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חוברת_עבודה_זו" defaultThemeVersion="124226"/>
  <mc:AlternateContent xmlns:mc="http://schemas.openxmlformats.org/markup-compatibility/2006">
    <mc:Choice Requires="x15">
      <x15ac:absPath xmlns:x15ac="http://schemas.microsoft.com/office/spreadsheetml/2010/11/ac" url="F:\לקוחות\משרדי ממשלה\משרד החינוך\בית הספר וגנים של החופש הגדול\חופש גדול תשפו\שלב 0-דוחות ביצוע\דוחות סגורים מעודכנים\מעודכן\"/>
    </mc:Choice>
  </mc:AlternateContent>
  <xr:revisionPtr revIDLastSave="0" documentId="13_ncr:1_{77D04A6A-25BD-4798-94D4-901CD1350C12}" xr6:coauthVersionLast="47" xr6:coauthVersionMax="47" xr10:uidLastSave="{00000000-0000-0000-0000-000000000000}"/>
  <workbookProtection workbookAlgorithmName="SHA-512" workbookHashValue="5BFbKlarp/q5d3wJaEWl38nBRro4V2TdwHiRlJNbfwGjppMtWFTFvWbGpkc+ixIsLzR/Veav9LOgtZNyxmSnLA==" workbookSaltValue="UJBKXKhIcLY4YwT6u2W7TQ==" workbookSpinCount="100000" lockStructure="1"/>
  <bookViews>
    <workbookView xWindow="-28920" yWindow="1305" windowWidth="29040" windowHeight="15840" firstSheet="8" activeTab="13" xr2:uid="{9686F13E-21DD-41A8-BD27-FA027474FFC3}"/>
  </bookViews>
  <sheets>
    <sheet name="תוכן העניינים" sheetId="24" r:id="rId1"/>
    <sheet name="הנחיות כלליות" sheetId="25" r:id="rId2"/>
    <sheet name="הנחיות למילוי הדוח" sheetId="26" r:id="rId3"/>
    <sheet name="גנים ובתי ספר- מבנה תקציב" sheetId="27" r:id="rId4"/>
    <sheet name="נתונים כללים (1)" sheetId="17" r:id="rId5"/>
    <sheet name="דוח הוצאות בפועל (2)" sheetId="3" r:id="rId6"/>
    <sheet name="תשלומי הורים ומלגות להורים (3) " sheetId="4" r:id="rId7"/>
    <sheet name="גנים - מצבת והרשמה  (4)" sheetId="6" r:id="rId8"/>
    <sheet name="גנים - דוח ביצוע  (5)" sheetId="7" r:id="rId9"/>
    <sheet name="פירוט עלויות כח אדם (6)" sheetId="20" r:id="rId10"/>
    <sheet name="סייעות רפואיות או אישיות (7)" sheetId="23" r:id="rId11"/>
    <sheet name="רכזות גנים - דוח ביצוע (8)" sheetId="8" r:id="rId12"/>
    <sheet name=" איוש משרות (9)" sheetId="29" r:id="rId13"/>
    <sheet name="ריכוז נתונים (10)" sheetId="10" r:id="rId14"/>
    <sheet name="בקרה" sheetId="30" state="hidden" r:id="rId15"/>
    <sheet name="נתוני בקרה גנים" sheetId="16" state="hidden" r:id="rId16"/>
    <sheet name="רשימת רשויות" sheetId="14" state="hidden" r:id="rId17"/>
    <sheet name="מצבת ורישום גנים" sheetId="15" state="hidden" r:id="rId18"/>
    <sheet name="גיליון עזר" sheetId="13" state="hidden" r:id="rId19"/>
  </sheets>
  <externalReferences>
    <externalReference r:id="rId20"/>
    <externalReference r:id="rId21"/>
    <externalReference r:id="rId22"/>
  </externalReferences>
  <definedNames>
    <definedName name="_xlnm._FilterDatabase" localSheetId="12" hidden="1">' איוש משרות (9)'!$B$16:$M$224</definedName>
    <definedName name="_xlnm._FilterDatabase" localSheetId="8" hidden="1">'גנים - דוח ביצוע  (5)'!$A$17:$O$221</definedName>
    <definedName name="_xlnm._FilterDatabase" localSheetId="7" hidden="1">'גנים - מצבת והרשמה  (4)'!$B$15:$H$216</definedName>
    <definedName name="_xlnm._FilterDatabase" localSheetId="17" hidden="1">'מצבת ורישום גנים'!$A$2:$M$17817</definedName>
    <definedName name="_xlnm._FilterDatabase" localSheetId="15" hidden="1">'נתוני בקרה גנים'!$B$2:$C$260</definedName>
    <definedName name="_xlnm._FilterDatabase" localSheetId="11" hidden="1">'רכזות גנים - דוח ביצוע (8)'!$B$16:$I$524</definedName>
    <definedName name="_xlnm._FilterDatabase" localSheetId="16" hidden="1">'רשימת רשויות'!$A$2:$F$260</definedName>
    <definedName name="ba_KoachAdam">'פירוט עלויות כח אדם (6)'!$B$15:$M$3015</definedName>
    <definedName name="bs_mafilim" localSheetId="12">#REF!</definedName>
    <definedName name="bs_mafilim" localSheetId="14">#REF!</definedName>
    <definedName name="bs_mafilim">#REF!</definedName>
    <definedName name="bs_SganRakaz">' איוש משרות (9)'!$B$16:$N$516</definedName>
    <definedName name="gan_bitzua">'גנים - דוח ביצוע  (5)'!$A$17:$O$1017</definedName>
    <definedName name="gan_hotzaot">'דוח הוצאות בפועל (2)'!$B$9:$E$15</definedName>
    <definedName name="gan_mafilim">#REF!</definedName>
    <definedName name="gan_matzevet">'גנים - מצבת והרשמה  (4)'!$B$15:$I$1015</definedName>
    <definedName name="gan_melagot">'תשלומי הורים ומלגות להורים (3) '!$B$10:$I$12</definedName>
    <definedName name="gan_netunim">'נתונים כללים (1)'!$C$5:$C$7</definedName>
    <definedName name="gan_rakazot">'רכזות גנים - דוח ביצוע (8)'!$B$16:$I$316</definedName>
    <definedName name="_xlnm.Print_Area" localSheetId="12">' איוש משרות (9)'!$B$1:$M$193</definedName>
    <definedName name="_xlnm.Print_Area" localSheetId="3">'גנים ובתי ספר- מבנה תקציב'!$A$1:$I$92</definedName>
    <definedName name="Z_10DC47B7_F418_4621_94A4_813C63778E1D_.wvu.FilterData" localSheetId="8" hidden="1">'גנים - דוח ביצוע  (5)'!$A$17:$O$221</definedName>
    <definedName name="Z_10DC47B7_F418_4621_94A4_813C63778E1D_.wvu.FilterData" localSheetId="7" hidden="1">'גנים - מצבת והרשמה  (4)'!$B$15:$H$216</definedName>
    <definedName name="Z_10DC47B7_F418_4621_94A4_813C63778E1D_.wvu.FilterData" localSheetId="11" hidden="1">'רכזות גנים - דוח ביצוע (8)'!$B$16:$I$524</definedName>
    <definedName name="Z_10DC47B7_F418_4621_94A4_813C63778E1D_.wvu.PrintArea" localSheetId="8" hidden="1">'גנים - דוח ביצוע  (5)'!$B$1:$O$39</definedName>
    <definedName name="Z_10DC47B7_F418_4621_94A4_813C63778E1D_.wvu.PrintArea" localSheetId="7" hidden="1">'גנים - מצבת והרשמה  (4)'!$A$1:$H$64</definedName>
    <definedName name="Z_10DC47B7_F418_4621_94A4_813C63778E1D_.wvu.PrintArea" localSheetId="5" hidden="1">'דוח הוצאות בפועל (2)'!$B$7:$E$23</definedName>
    <definedName name="Z_10DC47B7_F418_4621_94A4_813C63778E1D_.wvu.PrintArea" localSheetId="11" hidden="1">'רכזות גנים - דוח ביצוע (8)'!$B$1:$F$265</definedName>
    <definedName name="Z_10DC47B7_F418_4621_94A4_813C63778E1D_.wvu.PrintArea" localSheetId="6" hidden="1">'תשלומי הורים ומלגות להורים (3) '!$B$1:$G$20</definedName>
    <definedName name="Z_10DC47B7_F418_4621_94A4_813C63778E1D_.wvu.PrintTitles" localSheetId="8" hidden="1">'גנים - דוח ביצוע  (5)'!$14:$17</definedName>
    <definedName name="Z_10DC47B7_F418_4621_94A4_813C63778E1D_.wvu.PrintTitles" localSheetId="7" hidden="1">'גנים - מצבת והרשמה  (4)'!$15:$15</definedName>
    <definedName name="Z_2321E7B2_D983_430D_A5D2_D2506D312635_.wvu.FilterData" localSheetId="8" hidden="1">'גנים - דוח ביצוע  (5)'!$A$17:$O$221</definedName>
    <definedName name="Z_2321E7B2_D983_430D_A5D2_D2506D312635_.wvu.FilterData" localSheetId="7" hidden="1">'גנים - מצבת והרשמה  (4)'!$B$15:$H$216</definedName>
    <definedName name="Z_2321E7B2_D983_430D_A5D2_D2506D312635_.wvu.FilterData" localSheetId="11" hidden="1">'רכזות גנים - דוח ביצוע (8)'!$B$16:$I$524</definedName>
    <definedName name="Z_2321E7B2_D983_430D_A5D2_D2506D312635_.wvu.PrintArea" localSheetId="8" hidden="1">'גנים - דוח ביצוע  (5)'!$B$1:$O$39</definedName>
    <definedName name="Z_2321E7B2_D983_430D_A5D2_D2506D312635_.wvu.PrintArea" localSheetId="7" hidden="1">'גנים - מצבת והרשמה  (4)'!$A$1:$H$64</definedName>
    <definedName name="Z_2321E7B2_D983_430D_A5D2_D2506D312635_.wvu.PrintArea" localSheetId="5" hidden="1">'דוח הוצאות בפועל (2)'!$B$7:$E$23</definedName>
    <definedName name="Z_2321E7B2_D983_430D_A5D2_D2506D312635_.wvu.PrintArea" localSheetId="11" hidden="1">'רכזות גנים - דוח ביצוע (8)'!$B$1:$F$265</definedName>
    <definedName name="Z_2321E7B2_D983_430D_A5D2_D2506D312635_.wvu.PrintArea" localSheetId="6" hidden="1">'תשלומי הורים ומלגות להורים (3) '!$B$1:$G$20</definedName>
    <definedName name="Z_2321E7B2_D983_430D_A5D2_D2506D312635_.wvu.PrintTitles" localSheetId="8" hidden="1">'גנים - דוח ביצוע  (5)'!$14:$17</definedName>
    <definedName name="Z_2321E7B2_D983_430D_A5D2_D2506D312635_.wvu.PrintTitles" localSheetId="7" hidden="1">'גנים - מצבת והרשמה  (4)'!$15:$15</definedName>
    <definedName name="Z_4C449889_8AC9_4BD3_9CEA_74B4C2A98249_.wvu.FilterData" localSheetId="12" hidden="1">' איוש משרות (9)'!$B$16:$M$224</definedName>
    <definedName name="Z_4C449889_8AC9_4BD3_9CEA_74B4C2A98249_.wvu.PrintArea" localSheetId="12" hidden="1">' איוש משרות (9)'!$B$1:$M$193</definedName>
    <definedName name="Z_4C449889_8AC9_4BD3_9CEA_74B4C2A98249_.wvu.PrintArea" localSheetId="3" hidden="1">'גנים ובתי ספר- מבנה תקציב'!$A$1:$I$92</definedName>
    <definedName name="Z_A602925B_AE37_49FF_960D_EBDB8116F991_.wvu.FilterData" localSheetId="8" hidden="1">'גנים - דוח ביצוע  (5)'!$A$17:$O$221</definedName>
    <definedName name="Z_A602925B_AE37_49FF_960D_EBDB8116F991_.wvu.FilterData" localSheetId="7" hidden="1">'גנים - מצבת והרשמה  (4)'!$B$15:$H$216</definedName>
    <definedName name="Z_A602925B_AE37_49FF_960D_EBDB8116F991_.wvu.FilterData" localSheetId="11" hidden="1">'רכזות גנים - דוח ביצוע (8)'!$B$16:$I$524</definedName>
    <definedName name="Z_A602925B_AE37_49FF_960D_EBDB8116F991_.wvu.PrintArea" localSheetId="8" hidden="1">'גנים - דוח ביצוע  (5)'!$B$1:$O$39</definedName>
    <definedName name="Z_A602925B_AE37_49FF_960D_EBDB8116F991_.wvu.PrintArea" localSheetId="7" hidden="1">'גנים - מצבת והרשמה  (4)'!$A$1:$H$64</definedName>
    <definedName name="Z_A602925B_AE37_49FF_960D_EBDB8116F991_.wvu.PrintArea" localSheetId="5" hidden="1">'דוח הוצאות בפועל (2)'!$B$7:$E$23</definedName>
    <definedName name="Z_A602925B_AE37_49FF_960D_EBDB8116F991_.wvu.PrintArea" localSheetId="11" hidden="1">'רכזות גנים - דוח ביצוע (8)'!$B$1:$F$265</definedName>
    <definedName name="Z_A602925B_AE37_49FF_960D_EBDB8116F991_.wvu.PrintArea" localSheetId="6" hidden="1">'תשלומי הורים ומלגות להורים (3) '!$B$1:$G$20</definedName>
    <definedName name="Z_A602925B_AE37_49FF_960D_EBDB8116F991_.wvu.PrintTitles" localSheetId="8" hidden="1">'גנים - דוח ביצוע  (5)'!$14:$17</definedName>
    <definedName name="Z_A602925B_AE37_49FF_960D_EBDB8116F991_.wvu.PrintTitles" localSheetId="7" hidden="1">'גנים - מצבת והרשמה  (4)'!$15:$15</definedName>
    <definedName name="Z_ACD441E8_3AD2_4F62_A341_3CB1D0C27992_.wvu.FilterData" localSheetId="12" hidden="1">' איוש משרות (9)'!$B$16:$M$224</definedName>
    <definedName name="Z_ACD441E8_3AD2_4F62_A341_3CB1D0C27992_.wvu.PrintArea" localSheetId="12" hidden="1">' איוש משרות (9)'!$B$1:$M$193</definedName>
    <definedName name="Z_ACD441E8_3AD2_4F62_A341_3CB1D0C27992_.wvu.PrintArea" localSheetId="3" hidden="1">'גנים ובתי ספר- מבנה תקציב'!$A$1:$I$92</definedName>
    <definedName name="Z_BA0A6883_E808_4711_BE2E_E9E96FA9E885_.wvu.FilterData" localSheetId="12" hidden="1">' איוש משרות (9)'!$B$16:$M$224</definedName>
    <definedName name="Z_BA0A6883_E808_4711_BE2E_E9E96FA9E885_.wvu.PrintArea" localSheetId="12" hidden="1">' איוש משרות (9)'!$B$1:$M$193</definedName>
    <definedName name="Z_BA0A6883_E808_4711_BE2E_E9E96FA9E885_.wvu.PrintArea" localSheetId="3" hidden="1">'גנים ובתי ספר- מבנה תקציב'!$A$1:$I$92</definedName>
    <definedName name="איש_צוות">'גיליון עזר'!$A$2:$F$2</definedName>
    <definedName name="בדיק" localSheetId="12">#REF!</definedName>
    <definedName name="בדיק" localSheetId="14">#REF!</definedName>
    <definedName name="בדיק">#REF!</definedName>
    <definedName name="בדיקה" localSheetId="12">#REF!</definedName>
    <definedName name="בדיקה" localSheetId="14">#REF!</definedName>
    <definedName name="בדיקה" localSheetId="3">#REF!</definedName>
    <definedName name="בדיקה" localSheetId="1">#REF!</definedName>
    <definedName name="בדיקה" localSheetId="2">#REF!</definedName>
    <definedName name="בדיקה" localSheetId="10">[1]מעמד!$B$2:$B$3</definedName>
    <definedName name="בדיקה" localSheetId="0">#REF!</definedName>
    <definedName name="בדיקה">'גיליון עזר'!$A$19:$A$20</definedName>
    <definedName name="גן">'גנים - מצבת והרשמה  (4)'!$C$15:$C$20</definedName>
    <definedName name="גננת">'גיליון עזר'!$A$3:$A$8</definedName>
    <definedName name="השתתפות_לילד_ביס" localSheetId="12">'[2]גנים ובתי ספר- מבנה תקציב'!$B$80:$H$90</definedName>
    <definedName name="השתתפות_לילד_ביס" localSheetId="14">'[2]גנים ובתי ספר- מבנה תקציב'!$B$80:$H$90</definedName>
    <definedName name="השתתפות_לילד_ביס" localSheetId="3">'גנים ובתי ספר- מבנה תקציב'!$B$80:$H$90</definedName>
    <definedName name="השתתפות_לילד_ביס" localSheetId="1">'[2]גנים ובתי ספר- מבנה תקציב'!$B$80:$H$90</definedName>
    <definedName name="השתתפות_לילד_ביס" localSheetId="2">'[2]גנים ובתי ספר- מבנה תקציב'!$B$80:$H$90</definedName>
    <definedName name="השתתפות_לילד_ביס" localSheetId="0">'[2]גנים ובתי ספר- מבנה תקציב'!$B$80:$H$90</definedName>
    <definedName name="השתתפות_לילד_ביס">'[1]גנים ובתי ספר- מבנה תקציב'!$B$66:$G$76</definedName>
    <definedName name="ישובים_מפונים" localSheetId="12">#REF!</definedName>
    <definedName name="ישובים_מפונים" localSheetId="14">#REF!</definedName>
    <definedName name="ישובים_מפונים" localSheetId="3">#REF!</definedName>
    <definedName name="ישובים_מפונים" localSheetId="1">#REF!</definedName>
    <definedName name="ישובים_מפונים" localSheetId="2">#REF!</definedName>
    <definedName name="ישובים_מפונים" localSheetId="10">#REF!</definedName>
    <definedName name="ישובים_מפונים" localSheetId="0">#REF!</definedName>
    <definedName name="ישובים_מפונים">#REF!</definedName>
    <definedName name="מוכשר" localSheetId="12">#REF!</definedName>
    <definedName name="מוכשר" localSheetId="14">#REF!</definedName>
    <definedName name="מוכשר" localSheetId="3">#REF!</definedName>
    <definedName name="מוכשר" localSheetId="1">#REF!</definedName>
    <definedName name="מוכשר" localSheetId="2">#REF!</definedName>
    <definedName name="מוכשר" localSheetId="10">[1]מעמד!$A$3</definedName>
    <definedName name="מוכשר" localSheetId="0">#REF!</definedName>
    <definedName name="מוכשר">'גיליון עזר'!$B$20</definedName>
    <definedName name="מוסדות">'[2]מצבת והרשמה (2)'!$C$21:$C$520</definedName>
    <definedName name="מעמד" localSheetId="12">'[2]מצבת והרשמה (2)'!#REF!</definedName>
    <definedName name="מעמד" localSheetId="14">'[2]מצבת והרשמה (2)'!#REF!</definedName>
    <definedName name="מעמד" localSheetId="3">'[2]מצבת והרשמה (2)'!#REF!</definedName>
    <definedName name="מעמד" localSheetId="1">'[2]מצבת והרשמה (2)'!#REF!</definedName>
    <definedName name="מעמד" localSheetId="2">'[2]מצבת והרשמה (2)'!#REF!</definedName>
    <definedName name="מעמד" localSheetId="10">'[1] מצבת והרשמה (3)'!$F$5</definedName>
    <definedName name="מעמד" localSheetId="0">'[2]מצבת והרשמה (2)'!#REF!</definedName>
    <definedName name="מעמד">'גנים - מצבת והרשמה  (4)'!#REF!</definedName>
    <definedName name="מעמד_משפטי" localSheetId="12">#REF!</definedName>
    <definedName name="מעמד_משפטי" localSheetId="14">#REF!</definedName>
    <definedName name="מעמד_משפטי" localSheetId="3">#REF!</definedName>
    <definedName name="מעמד_משפטי" localSheetId="1">#REF!</definedName>
    <definedName name="מעמד_משפטי" localSheetId="2">#REF!</definedName>
    <definedName name="מעמד_משפטי" localSheetId="10">[1]מעמד!$A$2:$A$3</definedName>
    <definedName name="מעמד_משפטי" localSheetId="0">#REF!</definedName>
    <definedName name="מעמד_משפטי">'גיליון עזר'!$B$19:$B$20</definedName>
    <definedName name="מפעיל" localSheetId="12">#REF!</definedName>
    <definedName name="מפעיל" localSheetId="14">#REF!</definedName>
    <definedName name="מפעיל">#REF!</definedName>
    <definedName name="סוג" localSheetId="12">'[2]סיווג התפקידים והעלויות'!$A$2:$E$2</definedName>
    <definedName name="סוג" localSheetId="14">'[2]סיווג התפקידים והעלויות'!$A$2:$E$2</definedName>
    <definedName name="סוג" localSheetId="3">'[2]סיווג התפקידים והעלויות'!$A$2:$E$2</definedName>
    <definedName name="סוג" localSheetId="1">'[2]סיווג התפקידים והעלויות'!$A$2:$E$2</definedName>
    <definedName name="סוג" localSheetId="2">'[2]סיווג התפקידים והעלויות'!$A$2:$E$2</definedName>
    <definedName name="סוג" localSheetId="0">'[2]סיווג התפקידים והעלויות'!$A$2:$E$2</definedName>
    <definedName name="סוג">'[1]סיווג התפקידים והעלויות'!$A$2:$E$2</definedName>
    <definedName name="סייעת_חדשה">'גיליון עזר'!$E$3</definedName>
    <definedName name="סייעת_ממשיכה">'גיליון עזר'!$D$3</definedName>
    <definedName name="סייעת_רפואית_או_אישית">'גיליון עזר'!#REF!</definedName>
    <definedName name="סמל">'גנים - מצבת והרשמה  (4)'!$C$16:$C$999</definedName>
    <definedName name="סמל_גן_בו_מתקיימת_הפעילות">'גנים - מצבת והרשמה  (4)'!$F$16:$F$1015</definedName>
    <definedName name="סמלים" localSheetId="10">'[1] מצבת והרשמה (3)'!$C$21:$C$1015</definedName>
    <definedName name="סמלים">'גנים - מצבת והרשמה  (4)'!$C$16:$C$1015</definedName>
    <definedName name="סמלפעילות" localSheetId="12">'[2]דוח ביצוע (3)'!$B$21:$B$520</definedName>
    <definedName name="סמלפעילות" localSheetId="14">'[2]דוח ביצוע (3)'!$B$21:$B$520</definedName>
    <definedName name="סמלפעילות" localSheetId="3">'[2]דוח ביצוע (3)'!$B$21:$B$520</definedName>
    <definedName name="סמלפעילות" localSheetId="1">'[2]דוח ביצוע (3)'!$B$21:$B$520</definedName>
    <definedName name="סמלפעילות" localSheetId="2">'[2]דוח ביצוע (3)'!$B$21:$B$520</definedName>
    <definedName name="סמלפעילות" localSheetId="0">'[2]דוח ביצוע (3)'!$B$21:$B$520</definedName>
    <definedName name="סמלפעילות">'[1]דוח ביצוע (4)'!$C$21:$C$520</definedName>
    <definedName name="פעילות" localSheetId="12">'[2]מצבת והרשמה (2)'!$F$21:$F$520</definedName>
    <definedName name="פעילות" localSheetId="14">'[2]מצבת והרשמה (2)'!$F$21:$F$520</definedName>
    <definedName name="פעילות" localSheetId="3">'[2]מצבת והרשמה (2)'!$F$21:$F$520</definedName>
    <definedName name="פעילות" localSheetId="1">'[2]מצבת והרשמה (2)'!$F$21:$F$520</definedName>
    <definedName name="פעילות" localSheetId="2">'[2]מצבת והרשמה (2)'!$F$21:$F$520</definedName>
    <definedName name="פעילות" localSheetId="10">'[1] מצבת והרשמה (3)'!$F$21:$F$520</definedName>
    <definedName name="פעילות" localSheetId="0">'[2]מצבת והרשמה (2)'!$F$21:$F$520</definedName>
    <definedName name="פעילות">'גנים - מצבת והרשמה  (4)'!$F$16:$F$1015</definedName>
    <definedName name="רכזת_גן">'גיליון עזר'!$C$3</definedName>
    <definedName name="רשויות" localSheetId="12">'[2]רשימת רשויות'!$A$3:$A$260</definedName>
    <definedName name="רשויות" localSheetId="14">'[2]רשימת רשויות'!$A$3:$A$260</definedName>
    <definedName name="רשויות" localSheetId="3">'[2]רשימת רשויות'!$A$3:$A$260</definedName>
    <definedName name="רשויות" localSheetId="1">'[2]רשימת רשויות'!$A$3:$A$260</definedName>
    <definedName name="רשויות" localSheetId="2">'[2]רשימת רשויות'!$A$3:$A$260</definedName>
    <definedName name="רשויות" localSheetId="0">'[2]רשימת רשויות'!$A$3:$A$260</definedName>
    <definedName name="רשויות">'[1]רשימת רשויות'!$A$3:$A$260</definedName>
    <definedName name="רשויות_גנים">'רשימת רשויות'!$A$3:$A$260</definedName>
    <definedName name="רשויות_מפונות" localSheetId="12">#REF!</definedName>
    <definedName name="רשויות_מפונות" localSheetId="14">#REF!</definedName>
    <definedName name="רשויות_מפונות" localSheetId="3">#REF!</definedName>
    <definedName name="רשויות_מפונות" localSheetId="1">#REF!</definedName>
    <definedName name="רשויות_מפונות" localSheetId="2">#REF!</definedName>
    <definedName name="רשויות_מפונות" localSheetId="10">#REF!</definedName>
    <definedName name="רשויות_מפונות" localSheetId="0">#REF!</definedName>
    <definedName name="רשויות_מפונות">#REF!</definedName>
    <definedName name="רשימה" localSheetId="12">#REF!</definedName>
    <definedName name="רשימה" localSheetId="14">#REF!</definedName>
    <definedName name="רשימה" localSheetId="3">#REF!</definedName>
    <definedName name="רשימה" localSheetId="1">#REF!</definedName>
    <definedName name="רשימה" localSheetId="2">#REF!</definedName>
    <definedName name="רשימה" localSheetId="0">#REF!</definedName>
    <definedName name="רשימה">[1]!טבלה2[שם הגוף המפעיל ו/או מעסיק את העובדים]</definedName>
    <definedName name="תאים_למילוי_6">'גנים - דוח ביצוע  (5)'!$B$18:$B$1017,'גנים - דוח ביצוע  (5)'!$K$18:$M$1017,'גנים - דוח ביצוע  (5)'!$F$18:$J$1017</definedName>
    <definedName name="תאים_למילוי_7">'רכזות גנים - דוח ביצוע (8)'!$C$17:$C$316,'רכזות גנים - דוח ביצוע (8)'!$G$17:$H$316</definedName>
    <definedName name="תוספת_כח_אדם">'גיליון עזר'!$F$3:$F$8</definedName>
  </definedNames>
  <calcPr calcId="191029" iterateDelta="1E-4"/>
  <customWorkbookViews>
    <customWorkbookView name="raz - תצוגה אישית" guid="{10DC47B7-F418-4621-94A4-813C63778E1D}" mergeInterval="0" personalView="1" maximized="1" xWindow="-8" yWindow="-8" windowWidth="1936" windowHeight="1176" activeSheetId="6"/>
    <customWorkbookView name="Lea - תצוגה אישית" guid="{2321E7B2-D983-430D-A5D2-D2506D312635}" mergeInterval="0" personalView="1" xWindow="960" windowWidth="960" windowHeight="1040" activeSheetId="3"/>
    <customWorkbookView name="Or Zakay - תצוגה אישית" guid="{A602925B-AE37-49FF-960D-EBDB8116F991}" mergeInterval="0" personalView="1" maximized="1" xWindow="-8" yWindow="-8" windowWidth="2576" windowHeight="1416" activeSheetId="7"/>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2" i="10" l="1"/>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8" i="7"/>
  <c r="I16" i="20" l="1"/>
  <c r="I17" i="20"/>
  <c r="I18" i="20"/>
  <c r="I19" i="20"/>
  <c r="I20" i="20"/>
  <c r="I21" i="20"/>
  <c r="I22" i="20"/>
  <c r="I23" i="20"/>
  <c r="I24" i="20"/>
  <c r="I25" i="20"/>
  <c r="I26" i="20"/>
  <c r="C13" i="23"/>
  <c r="D13" i="23"/>
  <c r="E13" i="23"/>
  <c r="N17" i="23"/>
  <c r="K22" i="7" l="1"/>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H11" i="7" l="1"/>
  <c r="L17" i="23"/>
  <c r="P13" i="23" l="1"/>
  <c r="N18" i="23"/>
  <c r="N19" i="23"/>
  <c r="N20" i="23"/>
  <c r="N21" i="23"/>
  <c r="N22" i="23"/>
  <c r="N23" i="23"/>
  <c r="N24" i="23"/>
  <c r="N25" i="23"/>
  <c r="N26" i="23"/>
  <c r="N27" i="23"/>
  <c r="N28" i="23"/>
  <c r="N29" i="23"/>
  <c r="N30" i="23"/>
  <c r="N31" i="23"/>
  <c r="N32" i="23"/>
  <c r="N33" i="23"/>
  <c r="N34" i="23"/>
  <c r="N35" i="23"/>
  <c r="N36" i="23"/>
  <c r="N37" i="23"/>
  <c r="N38" i="23"/>
  <c r="N39" i="23"/>
  <c r="N40" i="23"/>
  <c r="N41" i="23"/>
  <c r="N42" i="23"/>
  <c r="N43" i="23"/>
  <c r="N44" i="23"/>
  <c r="N45" i="23"/>
  <c r="N46" i="23"/>
  <c r="N47" i="23"/>
  <c r="N48" i="23"/>
  <c r="N49" i="23"/>
  <c r="N50" i="23"/>
  <c r="N51" i="23"/>
  <c r="N52" i="23"/>
  <c r="N53" i="23"/>
  <c r="N54" i="23"/>
  <c r="N55" i="23"/>
  <c r="N56" i="23"/>
  <c r="N57" i="23"/>
  <c r="N58" i="23"/>
  <c r="N59" i="23"/>
  <c r="N60" i="23"/>
  <c r="N61" i="23"/>
  <c r="N62" i="23"/>
  <c r="N63" i="23"/>
  <c r="N64" i="23"/>
  <c r="N65" i="23"/>
  <c r="N66" i="23"/>
  <c r="N67" i="23"/>
  <c r="N68" i="23"/>
  <c r="N69" i="23"/>
  <c r="N70" i="23"/>
  <c r="N71" i="23"/>
  <c r="N72" i="23"/>
  <c r="N73" i="23"/>
  <c r="N74" i="23"/>
  <c r="N75" i="23"/>
  <c r="N76" i="23"/>
  <c r="N77" i="23"/>
  <c r="N78" i="23"/>
  <c r="N79" i="23"/>
  <c r="N80" i="23"/>
  <c r="N81" i="23"/>
  <c r="N82" i="23"/>
  <c r="N83" i="23"/>
  <c r="N84" i="23"/>
  <c r="N85" i="23"/>
  <c r="N86" i="23"/>
  <c r="N87" i="23"/>
  <c r="N88" i="23"/>
  <c r="N89" i="23"/>
  <c r="N90" i="23"/>
  <c r="N91" i="23"/>
  <c r="N92" i="23"/>
  <c r="N93" i="23"/>
  <c r="N94" i="23"/>
  <c r="N95" i="23"/>
  <c r="N96" i="23"/>
  <c r="N97" i="23"/>
  <c r="N98" i="23"/>
  <c r="N99" i="23"/>
  <c r="N100" i="23"/>
  <c r="N101" i="23"/>
  <c r="N102" i="23"/>
  <c r="N103" i="23"/>
  <c r="N104" i="23"/>
  <c r="N105" i="23"/>
  <c r="N106" i="23"/>
  <c r="N107" i="23"/>
  <c r="N108" i="23"/>
  <c r="N109" i="23"/>
  <c r="N110" i="23"/>
  <c r="N111" i="23"/>
  <c r="N112" i="23"/>
  <c r="N113" i="23"/>
  <c r="N114" i="23"/>
  <c r="N115" i="23"/>
  <c r="N116" i="23"/>
  <c r="N117" i="23"/>
  <c r="N118" i="23"/>
  <c r="N119" i="23"/>
  <c r="N120" i="23"/>
  <c r="N121" i="23"/>
  <c r="N122" i="23"/>
  <c r="N123" i="23"/>
  <c r="N124" i="23"/>
  <c r="N125" i="23"/>
  <c r="N126" i="23"/>
  <c r="N127" i="23"/>
  <c r="N128" i="23"/>
  <c r="N129" i="23"/>
  <c r="N130" i="23"/>
  <c r="N131" i="23"/>
  <c r="N132" i="23"/>
  <c r="N133" i="23"/>
  <c r="N134" i="23"/>
  <c r="N135" i="23"/>
  <c r="N136" i="23"/>
  <c r="N137" i="23"/>
  <c r="N138" i="23"/>
  <c r="N139" i="23"/>
  <c r="N140" i="23"/>
  <c r="N141" i="23"/>
  <c r="N142" i="23"/>
  <c r="N143" i="23"/>
  <c r="N144" i="23"/>
  <c r="N145" i="23"/>
  <c r="N146" i="23"/>
  <c r="N147" i="23"/>
  <c r="N148" i="23"/>
  <c r="N149" i="23"/>
  <c r="N150" i="23"/>
  <c r="N151" i="23"/>
  <c r="N152" i="23"/>
  <c r="N153" i="23"/>
  <c r="N154" i="23"/>
  <c r="N155" i="23"/>
  <c r="N156" i="23"/>
  <c r="N157" i="23"/>
  <c r="N158" i="23"/>
  <c r="N159" i="23"/>
  <c r="N160" i="23"/>
  <c r="N161" i="23"/>
  <c r="N162" i="23"/>
  <c r="N163" i="23"/>
  <c r="N164" i="23"/>
  <c r="N165" i="23"/>
  <c r="N166" i="23"/>
  <c r="N167" i="23"/>
  <c r="N168" i="23"/>
  <c r="N169" i="23"/>
  <c r="N170" i="23"/>
  <c r="N171" i="23"/>
  <c r="N172" i="23"/>
  <c r="N173" i="23"/>
  <c r="N174" i="23"/>
  <c r="N175" i="23"/>
  <c r="N176" i="23"/>
  <c r="N177" i="23"/>
  <c r="N178" i="23"/>
  <c r="N179" i="23"/>
  <c r="N180" i="23"/>
  <c r="N181" i="23"/>
  <c r="N182" i="23"/>
  <c r="N183" i="23"/>
  <c r="N184" i="23"/>
  <c r="N185" i="23"/>
  <c r="N186" i="23"/>
  <c r="N187" i="23"/>
  <c r="N188" i="23"/>
  <c r="N189" i="23"/>
  <c r="N190" i="23"/>
  <c r="N191" i="23"/>
  <c r="N192" i="23"/>
  <c r="N193" i="23"/>
  <c r="N194" i="23"/>
  <c r="N195" i="23"/>
  <c r="N196" i="23"/>
  <c r="N197" i="23"/>
  <c r="N198" i="23"/>
  <c r="N199" i="23"/>
  <c r="N200" i="23"/>
  <c r="N201" i="23"/>
  <c r="N202" i="23"/>
  <c r="N203" i="23"/>
  <c r="N204" i="23"/>
  <c r="N205" i="23"/>
  <c r="N206" i="23"/>
  <c r="N207" i="23"/>
  <c r="N208" i="23"/>
  <c r="N209" i="23"/>
  <c r="N210" i="23"/>
  <c r="N211" i="23"/>
  <c r="N212" i="23"/>
  <c r="N213" i="23"/>
  <c r="N214" i="23"/>
  <c r="N215" i="23"/>
  <c r="N216" i="23"/>
  <c r="N217" i="23"/>
  <c r="N218" i="23"/>
  <c r="N219" i="23"/>
  <c r="N220" i="23"/>
  <c r="N221" i="23"/>
  <c r="N222" i="23"/>
  <c r="N223" i="23"/>
  <c r="N224" i="23"/>
  <c r="N225" i="23"/>
  <c r="N226" i="23"/>
  <c r="N227" i="23"/>
  <c r="N228" i="23"/>
  <c r="N229" i="23"/>
  <c r="N230" i="23"/>
  <c r="N231" i="23"/>
  <c r="N232" i="23"/>
  <c r="N233" i="23"/>
  <c r="N234" i="23"/>
  <c r="N235" i="23"/>
  <c r="N236" i="23"/>
  <c r="N237" i="23"/>
  <c r="N238" i="23"/>
  <c r="N239" i="23"/>
  <c r="N240" i="23"/>
  <c r="N241" i="23"/>
  <c r="N242" i="23"/>
  <c r="N243" i="23"/>
  <c r="N244" i="23"/>
  <c r="N245" i="23"/>
  <c r="N246" i="23"/>
  <c r="N247" i="23"/>
  <c r="N248" i="23"/>
  <c r="N249" i="23"/>
  <c r="N250" i="23"/>
  <c r="N251" i="23"/>
  <c r="N252" i="23"/>
  <c r="N253" i="23"/>
  <c r="N254" i="23"/>
  <c r="N255" i="23"/>
  <c r="N256" i="23"/>
  <c r="N257" i="23"/>
  <c r="N258" i="23"/>
  <c r="N259" i="23"/>
  <c r="N260" i="23"/>
  <c r="N261" i="23"/>
  <c r="N262" i="23"/>
  <c r="N263" i="23"/>
  <c r="N264" i="23"/>
  <c r="N265" i="23"/>
  <c r="N266" i="23"/>
  <c r="N267" i="23"/>
  <c r="N268" i="23"/>
  <c r="N269" i="23"/>
  <c r="N270" i="23"/>
  <c r="N271" i="23"/>
  <c r="N272" i="23"/>
  <c r="N273" i="23"/>
  <c r="N274" i="23"/>
  <c r="N275" i="23"/>
  <c r="N276" i="23"/>
  <c r="N277" i="23"/>
  <c r="N278" i="23"/>
  <c r="N279" i="23"/>
  <c r="N280" i="23"/>
  <c r="N281" i="23"/>
  <c r="N282" i="23"/>
  <c r="N283" i="23"/>
  <c r="N284" i="23"/>
  <c r="N285" i="23"/>
  <c r="N286" i="23"/>
  <c r="N287" i="23"/>
  <c r="N288" i="23"/>
  <c r="N289" i="23"/>
  <c r="N290" i="23"/>
  <c r="N291" i="23"/>
  <c r="N292" i="23"/>
  <c r="N293" i="23"/>
  <c r="N294" i="23"/>
  <c r="N295" i="23"/>
  <c r="N296" i="23"/>
  <c r="N297" i="23"/>
  <c r="N298" i="23"/>
  <c r="N299" i="23"/>
  <c r="N300" i="23"/>
  <c r="N301" i="23"/>
  <c r="N302" i="23"/>
  <c r="N303" i="23"/>
  <c r="N304" i="23"/>
  <c r="N305" i="23"/>
  <c r="N306" i="23"/>
  <c r="N307" i="23"/>
  <c r="N308" i="23"/>
  <c r="N309" i="23"/>
  <c r="N310" i="23"/>
  <c r="N311" i="23"/>
  <c r="N312" i="23"/>
  <c r="N313" i="23"/>
  <c r="N314" i="23"/>
  <c r="N315" i="23"/>
  <c r="N316" i="23"/>
  <c r="N317" i="23"/>
  <c r="N318" i="23"/>
  <c r="N319" i="23"/>
  <c r="N320" i="23"/>
  <c r="N321" i="23"/>
  <c r="N322" i="23"/>
  <c r="N323" i="23"/>
  <c r="N324" i="23"/>
  <c r="N325" i="23"/>
  <c r="N326" i="23"/>
  <c r="N327" i="23"/>
  <c r="N328" i="23"/>
  <c r="N329" i="23"/>
  <c r="N330" i="23"/>
  <c r="N331" i="23"/>
  <c r="N332" i="23"/>
  <c r="N333" i="23"/>
  <c r="N334" i="23"/>
  <c r="N335" i="23"/>
  <c r="N336" i="23"/>
  <c r="N337" i="23"/>
  <c r="N338" i="23"/>
  <c r="N339" i="23"/>
  <c r="N340" i="23"/>
  <c r="N341" i="23"/>
  <c r="N342" i="23"/>
  <c r="N343" i="23"/>
  <c r="N344" i="23"/>
  <c r="N345" i="23"/>
  <c r="N346" i="23"/>
  <c r="N347" i="23"/>
  <c r="N348" i="23"/>
  <c r="N349" i="23"/>
  <c r="N350" i="23"/>
  <c r="N351" i="23"/>
  <c r="N352" i="23"/>
  <c r="N353" i="23"/>
  <c r="N354" i="23"/>
  <c r="N355" i="23"/>
  <c r="N356" i="23"/>
  <c r="N357" i="23"/>
  <c r="N358" i="23"/>
  <c r="N359" i="23"/>
  <c r="N360" i="23"/>
  <c r="N361" i="23"/>
  <c r="N362" i="23"/>
  <c r="N363" i="23"/>
  <c r="N364" i="23"/>
  <c r="N365" i="23"/>
  <c r="N366" i="23"/>
  <c r="N367" i="23"/>
  <c r="N368" i="23"/>
  <c r="N369" i="23"/>
  <c r="N370" i="23"/>
  <c r="N371" i="23"/>
  <c r="N372" i="23"/>
  <c r="N373" i="23"/>
  <c r="N374" i="23"/>
  <c r="N375" i="23"/>
  <c r="N376" i="23"/>
  <c r="N377" i="23"/>
  <c r="N378" i="23"/>
  <c r="N379" i="23"/>
  <c r="N380" i="23"/>
  <c r="N381" i="23"/>
  <c r="N382" i="23"/>
  <c r="N383" i="23"/>
  <c r="N384" i="23"/>
  <c r="J19" i="7" l="1"/>
  <c r="K19" i="7" l="1"/>
  <c r="E3" i="29"/>
  <c r="C17" i="6" a="1"/>
  <c r="C17" i="6" s="1"/>
  <c r="C18" i="6" a="1"/>
  <c r="C18" i="6" s="1"/>
  <c r="C19" i="6" a="1"/>
  <c r="C19" i="6" s="1"/>
  <c r="C20" i="6" a="1"/>
  <c r="C20" i="6" s="1"/>
  <c r="H20" i="6" s="1"/>
  <c r="C21" i="6" a="1"/>
  <c r="C21" i="6" s="1"/>
  <c r="C22" i="6" a="1"/>
  <c r="C22" i="6" s="1"/>
  <c r="C23" i="6" a="1"/>
  <c r="C23" i="6" s="1"/>
  <c r="C24" i="6" a="1"/>
  <c r="C24" i="6" s="1"/>
  <c r="C25" i="6" a="1"/>
  <c r="C25" i="6" s="1"/>
  <c r="H25" i="6" s="1"/>
  <c r="C26" i="6" a="1"/>
  <c r="C26" i="6" s="1"/>
  <c r="H26" i="6" s="1"/>
  <c r="C27" i="6" a="1"/>
  <c r="C27" i="6" s="1"/>
  <c r="C28" i="6" a="1"/>
  <c r="C28" i="6" s="1"/>
  <c r="C29" i="6" a="1"/>
  <c r="C29" i="6" s="1"/>
  <c r="C30" i="6" a="1"/>
  <c r="C30" i="6" s="1"/>
  <c r="C31" i="6" a="1"/>
  <c r="C31" i="6" s="1"/>
  <c r="C32" i="6" a="1"/>
  <c r="C32" i="6" s="1"/>
  <c r="C33" i="6" a="1"/>
  <c r="C33" i="6" s="1"/>
  <c r="C34" i="6" a="1"/>
  <c r="C34" i="6" s="1"/>
  <c r="C35" i="6" a="1"/>
  <c r="C35" i="6" s="1"/>
  <c r="C36" i="6" a="1"/>
  <c r="C36" i="6" s="1"/>
  <c r="C37" i="6" a="1"/>
  <c r="C37" i="6" s="1"/>
  <c r="C38" i="6" a="1"/>
  <c r="C38" i="6" s="1"/>
  <c r="H38" i="6" s="1"/>
  <c r="C39" i="6" a="1"/>
  <c r="C39" i="6" s="1"/>
  <c r="C40" i="6" a="1"/>
  <c r="C40" i="6" s="1"/>
  <c r="C41" i="6" a="1"/>
  <c r="C41" i="6" s="1"/>
  <c r="C42" i="6" a="1"/>
  <c r="C42" i="6" s="1"/>
  <c r="H42" i="6" s="1"/>
  <c r="C43" i="6" a="1"/>
  <c r="C43" i="6" s="1"/>
  <c r="H43" i="6" s="1"/>
  <c r="C44" i="6" a="1"/>
  <c r="C44" i="6" s="1"/>
  <c r="C45" i="6" a="1"/>
  <c r="C45" i="6" s="1"/>
  <c r="C46" i="6" a="1"/>
  <c r="C46" i="6" s="1"/>
  <c r="C47" i="6" a="1"/>
  <c r="C47" i="6" s="1"/>
  <c r="C48" i="6" a="1"/>
  <c r="C48" i="6" s="1"/>
  <c r="C49" i="6" a="1"/>
  <c r="C49" i="6" s="1"/>
  <c r="C50" i="6" a="1"/>
  <c r="C50" i="6" s="1"/>
  <c r="H50" i="6" s="1"/>
  <c r="C51" i="6" a="1"/>
  <c r="C51" i="6" s="1"/>
  <c r="C52" i="6" a="1"/>
  <c r="C52" i="6" s="1"/>
  <c r="C53" i="6" a="1"/>
  <c r="C53" i="6" s="1"/>
  <c r="C54" i="6" a="1"/>
  <c r="C54" i="6" s="1"/>
  <c r="H54" i="6" s="1"/>
  <c r="C55" i="6" a="1"/>
  <c r="C55" i="6" s="1"/>
  <c r="H55" i="6" s="1"/>
  <c r="C56" i="6" a="1"/>
  <c r="C56" i="6" s="1"/>
  <c r="C57" i="6" a="1"/>
  <c r="C57" i="6" s="1"/>
  <c r="C58" i="6" a="1"/>
  <c r="C58" i="6" s="1"/>
  <c r="C59" i="6" a="1"/>
  <c r="C59" i="6" s="1"/>
  <c r="C60" i="6" a="1"/>
  <c r="C60" i="6" s="1"/>
  <c r="C61" i="6" a="1"/>
  <c r="C61" i="6" s="1"/>
  <c r="C62" i="6" a="1"/>
  <c r="C62" i="6" s="1"/>
  <c r="H62" i="6" s="1"/>
  <c r="C63" i="6" a="1"/>
  <c r="C63" i="6" s="1"/>
  <c r="C64" i="6" a="1"/>
  <c r="C64" i="6" s="1"/>
  <c r="C65" i="6" a="1"/>
  <c r="C65" i="6" s="1"/>
  <c r="C66" i="6" a="1"/>
  <c r="C66" i="6" s="1"/>
  <c r="H66" i="6" s="1"/>
  <c r="C67" i="6" a="1"/>
  <c r="C67" i="6" s="1"/>
  <c r="H67" i="6" s="1"/>
  <c r="C68" i="6" a="1"/>
  <c r="C68" i="6" s="1"/>
  <c r="C69" i="6" a="1"/>
  <c r="C69" i="6" s="1"/>
  <c r="C70" i="6" a="1"/>
  <c r="C70" i="6" s="1"/>
  <c r="C71" i="6" a="1"/>
  <c r="C71" i="6" s="1"/>
  <c r="C72" i="6" a="1"/>
  <c r="C72" i="6" s="1"/>
  <c r="C73" i="6" a="1"/>
  <c r="C73" i="6" s="1"/>
  <c r="C74" i="6" a="1"/>
  <c r="C74" i="6" s="1"/>
  <c r="H74" i="6" s="1"/>
  <c r="C75" i="6" a="1"/>
  <c r="C75" i="6" s="1"/>
  <c r="C76" i="6" a="1"/>
  <c r="C76" i="6" s="1"/>
  <c r="C77" i="6" a="1"/>
  <c r="C77" i="6" s="1"/>
  <c r="C78" i="6" a="1"/>
  <c r="C78" i="6" s="1"/>
  <c r="H78" i="6" s="1"/>
  <c r="C79" i="6" a="1"/>
  <c r="C79" i="6" s="1"/>
  <c r="H79" i="6" s="1"/>
  <c r="C80" i="6" a="1"/>
  <c r="C80" i="6" s="1"/>
  <c r="C81" i="6" a="1"/>
  <c r="C81" i="6" s="1"/>
  <c r="C82" i="6" a="1"/>
  <c r="C82" i="6" s="1"/>
  <c r="C83" i="6" a="1"/>
  <c r="C83" i="6" s="1"/>
  <c r="C84" i="6" a="1"/>
  <c r="C84" i="6" s="1"/>
  <c r="C85" i="6" a="1"/>
  <c r="C85" i="6" s="1"/>
  <c r="C86" i="6" a="1"/>
  <c r="C86" i="6" s="1"/>
  <c r="H86" i="6" s="1"/>
  <c r="C87" i="6" a="1"/>
  <c r="C87" i="6" s="1"/>
  <c r="G87" i="6" s="1"/>
  <c r="C88" i="6" a="1"/>
  <c r="C88" i="6" s="1"/>
  <c r="G88" i="6" s="1"/>
  <c r="C89" i="6" a="1"/>
  <c r="C89" i="6" s="1"/>
  <c r="C90" i="6" a="1"/>
  <c r="C90" i="6" s="1"/>
  <c r="H90" i="6" s="1"/>
  <c r="C91" i="6" a="1"/>
  <c r="C91" i="6" s="1"/>
  <c r="H91" i="6" s="1"/>
  <c r="C92" i="6" a="1"/>
  <c r="C92" i="6" s="1"/>
  <c r="C93" i="6" a="1"/>
  <c r="C93" i="6" s="1"/>
  <c r="C94" i="6" a="1"/>
  <c r="C94" i="6" s="1"/>
  <c r="C95" i="6" a="1"/>
  <c r="C95" i="6" s="1"/>
  <c r="C96" i="6" a="1"/>
  <c r="C96" i="6" s="1"/>
  <c r="C97" i="6" a="1"/>
  <c r="C97" i="6" s="1"/>
  <c r="C98" i="6" a="1"/>
  <c r="C98" i="6" s="1"/>
  <c r="H98" i="6" s="1"/>
  <c r="C99" i="6" a="1"/>
  <c r="C99" i="6" s="1"/>
  <c r="C100" i="6" a="1"/>
  <c r="C100" i="6" s="1"/>
  <c r="C101" i="6" a="1"/>
  <c r="C101" i="6" s="1"/>
  <c r="C102" i="6" a="1"/>
  <c r="C102" i="6" s="1"/>
  <c r="H102" i="6" s="1"/>
  <c r="C103" i="6" a="1"/>
  <c r="C103" i="6" s="1"/>
  <c r="H103" i="6" s="1"/>
  <c r="C104" i="6" a="1"/>
  <c r="C104" i="6" s="1"/>
  <c r="C105" i="6" a="1"/>
  <c r="C105" i="6" s="1"/>
  <c r="C106" i="6" a="1"/>
  <c r="C106" i="6" s="1"/>
  <c r="C107" i="6" a="1"/>
  <c r="C107" i="6" s="1"/>
  <c r="C108" i="6" a="1"/>
  <c r="C108" i="6" s="1"/>
  <c r="C109" i="6" a="1"/>
  <c r="C109" i="6" s="1"/>
  <c r="C110" i="6" a="1"/>
  <c r="C110" i="6" s="1"/>
  <c r="H110" i="6" s="1"/>
  <c r="C111" i="6" a="1"/>
  <c r="C111" i="6" s="1"/>
  <c r="C112" i="6" a="1"/>
  <c r="C112" i="6" s="1"/>
  <c r="C113" i="6" a="1"/>
  <c r="C113" i="6" s="1"/>
  <c r="C114" i="6" a="1"/>
  <c r="C114" i="6" s="1"/>
  <c r="H114" i="6" s="1"/>
  <c r="C115" i="6" a="1"/>
  <c r="C115" i="6" s="1"/>
  <c r="H115" i="6" s="1"/>
  <c r="C116" i="6" a="1"/>
  <c r="C116" i="6" s="1"/>
  <c r="C117" i="6" a="1"/>
  <c r="C117" i="6" s="1"/>
  <c r="C118" i="6" a="1"/>
  <c r="C118" i="6" s="1"/>
  <c r="C119" i="6" a="1"/>
  <c r="C119" i="6" s="1"/>
  <c r="C120" i="6" a="1"/>
  <c r="C120" i="6" s="1"/>
  <c r="C121" i="6" a="1"/>
  <c r="C121" i="6" s="1"/>
  <c r="C122" i="6" a="1"/>
  <c r="C122" i="6" s="1"/>
  <c r="H122" i="6" s="1"/>
  <c r="C123" i="6" a="1"/>
  <c r="C123" i="6" s="1"/>
  <c r="C124" i="6" a="1"/>
  <c r="C124" i="6" s="1"/>
  <c r="C125" i="6" a="1"/>
  <c r="C125" i="6" s="1"/>
  <c r="C126" i="6" a="1"/>
  <c r="C126" i="6" s="1"/>
  <c r="H126" i="6" s="1"/>
  <c r="C127" i="6" a="1"/>
  <c r="C127" i="6" s="1"/>
  <c r="H127" i="6" s="1"/>
  <c r="C128" i="6" a="1"/>
  <c r="C128" i="6" s="1"/>
  <c r="C129" i="6" a="1"/>
  <c r="C129" i="6" s="1"/>
  <c r="C130" i="6" a="1"/>
  <c r="C130" i="6" s="1"/>
  <c r="C131" i="6" a="1"/>
  <c r="C131" i="6" s="1"/>
  <c r="C132" i="6" a="1"/>
  <c r="C132" i="6" s="1"/>
  <c r="C133" i="6" a="1"/>
  <c r="C133" i="6" s="1"/>
  <c r="C134" i="6" a="1"/>
  <c r="C134" i="6" s="1"/>
  <c r="H134" i="6" s="1"/>
  <c r="C135" i="6" a="1"/>
  <c r="C135" i="6" s="1"/>
  <c r="G135" i="6" s="1"/>
  <c r="C136" i="6" a="1"/>
  <c r="C136" i="6" s="1"/>
  <c r="C137" i="6" a="1"/>
  <c r="C137" i="6" s="1"/>
  <c r="C138" i="6" a="1"/>
  <c r="C138" i="6" s="1"/>
  <c r="H138" i="6" s="1"/>
  <c r="C139" i="6" a="1"/>
  <c r="C139" i="6" s="1"/>
  <c r="H139" i="6" s="1"/>
  <c r="C140" i="6" a="1"/>
  <c r="C140" i="6" s="1"/>
  <c r="C141" i="6" a="1"/>
  <c r="C141" i="6" s="1"/>
  <c r="C142" i="6" a="1"/>
  <c r="C142" i="6" s="1"/>
  <c r="C143" i="6" a="1"/>
  <c r="C143" i="6" s="1"/>
  <c r="C144" i="6" a="1"/>
  <c r="C144" i="6" s="1"/>
  <c r="C145" i="6" a="1"/>
  <c r="C145" i="6" s="1"/>
  <c r="C146" i="6" a="1"/>
  <c r="C146" i="6" s="1"/>
  <c r="H146" i="6" s="1"/>
  <c r="C147" i="6" a="1"/>
  <c r="C147" i="6" s="1"/>
  <c r="C148" i="6" a="1"/>
  <c r="C148" i="6" s="1"/>
  <c r="C149" i="6" a="1"/>
  <c r="C149" i="6" s="1"/>
  <c r="C150" i="6" a="1"/>
  <c r="C150" i="6" s="1"/>
  <c r="H150" i="6" s="1"/>
  <c r="C151" i="6" a="1"/>
  <c r="C151" i="6" s="1"/>
  <c r="H151" i="6" s="1"/>
  <c r="C152" i="6" a="1"/>
  <c r="C152" i="6" s="1"/>
  <c r="C153" i="6" a="1"/>
  <c r="C153" i="6" s="1"/>
  <c r="C154" i="6" a="1"/>
  <c r="C154" i="6" s="1"/>
  <c r="C155" i="6" a="1"/>
  <c r="C155" i="6" s="1"/>
  <c r="C156" i="6" a="1"/>
  <c r="C156" i="6" s="1"/>
  <c r="C157" i="6" a="1"/>
  <c r="C157" i="6" s="1"/>
  <c r="C158" i="6" a="1"/>
  <c r="C158" i="6" s="1"/>
  <c r="H158" i="6" s="1"/>
  <c r="C159" i="6" a="1"/>
  <c r="C159" i="6" s="1"/>
  <c r="G159" i="6" s="1"/>
  <c r="C160" i="6" a="1"/>
  <c r="C160" i="6" s="1"/>
  <c r="G160" i="6" s="1"/>
  <c r="C161" i="6" a="1"/>
  <c r="C161" i="6" s="1"/>
  <c r="C162" i="6" a="1"/>
  <c r="C162" i="6" s="1"/>
  <c r="H162" i="6" s="1"/>
  <c r="C163" i="6" a="1"/>
  <c r="C163" i="6" s="1"/>
  <c r="H163" i="6" s="1"/>
  <c r="C164" i="6" a="1"/>
  <c r="C164" i="6" s="1"/>
  <c r="C165" i="6" a="1"/>
  <c r="C165" i="6" s="1"/>
  <c r="C166" i="6" a="1"/>
  <c r="C166" i="6" s="1"/>
  <c r="C167" i="6" a="1"/>
  <c r="C167" i="6" s="1"/>
  <c r="C168" i="6" a="1"/>
  <c r="C168" i="6" s="1"/>
  <c r="C169" i="6" a="1"/>
  <c r="C169" i="6" s="1"/>
  <c r="C170" i="6" a="1"/>
  <c r="C170" i="6" s="1"/>
  <c r="H170" i="6" s="1"/>
  <c r="C171" i="6" a="1"/>
  <c r="C171" i="6" s="1"/>
  <c r="C172" i="6" a="1"/>
  <c r="C172" i="6" s="1"/>
  <c r="C173" i="6" a="1"/>
  <c r="C173" i="6" s="1"/>
  <c r="C174" i="6" a="1"/>
  <c r="C174" i="6" s="1"/>
  <c r="H174" i="6" s="1"/>
  <c r="C175" i="6" a="1"/>
  <c r="C175" i="6" s="1"/>
  <c r="H175" i="6" s="1"/>
  <c r="C176" i="6" a="1"/>
  <c r="C176" i="6" s="1"/>
  <c r="C177" i="6" a="1"/>
  <c r="C177" i="6" s="1"/>
  <c r="C178" i="6" a="1"/>
  <c r="C178" i="6" s="1"/>
  <c r="C179" i="6" a="1"/>
  <c r="C179" i="6" s="1"/>
  <c r="C180" i="6" a="1"/>
  <c r="C180" i="6" s="1"/>
  <c r="C181" i="6" a="1"/>
  <c r="C181" i="6" s="1"/>
  <c r="C182" i="6" a="1"/>
  <c r="C182" i="6" s="1"/>
  <c r="H182" i="6" s="1"/>
  <c r="C183" i="6" a="1"/>
  <c r="C183" i="6" s="1"/>
  <c r="C184" i="6" a="1"/>
  <c r="C184" i="6" s="1"/>
  <c r="C185" i="6" a="1"/>
  <c r="C185" i="6" s="1"/>
  <c r="C186" i="6" a="1"/>
  <c r="C186" i="6" s="1"/>
  <c r="H186" i="6" s="1"/>
  <c r="C187" i="6" a="1"/>
  <c r="C187" i="6" s="1"/>
  <c r="H187" i="6" s="1"/>
  <c r="C188" i="6" a="1"/>
  <c r="C188" i="6" s="1"/>
  <c r="C189" i="6" a="1"/>
  <c r="C189" i="6" s="1"/>
  <c r="C190" i="6" a="1"/>
  <c r="C190" i="6" s="1"/>
  <c r="C191" i="6" a="1"/>
  <c r="C191" i="6" s="1"/>
  <c r="C192" i="6" a="1"/>
  <c r="C192" i="6" s="1"/>
  <c r="C193" i="6" a="1"/>
  <c r="C193" i="6" s="1"/>
  <c r="C194" i="6" a="1"/>
  <c r="C194" i="6" s="1"/>
  <c r="H194" i="6" s="1"/>
  <c r="C195" i="6" a="1"/>
  <c r="C195" i="6" s="1"/>
  <c r="C196" i="6" a="1"/>
  <c r="C196" i="6" s="1"/>
  <c r="C197" i="6" a="1"/>
  <c r="C197" i="6" s="1"/>
  <c r="C198" i="6" a="1"/>
  <c r="C198" i="6" s="1"/>
  <c r="H198" i="6" s="1"/>
  <c r="C199" i="6" a="1"/>
  <c r="C199" i="6" s="1"/>
  <c r="H199" i="6" s="1"/>
  <c r="C200" i="6" a="1"/>
  <c r="C200" i="6" s="1"/>
  <c r="C201" i="6" a="1"/>
  <c r="C201" i="6" s="1"/>
  <c r="C202" i="6" a="1"/>
  <c r="C202" i="6" s="1"/>
  <c r="C203" i="6" a="1"/>
  <c r="C203" i="6" s="1"/>
  <c r="C204" i="6" a="1"/>
  <c r="C204" i="6" s="1"/>
  <c r="C205" i="6" a="1"/>
  <c r="C205" i="6" s="1"/>
  <c r="C206" i="6" a="1"/>
  <c r="C206" i="6" s="1"/>
  <c r="H206" i="6" s="1"/>
  <c r="C207" i="6" a="1"/>
  <c r="C207" i="6" s="1"/>
  <c r="G207" i="6" s="1"/>
  <c r="C208" i="6" a="1"/>
  <c r="C208" i="6" s="1"/>
  <c r="C209" i="6" a="1"/>
  <c r="C209" i="6" s="1"/>
  <c r="C210" i="6" a="1"/>
  <c r="C210" i="6" s="1"/>
  <c r="H210" i="6" s="1"/>
  <c r="C211" i="6" a="1"/>
  <c r="C211" i="6" s="1"/>
  <c r="H211" i="6" s="1"/>
  <c r="C212" i="6" a="1"/>
  <c r="C212" i="6" s="1"/>
  <c r="C213" i="6" a="1"/>
  <c r="C213" i="6" s="1"/>
  <c r="C214" i="6" a="1"/>
  <c r="C214" i="6" s="1"/>
  <c r="C215" i="6" a="1"/>
  <c r="C215" i="6" s="1"/>
  <c r="C216" i="6" a="1"/>
  <c r="C216" i="6" s="1"/>
  <c r="C217" i="6" a="1"/>
  <c r="C217" i="6" s="1"/>
  <c r="C218" i="6" a="1"/>
  <c r="C218" i="6" s="1"/>
  <c r="H218" i="6" s="1"/>
  <c r="C219" i="6" a="1"/>
  <c r="C219" i="6" s="1"/>
  <c r="C220" i="6" a="1"/>
  <c r="C220" i="6" s="1"/>
  <c r="C221" i="6" a="1"/>
  <c r="C221" i="6" s="1"/>
  <c r="C222" i="6" a="1"/>
  <c r="C222" i="6" s="1"/>
  <c r="H222" i="6" s="1"/>
  <c r="C223" i="6" a="1"/>
  <c r="C223" i="6" s="1"/>
  <c r="H223" i="6" s="1"/>
  <c r="C224" i="6" a="1"/>
  <c r="C224" i="6" s="1"/>
  <c r="C225" i="6" a="1"/>
  <c r="C225" i="6" s="1"/>
  <c r="C226" i="6" a="1"/>
  <c r="C226" i="6" s="1"/>
  <c r="C227" i="6" a="1"/>
  <c r="C227" i="6" s="1"/>
  <c r="C228" i="6" a="1"/>
  <c r="C228" i="6" s="1"/>
  <c r="C229" i="6" a="1"/>
  <c r="C229" i="6" s="1"/>
  <c r="C230" i="6" a="1"/>
  <c r="C230" i="6" s="1"/>
  <c r="H230" i="6" s="1"/>
  <c r="C231" i="6" a="1"/>
  <c r="C231" i="6" s="1"/>
  <c r="G231" i="6" s="1"/>
  <c r="C232" i="6" a="1"/>
  <c r="C232" i="6" s="1"/>
  <c r="G232" i="6" s="1"/>
  <c r="C233" i="6" a="1"/>
  <c r="C233" i="6" s="1"/>
  <c r="C234" i="6" a="1"/>
  <c r="C234" i="6" s="1"/>
  <c r="H234" i="6" s="1"/>
  <c r="C235" i="6" a="1"/>
  <c r="C235" i="6" s="1"/>
  <c r="H235" i="6" s="1"/>
  <c r="C236" i="6" a="1"/>
  <c r="C236" i="6" s="1"/>
  <c r="C237" i="6" a="1"/>
  <c r="C237" i="6" s="1"/>
  <c r="C238" i="6" a="1"/>
  <c r="C238" i="6" s="1"/>
  <c r="C239" i="6" a="1"/>
  <c r="C239" i="6" s="1"/>
  <c r="C240" i="6" a="1"/>
  <c r="C240" i="6" s="1"/>
  <c r="C241" i="6" a="1"/>
  <c r="C241" i="6" s="1"/>
  <c r="C242" i="6" a="1"/>
  <c r="C242" i="6" s="1"/>
  <c r="H242" i="6" s="1"/>
  <c r="C243" i="6" a="1"/>
  <c r="C243" i="6" s="1"/>
  <c r="C244" i="6" a="1"/>
  <c r="C244" i="6" s="1"/>
  <c r="C245" i="6" a="1"/>
  <c r="C245" i="6" s="1"/>
  <c r="C246" i="6" a="1"/>
  <c r="C246" i="6" s="1"/>
  <c r="C247" i="6" a="1"/>
  <c r="C247" i="6" s="1"/>
  <c r="H247" i="6" s="1"/>
  <c r="C248" i="6" a="1"/>
  <c r="C248" i="6" s="1"/>
  <c r="C249" i="6" a="1"/>
  <c r="C249" i="6" s="1"/>
  <c r="C250" i="6" a="1"/>
  <c r="C250" i="6" s="1"/>
  <c r="C251" i="6" a="1"/>
  <c r="C251" i="6" s="1"/>
  <c r="C252" i="6" a="1"/>
  <c r="C252" i="6" s="1"/>
  <c r="C253" i="6" a="1"/>
  <c r="C253" i="6" s="1"/>
  <c r="C254" i="6" a="1"/>
  <c r="C254" i="6" s="1"/>
  <c r="H254" i="6" s="1"/>
  <c r="C255" i="6" a="1"/>
  <c r="C255" i="6" s="1"/>
  <c r="C256" i="6" a="1"/>
  <c r="C256" i="6" s="1"/>
  <c r="C257" i="6" a="1"/>
  <c r="C257" i="6" s="1"/>
  <c r="H257" i="6" s="1"/>
  <c r="C258" i="6" a="1"/>
  <c r="C258" i="6" s="1"/>
  <c r="H258" i="6" s="1"/>
  <c r="C259" i="6" a="1"/>
  <c r="C259" i="6" s="1"/>
  <c r="H259" i="6" s="1"/>
  <c r="C260" i="6" a="1"/>
  <c r="C260" i="6" s="1"/>
  <c r="C261" i="6" a="1"/>
  <c r="C261" i="6" s="1"/>
  <c r="C262" i="6" a="1"/>
  <c r="C262" i="6" s="1"/>
  <c r="C263" i="6" a="1"/>
  <c r="C263" i="6" s="1"/>
  <c r="C264" i="6" a="1"/>
  <c r="C264" i="6" s="1"/>
  <c r="C265" i="6" a="1"/>
  <c r="C265" i="6" s="1"/>
  <c r="C266" i="6" a="1"/>
  <c r="C266" i="6" s="1"/>
  <c r="H266" i="6" s="1"/>
  <c r="C267" i="6" a="1"/>
  <c r="C267" i="6" s="1"/>
  <c r="C268" i="6" a="1"/>
  <c r="C268" i="6" s="1"/>
  <c r="C269" i="6" a="1"/>
  <c r="C269" i="6" s="1"/>
  <c r="H269" i="6" s="1"/>
  <c r="C270" i="6" a="1"/>
  <c r="C270" i="6" s="1"/>
  <c r="H270" i="6" s="1"/>
  <c r="C271" i="6" a="1"/>
  <c r="C271" i="6" s="1"/>
  <c r="H271" i="6" s="1"/>
  <c r="C272" i="6" a="1"/>
  <c r="C272" i="6" s="1"/>
  <c r="C273" i="6" a="1"/>
  <c r="C273" i="6" s="1"/>
  <c r="C274" i="6" a="1"/>
  <c r="C274" i="6" s="1"/>
  <c r="C275" i="6" a="1"/>
  <c r="C275" i="6" s="1"/>
  <c r="C276" i="6" a="1"/>
  <c r="C276" i="6" s="1"/>
  <c r="C277" i="6" a="1"/>
  <c r="C277" i="6" s="1"/>
  <c r="C278" i="6" a="1"/>
  <c r="C278" i="6" s="1"/>
  <c r="H278" i="6" s="1"/>
  <c r="C279" i="6" a="1"/>
  <c r="C279" i="6" s="1"/>
  <c r="G279" i="6" s="1"/>
  <c r="C280" i="6" a="1"/>
  <c r="C280" i="6" s="1"/>
  <c r="C281" i="6" a="1"/>
  <c r="C281" i="6" s="1"/>
  <c r="H281" i="6" s="1"/>
  <c r="C282" i="6" a="1"/>
  <c r="C282" i="6" s="1"/>
  <c r="C283" i="6" a="1"/>
  <c r="C283" i="6" s="1"/>
  <c r="H283" i="6" s="1"/>
  <c r="C284" i="6" a="1"/>
  <c r="C284" i="6" s="1"/>
  <c r="C285" i="6" a="1"/>
  <c r="C285" i="6" s="1"/>
  <c r="C286" i="6" a="1"/>
  <c r="C286" i="6" s="1"/>
  <c r="C287" i="6" a="1"/>
  <c r="C287" i="6" s="1"/>
  <c r="C288" i="6" a="1"/>
  <c r="C288" i="6" s="1"/>
  <c r="C289" i="6" a="1"/>
  <c r="C289" i="6" s="1"/>
  <c r="C290" i="6" a="1"/>
  <c r="C290" i="6" s="1"/>
  <c r="H290" i="6" s="1"/>
  <c r="C291" i="6" a="1"/>
  <c r="C291" i="6" s="1"/>
  <c r="C292" i="6" a="1"/>
  <c r="C292" i="6" s="1"/>
  <c r="C293" i="6" a="1"/>
  <c r="C293" i="6" s="1"/>
  <c r="H293" i="6" s="1"/>
  <c r="C294" i="6" a="1"/>
  <c r="C294" i="6" s="1"/>
  <c r="C295" i="6" a="1"/>
  <c r="C295" i="6" s="1"/>
  <c r="H295" i="6" s="1"/>
  <c r="C296" i="6" a="1"/>
  <c r="C296" i="6" s="1"/>
  <c r="C297" i="6" a="1"/>
  <c r="C297" i="6" s="1"/>
  <c r="C298" i="6" a="1"/>
  <c r="C298" i="6" s="1"/>
  <c r="C299" i="6" a="1"/>
  <c r="C299" i="6" s="1"/>
  <c r="C300" i="6" a="1"/>
  <c r="C300" i="6" s="1"/>
  <c r="C301" i="6" a="1"/>
  <c r="C301" i="6" s="1"/>
  <c r="C302" i="6" a="1"/>
  <c r="C302" i="6" s="1"/>
  <c r="H302" i="6" s="1"/>
  <c r="C303" i="6" a="1"/>
  <c r="C303" i="6" s="1"/>
  <c r="G303" i="6" s="1"/>
  <c r="C304" i="6" a="1"/>
  <c r="C304" i="6" s="1"/>
  <c r="G304" i="6" s="1"/>
  <c r="C305" i="6" a="1"/>
  <c r="C305" i="6" s="1"/>
  <c r="H305" i="6" s="1"/>
  <c r="C306" i="6" a="1"/>
  <c r="C306" i="6" s="1"/>
  <c r="H306" i="6" s="1"/>
  <c r="C307" i="6" a="1"/>
  <c r="C307" i="6" s="1"/>
  <c r="H307" i="6" s="1"/>
  <c r="C308" i="6" a="1"/>
  <c r="C308" i="6" s="1"/>
  <c r="C309" i="6" a="1"/>
  <c r="C309" i="6" s="1"/>
  <c r="C310" i="6" a="1"/>
  <c r="C310" i="6" s="1"/>
  <c r="C311" i="6" a="1"/>
  <c r="C311" i="6" s="1"/>
  <c r="C312" i="6" a="1"/>
  <c r="C312" i="6" s="1"/>
  <c r="C313" i="6" a="1"/>
  <c r="C313" i="6" s="1"/>
  <c r="C314" i="6" a="1"/>
  <c r="C314" i="6" s="1"/>
  <c r="H314" i="6" s="1"/>
  <c r="C315" i="6" a="1"/>
  <c r="C315" i="6" s="1"/>
  <c r="C316" i="6" a="1"/>
  <c r="C316" i="6" s="1"/>
  <c r="C317" i="6" a="1"/>
  <c r="C317" i="6" s="1"/>
  <c r="H317" i="6" s="1"/>
  <c r="C318" i="6" a="1"/>
  <c r="C318" i="6" s="1"/>
  <c r="C319" i="6" a="1"/>
  <c r="C319" i="6" s="1"/>
  <c r="H319" i="6" s="1"/>
  <c r="C320" i="6" a="1"/>
  <c r="C320" i="6" s="1"/>
  <c r="C321" i="6" a="1"/>
  <c r="C321" i="6" s="1"/>
  <c r="C322" i="6" a="1"/>
  <c r="C322" i="6" s="1"/>
  <c r="C323" i="6" a="1"/>
  <c r="C323" i="6" s="1"/>
  <c r="C324" i="6" a="1"/>
  <c r="C324" i="6" s="1"/>
  <c r="C325" i="6" a="1"/>
  <c r="C325" i="6" s="1"/>
  <c r="C326" i="6" a="1"/>
  <c r="C326" i="6" s="1"/>
  <c r="H326" i="6" s="1"/>
  <c r="C327" i="6" a="1"/>
  <c r="C327" i="6" s="1"/>
  <c r="C328" i="6" a="1"/>
  <c r="C328" i="6" s="1"/>
  <c r="C329" i="6" a="1"/>
  <c r="C329" i="6" s="1"/>
  <c r="H329" i="6" s="1"/>
  <c r="C330" i="6" a="1"/>
  <c r="C330" i="6" s="1"/>
  <c r="H330" i="6" s="1"/>
  <c r="C331" i="6" a="1"/>
  <c r="C331" i="6" s="1"/>
  <c r="H331" i="6" s="1"/>
  <c r="C332" i="6" a="1"/>
  <c r="C332" i="6" s="1"/>
  <c r="C333" i="6" a="1"/>
  <c r="C333" i="6" s="1"/>
  <c r="C334" i="6" a="1"/>
  <c r="C334" i="6" s="1"/>
  <c r="C335" i="6" a="1"/>
  <c r="C335" i="6" s="1"/>
  <c r="C336" i="6" a="1"/>
  <c r="C336" i="6" s="1"/>
  <c r="C337" i="6" a="1"/>
  <c r="C337" i="6" s="1"/>
  <c r="C338" i="6" a="1"/>
  <c r="C338" i="6" s="1"/>
  <c r="H338" i="6" s="1"/>
  <c r="C339" i="6" a="1"/>
  <c r="C339" i="6" s="1"/>
  <c r="C340" i="6" a="1"/>
  <c r="C340" i="6" s="1"/>
  <c r="C341" i="6" a="1"/>
  <c r="C341" i="6" s="1"/>
  <c r="H341" i="6" s="1"/>
  <c r="C342" i="6" a="1"/>
  <c r="C342" i="6" s="1"/>
  <c r="H342" i="6" s="1"/>
  <c r="C343" i="6" a="1"/>
  <c r="C343" i="6" s="1"/>
  <c r="H343" i="6" s="1"/>
  <c r="C344" i="6" a="1"/>
  <c r="C344" i="6" s="1"/>
  <c r="C345" i="6" a="1"/>
  <c r="C345" i="6" s="1"/>
  <c r="C346" i="6" a="1"/>
  <c r="C346" i="6" s="1"/>
  <c r="C347" i="6" a="1"/>
  <c r="C347" i="6" s="1"/>
  <c r="C348" i="6" a="1"/>
  <c r="C348" i="6" s="1"/>
  <c r="C349" i="6" a="1"/>
  <c r="C349" i="6" s="1"/>
  <c r="C350" i="6" a="1"/>
  <c r="C350" i="6" s="1"/>
  <c r="H350" i="6" s="1"/>
  <c r="C351" i="6" a="1"/>
  <c r="C351" i="6" s="1"/>
  <c r="G351" i="6" s="1"/>
  <c r="C352" i="6" a="1"/>
  <c r="C352" i="6" s="1"/>
  <c r="C353" i="6" a="1"/>
  <c r="C353" i="6" s="1"/>
  <c r="C354" i="6" a="1"/>
  <c r="C354" i="6" s="1"/>
  <c r="H354" i="6" s="1"/>
  <c r="C355" i="6" a="1"/>
  <c r="C355" i="6" s="1"/>
  <c r="H355" i="6" s="1"/>
  <c r="C356" i="6" a="1"/>
  <c r="C356" i="6" s="1"/>
  <c r="C357" i="6" a="1"/>
  <c r="C357" i="6" s="1"/>
  <c r="C358" i="6" a="1"/>
  <c r="C358" i="6" s="1"/>
  <c r="C359" i="6" a="1"/>
  <c r="C359" i="6" s="1"/>
  <c r="C360" i="6" a="1"/>
  <c r="C360" i="6" s="1"/>
  <c r="C361" i="6" a="1"/>
  <c r="C361" i="6" s="1"/>
  <c r="C362" i="6" a="1"/>
  <c r="C362" i="6" s="1"/>
  <c r="H362" i="6" s="1"/>
  <c r="C363" i="6" a="1"/>
  <c r="C363" i="6" s="1"/>
  <c r="C364" i="6" a="1"/>
  <c r="C364" i="6" s="1"/>
  <c r="C365" i="6" a="1"/>
  <c r="C365" i="6" s="1"/>
  <c r="H365" i="6" s="1"/>
  <c r="C366" i="6" a="1"/>
  <c r="C366" i="6" s="1"/>
  <c r="H366" i="6" s="1"/>
  <c r="C367" i="6" a="1"/>
  <c r="C367" i="6" s="1"/>
  <c r="H367" i="6" s="1"/>
  <c r="C368" i="6" a="1"/>
  <c r="C368" i="6" s="1"/>
  <c r="C369" i="6" a="1"/>
  <c r="C369" i="6" s="1"/>
  <c r="C370" i="6" a="1"/>
  <c r="C370" i="6" s="1"/>
  <c r="C371" i="6" a="1"/>
  <c r="C371" i="6" s="1"/>
  <c r="C372" i="6" a="1"/>
  <c r="C372" i="6" s="1"/>
  <c r="C373" i="6" a="1"/>
  <c r="C373" i="6" s="1"/>
  <c r="C374" i="6" a="1"/>
  <c r="C374" i="6" s="1"/>
  <c r="H374" i="6" s="1"/>
  <c r="C375" i="6" a="1"/>
  <c r="C375" i="6" s="1"/>
  <c r="G375" i="6" s="1"/>
  <c r="C376" i="6" a="1"/>
  <c r="C376" i="6" s="1"/>
  <c r="G376" i="6" s="1"/>
  <c r="C377" i="6" a="1"/>
  <c r="C377" i="6" s="1"/>
  <c r="H377" i="6" s="1"/>
  <c r="C378" i="6" a="1"/>
  <c r="C378" i="6" s="1"/>
  <c r="H378" i="6" s="1"/>
  <c r="C379" i="6" a="1"/>
  <c r="C379" i="6" s="1"/>
  <c r="H379" i="6" s="1"/>
  <c r="C380" i="6" a="1"/>
  <c r="C380" i="6" s="1"/>
  <c r="C381" i="6" a="1"/>
  <c r="C381" i="6" s="1"/>
  <c r="C382" i="6" a="1"/>
  <c r="C382" i="6" s="1"/>
  <c r="C383" i="6" a="1"/>
  <c r="C383" i="6" s="1"/>
  <c r="C384" i="6" a="1"/>
  <c r="C384" i="6" s="1"/>
  <c r="C385" i="6" a="1"/>
  <c r="C385" i="6" s="1"/>
  <c r="C386" i="6" a="1"/>
  <c r="C386" i="6" s="1"/>
  <c r="H386" i="6" s="1"/>
  <c r="C387" i="6" a="1"/>
  <c r="C387" i="6" s="1"/>
  <c r="C388" i="6" a="1"/>
  <c r="C388" i="6" s="1"/>
  <c r="C389" i="6" a="1"/>
  <c r="C389" i="6" s="1"/>
  <c r="C390" i="6" a="1"/>
  <c r="C390" i="6" s="1"/>
  <c r="H390" i="6" s="1"/>
  <c r="C391" i="6" a="1"/>
  <c r="C391" i="6" s="1"/>
  <c r="H391" i="6" s="1"/>
  <c r="C392" i="6" a="1"/>
  <c r="C392" i="6" s="1"/>
  <c r="C393" i="6" a="1"/>
  <c r="C393" i="6" s="1"/>
  <c r="C394" i="6" a="1"/>
  <c r="C394" i="6" s="1"/>
  <c r="C395" i="6" a="1"/>
  <c r="C395" i="6" s="1"/>
  <c r="C396" i="6" a="1"/>
  <c r="C396" i="6" s="1"/>
  <c r="C397" i="6" a="1"/>
  <c r="C397" i="6" s="1"/>
  <c r="C398" i="6" a="1"/>
  <c r="C398" i="6" s="1"/>
  <c r="H398" i="6" s="1"/>
  <c r="C399" i="6" a="1"/>
  <c r="C399" i="6" s="1"/>
  <c r="C400" i="6" a="1"/>
  <c r="C400" i="6" s="1"/>
  <c r="C401" i="6" a="1"/>
  <c r="C401" i="6" s="1"/>
  <c r="C402" i="6" a="1"/>
  <c r="C402" i="6" s="1"/>
  <c r="H402" i="6" s="1"/>
  <c r="C403" i="6" a="1"/>
  <c r="C403" i="6" s="1"/>
  <c r="H403" i="6" s="1"/>
  <c r="C404" i="6" a="1"/>
  <c r="C404" i="6" s="1"/>
  <c r="C405" i="6" a="1"/>
  <c r="C405" i="6" s="1"/>
  <c r="C406" i="6" a="1"/>
  <c r="C406" i="6" s="1"/>
  <c r="C407" i="6" a="1"/>
  <c r="C407" i="6" s="1"/>
  <c r="C408" i="6" a="1"/>
  <c r="C408" i="6" s="1"/>
  <c r="C409" i="6" a="1"/>
  <c r="C409" i="6" s="1"/>
  <c r="C410" i="6" a="1"/>
  <c r="C410" i="6" s="1"/>
  <c r="H410" i="6" s="1"/>
  <c r="C411" i="6" a="1"/>
  <c r="C411" i="6" s="1"/>
  <c r="C412" i="6" a="1"/>
  <c r="C412" i="6" s="1"/>
  <c r="C413" i="6" a="1"/>
  <c r="C413" i="6" s="1"/>
  <c r="H413" i="6" s="1"/>
  <c r="C414" i="6" a="1"/>
  <c r="C414" i="6" s="1"/>
  <c r="H414" i="6" s="1"/>
  <c r="C415" i="6" a="1"/>
  <c r="C415" i="6" s="1"/>
  <c r="H415" i="6" s="1"/>
  <c r="C416" i="6" a="1"/>
  <c r="C416" i="6" s="1"/>
  <c r="C417" i="6" a="1"/>
  <c r="C417" i="6" s="1"/>
  <c r="C418" i="6" a="1"/>
  <c r="C418" i="6" s="1"/>
  <c r="C419" i="6" a="1"/>
  <c r="C419" i="6" s="1"/>
  <c r="C420" i="6" a="1"/>
  <c r="C420" i="6" s="1"/>
  <c r="C421" i="6" a="1"/>
  <c r="C421" i="6" s="1"/>
  <c r="C422" i="6" a="1"/>
  <c r="C422" i="6" s="1"/>
  <c r="H422" i="6" s="1"/>
  <c r="C423" i="6" a="1"/>
  <c r="C423" i="6" s="1"/>
  <c r="C424" i="6" a="1"/>
  <c r="C424" i="6" s="1"/>
  <c r="C425" i="6" a="1"/>
  <c r="C425" i="6" s="1"/>
  <c r="H425" i="6" s="1"/>
  <c r="C426" i="6" a="1"/>
  <c r="C426" i="6" s="1"/>
  <c r="H426" i="6" s="1"/>
  <c r="C427" i="6" a="1"/>
  <c r="C427" i="6" s="1"/>
  <c r="H427" i="6" s="1"/>
  <c r="C428" i="6" a="1"/>
  <c r="C428" i="6" s="1"/>
  <c r="C429" i="6" a="1"/>
  <c r="C429" i="6" s="1"/>
  <c r="C430" i="6" a="1"/>
  <c r="C430" i="6" s="1"/>
  <c r="C431" i="6" a="1"/>
  <c r="C431" i="6" s="1"/>
  <c r="C432" i="6" a="1"/>
  <c r="C432" i="6" s="1"/>
  <c r="C433" i="6" a="1"/>
  <c r="C433" i="6" s="1"/>
  <c r="C434" i="6" a="1"/>
  <c r="C434" i="6" s="1"/>
  <c r="H434" i="6" s="1"/>
  <c r="C435" i="6" a="1"/>
  <c r="C435" i="6" s="1"/>
  <c r="G435" i="6" s="1"/>
  <c r="C436" i="6" a="1"/>
  <c r="C436" i="6" s="1"/>
  <c r="C437" i="6" a="1"/>
  <c r="C437" i="6" s="1"/>
  <c r="H437" i="6" s="1"/>
  <c r="C438" i="6" a="1"/>
  <c r="C438" i="6" s="1"/>
  <c r="H438" i="6" s="1"/>
  <c r="C439" i="6" a="1"/>
  <c r="C439" i="6" s="1"/>
  <c r="H439" i="6" s="1"/>
  <c r="C440" i="6" a="1"/>
  <c r="C440" i="6" s="1"/>
  <c r="C441" i="6" a="1"/>
  <c r="C441" i="6" s="1"/>
  <c r="C442" i="6" a="1"/>
  <c r="C442" i="6" s="1"/>
  <c r="C443" i="6" a="1"/>
  <c r="C443" i="6" s="1"/>
  <c r="C444" i="6" a="1"/>
  <c r="C444" i="6" s="1"/>
  <c r="C445" i="6" a="1"/>
  <c r="C445" i="6" s="1"/>
  <c r="C446" i="6" a="1"/>
  <c r="C446" i="6" s="1"/>
  <c r="H446" i="6" s="1"/>
  <c r="C447" i="6" a="1"/>
  <c r="C447" i="6" s="1"/>
  <c r="C448" i="6" a="1"/>
  <c r="C448" i="6" s="1"/>
  <c r="C449" i="6" a="1"/>
  <c r="C449" i="6" s="1"/>
  <c r="C450" i="6" a="1"/>
  <c r="C450" i="6" s="1"/>
  <c r="H450" i="6" s="1"/>
  <c r="C451" i="6" a="1"/>
  <c r="C451" i="6" s="1"/>
  <c r="H451" i="6" s="1"/>
  <c r="C452" i="6" a="1"/>
  <c r="C452" i="6" s="1"/>
  <c r="C453" i="6" a="1"/>
  <c r="C453" i="6" s="1"/>
  <c r="C454" i="6" a="1"/>
  <c r="C454" i="6" s="1"/>
  <c r="C455" i="6" a="1"/>
  <c r="C455" i="6" s="1"/>
  <c r="C456" i="6" a="1"/>
  <c r="C456" i="6" s="1"/>
  <c r="C457" i="6" a="1"/>
  <c r="C457" i="6" s="1"/>
  <c r="C458" i="6" a="1"/>
  <c r="C458" i="6" s="1"/>
  <c r="H458" i="6" s="1"/>
  <c r="C459" i="6" a="1"/>
  <c r="C459" i="6" s="1"/>
  <c r="C460" i="6" a="1"/>
  <c r="C460" i="6" s="1"/>
  <c r="C461" i="6" a="1"/>
  <c r="C461" i="6" s="1"/>
  <c r="H461" i="6" s="1"/>
  <c r="C462" i="6" a="1"/>
  <c r="C462" i="6" s="1"/>
  <c r="H462" i="6" s="1"/>
  <c r="C463" i="6" a="1"/>
  <c r="C463" i="6" s="1"/>
  <c r="H463" i="6" s="1"/>
  <c r="C464" i="6" a="1"/>
  <c r="C464" i="6" s="1"/>
  <c r="C465" i="6" a="1"/>
  <c r="C465" i="6" s="1"/>
  <c r="C466" i="6" a="1"/>
  <c r="C466" i="6" s="1"/>
  <c r="C467" i="6" a="1"/>
  <c r="C467" i="6" s="1"/>
  <c r="C468" i="6" a="1"/>
  <c r="C468" i="6" s="1"/>
  <c r="C469" i="6" a="1"/>
  <c r="C469" i="6" s="1"/>
  <c r="C470" i="6" a="1"/>
  <c r="C470" i="6" s="1"/>
  <c r="H470" i="6" s="1"/>
  <c r="C471" i="6" a="1"/>
  <c r="C471" i="6" s="1"/>
  <c r="C472" i="6" a="1"/>
  <c r="C472" i="6" s="1"/>
  <c r="C473" i="6" a="1"/>
  <c r="C473" i="6" s="1"/>
  <c r="C474" i="6" a="1"/>
  <c r="C474" i="6" s="1"/>
  <c r="H474" i="6" s="1"/>
  <c r="C475" i="6" a="1"/>
  <c r="C475" i="6" s="1"/>
  <c r="H475" i="6" s="1"/>
  <c r="C476" i="6" a="1"/>
  <c r="C476" i="6" s="1"/>
  <c r="C477" i="6" a="1"/>
  <c r="C477" i="6" s="1"/>
  <c r="C478" i="6" a="1"/>
  <c r="C478" i="6" s="1"/>
  <c r="C479" i="6" a="1"/>
  <c r="C479" i="6" s="1"/>
  <c r="C480" i="6" a="1"/>
  <c r="C480" i="6" s="1"/>
  <c r="C481" i="6" a="1"/>
  <c r="C481" i="6" s="1"/>
  <c r="C482" i="6" a="1"/>
  <c r="C482" i="6" s="1"/>
  <c r="H482" i="6" s="1"/>
  <c r="C483" i="6" a="1"/>
  <c r="C483" i="6" s="1"/>
  <c r="G483" i="6" s="1"/>
  <c r="C484" i="6" a="1"/>
  <c r="C484" i="6" s="1"/>
  <c r="C485" i="6" a="1"/>
  <c r="C485" i="6" s="1"/>
  <c r="H485" i="6" s="1"/>
  <c r="C486" i="6" a="1"/>
  <c r="C486" i="6" s="1"/>
  <c r="H486" i="6" s="1"/>
  <c r="C487" i="6" a="1"/>
  <c r="C487" i="6" s="1"/>
  <c r="H487" i="6" s="1"/>
  <c r="C488" i="6" a="1"/>
  <c r="C488" i="6" s="1"/>
  <c r="C489" i="6" a="1"/>
  <c r="C489" i="6" s="1"/>
  <c r="C490" i="6" a="1"/>
  <c r="C490" i="6" s="1"/>
  <c r="C491" i="6" a="1"/>
  <c r="C491" i="6" s="1"/>
  <c r="C492" i="6" a="1"/>
  <c r="C492" i="6" s="1"/>
  <c r="G492" i="6" s="1"/>
  <c r="C493" i="6" a="1"/>
  <c r="C493" i="6" s="1"/>
  <c r="C494" i="6" a="1"/>
  <c r="C494" i="6" s="1"/>
  <c r="H494" i="6" s="1"/>
  <c r="C495" i="6" a="1"/>
  <c r="C495" i="6" s="1"/>
  <c r="G495" i="6" s="1"/>
  <c r="C496" i="6" a="1"/>
  <c r="C496" i="6" s="1"/>
  <c r="C497" i="6" a="1"/>
  <c r="C497" i="6" s="1"/>
  <c r="C498" i="6" a="1"/>
  <c r="C498" i="6" s="1"/>
  <c r="H498" i="6" s="1"/>
  <c r="C499" i="6" a="1"/>
  <c r="C499" i="6" s="1"/>
  <c r="H499" i="6" s="1"/>
  <c r="C500" i="6" a="1"/>
  <c r="C500" i="6" s="1"/>
  <c r="C501" i="6" a="1"/>
  <c r="C501" i="6" s="1"/>
  <c r="C502" i="6" a="1"/>
  <c r="C502" i="6" s="1"/>
  <c r="C503" i="6" a="1"/>
  <c r="C503" i="6" s="1"/>
  <c r="C504" i="6" a="1"/>
  <c r="C504" i="6" s="1"/>
  <c r="C505" i="6" a="1"/>
  <c r="C505" i="6" s="1"/>
  <c r="C506" i="6" a="1"/>
  <c r="C506" i="6" s="1"/>
  <c r="H506" i="6" s="1"/>
  <c r="C507" i="6" a="1"/>
  <c r="C507" i="6" s="1"/>
  <c r="C508" i="6" a="1"/>
  <c r="C508" i="6" s="1"/>
  <c r="C509" i="6" a="1"/>
  <c r="C509" i="6" s="1"/>
  <c r="G509" i="6" s="1"/>
  <c r="C510" i="6" a="1"/>
  <c r="C510" i="6" s="1"/>
  <c r="H510" i="6" s="1"/>
  <c r="C511" i="6" a="1"/>
  <c r="C511" i="6" s="1"/>
  <c r="H511" i="6" s="1"/>
  <c r="C512" i="6" a="1"/>
  <c r="C512" i="6" s="1"/>
  <c r="C513" i="6" a="1"/>
  <c r="C513" i="6" s="1"/>
  <c r="C514" i="6" a="1"/>
  <c r="C514" i="6" s="1"/>
  <c r="C515" i="6" a="1"/>
  <c r="C515" i="6" s="1"/>
  <c r="C516" i="6" a="1"/>
  <c r="C516" i="6" s="1"/>
  <c r="C517" i="6" a="1"/>
  <c r="C517" i="6" s="1"/>
  <c r="C518" i="6" a="1"/>
  <c r="C518" i="6" s="1"/>
  <c r="H518" i="6" s="1"/>
  <c r="C519" i="6" a="1"/>
  <c r="C519" i="6" s="1"/>
  <c r="C520" i="6" a="1"/>
  <c r="C520" i="6" s="1"/>
  <c r="G520" i="6" s="1"/>
  <c r="C521" i="6" a="1"/>
  <c r="C521" i="6" s="1"/>
  <c r="C522" i="6" a="1"/>
  <c r="C522" i="6" s="1"/>
  <c r="H522" i="6" s="1"/>
  <c r="C523" i="6" a="1"/>
  <c r="C523" i="6" s="1"/>
  <c r="H523" i="6" s="1"/>
  <c r="C524" i="6" a="1"/>
  <c r="C524" i="6" s="1"/>
  <c r="C525" i="6" a="1"/>
  <c r="C525" i="6" s="1"/>
  <c r="C526" i="6" a="1"/>
  <c r="C526" i="6" s="1"/>
  <c r="C527" i="6" a="1"/>
  <c r="C527" i="6" s="1"/>
  <c r="C528" i="6" a="1"/>
  <c r="C528" i="6" s="1"/>
  <c r="C529" i="6" a="1"/>
  <c r="C529" i="6" s="1"/>
  <c r="C530" i="6" a="1"/>
  <c r="C530" i="6" s="1"/>
  <c r="C531" i="6" a="1"/>
  <c r="C531" i="6" s="1"/>
  <c r="C532" i="6" a="1"/>
  <c r="C532" i="6" s="1"/>
  <c r="C533" i="6" a="1"/>
  <c r="C533" i="6" s="1"/>
  <c r="H533" i="6" s="1"/>
  <c r="C534" i="6" a="1"/>
  <c r="C534" i="6" s="1"/>
  <c r="H534" i="6" s="1"/>
  <c r="C535" i="6" a="1"/>
  <c r="C535" i="6" s="1"/>
  <c r="C536" i="6" a="1"/>
  <c r="C536" i="6" s="1"/>
  <c r="C537" i="6" a="1"/>
  <c r="C537" i="6" s="1"/>
  <c r="C538" i="6" a="1"/>
  <c r="C538" i="6" s="1"/>
  <c r="C539" i="6" a="1"/>
  <c r="C539" i="6" s="1"/>
  <c r="C540" i="6" a="1"/>
  <c r="C540" i="6" s="1"/>
  <c r="G540" i="6" s="1"/>
  <c r="C541" i="6" a="1"/>
  <c r="C541" i="6" s="1"/>
  <c r="C542" i="6" a="1"/>
  <c r="C542" i="6" s="1"/>
  <c r="H542" i="6" s="1"/>
  <c r="C543" i="6" a="1"/>
  <c r="C543" i="6" s="1"/>
  <c r="C544" i="6" a="1"/>
  <c r="C544" i="6" s="1"/>
  <c r="C545" i="6" a="1"/>
  <c r="C545" i="6" s="1"/>
  <c r="H545" i="6" s="1"/>
  <c r="C546" i="6" a="1"/>
  <c r="C546" i="6" s="1"/>
  <c r="G546" i="6" s="1"/>
  <c r="C547" i="6" a="1"/>
  <c r="C547" i="6" s="1"/>
  <c r="H547" i="6" s="1"/>
  <c r="C548" i="6" a="1"/>
  <c r="C548" i="6" s="1"/>
  <c r="C549" i="6" a="1"/>
  <c r="C549" i="6" s="1"/>
  <c r="C550" i="6" a="1"/>
  <c r="C550" i="6" s="1"/>
  <c r="C551" i="6" a="1"/>
  <c r="C551" i="6" s="1"/>
  <c r="C552" i="6" a="1"/>
  <c r="C552" i="6" s="1"/>
  <c r="C553" i="6" a="1"/>
  <c r="C553" i="6" s="1"/>
  <c r="C554" i="6" a="1"/>
  <c r="C554" i="6" s="1"/>
  <c r="H554" i="6" s="1"/>
  <c r="C555" i="6" a="1"/>
  <c r="C555" i="6" s="1"/>
  <c r="C556" i="6" a="1"/>
  <c r="C556" i="6" s="1"/>
  <c r="C557" i="6" a="1"/>
  <c r="C557" i="6" s="1"/>
  <c r="H557" i="6" s="1"/>
  <c r="C558" i="6" a="1"/>
  <c r="C558" i="6" s="1"/>
  <c r="H558" i="6" s="1"/>
  <c r="C559" i="6" a="1"/>
  <c r="C559" i="6" s="1"/>
  <c r="H559" i="6" s="1"/>
  <c r="C560" i="6" a="1"/>
  <c r="C560" i="6" s="1"/>
  <c r="C561" i="6" a="1"/>
  <c r="C561" i="6" s="1"/>
  <c r="C562" i="6" a="1"/>
  <c r="C562" i="6" s="1"/>
  <c r="C563" i="6" a="1"/>
  <c r="C563" i="6" s="1"/>
  <c r="C564" i="6" a="1"/>
  <c r="C564" i="6" s="1"/>
  <c r="G564" i="6" s="1"/>
  <c r="C565" i="6" a="1"/>
  <c r="C565" i="6" s="1"/>
  <c r="C566" i="6" a="1"/>
  <c r="C566" i="6" s="1"/>
  <c r="H566" i="6" s="1"/>
  <c r="C567" i="6" a="1"/>
  <c r="C567" i="6" s="1"/>
  <c r="C568" i="6" a="1"/>
  <c r="C568" i="6" s="1"/>
  <c r="C569" i="6" a="1"/>
  <c r="C569" i="6" s="1"/>
  <c r="H569" i="6" s="1"/>
  <c r="C570" i="6" a="1"/>
  <c r="C570" i="6" s="1"/>
  <c r="H570" i="6" s="1"/>
  <c r="C571" i="6" a="1"/>
  <c r="C571" i="6" s="1"/>
  <c r="H571" i="6" s="1"/>
  <c r="C572" i="6" a="1"/>
  <c r="C572" i="6" s="1"/>
  <c r="C573" i="6" a="1"/>
  <c r="C573" i="6" s="1"/>
  <c r="C574" i="6" a="1"/>
  <c r="C574" i="6" s="1"/>
  <c r="C575" i="6" a="1"/>
  <c r="C575" i="6" s="1"/>
  <c r="G575" i="6" s="1"/>
  <c r="C576" i="6" a="1"/>
  <c r="C576" i="6" s="1"/>
  <c r="C577" i="6" a="1"/>
  <c r="C577" i="6" s="1"/>
  <c r="C578" i="6" a="1"/>
  <c r="C578" i="6" s="1"/>
  <c r="H578" i="6" s="1"/>
  <c r="C579" i="6" a="1"/>
  <c r="C579" i="6" s="1"/>
  <c r="C580" i="6" a="1"/>
  <c r="C580" i="6" s="1"/>
  <c r="C581" i="6" a="1"/>
  <c r="C581" i="6" s="1"/>
  <c r="H581" i="6" s="1"/>
  <c r="C582" i="6" a="1"/>
  <c r="C582" i="6" s="1"/>
  <c r="H582" i="6" s="1"/>
  <c r="C583" i="6" a="1"/>
  <c r="C583" i="6" s="1"/>
  <c r="H583" i="6" s="1"/>
  <c r="C584" i="6" a="1"/>
  <c r="C584" i="6" s="1"/>
  <c r="C585" i="6" a="1"/>
  <c r="C585" i="6" s="1"/>
  <c r="C586" i="6" a="1"/>
  <c r="C586" i="6" s="1"/>
  <c r="C587" i="6" a="1"/>
  <c r="C587" i="6" s="1"/>
  <c r="H587" i="6" s="1"/>
  <c r="C588" i="6" a="1"/>
  <c r="C588" i="6" s="1"/>
  <c r="G588" i="6" s="1"/>
  <c r="C589" i="6" a="1"/>
  <c r="C589" i="6" s="1"/>
  <c r="C590" i="6" a="1"/>
  <c r="C590" i="6" s="1"/>
  <c r="H590" i="6" s="1"/>
  <c r="C591" i="6" a="1"/>
  <c r="C591" i="6" s="1"/>
  <c r="C592" i="6" a="1"/>
  <c r="C592" i="6" s="1"/>
  <c r="C593" i="6" a="1"/>
  <c r="C593" i="6" s="1"/>
  <c r="H593" i="6" s="1"/>
  <c r="C594" i="6" a="1"/>
  <c r="C594" i="6" s="1"/>
  <c r="G594" i="6" s="1"/>
  <c r="C595" i="6" a="1"/>
  <c r="C595" i="6" s="1"/>
  <c r="H595" i="6" s="1"/>
  <c r="C596" i="6" a="1"/>
  <c r="C596" i="6" s="1"/>
  <c r="C597" i="6" a="1"/>
  <c r="C597" i="6" s="1"/>
  <c r="C598" i="6" a="1"/>
  <c r="C598" i="6" s="1"/>
  <c r="C599" i="6" a="1"/>
  <c r="C599" i="6" s="1"/>
  <c r="G599" i="6" s="1"/>
  <c r="C600" i="6" a="1"/>
  <c r="C600" i="6" s="1"/>
  <c r="H600" i="6" s="1"/>
  <c r="C601" i="6" a="1"/>
  <c r="C601" i="6" s="1"/>
  <c r="C602" i="6" a="1"/>
  <c r="C602" i="6" s="1"/>
  <c r="H602" i="6" s="1"/>
  <c r="C603" i="6" a="1"/>
  <c r="C603" i="6" s="1"/>
  <c r="H603" i="6" s="1"/>
  <c r="C604" i="6" a="1"/>
  <c r="C604" i="6" s="1"/>
  <c r="C605" i="6" a="1"/>
  <c r="C605" i="6" s="1"/>
  <c r="H605" i="6" s="1"/>
  <c r="C606" i="6" a="1"/>
  <c r="C606" i="6" s="1"/>
  <c r="H606" i="6" s="1"/>
  <c r="C607" i="6" a="1"/>
  <c r="C607" i="6" s="1"/>
  <c r="C608" i="6" a="1"/>
  <c r="C608" i="6" s="1"/>
  <c r="C609" i="6" a="1"/>
  <c r="C609" i="6" s="1"/>
  <c r="C610" i="6" a="1"/>
  <c r="C610" i="6" s="1"/>
  <c r="C611" i="6" a="1"/>
  <c r="C611" i="6" s="1"/>
  <c r="H611" i="6" s="1"/>
  <c r="C612" i="6" a="1"/>
  <c r="C612" i="6" s="1"/>
  <c r="G612" i="6" s="1"/>
  <c r="C613" i="6" a="1"/>
  <c r="C613" i="6" s="1"/>
  <c r="C614" i="6" a="1"/>
  <c r="C614" i="6" s="1"/>
  <c r="H614" i="6" s="1"/>
  <c r="C615" i="6" a="1"/>
  <c r="C615" i="6" s="1"/>
  <c r="H615" i="6" s="1"/>
  <c r="C616" i="6" a="1"/>
  <c r="C616" i="6" s="1"/>
  <c r="C617" i="6" a="1"/>
  <c r="C617" i="6" s="1"/>
  <c r="C618" i="6" a="1"/>
  <c r="C618" i="6" s="1"/>
  <c r="C619" i="6" a="1"/>
  <c r="C619" i="6" s="1"/>
  <c r="H619" i="6" s="1"/>
  <c r="C620" i="6" a="1"/>
  <c r="C620" i="6" s="1"/>
  <c r="C621" i="6" a="1"/>
  <c r="C621" i="6" s="1"/>
  <c r="C622" i="6" a="1"/>
  <c r="C622" i="6" s="1"/>
  <c r="C623" i="6" a="1"/>
  <c r="C623" i="6" s="1"/>
  <c r="C624" i="6" a="1"/>
  <c r="C624" i="6" s="1"/>
  <c r="H624" i="6" s="1"/>
  <c r="C625" i="6" a="1"/>
  <c r="C625" i="6" s="1"/>
  <c r="C626" i="6" a="1"/>
  <c r="C626" i="6" s="1"/>
  <c r="C627" i="6" a="1"/>
  <c r="C627" i="6" s="1"/>
  <c r="H627" i="6" s="1"/>
  <c r="C628" i="6" a="1"/>
  <c r="C628" i="6" s="1"/>
  <c r="C629" i="6" a="1"/>
  <c r="C629" i="6" s="1"/>
  <c r="H629" i="6" s="1"/>
  <c r="C630" i="6" a="1"/>
  <c r="C630" i="6" s="1"/>
  <c r="H630" i="6" s="1"/>
  <c r="C631" i="6" a="1"/>
  <c r="C631" i="6" s="1"/>
  <c r="H631" i="6" s="1"/>
  <c r="C632" i="6" a="1"/>
  <c r="C632" i="6" s="1"/>
  <c r="C633" i="6" a="1"/>
  <c r="C633" i="6" s="1"/>
  <c r="C634" i="6" a="1"/>
  <c r="C634" i="6" s="1"/>
  <c r="C635" i="6" a="1"/>
  <c r="C635" i="6" s="1"/>
  <c r="C636" i="6" a="1"/>
  <c r="C636" i="6" s="1"/>
  <c r="H636" i="6" s="1"/>
  <c r="C637" i="6" a="1"/>
  <c r="C637" i="6" s="1"/>
  <c r="C638" i="6" a="1"/>
  <c r="C638" i="6" s="1"/>
  <c r="C639" i="6" a="1"/>
  <c r="C639" i="6" s="1"/>
  <c r="H639" i="6" s="1"/>
  <c r="C640" i="6" a="1"/>
  <c r="C640" i="6" s="1"/>
  <c r="C641" i="6" a="1"/>
  <c r="C641" i="6" s="1"/>
  <c r="C642" i="6" a="1"/>
  <c r="C642" i="6" s="1"/>
  <c r="G642" i="6" s="1"/>
  <c r="C643" i="6" a="1"/>
  <c r="C643" i="6" s="1"/>
  <c r="H643" i="6" s="1"/>
  <c r="C644" i="6" a="1"/>
  <c r="C644" i="6" s="1"/>
  <c r="C645" i="6" a="1"/>
  <c r="C645" i="6" s="1"/>
  <c r="H645" i="6" s="1"/>
  <c r="C646" i="6" a="1"/>
  <c r="C646" i="6" s="1"/>
  <c r="C647" i="6" a="1"/>
  <c r="C647" i="6" s="1"/>
  <c r="H647" i="6" s="1"/>
  <c r="C648" i="6" a="1"/>
  <c r="C648" i="6" s="1"/>
  <c r="H648" i="6" s="1"/>
  <c r="C649" i="6" a="1"/>
  <c r="C649" i="6" s="1"/>
  <c r="H649" i="6" s="1"/>
  <c r="C650" i="6" a="1"/>
  <c r="C650" i="6" s="1"/>
  <c r="C651" i="6" a="1"/>
  <c r="C651" i="6" s="1"/>
  <c r="C652" i="6" a="1"/>
  <c r="C652" i="6" s="1"/>
  <c r="C653" i="6" a="1"/>
  <c r="C653" i="6" s="1"/>
  <c r="C654" i="6" a="1"/>
  <c r="C654" i="6" s="1"/>
  <c r="H654" i="6" s="1"/>
  <c r="C655" i="6" a="1"/>
  <c r="C655" i="6" s="1"/>
  <c r="C656" i="6" a="1"/>
  <c r="C656" i="6" s="1"/>
  <c r="H656" i="6" s="1"/>
  <c r="C657" i="6" a="1"/>
  <c r="C657" i="6" s="1"/>
  <c r="H657" i="6" s="1"/>
  <c r="C658" i="6" a="1"/>
  <c r="C658" i="6" s="1"/>
  <c r="C659" i="6" a="1"/>
  <c r="C659" i="6" s="1"/>
  <c r="C660" i="6" a="1"/>
  <c r="C660" i="6" s="1"/>
  <c r="G660" i="6" s="1"/>
  <c r="C661" i="6" a="1"/>
  <c r="C661" i="6" s="1"/>
  <c r="H661" i="6" s="1"/>
  <c r="C662" i="6" a="1"/>
  <c r="C662" i="6" s="1"/>
  <c r="H662" i="6" s="1"/>
  <c r="C663" i="6" a="1"/>
  <c r="C663" i="6" s="1"/>
  <c r="C664" i="6" a="1"/>
  <c r="C664" i="6" s="1"/>
  <c r="C665" i="6" a="1"/>
  <c r="C665" i="6" s="1"/>
  <c r="H665" i="6" s="1"/>
  <c r="C666" i="6" a="1"/>
  <c r="C666" i="6" s="1"/>
  <c r="H666" i="6" s="1"/>
  <c r="C667" i="6" a="1"/>
  <c r="C667" i="6" s="1"/>
  <c r="H667" i="6" s="1"/>
  <c r="C668" i="6" a="1"/>
  <c r="C668" i="6" s="1"/>
  <c r="C669" i="6" a="1"/>
  <c r="C669" i="6" s="1"/>
  <c r="H669" i="6" s="1"/>
  <c r="C670" i="6" a="1"/>
  <c r="C670" i="6" s="1"/>
  <c r="C671" i="6" a="1"/>
  <c r="C671" i="6" s="1"/>
  <c r="G671" i="6" s="1"/>
  <c r="C672" i="6" a="1"/>
  <c r="C672" i="6" s="1"/>
  <c r="C673" i="6" a="1"/>
  <c r="C673" i="6" s="1"/>
  <c r="H673" i="6" s="1"/>
  <c r="C674" i="6" a="1"/>
  <c r="C674" i="6" s="1"/>
  <c r="C675" i="6" a="1"/>
  <c r="C675" i="6" s="1"/>
  <c r="H675" i="6" s="1"/>
  <c r="C676" i="6" a="1"/>
  <c r="C676" i="6" s="1"/>
  <c r="C677" i="6" a="1"/>
  <c r="C677" i="6" s="1"/>
  <c r="H677" i="6" s="1"/>
  <c r="C678" i="6" a="1"/>
  <c r="C678" i="6" s="1"/>
  <c r="H678" i="6" s="1"/>
  <c r="C679" i="6" a="1"/>
  <c r="C679" i="6" s="1"/>
  <c r="C680" i="6" a="1"/>
  <c r="C680" i="6" s="1"/>
  <c r="H680" i="6" s="1"/>
  <c r="C681" i="6" a="1"/>
  <c r="C681" i="6" s="1"/>
  <c r="C682" i="6" a="1"/>
  <c r="C682" i="6" s="1"/>
  <c r="C683" i="6" a="1"/>
  <c r="C683" i="6" s="1"/>
  <c r="H683" i="6" s="1"/>
  <c r="C684" i="6" a="1"/>
  <c r="C684" i="6" s="1"/>
  <c r="H684" i="6" s="1"/>
  <c r="C685" i="6" a="1"/>
  <c r="C685" i="6" s="1"/>
  <c r="H685" i="6" s="1"/>
  <c r="C686" i="6" a="1"/>
  <c r="C686" i="6" s="1"/>
  <c r="H686" i="6" s="1"/>
  <c r="C687" i="6" a="1"/>
  <c r="C687" i="6" s="1"/>
  <c r="C688" i="6" a="1"/>
  <c r="C688" i="6" s="1"/>
  <c r="C689" i="6" a="1"/>
  <c r="C689" i="6" s="1"/>
  <c r="C690" i="6" a="1"/>
  <c r="C690" i="6" s="1"/>
  <c r="C691" i="6" a="1"/>
  <c r="C691" i="6" s="1"/>
  <c r="H691" i="6" s="1"/>
  <c r="C692" i="6" a="1"/>
  <c r="C692" i="6" s="1"/>
  <c r="C693" i="6" a="1"/>
  <c r="C693" i="6" s="1"/>
  <c r="H693" i="6" s="1"/>
  <c r="C694" i="6" a="1"/>
  <c r="C694" i="6" s="1"/>
  <c r="H694" i="6" s="1"/>
  <c r="C695" i="6" a="1"/>
  <c r="C695" i="6" s="1"/>
  <c r="C696" i="6" a="1"/>
  <c r="C696" i="6" s="1"/>
  <c r="H696" i="6" s="1"/>
  <c r="C697" i="6" a="1"/>
  <c r="C697" i="6" s="1"/>
  <c r="C698" i="6" a="1"/>
  <c r="C698" i="6" s="1"/>
  <c r="C699" i="6" a="1"/>
  <c r="C699" i="6" s="1"/>
  <c r="H699" i="6" s="1"/>
  <c r="C700" i="6" a="1"/>
  <c r="C700" i="6" s="1"/>
  <c r="C701" i="6" a="1"/>
  <c r="C701" i="6" s="1"/>
  <c r="H701" i="6" s="1"/>
  <c r="C702" i="6" a="1"/>
  <c r="C702" i="6" s="1"/>
  <c r="H702" i="6" s="1"/>
  <c r="C703" i="6" a="1"/>
  <c r="C703" i="6" s="1"/>
  <c r="C704" i="6" a="1"/>
  <c r="C704" i="6" s="1"/>
  <c r="C705" i="6" a="1"/>
  <c r="C705" i="6" s="1"/>
  <c r="H705" i="6" s="1"/>
  <c r="C706" i="6" a="1"/>
  <c r="C706" i="6" s="1"/>
  <c r="H706" i="6" s="1"/>
  <c r="C707" i="6" a="1"/>
  <c r="C707" i="6" s="1"/>
  <c r="C708" i="6" a="1"/>
  <c r="C708" i="6" s="1"/>
  <c r="G708" i="6" s="1"/>
  <c r="C709" i="6" a="1"/>
  <c r="C709" i="6" s="1"/>
  <c r="C710" i="6" a="1"/>
  <c r="C710" i="6" s="1"/>
  <c r="C711" i="6" a="1"/>
  <c r="C711" i="6" s="1"/>
  <c r="C712" i="6" a="1"/>
  <c r="C712" i="6" s="1"/>
  <c r="C713" i="6" a="1"/>
  <c r="C713" i="6" s="1"/>
  <c r="C714" i="6" a="1"/>
  <c r="C714" i="6" s="1"/>
  <c r="H714" i="6" s="1"/>
  <c r="C715" i="6" a="1"/>
  <c r="C715" i="6" s="1"/>
  <c r="H715" i="6" s="1"/>
  <c r="C716" i="6" a="1"/>
  <c r="C716" i="6" s="1"/>
  <c r="C717" i="6" a="1"/>
  <c r="C717" i="6" s="1"/>
  <c r="H717" i="6" s="1"/>
  <c r="C718" i="6" a="1"/>
  <c r="C718" i="6" s="1"/>
  <c r="C719" i="6" a="1"/>
  <c r="C719" i="6" s="1"/>
  <c r="H719" i="6" s="1"/>
  <c r="C720" i="6" a="1"/>
  <c r="C720" i="6" s="1"/>
  <c r="H720" i="6" s="1"/>
  <c r="C721" i="6" a="1"/>
  <c r="C721" i="6" s="1"/>
  <c r="C722" i="6" a="1"/>
  <c r="C722" i="6" s="1"/>
  <c r="C723" i="6" a="1"/>
  <c r="C723" i="6" s="1"/>
  <c r="C724" i="6" a="1"/>
  <c r="C724" i="6" s="1"/>
  <c r="H724" i="6" s="1"/>
  <c r="C725" i="6" a="1"/>
  <c r="C725" i="6" s="1"/>
  <c r="C726" i="6" a="1"/>
  <c r="C726" i="6" s="1"/>
  <c r="H726" i="6" s="1"/>
  <c r="C727" i="6" a="1"/>
  <c r="C727" i="6" s="1"/>
  <c r="C728" i="6" a="1"/>
  <c r="C728" i="6" s="1"/>
  <c r="C729" i="6" a="1"/>
  <c r="C729" i="6" s="1"/>
  <c r="H729" i="6" s="1"/>
  <c r="C730" i="6" a="1"/>
  <c r="C730" i="6" s="1"/>
  <c r="C731" i="6" a="1"/>
  <c r="C731" i="6" s="1"/>
  <c r="C732" i="6" a="1"/>
  <c r="C732" i="6" s="1"/>
  <c r="H732" i="6" s="1"/>
  <c r="C733" i="6" a="1"/>
  <c r="C733" i="6" s="1"/>
  <c r="C734" i="6" a="1"/>
  <c r="C734" i="6" s="1"/>
  <c r="C735" i="6" a="1"/>
  <c r="C735" i="6" s="1"/>
  <c r="C736" i="6" a="1"/>
  <c r="C736" i="6" s="1"/>
  <c r="C737" i="6" a="1"/>
  <c r="C737" i="6" s="1"/>
  <c r="H737" i="6" s="1"/>
  <c r="C738" i="6" a="1"/>
  <c r="C738" i="6" s="1"/>
  <c r="C739" i="6" a="1"/>
  <c r="C739" i="6" s="1"/>
  <c r="C740" i="6" a="1"/>
  <c r="C740" i="6" s="1"/>
  <c r="H740" i="6" s="1"/>
  <c r="C741" i="6" a="1"/>
  <c r="C741" i="6" s="1"/>
  <c r="H741" i="6" s="1"/>
  <c r="C742" i="6" a="1"/>
  <c r="C742" i="6" s="1"/>
  <c r="H742" i="6" s="1"/>
  <c r="C743" i="6" a="1"/>
  <c r="C743" i="6" s="1"/>
  <c r="C744" i="6" a="1"/>
  <c r="C744" i="6" s="1"/>
  <c r="C745" i="6" a="1"/>
  <c r="C745" i="6" s="1"/>
  <c r="C746" i="6" a="1"/>
  <c r="C746" i="6" s="1"/>
  <c r="H746" i="6" s="1"/>
  <c r="C747" i="6" a="1"/>
  <c r="C747" i="6" s="1"/>
  <c r="C748" i="6" a="1"/>
  <c r="C748" i="6" s="1"/>
  <c r="C749" i="6" a="1"/>
  <c r="C749" i="6" s="1"/>
  <c r="C750" i="6" a="1"/>
  <c r="C750" i="6" s="1"/>
  <c r="H750" i="6" s="1"/>
  <c r="C751" i="6" a="1"/>
  <c r="C751" i="6" s="1"/>
  <c r="C752" i="6" a="1"/>
  <c r="C752" i="6" s="1"/>
  <c r="C753" i="6" a="1"/>
  <c r="C753" i="6" s="1"/>
  <c r="C754" i="6" a="1"/>
  <c r="C754" i="6" s="1"/>
  <c r="H754" i="6" s="1"/>
  <c r="C755" i="6" a="1"/>
  <c r="C755" i="6" s="1"/>
  <c r="C756" i="6" a="1"/>
  <c r="C756" i="6" s="1"/>
  <c r="H756" i="6" s="1"/>
  <c r="C757" i="6" a="1"/>
  <c r="C757" i="6" s="1"/>
  <c r="C758" i="6" a="1"/>
  <c r="C758" i="6" s="1"/>
  <c r="C759" i="6" a="1"/>
  <c r="C759" i="6" s="1"/>
  <c r="C760" i="6" a="1"/>
  <c r="C760" i="6" s="1"/>
  <c r="C761" i="6" a="1"/>
  <c r="C761" i="6" s="1"/>
  <c r="C762" i="6" a="1"/>
  <c r="C762" i="6" s="1"/>
  <c r="C763" i="6" a="1"/>
  <c r="C763" i="6" s="1"/>
  <c r="C764" i="6" a="1"/>
  <c r="C764" i="6" s="1"/>
  <c r="C765" i="6" a="1"/>
  <c r="C765" i="6" s="1"/>
  <c r="H765" i="6" s="1"/>
  <c r="C766" i="6" a="1"/>
  <c r="C766" i="6" s="1"/>
  <c r="C767" i="6" a="1"/>
  <c r="C767" i="6" s="1"/>
  <c r="C768" i="6" a="1"/>
  <c r="C768" i="6" s="1"/>
  <c r="C769" i="6" a="1"/>
  <c r="C769" i="6" s="1"/>
  <c r="C770" i="6" a="1"/>
  <c r="C770" i="6" s="1"/>
  <c r="C771" i="6" a="1"/>
  <c r="C771" i="6" s="1"/>
  <c r="C772" i="6" a="1"/>
  <c r="C772" i="6" s="1"/>
  <c r="C773" i="6" a="1"/>
  <c r="C773" i="6" s="1"/>
  <c r="C774" i="6" a="1"/>
  <c r="C774" i="6" s="1"/>
  <c r="C775" i="6" a="1"/>
  <c r="C775" i="6" s="1"/>
  <c r="C776" i="6" a="1"/>
  <c r="C776" i="6" s="1"/>
  <c r="C777" i="6" a="1"/>
  <c r="C777" i="6" s="1"/>
  <c r="C778" i="6" a="1"/>
  <c r="C778" i="6" s="1"/>
  <c r="C779" i="6" a="1"/>
  <c r="C779" i="6" s="1"/>
  <c r="C780" i="6" a="1"/>
  <c r="C780" i="6" s="1"/>
  <c r="C781" i="6" a="1"/>
  <c r="C781" i="6" s="1"/>
  <c r="C782" i="6" a="1"/>
  <c r="C782" i="6" s="1"/>
  <c r="C783" i="6" a="1"/>
  <c r="C783" i="6" s="1"/>
  <c r="C784" i="6" a="1"/>
  <c r="C784" i="6" s="1"/>
  <c r="C785" i="6" a="1"/>
  <c r="C785" i="6" s="1"/>
  <c r="C786" i="6" a="1"/>
  <c r="C786" i="6" s="1"/>
  <c r="C787" i="6" a="1"/>
  <c r="C787" i="6" s="1"/>
  <c r="C788" i="6" a="1"/>
  <c r="C788" i="6" s="1"/>
  <c r="C789" i="6" a="1"/>
  <c r="C789" i="6" s="1"/>
  <c r="C790" i="6" a="1"/>
  <c r="C790" i="6" s="1"/>
  <c r="C791" i="6" a="1"/>
  <c r="C791" i="6" s="1"/>
  <c r="C792" i="6" a="1"/>
  <c r="C792" i="6" s="1"/>
  <c r="C793" i="6" a="1"/>
  <c r="C793" i="6" s="1"/>
  <c r="C794" i="6" a="1"/>
  <c r="C794" i="6" s="1"/>
  <c r="C795" i="6" a="1"/>
  <c r="C795" i="6" s="1"/>
  <c r="C796" i="6" a="1"/>
  <c r="C796" i="6" s="1"/>
  <c r="C797" i="6" a="1"/>
  <c r="C797" i="6" s="1"/>
  <c r="C798" i="6" a="1"/>
  <c r="C798" i="6" s="1"/>
  <c r="C799" i="6" a="1"/>
  <c r="C799" i="6" s="1"/>
  <c r="C800" i="6" a="1"/>
  <c r="C800" i="6" s="1"/>
  <c r="C801" i="6" a="1"/>
  <c r="C801" i="6" s="1"/>
  <c r="C802" i="6" a="1"/>
  <c r="C802" i="6" s="1"/>
  <c r="C803" i="6" a="1"/>
  <c r="C803" i="6" s="1"/>
  <c r="C804" i="6" a="1"/>
  <c r="C804" i="6" s="1"/>
  <c r="C805" i="6" a="1"/>
  <c r="C805" i="6" s="1"/>
  <c r="C806" i="6" a="1"/>
  <c r="C806" i="6" s="1"/>
  <c r="C807" i="6" a="1"/>
  <c r="C807" i="6" s="1"/>
  <c r="C808" i="6" a="1"/>
  <c r="C808" i="6" s="1"/>
  <c r="C809" i="6" a="1"/>
  <c r="C809" i="6" s="1"/>
  <c r="C810" i="6" a="1"/>
  <c r="C810" i="6" s="1"/>
  <c r="C811" i="6" a="1"/>
  <c r="C811" i="6" s="1"/>
  <c r="C812" i="6" a="1"/>
  <c r="C812" i="6" s="1"/>
  <c r="C813" i="6" a="1"/>
  <c r="C813" i="6" s="1"/>
  <c r="C814" i="6" a="1"/>
  <c r="C814" i="6" s="1"/>
  <c r="C815" i="6" a="1"/>
  <c r="C815" i="6" s="1"/>
  <c r="C816" i="6" a="1"/>
  <c r="C816" i="6" s="1"/>
  <c r="C817" i="6" a="1"/>
  <c r="C817" i="6" s="1"/>
  <c r="C818" i="6" a="1"/>
  <c r="C818" i="6" s="1"/>
  <c r="C819" i="6" a="1"/>
  <c r="C819" i="6" s="1"/>
  <c r="C820" i="6" a="1"/>
  <c r="C820" i="6" s="1"/>
  <c r="C821" i="6" a="1"/>
  <c r="C821" i="6" s="1"/>
  <c r="C822" i="6" a="1"/>
  <c r="C822" i="6" s="1"/>
  <c r="C823" i="6" a="1"/>
  <c r="C823" i="6" s="1"/>
  <c r="C824" i="6" a="1"/>
  <c r="C824" i="6" s="1"/>
  <c r="C825" i="6" a="1"/>
  <c r="C825" i="6" s="1"/>
  <c r="C826" i="6" a="1"/>
  <c r="C826" i="6" s="1"/>
  <c r="C827" i="6" a="1"/>
  <c r="C827" i="6" s="1"/>
  <c r="C828" i="6" a="1"/>
  <c r="C828" i="6" s="1"/>
  <c r="C829" i="6" a="1"/>
  <c r="C829" i="6" s="1"/>
  <c r="C830" i="6" a="1"/>
  <c r="C830" i="6" s="1"/>
  <c r="C831" i="6" a="1"/>
  <c r="C831" i="6" s="1"/>
  <c r="C832" i="6" a="1"/>
  <c r="C832" i="6" s="1"/>
  <c r="C833" i="6" a="1"/>
  <c r="C833" i="6" s="1"/>
  <c r="C834" i="6" a="1"/>
  <c r="C834" i="6" s="1"/>
  <c r="C835" i="6" a="1"/>
  <c r="C835" i="6" s="1"/>
  <c r="C836" i="6" a="1"/>
  <c r="C836" i="6" s="1"/>
  <c r="C837" i="6" a="1"/>
  <c r="C837" i="6" s="1"/>
  <c r="C838" i="6" a="1"/>
  <c r="C838" i="6" s="1"/>
  <c r="C839" i="6" a="1"/>
  <c r="C839" i="6" s="1"/>
  <c r="C840" i="6" a="1"/>
  <c r="C840" i="6" s="1"/>
  <c r="C841" i="6" a="1"/>
  <c r="C841" i="6" s="1"/>
  <c r="C842" i="6" a="1"/>
  <c r="C842" i="6" s="1"/>
  <c r="C843" i="6" a="1"/>
  <c r="C843" i="6" s="1"/>
  <c r="C844" i="6" a="1"/>
  <c r="C844" i="6" s="1"/>
  <c r="C845" i="6" a="1"/>
  <c r="C845" i="6" s="1"/>
  <c r="C846" i="6" a="1"/>
  <c r="C846" i="6" s="1"/>
  <c r="C847" i="6" a="1"/>
  <c r="C847" i="6" s="1"/>
  <c r="C848" i="6" a="1"/>
  <c r="C848" i="6" s="1"/>
  <c r="C849" i="6" a="1"/>
  <c r="C849" i="6" s="1"/>
  <c r="C850" i="6" a="1"/>
  <c r="C850" i="6" s="1"/>
  <c r="C851" i="6" a="1"/>
  <c r="C851" i="6" s="1"/>
  <c r="C852" i="6" a="1"/>
  <c r="C852" i="6" s="1"/>
  <c r="C853" i="6" a="1"/>
  <c r="C853" i="6" s="1"/>
  <c r="C854" i="6" a="1"/>
  <c r="C854" i="6" s="1"/>
  <c r="C855" i="6" a="1"/>
  <c r="C855" i="6" s="1"/>
  <c r="C856" i="6" a="1"/>
  <c r="C856" i="6" s="1"/>
  <c r="C857" i="6" a="1"/>
  <c r="C857" i="6" s="1"/>
  <c r="C858" i="6" a="1"/>
  <c r="C858" i="6" s="1"/>
  <c r="C859" i="6" a="1"/>
  <c r="C859" i="6" s="1"/>
  <c r="C860" i="6" a="1"/>
  <c r="C860" i="6" s="1"/>
  <c r="C861" i="6" a="1"/>
  <c r="C861" i="6" s="1"/>
  <c r="C862" i="6" a="1"/>
  <c r="C862" i="6" s="1"/>
  <c r="C863" i="6" a="1"/>
  <c r="C863" i="6" s="1"/>
  <c r="C864" i="6" a="1"/>
  <c r="C864" i="6" s="1"/>
  <c r="C865" i="6" a="1"/>
  <c r="C865" i="6" s="1"/>
  <c r="C866" i="6" a="1"/>
  <c r="C866" i="6" s="1"/>
  <c r="C867" i="6" a="1"/>
  <c r="C867" i="6" s="1"/>
  <c r="C868" i="6" a="1"/>
  <c r="C868" i="6" s="1"/>
  <c r="C869" i="6" a="1"/>
  <c r="C869" i="6" s="1"/>
  <c r="C870" i="6" a="1"/>
  <c r="C870" i="6" s="1"/>
  <c r="C871" i="6" a="1"/>
  <c r="C871" i="6" s="1"/>
  <c r="C872" i="6" a="1"/>
  <c r="C872" i="6" s="1"/>
  <c r="C873" i="6" a="1"/>
  <c r="C873" i="6" s="1"/>
  <c r="C874" i="6" a="1"/>
  <c r="C874" i="6" s="1"/>
  <c r="C875" i="6" a="1"/>
  <c r="C875" i="6" s="1"/>
  <c r="C876" i="6" a="1"/>
  <c r="C876" i="6" s="1"/>
  <c r="C877" i="6" a="1"/>
  <c r="C877" i="6" s="1"/>
  <c r="C878" i="6" a="1"/>
  <c r="C878" i="6" s="1"/>
  <c r="C879" i="6" a="1"/>
  <c r="C879" i="6" s="1"/>
  <c r="C880" i="6" a="1"/>
  <c r="C880" i="6" s="1"/>
  <c r="C881" i="6" a="1"/>
  <c r="C881" i="6" s="1"/>
  <c r="C882" i="6" a="1"/>
  <c r="C882" i="6" s="1"/>
  <c r="C883" i="6" a="1"/>
  <c r="C883" i="6" s="1"/>
  <c r="C884" i="6" a="1"/>
  <c r="C884" i="6" s="1"/>
  <c r="C885" i="6" a="1"/>
  <c r="C885" i="6" s="1"/>
  <c r="C886" i="6" a="1"/>
  <c r="C886" i="6" s="1"/>
  <c r="C887" i="6" a="1"/>
  <c r="C887" i="6" s="1"/>
  <c r="C888" i="6" a="1"/>
  <c r="C888" i="6" s="1"/>
  <c r="C889" i="6" a="1"/>
  <c r="C889" i="6" s="1"/>
  <c r="C890" i="6" a="1"/>
  <c r="C890" i="6" s="1"/>
  <c r="C891" i="6" a="1"/>
  <c r="C891" i="6" s="1"/>
  <c r="C892" i="6" a="1"/>
  <c r="C892" i="6" s="1"/>
  <c r="C893" i="6" a="1"/>
  <c r="C893" i="6" s="1"/>
  <c r="C894" i="6" a="1"/>
  <c r="C894" i="6" s="1"/>
  <c r="C895" i="6" a="1"/>
  <c r="C895" i="6" s="1"/>
  <c r="C896" i="6" a="1"/>
  <c r="C896" i="6" s="1"/>
  <c r="C897" i="6" a="1"/>
  <c r="C897" i="6" s="1"/>
  <c r="C898" i="6" a="1"/>
  <c r="C898" i="6" s="1"/>
  <c r="C899" i="6" a="1"/>
  <c r="C899" i="6" s="1"/>
  <c r="C900" i="6" a="1"/>
  <c r="C900" i="6" s="1"/>
  <c r="C901" i="6" a="1"/>
  <c r="C901" i="6" s="1"/>
  <c r="C902" i="6" a="1"/>
  <c r="C902" i="6" s="1"/>
  <c r="C903" i="6" a="1"/>
  <c r="C903" i="6" s="1"/>
  <c r="C904" i="6" a="1"/>
  <c r="C904" i="6" s="1"/>
  <c r="C905" i="6" a="1"/>
  <c r="C905" i="6" s="1"/>
  <c r="C906" i="6" a="1"/>
  <c r="C906" i="6" s="1"/>
  <c r="C907" i="6" a="1"/>
  <c r="C907" i="6" s="1"/>
  <c r="C908" i="6" a="1"/>
  <c r="C908" i="6" s="1"/>
  <c r="C909" i="6" a="1"/>
  <c r="C909" i="6" s="1"/>
  <c r="C910" i="6" a="1"/>
  <c r="C910" i="6" s="1"/>
  <c r="C911" i="6" a="1"/>
  <c r="C911" i="6" s="1"/>
  <c r="C912" i="6" a="1"/>
  <c r="C912" i="6" s="1"/>
  <c r="C913" i="6" a="1"/>
  <c r="C913" i="6" s="1"/>
  <c r="C914" i="6" a="1"/>
  <c r="C914" i="6" s="1"/>
  <c r="C915" i="6" a="1"/>
  <c r="C915" i="6" s="1"/>
  <c r="C916" i="6" a="1"/>
  <c r="C916" i="6" s="1"/>
  <c r="C917" i="6" a="1"/>
  <c r="C917" i="6" s="1"/>
  <c r="C918" i="6" a="1"/>
  <c r="C918" i="6" s="1"/>
  <c r="C919" i="6" a="1"/>
  <c r="C919" i="6" s="1"/>
  <c r="C920" i="6" a="1"/>
  <c r="C920" i="6" s="1"/>
  <c r="C921" i="6" a="1"/>
  <c r="C921" i="6" s="1"/>
  <c r="C922" i="6" a="1"/>
  <c r="C922" i="6" s="1"/>
  <c r="C923" i="6" a="1"/>
  <c r="C923" i="6" s="1"/>
  <c r="C924" i="6" a="1"/>
  <c r="C924" i="6" s="1"/>
  <c r="C925" i="6" a="1"/>
  <c r="C925" i="6" s="1"/>
  <c r="C926" i="6" a="1"/>
  <c r="C926" i="6" s="1"/>
  <c r="C927" i="6" a="1"/>
  <c r="C927" i="6" s="1"/>
  <c r="C928" i="6" a="1"/>
  <c r="C928" i="6" s="1"/>
  <c r="C929" i="6" a="1"/>
  <c r="C929" i="6" s="1"/>
  <c r="C930" i="6" a="1"/>
  <c r="C930" i="6" s="1"/>
  <c r="C931" i="6" a="1"/>
  <c r="C931" i="6" s="1"/>
  <c r="C932" i="6" a="1"/>
  <c r="C932" i="6" s="1"/>
  <c r="C933" i="6" a="1"/>
  <c r="C933" i="6" s="1"/>
  <c r="C934" i="6" a="1"/>
  <c r="C934" i="6" s="1"/>
  <c r="C935" i="6" a="1"/>
  <c r="C935" i="6" s="1"/>
  <c r="C936" i="6" a="1"/>
  <c r="C936" i="6" s="1"/>
  <c r="C937" i="6" a="1"/>
  <c r="C937" i="6" s="1"/>
  <c r="C938" i="6" a="1"/>
  <c r="C938" i="6" s="1"/>
  <c r="C939" i="6" a="1"/>
  <c r="C939" i="6" s="1"/>
  <c r="C940" i="6" a="1"/>
  <c r="C940" i="6" s="1"/>
  <c r="C941" i="6" a="1"/>
  <c r="C941" i="6" s="1"/>
  <c r="C942" i="6" a="1"/>
  <c r="C942" i="6" s="1"/>
  <c r="C943" i="6" a="1"/>
  <c r="C943" i="6" s="1"/>
  <c r="C944" i="6" a="1"/>
  <c r="C944" i="6" s="1"/>
  <c r="C945" i="6" a="1"/>
  <c r="C945" i="6" s="1"/>
  <c r="C946" i="6" a="1"/>
  <c r="C946" i="6" s="1"/>
  <c r="C947" i="6" a="1"/>
  <c r="C947" i="6" s="1"/>
  <c r="C948" i="6" a="1"/>
  <c r="C948" i="6" s="1"/>
  <c r="C949" i="6" a="1"/>
  <c r="C949" i="6" s="1"/>
  <c r="C950" i="6" a="1"/>
  <c r="C950" i="6" s="1"/>
  <c r="C951" i="6" a="1"/>
  <c r="C951" i="6" s="1"/>
  <c r="C952" i="6" a="1"/>
  <c r="C952" i="6" s="1"/>
  <c r="C953" i="6" a="1"/>
  <c r="C953" i="6" s="1"/>
  <c r="C954" i="6" a="1"/>
  <c r="C954" i="6" s="1"/>
  <c r="C955" i="6" a="1"/>
  <c r="C955" i="6" s="1"/>
  <c r="C956" i="6" a="1"/>
  <c r="C956" i="6" s="1"/>
  <c r="C957" i="6" a="1"/>
  <c r="C957" i="6" s="1"/>
  <c r="C958" i="6" a="1"/>
  <c r="C958" i="6" s="1"/>
  <c r="C959" i="6" a="1"/>
  <c r="C959" i="6" s="1"/>
  <c r="C960" i="6" a="1"/>
  <c r="C960" i="6" s="1"/>
  <c r="C961" i="6" a="1"/>
  <c r="C961" i="6" s="1"/>
  <c r="C962" i="6" a="1"/>
  <c r="C962" i="6" s="1"/>
  <c r="C963" i="6" a="1"/>
  <c r="C963" i="6" s="1"/>
  <c r="C964" i="6" a="1"/>
  <c r="C964" i="6" s="1"/>
  <c r="C965" i="6" a="1"/>
  <c r="C965" i="6" s="1"/>
  <c r="C966" i="6" a="1"/>
  <c r="C966" i="6" s="1"/>
  <c r="C967" i="6" a="1"/>
  <c r="C967" i="6" s="1"/>
  <c r="C968" i="6" a="1"/>
  <c r="C968" i="6" s="1"/>
  <c r="C969" i="6" a="1"/>
  <c r="C969" i="6" s="1"/>
  <c r="C970" i="6" a="1"/>
  <c r="C970" i="6" s="1"/>
  <c r="C971" i="6" a="1"/>
  <c r="C971" i="6" s="1"/>
  <c r="C972" i="6" a="1"/>
  <c r="C972" i="6" s="1"/>
  <c r="C973" i="6" a="1"/>
  <c r="C973" i="6" s="1"/>
  <c r="C974" i="6" a="1"/>
  <c r="C974" i="6" s="1"/>
  <c r="C975" i="6" a="1"/>
  <c r="C975" i="6" s="1"/>
  <c r="C976" i="6" a="1"/>
  <c r="C976" i="6" s="1"/>
  <c r="C977" i="6" a="1"/>
  <c r="C977" i="6" s="1"/>
  <c r="C978" i="6" a="1"/>
  <c r="C978" i="6" s="1"/>
  <c r="C979" i="6" a="1"/>
  <c r="C979" i="6" s="1"/>
  <c r="C980" i="6" a="1"/>
  <c r="C980" i="6" s="1"/>
  <c r="C981" i="6" a="1"/>
  <c r="C981" i="6" s="1"/>
  <c r="C982" i="6" a="1"/>
  <c r="C982" i="6" s="1"/>
  <c r="C983" i="6" a="1"/>
  <c r="C983" i="6" s="1"/>
  <c r="C984" i="6" a="1"/>
  <c r="C984" i="6" s="1"/>
  <c r="C985" i="6" a="1"/>
  <c r="C985" i="6" s="1"/>
  <c r="C986" i="6" a="1"/>
  <c r="C986" i="6" s="1"/>
  <c r="C987" i="6" a="1"/>
  <c r="C987" i="6" s="1"/>
  <c r="C988" i="6" a="1"/>
  <c r="C988" i="6" s="1"/>
  <c r="C989" i="6" a="1"/>
  <c r="C989" i="6" s="1"/>
  <c r="C990" i="6" a="1"/>
  <c r="C990" i="6" s="1"/>
  <c r="C991" i="6" a="1"/>
  <c r="C991" i="6" s="1"/>
  <c r="C992" i="6" a="1"/>
  <c r="C992" i="6" s="1"/>
  <c r="C993" i="6" a="1"/>
  <c r="C993" i="6" s="1"/>
  <c r="C994" i="6" a="1"/>
  <c r="C994" i="6" s="1"/>
  <c r="C995" i="6" a="1"/>
  <c r="C995" i="6" s="1"/>
  <c r="C996" i="6" a="1"/>
  <c r="C996" i="6" s="1"/>
  <c r="C997" i="6" a="1"/>
  <c r="C997" i="6" s="1"/>
  <c r="C998" i="6" a="1"/>
  <c r="C998" i="6" s="1"/>
  <c r="C999" i="6" a="1"/>
  <c r="C999" i="6" s="1"/>
  <c r="C1000" i="6" a="1"/>
  <c r="C1000" i="6" s="1"/>
  <c r="C1001" i="6" a="1"/>
  <c r="C1001" i="6" s="1"/>
  <c r="C1002" i="6" a="1"/>
  <c r="C1002" i="6" s="1"/>
  <c r="C1003" i="6" a="1"/>
  <c r="C1003" i="6" s="1"/>
  <c r="C1004" i="6" a="1"/>
  <c r="C1004" i="6" s="1"/>
  <c r="C1005" i="6" a="1"/>
  <c r="C1005" i="6" s="1"/>
  <c r="C1006" i="6" a="1"/>
  <c r="C1006" i="6" s="1"/>
  <c r="C1007" i="6" a="1"/>
  <c r="C1007" i="6" s="1"/>
  <c r="C1008" i="6" a="1"/>
  <c r="C1008" i="6" s="1"/>
  <c r="C1009" i="6" a="1"/>
  <c r="C1009" i="6" s="1"/>
  <c r="C1010" i="6" a="1"/>
  <c r="C1010" i="6" s="1"/>
  <c r="C1011" i="6" a="1"/>
  <c r="C1011" i="6" s="1"/>
  <c r="C1012" i="6" a="1"/>
  <c r="C1012" i="6" s="1"/>
  <c r="C1013" i="6" a="1"/>
  <c r="C1013" i="6" s="1"/>
  <c r="C1014" i="6" a="1"/>
  <c r="C1014" i="6" s="1"/>
  <c r="C1015" i="6" a="1"/>
  <c r="C1015" i="6" s="1"/>
  <c r="C16" i="6" a="1"/>
  <c r="C16" i="6" s="1"/>
  <c r="AE17" i="20"/>
  <c r="AE18" i="20"/>
  <c r="AE19" i="20"/>
  <c r="AE20" i="20"/>
  <c r="AE21" i="20"/>
  <c r="AE22" i="20"/>
  <c r="AE23" i="20"/>
  <c r="AE24" i="20"/>
  <c r="AE25" i="20"/>
  <c r="AE26" i="20"/>
  <c r="AE27" i="20"/>
  <c r="AE28" i="20"/>
  <c r="AE29" i="20"/>
  <c r="AE30" i="20"/>
  <c r="AE31" i="20"/>
  <c r="AE32" i="20"/>
  <c r="AE33" i="20"/>
  <c r="AE34" i="20"/>
  <c r="AE35" i="20"/>
  <c r="AE36" i="20"/>
  <c r="AE37" i="20"/>
  <c r="AE38" i="20"/>
  <c r="AE39" i="20"/>
  <c r="AE40" i="20"/>
  <c r="AE41" i="20"/>
  <c r="AE42" i="20"/>
  <c r="AE43" i="20"/>
  <c r="AE44" i="20"/>
  <c r="AE45" i="20"/>
  <c r="AE46" i="20"/>
  <c r="AE47" i="20"/>
  <c r="AE48" i="20"/>
  <c r="AE49" i="20"/>
  <c r="AE50" i="20"/>
  <c r="AE51" i="20"/>
  <c r="AE52" i="20"/>
  <c r="AE53" i="20"/>
  <c r="AE54" i="20"/>
  <c r="AE55" i="20"/>
  <c r="AE56" i="20"/>
  <c r="AE57" i="20"/>
  <c r="AE58" i="20"/>
  <c r="AE59" i="20"/>
  <c r="AE60" i="20"/>
  <c r="AE61" i="20"/>
  <c r="AE62" i="20"/>
  <c r="AE63" i="20"/>
  <c r="AE64" i="20"/>
  <c r="AE65" i="20"/>
  <c r="AE66" i="20"/>
  <c r="AE67" i="20"/>
  <c r="AE68" i="20"/>
  <c r="AE69" i="20"/>
  <c r="AE70" i="20"/>
  <c r="AE71" i="20"/>
  <c r="AE72" i="20"/>
  <c r="AE73" i="20"/>
  <c r="AE74" i="20"/>
  <c r="AE75" i="20"/>
  <c r="AE76" i="20"/>
  <c r="AE77" i="20"/>
  <c r="AE78" i="20"/>
  <c r="AE79" i="20"/>
  <c r="AE80" i="20"/>
  <c r="AE81" i="20"/>
  <c r="AE82" i="20"/>
  <c r="AE83" i="20"/>
  <c r="AE84" i="20"/>
  <c r="AE85" i="20"/>
  <c r="AE86" i="20"/>
  <c r="AE87" i="20"/>
  <c r="AE88" i="20"/>
  <c r="AE89" i="20"/>
  <c r="AE90" i="20"/>
  <c r="AE91" i="20"/>
  <c r="AE92" i="20"/>
  <c r="AE93" i="20"/>
  <c r="AE94" i="20"/>
  <c r="AE95" i="20"/>
  <c r="AE96" i="20"/>
  <c r="AE97" i="20"/>
  <c r="AE98" i="20"/>
  <c r="AE99" i="20"/>
  <c r="AE100" i="20"/>
  <c r="AE101" i="20"/>
  <c r="AE102" i="20"/>
  <c r="AE103" i="20"/>
  <c r="AE104" i="20"/>
  <c r="AE105" i="20"/>
  <c r="AE106" i="20"/>
  <c r="AE107" i="20"/>
  <c r="AE108" i="20"/>
  <c r="AE109" i="20"/>
  <c r="AE110" i="20"/>
  <c r="AE111" i="20"/>
  <c r="AE112" i="20"/>
  <c r="AE113" i="20"/>
  <c r="AE114" i="20"/>
  <c r="AE115" i="20"/>
  <c r="AE116" i="20"/>
  <c r="AE117" i="20"/>
  <c r="AE118" i="20"/>
  <c r="AE119" i="20"/>
  <c r="AE120" i="20"/>
  <c r="AE121" i="20"/>
  <c r="AE122" i="20"/>
  <c r="AE123" i="20"/>
  <c r="AE124" i="20"/>
  <c r="AE125" i="20"/>
  <c r="AE126" i="20"/>
  <c r="AE127" i="20"/>
  <c r="AE128" i="20"/>
  <c r="AE129" i="20"/>
  <c r="AE130" i="20"/>
  <c r="AE131" i="20"/>
  <c r="AE132" i="20"/>
  <c r="AE133" i="20"/>
  <c r="AE134" i="20"/>
  <c r="AE135" i="20"/>
  <c r="AE136" i="20"/>
  <c r="AE137" i="20"/>
  <c r="AE138" i="20"/>
  <c r="AE139" i="20"/>
  <c r="AE140" i="20"/>
  <c r="AE141" i="20"/>
  <c r="AE142" i="20"/>
  <c r="AE143" i="20"/>
  <c r="AE144" i="20"/>
  <c r="AE145" i="20"/>
  <c r="AE146" i="20"/>
  <c r="AE147" i="20"/>
  <c r="AE148" i="20"/>
  <c r="AE149" i="20"/>
  <c r="AE150" i="20"/>
  <c r="AE151" i="20"/>
  <c r="AE152" i="20"/>
  <c r="AE153" i="20"/>
  <c r="AE154" i="20"/>
  <c r="AE155" i="20"/>
  <c r="AE156" i="20"/>
  <c r="AE157" i="20"/>
  <c r="AE158" i="20"/>
  <c r="AE159" i="20"/>
  <c r="AE160" i="20"/>
  <c r="AE161" i="20"/>
  <c r="AE162" i="20"/>
  <c r="AE163" i="20"/>
  <c r="AE164" i="20"/>
  <c r="AE165" i="20"/>
  <c r="AE166" i="20"/>
  <c r="AE167" i="20"/>
  <c r="AE168" i="20"/>
  <c r="AE169" i="20"/>
  <c r="AE170" i="20"/>
  <c r="AE171" i="20"/>
  <c r="AE172" i="20"/>
  <c r="AE173" i="20"/>
  <c r="AE174" i="20"/>
  <c r="AE175" i="20"/>
  <c r="AE176" i="20"/>
  <c r="AE177" i="20"/>
  <c r="AE178" i="20"/>
  <c r="AE179" i="20"/>
  <c r="AE180" i="20"/>
  <c r="AE181" i="20"/>
  <c r="AE182" i="20"/>
  <c r="AE183" i="20"/>
  <c r="AE184" i="20"/>
  <c r="AE185" i="20"/>
  <c r="AE186" i="20"/>
  <c r="AE187" i="20"/>
  <c r="AE188" i="20"/>
  <c r="AE189" i="20"/>
  <c r="AE190" i="20"/>
  <c r="AE191" i="20"/>
  <c r="AE192" i="20"/>
  <c r="AE193" i="20"/>
  <c r="AE194" i="20"/>
  <c r="AE195" i="20"/>
  <c r="AE196" i="20"/>
  <c r="AE197" i="20"/>
  <c r="AE198" i="20"/>
  <c r="AE199" i="20"/>
  <c r="AE200" i="20"/>
  <c r="AE201" i="20"/>
  <c r="AE202" i="20"/>
  <c r="AE203" i="20"/>
  <c r="AE204" i="20"/>
  <c r="AE205" i="20"/>
  <c r="AE206" i="20"/>
  <c r="AE207" i="20"/>
  <c r="AE208" i="20"/>
  <c r="AE209" i="20"/>
  <c r="AE210" i="20"/>
  <c r="AE211" i="20"/>
  <c r="AE212" i="20"/>
  <c r="AE213" i="20"/>
  <c r="AE214" i="20"/>
  <c r="AE215" i="20"/>
  <c r="AE216" i="20"/>
  <c r="AE217" i="20"/>
  <c r="AE218" i="20"/>
  <c r="AE219" i="20"/>
  <c r="AE220" i="20"/>
  <c r="AE221" i="20"/>
  <c r="AE222" i="20"/>
  <c r="AE223" i="20"/>
  <c r="AE224" i="20"/>
  <c r="AE225" i="20"/>
  <c r="AE226" i="20"/>
  <c r="AE227" i="20"/>
  <c r="AE228" i="20"/>
  <c r="AE229" i="20"/>
  <c r="AE230" i="20"/>
  <c r="AE231" i="20"/>
  <c r="AE232" i="20"/>
  <c r="AE233" i="20"/>
  <c r="AE234" i="20"/>
  <c r="AE235" i="20"/>
  <c r="AE236" i="20"/>
  <c r="AE237" i="20"/>
  <c r="AE238" i="20"/>
  <c r="AE239" i="20"/>
  <c r="AE240" i="20"/>
  <c r="AE241" i="20"/>
  <c r="AE242" i="20"/>
  <c r="AE243" i="20"/>
  <c r="AE244" i="20"/>
  <c r="AE245" i="20"/>
  <c r="AE246" i="20"/>
  <c r="AE247" i="20"/>
  <c r="AE248" i="20"/>
  <c r="AE249" i="20"/>
  <c r="AE250" i="20"/>
  <c r="AE251" i="20"/>
  <c r="AE252" i="20"/>
  <c r="AE253" i="20"/>
  <c r="AE254" i="20"/>
  <c r="AE255" i="20"/>
  <c r="AE256" i="20"/>
  <c r="AE257" i="20"/>
  <c r="AE258" i="20"/>
  <c r="AE259" i="20"/>
  <c r="AE260" i="20"/>
  <c r="AE261" i="20"/>
  <c r="AE262" i="20"/>
  <c r="AE263" i="20"/>
  <c r="AE264" i="20"/>
  <c r="AE265" i="20"/>
  <c r="AE266" i="20"/>
  <c r="AE267" i="20"/>
  <c r="AE268" i="20"/>
  <c r="AE269" i="20"/>
  <c r="AE270" i="20"/>
  <c r="AE271" i="20"/>
  <c r="AE272" i="20"/>
  <c r="AE273" i="20"/>
  <c r="AE274" i="20"/>
  <c r="AE275" i="20"/>
  <c r="AE276" i="20"/>
  <c r="AE277" i="20"/>
  <c r="AE278" i="20"/>
  <c r="AE279" i="20"/>
  <c r="AE280" i="20"/>
  <c r="AE281" i="20"/>
  <c r="AE282" i="20"/>
  <c r="AE283" i="20"/>
  <c r="AE284" i="20"/>
  <c r="AE285" i="20"/>
  <c r="AE286" i="20"/>
  <c r="AE287" i="20"/>
  <c r="AE288" i="20"/>
  <c r="AE289" i="20"/>
  <c r="AE290" i="20"/>
  <c r="AE291" i="20"/>
  <c r="AE292" i="20"/>
  <c r="AE293" i="20"/>
  <c r="AE294" i="20"/>
  <c r="AE295" i="20"/>
  <c r="AE296" i="20"/>
  <c r="AE297" i="20"/>
  <c r="AE298" i="20"/>
  <c r="AE299" i="20"/>
  <c r="AE300" i="20"/>
  <c r="AE301" i="20"/>
  <c r="AE302" i="20"/>
  <c r="AE303" i="20"/>
  <c r="AE304" i="20"/>
  <c r="AE305" i="20"/>
  <c r="AE306" i="20"/>
  <c r="AE307" i="20"/>
  <c r="AE308" i="20"/>
  <c r="AE309" i="20"/>
  <c r="AE310" i="20"/>
  <c r="AE311" i="20"/>
  <c r="AE312" i="20"/>
  <c r="AE313" i="20"/>
  <c r="AE314" i="20"/>
  <c r="AE315" i="20"/>
  <c r="AE316" i="20"/>
  <c r="AE317" i="20"/>
  <c r="AE318" i="20"/>
  <c r="AE319" i="20"/>
  <c r="AE320" i="20"/>
  <c r="AE321" i="20"/>
  <c r="AE322" i="20"/>
  <c r="AE323" i="20"/>
  <c r="AE324" i="20"/>
  <c r="AE325" i="20"/>
  <c r="AE326" i="20"/>
  <c r="AE327" i="20"/>
  <c r="AE328" i="20"/>
  <c r="AE329" i="20"/>
  <c r="AE330" i="20"/>
  <c r="AE331" i="20"/>
  <c r="AE332" i="20"/>
  <c r="AE333" i="20"/>
  <c r="AE334" i="20"/>
  <c r="AE335" i="20"/>
  <c r="AE336" i="20"/>
  <c r="AE337" i="20"/>
  <c r="AE338" i="20"/>
  <c r="AE339" i="20"/>
  <c r="AE340" i="20"/>
  <c r="AE341" i="20"/>
  <c r="AE342" i="20"/>
  <c r="AE343" i="20"/>
  <c r="AE344" i="20"/>
  <c r="AE345" i="20"/>
  <c r="AE346" i="20"/>
  <c r="AE347" i="20"/>
  <c r="AE348" i="20"/>
  <c r="AE349" i="20"/>
  <c r="AE350" i="20"/>
  <c r="AE351" i="20"/>
  <c r="AE352" i="20"/>
  <c r="AE353" i="20"/>
  <c r="AE354" i="20"/>
  <c r="AE355" i="20"/>
  <c r="AE356" i="20"/>
  <c r="AE357" i="20"/>
  <c r="AE358" i="20"/>
  <c r="AE359" i="20"/>
  <c r="AE360" i="20"/>
  <c r="AE361" i="20"/>
  <c r="AE362" i="20"/>
  <c r="AE363" i="20"/>
  <c r="AE364" i="20"/>
  <c r="AE365" i="20"/>
  <c r="AE366" i="20"/>
  <c r="AE367" i="20"/>
  <c r="AE368" i="20"/>
  <c r="AE369" i="20"/>
  <c r="AE370" i="20"/>
  <c r="AE371" i="20"/>
  <c r="AE372" i="20"/>
  <c r="AE373" i="20"/>
  <c r="AE374" i="20"/>
  <c r="AE375" i="20"/>
  <c r="AE376" i="20"/>
  <c r="AE377" i="20"/>
  <c r="AE378" i="20"/>
  <c r="AE379" i="20"/>
  <c r="AE380" i="20"/>
  <c r="AE381" i="20"/>
  <c r="AE382" i="20"/>
  <c r="AE383" i="20"/>
  <c r="AE384" i="20"/>
  <c r="AE385" i="20"/>
  <c r="AE386" i="20"/>
  <c r="AE387" i="20"/>
  <c r="AE388" i="20"/>
  <c r="AE389" i="20"/>
  <c r="AE390" i="20"/>
  <c r="AE391" i="20"/>
  <c r="AE392" i="20"/>
  <c r="AE393" i="20"/>
  <c r="AE394" i="20"/>
  <c r="AE395" i="20"/>
  <c r="AE396" i="20"/>
  <c r="AE397" i="20"/>
  <c r="AE398" i="20"/>
  <c r="AE399" i="20"/>
  <c r="AE400" i="20"/>
  <c r="AE401" i="20"/>
  <c r="AE402" i="20"/>
  <c r="AE403" i="20"/>
  <c r="AE404" i="20"/>
  <c r="AE405" i="20"/>
  <c r="AE406" i="20"/>
  <c r="AE407" i="20"/>
  <c r="AE408" i="20"/>
  <c r="AE409" i="20"/>
  <c r="AE410" i="20"/>
  <c r="AE411" i="20"/>
  <c r="AE412" i="20"/>
  <c r="AE413" i="20"/>
  <c r="AE414" i="20"/>
  <c r="AE415" i="20"/>
  <c r="AE416" i="20"/>
  <c r="AE417" i="20"/>
  <c r="AE418" i="20"/>
  <c r="AE419" i="20"/>
  <c r="AE420" i="20"/>
  <c r="AE421" i="20"/>
  <c r="AE422" i="20"/>
  <c r="AE423" i="20"/>
  <c r="AE424" i="20"/>
  <c r="AE425" i="20"/>
  <c r="AE426" i="20"/>
  <c r="AE427" i="20"/>
  <c r="AE428" i="20"/>
  <c r="AE429" i="20"/>
  <c r="AE430" i="20"/>
  <c r="AE431" i="20"/>
  <c r="AE432" i="20"/>
  <c r="AE433" i="20"/>
  <c r="AE434" i="20"/>
  <c r="AE435" i="20"/>
  <c r="AE436" i="20"/>
  <c r="AE437" i="20"/>
  <c r="AE438" i="20"/>
  <c r="AE439" i="20"/>
  <c r="AE440" i="20"/>
  <c r="AE441" i="20"/>
  <c r="AE442" i="20"/>
  <c r="AE443" i="20"/>
  <c r="AE444" i="20"/>
  <c r="AE445" i="20"/>
  <c r="AE446" i="20"/>
  <c r="AE447" i="20"/>
  <c r="AE448" i="20"/>
  <c r="AE449" i="20"/>
  <c r="AE450" i="20"/>
  <c r="AE451" i="20"/>
  <c r="AE452" i="20"/>
  <c r="AE453" i="20"/>
  <c r="AE454" i="20"/>
  <c r="AE455" i="20"/>
  <c r="AE456" i="20"/>
  <c r="AE457" i="20"/>
  <c r="AE458" i="20"/>
  <c r="AE459" i="20"/>
  <c r="AE460" i="20"/>
  <c r="AE461" i="20"/>
  <c r="AE462" i="20"/>
  <c r="AE463" i="20"/>
  <c r="AE464" i="20"/>
  <c r="AE465" i="20"/>
  <c r="AE466" i="20"/>
  <c r="AE467" i="20"/>
  <c r="AE468" i="20"/>
  <c r="AE469" i="20"/>
  <c r="AE470" i="20"/>
  <c r="AE471" i="20"/>
  <c r="AE472" i="20"/>
  <c r="AE473" i="20"/>
  <c r="AE474" i="20"/>
  <c r="AE475" i="20"/>
  <c r="AE476" i="20"/>
  <c r="AE477" i="20"/>
  <c r="AE478" i="20"/>
  <c r="AE479" i="20"/>
  <c r="AE480" i="20"/>
  <c r="AE481" i="20"/>
  <c r="AE482" i="20"/>
  <c r="AE483" i="20"/>
  <c r="AE484" i="20"/>
  <c r="AE485" i="20"/>
  <c r="AE486" i="20"/>
  <c r="AE487" i="20"/>
  <c r="AE488" i="20"/>
  <c r="AE489" i="20"/>
  <c r="AE490" i="20"/>
  <c r="AE491" i="20"/>
  <c r="AE492" i="20"/>
  <c r="AE493" i="20"/>
  <c r="AE494" i="20"/>
  <c r="AE495" i="20"/>
  <c r="AE496" i="20"/>
  <c r="AE497" i="20"/>
  <c r="AE498" i="20"/>
  <c r="AE499" i="20"/>
  <c r="AE500" i="20"/>
  <c r="AE501" i="20"/>
  <c r="AE502" i="20"/>
  <c r="AE503" i="20"/>
  <c r="AE504" i="20"/>
  <c r="AE505" i="20"/>
  <c r="AE506" i="20"/>
  <c r="AE507" i="20"/>
  <c r="AE508" i="20"/>
  <c r="AE509" i="20"/>
  <c r="AE510" i="20"/>
  <c r="AE511" i="20"/>
  <c r="AE512" i="20"/>
  <c r="AE513" i="20"/>
  <c r="AE514" i="20"/>
  <c r="AE515" i="20"/>
  <c r="AE516" i="20"/>
  <c r="AE517" i="20"/>
  <c r="AE518" i="20"/>
  <c r="AE519" i="20"/>
  <c r="AE520" i="20"/>
  <c r="AE521" i="20"/>
  <c r="AE522" i="20"/>
  <c r="AE523" i="20"/>
  <c r="AE524" i="20"/>
  <c r="AE525" i="20"/>
  <c r="AE526" i="20"/>
  <c r="AE527" i="20"/>
  <c r="AE528" i="20"/>
  <c r="AE529" i="20"/>
  <c r="AE530" i="20"/>
  <c r="AE531" i="20"/>
  <c r="AE532" i="20"/>
  <c r="AE533" i="20"/>
  <c r="AE534" i="20"/>
  <c r="AE535" i="20"/>
  <c r="AE536" i="20"/>
  <c r="AE537" i="20"/>
  <c r="AE538" i="20"/>
  <c r="AE539" i="20"/>
  <c r="AE540" i="20"/>
  <c r="AE541" i="20"/>
  <c r="AE542" i="20"/>
  <c r="AE543" i="20"/>
  <c r="AE544" i="20"/>
  <c r="AE545" i="20"/>
  <c r="AE546" i="20"/>
  <c r="AE547" i="20"/>
  <c r="AE548" i="20"/>
  <c r="AE549" i="20"/>
  <c r="AE550" i="20"/>
  <c r="AE551" i="20"/>
  <c r="AE552" i="20"/>
  <c r="AE553" i="20"/>
  <c r="AE554" i="20"/>
  <c r="AE555" i="20"/>
  <c r="AE556" i="20"/>
  <c r="AE557" i="20"/>
  <c r="AE558" i="20"/>
  <c r="AE559" i="20"/>
  <c r="AE560" i="20"/>
  <c r="AE561" i="20"/>
  <c r="AE562" i="20"/>
  <c r="AE563" i="20"/>
  <c r="AE564" i="20"/>
  <c r="AE565" i="20"/>
  <c r="AE566" i="20"/>
  <c r="AE567" i="20"/>
  <c r="AE568" i="20"/>
  <c r="AE569" i="20"/>
  <c r="AE570" i="20"/>
  <c r="AE571" i="20"/>
  <c r="AE572" i="20"/>
  <c r="AE573" i="20"/>
  <c r="AE574" i="20"/>
  <c r="AE575" i="20"/>
  <c r="AE576" i="20"/>
  <c r="AE577" i="20"/>
  <c r="AE578" i="20"/>
  <c r="AE579" i="20"/>
  <c r="AE580" i="20"/>
  <c r="AE581" i="20"/>
  <c r="AE582" i="20"/>
  <c r="AE583" i="20"/>
  <c r="AE584" i="20"/>
  <c r="AE585" i="20"/>
  <c r="AE586" i="20"/>
  <c r="AE587" i="20"/>
  <c r="AE588" i="20"/>
  <c r="AE589" i="20"/>
  <c r="AE590" i="20"/>
  <c r="AE591" i="20"/>
  <c r="AE592" i="20"/>
  <c r="AE593" i="20"/>
  <c r="AE594" i="20"/>
  <c r="AE595" i="20"/>
  <c r="AE596" i="20"/>
  <c r="AE597" i="20"/>
  <c r="AE598" i="20"/>
  <c r="AE599" i="20"/>
  <c r="AE600" i="20"/>
  <c r="AE601" i="20"/>
  <c r="AE602" i="20"/>
  <c r="AE603" i="20"/>
  <c r="AE604" i="20"/>
  <c r="AE605" i="20"/>
  <c r="AE606" i="20"/>
  <c r="AE607" i="20"/>
  <c r="AE608" i="20"/>
  <c r="AE609" i="20"/>
  <c r="AE610" i="20"/>
  <c r="AE611" i="20"/>
  <c r="AE612" i="20"/>
  <c r="AE613" i="20"/>
  <c r="AE614" i="20"/>
  <c r="AE615" i="20"/>
  <c r="AE616" i="20"/>
  <c r="AE617" i="20"/>
  <c r="AE618" i="20"/>
  <c r="AE619" i="20"/>
  <c r="AE620" i="20"/>
  <c r="AE621" i="20"/>
  <c r="AE622" i="20"/>
  <c r="AE623" i="20"/>
  <c r="AE624" i="20"/>
  <c r="AE625" i="20"/>
  <c r="AE626" i="20"/>
  <c r="AE627" i="20"/>
  <c r="AE628" i="20"/>
  <c r="AE629" i="20"/>
  <c r="AE630" i="20"/>
  <c r="AE631" i="20"/>
  <c r="AE632" i="20"/>
  <c r="AE633" i="20"/>
  <c r="AE634" i="20"/>
  <c r="AE635" i="20"/>
  <c r="AE636" i="20"/>
  <c r="AE637" i="20"/>
  <c r="AE638" i="20"/>
  <c r="AE639" i="20"/>
  <c r="AE640" i="20"/>
  <c r="AE641" i="20"/>
  <c r="AE642" i="20"/>
  <c r="AE643" i="20"/>
  <c r="AE644" i="20"/>
  <c r="AE645" i="20"/>
  <c r="AE646" i="20"/>
  <c r="AE647" i="20"/>
  <c r="AE648" i="20"/>
  <c r="AE649" i="20"/>
  <c r="AE650" i="20"/>
  <c r="AE651" i="20"/>
  <c r="AE652" i="20"/>
  <c r="AE653" i="20"/>
  <c r="AE654" i="20"/>
  <c r="AE655" i="20"/>
  <c r="AE656" i="20"/>
  <c r="AE657" i="20"/>
  <c r="AE658" i="20"/>
  <c r="AE659" i="20"/>
  <c r="AE660" i="20"/>
  <c r="AE661" i="20"/>
  <c r="AE662" i="20"/>
  <c r="AE663" i="20"/>
  <c r="AE664" i="20"/>
  <c r="AE665" i="20"/>
  <c r="AE666" i="20"/>
  <c r="AE667" i="20"/>
  <c r="AE668" i="20"/>
  <c r="AE669" i="20"/>
  <c r="AE670" i="20"/>
  <c r="AE671" i="20"/>
  <c r="AE672" i="20"/>
  <c r="AE673" i="20"/>
  <c r="AE674" i="20"/>
  <c r="AE675" i="20"/>
  <c r="AE676" i="20"/>
  <c r="AE677" i="20"/>
  <c r="AE678" i="20"/>
  <c r="AE679" i="20"/>
  <c r="AE680" i="20"/>
  <c r="AE681" i="20"/>
  <c r="AE682" i="20"/>
  <c r="AE683" i="20"/>
  <c r="AE684" i="20"/>
  <c r="AE685" i="20"/>
  <c r="AE686" i="20"/>
  <c r="AE687" i="20"/>
  <c r="AE688" i="20"/>
  <c r="AE689" i="20"/>
  <c r="AE690" i="20"/>
  <c r="AE691" i="20"/>
  <c r="AE692" i="20"/>
  <c r="AE693" i="20"/>
  <c r="AE694" i="20"/>
  <c r="AE695" i="20"/>
  <c r="AE696" i="20"/>
  <c r="AE697" i="20"/>
  <c r="AE698" i="20"/>
  <c r="AE699" i="20"/>
  <c r="AE700" i="20"/>
  <c r="AE701" i="20"/>
  <c r="AE702" i="20"/>
  <c r="AE703" i="20"/>
  <c r="AE704" i="20"/>
  <c r="AE705" i="20"/>
  <c r="AE706" i="20"/>
  <c r="AE707" i="20"/>
  <c r="AE708" i="20"/>
  <c r="AE709" i="20"/>
  <c r="AE710" i="20"/>
  <c r="AE711" i="20"/>
  <c r="AE712" i="20"/>
  <c r="AE713" i="20"/>
  <c r="AE714" i="20"/>
  <c r="AE715" i="20"/>
  <c r="AE716" i="20"/>
  <c r="AE717" i="20"/>
  <c r="AE718" i="20"/>
  <c r="AE719" i="20"/>
  <c r="AE720" i="20"/>
  <c r="AE721" i="20"/>
  <c r="AE722" i="20"/>
  <c r="AE723" i="20"/>
  <c r="AE724" i="20"/>
  <c r="AE725" i="20"/>
  <c r="AE726" i="20"/>
  <c r="AE727" i="20"/>
  <c r="AE728" i="20"/>
  <c r="AE729" i="20"/>
  <c r="AE730" i="20"/>
  <c r="AE731" i="20"/>
  <c r="AE732" i="20"/>
  <c r="AE733" i="20"/>
  <c r="AE734" i="20"/>
  <c r="AE735" i="20"/>
  <c r="AE736" i="20"/>
  <c r="AE737" i="20"/>
  <c r="AE738" i="20"/>
  <c r="AE739" i="20"/>
  <c r="AE740" i="20"/>
  <c r="AE741" i="20"/>
  <c r="AE742" i="20"/>
  <c r="AE743" i="20"/>
  <c r="AE744" i="20"/>
  <c r="AE745" i="20"/>
  <c r="AE746" i="20"/>
  <c r="AE747" i="20"/>
  <c r="AE748" i="20"/>
  <c r="AE749" i="20"/>
  <c r="AE750" i="20"/>
  <c r="AE751" i="20"/>
  <c r="AE752" i="20"/>
  <c r="AE753" i="20"/>
  <c r="AE754" i="20"/>
  <c r="AE755" i="20"/>
  <c r="AE756" i="20"/>
  <c r="AE757" i="20"/>
  <c r="AE758" i="20"/>
  <c r="AE759" i="20"/>
  <c r="AE760" i="20"/>
  <c r="AE761" i="20"/>
  <c r="AE762" i="20"/>
  <c r="AE763" i="20"/>
  <c r="AE764" i="20"/>
  <c r="AE765" i="20"/>
  <c r="AE766" i="20"/>
  <c r="AE767" i="20"/>
  <c r="AE768" i="20"/>
  <c r="AE769" i="20"/>
  <c r="AE770" i="20"/>
  <c r="AE771" i="20"/>
  <c r="AE772" i="20"/>
  <c r="AE773" i="20"/>
  <c r="AE774" i="20"/>
  <c r="AE775" i="20"/>
  <c r="AE776" i="20"/>
  <c r="AE777" i="20"/>
  <c r="AE778" i="20"/>
  <c r="AE779" i="20"/>
  <c r="AE780" i="20"/>
  <c r="AE781" i="20"/>
  <c r="AE782" i="20"/>
  <c r="AE783" i="20"/>
  <c r="AE784" i="20"/>
  <c r="AE785" i="20"/>
  <c r="AE786" i="20"/>
  <c r="AE787" i="20"/>
  <c r="AE788" i="20"/>
  <c r="AE789" i="20"/>
  <c r="AE790" i="20"/>
  <c r="AE791" i="20"/>
  <c r="AE792" i="20"/>
  <c r="AE793" i="20"/>
  <c r="AE794" i="20"/>
  <c r="AE795" i="20"/>
  <c r="AE796" i="20"/>
  <c r="AE797" i="20"/>
  <c r="AE798" i="20"/>
  <c r="AE799" i="20"/>
  <c r="AE800" i="20"/>
  <c r="AE801" i="20"/>
  <c r="AE802" i="20"/>
  <c r="AE803" i="20"/>
  <c r="AE804" i="20"/>
  <c r="AE805" i="20"/>
  <c r="AE806" i="20"/>
  <c r="AE807" i="20"/>
  <c r="AE808" i="20"/>
  <c r="AE809" i="20"/>
  <c r="AE810" i="20"/>
  <c r="AE811" i="20"/>
  <c r="AE812" i="20"/>
  <c r="AE813" i="20"/>
  <c r="AE814" i="20"/>
  <c r="AE815" i="20"/>
  <c r="AE816" i="20"/>
  <c r="AE817" i="20"/>
  <c r="AE818" i="20"/>
  <c r="AE819" i="20"/>
  <c r="AE820" i="20"/>
  <c r="AE821" i="20"/>
  <c r="AE822" i="20"/>
  <c r="AE823" i="20"/>
  <c r="AE824" i="20"/>
  <c r="AE825" i="20"/>
  <c r="AE826" i="20"/>
  <c r="AE827" i="20"/>
  <c r="AE828" i="20"/>
  <c r="AE829" i="20"/>
  <c r="AE830" i="20"/>
  <c r="AE831" i="20"/>
  <c r="AE832" i="20"/>
  <c r="AE833" i="20"/>
  <c r="AE834" i="20"/>
  <c r="AE835" i="20"/>
  <c r="AE836" i="20"/>
  <c r="AE837" i="20"/>
  <c r="AE838" i="20"/>
  <c r="AE839" i="20"/>
  <c r="AE840" i="20"/>
  <c r="AE841" i="20"/>
  <c r="AE842" i="20"/>
  <c r="AE843" i="20"/>
  <c r="AE844" i="20"/>
  <c r="AE845" i="20"/>
  <c r="AE846" i="20"/>
  <c r="AE847" i="20"/>
  <c r="AE848" i="20"/>
  <c r="AE849" i="20"/>
  <c r="AE850" i="20"/>
  <c r="AE851" i="20"/>
  <c r="AE852" i="20"/>
  <c r="AE853" i="20"/>
  <c r="AE854" i="20"/>
  <c r="AE855" i="20"/>
  <c r="AE856" i="20"/>
  <c r="AE857" i="20"/>
  <c r="AE858" i="20"/>
  <c r="AE859" i="20"/>
  <c r="AE860" i="20"/>
  <c r="AE861" i="20"/>
  <c r="AE862" i="20"/>
  <c r="AE863" i="20"/>
  <c r="AE864" i="20"/>
  <c r="AE865" i="20"/>
  <c r="AE866" i="20"/>
  <c r="AE867" i="20"/>
  <c r="AE868" i="20"/>
  <c r="AE869" i="20"/>
  <c r="AE870" i="20"/>
  <c r="AE871" i="20"/>
  <c r="AE872" i="20"/>
  <c r="AE873" i="20"/>
  <c r="AE874" i="20"/>
  <c r="AE875" i="20"/>
  <c r="AE876" i="20"/>
  <c r="AE877" i="20"/>
  <c r="AE878" i="20"/>
  <c r="AE879" i="20"/>
  <c r="AE880" i="20"/>
  <c r="AE881" i="20"/>
  <c r="AE882" i="20"/>
  <c r="AE883" i="20"/>
  <c r="AE884" i="20"/>
  <c r="AE885" i="20"/>
  <c r="AE886" i="20"/>
  <c r="AE887" i="20"/>
  <c r="AE888" i="20"/>
  <c r="AE889" i="20"/>
  <c r="AE890" i="20"/>
  <c r="AE891" i="20"/>
  <c r="AE892" i="20"/>
  <c r="AE893" i="20"/>
  <c r="AE894" i="20"/>
  <c r="AE895" i="20"/>
  <c r="AE896" i="20"/>
  <c r="AE897" i="20"/>
  <c r="AE898" i="20"/>
  <c r="AE899" i="20"/>
  <c r="AE900" i="20"/>
  <c r="AE901" i="20"/>
  <c r="AE902" i="20"/>
  <c r="AE903" i="20"/>
  <c r="AE904" i="20"/>
  <c r="AE905" i="20"/>
  <c r="AE906" i="20"/>
  <c r="AE907" i="20"/>
  <c r="AE908" i="20"/>
  <c r="AE909" i="20"/>
  <c r="AE910" i="20"/>
  <c r="AE911" i="20"/>
  <c r="AE912" i="20"/>
  <c r="AE913" i="20"/>
  <c r="AE914" i="20"/>
  <c r="AE915" i="20"/>
  <c r="AE916" i="20"/>
  <c r="AE917" i="20"/>
  <c r="AE918" i="20"/>
  <c r="AE919" i="20"/>
  <c r="AE920" i="20"/>
  <c r="AE921" i="20"/>
  <c r="AE922" i="20"/>
  <c r="AE923" i="20"/>
  <c r="AE924" i="20"/>
  <c r="AE925" i="20"/>
  <c r="AE926" i="20"/>
  <c r="AE927" i="20"/>
  <c r="AE928" i="20"/>
  <c r="AE929" i="20"/>
  <c r="AE930" i="20"/>
  <c r="AE931" i="20"/>
  <c r="AE932" i="20"/>
  <c r="AE933" i="20"/>
  <c r="AE934" i="20"/>
  <c r="AE935" i="20"/>
  <c r="AE936" i="20"/>
  <c r="AE937" i="20"/>
  <c r="AE938" i="20"/>
  <c r="AE939" i="20"/>
  <c r="AE940" i="20"/>
  <c r="AE941" i="20"/>
  <c r="AE942" i="20"/>
  <c r="AE943" i="20"/>
  <c r="AE944" i="20"/>
  <c r="AE945" i="20"/>
  <c r="AE946" i="20"/>
  <c r="AE947" i="20"/>
  <c r="AE948" i="20"/>
  <c r="AE949" i="20"/>
  <c r="AE950" i="20"/>
  <c r="AE951" i="20"/>
  <c r="AE952" i="20"/>
  <c r="AE953" i="20"/>
  <c r="AE954" i="20"/>
  <c r="AE955" i="20"/>
  <c r="AE956" i="20"/>
  <c r="AE957" i="20"/>
  <c r="AE958" i="20"/>
  <c r="AE959" i="20"/>
  <c r="AE960" i="20"/>
  <c r="AE961" i="20"/>
  <c r="AE962" i="20"/>
  <c r="AE963" i="20"/>
  <c r="AE964" i="20"/>
  <c r="AE965" i="20"/>
  <c r="AE966" i="20"/>
  <c r="AE967" i="20"/>
  <c r="AE968" i="20"/>
  <c r="AE969" i="20"/>
  <c r="AE970" i="20"/>
  <c r="AE971" i="20"/>
  <c r="AE972" i="20"/>
  <c r="AE973" i="20"/>
  <c r="AE974" i="20"/>
  <c r="AE975" i="20"/>
  <c r="AE976" i="20"/>
  <c r="AE977" i="20"/>
  <c r="AE978" i="20"/>
  <c r="AE979" i="20"/>
  <c r="AE980" i="20"/>
  <c r="AE981" i="20"/>
  <c r="AE982" i="20"/>
  <c r="AE983" i="20"/>
  <c r="AE984" i="20"/>
  <c r="AE985" i="20"/>
  <c r="AE986" i="20"/>
  <c r="AE987" i="20"/>
  <c r="AE988" i="20"/>
  <c r="AE989" i="20"/>
  <c r="AE990" i="20"/>
  <c r="AE991" i="20"/>
  <c r="AE992" i="20"/>
  <c r="AE993" i="20"/>
  <c r="AE994" i="20"/>
  <c r="AE995" i="20"/>
  <c r="AE996" i="20"/>
  <c r="AE997" i="20"/>
  <c r="AE998" i="20"/>
  <c r="AE999" i="20"/>
  <c r="AE1000" i="20"/>
  <c r="AE1001" i="20"/>
  <c r="AE1002" i="20"/>
  <c r="AE1003" i="20"/>
  <c r="AE1004" i="20"/>
  <c r="AE1005" i="20"/>
  <c r="AE1006" i="20"/>
  <c r="AE1007" i="20"/>
  <c r="AE1008" i="20"/>
  <c r="AE1009" i="20"/>
  <c r="AE1010" i="20"/>
  <c r="AE1011" i="20"/>
  <c r="AE1012" i="20"/>
  <c r="AE1013" i="20"/>
  <c r="AE1014" i="20"/>
  <c r="AE1015" i="20"/>
  <c r="AE1016" i="20"/>
  <c r="AE1017" i="20"/>
  <c r="AE1018" i="20"/>
  <c r="AE1019" i="20"/>
  <c r="AE1020" i="20"/>
  <c r="AE1021" i="20"/>
  <c r="AE1022" i="20"/>
  <c r="AE1023" i="20"/>
  <c r="AE1024" i="20"/>
  <c r="AE1025" i="20"/>
  <c r="AE1026" i="20"/>
  <c r="AE1027" i="20"/>
  <c r="AE1028" i="20"/>
  <c r="AE1029" i="20"/>
  <c r="AE1030" i="20"/>
  <c r="AE1031" i="20"/>
  <c r="AE1032" i="20"/>
  <c r="AE1033" i="20"/>
  <c r="AE1034" i="20"/>
  <c r="AE1035" i="20"/>
  <c r="AE1036" i="20"/>
  <c r="AE1037" i="20"/>
  <c r="AE1038" i="20"/>
  <c r="AE1039" i="20"/>
  <c r="AE1040" i="20"/>
  <c r="AE1041" i="20"/>
  <c r="AE1042" i="20"/>
  <c r="AE1043" i="20"/>
  <c r="AE1044" i="20"/>
  <c r="AE1045" i="20"/>
  <c r="AE1046" i="20"/>
  <c r="AE1047" i="20"/>
  <c r="AE1048" i="20"/>
  <c r="AE1049" i="20"/>
  <c r="AE1050" i="20"/>
  <c r="AE1051" i="20"/>
  <c r="AE1052" i="20"/>
  <c r="AE1053" i="20"/>
  <c r="AE1054" i="20"/>
  <c r="AE1055" i="20"/>
  <c r="AE1056" i="20"/>
  <c r="AE1057" i="20"/>
  <c r="AE1058" i="20"/>
  <c r="AE1059" i="20"/>
  <c r="AE1060" i="20"/>
  <c r="AE1061" i="20"/>
  <c r="AE1062" i="20"/>
  <c r="AE1063" i="20"/>
  <c r="AE1064" i="20"/>
  <c r="AE1065" i="20"/>
  <c r="AE1066" i="20"/>
  <c r="AE1067" i="20"/>
  <c r="AE1068" i="20"/>
  <c r="AE1069" i="20"/>
  <c r="AE1070" i="20"/>
  <c r="AE1071" i="20"/>
  <c r="AE1072" i="20"/>
  <c r="AE1073" i="20"/>
  <c r="AE1074" i="20"/>
  <c r="AE1075" i="20"/>
  <c r="AE1076" i="20"/>
  <c r="AE1077" i="20"/>
  <c r="AE1078" i="20"/>
  <c r="AE1079" i="20"/>
  <c r="AE1080" i="20"/>
  <c r="AE1081" i="20"/>
  <c r="AE1082" i="20"/>
  <c r="AE1083" i="20"/>
  <c r="AE1084" i="20"/>
  <c r="AE1085" i="20"/>
  <c r="AE1086" i="20"/>
  <c r="AE1087" i="20"/>
  <c r="AE1088" i="20"/>
  <c r="AE1089" i="20"/>
  <c r="AE1090" i="20"/>
  <c r="AE1091" i="20"/>
  <c r="AE1092" i="20"/>
  <c r="AE1093" i="20"/>
  <c r="AE1094" i="20"/>
  <c r="AE1095" i="20"/>
  <c r="AE1096" i="20"/>
  <c r="AE1097" i="20"/>
  <c r="AE1098" i="20"/>
  <c r="AE1099" i="20"/>
  <c r="AE1100" i="20"/>
  <c r="AE1101" i="20"/>
  <c r="AE1102" i="20"/>
  <c r="AE1103" i="20"/>
  <c r="AE1104" i="20"/>
  <c r="AE1105" i="20"/>
  <c r="AE1106" i="20"/>
  <c r="AE1107" i="20"/>
  <c r="AE1108" i="20"/>
  <c r="AE1109" i="20"/>
  <c r="AE1110" i="20"/>
  <c r="AE1111" i="20"/>
  <c r="AE1112" i="20"/>
  <c r="AE1113" i="20"/>
  <c r="AE1114" i="20"/>
  <c r="AE1115" i="20"/>
  <c r="AE1116" i="20"/>
  <c r="AE1117" i="20"/>
  <c r="AE1118" i="20"/>
  <c r="AE1119" i="20"/>
  <c r="AE1120" i="20"/>
  <c r="AE1121" i="20"/>
  <c r="AE1122" i="20"/>
  <c r="AE1123" i="20"/>
  <c r="AE1124" i="20"/>
  <c r="AE1125" i="20"/>
  <c r="AE1126" i="20"/>
  <c r="AE1127" i="20"/>
  <c r="AE1128" i="20"/>
  <c r="AE1129" i="20"/>
  <c r="AE1130" i="20"/>
  <c r="AE1131" i="20"/>
  <c r="AE1132" i="20"/>
  <c r="AE1133" i="20"/>
  <c r="AE1134" i="20"/>
  <c r="AE1135" i="20"/>
  <c r="AE1136" i="20"/>
  <c r="AE1137" i="20"/>
  <c r="AE1138" i="20"/>
  <c r="AE1139" i="20"/>
  <c r="AE1140" i="20"/>
  <c r="AE1141" i="20"/>
  <c r="AE1142" i="20"/>
  <c r="AE1143" i="20"/>
  <c r="AE1144" i="20"/>
  <c r="AE1145" i="20"/>
  <c r="AE1146" i="20"/>
  <c r="AE1147" i="20"/>
  <c r="AE1148" i="20"/>
  <c r="AE1149" i="20"/>
  <c r="AE1150" i="20"/>
  <c r="AE1151" i="20"/>
  <c r="AE1152" i="20"/>
  <c r="AE1153" i="20"/>
  <c r="AE1154" i="20"/>
  <c r="AE1155" i="20"/>
  <c r="AE1156" i="20"/>
  <c r="AE1157" i="20"/>
  <c r="AE1158" i="20"/>
  <c r="AE1159" i="20"/>
  <c r="AE1160" i="20"/>
  <c r="AE1161" i="20"/>
  <c r="AE1162" i="20"/>
  <c r="AE1163" i="20"/>
  <c r="AE1164" i="20"/>
  <c r="AE1165" i="20"/>
  <c r="AE1166" i="20"/>
  <c r="AE1167" i="20"/>
  <c r="AE1168" i="20"/>
  <c r="AE1169" i="20"/>
  <c r="AE1170" i="20"/>
  <c r="AE1171" i="20"/>
  <c r="AE1172" i="20"/>
  <c r="AE1173" i="20"/>
  <c r="AE1174" i="20"/>
  <c r="AE1175" i="20"/>
  <c r="AE1176" i="20"/>
  <c r="AE1177" i="20"/>
  <c r="AE1178" i="20"/>
  <c r="AE1179" i="20"/>
  <c r="AE1180" i="20"/>
  <c r="AE1181" i="20"/>
  <c r="AE1182" i="20"/>
  <c r="AE1183" i="20"/>
  <c r="AE1184" i="20"/>
  <c r="AE1185" i="20"/>
  <c r="AE1186" i="20"/>
  <c r="AE1187" i="20"/>
  <c r="AE1188" i="20"/>
  <c r="AE1189" i="20"/>
  <c r="AE1190" i="20"/>
  <c r="AE1191" i="20"/>
  <c r="AE1192" i="20"/>
  <c r="AE1193" i="20"/>
  <c r="AE1194" i="20"/>
  <c r="AE1195" i="20"/>
  <c r="AE1196" i="20"/>
  <c r="AE1197" i="20"/>
  <c r="AE1198" i="20"/>
  <c r="AE1199" i="20"/>
  <c r="AE1200" i="20"/>
  <c r="AE1201" i="20"/>
  <c r="AE1202" i="20"/>
  <c r="AE1203" i="20"/>
  <c r="AE1204" i="20"/>
  <c r="AE1205" i="20"/>
  <c r="AE1206" i="20"/>
  <c r="AE1207" i="20"/>
  <c r="AE1208" i="20"/>
  <c r="AE1209" i="20"/>
  <c r="AE1210" i="20"/>
  <c r="AE1211" i="20"/>
  <c r="AE1212" i="20"/>
  <c r="AE1213" i="20"/>
  <c r="AE1214" i="20"/>
  <c r="AE1215" i="20"/>
  <c r="AE1216" i="20"/>
  <c r="AE1217" i="20"/>
  <c r="AE1218" i="20"/>
  <c r="AE1219" i="20"/>
  <c r="AE1220" i="20"/>
  <c r="AE1221" i="20"/>
  <c r="AE1222" i="20"/>
  <c r="AE1223" i="20"/>
  <c r="AE1224" i="20"/>
  <c r="AE1225" i="20"/>
  <c r="AE1226" i="20"/>
  <c r="AE1227" i="20"/>
  <c r="AE1228" i="20"/>
  <c r="AE1229" i="20"/>
  <c r="AE1230" i="20"/>
  <c r="AE1231" i="20"/>
  <c r="AE1232" i="20"/>
  <c r="AE1233" i="20"/>
  <c r="AE1234" i="20"/>
  <c r="AE1235" i="20"/>
  <c r="AE1236" i="20"/>
  <c r="AE1237" i="20"/>
  <c r="AE1238" i="20"/>
  <c r="AE1239" i="20"/>
  <c r="AE1240" i="20"/>
  <c r="AE1241" i="20"/>
  <c r="AE1242" i="20"/>
  <c r="AE1243" i="20"/>
  <c r="AE1244" i="20"/>
  <c r="AE1245" i="20"/>
  <c r="AE1246" i="20"/>
  <c r="AE1247" i="20"/>
  <c r="AE1248" i="20"/>
  <c r="AE1249" i="20"/>
  <c r="AE1250" i="20"/>
  <c r="AE1251" i="20"/>
  <c r="AE1252" i="20"/>
  <c r="AE1253" i="20"/>
  <c r="AE1254" i="20"/>
  <c r="AE1255" i="20"/>
  <c r="AE1256" i="20"/>
  <c r="AE1257" i="20"/>
  <c r="AE1258" i="20"/>
  <c r="AE1259" i="20"/>
  <c r="AE1260" i="20"/>
  <c r="AE1261" i="20"/>
  <c r="AE1262" i="20"/>
  <c r="AE1263" i="20"/>
  <c r="AE1264" i="20"/>
  <c r="AE1265" i="20"/>
  <c r="AE1266" i="20"/>
  <c r="AE1267" i="20"/>
  <c r="AE1268" i="20"/>
  <c r="AE1269" i="20"/>
  <c r="AE1270" i="20"/>
  <c r="AE1271" i="20"/>
  <c r="AE1272" i="20"/>
  <c r="AE1273" i="20"/>
  <c r="AE1274" i="20"/>
  <c r="AE1275" i="20"/>
  <c r="AE1276" i="20"/>
  <c r="AE1277" i="20"/>
  <c r="AE1278" i="20"/>
  <c r="AE1279" i="20"/>
  <c r="AE1280" i="20"/>
  <c r="AE1281" i="20"/>
  <c r="AE1282" i="20"/>
  <c r="AE1283" i="20"/>
  <c r="AE1284" i="20"/>
  <c r="AE1285" i="20"/>
  <c r="AE1286" i="20"/>
  <c r="AE1287" i="20"/>
  <c r="AE1288" i="20"/>
  <c r="AE1289" i="20"/>
  <c r="AE1290" i="20"/>
  <c r="AE1291" i="20"/>
  <c r="AE1292" i="20"/>
  <c r="AE1293" i="20"/>
  <c r="AE1294" i="20"/>
  <c r="AE1295" i="20"/>
  <c r="AE1296" i="20"/>
  <c r="AE1297" i="20"/>
  <c r="AE1298" i="20"/>
  <c r="AE1299" i="20"/>
  <c r="AE1300" i="20"/>
  <c r="AE1301" i="20"/>
  <c r="AE1302" i="20"/>
  <c r="AE1303" i="20"/>
  <c r="AE1304" i="20"/>
  <c r="AE1305" i="20"/>
  <c r="AE1306" i="20"/>
  <c r="AE1307" i="20"/>
  <c r="AE1308" i="20"/>
  <c r="AE1309" i="20"/>
  <c r="AE1310" i="20"/>
  <c r="AE1311" i="20"/>
  <c r="AE1312" i="20"/>
  <c r="AE1313" i="20"/>
  <c r="AE1314" i="20"/>
  <c r="AE1315" i="20"/>
  <c r="AE1316" i="20"/>
  <c r="AE1317" i="20"/>
  <c r="AE1318" i="20"/>
  <c r="AE1319" i="20"/>
  <c r="AE1320" i="20"/>
  <c r="AE1321" i="20"/>
  <c r="AE1322" i="20"/>
  <c r="AE1323" i="20"/>
  <c r="AE1324" i="20"/>
  <c r="AE1325" i="20"/>
  <c r="AE1326" i="20"/>
  <c r="AE1327" i="20"/>
  <c r="AE1328" i="20"/>
  <c r="AE1329" i="20"/>
  <c r="AE1330" i="20"/>
  <c r="AE1331" i="20"/>
  <c r="AE1332" i="20"/>
  <c r="AE1333" i="20"/>
  <c r="AE1334" i="20"/>
  <c r="AE1335" i="20"/>
  <c r="AE1336" i="20"/>
  <c r="AE1337" i="20"/>
  <c r="AE1338" i="20"/>
  <c r="AE1339" i="20"/>
  <c r="AE1340" i="20"/>
  <c r="AE1341" i="20"/>
  <c r="AE1342" i="20"/>
  <c r="AE1343" i="20"/>
  <c r="AE1344" i="20"/>
  <c r="AE1345" i="20"/>
  <c r="AE1346" i="20"/>
  <c r="AE1347" i="20"/>
  <c r="AE1348" i="20"/>
  <c r="AE1349" i="20"/>
  <c r="AE1350" i="20"/>
  <c r="AE1351" i="20"/>
  <c r="AE1352" i="20"/>
  <c r="AE1353" i="20"/>
  <c r="AE1354" i="20"/>
  <c r="AE1355" i="20"/>
  <c r="AE1356" i="20"/>
  <c r="AE1357" i="20"/>
  <c r="AE1358" i="20"/>
  <c r="AE1359" i="20"/>
  <c r="AE1360" i="20"/>
  <c r="AE1361" i="20"/>
  <c r="AE1362" i="20"/>
  <c r="AE1363" i="20"/>
  <c r="AE1364" i="20"/>
  <c r="AE1365" i="20"/>
  <c r="AE1366" i="20"/>
  <c r="AE1367" i="20"/>
  <c r="AE1368" i="20"/>
  <c r="AE1369" i="20"/>
  <c r="AE1370" i="20"/>
  <c r="AE1371" i="20"/>
  <c r="AE1372" i="20"/>
  <c r="AE1373" i="20"/>
  <c r="AE1374" i="20"/>
  <c r="AE1375" i="20"/>
  <c r="AE1376" i="20"/>
  <c r="AE1377" i="20"/>
  <c r="AE1378" i="20"/>
  <c r="AE1379" i="20"/>
  <c r="AE1380" i="20"/>
  <c r="AE1381" i="20"/>
  <c r="AE1382" i="20"/>
  <c r="AE1383" i="20"/>
  <c r="AE1384" i="20"/>
  <c r="AE1385" i="20"/>
  <c r="AE1386" i="20"/>
  <c r="AE1387" i="20"/>
  <c r="AE1388" i="20"/>
  <c r="AE1389" i="20"/>
  <c r="AE1390" i="20"/>
  <c r="AE1391" i="20"/>
  <c r="AE1392" i="20"/>
  <c r="AE1393" i="20"/>
  <c r="AE1394" i="20"/>
  <c r="AE1395" i="20"/>
  <c r="AE1396" i="20"/>
  <c r="AE1397" i="20"/>
  <c r="AE1398" i="20"/>
  <c r="AE1399" i="20"/>
  <c r="AE1400" i="20"/>
  <c r="AE1401" i="20"/>
  <c r="AE1402" i="20"/>
  <c r="AE1403" i="20"/>
  <c r="AE1404" i="20"/>
  <c r="AE1405" i="20"/>
  <c r="AE1406" i="20"/>
  <c r="AE1407" i="20"/>
  <c r="AE1408" i="20"/>
  <c r="AE1409" i="20"/>
  <c r="AE1410" i="20"/>
  <c r="AE1411" i="20"/>
  <c r="AE1412" i="20"/>
  <c r="AE1413" i="20"/>
  <c r="AE1414" i="20"/>
  <c r="AE1415" i="20"/>
  <c r="AE1416" i="20"/>
  <c r="AE1417" i="20"/>
  <c r="AE1418" i="20"/>
  <c r="AE1419" i="20"/>
  <c r="AE1420" i="20"/>
  <c r="AE1421" i="20"/>
  <c r="AE1422" i="20"/>
  <c r="AE1423" i="20"/>
  <c r="AE1424" i="20"/>
  <c r="AE1425" i="20"/>
  <c r="AE1426" i="20"/>
  <c r="AE1427" i="20"/>
  <c r="AE1428" i="20"/>
  <c r="AE1429" i="20"/>
  <c r="AE1430" i="20"/>
  <c r="AE1431" i="20"/>
  <c r="AE1432" i="20"/>
  <c r="AE1433" i="20"/>
  <c r="AE1434" i="20"/>
  <c r="AE1435" i="20"/>
  <c r="AE1436" i="20"/>
  <c r="AE1437" i="20"/>
  <c r="AE1438" i="20"/>
  <c r="AE1439" i="20"/>
  <c r="AE1440" i="20"/>
  <c r="AE1441" i="20"/>
  <c r="AE1442" i="20"/>
  <c r="AE1443" i="20"/>
  <c r="AE1444" i="20"/>
  <c r="AE1445" i="20"/>
  <c r="AE1446" i="20"/>
  <c r="AE1447" i="20"/>
  <c r="AE1448" i="20"/>
  <c r="AE1449" i="20"/>
  <c r="AE1450" i="20"/>
  <c r="AE1451" i="20"/>
  <c r="AE1452" i="20"/>
  <c r="AE1453" i="20"/>
  <c r="AE1454" i="20"/>
  <c r="AE1455" i="20"/>
  <c r="AE1456" i="20"/>
  <c r="AE1457" i="20"/>
  <c r="AE1458" i="20"/>
  <c r="AE1459" i="20"/>
  <c r="AE1460" i="20"/>
  <c r="AE1461" i="20"/>
  <c r="AE1462" i="20"/>
  <c r="AE1463" i="20"/>
  <c r="AE1464" i="20"/>
  <c r="AE1465" i="20"/>
  <c r="AE1466" i="20"/>
  <c r="AE1467" i="20"/>
  <c r="AE1468" i="20"/>
  <c r="AE1469" i="20"/>
  <c r="AE1470" i="20"/>
  <c r="AE1471" i="20"/>
  <c r="AE1472" i="20"/>
  <c r="AE1473" i="20"/>
  <c r="AE1474" i="20"/>
  <c r="AE1475" i="20"/>
  <c r="AE1476" i="20"/>
  <c r="AE1477" i="20"/>
  <c r="AE1478" i="20"/>
  <c r="AE1479" i="20"/>
  <c r="AE1480" i="20"/>
  <c r="AE1481" i="20"/>
  <c r="AE1482" i="20"/>
  <c r="AE1483" i="20"/>
  <c r="AE1484" i="20"/>
  <c r="AE1485" i="20"/>
  <c r="AE1486" i="20"/>
  <c r="AE1487" i="20"/>
  <c r="AE1488" i="20"/>
  <c r="AE1489" i="20"/>
  <c r="AE1490" i="20"/>
  <c r="AE1491" i="20"/>
  <c r="AE1492" i="20"/>
  <c r="AE1493" i="20"/>
  <c r="AE1494" i="20"/>
  <c r="AE1495" i="20"/>
  <c r="AE1496" i="20"/>
  <c r="AE1497" i="20"/>
  <c r="AE1498" i="20"/>
  <c r="AE1499" i="20"/>
  <c r="AE1500" i="20"/>
  <c r="AE1501" i="20"/>
  <c r="AE1502" i="20"/>
  <c r="AE1503" i="20"/>
  <c r="AE1504" i="20"/>
  <c r="AE1505" i="20"/>
  <c r="AE1506" i="20"/>
  <c r="AE1507" i="20"/>
  <c r="AE1508" i="20"/>
  <c r="AE1509" i="20"/>
  <c r="AE1510" i="20"/>
  <c r="AE1511" i="20"/>
  <c r="AE1512" i="20"/>
  <c r="AE1513" i="20"/>
  <c r="AE1514" i="20"/>
  <c r="AE1515" i="20"/>
  <c r="AE1516" i="20"/>
  <c r="AE1517" i="20"/>
  <c r="AE1518" i="20"/>
  <c r="AE1519" i="20"/>
  <c r="AE1520" i="20"/>
  <c r="AE1521" i="20"/>
  <c r="AE1522" i="20"/>
  <c r="AE1523" i="20"/>
  <c r="AE1524" i="20"/>
  <c r="AE1525" i="20"/>
  <c r="AE1526" i="20"/>
  <c r="AE1527" i="20"/>
  <c r="AE1528" i="20"/>
  <c r="AE1529" i="20"/>
  <c r="AE1530" i="20"/>
  <c r="AE1531" i="20"/>
  <c r="AE1532" i="20"/>
  <c r="AE1533" i="20"/>
  <c r="AE1534" i="20"/>
  <c r="AE1535" i="20"/>
  <c r="AE1536" i="20"/>
  <c r="AE1537" i="20"/>
  <c r="AE1538" i="20"/>
  <c r="AE1539" i="20"/>
  <c r="AE1540" i="20"/>
  <c r="AE1541" i="20"/>
  <c r="AE1542" i="20"/>
  <c r="AE1543" i="20"/>
  <c r="AE1544" i="20"/>
  <c r="AE1545" i="20"/>
  <c r="AE1546" i="20"/>
  <c r="AE1547" i="20"/>
  <c r="AE1548" i="20"/>
  <c r="AE1549" i="20"/>
  <c r="AE1550" i="20"/>
  <c r="AE1551" i="20"/>
  <c r="AE1552" i="20"/>
  <c r="AE1553" i="20"/>
  <c r="AE1554" i="20"/>
  <c r="AE1555" i="20"/>
  <c r="AE1556" i="20"/>
  <c r="AE1557" i="20"/>
  <c r="AE1558" i="20"/>
  <c r="AE1559" i="20"/>
  <c r="AE1560" i="20"/>
  <c r="AE1561" i="20"/>
  <c r="AE1562" i="20"/>
  <c r="AE1563" i="20"/>
  <c r="AE1564" i="20"/>
  <c r="AE1565" i="20"/>
  <c r="AE1566" i="20"/>
  <c r="AE1567" i="20"/>
  <c r="AE1568" i="20"/>
  <c r="AE1569" i="20"/>
  <c r="AE1570" i="20"/>
  <c r="AE1571" i="20"/>
  <c r="AE1572" i="20"/>
  <c r="AE1573" i="20"/>
  <c r="AE1574" i="20"/>
  <c r="AE1575" i="20"/>
  <c r="AE1576" i="20"/>
  <c r="AE1577" i="20"/>
  <c r="AE1578" i="20"/>
  <c r="AE1579" i="20"/>
  <c r="AE1580" i="20"/>
  <c r="AE1581" i="20"/>
  <c r="AE1582" i="20"/>
  <c r="AE1583" i="20"/>
  <c r="AE1584" i="20"/>
  <c r="AE1585" i="20"/>
  <c r="AE1586" i="20"/>
  <c r="AE1587" i="20"/>
  <c r="AE1588" i="20"/>
  <c r="AE1589" i="20"/>
  <c r="AE1590" i="20"/>
  <c r="AE1591" i="20"/>
  <c r="AE1592" i="20"/>
  <c r="AE1593" i="20"/>
  <c r="AE1594" i="20"/>
  <c r="AE1595" i="20"/>
  <c r="AE1596" i="20"/>
  <c r="AE1597" i="20"/>
  <c r="AE1598" i="20"/>
  <c r="AE1599" i="20"/>
  <c r="AE1600" i="20"/>
  <c r="AE1601" i="20"/>
  <c r="AE1602" i="20"/>
  <c r="AE1603" i="20"/>
  <c r="AE1604" i="20"/>
  <c r="AE1605" i="20"/>
  <c r="AE1606" i="20"/>
  <c r="AE1607" i="20"/>
  <c r="AE1608" i="20"/>
  <c r="AE1609" i="20"/>
  <c r="AE1610" i="20"/>
  <c r="AE1611" i="20"/>
  <c r="AE1612" i="20"/>
  <c r="AE1613" i="20"/>
  <c r="AE1614" i="20"/>
  <c r="AE1615" i="20"/>
  <c r="AE1616" i="20"/>
  <c r="AE1617" i="20"/>
  <c r="AE1618" i="20"/>
  <c r="AE1619" i="20"/>
  <c r="AE1620" i="20"/>
  <c r="AE1621" i="20"/>
  <c r="AE1622" i="20"/>
  <c r="AE1623" i="20"/>
  <c r="AE1624" i="20"/>
  <c r="AE1625" i="20"/>
  <c r="AE1626" i="20"/>
  <c r="AE1627" i="20"/>
  <c r="AE1628" i="20"/>
  <c r="AE1629" i="20"/>
  <c r="AE1630" i="20"/>
  <c r="AE1631" i="20"/>
  <c r="AE1632" i="20"/>
  <c r="AE1633" i="20"/>
  <c r="AE1634" i="20"/>
  <c r="AE1635" i="20"/>
  <c r="AE1636" i="20"/>
  <c r="AE1637" i="20"/>
  <c r="AE1638" i="20"/>
  <c r="AE1639" i="20"/>
  <c r="AE1640" i="20"/>
  <c r="AE1641" i="20"/>
  <c r="AE1642" i="20"/>
  <c r="AE1643" i="20"/>
  <c r="AE1644" i="20"/>
  <c r="AE1645" i="20"/>
  <c r="AE1646" i="20"/>
  <c r="AE1647" i="20"/>
  <c r="AE1648" i="20"/>
  <c r="AE1649" i="20"/>
  <c r="AE1650" i="20"/>
  <c r="AE1651" i="20"/>
  <c r="AE1652" i="20"/>
  <c r="AE1653" i="20"/>
  <c r="AE1654" i="20"/>
  <c r="AE1655" i="20"/>
  <c r="AE1656" i="20"/>
  <c r="AE1657" i="20"/>
  <c r="AE1658" i="20"/>
  <c r="AE1659" i="20"/>
  <c r="AE1660" i="20"/>
  <c r="AE1661" i="20"/>
  <c r="AE1662" i="20"/>
  <c r="AE1663" i="20"/>
  <c r="AE1664" i="20"/>
  <c r="AE1665" i="20"/>
  <c r="AE1666" i="20"/>
  <c r="AE1667" i="20"/>
  <c r="AE1668" i="20"/>
  <c r="AE1669" i="20"/>
  <c r="AE1670" i="20"/>
  <c r="AE1671" i="20"/>
  <c r="AE1672" i="20"/>
  <c r="AE1673" i="20"/>
  <c r="AE1674" i="20"/>
  <c r="AE1675" i="20"/>
  <c r="AE1676" i="20"/>
  <c r="AE1677" i="20"/>
  <c r="AE1678" i="20"/>
  <c r="AE1679" i="20"/>
  <c r="AE1680" i="20"/>
  <c r="AE1681" i="20"/>
  <c r="AE1682" i="20"/>
  <c r="AE1683" i="20"/>
  <c r="AE1684" i="20"/>
  <c r="AE1685" i="20"/>
  <c r="AE1686" i="20"/>
  <c r="AE1687" i="20"/>
  <c r="AE1688" i="20"/>
  <c r="AE1689" i="20"/>
  <c r="AE1690" i="20"/>
  <c r="AE1691" i="20"/>
  <c r="AE1692" i="20"/>
  <c r="AE1693" i="20"/>
  <c r="AE1694" i="20"/>
  <c r="AE1695" i="20"/>
  <c r="AE1696" i="20"/>
  <c r="AE1697" i="20"/>
  <c r="AE1698" i="20"/>
  <c r="AE1699" i="20"/>
  <c r="AE1700" i="20"/>
  <c r="AE1701" i="20"/>
  <c r="AE1702" i="20"/>
  <c r="AE1703" i="20"/>
  <c r="AE1704" i="20"/>
  <c r="AE1705" i="20"/>
  <c r="AE1706" i="20"/>
  <c r="AE1707" i="20"/>
  <c r="AE1708" i="20"/>
  <c r="AE1709" i="20"/>
  <c r="AE1710" i="20"/>
  <c r="AE1711" i="20"/>
  <c r="AE1712" i="20"/>
  <c r="AE1713" i="20"/>
  <c r="AE1714" i="20"/>
  <c r="AE1715" i="20"/>
  <c r="AE1716" i="20"/>
  <c r="AE1717" i="20"/>
  <c r="AE1718" i="20"/>
  <c r="AE1719" i="20"/>
  <c r="AE1720" i="20"/>
  <c r="AE1721" i="20"/>
  <c r="AE1722" i="20"/>
  <c r="AE1723" i="20"/>
  <c r="AE1724" i="20"/>
  <c r="AE1725" i="20"/>
  <c r="AE1726" i="20"/>
  <c r="AE1727" i="20"/>
  <c r="AE1728" i="20"/>
  <c r="AE1729" i="20"/>
  <c r="AE1730" i="20"/>
  <c r="AE1731" i="20"/>
  <c r="AE1732" i="20"/>
  <c r="AE1733" i="20"/>
  <c r="AE1734" i="20"/>
  <c r="AE1735" i="20"/>
  <c r="AE1736" i="20"/>
  <c r="AE1737" i="20"/>
  <c r="AE1738" i="20"/>
  <c r="AE1739" i="20"/>
  <c r="AE1740" i="20"/>
  <c r="AE1741" i="20"/>
  <c r="AE1742" i="20"/>
  <c r="AE1743" i="20"/>
  <c r="AE1744" i="20"/>
  <c r="AE1745" i="20"/>
  <c r="AE1746" i="20"/>
  <c r="AE1747" i="20"/>
  <c r="AE1748" i="20"/>
  <c r="AE1749" i="20"/>
  <c r="AE1750" i="20"/>
  <c r="AE1751" i="20"/>
  <c r="AE1752" i="20"/>
  <c r="AE1753" i="20"/>
  <c r="AE1754" i="20"/>
  <c r="AE1755" i="20"/>
  <c r="AE1756" i="20"/>
  <c r="AE1757" i="20"/>
  <c r="AE1758" i="20"/>
  <c r="AE1759" i="20"/>
  <c r="AE1760" i="20"/>
  <c r="AE1761" i="20"/>
  <c r="AE1762" i="20"/>
  <c r="AE1763" i="20"/>
  <c r="AE1764" i="20"/>
  <c r="AE1765" i="20"/>
  <c r="AE1766" i="20"/>
  <c r="AE1767" i="20"/>
  <c r="AE1768" i="20"/>
  <c r="AE1769" i="20"/>
  <c r="AE1770" i="20"/>
  <c r="AE1771" i="20"/>
  <c r="AE1772" i="20"/>
  <c r="AE1773" i="20"/>
  <c r="AE1774" i="20"/>
  <c r="AE1775" i="20"/>
  <c r="AE1776" i="20"/>
  <c r="AE1777" i="20"/>
  <c r="AE1778" i="20"/>
  <c r="AE1779" i="20"/>
  <c r="AE1780" i="20"/>
  <c r="AE1781" i="20"/>
  <c r="AE1782" i="20"/>
  <c r="AE1783" i="20"/>
  <c r="AE1784" i="20"/>
  <c r="AE1785" i="20"/>
  <c r="AE1786" i="20"/>
  <c r="AE1787" i="20"/>
  <c r="AE1788" i="20"/>
  <c r="AE1789" i="20"/>
  <c r="AE1790" i="20"/>
  <c r="AE1791" i="20"/>
  <c r="AE1792" i="20"/>
  <c r="AE1793" i="20"/>
  <c r="AE1794" i="20"/>
  <c r="AE1795" i="20"/>
  <c r="AE1796" i="20"/>
  <c r="AE1797" i="20"/>
  <c r="AE1798" i="20"/>
  <c r="AE1799" i="20"/>
  <c r="AE1800" i="20"/>
  <c r="AE1801" i="20"/>
  <c r="AE1802" i="20"/>
  <c r="AE1803" i="20"/>
  <c r="AE1804" i="20"/>
  <c r="AE1805" i="20"/>
  <c r="AE1806" i="20"/>
  <c r="AE1807" i="20"/>
  <c r="AE1808" i="20"/>
  <c r="AE1809" i="20"/>
  <c r="AE1810" i="20"/>
  <c r="AE1811" i="20"/>
  <c r="AE1812" i="20"/>
  <c r="AE1813" i="20"/>
  <c r="AE1814" i="20"/>
  <c r="AE1815" i="20"/>
  <c r="AE1816" i="20"/>
  <c r="AE1817" i="20"/>
  <c r="AE1818" i="20"/>
  <c r="AE1819" i="20"/>
  <c r="AE1820" i="20"/>
  <c r="AE1821" i="20"/>
  <c r="AE1822" i="20"/>
  <c r="AE1823" i="20"/>
  <c r="AE1824" i="20"/>
  <c r="AE1825" i="20"/>
  <c r="AE1826" i="20"/>
  <c r="AE1827" i="20"/>
  <c r="AE1828" i="20"/>
  <c r="AE1829" i="20"/>
  <c r="AE1830" i="20"/>
  <c r="AE1831" i="20"/>
  <c r="AE1832" i="20"/>
  <c r="AE1833" i="20"/>
  <c r="AE1834" i="20"/>
  <c r="AE1835" i="20"/>
  <c r="AE1836" i="20"/>
  <c r="AE1837" i="20"/>
  <c r="AE1838" i="20"/>
  <c r="AE1839" i="20"/>
  <c r="AE1840" i="20"/>
  <c r="AE1841" i="20"/>
  <c r="AE1842" i="20"/>
  <c r="AE1843" i="20"/>
  <c r="AE1844" i="20"/>
  <c r="AE1845" i="20"/>
  <c r="AE1846" i="20"/>
  <c r="AE1847" i="20"/>
  <c r="AE1848" i="20"/>
  <c r="AE1849" i="20"/>
  <c r="AE1850" i="20"/>
  <c r="AE1851" i="20"/>
  <c r="AE1852" i="20"/>
  <c r="AE1853" i="20"/>
  <c r="AE1854" i="20"/>
  <c r="AE1855" i="20"/>
  <c r="AE1856" i="20"/>
  <c r="AE1857" i="20"/>
  <c r="AE1858" i="20"/>
  <c r="AE1859" i="20"/>
  <c r="AE1860" i="20"/>
  <c r="AE1861" i="20"/>
  <c r="AE1862" i="20"/>
  <c r="AE1863" i="20"/>
  <c r="AE1864" i="20"/>
  <c r="AE1865" i="20"/>
  <c r="AE1866" i="20"/>
  <c r="AE1867" i="20"/>
  <c r="AE1868" i="20"/>
  <c r="AE1869" i="20"/>
  <c r="AE1870" i="20"/>
  <c r="AE1871" i="20"/>
  <c r="AE1872" i="20"/>
  <c r="AE1873" i="20"/>
  <c r="AE1874" i="20"/>
  <c r="AE1875" i="20"/>
  <c r="AE1876" i="20"/>
  <c r="AE1877" i="20"/>
  <c r="AE1878" i="20"/>
  <c r="AE1879" i="20"/>
  <c r="AE1880" i="20"/>
  <c r="AE1881" i="20"/>
  <c r="AE1882" i="20"/>
  <c r="AE1883" i="20"/>
  <c r="AE1884" i="20"/>
  <c r="AE1885" i="20"/>
  <c r="AE1886" i="20"/>
  <c r="AE1887" i="20"/>
  <c r="AE1888" i="20"/>
  <c r="AE1889" i="20"/>
  <c r="AE1890" i="20"/>
  <c r="AE1891" i="20"/>
  <c r="AE1892" i="20"/>
  <c r="AE1893" i="20"/>
  <c r="AE1894" i="20"/>
  <c r="AE1895" i="20"/>
  <c r="AE1896" i="20"/>
  <c r="AE1897" i="20"/>
  <c r="AE1898" i="20"/>
  <c r="AE1899" i="20"/>
  <c r="AE1900" i="20"/>
  <c r="AE1901" i="20"/>
  <c r="AE1902" i="20"/>
  <c r="AE1903" i="20"/>
  <c r="AE1904" i="20"/>
  <c r="AE1905" i="20"/>
  <c r="AE1906" i="20"/>
  <c r="AE1907" i="20"/>
  <c r="AE1908" i="20"/>
  <c r="AE1909" i="20"/>
  <c r="AE1910" i="20"/>
  <c r="AE1911" i="20"/>
  <c r="AE1912" i="20"/>
  <c r="AE1913" i="20"/>
  <c r="AE1914" i="20"/>
  <c r="AE1915" i="20"/>
  <c r="AE1916" i="20"/>
  <c r="AE1917" i="20"/>
  <c r="AE1918" i="20"/>
  <c r="AE1919" i="20"/>
  <c r="AE1920" i="20"/>
  <c r="AE1921" i="20"/>
  <c r="AE1922" i="20"/>
  <c r="AE1923" i="20"/>
  <c r="AE1924" i="20"/>
  <c r="AE1925" i="20"/>
  <c r="AE1926" i="20"/>
  <c r="AE1927" i="20"/>
  <c r="AE1928" i="20"/>
  <c r="AE1929" i="20"/>
  <c r="AE1930" i="20"/>
  <c r="AE1931" i="20"/>
  <c r="AE1932" i="20"/>
  <c r="AE1933" i="20"/>
  <c r="AE1934" i="20"/>
  <c r="AE1935" i="20"/>
  <c r="AE1936" i="20"/>
  <c r="AE1937" i="20"/>
  <c r="AE1938" i="20"/>
  <c r="AE1939" i="20"/>
  <c r="AE1940" i="20"/>
  <c r="AE1941" i="20"/>
  <c r="AE1942" i="20"/>
  <c r="AE1943" i="20"/>
  <c r="AE1944" i="20"/>
  <c r="AE1945" i="20"/>
  <c r="AE1946" i="20"/>
  <c r="AE1947" i="20"/>
  <c r="AE1948" i="20"/>
  <c r="AE1949" i="20"/>
  <c r="AE1950" i="20"/>
  <c r="AE1951" i="20"/>
  <c r="AE1952" i="20"/>
  <c r="AE1953" i="20"/>
  <c r="AE1954" i="20"/>
  <c r="AE1955" i="20"/>
  <c r="AE1956" i="20"/>
  <c r="AE1957" i="20"/>
  <c r="AE1958" i="20"/>
  <c r="AE1959" i="20"/>
  <c r="AE1960" i="20"/>
  <c r="AE1961" i="20"/>
  <c r="AE1962" i="20"/>
  <c r="AE1963" i="20"/>
  <c r="AE1964" i="20"/>
  <c r="AE1965" i="20"/>
  <c r="AE1966" i="20"/>
  <c r="AE1967" i="20"/>
  <c r="AE1968" i="20"/>
  <c r="AE1969" i="20"/>
  <c r="AE1970" i="20"/>
  <c r="AE1971" i="20"/>
  <c r="AE1972" i="20"/>
  <c r="AE1973" i="20"/>
  <c r="AE1974" i="20"/>
  <c r="AE1975" i="20"/>
  <c r="AE1976" i="20"/>
  <c r="AE1977" i="20"/>
  <c r="AE1978" i="20"/>
  <c r="AE1979" i="20"/>
  <c r="AE1980" i="20"/>
  <c r="AE1981" i="20"/>
  <c r="AE1982" i="20"/>
  <c r="AE1983" i="20"/>
  <c r="AE1984" i="20"/>
  <c r="AE1985" i="20"/>
  <c r="AE1986" i="20"/>
  <c r="AE1987" i="20"/>
  <c r="AE1988" i="20"/>
  <c r="AE1989" i="20"/>
  <c r="AE1990" i="20"/>
  <c r="AE1991" i="20"/>
  <c r="AE1992" i="20"/>
  <c r="AE1993" i="20"/>
  <c r="AE1994" i="20"/>
  <c r="AE1995" i="20"/>
  <c r="AE1996" i="20"/>
  <c r="AE1997" i="20"/>
  <c r="AE1998" i="20"/>
  <c r="AE1999" i="20"/>
  <c r="AE2000" i="20"/>
  <c r="AE2001" i="20"/>
  <c r="AE2002" i="20"/>
  <c r="AE2003" i="20"/>
  <c r="AE2004" i="20"/>
  <c r="AE2005" i="20"/>
  <c r="AE2006" i="20"/>
  <c r="AE2007" i="20"/>
  <c r="AE2008" i="20"/>
  <c r="AE2009" i="20"/>
  <c r="AE2010" i="20"/>
  <c r="AE2011" i="20"/>
  <c r="AE2012" i="20"/>
  <c r="AE2013" i="20"/>
  <c r="AE2014" i="20"/>
  <c r="AE2015" i="20"/>
  <c r="AE2016" i="20"/>
  <c r="AE2017" i="20"/>
  <c r="AE2018" i="20"/>
  <c r="AE2019" i="20"/>
  <c r="AE2020" i="20"/>
  <c r="AE2021" i="20"/>
  <c r="AE2022" i="20"/>
  <c r="AE2023" i="20"/>
  <c r="AE2024" i="20"/>
  <c r="AE2025" i="20"/>
  <c r="AE2026" i="20"/>
  <c r="AE2027" i="20"/>
  <c r="AE2028" i="20"/>
  <c r="AE2029" i="20"/>
  <c r="AE2030" i="20"/>
  <c r="AE2031" i="20"/>
  <c r="AE2032" i="20"/>
  <c r="AE2033" i="20"/>
  <c r="AE2034" i="20"/>
  <c r="AE2035" i="20"/>
  <c r="AE2036" i="20"/>
  <c r="AE2037" i="20"/>
  <c r="AE2038" i="20"/>
  <c r="AE2039" i="20"/>
  <c r="AE2040" i="20"/>
  <c r="AE2041" i="20"/>
  <c r="AE2042" i="20"/>
  <c r="AE2043" i="20"/>
  <c r="AE2044" i="20"/>
  <c r="AE2045" i="20"/>
  <c r="AE2046" i="20"/>
  <c r="AE2047" i="20"/>
  <c r="AE2048" i="20"/>
  <c r="AE2049" i="20"/>
  <c r="AE2050" i="20"/>
  <c r="AE2051" i="20"/>
  <c r="AE2052" i="20"/>
  <c r="AE2053" i="20"/>
  <c r="AE2054" i="20"/>
  <c r="AE2055" i="20"/>
  <c r="AE2056" i="20"/>
  <c r="AE2057" i="20"/>
  <c r="AE2058" i="20"/>
  <c r="AE2059" i="20"/>
  <c r="AE2060" i="20"/>
  <c r="AE2061" i="20"/>
  <c r="AE2062" i="20"/>
  <c r="AE2063" i="20"/>
  <c r="AE2064" i="20"/>
  <c r="AE2065" i="20"/>
  <c r="AE2066" i="20"/>
  <c r="AE2067" i="20"/>
  <c r="AE2068" i="20"/>
  <c r="AE2069" i="20"/>
  <c r="AE2070" i="20"/>
  <c r="AE2071" i="20"/>
  <c r="AE2072" i="20"/>
  <c r="AE2073" i="20"/>
  <c r="AE2074" i="20"/>
  <c r="AE2075" i="20"/>
  <c r="AE2076" i="20"/>
  <c r="AE2077" i="20"/>
  <c r="AE2078" i="20"/>
  <c r="AE2079" i="20"/>
  <c r="AE2080" i="20"/>
  <c r="AE2081" i="20"/>
  <c r="AE2082" i="20"/>
  <c r="AE2083" i="20"/>
  <c r="AE2084" i="20"/>
  <c r="AE2085" i="20"/>
  <c r="AE2086" i="20"/>
  <c r="AE2087" i="20"/>
  <c r="AE2088" i="20"/>
  <c r="AE2089" i="20"/>
  <c r="AE2090" i="20"/>
  <c r="AE2091" i="20"/>
  <c r="AE2092" i="20"/>
  <c r="AE2093" i="20"/>
  <c r="AE2094" i="20"/>
  <c r="AE2095" i="20"/>
  <c r="AE2096" i="20"/>
  <c r="AE2097" i="20"/>
  <c r="AE2098" i="20"/>
  <c r="AE2099" i="20"/>
  <c r="AE2100" i="20"/>
  <c r="AE2101" i="20"/>
  <c r="AE2102" i="20"/>
  <c r="AE2103" i="20"/>
  <c r="AE2104" i="20"/>
  <c r="AE2105" i="20"/>
  <c r="AE2106" i="20"/>
  <c r="AE2107" i="20"/>
  <c r="AE2108" i="20"/>
  <c r="AE2109" i="20"/>
  <c r="AE2110" i="20"/>
  <c r="AE2111" i="20"/>
  <c r="AE2112" i="20"/>
  <c r="AE2113" i="20"/>
  <c r="AE2114" i="20"/>
  <c r="AE2115" i="20"/>
  <c r="AE2116" i="20"/>
  <c r="AE2117" i="20"/>
  <c r="AE2118" i="20"/>
  <c r="AE2119" i="20"/>
  <c r="AE2120" i="20"/>
  <c r="AE2121" i="20"/>
  <c r="AE2122" i="20"/>
  <c r="AE2123" i="20"/>
  <c r="AE2124" i="20"/>
  <c r="AE2125" i="20"/>
  <c r="AE2126" i="20"/>
  <c r="AE2127" i="20"/>
  <c r="AE2128" i="20"/>
  <c r="AE2129" i="20"/>
  <c r="AE2130" i="20"/>
  <c r="AE2131" i="20"/>
  <c r="AE2132" i="20"/>
  <c r="AE2133" i="20"/>
  <c r="AE2134" i="20"/>
  <c r="AE2135" i="20"/>
  <c r="AE2136" i="20"/>
  <c r="AE2137" i="20"/>
  <c r="AE2138" i="20"/>
  <c r="AE2139" i="20"/>
  <c r="AE2140" i="20"/>
  <c r="AE2141" i="20"/>
  <c r="AE2142" i="20"/>
  <c r="AE2143" i="20"/>
  <c r="AE2144" i="20"/>
  <c r="AE2145" i="20"/>
  <c r="AE2146" i="20"/>
  <c r="AE2147" i="20"/>
  <c r="AE2148" i="20"/>
  <c r="AE2149" i="20"/>
  <c r="AE2150" i="20"/>
  <c r="AE2151" i="20"/>
  <c r="AE2152" i="20"/>
  <c r="AE2153" i="20"/>
  <c r="AE2154" i="20"/>
  <c r="AE2155" i="20"/>
  <c r="AE2156" i="20"/>
  <c r="AE2157" i="20"/>
  <c r="AE2158" i="20"/>
  <c r="AE2159" i="20"/>
  <c r="AE2160" i="20"/>
  <c r="AE2161" i="20"/>
  <c r="AE2162" i="20"/>
  <c r="AE2163" i="20"/>
  <c r="AE2164" i="20"/>
  <c r="AE2165" i="20"/>
  <c r="AE2166" i="20"/>
  <c r="AE2167" i="20"/>
  <c r="AE2168" i="20"/>
  <c r="AE2169" i="20"/>
  <c r="AE2170" i="20"/>
  <c r="AE2171" i="20"/>
  <c r="AE2172" i="20"/>
  <c r="AE2173" i="20"/>
  <c r="AE2174" i="20"/>
  <c r="AE2175" i="20"/>
  <c r="AE2176" i="20"/>
  <c r="AE2177" i="20"/>
  <c r="AE2178" i="20"/>
  <c r="AE2179" i="20"/>
  <c r="AE2180" i="20"/>
  <c r="AE2181" i="20"/>
  <c r="AE2182" i="20"/>
  <c r="AE2183" i="20"/>
  <c r="AE2184" i="20"/>
  <c r="AE2185" i="20"/>
  <c r="AE2186" i="20"/>
  <c r="AE2187" i="20"/>
  <c r="AE2188" i="20"/>
  <c r="AE2189" i="20"/>
  <c r="AE2190" i="20"/>
  <c r="AE2191" i="20"/>
  <c r="AE2192" i="20"/>
  <c r="AE2193" i="20"/>
  <c r="AE2194" i="20"/>
  <c r="AE2195" i="20"/>
  <c r="AE2196" i="20"/>
  <c r="AE2197" i="20"/>
  <c r="AE2198" i="20"/>
  <c r="AE2199" i="20"/>
  <c r="AE2200" i="20"/>
  <c r="AE2201" i="20"/>
  <c r="AE2202" i="20"/>
  <c r="AE2203" i="20"/>
  <c r="AE2204" i="20"/>
  <c r="AE2205" i="20"/>
  <c r="AE2206" i="20"/>
  <c r="AE2207" i="20"/>
  <c r="AE2208" i="20"/>
  <c r="AE2209" i="20"/>
  <c r="AE2210" i="20"/>
  <c r="AE2211" i="20"/>
  <c r="AE2212" i="20"/>
  <c r="AE2213" i="20"/>
  <c r="AE2214" i="20"/>
  <c r="AE2215" i="20"/>
  <c r="AE2216" i="20"/>
  <c r="AE2217" i="20"/>
  <c r="AE2218" i="20"/>
  <c r="AE2219" i="20"/>
  <c r="AE2220" i="20"/>
  <c r="AE2221" i="20"/>
  <c r="AE2222" i="20"/>
  <c r="AE2223" i="20"/>
  <c r="AE2224" i="20"/>
  <c r="AE2225" i="20"/>
  <c r="AE2226" i="20"/>
  <c r="AE2227" i="20"/>
  <c r="AE2228" i="20"/>
  <c r="AE2229" i="20"/>
  <c r="AE2230" i="20"/>
  <c r="AE2231" i="20"/>
  <c r="AE2232" i="20"/>
  <c r="AE2233" i="20"/>
  <c r="AE2234" i="20"/>
  <c r="AE2235" i="20"/>
  <c r="AE2236" i="20"/>
  <c r="AE2237" i="20"/>
  <c r="AE2238" i="20"/>
  <c r="AE2239" i="20"/>
  <c r="AE2240" i="20"/>
  <c r="AE2241" i="20"/>
  <c r="AE2242" i="20"/>
  <c r="AE2243" i="20"/>
  <c r="AE2244" i="20"/>
  <c r="AE2245" i="20"/>
  <c r="AE2246" i="20"/>
  <c r="AE2247" i="20"/>
  <c r="AE2248" i="20"/>
  <c r="AE2249" i="20"/>
  <c r="AE2250" i="20"/>
  <c r="AE2251" i="20"/>
  <c r="AE2252" i="20"/>
  <c r="AE2253" i="20"/>
  <c r="AE2254" i="20"/>
  <c r="AE2255" i="20"/>
  <c r="AE2256" i="20"/>
  <c r="AE2257" i="20"/>
  <c r="AE2258" i="20"/>
  <c r="AE2259" i="20"/>
  <c r="AE2260" i="20"/>
  <c r="AE2261" i="20"/>
  <c r="AE2262" i="20"/>
  <c r="AE2263" i="20"/>
  <c r="AE2264" i="20"/>
  <c r="AE2265" i="20"/>
  <c r="AE2266" i="20"/>
  <c r="AE2267" i="20"/>
  <c r="AE2268" i="20"/>
  <c r="AE2269" i="20"/>
  <c r="AE2270" i="20"/>
  <c r="AE2271" i="20"/>
  <c r="AE2272" i="20"/>
  <c r="AE2273" i="20"/>
  <c r="AE2274" i="20"/>
  <c r="AE2275" i="20"/>
  <c r="AE2276" i="20"/>
  <c r="AE2277" i="20"/>
  <c r="AE2278" i="20"/>
  <c r="AE2279" i="20"/>
  <c r="AE2280" i="20"/>
  <c r="AE2281" i="20"/>
  <c r="AE2282" i="20"/>
  <c r="AE2283" i="20"/>
  <c r="AE2284" i="20"/>
  <c r="AE2285" i="20"/>
  <c r="AE2286" i="20"/>
  <c r="AE2287" i="20"/>
  <c r="AE2288" i="20"/>
  <c r="AE2289" i="20"/>
  <c r="AE2290" i="20"/>
  <c r="AE2291" i="20"/>
  <c r="AE2292" i="20"/>
  <c r="AE2293" i="20"/>
  <c r="AE2294" i="20"/>
  <c r="AE2295" i="20"/>
  <c r="AE2296" i="20"/>
  <c r="AE2297" i="20"/>
  <c r="AE2298" i="20"/>
  <c r="AE2299" i="20"/>
  <c r="AE2300" i="20"/>
  <c r="AE2301" i="20"/>
  <c r="AE2302" i="20"/>
  <c r="AE2303" i="20"/>
  <c r="AE2304" i="20"/>
  <c r="AE2305" i="20"/>
  <c r="AE2306" i="20"/>
  <c r="AE2307" i="20"/>
  <c r="AE2308" i="20"/>
  <c r="AE2309" i="20"/>
  <c r="AE2310" i="20"/>
  <c r="AE2311" i="20"/>
  <c r="AE2312" i="20"/>
  <c r="AE2313" i="20"/>
  <c r="AE2314" i="20"/>
  <c r="AE2315" i="20"/>
  <c r="AE2316" i="20"/>
  <c r="AE2317" i="20"/>
  <c r="AE2318" i="20"/>
  <c r="AE2319" i="20"/>
  <c r="AE2320" i="20"/>
  <c r="AE2321" i="20"/>
  <c r="AE2322" i="20"/>
  <c r="AE2323" i="20"/>
  <c r="AE2324" i="20"/>
  <c r="AE2325" i="20"/>
  <c r="AE2326" i="20"/>
  <c r="AE2327" i="20"/>
  <c r="AE2328" i="20"/>
  <c r="AE2329" i="20"/>
  <c r="AE2330" i="20"/>
  <c r="AE2331" i="20"/>
  <c r="AE2332" i="20"/>
  <c r="AE2333" i="20"/>
  <c r="AE2334" i="20"/>
  <c r="AE2335" i="20"/>
  <c r="AE2336" i="20"/>
  <c r="AE2337" i="20"/>
  <c r="AE2338" i="20"/>
  <c r="AE2339" i="20"/>
  <c r="AE2340" i="20"/>
  <c r="AE2341" i="20"/>
  <c r="AE2342" i="20"/>
  <c r="AE2343" i="20"/>
  <c r="AE2344" i="20"/>
  <c r="AE2345" i="20"/>
  <c r="AE2346" i="20"/>
  <c r="AE2347" i="20"/>
  <c r="AE2348" i="20"/>
  <c r="AE2349" i="20"/>
  <c r="AE2350" i="20"/>
  <c r="AE2351" i="20"/>
  <c r="AE2352" i="20"/>
  <c r="AE2353" i="20"/>
  <c r="AE2354" i="20"/>
  <c r="AE2355" i="20"/>
  <c r="AE2356" i="20"/>
  <c r="AE2357" i="20"/>
  <c r="AE2358" i="20"/>
  <c r="AE2359" i="20"/>
  <c r="AE2360" i="20"/>
  <c r="AE2361" i="20"/>
  <c r="AE2362" i="20"/>
  <c r="AE2363" i="20"/>
  <c r="AE2364" i="20"/>
  <c r="AE2365" i="20"/>
  <c r="AE2366" i="20"/>
  <c r="AE2367" i="20"/>
  <c r="AE2368" i="20"/>
  <c r="AE2369" i="20"/>
  <c r="AE2370" i="20"/>
  <c r="AE2371" i="20"/>
  <c r="AE2372" i="20"/>
  <c r="AE2373" i="20"/>
  <c r="AE2374" i="20"/>
  <c r="AE2375" i="20"/>
  <c r="AE2376" i="20"/>
  <c r="AE2377" i="20"/>
  <c r="AE2378" i="20"/>
  <c r="AE2379" i="20"/>
  <c r="AE2380" i="20"/>
  <c r="AE2381" i="20"/>
  <c r="AE2382" i="20"/>
  <c r="AE2383" i="20"/>
  <c r="AE2384" i="20"/>
  <c r="AE2385" i="20"/>
  <c r="AE2386" i="20"/>
  <c r="AE2387" i="20"/>
  <c r="AE2388" i="20"/>
  <c r="AE2389" i="20"/>
  <c r="AE2390" i="20"/>
  <c r="AE2391" i="20"/>
  <c r="AE2392" i="20"/>
  <c r="AE2393" i="20"/>
  <c r="AE2394" i="20"/>
  <c r="AE2395" i="20"/>
  <c r="AE2396" i="20"/>
  <c r="AE2397" i="20"/>
  <c r="AE2398" i="20"/>
  <c r="AE2399" i="20"/>
  <c r="AE2400" i="20"/>
  <c r="AE2401" i="20"/>
  <c r="AE2402" i="20"/>
  <c r="AE2403" i="20"/>
  <c r="AE2404" i="20"/>
  <c r="AE2405" i="20"/>
  <c r="AE2406" i="20"/>
  <c r="AE2407" i="20"/>
  <c r="AE2408" i="20"/>
  <c r="AE2409" i="20"/>
  <c r="AE2410" i="20"/>
  <c r="AE2411" i="20"/>
  <c r="AE2412" i="20"/>
  <c r="AE2413" i="20"/>
  <c r="AE2414" i="20"/>
  <c r="AE2415" i="20"/>
  <c r="AE2416" i="20"/>
  <c r="AE2417" i="20"/>
  <c r="AE2418" i="20"/>
  <c r="AE2419" i="20"/>
  <c r="AE2420" i="20"/>
  <c r="AE2421" i="20"/>
  <c r="AE2422" i="20"/>
  <c r="AE2423" i="20"/>
  <c r="AE2424" i="20"/>
  <c r="AE2425" i="20"/>
  <c r="AE2426" i="20"/>
  <c r="AE2427" i="20"/>
  <c r="AE2428" i="20"/>
  <c r="AE2429" i="20"/>
  <c r="AE2430" i="20"/>
  <c r="AE2431" i="20"/>
  <c r="AE2432" i="20"/>
  <c r="AE2433" i="20"/>
  <c r="AE2434" i="20"/>
  <c r="AE2435" i="20"/>
  <c r="AE2436" i="20"/>
  <c r="AE2437" i="20"/>
  <c r="AE2438" i="20"/>
  <c r="AE2439" i="20"/>
  <c r="AE2440" i="20"/>
  <c r="AE2441" i="20"/>
  <c r="AE2442" i="20"/>
  <c r="AE2443" i="20"/>
  <c r="AE2444" i="20"/>
  <c r="AE2445" i="20"/>
  <c r="AE2446" i="20"/>
  <c r="AE2447" i="20"/>
  <c r="AE2448" i="20"/>
  <c r="AE2449" i="20"/>
  <c r="AE2450" i="20"/>
  <c r="AE2451" i="20"/>
  <c r="AE2452" i="20"/>
  <c r="AE2453" i="20"/>
  <c r="AE2454" i="20"/>
  <c r="AE2455" i="20"/>
  <c r="AE2456" i="20"/>
  <c r="AE2457" i="20"/>
  <c r="AE2458" i="20"/>
  <c r="AE2459" i="20"/>
  <c r="AE2460" i="20"/>
  <c r="AE2461" i="20"/>
  <c r="AE2462" i="20"/>
  <c r="AE2463" i="20"/>
  <c r="AE2464" i="20"/>
  <c r="AE2465" i="20"/>
  <c r="AE2466" i="20"/>
  <c r="AE2467" i="20"/>
  <c r="AE2468" i="20"/>
  <c r="AE2469" i="20"/>
  <c r="AE2470" i="20"/>
  <c r="AE2471" i="20"/>
  <c r="AE2472" i="20"/>
  <c r="AE2473" i="20"/>
  <c r="AE2474" i="20"/>
  <c r="AE2475" i="20"/>
  <c r="AE2476" i="20"/>
  <c r="AE2477" i="20"/>
  <c r="AE2478" i="20"/>
  <c r="AE2479" i="20"/>
  <c r="AE2480" i="20"/>
  <c r="AE2481" i="20"/>
  <c r="AE2482" i="20"/>
  <c r="AE2483" i="20"/>
  <c r="AE2484" i="20"/>
  <c r="AE2485" i="20"/>
  <c r="AE2486" i="20"/>
  <c r="AE2487" i="20"/>
  <c r="AE2488" i="20"/>
  <c r="AE2489" i="20"/>
  <c r="AE2490" i="20"/>
  <c r="AE2491" i="20"/>
  <c r="AE2492" i="20"/>
  <c r="AE2493" i="20"/>
  <c r="AE2494" i="20"/>
  <c r="AE2495" i="20"/>
  <c r="AE2496" i="20"/>
  <c r="AE2497" i="20"/>
  <c r="AE2498" i="20"/>
  <c r="AE2499" i="20"/>
  <c r="AE2500" i="20"/>
  <c r="AE2501" i="20"/>
  <c r="AE2502" i="20"/>
  <c r="AE2503" i="20"/>
  <c r="AE2504" i="20"/>
  <c r="AE2505" i="20"/>
  <c r="AE2506" i="20"/>
  <c r="AE2507" i="20"/>
  <c r="AE2508" i="20"/>
  <c r="AE2509" i="20"/>
  <c r="AE2510" i="20"/>
  <c r="AE2511" i="20"/>
  <c r="AE2512" i="20"/>
  <c r="AE2513" i="20"/>
  <c r="AE2514" i="20"/>
  <c r="AE2515" i="20"/>
  <c r="AE2516" i="20"/>
  <c r="AE2517" i="20"/>
  <c r="AE2518" i="20"/>
  <c r="AE2519" i="20"/>
  <c r="AE2520" i="20"/>
  <c r="AE2521" i="20"/>
  <c r="AE2522" i="20"/>
  <c r="AE2523" i="20"/>
  <c r="AE2524" i="20"/>
  <c r="AE2525" i="20"/>
  <c r="AE2526" i="20"/>
  <c r="AE2527" i="20"/>
  <c r="AE2528" i="20"/>
  <c r="AE2529" i="20"/>
  <c r="AE2530" i="20"/>
  <c r="AE2531" i="20"/>
  <c r="AE2532" i="20"/>
  <c r="AE2533" i="20"/>
  <c r="AE2534" i="20"/>
  <c r="AE2535" i="20"/>
  <c r="AE2536" i="20"/>
  <c r="AE2537" i="20"/>
  <c r="AE2538" i="20"/>
  <c r="AE2539" i="20"/>
  <c r="AE2540" i="20"/>
  <c r="AE2541" i="20"/>
  <c r="AE2542" i="20"/>
  <c r="AE2543" i="20"/>
  <c r="AE2544" i="20"/>
  <c r="AE2545" i="20"/>
  <c r="AE2546" i="20"/>
  <c r="AE2547" i="20"/>
  <c r="AE2548" i="20"/>
  <c r="AE2549" i="20"/>
  <c r="AE2550" i="20"/>
  <c r="AE2551" i="20"/>
  <c r="AE2552" i="20"/>
  <c r="AE2553" i="20"/>
  <c r="AE2554" i="20"/>
  <c r="AE2555" i="20"/>
  <c r="AE2556" i="20"/>
  <c r="AE2557" i="20"/>
  <c r="AE2558" i="20"/>
  <c r="AE2559" i="20"/>
  <c r="AE2560" i="20"/>
  <c r="AE2561" i="20"/>
  <c r="AE2562" i="20"/>
  <c r="AE2563" i="20"/>
  <c r="AE2564" i="20"/>
  <c r="AE2565" i="20"/>
  <c r="AE2566" i="20"/>
  <c r="AE2567" i="20"/>
  <c r="AE2568" i="20"/>
  <c r="AE2569" i="20"/>
  <c r="AE2570" i="20"/>
  <c r="AE2571" i="20"/>
  <c r="AE2572" i="20"/>
  <c r="AE2573" i="20"/>
  <c r="AE2574" i="20"/>
  <c r="AE2575" i="20"/>
  <c r="AE2576" i="20"/>
  <c r="AE2577" i="20"/>
  <c r="AE2578" i="20"/>
  <c r="AE2579" i="20"/>
  <c r="AE2580" i="20"/>
  <c r="AE2581" i="20"/>
  <c r="AE2582" i="20"/>
  <c r="AE2583" i="20"/>
  <c r="AE2584" i="20"/>
  <c r="AE2585" i="20"/>
  <c r="AE2586" i="20"/>
  <c r="AE2587" i="20"/>
  <c r="AE2588" i="20"/>
  <c r="AE2589" i="20"/>
  <c r="AE2590" i="20"/>
  <c r="AE2591" i="20"/>
  <c r="AE2592" i="20"/>
  <c r="AE2593" i="20"/>
  <c r="AE2594" i="20"/>
  <c r="AE2595" i="20"/>
  <c r="AE2596" i="20"/>
  <c r="AE2597" i="20"/>
  <c r="AE2598" i="20"/>
  <c r="AE2599" i="20"/>
  <c r="AE2600" i="20"/>
  <c r="AE2601" i="20"/>
  <c r="AE2602" i="20"/>
  <c r="AE2603" i="20"/>
  <c r="AE2604" i="20"/>
  <c r="AE2605" i="20"/>
  <c r="AE2606" i="20"/>
  <c r="AE2607" i="20"/>
  <c r="AE2608" i="20"/>
  <c r="AE2609" i="20"/>
  <c r="AE2610" i="20"/>
  <c r="AE2611" i="20"/>
  <c r="AE2612" i="20"/>
  <c r="AE2613" i="20"/>
  <c r="AE2614" i="20"/>
  <c r="AE2615" i="20"/>
  <c r="AE2616" i="20"/>
  <c r="AE2617" i="20"/>
  <c r="AE2618" i="20"/>
  <c r="AE2619" i="20"/>
  <c r="AE2620" i="20"/>
  <c r="AE2621" i="20"/>
  <c r="AE2622" i="20"/>
  <c r="AE2623" i="20"/>
  <c r="AE2624" i="20"/>
  <c r="AE2625" i="20"/>
  <c r="AE2626" i="20"/>
  <c r="AE2627" i="20"/>
  <c r="AE2628" i="20"/>
  <c r="AE2629" i="20"/>
  <c r="AE2630" i="20"/>
  <c r="AE2631" i="20"/>
  <c r="AE2632" i="20"/>
  <c r="AE2633" i="20"/>
  <c r="AE2634" i="20"/>
  <c r="AE2635" i="20"/>
  <c r="AE2636" i="20"/>
  <c r="AE2637" i="20"/>
  <c r="AE2638" i="20"/>
  <c r="AE2639" i="20"/>
  <c r="AE2640" i="20"/>
  <c r="AE2641" i="20"/>
  <c r="AE2642" i="20"/>
  <c r="AE2643" i="20"/>
  <c r="AE2644" i="20"/>
  <c r="AE2645" i="20"/>
  <c r="AE2646" i="20"/>
  <c r="AE2647" i="20"/>
  <c r="AE2648" i="20"/>
  <c r="AE2649" i="20"/>
  <c r="AE2650" i="20"/>
  <c r="AE2651" i="20"/>
  <c r="AE2652" i="20"/>
  <c r="AE2653" i="20"/>
  <c r="AE2654" i="20"/>
  <c r="AE2655" i="20"/>
  <c r="AE2656" i="20"/>
  <c r="AE2657" i="20"/>
  <c r="AE2658" i="20"/>
  <c r="AE2659" i="20"/>
  <c r="AE2660" i="20"/>
  <c r="AE2661" i="20"/>
  <c r="AE2662" i="20"/>
  <c r="AE2663" i="20"/>
  <c r="AE2664" i="20"/>
  <c r="AE2665" i="20"/>
  <c r="AE2666" i="20"/>
  <c r="AE2667" i="20"/>
  <c r="AE2668" i="20"/>
  <c r="AE2669" i="20"/>
  <c r="AE2670" i="20"/>
  <c r="AE2671" i="20"/>
  <c r="AE2672" i="20"/>
  <c r="AE2673" i="20"/>
  <c r="AE2674" i="20"/>
  <c r="AE2675" i="20"/>
  <c r="AE2676" i="20"/>
  <c r="AE2677" i="20"/>
  <c r="AE2678" i="20"/>
  <c r="AE2679" i="20"/>
  <c r="AE2680" i="20"/>
  <c r="AE2681" i="20"/>
  <c r="AE2682" i="20"/>
  <c r="AE2683" i="20"/>
  <c r="AE2684" i="20"/>
  <c r="AE2685" i="20"/>
  <c r="AE2686" i="20"/>
  <c r="AE2687" i="20"/>
  <c r="AE2688" i="20"/>
  <c r="AE2689" i="20"/>
  <c r="AE2690" i="20"/>
  <c r="AE2691" i="20"/>
  <c r="AE2692" i="20"/>
  <c r="AE2693" i="20"/>
  <c r="AE2694" i="20"/>
  <c r="AE2695" i="20"/>
  <c r="AE2696" i="20"/>
  <c r="AE2697" i="20"/>
  <c r="AE2698" i="20"/>
  <c r="AE2699" i="20"/>
  <c r="AE2700" i="20"/>
  <c r="AE2701" i="20"/>
  <c r="AE2702" i="20"/>
  <c r="AE2703" i="20"/>
  <c r="AE2704" i="20"/>
  <c r="AE2705" i="20"/>
  <c r="AE2706" i="20"/>
  <c r="AE2707" i="20"/>
  <c r="AE2708" i="20"/>
  <c r="AE2709" i="20"/>
  <c r="AE2710" i="20"/>
  <c r="AE2711" i="20"/>
  <c r="AE2712" i="20"/>
  <c r="AE2713" i="20"/>
  <c r="AE2714" i="20"/>
  <c r="AE2715" i="20"/>
  <c r="AE2716" i="20"/>
  <c r="AE2717" i="20"/>
  <c r="AE2718" i="20"/>
  <c r="AE2719" i="20"/>
  <c r="AE2720" i="20"/>
  <c r="AE2721" i="20"/>
  <c r="AE2722" i="20"/>
  <c r="AE2723" i="20"/>
  <c r="AE2724" i="20"/>
  <c r="AE2725" i="20"/>
  <c r="AE2726" i="20"/>
  <c r="AE2727" i="20"/>
  <c r="AE2728" i="20"/>
  <c r="AE2729" i="20"/>
  <c r="AE2730" i="20"/>
  <c r="AE2731" i="20"/>
  <c r="AE2732" i="20"/>
  <c r="AE2733" i="20"/>
  <c r="AE2734" i="20"/>
  <c r="AE2735" i="20"/>
  <c r="AE2736" i="20"/>
  <c r="AE2737" i="20"/>
  <c r="AE2738" i="20"/>
  <c r="AE2739" i="20"/>
  <c r="AE2740" i="20"/>
  <c r="AE2741" i="20"/>
  <c r="AE2742" i="20"/>
  <c r="AE2743" i="20"/>
  <c r="AE2744" i="20"/>
  <c r="AE2745" i="20"/>
  <c r="AE2746" i="20"/>
  <c r="AE2747" i="20"/>
  <c r="AE2748" i="20"/>
  <c r="AE2749" i="20"/>
  <c r="AE2750" i="20"/>
  <c r="AE2751" i="20"/>
  <c r="AE2752" i="20"/>
  <c r="AE2753" i="20"/>
  <c r="AE2754" i="20"/>
  <c r="AE2755" i="20"/>
  <c r="AE2756" i="20"/>
  <c r="AE2757" i="20"/>
  <c r="AE2758" i="20"/>
  <c r="AE2759" i="20"/>
  <c r="AE2760" i="20"/>
  <c r="AE2761" i="20"/>
  <c r="AE2762" i="20"/>
  <c r="AE2763" i="20"/>
  <c r="AE2764" i="20"/>
  <c r="AE2765" i="20"/>
  <c r="AE2766" i="20"/>
  <c r="AE2767" i="20"/>
  <c r="AE2768" i="20"/>
  <c r="AE2769" i="20"/>
  <c r="AE2770" i="20"/>
  <c r="AE2771" i="20"/>
  <c r="AE2772" i="20"/>
  <c r="AE2773" i="20"/>
  <c r="AE2774" i="20"/>
  <c r="AE2775" i="20"/>
  <c r="AE2776" i="20"/>
  <c r="AE2777" i="20"/>
  <c r="AE2778" i="20"/>
  <c r="AE2779" i="20"/>
  <c r="AE2780" i="20"/>
  <c r="AE2781" i="20"/>
  <c r="AE2782" i="20"/>
  <c r="AE2783" i="20"/>
  <c r="AE2784" i="20"/>
  <c r="AE2785" i="20"/>
  <c r="AE2786" i="20"/>
  <c r="AE2787" i="20"/>
  <c r="AE2788" i="20"/>
  <c r="AE2789" i="20"/>
  <c r="AE2790" i="20"/>
  <c r="AE2791" i="20"/>
  <c r="AE2792" i="20"/>
  <c r="AE2793" i="20"/>
  <c r="AE2794" i="20"/>
  <c r="AE2795" i="20"/>
  <c r="AE2796" i="20"/>
  <c r="AE2797" i="20"/>
  <c r="AE2798" i="20"/>
  <c r="AE2799" i="20"/>
  <c r="AE2800" i="20"/>
  <c r="AE2801" i="20"/>
  <c r="AE2802" i="20"/>
  <c r="AE2803" i="20"/>
  <c r="AE2804" i="20"/>
  <c r="AE2805" i="20"/>
  <c r="AE2806" i="20"/>
  <c r="AE2807" i="20"/>
  <c r="AE2808" i="20"/>
  <c r="AE2809" i="20"/>
  <c r="AE2810" i="20"/>
  <c r="AE2811" i="20"/>
  <c r="AE2812" i="20"/>
  <c r="AE2813" i="20"/>
  <c r="AE2814" i="20"/>
  <c r="AE2815" i="20"/>
  <c r="AE2816" i="20"/>
  <c r="AE2817" i="20"/>
  <c r="AE2818" i="20"/>
  <c r="AE2819" i="20"/>
  <c r="AE2820" i="20"/>
  <c r="AE2821" i="20"/>
  <c r="AE2822" i="20"/>
  <c r="AE2823" i="20"/>
  <c r="AE2824" i="20"/>
  <c r="AE2825" i="20"/>
  <c r="AE2826" i="20"/>
  <c r="AE2827" i="20"/>
  <c r="AE2828" i="20"/>
  <c r="AE2829" i="20"/>
  <c r="AE2830" i="20"/>
  <c r="AE2831" i="20"/>
  <c r="AE2832" i="20"/>
  <c r="AE2833" i="20"/>
  <c r="AE2834" i="20"/>
  <c r="AE2835" i="20"/>
  <c r="AE2836" i="20"/>
  <c r="AE2837" i="20"/>
  <c r="AE2838" i="20"/>
  <c r="AE2839" i="20"/>
  <c r="AE2840" i="20"/>
  <c r="AE2841" i="20"/>
  <c r="AE2842" i="20"/>
  <c r="AE2843" i="20"/>
  <c r="AE2844" i="20"/>
  <c r="AE2845" i="20"/>
  <c r="AE2846" i="20"/>
  <c r="AE2847" i="20"/>
  <c r="AE2848" i="20"/>
  <c r="AE2849" i="20"/>
  <c r="AE2850" i="20"/>
  <c r="AE2851" i="20"/>
  <c r="AE2852" i="20"/>
  <c r="AE2853" i="20"/>
  <c r="AE2854" i="20"/>
  <c r="AE2855" i="20"/>
  <c r="AE2856" i="20"/>
  <c r="AE2857" i="20"/>
  <c r="AE2858" i="20"/>
  <c r="AE2859" i="20"/>
  <c r="AE2860" i="20"/>
  <c r="AE2861" i="20"/>
  <c r="AE2862" i="20"/>
  <c r="AE2863" i="20"/>
  <c r="AE2864" i="20"/>
  <c r="AE2865" i="20"/>
  <c r="AE2866" i="20"/>
  <c r="AE2867" i="20"/>
  <c r="AE2868" i="20"/>
  <c r="AE2869" i="20"/>
  <c r="AE2870" i="20"/>
  <c r="AE2871" i="20"/>
  <c r="AE2872" i="20"/>
  <c r="AE2873" i="20"/>
  <c r="AE2874" i="20"/>
  <c r="AE2875" i="20"/>
  <c r="AE2876" i="20"/>
  <c r="AE2877" i="20"/>
  <c r="AE2878" i="20"/>
  <c r="AE2879" i="20"/>
  <c r="AE2880" i="20"/>
  <c r="AE2881" i="20"/>
  <c r="AE2882" i="20"/>
  <c r="AE2883" i="20"/>
  <c r="AE2884" i="20"/>
  <c r="AE2885" i="20"/>
  <c r="AE2886" i="20"/>
  <c r="AE2887" i="20"/>
  <c r="AE2888" i="20"/>
  <c r="AE2889" i="20"/>
  <c r="AE2890" i="20"/>
  <c r="AE2891" i="20"/>
  <c r="AE2892" i="20"/>
  <c r="AE2893" i="20"/>
  <c r="AE2894" i="20"/>
  <c r="AE2895" i="20"/>
  <c r="AE2896" i="20"/>
  <c r="AE2897" i="20"/>
  <c r="AE2898" i="20"/>
  <c r="AE2899" i="20"/>
  <c r="AE2900" i="20"/>
  <c r="AE2901" i="20"/>
  <c r="AE2902" i="20"/>
  <c r="AE2903" i="20"/>
  <c r="AE2904" i="20"/>
  <c r="AE2905" i="20"/>
  <c r="AE2906" i="20"/>
  <c r="AE2907" i="20"/>
  <c r="AE2908" i="20"/>
  <c r="AE2909" i="20"/>
  <c r="AE2910" i="20"/>
  <c r="AE2911" i="20"/>
  <c r="AE2912" i="20"/>
  <c r="AE2913" i="20"/>
  <c r="AE2914" i="20"/>
  <c r="AE2915" i="20"/>
  <c r="AE2916" i="20"/>
  <c r="AE2917" i="20"/>
  <c r="AE2918" i="20"/>
  <c r="AE2919" i="20"/>
  <c r="AE2920" i="20"/>
  <c r="AE2921" i="20"/>
  <c r="AE2922" i="20"/>
  <c r="AE2923" i="20"/>
  <c r="AE2924" i="20"/>
  <c r="AE2925" i="20"/>
  <c r="AE2926" i="20"/>
  <c r="AE2927" i="20"/>
  <c r="AE2928" i="20"/>
  <c r="AE2929" i="20"/>
  <c r="AE2930" i="20"/>
  <c r="AE2931" i="20"/>
  <c r="AE2932" i="20"/>
  <c r="AE2933" i="20"/>
  <c r="AE2934" i="20"/>
  <c r="AE2935" i="20"/>
  <c r="AE2936" i="20"/>
  <c r="AE2937" i="20"/>
  <c r="AE2938" i="20"/>
  <c r="AE2939" i="20"/>
  <c r="AE2940" i="20"/>
  <c r="AE2941" i="20"/>
  <c r="AE2942" i="20"/>
  <c r="AE2943" i="20"/>
  <c r="AE2944" i="20"/>
  <c r="AE2945" i="20"/>
  <c r="AE2946" i="20"/>
  <c r="AE2947" i="20"/>
  <c r="AE2948" i="20"/>
  <c r="AE2949" i="20"/>
  <c r="AE2950" i="20"/>
  <c r="AE2951" i="20"/>
  <c r="AE2952" i="20"/>
  <c r="AE2953" i="20"/>
  <c r="AE2954" i="20"/>
  <c r="AE2955" i="20"/>
  <c r="AE2956" i="20"/>
  <c r="AE2957" i="20"/>
  <c r="AE2958" i="20"/>
  <c r="AE2959" i="20"/>
  <c r="AE2960" i="20"/>
  <c r="AE2961" i="20"/>
  <c r="AE2962" i="20"/>
  <c r="AE2963" i="20"/>
  <c r="AE2964" i="20"/>
  <c r="AE2965" i="20"/>
  <c r="AE2966" i="20"/>
  <c r="AE2967" i="20"/>
  <c r="AE2968" i="20"/>
  <c r="AE2969" i="20"/>
  <c r="AE2970" i="20"/>
  <c r="AE2971" i="20"/>
  <c r="AE2972" i="20"/>
  <c r="AE2973" i="20"/>
  <c r="AE2974" i="20"/>
  <c r="AE2975" i="20"/>
  <c r="AE2976" i="20"/>
  <c r="AE2977" i="20"/>
  <c r="AE2978" i="20"/>
  <c r="AE2979" i="20"/>
  <c r="AE2980" i="20"/>
  <c r="AE2981" i="20"/>
  <c r="AE2982" i="20"/>
  <c r="AE2983" i="20"/>
  <c r="AE2984" i="20"/>
  <c r="AE2985" i="20"/>
  <c r="AE2986" i="20"/>
  <c r="AE2987" i="20"/>
  <c r="AE2988" i="20"/>
  <c r="AE2989" i="20"/>
  <c r="AE2990" i="20"/>
  <c r="AE2991" i="20"/>
  <c r="AE2992" i="20"/>
  <c r="AE2993" i="20"/>
  <c r="AE2994" i="20"/>
  <c r="AE2995" i="20"/>
  <c r="AE2996" i="20"/>
  <c r="AE2997" i="20"/>
  <c r="AE2998" i="20"/>
  <c r="AE2999" i="20"/>
  <c r="AE3000" i="20"/>
  <c r="AE3001" i="20"/>
  <c r="AE3002" i="20"/>
  <c r="AE3003" i="20"/>
  <c r="AE3004" i="20"/>
  <c r="AE3005" i="20"/>
  <c r="AE3006" i="20"/>
  <c r="AE3007" i="20"/>
  <c r="AE3008" i="20"/>
  <c r="AE3009" i="20"/>
  <c r="AE3010" i="20"/>
  <c r="AE3011" i="20"/>
  <c r="AE3012" i="20"/>
  <c r="AE3013" i="20"/>
  <c r="AE3014" i="20"/>
  <c r="AE3015" i="20"/>
  <c r="AE16" i="20"/>
  <c r="P22" i="7"/>
  <c r="Q22" i="7" s="1"/>
  <c r="P23" i="7"/>
  <c r="Q23" i="7" s="1"/>
  <c r="P24" i="7"/>
  <c r="Q24" i="7" s="1"/>
  <c r="P25" i="7"/>
  <c r="Q25" i="7" s="1"/>
  <c r="P26" i="7"/>
  <c r="Q26" i="7" s="1"/>
  <c r="P27" i="7"/>
  <c r="Q27" i="7" s="1"/>
  <c r="P28" i="7"/>
  <c r="Q28" i="7" s="1"/>
  <c r="P29" i="7"/>
  <c r="Q29" i="7" s="1"/>
  <c r="P30" i="7"/>
  <c r="Q30" i="7" s="1"/>
  <c r="P31" i="7"/>
  <c r="Q31" i="7" s="1"/>
  <c r="P32" i="7"/>
  <c r="Q32" i="7" s="1"/>
  <c r="P33" i="7"/>
  <c r="Q33" i="7" s="1"/>
  <c r="P34" i="7"/>
  <c r="Q34" i="7" s="1"/>
  <c r="P35" i="7"/>
  <c r="Q35" i="7" s="1"/>
  <c r="P36" i="7"/>
  <c r="Q36" i="7" s="1"/>
  <c r="P37" i="7"/>
  <c r="Q37" i="7" s="1"/>
  <c r="P38" i="7"/>
  <c r="Q38" i="7" s="1"/>
  <c r="P39" i="7"/>
  <c r="Q39" i="7" s="1"/>
  <c r="P40" i="7"/>
  <c r="Q40" i="7" s="1"/>
  <c r="P41" i="7"/>
  <c r="Q41" i="7" s="1"/>
  <c r="P42" i="7"/>
  <c r="Q42" i="7" s="1"/>
  <c r="P43" i="7"/>
  <c r="Q43" i="7" s="1"/>
  <c r="P44" i="7"/>
  <c r="Q44" i="7" s="1"/>
  <c r="P45" i="7"/>
  <c r="Q45" i="7" s="1"/>
  <c r="P46" i="7"/>
  <c r="Q46" i="7" s="1"/>
  <c r="P47" i="7"/>
  <c r="Q47" i="7" s="1"/>
  <c r="P48" i="7"/>
  <c r="Q48" i="7" s="1"/>
  <c r="P49" i="7"/>
  <c r="Q49" i="7" s="1"/>
  <c r="P50" i="7"/>
  <c r="Q50" i="7" s="1"/>
  <c r="P51" i="7"/>
  <c r="Q51" i="7" s="1"/>
  <c r="P52" i="7"/>
  <c r="Q52" i="7" s="1"/>
  <c r="P53" i="7"/>
  <c r="Q53" i="7" s="1"/>
  <c r="P54" i="7"/>
  <c r="Q54" i="7" s="1"/>
  <c r="P55" i="7"/>
  <c r="Q55" i="7" s="1"/>
  <c r="P56" i="7"/>
  <c r="Q56" i="7" s="1"/>
  <c r="P57" i="7"/>
  <c r="Q57" i="7" s="1"/>
  <c r="P58" i="7"/>
  <c r="Q58" i="7" s="1"/>
  <c r="P59" i="7"/>
  <c r="Q59" i="7" s="1"/>
  <c r="P60" i="7"/>
  <c r="Q60" i="7" s="1"/>
  <c r="P61" i="7"/>
  <c r="Q61" i="7" s="1"/>
  <c r="P62" i="7"/>
  <c r="Q62" i="7" s="1"/>
  <c r="P63" i="7"/>
  <c r="Q63" i="7" s="1"/>
  <c r="P64" i="7"/>
  <c r="Q64" i="7" s="1"/>
  <c r="P65" i="7"/>
  <c r="Q65" i="7" s="1"/>
  <c r="P66" i="7"/>
  <c r="Q66" i="7" s="1"/>
  <c r="P67" i="7"/>
  <c r="Q67" i="7" s="1"/>
  <c r="P68" i="7"/>
  <c r="Q68" i="7" s="1"/>
  <c r="P69" i="7"/>
  <c r="Q69" i="7" s="1"/>
  <c r="P70" i="7"/>
  <c r="Q70" i="7" s="1"/>
  <c r="P71" i="7"/>
  <c r="Q71" i="7" s="1"/>
  <c r="P72" i="7"/>
  <c r="Q72" i="7" s="1"/>
  <c r="P73" i="7"/>
  <c r="Q73" i="7" s="1"/>
  <c r="P74" i="7"/>
  <c r="Q74" i="7" s="1"/>
  <c r="P75" i="7"/>
  <c r="Q75" i="7" s="1"/>
  <c r="P76" i="7"/>
  <c r="Q76" i="7" s="1"/>
  <c r="P77" i="7"/>
  <c r="Q77" i="7" s="1"/>
  <c r="P78" i="7"/>
  <c r="Q78" i="7" s="1"/>
  <c r="P79" i="7"/>
  <c r="Q79" i="7" s="1"/>
  <c r="P80" i="7"/>
  <c r="Q80" i="7" s="1"/>
  <c r="P81" i="7"/>
  <c r="Q81" i="7" s="1"/>
  <c r="P82" i="7"/>
  <c r="Q82" i="7" s="1"/>
  <c r="P83" i="7"/>
  <c r="Q83" i="7" s="1"/>
  <c r="P84" i="7"/>
  <c r="Q84" i="7" s="1"/>
  <c r="P85" i="7"/>
  <c r="Q85" i="7" s="1"/>
  <c r="P86" i="7"/>
  <c r="Q86" i="7" s="1"/>
  <c r="P87" i="7"/>
  <c r="Q87" i="7" s="1"/>
  <c r="P88" i="7"/>
  <c r="Q88" i="7" s="1"/>
  <c r="P89" i="7"/>
  <c r="Q89" i="7" s="1"/>
  <c r="P90" i="7"/>
  <c r="Q90" i="7" s="1"/>
  <c r="P91" i="7"/>
  <c r="Q91" i="7" s="1"/>
  <c r="P92" i="7"/>
  <c r="Q92" i="7" s="1"/>
  <c r="P93" i="7"/>
  <c r="Q93" i="7" s="1"/>
  <c r="P94" i="7"/>
  <c r="Q94" i="7" s="1"/>
  <c r="P95" i="7"/>
  <c r="Q95" i="7" s="1"/>
  <c r="P96" i="7"/>
  <c r="Q96" i="7" s="1"/>
  <c r="P97" i="7"/>
  <c r="Q97" i="7" s="1"/>
  <c r="P98" i="7"/>
  <c r="Q98" i="7" s="1"/>
  <c r="P99" i="7"/>
  <c r="Q99" i="7" s="1"/>
  <c r="P100" i="7"/>
  <c r="Q100" i="7" s="1"/>
  <c r="P101" i="7"/>
  <c r="Q101" i="7" s="1"/>
  <c r="P102" i="7"/>
  <c r="Q102" i="7" s="1"/>
  <c r="P103" i="7"/>
  <c r="Q103" i="7" s="1"/>
  <c r="P104" i="7"/>
  <c r="Q104" i="7" s="1"/>
  <c r="P105" i="7"/>
  <c r="Q105" i="7" s="1"/>
  <c r="P106" i="7"/>
  <c r="Q106" i="7" s="1"/>
  <c r="P107" i="7"/>
  <c r="Q107" i="7" s="1"/>
  <c r="P108" i="7"/>
  <c r="Q108" i="7" s="1"/>
  <c r="P109" i="7"/>
  <c r="Q109" i="7" s="1"/>
  <c r="P110" i="7"/>
  <c r="Q110" i="7" s="1"/>
  <c r="P111" i="7"/>
  <c r="Q111" i="7" s="1"/>
  <c r="P112" i="7"/>
  <c r="Q112" i="7" s="1"/>
  <c r="P113" i="7"/>
  <c r="Q113" i="7" s="1"/>
  <c r="P114" i="7"/>
  <c r="Q114" i="7" s="1"/>
  <c r="P115" i="7"/>
  <c r="Q115" i="7" s="1"/>
  <c r="P116" i="7"/>
  <c r="Q116" i="7" s="1"/>
  <c r="P117" i="7"/>
  <c r="Q117" i="7" s="1"/>
  <c r="P118" i="7"/>
  <c r="Q118" i="7" s="1"/>
  <c r="P119" i="7"/>
  <c r="Q119" i="7" s="1"/>
  <c r="P120" i="7"/>
  <c r="Q120" i="7" s="1"/>
  <c r="P121" i="7"/>
  <c r="Q121" i="7" s="1"/>
  <c r="P122" i="7"/>
  <c r="Q122" i="7" s="1"/>
  <c r="P123" i="7"/>
  <c r="Q123" i="7" s="1"/>
  <c r="P124" i="7"/>
  <c r="Q124" i="7" s="1"/>
  <c r="P125" i="7"/>
  <c r="Q125" i="7" s="1"/>
  <c r="P126" i="7"/>
  <c r="Q126" i="7" s="1"/>
  <c r="P127" i="7"/>
  <c r="Q127" i="7" s="1"/>
  <c r="P128" i="7"/>
  <c r="Q128" i="7" s="1"/>
  <c r="P129" i="7"/>
  <c r="Q129" i="7" s="1"/>
  <c r="P130" i="7"/>
  <c r="Q130" i="7" s="1"/>
  <c r="P131" i="7"/>
  <c r="Q131" i="7" s="1"/>
  <c r="P132" i="7"/>
  <c r="Q132" i="7" s="1"/>
  <c r="P133" i="7"/>
  <c r="Q133" i="7" s="1"/>
  <c r="P134" i="7"/>
  <c r="Q134" i="7" s="1"/>
  <c r="P135" i="7"/>
  <c r="Q135" i="7" s="1"/>
  <c r="P136" i="7"/>
  <c r="Q136" i="7" s="1"/>
  <c r="P137" i="7"/>
  <c r="Q137" i="7" s="1"/>
  <c r="P138" i="7"/>
  <c r="Q138" i="7" s="1"/>
  <c r="P139" i="7"/>
  <c r="Q139" i="7" s="1"/>
  <c r="P140" i="7"/>
  <c r="Q140" i="7" s="1"/>
  <c r="P141" i="7"/>
  <c r="Q141" i="7" s="1"/>
  <c r="P142" i="7"/>
  <c r="Q142" i="7" s="1"/>
  <c r="P143" i="7"/>
  <c r="Q143" i="7" s="1"/>
  <c r="P144" i="7"/>
  <c r="Q144" i="7" s="1"/>
  <c r="P145" i="7"/>
  <c r="Q145" i="7" s="1"/>
  <c r="P146" i="7"/>
  <c r="Q146" i="7" s="1"/>
  <c r="P147" i="7"/>
  <c r="Q147" i="7" s="1"/>
  <c r="P148" i="7"/>
  <c r="Q148" i="7" s="1"/>
  <c r="P149" i="7"/>
  <c r="Q149" i="7" s="1"/>
  <c r="P150" i="7"/>
  <c r="Q150" i="7" s="1"/>
  <c r="P151" i="7"/>
  <c r="Q151" i="7" s="1"/>
  <c r="P152" i="7"/>
  <c r="Q152" i="7" s="1"/>
  <c r="P153" i="7"/>
  <c r="Q153" i="7" s="1"/>
  <c r="P154" i="7"/>
  <c r="Q154" i="7" s="1"/>
  <c r="P155" i="7"/>
  <c r="Q155" i="7" s="1"/>
  <c r="P156" i="7"/>
  <c r="Q156" i="7" s="1"/>
  <c r="P157" i="7"/>
  <c r="Q157" i="7" s="1"/>
  <c r="P158" i="7"/>
  <c r="Q158" i="7" s="1"/>
  <c r="P159" i="7"/>
  <c r="Q159" i="7" s="1"/>
  <c r="P160" i="7"/>
  <c r="Q160" i="7" s="1"/>
  <c r="P161" i="7"/>
  <c r="Q161" i="7" s="1"/>
  <c r="P162" i="7"/>
  <c r="Q162" i="7" s="1"/>
  <c r="P163" i="7"/>
  <c r="Q163" i="7" s="1"/>
  <c r="P164" i="7"/>
  <c r="Q164" i="7" s="1"/>
  <c r="P165" i="7"/>
  <c r="Q165" i="7" s="1"/>
  <c r="P166" i="7"/>
  <c r="Q166" i="7" s="1"/>
  <c r="P167" i="7"/>
  <c r="Q167" i="7" s="1"/>
  <c r="P168" i="7"/>
  <c r="Q168" i="7" s="1"/>
  <c r="P169" i="7"/>
  <c r="Q169" i="7" s="1"/>
  <c r="P170" i="7"/>
  <c r="Q170" i="7" s="1"/>
  <c r="P171" i="7"/>
  <c r="Q171" i="7" s="1"/>
  <c r="P172" i="7"/>
  <c r="Q172" i="7" s="1"/>
  <c r="P173" i="7"/>
  <c r="Q173" i="7" s="1"/>
  <c r="P174" i="7"/>
  <c r="Q174" i="7" s="1"/>
  <c r="P175" i="7"/>
  <c r="Q175" i="7" s="1"/>
  <c r="P176" i="7"/>
  <c r="Q176" i="7" s="1"/>
  <c r="P177" i="7"/>
  <c r="Q177" i="7" s="1"/>
  <c r="P178" i="7"/>
  <c r="Q178" i="7" s="1"/>
  <c r="P179" i="7"/>
  <c r="Q179" i="7" s="1"/>
  <c r="P180" i="7"/>
  <c r="Q180" i="7" s="1"/>
  <c r="P181" i="7"/>
  <c r="Q181" i="7" s="1"/>
  <c r="P182" i="7"/>
  <c r="Q182" i="7" s="1"/>
  <c r="P183" i="7"/>
  <c r="Q183" i="7" s="1"/>
  <c r="P184" i="7"/>
  <c r="Q184" i="7" s="1"/>
  <c r="P185" i="7"/>
  <c r="Q185" i="7" s="1"/>
  <c r="P186" i="7"/>
  <c r="Q186" i="7" s="1"/>
  <c r="P187" i="7"/>
  <c r="Q187" i="7" s="1"/>
  <c r="P188" i="7"/>
  <c r="Q188" i="7" s="1"/>
  <c r="P189" i="7"/>
  <c r="Q189" i="7" s="1"/>
  <c r="P190" i="7"/>
  <c r="Q190" i="7" s="1"/>
  <c r="P191" i="7"/>
  <c r="Q191" i="7" s="1"/>
  <c r="P192" i="7"/>
  <c r="Q192" i="7" s="1"/>
  <c r="P193" i="7"/>
  <c r="Q193" i="7" s="1"/>
  <c r="P194" i="7"/>
  <c r="Q194" i="7" s="1"/>
  <c r="P195" i="7"/>
  <c r="Q195" i="7" s="1"/>
  <c r="P196" i="7"/>
  <c r="Q196" i="7" s="1"/>
  <c r="P197" i="7"/>
  <c r="Q197" i="7" s="1"/>
  <c r="P198" i="7"/>
  <c r="Q198" i="7" s="1"/>
  <c r="P199" i="7"/>
  <c r="Q199" i="7" s="1"/>
  <c r="P200" i="7"/>
  <c r="Q200" i="7" s="1"/>
  <c r="P201" i="7"/>
  <c r="Q201" i="7" s="1"/>
  <c r="P202" i="7"/>
  <c r="Q202" i="7" s="1"/>
  <c r="P203" i="7"/>
  <c r="Q203" i="7" s="1"/>
  <c r="P204" i="7"/>
  <c r="Q204" i="7" s="1"/>
  <c r="P205" i="7"/>
  <c r="Q205" i="7" s="1"/>
  <c r="P206" i="7"/>
  <c r="Q206" i="7" s="1"/>
  <c r="P207" i="7"/>
  <c r="Q207" i="7" s="1"/>
  <c r="P208" i="7"/>
  <c r="Q208" i="7" s="1"/>
  <c r="P209" i="7"/>
  <c r="Q209" i="7" s="1"/>
  <c r="P210" i="7"/>
  <c r="Q210" i="7" s="1"/>
  <c r="P211" i="7"/>
  <c r="Q211" i="7" s="1"/>
  <c r="P212" i="7"/>
  <c r="Q212" i="7" s="1"/>
  <c r="P213" i="7"/>
  <c r="Q213" i="7" s="1"/>
  <c r="P214" i="7"/>
  <c r="Q214" i="7" s="1"/>
  <c r="P215" i="7"/>
  <c r="Q215" i="7" s="1"/>
  <c r="P216" i="7"/>
  <c r="Q216" i="7" s="1"/>
  <c r="P217" i="7"/>
  <c r="Q217" i="7" s="1"/>
  <c r="P218" i="7"/>
  <c r="Q218" i="7" s="1"/>
  <c r="P219" i="7"/>
  <c r="Q219" i="7" s="1"/>
  <c r="P220" i="7"/>
  <c r="Q220" i="7" s="1"/>
  <c r="P221" i="7"/>
  <c r="Q221" i="7" s="1"/>
  <c r="P222" i="7"/>
  <c r="Q222" i="7" s="1"/>
  <c r="P223" i="7"/>
  <c r="Q223" i="7" s="1"/>
  <c r="P224" i="7"/>
  <c r="Q224" i="7" s="1"/>
  <c r="P225" i="7"/>
  <c r="Q225" i="7" s="1"/>
  <c r="P226" i="7"/>
  <c r="Q226" i="7" s="1"/>
  <c r="P227" i="7"/>
  <c r="Q227" i="7" s="1"/>
  <c r="P228" i="7"/>
  <c r="Q228" i="7" s="1"/>
  <c r="P229" i="7"/>
  <c r="Q229" i="7" s="1"/>
  <c r="P230" i="7"/>
  <c r="Q230" i="7" s="1"/>
  <c r="P231" i="7"/>
  <c r="Q231" i="7" s="1"/>
  <c r="P232" i="7"/>
  <c r="Q232" i="7" s="1"/>
  <c r="P233" i="7"/>
  <c r="Q233" i="7" s="1"/>
  <c r="P234" i="7"/>
  <c r="Q234" i="7" s="1"/>
  <c r="P235" i="7"/>
  <c r="Q235" i="7" s="1"/>
  <c r="P236" i="7"/>
  <c r="Q236" i="7" s="1"/>
  <c r="P237" i="7"/>
  <c r="Q237" i="7" s="1"/>
  <c r="P238" i="7"/>
  <c r="Q238" i="7" s="1"/>
  <c r="P239" i="7"/>
  <c r="Q239" i="7" s="1"/>
  <c r="P240" i="7"/>
  <c r="Q240" i="7" s="1"/>
  <c r="P241" i="7"/>
  <c r="Q241" i="7" s="1"/>
  <c r="P242" i="7"/>
  <c r="Q242" i="7" s="1"/>
  <c r="P243" i="7"/>
  <c r="Q243" i="7" s="1"/>
  <c r="P244" i="7"/>
  <c r="Q244" i="7" s="1"/>
  <c r="P245" i="7"/>
  <c r="Q245" i="7" s="1"/>
  <c r="P246" i="7"/>
  <c r="Q246" i="7" s="1"/>
  <c r="P247" i="7"/>
  <c r="Q247" i="7" s="1"/>
  <c r="P248" i="7"/>
  <c r="Q248" i="7" s="1"/>
  <c r="P249" i="7"/>
  <c r="Q249" i="7" s="1"/>
  <c r="P250" i="7"/>
  <c r="Q250" i="7" s="1"/>
  <c r="P251" i="7"/>
  <c r="Q251" i="7" s="1"/>
  <c r="P252" i="7"/>
  <c r="Q252" i="7" s="1"/>
  <c r="P253" i="7"/>
  <c r="Q253" i="7" s="1"/>
  <c r="P254" i="7"/>
  <c r="Q254" i="7" s="1"/>
  <c r="P255" i="7"/>
  <c r="Q255" i="7" s="1"/>
  <c r="P256" i="7"/>
  <c r="Q256" i="7" s="1"/>
  <c r="P257" i="7"/>
  <c r="Q257" i="7" s="1"/>
  <c r="P258" i="7"/>
  <c r="Q258" i="7" s="1"/>
  <c r="P259" i="7"/>
  <c r="Q259" i="7" s="1"/>
  <c r="P260" i="7"/>
  <c r="Q260" i="7" s="1"/>
  <c r="P261" i="7"/>
  <c r="Q261" i="7" s="1"/>
  <c r="P262" i="7"/>
  <c r="Q262" i="7" s="1"/>
  <c r="P263" i="7"/>
  <c r="Q263" i="7" s="1"/>
  <c r="P264" i="7"/>
  <c r="Q264" i="7" s="1"/>
  <c r="P265" i="7"/>
  <c r="Q265" i="7" s="1"/>
  <c r="P266" i="7"/>
  <c r="Q266" i="7" s="1"/>
  <c r="P267" i="7"/>
  <c r="Q267" i="7" s="1"/>
  <c r="P268" i="7"/>
  <c r="Q268" i="7" s="1"/>
  <c r="P269" i="7"/>
  <c r="Q269" i="7" s="1"/>
  <c r="P270" i="7"/>
  <c r="Q270" i="7" s="1"/>
  <c r="P271" i="7"/>
  <c r="Q271" i="7" s="1"/>
  <c r="P272" i="7"/>
  <c r="Q272" i="7" s="1"/>
  <c r="P273" i="7"/>
  <c r="Q273" i="7" s="1"/>
  <c r="P274" i="7"/>
  <c r="Q274" i="7" s="1"/>
  <c r="P275" i="7"/>
  <c r="Q275" i="7" s="1"/>
  <c r="P276" i="7"/>
  <c r="Q276" i="7" s="1"/>
  <c r="P277" i="7"/>
  <c r="Q277" i="7" s="1"/>
  <c r="P278" i="7"/>
  <c r="Q278" i="7" s="1"/>
  <c r="P279" i="7"/>
  <c r="Q279" i="7" s="1"/>
  <c r="P280" i="7"/>
  <c r="Q280" i="7" s="1"/>
  <c r="P281" i="7"/>
  <c r="Q281" i="7" s="1"/>
  <c r="P282" i="7"/>
  <c r="Q282" i="7" s="1"/>
  <c r="P283" i="7"/>
  <c r="Q283" i="7" s="1"/>
  <c r="P284" i="7"/>
  <c r="Q284" i="7" s="1"/>
  <c r="P285" i="7"/>
  <c r="Q285" i="7" s="1"/>
  <c r="P286" i="7"/>
  <c r="Q286" i="7" s="1"/>
  <c r="P287" i="7"/>
  <c r="Q287" i="7" s="1"/>
  <c r="P288" i="7"/>
  <c r="Q288" i="7" s="1"/>
  <c r="P289" i="7"/>
  <c r="Q289" i="7" s="1"/>
  <c r="P290" i="7"/>
  <c r="Q290" i="7" s="1"/>
  <c r="P291" i="7"/>
  <c r="Q291" i="7" s="1"/>
  <c r="P292" i="7"/>
  <c r="Q292" i="7" s="1"/>
  <c r="P293" i="7"/>
  <c r="Q293" i="7" s="1"/>
  <c r="P294" i="7"/>
  <c r="Q294" i="7" s="1"/>
  <c r="P295" i="7"/>
  <c r="Q295" i="7" s="1"/>
  <c r="P296" i="7"/>
  <c r="Q296" i="7" s="1"/>
  <c r="P297" i="7"/>
  <c r="Q297" i="7" s="1"/>
  <c r="P298" i="7"/>
  <c r="Q298" i="7" s="1"/>
  <c r="P299" i="7"/>
  <c r="Q299" i="7" s="1"/>
  <c r="P300" i="7"/>
  <c r="Q300" i="7" s="1"/>
  <c r="P301" i="7"/>
  <c r="Q301" i="7" s="1"/>
  <c r="P302" i="7"/>
  <c r="Q302" i="7" s="1"/>
  <c r="P303" i="7"/>
  <c r="Q303" i="7" s="1"/>
  <c r="P304" i="7"/>
  <c r="Q304" i="7" s="1"/>
  <c r="P305" i="7"/>
  <c r="Q305" i="7" s="1"/>
  <c r="P306" i="7"/>
  <c r="Q306" i="7" s="1"/>
  <c r="P307" i="7"/>
  <c r="Q307" i="7" s="1"/>
  <c r="P308" i="7"/>
  <c r="Q308" i="7" s="1"/>
  <c r="P309" i="7"/>
  <c r="Q309" i="7" s="1"/>
  <c r="P310" i="7"/>
  <c r="Q310" i="7" s="1"/>
  <c r="P311" i="7"/>
  <c r="Q311" i="7" s="1"/>
  <c r="P312" i="7"/>
  <c r="Q312" i="7" s="1"/>
  <c r="P313" i="7"/>
  <c r="Q313" i="7" s="1"/>
  <c r="P314" i="7"/>
  <c r="Q314" i="7" s="1"/>
  <c r="P315" i="7"/>
  <c r="Q315" i="7" s="1"/>
  <c r="P316" i="7"/>
  <c r="Q316" i="7" s="1"/>
  <c r="P317" i="7"/>
  <c r="Q317" i="7" s="1"/>
  <c r="P318" i="7"/>
  <c r="Q318" i="7" s="1"/>
  <c r="P319" i="7"/>
  <c r="Q319" i="7" s="1"/>
  <c r="P320" i="7"/>
  <c r="Q320" i="7" s="1"/>
  <c r="P321" i="7"/>
  <c r="Q321" i="7" s="1"/>
  <c r="P322" i="7"/>
  <c r="Q322" i="7" s="1"/>
  <c r="P323" i="7"/>
  <c r="Q323" i="7" s="1"/>
  <c r="P324" i="7"/>
  <c r="Q324" i="7" s="1"/>
  <c r="P325" i="7"/>
  <c r="Q325" i="7" s="1"/>
  <c r="P326" i="7"/>
  <c r="Q326" i="7" s="1"/>
  <c r="P327" i="7"/>
  <c r="Q327" i="7" s="1"/>
  <c r="P328" i="7"/>
  <c r="Q328" i="7" s="1"/>
  <c r="P329" i="7"/>
  <c r="Q329" i="7" s="1"/>
  <c r="P330" i="7"/>
  <c r="Q330" i="7" s="1"/>
  <c r="P331" i="7"/>
  <c r="Q331" i="7" s="1"/>
  <c r="P332" i="7"/>
  <c r="Q332" i="7" s="1"/>
  <c r="P333" i="7"/>
  <c r="Q333" i="7" s="1"/>
  <c r="P334" i="7"/>
  <c r="Q334" i="7" s="1"/>
  <c r="P335" i="7"/>
  <c r="Q335" i="7" s="1"/>
  <c r="P336" i="7"/>
  <c r="Q336" i="7" s="1"/>
  <c r="P337" i="7"/>
  <c r="Q337" i="7" s="1"/>
  <c r="P338" i="7"/>
  <c r="Q338" i="7" s="1"/>
  <c r="P339" i="7"/>
  <c r="Q339" i="7" s="1"/>
  <c r="P340" i="7"/>
  <c r="Q340" i="7" s="1"/>
  <c r="P341" i="7"/>
  <c r="Q341" i="7" s="1"/>
  <c r="P342" i="7"/>
  <c r="Q342" i="7" s="1"/>
  <c r="P343" i="7"/>
  <c r="Q343" i="7" s="1"/>
  <c r="P344" i="7"/>
  <c r="Q344" i="7" s="1"/>
  <c r="P345" i="7"/>
  <c r="Q345" i="7" s="1"/>
  <c r="P346" i="7"/>
  <c r="Q346" i="7" s="1"/>
  <c r="P347" i="7"/>
  <c r="Q347" i="7" s="1"/>
  <c r="P348" i="7"/>
  <c r="Q348" i="7" s="1"/>
  <c r="P349" i="7"/>
  <c r="Q349" i="7" s="1"/>
  <c r="P350" i="7"/>
  <c r="Q350" i="7" s="1"/>
  <c r="P351" i="7"/>
  <c r="Q351" i="7" s="1"/>
  <c r="P352" i="7"/>
  <c r="Q352" i="7" s="1"/>
  <c r="P353" i="7"/>
  <c r="Q353" i="7" s="1"/>
  <c r="P354" i="7"/>
  <c r="Q354" i="7" s="1"/>
  <c r="P355" i="7"/>
  <c r="Q355" i="7" s="1"/>
  <c r="P356" i="7"/>
  <c r="Q356" i="7" s="1"/>
  <c r="P357" i="7"/>
  <c r="Q357" i="7" s="1"/>
  <c r="P358" i="7"/>
  <c r="Q358" i="7" s="1"/>
  <c r="P359" i="7"/>
  <c r="Q359" i="7" s="1"/>
  <c r="P360" i="7"/>
  <c r="Q360" i="7" s="1"/>
  <c r="P361" i="7"/>
  <c r="Q361" i="7" s="1"/>
  <c r="P362" i="7"/>
  <c r="Q362" i="7" s="1"/>
  <c r="P363" i="7"/>
  <c r="Q363" i="7" s="1"/>
  <c r="P364" i="7"/>
  <c r="Q364" i="7" s="1"/>
  <c r="P365" i="7"/>
  <c r="Q365" i="7" s="1"/>
  <c r="P366" i="7"/>
  <c r="Q366" i="7" s="1"/>
  <c r="P367" i="7"/>
  <c r="Q367" i="7" s="1"/>
  <c r="P368" i="7"/>
  <c r="Q368" i="7" s="1"/>
  <c r="P369" i="7"/>
  <c r="Q369" i="7" s="1"/>
  <c r="P370" i="7"/>
  <c r="Q370" i="7" s="1"/>
  <c r="P371" i="7"/>
  <c r="Q371" i="7" s="1"/>
  <c r="P372" i="7"/>
  <c r="Q372" i="7" s="1"/>
  <c r="P373" i="7"/>
  <c r="Q373" i="7" s="1"/>
  <c r="P374" i="7"/>
  <c r="Q374" i="7" s="1"/>
  <c r="P375" i="7"/>
  <c r="Q375" i="7" s="1"/>
  <c r="P376" i="7"/>
  <c r="Q376" i="7" s="1"/>
  <c r="P377" i="7"/>
  <c r="Q377" i="7" s="1"/>
  <c r="P378" i="7"/>
  <c r="Q378" i="7" s="1"/>
  <c r="P379" i="7"/>
  <c r="Q379" i="7" s="1"/>
  <c r="P380" i="7"/>
  <c r="Q380" i="7" s="1"/>
  <c r="P381" i="7"/>
  <c r="Q381" i="7" s="1"/>
  <c r="P382" i="7"/>
  <c r="Q382" i="7" s="1"/>
  <c r="P383" i="7"/>
  <c r="Q383" i="7" s="1"/>
  <c r="P384" i="7"/>
  <c r="Q384" i="7" s="1"/>
  <c r="P385" i="7"/>
  <c r="Q385" i="7" s="1"/>
  <c r="P386" i="7"/>
  <c r="Q386" i="7" s="1"/>
  <c r="P387" i="7"/>
  <c r="Q387" i="7" s="1"/>
  <c r="P388" i="7"/>
  <c r="Q388" i="7" s="1"/>
  <c r="P389" i="7"/>
  <c r="Q389" i="7" s="1"/>
  <c r="P390" i="7"/>
  <c r="Q390" i="7" s="1"/>
  <c r="P391" i="7"/>
  <c r="Q391" i="7" s="1"/>
  <c r="P392" i="7"/>
  <c r="Q392" i="7" s="1"/>
  <c r="P393" i="7"/>
  <c r="Q393" i="7" s="1"/>
  <c r="P394" i="7"/>
  <c r="Q394" i="7" s="1"/>
  <c r="P395" i="7"/>
  <c r="Q395" i="7" s="1"/>
  <c r="P396" i="7"/>
  <c r="Q396" i="7" s="1"/>
  <c r="P397" i="7"/>
  <c r="Q397" i="7" s="1"/>
  <c r="P398" i="7"/>
  <c r="Q398" i="7" s="1"/>
  <c r="P399" i="7"/>
  <c r="Q399" i="7" s="1"/>
  <c r="P400" i="7"/>
  <c r="Q400" i="7" s="1"/>
  <c r="P401" i="7"/>
  <c r="Q401" i="7" s="1"/>
  <c r="P402" i="7"/>
  <c r="Q402" i="7" s="1"/>
  <c r="P403" i="7"/>
  <c r="Q403" i="7" s="1"/>
  <c r="P404" i="7"/>
  <c r="Q404" i="7" s="1"/>
  <c r="P405" i="7"/>
  <c r="Q405" i="7" s="1"/>
  <c r="P406" i="7"/>
  <c r="Q406" i="7" s="1"/>
  <c r="P407" i="7"/>
  <c r="Q407" i="7" s="1"/>
  <c r="P408" i="7"/>
  <c r="Q408" i="7" s="1"/>
  <c r="P409" i="7"/>
  <c r="Q409" i="7" s="1"/>
  <c r="P410" i="7"/>
  <c r="Q410" i="7" s="1"/>
  <c r="P411" i="7"/>
  <c r="Q411" i="7" s="1"/>
  <c r="P412" i="7"/>
  <c r="Q412" i="7" s="1"/>
  <c r="P413" i="7"/>
  <c r="Q413" i="7" s="1"/>
  <c r="P414" i="7"/>
  <c r="Q414" i="7" s="1"/>
  <c r="P415" i="7"/>
  <c r="Q415" i="7" s="1"/>
  <c r="P416" i="7"/>
  <c r="Q416" i="7" s="1"/>
  <c r="P417" i="7"/>
  <c r="Q417" i="7" s="1"/>
  <c r="P418" i="7"/>
  <c r="Q418" i="7" s="1"/>
  <c r="P419" i="7"/>
  <c r="Q419" i="7" s="1"/>
  <c r="P420" i="7"/>
  <c r="Q420" i="7" s="1"/>
  <c r="P421" i="7"/>
  <c r="Q421" i="7" s="1"/>
  <c r="P422" i="7"/>
  <c r="Q422" i="7" s="1"/>
  <c r="P423" i="7"/>
  <c r="Q423" i="7" s="1"/>
  <c r="P424" i="7"/>
  <c r="Q424" i="7" s="1"/>
  <c r="P425" i="7"/>
  <c r="Q425" i="7" s="1"/>
  <c r="P426" i="7"/>
  <c r="Q426" i="7" s="1"/>
  <c r="P427" i="7"/>
  <c r="Q427" i="7" s="1"/>
  <c r="P428" i="7"/>
  <c r="Q428" i="7" s="1"/>
  <c r="P429" i="7"/>
  <c r="Q429" i="7" s="1"/>
  <c r="P430" i="7"/>
  <c r="Q430" i="7" s="1"/>
  <c r="P431" i="7"/>
  <c r="Q431" i="7" s="1"/>
  <c r="P432" i="7"/>
  <c r="Q432" i="7" s="1"/>
  <c r="P433" i="7"/>
  <c r="Q433" i="7" s="1"/>
  <c r="P434" i="7"/>
  <c r="Q434" i="7" s="1"/>
  <c r="P435" i="7"/>
  <c r="Q435" i="7" s="1"/>
  <c r="P436" i="7"/>
  <c r="Q436" i="7" s="1"/>
  <c r="P437" i="7"/>
  <c r="Q437" i="7" s="1"/>
  <c r="P438" i="7"/>
  <c r="Q438" i="7" s="1"/>
  <c r="P439" i="7"/>
  <c r="Q439" i="7" s="1"/>
  <c r="P440" i="7"/>
  <c r="Q440" i="7" s="1"/>
  <c r="P441" i="7"/>
  <c r="Q441" i="7" s="1"/>
  <c r="P442" i="7"/>
  <c r="Q442" i="7" s="1"/>
  <c r="P443" i="7"/>
  <c r="Q443" i="7" s="1"/>
  <c r="P444" i="7"/>
  <c r="Q444" i="7" s="1"/>
  <c r="P445" i="7"/>
  <c r="Q445" i="7" s="1"/>
  <c r="P446" i="7"/>
  <c r="Q446" i="7" s="1"/>
  <c r="P447" i="7"/>
  <c r="Q447" i="7" s="1"/>
  <c r="P448" i="7"/>
  <c r="Q448" i="7" s="1"/>
  <c r="P449" i="7"/>
  <c r="Q449" i="7" s="1"/>
  <c r="P450" i="7"/>
  <c r="Q450" i="7" s="1"/>
  <c r="P451" i="7"/>
  <c r="Q451" i="7" s="1"/>
  <c r="P452" i="7"/>
  <c r="Q452" i="7" s="1"/>
  <c r="P453" i="7"/>
  <c r="Q453" i="7" s="1"/>
  <c r="P454" i="7"/>
  <c r="Q454" i="7" s="1"/>
  <c r="P455" i="7"/>
  <c r="Q455" i="7" s="1"/>
  <c r="P456" i="7"/>
  <c r="Q456" i="7" s="1"/>
  <c r="P457" i="7"/>
  <c r="Q457" i="7" s="1"/>
  <c r="P458" i="7"/>
  <c r="Q458" i="7" s="1"/>
  <c r="P459" i="7"/>
  <c r="Q459" i="7" s="1"/>
  <c r="P460" i="7"/>
  <c r="Q460" i="7" s="1"/>
  <c r="P461" i="7"/>
  <c r="Q461" i="7" s="1"/>
  <c r="P462" i="7"/>
  <c r="Q462" i="7" s="1"/>
  <c r="P463" i="7"/>
  <c r="Q463" i="7" s="1"/>
  <c r="P464" i="7"/>
  <c r="Q464" i="7" s="1"/>
  <c r="P465" i="7"/>
  <c r="Q465" i="7" s="1"/>
  <c r="P466" i="7"/>
  <c r="Q466" i="7" s="1"/>
  <c r="P467" i="7"/>
  <c r="Q467" i="7" s="1"/>
  <c r="P468" i="7"/>
  <c r="Q468" i="7" s="1"/>
  <c r="P469" i="7"/>
  <c r="Q469" i="7" s="1"/>
  <c r="P470" i="7"/>
  <c r="Q470" i="7" s="1"/>
  <c r="P471" i="7"/>
  <c r="Q471" i="7" s="1"/>
  <c r="P472" i="7"/>
  <c r="Q472" i="7" s="1"/>
  <c r="P473" i="7"/>
  <c r="Q473" i="7" s="1"/>
  <c r="P474" i="7"/>
  <c r="Q474" i="7" s="1"/>
  <c r="P475" i="7"/>
  <c r="Q475" i="7" s="1"/>
  <c r="P476" i="7"/>
  <c r="Q476" i="7" s="1"/>
  <c r="P477" i="7"/>
  <c r="Q477" i="7" s="1"/>
  <c r="P478" i="7"/>
  <c r="Q478" i="7" s="1"/>
  <c r="P479" i="7"/>
  <c r="Q479" i="7" s="1"/>
  <c r="P480" i="7"/>
  <c r="Q480" i="7" s="1"/>
  <c r="P481" i="7"/>
  <c r="Q481" i="7" s="1"/>
  <c r="P482" i="7"/>
  <c r="Q482" i="7" s="1"/>
  <c r="P483" i="7"/>
  <c r="Q483" i="7" s="1"/>
  <c r="P484" i="7"/>
  <c r="Q484" i="7" s="1"/>
  <c r="P485" i="7"/>
  <c r="Q485" i="7" s="1"/>
  <c r="P486" i="7"/>
  <c r="Q486" i="7" s="1"/>
  <c r="P487" i="7"/>
  <c r="Q487" i="7" s="1"/>
  <c r="P488" i="7"/>
  <c r="Q488" i="7" s="1"/>
  <c r="P489" i="7"/>
  <c r="Q489" i="7" s="1"/>
  <c r="P490" i="7"/>
  <c r="Q490" i="7" s="1"/>
  <c r="P491" i="7"/>
  <c r="Q491" i="7" s="1"/>
  <c r="P492" i="7"/>
  <c r="Q492" i="7" s="1"/>
  <c r="P493" i="7"/>
  <c r="Q493" i="7" s="1"/>
  <c r="P494" i="7"/>
  <c r="Q494" i="7" s="1"/>
  <c r="P495" i="7"/>
  <c r="Q495" i="7" s="1"/>
  <c r="P496" i="7"/>
  <c r="Q496" i="7" s="1"/>
  <c r="P497" i="7"/>
  <c r="Q497" i="7" s="1"/>
  <c r="P498" i="7"/>
  <c r="Q498" i="7" s="1"/>
  <c r="P499" i="7"/>
  <c r="Q499" i="7" s="1"/>
  <c r="P500" i="7"/>
  <c r="Q500" i="7" s="1"/>
  <c r="P501" i="7"/>
  <c r="Q501" i="7" s="1"/>
  <c r="P502" i="7"/>
  <c r="Q502" i="7" s="1"/>
  <c r="P503" i="7"/>
  <c r="Q503" i="7" s="1"/>
  <c r="P504" i="7"/>
  <c r="Q504" i="7" s="1"/>
  <c r="P505" i="7"/>
  <c r="Q505" i="7" s="1"/>
  <c r="P506" i="7"/>
  <c r="Q506" i="7" s="1"/>
  <c r="P507" i="7"/>
  <c r="Q507" i="7" s="1"/>
  <c r="P508" i="7"/>
  <c r="Q508" i="7" s="1"/>
  <c r="P509" i="7"/>
  <c r="Q509" i="7" s="1"/>
  <c r="P510" i="7"/>
  <c r="Q510" i="7" s="1"/>
  <c r="P511" i="7"/>
  <c r="Q511" i="7" s="1"/>
  <c r="P512" i="7"/>
  <c r="Q512" i="7" s="1"/>
  <c r="P513" i="7"/>
  <c r="Q513" i="7" s="1"/>
  <c r="P514" i="7"/>
  <c r="Q514" i="7" s="1"/>
  <c r="P515" i="7"/>
  <c r="Q515" i="7" s="1"/>
  <c r="P516" i="7"/>
  <c r="Q516" i="7" s="1"/>
  <c r="P517" i="7"/>
  <c r="Q517" i="7" s="1"/>
  <c r="P518" i="7"/>
  <c r="Q518" i="7" s="1"/>
  <c r="P519" i="7"/>
  <c r="Q519" i="7" s="1"/>
  <c r="P520" i="7"/>
  <c r="Q520" i="7" s="1"/>
  <c r="P521" i="7"/>
  <c r="Q521" i="7" s="1"/>
  <c r="P522" i="7"/>
  <c r="Q522" i="7" s="1"/>
  <c r="P523" i="7"/>
  <c r="Q523" i="7" s="1"/>
  <c r="P524" i="7"/>
  <c r="Q524" i="7" s="1"/>
  <c r="P525" i="7"/>
  <c r="Q525" i="7" s="1"/>
  <c r="P526" i="7"/>
  <c r="Q526" i="7" s="1"/>
  <c r="P527" i="7"/>
  <c r="Q527" i="7" s="1"/>
  <c r="P528" i="7"/>
  <c r="Q528" i="7" s="1"/>
  <c r="P529" i="7"/>
  <c r="Q529" i="7" s="1"/>
  <c r="P530" i="7"/>
  <c r="Q530" i="7" s="1"/>
  <c r="P531" i="7"/>
  <c r="Q531" i="7" s="1"/>
  <c r="P532" i="7"/>
  <c r="Q532" i="7" s="1"/>
  <c r="P533" i="7"/>
  <c r="Q533" i="7" s="1"/>
  <c r="P534" i="7"/>
  <c r="Q534" i="7" s="1"/>
  <c r="P535" i="7"/>
  <c r="Q535" i="7" s="1"/>
  <c r="P536" i="7"/>
  <c r="Q536" i="7" s="1"/>
  <c r="P537" i="7"/>
  <c r="Q537" i="7" s="1"/>
  <c r="P538" i="7"/>
  <c r="Q538" i="7" s="1"/>
  <c r="P539" i="7"/>
  <c r="Q539" i="7" s="1"/>
  <c r="P540" i="7"/>
  <c r="Q540" i="7" s="1"/>
  <c r="P541" i="7"/>
  <c r="Q541" i="7" s="1"/>
  <c r="P542" i="7"/>
  <c r="Q542" i="7" s="1"/>
  <c r="P543" i="7"/>
  <c r="Q543" i="7" s="1"/>
  <c r="P544" i="7"/>
  <c r="Q544" i="7" s="1"/>
  <c r="P545" i="7"/>
  <c r="Q545" i="7" s="1"/>
  <c r="P546" i="7"/>
  <c r="Q546" i="7" s="1"/>
  <c r="P547" i="7"/>
  <c r="Q547" i="7" s="1"/>
  <c r="P548" i="7"/>
  <c r="Q548" i="7" s="1"/>
  <c r="P549" i="7"/>
  <c r="Q549" i="7" s="1"/>
  <c r="P550" i="7"/>
  <c r="Q550" i="7" s="1"/>
  <c r="P551" i="7"/>
  <c r="Q551" i="7" s="1"/>
  <c r="P552" i="7"/>
  <c r="Q552" i="7" s="1"/>
  <c r="P553" i="7"/>
  <c r="Q553" i="7" s="1"/>
  <c r="P554" i="7"/>
  <c r="Q554" i="7" s="1"/>
  <c r="P555" i="7"/>
  <c r="Q555" i="7" s="1"/>
  <c r="P556" i="7"/>
  <c r="Q556" i="7" s="1"/>
  <c r="P557" i="7"/>
  <c r="Q557" i="7" s="1"/>
  <c r="P558" i="7"/>
  <c r="Q558" i="7" s="1"/>
  <c r="P559" i="7"/>
  <c r="Q559" i="7" s="1"/>
  <c r="P560" i="7"/>
  <c r="Q560" i="7" s="1"/>
  <c r="P561" i="7"/>
  <c r="Q561" i="7" s="1"/>
  <c r="P562" i="7"/>
  <c r="Q562" i="7" s="1"/>
  <c r="P563" i="7"/>
  <c r="Q563" i="7" s="1"/>
  <c r="P564" i="7"/>
  <c r="Q564" i="7" s="1"/>
  <c r="P565" i="7"/>
  <c r="Q565" i="7" s="1"/>
  <c r="P566" i="7"/>
  <c r="Q566" i="7" s="1"/>
  <c r="P567" i="7"/>
  <c r="Q567" i="7" s="1"/>
  <c r="P568" i="7"/>
  <c r="Q568" i="7" s="1"/>
  <c r="P569" i="7"/>
  <c r="Q569" i="7" s="1"/>
  <c r="P570" i="7"/>
  <c r="Q570" i="7" s="1"/>
  <c r="P571" i="7"/>
  <c r="Q571" i="7" s="1"/>
  <c r="P572" i="7"/>
  <c r="Q572" i="7" s="1"/>
  <c r="P573" i="7"/>
  <c r="Q573" i="7" s="1"/>
  <c r="P574" i="7"/>
  <c r="Q574" i="7" s="1"/>
  <c r="P575" i="7"/>
  <c r="Q575" i="7" s="1"/>
  <c r="P576" i="7"/>
  <c r="Q576" i="7" s="1"/>
  <c r="P577" i="7"/>
  <c r="Q577" i="7" s="1"/>
  <c r="P578" i="7"/>
  <c r="Q578" i="7" s="1"/>
  <c r="P579" i="7"/>
  <c r="Q579" i="7" s="1"/>
  <c r="P580" i="7"/>
  <c r="Q580" i="7" s="1"/>
  <c r="P581" i="7"/>
  <c r="Q581" i="7" s="1"/>
  <c r="P582" i="7"/>
  <c r="Q582" i="7" s="1"/>
  <c r="P583" i="7"/>
  <c r="Q583" i="7" s="1"/>
  <c r="P584" i="7"/>
  <c r="Q584" i="7" s="1"/>
  <c r="P585" i="7"/>
  <c r="Q585" i="7" s="1"/>
  <c r="P586" i="7"/>
  <c r="Q586" i="7" s="1"/>
  <c r="P587" i="7"/>
  <c r="Q587" i="7" s="1"/>
  <c r="P588" i="7"/>
  <c r="Q588" i="7" s="1"/>
  <c r="P589" i="7"/>
  <c r="Q589" i="7" s="1"/>
  <c r="P590" i="7"/>
  <c r="Q590" i="7" s="1"/>
  <c r="P591" i="7"/>
  <c r="Q591" i="7" s="1"/>
  <c r="P592" i="7"/>
  <c r="Q592" i="7" s="1"/>
  <c r="P593" i="7"/>
  <c r="Q593" i="7" s="1"/>
  <c r="P594" i="7"/>
  <c r="Q594" i="7" s="1"/>
  <c r="P595" i="7"/>
  <c r="Q595" i="7" s="1"/>
  <c r="P596" i="7"/>
  <c r="Q596" i="7" s="1"/>
  <c r="P597" i="7"/>
  <c r="Q597" i="7" s="1"/>
  <c r="P598" i="7"/>
  <c r="Q598" i="7" s="1"/>
  <c r="P599" i="7"/>
  <c r="Q599" i="7" s="1"/>
  <c r="P600" i="7"/>
  <c r="Q600" i="7" s="1"/>
  <c r="P601" i="7"/>
  <c r="Q601" i="7" s="1"/>
  <c r="P602" i="7"/>
  <c r="Q602" i="7" s="1"/>
  <c r="P603" i="7"/>
  <c r="Q603" i="7" s="1"/>
  <c r="P604" i="7"/>
  <c r="Q604" i="7" s="1"/>
  <c r="P605" i="7"/>
  <c r="Q605" i="7" s="1"/>
  <c r="P606" i="7"/>
  <c r="Q606" i="7" s="1"/>
  <c r="P607" i="7"/>
  <c r="Q607" i="7" s="1"/>
  <c r="P608" i="7"/>
  <c r="Q608" i="7" s="1"/>
  <c r="P609" i="7"/>
  <c r="Q609" i="7" s="1"/>
  <c r="P610" i="7"/>
  <c r="Q610" i="7" s="1"/>
  <c r="P611" i="7"/>
  <c r="Q611" i="7" s="1"/>
  <c r="P612" i="7"/>
  <c r="Q612" i="7" s="1"/>
  <c r="P613" i="7"/>
  <c r="Q613" i="7" s="1"/>
  <c r="P614" i="7"/>
  <c r="Q614" i="7" s="1"/>
  <c r="P615" i="7"/>
  <c r="Q615" i="7" s="1"/>
  <c r="P616" i="7"/>
  <c r="Q616" i="7" s="1"/>
  <c r="P617" i="7"/>
  <c r="Q617" i="7" s="1"/>
  <c r="P618" i="7"/>
  <c r="Q618" i="7" s="1"/>
  <c r="P619" i="7"/>
  <c r="Q619" i="7" s="1"/>
  <c r="P620" i="7"/>
  <c r="Q620" i="7" s="1"/>
  <c r="P621" i="7"/>
  <c r="Q621" i="7" s="1"/>
  <c r="P622" i="7"/>
  <c r="Q622" i="7" s="1"/>
  <c r="P623" i="7"/>
  <c r="Q623" i="7" s="1"/>
  <c r="P624" i="7"/>
  <c r="Q624" i="7" s="1"/>
  <c r="P625" i="7"/>
  <c r="Q625" i="7" s="1"/>
  <c r="P626" i="7"/>
  <c r="Q626" i="7" s="1"/>
  <c r="P627" i="7"/>
  <c r="Q627" i="7" s="1"/>
  <c r="P628" i="7"/>
  <c r="Q628" i="7" s="1"/>
  <c r="P629" i="7"/>
  <c r="Q629" i="7" s="1"/>
  <c r="P630" i="7"/>
  <c r="Q630" i="7" s="1"/>
  <c r="P631" i="7"/>
  <c r="Q631" i="7" s="1"/>
  <c r="P632" i="7"/>
  <c r="Q632" i="7" s="1"/>
  <c r="P633" i="7"/>
  <c r="Q633" i="7" s="1"/>
  <c r="P634" i="7"/>
  <c r="Q634" i="7" s="1"/>
  <c r="P635" i="7"/>
  <c r="Q635" i="7" s="1"/>
  <c r="P636" i="7"/>
  <c r="Q636" i="7" s="1"/>
  <c r="P637" i="7"/>
  <c r="Q637" i="7" s="1"/>
  <c r="P638" i="7"/>
  <c r="Q638" i="7" s="1"/>
  <c r="P639" i="7"/>
  <c r="Q639" i="7" s="1"/>
  <c r="P640" i="7"/>
  <c r="Q640" i="7" s="1"/>
  <c r="P641" i="7"/>
  <c r="Q641" i="7" s="1"/>
  <c r="P642" i="7"/>
  <c r="Q642" i="7" s="1"/>
  <c r="P643" i="7"/>
  <c r="Q643" i="7" s="1"/>
  <c r="P644" i="7"/>
  <c r="Q644" i="7" s="1"/>
  <c r="P645" i="7"/>
  <c r="Q645" i="7" s="1"/>
  <c r="P646" i="7"/>
  <c r="Q646" i="7" s="1"/>
  <c r="P647" i="7"/>
  <c r="Q647" i="7" s="1"/>
  <c r="P648" i="7"/>
  <c r="Q648" i="7" s="1"/>
  <c r="P649" i="7"/>
  <c r="Q649" i="7" s="1"/>
  <c r="P650" i="7"/>
  <c r="Q650" i="7" s="1"/>
  <c r="P651" i="7"/>
  <c r="Q651" i="7" s="1"/>
  <c r="P652" i="7"/>
  <c r="Q652" i="7" s="1"/>
  <c r="P653" i="7"/>
  <c r="Q653" i="7" s="1"/>
  <c r="P654" i="7"/>
  <c r="Q654" i="7" s="1"/>
  <c r="P655" i="7"/>
  <c r="Q655" i="7" s="1"/>
  <c r="P656" i="7"/>
  <c r="Q656" i="7" s="1"/>
  <c r="P657" i="7"/>
  <c r="Q657" i="7" s="1"/>
  <c r="P658" i="7"/>
  <c r="Q658" i="7" s="1"/>
  <c r="P659" i="7"/>
  <c r="Q659" i="7" s="1"/>
  <c r="P660" i="7"/>
  <c r="Q660" i="7" s="1"/>
  <c r="P661" i="7"/>
  <c r="Q661" i="7" s="1"/>
  <c r="P662" i="7"/>
  <c r="Q662" i="7" s="1"/>
  <c r="P663" i="7"/>
  <c r="Q663" i="7" s="1"/>
  <c r="P664" i="7"/>
  <c r="Q664" i="7" s="1"/>
  <c r="P665" i="7"/>
  <c r="Q665" i="7" s="1"/>
  <c r="P666" i="7"/>
  <c r="Q666" i="7" s="1"/>
  <c r="P667" i="7"/>
  <c r="Q667" i="7" s="1"/>
  <c r="P668" i="7"/>
  <c r="Q668" i="7" s="1"/>
  <c r="P669" i="7"/>
  <c r="Q669" i="7" s="1"/>
  <c r="P670" i="7"/>
  <c r="Q670" i="7" s="1"/>
  <c r="P671" i="7"/>
  <c r="Q671" i="7" s="1"/>
  <c r="P672" i="7"/>
  <c r="Q672" i="7" s="1"/>
  <c r="P673" i="7"/>
  <c r="Q673" i="7" s="1"/>
  <c r="P674" i="7"/>
  <c r="Q674" i="7" s="1"/>
  <c r="P675" i="7"/>
  <c r="Q675" i="7" s="1"/>
  <c r="P676" i="7"/>
  <c r="Q676" i="7" s="1"/>
  <c r="P677" i="7"/>
  <c r="Q677" i="7" s="1"/>
  <c r="P678" i="7"/>
  <c r="Q678" i="7" s="1"/>
  <c r="P679" i="7"/>
  <c r="Q679" i="7" s="1"/>
  <c r="P680" i="7"/>
  <c r="Q680" i="7" s="1"/>
  <c r="P681" i="7"/>
  <c r="Q681" i="7" s="1"/>
  <c r="P682" i="7"/>
  <c r="Q682" i="7" s="1"/>
  <c r="P683" i="7"/>
  <c r="Q683" i="7" s="1"/>
  <c r="P684" i="7"/>
  <c r="Q684" i="7" s="1"/>
  <c r="P685" i="7"/>
  <c r="Q685" i="7" s="1"/>
  <c r="P686" i="7"/>
  <c r="Q686" i="7" s="1"/>
  <c r="P687" i="7"/>
  <c r="Q687" i="7" s="1"/>
  <c r="P688" i="7"/>
  <c r="Q688" i="7" s="1"/>
  <c r="P689" i="7"/>
  <c r="Q689" i="7" s="1"/>
  <c r="P690" i="7"/>
  <c r="Q690" i="7" s="1"/>
  <c r="P691" i="7"/>
  <c r="Q691" i="7" s="1"/>
  <c r="P692" i="7"/>
  <c r="Q692" i="7" s="1"/>
  <c r="P693" i="7"/>
  <c r="Q693" i="7" s="1"/>
  <c r="P694" i="7"/>
  <c r="Q694" i="7" s="1"/>
  <c r="P695" i="7"/>
  <c r="Q695" i="7" s="1"/>
  <c r="P696" i="7"/>
  <c r="Q696" i="7" s="1"/>
  <c r="P697" i="7"/>
  <c r="Q697" i="7" s="1"/>
  <c r="P698" i="7"/>
  <c r="Q698" i="7" s="1"/>
  <c r="P699" i="7"/>
  <c r="Q699" i="7" s="1"/>
  <c r="P700" i="7"/>
  <c r="Q700" i="7" s="1"/>
  <c r="P701" i="7"/>
  <c r="Q701" i="7" s="1"/>
  <c r="P702" i="7"/>
  <c r="Q702" i="7" s="1"/>
  <c r="P703" i="7"/>
  <c r="Q703" i="7" s="1"/>
  <c r="P704" i="7"/>
  <c r="Q704" i="7" s="1"/>
  <c r="P705" i="7"/>
  <c r="Q705" i="7" s="1"/>
  <c r="P706" i="7"/>
  <c r="Q706" i="7" s="1"/>
  <c r="P707" i="7"/>
  <c r="Q707" i="7" s="1"/>
  <c r="P708" i="7"/>
  <c r="Q708" i="7" s="1"/>
  <c r="P709" i="7"/>
  <c r="Q709" i="7" s="1"/>
  <c r="P710" i="7"/>
  <c r="Q710" i="7" s="1"/>
  <c r="P711" i="7"/>
  <c r="Q711" i="7" s="1"/>
  <c r="P712" i="7"/>
  <c r="Q712" i="7" s="1"/>
  <c r="P713" i="7"/>
  <c r="Q713" i="7" s="1"/>
  <c r="P714" i="7"/>
  <c r="Q714" i="7" s="1"/>
  <c r="P715" i="7"/>
  <c r="Q715" i="7" s="1"/>
  <c r="P716" i="7"/>
  <c r="Q716" i="7" s="1"/>
  <c r="P717" i="7"/>
  <c r="Q717" i="7" s="1"/>
  <c r="P718" i="7"/>
  <c r="Q718" i="7" s="1"/>
  <c r="P719" i="7"/>
  <c r="Q719" i="7" s="1"/>
  <c r="P720" i="7"/>
  <c r="Q720" i="7" s="1"/>
  <c r="P721" i="7"/>
  <c r="Q721" i="7" s="1"/>
  <c r="P722" i="7"/>
  <c r="Q722" i="7" s="1"/>
  <c r="P723" i="7"/>
  <c r="Q723" i="7" s="1"/>
  <c r="P724" i="7"/>
  <c r="Q724" i="7" s="1"/>
  <c r="P725" i="7"/>
  <c r="Q725" i="7" s="1"/>
  <c r="P726" i="7"/>
  <c r="Q726" i="7" s="1"/>
  <c r="P727" i="7"/>
  <c r="Q727" i="7" s="1"/>
  <c r="P728" i="7"/>
  <c r="Q728" i="7" s="1"/>
  <c r="P729" i="7"/>
  <c r="Q729" i="7" s="1"/>
  <c r="P730" i="7"/>
  <c r="Q730" i="7" s="1"/>
  <c r="P731" i="7"/>
  <c r="Q731" i="7" s="1"/>
  <c r="P732" i="7"/>
  <c r="Q732" i="7" s="1"/>
  <c r="P733" i="7"/>
  <c r="Q733" i="7" s="1"/>
  <c r="P734" i="7"/>
  <c r="Q734" i="7" s="1"/>
  <c r="P735" i="7"/>
  <c r="Q735" i="7" s="1"/>
  <c r="P736" i="7"/>
  <c r="Q736" i="7" s="1"/>
  <c r="P737" i="7"/>
  <c r="Q737" i="7" s="1"/>
  <c r="P738" i="7"/>
  <c r="Q738" i="7" s="1"/>
  <c r="P739" i="7"/>
  <c r="Q739" i="7" s="1"/>
  <c r="P740" i="7"/>
  <c r="Q740" i="7" s="1"/>
  <c r="P741" i="7"/>
  <c r="Q741" i="7" s="1"/>
  <c r="P742" i="7"/>
  <c r="Q742" i="7" s="1"/>
  <c r="P743" i="7"/>
  <c r="Q743" i="7" s="1"/>
  <c r="P744" i="7"/>
  <c r="Q744" i="7" s="1"/>
  <c r="P745" i="7"/>
  <c r="Q745" i="7" s="1"/>
  <c r="P746" i="7"/>
  <c r="Q746" i="7" s="1"/>
  <c r="P747" i="7"/>
  <c r="Q747" i="7" s="1"/>
  <c r="P748" i="7"/>
  <c r="Q748" i="7" s="1"/>
  <c r="P749" i="7"/>
  <c r="Q749" i="7" s="1"/>
  <c r="P750" i="7"/>
  <c r="Q750" i="7" s="1"/>
  <c r="P751" i="7"/>
  <c r="Q751" i="7" s="1"/>
  <c r="P752" i="7"/>
  <c r="Q752" i="7" s="1"/>
  <c r="P753" i="7"/>
  <c r="Q753" i="7" s="1"/>
  <c r="P754" i="7"/>
  <c r="Q754" i="7" s="1"/>
  <c r="P755" i="7"/>
  <c r="Q755" i="7" s="1"/>
  <c r="P756" i="7"/>
  <c r="Q756" i="7" s="1"/>
  <c r="P757" i="7"/>
  <c r="Q757" i="7" s="1"/>
  <c r="P758" i="7"/>
  <c r="Q758" i="7" s="1"/>
  <c r="P759" i="7"/>
  <c r="Q759" i="7" s="1"/>
  <c r="P760" i="7"/>
  <c r="Q760" i="7" s="1"/>
  <c r="P761" i="7"/>
  <c r="Q761" i="7" s="1"/>
  <c r="P762" i="7"/>
  <c r="Q762" i="7" s="1"/>
  <c r="P763" i="7"/>
  <c r="Q763" i="7" s="1"/>
  <c r="P764" i="7"/>
  <c r="Q764" i="7" s="1"/>
  <c r="P765" i="7"/>
  <c r="Q765" i="7" s="1"/>
  <c r="P766" i="7"/>
  <c r="Q766" i="7" s="1"/>
  <c r="P767" i="7"/>
  <c r="Q767" i="7" s="1"/>
  <c r="P768" i="7"/>
  <c r="Q768" i="7" s="1"/>
  <c r="P769" i="7"/>
  <c r="Q769" i="7" s="1"/>
  <c r="P770" i="7"/>
  <c r="Q770" i="7" s="1"/>
  <c r="P771" i="7"/>
  <c r="Q771" i="7" s="1"/>
  <c r="P772" i="7"/>
  <c r="Q772" i="7" s="1"/>
  <c r="P773" i="7"/>
  <c r="Q773" i="7" s="1"/>
  <c r="P774" i="7"/>
  <c r="Q774" i="7" s="1"/>
  <c r="P775" i="7"/>
  <c r="Q775" i="7" s="1"/>
  <c r="P776" i="7"/>
  <c r="Q776" i="7" s="1"/>
  <c r="P777" i="7"/>
  <c r="Q777" i="7" s="1"/>
  <c r="P778" i="7"/>
  <c r="Q778" i="7" s="1"/>
  <c r="P779" i="7"/>
  <c r="Q779" i="7" s="1"/>
  <c r="P780" i="7"/>
  <c r="Q780" i="7" s="1"/>
  <c r="P781" i="7"/>
  <c r="Q781" i="7" s="1"/>
  <c r="P782" i="7"/>
  <c r="Q782" i="7" s="1"/>
  <c r="P783" i="7"/>
  <c r="Q783" i="7" s="1"/>
  <c r="P784" i="7"/>
  <c r="Q784" i="7" s="1"/>
  <c r="P785" i="7"/>
  <c r="Q785" i="7" s="1"/>
  <c r="P786" i="7"/>
  <c r="Q786" i="7" s="1"/>
  <c r="P787" i="7"/>
  <c r="Q787" i="7" s="1"/>
  <c r="P788" i="7"/>
  <c r="Q788" i="7" s="1"/>
  <c r="P789" i="7"/>
  <c r="Q789" i="7" s="1"/>
  <c r="P790" i="7"/>
  <c r="Q790" i="7" s="1"/>
  <c r="P791" i="7"/>
  <c r="Q791" i="7" s="1"/>
  <c r="P792" i="7"/>
  <c r="Q792" i="7" s="1"/>
  <c r="P793" i="7"/>
  <c r="Q793" i="7" s="1"/>
  <c r="P794" i="7"/>
  <c r="Q794" i="7" s="1"/>
  <c r="P795" i="7"/>
  <c r="Q795" i="7" s="1"/>
  <c r="P796" i="7"/>
  <c r="Q796" i="7" s="1"/>
  <c r="P797" i="7"/>
  <c r="Q797" i="7" s="1"/>
  <c r="P798" i="7"/>
  <c r="Q798" i="7" s="1"/>
  <c r="P799" i="7"/>
  <c r="Q799" i="7" s="1"/>
  <c r="P800" i="7"/>
  <c r="Q800" i="7" s="1"/>
  <c r="P801" i="7"/>
  <c r="Q801" i="7" s="1"/>
  <c r="P802" i="7"/>
  <c r="Q802" i="7" s="1"/>
  <c r="P803" i="7"/>
  <c r="Q803" i="7" s="1"/>
  <c r="P804" i="7"/>
  <c r="Q804" i="7" s="1"/>
  <c r="P805" i="7"/>
  <c r="Q805" i="7" s="1"/>
  <c r="P806" i="7"/>
  <c r="Q806" i="7" s="1"/>
  <c r="P807" i="7"/>
  <c r="Q807" i="7" s="1"/>
  <c r="P808" i="7"/>
  <c r="Q808" i="7" s="1"/>
  <c r="P809" i="7"/>
  <c r="Q809" i="7" s="1"/>
  <c r="P810" i="7"/>
  <c r="Q810" i="7" s="1"/>
  <c r="P811" i="7"/>
  <c r="Q811" i="7" s="1"/>
  <c r="P812" i="7"/>
  <c r="Q812" i="7" s="1"/>
  <c r="P813" i="7"/>
  <c r="Q813" i="7" s="1"/>
  <c r="P814" i="7"/>
  <c r="Q814" i="7" s="1"/>
  <c r="P815" i="7"/>
  <c r="Q815" i="7" s="1"/>
  <c r="P816" i="7"/>
  <c r="Q816" i="7" s="1"/>
  <c r="P817" i="7"/>
  <c r="Q817" i="7" s="1"/>
  <c r="P818" i="7"/>
  <c r="Q818" i="7" s="1"/>
  <c r="P819" i="7"/>
  <c r="Q819" i="7" s="1"/>
  <c r="P820" i="7"/>
  <c r="Q820" i="7" s="1"/>
  <c r="P821" i="7"/>
  <c r="Q821" i="7" s="1"/>
  <c r="P822" i="7"/>
  <c r="Q822" i="7" s="1"/>
  <c r="P823" i="7"/>
  <c r="Q823" i="7" s="1"/>
  <c r="P824" i="7"/>
  <c r="Q824" i="7" s="1"/>
  <c r="P825" i="7"/>
  <c r="Q825" i="7" s="1"/>
  <c r="P826" i="7"/>
  <c r="Q826" i="7" s="1"/>
  <c r="P827" i="7"/>
  <c r="Q827" i="7" s="1"/>
  <c r="P828" i="7"/>
  <c r="Q828" i="7" s="1"/>
  <c r="P829" i="7"/>
  <c r="Q829" i="7" s="1"/>
  <c r="P830" i="7"/>
  <c r="Q830" i="7" s="1"/>
  <c r="P831" i="7"/>
  <c r="Q831" i="7" s="1"/>
  <c r="P832" i="7"/>
  <c r="Q832" i="7" s="1"/>
  <c r="P833" i="7"/>
  <c r="Q833" i="7" s="1"/>
  <c r="P834" i="7"/>
  <c r="Q834" i="7" s="1"/>
  <c r="P835" i="7"/>
  <c r="Q835" i="7" s="1"/>
  <c r="P836" i="7"/>
  <c r="Q836" i="7" s="1"/>
  <c r="P837" i="7"/>
  <c r="Q837" i="7" s="1"/>
  <c r="P838" i="7"/>
  <c r="Q838" i="7" s="1"/>
  <c r="P839" i="7"/>
  <c r="Q839" i="7" s="1"/>
  <c r="P840" i="7"/>
  <c r="Q840" i="7" s="1"/>
  <c r="P841" i="7"/>
  <c r="Q841" i="7" s="1"/>
  <c r="P842" i="7"/>
  <c r="Q842" i="7" s="1"/>
  <c r="P843" i="7"/>
  <c r="Q843" i="7" s="1"/>
  <c r="P844" i="7"/>
  <c r="Q844" i="7" s="1"/>
  <c r="P845" i="7"/>
  <c r="Q845" i="7" s="1"/>
  <c r="P846" i="7"/>
  <c r="Q846" i="7" s="1"/>
  <c r="P847" i="7"/>
  <c r="Q847" i="7" s="1"/>
  <c r="P848" i="7"/>
  <c r="Q848" i="7" s="1"/>
  <c r="P849" i="7"/>
  <c r="Q849" i="7" s="1"/>
  <c r="P850" i="7"/>
  <c r="Q850" i="7" s="1"/>
  <c r="P851" i="7"/>
  <c r="Q851" i="7" s="1"/>
  <c r="P852" i="7"/>
  <c r="Q852" i="7" s="1"/>
  <c r="P853" i="7"/>
  <c r="Q853" i="7" s="1"/>
  <c r="P854" i="7"/>
  <c r="Q854" i="7" s="1"/>
  <c r="P855" i="7"/>
  <c r="Q855" i="7" s="1"/>
  <c r="P856" i="7"/>
  <c r="Q856" i="7" s="1"/>
  <c r="P857" i="7"/>
  <c r="Q857" i="7" s="1"/>
  <c r="P858" i="7"/>
  <c r="Q858" i="7" s="1"/>
  <c r="P859" i="7"/>
  <c r="Q859" i="7" s="1"/>
  <c r="P860" i="7"/>
  <c r="Q860" i="7" s="1"/>
  <c r="P861" i="7"/>
  <c r="Q861" i="7" s="1"/>
  <c r="P862" i="7"/>
  <c r="Q862" i="7" s="1"/>
  <c r="P863" i="7"/>
  <c r="Q863" i="7" s="1"/>
  <c r="P864" i="7"/>
  <c r="Q864" i="7" s="1"/>
  <c r="P865" i="7"/>
  <c r="Q865" i="7" s="1"/>
  <c r="P866" i="7"/>
  <c r="Q866" i="7" s="1"/>
  <c r="P867" i="7"/>
  <c r="Q867" i="7" s="1"/>
  <c r="P868" i="7"/>
  <c r="Q868" i="7" s="1"/>
  <c r="P869" i="7"/>
  <c r="Q869" i="7" s="1"/>
  <c r="P870" i="7"/>
  <c r="Q870" i="7" s="1"/>
  <c r="P871" i="7"/>
  <c r="Q871" i="7" s="1"/>
  <c r="P872" i="7"/>
  <c r="Q872" i="7" s="1"/>
  <c r="P873" i="7"/>
  <c r="Q873" i="7" s="1"/>
  <c r="P874" i="7"/>
  <c r="Q874" i="7" s="1"/>
  <c r="P875" i="7"/>
  <c r="Q875" i="7" s="1"/>
  <c r="P876" i="7"/>
  <c r="Q876" i="7" s="1"/>
  <c r="P877" i="7"/>
  <c r="Q877" i="7" s="1"/>
  <c r="P878" i="7"/>
  <c r="Q878" i="7" s="1"/>
  <c r="P879" i="7"/>
  <c r="Q879" i="7" s="1"/>
  <c r="P880" i="7"/>
  <c r="Q880" i="7" s="1"/>
  <c r="P881" i="7"/>
  <c r="Q881" i="7" s="1"/>
  <c r="P882" i="7"/>
  <c r="Q882" i="7" s="1"/>
  <c r="P883" i="7"/>
  <c r="Q883" i="7" s="1"/>
  <c r="P884" i="7"/>
  <c r="Q884" i="7" s="1"/>
  <c r="P885" i="7"/>
  <c r="Q885" i="7" s="1"/>
  <c r="P886" i="7"/>
  <c r="Q886" i="7" s="1"/>
  <c r="P887" i="7"/>
  <c r="Q887" i="7" s="1"/>
  <c r="P888" i="7"/>
  <c r="Q888" i="7" s="1"/>
  <c r="P889" i="7"/>
  <c r="Q889" i="7" s="1"/>
  <c r="P890" i="7"/>
  <c r="Q890" i="7" s="1"/>
  <c r="P891" i="7"/>
  <c r="Q891" i="7" s="1"/>
  <c r="P892" i="7"/>
  <c r="Q892" i="7" s="1"/>
  <c r="P893" i="7"/>
  <c r="Q893" i="7" s="1"/>
  <c r="P894" i="7"/>
  <c r="Q894" i="7" s="1"/>
  <c r="P895" i="7"/>
  <c r="Q895" i="7" s="1"/>
  <c r="P896" i="7"/>
  <c r="Q896" i="7" s="1"/>
  <c r="P897" i="7"/>
  <c r="Q897" i="7" s="1"/>
  <c r="P898" i="7"/>
  <c r="Q898" i="7" s="1"/>
  <c r="P899" i="7"/>
  <c r="Q899" i="7" s="1"/>
  <c r="P900" i="7"/>
  <c r="Q900" i="7" s="1"/>
  <c r="P901" i="7"/>
  <c r="Q901" i="7" s="1"/>
  <c r="P902" i="7"/>
  <c r="Q902" i="7" s="1"/>
  <c r="P903" i="7"/>
  <c r="Q903" i="7" s="1"/>
  <c r="P904" i="7"/>
  <c r="Q904" i="7" s="1"/>
  <c r="P905" i="7"/>
  <c r="Q905" i="7" s="1"/>
  <c r="P906" i="7"/>
  <c r="Q906" i="7" s="1"/>
  <c r="P907" i="7"/>
  <c r="Q907" i="7" s="1"/>
  <c r="P908" i="7"/>
  <c r="Q908" i="7" s="1"/>
  <c r="P909" i="7"/>
  <c r="Q909" i="7" s="1"/>
  <c r="P910" i="7"/>
  <c r="Q910" i="7" s="1"/>
  <c r="P911" i="7"/>
  <c r="Q911" i="7" s="1"/>
  <c r="P912" i="7"/>
  <c r="Q912" i="7" s="1"/>
  <c r="P913" i="7"/>
  <c r="Q913" i="7" s="1"/>
  <c r="P914" i="7"/>
  <c r="Q914" i="7" s="1"/>
  <c r="P915" i="7"/>
  <c r="Q915" i="7" s="1"/>
  <c r="P916" i="7"/>
  <c r="Q916" i="7" s="1"/>
  <c r="P917" i="7"/>
  <c r="Q917" i="7" s="1"/>
  <c r="P918" i="7"/>
  <c r="Q918" i="7" s="1"/>
  <c r="P919" i="7"/>
  <c r="Q919" i="7" s="1"/>
  <c r="P920" i="7"/>
  <c r="Q920" i="7" s="1"/>
  <c r="P921" i="7"/>
  <c r="Q921" i="7" s="1"/>
  <c r="P922" i="7"/>
  <c r="Q922" i="7" s="1"/>
  <c r="P923" i="7"/>
  <c r="Q923" i="7" s="1"/>
  <c r="P924" i="7"/>
  <c r="Q924" i="7" s="1"/>
  <c r="P925" i="7"/>
  <c r="Q925" i="7" s="1"/>
  <c r="P926" i="7"/>
  <c r="Q926" i="7" s="1"/>
  <c r="P927" i="7"/>
  <c r="Q927" i="7" s="1"/>
  <c r="P928" i="7"/>
  <c r="Q928" i="7" s="1"/>
  <c r="P929" i="7"/>
  <c r="Q929" i="7" s="1"/>
  <c r="P930" i="7"/>
  <c r="Q930" i="7" s="1"/>
  <c r="P931" i="7"/>
  <c r="Q931" i="7" s="1"/>
  <c r="P932" i="7"/>
  <c r="Q932" i="7" s="1"/>
  <c r="P933" i="7"/>
  <c r="Q933" i="7" s="1"/>
  <c r="P934" i="7"/>
  <c r="Q934" i="7" s="1"/>
  <c r="P935" i="7"/>
  <c r="Q935" i="7" s="1"/>
  <c r="P936" i="7"/>
  <c r="Q936" i="7" s="1"/>
  <c r="P937" i="7"/>
  <c r="Q937" i="7" s="1"/>
  <c r="P938" i="7"/>
  <c r="Q938" i="7" s="1"/>
  <c r="P939" i="7"/>
  <c r="Q939" i="7" s="1"/>
  <c r="P940" i="7"/>
  <c r="Q940" i="7" s="1"/>
  <c r="P941" i="7"/>
  <c r="Q941" i="7" s="1"/>
  <c r="P942" i="7"/>
  <c r="Q942" i="7" s="1"/>
  <c r="P943" i="7"/>
  <c r="Q943" i="7" s="1"/>
  <c r="P944" i="7"/>
  <c r="Q944" i="7" s="1"/>
  <c r="P945" i="7"/>
  <c r="Q945" i="7" s="1"/>
  <c r="P946" i="7"/>
  <c r="Q946" i="7" s="1"/>
  <c r="P947" i="7"/>
  <c r="Q947" i="7" s="1"/>
  <c r="P948" i="7"/>
  <c r="Q948" i="7" s="1"/>
  <c r="P949" i="7"/>
  <c r="Q949" i="7" s="1"/>
  <c r="P950" i="7"/>
  <c r="Q950" i="7" s="1"/>
  <c r="P951" i="7"/>
  <c r="Q951" i="7" s="1"/>
  <c r="P952" i="7"/>
  <c r="Q952" i="7" s="1"/>
  <c r="P953" i="7"/>
  <c r="Q953" i="7" s="1"/>
  <c r="P954" i="7"/>
  <c r="Q954" i="7" s="1"/>
  <c r="P955" i="7"/>
  <c r="Q955" i="7" s="1"/>
  <c r="P956" i="7"/>
  <c r="Q956" i="7" s="1"/>
  <c r="P957" i="7"/>
  <c r="Q957" i="7" s="1"/>
  <c r="P958" i="7"/>
  <c r="Q958" i="7" s="1"/>
  <c r="P959" i="7"/>
  <c r="Q959" i="7" s="1"/>
  <c r="P960" i="7"/>
  <c r="Q960" i="7" s="1"/>
  <c r="P961" i="7"/>
  <c r="Q961" i="7" s="1"/>
  <c r="P962" i="7"/>
  <c r="Q962" i="7" s="1"/>
  <c r="P963" i="7"/>
  <c r="Q963" i="7" s="1"/>
  <c r="P964" i="7"/>
  <c r="Q964" i="7" s="1"/>
  <c r="P965" i="7"/>
  <c r="Q965" i="7" s="1"/>
  <c r="P966" i="7"/>
  <c r="Q966" i="7" s="1"/>
  <c r="P967" i="7"/>
  <c r="Q967" i="7" s="1"/>
  <c r="P968" i="7"/>
  <c r="Q968" i="7" s="1"/>
  <c r="P969" i="7"/>
  <c r="Q969" i="7" s="1"/>
  <c r="P970" i="7"/>
  <c r="Q970" i="7" s="1"/>
  <c r="P971" i="7"/>
  <c r="Q971" i="7" s="1"/>
  <c r="P972" i="7"/>
  <c r="Q972" i="7" s="1"/>
  <c r="P973" i="7"/>
  <c r="Q973" i="7" s="1"/>
  <c r="P974" i="7"/>
  <c r="Q974" i="7" s="1"/>
  <c r="P975" i="7"/>
  <c r="Q975" i="7" s="1"/>
  <c r="P976" i="7"/>
  <c r="Q976" i="7" s="1"/>
  <c r="P977" i="7"/>
  <c r="Q977" i="7" s="1"/>
  <c r="P978" i="7"/>
  <c r="Q978" i="7" s="1"/>
  <c r="P979" i="7"/>
  <c r="Q979" i="7" s="1"/>
  <c r="P980" i="7"/>
  <c r="Q980" i="7" s="1"/>
  <c r="P981" i="7"/>
  <c r="Q981" i="7" s="1"/>
  <c r="P982" i="7"/>
  <c r="Q982" i="7" s="1"/>
  <c r="P983" i="7"/>
  <c r="Q983" i="7" s="1"/>
  <c r="P984" i="7"/>
  <c r="Q984" i="7" s="1"/>
  <c r="P985" i="7"/>
  <c r="Q985" i="7" s="1"/>
  <c r="P986" i="7"/>
  <c r="Q986" i="7" s="1"/>
  <c r="P987" i="7"/>
  <c r="Q987" i="7" s="1"/>
  <c r="P988" i="7"/>
  <c r="Q988" i="7" s="1"/>
  <c r="P989" i="7"/>
  <c r="Q989" i="7" s="1"/>
  <c r="P990" i="7"/>
  <c r="Q990" i="7" s="1"/>
  <c r="P991" i="7"/>
  <c r="Q991" i="7" s="1"/>
  <c r="P992" i="7"/>
  <c r="Q992" i="7" s="1"/>
  <c r="P993" i="7"/>
  <c r="Q993" i="7" s="1"/>
  <c r="P994" i="7"/>
  <c r="Q994" i="7" s="1"/>
  <c r="P995" i="7"/>
  <c r="Q995" i="7" s="1"/>
  <c r="P996" i="7"/>
  <c r="Q996" i="7" s="1"/>
  <c r="P997" i="7"/>
  <c r="Q997" i="7" s="1"/>
  <c r="P998" i="7"/>
  <c r="Q998" i="7" s="1"/>
  <c r="P999" i="7"/>
  <c r="Q999" i="7" s="1"/>
  <c r="P1000" i="7"/>
  <c r="Q1000" i="7" s="1"/>
  <c r="P1001" i="7"/>
  <c r="Q1001" i="7" s="1"/>
  <c r="P1002" i="7"/>
  <c r="Q1002" i="7" s="1"/>
  <c r="P1003" i="7"/>
  <c r="Q1003" i="7" s="1"/>
  <c r="P1004" i="7"/>
  <c r="Q1004" i="7" s="1"/>
  <c r="P1005" i="7"/>
  <c r="Q1005" i="7" s="1"/>
  <c r="P1006" i="7"/>
  <c r="Q1006" i="7" s="1"/>
  <c r="P1007" i="7"/>
  <c r="Q1007" i="7" s="1"/>
  <c r="P1008" i="7"/>
  <c r="Q1008" i="7" s="1"/>
  <c r="P1009" i="7"/>
  <c r="Q1009" i="7" s="1"/>
  <c r="P1010" i="7"/>
  <c r="Q1010" i="7" s="1"/>
  <c r="P1011" i="7"/>
  <c r="Q1011" i="7" s="1"/>
  <c r="P1012" i="7"/>
  <c r="Q1012" i="7" s="1"/>
  <c r="P1013" i="7"/>
  <c r="Q1013" i="7" s="1"/>
  <c r="P1014" i="7"/>
  <c r="Q1014" i="7" s="1"/>
  <c r="P1015" i="7"/>
  <c r="Q1015" i="7" s="1"/>
  <c r="P1016" i="7"/>
  <c r="Q1016" i="7" s="1"/>
  <c r="P1017" i="7"/>
  <c r="Q1017" i="7" s="1"/>
  <c r="H825" i="6" l="1"/>
  <c r="G825" i="6"/>
  <c r="H857" i="6"/>
  <c r="G857" i="6"/>
  <c r="H836" i="6"/>
  <c r="G836" i="6"/>
  <c r="H803" i="6"/>
  <c r="G803" i="6"/>
  <c r="H972" i="6"/>
  <c r="G972" i="6"/>
  <c r="H960" i="6"/>
  <c r="G960" i="6"/>
  <c r="H929" i="6"/>
  <c r="G929" i="6"/>
  <c r="H920" i="6"/>
  <c r="G920" i="6"/>
  <c r="H854" i="6"/>
  <c r="G854" i="6"/>
  <c r="H833" i="6"/>
  <c r="G833" i="6"/>
  <c r="H812" i="6"/>
  <c r="G812" i="6"/>
  <c r="H939" i="6"/>
  <c r="G939" i="6"/>
  <c r="H897" i="6"/>
  <c r="G897" i="6"/>
  <c r="H875" i="6"/>
  <c r="G875" i="6"/>
  <c r="H853" i="6"/>
  <c r="G853" i="6"/>
  <c r="H948" i="6"/>
  <c r="G948" i="6"/>
  <c r="H908" i="6"/>
  <c r="G908" i="6"/>
  <c r="H831" i="6"/>
  <c r="G831" i="6"/>
  <c r="H957" i="6"/>
  <c r="G957" i="6"/>
  <c r="H907" i="6"/>
  <c r="G907" i="6"/>
  <c r="H884" i="6"/>
  <c r="G884" i="6"/>
  <c r="H933" i="6"/>
  <c r="G933" i="6"/>
  <c r="H862" i="6"/>
  <c r="G862" i="6"/>
  <c r="H766" i="6"/>
  <c r="G766" i="6"/>
  <c r="H913" i="6"/>
  <c r="G913" i="6"/>
  <c r="H966" i="6"/>
  <c r="G966" i="6"/>
  <c r="H905" i="6"/>
  <c r="G905" i="6"/>
  <c r="H871" i="6"/>
  <c r="G871" i="6"/>
  <c r="H777" i="6"/>
  <c r="G777" i="6"/>
  <c r="H893" i="6"/>
  <c r="G893" i="6"/>
  <c r="H934" i="6"/>
  <c r="G934" i="6"/>
  <c r="H892" i="6"/>
  <c r="G892" i="6"/>
  <c r="H880" i="6"/>
  <c r="G880" i="6"/>
  <c r="H838" i="6"/>
  <c r="G838" i="6"/>
  <c r="H1014" i="6"/>
  <c r="G1014" i="6"/>
  <c r="H967" i="6"/>
  <c r="G967" i="6"/>
  <c r="H1012" i="6"/>
  <c r="G1012" i="6"/>
  <c r="H1000" i="6"/>
  <c r="G1000" i="6"/>
  <c r="H988" i="6"/>
  <c r="G988" i="6"/>
  <c r="H977" i="6"/>
  <c r="G977" i="6"/>
  <c r="H931" i="6"/>
  <c r="G931" i="6"/>
  <c r="H895" i="6"/>
  <c r="G895" i="6"/>
  <c r="H886" i="6"/>
  <c r="G886" i="6"/>
  <c r="H877" i="6"/>
  <c r="G877" i="6"/>
  <c r="H867" i="6"/>
  <c r="G867" i="6"/>
  <c r="G858" i="6"/>
  <c r="H858" i="6"/>
  <c r="H850" i="6"/>
  <c r="G850" i="6"/>
  <c r="H840" i="6"/>
  <c r="G840" i="6"/>
  <c r="H822" i="6"/>
  <c r="G822" i="6"/>
  <c r="H793" i="6"/>
  <c r="G793" i="6"/>
  <c r="H782" i="6"/>
  <c r="G782" i="6"/>
  <c r="H773" i="6"/>
  <c r="G773" i="6"/>
  <c r="H763" i="6"/>
  <c r="G763" i="6"/>
  <c r="H753" i="6"/>
  <c r="G753" i="6"/>
  <c r="H743" i="6"/>
  <c r="G743" i="6"/>
  <c r="H734" i="6"/>
  <c r="G734" i="6"/>
  <c r="H722" i="6"/>
  <c r="G722" i="6"/>
  <c r="H710" i="6"/>
  <c r="G710" i="6"/>
  <c r="H700" i="6"/>
  <c r="G700" i="6"/>
  <c r="H689" i="6"/>
  <c r="G689" i="6"/>
  <c r="H620" i="6"/>
  <c r="G620" i="6"/>
  <c r="H609" i="6"/>
  <c r="G609" i="6"/>
  <c r="H537" i="6"/>
  <c r="G537" i="6"/>
  <c r="H503" i="6"/>
  <c r="G503" i="6"/>
  <c r="H318" i="6"/>
  <c r="G318" i="6"/>
  <c r="H976" i="6"/>
  <c r="G976" i="6"/>
  <c r="H930" i="6"/>
  <c r="G930" i="6"/>
  <c r="H922" i="6"/>
  <c r="G922" i="6"/>
  <c r="H885" i="6"/>
  <c r="G885" i="6"/>
  <c r="H876" i="6"/>
  <c r="G876" i="6"/>
  <c r="H849" i="6"/>
  <c r="G849" i="6"/>
  <c r="H839" i="6"/>
  <c r="G839" i="6"/>
  <c r="H821" i="6"/>
  <c r="G821" i="6"/>
  <c r="H802" i="6"/>
  <c r="G802" i="6"/>
  <c r="H792" i="6"/>
  <c r="G792" i="6"/>
  <c r="H772" i="6"/>
  <c r="G772" i="6"/>
  <c r="G762" i="6"/>
  <c r="H762" i="6"/>
  <c r="H733" i="6"/>
  <c r="G733" i="6"/>
  <c r="H721" i="6"/>
  <c r="G721" i="6"/>
  <c r="H709" i="6"/>
  <c r="G709" i="6"/>
  <c r="H653" i="6"/>
  <c r="G653" i="6"/>
  <c r="H641" i="6"/>
  <c r="G641" i="6"/>
  <c r="H536" i="6"/>
  <c r="G536" i="6"/>
  <c r="H479" i="6"/>
  <c r="G479" i="6"/>
  <c r="H467" i="6"/>
  <c r="G467" i="6"/>
  <c r="H444" i="6"/>
  <c r="G444" i="6"/>
  <c r="H353" i="6"/>
  <c r="G353" i="6"/>
  <c r="H294" i="6"/>
  <c r="G294" i="6"/>
  <c r="H282" i="6"/>
  <c r="G282" i="6"/>
  <c r="H968" i="6"/>
  <c r="G968" i="6"/>
  <c r="H1010" i="6"/>
  <c r="G1010" i="6"/>
  <c r="H998" i="6"/>
  <c r="G998" i="6"/>
  <c r="H986" i="6"/>
  <c r="G986" i="6"/>
  <c r="H975" i="6"/>
  <c r="G975" i="6"/>
  <c r="H965" i="6"/>
  <c r="G965" i="6"/>
  <c r="H956" i="6"/>
  <c r="G956" i="6"/>
  <c r="H947" i="6"/>
  <c r="G947" i="6"/>
  <c r="H938" i="6"/>
  <c r="G938" i="6"/>
  <c r="H921" i="6"/>
  <c r="G921" i="6"/>
  <c r="H912" i="6"/>
  <c r="G912" i="6"/>
  <c r="H904" i="6"/>
  <c r="G904" i="6"/>
  <c r="H894" i="6"/>
  <c r="G894" i="6"/>
  <c r="H866" i="6"/>
  <c r="G866" i="6"/>
  <c r="H830" i="6"/>
  <c r="G830" i="6"/>
  <c r="H811" i="6"/>
  <c r="G811" i="6"/>
  <c r="H801" i="6"/>
  <c r="G801" i="6"/>
  <c r="G791" i="6"/>
  <c r="H791" i="6"/>
  <c r="H781" i="6"/>
  <c r="G781" i="6"/>
  <c r="H771" i="6"/>
  <c r="G771" i="6"/>
  <c r="H761" i="6"/>
  <c r="G761" i="6"/>
  <c r="H752" i="6"/>
  <c r="G752" i="6"/>
  <c r="H698" i="6"/>
  <c r="G698" i="6"/>
  <c r="H687" i="6"/>
  <c r="G687" i="6"/>
  <c r="H676" i="6"/>
  <c r="G676" i="6"/>
  <c r="H664" i="6"/>
  <c r="G664" i="6"/>
  <c r="H618" i="6"/>
  <c r="G618" i="6"/>
  <c r="H607" i="6"/>
  <c r="G607" i="6"/>
  <c r="H535" i="6"/>
  <c r="G535" i="6"/>
  <c r="H524" i="6"/>
  <c r="G524" i="6"/>
  <c r="H246" i="6"/>
  <c r="G246" i="6"/>
  <c r="H990" i="6"/>
  <c r="G990" i="6"/>
  <c r="H997" i="6"/>
  <c r="G997" i="6"/>
  <c r="H985" i="6"/>
  <c r="G985" i="6"/>
  <c r="H974" i="6"/>
  <c r="G974" i="6"/>
  <c r="H964" i="6"/>
  <c r="G964" i="6"/>
  <c r="H955" i="6"/>
  <c r="G955" i="6"/>
  <c r="H946" i="6"/>
  <c r="G946" i="6"/>
  <c r="H937" i="6"/>
  <c r="G937" i="6"/>
  <c r="H911" i="6"/>
  <c r="G911" i="6"/>
  <c r="H903" i="6"/>
  <c r="G903" i="6"/>
  <c r="H856" i="6"/>
  <c r="G856" i="6"/>
  <c r="H848" i="6"/>
  <c r="G848" i="6"/>
  <c r="H829" i="6"/>
  <c r="G829" i="6"/>
  <c r="H820" i="6"/>
  <c r="G820" i="6"/>
  <c r="H810" i="6"/>
  <c r="G810" i="6"/>
  <c r="H800" i="6"/>
  <c r="G800" i="6"/>
  <c r="H790" i="6"/>
  <c r="G790" i="6"/>
  <c r="H780" i="6"/>
  <c r="G780" i="6"/>
  <c r="H770" i="6"/>
  <c r="G770" i="6"/>
  <c r="H751" i="6"/>
  <c r="G751" i="6"/>
  <c r="H731" i="6"/>
  <c r="G731" i="6"/>
  <c r="H707" i="6"/>
  <c r="G707" i="6"/>
  <c r="H697" i="6"/>
  <c r="G697" i="6"/>
  <c r="H663" i="6"/>
  <c r="G663" i="6"/>
  <c r="H651" i="6"/>
  <c r="G651" i="6"/>
  <c r="H628" i="6"/>
  <c r="G628" i="6"/>
  <c r="H617" i="6"/>
  <c r="G617" i="6"/>
  <c r="H500" i="6"/>
  <c r="G500" i="6"/>
  <c r="H431" i="6"/>
  <c r="G431" i="6"/>
  <c r="H1013" i="6"/>
  <c r="G1013" i="6"/>
  <c r="H989" i="6"/>
  <c r="G989" i="6"/>
  <c r="G996" i="6"/>
  <c r="H996" i="6"/>
  <c r="H973" i="6"/>
  <c r="G973" i="6"/>
  <c r="H963" i="6"/>
  <c r="G963" i="6"/>
  <c r="G954" i="6"/>
  <c r="H954" i="6"/>
  <c r="H945" i="6"/>
  <c r="G945" i="6"/>
  <c r="H936" i="6"/>
  <c r="G936" i="6"/>
  <c r="H928" i="6"/>
  <c r="G928" i="6"/>
  <c r="H910" i="6"/>
  <c r="G910" i="6"/>
  <c r="H902" i="6"/>
  <c r="G902" i="6"/>
  <c r="H883" i="6"/>
  <c r="G883" i="6"/>
  <c r="H874" i="6"/>
  <c r="G874" i="6"/>
  <c r="H865" i="6"/>
  <c r="G865" i="6"/>
  <c r="H855" i="6"/>
  <c r="G855" i="6"/>
  <c r="H847" i="6"/>
  <c r="G847" i="6"/>
  <c r="H837" i="6"/>
  <c r="G837" i="6"/>
  <c r="H828" i="6"/>
  <c r="G828" i="6"/>
  <c r="H809" i="6"/>
  <c r="G809" i="6"/>
  <c r="H799" i="6"/>
  <c r="G799" i="6"/>
  <c r="H789" i="6"/>
  <c r="G789" i="6"/>
  <c r="H779" i="6"/>
  <c r="G779" i="6"/>
  <c r="H769" i="6"/>
  <c r="G769" i="6"/>
  <c r="H760" i="6"/>
  <c r="G760" i="6"/>
  <c r="H730" i="6"/>
  <c r="G730" i="6"/>
  <c r="H718" i="6"/>
  <c r="G718" i="6"/>
  <c r="H674" i="6"/>
  <c r="G674" i="6"/>
  <c r="H650" i="6"/>
  <c r="G650" i="6"/>
  <c r="H638" i="6"/>
  <c r="G638" i="6"/>
  <c r="H565" i="6"/>
  <c r="G565" i="6"/>
  <c r="H476" i="6"/>
  <c r="G476" i="6"/>
  <c r="H1001" i="6"/>
  <c r="G1001" i="6"/>
  <c r="H1008" i="6"/>
  <c r="G1008" i="6"/>
  <c r="H995" i="6"/>
  <c r="G995" i="6"/>
  <c r="G983" i="6"/>
  <c r="H983" i="6"/>
  <c r="H927" i="6"/>
  <c r="G927" i="6"/>
  <c r="H919" i="6"/>
  <c r="G919" i="6"/>
  <c r="H901" i="6"/>
  <c r="G901" i="6"/>
  <c r="G882" i="6"/>
  <c r="H882" i="6"/>
  <c r="H873" i="6"/>
  <c r="G873" i="6"/>
  <c r="H864" i="6"/>
  <c r="G864" i="6"/>
  <c r="H846" i="6"/>
  <c r="G846" i="6"/>
  <c r="H827" i="6"/>
  <c r="G827" i="6"/>
  <c r="H819" i="6"/>
  <c r="G819" i="6"/>
  <c r="H808" i="6"/>
  <c r="G808" i="6"/>
  <c r="H798" i="6"/>
  <c r="G798" i="6"/>
  <c r="H788" i="6"/>
  <c r="G788" i="6"/>
  <c r="H768" i="6"/>
  <c r="G768" i="6"/>
  <c r="H759" i="6"/>
  <c r="G759" i="6"/>
  <c r="H749" i="6"/>
  <c r="G749" i="6"/>
  <c r="H739" i="6"/>
  <c r="G739" i="6"/>
  <c r="G695" i="6"/>
  <c r="H695" i="6"/>
  <c r="H637" i="6"/>
  <c r="G637" i="6"/>
  <c r="H626" i="6"/>
  <c r="G626" i="6"/>
  <c r="H521" i="6"/>
  <c r="G521" i="6"/>
  <c r="H452" i="6"/>
  <c r="G452" i="6"/>
  <c r="H407" i="6"/>
  <c r="G407" i="6"/>
  <c r="H395" i="6"/>
  <c r="G395" i="6"/>
  <c r="H1002" i="6"/>
  <c r="G1002" i="6"/>
  <c r="H1009" i="6"/>
  <c r="G1009" i="6"/>
  <c r="H984" i="6"/>
  <c r="G984" i="6"/>
  <c r="H1006" i="6"/>
  <c r="G1006" i="6"/>
  <c r="H953" i="6"/>
  <c r="G953" i="6"/>
  <c r="H944" i="6"/>
  <c r="G944" i="6"/>
  <c r="H935" i="6"/>
  <c r="G935" i="6"/>
  <c r="H926" i="6"/>
  <c r="G926" i="6"/>
  <c r="H918" i="6"/>
  <c r="G918" i="6"/>
  <c r="H909" i="6"/>
  <c r="G909" i="6"/>
  <c r="G900" i="6"/>
  <c r="H900" i="6"/>
  <c r="H881" i="6"/>
  <c r="G881" i="6"/>
  <c r="H872" i="6"/>
  <c r="G872" i="6"/>
  <c r="H863" i="6"/>
  <c r="G863" i="6"/>
  <c r="H845" i="6"/>
  <c r="G845" i="6"/>
  <c r="H826" i="6"/>
  <c r="G826" i="6"/>
  <c r="H818" i="6"/>
  <c r="G818" i="6"/>
  <c r="H807" i="6"/>
  <c r="G807" i="6"/>
  <c r="H797" i="6"/>
  <c r="G797" i="6"/>
  <c r="H787" i="6"/>
  <c r="G787" i="6"/>
  <c r="H778" i="6"/>
  <c r="G778" i="6"/>
  <c r="H767" i="6"/>
  <c r="G767" i="6"/>
  <c r="H748" i="6"/>
  <c r="G748" i="6"/>
  <c r="H738" i="6"/>
  <c r="G738" i="6"/>
  <c r="H728" i="6"/>
  <c r="G728" i="6"/>
  <c r="H716" i="6"/>
  <c r="G716" i="6"/>
  <c r="H672" i="6"/>
  <c r="G672" i="6"/>
  <c r="H625" i="6"/>
  <c r="G625" i="6"/>
  <c r="H604" i="6"/>
  <c r="G604" i="6"/>
  <c r="G563" i="6"/>
  <c r="H563" i="6"/>
  <c r="H532" i="6"/>
  <c r="G532" i="6"/>
  <c r="H497" i="6"/>
  <c r="G497" i="6"/>
  <c r="H1011" i="6"/>
  <c r="G1011" i="6"/>
  <c r="H1007" i="6"/>
  <c r="G1007" i="6"/>
  <c r="H994" i="6"/>
  <c r="G994" i="6"/>
  <c r="H982" i="6"/>
  <c r="G982" i="6"/>
  <c r="H962" i="6"/>
  <c r="G962" i="6"/>
  <c r="H1005" i="6"/>
  <c r="G1005" i="6"/>
  <c r="H993" i="6"/>
  <c r="G993" i="6"/>
  <c r="H981" i="6"/>
  <c r="G981" i="6"/>
  <c r="H971" i="6"/>
  <c r="G971" i="6"/>
  <c r="H961" i="6"/>
  <c r="G961" i="6"/>
  <c r="H952" i="6"/>
  <c r="G952" i="6"/>
  <c r="H943" i="6"/>
  <c r="G943" i="6"/>
  <c r="H917" i="6"/>
  <c r="G917" i="6"/>
  <c r="H899" i="6"/>
  <c r="G899" i="6"/>
  <c r="H891" i="6"/>
  <c r="G891" i="6"/>
  <c r="H844" i="6"/>
  <c r="G844" i="6"/>
  <c r="H835" i="6"/>
  <c r="G835" i="6"/>
  <c r="H817" i="6"/>
  <c r="G817" i="6"/>
  <c r="H796" i="6"/>
  <c r="G796" i="6"/>
  <c r="G786" i="6"/>
  <c r="H786" i="6"/>
  <c r="H758" i="6"/>
  <c r="G758" i="6"/>
  <c r="H727" i="6"/>
  <c r="G727" i="6"/>
  <c r="H682" i="6"/>
  <c r="G682" i="6"/>
  <c r="H659" i="6"/>
  <c r="G659" i="6"/>
  <c r="H635" i="6"/>
  <c r="G635" i="6"/>
  <c r="H562" i="6"/>
  <c r="G562" i="6"/>
  <c r="G551" i="6"/>
  <c r="H551" i="6"/>
  <c r="H473" i="6"/>
  <c r="G473" i="6"/>
  <c r="H371" i="6"/>
  <c r="G371" i="6"/>
  <c r="H359" i="6"/>
  <c r="G359" i="6"/>
  <c r="H335" i="6"/>
  <c r="G335" i="6"/>
  <c r="H999" i="6"/>
  <c r="G999" i="6"/>
  <c r="H16" i="6"/>
  <c r="G16" i="6"/>
  <c r="H1004" i="6"/>
  <c r="G1004" i="6"/>
  <c r="H992" i="6"/>
  <c r="G992" i="6"/>
  <c r="H980" i="6"/>
  <c r="G980" i="6"/>
  <c r="H970" i="6"/>
  <c r="G970" i="6"/>
  <c r="H951" i="6"/>
  <c r="G951" i="6"/>
  <c r="H942" i="6"/>
  <c r="G942" i="6"/>
  <c r="H925" i="6"/>
  <c r="G925" i="6"/>
  <c r="H916" i="6"/>
  <c r="G916" i="6"/>
  <c r="H898" i="6"/>
  <c r="G898" i="6"/>
  <c r="H890" i="6"/>
  <c r="G890" i="6"/>
  <c r="H843" i="6"/>
  <c r="G843" i="6"/>
  <c r="H834" i="6"/>
  <c r="G834" i="6"/>
  <c r="H816" i="6"/>
  <c r="G816" i="6"/>
  <c r="H806" i="6"/>
  <c r="G806" i="6"/>
  <c r="H795" i="6"/>
  <c r="G795" i="6"/>
  <c r="H785" i="6"/>
  <c r="G785" i="6"/>
  <c r="H757" i="6"/>
  <c r="G757" i="6"/>
  <c r="H747" i="6"/>
  <c r="G747" i="6"/>
  <c r="H736" i="6"/>
  <c r="G736" i="6"/>
  <c r="H704" i="6"/>
  <c r="G704" i="6"/>
  <c r="H681" i="6"/>
  <c r="G681" i="6"/>
  <c r="H646" i="6"/>
  <c r="G646" i="6"/>
  <c r="H623" i="6"/>
  <c r="G623" i="6"/>
  <c r="H561" i="6"/>
  <c r="G561" i="6"/>
  <c r="H530" i="6"/>
  <c r="G530" i="6"/>
  <c r="H449" i="6"/>
  <c r="G449" i="6"/>
  <c r="G978" i="6"/>
  <c r="H978" i="6"/>
  <c r="H987" i="6"/>
  <c r="G987" i="6"/>
  <c r="H1015" i="6"/>
  <c r="G1015" i="6"/>
  <c r="H1003" i="6"/>
  <c r="G1003" i="6"/>
  <c r="H991" i="6"/>
  <c r="G991" i="6"/>
  <c r="H979" i="6"/>
  <c r="G979" i="6"/>
  <c r="H969" i="6"/>
  <c r="G969" i="6"/>
  <c r="H889" i="6"/>
  <c r="G889" i="6"/>
  <c r="H879" i="6"/>
  <c r="G879" i="6"/>
  <c r="H870" i="6"/>
  <c r="G870" i="6"/>
  <c r="H861" i="6"/>
  <c r="G861" i="6"/>
  <c r="H852" i="6"/>
  <c r="G852" i="6"/>
  <c r="H842" i="6"/>
  <c r="G842" i="6"/>
  <c r="H824" i="6"/>
  <c r="G824" i="6"/>
  <c r="H815" i="6"/>
  <c r="G815" i="6"/>
  <c r="H805" i="6"/>
  <c r="G805" i="6"/>
  <c r="H776" i="6"/>
  <c r="G776" i="6"/>
  <c r="H725" i="6"/>
  <c r="G725" i="6"/>
  <c r="H713" i="6"/>
  <c r="G713" i="6"/>
  <c r="H703" i="6"/>
  <c r="G703" i="6"/>
  <c r="H692" i="6"/>
  <c r="G692" i="6"/>
  <c r="H591" i="6"/>
  <c r="G591" i="6"/>
  <c r="H539" i="6"/>
  <c r="G539" i="6"/>
  <c r="H959" i="6"/>
  <c r="G959" i="6"/>
  <c r="H950" i="6"/>
  <c r="G950" i="6"/>
  <c r="H941" i="6"/>
  <c r="G941" i="6"/>
  <c r="H924" i="6"/>
  <c r="G924" i="6"/>
  <c r="H915" i="6"/>
  <c r="G915" i="6"/>
  <c r="H888" i="6"/>
  <c r="G888" i="6"/>
  <c r="H869" i="6"/>
  <c r="G869" i="6"/>
  <c r="H860" i="6"/>
  <c r="G860" i="6"/>
  <c r="H851" i="6"/>
  <c r="G851" i="6"/>
  <c r="H841" i="6"/>
  <c r="G841" i="6"/>
  <c r="H823" i="6"/>
  <c r="G823" i="6"/>
  <c r="H814" i="6"/>
  <c r="G814" i="6"/>
  <c r="G804" i="6"/>
  <c r="H804" i="6"/>
  <c r="H794" i="6"/>
  <c r="G794" i="6"/>
  <c r="H784" i="6"/>
  <c r="G784" i="6"/>
  <c r="H775" i="6"/>
  <c r="G775" i="6"/>
  <c r="H764" i="6"/>
  <c r="G764" i="6"/>
  <c r="H755" i="6"/>
  <c r="G755" i="6"/>
  <c r="H745" i="6"/>
  <c r="G745" i="6"/>
  <c r="H735" i="6"/>
  <c r="G735" i="6"/>
  <c r="H712" i="6"/>
  <c r="G712" i="6"/>
  <c r="H679" i="6"/>
  <c r="G679" i="6"/>
  <c r="H668" i="6"/>
  <c r="G668" i="6"/>
  <c r="H644" i="6"/>
  <c r="G644" i="6"/>
  <c r="H633" i="6"/>
  <c r="G633" i="6"/>
  <c r="H958" i="6"/>
  <c r="G958" i="6"/>
  <c r="H949" i="6"/>
  <c r="G949" i="6"/>
  <c r="H940" i="6"/>
  <c r="G940" i="6"/>
  <c r="H932" i="6"/>
  <c r="G932" i="6"/>
  <c r="H923" i="6"/>
  <c r="G923" i="6"/>
  <c r="H914" i="6"/>
  <c r="G914" i="6"/>
  <c r="H906" i="6"/>
  <c r="G906" i="6"/>
  <c r="H896" i="6"/>
  <c r="G896" i="6"/>
  <c r="G887" i="6"/>
  <c r="H887" i="6"/>
  <c r="H878" i="6"/>
  <c r="G878" i="6"/>
  <c r="H868" i="6"/>
  <c r="G868" i="6"/>
  <c r="H859" i="6"/>
  <c r="G859" i="6"/>
  <c r="H832" i="6"/>
  <c r="G832" i="6"/>
  <c r="H813" i="6"/>
  <c r="G813" i="6"/>
  <c r="H783" i="6"/>
  <c r="G783" i="6"/>
  <c r="H774" i="6"/>
  <c r="G774" i="6"/>
  <c r="H744" i="6"/>
  <c r="G744" i="6"/>
  <c r="H723" i="6"/>
  <c r="G723" i="6"/>
  <c r="H711" i="6"/>
  <c r="G711" i="6"/>
  <c r="G690" i="6"/>
  <c r="H690" i="6"/>
  <c r="H655" i="6"/>
  <c r="G655" i="6"/>
  <c r="H579" i="6"/>
  <c r="G579" i="6"/>
  <c r="H548" i="6"/>
  <c r="G548" i="6"/>
  <c r="H527" i="6"/>
  <c r="G527" i="6"/>
  <c r="H401" i="6"/>
  <c r="G401" i="6"/>
  <c r="H389" i="6"/>
  <c r="G389" i="6"/>
  <c r="H652" i="6"/>
  <c r="G652" i="6"/>
  <c r="H608" i="6"/>
  <c r="G608" i="6"/>
  <c r="H580" i="6"/>
  <c r="G580" i="6"/>
  <c r="H529" i="6"/>
  <c r="G529" i="6"/>
  <c r="H489" i="6"/>
  <c r="G489" i="6"/>
  <c r="H478" i="6"/>
  <c r="G478" i="6"/>
  <c r="H468" i="6"/>
  <c r="G468" i="6"/>
  <c r="H457" i="6"/>
  <c r="G457" i="6"/>
  <c r="H448" i="6"/>
  <c r="G448" i="6"/>
  <c r="H417" i="6"/>
  <c r="G417" i="6"/>
  <c r="H406" i="6"/>
  <c r="G406" i="6"/>
  <c r="H385" i="6"/>
  <c r="G385" i="6"/>
  <c r="G364" i="6"/>
  <c r="H364" i="6"/>
  <c r="H308" i="6"/>
  <c r="G308" i="6"/>
  <c r="H297" i="6"/>
  <c r="G297" i="6"/>
  <c r="H286" i="6"/>
  <c r="G286" i="6"/>
  <c r="H275" i="6"/>
  <c r="G275" i="6"/>
  <c r="H252" i="6"/>
  <c r="G252" i="6"/>
  <c r="H241" i="6"/>
  <c r="G241" i="6"/>
  <c r="H229" i="6"/>
  <c r="G229" i="6"/>
  <c r="H217" i="6"/>
  <c r="G217" i="6"/>
  <c r="H205" i="6"/>
  <c r="G205" i="6"/>
  <c r="H193" i="6"/>
  <c r="G193" i="6"/>
  <c r="H181" i="6"/>
  <c r="G181" i="6"/>
  <c r="H169" i="6"/>
  <c r="G169" i="6"/>
  <c r="H157" i="6"/>
  <c r="G157" i="6"/>
  <c r="H145" i="6"/>
  <c r="G145" i="6"/>
  <c r="H133" i="6"/>
  <c r="G133" i="6"/>
  <c r="H121" i="6"/>
  <c r="G121" i="6"/>
  <c r="H109" i="6"/>
  <c r="G109" i="6"/>
  <c r="H97" i="6"/>
  <c r="G97" i="6"/>
  <c r="H85" i="6"/>
  <c r="G85" i="6"/>
  <c r="H73" i="6"/>
  <c r="G73" i="6"/>
  <c r="H61" i="6"/>
  <c r="G61" i="6"/>
  <c r="H49" i="6"/>
  <c r="G49" i="6"/>
  <c r="H37" i="6"/>
  <c r="G37" i="6"/>
  <c r="G684" i="6"/>
  <c r="G669" i="6"/>
  <c r="G639" i="6"/>
  <c r="G602" i="6"/>
  <c r="G578" i="6"/>
  <c r="G542" i="6"/>
  <c r="G506" i="6"/>
  <c r="G470" i="6"/>
  <c r="G434" i="6"/>
  <c r="G398" i="6"/>
  <c r="G362" i="6"/>
  <c r="G326" i="6"/>
  <c r="G290" i="6"/>
  <c r="G254" i="6"/>
  <c r="G206" i="6"/>
  <c r="G158" i="6"/>
  <c r="G110" i="6"/>
  <c r="G62" i="6"/>
  <c r="H708" i="6"/>
  <c r="H612" i="6"/>
  <c r="H509" i="6"/>
  <c r="H351" i="6"/>
  <c r="H670" i="6"/>
  <c r="G670" i="6"/>
  <c r="H634" i="6"/>
  <c r="G634" i="6"/>
  <c r="H598" i="6"/>
  <c r="G598" i="6"/>
  <c r="H589" i="6"/>
  <c r="G589" i="6"/>
  <c r="H552" i="6"/>
  <c r="G552" i="6"/>
  <c r="H544" i="6"/>
  <c r="G544" i="6"/>
  <c r="H528" i="6"/>
  <c r="G528" i="6"/>
  <c r="G519" i="6"/>
  <c r="H519" i="6"/>
  <c r="H508" i="6"/>
  <c r="G508" i="6"/>
  <c r="H488" i="6"/>
  <c r="G488" i="6"/>
  <c r="H477" i="6"/>
  <c r="G477" i="6"/>
  <c r="G456" i="6"/>
  <c r="H456" i="6"/>
  <c r="H447" i="6"/>
  <c r="G447" i="6"/>
  <c r="H416" i="6"/>
  <c r="G416" i="6"/>
  <c r="H405" i="6"/>
  <c r="G405" i="6"/>
  <c r="H384" i="6"/>
  <c r="G384" i="6"/>
  <c r="G363" i="6"/>
  <c r="H363" i="6"/>
  <c r="H296" i="6"/>
  <c r="G296" i="6"/>
  <c r="H285" i="6"/>
  <c r="G285" i="6"/>
  <c r="H274" i="6"/>
  <c r="G274" i="6"/>
  <c r="H263" i="6"/>
  <c r="G263" i="6"/>
  <c r="H251" i="6"/>
  <c r="G251" i="6"/>
  <c r="H240" i="6"/>
  <c r="G240" i="6"/>
  <c r="H228" i="6"/>
  <c r="G228" i="6"/>
  <c r="H216" i="6"/>
  <c r="G216" i="6"/>
  <c r="H204" i="6"/>
  <c r="G204" i="6"/>
  <c r="H192" i="6"/>
  <c r="G192" i="6"/>
  <c r="H180" i="6"/>
  <c r="G180" i="6"/>
  <c r="H168" i="6"/>
  <c r="G168" i="6"/>
  <c r="H156" i="6"/>
  <c r="G156" i="6"/>
  <c r="H144" i="6"/>
  <c r="G144" i="6"/>
  <c r="H132" i="6"/>
  <c r="G132" i="6"/>
  <c r="H120" i="6"/>
  <c r="G120" i="6"/>
  <c r="H108" i="6"/>
  <c r="G108" i="6"/>
  <c r="H96" i="6"/>
  <c r="G96" i="6"/>
  <c r="H84" i="6"/>
  <c r="G84" i="6"/>
  <c r="H72" i="6"/>
  <c r="G72" i="6"/>
  <c r="H60" i="6"/>
  <c r="G60" i="6"/>
  <c r="H48" i="6"/>
  <c r="G48" i="6"/>
  <c r="H36" i="6"/>
  <c r="G36" i="6"/>
  <c r="H24" i="6"/>
  <c r="G24" i="6"/>
  <c r="G756" i="6"/>
  <c r="G732" i="6"/>
  <c r="G720" i="6"/>
  <c r="G696" i="6"/>
  <c r="G683" i="6"/>
  <c r="G654" i="6"/>
  <c r="G619" i="6"/>
  <c r="G600" i="6"/>
  <c r="G571" i="6"/>
  <c r="G499" i="6"/>
  <c r="G463" i="6"/>
  <c r="G427" i="6"/>
  <c r="G391" i="6"/>
  <c r="G355" i="6"/>
  <c r="G319" i="6"/>
  <c r="G283" i="6"/>
  <c r="G247" i="6"/>
  <c r="G199" i="6"/>
  <c r="G151" i="6"/>
  <c r="G103" i="6"/>
  <c r="G55" i="6"/>
  <c r="H599" i="6"/>
  <c r="H495" i="6"/>
  <c r="H304" i="6"/>
  <c r="H688" i="6"/>
  <c r="G688" i="6"/>
  <c r="H616" i="6"/>
  <c r="G616" i="6"/>
  <c r="H597" i="6"/>
  <c r="G597" i="6"/>
  <c r="H543" i="6"/>
  <c r="G543" i="6"/>
  <c r="H507" i="6"/>
  <c r="G507" i="6"/>
  <c r="H455" i="6"/>
  <c r="G455" i="6"/>
  <c r="H436" i="6"/>
  <c r="G436" i="6"/>
  <c r="H404" i="6"/>
  <c r="G404" i="6"/>
  <c r="H394" i="6"/>
  <c r="G394" i="6"/>
  <c r="H383" i="6"/>
  <c r="G383" i="6"/>
  <c r="H373" i="6"/>
  <c r="G373" i="6"/>
  <c r="H352" i="6"/>
  <c r="G352" i="6"/>
  <c r="H340" i="6"/>
  <c r="G340" i="6"/>
  <c r="H284" i="6"/>
  <c r="G284" i="6"/>
  <c r="H273" i="6"/>
  <c r="G273" i="6"/>
  <c r="H262" i="6"/>
  <c r="G262" i="6"/>
  <c r="H250" i="6"/>
  <c r="G250" i="6"/>
  <c r="H239" i="6"/>
  <c r="G239" i="6"/>
  <c r="H227" i="6"/>
  <c r="G227" i="6"/>
  <c r="H215" i="6"/>
  <c r="G215" i="6"/>
  <c r="H203" i="6"/>
  <c r="G203" i="6"/>
  <c r="H191" i="6"/>
  <c r="G191" i="6"/>
  <c r="H179" i="6"/>
  <c r="G179" i="6"/>
  <c r="H167" i="6"/>
  <c r="G167" i="6"/>
  <c r="H155" i="6"/>
  <c r="G155" i="6"/>
  <c r="H143" i="6"/>
  <c r="G143" i="6"/>
  <c r="H131" i="6"/>
  <c r="G131" i="6"/>
  <c r="H119" i="6"/>
  <c r="G119" i="6"/>
  <c r="H107" i="6"/>
  <c r="G107" i="6"/>
  <c r="H95" i="6"/>
  <c r="G95" i="6"/>
  <c r="H83" i="6"/>
  <c r="G83" i="6"/>
  <c r="H71" i="6"/>
  <c r="G71" i="6"/>
  <c r="H59" i="6"/>
  <c r="G59" i="6"/>
  <c r="H47" i="6"/>
  <c r="G47" i="6"/>
  <c r="H35" i="6"/>
  <c r="G35" i="6"/>
  <c r="H23" i="6"/>
  <c r="G23" i="6"/>
  <c r="G719" i="6"/>
  <c r="G667" i="6"/>
  <c r="G570" i="6"/>
  <c r="G534" i="6"/>
  <c r="G498" i="6"/>
  <c r="G462" i="6"/>
  <c r="G426" i="6"/>
  <c r="G390" i="6"/>
  <c r="G354" i="6"/>
  <c r="G198" i="6"/>
  <c r="G150" i="6"/>
  <c r="G102" i="6"/>
  <c r="G54" i="6"/>
  <c r="H594" i="6"/>
  <c r="H492" i="6"/>
  <c r="H303" i="6"/>
  <c r="H596" i="6"/>
  <c r="G596" i="6"/>
  <c r="H568" i="6"/>
  <c r="G568" i="6"/>
  <c r="H517" i="6"/>
  <c r="G517" i="6"/>
  <c r="H466" i="6"/>
  <c r="G466" i="6"/>
  <c r="H445" i="6"/>
  <c r="G445" i="6"/>
  <c r="H393" i="6"/>
  <c r="G393" i="6"/>
  <c r="H372" i="6"/>
  <c r="G372" i="6"/>
  <c r="H361" i="6"/>
  <c r="G361" i="6"/>
  <c r="H339" i="6"/>
  <c r="G339" i="6"/>
  <c r="H328" i="6"/>
  <c r="G328" i="6"/>
  <c r="H272" i="6"/>
  <c r="G272" i="6"/>
  <c r="H261" i="6"/>
  <c r="G261" i="6"/>
  <c r="H249" i="6"/>
  <c r="G249" i="6"/>
  <c r="H238" i="6"/>
  <c r="G238" i="6"/>
  <c r="H226" i="6"/>
  <c r="G226" i="6"/>
  <c r="H214" i="6"/>
  <c r="G214" i="6"/>
  <c r="H202" i="6"/>
  <c r="G202" i="6"/>
  <c r="H190" i="6"/>
  <c r="G190" i="6"/>
  <c r="H178" i="6"/>
  <c r="G178" i="6"/>
  <c r="H166" i="6"/>
  <c r="G166" i="6"/>
  <c r="H154" i="6"/>
  <c r="G154" i="6"/>
  <c r="H142" i="6"/>
  <c r="G142" i="6"/>
  <c r="H130" i="6"/>
  <c r="G130" i="6"/>
  <c r="H118" i="6"/>
  <c r="G118" i="6"/>
  <c r="H106" i="6"/>
  <c r="G106" i="6"/>
  <c r="H94" i="6"/>
  <c r="G94" i="6"/>
  <c r="H82" i="6"/>
  <c r="G82" i="6"/>
  <c r="H70" i="6"/>
  <c r="G70" i="6"/>
  <c r="H58" i="6"/>
  <c r="G58" i="6"/>
  <c r="H46" i="6"/>
  <c r="G46" i="6"/>
  <c r="H34" i="6"/>
  <c r="G34" i="6"/>
  <c r="H22" i="6"/>
  <c r="G22" i="6"/>
  <c r="G754" i="6"/>
  <c r="G742" i="6"/>
  <c r="G706" i="6"/>
  <c r="G694" i="6"/>
  <c r="G680" i="6"/>
  <c r="G666" i="6"/>
  <c r="G636" i="6"/>
  <c r="G595" i="6"/>
  <c r="G569" i="6"/>
  <c r="G533" i="6"/>
  <c r="G461" i="6"/>
  <c r="G425" i="6"/>
  <c r="G317" i="6"/>
  <c r="G281" i="6"/>
  <c r="G242" i="6"/>
  <c r="G194" i="6"/>
  <c r="G146" i="6"/>
  <c r="G98" i="6"/>
  <c r="G50" i="6"/>
  <c r="H588" i="6"/>
  <c r="H483" i="6"/>
  <c r="H279" i="6"/>
  <c r="H640" i="6"/>
  <c r="G640" i="6"/>
  <c r="H632" i="6"/>
  <c r="G632" i="6"/>
  <c r="H567" i="6"/>
  <c r="G567" i="6"/>
  <c r="H560" i="6"/>
  <c r="G560" i="6"/>
  <c r="H550" i="6"/>
  <c r="G550" i="6"/>
  <c r="H541" i="6"/>
  <c r="G541" i="6"/>
  <c r="H526" i="6"/>
  <c r="G526" i="6"/>
  <c r="G516" i="6"/>
  <c r="H516" i="6"/>
  <c r="H505" i="6"/>
  <c r="G505" i="6"/>
  <c r="H496" i="6"/>
  <c r="G496" i="6"/>
  <c r="H465" i="6"/>
  <c r="G465" i="6"/>
  <c r="H454" i="6"/>
  <c r="G454" i="6"/>
  <c r="H424" i="6"/>
  <c r="G424" i="6"/>
  <c r="H392" i="6"/>
  <c r="G392" i="6"/>
  <c r="H382" i="6"/>
  <c r="G382" i="6"/>
  <c r="H360" i="6"/>
  <c r="G360" i="6"/>
  <c r="H327" i="6"/>
  <c r="G327" i="6"/>
  <c r="H316" i="6"/>
  <c r="G316" i="6"/>
  <c r="H260" i="6"/>
  <c r="G260" i="6"/>
  <c r="H248" i="6"/>
  <c r="G248" i="6"/>
  <c r="H237" i="6"/>
  <c r="G237" i="6"/>
  <c r="H225" i="6"/>
  <c r="G225" i="6"/>
  <c r="H213" i="6"/>
  <c r="G213" i="6"/>
  <c r="H201" i="6"/>
  <c r="G201" i="6"/>
  <c r="H189" i="6"/>
  <c r="G189" i="6"/>
  <c r="H177" i="6"/>
  <c r="G177" i="6"/>
  <c r="H165" i="6"/>
  <c r="G165" i="6"/>
  <c r="H153" i="6"/>
  <c r="G153" i="6"/>
  <c r="H141" i="6"/>
  <c r="G141" i="6"/>
  <c r="H129" i="6"/>
  <c r="G129" i="6"/>
  <c r="H117" i="6"/>
  <c r="G117" i="6"/>
  <c r="H105" i="6"/>
  <c r="G105" i="6"/>
  <c r="H93" i="6"/>
  <c r="G93" i="6"/>
  <c r="H81" i="6"/>
  <c r="G81" i="6"/>
  <c r="H69" i="6"/>
  <c r="G69" i="6"/>
  <c r="H57" i="6"/>
  <c r="G57" i="6"/>
  <c r="H45" i="6"/>
  <c r="G45" i="6"/>
  <c r="H33" i="6"/>
  <c r="G33" i="6"/>
  <c r="H21" i="6"/>
  <c r="G21" i="6"/>
  <c r="G765" i="6"/>
  <c r="G741" i="6"/>
  <c r="G729" i="6"/>
  <c r="G717" i="6"/>
  <c r="G705" i="6"/>
  <c r="G693" i="6"/>
  <c r="G665" i="6"/>
  <c r="G615" i="6"/>
  <c r="G566" i="6"/>
  <c r="G494" i="6"/>
  <c r="G458" i="6"/>
  <c r="G422" i="6"/>
  <c r="G386" i="6"/>
  <c r="G350" i="6"/>
  <c r="G314" i="6"/>
  <c r="G278" i="6"/>
  <c r="G235" i="6"/>
  <c r="G187" i="6"/>
  <c r="G139" i="6"/>
  <c r="G91" i="6"/>
  <c r="G43" i="6"/>
  <c r="H671" i="6"/>
  <c r="H575" i="6"/>
  <c r="H232" i="6"/>
  <c r="H658" i="6"/>
  <c r="G658" i="6"/>
  <c r="H622" i="6"/>
  <c r="G622" i="6"/>
  <c r="H613" i="6"/>
  <c r="G613" i="6"/>
  <c r="H586" i="6"/>
  <c r="G586" i="6"/>
  <c r="H577" i="6"/>
  <c r="G577" i="6"/>
  <c r="H525" i="6"/>
  <c r="G525" i="6"/>
  <c r="H515" i="6"/>
  <c r="G515" i="6"/>
  <c r="H504" i="6"/>
  <c r="G504" i="6"/>
  <c r="H484" i="6"/>
  <c r="G484" i="6"/>
  <c r="H464" i="6"/>
  <c r="G464" i="6"/>
  <c r="H453" i="6"/>
  <c r="G453" i="6"/>
  <c r="H433" i="6"/>
  <c r="G433" i="6"/>
  <c r="H423" i="6"/>
  <c r="G423" i="6"/>
  <c r="H412" i="6"/>
  <c r="G412" i="6"/>
  <c r="H381" i="6"/>
  <c r="G381" i="6"/>
  <c r="H349" i="6"/>
  <c r="G349" i="6"/>
  <c r="H337" i="6"/>
  <c r="G337" i="6"/>
  <c r="H315" i="6"/>
  <c r="G315" i="6"/>
  <c r="H236" i="6"/>
  <c r="G236" i="6"/>
  <c r="H224" i="6"/>
  <c r="G224" i="6"/>
  <c r="H212" i="6"/>
  <c r="G212" i="6"/>
  <c r="H200" i="6"/>
  <c r="G200" i="6"/>
  <c r="H188" i="6"/>
  <c r="G188" i="6"/>
  <c r="H176" i="6"/>
  <c r="G176" i="6"/>
  <c r="H164" i="6"/>
  <c r="G164" i="6"/>
  <c r="H152" i="6"/>
  <c r="G152" i="6"/>
  <c r="H140" i="6"/>
  <c r="G140" i="6"/>
  <c r="H128" i="6"/>
  <c r="G128" i="6"/>
  <c r="H116" i="6"/>
  <c r="G116" i="6"/>
  <c r="H104" i="6"/>
  <c r="G104" i="6"/>
  <c r="H92" i="6"/>
  <c r="G92" i="6"/>
  <c r="H80" i="6"/>
  <c r="G80" i="6"/>
  <c r="H68" i="6"/>
  <c r="G68" i="6"/>
  <c r="H56" i="6"/>
  <c r="G56" i="6"/>
  <c r="H44" i="6"/>
  <c r="G44" i="6"/>
  <c r="H32" i="6"/>
  <c r="G32" i="6"/>
  <c r="G740" i="6"/>
  <c r="G678" i="6"/>
  <c r="G649" i="6"/>
  <c r="G614" i="6"/>
  <c r="G593" i="6"/>
  <c r="G559" i="6"/>
  <c r="G523" i="6"/>
  <c r="G487" i="6"/>
  <c r="G451" i="6"/>
  <c r="G415" i="6"/>
  <c r="G379" i="6"/>
  <c r="G343" i="6"/>
  <c r="G307" i="6"/>
  <c r="G271" i="6"/>
  <c r="G234" i="6"/>
  <c r="G186" i="6"/>
  <c r="G138" i="6"/>
  <c r="G90" i="6"/>
  <c r="G42" i="6"/>
  <c r="H231" i="6"/>
  <c r="H585" i="6"/>
  <c r="G585" i="6"/>
  <c r="H576" i="6"/>
  <c r="G576" i="6"/>
  <c r="H549" i="6"/>
  <c r="G549" i="6"/>
  <c r="H443" i="6"/>
  <c r="G443" i="6"/>
  <c r="H432" i="6"/>
  <c r="G432" i="6"/>
  <c r="H411" i="6"/>
  <c r="G411" i="6"/>
  <c r="H380" i="6"/>
  <c r="G380" i="6"/>
  <c r="H370" i="6"/>
  <c r="G370" i="6"/>
  <c r="H348" i="6"/>
  <c r="G348" i="6"/>
  <c r="H336" i="6"/>
  <c r="G336" i="6"/>
  <c r="H325" i="6"/>
  <c r="G325" i="6"/>
  <c r="G292" i="6"/>
  <c r="H292" i="6"/>
  <c r="H31" i="6"/>
  <c r="G31" i="6"/>
  <c r="H19" i="6"/>
  <c r="G19" i="6"/>
  <c r="G715" i="6"/>
  <c r="G691" i="6"/>
  <c r="G677" i="6"/>
  <c r="G662" i="6"/>
  <c r="G648" i="6"/>
  <c r="G631" i="6"/>
  <c r="G590" i="6"/>
  <c r="G558" i="6"/>
  <c r="G522" i="6"/>
  <c r="G486" i="6"/>
  <c r="G450" i="6"/>
  <c r="G414" i="6"/>
  <c r="G378" i="6"/>
  <c r="G342" i="6"/>
  <c r="G306" i="6"/>
  <c r="G270" i="6"/>
  <c r="G230" i="6"/>
  <c r="G182" i="6"/>
  <c r="G134" i="6"/>
  <c r="G86" i="6"/>
  <c r="G38" i="6"/>
  <c r="H660" i="6"/>
  <c r="H564" i="6"/>
  <c r="H207" i="6"/>
  <c r="H621" i="6"/>
  <c r="G621" i="6"/>
  <c r="H584" i="6"/>
  <c r="G584" i="6"/>
  <c r="H514" i="6"/>
  <c r="G514" i="6"/>
  <c r="H493" i="6"/>
  <c r="G493" i="6"/>
  <c r="H421" i="6"/>
  <c r="G421" i="6"/>
  <c r="H400" i="6"/>
  <c r="G400" i="6"/>
  <c r="H369" i="6"/>
  <c r="G369" i="6"/>
  <c r="H358" i="6"/>
  <c r="G358" i="6"/>
  <c r="H347" i="6"/>
  <c r="G347" i="6"/>
  <c r="H324" i="6"/>
  <c r="G324" i="6"/>
  <c r="H313" i="6"/>
  <c r="G313" i="6"/>
  <c r="H301" i="6"/>
  <c r="G301" i="6"/>
  <c r="G291" i="6"/>
  <c r="H291" i="6"/>
  <c r="H280" i="6"/>
  <c r="G280" i="6"/>
  <c r="H268" i="6"/>
  <c r="G268" i="6"/>
  <c r="H30" i="6"/>
  <c r="G30" i="6"/>
  <c r="H18" i="6"/>
  <c r="G18" i="6"/>
  <c r="G750" i="6"/>
  <c r="G726" i="6"/>
  <c r="G714" i="6"/>
  <c r="G702" i="6"/>
  <c r="G675" i="6"/>
  <c r="G661" i="6"/>
  <c r="G647" i="6"/>
  <c r="G630" i="6"/>
  <c r="G611" i="6"/>
  <c r="G557" i="6"/>
  <c r="G485" i="6"/>
  <c r="G413" i="6"/>
  <c r="G377" i="6"/>
  <c r="G341" i="6"/>
  <c r="G305" i="6"/>
  <c r="G269" i="6"/>
  <c r="G223" i="6"/>
  <c r="G175" i="6"/>
  <c r="G127" i="6"/>
  <c r="G79" i="6"/>
  <c r="G26" i="6"/>
  <c r="H435" i="6"/>
  <c r="H160" i="6"/>
  <c r="H610" i="6"/>
  <c r="G610" i="6"/>
  <c r="H592" i="6"/>
  <c r="G592" i="6"/>
  <c r="H574" i="6"/>
  <c r="G574" i="6"/>
  <c r="H556" i="6"/>
  <c r="G556" i="6"/>
  <c r="H538" i="6"/>
  <c r="G538" i="6"/>
  <c r="H513" i="6"/>
  <c r="G513" i="6"/>
  <c r="H502" i="6"/>
  <c r="G502" i="6"/>
  <c r="H481" i="6"/>
  <c r="G481" i="6"/>
  <c r="H472" i="6"/>
  <c r="G472" i="6"/>
  <c r="H442" i="6"/>
  <c r="G442" i="6"/>
  <c r="H420" i="6"/>
  <c r="G420" i="6"/>
  <c r="H409" i="6"/>
  <c r="G409" i="6"/>
  <c r="H399" i="6"/>
  <c r="G399" i="6"/>
  <c r="H368" i="6"/>
  <c r="G368" i="6"/>
  <c r="H357" i="6"/>
  <c r="G357" i="6"/>
  <c r="H346" i="6"/>
  <c r="G346" i="6"/>
  <c r="H323" i="6"/>
  <c r="G323" i="6"/>
  <c r="H312" i="6"/>
  <c r="G312" i="6"/>
  <c r="H300" i="6"/>
  <c r="G300" i="6"/>
  <c r="H267" i="6"/>
  <c r="G267" i="6"/>
  <c r="H256" i="6"/>
  <c r="G256" i="6"/>
  <c r="H245" i="6"/>
  <c r="G245" i="6"/>
  <c r="H233" i="6"/>
  <c r="G233" i="6"/>
  <c r="H221" i="6"/>
  <c r="G221" i="6"/>
  <c r="H209" i="6"/>
  <c r="G209" i="6"/>
  <c r="H197" i="6"/>
  <c r="G197" i="6"/>
  <c r="H185" i="6"/>
  <c r="G185" i="6"/>
  <c r="H173" i="6"/>
  <c r="G173" i="6"/>
  <c r="H161" i="6"/>
  <c r="G161" i="6"/>
  <c r="H149" i="6"/>
  <c r="G149" i="6"/>
  <c r="H137" i="6"/>
  <c r="G137" i="6"/>
  <c r="H125" i="6"/>
  <c r="G125" i="6"/>
  <c r="H113" i="6"/>
  <c r="G113" i="6"/>
  <c r="H101" i="6"/>
  <c r="G101" i="6"/>
  <c r="H89" i="6"/>
  <c r="G89" i="6"/>
  <c r="H77" i="6"/>
  <c r="G77" i="6"/>
  <c r="H65" i="6"/>
  <c r="G65" i="6"/>
  <c r="H53" i="6"/>
  <c r="G53" i="6"/>
  <c r="H41" i="6"/>
  <c r="G41" i="6"/>
  <c r="H29" i="6"/>
  <c r="G29" i="6"/>
  <c r="H17" i="6"/>
  <c r="G17" i="6"/>
  <c r="G737" i="6"/>
  <c r="G701" i="6"/>
  <c r="G645" i="6"/>
  <c r="G629" i="6"/>
  <c r="G587" i="6"/>
  <c r="G554" i="6"/>
  <c r="G518" i="6"/>
  <c r="G482" i="6"/>
  <c r="G446" i="6"/>
  <c r="G410" i="6"/>
  <c r="G374" i="6"/>
  <c r="G338" i="6"/>
  <c r="G302" i="6"/>
  <c r="G266" i="6"/>
  <c r="G222" i="6"/>
  <c r="G174" i="6"/>
  <c r="G126" i="6"/>
  <c r="G78" i="6"/>
  <c r="G25" i="6"/>
  <c r="H642" i="6"/>
  <c r="H546" i="6"/>
  <c r="H159" i="6"/>
  <c r="H555" i="6"/>
  <c r="G555" i="6"/>
  <c r="H531" i="6"/>
  <c r="G531" i="6"/>
  <c r="H512" i="6"/>
  <c r="G512" i="6"/>
  <c r="H501" i="6"/>
  <c r="G501" i="6"/>
  <c r="H491" i="6"/>
  <c r="G491" i="6"/>
  <c r="G480" i="6"/>
  <c r="H480" i="6"/>
  <c r="H471" i="6"/>
  <c r="G471" i="6"/>
  <c r="G460" i="6"/>
  <c r="H460" i="6"/>
  <c r="H441" i="6"/>
  <c r="G441" i="6"/>
  <c r="H430" i="6"/>
  <c r="G430" i="6"/>
  <c r="H419" i="6"/>
  <c r="G419" i="6"/>
  <c r="H408" i="6"/>
  <c r="G408" i="6"/>
  <c r="H388" i="6"/>
  <c r="G388" i="6"/>
  <c r="H356" i="6"/>
  <c r="G356" i="6"/>
  <c r="H345" i="6"/>
  <c r="G345" i="6"/>
  <c r="H334" i="6"/>
  <c r="G334" i="6"/>
  <c r="H322" i="6"/>
  <c r="G322" i="6"/>
  <c r="H311" i="6"/>
  <c r="G311" i="6"/>
  <c r="H289" i="6"/>
  <c r="G289" i="6"/>
  <c r="H255" i="6"/>
  <c r="G255" i="6"/>
  <c r="H244" i="6"/>
  <c r="G244" i="6"/>
  <c r="G220" i="6"/>
  <c r="H220" i="6"/>
  <c r="H208" i="6"/>
  <c r="G208" i="6"/>
  <c r="H196" i="6"/>
  <c r="G196" i="6"/>
  <c r="H184" i="6"/>
  <c r="G184" i="6"/>
  <c r="H172" i="6"/>
  <c r="G172" i="6"/>
  <c r="G148" i="6"/>
  <c r="H148" i="6"/>
  <c r="H136" i="6"/>
  <c r="G136" i="6"/>
  <c r="H124" i="6"/>
  <c r="G124" i="6"/>
  <c r="H112" i="6"/>
  <c r="G112" i="6"/>
  <c r="H100" i="6"/>
  <c r="G100" i="6"/>
  <c r="G76" i="6"/>
  <c r="H76" i="6"/>
  <c r="H64" i="6"/>
  <c r="G64" i="6"/>
  <c r="H52" i="6"/>
  <c r="G52" i="6"/>
  <c r="H40" i="6"/>
  <c r="G40" i="6"/>
  <c r="G28" i="6"/>
  <c r="H28" i="6"/>
  <c r="G724" i="6"/>
  <c r="G673" i="6"/>
  <c r="G643" i="6"/>
  <c r="G627" i="6"/>
  <c r="G606" i="6"/>
  <c r="G583" i="6"/>
  <c r="G547" i="6"/>
  <c r="G511" i="6"/>
  <c r="G475" i="6"/>
  <c r="G439" i="6"/>
  <c r="G403" i="6"/>
  <c r="G367" i="6"/>
  <c r="G331" i="6"/>
  <c r="G295" i="6"/>
  <c r="G259" i="6"/>
  <c r="G218" i="6"/>
  <c r="G170" i="6"/>
  <c r="G122" i="6"/>
  <c r="G74" i="6"/>
  <c r="G20" i="6"/>
  <c r="H540" i="6"/>
  <c r="H135" i="6"/>
  <c r="H601" i="6"/>
  <c r="G601" i="6"/>
  <c r="H573" i="6"/>
  <c r="G573" i="6"/>
  <c r="G459" i="6"/>
  <c r="H459" i="6"/>
  <c r="H440" i="6"/>
  <c r="G440" i="6"/>
  <c r="H429" i="6"/>
  <c r="G429" i="6"/>
  <c r="H397" i="6"/>
  <c r="G397" i="6"/>
  <c r="H387" i="6"/>
  <c r="G387" i="6"/>
  <c r="H344" i="6"/>
  <c r="G344" i="6"/>
  <c r="H333" i="6"/>
  <c r="G333" i="6"/>
  <c r="H321" i="6"/>
  <c r="G321" i="6"/>
  <c r="H310" i="6"/>
  <c r="G310" i="6"/>
  <c r="H299" i="6"/>
  <c r="G299" i="6"/>
  <c r="H288" i="6"/>
  <c r="G288" i="6"/>
  <c r="H277" i="6"/>
  <c r="G277" i="6"/>
  <c r="H265" i="6"/>
  <c r="G265" i="6"/>
  <c r="H243" i="6"/>
  <c r="G243" i="6"/>
  <c r="G219" i="6"/>
  <c r="H219" i="6"/>
  <c r="H195" i="6"/>
  <c r="G195" i="6"/>
  <c r="H183" i="6"/>
  <c r="G183" i="6"/>
  <c r="H171" i="6"/>
  <c r="G171" i="6"/>
  <c r="G147" i="6"/>
  <c r="H147" i="6"/>
  <c r="H123" i="6"/>
  <c r="G123" i="6"/>
  <c r="H111" i="6"/>
  <c r="G111" i="6"/>
  <c r="H99" i="6"/>
  <c r="G99" i="6"/>
  <c r="G75" i="6"/>
  <c r="H75" i="6"/>
  <c r="H63" i="6"/>
  <c r="G63" i="6"/>
  <c r="H51" i="6"/>
  <c r="G51" i="6"/>
  <c r="H39" i="6"/>
  <c r="G39" i="6"/>
  <c r="G27" i="6"/>
  <c r="H27" i="6"/>
  <c r="G699" i="6"/>
  <c r="G686" i="6"/>
  <c r="G657" i="6"/>
  <c r="G605" i="6"/>
  <c r="G582" i="6"/>
  <c r="G510" i="6"/>
  <c r="G474" i="6"/>
  <c r="G438" i="6"/>
  <c r="G402" i="6"/>
  <c r="G366" i="6"/>
  <c r="G330" i="6"/>
  <c r="G258" i="6"/>
  <c r="G211" i="6"/>
  <c r="G163" i="6"/>
  <c r="G115" i="6"/>
  <c r="G67" i="6"/>
  <c r="H376" i="6"/>
  <c r="H88" i="6"/>
  <c r="H572" i="6"/>
  <c r="G572" i="6"/>
  <c r="H553" i="6"/>
  <c r="G553" i="6"/>
  <c r="H490" i="6"/>
  <c r="G490" i="6"/>
  <c r="H469" i="6"/>
  <c r="G469" i="6"/>
  <c r="H428" i="6"/>
  <c r="G428" i="6"/>
  <c r="H418" i="6"/>
  <c r="G418" i="6"/>
  <c r="H396" i="6"/>
  <c r="G396" i="6"/>
  <c r="H332" i="6"/>
  <c r="G332" i="6"/>
  <c r="H320" i="6"/>
  <c r="G320" i="6"/>
  <c r="H309" i="6"/>
  <c r="G309" i="6"/>
  <c r="H298" i="6"/>
  <c r="G298" i="6"/>
  <c r="H287" i="6"/>
  <c r="G287" i="6"/>
  <c r="H276" i="6"/>
  <c r="G276" i="6"/>
  <c r="H264" i="6"/>
  <c r="G264" i="6"/>
  <c r="H253" i="6"/>
  <c r="G253" i="6"/>
  <c r="G746" i="6"/>
  <c r="G685" i="6"/>
  <c r="G656" i="6"/>
  <c r="G624" i="6"/>
  <c r="G603" i="6"/>
  <c r="G581" i="6"/>
  <c r="G545" i="6"/>
  <c r="G437" i="6"/>
  <c r="G365" i="6"/>
  <c r="G329" i="6"/>
  <c r="G293" i="6"/>
  <c r="G257" i="6"/>
  <c r="G210" i="6"/>
  <c r="G162" i="6"/>
  <c r="G114" i="6"/>
  <c r="G66" i="6"/>
  <c r="H520" i="6"/>
  <c r="H375" i="6"/>
  <c r="H87" i="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178" i="16"/>
  <c r="C179" i="16"/>
  <c r="C180" i="16"/>
  <c r="C181" i="16"/>
  <c r="C182" i="16"/>
  <c r="C183" i="16"/>
  <c r="C184" i="16"/>
  <c r="C185" i="16"/>
  <c r="C186" i="16"/>
  <c r="C187" i="16"/>
  <c r="C188" i="16"/>
  <c r="C189" i="16"/>
  <c r="C190" i="16"/>
  <c r="C191" i="16"/>
  <c r="C192" i="16"/>
  <c r="C193" i="16"/>
  <c r="C194" i="16"/>
  <c r="C195" i="16"/>
  <c r="C196" i="16"/>
  <c r="C197" i="16"/>
  <c r="C198" i="16"/>
  <c r="C199" i="16"/>
  <c r="C200" i="16"/>
  <c r="C201" i="16"/>
  <c r="C202" i="16"/>
  <c r="C203" i="16"/>
  <c r="C204" i="16"/>
  <c r="C205" i="16"/>
  <c r="C206" i="16"/>
  <c r="C207" i="16"/>
  <c r="C208" i="16"/>
  <c r="C209" i="16"/>
  <c r="C210" i="16"/>
  <c r="C211" i="16"/>
  <c r="C212" i="16"/>
  <c r="C213" i="16"/>
  <c r="C214" i="16"/>
  <c r="C215" i="16"/>
  <c r="C216" i="16"/>
  <c r="C217" i="16"/>
  <c r="C218" i="16"/>
  <c r="C219" i="16"/>
  <c r="C220" i="16"/>
  <c r="C221" i="16"/>
  <c r="C222" i="16"/>
  <c r="C223" i="16"/>
  <c r="C224" i="16"/>
  <c r="C225" i="16"/>
  <c r="C226" i="16"/>
  <c r="C227" i="16"/>
  <c r="C228" i="16"/>
  <c r="C229" i="16"/>
  <c r="C230" i="16"/>
  <c r="C231" i="16"/>
  <c r="C232" i="16"/>
  <c r="C233" i="16"/>
  <c r="C234" i="16"/>
  <c r="C235" i="16"/>
  <c r="C236" i="16"/>
  <c r="C237" i="16"/>
  <c r="C238" i="16"/>
  <c r="C239" i="16"/>
  <c r="C240" i="16"/>
  <c r="C241" i="16"/>
  <c r="C242" i="16"/>
  <c r="C243" i="16"/>
  <c r="C244" i="16"/>
  <c r="C245" i="16"/>
  <c r="C246" i="16"/>
  <c r="C247" i="16"/>
  <c r="C248" i="16"/>
  <c r="C249" i="16"/>
  <c r="C250" i="16"/>
  <c r="C251" i="16"/>
  <c r="C252" i="16"/>
  <c r="C253" i="16"/>
  <c r="C254" i="16"/>
  <c r="C255" i="16"/>
  <c r="C256" i="16"/>
  <c r="C257" i="16"/>
  <c r="C258" i="16"/>
  <c r="C259" i="16"/>
  <c r="C260" i="16"/>
  <c r="C261" i="16"/>
  <c r="C3" i="16"/>
  <c r="H94" i="27" l="1"/>
  <c r="F105" i="27" s="1"/>
  <c r="G94" i="27"/>
  <c r="E105" i="27" s="1"/>
  <c r="H69" i="27"/>
  <c r="F69" i="27"/>
  <c r="E69" i="27"/>
  <c r="D69" i="27"/>
  <c r="D72" i="27" s="1"/>
  <c r="H65" i="27"/>
  <c r="H67" i="27" s="1"/>
  <c r="H68" i="27" s="1"/>
  <c r="E65" i="27"/>
  <c r="D65" i="27"/>
  <c r="E63" i="27"/>
  <c r="H61" i="27"/>
  <c r="H63" i="27" s="1"/>
  <c r="H64" i="27" s="1"/>
  <c r="F61" i="27"/>
  <c r="F63" i="27" s="1"/>
  <c r="D61" i="27"/>
  <c r="H57" i="27"/>
  <c r="H59" i="27" s="1"/>
  <c r="H60" i="27" s="1"/>
  <c r="D57" i="27"/>
  <c r="F57" i="27" s="1"/>
  <c r="I47" i="27"/>
  <c r="H48" i="27" s="1"/>
  <c r="I42" i="27"/>
  <c r="H43" i="27" s="1"/>
  <c r="E20" i="27"/>
  <c r="F20" i="27" s="1"/>
  <c r="H14" i="27"/>
  <c r="H15" i="27" s="1"/>
  <c r="G14" i="27"/>
  <c r="G15" i="27" s="1"/>
  <c r="F14" i="27"/>
  <c r="F15" i="27" s="1"/>
  <c r="E14" i="27"/>
  <c r="E15" i="27" s="1"/>
  <c r="I12" i="27"/>
  <c r="H13" i="27" s="1"/>
  <c r="H10" i="27"/>
  <c r="H11" i="27" s="1"/>
  <c r="G10" i="27"/>
  <c r="G11" i="27" s="1"/>
  <c r="F10" i="27"/>
  <c r="F11" i="27" s="1"/>
  <c r="E10" i="27"/>
  <c r="E11" i="27" s="1"/>
  <c r="I8" i="27"/>
  <c r="H9" i="27" s="1"/>
  <c r="Z23" i="10" l="1"/>
  <c r="AB14" i="10"/>
  <c r="G9" i="27"/>
  <c r="E97" i="27"/>
  <c r="E103" i="27"/>
  <c r="F65" i="27"/>
  <c r="G65" i="27" s="1"/>
  <c r="F66" i="27" s="1"/>
  <c r="I10" i="27"/>
  <c r="E100" i="27"/>
  <c r="F100" i="27"/>
  <c r="F103" i="27"/>
  <c r="G61" i="27"/>
  <c r="G63" i="27" s="1"/>
  <c r="G64" i="27" s="1"/>
  <c r="D63" i="27"/>
  <c r="F97" i="27"/>
  <c r="H50" i="27"/>
  <c r="H49" i="27"/>
  <c r="H51" i="27" s="1"/>
  <c r="G57" i="27"/>
  <c r="D58" i="27" s="1"/>
  <c r="I57" i="27"/>
  <c r="I59" i="27" s="1"/>
  <c r="I60" i="27" s="1"/>
  <c r="I61" i="27"/>
  <c r="J61" i="27" s="1"/>
  <c r="G69" i="27"/>
  <c r="H71" i="27"/>
  <c r="I63" i="27"/>
  <c r="I64" i="27" s="1"/>
  <c r="I65" i="27"/>
  <c r="I67" i="27" s="1"/>
  <c r="I68" i="27" s="1"/>
  <c r="E9" i="27"/>
  <c r="I69" i="27"/>
  <c r="J69" i="27" s="1"/>
  <c r="E98" i="27"/>
  <c r="E101" i="27"/>
  <c r="E104" i="27"/>
  <c r="F9" i="27"/>
  <c r="I14" i="27"/>
  <c r="I15" i="27" s="1"/>
  <c r="H24" i="27" s="1"/>
  <c r="I44" i="27"/>
  <c r="H44" i="27" s="1"/>
  <c r="H46" i="27" s="1"/>
  <c r="E48" i="27"/>
  <c r="F98" i="27"/>
  <c r="F101" i="27"/>
  <c r="F104" i="27"/>
  <c r="I11" i="27"/>
  <c r="G24" i="27" s="1"/>
  <c r="F48" i="27"/>
  <c r="E72" i="27"/>
  <c r="G48" i="27"/>
  <c r="F72" i="27"/>
  <c r="E13" i="27"/>
  <c r="E43" i="27"/>
  <c r="E96" i="27"/>
  <c r="E99" i="27"/>
  <c r="E102" i="27"/>
  <c r="F13" i="27"/>
  <c r="F43" i="27"/>
  <c r="F96" i="27"/>
  <c r="F99" i="27"/>
  <c r="F102" i="27"/>
  <c r="G13" i="27"/>
  <c r="G43" i="27"/>
  <c r="I45" i="27"/>
  <c r="G79" i="27" s="1"/>
  <c r="D11" i="4"/>
  <c r="M384" i="23"/>
  <c r="L384" i="23"/>
  <c r="M383" i="23"/>
  <c r="L383" i="23"/>
  <c r="M382" i="23"/>
  <c r="L382" i="23"/>
  <c r="M381" i="23"/>
  <c r="L381" i="23"/>
  <c r="O381" i="23" s="1"/>
  <c r="P381" i="23" s="1"/>
  <c r="M380" i="23"/>
  <c r="L380" i="23"/>
  <c r="M379" i="23"/>
  <c r="L379" i="23"/>
  <c r="M378" i="23"/>
  <c r="L378" i="23"/>
  <c r="M377" i="23"/>
  <c r="L377" i="23"/>
  <c r="M376" i="23"/>
  <c r="L376" i="23"/>
  <c r="M375" i="23"/>
  <c r="L375" i="23"/>
  <c r="O375" i="23" s="1"/>
  <c r="P375" i="23" s="1"/>
  <c r="M374" i="23"/>
  <c r="L374" i="23"/>
  <c r="M373" i="23"/>
  <c r="L373" i="23"/>
  <c r="O373" i="23" s="1"/>
  <c r="P373" i="23" s="1"/>
  <c r="M372" i="23"/>
  <c r="L372" i="23"/>
  <c r="M371" i="23"/>
  <c r="L371" i="23"/>
  <c r="M370" i="23"/>
  <c r="L370" i="23"/>
  <c r="M369" i="23"/>
  <c r="L369" i="23"/>
  <c r="O369" i="23" s="1"/>
  <c r="P369" i="23" s="1"/>
  <c r="M368" i="23"/>
  <c r="L368" i="23"/>
  <c r="O368" i="23" s="1"/>
  <c r="P368" i="23" s="1"/>
  <c r="M367" i="23"/>
  <c r="L367" i="23"/>
  <c r="M366" i="23"/>
  <c r="L366" i="23"/>
  <c r="M365" i="23"/>
  <c r="L365" i="23"/>
  <c r="M364" i="23"/>
  <c r="L364" i="23"/>
  <c r="M363" i="23"/>
  <c r="L363" i="23"/>
  <c r="O363" i="23" s="1"/>
  <c r="P363" i="23" s="1"/>
  <c r="M362" i="23"/>
  <c r="L362" i="23"/>
  <c r="O362" i="23" s="1"/>
  <c r="P362" i="23" s="1"/>
  <c r="M361" i="23"/>
  <c r="L361" i="23"/>
  <c r="O361" i="23" s="1"/>
  <c r="P361" i="23" s="1"/>
  <c r="M360" i="23"/>
  <c r="L360" i="23"/>
  <c r="M359" i="23"/>
  <c r="L359" i="23"/>
  <c r="M358" i="23"/>
  <c r="L358" i="23"/>
  <c r="M357" i="23"/>
  <c r="L357" i="23"/>
  <c r="M356" i="23"/>
  <c r="L356" i="23"/>
  <c r="M355" i="23"/>
  <c r="L355" i="23"/>
  <c r="M354" i="23"/>
  <c r="L354" i="23"/>
  <c r="M353" i="23"/>
  <c r="L353" i="23"/>
  <c r="M352" i="23"/>
  <c r="L352" i="23"/>
  <c r="M351" i="23"/>
  <c r="L351" i="23"/>
  <c r="O351" i="23" s="1"/>
  <c r="P351" i="23" s="1"/>
  <c r="M350" i="23"/>
  <c r="L350" i="23"/>
  <c r="O350" i="23" s="1"/>
  <c r="P350" i="23" s="1"/>
  <c r="M349" i="23"/>
  <c r="L349" i="23"/>
  <c r="O349" i="23" s="1"/>
  <c r="P349" i="23" s="1"/>
  <c r="M348" i="23"/>
  <c r="L348" i="23"/>
  <c r="M347" i="23"/>
  <c r="L347" i="23"/>
  <c r="M346" i="23"/>
  <c r="L346" i="23"/>
  <c r="M345" i="23"/>
  <c r="L345" i="23"/>
  <c r="M344" i="23"/>
  <c r="L344" i="23"/>
  <c r="O344" i="23" s="1"/>
  <c r="P344" i="23" s="1"/>
  <c r="M343" i="23"/>
  <c r="L343" i="23"/>
  <c r="M342" i="23"/>
  <c r="L342" i="23"/>
  <c r="M341" i="23"/>
  <c r="L341" i="23"/>
  <c r="M340" i="23"/>
  <c r="L340" i="23"/>
  <c r="M339" i="23"/>
  <c r="L339" i="23"/>
  <c r="O339" i="23" s="1"/>
  <c r="P339" i="23" s="1"/>
  <c r="M338" i="23"/>
  <c r="L338" i="23"/>
  <c r="O338" i="23" s="1"/>
  <c r="P338" i="23" s="1"/>
  <c r="M337" i="23"/>
  <c r="L337" i="23"/>
  <c r="O337" i="23" s="1"/>
  <c r="P337" i="23" s="1"/>
  <c r="M336" i="23"/>
  <c r="L336" i="23"/>
  <c r="M335" i="23"/>
  <c r="L335" i="23"/>
  <c r="M334" i="23"/>
  <c r="L334" i="23"/>
  <c r="M333" i="23"/>
  <c r="L333" i="23"/>
  <c r="M332" i="23"/>
  <c r="L332" i="23"/>
  <c r="M331" i="23"/>
  <c r="L331" i="23"/>
  <c r="M330" i="23"/>
  <c r="L330" i="23"/>
  <c r="M329" i="23"/>
  <c r="L329" i="23"/>
  <c r="M328" i="23"/>
  <c r="L328" i="23"/>
  <c r="M327" i="23"/>
  <c r="L327" i="23"/>
  <c r="O327" i="23" s="1"/>
  <c r="P327" i="23" s="1"/>
  <c r="M326" i="23"/>
  <c r="L326" i="23"/>
  <c r="O326" i="23" s="1"/>
  <c r="P326" i="23" s="1"/>
  <c r="M325" i="23"/>
  <c r="L325" i="23"/>
  <c r="O325" i="23" s="1"/>
  <c r="P325" i="23" s="1"/>
  <c r="M324" i="23"/>
  <c r="L324" i="23"/>
  <c r="M323" i="23"/>
  <c r="L323" i="23"/>
  <c r="M322" i="23"/>
  <c r="L322" i="23"/>
  <c r="M321" i="23"/>
  <c r="L321" i="23"/>
  <c r="M320" i="23"/>
  <c r="L320" i="23"/>
  <c r="O320" i="23" s="1"/>
  <c r="P320" i="23" s="1"/>
  <c r="M319" i="23"/>
  <c r="L319" i="23"/>
  <c r="M318" i="23"/>
  <c r="L318" i="23"/>
  <c r="M317" i="23"/>
  <c r="L317" i="23"/>
  <c r="M316" i="23"/>
  <c r="L316" i="23"/>
  <c r="M315" i="23"/>
  <c r="L315" i="23"/>
  <c r="O315" i="23" s="1"/>
  <c r="P315" i="23" s="1"/>
  <c r="M314" i="23"/>
  <c r="L314" i="23"/>
  <c r="M313" i="23"/>
  <c r="L313" i="23"/>
  <c r="O313" i="23" s="1"/>
  <c r="P313" i="23" s="1"/>
  <c r="M312" i="23"/>
  <c r="L312" i="23"/>
  <c r="M311" i="23"/>
  <c r="L311" i="23"/>
  <c r="M310" i="23"/>
  <c r="L310" i="23"/>
  <c r="M309" i="23"/>
  <c r="L309" i="23"/>
  <c r="M308" i="23"/>
  <c r="L308" i="23"/>
  <c r="O308" i="23" s="1"/>
  <c r="P308" i="23" s="1"/>
  <c r="M307" i="23"/>
  <c r="L307" i="23"/>
  <c r="M306" i="23"/>
  <c r="L306" i="23"/>
  <c r="M305" i="23"/>
  <c r="L305" i="23"/>
  <c r="M304" i="23"/>
  <c r="L304" i="23"/>
  <c r="M303" i="23"/>
  <c r="L303" i="23"/>
  <c r="O303" i="23" s="1"/>
  <c r="P303" i="23" s="1"/>
  <c r="M302" i="23"/>
  <c r="L302" i="23"/>
  <c r="M301" i="23"/>
  <c r="L301" i="23"/>
  <c r="O301" i="23" s="1"/>
  <c r="P301" i="23" s="1"/>
  <c r="M300" i="23"/>
  <c r="L300" i="23"/>
  <c r="M299" i="23"/>
  <c r="L299" i="23"/>
  <c r="M298" i="23"/>
  <c r="L298" i="23"/>
  <c r="M297" i="23"/>
  <c r="L297" i="23"/>
  <c r="M296" i="23"/>
  <c r="L296" i="23"/>
  <c r="O296" i="23" s="1"/>
  <c r="P296" i="23" s="1"/>
  <c r="M295" i="23"/>
  <c r="L295" i="23"/>
  <c r="M294" i="23"/>
  <c r="L294" i="23"/>
  <c r="O294" i="23" s="1"/>
  <c r="P294" i="23" s="1"/>
  <c r="M293" i="23"/>
  <c r="L293" i="23"/>
  <c r="M292" i="23"/>
  <c r="L292" i="23"/>
  <c r="M291" i="23"/>
  <c r="L291" i="23"/>
  <c r="O291" i="23" s="1"/>
  <c r="P291" i="23" s="1"/>
  <c r="M290" i="23"/>
  <c r="L290" i="23"/>
  <c r="O290" i="23" s="1"/>
  <c r="P290" i="23" s="1"/>
  <c r="M289" i="23"/>
  <c r="L289" i="23"/>
  <c r="O289" i="23" s="1"/>
  <c r="P289" i="23" s="1"/>
  <c r="M288" i="23"/>
  <c r="L288" i="23"/>
  <c r="O288" i="23" s="1"/>
  <c r="P288" i="23" s="1"/>
  <c r="M287" i="23"/>
  <c r="L287" i="23"/>
  <c r="M286" i="23"/>
  <c r="L286" i="23"/>
  <c r="M285" i="23"/>
  <c r="L285" i="23"/>
  <c r="M284" i="23"/>
  <c r="L284" i="23"/>
  <c r="M283" i="23"/>
  <c r="L283" i="23"/>
  <c r="M282" i="23"/>
  <c r="L282" i="23"/>
  <c r="O282" i="23" s="1"/>
  <c r="P282" i="23" s="1"/>
  <c r="M281" i="23"/>
  <c r="L281" i="23"/>
  <c r="M280" i="23"/>
  <c r="L280" i="23"/>
  <c r="M279" i="23"/>
  <c r="L279" i="23"/>
  <c r="O279" i="23" s="1"/>
  <c r="P279" i="23" s="1"/>
  <c r="M278" i="23"/>
  <c r="L278" i="23"/>
  <c r="M277" i="23"/>
  <c r="L277" i="23"/>
  <c r="O277" i="23" s="1"/>
  <c r="P277" i="23" s="1"/>
  <c r="M276" i="23"/>
  <c r="L276" i="23"/>
  <c r="O276" i="23" s="1"/>
  <c r="P276" i="23" s="1"/>
  <c r="M275" i="23"/>
  <c r="L275" i="23"/>
  <c r="M274" i="23"/>
  <c r="L274" i="23"/>
  <c r="M273" i="23"/>
  <c r="L273" i="23"/>
  <c r="M272" i="23"/>
  <c r="L272" i="23"/>
  <c r="O272" i="23" s="1"/>
  <c r="P272" i="23" s="1"/>
  <c r="M271" i="23"/>
  <c r="L271" i="23"/>
  <c r="M270" i="23"/>
  <c r="L270" i="23"/>
  <c r="O270" i="23" s="1"/>
  <c r="P270" i="23" s="1"/>
  <c r="M269" i="23"/>
  <c r="L269" i="23"/>
  <c r="M268" i="23"/>
  <c r="L268" i="23"/>
  <c r="M267" i="23"/>
  <c r="L267" i="23"/>
  <c r="O267" i="23" s="1"/>
  <c r="P267" i="23" s="1"/>
  <c r="M266" i="23"/>
  <c r="L266" i="23"/>
  <c r="M265" i="23"/>
  <c r="L265" i="23"/>
  <c r="O265" i="23" s="1"/>
  <c r="P265" i="23" s="1"/>
  <c r="M264" i="23"/>
  <c r="L264" i="23"/>
  <c r="O264" i="23" s="1"/>
  <c r="P264" i="23" s="1"/>
  <c r="M263" i="23"/>
  <c r="L263" i="23"/>
  <c r="M262" i="23"/>
  <c r="L262" i="23"/>
  <c r="M261" i="23"/>
  <c r="L261" i="23"/>
  <c r="M260" i="23"/>
  <c r="L260" i="23"/>
  <c r="O260" i="23" s="1"/>
  <c r="P260" i="23" s="1"/>
  <c r="M259" i="23"/>
  <c r="L259" i="23"/>
  <c r="M258" i="23"/>
  <c r="L258" i="23"/>
  <c r="O258" i="23" s="1"/>
  <c r="P258" i="23" s="1"/>
  <c r="M257" i="23"/>
  <c r="L257" i="23"/>
  <c r="M256" i="23"/>
  <c r="L256" i="23"/>
  <c r="M255" i="23"/>
  <c r="L255" i="23"/>
  <c r="O255" i="23" s="1"/>
  <c r="P255" i="23" s="1"/>
  <c r="M254" i="23"/>
  <c r="L254" i="23"/>
  <c r="O254" i="23" s="1"/>
  <c r="P254" i="23" s="1"/>
  <c r="M253" i="23"/>
  <c r="L253" i="23"/>
  <c r="O253" i="23" s="1"/>
  <c r="P253" i="23" s="1"/>
  <c r="M252" i="23"/>
  <c r="L252" i="23"/>
  <c r="O252" i="23" s="1"/>
  <c r="P252" i="23" s="1"/>
  <c r="M251" i="23"/>
  <c r="L251" i="23"/>
  <c r="M250" i="23"/>
  <c r="L250" i="23"/>
  <c r="M249" i="23"/>
  <c r="L249" i="23"/>
  <c r="M248" i="23"/>
  <c r="L248" i="23"/>
  <c r="M247" i="23"/>
  <c r="L247" i="23"/>
  <c r="M246" i="23"/>
  <c r="L246" i="23"/>
  <c r="O246" i="23" s="1"/>
  <c r="P246" i="23" s="1"/>
  <c r="M245" i="23"/>
  <c r="L245" i="23"/>
  <c r="M244" i="23"/>
  <c r="L244" i="23"/>
  <c r="M243" i="23"/>
  <c r="L243" i="23"/>
  <c r="O243" i="23" s="1"/>
  <c r="P243" i="23" s="1"/>
  <c r="M242" i="23"/>
  <c r="L242" i="23"/>
  <c r="M241" i="23"/>
  <c r="L241" i="23"/>
  <c r="O241" i="23" s="1"/>
  <c r="P241" i="23" s="1"/>
  <c r="M240" i="23"/>
  <c r="L240" i="23"/>
  <c r="O240" i="23" s="1"/>
  <c r="P240" i="23" s="1"/>
  <c r="M239" i="23"/>
  <c r="L239" i="23"/>
  <c r="M238" i="23"/>
  <c r="L238" i="23"/>
  <c r="M237" i="23"/>
  <c r="L237" i="23"/>
  <c r="M236" i="23"/>
  <c r="L236" i="23"/>
  <c r="O236" i="23" s="1"/>
  <c r="P236" i="23" s="1"/>
  <c r="M235" i="23"/>
  <c r="L235" i="23"/>
  <c r="M234" i="23"/>
  <c r="L234" i="23"/>
  <c r="O234" i="23" s="1"/>
  <c r="P234" i="23" s="1"/>
  <c r="M233" i="23"/>
  <c r="L233" i="23"/>
  <c r="M232" i="23"/>
  <c r="L232" i="23"/>
  <c r="M231" i="23"/>
  <c r="L231" i="23"/>
  <c r="O231" i="23" s="1"/>
  <c r="P231" i="23" s="1"/>
  <c r="M230" i="23"/>
  <c r="L230" i="23"/>
  <c r="M229" i="23"/>
  <c r="L229" i="23"/>
  <c r="O229" i="23" s="1"/>
  <c r="P229" i="23" s="1"/>
  <c r="M228" i="23"/>
  <c r="L228" i="23"/>
  <c r="O228" i="23" s="1"/>
  <c r="P228" i="23" s="1"/>
  <c r="M227" i="23"/>
  <c r="L227" i="23"/>
  <c r="M226" i="23"/>
  <c r="L226" i="23"/>
  <c r="M225" i="23"/>
  <c r="L225" i="23"/>
  <c r="M224" i="23"/>
  <c r="L224" i="23"/>
  <c r="O224" i="23" s="1"/>
  <c r="P224" i="23" s="1"/>
  <c r="M223" i="23"/>
  <c r="L223" i="23"/>
  <c r="M222" i="23"/>
  <c r="L222" i="23"/>
  <c r="O222" i="23" s="1"/>
  <c r="P222" i="23" s="1"/>
  <c r="M221" i="23"/>
  <c r="L221" i="23"/>
  <c r="M220" i="23"/>
  <c r="L220" i="23"/>
  <c r="M219" i="23"/>
  <c r="L219" i="23"/>
  <c r="O219" i="23" s="1"/>
  <c r="P219" i="23" s="1"/>
  <c r="M218" i="23"/>
  <c r="L218" i="23"/>
  <c r="O218" i="23" s="1"/>
  <c r="P218" i="23" s="1"/>
  <c r="M217" i="23"/>
  <c r="L217" i="23"/>
  <c r="O217" i="23" s="1"/>
  <c r="P217" i="23" s="1"/>
  <c r="M216" i="23"/>
  <c r="L216" i="23"/>
  <c r="O216" i="23" s="1"/>
  <c r="P216" i="23" s="1"/>
  <c r="M215" i="23"/>
  <c r="L215" i="23"/>
  <c r="M214" i="23"/>
  <c r="L214" i="23"/>
  <c r="M213" i="23"/>
  <c r="L213" i="23"/>
  <c r="M212" i="23"/>
  <c r="L212" i="23"/>
  <c r="O212" i="23" s="1"/>
  <c r="P212" i="23" s="1"/>
  <c r="M211" i="23"/>
  <c r="L211" i="23"/>
  <c r="M210" i="23"/>
  <c r="L210" i="23"/>
  <c r="O210" i="23" s="1"/>
  <c r="P210" i="23" s="1"/>
  <c r="M209" i="23"/>
  <c r="L209" i="23"/>
  <c r="M208" i="23"/>
  <c r="L208" i="23"/>
  <c r="M207" i="23"/>
  <c r="L207" i="23"/>
  <c r="O207" i="23" s="1"/>
  <c r="P207" i="23" s="1"/>
  <c r="M206" i="23"/>
  <c r="L206" i="23"/>
  <c r="M205" i="23"/>
  <c r="L205" i="23"/>
  <c r="O205" i="23" s="1"/>
  <c r="P205" i="23" s="1"/>
  <c r="M204" i="23"/>
  <c r="L204" i="23"/>
  <c r="O204" i="23" s="1"/>
  <c r="P204" i="23" s="1"/>
  <c r="M203" i="23"/>
  <c r="L203" i="23"/>
  <c r="M202" i="23"/>
  <c r="L202" i="23"/>
  <c r="M201" i="23"/>
  <c r="L201" i="23"/>
  <c r="M200" i="23"/>
  <c r="L200" i="23"/>
  <c r="O200" i="23" s="1"/>
  <c r="P200" i="23" s="1"/>
  <c r="M199" i="23"/>
  <c r="L199" i="23"/>
  <c r="M198" i="23"/>
  <c r="L198" i="23"/>
  <c r="O198" i="23" s="1"/>
  <c r="P198" i="23" s="1"/>
  <c r="M197" i="23"/>
  <c r="L197" i="23"/>
  <c r="M196" i="23"/>
  <c r="L196" i="23"/>
  <c r="M195" i="23"/>
  <c r="L195" i="23"/>
  <c r="O195" i="23" s="1"/>
  <c r="P195" i="23" s="1"/>
  <c r="M194" i="23"/>
  <c r="L194" i="23"/>
  <c r="M193" i="23"/>
  <c r="L193" i="23"/>
  <c r="O193" i="23" s="1"/>
  <c r="P193" i="23" s="1"/>
  <c r="M192" i="23"/>
  <c r="L192" i="23"/>
  <c r="O192" i="23" s="1"/>
  <c r="P192" i="23" s="1"/>
  <c r="M191" i="23"/>
  <c r="L191" i="23"/>
  <c r="M190" i="23"/>
  <c r="L190" i="23"/>
  <c r="M189" i="23"/>
  <c r="L189" i="23"/>
  <c r="M188" i="23"/>
  <c r="L188" i="23"/>
  <c r="O188" i="23" s="1"/>
  <c r="P188" i="23" s="1"/>
  <c r="M187" i="23"/>
  <c r="L187" i="23"/>
  <c r="M186" i="23"/>
  <c r="L186" i="23"/>
  <c r="O186" i="23" s="1"/>
  <c r="P186" i="23" s="1"/>
  <c r="M185" i="23"/>
  <c r="L185" i="23"/>
  <c r="M184" i="23"/>
  <c r="L184" i="23"/>
  <c r="M183" i="23"/>
  <c r="L183" i="23"/>
  <c r="O183" i="23" s="1"/>
  <c r="P183" i="23" s="1"/>
  <c r="M182" i="23"/>
  <c r="L182" i="23"/>
  <c r="O182" i="23" s="1"/>
  <c r="P182" i="23" s="1"/>
  <c r="M181" i="23"/>
  <c r="L181" i="23"/>
  <c r="O181" i="23" s="1"/>
  <c r="P181" i="23" s="1"/>
  <c r="M180" i="23"/>
  <c r="L180" i="23"/>
  <c r="O180" i="23" s="1"/>
  <c r="P180" i="23" s="1"/>
  <c r="M179" i="23"/>
  <c r="L179" i="23"/>
  <c r="M178" i="23"/>
  <c r="L178" i="23"/>
  <c r="M177" i="23"/>
  <c r="L177" i="23"/>
  <c r="M176" i="23"/>
  <c r="L176" i="23"/>
  <c r="O176" i="23" s="1"/>
  <c r="P176" i="23" s="1"/>
  <c r="M175" i="23"/>
  <c r="L175" i="23"/>
  <c r="M174" i="23"/>
  <c r="L174" i="23"/>
  <c r="O174" i="23" s="1"/>
  <c r="P174" i="23" s="1"/>
  <c r="M173" i="23"/>
  <c r="L173" i="23"/>
  <c r="M172" i="23"/>
  <c r="L172" i="23"/>
  <c r="M171" i="23"/>
  <c r="L171" i="23"/>
  <c r="O171" i="23" s="1"/>
  <c r="P171" i="23" s="1"/>
  <c r="M170" i="23"/>
  <c r="L170" i="23"/>
  <c r="O170" i="23" s="1"/>
  <c r="P170" i="23" s="1"/>
  <c r="M169" i="23"/>
  <c r="L169" i="23"/>
  <c r="O169" i="23" s="1"/>
  <c r="P169" i="23" s="1"/>
  <c r="M168" i="23"/>
  <c r="L168" i="23"/>
  <c r="O168" i="23" s="1"/>
  <c r="P168" i="23" s="1"/>
  <c r="M167" i="23"/>
  <c r="L167" i="23"/>
  <c r="M166" i="23"/>
  <c r="L166" i="23"/>
  <c r="M165" i="23"/>
  <c r="L165" i="23"/>
  <c r="M164" i="23"/>
  <c r="L164" i="23"/>
  <c r="O164" i="23" s="1"/>
  <c r="P164" i="23" s="1"/>
  <c r="M163" i="23"/>
  <c r="L163" i="23"/>
  <c r="M162" i="23"/>
  <c r="L162" i="23"/>
  <c r="O162" i="23" s="1"/>
  <c r="P162" i="23" s="1"/>
  <c r="M161" i="23"/>
  <c r="L161" i="23"/>
  <c r="M160" i="23"/>
  <c r="L160" i="23"/>
  <c r="M159" i="23"/>
  <c r="L159" i="23"/>
  <c r="O159" i="23" s="1"/>
  <c r="P159" i="23" s="1"/>
  <c r="M158" i="23"/>
  <c r="L158" i="23"/>
  <c r="O158" i="23" s="1"/>
  <c r="P158" i="23" s="1"/>
  <c r="M157" i="23"/>
  <c r="L157" i="23"/>
  <c r="O157" i="23" s="1"/>
  <c r="P157" i="23" s="1"/>
  <c r="M156" i="23"/>
  <c r="L156" i="23"/>
  <c r="O156" i="23" s="1"/>
  <c r="P156" i="23" s="1"/>
  <c r="M155" i="23"/>
  <c r="L155" i="23"/>
  <c r="M154" i="23"/>
  <c r="L154" i="23"/>
  <c r="M153" i="23"/>
  <c r="L153" i="23"/>
  <c r="M152" i="23"/>
  <c r="L152" i="23"/>
  <c r="O152" i="23" s="1"/>
  <c r="P152" i="23" s="1"/>
  <c r="M151" i="23"/>
  <c r="L151" i="23"/>
  <c r="M150" i="23"/>
  <c r="L150" i="23"/>
  <c r="O150" i="23" s="1"/>
  <c r="P150" i="23" s="1"/>
  <c r="M149" i="23"/>
  <c r="L149" i="23"/>
  <c r="M148" i="23"/>
  <c r="L148" i="23"/>
  <c r="M147" i="23"/>
  <c r="L147" i="23"/>
  <c r="O147" i="23" s="1"/>
  <c r="P147" i="23" s="1"/>
  <c r="M146" i="23"/>
  <c r="L146" i="23"/>
  <c r="O146" i="23" s="1"/>
  <c r="P146" i="23" s="1"/>
  <c r="M145" i="23"/>
  <c r="L145" i="23"/>
  <c r="O145" i="23" s="1"/>
  <c r="P145" i="23" s="1"/>
  <c r="M144" i="23"/>
  <c r="L144" i="23"/>
  <c r="O144" i="23" s="1"/>
  <c r="P144" i="23" s="1"/>
  <c r="M143" i="23"/>
  <c r="L143" i="23"/>
  <c r="M142" i="23"/>
  <c r="L142" i="23"/>
  <c r="M141" i="23"/>
  <c r="L141" i="23"/>
  <c r="M140" i="23"/>
  <c r="L140" i="23"/>
  <c r="O140" i="23" s="1"/>
  <c r="P140" i="23" s="1"/>
  <c r="M139" i="23"/>
  <c r="L139" i="23"/>
  <c r="M138" i="23"/>
  <c r="L138" i="23"/>
  <c r="O138" i="23" s="1"/>
  <c r="P138" i="23" s="1"/>
  <c r="M137" i="23"/>
  <c r="L137" i="23"/>
  <c r="M136" i="23"/>
  <c r="L136" i="23"/>
  <c r="M135" i="23"/>
  <c r="L135" i="23"/>
  <c r="O135" i="23" s="1"/>
  <c r="P135" i="23" s="1"/>
  <c r="M134" i="23"/>
  <c r="L134" i="23"/>
  <c r="O134" i="23" s="1"/>
  <c r="P134" i="23" s="1"/>
  <c r="M133" i="23"/>
  <c r="L133" i="23"/>
  <c r="O133" i="23" s="1"/>
  <c r="P133" i="23" s="1"/>
  <c r="M132" i="23"/>
  <c r="L132" i="23"/>
  <c r="O132" i="23" s="1"/>
  <c r="P132" i="23" s="1"/>
  <c r="M131" i="23"/>
  <c r="L131" i="23"/>
  <c r="M130" i="23"/>
  <c r="L130" i="23"/>
  <c r="M129" i="23"/>
  <c r="L129" i="23"/>
  <c r="M128" i="23"/>
  <c r="L128" i="23"/>
  <c r="O128" i="23" s="1"/>
  <c r="P128" i="23" s="1"/>
  <c r="M127" i="23"/>
  <c r="L127" i="23"/>
  <c r="M126" i="23"/>
  <c r="L126" i="23"/>
  <c r="O126" i="23" s="1"/>
  <c r="P126" i="23" s="1"/>
  <c r="M125" i="23"/>
  <c r="L125" i="23"/>
  <c r="M124" i="23"/>
  <c r="L124" i="23"/>
  <c r="M123" i="23"/>
  <c r="L123" i="23"/>
  <c r="O123" i="23" s="1"/>
  <c r="P123" i="23" s="1"/>
  <c r="M122" i="23"/>
  <c r="L122" i="23"/>
  <c r="O122" i="23" s="1"/>
  <c r="P122" i="23" s="1"/>
  <c r="M121" i="23"/>
  <c r="L121" i="23"/>
  <c r="O121" i="23" s="1"/>
  <c r="P121" i="23" s="1"/>
  <c r="M120" i="23"/>
  <c r="L120" i="23"/>
  <c r="O120" i="23" s="1"/>
  <c r="P120" i="23" s="1"/>
  <c r="M119" i="23"/>
  <c r="L119" i="23"/>
  <c r="M118" i="23"/>
  <c r="L118" i="23"/>
  <c r="M117" i="23"/>
  <c r="L117" i="23"/>
  <c r="M116" i="23"/>
  <c r="L116" i="23"/>
  <c r="O116" i="23" s="1"/>
  <c r="P116" i="23" s="1"/>
  <c r="M115" i="23"/>
  <c r="L115" i="23"/>
  <c r="O115" i="23" s="1"/>
  <c r="P115" i="23" s="1"/>
  <c r="M114" i="23"/>
  <c r="L114" i="23"/>
  <c r="O114" i="23" s="1"/>
  <c r="P114" i="23" s="1"/>
  <c r="M113" i="23"/>
  <c r="L113" i="23"/>
  <c r="M112" i="23"/>
  <c r="L112" i="23"/>
  <c r="M111" i="23"/>
  <c r="L111" i="23"/>
  <c r="O111" i="23" s="1"/>
  <c r="P111" i="23" s="1"/>
  <c r="M110" i="23"/>
  <c r="L110" i="23"/>
  <c r="O110" i="23" s="1"/>
  <c r="P110" i="23" s="1"/>
  <c r="M109" i="23"/>
  <c r="L109" i="23"/>
  <c r="O109" i="23" s="1"/>
  <c r="P109" i="23" s="1"/>
  <c r="M108" i="23"/>
  <c r="L108" i="23"/>
  <c r="O108" i="23" s="1"/>
  <c r="P108" i="23" s="1"/>
  <c r="M107" i="23"/>
  <c r="L107" i="23"/>
  <c r="M106" i="23"/>
  <c r="L106" i="23"/>
  <c r="M105" i="23"/>
  <c r="L105" i="23"/>
  <c r="M104" i="23"/>
  <c r="L104" i="23"/>
  <c r="O104" i="23" s="1"/>
  <c r="P104" i="23" s="1"/>
  <c r="M103" i="23"/>
  <c r="L103" i="23"/>
  <c r="O103" i="23" s="1"/>
  <c r="P103" i="23" s="1"/>
  <c r="M102" i="23"/>
  <c r="L102" i="23"/>
  <c r="O102" i="23" s="1"/>
  <c r="P102" i="23" s="1"/>
  <c r="M101" i="23"/>
  <c r="L101" i="23"/>
  <c r="M100" i="23"/>
  <c r="L100" i="23"/>
  <c r="M99" i="23"/>
  <c r="L99" i="23"/>
  <c r="O99" i="23" s="1"/>
  <c r="P99" i="23" s="1"/>
  <c r="M98" i="23"/>
  <c r="L98" i="23"/>
  <c r="O98" i="23" s="1"/>
  <c r="P98" i="23" s="1"/>
  <c r="M97" i="23"/>
  <c r="L97" i="23"/>
  <c r="O97" i="23" s="1"/>
  <c r="P97" i="23" s="1"/>
  <c r="M96" i="23"/>
  <c r="L96" i="23"/>
  <c r="O96" i="23" s="1"/>
  <c r="P96" i="23" s="1"/>
  <c r="M95" i="23"/>
  <c r="L95" i="23"/>
  <c r="M94" i="23"/>
  <c r="L94" i="23"/>
  <c r="M93" i="23"/>
  <c r="L93" i="23"/>
  <c r="M92" i="23"/>
  <c r="L92" i="23"/>
  <c r="O92" i="23" s="1"/>
  <c r="P92" i="23" s="1"/>
  <c r="M91" i="23"/>
  <c r="L91" i="23"/>
  <c r="M90" i="23"/>
  <c r="L90" i="23"/>
  <c r="O90" i="23" s="1"/>
  <c r="P90" i="23" s="1"/>
  <c r="M89" i="23"/>
  <c r="L89" i="23"/>
  <c r="M88" i="23"/>
  <c r="L88" i="23"/>
  <c r="M87" i="23"/>
  <c r="L87" i="23"/>
  <c r="O87" i="23" s="1"/>
  <c r="P87" i="23" s="1"/>
  <c r="M86" i="23"/>
  <c r="L86" i="23"/>
  <c r="O86" i="23" s="1"/>
  <c r="P86" i="23" s="1"/>
  <c r="M85" i="23"/>
  <c r="L85" i="23"/>
  <c r="O85" i="23" s="1"/>
  <c r="P85" i="23" s="1"/>
  <c r="M84" i="23"/>
  <c r="L84" i="23"/>
  <c r="O84" i="23" s="1"/>
  <c r="P84" i="23" s="1"/>
  <c r="M83" i="23"/>
  <c r="L83" i="23"/>
  <c r="M82" i="23"/>
  <c r="L82" i="23"/>
  <c r="M81" i="23"/>
  <c r="L81" i="23"/>
  <c r="M80" i="23"/>
  <c r="L80" i="23"/>
  <c r="O80" i="23" s="1"/>
  <c r="P80" i="23" s="1"/>
  <c r="M79" i="23"/>
  <c r="L79" i="23"/>
  <c r="M78" i="23"/>
  <c r="L78" i="23"/>
  <c r="O78" i="23" s="1"/>
  <c r="P78" i="23" s="1"/>
  <c r="M77" i="23"/>
  <c r="L77" i="23"/>
  <c r="M76" i="23"/>
  <c r="L76" i="23"/>
  <c r="M75" i="23"/>
  <c r="L75" i="23"/>
  <c r="O75" i="23" s="1"/>
  <c r="P75" i="23" s="1"/>
  <c r="M74" i="23"/>
  <c r="L74" i="23"/>
  <c r="O74" i="23" s="1"/>
  <c r="P74" i="23" s="1"/>
  <c r="M73" i="23"/>
  <c r="L73" i="23"/>
  <c r="O73" i="23" s="1"/>
  <c r="P73" i="23" s="1"/>
  <c r="M72" i="23"/>
  <c r="L72" i="23"/>
  <c r="O72" i="23" s="1"/>
  <c r="P72" i="23" s="1"/>
  <c r="M71" i="23"/>
  <c r="L71" i="23"/>
  <c r="M70" i="23"/>
  <c r="L70" i="23"/>
  <c r="M69" i="23"/>
  <c r="L69" i="23"/>
  <c r="M68" i="23"/>
  <c r="L68" i="23"/>
  <c r="O68" i="23" s="1"/>
  <c r="P68" i="23" s="1"/>
  <c r="M67" i="23"/>
  <c r="L67" i="23"/>
  <c r="M66" i="23"/>
  <c r="L66" i="23"/>
  <c r="O66" i="23" s="1"/>
  <c r="P66" i="23" s="1"/>
  <c r="M65" i="23"/>
  <c r="L65" i="23"/>
  <c r="M64" i="23"/>
  <c r="L64" i="23"/>
  <c r="M63" i="23"/>
  <c r="L63" i="23"/>
  <c r="O63" i="23" s="1"/>
  <c r="P63" i="23" s="1"/>
  <c r="M62" i="23"/>
  <c r="L62" i="23"/>
  <c r="O62" i="23" s="1"/>
  <c r="P62" i="23" s="1"/>
  <c r="M61" i="23"/>
  <c r="L61" i="23"/>
  <c r="O61" i="23" s="1"/>
  <c r="P61" i="23" s="1"/>
  <c r="M60" i="23"/>
  <c r="L60" i="23"/>
  <c r="O60" i="23" s="1"/>
  <c r="P60" i="23" s="1"/>
  <c r="M59" i="23"/>
  <c r="L59" i="23"/>
  <c r="M58" i="23"/>
  <c r="L58" i="23"/>
  <c r="M57" i="23"/>
  <c r="L57" i="23"/>
  <c r="M56" i="23"/>
  <c r="L56" i="23"/>
  <c r="O56" i="23" s="1"/>
  <c r="P56" i="23" s="1"/>
  <c r="M55" i="23"/>
  <c r="L55" i="23"/>
  <c r="M54" i="23"/>
  <c r="L54" i="23"/>
  <c r="O54" i="23" s="1"/>
  <c r="P54" i="23" s="1"/>
  <c r="M53" i="23"/>
  <c r="L53" i="23"/>
  <c r="M52" i="23"/>
  <c r="L52" i="23"/>
  <c r="M51" i="23"/>
  <c r="L51" i="23"/>
  <c r="O51" i="23" s="1"/>
  <c r="P51" i="23" s="1"/>
  <c r="M50" i="23"/>
  <c r="L50" i="23"/>
  <c r="O50" i="23" s="1"/>
  <c r="P50" i="23" s="1"/>
  <c r="M49" i="23"/>
  <c r="L49" i="23"/>
  <c r="O49" i="23" s="1"/>
  <c r="P49" i="23" s="1"/>
  <c r="M48" i="23"/>
  <c r="L48" i="23"/>
  <c r="O48" i="23" s="1"/>
  <c r="P48" i="23" s="1"/>
  <c r="M47" i="23"/>
  <c r="L47" i="23"/>
  <c r="M46" i="23"/>
  <c r="L46" i="23"/>
  <c r="M45" i="23"/>
  <c r="L45" i="23"/>
  <c r="M44" i="23"/>
  <c r="L44" i="23"/>
  <c r="O44" i="23" s="1"/>
  <c r="P44" i="23" s="1"/>
  <c r="M43" i="23"/>
  <c r="L43" i="23"/>
  <c r="M42" i="23"/>
  <c r="L42" i="23"/>
  <c r="O42" i="23" s="1"/>
  <c r="P42" i="23" s="1"/>
  <c r="M41" i="23"/>
  <c r="L41" i="23"/>
  <c r="M40" i="23"/>
  <c r="L40" i="23"/>
  <c r="M39" i="23"/>
  <c r="L39" i="23"/>
  <c r="O39" i="23" s="1"/>
  <c r="P39" i="23" s="1"/>
  <c r="M38" i="23"/>
  <c r="L38" i="23"/>
  <c r="O38" i="23" s="1"/>
  <c r="P38" i="23" s="1"/>
  <c r="M37" i="23"/>
  <c r="L37" i="23"/>
  <c r="O37" i="23" s="1"/>
  <c r="P37" i="23" s="1"/>
  <c r="M36" i="23"/>
  <c r="L36" i="23"/>
  <c r="O36" i="23" s="1"/>
  <c r="P36" i="23" s="1"/>
  <c r="M35" i="23"/>
  <c r="L35" i="23"/>
  <c r="M34" i="23"/>
  <c r="L34" i="23"/>
  <c r="M33" i="23"/>
  <c r="L33" i="23"/>
  <c r="M32" i="23"/>
  <c r="L32" i="23"/>
  <c r="O32" i="23" s="1"/>
  <c r="P32" i="23" s="1"/>
  <c r="M31" i="23"/>
  <c r="L31" i="23"/>
  <c r="M30" i="23"/>
  <c r="L30" i="23"/>
  <c r="O30" i="23" s="1"/>
  <c r="P30" i="23" s="1"/>
  <c r="M29" i="23"/>
  <c r="L29" i="23"/>
  <c r="M28" i="23"/>
  <c r="L28" i="23"/>
  <c r="M27" i="23"/>
  <c r="L27" i="23"/>
  <c r="O27" i="23" s="1"/>
  <c r="P27" i="23" s="1"/>
  <c r="M26" i="23"/>
  <c r="L26" i="23"/>
  <c r="O26" i="23" s="1"/>
  <c r="P26" i="23" s="1"/>
  <c r="M25" i="23"/>
  <c r="L25" i="23"/>
  <c r="O25" i="23" s="1"/>
  <c r="P25" i="23" s="1"/>
  <c r="M24" i="23"/>
  <c r="L24" i="23"/>
  <c r="O24" i="23" s="1"/>
  <c r="P24" i="23" s="1"/>
  <c r="M23" i="23"/>
  <c r="L23" i="23"/>
  <c r="M22" i="23"/>
  <c r="L22" i="23"/>
  <c r="M21" i="23"/>
  <c r="L21" i="23"/>
  <c r="M20" i="23"/>
  <c r="L20" i="23"/>
  <c r="M19" i="23"/>
  <c r="L19" i="23"/>
  <c r="M18" i="23"/>
  <c r="L18" i="23"/>
  <c r="O18" i="23" s="1"/>
  <c r="P18" i="23" s="1"/>
  <c r="M17" i="23"/>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8" i="7"/>
  <c r="H45" i="27" l="1"/>
  <c r="O20" i="23"/>
  <c r="P20" i="23" s="1"/>
  <c r="F13" i="23"/>
  <c r="K21" i="7"/>
  <c r="K20" i="7"/>
  <c r="K18" i="7"/>
  <c r="P21" i="7"/>
  <c r="Q21" i="7" s="1"/>
  <c r="J11" i="7"/>
  <c r="O106" i="23"/>
  <c r="P106" i="23" s="1"/>
  <c r="O118" i="23"/>
  <c r="P118" i="23" s="1"/>
  <c r="O154" i="23"/>
  <c r="P154" i="23" s="1"/>
  <c r="O166" i="23"/>
  <c r="P166" i="23" s="1"/>
  <c r="O178" i="23"/>
  <c r="P178" i="23" s="1"/>
  <c r="O274" i="23"/>
  <c r="P274" i="23" s="1"/>
  <c r="O310" i="23"/>
  <c r="P310" i="23" s="1"/>
  <c r="J65" i="27"/>
  <c r="J67" i="27" s="1"/>
  <c r="J68" i="27" s="1"/>
  <c r="O300" i="23"/>
  <c r="P300" i="23" s="1"/>
  <c r="O306" i="23"/>
  <c r="P306" i="23" s="1"/>
  <c r="O312" i="23"/>
  <c r="P312" i="23" s="1"/>
  <c r="O318" i="23"/>
  <c r="P318" i="23" s="1"/>
  <c r="O324" i="23"/>
  <c r="P324" i="23" s="1"/>
  <c r="O330" i="23"/>
  <c r="P330" i="23" s="1"/>
  <c r="O342" i="23"/>
  <c r="P342" i="23" s="1"/>
  <c r="O348" i="23"/>
  <c r="P348" i="23" s="1"/>
  <c r="O354" i="23"/>
  <c r="P354" i="23" s="1"/>
  <c r="O366" i="23"/>
  <c r="P366" i="23" s="1"/>
  <c r="G72" i="27"/>
  <c r="O95" i="23"/>
  <c r="P95" i="23" s="1"/>
  <c r="I9" i="27"/>
  <c r="P19" i="7"/>
  <c r="Q19" i="7" s="1"/>
  <c r="O263" i="23"/>
  <c r="P263" i="23" s="1"/>
  <c r="E62" i="27"/>
  <c r="E64" i="27" s="1"/>
  <c r="J57" i="27"/>
  <c r="J59" i="27" s="1"/>
  <c r="J60" i="27" s="1"/>
  <c r="P18" i="7"/>
  <c r="P20" i="7"/>
  <c r="Q20" i="7" s="1"/>
  <c r="F62" i="27"/>
  <c r="F64" i="27" s="1"/>
  <c r="D62" i="27"/>
  <c r="D64" i="27" s="1"/>
  <c r="G105" i="27"/>
  <c r="G102" i="27"/>
  <c r="G99" i="27"/>
  <c r="G96" i="27"/>
  <c r="E89" i="27"/>
  <c r="E86" i="27"/>
  <c r="E83" i="27"/>
  <c r="G83" i="27"/>
  <c r="G88" i="27"/>
  <c r="G85" i="27"/>
  <c r="G82" i="27"/>
  <c r="G89" i="27"/>
  <c r="G104" i="27"/>
  <c r="G101" i="27"/>
  <c r="G98" i="27"/>
  <c r="E88" i="27"/>
  <c r="E85" i="27"/>
  <c r="E82" i="27"/>
  <c r="G90" i="27"/>
  <c r="G87" i="27"/>
  <c r="G84" i="27"/>
  <c r="G81" i="27"/>
  <c r="G103" i="27"/>
  <c r="G100" i="27"/>
  <c r="G97" i="27"/>
  <c r="E90" i="27"/>
  <c r="E87" i="27"/>
  <c r="E84" i="27"/>
  <c r="E81" i="27"/>
  <c r="G86" i="27"/>
  <c r="I13" i="27"/>
  <c r="H72" i="27"/>
  <c r="I71" i="27"/>
  <c r="I72" i="27" s="1"/>
  <c r="G45" i="27"/>
  <c r="G44" i="27"/>
  <c r="G46" i="27" s="1"/>
  <c r="F28" i="27"/>
  <c r="H33" i="27"/>
  <c r="H30" i="27"/>
  <c r="H27" i="27"/>
  <c r="F31" i="27"/>
  <c r="F33" i="27"/>
  <c r="F30" i="27"/>
  <c r="F27" i="27"/>
  <c r="H35" i="27"/>
  <c r="H32" i="27"/>
  <c r="H29" i="27"/>
  <c r="H26" i="27"/>
  <c r="F35" i="27"/>
  <c r="F32" i="27"/>
  <c r="F29" i="27"/>
  <c r="F26" i="27"/>
  <c r="F34" i="27"/>
  <c r="H34" i="27"/>
  <c r="H31" i="27"/>
  <c r="H28" i="27"/>
  <c r="G71" i="27"/>
  <c r="D70" i="27"/>
  <c r="E49" i="27"/>
  <c r="E51" i="27" s="1"/>
  <c r="I48" i="27"/>
  <c r="E50" i="27"/>
  <c r="G49" i="27"/>
  <c r="G51" i="27" s="1"/>
  <c r="G50" i="27"/>
  <c r="J63" i="27"/>
  <c r="J64" i="27" s="1"/>
  <c r="E44" i="27"/>
  <c r="E46" i="27" s="1"/>
  <c r="E45" i="27"/>
  <c r="I43" i="27"/>
  <c r="E70" i="27"/>
  <c r="F49" i="27"/>
  <c r="F51" i="27" s="1"/>
  <c r="F50" i="27"/>
  <c r="G59" i="27"/>
  <c r="G60" i="27" s="1"/>
  <c r="D60" i="27" s="1"/>
  <c r="E58" i="27"/>
  <c r="F45" i="27"/>
  <c r="F44" i="27"/>
  <c r="F46" i="27" s="1"/>
  <c r="E34" i="27"/>
  <c r="E31" i="27"/>
  <c r="E28" i="27"/>
  <c r="G33" i="27"/>
  <c r="G30" i="27"/>
  <c r="G27" i="27"/>
  <c r="G28" i="27"/>
  <c r="E33" i="27"/>
  <c r="E30" i="27"/>
  <c r="E27" i="27"/>
  <c r="G34" i="27"/>
  <c r="G35" i="27"/>
  <c r="G32" i="27"/>
  <c r="G29" i="27"/>
  <c r="G26" i="27"/>
  <c r="E35" i="27"/>
  <c r="E32" i="27"/>
  <c r="E29" i="27"/>
  <c r="E26" i="27"/>
  <c r="G31" i="27"/>
  <c r="F58" i="27"/>
  <c r="F70" i="27"/>
  <c r="E66" i="27"/>
  <c r="G67" i="27"/>
  <c r="G68" i="27" s="1"/>
  <c r="D66" i="27"/>
  <c r="O21" i="23"/>
  <c r="P21" i="23" s="1"/>
  <c r="O33" i="23"/>
  <c r="P33" i="23" s="1"/>
  <c r="O45" i="23"/>
  <c r="P45" i="23" s="1"/>
  <c r="O57" i="23"/>
  <c r="P57" i="23" s="1"/>
  <c r="O69" i="23"/>
  <c r="P69" i="23" s="1"/>
  <c r="O81" i="23"/>
  <c r="P81" i="23" s="1"/>
  <c r="O93" i="23"/>
  <c r="P93" i="23" s="1"/>
  <c r="O105" i="23"/>
  <c r="P105" i="23" s="1"/>
  <c r="O117" i="23"/>
  <c r="P117" i="23" s="1"/>
  <c r="O129" i="23"/>
  <c r="P129" i="23" s="1"/>
  <c r="O141" i="23"/>
  <c r="P141" i="23" s="1"/>
  <c r="O153" i="23"/>
  <c r="P153" i="23" s="1"/>
  <c r="O165" i="23"/>
  <c r="P165" i="23" s="1"/>
  <c r="O177" i="23"/>
  <c r="P177" i="23" s="1"/>
  <c r="O189" i="23"/>
  <c r="P189" i="23" s="1"/>
  <c r="O201" i="23"/>
  <c r="P201" i="23" s="1"/>
  <c r="O213" i="23"/>
  <c r="P213" i="23" s="1"/>
  <c r="O225" i="23"/>
  <c r="P225" i="23" s="1"/>
  <c r="O237" i="23"/>
  <c r="P237" i="23" s="1"/>
  <c r="O249" i="23"/>
  <c r="P249" i="23" s="1"/>
  <c r="O261" i="23"/>
  <c r="P261" i="23" s="1"/>
  <c r="O273" i="23"/>
  <c r="P273" i="23" s="1"/>
  <c r="O285" i="23"/>
  <c r="P285" i="23" s="1"/>
  <c r="O297" i="23"/>
  <c r="P297" i="23" s="1"/>
  <c r="O309" i="23"/>
  <c r="P309" i="23" s="1"/>
  <c r="O321" i="23"/>
  <c r="P321" i="23" s="1"/>
  <c r="O333" i="23"/>
  <c r="P333" i="23" s="1"/>
  <c r="O345" i="23"/>
  <c r="P345" i="23" s="1"/>
  <c r="O357" i="23"/>
  <c r="P357" i="23" s="1"/>
  <c r="O172" i="23"/>
  <c r="P172" i="23" s="1"/>
  <c r="O208" i="23"/>
  <c r="P208" i="23" s="1"/>
  <c r="O244" i="23"/>
  <c r="P244" i="23" s="1"/>
  <c r="O280" i="23"/>
  <c r="P280" i="23" s="1"/>
  <c r="O316" i="23"/>
  <c r="P316" i="23" s="1"/>
  <c r="O340" i="23"/>
  <c r="P340" i="23" s="1"/>
  <c r="O364" i="23"/>
  <c r="P364" i="23" s="1"/>
  <c r="O136" i="23"/>
  <c r="P136" i="23" s="1"/>
  <c r="O127" i="23"/>
  <c r="P127" i="23" s="1"/>
  <c r="O283" i="23"/>
  <c r="P283" i="23" s="1"/>
  <c r="O17" i="23"/>
  <c r="P17" i="23" s="1"/>
  <c r="O139" i="23"/>
  <c r="P139" i="23" s="1"/>
  <c r="O151" i="23"/>
  <c r="P151" i="23" s="1"/>
  <c r="O307" i="23"/>
  <c r="P307" i="23" s="1"/>
  <c r="O163" i="23"/>
  <c r="P163" i="23" s="1"/>
  <c r="O319" i="23"/>
  <c r="P319" i="23" s="1"/>
  <c r="O331" i="23"/>
  <c r="P331" i="23" s="1"/>
  <c r="O343" i="23"/>
  <c r="P343" i="23" s="1"/>
  <c r="O175" i="23"/>
  <c r="P175" i="23" s="1"/>
  <c r="O187" i="23"/>
  <c r="P187" i="23" s="1"/>
  <c r="O355" i="23"/>
  <c r="P355" i="23" s="1"/>
  <c r="O367" i="23"/>
  <c r="P367" i="23" s="1"/>
  <c r="O199" i="23"/>
  <c r="P199" i="23" s="1"/>
  <c r="O379" i="23"/>
  <c r="P379" i="23" s="1"/>
  <c r="O19" i="23"/>
  <c r="P19" i="23" s="1"/>
  <c r="O211" i="23"/>
  <c r="P211" i="23" s="1"/>
  <c r="O223" i="23"/>
  <c r="P223" i="23" s="1"/>
  <c r="O31" i="23"/>
  <c r="P31" i="23" s="1"/>
  <c r="O43" i="23"/>
  <c r="P43" i="23" s="1"/>
  <c r="O55" i="23"/>
  <c r="P55" i="23" s="1"/>
  <c r="O130" i="23"/>
  <c r="P130" i="23" s="1"/>
  <c r="O235" i="23"/>
  <c r="P235" i="23" s="1"/>
  <c r="O247" i="23"/>
  <c r="P247" i="23" s="1"/>
  <c r="O67" i="23"/>
  <c r="P67" i="23" s="1"/>
  <c r="O79" i="23"/>
  <c r="P79" i="23" s="1"/>
  <c r="O91" i="23"/>
  <c r="P91" i="23" s="1"/>
  <c r="O271" i="23"/>
  <c r="P271" i="23" s="1"/>
  <c r="O107" i="23"/>
  <c r="P107" i="23" s="1"/>
  <c r="O179" i="23"/>
  <c r="P179" i="23" s="1"/>
  <c r="O275" i="23"/>
  <c r="P275" i="23" s="1"/>
  <c r="O335" i="23"/>
  <c r="P335" i="23" s="1"/>
  <c r="O119" i="23"/>
  <c r="P119" i="23" s="1"/>
  <c r="O191" i="23"/>
  <c r="P191" i="23" s="1"/>
  <c r="O287" i="23"/>
  <c r="P287" i="23" s="1"/>
  <c r="O347" i="23"/>
  <c r="P347" i="23" s="1"/>
  <c r="O380" i="23"/>
  <c r="P380" i="23" s="1"/>
  <c r="O22" i="23"/>
  <c r="P22" i="23" s="1"/>
  <c r="O202" i="23"/>
  <c r="P202" i="23" s="1"/>
  <c r="O359" i="23"/>
  <c r="P359" i="23" s="1"/>
  <c r="O370" i="23"/>
  <c r="P370" i="23" s="1"/>
  <c r="O142" i="23"/>
  <c r="P142" i="23" s="1"/>
  <c r="O299" i="23"/>
  <c r="P299" i="23" s="1"/>
  <c r="O23" i="23"/>
  <c r="P23" i="23" s="1"/>
  <c r="O34" i="23"/>
  <c r="P34" i="23" s="1"/>
  <c r="O46" i="23"/>
  <c r="P46" i="23" s="1"/>
  <c r="O131" i="23"/>
  <c r="P131" i="23" s="1"/>
  <c r="O203" i="23"/>
  <c r="P203" i="23" s="1"/>
  <c r="O371" i="23"/>
  <c r="P371" i="23" s="1"/>
  <c r="O383" i="23"/>
  <c r="P383" i="23" s="1"/>
  <c r="O58" i="23"/>
  <c r="P58" i="23" s="1"/>
  <c r="O143" i="23"/>
  <c r="P143" i="23" s="1"/>
  <c r="O215" i="23"/>
  <c r="P215" i="23" s="1"/>
  <c r="O311" i="23"/>
  <c r="P311" i="23" s="1"/>
  <c r="O167" i="23"/>
  <c r="P167" i="23" s="1"/>
  <c r="O35" i="23"/>
  <c r="P35" i="23" s="1"/>
  <c r="O47" i="23"/>
  <c r="P47" i="23" s="1"/>
  <c r="O372" i="23"/>
  <c r="P372" i="23" s="1"/>
  <c r="O378" i="23"/>
  <c r="P378" i="23" s="1"/>
  <c r="O384" i="23"/>
  <c r="P384" i="23" s="1"/>
  <c r="O59" i="23"/>
  <c r="P59" i="23" s="1"/>
  <c r="O70" i="23"/>
  <c r="P70" i="23" s="1"/>
  <c r="O82" i="23"/>
  <c r="P82" i="23" s="1"/>
  <c r="O155" i="23"/>
  <c r="P155" i="23" s="1"/>
  <c r="O227" i="23"/>
  <c r="P227" i="23" s="1"/>
  <c r="O238" i="23"/>
  <c r="P238" i="23" s="1"/>
  <c r="O94" i="23"/>
  <c r="P94" i="23" s="1"/>
  <c r="O71" i="23"/>
  <c r="P71" i="23" s="1"/>
  <c r="O83" i="23"/>
  <c r="P83" i="23" s="1"/>
  <c r="O239" i="23"/>
  <c r="P239" i="23" s="1"/>
  <c r="O251" i="23"/>
  <c r="P251" i="23" s="1"/>
  <c r="O323" i="23"/>
  <c r="P323" i="23" s="1"/>
  <c r="O374" i="23"/>
  <c r="P374" i="23" s="1"/>
  <c r="O53" i="23"/>
  <c r="P53" i="23" s="1"/>
  <c r="O89" i="23"/>
  <c r="P89" i="23" s="1"/>
  <c r="O360" i="23"/>
  <c r="P360" i="23" s="1"/>
  <c r="O336" i="23"/>
  <c r="P336" i="23" s="1"/>
  <c r="O382" i="23"/>
  <c r="P382" i="23" s="1"/>
  <c r="O358" i="23"/>
  <c r="P358" i="23" s="1"/>
  <c r="O346" i="23"/>
  <c r="P346" i="23" s="1"/>
  <c r="O334" i="23"/>
  <c r="P334" i="23" s="1"/>
  <c r="O322" i="23"/>
  <c r="P322" i="23" s="1"/>
  <c r="O298" i="23"/>
  <c r="P298" i="23" s="1"/>
  <c r="O286" i="23"/>
  <c r="P286" i="23" s="1"/>
  <c r="O262" i="23"/>
  <c r="P262" i="23" s="1"/>
  <c r="O250" i="23"/>
  <c r="P250" i="23" s="1"/>
  <c r="O226" i="23"/>
  <c r="P226" i="23" s="1"/>
  <c r="O214" i="23"/>
  <c r="P214" i="23" s="1"/>
  <c r="O190" i="23"/>
  <c r="P190" i="23" s="1"/>
  <c r="O356" i="23"/>
  <c r="P356" i="23" s="1"/>
  <c r="O332" i="23"/>
  <c r="P332" i="23" s="1"/>
  <c r="O284" i="23"/>
  <c r="P284" i="23" s="1"/>
  <c r="O248" i="23"/>
  <c r="P248" i="23" s="1"/>
  <c r="O28" i="23"/>
  <c r="P28" i="23" s="1"/>
  <c r="O64" i="23"/>
  <c r="P64" i="23" s="1"/>
  <c r="O100" i="23"/>
  <c r="P100" i="23" s="1"/>
  <c r="O137" i="23"/>
  <c r="P137" i="23" s="1"/>
  <c r="O173" i="23"/>
  <c r="P173" i="23" s="1"/>
  <c r="O209" i="23"/>
  <c r="P209" i="23" s="1"/>
  <c r="O245" i="23"/>
  <c r="P245" i="23" s="1"/>
  <c r="O281" i="23"/>
  <c r="P281" i="23" s="1"/>
  <c r="O317" i="23"/>
  <c r="P317" i="23" s="1"/>
  <c r="O341" i="23"/>
  <c r="P341" i="23" s="1"/>
  <c r="O365" i="23"/>
  <c r="P365" i="23" s="1"/>
  <c r="O29" i="23"/>
  <c r="P29" i="23" s="1"/>
  <c r="O65" i="23"/>
  <c r="P65" i="23" s="1"/>
  <c r="O101" i="23"/>
  <c r="P101" i="23" s="1"/>
  <c r="O194" i="23"/>
  <c r="P194" i="23" s="1"/>
  <c r="O230" i="23"/>
  <c r="P230" i="23" s="1"/>
  <c r="O266" i="23"/>
  <c r="P266" i="23" s="1"/>
  <c r="O302" i="23"/>
  <c r="P302" i="23" s="1"/>
  <c r="O148" i="23"/>
  <c r="P148" i="23" s="1"/>
  <c r="O184" i="23"/>
  <c r="P184" i="23" s="1"/>
  <c r="O220" i="23"/>
  <c r="P220" i="23" s="1"/>
  <c r="O256" i="23"/>
  <c r="P256" i="23" s="1"/>
  <c r="O292" i="23"/>
  <c r="P292" i="23" s="1"/>
  <c r="O40" i="23"/>
  <c r="P40" i="23" s="1"/>
  <c r="O76" i="23"/>
  <c r="P76" i="23" s="1"/>
  <c r="O112" i="23"/>
  <c r="P112" i="23" s="1"/>
  <c r="O149" i="23"/>
  <c r="P149" i="23" s="1"/>
  <c r="O185" i="23"/>
  <c r="P185" i="23" s="1"/>
  <c r="O221" i="23"/>
  <c r="P221" i="23" s="1"/>
  <c r="O257" i="23"/>
  <c r="P257" i="23" s="1"/>
  <c r="O293" i="23"/>
  <c r="P293" i="23" s="1"/>
  <c r="O328" i="23"/>
  <c r="P328" i="23" s="1"/>
  <c r="O352" i="23"/>
  <c r="P352" i="23" s="1"/>
  <c r="O41" i="23"/>
  <c r="P41" i="23" s="1"/>
  <c r="O77" i="23"/>
  <c r="P77" i="23" s="1"/>
  <c r="O113" i="23"/>
  <c r="P113" i="23" s="1"/>
  <c r="O206" i="23"/>
  <c r="P206" i="23" s="1"/>
  <c r="O242" i="23"/>
  <c r="P242" i="23" s="1"/>
  <c r="O278" i="23"/>
  <c r="P278" i="23" s="1"/>
  <c r="O314" i="23"/>
  <c r="P314" i="23" s="1"/>
  <c r="O124" i="23"/>
  <c r="P124" i="23" s="1"/>
  <c r="O160" i="23"/>
  <c r="P160" i="23" s="1"/>
  <c r="O196" i="23"/>
  <c r="P196" i="23" s="1"/>
  <c r="O232" i="23"/>
  <c r="P232" i="23" s="1"/>
  <c r="O268" i="23"/>
  <c r="P268" i="23" s="1"/>
  <c r="O304" i="23"/>
  <c r="P304" i="23" s="1"/>
  <c r="O329" i="23"/>
  <c r="P329" i="23" s="1"/>
  <c r="O353" i="23"/>
  <c r="P353" i="23" s="1"/>
  <c r="O376" i="23"/>
  <c r="P376" i="23" s="1"/>
  <c r="O52" i="23"/>
  <c r="P52" i="23" s="1"/>
  <c r="O88" i="23"/>
  <c r="P88" i="23" s="1"/>
  <c r="O125" i="23"/>
  <c r="P125" i="23" s="1"/>
  <c r="O161" i="23"/>
  <c r="P161" i="23" s="1"/>
  <c r="O197" i="23"/>
  <c r="P197" i="23" s="1"/>
  <c r="O233" i="23"/>
  <c r="P233" i="23" s="1"/>
  <c r="O259" i="23"/>
  <c r="P259" i="23" s="1"/>
  <c r="O269" i="23"/>
  <c r="P269" i="23" s="1"/>
  <c r="O295" i="23"/>
  <c r="P295" i="23" s="1"/>
  <c r="O305" i="23"/>
  <c r="P305" i="23" s="1"/>
  <c r="O377" i="23"/>
  <c r="P377" i="23" s="1"/>
  <c r="F71" i="27" l="1"/>
  <c r="J71" i="27"/>
  <c r="J72" i="27" s="1"/>
  <c r="G62" i="27"/>
  <c r="F59" i="27"/>
  <c r="F60" i="27"/>
  <c r="D71" i="27"/>
  <c r="G70" i="27"/>
  <c r="E67" i="27"/>
  <c r="E68" i="27" s="1"/>
  <c r="E59" i="27"/>
  <c r="E60" i="27"/>
  <c r="E71" i="27"/>
  <c r="F67" i="27"/>
  <c r="F68" i="27" s="1"/>
  <c r="D67" i="27"/>
  <c r="D68" i="27" s="1"/>
  <c r="G66" i="27"/>
  <c r="I46" i="27"/>
  <c r="H79" i="27" s="1"/>
  <c r="G58" i="27"/>
  <c r="D59" i="27"/>
  <c r="F12" i="24"/>
  <c r="F10" i="24"/>
  <c r="H105" i="27" l="1"/>
  <c r="H102" i="27"/>
  <c r="H99" i="27"/>
  <c r="H96" i="27"/>
  <c r="F89" i="27"/>
  <c r="F86" i="27"/>
  <c r="F83" i="27"/>
  <c r="H83" i="27"/>
  <c r="H88" i="27"/>
  <c r="H85" i="27"/>
  <c r="H82" i="27"/>
  <c r="H104" i="27"/>
  <c r="H101" i="27"/>
  <c r="H98" i="27"/>
  <c r="F88" i="27"/>
  <c r="F85" i="27"/>
  <c r="F82" i="27"/>
  <c r="H89" i="27"/>
  <c r="H90" i="27"/>
  <c r="H87" i="27"/>
  <c r="H84" i="27"/>
  <c r="H81" i="27"/>
  <c r="H103" i="27"/>
  <c r="H100" i="27"/>
  <c r="H97" i="27"/>
  <c r="F90" i="27"/>
  <c r="F87" i="27"/>
  <c r="F84" i="27"/>
  <c r="F81" i="27"/>
  <c r="H86" i="27"/>
  <c r="J7" i="30"/>
  <c r="K7" i="30" s="1"/>
  <c r="J6" i="30"/>
  <c r="K6" i="30" s="1"/>
  <c r="J5" i="30"/>
  <c r="K5" i="30" s="1"/>
  <c r="J18" i="8"/>
  <c r="K18" i="8" s="1"/>
  <c r="J19" i="8"/>
  <c r="K19" i="8" s="1"/>
  <c r="J20" i="8"/>
  <c r="K20" i="8" s="1"/>
  <c r="J21" i="8"/>
  <c r="K21" i="8" s="1"/>
  <c r="J22" i="8"/>
  <c r="K22" i="8" s="1"/>
  <c r="J23" i="8"/>
  <c r="K23" i="8" s="1"/>
  <c r="J24" i="8"/>
  <c r="K24" i="8" s="1"/>
  <c r="J25" i="8"/>
  <c r="K25" i="8" s="1"/>
  <c r="J26" i="8"/>
  <c r="K26" i="8" s="1"/>
  <c r="J27" i="8"/>
  <c r="K27" i="8" s="1"/>
  <c r="J28" i="8"/>
  <c r="K28" i="8" s="1"/>
  <c r="J29" i="8"/>
  <c r="K29" i="8" s="1"/>
  <c r="J30" i="8"/>
  <c r="K30" i="8" s="1"/>
  <c r="J31" i="8"/>
  <c r="K31" i="8" s="1"/>
  <c r="J32" i="8"/>
  <c r="K32" i="8" s="1"/>
  <c r="J33" i="8"/>
  <c r="K33" i="8" s="1"/>
  <c r="J34" i="8"/>
  <c r="K34" i="8" s="1"/>
  <c r="J35" i="8"/>
  <c r="K35" i="8" s="1"/>
  <c r="J36" i="8"/>
  <c r="K36" i="8" s="1"/>
  <c r="J37" i="8"/>
  <c r="K37" i="8" s="1"/>
  <c r="J38" i="8"/>
  <c r="K38" i="8" s="1"/>
  <c r="J39" i="8"/>
  <c r="K39" i="8" s="1"/>
  <c r="J40" i="8"/>
  <c r="K40" i="8" s="1"/>
  <c r="J41" i="8"/>
  <c r="K41" i="8" s="1"/>
  <c r="J42" i="8"/>
  <c r="K42" i="8" s="1"/>
  <c r="J43" i="8"/>
  <c r="K43" i="8" s="1"/>
  <c r="J44" i="8"/>
  <c r="K44" i="8" s="1"/>
  <c r="J45" i="8"/>
  <c r="K45" i="8" s="1"/>
  <c r="J46" i="8"/>
  <c r="K46" i="8" s="1"/>
  <c r="J47" i="8"/>
  <c r="K47" i="8" s="1"/>
  <c r="J48" i="8"/>
  <c r="K48" i="8" s="1"/>
  <c r="J49" i="8"/>
  <c r="K49" i="8" s="1"/>
  <c r="J50" i="8"/>
  <c r="K50" i="8" s="1"/>
  <c r="J51" i="8"/>
  <c r="K51" i="8" s="1"/>
  <c r="J52" i="8"/>
  <c r="K52" i="8" s="1"/>
  <c r="J53" i="8"/>
  <c r="K53" i="8" s="1"/>
  <c r="J54" i="8"/>
  <c r="K54" i="8" s="1"/>
  <c r="J55" i="8"/>
  <c r="K55" i="8" s="1"/>
  <c r="J56" i="8"/>
  <c r="K56" i="8" s="1"/>
  <c r="J57" i="8"/>
  <c r="K57" i="8" s="1"/>
  <c r="J58" i="8"/>
  <c r="K58" i="8" s="1"/>
  <c r="J59" i="8"/>
  <c r="K59" i="8" s="1"/>
  <c r="J60" i="8"/>
  <c r="K60" i="8" s="1"/>
  <c r="J61" i="8"/>
  <c r="K61" i="8" s="1"/>
  <c r="J62" i="8"/>
  <c r="K62" i="8" s="1"/>
  <c r="J63" i="8"/>
  <c r="K63" i="8" s="1"/>
  <c r="J64" i="8"/>
  <c r="K64" i="8" s="1"/>
  <c r="J65" i="8"/>
  <c r="K65" i="8" s="1"/>
  <c r="J66" i="8"/>
  <c r="K66" i="8" s="1"/>
  <c r="J67" i="8"/>
  <c r="K67" i="8" s="1"/>
  <c r="J68" i="8"/>
  <c r="K68" i="8" s="1"/>
  <c r="J69" i="8"/>
  <c r="K69" i="8" s="1"/>
  <c r="J70" i="8"/>
  <c r="K70" i="8" s="1"/>
  <c r="J71" i="8"/>
  <c r="K71" i="8" s="1"/>
  <c r="J72" i="8"/>
  <c r="K72" i="8" s="1"/>
  <c r="J73" i="8"/>
  <c r="K73" i="8" s="1"/>
  <c r="J74" i="8"/>
  <c r="K74" i="8" s="1"/>
  <c r="J75" i="8"/>
  <c r="K75" i="8" s="1"/>
  <c r="J76" i="8"/>
  <c r="K76" i="8" s="1"/>
  <c r="J77" i="8"/>
  <c r="K77" i="8" s="1"/>
  <c r="J78" i="8"/>
  <c r="K78" i="8" s="1"/>
  <c r="J79" i="8"/>
  <c r="K79" i="8" s="1"/>
  <c r="J80" i="8"/>
  <c r="K80" i="8" s="1"/>
  <c r="J81" i="8"/>
  <c r="K81" i="8" s="1"/>
  <c r="J82" i="8"/>
  <c r="K82" i="8" s="1"/>
  <c r="J83" i="8"/>
  <c r="K83" i="8" s="1"/>
  <c r="J84" i="8"/>
  <c r="K84" i="8" s="1"/>
  <c r="J85" i="8"/>
  <c r="K85" i="8" s="1"/>
  <c r="J86" i="8"/>
  <c r="K86" i="8" s="1"/>
  <c r="J87" i="8"/>
  <c r="K87" i="8" s="1"/>
  <c r="J88" i="8"/>
  <c r="K88" i="8" s="1"/>
  <c r="J89" i="8"/>
  <c r="K89" i="8" s="1"/>
  <c r="J90" i="8"/>
  <c r="K90" i="8" s="1"/>
  <c r="J91" i="8"/>
  <c r="K91" i="8" s="1"/>
  <c r="J92" i="8"/>
  <c r="K92" i="8" s="1"/>
  <c r="J93" i="8"/>
  <c r="K93" i="8" s="1"/>
  <c r="J94" i="8"/>
  <c r="K94" i="8" s="1"/>
  <c r="J95" i="8"/>
  <c r="K95" i="8" s="1"/>
  <c r="J96" i="8"/>
  <c r="K96" i="8" s="1"/>
  <c r="J97" i="8"/>
  <c r="K97" i="8" s="1"/>
  <c r="J98" i="8"/>
  <c r="K98" i="8" s="1"/>
  <c r="J99" i="8"/>
  <c r="K99" i="8" s="1"/>
  <c r="J100" i="8"/>
  <c r="K100" i="8" s="1"/>
  <c r="J101" i="8"/>
  <c r="K101" i="8" s="1"/>
  <c r="J102" i="8"/>
  <c r="K102" i="8" s="1"/>
  <c r="J103" i="8"/>
  <c r="K103" i="8" s="1"/>
  <c r="J104" i="8"/>
  <c r="K104" i="8" s="1"/>
  <c r="J105" i="8"/>
  <c r="K105" i="8" s="1"/>
  <c r="J106" i="8"/>
  <c r="K106" i="8" s="1"/>
  <c r="J107" i="8"/>
  <c r="K107" i="8" s="1"/>
  <c r="J108" i="8"/>
  <c r="K108" i="8" s="1"/>
  <c r="J109" i="8"/>
  <c r="K109" i="8" s="1"/>
  <c r="J110" i="8"/>
  <c r="K110" i="8" s="1"/>
  <c r="J111" i="8"/>
  <c r="K111" i="8" s="1"/>
  <c r="J112" i="8"/>
  <c r="K112" i="8" s="1"/>
  <c r="J113" i="8"/>
  <c r="K113" i="8" s="1"/>
  <c r="J114" i="8"/>
  <c r="K114" i="8" s="1"/>
  <c r="J115" i="8"/>
  <c r="K115" i="8" s="1"/>
  <c r="J116" i="8"/>
  <c r="K116" i="8" s="1"/>
  <c r="J117" i="8"/>
  <c r="K117" i="8" s="1"/>
  <c r="J118" i="8"/>
  <c r="K118" i="8" s="1"/>
  <c r="J119" i="8"/>
  <c r="K119" i="8" s="1"/>
  <c r="J120" i="8"/>
  <c r="K120" i="8" s="1"/>
  <c r="J121" i="8"/>
  <c r="K121" i="8" s="1"/>
  <c r="J122" i="8"/>
  <c r="K122" i="8" s="1"/>
  <c r="J123" i="8"/>
  <c r="K123" i="8" s="1"/>
  <c r="J124" i="8"/>
  <c r="K124" i="8" s="1"/>
  <c r="J125" i="8"/>
  <c r="K125" i="8" s="1"/>
  <c r="J126" i="8"/>
  <c r="K126" i="8" s="1"/>
  <c r="J127" i="8"/>
  <c r="K127" i="8" s="1"/>
  <c r="J128" i="8"/>
  <c r="K128" i="8" s="1"/>
  <c r="J129" i="8"/>
  <c r="K129" i="8" s="1"/>
  <c r="J130" i="8"/>
  <c r="K130" i="8" s="1"/>
  <c r="J131" i="8"/>
  <c r="K131" i="8" s="1"/>
  <c r="J132" i="8"/>
  <c r="K132" i="8" s="1"/>
  <c r="J133" i="8"/>
  <c r="K133" i="8" s="1"/>
  <c r="J134" i="8"/>
  <c r="K134" i="8" s="1"/>
  <c r="J135" i="8"/>
  <c r="K135" i="8" s="1"/>
  <c r="J136" i="8"/>
  <c r="K136" i="8" s="1"/>
  <c r="J137" i="8"/>
  <c r="K137" i="8" s="1"/>
  <c r="J138" i="8"/>
  <c r="K138" i="8" s="1"/>
  <c r="J139" i="8"/>
  <c r="K139" i="8" s="1"/>
  <c r="J140" i="8"/>
  <c r="K140" i="8" s="1"/>
  <c r="J141" i="8"/>
  <c r="K141" i="8" s="1"/>
  <c r="J142" i="8"/>
  <c r="K142" i="8" s="1"/>
  <c r="J143" i="8"/>
  <c r="K143" i="8" s="1"/>
  <c r="J144" i="8"/>
  <c r="K144" i="8" s="1"/>
  <c r="J145" i="8"/>
  <c r="K145" i="8" s="1"/>
  <c r="J146" i="8"/>
  <c r="K146" i="8" s="1"/>
  <c r="J147" i="8"/>
  <c r="K147" i="8" s="1"/>
  <c r="J148" i="8"/>
  <c r="K148" i="8" s="1"/>
  <c r="J149" i="8"/>
  <c r="K149" i="8" s="1"/>
  <c r="J150" i="8"/>
  <c r="K150" i="8" s="1"/>
  <c r="J151" i="8"/>
  <c r="K151" i="8" s="1"/>
  <c r="J152" i="8"/>
  <c r="K152" i="8" s="1"/>
  <c r="J153" i="8"/>
  <c r="K153" i="8" s="1"/>
  <c r="J154" i="8"/>
  <c r="K154" i="8" s="1"/>
  <c r="J155" i="8"/>
  <c r="K155" i="8" s="1"/>
  <c r="J156" i="8"/>
  <c r="K156" i="8" s="1"/>
  <c r="J157" i="8"/>
  <c r="K157" i="8" s="1"/>
  <c r="J158" i="8"/>
  <c r="K158" i="8" s="1"/>
  <c r="J159" i="8"/>
  <c r="K159" i="8" s="1"/>
  <c r="J160" i="8"/>
  <c r="K160" i="8" s="1"/>
  <c r="J161" i="8"/>
  <c r="K161" i="8" s="1"/>
  <c r="J162" i="8"/>
  <c r="K162" i="8" s="1"/>
  <c r="J163" i="8"/>
  <c r="K163" i="8" s="1"/>
  <c r="J164" i="8"/>
  <c r="K164" i="8" s="1"/>
  <c r="J165" i="8"/>
  <c r="K165" i="8" s="1"/>
  <c r="J166" i="8"/>
  <c r="K166" i="8" s="1"/>
  <c r="J167" i="8"/>
  <c r="K167" i="8" s="1"/>
  <c r="J168" i="8"/>
  <c r="K168" i="8" s="1"/>
  <c r="J169" i="8"/>
  <c r="K169" i="8" s="1"/>
  <c r="J170" i="8"/>
  <c r="K170" i="8" s="1"/>
  <c r="J171" i="8"/>
  <c r="K171" i="8" s="1"/>
  <c r="J172" i="8"/>
  <c r="K172" i="8" s="1"/>
  <c r="J173" i="8"/>
  <c r="K173" i="8" s="1"/>
  <c r="J174" i="8"/>
  <c r="K174" i="8" s="1"/>
  <c r="J175" i="8"/>
  <c r="K175" i="8" s="1"/>
  <c r="J176" i="8"/>
  <c r="K176" i="8" s="1"/>
  <c r="J177" i="8"/>
  <c r="K177" i="8" s="1"/>
  <c r="J178" i="8"/>
  <c r="K178" i="8" s="1"/>
  <c r="J179" i="8"/>
  <c r="K179" i="8" s="1"/>
  <c r="J180" i="8"/>
  <c r="K180" i="8" s="1"/>
  <c r="J181" i="8"/>
  <c r="K181" i="8" s="1"/>
  <c r="J182" i="8"/>
  <c r="K182" i="8" s="1"/>
  <c r="J183" i="8"/>
  <c r="K183" i="8" s="1"/>
  <c r="J184" i="8"/>
  <c r="K184" i="8" s="1"/>
  <c r="J185" i="8"/>
  <c r="K185" i="8" s="1"/>
  <c r="J186" i="8"/>
  <c r="K186" i="8" s="1"/>
  <c r="J187" i="8"/>
  <c r="K187" i="8" s="1"/>
  <c r="J188" i="8"/>
  <c r="K188" i="8" s="1"/>
  <c r="J189" i="8"/>
  <c r="K189" i="8" s="1"/>
  <c r="J190" i="8"/>
  <c r="K190" i="8" s="1"/>
  <c r="J191" i="8"/>
  <c r="K191" i="8" s="1"/>
  <c r="J192" i="8"/>
  <c r="K192" i="8" s="1"/>
  <c r="J193" i="8"/>
  <c r="K193" i="8" s="1"/>
  <c r="J194" i="8"/>
  <c r="K194" i="8" s="1"/>
  <c r="J195" i="8"/>
  <c r="K195" i="8" s="1"/>
  <c r="J196" i="8"/>
  <c r="K196" i="8" s="1"/>
  <c r="J197" i="8"/>
  <c r="K197" i="8" s="1"/>
  <c r="J198" i="8"/>
  <c r="K198" i="8" s="1"/>
  <c r="J199" i="8"/>
  <c r="K199" i="8" s="1"/>
  <c r="J200" i="8"/>
  <c r="K200" i="8" s="1"/>
  <c r="J201" i="8"/>
  <c r="K201" i="8" s="1"/>
  <c r="J202" i="8"/>
  <c r="K202" i="8" s="1"/>
  <c r="J203" i="8"/>
  <c r="K203" i="8" s="1"/>
  <c r="J204" i="8"/>
  <c r="K204" i="8" s="1"/>
  <c r="J205" i="8"/>
  <c r="K205" i="8" s="1"/>
  <c r="J206" i="8"/>
  <c r="K206" i="8" s="1"/>
  <c r="J207" i="8"/>
  <c r="K207" i="8" s="1"/>
  <c r="J208" i="8"/>
  <c r="K208" i="8" s="1"/>
  <c r="J209" i="8"/>
  <c r="K209" i="8" s="1"/>
  <c r="J210" i="8"/>
  <c r="K210" i="8" s="1"/>
  <c r="J211" i="8"/>
  <c r="K211" i="8" s="1"/>
  <c r="J212" i="8"/>
  <c r="K212" i="8" s="1"/>
  <c r="J213" i="8"/>
  <c r="K213" i="8" s="1"/>
  <c r="J214" i="8"/>
  <c r="K214" i="8" s="1"/>
  <c r="J215" i="8"/>
  <c r="K215" i="8" s="1"/>
  <c r="J216" i="8"/>
  <c r="K216" i="8" s="1"/>
  <c r="J217" i="8"/>
  <c r="K217" i="8" s="1"/>
  <c r="J218" i="8"/>
  <c r="K218" i="8" s="1"/>
  <c r="J219" i="8"/>
  <c r="K219" i="8" s="1"/>
  <c r="J220" i="8"/>
  <c r="K220" i="8" s="1"/>
  <c r="J221" i="8"/>
  <c r="K221" i="8" s="1"/>
  <c r="J222" i="8"/>
  <c r="K222" i="8" s="1"/>
  <c r="J223" i="8"/>
  <c r="K223" i="8" s="1"/>
  <c r="J224" i="8"/>
  <c r="K224" i="8" s="1"/>
  <c r="J225" i="8"/>
  <c r="K225" i="8" s="1"/>
  <c r="J226" i="8"/>
  <c r="K226" i="8" s="1"/>
  <c r="J227" i="8"/>
  <c r="K227" i="8" s="1"/>
  <c r="J228" i="8"/>
  <c r="K228" i="8" s="1"/>
  <c r="J229" i="8"/>
  <c r="K229" i="8" s="1"/>
  <c r="J230" i="8"/>
  <c r="K230" i="8" s="1"/>
  <c r="J231" i="8"/>
  <c r="K231" i="8" s="1"/>
  <c r="J232" i="8"/>
  <c r="K232" i="8" s="1"/>
  <c r="J233" i="8"/>
  <c r="K233" i="8" s="1"/>
  <c r="J234" i="8"/>
  <c r="K234" i="8" s="1"/>
  <c r="J235" i="8"/>
  <c r="K235" i="8" s="1"/>
  <c r="J236" i="8"/>
  <c r="K236" i="8" s="1"/>
  <c r="J237" i="8"/>
  <c r="K237" i="8" s="1"/>
  <c r="J238" i="8"/>
  <c r="K238" i="8" s="1"/>
  <c r="J239" i="8"/>
  <c r="K239" i="8" s="1"/>
  <c r="J240" i="8"/>
  <c r="K240" i="8" s="1"/>
  <c r="J241" i="8"/>
  <c r="K241" i="8" s="1"/>
  <c r="J242" i="8"/>
  <c r="K242" i="8" s="1"/>
  <c r="J243" i="8"/>
  <c r="K243" i="8" s="1"/>
  <c r="J244" i="8"/>
  <c r="K244" i="8" s="1"/>
  <c r="J245" i="8"/>
  <c r="K245" i="8" s="1"/>
  <c r="J246" i="8"/>
  <c r="K246" i="8" s="1"/>
  <c r="J247" i="8"/>
  <c r="K247" i="8" s="1"/>
  <c r="J248" i="8"/>
  <c r="K248" i="8" s="1"/>
  <c r="J249" i="8"/>
  <c r="K249" i="8" s="1"/>
  <c r="J250" i="8"/>
  <c r="K250" i="8" s="1"/>
  <c r="J251" i="8"/>
  <c r="K251" i="8" s="1"/>
  <c r="J252" i="8"/>
  <c r="K252" i="8" s="1"/>
  <c r="J253" i="8"/>
  <c r="K253" i="8" s="1"/>
  <c r="J254" i="8"/>
  <c r="K254" i="8" s="1"/>
  <c r="J255" i="8"/>
  <c r="K255" i="8" s="1"/>
  <c r="J256" i="8"/>
  <c r="K256" i="8" s="1"/>
  <c r="J257" i="8"/>
  <c r="K257" i="8" s="1"/>
  <c r="J258" i="8"/>
  <c r="K258" i="8" s="1"/>
  <c r="J259" i="8"/>
  <c r="K259" i="8" s="1"/>
  <c r="J260" i="8"/>
  <c r="K260" i="8" s="1"/>
  <c r="J261" i="8"/>
  <c r="K261" i="8" s="1"/>
  <c r="J262" i="8"/>
  <c r="K262" i="8" s="1"/>
  <c r="J263" i="8"/>
  <c r="K263" i="8" s="1"/>
  <c r="J264" i="8"/>
  <c r="K264" i="8" s="1"/>
  <c r="J265" i="8"/>
  <c r="K265" i="8" s="1"/>
  <c r="J266" i="8"/>
  <c r="K266" i="8" s="1"/>
  <c r="J267" i="8"/>
  <c r="K267" i="8" s="1"/>
  <c r="J268" i="8"/>
  <c r="K268" i="8" s="1"/>
  <c r="J269" i="8"/>
  <c r="K269" i="8" s="1"/>
  <c r="J270" i="8"/>
  <c r="K270" i="8" s="1"/>
  <c r="J271" i="8"/>
  <c r="K271" i="8" s="1"/>
  <c r="J272" i="8"/>
  <c r="K272" i="8" s="1"/>
  <c r="J273" i="8"/>
  <c r="K273" i="8" s="1"/>
  <c r="J274" i="8"/>
  <c r="K274" i="8" s="1"/>
  <c r="J275" i="8"/>
  <c r="K275" i="8" s="1"/>
  <c r="J276" i="8"/>
  <c r="K276" i="8" s="1"/>
  <c r="J277" i="8"/>
  <c r="K277" i="8" s="1"/>
  <c r="J278" i="8"/>
  <c r="K278" i="8" s="1"/>
  <c r="J279" i="8"/>
  <c r="K279" i="8" s="1"/>
  <c r="J280" i="8"/>
  <c r="K280" i="8" s="1"/>
  <c r="J281" i="8"/>
  <c r="K281" i="8" s="1"/>
  <c r="J282" i="8"/>
  <c r="K282" i="8" s="1"/>
  <c r="J283" i="8"/>
  <c r="K283" i="8" s="1"/>
  <c r="J284" i="8"/>
  <c r="K284" i="8" s="1"/>
  <c r="J285" i="8"/>
  <c r="K285" i="8" s="1"/>
  <c r="J286" i="8"/>
  <c r="K286" i="8" s="1"/>
  <c r="J287" i="8"/>
  <c r="K287" i="8" s="1"/>
  <c r="J288" i="8"/>
  <c r="K288" i="8" s="1"/>
  <c r="J289" i="8"/>
  <c r="K289" i="8" s="1"/>
  <c r="J290" i="8"/>
  <c r="K290" i="8" s="1"/>
  <c r="J291" i="8"/>
  <c r="K291" i="8" s="1"/>
  <c r="J292" i="8"/>
  <c r="K292" i="8" s="1"/>
  <c r="J293" i="8"/>
  <c r="K293" i="8" s="1"/>
  <c r="J294" i="8"/>
  <c r="K294" i="8" s="1"/>
  <c r="J295" i="8"/>
  <c r="K295" i="8" s="1"/>
  <c r="J296" i="8"/>
  <c r="K296" i="8" s="1"/>
  <c r="J297" i="8"/>
  <c r="K297" i="8" s="1"/>
  <c r="J298" i="8"/>
  <c r="K298" i="8" s="1"/>
  <c r="J299" i="8"/>
  <c r="K299" i="8" s="1"/>
  <c r="J300" i="8"/>
  <c r="K300" i="8" s="1"/>
  <c r="J301" i="8"/>
  <c r="K301" i="8" s="1"/>
  <c r="J302" i="8"/>
  <c r="K302" i="8" s="1"/>
  <c r="J303" i="8"/>
  <c r="K303" i="8" s="1"/>
  <c r="J304" i="8"/>
  <c r="K304" i="8" s="1"/>
  <c r="J305" i="8"/>
  <c r="K305" i="8" s="1"/>
  <c r="J306" i="8"/>
  <c r="K306" i="8" s="1"/>
  <c r="J307" i="8"/>
  <c r="K307" i="8" s="1"/>
  <c r="J308" i="8"/>
  <c r="K308" i="8" s="1"/>
  <c r="J309" i="8"/>
  <c r="K309" i="8" s="1"/>
  <c r="J310" i="8"/>
  <c r="K310" i="8" s="1"/>
  <c r="J311" i="8"/>
  <c r="K311" i="8" s="1"/>
  <c r="J312" i="8"/>
  <c r="K312" i="8" s="1"/>
  <c r="J313" i="8"/>
  <c r="K313" i="8" s="1"/>
  <c r="J314" i="8"/>
  <c r="K314" i="8" s="1"/>
  <c r="J315" i="8"/>
  <c r="K315" i="8" s="1"/>
  <c r="J316" i="8"/>
  <c r="K316" i="8" s="1"/>
  <c r="J17" i="8"/>
  <c r="K17" i="8" s="1"/>
  <c r="S8" i="30"/>
  <c r="G8" i="30"/>
  <c r="S7" i="30"/>
  <c r="G7" i="30"/>
  <c r="G6" i="30"/>
  <c r="G5" i="30"/>
  <c r="G4" i="30"/>
  <c r="J8" i="30" l="1"/>
  <c r="K8" i="30" s="1"/>
  <c r="Q8" i="30" l="1"/>
  <c r="P8" i="30" s="1"/>
  <c r="E18" i="8" l="1"/>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17" i="8"/>
  <c r="F17" i="8" s="1"/>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AC17" i="20"/>
  <c r="AC18" i="20"/>
  <c r="AC19" i="20"/>
  <c r="AC20" i="20"/>
  <c r="AC21" i="20"/>
  <c r="AC22" i="20"/>
  <c r="AC23" i="20"/>
  <c r="AC24" i="20"/>
  <c r="AC25" i="20"/>
  <c r="AC26" i="20"/>
  <c r="AC27" i="20"/>
  <c r="AC28" i="20"/>
  <c r="AC29" i="20"/>
  <c r="AC30" i="20"/>
  <c r="AC31" i="20"/>
  <c r="AC32" i="20"/>
  <c r="AC33" i="20"/>
  <c r="AC34" i="20"/>
  <c r="AC35" i="20"/>
  <c r="AC36" i="20"/>
  <c r="AC37" i="20"/>
  <c r="AC38" i="20"/>
  <c r="AC39" i="20"/>
  <c r="AC40" i="20"/>
  <c r="AC41" i="20"/>
  <c r="AC42" i="20"/>
  <c r="AC43" i="20"/>
  <c r="AC44" i="20"/>
  <c r="AC45" i="20"/>
  <c r="AC46" i="20"/>
  <c r="AC47" i="20"/>
  <c r="AC48" i="20"/>
  <c r="AC49" i="20"/>
  <c r="AC50" i="20"/>
  <c r="AC51" i="20"/>
  <c r="AC52" i="20"/>
  <c r="AC53" i="20"/>
  <c r="AC54" i="20"/>
  <c r="AC55" i="20"/>
  <c r="AC56" i="20"/>
  <c r="AC57" i="20"/>
  <c r="AC58" i="20"/>
  <c r="AC59" i="20"/>
  <c r="AC60" i="20"/>
  <c r="AC61" i="20"/>
  <c r="AC62" i="20"/>
  <c r="AC63" i="20"/>
  <c r="AC64" i="20"/>
  <c r="AC65" i="20"/>
  <c r="AC66" i="20"/>
  <c r="AC67" i="20"/>
  <c r="AC68" i="20"/>
  <c r="AC69" i="20"/>
  <c r="AC70" i="20"/>
  <c r="AC71" i="20"/>
  <c r="AC72" i="20"/>
  <c r="AC73" i="20"/>
  <c r="AC74" i="20"/>
  <c r="AC75" i="20"/>
  <c r="AC76" i="20"/>
  <c r="AC77" i="20"/>
  <c r="AC78" i="20"/>
  <c r="AC79" i="20"/>
  <c r="AC80" i="20"/>
  <c r="AC81" i="20"/>
  <c r="AC82" i="20"/>
  <c r="AC83" i="20"/>
  <c r="AC84" i="20"/>
  <c r="AC85" i="20"/>
  <c r="AC86" i="20"/>
  <c r="AC87" i="20"/>
  <c r="AC88" i="20"/>
  <c r="AC89" i="20"/>
  <c r="AC90" i="20"/>
  <c r="AC91" i="20"/>
  <c r="AC92" i="20"/>
  <c r="AC93" i="20"/>
  <c r="AC94" i="20"/>
  <c r="AC95" i="20"/>
  <c r="AC96" i="20"/>
  <c r="AC97" i="20"/>
  <c r="AC98" i="20"/>
  <c r="AC99" i="20"/>
  <c r="AC100" i="20"/>
  <c r="AC101" i="20"/>
  <c r="AC102" i="20"/>
  <c r="AC103" i="20"/>
  <c r="AC104" i="20"/>
  <c r="AC105" i="20"/>
  <c r="AC106" i="20"/>
  <c r="AC107" i="20"/>
  <c r="AC108" i="20"/>
  <c r="AC109" i="20"/>
  <c r="AC110" i="20"/>
  <c r="AC111" i="20"/>
  <c r="AC112" i="20"/>
  <c r="AC113" i="20"/>
  <c r="AC114" i="20"/>
  <c r="AC115" i="20"/>
  <c r="AC116" i="20"/>
  <c r="AC117" i="20"/>
  <c r="AC118" i="20"/>
  <c r="AC119" i="20"/>
  <c r="AC120" i="20"/>
  <c r="AC121" i="20"/>
  <c r="AC122" i="20"/>
  <c r="AC123" i="20"/>
  <c r="AC124" i="20"/>
  <c r="AC125" i="20"/>
  <c r="AC126" i="20"/>
  <c r="AC127" i="20"/>
  <c r="AC128" i="20"/>
  <c r="AC129" i="20"/>
  <c r="AC130" i="20"/>
  <c r="AC131" i="20"/>
  <c r="AC132" i="20"/>
  <c r="AC133" i="20"/>
  <c r="AC134" i="20"/>
  <c r="AC135" i="20"/>
  <c r="AC136" i="20"/>
  <c r="AC137" i="20"/>
  <c r="AC138" i="20"/>
  <c r="AC139" i="20"/>
  <c r="AC140" i="20"/>
  <c r="AC141" i="20"/>
  <c r="AC142" i="20"/>
  <c r="AC143" i="20"/>
  <c r="AC144" i="20"/>
  <c r="AC145" i="20"/>
  <c r="AC146" i="20"/>
  <c r="AC147" i="20"/>
  <c r="AC148" i="20"/>
  <c r="AC149" i="20"/>
  <c r="AC150" i="20"/>
  <c r="AC151" i="20"/>
  <c r="AC152" i="20"/>
  <c r="AC153" i="20"/>
  <c r="AC154" i="20"/>
  <c r="AC155" i="20"/>
  <c r="AC156" i="20"/>
  <c r="AC157" i="20"/>
  <c r="AC158" i="20"/>
  <c r="AC159" i="20"/>
  <c r="AC160" i="20"/>
  <c r="AC161" i="20"/>
  <c r="AC162" i="20"/>
  <c r="AC163" i="20"/>
  <c r="AC164" i="20"/>
  <c r="AC165" i="20"/>
  <c r="AC166" i="20"/>
  <c r="AC167" i="20"/>
  <c r="AC168" i="20"/>
  <c r="AC169" i="20"/>
  <c r="AC170" i="20"/>
  <c r="AC171" i="20"/>
  <c r="AC172" i="20"/>
  <c r="AC173" i="20"/>
  <c r="AC174" i="20"/>
  <c r="AC175" i="20"/>
  <c r="AC176" i="20"/>
  <c r="AC177" i="20"/>
  <c r="AC178" i="20"/>
  <c r="AC179" i="20"/>
  <c r="AC180" i="20"/>
  <c r="AC181" i="20"/>
  <c r="AC182" i="20"/>
  <c r="AC183" i="20"/>
  <c r="AC184" i="20"/>
  <c r="AC185" i="20"/>
  <c r="AC186" i="20"/>
  <c r="AC187" i="20"/>
  <c r="AC188" i="20"/>
  <c r="AC189" i="20"/>
  <c r="AC190" i="20"/>
  <c r="AC191" i="20"/>
  <c r="AC192" i="20"/>
  <c r="AC193" i="20"/>
  <c r="AC194" i="20"/>
  <c r="AC195" i="20"/>
  <c r="AC196" i="20"/>
  <c r="AC197" i="20"/>
  <c r="AC198" i="20"/>
  <c r="AC199" i="20"/>
  <c r="AC200" i="20"/>
  <c r="AC201" i="20"/>
  <c r="AC202" i="20"/>
  <c r="AC203" i="20"/>
  <c r="AC204" i="20"/>
  <c r="AC205" i="20"/>
  <c r="AC206" i="20"/>
  <c r="AC207" i="20"/>
  <c r="AC208" i="20"/>
  <c r="AC209" i="20"/>
  <c r="AC210" i="20"/>
  <c r="AC211" i="20"/>
  <c r="AC212" i="20"/>
  <c r="AC213" i="20"/>
  <c r="AC214" i="20"/>
  <c r="AC215" i="20"/>
  <c r="AC216" i="20"/>
  <c r="AC217" i="20"/>
  <c r="AC218" i="20"/>
  <c r="AC219" i="20"/>
  <c r="AC220" i="20"/>
  <c r="AC221" i="20"/>
  <c r="AC222" i="20"/>
  <c r="AC223" i="20"/>
  <c r="AC224" i="20"/>
  <c r="AC225" i="20"/>
  <c r="AC226" i="20"/>
  <c r="AC227" i="20"/>
  <c r="AC228" i="20"/>
  <c r="AC229" i="20"/>
  <c r="AC230" i="20"/>
  <c r="AC231" i="20"/>
  <c r="AC232" i="20"/>
  <c r="AC233" i="20"/>
  <c r="AC234" i="20"/>
  <c r="AC235" i="20"/>
  <c r="AC236" i="20"/>
  <c r="AC237" i="20"/>
  <c r="AC238" i="20"/>
  <c r="AC239" i="20"/>
  <c r="AC240" i="20"/>
  <c r="AC241" i="20"/>
  <c r="AC242" i="20"/>
  <c r="AC243" i="20"/>
  <c r="AC244" i="20"/>
  <c r="AC245" i="20"/>
  <c r="AC246" i="20"/>
  <c r="AC247" i="20"/>
  <c r="AC248" i="20"/>
  <c r="AC249" i="20"/>
  <c r="AC250" i="20"/>
  <c r="AC251" i="20"/>
  <c r="AC252" i="20"/>
  <c r="AC253" i="20"/>
  <c r="AC254" i="20"/>
  <c r="AC255" i="20"/>
  <c r="AC256" i="20"/>
  <c r="AC257" i="20"/>
  <c r="AC258" i="20"/>
  <c r="AC259" i="20"/>
  <c r="AC260" i="20"/>
  <c r="AC261" i="20"/>
  <c r="AC262" i="20"/>
  <c r="AC263" i="20"/>
  <c r="AC264" i="20"/>
  <c r="AC265" i="20"/>
  <c r="AC266" i="20"/>
  <c r="AC267" i="20"/>
  <c r="AC268" i="20"/>
  <c r="AC269" i="20"/>
  <c r="AC270" i="20"/>
  <c r="AC271" i="20"/>
  <c r="AC272" i="20"/>
  <c r="AC273" i="20"/>
  <c r="AC274" i="20"/>
  <c r="AC275" i="20"/>
  <c r="AC276" i="20"/>
  <c r="AC277" i="20"/>
  <c r="AC278" i="20"/>
  <c r="AC279" i="20"/>
  <c r="AC280" i="20"/>
  <c r="AC281" i="20"/>
  <c r="AC282" i="20"/>
  <c r="AC283" i="20"/>
  <c r="AC284" i="20"/>
  <c r="AC285" i="20"/>
  <c r="AC286" i="20"/>
  <c r="AC287" i="20"/>
  <c r="AC288" i="20"/>
  <c r="AC289" i="20"/>
  <c r="AC290" i="20"/>
  <c r="AC291" i="20"/>
  <c r="AC292" i="20"/>
  <c r="AC293" i="20"/>
  <c r="AC294" i="20"/>
  <c r="AC295" i="20"/>
  <c r="AC296" i="20"/>
  <c r="AC297" i="20"/>
  <c r="AC298" i="20"/>
  <c r="AC299" i="20"/>
  <c r="AC300" i="20"/>
  <c r="AC301" i="20"/>
  <c r="AC302" i="20"/>
  <c r="AC303" i="20"/>
  <c r="AC304" i="20"/>
  <c r="AC305" i="20"/>
  <c r="AC306" i="20"/>
  <c r="AC307" i="20"/>
  <c r="AC308" i="20"/>
  <c r="AC309" i="20"/>
  <c r="AC310" i="20"/>
  <c r="AC311" i="20"/>
  <c r="AC312" i="20"/>
  <c r="AC313" i="20"/>
  <c r="AC314" i="20"/>
  <c r="AC315" i="20"/>
  <c r="AC316" i="20"/>
  <c r="AC317" i="20"/>
  <c r="AC318" i="20"/>
  <c r="AC319" i="20"/>
  <c r="AC320" i="20"/>
  <c r="AC321" i="20"/>
  <c r="AC322" i="20"/>
  <c r="AC323" i="20"/>
  <c r="AC324" i="20"/>
  <c r="AC325" i="20"/>
  <c r="AC326" i="20"/>
  <c r="AC327" i="20"/>
  <c r="AC328" i="20"/>
  <c r="AC329" i="20"/>
  <c r="AC330" i="20"/>
  <c r="AC331" i="20"/>
  <c r="AC332" i="20"/>
  <c r="AC333" i="20"/>
  <c r="AC334" i="20"/>
  <c r="AC335" i="20"/>
  <c r="AC336" i="20"/>
  <c r="AC337" i="20"/>
  <c r="AC338" i="20"/>
  <c r="AC339" i="20"/>
  <c r="AC340" i="20"/>
  <c r="AC341" i="20"/>
  <c r="AC342" i="20"/>
  <c r="AC343" i="20"/>
  <c r="AC344" i="20"/>
  <c r="AC345" i="20"/>
  <c r="AC346" i="20"/>
  <c r="AC347" i="20"/>
  <c r="AC348" i="20"/>
  <c r="AC349" i="20"/>
  <c r="AC350" i="20"/>
  <c r="AC351" i="20"/>
  <c r="AC352" i="20"/>
  <c r="AC353" i="20"/>
  <c r="AC354" i="20"/>
  <c r="AC355" i="20"/>
  <c r="AC356" i="20"/>
  <c r="AC357" i="20"/>
  <c r="AC358" i="20"/>
  <c r="AC359" i="20"/>
  <c r="AC360" i="20"/>
  <c r="AC361" i="20"/>
  <c r="AC362" i="20"/>
  <c r="AC363" i="20"/>
  <c r="AC364" i="20"/>
  <c r="AC365" i="20"/>
  <c r="AC366" i="20"/>
  <c r="AC367" i="20"/>
  <c r="AC368" i="20"/>
  <c r="AC369" i="20"/>
  <c r="AC370" i="20"/>
  <c r="AC371" i="20"/>
  <c r="AC372" i="20"/>
  <c r="AC373" i="20"/>
  <c r="AC374" i="20"/>
  <c r="AC375" i="20"/>
  <c r="AC376" i="20"/>
  <c r="AC377" i="20"/>
  <c r="AC378" i="20"/>
  <c r="AC379" i="20"/>
  <c r="AC380" i="20"/>
  <c r="AC381" i="20"/>
  <c r="AC382" i="20"/>
  <c r="AC383" i="20"/>
  <c r="AC384" i="20"/>
  <c r="AC385" i="20"/>
  <c r="AC386" i="20"/>
  <c r="AC387" i="20"/>
  <c r="AC388" i="20"/>
  <c r="AC389" i="20"/>
  <c r="AC390" i="20"/>
  <c r="AC391" i="20"/>
  <c r="AC392" i="20"/>
  <c r="AC393" i="20"/>
  <c r="AC394" i="20"/>
  <c r="AC395" i="20"/>
  <c r="AC396" i="20"/>
  <c r="AC397" i="20"/>
  <c r="AC398" i="20"/>
  <c r="AC399" i="20"/>
  <c r="AC400" i="20"/>
  <c r="AC401" i="20"/>
  <c r="AC402" i="20"/>
  <c r="AC403" i="20"/>
  <c r="AC404" i="20"/>
  <c r="AC405" i="20"/>
  <c r="AC406" i="20"/>
  <c r="AC407" i="20"/>
  <c r="AC408" i="20"/>
  <c r="AC409" i="20"/>
  <c r="AC410" i="20"/>
  <c r="AC411" i="20"/>
  <c r="AC412" i="20"/>
  <c r="AC413" i="20"/>
  <c r="AC414" i="20"/>
  <c r="AC415" i="20"/>
  <c r="AC416" i="20"/>
  <c r="AC417" i="20"/>
  <c r="AC418" i="20"/>
  <c r="AC419" i="20"/>
  <c r="AC420" i="20"/>
  <c r="AC421" i="20"/>
  <c r="AC422" i="20"/>
  <c r="AC423" i="20"/>
  <c r="AC424" i="20"/>
  <c r="AC425" i="20"/>
  <c r="AC426" i="20"/>
  <c r="AC427" i="20"/>
  <c r="AC428" i="20"/>
  <c r="AC429" i="20"/>
  <c r="AC430" i="20"/>
  <c r="AC431" i="20"/>
  <c r="AC432" i="20"/>
  <c r="AC433" i="20"/>
  <c r="AC434" i="20"/>
  <c r="AC435" i="20"/>
  <c r="AC436" i="20"/>
  <c r="AC437" i="20"/>
  <c r="AC438" i="20"/>
  <c r="AC439" i="20"/>
  <c r="AC440" i="20"/>
  <c r="AC441" i="20"/>
  <c r="AC442" i="20"/>
  <c r="AC443" i="20"/>
  <c r="AC444" i="20"/>
  <c r="AC445" i="20"/>
  <c r="AC446" i="20"/>
  <c r="AC447" i="20"/>
  <c r="AC448" i="20"/>
  <c r="AC449" i="20"/>
  <c r="AC450" i="20"/>
  <c r="AC451" i="20"/>
  <c r="AC452" i="20"/>
  <c r="AC453" i="20"/>
  <c r="AC454" i="20"/>
  <c r="AC455" i="20"/>
  <c r="AC456" i="20"/>
  <c r="AC457" i="20"/>
  <c r="AC458" i="20"/>
  <c r="AC459" i="20"/>
  <c r="AC460" i="20"/>
  <c r="AC461" i="20"/>
  <c r="AC462" i="20"/>
  <c r="AC463" i="20"/>
  <c r="AC464" i="20"/>
  <c r="AC465" i="20"/>
  <c r="AC466" i="20"/>
  <c r="AC467" i="20"/>
  <c r="AC468" i="20"/>
  <c r="AC469" i="20"/>
  <c r="AC470" i="20"/>
  <c r="AC471" i="20"/>
  <c r="AC472" i="20"/>
  <c r="AC473" i="20"/>
  <c r="AC474" i="20"/>
  <c r="AC475" i="20"/>
  <c r="AC476" i="20"/>
  <c r="AC477" i="20"/>
  <c r="AC478" i="20"/>
  <c r="AC479" i="20"/>
  <c r="AC480" i="20"/>
  <c r="AC481" i="20"/>
  <c r="AC482" i="20"/>
  <c r="AC483" i="20"/>
  <c r="AC484" i="20"/>
  <c r="AC485" i="20"/>
  <c r="AC486" i="20"/>
  <c r="AC487" i="20"/>
  <c r="AC488" i="20"/>
  <c r="AC489" i="20"/>
  <c r="AC490" i="20"/>
  <c r="AC491" i="20"/>
  <c r="AC492" i="20"/>
  <c r="AC493" i="20"/>
  <c r="AC494" i="20"/>
  <c r="AC495" i="20"/>
  <c r="AC496" i="20"/>
  <c r="AC497" i="20"/>
  <c r="AC498" i="20"/>
  <c r="AC499" i="20"/>
  <c r="AC500" i="20"/>
  <c r="AC501" i="20"/>
  <c r="AC502" i="20"/>
  <c r="AC503" i="20"/>
  <c r="AC504" i="20"/>
  <c r="AC505" i="20"/>
  <c r="AC506" i="20"/>
  <c r="AC507" i="20"/>
  <c r="AC508" i="20"/>
  <c r="AC509" i="20"/>
  <c r="AC510" i="20"/>
  <c r="AC511" i="20"/>
  <c r="AC512" i="20"/>
  <c r="AC513" i="20"/>
  <c r="AC514" i="20"/>
  <c r="AC515" i="20"/>
  <c r="AC516" i="20"/>
  <c r="AC517" i="20"/>
  <c r="AC518" i="20"/>
  <c r="AC519" i="20"/>
  <c r="AC520" i="20"/>
  <c r="AC521" i="20"/>
  <c r="AC522" i="20"/>
  <c r="AC523" i="20"/>
  <c r="AC524" i="20"/>
  <c r="AC525" i="20"/>
  <c r="AC526" i="20"/>
  <c r="AC527" i="20"/>
  <c r="AC528" i="20"/>
  <c r="AC529" i="20"/>
  <c r="AC530" i="20"/>
  <c r="AC531" i="20"/>
  <c r="AC532" i="20"/>
  <c r="AC533" i="20"/>
  <c r="AC534" i="20"/>
  <c r="AC535" i="20"/>
  <c r="AC536" i="20"/>
  <c r="AC537" i="20"/>
  <c r="AC538" i="20"/>
  <c r="AC539" i="20"/>
  <c r="AC540" i="20"/>
  <c r="AC541" i="20"/>
  <c r="AC542" i="20"/>
  <c r="AC543" i="20"/>
  <c r="AC544" i="20"/>
  <c r="AC545" i="20"/>
  <c r="AC546" i="20"/>
  <c r="AC547" i="20"/>
  <c r="AC548" i="20"/>
  <c r="AC549" i="20"/>
  <c r="AC550" i="20"/>
  <c r="AC551" i="20"/>
  <c r="AC552" i="20"/>
  <c r="AC553" i="20"/>
  <c r="AC554" i="20"/>
  <c r="AC555" i="20"/>
  <c r="AC556" i="20"/>
  <c r="AC557" i="20"/>
  <c r="AC558" i="20"/>
  <c r="AC559" i="20"/>
  <c r="AC560" i="20"/>
  <c r="AC561" i="20"/>
  <c r="AC562" i="20"/>
  <c r="AC563" i="20"/>
  <c r="AC564" i="20"/>
  <c r="AC565" i="20"/>
  <c r="AC566" i="20"/>
  <c r="AC567" i="20"/>
  <c r="AC568" i="20"/>
  <c r="AC569" i="20"/>
  <c r="AC570" i="20"/>
  <c r="AC571" i="20"/>
  <c r="AC572" i="20"/>
  <c r="AC573" i="20"/>
  <c r="AC574" i="20"/>
  <c r="AC575" i="20"/>
  <c r="AC576" i="20"/>
  <c r="AC577" i="20"/>
  <c r="AC578" i="20"/>
  <c r="AC579" i="20"/>
  <c r="AC580" i="20"/>
  <c r="AC581" i="20"/>
  <c r="AC582" i="20"/>
  <c r="AC583" i="20"/>
  <c r="AC584" i="20"/>
  <c r="AC585" i="20"/>
  <c r="AC586" i="20"/>
  <c r="AC587" i="20"/>
  <c r="AC588" i="20"/>
  <c r="AC589" i="20"/>
  <c r="AC590" i="20"/>
  <c r="AC591" i="20"/>
  <c r="AC592" i="20"/>
  <c r="AC593" i="20"/>
  <c r="AC594" i="20"/>
  <c r="AC595" i="20"/>
  <c r="AC596" i="20"/>
  <c r="AC597" i="20"/>
  <c r="AC598" i="20"/>
  <c r="AC599" i="20"/>
  <c r="AC600" i="20"/>
  <c r="AC601" i="20"/>
  <c r="AC602" i="20"/>
  <c r="AC603" i="20"/>
  <c r="AC604" i="20"/>
  <c r="AC605" i="20"/>
  <c r="AC606" i="20"/>
  <c r="AC607" i="20"/>
  <c r="AC608" i="20"/>
  <c r="AC609" i="20"/>
  <c r="AC610" i="20"/>
  <c r="AC611" i="20"/>
  <c r="AC612" i="20"/>
  <c r="AC613" i="20"/>
  <c r="AC614" i="20"/>
  <c r="AC615" i="20"/>
  <c r="AC616" i="20"/>
  <c r="AC617" i="20"/>
  <c r="AC618" i="20"/>
  <c r="AC619" i="20"/>
  <c r="AC620" i="20"/>
  <c r="AC621" i="20"/>
  <c r="AC622" i="20"/>
  <c r="AC623" i="20"/>
  <c r="AC624" i="20"/>
  <c r="AC625" i="20"/>
  <c r="AC626" i="20"/>
  <c r="AC627" i="20"/>
  <c r="AC628" i="20"/>
  <c r="AC629" i="20"/>
  <c r="AC630" i="20"/>
  <c r="AC631" i="20"/>
  <c r="AC632" i="20"/>
  <c r="AC633" i="20"/>
  <c r="AC634" i="20"/>
  <c r="AC635" i="20"/>
  <c r="AC636" i="20"/>
  <c r="AC637" i="20"/>
  <c r="AC638" i="20"/>
  <c r="AC639" i="20"/>
  <c r="AC640" i="20"/>
  <c r="AC641" i="20"/>
  <c r="AC642" i="20"/>
  <c r="AC643" i="20"/>
  <c r="AC644" i="20"/>
  <c r="AC645" i="20"/>
  <c r="AC646" i="20"/>
  <c r="AC647" i="20"/>
  <c r="AC648" i="20"/>
  <c r="AC649" i="20"/>
  <c r="AC650" i="20"/>
  <c r="AC651" i="20"/>
  <c r="AC652" i="20"/>
  <c r="AC653" i="20"/>
  <c r="AC654" i="20"/>
  <c r="AC655" i="20"/>
  <c r="AC656" i="20"/>
  <c r="AC657" i="20"/>
  <c r="AC658" i="20"/>
  <c r="AC659" i="20"/>
  <c r="AC660" i="20"/>
  <c r="AC661" i="20"/>
  <c r="AC662" i="20"/>
  <c r="AC663" i="20"/>
  <c r="AC664" i="20"/>
  <c r="AC665" i="20"/>
  <c r="AC666" i="20"/>
  <c r="AC667" i="20"/>
  <c r="AC668" i="20"/>
  <c r="AC669" i="20"/>
  <c r="AC670" i="20"/>
  <c r="AC671" i="20"/>
  <c r="AC672" i="20"/>
  <c r="AC673" i="20"/>
  <c r="AC674" i="20"/>
  <c r="AC675" i="20"/>
  <c r="AC676" i="20"/>
  <c r="AC677" i="20"/>
  <c r="AC678" i="20"/>
  <c r="AC679" i="20"/>
  <c r="AC680" i="20"/>
  <c r="AC681" i="20"/>
  <c r="AC682" i="20"/>
  <c r="AC683" i="20"/>
  <c r="AC684" i="20"/>
  <c r="AC685" i="20"/>
  <c r="AC686" i="20"/>
  <c r="AC687" i="20"/>
  <c r="AC688" i="20"/>
  <c r="AC689" i="20"/>
  <c r="AC690" i="20"/>
  <c r="AC691" i="20"/>
  <c r="AC692" i="20"/>
  <c r="AC693" i="20"/>
  <c r="AC694" i="20"/>
  <c r="AC695" i="20"/>
  <c r="AC696" i="20"/>
  <c r="AC697" i="20"/>
  <c r="AC698" i="20"/>
  <c r="AC699" i="20"/>
  <c r="AC700" i="20"/>
  <c r="AC701" i="20"/>
  <c r="AC702" i="20"/>
  <c r="AC703" i="20"/>
  <c r="AC704" i="20"/>
  <c r="AC705" i="20"/>
  <c r="AC706" i="20"/>
  <c r="AC707" i="20"/>
  <c r="AC708" i="20"/>
  <c r="AC709" i="20"/>
  <c r="AC710" i="20"/>
  <c r="AC711" i="20"/>
  <c r="AC712" i="20"/>
  <c r="AC713" i="20"/>
  <c r="AC714" i="20"/>
  <c r="AC715" i="20"/>
  <c r="AC716" i="20"/>
  <c r="AC717" i="20"/>
  <c r="AC718" i="20"/>
  <c r="AC719" i="20"/>
  <c r="AC720" i="20"/>
  <c r="AC721" i="20"/>
  <c r="AC722" i="20"/>
  <c r="AC723" i="20"/>
  <c r="AC724" i="20"/>
  <c r="AC725" i="20"/>
  <c r="AC726" i="20"/>
  <c r="AC727" i="20"/>
  <c r="AC728" i="20"/>
  <c r="AC729" i="20"/>
  <c r="AC730" i="20"/>
  <c r="AC731" i="20"/>
  <c r="AC732" i="20"/>
  <c r="AC733" i="20"/>
  <c r="AC734" i="20"/>
  <c r="AC735" i="20"/>
  <c r="AC736" i="20"/>
  <c r="AC737" i="20"/>
  <c r="AC738" i="20"/>
  <c r="AC739" i="20"/>
  <c r="AC740" i="20"/>
  <c r="AC741" i="20"/>
  <c r="AC742" i="20"/>
  <c r="AC743" i="20"/>
  <c r="AC744" i="20"/>
  <c r="AC745" i="20"/>
  <c r="AC746" i="20"/>
  <c r="AC747" i="20"/>
  <c r="AC748" i="20"/>
  <c r="AC749" i="20"/>
  <c r="AC750" i="20"/>
  <c r="AC751" i="20"/>
  <c r="AC752" i="20"/>
  <c r="AC753" i="20"/>
  <c r="AC754" i="20"/>
  <c r="AC755" i="20"/>
  <c r="AC756" i="20"/>
  <c r="AC757" i="20"/>
  <c r="AC758" i="20"/>
  <c r="AC759" i="20"/>
  <c r="AC760" i="20"/>
  <c r="AC761" i="20"/>
  <c r="AC762" i="20"/>
  <c r="AC763" i="20"/>
  <c r="AC764" i="20"/>
  <c r="AC765" i="20"/>
  <c r="AC766" i="20"/>
  <c r="AC767" i="20"/>
  <c r="AC768" i="20"/>
  <c r="AC769" i="20"/>
  <c r="AC770" i="20"/>
  <c r="AC771" i="20"/>
  <c r="AC772" i="20"/>
  <c r="AC773" i="20"/>
  <c r="AC774" i="20"/>
  <c r="AC775" i="20"/>
  <c r="AC776" i="20"/>
  <c r="AC777" i="20"/>
  <c r="AC778" i="20"/>
  <c r="AC779" i="20"/>
  <c r="AC780" i="20"/>
  <c r="AC781" i="20"/>
  <c r="AC782" i="20"/>
  <c r="AC783" i="20"/>
  <c r="AC784" i="20"/>
  <c r="AC785" i="20"/>
  <c r="AC786" i="20"/>
  <c r="AC787" i="20"/>
  <c r="AC788" i="20"/>
  <c r="AC789" i="20"/>
  <c r="AC790" i="20"/>
  <c r="AC791" i="20"/>
  <c r="AC792" i="20"/>
  <c r="AC793" i="20"/>
  <c r="AC794" i="20"/>
  <c r="AC795" i="20"/>
  <c r="AC796" i="20"/>
  <c r="AC797" i="20"/>
  <c r="AC798" i="20"/>
  <c r="AC799" i="20"/>
  <c r="AC800" i="20"/>
  <c r="AC801" i="20"/>
  <c r="AC802" i="20"/>
  <c r="AC803" i="20"/>
  <c r="AC804" i="20"/>
  <c r="AC805" i="20"/>
  <c r="AC806" i="20"/>
  <c r="AC807" i="20"/>
  <c r="AC808" i="20"/>
  <c r="AC809" i="20"/>
  <c r="AC810" i="20"/>
  <c r="AC811" i="20"/>
  <c r="AC812" i="20"/>
  <c r="AC813" i="20"/>
  <c r="AC814" i="20"/>
  <c r="AC815" i="20"/>
  <c r="AC816" i="20"/>
  <c r="AC817" i="20"/>
  <c r="AC818" i="20"/>
  <c r="AC819" i="20"/>
  <c r="AC820" i="20"/>
  <c r="AC821" i="20"/>
  <c r="AC822" i="20"/>
  <c r="AC823" i="20"/>
  <c r="AC824" i="20"/>
  <c r="AC825" i="20"/>
  <c r="AC826" i="20"/>
  <c r="AC827" i="20"/>
  <c r="AC828" i="20"/>
  <c r="AC829" i="20"/>
  <c r="AC830" i="20"/>
  <c r="AC831" i="20"/>
  <c r="AC832" i="20"/>
  <c r="AC833" i="20"/>
  <c r="AC834" i="20"/>
  <c r="AC835" i="20"/>
  <c r="AC836" i="20"/>
  <c r="AC837" i="20"/>
  <c r="AC838" i="20"/>
  <c r="AC839" i="20"/>
  <c r="AC840" i="20"/>
  <c r="AC841" i="20"/>
  <c r="AC842" i="20"/>
  <c r="AC843" i="20"/>
  <c r="AC844" i="20"/>
  <c r="AC845" i="20"/>
  <c r="AC846" i="20"/>
  <c r="AC847" i="20"/>
  <c r="AC848" i="20"/>
  <c r="AC849" i="20"/>
  <c r="AC850" i="20"/>
  <c r="AC851" i="20"/>
  <c r="AC852" i="20"/>
  <c r="AC853" i="20"/>
  <c r="AC854" i="20"/>
  <c r="AC855" i="20"/>
  <c r="AC856" i="20"/>
  <c r="AC857" i="20"/>
  <c r="AC858" i="20"/>
  <c r="AC859" i="20"/>
  <c r="AC860" i="20"/>
  <c r="AC861" i="20"/>
  <c r="AC862" i="20"/>
  <c r="AC863" i="20"/>
  <c r="AC864" i="20"/>
  <c r="AC865" i="20"/>
  <c r="AC866" i="20"/>
  <c r="AC867" i="20"/>
  <c r="AC868" i="20"/>
  <c r="AC869" i="20"/>
  <c r="AC870" i="20"/>
  <c r="AC871" i="20"/>
  <c r="AC872" i="20"/>
  <c r="AC873" i="20"/>
  <c r="AC874" i="20"/>
  <c r="AC875" i="20"/>
  <c r="AC876" i="20"/>
  <c r="AC877" i="20"/>
  <c r="AC878" i="20"/>
  <c r="AC879" i="20"/>
  <c r="AC880" i="20"/>
  <c r="AC881" i="20"/>
  <c r="AC882" i="20"/>
  <c r="AC883" i="20"/>
  <c r="AC884" i="20"/>
  <c r="AC885" i="20"/>
  <c r="AC886" i="20"/>
  <c r="AC887" i="20"/>
  <c r="AC888" i="20"/>
  <c r="AC889" i="20"/>
  <c r="AC890" i="20"/>
  <c r="AC891" i="20"/>
  <c r="AC892" i="20"/>
  <c r="AC893" i="20"/>
  <c r="AC894" i="20"/>
  <c r="AC895" i="20"/>
  <c r="AC896" i="20"/>
  <c r="AC897" i="20"/>
  <c r="AC898" i="20"/>
  <c r="AC899" i="20"/>
  <c r="AC900" i="20"/>
  <c r="AC901" i="20"/>
  <c r="AC902" i="20"/>
  <c r="AC903" i="20"/>
  <c r="AC904" i="20"/>
  <c r="AC905" i="20"/>
  <c r="AC906" i="20"/>
  <c r="AC907" i="20"/>
  <c r="AC908" i="20"/>
  <c r="AC909" i="20"/>
  <c r="AC910" i="20"/>
  <c r="AC911" i="20"/>
  <c r="AC912" i="20"/>
  <c r="AC913" i="20"/>
  <c r="AC914" i="20"/>
  <c r="AC915" i="20"/>
  <c r="AC916" i="20"/>
  <c r="AC917" i="20"/>
  <c r="AC918" i="20"/>
  <c r="AC919" i="20"/>
  <c r="AC920" i="20"/>
  <c r="AC921" i="20"/>
  <c r="AC922" i="20"/>
  <c r="AC923" i="20"/>
  <c r="AC924" i="20"/>
  <c r="AC925" i="20"/>
  <c r="AC926" i="20"/>
  <c r="AC927" i="20"/>
  <c r="AC928" i="20"/>
  <c r="AC929" i="20"/>
  <c r="AC930" i="20"/>
  <c r="AC931" i="20"/>
  <c r="AC932" i="20"/>
  <c r="AC933" i="20"/>
  <c r="AC934" i="20"/>
  <c r="AC935" i="20"/>
  <c r="AC936" i="20"/>
  <c r="AC937" i="20"/>
  <c r="AC938" i="20"/>
  <c r="AC939" i="20"/>
  <c r="AC940" i="20"/>
  <c r="AC941" i="20"/>
  <c r="AC942" i="20"/>
  <c r="AC943" i="20"/>
  <c r="AC944" i="20"/>
  <c r="AC945" i="20"/>
  <c r="AC946" i="20"/>
  <c r="AC947" i="20"/>
  <c r="AC948" i="20"/>
  <c r="AC949" i="20"/>
  <c r="AC950" i="20"/>
  <c r="AC951" i="20"/>
  <c r="AC952" i="20"/>
  <c r="AC953" i="20"/>
  <c r="AC954" i="20"/>
  <c r="AC955" i="20"/>
  <c r="AC956" i="20"/>
  <c r="AC957" i="20"/>
  <c r="AC958" i="20"/>
  <c r="AC959" i="20"/>
  <c r="AC960" i="20"/>
  <c r="AC961" i="20"/>
  <c r="AC962" i="20"/>
  <c r="AC963" i="20"/>
  <c r="AC964" i="20"/>
  <c r="AC965" i="20"/>
  <c r="AC966" i="20"/>
  <c r="AC967" i="20"/>
  <c r="AC968" i="20"/>
  <c r="AC969" i="20"/>
  <c r="AC970" i="20"/>
  <c r="AC971" i="20"/>
  <c r="AC972" i="20"/>
  <c r="AC973" i="20"/>
  <c r="AC974" i="20"/>
  <c r="AC975" i="20"/>
  <c r="AC976" i="20"/>
  <c r="AC977" i="20"/>
  <c r="AC978" i="20"/>
  <c r="AC979" i="20"/>
  <c r="AC980" i="20"/>
  <c r="AC981" i="20"/>
  <c r="AC982" i="20"/>
  <c r="AC983" i="20"/>
  <c r="AC984" i="20"/>
  <c r="AC985" i="20"/>
  <c r="AC986" i="20"/>
  <c r="AC987" i="20"/>
  <c r="AC988" i="20"/>
  <c r="AC989" i="20"/>
  <c r="AC990" i="20"/>
  <c r="AC991" i="20"/>
  <c r="AC992" i="20"/>
  <c r="AC993" i="20"/>
  <c r="AC994" i="20"/>
  <c r="AC995" i="20"/>
  <c r="AC996" i="20"/>
  <c r="AC997" i="20"/>
  <c r="AC998" i="20"/>
  <c r="AC999" i="20"/>
  <c r="AC1000" i="20"/>
  <c r="AC1001" i="20"/>
  <c r="AC1002" i="20"/>
  <c r="AC1003" i="20"/>
  <c r="AC1004" i="20"/>
  <c r="AC1005" i="20"/>
  <c r="AC1006" i="20"/>
  <c r="AC1007" i="20"/>
  <c r="AC1008" i="20"/>
  <c r="AC1009" i="20"/>
  <c r="AC1010" i="20"/>
  <c r="AC1011" i="20"/>
  <c r="AC1012" i="20"/>
  <c r="AC1013" i="20"/>
  <c r="AC1014" i="20"/>
  <c r="AC1015" i="20"/>
  <c r="AC1016" i="20"/>
  <c r="AC1017" i="20"/>
  <c r="AC1018" i="20"/>
  <c r="AC1019" i="20"/>
  <c r="AC1020" i="20"/>
  <c r="AC1021" i="20"/>
  <c r="AC1022" i="20"/>
  <c r="AC1023" i="20"/>
  <c r="AC1024" i="20"/>
  <c r="AC1025" i="20"/>
  <c r="AC1026" i="20"/>
  <c r="AC1027" i="20"/>
  <c r="AC1028" i="20"/>
  <c r="AC1029" i="20"/>
  <c r="AC1030" i="20"/>
  <c r="AC1031" i="20"/>
  <c r="AC1032" i="20"/>
  <c r="AC1033" i="20"/>
  <c r="AC1034" i="20"/>
  <c r="AC1035" i="20"/>
  <c r="AC1036" i="20"/>
  <c r="AC1037" i="20"/>
  <c r="AC1038" i="20"/>
  <c r="AC1039" i="20"/>
  <c r="AC1040" i="20"/>
  <c r="AC1041" i="20"/>
  <c r="AC1042" i="20"/>
  <c r="AC1043" i="20"/>
  <c r="AC1044" i="20"/>
  <c r="AC1045" i="20"/>
  <c r="AC1046" i="20"/>
  <c r="AC1047" i="20"/>
  <c r="AC1048" i="20"/>
  <c r="AC1049" i="20"/>
  <c r="AC1050" i="20"/>
  <c r="AC1051" i="20"/>
  <c r="AC1052" i="20"/>
  <c r="AC1053" i="20"/>
  <c r="AC1054" i="20"/>
  <c r="AC1055" i="20"/>
  <c r="AC1056" i="20"/>
  <c r="AC1057" i="20"/>
  <c r="AC1058" i="20"/>
  <c r="AC1059" i="20"/>
  <c r="AC1060" i="20"/>
  <c r="AC1061" i="20"/>
  <c r="AC1062" i="20"/>
  <c r="AC1063" i="20"/>
  <c r="AC1064" i="20"/>
  <c r="AC1065" i="20"/>
  <c r="AC1066" i="20"/>
  <c r="AC1067" i="20"/>
  <c r="AC1068" i="20"/>
  <c r="AC1069" i="20"/>
  <c r="AC1070" i="20"/>
  <c r="AC1071" i="20"/>
  <c r="AC1072" i="20"/>
  <c r="AC1073" i="20"/>
  <c r="AC1074" i="20"/>
  <c r="AC1075" i="20"/>
  <c r="AC1076" i="20"/>
  <c r="AC1077" i="20"/>
  <c r="AC1078" i="20"/>
  <c r="AC1079" i="20"/>
  <c r="AC1080" i="20"/>
  <c r="AC1081" i="20"/>
  <c r="AC1082" i="20"/>
  <c r="AC1083" i="20"/>
  <c r="AC1084" i="20"/>
  <c r="AC1085" i="20"/>
  <c r="AC1086" i="20"/>
  <c r="AC1087" i="20"/>
  <c r="AC1088" i="20"/>
  <c r="AC1089" i="20"/>
  <c r="AC1090" i="20"/>
  <c r="AC1091" i="20"/>
  <c r="AC1092" i="20"/>
  <c r="AC1093" i="20"/>
  <c r="AC1094" i="20"/>
  <c r="AC1095" i="20"/>
  <c r="AC1096" i="20"/>
  <c r="AC1097" i="20"/>
  <c r="AC1098" i="20"/>
  <c r="AC1099" i="20"/>
  <c r="AC1100" i="20"/>
  <c r="AC1101" i="20"/>
  <c r="AC1102" i="20"/>
  <c r="AC1103" i="20"/>
  <c r="AC1104" i="20"/>
  <c r="AC1105" i="20"/>
  <c r="AC1106" i="20"/>
  <c r="AC1107" i="20"/>
  <c r="AC1108" i="20"/>
  <c r="AC1109" i="20"/>
  <c r="AC1110" i="20"/>
  <c r="AC1111" i="20"/>
  <c r="AC1112" i="20"/>
  <c r="AC1113" i="20"/>
  <c r="AC1114" i="20"/>
  <c r="AC1115" i="20"/>
  <c r="AC1116" i="20"/>
  <c r="AC1117" i="20"/>
  <c r="AC1118" i="20"/>
  <c r="AC1119" i="20"/>
  <c r="AC1120" i="20"/>
  <c r="AC1121" i="20"/>
  <c r="AC1122" i="20"/>
  <c r="AC1123" i="20"/>
  <c r="AC1124" i="20"/>
  <c r="AC1125" i="20"/>
  <c r="AC1126" i="20"/>
  <c r="AC1127" i="20"/>
  <c r="AC1128" i="20"/>
  <c r="AC1129" i="20"/>
  <c r="AC1130" i="20"/>
  <c r="AC1131" i="20"/>
  <c r="AC1132" i="20"/>
  <c r="AC1133" i="20"/>
  <c r="AC1134" i="20"/>
  <c r="AC1135" i="20"/>
  <c r="AC1136" i="20"/>
  <c r="AC1137" i="20"/>
  <c r="AC1138" i="20"/>
  <c r="AC1139" i="20"/>
  <c r="AC1140" i="20"/>
  <c r="AC1141" i="20"/>
  <c r="AC1142" i="20"/>
  <c r="AC1143" i="20"/>
  <c r="AC1144" i="20"/>
  <c r="AC1145" i="20"/>
  <c r="AC1146" i="20"/>
  <c r="AC1147" i="20"/>
  <c r="AC1148" i="20"/>
  <c r="AC1149" i="20"/>
  <c r="AC1150" i="20"/>
  <c r="AC1151" i="20"/>
  <c r="AC1152" i="20"/>
  <c r="AC1153" i="20"/>
  <c r="AC1154" i="20"/>
  <c r="AC1155" i="20"/>
  <c r="AC1156" i="20"/>
  <c r="AC1157" i="20"/>
  <c r="AC1158" i="20"/>
  <c r="AC1159" i="20"/>
  <c r="AC1160" i="20"/>
  <c r="AC1161" i="20"/>
  <c r="AC1162" i="20"/>
  <c r="AC1163" i="20"/>
  <c r="AC1164" i="20"/>
  <c r="AC1165" i="20"/>
  <c r="AC1166" i="20"/>
  <c r="AC1167" i="20"/>
  <c r="AC1168" i="20"/>
  <c r="AC1169" i="20"/>
  <c r="AC1170" i="20"/>
  <c r="AC1171" i="20"/>
  <c r="AC1172" i="20"/>
  <c r="AC1173" i="20"/>
  <c r="AC1174" i="20"/>
  <c r="AC1175" i="20"/>
  <c r="AC1176" i="20"/>
  <c r="AC1177" i="20"/>
  <c r="AC1178" i="20"/>
  <c r="AC1179" i="20"/>
  <c r="AC1180" i="20"/>
  <c r="AC1181" i="20"/>
  <c r="AC1182" i="20"/>
  <c r="AC1183" i="20"/>
  <c r="AC1184" i="20"/>
  <c r="AC1185" i="20"/>
  <c r="AC1186" i="20"/>
  <c r="AC1187" i="20"/>
  <c r="AC1188" i="20"/>
  <c r="AC1189" i="20"/>
  <c r="AC1190" i="20"/>
  <c r="AC1191" i="20"/>
  <c r="AC1192" i="20"/>
  <c r="AC1193" i="20"/>
  <c r="AC1194" i="20"/>
  <c r="AC1195" i="20"/>
  <c r="AC1196" i="20"/>
  <c r="AC1197" i="20"/>
  <c r="AC1198" i="20"/>
  <c r="AC1199" i="20"/>
  <c r="AC1200" i="20"/>
  <c r="AC1201" i="20"/>
  <c r="AC1202" i="20"/>
  <c r="AC1203" i="20"/>
  <c r="AC1204" i="20"/>
  <c r="AC1205" i="20"/>
  <c r="AC1206" i="20"/>
  <c r="AC1207" i="20"/>
  <c r="AC1208" i="20"/>
  <c r="AC1209" i="20"/>
  <c r="AC1210" i="20"/>
  <c r="AC1211" i="20"/>
  <c r="AC1212" i="20"/>
  <c r="AC1213" i="20"/>
  <c r="AC1214" i="20"/>
  <c r="AC1215" i="20"/>
  <c r="AC1216" i="20"/>
  <c r="AC1217" i="20"/>
  <c r="AC1218" i="20"/>
  <c r="AC1219" i="20"/>
  <c r="AC1220" i="20"/>
  <c r="AC1221" i="20"/>
  <c r="AC1222" i="20"/>
  <c r="AC1223" i="20"/>
  <c r="AC1224" i="20"/>
  <c r="AC1225" i="20"/>
  <c r="AC1226" i="20"/>
  <c r="AC1227" i="20"/>
  <c r="AC1228" i="20"/>
  <c r="AC1229" i="20"/>
  <c r="AC1230" i="20"/>
  <c r="AC1231" i="20"/>
  <c r="AC1232" i="20"/>
  <c r="AC1233" i="20"/>
  <c r="AC1234" i="20"/>
  <c r="AC1235" i="20"/>
  <c r="AC1236" i="20"/>
  <c r="AC1237" i="20"/>
  <c r="AC1238" i="20"/>
  <c r="AC1239" i="20"/>
  <c r="AC1240" i="20"/>
  <c r="AC1241" i="20"/>
  <c r="AC1242" i="20"/>
  <c r="AC1243" i="20"/>
  <c r="AC1244" i="20"/>
  <c r="AC1245" i="20"/>
  <c r="AC1246" i="20"/>
  <c r="AC1247" i="20"/>
  <c r="AC1248" i="20"/>
  <c r="AC1249" i="20"/>
  <c r="AC1250" i="20"/>
  <c r="AC1251" i="20"/>
  <c r="AC1252" i="20"/>
  <c r="AC1253" i="20"/>
  <c r="AC1254" i="20"/>
  <c r="AC1255" i="20"/>
  <c r="AC1256" i="20"/>
  <c r="AC1257" i="20"/>
  <c r="AC1258" i="20"/>
  <c r="AC1259" i="20"/>
  <c r="AC1260" i="20"/>
  <c r="AC1261" i="20"/>
  <c r="AC1262" i="20"/>
  <c r="AC1263" i="20"/>
  <c r="AC1264" i="20"/>
  <c r="AC1265" i="20"/>
  <c r="AC1266" i="20"/>
  <c r="AC1267" i="20"/>
  <c r="AC1268" i="20"/>
  <c r="AC1269" i="20"/>
  <c r="AC1270" i="20"/>
  <c r="AC1271" i="20"/>
  <c r="AC1272" i="20"/>
  <c r="AC1273" i="20"/>
  <c r="AC1274" i="20"/>
  <c r="AC1275" i="20"/>
  <c r="AC1276" i="20"/>
  <c r="AC1277" i="20"/>
  <c r="AC1278" i="20"/>
  <c r="AC1279" i="20"/>
  <c r="AC1280" i="20"/>
  <c r="AC1281" i="20"/>
  <c r="AC1282" i="20"/>
  <c r="AC1283" i="20"/>
  <c r="AC1284" i="20"/>
  <c r="AC1285" i="20"/>
  <c r="AC1286" i="20"/>
  <c r="AC1287" i="20"/>
  <c r="AC1288" i="20"/>
  <c r="AC1289" i="20"/>
  <c r="AC1290" i="20"/>
  <c r="AC1291" i="20"/>
  <c r="AC1292" i="20"/>
  <c r="AC1293" i="20"/>
  <c r="AC1294" i="20"/>
  <c r="AC1295" i="20"/>
  <c r="AC1296" i="20"/>
  <c r="AC1297" i="20"/>
  <c r="AC1298" i="20"/>
  <c r="AC1299" i="20"/>
  <c r="AC1300" i="20"/>
  <c r="AC1301" i="20"/>
  <c r="AC1302" i="20"/>
  <c r="AC1303" i="20"/>
  <c r="AC1304" i="20"/>
  <c r="AC1305" i="20"/>
  <c r="AC1306" i="20"/>
  <c r="AC1307" i="20"/>
  <c r="AC1308" i="20"/>
  <c r="AC1309" i="20"/>
  <c r="AC1310" i="20"/>
  <c r="AC1311" i="20"/>
  <c r="AC1312" i="20"/>
  <c r="AC1313" i="20"/>
  <c r="AC1314" i="20"/>
  <c r="AC1315" i="20"/>
  <c r="AC1316" i="20"/>
  <c r="AC1317" i="20"/>
  <c r="AC1318" i="20"/>
  <c r="AC1319" i="20"/>
  <c r="AC1320" i="20"/>
  <c r="AC1321" i="20"/>
  <c r="AC1322" i="20"/>
  <c r="AC1323" i="20"/>
  <c r="AC1324" i="20"/>
  <c r="AC1325" i="20"/>
  <c r="AC1326" i="20"/>
  <c r="AC1327" i="20"/>
  <c r="AC1328" i="20"/>
  <c r="AC1329" i="20"/>
  <c r="AC1330" i="20"/>
  <c r="AC1331" i="20"/>
  <c r="AC1332" i="20"/>
  <c r="AC1333" i="20"/>
  <c r="AC1334" i="20"/>
  <c r="AC1335" i="20"/>
  <c r="AC1336" i="20"/>
  <c r="AC1337" i="20"/>
  <c r="AC1338" i="20"/>
  <c r="AC1339" i="20"/>
  <c r="AC1340" i="20"/>
  <c r="AC1341" i="20"/>
  <c r="AC1342" i="20"/>
  <c r="AC1343" i="20"/>
  <c r="AC1344" i="20"/>
  <c r="AC1345" i="20"/>
  <c r="AC1346" i="20"/>
  <c r="AC1347" i="20"/>
  <c r="AC1348" i="20"/>
  <c r="AC1349" i="20"/>
  <c r="AC1350" i="20"/>
  <c r="AC1351" i="20"/>
  <c r="AC1352" i="20"/>
  <c r="AC1353" i="20"/>
  <c r="AC1354" i="20"/>
  <c r="AC1355" i="20"/>
  <c r="AC1356" i="20"/>
  <c r="AC1357" i="20"/>
  <c r="AC1358" i="20"/>
  <c r="AC1359" i="20"/>
  <c r="AC1360" i="20"/>
  <c r="AC1361" i="20"/>
  <c r="AC1362" i="20"/>
  <c r="AC1363" i="20"/>
  <c r="AC1364" i="20"/>
  <c r="AC1365" i="20"/>
  <c r="AC1366" i="20"/>
  <c r="AC1367" i="20"/>
  <c r="AC1368" i="20"/>
  <c r="AC1369" i="20"/>
  <c r="AC1370" i="20"/>
  <c r="AC1371" i="20"/>
  <c r="AC1372" i="20"/>
  <c r="AC1373" i="20"/>
  <c r="AC1374" i="20"/>
  <c r="AC1375" i="20"/>
  <c r="AC1376" i="20"/>
  <c r="AC1377" i="20"/>
  <c r="AC1378" i="20"/>
  <c r="AC1379" i="20"/>
  <c r="AC1380" i="20"/>
  <c r="AC1381" i="20"/>
  <c r="AC1382" i="20"/>
  <c r="AC1383" i="20"/>
  <c r="AC1384" i="20"/>
  <c r="AC1385" i="20"/>
  <c r="AC1386" i="20"/>
  <c r="AC1387" i="20"/>
  <c r="AC1388" i="20"/>
  <c r="AC1389" i="20"/>
  <c r="AC1390" i="20"/>
  <c r="AC1391" i="20"/>
  <c r="AC1392" i="20"/>
  <c r="AC1393" i="20"/>
  <c r="AC1394" i="20"/>
  <c r="AC1395" i="20"/>
  <c r="AC1396" i="20"/>
  <c r="AC1397" i="20"/>
  <c r="AC1398" i="20"/>
  <c r="AC1399" i="20"/>
  <c r="AC1400" i="20"/>
  <c r="AC1401" i="20"/>
  <c r="AC1402" i="20"/>
  <c r="AC1403" i="20"/>
  <c r="AC1404" i="20"/>
  <c r="AC1405" i="20"/>
  <c r="AC1406" i="20"/>
  <c r="AC1407" i="20"/>
  <c r="AC1408" i="20"/>
  <c r="AC1409" i="20"/>
  <c r="AC1410" i="20"/>
  <c r="AC1411" i="20"/>
  <c r="AC1412" i="20"/>
  <c r="AC1413" i="20"/>
  <c r="AC1414" i="20"/>
  <c r="AC1415" i="20"/>
  <c r="AC1416" i="20"/>
  <c r="AC1417" i="20"/>
  <c r="AC1418" i="20"/>
  <c r="AC1419" i="20"/>
  <c r="AC1420" i="20"/>
  <c r="AC1421" i="20"/>
  <c r="AC1422" i="20"/>
  <c r="AC1423" i="20"/>
  <c r="AC1424" i="20"/>
  <c r="AC1425" i="20"/>
  <c r="AC1426" i="20"/>
  <c r="AC1427" i="20"/>
  <c r="AC1428" i="20"/>
  <c r="AC1429" i="20"/>
  <c r="AC1430" i="20"/>
  <c r="AC1431" i="20"/>
  <c r="AC1432" i="20"/>
  <c r="AC1433" i="20"/>
  <c r="AC1434" i="20"/>
  <c r="AC1435" i="20"/>
  <c r="AC1436" i="20"/>
  <c r="AC1437" i="20"/>
  <c r="AC1438" i="20"/>
  <c r="AC1439" i="20"/>
  <c r="AC1440" i="20"/>
  <c r="AC1441" i="20"/>
  <c r="AC1442" i="20"/>
  <c r="AC1443" i="20"/>
  <c r="AC1444" i="20"/>
  <c r="AC1445" i="20"/>
  <c r="AC1446" i="20"/>
  <c r="AC1447" i="20"/>
  <c r="AC1448" i="20"/>
  <c r="AC1449" i="20"/>
  <c r="AC1450" i="20"/>
  <c r="AC1451" i="20"/>
  <c r="AC1452" i="20"/>
  <c r="AC1453" i="20"/>
  <c r="AC1454" i="20"/>
  <c r="AC1455" i="20"/>
  <c r="AC1456" i="20"/>
  <c r="AC1457" i="20"/>
  <c r="AC1458" i="20"/>
  <c r="AC1459" i="20"/>
  <c r="AC1460" i="20"/>
  <c r="AC1461" i="20"/>
  <c r="AC1462" i="20"/>
  <c r="AC1463" i="20"/>
  <c r="AC1464" i="20"/>
  <c r="AC1465" i="20"/>
  <c r="AC1466" i="20"/>
  <c r="AC1467" i="20"/>
  <c r="AC1468" i="20"/>
  <c r="AC1469" i="20"/>
  <c r="AC1470" i="20"/>
  <c r="AC1471" i="20"/>
  <c r="AC1472" i="20"/>
  <c r="AC1473" i="20"/>
  <c r="AC1474" i="20"/>
  <c r="AC1475" i="20"/>
  <c r="AC1476" i="20"/>
  <c r="AC1477" i="20"/>
  <c r="AC1478" i="20"/>
  <c r="AC1479" i="20"/>
  <c r="AC1480" i="20"/>
  <c r="AC1481" i="20"/>
  <c r="AC1482" i="20"/>
  <c r="AC1483" i="20"/>
  <c r="AC1484" i="20"/>
  <c r="AC1485" i="20"/>
  <c r="AC1486" i="20"/>
  <c r="AC1487" i="20"/>
  <c r="AC1488" i="20"/>
  <c r="AC1489" i="20"/>
  <c r="AC1490" i="20"/>
  <c r="AC1491" i="20"/>
  <c r="AC1492" i="20"/>
  <c r="AC1493" i="20"/>
  <c r="AC1494" i="20"/>
  <c r="AC1495" i="20"/>
  <c r="AC1496" i="20"/>
  <c r="AC1497" i="20"/>
  <c r="AC1498" i="20"/>
  <c r="AC1499" i="20"/>
  <c r="AC1500" i="20"/>
  <c r="AC1501" i="20"/>
  <c r="AC1502" i="20"/>
  <c r="AC1503" i="20"/>
  <c r="AC1504" i="20"/>
  <c r="AC1505" i="20"/>
  <c r="AC1506" i="20"/>
  <c r="AC1507" i="20"/>
  <c r="AC1508" i="20"/>
  <c r="AC1509" i="20"/>
  <c r="AC1510" i="20"/>
  <c r="AC1511" i="20"/>
  <c r="AC1512" i="20"/>
  <c r="AC1513" i="20"/>
  <c r="AC1514" i="20"/>
  <c r="AC1515" i="20"/>
  <c r="AC1516" i="20"/>
  <c r="AC1517" i="20"/>
  <c r="AC1518" i="20"/>
  <c r="AC1519" i="20"/>
  <c r="AC1520" i="20"/>
  <c r="AC1521" i="20"/>
  <c r="AC1522" i="20"/>
  <c r="AC1523" i="20"/>
  <c r="AC1524" i="20"/>
  <c r="AC1525" i="20"/>
  <c r="AC1526" i="20"/>
  <c r="AC1527" i="20"/>
  <c r="AC1528" i="20"/>
  <c r="AC1529" i="20"/>
  <c r="AC1530" i="20"/>
  <c r="AC1531" i="20"/>
  <c r="AC1532" i="20"/>
  <c r="AC1533" i="20"/>
  <c r="AC1534" i="20"/>
  <c r="AC1535" i="20"/>
  <c r="AC1536" i="20"/>
  <c r="AC1537" i="20"/>
  <c r="AC1538" i="20"/>
  <c r="AC1539" i="20"/>
  <c r="AC1540" i="20"/>
  <c r="AC1541" i="20"/>
  <c r="AC1542" i="20"/>
  <c r="AC1543" i="20"/>
  <c r="AC1544" i="20"/>
  <c r="AC1545" i="20"/>
  <c r="AC1546" i="20"/>
  <c r="AC1547" i="20"/>
  <c r="AC1548" i="20"/>
  <c r="AC1549" i="20"/>
  <c r="AC1550" i="20"/>
  <c r="AC1551" i="20"/>
  <c r="AC1552" i="20"/>
  <c r="AC1553" i="20"/>
  <c r="AC1554" i="20"/>
  <c r="AC1555" i="20"/>
  <c r="AC1556" i="20"/>
  <c r="AC1557" i="20"/>
  <c r="AC1558" i="20"/>
  <c r="AC1559" i="20"/>
  <c r="AC1560" i="20"/>
  <c r="AC1561" i="20"/>
  <c r="AC1562" i="20"/>
  <c r="AC1563" i="20"/>
  <c r="AC1564" i="20"/>
  <c r="AC1565" i="20"/>
  <c r="AC1566" i="20"/>
  <c r="AC1567" i="20"/>
  <c r="AC1568" i="20"/>
  <c r="AC1569" i="20"/>
  <c r="AC1570" i="20"/>
  <c r="AC1571" i="20"/>
  <c r="AC1572" i="20"/>
  <c r="AC1573" i="20"/>
  <c r="AC1574" i="20"/>
  <c r="AC1575" i="20"/>
  <c r="AC1576" i="20"/>
  <c r="AC1577" i="20"/>
  <c r="AC1578" i="20"/>
  <c r="AC1579" i="20"/>
  <c r="AC1580" i="20"/>
  <c r="AC1581" i="20"/>
  <c r="AC1582" i="20"/>
  <c r="AC1583" i="20"/>
  <c r="AC1584" i="20"/>
  <c r="AC1585" i="20"/>
  <c r="AC1586" i="20"/>
  <c r="AC1587" i="20"/>
  <c r="AC1588" i="20"/>
  <c r="AC1589" i="20"/>
  <c r="AC1590" i="20"/>
  <c r="AC1591" i="20"/>
  <c r="AC1592" i="20"/>
  <c r="AC1593" i="20"/>
  <c r="AC1594" i="20"/>
  <c r="AC1595" i="20"/>
  <c r="AC1596" i="20"/>
  <c r="AC1597" i="20"/>
  <c r="AC1598" i="20"/>
  <c r="AC1599" i="20"/>
  <c r="AC1600" i="20"/>
  <c r="AC1601" i="20"/>
  <c r="AC1602" i="20"/>
  <c r="AC1603" i="20"/>
  <c r="AC1604" i="20"/>
  <c r="AC1605" i="20"/>
  <c r="AC1606" i="20"/>
  <c r="AC1607" i="20"/>
  <c r="AC1608" i="20"/>
  <c r="AC1609" i="20"/>
  <c r="AC1610" i="20"/>
  <c r="AC1611" i="20"/>
  <c r="AC1612" i="20"/>
  <c r="AC1613" i="20"/>
  <c r="AC1614" i="20"/>
  <c r="AC1615" i="20"/>
  <c r="AC1616" i="20"/>
  <c r="AC1617" i="20"/>
  <c r="AC1618" i="20"/>
  <c r="AC1619" i="20"/>
  <c r="AC1620" i="20"/>
  <c r="AC1621" i="20"/>
  <c r="AC1622" i="20"/>
  <c r="AC1623" i="20"/>
  <c r="AC1624" i="20"/>
  <c r="AC1625" i="20"/>
  <c r="AC1626" i="20"/>
  <c r="AC1627" i="20"/>
  <c r="AC1628" i="20"/>
  <c r="AC1629" i="20"/>
  <c r="AC1630" i="20"/>
  <c r="AC1631" i="20"/>
  <c r="AC1632" i="20"/>
  <c r="AC1633" i="20"/>
  <c r="AC1634" i="20"/>
  <c r="AC1635" i="20"/>
  <c r="AC1636" i="20"/>
  <c r="AC1637" i="20"/>
  <c r="AC1638" i="20"/>
  <c r="AC1639" i="20"/>
  <c r="AC1640" i="20"/>
  <c r="AC1641" i="20"/>
  <c r="AC1642" i="20"/>
  <c r="AC1643" i="20"/>
  <c r="AC1644" i="20"/>
  <c r="AC1645" i="20"/>
  <c r="AC1646" i="20"/>
  <c r="AC1647" i="20"/>
  <c r="AC1648" i="20"/>
  <c r="AC1649" i="20"/>
  <c r="AC1650" i="20"/>
  <c r="AC1651" i="20"/>
  <c r="AC1652" i="20"/>
  <c r="AC1653" i="20"/>
  <c r="AC1654" i="20"/>
  <c r="AC1655" i="20"/>
  <c r="AC1656" i="20"/>
  <c r="AC1657" i="20"/>
  <c r="AC1658" i="20"/>
  <c r="AC1659" i="20"/>
  <c r="AC1660" i="20"/>
  <c r="AC1661" i="20"/>
  <c r="AC1662" i="20"/>
  <c r="AC1663" i="20"/>
  <c r="AC1664" i="20"/>
  <c r="AC1665" i="20"/>
  <c r="AC1666" i="20"/>
  <c r="AC1667" i="20"/>
  <c r="AC1668" i="20"/>
  <c r="AC1669" i="20"/>
  <c r="AC1670" i="20"/>
  <c r="AC1671" i="20"/>
  <c r="AC1672" i="20"/>
  <c r="AC1673" i="20"/>
  <c r="AC1674" i="20"/>
  <c r="AC1675" i="20"/>
  <c r="AC1676" i="20"/>
  <c r="AC1677" i="20"/>
  <c r="AC1678" i="20"/>
  <c r="AC1679" i="20"/>
  <c r="AC1680" i="20"/>
  <c r="AC1681" i="20"/>
  <c r="AC1682" i="20"/>
  <c r="AC1683" i="20"/>
  <c r="AC1684" i="20"/>
  <c r="AC1685" i="20"/>
  <c r="AC1686" i="20"/>
  <c r="AC1687" i="20"/>
  <c r="AC1688" i="20"/>
  <c r="AC1689" i="20"/>
  <c r="AC1690" i="20"/>
  <c r="AC1691" i="20"/>
  <c r="AC1692" i="20"/>
  <c r="AC1693" i="20"/>
  <c r="AC1694" i="20"/>
  <c r="AC1695" i="20"/>
  <c r="AC1696" i="20"/>
  <c r="AC1697" i="20"/>
  <c r="AC1698" i="20"/>
  <c r="AC1699" i="20"/>
  <c r="AC1700" i="20"/>
  <c r="AC1701" i="20"/>
  <c r="AC1702" i="20"/>
  <c r="AC1703" i="20"/>
  <c r="AC1704" i="20"/>
  <c r="AC1705" i="20"/>
  <c r="AC1706" i="20"/>
  <c r="AC1707" i="20"/>
  <c r="AC1708" i="20"/>
  <c r="AC1709" i="20"/>
  <c r="AC1710" i="20"/>
  <c r="AC1711" i="20"/>
  <c r="AC1712" i="20"/>
  <c r="AC1713" i="20"/>
  <c r="AC1714" i="20"/>
  <c r="AC1715" i="20"/>
  <c r="AC1716" i="20"/>
  <c r="AC1717" i="20"/>
  <c r="AC1718" i="20"/>
  <c r="AC1719" i="20"/>
  <c r="AC1720" i="20"/>
  <c r="AC1721" i="20"/>
  <c r="AC1722" i="20"/>
  <c r="AC1723" i="20"/>
  <c r="AC1724" i="20"/>
  <c r="AC1725" i="20"/>
  <c r="AC1726" i="20"/>
  <c r="AC1727" i="20"/>
  <c r="AC1728" i="20"/>
  <c r="AC1729" i="20"/>
  <c r="AC1730" i="20"/>
  <c r="AC1731" i="20"/>
  <c r="AC1732" i="20"/>
  <c r="AC1733" i="20"/>
  <c r="AC1734" i="20"/>
  <c r="AC1735" i="20"/>
  <c r="AC1736" i="20"/>
  <c r="AC1737" i="20"/>
  <c r="AC1738" i="20"/>
  <c r="AC1739" i="20"/>
  <c r="AC1740" i="20"/>
  <c r="AC1741" i="20"/>
  <c r="AC1742" i="20"/>
  <c r="AC1743" i="20"/>
  <c r="AC1744" i="20"/>
  <c r="AC1745" i="20"/>
  <c r="AC1746" i="20"/>
  <c r="AC1747" i="20"/>
  <c r="AC1748" i="20"/>
  <c r="AC1749" i="20"/>
  <c r="AC1750" i="20"/>
  <c r="AC1751" i="20"/>
  <c r="AC1752" i="20"/>
  <c r="AC1753" i="20"/>
  <c r="AC1754" i="20"/>
  <c r="AC1755" i="20"/>
  <c r="AC1756" i="20"/>
  <c r="AC1757" i="20"/>
  <c r="AC1758" i="20"/>
  <c r="AC1759" i="20"/>
  <c r="AC1760" i="20"/>
  <c r="AC1761" i="20"/>
  <c r="AC1762" i="20"/>
  <c r="AC1763" i="20"/>
  <c r="AC1764" i="20"/>
  <c r="AC1765" i="20"/>
  <c r="AC1766" i="20"/>
  <c r="AC1767" i="20"/>
  <c r="AC1768" i="20"/>
  <c r="AC1769" i="20"/>
  <c r="AC1770" i="20"/>
  <c r="AC1771" i="20"/>
  <c r="AC1772" i="20"/>
  <c r="AC1773" i="20"/>
  <c r="AC1774" i="20"/>
  <c r="AC1775" i="20"/>
  <c r="AC1776" i="20"/>
  <c r="AC1777" i="20"/>
  <c r="AC1778" i="20"/>
  <c r="AC1779" i="20"/>
  <c r="AC1780" i="20"/>
  <c r="AC1781" i="20"/>
  <c r="AC1782" i="20"/>
  <c r="AC1783" i="20"/>
  <c r="AC1784" i="20"/>
  <c r="AC1785" i="20"/>
  <c r="AC1786" i="20"/>
  <c r="AC1787" i="20"/>
  <c r="AC1788" i="20"/>
  <c r="AC1789" i="20"/>
  <c r="AC1790" i="20"/>
  <c r="AC1791" i="20"/>
  <c r="AC1792" i="20"/>
  <c r="AC1793" i="20"/>
  <c r="AC1794" i="20"/>
  <c r="AC1795" i="20"/>
  <c r="AC1796" i="20"/>
  <c r="AC1797" i="20"/>
  <c r="AC1798" i="20"/>
  <c r="AC1799" i="20"/>
  <c r="AC1800" i="20"/>
  <c r="AC1801" i="20"/>
  <c r="AC1802" i="20"/>
  <c r="AC1803" i="20"/>
  <c r="AC1804" i="20"/>
  <c r="AC1805" i="20"/>
  <c r="AC1806" i="20"/>
  <c r="AC1807" i="20"/>
  <c r="AC1808" i="20"/>
  <c r="AC1809" i="20"/>
  <c r="AC1810" i="20"/>
  <c r="AC1811" i="20"/>
  <c r="AC1812" i="20"/>
  <c r="AC1813" i="20"/>
  <c r="AC1814" i="20"/>
  <c r="AC1815" i="20"/>
  <c r="AC1816" i="20"/>
  <c r="AC1817" i="20"/>
  <c r="AC1818" i="20"/>
  <c r="AC1819" i="20"/>
  <c r="AC1820" i="20"/>
  <c r="AC1821" i="20"/>
  <c r="AC1822" i="20"/>
  <c r="AC1823" i="20"/>
  <c r="AC1824" i="20"/>
  <c r="AC1825" i="20"/>
  <c r="AC1826" i="20"/>
  <c r="AC1827" i="20"/>
  <c r="AC1828" i="20"/>
  <c r="AC1829" i="20"/>
  <c r="AC1830" i="20"/>
  <c r="AC1831" i="20"/>
  <c r="AC1832" i="20"/>
  <c r="AC1833" i="20"/>
  <c r="AC1834" i="20"/>
  <c r="AC1835" i="20"/>
  <c r="AC1836" i="20"/>
  <c r="AC1837" i="20"/>
  <c r="AC1838" i="20"/>
  <c r="AC1839" i="20"/>
  <c r="AC1840" i="20"/>
  <c r="AC1841" i="20"/>
  <c r="AC1842" i="20"/>
  <c r="AC1843" i="20"/>
  <c r="AC1844" i="20"/>
  <c r="AC1845" i="20"/>
  <c r="AC1846" i="20"/>
  <c r="AC1847" i="20"/>
  <c r="AC1848" i="20"/>
  <c r="AC1849" i="20"/>
  <c r="AC1850" i="20"/>
  <c r="AC1851" i="20"/>
  <c r="AC1852" i="20"/>
  <c r="AC1853" i="20"/>
  <c r="AC1854" i="20"/>
  <c r="AC1855" i="20"/>
  <c r="AC1856" i="20"/>
  <c r="AC1857" i="20"/>
  <c r="AC1858" i="20"/>
  <c r="AC1859" i="20"/>
  <c r="AC1860" i="20"/>
  <c r="AC1861" i="20"/>
  <c r="AC1862" i="20"/>
  <c r="AC1863" i="20"/>
  <c r="AC1864" i="20"/>
  <c r="AC1865" i="20"/>
  <c r="AC1866" i="20"/>
  <c r="AC1867" i="20"/>
  <c r="AC1868" i="20"/>
  <c r="AC1869" i="20"/>
  <c r="AC1870" i="20"/>
  <c r="AC1871" i="20"/>
  <c r="AC1872" i="20"/>
  <c r="AC1873" i="20"/>
  <c r="AC1874" i="20"/>
  <c r="AC1875" i="20"/>
  <c r="AC1876" i="20"/>
  <c r="AC1877" i="20"/>
  <c r="AC1878" i="20"/>
  <c r="AC1879" i="20"/>
  <c r="AC1880" i="20"/>
  <c r="AC1881" i="20"/>
  <c r="AC1882" i="20"/>
  <c r="AC1883" i="20"/>
  <c r="AC1884" i="20"/>
  <c r="AC1885" i="20"/>
  <c r="AC1886" i="20"/>
  <c r="AC1887" i="20"/>
  <c r="AC1888" i="20"/>
  <c r="AC1889" i="20"/>
  <c r="AC1890" i="20"/>
  <c r="AC1891" i="20"/>
  <c r="AC1892" i="20"/>
  <c r="AC1893" i="20"/>
  <c r="AC1894" i="20"/>
  <c r="AC1895" i="20"/>
  <c r="AC1896" i="20"/>
  <c r="AC1897" i="20"/>
  <c r="AC1898" i="20"/>
  <c r="AC1899" i="20"/>
  <c r="AC1900" i="20"/>
  <c r="AC1901" i="20"/>
  <c r="AC1902" i="20"/>
  <c r="AC1903" i="20"/>
  <c r="AC1904" i="20"/>
  <c r="AC1905" i="20"/>
  <c r="AC1906" i="20"/>
  <c r="AC1907" i="20"/>
  <c r="AC1908" i="20"/>
  <c r="AC1909" i="20"/>
  <c r="AC1910" i="20"/>
  <c r="AC1911" i="20"/>
  <c r="AC1912" i="20"/>
  <c r="AC1913" i="20"/>
  <c r="AC1914" i="20"/>
  <c r="AC1915" i="20"/>
  <c r="AC1916" i="20"/>
  <c r="AC1917" i="20"/>
  <c r="AC1918" i="20"/>
  <c r="AC1919" i="20"/>
  <c r="AC1920" i="20"/>
  <c r="AC1921" i="20"/>
  <c r="AC1922" i="20"/>
  <c r="AC1923" i="20"/>
  <c r="AC1924" i="20"/>
  <c r="AC1925" i="20"/>
  <c r="AC1926" i="20"/>
  <c r="AC1927" i="20"/>
  <c r="AC1928" i="20"/>
  <c r="AC1929" i="20"/>
  <c r="AC1930" i="20"/>
  <c r="AC1931" i="20"/>
  <c r="AC1932" i="20"/>
  <c r="AC1933" i="20"/>
  <c r="AC1934" i="20"/>
  <c r="AC1935" i="20"/>
  <c r="AC1936" i="20"/>
  <c r="AC1937" i="20"/>
  <c r="AC1938" i="20"/>
  <c r="AC1939" i="20"/>
  <c r="AC1940" i="20"/>
  <c r="AC1941" i="20"/>
  <c r="AC1942" i="20"/>
  <c r="AC1943" i="20"/>
  <c r="AC1944" i="20"/>
  <c r="AC1945" i="20"/>
  <c r="AC1946" i="20"/>
  <c r="AC1947" i="20"/>
  <c r="AC1948" i="20"/>
  <c r="AC1949" i="20"/>
  <c r="AC1950" i="20"/>
  <c r="AC1951" i="20"/>
  <c r="AC1952" i="20"/>
  <c r="AC1953" i="20"/>
  <c r="AC1954" i="20"/>
  <c r="AC1955" i="20"/>
  <c r="AC1956" i="20"/>
  <c r="AC1957" i="20"/>
  <c r="AC1958" i="20"/>
  <c r="AC1959" i="20"/>
  <c r="AC1960" i="20"/>
  <c r="AC1961" i="20"/>
  <c r="AC1962" i="20"/>
  <c r="AC1963" i="20"/>
  <c r="AC1964" i="20"/>
  <c r="AC1965" i="20"/>
  <c r="AC1966" i="20"/>
  <c r="AC1967" i="20"/>
  <c r="AC1968" i="20"/>
  <c r="AC1969" i="20"/>
  <c r="AC1970" i="20"/>
  <c r="AC1971" i="20"/>
  <c r="AC1972" i="20"/>
  <c r="AC1973" i="20"/>
  <c r="AC1974" i="20"/>
  <c r="AC1975" i="20"/>
  <c r="AC1976" i="20"/>
  <c r="AC1977" i="20"/>
  <c r="AC1978" i="20"/>
  <c r="AC1979" i="20"/>
  <c r="AC1980" i="20"/>
  <c r="AC1981" i="20"/>
  <c r="AC1982" i="20"/>
  <c r="AC1983" i="20"/>
  <c r="AC1984" i="20"/>
  <c r="AC1985" i="20"/>
  <c r="AC1986" i="20"/>
  <c r="AC1987" i="20"/>
  <c r="AC1988" i="20"/>
  <c r="AC1989" i="20"/>
  <c r="AC1990" i="20"/>
  <c r="AC1991" i="20"/>
  <c r="AC1992" i="20"/>
  <c r="AC1993" i="20"/>
  <c r="AC1994" i="20"/>
  <c r="AC1995" i="20"/>
  <c r="AC1996" i="20"/>
  <c r="AC1997" i="20"/>
  <c r="AC1998" i="20"/>
  <c r="AC1999" i="20"/>
  <c r="AC2000" i="20"/>
  <c r="AC2001" i="20"/>
  <c r="AC2002" i="20"/>
  <c r="AC2003" i="20"/>
  <c r="AC2004" i="20"/>
  <c r="AC2005" i="20"/>
  <c r="AC2006" i="20"/>
  <c r="AC2007" i="20"/>
  <c r="AC2008" i="20"/>
  <c r="AC2009" i="20"/>
  <c r="AC2010" i="20"/>
  <c r="AC2011" i="20"/>
  <c r="AC2012" i="20"/>
  <c r="AC2013" i="20"/>
  <c r="AC2014" i="20"/>
  <c r="AC2015" i="20"/>
  <c r="AC2016" i="20"/>
  <c r="AC2017" i="20"/>
  <c r="AC2018" i="20"/>
  <c r="AC2019" i="20"/>
  <c r="AC2020" i="20"/>
  <c r="AC2021" i="20"/>
  <c r="AC2022" i="20"/>
  <c r="AC2023" i="20"/>
  <c r="AC2024" i="20"/>
  <c r="AC2025" i="20"/>
  <c r="AC2026" i="20"/>
  <c r="AC2027" i="20"/>
  <c r="AC2028" i="20"/>
  <c r="AC2029" i="20"/>
  <c r="AC2030" i="20"/>
  <c r="AC2031" i="20"/>
  <c r="AC2032" i="20"/>
  <c r="AC2033" i="20"/>
  <c r="AC2034" i="20"/>
  <c r="AC2035" i="20"/>
  <c r="AC2036" i="20"/>
  <c r="AC2037" i="20"/>
  <c r="AC2038" i="20"/>
  <c r="AC2039" i="20"/>
  <c r="AC2040" i="20"/>
  <c r="AC2041" i="20"/>
  <c r="AC2042" i="20"/>
  <c r="AC2043" i="20"/>
  <c r="AC2044" i="20"/>
  <c r="AC2045" i="20"/>
  <c r="AC2046" i="20"/>
  <c r="AC2047" i="20"/>
  <c r="AC2048" i="20"/>
  <c r="AC2049" i="20"/>
  <c r="AC2050" i="20"/>
  <c r="AC2051" i="20"/>
  <c r="AC2052" i="20"/>
  <c r="AC2053" i="20"/>
  <c r="AC2054" i="20"/>
  <c r="AC2055" i="20"/>
  <c r="AC2056" i="20"/>
  <c r="AC2057" i="20"/>
  <c r="AC2058" i="20"/>
  <c r="AC2059" i="20"/>
  <c r="AC2060" i="20"/>
  <c r="AC2061" i="20"/>
  <c r="AC2062" i="20"/>
  <c r="AC2063" i="20"/>
  <c r="AC2064" i="20"/>
  <c r="AC2065" i="20"/>
  <c r="AC2066" i="20"/>
  <c r="AC2067" i="20"/>
  <c r="AC2068" i="20"/>
  <c r="AC2069" i="20"/>
  <c r="AC2070" i="20"/>
  <c r="AC2071" i="20"/>
  <c r="AC2072" i="20"/>
  <c r="AC2073" i="20"/>
  <c r="AC2074" i="20"/>
  <c r="AC2075" i="20"/>
  <c r="AC2076" i="20"/>
  <c r="AC2077" i="20"/>
  <c r="AC2078" i="20"/>
  <c r="AC2079" i="20"/>
  <c r="AC2080" i="20"/>
  <c r="AC2081" i="20"/>
  <c r="AC2082" i="20"/>
  <c r="AC2083" i="20"/>
  <c r="AC2084" i="20"/>
  <c r="AC2085" i="20"/>
  <c r="AC2086" i="20"/>
  <c r="AC2087" i="20"/>
  <c r="AC2088" i="20"/>
  <c r="AC2089" i="20"/>
  <c r="AC2090" i="20"/>
  <c r="AC2091" i="20"/>
  <c r="AC2092" i="20"/>
  <c r="AC2093" i="20"/>
  <c r="AC2094" i="20"/>
  <c r="AC2095" i="20"/>
  <c r="AC2096" i="20"/>
  <c r="AC2097" i="20"/>
  <c r="AC2098" i="20"/>
  <c r="AC2099" i="20"/>
  <c r="AC2100" i="20"/>
  <c r="AC2101" i="20"/>
  <c r="AC2102" i="20"/>
  <c r="AC2103" i="20"/>
  <c r="AC2104" i="20"/>
  <c r="AC2105" i="20"/>
  <c r="AC2106" i="20"/>
  <c r="AC2107" i="20"/>
  <c r="AC2108" i="20"/>
  <c r="AC2109" i="20"/>
  <c r="AC2110" i="20"/>
  <c r="AC2111" i="20"/>
  <c r="AC2112" i="20"/>
  <c r="AC2113" i="20"/>
  <c r="AC2114" i="20"/>
  <c r="AC2115" i="20"/>
  <c r="AC2116" i="20"/>
  <c r="AC2117" i="20"/>
  <c r="AC2118" i="20"/>
  <c r="AC2119" i="20"/>
  <c r="AC2120" i="20"/>
  <c r="AC2121" i="20"/>
  <c r="AC2122" i="20"/>
  <c r="AC2123" i="20"/>
  <c r="AC2124" i="20"/>
  <c r="AC2125" i="20"/>
  <c r="AC2126" i="20"/>
  <c r="AC2127" i="20"/>
  <c r="AC2128" i="20"/>
  <c r="AC2129" i="20"/>
  <c r="AC2130" i="20"/>
  <c r="AC2131" i="20"/>
  <c r="AC2132" i="20"/>
  <c r="AC2133" i="20"/>
  <c r="AC2134" i="20"/>
  <c r="AC2135" i="20"/>
  <c r="AC2136" i="20"/>
  <c r="AC2137" i="20"/>
  <c r="AC2138" i="20"/>
  <c r="AC2139" i="20"/>
  <c r="AC2140" i="20"/>
  <c r="AC2141" i="20"/>
  <c r="AC2142" i="20"/>
  <c r="AC2143" i="20"/>
  <c r="AC2144" i="20"/>
  <c r="AC2145" i="20"/>
  <c r="AC2146" i="20"/>
  <c r="AC2147" i="20"/>
  <c r="AC2148" i="20"/>
  <c r="AC2149" i="20"/>
  <c r="AC2150" i="20"/>
  <c r="AC2151" i="20"/>
  <c r="AC2152" i="20"/>
  <c r="AC2153" i="20"/>
  <c r="AC2154" i="20"/>
  <c r="AC2155" i="20"/>
  <c r="AC2156" i="20"/>
  <c r="AC2157" i="20"/>
  <c r="AC2158" i="20"/>
  <c r="AC2159" i="20"/>
  <c r="AC2160" i="20"/>
  <c r="AC2161" i="20"/>
  <c r="AC2162" i="20"/>
  <c r="AC2163" i="20"/>
  <c r="AC2164" i="20"/>
  <c r="AC2165" i="20"/>
  <c r="AC2166" i="20"/>
  <c r="AC2167" i="20"/>
  <c r="AC2168" i="20"/>
  <c r="AC2169" i="20"/>
  <c r="AC2170" i="20"/>
  <c r="AC2171" i="20"/>
  <c r="AC2172" i="20"/>
  <c r="AC2173" i="20"/>
  <c r="AC2174" i="20"/>
  <c r="AC2175" i="20"/>
  <c r="AC2176" i="20"/>
  <c r="AC2177" i="20"/>
  <c r="AC2178" i="20"/>
  <c r="AC2179" i="20"/>
  <c r="AC2180" i="20"/>
  <c r="AC2181" i="20"/>
  <c r="AC2182" i="20"/>
  <c r="AC2183" i="20"/>
  <c r="AC2184" i="20"/>
  <c r="AC2185" i="20"/>
  <c r="AC2186" i="20"/>
  <c r="AC2187" i="20"/>
  <c r="AC2188" i="20"/>
  <c r="AC2189" i="20"/>
  <c r="AC2190" i="20"/>
  <c r="AC2191" i="20"/>
  <c r="AC2192" i="20"/>
  <c r="AC2193" i="20"/>
  <c r="AC2194" i="20"/>
  <c r="AC2195" i="20"/>
  <c r="AC2196" i="20"/>
  <c r="AC2197" i="20"/>
  <c r="AC2198" i="20"/>
  <c r="AC2199" i="20"/>
  <c r="AC2200" i="20"/>
  <c r="AC2201" i="20"/>
  <c r="AC2202" i="20"/>
  <c r="AC2203" i="20"/>
  <c r="AC2204" i="20"/>
  <c r="AC2205" i="20"/>
  <c r="AC2206" i="20"/>
  <c r="AC2207" i="20"/>
  <c r="AC2208" i="20"/>
  <c r="AC2209" i="20"/>
  <c r="AC2210" i="20"/>
  <c r="AC2211" i="20"/>
  <c r="AC2212" i="20"/>
  <c r="AC2213" i="20"/>
  <c r="AC2214" i="20"/>
  <c r="AC2215" i="20"/>
  <c r="AC2216" i="20"/>
  <c r="AC2217" i="20"/>
  <c r="AC2218" i="20"/>
  <c r="AC2219" i="20"/>
  <c r="AC2220" i="20"/>
  <c r="AC2221" i="20"/>
  <c r="AC2222" i="20"/>
  <c r="AC2223" i="20"/>
  <c r="AC2224" i="20"/>
  <c r="AC2225" i="20"/>
  <c r="AC2226" i="20"/>
  <c r="AC2227" i="20"/>
  <c r="AC2228" i="20"/>
  <c r="AC2229" i="20"/>
  <c r="AC2230" i="20"/>
  <c r="AC2231" i="20"/>
  <c r="AC2232" i="20"/>
  <c r="AC2233" i="20"/>
  <c r="AC2234" i="20"/>
  <c r="AC2235" i="20"/>
  <c r="AC2236" i="20"/>
  <c r="AC2237" i="20"/>
  <c r="AC2238" i="20"/>
  <c r="AC2239" i="20"/>
  <c r="AC2240" i="20"/>
  <c r="AC2241" i="20"/>
  <c r="AC2242" i="20"/>
  <c r="AC2243" i="20"/>
  <c r="AC2244" i="20"/>
  <c r="AC2245" i="20"/>
  <c r="AC2246" i="20"/>
  <c r="AC2247" i="20"/>
  <c r="AC2248" i="20"/>
  <c r="AC2249" i="20"/>
  <c r="AC2250" i="20"/>
  <c r="AC2251" i="20"/>
  <c r="AC2252" i="20"/>
  <c r="AC2253" i="20"/>
  <c r="AC2254" i="20"/>
  <c r="AC2255" i="20"/>
  <c r="AC2256" i="20"/>
  <c r="AC2257" i="20"/>
  <c r="AC2258" i="20"/>
  <c r="AC2259" i="20"/>
  <c r="AC2260" i="20"/>
  <c r="AC2261" i="20"/>
  <c r="AC2262" i="20"/>
  <c r="AC2263" i="20"/>
  <c r="AC2264" i="20"/>
  <c r="AC2265" i="20"/>
  <c r="AC2266" i="20"/>
  <c r="AC2267" i="20"/>
  <c r="AC2268" i="20"/>
  <c r="AC2269" i="20"/>
  <c r="AC2270" i="20"/>
  <c r="AC2271" i="20"/>
  <c r="AC2272" i="20"/>
  <c r="AC2273" i="20"/>
  <c r="AC2274" i="20"/>
  <c r="AC2275" i="20"/>
  <c r="AC2276" i="20"/>
  <c r="AC2277" i="20"/>
  <c r="AC2278" i="20"/>
  <c r="AC2279" i="20"/>
  <c r="AC2280" i="20"/>
  <c r="AC2281" i="20"/>
  <c r="AC2282" i="20"/>
  <c r="AC2283" i="20"/>
  <c r="AC2284" i="20"/>
  <c r="AC2285" i="20"/>
  <c r="AC2286" i="20"/>
  <c r="AC2287" i="20"/>
  <c r="AC2288" i="20"/>
  <c r="AC2289" i="20"/>
  <c r="AC2290" i="20"/>
  <c r="AC2291" i="20"/>
  <c r="AC2292" i="20"/>
  <c r="AC2293" i="20"/>
  <c r="AC2294" i="20"/>
  <c r="AC2295" i="20"/>
  <c r="AC2296" i="20"/>
  <c r="AC2297" i="20"/>
  <c r="AC2298" i="20"/>
  <c r="AC2299" i="20"/>
  <c r="AC2300" i="20"/>
  <c r="AC2301" i="20"/>
  <c r="AC2302" i="20"/>
  <c r="AC2303" i="20"/>
  <c r="AC2304" i="20"/>
  <c r="AC2305" i="20"/>
  <c r="AC2306" i="20"/>
  <c r="AC2307" i="20"/>
  <c r="AC2308" i="20"/>
  <c r="AC2309" i="20"/>
  <c r="AC2310" i="20"/>
  <c r="AC2311" i="20"/>
  <c r="AC2312" i="20"/>
  <c r="AC2313" i="20"/>
  <c r="AC2314" i="20"/>
  <c r="AC2315" i="20"/>
  <c r="AC2316" i="20"/>
  <c r="AC2317" i="20"/>
  <c r="AC2318" i="20"/>
  <c r="AC2319" i="20"/>
  <c r="AC2320" i="20"/>
  <c r="AC2321" i="20"/>
  <c r="AC2322" i="20"/>
  <c r="AC2323" i="20"/>
  <c r="AC2324" i="20"/>
  <c r="AC2325" i="20"/>
  <c r="AC2326" i="20"/>
  <c r="AC2327" i="20"/>
  <c r="AC2328" i="20"/>
  <c r="AC2329" i="20"/>
  <c r="AC2330" i="20"/>
  <c r="AC2331" i="20"/>
  <c r="AC2332" i="20"/>
  <c r="AC2333" i="20"/>
  <c r="AC2334" i="20"/>
  <c r="AC2335" i="20"/>
  <c r="AC2336" i="20"/>
  <c r="AC2337" i="20"/>
  <c r="AC2338" i="20"/>
  <c r="AC2339" i="20"/>
  <c r="AC2340" i="20"/>
  <c r="AC2341" i="20"/>
  <c r="AC2342" i="20"/>
  <c r="AC2343" i="20"/>
  <c r="AC2344" i="20"/>
  <c r="AC2345" i="20"/>
  <c r="AC2346" i="20"/>
  <c r="AC2347" i="20"/>
  <c r="AC2348" i="20"/>
  <c r="AC2349" i="20"/>
  <c r="AC2350" i="20"/>
  <c r="AC2351" i="20"/>
  <c r="AC2352" i="20"/>
  <c r="AC2353" i="20"/>
  <c r="AC2354" i="20"/>
  <c r="AC2355" i="20"/>
  <c r="AC2356" i="20"/>
  <c r="AC2357" i="20"/>
  <c r="AC2358" i="20"/>
  <c r="AC2359" i="20"/>
  <c r="AC2360" i="20"/>
  <c r="AC2361" i="20"/>
  <c r="AC2362" i="20"/>
  <c r="AC2363" i="20"/>
  <c r="AC2364" i="20"/>
  <c r="AC2365" i="20"/>
  <c r="AC2366" i="20"/>
  <c r="AC2367" i="20"/>
  <c r="AC2368" i="20"/>
  <c r="AC2369" i="20"/>
  <c r="AC2370" i="20"/>
  <c r="AC2371" i="20"/>
  <c r="AC2372" i="20"/>
  <c r="AC2373" i="20"/>
  <c r="AC2374" i="20"/>
  <c r="AC2375" i="20"/>
  <c r="AC2376" i="20"/>
  <c r="AC2377" i="20"/>
  <c r="AC2378" i="20"/>
  <c r="AC2379" i="20"/>
  <c r="AC2380" i="20"/>
  <c r="AC2381" i="20"/>
  <c r="AC2382" i="20"/>
  <c r="AC2383" i="20"/>
  <c r="AC2384" i="20"/>
  <c r="AC2385" i="20"/>
  <c r="AC2386" i="20"/>
  <c r="AC2387" i="20"/>
  <c r="AC2388" i="20"/>
  <c r="AC2389" i="20"/>
  <c r="AC2390" i="20"/>
  <c r="AC2391" i="20"/>
  <c r="AC2392" i="20"/>
  <c r="AC2393" i="20"/>
  <c r="AC2394" i="20"/>
  <c r="AC2395" i="20"/>
  <c r="AC2396" i="20"/>
  <c r="AC2397" i="20"/>
  <c r="AC2398" i="20"/>
  <c r="AC2399" i="20"/>
  <c r="AC2400" i="20"/>
  <c r="AC2401" i="20"/>
  <c r="AC2402" i="20"/>
  <c r="AC2403" i="20"/>
  <c r="AC2404" i="20"/>
  <c r="AC2405" i="20"/>
  <c r="AC2406" i="20"/>
  <c r="AC2407" i="20"/>
  <c r="AC2408" i="20"/>
  <c r="AC2409" i="20"/>
  <c r="AC2410" i="20"/>
  <c r="AC2411" i="20"/>
  <c r="AC2412" i="20"/>
  <c r="AC2413" i="20"/>
  <c r="AC2414" i="20"/>
  <c r="AC2415" i="20"/>
  <c r="AC2416" i="20"/>
  <c r="AC2417" i="20"/>
  <c r="AC2418" i="20"/>
  <c r="AC2419" i="20"/>
  <c r="AC2420" i="20"/>
  <c r="AC2421" i="20"/>
  <c r="AC2422" i="20"/>
  <c r="AC2423" i="20"/>
  <c r="AC2424" i="20"/>
  <c r="AC2425" i="20"/>
  <c r="AC2426" i="20"/>
  <c r="AC2427" i="20"/>
  <c r="AC2428" i="20"/>
  <c r="AC2429" i="20"/>
  <c r="AC2430" i="20"/>
  <c r="AC2431" i="20"/>
  <c r="AC2432" i="20"/>
  <c r="AC2433" i="20"/>
  <c r="AC2434" i="20"/>
  <c r="AC2435" i="20"/>
  <c r="AC2436" i="20"/>
  <c r="AC2437" i="20"/>
  <c r="AC2438" i="20"/>
  <c r="AC2439" i="20"/>
  <c r="AC2440" i="20"/>
  <c r="AC2441" i="20"/>
  <c r="AC2442" i="20"/>
  <c r="AC2443" i="20"/>
  <c r="AC2444" i="20"/>
  <c r="AC2445" i="20"/>
  <c r="AC2446" i="20"/>
  <c r="AC2447" i="20"/>
  <c r="AC2448" i="20"/>
  <c r="AC2449" i="20"/>
  <c r="AC2450" i="20"/>
  <c r="AC2451" i="20"/>
  <c r="AC2452" i="20"/>
  <c r="AC2453" i="20"/>
  <c r="AC2454" i="20"/>
  <c r="AC2455" i="20"/>
  <c r="AC2456" i="20"/>
  <c r="AC2457" i="20"/>
  <c r="AC2458" i="20"/>
  <c r="AC2459" i="20"/>
  <c r="AC2460" i="20"/>
  <c r="AC2461" i="20"/>
  <c r="AC2462" i="20"/>
  <c r="AC2463" i="20"/>
  <c r="AC2464" i="20"/>
  <c r="AC2465" i="20"/>
  <c r="AC2466" i="20"/>
  <c r="AC2467" i="20"/>
  <c r="AC2468" i="20"/>
  <c r="AC2469" i="20"/>
  <c r="AC2470" i="20"/>
  <c r="AC2471" i="20"/>
  <c r="AC2472" i="20"/>
  <c r="AC2473" i="20"/>
  <c r="AC2474" i="20"/>
  <c r="AC2475" i="20"/>
  <c r="AC2476" i="20"/>
  <c r="AC2477" i="20"/>
  <c r="AC2478" i="20"/>
  <c r="AC2479" i="20"/>
  <c r="AC2480" i="20"/>
  <c r="AC2481" i="20"/>
  <c r="AC2482" i="20"/>
  <c r="AC2483" i="20"/>
  <c r="AC2484" i="20"/>
  <c r="AC2485" i="20"/>
  <c r="AC2486" i="20"/>
  <c r="AC2487" i="20"/>
  <c r="AC2488" i="20"/>
  <c r="AC2489" i="20"/>
  <c r="AC2490" i="20"/>
  <c r="AC2491" i="20"/>
  <c r="AC2492" i="20"/>
  <c r="AC2493" i="20"/>
  <c r="AC2494" i="20"/>
  <c r="AC2495" i="20"/>
  <c r="AC2496" i="20"/>
  <c r="AC2497" i="20"/>
  <c r="AC2498" i="20"/>
  <c r="AC2499" i="20"/>
  <c r="AC2500" i="20"/>
  <c r="AC2501" i="20"/>
  <c r="AC2502" i="20"/>
  <c r="AC2503" i="20"/>
  <c r="AC2504" i="20"/>
  <c r="AC2505" i="20"/>
  <c r="AC2506" i="20"/>
  <c r="AC2507" i="20"/>
  <c r="AC2508" i="20"/>
  <c r="AC2509" i="20"/>
  <c r="AC2510" i="20"/>
  <c r="AC2511" i="20"/>
  <c r="AC2512" i="20"/>
  <c r="AC2513" i="20"/>
  <c r="AC2514" i="20"/>
  <c r="AC2515" i="20"/>
  <c r="AC2516" i="20"/>
  <c r="AC2517" i="20"/>
  <c r="AC2518" i="20"/>
  <c r="AC2519" i="20"/>
  <c r="AC2520" i="20"/>
  <c r="AC2521" i="20"/>
  <c r="AC2522" i="20"/>
  <c r="AC2523" i="20"/>
  <c r="AC2524" i="20"/>
  <c r="AC2525" i="20"/>
  <c r="AC2526" i="20"/>
  <c r="AC2527" i="20"/>
  <c r="AC2528" i="20"/>
  <c r="AC2529" i="20"/>
  <c r="AC2530" i="20"/>
  <c r="AC2531" i="20"/>
  <c r="AC2532" i="20"/>
  <c r="AC2533" i="20"/>
  <c r="AC2534" i="20"/>
  <c r="AC2535" i="20"/>
  <c r="AC2536" i="20"/>
  <c r="AC2537" i="20"/>
  <c r="AC2538" i="20"/>
  <c r="AC2539" i="20"/>
  <c r="AC2540" i="20"/>
  <c r="AC2541" i="20"/>
  <c r="AC2542" i="20"/>
  <c r="AC2543" i="20"/>
  <c r="AC2544" i="20"/>
  <c r="AC2545" i="20"/>
  <c r="AC2546" i="20"/>
  <c r="AC2547" i="20"/>
  <c r="AC2548" i="20"/>
  <c r="AC2549" i="20"/>
  <c r="AC2550" i="20"/>
  <c r="AC2551" i="20"/>
  <c r="AC2552" i="20"/>
  <c r="AC2553" i="20"/>
  <c r="AC2554" i="20"/>
  <c r="AC2555" i="20"/>
  <c r="AC2556" i="20"/>
  <c r="AC2557" i="20"/>
  <c r="AC2558" i="20"/>
  <c r="AC2559" i="20"/>
  <c r="AC2560" i="20"/>
  <c r="AC2561" i="20"/>
  <c r="AC2562" i="20"/>
  <c r="AC2563" i="20"/>
  <c r="AC2564" i="20"/>
  <c r="AC2565" i="20"/>
  <c r="AC2566" i="20"/>
  <c r="AC2567" i="20"/>
  <c r="AC2568" i="20"/>
  <c r="AC2569" i="20"/>
  <c r="AC2570" i="20"/>
  <c r="AC2571" i="20"/>
  <c r="AC2572" i="20"/>
  <c r="AC2573" i="20"/>
  <c r="AC2574" i="20"/>
  <c r="AC2575" i="20"/>
  <c r="AC2576" i="20"/>
  <c r="AC2577" i="20"/>
  <c r="AC2578" i="20"/>
  <c r="AC2579" i="20"/>
  <c r="AC2580" i="20"/>
  <c r="AC2581" i="20"/>
  <c r="AC2582" i="20"/>
  <c r="AC2583" i="20"/>
  <c r="AC2584" i="20"/>
  <c r="AC2585" i="20"/>
  <c r="AC2586" i="20"/>
  <c r="AC2587" i="20"/>
  <c r="AC2588" i="20"/>
  <c r="AC2589" i="20"/>
  <c r="AC2590" i="20"/>
  <c r="AC2591" i="20"/>
  <c r="AC2592" i="20"/>
  <c r="AC2593" i="20"/>
  <c r="AC2594" i="20"/>
  <c r="AC2595" i="20"/>
  <c r="AC2596" i="20"/>
  <c r="AC2597" i="20"/>
  <c r="AC2598" i="20"/>
  <c r="AC2599" i="20"/>
  <c r="AC2600" i="20"/>
  <c r="AC2601" i="20"/>
  <c r="AC2602" i="20"/>
  <c r="AC2603" i="20"/>
  <c r="AC2604" i="20"/>
  <c r="AC2605" i="20"/>
  <c r="AC2606" i="20"/>
  <c r="AC2607" i="20"/>
  <c r="AC2608" i="20"/>
  <c r="AC2609" i="20"/>
  <c r="AC2610" i="20"/>
  <c r="AC2611" i="20"/>
  <c r="AC2612" i="20"/>
  <c r="AC2613" i="20"/>
  <c r="AC2614" i="20"/>
  <c r="AC2615" i="20"/>
  <c r="AC2616" i="20"/>
  <c r="AC2617" i="20"/>
  <c r="AC2618" i="20"/>
  <c r="AC2619" i="20"/>
  <c r="AC2620" i="20"/>
  <c r="AC2621" i="20"/>
  <c r="AC2622" i="20"/>
  <c r="AC2623" i="20"/>
  <c r="AC2624" i="20"/>
  <c r="AC2625" i="20"/>
  <c r="AC2626" i="20"/>
  <c r="AC2627" i="20"/>
  <c r="AC2628" i="20"/>
  <c r="AC2629" i="20"/>
  <c r="AC2630" i="20"/>
  <c r="AC2631" i="20"/>
  <c r="AC2632" i="20"/>
  <c r="AC2633" i="20"/>
  <c r="AC2634" i="20"/>
  <c r="AC2635" i="20"/>
  <c r="AC2636" i="20"/>
  <c r="AC2637" i="20"/>
  <c r="AC2638" i="20"/>
  <c r="AC2639" i="20"/>
  <c r="AC2640" i="20"/>
  <c r="AC2641" i="20"/>
  <c r="AC2642" i="20"/>
  <c r="AC2643" i="20"/>
  <c r="AC2644" i="20"/>
  <c r="AC2645" i="20"/>
  <c r="AC2646" i="20"/>
  <c r="AC2647" i="20"/>
  <c r="AC2648" i="20"/>
  <c r="AC2649" i="20"/>
  <c r="AC2650" i="20"/>
  <c r="AC2651" i="20"/>
  <c r="AC2652" i="20"/>
  <c r="AC2653" i="20"/>
  <c r="AC2654" i="20"/>
  <c r="AC2655" i="20"/>
  <c r="AC2656" i="20"/>
  <c r="AC2657" i="20"/>
  <c r="AC2658" i="20"/>
  <c r="AC2659" i="20"/>
  <c r="AC2660" i="20"/>
  <c r="AC2661" i="20"/>
  <c r="AC2662" i="20"/>
  <c r="AC2663" i="20"/>
  <c r="AC2664" i="20"/>
  <c r="AC2665" i="20"/>
  <c r="AC2666" i="20"/>
  <c r="AC2667" i="20"/>
  <c r="AC2668" i="20"/>
  <c r="AC2669" i="20"/>
  <c r="AC2670" i="20"/>
  <c r="AC2671" i="20"/>
  <c r="AC2672" i="20"/>
  <c r="AC2673" i="20"/>
  <c r="AC2674" i="20"/>
  <c r="AC2675" i="20"/>
  <c r="AC2676" i="20"/>
  <c r="AC2677" i="20"/>
  <c r="AC2678" i="20"/>
  <c r="AC2679" i="20"/>
  <c r="AC2680" i="20"/>
  <c r="AC2681" i="20"/>
  <c r="AC2682" i="20"/>
  <c r="AC2683" i="20"/>
  <c r="AC2684" i="20"/>
  <c r="AC2685" i="20"/>
  <c r="AC2686" i="20"/>
  <c r="AC2687" i="20"/>
  <c r="AC2688" i="20"/>
  <c r="AC2689" i="20"/>
  <c r="AC2690" i="20"/>
  <c r="AC2691" i="20"/>
  <c r="AC2692" i="20"/>
  <c r="AC2693" i="20"/>
  <c r="AC2694" i="20"/>
  <c r="AC2695" i="20"/>
  <c r="AC2696" i="20"/>
  <c r="AC2697" i="20"/>
  <c r="AC2698" i="20"/>
  <c r="AC2699" i="20"/>
  <c r="AC2700" i="20"/>
  <c r="AC2701" i="20"/>
  <c r="AC2702" i="20"/>
  <c r="AC2703" i="20"/>
  <c r="AC2704" i="20"/>
  <c r="AC2705" i="20"/>
  <c r="AC2706" i="20"/>
  <c r="AC2707" i="20"/>
  <c r="AC2708" i="20"/>
  <c r="AC2709" i="20"/>
  <c r="AC2710" i="20"/>
  <c r="AC2711" i="20"/>
  <c r="AC2712" i="20"/>
  <c r="AC2713" i="20"/>
  <c r="AC2714" i="20"/>
  <c r="AC2715" i="20"/>
  <c r="AC2716" i="20"/>
  <c r="AC2717" i="20"/>
  <c r="AC2718" i="20"/>
  <c r="AC2719" i="20"/>
  <c r="AC2720" i="20"/>
  <c r="AC2721" i="20"/>
  <c r="AC2722" i="20"/>
  <c r="AC2723" i="20"/>
  <c r="AC2724" i="20"/>
  <c r="AC2725" i="20"/>
  <c r="AC2726" i="20"/>
  <c r="AC2727" i="20"/>
  <c r="AC2728" i="20"/>
  <c r="AC2729" i="20"/>
  <c r="AC2730" i="20"/>
  <c r="AC2731" i="20"/>
  <c r="AC2732" i="20"/>
  <c r="AC2733" i="20"/>
  <c r="AC2734" i="20"/>
  <c r="AC2735" i="20"/>
  <c r="AC2736" i="20"/>
  <c r="AC2737" i="20"/>
  <c r="AC2738" i="20"/>
  <c r="AC2739" i="20"/>
  <c r="AC2740" i="20"/>
  <c r="AC2741" i="20"/>
  <c r="AC2742" i="20"/>
  <c r="AC2743" i="20"/>
  <c r="AC2744" i="20"/>
  <c r="AC2745" i="20"/>
  <c r="AC2746" i="20"/>
  <c r="AC2747" i="20"/>
  <c r="AC2748" i="20"/>
  <c r="AC2749" i="20"/>
  <c r="AC2750" i="20"/>
  <c r="AC2751" i="20"/>
  <c r="AC2752" i="20"/>
  <c r="AC2753" i="20"/>
  <c r="AC2754" i="20"/>
  <c r="AC2755" i="20"/>
  <c r="AC2756" i="20"/>
  <c r="AC2757" i="20"/>
  <c r="AC2758" i="20"/>
  <c r="AC2759" i="20"/>
  <c r="AC2760" i="20"/>
  <c r="AC2761" i="20"/>
  <c r="AC2762" i="20"/>
  <c r="AC2763" i="20"/>
  <c r="AC2764" i="20"/>
  <c r="AC2765" i="20"/>
  <c r="AC2766" i="20"/>
  <c r="AC2767" i="20"/>
  <c r="AC2768" i="20"/>
  <c r="AC2769" i="20"/>
  <c r="AC2770" i="20"/>
  <c r="AC2771" i="20"/>
  <c r="AC2772" i="20"/>
  <c r="AC2773" i="20"/>
  <c r="AC2774" i="20"/>
  <c r="AC2775" i="20"/>
  <c r="AC2776" i="20"/>
  <c r="AC2777" i="20"/>
  <c r="AC2778" i="20"/>
  <c r="AC2779" i="20"/>
  <c r="AC2780" i="20"/>
  <c r="AC2781" i="20"/>
  <c r="AC2782" i="20"/>
  <c r="AC2783" i="20"/>
  <c r="AC2784" i="20"/>
  <c r="AC2785" i="20"/>
  <c r="AC2786" i="20"/>
  <c r="AC2787" i="20"/>
  <c r="AC2788" i="20"/>
  <c r="AC2789" i="20"/>
  <c r="AC2790" i="20"/>
  <c r="AC2791" i="20"/>
  <c r="AC2792" i="20"/>
  <c r="AC2793" i="20"/>
  <c r="AC2794" i="20"/>
  <c r="AC2795" i="20"/>
  <c r="AC2796" i="20"/>
  <c r="AC2797" i="20"/>
  <c r="AC2798" i="20"/>
  <c r="AC2799" i="20"/>
  <c r="AC2800" i="20"/>
  <c r="AC2801" i="20"/>
  <c r="AC2802" i="20"/>
  <c r="AC2803" i="20"/>
  <c r="AC2804" i="20"/>
  <c r="AC2805" i="20"/>
  <c r="AC2806" i="20"/>
  <c r="AC2807" i="20"/>
  <c r="AC2808" i="20"/>
  <c r="AC2809" i="20"/>
  <c r="AC2810" i="20"/>
  <c r="AC2811" i="20"/>
  <c r="AC2812" i="20"/>
  <c r="AC2813" i="20"/>
  <c r="AC2814" i="20"/>
  <c r="AC2815" i="20"/>
  <c r="AC2816" i="20"/>
  <c r="AC2817" i="20"/>
  <c r="AC2818" i="20"/>
  <c r="AC2819" i="20"/>
  <c r="AC2820" i="20"/>
  <c r="AC2821" i="20"/>
  <c r="AC2822" i="20"/>
  <c r="AC2823" i="20"/>
  <c r="AC2824" i="20"/>
  <c r="AC2825" i="20"/>
  <c r="AC2826" i="20"/>
  <c r="AC2827" i="20"/>
  <c r="AC2828" i="20"/>
  <c r="AC2829" i="20"/>
  <c r="AC2830" i="20"/>
  <c r="AC2831" i="20"/>
  <c r="AC2832" i="20"/>
  <c r="AC2833" i="20"/>
  <c r="AC2834" i="20"/>
  <c r="AC2835" i="20"/>
  <c r="AC2836" i="20"/>
  <c r="AC2837" i="20"/>
  <c r="AC2838" i="20"/>
  <c r="AC2839" i="20"/>
  <c r="AC2840" i="20"/>
  <c r="AC2841" i="20"/>
  <c r="AC2842" i="20"/>
  <c r="AC2843" i="20"/>
  <c r="AC2844" i="20"/>
  <c r="AC2845" i="20"/>
  <c r="AC2846" i="20"/>
  <c r="AC2847" i="20"/>
  <c r="AC2848" i="20"/>
  <c r="AC2849" i="20"/>
  <c r="AC2850" i="20"/>
  <c r="AC2851" i="20"/>
  <c r="AC2852" i="20"/>
  <c r="AC2853" i="20"/>
  <c r="AC2854" i="20"/>
  <c r="AC2855" i="20"/>
  <c r="AC2856" i="20"/>
  <c r="AC2857" i="20"/>
  <c r="AC2858" i="20"/>
  <c r="AC2859" i="20"/>
  <c r="AC2860" i="20"/>
  <c r="AC2861" i="20"/>
  <c r="AC2862" i="20"/>
  <c r="AC2863" i="20"/>
  <c r="AC2864" i="20"/>
  <c r="AC2865" i="20"/>
  <c r="AC2866" i="20"/>
  <c r="AC2867" i="20"/>
  <c r="AC2868" i="20"/>
  <c r="AC2869" i="20"/>
  <c r="AC2870" i="20"/>
  <c r="AC2871" i="20"/>
  <c r="AC2872" i="20"/>
  <c r="AC2873" i="20"/>
  <c r="AC2874" i="20"/>
  <c r="AC2875" i="20"/>
  <c r="AC2876" i="20"/>
  <c r="AC2877" i="20"/>
  <c r="AC2878" i="20"/>
  <c r="AC2879" i="20"/>
  <c r="AC2880" i="20"/>
  <c r="AC2881" i="20"/>
  <c r="AC2882" i="20"/>
  <c r="AC2883" i="20"/>
  <c r="AC2884" i="20"/>
  <c r="AC2885" i="20"/>
  <c r="AC2886" i="20"/>
  <c r="AC2887" i="20"/>
  <c r="AC2888" i="20"/>
  <c r="AC2889" i="20"/>
  <c r="AC2890" i="20"/>
  <c r="AC2891" i="20"/>
  <c r="AC2892" i="20"/>
  <c r="AC2893" i="20"/>
  <c r="AC2894" i="20"/>
  <c r="AC2895" i="20"/>
  <c r="AC2896" i="20"/>
  <c r="AC2897" i="20"/>
  <c r="AC2898" i="20"/>
  <c r="AC2899" i="20"/>
  <c r="AC2900" i="20"/>
  <c r="AC2901" i="20"/>
  <c r="AC2902" i="20"/>
  <c r="AC2903" i="20"/>
  <c r="AC2904" i="20"/>
  <c r="AC2905" i="20"/>
  <c r="AC2906" i="20"/>
  <c r="AC2907" i="20"/>
  <c r="AC2908" i="20"/>
  <c r="AC2909" i="20"/>
  <c r="AC2910" i="20"/>
  <c r="AC2911" i="20"/>
  <c r="AC2912" i="20"/>
  <c r="AC2913" i="20"/>
  <c r="AC2914" i="20"/>
  <c r="AC2915" i="20"/>
  <c r="AC2916" i="20"/>
  <c r="AC2917" i="20"/>
  <c r="AC2918" i="20"/>
  <c r="AC2919" i="20"/>
  <c r="AC2920" i="20"/>
  <c r="AC2921" i="20"/>
  <c r="AC2922" i="20"/>
  <c r="AC2923" i="20"/>
  <c r="AC2924" i="20"/>
  <c r="AC2925" i="20"/>
  <c r="AC2926" i="20"/>
  <c r="AC2927" i="20"/>
  <c r="AC2928" i="20"/>
  <c r="AC2929" i="20"/>
  <c r="AC2930" i="20"/>
  <c r="AC2931" i="20"/>
  <c r="AC2932" i="20"/>
  <c r="AC2933" i="20"/>
  <c r="AC2934" i="20"/>
  <c r="AC2935" i="20"/>
  <c r="AC2936" i="20"/>
  <c r="AC2937" i="20"/>
  <c r="AC2938" i="20"/>
  <c r="AC2939" i="20"/>
  <c r="AC2940" i="20"/>
  <c r="AC2941" i="20"/>
  <c r="AC2942" i="20"/>
  <c r="AC2943" i="20"/>
  <c r="AC2944" i="20"/>
  <c r="AC2945" i="20"/>
  <c r="AC2946" i="20"/>
  <c r="AC2947" i="20"/>
  <c r="AC2948" i="20"/>
  <c r="AC2949" i="20"/>
  <c r="AC2950" i="20"/>
  <c r="AC2951" i="20"/>
  <c r="AC2952" i="20"/>
  <c r="AC2953" i="20"/>
  <c r="AC2954" i="20"/>
  <c r="AC2955" i="20"/>
  <c r="AC2956" i="20"/>
  <c r="AC2957" i="20"/>
  <c r="AC2958" i="20"/>
  <c r="AC2959" i="20"/>
  <c r="AC2960" i="20"/>
  <c r="AC2961" i="20"/>
  <c r="AC2962" i="20"/>
  <c r="AC2963" i="20"/>
  <c r="AC2964" i="20"/>
  <c r="AC2965" i="20"/>
  <c r="AC2966" i="20"/>
  <c r="AC2967" i="20"/>
  <c r="AC2968" i="20"/>
  <c r="AC2969" i="20"/>
  <c r="AC2970" i="20"/>
  <c r="AC2971" i="20"/>
  <c r="AC2972" i="20"/>
  <c r="AC2973" i="20"/>
  <c r="AC2974" i="20"/>
  <c r="AC2975" i="20"/>
  <c r="AC2976" i="20"/>
  <c r="AC2977" i="20"/>
  <c r="AC2978" i="20"/>
  <c r="AC2979" i="20"/>
  <c r="AC2980" i="20"/>
  <c r="AC2981" i="20"/>
  <c r="AC2982" i="20"/>
  <c r="AC2983" i="20"/>
  <c r="AC2984" i="20"/>
  <c r="AC2985" i="20"/>
  <c r="AC2986" i="20"/>
  <c r="AC2987" i="20"/>
  <c r="AC2988" i="20"/>
  <c r="AC2989" i="20"/>
  <c r="AC2990" i="20"/>
  <c r="AC2991" i="20"/>
  <c r="AC2992" i="20"/>
  <c r="AC2993" i="20"/>
  <c r="AC2994" i="20"/>
  <c r="AC2995" i="20"/>
  <c r="AC2996" i="20"/>
  <c r="AC2997" i="20"/>
  <c r="AC2998" i="20"/>
  <c r="AC2999" i="20"/>
  <c r="AC3000" i="20"/>
  <c r="AC3001" i="20"/>
  <c r="AC3002" i="20"/>
  <c r="AC3003" i="20"/>
  <c r="AC3004" i="20"/>
  <c r="AC3005" i="20"/>
  <c r="AC3006" i="20"/>
  <c r="AC3007" i="20"/>
  <c r="AC3008" i="20"/>
  <c r="AC3009" i="20"/>
  <c r="AC3010" i="20"/>
  <c r="AC3011" i="20"/>
  <c r="AC3012" i="20"/>
  <c r="AC3013" i="20"/>
  <c r="AC3014" i="20"/>
  <c r="AC3015" i="20"/>
  <c r="AC16" i="20"/>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96" i="29"/>
  <c r="C97" i="29"/>
  <c r="C98" i="29"/>
  <c r="C99" i="29"/>
  <c r="C100" i="29"/>
  <c r="C101" i="29"/>
  <c r="C102" i="29"/>
  <c r="C103" i="29"/>
  <c r="C104" i="29"/>
  <c r="C105" i="29"/>
  <c r="C106" i="29"/>
  <c r="C107" i="29"/>
  <c r="C108" i="29"/>
  <c r="C109" i="29"/>
  <c r="C110" i="29"/>
  <c r="C111" i="29"/>
  <c r="C112" i="29"/>
  <c r="C113" i="29"/>
  <c r="C114" i="29"/>
  <c r="C115" i="29"/>
  <c r="C116" i="29"/>
  <c r="C117" i="29"/>
  <c r="C118" i="29"/>
  <c r="C119" i="29"/>
  <c r="C120" i="29"/>
  <c r="C121" i="29"/>
  <c r="C122" i="29"/>
  <c r="C123" i="29"/>
  <c r="C124" i="29"/>
  <c r="C125" i="29"/>
  <c r="C126" i="29"/>
  <c r="C127" i="29"/>
  <c r="C128" i="29"/>
  <c r="C129" i="29"/>
  <c r="C130" i="29"/>
  <c r="C131" i="29"/>
  <c r="C132" i="29"/>
  <c r="C133" i="29"/>
  <c r="C134" i="29"/>
  <c r="C135" i="29"/>
  <c r="C136" i="29"/>
  <c r="C137" i="29"/>
  <c r="C138" i="29"/>
  <c r="C139" i="29"/>
  <c r="C140" i="29"/>
  <c r="C141" i="29"/>
  <c r="C142" i="29"/>
  <c r="C143" i="29"/>
  <c r="C144" i="29"/>
  <c r="C145" i="29"/>
  <c r="C146" i="29"/>
  <c r="C147" i="29"/>
  <c r="C148" i="29"/>
  <c r="C149" i="29"/>
  <c r="C150" i="29"/>
  <c r="C151" i="29"/>
  <c r="C152" i="29"/>
  <c r="C153" i="29"/>
  <c r="C154" i="29"/>
  <c r="C155" i="29"/>
  <c r="C156" i="29"/>
  <c r="C157" i="29"/>
  <c r="C158" i="29"/>
  <c r="C159" i="29"/>
  <c r="C160" i="29"/>
  <c r="C161" i="29"/>
  <c r="C162" i="29"/>
  <c r="C163" i="29"/>
  <c r="C164" i="29"/>
  <c r="C165" i="29"/>
  <c r="C166" i="29"/>
  <c r="C167" i="29"/>
  <c r="C168" i="29"/>
  <c r="C169" i="29"/>
  <c r="C170" i="29"/>
  <c r="C171" i="29"/>
  <c r="C172" i="29"/>
  <c r="C173" i="29"/>
  <c r="C174" i="29"/>
  <c r="C175" i="29"/>
  <c r="C176" i="29"/>
  <c r="C177" i="29"/>
  <c r="C178" i="29"/>
  <c r="C179" i="29"/>
  <c r="C180" i="29"/>
  <c r="C181" i="29"/>
  <c r="C182" i="29"/>
  <c r="C183" i="29"/>
  <c r="C184" i="29"/>
  <c r="C185" i="29"/>
  <c r="C186" i="29"/>
  <c r="C187" i="29"/>
  <c r="C188" i="29"/>
  <c r="C189" i="29"/>
  <c r="C190" i="29"/>
  <c r="C191" i="29"/>
  <c r="C192" i="29"/>
  <c r="C193" i="29"/>
  <c r="C194" i="29"/>
  <c r="C195" i="29"/>
  <c r="C196" i="29"/>
  <c r="C197" i="29"/>
  <c r="C198" i="29"/>
  <c r="C199" i="29"/>
  <c r="C200" i="29"/>
  <c r="C201" i="29"/>
  <c r="C202" i="29"/>
  <c r="C203" i="29"/>
  <c r="C204" i="29"/>
  <c r="C205" i="29"/>
  <c r="C206" i="29"/>
  <c r="C207" i="29"/>
  <c r="C208" i="29"/>
  <c r="C209" i="29"/>
  <c r="C210" i="29"/>
  <c r="C211" i="29"/>
  <c r="C212" i="29"/>
  <c r="C213" i="29"/>
  <c r="C214" i="29"/>
  <c r="C215" i="29"/>
  <c r="C216" i="29"/>
  <c r="C217" i="29"/>
  <c r="C218" i="29"/>
  <c r="C219" i="29"/>
  <c r="C220" i="29"/>
  <c r="C221" i="29"/>
  <c r="C222" i="29"/>
  <c r="C223" i="29"/>
  <c r="C224" i="29"/>
  <c r="C225" i="29"/>
  <c r="C226" i="29"/>
  <c r="C227" i="29"/>
  <c r="C228" i="29"/>
  <c r="C229" i="29"/>
  <c r="C230" i="29"/>
  <c r="C231" i="29"/>
  <c r="C232" i="29"/>
  <c r="C233" i="29"/>
  <c r="C234" i="29"/>
  <c r="C235" i="29"/>
  <c r="C236" i="29"/>
  <c r="C237" i="29"/>
  <c r="C238" i="29"/>
  <c r="C239" i="29"/>
  <c r="C240" i="29"/>
  <c r="C241" i="29"/>
  <c r="C242" i="29"/>
  <c r="C243" i="29"/>
  <c r="C244" i="29"/>
  <c r="C245" i="29"/>
  <c r="C246" i="29"/>
  <c r="C247" i="29"/>
  <c r="C248" i="29"/>
  <c r="C249" i="29"/>
  <c r="C250" i="29"/>
  <c r="C251" i="29"/>
  <c r="C252" i="29"/>
  <c r="C253" i="29"/>
  <c r="C254" i="29"/>
  <c r="C255" i="29"/>
  <c r="C256" i="29"/>
  <c r="C257" i="29"/>
  <c r="C258" i="29"/>
  <c r="C259" i="29"/>
  <c r="C260" i="29"/>
  <c r="C261" i="29"/>
  <c r="C262" i="29"/>
  <c r="C263" i="29"/>
  <c r="C264" i="29"/>
  <c r="C265" i="29"/>
  <c r="C266" i="29"/>
  <c r="C267" i="29"/>
  <c r="C268" i="29"/>
  <c r="C269" i="29"/>
  <c r="C270" i="29"/>
  <c r="C271" i="29"/>
  <c r="C272" i="29"/>
  <c r="C273" i="29"/>
  <c r="C274" i="29"/>
  <c r="C275" i="29"/>
  <c r="C276" i="29"/>
  <c r="C277" i="29"/>
  <c r="C278" i="29"/>
  <c r="C279" i="29"/>
  <c r="C280" i="29"/>
  <c r="C281" i="29"/>
  <c r="C282" i="29"/>
  <c r="C283" i="29"/>
  <c r="C284" i="29"/>
  <c r="C285" i="29"/>
  <c r="C286" i="29"/>
  <c r="C287" i="29"/>
  <c r="C288" i="29"/>
  <c r="C289" i="29"/>
  <c r="C290" i="29"/>
  <c r="C291" i="29"/>
  <c r="C292" i="29"/>
  <c r="C293" i="29"/>
  <c r="C294" i="29"/>
  <c r="C295" i="29"/>
  <c r="C296" i="29"/>
  <c r="C297" i="29"/>
  <c r="C298" i="29"/>
  <c r="C299" i="29"/>
  <c r="C300" i="29"/>
  <c r="C301" i="29"/>
  <c r="C302" i="29"/>
  <c r="C303" i="29"/>
  <c r="C304" i="29"/>
  <c r="C305" i="29"/>
  <c r="C306" i="29"/>
  <c r="C307" i="29"/>
  <c r="C308" i="29"/>
  <c r="C309" i="29"/>
  <c r="C310" i="29"/>
  <c r="C311" i="29"/>
  <c r="C312" i="29"/>
  <c r="C313" i="29"/>
  <c r="C314" i="29"/>
  <c r="C315" i="29"/>
  <c r="C316" i="29"/>
  <c r="C317" i="29"/>
  <c r="C318" i="29"/>
  <c r="C319" i="29"/>
  <c r="C320" i="29"/>
  <c r="C321" i="29"/>
  <c r="C322" i="29"/>
  <c r="C323" i="29"/>
  <c r="C324" i="29"/>
  <c r="C325" i="29"/>
  <c r="C326" i="29"/>
  <c r="C327" i="29"/>
  <c r="C328" i="29"/>
  <c r="C329" i="29"/>
  <c r="C330" i="29"/>
  <c r="C331" i="29"/>
  <c r="C332" i="29"/>
  <c r="C333" i="29"/>
  <c r="C334" i="29"/>
  <c r="C335" i="29"/>
  <c r="C336" i="29"/>
  <c r="C337" i="29"/>
  <c r="C338" i="29"/>
  <c r="C339" i="29"/>
  <c r="C340" i="29"/>
  <c r="C341" i="29"/>
  <c r="C342" i="29"/>
  <c r="C343" i="29"/>
  <c r="C344" i="29"/>
  <c r="C345" i="29"/>
  <c r="C346" i="29"/>
  <c r="C347" i="29"/>
  <c r="C348" i="29"/>
  <c r="C349" i="29"/>
  <c r="C350" i="29"/>
  <c r="C351" i="29"/>
  <c r="C352" i="29"/>
  <c r="C353" i="29"/>
  <c r="C354" i="29"/>
  <c r="C355" i="29"/>
  <c r="C356" i="29"/>
  <c r="C357" i="29"/>
  <c r="C358" i="29"/>
  <c r="C359" i="29"/>
  <c r="C360" i="29"/>
  <c r="C361" i="29"/>
  <c r="C362" i="29"/>
  <c r="C363" i="29"/>
  <c r="C364" i="29"/>
  <c r="C365" i="29"/>
  <c r="C366" i="29"/>
  <c r="C367" i="29"/>
  <c r="C368" i="29"/>
  <c r="C369" i="29"/>
  <c r="C370" i="29"/>
  <c r="C371" i="29"/>
  <c r="C372" i="29"/>
  <c r="C373" i="29"/>
  <c r="C374" i="29"/>
  <c r="C375" i="29"/>
  <c r="C376" i="29"/>
  <c r="C377" i="29"/>
  <c r="C378" i="29"/>
  <c r="C379" i="29"/>
  <c r="C380" i="29"/>
  <c r="C381" i="29"/>
  <c r="C382" i="29"/>
  <c r="C383" i="29"/>
  <c r="C384" i="29"/>
  <c r="C385" i="29"/>
  <c r="C386" i="29"/>
  <c r="C387" i="29"/>
  <c r="C388" i="29"/>
  <c r="C389" i="29"/>
  <c r="C390" i="29"/>
  <c r="C391" i="29"/>
  <c r="C392" i="29"/>
  <c r="C393" i="29"/>
  <c r="C394" i="29"/>
  <c r="C395" i="29"/>
  <c r="C396" i="29"/>
  <c r="C397" i="29"/>
  <c r="C398" i="29"/>
  <c r="C399" i="29"/>
  <c r="C400" i="29"/>
  <c r="C401" i="29"/>
  <c r="C402" i="29"/>
  <c r="C403" i="29"/>
  <c r="C404" i="29"/>
  <c r="C405" i="29"/>
  <c r="C406" i="29"/>
  <c r="C407" i="29"/>
  <c r="C408" i="29"/>
  <c r="C409" i="29"/>
  <c r="C410" i="29"/>
  <c r="C411" i="29"/>
  <c r="C412" i="29"/>
  <c r="C413" i="29"/>
  <c r="C414" i="29"/>
  <c r="C415" i="29"/>
  <c r="C416" i="29"/>
  <c r="C417" i="29"/>
  <c r="C418" i="29"/>
  <c r="C419" i="29"/>
  <c r="C420" i="29"/>
  <c r="C421" i="29"/>
  <c r="C422" i="29"/>
  <c r="C423" i="29"/>
  <c r="C424" i="29"/>
  <c r="C425" i="29"/>
  <c r="C426" i="29"/>
  <c r="C427" i="29"/>
  <c r="C428" i="29"/>
  <c r="C429" i="29"/>
  <c r="C430" i="29"/>
  <c r="C431" i="29"/>
  <c r="C432" i="29"/>
  <c r="C433" i="29"/>
  <c r="C434" i="29"/>
  <c r="C435" i="29"/>
  <c r="C436" i="29"/>
  <c r="C437" i="29"/>
  <c r="C438" i="29"/>
  <c r="C439" i="29"/>
  <c r="C440" i="29"/>
  <c r="C441" i="29"/>
  <c r="C442" i="29"/>
  <c r="C443" i="29"/>
  <c r="C444" i="29"/>
  <c r="C445" i="29"/>
  <c r="C446" i="29"/>
  <c r="C447" i="29"/>
  <c r="C448" i="29"/>
  <c r="C449" i="29"/>
  <c r="C450" i="29"/>
  <c r="C451" i="29"/>
  <c r="C452" i="29"/>
  <c r="C453" i="29"/>
  <c r="C454" i="29"/>
  <c r="C455" i="29"/>
  <c r="C456" i="29"/>
  <c r="C457" i="29"/>
  <c r="C458" i="29"/>
  <c r="C459" i="29"/>
  <c r="C460" i="29"/>
  <c r="C461" i="29"/>
  <c r="C462" i="29"/>
  <c r="C463" i="29"/>
  <c r="C464" i="29"/>
  <c r="C465" i="29"/>
  <c r="C466" i="29"/>
  <c r="C467" i="29"/>
  <c r="C468" i="29"/>
  <c r="C469" i="29"/>
  <c r="C470" i="29"/>
  <c r="C471" i="29"/>
  <c r="C472" i="29"/>
  <c r="C473" i="29"/>
  <c r="C474" i="29"/>
  <c r="C475" i="29"/>
  <c r="C476" i="29"/>
  <c r="C477" i="29"/>
  <c r="C478" i="29"/>
  <c r="C479" i="29"/>
  <c r="C480" i="29"/>
  <c r="C481" i="29"/>
  <c r="C482" i="29"/>
  <c r="C483" i="29"/>
  <c r="C484" i="29"/>
  <c r="C485" i="29"/>
  <c r="C486" i="29"/>
  <c r="C487" i="29"/>
  <c r="C488" i="29"/>
  <c r="C489" i="29"/>
  <c r="C490" i="29"/>
  <c r="C491" i="29"/>
  <c r="C492" i="29"/>
  <c r="C493" i="29"/>
  <c r="C494" i="29"/>
  <c r="C495" i="29"/>
  <c r="C496" i="29"/>
  <c r="C497" i="29"/>
  <c r="C498" i="29"/>
  <c r="C499" i="29"/>
  <c r="C500" i="29"/>
  <c r="C501" i="29"/>
  <c r="C502" i="29"/>
  <c r="C503" i="29"/>
  <c r="C504" i="29"/>
  <c r="C505" i="29"/>
  <c r="C506" i="29"/>
  <c r="C507" i="29"/>
  <c r="C508" i="29"/>
  <c r="C509" i="29"/>
  <c r="C510" i="29"/>
  <c r="C511" i="29"/>
  <c r="C512" i="29"/>
  <c r="C513" i="29"/>
  <c r="C514" i="29"/>
  <c r="C515" i="29"/>
  <c r="C516" i="29"/>
  <c r="C17" i="29"/>
  <c r="R516" i="29" l="1"/>
  <c r="I516" i="29"/>
  <c r="R504" i="29"/>
  <c r="I504" i="29"/>
  <c r="R492" i="29"/>
  <c r="I492" i="29"/>
  <c r="R480" i="29"/>
  <c r="I480" i="29"/>
  <c r="R468" i="29"/>
  <c r="I468" i="29"/>
  <c r="R456" i="29"/>
  <c r="I456" i="29"/>
  <c r="R444" i="29"/>
  <c r="I444" i="29"/>
  <c r="R432" i="29"/>
  <c r="I432" i="29"/>
  <c r="R420" i="29"/>
  <c r="I420" i="29"/>
  <c r="R408" i="29"/>
  <c r="I408" i="29"/>
  <c r="R396" i="29"/>
  <c r="I396" i="29"/>
  <c r="R384" i="29"/>
  <c r="I384" i="29"/>
  <c r="R372" i="29"/>
  <c r="I372" i="29"/>
  <c r="R360" i="29"/>
  <c r="I360" i="29"/>
  <c r="R348" i="29"/>
  <c r="I348" i="29"/>
  <c r="R336" i="29"/>
  <c r="I336" i="29"/>
  <c r="R324" i="29"/>
  <c r="I324" i="29"/>
  <c r="R312" i="29"/>
  <c r="I312" i="29"/>
  <c r="R300" i="29"/>
  <c r="I300" i="29"/>
  <c r="R288" i="29"/>
  <c r="I288" i="29"/>
  <c r="R276" i="29"/>
  <c r="I276" i="29"/>
  <c r="R264" i="29"/>
  <c r="I264" i="29"/>
  <c r="R252" i="29"/>
  <c r="I252" i="29"/>
  <c r="R240" i="29"/>
  <c r="I240" i="29"/>
  <c r="R228" i="29"/>
  <c r="I228" i="29"/>
  <c r="R216" i="29"/>
  <c r="I216" i="29"/>
  <c r="R204" i="29"/>
  <c r="I204" i="29"/>
  <c r="R192" i="29"/>
  <c r="I192" i="29"/>
  <c r="R180" i="29"/>
  <c r="I180" i="29"/>
  <c r="R168" i="29"/>
  <c r="I168" i="29"/>
  <c r="R156" i="29"/>
  <c r="I156" i="29"/>
  <c r="R144" i="29"/>
  <c r="I144" i="29"/>
  <c r="R132" i="29"/>
  <c r="I132" i="29"/>
  <c r="R120" i="29"/>
  <c r="I120" i="29"/>
  <c r="R108" i="29"/>
  <c r="I108" i="29"/>
  <c r="R96" i="29"/>
  <c r="I96" i="29"/>
  <c r="R84" i="29"/>
  <c r="I84" i="29"/>
  <c r="R72" i="29"/>
  <c r="I72" i="29"/>
  <c r="R60" i="29"/>
  <c r="I60" i="29"/>
  <c r="R48" i="29"/>
  <c r="I48" i="29"/>
  <c r="R36" i="29"/>
  <c r="I36" i="29"/>
  <c r="R24" i="29"/>
  <c r="I24" i="29"/>
  <c r="R515" i="29"/>
  <c r="I515" i="29"/>
  <c r="R503" i="29"/>
  <c r="I503" i="29"/>
  <c r="R491" i="29"/>
  <c r="I491" i="29"/>
  <c r="R479" i="29"/>
  <c r="I479" i="29"/>
  <c r="R467" i="29"/>
  <c r="I467" i="29"/>
  <c r="R455" i="29"/>
  <c r="I455" i="29"/>
  <c r="R443" i="29"/>
  <c r="I443" i="29"/>
  <c r="R431" i="29"/>
  <c r="I431" i="29"/>
  <c r="R419" i="29"/>
  <c r="I419" i="29"/>
  <c r="R407" i="29"/>
  <c r="I407" i="29"/>
  <c r="R395" i="29"/>
  <c r="I395" i="29"/>
  <c r="R383" i="29"/>
  <c r="I383" i="29"/>
  <c r="R371" i="29"/>
  <c r="I371" i="29"/>
  <c r="R359" i="29"/>
  <c r="I359" i="29"/>
  <c r="R347" i="29"/>
  <c r="I347" i="29"/>
  <c r="R335" i="29"/>
  <c r="I335" i="29"/>
  <c r="R323" i="29"/>
  <c r="I323" i="29"/>
  <c r="R311" i="29"/>
  <c r="I311" i="29"/>
  <c r="R299" i="29"/>
  <c r="I299" i="29"/>
  <c r="R287" i="29"/>
  <c r="I287" i="29"/>
  <c r="R275" i="29"/>
  <c r="I275" i="29"/>
  <c r="R263" i="29"/>
  <c r="I263" i="29"/>
  <c r="R251" i="29"/>
  <c r="I251" i="29"/>
  <c r="R239" i="29"/>
  <c r="I239" i="29"/>
  <c r="R227" i="29"/>
  <c r="I227" i="29"/>
  <c r="R215" i="29"/>
  <c r="I215" i="29"/>
  <c r="R203" i="29"/>
  <c r="I203" i="29"/>
  <c r="R191" i="29"/>
  <c r="I191" i="29"/>
  <c r="R179" i="29"/>
  <c r="I179" i="29"/>
  <c r="R167" i="29"/>
  <c r="I167" i="29"/>
  <c r="R155" i="29"/>
  <c r="I155" i="29"/>
  <c r="R143" i="29"/>
  <c r="I143" i="29"/>
  <c r="R131" i="29"/>
  <c r="I131" i="29"/>
  <c r="R119" i="29"/>
  <c r="I119" i="29"/>
  <c r="R107" i="29"/>
  <c r="I107" i="29"/>
  <c r="R95" i="29"/>
  <c r="I95" i="29"/>
  <c r="R83" i="29"/>
  <c r="I83" i="29"/>
  <c r="R71" i="29"/>
  <c r="I71" i="29"/>
  <c r="R59" i="29"/>
  <c r="I59" i="29"/>
  <c r="R47" i="29"/>
  <c r="I47" i="29"/>
  <c r="R35" i="29"/>
  <c r="I35" i="29"/>
  <c r="R23" i="29"/>
  <c r="I23" i="29"/>
  <c r="R514" i="29"/>
  <c r="I514" i="29"/>
  <c r="R502" i="29"/>
  <c r="I502" i="29"/>
  <c r="R490" i="29"/>
  <c r="I490" i="29"/>
  <c r="R478" i="29"/>
  <c r="I478" i="29"/>
  <c r="R466" i="29"/>
  <c r="I466" i="29"/>
  <c r="R454" i="29"/>
  <c r="I454" i="29"/>
  <c r="R442" i="29"/>
  <c r="I442" i="29"/>
  <c r="R430" i="29"/>
  <c r="I430" i="29"/>
  <c r="R418" i="29"/>
  <c r="I418" i="29"/>
  <c r="R406" i="29"/>
  <c r="I406" i="29"/>
  <c r="R394" i="29"/>
  <c r="I394" i="29"/>
  <c r="R382" i="29"/>
  <c r="I382" i="29"/>
  <c r="R370" i="29"/>
  <c r="I370" i="29"/>
  <c r="R358" i="29"/>
  <c r="I358" i="29"/>
  <c r="R346" i="29"/>
  <c r="I346" i="29"/>
  <c r="R334" i="29"/>
  <c r="I334" i="29"/>
  <c r="R322" i="29"/>
  <c r="I322" i="29"/>
  <c r="R310" i="29"/>
  <c r="I310" i="29"/>
  <c r="R298" i="29"/>
  <c r="I298" i="29"/>
  <c r="R286" i="29"/>
  <c r="I286" i="29"/>
  <c r="R274" i="29"/>
  <c r="I274" i="29"/>
  <c r="R262" i="29"/>
  <c r="I262" i="29"/>
  <c r="R250" i="29"/>
  <c r="I250" i="29"/>
  <c r="R238" i="29"/>
  <c r="I238" i="29"/>
  <c r="R226" i="29"/>
  <c r="I226" i="29"/>
  <c r="R214" i="29"/>
  <c r="I214" i="29"/>
  <c r="R202" i="29"/>
  <c r="I202" i="29"/>
  <c r="R190" i="29"/>
  <c r="I190" i="29"/>
  <c r="R178" i="29"/>
  <c r="I178" i="29"/>
  <c r="R166" i="29"/>
  <c r="I166" i="29"/>
  <c r="R154" i="29"/>
  <c r="I154" i="29"/>
  <c r="R142" i="29"/>
  <c r="I142" i="29"/>
  <c r="R130" i="29"/>
  <c r="I130" i="29"/>
  <c r="R118" i="29"/>
  <c r="I118" i="29"/>
  <c r="R106" i="29"/>
  <c r="I106" i="29"/>
  <c r="R94" i="29"/>
  <c r="I94" i="29"/>
  <c r="R82" i="29"/>
  <c r="I82" i="29"/>
  <c r="R70" i="29"/>
  <c r="I70" i="29"/>
  <c r="R58" i="29"/>
  <c r="I58" i="29"/>
  <c r="R46" i="29"/>
  <c r="I46" i="29"/>
  <c r="R34" i="29"/>
  <c r="I34" i="29"/>
  <c r="R22" i="29"/>
  <c r="I22" i="29"/>
  <c r="R513" i="29"/>
  <c r="I513" i="29"/>
  <c r="R501" i="29"/>
  <c r="I501" i="29"/>
  <c r="R489" i="29"/>
  <c r="I489" i="29"/>
  <c r="R477" i="29"/>
  <c r="I477" i="29"/>
  <c r="R465" i="29"/>
  <c r="I465" i="29"/>
  <c r="R453" i="29"/>
  <c r="I453" i="29"/>
  <c r="R441" i="29"/>
  <c r="I441" i="29"/>
  <c r="R429" i="29"/>
  <c r="I429" i="29"/>
  <c r="R417" i="29"/>
  <c r="I417" i="29"/>
  <c r="R405" i="29"/>
  <c r="I405" i="29"/>
  <c r="R393" i="29"/>
  <c r="I393" i="29"/>
  <c r="R381" i="29"/>
  <c r="I381" i="29"/>
  <c r="R369" i="29"/>
  <c r="I369" i="29"/>
  <c r="R357" i="29"/>
  <c r="I357" i="29"/>
  <c r="R345" i="29"/>
  <c r="I345" i="29"/>
  <c r="R333" i="29"/>
  <c r="I333" i="29"/>
  <c r="R321" i="29"/>
  <c r="I321" i="29"/>
  <c r="R309" i="29"/>
  <c r="I309" i="29"/>
  <c r="R297" i="29"/>
  <c r="I297" i="29"/>
  <c r="R285" i="29"/>
  <c r="I285" i="29"/>
  <c r="R273" i="29"/>
  <c r="I273" i="29"/>
  <c r="R261" i="29"/>
  <c r="I261" i="29"/>
  <c r="R249" i="29"/>
  <c r="I249" i="29"/>
  <c r="R237" i="29"/>
  <c r="I237" i="29"/>
  <c r="R225" i="29"/>
  <c r="I225" i="29"/>
  <c r="R213" i="29"/>
  <c r="I213" i="29"/>
  <c r="R201" i="29"/>
  <c r="I201" i="29"/>
  <c r="R189" i="29"/>
  <c r="I189" i="29"/>
  <c r="R177" i="29"/>
  <c r="I177" i="29"/>
  <c r="R165" i="29"/>
  <c r="I165" i="29"/>
  <c r="R153" i="29"/>
  <c r="I153" i="29"/>
  <c r="R141" i="29"/>
  <c r="I141" i="29"/>
  <c r="R129" i="29"/>
  <c r="I129" i="29"/>
  <c r="R117" i="29"/>
  <c r="I117" i="29"/>
  <c r="R105" i="29"/>
  <c r="I105" i="29"/>
  <c r="R93" i="29"/>
  <c r="I93" i="29"/>
  <c r="R81" i="29"/>
  <c r="I81" i="29"/>
  <c r="R69" i="29"/>
  <c r="I69" i="29"/>
  <c r="R57" i="29"/>
  <c r="I57" i="29"/>
  <c r="R45" i="29"/>
  <c r="I45" i="29"/>
  <c r="R33" i="29"/>
  <c r="I33" i="29"/>
  <c r="R21" i="29"/>
  <c r="I21" i="29"/>
  <c r="R512" i="29"/>
  <c r="I512" i="29"/>
  <c r="R500" i="29"/>
  <c r="I500" i="29"/>
  <c r="R488" i="29"/>
  <c r="I488" i="29"/>
  <c r="R476" i="29"/>
  <c r="I476" i="29"/>
  <c r="R464" i="29"/>
  <c r="I464" i="29"/>
  <c r="R452" i="29"/>
  <c r="I452" i="29"/>
  <c r="R440" i="29"/>
  <c r="I440" i="29"/>
  <c r="R428" i="29"/>
  <c r="I428" i="29"/>
  <c r="R416" i="29"/>
  <c r="I416" i="29"/>
  <c r="R404" i="29"/>
  <c r="I404" i="29"/>
  <c r="R392" i="29"/>
  <c r="I392" i="29"/>
  <c r="R380" i="29"/>
  <c r="I380" i="29"/>
  <c r="R368" i="29"/>
  <c r="I368" i="29"/>
  <c r="R356" i="29"/>
  <c r="I356" i="29"/>
  <c r="R344" i="29"/>
  <c r="I344" i="29"/>
  <c r="R332" i="29"/>
  <c r="I332" i="29"/>
  <c r="R320" i="29"/>
  <c r="I320" i="29"/>
  <c r="R308" i="29"/>
  <c r="I308" i="29"/>
  <c r="R296" i="29"/>
  <c r="I296" i="29"/>
  <c r="R284" i="29"/>
  <c r="I284" i="29"/>
  <c r="R272" i="29"/>
  <c r="I272" i="29"/>
  <c r="R260" i="29"/>
  <c r="I260" i="29"/>
  <c r="R248" i="29"/>
  <c r="I248" i="29"/>
  <c r="R236" i="29"/>
  <c r="I236" i="29"/>
  <c r="R224" i="29"/>
  <c r="I224" i="29"/>
  <c r="R212" i="29"/>
  <c r="I212" i="29"/>
  <c r="R200" i="29"/>
  <c r="I200" i="29"/>
  <c r="R188" i="29"/>
  <c r="I188" i="29"/>
  <c r="R176" i="29"/>
  <c r="I176" i="29"/>
  <c r="R164" i="29"/>
  <c r="I164" i="29"/>
  <c r="R152" i="29"/>
  <c r="I152" i="29"/>
  <c r="R140" i="29"/>
  <c r="I140" i="29"/>
  <c r="R128" i="29"/>
  <c r="I128" i="29"/>
  <c r="R116" i="29"/>
  <c r="I116" i="29"/>
  <c r="R104" i="29"/>
  <c r="I104" i="29"/>
  <c r="R92" i="29"/>
  <c r="I92" i="29"/>
  <c r="R80" i="29"/>
  <c r="I80" i="29"/>
  <c r="R68" i="29"/>
  <c r="I68" i="29"/>
  <c r="R56" i="29"/>
  <c r="I56" i="29"/>
  <c r="R44" i="29"/>
  <c r="I44" i="29"/>
  <c r="R32" i="29"/>
  <c r="I32" i="29"/>
  <c r="R20" i="29"/>
  <c r="R511" i="29"/>
  <c r="I511" i="29"/>
  <c r="R499" i="29"/>
  <c r="I499" i="29"/>
  <c r="R487" i="29"/>
  <c r="I487" i="29"/>
  <c r="R475" i="29"/>
  <c r="I475" i="29"/>
  <c r="R463" i="29"/>
  <c r="I463" i="29"/>
  <c r="R451" i="29"/>
  <c r="I451" i="29"/>
  <c r="R439" i="29"/>
  <c r="I439" i="29"/>
  <c r="R427" i="29"/>
  <c r="I427" i="29"/>
  <c r="R415" i="29"/>
  <c r="I415" i="29"/>
  <c r="R403" i="29"/>
  <c r="I403" i="29"/>
  <c r="R391" i="29"/>
  <c r="I391" i="29"/>
  <c r="R379" i="29"/>
  <c r="I379" i="29"/>
  <c r="R367" i="29"/>
  <c r="I367" i="29"/>
  <c r="R355" i="29"/>
  <c r="I355" i="29"/>
  <c r="R343" i="29"/>
  <c r="I343" i="29"/>
  <c r="R331" i="29"/>
  <c r="I331" i="29"/>
  <c r="R319" i="29"/>
  <c r="I319" i="29"/>
  <c r="R307" i="29"/>
  <c r="I307" i="29"/>
  <c r="R295" i="29"/>
  <c r="I295" i="29"/>
  <c r="R283" i="29"/>
  <c r="I283" i="29"/>
  <c r="R271" i="29"/>
  <c r="I271" i="29"/>
  <c r="R259" i="29"/>
  <c r="I259" i="29"/>
  <c r="R247" i="29"/>
  <c r="I247" i="29"/>
  <c r="R235" i="29"/>
  <c r="I235" i="29"/>
  <c r="R223" i="29"/>
  <c r="I223" i="29"/>
  <c r="R211" i="29"/>
  <c r="I211" i="29"/>
  <c r="R199" i="29"/>
  <c r="I199" i="29"/>
  <c r="R187" i="29"/>
  <c r="I187" i="29"/>
  <c r="R175" i="29"/>
  <c r="I175" i="29"/>
  <c r="R163" i="29"/>
  <c r="I163" i="29"/>
  <c r="R151" i="29"/>
  <c r="I151" i="29"/>
  <c r="R139" i="29"/>
  <c r="I139" i="29"/>
  <c r="R127" i="29"/>
  <c r="I127" i="29"/>
  <c r="R115" i="29"/>
  <c r="I115" i="29"/>
  <c r="R103" i="29"/>
  <c r="I103" i="29"/>
  <c r="R91" i="29"/>
  <c r="I91" i="29"/>
  <c r="R79" i="29"/>
  <c r="I79" i="29"/>
  <c r="R67" i="29"/>
  <c r="I67" i="29"/>
  <c r="R55" i="29"/>
  <c r="I55" i="29"/>
  <c r="R43" i="29"/>
  <c r="I43" i="29"/>
  <c r="R31" i="29"/>
  <c r="I31" i="29"/>
  <c r="R19" i="29"/>
  <c r="R510" i="29"/>
  <c r="I510" i="29"/>
  <c r="R498" i="29"/>
  <c r="I498" i="29"/>
  <c r="R486" i="29"/>
  <c r="I486" i="29"/>
  <c r="R474" i="29"/>
  <c r="I474" i="29"/>
  <c r="R462" i="29"/>
  <c r="I462" i="29"/>
  <c r="R450" i="29"/>
  <c r="I450" i="29"/>
  <c r="R438" i="29"/>
  <c r="I438" i="29"/>
  <c r="R426" i="29"/>
  <c r="I426" i="29"/>
  <c r="R414" i="29"/>
  <c r="I414" i="29"/>
  <c r="R402" i="29"/>
  <c r="I402" i="29"/>
  <c r="R390" i="29"/>
  <c r="I390" i="29"/>
  <c r="R378" i="29"/>
  <c r="I378" i="29"/>
  <c r="R366" i="29"/>
  <c r="I366" i="29"/>
  <c r="R354" i="29"/>
  <c r="I354" i="29"/>
  <c r="R342" i="29"/>
  <c r="I342" i="29"/>
  <c r="R330" i="29"/>
  <c r="I330" i="29"/>
  <c r="R318" i="29"/>
  <c r="I318" i="29"/>
  <c r="R306" i="29"/>
  <c r="I306" i="29"/>
  <c r="R294" i="29"/>
  <c r="I294" i="29"/>
  <c r="R282" i="29"/>
  <c r="I282" i="29"/>
  <c r="R270" i="29"/>
  <c r="I270" i="29"/>
  <c r="R258" i="29"/>
  <c r="I258" i="29"/>
  <c r="R246" i="29"/>
  <c r="I246" i="29"/>
  <c r="R234" i="29"/>
  <c r="I234" i="29"/>
  <c r="R222" i="29"/>
  <c r="I222" i="29"/>
  <c r="R210" i="29"/>
  <c r="I210" i="29"/>
  <c r="R198" i="29"/>
  <c r="I198" i="29"/>
  <c r="R186" i="29"/>
  <c r="I186" i="29"/>
  <c r="R174" i="29"/>
  <c r="I174" i="29"/>
  <c r="R162" i="29"/>
  <c r="I162" i="29"/>
  <c r="R150" i="29"/>
  <c r="I150" i="29"/>
  <c r="R138" i="29"/>
  <c r="I138" i="29"/>
  <c r="R126" i="29"/>
  <c r="I126" i="29"/>
  <c r="R114" i="29"/>
  <c r="I114" i="29"/>
  <c r="R102" i="29"/>
  <c r="I102" i="29"/>
  <c r="R90" i="29"/>
  <c r="I90" i="29"/>
  <c r="R78" i="29"/>
  <c r="I78" i="29"/>
  <c r="R66" i="29"/>
  <c r="I66" i="29"/>
  <c r="R54" i="29"/>
  <c r="I54" i="29"/>
  <c r="R42" i="29"/>
  <c r="I42" i="29"/>
  <c r="R30" i="29"/>
  <c r="I30" i="29"/>
  <c r="R18" i="29"/>
  <c r="R509" i="29"/>
  <c r="I509" i="29"/>
  <c r="R497" i="29"/>
  <c r="I497" i="29"/>
  <c r="R485" i="29"/>
  <c r="I485" i="29"/>
  <c r="R473" i="29"/>
  <c r="I473" i="29"/>
  <c r="R461" i="29"/>
  <c r="I461" i="29"/>
  <c r="R449" i="29"/>
  <c r="I449" i="29"/>
  <c r="R437" i="29"/>
  <c r="I437" i="29"/>
  <c r="R425" i="29"/>
  <c r="I425" i="29"/>
  <c r="R413" i="29"/>
  <c r="I413" i="29"/>
  <c r="R401" i="29"/>
  <c r="I401" i="29"/>
  <c r="R389" i="29"/>
  <c r="I389" i="29"/>
  <c r="R377" i="29"/>
  <c r="I377" i="29"/>
  <c r="R365" i="29"/>
  <c r="I365" i="29"/>
  <c r="R353" i="29"/>
  <c r="I353" i="29"/>
  <c r="R341" i="29"/>
  <c r="I341" i="29"/>
  <c r="R329" i="29"/>
  <c r="I329" i="29"/>
  <c r="R317" i="29"/>
  <c r="I317" i="29"/>
  <c r="R305" i="29"/>
  <c r="I305" i="29"/>
  <c r="R293" i="29"/>
  <c r="I293" i="29"/>
  <c r="R281" i="29"/>
  <c r="I281" i="29"/>
  <c r="R269" i="29"/>
  <c r="I269" i="29"/>
  <c r="R257" i="29"/>
  <c r="I257" i="29"/>
  <c r="R245" i="29"/>
  <c r="I245" i="29"/>
  <c r="R233" i="29"/>
  <c r="I233" i="29"/>
  <c r="R221" i="29"/>
  <c r="I221" i="29"/>
  <c r="R209" i="29"/>
  <c r="I209" i="29"/>
  <c r="R197" i="29"/>
  <c r="I197" i="29"/>
  <c r="R185" i="29"/>
  <c r="I185" i="29"/>
  <c r="R173" i="29"/>
  <c r="I173" i="29"/>
  <c r="R161" i="29"/>
  <c r="I161" i="29"/>
  <c r="R149" i="29"/>
  <c r="I149" i="29"/>
  <c r="R137" i="29"/>
  <c r="I137" i="29"/>
  <c r="R125" i="29"/>
  <c r="I125" i="29"/>
  <c r="R113" i="29"/>
  <c r="I113" i="29"/>
  <c r="R101" i="29"/>
  <c r="I101" i="29"/>
  <c r="R89" i="29"/>
  <c r="I89" i="29"/>
  <c r="R77" i="29"/>
  <c r="I77" i="29"/>
  <c r="R65" i="29"/>
  <c r="I65" i="29"/>
  <c r="R53" i="29"/>
  <c r="I53" i="29"/>
  <c r="R41" i="29"/>
  <c r="I41" i="29"/>
  <c r="R29" i="29"/>
  <c r="I29" i="29"/>
  <c r="R508" i="29"/>
  <c r="I508" i="29"/>
  <c r="R496" i="29"/>
  <c r="I496" i="29"/>
  <c r="R484" i="29"/>
  <c r="I484" i="29"/>
  <c r="R472" i="29"/>
  <c r="I472" i="29"/>
  <c r="R460" i="29"/>
  <c r="I460" i="29"/>
  <c r="R448" i="29"/>
  <c r="I448" i="29"/>
  <c r="R436" i="29"/>
  <c r="I436" i="29"/>
  <c r="R424" i="29"/>
  <c r="I424" i="29"/>
  <c r="R412" i="29"/>
  <c r="I412" i="29"/>
  <c r="R400" i="29"/>
  <c r="I400" i="29"/>
  <c r="R388" i="29"/>
  <c r="I388" i="29"/>
  <c r="R376" i="29"/>
  <c r="I376" i="29"/>
  <c r="R364" i="29"/>
  <c r="I364" i="29"/>
  <c r="R352" i="29"/>
  <c r="I352" i="29"/>
  <c r="R340" i="29"/>
  <c r="I340" i="29"/>
  <c r="R328" i="29"/>
  <c r="I328" i="29"/>
  <c r="R316" i="29"/>
  <c r="I316" i="29"/>
  <c r="R304" i="29"/>
  <c r="I304" i="29"/>
  <c r="R292" i="29"/>
  <c r="I292" i="29"/>
  <c r="R280" i="29"/>
  <c r="I280" i="29"/>
  <c r="R268" i="29"/>
  <c r="I268" i="29"/>
  <c r="R256" i="29"/>
  <c r="I256" i="29"/>
  <c r="R244" i="29"/>
  <c r="I244" i="29"/>
  <c r="R232" i="29"/>
  <c r="I232" i="29"/>
  <c r="R220" i="29"/>
  <c r="I220" i="29"/>
  <c r="R208" i="29"/>
  <c r="I208" i="29"/>
  <c r="R196" i="29"/>
  <c r="I196" i="29"/>
  <c r="R184" i="29"/>
  <c r="I184" i="29"/>
  <c r="R172" i="29"/>
  <c r="I172" i="29"/>
  <c r="R160" i="29"/>
  <c r="I160" i="29"/>
  <c r="R148" i="29"/>
  <c r="I148" i="29"/>
  <c r="R136" i="29"/>
  <c r="I136" i="29"/>
  <c r="R124" i="29"/>
  <c r="I124" i="29"/>
  <c r="R112" i="29"/>
  <c r="I112" i="29"/>
  <c r="R100" i="29"/>
  <c r="I100" i="29"/>
  <c r="R88" i="29"/>
  <c r="I88" i="29"/>
  <c r="R76" i="29"/>
  <c r="I76" i="29"/>
  <c r="R64" i="29"/>
  <c r="I64" i="29"/>
  <c r="R52" i="29"/>
  <c r="I52" i="29"/>
  <c r="R40" i="29"/>
  <c r="I40" i="29"/>
  <c r="R28" i="29"/>
  <c r="I28" i="29"/>
  <c r="R507" i="29"/>
  <c r="I507" i="29"/>
  <c r="R495" i="29"/>
  <c r="I495" i="29"/>
  <c r="R483" i="29"/>
  <c r="I483" i="29"/>
  <c r="R471" i="29"/>
  <c r="I471" i="29"/>
  <c r="R459" i="29"/>
  <c r="I459" i="29"/>
  <c r="R447" i="29"/>
  <c r="I447" i="29"/>
  <c r="R435" i="29"/>
  <c r="I435" i="29"/>
  <c r="R423" i="29"/>
  <c r="I423" i="29"/>
  <c r="R411" i="29"/>
  <c r="I411" i="29"/>
  <c r="R399" i="29"/>
  <c r="I399" i="29"/>
  <c r="R387" i="29"/>
  <c r="I387" i="29"/>
  <c r="R375" i="29"/>
  <c r="I375" i="29"/>
  <c r="R363" i="29"/>
  <c r="I363" i="29"/>
  <c r="R351" i="29"/>
  <c r="I351" i="29"/>
  <c r="R339" i="29"/>
  <c r="I339" i="29"/>
  <c r="R327" i="29"/>
  <c r="I327" i="29"/>
  <c r="R315" i="29"/>
  <c r="I315" i="29"/>
  <c r="R303" i="29"/>
  <c r="I303" i="29"/>
  <c r="R291" i="29"/>
  <c r="I291" i="29"/>
  <c r="R279" i="29"/>
  <c r="I279" i="29"/>
  <c r="R267" i="29"/>
  <c r="I267" i="29"/>
  <c r="R255" i="29"/>
  <c r="I255" i="29"/>
  <c r="R243" i="29"/>
  <c r="I243" i="29"/>
  <c r="R231" i="29"/>
  <c r="I231" i="29"/>
  <c r="R219" i="29"/>
  <c r="I219" i="29"/>
  <c r="R207" i="29"/>
  <c r="I207" i="29"/>
  <c r="R195" i="29"/>
  <c r="I195" i="29"/>
  <c r="R183" i="29"/>
  <c r="I183" i="29"/>
  <c r="R171" i="29"/>
  <c r="I171" i="29"/>
  <c r="R159" i="29"/>
  <c r="I159" i="29"/>
  <c r="R147" i="29"/>
  <c r="I147" i="29"/>
  <c r="R135" i="29"/>
  <c r="I135" i="29"/>
  <c r="R123" i="29"/>
  <c r="I123" i="29"/>
  <c r="R111" i="29"/>
  <c r="I111" i="29"/>
  <c r="R99" i="29"/>
  <c r="I99" i="29"/>
  <c r="R87" i="29"/>
  <c r="I87" i="29"/>
  <c r="R75" i="29"/>
  <c r="I75" i="29"/>
  <c r="R63" i="29"/>
  <c r="I63" i="29"/>
  <c r="R51" i="29"/>
  <c r="I51" i="29"/>
  <c r="R39" i="29"/>
  <c r="I39" i="29"/>
  <c r="R27" i="29"/>
  <c r="I27" i="29"/>
  <c r="R506" i="29"/>
  <c r="I506" i="29"/>
  <c r="R494" i="29"/>
  <c r="I494" i="29"/>
  <c r="R482" i="29"/>
  <c r="I482" i="29"/>
  <c r="R470" i="29"/>
  <c r="I470" i="29"/>
  <c r="R458" i="29"/>
  <c r="I458" i="29"/>
  <c r="R446" i="29"/>
  <c r="I446" i="29"/>
  <c r="R434" i="29"/>
  <c r="I434" i="29"/>
  <c r="R422" i="29"/>
  <c r="I422" i="29"/>
  <c r="R410" i="29"/>
  <c r="I410" i="29"/>
  <c r="R398" i="29"/>
  <c r="I398" i="29"/>
  <c r="R386" i="29"/>
  <c r="I386" i="29"/>
  <c r="R374" i="29"/>
  <c r="I374" i="29"/>
  <c r="R362" i="29"/>
  <c r="I362" i="29"/>
  <c r="R350" i="29"/>
  <c r="I350" i="29"/>
  <c r="R338" i="29"/>
  <c r="I338" i="29"/>
  <c r="R326" i="29"/>
  <c r="I326" i="29"/>
  <c r="R314" i="29"/>
  <c r="I314" i="29"/>
  <c r="R302" i="29"/>
  <c r="I302" i="29"/>
  <c r="R290" i="29"/>
  <c r="I290" i="29"/>
  <c r="R278" i="29"/>
  <c r="I278" i="29"/>
  <c r="R266" i="29"/>
  <c r="I266" i="29"/>
  <c r="R254" i="29"/>
  <c r="I254" i="29"/>
  <c r="R242" i="29"/>
  <c r="I242" i="29"/>
  <c r="R230" i="29"/>
  <c r="I230" i="29"/>
  <c r="R218" i="29"/>
  <c r="I218" i="29"/>
  <c r="R206" i="29"/>
  <c r="I206" i="29"/>
  <c r="R194" i="29"/>
  <c r="I194" i="29"/>
  <c r="R182" i="29"/>
  <c r="I182" i="29"/>
  <c r="R170" i="29"/>
  <c r="I170" i="29"/>
  <c r="R158" i="29"/>
  <c r="I158" i="29"/>
  <c r="R146" i="29"/>
  <c r="I146" i="29"/>
  <c r="R134" i="29"/>
  <c r="I134" i="29"/>
  <c r="R122" i="29"/>
  <c r="I122" i="29"/>
  <c r="R110" i="29"/>
  <c r="I110" i="29"/>
  <c r="R98" i="29"/>
  <c r="I98" i="29"/>
  <c r="R86" i="29"/>
  <c r="I86" i="29"/>
  <c r="R74" i="29"/>
  <c r="I74" i="29"/>
  <c r="R62" i="29"/>
  <c r="I62" i="29"/>
  <c r="R50" i="29"/>
  <c r="I50" i="29"/>
  <c r="R38" i="29"/>
  <c r="I38" i="29"/>
  <c r="R26" i="29"/>
  <c r="I26" i="29"/>
  <c r="R17" i="29"/>
  <c r="R505" i="29"/>
  <c r="I505" i="29"/>
  <c r="R493" i="29"/>
  <c r="I493" i="29"/>
  <c r="R481" i="29"/>
  <c r="I481" i="29"/>
  <c r="R469" i="29"/>
  <c r="I469" i="29"/>
  <c r="R457" i="29"/>
  <c r="I457" i="29"/>
  <c r="R445" i="29"/>
  <c r="I445" i="29"/>
  <c r="R433" i="29"/>
  <c r="I433" i="29"/>
  <c r="R421" i="29"/>
  <c r="I421" i="29"/>
  <c r="R409" i="29"/>
  <c r="I409" i="29"/>
  <c r="R397" i="29"/>
  <c r="I397" i="29"/>
  <c r="R385" i="29"/>
  <c r="I385" i="29"/>
  <c r="R373" i="29"/>
  <c r="I373" i="29"/>
  <c r="R361" i="29"/>
  <c r="I361" i="29"/>
  <c r="R349" i="29"/>
  <c r="I349" i="29"/>
  <c r="R337" i="29"/>
  <c r="I337" i="29"/>
  <c r="R325" i="29"/>
  <c r="I325" i="29"/>
  <c r="R313" i="29"/>
  <c r="I313" i="29"/>
  <c r="R301" i="29"/>
  <c r="I301" i="29"/>
  <c r="R289" i="29"/>
  <c r="I289" i="29"/>
  <c r="R277" i="29"/>
  <c r="I277" i="29"/>
  <c r="R265" i="29"/>
  <c r="I265" i="29"/>
  <c r="R253" i="29"/>
  <c r="I253" i="29"/>
  <c r="R241" i="29"/>
  <c r="I241" i="29"/>
  <c r="R229" i="29"/>
  <c r="I229" i="29"/>
  <c r="R217" i="29"/>
  <c r="I217" i="29"/>
  <c r="R205" i="29"/>
  <c r="I205" i="29"/>
  <c r="R193" i="29"/>
  <c r="I193" i="29"/>
  <c r="R181" i="29"/>
  <c r="I181" i="29"/>
  <c r="R169" i="29"/>
  <c r="I169" i="29"/>
  <c r="R157" i="29"/>
  <c r="I157" i="29"/>
  <c r="R145" i="29"/>
  <c r="I145" i="29"/>
  <c r="R133" i="29"/>
  <c r="I133" i="29"/>
  <c r="R121" i="29"/>
  <c r="I121" i="29"/>
  <c r="R109" i="29"/>
  <c r="I109" i="29"/>
  <c r="R97" i="29"/>
  <c r="I97" i="29"/>
  <c r="R85" i="29"/>
  <c r="I85" i="29"/>
  <c r="R73" i="29"/>
  <c r="I73" i="29"/>
  <c r="R61" i="29"/>
  <c r="I61" i="29"/>
  <c r="R49" i="29"/>
  <c r="I49" i="29"/>
  <c r="R37" i="29"/>
  <c r="I37" i="29"/>
  <c r="R25" i="29"/>
  <c r="I25" i="29"/>
  <c r="N515" i="29"/>
  <c r="K515" i="29"/>
  <c r="J515" i="29"/>
  <c r="N503" i="29"/>
  <c r="K503" i="29"/>
  <c r="J503" i="29"/>
  <c r="N491" i="29"/>
  <c r="K491" i="29"/>
  <c r="J491" i="29"/>
  <c r="K479" i="29"/>
  <c r="J479" i="29"/>
  <c r="K467" i="29"/>
  <c r="J467" i="29"/>
  <c r="N455" i="29"/>
  <c r="K455" i="29"/>
  <c r="J455" i="29"/>
  <c r="N443" i="29"/>
  <c r="K443" i="29"/>
  <c r="J443" i="29"/>
  <c r="N431" i="29"/>
  <c r="K431" i="29"/>
  <c r="J431" i="29"/>
  <c r="N419" i="29"/>
  <c r="K419" i="29"/>
  <c r="J419" i="29"/>
  <c r="N407" i="29"/>
  <c r="K407" i="29"/>
  <c r="J407" i="29"/>
  <c r="K395" i="29"/>
  <c r="J395" i="29"/>
  <c r="K383" i="29"/>
  <c r="J383" i="29"/>
  <c r="N371" i="29"/>
  <c r="K371" i="29"/>
  <c r="J371" i="29"/>
  <c r="N359" i="29"/>
  <c r="K359" i="29"/>
  <c r="J359" i="29"/>
  <c r="N347" i="29"/>
  <c r="K347" i="29"/>
  <c r="J347" i="29"/>
  <c r="N335" i="29"/>
  <c r="K335" i="29"/>
  <c r="J335" i="29"/>
  <c r="N323" i="29"/>
  <c r="K323" i="29"/>
  <c r="J323" i="29"/>
  <c r="N311" i="29"/>
  <c r="K311" i="29"/>
  <c r="J311" i="29"/>
  <c r="N299" i="29"/>
  <c r="K299" i="29"/>
  <c r="J299" i="29"/>
  <c r="N287" i="29"/>
  <c r="K287" i="29"/>
  <c r="J287" i="29"/>
  <c r="N275" i="29"/>
  <c r="K275" i="29"/>
  <c r="J275" i="29"/>
  <c r="N263" i="29"/>
  <c r="K263" i="29"/>
  <c r="J263" i="29"/>
  <c r="N251" i="29"/>
  <c r="K251" i="29"/>
  <c r="J251" i="29"/>
  <c r="N239" i="29"/>
  <c r="K239" i="29"/>
  <c r="J239" i="29"/>
  <c r="N227" i="29"/>
  <c r="K227" i="29"/>
  <c r="J227" i="29"/>
  <c r="N215" i="29"/>
  <c r="K215" i="29"/>
  <c r="J215" i="29"/>
  <c r="N203" i="29"/>
  <c r="K203" i="29"/>
  <c r="J203" i="29"/>
  <c r="N191" i="29"/>
  <c r="K191" i="29"/>
  <c r="J191" i="29"/>
  <c r="N179" i="29"/>
  <c r="K179" i="29"/>
  <c r="J179" i="29"/>
  <c r="N167" i="29"/>
  <c r="K167" i="29"/>
  <c r="J167" i="29"/>
  <c r="N155" i="29"/>
  <c r="K155" i="29"/>
  <c r="J155" i="29"/>
  <c r="N143" i="29"/>
  <c r="K143" i="29"/>
  <c r="J143" i="29"/>
  <c r="N131" i="29"/>
  <c r="K131" i="29"/>
  <c r="J131" i="29"/>
  <c r="N119" i="29"/>
  <c r="K119" i="29"/>
  <c r="J119" i="29"/>
  <c r="N107" i="29"/>
  <c r="K107" i="29"/>
  <c r="J107" i="29"/>
  <c r="N95" i="29"/>
  <c r="K95" i="29"/>
  <c r="J95" i="29"/>
  <c r="N83" i="29"/>
  <c r="K83" i="29"/>
  <c r="J83" i="29"/>
  <c r="N71" i="29"/>
  <c r="K71" i="29"/>
  <c r="J71" i="29"/>
  <c r="N59" i="29"/>
  <c r="K59" i="29"/>
  <c r="J59" i="29"/>
  <c r="N47" i="29"/>
  <c r="K47" i="29"/>
  <c r="J47" i="29"/>
  <c r="N35" i="29"/>
  <c r="K35" i="29"/>
  <c r="J35" i="29"/>
  <c r="N23" i="29"/>
  <c r="K23" i="29"/>
  <c r="J23" i="29"/>
  <c r="N514" i="29"/>
  <c r="J514" i="29"/>
  <c r="K514" i="29"/>
  <c r="N502" i="29"/>
  <c r="K502" i="29"/>
  <c r="J502" i="29"/>
  <c r="N490" i="29"/>
  <c r="J490" i="29"/>
  <c r="K490" i="29"/>
  <c r="N478" i="29"/>
  <c r="K478" i="29"/>
  <c r="J478" i="29"/>
  <c r="N466" i="29"/>
  <c r="K466" i="29"/>
  <c r="J466" i="29"/>
  <c r="N454" i="29"/>
  <c r="K454" i="29"/>
  <c r="J454" i="29"/>
  <c r="N442" i="29"/>
  <c r="J442" i="29"/>
  <c r="K442" i="29"/>
  <c r="N430" i="29"/>
  <c r="K430" i="29"/>
  <c r="J430" i="29"/>
  <c r="N418" i="29"/>
  <c r="J418" i="29"/>
  <c r="K418" i="29"/>
  <c r="N406" i="29"/>
  <c r="J406" i="29"/>
  <c r="K406" i="29"/>
  <c r="N394" i="29"/>
  <c r="J394" i="29"/>
  <c r="K394" i="29"/>
  <c r="N382" i="29"/>
  <c r="J382" i="29"/>
  <c r="K382" i="29"/>
  <c r="J370" i="29"/>
  <c r="K370" i="29"/>
  <c r="N358" i="29"/>
  <c r="K358" i="29"/>
  <c r="J358" i="29"/>
  <c r="N346" i="29"/>
  <c r="J346" i="29"/>
  <c r="K346" i="29"/>
  <c r="N334" i="29"/>
  <c r="J334" i="29"/>
  <c r="K334" i="29"/>
  <c r="N322" i="29"/>
  <c r="J322" i="29"/>
  <c r="K322" i="29"/>
  <c r="N310" i="29"/>
  <c r="J310" i="29"/>
  <c r="K310" i="29"/>
  <c r="N298" i="29"/>
  <c r="J298" i="29"/>
  <c r="K298" i="29"/>
  <c r="K286" i="29"/>
  <c r="J286" i="29"/>
  <c r="N274" i="29"/>
  <c r="K274" i="29"/>
  <c r="J274" i="29"/>
  <c r="N262" i="29"/>
  <c r="J262" i="29"/>
  <c r="K262" i="29"/>
  <c r="N250" i="29"/>
  <c r="J250" i="29"/>
  <c r="K250" i="29"/>
  <c r="J238" i="29"/>
  <c r="K238" i="29"/>
  <c r="N226" i="29"/>
  <c r="J226" i="29"/>
  <c r="K226" i="29"/>
  <c r="N214" i="29"/>
  <c r="K214" i="29"/>
  <c r="J214" i="29"/>
  <c r="N202" i="29"/>
  <c r="K202" i="29"/>
  <c r="J202" i="29"/>
  <c r="J190" i="29"/>
  <c r="K190" i="29"/>
  <c r="N178" i="29"/>
  <c r="J178" i="29"/>
  <c r="K178" i="29"/>
  <c r="N166" i="29"/>
  <c r="J166" i="29"/>
  <c r="K166" i="29"/>
  <c r="N154" i="29"/>
  <c r="J154" i="29"/>
  <c r="K154" i="29"/>
  <c r="K142" i="29"/>
  <c r="J142" i="29"/>
  <c r="N130" i="29"/>
  <c r="K130" i="29"/>
  <c r="J130" i="29"/>
  <c r="N118" i="29"/>
  <c r="J118" i="29"/>
  <c r="K118" i="29"/>
  <c r="N106" i="29"/>
  <c r="J106" i="29"/>
  <c r="K106" i="29"/>
  <c r="J94" i="29"/>
  <c r="K94" i="29"/>
  <c r="N82" i="29"/>
  <c r="J82" i="29"/>
  <c r="K82" i="29"/>
  <c r="N70" i="29"/>
  <c r="K70" i="29"/>
  <c r="J70" i="29"/>
  <c r="N58" i="29"/>
  <c r="K58" i="29"/>
  <c r="J58" i="29"/>
  <c r="J46" i="29"/>
  <c r="K46" i="29"/>
  <c r="N34" i="29"/>
  <c r="J34" i="29"/>
  <c r="K34" i="29"/>
  <c r="J22" i="29"/>
  <c r="K22" i="29"/>
  <c r="K492" i="29"/>
  <c r="J492" i="29"/>
  <c r="K420" i="29"/>
  <c r="J420" i="29"/>
  <c r="N348" i="29"/>
  <c r="K348" i="29"/>
  <c r="J348" i="29"/>
  <c r="J252" i="29"/>
  <c r="K252" i="29"/>
  <c r="N144" i="29"/>
  <c r="K144" i="29"/>
  <c r="J144" i="29"/>
  <c r="N489" i="29"/>
  <c r="J489" i="29"/>
  <c r="K489" i="29"/>
  <c r="N477" i="29"/>
  <c r="K477" i="29"/>
  <c r="J477" i="29"/>
  <c r="N465" i="29"/>
  <c r="K465" i="29"/>
  <c r="J465" i="29"/>
  <c r="N453" i="29"/>
  <c r="K453" i="29"/>
  <c r="J453" i="29"/>
  <c r="K441" i="29"/>
  <c r="J441" i="29"/>
  <c r="N429" i="29"/>
  <c r="K429" i="29"/>
  <c r="J429" i="29"/>
  <c r="N417" i="29"/>
  <c r="K417" i="29"/>
  <c r="J417" i="29"/>
  <c r="N405" i="29"/>
  <c r="K405" i="29"/>
  <c r="J405" i="29"/>
  <c r="N393" i="29"/>
  <c r="K393" i="29"/>
  <c r="J393" i="29"/>
  <c r="N381" i="29"/>
  <c r="K381" i="29"/>
  <c r="J381" i="29"/>
  <c r="N369" i="29"/>
  <c r="K369" i="29"/>
  <c r="J369" i="29"/>
  <c r="N357" i="29"/>
  <c r="K357" i="29"/>
  <c r="J357" i="29"/>
  <c r="N345" i="29"/>
  <c r="K345" i="29"/>
  <c r="J345" i="29"/>
  <c r="N333" i="29"/>
  <c r="K333" i="29"/>
  <c r="J333" i="29"/>
  <c r="N321" i="29"/>
  <c r="K321" i="29"/>
  <c r="J321" i="29"/>
  <c r="N309" i="29"/>
  <c r="K309" i="29"/>
  <c r="J309" i="29"/>
  <c r="N297" i="29"/>
  <c r="K297" i="29"/>
  <c r="J297" i="29"/>
  <c r="K285" i="29"/>
  <c r="J285" i="29"/>
  <c r="N273" i="29"/>
  <c r="K273" i="29"/>
  <c r="J273" i="29"/>
  <c r="N261" i="29"/>
  <c r="K261" i="29"/>
  <c r="J261" i="29"/>
  <c r="N249" i="29"/>
  <c r="K249" i="29"/>
  <c r="J249" i="29"/>
  <c r="K237" i="29"/>
  <c r="J237" i="29"/>
  <c r="N225" i="29"/>
  <c r="K225" i="29"/>
  <c r="J225" i="29"/>
  <c r="N213" i="29"/>
  <c r="K213" i="29"/>
  <c r="J213" i="29"/>
  <c r="N201" i="29"/>
  <c r="K201" i="29"/>
  <c r="J201" i="29"/>
  <c r="K189" i="29"/>
  <c r="J189" i="29"/>
  <c r="N177" i="29"/>
  <c r="K177" i="29"/>
  <c r="J177" i="29"/>
  <c r="N165" i="29"/>
  <c r="K165" i="29"/>
  <c r="J165" i="29"/>
  <c r="N153" i="29"/>
  <c r="K153" i="29"/>
  <c r="J153" i="29"/>
  <c r="K141" i="29"/>
  <c r="J141" i="29"/>
  <c r="N129" i="29"/>
  <c r="K129" i="29"/>
  <c r="J129" i="29"/>
  <c r="N117" i="29"/>
  <c r="K117" i="29"/>
  <c r="J117" i="29"/>
  <c r="N105" i="29"/>
  <c r="K105" i="29"/>
  <c r="J105" i="29"/>
  <c r="K93" i="29"/>
  <c r="J93" i="29"/>
  <c r="N81" i="29"/>
  <c r="K81" i="29"/>
  <c r="J81" i="29"/>
  <c r="N69" i="29"/>
  <c r="K69" i="29"/>
  <c r="J69" i="29"/>
  <c r="N57" i="29"/>
  <c r="K57" i="29"/>
  <c r="J57" i="29"/>
  <c r="K45" i="29"/>
  <c r="J45" i="29"/>
  <c r="N33" i="29"/>
  <c r="K33" i="29"/>
  <c r="J33" i="29"/>
  <c r="J21" i="29"/>
  <c r="K21" i="29"/>
  <c r="J512" i="29"/>
  <c r="K512" i="29"/>
  <c r="J500" i="29"/>
  <c r="K500" i="29"/>
  <c r="K488" i="29"/>
  <c r="J488" i="29"/>
  <c r="J476" i="29"/>
  <c r="K476" i="29"/>
  <c r="K464" i="29"/>
  <c r="J464" i="29"/>
  <c r="K452" i="29"/>
  <c r="J452" i="29"/>
  <c r="J440" i="29"/>
  <c r="K440" i="29"/>
  <c r="K428" i="29"/>
  <c r="J428" i="29"/>
  <c r="K416" i="29"/>
  <c r="J416" i="29"/>
  <c r="J404" i="29"/>
  <c r="K404" i="29"/>
  <c r="K392" i="29"/>
  <c r="J392" i="29"/>
  <c r="K380" i="29"/>
  <c r="J380" i="29"/>
  <c r="J368" i="29"/>
  <c r="K368" i="29"/>
  <c r="J356" i="29"/>
  <c r="K356" i="29"/>
  <c r="K344" i="29"/>
  <c r="J344" i="29"/>
  <c r="K332" i="29"/>
  <c r="J332" i="29"/>
  <c r="N320" i="29"/>
  <c r="K320" i="29"/>
  <c r="J320" i="29"/>
  <c r="N308" i="29"/>
  <c r="K308" i="29"/>
  <c r="J308" i="29"/>
  <c r="N296" i="29"/>
  <c r="K296" i="29"/>
  <c r="J296" i="29"/>
  <c r="N284" i="29"/>
  <c r="K284" i="29"/>
  <c r="J284" i="29"/>
  <c r="N272" i="29"/>
  <c r="K272" i="29"/>
  <c r="J272" i="29"/>
  <c r="N260" i="29"/>
  <c r="K260" i="29"/>
  <c r="J260" i="29"/>
  <c r="N248" i="29"/>
  <c r="K248" i="29"/>
  <c r="J248" i="29"/>
  <c r="N236" i="29"/>
  <c r="K236" i="29"/>
  <c r="J236" i="29"/>
  <c r="N224" i="29"/>
  <c r="K224" i="29"/>
  <c r="J224" i="29"/>
  <c r="N212" i="29"/>
  <c r="K212" i="29"/>
  <c r="J212" i="29"/>
  <c r="N200" i="29"/>
  <c r="K200" i="29"/>
  <c r="J200" i="29"/>
  <c r="N188" i="29"/>
  <c r="K188" i="29"/>
  <c r="J188" i="29"/>
  <c r="N176" i="29"/>
  <c r="K176" i="29"/>
  <c r="J176" i="29"/>
  <c r="N164" i="29"/>
  <c r="K164" i="29"/>
  <c r="J164" i="29"/>
  <c r="N152" i="29"/>
  <c r="K152" i="29"/>
  <c r="J152" i="29"/>
  <c r="N140" i="29"/>
  <c r="J140" i="29"/>
  <c r="K140" i="29"/>
  <c r="N128" i="29"/>
  <c r="K128" i="29"/>
  <c r="J128" i="29"/>
  <c r="N116" i="29"/>
  <c r="K116" i="29"/>
  <c r="J116" i="29"/>
  <c r="N104" i="29"/>
  <c r="K104" i="29"/>
  <c r="J104" i="29"/>
  <c r="N92" i="29"/>
  <c r="K92" i="29"/>
  <c r="J92" i="29"/>
  <c r="N80" i="29"/>
  <c r="K80" i="29"/>
  <c r="J80" i="29"/>
  <c r="N68" i="29"/>
  <c r="K68" i="29"/>
  <c r="J68" i="29"/>
  <c r="N56" i="29"/>
  <c r="K56" i="29"/>
  <c r="J56" i="29"/>
  <c r="N44" i="29"/>
  <c r="K44" i="29"/>
  <c r="J44" i="29"/>
  <c r="N32" i="29"/>
  <c r="K32" i="29"/>
  <c r="J32" i="29"/>
  <c r="N20" i="29"/>
  <c r="N511" i="29"/>
  <c r="J511" i="29"/>
  <c r="K511" i="29"/>
  <c r="K499" i="29"/>
  <c r="J499" i="29"/>
  <c r="K487" i="29"/>
  <c r="J487" i="29"/>
  <c r="J475" i="29"/>
  <c r="K475" i="29"/>
  <c r="K463" i="29"/>
  <c r="J463" i="29"/>
  <c r="K451" i="29"/>
  <c r="J451" i="29"/>
  <c r="J439" i="29"/>
  <c r="K439" i="29"/>
  <c r="J427" i="29"/>
  <c r="K427" i="29"/>
  <c r="K415" i="29"/>
  <c r="J415" i="29"/>
  <c r="J403" i="29"/>
  <c r="K403" i="29"/>
  <c r="J391" i="29"/>
  <c r="K391" i="29"/>
  <c r="J379" i="29"/>
  <c r="K379" i="29"/>
  <c r="J367" i="29"/>
  <c r="K367" i="29"/>
  <c r="J355" i="29"/>
  <c r="K355" i="29"/>
  <c r="K343" i="29"/>
  <c r="J343" i="29"/>
  <c r="J331" i="29"/>
  <c r="K331" i="29"/>
  <c r="N319" i="29"/>
  <c r="J319" i="29"/>
  <c r="K319" i="29"/>
  <c r="N307" i="29"/>
  <c r="J307" i="29"/>
  <c r="K307" i="29"/>
  <c r="N295" i="29"/>
  <c r="J295" i="29"/>
  <c r="K295" i="29"/>
  <c r="J283" i="29"/>
  <c r="K283" i="29"/>
  <c r="N271" i="29"/>
  <c r="K271" i="29"/>
  <c r="J271" i="29"/>
  <c r="N259" i="29"/>
  <c r="J259" i="29"/>
  <c r="K259" i="29"/>
  <c r="N247" i="29"/>
  <c r="J247" i="29"/>
  <c r="K247" i="29"/>
  <c r="J235" i="29"/>
  <c r="K235" i="29"/>
  <c r="N223" i="29"/>
  <c r="J223" i="29"/>
  <c r="K223" i="29"/>
  <c r="N211" i="29"/>
  <c r="J211" i="29"/>
  <c r="K211" i="29"/>
  <c r="N199" i="29"/>
  <c r="K199" i="29"/>
  <c r="J199" i="29"/>
  <c r="J187" i="29"/>
  <c r="K187" i="29"/>
  <c r="N175" i="29"/>
  <c r="J175" i="29"/>
  <c r="K175" i="29"/>
  <c r="N163" i="29"/>
  <c r="J163" i="29"/>
  <c r="K163" i="29"/>
  <c r="N151" i="29"/>
  <c r="J151" i="29"/>
  <c r="K151" i="29"/>
  <c r="J139" i="29"/>
  <c r="K139" i="29"/>
  <c r="N127" i="29"/>
  <c r="K127" i="29"/>
  <c r="J127" i="29"/>
  <c r="N115" i="29"/>
  <c r="J115" i="29"/>
  <c r="K115" i="29"/>
  <c r="N103" i="29"/>
  <c r="J103" i="29"/>
  <c r="K103" i="29"/>
  <c r="J91" i="29"/>
  <c r="K91" i="29"/>
  <c r="N79" i="29"/>
  <c r="J79" i="29"/>
  <c r="K79" i="29"/>
  <c r="N67" i="29"/>
  <c r="J67" i="29"/>
  <c r="K67" i="29"/>
  <c r="N55" i="29"/>
  <c r="K55" i="29"/>
  <c r="J55" i="29"/>
  <c r="J43" i="29"/>
  <c r="K43" i="29"/>
  <c r="N31" i="29"/>
  <c r="J31" i="29"/>
  <c r="K31" i="29"/>
  <c r="N480" i="29"/>
  <c r="K480" i="29"/>
  <c r="J480" i="29"/>
  <c r="N408" i="29"/>
  <c r="K408" i="29"/>
  <c r="J408" i="29"/>
  <c r="N336" i="29"/>
  <c r="K336" i="29"/>
  <c r="J336" i="29"/>
  <c r="N288" i="29"/>
  <c r="K288" i="29"/>
  <c r="J288" i="29"/>
  <c r="K216" i="29"/>
  <c r="J216" i="29"/>
  <c r="J168" i="29"/>
  <c r="K168" i="29"/>
  <c r="N108" i="29"/>
  <c r="J108" i="29"/>
  <c r="K108" i="29"/>
  <c r="K60" i="29"/>
  <c r="J60" i="29"/>
  <c r="K510" i="29"/>
  <c r="J510" i="29"/>
  <c r="K498" i="29"/>
  <c r="J498" i="29"/>
  <c r="K486" i="29"/>
  <c r="J486" i="29"/>
  <c r="K474" i="29"/>
  <c r="J474" i="29"/>
  <c r="K462" i="29"/>
  <c r="J462" i="29"/>
  <c r="K450" i="29"/>
  <c r="J450" i="29"/>
  <c r="K438" i="29"/>
  <c r="J438" i="29"/>
  <c r="K426" i="29"/>
  <c r="J426" i="29"/>
  <c r="K414" i="29"/>
  <c r="J414" i="29"/>
  <c r="K402" i="29"/>
  <c r="J402" i="29"/>
  <c r="K390" i="29"/>
  <c r="J390" i="29"/>
  <c r="K378" i="29"/>
  <c r="J378" i="29"/>
  <c r="K366" i="29"/>
  <c r="J366" i="29"/>
  <c r="J354" i="29"/>
  <c r="K354" i="29"/>
  <c r="K342" i="29"/>
  <c r="J342" i="29"/>
  <c r="K330" i="29"/>
  <c r="J330" i="29"/>
  <c r="N318" i="29"/>
  <c r="K318" i="29"/>
  <c r="J318" i="29"/>
  <c r="N306" i="29"/>
  <c r="K306" i="29"/>
  <c r="J306" i="29"/>
  <c r="N294" i="29"/>
  <c r="K294" i="29"/>
  <c r="J294" i="29"/>
  <c r="N282" i="29"/>
  <c r="K282" i="29"/>
  <c r="J282" i="29"/>
  <c r="N270" i="29"/>
  <c r="J270" i="29"/>
  <c r="K270" i="29"/>
  <c r="N258" i="29"/>
  <c r="K258" i="29"/>
  <c r="J258" i="29"/>
  <c r="J246" i="29"/>
  <c r="K246" i="29"/>
  <c r="J234" i="29"/>
  <c r="K234" i="29"/>
  <c r="J222" i="29"/>
  <c r="K222" i="29"/>
  <c r="J210" i="29"/>
  <c r="K210" i="29"/>
  <c r="J198" i="29"/>
  <c r="K198" i="29"/>
  <c r="J186" i="29"/>
  <c r="K186" i="29"/>
  <c r="N174" i="29"/>
  <c r="J174" i="29"/>
  <c r="K174" i="29"/>
  <c r="N162" i="29"/>
  <c r="J162" i="29"/>
  <c r="K162" i="29"/>
  <c r="N150" i="29"/>
  <c r="J150" i="29"/>
  <c r="K150" i="29"/>
  <c r="N138" i="29"/>
  <c r="J138" i="29"/>
  <c r="K138" i="29"/>
  <c r="N126" i="29"/>
  <c r="J126" i="29"/>
  <c r="K126" i="29"/>
  <c r="N114" i="29"/>
  <c r="J114" i="29"/>
  <c r="K114" i="29"/>
  <c r="J102" i="29"/>
  <c r="K102" i="29"/>
  <c r="J90" i="29"/>
  <c r="K90" i="29"/>
  <c r="J78" i="29"/>
  <c r="K78" i="29"/>
  <c r="J66" i="29"/>
  <c r="K66" i="29"/>
  <c r="J54" i="29"/>
  <c r="K54" i="29"/>
  <c r="J42" i="29"/>
  <c r="K42" i="29"/>
  <c r="N30" i="29"/>
  <c r="J30" i="29"/>
  <c r="K30" i="29"/>
  <c r="N504" i="29"/>
  <c r="J504" i="29"/>
  <c r="K504" i="29"/>
  <c r="N432" i="29"/>
  <c r="K432" i="29"/>
  <c r="J432" i="29"/>
  <c r="J360" i="29"/>
  <c r="K360" i="29"/>
  <c r="K276" i="29"/>
  <c r="J276" i="29"/>
  <c r="N204" i="29"/>
  <c r="K204" i="29"/>
  <c r="J204" i="29"/>
  <c r="N120" i="29"/>
  <c r="K120" i="29"/>
  <c r="J120" i="29"/>
  <c r="N24" i="29"/>
  <c r="J24" i="29"/>
  <c r="K24" i="29"/>
  <c r="K509" i="29"/>
  <c r="J509" i="29"/>
  <c r="K497" i="29"/>
  <c r="J497" i="29"/>
  <c r="K485" i="29"/>
  <c r="J485" i="29"/>
  <c r="K473" i="29"/>
  <c r="J473" i="29"/>
  <c r="K461" i="29"/>
  <c r="J461" i="29"/>
  <c r="K449" i="29"/>
  <c r="J449" i="29"/>
  <c r="K437" i="29"/>
  <c r="J437" i="29"/>
  <c r="K425" i="29"/>
  <c r="J425" i="29"/>
  <c r="K413" i="29"/>
  <c r="J413" i="29"/>
  <c r="K401" i="29"/>
  <c r="J401" i="29"/>
  <c r="K389" i="29"/>
  <c r="J389" i="29"/>
  <c r="K377" i="29"/>
  <c r="J377" i="29"/>
  <c r="K365" i="29"/>
  <c r="J365" i="29"/>
  <c r="K353" i="29"/>
  <c r="J353" i="29"/>
  <c r="K341" i="29"/>
  <c r="J341" i="29"/>
  <c r="K329" i="29"/>
  <c r="J329" i="29"/>
  <c r="K317" i="29"/>
  <c r="J317" i="29"/>
  <c r="N305" i="29"/>
  <c r="K305" i="29"/>
  <c r="J305" i="29"/>
  <c r="K293" i="29"/>
  <c r="J293" i="29"/>
  <c r="K281" i="29"/>
  <c r="J281" i="29"/>
  <c r="K269" i="29"/>
  <c r="J269" i="29"/>
  <c r="N257" i="29"/>
  <c r="K257" i="29"/>
  <c r="J257" i="29"/>
  <c r="K245" i="29"/>
  <c r="J245" i="29"/>
  <c r="K233" i="29"/>
  <c r="J233" i="29"/>
  <c r="K221" i="29"/>
  <c r="J221" i="29"/>
  <c r="N209" i="29"/>
  <c r="K209" i="29"/>
  <c r="J209" i="29"/>
  <c r="K197" i="29"/>
  <c r="J197" i="29"/>
  <c r="K185" i="29"/>
  <c r="J185" i="29"/>
  <c r="K173" i="29"/>
  <c r="J173" i="29"/>
  <c r="N161" i="29"/>
  <c r="K161" i="29"/>
  <c r="J161" i="29"/>
  <c r="K149" i="29"/>
  <c r="J149" i="29"/>
  <c r="K137" i="29"/>
  <c r="J137" i="29"/>
  <c r="K125" i="29"/>
  <c r="J125" i="29"/>
  <c r="N113" i="29"/>
  <c r="K113" i="29"/>
  <c r="J113" i="29"/>
  <c r="K101" i="29"/>
  <c r="J101" i="29"/>
  <c r="K89" i="29"/>
  <c r="J89" i="29"/>
  <c r="K77" i="29"/>
  <c r="J77" i="29"/>
  <c r="N65" i="29"/>
  <c r="K65" i="29"/>
  <c r="J65" i="29"/>
  <c r="K53" i="29"/>
  <c r="J53" i="29"/>
  <c r="K41" i="29"/>
  <c r="J41" i="29"/>
  <c r="N29" i="29"/>
  <c r="K29" i="29"/>
  <c r="J29" i="29"/>
  <c r="N516" i="29"/>
  <c r="K516" i="29"/>
  <c r="J516" i="29"/>
  <c r="N444" i="29"/>
  <c r="K444" i="29"/>
  <c r="J444" i="29"/>
  <c r="N372" i="29"/>
  <c r="K372" i="29"/>
  <c r="J372" i="29"/>
  <c r="N300" i="29"/>
  <c r="K300" i="29"/>
  <c r="J300" i="29"/>
  <c r="N228" i="29"/>
  <c r="K228" i="29"/>
  <c r="J228" i="29"/>
  <c r="K156" i="29"/>
  <c r="J156" i="29"/>
  <c r="N96" i="29"/>
  <c r="J96" i="29"/>
  <c r="K96" i="29"/>
  <c r="N48" i="29"/>
  <c r="K48" i="29"/>
  <c r="J48" i="29"/>
  <c r="K508" i="29"/>
  <c r="J508" i="29"/>
  <c r="K496" i="29"/>
  <c r="J496" i="29"/>
  <c r="K484" i="29"/>
  <c r="J484" i="29"/>
  <c r="K472" i="29"/>
  <c r="J472" i="29"/>
  <c r="K460" i="29"/>
  <c r="J460" i="29"/>
  <c r="K448" i="29"/>
  <c r="J448" i="29"/>
  <c r="K436" i="29"/>
  <c r="J436" i="29"/>
  <c r="J424" i="29"/>
  <c r="K424" i="29"/>
  <c r="K412" i="29"/>
  <c r="J412" i="29"/>
  <c r="K400" i="29"/>
  <c r="J400" i="29"/>
  <c r="J388" i="29"/>
  <c r="K388" i="29"/>
  <c r="K376" i="29"/>
  <c r="J376" i="29"/>
  <c r="K364" i="29"/>
  <c r="J364" i="29"/>
  <c r="K352" i="29"/>
  <c r="J352" i="29"/>
  <c r="K340" i="29"/>
  <c r="J340" i="29"/>
  <c r="K328" i="29"/>
  <c r="J328" i="29"/>
  <c r="J316" i="29"/>
  <c r="K316" i="29"/>
  <c r="N304" i="29"/>
  <c r="K304" i="29"/>
  <c r="J304" i="29"/>
  <c r="K292" i="29"/>
  <c r="J292" i="29"/>
  <c r="K280" i="29"/>
  <c r="J280" i="29"/>
  <c r="K268" i="29"/>
  <c r="J268" i="29"/>
  <c r="N256" i="29"/>
  <c r="K256" i="29"/>
  <c r="J256" i="29"/>
  <c r="K244" i="29"/>
  <c r="J244" i="29"/>
  <c r="K232" i="29"/>
  <c r="J232" i="29"/>
  <c r="K220" i="29"/>
  <c r="J220" i="29"/>
  <c r="N208" i="29"/>
  <c r="K208" i="29"/>
  <c r="J208" i="29"/>
  <c r="K196" i="29"/>
  <c r="J196" i="29"/>
  <c r="K184" i="29"/>
  <c r="J184" i="29"/>
  <c r="K172" i="29"/>
  <c r="J172" i="29"/>
  <c r="N160" i="29"/>
  <c r="K160" i="29"/>
  <c r="J160" i="29"/>
  <c r="K148" i="29"/>
  <c r="J148" i="29"/>
  <c r="K136" i="29"/>
  <c r="J136" i="29"/>
  <c r="K124" i="29"/>
  <c r="J124" i="29"/>
  <c r="N112" i="29"/>
  <c r="K112" i="29"/>
  <c r="J112" i="29"/>
  <c r="K100" i="29"/>
  <c r="J100" i="29"/>
  <c r="K88" i="29"/>
  <c r="J88" i="29"/>
  <c r="K76" i="29"/>
  <c r="J76" i="29"/>
  <c r="N64" i="29"/>
  <c r="K64" i="29"/>
  <c r="J64" i="29"/>
  <c r="K52" i="29"/>
  <c r="J52" i="29"/>
  <c r="K40" i="29"/>
  <c r="J40" i="29"/>
  <c r="N28" i="29"/>
  <c r="K28" i="29"/>
  <c r="J28" i="29"/>
  <c r="N468" i="29"/>
  <c r="J468" i="29"/>
  <c r="K468" i="29"/>
  <c r="N396" i="29"/>
  <c r="J396" i="29"/>
  <c r="K396" i="29"/>
  <c r="K324" i="29"/>
  <c r="J324" i="29"/>
  <c r="K264" i="29"/>
  <c r="J264" i="29"/>
  <c r="N192" i="29"/>
  <c r="K192" i="29"/>
  <c r="J192" i="29"/>
  <c r="N132" i="29"/>
  <c r="K132" i="29"/>
  <c r="J132" i="29"/>
  <c r="N84" i="29"/>
  <c r="K84" i="29"/>
  <c r="J84" i="29"/>
  <c r="N36" i="29"/>
  <c r="J36" i="29"/>
  <c r="K36" i="29"/>
  <c r="N501" i="29"/>
  <c r="K501" i="29"/>
  <c r="J501" i="29"/>
  <c r="K507" i="29"/>
  <c r="J507" i="29"/>
  <c r="K495" i="29"/>
  <c r="J495" i="29"/>
  <c r="K483" i="29"/>
  <c r="J483" i="29"/>
  <c r="J471" i="29"/>
  <c r="K471" i="29"/>
  <c r="K459" i="29"/>
  <c r="J459" i="29"/>
  <c r="K447" i="29"/>
  <c r="J447" i="29"/>
  <c r="K435" i="29"/>
  <c r="J435" i="29"/>
  <c r="K423" i="29"/>
  <c r="J423" i="29"/>
  <c r="J411" i="29"/>
  <c r="K411" i="29"/>
  <c r="J399" i="29"/>
  <c r="K399" i="29"/>
  <c r="K387" i="29"/>
  <c r="J387" i="29"/>
  <c r="K375" i="29"/>
  <c r="J375" i="29"/>
  <c r="K363" i="29"/>
  <c r="J363" i="29"/>
  <c r="K351" i="29"/>
  <c r="J351" i="29"/>
  <c r="K339" i="29"/>
  <c r="J339" i="29"/>
  <c r="J327" i="29"/>
  <c r="K327" i="29"/>
  <c r="K315" i="29"/>
  <c r="J315" i="29"/>
  <c r="N303" i="29"/>
  <c r="K303" i="29"/>
  <c r="J303" i="29"/>
  <c r="K291" i="29"/>
  <c r="J291" i="29"/>
  <c r="K279" i="29"/>
  <c r="J279" i="29"/>
  <c r="K267" i="29"/>
  <c r="J267" i="29"/>
  <c r="N255" i="29"/>
  <c r="J255" i="29"/>
  <c r="K255" i="29"/>
  <c r="K243" i="29"/>
  <c r="J243" i="29"/>
  <c r="K231" i="29"/>
  <c r="J231" i="29"/>
  <c r="K219" i="29"/>
  <c r="J219" i="29"/>
  <c r="N207" i="29"/>
  <c r="K207" i="29"/>
  <c r="J207" i="29"/>
  <c r="K195" i="29"/>
  <c r="J195" i="29"/>
  <c r="K183" i="29"/>
  <c r="J183" i="29"/>
  <c r="K171" i="29"/>
  <c r="J171" i="29"/>
  <c r="N159" i="29"/>
  <c r="K159" i="29"/>
  <c r="J159" i="29"/>
  <c r="K147" i="29"/>
  <c r="J147" i="29"/>
  <c r="K135" i="29"/>
  <c r="J135" i="29"/>
  <c r="K123" i="29"/>
  <c r="J123" i="29"/>
  <c r="N111" i="29"/>
  <c r="J111" i="29"/>
  <c r="K111" i="29"/>
  <c r="K99" i="29"/>
  <c r="J99" i="29"/>
  <c r="K87" i="29"/>
  <c r="J87" i="29"/>
  <c r="K75" i="29"/>
  <c r="J75" i="29"/>
  <c r="N63" i="29"/>
  <c r="K63" i="29"/>
  <c r="J63" i="29"/>
  <c r="K51" i="29"/>
  <c r="J51" i="29"/>
  <c r="K39" i="29"/>
  <c r="J39" i="29"/>
  <c r="N27" i="29"/>
  <c r="J27" i="29"/>
  <c r="K27" i="29"/>
  <c r="N513" i="29"/>
  <c r="K513" i="29"/>
  <c r="J513" i="29"/>
  <c r="K506" i="29"/>
  <c r="J506" i="29"/>
  <c r="K494" i="29"/>
  <c r="J494" i="29"/>
  <c r="J482" i="29"/>
  <c r="K482" i="29"/>
  <c r="K470" i="29"/>
  <c r="J470" i="29"/>
  <c r="K458" i="29"/>
  <c r="J458" i="29"/>
  <c r="J446" i="29"/>
  <c r="K446" i="29"/>
  <c r="K434" i="29"/>
  <c r="J434" i="29"/>
  <c r="K422" i="29"/>
  <c r="J422" i="29"/>
  <c r="J410" i="29"/>
  <c r="K410" i="29"/>
  <c r="K398" i="29"/>
  <c r="J398" i="29"/>
  <c r="K386" i="29"/>
  <c r="J386" i="29"/>
  <c r="K374" i="29"/>
  <c r="J374" i="29"/>
  <c r="K362" i="29"/>
  <c r="J362" i="29"/>
  <c r="K350" i="29"/>
  <c r="J350" i="29"/>
  <c r="K338" i="29"/>
  <c r="J338" i="29"/>
  <c r="K326" i="29"/>
  <c r="J326" i="29"/>
  <c r="K314" i="29"/>
  <c r="J314" i="29"/>
  <c r="K302" i="29"/>
  <c r="J302" i="29"/>
  <c r="K290" i="29"/>
  <c r="J290" i="29"/>
  <c r="K278" i="29"/>
  <c r="J278" i="29"/>
  <c r="K266" i="29"/>
  <c r="J266" i="29"/>
  <c r="K254" i="29"/>
  <c r="J254" i="29"/>
  <c r="K242" i="29"/>
  <c r="J242" i="29"/>
  <c r="K230" i="29"/>
  <c r="J230" i="29"/>
  <c r="K218" i="29"/>
  <c r="J218" i="29"/>
  <c r="K206" i="29"/>
  <c r="J206" i="29"/>
  <c r="K194" i="29"/>
  <c r="J194" i="29"/>
  <c r="K182" i="29"/>
  <c r="J182" i="29"/>
  <c r="K170" i="29"/>
  <c r="J170" i="29"/>
  <c r="K158" i="29"/>
  <c r="J158" i="29"/>
  <c r="K146" i="29"/>
  <c r="J146" i="29"/>
  <c r="K134" i="29"/>
  <c r="J134" i="29"/>
  <c r="K122" i="29"/>
  <c r="J122" i="29"/>
  <c r="K110" i="29"/>
  <c r="J110" i="29"/>
  <c r="K98" i="29"/>
  <c r="J98" i="29"/>
  <c r="K86" i="29"/>
  <c r="J86" i="29"/>
  <c r="K74" i="29"/>
  <c r="J74" i="29"/>
  <c r="K62" i="29"/>
  <c r="J62" i="29"/>
  <c r="K50" i="29"/>
  <c r="J50" i="29"/>
  <c r="K38" i="29"/>
  <c r="J38" i="29"/>
  <c r="N26" i="29"/>
  <c r="K26" i="29"/>
  <c r="J26" i="29"/>
  <c r="N456" i="29"/>
  <c r="K456" i="29"/>
  <c r="J456" i="29"/>
  <c r="N384" i="29"/>
  <c r="K384" i="29"/>
  <c r="J384" i="29"/>
  <c r="N312" i="29"/>
  <c r="K312" i="29"/>
  <c r="J312" i="29"/>
  <c r="N240" i="29"/>
  <c r="J240" i="29"/>
  <c r="K240" i="29"/>
  <c r="J180" i="29"/>
  <c r="K180" i="29"/>
  <c r="K72" i="29"/>
  <c r="J72" i="29"/>
  <c r="F18" i="24"/>
  <c r="J505" i="29"/>
  <c r="K505" i="29"/>
  <c r="K493" i="29"/>
  <c r="J493" i="29"/>
  <c r="K481" i="29"/>
  <c r="J481" i="29"/>
  <c r="J469" i="29"/>
  <c r="K469" i="29"/>
  <c r="K457" i="29"/>
  <c r="J457" i="29"/>
  <c r="K445" i="29"/>
  <c r="J445" i="29"/>
  <c r="J433" i="29"/>
  <c r="K433" i="29"/>
  <c r="K421" i="29"/>
  <c r="J421" i="29"/>
  <c r="K409" i="29"/>
  <c r="J409" i="29"/>
  <c r="J397" i="29"/>
  <c r="K397" i="29"/>
  <c r="J385" i="29"/>
  <c r="K385" i="29"/>
  <c r="K373" i="29"/>
  <c r="J373" i="29"/>
  <c r="J361" i="29"/>
  <c r="K361" i="29"/>
  <c r="K349" i="29"/>
  <c r="J349" i="29"/>
  <c r="K337" i="29"/>
  <c r="J337" i="29"/>
  <c r="J325" i="29"/>
  <c r="K325" i="29"/>
  <c r="J313" i="29"/>
  <c r="K313" i="29"/>
  <c r="K301" i="29"/>
  <c r="J301" i="29"/>
  <c r="K289" i="29"/>
  <c r="J289" i="29"/>
  <c r="K277" i="29"/>
  <c r="J277" i="29"/>
  <c r="K265" i="29"/>
  <c r="J265" i="29"/>
  <c r="J253" i="29"/>
  <c r="K253" i="29"/>
  <c r="J241" i="29"/>
  <c r="K241" i="29"/>
  <c r="K229" i="29"/>
  <c r="J229" i="29"/>
  <c r="K217" i="29"/>
  <c r="J217" i="29"/>
  <c r="K205" i="29"/>
  <c r="J205" i="29"/>
  <c r="K193" i="29"/>
  <c r="J193" i="29"/>
  <c r="J181" i="29"/>
  <c r="K181" i="29"/>
  <c r="J169" i="29"/>
  <c r="K169" i="29"/>
  <c r="K157" i="29"/>
  <c r="J157" i="29"/>
  <c r="K145" i="29"/>
  <c r="J145" i="29"/>
  <c r="K133" i="29"/>
  <c r="J133" i="29"/>
  <c r="K121" i="29"/>
  <c r="J121" i="29"/>
  <c r="J109" i="29"/>
  <c r="K109" i="29"/>
  <c r="J97" i="29"/>
  <c r="K97" i="29"/>
  <c r="K85" i="29"/>
  <c r="J85" i="29"/>
  <c r="K73" i="29"/>
  <c r="J73" i="29"/>
  <c r="K61" i="29"/>
  <c r="J61" i="29"/>
  <c r="K49" i="29"/>
  <c r="J49" i="29"/>
  <c r="J37" i="29"/>
  <c r="K37" i="29"/>
  <c r="N25" i="29"/>
  <c r="K25" i="29"/>
  <c r="J25" i="29"/>
  <c r="N420" i="29"/>
  <c r="N479" i="29"/>
  <c r="N467" i="29"/>
  <c r="N395" i="29"/>
  <c r="N383" i="29"/>
  <c r="N492" i="29"/>
  <c r="N360" i="29"/>
  <c r="Q370" i="29"/>
  <c r="N370" i="29"/>
  <c r="N286" i="29"/>
  <c r="N238" i="29"/>
  <c r="N190" i="29"/>
  <c r="N142" i="29"/>
  <c r="N94" i="29"/>
  <c r="N46" i="29"/>
  <c r="N22" i="29"/>
  <c r="N252" i="29"/>
  <c r="N216" i="29"/>
  <c r="N180" i="29"/>
  <c r="N60" i="29"/>
  <c r="Q441" i="29"/>
  <c r="N441" i="29"/>
  <c r="N285" i="29"/>
  <c r="N237" i="29"/>
  <c r="N189" i="29"/>
  <c r="N141" i="29"/>
  <c r="N93" i="29"/>
  <c r="N45" i="29"/>
  <c r="N21" i="29"/>
  <c r="N276" i="29"/>
  <c r="N156" i="29"/>
  <c r="N488" i="29"/>
  <c r="N428" i="29"/>
  <c r="N368" i="29"/>
  <c r="N264" i="29"/>
  <c r="N499" i="29"/>
  <c r="N487" i="29"/>
  <c r="N475" i="29"/>
  <c r="N463" i="29"/>
  <c r="N451" i="29"/>
  <c r="N439" i="29"/>
  <c r="N427" i="29"/>
  <c r="N415" i="29"/>
  <c r="N403" i="29"/>
  <c r="N391" i="29"/>
  <c r="N379" i="29"/>
  <c r="N367" i="29"/>
  <c r="N355" i="29"/>
  <c r="N343" i="29"/>
  <c r="N331" i="29"/>
  <c r="N283" i="29"/>
  <c r="N235" i="29"/>
  <c r="N187" i="29"/>
  <c r="N139" i="29"/>
  <c r="N91" i="29"/>
  <c r="N43" i="29"/>
  <c r="N19" i="29"/>
  <c r="N500" i="29"/>
  <c r="N440" i="29"/>
  <c r="N380" i="29"/>
  <c r="N344" i="29"/>
  <c r="Q510" i="29"/>
  <c r="N510" i="29"/>
  <c r="P498" i="29"/>
  <c r="N498" i="29"/>
  <c r="P486" i="29"/>
  <c r="N486" i="29"/>
  <c r="P474" i="29"/>
  <c r="N474" i="29"/>
  <c r="N462" i="29"/>
  <c r="N450" i="29"/>
  <c r="Q438" i="29"/>
  <c r="N438" i="29"/>
  <c r="N426" i="29"/>
  <c r="N414" i="29"/>
  <c r="N402" i="29"/>
  <c r="N390" i="29"/>
  <c r="N378" i="29"/>
  <c r="Q366" i="29"/>
  <c r="N366" i="29"/>
  <c r="P354" i="29"/>
  <c r="N354" i="29"/>
  <c r="P342" i="29"/>
  <c r="N342" i="29"/>
  <c r="P330" i="29"/>
  <c r="N330" i="29"/>
  <c r="P246" i="29"/>
  <c r="N246" i="29"/>
  <c r="P234" i="29"/>
  <c r="N234" i="29"/>
  <c r="P222" i="29"/>
  <c r="N222" i="29"/>
  <c r="P210" i="29"/>
  <c r="N210" i="29"/>
  <c r="P198" i="29"/>
  <c r="N198" i="29"/>
  <c r="P186" i="29"/>
  <c r="N186" i="29"/>
  <c r="P102" i="29"/>
  <c r="N102" i="29"/>
  <c r="P90" i="29"/>
  <c r="N90" i="29"/>
  <c r="P78" i="29"/>
  <c r="N78" i="29"/>
  <c r="P66" i="29"/>
  <c r="N66" i="29"/>
  <c r="P54" i="29"/>
  <c r="N54" i="29"/>
  <c r="P42" i="29"/>
  <c r="N42" i="29"/>
  <c r="N18" i="29"/>
  <c r="N324" i="29"/>
  <c r="N476" i="29"/>
  <c r="N416" i="29"/>
  <c r="N356" i="29"/>
  <c r="N509" i="29"/>
  <c r="N497" i="29"/>
  <c r="N485" i="29"/>
  <c r="N473" i="29"/>
  <c r="N461" i="29"/>
  <c r="N449" i="29"/>
  <c r="N437" i="29"/>
  <c r="N425" i="29"/>
  <c r="N413" i="29"/>
  <c r="N401" i="29"/>
  <c r="N389" i="29"/>
  <c r="N377" i="29"/>
  <c r="N365" i="29"/>
  <c r="N353" i="29"/>
  <c r="N341" i="29"/>
  <c r="N329" i="29"/>
  <c r="N317" i="29"/>
  <c r="N293" i="29"/>
  <c r="N281" i="29"/>
  <c r="N269" i="29"/>
  <c r="N245" i="29"/>
  <c r="N233" i="29"/>
  <c r="N221" i="29"/>
  <c r="N197" i="29"/>
  <c r="N185" i="29"/>
  <c r="N173" i="29"/>
  <c r="N149" i="29"/>
  <c r="N137" i="29"/>
  <c r="N125" i="29"/>
  <c r="N101" i="29"/>
  <c r="N89" i="29"/>
  <c r="N77" i="29"/>
  <c r="N53" i="29"/>
  <c r="N41" i="29"/>
  <c r="N512" i="29"/>
  <c r="N452" i="29"/>
  <c r="N392" i="29"/>
  <c r="N332" i="29"/>
  <c r="N508" i="29"/>
  <c r="N496" i="29"/>
  <c r="N484" i="29"/>
  <c r="N472" i="29"/>
  <c r="N460" i="29"/>
  <c r="N448" i="29"/>
  <c r="N436" i="29"/>
  <c r="N424" i="29"/>
  <c r="N412" i="29"/>
  <c r="N400" i="29"/>
  <c r="N388" i="29"/>
  <c r="N376" i="29"/>
  <c r="N364" i="29"/>
  <c r="N352" i="29"/>
  <c r="N340" i="29"/>
  <c r="N328" i="29"/>
  <c r="N316" i="29"/>
  <c r="N292" i="29"/>
  <c r="N280" i="29"/>
  <c r="N268" i="29"/>
  <c r="N244" i="29"/>
  <c r="N232" i="29"/>
  <c r="N220" i="29"/>
  <c r="N196" i="29"/>
  <c r="N184" i="29"/>
  <c r="N172" i="29"/>
  <c r="N148" i="29"/>
  <c r="N136" i="29"/>
  <c r="N124" i="29"/>
  <c r="N100" i="29"/>
  <c r="N88" i="29"/>
  <c r="N76" i="29"/>
  <c r="N52" i="29"/>
  <c r="N40" i="29"/>
  <c r="N168" i="29"/>
  <c r="N72" i="29"/>
  <c r="N464" i="29"/>
  <c r="N404" i="29"/>
  <c r="N507" i="29"/>
  <c r="N495" i="29"/>
  <c r="N483" i="29"/>
  <c r="N471" i="29"/>
  <c r="N459" i="29"/>
  <c r="N447" i="29"/>
  <c r="N435" i="29"/>
  <c r="N423" i="29"/>
  <c r="N411" i="29"/>
  <c r="N399" i="29"/>
  <c r="N387" i="29"/>
  <c r="N375" i="29"/>
  <c r="N363" i="29"/>
  <c r="N351" i="29"/>
  <c r="N339" i="29"/>
  <c r="N327" i="29"/>
  <c r="N315" i="29"/>
  <c r="N291" i="29"/>
  <c r="N279" i="29"/>
  <c r="N267" i="29"/>
  <c r="N243" i="29"/>
  <c r="N231" i="29"/>
  <c r="N219" i="29"/>
  <c r="N195" i="29"/>
  <c r="N183" i="29"/>
  <c r="N171" i="29"/>
  <c r="N147" i="29"/>
  <c r="N135" i="29"/>
  <c r="N123" i="29"/>
  <c r="N99" i="29"/>
  <c r="N87" i="29"/>
  <c r="N75" i="29"/>
  <c r="N51" i="29"/>
  <c r="N39" i="29"/>
  <c r="N362" i="29"/>
  <c r="N290" i="29"/>
  <c r="N74" i="29"/>
  <c r="N62" i="29"/>
  <c r="N50" i="29"/>
  <c r="N38" i="29"/>
  <c r="Q506" i="29"/>
  <c r="N506" i="29"/>
  <c r="N494" i="29"/>
  <c r="N482" i="29"/>
  <c r="N470" i="29"/>
  <c r="N458" i="29"/>
  <c r="N446" i="29"/>
  <c r="N434" i="29"/>
  <c r="N422" i="29"/>
  <c r="N410" i="29"/>
  <c r="N398" i="29"/>
  <c r="N386" i="29"/>
  <c r="N374" i="29"/>
  <c r="N350" i="29"/>
  <c r="N338" i="29"/>
  <c r="N326" i="29"/>
  <c r="N314" i="29"/>
  <c r="N302" i="29"/>
  <c r="N278" i="29"/>
  <c r="N266" i="29"/>
  <c r="N254" i="29"/>
  <c r="N242" i="29"/>
  <c r="N230" i="29"/>
  <c r="N218" i="29"/>
  <c r="N206" i="29"/>
  <c r="N194" i="29"/>
  <c r="N182" i="29"/>
  <c r="N170" i="29"/>
  <c r="N158" i="29"/>
  <c r="N146" i="29"/>
  <c r="N134" i="29"/>
  <c r="N122" i="29"/>
  <c r="N110" i="29"/>
  <c r="N98" i="29"/>
  <c r="N86" i="29"/>
  <c r="N17" i="29"/>
  <c r="N505" i="29"/>
  <c r="Q493" i="29"/>
  <c r="N493" i="29"/>
  <c r="N481" i="29"/>
  <c r="N469" i="29"/>
  <c r="N457" i="29"/>
  <c r="N445" i="29"/>
  <c r="N433" i="29"/>
  <c r="N421" i="29"/>
  <c r="N409" i="29"/>
  <c r="N397" i="29"/>
  <c r="N385" i="29"/>
  <c r="N373" i="29"/>
  <c r="N361" i="29"/>
  <c r="N349" i="29"/>
  <c r="N337" i="29"/>
  <c r="N325" i="29"/>
  <c r="N313" i="29"/>
  <c r="N301" i="29"/>
  <c r="N289" i="29"/>
  <c r="N277" i="29"/>
  <c r="N265" i="29"/>
  <c r="N253" i="29"/>
  <c r="N241" i="29"/>
  <c r="N229" i="29"/>
  <c r="N217" i="29"/>
  <c r="N205" i="29"/>
  <c r="N193" i="29"/>
  <c r="N181" i="29"/>
  <c r="N169" i="29"/>
  <c r="N157" i="29"/>
  <c r="N145" i="29"/>
  <c r="N133" i="29"/>
  <c r="N121" i="29"/>
  <c r="N109" i="29"/>
  <c r="N97" i="29"/>
  <c r="N85" i="29"/>
  <c r="N73" i="29"/>
  <c r="N61" i="29"/>
  <c r="N49" i="29"/>
  <c r="N37" i="29"/>
  <c r="P390" i="29"/>
  <c r="P378" i="29"/>
  <c r="Q432" i="29"/>
  <c r="P432" i="29"/>
  <c r="Q288" i="29"/>
  <c r="P288" i="29"/>
  <c r="Q132" i="29"/>
  <c r="P132" i="29"/>
  <c r="Q503" i="29"/>
  <c r="P503" i="29"/>
  <c r="Q431" i="29"/>
  <c r="P431" i="29"/>
  <c r="Q347" i="29"/>
  <c r="P347" i="29"/>
  <c r="Q239" i="29"/>
  <c r="P239" i="29"/>
  <c r="Q155" i="29"/>
  <c r="P155" i="29"/>
  <c r="Q71" i="29"/>
  <c r="P71" i="29"/>
  <c r="Q23" i="29"/>
  <c r="P23" i="29"/>
  <c r="P516" i="29"/>
  <c r="Q516" i="29"/>
  <c r="P480" i="29"/>
  <c r="Q456" i="29"/>
  <c r="P456" i="29"/>
  <c r="Q396" i="29"/>
  <c r="P396" i="29"/>
  <c r="Q348" i="29"/>
  <c r="P348" i="29"/>
  <c r="Q300" i="29"/>
  <c r="P300" i="29"/>
  <c r="Q228" i="29"/>
  <c r="P228" i="29"/>
  <c r="Q204" i="29"/>
  <c r="P204" i="29"/>
  <c r="Q108" i="29"/>
  <c r="P108" i="29"/>
  <c r="Q24" i="29"/>
  <c r="P24" i="29"/>
  <c r="P514" i="29"/>
  <c r="Q514" i="29"/>
  <c r="P502" i="29"/>
  <c r="Q502" i="29"/>
  <c r="P490" i="29"/>
  <c r="Q490" i="29"/>
  <c r="P478" i="29"/>
  <c r="Q478" i="29"/>
  <c r="Q466" i="29"/>
  <c r="P466" i="29"/>
  <c r="P454" i="29"/>
  <c r="Q454" i="29"/>
  <c r="Q442" i="29"/>
  <c r="P442" i="29"/>
  <c r="P430" i="29"/>
  <c r="Q430" i="29"/>
  <c r="P418" i="29"/>
  <c r="Q418" i="29"/>
  <c r="P406" i="29"/>
  <c r="Q406" i="29"/>
  <c r="Q394" i="29"/>
  <c r="P394" i="29"/>
  <c r="Q382" i="29"/>
  <c r="P382" i="29"/>
  <c r="P370" i="29"/>
  <c r="P358" i="29"/>
  <c r="Q358" i="29"/>
  <c r="P346" i="29"/>
  <c r="Q346" i="29"/>
  <c r="P334" i="29"/>
  <c r="Q334" i="29"/>
  <c r="Q322" i="29"/>
  <c r="P322" i="29"/>
  <c r="Q310" i="29"/>
  <c r="P310" i="29"/>
  <c r="P298" i="29"/>
  <c r="P286" i="29"/>
  <c r="Q286" i="29"/>
  <c r="P274" i="29"/>
  <c r="Q274" i="29"/>
  <c r="P262" i="29"/>
  <c r="Q262" i="29"/>
  <c r="Q250" i="29"/>
  <c r="P250" i="29"/>
  <c r="Q238" i="29"/>
  <c r="P238" i="29"/>
  <c r="P226" i="29"/>
  <c r="P214" i="29"/>
  <c r="Q214" i="29"/>
  <c r="P202" i="29"/>
  <c r="Q202" i="29"/>
  <c r="P190" i="29"/>
  <c r="Q190" i="29"/>
  <c r="Q178" i="29"/>
  <c r="P178" i="29"/>
  <c r="Q166" i="29"/>
  <c r="P166" i="29"/>
  <c r="P154" i="29"/>
  <c r="P142" i="29"/>
  <c r="Q142" i="29"/>
  <c r="P130" i="29"/>
  <c r="Q130" i="29"/>
  <c r="P118" i="29"/>
  <c r="Q118" i="29"/>
  <c r="Q106" i="29"/>
  <c r="P106" i="29"/>
  <c r="Q94" i="29"/>
  <c r="P94" i="29"/>
  <c r="P82" i="29"/>
  <c r="P70" i="29"/>
  <c r="Q70" i="29"/>
  <c r="P58" i="29"/>
  <c r="Q58" i="29"/>
  <c r="P46" i="29"/>
  <c r="Q46" i="29"/>
  <c r="Q34" i="29"/>
  <c r="P34" i="29"/>
  <c r="Q22" i="29"/>
  <c r="P22" i="29"/>
  <c r="P510" i="29"/>
  <c r="P366" i="29"/>
  <c r="Q298" i="29"/>
  <c r="P513" i="29"/>
  <c r="Q513" i="29"/>
  <c r="P501" i="29"/>
  <c r="Q501" i="29"/>
  <c r="P489" i="29"/>
  <c r="Q489" i="29"/>
  <c r="P477" i="29"/>
  <c r="Q477" i="29"/>
  <c r="P465" i="29"/>
  <c r="P453" i="29"/>
  <c r="Q453" i="29"/>
  <c r="P441" i="29"/>
  <c r="P429" i="29"/>
  <c r="Q429" i="29"/>
  <c r="P417" i="29"/>
  <c r="Q417" i="29"/>
  <c r="P405" i="29"/>
  <c r="Q405" i="29"/>
  <c r="Q393" i="29"/>
  <c r="P393" i="29"/>
  <c r="Q381" i="29"/>
  <c r="P381" i="29"/>
  <c r="P369" i="29"/>
  <c r="Q369" i="29"/>
  <c r="P357" i="29"/>
  <c r="Q357" i="29"/>
  <c r="P345" i="29"/>
  <c r="Q345" i="29"/>
  <c r="P333" i="29"/>
  <c r="Q333" i="29"/>
  <c r="Q321" i="29"/>
  <c r="P321" i="29"/>
  <c r="Q309" i="29"/>
  <c r="P309" i="29"/>
  <c r="P297" i="29"/>
  <c r="Q297" i="29"/>
  <c r="P285" i="29"/>
  <c r="Q285" i="29"/>
  <c r="P273" i="29"/>
  <c r="Q273" i="29"/>
  <c r="P261" i="29"/>
  <c r="Q261" i="29"/>
  <c r="Q249" i="29"/>
  <c r="P249" i="29"/>
  <c r="Q237" i="29"/>
  <c r="P237" i="29"/>
  <c r="P225" i="29"/>
  <c r="Q225" i="29"/>
  <c r="P213" i="29"/>
  <c r="Q213" i="29"/>
  <c r="P201" i="29"/>
  <c r="Q201" i="29"/>
  <c r="P189" i="29"/>
  <c r="Q189" i="29"/>
  <c r="Q177" i="29"/>
  <c r="P177" i="29"/>
  <c r="Q165" i="29"/>
  <c r="P165" i="29"/>
  <c r="P153" i="29"/>
  <c r="Q153" i="29"/>
  <c r="P141" i="29"/>
  <c r="Q141" i="29"/>
  <c r="P129" i="29"/>
  <c r="Q129" i="29"/>
  <c r="P117" i="29"/>
  <c r="Q117" i="29"/>
  <c r="Q105" i="29"/>
  <c r="P105" i="29"/>
  <c r="Q93" i="29"/>
  <c r="P93" i="29"/>
  <c r="P81" i="29"/>
  <c r="Q81" i="29"/>
  <c r="P69" i="29"/>
  <c r="Q69" i="29"/>
  <c r="P57" i="29"/>
  <c r="Q57" i="29"/>
  <c r="P45" i="29"/>
  <c r="Q45" i="29"/>
  <c r="Q33" i="29"/>
  <c r="P33" i="29"/>
  <c r="Q21" i="29"/>
  <c r="P21" i="29"/>
  <c r="Q226" i="29"/>
  <c r="P504" i="29"/>
  <c r="Q504" i="29"/>
  <c r="Q468" i="29"/>
  <c r="P468" i="29"/>
  <c r="Q444" i="29"/>
  <c r="P444" i="29"/>
  <c r="Q384" i="29"/>
  <c r="P384" i="29"/>
  <c r="Q336" i="29"/>
  <c r="P336" i="29"/>
  <c r="Q312" i="29"/>
  <c r="P312" i="29"/>
  <c r="Q252" i="29"/>
  <c r="P252" i="29"/>
  <c r="Q192" i="29"/>
  <c r="P192" i="29"/>
  <c r="Q120" i="29"/>
  <c r="P120" i="29"/>
  <c r="Q36" i="29"/>
  <c r="P36" i="29"/>
  <c r="P512" i="29"/>
  <c r="Q512" i="29"/>
  <c r="P500" i="29"/>
  <c r="Q500" i="29"/>
  <c r="P488" i="29"/>
  <c r="Q488" i="29"/>
  <c r="P476" i="29"/>
  <c r="Q476" i="29"/>
  <c r="Q464" i="29"/>
  <c r="P464" i="29"/>
  <c r="Q452" i="29"/>
  <c r="P452" i="29"/>
  <c r="Q440" i="29"/>
  <c r="P440" i="29"/>
  <c r="Q428" i="29"/>
  <c r="P428" i="29"/>
  <c r="Q416" i="29"/>
  <c r="P416" i="29"/>
  <c r="Q404" i="29"/>
  <c r="P404" i="29"/>
  <c r="Q392" i="29"/>
  <c r="P392" i="29"/>
  <c r="Q380" i="29"/>
  <c r="P380" i="29"/>
  <c r="Q368" i="29"/>
  <c r="P368" i="29"/>
  <c r="Q356" i="29"/>
  <c r="P356" i="29"/>
  <c r="Q344" i="29"/>
  <c r="P344" i="29"/>
  <c r="Q332" i="29"/>
  <c r="P332" i="29"/>
  <c r="Q320" i="29"/>
  <c r="P320" i="29"/>
  <c r="Q308" i="29"/>
  <c r="P308" i="29"/>
  <c r="Q296" i="29"/>
  <c r="P296" i="29"/>
  <c r="Q284" i="29"/>
  <c r="P284" i="29"/>
  <c r="Q272" i="29"/>
  <c r="P272" i="29"/>
  <c r="Q260" i="29"/>
  <c r="P260" i="29"/>
  <c r="Q248" i="29"/>
  <c r="P248" i="29"/>
  <c r="Q236" i="29"/>
  <c r="P236" i="29"/>
  <c r="Q224" i="29"/>
  <c r="P224" i="29"/>
  <c r="Q212" i="29"/>
  <c r="P212" i="29"/>
  <c r="Q200" i="29"/>
  <c r="P200" i="29"/>
  <c r="Q188" i="29"/>
  <c r="P188" i="29"/>
  <c r="Q176" i="29"/>
  <c r="P176" i="29"/>
  <c r="Q164" i="29"/>
  <c r="P164" i="29"/>
  <c r="Q152" i="29"/>
  <c r="P152" i="29"/>
  <c r="Q140" i="29"/>
  <c r="P140" i="29"/>
  <c r="Q128" i="29"/>
  <c r="P128" i="29"/>
  <c r="Q116" i="29"/>
  <c r="P116" i="29"/>
  <c r="Q104" i="29"/>
  <c r="P104" i="29"/>
  <c r="Q92" i="29"/>
  <c r="P92" i="29"/>
  <c r="Q80" i="29"/>
  <c r="P80" i="29"/>
  <c r="Q68" i="29"/>
  <c r="P68" i="29"/>
  <c r="Q56" i="29"/>
  <c r="P56" i="29"/>
  <c r="Q44" i="29"/>
  <c r="P44" i="29"/>
  <c r="Q32" i="29"/>
  <c r="P32" i="29"/>
  <c r="Q20" i="29"/>
  <c r="P20" i="29"/>
  <c r="Q154" i="29"/>
  <c r="P511" i="29"/>
  <c r="Q511" i="29"/>
  <c r="P499" i="29"/>
  <c r="Q499" i="29"/>
  <c r="P487" i="29"/>
  <c r="Q487" i="29"/>
  <c r="P475" i="29"/>
  <c r="Q475" i="29"/>
  <c r="P463" i="29"/>
  <c r="Q463" i="29"/>
  <c r="Q451" i="29"/>
  <c r="P451" i="29"/>
  <c r="Q439" i="29"/>
  <c r="P439" i="29"/>
  <c r="Q427" i="29"/>
  <c r="P427" i="29"/>
  <c r="Q415" i="29"/>
  <c r="P415" i="29"/>
  <c r="Q403" i="29"/>
  <c r="P403" i="29"/>
  <c r="Q391" i="29"/>
  <c r="P391" i="29"/>
  <c r="Q379" i="29"/>
  <c r="P379" i="29"/>
  <c r="Q367" i="29"/>
  <c r="P367" i="29"/>
  <c r="Q355" i="29"/>
  <c r="P355" i="29"/>
  <c r="Q343" i="29"/>
  <c r="P343" i="29"/>
  <c r="Q331" i="29"/>
  <c r="P331" i="29"/>
  <c r="Q319" i="29"/>
  <c r="P319" i="29"/>
  <c r="Q307" i="29"/>
  <c r="P307" i="29"/>
  <c r="Q295" i="29"/>
  <c r="P295" i="29"/>
  <c r="Q283" i="29"/>
  <c r="P283" i="29"/>
  <c r="Q271" i="29"/>
  <c r="P271" i="29"/>
  <c r="Q259" i="29"/>
  <c r="P259" i="29"/>
  <c r="Q247" i="29"/>
  <c r="P247" i="29"/>
  <c r="Q235" i="29"/>
  <c r="P235" i="29"/>
  <c r="Q223" i="29"/>
  <c r="P223" i="29"/>
  <c r="Q211" i="29"/>
  <c r="P211" i="29"/>
  <c r="Q199" i="29"/>
  <c r="P199" i="29"/>
  <c r="Q187" i="29"/>
  <c r="P187" i="29"/>
  <c r="Q175" i="29"/>
  <c r="P175" i="29"/>
  <c r="Q163" i="29"/>
  <c r="P163" i="29"/>
  <c r="Q151" i="29"/>
  <c r="P151" i="29"/>
  <c r="Q139" i="29"/>
  <c r="P139" i="29"/>
  <c r="Q127" i="29"/>
  <c r="P127" i="29"/>
  <c r="Q115" i="29"/>
  <c r="P115" i="29"/>
  <c r="Q103" i="29"/>
  <c r="P103" i="29"/>
  <c r="Q91" i="29"/>
  <c r="P91" i="29"/>
  <c r="Q79" i="29"/>
  <c r="P79" i="29"/>
  <c r="Q67" i="29"/>
  <c r="P67" i="29"/>
  <c r="Q55" i="29"/>
  <c r="P55" i="29"/>
  <c r="Q43" i="29"/>
  <c r="P43" i="29"/>
  <c r="Q31" i="29"/>
  <c r="P31" i="29"/>
  <c r="Q19" i="29"/>
  <c r="P19" i="29"/>
  <c r="Q82" i="29"/>
  <c r="P515" i="29"/>
  <c r="Q515" i="29"/>
  <c r="Q419" i="29"/>
  <c r="P419" i="29"/>
  <c r="Q335" i="29"/>
  <c r="P335" i="29"/>
  <c r="Q251" i="29"/>
  <c r="P251" i="29"/>
  <c r="Q167" i="29"/>
  <c r="P167" i="29"/>
  <c r="Q83" i="29"/>
  <c r="P83" i="29"/>
  <c r="Q35" i="29"/>
  <c r="P35" i="29"/>
  <c r="Q498" i="29"/>
  <c r="Q486" i="29"/>
  <c r="Q474" i="29"/>
  <c r="Q462" i="29"/>
  <c r="Q450" i="29"/>
  <c r="Q426" i="29"/>
  <c r="Q414" i="29"/>
  <c r="Q402" i="29"/>
  <c r="Q390" i="29"/>
  <c r="Q378" i="29"/>
  <c r="Q354" i="29"/>
  <c r="Q342" i="29"/>
  <c r="Q330" i="29"/>
  <c r="Q318" i="29"/>
  <c r="Q306" i="29"/>
  <c r="Q294" i="29"/>
  <c r="Q282" i="29"/>
  <c r="Q270" i="29"/>
  <c r="Q258" i="29"/>
  <c r="Q246" i="29"/>
  <c r="Q234" i="29"/>
  <c r="Q222" i="29"/>
  <c r="Q210" i="29"/>
  <c r="Q198" i="29"/>
  <c r="Q186" i="29"/>
  <c r="Q174" i="29"/>
  <c r="Q162" i="29"/>
  <c r="Q150" i="29"/>
  <c r="Q138" i="29"/>
  <c r="Q126" i="29"/>
  <c r="Q114" i="29"/>
  <c r="Q102" i="29"/>
  <c r="Q90" i="29"/>
  <c r="Q78" i="29"/>
  <c r="Q66" i="29"/>
  <c r="Q54" i="29"/>
  <c r="Q42" i="29"/>
  <c r="Q30" i="29"/>
  <c r="Q18" i="29"/>
  <c r="P462" i="29"/>
  <c r="P318" i="29"/>
  <c r="P174" i="29"/>
  <c r="P30" i="29"/>
  <c r="Q372" i="29"/>
  <c r="P372" i="29"/>
  <c r="Q240" i="29"/>
  <c r="P240" i="29"/>
  <c r="Q156" i="29"/>
  <c r="P156" i="29"/>
  <c r="Q72" i="29"/>
  <c r="P72" i="29"/>
  <c r="Q443" i="29"/>
  <c r="P443" i="29"/>
  <c r="Q371" i="29"/>
  <c r="P371" i="29"/>
  <c r="Q299" i="29"/>
  <c r="P299" i="29"/>
  <c r="Q215" i="29"/>
  <c r="P215" i="29"/>
  <c r="Q131" i="29"/>
  <c r="P131" i="29"/>
  <c r="Q509" i="29"/>
  <c r="P509" i="29"/>
  <c r="Q497" i="29"/>
  <c r="P497" i="29"/>
  <c r="Q485" i="29"/>
  <c r="P485" i="29"/>
  <c r="Q473" i="29"/>
  <c r="P473" i="29"/>
  <c r="Q461" i="29"/>
  <c r="P461" i="29"/>
  <c r="Q449" i="29"/>
  <c r="P449" i="29"/>
  <c r="Q437" i="29"/>
  <c r="P437" i="29"/>
  <c r="Q425" i="29"/>
  <c r="P425" i="29"/>
  <c r="Q413" i="29"/>
  <c r="P413" i="29"/>
  <c r="Q401" i="29"/>
  <c r="P401" i="29"/>
  <c r="Q389" i="29"/>
  <c r="P389" i="29"/>
  <c r="Q377" i="29"/>
  <c r="P377" i="29"/>
  <c r="Q365" i="29"/>
  <c r="P365" i="29"/>
  <c r="Q353" i="29"/>
  <c r="P353" i="29"/>
  <c r="Q341" i="29"/>
  <c r="P341" i="29"/>
  <c r="Q329" i="29"/>
  <c r="P329" i="29"/>
  <c r="Q317" i="29"/>
  <c r="P317" i="29"/>
  <c r="Q305" i="29"/>
  <c r="P305" i="29"/>
  <c r="Q293" i="29"/>
  <c r="P293" i="29"/>
  <c r="Q281" i="29"/>
  <c r="P281" i="29"/>
  <c r="Q269" i="29"/>
  <c r="P269" i="29"/>
  <c r="Q257" i="29"/>
  <c r="P257" i="29"/>
  <c r="Q245" i="29"/>
  <c r="P245" i="29"/>
  <c r="Q233" i="29"/>
  <c r="P233" i="29"/>
  <c r="Q221" i="29"/>
  <c r="P221" i="29"/>
  <c r="Q209" i="29"/>
  <c r="P209" i="29"/>
  <c r="Q197" i="29"/>
  <c r="P197" i="29"/>
  <c r="Q185" i="29"/>
  <c r="P185" i="29"/>
  <c r="Q173" i="29"/>
  <c r="P173" i="29"/>
  <c r="Q161" i="29"/>
  <c r="P161" i="29"/>
  <c r="Q149" i="29"/>
  <c r="P149" i="29"/>
  <c r="Q137" i="29"/>
  <c r="P137" i="29"/>
  <c r="Q125" i="29"/>
  <c r="P125" i="29"/>
  <c r="Q113" i="29"/>
  <c r="P113" i="29"/>
  <c r="Q101" i="29"/>
  <c r="P101" i="29"/>
  <c r="Q89" i="29"/>
  <c r="P89" i="29"/>
  <c r="Q77" i="29"/>
  <c r="P77" i="29"/>
  <c r="Q65" i="29"/>
  <c r="P65" i="29"/>
  <c r="Q53" i="29"/>
  <c r="P53" i="29"/>
  <c r="Q41" i="29"/>
  <c r="P41" i="29"/>
  <c r="Q29" i="29"/>
  <c r="P29" i="29"/>
  <c r="P450" i="29"/>
  <c r="P306" i="29"/>
  <c r="P162" i="29"/>
  <c r="P18" i="29"/>
  <c r="Q408" i="29"/>
  <c r="P408" i="29"/>
  <c r="Q264" i="29"/>
  <c r="P264" i="29"/>
  <c r="Q168" i="29"/>
  <c r="P168" i="29"/>
  <c r="Q84" i="29"/>
  <c r="P84" i="29"/>
  <c r="Q455" i="29"/>
  <c r="P455" i="29"/>
  <c r="Q359" i="29"/>
  <c r="P359" i="29"/>
  <c r="Q275" i="29"/>
  <c r="P275" i="29"/>
  <c r="Q191" i="29"/>
  <c r="P191" i="29"/>
  <c r="Q107" i="29"/>
  <c r="P107" i="29"/>
  <c r="Q508" i="29"/>
  <c r="P508" i="29"/>
  <c r="Q496" i="29"/>
  <c r="P496" i="29"/>
  <c r="Q484" i="29"/>
  <c r="P484" i="29"/>
  <c r="Q472" i="29"/>
  <c r="P472" i="29"/>
  <c r="Q460" i="29"/>
  <c r="P460" i="29"/>
  <c r="Q448" i="29"/>
  <c r="P448" i="29"/>
  <c r="Q436" i="29"/>
  <c r="P436" i="29"/>
  <c r="Q424" i="29"/>
  <c r="P424" i="29"/>
  <c r="Q412" i="29"/>
  <c r="P412" i="29"/>
  <c r="Q400" i="29"/>
  <c r="P400" i="29"/>
  <c r="Q388" i="29"/>
  <c r="P388" i="29"/>
  <c r="Q376" i="29"/>
  <c r="P376" i="29"/>
  <c r="Q364" i="29"/>
  <c r="P364" i="29"/>
  <c r="Q352" i="29"/>
  <c r="P352" i="29"/>
  <c r="Q340" i="29"/>
  <c r="P340" i="29"/>
  <c r="Q328" i="29"/>
  <c r="P328" i="29"/>
  <c r="Q316" i="29"/>
  <c r="P316" i="29"/>
  <c r="Q304" i="29"/>
  <c r="P304" i="29"/>
  <c r="Q292" i="29"/>
  <c r="P292" i="29"/>
  <c r="Q280" i="29"/>
  <c r="P280" i="29"/>
  <c r="Q268" i="29"/>
  <c r="P268" i="29"/>
  <c r="Q256" i="29"/>
  <c r="P256" i="29"/>
  <c r="Q244" i="29"/>
  <c r="P244" i="29"/>
  <c r="Q232" i="29"/>
  <c r="P232" i="29"/>
  <c r="Q220" i="29"/>
  <c r="P220" i="29"/>
  <c r="Q208" i="29"/>
  <c r="P208" i="29"/>
  <c r="Q196" i="29"/>
  <c r="P196" i="29"/>
  <c r="Q184" i="29"/>
  <c r="P184" i="29"/>
  <c r="Q172" i="29"/>
  <c r="P172" i="29"/>
  <c r="Q160" i="29"/>
  <c r="P160" i="29"/>
  <c r="Q148" i="29"/>
  <c r="P148" i="29"/>
  <c r="Q136" i="29"/>
  <c r="P136" i="29"/>
  <c r="Q124" i="29"/>
  <c r="P124" i="29"/>
  <c r="Q112" i="29"/>
  <c r="P112" i="29"/>
  <c r="Q100" i="29"/>
  <c r="P100" i="29"/>
  <c r="Q88" i="29"/>
  <c r="P88" i="29"/>
  <c r="Q76" i="29"/>
  <c r="P76" i="29"/>
  <c r="Q64" i="29"/>
  <c r="P64" i="29"/>
  <c r="Q52" i="29"/>
  <c r="P52" i="29"/>
  <c r="Q40" i="29"/>
  <c r="P40" i="29"/>
  <c r="Q28" i="29"/>
  <c r="P28" i="29"/>
  <c r="P438" i="29"/>
  <c r="P294" i="29"/>
  <c r="P150" i="29"/>
  <c r="Q360" i="29"/>
  <c r="P360" i="29"/>
  <c r="Q216" i="29"/>
  <c r="P216" i="29"/>
  <c r="Q144" i="29"/>
  <c r="P144" i="29"/>
  <c r="Q48" i="29"/>
  <c r="P48" i="29"/>
  <c r="Q491" i="29"/>
  <c r="P491" i="29"/>
  <c r="Q407" i="29"/>
  <c r="P407" i="29"/>
  <c r="Q323" i="29"/>
  <c r="P323" i="29"/>
  <c r="Q263" i="29"/>
  <c r="P263" i="29"/>
  <c r="Q179" i="29"/>
  <c r="P179" i="29"/>
  <c r="Q95" i="29"/>
  <c r="P95" i="29"/>
  <c r="Q47" i="29"/>
  <c r="P47" i="29"/>
  <c r="Q507" i="29"/>
  <c r="P507" i="29"/>
  <c r="Q495" i="29"/>
  <c r="P495" i="29"/>
  <c r="Q483" i="29"/>
  <c r="P483" i="29"/>
  <c r="Q471" i="29"/>
  <c r="P471" i="29"/>
  <c r="Q459" i="29"/>
  <c r="P459" i="29"/>
  <c r="Q447" i="29"/>
  <c r="P447" i="29"/>
  <c r="Q435" i="29"/>
  <c r="P435" i="29"/>
  <c r="Q423" i="29"/>
  <c r="P423" i="29"/>
  <c r="Q411" i="29"/>
  <c r="P411" i="29"/>
  <c r="Q399" i="29"/>
  <c r="P399" i="29"/>
  <c r="Q387" i="29"/>
  <c r="P387" i="29"/>
  <c r="Q375" i="29"/>
  <c r="P375" i="29"/>
  <c r="Q363" i="29"/>
  <c r="P363" i="29"/>
  <c r="Q351" i="29"/>
  <c r="P351" i="29"/>
  <c r="Q339" i="29"/>
  <c r="P339" i="29"/>
  <c r="Q327" i="29"/>
  <c r="P327" i="29"/>
  <c r="Q315" i="29"/>
  <c r="P315" i="29"/>
  <c r="Q303" i="29"/>
  <c r="P303" i="29"/>
  <c r="Q291" i="29"/>
  <c r="P291" i="29"/>
  <c r="Q279" i="29"/>
  <c r="P279" i="29"/>
  <c r="Q267" i="29"/>
  <c r="P267" i="29"/>
  <c r="Q255" i="29"/>
  <c r="P255" i="29"/>
  <c r="Q243" i="29"/>
  <c r="P243" i="29"/>
  <c r="Q231" i="29"/>
  <c r="P231" i="29"/>
  <c r="Q219" i="29"/>
  <c r="P219" i="29"/>
  <c r="Q207" i="29"/>
  <c r="P207" i="29"/>
  <c r="Q195" i="29"/>
  <c r="P195" i="29"/>
  <c r="Q183" i="29"/>
  <c r="P183" i="29"/>
  <c r="Q171" i="29"/>
  <c r="P171" i="29"/>
  <c r="Q159" i="29"/>
  <c r="P159" i="29"/>
  <c r="Q147" i="29"/>
  <c r="P147" i="29"/>
  <c r="Q135" i="29"/>
  <c r="P135" i="29"/>
  <c r="Q123" i="29"/>
  <c r="P123" i="29"/>
  <c r="Q111" i="29"/>
  <c r="P111" i="29"/>
  <c r="Q99" i="29"/>
  <c r="P99" i="29"/>
  <c r="Q87" i="29"/>
  <c r="P87" i="29"/>
  <c r="Q75" i="29"/>
  <c r="P75" i="29"/>
  <c r="Q63" i="29"/>
  <c r="P63" i="29"/>
  <c r="Q51" i="29"/>
  <c r="P51" i="29"/>
  <c r="Q39" i="29"/>
  <c r="P39" i="29"/>
  <c r="Q27" i="29"/>
  <c r="P27" i="29"/>
  <c r="P426" i="29"/>
  <c r="P282" i="29"/>
  <c r="P138" i="29"/>
  <c r="Q420" i="29"/>
  <c r="P420" i="29"/>
  <c r="Q276" i="29"/>
  <c r="P276" i="29"/>
  <c r="Q180" i="29"/>
  <c r="P180" i="29"/>
  <c r="Q96" i="29"/>
  <c r="P96" i="29"/>
  <c r="Q467" i="29"/>
  <c r="P467" i="29"/>
  <c r="Q383" i="29"/>
  <c r="P383" i="29"/>
  <c r="Q287" i="29"/>
  <c r="P287" i="29"/>
  <c r="Q203" i="29"/>
  <c r="P203" i="29"/>
  <c r="Q119" i="29"/>
  <c r="P119" i="29"/>
  <c r="P506" i="29"/>
  <c r="Q494" i="29"/>
  <c r="P494" i="29"/>
  <c r="Q482" i="29"/>
  <c r="P482" i="29"/>
  <c r="Q470" i="29"/>
  <c r="P470" i="29"/>
  <c r="Q458" i="29"/>
  <c r="P458" i="29"/>
  <c r="Q446" i="29"/>
  <c r="P446" i="29"/>
  <c r="Q434" i="29"/>
  <c r="P434" i="29"/>
  <c r="Q422" i="29"/>
  <c r="P422" i="29"/>
  <c r="Q410" i="29"/>
  <c r="P410" i="29"/>
  <c r="Q398" i="29"/>
  <c r="P398" i="29"/>
  <c r="Q386" i="29"/>
  <c r="P386" i="29"/>
  <c r="Q374" i="29"/>
  <c r="P374" i="29"/>
  <c r="Q362" i="29"/>
  <c r="P362" i="29"/>
  <c r="Q350" i="29"/>
  <c r="P350" i="29"/>
  <c r="Q338" i="29"/>
  <c r="P338" i="29"/>
  <c r="Q326" i="29"/>
  <c r="P326" i="29"/>
  <c r="Q314" i="29"/>
  <c r="P314" i="29"/>
  <c r="Q302" i="29"/>
  <c r="P302" i="29"/>
  <c r="Q290" i="29"/>
  <c r="P290" i="29"/>
  <c r="Q278" i="29"/>
  <c r="P278" i="29"/>
  <c r="Q266" i="29"/>
  <c r="P266" i="29"/>
  <c r="Q254" i="29"/>
  <c r="P254" i="29"/>
  <c r="Q242" i="29"/>
  <c r="P242" i="29"/>
  <c r="Q230" i="29"/>
  <c r="P230" i="29"/>
  <c r="Q218" i="29"/>
  <c r="P218" i="29"/>
  <c r="Q206" i="29"/>
  <c r="P206" i="29"/>
  <c r="Q194" i="29"/>
  <c r="P194" i="29"/>
  <c r="Q182" i="29"/>
  <c r="P182" i="29"/>
  <c r="Q170" i="29"/>
  <c r="P170" i="29"/>
  <c r="Q158" i="29"/>
  <c r="P158" i="29"/>
  <c r="Q146" i="29"/>
  <c r="P146" i="29"/>
  <c r="Q134" i="29"/>
  <c r="P134" i="29"/>
  <c r="Q122" i="29"/>
  <c r="P122" i="29"/>
  <c r="Q110" i="29"/>
  <c r="P110" i="29"/>
  <c r="Q98" i="29"/>
  <c r="P98" i="29"/>
  <c r="Q86" i="29"/>
  <c r="P86" i="29"/>
  <c r="Q74" i="29"/>
  <c r="P74" i="29"/>
  <c r="Q62" i="29"/>
  <c r="P62" i="29"/>
  <c r="Q50" i="29"/>
  <c r="P50" i="29"/>
  <c r="Q38" i="29"/>
  <c r="P38" i="29"/>
  <c r="Q26" i="29"/>
  <c r="P26" i="29"/>
  <c r="P414" i="29"/>
  <c r="P270" i="29"/>
  <c r="P126" i="29"/>
  <c r="Q480" i="29"/>
  <c r="P492" i="29"/>
  <c r="Q492" i="29"/>
  <c r="Q324" i="29"/>
  <c r="P324" i="29"/>
  <c r="Q60" i="29"/>
  <c r="P60" i="29"/>
  <c r="Q479" i="29"/>
  <c r="P479" i="29"/>
  <c r="Q395" i="29"/>
  <c r="P395" i="29"/>
  <c r="Q311" i="29"/>
  <c r="P311" i="29"/>
  <c r="Q227" i="29"/>
  <c r="P227" i="29"/>
  <c r="Q143" i="29"/>
  <c r="P143" i="29"/>
  <c r="Q59" i="29"/>
  <c r="P59" i="29"/>
  <c r="P17" i="29"/>
  <c r="Q17" i="29"/>
  <c r="P505" i="29"/>
  <c r="Q505" i="29"/>
  <c r="P493" i="29"/>
  <c r="Q481" i="29"/>
  <c r="P481" i="29"/>
  <c r="Q469" i="29"/>
  <c r="P469" i="29"/>
  <c r="Q457" i="29"/>
  <c r="P457" i="29"/>
  <c r="Q445" i="29"/>
  <c r="P445" i="29"/>
  <c r="Q433" i="29"/>
  <c r="P433" i="29"/>
  <c r="Q421" i="29"/>
  <c r="P421" i="29"/>
  <c r="Q409" i="29"/>
  <c r="P409" i="29"/>
  <c r="Q397" i="29"/>
  <c r="P397" i="29"/>
  <c r="Q385" i="29"/>
  <c r="P385" i="29"/>
  <c r="Q373" i="29"/>
  <c r="P373" i="29"/>
  <c r="Q361" i="29"/>
  <c r="P361" i="29"/>
  <c r="Q349" i="29"/>
  <c r="P349" i="29"/>
  <c r="Q337" i="29"/>
  <c r="P337" i="29"/>
  <c r="Q325" i="29"/>
  <c r="P325" i="29"/>
  <c r="Q313" i="29"/>
  <c r="P313" i="29"/>
  <c r="Q301" i="29"/>
  <c r="P301" i="29"/>
  <c r="Q289" i="29"/>
  <c r="P289" i="29"/>
  <c r="Q277" i="29"/>
  <c r="P277" i="29"/>
  <c r="Q265" i="29"/>
  <c r="P265" i="29"/>
  <c r="Q253" i="29"/>
  <c r="P253" i="29"/>
  <c r="Q241" i="29"/>
  <c r="P241" i="29"/>
  <c r="Q229" i="29"/>
  <c r="P229" i="29"/>
  <c r="Q217" i="29"/>
  <c r="P217" i="29"/>
  <c r="Q205" i="29"/>
  <c r="P205" i="29"/>
  <c r="Q193" i="29"/>
  <c r="P193" i="29"/>
  <c r="Q181" i="29"/>
  <c r="P181" i="29"/>
  <c r="Q169" i="29"/>
  <c r="P169" i="29"/>
  <c r="Q157" i="29"/>
  <c r="P157" i="29"/>
  <c r="Q145" i="29"/>
  <c r="P145" i="29"/>
  <c r="Q133" i="29"/>
  <c r="P133" i="29"/>
  <c r="Q121" i="29"/>
  <c r="P121" i="29"/>
  <c r="Q109" i="29"/>
  <c r="P109" i="29"/>
  <c r="Q97" i="29"/>
  <c r="P97" i="29"/>
  <c r="Q85" i="29"/>
  <c r="P85" i="29"/>
  <c r="Q73" i="29"/>
  <c r="P73" i="29"/>
  <c r="Q61" i="29"/>
  <c r="P61" i="29"/>
  <c r="Q49" i="29"/>
  <c r="P49" i="29"/>
  <c r="Q37" i="29"/>
  <c r="P37" i="29"/>
  <c r="Q25" i="29"/>
  <c r="P25" i="29"/>
  <c r="P402" i="29"/>
  <c r="P258" i="29"/>
  <c r="P114" i="29"/>
  <c r="Q465" i="29"/>
  <c r="E39" i="29" l="1"/>
  <c r="L39" i="29" s="1"/>
  <c r="E51" i="29"/>
  <c r="L51" i="29" s="1"/>
  <c r="E63" i="29"/>
  <c r="L63" i="29" s="1"/>
  <c r="E99" i="29"/>
  <c r="L99" i="29" s="1"/>
  <c r="E111" i="29"/>
  <c r="L111" i="29" s="1"/>
  <c r="E147" i="29"/>
  <c r="L147" i="29" s="1"/>
  <c r="E159" i="29"/>
  <c r="L159" i="29" s="1"/>
  <c r="E171" i="29"/>
  <c r="L171" i="29" s="1"/>
  <c r="E183" i="29"/>
  <c r="L183" i="29" s="1"/>
  <c r="E195" i="29"/>
  <c r="L195" i="29" s="1"/>
  <c r="E219" i="29"/>
  <c r="L219" i="29" s="1"/>
  <c r="E231" i="29"/>
  <c r="L231" i="29" s="1"/>
  <c r="E243" i="29"/>
  <c r="L243" i="29" s="1"/>
  <c r="E255" i="29"/>
  <c r="L255" i="29" s="1"/>
  <c r="E267" i="29"/>
  <c r="L267" i="29" s="1"/>
  <c r="E279" i="29"/>
  <c r="L279" i="29" s="1"/>
  <c r="E291" i="29"/>
  <c r="L291" i="29" s="1"/>
  <c r="E303" i="29"/>
  <c r="L303" i="29" s="1"/>
  <c r="E315" i="29"/>
  <c r="L315" i="29" s="1"/>
  <c r="E327" i="29"/>
  <c r="L327" i="29" s="1"/>
  <c r="E339" i="29"/>
  <c r="L339" i="29" s="1"/>
  <c r="E351" i="29"/>
  <c r="L351" i="29" s="1"/>
  <c r="E363" i="29"/>
  <c r="L363" i="29" s="1"/>
  <c r="E375" i="29"/>
  <c r="L375" i="29" s="1"/>
  <c r="E387" i="29"/>
  <c r="L387" i="29" s="1"/>
  <c r="E399" i="29"/>
  <c r="L399" i="29" s="1"/>
  <c r="E411" i="29"/>
  <c r="L411" i="29" s="1"/>
  <c r="E423" i="29"/>
  <c r="L423" i="29" s="1"/>
  <c r="E435" i="29"/>
  <c r="L435" i="29" s="1"/>
  <c r="E447" i="29"/>
  <c r="L447" i="29" s="1"/>
  <c r="E459" i="29"/>
  <c r="L459" i="29" s="1"/>
  <c r="E471" i="29"/>
  <c r="L471" i="29" s="1"/>
  <c r="E473" i="29"/>
  <c r="L473" i="29" s="1"/>
  <c r="E483" i="29"/>
  <c r="L483" i="29" s="1"/>
  <c r="E485" i="29"/>
  <c r="L485" i="29" s="1"/>
  <c r="E495" i="29"/>
  <c r="L495" i="29" s="1"/>
  <c r="E496" i="29"/>
  <c r="L496" i="29" s="1"/>
  <c r="E497" i="29"/>
  <c r="L497" i="29" s="1"/>
  <c r="E507" i="29"/>
  <c r="L507" i="29" s="1"/>
  <c r="E508" i="29"/>
  <c r="L508" i="29" s="1"/>
  <c r="E509" i="29"/>
  <c r="L509" i="29" s="1"/>
  <c r="E516" i="29"/>
  <c r="L516" i="29" s="1"/>
  <c r="E503" i="29"/>
  <c r="L503" i="29" s="1"/>
  <c r="E501" i="29"/>
  <c r="L501" i="29" s="1"/>
  <c r="E500" i="29"/>
  <c r="L500" i="29" s="1"/>
  <c r="E498" i="29"/>
  <c r="L498" i="29" s="1"/>
  <c r="E494" i="29"/>
  <c r="L494" i="29" s="1"/>
  <c r="E491" i="29"/>
  <c r="L491" i="29" s="1"/>
  <c r="E484" i="29"/>
  <c r="L484" i="29" s="1"/>
  <c r="E482" i="29"/>
  <c r="L482" i="29" s="1"/>
  <c r="E480" i="29"/>
  <c r="L480" i="29" s="1"/>
  <c r="E479" i="29"/>
  <c r="L479" i="29" s="1"/>
  <c r="E477" i="29"/>
  <c r="L477" i="29" s="1"/>
  <c r="E476" i="29"/>
  <c r="L476" i="29" s="1"/>
  <c r="E474" i="29"/>
  <c r="L474" i="29" s="1"/>
  <c r="E472" i="29"/>
  <c r="L472" i="29" s="1"/>
  <c r="E470" i="29"/>
  <c r="L470" i="29" s="1"/>
  <c r="E469" i="29"/>
  <c r="L469" i="29" s="1"/>
  <c r="E453" i="29"/>
  <c r="L453" i="29" s="1"/>
  <c r="E445" i="29"/>
  <c r="L445" i="29" s="1"/>
  <c r="E444" i="29"/>
  <c r="L444" i="29" s="1"/>
  <c r="E442" i="29"/>
  <c r="L442" i="29" s="1"/>
  <c r="E441" i="29"/>
  <c r="L441" i="29" s="1"/>
  <c r="E439" i="29"/>
  <c r="L439" i="29" s="1"/>
  <c r="E438" i="29"/>
  <c r="L438" i="29" s="1"/>
  <c r="E437" i="29"/>
  <c r="L437" i="29" s="1"/>
  <c r="E429" i="29"/>
  <c r="L429" i="29" s="1"/>
  <c r="E428" i="29"/>
  <c r="L428" i="29" s="1"/>
  <c r="E422" i="29"/>
  <c r="L422" i="29" s="1"/>
  <c r="E418" i="29"/>
  <c r="L418" i="29" s="1"/>
  <c r="E417" i="29"/>
  <c r="L417" i="29" s="1"/>
  <c r="E416" i="29"/>
  <c r="L416" i="29" s="1"/>
  <c r="E412" i="29"/>
  <c r="L412" i="29" s="1"/>
  <c r="E409" i="29"/>
  <c r="L409" i="29" s="1"/>
  <c r="E404" i="29"/>
  <c r="L404" i="29" s="1"/>
  <c r="E402" i="29"/>
  <c r="L402" i="29" s="1"/>
  <c r="E395" i="29"/>
  <c r="L395" i="29" s="1"/>
  <c r="E393" i="29"/>
  <c r="L393" i="29" s="1"/>
  <c r="E392" i="29"/>
  <c r="L392" i="29" s="1"/>
  <c r="E391" i="29"/>
  <c r="L391" i="29" s="1"/>
  <c r="E390" i="29"/>
  <c r="L390" i="29" s="1"/>
  <c r="E379" i="29"/>
  <c r="L379" i="29" s="1"/>
  <c r="E373" i="29"/>
  <c r="L373" i="29" s="1"/>
  <c r="E372" i="29"/>
  <c r="L372" i="29" s="1"/>
  <c r="E364" i="29"/>
  <c r="L364" i="29" s="1"/>
  <c r="E360" i="29"/>
  <c r="L360" i="29" s="1"/>
  <c r="E356" i="29"/>
  <c r="L356" i="29" s="1"/>
  <c r="E355" i="29"/>
  <c r="L355" i="29" s="1"/>
  <c r="E350" i="29"/>
  <c r="L350" i="29" s="1"/>
  <c r="E347" i="29"/>
  <c r="L347" i="29" s="1"/>
  <c r="E346" i="29"/>
  <c r="L346" i="29" s="1"/>
  <c r="E342" i="29"/>
  <c r="L342" i="29" s="1"/>
  <c r="E340" i="29"/>
  <c r="L340" i="29" s="1"/>
  <c r="E335" i="29"/>
  <c r="L335" i="29" s="1"/>
  <c r="E334" i="29"/>
  <c r="L334" i="29" s="1"/>
  <c r="E321" i="29"/>
  <c r="L321" i="29" s="1"/>
  <c r="E320" i="29"/>
  <c r="L320" i="29" s="1"/>
  <c r="E318" i="29"/>
  <c r="L318" i="29" s="1"/>
  <c r="E316" i="29"/>
  <c r="L316" i="29" s="1"/>
  <c r="E311" i="29"/>
  <c r="L311" i="29" s="1"/>
  <c r="E310" i="29"/>
  <c r="L310" i="29" s="1"/>
  <c r="E309" i="29"/>
  <c r="L309" i="29" s="1"/>
  <c r="E306" i="29"/>
  <c r="L306" i="29" s="1"/>
  <c r="E297" i="29"/>
  <c r="L297" i="29" s="1"/>
  <c r="E293" i="29"/>
  <c r="L293" i="29" s="1"/>
  <c r="E290" i="29"/>
  <c r="L290" i="29" s="1"/>
  <c r="E277" i="29"/>
  <c r="L277" i="29" s="1"/>
  <c r="E275" i="29"/>
  <c r="L275" i="29" s="1"/>
  <c r="E274" i="29"/>
  <c r="L274" i="29" s="1"/>
  <c r="E265" i="29"/>
  <c r="L265" i="29" s="1"/>
  <c r="E261" i="29"/>
  <c r="L261" i="29" s="1"/>
  <c r="E260" i="29"/>
  <c r="L260" i="29" s="1"/>
  <c r="E259" i="29"/>
  <c r="L259" i="29" s="1"/>
  <c r="E254" i="29"/>
  <c r="L254" i="29" s="1"/>
  <c r="E249" i="29"/>
  <c r="L249" i="29" s="1"/>
  <c r="E247" i="29"/>
  <c r="L247" i="29" s="1"/>
  <c r="E246" i="29"/>
  <c r="L246" i="29" s="1"/>
  <c r="E242" i="29"/>
  <c r="L242" i="29" s="1"/>
  <c r="E240" i="29"/>
  <c r="L240" i="29" s="1"/>
  <c r="E239" i="29"/>
  <c r="L239" i="29" s="1"/>
  <c r="E234" i="29"/>
  <c r="L234" i="29" s="1"/>
  <c r="E232" i="29"/>
  <c r="L232" i="29" s="1"/>
  <c r="E230" i="29"/>
  <c r="L230" i="29" s="1"/>
  <c r="E226" i="29"/>
  <c r="L226" i="29" s="1"/>
  <c r="E220" i="29"/>
  <c r="L220" i="29" s="1"/>
  <c r="E215" i="29"/>
  <c r="L215" i="29" s="1"/>
  <c r="E212" i="29"/>
  <c r="L212" i="29" s="1"/>
  <c r="E210" i="29"/>
  <c r="L210" i="29" s="1"/>
  <c r="E208" i="29"/>
  <c r="L208" i="29" s="1"/>
  <c r="E204" i="29"/>
  <c r="L204" i="29" s="1"/>
  <c r="E196" i="29"/>
  <c r="L196" i="29" s="1"/>
  <c r="E190" i="29"/>
  <c r="L190" i="29" s="1"/>
  <c r="E185" i="29"/>
  <c r="L185" i="29" s="1"/>
  <c r="E184" i="29"/>
  <c r="L184" i="29" s="1"/>
  <c r="E180" i="29"/>
  <c r="L180" i="29" s="1"/>
  <c r="E177" i="29"/>
  <c r="L177" i="29" s="1"/>
  <c r="E170" i="29"/>
  <c r="L170" i="29" s="1"/>
  <c r="E168" i="29"/>
  <c r="L168" i="29" s="1"/>
  <c r="E166" i="29"/>
  <c r="L166" i="29" s="1"/>
  <c r="E164" i="29"/>
  <c r="L164" i="29" s="1"/>
  <c r="E157" i="29"/>
  <c r="L157" i="29" s="1"/>
  <c r="E155" i="29"/>
  <c r="L155" i="29" s="1"/>
  <c r="E151" i="29"/>
  <c r="L151" i="29" s="1"/>
  <c r="E148" i="29"/>
  <c r="L148" i="29" s="1"/>
  <c r="E146" i="29"/>
  <c r="L146" i="29" s="1"/>
  <c r="E144" i="29"/>
  <c r="L144" i="29" s="1"/>
  <c r="E143" i="29"/>
  <c r="L143" i="29" s="1"/>
  <c r="E142" i="29"/>
  <c r="L142" i="29" s="1"/>
  <c r="E140" i="29"/>
  <c r="L140" i="29" s="1"/>
  <c r="E139" i="29"/>
  <c r="L139" i="29" s="1"/>
  <c r="E136" i="29"/>
  <c r="L136" i="29" s="1"/>
  <c r="E134" i="29"/>
  <c r="L134" i="29" s="1"/>
  <c r="E131" i="29"/>
  <c r="L131" i="29" s="1"/>
  <c r="E130" i="29"/>
  <c r="L130" i="29" s="1"/>
  <c r="E124" i="29"/>
  <c r="L124" i="29" s="1"/>
  <c r="E123" i="29"/>
  <c r="L123" i="29" s="1"/>
  <c r="E118" i="29"/>
  <c r="L118" i="29" s="1"/>
  <c r="E116" i="29"/>
  <c r="L116" i="29" s="1"/>
  <c r="E114" i="29"/>
  <c r="L114" i="29" s="1"/>
  <c r="E104" i="29"/>
  <c r="L104" i="29" s="1"/>
  <c r="E88" i="29"/>
  <c r="L88" i="29" s="1"/>
  <c r="E73" i="29"/>
  <c r="L73" i="29" s="1"/>
  <c r="E40" i="29"/>
  <c r="L40" i="29" s="1"/>
  <c r="E34" i="29"/>
  <c r="L34" i="29" s="1"/>
  <c r="E28" i="29"/>
  <c r="L28" i="29" s="1"/>
  <c r="E5" i="29"/>
  <c r="E1" i="29"/>
  <c r="D13" i="20"/>
  <c r="C13" i="20" a="1"/>
  <c r="C13" i="20" s="1"/>
  <c r="E87" i="29" l="1"/>
  <c r="L87" i="29" s="1"/>
  <c r="E506" i="29"/>
  <c r="L506" i="29" s="1"/>
  <c r="E458" i="29"/>
  <c r="L458" i="29" s="1"/>
  <c r="E446" i="29"/>
  <c r="L446" i="29" s="1"/>
  <c r="E434" i="29"/>
  <c r="L434" i="29" s="1"/>
  <c r="E410" i="29"/>
  <c r="L410" i="29" s="1"/>
  <c r="E398" i="29"/>
  <c r="L398" i="29" s="1"/>
  <c r="E386" i="29"/>
  <c r="L386" i="29" s="1"/>
  <c r="E374" i="29"/>
  <c r="L374" i="29" s="1"/>
  <c r="E362" i="29"/>
  <c r="L362" i="29" s="1"/>
  <c r="E338" i="29"/>
  <c r="L338" i="29" s="1"/>
  <c r="E326" i="29"/>
  <c r="L326" i="29" s="1"/>
  <c r="E314" i="29"/>
  <c r="L314" i="29" s="1"/>
  <c r="E302" i="29"/>
  <c r="L302" i="29" s="1"/>
  <c r="E278" i="29"/>
  <c r="L278" i="29" s="1"/>
  <c r="E266" i="29"/>
  <c r="L266" i="29" s="1"/>
  <c r="E218" i="29"/>
  <c r="L218" i="29" s="1"/>
  <c r="E206" i="29"/>
  <c r="L206" i="29" s="1"/>
  <c r="E194" i="29"/>
  <c r="L194" i="29" s="1"/>
  <c r="E182" i="29"/>
  <c r="L182" i="29" s="1"/>
  <c r="E158" i="29"/>
  <c r="L158" i="29" s="1"/>
  <c r="E122" i="29"/>
  <c r="L122" i="29" s="1"/>
  <c r="E110" i="29"/>
  <c r="L110" i="29" s="1"/>
  <c r="E98" i="29"/>
  <c r="L98" i="29" s="1"/>
  <c r="E86" i="29"/>
  <c r="L86" i="29" s="1"/>
  <c r="E74" i="29"/>
  <c r="L74" i="29" s="1"/>
  <c r="E62" i="29"/>
  <c r="L62" i="29" s="1"/>
  <c r="E50" i="29"/>
  <c r="L50" i="29" s="1"/>
  <c r="E38" i="29"/>
  <c r="L38" i="29" s="1"/>
  <c r="E26" i="29"/>
  <c r="L26" i="29" s="1"/>
  <c r="E505" i="29"/>
  <c r="L505" i="29" s="1"/>
  <c r="E493" i="29"/>
  <c r="L493" i="29" s="1"/>
  <c r="E481" i="29"/>
  <c r="L481" i="29" s="1"/>
  <c r="E457" i="29"/>
  <c r="L457" i="29" s="1"/>
  <c r="E433" i="29"/>
  <c r="L433" i="29" s="1"/>
  <c r="E421" i="29"/>
  <c r="L421" i="29" s="1"/>
  <c r="E397" i="29"/>
  <c r="L397" i="29" s="1"/>
  <c r="E385" i="29"/>
  <c r="L385" i="29" s="1"/>
  <c r="E361" i="29"/>
  <c r="L361" i="29" s="1"/>
  <c r="E349" i="29"/>
  <c r="L349" i="29" s="1"/>
  <c r="E337" i="29"/>
  <c r="L337" i="29" s="1"/>
  <c r="E325" i="29"/>
  <c r="L325" i="29" s="1"/>
  <c r="E313" i="29"/>
  <c r="L313" i="29" s="1"/>
  <c r="E301" i="29"/>
  <c r="L301" i="29" s="1"/>
  <c r="E289" i="29"/>
  <c r="L289" i="29" s="1"/>
  <c r="E253" i="29"/>
  <c r="L253" i="29" s="1"/>
  <c r="E241" i="29"/>
  <c r="L241" i="29" s="1"/>
  <c r="E229" i="29"/>
  <c r="L229" i="29" s="1"/>
  <c r="E217" i="29"/>
  <c r="L217" i="29" s="1"/>
  <c r="E205" i="29"/>
  <c r="L205" i="29" s="1"/>
  <c r="E193" i="29"/>
  <c r="L193" i="29" s="1"/>
  <c r="E181" i="29"/>
  <c r="L181" i="29" s="1"/>
  <c r="E169" i="29"/>
  <c r="L169" i="29" s="1"/>
  <c r="E145" i="29"/>
  <c r="L145" i="29" s="1"/>
  <c r="E133" i="29"/>
  <c r="L133" i="29" s="1"/>
  <c r="E121" i="29"/>
  <c r="L121" i="29" s="1"/>
  <c r="E109" i="29"/>
  <c r="L109" i="29" s="1"/>
  <c r="E97" i="29"/>
  <c r="L97" i="29" s="1"/>
  <c r="E85" i="29"/>
  <c r="L85" i="29" s="1"/>
  <c r="E61" i="29"/>
  <c r="L61" i="29" s="1"/>
  <c r="E49" i="29"/>
  <c r="L49" i="29" s="1"/>
  <c r="E37" i="29"/>
  <c r="L37" i="29" s="1"/>
  <c r="E25" i="29"/>
  <c r="L25" i="29" s="1"/>
  <c r="E504" i="29"/>
  <c r="L504" i="29" s="1"/>
  <c r="E492" i="29"/>
  <c r="L492" i="29" s="1"/>
  <c r="E468" i="29"/>
  <c r="L468" i="29" s="1"/>
  <c r="E456" i="29"/>
  <c r="L456" i="29" s="1"/>
  <c r="E432" i="29"/>
  <c r="L432" i="29" s="1"/>
  <c r="E420" i="29"/>
  <c r="L420" i="29" s="1"/>
  <c r="E408" i="29"/>
  <c r="L408" i="29" s="1"/>
  <c r="E396" i="29"/>
  <c r="L396" i="29" s="1"/>
  <c r="E384" i="29"/>
  <c r="L384" i="29" s="1"/>
  <c r="E348" i="29"/>
  <c r="L348" i="29" s="1"/>
  <c r="E336" i="29"/>
  <c r="L336" i="29" s="1"/>
  <c r="E324" i="29"/>
  <c r="L324" i="29" s="1"/>
  <c r="E312" i="29"/>
  <c r="L312" i="29" s="1"/>
  <c r="E300" i="29"/>
  <c r="L300" i="29" s="1"/>
  <c r="E288" i="29"/>
  <c r="L288" i="29" s="1"/>
  <c r="E276" i="29"/>
  <c r="L276" i="29" s="1"/>
  <c r="E264" i="29"/>
  <c r="L264" i="29" s="1"/>
  <c r="E252" i="29"/>
  <c r="L252" i="29" s="1"/>
  <c r="E228" i="29"/>
  <c r="L228" i="29" s="1"/>
  <c r="E216" i="29"/>
  <c r="L216" i="29" s="1"/>
  <c r="E192" i="29"/>
  <c r="L192" i="29" s="1"/>
  <c r="E156" i="29"/>
  <c r="L156" i="29" s="1"/>
  <c r="E132" i="29"/>
  <c r="L132" i="29" s="1"/>
  <c r="E120" i="29"/>
  <c r="L120" i="29" s="1"/>
  <c r="E108" i="29"/>
  <c r="L108" i="29" s="1"/>
  <c r="E96" i="29"/>
  <c r="L96" i="29" s="1"/>
  <c r="E84" i="29"/>
  <c r="L84" i="29" s="1"/>
  <c r="E72" i="29"/>
  <c r="L72" i="29" s="1"/>
  <c r="E60" i="29"/>
  <c r="L60" i="29" s="1"/>
  <c r="E48" i="29"/>
  <c r="L48" i="29" s="1"/>
  <c r="E36" i="29"/>
  <c r="L36" i="29" s="1"/>
  <c r="E24" i="29"/>
  <c r="L24" i="29" s="1"/>
  <c r="E515" i="29"/>
  <c r="L515" i="29" s="1"/>
  <c r="E467" i="29"/>
  <c r="L467" i="29" s="1"/>
  <c r="E455" i="29"/>
  <c r="L455" i="29" s="1"/>
  <c r="E443" i="29"/>
  <c r="L443" i="29" s="1"/>
  <c r="E431" i="29"/>
  <c r="L431" i="29" s="1"/>
  <c r="E419" i="29"/>
  <c r="L419" i="29" s="1"/>
  <c r="E407" i="29"/>
  <c r="L407" i="29" s="1"/>
  <c r="E383" i="29"/>
  <c r="L383" i="29" s="1"/>
  <c r="E371" i="29"/>
  <c r="L371" i="29" s="1"/>
  <c r="E359" i="29"/>
  <c r="L359" i="29" s="1"/>
  <c r="E323" i="29"/>
  <c r="L323" i="29" s="1"/>
  <c r="E299" i="29"/>
  <c r="L299" i="29" s="1"/>
  <c r="E287" i="29"/>
  <c r="L287" i="29" s="1"/>
  <c r="E263" i="29"/>
  <c r="L263" i="29" s="1"/>
  <c r="E251" i="29"/>
  <c r="L251" i="29" s="1"/>
  <c r="E227" i="29"/>
  <c r="L227" i="29" s="1"/>
  <c r="E203" i="29"/>
  <c r="L203" i="29" s="1"/>
  <c r="E191" i="29"/>
  <c r="L191" i="29" s="1"/>
  <c r="E179" i="29"/>
  <c r="L179" i="29" s="1"/>
  <c r="E167" i="29"/>
  <c r="L167" i="29" s="1"/>
  <c r="E119" i="29"/>
  <c r="L119" i="29" s="1"/>
  <c r="E107" i="29"/>
  <c r="L107" i="29" s="1"/>
  <c r="E95" i="29"/>
  <c r="L95" i="29" s="1"/>
  <c r="E83" i="29"/>
  <c r="L83" i="29" s="1"/>
  <c r="E71" i="29"/>
  <c r="L71" i="29" s="1"/>
  <c r="E59" i="29"/>
  <c r="L59" i="29" s="1"/>
  <c r="E47" i="29"/>
  <c r="L47" i="29" s="1"/>
  <c r="E35" i="29"/>
  <c r="L35" i="29" s="1"/>
  <c r="E23" i="29"/>
  <c r="L23" i="29" s="1"/>
  <c r="E75" i="29"/>
  <c r="L75" i="29" s="1"/>
  <c r="E514" i="29"/>
  <c r="L514" i="29" s="1"/>
  <c r="E502" i="29"/>
  <c r="L502" i="29" s="1"/>
  <c r="E490" i="29"/>
  <c r="L490" i="29" s="1"/>
  <c r="E478" i="29"/>
  <c r="L478" i="29" s="1"/>
  <c r="E466" i="29"/>
  <c r="L466" i="29" s="1"/>
  <c r="E454" i="29"/>
  <c r="L454" i="29" s="1"/>
  <c r="E430" i="29"/>
  <c r="L430" i="29" s="1"/>
  <c r="E406" i="29"/>
  <c r="L406" i="29" s="1"/>
  <c r="E394" i="29"/>
  <c r="L394" i="29" s="1"/>
  <c r="E382" i="29"/>
  <c r="L382" i="29" s="1"/>
  <c r="E370" i="29"/>
  <c r="L370" i="29" s="1"/>
  <c r="E358" i="29"/>
  <c r="L358" i="29" s="1"/>
  <c r="E322" i="29"/>
  <c r="L322" i="29" s="1"/>
  <c r="E298" i="29"/>
  <c r="L298" i="29" s="1"/>
  <c r="E286" i="29"/>
  <c r="L286" i="29" s="1"/>
  <c r="E262" i="29"/>
  <c r="L262" i="29" s="1"/>
  <c r="E250" i="29"/>
  <c r="L250" i="29" s="1"/>
  <c r="E238" i="29"/>
  <c r="L238" i="29" s="1"/>
  <c r="E214" i="29"/>
  <c r="L214" i="29" s="1"/>
  <c r="E202" i="29"/>
  <c r="L202" i="29" s="1"/>
  <c r="E178" i="29"/>
  <c r="L178" i="29" s="1"/>
  <c r="E154" i="29"/>
  <c r="L154" i="29" s="1"/>
  <c r="E106" i="29"/>
  <c r="L106" i="29" s="1"/>
  <c r="E94" i="29"/>
  <c r="L94" i="29" s="1"/>
  <c r="E82" i="29"/>
  <c r="L82" i="29" s="1"/>
  <c r="E70" i="29"/>
  <c r="L70" i="29" s="1"/>
  <c r="E58" i="29"/>
  <c r="L58" i="29" s="1"/>
  <c r="E46" i="29"/>
  <c r="L46" i="29" s="1"/>
  <c r="E22" i="29"/>
  <c r="L22" i="29" s="1"/>
  <c r="E513" i="29"/>
  <c r="L513" i="29" s="1"/>
  <c r="E489" i="29"/>
  <c r="L489" i="29" s="1"/>
  <c r="E465" i="29"/>
  <c r="L465" i="29" s="1"/>
  <c r="E405" i="29"/>
  <c r="L405" i="29" s="1"/>
  <c r="E381" i="29"/>
  <c r="L381" i="29" s="1"/>
  <c r="E369" i="29"/>
  <c r="L369" i="29" s="1"/>
  <c r="E357" i="29"/>
  <c r="L357" i="29" s="1"/>
  <c r="E345" i="29"/>
  <c r="L345" i="29" s="1"/>
  <c r="E333" i="29"/>
  <c r="L333" i="29" s="1"/>
  <c r="E285" i="29"/>
  <c r="L285" i="29" s="1"/>
  <c r="E273" i="29"/>
  <c r="L273" i="29" s="1"/>
  <c r="E237" i="29"/>
  <c r="L237" i="29" s="1"/>
  <c r="E225" i="29"/>
  <c r="L225" i="29" s="1"/>
  <c r="E213" i="29"/>
  <c r="L213" i="29" s="1"/>
  <c r="E201" i="29"/>
  <c r="L201" i="29" s="1"/>
  <c r="E189" i="29"/>
  <c r="L189" i="29" s="1"/>
  <c r="E165" i="29"/>
  <c r="L165" i="29" s="1"/>
  <c r="E153" i="29"/>
  <c r="L153" i="29" s="1"/>
  <c r="E141" i="29"/>
  <c r="L141" i="29" s="1"/>
  <c r="E129" i="29"/>
  <c r="L129" i="29" s="1"/>
  <c r="E117" i="29"/>
  <c r="L117" i="29" s="1"/>
  <c r="E105" i="29"/>
  <c r="L105" i="29" s="1"/>
  <c r="E93" i="29"/>
  <c r="L93" i="29" s="1"/>
  <c r="E81" i="29"/>
  <c r="L81" i="29" s="1"/>
  <c r="E69" i="29"/>
  <c r="L69" i="29" s="1"/>
  <c r="E57" i="29"/>
  <c r="L57" i="29" s="1"/>
  <c r="E45" i="29"/>
  <c r="L45" i="29" s="1"/>
  <c r="E33" i="29"/>
  <c r="L33" i="29" s="1"/>
  <c r="E21" i="29"/>
  <c r="L21" i="29" s="1"/>
  <c r="E135" i="29"/>
  <c r="L135" i="29" s="1"/>
  <c r="E27" i="29"/>
  <c r="L27" i="29" s="1"/>
  <c r="E512" i="29"/>
  <c r="L512" i="29" s="1"/>
  <c r="E488" i="29"/>
  <c r="L488" i="29" s="1"/>
  <c r="E464" i="29"/>
  <c r="L464" i="29" s="1"/>
  <c r="E452" i="29"/>
  <c r="L452" i="29" s="1"/>
  <c r="E440" i="29"/>
  <c r="L440" i="29" s="1"/>
  <c r="E380" i="29"/>
  <c r="L380" i="29" s="1"/>
  <c r="E368" i="29"/>
  <c r="L368" i="29" s="1"/>
  <c r="E344" i="29"/>
  <c r="L344" i="29" s="1"/>
  <c r="E332" i="29"/>
  <c r="L332" i="29" s="1"/>
  <c r="E308" i="29"/>
  <c r="L308" i="29" s="1"/>
  <c r="E296" i="29"/>
  <c r="L296" i="29" s="1"/>
  <c r="E284" i="29"/>
  <c r="L284" i="29" s="1"/>
  <c r="E272" i="29"/>
  <c r="L272" i="29" s="1"/>
  <c r="E248" i="29"/>
  <c r="L248" i="29" s="1"/>
  <c r="E236" i="29"/>
  <c r="L236" i="29" s="1"/>
  <c r="E224" i="29"/>
  <c r="L224" i="29" s="1"/>
  <c r="E200" i="29"/>
  <c r="L200" i="29" s="1"/>
  <c r="E188" i="29"/>
  <c r="L188" i="29" s="1"/>
  <c r="E176" i="29"/>
  <c r="L176" i="29" s="1"/>
  <c r="E152" i="29"/>
  <c r="L152" i="29" s="1"/>
  <c r="E128" i="29"/>
  <c r="L128" i="29" s="1"/>
  <c r="E92" i="29"/>
  <c r="L92" i="29" s="1"/>
  <c r="E80" i="29"/>
  <c r="L80" i="29" s="1"/>
  <c r="E68" i="29"/>
  <c r="L68" i="29" s="1"/>
  <c r="E56" i="29"/>
  <c r="L56" i="29" s="1"/>
  <c r="E44" i="29"/>
  <c r="L44" i="29" s="1"/>
  <c r="E32" i="29"/>
  <c r="L32" i="29" s="1"/>
  <c r="E511" i="29"/>
  <c r="L511" i="29" s="1"/>
  <c r="E499" i="29"/>
  <c r="L499" i="29" s="1"/>
  <c r="E487" i="29"/>
  <c r="L487" i="29" s="1"/>
  <c r="E475" i="29"/>
  <c r="L475" i="29" s="1"/>
  <c r="E463" i="29"/>
  <c r="L463" i="29" s="1"/>
  <c r="E451" i="29"/>
  <c r="L451" i="29" s="1"/>
  <c r="E427" i="29"/>
  <c r="L427" i="29" s="1"/>
  <c r="E415" i="29"/>
  <c r="L415" i="29" s="1"/>
  <c r="E403" i="29"/>
  <c r="L403" i="29" s="1"/>
  <c r="E367" i="29"/>
  <c r="L367" i="29" s="1"/>
  <c r="E343" i="29"/>
  <c r="L343" i="29" s="1"/>
  <c r="E331" i="29"/>
  <c r="L331" i="29" s="1"/>
  <c r="E319" i="29"/>
  <c r="L319" i="29" s="1"/>
  <c r="E307" i="29"/>
  <c r="L307" i="29" s="1"/>
  <c r="E295" i="29"/>
  <c r="L295" i="29" s="1"/>
  <c r="E283" i="29"/>
  <c r="L283" i="29" s="1"/>
  <c r="E271" i="29"/>
  <c r="L271" i="29" s="1"/>
  <c r="E235" i="29"/>
  <c r="L235" i="29" s="1"/>
  <c r="E223" i="29"/>
  <c r="L223" i="29" s="1"/>
  <c r="E211" i="29"/>
  <c r="L211" i="29" s="1"/>
  <c r="E199" i="29"/>
  <c r="L199" i="29" s="1"/>
  <c r="E187" i="29"/>
  <c r="L187" i="29" s="1"/>
  <c r="E175" i="29"/>
  <c r="L175" i="29" s="1"/>
  <c r="E163" i="29"/>
  <c r="L163" i="29" s="1"/>
  <c r="E127" i="29"/>
  <c r="L127" i="29" s="1"/>
  <c r="E115" i="29"/>
  <c r="L115" i="29" s="1"/>
  <c r="E103" i="29"/>
  <c r="L103" i="29" s="1"/>
  <c r="E91" i="29"/>
  <c r="L91" i="29" s="1"/>
  <c r="E79" i="29"/>
  <c r="L79" i="29" s="1"/>
  <c r="E67" i="29"/>
  <c r="L67" i="29" s="1"/>
  <c r="E55" i="29"/>
  <c r="L55" i="29" s="1"/>
  <c r="E43" i="29"/>
  <c r="L43" i="29" s="1"/>
  <c r="E31" i="29"/>
  <c r="L31" i="29" s="1"/>
  <c r="E207" i="29"/>
  <c r="L207" i="29" s="1"/>
  <c r="E510" i="29"/>
  <c r="L510" i="29" s="1"/>
  <c r="E486" i="29"/>
  <c r="L486" i="29" s="1"/>
  <c r="E462" i="29"/>
  <c r="L462" i="29" s="1"/>
  <c r="E450" i="29"/>
  <c r="L450" i="29" s="1"/>
  <c r="E426" i="29"/>
  <c r="L426" i="29" s="1"/>
  <c r="E414" i="29"/>
  <c r="L414" i="29" s="1"/>
  <c r="E378" i="29"/>
  <c r="L378" i="29" s="1"/>
  <c r="E366" i="29"/>
  <c r="L366" i="29" s="1"/>
  <c r="E354" i="29"/>
  <c r="L354" i="29" s="1"/>
  <c r="E330" i="29"/>
  <c r="L330" i="29" s="1"/>
  <c r="E294" i="29"/>
  <c r="L294" i="29" s="1"/>
  <c r="E282" i="29"/>
  <c r="L282" i="29" s="1"/>
  <c r="E270" i="29"/>
  <c r="L270" i="29" s="1"/>
  <c r="E258" i="29"/>
  <c r="L258" i="29" s="1"/>
  <c r="E222" i="29"/>
  <c r="L222" i="29" s="1"/>
  <c r="E198" i="29"/>
  <c r="L198" i="29" s="1"/>
  <c r="E186" i="29"/>
  <c r="L186" i="29" s="1"/>
  <c r="E174" i="29"/>
  <c r="L174" i="29" s="1"/>
  <c r="E162" i="29"/>
  <c r="L162" i="29" s="1"/>
  <c r="E150" i="29"/>
  <c r="L150" i="29" s="1"/>
  <c r="E138" i="29"/>
  <c r="L138" i="29" s="1"/>
  <c r="E126" i="29"/>
  <c r="L126" i="29" s="1"/>
  <c r="E102" i="29"/>
  <c r="L102" i="29" s="1"/>
  <c r="E90" i="29"/>
  <c r="L90" i="29" s="1"/>
  <c r="E78" i="29"/>
  <c r="L78" i="29" s="1"/>
  <c r="E66" i="29"/>
  <c r="L66" i="29" s="1"/>
  <c r="E54" i="29"/>
  <c r="L54" i="29" s="1"/>
  <c r="E42" i="29"/>
  <c r="L42" i="29" s="1"/>
  <c r="E30" i="29"/>
  <c r="L30" i="29" s="1"/>
  <c r="E461" i="29"/>
  <c r="L461" i="29" s="1"/>
  <c r="E449" i="29"/>
  <c r="L449" i="29" s="1"/>
  <c r="E425" i="29"/>
  <c r="L425" i="29" s="1"/>
  <c r="E413" i="29"/>
  <c r="L413" i="29" s="1"/>
  <c r="E401" i="29"/>
  <c r="L401" i="29" s="1"/>
  <c r="E389" i="29"/>
  <c r="L389" i="29" s="1"/>
  <c r="E377" i="29"/>
  <c r="L377" i="29" s="1"/>
  <c r="E365" i="29"/>
  <c r="L365" i="29" s="1"/>
  <c r="E353" i="29"/>
  <c r="L353" i="29" s="1"/>
  <c r="E341" i="29"/>
  <c r="L341" i="29" s="1"/>
  <c r="E329" i="29"/>
  <c r="L329" i="29" s="1"/>
  <c r="E317" i="29"/>
  <c r="L317" i="29" s="1"/>
  <c r="E305" i="29"/>
  <c r="L305" i="29" s="1"/>
  <c r="E281" i="29"/>
  <c r="L281" i="29" s="1"/>
  <c r="E269" i="29"/>
  <c r="L269" i="29" s="1"/>
  <c r="E257" i="29"/>
  <c r="L257" i="29" s="1"/>
  <c r="E245" i="29"/>
  <c r="L245" i="29" s="1"/>
  <c r="E233" i="29"/>
  <c r="L233" i="29" s="1"/>
  <c r="E221" i="29"/>
  <c r="L221" i="29" s="1"/>
  <c r="E209" i="29"/>
  <c r="L209" i="29" s="1"/>
  <c r="E197" i="29"/>
  <c r="L197" i="29" s="1"/>
  <c r="E173" i="29"/>
  <c r="L173" i="29" s="1"/>
  <c r="E161" i="29"/>
  <c r="L161" i="29" s="1"/>
  <c r="E149" i="29"/>
  <c r="L149" i="29" s="1"/>
  <c r="E137" i="29"/>
  <c r="L137" i="29" s="1"/>
  <c r="E125" i="29"/>
  <c r="L125" i="29" s="1"/>
  <c r="E113" i="29"/>
  <c r="L113" i="29" s="1"/>
  <c r="E101" i="29"/>
  <c r="L101" i="29" s="1"/>
  <c r="E89" i="29"/>
  <c r="L89" i="29" s="1"/>
  <c r="E77" i="29"/>
  <c r="L77" i="29" s="1"/>
  <c r="E65" i="29"/>
  <c r="L65" i="29" s="1"/>
  <c r="E53" i="29"/>
  <c r="L53" i="29" s="1"/>
  <c r="E41" i="29"/>
  <c r="L41" i="29" s="1"/>
  <c r="E29" i="29"/>
  <c r="L29" i="29" s="1"/>
  <c r="E460" i="29"/>
  <c r="L460" i="29" s="1"/>
  <c r="E448" i="29"/>
  <c r="L448" i="29" s="1"/>
  <c r="E436" i="29"/>
  <c r="L436" i="29" s="1"/>
  <c r="E424" i="29"/>
  <c r="L424" i="29" s="1"/>
  <c r="E400" i="29"/>
  <c r="L400" i="29" s="1"/>
  <c r="E388" i="29"/>
  <c r="L388" i="29" s="1"/>
  <c r="E376" i="29"/>
  <c r="L376" i="29" s="1"/>
  <c r="E352" i="29"/>
  <c r="L352" i="29" s="1"/>
  <c r="E328" i="29"/>
  <c r="L328" i="29" s="1"/>
  <c r="E304" i="29"/>
  <c r="L304" i="29" s="1"/>
  <c r="E292" i="29"/>
  <c r="L292" i="29" s="1"/>
  <c r="E280" i="29"/>
  <c r="L280" i="29" s="1"/>
  <c r="E268" i="29"/>
  <c r="L268" i="29" s="1"/>
  <c r="E256" i="29"/>
  <c r="L256" i="29" s="1"/>
  <c r="E244" i="29"/>
  <c r="L244" i="29" s="1"/>
  <c r="E172" i="29"/>
  <c r="L172" i="29" s="1"/>
  <c r="E160" i="29"/>
  <c r="L160" i="29" s="1"/>
  <c r="E112" i="29"/>
  <c r="L112" i="29" s="1"/>
  <c r="E100" i="29"/>
  <c r="L100" i="29" s="1"/>
  <c r="E76" i="29"/>
  <c r="L76" i="29" s="1"/>
  <c r="E64" i="29"/>
  <c r="L64" i="29" s="1"/>
  <c r="E52" i="29"/>
  <c r="L52" i="29" s="1"/>
  <c r="R19" i="7" l="1"/>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R295" i="7"/>
  <c r="R296" i="7"/>
  <c r="R297" i="7"/>
  <c r="R298" i="7"/>
  <c r="R299" i="7"/>
  <c r="R300" i="7"/>
  <c r="R301" i="7"/>
  <c r="R302" i="7"/>
  <c r="R303" i="7"/>
  <c r="R304" i="7"/>
  <c r="R305" i="7"/>
  <c r="R306" i="7"/>
  <c r="R307" i="7"/>
  <c r="R308" i="7"/>
  <c r="R309" i="7"/>
  <c r="R310" i="7"/>
  <c r="R311" i="7"/>
  <c r="R312" i="7"/>
  <c r="R313" i="7"/>
  <c r="R314" i="7"/>
  <c r="R315" i="7"/>
  <c r="R316" i="7"/>
  <c r="R317" i="7"/>
  <c r="R318" i="7"/>
  <c r="R319" i="7"/>
  <c r="R320" i="7"/>
  <c r="R321" i="7"/>
  <c r="R322" i="7"/>
  <c r="R323" i="7"/>
  <c r="R324" i="7"/>
  <c r="R325" i="7"/>
  <c r="R326" i="7"/>
  <c r="R327" i="7"/>
  <c r="R328" i="7"/>
  <c r="R329" i="7"/>
  <c r="R330" i="7"/>
  <c r="R331" i="7"/>
  <c r="R332" i="7"/>
  <c r="R333" i="7"/>
  <c r="R334" i="7"/>
  <c r="R335" i="7"/>
  <c r="R336" i="7"/>
  <c r="R337" i="7"/>
  <c r="R338" i="7"/>
  <c r="R339" i="7"/>
  <c r="R340" i="7"/>
  <c r="R341" i="7"/>
  <c r="R342" i="7"/>
  <c r="R343" i="7"/>
  <c r="R344" i="7"/>
  <c r="R345" i="7"/>
  <c r="R346" i="7"/>
  <c r="R347" i="7"/>
  <c r="R348" i="7"/>
  <c r="R349" i="7"/>
  <c r="R350" i="7"/>
  <c r="R351" i="7"/>
  <c r="R352" i="7"/>
  <c r="R353" i="7"/>
  <c r="R354" i="7"/>
  <c r="R355" i="7"/>
  <c r="R356" i="7"/>
  <c r="R357" i="7"/>
  <c r="R358" i="7"/>
  <c r="R359" i="7"/>
  <c r="R360" i="7"/>
  <c r="R361" i="7"/>
  <c r="R362" i="7"/>
  <c r="R363" i="7"/>
  <c r="R364" i="7"/>
  <c r="R365" i="7"/>
  <c r="R366" i="7"/>
  <c r="R367" i="7"/>
  <c r="R368" i="7"/>
  <c r="R369" i="7"/>
  <c r="R370" i="7"/>
  <c r="R371" i="7"/>
  <c r="R372" i="7"/>
  <c r="R373" i="7"/>
  <c r="R374" i="7"/>
  <c r="R375" i="7"/>
  <c r="R376" i="7"/>
  <c r="R377" i="7"/>
  <c r="R378" i="7"/>
  <c r="R379" i="7"/>
  <c r="R380" i="7"/>
  <c r="R381" i="7"/>
  <c r="R382" i="7"/>
  <c r="R383" i="7"/>
  <c r="R384" i="7"/>
  <c r="R385" i="7"/>
  <c r="R386" i="7"/>
  <c r="R387" i="7"/>
  <c r="R388" i="7"/>
  <c r="R389" i="7"/>
  <c r="R390" i="7"/>
  <c r="R391" i="7"/>
  <c r="R392" i="7"/>
  <c r="R393" i="7"/>
  <c r="R394" i="7"/>
  <c r="R395" i="7"/>
  <c r="R396" i="7"/>
  <c r="R397" i="7"/>
  <c r="R398" i="7"/>
  <c r="R399" i="7"/>
  <c r="R400" i="7"/>
  <c r="R401" i="7"/>
  <c r="R402" i="7"/>
  <c r="R403" i="7"/>
  <c r="R404" i="7"/>
  <c r="R405" i="7"/>
  <c r="R406" i="7"/>
  <c r="R407" i="7"/>
  <c r="R408" i="7"/>
  <c r="R409" i="7"/>
  <c r="R410" i="7"/>
  <c r="R411" i="7"/>
  <c r="R412" i="7"/>
  <c r="R413" i="7"/>
  <c r="R414" i="7"/>
  <c r="R415" i="7"/>
  <c r="R416" i="7"/>
  <c r="R417" i="7"/>
  <c r="R418" i="7"/>
  <c r="R419" i="7"/>
  <c r="R420" i="7"/>
  <c r="R421" i="7"/>
  <c r="R422" i="7"/>
  <c r="R423" i="7"/>
  <c r="R424" i="7"/>
  <c r="R425" i="7"/>
  <c r="R426" i="7"/>
  <c r="R427" i="7"/>
  <c r="R428" i="7"/>
  <c r="R429" i="7"/>
  <c r="R430" i="7"/>
  <c r="R431" i="7"/>
  <c r="R432" i="7"/>
  <c r="R433" i="7"/>
  <c r="R434" i="7"/>
  <c r="R435" i="7"/>
  <c r="R436" i="7"/>
  <c r="R437" i="7"/>
  <c r="R438" i="7"/>
  <c r="R439" i="7"/>
  <c r="R440" i="7"/>
  <c r="R441" i="7"/>
  <c r="R442" i="7"/>
  <c r="R443" i="7"/>
  <c r="R444" i="7"/>
  <c r="R445" i="7"/>
  <c r="R446" i="7"/>
  <c r="R447" i="7"/>
  <c r="R448" i="7"/>
  <c r="R449" i="7"/>
  <c r="R450" i="7"/>
  <c r="R451" i="7"/>
  <c r="R452" i="7"/>
  <c r="R453" i="7"/>
  <c r="R454" i="7"/>
  <c r="R455" i="7"/>
  <c r="R456" i="7"/>
  <c r="R457" i="7"/>
  <c r="R458" i="7"/>
  <c r="R459" i="7"/>
  <c r="R460" i="7"/>
  <c r="R461" i="7"/>
  <c r="R462" i="7"/>
  <c r="R463" i="7"/>
  <c r="R464" i="7"/>
  <c r="R465" i="7"/>
  <c r="R466" i="7"/>
  <c r="R467" i="7"/>
  <c r="R468" i="7"/>
  <c r="R469" i="7"/>
  <c r="R470" i="7"/>
  <c r="R471" i="7"/>
  <c r="R472" i="7"/>
  <c r="R473" i="7"/>
  <c r="R474" i="7"/>
  <c r="R475" i="7"/>
  <c r="R476" i="7"/>
  <c r="R477" i="7"/>
  <c r="R478" i="7"/>
  <c r="R479" i="7"/>
  <c r="R480" i="7"/>
  <c r="R481" i="7"/>
  <c r="R482" i="7"/>
  <c r="R483" i="7"/>
  <c r="R484" i="7"/>
  <c r="R485" i="7"/>
  <c r="R486" i="7"/>
  <c r="R487" i="7"/>
  <c r="R488" i="7"/>
  <c r="R489" i="7"/>
  <c r="R490" i="7"/>
  <c r="R491" i="7"/>
  <c r="R492" i="7"/>
  <c r="R493" i="7"/>
  <c r="R494" i="7"/>
  <c r="R495" i="7"/>
  <c r="R496" i="7"/>
  <c r="R497" i="7"/>
  <c r="R498" i="7"/>
  <c r="R499" i="7"/>
  <c r="R500" i="7"/>
  <c r="R501" i="7"/>
  <c r="R502" i="7"/>
  <c r="R503" i="7"/>
  <c r="R504" i="7"/>
  <c r="R505" i="7"/>
  <c r="R506" i="7"/>
  <c r="R507" i="7"/>
  <c r="R508" i="7"/>
  <c r="R509" i="7"/>
  <c r="R510" i="7"/>
  <c r="R511" i="7"/>
  <c r="R512" i="7"/>
  <c r="R513" i="7"/>
  <c r="R514" i="7"/>
  <c r="R515" i="7"/>
  <c r="R516" i="7"/>
  <c r="R517" i="7"/>
  <c r="R518" i="7"/>
  <c r="R519" i="7"/>
  <c r="R520" i="7"/>
  <c r="R521" i="7"/>
  <c r="R522" i="7"/>
  <c r="R523" i="7"/>
  <c r="R524" i="7"/>
  <c r="R525" i="7"/>
  <c r="R526" i="7"/>
  <c r="R527" i="7"/>
  <c r="R528" i="7"/>
  <c r="R529" i="7"/>
  <c r="R530" i="7"/>
  <c r="R531" i="7"/>
  <c r="R532" i="7"/>
  <c r="R533" i="7"/>
  <c r="R534" i="7"/>
  <c r="R535" i="7"/>
  <c r="R536" i="7"/>
  <c r="R537" i="7"/>
  <c r="R538" i="7"/>
  <c r="R539" i="7"/>
  <c r="R540" i="7"/>
  <c r="R541" i="7"/>
  <c r="R542" i="7"/>
  <c r="R543" i="7"/>
  <c r="R544" i="7"/>
  <c r="R545" i="7"/>
  <c r="R546" i="7"/>
  <c r="R547" i="7"/>
  <c r="R548" i="7"/>
  <c r="R549" i="7"/>
  <c r="R550" i="7"/>
  <c r="R551" i="7"/>
  <c r="R552" i="7"/>
  <c r="R553" i="7"/>
  <c r="R554" i="7"/>
  <c r="R555" i="7"/>
  <c r="R556" i="7"/>
  <c r="R557" i="7"/>
  <c r="R558" i="7"/>
  <c r="R559" i="7"/>
  <c r="R560" i="7"/>
  <c r="R561" i="7"/>
  <c r="R562" i="7"/>
  <c r="R563" i="7"/>
  <c r="R564" i="7"/>
  <c r="R565" i="7"/>
  <c r="R566" i="7"/>
  <c r="R567" i="7"/>
  <c r="R568" i="7"/>
  <c r="R569" i="7"/>
  <c r="R570" i="7"/>
  <c r="R571" i="7"/>
  <c r="R572" i="7"/>
  <c r="R573" i="7"/>
  <c r="R574" i="7"/>
  <c r="R575" i="7"/>
  <c r="R576" i="7"/>
  <c r="R577" i="7"/>
  <c r="R578" i="7"/>
  <c r="R579" i="7"/>
  <c r="R580" i="7"/>
  <c r="R581" i="7"/>
  <c r="R582" i="7"/>
  <c r="R583" i="7"/>
  <c r="R584" i="7"/>
  <c r="R585" i="7"/>
  <c r="R586" i="7"/>
  <c r="R587" i="7"/>
  <c r="R588" i="7"/>
  <c r="R589" i="7"/>
  <c r="R590" i="7"/>
  <c r="R591" i="7"/>
  <c r="R592" i="7"/>
  <c r="R593" i="7"/>
  <c r="R594" i="7"/>
  <c r="R595" i="7"/>
  <c r="R596" i="7"/>
  <c r="R597" i="7"/>
  <c r="R598" i="7"/>
  <c r="R599" i="7"/>
  <c r="R600" i="7"/>
  <c r="R601" i="7"/>
  <c r="R602" i="7"/>
  <c r="R603" i="7"/>
  <c r="R604" i="7"/>
  <c r="R605" i="7"/>
  <c r="R606" i="7"/>
  <c r="R607" i="7"/>
  <c r="R608" i="7"/>
  <c r="R609" i="7"/>
  <c r="R610" i="7"/>
  <c r="R611" i="7"/>
  <c r="R612" i="7"/>
  <c r="R613" i="7"/>
  <c r="R614" i="7"/>
  <c r="R615" i="7"/>
  <c r="R616" i="7"/>
  <c r="R617" i="7"/>
  <c r="R618" i="7"/>
  <c r="R619" i="7"/>
  <c r="R620" i="7"/>
  <c r="R621" i="7"/>
  <c r="R622" i="7"/>
  <c r="R623" i="7"/>
  <c r="R624" i="7"/>
  <c r="R625" i="7"/>
  <c r="R626" i="7"/>
  <c r="R627" i="7"/>
  <c r="R628" i="7"/>
  <c r="R629" i="7"/>
  <c r="R630" i="7"/>
  <c r="R631" i="7"/>
  <c r="R632" i="7"/>
  <c r="R633" i="7"/>
  <c r="R634" i="7"/>
  <c r="R635" i="7"/>
  <c r="R636" i="7"/>
  <c r="R637" i="7"/>
  <c r="R638" i="7"/>
  <c r="R639" i="7"/>
  <c r="R640" i="7"/>
  <c r="R641" i="7"/>
  <c r="R642" i="7"/>
  <c r="R643" i="7"/>
  <c r="R644" i="7"/>
  <c r="R645" i="7"/>
  <c r="R646" i="7"/>
  <c r="R647" i="7"/>
  <c r="R648" i="7"/>
  <c r="R649" i="7"/>
  <c r="R650" i="7"/>
  <c r="R651" i="7"/>
  <c r="R652" i="7"/>
  <c r="R653" i="7"/>
  <c r="R654" i="7"/>
  <c r="R655" i="7"/>
  <c r="R656" i="7"/>
  <c r="R657" i="7"/>
  <c r="R658" i="7"/>
  <c r="R659" i="7"/>
  <c r="R660" i="7"/>
  <c r="R661" i="7"/>
  <c r="R662" i="7"/>
  <c r="R663" i="7"/>
  <c r="R664" i="7"/>
  <c r="R665" i="7"/>
  <c r="R666" i="7"/>
  <c r="R667" i="7"/>
  <c r="R668" i="7"/>
  <c r="R669" i="7"/>
  <c r="R670" i="7"/>
  <c r="R671" i="7"/>
  <c r="R672" i="7"/>
  <c r="R673" i="7"/>
  <c r="R674" i="7"/>
  <c r="R675" i="7"/>
  <c r="R676" i="7"/>
  <c r="R677" i="7"/>
  <c r="R678" i="7"/>
  <c r="R679" i="7"/>
  <c r="R680" i="7"/>
  <c r="R681" i="7"/>
  <c r="R682" i="7"/>
  <c r="R683" i="7"/>
  <c r="R684" i="7"/>
  <c r="R685" i="7"/>
  <c r="R686" i="7"/>
  <c r="R687" i="7"/>
  <c r="R688" i="7"/>
  <c r="R689" i="7"/>
  <c r="R690" i="7"/>
  <c r="R691" i="7"/>
  <c r="R692" i="7"/>
  <c r="R693" i="7"/>
  <c r="R694" i="7"/>
  <c r="R695" i="7"/>
  <c r="R696" i="7"/>
  <c r="R697" i="7"/>
  <c r="R698" i="7"/>
  <c r="R699" i="7"/>
  <c r="R700" i="7"/>
  <c r="R701" i="7"/>
  <c r="R702" i="7"/>
  <c r="R703" i="7"/>
  <c r="R704" i="7"/>
  <c r="R705" i="7"/>
  <c r="R706" i="7"/>
  <c r="R707" i="7"/>
  <c r="R708" i="7"/>
  <c r="R709" i="7"/>
  <c r="R710" i="7"/>
  <c r="R711" i="7"/>
  <c r="R712" i="7"/>
  <c r="R713" i="7"/>
  <c r="R714" i="7"/>
  <c r="R715" i="7"/>
  <c r="R716" i="7"/>
  <c r="R717" i="7"/>
  <c r="R718" i="7"/>
  <c r="R719" i="7"/>
  <c r="R720" i="7"/>
  <c r="R721" i="7"/>
  <c r="R722" i="7"/>
  <c r="R723" i="7"/>
  <c r="R724" i="7"/>
  <c r="R725" i="7"/>
  <c r="R726" i="7"/>
  <c r="R727" i="7"/>
  <c r="R728" i="7"/>
  <c r="R729" i="7"/>
  <c r="R730" i="7"/>
  <c r="R731" i="7"/>
  <c r="R732" i="7"/>
  <c r="R733" i="7"/>
  <c r="R734" i="7"/>
  <c r="R735" i="7"/>
  <c r="R736" i="7"/>
  <c r="R737" i="7"/>
  <c r="R738" i="7"/>
  <c r="R739" i="7"/>
  <c r="R740" i="7"/>
  <c r="R741" i="7"/>
  <c r="R742" i="7"/>
  <c r="R743" i="7"/>
  <c r="R744" i="7"/>
  <c r="R745" i="7"/>
  <c r="R746" i="7"/>
  <c r="R747" i="7"/>
  <c r="R748" i="7"/>
  <c r="R749" i="7"/>
  <c r="R750" i="7"/>
  <c r="R751" i="7"/>
  <c r="R752" i="7"/>
  <c r="R753" i="7"/>
  <c r="R754" i="7"/>
  <c r="R755" i="7"/>
  <c r="R756" i="7"/>
  <c r="R757" i="7"/>
  <c r="R758" i="7"/>
  <c r="R759" i="7"/>
  <c r="R760" i="7"/>
  <c r="R761" i="7"/>
  <c r="R762" i="7"/>
  <c r="R763" i="7"/>
  <c r="R764" i="7"/>
  <c r="R765" i="7"/>
  <c r="R766" i="7"/>
  <c r="R767" i="7"/>
  <c r="R768" i="7"/>
  <c r="R769" i="7"/>
  <c r="R770" i="7"/>
  <c r="R771" i="7"/>
  <c r="R772" i="7"/>
  <c r="R773" i="7"/>
  <c r="R774" i="7"/>
  <c r="R775" i="7"/>
  <c r="R776" i="7"/>
  <c r="R777" i="7"/>
  <c r="R778" i="7"/>
  <c r="R779" i="7"/>
  <c r="R780" i="7"/>
  <c r="R781" i="7"/>
  <c r="R782" i="7"/>
  <c r="R783" i="7"/>
  <c r="R784" i="7"/>
  <c r="R785" i="7"/>
  <c r="R786" i="7"/>
  <c r="R787" i="7"/>
  <c r="R788" i="7"/>
  <c r="R789" i="7"/>
  <c r="R790" i="7"/>
  <c r="R791" i="7"/>
  <c r="R792" i="7"/>
  <c r="R793" i="7"/>
  <c r="R794" i="7"/>
  <c r="R795" i="7"/>
  <c r="R796" i="7"/>
  <c r="R797" i="7"/>
  <c r="R798" i="7"/>
  <c r="R799" i="7"/>
  <c r="R800" i="7"/>
  <c r="R801" i="7"/>
  <c r="R802" i="7"/>
  <c r="R803" i="7"/>
  <c r="R804" i="7"/>
  <c r="R805" i="7"/>
  <c r="R806" i="7"/>
  <c r="R807" i="7"/>
  <c r="R808" i="7"/>
  <c r="R809" i="7"/>
  <c r="R810" i="7"/>
  <c r="R811" i="7"/>
  <c r="R812" i="7"/>
  <c r="R813" i="7"/>
  <c r="R814" i="7"/>
  <c r="R815" i="7"/>
  <c r="R816" i="7"/>
  <c r="R817" i="7"/>
  <c r="R818" i="7"/>
  <c r="R819" i="7"/>
  <c r="R820" i="7"/>
  <c r="R821" i="7"/>
  <c r="R822" i="7"/>
  <c r="R823" i="7"/>
  <c r="R824" i="7"/>
  <c r="R825" i="7"/>
  <c r="R826" i="7"/>
  <c r="R827" i="7"/>
  <c r="R828" i="7"/>
  <c r="R829" i="7"/>
  <c r="R830" i="7"/>
  <c r="R831" i="7"/>
  <c r="R832" i="7"/>
  <c r="R833" i="7"/>
  <c r="R834" i="7"/>
  <c r="R835" i="7"/>
  <c r="R836" i="7"/>
  <c r="R837" i="7"/>
  <c r="R838" i="7"/>
  <c r="R839" i="7"/>
  <c r="R840" i="7"/>
  <c r="R841" i="7"/>
  <c r="R842" i="7"/>
  <c r="R843" i="7"/>
  <c r="R844" i="7"/>
  <c r="R845" i="7"/>
  <c r="R846" i="7"/>
  <c r="R847" i="7"/>
  <c r="R848" i="7"/>
  <c r="R849" i="7"/>
  <c r="R850" i="7"/>
  <c r="R851" i="7"/>
  <c r="R852" i="7"/>
  <c r="R853" i="7"/>
  <c r="R854" i="7"/>
  <c r="R855" i="7"/>
  <c r="R856" i="7"/>
  <c r="R857" i="7"/>
  <c r="R858" i="7"/>
  <c r="R859" i="7"/>
  <c r="R860" i="7"/>
  <c r="R861" i="7"/>
  <c r="R862" i="7"/>
  <c r="R863" i="7"/>
  <c r="R864" i="7"/>
  <c r="R865" i="7"/>
  <c r="R866" i="7"/>
  <c r="R867" i="7"/>
  <c r="R868" i="7"/>
  <c r="R869" i="7"/>
  <c r="R870" i="7"/>
  <c r="R871" i="7"/>
  <c r="R872" i="7"/>
  <c r="R873" i="7"/>
  <c r="R874" i="7"/>
  <c r="R875" i="7"/>
  <c r="R876" i="7"/>
  <c r="R877" i="7"/>
  <c r="R878" i="7"/>
  <c r="R879" i="7"/>
  <c r="R880" i="7"/>
  <c r="R881" i="7"/>
  <c r="R882" i="7"/>
  <c r="R883" i="7"/>
  <c r="R884" i="7"/>
  <c r="R885" i="7"/>
  <c r="R886" i="7"/>
  <c r="R887" i="7"/>
  <c r="R888" i="7"/>
  <c r="R889" i="7"/>
  <c r="R890" i="7"/>
  <c r="R891" i="7"/>
  <c r="R892" i="7"/>
  <c r="R893" i="7"/>
  <c r="R894" i="7"/>
  <c r="R895" i="7"/>
  <c r="R896" i="7"/>
  <c r="R897" i="7"/>
  <c r="R898" i="7"/>
  <c r="R899" i="7"/>
  <c r="R900" i="7"/>
  <c r="R901" i="7"/>
  <c r="R902" i="7"/>
  <c r="R903" i="7"/>
  <c r="R904" i="7"/>
  <c r="R905" i="7"/>
  <c r="R906" i="7"/>
  <c r="R907" i="7"/>
  <c r="R908" i="7"/>
  <c r="R909" i="7"/>
  <c r="R910" i="7"/>
  <c r="R911" i="7"/>
  <c r="R912" i="7"/>
  <c r="R913" i="7"/>
  <c r="R914" i="7"/>
  <c r="R915" i="7"/>
  <c r="R916" i="7"/>
  <c r="R917" i="7"/>
  <c r="R918" i="7"/>
  <c r="R919" i="7"/>
  <c r="R920" i="7"/>
  <c r="R921" i="7"/>
  <c r="R922" i="7"/>
  <c r="R923" i="7"/>
  <c r="R924" i="7"/>
  <c r="R925" i="7"/>
  <c r="R926" i="7"/>
  <c r="R927" i="7"/>
  <c r="R928" i="7"/>
  <c r="R929" i="7"/>
  <c r="R930" i="7"/>
  <c r="R931" i="7"/>
  <c r="R932" i="7"/>
  <c r="R933" i="7"/>
  <c r="R934" i="7"/>
  <c r="R935" i="7"/>
  <c r="R936" i="7"/>
  <c r="R937" i="7"/>
  <c r="R938" i="7"/>
  <c r="R939" i="7"/>
  <c r="R940" i="7"/>
  <c r="R941" i="7"/>
  <c r="R942" i="7"/>
  <c r="R943" i="7"/>
  <c r="R944" i="7"/>
  <c r="R945" i="7"/>
  <c r="R946" i="7"/>
  <c r="R947" i="7"/>
  <c r="R948" i="7"/>
  <c r="R949" i="7"/>
  <c r="R950" i="7"/>
  <c r="R951" i="7"/>
  <c r="R952" i="7"/>
  <c r="R953" i="7"/>
  <c r="R954" i="7"/>
  <c r="R955" i="7"/>
  <c r="R956" i="7"/>
  <c r="R957" i="7"/>
  <c r="R958" i="7"/>
  <c r="R959" i="7"/>
  <c r="R960" i="7"/>
  <c r="R961" i="7"/>
  <c r="R962" i="7"/>
  <c r="R963" i="7"/>
  <c r="R964" i="7"/>
  <c r="R965" i="7"/>
  <c r="R966" i="7"/>
  <c r="R967" i="7"/>
  <c r="R968" i="7"/>
  <c r="R969" i="7"/>
  <c r="R970" i="7"/>
  <c r="R971" i="7"/>
  <c r="R972" i="7"/>
  <c r="R973" i="7"/>
  <c r="R974" i="7"/>
  <c r="R975" i="7"/>
  <c r="R976" i="7"/>
  <c r="R977" i="7"/>
  <c r="R978" i="7"/>
  <c r="R979" i="7"/>
  <c r="R980" i="7"/>
  <c r="R981" i="7"/>
  <c r="R982" i="7"/>
  <c r="R983" i="7"/>
  <c r="R984" i="7"/>
  <c r="R985" i="7"/>
  <c r="R986" i="7"/>
  <c r="R987" i="7"/>
  <c r="R988" i="7"/>
  <c r="R989" i="7"/>
  <c r="R990" i="7"/>
  <c r="R991" i="7"/>
  <c r="R992" i="7"/>
  <c r="R993" i="7"/>
  <c r="R994" i="7"/>
  <c r="R995" i="7"/>
  <c r="R996" i="7"/>
  <c r="R997" i="7"/>
  <c r="R998" i="7"/>
  <c r="R999" i="7"/>
  <c r="R1000" i="7"/>
  <c r="R1001" i="7"/>
  <c r="R1002" i="7"/>
  <c r="R1003" i="7"/>
  <c r="R1004" i="7"/>
  <c r="R1005" i="7"/>
  <c r="R1006" i="7"/>
  <c r="R1007" i="7"/>
  <c r="R1008" i="7"/>
  <c r="R1009" i="7"/>
  <c r="R1010" i="7"/>
  <c r="R1011" i="7"/>
  <c r="R1012" i="7"/>
  <c r="R1013" i="7"/>
  <c r="R1014" i="7"/>
  <c r="R1015" i="7"/>
  <c r="R1016" i="7"/>
  <c r="R1017" i="7"/>
  <c r="R18" i="7"/>
  <c r="L4" i="7" a="1"/>
  <c r="L4" i="7" s="1"/>
  <c r="L5" i="7" l="1"/>
  <c r="E19" i="6" l="1"/>
  <c r="E22" i="6"/>
  <c r="E23" i="6"/>
  <c r="E28" i="6"/>
  <c r="E31" i="6"/>
  <c r="E33" i="6"/>
  <c r="E38" i="6"/>
  <c r="E39" i="6"/>
  <c r="E41" i="6"/>
  <c r="E42" i="6"/>
  <c r="E44" i="6"/>
  <c r="E45" i="6"/>
  <c r="E46" i="6"/>
  <c r="E50" i="6"/>
  <c r="E51" i="6"/>
  <c r="E53" i="6"/>
  <c r="E54" i="6"/>
  <c r="E56" i="6"/>
  <c r="E57" i="6"/>
  <c r="E58" i="6"/>
  <c r="E62" i="6"/>
  <c r="E63" i="6"/>
  <c r="E65" i="6"/>
  <c r="E66" i="6"/>
  <c r="E68" i="6"/>
  <c r="E69" i="6"/>
  <c r="E74" i="6"/>
  <c r="E75" i="6"/>
  <c r="E77" i="6"/>
  <c r="E78" i="6"/>
  <c r="E80" i="6"/>
  <c r="E81" i="6"/>
  <c r="E82" i="6"/>
  <c r="E86" i="6"/>
  <c r="E87" i="6"/>
  <c r="E89" i="6"/>
  <c r="E90" i="6"/>
  <c r="E92" i="6"/>
  <c r="E93" i="6"/>
  <c r="E94" i="6"/>
  <c r="E98" i="6"/>
  <c r="E99" i="6"/>
  <c r="E101" i="6"/>
  <c r="E102" i="6"/>
  <c r="E104" i="6"/>
  <c r="E105" i="6"/>
  <c r="E106" i="6"/>
  <c r="E110" i="6"/>
  <c r="E111" i="6"/>
  <c r="E113" i="6"/>
  <c r="E114" i="6"/>
  <c r="E116" i="6"/>
  <c r="E117" i="6"/>
  <c r="E118" i="6"/>
  <c r="E122" i="6"/>
  <c r="E123" i="6"/>
  <c r="E125" i="6"/>
  <c r="E126" i="6"/>
  <c r="E128" i="6"/>
  <c r="E129" i="6"/>
  <c r="E130" i="6"/>
  <c r="E134" i="6"/>
  <c r="E135" i="6"/>
  <c r="E137" i="6"/>
  <c r="E138" i="6"/>
  <c r="E140" i="6"/>
  <c r="E141" i="6"/>
  <c r="E142" i="6"/>
  <c r="E146" i="6"/>
  <c r="E147" i="6"/>
  <c r="E149" i="6"/>
  <c r="E150" i="6"/>
  <c r="E152" i="6"/>
  <c r="E153" i="6"/>
  <c r="E154" i="6"/>
  <c r="E158" i="6"/>
  <c r="E159" i="6"/>
  <c r="E161" i="6"/>
  <c r="E162" i="6"/>
  <c r="E164" i="6"/>
  <c r="E165" i="6"/>
  <c r="E166" i="6"/>
  <c r="E170" i="6"/>
  <c r="E171" i="6"/>
  <c r="E173" i="6"/>
  <c r="E174" i="6"/>
  <c r="E176" i="6"/>
  <c r="E177" i="6"/>
  <c r="E178" i="6"/>
  <c r="E182" i="6"/>
  <c r="E183" i="6"/>
  <c r="E184" i="6"/>
  <c r="E185" i="6"/>
  <c r="E186" i="6"/>
  <c r="E188" i="6"/>
  <c r="E189" i="6"/>
  <c r="E190" i="6"/>
  <c r="E194" i="6"/>
  <c r="E195" i="6"/>
  <c r="E197" i="6"/>
  <c r="E198" i="6"/>
  <c r="E200" i="6"/>
  <c r="E201" i="6"/>
  <c r="E202" i="6"/>
  <c r="E206" i="6"/>
  <c r="E207" i="6"/>
  <c r="E208" i="6"/>
  <c r="E209" i="6"/>
  <c r="E210" i="6"/>
  <c r="E212" i="6"/>
  <c r="E213" i="6"/>
  <c r="E214" i="6"/>
  <c r="E218" i="6"/>
  <c r="E219" i="6"/>
  <c r="E220" i="6"/>
  <c r="E221" i="6"/>
  <c r="E222" i="6"/>
  <c r="E224" i="6"/>
  <c r="E225" i="6"/>
  <c r="E226" i="6"/>
  <c r="E230" i="6"/>
  <c r="E231" i="6"/>
  <c r="E232" i="6"/>
  <c r="E233" i="6"/>
  <c r="E234" i="6"/>
  <c r="E236" i="6"/>
  <c r="E237" i="6"/>
  <c r="E238" i="6"/>
  <c r="E242" i="6"/>
  <c r="E243" i="6"/>
  <c r="E244" i="6"/>
  <c r="E245" i="6"/>
  <c r="E246" i="6"/>
  <c r="E248" i="6"/>
  <c r="E249" i="6"/>
  <c r="E250" i="6"/>
  <c r="E254" i="6"/>
  <c r="E255" i="6"/>
  <c r="E256" i="6"/>
  <c r="E257" i="6"/>
  <c r="E258" i="6"/>
  <c r="E260" i="6"/>
  <c r="E261" i="6"/>
  <c r="E262" i="6"/>
  <c r="E266" i="6"/>
  <c r="E267" i="6"/>
  <c r="E268" i="6"/>
  <c r="E270" i="6"/>
  <c r="E272" i="6"/>
  <c r="E273" i="6"/>
  <c r="E274" i="6"/>
  <c r="E278" i="6"/>
  <c r="E279" i="6"/>
  <c r="E280" i="6"/>
  <c r="E281" i="6"/>
  <c r="E282" i="6"/>
  <c r="E284" i="6"/>
  <c r="E285" i="6"/>
  <c r="E286" i="6"/>
  <c r="E290" i="6"/>
  <c r="E291" i="6"/>
  <c r="E292" i="6"/>
  <c r="E293" i="6"/>
  <c r="E294" i="6"/>
  <c r="E296" i="6"/>
  <c r="E297" i="6"/>
  <c r="E298" i="6"/>
  <c r="E302" i="6"/>
  <c r="E303" i="6"/>
  <c r="E304" i="6"/>
  <c r="E305" i="6"/>
  <c r="E306" i="6"/>
  <c r="E308" i="6"/>
  <c r="E309" i="6"/>
  <c r="E310" i="6"/>
  <c r="E314" i="6"/>
  <c r="E315" i="6"/>
  <c r="E316" i="6"/>
  <c r="E317" i="6"/>
  <c r="E318" i="6"/>
  <c r="E320" i="6"/>
  <c r="E321" i="6"/>
  <c r="E322" i="6"/>
  <c r="E326" i="6"/>
  <c r="E327" i="6"/>
  <c r="E328" i="6"/>
  <c r="E329" i="6"/>
  <c r="E330" i="6"/>
  <c r="E332" i="6"/>
  <c r="E333" i="6"/>
  <c r="E334" i="6"/>
  <c r="E338" i="6"/>
  <c r="E339" i="6"/>
  <c r="E340" i="6"/>
  <c r="E341" i="6"/>
  <c r="E342" i="6"/>
  <c r="E344" i="6"/>
  <c r="E345" i="6"/>
  <c r="E346" i="6"/>
  <c r="E350" i="6"/>
  <c r="E351" i="6"/>
  <c r="E352" i="6"/>
  <c r="E353" i="6"/>
  <c r="E354" i="6"/>
  <c r="E356" i="6"/>
  <c r="E357" i="6"/>
  <c r="E358" i="6"/>
  <c r="E362" i="6"/>
  <c r="E363" i="6"/>
  <c r="E364" i="6"/>
  <c r="E365" i="6"/>
  <c r="E366" i="6"/>
  <c r="E368" i="6"/>
  <c r="E369" i="6"/>
  <c r="E370" i="6"/>
  <c r="E374" i="6"/>
  <c r="E375" i="6"/>
  <c r="E376" i="6"/>
  <c r="E377" i="6"/>
  <c r="E378" i="6"/>
  <c r="E380" i="6"/>
  <c r="E381" i="6"/>
  <c r="E382" i="6"/>
  <c r="E386" i="6"/>
  <c r="E387" i="6"/>
  <c r="E388" i="6"/>
  <c r="E389" i="6"/>
  <c r="E390" i="6"/>
  <c r="E392" i="6"/>
  <c r="E393" i="6"/>
  <c r="E394" i="6"/>
  <c r="E398" i="6"/>
  <c r="E399" i="6"/>
  <c r="E400" i="6"/>
  <c r="E401" i="6"/>
  <c r="E402" i="6"/>
  <c r="E404" i="6"/>
  <c r="E405" i="6"/>
  <c r="E406" i="6"/>
  <c r="E410" i="6"/>
  <c r="E411" i="6"/>
  <c r="E412" i="6"/>
  <c r="E413" i="6"/>
  <c r="E414" i="6"/>
  <c r="E416" i="6"/>
  <c r="E417" i="6"/>
  <c r="E418" i="6"/>
  <c r="E422" i="6"/>
  <c r="E423" i="6"/>
  <c r="E424" i="6"/>
  <c r="E425" i="6"/>
  <c r="E426" i="6"/>
  <c r="E428" i="6"/>
  <c r="E429" i="6"/>
  <c r="E430" i="6"/>
  <c r="E434" i="6"/>
  <c r="E435" i="6"/>
  <c r="E436" i="6"/>
  <c r="E437" i="6"/>
  <c r="E438" i="6"/>
  <c r="E440" i="6"/>
  <c r="E441" i="6"/>
  <c r="E442" i="6"/>
  <c r="D443" i="6"/>
  <c r="E446" i="6"/>
  <c r="E447" i="6"/>
  <c r="E448" i="6"/>
  <c r="E449" i="6"/>
  <c r="E450" i="6"/>
  <c r="E452" i="6"/>
  <c r="E453" i="6"/>
  <c r="E454" i="6"/>
  <c r="E458" i="6"/>
  <c r="E459" i="6"/>
  <c r="E460" i="6"/>
  <c r="E461" i="6"/>
  <c r="E462" i="6"/>
  <c r="E464" i="6"/>
  <c r="E465" i="6"/>
  <c r="E466" i="6"/>
  <c r="E470" i="6"/>
  <c r="E471" i="6"/>
  <c r="E472" i="6"/>
  <c r="E473" i="6"/>
  <c r="E474" i="6"/>
  <c r="E476" i="6"/>
  <c r="E477" i="6"/>
  <c r="E478" i="6"/>
  <c r="D479" i="6"/>
  <c r="E482" i="6"/>
  <c r="E483" i="6"/>
  <c r="E484" i="6"/>
  <c r="E485" i="6"/>
  <c r="E486" i="6"/>
  <c r="E488" i="6"/>
  <c r="E489" i="6"/>
  <c r="E490" i="6"/>
  <c r="D491" i="6"/>
  <c r="E494" i="6"/>
  <c r="E495" i="6"/>
  <c r="E496" i="6"/>
  <c r="E497" i="6"/>
  <c r="E498" i="6"/>
  <c r="E500" i="6"/>
  <c r="E501" i="6"/>
  <c r="E502" i="6"/>
  <c r="E506" i="6"/>
  <c r="E507" i="6"/>
  <c r="E508" i="6"/>
  <c r="E509" i="6"/>
  <c r="E510" i="6"/>
  <c r="E512" i="6"/>
  <c r="E513" i="6"/>
  <c r="E514" i="6"/>
  <c r="E518" i="6"/>
  <c r="E519" i="6"/>
  <c r="E520" i="6"/>
  <c r="E521" i="6"/>
  <c r="E522" i="6"/>
  <c r="E524" i="6"/>
  <c r="E525" i="6"/>
  <c r="E526" i="6"/>
  <c r="D527" i="6"/>
  <c r="E530" i="6"/>
  <c r="E531" i="6"/>
  <c r="E532" i="6"/>
  <c r="E533" i="6"/>
  <c r="E534" i="6"/>
  <c r="E537" i="6"/>
  <c r="E538" i="6"/>
  <c r="D539" i="6"/>
  <c r="E543" i="6"/>
  <c r="E544" i="6"/>
  <c r="E546" i="6"/>
  <c r="E549" i="6"/>
  <c r="E550" i="6"/>
  <c r="E556" i="6"/>
  <c r="E557" i="6"/>
  <c r="E558" i="6"/>
  <c r="E561" i="6"/>
  <c r="E562" i="6"/>
  <c r="E566" i="6"/>
  <c r="E567" i="6"/>
  <c r="E568" i="6"/>
  <c r="E569" i="6"/>
  <c r="E570" i="6"/>
  <c r="E573" i="6"/>
  <c r="E574" i="6"/>
  <c r="E578" i="6"/>
  <c r="E580" i="6"/>
  <c r="E582" i="6"/>
  <c r="E586" i="6"/>
  <c r="D587" i="6"/>
  <c r="E592" i="6"/>
  <c r="E593" i="6"/>
  <c r="E594" i="6"/>
  <c r="E597" i="6"/>
  <c r="E598" i="6"/>
  <c r="D599" i="6"/>
  <c r="E602" i="6"/>
  <c r="E604" i="6"/>
  <c r="E605" i="6"/>
  <c r="E606" i="6"/>
  <c r="E609" i="6"/>
  <c r="E610" i="6"/>
  <c r="E614" i="6"/>
  <c r="E616" i="6"/>
  <c r="E618" i="6"/>
  <c r="E621" i="6"/>
  <c r="E622" i="6"/>
  <c r="D623" i="6"/>
  <c r="E627" i="6"/>
  <c r="E628" i="6"/>
  <c r="E629" i="6"/>
  <c r="E630" i="6"/>
  <c r="D632" i="6"/>
  <c r="E633" i="6"/>
  <c r="E634" i="6"/>
  <c r="D635" i="6"/>
  <c r="E638" i="6"/>
  <c r="E640" i="6"/>
  <c r="E641" i="6"/>
  <c r="E642" i="6"/>
  <c r="E644" i="6"/>
  <c r="E645" i="6"/>
  <c r="E646" i="6"/>
  <c r="E651" i="6"/>
  <c r="E652" i="6"/>
  <c r="E653" i="6"/>
  <c r="E654" i="6"/>
  <c r="E657" i="6"/>
  <c r="E658" i="6"/>
  <c r="D659" i="6"/>
  <c r="E665" i="6"/>
  <c r="E666" i="6"/>
  <c r="D668" i="6"/>
  <c r="E670" i="6"/>
  <c r="E671" i="6"/>
  <c r="E676" i="6"/>
  <c r="E677" i="6"/>
  <c r="E678" i="6"/>
  <c r="E680" i="6"/>
  <c r="E681" i="6"/>
  <c r="E682" i="6"/>
  <c r="E683" i="6"/>
  <c r="D685" i="6"/>
  <c r="E687" i="6"/>
  <c r="E689" i="6"/>
  <c r="E690" i="6"/>
  <c r="E694" i="6"/>
  <c r="E695" i="6"/>
  <c r="D697" i="6"/>
  <c r="E698" i="6"/>
  <c r="E702" i="6"/>
  <c r="E704" i="6"/>
  <c r="E706" i="6"/>
  <c r="E707" i="6"/>
  <c r="D709" i="6"/>
  <c r="E713" i="6"/>
  <c r="E714" i="6"/>
  <c r="D719" i="6"/>
  <c r="D733" i="6"/>
  <c r="E7" i="17" a="1"/>
  <c r="E7" i="17" s="1"/>
  <c r="E6" i="17"/>
  <c r="E5" i="17"/>
  <c r="AC20" i="10"/>
  <c r="AB20" i="10"/>
  <c r="AA20" i="10"/>
  <c r="Z20" i="10"/>
  <c r="AD20" i="10" l="1"/>
  <c r="E908" i="6"/>
  <c r="D908" i="6"/>
  <c r="E890" i="6"/>
  <c r="D890" i="6"/>
  <c r="E848" i="6"/>
  <c r="D848" i="6"/>
  <c r="E807" i="6"/>
  <c r="D807" i="6"/>
  <c r="E776" i="6"/>
  <c r="D776" i="6"/>
  <c r="E735" i="6"/>
  <c r="D735" i="6"/>
  <c r="E918" i="6"/>
  <c r="D918" i="6"/>
  <c r="E898" i="6"/>
  <c r="D898" i="6"/>
  <c r="E797" i="6"/>
  <c r="D797" i="6"/>
  <c r="E765" i="6"/>
  <c r="D765" i="6"/>
  <c r="E732" i="6"/>
  <c r="D732" i="6"/>
  <c r="E938" i="6"/>
  <c r="D938" i="6"/>
  <c r="E897" i="6"/>
  <c r="D897" i="6"/>
  <c r="E888" i="6"/>
  <c r="D888" i="6"/>
  <c r="E868" i="6"/>
  <c r="D868" i="6"/>
  <c r="E857" i="6"/>
  <c r="D857" i="6"/>
  <c r="E764" i="6"/>
  <c r="D764" i="6"/>
  <c r="E926" i="6"/>
  <c r="D926" i="6"/>
  <c r="E795" i="6"/>
  <c r="D795" i="6"/>
  <c r="E785" i="6"/>
  <c r="D785" i="6"/>
  <c r="E910" i="6"/>
  <c r="D910" i="6"/>
  <c r="E936" i="6"/>
  <c r="D936" i="6"/>
  <c r="E886" i="6"/>
  <c r="D886" i="6"/>
  <c r="E855" i="6"/>
  <c r="D855" i="6"/>
  <c r="E804" i="6"/>
  <c r="D804" i="6"/>
  <c r="E768" i="6"/>
  <c r="D768" i="6"/>
  <c r="E904" i="6"/>
  <c r="D904" i="6"/>
  <c r="E885" i="6"/>
  <c r="D885" i="6"/>
  <c r="E875" i="6"/>
  <c r="D875" i="6"/>
  <c r="E843" i="6"/>
  <c r="D843" i="6"/>
  <c r="E783" i="6"/>
  <c r="D783" i="6"/>
  <c r="E740" i="6"/>
  <c r="D740" i="6"/>
  <c r="E864" i="6"/>
  <c r="D864" i="6"/>
  <c r="E833" i="6"/>
  <c r="D833" i="6"/>
  <c r="E873" i="6"/>
  <c r="D873" i="6"/>
  <c r="E863" i="6"/>
  <c r="D863" i="6"/>
  <c r="E812" i="6"/>
  <c r="D812" i="6"/>
  <c r="E932" i="6"/>
  <c r="D932" i="6"/>
  <c r="E922" i="6"/>
  <c r="D922" i="6"/>
  <c r="E912" i="6"/>
  <c r="D912" i="6"/>
  <c r="E902" i="6"/>
  <c r="D902" i="6"/>
  <c r="E831" i="6"/>
  <c r="D831" i="6"/>
  <c r="E759" i="6"/>
  <c r="D759" i="6"/>
  <c r="E747" i="6"/>
  <c r="D747" i="6"/>
  <c r="E892" i="6"/>
  <c r="D892" i="6"/>
  <c r="E840" i="6"/>
  <c r="D840" i="6"/>
  <c r="E860" i="6"/>
  <c r="D860" i="6"/>
  <c r="E777" i="6"/>
  <c r="D777" i="6"/>
  <c r="E734" i="6"/>
  <c r="D734" i="6"/>
  <c r="E1015" i="6"/>
  <c r="D1015" i="6"/>
  <c r="E1014" i="6"/>
  <c r="D1014" i="6"/>
  <c r="E1000" i="6"/>
  <c r="D1000" i="6"/>
  <c r="E999" i="6"/>
  <c r="D999" i="6"/>
  <c r="E998" i="6"/>
  <c r="D998" i="6"/>
  <c r="E974" i="6"/>
  <c r="D974" i="6"/>
  <c r="E950" i="6"/>
  <c r="D950" i="6"/>
  <c r="E939" i="6"/>
  <c r="D939" i="6"/>
  <c r="E930" i="6"/>
  <c r="D930" i="6"/>
  <c r="E913" i="6"/>
  <c r="D913" i="6"/>
  <c r="E905" i="6"/>
  <c r="D905" i="6"/>
  <c r="E874" i="6"/>
  <c r="D874" i="6"/>
  <c r="E866" i="6"/>
  <c r="D866" i="6"/>
  <c r="E858" i="6"/>
  <c r="D858" i="6"/>
  <c r="E832" i="6"/>
  <c r="D832" i="6"/>
  <c r="E823" i="6"/>
  <c r="D823" i="6"/>
  <c r="E796" i="6"/>
  <c r="D796" i="6"/>
  <c r="E787" i="6"/>
  <c r="D787" i="6"/>
  <c r="D769" i="6"/>
  <c r="E769" i="6"/>
  <c r="E741" i="6"/>
  <c r="D741" i="6"/>
  <c r="E723" i="6"/>
  <c r="D723" i="6"/>
  <c r="E692" i="6"/>
  <c r="D692" i="6"/>
  <c r="E620" i="6"/>
  <c r="D620" i="6"/>
  <c r="E554" i="6"/>
  <c r="D554" i="6"/>
  <c r="E1008" i="6"/>
  <c r="D1008" i="6"/>
  <c r="E990" i="6"/>
  <c r="D990" i="6"/>
  <c r="E1012" i="6"/>
  <c r="D1012" i="6"/>
  <c r="E1011" i="6"/>
  <c r="D1011" i="6"/>
  <c r="E1010" i="6"/>
  <c r="D1010" i="6"/>
  <c r="E986" i="6"/>
  <c r="D986" i="6"/>
  <c r="E962" i="6"/>
  <c r="D962" i="6"/>
  <c r="E1009" i="6"/>
  <c r="D1009" i="6"/>
  <c r="E997" i="6"/>
  <c r="D997" i="6"/>
  <c r="E985" i="6"/>
  <c r="D985" i="6"/>
  <c r="D973" i="6"/>
  <c r="E973" i="6"/>
  <c r="E961" i="6"/>
  <c r="D961" i="6"/>
  <c r="E949" i="6"/>
  <c r="D949" i="6"/>
  <c r="E921" i="6"/>
  <c r="D921" i="6"/>
  <c r="E883" i="6"/>
  <c r="D883" i="6"/>
  <c r="D865" i="6"/>
  <c r="E865" i="6"/>
  <c r="E822" i="6"/>
  <c r="D822" i="6"/>
  <c r="E786" i="6"/>
  <c r="D786" i="6"/>
  <c r="E760" i="6"/>
  <c r="D760" i="6"/>
  <c r="E751" i="6"/>
  <c r="D751" i="6"/>
  <c r="E722" i="6"/>
  <c r="D722" i="6"/>
  <c r="E712" i="6"/>
  <c r="D712" i="6"/>
  <c r="E701" i="6"/>
  <c r="D701" i="6"/>
  <c r="E608" i="6"/>
  <c r="D608" i="6"/>
  <c r="E972" i="6"/>
  <c r="D972" i="6"/>
  <c r="E960" i="6"/>
  <c r="D960" i="6"/>
  <c r="E948" i="6"/>
  <c r="D948" i="6"/>
  <c r="E929" i="6"/>
  <c r="D929" i="6"/>
  <c r="E920" i="6"/>
  <c r="D920" i="6"/>
  <c r="E882" i="6"/>
  <c r="D882" i="6"/>
  <c r="E839" i="6"/>
  <c r="D839" i="6"/>
  <c r="E821" i="6"/>
  <c r="D821" i="6"/>
  <c r="E803" i="6"/>
  <c r="D803" i="6"/>
  <c r="E750" i="6"/>
  <c r="D750" i="6"/>
  <c r="E731" i="6"/>
  <c r="D731" i="6"/>
  <c r="E711" i="6"/>
  <c r="D711" i="6"/>
  <c r="E700" i="6"/>
  <c r="D700" i="6"/>
  <c r="E650" i="6"/>
  <c r="D650" i="6"/>
  <c r="E639" i="6"/>
  <c r="D639" i="6"/>
  <c r="E596" i="6"/>
  <c r="D596" i="6"/>
  <c r="E585" i="6"/>
  <c r="D585" i="6"/>
  <c r="E542" i="6"/>
  <c r="D542" i="6"/>
  <c r="E995" i="6"/>
  <c r="D995" i="6"/>
  <c r="D971" i="6"/>
  <c r="E971" i="6"/>
  <c r="E959" i="6"/>
  <c r="D959" i="6"/>
  <c r="E947" i="6"/>
  <c r="D947" i="6"/>
  <c r="E937" i="6"/>
  <c r="D937" i="6"/>
  <c r="E928" i="6"/>
  <c r="D928" i="6"/>
  <c r="E911" i="6"/>
  <c r="D911" i="6"/>
  <c r="E903" i="6"/>
  <c r="D903" i="6"/>
  <c r="D896" i="6"/>
  <c r="E896" i="6"/>
  <c r="E889" i="6"/>
  <c r="D889" i="6"/>
  <c r="D881" i="6"/>
  <c r="E881" i="6"/>
  <c r="E872" i="6"/>
  <c r="D872" i="6"/>
  <c r="E856" i="6"/>
  <c r="D856" i="6"/>
  <c r="E847" i="6"/>
  <c r="D847" i="6"/>
  <c r="E838" i="6"/>
  <c r="D838" i="6"/>
  <c r="E830" i="6"/>
  <c r="D830" i="6"/>
  <c r="E820" i="6"/>
  <c r="D820" i="6"/>
  <c r="E811" i="6"/>
  <c r="D811" i="6"/>
  <c r="E802" i="6"/>
  <c r="D802" i="6"/>
  <c r="E794" i="6"/>
  <c r="D794" i="6"/>
  <c r="E767" i="6"/>
  <c r="D767" i="6"/>
  <c r="E749" i="6"/>
  <c r="D749" i="6"/>
  <c r="E739" i="6"/>
  <c r="D739" i="6"/>
  <c r="E730" i="6"/>
  <c r="D730" i="6"/>
  <c r="D721" i="6"/>
  <c r="E721" i="6"/>
  <c r="E710" i="6"/>
  <c r="D710" i="6"/>
  <c r="E699" i="6"/>
  <c r="D699" i="6"/>
  <c r="E669" i="6"/>
  <c r="D669" i="6"/>
  <c r="E617" i="6"/>
  <c r="D617" i="6"/>
  <c r="E584" i="6"/>
  <c r="D584" i="6"/>
  <c r="E984" i="6"/>
  <c r="D984" i="6"/>
  <c r="E983" i="6"/>
  <c r="D983" i="6"/>
  <c r="E1006" i="6"/>
  <c r="D1006" i="6"/>
  <c r="E994" i="6"/>
  <c r="D994" i="6"/>
  <c r="E982" i="6"/>
  <c r="D982" i="6"/>
  <c r="E970" i="6"/>
  <c r="D970" i="6"/>
  <c r="E958" i="6"/>
  <c r="D958" i="6"/>
  <c r="E946" i="6"/>
  <c r="D946" i="6"/>
  <c r="E927" i="6"/>
  <c r="D927" i="6"/>
  <c r="E919" i="6"/>
  <c r="D919" i="6"/>
  <c r="E846" i="6"/>
  <c r="D846" i="6"/>
  <c r="E837" i="6"/>
  <c r="D837" i="6"/>
  <c r="E819" i="6"/>
  <c r="D819" i="6"/>
  <c r="E810" i="6"/>
  <c r="D810" i="6"/>
  <c r="E801" i="6"/>
  <c r="D801" i="6"/>
  <c r="E784" i="6"/>
  <c r="D784" i="6"/>
  <c r="E775" i="6"/>
  <c r="D775" i="6"/>
  <c r="E766" i="6"/>
  <c r="D766" i="6"/>
  <c r="E758" i="6"/>
  <c r="D758" i="6"/>
  <c r="E748" i="6"/>
  <c r="D748" i="6"/>
  <c r="E738" i="6"/>
  <c r="D738" i="6"/>
  <c r="E729" i="6"/>
  <c r="D729" i="6"/>
  <c r="E720" i="6"/>
  <c r="D720" i="6"/>
  <c r="E637" i="6"/>
  <c r="D637" i="6"/>
  <c r="E572" i="6"/>
  <c r="D572" i="6"/>
  <c r="E1007" i="6"/>
  <c r="D1007" i="6"/>
  <c r="E1005" i="6"/>
  <c r="D1005" i="6"/>
  <c r="E993" i="6"/>
  <c r="D993" i="6"/>
  <c r="E981" i="6"/>
  <c r="D981" i="6"/>
  <c r="E969" i="6"/>
  <c r="D969" i="6"/>
  <c r="E957" i="6"/>
  <c r="D957" i="6"/>
  <c r="E945" i="6"/>
  <c r="D945" i="6"/>
  <c r="E895" i="6"/>
  <c r="D895" i="6"/>
  <c r="E880" i="6"/>
  <c r="D880" i="6"/>
  <c r="E871" i="6"/>
  <c r="D871" i="6"/>
  <c r="D845" i="6"/>
  <c r="E845" i="6"/>
  <c r="D829" i="6"/>
  <c r="E829" i="6"/>
  <c r="E809" i="6"/>
  <c r="D809" i="6"/>
  <c r="D793" i="6"/>
  <c r="E793" i="6"/>
  <c r="E774" i="6"/>
  <c r="D774" i="6"/>
  <c r="E737" i="6"/>
  <c r="D737" i="6"/>
  <c r="E728" i="6"/>
  <c r="D728" i="6"/>
  <c r="E708" i="6"/>
  <c r="D708" i="6"/>
  <c r="D647" i="6"/>
  <c r="E647" i="6"/>
  <c r="E615" i="6"/>
  <c r="D615" i="6"/>
  <c r="E528" i="6"/>
  <c r="D528" i="6"/>
  <c r="E269" i="6"/>
  <c r="E70" i="6"/>
  <c r="E16" i="6"/>
  <c r="D29" i="23" s="1"/>
  <c r="D968" i="6"/>
  <c r="E968" i="6"/>
  <c r="E956" i="6"/>
  <c r="D956" i="6"/>
  <c r="E944" i="6"/>
  <c r="D944" i="6"/>
  <c r="E935" i="6"/>
  <c r="D935" i="6"/>
  <c r="E909" i="6"/>
  <c r="D909" i="6"/>
  <c r="E894" i="6"/>
  <c r="D894" i="6"/>
  <c r="E887" i="6"/>
  <c r="D887" i="6"/>
  <c r="E879" i="6"/>
  <c r="D879" i="6"/>
  <c r="E870" i="6"/>
  <c r="D870" i="6"/>
  <c r="E862" i="6"/>
  <c r="D862" i="6"/>
  <c r="E854" i="6"/>
  <c r="D854" i="6"/>
  <c r="E844" i="6"/>
  <c r="D844" i="6"/>
  <c r="E836" i="6"/>
  <c r="D836" i="6"/>
  <c r="E828" i="6"/>
  <c r="D828" i="6"/>
  <c r="E818" i="6"/>
  <c r="D818" i="6"/>
  <c r="E808" i="6"/>
  <c r="D808" i="6"/>
  <c r="E800" i="6"/>
  <c r="D800" i="6"/>
  <c r="E792" i="6"/>
  <c r="D792" i="6"/>
  <c r="E773" i="6"/>
  <c r="D773" i="6"/>
  <c r="D757" i="6"/>
  <c r="E757" i="6"/>
  <c r="E736" i="6"/>
  <c r="D736" i="6"/>
  <c r="E718" i="6"/>
  <c r="D718" i="6"/>
  <c r="E688" i="6"/>
  <c r="D688" i="6"/>
  <c r="D656" i="6"/>
  <c r="E656" i="6"/>
  <c r="E626" i="6"/>
  <c r="D626" i="6"/>
  <c r="E603" i="6"/>
  <c r="D603" i="6"/>
  <c r="E581" i="6"/>
  <c r="D581" i="6"/>
  <c r="E560" i="6"/>
  <c r="D560" i="6"/>
  <c r="D515" i="6"/>
  <c r="E515" i="6"/>
  <c r="E503" i="6"/>
  <c r="D503" i="6"/>
  <c r="E1004" i="6"/>
  <c r="D1004" i="6"/>
  <c r="E991" i="6"/>
  <c r="D991" i="6"/>
  <c r="E979" i="6"/>
  <c r="D979" i="6"/>
  <c r="E967" i="6"/>
  <c r="D967" i="6"/>
  <c r="E955" i="6"/>
  <c r="D955" i="6"/>
  <c r="E943" i="6"/>
  <c r="D943" i="6"/>
  <c r="E934" i="6"/>
  <c r="D934" i="6"/>
  <c r="E925" i="6"/>
  <c r="D925" i="6"/>
  <c r="D917" i="6"/>
  <c r="E917" i="6"/>
  <c r="E901" i="6"/>
  <c r="D901" i="6"/>
  <c r="E878" i="6"/>
  <c r="D878" i="6"/>
  <c r="D853" i="6"/>
  <c r="E853" i="6"/>
  <c r="D827" i="6"/>
  <c r="E827" i="6"/>
  <c r="D817" i="6"/>
  <c r="E817" i="6"/>
  <c r="D791" i="6"/>
  <c r="E791" i="6"/>
  <c r="E782" i="6"/>
  <c r="D782" i="6"/>
  <c r="E772" i="6"/>
  <c r="D772" i="6"/>
  <c r="E756" i="6"/>
  <c r="D756" i="6"/>
  <c r="E746" i="6"/>
  <c r="D746" i="6"/>
  <c r="E727" i="6"/>
  <c r="D727" i="6"/>
  <c r="E717" i="6"/>
  <c r="D717" i="6"/>
  <c r="E696" i="6"/>
  <c r="D696" i="6"/>
  <c r="E591" i="6"/>
  <c r="D591" i="6"/>
  <c r="E548" i="6"/>
  <c r="D548" i="6"/>
  <c r="E996" i="6"/>
  <c r="D996" i="6"/>
  <c r="E954" i="6"/>
  <c r="D954" i="6"/>
  <c r="E942" i="6"/>
  <c r="D942" i="6"/>
  <c r="E933" i="6"/>
  <c r="D933" i="6"/>
  <c r="E924" i="6"/>
  <c r="D924" i="6"/>
  <c r="E916" i="6"/>
  <c r="D916" i="6"/>
  <c r="E900" i="6"/>
  <c r="D900" i="6"/>
  <c r="E893" i="6"/>
  <c r="D893" i="6"/>
  <c r="E877" i="6"/>
  <c r="D877" i="6"/>
  <c r="E869" i="6"/>
  <c r="D869" i="6"/>
  <c r="E861" i="6"/>
  <c r="D861" i="6"/>
  <c r="E852" i="6"/>
  <c r="D852" i="6"/>
  <c r="E835" i="6"/>
  <c r="D835" i="6"/>
  <c r="E826" i="6"/>
  <c r="D826" i="6"/>
  <c r="E816" i="6"/>
  <c r="D816" i="6"/>
  <c r="E799" i="6"/>
  <c r="D799" i="6"/>
  <c r="E790" i="6"/>
  <c r="D790" i="6"/>
  <c r="D781" i="6"/>
  <c r="E781" i="6"/>
  <c r="E771" i="6"/>
  <c r="D771" i="6"/>
  <c r="E755" i="6"/>
  <c r="D755" i="6"/>
  <c r="D745" i="6"/>
  <c r="E745" i="6"/>
  <c r="E726" i="6"/>
  <c r="D726" i="6"/>
  <c r="D716" i="6"/>
  <c r="E716" i="6"/>
  <c r="E705" i="6"/>
  <c r="D705" i="6"/>
  <c r="E624" i="6"/>
  <c r="D624" i="6"/>
  <c r="E590" i="6"/>
  <c r="D590" i="6"/>
  <c r="E579" i="6"/>
  <c r="D579" i="6"/>
  <c r="E536" i="6"/>
  <c r="D536" i="6"/>
  <c r="E467" i="6"/>
  <c r="D467" i="6"/>
  <c r="D455" i="6"/>
  <c r="E455" i="6"/>
  <c r="E196" i="6"/>
  <c r="E172" i="6"/>
  <c r="E160" i="6"/>
  <c r="E1003" i="6"/>
  <c r="D1003" i="6"/>
  <c r="E966" i="6"/>
  <c r="D966" i="6"/>
  <c r="D1001" i="6"/>
  <c r="E1001" i="6"/>
  <c r="E989" i="6"/>
  <c r="D989" i="6"/>
  <c r="E977" i="6"/>
  <c r="D977" i="6"/>
  <c r="E965" i="6"/>
  <c r="D965" i="6"/>
  <c r="D953" i="6"/>
  <c r="E953" i="6"/>
  <c r="E915" i="6"/>
  <c r="D915" i="6"/>
  <c r="E907" i="6"/>
  <c r="D907" i="6"/>
  <c r="E876" i="6"/>
  <c r="D876" i="6"/>
  <c r="D851" i="6"/>
  <c r="E851" i="6"/>
  <c r="E842" i="6"/>
  <c r="D842" i="6"/>
  <c r="E834" i="6"/>
  <c r="D834" i="6"/>
  <c r="E825" i="6"/>
  <c r="D825" i="6"/>
  <c r="E815" i="6"/>
  <c r="D815" i="6"/>
  <c r="E806" i="6"/>
  <c r="D806" i="6"/>
  <c r="E798" i="6"/>
  <c r="D798" i="6"/>
  <c r="E789" i="6"/>
  <c r="D789" i="6"/>
  <c r="E780" i="6"/>
  <c r="D780" i="6"/>
  <c r="E763" i="6"/>
  <c r="D763" i="6"/>
  <c r="E754" i="6"/>
  <c r="D754" i="6"/>
  <c r="E744" i="6"/>
  <c r="D744" i="6"/>
  <c r="E725" i="6"/>
  <c r="D725" i="6"/>
  <c r="E686" i="6"/>
  <c r="D686" i="6"/>
  <c r="E675" i="6"/>
  <c r="D675" i="6"/>
  <c r="E664" i="6"/>
  <c r="D664" i="6"/>
  <c r="E980" i="6"/>
  <c r="D980" i="6"/>
  <c r="E1002" i="6"/>
  <c r="D1002" i="6"/>
  <c r="E988" i="6"/>
  <c r="D988" i="6"/>
  <c r="E976" i="6"/>
  <c r="D976" i="6"/>
  <c r="E964" i="6"/>
  <c r="D964" i="6"/>
  <c r="E952" i="6"/>
  <c r="D952" i="6"/>
  <c r="E941" i="6"/>
  <c r="D941" i="6"/>
  <c r="E923" i="6"/>
  <c r="D923" i="6"/>
  <c r="E914" i="6"/>
  <c r="D914" i="6"/>
  <c r="E906" i="6"/>
  <c r="D906" i="6"/>
  <c r="E899" i="6"/>
  <c r="D899" i="6"/>
  <c r="E850" i="6"/>
  <c r="D850" i="6"/>
  <c r="D824" i="6"/>
  <c r="E824" i="6"/>
  <c r="E814" i="6"/>
  <c r="D814" i="6"/>
  <c r="E788" i="6"/>
  <c r="D788" i="6"/>
  <c r="D779" i="6"/>
  <c r="E779" i="6"/>
  <c r="E770" i="6"/>
  <c r="D770" i="6"/>
  <c r="E762" i="6"/>
  <c r="D762" i="6"/>
  <c r="E753" i="6"/>
  <c r="D753" i="6"/>
  <c r="E743" i="6"/>
  <c r="D743" i="6"/>
  <c r="E715" i="6"/>
  <c r="D715" i="6"/>
  <c r="E674" i="6"/>
  <c r="D674" i="6"/>
  <c r="E663" i="6"/>
  <c r="D663" i="6"/>
  <c r="E545" i="6"/>
  <c r="D545" i="6"/>
  <c r="E407" i="6"/>
  <c r="D407" i="6"/>
  <c r="E992" i="6"/>
  <c r="D992" i="6"/>
  <c r="E978" i="6"/>
  <c r="D978" i="6"/>
  <c r="E1013" i="6"/>
  <c r="D1013" i="6"/>
  <c r="E987" i="6"/>
  <c r="D987" i="6"/>
  <c r="E975" i="6"/>
  <c r="D975" i="6"/>
  <c r="E963" i="6"/>
  <c r="D963" i="6"/>
  <c r="E951" i="6"/>
  <c r="D951" i="6"/>
  <c r="E940" i="6"/>
  <c r="D940" i="6"/>
  <c r="E931" i="6"/>
  <c r="D931" i="6"/>
  <c r="E891" i="6"/>
  <c r="D891" i="6"/>
  <c r="E884" i="6"/>
  <c r="D884" i="6"/>
  <c r="E867" i="6"/>
  <c r="D867" i="6"/>
  <c r="E859" i="6"/>
  <c r="D859" i="6"/>
  <c r="E849" i="6"/>
  <c r="D849" i="6"/>
  <c r="D841" i="6"/>
  <c r="E841" i="6"/>
  <c r="E813" i="6"/>
  <c r="D813" i="6"/>
  <c r="D805" i="6"/>
  <c r="E805" i="6"/>
  <c r="E778" i="6"/>
  <c r="D778" i="6"/>
  <c r="E761" i="6"/>
  <c r="D761" i="6"/>
  <c r="E752" i="6"/>
  <c r="D752" i="6"/>
  <c r="E742" i="6"/>
  <c r="D742" i="6"/>
  <c r="E724" i="6"/>
  <c r="D724" i="6"/>
  <c r="E693" i="6"/>
  <c r="D693" i="6"/>
  <c r="E684" i="6"/>
  <c r="D684" i="6"/>
  <c r="E662" i="6"/>
  <c r="D662" i="6"/>
  <c r="E555" i="6"/>
  <c r="D555" i="6"/>
  <c r="E88" i="6"/>
  <c r="E64" i="6"/>
  <c r="E52" i="6"/>
  <c r="E691" i="6"/>
  <c r="D691" i="6"/>
  <c r="E672" i="6"/>
  <c r="D672" i="6"/>
  <c r="E492" i="6"/>
  <c r="D492" i="6"/>
  <c r="E481" i="6"/>
  <c r="D481" i="6"/>
  <c r="E403" i="6"/>
  <c r="D403" i="6"/>
  <c r="E391" i="6"/>
  <c r="E215" i="6"/>
  <c r="E192" i="6"/>
  <c r="E180" i="6"/>
  <c r="E169" i="6"/>
  <c r="E112" i="6"/>
  <c r="E100" i="6"/>
  <c r="E67" i="6"/>
  <c r="D677" i="6"/>
  <c r="D642" i="6"/>
  <c r="D606" i="6"/>
  <c r="D570" i="6"/>
  <c r="D534" i="6"/>
  <c r="D518" i="6"/>
  <c r="D498" i="6"/>
  <c r="D482" i="6"/>
  <c r="D462" i="6"/>
  <c r="D446" i="6"/>
  <c r="D426" i="6"/>
  <c r="D410" i="6"/>
  <c r="E733" i="6"/>
  <c r="E668" i="6"/>
  <c r="E251" i="6"/>
  <c r="E589" i="6"/>
  <c r="D589" i="6"/>
  <c r="E553" i="6"/>
  <c r="D553" i="6"/>
  <c r="E535" i="6"/>
  <c r="D535" i="6"/>
  <c r="E480" i="6"/>
  <c r="D480" i="6"/>
  <c r="E469" i="6"/>
  <c r="D469" i="6"/>
  <c r="E379" i="6"/>
  <c r="E367" i="6"/>
  <c r="E355" i="6"/>
  <c r="E343" i="6"/>
  <c r="E331" i="6"/>
  <c r="E319" i="6"/>
  <c r="E307" i="6"/>
  <c r="E295" i="6"/>
  <c r="E283" i="6"/>
  <c r="E271" i="6"/>
  <c r="E179" i="6"/>
  <c r="E168" i="6"/>
  <c r="E157" i="6"/>
  <c r="E55" i="6"/>
  <c r="E32" i="6"/>
  <c r="E21" i="6"/>
  <c r="D707" i="6"/>
  <c r="D676" i="6"/>
  <c r="D658" i="6"/>
  <c r="D641" i="6"/>
  <c r="D622" i="6"/>
  <c r="D605" i="6"/>
  <c r="D586" i="6"/>
  <c r="D569" i="6"/>
  <c r="D550" i="6"/>
  <c r="D533" i="6"/>
  <c r="D514" i="6"/>
  <c r="D497" i="6"/>
  <c r="D478" i="6"/>
  <c r="D461" i="6"/>
  <c r="D442" i="6"/>
  <c r="D425" i="6"/>
  <c r="D406" i="6"/>
  <c r="E659" i="6"/>
  <c r="E491" i="6"/>
  <c r="E239" i="6"/>
  <c r="E625" i="6"/>
  <c r="D625" i="6"/>
  <c r="E607" i="6"/>
  <c r="D607" i="6"/>
  <c r="E588" i="6"/>
  <c r="D588" i="6"/>
  <c r="E571" i="6"/>
  <c r="D571" i="6"/>
  <c r="E552" i="6"/>
  <c r="D552" i="6"/>
  <c r="E468" i="6"/>
  <c r="D468" i="6"/>
  <c r="E457" i="6"/>
  <c r="D457" i="6"/>
  <c r="E259" i="6"/>
  <c r="E156" i="6"/>
  <c r="E145" i="6"/>
  <c r="E133" i="6"/>
  <c r="E76" i="6"/>
  <c r="E43" i="6"/>
  <c r="E20" i="6"/>
  <c r="D706" i="6"/>
  <c r="D690" i="6"/>
  <c r="D657" i="6"/>
  <c r="D640" i="6"/>
  <c r="D621" i="6"/>
  <c r="D604" i="6"/>
  <c r="D568" i="6"/>
  <c r="D549" i="6"/>
  <c r="D532" i="6"/>
  <c r="D513" i="6"/>
  <c r="D496" i="6"/>
  <c r="D477" i="6"/>
  <c r="D460" i="6"/>
  <c r="D441" i="6"/>
  <c r="D424" i="6"/>
  <c r="D405" i="6"/>
  <c r="E719" i="6"/>
  <c r="E479" i="6"/>
  <c r="E227" i="6"/>
  <c r="E661" i="6"/>
  <c r="D661" i="6"/>
  <c r="E643" i="6"/>
  <c r="D643" i="6"/>
  <c r="E551" i="6"/>
  <c r="D551" i="6"/>
  <c r="E523" i="6"/>
  <c r="D523" i="6"/>
  <c r="E456" i="6"/>
  <c r="D456" i="6"/>
  <c r="E445" i="6"/>
  <c r="D445" i="6"/>
  <c r="E247" i="6"/>
  <c r="E235" i="6"/>
  <c r="E144" i="6"/>
  <c r="E132" i="6"/>
  <c r="E121" i="6"/>
  <c r="E109" i="6"/>
  <c r="E30" i="6"/>
  <c r="D689" i="6"/>
  <c r="D567" i="6"/>
  <c r="D531" i="6"/>
  <c r="D512" i="6"/>
  <c r="D495" i="6"/>
  <c r="D476" i="6"/>
  <c r="D459" i="6"/>
  <c r="D440" i="6"/>
  <c r="D423" i="6"/>
  <c r="D404" i="6"/>
  <c r="E203" i="6"/>
  <c r="E679" i="6"/>
  <c r="D679" i="6"/>
  <c r="E660" i="6"/>
  <c r="D660" i="6"/>
  <c r="E511" i="6"/>
  <c r="D511" i="6"/>
  <c r="E444" i="6"/>
  <c r="D444" i="6"/>
  <c r="E433" i="6"/>
  <c r="D433" i="6"/>
  <c r="E223" i="6"/>
  <c r="E211" i="6"/>
  <c r="E199" i="6"/>
  <c r="E143" i="6"/>
  <c r="E131" i="6"/>
  <c r="E120" i="6"/>
  <c r="E108" i="6"/>
  <c r="E97" i="6"/>
  <c r="E29" i="6"/>
  <c r="E18" i="6"/>
  <c r="D18" i="23" s="1"/>
  <c r="D704" i="6"/>
  <c r="D671" i="6"/>
  <c r="D654" i="6"/>
  <c r="D638" i="6"/>
  <c r="D618" i="6"/>
  <c r="D602" i="6"/>
  <c r="D582" i="6"/>
  <c r="D566" i="6"/>
  <c r="D546" i="6"/>
  <c r="D530" i="6"/>
  <c r="D510" i="6"/>
  <c r="D494" i="6"/>
  <c r="D474" i="6"/>
  <c r="D458" i="6"/>
  <c r="D438" i="6"/>
  <c r="D422" i="6"/>
  <c r="D402" i="6"/>
  <c r="E709" i="6"/>
  <c r="E635" i="6"/>
  <c r="E443" i="6"/>
  <c r="E191" i="6"/>
  <c r="E595" i="6"/>
  <c r="D595" i="6"/>
  <c r="E559" i="6"/>
  <c r="D559" i="6"/>
  <c r="E499" i="6"/>
  <c r="D499" i="6"/>
  <c r="E432" i="6"/>
  <c r="D432" i="6"/>
  <c r="E421" i="6"/>
  <c r="D421" i="6"/>
  <c r="E409" i="6"/>
  <c r="D409" i="6"/>
  <c r="E187" i="6"/>
  <c r="E175" i="6"/>
  <c r="E119" i="6"/>
  <c r="E96" i="6"/>
  <c r="E85" i="6"/>
  <c r="E73" i="6"/>
  <c r="E40" i="6"/>
  <c r="E17" i="6"/>
  <c r="D702" i="6"/>
  <c r="D687" i="6"/>
  <c r="D670" i="6"/>
  <c r="D653" i="6"/>
  <c r="D634" i="6"/>
  <c r="D598" i="6"/>
  <c r="D562" i="6"/>
  <c r="D526" i="6"/>
  <c r="D509" i="6"/>
  <c r="D490" i="6"/>
  <c r="D473" i="6"/>
  <c r="D454" i="6"/>
  <c r="D437" i="6"/>
  <c r="D418" i="6"/>
  <c r="D401" i="6"/>
  <c r="E632" i="6"/>
  <c r="E395" i="6"/>
  <c r="E167" i="6"/>
  <c r="E631" i="6"/>
  <c r="D631" i="6"/>
  <c r="E541" i="6"/>
  <c r="D541" i="6"/>
  <c r="E487" i="6"/>
  <c r="D487" i="6"/>
  <c r="D431" i="6"/>
  <c r="E431" i="6"/>
  <c r="E420" i="6"/>
  <c r="D420" i="6"/>
  <c r="E408" i="6"/>
  <c r="D408" i="6"/>
  <c r="E397" i="6"/>
  <c r="E163" i="6"/>
  <c r="E84" i="6"/>
  <c r="E72" i="6"/>
  <c r="D652" i="6"/>
  <c r="D633" i="6"/>
  <c r="D616" i="6"/>
  <c r="D597" i="6"/>
  <c r="D580" i="6"/>
  <c r="D561" i="6"/>
  <c r="D544" i="6"/>
  <c r="D525" i="6"/>
  <c r="D508" i="6"/>
  <c r="D489" i="6"/>
  <c r="D472" i="6"/>
  <c r="D453" i="6"/>
  <c r="D436" i="6"/>
  <c r="D417" i="6"/>
  <c r="D400" i="6"/>
  <c r="E623" i="6"/>
  <c r="E383" i="6"/>
  <c r="E155" i="6"/>
  <c r="E703" i="6"/>
  <c r="D703" i="6"/>
  <c r="E667" i="6"/>
  <c r="D667" i="6"/>
  <c r="E613" i="6"/>
  <c r="D613" i="6"/>
  <c r="E577" i="6"/>
  <c r="D577" i="6"/>
  <c r="E540" i="6"/>
  <c r="D540" i="6"/>
  <c r="E475" i="6"/>
  <c r="D475" i="6"/>
  <c r="D419" i="6"/>
  <c r="E419" i="6"/>
  <c r="E396" i="6"/>
  <c r="E385" i="6"/>
  <c r="E373" i="6"/>
  <c r="E361" i="6"/>
  <c r="E349" i="6"/>
  <c r="E337" i="6"/>
  <c r="E325" i="6"/>
  <c r="E313" i="6"/>
  <c r="E301" i="6"/>
  <c r="E289" i="6"/>
  <c r="E277" i="6"/>
  <c r="E151" i="6"/>
  <c r="E71" i="6"/>
  <c r="E61" i="6"/>
  <c r="E27" i="6"/>
  <c r="D683" i="6"/>
  <c r="D651" i="6"/>
  <c r="D543" i="6"/>
  <c r="D524" i="6"/>
  <c r="D507" i="6"/>
  <c r="D488" i="6"/>
  <c r="D471" i="6"/>
  <c r="D452" i="6"/>
  <c r="D435" i="6"/>
  <c r="D416" i="6"/>
  <c r="E697" i="6"/>
  <c r="E371" i="6"/>
  <c r="E107" i="6"/>
  <c r="E649" i="6"/>
  <c r="D649" i="6"/>
  <c r="E612" i="6"/>
  <c r="D612" i="6"/>
  <c r="E576" i="6"/>
  <c r="D576" i="6"/>
  <c r="E529" i="6"/>
  <c r="D529" i="6"/>
  <c r="E463" i="6"/>
  <c r="D463" i="6"/>
  <c r="E384" i="6"/>
  <c r="E372" i="6"/>
  <c r="E360" i="6"/>
  <c r="E348" i="6"/>
  <c r="E336" i="6"/>
  <c r="E324" i="6"/>
  <c r="E312" i="6"/>
  <c r="E300" i="6"/>
  <c r="E288" i="6"/>
  <c r="E276" i="6"/>
  <c r="E265" i="6"/>
  <c r="E253" i="6"/>
  <c r="E139" i="6"/>
  <c r="E127" i="6"/>
  <c r="E60" i="6"/>
  <c r="E49" i="6"/>
  <c r="E37" i="6"/>
  <c r="E26" i="6"/>
  <c r="D714" i="6"/>
  <c r="D682" i="6"/>
  <c r="D666" i="6"/>
  <c r="D630" i="6"/>
  <c r="D614" i="6"/>
  <c r="D594" i="6"/>
  <c r="D578" i="6"/>
  <c r="D558" i="6"/>
  <c r="D522" i="6"/>
  <c r="D506" i="6"/>
  <c r="D486" i="6"/>
  <c r="D470" i="6"/>
  <c r="D450" i="6"/>
  <c r="D434" i="6"/>
  <c r="D414" i="6"/>
  <c r="E685" i="6"/>
  <c r="E599" i="6"/>
  <c r="E347" i="6"/>
  <c r="E95" i="6"/>
  <c r="E648" i="6"/>
  <c r="D648" i="6"/>
  <c r="E611" i="6"/>
  <c r="D611" i="6"/>
  <c r="E601" i="6"/>
  <c r="D601" i="6"/>
  <c r="D575" i="6"/>
  <c r="E575" i="6"/>
  <c r="E565" i="6"/>
  <c r="D565" i="6"/>
  <c r="E547" i="6"/>
  <c r="D547" i="6"/>
  <c r="E517" i="6"/>
  <c r="D517" i="6"/>
  <c r="E451" i="6"/>
  <c r="D451" i="6"/>
  <c r="E359" i="6"/>
  <c r="E323" i="6"/>
  <c r="E287" i="6"/>
  <c r="E275" i="6"/>
  <c r="E264" i="6"/>
  <c r="E252" i="6"/>
  <c r="E241" i="6"/>
  <c r="E115" i="6"/>
  <c r="E103" i="6"/>
  <c r="E48" i="6"/>
  <c r="E36" i="6"/>
  <c r="E25" i="6"/>
  <c r="D713" i="6"/>
  <c r="D698" i="6"/>
  <c r="D681" i="6"/>
  <c r="D665" i="6"/>
  <c r="D646" i="6"/>
  <c r="D629" i="6"/>
  <c r="D610" i="6"/>
  <c r="D593" i="6"/>
  <c r="D574" i="6"/>
  <c r="D557" i="6"/>
  <c r="D538" i="6"/>
  <c r="D521" i="6"/>
  <c r="D502" i="6"/>
  <c r="D485" i="6"/>
  <c r="D466" i="6"/>
  <c r="D449" i="6"/>
  <c r="D430" i="6"/>
  <c r="D413" i="6"/>
  <c r="E587" i="6"/>
  <c r="E335" i="6"/>
  <c r="E83" i="6"/>
  <c r="E619" i="6"/>
  <c r="D619" i="6"/>
  <c r="E600" i="6"/>
  <c r="D600" i="6"/>
  <c r="E583" i="6"/>
  <c r="D583" i="6"/>
  <c r="E564" i="6"/>
  <c r="D564" i="6"/>
  <c r="E516" i="6"/>
  <c r="D516" i="6"/>
  <c r="E505" i="6"/>
  <c r="D505" i="6"/>
  <c r="E439" i="6"/>
  <c r="D439" i="6"/>
  <c r="E263" i="6"/>
  <c r="E240" i="6"/>
  <c r="E229" i="6"/>
  <c r="E217" i="6"/>
  <c r="E205" i="6"/>
  <c r="E148" i="6"/>
  <c r="E91" i="6"/>
  <c r="E35" i="6"/>
  <c r="E24" i="6"/>
  <c r="D695" i="6"/>
  <c r="D680" i="6"/>
  <c r="D645" i="6"/>
  <c r="D628" i="6"/>
  <c r="D609" i="6"/>
  <c r="D592" i="6"/>
  <c r="D573" i="6"/>
  <c r="D556" i="6"/>
  <c r="D537" i="6"/>
  <c r="D520" i="6"/>
  <c r="D501" i="6"/>
  <c r="D484" i="6"/>
  <c r="D465" i="6"/>
  <c r="D448" i="6"/>
  <c r="D429" i="6"/>
  <c r="D412" i="6"/>
  <c r="E539" i="6"/>
  <c r="E311" i="6"/>
  <c r="E59" i="6"/>
  <c r="E673" i="6"/>
  <c r="D673" i="6"/>
  <c r="E655" i="6"/>
  <c r="D655" i="6"/>
  <c r="E636" i="6"/>
  <c r="D636" i="6"/>
  <c r="D563" i="6"/>
  <c r="E563" i="6"/>
  <c r="E504" i="6"/>
  <c r="D504" i="6"/>
  <c r="E493" i="6"/>
  <c r="D493" i="6"/>
  <c r="E427" i="6"/>
  <c r="D427" i="6"/>
  <c r="E415" i="6"/>
  <c r="D415" i="6"/>
  <c r="E228" i="6"/>
  <c r="E216" i="6"/>
  <c r="E204" i="6"/>
  <c r="E193" i="6"/>
  <c r="E181" i="6"/>
  <c r="E136" i="6"/>
  <c r="E124" i="6"/>
  <c r="E79" i="6"/>
  <c r="E34" i="6"/>
  <c r="D694" i="6"/>
  <c r="D678" i="6"/>
  <c r="D644" i="6"/>
  <c r="D627" i="6"/>
  <c r="D519" i="6"/>
  <c r="D500" i="6"/>
  <c r="D483" i="6"/>
  <c r="D464" i="6"/>
  <c r="D447" i="6"/>
  <c r="D428" i="6"/>
  <c r="D411" i="6"/>
  <c r="E527" i="6"/>
  <c r="E299" i="6"/>
  <c r="E47" i="6"/>
  <c r="E4" i="17"/>
  <c r="G10" i="24" s="1"/>
  <c r="D4" i="23"/>
  <c r="AB17" i="20"/>
  <c r="AB18" i="20"/>
  <c r="AB19" i="20"/>
  <c r="AB20" i="20"/>
  <c r="AB21" i="20"/>
  <c r="AB22" i="20"/>
  <c r="AB23" i="20"/>
  <c r="AB24" i="20"/>
  <c r="AB25" i="20"/>
  <c r="AB26" i="20"/>
  <c r="AB27" i="20"/>
  <c r="AB28" i="20"/>
  <c r="AB29" i="20"/>
  <c r="AB30" i="20"/>
  <c r="AB31" i="20"/>
  <c r="AB32" i="20"/>
  <c r="AB33" i="20"/>
  <c r="AB34" i="20"/>
  <c r="AB35" i="20"/>
  <c r="AB36" i="20"/>
  <c r="AB37" i="20"/>
  <c r="AB38" i="20"/>
  <c r="AB39" i="20"/>
  <c r="AB40" i="20"/>
  <c r="AB41" i="20"/>
  <c r="AB42" i="20"/>
  <c r="AB43" i="20"/>
  <c r="AB44" i="20"/>
  <c r="AB45" i="20"/>
  <c r="AB46" i="20"/>
  <c r="AB47" i="20"/>
  <c r="AB48" i="20"/>
  <c r="AB49" i="20"/>
  <c r="AB50" i="20"/>
  <c r="AB51" i="20"/>
  <c r="AB52" i="20"/>
  <c r="AB53" i="20"/>
  <c r="AB54" i="20"/>
  <c r="AB55" i="20"/>
  <c r="AB56" i="20"/>
  <c r="AB57" i="20"/>
  <c r="AB58" i="20"/>
  <c r="AB59" i="20"/>
  <c r="AB60" i="20"/>
  <c r="AB61" i="20"/>
  <c r="AB62" i="20"/>
  <c r="AB63" i="20"/>
  <c r="AB64" i="20"/>
  <c r="AB65" i="20"/>
  <c r="AB66" i="20"/>
  <c r="AB67" i="20"/>
  <c r="AB68" i="20"/>
  <c r="AB69" i="20"/>
  <c r="AB70" i="20"/>
  <c r="AB71" i="20"/>
  <c r="AB72" i="20"/>
  <c r="AB73" i="20"/>
  <c r="AB74" i="20"/>
  <c r="AB75" i="20"/>
  <c r="AB76" i="20"/>
  <c r="AB77" i="20"/>
  <c r="AB78" i="20"/>
  <c r="AB79" i="20"/>
  <c r="AB80" i="20"/>
  <c r="AB81" i="20"/>
  <c r="AB82" i="20"/>
  <c r="AB83" i="20"/>
  <c r="AB84" i="20"/>
  <c r="AB85" i="20"/>
  <c r="AB86" i="20"/>
  <c r="AB87" i="20"/>
  <c r="AB88" i="20"/>
  <c r="AB89" i="20"/>
  <c r="AB90" i="20"/>
  <c r="AB91" i="20"/>
  <c r="AB92" i="20"/>
  <c r="AB93" i="20"/>
  <c r="AB94" i="20"/>
  <c r="AB95" i="20"/>
  <c r="AB96" i="20"/>
  <c r="AB97" i="20"/>
  <c r="AB98" i="20"/>
  <c r="AB99" i="20"/>
  <c r="AB100" i="20"/>
  <c r="AB101" i="20"/>
  <c r="AB102" i="20"/>
  <c r="AB103" i="20"/>
  <c r="AB104" i="20"/>
  <c r="AB105" i="20"/>
  <c r="AB106" i="20"/>
  <c r="AB107" i="20"/>
  <c r="AB108" i="20"/>
  <c r="AB109" i="20"/>
  <c r="AB110" i="20"/>
  <c r="AB111" i="20"/>
  <c r="AB112" i="20"/>
  <c r="AB113" i="20"/>
  <c r="AB114" i="20"/>
  <c r="AB115" i="20"/>
  <c r="AB116" i="20"/>
  <c r="AB117" i="20"/>
  <c r="AB118" i="20"/>
  <c r="AB119" i="20"/>
  <c r="AB120" i="20"/>
  <c r="AB121" i="20"/>
  <c r="AB122" i="20"/>
  <c r="AB123" i="20"/>
  <c r="AB124" i="20"/>
  <c r="AB125" i="20"/>
  <c r="AB126" i="20"/>
  <c r="AB127" i="20"/>
  <c r="AB128" i="20"/>
  <c r="AB129" i="20"/>
  <c r="AB130" i="20"/>
  <c r="AB131" i="20"/>
  <c r="AB132" i="20"/>
  <c r="AB133" i="20"/>
  <c r="AB134" i="20"/>
  <c r="AB135" i="20"/>
  <c r="AB136" i="20"/>
  <c r="AB137" i="20"/>
  <c r="AB138" i="20"/>
  <c r="AB139" i="20"/>
  <c r="AB140" i="20"/>
  <c r="AB141" i="20"/>
  <c r="AB142" i="20"/>
  <c r="AB143" i="20"/>
  <c r="AB144" i="20"/>
  <c r="AB145" i="20"/>
  <c r="AB146" i="20"/>
  <c r="AB147" i="20"/>
  <c r="AB148" i="20"/>
  <c r="AB149" i="20"/>
  <c r="AB150" i="20"/>
  <c r="AB151" i="20"/>
  <c r="AB152" i="20"/>
  <c r="AB153" i="20"/>
  <c r="AB154" i="20"/>
  <c r="AB155" i="20"/>
  <c r="AB156" i="20"/>
  <c r="AB157" i="20"/>
  <c r="AB158" i="20"/>
  <c r="AB159" i="20"/>
  <c r="AB160" i="20"/>
  <c r="AB161" i="20"/>
  <c r="AB162" i="20"/>
  <c r="AB163" i="20"/>
  <c r="AB164" i="20"/>
  <c r="AB165" i="20"/>
  <c r="AB166" i="20"/>
  <c r="AB167" i="20"/>
  <c r="AB168" i="20"/>
  <c r="AB169" i="20"/>
  <c r="AB170" i="20"/>
  <c r="AB171" i="20"/>
  <c r="AB172" i="20"/>
  <c r="AB173" i="20"/>
  <c r="AB174" i="20"/>
  <c r="AB175" i="20"/>
  <c r="AB176" i="20"/>
  <c r="AB177" i="20"/>
  <c r="AB178" i="20"/>
  <c r="AB179" i="20"/>
  <c r="AB180" i="20"/>
  <c r="AB181" i="20"/>
  <c r="AB182" i="20"/>
  <c r="AB183" i="20"/>
  <c r="AB184" i="20"/>
  <c r="AB185" i="20"/>
  <c r="AB186" i="20"/>
  <c r="AB187" i="20"/>
  <c r="AB188" i="20"/>
  <c r="AB189" i="20"/>
  <c r="AB190" i="20"/>
  <c r="AB191" i="20"/>
  <c r="AB192" i="20"/>
  <c r="AB193" i="20"/>
  <c r="AB194" i="20"/>
  <c r="AB195" i="20"/>
  <c r="AB196" i="20"/>
  <c r="AB197" i="20"/>
  <c r="AB198" i="20"/>
  <c r="AB199" i="20"/>
  <c r="AB200" i="20"/>
  <c r="AB201" i="20"/>
  <c r="AB202" i="20"/>
  <c r="AB203" i="20"/>
  <c r="AB204" i="20"/>
  <c r="AB205" i="20"/>
  <c r="AB206" i="20"/>
  <c r="AB207" i="20"/>
  <c r="AB208" i="20"/>
  <c r="AB209" i="20"/>
  <c r="AB210" i="20"/>
  <c r="AB211" i="20"/>
  <c r="AB212" i="20"/>
  <c r="AB213" i="20"/>
  <c r="AB214" i="20"/>
  <c r="AB215" i="20"/>
  <c r="AB216" i="20"/>
  <c r="AB217" i="20"/>
  <c r="AB218" i="20"/>
  <c r="AB219" i="20"/>
  <c r="AB220" i="20"/>
  <c r="AB221" i="20"/>
  <c r="AB222" i="20"/>
  <c r="AB223" i="20"/>
  <c r="AB224" i="20"/>
  <c r="AB225" i="20"/>
  <c r="AB226" i="20"/>
  <c r="AB227" i="20"/>
  <c r="AB228" i="20"/>
  <c r="AB229" i="20"/>
  <c r="AB230" i="20"/>
  <c r="AB231" i="20"/>
  <c r="AB232" i="20"/>
  <c r="AB233" i="20"/>
  <c r="AB234" i="20"/>
  <c r="AB235" i="20"/>
  <c r="AB236" i="20"/>
  <c r="AB237" i="20"/>
  <c r="AB238" i="20"/>
  <c r="AB239" i="20"/>
  <c r="AB240" i="20"/>
  <c r="AB241" i="20"/>
  <c r="AB242" i="20"/>
  <c r="AB243" i="20"/>
  <c r="AB244" i="20"/>
  <c r="AB245" i="20"/>
  <c r="AB246" i="20"/>
  <c r="AB247" i="20"/>
  <c r="AB248" i="20"/>
  <c r="AB249" i="20"/>
  <c r="AB250" i="20"/>
  <c r="AB251" i="20"/>
  <c r="AB252" i="20"/>
  <c r="AB253" i="20"/>
  <c r="AB254" i="20"/>
  <c r="AB255" i="20"/>
  <c r="AB256" i="20"/>
  <c r="AB257" i="20"/>
  <c r="AB258" i="20"/>
  <c r="AB259" i="20"/>
  <c r="AB260" i="20"/>
  <c r="AB261" i="20"/>
  <c r="AB262" i="20"/>
  <c r="AB263" i="20"/>
  <c r="AB264" i="20"/>
  <c r="AB265" i="20"/>
  <c r="AB266" i="20"/>
  <c r="AB267" i="20"/>
  <c r="AB268" i="20"/>
  <c r="AB269" i="20"/>
  <c r="AB270" i="20"/>
  <c r="AB271" i="20"/>
  <c r="AB272" i="20"/>
  <c r="AB273" i="20"/>
  <c r="AB274" i="20"/>
  <c r="AB275" i="20"/>
  <c r="AB276" i="20"/>
  <c r="AB277" i="20"/>
  <c r="AB278" i="20"/>
  <c r="AB279" i="20"/>
  <c r="AB280" i="20"/>
  <c r="AB281" i="20"/>
  <c r="AB282" i="20"/>
  <c r="AB283" i="20"/>
  <c r="AB284" i="20"/>
  <c r="AB285" i="20"/>
  <c r="AB286" i="20"/>
  <c r="AB287" i="20"/>
  <c r="AB288" i="20"/>
  <c r="AB289" i="20"/>
  <c r="AB290" i="20"/>
  <c r="AB291" i="20"/>
  <c r="AB292" i="20"/>
  <c r="AB293" i="20"/>
  <c r="AB294" i="20"/>
  <c r="AB295" i="20"/>
  <c r="AB296" i="20"/>
  <c r="AB297" i="20"/>
  <c r="AB298" i="20"/>
  <c r="AB299" i="20"/>
  <c r="AB300" i="20"/>
  <c r="AB301" i="20"/>
  <c r="AB302" i="20"/>
  <c r="AB303" i="20"/>
  <c r="AB304" i="20"/>
  <c r="AB305" i="20"/>
  <c r="AB306" i="20"/>
  <c r="AB307" i="20"/>
  <c r="AB308" i="20"/>
  <c r="AB309" i="20"/>
  <c r="AB310" i="20"/>
  <c r="AB311" i="20"/>
  <c r="AB312" i="20"/>
  <c r="AB313" i="20"/>
  <c r="AB314" i="20"/>
  <c r="AB315" i="20"/>
  <c r="AB316" i="20"/>
  <c r="AB317" i="20"/>
  <c r="AB318" i="20"/>
  <c r="AB319" i="20"/>
  <c r="AB320" i="20"/>
  <c r="AB321" i="20"/>
  <c r="AB322" i="20"/>
  <c r="AB323" i="20"/>
  <c r="AB324" i="20"/>
  <c r="AB325" i="20"/>
  <c r="AB326" i="20"/>
  <c r="AB327" i="20"/>
  <c r="AB328" i="20"/>
  <c r="AB329" i="20"/>
  <c r="AB330" i="20"/>
  <c r="AB331" i="20"/>
  <c r="AB332" i="20"/>
  <c r="AB333" i="20"/>
  <c r="AB334" i="20"/>
  <c r="AB335" i="20"/>
  <c r="AB336" i="20"/>
  <c r="AB337" i="20"/>
  <c r="AB338" i="20"/>
  <c r="AB339" i="20"/>
  <c r="AB340" i="20"/>
  <c r="AB341" i="20"/>
  <c r="AB342" i="20"/>
  <c r="AB343" i="20"/>
  <c r="AB344" i="20"/>
  <c r="AB345" i="20"/>
  <c r="AB346" i="20"/>
  <c r="AB347" i="20"/>
  <c r="AB348" i="20"/>
  <c r="AB349" i="20"/>
  <c r="AB350" i="20"/>
  <c r="AB351" i="20"/>
  <c r="AB352" i="20"/>
  <c r="AB353" i="20"/>
  <c r="AB354" i="20"/>
  <c r="AB355" i="20"/>
  <c r="AB356" i="20"/>
  <c r="AB357" i="20"/>
  <c r="AB358" i="20"/>
  <c r="AB359" i="20"/>
  <c r="AB360" i="20"/>
  <c r="AB361" i="20"/>
  <c r="AB362" i="20"/>
  <c r="AB363" i="20"/>
  <c r="AB364" i="20"/>
  <c r="AB365" i="20"/>
  <c r="AB366" i="20"/>
  <c r="AB367" i="20"/>
  <c r="AB368" i="20"/>
  <c r="AB369" i="20"/>
  <c r="AB370" i="20"/>
  <c r="AB371" i="20"/>
  <c r="AB372" i="20"/>
  <c r="AB373" i="20"/>
  <c r="AB374" i="20"/>
  <c r="AB375" i="20"/>
  <c r="AB376" i="20"/>
  <c r="AB377" i="20"/>
  <c r="AB378" i="20"/>
  <c r="AB379" i="20"/>
  <c r="AB380" i="20"/>
  <c r="AB381" i="20"/>
  <c r="AB382" i="20"/>
  <c r="AB383" i="20"/>
  <c r="AB384" i="20"/>
  <c r="AB385" i="20"/>
  <c r="AB386" i="20"/>
  <c r="AB387" i="20"/>
  <c r="AB388" i="20"/>
  <c r="AB389" i="20"/>
  <c r="AB390" i="20"/>
  <c r="AB391" i="20"/>
  <c r="AB392" i="20"/>
  <c r="AB393" i="20"/>
  <c r="AB394" i="20"/>
  <c r="AB395" i="20"/>
  <c r="AB396" i="20"/>
  <c r="AB397" i="20"/>
  <c r="AB398" i="20"/>
  <c r="AB399" i="20"/>
  <c r="AB400" i="20"/>
  <c r="AB401" i="20"/>
  <c r="AB402" i="20"/>
  <c r="AB403" i="20"/>
  <c r="AB404" i="20"/>
  <c r="AB405" i="20"/>
  <c r="AB406" i="20"/>
  <c r="AB407" i="20"/>
  <c r="AB408" i="20"/>
  <c r="AB409" i="20"/>
  <c r="AB410" i="20"/>
  <c r="AB411" i="20"/>
  <c r="AB412" i="20"/>
  <c r="AB413" i="20"/>
  <c r="AB414" i="20"/>
  <c r="AB415" i="20"/>
  <c r="AB416" i="20"/>
  <c r="AB417" i="20"/>
  <c r="AB418" i="20"/>
  <c r="AB419" i="20"/>
  <c r="AB420" i="20"/>
  <c r="AB421" i="20"/>
  <c r="AB422" i="20"/>
  <c r="AB423" i="20"/>
  <c r="AB424" i="20"/>
  <c r="AB425" i="20"/>
  <c r="AB426" i="20"/>
  <c r="AB427" i="20"/>
  <c r="AB428" i="20"/>
  <c r="AB429" i="20"/>
  <c r="AB430" i="20"/>
  <c r="AB431" i="20"/>
  <c r="AB432" i="20"/>
  <c r="AB433" i="20"/>
  <c r="AB434" i="20"/>
  <c r="AB435" i="20"/>
  <c r="AB436" i="20"/>
  <c r="AB437" i="20"/>
  <c r="AB438" i="20"/>
  <c r="AB439" i="20"/>
  <c r="AB440" i="20"/>
  <c r="AB441" i="20"/>
  <c r="AB442" i="20"/>
  <c r="AB443" i="20"/>
  <c r="AB444" i="20"/>
  <c r="AB445" i="20"/>
  <c r="AB446" i="20"/>
  <c r="AB447" i="20"/>
  <c r="AB448" i="20"/>
  <c r="AB449" i="20"/>
  <c r="AB450" i="20"/>
  <c r="AB451" i="20"/>
  <c r="AB452" i="20"/>
  <c r="AB453" i="20"/>
  <c r="AB454" i="20"/>
  <c r="AB455" i="20"/>
  <c r="AB456" i="20"/>
  <c r="AB457" i="20"/>
  <c r="AB458" i="20"/>
  <c r="AB459" i="20"/>
  <c r="AB460" i="20"/>
  <c r="AB461" i="20"/>
  <c r="AB462" i="20"/>
  <c r="AB463" i="20"/>
  <c r="AB464" i="20"/>
  <c r="AB465" i="20"/>
  <c r="AB466" i="20"/>
  <c r="AB467" i="20"/>
  <c r="AB468" i="20"/>
  <c r="AB469" i="20"/>
  <c r="AB470" i="20"/>
  <c r="AB471" i="20"/>
  <c r="AB472" i="20"/>
  <c r="AB473" i="20"/>
  <c r="AB474" i="20"/>
  <c r="AB475" i="20"/>
  <c r="AB476" i="20"/>
  <c r="AB477" i="20"/>
  <c r="AB478" i="20"/>
  <c r="AB479" i="20"/>
  <c r="AB480" i="20"/>
  <c r="AB481" i="20"/>
  <c r="AB482" i="20"/>
  <c r="AB483" i="20"/>
  <c r="AB484" i="20"/>
  <c r="AB485" i="20"/>
  <c r="AB486" i="20"/>
  <c r="AB487" i="20"/>
  <c r="AB488" i="20"/>
  <c r="AB489" i="20"/>
  <c r="AB490" i="20"/>
  <c r="AB491" i="20"/>
  <c r="AB492" i="20"/>
  <c r="AB493" i="20"/>
  <c r="AB494" i="20"/>
  <c r="AB495" i="20"/>
  <c r="AB496" i="20"/>
  <c r="AB497" i="20"/>
  <c r="AB498" i="20"/>
  <c r="AB499" i="20"/>
  <c r="AB500" i="20"/>
  <c r="AB501" i="20"/>
  <c r="AB502" i="20"/>
  <c r="AB503" i="20"/>
  <c r="AB504" i="20"/>
  <c r="AB505" i="20"/>
  <c r="AB506" i="20"/>
  <c r="AB507" i="20"/>
  <c r="AB508" i="20"/>
  <c r="AB509" i="20"/>
  <c r="AB510" i="20"/>
  <c r="AB511" i="20"/>
  <c r="AB512" i="20"/>
  <c r="AB513" i="20"/>
  <c r="AB514" i="20"/>
  <c r="AB515" i="20"/>
  <c r="AB516" i="20"/>
  <c r="AB517" i="20"/>
  <c r="AB518" i="20"/>
  <c r="AB519" i="20"/>
  <c r="AB520" i="20"/>
  <c r="AB521" i="20"/>
  <c r="AB522" i="20"/>
  <c r="AB523" i="20"/>
  <c r="AB524" i="20"/>
  <c r="AB525" i="20"/>
  <c r="AB526" i="20"/>
  <c r="AB527" i="20"/>
  <c r="AB528" i="20"/>
  <c r="AB529" i="20"/>
  <c r="AB530" i="20"/>
  <c r="AB531" i="20"/>
  <c r="AB532" i="20"/>
  <c r="AB533" i="20"/>
  <c r="AB534" i="20"/>
  <c r="AB535" i="20"/>
  <c r="AB536" i="20"/>
  <c r="AB537" i="20"/>
  <c r="AB538" i="20"/>
  <c r="AB539" i="20"/>
  <c r="AB540" i="20"/>
  <c r="AB541" i="20"/>
  <c r="AB542" i="20"/>
  <c r="AB543" i="20"/>
  <c r="AB544" i="20"/>
  <c r="AB545" i="20"/>
  <c r="AB546" i="20"/>
  <c r="AB547" i="20"/>
  <c r="AB548" i="20"/>
  <c r="AB549" i="20"/>
  <c r="AB550" i="20"/>
  <c r="AB551" i="20"/>
  <c r="AB552" i="20"/>
  <c r="AB553" i="20"/>
  <c r="AB554" i="20"/>
  <c r="AB555" i="20"/>
  <c r="AB556" i="20"/>
  <c r="AB557" i="20"/>
  <c r="AB558" i="20"/>
  <c r="AB559" i="20"/>
  <c r="AB560" i="20"/>
  <c r="AB561" i="20"/>
  <c r="AB562" i="20"/>
  <c r="AB563" i="20"/>
  <c r="AB564" i="20"/>
  <c r="AB565" i="20"/>
  <c r="AB566" i="20"/>
  <c r="AB567" i="20"/>
  <c r="AB568" i="20"/>
  <c r="AB569" i="20"/>
  <c r="AB570" i="20"/>
  <c r="AB571" i="20"/>
  <c r="AB572" i="20"/>
  <c r="AB573" i="20"/>
  <c r="AB574" i="20"/>
  <c r="AB575" i="20"/>
  <c r="AB576" i="20"/>
  <c r="AB577" i="20"/>
  <c r="AB578" i="20"/>
  <c r="AB579" i="20"/>
  <c r="AB580" i="20"/>
  <c r="AB581" i="20"/>
  <c r="AB582" i="20"/>
  <c r="AB583" i="20"/>
  <c r="AB584" i="20"/>
  <c r="AB585" i="20"/>
  <c r="AB586" i="20"/>
  <c r="AB587" i="20"/>
  <c r="AB588" i="20"/>
  <c r="AB589" i="20"/>
  <c r="AB590" i="20"/>
  <c r="AB591" i="20"/>
  <c r="AB592" i="20"/>
  <c r="AB593" i="20"/>
  <c r="AB594" i="20"/>
  <c r="AB595" i="20"/>
  <c r="AB596" i="20"/>
  <c r="AB597" i="20"/>
  <c r="AB598" i="20"/>
  <c r="AB599" i="20"/>
  <c r="AB600" i="20"/>
  <c r="AB601" i="20"/>
  <c r="AB602" i="20"/>
  <c r="AB603" i="20"/>
  <c r="AB604" i="20"/>
  <c r="AB605" i="20"/>
  <c r="AB606" i="20"/>
  <c r="AB607" i="20"/>
  <c r="AB608" i="20"/>
  <c r="AB609" i="20"/>
  <c r="AB610" i="20"/>
  <c r="AB611" i="20"/>
  <c r="AB612" i="20"/>
  <c r="AB613" i="20"/>
  <c r="AB614" i="20"/>
  <c r="AB615" i="20"/>
  <c r="AB616" i="20"/>
  <c r="AB617" i="20"/>
  <c r="AB618" i="20"/>
  <c r="AB619" i="20"/>
  <c r="AB620" i="20"/>
  <c r="AB621" i="20"/>
  <c r="AB622" i="20"/>
  <c r="AB623" i="20"/>
  <c r="AB624" i="20"/>
  <c r="AB625" i="20"/>
  <c r="AB626" i="20"/>
  <c r="AB627" i="20"/>
  <c r="AB628" i="20"/>
  <c r="AB629" i="20"/>
  <c r="AB630" i="20"/>
  <c r="AB631" i="20"/>
  <c r="AB632" i="20"/>
  <c r="AB633" i="20"/>
  <c r="AB634" i="20"/>
  <c r="AB635" i="20"/>
  <c r="AB636" i="20"/>
  <c r="AB637" i="20"/>
  <c r="AB638" i="20"/>
  <c r="AB639" i="20"/>
  <c r="AB640" i="20"/>
  <c r="AB641" i="20"/>
  <c r="AB642" i="20"/>
  <c r="AB643" i="20"/>
  <c r="AB644" i="20"/>
  <c r="AB645" i="20"/>
  <c r="AB646" i="20"/>
  <c r="AB647" i="20"/>
  <c r="AB648" i="20"/>
  <c r="AB649" i="20"/>
  <c r="AB650" i="20"/>
  <c r="AB651" i="20"/>
  <c r="AB652" i="20"/>
  <c r="AB653" i="20"/>
  <c r="AB654" i="20"/>
  <c r="AB655" i="20"/>
  <c r="AB656" i="20"/>
  <c r="AB657" i="20"/>
  <c r="AB658" i="20"/>
  <c r="AB659" i="20"/>
  <c r="AB660" i="20"/>
  <c r="AB661" i="20"/>
  <c r="AB662" i="20"/>
  <c r="AB663" i="20"/>
  <c r="AB664" i="20"/>
  <c r="AB665" i="20"/>
  <c r="AB666" i="20"/>
  <c r="AB667" i="20"/>
  <c r="AB668" i="20"/>
  <c r="AB669" i="20"/>
  <c r="AB670" i="20"/>
  <c r="AB671" i="20"/>
  <c r="AB672" i="20"/>
  <c r="AB673" i="20"/>
  <c r="AB674" i="20"/>
  <c r="AB675" i="20"/>
  <c r="AB676" i="20"/>
  <c r="AB677" i="20"/>
  <c r="AB678" i="20"/>
  <c r="AB679" i="20"/>
  <c r="AB680" i="20"/>
  <c r="AB681" i="20"/>
  <c r="AB682" i="20"/>
  <c r="AB683" i="20"/>
  <c r="AB684" i="20"/>
  <c r="AB685" i="20"/>
  <c r="AB686" i="20"/>
  <c r="AB687" i="20"/>
  <c r="AB688" i="20"/>
  <c r="AB689" i="20"/>
  <c r="AB690" i="20"/>
  <c r="AB691" i="20"/>
  <c r="AB692" i="20"/>
  <c r="AB693" i="20"/>
  <c r="AB694" i="20"/>
  <c r="AB695" i="20"/>
  <c r="AB696" i="20"/>
  <c r="AB697" i="20"/>
  <c r="AB698" i="20"/>
  <c r="AB699" i="20"/>
  <c r="AB700" i="20"/>
  <c r="AB701" i="20"/>
  <c r="AB702" i="20"/>
  <c r="AB703" i="20"/>
  <c r="AB704" i="20"/>
  <c r="AB705" i="20"/>
  <c r="AB706" i="20"/>
  <c r="AB707" i="20"/>
  <c r="AB708" i="20"/>
  <c r="AB709" i="20"/>
  <c r="AB710" i="20"/>
  <c r="AB711" i="20"/>
  <c r="AB712" i="20"/>
  <c r="AB713" i="20"/>
  <c r="AB714" i="20"/>
  <c r="AB715" i="20"/>
  <c r="AB716" i="20"/>
  <c r="AB717" i="20"/>
  <c r="AB718" i="20"/>
  <c r="AB719" i="20"/>
  <c r="AB720" i="20"/>
  <c r="AB721" i="20"/>
  <c r="AB722" i="20"/>
  <c r="AB723" i="20"/>
  <c r="AB724" i="20"/>
  <c r="AB725" i="20"/>
  <c r="AB726" i="20"/>
  <c r="AB727" i="20"/>
  <c r="AB728" i="20"/>
  <c r="AB729" i="20"/>
  <c r="AB730" i="20"/>
  <c r="AB731" i="20"/>
  <c r="AB732" i="20"/>
  <c r="AB733" i="20"/>
  <c r="AB734" i="20"/>
  <c r="AB735" i="20"/>
  <c r="AB736" i="20"/>
  <c r="AB737" i="20"/>
  <c r="AB738" i="20"/>
  <c r="AB739" i="20"/>
  <c r="AB740" i="20"/>
  <c r="AB741" i="20"/>
  <c r="AB742" i="20"/>
  <c r="AB743" i="20"/>
  <c r="AB744" i="20"/>
  <c r="AB745" i="20"/>
  <c r="AB746" i="20"/>
  <c r="AB747" i="20"/>
  <c r="AB748" i="20"/>
  <c r="AB749" i="20"/>
  <c r="AB750" i="20"/>
  <c r="AB751" i="20"/>
  <c r="AB752" i="20"/>
  <c r="AB753" i="20"/>
  <c r="AB754" i="20"/>
  <c r="AB755" i="20"/>
  <c r="AB756" i="20"/>
  <c r="AB757" i="20"/>
  <c r="AB758" i="20"/>
  <c r="AB759" i="20"/>
  <c r="AB760" i="20"/>
  <c r="AB761" i="20"/>
  <c r="AB762" i="20"/>
  <c r="AB763" i="20"/>
  <c r="AB764" i="20"/>
  <c r="AB765" i="20"/>
  <c r="AB766" i="20"/>
  <c r="AB767" i="20"/>
  <c r="AB768" i="20"/>
  <c r="AB769" i="20"/>
  <c r="AB770" i="20"/>
  <c r="AB771" i="20"/>
  <c r="AB772" i="20"/>
  <c r="AB773" i="20"/>
  <c r="AB774" i="20"/>
  <c r="AB775" i="20"/>
  <c r="AB776" i="20"/>
  <c r="AB777" i="20"/>
  <c r="AB778" i="20"/>
  <c r="AB779" i="20"/>
  <c r="AB780" i="20"/>
  <c r="AB781" i="20"/>
  <c r="AB782" i="20"/>
  <c r="AB783" i="20"/>
  <c r="AB784" i="20"/>
  <c r="AB785" i="20"/>
  <c r="AB786" i="20"/>
  <c r="AB787" i="20"/>
  <c r="AB788" i="20"/>
  <c r="AB789" i="20"/>
  <c r="AB790" i="20"/>
  <c r="AB791" i="20"/>
  <c r="AB792" i="20"/>
  <c r="AB793" i="20"/>
  <c r="AB794" i="20"/>
  <c r="AB795" i="20"/>
  <c r="AB796" i="20"/>
  <c r="AB797" i="20"/>
  <c r="AB798" i="20"/>
  <c r="AB799" i="20"/>
  <c r="AB800" i="20"/>
  <c r="AB801" i="20"/>
  <c r="AB802" i="20"/>
  <c r="AB803" i="20"/>
  <c r="AB804" i="20"/>
  <c r="AB805" i="20"/>
  <c r="AB806" i="20"/>
  <c r="AB807" i="20"/>
  <c r="AB808" i="20"/>
  <c r="AB809" i="20"/>
  <c r="AB810" i="20"/>
  <c r="AB811" i="20"/>
  <c r="AB812" i="20"/>
  <c r="AB813" i="20"/>
  <c r="AB814" i="20"/>
  <c r="AB815" i="20"/>
  <c r="AB816" i="20"/>
  <c r="AB817" i="20"/>
  <c r="AB818" i="20"/>
  <c r="AB819" i="20"/>
  <c r="AB820" i="20"/>
  <c r="AB821" i="20"/>
  <c r="AB822" i="20"/>
  <c r="AB823" i="20"/>
  <c r="AB824" i="20"/>
  <c r="AB825" i="20"/>
  <c r="AB826" i="20"/>
  <c r="AB827" i="20"/>
  <c r="AB828" i="20"/>
  <c r="AB829" i="20"/>
  <c r="AB830" i="20"/>
  <c r="AB831" i="20"/>
  <c r="AB832" i="20"/>
  <c r="AB833" i="20"/>
  <c r="AB834" i="20"/>
  <c r="AB835" i="20"/>
  <c r="AB836" i="20"/>
  <c r="AB837" i="20"/>
  <c r="AB838" i="20"/>
  <c r="AB839" i="20"/>
  <c r="AB840" i="20"/>
  <c r="AB841" i="20"/>
  <c r="AB842" i="20"/>
  <c r="AB843" i="20"/>
  <c r="AB844" i="20"/>
  <c r="AB845" i="20"/>
  <c r="AB846" i="20"/>
  <c r="AB847" i="20"/>
  <c r="AB848" i="20"/>
  <c r="AB849" i="20"/>
  <c r="AB850" i="20"/>
  <c r="AB851" i="20"/>
  <c r="AB852" i="20"/>
  <c r="AB853" i="20"/>
  <c r="AB854" i="20"/>
  <c r="AB855" i="20"/>
  <c r="AB856" i="20"/>
  <c r="AB857" i="20"/>
  <c r="AB858" i="20"/>
  <c r="AB859" i="20"/>
  <c r="AB860" i="20"/>
  <c r="AB861" i="20"/>
  <c r="AB862" i="20"/>
  <c r="AB863" i="20"/>
  <c r="AB864" i="20"/>
  <c r="AB865" i="20"/>
  <c r="AB866" i="20"/>
  <c r="AB867" i="20"/>
  <c r="AB868" i="20"/>
  <c r="AB869" i="20"/>
  <c r="AB870" i="20"/>
  <c r="AB871" i="20"/>
  <c r="AB872" i="20"/>
  <c r="AB873" i="20"/>
  <c r="AB874" i="20"/>
  <c r="AB875" i="20"/>
  <c r="AB876" i="20"/>
  <c r="AB877" i="20"/>
  <c r="AB878" i="20"/>
  <c r="AB879" i="20"/>
  <c r="AB880" i="20"/>
  <c r="AB881" i="20"/>
  <c r="AB882" i="20"/>
  <c r="AB883" i="20"/>
  <c r="AB884" i="20"/>
  <c r="AB885" i="20"/>
  <c r="AB886" i="20"/>
  <c r="AB887" i="20"/>
  <c r="AB888" i="20"/>
  <c r="AB889" i="20"/>
  <c r="AB890" i="20"/>
  <c r="AB891" i="20"/>
  <c r="AB892" i="20"/>
  <c r="AB893" i="20"/>
  <c r="AB894" i="20"/>
  <c r="AB895" i="20"/>
  <c r="AB896" i="20"/>
  <c r="AB897" i="20"/>
  <c r="AB898" i="20"/>
  <c r="AB899" i="20"/>
  <c r="AB900" i="20"/>
  <c r="AB901" i="20"/>
  <c r="AB902" i="20"/>
  <c r="AB903" i="20"/>
  <c r="AB904" i="20"/>
  <c r="AB905" i="20"/>
  <c r="AB906" i="20"/>
  <c r="AB907" i="20"/>
  <c r="AB908" i="20"/>
  <c r="AB909" i="20"/>
  <c r="AB910" i="20"/>
  <c r="AB911" i="20"/>
  <c r="AB912" i="20"/>
  <c r="AB913" i="20"/>
  <c r="AB914" i="20"/>
  <c r="AB915" i="20"/>
  <c r="AB916" i="20"/>
  <c r="AB917" i="20"/>
  <c r="AB918" i="20"/>
  <c r="AB919" i="20"/>
  <c r="AB920" i="20"/>
  <c r="AB921" i="20"/>
  <c r="AB922" i="20"/>
  <c r="AB923" i="20"/>
  <c r="AB924" i="20"/>
  <c r="AB925" i="20"/>
  <c r="AB926" i="20"/>
  <c r="AB927" i="20"/>
  <c r="AB928" i="20"/>
  <c r="AB929" i="20"/>
  <c r="AB930" i="20"/>
  <c r="AB931" i="20"/>
  <c r="AB932" i="20"/>
  <c r="AB933" i="20"/>
  <c r="AB934" i="20"/>
  <c r="AB935" i="20"/>
  <c r="AB936" i="20"/>
  <c r="AB937" i="20"/>
  <c r="AB938" i="20"/>
  <c r="AB939" i="20"/>
  <c r="AB940" i="20"/>
  <c r="AB941" i="20"/>
  <c r="AB942" i="20"/>
  <c r="AB943" i="20"/>
  <c r="AB944" i="20"/>
  <c r="AB945" i="20"/>
  <c r="AB946" i="20"/>
  <c r="AB947" i="20"/>
  <c r="AB948" i="20"/>
  <c r="AB949" i="20"/>
  <c r="AB950" i="20"/>
  <c r="AB951" i="20"/>
  <c r="AB952" i="20"/>
  <c r="AB953" i="20"/>
  <c r="AB954" i="20"/>
  <c r="AB955" i="20"/>
  <c r="AB956" i="20"/>
  <c r="AB957" i="20"/>
  <c r="AB958" i="20"/>
  <c r="AB959" i="20"/>
  <c r="AB960" i="20"/>
  <c r="AB961" i="20"/>
  <c r="AB962" i="20"/>
  <c r="AB963" i="20"/>
  <c r="AB964" i="20"/>
  <c r="AB965" i="20"/>
  <c r="AB966" i="20"/>
  <c r="AB967" i="20"/>
  <c r="AB968" i="20"/>
  <c r="AB969" i="20"/>
  <c r="AB970" i="20"/>
  <c r="AB971" i="20"/>
  <c r="AB972" i="20"/>
  <c r="AB973" i="20"/>
  <c r="AB974" i="20"/>
  <c r="AB975" i="20"/>
  <c r="AB976" i="20"/>
  <c r="AB977" i="20"/>
  <c r="AB978" i="20"/>
  <c r="AB979" i="20"/>
  <c r="AB980" i="20"/>
  <c r="AB981" i="20"/>
  <c r="AB982" i="20"/>
  <c r="AB983" i="20"/>
  <c r="AB984" i="20"/>
  <c r="AB985" i="20"/>
  <c r="AB986" i="20"/>
  <c r="AB987" i="20"/>
  <c r="AB988" i="20"/>
  <c r="AB989" i="20"/>
  <c r="AB990" i="20"/>
  <c r="AB991" i="20"/>
  <c r="AB992" i="20"/>
  <c r="AB993" i="20"/>
  <c r="AB994" i="20"/>
  <c r="AB995" i="20"/>
  <c r="AB996" i="20"/>
  <c r="AB997" i="20"/>
  <c r="AB998" i="20"/>
  <c r="AB999" i="20"/>
  <c r="AB1000" i="20"/>
  <c r="AB1001" i="20"/>
  <c r="AB1002" i="20"/>
  <c r="AB1003" i="20"/>
  <c r="AB1004" i="20"/>
  <c r="AB1005" i="20"/>
  <c r="AB1006" i="20"/>
  <c r="AB1007" i="20"/>
  <c r="AB1008" i="20"/>
  <c r="AB1009" i="20"/>
  <c r="AB1010" i="20"/>
  <c r="AB1011" i="20"/>
  <c r="AB1012" i="20"/>
  <c r="AB1013" i="20"/>
  <c r="AB1014" i="20"/>
  <c r="AB1015" i="20"/>
  <c r="AB1016" i="20"/>
  <c r="AB1017" i="20"/>
  <c r="AB1018" i="20"/>
  <c r="AB1019" i="20"/>
  <c r="AB1020" i="20"/>
  <c r="AB1021" i="20"/>
  <c r="AB1022" i="20"/>
  <c r="AB1023" i="20"/>
  <c r="AB1024" i="20"/>
  <c r="AB1025" i="20"/>
  <c r="AB1026" i="20"/>
  <c r="AB1027" i="20"/>
  <c r="AB1028" i="20"/>
  <c r="AB1029" i="20"/>
  <c r="AB1030" i="20"/>
  <c r="AB1031" i="20"/>
  <c r="AB1032" i="20"/>
  <c r="AB1033" i="20"/>
  <c r="AB1034" i="20"/>
  <c r="AB1035" i="20"/>
  <c r="AB1036" i="20"/>
  <c r="AB1037" i="20"/>
  <c r="AB1038" i="20"/>
  <c r="AB1039" i="20"/>
  <c r="AB1040" i="20"/>
  <c r="AB1041" i="20"/>
  <c r="AB1042" i="20"/>
  <c r="AB1043" i="20"/>
  <c r="AB1044" i="20"/>
  <c r="AB1045" i="20"/>
  <c r="AB1046" i="20"/>
  <c r="AB1047" i="20"/>
  <c r="AB1048" i="20"/>
  <c r="AB1049" i="20"/>
  <c r="AB1050" i="20"/>
  <c r="AB1051" i="20"/>
  <c r="AB1052" i="20"/>
  <c r="AB1053" i="20"/>
  <c r="AB1054" i="20"/>
  <c r="AB1055" i="20"/>
  <c r="AB1056" i="20"/>
  <c r="AB1057" i="20"/>
  <c r="AB1058" i="20"/>
  <c r="AB1059" i="20"/>
  <c r="AB1060" i="20"/>
  <c r="AB1061" i="20"/>
  <c r="AB1062" i="20"/>
  <c r="AB1063" i="20"/>
  <c r="AB1064" i="20"/>
  <c r="AB1065" i="20"/>
  <c r="AB1066" i="20"/>
  <c r="AB1067" i="20"/>
  <c r="AB1068" i="20"/>
  <c r="AB1069" i="20"/>
  <c r="AB1070" i="20"/>
  <c r="AB1071" i="20"/>
  <c r="AB1072" i="20"/>
  <c r="AB1073" i="20"/>
  <c r="AB1074" i="20"/>
  <c r="AB1075" i="20"/>
  <c r="AB1076" i="20"/>
  <c r="AB1077" i="20"/>
  <c r="AB1078" i="20"/>
  <c r="AB1079" i="20"/>
  <c r="AB1080" i="20"/>
  <c r="AB1081" i="20"/>
  <c r="AB1082" i="20"/>
  <c r="AB1083" i="20"/>
  <c r="AB1084" i="20"/>
  <c r="AB1085" i="20"/>
  <c r="AB1086" i="20"/>
  <c r="AB1087" i="20"/>
  <c r="AB1088" i="20"/>
  <c r="AB1089" i="20"/>
  <c r="AB1090" i="20"/>
  <c r="AB1091" i="20"/>
  <c r="AB1092" i="20"/>
  <c r="AB1093" i="20"/>
  <c r="AB1094" i="20"/>
  <c r="AB1095" i="20"/>
  <c r="AB1096" i="20"/>
  <c r="AB1097" i="20"/>
  <c r="AB1098" i="20"/>
  <c r="AB1099" i="20"/>
  <c r="AB1100" i="20"/>
  <c r="AB1101" i="20"/>
  <c r="AB1102" i="20"/>
  <c r="AB1103" i="20"/>
  <c r="AB1104" i="20"/>
  <c r="AB1105" i="20"/>
  <c r="AB1106" i="20"/>
  <c r="AB1107" i="20"/>
  <c r="AB1108" i="20"/>
  <c r="AB1109" i="20"/>
  <c r="AB1110" i="20"/>
  <c r="AB1111" i="20"/>
  <c r="AB1112" i="20"/>
  <c r="AB1113" i="20"/>
  <c r="AB1114" i="20"/>
  <c r="AB1115" i="20"/>
  <c r="AB1116" i="20"/>
  <c r="AB1117" i="20"/>
  <c r="AB1118" i="20"/>
  <c r="AB1119" i="20"/>
  <c r="AB1120" i="20"/>
  <c r="AB1121" i="20"/>
  <c r="AB1122" i="20"/>
  <c r="AB1123" i="20"/>
  <c r="AB1124" i="20"/>
  <c r="AB1125" i="20"/>
  <c r="AB1126" i="20"/>
  <c r="AB1127" i="20"/>
  <c r="AB1128" i="20"/>
  <c r="AB1129" i="20"/>
  <c r="AB1130" i="20"/>
  <c r="AB1131" i="20"/>
  <c r="AB1132" i="20"/>
  <c r="AB1133" i="20"/>
  <c r="AB1134" i="20"/>
  <c r="AB1135" i="20"/>
  <c r="AB1136" i="20"/>
  <c r="AB1137" i="20"/>
  <c r="AB1138" i="20"/>
  <c r="AB1139" i="20"/>
  <c r="AB1140" i="20"/>
  <c r="AB1141" i="20"/>
  <c r="AB1142" i="20"/>
  <c r="AB1143" i="20"/>
  <c r="AB1144" i="20"/>
  <c r="AB1145" i="20"/>
  <c r="AB1146" i="20"/>
  <c r="AB1147" i="20"/>
  <c r="AB1148" i="20"/>
  <c r="AB1149" i="20"/>
  <c r="AB1150" i="20"/>
  <c r="AB1151" i="20"/>
  <c r="AB1152" i="20"/>
  <c r="AB1153" i="20"/>
  <c r="AB1154" i="20"/>
  <c r="AB1155" i="20"/>
  <c r="AB1156" i="20"/>
  <c r="AB1157" i="20"/>
  <c r="AB1158" i="20"/>
  <c r="AB1159" i="20"/>
  <c r="AB1160" i="20"/>
  <c r="AB1161" i="20"/>
  <c r="AB1162" i="20"/>
  <c r="AB1163" i="20"/>
  <c r="AB1164" i="20"/>
  <c r="AB1165" i="20"/>
  <c r="AB1166" i="20"/>
  <c r="AB1167" i="20"/>
  <c r="AB1168" i="20"/>
  <c r="AB1169" i="20"/>
  <c r="AB1170" i="20"/>
  <c r="AB1171" i="20"/>
  <c r="AB1172" i="20"/>
  <c r="AB1173" i="20"/>
  <c r="AB1174" i="20"/>
  <c r="AB1175" i="20"/>
  <c r="AB1176" i="20"/>
  <c r="AB1177" i="20"/>
  <c r="AB1178" i="20"/>
  <c r="AB1179" i="20"/>
  <c r="AB1180" i="20"/>
  <c r="AB1181" i="20"/>
  <c r="AB1182" i="20"/>
  <c r="AB1183" i="20"/>
  <c r="AB1184" i="20"/>
  <c r="AB1185" i="20"/>
  <c r="AB1186" i="20"/>
  <c r="AB1187" i="20"/>
  <c r="AB1188" i="20"/>
  <c r="AB1189" i="20"/>
  <c r="AB1190" i="20"/>
  <c r="AB1191" i="20"/>
  <c r="AB1192" i="20"/>
  <c r="AB1193" i="20"/>
  <c r="AB1194" i="20"/>
  <c r="AB1195" i="20"/>
  <c r="AB1196" i="20"/>
  <c r="AB1197" i="20"/>
  <c r="AB1198" i="20"/>
  <c r="AB1199" i="20"/>
  <c r="AB1200" i="20"/>
  <c r="AB1201" i="20"/>
  <c r="AB1202" i="20"/>
  <c r="AB1203" i="20"/>
  <c r="AB1204" i="20"/>
  <c r="AB1205" i="20"/>
  <c r="AB1206" i="20"/>
  <c r="AB1207" i="20"/>
  <c r="AB1208" i="20"/>
  <c r="AB1209" i="20"/>
  <c r="AB1210" i="20"/>
  <c r="AB1211" i="20"/>
  <c r="AB1212" i="20"/>
  <c r="AB1213" i="20"/>
  <c r="AB1214" i="20"/>
  <c r="AB1215" i="20"/>
  <c r="AB1216" i="20"/>
  <c r="AB1217" i="20"/>
  <c r="AB1218" i="20"/>
  <c r="AB1219" i="20"/>
  <c r="AB1220" i="20"/>
  <c r="AB1221" i="20"/>
  <c r="AB1222" i="20"/>
  <c r="AB1223" i="20"/>
  <c r="AB1224" i="20"/>
  <c r="AB1225" i="20"/>
  <c r="AB1226" i="20"/>
  <c r="AB1227" i="20"/>
  <c r="AB1228" i="20"/>
  <c r="AB1229" i="20"/>
  <c r="AB1230" i="20"/>
  <c r="AB1231" i="20"/>
  <c r="AB1232" i="20"/>
  <c r="AB1233" i="20"/>
  <c r="AB1234" i="20"/>
  <c r="AB1235" i="20"/>
  <c r="AB1236" i="20"/>
  <c r="AB1237" i="20"/>
  <c r="AB1238" i="20"/>
  <c r="AB1239" i="20"/>
  <c r="AB1240" i="20"/>
  <c r="AB1241" i="20"/>
  <c r="AB1242" i="20"/>
  <c r="AB1243" i="20"/>
  <c r="AB1244" i="20"/>
  <c r="AB1245" i="20"/>
  <c r="AB1246" i="20"/>
  <c r="AB1247" i="20"/>
  <c r="AB1248" i="20"/>
  <c r="AB1249" i="20"/>
  <c r="AB1250" i="20"/>
  <c r="AB1251" i="20"/>
  <c r="AB1252" i="20"/>
  <c r="AB1253" i="20"/>
  <c r="AB1254" i="20"/>
  <c r="AB1255" i="20"/>
  <c r="AB1256" i="20"/>
  <c r="AB1257" i="20"/>
  <c r="AB1258" i="20"/>
  <c r="AB1259" i="20"/>
  <c r="AB1260" i="20"/>
  <c r="AB1261" i="20"/>
  <c r="AB1262" i="20"/>
  <c r="AB1263" i="20"/>
  <c r="AB1264" i="20"/>
  <c r="AB1265" i="20"/>
  <c r="AB1266" i="20"/>
  <c r="AB1267" i="20"/>
  <c r="AB1268" i="20"/>
  <c r="AB1269" i="20"/>
  <c r="AB1270" i="20"/>
  <c r="AB1271" i="20"/>
  <c r="AB1272" i="20"/>
  <c r="AB1273" i="20"/>
  <c r="AB1274" i="20"/>
  <c r="AB1275" i="20"/>
  <c r="AB1276" i="20"/>
  <c r="AB1277" i="20"/>
  <c r="AB1278" i="20"/>
  <c r="AB1279" i="20"/>
  <c r="AB1280" i="20"/>
  <c r="AB1281" i="20"/>
  <c r="AB1282" i="20"/>
  <c r="AB1283" i="20"/>
  <c r="AB1284" i="20"/>
  <c r="AB1285" i="20"/>
  <c r="AB1286" i="20"/>
  <c r="AB1287" i="20"/>
  <c r="AB1288" i="20"/>
  <c r="AB1289" i="20"/>
  <c r="AB1290" i="20"/>
  <c r="AB1291" i="20"/>
  <c r="AB1292" i="20"/>
  <c r="AB1293" i="20"/>
  <c r="AB1294" i="20"/>
  <c r="AB1295" i="20"/>
  <c r="AB1296" i="20"/>
  <c r="AB1297" i="20"/>
  <c r="AB1298" i="20"/>
  <c r="AB1299" i="20"/>
  <c r="AB1300" i="20"/>
  <c r="AB1301" i="20"/>
  <c r="AB1302" i="20"/>
  <c r="AB1303" i="20"/>
  <c r="AB1304" i="20"/>
  <c r="AB1305" i="20"/>
  <c r="AB1306" i="20"/>
  <c r="AB1307" i="20"/>
  <c r="AB1308" i="20"/>
  <c r="AB1309" i="20"/>
  <c r="AB1310" i="20"/>
  <c r="AB1311" i="20"/>
  <c r="AB1312" i="20"/>
  <c r="AB1313" i="20"/>
  <c r="AB1314" i="20"/>
  <c r="AB1315" i="20"/>
  <c r="AB1316" i="20"/>
  <c r="AB1317" i="20"/>
  <c r="AB1318" i="20"/>
  <c r="AB1319" i="20"/>
  <c r="AB1320" i="20"/>
  <c r="AB1321" i="20"/>
  <c r="AB1322" i="20"/>
  <c r="AB1323" i="20"/>
  <c r="AB1324" i="20"/>
  <c r="AB1325" i="20"/>
  <c r="AB1326" i="20"/>
  <c r="AB1327" i="20"/>
  <c r="AB1328" i="20"/>
  <c r="AB1329" i="20"/>
  <c r="AB1330" i="20"/>
  <c r="AB1331" i="20"/>
  <c r="AB1332" i="20"/>
  <c r="AB1333" i="20"/>
  <c r="AB1334" i="20"/>
  <c r="AB1335" i="20"/>
  <c r="AB1336" i="20"/>
  <c r="AB1337" i="20"/>
  <c r="AB1338" i="20"/>
  <c r="AB1339" i="20"/>
  <c r="AB1340" i="20"/>
  <c r="AB1341" i="20"/>
  <c r="AB1342" i="20"/>
  <c r="AB1343" i="20"/>
  <c r="AB1344" i="20"/>
  <c r="AB1345" i="20"/>
  <c r="AB1346" i="20"/>
  <c r="AB1347" i="20"/>
  <c r="AB1348" i="20"/>
  <c r="AB1349" i="20"/>
  <c r="AB1350" i="20"/>
  <c r="AB1351" i="20"/>
  <c r="AB1352" i="20"/>
  <c r="AB1353" i="20"/>
  <c r="AB1354" i="20"/>
  <c r="AB1355" i="20"/>
  <c r="AB1356" i="20"/>
  <c r="AB1357" i="20"/>
  <c r="AB1358" i="20"/>
  <c r="AB1359" i="20"/>
  <c r="AB1360" i="20"/>
  <c r="AB1361" i="20"/>
  <c r="AB1362" i="20"/>
  <c r="AB1363" i="20"/>
  <c r="AB1364" i="20"/>
  <c r="AB1365" i="20"/>
  <c r="AB1366" i="20"/>
  <c r="AB1367" i="20"/>
  <c r="AB1368" i="20"/>
  <c r="AB1369" i="20"/>
  <c r="AB1370" i="20"/>
  <c r="AB1371" i="20"/>
  <c r="AB1372" i="20"/>
  <c r="AB1373" i="20"/>
  <c r="AB1374" i="20"/>
  <c r="AB1375" i="20"/>
  <c r="AB1376" i="20"/>
  <c r="AB1377" i="20"/>
  <c r="AB1378" i="20"/>
  <c r="AB1379" i="20"/>
  <c r="AB1380" i="20"/>
  <c r="AB1381" i="20"/>
  <c r="AB1382" i="20"/>
  <c r="AB1383" i="20"/>
  <c r="AB1384" i="20"/>
  <c r="AB1385" i="20"/>
  <c r="AB1386" i="20"/>
  <c r="AB1387" i="20"/>
  <c r="AB1388" i="20"/>
  <c r="AB1389" i="20"/>
  <c r="AB1390" i="20"/>
  <c r="AB1391" i="20"/>
  <c r="AB1392" i="20"/>
  <c r="AB1393" i="20"/>
  <c r="AB1394" i="20"/>
  <c r="AB1395" i="20"/>
  <c r="AB1396" i="20"/>
  <c r="AB1397" i="20"/>
  <c r="AB1398" i="20"/>
  <c r="AB1399" i="20"/>
  <c r="AB1400" i="20"/>
  <c r="AB1401" i="20"/>
  <c r="AB1402" i="20"/>
  <c r="AB1403" i="20"/>
  <c r="AB1404" i="20"/>
  <c r="AB1405" i="20"/>
  <c r="AB1406" i="20"/>
  <c r="AB1407" i="20"/>
  <c r="AB1408" i="20"/>
  <c r="AB1409" i="20"/>
  <c r="AB1410" i="20"/>
  <c r="AB1411" i="20"/>
  <c r="AB1412" i="20"/>
  <c r="AB1413" i="20"/>
  <c r="AB1414" i="20"/>
  <c r="AB1415" i="20"/>
  <c r="AB1416" i="20"/>
  <c r="AB1417" i="20"/>
  <c r="AB1418" i="20"/>
  <c r="AB1419" i="20"/>
  <c r="AB1420" i="20"/>
  <c r="AB1421" i="20"/>
  <c r="AB1422" i="20"/>
  <c r="AB1423" i="20"/>
  <c r="AB1424" i="20"/>
  <c r="AB1425" i="20"/>
  <c r="AB1426" i="20"/>
  <c r="AB1427" i="20"/>
  <c r="AB1428" i="20"/>
  <c r="AB1429" i="20"/>
  <c r="AB1430" i="20"/>
  <c r="AB1431" i="20"/>
  <c r="AB1432" i="20"/>
  <c r="AB1433" i="20"/>
  <c r="AB1434" i="20"/>
  <c r="AB1435" i="20"/>
  <c r="AB1436" i="20"/>
  <c r="AB1437" i="20"/>
  <c r="AB1438" i="20"/>
  <c r="AB1439" i="20"/>
  <c r="AB1440" i="20"/>
  <c r="AB1441" i="20"/>
  <c r="AB1442" i="20"/>
  <c r="AB1443" i="20"/>
  <c r="AB1444" i="20"/>
  <c r="AB1445" i="20"/>
  <c r="AB1446" i="20"/>
  <c r="AB1447" i="20"/>
  <c r="AB1448" i="20"/>
  <c r="AB1449" i="20"/>
  <c r="AB1450" i="20"/>
  <c r="AB1451" i="20"/>
  <c r="AB1452" i="20"/>
  <c r="AB1453" i="20"/>
  <c r="AB1454" i="20"/>
  <c r="AB1455" i="20"/>
  <c r="AB1456" i="20"/>
  <c r="AB1457" i="20"/>
  <c r="AB1458" i="20"/>
  <c r="AB1459" i="20"/>
  <c r="AB1460" i="20"/>
  <c r="AB1461" i="20"/>
  <c r="AB1462" i="20"/>
  <c r="AB1463" i="20"/>
  <c r="AB1464" i="20"/>
  <c r="AB1465" i="20"/>
  <c r="AB1466" i="20"/>
  <c r="AB1467" i="20"/>
  <c r="AB1468" i="20"/>
  <c r="AB1469" i="20"/>
  <c r="AB1470" i="20"/>
  <c r="AB1471" i="20"/>
  <c r="AB1472" i="20"/>
  <c r="AB1473" i="20"/>
  <c r="AB1474" i="20"/>
  <c r="AB1475" i="20"/>
  <c r="AB1476" i="20"/>
  <c r="AB1477" i="20"/>
  <c r="AB1478" i="20"/>
  <c r="AB1479" i="20"/>
  <c r="AB1480" i="20"/>
  <c r="AB1481" i="20"/>
  <c r="AB1482" i="20"/>
  <c r="AB1483" i="20"/>
  <c r="AB1484" i="20"/>
  <c r="AB1485" i="20"/>
  <c r="AB1486" i="20"/>
  <c r="AB1487" i="20"/>
  <c r="AB1488" i="20"/>
  <c r="AB1489" i="20"/>
  <c r="AB1490" i="20"/>
  <c r="AB1491" i="20"/>
  <c r="AB1492" i="20"/>
  <c r="AB1493" i="20"/>
  <c r="AB1494" i="20"/>
  <c r="AB1495" i="20"/>
  <c r="AB1496" i="20"/>
  <c r="AB1497" i="20"/>
  <c r="AB1498" i="20"/>
  <c r="AB1499" i="20"/>
  <c r="AB1500" i="20"/>
  <c r="AB1501" i="20"/>
  <c r="AB1502" i="20"/>
  <c r="AB1503" i="20"/>
  <c r="AB1504" i="20"/>
  <c r="AB1505" i="20"/>
  <c r="AB1506" i="20"/>
  <c r="AB1507" i="20"/>
  <c r="AB1508" i="20"/>
  <c r="AB1509" i="20"/>
  <c r="AB1510" i="20"/>
  <c r="AB1511" i="20"/>
  <c r="AB1512" i="20"/>
  <c r="AB1513" i="20"/>
  <c r="AB1514" i="20"/>
  <c r="AB1515" i="20"/>
  <c r="AB1516" i="20"/>
  <c r="AB1517" i="20"/>
  <c r="AB1518" i="20"/>
  <c r="AB1519" i="20"/>
  <c r="AB1520" i="20"/>
  <c r="AB1521" i="20"/>
  <c r="AB1522" i="20"/>
  <c r="AB1523" i="20"/>
  <c r="AB1524" i="20"/>
  <c r="AB1525" i="20"/>
  <c r="AB1526" i="20"/>
  <c r="AB1527" i="20"/>
  <c r="AB1528" i="20"/>
  <c r="AB1529" i="20"/>
  <c r="AB1530" i="20"/>
  <c r="AB1531" i="20"/>
  <c r="AB1532" i="20"/>
  <c r="AB1533" i="20"/>
  <c r="AB1534" i="20"/>
  <c r="AB1535" i="20"/>
  <c r="AB1536" i="20"/>
  <c r="AB1537" i="20"/>
  <c r="AB1538" i="20"/>
  <c r="AB1539" i="20"/>
  <c r="AB1540" i="20"/>
  <c r="AB1541" i="20"/>
  <c r="AB1542" i="20"/>
  <c r="AB1543" i="20"/>
  <c r="AB1544" i="20"/>
  <c r="AB1545" i="20"/>
  <c r="AB1546" i="20"/>
  <c r="AB1547" i="20"/>
  <c r="AB1548" i="20"/>
  <c r="AB1549" i="20"/>
  <c r="AB1550" i="20"/>
  <c r="AB1551" i="20"/>
  <c r="AB1552" i="20"/>
  <c r="AB1553" i="20"/>
  <c r="AB1554" i="20"/>
  <c r="AB1555" i="20"/>
  <c r="AB1556" i="20"/>
  <c r="AB1557" i="20"/>
  <c r="AB1558" i="20"/>
  <c r="AB1559" i="20"/>
  <c r="AB1560" i="20"/>
  <c r="AB1561" i="20"/>
  <c r="AB1562" i="20"/>
  <c r="AB1563" i="20"/>
  <c r="AB1564" i="20"/>
  <c r="AB1565" i="20"/>
  <c r="AB1566" i="20"/>
  <c r="AB1567" i="20"/>
  <c r="AB1568" i="20"/>
  <c r="AB1569" i="20"/>
  <c r="AB1570" i="20"/>
  <c r="AB1571" i="20"/>
  <c r="AB1572" i="20"/>
  <c r="AB1573" i="20"/>
  <c r="AB1574" i="20"/>
  <c r="AB1575" i="20"/>
  <c r="AB1576" i="20"/>
  <c r="AB1577" i="20"/>
  <c r="AB1578" i="20"/>
  <c r="AB1579" i="20"/>
  <c r="AB1580" i="20"/>
  <c r="AB1581" i="20"/>
  <c r="AB1582" i="20"/>
  <c r="AB1583" i="20"/>
  <c r="AB1584" i="20"/>
  <c r="AB1585" i="20"/>
  <c r="AB1586" i="20"/>
  <c r="AB1587" i="20"/>
  <c r="AB1588" i="20"/>
  <c r="AB1589" i="20"/>
  <c r="AB1590" i="20"/>
  <c r="AB1591" i="20"/>
  <c r="AB1592" i="20"/>
  <c r="AB1593" i="20"/>
  <c r="AB1594" i="20"/>
  <c r="AB1595" i="20"/>
  <c r="AB1596" i="20"/>
  <c r="AB1597" i="20"/>
  <c r="AB1598" i="20"/>
  <c r="AB1599" i="20"/>
  <c r="AB1600" i="20"/>
  <c r="AB1601" i="20"/>
  <c r="AB1602" i="20"/>
  <c r="AB1603" i="20"/>
  <c r="AB1604" i="20"/>
  <c r="AB1605" i="20"/>
  <c r="AB1606" i="20"/>
  <c r="AB1607" i="20"/>
  <c r="AB1608" i="20"/>
  <c r="AB1609" i="20"/>
  <c r="AB1610" i="20"/>
  <c r="AB1611" i="20"/>
  <c r="AB1612" i="20"/>
  <c r="AB1613" i="20"/>
  <c r="AB1614" i="20"/>
  <c r="AB1615" i="20"/>
  <c r="AB1616" i="20"/>
  <c r="AB1617" i="20"/>
  <c r="AB1618" i="20"/>
  <c r="AB1619" i="20"/>
  <c r="AB1620" i="20"/>
  <c r="AB1621" i="20"/>
  <c r="AB1622" i="20"/>
  <c r="AB1623" i="20"/>
  <c r="AB1624" i="20"/>
  <c r="AB1625" i="20"/>
  <c r="AB1626" i="20"/>
  <c r="AB1627" i="20"/>
  <c r="AB1628" i="20"/>
  <c r="AB1629" i="20"/>
  <c r="AB1630" i="20"/>
  <c r="AB1631" i="20"/>
  <c r="AB1632" i="20"/>
  <c r="AB1633" i="20"/>
  <c r="AB1634" i="20"/>
  <c r="AB1635" i="20"/>
  <c r="AB1636" i="20"/>
  <c r="AB1637" i="20"/>
  <c r="AB1638" i="20"/>
  <c r="AB1639" i="20"/>
  <c r="AB1640" i="20"/>
  <c r="AB1641" i="20"/>
  <c r="AB1642" i="20"/>
  <c r="AB1643" i="20"/>
  <c r="AB1644" i="20"/>
  <c r="AB1645" i="20"/>
  <c r="AB1646" i="20"/>
  <c r="AB1647" i="20"/>
  <c r="AB1648" i="20"/>
  <c r="AB1649" i="20"/>
  <c r="AB1650" i="20"/>
  <c r="AB1651" i="20"/>
  <c r="AB1652" i="20"/>
  <c r="AB1653" i="20"/>
  <c r="AB1654" i="20"/>
  <c r="AB1655" i="20"/>
  <c r="AB1656" i="20"/>
  <c r="AB1657" i="20"/>
  <c r="AB1658" i="20"/>
  <c r="AB1659" i="20"/>
  <c r="AB1660" i="20"/>
  <c r="AB1661" i="20"/>
  <c r="AB1662" i="20"/>
  <c r="AB1663" i="20"/>
  <c r="AB1664" i="20"/>
  <c r="AB1665" i="20"/>
  <c r="AB1666" i="20"/>
  <c r="AB1667" i="20"/>
  <c r="AB1668" i="20"/>
  <c r="AB1669" i="20"/>
  <c r="AB1670" i="20"/>
  <c r="AB1671" i="20"/>
  <c r="AB1672" i="20"/>
  <c r="AB1673" i="20"/>
  <c r="AB1674" i="20"/>
  <c r="AB1675" i="20"/>
  <c r="AB1676" i="20"/>
  <c r="AB1677" i="20"/>
  <c r="AB1678" i="20"/>
  <c r="AB1679" i="20"/>
  <c r="AB1680" i="20"/>
  <c r="AB1681" i="20"/>
  <c r="AB1682" i="20"/>
  <c r="AB1683" i="20"/>
  <c r="AB1684" i="20"/>
  <c r="AB1685" i="20"/>
  <c r="AB1686" i="20"/>
  <c r="AB1687" i="20"/>
  <c r="AB1688" i="20"/>
  <c r="AB1689" i="20"/>
  <c r="AB1690" i="20"/>
  <c r="AB1691" i="20"/>
  <c r="AB1692" i="20"/>
  <c r="AB1693" i="20"/>
  <c r="AB1694" i="20"/>
  <c r="AB1695" i="20"/>
  <c r="AB1696" i="20"/>
  <c r="AB1697" i="20"/>
  <c r="AB1698" i="20"/>
  <c r="AB1699" i="20"/>
  <c r="AB1700" i="20"/>
  <c r="AB1701" i="20"/>
  <c r="AB1702" i="20"/>
  <c r="AB1703" i="20"/>
  <c r="AB1704" i="20"/>
  <c r="AB1705" i="20"/>
  <c r="AB1706" i="20"/>
  <c r="AB1707" i="20"/>
  <c r="AB1708" i="20"/>
  <c r="AB1709" i="20"/>
  <c r="AB1710" i="20"/>
  <c r="AB1711" i="20"/>
  <c r="AB1712" i="20"/>
  <c r="AB1713" i="20"/>
  <c r="AB1714" i="20"/>
  <c r="AB1715" i="20"/>
  <c r="AB1716" i="20"/>
  <c r="AB1717" i="20"/>
  <c r="AB1718" i="20"/>
  <c r="AB1719" i="20"/>
  <c r="AB1720" i="20"/>
  <c r="AB1721" i="20"/>
  <c r="AB1722" i="20"/>
  <c r="AB1723" i="20"/>
  <c r="AB1724" i="20"/>
  <c r="AB1725" i="20"/>
  <c r="AB1726" i="20"/>
  <c r="AB1727" i="20"/>
  <c r="AB1728" i="20"/>
  <c r="AB1729" i="20"/>
  <c r="AB1730" i="20"/>
  <c r="AB1731" i="20"/>
  <c r="AB1732" i="20"/>
  <c r="AB1733" i="20"/>
  <c r="AB1734" i="20"/>
  <c r="AB1735" i="20"/>
  <c r="AB1736" i="20"/>
  <c r="AB1737" i="20"/>
  <c r="AB1738" i="20"/>
  <c r="AB1739" i="20"/>
  <c r="AB1740" i="20"/>
  <c r="AB1741" i="20"/>
  <c r="AB1742" i="20"/>
  <c r="AB1743" i="20"/>
  <c r="AB1744" i="20"/>
  <c r="AB1745" i="20"/>
  <c r="AB1746" i="20"/>
  <c r="AB1747" i="20"/>
  <c r="AB1748" i="20"/>
  <c r="AB1749" i="20"/>
  <c r="AB1750" i="20"/>
  <c r="AB1751" i="20"/>
  <c r="AB1752" i="20"/>
  <c r="AB1753" i="20"/>
  <c r="AB1754" i="20"/>
  <c r="AB1755" i="20"/>
  <c r="AB1756" i="20"/>
  <c r="AB1757" i="20"/>
  <c r="AB1758" i="20"/>
  <c r="AB1759" i="20"/>
  <c r="AB1760" i="20"/>
  <c r="AB1761" i="20"/>
  <c r="AB1762" i="20"/>
  <c r="AB1763" i="20"/>
  <c r="AB1764" i="20"/>
  <c r="AB1765" i="20"/>
  <c r="AB1766" i="20"/>
  <c r="AB1767" i="20"/>
  <c r="AB1768" i="20"/>
  <c r="AB1769" i="20"/>
  <c r="AB1770" i="20"/>
  <c r="AB1771" i="20"/>
  <c r="AB1772" i="20"/>
  <c r="AB1773" i="20"/>
  <c r="AB1774" i="20"/>
  <c r="AB1775" i="20"/>
  <c r="AB1776" i="20"/>
  <c r="AB1777" i="20"/>
  <c r="AB1778" i="20"/>
  <c r="AB1779" i="20"/>
  <c r="AB1780" i="20"/>
  <c r="AB1781" i="20"/>
  <c r="AB1782" i="20"/>
  <c r="AB1783" i="20"/>
  <c r="AB1784" i="20"/>
  <c r="AB1785" i="20"/>
  <c r="AB1786" i="20"/>
  <c r="AB1787" i="20"/>
  <c r="AB1788" i="20"/>
  <c r="AB1789" i="20"/>
  <c r="AB1790" i="20"/>
  <c r="AB1791" i="20"/>
  <c r="AB1792" i="20"/>
  <c r="AB1793" i="20"/>
  <c r="AB1794" i="20"/>
  <c r="AB1795" i="20"/>
  <c r="AB1796" i="20"/>
  <c r="AB1797" i="20"/>
  <c r="AB1798" i="20"/>
  <c r="AB1799" i="20"/>
  <c r="AB1800" i="20"/>
  <c r="AB1801" i="20"/>
  <c r="AB1802" i="20"/>
  <c r="AB1803" i="20"/>
  <c r="AB1804" i="20"/>
  <c r="AB1805" i="20"/>
  <c r="AB1806" i="20"/>
  <c r="AB1807" i="20"/>
  <c r="AB1808" i="20"/>
  <c r="AB1809" i="20"/>
  <c r="AB1810" i="20"/>
  <c r="AB1811" i="20"/>
  <c r="AB1812" i="20"/>
  <c r="AB1813" i="20"/>
  <c r="AB1814" i="20"/>
  <c r="AB1815" i="20"/>
  <c r="AB1816" i="20"/>
  <c r="AB1817" i="20"/>
  <c r="AB1818" i="20"/>
  <c r="AB1819" i="20"/>
  <c r="AB1820" i="20"/>
  <c r="AB1821" i="20"/>
  <c r="AB1822" i="20"/>
  <c r="AB1823" i="20"/>
  <c r="AB1824" i="20"/>
  <c r="AB1825" i="20"/>
  <c r="AB1826" i="20"/>
  <c r="AB1827" i="20"/>
  <c r="AB1828" i="20"/>
  <c r="AB1829" i="20"/>
  <c r="AB1830" i="20"/>
  <c r="AB1831" i="20"/>
  <c r="AB1832" i="20"/>
  <c r="AB1833" i="20"/>
  <c r="AB1834" i="20"/>
  <c r="AB1835" i="20"/>
  <c r="AB1836" i="20"/>
  <c r="AB1837" i="20"/>
  <c r="AB1838" i="20"/>
  <c r="AB1839" i="20"/>
  <c r="AB1840" i="20"/>
  <c r="AB1841" i="20"/>
  <c r="AB1842" i="20"/>
  <c r="AB1843" i="20"/>
  <c r="AB1844" i="20"/>
  <c r="AB1845" i="20"/>
  <c r="AB1846" i="20"/>
  <c r="AB1847" i="20"/>
  <c r="AB1848" i="20"/>
  <c r="AB1849" i="20"/>
  <c r="AB1850" i="20"/>
  <c r="AB1851" i="20"/>
  <c r="AB1852" i="20"/>
  <c r="AB1853" i="20"/>
  <c r="AB1854" i="20"/>
  <c r="AB1855" i="20"/>
  <c r="AB1856" i="20"/>
  <c r="AB1857" i="20"/>
  <c r="AB1858" i="20"/>
  <c r="AB1859" i="20"/>
  <c r="AB1860" i="20"/>
  <c r="AB1861" i="20"/>
  <c r="AB1862" i="20"/>
  <c r="AB1863" i="20"/>
  <c r="AB1864" i="20"/>
  <c r="AB1865" i="20"/>
  <c r="AB1866" i="20"/>
  <c r="AB1867" i="20"/>
  <c r="AB1868" i="20"/>
  <c r="AB1869" i="20"/>
  <c r="AB1870" i="20"/>
  <c r="AB1871" i="20"/>
  <c r="AB1872" i="20"/>
  <c r="AB1873" i="20"/>
  <c r="AB1874" i="20"/>
  <c r="AB1875" i="20"/>
  <c r="AB1876" i="20"/>
  <c r="AB1877" i="20"/>
  <c r="AB1878" i="20"/>
  <c r="AB1879" i="20"/>
  <c r="AB1880" i="20"/>
  <c r="AB1881" i="20"/>
  <c r="AB1882" i="20"/>
  <c r="AB1883" i="20"/>
  <c r="AB1884" i="20"/>
  <c r="AB1885" i="20"/>
  <c r="AB1886" i="20"/>
  <c r="AB1887" i="20"/>
  <c r="AB1888" i="20"/>
  <c r="AB1889" i="20"/>
  <c r="AB1890" i="20"/>
  <c r="AB1891" i="20"/>
  <c r="AB1892" i="20"/>
  <c r="AB1893" i="20"/>
  <c r="AB1894" i="20"/>
  <c r="AB1895" i="20"/>
  <c r="AB1896" i="20"/>
  <c r="AB1897" i="20"/>
  <c r="AB1898" i="20"/>
  <c r="AB1899" i="20"/>
  <c r="AB1900" i="20"/>
  <c r="AB1901" i="20"/>
  <c r="AB1902" i="20"/>
  <c r="AB1903" i="20"/>
  <c r="AB1904" i="20"/>
  <c r="AB1905" i="20"/>
  <c r="AB1906" i="20"/>
  <c r="AB1907" i="20"/>
  <c r="AB1908" i="20"/>
  <c r="AB1909" i="20"/>
  <c r="AB1910" i="20"/>
  <c r="AB1911" i="20"/>
  <c r="AB1912" i="20"/>
  <c r="AB1913" i="20"/>
  <c r="AB1914" i="20"/>
  <c r="AB1915" i="20"/>
  <c r="AB1916" i="20"/>
  <c r="AB1917" i="20"/>
  <c r="AB1918" i="20"/>
  <c r="AB1919" i="20"/>
  <c r="AB1920" i="20"/>
  <c r="AB1921" i="20"/>
  <c r="AB1922" i="20"/>
  <c r="AB1923" i="20"/>
  <c r="AB1924" i="20"/>
  <c r="AB1925" i="20"/>
  <c r="AB1926" i="20"/>
  <c r="AB1927" i="20"/>
  <c r="AB1928" i="20"/>
  <c r="AB1929" i="20"/>
  <c r="AB1930" i="20"/>
  <c r="AB1931" i="20"/>
  <c r="AB1932" i="20"/>
  <c r="AB1933" i="20"/>
  <c r="AB1934" i="20"/>
  <c r="AB1935" i="20"/>
  <c r="AB1936" i="20"/>
  <c r="AB1937" i="20"/>
  <c r="AB1938" i="20"/>
  <c r="AB1939" i="20"/>
  <c r="AB1940" i="20"/>
  <c r="AB1941" i="20"/>
  <c r="AB1942" i="20"/>
  <c r="AB1943" i="20"/>
  <c r="AB1944" i="20"/>
  <c r="AB1945" i="20"/>
  <c r="AB1946" i="20"/>
  <c r="AB1947" i="20"/>
  <c r="AB1948" i="20"/>
  <c r="AB1949" i="20"/>
  <c r="AB1950" i="20"/>
  <c r="AB1951" i="20"/>
  <c r="AB1952" i="20"/>
  <c r="AB1953" i="20"/>
  <c r="AB1954" i="20"/>
  <c r="AB1955" i="20"/>
  <c r="AB1956" i="20"/>
  <c r="AB1957" i="20"/>
  <c r="AB1958" i="20"/>
  <c r="AB1959" i="20"/>
  <c r="AB1960" i="20"/>
  <c r="AB1961" i="20"/>
  <c r="AB1962" i="20"/>
  <c r="AB1963" i="20"/>
  <c r="AB1964" i="20"/>
  <c r="AB1965" i="20"/>
  <c r="AB1966" i="20"/>
  <c r="AB1967" i="20"/>
  <c r="AB1968" i="20"/>
  <c r="AB1969" i="20"/>
  <c r="AB1970" i="20"/>
  <c r="AB1971" i="20"/>
  <c r="AB1972" i="20"/>
  <c r="AB1973" i="20"/>
  <c r="AB1974" i="20"/>
  <c r="AB1975" i="20"/>
  <c r="AB1976" i="20"/>
  <c r="AB1977" i="20"/>
  <c r="AB1978" i="20"/>
  <c r="AB1979" i="20"/>
  <c r="AB1980" i="20"/>
  <c r="AB1981" i="20"/>
  <c r="AB1982" i="20"/>
  <c r="AB1983" i="20"/>
  <c r="AB1984" i="20"/>
  <c r="AB1985" i="20"/>
  <c r="AB1986" i="20"/>
  <c r="AB1987" i="20"/>
  <c r="AB1988" i="20"/>
  <c r="AB1989" i="20"/>
  <c r="AB1990" i="20"/>
  <c r="AB1991" i="20"/>
  <c r="AB1992" i="20"/>
  <c r="AB1993" i="20"/>
  <c r="AB1994" i="20"/>
  <c r="AB1995" i="20"/>
  <c r="AB1996" i="20"/>
  <c r="AB1997" i="20"/>
  <c r="AB1998" i="20"/>
  <c r="AB1999" i="20"/>
  <c r="AB2000" i="20"/>
  <c r="AB2001" i="20"/>
  <c r="AB2002" i="20"/>
  <c r="AB2003" i="20"/>
  <c r="AB2004" i="20"/>
  <c r="AB2005" i="20"/>
  <c r="AB2006" i="20"/>
  <c r="AB2007" i="20"/>
  <c r="AB2008" i="20"/>
  <c r="AB2009" i="20"/>
  <c r="AB2010" i="20"/>
  <c r="AB2011" i="20"/>
  <c r="AB2012" i="20"/>
  <c r="AB2013" i="20"/>
  <c r="AB2014" i="20"/>
  <c r="AB2015" i="20"/>
  <c r="AB2016" i="20"/>
  <c r="AB2017" i="20"/>
  <c r="AB2018" i="20"/>
  <c r="AB2019" i="20"/>
  <c r="AB2020" i="20"/>
  <c r="AB2021" i="20"/>
  <c r="AB2022" i="20"/>
  <c r="AB2023" i="20"/>
  <c r="AB2024" i="20"/>
  <c r="AB2025" i="20"/>
  <c r="AB2026" i="20"/>
  <c r="AB2027" i="20"/>
  <c r="AB2028" i="20"/>
  <c r="AB2029" i="20"/>
  <c r="AB2030" i="20"/>
  <c r="AB2031" i="20"/>
  <c r="AB2032" i="20"/>
  <c r="AB2033" i="20"/>
  <c r="AB2034" i="20"/>
  <c r="AB2035" i="20"/>
  <c r="AB2036" i="20"/>
  <c r="AB2037" i="20"/>
  <c r="AB2038" i="20"/>
  <c r="AB2039" i="20"/>
  <c r="AB2040" i="20"/>
  <c r="AB2041" i="20"/>
  <c r="AB2042" i="20"/>
  <c r="AB2043" i="20"/>
  <c r="AB2044" i="20"/>
  <c r="AB2045" i="20"/>
  <c r="AB2046" i="20"/>
  <c r="AB2047" i="20"/>
  <c r="AB2048" i="20"/>
  <c r="AB2049" i="20"/>
  <c r="AB2050" i="20"/>
  <c r="AB2051" i="20"/>
  <c r="AB2052" i="20"/>
  <c r="AB2053" i="20"/>
  <c r="AB2054" i="20"/>
  <c r="AB2055" i="20"/>
  <c r="AB2056" i="20"/>
  <c r="AB2057" i="20"/>
  <c r="AB2058" i="20"/>
  <c r="AB2059" i="20"/>
  <c r="AB2060" i="20"/>
  <c r="AB2061" i="20"/>
  <c r="AB2062" i="20"/>
  <c r="AB2063" i="20"/>
  <c r="AB2064" i="20"/>
  <c r="AB2065" i="20"/>
  <c r="AB2066" i="20"/>
  <c r="AB2067" i="20"/>
  <c r="AB2068" i="20"/>
  <c r="AB2069" i="20"/>
  <c r="AB2070" i="20"/>
  <c r="AB2071" i="20"/>
  <c r="AB2072" i="20"/>
  <c r="AB2073" i="20"/>
  <c r="AB2074" i="20"/>
  <c r="AB2075" i="20"/>
  <c r="AB2076" i="20"/>
  <c r="AB2077" i="20"/>
  <c r="AB2078" i="20"/>
  <c r="AB2079" i="20"/>
  <c r="AB2080" i="20"/>
  <c r="AB2081" i="20"/>
  <c r="AB2082" i="20"/>
  <c r="AB2083" i="20"/>
  <c r="AB2084" i="20"/>
  <c r="AB2085" i="20"/>
  <c r="AB2086" i="20"/>
  <c r="AB2087" i="20"/>
  <c r="AB2088" i="20"/>
  <c r="AB2089" i="20"/>
  <c r="AB2090" i="20"/>
  <c r="AB2091" i="20"/>
  <c r="AB2092" i="20"/>
  <c r="AB2093" i="20"/>
  <c r="AB2094" i="20"/>
  <c r="AB2095" i="20"/>
  <c r="AB2096" i="20"/>
  <c r="AB2097" i="20"/>
  <c r="AB2098" i="20"/>
  <c r="AB2099" i="20"/>
  <c r="AB2100" i="20"/>
  <c r="AB2101" i="20"/>
  <c r="AB2102" i="20"/>
  <c r="AB2103" i="20"/>
  <c r="AB2104" i="20"/>
  <c r="AB2105" i="20"/>
  <c r="AB2106" i="20"/>
  <c r="AB2107" i="20"/>
  <c r="AB2108" i="20"/>
  <c r="AB2109" i="20"/>
  <c r="AB2110" i="20"/>
  <c r="AB2111" i="20"/>
  <c r="AB2112" i="20"/>
  <c r="AB2113" i="20"/>
  <c r="AB2114" i="20"/>
  <c r="AB2115" i="20"/>
  <c r="AB2116" i="20"/>
  <c r="AB2117" i="20"/>
  <c r="AB2118" i="20"/>
  <c r="AB2119" i="20"/>
  <c r="AB2120" i="20"/>
  <c r="AB2121" i="20"/>
  <c r="AB2122" i="20"/>
  <c r="AB2123" i="20"/>
  <c r="AB2124" i="20"/>
  <c r="AB2125" i="20"/>
  <c r="AB2126" i="20"/>
  <c r="AB2127" i="20"/>
  <c r="AB2128" i="20"/>
  <c r="AB2129" i="20"/>
  <c r="AB2130" i="20"/>
  <c r="AB2131" i="20"/>
  <c r="AB2132" i="20"/>
  <c r="AB2133" i="20"/>
  <c r="AB2134" i="20"/>
  <c r="AB2135" i="20"/>
  <c r="AB2136" i="20"/>
  <c r="AB2137" i="20"/>
  <c r="AB2138" i="20"/>
  <c r="AB2139" i="20"/>
  <c r="AB2140" i="20"/>
  <c r="AB2141" i="20"/>
  <c r="AB2142" i="20"/>
  <c r="AB2143" i="20"/>
  <c r="AB2144" i="20"/>
  <c r="AB2145" i="20"/>
  <c r="AB2146" i="20"/>
  <c r="AB2147" i="20"/>
  <c r="AB2148" i="20"/>
  <c r="AB2149" i="20"/>
  <c r="AB2150" i="20"/>
  <c r="AB2151" i="20"/>
  <c r="AB2152" i="20"/>
  <c r="AB2153" i="20"/>
  <c r="AB2154" i="20"/>
  <c r="AB2155" i="20"/>
  <c r="AB2156" i="20"/>
  <c r="AB2157" i="20"/>
  <c r="AB2158" i="20"/>
  <c r="AB2159" i="20"/>
  <c r="AB2160" i="20"/>
  <c r="AB2161" i="20"/>
  <c r="AB2162" i="20"/>
  <c r="AB2163" i="20"/>
  <c r="AB2164" i="20"/>
  <c r="AB2165" i="20"/>
  <c r="AB2166" i="20"/>
  <c r="AB2167" i="20"/>
  <c r="AB2168" i="20"/>
  <c r="AB2169" i="20"/>
  <c r="AB2170" i="20"/>
  <c r="AB2171" i="20"/>
  <c r="AB2172" i="20"/>
  <c r="AB2173" i="20"/>
  <c r="AB2174" i="20"/>
  <c r="AB2175" i="20"/>
  <c r="AB2176" i="20"/>
  <c r="AB2177" i="20"/>
  <c r="AB2178" i="20"/>
  <c r="AB2179" i="20"/>
  <c r="AB2180" i="20"/>
  <c r="AB2181" i="20"/>
  <c r="AB2182" i="20"/>
  <c r="AB2183" i="20"/>
  <c r="AB2184" i="20"/>
  <c r="AB2185" i="20"/>
  <c r="AB2186" i="20"/>
  <c r="AB2187" i="20"/>
  <c r="AB2188" i="20"/>
  <c r="AB2189" i="20"/>
  <c r="AB2190" i="20"/>
  <c r="AB2191" i="20"/>
  <c r="AB2192" i="20"/>
  <c r="AB2193" i="20"/>
  <c r="AB2194" i="20"/>
  <c r="AB2195" i="20"/>
  <c r="AB2196" i="20"/>
  <c r="AB2197" i="20"/>
  <c r="AB2198" i="20"/>
  <c r="AB2199" i="20"/>
  <c r="AB2200" i="20"/>
  <c r="AB2201" i="20"/>
  <c r="AB2202" i="20"/>
  <c r="AB2203" i="20"/>
  <c r="AB2204" i="20"/>
  <c r="AB2205" i="20"/>
  <c r="AB2206" i="20"/>
  <c r="AB2207" i="20"/>
  <c r="AB2208" i="20"/>
  <c r="AB2209" i="20"/>
  <c r="AB2210" i="20"/>
  <c r="AB2211" i="20"/>
  <c r="AB2212" i="20"/>
  <c r="AB2213" i="20"/>
  <c r="AB2214" i="20"/>
  <c r="AB2215" i="20"/>
  <c r="AB2216" i="20"/>
  <c r="AB2217" i="20"/>
  <c r="AB2218" i="20"/>
  <c r="AB2219" i="20"/>
  <c r="AB2220" i="20"/>
  <c r="AB2221" i="20"/>
  <c r="AB2222" i="20"/>
  <c r="AB2223" i="20"/>
  <c r="AB2224" i="20"/>
  <c r="AB2225" i="20"/>
  <c r="AB2226" i="20"/>
  <c r="AB2227" i="20"/>
  <c r="AB2228" i="20"/>
  <c r="AB2229" i="20"/>
  <c r="AB2230" i="20"/>
  <c r="AB2231" i="20"/>
  <c r="AB2232" i="20"/>
  <c r="AB2233" i="20"/>
  <c r="AB2234" i="20"/>
  <c r="AB2235" i="20"/>
  <c r="AB2236" i="20"/>
  <c r="AB2237" i="20"/>
  <c r="AB2238" i="20"/>
  <c r="AB2239" i="20"/>
  <c r="AB2240" i="20"/>
  <c r="AB2241" i="20"/>
  <c r="AB2242" i="20"/>
  <c r="AB2243" i="20"/>
  <c r="AB2244" i="20"/>
  <c r="AB2245" i="20"/>
  <c r="AB2246" i="20"/>
  <c r="AB2247" i="20"/>
  <c r="AB2248" i="20"/>
  <c r="AB2249" i="20"/>
  <c r="AB2250" i="20"/>
  <c r="AB2251" i="20"/>
  <c r="AB2252" i="20"/>
  <c r="AB2253" i="20"/>
  <c r="AB2254" i="20"/>
  <c r="AB2255" i="20"/>
  <c r="AB2256" i="20"/>
  <c r="AB2257" i="20"/>
  <c r="AB2258" i="20"/>
  <c r="AB2259" i="20"/>
  <c r="AB2260" i="20"/>
  <c r="AB2261" i="20"/>
  <c r="AB2262" i="20"/>
  <c r="AB2263" i="20"/>
  <c r="AB2264" i="20"/>
  <c r="AB2265" i="20"/>
  <c r="AB2266" i="20"/>
  <c r="AB2267" i="20"/>
  <c r="AB2268" i="20"/>
  <c r="AB2269" i="20"/>
  <c r="AB2270" i="20"/>
  <c r="AB2271" i="20"/>
  <c r="AB2272" i="20"/>
  <c r="AB2273" i="20"/>
  <c r="AB2274" i="20"/>
  <c r="AB2275" i="20"/>
  <c r="AB2276" i="20"/>
  <c r="AB2277" i="20"/>
  <c r="AB2278" i="20"/>
  <c r="AB2279" i="20"/>
  <c r="AB2280" i="20"/>
  <c r="AB2281" i="20"/>
  <c r="AB2282" i="20"/>
  <c r="AB2283" i="20"/>
  <c r="AB2284" i="20"/>
  <c r="AB2285" i="20"/>
  <c r="AB2286" i="20"/>
  <c r="AB2287" i="20"/>
  <c r="AB2288" i="20"/>
  <c r="AB2289" i="20"/>
  <c r="AB2290" i="20"/>
  <c r="AB2291" i="20"/>
  <c r="AB2292" i="20"/>
  <c r="AB2293" i="20"/>
  <c r="AB2294" i="20"/>
  <c r="AB2295" i="20"/>
  <c r="AB2296" i="20"/>
  <c r="AB2297" i="20"/>
  <c r="AB2298" i="20"/>
  <c r="AB2299" i="20"/>
  <c r="AB2300" i="20"/>
  <c r="AB2301" i="20"/>
  <c r="AB2302" i="20"/>
  <c r="AB2303" i="20"/>
  <c r="AB2304" i="20"/>
  <c r="AB2305" i="20"/>
  <c r="AB2306" i="20"/>
  <c r="AB2307" i="20"/>
  <c r="AB2308" i="20"/>
  <c r="AB2309" i="20"/>
  <c r="AB2310" i="20"/>
  <c r="AB2311" i="20"/>
  <c r="AB2312" i="20"/>
  <c r="AB2313" i="20"/>
  <c r="AB2314" i="20"/>
  <c r="AB2315" i="20"/>
  <c r="AB2316" i="20"/>
  <c r="AB2317" i="20"/>
  <c r="AB2318" i="20"/>
  <c r="AB2319" i="20"/>
  <c r="AB2320" i="20"/>
  <c r="AB2321" i="20"/>
  <c r="AB2322" i="20"/>
  <c r="AB2323" i="20"/>
  <c r="AB2324" i="20"/>
  <c r="AB2325" i="20"/>
  <c r="AB2326" i="20"/>
  <c r="AB2327" i="20"/>
  <c r="AB2328" i="20"/>
  <c r="AB2329" i="20"/>
  <c r="AB2330" i="20"/>
  <c r="AB2331" i="20"/>
  <c r="AB2332" i="20"/>
  <c r="AB2333" i="20"/>
  <c r="AB2334" i="20"/>
  <c r="AB2335" i="20"/>
  <c r="AB2336" i="20"/>
  <c r="AB2337" i="20"/>
  <c r="AB2338" i="20"/>
  <c r="AB2339" i="20"/>
  <c r="AB2340" i="20"/>
  <c r="AB2341" i="20"/>
  <c r="AB2342" i="20"/>
  <c r="AB2343" i="20"/>
  <c r="AB2344" i="20"/>
  <c r="AB2345" i="20"/>
  <c r="AB2346" i="20"/>
  <c r="AB2347" i="20"/>
  <c r="AB2348" i="20"/>
  <c r="AB2349" i="20"/>
  <c r="AB2350" i="20"/>
  <c r="AB2351" i="20"/>
  <c r="AB2352" i="20"/>
  <c r="AB2353" i="20"/>
  <c r="AB2354" i="20"/>
  <c r="AB2355" i="20"/>
  <c r="AB2356" i="20"/>
  <c r="AB2357" i="20"/>
  <c r="AB2358" i="20"/>
  <c r="AB2359" i="20"/>
  <c r="AB2360" i="20"/>
  <c r="AB2361" i="20"/>
  <c r="AB2362" i="20"/>
  <c r="AB2363" i="20"/>
  <c r="AB2364" i="20"/>
  <c r="AB2365" i="20"/>
  <c r="AB2366" i="20"/>
  <c r="AB2367" i="20"/>
  <c r="AB2368" i="20"/>
  <c r="AB2369" i="20"/>
  <c r="AB2370" i="20"/>
  <c r="AB2371" i="20"/>
  <c r="AB2372" i="20"/>
  <c r="AB2373" i="20"/>
  <c r="AB2374" i="20"/>
  <c r="AB2375" i="20"/>
  <c r="AB2376" i="20"/>
  <c r="AB2377" i="20"/>
  <c r="AB2378" i="20"/>
  <c r="AB2379" i="20"/>
  <c r="AB2380" i="20"/>
  <c r="AB2381" i="20"/>
  <c r="AB2382" i="20"/>
  <c r="AB2383" i="20"/>
  <c r="AB2384" i="20"/>
  <c r="AB2385" i="20"/>
  <c r="AB2386" i="20"/>
  <c r="AB2387" i="20"/>
  <c r="AB2388" i="20"/>
  <c r="AB2389" i="20"/>
  <c r="AB2390" i="20"/>
  <c r="AB2391" i="20"/>
  <c r="AB2392" i="20"/>
  <c r="AB2393" i="20"/>
  <c r="AB2394" i="20"/>
  <c r="AB2395" i="20"/>
  <c r="AB2396" i="20"/>
  <c r="AB2397" i="20"/>
  <c r="AB2398" i="20"/>
  <c r="AB2399" i="20"/>
  <c r="AB2400" i="20"/>
  <c r="AB2401" i="20"/>
  <c r="AB2402" i="20"/>
  <c r="AB2403" i="20"/>
  <c r="AB2404" i="20"/>
  <c r="AB2405" i="20"/>
  <c r="AB2406" i="20"/>
  <c r="AB2407" i="20"/>
  <c r="AB2408" i="20"/>
  <c r="AB2409" i="20"/>
  <c r="AB2410" i="20"/>
  <c r="AB2411" i="20"/>
  <c r="AB2412" i="20"/>
  <c r="AB2413" i="20"/>
  <c r="AB2414" i="20"/>
  <c r="AB2415" i="20"/>
  <c r="AB2416" i="20"/>
  <c r="AB2417" i="20"/>
  <c r="AB2418" i="20"/>
  <c r="AB2419" i="20"/>
  <c r="AB2420" i="20"/>
  <c r="AB2421" i="20"/>
  <c r="AB2422" i="20"/>
  <c r="AB2423" i="20"/>
  <c r="AB2424" i="20"/>
  <c r="AB2425" i="20"/>
  <c r="AB2426" i="20"/>
  <c r="AB2427" i="20"/>
  <c r="AB2428" i="20"/>
  <c r="AB2429" i="20"/>
  <c r="AB2430" i="20"/>
  <c r="AB2431" i="20"/>
  <c r="AB2432" i="20"/>
  <c r="AB2433" i="20"/>
  <c r="AB2434" i="20"/>
  <c r="AB2435" i="20"/>
  <c r="AB2436" i="20"/>
  <c r="AB2437" i="20"/>
  <c r="AB2438" i="20"/>
  <c r="AB2439" i="20"/>
  <c r="AB2440" i="20"/>
  <c r="AB2441" i="20"/>
  <c r="AB2442" i="20"/>
  <c r="AB2443" i="20"/>
  <c r="AB2444" i="20"/>
  <c r="AB2445" i="20"/>
  <c r="AB2446" i="20"/>
  <c r="AB2447" i="20"/>
  <c r="AB2448" i="20"/>
  <c r="AB2449" i="20"/>
  <c r="AB2450" i="20"/>
  <c r="AB2451" i="20"/>
  <c r="AB2452" i="20"/>
  <c r="AB2453" i="20"/>
  <c r="AB2454" i="20"/>
  <c r="AB2455" i="20"/>
  <c r="AB2456" i="20"/>
  <c r="AB2457" i="20"/>
  <c r="AB2458" i="20"/>
  <c r="AB2459" i="20"/>
  <c r="AB2460" i="20"/>
  <c r="AB2461" i="20"/>
  <c r="AB2462" i="20"/>
  <c r="AB2463" i="20"/>
  <c r="AB2464" i="20"/>
  <c r="AB2465" i="20"/>
  <c r="AB2466" i="20"/>
  <c r="AB2467" i="20"/>
  <c r="AB2468" i="20"/>
  <c r="AB2469" i="20"/>
  <c r="AB2470" i="20"/>
  <c r="AB2471" i="20"/>
  <c r="AB2472" i="20"/>
  <c r="AB2473" i="20"/>
  <c r="AB2474" i="20"/>
  <c r="AB2475" i="20"/>
  <c r="AB2476" i="20"/>
  <c r="AB2477" i="20"/>
  <c r="AB2478" i="20"/>
  <c r="AB2479" i="20"/>
  <c r="AB2480" i="20"/>
  <c r="AB2481" i="20"/>
  <c r="AB2482" i="20"/>
  <c r="AB2483" i="20"/>
  <c r="AB2484" i="20"/>
  <c r="AB2485" i="20"/>
  <c r="AB2486" i="20"/>
  <c r="AB2487" i="20"/>
  <c r="AB2488" i="20"/>
  <c r="AB2489" i="20"/>
  <c r="AB2490" i="20"/>
  <c r="AB2491" i="20"/>
  <c r="AB2492" i="20"/>
  <c r="AB2493" i="20"/>
  <c r="AB2494" i="20"/>
  <c r="AB2495" i="20"/>
  <c r="AB2496" i="20"/>
  <c r="AB2497" i="20"/>
  <c r="AB2498" i="20"/>
  <c r="AB2499" i="20"/>
  <c r="AB2500" i="20"/>
  <c r="AB2501" i="20"/>
  <c r="AB2502" i="20"/>
  <c r="AB2503" i="20"/>
  <c r="AB2504" i="20"/>
  <c r="AB2505" i="20"/>
  <c r="AB2506" i="20"/>
  <c r="AB2507" i="20"/>
  <c r="AB2508" i="20"/>
  <c r="AB2509" i="20"/>
  <c r="AB2510" i="20"/>
  <c r="AB2511" i="20"/>
  <c r="AB2512" i="20"/>
  <c r="AB2513" i="20"/>
  <c r="AB2514" i="20"/>
  <c r="AB2515" i="20"/>
  <c r="AB2516" i="20"/>
  <c r="AB2517" i="20"/>
  <c r="AB2518" i="20"/>
  <c r="AB2519" i="20"/>
  <c r="AB2520" i="20"/>
  <c r="AB2521" i="20"/>
  <c r="AB2522" i="20"/>
  <c r="AB2523" i="20"/>
  <c r="AB2524" i="20"/>
  <c r="AB2525" i="20"/>
  <c r="AB2526" i="20"/>
  <c r="AB2527" i="20"/>
  <c r="AB2528" i="20"/>
  <c r="AB2529" i="20"/>
  <c r="AB2530" i="20"/>
  <c r="AB2531" i="20"/>
  <c r="AB2532" i="20"/>
  <c r="AB2533" i="20"/>
  <c r="AB2534" i="20"/>
  <c r="AB2535" i="20"/>
  <c r="AB2536" i="20"/>
  <c r="AB2537" i="20"/>
  <c r="AB2538" i="20"/>
  <c r="AB2539" i="20"/>
  <c r="AB2540" i="20"/>
  <c r="AB2541" i="20"/>
  <c r="AB2542" i="20"/>
  <c r="AB2543" i="20"/>
  <c r="AB2544" i="20"/>
  <c r="AB2545" i="20"/>
  <c r="AB2546" i="20"/>
  <c r="AB2547" i="20"/>
  <c r="AB2548" i="20"/>
  <c r="AB2549" i="20"/>
  <c r="AB2550" i="20"/>
  <c r="AB2551" i="20"/>
  <c r="AB2552" i="20"/>
  <c r="AB2553" i="20"/>
  <c r="AB2554" i="20"/>
  <c r="AB2555" i="20"/>
  <c r="AB2556" i="20"/>
  <c r="AB2557" i="20"/>
  <c r="AB2558" i="20"/>
  <c r="AB2559" i="20"/>
  <c r="AB2560" i="20"/>
  <c r="AB2561" i="20"/>
  <c r="AB2562" i="20"/>
  <c r="AB2563" i="20"/>
  <c r="AB2564" i="20"/>
  <c r="AB2565" i="20"/>
  <c r="AB2566" i="20"/>
  <c r="AB2567" i="20"/>
  <c r="AB2568" i="20"/>
  <c r="AB2569" i="20"/>
  <c r="AB2570" i="20"/>
  <c r="AB2571" i="20"/>
  <c r="AB2572" i="20"/>
  <c r="AB2573" i="20"/>
  <c r="AB2574" i="20"/>
  <c r="AB2575" i="20"/>
  <c r="AB2576" i="20"/>
  <c r="AB2577" i="20"/>
  <c r="AB2578" i="20"/>
  <c r="AB2579" i="20"/>
  <c r="AB2580" i="20"/>
  <c r="AB2581" i="20"/>
  <c r="AB2582" i="20"/>
  <c r="AB2583" i="20"/>
  <c r="AB2584" i="20"/>
  <c r="AB2585" i="20"/>
  <c r="AB2586" i="20"/>
  <c r="AB2587" i="20"/>
  <c r="AB2588" i="20"/>
  <c r="AB2589" i="20"/>
  <c r="AB2590" i="20"/>
  <c r="AB2591" i="20"/>
  <c r="AB2592" i="20"/>
  <c r="AB2593" i="20"/>
  <c r="AB2594" i="20"/>
  <c r="AB2595" i="20"/>
  <c r="AB2596" i="20"/>
  <c r="AB2597" i="20"/>
  <c r="AB2598" i="20"/>
  <c r="AB2599" i="20"/>
  <c r="AB2600" i="20"/>
  <c r="AB2601" i="20"/>
  <c r="AB2602" i="20"/>
  <c r="AB2603" i="20"/>
  <c r="AB2604" i="20"/>
  <c r="AB2605" i="20"/>
  <c r="AB2606" i="20"/>
  <c r="AB2607" i="20"/>
  <c r="AB2608" i="20"/>
  <c r="AB2609" i="20"/>
  <c r="AB2610" i="20"/>
  <c r="AB2611" i="20"/>
  <c r="AB2612" i="20"/>
  <c r="AB2613" i="20"/>
  <c r="AB2614" i="20"/>
  <c r="AB2615" i="20"/>
  <c r="AB2616" i="20"/>
  <c r="AB2617" i="20"/>
  <c r="AB2618" i="20"/>
  <c r="AB2619" i="20"/>
  <c r="AB2620" i="20"/>
  <c r="AB2621" i="20"/>
  <c r="AB2622" i="20"/>
  <c r="AB2623" i="20"/>
  <c r="AB2624" i="20"/>
  <c r="AB2625" i="20"/>
  <c r="AB2626" i="20"/>
  <c r="AB2627" i="20"/>
  <c r="AB2628" i="20"/>
  <c r="AB2629" i="20"/>
  <c r="AB2630" i="20"/>
  <c r="AB2631" i="20"/>
  <c r="AB2632" i="20"/>
  <c r="AB2633" i="20"/>
  <c r="AB2634" i="20"/>
  <c r="AB2635" i="20"/>
  <c r="AB2636" i="20"/>
  <c r="AB2637" i="20"/>
  <c r="AB2638" i="20"/>
  <c r="AB2639" i="20"/>
  <c r="AB2640" i="20"/>
  <c r="AB2641" i="20"/>
  <c r="AB2642" i="20"/>
  <c r="AB2643" i="20"/>
  <c r="AB2644" i="20"/>
  <c r="AB2645" i="20"/>
  <c r="AB2646" i="20"/>
  <c r="AB2647" i="20"/>
  <c r="AB2648" i="20"/>
  <c r="AB2649" i="20"/>
  <c r="AB2650" i="20"/>
  <c r="AB2651" i="20"/>
  <c r="AB2652" i="20"/>
  <c r="AB2653" i="20"/>
  <c r="AB2654" i="20"/>
  <c r="AB2655" i="20"/>
  <c r="AB2656" i="20"/>
  <c r="AB2657" i="20"/>
  <c r="AB2658" i="20"/>
  <c r="AB2659" i="20"/>
  <c r="AB2660" i="20"/>
  <c r="AB2661" i="20"/>
  <c r="AB2662" i="20"/>
  <c r="AB2663" i="20"/>
  <c r="AB2664" i="20"/>
  <c r="AB2665" i="20"/>
  <c r="AB2666" i="20"/>
  <c r="AB2667" i="20"/>
  <c r="AB2668" i="20"/>
  <c r="AB2669" i="20"/>
  <c r="AB2670" i="20"/>
  <c r="AB2671" i="20"/>
  <c r="AB2672" i="20"/>
  <c r="AB2673" i="20"/>
  <c r="AB2674" i="20"/>
  <c r="AB2675" i="20"/>
  <c r="AB2676" i="20"/>
  <c r="AB2677" i="20"/>
  <c r="AB2678" i="20"/>
  <c r="AB2679" i="20"/>
  <c r="AB2680" i="20"/>
  <c r="AB2681" i="20"/>
  <c r="AB2682" i="20"/>
  <c r="AB2683" i="20"/>
  <c r="AB2684" i="20"/>
  <c r="AB2685" i="20"/>
  <c r="AB2686" i="20"/>
  <c r="AB2687" i="20"/>
  <c r="AB2688" i="20"/>
  <c r="AB2689" i="20"/>
  <c r="AB2690" i="20"/>
  <c r="AB2691" i="20"/>
  <c r="AB2692" i="20"/>
  <c r="AB2693" i="20"/>
  <c r="AB2694" i="20"/>
  <c r="AB2695" i="20"/>
  <c r="AB2696" i="20"/>
  <c r="AB2697" i="20"/>
  <c r="AB2698" i="20"/>
  <c r="AB2699" i="20"/>
  <c r="AB2700" i="20"/>
  <c r="AB2701" i="20"/>
  <c r="AB2702" i="20"/>
  <c r="AB2703" i="20"/>
  <c r="AB2704" i="20"/>
  <c r="AB2705" i="20"/>
  <c r="AB2706" i="20"/>
  <c r="AB2707" i="20"/>
  <c r="AB2708" i="20"/>
  <c r="AB2709" i="20"/>
  <c r="AB2710" i="20"/>
  <c r="AB2711" i="20"/>
  <c r="AB2712" i="20"/>
  <c r="AB2713" i="20"/>
  <c r="AB2714" i="20"/>
  <c r="AB2715" i="20"/>
  <c r="AB2716" i="20"/>
  <c r="AB2717" i="20"/>
  <c r="AB2718" i="20"/>
  <c r="AB2719" i="20"/>
  <c r="AB2720" i="20"/>
  <c r="AB2721" i="20"/>
  <c r="AB2722" i="20"/>
  <c r="AB2723" i="20"/>
  <c r="AB2724" i="20"/>
  <c r="AB2725" i="20"/>
  <c r="AB2726" i="20"/>
  <c r="AB2727" i="20"/>
  <c r="AB2728" i="20"/>
  <c r="AB2729" i="20"/>
  <c r="AB2730" i="20"/>
  <c r="AB2731" i="20"/>
  <c r="AB2732" i="20"/>
  <c r="AB2733" i="20"/>
  <c r="AB2734" i="20"/>
  <c r="AB2735" i="20"/>
  <c r="AB2736" i="20"/>
  <c r="AB2737" i="20"/>
  <c r="AB2738" i="20"/>
  <c r="AB2739" i="20"/>
  <c r="AB2740" i="20"/>
  <c r="AB2741" i="20"/>
  <c r="AB2742" i="20"/>
  <c r="AB2743" i="20"/>
  <c r="AB2744" i="20"/>
  <c r="AB2745" i="20"/>
  <c r="AB2746" i="20"/>
  <c r="AB2747" i="20"/>
  <c r="AB2748" i="20"/>
  <c r="AB2749" i="20"/>
  <c r="AB2750" i="20"/>
  <c r="AB2751" i="20"/>
  <c r="AB2752" i="20"/>
  <c r="AB2753" i="20"/>
  <c r="AB2754" i="20"/>
  <c r="AB2755" i="20"/>
  <c r="AB2756" i="20"/>
  <c r="AB2757" i="20"/>
  <c r="AB2758" i="20"/>
  <c r="AB2759" i="20"/>
  <c r="AB2760" i="20"/>
  <c r="AB2761" i="20"/>
  <c r="AB2762" i="20"/>
  <c r="AB2763" i="20"/>
  <c r="AB2764" i="20"/>
  <c r="AB2765" i="20"/>
  <c r="AB2766" i="20"/>
  <c r="AB2767" i="20"/>
  <c r="AB2768" i="20"/>
  <c r="AB2769" i="20"/>
  <c r="AB2770" i="20"/>
  <c r="AB2771" i="20"/>
  <c r="AB2772" i="20"/>
  <c r="AB2773" i="20"/>
  <c r="AB2774" i="20"/>
  <c r="AB2775" i="20"/>
  <c r="AB2776" i="20"/>
  <c r="AB2777" i="20"/>
  <c r="AB2778" i="20"/>
  <c r="AB2779" i="20"/>
  <c r="AB2780" i="20"/>
  <c r="AB2781" i="20"/>
  <c r="AB2782" i="20"/>
  <c r="AB2783" i="20"/>
  <c r="AB2784" i="20"/>
  <c r="AB2785" i="20"/>
  <c r="AB2786" i="20"/>
  <c r="AB2787" i="20"/>
  <c r="AB2788" i="20"/>
  <c r="AB2789" i="20"/>
  <c r="AB2790" i="20"/>
  <c r="AB2791" i="20"/>
  <c r="AB2792" i="20"/>
  <c r="AB2793" i="20"/>
  <c r="AB2794" i="20"/>
  <c r="AB2795" i="20"/>
  <c r="AB2796" i="20"/>
  <c r="AB2797" i="20"/>
  <c r="AB2798" i="20"/>
  <c r="AB2799" i="20"/>
  <c r="AB2800" i="20"/>
  <c r="AB2801" i="20"/>
  <c r="AB2802" i="20"/>
  <c r="AB2803" i="20"/>
  <c r="AB2804" i="20"/>
  <c r="AB2805" i="20"/>
  <c r="AB2806" i="20"/>
  <c r="AB2807" i="20"/>
  <c r="AB2808" i="20"/>
  <c r="AB2809" i="20"/>
  <c r="AB2810" i="20"/>
  <c r="AB2811" i="20"/>
  <c r="AB2812" i="20"/>
  <c r="AB2813" i="20"/>
  <c r="AB2814" i="20"/>
  <c r="AB2815" i="20"/>
  <c r="AB2816" i="20"/>
  <c r="AB2817" i="20"/>
  <c r="AB2818" i="20"/>
  <c r="AB2819" i="20"/>
  <c r="AB2820" i="20"/>
  <c r="AB2821" i="20"/>
  <c r="AB2822" i="20"/>
  <c r="AB2823" i="20"/>
  <c r="AB2824" i="20"/>
  <c r="AB2825" i="20"/>
  <c r="AB2826" i="20"/>
  <c r="AB2827" i="20"/>
  <c r="AB2828" i="20"/>
  <c r="AB2829" i="20"/>
  <c r="AB2830" i="20"/>
  <c r="AB2831" i="20"/>
  <c r="AB2832" i="20"/>
  <c r="AB2833" i="20"/>
  <c r="AB2834" i="20"/>
  <c r="AB2835" i="20"/>
  <c r="AB2836" i="20"/>
  <c r="AB2837" i="20"/>
  <c r="AB2838" i="20"/>
  <c r="AB2839" i="20"/>
  <c r="AB2840" i="20"/>
  <c r="AB2841" i="20"/>
  <c r="AB2842" i="20"/>
  <c r="AB2843" i="20"/>
  <c r="AB2844" i="20"/>
  <c r="AB2845" i="20"/>
  <c r="AB2846" i="20"/>
  <c r="AB2847" i="20"/>
  <c r="AB2848" i="20"/>
  <c r="AB2849" i="20"/>
  <c r="AB2850" i="20"/>
  <c r="AB2851" i="20"/>
  <c r="AB2852" i="20"/>
  <c r="AB2853" i="20"/>
  <c r="AB2854" i="20"/>
  <c r="AB2855" i="20"/>
  <c r="AB2856" i="20"/>
  <c r="AB2857" i="20"/>
  <c r="AB2858" i="20"/>
  <c r="AB2859" i="20"/>
  <c r="AB2860" i="20"/>
  <c r="AB2861" i="20"/>
  <c r="AB2862" i="20"/>
  <c r="AB2863" i="20"/>
  <c r="AB2864" i="20"/>
  <c r="AB2865" i="20"/>
  <c r="AB2866" i="20"/>
  <c r="AB2867" i="20"/>
  <c r="AB2868" i="20"/>
  <c r="AB2869" i="20"/>
  <c r="AB2870" i="20"/>
  <c r="AB2871" i="20"/>
  <c r="AB2872" i="20"/>
  <c r="AB2873" i="20"/>
  <c r="AB2874" i="20"/>
  <c r="AB2875" i="20"/>
  <c r="AB2876" i="20"/>
  <c r="AB2877" i="20"/>
  <c r="AB2878" i="20"/>
  <c r="AB2879" i="20"/>
  <c r="AB2880" i="20"/>
  <c r="AB2881" i="20"/>
  <c r="AB2882" i="20"/>
  <c r="AB2883" i="20"/>
  <c r="AB2884" i="20"/>
  <c r="AB2885" i="20"/>
  <c r="AB2886" i="20"/>
  <c r="AB2887" i="20"/>
  <c r="AB2888" i="20"/>
  <c r="AB2889" i="20"/>
  <c r="AB2890" i="20"/>
  <c r="AB2891" i="20"/>
  <c r="AB2892" i="20"/>
  <c r="AB2893" i="20"/>
  <c r="AB2894" i="20"/>
  <c r="AB2895" i="20"/>
  <c r="AB2896" i="20"/>
  <c r="AB2897" i="20"/>
  <c r="AB2898" i="20"/>
  <c r="AB2899" i="20"/>
  <c r="AB2900" i="20"/>
  <c r="AB2901" i="20"/>
  <c r="AB2902" i="20"/>
  <c r="AB2903" i="20"/>
  <c r="AB2904" i="20"/>
  <c r="AB2905" i="20"/>
  <c r="AB2906" i="20"/>
  <c r="AB2907" i="20"/>
  <c r="AB2908" i="20"/>
  <c r="AB2909" i="20"/>
  <c r="AB2910" i="20"/>
  <c r="AB2911" i="20"/>
  <c r="AB2912" i="20"/>
  <c r="AB2913" i="20"/>
  <c r="AB2914" i="20"/>
  <c r="AB2915" i="20"/>
  <c r="AB2916" i="20"/>
  <c r="AB2917" i="20"/>
  <c r="AB2918" i="20"/>
  <c r="AB2919" i="20"/>
  <c r="AB2920" i="20"/>
  <c r="AB2921" i="20"/>
  <c r="AB2922" i="20"/>
  <c r="AB2923" i="20"/>
  <c r="AB2924" i="20"/>
  <c r="AB2925" i="20"/>
  <c r="AB2926" i="20"/>
  <c r="AB2927" i="20"/>
  <c r="AB2928" i="20"/>
  <c r="AB2929" i="20"/>
  <c r="AB2930" i="20"/>
  <c r="AB2931" i="20"/>
  <c r="AB2932" i="20"/>
  <c r="AB2933" i="20"/>
  <c r="AB2934" i="20"/>
  <c r="AB2935" i="20"/>
  <c r="AB2936" i="20"/>
  <c r="AB2937" i="20"/>
  <c r="AB2938" i="20"/>
  <c r="AB2939" i="20"/>
  <c r="AB2940" i="20"/>
  <c r="AB2941" i="20"/>
  <c r="AB2942" i="20"/>
  <c r="AB2943" i="20"/>
  <c r="AB2944" i="20"/>
  <c r="AB2945" i="20"/>
  <c r="AB2946" i="20"/>
  <c r="AB2947" i="20"/>
  <c r="AB2948" i="20"/>
  <c r="AB2949" i="20"/>
  <c r="AB2950" i="20"/>
  <c r="AB2951" i="20"/>
  <c r="AB2952" i="20"/>
  <c r="AB2953" i="20"/>
  <c r="AB2954" i="20"/>
  <c r="AB2955" i="20"/>
  <c r="AB2956" i="20"/>
  <c r="AB2957" i="20"/>
  <c r="AB2958" i="20"/>
  <c r="AB2959" i="20"/>
  <c r="AB2960" i="20"/>
  <c r="AB2961" i="20"/>
  <c r="AB2962" i="20"/>
  <c r="AB2963" i="20"/>
  <c r="AB2964" i="20"/>
  <c r="AB2965" i="20"/>
  <c r="AB2966" i="20"/>
  <c r="AB2967" i="20"/>
  <c r="AB2968" i="20"/>
  <c r="AB2969" i="20"/>
  <c r="AB2970" i="20"/>
  <c r="AB2971" i="20"/>
  <c r="AB2972" i="20"/>
  <c r="AB2973" i="20"/>
  <c r="AB2974" i="20"/>
  <c r="AB2975" i="20"/>
  <c r="AB2976" i="20"/>
  <c r="AB2977" i="20"/>
  <c r="AB2978" i="20"/>
  <c r="AB2979" i="20"/>
  <c r="AB2980" i="20"/>
  <c r="AB2981" i="20"/>
  <c r="AB2982" i="20"/>
  <c r="AB2983" i="20"/>
  <c r="AB2984" i="20"/>
  <c r="AB2985" i="20"/>
  <c r="AB2986" i="20"/>
  <c r="AB2987" i="20"/>
  <c r="AB2988" i="20"/>
  <c r="AB2989" i="20"/>
  <c r="AB2990" i="20"/>
  <c r="AB2991" i="20"/>
  <c r="AB2992" i="20"/>
  <c r="AB2993" i="20"/>
  <c r="AB2994" i="20"/>
  <c r="AB2995" i="20"/>
  <c r="AB2996" i="20"/>
  <c r="AB2997" i="20"/>
  <c r="AB2998" i="20"/>
  <c r="AB2999" i="20"/>
  <c r="AB3000" i="20"/>
  <c r="AB3001" i="20"/>
  <c r="AB3002" i="20"/>
  <c r="AB3003" i="20"/>
  <c r="AB3004" i="20"/>
  <c r="AB3005" i="20"/>
  <c r="AB3006" i="20"/>
  <c r="AB3007" i="20"/>
  <c r="AB3008" i="20"/>
  <c r="AB3009" i="20"/>
  <c r="AB3010" i="20"/>
  <c r="AB3011" i="20"/>
  <c r="AB3012" i="20"/>
  <c r="AB3013" i="20"/>
  <c r="AB3014" i="20"/>
  <c r="AB3015" i="20"/>
  <c r="AB16" i="20"/>
  <c r="D20" i="23" l="1"/>
  <c r="D22" i="23"/>
  <c r="D32" i="23"/>
  <c r="D55" i="23"/>
  <c r="D57" i="23"/>
  <c r="D54" i="23"/>
  <c r="D25" i="23"/>
  <c r="D53" i="23"/>
  <c r="D24" i="23"/>
  <c r="D41" i="23"/>
  <c r="D49" i="23"/>
  <c r="D60" i="23"/>
  <c r="D316" i="23"/>
  <c r="D224" i="23"/>
  <c r="D322" i="23"/>
  <c r="D69" i="23"/>
  <c r="D167" i="23"/>
  <c r="D237" i="23"/>
  <c r="D367" i="23"/>
  <c r="D114" i="23"/>
  <c r="D244" i="23"/>
  <c r="D71" i="23"/>
  <c r="D206" i="23"/>
  <c r="D303" i="23"/>
  <c r="D130" i="23"/>
  <c r="D308" i="23"/>
  <c r="D151" i="23"/>
  <c r="D281" i="23"/>
  <c r="D250" i="23"/>
  <c r="D218" i="23"/>
  <c r="D74" i="23"/>
  <c r="D312" i="23"/>
  <c r="D76" i="23"/>
  <c r="D332" i="23"/>
  <c r="D272" i="23"/>
  <c r="D370" i="23"/>
  <c r="D133" i="23"/>
  <c r="D215" i="23"/>
  <c r="D253" i="23"/>
  <c r="D80" i="23"/>
  <c r="D162" i="23"/>
  <c r="D292" i="23"/>
  <c r="D135" i="23"/>
  <c r="D222" i="23"/>
  <c r="D351" i="23"/>
  <c r="D178" i="23"/>
  <c r="D372" i="23"/>
  <c r="D199" i="23"/>
  <c r="D90" i="23"/>
  <c r="D59" i="23"/>
  <c r="D155" i="23"/>
  <c r="D203" i="23"/>
  <c r="D185" i="23"/>
  <c r="D92" i="23"/>
  <c r="D348" i="23"/>
  <c r="D320" i="23"/>
  <c r="D83" i="23"/>
  <c r="D181" i="23"/>
  <c r="D247" i="23"/>
  <c r="D269" i="23"/>
  <c r="D144" i="23"/>
  <c r="D210" i="23"/>
  <c r="D340" i="23"/>
  <c r="D183" i="23"/>
  <c r="D238" i="23"/>
  <c r="D96" i="23"/>
  <c r="D226" i="23"/>
  <c r="D85" i="23"/>
  <c r="D263" i="23"/>
  <c r="D282" i="23"/>
  <c r="D251" i="23"/>
  <c r="D347" i="23"/>
  <c r="D88" i="23"/>
  <c r="D377" i="23"/>
  <c r="D108" i="23"/>
  <c r="D364" i="23"/>
  <c r="D352" i="23"/>
  <c r="D115" i="23"/>
  <c r="D229" i="23"/>
  <c r="D295" i="23"/>
  <c r="D285" i="23"/>
  <c r="D192" i="23"/>
  <c r="D258" i="23"/>
  <c r="D101" i="23"/>
  <c r="D231" i="23"/>
  <c r="D254" i="23"/>
  <c r="D112" i="23"/>
  <c r="D290" i="23"/>
  <c r="D149" i="23"/>
  <c r="D311" i="23"/>
  <c r="D91" i="23"/>
  <c r="D73" i="23"/>
  <c r="D232" i="23"/>
  <c r="D280" i="23"/>
  <c r="D186" i="23"/>
  <c r="D124" i="23"/>
  <c r="D380" i="23"/>
  <c r="D97" i="23"/>
  <c r="D163" i="23"/>
  <c r="D277" i="23"/>
  <c r="D343" i="23"/>
  <c r="D301" i="23"/>
  <c r="D240" i="23"/>
  <c r="D306" i="23"/>
  <c r="D117" i="23"/>
  <c r="D279" i="23"/>
  <c r="D270" i="23"/>
  <c r="D160" i="23"/>
  <c r="D338" i="23"/>
  <c r="D197" i="23"/>
  <c r="D359" i="23"/>
  <c r="D283" i="23"/>
  <c r="D137" i="23"/>
  <c r="D360" i="23"/>
  <c r="D217" i="23"/>
  <c r="D378" i="23"/>
  <c r="D140" i="23"/>
  <c r="D79" i="23"/>
  <c r="D113" i="23"/>
  <c r="D227" i="23"/>
  <c r="D325" i="23"/>
  <c r="D61" i="23"/>
  <c r="D317" i="23"/>
  <c r="D288" i="23"/>
  <c r="D354" i="23"/>
  <c r="D165" i="23"/>
  <c r="D327" i="23"/>
  <c r="D286" i="23"/>
  <c r="D208" i="23"/>
  <c r="D99" i="23"/>
  <c r="D245" i="23"/>
  <c r="D72" i="23"/>
  <c r="D168" i="23"/>
  <c r="D201" i="23"/>
  <c r="D233" i="23"/>
  <c r="D154" i="23"/>
  <c r="D187" i="23"/>
  <c r="D156" i="23"/>
  <c r="D111" i="23"/>
  <c r="D161" i="23"/>
  <c r="D275" i="23"/>
  <c r="D357" i="23"/>
  <c r="D77" i="23"/>
  <c r="D333" i="23"/>
  <c r="D336" i="23"/>
  <c r="D67" i="23"/>
  <c r="D213" i="23"/>
  <c r="D375" i="23"/>
  <c r="D302" i="23"/>
  <c r="D256" i="23"/>
  <c r="D147" i="23"/>
  <c r="D293" i="23"/>
  <c r="D136" i="23"/>
  <c r="D105" i="23"/>
  <c r="D265" i="23"/>
  <c r="D234" i="23"/>
  <c r="D346" i="23"/>
  <c r="D379" i="23"/>
  <c r="D172" i="23"/>
  <c r="D159" i="23"/>
  <c r="D209" i="23"/>
  <c r="D323" i="23"/>
  <c r="D70" i="23"/>
  <c r="D93" i="23"/>
  <c r="D349" i="23"/>
  <c r="D384" i="23"/>
  <c r="D131" i="23"/>
  <c r="D261" i="23"/>
  <c r="D62" i="23"/>
  <c r="D318" i="23"/>
  <c r="D304" i="23"/>
  <c r="D195" i="23"/>
  <c r="D373" i="23"/>
  <c r="D200" i="23"/>
  <c r="D297" i="23"/>
  <c r="D329" i="23"/>
  <c r="D107" i="23"/>
  <c r="D219" i="23"/>
  <c r="D188" i="23"/>
  <c r="D191" i="23"/>
  <c r="D257" i="23"/>
  <c r="D371" i="23"/>
  <c r="D118" i="23"/>
  <c r="D109" i="23"/>
  <c r="D365" i="23"/>
  <c r="D81" i="23"/>
  <c r="D179" i="23"/>
  <c r="D309" i="23"/>
  <c r="D78" i="23"/>
  <c r="D334" i="23"/>
  <c r="D368" i="23"/>
  <c r="D243" i="23"/>
  <c r="D86" i="23"/>
  <c r="D264" i="23"/>
  <c r="D106" i="23"/>
  <c r="D202" i="23"/>
  <c r="D299" i="23"/>
  <c r="D104" i="23"/>
  <c r="D204" i="23"/>
  <c r="D239" i="23"/>
  <c r="D305" i="23"/>
  <c r="D84" i="23"/>
  <c r="D166" i="23"/>
  <c r="D125" i="23"/>
  <c r="D381" i="23"/>
  <c r="D129" i="23"/>
  <c r="D211" i="23"/>
  <c r="D341" i="23"/>
  <c r="D94" i="23"/>
  <c r="D350" i="23"/>
  <c r="D65" i="23"/>
  <c r="D291" i="23"/>
  <c r="D134" i="23"/>
  <c r="D328" i="23"/>
  <c r="D298" i="23"/>
  <c r="D330" i="23"/>
  <c r="D184" i="23"/>
  <c r="D296" i="23"/>
  <c r="D220" i="23"/>
  <c r="D287" i="23"/>
  <c r="D353" i="23"/>
  <c r="D132" i="23"/>
  <c r="D214" i="23"/>
  <c r="D141" i="23"/>
  <c r="D63" i="23"/>
  <c r="D177" i="23"/>
  <c r="D259" i="23"/>
  <c r="D102" i="23"/>
  <c r="D110" i="23"/>
  <c r="D366" i="23"/>
  <c r="D145" i="23"/>
  <c r="D339" i="23"/>
  <c r="D182" i="23"/>
  <c r="D138" i="23"/>
  <c r="D171" i="23"/>
  <c r="D75" i="23"/>
  <c r="D121" i="23"/>
  <c r="D169" i="23"/>
  <c r="D236" i="23"/>
  <c r="D335" i="23"/>
  <c r="D98" i="23"/>
  <c r="D180" i="23"/>
  <c r="D262" i="23"/>
  <c r="D157" i="23"/>
  <c r="D127" i="23"/>
  <c r="D225" i="23"/>
  <c r="D307" i="23"/>
  <c r="D150" i="23"/>
  <c r="D126" i="23"/>
  <c r="D382" i="23"/>
  <c r="D193" i="23"/>
  <c r="D100" i="23"/>
  <c r="D230" i="23"/>
  <c r="D266" i="23"/>
  <c r="D363" i="23"/>
  <c r="D267" i="23"/>
  <c r="D313" i="23"/>
  <c r="D361" i="23"/>
  <c r="D252" i="23"/>
  <c r="D383" i="23"/>
  <c r="D146" i="23"/>
  <c r="D228" i="23"/>
  <c r="D310" i="23"/>
  <c r="D173" i="23"/>
  <c r="D175" i="23"/>
  <c r="D273" i="23"/>
  <c r="D355" i="23"/>
  <c r="D198" i="23"/>
  <c r="D142" i="23"/>
  <c r="D95" i="23"/>
  <c r="D241" i="23"/>
  <c r="D116" i="23"/>
  <c r="D278" i="23"/>
  <c r="D139" i="23"/>
  <c r="D248" i="23"/>
  <c r="D216" i="23"/>
  <c r="D122" i="23"/>
  <c r="D170" i="23"/>
  <c r="D268" i="23"/>
  <c r="D64" i="23"/>
  <c r="D194" i="23"/>
  <c r="D276" i="23"/>
  <c r="D342" i="23"/>
  <c r="D189" i="23"/>
  <c r="D223" i="23"/>
  <c r="D321" i="23"/>
  <c r="D68" i="23"/>
  <c r="D246" i="23"/>
  <c r="D158" i="23"/>
  <c r="D143" i="23"/>
  <c r="D289" i="23"/>
  <c r="D164" i="23"/>
  <c r="D326" i="23"/>
  <c r="D331" i="23"/>
  <c r="D376" i="23"/>
  <c r="D344" i="23"/>
  <c r="D314" i="23"/>
  <c r="D362" i="23"/>
  <c r="D284" i="23"/>
  <c r="D128" i="23"/>
  <c r="D242" i="23"/>
  <c r="D324" i="23"/>
  <c r="D103" i="23"/>
  <c r="D205" i="23"/>
  <c r="D271" i="23"/>
  <c r="D369" i="23"/>
  <c r="D148" i="23"/>
  <c r="D294" i="23"/>
  <c r="D174" i="23"/>
  <c r="D207" i="23"/>
  <c r="D337" i="23"/>
  <c r="D212" i="23"/>
  <c r="D374" i="23"/>
  <c r="D152" i="23"/>
  <c r="D249" i="23"/>
  <c r="D153" i="23"/>
  <c r="D123" i="23"/>
  <c r="D235" i="23"/>
  <c r="D300" i="23"/>
  <c r="D176" i="23"/>
  <c r="D274" i="23"/>
  <c r="D356" i="23"/>
  <c r="D119" i="23"/>
  <c r="D221" i="23"/>
  <c r="D319" i="23"/>
  <c r="D82" i="23"/>
  <c r="D196" i="23"/>
  <c r="D358" i="23"/>
  <c r="D190" i="23"/>
  <c r="D255" i="23"/>
  <c r="D66" i="23"/>
  <c r="D260" i="23"/>
  <c r="D87" i="23"/>
  <c r="D89" i="23"/>
  <c r="D58" i="23"/>
  <c r="D345" i="23"/>
  <c r="D315" i="23"/>
  <c r="D120" i="23"/>
  <c r="D23" i="23"/>
  <c r="D31" i="23"/>
  <c r="D48" i="23"/>
  <c r="D42" i="23"/>
  <c r="D56" i="23"/>
  <c r="D21" i="23"/>
  <c r="D52" i="23"/>
  <c r="D37" i="23"/>
  <c r="D19" i="23"/>
  <c r="D40" i="23"/>
  <c r="D36" i="23"/>
  <c r="D30" i="23"/>
  <c r="D28" i="23"/>
  <c r="D35" i="23"/>
  <c r="D50" i="23"/>
  <c r="D43" i="23"/>
  <c r="D47" i="23"/>
  <c r="D38" i="23"/>
  <c r="D51" i="23"/>
  <c r="D45" i="23"/>
  <c r="D26" i="23"/>
  <c r="D39" i="23"/>
  <c r="D44" i="23"/>
  <c r="D46" i="23"/>
  <c r="D27" i="23"/>
  <c r="D33" i="23"/>
  <c r="D34" i="23"/>
  <c r="D17" i="23"/>
  <c r="F16" i="24"/>
  <c r="I27" i="20"/>
  <c r="I28" i="20"/>
  <c r="AW5" i="10" l="1"/>
  <c r="C17" i="20" l="1"/>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199" i="20"/>
  <c r="C200" i="20"/>
  <c r="C201" i="20"/>
  <c r="C202" i="20"/>
  <c r="C203" i="20"/>
  <c r="C204" i="20"/>
  <c r="C205" i="20"/>
  <c r="C206" i="20"/>
  <c r="C207" i="20"/>
  <c r="C208" i="20"/>
  <c r="C209" i="20"/>
  <c r="C210" i="20"/>
  <c r="C211" i="20"/>
  <c r="C212" i="20"/>
  <c r="C213" i="20"/>
  <c r="C214" i="20"/>
  <c r="C215" i="20"/>
  <c r="C216" i="20"/>
  <c r="C217" i="20"/>
  <c r="C218" i="20"/>
  <c r="C219" i="20"/>
  <c r="C220" i="20"/>
  <c r="C221" i="20"/>
  <c r="C222" i="20"/>
  <c r="C223" i="20"/>
  <c r="C224" i="20"/>
  <c r="C225" i="20"/>
  <c r="C226" i="20"/>
  <c r="C227" i="20"/>
  <c r="C228" i="20"/>
  <c r="C229" i="20"/>
  <c r="C230" i="20"/>
  <c r="C231" i="20"/>
  <c r="C232" i="20"/>
  <c r="C233" i="20"/>
  <c r="C234" i="20"/>
  <c r="C235" i="20"/>
  <c r="C236" i="20"/>
  <c r="C237" i="20"/>
  <c r="C238" i="20"/>
  <c r="C239" i="20"/>
  <c r="C240" i="20"/>
  <c r="C241" i="20"/>
  <c r="C242" i="20"/>
  <c r="C243" i="20"/>
  <c r="C244" i="20"/>
  <c r="C245" i="20"/>
  <c r="C246" i="20"/>
  <c r="C247" i="20"/>
  <c r="C248" i="20"/>
  <c r="C249" i="20"/>
  <c r="C250" i="20"/>
  <c r="C251" i="20"/>
  <c r="C252" i="20"/>
  <c r="C253" i="20"/>
  <c r="C254" i="20"/>
  <c r="C255" i="20"/>
  <c r="C256" i="20"/>
  <c r="C257" i="20"/>
  <c r="C258" i="20"/>
  <c r="C259" i="20"/>
  <c r="C260" i="20"/>
  <c r="C261" i="20"/>
  <c r="C262" i="20"/>
  <c r="C263" i="20"/>
  <c r="C264" i="20"/>
  <c r="C265" i="20"/>
  <c r="C266" i="20"/>
  <c r="C267" i="20"/>
  <c r="C268" i="20"/>
  <c r="C269" i="20"/>
  <c r="C270" i="20"/>
  <c r="C271" i="20"/>
  <c r="C272" i="20"/>
  <c r="C273" i="20"/>
  <c r="C274" i="20"/>
  <c r="C275" i="20"/>
  <c r="C276" i="20"/>
  <c r="C277" i="20"/>
  <c r="C278" i="20"/>
  <c r="C279" i="20"/>
  <c r="C280" i="20"/>
  <c r="C281" i="20"/>
  <c r="C282" i="20"/>
  <c r="C283" i="20"/>
  <c r="C284" i="20"/>
  <c r="C285" i="20"/>
  <c r="C286" i="20"/>
  <c r="C287" i="20"/>
  <c r="C288" i="20"/>
  <c r="C289" i="20"/>
  <c r="C290" i="20"/>
  <c r="C291" i="20"/>
  <c r="C292" i="20"/>
  <c r="C293" i="20"/>
  <c r="C294" i="20"/>
  <c r="C295" i="20"/>
  <c r="C296" i="20"/>
  <c r="C297" i="20"/>
  <c r="C298" i="20"/>
  <c r="C299" i="20"/>
  <c r="C300" i="20"/>
  <c r="C301" i="20"/>
  <c r="C302" i="20"/>
  <c r="C303" i="20"/>
  <c r="C304" i="20"/>
  <c r="C305" i="20"/>
  <c r="C306" i="20"/>
  <c r="C307" i="20"/>
  <c r="C308" i="20"/>
  <c r="C309" i="20"/>
  <c r="C310" i="20"/>
  <c r="C311" i="20"/>
  <c r="C312" i="20"/>
  <c r="C313" i="20"/>
  <c r="C314" i="20"/>
  <c r="C315" i="20"/>
  <c r="C316" i="20"/>
  <c r="C317" i="20"/>
  <c r="C318" i="20"/>
  <c r="C319" i="20"/>
  <c r="C320" i="20"/>
  <c r="C321" i="20"/>
  <c r="C322" i="20"/>
  <c r="C323" i="20"/>
  <c r="C324" i="20"/>
  <c r="C325" i="20"/>
  <c r="C326" i="20"/>
  <c r="C327" i="20"/>
  <c r="C328" i="20"/>
  <c r="C329" i="20"/>
  <c r="C330" i="20"/>
  <c r="C331" i="20"/>
  <c r="C332" i="20"/>
  <c r="C333" i="20"/>
  <c r="C334" i="20"/>
  <c r="C335" i="20"/>
  <c r="C336" i="20"/>
  <c r="C337" i="20"/>
  <c r="C338" i="20"/>
  <c r="C339" i="20"/>
  <c r="C340" i="20"/>
  <c r="C341" i="20"/>
  <c r="C342" i="20"/>
  <c r="C343" i="20"/>
  <c r="C344" i="20"/>
  <c r="C345" i="20"/>
  <c r="C346" i="20"/>
  <c r="C347" i="20"/>
  <c r="C348" i="20"/>
  <c r="C349" i="20"/>
  <c r="C350" i="20"/>
  <c r="C351" i="20"/>
  <c r="C352" i="20"/>
  <c r="C353" i="20"/>
  <c r="C354" i="20"/>
  <c r="C355" i="20"/>
  <c r="C356" i="20"/>
  <c r="C357" i="20"/>
  <c r="C358" i="20"/>
  <c r="C359" i="20"/>
  <c r="C360" i="20"/>
  <c r="C361" i="20"/>
  <c r="C362" i="20"/>
  <c r="C363" i="20"/>
  <c r="C364" i="20"/>
  <c r="C365" i="20"/>
  <c r="C366" i="20"/>
  <c r="C367" i="20"/>
  <c r="C368" i="20"/>
  <c r="C369" i="20"/>
  <c r="C370" i="20"/>
  <c r="C371" i="20"/>
  <c r="C372" i="20"/>
  <c r="C373" i="20"/>
  <c r="C374" i="20"/>
  <c r="C375" i="20"/>
  <c r="C376" i="20"/>
  <c r="C377" i="20"/>
  <c r="C378" i="20"/>
  <c r="C379" i="20"/>
  <c r="C380" i="20"/>
  <c r="C381" i="20"/>
  <c r="C382" i="20"/>
  <c r="C383" i="20"/>
  <c r="C384" i="20"/>
  <c r="C385" i="20"/>
  <c r="C386" i="20"/>
  <c r="C387" i="20"/>
  <c r="C388" i="20"/>
  <c r="C389" i="20"/>
  <c r="C390" i="20"/>
  <c r="C391" i="20"/>
  <c r="C392" i="20"/>
  <c r="C393" i="20"/>
  <c r="C394" i="20"/>
  <c r="C395" i="20"/>
  <c r="C396" i="20"/>
  <c r="C397" i="20"/>
  <c r="C398" i="20"/>
  <c r="C399" i="20"/>
  <c r="C400" i="20"/>
  <c r="C401" i="20"/>
  <c r="C402" i="20"/>
  <c r="C403" i="20"/>
  <c r="C404" i="20"/>
  <c r="C405" i="20"/>
  <c r="C406" i="20"/>
  <c r="C407" i="20"/>
  <c r="C408" i="20"/>
  <c r="C409" i="20"/>
  <c r="C410" i="20"/>
  <c r="C411" i="20"/>
  <c r="C412" i="20"/>
  <c r="C413" i="20"/>
  <c r="C414" i="20"/>
  <c r="C415" i="20"/>
  <c r="C416" i="20"/>
  <c r="C417" i="20"/>
  <c r="C418" i="20"/>
  <c r="C419" i="20"/>
  <c r="C420" i="20"/>
  <c r="C421" i="20"/>
  <c r="C422" i="20"/>
  <c r="C423" i="20"/>
  <c r="C424" i="20"/>
  <c r="C425" i="20"/>
  <c r="C426" i="20"/>
  <c r="C427" i="20"/>
  <c r="C428" i="20"/>
  <c r="C429" i="20"/>
  <c r="C430" i="20"/>
  <c r="C431" i="20"/>
  <c r="C432" i="20"/>
  <c r="C433" i="20"/>
  <c r="C434" i="20"/>
  <c r="C435" i="20"/>
  <c r="C436" i="20"/>
  <c r="C437" i="20"/>
  <c r="C438" i="20"/>
  <c r="C439" i="20"/>
  <c r="C440" i="20"/>
  <c r="C441" i="20"/>
  <c r="C442" i="20"/>
  <c r="C443" i="20"/>
  <c r="C444" i="20"/>
  <c r="C445" i="20"/>
  <c r="C446" i="20"/>
  <c r="C447" i="20"/>
  <c r="C448" i="20"/>
  <c r="C449" i="20"/>
  <c r="C450" i="20"/>
  <c r="C451" i="20"/>
  <c r="C452" i="20"/>
  <c r="C453" i="20"/>
  <c r="C454" i="20"/>
  <c r="C455" i="20"/>
  <c r="C456" i="20"/>
  <c r="C457" i="20"/>
  <c r="C458" i="20"/>
  <c r="C459" i="20"/>
  <c r="C460" i="20"/>
  <c r="C461" i="20"/>
  <c r="C462" i="20"/>
  <c r="C463" i="20"/>
  <c r="C464" i="20"/>
  <c r="C465" i="20"/>
  <c r="C466" i="20"/>
  <c r="C467" i="20"/>
  <c r="C468" i="20"/>
  <c r="C469" i="20"/>
  <c r="C470" i="20"/>
  <c r="C471" i="20"/>
  <c r="C472" i="20"/>
  <c r="C473" i="20"/>
  <c r="C474" i="20"/>
  <c r="C475" i="20"/>
  <c r="C476" i="20"/>
  <c r="C477" i="20"/>
  <c r="C478" i="20"/>
  <c r="C479" i="20"/>
  <c r="C480" i="20"/>
  <c r="C481" i="20"/>
  <c r="C482" i="20"/>
  <c r="C483" i="20"/>
  <c r="C484" i="20"/>
  <c r="C485" i="20"/>
  <c r="C486" i="20"/>
  <c r="C487" i="20"/>
  <c r="C488" i="20"/>
  <c r="C489" i="20"/>
  <c r="C490" i="20"/>
  <c r="C491" i="20"/>
  <c r="C492" i="20"/>
  <c r="C493" i="20"/>
  <c r="C494" i="20"/>
  <c r="C495" i="20"/>
  <c r="C496" i="20"/>
  <c r="C497" i="20"/>
  <c r="C498" i="20"/>
  <c r="C499" i="20"/>
  <c r="C500" i="20"/>
  <c r="C501" i="20"/>
  <c r="C502" i="20"/>
  <c r="C503" i="20"/>
  <c r="C504" i="20"/>
  <c r="C505" i="20"/>
  <c r="C506" i="20"/>
  <c r="C507" i="20"/>
  <c r="C508" i="20"/>
  <c r="C509" i="20"/>
  <c r="C510" i="20"/>
  <c r="C511" i="20"/>
  <c r="C512" i="20"/>
  <c r="C513" i="20"/>
  <c r="C514" i="20"/>
  <c r="C515" i="20"/>
  <c r="C516" i="20"/>
  <c r="C517" i="20"/>
  <c r="C518" i="20"/>
  <c r="C519" i="20"/>
  <c r="C520" i="20"/>
  <c r="C521" i="20"/>
  <c r="C522" i="20"/>
  <c r="C523" i="20"/>
  <c r="C524" i="20"/>
  <c r="C525" i="20"/>
  <c r="C526" i="20"/>
  <c r="C527" i="20"/>
  <c r="C528" i="20"/>
  <c r="C529" i="20"/>
  <c r="C530" i="20"/>
  <c r="C531" i="20"/>
  <c r="C532" i="20"/>
  <c r="C533" i="20"/>
  <c r="C534" i="20"/>
  <c r="C535" i="20"/>
  <c r="C536" i="20"/>
  <c r="C537" i="20"/>
  <c r="C538" i="20"/>
  <c r="C539" i="20"/>
  <c r="C540" i="20"/>
  <c r="C541" i="20"/>
  <c r="C542" i="20"/>
  <c r="C543" i="20"/>
  <c r="C544" i="20"/>
  <c r="C545" i="20"/>
  <c r="C546" i="20"/>
  <c r="C547" i="20"/>
  <c r="C548" i="20"/>
  <c r="C549" i="20"/>
  <c r="C550" i="20"/>
  <c r="C551" i="20"/>
  <c r="C552" i="20"/>
  <c r="C553" i="20"/>
  <c r="C554" i="20"/>
  <c r="C555" i="20"/>
  <c r="C556" i="20"/>
  <c r="C557" i="20"/>
  <c r="C558" i="20"/>
  <c r="C559" i="20"/>
  <c r="C560" i="20"/>
  <c r="C561" i="20"/>
  <c r="C562" i="20"/>
  <c r="C563" i="20"/>
  <c r="C564" i="20"/>
  <c r="C565" i="20"/>
  <c r="C566" i="20"/>
  <c r="C567" i="20"/>
  <c r="C568" i="20"/>
  <c r="C569" i="20"/>
  <c r="C570" i="20"/>
  <c r="C571" i="20"/>
  <c r="C572" i="20"/>
  <c r="C573" i="20"/>
  <c r="C574" i="20"/>
  <c r="C575" i="20"/>
  <c r="C576" i="20"/>
  <c r="C577" i="20"/>
  <c r="C578" i="20"/>
  <c r="C579" i="20"/>
  <c r="C580" i="20"/>
  <c r="C581" i="20"/>
  <c r="C582" i="20"/>
  <c r="C583" i="20"/>
  <c r="C584" i="20"/>
  <c r="C585" i="20"/>
  <c r="C586" i="20"/>
  <c r="C587" i="20"/>
  <c r="C588" i="20"/>
  <c r="C589" i="20"/>
  <c r="C590" i="20"/>
  <c r="C591" i="20"/>
  <c r="C592" i="20"/>
  <c r="C593" i="20"/>
  <c r="C594" i="20"/>
  <c r="C595" i="20"/>
  <c r="C596" i="20"/>
  <c r="C597" i="20"/>
  <c r="C598" i="20"/>
  <c r="C599" i="20"/>
  <c r="C600" i="20"/>
  <c r="C601" i="20"/>
  <c r="C602" i="20"/>
  <c r="C603" i="20"/>
  <c r="C604" i="20"/>
  <c r="C605" i="20"/>
  <c r="C606" i="20"/>
  <c r="C607" i="20"/>
  <c r="C608" i="20"/>
  <c r="C609" i="20"/>
  <c r="C610" i="20"/>
  <c r="C611" i="20"/>
  <c r="C612" i="20"/>
  <c r="C613" i="20"/>
  <c r="C614" i="20"/>
  <c r="C615" i="20"/>
  <c r="C616" i="20"/>
  <c r="C617" i="20"/>
  <c r="C618" i="20"/>
  <c r="C619" i="20"/>
  <c r="C620" i="20"/>
  <c r="C621" i="20"/>
  <c r="C622" i="20"/>
  <c r="C623" i="20"/>
  <c r="C624" i="20"/>
  <c r="C625" i="20"/>
  <c r="C626" i="20"/>
  <c r="C627" i="20"/>
  <c r="C628" i="20"/>
  <c r="C629" i="20"/>
  <c r="C630" i="20"/>
  <c r="C631" i="20"/>
  <c r="C632" i="20"/>
  <c r="C633" i="20"/>
  <c r="C634" i="20"/>
  <c r="C635" i="20"/>
  <c r="C636" i="20"/>
  <c r="C637" i="20"/>
  <c r="C638" i="20"/>
  <c r="C639" i="20"/>
  <c r="C640" i="20"/>
  <c r="C641" i="20"/>
  <c r="C642" i="20"/>
  <c r="C643" i="20"/>
  <c r="C644" i="20"/>
  <c r="C645" i="20"/>
  <c r="C646" i="20"/>
  <c r="C647" i="20"/>
  <c r="C648" i="20"/>
  <c r="C649" i="20"/>
  <c r="C650" i="20"/>
  <c r="C651" i="20"/>
  <c r="C652" i="20"/>
  <c r="C653" i="20"/>
  <c r="C654" i="20"/>
  <c r="C655" i="20"/>
  <c r="C656" i="20"/>
  <c r="C657" i="20"/>
  <c r="C658" i="20"/>
  <c r="C659" i="20"/>
  <c r="C660" i="20"/>
  <c r="C661" i="20"/>
  <c r="C662" i="20"/>
  <c r="C663" i="20"/>
  <c r="C664" i="20"/>
  <c r="C665" i="20"/>
  <c r="C666" i="20"/>
  <c r="C667" i="20"/>
  <c r="C668" i="20"/>
  <c r="C669" i="20"/>
  <c r="C670" i="20"/>
  <c r="C671" i="20"/>
  <c r="C672" i="20"/>
  <c r="C673" i="20"/>
  <c r="C674" i="20"/>
  <c r="C675" i="20"/>
  <c r="C676" i="20"/>
  <c r="C677" i="20"/>
  <c r="C678" i="20"/>
  <c r="C679" i="20"/>
  <c r="C680" i="20"/>
  <c r="C681" i="20"/>
  <c r="C682" i="20"/>
  <c r="C683" i="20"/>
  <c r="C684" i="20"/>
  <c r="C685" i="20"/>
  <c r="C686" i="20"/>
  <c r="C687" i="20"/>
  <c r="C688" i="20"/>
  <c r="C689" i="20"/>
  <c r="C690" i="20"/>
  <c r="C691" i="20"/>
  <c r="C692" i="20"/>
  <c r="C693" i="20"/>
  <c r="C694" i="20"/>
  <c r="C695" i="20"/>
  <c r="C696" i="20"/>
  <c r="C697" i="20"/>
  <c r="C698" i="20"/>
  <c r="C699" i="20"/>
  <c r="C700" i="20"/>
  <c r="C701" i="20"/>
  <c r="C702" i="20"/>
  <c r="C703" i="20"/>
  <c r="C704" i="20"/>
  <c r="C705" i="20"/>
  <c r="C706" i="20"/>
  <c r="C707" i="20"/>
  <c r="C708" i="20"/>
  <c r="C709" i="20"/>
  <c r="C710" i="20"/>
  <c r="C711" i="20"/>
  <c r="C712" i="20"/>
  <c r="C713" i="20"/>
  <c r="C714" i="20"/>
  <c r="C715" i="20"/>
  <c r="C716" i="20"/>
  <c r="C717" i="20"/>
  <c r="C718" i="20"/>
  <c r="C719" i="20"/>
  <c r="C720" i="20"/>
  <c r="C721" i="20"/>
  <c r="C722" i="20"/>
  <c r="C723" i="20"/>
  <c r="C724" i="20"/>
  <c r="C725" i="20"/>
  <c r="C726" i="20"/>
  <c r="C727" i="20"/>
  <c r="C728" i="20"/>
  <c r="C729" i="20"/>
  <c r="C730" i="20"/>
  <c r="C731" i="20"/>
  <c r="C732" i="20"/>
  <c r="C733" i="20"/>
  <c r="C734" i="20"/>
  <c r="C735" i="20"/>
  <c r="C736" i="20"/>
  <c r="C737" i="20"/>
  <c r="C738" i="20"/>
  <c r="C739" i="20"/>
  <c r="C740" i="20"/>
  <c r="C741" i="20"/>
  <c r="C742" i="20"/>
  <c r="C743" i="20"/>
  <c r="C744" i="20"/>
  <c r="C745" i="20"/>
  <c r="C746" i="20"/>
  <c r="C747" i="20"/>
  <c r="C748" i="20"/>
  <c r="C749" i="20"/>
  <c r="C750" i="20"/>
  <c r="C751" i="20"/>
  <c r="C752" i="20"/>
  <c r="C753" i="20"/>
  <c r="C754" i="20"/>
  <c r="C755" i="20"/>
  <c r="C756" i="20"/>
  <c r="C757" i="20"/>
  <c r="C758" i="20"/>
  <c r="C759" i="20"/>
  <c r="C760" i="20"/>
  <c r="C761" i="20"/>
  <c r="C762" i="20"/>
  <c r="C763" i="20"/>
  <c r="C764" i="20"/>
  <c r="C765" i="20"/>
  <c r="C766" i="20"/>
  <c r="C767" i="20"/>
  <c r="C768" i="20"/>
  <c r="C769" i="20"/>
  <c r="C770" i="20"/>
  <c r="C771" i="20"/>
  <c r="C772" i="20"/>
  <c r="C773" i="20"/>
  <c r="C774" i="20"/>
  <c r="C775" i="20"/>
  <c r="C776" i="20"/>
  <c r="C777" i="20"/>
  <c r="C778" i="20"/>
  <c r="C779" i="20"/>
  <c r="C780" i="20"/>
  <c r="C781" i="20"/>
  <c r="C782" i="20"/>
  <c r="C783" i="20"/>
  <c r="C784" i="20"/>
  <c r="C785" i="20"/>
  <c r="C786" i="20"/>
  <c r="C787" i="20"/>
  <c r="C788" i="20"/>
  <c r="C789" i="20"/>
  <c r="C790" i="20"/>
  <c r="C791" i="20"/>
  <c r="C792" i="20"/>
  <c r="C793" i="20"/>
  <c r="C794" i="20"/>
  <c r="C795" i="20"/>
  <c r="C796" i="20"/>
  <c r="C797" i="20"/>
  <c r="C798" i="20"/>
  <c r="C799" i="20"/>
  <c r="C800" i="20"/>
  <c r="C801" i="20"/>
  <c r="C802" i="20"/>
  <c r="C803" i="20"/>
  <c r="C804" i="20"/>
  <c r="C805" i="20"/>
  <c r="C806" i="20"/>
  <c r="C807" i="20"/>
  <c r="C808" i="20"/>
  <c r="C809" i="20"/>
  <c r="C810" i="20"/>
  <c r="C811" i="20"/>
  <c r="C812" i="20"/>
  <c r="C813" i="20"/>
  <c r="C814" i="20"/>
  <c r="C815" i="20"/>
  <c r="C816" i="20"/>
  <c r="C817" i="20"/>
  <c r="C818" i="20"/>
  <c r="C819" i="20"/>
  <c r="C820" i="20"/>
  <c r="C821" i="20"/>
  <c r="C822" i="20"/>
  <c r="C823" i="20"/>
  <c r="C824" i="20"/>
  <c r="C825" i="20"/>
  <c r="C826" i="20"/>
  <c r="C827" i="20"/>
  <c r="C828" i="20"/>
  <c r="C829" i="20"/>
  <c r="C830" i="20"/>
  <c r="C831" i="20"/>
  <c r="C832" i="20"/>
  <c r="C833" i="20"/>
  <c r="C834" i="20"/>
  <c r="C835" i="20"/>
  <c r="C836" i="20"/>
  <c r="C837" i="20"/>
  <c r="C838" i="20"/>
  <c r="C839" i="20"/>
  <c r="C840" i="20"/>
  <c r="C841" i="20"/>
  <c r="C842" i="20"/>
  <c r="C843" i="20"/>
  <c r="C844" i="20"/>
  <c r="C845" i="20"/>
  <c r="C846" i="20"/>
  <c r="C847" i="20"/>
  <c r="C848" i="20"/>
  <c r="C849" i="20"/>
  <c r="C850" i="20"/>
  <c r="C851" i="20"/>
  <c r="C852" i="20"/>
  <c r="C853" i="20"/>
  <c r="C854" i="20"/>
  <c r="C855" i="20"/>
  <c r="C856" i="20"/>
  <c r="C857" i="20"/>
  <c r="C858" i="20"/>
  <c r="C859" i="20"/>
  <c r="C860" i="20"/>
  <c r="C861" i="20"/>
  <c r="C862" i="20"/>
  <c r="C863" i="20"/>
  <c r="C864" i="20"/>
  <c r="C865" i="20"/>
  <c r="C866" i="20"/>
  <c r="C867" i="20"/>
  <c r="C868" i="20"/>
  <c r="C869" i="20"/>
  <c r="C870" i="20"/>
  <c r="C871" i="20"/>
  <c r="C872" i="20"/>
  <c r="C873" i="20"/>
  <c r="C874" i="20"/>
  <c r="C875" i="20"/>
  <c r="C876" i="20"/>
  <c r="C877" i="20"/>
  <c r="C878" i="20"/>
  <c r="C879" i="20"/>
  <c r="C880" i="20"/>
  <c r="C881" i="20"/>
  <c r="C882" i="20"/>
  <c r="C883" i="20"/>
  <c r="C884" i="20"/>
  <c r="C885" i="20"/>
  <c r="C886" i="20"/>
  <c r="C887" i="20"/>
  <c r="C888" i="20"/>
  <c r="C889" i="20"/>
  <c r="C890" i="20"/>
  <c r="C891" i="20"/>
  <c r="C892" i="20"/>
  <c r="C893" i="20"/>
  <c r="C894" i="20"/>
  <c r="C895" i="20"/>
  <c r="C896" i="20"/>
  <c r="C897" i="20"/>
  <c r="C898" i="20"/>
  <c r="C899" i="20"/>
  <c r="C900" i="20"/>
  <c r="C901" i="20"/>
  <c r="C902" i="20"/>
  <c r="C903" i="20"/>
  <c r="C904" i="20"/>
  <c r="C905" i="20"/>
  <c r="C906" i="20"/>
  <c r="C907" i="20"/>
  <c r="C908" i="20"/>
  <c r="C909" i="20"/>
  <c r="C910" i="20"/>
  <c r="C911" i="20"/>
  <c r="C912" i="20"/>
  <c r="C913" i="20"/>
  <c r="C914" i="20"/>
  <c r="C915" i="20"/>
  <c r="C916" i="20"/>
  <c r="C917" i="20"/>
  <c r="C918" i="20"/>
  <c r="C919" i="20"/>
  <c r="C920" i="20"/>
  <c r="C921" i="20"/>
  <c r="C922" i="20"/>
  <c r="C923" i="20"/>
  <c r="C924" i="20"/>
  <c r="C925" i="20"/>
  <c r="C926" i="20"/>
  <c r="C927" i="20"/>
  <c r="C928" i="20"/>
  <c r="C929" i="20"/>
  <c r="C930" i="20"/>
  <c r="C931" i="20"/>
  <c r="C932" i="20"/>
  <c r="C933" i="20"/>
  <c r="C934" i="20"/>
  <c r="C935" i="20"/>
  <c r="C936" i="20"/>
  <c r="C937" i="20"/>
  <c r="C938" i="20"/>
  <c r="C939" i="20"/>
  <c r="C940" i="20"/>
  <c r="C941" i="20"/>
  <c r="C942" i="20"/>
  <c r="C943" i="20"/>
  <c r="C944" i="20"/>
  <c r="C945" i="20"/>
  <c r="C946" i="20"/>
  <c r="C947" i="20"/>
  <c r="C948" i="20"/>
  <c r="C949" i="20"/>
  <c r="C950" i="20"/>
  <c r="C951" i="20"/>
  <c r="C952" i="20"/>
  <c r="C953" i="20"/>
  <c r="C954" i="20"/>
  <c r="C955" i="20"/>
  <c r="C956" i="20"/>
  <c r="C957" i="20"/>
  <c r="C958" i="20"/>
  <c r="C959" i="20"/>
  <c r="C960" i="20"/>
  <c r="C961" i="20"/>
  <c r="C962" i="20"/>
  <c r="C963" i="20"/>
  <c r="C964" i="20"/>
  <c r="C965" i="20"/>
  <c r="C966" i="20"/>
  <c r="C967" i="20"/>
  <c r="C968" i="20"/>
  <c r="C969" i="20"/>
  <c r="C970" i="20"/>
  <c r="C971" i="20"/>
  <c r="C972" i="20"/>
  <c r="C973" i="20"/>
  <c r="C974" i="20"/>
  <c r="C975" i="20"/>
  <c r="C976" i="20"/>
  <c r="C977" i="20"/>
  <c r="C978" i="20"/>
  <c r="C979" i="20"/>
  <c r="C980" i="20"/>
  <c r="C981" i="20"/>
  <c r="C982" i="20"/>
  <c r="C983" i="20"/>
  <c r="C984" i="20"/>
  <c r="C985" i="20"/>
  <c r="C986" i="20"/>
  <c r="C987" i="20"/>
  <c r="C988" i="20"/>
  <c r="C989" i="20"/>
  <c r="C990" i="20"/>
  <c r="C991" i="20"/>
  <c r="C992" i="20"/>
  <c r="C993" i="20"/>
  <c r="C994" i="20"/>
  <c r="C995" i="20"/>
  <c r="C996" i="20"/>
  <c r="C997" i="20"/>
  <c r="C998" i="20"/>
  <c r="C999" i="20"/>
  <c r="C1000" i="20"/>
  <c r="C1001" i="20"/>
  <c r="C1002" i="20"/>
  <c r="C1003" i="20"/>
  <c r="C1004" i="20"/>
  <c r="C1005" i="20"/>
  <c r="C1006" i="20"/>
  <c r="C1007" i="20"/>
  <c r="C1008" i="20"/>
  <c r="C1009" i="20"/>
  <c r="C1010" i="20"/>
  <c r="C1011" i="20"/>
  <c r="C1012" i="20"/>
  <c r="C1013" i="20"/>
  <c r="C1014" i="20"/>
  <c r="C1015" i="20"/>
  <c r="C1016" i="20"/>
  <c r="C1017" i="20"/>
  <c r="C1018" i="20"/>
  <c r="C1019" i="20"/>
  <c r="C1020" i="20"/>
  <c r="C1021" i="20"/>
  <c r="C1022" i="20"/>
  <c r="C1023" i="20"/>
  <c r="C1024" i="20"/>
  <c r="C1025" i="20"/>
  <c r="C1026" i="20"/>
  <c r="C1027" i="20"/>
  <c r="C1028" i="20"/>
  <c r="C1029" i="20"/>
  <c r="C1030" i="20"/>
  <c r="C1031" i="20"/>
  <c r="C1032" i="20"/>
  <c r="C1033" i="20"/>
  <c r="C1034" i="20"/>
  <c r="C1035" i="20"/>
  <c r="C1036" i="20"/>
  <c r="C1037" i="20"/>
  <c r="C1038" i="20"/>
  <c r="C1039" i="20"/>
  <c r="C1040" i="20"/>
  <c r="C1041" i="20"/>
  <c r="C1042" i="20"/>
  <c r="C1043" i="20"/>
  <c r="C1044" i="20"/>
  <c r="C1045" i="20"/>
  <c r="C1046" i="20"/>
  <c r="C1047" i="20"/>
  <c r="C1048" i="20"/>
  <c r="C1049" i="20"/>
  <c r="C1050" i="20"/>
  <c r="C1051" i="20"/>
  <c r="C1052" i="20"/>
  <c r="C1053" i="20"/>
  <c r="C1054" i="20"/>
  <c r="C1055" i="20"/>
  <c r="C1056" i="20"/>
  <c r="C1057" i="20"/>
  <c r="C1058" i="20"/>
  <c r="C1059" i="20"/>
  <c r="C1060" i="20"/>
  <c r="C1061" i="20"/>
  <c r="C1062" i="20"/>
  <c r="C1063" i="20"/>
  <c r="C1064" i="20"/>
  <c r="C1065" i="20"/>
  <c r="C1066" i="20"/>
  <c r="C1067" i="20"/>
  <c r="C1068" i="20"/>
  <c r="C1069" i="20"/>
  <c r="C1070" i="20"/>
  <c r="C1071" i="20"/>
  <c r="C1072" i="20"/>
  <c r="C1073" i="20"/>
  <c r="C1074" i="20"/>
  <c r="C1075" i="20"/>
  <c r="C1076" i="20"/>
  <c r="C1077" i="20"/>
  <c r="C1078" i="20"/>
  <c r="C1079" i="20"/>
  <c r="C1080" i="20"/>
  <c r="C1081" i="20"/>
  <c r="C1082" i="20"/>
  <c r="C1083" i="20"/>
  <c r="C1084" i="20"/>
  <c r="C1085" i="20"/>
  <c r="C1086" i="20"/>
  <c r="C1087" i="20"/>
  <c r="C1088" i="20"/>
  <c r="C1089" i="20"/>
  <c r="C1090" i="20"/>
  <c r="C1091" i="20"/>
  <c r="C1092" i="20"/>
  <c r="C1093" i="20"/>
  <c r="C1094" i="20"/>
  <c r="C1095" i="20"/>
  <c r="C1096" i="20"/>
  <c r="C1097" i="20"/>
  <c r="C1098" i="20"/>
  <c r="C1099" i="20"/>
  <c r="C1100" i="20"/>
  <c r="C1101" i="20"/>
  <c r="C1102" i="20"/>
  <c r="C1103" i="20"/>
  <c r="C1104" i="20"/>
  <c r="C1105" i="20"/>
  <c r="C1106" i="20"/>
  <c r="C1107" i="20"/>
  <c r="C1108" i="20"/>
  <c r="C1109" i="20"/>
  <c r="C1110" i="20"/>
  <c r="C1111" i="20"/>
  <c r="C1112" i="20"/>
  <c r="C1113" i="20"/>
  <c r="C1114" i="20"/>
  <c r="C1115" i="20"/>
  <c r="C1116" i="20"/>
  <c r="C1117" i="20"/>
  <c r="C1118" i="20"/>
  <c r="C1119" i="20"/>
  <c r="C1120" i="20"/>
  <c r="C1121" i="20"/>
  <c r="C1122" i="20"/>
  <c r="C1123" i="20"/>
  <c r="C1124" i="20"/>
  <c r="C1125" i="20"/>
  <c r="C1126" i="20"/>
  <c r="C1127" i="20"/>
  <c r="C1128" i="20"/>
  <c r="C1129" i="20"/>
  <c r="C1130" i="20"/>
  <c r="C1131" i="20"/>
  <c r="C1132" i="20"/>
  <c r="C1133" i="20"/>
  <c r="C1134" i="20"/>
  <c r="C1135" i="20"/>
  <c r="C1136" i="20"/>
  <c r="C1137" i="20"/>
  <c r="C1138" i="20"/>
  <c r="C1139" i="20"/>
  <c r="C1140" i="20"/>
  <c r="C1141" i="20"/>
  <c r="C1142" i="20"/>
  <c r="C1143" i="20"/>
  <c r="C1144" i="20"/>
  <c r="C1145" i="20"/>
  <c r="C1146" i="20"/>
  <c r="C1147" i="20"/>
  <c r="C1148" i="20"/>
  <c r="C1149" i="20"/>
  <c r="C1150" i="20"/>
  <c r="C1151" i="20"/>
  <c r="C1152" i="20"/>
  <c r="C1153" i="20"/>
  <c r="C1154" i="20"/>
  <c r="C1155" i="20"/>
  <c r="C1156" i="20"/>
  <c r="C1157" i="20"/>
  <c r="C1158" i="20"/>
  <c r="C1159" i="20"/>
  <c r="C1160" i="20"/>
  <c r="C1161" i="20"/>
  <c r="C1162" i="20"/>
  <c r="C1163" i="20"/>
  <c r="C1164" i="20"/>
  <c r="C1165" i="20"/>
  <c r="C1166" i="20"/>
  <c r="C1167" i="20"/>
  <c r="C1168" i="20"/>
  <c r="C1169" i="20"/>
  <c r="C1170" i="20"/>
  <c r="C1171" i="20"/>
  <c r="C1172" i="20"/>
  <c r="C1173" i="20"/>
  <c r="C1174" i="20"/>
  <c r="C1175" i="20"/>
  <c r="C1176" i="20"/>
  <c r="C1177" i="20"/>
  <c r="C1178" i="20"/>
  <c r="C1179" i="20"/>
  <c r="C1180" i="20"/>
  <c r="C1181" i="20"/>
  <c r="C1182" i="20"/>
  <c r="C1183" i="20"/>
  <c r="C1184" i="20"/>
  <c r="C1185" i="20"/>
  <c r="C1186" i="20"/>
  <c r="C1187" i="20"/>
  <c r="C1188" i="20"/>
  <c r="C1189" i="20"/>
  <c r="C1190" i="20"/>
  <c r="C1191" i="20"/>
  <c r="C1192" i="20"/>
  <c r="C1193" i="20"/>
  <c r="C1194" i="20"/>
  <c r="C1195" i="20"/>
  <c r="C1196" i="20"/>
  <c r="C1197" i="20"/>
  <c r="C1198" i="20"/>
  <c r="C1199" i="20"/>
  <c r="C1200" i="20"/>
  <c r="C1201" i="20"/>
  <c r="C1202" i="20"/>
  <c r="C1203" i="20"/>
  <c r="C1204" i="20"/>
  <c r="C1205" i="20"/>
  <c r="C1206" i="20"/>
  <c r="C1207" i="20"/>
  <c r="C1208" i="20"/>
  <c r="C1209" i="20"/>
  <c r="C1210" i="20"/>
  <c r="C1211" i="20"/>
  <c r="C1212" i="20"/>
  <c r="C1213" i="20"/>
  <c r="C1214" i="20"/>
  <c r="C1215" i="20"/>
  <c r="C1216" i="20"/>
  <c r="C1217" i="20"/>
  <c r="C1218" i="20"/>
  <c r="C1219" i="20"/>
  <c r="C1220" i="20"/>
  <c r="C1221" i="20"/>
  <c r="C1222" i="20"/>
  <c r="C1223" i="20"/>
  <c r="C1224" i="20"/>
  <c r="C1225" i="20"/>
  <c r="C1226" i="20"/>
  <c r="C1227" i="20"/>
  <c r="C1228" i="20"/>
  <c r="C1229" i="20"/>
  <c r="C1230" i="20"/>
  <c r="C1231" i="20"/>
  <c r="C1232" i="20"/>
  <c r="C1233" i="20"/>
  <c r="C1234" i="20"/>
  <c r="C1235" i="20"/>
  <c r="C1236" i="20"/>
  <c r="C1237" i="20"/>
  <c r="C1238" i="20"/>
  <c r="C1239" i="20"/>
  <c r="C1240" i="20"/>
  <c r="C1241" i="20"/>
  <c r="C1242" i="20"/>
  <c r="C1243" i="20"/>
  <c r="C1244" i="20"/>
  <c r="C1245" i="20"/>
  <c r="C1246" i="20"/>
  <c r="C1247" i="20"/>
  <c r="C1248" i="20"/>
  <c r="C1249" i="20"/>
  <c r="C1250" i="20"/>
  <c r="C1251" i="20"/>
  <c r="C1252" i="20"/>
  <c r="C1253" i="20"/>
  <c r="C1254" i="20"/>
  <c r="C1255" i="20"/>
  <c r="C1256" i="20"/>
  <c r="C1257" i="20"/>
  <c r="C1258" i="20"/>
  <c r="C1259" i="20"/>
  <c r="C1260" i="20"/>
  <c r="C1261" i="20"/>
  <c r="C1262" i="20"/>
  <c r="C1263" i="20"/>
  <c r="C1264" i="20"/>
  <c r="C1265" i="20"/>
  <c r="C1266" i="20"/>
  <c r="C1267" i="20"/>
  <c r="C1268" i="20"/>
  <c r="C1269" i="20"/>
  <c r="C1270" i="20"/>
  <c r="C1271" i="20"/>
  <c r="C1272" i="20"/>
  <c r="C1273" i="20"/>
  <c r="C1274" i="20"/>
  <c r="C1275" i="20"/>
  <c r="C1276" i="20"/>
  <c r="C1277" i="20"/>
  <c r="C1278" i="20"/>
  <c r="C1279" i="20"/>
  <c r="C1280" i="20"/>
  <c r="C1281" i="20"/>
  <c r="C1282" i="20"/>
  <c r="C1283" i="20"/>
  <c r="C1284" i="20"/>
  <c r="C1285" i="20"/>
  <c r="C1286" i="20"/>
  <c r="C1287" i="20"/>
  <c r="C1288" i="20"/>
  <c r="C1289" i="20"/>
  <c r="C1290" i="20"/>
  <c r="C1291" i="20"/>
  <c r="C1292" i="20"/>
  <c r="C1293" i="20"/>
  <c r="C1294" i="20"/>
  <c r="C1295" i="20"/>
  <c r="C1296" i="20"/>
  <c r="C1297" i="20"/>
  <c r="C1298" i="20"/>
  <c r="C1299" i="20"/>
  <c r="C1300" i="20"/>
  <c r="C1301" i="20"/>
  <c r="C1302" i="20"/>
  <c r="C1303" i="20"/>
  <c r="C1304" i="20"/>
  <c r="C1305" i="20"/>
  <c r="C1306" i="20"/>
  <c r="C1307" i="20"/>
  <c r="C1308" i="20"/>
  <c r="C1309" i="20"/>
  <c r="C1310" i="20"/>
  <c r="C1311" i="20"/>
  <c r="C1312" i="20"/>
  <c r="C1313" i="20"/>
  <c r="C1314" i="20"/>
  <c r="C1315" i="20"/>
  <c r="C1316" i="20"/>
  <c r="C1317" i="20"/>
  <c r="C1318" i="20"/>
  <c r="C1319" i="20"/>
  <c r="C1320" i="20"/>
  <c r="C1321" i="20"/>
  <c r="C1322" i="20"/>
  <c r="C1323" i="20"/>
  <c r="C1324" i="20"/>
  <c r="C1325" i="20"/>
  <c r="C1326" i="20"/>
  <c r="C1327" i="20"/>
  <c r="C1328" i="20"/>
  <c r="C1329" i="20"/>
  <c r="C1330" i="20"/>
  <c r="C1331" i="20"/>
  <c r="C1332" i="20"/>
  <c r="C1333" i="20"/>
  <c r="C1334" i="20"/>
  <c r="C1335" i="20"/>
  <c r="C1336" i="20"/>
  <c r="C1337" i="20"/>
  <c r="C1338" i="20"/>
  <c r="C1339" i="20"/>
  <c r="C1340" i="20"/>
  <c r="C1341" i="20"/>
  <c r="C1342" i="20"/>
  <c r="C1343" i="20"/>
  <c r="C1344" i="20"/>
  <c r="C1345" i="20"/>
  <c r="C1346" i="20"/>
  <c r="C1347" i="20"/>
  <c r="C1348" i="20"/>
  <c r="C1349" i="20"/>
  <c r="C1350" i="20"/>
  <c r="C1351" i="20"/>
  <c r="C1352" i="20"/>
  <c r="C1353" i="20"/>
  <c r="C1354" i="20"/>
  <c r="C1355" i="20"/>
  <c r="C1356" i="20"/>
  <c r="C1357" i="20"/>
  <c r="C1358" i="20"/>
  <c r="C1359" i="20"/>
  <c r="C1360" i="20"/>
  <c r="C1361" i="20"/>
  <c r="C1362" i="20"/>
  <c r="C1363" i="20"/>
  <c r="C1364" i="20"/>
  <c r="C1365" i="20"/>
  <c r="C1366" i="20"/>
  <c r="C1367" i="20"/>
  <c r="C1368" i="20"/>
  <c r="C1369" i="20"/>
  <c r="C1370" i="20"/>
  <c r="C1371" i="20"/>
  <c r="C1372" i="20"/>
  <c r="C1373" i="20"/>
  <c r="C1374" i="20"/>
  <c r="C1375" i="20"/>
  <c r="C1376" i="20"/>
  <c r="C1377" i="20"/>
  <c r="C1378" i="20"/>
  <c r="C1379" i="20"/>
  <c r="C1380" i="20"/>
  <c r="C1381" i="20"/>
  <c r="C1382" i="20"/>
  <c r="C1383" i="20"/>
  <c r="C1384" i="20"/>
  <c r="C1385" i="20"/>
  <c r="C1386" i="20"/>
  <c r="C1387" i="20"/>
  <c r="C1388" i="20"/>
  <c r="C1389" i="20"/>
  <c r="C1390" i="20"/>
  <c r="C1391" i="20"/>
  <c r="C1392" i="20"/>
  <c r="C1393" i="20"/>
  <c r="C1394" i="20"/>
  <c r="C1395" i="20"/>
  <c r="C1396" i="20"/>
  <c r="C1397" i="20"/>
  <c r="C1398" i="20"/>
  <c r="C1399" i="20"/>
  <c r="C1400" i="20"/>
  <c r="C1401" i="20"/>
  <c r="C1402" i="20"/>
  <c r="C1403" i="20"/>
  <c r="C1404" i="20"/>
  <c r="C1405" i="20"/>
  <c r="C1406" i="20"/>
  <c r="C1407" i="20"/>
  <c r="C1408" i="20"/>
  <c r="C1409" i="20"/>
  <c r="C1410" i="20"/>
  <c r="C1411" i="20"/>
  <c r="C1412" i="20"/>
  <c r="C1413" i="20"/>
  <c r="C1414" i="20"/>
  <c r="C1415" i="20"/>
  <c r="C1416" i="20"/>
  <c r="C1417" i="20"/>
  <c r="C1418" i="20"/>
  <c r="C1419" i="20"/>
  <c r="C1420" i="20"/>
  <c r="C1421" i="20"/>
  <c r="C1422" i="20"/>
  <c r="C1423" i="20"/>
  <c r="C1424" i="20"/>
  <c r="C1425" i="20"/>
  <c r="C1426" i="20"/>
  <c r="C1427" i="20"/>
  <c r="C1428" i="20"/>
  <c r="C1429" i="20"/>
  <c r="C1430" i="20"/>
  <c r="C1431" i="20"/>
  <c r="C1432" i="20"/>
  <c r="C1433" i="20"/>
  <c r="C1434" i="20"/>
  <c r="C1435" i="20"/>
  <c r="C1436" i="20"/>
  <c r="C1437" i="20"/>
  <c r="C1438" i="20"/>
  <c r="C1439" i="20"/>
  <c r="C1440" i="20"/>
  <c r="C1441" i="20"/>
  <c r="C1442" i="20"/>
  <c r="C1443" i="20"/>
  <c r="C1444" i="20"/>
  <c r="C1445" i="20"/>
  <c r="C1446" i="20"/>
  <c r="C1447" i="20"/>
  <c r="C1448" i="20"/>
  <c r="C1449" i="20"/>
  <c r="C1450" i="20"/>
  <c r="C1451" i="20"/>
  <c r="C1452" i="20"/>
  <c r="C1453" i="20"/>
  <c r="C1454" i="20"/>
  <c r="C1455" i="20"/>
  <c r="C1456" i="20"/>
  <c r="C1457" i="20"/>
  <c r="C1458" i="20"/>
  <c r="C1459" i="20"/>
  <c r="C1460" i="20"/>
  <c r="C1461" i="20"/>
  <c r="C1462" i="20"/>
  <c r="C1463" i="20"/>
  <c r="C1464" i="20"/>
  <c r="C1465" i="20"/>
  <c r="C1466" i="20"/>
  <c r="C1467" i="20"/>
  <c r="C1468" i="20"/>
  <c r="C1469" i="20"/>
  <c r="C1470" i="20"/>
  <c r="C1471" i="20"/>
  <c r="C1472" i="20"/>
  <c r="C1473" i="20"/>
  <c r="C1474" i="20"/>
  <c r="C1475" i="20"/>
  <c r="C1476" i="20"/>
  <c r="C1477" i="20"/>
  <c r="C1478" i="20"/>
  <c r="C1479" i="20"/>
  <c r="C1480" i="20"/>
  <c r="C1481" i="20"/>
  <c r="C1482" i="20"/>
  <c r="C1483" i="20"/>
  <c r="C1484" i="20"/>
  <c r="C1485" i="20"/>
  <c r="C1486" i="20"/>
  <c r="C1487" i="20"/>
  <c r="C1488" i="20"/>
  <c r="C1489" i="20"/>
  <c r="C1490" i="20"/>
  <c r="C1491" i="20"/>
  <c r="C1492" i="20"/>
  <c r="C1493" i="20"/>
  <c r="C1494" i="20"/>
  <c r="C1495" i="20"/>
  <c r="C1496" i="20"/>
  <c r="C1497" i="20"/>
  <c r="C1498" i="20"/>
  <c r="C1499" i="20"/>
  <c r="C1500" i="20"/>
  <c r="C1501" i="20"/>
  <c r="C1502" i="20"/>
  <c r="C1503" i="20"/>
  <c r="C1504" i="20"/>
  <c r="C1505" i="20"/>
  <c r="C1506" i="20"/>
  <c r="C1507" i="20"/>
  <c r="C1508" i="20"/>
  <c r="C1509" i="20"/>
  <c r="C1510" i="20"/>
  <c r="C1511" i="20"/>
  <c r="C1512" i="20"/>
  <c r="C1513" i="20"/>
  <c r="C1514" i="20"/>
  <c r="C1515" i="20"/>
  <c r="C1516" i="20"/>
  <c r="C1517" i="20"/>
  <c r="C1518" i="20"/>
  <c r="C1519" i="20"/>
  <c r="C1520" i="20"/>
  <c r="C1521" i="20"/>
  <c r="C1522" i="20"/>
  <c r="C1523" i="20"/>
  <c r="C1524" i="20"/>
  <c r="C1525" i="20"/>
  <c r="C1526" i="20"/>
  <c r="C1527" i="20"/>
  <c r="C1528" i="20"/>
  <c r="C1529" i="20"/>
  <c r="C1530" i="20"/>
  <c r="C1531" i="20"/>
  <c r="C1532" i="20"/>
  <c r="C1533" i="20"/>
  <c r="C1534" i="20"/>
  <c r="C1535" i="20"/>
  <c r="C1536" i="20"/>
  <c r="C1537" i="20"/>
  <c r="C1538" i="20"/>
  <c r="C1539" i="20"/>
  <c r="C1540" i="20"/>
  <c r="C1541" i="20"/>
  <c r="C1542" i="20"/>
  <c r="C1543" i="20"/>
  <c r="C1544" i="20"/>
  <c r="C1545" i="20"/>
  <c r="C1546" i="20"/>
  <c r="C1547" i="20"/>
  <c r="C1548" i="20"/>
  <c r="C1549" i="20"/>
  <c r="C1550" i="20"/>
  <c r="C1551" i="20"/>
  <c r="C1552" i="20"/>
  <c r="C1553" i="20"/>
  <c r="C1554" i="20"/>
  <c r="C1555" i="20"/>
  <c r="C1556" i="20"/>
  <c r="C1557" i="20"/>
  <c r="C1558" i="20"/>
  <c r="C1559" i="20"/>
  <c r="C1560" i="20"/>
  <c r="C1561" i="20"/>
  <c r="C1562" i="20"/>
  <c r="C1563" i="20"/>
  <c r="C1564" i="20"/>
  <c r="C1565" i="20"/>
  <c r="C1566" i="20"/>
  <c r="C1567" i="20"/>
  <c r="C1568" i="20"/>
  <c r="C1569" i="20"/>
  <c r="C1570" i="20"/>
  <c r="C1571" i="20"/>
  <c r="C1572" i="20"/>
  <c r="C1573" i="20"/>
  <c r="C1574" i="20"/>
  <c r="C1575" i="20"/>
  <c r="C1576" i="20"/>
  <c r="C1577" i="20"/>
  <c r="C1578" i="20"/>
  <c r="C1579" i="20"/>
  <c r="C1580" i="20"/>
  <c r="C1581" i="20"/>
  <c r="C1582" i="20"/>
  <c r="C1583" i="20"/>
  <c r="C1584" i="20"/>
  <c r="C1585" i="20"/>
  <c r="C1586" i="20"/>
  <c r="C1587" i="20"/>
  <c r="C1588" i="20"/>
  <c r="C1589" i="20"/>
  <c r="C1590" i="20"/>
  <c r="C1591" i="20"/>
  <c r="C1592" i="20"/>
  <c r="C1593" i="20"/>
  <c r="C1594" i="20"/>
  <c r="C1595" i="20"/>
  <c r="C1596" i="20"/>
  <c r="C1597" i="20"/>
  <c r="C1598" i="20"/>
  <c r="C1599" i="20"/>
  <c r="C1600" i="20"/>
  <c r="C1601" i="20"/>
  <c r="C1602" i="20"/>
  <c r="C1603" i="20"/>
  <c r="C1604" i="20"/>
  <c r="C1605" i="20"/>
  <c r="C1606" i="20"/>
  <c r="C1607" i="20"/>
  <c r="C1608" i="20"/>
  <c r="C1609" i="20"/>
  <c r="C1610" i="20"/>
  <c r="C1611" i="20"/>
  <c r="C1612" i="20"/>
  <c r="C1613" i="20"/>
  <c r="C1614" i="20"/>
  <c r="C1615" i="20"/>
  <c r="C1616" i="20"/>
  <c r="C1617" i="20"/>
  <c r="C1618" i="20"/>
  <c r="C1619" i="20"/>
  <c r="C1620" i="20"/>
  <c r="C1621" i="20"/>
  <c r="C1622" i="20"/>
  <c r="C1623" i="20"/>
  <c r="C1624" i="20"/>
  <c r="C1625" i="20"/>
  <c r="C1626" i="20"/>
  <c r="C1627" i="20"/>
  <c r="C1628" i="20"/>
  <c r="C1629" i="20"/>
  <c r="C1630" i="20"/>
  <c r="C1631" i="20"/>
  <c r="C1632" i="20"/>
  <c r="C1633" i="20"/>
  <c r="C1634" i="20"/>
  <c r="C1635" i="20"/>
  <c r="C1636" i="20"/>
  <c r="C1637" i="20"/>
  <c r="C1638" i="20"/>
  <c r="C1639" i="20"/>
  <c r="C1640" i="20"/>
  <c r="C1641" i="20"/>
  <c r="C1642" i="20"/>
  <c r="C1643" i="20"/>
  <c r="C1644" i="20"/>
  <c r="C1645" i="20"/>
  <c r="C1646" i="20"/>
  <c r="C1647" i="20"/>
  <c r="C1648" i="20"/>
  <c r="C1649" i="20"/>
  <c r="C1650" i="20"/>
  <c r="C1651" i="20"/>
  <c r="C1652" i="20"/>
  <c r="C1653" i="20"/>
  <c r="C1654" i="20"/>
  <c r="C1655" i="20"/>
  <c r="C1656" i="20"/>
  <c r="C1657" i="20"/>
  <c r="C1658" i="20"/>
  <c r="C1659" i="20"/>
  <c r="C1660" i="20"/>
  <c r="C1661" i="20"/>
  <c r="C1662" i="20"/>
  <c r="C1663" i="20"/>
  <c r="C1664" i="20"/>
  <c r="C1665" i="20"/>
  <c r="C1666" i="20"/>
  <c r="C1667" i="20"/>
  <c r="C1668" i="20"/>
  <c r="C1669" i="20"/>
  <c r="C1670" i="20"/>
  <c r="C1671" i="20"/>
  <c r="C1672" i="20"/>
  <c r="C1673" i="20"/>
  <c r="C1674" i="20"/>
  <c r="C1675" i="20"/>
  <c r="C1676" i="20"/>
  <c r="C1677" i="20"/>
  <c r="C1678" i="20"/>
  <c r="C1679" i="20"/>
  <c r="C1680" i="20"/>
  <c r="C1681" i="20"/>
  <c r="C1682" i="20"/>
  <c r="C1683" i="20"/>
  <c r="C1684" i="20"/>
  <c r="C1685" i="20"/>
  <c r="C1686" i="20"/>
  <c r="C1687" i="20"/>
  <c r="C1688" i="20"/>
  <c r="C1689" i="20"/>
  <c r="C1690" i="20"/>
  <c r="C1691" i="20"/>
  <c r="C1692" i="20"/>
  <c r="C1693" i="20"/>
  <c r="C1694" i="20"/>
  <c r="C1695" i="20"/>
  <c r="C1696" i="20"/>
  <c r="C1697" i="20"/>
  <c r="C1698" i="20"/>
  <c r="C1699" i="20"/>
  <c r="C1700" i="20"/>
  <c r="C1701" i="20"/>
  <c r="C1702" i="20"/>
  <c r="C1703" i="20"/>
  <c r="C1704" i="20"/>
  <c r="C1705" i="20"/>
  <c r="C1706" i="20"/>
  <c r="C1707" i="20"/>
  <c r="C1708" i="20"/>
  <c r="C1709" i="20"/>
  <c r="C1710" i="20"/>
  <c r="C1711" i="20"/>
  <c r="C1712" i="20"/>
  <c r="C1713" i="20"/>
  <c r="C1714" i="20"/>
  <c r="C1715" i="20"/>
  <c r="C1716" i="20"/>
  <c r="C1717" i="20"/>
  <c r="C1718" i="20"/>
  <c r="C1719" i="20"/>
  <c r="C1720" i="20"/>
  <c r="C1721" i="20"/>
  <c r="C1722" i="20"/>
  <c r="C1723" i="20"/>
  <c r="C1724" i="20"/>
  <c r="C1725" i="20"/>
  <c r="C1726" i="20"/>
  <c r="C1727" i="20"/>
  <c r="C1728" i="20"/>
  <c r="C1729" i="20"/>
  <c r="C1730" i="20"/>
  <c r="C1731" i="20"/>
  <c r="C1732" i="20"/>
  <c r="C1733" i="20"/>
  <c r="C1734" i="20"/>
  <c r="C1735" i="20"/>
  <c r="C1736" i="20"/>
  <c r="C1737" i="20"/>
  <c r="C1738" i="20"/>
  <c r="C1739" i="20"/>
  <c r="C1740" i="20"/>
  <c r="C1741" i="20"/>
  <c r="C1742" i="20"/>
  <c r="C1743" i="20"/>
  <c r="C1744" i="20"/>
  <c r="C1745" i="20"/>
  <c r="C1746" i="20"/>
  <c r="C1747" i="20"/>
  <c r="C1748" i="20"/>
  <c r="C1749" i="20"/>
  <c r="C1750" i="20"/>
  <c r="C1751" i="20"/>
  <c r="C1752" i="20"/>
  <c r="C1753" i="20"/>
  <c r="C1754" i="20"/>
  <c r="C1755" i="20"/>
  <c r="C1756" i="20"/>
  <c r="C1757" i="20"/>
  <c r="C1758" i="20"/>
  <c r="C1759" i="20"/>
  <c r="C1760" i="20"/>
  <c r="C1761" i="20"/>
  <c r="C1762" i="20"/>
  <c r="C1763" i="20"/>
  <c r="C1764" i="20"/>
  <c r="C1765" i="20"/>
  <c r="C1766" i="20"/>
  <c r="C1767" i="20"/>
  <c r="C1768" i="20"/>
  <c r="C1769" i="20"/>
  <c r="C1770" i="20"/>
  <c r="C1771" i="20"/>
  <c r="C1772" i="20"/>
  <c r="C1773" i="20"/>
  <c r="C1774" i="20"/>
  <c r="C1775" i="20"/>
  <c r="C1776" i="20"/>
  <c r="C1777" i="20"/>
  <c r="C1778" i="20"/>
  <c r="C1779" i="20"/>
  <c r="C1780" i="20"/>
  <c r="C1781" i="20"/>
  <c r="C1782" i="20"/>
  <c r="C1783" i="20"/>
  <c r="C1784" i="20"/>
  <c r="C1785" i="20"/>
  <c r="C1786" i="20"/>
  <c r="C1787" i="20"/>
  <c r="C1788" i="20"/>
  <c r="C1789" i="20"/>
  <c r="C1790" i="20"/>
  <c r="C1791" i="20"/>
  <c r="C1792" i="20"/>
  <c r="C1793" i="20"/>
  <c r="C1794" i="20"/>
  <c r="C1795" i="20"/>
  <c r="C1796" i="20"/>
  <c r="C1797" i="20"/>
  <c r="C1798" i="20"/>
  <c r="C1799" i="20"/>
  <c r="C1800" i="20"/>
  <c r="C1801" i="20"/>
  <c r="C1802" i="20"/>
  <c r="C1803" i="20"/>
  <c r="C1804" i="20"/>
  <c r="C1805" i="20"/>
  <c r="C1806" i="20"/>
  <c r="C1807" i="20"/>
  <c r="C1808" i="20"/>
  <c r="C1809" i="20"/>
  <c r="C1810" i="20"/>
  <c r="C1811" i="20"/>
  <c r="C1812" i="20"/>
  <c r="C1813" i="20"/>
  <c r="C1814" i="20"/>
  <c r="C1815" i="20"/>
  <c r="C1816" i="20"/>
  <c r="C1817" i="20"/>
  <c r="C1818" i="20"/>
  <c r="C1819" i="20"/>
  <c r="C1820" i="20"/>
  <c r="C1821" i="20"/>
  <c r="C1822" i="20"/>
  <c r="C1823" i="20"/>
  <c r="C1824" i="20"/>
  <c r="C1825" i="20"/>
  <c r="C1826" i="20"/>
  <c r="C1827" i="20"/>
  <c r="C1828" i="20"/>
  <c r="C1829" i="20"/>
  <c r="C1830" i="20"/>
  <c r="C1831" i="20"/>
  <c r="C1832" i="20"/>
  <c r="C1833" i="20"/>
  <c r="C1834" i="20"/>
  <c r="C1835" i="20"/>
  <c r="C1836" i="20"/>
  <c r="C1837" i="20"/>
  <c r="C1838" i="20"/>
  <c r="C1839" i="20"/>
  <c r="C1840" i="20"/>
  <c r="C1841" i="20"/>
  <c r="C1842" i="20"/>
  <c r="C1843" i="20"/>
  <c r="C1844" i="20"/>
  <c r="C1845" i="20"/>
  <c r="C1846" i="20"/>
  <c r="C1847" i="20"/>
  <c r="C1848" i="20"/>
  <c r="C1849" i="20"/>
  <c r="C1850" i="20"/>
  <c r="C1851" i="20"/>
  <c r="C1852" i="20"/>
  <c r="C1853" i="20"/>
  <c r="C1854" i="20"/>
  <c r="C1855" i="20"/>
  <c r="C1856" i="20"/>
  <c r="C1857" i="20"/>
  <c r="C1858" i="20"/>
  <c r="C1859" i="20"/>
  <c r="C1860" i="20"/>
  <c r="C1861" i="20"/>
  <c r="C1862" i="20"/>
  <c r="C1863" i="20"/>
  <c r="C1864" i="20"/>
  <c r="C1865" i="20"/>
  <c r="C1866" i="20"/>
  <c r="C1867" i="20"/>
  <c r="C1868" i="20"/>
  <c r="C1869" i="20"/>
  <c r="C1870" i="20"/>
  <c r="C1871" i="20"/>
  <c r="C1872" i="20"/>
  <c r="C1873" i="20"/>
  <c r="C1874" i="20"/>
  <c r="C1875" i="20"/>
  <c r="C1876" i="20"/>
  <c r="C1877" i="20"/>
  <c r="C1878" i="20"/>
  <c r="C1879" i="20"/>
  <c r="C1880" i="20"/>
  <c r="C1881" i="20"/>
  <c r="C1882" i="20"/>
  <c r="C1883" i="20"/>
  <c r="C1884" i="20"/>
  <c r="C1885" i="20"/>
  <c r="C1886" i="20"/>
  <c r="C1887" i="20"/>
  <c r="C1888" i="20"/>
  <c r="C1889" i="20"/>
  <c r="C1890" i="20"/>
  <c r="C1891" i="20"/>
  <c r="C1892" i="20"/>
  <c r="C1893" i="20"/>
  <c r="C1894" i="20"/>
  <c r="C1895" i="20"/>
  <c r="C1896" i="20"/>
  <c r="C1897" i="20"/>
  <c r="C1898" i="20"/>
  <c r="C1899" i="20"/>
  <c r="C1900" i="20"/>
  <c r="C1901" i="20"/>
  <c r="C1902" i="20"/>
  <c r="C1903" i="20"/>
  <c r="C1904" i="20"/>
  <c r="C1905" i="20"/>
  <c r="C1906" i="20"/>
  <c r="C1907" i="20"/>
  <c r="C1908" i="20"/>
  <c r="C1909" i="20"/>
  <c r="C1910" i="20"/>
  <c r="C1911" i="20"/>
  <c r="C1912" i="20"/>
  <c r="C1913" i="20"/>
  <c r="C1914" i="20"/>
  <c r="C1915" i="20"/>
  <c r="C1916" i="20"/>
  <c r="C1917" i="20"/>
  <c r="C1918" i="20"/>
  <c r="C1919" i="20"/>
  <c r="C1920" i="20"/>
  <c r="C1921" i="20"/>
  <c r="C1922" i="20"/>
  <c r="C1923" i="20"/>
  <c r="C1924" i="20"/>
  <c r="C1925" i="20"/>
  <c r="C1926" i="20"/>
  <c r="C1927" i="20"/>
  <c r="C1928" i="20"/>
  <c r="C1929" i="20"/>
  <c r="C1930" i="20"/>
  <c r="C1931" i="20"/>
  <c r="C1932" i="20"/>
  <c r="C1933" i="20"/>
  <c r="C1934" i="20"/>
  <c r="C1935" i="20"/>
  <c r="C1936" i="20"/>
  <c r="C1937" i="20"/>
  <c r="C1938" i="20"/>
  <c r="C1939" i="20"/>
  <c r="C1940" i="20"/>
  <c r="C1941" i="20"/>
  <c r="C1942" i="20"/>
  <c r="C1943" i="20"/>
  <c r="C1944" i="20"/>
  <c r="C1945" i="20"/>
  <c r="C1946" i="20"/>
  <c r="C1947" i="20"/>
  <c r="C1948" i="20"/>
  <c r="C1949" i="20"/>
  <c r="C1950" i="20"/>
  <c r="C1951" i="20"/>
  <c r="C1952" i="20"/>
  <c r="C1953" i="20"/>
  <c r="C1954" i="20"/>
  <c r="C1955" i="20"/>
  <c r="C1956" i="20"/>
  <c r="C1957" i="20"/>
  <c r="C1958" i="20"/>
  <c r="C1959" i="20"/>
  <c r="C1960" i="20"/>
  <c r="C1961" i="20"/>
  <c r="C1962" i="20"/>
  <c r="C1963" i="20"/>
  <c r="C1964" i="20"/>
  <c r="C1965" i="20"/>
  <c r="C1966" i="20"/>
  <c r="C1967" i="20"/>
  <c r="C1968" i="20"/>
  <c r="C1969" i="20"/>
  <c r="C1970" i="20"/>
  <c r="C1971" i="20"/>
  <c r="C1972" i="20"/>
  <c r="C1973" i="20"/>
  <c r="C1974" i="20"/>
  <c r="C1975" i="20"/>
  <c r="C1976" i="20"/>
  <c r="C1977" i="20"/>
  <c r="C1978" i="20"/>
  <c r="C1979" i="20"/>
  <c r="C1980" i="20"/>
  <c r="C1981" i="20"/>
  <c r="C1982" i="20"/>
  <c r="C1983" i="20"/>
  <c r="C1984" i="20"/>
  <c r="C1985" i="20"/>
  <c r="C1986" i="20"/>
  <c r="C1987" i="20"/>
  <c r="C1988" i="20"/>
  <c r="C1989" i="20"/>
  <c r="C1990" i="20"/>
  <c r="C1991" i="20"/>
  <c r="C1992" i="20"/>
  <c r="C1993" i="20"/>
  <c r="C1994" i="20"/>
  <c r="C1995" i="20"/>
  <c r="C1996" i="20"/>
  <c r="C1997" i="20"/>
  <c r="C1998" i="20"/>
  <c r="C1999" i="20"/>
  <c r="C2000" i="20"/>
  <c r="C2001" i="20"/>
  <c r="C2002" i="20"/>
  <c r="C2003" i="20"/>
  <c r="C2004" i="20"/>
  <c r="C2005" i="20"/>
  <c r="C2006" i="20"/>
  <c r="C2007" i="20"/>
  <c r="C2008" i="20"/>
  <c r="C2009" i="20"/>
  <c r="C2010" i="20"/>
  <c r="C2011" i="20"/>
  <c r="C2012" i="20"/>
  <c r="C2013" i="20"/>
  <c r="C2014" i="20"/>
  <c r="C2015" i="20"/>
  <c r="C2016" i="20"/>
  <c r="C2017" i="20"/>
  <c r="C2018" i="20"/>
  <c r="C2019" i="20"/>
  <c r="C2020" i="20"/>
  <c r="C2021" i="20"/>
  <c r="C2022" i="20"/>
  <c r="C2023" i="20"/>
  <c r="C2024" i="20"/>
  <c r="C2025" i="20"/>
  <c r="C2026" i="20"/>
  <c r="C2027" i="20"/>
  <c r="C2028" i="20"/>
  <c r="C2029" i="20"/>
  <c r="C2030" i="20"/>
  <c r="C2031" i="20"/>
  <c r="C2032" i="20"/>
  <c r="C2033" i="20"/>
  <c r="C2034" i="20"/>
  <c r="C2035" i="20"/>
  <c r="C2036" i="20"/>
  <c r="C2037" i="20"/>
  <c r="C2038" i="20"/>
  <c r="C2039" i="20"/>
  <c r="C2040" i="20"/>
  <c r="C2041" i="20"/>
  <c r="C2042" i="20"/>
  <c r="C2043" i="20"/>
  <c r="C2044" i="20"/>
  <c r="C2045" i="20"/>
  <c r="C2046" i="20"/>
  <c r="C2047" i="20"/>
  <c r="C2048" i="20"/>
  <c r="C2049" i="20"/>
  <c r="C2050" i="20"/>
  <c r="C2051" i="20"/>
  <c r="C2052" i="20"/>
  <c r="C2053" i="20"/>
  <c r="C2054" i="20"/>
  <c r="C2055" i="20"/>
  <c r="C2056" i="20"/>
  <c r="C2057" i="20"/>
  <c r="C2058" i="20"/>
  <c r="C2059" i="20"/>
  <c r="C2060" i="20"/>
  <c r="C2061" i="20"/>
  <c r="C2062" i="20"/>
  <c r="C2063" i="20"/>
  <c r="C2064" i="20"/>
  <c r="C2065" i="20"/>
  <c r="C2066" i="20"/>
  <c r="C2067" i="20"/>
  <c r="C2068" i="20"/>
  <c r="C2069" i="20"/>
  <c r="C2070" i="20"/>
  <c r="C2071" i="20"/>
  <c r="C2072" i="20"/>
  <c r="C2073" i="20"/>
  <c r="C2074" i="20"/>
  <c r="C2075" i="20"/>
  <c r="C2076" i="20"/>
  <c r="C2077" i="20"/>
  <c r="C2078" i="20"/>
  <c r="C2079" i="20"/>
  <c r="C2080" i="20"/>
  <c r="C2081" i="20"/>
  <c r="C2082" i="20"/>
  <c r="C2083" i="20"/>
  <c r="C2084" i="20"/>
  <c r="C2085" i="20"/>
  <c r="C2086" i="20"/>
  <c r="C2087" i="20"/>
  <c r="C2088" i="20"/>
  <c r="C2089" i="20"/>
  <c r="C2090" i="20"/>
  <c r="C2091" i="20"/>
  <c r="C2092" i="20"/>
  <c r="C2093" i="20"/>
  <c r="C2094" i="20"/>
  <c r="C2095" i="20"/>
  <c r="C2096" i="20"/>
  <c r="C2097" i="20"/>
  <c r="C2098" i="20"/>
  <c r="C2099" i="20"/>
  <c r="C2100" i="20"/>
  <c r="C2101" i="20"/>
  <c r="C2102" i="20"/>
  <c r="C2103" i="20"/>
  <c r="C2104" i="20"/>
  <c r="C2105" i="20"/>
  <c r="C2106" i="20"/>
  <c r="C2107" i="20"/>
  <c r="C2108" i="20"/>
  <c r="C2109" i="20"/>
  <c r="C2110" i="20"/>
  <c r="C2111" i="20"/>
  <c r="C2112" i="20"/>
  <c r="C2113" i="20"/>
  <c r="C2114" i="20"/>
  <c r="C2115" i="20"/>
  <c r="C2116" i="20"/>
  <c r="C2117" i="20"/>
  <c r="C2118" i="20"/>
  <c r="C2119" i="20"/>
  <c r="C2120" i="20"/>
  <c r="C2121" i="20"/>
  <c r="C2122" i="20"/>
  <c r="C2123" i="20"/>
  <c r="C2124" i="20"/>
  <c r="C2125" i="20"/>
  <c r="C2126" i="20"/>
  <c r="C2127" i="20"/>
  <c r="C2128" i="20"/>
  <c r="C2129" i="20"/>
  <c r="C2130" i="20"/>
  <c r="C2131" i="20"/>
  <c r="C2132" i="20"/>
  <c r="C2133" i="20"/>
  <c r="C2134" i="20"/>
  <c r="C2135" i="20"/>
  <c r="C2136" i="20"/>
  <c r="C2137" i="20"/>
  <c r="C2138" i="20"/>
  <c r="C2139" i="20"/>
  <c r="C2140" i="20"/>
  <c r="C2141" i="20"/>
  <c r="C2142" i="20"/>
  <c r="C2143" i="20"/>
  <c r="C2144" i="20"/>
  <c r="C2145" i="20"/>
  <c r="C2146" i="20"/>
  <c r="C2147" i="20"/>
  <c r="C2148" i="20"/>
  <c r="C2149" i="20"/>
  <c r="C2150" i="20"/>
  <c r="C2151" i="20"/>
  <c r="C2152" i="20"/>
  <c r="C2153" i="20"/>
  <c r="C2154" i="20"/>
  <c r="C2155" i="20"/>
  <c r="C2156" i="20"/>
  <c r="C2157" i="20"/>
  <c r="C2158" i="20"/>
  <c r="C2159" i="20"/>
  <c r="C2160" i="20"/>
  <c r="C2161" i="20"/>
  <c r="C2162" i="20"/>
  <c r="C2163" i="20"/>
  <c r="C2164" i="20"/>
  <c r="C2165" i="20"/>
  <c r="C2166" i="20"/>
  <c r="C2167" i="20"/>
  <c r="C2168" i="20"/>
  <c r="C2169" i="20"/>
  <c r="C2170" i="20"/>
  <c r="C2171" i="20"/>
  <c r="C2172" i="20"/>
  <c r="C2173" i="20"/>
  <c r="C2174" i="20"/>
  <c r="C2175" i="20"/>
  <c r="C2176" i="20"/>
  <c r="C2177" i="20"/>
  <c r="C2178" i="20"/>
  <c r="C2179" i="20"/>
  <c r="C2180" i="20"/>
  <c r="C2181" i="20"/>
  <c r="C2182" i="20"/>
  <c r="C2183" i="20"/>
  <c r="C2184" i="20"/>
  <c r="C2185" i="20"/>
  <c r="C2186" i="20"/>
  <c r="C2187" i="20"/>
  <c r="C2188" i="20"/>
  <c r="C2189" i="20"/>
  <c r="C2190" i="20"/>
  <c r="C2191" i="20"/>
  <c r="C2192" i="20"/>
  <c r="C2193" i="20"/>
  <c r="C2194" i="20"/>
  <c r="C2195" i="20"/>
  <c r="C2196" i="20"/>
  <c r="C2197" i="20"/>
  <c r="C2198" i="20"/>
  <c r="C2199" i="20"/>
  <c r="C2200" i="20"/>
  <c r="C2201" i="20"/>
  <c r="C2202" i="20"/>
  <c r="C2203" i="20"/>
  <c r="C2204" i="20"/>
  <c r="C2205" i="20"/>
  <c r="C2206" i="20"/>
  <c r="C2207" i="20"/>
  <c r="C2208" i="20"/>
  <c r="C2209" i="20"/>
  <c r="C2210" i="20"/>
  <c r="C2211" i="20"/>
  <c r="C2212" i="20"/>
  <c r="C2213" i="20"/>
  <c r="C2214" i="20"/>
  <c r="C2215" i="20"/>
  <c r="C2216" i="20"/>
  <c r="C2217" i="20"/>
  <c r="C2218" i="20"/>
  <c r="C2219" i="20"/>
  <c r="C2220" i="20"/>
  <c r="C2221" i="20"/>
  <c r="C2222" i="20"/>
  <c r="C2223" i="20"/>
  <c r="C2224" i="20"/>
  <c r="C2225" i="20"/>
  <c r="C2226" i="20"/>
  <c r="C2227" i="20"/>
  <c r="C2228" i="20"/>
  <c r="C2229" i="20"/>
  <c r="C2230" i="20"/>
  <c r="C2231" i="20"/>
  <c r="C2232" i="20"/>
  <c r="C2233" i="20"/>
  <c r="C2234" i="20"/>
  <c r="C2235" i="20"/>
  <c r="C2236" i="20"/>
  <c r="C2237" i="20"/>
  <c r="C2238" i="20"/>
  <c r="C2239" i="20"/>
  <c r="C2240" i="20"/>
  <c r="C2241" i="20"/>
  <c r="C2242" i="20"/>
  <c r="C2243" i="20"/>
  <c r="C2244" i="20"/>
  <c r="C2245" i="20"/>
  <c r="C2246" i="20"/>
  <c r="C2247" i="20"/>
  <c r="C2248" i="20"/>
  <c r="C2249" i="20"/>
  <c r="C2250" i="20"/>
  <c r="C2251" i="20"/>
  <c r="C2252" i="20"/>
  <c r="C2253" i="20"/>
  <c r="C2254" i="20"/>
  <c r="C2255" i="20"/>
  <c r="C2256" i="20"/>
  <c r="C2257" i="20"/>
  <c r="C2258" i="20"/>
  <c r="C2259" i="20"/>
  <c r="C2260" i="20"/>
  <c r="C2261" i="20"/>
  <c r="C2262" i="20"/>
  <c r="C2263" i="20"/>
  <c r="C2264" i="20"/>
  <c r="C2265" i="20"/>
  <c r="C2266" i="20"/>
  <c r="C2267" i="20"/>
  <c r="C2268" i="20"/>
  <c r="C2269" i="20"/>
  <c r="C2270" i="20"/>
  <c r="C2271" i="20"/>
  <c r="C2272" i="20"/>
  <c r="C2273" i="20"/>
  <c r="C2274" i="20"/>
  <c r="C2275" i="20"/>
  <c r="C2276" i="20"/>
  <c r="C2277" i="20"/>
  <c r="C2278" i="20"/>
  <c r="C2279" i="20"/>
  <c r="C2280" i="20"/>
  <c r="C2281" i="20"/>
  <c r="C2282" i="20"/>
  <c r="C2283" i="20"/>
  <c r="C2284" i="20"/>
  <c r="C2285" i="20"/>
  <c r="C2286" i="20"/>
  <c r="C2287" i="20"/>
  <c r="C2288" i="20"/>
  <c r="C2289" i="20"/>
  <c r="C2290" i="20"/>
  <c r="C2291" i="20"/>
  <c r="C2292" i="20"/>
  <c r="C2293" i="20"/>
  <c r="C2294" i="20"/>
  <c r="C2295" i="20"/>
  <c r="C2296" i="20"/>
  <c r="C2297" i="20"/>
  <c r="C2298" i="20"/>
  <c r="C2299" i="20"/>
  <c r="C2300" i="20"/>
  <c r="C2301" i="20"/>
  <c r="C2302" i="20"/>
  <c r="C2303" i="20"/>
  <c r="C2304" i="20"/>
  <c r="C2305" i="20"/>
  <c r="C2306" i="20"/>
  <c r="C2307" i="20"/>
  <c r="C2308" i="20"/>
  <c r="C2309" i="20"/>
  <c r="C2310" i="20"/>
  <c r="C2311" i="20"/>
  <c r="C2312" i="20"/>
  <c r="C2313" i="20"/>
  <c r="C2314" i="20"/>
  <c r="C2315" i="20"/>
  <c r="C2316" i="20"/>
  <c r="C2317" i="20"/>
  <c r="C2318" i="20"/>
  <c r="C2319" i="20"/>
  <c r="C2320" i="20"/>
  <c r="C2321" i="20"/>
  <c r="C2322" i="20"/>
  <c r="C2323" i="20"/>
  <c r="C2324" i="20"/>
  <c r="C2325" i="20"/>
  <c r="C2326" i="20"/>
  <c r="C2327" i="20"/>
  <c r="C2328" i="20"/>
  <c r="C2329" i="20"/>
  <c r="C2330" i="20"/>
  <c r="C2331" i="20"/>
  <c r="C2332" i="20"/>
  <c r="C2333" i="20"/>
  <c r="C2334" i="20"/>
  <c r="C2335" i="20"/>
  <c r="C2336" i="20"/>
  <c r="C2337" i="20"/>
  <c r="C2338" i="20"/>
  <c r="C2339" i="20"/>
  <c r="C2340" i="20"/>
  <c r="C2341" i="20"/>
  <c r="C2342" i="20"/>
  <c r="C2343" i="20"/>
  <c r="C2344" i="20"/>
  <c r="C2345" i="20"/>
  <c r="C2346" i="20"/>
  <c r="C2347" i="20"/>
  <c r="C2348" i="20"/>
  <c r="C2349" i="20"/>
  <c r="C2350" i="20"/>
  <c r="C2351" i="20"/>
  <c r="C2352" i="20"/>
  <c r="C2353" i="20"/>
  <c r="C2354" i="20"/>
  <c r="C2355" i="20"/>
  <c r="C2356" i="20"/>
  <c r="C2357" i="20"/>
  <c r="C2358" i="20"/>
  <c r="C2359" i="20"/>
  <c r="C2360" i="20"/>
  <c r="C2361" i="20"/>
  <c r="C2362" i="20"/>
  <c r="C2363" i="20"/>
  <c r="C2364" i="20"/>
  <c r="C2365" i="20"/>
  <c r="C2366" i="20"/>
  <c r="C2367" i="20"/>
  <c r="C2368" i="20"/>
  <c r="C2369" i="20"/>
  <c r="C2370" i="20"/>
  <c r="C2371" i="20"/>
  <c r="C2372" i="20"/>
  <c r="C2373" i="20"/>
  <c r="C2374" i="20"/>
  <c r="C2375" i="20"/>
  <c r="C2376" i="20"/>
  <c r="C2377" i="20"/>
  <c r="C2378" i="20"/>
  <c r="C2379" i="20"/>
  <c r="C2380" i="20"/>
  <c r="C2381" i="20"/>
  <c r="C2382" i="20"/>
  <c r="C2383" i="20"/>
  <c r="C2384" i="20"/>
  <c r="C2385" i="20"/>
  <c r="C2386" i="20"/>
  <c r="C2387" i="20"/>
  <c r="C2388" i="20"/>
  <c r="C2389" i="20"/>
  <c r="C2390" i="20"/>
  <c r="C2391" i="20"/>
  <c r="C2392" i="20"/>
  <c r="C2393" i="20"/>
  <c r="C2394" i="20"/>
  <c r="C2395" i="20"/>
  <c r="C2396" i="20"/>
  <c r="C2397" i="20"/>
  <c r="C2398" i="20"/>
  <c r="C2399" i="20"/>
  <c r="C2400" i="20"/>
  <c r="C2401" i="20"/>
  <c r="C2402" i="20"/>
  <c r="C2403" i="20"/>
  <c r="C2404" i="20"/>
  <c r="C2405" i="20"/>
  <c r="C2406" i="20"/>
  <c r="C2407" i="20"/>
  <c r="C2408" i="20"/>
  <c r="C2409" i="20"/>
  <c r="C2410" i="20"/>
  <c r="C2411" i="20"/>
  <c r="C2412" i="20"/>
  <c r="C2413" i="20"/>
  <c r="C2414" i="20"/>
  <c r="C2415" i="20"/>
  <c r="C2416" i="20"/>
  <c r="C2417" i="20"/>
  <c r="C2418" i="20"/>
  <c r="C2419" i="20"/>
  <c r="C2420" i="20"/>
  <c r="C2421" i="20"/>
  <c r="C2422" i="20"/>
  <c r="C2423" i="20"/>
  <c r="C2424" i="20"/>
  <c r="C2425" i="20"/>
  <c r="C2426" i="20"/>
  <c r="C2427" i="20"/>
  <c r="C2428" i="20"/>
  <c r="C2429" i="20"/>
  <c r="C2430" i="20"/>
  <c r="C2431" i="20"/>
  <c r="C2432" i="20"/>
  <c r="C2433" i="20"/>
  <c r="C2434" i="20"/>
  <c r="C2435" i="20"/>
  <c r="C2436" i="20"/>
  <c r="C2437" i="20"/>
  <c r="C2438" i="20"/>
  <c r="C2439" i="20"/>
  <c r="C2440" i="20"/>
  <c r="C2441" i="20"/>
  <c r="C2442" i="20"/>
  <c r="C2443" i="20"/>
  <c r="C2444" i="20"/>
  <c r="C2445" i="20"/>
  <c r="C2446" i="20"/>
  <c r="C2447" i="20"/>
  <c r="C2448" i="20"/>
  <c r="C2449" i="20"/>
  <c r="C2450" i="20"/>
  <c r="C2451" i="20"/>
  <c r="C2452" i="20"/>
  <c r="C2453" i="20"/>
  <c r="C2454" i="20"/>
  <c r="C2455" i="20"/>
  <c r="C2456" i="20"/>
  <c r="C2457" i="20"/>
  <c r="C2458" i="20"/>
  <c r="C2459" i="20"/>
  <c r="C2460" i="20"/>
  <c r="C2461" i="20"/>
  <c r="C2462" i="20"/>
  <c r="C2463" i="20"/>
  <c r="C2464" i="20"/>
  <c r="C2465" i="20"/>
  <c r="C2466" i="20"/>
  <c r="C2467" i="20"/>
  <c r="C2468" i="20"/>
  <c r="C2469" i="20"/>
  <c r="C2470" i="20"/>
  <c r="C2471" i="20"/>
  <c r="C2472" i="20"/>
  <c r="C2473" i="20"/>
  <c r="C2474" i="20"/>
  <c r="C2475" i="20"/>
  <c r="C2476" i="20"/>
  <c r="C2477" i="20"/>
  <c r="C2478" i="20"/>
  <c r="C2479" i="20"/>
  <c r="C2480" i="20"/>
  <c r="C2481" i="20"/>
  <c r="C2482" i="20"/>
  <c r="C2483" i="20"/>
  <c r="C2484" i="20"/>
  <c r="C2485" i="20"/>
  <c r="C2486" i="20"/>
  <c r="C2487" i="20"/>
  <c r="C2488" i="20"/>
  <c r="C2489" i="20"/>
  <c r="C2490" i="20"/>
  <c r="C2491" i="20"/>
  <c r="C2492" i="20"/>
  <c r="C2493" i="20"/>
  <c r="C2494" i="20"/>
  <c r="C2495" i="20"/>
  <c r="C2496" i="20"/>
  <c r="C2497" i="20"/>
  <c r="C2498" i="20"/>
  <c r="C2499" i="20"/>
  <c r="C2500" i="20"/>
  <c r="C2501" i="20"/>
  <c r="C2502" i="20"/>
  <c r="C2503" i="20"/>
  <c r="C2504" i="20"/>
  <c r="C2505" i="20"/>
  <c r="C2506" i="20"/>
  <c r="C2507" i="20"/>
  <c r="C2508" i="20"/>
  <c r="C2509" i="20"/>
  <c r="C2510" i="20"/>
  <c r="C2511" i="20"/>
  <c r="C2512" i="20"/>
  <c r="C2513" i="20"/>
  <c r="C2514" i="20"/>
  <c r="C2515" i="20"/>
  <c r="C2516" i="20"/>
  <c r="C2517" i="20"/>
  <c r="C2518" i="20"/>
  <c r="C2519" i="20"/>
  <c r="C2520" i="20"/>
  <c r="C2521" i="20"/>
  <c r="C2522" i="20"/>
  <c r="C2523" i="20"/>
  <c r="C2524" i="20"/>
  <c r="C2525" i="20"/>
  <c r="C2526" i="20"/>
  <c r="C2527" i="20"/>
  <c r="C2528" i="20"/>
  <c r="C2529" i="20"/>
  <c r="C2530" i="20"/>
  <c r="C2531" i="20"/>
  <c r="C2532" i="20"/>
  <c r="C2533" i="20"/>
  <c r="C2534" i="20"/>
  <c r="C2535" i="20"/>
  <c r="C2536" i="20"/>
  <c r="C2537" i="20"/>
  <c r="C2538" i="20"/>
  <c r="C2539" i="20"/>
  <c r="C2540" i="20"/>
  <c r="C2541" i="20"/>
  <c r="C2542" i="20"/>
  <c r="C2543" i="20"/>
  <c r="C2544" i="20"/>
  <c r="C2545" i="20"/>
  <c r="C2546" i="20"/>
  <c r="C2547" i="20"/>
  <c r="C2548" i="20"/>
  <c r="C2549" i="20"/>
  <c r="C2550" i="20"/>
  <c r="C2551" i="20"/>
  <c r="C2552" i="20"/>
  <c r="C2553" i="20"/>
  <c r="C2554" i="20"/>
  <c r="C2555" i="20"/>
  <c r="C2556" i="20"/>
  <c r="C2557" i="20"/>
  <c r="C2558" i="20"/>
  <c r="C2559" i="20"/>
  <c r="C2560" i="20"/>
  <c r="C2561" i="20"/>
  <c r="C2562" i="20"/>
  <c r="C2563" i="20"/>
  <c r="C2564" i="20"/>
  <c r="C2565" i="20"/>
  <c r="C2566" i="20"/>
  <c r="C2567" i="20"/>
  <c r="C2568" i="20"/>
  <c r="C2569" i="20"/>
  <c r="C2570" i="20"/>
  <c r="C2571" i="20"/>
  <c r="C2572" i="20"/>
  <c r="C2573" i="20"/>
  <c r="C2574" i="20"/>
  <c r="C2575" i="20"/>
  <c r="C2576" i="20"/>
  <c r="C2577" i="20"/>
  <c r="C2578" i="20"/>
  <c r="C2579" i="20"/>
  <c r="C2580" i="20"/>
  <c r="C2581" i="20"/>
  <c r="C2582" i="20"/>
  <c r="C2583" i="20"/>
  <c r="C2584" i="20"/>
  <c r="C2585" i="20"/>
  <c r="C2586" i="20"/>
  <c r="C2587" i="20"/>
  <c r="C2588" i="20"/>
  <c r="C2589" i="20"/>
  <c r="C2590" i="20"/>
  <c r="C2591" i="20"/>
  <c r="C2592" i="20"/>
  <c r="C2593" i="20"/>
  <c r="C2594" i="20"/>
  <c r="C2595" i="20"/>
  <c r="C2596" i="20"/>
  <c r="C2597" i="20"/>
  <c r="C2598" i="20"/>
  <c r="C2599" i="20"/>
  <c r="C2600" i="20"/>
  <c r="C2601" i="20"/>
  <c r="C2602" i="20"/>
  <c r="C2603" i="20"/>
  <c r="C2604" i="20"/>
  <c r="C2605" i="20"/>
  <c r="C2606" i="20"/>
  <c r="C2607" i="20"/>
  <c r="C2608" i="20"/>
  <c r="C2609" i="20"/>
  <c r="C2610" i="20"/>
  <c r="C2611" i="20"/>
  <c r="C2612" i="20"/>
  <c r="C2613" i="20"/>
  <c r="C2614" i="20"/>
  <c r="C2615" i="20"/>
  <c r="C2616" i="20"/>
  <c r="C2617" i="20"/>
  <c r="C2618" i="20"/>
  <c r="C2619" i="20"/>
  <c r="C2620" i="20"/>
  <c r="C2621" i="20"/>
  <c r="C2622" i="20"/>
  <c r="C2623" i="20"/>
  <c r="C2624" i="20"/>
  <c r="C2625" i="20"/>
  <c r="C2626" i="20"/>
  <c r="C2627" i="20"/>
  <c r="C2628" i="20"/>
  <c r="C2629" i="20"/>
  <c r="C2630" i="20"/>
  <c r="C2631" i="20"/>
  <c r="C2632" i="20"/>
  <c r="C2633" i="20"/>
  <c r="C2634" i="20"/>
  <c r="C2635" i="20"/>
  <c r="C2636" i="20"/>
  <c r="C2637" i="20"/>
  <c r="C2638" i="20"/>
  <c r="C2639" i="20"/>
  <c r="C2640" i="20"/>
  <c r="C2641" i="20"/>
  <c r="C2642" i="20"/>
  <c r="C2643" i="20"/>
  <c r="C2644" i="20"/>
  <c r="C2645" i="20"/>
  <c r="C2646" i="20"/>
  <c r="C2647" i="20"/>
  <c r="C2648" i="20"/>
  <c r="C2649" i="20"/>
  <c r="C2650" i="20"/>
  <c r="C2651" i="20"/>
  <c r="C2652" i="20"/>
  <c r="C2653" i="20"/>
  <c r="C2654" i="20"/>
  <c r="C2655" i="20"/>
  <c r="C2656" i="20"/>
  <c r="C2657" i="20"/>
  <c r="C2658" i="20"/>
  <c r="C2659" i="20"/>
  <c r="C2660" i="20"/>
  <c r="C2661" i="20"/>
  <c r="C2662" i="20"/>
  <c r="C2663" i="20"/>
  <c r="C2664" i="20"/>
  <c r="C2665" i="20"/>
  <c r="C2666" i="20"/>
  <c r="C2667" i="20"/>
  <c r="C2668" i="20"/>
  <c r="C2669" i="20"/>
  <c r="C2670" i="20"/>
  <c r="C2671" i="20"/>
  <c r="C2672" i="20"/>
  <c r="C2673" i="20"/>
  <c r="C2674" i="20"/>
  <c r="C2675" i="20"/>
  <c r="C2676" i="20"/>
  <c r="C2677" i="20"/>
  <c r="C2678" i="20"/>
  <c r="C2679" i="20"/>
  <c r="C2680" i="20"/>
  <c r="C2681" i="20"/>
  <c r="C2682" i="20"/>
  <c r="C2683" i="20"/>
  <c r="C2684" i="20"/>
  <c r="C2685" i="20"/>
  <c r="C2686" i="20"/>
  <c r="C2687" i="20"/>
  <c r="C2688" i="20"/>
  <c r="C2689" i="20"/>
  <c r="C2690" i="20"/>
  <c r="C2691" i="20"/>
  <c r="C2692" i="20"/>
  <c r="C2693" i="20"/>
  <c r="C2694" i="20"/>
  <c r="C2695" i="20"/>
  <c r="C2696" i="20"/>
  <c r="C2697" i="20"/>
  <c r="C2698" i="20"/>
  <c r="C2699" i="20"/>
  <c r="C2700" i="20"/>
  <c r="C2701" i="20"/>
  <c r="C2702" i="20"/>
  <c r="C2703" i="20"/>
  <c r="C2704" i="20"/>
  <c r="C2705" i="20"/>
  <c r="C2706" i="20"/>
  <c r="C2707" i="20"/>
  <c r="C2708" i="20"/>
  <c r="C2709" i="20"/>
  <c r="C2710" i="20"/>
  <c r="C2711" i="20"/>
  <c r="C2712" i="20"/>
  <c r="C2713" i="20"/>
  <c r="C2714" i="20"/>
  <c r="C2715" i="20"/>
  <c r="C2716" i="20"/>
  <c r="C2717" i="20"/>
  <c r="C2718" i="20"/>
  <c r="C2719" i="20"/>
  <c r="C2720" i="20"/>
  <c r="C2721" i="20"/>
  <c r="C2722" i="20"/>
  <c r="C2723" i="20"/>
  <c r="C2724" i="20"/>
  <c r="C2725" i="20"/>
  <c r="C2726" i="20"/>
  <c r="C2727" i="20"/>
  <c r="C2728" i="20"/>
  <c r="C2729" i="20"/>
  <c r="C2730" i="20"/>
  <c r="C2731" i="20"/>
  <c r="C2732" i="20"/>
  <c r="C2733" i="20"/>
  <c r="C2734" i="20"/>
  <c r="C2735" i="20"/>
  <c r="C2736" i="20"/>
  <c r="C2737" i="20"/>
  <c r="C2738" i="20"/>
  <c r="C2739" i="20"/>
  <c r="C2740" i="20"/>
  <c r="C2741" i="20"/>
  <c r="C2742" i="20"/>
  <c r="C2743" i="20"/>
  <c r="C2744" i="20"/>
  <c r="C2745" i="20"/>
  <c r="C2746" i="20"/>
  <c r="C2747" i="20"/>
  <c r="C2748" i="20"/>
  <c r="C2749" i="20"/>
  <c r="C2750" i="20"/>
  <c r="C2751" i="20"/>
  <c r="C2752" i="20"/>
  <c r="C2753" i="20"/>
  <c r="C2754" i="20"/>
  <c r="C2755" i="20"/>
  <c r="C2756" i="20"/>
  <c r="C2757" i="20"/>
  <c r="C2758" i="20"/>
  <c r="C2759" i="20"/>
  <c r="C2760" i="20"/>
  <c r="C2761" i="20"/>
  <c r="C2762" i="20"/>
  <c r="C2763" i="20"/>
  <c r="C2764" i="20"/>
  <c r="C2765" i="20"/>
  <c r="C2766" i="20"/>
  <c r="C2767" i="20"/>
  <c r="C2768" i="20"/>
  <c r="C2769" i="20"/>
  <c r="C2770" i="20"/>
  <c r="C2771" i="20"/>
  <c r="C2772" i="20"/>
  <c r="C2773" i="20"/>
  <c r="C2774" i="20"/>
  <c r="C2775" i="20"/>
  <c r="C2776" i="20"/>
  <c r="C2777" i="20"/>
  <c r="C2778" i="20"/>
  <c r="C2779" i="20"/>
  <c r="C2780" i="20"/>
  <c r="C2781" i="20"/>
  <c r="C2782" i="20"/>
  <c r="C2783" i="20"/>
  <c r="C2784" i="20"/>
  <c r="C2785" i="20"/>
  <c r="C2786" i="20"/>
  <c r="C2787" i="20"/>
  <c r="C2788" i="20"/>
  <c r="C2789" i="20"/>
  <c r="C2790" i="20"/>
  <c r="C2791" i="20"/>
  <c r="C2792" i="20"/>
  <c r="C2793" i="20"/>
  <c r="C2794" i="20"/>
  <c r="C2795" i="20"/>
  <c r="C2796" i="20"/>
  <c r="C2797" i="20"/>
  <c r="C2798" i="20"/>
  <c r="C2799" i="20"/>
  <c r="C2800" i="20"/>
  <c r="C2801" i="20"/>
  <c r="C2802" i="20"/>
  <c r="C2803" i="20"/>
  <c r="C2804" i="20"/>
  <c r="C2805" i="20"/>
  <c r="C2806" i="20"/>
  <c r="C2807" i="20"/>
  <c r="C2808" i="20"/>
  <c r="C2809" i="20"/>
  <c r="C2810" i="20"/>
  <c r="C2811" i="20"/>
  <c r="C2812" i="20"/>
  <c r="C2813" i="20"/>
  <c r="C2814" i="20"/>
  <c r="C2815" i="20"/>
  <c r="C2816" i="20"/>
  <c r="C2817" i="20"/>
  <c r="C2818" i="20"/>
  <c r="C2819" i="20"/>
  <c r="C2820" i="20"/>
  <c r="C2821" i="20"/>
  <c r="C2822" i="20"/>
  <c r="C2823" i="20"/>
  <c r="C2824" i="20"/>
  <c r="C2825" i="20"/>
  <c r="C2826" i="20"/>
  <c r="C2827" i="20"/>
  <c r="C2828" i="20"/>
  <c r="C2829" i="20"/>
  <c r="C2830" i="20"/>
  <c r="C2831" i="20"/>
  <c r="C2832" i="20"/>
  <c r="C2833" i="20"/>
  <c r="C2834" i="20"/>
  <c r="C2835" i="20"/>
  <c r="C2836" i="20"/>
  <c r="C2837" i="20"/>
  <c r="C2838" i="20"/>
  <c r="C2839" i="20"/>
  <c r="C2840" i="20"/>
  <c r="C2841" i="20"/>
  <c r="C2842" i="20"/>
  <c r="C2843" i="20"/>
  <c r="C2844" i="20"/>
  <c r="C2845" i="20"/>
  <c r="C2846" i="20"/>
  <c r="C2847" i="20"/>
  <c r="C2848" i="20"/>
  <c r="C2849" i="20"/>
  <c r="C2850" i="20"/>
  <c r="C2851" i="20"/>
  <c r="C2852" i="20"/>
  <c r="C2853" i="20"/>
  <c r="C2854" i="20"/>
  <c r="C2855" i="20"/>
  <c r="C2856" i="20"/>
  <c r="C2857" i="20"/>
  <c r="C2858" i="20"/>
  <c r="C2859" i="20"/>
  <c r="C2860" i="20"/>
  <c r="C2861" i="20"/>
  <c r="C2862" i="20"/>
  <c r="C2863" i="20"/>
  <c r="C2864" i="20"/>
  <c r="C2865" i="20"/>
  <c r="C2866" i="20"/>
  <c r="C2867" i="20"/>
  <c r="C2868" i="20"/>
  <c r="C2869" i="20"/>
  <c r="C2870" i="20"/>
  <c r="C2871" i="20"/>
  <c r="C2872" i="20"/>
  <c r="C2873" i="20"/>
  <c r="C2874" i="20"/>
  <c r="C2875" i="20"/>
  <c r="C2876" i="20"/>
  <c r="C2877" i="20"/>
  <c r="C2878" i="20"/>
  <c r="C2879" i="20"/>
  <c r="C2880" i="20"/>
  <c r="C2881" i="20"/>
  <c r="C2882" i="20"/>
  <c r="C2883" i="20"/>
  <c r="C2884" i="20"/>
  <c r="C2885" i="20"/>
  <c r="C2886" i="20"/>
  <c r="C2887" i="20"/>
  <c r="C2888" i="20"/>
  <c r="C2889" i="20"/>
  <c r="C2890" i="20"/>
  <c r="C2891" i="20"/>
  <c r="C2892" i="20"/>
  <c r="C2893" i="20"/>
  <c r="C2894" i="20"/>
  <c r="C2895" i="20"/>
  <c r="C2896" i="20"/>
  <c r="C2897" i="20"/>
  <c r="C2898" i="20"/>
  <c r="C2899" i="20"/>
  <c r="C2900" i="20"/>
  <c r="C2901" i="20"/>
  <c r="C2902" i="20"/>
  <c r="C2903" i="20"/>
  <c r="C2904" i="20"/>
  <c r="C2905" i="20"/>
  <c r="C2906" i="20"/>
  <c r="C2907" i="20"/>
  <c r="C2908" i="20"/>
  <c r="C2909" i="20"/>
  <c r="C2910" i="20"/>
  <c r="C2911" i="20"/>
  <c r="C2912" i="20"/>
  <c r="C2913" i="20"/>
  <c r="C2914" i="20"/>
  <c r="C2915" i="20"/>
  <c r="C2916" i="20"/>
  <c r="C2917" i="20"/>
  <c r="C2918" i="20"/>
  <c r="C2919" i="20"/>
  <c r="C2920" i="20"/>
  <c r="C2921" i="20"/>
  <c r="C2922" i="20"/>
  <c r="C2923" i="20"/>
  <c r="C2924" i="20"/>
  <c r="C2925" i="20"/>
  <c r="C2926" i="20"/>
  <c r="C2927" i="20"/>
  <c r="C2928" i="20"/>
  <c r="C2929" i="20"/>
  <c r="C2930" i="20"/>
  <c r="C2931" i="20"/>
  <c r="C2932" i="20"/>
  <c r="C2933" i="20"/>
  <c r="C2934" i="20"/>
  <c r="C2935" i="20"/>
  <c r="C2936" i="20"/>
  <c r="C2937" i="20"/>
  <c r="C2938" i="20"/>
  <c r="C2939" i="20"/>
  <c r="C2940" i="20"/>
  <c r="C2941" i="20"/>
  <c r="C2942" i="20"/>
  <c r="C2943" i="20"/>
  <c r="C2944" i="20"/>
  <c r="C2945" i="20"/>
  <c r="C2946" i="20"/>
  <c r="C2947" i="20"/>
  <c r="C2948" i="20"/>
  <c r="C2949" i="20"/>
  <c r="C2950" i="20"/>
  <c r="C2951" i="20"/>
  <c r="C2952" i="20"/>
  <c r="C2953" i="20"/>
  <c r="C2954" i="20"/>
  <c r="C2955" i="20"/>
  <c r="C2956" i="20"/>
  <c r="C2957" i="20"/>
  <c r="C2958" i="20"/>
  <c r="C2959" i="20"/>
  <c r="C2960" i="20"/>
  <c r="C2961" i="20"/>
  <c r="C2962" i="20"/>
  <c r="C2963" i="20"/>
  <c r="C2964" i="20"/>
  <c r="C2965" i="20"/>
  <c r="C2966" i="20"/>
  <c r="C2967" i="20"/>
  <c r="C2968" i="20"/>
  <c r="C2969" i="20"/>
  <c r="C2970" i="20"/>
  <c r="C2971" i="20"/>
  <c r="C2972" i="20"/>
  <c r="C2973" i="20"/>
  <c r="C2974" i="20"/>
  <c r="C2975" i="20"/>
  <c r="C2976" i="20"/>
  <c r="C2977" i="20"/>
  <c r="C2978" i="20"/>
  <c r="C2979" i="20"/>
  <c r="C2980" i="20"/>
  <c r="C2981" i="20"/>
  <c r="C2982" i="20"/>
  <c r="C2983" i="20"/>
  <c r="C2984" i="20"/>
  <c r="C2985" i="20"/>
  <c r="C2986" i="20"/>
  <c r="C2987" i="20"/>
  <c r="C2988" i="20"/>
  <c r="C2989" i="20"/>
  <c r="C2990" i="20"/>
  <c r="C2991" i="20"/>
  <c r="C2992" i="20"/>
  <c r="C2993" i="20"/>
  <c r="C2994" i="20"/>
  <c r="C2995" i="20"/>
  <c r="C2996" i="20"/>
  <c r="C2997" i="20"/>
  <c r="C2998" i="20"/>
  <c r="C2999" i="20"/>
  <c r="C3000" i="20"/>
  <c r="C3001" i="20"/>
  <c r="C3002" i="20"/>
  <c r="C3003" i="20"/>
  <c r="C3004" i="20"/>
  <c r="C3005" i="20"/>
  <c r="C3006" i="20"/>
  <c r="C3007" i="20"/>
  <c r="C3008" i="20"/>
  <c r="C3009" i="20"/>
  <c r="C3010" i="20"/>
  <c r="C3011" i="20"/>
  <c r="C3012" i="20"/>
  <c r="C3013" i="20"/>
  <c r="C3014" i="20"/>
  <c r="C3015" i="20"/>
  <c r="C16" i="20"/>
  <c r="F1" i="20" l="1"/>
  <c r="Q18" i="7" l="1"/>
  <c r="L6" i="7" l="1"/>
  <c r="Q19" i="20"/>
  <c r="Q20" i="20"/>
  <c r="Q21" i="20"/>
  <c r="Q22" i="20"/>
  <c r="Q23" i="20"/>
  <c r="Q24" i="20"/>
  <c r="Q25" i="20"/>
  <c r="Q26" i="20"/>
  <c r="Q27" i="20"/>
  <c r="Q28" i="20"/>
  <c r="Q29" i="20"/>
  <c r="Q30" i="20"/>
  <c r="Q31" i="20"/>
  <c r="Q32" i="20"/>
  <c r="Q33" i="20"/>
  <c r="Q34" i="20"/>
  <c r="Q35" i="20"/>
  <c r="Q36" i="20"/>
  <c r="Q37" i="20"/>
  <c r="Q38" i="20"/>
  <c r="Q39" i="20"/>
  <c r="Q40" i="20"/>
  <c r="Q41" i="20"/>
  <c r="Q42" i="20"/>
  <c r="Q43" i="20"/>
  <c r="Q44" i="20"/>
  <c r="Q45" i="20"/>
  <c r="Q46" i="20"/>
  <c r="Q47" i="20"/>
  <c r="Q48" i="20"/>
  <c r="Q49" i="20"/>
  <c r="Q50" i="20"/>
  <c r="Q51" i="20"/>
  <c r="Q52" i="20"/>
  <c r="Q53" i="20"/>
  <c r="Q54" i="20"/>
  <c r="Q55" i="20"/>
  <c r="Q56" i="20"/>
  <c r="Q57" i="20"/>
  <c r="Q58" i="20"/>
  <c r="Q59" i="20"/>
  <c r="Q60" i="20"/>
  <c r="Q61" i="20"/>
  <c r="Q62" i="20"/>
  <c r="Q63" i="20"/>
  <c r="Q64" i="20"/>
  <c r="Q65" i="20"/>
  <c r="Q66" i="20"/>
  <c r="Q67" i="20"/>
  <c r="Q68" i="20"/>
  <c r="Q69" i="20"/>
  <c r="Q70" i="20"/>
  <c r="Q71" i="20"/>
  <c r="Q72" i="20"/>
  <c r="Q73" i="20"/>
  <c r="Q74" i="20"/>
  <c r="Q75" i="20"/>
  <c r="Q76" i="20"/>
  <c r="Q77" i="20"/>
  <c r="Q78" i="20"/>
  <c r="Q79" i="20"/>
  <c r="Q80" i="20"/>
  <c r="Q81" i="20"/>
  <c r="Q82" i="20"/>
  <c r="Q83" i="20"/>
  <c r="Q84" i="20"/>
  <c r="Q85" i="20"/>
  <c r="Q86" i="20"/>
  <c r="Q87" i="20"/>
  <c r="Q88" i="20"/>
  <c r="Q89" i="20"/>
  <c r="Q90" i="20"/>
  <c r="Q91" i="20"/>
  <c r="Q92" i="20"/>
  <c r="Q93" i="20"/>
  <c r="Q94" i="20"/>
  <c r="Q95" i="20"/>
  <c r="Q96" i="20"/>
  <c r="Q97" i="20"/>
  <c r="Q98" i="20"/>
  <c r="Q99" i="20"/>
  <c r="Q100" i="20"/>
  <c r="Q101" i="20"/>
  <c r="Q102" i="20"/>
  <c r="Q103" i="20"/>
  <c r="Q104" i="20"/>
  <c r="Q105" i="20"/>
  <c r="Q106" i="20"/>
  <c r="Q107" i="20"/>
  <c r="Q108" i="20"/>
  <c r="Q109" i="20"/>
  <c r="Q110" i="20"/>
  <c r="Q111" i="20"/>
  <c r="Q112" i="20"/>
  <c r="Q113" i="20"/>
  <c r="Q114" i="20"/>
  <c r="Q115" i="20"/>
  <c r="Q116" i="20"/>
  <c r="Q117" i="20"/>
  <c r="Q118" i="20"/>
  <c r="Q119" i="20"/>
  <c r="Q120" i="20"/>
  <c r="Q121" i="20"/>
  <c r="Q122" i="20"/>
  <c r="Q123" i="20"/>
  <c r="Q124" i="20"/>
  <c r="Q125" i="20"/>
  <c r="Q126" i="20"/>
  <c r="Q127" i="20"/>
  <c r="Q128" i="20"/>
  <c r="Q129" i="20"/>
  <c r="Q130" i="20"/>
  <c r="Q131" i="20"/>
  <c r="Q132" i="20"/>
  <c r="Q133" i="20"/>
  <c r="Q134" i="20"/>
  <c r="Q135" i="20"/>
  <c r="Q136" i="20"/>
  <c r="Q137" i="20"/>
  <c r="Q138" i="20"/>
  <c r="Q139" i="20"/>
  <c r="Q140" i="20"/>
  <c r="Q141" i="20"/>
  <c r="Q142" i="20"/>
  <c r="Q143" i="20"/>
  <c r="Q144" i="20"/>
  <c r="Q145" i="20"/>
  <c r="Q146" i="20"/>
  <c r="Q147" i="20"/>
  <c r="Q148" i="20"/>
  <c r="Q149" i="20"/>
  <c r="Q150" i="20"/>
  <c r="Q151" i="20"/>
  <c r="Q152" i="20"/>
  <c r="Q153" i="20"/>
  <c r="Q154" i="20"/>
  <c r="Q155" i="20"/>
  <c r="Q156" i="20"/>
  <c r="Q157" i="20"/>
  <c r="Q158" i="20"/>
  <c r="Q159" i="20"/>
  <c r="Q160" i="20"/>
  <c r="Q161" i="20"/>
  <c r="Q162" i="20"/>
  <c r="Q163" i="20"/>
  <c r="Q164" i="20"/>
  <c r="Q165" i="20"/>
  <c r="Q166" i="20"/>
  <c r="Q167" i="20"/>
  <c r="Q168" i="20"/>
  <c r="Q169" i="20"/>
  <c r="Q170" i="20"/>
  <c r="Q171" i="20"/>
  <c r="Q172" i="20"/>
  <c r="Q173" i="20"/>
  <c r="Q174" i="20"/>
  <c r="Q175" i="20"/>
  <c r="Q176" i="20"/>
  <c r="Q177" i="20"/>
  <c r="Q178" i="20"/>
  <c r="Q179" i="20"/>
  <c r="Q180" i="20"/>
  <c r="Q181" i="20"/>
  <c r="Q182" i="20"/>
  <c r="Q183" i="20"/>
  <c r="Q184" i="20"/>
  <c r="Q185" i="20"/>
  <c r="Q186" i="20"/>
  <c r="Q187" i="20"/>
  <c r="Q188" i="20"/>
  <c r="Q189" i="20"/>
  <c r="Q190" i="20"/>
  <c r="Q191" i="20"/>
  <c r="Q192" i="20"/>
  <c r="Q193" i="20"/>
  <c r="Q194" i="20"/>
  <c r="Q195" i="20"/>
  <c r="Q196" i="20"/>
  <c r="Q197" i="20"/>
  <c r="Q198" i="20"/>
  <c r="Q199" i="20"/>
  <c r="Q200" i="20"/>
  <c r="Q201" i="20"/>
  <c r="Q202" i="20"/>
  <c r="Q203" i="20"/>
  <c r="Q204" i="20"/>
  <c r="Q205" i="20"/>
  <c r="Q206" i="20"/>
  <c r="Q207" i="20"/>
  <c r="Q208" i="20"/>
  <c r="Q209" i="20"/>
  <c r="Q210" i="20"/>
  <c r="Q211" i="20"/>
  <c r="Q212" i="20"/>
  <c r="Q213" i="20"/>
  <c r="Q214" i="20"/>
  <c r="Q215" i="20"/>
  <c r="Q216" i="20"/>
  <c r="Q217" i="20"/>
  <c r="Q218" i="20"/>
  <c r="Q219" i="20"/>
  <c r="Q220" i="20"/>
  <c r="Q221" i="20"/>
  <c r="Q222" i="20"/>
  <c r="Q223" i="20"/>
  <c r="Q224" i="20"/>
  <c r="Q225" i="20"/>
  <c r="Q226" i="20"/>
  <c r="Q227" i="20"/>
  <c r="Q228" i="20"/>
  <c r="Q229" i="20"/>
  <c r="Q230" i="20"/>
  <c r="Q231" i="20"/>
  <c r="Q232" i="20"/>
  <c r="Q233" i="20"/>
  <c r="Q234" i="20"/>
  <c r="Q235" i="20"/>
  <c r="Q236" i="20"/>
  <c r="Q237" i="20"/>
  <c r="Q238" i="20"/>
  <c r="Q239" i="20"/>
  <c r="Q240" i="20"/>
  <c r="Q241" i="20"/>
  <c r="Q242" i="20"/>
  <c r="Q243" i="20"/>
  <c r="Q244" i="20"/>
  <c r="Q245" i="20"/>
  <c r="Q246" i="20"/>
  <c r="Q247" i="20"/>
  <c r="Q248" i="20"/>
  <c r="Q249" i="20"/>
  <c r="Q250" i="20"/>
  <c r="Q251" i="20"/>
  <c r="Q252" i="20"/>
  <c r="Q253" i="20"/>
  <c r="Q254" i="20"/>
  <c r="Q255" i="20"/>
  <c r="Q256" i="20"/>
  <c r="Q257" i="20"/>
  <c r="Q258" i="20"/>
  <c r="Q259" i="20"/>
  <c r="Q260" i="20"/>
  <c r="Q261" i="20"/>
  <c r="Q262" i="20"/>
  <c r="Q263" i="20"/>
  <c r="Q264" i="20"/>
  <c r="Q265" i="20"/>
  <c r="Q266" i="20"/>
  <c r="Q267" i="20"/>
  <c r="Q268" i="20"/>
  <c r="Q269" i="20"/>
  <c r="Q270" i="20"/>
  <c r="Q271" i="20"/>
  <c r="Q272" i="20"/>
  <c r="Q273" i="20"/>
  <c r="Q274" i="20"/>
  <c r="Q275" i="20"/>
  <c r="Q276" i="20"/>
  <c r="Q277" i="20"/>
  <c r="Q278" i="20"/>
  <c r="Q279" i="20"/>
  <c r="Q280" i="20"/>
  <c r="Q281" i="20"/>
  <c r="Q282" i="20"/>
  <c r="Q283" i="20"/>
  <c r="Q284" i="20"/>
  <c r="Q285" i="20"/>
  <c r="Q286" i="20"/>
  <c r="Q287" i="20"/>
  <c r="Q288" i="20"/>
  <c r="Q289" i="20"/>
  <c r="Q290" i="20"/>
  <c r="Q291" i="20"/>
  <c r="Q292" i="20"/>
  <c r="Q293" i="20"/>
  <c r="Q294" i="20"/>
  <c r="Q295" i="20"/>
  <c r="Q296" i="20"/>
  <c r="Q297" i="20"/>
  <c r="Q298" i="20"/>
  <c r="Q299" i="20"/>
  <c r="Q300" i="20"/>
  <c r="Q301" i="20"/>
  <c r="Q302" i="20"/>
  <c r="Q303" i="20"/>
  <c r="Q304" i="20"/>
  <c r="Q305" i="20"/>
  <c r="Q306" i="20"/>
  <c r="Q307" i="20"/>
  <c r="Q308" i="20"/>
  <c r="Q309" i="20"/>
  <c r="Q310" i="20"/>
  <c r="Q311" i="20"/>
  <c r="Q312" i="20"/>
  <c r="Q313" i="20"/>
  <c r="Q314" i="20"/>
  <c r="Q315" i="20"/>
  <c r="Q316" i="20"/>
  <c r="Q317" i="20"/>
  <c r="Q318" i="20"/>
  <c r="Q319" i="20"/>
  <c r="Q320" i="20"/>
  <c r="Q321" i="20"/>
  <c r="Q322" i="20"/>
  <c r="Q323" i="20"/>
  <c r="Q324" i="20"/>
  <c r="Q325" i="20"/>
  <c r="Q326" i="20"/>
  <c r="Q327" i="20"/>
  <c r="Q328" i="20"/>
  <c r="Q329" i="20"/>
  <c r="Q330" i="20"/>
  <c r="Q331" i="20"/>
  <c r="Q332" i="20"/>
  <c r="Q333" i="20"/>
  <c r="Q334" i="20"/>
  <c r="Q335" i="20"/>
  <c r="Q336" i="20"/>
  <c r="Q337" i="20"/>
  <c r="Q338" i="20"/>
  <c r="Q339" i="20"/>
  <c r="Q340" i="20"/>
  <c r="Q341" i="20"/>
  <c r="Q342" i="20"/>
  <c r="Q343" i="20"/>
  <c r="Q344" i="20"/>
  <c r="Q345" i="20"/>
  <c r="Q346" i="20"/>
  <c r="Q347" i="20"/>
  <c r="Q348" i="20"/>
  <c r="Q349" i="20"/>
  <c r="Q350" i="20"/>
  <c r="Q351" i="20"/>
  <c r="Q352" i="20"/>
  <c r="Q353" i="20"/>
  <c r="Q354" i="20"/>
  <c r="Q355" i="20"/>
  <c r="Q356" i="20"/>
  <c r="Q357" i="20"/>
  <c r="Q358" i="20"/>
  <c r="Q359" i="20"/>
  <c r="Q360" i="20"/>
  <c r="Q361" i="20"/>
  <c r="Q362" i="20"/>
  <c r="Q363" i="20"/>
  <c r="Q364" i="20"/>
  <c r="Q365" i="20"/>
  <c r="Q366" i="20"/>
  <c r="Q367" i="20"/>
  <c r="Q368" i="20"/>
  <c r="Q369" i="20"/>
  <c r="Q370" i="20"/>
  <c r="Q371" i="20"/>
  <c r="Q372" i="20"/>
  <c r="Q373" i="20"/>
  <c r="Q374" i="20"/>
  <c r="Q375" i="20"/>
  <c r="Q376" i="20"/>
  <c r="Q377" i="20"/>
  <c r="Q378" i="20"/>
  <c r="Q379" i="20"/>
  <c r="Q380" i="20"/>
  <c r="Q381" i="20"/>
  <c r="Q382" i="20"/>
  <c r="Q383" i="20"/>
  <c r="Q384" i="20"/>
  <c r="Q385" i="20"/>
  <c r="Q386" i="20"/>
  <c r="Q387" i="20"/>
  <c r="Q388" i="20"/>
  <c r="Q389" i="20"/>
  <c r="Q390" i="20"/>
  <c r="Q391" i="20"/>
  <c r="Q392" i="20"/>
  <c r="Q393" i="20"/>
  <c r="Q394" i="20"/>
  <c r="Q395" i="20"/>
  <c r="Q396" i="20"/>
  <c r="Q397" i="20"/>
  <c r="Q398" i="20"/>
  <c r="Q399" i="20"/>
  <c r="Q400" i="20"/>
  <c r="Q401" i="20"/>
  <c r="Q402" i="20"/>
  <c r="Q403" i="20"/>
  <c r="Q404" i="20"/>
  <c r="Q405" i="20"/>
  <c r="Q406" i="20"/>
  <c r="Q407" i="20"/>
  <c r="Q408" i="20"/>
  <c r="Q409" i="20"/>
  <c r="Q410" i="20"/>
  <c r="Q411" i="20"/>
  <c r="Q412" i="20"/>
  <c r="Q413" i="20"/>
  <c r="Q414" i="20"/>
  <c r="Q415" i="20"/>
  <c r="Q416" i="20"/>
  <c r="Q417" i="20"/>
  <c r="Q418" i="20"/>
  <c r="Q419" i="20"/>
  <c r="Q420" i="20"/>
  <c r="Q421" i="20"/>
  <c r="Q422" i="20"/>
  <c r="Q423" i="20"/>
  <c r="Q424" i="20"/>
  <c r="Q425" i="20"/>
  <c r="Q426" i="20"/>
  <c r="Q427" i="20"/>
  <c r="Q428" i="20"/>
  <c r="Q429" i="20"/>
  <c r="Q430" i="20"/>
  <c r="Q431" i="20"/>
  <c r="Q432" i="20"/>
  <c r="Q433" i="20"/>
  <c r="Q434" i="20"/>
  <c r="Q435" i="20"/>
  <c r="Q436" i="20"/>
  <c r="Q437" i="20"/>
  <c r="Q438" i="20"/>
  <c r="Q439" i="20"/>
  <c r="Q440" i="20"/>
  <c r="Q441" i="20"/>
  <c r="Q442" i="20"/>
  <c r="Q443" i="20"/>
  <c r="Q444" i="20"/>
  <c r="Q445" i="20"/>
  <c r="Q446" i="20"/>
  <c r="Q447" i="20"/>
  <c r="Q448" i="20"/>
  <c r="Q449" i="20"/>
  <c r="Q450" i="20"/>
  <c r="Q451" i="20"/>
  <c r="Q452" i="20"/>
  <c r="Q453" i="20"/>
  <c r="Q454" i="20"/>
  <c r="Q455" i="20"/>
  <c r="Q456" i="20"/>
  <c r="Q457" i="20"/>
  <c r="Q458" i="20"/>
  <c r="Q459" i="20"/>
  <c r="Q460" i="20"/>
  <c r="Q461" i="20"/>
  <c r="Q462" i="20"/>
  <c r="Q463" i="20"/>
  <c r="Q464" i="20"/>
  <c r="Q465" i="20"/>
  <c r="Q466" i="20"/>
  <c r="Q467" i="20"/>
  <c r="Q468" i="20"/>
  <c r="Q469" i="20"/>
  <c r="Q470" i="20"/>
  <c r="Q471" i="20"/>
  <c r="Q472" i="20"/>
  <c r="Q473" i="20"/>
  <c r="Q474" i="20"/>
  <c r="Q475" i="20"/>
  <c r="Q476" i="20"/>
  <c r="Q477" i="20"/>
  <c r="Q478" i="20"/>
  <c r="Q479" i="20"/>
  <c r="Q480" i="20"/>
  <c r="Q481" i="20"/>
  <c r="Q482" i="20"/>
  <c r="Q483" i="20"/>
  <c r="Q484" i="20"/>
  <c r="Q485" i="20"/>
  <c r="Q486" i="20"/>
  <c r="Q487" i="20"/>
  <c r="Q488" i="20"/>
  <c r="Q489" i="20"/>
  <c r="Q490" i="20"/>
  <c r="Q491" i="20"/>
  <c r="Q492" i="20"/>
  <c r="Q493" i="20"/>
  <c r="Q494" i="20"/>
  <c r="Q495" i="20"/>
  <c r="Q496" i="20"/>
  <c r="Q497" i="20"/>
  <c r="Q498" i="20"/>
  <c r="Q499" i="20"/>
  <c r="Q500" i="20"/>
  <c r="Q501" i="20"/>
  <c r="Q502" i="20"/>
  <c r="Q503" i="20"/>
  <c r="Q504" i="20"/>
  <c r="Q505" i="20"/>
  <c r="Q506" i="20"/>
  <c r="Q507" i="20"/>
  <c r="Q508" i="20"/>
  <c r="Q509" i="20"/>
  <c r="Q510" i="20"/>
  <c r="Q511" i="20"/>
  <c r="Q512" i="20"/>
  <c r="Q513" i="20"/>
  <c r="Q514" i="20"/>
  <c r="Q515" i="20"/>
  <c r="Q516" i="20"/>
  <c r="Q517" i="20"/>
  <c r="Q518" i="20"/>
  <c r="Q519" i="20"/>
  <c r="Q520" i="20"/>
  <c r="Q521" i="20"/>
  <c r="Q522" i="20"/>
  <c r="Q523" i="20"/>
  <c r="Q524" i="20"/>
  <c r="Q525" i="20"/>
  <c r="Q526" i="20"/>
  <c r="Q527" i="20"/>
  <c r="Q528" i="20"/>
  <c r="Q529" i="20"/>
  <c r="Q530" i="20"/>
  <c r="Q531" i="20"/>
  <c r="Q532" i="20"/>
  <c r="Q533" i="20"/>
  <c r="Q534" i="20"/>
  <c r="Q535" i="20"/>
  <c r="Q536" i="20"/>
  <c r="Q537" i="20"/>
  <c r="Q538" i="20"/>
  <c r="Q539" i="20"/>
  <c r="Q540" i="20"/>
  <c r="Q541" i="20"/>
  <c r="Q542" i="20"/>
  <c r="Q543" i="20"/>
  <c r="Q544" i="20"/>
  <c r="Q545" i="20"/>
  <c r="Q546" i="20"/>
  <c r="Q547" i="20"/>
  <c r="Q548" i="20"/>
  <c r="Q549" i="20"/>
  <c r="Q550" i="20"/>
  <c r="Q551" i="20"/>
  <c r="Q552" i="20"/>
  <c r="Q553" i="20"/>
  <c r="Q554" i="20"/>
  <c r="Q555" i="20"/>
  <c r="Q556" i="20"/>
  <c r="Q557" i="20"/>
  <c r="Q558" i="20"/>
  <c r="Q559" i="20"/>
  <c r="Q560" i="20"/>
  <c r="Q561" i="20"/>
  <c r="Q562" i="20"/>
  <c r="Q563" i="20"/>
  <c r="Q564" i="20"/>
  <c r="Q565" i="20"/>
  <c r="Q566" i="20"/>
  <c r="Q567" i="20"/>
  <c r="Q568" i="20"/>
  <c r="Q569" i="20"/>
  <c r="Q570" i="20"/>
  <c r="Q571" i="20"/>
  <c r="Q572" i="20"/>
  <c r="Q573" i="20"/>
  <c r="Q574" i="20"/>
  <c r="Q575" i="20"/>
  <c r="Q576" i="20"/>
  <c r="Q577" i="20"/>
  <c r="Q578" i="20"/>
  <c r="Q579" i="20"/>
  <c r="Q580" i="20"/>
  <c r="Q581" i="20"/>
  <c r="Q582" i="20"/>
  <c r="Q583" i="20"/>
  <c r="Q584" i="20"/>
  <c r="Q585" i="20"/>
  <c r="Q586" i="20"/>
  <c r="Q587" i="20"/>
  <c r="Q588" i="20"/>
  <c r="Q589" i="20"/>
  <c r="Q590" i="20"/>
  <c r="Q591" i="20"/>
  <c r="Q592" i="20"/>
  <c r="Q593" i="20"/>
  <c r="Q594" i="20"/>
  <c r="Q595" i="20"/>
  <c r="Q596" i="20"/>
  <c r="Q597" i="20"/>
  <c r="Q598" i="20"/>
  <c r="Q599" i="20"/>
  <c r="Q600" i="20"/>
  <c r="Q601" i="20"/>
  <c r="Q602" i="20"/>
  <c r="Q603" i="20"/>
  <c r="Q604" i="20"/>
  <c r="Q605" i="20"/>
  <c r="Q606" i="20"/>
  <c r="Q607" i="20"/>
  <c r="Q608" i="20"/>
  <c r="Q609" i="20"/>
  <c r="Q610" i="20"/>
  <c r="Q611" i="20"/>
  <c r="Q612" i="20"/>
  <c r="Q613" i="20"/>
  <c r="Q614" i="20"/>
  <c r="Q615" i="20"/>
  <c r="Q616" i="20"/>
  <c r="Q617" i="20"/>
  <c r="Q618" i="20"/>
  <c r="Q619" i="20"/>
  <c r="Q620" i="20"/>
  <c r="Q621" i="20"/>
  <c r="Q622" i="20"/>
  <c r="Q623" i="20"/>
  <c r="Q624" i="20"/>
  <c r="Q625" i="20"/>
  <c r="Q626" i="20"/>
  <c r="Q627" i="20"/>
  <c r="Q628" i="20"/>
  <c r="Q629" i="20"/>
  <c r="Q630" i="20"/>
  <c r="Q631" i="20"/>
  <c r="Q632" i="20"/>
  <c r="Q633" i="20"/>
  <c r="Q634" i="20"/>
  <c r="Q635" i="20"/>
  <c r="Q636" i="20"/>
  <c r="Q637" i="20"/>
  <c r="Q638" i="20"/>
  <c r="Q639" i="20"/>
  <c r="Q640" i="20"/>
  <c r="Q641" i="20"/>
  <c r="Q642" i="20"/>
  <c r="Q643" i="20"/>
  <c r="Q644" i="20"/>
  <c r="Q645" i="20"/>
  <c r="Q646" i="20"/>
  <c r="Q647" i="20"/>
  <c r="Q648" i="20"/>
  <c r="Q649" i="20"/>
  <c r="Q650" i="20"/>
  <c r="Q651" i="20"/>
  <c r="Q652" i="20"/>
  <c r="Q653" i="20"/>
  <c r="Q654" i="20"/>
  <c r="Q655" i="20"/>
  <c r="Q656" i="20"/>
  <c r="Q657" i="20"/>
  <c r="Q658" i="20"/>
  <c r="Q659" i="20"/>
  <c r="Q660" i="20"/>
  <c r="Q661" i="20"/>
  <c r="Q662" i="20"/>
  <c r="Q663" i="20"/>
  <c r="Q664" i="20"/>
  <c r="Q665" i="20"/>
  <c r="Q666" i="20"/>
  <c r="Q667" i="20"/>
  <c r="Q668" i="20"/>
  <c r="Q669" i="20"/>
  <c r="Q670" i="20"/>
  <c r="Q671" i="20"/>
  <c r="Q672" i="20"/>
  <c r="Q673" i="20"/>
  <c r="Q674" i="20"/>
  <c r="Q675" i="20"/>
  <c r="Q676" i="20"/>
  <c r="Q677" i="20"/>
  <c r="Q678" i="20"/>
  <c r="Q679" i="20"/>
  <c r="Q680" i="20"/>
  <c r="Q681" i="20"/>
  <c r="Q682" i="20"/>
  <c r="Q683" i="20"/>
  <c r="Q684" i="20"/>
  <c r="Q685" i="20"/>
  <c r="Q686" i="20"/>
  <c r="Q687" i="20"/>
  <c r="Q688" i="20"/>
  <c r="Q689" i="20"/>
  <c r="Q690" i="20"/>
  <c r="Q691" i="20"/>
  <c r="Q692" i="20"/>
  <c r="Q693" i="20"/>
  <c r="Q694" i="20"/>
  <c r="Q695" i="20"/>
  <c r="Q696" i="20"/>
  <c r="Q697" i="20"/>
  <c r="Q698" i="20"/>
  <c r="Q699" i="20"/>
  <c r="Q700" i="20"/>
  <c r="Q701" i="20"/>
  <c r="Q702" i="20"/>
  <c r="Q703" i="20"/>
  <c r="Q704" i="20"/>
  <c r="Q705" i="20"/>
  <c r="Q706" i="20"/>
  <c r="Q707" i="20"/>
  <c r="Q708" i="20"/>
  <c r="Q709" i="20"/>
  <c r="Q710" i="20"/>
  <c r="Q711" i="20"/>
  <c r="Q712" i="20"/>
  <c r="Q713" i="20"/>
  <c r="Q714" i="20"/>
  <c r="Q715" i="20"/>
  <c r="Q716" i="20"/>
  <c r="Q717" i="20"/>
  <c r="Q718" i="20"/>
  <c r="Q719" i="20"/>
  <c r="Q720" i="20"/>
  <c r="Q721" i="20"/>
  <c r="Q722" i="20"/>
  <c r="Q723" i="20"/>
  <c r="Q724" i="20"/>
  <c r="Q725" i="20"/>
  <c r="Q726" i="20"/>
  <c r="Q727" i="20"/>
  <c r="Q728" i="20"/>
  <c r="Q729" i="20"/>
  <c r="Q730" i="20"/>
  <c r="Q731" i="20"/>
  <c r="Q732" i="20"/>
  <c r="Q733" i="20"/>
  <c r="Q734" i="20"/>
  <c r="Q735" i="20"/>
  <c r="Q736" i="20"/>
  <c r="Q737" i="20"/>
  <c r="Q738" i="20"/>
  <c r="Q739" i="20"/>
  <c r="Q740" i="20"/>
  <c r="Q741" i="20"/>
  <c r="Q742" i="20"/>
  <c r="Q743" i="20"/>
  <c r="Q744" i="20"/>
  <c r="Q745" i="20"/>
  <c r="Q746" i="20"/>
  <c r="Q747" i="20"/>
  <c r="Q748" i="20"/>
  <c r="Q749" i="20"/>
  <c r="Q750" i="20"/>
  <c r="Q751" i="20"/>
  <c r="Q752" i="20"/>
  <c r="Q753" i="20"/>
  <c r="Q754" i="20"/>
  <c r="Q755" i="20"/>
  <c r="Q756" i="20"/>
  <c r="Q757" i="20"/>
  <c r="Q758" i="20"/>
  <c r="Q759" i="20"/>
  <c r="Q760" i="20"/>
  <c r="Q761" i="20"/>
  <c r="Q762" i="20"/>
  <c r="Q763" i="20"/>
  <c r="Q764" i="20"/>
  <c r="Q765" i="20"/>
  <c r="Q766" i="20"/>
  <c r="Q767" i="20"/>
  <c r="Q768" i="20"/>
  <c r="Q769" i="20"/>
  <c r="Q770" i="20"/>
  <c r="Q771" i="20"/>
  <c r="Q772" i="20"/>
  <c r="Q773" i="20"/>
  <c r="Q774" i="20"/>
  <c r="Q775" i="20"/>
  <c r="Q776" i="20"/>
  <c r="Q777" i="20"/>
  <c r="Q778" i="20"/>
  <c r="Q779" i="20"/>
  <c r="Q780" i="20"/>
  <c r="Q781" i="20"/>
  <c r="Q782" i="20"/>
  <c r="Q783" i="20"/>
  <c r="Q784" i="20"/>
  <c r="Q785" i="20"/>
  <c r="Q786" i="20"/>
  <c r="Q787" i="20"/>
  <c r="Q788" i="20"/>
  <c r="Q789" i="20"/>
  <c r="Q790" i="20"/>
  <c r="Q791" i="20"/>
  <c r="Q792" i="20"/>
  <c r="Q793" i="20"/>
  <c r="Q794" i="20"/>
  <c r="Q795" i="20"/>
  <c r="Q796" i="20"/>
  <c r="Q797" i="20"/>
  <c r="Q798" i="20"/>
  <c r="Q799" i="20"/>
  <c r="Q800" i="20"/>
  <c r="Q801" i="20"/>
  <c r="Q802" i="20"/>
  <c r="Q803" i="20"/>
  <c r="Q804" i="20"/>
  <c r="Q805" i="20"/>
  <c r="Q806" i="20"/>
  <c r="Q807" i="20"/>
  <c r="Q808" i="20"/>
  <c r="Q809" i="20"/>
  <c r="Q810" i="20"/>
  <c r="Q811" i="20"/>
  <c r="Q812" i="20"/>
  <c r="Q813" i="20"/>
  <c r="Q814" i="20"/>
  <c r="Q815" i="20"/>
  <c r="Q816" i="20"/>
  <c r="Q817" i="20"/>
  <c r="Q818" i="20"/>
  <c r="Q819" i="20"/>
  <c r="Q820" i="20"/>
  <c r="Q821" i="20"/>
  <c r="Q822" i="20"/>
  <c r="Q823" i="20"/>
  <c r="Q824" i="20"/>
  <c r="Q825" i="20"/>
  <c r="Q826" i="20"/>
  <c r="Q827" i="20"/>
  <c r="Q828" i="20"/>
  <c r="Q829" i="20"/>
  <c r="Q830" i="20"/>
  <c r="Q831" i="20"/>
  <c r="Q832" i="20"/>
  <c r="Q833" i="20"/>
  <c r="Q834" i="20"/>
  <c r="Q835" i="20"/>
  <c r="Q836" i="20"/>
  <c r="Q837" i="20"/>
  <c r="Q838" i="20"/>
  <c r="Q839" i="20"/>
  <c r="Q840" i="20"/>
  <c r="Q841" i="20"/>
  <c r="Q842" i="20"/>
  <c r="Q843" i="20"/>
  <c r="Q844" i="20"/>
  <c r="Q845" i="20"/>
  <c r="Q846" i="20"/>
  <c r="Q847" i="20"/>
  <c r="Q848" i="20"/>
  <c r="Q849" i="20"/>
  <c r="Q850" i="20"/>
  <c r="Q851" i="20"/>
  <c r="Q852" i="20"/>
  <c r="Q853" i="20"/>
  <c r="Q854" i="20"/>
  <c r="Q855" i="20"/>
  <c r="Q856" i="20"/>
  <c r="Q857" i="20"/>
  <c r="Q858" i="20"/>
  <c r="Q859" i="20"/>
  <c r="Q860" i="20"/>
  <c r="Q861" i="20"/>
  <c r="Q862" i="20"/>
  <c r="Q863" i="20"/>
  <c r="Q864" i="20"/>
  <c r="Q865" i="20"/>
  <c r="Q866" i="20"/>
  <c r="Q867" i="20"/>
  <c r="Q868" i="20"/>
  <c r="Q869" i="20"/>
  <c r="Q870" i="20"/>
  <c r="Q871" i="20"/>
  <c r="Q872" i="20"/>
  <c r="Q873" i="20"/>
  <c r="Q874" i="20"/>
  <c r="Q875" i="20"/>
  <c r="Q876" i="20"/>
  <c r="Q877" i="20"/>
  <c r="Q878" i="20"/>
  <c r="Q879" i="20"/>
  <c r="Q880" i="20"/>
  <c r="Q881" i="20"/>
  <c r="Q882" i="20"/>
  <c r="Q883" i="20"/>
  <c r="Q884" i="20"/>
  <c r="Q885" i="20"/>
  <c r="Q886" i="20"/>
  <c r="Q887" i="20"/>
  <c r="Q888" i="20"/>
  <c r="Q889" i="20"/>
  <c r="Q890" i="20"/>
  <c r="Q891" i="20"/>
  <c r="Q892" i="20"/>
  <c r="Q893" i="20"/>
  <c r="Q894" i="20"/>
  <c r="Q895" i="20"/>
  <c r="Q896" i="20"/>
  <c r="Q897" i="20"/>
  <c r="Q898" i="20"/>
  <c r="Q899" i="20"/>
  <c r="Q900" i="20"/>
  <c r="Q901" i="20"/>
  <c r="Q902" i="20"/>
  <c r="Q903" i="20"/>
  <c r="Q904" i="20"/>
  <c r="Q905" i="20"/>
  <c r="Q906" i="20"/>
  <c r="Q907" i="20"/>
  <c r="Q908" i="20"/>
  <c r="Q909" i="20"/>
  <c r="Q910" i="20"/>
  <c r="Q911" i="20"/>
  <c r="Q912" i="20"/>
  <c r="Q913" i="20"/>
  <c r="Q914" i="20"/>
  <c r="Q915" i="20"/>
  <c r="Q916" i="20"/>
  <c r="Q917" i="20"/>
  <c r="Q918" i="20"/>
  <c r="Q919" i="20"/>
  <c r="Q920" i="20"/>
  <c r="Q921" i="20"/>
  <c r="Q922" i="20"/>
  <c r="Q923" i="20"/>
  <c r="Q924" i="20"/>
  <c r="Q925" i="20"/>
  <c r="Q926" i="20"/>
  <c r="Q927" i="20"/>
  <c r="Q928" i="20"/>
  <c r="Q929" i="20"/>
  <c r="Q930" i="20"/>
  <c r="Q931" i="20"/>
  <c r="Q932" i="20"/>
  <c r="Q933" i="20"/>
  <c r="Q934" i="20"/>
  <c r="Q935" i="20"/>
  <c r="Q936" i="20"/>
  <c r="Q937" i="20"/>
  <c r="Q938" i="20"/>
  <c r="Q939" i="20"/>
  <c r="Q940" i="20"/>
  <c r="Q941" i="20"/>
  <c r="Q942" i="20"/>
  <c r="Q943" i="20"/>
  <c r="Q944" i="20"/>
  <c r="Q945" i="20"/>
  <c r="Q946" i="20"/>
  <c r="Q947" i="20"/>
  <c r="Q948" i="20"/>
  <c r="Q949" i="20"/>
  <c r="Q950" i="20"/>
  <c r="Q951" i="20"/>
  <c r="Q952" i="20"/>
  <c r="Q953" i="20"/>
  <c r="Q954" i="20"/>
  <c r="Q955" i="20"/>
  <c r="Q956" i="20"/>
  <c r="Q957" i="20"/>
  <c r="Q958" i="20"/>
  <c r="Q959" i="20"/>
  <c r="Q960" i="20"/>
  <c r="Q961" i="20"/>
  <c r="Q962" i="20"/>
  <c r="Q963" i="20"/>
  <c r="Q964" i="20"/>
  <c r="Q965" i="20"/>
  <c r="Q966" i="20"/>
  <c r="Q967" i="20"/>
  <c r="Q968" i="20"/>
  <c r="Q969" i="20"/>
  <c r="Q970" i="20"/>
  <c r="Q971" i="20"/>
  <c r="Q972" i="20"/>
  <c r="Q973" i="20"/>
  <c r="Q974" i="20"/>
  <c r="Q975" i="20"/>
  <c r="Q976" i="20"/>
  <c r="Q977" i="20"/>
  <c r="Q978" i="20"/>
  <c r="Q979" i="20"/>
  <c r="Q980" i="20"/>
  <c r="Q981" i="20"/>
  <c r="Q982" i="20"/>
  <c r="Q983" i="20"/>
  <c r="Q984" i="20"/>
  <c r="Q985" i="20"/>
  <c r="Q986" i="20"/>
  <c r="Q987" i="20"/>
  <c r="Q988" i="20"/>
  <c r="Q989" i="20"/>
  <c r="Q990" i="20"/>
  <c r="Q991" i="20"/>
  <c r="Q992" i="20"/>
  <c r="Q993" i="20"/>
  <c r="Q994" i="20"/>
  <c r="Q995" i="20"/>
  <c r="Q996" i="20"/>
  <c r="Q997" i="20"/>
  <c r="Q998" i="20"/>
  <c r="Q999" i="20"/>
  <c r="Q1000" i="20"/>
  <c r="Q1001" i="20"/>
  <c r="Q1002" i="20"/>
  <c r="Q1003" i="20"/>
  <c r="Q1004" i="20"/>
  <c r="Q1005" i="20"/>
  <c r="Q1006" i="20"/>
  <c r="Q1007" i="20"/>
  <c r="Q1008" i="20"/>
  <c r="Q1009" i="20"/>
  <c r="Q1010" i="20"/>
  <c r="Q1011" i="20"/>
  <c r="Q1012" i="20"/>
  <c r="Q1013" i="20"/>
  <c r="Q1014" i="20"/>
  <c r="Q1015" i="20"/>
  <c r="Q1016" i="20"/>
  <c r="Q1017" i="20"/>
  <c r="Q1018" i="20"/>
  <c r="Q1019" i="20"/>
  <c r="Q1020" i="20"/>
  <c r="Q1021" i="20"/>
  <c r="Q1022" i="20"/>
  <c r="Q1023" i="20"/>
  <c r="Q1024" i="20"/>
  <c r="Q1025" i="20"/>
  <c r="Q1026" i="20"/>
  <c r="Q1027" i="20"/>
  <c r="Q1028" i="20"/>
  <c r="Q1029" i="20"/>
  <c r="Q1030" i="20"/>
  <c r="Q1031" i="20"/>
  <c r="Q1032" i="20"/>
  <c r="Q1033" i="20"/>
  <c r="Q1034" i="20"/>
  <c r="Q1035" i="20"/>
  <c r="Q1036" i="20"/>
  <c r="Q1037" i="20"/>
  <c r="Q1038" i="20"/>
  <c r="Q1039" i="20"/>
  <c r="Q1040" i="20"/>
  <c r="Q1041" i="20"/>
  <c r="Q1042" i="20"/>
  <c r="Q1043" i="20"/>
  <c r="Q1044" i="20"/>
  <c r="Q1045" i="20"/>
  <c r="Q1046" i="20"/>
  <c r="Q1047" i="20"/>
  <c r="Q1048" i="20"/>
  <c r="Q1049" i="20"/>
  <c r="Q1050" i="20"/>
  <c r="Q1051" i="20"/>
  <c r="Q1052" i="20"/>
  <c r="Q1053" i="20"/>
  <c r="Q1054" i="20"/>
  <c r="Q1055" i="20"/>
  <c r="Q1056" i="20"/>
  <c r="Q1057" i="20"/>
  <c r="Q1058" i="20"/>
  <c r="Q1059" i="20"/>
  <c r="Q1060" i="20"/>
  <c r="Q1061" i="20"/>
  <c r="Q1062" i="20"/>
  <c r="Q1063" i="20"/>
  <c r="Q1064" i="20"/>
  <c r="Q1065" i="20"/>
  <c r="Q1066" i="20"/>
  <c r="Q1067" i="20"/>
  <c r="Q1068" i="20"/>
  <c r="Q1069" i="20"/>
  <c r="Q1070" i="20"/>
  <c r="Q1071" i="20"/>
  <c r="Q1072" i="20"/>
  <c r="Q1073" i="20"/>
  <c r="Q1074" i="20"/>
  <c r="Q1075" i="20"/>
  <c r="Q1076" i="20"/>
  <c r="Q1077" i="20"/>
  <c r="Q1078" i="20"/>
  <c r="Q1079" i="20"/>
  <c r="Q1080" i="20"/>
  <c r="Q1081" i="20"/>
  <c r="Q1082" i="20"/>
  <c r="Q1083" i="20"/>
  <c r="Q1084" i="20"/>
  <c r="Q1085" i="20"/>
  <c r="Q1086" i="20"/>
  <c r="Q1087" i="20"/>
  <c r="Q1088" i="20"/>
  <c r="Q1089" i="20"/>
  <c r="Q1090" i="20"/>
  <c r="Q1091" i="20"/>
  <c r="Q1092" i="20"/>
  <c r="Q1093" i="20"/>
  <c r="Q1094" i="20"/>
  <c r="Q1095" i="20"/>
  <c r="Q1096" i="20"/>
  <c r="Q1097" i="20"/>
  <c r="Q1098" i="20"/>
  <c r="Q1099" i="20"/>
  <c r="Q1100" i="20"/>
  <c r="Q1101" i="20"/>
  <c r="Q1102" i="20"/>
  <c r="Q1103" i="20"/>
  <c r="Q1104" i="20"/>
  <c r="Q1105" i="20"/>
  <c r="Q1106" i="20"/>
  <c r="Q1107" i="20"/>
  <c r="Q1108" i="20"/>
  <c r="Q1109" i="20"/>
  <c r="Q1110" i="20"/>
  <c r="Q1111" i="20"/>
  <c r="Q1112" i="20"/>
  <c r="Q1113" i="20"/>
  <c r="Q1114" i="20"/>
  <c r="Q1115" i="20"/>
  <c r="Q1116" i="20"/>
  <c r="Q1117" i="20"/>
  <c r="Q1118" i="20"/>
  <c r="Q1119" i="20"/>
  <c r="Q1120" i="20"/>
  <c r="Q1121" i="20"/>
  <c r="Q1122" i="20"/>
  <c r="Q1123" i="20"/>
  <c r="Q1124" i="20"/>
  <c r="Q1125" i="20"/>
  <c r="Q1126" i="20"/>
  <c r="Q1127" i="20"/>
  <c r="Q1128" i="20"/>
  <c r="Q1129" i="20"/>
  <c r="Q1130" i="20"/>
  <c r="Q1131" i="20"/>
  <c r="Q1132" i="20"/>
  <c r="Q1133" i="20"/>
  <c r="Q1134" i="20"/>
  <c r="Q1135" i="20"/>
  <c r="Q1136" i="20"/>
  <c r="Q1137" i="20"/>
  <c r="Q1138" i="20"/>
  <c r="Q1139" i="20"/>
  <c r="Q1140" i="20"/>
  <c r="Q1141" i="20"/>
  <c r="Q1142" i="20"/>
  <c r="Q1143" i="20"/>
  <c r="Q1144" i="20"/>
  <c r="Q1145" i="20"/>
  <c r="Q1146" i="20"/>
  <c r="Q1147" i="20"/>
  <c r="Q1148" i="20"/>
  <c r="Q1149" i="20"/>
  <c r="Q1150" i="20"/>
  <c r="Q1151" i="20"/>
  <c r="Q1152" i="20"/>
  <c r="Q1153" i="20"/>
  <c r="Q1154" i="20"/>
  <c r="Q1155" i="20"/>
  <c r="Q1156" i="20"/>
  <c r="Q1157" i="20"/>
  <c r="Q1158" i="20"/>
  <c r="Q1159" i="20"/>
  <c r="Q1160" i="20"/>
  <c r="Q1161" i="20"/>
  <c r="Q1162" i="20"/>
  <c r="Q1163" i="20"/>
  <c r="Q1164" i="20"/>
  <c r="Q1165" i="20"/>
  <c r="Q1166" i="20"/>
  <c r="Q1167" i="20"/>
  <c r="Q1168" i="20"/>
  <c r="Q1169" i="20"/>
  <c r="Q1170" i="20"/>
  <c r="Q1171" i="20"/>
  <c r="Q1172" i="20"/>
  <c r="Q1173" i="20"/>
  <c r="Q1174" i="20"/>
  <c r="Q1175" i="20"/>
  <c r="Q1176" i="20"/>
  <c r="Q1177" i="20"/>
  <c r="Q1178" i="20"/>
  <c r="Q1179" i="20"/>
  <c r="Q1180" i="20"/>
  <c r="Q1181" i="20"/>
  <c r="Q1182" i="20"/>
  <c r="Q1183" i="20"/>
  <c r="Q1184" i="20"/>
  <c r="Q1185" i="20"/>
  <c r="Q1186" i="20"/>
  <c r="Q1187" i="20"/>
  <c r="Q1188" i="20"/>
  <c r="Q1189" i="20"/>
  <c r="Q1190" i="20"/>
  <c r="Q1191" i="20"/>
  <c r="Q1192" i="20"/>
  <c r="Q1193" i="20"/>
  <c r="Q1194" i="20"/>
  <c r="Q1195" i="20"/>
  <c r="Q1196" i="20"/>
  <c r="Q1197" i="20"/>
  <c r="Q1198" i="20"/>
  <c r="Q1199" i="20"/>
  <c r="Q1200" i="20"/>
  <c r="Q1201" i="20"/>
  <c r="Q1202" i="20"/>
  <c r="Q1203" i="20"/>
  <c r="Q1204" i="20"/>
  <c r="Q1205" i="20"/>
  <c r="Q1206" i="20"/>
  <c r="Q1207" i="20"/>
  <c r="Q1208" i="20"/>
  <c r="Q1209" i="20"/>
  <c r="Q1210" i="20"/>
  <c r="Q1211" i="20"/>
  <c r="Q1212" i="20"/>
  <c r="Q1213" i="20"/>
  <c r="Q1214" i="20"/>
  <c r="Q1215" i="20"/>
  <c r="Q1216" i="20"/>
  <c r="Q1217" i="20"/>
  <c r="Q1218" i="20"/>
  <c r="Q1219" i="20"/>
  <c r="Q1220" i="20"/>
  <c r="Q1221" i="20"/>
  <c r="Q1222" i="20"/>
  <c r="Q1223" i="20"/>
  <c r="Q1224" i="20"/>
  <c r="Q1225" i="20"/>
  <c r="Q1226" i="20"/>
  <c r="Q1227" i="20"/>
  <c r="Q1228" i="20"/>
  <c r="Q1229" i="20"/>
  <c r="Q1230" i="20"/>
  <c r="Q1231" i="20"/>
  <c r="Q1232" i="20"/>
  <c r="Q1233" i="20"/>
  <c r="Q1234" i="20"/>
  <c r="Q1235" i="20"/>
  <c r="Q1236" i="20"/>
  <c r="Q1237" i="20"/>
  <c r="Q1238" i="20"/>
  <c r="Q1239" i="20"/>
  <c r="Q1240" i="20"/>
  <c r="Q1241" i="20"/>
  <c r="Q1242" i="20"/>
  <c r="Q1243" i="20"/>
  <c r="Q1244" i="20"/>
  <c r="Q1245" i="20"/>
  <c r="Q1246" i="20"/>
  <c r="Q1247" i="20"/>
  <c r="Q1248" i="20"/>
  <c r="Q1249" i="20"/>
  <c r="Q1250" i="20"/>
  <c r="Q1251" i="20"/>
  <c r="Q1252" i="20"/>
  <c r="Q1253" i="20"/>
  <c r="Q1254" i="20"/>
  <c r="Q1255" i="20"/>
  <c r="Q1256" i="20"/>
  <c r="Q1257" i="20"/>
  <c r="Q1258" i="20"/>
  <c r="Q1259" i="20"/>
  <c r="Q1260" i="20"/>
  <c r="Q1261" i="20"/>
  <c r="Q1262" i="20"/>
  <c r="Q1263" i="20"/>
  <c r="Q1264" i="20"/>
  <c r="Q1265" i="20"/>
  <c r="Q1266" i="20"/>
  <c r="Q1267" i="20"/>
  <c r="Q1268" i="20"/>
  <c r="Q1269" i="20"/>
  <c r="Q1270" i="20"/>
  <c r="Q1271" i="20"/>
  <c r="Q1272" i="20"/>
  <c r="Q1273" i="20"/>
  <c r="Q1274" i="20"/>
  <c r="Q1275" i="20"/>
  <c r="Q1276" i="20"/>
  <c r="Q1277" i="20"/>
  <c r="Q1278" i="20"/>
  <c r="Q1279" i="20"/>
  <c r="Q1280" i="20"/>
  <c r="Q1281" i="20"/>
  <c r="Q1282" i="20"/>
  <c r="Q1283" i="20"/>
  <c r="Q1284" i="20"/>
  <c r="Q1285" i="20"/>
  <c r="Q1286" i="20"/>
  <c r="Q1287" i="20"/>
  <c r="Q1288" i="20"/>
  <c r="Q1289" i="20"/>
  <c r="Q1290" i="20"/>
  <c r="Q1291" i="20"/>
  <c r="Q1292" i="20"/>
  <c r="Q1293" i="20"/>
  <c r="Q1294" i="20"/>
  <c r="Q1295" i="20"/>
  <c r="Q1296" i="20"/>
  <c r="Q1297" i="20"/>
  <c r="Q1298" i="20"/>
  <c r="Q1299" i="20"/>
  <c r="Q1300" i="20"/>
  <c r="Q1301" i="20"/>
  <c r="Q1302" i="20"/>
  <c r="Q1303" i="20"/>
  <c r="Q1304" i="20"/>
  <c r="Q1305" i="20"/>
  <c r="Q1306" i="20"/>
  <c r="Q1307" i="20"/>
  <c r="Q1308" i="20"/>
  <c r="Q1309" i="20"/>
  <c r="Q1310" i="20"/>
  <c r="Q1311" i="20"/>
  <c r="Q1312" i="20"/>
  <c r="Q1313" i="20"/>
  <c r="Q1314" i="20"/>
  <c r="Q1315" i="20"/>
  <c r="Q1316" i="20"/>
  <c r="Q1317" i="20"/>
  <c r="Q1318" i="20"/>
  <c r="Q1319" i="20"/>
  <c r="Q1320" i="20"/>
  <c r="Q1321" i="20"/>
  <c r="Q1322" i="20"/>
  <c r="Q1323" i="20"/>
  <c r="Q1324" i="20"/>
  <c r="Q1325" i="20"/>
  <c r="Q1326" i="20"/>
  <c r="Q1327" i="20"/>
  <c r="Q1328" i="20"/>
  <c r="Q1329" i="20"/>
  <c r="Q1330" i="20"/>
  <c r="Q1331" i="20"/>
  <c r="Q1332" i="20"/>
  <c r="Q1333" i="20"/>
  <c r="Q1334" i="20"/>
  <c r="Q1335" i="20"/>
  <c r="Q1336" i="20"/>
  <c r="Q1337" i="20"/>
  <c r="Q1338" i="20"/>
  <c r="Q1339" i="20"/>
  <c r="Q1340" i="20"/>
  <c r="Q1341" i="20"/>
  <c r="Q1342" i="20"/>
  <c r="Q1343" i="20"/>
  <c r="Q1344" i="20"/>
  <c r="Q1345" i="20"/>
  <c r="Q1346" i="20"/>
  <c r="Q1347" i="20"/>
  <c r="Q1348" i="20"/>
  <c r="Q1349" i="20"/>
  <c r="Q1350" i="20"/>
  <c r="Q1351" i="20"/>
  <c r="Q1352" i="20"/>
  <c r="Q1353" i="20"/>
  <c r="Q1354" i="20"/>
  <c r="Q1355" i="20"/>
  <c r="Q1356" i="20"/>
  <c r="Q1357" i="20"/>
  <c r="Q1358" i="20"/>
  <c r="Q1359" i="20"/>
  <c r="Q1360" i="20"/>
  <c r="Q1361" i="20"/>
  <c r="Q1362" i="20"/>
  <c r="Q1363" i="20"/>
  <c r="Q1364" i="20"/>
  <c r="Q1365" i="20"/>
  <c r="Q1366" i="20"/>
  <c r="Q1367" i="20"/>
  <c r="Q1368" i="20"/>
  <c r="Q1369" i="20"/>
  <c r="Q1370" i="20"/>
  <c r="Q1371" i="20"/>
  <c r="Q1372" i="20"/>
  <c r="Q1373" i="20"/>
  <c r="Q1374" i="20"/>
  <c r="Q1375" i="20"/>
  <c r="Q1376" i="20"/>
  <c r="Q1377" i="20"/>
  <c r="Q1378" i="20"/>
  <c r="Q1379" i="20"/>
  <c r="Q1380" i="20"/>
  <c r="Q1381" i="20"/>
  <c r="Q1382" i="20"/>
  <c r="Q1383" i="20"/>
  <c r="Q1384" i="20"/>
  <c r="Q1385" i="20"/>
  <c r="Q1386" i="20"/>
  <c r="Q1387" i="20"/>
  <c r="Q1388" i="20"/>
  <c r="Q1389" i="20"/>
  <c r="Q1390" i="20"/>
  <c r="Q1391" i="20"/>
  <c r="Q1392" i="20"/>
  <c r="Q1393" i="20"/>
  <c r="Q1394" i="20"/>
  <c r="Q1395" i="20"/>
  <c r="Q1396" i="20"/>
  <c r="Q1397" i="20"/>
  <c r="Q1398" i="20"/>
  <c r="Q1399" i="20"/>
  <c r="Q1400" i="20"/>
  <c r="Q1401" i="20"/>
  <c r="Q1402" i="20"/>
  <c r="Q1403" i="20"/>
  <c r="Q1404" i="20"/>
  <c r="Q1405" i="20"/>
  <c r="Q1406" i="20"/>
  <c r="Q1407" i="20"/>
  <c r="Q1408" i="20"/>
  <c r="Q1409" i="20"/>
  <c r="Q1410" i="20"/>
  <c r="Q1411" i="20"/>
  <c r="Q1412" i="20"/>
  <c r="Q1413" i="20"/>
  <c r="Q1414" i="20"/>
  <c r="Q1415" i="20"/>
  <c r="Q1416" i="20"/>
  <c r="Q1417" i="20"/>
  <c r="Q1418" i="20"/>
  <c r="Q1419" i="20"/>
  <c r="Q1420" i="20"/>
  <c r="Q1421" i="20"/>
  <c r="Q1422" i="20"/>
  <c r="Q1423" i="20"/>
  <c r="Q1424" i="20"/>
  <c r="Q1425" i="20"/>
  <c r="Q1426" i="20"/>
  <c r="Q1427" i="20"/>
  <c r="Q1428" i="20"/>
  <c r="Q1429" i="20"/>
  <c r="Q1430" i="20"/>
  <c r="Q1431" i="20"/>
  <c r="Q1432" i="20"/>
  <c r="Q1433" i="20"/>
  <c r="Q1434" i="20"/>
  <c r="Q1435" i="20"/>
  <c r="Q1436" i="20"/>
  <c r="Q1437" i="20"/>
  <c r="Q1438" i="20"/>
  <c r="Q1439" i="20"/>
  <c r="Q1440" i="20"/>
  <c r="Q1441" i="20"/>
  <c r="Q1442" i="20"/>
  <c r="Q1443" i="20"/>
  <c r="Q1444" i="20"/>
  <c r="Q1445" i="20"/>
  <c r="Q1446" i="20"/>
  <c r="Q1447" i="20"/>
  <c r="Q1448" i="20"/>
  <c r="Q1449" i="20"/>
  <c r="Q1450" i="20"/>
  <c r="Q1451" i="20"/>
  <c r="Q1452" i="20"/>
  <c r="Q1453" i="20"/>
  <c r="Q1454" i="20"/>
  <c r="Q1455" i="20"/>
  <c r="Q1456" i="20"/>
  <c r="Q1457" i="20"/>
  <c r="Q1458" i="20"/>
  <c r="Q1459" i="20"/>
  <c r="Q1460" i="20"/>
  <c r="Q1461" i="20"/>
  <c r="Q1462" i="20"/>
  <c r="Q1463" i="20"/>
  <c r="Q1464" i="20"/>
  <c r="Q1465" i="20"/>
  <c r="Q1466" i="20"/>
  <c r="Q1467" i="20"/>
  <c r="Q1468" i="20"/>
  <c r="Q1469" i="20"/>
  <c r="Q1470" i="20"/>
  <c r="Q1471" i="20"/>
  <c r="Q1472" i="20"/>
  <c r="Q1473" i="20"/>
  <c r="Q1474" i="20"/>
  <c r="Q1475" i="20"/>
  <c r="Q1476" i="20"/>
  <c r="Q1477" i="20"/>
  <c r="Q1478" i="20"/>
  <c r="Q1479" i="20"/>
  <c r="Q1480" i="20"/>
  <c r="Q1481" i="20"/>
  <c r="Q1482" i="20"/>
  <c r="Q1483" i="20"/>
  <c r="Q1484" i="20"/>
  <c r="Q1485" i="20"/>
  <c r="Q1486" i="20"/>
  <c r="Q1487" i="20"/>
  <c r="Q1488" i="20"/>
  <c r="Q1489" i="20"/>
  <c r="Q1490" i="20"/>
  <c r="Q1491" i="20"/>
  <c r="Q1492" i="20"/>
  <c r="Q1493" i="20"/>
  <c r="Q1494" i="20"/>
  <c r="Q1495" i="20"/>
  <c r="Q1496" i="20"/>
  <c r="Q1497" i="20"/>
  <c r="Q1498" i="20"/>
  <c r="Q1499" i="20"/>
  <c r="Q1500" i="20"/>
  <c r="Q1501" i="20"/>
  <c r="Q1502" i="20"/>
  <c r="Q1503" i="20"/>
  <c r="Q1504" i="20"/>
  <c r="Q1505" i="20"/>
  <c r="Q1506" i="20"/>
  <c r="Q1507" i="20"/>
  <c r="Q1508" i="20"/>
  <c r="Q1509" i="20"/>
  <c r="Q1510" i="20"/>
  <c r="Q1511" i="20"/>
  <c r="Q1512" i="20"/>
  <c r="Q1513" i="20"/>
  <c r="Q1514" i="20"/>
  <c r="Q1515" i="20"/>
  <c r="Q1516" i="20"/>
  <c r="Q1517" i="20"/>
  <c r="Q1518" i="20"/>
  <c r="Q1519" i="20"/>
  <c r="Q1520" i="20"/>
  <c r="Q1521" i="20"/>
  <c r="Q1522" i="20"/>
  <c r="Q1523" i="20"/>
  <c r="Q1524" i="20"/>
  <c r="Q1525" i="20"/>
  <c r="Q1526" i="20"/>
  <c r="Q1527" i="20"/>
  <c r="Q1528" i="20"/>
  <c r="Q1529" i="20"/>
  <c r="Q1530" i="20"/>
  <c r="Q1531" i="20"/>
  <c r="Q1532" i="20"/>
  <c r="Q1533" i="20"/>
  <c r="Q1534" i="20"/>
  <c r="Q1535" i="20"/>
  <c r="Q1536" i="20"/>
  <c r="Q1537" i="20"/>
  <c r="Q1538" i="20"/>
  <c r="Q1539" i="20"/>
  <c r="Q1540" i="20"/>
  <c r="Q1541" i="20"/>
  <c r="Q1542" i="20"/>
  <c r="Q1543" i="20"/>
  <c r="Q1544" i="20"/>
  <c r="Q1545" i="20"/>
  <c r="Q1546" i="20"/>
  <c r="Q1547" i="20"/>
  <c r="Q1548" i="20"/>
  <c r="Q1549" i="20"/>
  <c r="Q1550" i="20"/>
  <c r="Q1551" i="20"/>
  <c r="Q1552" i="20"/>
  <c r="Q1553" i="20"/>
  <c r="Q1554" i="20"/>
  <c r="Q1555" i="20"/>
  <c r="Q1556" i="20"/>
  <c r="Q1557" i="20"/>
  <c r="Q1558" i="20"/>
  <c r="Q1559" i="20"/>
  <c r="Q1560" i="20"/>
  <c r="Q1561" i="20"/>
  <c r="Q1562" i="20"/>
  <c r="Q1563" i="20"/>
  <c r="Q1564" i="20"/>
  <c r="Q1565" i="20"/>
  <c r="Q1566" i="20"/>
  <c r="Q1567" i="20"/>
  <c r="Q1568" i="20"/>
  <c r="Q1569" i="20"/>
  <c r="Q1570" i="20"/>
  <c r="Q1571" i="20"/>
  <c r="Q1572" i="20"/>
  <c r="Q1573" i="20"/>
  <c r="Q1574" i="20"/>
  <c r="Q1575" i="20"/>
  <c r="Q1576" i="20"/>
  <c r="Q1577" i="20"/>
  <c r="Q1578" i="20"/>
  <c r="Q1579" i="20"/>
  <c r="Q1580" i="20"/>
  <c r="Q1581" i="20"/>
  <c r="Q1582" i="20"/>
  <c r="Q1583" i="20"/>
  <c r="Q1584" i="20"/>
  <c r="Q1585" i="20"/>
  <c r="Q1586" i="20"/>
  <c r="Q1587" i="20"/>
  <c r="Q1588" i="20"/>
  <c r="Q1589" i="20"/>
  <c r="Q1590" i="20"/>
  <c r="Q1591" i="20"/>
  <c r="Q1592" i="20"/>
  <c r="Q1593" i="20"/>
  <c r="Q1594" i="20"/>
  <c r="Q1595" i="20"/>
  <c r="Q1596" i="20"/>
  <c r="Q1597" i="20"/>
  <c r="Q1598" i="20"/>
  <c r="Q1599" i="20"/>
  <c r="Q1600" i="20"/>
  <c r="Q1601" i="20"/>
  <c r="Q1602" i="20"/>
  <c r="Q1603" i="20"/>
  <c r="Q1604" i="20"/>
  <c r="Q1605" i="20"/>
  <c r="Q1606" i="20"/>
  <c r="Q1607" i="20"/>
  <c r="Q1608" i="20"/>
  <c r="Q1609" i="20"/>
  <c r="Q1610" i="20"/>
  <c r="Q1611" i="20"/>
  <c r="Q1612" i="20"/>
  <c r="Q1613" i="20"/>
  <c r="Q1614" i="20"/>
  <c r="Q1615" i="20"/>
  <c r="Q1616" i="20"/>
  <c r="Q1617" i="20"/>
  <c r="Q1618" i="20"/>
  <c r="Q1619" i="20"/>
  <c r="Q1620" i="20"/>
  <c r="Q1621" i="20"/>
  <c r="Q1622" i="20"/>
  <c r="Q1623" i="20"/>
  <c r="Q1624" i="20"/>
  <c r="Q1625" i="20"/>
  <c r="Q1626" i="20"/>
  <c r="Q1627" i="20"/>
  <c r="Q1628" i="20"/>
  <c r="Q1629" i="20"/>
  <c r="Q1630" i="20"/>
  <c r="Q1631" i="20"/>
  <c r="Q1632" i="20"/>
  <c r="Q1633" i="20"/>
  <c r="Q1634" i="20"/>
  <c r="Q1635" i="20"/>
  <c r="Q1636" i="20"/>
  <c r="Q1637" i="20"/>
  <c r="Q1638" i="20"/>
  <c r="Q1639" i="20"/>
  <c r="Q1640" i="20"/>
  <c r="Q1641" i="20"/>
  <c r="Q1642" i="20"/>
  <c r="Q1643" i="20"/>
  <c r="Q1644" i="20"/>
  <c r="Q1645" i="20"/>
  <c r="Q1646" i="20"/>
  <c r="Q1647" i="20"/>
  <c r="Q1648" i="20"/>
  <c r="Q1649" i="20"/>
  <c r="Q1650" i="20"/>
  <c r="Q1651" i="20"/>
  <c r="Q1652" i="20"/>
  <c r="Q1653" i="20"/>
  <c r="Q1654" i="20"/>
  <c r="Q1655" i="20"/>
  <c r="Q1656" i="20"/>
  <c r="Q1657" i="20"/>
  <c r="Q1658" i="20"/>
  <c r="Q1659" i="20"/>
  <c r="Q1660" i="20"/>
  <c r="Q1661" i="20"/>
  <c r="Q1662" i="20"/>
  <c r="Q1663" i="20"/>
  <c r="Q1664" i="20"/>
  <c r="Q1665" i="20"/>
  <c r="Q1666" i="20"/>
  <c r="Q1667" i="20"/>
  <c r="Q1668" i="20"/>
  <c r="Q1669" i="20"/>
  <c r="Q1670" i="20"/>
  <c r="Q1671" i="20"/>
  <c r="Q1672" i="20"/>
  <c r="Q1673" i="20"/>
  <c r="Q1674" i="20"/>
  <c r="Q1675" i="20"/>
  <c r="Q1676" i="20"/>
  <c r="Q1677" i="20"/>
  <c r="Q1678" i="20"/>
  <c r="Q1679" i="20"/>
  <c r="Q1680" i="20"/>
  <c r="Q1681" i="20"/>
  <c r="Q1682" i="20"/>
  <c r="Q1683" i="20"/>
  <c r="Q1684" i="20"/>
  <c r="Q1685" i="20"/>
  <c r="Q1686" i="20"/>
  <c r="Q1687" i="20"/>
  <c r="Q1688" i="20"/>
  <c r="Q1689" i="20"/>
  <c r="Q1690" i="20"/>
  <c r="Q1691" i="20"/>
  <c r="Q1692" i="20"/>
  <c r="Q1693" i="20"/>
  <c r="Q1694" i="20"/>
  <c r="Q1695" i="20"/>
  <c r="Q1696" i="20"/>
  <c r="Q1697" i="20"/>
  <c r="Q1698" i="20"/>
  <c r="Q1699" i="20"/>
  <c r="Q1700" i="20"/>
  <c r="Q1701" i="20"/>
  <c r="Q1702" i="20"/>
  <c r="Q1703" i="20"/>
  <c r="Q1704" i="20"/>
  <c r="Q1705" i="20"/>
  <c r="Q1706" i="20"/>
  <c r="Q1707" i="20"/>
  <c r="Q1708" i="20"/>
  <c r="Q1709" i="20"/>
  <c r="Q1710" i="20"/>
  <c r="Q1711" i="20"/>
  <c r="Q1712" i="20"/>
  <c r="Q1713" i="20"/>
  <c r="Q1714" i="20"/>
  <c r="Q1715" i="20"/>
  <c r="Q1716" i="20"/>
  <c r="Q1717" i="20"/>
  <c r="Q1718" i="20"/>
  <c r="Q1719" i="20"/>
  <c r="Q1720" i="20"/>
  <c r="Q1721" i="20"/>
  <c r="Q1722" i="20"/>
  <c r="Q1723" i="20"/>
  <c r="Q1724" i="20"/>
  <c r="Q1725" i="20"/>
  <c r="Q1726" i="20"/>
  <c r="Q1727" i="20"/>
  <c r="Q1728" i="20"/>
  <c r="Q1729" i="20"/>
  <c r="Q1730" i="20"/>
  <c r="Q1731" i="20"/>
  <c r="Q1732" i="20"/>
  <c r="Q1733" i="20"/>
  <c r="Q1734" i="20"/>
  <c r="Q1735" i="20"/>
  <c r="Q1736" i="20"/>
  <c r="Q1737" i="20"/>
  <c r="Q1738" i="20"/>
  <c r="Q1739" i="20"/>
  <c r="Q1740" i="20"/>
  <c r="Q1741" i="20"/>
  <c r="Q1742" i="20"/>
  <c r="Q1743" i="20"/>
  <c r="Q1744" i="20"/>
  <c r="Q1745" i="20"/>
  <c r="Q1746" i="20"/>
  <c r="Q1747" i="20"/>
  <c r="Q1748" i="20"/>
  <c r="Q1749" i="20"/>
  <c r="Q1750" i="20"/>
  <c r="Q1751" i="20"/>
  <c r="Q1752" i="20"/>
  <c r="Q1753" i="20"/>
  <c r="Q1754" i="20"/>
  <c r="Q1755" i="20"/>
  <c r="Q1756" i="20"/>
  <c r="Q1757" i="20"/>
  <c r="Q1758" i="20"/>
  <c r="Q1759" i="20"/>
  <c r="Q1760" i="20"/>
  <c r="Q1761" i="20"/>
  <c r="Q1762" i="20"/>
  <c r="Q1763" i="20"/>
  <c r="Q1764" i="20"/>
  <c r="Q1765" i="20"/>
  <c r="Q1766" i="20"/>
  <c r="Q1767" i="20"/>
  <c r="Q1768" i="20"/>
  <c r="Q1769" i="20"/>
  <c r="Q1770" i="20"/>
  <c r="Q1771" i="20"/>
  <c r="Q1772" i="20"/>
  <c r="Q1773" i="20"/>
  <c r="Q1774" i="20"/>
  <c r="Q1775" i="20"/>
  <c r="Q1776" i="20"/>
  <c r="Q1777" i="20"/>
  <c r="Q1778" i="20"/>
  <c r="Q1779" i="20"/>
  <c r="Q1780" i="20"/>
  <c r="Q1781" i="20"/>
  <c r="Q1782" i="20"/>
  <c r="Q1783" i="20"/>
  <c r="Q1784" i="20"/>
  <c r="Q1785" i="20"/>
  <c r="Q1786" i="20"/>
  <c r="Q1787" i="20"/>
  <c r="Q1788" i="20"/>
  <c r="Q1789" i="20"/>
  <c r="Q1790" i="20"/>
  <c r="Q1791" i="20"/>
  <c r="Q1792" i="20"/>
  <c r="Q1793" i="20"/>
  <c r="Q1794" i="20"/>
  <c r="Q1795" i="20"/>
  <c r="Q1796" i="20"/>
  <c r="Q1797" i="20"/>
  <c r="Q1798" i="20"/>
  <c r="Q1799" i="20"/>
  <c r="Q1800" i="20"/>
  <c r="Q1801" i="20"/>
  <c r="Q1802" i="20"/>
  <c r="Q1803" i="20"/>
  <c r="Q1804" i="20"/>
  <c r="Q1805" i="20"/>
  <c r="Q1806" i="20"/>
  <c r="Q1807" i="20"/>
  <c r="Q1808" i="20"/>
  <c r="Q1809" i="20"/>
  <c r="Q1810" i="20"/>
  <c r="Q1811" i="20"/>
  <c r="Q1812" i="20"/>
  <c r="Q1813" i="20"/>
  <c r="Q1814" i="20"/>
  <c r="Q1815" i="20"/>
  <c r="Q1816" i="20"/>
  <c r="Q1817" i="20"/>
  <c r="Q1818" i="20"/>
  <c r="Q1819" i="20"/>
  <c r="Q1820" i="20"/>
  <c r="Q1821" i="20"/>
  <c r="Q1822" i="20"/>
  <c r="Q1823" i="20"/>
  <c r="Q1824" i="20"/>
  <c r="Q1825" i="20"/>
  <c r="Q1826" i="20"/>
  <c r="Q1827" i="20"/>
  <c r="Q1828" i="20"/>
  <c r="Q1829" i="20"/>
  <c r="Q1830" i="20"/>
  <c r="Q1831" i="20"/>
  <c r="Q1832" i="20"/>
  <c r="Q1833" i="20"/>
  <c r="Q1834" i="20"/>
  <c r="Q1835" i="20"/>
  <c r="Q1836" i="20"/>
  <c r="Q1837" i="20"/>
  <c r="Q1838" i="20"/>
  <c r="Q1839" i="20"/>
  <c r="Q1840" i="20"/>
  <c r="Q1841" i="20"/>
  <c r="Q1842" i="20"/>
  <c r="Q1843" i="20"/>
  <c r="Q1844" i="20"/>
  <c r="Q1845" i="20"/>
  <c r="Q1846" i="20"/>
  <c r="Q1847" i="20"/>
  <c r="Q1848" i="20"/>
  <c r="Q1849" i="20"/>
  <c r="Q1850" i="20"/>
  <c r="Q1851" i="20"/>
  <c r="Q1852" i="20"/>
  <c r="Q1853" i="20"/>
  <c r="Q1854" i="20"/>
  <c r="Q1855" i="20"/>
  <c r="Q1856" i="20"/>
  <c r="Q1857" i="20"/>
  <c r="Q1858" i="20"/>
  <c r="Q1859" i="20"/>
  <c r="Q1860" i="20"/>
  <c r="Q1861" i="20"/>
  <c r="Q1862" i="20"/>
  <c r="Q1863" i="20"/>
  <c r="Q1864" i="20"/>
  <c r="Q1865" i="20"/>
  <c r="Q1866" i="20"/>
  <c r="Q1867" i="20"/>
  <c r="Q1868" i="20"/>
  <c r="Q1869" i="20"/>
  <c r="Q1870" i="20"/>
  <c r="Q1871" i="20"/>
  <c r="Q1872" i="20"/>
  <c r="Q1873" i="20"/>
  <c r="Q1874" i="20"/>
  <c r="Q1875" i="20"/>
  <c r="Q1876" i="20"/>
  <c r="Q1877" i="20"/>
  <c r="Q1878" i="20"/>
  <c r="Q1879" i="20"/>
  <c r="Q1880" i="20"/>
  <c r="Q1881" i="20"/>
  <c r="Q1882" i="20"/>
  <c r="Q1883" i="20"/>
  <c r="Q1884" i="20"/>
  <c r="Q1885" i="20"/>
  <c r="Q1886" i="20"/>
  <c r="Q1887" i="20"/>
  <c r="Q1888" i="20"/>
  <c r="Q1889" i="20"/>
  <c r="Q1890" i="20"/>
  <c r="Q1891" i="20"/>
  <c r="Q1892" i="20"/>
  <c r="Q1893" i="20"/>
  <c r="Q1894" i="20"/>
  <c r="Q1895" i="20"/>
  <c r="Q1896" i="20"/>
  <c r="Q1897" i="20"/>
  <c r="Q1898" i="20"/>
  <c r="Q1899" i="20"/>
  <c r="Q1900" i="20"/>
  <c r="Q1901" i="20"/>
  <c r="Q1902" i="20"/>
  <c r="Q1903" i="20"/>
  <c r="Q1904" i="20"/>
  <c r="Q1905" i="20"/>
  <c r="Q1906" i="20"/>
  <c r="Q1907" i="20"/>
  <c r="Q1908" i="20"/>
  <c r="Q1909" i="20"/>
  <c r="Q1910" i="20"/>
  <c r="Q1911" i="20"/>
  <c r="Q1912" i="20"/>
  <c r="Q1913" i="20"/>
  <c r="Q1914" i="20"/>
  <c r="Q1915" i="20"/>
  <c r="Q1916" i="20"/>
  <c r="Q1917" i="20"/>
  <c r="Q1918" i="20"/>
  <c r="Q1919" i="20"/>
  <c r="Q1920" i="20"/>
  <c r="Q1921" i="20"/>
  <c r="Q1922" i="20"/>
  <c r="Q1923" i="20"/>
  <c r="Q1924" i="20"/>
  <c r="Q1925" i="20"/>
  <c r="Q1926" i="20"/>
  <c r="Q1927" i="20"/>
  <c r="Q1928" i="20"/>
  <c r="Q1929" i="20"/>
  <c r="Q1930" i="20"/>
  <c r="Q1931" i="20"/>
  <c r="Q1932" i="20"/>
  <c r="Q1933" i="20"/>
  <c r="Q1934" i="20"/>
  <c r="Q1935" i="20"/>
  <c r="Q1936" i="20"/>
  <c r="Q1937" i="20"/>
  <c r="Q1938" i="20"/>
  <c r="Q1939" i="20"/>
  <c r="Q1940" i="20"/>
  <c r="Q1941" i="20"/>
  <c r="Q1942" i="20"/>
  <c r="Q1943" i="20"/>
  <c r="Q1944" i="20"/>
  <c r="Q1945" i="20"/>
  <c r="Q1946" i="20"/>
  <c r="Q1947" i="20"/>
  <c r="Q1948" i="20"/>
  <c r="Q1949" i="20"/>
  <c r="Q1950" i="20"/>
  <c r="Q1951" i="20"/>
  <c r="Q1952" i="20"/>
  <c r="Q1953" i="20"/>
  <c r="Q1954" i="20"/>
  <c r="Q1955" i="20"/>
  <c r="Q1956" i="20"/>
  <c r="Q1957" i="20"/>
  <c r="Q1958" i="20"/>
  <c r="Q1959" i="20"/>
  <c r="Q1960" i="20"/>
  <c r="Q1961" i="20"/>
  <c r="Q1962" i="20"/>
  <c r="Q1963" i="20"/>
  <c r="Q1964" i="20"/>
  <c r="Q1965" i="20"/>
  <c r="Q1966" i="20"/>
  <c r="Q1967" i="20"/>
  <c r="Q1968" i="20"/>
  <c r="Q1969" i="20"/>
  <c r="Q1970" i="20"/>
  <c r="Q1971" i="20"/>
  <c r="Q1972" i="20"/>
  <c r="Q1973" i="20"/>
  <c r="Q1974" i="20"/>
  <c r="Q1975" i="20"/>
  <c r="Q1976" i="20"/>
  <c r="Q1977" i="20"/>
  <c r="Q1978" i="20"/>
  <c r="Q1979" i="20"/>
  <c r="Q1980" i="20"/>
  <c r="Q1981" i="20"/>
  <c r="Q1982" i="20"/>
  <c r="Q1983" i="20"/>
  <c r="Q1984" i="20"/>
  <c r="Q1985" i="20"/>
  <c r="Q1986" i="20"/>
  <c r="Q1987" i="20"/>
  <c r="Q1988" i="20"/>
  <c r="Q1989" i="20"/>
  <c r="Q1990" i="20"/>
  <c r="Q1991" i="20"/>
  <c r="Q1992" i="20"/>
  <c r="Q1993" i="20"/>
  <c r="Q1994" i="20"/>
  <c r="Q1995" i="20"/>
  <c r="Q1996" i="20"/>
  <c r="Q1997" i="20"/>
  <c r="Q1998" i="20"/>
  <c r="Q1999" i="20"/>
  <c r="Q2000" i="20"/>
  <c r="Q2001" i="20"/>
  <c r="Q2002" i="20"/>
  <c r="Q2003" i="20"/>
  <c r="Q2004" i="20"/>
  <c r="Q2005" i="20"/>
  <c r="Q2006" i="20"/>
  <c r="Q2007" i="20"/>
  <c r="Q2008" i="20"/>
  <c r="Q2009" i="20"/>
  <c r="Q2010" i="20"/>
  <c r="Q2011" i="20"/>
  <c r="Q2012" i="20"/>
  <c r="Q2013" i="20"/>
  <c r="Q2014" i="20"/>
  <c r="Q2015" i="20"/>
  <c r="Q2016" i="20"/>
  <c r="Q2017" i="20"/>
  <c r="Q2018" i="20"/>
  <c r="Q2019" i="20"/>
  <c r="Q2020" i="20"/>
  <c r="Q2021" i="20"/>
  <c r="Q2022" i="20"/>
  <c r="Q2023" i="20"/>
  <c r="Q2024" i="20"/>
  <c r="Q2025" i="20"/>
  <c r="Q2026" i="20"/>
  <c r="Q2027" i="20"/>
  <c r="Q2028" i="20"/>
  <c r="Q2029" i="20"/>
  <c r="Q2030" i="20"/>
  <c r="Q2031" i="20"/>
  <c r="Q2032" i="20"/>
  <c r="Q2033" i="20"/>
  <c r="Q2034" i="20"/>
  <c r="Q2035" i="20"/>
  <c r="Q2036" i="20"/>
  <c r="Q2037" i="20"/>
  <c r="Q2038" i="20"/>
  <c r="Q2039" i="20"/>
  <c r="Q2040" i="20"/>
  <c r="Q2041" i="20"/>
  <c r="Q2042" i="20"/>
  <c r="Q2043" i="20"/>
  <c r="Q2044" i="20"/>
  <c r="Q2045" i="20"/>
  <c r="Q2046" i="20"/>
  <c r="Q2047" i="20"/>
  <c r="Q2048" i="20"/>
  <c r="Q2049" i="20"/>
  <c r="Q2050" i="20"/>
  <c r="Q2051" i="20"/>
  <c r="Q2052" i="20"/>
  <c r="Q2053" i="20"/>
  <c r="Q2054" i="20"/>
  <c r="Q2055" i="20"/>
  <c r="Q2056" i="20"/>
  <c r="Q2057" i="20"/>
  <c r="Q2058" i="20"/>
  <c r="Q2059" i="20"/>
  <c r="Q2060" i="20"/>
  <c r="Q2061" i="20"/>
  <c r="Q2062" i="20"/>
  <c r="Q2063" i="20"/>
  <c r="Q2064" i="20"/>
  <c r="Q2065" i="20"/>
  <c r="Q2066" i="20"/>
  <c r="Q2067" i="20"/>
  <c r="Q2068" i="20"/>
  <c r="Q2069" i="20"/>
  <c r="Q2070" i="20"/>
  <c r="Q2071" i="20"/>
  <c r="Q2072" i="20"/>
  <c r="Q2073" i="20"/>
  <c r="Q2074" i="20"/>
  <c r="Q2075" i="20"/>
  <c r="Q2076" i="20"/>
  <c r="Q2077" i="20"/>
  <c r="Q2078" i="20"/>
  <c r="Q2079" i="20"/>
  <c r="Q2080" i="20"/>
  <c r="Q2081" i="20"/>
  <c r="Q2082" i="20"/>
  <c r="Q2083" i="20"/>
  <c r="Q2084" i="20"/>
  <c r="Q2085" i="20"/>
  <c r="Q2086" i="20"/>
  <c r="Q2087" i="20"/>
  <c r="Q2088" i="20"/>
  <c r="Q2089" i="20"/>
  <c r="Q2090" i="20"/>
  <c r="Q2091" i="20"/>
  <c r="Q2092" i="20"/>
  <c r="Q2093" i="20"/>
  <c r="Q2094" i="20"/>
  <c r="Q2095" i="20"/>
  <c r="Q2096" i="20"/>
  <c r="Q2097" i="20"/>
  <c r="Q2098" i="20"/>
  <c r="Q2099" i="20"/>
  <c r="Q2100" i="20"/>
  <c r="Q2101" i="20"/>
  <c r="Q2102" i="20"/>
  <c r="Q2103" i="20"/>
  <c r="Q2104" i="20"/>
  <c r="Q2105" i="20"/>
  <c r="Q2106" i="20"/>
  <c r="Q2107" i="20"/>
  <c r="Q2108" i="20"/>
  <c r="Q2109" i="20"/>
  <c r="Q2110" i="20"/>
  <c r="Q2111" i="20"/>
  <c r="Q2112" i="20"/>
  <c r="Q2113" i="20"/>
  <c r="Q2114" i="20"/>
  <c r="Q2115" i="20"/>
  <c r="Q2116" i="20"/>
  <c r="Q2117" i="20"/>
  <c r="Q2118" i="20"/>
  <c r="Q2119" i="20"/>
  <c r="Q2120" i="20"/>
  <c r="Q2121" i="20"/>
  <c r="Q2122" i="20"/>
  <c r="Q2123" i="20"/>
  <c r="Q2124" i="20"/>
  <c r="Q2125" i="20"/>
  <c r="Q2126" i="20"/>
  <c r="Q2127" i="20"/>
  <c r="Q2128" i="20"/>
  <c r="Q2129" i="20"/>
  <c r="Q2130" i="20"/>
  <c r="Q2131" i="20"/>
  <c r="Q2132" i="20"/>
  <c r="Q2133" i="20"/>
  <c r="Q2134" i="20"/>
  <c r="Q2135" i="20"/>
  <c r="Q2136" i="20"/>
  <c r="Q2137" i="20"/>
  <c r="Q2138" i="20"/>
  <c r="Q2139" i="20"/>
  <c r="Q2140" i="20"/>
  <c r="Q2141" i="20"/>
  <c r="Q2142" i="20"/>
  <c r="Q2143" i="20"/>
  <c r="Q2144" i="20"/>
  <c r="Q2145" i="20"/>
  <c r="Q2146" i="20"/>
  <c r="Q2147" i="20"/>
  <c r="Q2148" i="20"/>
  <c r="Q2149" i="20"/>
  <c r="Q2150" i="20"/>
  <c r="Q2151" i="20"/>
  <c r="Q2152" i="20"/>
  <c r="Q2153" i="20"/>
  <c r="Q2154" i="20"/>
  <c r="Q2155" i="20"/>
  <c r="Q2156" i="20"/>
  <c r="Q2157" i="20"/>
  <c r="Q2158" i="20"/>
  <c r="Q2159" i="20"/>
  <c r="Q2160" i="20"/>
  <c r="Q2161" i="20"/>
  <c r="Q2162" i="20"/>
  <c r="Q2163" i="20"/>
  <c r="Q2164" i="20"/>
  <c r="Q2165" i="20"/>
  <c r="Q2166" i="20"/>
  <c r="Q2167" i="20"/>
  <c r="Q2168" i="20"/>
  <c r="Q2169" i="20"/>
  <c r="Q2170" i="20"/>
  <c r="Q2171" i="20"/>
  <c r="Q2172" i="20"/>
  <c r="Q2173" i="20"/>
  <c r="Q2174" i="20"/>
  <c r="Q2175" i="20"/>
  <c r="Q2176" i="20"/>
  <c r="Q2177" i="20"/>
  <c r="Q2178" i="20"/>
  <c r="Q2179" i="20"/>
  <c r="Q2180" i="20"/>
  <c r="Q2181" i="20"/>
  <c r="Q2182" i="20"/>
  <c r="Q2183" i="20"/>
  <c r="Q2184" i="20"/>
  <c r="Q2185" i="20"/>
  <c r="Q2186" i="20"/>
  <c r="Q2187" i="20"/>
  <c r="Q2188" i="20"/>
  <c r="Q2189" i="20"/>
  <c r="Q2190" i="20"/>
  <c r="Q2191" i="20"/>
  <c r="Q2192" i="20"/>
  <c r="Q2193" i="20"/>
  <c r="Q2194" i="20"/>
  <c r="Q2195" i="20"/>
  <c r="Q2196" i="20"/>
  <c r="Q2197" i="20"/>
  <c r="Q2198" i="20"/>
  <c r="Q2199" i="20"/>
  <c r="Q2200" i="20"/>
  <c r="Q2201" i="20"/>
  <c r="Q2202" i="20"/>
  <c r="Q2203" i="20"/>
  <c r="Q2204" i="20"/>
  <c r="Q2205" i="20"/>
  <c r="Q2206" i="20"/>
  <c r="Q2207" i="20"/>
  <c r="Q2208" i="20"/>
  <c r="Q2209" i="20"/>
  <c r="Q2210" i="20"/>
  <c r="Q2211" i="20"/>
  <c r="Q2212" i="20"/>
  <c r="Q2213" i="20"/>
  <c r="Q2214" i="20"/>
  <c r="Q2215" i="20"/>
  <c r="Q2216" i="20"/>
  <c r="Q2217" i="20"/>
  <c r="Q2218" i="20"/>
  <c r="Q2219" i="20"/>
  <c r="Q2220" i="20"/>
  <c r="Q2221" i="20"/>
  <c r="Q2222" i="20"/>
  <c r="Q2223" i="20"/>
  <c r="Q2224" i="20"/>
  <c r="Q2225" i="20"/>
  <c r="Q2226" i="20"/>
  <c r="Q2227" i="20"/>
  <c r="Q2228" i="20"/>
  <c r="Q2229" i="20"/>
  <c r="Q2230" i="20"/>
  <c r="Q2231" i="20"/>
  <c r="Q2232" i="20"/>
  <c r="Q2233" i="20"/>
  <c r="Q2234" i="20"/>
  <c r="Q2235" i="20"/>
  <c r="Q2236" i="20"/>
  <c r="Q2237" i="20"/>
  <c r="Q2238" i="20"/>
  <c r="Q2239" i="20"/>
  <c r="Q2240" i="20"/>
  <c r="Q2241" i="20"/>
  <c r="Q2242" i="20"/>
  <c r="Q2243" i="20"/>
  <c r="Q2244" i="20"/>
  <c r="Q2245" i="20"/>
  <c r="Q2246" i="20"/>
  <c r="Q2247" i="20"/>
  <c r="Q2248" i="20"/>
  <c r="Q2249" i="20"/>
  <c r="Q2250" i="20"/>
  <c r="Q2251" i="20"/>
  <c r="Q2252" i="20"/>
  <c r="Q2253" i="20"/>
  <c r="Q2254" i="20"/>
  <c r="Q2255" i="20"/>
  <c r="Q2256" i="20"/>
  <c r="Q2257" i="20"/>
  <c r="Q2258" i="20"/>
  <c r="Q2259" i="20"/>
  <c r="Q2260" i="20"/>
  <c r="Q2261" i="20"/>
  <c r="Q2262" i="20"/>
  <c r="Q2263" i="20"/>
  <c r="Q2264" i="20"/>
  <c r="Q2265" i="20"/>
  <c r="Q2266" i="20"/>
  <c r="Q2267" i="20"/>
  <c r="Q2268" i="20"/>
  <c r="Q2269" i="20"/>
  <c r="Q2270" i="20"/>
  <c r="Q2271" i="20"/>
  <c r="Q2272" i="20"/>
  <c r="Q2273" i="20"/>
  <c r="Q2274" i="20"/>
  <c r="Q2275" i="20"/>
  <c r="Q2276" i="20"/>
  <c r="Q2277" i="20"/>
  <c r="Q2278" i="20"/>
  <c r="Q2279" i="20"/>
  <c r="Q2280" i="20"/>
  <c r="Q2281" i="20"/>
  <c r="Q2282" i="20"/>
  <c r="Q2283" i="20"/>
  <c r="Q2284" i="20"/>
  <c r="Q2285" i="20"/>
  <c r="Q2286" i="20"/>
  <c r="Q2287" i="20"/>
  <c r="Q2288" i="20"/>
  <c r="Q2289" i="20"/>
  <c r="Q2290" i="20"/>
  <c r="Q2291" i="20"/>
  <c r="Q2292" i="20"/>
  <c r="Q2293" i="20"/>
  <c r="Q2294" i="20"/>
  <c r="Q2295" i="20"/>
  <c r="Q2296" i="20"/>
  <c r="Q2297" i="20"/>
  <c r="Q2298" i="20"/>
  <c r="Q2299" i="20"/>
  <c r="Q2300" i="20"/>
  <c r="Q2301" i="20"/>
  <c r="Q2302" i="20"/>
  <c r="Q2303" i="20"/>
  <c r="Q2304" i="20"/>
  <c r="Q2305" i="20"/>
  <c r="Q2306" i="20"/>
  <c r="Q2307" i="20"/>
  <c r="Q2308" i="20"/>
  <c r="Q2309" i="20"/>
  <c r="Q2310" i="20"/>
  <c r="Q2311" i="20"/>
  <c r="Q2312" i="20"/>
  <c r="Q2313" i="20"/>
  <c r="Q2314" i="20"/>
  <c r="Q2315" i="20"/>
  <c r="Q2316" i="20"/>
  <c r="Q2317" i="20"/>
  <c r="Q2318" i="20"/>
  <c r="Q2319" i="20"/>
  <c r="Q2320" i="20"/>
  <c r="Q2321" i="20"/>
  <c r="Q2322" i="20"/>
  <c r="Q2323" i="20"/>
  <c r="Q2324" i="20"/>
  <c r="Q2325" i="20"/>
  <c r="Q2326" i="20"/>
  <c r="Q2327" i="20"/>
  <c r="Q2328" i="20"/>
  <c r="Q2329" i="20"/>
  <c r="Q2330" i="20"/>
  <c r="Q2331" i="20"/>
  <c r="Q2332" i="20"/>
  <c r="Q2333" i="20"/>
  <c r="Q2334" i="20"/>
  <c r="Q2335" i="20"/>
  <c r="Q2336" i="20"/>
  <c r="Q2337" i="20"/>
  <c r="Q2338" i="20"/>
  <c r="Q2339" i="20"/>
  <c r="Q2340" i="20"/>
  <c r="Q2341" i="20"/>
  <c r="Q2342" i="20"/>
  <c r="Q2343" i="20"/>
  <c r="Q2344" i="20"/>
  <c r="Q2345" i="20"/>
  <c r="Q2346" i="20"/>
  <c r="Q2347" i="20"/>
  <c r="Q2348" i="20"/>
  <c r="Q2349" i="20"/>
  <c r="Q2350" i="20"/>
  <c r="Q2351" i="20"/>
  <c r="Q2352" i="20"/>
  <c r="Q2353" i="20"/>
  <c r="Q2354" i="20"/>
  <c r="Q2355" i="20"/>
  <c r="Q2356" i="20"/>
  <c r="Q2357" i="20"/>
  <c r="Q2358" i="20"/>
  <c r="Q2359" i="20"/>
  <c r="Q2360" i="20"/>
  <c r="Q2361" i="20"/>
  <c r="Q2362" i="20"/>
  <c r="Q2363" i="20"/>
  <c r="Q2364" i="20"/>
  <c r="Q2365" i="20"/>
  <c r="Q2366" i="20"/>
  <c r="Q2367" i="20"/>
  <c r="Q2368" i="20"/>
  <c r="Q2369" i="20"/>
  <c r="Q2370" i="20"/>
  <c r="Q2371" i="20"/>
  <c r="Q2372" i="20"/>
  <c r="Q2373" i="20"/>
  <c r="Q2374" i="20"/>
  <c r="Q2375" i="20"/>
  <c r="Q2376" i="20"/>
  <c r="Q2377" i="20"/>
  <c r="Q2378" i="20"/>
  <c r="Q2379" i="20"/>
  <c r="Q2380" i="20"/>
  <c r="Q2381" i="20"/>
  <c r="Q2382" i="20"/>
  <c r="Q2383" i="20"/>
  <c r="Q2384" i="20"/>
  <c r="Q2385" i="20"/>
  <c r="Q2386" i="20"/>
  <c r="Q2387" i="20"/>
  <c r="Q2388" i="20"/>
  <c r="Q2389" i="20"/>
  <c r="Q2390" i="20"/>
  <c r="Q2391" i="20"/>
  <c r="Q2392" i="20"/>
  <c r="Q2393" i="20"/>
  <c r="Q2394" i="20"/>
  <c r="Q2395" i="20"/>
  <c r="Q2396" i="20"/>
  <c r="Q2397" i="20"/>
  <c r="Q2398" i="20"/>
  <c r="Q2399" i="20"/>
  <c r="Q2400" i="20"/>
  <c r="Q2401" i="20"/>
  <c r="Q2402" i="20"/>
  <c r="Q2403" i="20"/>
  <c r="Q2404" i="20"/>
  <c r="Q2405" i="20"/>
  <c r="Q2406" i="20"/>
  <c r="Q2407" i="20"/>
  <c r="Q2408" i="20"/>
  <c r="Q2409" i="20"/>
  <c r="Q2410" i="20"/>
  <c r="Q2411" i="20"/>
  <c r="Q2412" i="20"/>
  <c r="Q2413" i="20"/>
  <c r="Q2414" i="20"/>
  <c r="Q2415" i="20"/>
  <c r="Q2416" i="20"/>
  <c r="Q2417" i="20"/>
  <c r="Q2418" i="20"/>
  <c r="Q2419" i="20"/>
  <c r="Q2420" i="20"/>
  <c r="Q2421" i="20"/>
  <c r="Q2422" i="20"/>
  <c r="Q2423" i="20"/>
  <c r="Q2424" i="20"/>
  <c r="Q2425" i="20"/>
  <c r="Q2426" i="20"/>
  <c r="Q2427" i="20"/>
  <c r="Q2428" i="20"/>
  <c r="Q2429" i="20"/>
  <c r="Q2430" i="20"/>
  <c r="Q2431" i="20"/>
  <c r="Q2432" i="20"/>
  <c r="Q2433" i="20"/>
  <c r="Q2434" i="20"/>
  <c r="Q2435" i="20"/>
  <c r="Q2436" i="20"/>
  <c r="Q2437" i="20"/>
  <c r="Q2438" i="20"/>
  <c r="Q2439" i="20"/>
  <c r="Q2440" i="20"/>
  <c r="Q2441" i="20"/>
  <c r="Q2442" i="20"/>
  <c r="Q2443" i="20"/>
  <c r="Q2444" i="20"/>
  <c r="Q2445" i="20"/>
  <c r="Q2446" i="20"/>
  <c r="Q2447" i="20"/>
  <c r="Q2448" i="20"/>
  <c r="Q2449" i="20"/>
  <c r="Q2450" i="20"/>
  <c r="Q2451" i="20"/>
  <c r="Q2452" i="20"/>
  <c r="Q2453" i="20"/>
  <c r="Q2454" i="20"/>
  <c r="Q2455" i="20"/>
  <c r="Q2456" i="20"/>
  <c r="Q2457" i="20"/>
  <c r="Q2458" i="20"/>
  <c r="Q2459" i="20"/>
  <c r="Q2460" i="20"/>
  <c r="Q2461" i="20"/>
  <c r="Q2462" i="20"/>
  <c r="Q2463" i="20"/>
  <c r="Q2464" i="20"/>
  <c r="Q2465" i="20"/>
  <c r="Q2466" i="20"/>
  <c r="Q2467" i="20"/>
  <c r="Q2468" i="20"/>
  <c r="Q2469" i="20"/>
  <c r="Q2470" i="20"/>
  <c r="Q2471" i="20"/>
  <c r="Q2472" i="20"/>
  <c r="Q2473" i="20"/>
  <c r="Q2474" i="20"/>
  <c r="Q2475" i="20"/>
  <c r="Q2476" i="20"/>
  <c r="Q2477" i="20"/>
  <c r="Q2478" i="20"/>
  <c r="Q2479" i="20"/>
  <c r="Q2480" i="20"/>
  <c r="Q2481" i="20"/>
  <c r="Q2482" i="20"/>
  <c r="Q2483" i="20"/>
  <c r="Q2484" i="20"/>
  <c r="Q2485" i="20"/>
  <c r="Q2486" i="20"/>
  <c r="Q2487" i="20"/>
  <c r="Q2488" i="20"/>
  <c r="Q2489" i="20"/>
  <c r="Q2490" i="20"/>
  <c r="Q2491" i="20"/>
  <c r="Q2492" i="20"/>
  <c r="Q2493" i="20"/>
  <c r="Q2494" i="20"/>
  <c r="Q2495" i="20"/>
  <c r="Q2496" i="20"/>
  <c r="Q2497" i="20"/>
  <c r="Q2498" i="20"/>
  <c r="Q2499" i="20"/>
  <c r="Q2500" i="20"/>
  <c r="Q2501" i="20"/>
  <c r="Q2502" i="20"/>
  <c r="Q2503" i="20"/>
  <c r="Q2504" i="20"/>
  <c r="Q2505" i="20"/>
  <c r="Q2506" i="20"/>
  <c r="Q2507" i="20"/>
  <c r="Q2508" i="20"/>
  <c r="Q2509" i="20"/>
  <c r="Q2510" i="20"/>
  <c r="Q2511" i="20"/>
  <c r="Q2512" i="20"/>
  <c r="Q2513" i="20"/>
  <c r="Q2514" i="20"/>
  <c r="Q2515" i="20"/>
  <c r="Q2516" i="20"/>
  <c r="Q2517" i="20"/>
  <c r="Q2518" i="20"/>
  <c r="Q2519" i="20"/>
  <c r="Q2520" i="20"/>
  <c r="Q2521" i="20"/>
  <c r="Q2522" i="20"/>
  <c r="Q2523" i="20"/>
  <c r="Q2524" i="20"/>
  <c r="Q2525" i="20"/>
  <c r="Q2526" i="20"/>
  <c r="Q2527" i="20"/>
  <c r="Q2528" i="20"/>
  <c r="Q2529" i="20"/>
  <c r="Q2530" i="20"/>
  <c r="Q2531" i="20"/>
  <c r="Q2532" i="20"/>
  <c r="Q2533" i="20"/>
  <c r="Q2534" i="20"/>
  <c r="Q2535" i="20"/>
  <c r="Q2536" i="20"/>
  <c r="Q2537" i="20"/>
  <c r="Q2538" i="20"/>
  <c r="Q2539" i="20"/>
  <c r="Q2540" i="20"/>
  <c r="Q2541" i="20"/>
  <c r="Q2542" i="20"/>
  <c r="Q2543" i="20"/>
  <c r="Q2544" i="20"/>
  <c r="Q2545" i="20"/>
  <c r="Q2546" i="20"/>
  <c r="Q2547" i="20"/>
  <c r="Q2548" i="20"/>
  <c r="Q2549" i="20"/>
  <c r="Q2550" i="20"/>
  <c r="Q2551" i="20"/>
  <c r="Q2552" i="20"/>
  <c r="Q2553" i="20"/>
  <c r="Q2554" i="20"/>
  <c r="Q2555" i="20"/>
  <c r="Q2556" i="20"/>
  <c r="Q2557" i="20"/>
  <c r="Q2558" i="20"/>
  <c r="Q2559" i="20"/>
  <c r="Q2560" i="20"/>
  <c r="Q2561" i="20"/>
  <c r="Q2562" i="20"/>
  <c r="Q2563" i="20"/>
  <c r="Q2564" i="20"/>
  <c r="Q2565" i="20"/>
  <c r="Q2566" i="20"/>
  <c r="Q2567" i="20"/>
  <c r="Q2568" i="20"/>
  <c r="Q2569" i="20"/>
  <c r="Q2570" i="20"/>
  <c r="Q2571" i="20"/>
  <c r="Q2572" i="20"/>
  <c r="Q2573" i="20"/>
  <c r="Q2574" i="20"/>
  <c r="Q2575" i="20"/>
  <c r="Q2576" i="20"/>
  <c r="Q2577" i="20"/>
  <c r="Q2578" i="20"/>
  <c r="Q2579" i="20"/>
  <c r="Q2580" i="20"/>
  <c r="Q2581" i="20"/>
  <c r="Q2582" i="20"/>
  <c r="Q2583" i="20"/>
  <c r="Q2584" i="20"/>
  <c r="Q2585" i="20"/>
  <c r="Q2586" i="20"/>
  <c r="Q2587" i="20"/>
  <c r="Q2588" i="20"/>
  <c r="Q2589" i="20"/>
  <c r="Q2590" i="20"/>
  <c r="Q2591" i="20"/>
  <c r="Q2592" i="20"/>
  <c r="Q2593" i="20"/>
  <c r="Q2594" i="20"/>
  <c r="Q2595" i="20"/>
  <c r="Q2596" i="20"/>
  <c r="Q2597" i="20"/>
  <c r="Q2598" i="20"/>
  <c r="Q2599" i="20"/>
  <c r="Q2600" i="20"/>
  <c r="Q2601" i="20"/>
  <c r="Q2602" i="20"/>
  <c r="Q2603" i="20"/>
  <c r="Q2604" i="20"/>
  <c r="Q2605" i="20"/>
  <c r="Q2606" i="20"/>
  <c r="Q2607" i="20"/>
  <c r="Q2608" i="20"/>
  <c r="Q2609" i="20"/>
  <c r="Q2610" i="20"/>
  <c r="Q2611" i="20"/>
  <c r="Q2612" i="20"/>
  <c r="Q2613" i="20"/>
  <c r="Q2614" i="20"/>
  <c r="Q2615" i="20"/>
  <c r="Q2616" i="20"/>
  <c r="Q2617" i="20"/>
  <c r="Q2618" i="20"/>
  <c r="Q2619" i="20"/>
  <c r="Q2620" i="20"/>
  <c r="Q2621" i="20"/>
  <c r="Q2622" i="20"/>
  <c r="Q2623" i="20"/>
  <c r="Q2624" i="20"/>
  <c r="Q2625" i="20"/>
  <c r="Q2626" i="20"/>
  <c r="Q2627" i="20"/>
  <c r="Q2628" i="20"/>
  <c r="Q2629" i="20"/>
  <c r="Q2630" i="20"/>
  <c r="Q2631" i="20"/>
  <c r="Q2632" i="20"/>
  <c r="Q2633" i="20"/>
  <c r="Q2634" i="20"/>
  <c r="Q2635" i="20"/>
  <c r="Q2636" i="20"/>
  <c r="Q2637" i="20"/>
  <c r="Q2638" i="20"/>
  <c r="Q2639" i="20"/>
  <c r="Q2640" i="20"/>
  <c r="Q2641" i="20"/>
  <c r="Q2642" i="20"/>
  <c r="Q2643" i="20"/>
  <c r="Q2644" i="20"/>
  <c r="Q2645" i="20"/>
  <c r="Q2646" i="20"/>
  <c r="Q2647" i="20"/>
  <c r="Q2648" i="20"/>
  <c r="Q2649" i="20"/>
  <c r="Q2650" i="20"/>
  <c r="Q2651" i="20"/>
  <c r="Q2652" i="20"/>
  <c r="Q2653" i="20"/>
  <c r="Q2654" i="20"/>
  <c r="Q2655" i="20"/>
  <c r="Q2656" i="20"/>
  <c r="Q2657" i="20"/>
  <c r="Q2658" i="20"/>
  <c r="Q2659" i="20"/>
  <c r="Q2660" i="20"/>
  <c r="Q2661" i="20"/>
  <c r="Q2662" i="20"/>
  <c r="Q2663" i="20"/>
  <c r="Q2664" i="20"/>
  <c r="Q2665" i="20"/>
  <c r="Q2666" i="20"/>
  <c r="Q2667" i="20"/>
  <c r="Q2668" i="20"/>
  <c r="Q2669" i="20"/>
  <c r="Q2670" i="20"/>
  <c r="Q2671" i="20"/>
  <c r="Q2672" i="20"/>
  <c r="Q2673" i="20"/>
  <c r="Q2674" i="20"/>
  <c r="Q2675" i="20"/>
  <c r="Q2676" i="20"/>
  <c r="Q2677" i="20"/>
  <c r="Q2678" i="20"/>
  <c r="Q2679" i="20"/>
  <c r="Q2680" i="20"/>
  <c r="Q2681" i="20"/>
  <c r="Q2682" i="20"/>
  <c r="Q2683" i="20"/>
  <c r="Q2684" i="20"/>
  <c r="Q2685" i="20"/>
  <c r="Q2686" i="20"/>
  <c r="Q2687" i="20"/>
  <c r="Q2688" i="20"/>
  <c r="Q2689" i="20"/>
  <c r="Q2690" i="20"/>
  <c r="Q2691" i="20"/>
  <c r="Q2692" i="20"/>
  <c r="Q2693" i="20"/>
  <c r="Q2694" i="20"/>
  <c r="Q2695" i="20"/>
  <c r="Q2696" i="20"/>
  <c r="Q2697" i="20"/>
  <c r="Q2698" i="20"/>
  <c r="Q2699" i="20"/>
  <c r="Q2700" i="20"/>
  <c r="Q2701" i="20"/>
  <c r="Q2702" i="20"/>
  <c r="Q2703" i="20"/>
  <c r="Q2704" i="20"/>
  <c r="Q2705" i="20"/>
  <c r="Q2706" i="20"/>
  <c r="Q2707" i="20"/>
  <c r="Q2708" i="20"/>
  <c r="Q2709" i="20"/>
  <c r="Q2710" i="20"/>
  <c r="Q2711" i="20"/>
  <c r="Q2712" i="20"/>
  <c r="Q2713" i="20"/>
  <c r="Q2714" i="20"/>
  <c r="Q2715" i="20"/>
  <c r="Q2716" i="20"/>
  <c r="Q2717" i="20"/>
  <c r="Q2718" i="20"/>
  <c r="Q2719" i="20"/>
  <c r="Q2720" i="20"/>
  <c r="Q2721" i="20"/>
  <c r="Q2722" i="20"/>
  <c r="Q2723" i="20"/>
  <c r="Q2724" i="20"/>
  <c r="Q2725" i="20"/>
  <c r="Q2726" i="20"/>
  <c r="Q2727" i="20"/>
  <c r="Q2728" i="20"/>
  <c r="Q2729" i="20"/>
  <c r="Q2730" i="20"/>
  <c r="Q2731" i="20"/>
  <c r="Q2732" i="20"/>
  <c r="Q2733" i="20"/>
  <c r="Q2734" i="20"/>
  <c r="Q2735" i="20"/>
  <c r="Q2736" i="20"/>
  <c r="Q2737" i="20"/>
  <c r="Q2738" i="20"/>
  <c r="Q2739" i="20"/>
  <c r="Q2740" i="20"/>
  <c r="Q2741" i="20"/>
  <c r="Q2742" i="20"/>
  <c r="Q2743" i="20"/>
  <c r="Q2744" i="20"/>
  <c r="Q2745" i="20"/>
  <c r="Q2746" i="20"/>
  <c r="Q2747" i="20"/>
  <c r="Q2748" i="20"/>
  <c r="Q2749" i="20"/>
  <c r="Q2750" i="20"/>
  <c r="Q2751" i="20"/>
  <c r="Q2752" i="20"/>
  <c r="Q2753" i="20"/>
  <c r="Q2754" i="20"/>
  <c r="Q2755" i="20"/>
  <c r="Q2756" i="20"/>
  <c r="Q2757" i="20"/>
  <c r="Q2758" i="20"/>
  <c r="Q2759" i="20"/>
  <c r="Q2760" i="20"/>
  <c r="Q2761" i="20"/>
  <c r="Q2762" i="20"/>
  <c r="Q2763" i="20"/>
  <c r="Q2764" i="20"/>
  <c r="Q2765" i="20"/>
  <c r="Q2766" i="20"/>
  <c r="Q2767" i="20"/>
  <c r="Q2768" i="20"/>
  <c r="Q2769" i="20"/>
  <c r="Q2770" i="20"/>
  <c r="Q2771" i="20"/>
  <c r="Q2772" i="20"/>
  <c r="Q2773" i="20"/>
  <c r="Q2774" i="20"/>
  <c r="Q2775" i="20"/>
  <c r="Q2776" i="20"/>
  <c r="Q2777" i="20"/>
  <c r="Q2778" i="20"/>
  <c r="Q2779" i="20"/>
  <c r="Q2780" i="20"/>
  <c r="Q2781" i="20"/>
  <c r="Q2782" i="20"/>
  <c r="Q2783" i="20"/>
  <c r="Q2784" i="20"/>
  <c r="Q2785" i="20"/>
  <c r="Q2786" i="20"/>
  <c r="Q2787" i="20"/>
  <c r="Q2788" i="20"/>
  <c r="Q2789" i="20"/>
  <c r="Q2790" i="20"/>
  <c r="Q2791" i="20"/>
  <c r="Q2792" i="20"/>
  <c r="Q2793" i="20"/>
  <c r="Q2794" i="20"/>
  <c r="Q2795" i="20"/>
  <c r="Q2796" i="20"/>
  <c r="Q2797" i="20"/>
  <c r="Q2798" i="20"/>
  <c r="Q2799" i="20"/>
  <c r="Q2800" i="20"/>
  <c r="Q2801" i="20"/>
  <c r="Q2802" i="20"/>
  <c r="Q2803" i="20"/>
  <c r="Q2804" i="20"/>
  <c r="Q2805" i="20"/>
  <c r="Q2806" i="20"/>
  <c r="Q2807" i="20"/>
  <c r="Q2808" i="20"/>
  <c r="Q2809" i="20"/>
  <c r="Q2810" i="20"/>
  <c r="Q2811" i="20"/>
  <c r="Q2812" i="20"/>
  <c r="Q2813" i="20"/>
  <c r="Q2814" i="20"/>
  <c r="Q2815" i="20"/>
  <c r="Q2816" i="20"/>
  <c r="Q2817" i="20"/>
  <c r="Q2818" i="20"/>
  <c r="Q2819" i="20"/>
  <c r="Q2820" i="20"/>
  <c r="Q2821" i="20"/>
  <c r="Q2822" i="20"/>
  <c r="Q2823" i="20"/>
  <c r="Q2824" i="20"/>
  <c r="Q2825" i="20"/>
  <c r="Q2826" i="20"/>
  <c r="Q2827" i="20"/>
  <c r="Q2828" i="20"/>
  <c r="Q2829" i="20"/>
  <c r="Q2830" i="20"/>
  <c r="Q2831" i="20"/>
  <c r="Q2832" i="20"/>
  <c r="Q2833" i="20"/>
  <c r="Q2834" i="20"/>
  <c r="Q2835" i="20"/>
  <c r="Q2836" i="20"/>
  <c r="Q2837" i="20"/>
  <c r="Q2838" i="20"/>
  <c r="Q2839" i="20"/>
  <c r="Q2840" i="20"/>
  <c r="Q2841" i="20"/>
  <c r="Q2842" i="20"/>
  <c r="Q2843" i="20"/>
  <c r="Q2844" i="20"/>
  <c r="Q2845" i="20"/>
  <c r="Q2846" i="20"/>
  <c r="Q2847" i="20"/>
  <c r="Q2848" i="20"/>
  <c r="Q2849" i="20"/>
  <c r="Q2850" i="20"/>
  <c r="Q2851" i="20"/>
  <c r="Q2852" i="20"/>
  <c r="Q2853" i="20"/>
  <c r="Q2854" i="20"/>
  <c r="Q2855" i="20"/>
  <c r="Q2856" i="20"/>
  <c r="Q2857" i="20"/>
  <c r="Q2858" i="20"/>
  <c r="Q2859" i="20"/>
  <c r="Q2860" i="20"/>
  <c r="Q2861" i="20"/>
  <c r="Q2862" i="20"/>
  <c r="Q2863" i="20"/>
  <c r="Q2864" i="20"/>
  <c r="Q2865" i="20"/>
  <c r="Q2866" i="20"/>
  <c r="Q2867" i="20"/>
  <c r="Q2868" i="20"/>
  <c r="Q2869" i="20"/>
  <c r="Q2870" i="20"/>
  <c r="Q2871" i="20"/>
  <c r="Q2872" i="20"/>
  <c r="Q2873" i="20"/>
  <c r="Q2874" i="20"/>
  <c r="Q2875" i="20"/>
  <c r="Q2876" i="20"/>
  <c r="Q2877" i="20"/>
  <c r="Q2878" i="20"/>
  <c r="Q2879" i="20"/>
  <c r="Q2880" i="20"/>
  <c r="Q2881" i="20"/>
  <c r="Q2882" i="20"/>
  <c r="Q2883" i="20"/>
  <c r="Q2884" i="20"/>
  <c r="Q2885" i="20"/>
  <c r="Q2886" i="20"/>
  <c r="Q2887" i="20"/>
  <c r="Q2888" i="20"/>
  <c r="Q2889" i="20"/>
  <c r="Q2890" i="20"/>
  <c r="Q2891" i="20"/>
  <c r="Q2892" i="20"/>
  <c r="Q2893" i="20"/>
  <c r="Q2894" i="20"/>
  <c r="Q2895" i="20"/>
  <c r="Q2896" i="20"/>
  <c r="Q2897" i="20"/>
  <c r="Q2898" i="20"/>
  <c r="Q2899" i="20"/>
  <c r="Q2900" i="20"/>
  <c r="Q2901" i="20"/>
  <c r="Q2902" i="20"/>
  <c r="Q2903" i="20"/>
  <c r="Q2904" i="20"/>
  <c r="Q2905" i="20"/>
  <c r="Q2906" i="20"/>
  <c r="Q2907" i="20"/>
  <c r="Q2908" i="20"/>
  <c r="Q2909" i="20"/>
  <c r="Q2910" i="20"/>
  <c r="Q2911" i="20"/>
  <c r="Q2912" i="20"/>
  <c r="Q2913" i="20"/>
  <c r="Q2914" i="20"/>
  <c r="Q2915" i="20"/>
  <c r="Q2916" i="20"/>
  <c r="Q2917" i="20"/>
  <c r="Q2918" i="20"/>
  <c r="Q2919" i="20"/>
  <c r="Q2920" i="20"/>
  <c r="Q2921" i="20"/>
  <c r="Q2922" i="20"/>
  <c r="Q2923" i="20"/>
  <c r="Q2924" i="20"/>
  <c r="Q2925" i="20"/>
  <c r="Q2926" i="20"/>
  <c r="Q2927" i="20"/>
  <c r="Q2928" i="20"/>
  <c r="Q2929" i="20"/>
  <c r="Q2930" i="20"/>
  <c r="Q2931" i="20"/>
  <c r="Q2932" i="20"/>
  <c r="Q2933" i="20"/>
  <c r="Q2934" i="20"/>
  <c r="Q2935" i="20"/>
  <c r="Q2936" i="20"/>
  <c r="Q2937" i="20"/>
  <c r="Q2938" i="20"/>
  <c r="Q2939" i="20"/>
  <c r="Q2940" i="20"/>
  <c r="Q2941" i="20"/>
  <c r="Q2942" i="20"/>
  <c r="Q2943" i="20"/>
  <c r="Q2944" i="20"/>
  <c r="Q2945" i="20"/>
  <c r="Q2946" i="20"/>
  <c r="Q2947" i="20"/>
  <c r="Q2948" i="20"/>
  <c r="Q2949" i="20"/>
  <c r="Q2950" i="20"/>
  <c r="Q2951" i="20"/>
  <c r="Q2952" i="20"/>
  <c r="Q2953" i="20"/>
  <c r="Q2954" i="20"/>
  <c r="Q2955" i="20"/>
  <c r="Q2956" i="20"/>
  <c r="Q2957" i="20"/>
  <c r="Q2958" i="20"/>
  <c r="Q2959" i="20"/>
  <c r="Q2960" i="20"/>
  <c r="Q2961" i="20"/>
  <c r="Q2962" i="20"/>
  <c r="Q2963" i="20"/>
  <c r="Q2964" i="20"/>
  <c r="Q2965" i="20"/>
  <c r="Q2966" i="20"/>
  <c r="Q2967" i="20"/>
  <c r="Q2968" i="20"/>
  <c r="Q2969" i="20"/>
  <c r="Q2970" i="20"/>
  <c r="Q2971" i="20"/>
  <c r="Q2972" i="20"/>
  <c r="Q2973" i="20"/>
  <c r="Q2974" i="20"/>
  <c r="Q2975" i="20"/>
  <c r="Q2976" i="20"/>
  <c r="Q2977" i="20"/>
  <c r="Q2978" i="20"/>
  <c r="Q2979" i="20"/>
  <c r="Q2980" i="20"/>
  <c r="Q2981" i="20"/>
  <c r="Q2982" i="20"/>
  <c r="Q2983" i="20"/>
  <c r="Q2984" i="20"/>
  <c r="Q2985" i="20"/>
  <c r="Q2986" i="20"/>
  <c r="Q2987" i="20"/>
  <c r="Q2988" i="20"/>
  <c r="Q2989" i="20"/>
  <c r="Q2990" i="20"/>
  <c r="Q2991" i="20"/>
  <c r="Q2992" i="20"/>
  <c r="Q2993" i="20"/>
  <c r="Q2994" i="20"/>
  <c r="Q2995" i="20"/>
  <c r="Q2996" i="20"/>
  <c r="Q2997" i="20"/>
  <c r="Q2998" i="20"/>
  <c r="Q2999" i="20"/>
  <c r="Q3000" i="20"/>
  <c r="Q3001" i="20"/>
  <c r="Q3002" i="20"/>
  <c r="Q3003" i="20"/>
  <c r="Q3004" i="20"/>
  <c r="Q3005" i="20"/>
  <c r="Q3006" i="20"/>
  <c r="Q3007" i="20"/>
  <c r="Q3008" i="20"/>
  <c r="Q3009" i="20"/>
  <c r="Q3010" i="20"/>
  <c r="Q3011" i="20"/>
  <c r="Q3012" i="20"/>
  <c r="Q3013" i="20"/>
  <c r="Q3014" i="20"/>
  <c r="Q3015" i="20"/>
  <c r="Q16" i="20"/>
  <c r="Q17" i="20"/>
  <c r="Q18" i="20"/>
  <c r="I29" i="20"/>
  <c r="I30" i="20"/>
  <c r="I31" i="20"/>
  <c r="I32" i="20"/>
  <c r="I33" i="20"/>
  <c r="I34" i="20"/>
  <c r="I35" i="20"/>
  <c r="I36" i="20"/>
  <c r="I37" i="20"/>
  <c r="I38" i="20"/>
  <c r="I39" i="20"/>
  <c r="I40" i="20"/>
  <c r="I41" i="20"/>
  <c r="I42" i="20"/>
  <c r="I43" i="20"/>
  <c r="I44" i="20"/>
  <c r="I45" i="20"/>
  <c r="I46" i="20"/>
  <c r="I47" i="20"/>
  <c r="I48" i="20"/>
  <c r="I49" i="20"/>
  <c r="I50" i="20"/>
  <c r="I51" i="20"/>
  <c r="I52" i="20"/>
  <c r="I53" i="20"/>
  <c r="I54" i="20"/>
  <c r="I55" i="20"/>
  <c r="I56" i="20"/>
  <c r="I57" i="20"/>
  <c r="I58" i="20"/>
  <c r="I59" i="20"/>
  <c r="I60" i="20"/>
  <c r="I61" i="20"/>
  <c r="I62" i="20"/>
  <c r="I63" i="20"/>
  <c r="I64" i="20"/>
  <c r="I65" i="20"/>
  <c r="I66" i="20"/>
  <c r="I67" i="20"/>
  <c r="I68" i="20"/>
  <c r="I69" i="20"/>
  <c r="I70" i="20"/>
  <c r="I71" i="20"/>
  <c r="I72" i="20"/>
  <c r="I73" i="20"/>
  <c r="I74" i="20"/>
  <c r="I75" i="20"/>
  <c r="I76" i="20"/>
  <c r="I77" i="20"/>
  <c r="I78" i="20"/>
  <c r="I79" i="20"/>
  <c r="I80" i="20"/>
  <c r="I81" i="20"/>
  <c r="I82" i="20"/>
  <c r="I83" i="20"/>
  <c r="I84" i="20"/>
  <c r="I85" i="20"/>
  <c r="I86" i="20"/>
  <c r="I87" i="20"/>
  <c r="I88" i="20"/>
  <c r="I89" i="20"/>
  <c r="I90" i="20"/>
  <c r="I91" i="20"/>
  <c r="I92" i="20"/>
  <c r="I93" i="20"/>
  <c r="I94" i="20"/>
  <c r="I95" i="20"/>
  <c r="I96" i="20"/>
  <c r="I97" i="20"/>
  <c r="I98" i="20"/>
  <c r="I99" i="20"/>
  <c r="I100" i="20"/>
  <c r="I101" i="20"/>
  <c r="I102" i="20"/>
  <c r="I103" i="20"/>
  <c r="I104" i="20"/>
  <c r="I105" i="20"/>
  <c r="I106" i="20"/>
  <c r="I107" i="20"/>
  <c r="I108" i="20"/>
  <c r="I109" i="20"/>
  <c r="I110" i="20"/>
  <c r="I111" i="20"/>
  <c r="I112" i="20"/>
  <c r="I113" i="20"/>
  <c r="I114" i="20"/>
  <c r="I115" i="20"/>
  <c r="I116" i="20"/>
  <c r="I117" i="20"/>
  <c r="I118" i="20"/>
  <c r="I119" i="20"/>
  <c r="I120" i="20"/>
  <c r="I121" i="20"/>
  <c r="I122" i="20"/>
  <c r="I123" i="20"/>
  <c r="I124" i="20"/>
  <c r="I125" i="20"/>
  <c r="I126" i="20"/>
  <c r="I127" i="20"/>
  <c r="I128" i="20"/>
  <c r="I129" i="20"/>
  <c r="I130" i="20"/>
  <c r="I131" i="20"/>
  <c r="I132" i="20"/>
  <c r="I133" i="20"/>
  <c r="I134" i="20"/>
  <c r="I135" i="20"/>
  <c r="I136" i="20"/>
  <c r="I137" i="20"/>
  <c r="I138" i="20"/>
  <c r="I139" i="20"/>
  <c r="I140" i="20"/>
  <c r="I141" i="20"/>
  <c r="I142" i="20"/>
  <c r="I143" i="20"/>
  <c r="I144" i="20"/>
  <c r="I145" i="20"/>
  <c r="I146" i="20"/>
  <c r="I147" i="20"/>
  <c r="I148" i="20"/>
  <c r="I149" i="20"/>
  <c r="I150" i="20"/>
  <c r="I151" i="20"/>
  <c r="I152" i="20"/>
  <c r="I153" i="20"/>
  <c r="I154" i="20"/>
  <c r="I155" i="20"/>
  <c r="I156" i="20"/>
  <c r="I157" i="20"/>
  <c r="I158" i="20"/>
  <c r="I159" i="20"/>
  <c r="I160" i="20"/>
  <c r="I161" i="20"/>
  <c r="I162" i="20"/>
  <c r="I163" i="20"/>
  <c r="I164" i="20"/>
  <c r="I165" i="20"/>
  <c r="I166" i="20"/>
  <c r="I167" i="20"/>
  <c r="I168" i="20"/>
  <c r="I169" i="20"/>
  <c r="I170" i="20"/>
  <c r="I171" i="20"/>
  <c r="I172" i="20"/>
  <c r="I173" i="20"/>
  <c r="I174" i="20"/>
  <c r="I175" i="20"/>
  <c r="I176" i="20"/>
  <c r="I177" i="20"/>
  <c r="I178" i="20"/>
  <c r="I179" i="20"/>
  <c r="I180" i="20"/>
  <c r="I181" i="20"/>
  <c r="I182" i="20"/>
  <c r="I183" i="20"/>
  <c r="I184" i="20"/>
  <c r="I185" i="20"/>
  <c r="I186" i="20"/>
  <c r="I187" i="20"/>
  <c r="I188" i="20"/>
  <c r="I189" i="20"/>
  <c r="I190" i="20"/>
  <c r="I191" i="20"/>
  <c r="I192" i="20"/>
  <c r="I193" i="20"/>
  <c r="I194" i="20"/>
  <c r="I195" i="20"/>
  <c r="I196" i="20"/>
  <c r="I197" i="20"/>
  <c r="I198" i="20"/>
  <c r="I199" i="20"/>
  <c r="I200" i="20"/>
  <c r="I201" i="20"/>
  <c r="I202" i="20"/>
  <c r="I203" i="20"/>
  <c r="I204" i="20"/>
  <c r="I205" i="20"/>
  <c r="I206" i="20"/>
  <c r="I207" i="20"/>
  <c r="I208" i="20"/>
  <c r="I209" i="20"/>
  <c r="I210" i="20"/>
  <c r="I211" i="20"/>
  <c r="I212" i="20"/>
  <c r="I213" i="20"/>
  <c r="I214" i="20"/>
  <c r="I215" i="20"/>
  <c r="I216" i="20"/>
  <c r="I217" i="20"/>
  <c r="I218" i="20"/>
  <c r="I219" i="20"/>
  <c r="I220" i="20"/>
  <c r="I221" i="20"/>
  <c r="I222" i="20"/>
  <c r="I223" i="20"/>
  <c r="I224" i="20"/>
  <c r="I225" i="20"/>
  <c r="I226" i="20"/>
  <c r="I227" i="20"/>
  <c r="I228" i="20"/>
  <c r="I229" i="20"/>
  <c r="I230" i="20"/>
  <c r="I231" i="20"/>
  <c r="I232" i="20"/>
  <c r="I233" i="20"/>
  <c r="I234" i="20"/>
  <c r="I235" i="20"/>
  <c r="I236" i="20"/>
  <c r="I237" i="20"/>
  <c r="I238" i="20"/>
  <c r="I239" i="20"/>
  <c r="I240" i="20"/>
  <c r="I241" i="20"/>
  <c r="I242" i="20"/>
  <c r="I243" i="20"/>
  <c r="I244" i="20"/>
  <c r="I245" i="20"/>
  <c r="I246" i="20"/>
  <c r="I247" i="20"/>
  <c r="I248" i="20"/>
  <c r="I249" i="20"/>
  <c r="I250" i="20"/>
  <c r="I251" i="20"/>
  <c r="I252" i="20"/>
  <c r="I253" i="20"/>
  <c r="I254" i="20"/>
  <c r="I255" i="20"/>
  <c r="I256" i="20"/>
  <c r="I257" i="20"/>
  <c r="I258" i="20"/>
  <c r="I259" i="20"/>
  <c r="I260" i="20"/>
  <c r="I261" i="20"/>
  <c r="I262" i="20"/>
  <c r="I263" i="20"/>
  <c r="I264" i="20"/>
  <c r="I265" i="20"/>
  <c r="I266" i="20"/>
  <c r="I267" i="20"/>
  <c r="I268" i="20"/>
  <c r="I269" i="20"/>
  <c r="I270" i="20"/>
  <c r="I271" i="20"/>
  <c r="I272" i="20"/>
  <c r="I273" i="20"/>
  <c r="I274" i="20"/>
  <c r="I275" i="20"/>
  <c r="I276" i="20"/>
  <c r="I277" i="20"/>
  <c r="I278" i="20"/>
  <c r="I279" i="20"/>
  <c r="I280" i="20"/>
  <c r="I281" i="20"/>
  <c r="I282" i="20"/>
  <c r="I283" i="20"/>
  <c r="I284" i="20"/>
  <c r="I285" i="20"/>
  <c r="I286" i="20"/>
  <c r="I287" i="20"/>
  <c r="I288" i="20"/>
  <c r="I289" i="20"/>
  <c r="I290" i="20"/>
  <c r="I291" i="20"/>
  <c r="I292" i="20"/>
  <c r="I293" i="20"/>
  <c r="I294" i="20"/>
  <c r="I295" i="20"/>
  <c r="I296" i="20"/>
  <c r="I297" i="20"/>
  <c r="I298" i="20"/>
  <c r="I299" i="20"/>
  <c r="I300" i="20"/>
  <c r="I301" i="20"/>
  <c r="I302" i="20"/>
  <c r="I303" i="20"/>
  <c r="I304" i="20"/>
  <c r="I305" i="20"/>
  <c r="I306" i="20"/>
  <c r="I307" i="20"/>
  <c r="I308" i="20"/>
  <c r="I309" i="20"/>
  <c r="I310" i="20"/>
  <c r="I311" i="20"/>
  <c r="I312" i="20"/>
  <c r="I313" i="20"/>
  <c r="I314" i="20"/>
  <c r="I315" i="20"/>
  <c r="I316" i="20"/>
  <c r="I317" i="20"/>
  <c r="I318" i="20"/>
  <c r="I319" i="20"/>
  <c r="I320" i="20"/>
  <c r="I321" i="20"/>
  <c r="I322" i="20"/>
  <c r="I323" i="20"/>
  <c r="I324" i="20"/>
  <c r="I325" i="20"/>
  <c r="I326" i="20"/>
  <c r="I327" i="20"/>
  <c r="I328" i="20"/>
  <c r="I329" i="20"/>
  <c r="I330" i="20"/>
  <c r="I331" i="20"/>
  <c r="I332" i="20"/>
  <c r="I333" i="20"/>
  <c r="I334" i="20"/>
  <c r="I335" i="20"/>
  <c r="I336" i="20"/>
  <c r="I337" i="20"/>
  <c r="I338" i="20"/>
  <c r="I339" i="20"/>
  <c r="I340" i="20"/>
  <c r="I341" i="20"/>
  <c r="I342" i="20"/>
  <c r="I343" i="20"/>
  <c r="I344" i="20"/>
  <c r="I345" i="20"/>
  <c r="I346" i="20"/>
  <c r="I347" i="20"/>
  <c r="I348" i="20"/>
  <c r="I349" i="20"/>
  <c r="I350" i="20"/>
  <c r="I351" i="20"/>
  <c r="I352" i="20"/>
  <c r="I353" i="20"/>
  <c r="I354" i="20"/>
  <c r="I355" i="20"/>
  <c r="I356" i="20"/>
  <c r="I357" i="20"/>
  <c r="I358" i="20"/>
  <c r="I359" i="20"/>
  <c r="I360" i="20"/>
  <c r="I361" i="20"/>
  <c r="I362" i="20"/>
  <c r="I363" i="20"/>
  <c r="I364" i="20"/>
  <c r="I365" i="20"/>
  <c r="I366" i="20"/>
  <c r="I367" i="20"/>
  <c r="I368" i="20"/>
  <c r="I369" i="20"/>
  <c r="I370" i="20"/>
  <c r="I371" i="20"/>
  <c r="I372" i="20"/>
  <c r="I373" i="20"/>
  <c r="I374" i="20"/>
  <c r="I375" i="20"/>
  <c r="I376" i="20"/>
  <c r="I377" i="20"/>
  <c r="I378" i="20"/>
  <c r="I379" i="20"/>
  <c r="I380" i="20"/>
  <c r="I381" i="20"/>
  <c r="I382" i="20"/>
  <c r="I383" i="20"/>
  <c r="I384" i="20"/>
  <c r="I385" i="20"/>
  <c r="I386" i="20"/>
  <c r="I387" i="20"/>
  <c r="I388" i="20"/>
  <c r="I389" i="20"/>
  <c r="I390" i="20"/>
  <c r="I391" i="20"/>
  <c r="I392" i="20"/>
  <c r="I393" i="20"/>
  <c r="I394" i="20"/>
  <c r="I395" i="20"/>
  <c r="I396" i="20"/>
  <c r="I397" i="20"/>
  <c r="I398" i="20"/>
  <c r="I399" i="20"/>
  <c r="I400" i="20"/>
  <c r="I401" i="20"/>
  <c r="I402" i="20"/>
  <c r="I403" i="20"/>
  <c r="I404" i="20"/>
  <c r="I405" i="20"/>
  <c r="I406" i="20"/>
  <c r="I407" i="20"/>
  <c r="I408" i="20"/>
  <c r="I409" i="20"/>
  <c r="I410" i="20"/>
  <c r="I411" i="20"/>
  <c r="I412" i="20"/>
  <c r="I413" i="20"/>
  <c r="I414" i="20"/>
  <c r="I415" i="20"/>
  <c r="I416" i="20"/>
  <c r="I417" i="20"/>
  <c r="I418" i="20"/>
  <c r="I419" i="20"/>
  <c r="I420" i="20"/>
  <c r="I421" i="20"/>
  <c r="I422" i="20"/>
  <c r="I423" i="20"/>
  <c r="I424" i="20"/>
  <c r="I425" i="20"/>
  <c r="I426" i="20"/>
  <c r="I427" i="20"/>
  <c r="I428" i="20"/>
  <c r="I429" i="20"/>
  <c r="I430" i="20"/>
  <c r="I431" i="20"/>
  <c r="I432" i="20"/>
  <c r="I433" i="20"/>
  <c r="I434" i="20"/>
  <c r="I435" i="20"/>
  <c r="I436" i="20"/>
  <c r="I437" i="20"/>
  <c r="I438" i="20"/>
  <c r="I439" i="20"/>
  <c r="I440" i="20"/>
  <c r="I441" i="20"/>
  <c r="I442" i="20"/>
  <c r="I443" i="20"/>
  <c r="I444" i="20"/>
  <c r="I445" i="20"/>
  <c r="I446" i="20"/>
  <c r="I447" i="20"/>
  <c r="I448" i="20"/>
  <c r="I449" i="20"/>
  <c r="I450" i="20"/>
  <c r="I451" i="20"/>
  <c r="I452" i="20"/>
  <c r="I453" i="20"/>
  <c r="I454" i="20"/>
  <c r="I455" i="20"/>
  <c r="I456" i="20"/>
  <c r="I457" i="20"/>
  <c r="I458" i="20"/>
  <c r="I459" i="20"/>
  <c r="I460" i="20"/>
  <c r="I461" i="20"/>
  <c r="I462" i="20"/>
  <c r="I463" i="20"/>
  <c r="I464" i="20"/>
  <c r="I465" i="20"/>
  <c r="I466" i="20"/>
  <c r="I467" i="20"/>
  <c r="I468" i="20"/>
  <c r="I469" i="20"/>
  <c r="I470" i="20"/>
  <c r="I471" i="20"/>
  <c r="I472" i="20"/>
  <c r="I473" i="20"/>
  <c r="I474" i="20"/>
  <c r="I475" i="20"/>
  <c r="I476" i="20"/>
  <c r="I477" i="20"/>
  <c r="I478" i="20"/>
  <c r="I479" i="20"/>
  <c r="I480" i="20"/>
  <c r="I481" i="20"/>
  <c r="I482" i="20"/>
  <c r="I483" i="20"/>
  <c r="I484" i="20"/>
  <c r="I485" i="20"/>
  <c r="I486" i="20"/>
  <c r="I487" i="20"/>
  <c r="I488" i="20"/>
  <c r="I489" i="20"/>
  <c r="I490" i="20"/>
  <c r="I491" i="20"/>
  <c r="I492" i="20"/>
  <c r="I493" i="20"/>
  <c r="I494" i="20"/>
  <c r="I495" i="20"/>
  <c r="I496" i="20"/>
  <c r="I497" i="20"/>
  <c r="I498" i="20"/>
  <c r="I499" i="20"/>
  <c r="I500" i="20"/>
  <c r="I501" i="20"/>
  <c r="I502" i="20"/>
  <c r="I503" i="20"/>
  <c r="I504" i="20"/>
  <c r="I505" i="20"/>
  <c r="I506" i="20"/>
  <c r="I507" i="20"/>
  <c r="I508" i="20"/>
  <c r="I509" i="20"/>
  <c r="I510" i="20"/>
  <c r="I511" i="20"/>
  <c r="I512" i="20"/>
  <c r="I513" i="20"/>
  <c r="I514" i="20"/>
  <c r="I515" i="20"/>
  <c r="I516" i="20"/>
  <c r="I517" i="20"/>
  <c r="I518" i="20"/>
  <c r="I519" i="20"/>
  <c r="I520" i="20"/>
  <c r="I521" i="20"/>
  <c r="I522" i="20"/>
  <c r="I523" i="20"/>
  <c r="I524" i="20"/>
  <c r="I525" i="20"/>
  <c r="I526" i="20"/>
  <c r="I527" i="20"/>
  <c r="I528" i="20"/>
  <c r="I529" i="20"/>
  <c r="I530" i="20"/>
  <c r="I531" i="20"/>
  <c r="I532" i="20"/>
  <c r="I533" i="20"/>
  <c r="I534" i="20"/>
  <c r="I535" i="20"/>
  <c r="I536" i="20"/>
  <c r="I537" i="20"/>
  <c r="I538" i="20"/>
  <c r="I539" i="20"/>
  <c r="I540" i="20"/>
  <c r="I541" i="20"/>
  <c r="I542" i="20"/>
  <c r="I543" i="20"/>
  <c r="I544" i="20"/>
  <c r="I545" i="20"/>
  <c r="I546" i="20"/>
  <c r="I547" i="20"/>
  <c r="I548" i="20"/>
  <c r="I549" i="20"/>
  <c r="I550" i="20"/>
  <c r="I551" i="20"/>
  <c r="I552" i="20"/>
  <c r="I553" i="20"/>
  <c r="I554" i="20"/>
  <c r="I555" i="20"/>
  <c r="I556" i="20"/>
  <c r="I557" i="20"/>
  <c r="I558" i="20"/>
  <c r="I559" i="20"/>
  <c r="I560" i="20"/>
  <c r="I561" i="20"/>
  <c r="I562" i="20"/>
  <c r="I563" i="20"/>
  <c r="I564" i="20"/>
  <c r="I565" i="20"/>
  <c r="I566" i="20"/>
  <c r="I567" i="20"/>
  <c r="I568" i="20"/>
  <c r="I569" i="20"/>
  <c r="I570" i="20"/>
  <c r="I571" i="20"/>
  <c r="I572" i="20"/>
  <c r="I573" i="20"/>
  <c r="I574" i="20"/>
  <c r="I575" i="20"/>
  <c r="I576" i="20"/>
  <c r="I577" i="20"/>
  <c r="I578" i="20"/>
  <c r="I579" i="20"/>
  <c r="I580" i="20"/>
  <c r="I581" i="20"/>
  <c r="I582" i="20"/>
  <c r="I583" i="20"/>
  <c r="I584" i="20"/>
  <c r="I585" i="20"/>
  <c r="I586" i="20"/>
  <c r="I587" i="20"/>
  <c r="I588" i="20"/>
  <c r="I589" i="20"/>
  <c r="I590" i="20"/>
  <c r="I591" i="20"/>
  <c r="I592" i="20"/>
  <c r="I593" i="20"/>
  <c r="I594" i="20"/>
  <c r="I595" i="20"/>
  <c r="I596" i="20"/>
  <c r="I597" i="20"/>
  <c r="I598" i="20"/>
  <c r="I599" i="20"/>
  <c r="I600" i="20"/>
  <c r="I601" i="20"/>
  <c r="I602" i="20"/>
  <c r="I603" i="20"/>
  <c r="I604" i="20"/>
  <c r="I605" i="20"/>
  <c r="I606" i="20"/>
  <c r="I607" i="20"/>
  <c r="I608" i="20"/>
  <c r="I609" i="20"/>
  <c r="I610" i="20"/>
  <c r="I611" i="20"/>
  <c r="I612" i="20"/>
  <c r="I613" i="20"/>
  <c r="I614" i="20"/>
  <c r="I615" i="20"/>
  <c r="I616" i="20"/>
  <c r="I617" i="20"/>
  <c r="I618" i="20"/>
  <c r="I619" i="20"/>
  <c r="I620" i="20"/>
  <c r="I621" i="20"/>
  <c r="I622" i="20"/>
  <c r="I623" i="20"/>
  <c r="I624" i="20"/>
  <c r="I625" i="20"/>
  <c r="I626" i="20"/>
  <c r="I627" i="20"/>
  <c r="I628" i="20"/>
  <c r="I629" i="20"/>
  <c r="I630" i="20"/>
  <c r="I631" i="20"/>
  <c r="I632" i="20"/>
  <c r="I633" i="20"/>
  <c r="I634" i="20"/>
  <c r="I635" i="20"/>
  <c r="I636" i="20"/>
  <c r="I637" i="20"/>
  <c r="I638" i="20"/>
  <c r="I639" i="20"/>
  <c r="I640" i="20"/>
  <c r="I641" i="20"/>
  <c r="I642" i="20"/>
  <c r="I643" i="20"/>
  <c r="I644" i="20"/>
  <c r="I645" i="20"/>
  <c r="I646" i="20"/>
  <c r="I647" i="20"/>
  <c r="I648" i="20"/>
  <c r="I649" i="20"/>
  <c r="I650" i="20"/>
  <c r="I651" i="20"/>
  <c r="I652" i="20"/>
  <c r="I653" i="20"/>
  <c r="I654" i="20"/>
  <c r="I655" i="20"/>
  <c r="I656" i="20"/>
  <c r="I657" i="20"/>
  <c r="I658" i="20"/>
  <c r="I659" i="20"/>
  <c r="I660" i="20"/>
  <c r="I661" i="20"/>
  <c r="I662" i="20"/>
  <c r="I663" i="20"/>
  <c r="I664" i="20"/>
  <c r="I665" i="20"/>
  <c r="I666" i="20"/>
  <c r="I667" i="20"/>
  <c r="I668" i="20"/>
  <c r="I669" i="20"/>
  <c r="I670" i="20"/>
  <c r="I671" i="20"/>
  <c r="I672" i="20"/>
  <c r="I673" i="20"/>
  <c r="I674" i="20"/>
  <c r="I675" i="20"/>
  <c r="I676" i="20"/>
  <c r="I677" i="20"/>
  <c r="I678" i="20"/>
  <c r="I679" i="20"/>
  <c r="I680" i="20"/>
  <c r="I681" i="20"/>
  <c r="I682" i="20"/>
  <c r="I683" i="20"/>
  <c r="I684" i="20"/>
  <c r="I685" i="20"/>
  <c r="I686" i="20"/>
  <c r="I687" i="20"/>
  <c r="I688" i="20"/>
  <c r="I689" i="20"/>
  <c r="I690" i="20"/>
  <c r="I691" i="20"/>
  <c r="I692" i="20"/>
  <c r="I693" i="20"/>
  <c r="I694" i="20"/>
  <c r="I695" i="20"/>
  <c r="I696" i="20"/>
  <c r="I697" i="20"/>
  <c r="I698" i="20"/>
  <c r="I699" i="20"/>
  <c r="I700" i="20"/>
  <c r="I701" i="20"/>
  <c r="I702" i="20"/>
  <c r="I703" i="20"/>
  <c r="I704" i="20"/>
  <c r="I705" i="20"/>
  <c r="I706" i="20"/>
  <c r="I707" i="20"/>
  <c r="I708" i="20"/>
  <c r="I709" i="20"/>
  <c r="I710" i="20"/>
  <c r="I711" i="20"/>
  <c r="I712" i="20"/>
  <c r="I713" i="20"/>
  <c r="I714" i="20"/>
  <c r="I715" i="20"/>
  <c r="I716" i="20"/>
  <c r="I717" i="20"/>
  <c r="I718" i="20"/>
  <c r="I719" i="20"/>
  <c r="I720" i="20"/>
  <c r="I721" i="20"/>
  <c r="I722" i="20"/>
  <c r="I723" i="20"/>
  <c r="I724" i="20"/>
  <c r="I725" i="20"/>
  <c r="I726" i="20"/>
  <c r="I727" i="20"/>
  <c r="I728" i="20"/>
  <c r="I729" i="20"/>
  <c r="I730" i="20"/>
  <c r="I731" i="20"/>
  <c r="I732" i="20"/>
  <c r="I733" i="20"/>
  <c r="I734" i="20"/>
  <c r="I735" i="20"/>
  <c r="I736" i="20"/>
  <c r="I737" i="20"/>
  <c r="I738" i="20"/>
  <c r="I739" i="20"/>
  <c r="I740" i="20"/>
  <c r="I741" i="20"/>
  <c r="I742" i="20"/>
  <c r="I743" i="20"/>
  <c r="I744" i="20"/>
  <c r="I745" i="20"/>
  <c r="I746" i="20"/>
  <c r="I747" i="20"/>
  <c r="I748" i="20"/>
  <c r="I749" i="20"/>
  <c r="I750" i="20"/>
  <c r="I751" i="20"/>
  <c r="I752" i="20"/>
  <c r="I753" i="20"/>
  <c r="I754" i="20"/>
  <c r="I755" i="20"/>
  <c r="I756" i="20"/>
  <c r="I757" i="20"/>
  <c r="I758" i="20"/>
  <c r="I759" i="20"/>
  <c r="I760" i="20"/>
  <c r="I761" i="20"/>
  <c r="I762" i="20"/>
  <c r="I763" i="20"/>
  <c r="I764" i="20"/>
  <c r="I765" i="20"/>
  <c r="I766" i="20"/>
  <c r="I767" i="20"/>
  <c r="I768" i="20"/>
  <c r="I769" i="20"/>
  <c r="I770" i="20"/>
  <c r="I771" i="20"/>
  <c r="I772" i="20"/>
  <c r="I773" i="20"/>
  <c r="I774" i="20"/>
  <c r="I775" i="20"/>
  <c r="I776" i="20"/>
  <c r="I777" i="20"/>
  <c r="I778" i="20"/>
  <c r="I779" i="20"/>
  <c r="I780" i="20"/>
  <c r="I781" i="20"/>
  <c r="I782" i="20"/>
  <c r="I783" i="20"/>
  <c r="I784" i="20"/>
  <c r="I785" i="20"/>
  <c r="I786" i="20"/>
  <c r="I787" i="20"/>
  <c r="I788" i="20"/>
  <c r="I789" i="20"/>
  <c r="I790" i="20"/>
  <c r="I791" i="20"/>
  <c r="I792" i="20"/>
  <c r="I793" i="20"/>
  <c r="I794" i="20"/>
  <c r="I795" i="20"/>
  <c r="I796" i="20"/>
  <c r="I797" i="20"/>
  <c r="I798" i="20"/>
  <c r="I799" i="20"/>
  <c r="I800" i="20"/>
  <c r="I801" i="20"/>
  <c r="I802" i="20"/>
  <c r="I803" i="20"/>
  <c r="I804" i="20"/>
  <c r="I805" i="20"/>
  <c r="I806" i="20"/>
  <c r="I807" i="20"/>
  <c r="I808" i="20"/>
  <c r="I809" i="20"/>
  <c r="I810" i="20"/>
  <c r="I811" i="20"/>
  <c r="I812" i="20"/>
  <c r="I813" i="20"/>
  <c r="I814" i="20"/>
  <c r="I815" i="20"/>
  <c r="I816" i="20"/>
  <c r="I817" i="20"/>
  <c r="I818" i="20"/>
  <c r="I819" i="20"/>
  <c r="I820" i="20"/>
  <c r="I821" i="20"/>
  <c r="I822" i="20"/>
  <c r="I823" i="20"/>
  <c r="I824" i="20"/>
  <c r="I825" i="20"/>
  <c r="I826" i="20"/>
  <c r="I827" i="20"/>
  <c r="I828" i="20"/>
  <c r="I829" i="20"/>
  <c r="I830" i="20"/>
  <c r="I831" i="20"/>
  <c r="I832" i="20"/>
  <c r="I833" i="20"/>
  <c r="I834" i="20"/>
  <c r="I835" i="20"/>
  <c r="I836" i="20"/>
  <c r="I837" i="20"/>
  <c r="I838" i="20"/>
  <c r="I839" i="20"/>
  <c r="I840" i="20"/>
  <c r="I841" i="20"/>
  <c r="I842" i="20"/>
  <c r="I843" i="20"/>
  <c r="I844" i="20"/>
  <c r="I845" i="20"/>
  <c r="I846" i="20"/>
  <c r="I847" i="20"/>
  <c r="I848" i="20"/>
  <c r="I849" i="20"/>
  <c r="I850" i="20"/>
  <c r="I851" i="20"/>
  <c r="I852" i="20"/>
  <c r="I853" i="20"/>
  <c r="I854" i="20"/>
  <c r="I855" i="20"/>
  <c r="I856" i="20"/>
  <c r="I857" i="20"/>
  <c r="I858" i="20"/>
  <c r="I859" i="20"/>
  <c r="I860" i="20"/>
  <c r="I861" i="20"/>
  <c r="I862" i="20"/>
  <c r="I863" i="20"/>
  <c r="I864" i="20"/>
  <c r="I865" i="20"/>
  <c r="I866" i="20"/>
  <c r="I867" i="20"/>
  <c r="I868" i="20"/>
  <c r="I869" i="20"/>
  <c r="I870" i="20"/>
  <c r="I871" i="20"/>
  <c r="I872" i="20"/>
  <c r="I873" i="20"/>
  <c r="I874" i="20"/>
  <c r="I875" i="20"/>
  <c r="I876" i="20"/>
  <c r="I877" i="20"/>
  <c r="I878" i="20"/>
  <c r="I879" i="20"/>
  <c r="I880" i="20"/>
  <c r="I881" i="20"/>
  <c r="I882" i="20"/>
  <c r="I883" i="20"/>
  <c r="I884" i="20"/>
  <c r="I885" i="20"/>
  <c r="I886" i="20"/>
  <c r="I887" i="20"/>
  <c r="I888" i="20"/>
  <c r="I889" i="20"/>
  <c r="I890" i="20"/>
  <c r="I891" i="20"/>
  <c r="I892" i="20"/>
  <c r="I893" i="20"/>
  <c r="I894" i="20"/>
  <c r="I895" i="20"/>
  <c r="I896" i="20"/>
  <c r="I897" i="20"/>
  <c r="I898" i="20"/>
  <c r="I899" i="20"/>
  <c r="I900" i="20"/>
  <c r="I901" i="20"/>
  <c r="I902" i="20"/>
  <c r="I903" i="20"/>
  <c r="I904" i="20"/>
  <c r="I905" i="20"/>
  <c r="I906" i="20"/>
  <c r="I907" i="20"/>
  <c r="I908" i="20"/>
  <c r="I909" i="20"/>
  <c r="I910" i="20"/>
  <c r="I911" i="20"/>
  <c r="I912" i="20"/>
  <c r="I913" i="20"/>
  <c r="I914" i="20"/>
  <c r="I915" i="20"/>
  <c r="I916" i="20"/>
  <c r="I917" i="20"/>
  <c r="I918" i="20"/>
  <c r="I919" i="20"/>
  <c r="I920" i="20"/>
  <c r="I921" i="20"/>
  <c r="I922" i="20"/>
  <c r="I923" i="20"/>
  <c r="I924" i="20"/>
  <c r="I925" i="20"/>
  <c r="I926" i="20"/>
  <c r="I927" i="20"/>
  <c r="I928" i="20"/>
  <c r="I929" i="20"/>
  <c r="I930" i="20"/>
  <c r="I931" i="20"/>
  <c r="I932" i="20"/>
  <c r="I933" i="20"/>
  <c r="I934" i="20"/>
  <c r="I935" i="20"/>
  <c r="I936" i="20"/>
  <c r="I937" i="20"/>
  <c r="I938" i="20"/>
  <c r="I939" i="20"/>
  <c r="I940" i="20"/>
  <c r="I941" i="20"/>
  <c r="I942" i="20"/>
  <c r="I943" i="20"/>
  <c r="I944" i="20"/>
  <c r="I945" i="20"/>
  <c r="I946" i="20"/>
  <c r="I947" i="20"/>
  <c r="I948" i="20"/>
  <c r="I949" i="20"/>
  <c r="I950" i="20"/>
  <c r="I951" i="20"/>
  <c r="I952" i="20"/>
  <c r="I953" i="20"/>
  <c r="I954" i="20"/>
  <c r="I955" i="20"/>
  <c r="I956" i="20"/>
  <c r="I957" i="20"/>
  <c r="I958" i="20"/>
  <c r="I959" i="20"/>
  <c r="I960" i="20"/>
  <c r="I961" i="20"/>
  <c r="I962" i="20"/>
  <c r="I963" i="20"/>
  <c r="I964" i="20"/>
  <c r="I965" i="20"/>
  <c r="I966" i="20"/>
  <c r="I967" i="20"/>
  <c r="I968" i="20"/>
  <c r="I969" i="20"/>
  <c r="I970" i="20"/>
  <c r="I971" i="20"/>
  <c r="I972" i="20"/>
  <c r="I973" i="20"/>
  <c r="I974" i="20"/>
  <c r="I975" i="20"/>
  <c r="I976" i="20"/>
  <c r="I977" i="20"/>
  <c r="I978" i="20"/>
  <c r="I979" i="20"/>
  <c r="I980" i="20"/>
  <c r="I981" i="20"/>
  <c r="I982" i="20"/>
  <c r="I983" i="20"/>
  <c r="I984" i="20"/>
  <c r="I985" i="20"/>
  <c r="I986" i="20"/>
  <c r="I987" i="20"/>
  <c r="I988" i="20"/>
  <c r="I989" i="20"/>
  <c r="I990" i="20"/>
  <c r="I991" i="20"/>
  <c r="I992" i="20"/>
  <c r="I993" i="20"/>
  <c r="I994" i="20"/>
  <c r="I995" i="20"/>
  <c r="I996" i="20"/>
  <c r="I997" i="20"/>
  <c r="I998" i="20"/>
  <c r="I999" i="20"/>
  <c r="I1000" i="20"/>
  <c r="I1001" i="20"/>
  <c r="I1002" i="20"/>
  <c r="I1003" i="20"/>
  <c r="I1004" i="20"/>
  <c r="I1005" i="20"/>
  <c r="I1006" i="20"/>
  <c r="I1007" i="20"/>
  <c r="I1008" i="20"/>
  <c r="I1009" i="20"/>
  <c r="I1010" i="20"/>
  <c r="I1011" i="20"/>
  <c r="I1012" i="20"/>
  <c r="I1013" i="20"/>
  <c r="I1014" i="20"/>
  <c r="I1015" i="20"/>
  <c r="I1016" i="20"/>
  <c r="I1017" i="20"/>
  <c r="I1018" i="20"/>
  <c r="I1019" i="20"/>
  <c r="I1020" i="20"/>
  <c r="I1021" i="20"/>
  <c r="I1022" i="20"/>
  <c r="I1023" i="20"/>
  <c r="I1024" i="20"/>
  <c r="I1025" i="20"/>
  <c r="I1026" i="20"/>
  <c r="I1027" i="20"/>
  <c r="I1028" i="20"/>
  <c r="I1029" i="20"/>
  <c r="I1030" i="20"/>
  <c r="I1031" i="20"/>
  <c r="I1032" i="20"/>
  <c r="I1033" i="20"/>
  <c r="I1034" i="20"/>
  <c r="I1035" i="20"/>
  <c r="I1036" i="20"/>
  <c r="I1037" i="20"/>
  <c r="I1038" i="20"/>
  <c r="I1039" i="20"/>
  <c r="I1040" i="20"/>
  <c r="I1041" i="20"/>
  <c r="I1042" i="20"/>
  <c r="I1043" i="20"/>
  <c r="I1044" i="20"/>
  <c r="I1045" i="20"/>
  <c r="I1046" i="20"/>
  <c r="I1047" i="20"/>
  <c r="I1048" i="20"/>
  <c r="I1049" i="20"/>
  <c r="I1050" i="20"/>
  <c r="I1051" i="20"/>
  <c r="I1052" i="20"/>
  <c r="I1053" i="20"/>
  <c r="I1054" i="20"/>
  <c r="I1055" i="20"/>
  <c r="I1056" i="20"/>
  <c r="I1057" i="20"/>
  <c r="I1058" i="20"/>
  <c r="I1059" i="20"/>
  <c r="I1060" i="20"/>
  <c r="I1061" i="20"/>
  <c r="I1062" i="20"/>
  <c r="I1063" i="20"/>
  <c r="I1064" i="20"/>
  <c r="I1065" i="20"/>
  <c r="I1066" i="20"/>
  <c r="I1067" i="20"/>
  <c r="I1068" i="20"/>
  <c r="I1069" i="20"/>
  <c r="I1070" i="20"/>
  <c r="I1071" i="20"/>
  <c r="I1072" i="20"/>
  <c r="I1073" i="20"/>
  <c r="I1074" i="20"/>
  <c r="I1075" i="20"/>
  <c r="I1076" i="20"/>
  <c r="I1077" i="20"/>
  <c r="I1078" i="20"/>
  <c r="I1079" i="20"/>
  <c r="I1080" i="20"/>
  <c r="I1081" i="20"/>
  <c r="I1082" i="20"/>
  <c r="I1083" i="20"/>
  <c r="I1084" i="20"/>
  <c r="I1085" i="20"/>
  <c r="I1086" i="20"/>
  <c r="I1087" i="20"/>
  <c r="I1088" i="20"/>
  <c r="I1089" i="20"/>
  <c r="I1090" i="20"/>
  <c r="I1091" i="20"/>
  <c r="I1092" i="20"/>
  <c r="I1093" i="20"/>
  <c r="I1094" i="20"/>
  <c r="I1095" i="20"/>
  <c r="I1096" i="20"/>
  <c r="I1097" i="20"/>
  <c r="I1098" i="20"/>
  <c r="I1099" i="20"/>
  <c r="I1100" i="20"/>
  <c r="I1101" i="20"/>
  <c r="I1102" i="20"/>
  <c r="I1103" i="20"/>
  <c r="I1104" i="20"/>
  <c r="I1105" i="20"/>
  <c r="I1106" i="20"/>
  <c r="I1107" i="20"/>
  <c r="I1108" i="20"/>
  <c r="I1109" i="20"/>
  <c r="I1110" i="20"/>
  <c r="I1111" i="20"/>
  <c r="I1112" i="20"/>
  <c r="I1113" i="20"/>
  <c r="I1114" i="20"/>
  <c r="I1115" i="20"/>
  <c r="I1116" i="20"/>
  <c r="I1117" i="20"/>
  <c r="I1118" i="20"/>
  <c r="I1119" i="20"/>
  <c r="I1120" i="20"/>
  <c r="I1121" i="20"/>
  <c r="I1122" i="20"/>
  <c r="I1123" i="20"/>
  <c r="I1124" i="20"/>
  <c r="I1125" i="20"/>
  <c r="I1126" i="20"/>
  <c r="I1127" i="20"/>
  <c r="I1128" i="20"/>
  <c r="I1129" i="20"/>
  <c r="I1130" i="20"/>
  <c r="I1131" i="20"/>
  <c r="I1132" i="20"/>
  <c r="I1133" i="20"/>
  <c r="I1134" i="20"/>
  <c r="I1135" i="20"/>
  <c r="I1136" i="20"/>
  <c r="I1137" i="20"/>
  <c r="I1138" i="20"/>
  <c r="I1139" i="20"/>
  <c r="I1140" i="20"/>
  <c r="I1141" i="20"/>
  <c r="I1142" i="20"/>
  <c r="I1143" i="20"/>
  <c r="I1144" i="20"/>
  <c r="I1145" i="20"/>
  <c r="I1146" i="20"/>
  <c r="I1147" i="20"/>
  <c r="I1148" i="20"/>
  <c r="I1149" i="20"/>
  <c r="I1150" i="20"/>
  <c r="I1151" i="20"/>
  <c r="I1152" i="20"/>
  <c r="I1153" i="20"/>
  <c r="I1154" i="20"/>
  <c r="I1155" i="20"/>
  <c r="I1156" i="20"/>
  <c r="I1157" i="20"/>
  <c r="I1158" i="20"/>
  <c r="I1159" i="20"/>
  <c r="I1160" i="20"/>
  <c r="I1161" i="20"/>
  <c r="I1162" i="20"/>
  <c r="I1163" i="20"/>
  <c r="I1164" i="20"/>
  <c r="I1165" i="20"/>
  <c r="I1166" i="20"/>
  <c r="I1167" i="20"/>
  <c r="I1168" i="20"/>
  <c r="I1169" i="20"/>
  <c r="I1170" i="20"/>
  <c r="I1171" i="20"/>
  <c r="I1172" i="20"/>
  <c r="I1173" i="20"/>
  <c r="I1174" i="20"/>
  <c r="I1175" i="20"/>
  <c r="I1176" i="20"/>
  <c r="I1177" i="20"/>
  <c r="I1178" i="20"/>
  <c r="I1179" i="20"/>
  <c r="I1180" i="20"/>
  <c r="I1181" i="20"/>
  <c r="I1182" i="20"/>
  <c r="I1183" i="20"/>
  <c r="I1184" i="20"/>
  <c r="I1185" i="20"/>
  <c r="I1186" i="20"/>
  <c r="I1187" i="20"/>
  <c r="I1188" i="20"/>
  <c r="I1189" i="20"/>
  <c r="I1190" i="20"/>
  <c r="I1191" i="20"/>
  <c r="I1192" i="20"/>
  <c r="I1193" i="20"/>
  <c r="I1194" i="20"/>
  <c r="I1195" i="20"/>
  <c r="I1196" i="20"/>
  <c r="I1197" i="20"/>
  <c r="I1198" i="20"/>
  <c r="I1199" i="20"/>
  <c r="I1200" i="20"/>
  <c r="I1201" i="20"/>
  <c r="I1202" i="20"/>
  <c r="I1203" i="20"/>
  <c r="I1204" i="20"/>
  <c r="I1205" i="20"/>
  <c r="I1206" i="20"/>
  <c r="I1207" i="20"/>
  <c r="I1208" i="20"/>
  <c r="I1209" i="20"/>
  <c r="I1210" i="20"/>
  <c r="I1211" i="20"/>
  <c r="I1212" i="20"/>
  <c r="I1213" i="20"/>
  <c r="I1214" i="20"/>
  <c r="I1215" i="20"/>
  <c r="I1216" i="20"/>
  <c r="I1217" i="20"/>
  <c r="I1218" i="20"/>
  <c r="I1219" i="20"/>
  <c r="I1220" i="20"/>
  <c r="I1221" i="20"/>
  <c r="I1222" i="20"/>
  <c r="I1223" i="20"/>
  <c r="I1224" i="20"/>
  <c r="I1225" i="20"/>
  <c r="I1226" i="20"/>
  <c r="I1227" i="20"/>
  <c r="I1228" i="20"/>
  <c r="I1229" i="20"/>
  <c r="I1230" i="20"/>
  <c r="I1231" i="20"/>
  <c r="I1232" i="20"/>
  <c r="I1233" i="20"/>
  <c r="I1234" i="20"/>
  <c r="I1235" i="20"/>
  <c r="I1236" i="20"/>
  <c r="I1237" i="20"/>
  <c r="I1238" i="20"/>
  <c r="I1239" i="20"/>
  <c r="I1240" i="20"/>
  <c r="I1241" i="20"/>
  <c r="I1242" i="20"/>
  <c r="I1243" i="20"/>
  <c r="I1244" i="20"/>
  <c r="I1245" i="20"/>
  <c r="I1246" i="20"/>
  <c r="I1247" i="20"/>
  <c r="I1248" i="20"/>
  <c r="I1249" i="20"/>
  <c r="I1250" i="20"/>
  <c r="I1251" i="20"/>
  <c r="I1252" i="20"/>
  <c r="I1253" i="20"/>
  <c r="I1254" i="20"/>
  <c r="I1255" i="20"/>
  <c r="I1256" i="20"/>
  <c r="I1257" i="20"/>
  <c r="I1258" i="20"/>
  <c r="I1259" i="20"/>
  <c r="I1260" i="20"/>
  <c r="I1261" i="20"/>
  <c r="I1262" i="20"/>
  <c r="I1263" i="20"/>
  <c r="I1264" i="20"/>
  <c r="I1265" i="20"/>
  <c r="I1266" i="20"/>
  <c r="I1267" i="20"/>
  <c r="I1268" i="20"/>
  <c r="I1269" i="20"/>
  <c r="I1270" i="20"/>
  <c r="I1271" i="20"/>
  <c r="I1272" i="20"/>
  <c r="I1273" i="20"/>
  <c r="I1274" i="20"/>
  <c r="I1275" i="20"/>
  <c r="I1276" i="20"/>
  <c r="I1277" i="20"/>
  <c r="I1278" i="20"/>
  <c r="I1279" i="20"/>
  <c r="I1280" i="20"/>
  <c r="I1281" i="20"/>
  <c r="I1282" i="20"/>
  <c r="I1283" i="20"/>
  <c r="I1284" i="20"/>
  <c r="I1285" i="20"/>
  <c r="I1286" i="20"/>
  <c r="I1287" i="20"/>
  <c r="I1288" i="20"/>
  <c r="I1289" i="20"/>
  <c r="I1290" i="20"/>
  <c r="I1291" i="20"/>
  <c r="I1292" i="20"/>
  <c r="I1293" i="20"/>
  <c r="I1294" i="20"/>
  <c r="I1295" i="20"/>
  <c r="I1296" i="20"/>
  <c r="I1297" i="20"/>
  <c r="I1298" i="20"/>
  <c r="I1299" i="20"/>
  <c r="I1300" i="20"/>
  <c r="I1301" i="20"/>
  <c r="I1302" i="20"/>
  <c r="I1303" i="20"/>
  <c r="I1304" i="20"/>
  <c r="I1305" i="20"/>
  <c r="I1306" i="20"/>
  <c r="I1307" i="20"/>
  <c r="I1308" i="20"/>
  <c r="I1309" i="20"/>
  <c r="I1310" i="20"/>
  <c r="I1311" i="20"/>
  <c r="I1312" i="20"/>
  <c r="I1313" i="20"/>
  <c r="I1314" i="20"/>
  <c r="I1315" i="20"/>
  <c r="I1316" i="20"/>
  <c r="I1317" i="20"/>
  <c r="I1318" i="20"/>
  <c r="I1319" i="20"/>
  <c r="I1320" i="20"/>
  <c r="I1321" i="20"/>
  <c r="I1322" i="20"/>
  <c r="I1323" i="20"/>
  <c r="I1324" i="20"/>
  <c r="I1325" i="20"/>
  <c r="I1326" i="20"/>
  <c r="I1327" i="20"/>
  <c r="I1328" i="20"/>
  <c r="I1329" i="20"/>
  <c r="I1330" i="20"/>
  <c r="I1331" i="20"/>
  <c r="I1332" i="20"/>
  <c r="I1333" i="20"/>
  <c r="I1334" i="20"/>
  <c r="I1335" i="20"/>
  <c r="I1336" i="20"/>
  <c r="I1337" i="20"/>
  <c r="I1338" i="20"/>
  <c r="I1339" i="20"/>
  <c r="I1340" i="20"/>
  <c r="I1341" i="20"/>
  <c r="I1342" i="20"/>
  <c r="I1343" i="20"/>
  <c r="I1344" i="20"/>
  <c r="I1345" i="20"/>
  <c r="I1346" i="20"/>
  <c r="I1347" i="20"/>
  <c r="I1348" i="20"/>
  <c r="I1349" i="20"/>
  <c r="I1350" i="20"/>
  <c r="I1351" i="20"/>
  <c r="I1352" i="20"/>
  <c r="I1353" i="20"/>
  <c r="I1354" i="20"/>
  <c r="I1355" i="20"/>
  <c r="I1356" i="20"/>
  <c r="I1357" i="20"/>
  <c r="I1358" i="20"/>
  <c r="I1359" i="20"/>
  <c r="I1360" i="20"/>
  <c r="I1361" i="20"/>
  <c r="I1362" i="20"/>
  <c r="I1363" i="20"/>
  <c r="I1364" i="20"/>
  <c r="I1365" i="20"/>
  <c r="I1366" i="20"/>
  <c r="I1367" i="20"/>
  <c r="I1368" i="20"/>
  <c r="I1369" i="20"/>
  <c r="I1370" i="20"/>
  <c r="I1371" i="20"/>
  <c r="I1372" i="20"/>
  <c r="I1373" i="20"/>
  <c r="I1374" i="20"/>
  <c r="I1375" i="20"/>
  <c r="I1376" i="20"/>
  <c r="I1377" i="20"/>
  <c r="I1378" i="20"/>
  <c r="I1379" i="20"/>
  <c r="I1380" i="20"/>
  <c r="I1381" i="20"/>
  <c r="I1382" i="20"/>
  <c r="I1383" i="20"/>
  <c r="I1384" i="20"/>
  <c r="I1385" i="20"/>
  <c r="I1386" i="20"/>
  <c r="I1387" i="20"/>
  <c r="I1388" i="20"/>
  <c r="I1389" i="20"/>
  <c r="I1390" i="20"/>
  <c r="I1391" i="20"/>
  <c r="I1392" i="20"/>
  <c r="I1393" i="20"/>
  <c r="I1394" i="20"/>
  <c r="I1395" i="20"/>
  <c r="I1396" i="20"/>
  <c r="I1397" i="20"/>
  <c r="I1398" i="20"/>
  <c r="I1399" i="20"/>
  <c r="I1400" i="20"/>
  <c r="I1401" i="20"/>
  <c r="I1402" i="20"/>
  <c r="I1403" i="20"/>
  <c r="I1404" i="20"/>
  <c r="I1405" i="20"/>
  <c r="I1406" i="20"/>
  <c r="I1407" i="20"/>
  <c r="I1408" i="20"/>
  <c r="I1409" i="20"/>
  <c r="I1410" i="20"/>
  <c r="I1411" i="20"/>
  <c r="I1412" i="20"/>
  <c r="I1413" i="20"/>
  <c r="I1414" i="20"/>
  <c r="I1415" i="20"/>
  <c r="I1416" i="20"/>
  <c r="I1417" i="20"/>
  <c r="I1418" i="20"/>
  <c r="I1419" i="20"/>
  <c r="I1420" i="20"/>
  <c r="I1421" i="20"/>
  <c r="I1422" i="20"/>
  <c r="I1423" i="20"/>
  <c r="I1424" i="20"/>
  <c r="I1425" i="20"/>
  <c r="I1426" i="20"/>
  <c r="I1427" i="20"/>
  <c r="I1428" i="20"/>
  <c r="I1429" i="20"/>
  <c r="I1430" i="20"/>
  <c r="I1431" i="20"/>
  <c r="I1432" i="20"/>
  <c r="I1433" i="20"/>
  <c r="I1434" i="20"/>
  <c r="I1435" i="20"/>
  <c r="I1436" i="20"/>
  <c r="I1437" i="20"/>
  <c r="I1438" i="20"/>
  <c r="I1439" i="20"/>
  <c r="I1440" i="20"/>
  <c r="I1441" i="20"/>
  <c r="I1442" i="20"/>
  <c r="I1443" i="20"/>
  <c r="I1444" i="20"/>
  <c r="I1445" i="20"/>
  <c r="I1446" i="20"/>
  <c r="I1447" i="20"/>
  <c r="I1448" i="20"/>
  <c r="I1449" i="20"/>
  <c r="I1450" i="20"/>
  <c r="I1451" i="20"/>
  <c r="I1452" i="20"/>
  <c r="I1453" i="20"/>
  <c r="I1454" i="20"/>
  <c r="I1455" i="20"/>
  <c r="I1456" i="20"/>
  <c r="I1457" i="20"/>
  <c r="I1458" i="20"/>
  <c r="I1459" i="20"/>
  <c r="I1460" i="20"/>
  <c r="I1461" i="20"/>
  <c r="I1462" i="20"/>
  <c r="I1463" i="20"/>
  <c r="I1464" i="20"/>
  <c r="I1465" i="20"/>
  <c r="I1466" i="20"/>
  <c r="I1467" i="20"/>
  <c r="I1468" i="20"/>
  <c r="I1469" i="20"/>
  <c r="I1470" i="20"/>
  <c r="I1471" i="20"/>
  <c r="I1472" i="20"/>
  <c r="I1473" i="20"/>
  <c r="I1474" i="20"/>
  <c r="I1475" i="20"/>
  <c r="I1476" i="20"/>
  <c r="I1477" i="20"/>
  <c r="I1478" i="20"/>
  <c r="I1479" i="20"/>
  <c r="I1480" i="20"/>
  <c r="I1481" i="20"/>
  <c r="I1482" i="20"/>
  <c r="I1483" i="20"/>
  <c r="I1484" i="20"/>
  <c r="I1485" i="20"/>
  <c r="I1486" i="20"/>
  <c r="I1487" i="20"/>
  <c r="I1488" i="20"/>
  <c r="I1489" i="20"/>
  <c r="I1490" i="20"/>
  <c r="I1491" i="20"/>
  <c r="I1492" i="20"/>
  <c r="I1493" i="20"/>
  <c r="I1494" i="20"/>
  <c r="I1495" i="20"/>
  <c r="I1496" i="20"/>
  <c r="I1497" i="20"/>
  <c r="I1498" i="20"/>
  <c r="I1499" i="20"/>
  <c r="I1500" i="20"/>
  <c r="I1501" i="20"/>
  <c r="I1502" i="20"/>
  <c r="I1503" i="20"/>
  <c r="I1504" i="20"/>
  <c r="I1505" i="20"/>
  <c r="I1506" i="20"/>
  <c r="I1507" i="20"/>
  <c r="I1508" i="20"/>
  <c r="I1509" i="20"/>
  <c r="I1510" i="20"/>
  <c r="I1511" i="20"/>
  <c r="I1512" i="20"/>
  <c r="I1513" i="20"/>
  <c r="I1514" i="20"/>
  <c r="I1515" i="20"/>
  <c r="I1516" i="20"/>
  <c r="I1517" i="20"/>
  <c r="I1518" i="20"/>
  <c r="I1519" i="20"/>
  <c r="I1520" i="20"/>
  <c r="I1521" i="20"/>
  <c r="I1522" i="20"/>
  <c r="I1523" i="20"/>
  <c r="I1524" i="20"/>
  <c r="I1525" i="20"/>
  <c r="I1526" i="20"/>
  <c r="I1527" i="20"/>
  <c r="I1528" i="20"/>
  <c r="I1529" i="20"/>
  <c r="I1530" i="20"/>
  <c r="I1531" i="20"/>
  <c r="I1532" i="20"/>
  <c r="I1533" i="20"/>
  <c r="I1534" i="20"/>
  <c r="I1535" i="20"/>
  <c r="I1536" i="20"/>
  <c r="I1537" i="20"/>
  <c r="I1538" i="20"/>
  <c r="I1539" i="20"/>
  <c r="I1540" i="20"/>
  <c r="I1541" i="20"/>
  <c r="I1542" i="20"/>
  <c r="I1543" i="20"/>
  <c r="I1544" i="20"/>
  <c r="I1545" i="20"/>
  <c r="I1546" i="20"/>
  <c r="I1547" i="20"/>
  <c r="I1548" i="20"/>
  <c r="I1549" i="20"/>
  <c r="I1550" i="20"/>
  <c r="I1551" i="20"/>
  <c r="I1552" i="20"/>
  <c r="I1553" i="20"/>
  <c r="I1554" i="20"/>
  <c r="I1555" i="20"/>
  <c r="I1556" i="20"/>
  <c r="I1557" i="20"/>
  <c r="I1558" i="20"/>
  <c r="I1559" i="20"/>
  <c r="I1560" i="20"/>
  <c r="I1561" i="20"/>
  <c r="I1562" i="20"/>
  <c r="I1563" i="20"/>
  <c r="I1564" i="20"/>
  <c r="I1565" i="20"/>
  <c r="I1566" i="20"/>
  <c r="I1567" i="20"/>
  <c r="I1568" i="20"/>
  <c r="I1569" i="20"/>
  <c r="I1570" i="20"/>
  <c r="I1571" i="20"/>
  <c r="I1572" i="20"/>
  <c r="I1573" i="20"/>
  <c r="I1574" i="20"/>
  <c r="I1575" i="20"/>
  <c r="I1576" i="20"/>
  <c r="I1577" i="20"/>
  <c r="I1578" i="20"/>
  <c r="I1579" i="20"/>
  <c r="I1580" i="20"/>
  <c r="I1581" i="20"/>
  <c r="I1582" i="20"/>
  <c r="I1583" i="20"/>
  <c r="I1584" i="20"/>
  <c r="I1585" i="20"/>
  <c r="I1586" i="20"/>
  <c r="I1587" i="20"/>
  <c r="I1588" i="20"/>
  <c r="I1589" i="20"/>
  <c r="I1590" i="20"/>
  <c r="I1591" i="20"/>
  <c r="I1592" i="20"/>
  <c r="I1593" i="20"/>
  <c r="I1594" i="20"/>
  <c r="I1595" i="20"/>
  <c r="I1596" i="20"/>
  <c r="I1597" i="20"/>
  <c r="I1598" i="20"/>
  <c r="I1599" i="20"/>
  <c r="I1600" i="20"/>
  <c r="I1601" i="20"/>
  <c r="I1602" i="20"/>
  <c r="I1603" i="20"/>
  <c r="I1604" i="20"/>
  <c r="I1605" i="20"/>
  <c r="I1606" i="20"/>
  <c r="I1607" i="20"/>
  <c r="I1608" i="20"/>
  <c r="I1609" i="20"/>
  <c r="I1610" i="20"/>
  <c r="I1611" i="20"/>
  <c r="I1612" i="20"/>
  <c r="I1613" i="20"/>
  <c r="I1614" i="20"/>
  <c r="I1615" i="20"/>
  <c r="I1616" i="20"/>
  <c r="I1617" i="20"/>
  <c r="I1618" i="20"/>
  <c r="I1619" i="20"/>
  <c r="I1620" i="20"/>
  <c r="I1621" i="20"/>
  <c r="I1622" i="20"/>
  <c r="I1623" i="20"/>
  <c r="I1624" i="20"/>
  <c r="I1625" i="20"/>
  <c r="I1626" i="20"/>
  <c r="I1627" i="20"/>
  <c r="I1628" i="20"/>
  <c r="I1629" i="20"/>
  <c r="I1630" i="20"/>
  <c r="I1631" i="20"/>
  <c r="I1632" i="20"/>
  <c r="I1633" i="20"/>
  <c r="I1634" i="20"/>
  <c r="I1635" i="20"/>
  <c r="I1636" i="20"/>
  <c r="I1637" i="20"/>
  <c r="I1638" i="20"/>
  <c r="I1639" i="20"/>
  <c r="I1640" i="20"/>
  <c r="I1641" i="20"/>
  <c r="I1642" i="20"/>
  <c r="I1643" i="20"/>
  <c r="I1644" i="20"/>
  <c r="I1645" i="20"/>
  <c r="I1646" i="20"/>
  <c r="I1647" i="20"/>
  <c r="I1648" i="20"/>
  <c r="I1649" i="20"/>
  <c r="I1650" i="20"/>
  <c r="I1651" i="20"/>
  <c r="I1652" i="20"/>
  <c r="I1653" i="20"/>
  <c r="I1654" i="20"/>
  <c r="I1655" i="20"/>
  <c r="I1656" i="20"/>
  <c r="I1657" i="20"/>
  <c r="I1658" i="20"/>
  <c r="I1659" i="20"/>
  <c r="I1660" i="20"/>
  <c r="I1661" i="20"/>
  <c r="I1662" i="20"/>
  <c r="I1663" i="20"/>
  <c r="I1664" i="20"/>
  <c r="I1665" i="20"/>
  <c r="I1666" i="20"/>
  <c r="I1667" i="20"/>
  <c r="I1668" i="20"/>
  <c r="I1669" i="20"/>
  <c r="I1670" i="20"/>
  <c r="I1671" i="20"/>
  <c r="I1672" i="20"/>
  <c r="I1673" i="20"/>
  <c r="I1674" i="20"/>
  <c r="I1675" i="20"/>
  <c r="I1676" i="20"/>
  <c r="I1677" i="20"/>
  <c r="I1678" i="20"/>
  <c r="I1679" i="20"/>
  <c r="I1680" i="20"/>
  <c r="I1681" i="20"/>
  <c r="I1682" i="20"/>
  <c r="I1683" i="20"/>
  <c r="I1684" i="20"/>
  <c r="I1685" i="20"/>
  <c r="I1686" i="20"/>
  <c r="I1687" i="20"/>
  <c r="I1688" i="20"/>
  <c r="I1689" i="20"/>
  <c r="I1690" i="20"/>
  <c r="I1691" i="20"/>
  <c r="I1692" i="20"/>
  <c r="I1693" i="20"/>
  <c r="I1694" i="20"/>
  <c r="I1695" i="20"/>
  <c r="I1696" i="20"/>
  <c r="I1697" i="20"/>
  <c r="I1698" i="20"/>
  <c r="I1699" i="20"/>
  <c r="I1700" i="20"/>
  <c r="I1701" i="20"/>
  <c r="I1702" i="20"/>
  <c r="I1703" i="20"/>
  <c r="I1704" i="20"/>
  <c r="I1705" i="20"/>
  <c r="I1706" i="20"/>
  <c r="I1707" i="20"/>
  <c r="I1708" i="20"/>
  <c r="I1709" i="20"/>
  <c r="I1710" i="20"/>
  <c r="I1711" i="20"/>
  <c r="I1712" i="20"/>
  <c r="I1713" i="20"/>
  <c r="I1714" i="20"/>
  <c r="I1715" i="20"/>
  <c r="I1716" i="20"/>
  <c r="I1717" i="20"/>
  <c r="I1718" i="20"/>
  <c r="I1719" i="20"/>
  <c r="I1720" i="20"/>
  <c r="I1721" i="20"/>
  <c r="I1722" i="20"/>
  <c r="I1723" i="20"/>
  <c r="I1724" i="20"/>
  <c r="I1725" i="20"/>
  <c r="I1726" i="20"/>
  <c r="I1727" i="20"/>
  <c r="I1728" i="20"/>
  <c r="I1729" i="20"/>
  <c r="I1730" i="20"/>
  <c r="I1731" i="20"/>
  <c r="I1732" i="20"/>
  <c r="I1733" i="20"/>
  <c r="I1734" i="20"/>
  <c r="I1735" i="20"/>
  <c r="I1736" i="20"/>
  <c r="I1737" i="20"/>
  <c r="I1738" i="20"/>
  <c r="I1739" i="20"/>
  <c r="I1740" i="20"/>
  <c r="I1741" i="20"/>
  <c r="I1742" i="20"/>
  <c r="I1743" i="20"/>
  <c r="I1744" i="20"/>
  <c r="I1745" i="20"/>
  <c r="I1746" i="20"/>
  <c r="I1747" i="20"/>
  <c r="I1748" i="20"/>
  <c r="I1749" i="20"/>
  <c r="I1750" i="20"/>
  <c r="I1751" i="20"/>
  <c r="I1752" i="20"/>
  <c r="I1753" i="20"/>
  <c r="I1754" i="20"/>
  <c r="I1755" i="20"/>
  <c r="I1756" i="20"/>
  <c r="I1757" i="20"/>
  <c r="I1758" i="20"/>
  <c r="I1759" i="20"/>
  <c r="I1760" i="20"/>
  <c r="I1761" i="20"/>
  <c r="I1762" i="20"/>
  <c r="I1763" i="20"/>
  <c r="I1764" i="20"/>
  <c r="I1765" i="20"/>
  <c r="I1766" i="20"/>
  <c r="I1767" i="20"/>
  <c r="I1768" i="20"/>
  <c r="I1769" i="20"/>
  <c r="I1770" i="20"/>
  <c r="I1771" i="20"/>
  <c r="I1772" i="20"/>
  <c r="I1773" i="20"/>
  <c r="I1774" i="20"/>
  <c r="I1775" i="20"/>
  <c r="I1776" i="20"/>
  <c r="I1777" i="20"/>
  <c r="I1778" i="20"/>
  <c r="I1779" i="20"/>
  <c r="I1780" i="20"/>
  <c r="I1781" i="20"/>
  <c r="I1782" i="20"/>
  <c r="I1783" i="20"/>
  <c r="I1784" i="20"/>
  <c r="I1785" i="20"/>
  <c r="I1786" i="20"/>
  <c r="I1787" i="20"/>
  <c r="I1788" i="20"/>
  <c r="I1789" i="20"/>
  <c r="I1790" i="20"/>
  <c r="I1791" i="20"/>
  <c r="I1792" i="20"/>
  <c r="I1793" i="20"/>
  <c r="I1794" i="20"/>
  <c r="I1795" i="20"/>
  <c r="I1796" i="20"/>
  <c r="I1797" i="20"/>
  <c r="I1798" i="20"/>
  <c r="I1799" i="20"/>
  <c r="I1800" i="20"/>
  <c r="I1801" i="20"/>
  <c r="I1802" i="20"/>
  <c r="I1803" i="20"/>
  <c r="I1804" i="20"/>
  <c r="I1805" i="20"/>
  <c r="I1806" i="20"/>
  <c r="I1807" i="20"/>
  <c r="I1808" i="20"/>
  <c r="I1809" i="20"/>
  <c r="I1810" i="20"/>
  <c r="I1811" i="20"/>
  <c r="I1812" i="20"/>
  <c r="I1813" i="20"/>
  <c r="I1814" i="20"/>
  <c r="I1815" i="20"/>
  <c r="I1816" i="20"/>
  <c r="I1817" i="20"/>
  <c r="I1818" i="20"/>
  <c r="I1819" i="20"/>
  <c r="I1820" i="20"/>
  <c r="I1821" i="20"/>
  <c r="I1822" i="20"/>
  <c r="I1823" i="20"/>
  <c r="I1824" i="20"/>
  <c r="I1825" i="20"/>
  <c r="I1826" i="20"/>
  <c r="I1827" i="20"/>
  <c r="I1828" i="20"/>
  <c r="I1829" i="20"/>
  <c r="I1830" i="20"/>
  <c r="I1831" i="20"/>
  <c r="I1832" i="20"/>
  <c r="I1833" i="20"/>
  <c r="I1834" i="20"/>
  <c r="I1835" i="20"/>
  <c r="I1836" i="20"/>
  <c r="I1837" i="20"/>
  <c r="I1838" i="20"/>
  <c r="I1839" i="20"/>
  <c r="I1840" i="20"/>
  <c r="I1841" i="20"/>
  <c r="I1842" i="20"/>
  <c r="I1843" i="20"/>
  <c r="I1844" i="20"/>
  <c r="I1845" i="20"/>
  <c r="I1846" i="20"/>
  <c r="I1847" i="20"/>
  <c r="I1848" i="20"/>
  <c r="I1849" i="20"/>
  <c r="I1850" i="20"/>
  <c r="I1851" i="20"/>
  <c r="I1852" i="20"/>
  <c r="I1853" i="20"/>
  <c r="I1854" i="20"/>
  <c r="I1855" i="20"/>
  <c r="I1856" i="20"/>
  <c r="I1857" i="20"/>
  <c r="I1858" i="20"/>
  <c r="I1859" i="20"/>
  <c r="I1860" i="20"/>
  <c r="I1861" i="20"/>
  <c r="I1862" i="20"/>
  <c r="I1863" i="20"/>
  <c r="I1864" i="20"/>
  <c r="I1865" i="20"/>
  <c r="I1866" i="20"/>
  <c r="I1867" i="20"/>
  <c r="I1868" i="20"/>
  <c r="I1869" i="20"/>
  <c r="I1870" i="20"/>
  <c r="I1871" i="20"/>
  <c r="I1872" i="20"/>
  <c r="I1873" i="20"/>
  <c r="I1874" i="20"/>
  <c r="I1875" i="20"/>
  <c r="I1876" i="20"/>
  <c r="I1877" i="20"/>
  <c r="I1878" i="20"/>
  <c r="I1879" i="20"/>
  <c r="I1880" i="20"/>
  <c r="I1881" i="20"/>
  <c r="I1882" i="20"/>
  <c r="I1883" i="20"/>
  <c r="I1884" i="20"/>
  <c r="I1885" i="20"/>
  <c r="I1886" i="20"/>
  <c r="I1887" i="20"/>
  <c r="I1888" i="20"/>
  <c r="I1889" i="20"/>
  <c r="I1890" i="20"/>
  <c r="I1891" i="20"/>
  <c r="I1892" i="20"/>
  <c r="I1893" i="20"/>
  <c r="I1894" i="20"/>
  <c r="I1895" i="20"/>
  <c r="I1896" i="20"/>
  <c r="I1897" i="20"/>
  <c r="I1898" i="20"/>
  <c r="I1899" i="20"/>
  <c r="I1900" i="20"/>
  <c r="I1901" i="20"/>
  <c r="I1902" i="20"/>
  <c r="I1903" i="20"/>
  <c r="I1904" i="20"/>
  <c r="I1905" i="20"/>
  <c r="I1906" i="20"/>
  <c r="I1907" i="20"/>
  <c r="I1908" i="20"/>
  <c r="I1909" i="20"/>
  <c r="I1910" i="20"/>
  <c r="I1911" i="20"/>
  <c r="I1912" i="20"/>
  <c r="I1913" i="20"/>
  <c r="I1914" i="20"/>
  <c r="I1915" i="20"/>
  <c r="I1916" i="20"/>
  <c r="I1917" i="20"/>
  <c r="I1918" i="20"/>
  <c r="I1919" i="20"/>
  <c r="I1920" i="20"/>
  <c r="I1921" i="20"/>
  <c r="I1922" i="20"/>
  <c r="I1923" i="20"/>
  <c r="I1924" i="20"/>
  <c r="I1925" i="20"/>
  <c r="I1926" i="20"/>
  <c r="I1927" i="20"/>
  <c r="I1928" i="20"/>
  <c r="I1929" i="20"/>
  <c r="I1930" i="20"/>
  <c r="I1931" i="20"/>
  <c r="I1932" i="20"/>
  <c r="I1933" i="20"/>
  <c r="I1934" i="20"/>
  <c r="I1935" i="20"/>
  <c r="I1936" i="20"/>
  <c r="I1937" i="20"/>
  <c r="I1938" i="20"/>
  <c r="I1939" i="20"/>
  <c r="I1940" i="20"/>
  <c r="I1941" i="20"/>
  <c r="I1942" i="20"/>
  <c r="I1943" i="20"/>
  <c r="I1944" i="20"/>
  <c r="I1945" i="20"/>
  <c r="I1946" i="20"/>
  <c r="I1947" i="20"/>
  <c r="I1948" i="20"/>
  <c r="I1949" i="20"/>
  <c r="I1950" i="20"/>
  <c r="I1951" i="20"/>
  <c r="I1952" i="20"/>
  <c r="I1953" i="20"/>
  <c r="I1954" i="20"/>
  <c r="I1955" i="20"/>
  <c r="I1956" i="20"/>
  <c r="I1957" i="20"/>
  <c r="I1958" i="20"/>
  <c r="I1959" i="20"/>
  <c r="I1960" i="20"/>
  <c r="I1961" i="20"/>
  <c r="I1962" i="20"/>
  <c r="I1963" i="20"/>
  <c r="I1964" i="20"/>
  <c r="I1965" i="20"/>
  <c r="I1966" i="20"/>
  <c r="I1967" i="20"/>
  <c r="I1968" i="20"/>
  <c r="I1969" i="20"/>
  <c r="I1970" i="20"/>
  <c r="I1971" i="20"/>
  <c r="I1972" i="20"/>
  <c r="I1973" i="20"/>
  <c r="I1974" i="20"/>
  <c r="I1975" i="20"/>
  <c r="I1976" i="20"/>
  <c r="I1977" i="20"/>
  <c r="I1978" i="20"/>
  <c r="I1979" i="20"/>
  <c r="I1980" i="20"/>
  <c r="I1981" i="20"/>
  <c r="I1982" i="20"/>
  <c r="I1983" i="20"/>
  <c r="I1984" i="20"/>
  <c r="I1985" i="20"/>
  <c r="I1986" i="20"/>
  <c r="I1987" i="20"/>
  <c r="I1988" i="20"/>
  <c r="I1989" i="20"/>
  <c r="I1990" i="20"/>
  <c r="I1991" i="20"/>
  <c r="I1992" i="20"/>
  <c r="I1993" i="20"/>
  <c r="I1994" i="20"/>
  <c r="I1995" i="20"/>
  <c r="I1996" i="20"/>
  <c r="I1997" i="20"/>
  <c r="I1998" i="20"/>
  <c r="I1999" i="20"/>
  <c r="I2000" i="20"/>
  <c r="I2001" i="20"/>
  <c r="I2002" i="20"/>
  <c r="I2003" i="20"/>
  <c r="I2004" i="20"/>
  <c r="I2005" i="20"/>
  <c r="I2006" i="20"/>
  <c r="I2007" i="20"/>
  <c r="I2008" i="20"/>
  <c r="I2009" i="20"/>
  <c r="I2010" i="20"/>
  <c r="I2011" i="20"/>
  <c r="I2012" i="20"/>
  <c r="I2013" i="20"/>
  <c r="I2014" i="20"/>
  <c r="I2015" i="20"/>
  <c r="I2016" i="20"/>
  <c r="I2017" i="20"/>
  <c r="I2018" i="20"/>
  <c r="I2019" i="20"/>
  <c r="I2020" i="20"/>
  <c r="I2021" i="20"/>
  <c r="I2022" i="20"/>
  <c r="I2023" i="20"/>
  <c r="I2024" i="20"/>
  <c r="I2025" i="20"/>
  <c r="I2026" i="20"/>
  <c r="I2027" i="20"/>
  <c r="I2028" i="20"/>
  <c r="I2029" i="20"/>
  <c r="I2030" i="20"/>
  <c r="I2031" i="20"/>
  <c r="I2032" i="20"/>
  <c r="I2033" i="20"/>
  <c r="I2034" i="20"/>
  <c r="I2035" i="20"/>
  <c r="I2036" i="20"/>
  <c r="I2037" i="20"/>
  <c r="I2038" i="20"/>
  <c r="I2039" i="20"/>
  <c r="I2040" i="20"/>
  <c r="I2041" i="20"/>
  <c r="I2042" i="20"/>
  <c r="I2043" i="20"/>
  <c r="I2044" i="20"/>
  <c r="I2045" i="20"/>
  <c r="I2046" i="20"/>
  <c r="I2047" i="20"/>
  <c r="I2048" i="20"/>
  <c r="I2049" i="20"/>
  <c r="I2050" i="20"/>
  <c r="I2051" i="20"/>
  <c r="I2052" i="20"/>
  <c r="I2053" i="20"/>
  <c r="I2054" i="20"/>
  <c r="I2055" i="20"/>
  <c r="I2056" i="20"/>
  <c r="I2057" i="20"/>
  <c r="I2058" i="20"/>
  <c r="I2059" i="20"/>
  <c r="I2060" i="20"/>
  <c r="I2061" i="20"/>
  <c r="I2062" i="20"/>
  <c r="I2063" i="20"/>
  <c r="I2064" i="20"/>
  <c r="I2065" i="20"/>
  <c r="I2066" i="20"/>
  <c r="I2067" i="20"/>
  <c r="I2068" i="20"/>
  <c r="I2069" i="20"/>
  <c r="I2070" i="20"/>
  <c r="I2071" i="20"/>
  <c r="I2072" i="20"/>
  <c r="I2073" i="20"/>
  <c r="I2074" i="20"/>
  <c r="I2075" i="20"/>
  <c r="I2076" i="20"/>
  <c r="I2077" i="20"/>
  <c r="I2078" i="20"/>
  <c r="I2079" i="20"/>
  <c r="I2080" i="20"/>
  <c r="I2081" i="20"/>
  <c r="I2082" i="20"/>
  <c r="I2083" i="20"/>
  <c r="I2084" i="20"/>
  <c r="I2085" i="20"/>
  <c r="I2086" i="20"/>
  <c r="I2087" i="20"/>
  <c r="I2088" i="20"/>
  <c r="I2089" i="20"/>
  <c r="I2090" i="20"/>
  <c r="I2091" i="20"/>
  <c r="I2092" i="20"/>
  <c r="I2093" i="20"/>
  <c r="I2094" i="20"/>
  <c r="I2095" i="20"/>
  <c r="I2096" i="20"/>
  <c r="I2097" i="20"/>
  <c r="I2098" i="20"/>
  <c r="I2099" i="20"/>
  <c r="I2100" i="20"/>
  <c r="I2101" i="20"/>
  <c r="I2102" i="20"/>
  <c r="I2103" i="20"/>
  <c r="I2104" i="20"/>
  <c r="I2105" i="20"/>
  <c r="I2106" i="20"/>
  <c r="I2107" i="20"/>
  <c r="I2108" i="20"/>
  <c r="I2109" i="20"/>
  <c r="I2110" i="20"/>
  <c r="I2111" i="20"/>
  <c r="I2112" i="20"/>
  <c r="I2113" i="20"/>
  <c r="I2114" i="20"/>
  <c r="I2115" i="20"/>
  <c r="I2116" i="20"/>
  <c r="I2117" i="20"/>
  <c r="I2118" i="20"/>
  <c r="I2119" i="20"/>
  <c r="I2120" i="20"/>
  <c r="I2121" i="20"/>
  <c r="I2122" i="20"/>
  <c r="I2123" i="20"/>
  <c r="I2124" i="20"/>
  <c r="I2125" i="20"/>
  <c r="I2126" i="20"/>
  <c r="I2127" i="20"/>
  <c r="I2128" i="20"/>
  <c r="I2129" i="20"/>
  <c r="I2130" i="20"/>
  <c r="I2131" i="20"/>
  <c r="I2132" i="20"/>
  <c r="I2133" i="20"/>
  <c r="I2134" i="20"/>
  <c r="I2135" i="20"/>
  <c r="I2136" i="20"/>
  <c r="I2137" i="20"/>
  <c r="I2138" i="20"/>
  <c r="I2139" i="20"/>
  <c r="I2140" i="20"/>
  <c r="I2141" i="20"/>
  <c r="I2142" i="20"/>
  <c r="I2143" i="20"/>
  <c r="I2144" i="20"/>
  <c r="I2145" i="20"/>
  <c r="I2146" i="20"/>
  <c r="I2147" i="20"/>
  <c r="I2148" i="20"/>
  <c r="I2149" i="20"/>
  <c r="I2150" i="20"/>
  <c r="I2151" i="20"/>
  <c r="I2152" i="20"/>
  <c r="I2153" i="20"/>
  <c r="I2154" i="20"/>
  <c r="I2155" i="20"/>
  <c r="I2156" i="20"/>
  <c r="I2157" i="20"/>
  <c r="I2158" i="20"/>
  <c r="I2159" i="20"/>
  <c r="I2160" i="20"/>
  <c r="I2161" i="20"/>
  <c r="I2162" i="20"/>
  <c r="I2163" i="20"/>
  <c r="I2164" i="20"/>
  <c r="I2165" i="20"/>
  <c r="I2166" i="20"/>
  <c r="I2167" i="20"/>
  <c r="I2168" i="20"/>
  <c r="I2169" i="20"/>
  <c r="I2170" i="20"/>
  <c r="I2171" i="20"/>
  <c r="I2172" i="20"/>
  <c r="I2173" i="20"/>
  <c r="I2174" i="20"/>
  <c r="I2175" i="20"/>
  <c r="I2176" i="20"/>
  <c r="I2177" i="20"/>
  <c r="I2178" i="20"/>
  <c r="I2179" i="20"/>
  <c r="I2180" i="20"/>
  <c r="I2181" i="20"/>
  <c r="I2182" i="20"/>
  <c r="I2183" i="20"/>
  <c r="I2184" i="20"/>
  <c r="I2185" i="20"/>
  <c r="I2186" i="20"/>
  <c r="I2187" i="20"/>
  <c r="I2188" i="20"/>
  <c r="I2189" i="20"/>
  <c r="I2190" i="20"/>
  <c r="I2191" i="20"/>
  <c r="I2192" i="20"/>
  <c r="I2193" i="20"/>
  <c r="I2194" i="20"/>
  <c r="I2195" i="20"/>
  <c r="I2196" i="20"/>
  <c r="I2197" i="20"/>
  <c r="I2198" i="20"/>
  <c r="I2199" i="20"/>
  <c r="I2200" i="20"/>
  <c r="I2201" i="20"/>
  <c r="I2202" i="20"/>
  <c r="I2203" i="20"/>
  <c r="I2204" i="20"/>
  <c r="I2205" i="20"/>
  <c r="I2206" i="20"/>
  <c r="I2207" i="20"/>
  <c r="I2208" i="20"/>
  <c r="I2209" i="20"/>
  <c r="I2210" i="20"/>
  <c r="I2211" i="20"/>
  <c r="I2212" i="20"/>
  <c r="I2213" i="20"/>
  <c r="I2214" i="20"/>
  <c r="I2215" i="20"/>
  <c r="I2216" i="20"/>
  <c r="I2217" i="20"/>
  <c r="I2218" i="20"/>
  <c r="I2219" i="20"/>
  <c r="I2220" i="20"/>
  <c r="I2221" i="20"/>
  <c r="I2222" i="20"/>
  <c r="I2223" i="20"/>
  <c r="I2224" i="20"/>
  <c r="I2225" i="20"/>
  <c r="I2226" i="20"/>
  <c r="I2227" i="20"/>
  <c r="I2228" i="20"/>
  <c r="I2229" i="20"/>
  <c r="I2230" i="20"/>
  <c r="I2231" i="20"/>
  <c r="I2232" i="20"/>
  <c r="I2233" i="20"/>
  <c r="I2234" i="20"/>
  <c r="I2235" i="20"/>
  <c r="I2236" i="20"/>
  <c r="I2237" i="20"/>
  <c r="I2238" i="20"/>
  <c r="I2239" i="20"/>
  <c r="I2240" i="20"/>
  <c r="I2241" i="20"/>
  <c r="I2242" i="20"/>
  <c r="I2243" i="20"/>
  <c r="I2244" i="20"/>
  <c r="I2245" i="20"/>
  <c r="I2246" i="20"/>
  <c r="I2247" i="20"/>
  <c r="I2248" i="20"/>
  <c r="I2249" i="20"/>
  <c r="I2250" i="20"/>
  <c r="I2251" i="20"/>
  <c r="I2252" i="20"/>
  <c r="I2253" i="20"/>
  <c r="I2254" i="20"/>
  <c r="I2255" i="20"/>
  <c r="I2256" i="20"/>
  <c r="I2257" i="20"/>
  <c r="I2258" i="20"/>
  <c r="I2259" i="20"/>
  <c r="I2260" i="20"/>
  <c r="I2261" i="20"/>
  <c r="I2262" i="20"/>
  <c r="I2263" i="20"/>
  <c r="I2264" i="20"/>
  <c r="I2265" i="20"/>
  <c r="I2266" i="20"/>
  <c r="I2267" i="20"/>
  <c r="I2268" i="20"/>
  <c r="I2269" i="20"/>
  <c r="I2270" i="20"/>
  <c r="I2271" i="20"/>
  <c r="I2272" i="20"/>
  <c r="I2273" i="20"/>
  <c r="I2274" i="20"/>
  <c r="I2275" i="20"/>
  <c r="I2276" i="20"/>
  <c r="I2277" i="20"/>
  <c r="I2278" i="20"/>
  <c r="I2279" i="20"/>
  <c r="I2280" i="20"/>
  <c r="I2281" i="20"/>
  <c r="I2282" i="20"/>
  <c r="I2283" i="20"/>
  <c r="I2284" i="20"/>
  <c r="I2285" i="20"/>
  <c r="I2286" i="20"/>
  <c r="I2287" i="20"/>
  <c r="I2288" i="20"/>
  <c r="I2289" i="20"/>
  <c r="I2290" i="20"/>
  <c r="I2291" i="20"/>
  <c r="I2292" i="20"/>
  <c r="I2293" i="20"/>
  <c r="I2294" i="20"/>
  <c r="I2295" i="20"/>
  <c r="I2296" i="20"/>
  <c r="I2297" i="20"/>
  <c r="I2298" i="20"/>
  <c r="I2299" i="20"/>
  <c r="I2300" i="20"/>
  <c r="I2301" i="20"/>
  <c r="I2302" i="20"/>
  <c r="I2303" i="20"/>
  <c r="I2304" i="20"/>
  <c r="I2305" i="20"/>
  <c r="I2306" i="20"/>
  <c r="I2307" i="20"/>
  <c r="I2308" i="20"/>
  <c r="I2309" i="20"/>
  <c r="I2310" i="20"/>
  <c r="I2311" i="20"/>
  <c r="I2312" i="20"/>
  <c r="I2313" i="20"/>
  <c r="I2314" i="20"/>
  <c r="I2315" i="20"/>
  <c r="I2316" i="20"/>
  <c r="I2317" i="20"/>
  <c r="I2318" i="20"/>
  <c r="I2319" i="20"/>
  <c r="I2320" i="20"/>
  <c r="I2321" i="20"/>
  <c r="I2322" i="20"/>
  <c r="I2323" i="20"/>
  <c r="I2324" i="20"/>
  <c r="I2325" i="20"/>
  <c r="I2326" i="20"/>
  <c r="I2327" i="20"/>
  <c r="I2328" i="20"/>
  <c r="I2329" i="20"/>
  <c r="I2330" i="20"/>
  <c r="I2331" i="20"/>
  <c r="I2332" i="20"/>
  <c r="I2333" i="20"/>
  <c r="I2334" i="20"/>
  <c r="I2335" i="20"/>
  <c r="I2336" i="20"/>
  <c r="I2337" i="20"/>
  <c r="I2338" i="20"/>
  <c r="I2339" i="20"/>
  <c r="I2340" i="20"/>
  <c r="I2341" i="20"/>
  <c r="I2342" i="20"/>
  <c r="I2343" i="20"/>
  <c r="I2344" i="20"/>
  <c r="I2345" i="20"/>
  <c r="I2346" i="20"/>
  <c r="I2347" i="20"/>
  <c r="I2348" i="20"/>
  <c r="I2349" i="20"/>
  <c r="I2350" i="20"/>
  <c r="I2351" i="20"/>
  <c r="I2352" i="20"/>
  <c r="I2353" i="20"/>
  <c r="I2354" i="20"/>
  <c r="I2355" i="20"/>
  <c r="I2356" i="20"/>
  <c r="I2357" i="20"/>
  <c r="I2358" i="20"/>
  <c r="I2359" i="20"/>
  <c r="I2360" i="20"/>
  <c r="I2361" i="20"/>
  <c r="I2362" i="20"/>
  <c r="I2363" i="20"/>
  <c r="I2364" i="20"/>
  <c r="I2365" i="20"/>
  <c r="I2366" i="20"/>
  <c r="I2367" i="20"/>
  <c r="I2368" i="20"/>
  <c r="I2369" i="20"/>
  <c r="I2370" i="20"/>
  <c r="I2371" i="20"/>
  <c r="I2372" i="20"/>
  <c r="I2373" i="20"/>
  <c r="I2374" i="20"/>
  <c r="I2375" i="20"/>
  <c r="I2376" i="20"/>
  <c r="I2377" i="20"/>
  <c r="I2378" i="20"/>
  <c r="I2379" i="20"/>
  <c r="I2380" i="20"/>
  <c r="I2381" i="20"/>
  <c r="I2382" i="20"/>
  <c r="I2383" i="20"/>
  <c r="I2384" i="20"/>
  <c r="I2385" i="20"/>
  <c r="I2386" i="20"/>
  <c r="I2387" i="20"/>
  <c r="I2388" i="20"/>
  <c r="I2389" i="20"/>
  <c r="I2390" i="20"/>
  <c r="I2391" i="20"/>
  <c r="I2392" i="20"/>
  <c r="I2393" i="20"/>
  <c r="I2394" i="20"/>
  <c r="I2395" i="20"/>
  <c r="I2396" i="20"/>
  <c r="I2397" i="20"/>
  <c r="I2398" i="20"/>
  <c r="I2399" i="20"/>
  <c r="I2400" i="20"/>
  <c r="I2401" i="20"/>
  <c r="I2402" i="20"/>
  <c r="I2403" i="20"/>
  <c r="I2404" i="20"/>
  <c r="I2405" i="20"/>
  <c r="I2406" i="20"/>
  <c r="I2407" i="20"/>
  <c r="I2408" i="20"/>
  <c r="I2409" i="20"/>
  <c r="I2410" i="20"/>
  <c r="I2411" i="20"/>
  <c r="I2412" i="20"/>
  <c r="I2413" i="20"/>
  <c r="I2414" i="20"/>
  <c r="I2415" i="20"/>
  <c r="I2416" i="20"/>
  <c r="I2417" i="20"/>
  <c r="I2418" i="20"/>
  <c r="I2419" i="20"/>
  <c r="I2420" i="20"/>
  <c r="I2421" i="20"/>
  <c r="I2422" i="20"/>
  <c r="I2423" i="20"/>
  <c r="I2424" i="20"/>
  <c r="I2425" i="20"/>
  <c r="I2426" i="20"/>
  <c r="I2427" i="20"/>
  <c r="I2428" i="20"/>
  <c r="I2429" i="20"/>
  <c r="I2430" i="20"/>
  <c r="I2431" i="20"/>
  <c r="I2432" i="20"/>
  <c r="I2433" i="20"/>
  <c r="I2434" i="20"/>
  <c r="I2435" i="20"/>
  <c r="I2436" i="20"/>
  <c r="I2437" i="20"/>
  <c r="I2438" i="20"/>
  <c r="I2439" i="20"/>
  <c r="I2440" i="20"/>
  <c r="I2441" i="20"/>
  <c r="I2442" i="20"/>
  <c r="I2443" i="20"/>
  <c r="I2444" i="20"/>
  <c r="I2445" i="20"/>
  <c r="I2446" i="20"/>
  <c r="I2447" i="20"/>
  <c r="I2448" i="20"/>
  <c r="I2449" i="20"/>
  <c r="I2450" i="20"/>
  <c r="I2451" i="20"/>
  <c r="I2452" i="20"/>
  <c r="I2453" i="20"/>
  <c r="I2454" i="20"/>
  <c r="I2455" i="20"/>
  <c r="I2456" i="20"/>
  <c r="I2457" i="20"/>
  <c r="I2458" i="20"/>
  <c r="I2459" i="20"/>
  <c r="I2460" i="20"/>
  <c r="I2461" i="20"/>
  <c r="I2462" i="20"/>
  <c r="I2463" i="20"/>
  <c r="I2464" i="20"/>
  <c r="I2465" i="20"/>
  <c r="I2466" i="20"/>
  <c r="I2467" i="20"/>
  <c r="I2468" i="20"/>
  <c r="I2469" i="20"/>
  <c r="I2470" i="20"/>
  <c r="I2471" i="20"/>
  <c r="I2472" i="20"/>
  <c r="I2473" i="20"/>
  <c r="I2474" i="20"/>
  <c r="I2475" i="20"/>
  <c r="I2476" i="20"/>
  <c r="I2477" i="20"/>
  <c r="I2478" i="20"/>
  <c r="I2479" i="20"/>
  <c r="I2480" i="20"/>
  <c r="I2481" i="20"/>
  <c r="I2482" i="20"/>
  <c r="I2483" i="20"/>
  <c r="I2484" i="20"/>
  <c r="I2485" i="20"/>
  <c r="I2486" i="20"/>
  <c r="I2487" i="20"/>
  <c r="I2488" i="20"/>
  <c r="I2489" i="20"/>
  <c r="I2490" i="20"/>
  <c r="I2491" i="20"/>
  <c r="I2492" i="20"/>
  <c r="I2493" i="20"/>
  <c r="I2494" i="20"/>
  <c r="I2495" i="20"/>
  <c r="I2496" i="20"/>
  <c r="I2497" i="20"/>
  <c r="I2498" i="20"/>
  <c r="I2499" i="20"/>
  <c r="I2500" i="20"/>
  <c r="I2501" i="20"/>
  <c r="I2502" i="20"/>
  <c r="I2503" i="20"/>
  <c r="I2504" i="20"/>
  <c r="I2505" i="20"/>
  <c r="I2506" i="20"/>
  <c r="I2507" i="20"/>
  <c r="I2508" i="20"/>
  <c r="I2509" i="20"/>
  <c r="I2510" i="20"/>
  <c r="I2511" i="20"/>
  <c r="I2512" i="20"/>
  <c r="I2513" i="20"/>
  <c r="I2514" i="20"/>
  <c r="I2515" i="20"/>
  <c r="I2516" i="20"/>
  <c r="I2517" i="20"/>
  <c r="I2518" i="20"/>
  <c r="I2519" i="20"/>
  <c r="I2520" i="20"/>
  <c r="I2521" i="20"/>
  <c r="I2522" i="20"/>
  <c r="I2523" i="20"/>
  <c r="I2524" i="20"/>
  <c r="I2525" i="20"/>
  <c r="I2526" i="20"/>
  <c r="I2527" i="20"/>
  <c r="I2528" i="20"/>
  <c r="I2529" i="20"/>
  <c r="I2530" i="20"/>
  <c r="I2531" i="20"/>
  <c r="I2532" i="20"/>
  <c r="I2533" i="20"/>
  <c r="I2534" i="20"/>
  <c r="I2535" i="20"/>
  <c r="I2536" i="20"/>
  <c r="I2537" i="20"/>
  <c r="I2538" i="20"/>
  <c r="I2539" i="20"/>
  <c r="I2540" i="20"/>
  <c r="I2541" i="20"/>
  <c r="I2542" i="20"/>
  <c r="I2543" i="20"/>
  <c r="I2544" i="20"/>
  <c r="I2545" i="20"/>
  <c r="I2546" i="20"/>
  <c r="I2547" i="20"/>
  <c r="I2548" i="20"/>
  <c r="I2549" i="20"/>
  <c r="I2550" i="20"/>
  <c r="I2551" i="20"/>
  <c r="I2552" i="20"/>
  <c r="I2553" i="20"/>
  <c r="I2554" i="20"/>
  <c r="I2555" i="20"/>
  <c r="I2556" i="20"/>
  <c r="I2557" i="20"/>
  <c r="I2558" i="20"/>
  <c r="I2559" i="20"/>
  <c r="I2560" i="20"/>
  <c r="I2561" i="20"/>
  <c r="I2562" i="20"/>
  <c r="I2563" i="20"/>
  <c r="I2564" i="20"/>
  <c r="I2565" i="20"/>
  <c r="I2566" i="20"/>
  <c r="I2567" i="20"/>
  <c r="I2568" i="20"/>
  <c r="I2569" i="20"/>
  <c r="I2570" i="20"/>
  <c r="I2571" i="20"/>
  <c r="I2572" i="20"/>
  <c r="I2573" i="20"/>
  <c r="I2574" i="20"/>
  <c r="I2575" i="20"/>
  <c r="I2576" i="20"/>
  <c r="I2577" i="20"/>
  <c r="I2578" i="20"/>
  <c r="I2579" i="20"/>
  <c r="I2580" i="20"/>
  <c r="I2581" i="20"/>
  <c r="I2582" i="20"/>
  <c r="I2583" i="20"/>
  <c r="I2584" i="20"/>
  <c r="I2585" i="20"/>
  <c r="I2586" i="20"/>
  <c r="I2587" i="20"/>
  <c r="I2588" i="20"/>
  <c r="I2589" i="20"/>
  <c r="I2590" i="20"/>
  <c r="I2591" i="20"/>
  <c r="I2592" i="20"/>
  <c r="I2593" i="20"/>
  <c r="I2594" i="20"/>
  <c r="I2595" i="20"/>
  <c r="I2596" i="20"/>
  <c r="I2597" i="20"/>
  <c r="I2598" i="20"/>
  <c r="I2599" i="20"/>
  <c r="I2600" i="20"/>
  <c r="I2601" i="20"/>
  <c r="I2602" i="20"/>
  <c r="I2603" i="20"/>
  <c r="I2604" i="20"/>
  <c r="I2605" i="20"/>
  <c r="I2606" i="20"/>
  <c r="I2607" i="20"/>
  <c r="I2608" i="20"/>
  <c r="I2609" i="20"/>
  <c r="I2610" i="20"/>
  <c r="I2611" i="20"/>
  <c r="I2612" i="20"/>
  <c r="I2613" i="20"/>
  <c r="I2614" i="20"/>
  <c r="I2615" i="20"/>
  <c r="I2616" i="20"/>
  <c r="I2617" i="20"/>
  <c r="I2618" i="20"/>
  <c r="I2619" i="20"/>
  <c r="I2620" i="20"/>
  <c r="I2621" i="20"/>
  <c r="I2622" i="20"/>
  <c r="I2623" i="20"/>
  <c r="I2624" i="20"/>
  <c r="I2625" i="20"/>
  <c r="I2626" i="20"/>
  <c r="I2627" i="20"/>
  <c r="I2628" i="20"/>
  <c r="I2629" i="20"/>
  <c r="I2630" i="20"/>
  <c r="I2631" i="20"/>
  <c r="I2632" i="20"/>
  <c r="I2633" i="20"/>
  <c r="I2634" i="20"/>
  <c r="I2635" i="20"/>
  <c r="I2636" i="20"/>
  <c r="I2637" i="20"/>
  <c r="I2638" i="20"/>
  <c r="I2639" i="20"/>
  <c r="I2640" i="20"/>
  <c r="I2641" i="20"/>
  <c r="I2642" i="20"/>
  <c r="I2643" i="20"/>
  <c r="I2644" i="20"/>
  <c r="I2645" i="20"/>
  <c r="I2646" i="20"/>
  <c r="I2647" i="20"/>
  <c r="I2648" i="20"/>
  <c r="I2649" i="20"/>
  <c r="I2650" i="20"/>
  <c r="I2651" i="20"/>
  <c r="I2652" i="20"/>
  <c r="I2653" i="20"/>
  <c r="I2654" i="20"/>
  <c r="I2655" i="20"/>
  <c r="I2656" i="20"/>
  <c r="I2657" i="20"/>
  <c r="I2658" i="20"/>
  <c r="I2659" i="20"/>
  <c r="I2660" i="20"/>
  <c r="I2661" i="20"/>
  <c r="I2662" i="20"/>
  <c r="I2663" i="20"/>
  <c r="I2664" i="20"/>
  <c r="I2665" i="20"/>
  <c r="I2666" i="20"/>
  <c r="I2667" i="20"/>
  <c r="I2668" i="20"/>
  <c r="I2669" i="20"/>
  <c r="I2670" i="20"/>
  <c r="I2671" i="20"/>
  <c r="I2672" i="20"/>
  <c r="I2673" i="20"/>
  <c r="I2674" i="20"/>
  <c r="I2675" i="20"/>
  <c r="I2676" i="20"/>
  <c r="I2677" i="20"/>
  <c r="I2678" i="20"/>
  <c r="I2679" i="20"/>
  <c r="I2680" i="20"/>
  <c r="I2681" i="20"/>
  <c r="I2682" i="20"/>
  <c r="I2683" i="20"/>
  <c r="I2684" i="20"/>
  <c r="I2685" i="20"/>
  <c r="I2686" i="20"/>
  <c r="I2687" i="20"/>
  <c r="I2688" i="20"/>
  <c r="I2689" i="20"/>
  <c r="I2690" i="20"/>
  <c r="I2691" i="20"/>
  <c r="I2692" i="20"/>
  <c r="I2693" i="20"/>
  <c r="I2694" i="20"/>
  <c r="I2695" i="20"/>
  <c r="I2696" i="20"/>
  <c r="I2697" i="20"/>
  <c r="I2698" i="20"/>
  <c r="I2699" i="20"/>
  <c r="I2700" i="20"/>
  <c r="I2701" i="20"/>
  <c r="I2702" i="20"/>
  <c r="I2703" i="20"/>
  <c r="I2704" i="20"/>
  <c r="I2705" i="20"/>
  <c r="I2706" i="20"/>
  <c r="I2707" i="20"/>
  <c r="I2708" i="20"/>
  <c r="I2709" i="20"/>
  <c r="I2710" i="20"/>
  <c r="I2711" i="20"/>
  <c r="I2712" i="20"/>
  <c r="I2713" i="20"/>
  <c r="I2714" i="20"/>
  <c r="I2715" i="20"/>
  <c r="I2716" i="20"/>
  <c r="I2717" i="20"/>
  <c r="I2718" i="20"/>
  <c r="I2719" i="20"/>
  <c r="I2720" i="20"/>
  <c r="I2721" i="20"/>
  <c r="I2722" i="20"/>
  <c r="I2723" i="20"/>
  <c r="I2724" i="20"/>
  <c r="I2725" i="20"/>
  <c r="I2726" i="20"/>
  <c r="I2727" i="20"/>
  <c r="I2728" i="20"/>
  <c r="I2729" i="20"/>
  <c r="I2730" i="20"/>
  <c r="I2731" i="20"/>
  <c r="I2732" i="20"/>
  <c r="I2733" i="20"/>
  <c r="I2734" i="20"/>
  <c r="I2735" i="20"/>
  <c r="I2736" i="20"/>
  <c r="I2737" i="20"/>
  <c r="I2738" i="20"/>
  <c r="I2739" i="20"/>
  <c r="I2740" i="20"/>
  <c r="I2741" i="20"/>
  <c r="I2742" i="20"/>
  <c r="I2743" i="20"/>
  <c r="I2744" i="20"/>
  <c r="I2745" i="20"/>
  <c r="I2746" i="20"/>
  <c r="I2747" i="20"/>
  <c r="I2748" i="20"/>
  <c r="I2749" i="20"/>
  <c r="I2750" i="20"/>
  <c r="I2751" i="20"/>
  <c r="I2752" i="20"/>
  <c r="I2753" i="20"/>
  <c r="I2754" i="20"/>
  <c r="I2755" i="20"/>
  <c r="I2756" i="20"/>
  <c r="I2757" i="20"/>
  <c r="I2758" i="20"/>
  <c r="I2759" i="20"/>
  <c r="I2760" i="20"/>
  <c r="I2761" i="20"/>
  <c r="I2762" i="20"/>
  <c r="I2763" i="20"/>
  <c r="I2764" i="20"/>
  <c r="I2765" i="20"/>
  <c r="I2766" i="20"/>
  <c r="I2767" i="20"/>
  <c r="I2768" i="20"/>
  <c r="I2769" i="20"/>
  <c r="I2770" i="20"/>
  <c r="I2771" i="20"/>
  <c r="I2772" i="20"/>
  <c r="I2773" i="20"/>
  <c r="I2774" i="20"/>
  <c r="I2775" i="20"/>
  <c r="I2776" i="20"/>
  <c r="I2777" i="20"/>
  <c r="I2778" i="20"/>
  <c r="I2779" i="20"/>
  <c r="I2780" i="20"/>
  <c r="I2781" i="20"/>
  <c r="I2782" i="20"/>
  <c r="I2783" i="20"/>
  <c r="I2784" i="20"/>
  <c r="I2785" i="20"/>
  <c r="I2786" i="20"/>
  <c r="I2787" i="20"/>
  <c r="I2788" i="20"/>
  <c r="I2789" i="20"/>
  <c r="I2790" i="20"/>
  <c r="I2791" i="20"/>
  <c r="I2792" i="20"/>
  <c r="I2793" i="20"/>
  <c r="I2794" i="20"/>
  <c r="I2795" i="20"/>
  <c r="I2796" i="20"/>
  <c r="I2797" i="20"/>
  <c r="I2798" i="20"/>
  <c r="I2799" i="20"/>
  <c r="I2800" i="20"/>
  <c r="I2801" i="20"/>
  <c r="I2802" i="20"/>
  <c r="I2803" i="20"/>
  <c r="I2804" i="20"/>
  <c r="I2805" i="20"/>
  <c r="I2806" i="20"/>
  <c r="I2807" i="20"/>
  <c r="I2808" i="20"/>
  <c r="I2809" i="20"/>
  <c r="I2810" i="20"/>
  <c r="I2811" i="20"/>
  <c r="I2812" i="20"/>
  <c r="I2813" i="20"/>
  <c r="I2814" i="20"/>
  <c r="I2815" i="20"/>
  <c r="I2816" i="20"/>
  <c r="I2817" i="20"/>
  <c r="I2818" i="20"/>
  <c r="I2819" i="20"/>
  <c r="I2820" i="20"/>
  <c r="I2821" i="20"/>
  <c r="I2822" i="20"/>
  <c r="I2823" i="20"/>
  <c r="I2824" i="20"/>
  <c r="I2825" i="20"/>
  <c r="I2826" i="20"/>
  <c r="I2827" i="20"/>
  <c r="I2828" i="20"/>
  <c r="I2829" i="20"/>
  <c r="I2830" i="20"/>
  <c r="I2831" i="20"/>
  <c r="I2832" i="20"/>
  <c r="I2833" i="20"/>
  <c r="I2834" i="20"/>
  <c r="I2835" i="20"/>
  <c r="I2836" i="20"/>
  <c r="I2837" i="20"/>
  <c r="I2838" i="20"/>
  <c r="I2839" i="20"/>
  <c r="I2840" i="20"/>
  <c r="I2841" i="20"/>
  <c r="I2842" i="20"/>
  <c r="I2843" i="20"/>
  <c r="I2844" i="20"/>
  <c r="I2845" i="20"/>
  <c r="I2846" i="20"/>
  <c r="I2847" i="20"/>
  <c r="I2848" i="20"/>
  <c r="I2849" i="20"/>
  <c r="I2850" i="20"/>
  <c r="I2851" i="20"/>
  <c r="I2852" i="20"/>
  <c r="I2853" i="20"/>
  <c r="I2854" i="20"/>
  <c r="I2855" i="20"/>
  <c r="I2856" i="20"/>
  <c r="I2857" i="20"/>
  <c r="I2858" i="20"/>
  <c r="I2859" i="20"/>
  <c r="I2860" i="20"/>
  <c r="I2861" i="20"/>
  <c r="I2862" i="20"/>
  <c r="I2863" i="20"/>
  <c r="I2864" i="20"/>
  <c r="I2865" i="20"/>
  <c r="I2866" i="20"/>
  <c r="I2867" i="20"/>
  <c r="I2868" i="20"/>
  <c r="I2869" i="20"/>
  <c r="I2870" i="20"/>
  <c r="I2871" i="20"/>
  <c r="I2872" i="20"/>
  <c r="I2873" i="20"/>
  <c r="I2874" i="20"/>
  <c r="I2875" i="20"/>
  <c r="I2876" i="20"/>
  <c r="I2877" i="20"/>
  <c r="I2878" i="20"/>
  <c r="I2879" i="20"/>
  <c r="I2880" i="20"/>
  <c r="I2881" i="20"/>
  <c r="I2882" i="20"/>
  <c r="I2883" i="20"/>
  <c r="I2884" i="20"/>
  <c r="I2885" i="20"/>
  <c r="I2886" i="20"/>
  <c r="I2887" i="20"/>
  <c r="I2888" i="20"/>
  <c r="I2889" i="20"/>
  <c r="I2890" i="20"/>
  <c r="I2891" i="20"/>
  <c r="I2892" i="20"/>
  <c r="I2893" i="20"/>
  <c r="I2894" i="20"/>
  <c r="I2895" i="20"/>
  <c r="I2896" i="20"/>
  <c r="I2897" i="20"/>
  <c r="I2898" i="20"/>
  <c r="I2899" i="20"/>
  <c r="I2900" i="20"/>
  <c r="I2901" i="20"/>
  <c r="I2902" i="20"/>
  <c r="I2903" i="20"/>
  <c r="I2904" i="20"/>
  <c r="I2905" i="20"/>
  <c r="I2906" i="20"/>
  <c r="I2907" i="20"/>
  <c r="I2908" i="20"/>
  <c r="I2909" i="20"/>
  <c r="I2910" i="20"/>
  <c r="I2911" i="20"/>
  <c r="I2912" i="20"/>
  <c r="I2913" i="20"/>
  <c r="I2914" i="20"/>
  <c r="I2915" i="20"/>
  <c r="I2916" i="20"/>
  <c r="I2917" i="20"/>
  <c r="I2918" i="20"/>
  <c r="I2919" i="20"/>
  <c r="I2920" i="20"/>
  <c r="I2921" i="20"/>
  <c r="I2922" i="20"/>
  <c r="I2923" i="20"/>
  <c r="I2924" i="20"/>
  <c r="I2925" i="20"/>
  <c r="I2926" i="20"/>
  <c r="I2927" i="20"/>
  <c r="I2928" i="20"/>
  <c r="I2929" i="20"/>
  <c r="I2930" i="20"/>
  <c r="I2931" i="20"/>
  <c r="I2932" i="20"/>
  <c r="I2933" i="20"/>
  <c r="I2934" i="20"/>
  <c r="I2935" i="20"/>
  <c r="I2936" i="20"/>
  <c r="I2937" i="20"/>
  <c r="I2938" i="20"/>
  <c r="I2939" i="20"/>
  <c r="I2940" i="20"/>
  <c r="I2941" i="20"/>
  <c r="I2942" i="20"/>
  <c r="I2943" i="20"/>
  <c r="I2944" i="20"/>
  <c r="I2945" i="20"/>
  <c r="I2946" i="20"/>
  <c r="I2947" i="20"/>
  <c r="I2948" i="20"/>
  <c r="I2949" i="20"/>
  <c r="I2950" i="20"/>
  <c r="I2951" i="20"/>
  <c r="I2952" i="20"/>
  <c r="I2953" i="20"/>
  <c r="I2954" i="20"/>
  <c r="I2955" i="20"/>
  <c r="I2956" i="20"/>
  <c r="I2957" i="20"/>
  <c r="I2958" i="20"/>
  <c r="I2959" i="20"/>
  <c r="I2960" i="20"/>
  <c r="I2961" i="20"/>
  <c r="I2962" i="20"/>
  <c r="I2963" i="20"/>
  <c r="I2964" i="20"/>
  <c r="I2965" i="20"/>
  <c r="I2966" i="20"/>
  <c r="I2967" i="20"/>
  <c r="I2968" i="20"/>
  <c r="I2969" i="20"/>
  <c r="I2970" i="20"/>
  <c r="I2971" i="20"/>
  <c r="I2972" i="20"/>
  <c r="I2973" i="20"/>
  <c r="I2974" i="20"/>
  <c r="I2975" i="20"/>
  <c r="I2976" i="20"/>
  <c r="I2977" i="20"/>
  <c r="I2978" i="20"/>
  <c r="I2979" i="20"/>
  <c r="I2980" i="20"/>
  <c r="I2981" i="20"/>
  <c r="I2982" i="20"/>
  <c r="I2983" i="20"/>
  <c r="I2984" i="20"/>
  <c r="I2985" i="20"/>
  <c r="I2986" i="20"/>
  <c r="I2987" i="20"/>
  <c r="I2988" i="20"/>
  <c r="I2989" i="20"/>
  <c r="I2990" i="20"/>
  <c r="I2991" i="20"/>
  <c r="I2992" i="20"/>
  <c r="I2993" i="20"/>
  <c r="I2994" i="20"/>
  <c r="I2995" i="20"/>
  <c r="I2996" i="20"/>
  <c r="I2997" i="20"/>
  <c r="I2998" i="20"/>
  <c r="I2999" i="20"/>
  <c r="I3000" i="20"/>
  <c r="I3001" i="20"/>
  <c r="I3002" i="20"/>
  <c r="I3003" i="20"/>
  <c r="I3004" i="20"/>
  <c r="I3005" i="20"/>
  <c r="I3006" i="20"/>
  <c r="I3007" i="20"/>
  <c r="I3008" i="20"/>
  <c r="I3009" i="20"/>
  <c r="I3010" i="20"/>
  <c r="I3011" i="20"/>
  <c r="I3012" i="20"/>
  <c r="I3013" i="20"/>
  <c r="I3014" i="20"/>
  <c r="I3015" i="20"/>
  <c r="V44" i="10" l="1"/>
  <c r="T16" i="20" l="1"/>
  <c r="Y17" i="20"/>
  <c r="Z17" i="20"/>
  <c r="Y18" i="20"/>
  <c r="Z18" i="20"/>
  <c r="Y19" i="20"/>
  <c r="Z19" i="20"/>
  <c r="Y20" i="20"/>
  <c r="Z20" i="20"/>
  <c r="Y21" i="20"/>
  <c r="Z21" i="20"/>
  <c r="Y22" i="20"/>
  <c r="Z22" i="20"/>
  <c r="Y23" i="20"/>
  <c r="Z23" i="20"/>
  <c r="Y24" i="20"/>
  <c r="Z24" i="20"/>
  <c r="Y25" i="20"/>
  <c r="Z25" i="20"/>
  <c r="Y26" i="20"/>
  <c r="Z26" i="20"/>
  <c r="Y27" i="20"/>
  <c r="Z27" i="20"/>
  <c r="Y28" i="20"/>
  <c r="Z28" i="20"/>
  <c r="Y29" i="20"/>
  <c r="Z29" i="20"/>
  <c r="Y30" i="20"/>
  <c r="Z30" i="20"/>
  <c r="Y31" i="20"/>
  <c r="Z31" i="20"/>
  <c r="Y32" i="20"/>
  <c r="Z32" i="20"/>
  <c r="Y33" i="20"/>
  <c r="Z33" i="20"/>
  <c r="Y34" i="20"/>
  <c r="Z34" i="20"/>
  <c r="Y35" i="20"/>
  <c r="Z35" i="20"/>
  <c r="Y36" i="20"/>
  <c r="Z36" i="20"/>
  <c r="Y37" i="20"/>
  <c r="Z37" i="20"/>
  <c r="Y38" i="20"/>
  <c r="Z38" i="20"/>
  <c r="Y39" i="20"/>
  <c r="Z39" i="20"/>
  <c r="Y40" i="20"/>
  <c r="Z40" i="20"/>
  <c r="Y41" i="20"/>
  <c r="Z41" i="20"/>
  <c r="Y42" i="20"/>
  <c r="Z42" i="20"/>
  <c r="Y43" i="20"/>
  <c r="Z43" i="20"/>
  <c r="Y44" i="20"/>
  <c r="Z44" i="20"/>
  <c r="Y45" i="20"/>
  <c r="Z45" i="20"/>
  <c r="Y46" i="20"/>
  <c r="Z46" i="20"/>
  <c r="Y47" i="20"/>
  <c r="Z47" i="20"/>
  <c r="Y48" i="20"/>
  <c r="Z48" i="20"/>
  <c r="Y49" i="20"/>
  <c r="Z49" i="20"/>
  <c r="Y50" i="20"/>
  <c r="Z50" i="20"/>
  <c r="Y51" i="20"/>
  <c r="Z51" i="20"/>
  <c r="Y52" i="20"/>
  <c r="Z52" i="20"/>
  <c r="Y53" i="20"/>
  <c r="Z53" i="20"/>
  <c r="Y54" i="20"/>
  <c r="Z54" i="20"/>
  <c r="Y55" i="20"/>
  <c r="Z55" i="20"/>
  <c r="Y56" i="20"/>
  <c r="Z56" i="20"/>
  <c r="Y57" i="20"/>
  <c r="Z57" i="20"/>
  <c r="Y58" i="20"/>
  <c r="Z58" i="20"/>
  <c r="Y59" i="20"/>
  <c r="Z59" i="20"/>
  <c r="Y60" i="20"/>
  <c r="Z60" i="20"/>
  <c r="Y61" i="20"/>
  <c r="Z61" i="20"/>
  <c r="Y62" i="20"/>
  <c r="Z62" i="20"/>
  <c r="Y63" i="20"/>
  <c r="Z63" i="20"/>
  <c r="Y64" i="20"/>
  <c r="Z64" i="20"/>
  <c r="Y65" i="20"/>
  <c r="Z65" i="20"/>
  <c r="Y66" i="20"/>
  <c r="Z66" i="20"/>
  <c r="Y67" i="20"/>
  <c r="Z67" i="20"/>
  <c r="Y68" i="20"/>
  <c r="Z68" i="20"/>
  <c r="Y69" i="20"/>
  <c r="Z69" i="20"/>
  <c r="Y70" i="20"/>
  <c r="Z70" i="20"/>
  <c r="Y71" i="20"/>
  <c r="Z71" i="20"/>
  <c r="Y72" i="20"/>
  <c r="Z72" i="20"/>
  <c r="Y73" i="20"/>
  <c r="Z73" i="20"/>
  <c r="Y74" i="20"/>
  <c r="Z74" i="20"/>
  <c r="Y75" i="20"/>
  <c r="Z75" i="20"/>
  <c r="Y76" i="20"/>
  <c r="Z76" i="20"/>
  <c r="Y77" i="20"/>
  <c r="Z77" i="20"/>
  <c r="Y78" i="20"/>
  <c r="Z78" i="20"/>
  <c r="Y79" i="20"/>
  <c r="Z79" i="20"/>
  <c r="Y80" i="20"/>
  <c r="Z80" i="20"/>
  <c r="Y81" i="20"/>
  <c r="Z81" i="20"/>
  <c r="Y82" i="20"/>
  <c r="Z82" i="20"/>
  <c r="Y83" i="20"/>
  <c r="Z83" i="20"/>
  <c r="Y84" i="20"/>
  <c r="Z84" i="20"/>
  <c r="Y85" i="20"/>
  <c r="Z85" i="20"/>
  <c r="Y86" i="20"/>
  <c r="Z86" i="20"/>
  <c r="Y87" i="20"/>
  <c r="Z87" i="20"/>
  <c r="Y88" i="20"/>
  <c r="Z88" i="20"/>
  <c r="Y89" i="20"/>
  <c r="Z89" i="20"/>
  <c r="Y90" i="20"/>
  <c r="Z90" i="20"/>
  <c r="Y91" i="20"/>
  <c r="Z91" i="20"/>
  <c r="Y92" i="20"/>
  <c r="Z92" i="20"/>
  <c r="Y93" i="20"/>
  <c r="Z93" i="20"/>
  <c r="Y94" i="20"/>
  <c r="Z94" i="20"/>
  <c r="Y95" i="20"/>
  <c r="Z95" i="20"/>
  <c r="Y96" i="20"/>
  <c r="Z96" i="20"/>
  <c r="Y97" i="20"/>
  <c r="Z97" i="20"/>
  <c r="Y98" i="20"/>
  <c r="Z98" i="20"/>
  <c r="Y99" i="20"/>
  <c r="Z99" i="20"/>
  <c r="Y100" i="20"/>
  <c r="Z100" i="20"/>
  <c r="Y101" i="20"/>
  <c r="Z101" i="20"/>
  <c r="Y102" i="20"/>
  <c r="Z102" i="20"/>
  <c r="Y103" i="20"/>
  <c r="Z103" i="20"/>
  <c r="Y104" i="20"/>
  <c r="Z104" i="20"/>
  <c r="Y105" i="20"/>
  <c r="Z105" i="20"/>
  <c r="Y106" i="20"/>
  <c r="Z106" i="20"/>
  <c r="Y107" i="20"/>
  <c r="Z107" i="20"/>
  <c r="Y108" i="20"/>
  <c r="Z108" i="20"/>
  <c r="Y109" i="20"/>
  <c r="Z109" i="20"/>
  <c r="Y110" i="20"/>
  <c r="Z110" i="20"/>
  <c r="Y111" i="20"/>
  <c r="Z111" i="20"/>
  <c r="Y112" i="20"/>
  <c r="Z112" i="20"/>
  <c r="Y113" i="20"/>
  <c r="Z113" i="20"/>
  <c r="Y114" i="20"/>
  <c r="Z114" i="20"/>
  <c r="Y115" i="20"/>
  <c r="Z115" i="20"/>
  <c r="Y116" i="20"/>
  <c r="Z116" i="20"/>
  <c r="Y117" i="20"/>
  <c r="Z117" i="20"/>
  <c r="Y118" i="20"/>
  <c r="Z118" i="20"/>
  <c r="Y119" i="20"/>
  <c r="Z119" i="20"/>
  <c r="Y120" i="20"/>
  <c r="Z120" i="20"/>
  <c r="Y121" i="20"/>
  <c r="Z121" i="20"/>
  <c r="Y122" i="20"/>
  <c r="Z122" i="20"/>
  <c r="Y123" i="20"/>
  <c r="Z123" i="20"/>
  <c r="Y124" i="20"/>
  <c r="Z124" i="20"/>
  <c r="Y125" i="20"/>
  <c r="Z125" i="20"/>
  <c r="Y126" i="20"/>
  <c r="Z126" i="20"/>
  <c r="Y127" i="20"/>
  <c r="Z127" i="20"/>
  <c r="Y128" i="20"/>
  <c r="Z128" i="20"/>
  <c r="Y129" i="20"/>
  <c r="Z129" i="20"/>
  <c r="Y130" i="20"/>
  <c r="Z130" i="20"/>
  <c r="Y131" i="20"/>
  <c r="Z131" i="20"/>
  <c r="Y132" i="20"/>
  <c r="Z132" i="20"/>
  <c r="Y133" i="20"/>
  <c r="Z133" i="20"/>
  <c r="Y134" i="20"/>
  <c r="Z134" i="20"/>
  <c r="Y135" i="20"/>
  <c r="Z135" i="20"/>
  <c r="Y136" i="20"/>
  <c r="Z136" i="20"/>
  <c r="Y137" i="20"/>
  <c r="Z137" i="20"/>
  <c r="Y138" i="20"/>
  <c r="Z138" i="20"/>
  <c r="Y139" i="20"/>
  <c r="Z139" i="20"/>
  <c r="Y140" i="20"/>
  <c r="Z140" i="20"/>
  <c r="Y141" i="20"/>
  <c r="Z141" i="20"/>
  <c r="Y142" i="20"/>
  <c r="Z142" i="20"/>
  <c r="Y143" i="20"/>
  <c r="Z143" i="20"/>
  <c r="Y144" i="20"/>
  <c r="Z144" i="20"/>
  <c r="Y145" i="20"/>
  <c r="Z145" i="20"/>
  <c r="Y146" i="20"/>
  <c r="Z146" i="20"/>
  <c r="Y147" i="20"/>
  <c r="Z147" i="20"/>
  <c r="Y148" i="20"/>
  <c r="Z148" i="20"/>
  <c r="Y149" i="20"/>
  <c r="Z149" i="20"/>
  <c r="Y150" i="20"/>
  <c r="Z150" i="20"/>
  <c r="Y151" i="20"/>
  <c r="Z151" i="20"/>
  <c r="Y152" i="20"/>
  <c r="Z152" i="20"/>
  <c r="Y153" i="20"/>
  <c r="Z153" i="20"/>
  <c r="Y154" i="20"/>
  <c r="Z154" i="20"/>
  <c r="Y155" i="20"/>
  <c r="Z155" i="20"/>
  <c r="Y156" i="20"/>
  <c r="Z156" i="20"/>
  <c r="Y157" i="20"/>
  <c r="Z157" i="20"/>
  <c r="Y158" i="20"/>
  <c r="Z158" i="20"/>
  <c r="Y159" i="20"/>
  <c r="Z159" i="20"/>
  <c r="Y160" i="20"/>
  <c r="Z160" i="20"/>
  <c r="Y161" i="20"/>
  <c r="Z161" i="20"/>
  <c r="Y162" i="20"/>
  <c r="Z162" i="20"/>
  <c r="Y163" i="20"/>
  <c r="Z163" i="20"/>
  <c r="Y164" i="20"/>
  <c r="Z164" i="20"/>
  <c r="Y165" i="20"/>
  <c r="Z165" i="20"/>
  <c r="Y166" i="20"/>
  <c r="Z166" i="20"/>
  <c r="Y167" i="20"/>
  <c r="Z167" i="20"/>
  <c r="Y168" i="20"/>
  <c r="Z168" i="20"/>
  <c r="Y169" i="20"/>
  <c r="Z169" i="20"/>
  <c r="Y170" i="20"/>
  <c r="Z170" i="20"/>
  <c r="Y171" i="20"/>
  <c r="Z171" i="20"/>
  <c r="Y172" i="20"/>
  <c r="Z172" i="20"/>
  <c r="Y173" i="20"/>
  <c r="Z173" i="20"/>
  <c r="Y174" i="20"/>
  <c r="Z174" i="20"/>
  <c r="Y175" i="20"/>
  <c r="Z175" i="20"/>
  <c r="Y176" i="20"/>
  <c r="Z176" i="20"/>
  <c r="Y177" i="20"/>
  <c r="Z177" i="20"/>
  <c r="Y178" i="20"/>
  <c r="Z178" i="20"/>
  <c r="Y179" i="20"/>
  <c r="Z179" i="20"/>
  <c r="Y180" i="20"/>
  <c r="Z180" i="20"/>
  <c r="Y181" i="20"/>
  <c r="Z181" i="20"/>
  <c r="Y182" i="20"/>
  <c r="Z182" i="20"/>
  <c r="Y183" i="20"/>
  <c r="Z183" i="20"/>
  <c r="Y184" i="20"/>
  <c r="Z184" i="20"/>
  <c r="Y185" i="20"/>
  <c r="Z185" i="20"/>
  <c r="Y186" i="20"/>
  <c r="Z186" i="20"/>
  <c r="Y187" i="20"/>
  <c r="Z187" i="20"/>
  <c r="Y188" i="20"/>
  <c r="Z188" i="20"/>
  <c r="Y189" i="20"/>
  <c r="Z189" i="20"/>
  <c r="Y190" i="20"/>
  <c r="Z190" i="20"/>
  <c r="Y191" i="20"/>
  <c r="Z191" i="20"/>
  <c r="Y192" i="20"/>
  <c r="Z192" i="20"/>
  <c r="Y193" i="20"/>
  <c r="Z193" i="20"/>
  <c r="Y194" i="20"/>
  <c r="Z194" i="20"/>
  <c r="Y195" i="20"/>
  <c r="Z195" i="20"/>
  <c r="Y196" i="20"/>
  <c r="Z196" i="20"/>
  <c r="Y197" i="20"/>
  <c r="Z197" i="20"/>
  <c r="Y198" i="20"/>
  <c r="Z198" i="20"/>
  <c r="Y199" i="20"/>
  <c r="Z199" i="20"/>
  <c r="Y200" i="20"/>
  <c r="Z200" i="20"/>
  <c r="Y201" i="20"/>
  <c r="Z201" i="20"/>
  <c r="Y202" i="20"/>
  <c r="Z202" i="20"/>
  <c r="Y203" i="20"/>
  <c r="Z203" i="20"/>
  <c r="Y204" i="20"/>
  <c r="Z204" i="20"/>
  <c r="Y205" i="20"/>
  <c r="Z205" i="20"/>
  <c r="Y206" i="20"/>
  <c r="Z206" i="20"/>
  <c r="Y207" i="20"/>
  <c r="Z207" i="20"/>
  <c r="Y208" i="20"/>
  <c r="Z208" i="20"/>
  <c r="Y209" i="20"/>
  <c r="Z209" i="20"/>
  <c r="Y210" i="20"/>
  <c r="Z210" i="20"/>
  <c r="Y211" i="20"/>
  <c r="Z211" i="20"/>
  <c r="Y212" i="20"/>
  <c r="Z212" i="20"/>
  <c r="Y213" i="20"/>
  <c r="Z213" i="20"/>
  <c r="Y214" i="20"/>
  <c r="Z214" i="20"/>
  <c r="Y215" i="20"/>
  <c r="Z215" i="20"/>
  <c r="Y216" i="20"/>
  <c r="Z216" i="20"/>
  <c r="Y217" i="20"/>
  <c r="Z217" i="20"/>
  <c r="Y218" i="20"/>
  <c r="Z218" i="20"/>
  <c r="Y219" i="20"/>
  <c r="Z219" i="20"/>
  <c r="Y220" i="20"/>
  <c r="Z220" i="20"/>
  <c r="Y221" i="20"/>
  <c r="Z221" i="20"/>
  <c r="Y222" i="20"/>
  <c r="Z222" i="20"/>
  <c r="Y223" i="20"/>
  <c r="Z223" i="20"/>
  <c r="Y224" i="20"/>
  <c r="Z224" i="20"/>
  <c r="Y225" i="20"/>
  <c r="Z225" i="20"/>
  <c r="Y226" i="20"/>
  <c r="Z226" i="20"/>
  <c r="Y227" i="20"/>
  <c r="Z227" i="20"/>
  <c r="Y228" i="20"/>
  <c r="Z228" i="20"/>
  <c r="Y229" i="20"/>
  <c r="Z229" i="20"/>
  <c r="Y230" i="20"/>
  <c r="Z230" i="20"/>
  <c r="Y231" i="20"/>
  <c r="Z231" i="20"/>
  <c r="Y232" i="20"/>
  <c r="Z232" i="20"/>
  <c r="Y233" i="20"/>
  <c r="Z233" i="20"/>
  <c r="Y234" i="20"/>
  <c r="Z234" i="20"/>
  <c r="Y235" i="20"/>
  <c r="Z235" i="20"/>
  <c r="Y236" i="20"/>
  <c r="Z236" i="20"/>
  <c r="Y237" i="20"/>
  <c r="Z237" i="20"/>
  <c r="Y238" i="20"/>
  <c r="Z238" i="20"/>
  <c r="Y239" i="20"/>
  <c r="Z239" i="20"/>
  <c r="Y240" i="20"/>
  <c r="Z240" i="20"/>
  <c r="Y241" i="20"/>
  <c r="Z241" i="20"/>
  <c r="Y242" i="20"/>
  <c r="Z242" i="20"/>
  <c r="Y243" i="20"/>
  <c r="Z243" i="20"/>
  <c r="Y244" i="20"/>
  <c r="Z244" i="20"/>
  <c r="Y245" i="20"/>
  <c r="Z245" i="20"/>
  <c r="Y246" i="20"/>
  <c r="Z246" i="20"/>
  <c r="Y247" i="20"/>
  <c r="Z247" i="20"/>
  <c r="Y248" i="20"/>
  <c r="Z248" i="20"/>
  <c r="Y249" i="20"/>
  <c r="Z249" i="20"/>
  <c r="Y250" i="20"/>
  <c r="Z250" i="20"/>
  <c r="Y251" i="20"/>
  <c r="Z251" i="20"/>
  <c r="Y252" i="20"/>
  <c r="Z252" i="20"/>
  <c r="Y253" i="20"/>
  <c r="Z253" i="20"/>
  <c r="Y254" i="20"/>
  <c r="Z254" i="20"/>
  <c r="Y255" i="20"/>
  <c r="Z255" i="20"/>
  <c r="Y256" i="20"/>
  <c r="Z256" i="20"/>
  <c r="Y257" i="20"/>
  <c r="Z257" i="20"/>
  <c r="Y258" i="20"/>
  <c r="Z258" i="20"/>
  <c r="Y259" i="20"/>
  <c r="Z259" i="20"/>
  <c r="Y260" i="20"/>
  <c r="Z260" i="20"/>
  <c r="Y261" i="20"/>
  <c r="Z261" i="20"/>
  <c r="Y262" i="20"/>
  <c r="Z262" i="20"/>
  <c r="Y263" i="20"/>
  <c r="Z263" i="20"/>
  <c r="Y264" i="20"/>
  <c r="Z264" i="20"/>
  <c r="Y265" i="20"/>
  <c r="Z265" i="20"/>
  <c r="Y266" i="20"/>
  <c r="Z266" i="20"/>
  <c r="Y267" i="20"/>
  <c r="Z267" i="20"/>
  <c r="Y268" i="20"/>
  <c r="Z268" i="20"/>
  <c r="Y269" i="20"/>
  <c r="Z269" i="20"/>
  <c r="Y270" i="20"/>
  <c r="Z270" i="20"/>
  <c r="Y271" i="20"/>
  <c r="Z271" i="20"/>
  <c r="Y272" i="20"/>
  <c r="Z272" i="20"/>
  <c r="Y273" i="20"/>
  <c r="Z273" i="20"/>
  <c r="Y274" i="20"/>
  <c r="Z274" i="20"/>
  <c r="Y275" i="20"/>
  <c r="Z275" i="20"/>
  <c r="Y276" i="20"/>
  <c r="Z276" i="20"/>
  <c r="Y277" i="20"/>
  <c r="Z277" i="20"/>
  <c r="Y278" i="20"/>
  <c r="Z278" i="20"/>
  <c r="Y279" i="20"/>
  <c r="Z279" i="20"/>
  <c r="Y280" i="20"/>
  <c r="Z280" i="20"/>
  <c r="Y281" i="20"/>
  <c r="Z281" i="20"/>
  <c r="Y282" i="20"/>
  <c r="Z282" i="20"/>
  <c r="Y283" i="20"/>
  <c r="Z283" i="20"/>
  <c r="Y284" i="20"/>
  <c r="Z284" i="20"/>
  <c r="Y285" i="20"/>
  <c r="Z285" i="20"/>
  <c r="Y286" i="20"/>
  <c r="Z286" i="20"/>
  <c r="Y287" i="20"/>
  <c r="Z287" i="20"/>
  <c r="Y288" i="20"/>
  <c r="Z288" i="20"/>
  <c r="Y289" i="20"/>
  <c r="Z289" i="20"/>
  <c r="Y290" i="20"/>
  <c r="Z290" i="20"/>
  <c r="Y291" i="20"/>
  <c r="Z291" i="20"/>
  <c r="Y292" i="20"/>
  <c r="Z292" i="20"/>
  <c r="Y293" i="20"/>
  <c r="Z293" i="20"/>
  <c r="Y294" i="20"/>
  <c r="Z294" i="20"/>
  <c r="Y295" i="20"/>
  <c r="Z295" i="20"/>
  <c r="Y296" i="20"/>
  <c r="Z296" i="20"/>
  <c r="Y297" i="20"/>
  <c r="Z297" i="20"/>
  <c r="Y298" i="20"/>
  <c r="Z298" i="20"/>
  <c r="Y299" i="20"/>
  <c r="Z299" i="20"/>
  <c r="Y300" i="20"/>
  <c r="Z300" i="20"/>
  <c r="Y301" i="20"/>
  <c r="Z301" i="20"/>
  <c r="Y302" i="20"/>
  <c r="Z302" i="20"/>
  <c r="Y303" i="20"/>
  <c r="Z303" i="20"/>
  <c r="Y304" i="20"/>
  <c r="Z304" i="20"/>
  <c r="Y305" i="20"/>
  <c r="Z305" i="20"/>
  <c r="Y306" i="20"/>
  <c r="Z306" i="20"/>
  <c r="Y307" i="20"/>
  <c r="Z307" i="20"/>
  <c r="Y308" i="20"/>
  <c r="Z308" i="20"/>
  <c r="Y309" i="20"/>
  <c r="Z309" i="20"/>
  <c r="Y310" i="20"/>
  <c r="Z310" i="20"/>
  <c r="Y311" i="20"/>
  <c r="Z311" i="20"/>
  <c r="Y312" i="20"/>
  <c r="Z312" i="20"/>
  <c r="Y313" i="20"/>
  <c r="Z313" i="20"/>
  <c r="Y314" i="20"/>
  <c r="Z314" i="20"/>
  <c r="Y315" i="20"/>
  <c r="Z315" i="20"/>
  <c r="Y316" i="20"/>
  <c r="Z316" i="20"/>
  <c r="Y317" i="20"/>
  <c r="Z317" i="20"/>
  <c r="Y318" i="20"/>
  <c r="Z318" i="20"/>
  <c r="Y319" i="20"/>
  <c r="Z319" i="20"/>
  <c r="Y320" i="20"/>
  <c r="Z320" i="20"/>
  <c r="Y321" i="20"/>
  <c r="Z321" i="20"/>
  <c r="Y322" i="20"/>
  <c r="Z322" i="20"/>
  <c r="Y323" i="20"/>
  <c r="Z323" i="20"/>
  <c r="Y324" i="20"/>
  <c r="Z324" i="20"/>
  <c r="Y325" i="20"/>
  <c r="Z325" i="20"/>
  <c r="Y326" i="20"/>
  <c r="Z326" i="20"/>
  <c r="Y327" i="20"/>
  <c r="Z327" i="20"/>
  <c r="Y328" i="20"/>
  <c r="Z328" i="20"/>
  <c r="Y329" i="20"/>
  <c r="Z329" i="20"/>
  <c r="Y330" i="20"/>
  <c r="Z330" i="20"/>
  <c r="Y331" i="20"/>
  <c r="Z331" i="20"/>
  <c r="Y332" i="20"/>
  <c r="Z332" i="20"/>
  <c r="Y333" i="20"/>
  <c r="Z333" i="20"/>
  <c r="Y334" i="20"/>
  <c r="Z334" i="20"/>
  <c r="Y335" i="20"/>
  <c r="Z335" i="20"/>
  <c r="Y336" i="20"/>
  <c r="Z336" i="20"/>
  <c r="Y337" i="20"/>
  <c r="Z337" i="20"/>
  <c r="Y338" i="20"/>
  <c r="Z338" i="20"/>
  <c r="Y339" i="20"/>
  <c r="Z339" i="20"/>
  <c r="Y340" i="20"/>
  <c r="Z340" i="20"/>
  <c r="Y341" i="20"/>
  <c r="Z341" i="20"/>
  <c r="Y342" i="20"/>
  <c r="Z342" i="20"/>
  <c r="Y343" i="20"/>
  <c r="Z343" i="20"/>
  <c r="Y344" i="20"/>
  <c r="Z344" i="20"/>
  <c r="Y345" i="20"/>
  <c r="Z345" i="20"/>
  <c r="Y346" i="20"/>
  <c r="Z346" i="20"/>
  <c r="Y347" i="20"/>
  <c r="Z347" i="20"/>
  <c r="Y348" i="20"/>
  <c r="Z348" i="20"/>
  <c r="Y349" i="20"/>
  <c r="Z349" i="20"/>
  <c r="Y350" i="20"/>
  <c r="Z350" i="20"/>
  <c r="Y351" i="20"/>
  <c r="Z351" i="20"/>
  <c r="Y352" i="20"/>
  <c r="Z352" i="20"/>
  <c r="Y353" i="20"/>
  <c r="Z353" i="20"/>
  <c r="Y354" i="20"/>
  <c r="Z354" i="20"/>
  <c r="Y355" i="20"/>
  <c r="Z355" i="20"/>
  <c r="Y356" i="20"/>
  <c r="Z356" i="20"/>
  <c r="Y357" i="20"/>
  <c r="Z357" i="20"/>
  <c r="Y358" i="20"/>
  <c r="Z358" i="20"/>
  <c r="Y359" i="20"/>
  <c r="Z359" i="20"/>
  <c r="Y360" i="20"/>
  <c r="Z360" i="20"/>
  <c r="Y361" i="20"/>
  <c r="Z361" i="20"/>
  <c r="Y362" i="20"/>
  <c r="Z362" i="20"/>
  <c r="Y363" i="20"/>
  <c r="Z363" i="20"/>
  <c r="Y364" i="20"/>
  <c r="Z364" i="20"/>
  <c r="Y365" i="20"/>
  <c r="Z365" i="20"/>
  <c r="Y366" i="20"/>
  <c r="Z366" i="20"/>
  <c r="Y367" i="20"/>
  <c r="Z367" i="20"/>
  <c r="Y368" i="20"/>
  <c r="Z368" i="20"/>
  <c r="Y369" i="20"/>
  <c r="Z369" i="20"/>
  <c r="Y370" i="20"/>
  <c r="Z370" i="20"/>
  <c r="Y371" i="20"/>
  <c r="Z371" i="20"/>
  <c r="Y372" i="20"/>
  <c r="Z372" i="20"/>
  <c r="Y373" i="20"/>
  <c r="Z373" i="20"/>
  <c r="Y374" i="20"/>
  <c r="Z374" i="20"/>
  <c r="Y375" i="20"/>
  <c r="Z375" i="20"/>
  <c r="Y376" i="20"/>
  <c r="Z376" i="20"/>
  <c r="Y377" i="20"/>
  <c r="Z377" i="20"/>
  <c r="Y378" i="20"/>
  <c r="Z378" i="20"/>
  <c r="Y379" i="20"/>
  <c r="Z379" i="20"/>
  <c r="Y380" i="20"/>
  <c r="Z380" i="20"/>
  <c r="Y381" i="20"/>
  <c r="Z381" i="20"/>
  <c r="Y382" i="20"/>
  <c r="Z382" i="20"/>
  <c r="Y383" i="20"/>
  <c r="Z383" i="20"/>
  <c r="Y384" i="20"/>
  <c r="Z384" i="20"/>
  <c r="Y385" i="20"/>
  <c r="Z385" i="20"/>
  <c r="Y386" i="20"/>
  <c r="Z386" i="20"/>
  <c r="Y387" i="20"/>
  <c r="Z387" i="20"/>
  <c r="Y388" i="20"/>
  <c r="Z388" i="20"/>
  <c r="Y389" i="20"/>
  <c r="Z389" i="20"/>
  <c r="Y390" i="20"/>
  <c r="Z390" i="20"/>
  <c r="Y391" i="20"/>
  <c r="Z391" i="20"/>
  <c r="Y392" i="20"/>
  <c r="Z392" i="20"/>
  <c r="Y393" i="20"/>
  <c r="Z393" i="20"/>
  <c r="Y394" i="20"/>
  <c r="Z394" i="20"/>
  <c r="Y395" i="20"/>
  <c r="Z395" i="20"/>
  <c r="Y396" i="20"/>
  <c r="Z396" i="20"/>
  <c r="Y397" i="20"/>
  <c r="Z397" i="20"/>
  <c r="Y398" i="20"/>
  <c r="Z398" i="20"/>
  <c r="Y399" i="20"/>
  <c r="Z399" i="20"/>
  <c r="Y400" i="20"/>
  <c r="Z400" i="20"/>
  <c r="Y401" i="20"/>
  <c r="Z401" i="20"/>
  <c r="Y402" i="20"/>
  <c r="Z402" i="20"/>
  <c r="Y403" i="20"/>
  <c r="Z403" i="20"/>
  <c r="Y404" i="20"/>
  <c r="Z404" i="20"/>
  <c r="Y405" i="20"/>
  <c r="Z405" i="20"/>
  <c r="Y406" i="20"/>
  <c r="Z406" i="20"/>
  <c r="Y407" i="20"/>
  <c r="Z407" i="20"/>
  <c r="Y408" i="20"/>
  <c r="Z408" i="20"/>
  <c r="Y409" i="20"/>
  <c r="Z409" i="20"/>
  <c r="Y410" i="20"/>
  <c r="Z410" i="20"/>
  <c r="Y411" i="20"/>
  <c r="Z411" i="20"/>
  <c r="Y412" i="20"/>
  <c r="Z412" i="20"/>
  <c r="Y413" i="20"/>
  <c r="Z413" i="20"/>
  <c r="Y414" i="20"/>
  <c r="Z414" i="20"/>
  <c r="Y415" i="20"/>
  <c r="Z415" i="20"/>
  <c r="Y416" i="20"/>
  <c r="Z416" i="20"/>
  <c r="Y417" i="20"/>
  <c r="Z417" i="20"/>
  <c r="Y418" i="20"/>
  <c r="Z418" i="20"/>
  <c r="Y419" i="20"/>
  <c r="Z419" i="20"/>
  <c r="Y420" i="20"/>
  <c r="Z420" i="20"/>
  <c r="Y421" i="20"/>
  <c r="Z421" i="20"/>
  <c r="Y422" i="20"/>
  <c r="Z422" i="20"/>
  <c r="Y423" i="20"/>
  <c r="Z423" i="20"/>
  <c r="Y424" i="20"/>
  <c r="Z424" i="20"/>
  <c r="Y425" i="20"/>
  <c r="Z425" i="20"/>
  <c r="Y426" i="20"/>
  <c r="Z426" i="20"/>
  <c r="Y427" i="20"/>
  <c r="Z427" i="20"/>
  <c r="Y428" i="20"/>
  <c r="Z428" i="20"/>
  <c r="Y429" i="20"/>
  <c r="Z429" i="20"/>
  <c r="Y430" i="20"/>
  <c r="Z430" i="20"/>
  <c r="Y431" i="20"/>
  <c r="Z431" i="20"/>
  <c r="Y432" i="20"/>
  <c r="Z432" i="20"/>
  <c r="Y433" i="20"/>
  <c r="Z433" i="20"/>
  <c r="Y434" i="20"/>
  <c r="Z434" i="20"/>
  <c r="Y435" i="20"/>
  <c r="Z435" i="20"/>
  <c r="Y436" i="20"/>
  <c r="Z436" i="20"/>
  <c r="Y437" i="20"/>
  <c r="Z437" i="20"/>
  <c r="Y438" i="20"/>
  <c r="Z438" i="20"/>
  <c r="Y439" i="20"/>
  <c r="Z439" i="20"/>
  <c r="Y440" i="20"/>
  <c r="Z440" i="20"/>
  <c r="Y441" i="20"/>
  <c r="Z441" i="20"/>
  <c r="Y442" i="20"/>
  <c r="Z442" i="20"/>
  <c r="Y443" i="20"/>
  <c r="Z443" i="20"/>
  <c r="Y444" i="20"/>
  <c r="Z444" i="20"/>
  <c r="Y445" i="20"/>
  <c r="Z445" i="20"/>
  <c r="Y446" i="20"/>
  <c r="Z446" i="20"/>
  <c r="Y447" i="20"/>
  <c r="Z447" i="20"/>
  <c r="Y448" i="20"/>
  <c r="Z448" i="20"/>
  <c r="Y449" i="20"/>
  <c r="Z449" i="20"/>
  <c r="Y450" i="20"/>
  <c r="Z450" i="20"/>
  <c r="Y451" i="20"/>
  <c r="Z451" i="20"/>
  <c r="Y452" i="20"/>
  <c r="Z452" i="20"/>
  <c r="Y453" i="20"/>
  <c r="Z453" i="20"/>
  <c r="Y454" i="20"/>
  <c r="Z454" i="20"/>
  <c r="Y455" i="20"/>
  <c r="Z455" i="20"/>
  <c r="Y456" i="20"/>
  <c r="Z456" i="20"/>
  <c r="Y457" i="20"/>
  <c r="Z457" i="20"/>
  <c r="Y458" i="20"/>
  <c r="Z458" i="20"/>
  <c r="Y459" i="20"/>
  <c r="Z459" i="20"/>
  <c r="Y460" i="20"/>
  <c r="Z460" i="20"/>
  <c r="Y461" i="20"/>
  <c r="Z461" i="20"/>
  <c r="Y462" i="20"/>
  <c r="Z462" i="20"/>
  <c r="Y463" i="20"/>
  <c r="Z463" i="20"/>
  <c r="Y464" i="20"/>
  <c r="Z464" i="20"/>
  <c r="Y465" i="20"/>
  <c r="Z465" i="20"/>
  <c r="Y466" i="20"/>
  <c r="Z466" i="20"/>
  <c r="Y467" i="20"/>
  <c r="Z467" i="20"/>
  <c r="Y468" i="20"/>
  <c r="Z468" i="20"/>
  <c r="Y469" i="20"/>
  <c r="Z469" i="20"/>
  <c r="Y470" i="20"/>
  <c r="Z470" i="20"/>
  <c r="Y471" i="20"/>
  <c r="Z471" i="20"/>
  <c r="Y472" i="20"/>
  <c r="Z472" i="20"/>
  <c r="Y473" i="20"/>
  <c r="Z473" i="20"/>
  <c r="Y474" i="20"/>
  <c r="Z474" i="20"/>
  <c r="Y475" i="20"/>
  <c r="Z475" i="20"/>
  <c r="Y476" i="20"/>
  <c r="Z476" i="20"/>
  <c r="Y477" i="20"/>
  <c r="Z477" i="20"/>
  <c r="Y478" i="20"/>
  <c r="Z478" i="20"/>
  <c r="Y479" i="20"/>
  <c r="Z479" i="20"/>
  <c r="Y480" i="20"/>
  <c r="Z480" i="20"/>
  <c r="Y481" i="20"/>
  <c r="Z481" i="20"/>
  <c r="Y482" i="20"/>
  <c r="Z482" i="20"/>
  <c r="Y483" i="20"/>
  <c r="Z483" i="20"/>
  <c r="Y484" i="20"/>
  <c r="Z484" i="20"/>
  <c r="Y485" i="20"/>
  <c r="Z485" i="20"/>
  <c r="Y486" i="20"/>
  <c r="Z486" i="20"/>
  <c r="Y487" i="20"/>
  <c r="Z487" i="20"/>
  <c r="Y488" i="20"/>
  <c r="Z488" i="20"/>
  <c r="Y489" i="20"/>
  <c r="Z489" i="20"/>
  <c r="Y490" i="20"/>
  <c r="Z490" i="20"/>
  <c r="Y491" i="20"/>
  <c r="Z491" i="20"/>
  <c r="Y492" i="20"/>
  <c r="Z492" i="20"/>
  <c r="Y493" i="20"/>
  <c r="Z493" i="20"/>
  <c r="Y494" i="20"/>
  <c r="Z494" i="20"/>
  <c r="Y495" i="20"/>
  <c r="Z495" i="20"/>
  <c r="Y496" i="20"/>
  <c r="Z496" i="20"/>
  <c r="Y497" i="20"/>
  <c r="Z497" i="20"/>
  <c r="Y498" i="20"/>
  <c r="Z498" i="20"/>
  <c r="Y499" i="20"/>
  <c r="Z499" i="20"/>
  <c r="Y500" i="20"/>
  <c r="Z500" i="20"/>
  <c r="Y501" i="20"/>
  <c r="Z501" i="20"/>
  <c r="Y502" i="20"/>
  <c r="Z502" i="20"/>
  <c r="Y503" i="20"/>
  <c r="Z503" i="20"/>
  <c r="Y504" i="20"/>
  <c r="Z504" i="20"/>
  <c r="Y505" i="20"/>
  <c r="Z505" i="20"/>
  <c r="Y506" i="20"/>
  <c r="Z506" i="20"/>
  <c r="Y507" i="20"/>
  <c r="Z507" i="20"/>
  <c r="Y508" i="20"/>
  <c r="Z508" i="20"/>
  <c r="Y509" i="20"/>
  <c r="Z509" i="20"/>
  <c r="Y510" i="20"/>
  <c r="Z510" i="20"/>
  <c r="Y511" i="20"/>
  <c r="Z511" i="20"/>
  <c r="Y512" i="20"/>
  <c r="Z512" i="20"/>
  <c r="Y513" i="20"/>
  <c r="Z513" i="20"/>
  <c r="Y514" i="20"/>
  <c r="Z514" i="20"/>
  <c r="Y515" i="20"/>
  <c r="Z515" i="20"/>
  <c r="Y516" i="20"/>
  <c r="Z516" i="20"/>
  <c r="Y517" i="20"/>
  <c r="Z517" i="20"/>
  <c r="Y518" i="20"/>
  <c r="Z518" i="20"/>
  <c r="Y519" i="20"/>
  <c r="Z519" i="20"/>
  <c r="Y520" i="20"/>
  <c r="Z520" i="20"/>
  <c r="Y521" i="20"/>
  <c r="Z521" i="20"/>
  <c r="Y522" i="20"/>
  <c r="Z522" i="20"/>
  <c r="Y523" i="20"/>
  <c r="Z523" i="20"/>
  <c r="Y524" i="20"/>
  <c r="Z524" i="20"/>
  <c r="Y525" i="20"/>
  <c r="Z525" i="20"/>
  <c r="Y526" i="20"/>
  <c r="Z526" i="20"/>
  <c r="Y527" i="20"/>
  <c r="Z527" i="20"/>
  <c r="Y528" i="20"/>
  <c r="Z528" i="20"/>
  <c r="Y529" i="20"/>
  <c r="Z529" i="20"/>
  <c r="Y530" i="20"/>
  <c r="Z530" i="20"/>
  <c r="Y531" i="20"/>
  <c r="Z531" i="20"/>
  <c r="Y532" i="20"/>
  <c r="Z532" i="20"/>
  <c r="Y533" i="20"/>
  <c r="Z533" i="20"/>
  <c r="Y534" i="20"/>
  <c r="Z534" i="20"/>
  <c r="Y535" i="20"/>
  <c r="Z535" i="20"/>
  <c r="Y536" i="20"/>
  <c r="Z536" i="20"/>
  <c r="Y537" i="20"/>
  <c r="Z537" i="20"/>
  <c r="Y538" i="20"/>
  <c r="Z538" i="20"/>
  <c r="Y539" i="20"/>
  <c r="Z539" i="20"/>
  <c r="Y540" i="20"/>
  <c r="Z540" i="20"/>
  <c r="Y541" i="20"/>
  <c r="Z541" i="20"/>
  <c r="Y542" i="20"/>
  <c r="Z542" i="20"/>
  <c r="Y543" i="20"/>
  <c r="Z543" i="20"/>
  <c r="Y544" i="20"/>
  <c r="Z544" i="20"/>
  <c r="Y545" i="20"/>
  <c r="Z545" i="20"/>
  <c r="Y546" i="20"/>
  <c r="Z546" i="20"/>
  <c r="Y547" i="20"/>
  <c r="Z547" i="20"/>
  <c r="Y548" i="20"/>
  <c r="Z548" i="20"/>
  <c r="Y549" i="20"/>
  <c r="Z549" i="20"/>
  <c r="Y550" i="20"/>
  <c r="Z550" i="20"/>
  <c r="Y551" i="20"/>
  <c r="Z551" i="20"/>
  <c r="Y552" i="20"/>
  <c r="Z552" i="20"/>
  <c r="Y553" i="20"/>
  <c r="Z553" i="20"/>
  <c r="Y554" i="20"/>
  <c r="Z554" i="20"/>
  <c r="Y555" i="20"/>
  <c r="Z555" i="20"/>
  <c r="Y556" i="20"/>
  <c r="Z556" i="20"/>
  <c r="Y557" i="20"/>
  <c r="Z557" i="20"/>
  <c r="Y558" i="20"/>
  <c r="Z558" i="20"/>
  <c r="Y559" i="20"/>
  <c r="Z559" i="20"/>
  <c r="Y560" i="20"/>
  <c r="Z560" i="20"/>
  <c r="Y561" i="20"/>
  <c r="Z561" i="20"/>
  <c r="Y562" i="20"/>
  <c r="Z562" i="20"/>
  <c r="Y563" i="20"/>
  <c r="Z563" i="20"/>
  <c r="Y564" i="20"/>
  <c r="Z564" i="20"/>
  <c r="Y565" i="20"/>
  <c r="Z565" i="20"/>
  <c r="Y566" i="20"/>
  <c r="Z566" i="20"/>
  <c r="Y567" i="20"/>
  <c r="Z567" i="20"/>
  <c r="Y568" i="20"/>
  <c r="Z568" i="20"/>
  <c r="Y569" i="20"/>
  <c r="Z569" i="20"/>
  <c r="Y570" i="20"/>
  <c r="Z570" i="20"/>
  <c r="Y571" i="20"/>
  <c r="Z571" i="20"/>
  <c r="Y572" i="20"/>
  <c r="Z572" i="20"/>
  <c r="Y573" i="20"/>
  <c r="Z573" i="20"/>
  <c r="Y574" i="20"/>
  <c r="Z574" i="20"/>
  <c r="Y575" i="20"/>
  <c r="Z575" i="20"/>
  <c r="Y576" i="20"/>
  <c r="Z576" i="20"/>
  <c r="Y577" i="20"/>
  <c r="Z577" i="20"/>
  <c r="Y578" i="20"/>
  <c r="Z578" i="20"/>
  <c r="Y579" i="20"/>
  <c r="Z579" i="20"/>
  <c r="Y580" i="20"/>
  <c r="Z580" i="20"/>
  <c r="Y581" i="20"/>
  <c r="Z581" i="20"/>
  <c r="Y582" i="20"/>
  <c r="Z582" i="20"/>
  <c r="Y583" i="20"/>
  <c r="Z583" i="20"/>
  <c r="Y584" i="20"/>
  <c r="Z584" i="20"/>
  <c r="Y585" i="20"/>
  <c r="Z585" i="20"/>
  <c r="Y586" i="20"/>
  <c r="Z586" i="20"/>
  <c r="Y587" i="20"/>
  <c r="Z587" i="20"/>
  <c r="Y588" i="20"/>
  <c r="Z588" i="20"/>
  <c r="Y589" i="20"/>
  <c r="Z589" i="20"/>
  <c r="Y590" i="20"/>
  <c r="Z590" i="20"/>
  <c r="Y591" i="20"/>
  <c r="Z591" i="20"/>
  <c r="Y592" i="20"/>
  <c r="Z592" i="20"/>
  <c r="Y593" i="20"/>
  <c r="Z593" i="20"/>
  <c r="Y594" i="20"/>
  <c r="Z594" i="20"/>
  <c r="Y595" i="20"/>
  <c r="Z595" i="20"/>
  <c r="Y596" i="20"/>
  <c r="Z596" i="20"/>
  <c r="Y597" i="20"/>
  <c r="Z597" i="20"/>
  <c r="Y598" i="20"/>
  <c r="Z598" i="20"/>
  <c r="Y599" i="20"/>
  <c r="Z599" i="20"/>
  <c r="Y600" i="20"/>
  <c r="Z600" i="20"/>
  <c r="Y601" i="20"/>
  <c r="Z601" i="20"/>
  <c r="Y602" i="20"/>
  <c r="Z602" i="20"/>
  <c r="Y603" i="20"/>
  <c r="Z603" i="20"/>
  <c r="Y604" i="20"/>
  <c r="Z604" i="20"/>
  <c r="Y605" i="20"/>
  <c r="Z605" i="20"/>
  <c r="Y606" i="20"/>
  <c r="Z606" i="20"/>
  <c r="Y607" i="20"/>
  <c r="Z607" i="20"/>
  <c r="Y608" i="20"/>
  <c r="Z608" i="20"/>
  <c r="Y609" i="20"/>
  <c r="Z609" i="20"/>
  <c r="Y610" i="20"/>
  <c r="Z610" i="20"/>
  <c r="Y611" i="20"/>
  <c r="Z611" i="20"/>
  <c r="Y612" i="20"/>
  <c r="Z612" i="20"/>
  <c r="Y613" i="20"/>
  <c r="Z613" i="20"/>
  <c r="Y614" i="20"/>
  <c r="Z614" i="20"/>
  <c r="Y615" i="20"/>
  <c r="Z615" i="20"/>
  <c r="Y616" i="20"/>
  <c r="Z616" i="20"/>
  <c r="Y617" i="20"/>
  <c r="Z617" i="20"/>
  <c r="Y618" i="20"/>
  <c r="Z618" i="20"/>
  <c r="Y619" i="20"/>
  <c r="Z619" i="20"/>
  <c r="Y620" i="20"/>
  <c r="Z620" i="20"/>
  <c r="Y621" i="20"/>
  <c r="Z621" i="20"/>
  <c r="Y622" i="20"/>
  <c r="Z622" i="20"/>
  <c r="Y623" i="20"/>
  <c r="Z623" i="20"/>
  <c r="Y624" i="20"/>
  <c r="Z624" i="20"/>
  <c r="Y625" i="20"/>
  <c r="Z625" i="20"/>
  <c r="Y626" i="20"/>
  <c r="Z626" i="20"/>
  <c r="Y627" i="20"/>
  <c r="Z627" i="20"/>
  <c r="Y628" i="20"/>
  <c r="Z628" i="20"/>
  <c r="Y629" i="20"/>
  <c r="Z629" i="20"/>
  <c r="Y630" i="20"/>
  <c r="Z630" i="20"/>
  <c r="Y631" i="20"/>
  <c r="Z631" i="20"/>
  <c r="Y632" i="20"/>
  <c r="Z632" i="20"/>
  <c r="Y633" i="20"/>
  <c r="Z633" i="20"/>
  <c r="Y634" i="20"/>
  <c r="Z634" i="20"/>
  <c r="Y635" i="20"/>
  <c r="Z635" i="20"/>
  <c r="Y636" i="20"/>
  <c r="Z636" i="20"/>
  <c r="Y637" i="20"/>
  <c r="Z637" i="20"/>
  <c r="Y638" i="20"/>
  <c r="Z638" i="20"/>
  <c r="Y639" i="20"/>
  <c r="Z639" i="20"/>
  <c r="Y640" i="20"/>
  <c r="Z640" i="20"/>
  <c r="Y641" i="20"/>
  <c r="Z641" i="20"/>
  <c r="Y642" i="20"/>
  <c r="Z642" i="20"/>
  <c r="Y643" i="20"/>
  <c r="Z643" i="20"/>
  <c r="Y644" i="20"/>
  <c r="Z644" i="20"/>
  <c r="Y645" i="20"/>
  <c r="Z645" i="20"/>
  <c r="Y646" i="20"/>
  <c r="Z646" i="20"/>
  <c r="Y647" i="20"/>
  <c r="Z647" i="20"/>
  <c r="Y648" i="20"/>
  <c r="Z648" i="20"/>
  <c r="Y649" i="20"/>
  <c r="Z649" i="20"/>
  <c r="Y650" i="20"/>
  <c r="Z650" i="20"/>
  <c r="Y651" i="20"/>
  <c r="Z651" i="20"/>
  <c r="Y652" i="20"/>
  <c r="Z652" i="20"/>
  <c r="Y653" i="20"/>
  <c r="Z653" i="20"/>
  <c r="Y654" i="20"/>
  <c r="Z654" i="20"/>
  <c r="Y655" i="20"/>
  <c r="Z655" i="20"/>
  <c r="Y656" i="20"/>
  <c r="Z656" i="20"/>
  <c r="Y657" i="20"/>
  <c r="Z657" i="20"/>
  <c r="Y658" i="20"/>
  <c r="Z658" i="20"/>
  <c r="Y659" i="20"/>
  <c r="Z659" i="20"/>
  <c r="Y660" i="20"/>
  <c r="Z660" i="20"/>
  <c r="Y661" i="20"/>
  <c r="Z661" i="20"/>
  <c r="Y662" i="20"/>
  <c r="Z662" i="20"/>
  <c r="Y663" i="20"/>
  <c r="Z663" i="20"/>
  <c r="Y664" i="20"/>
  <c r="Z664" i="20"/>
  <c r="Y665" i="20"/>
  <c r="Z665" i="20"/>
  <c r="Y666" i="20"/>
  <c r="Z666" i="20"/>
  <c r="Y667" i="20"/>
  <c r="Z667" i="20"/>
  <c r="Y668" i="20"/>
  <c r="Z668" i="20"/>
  <c r="Y669" i="20"/>
  <c r="Z669" i="20"/>
  <c r="Y670" i="20"/>
  <c r="Z670" i="20"/>
  <c r="Y671" i="20"/>
  <c r="Z671" i="20"/>
  <c r="Y672" i="20"/>
  <c r="Z672" i="20"/>
  <c r="Y673" i="20"/>
  <c r="Z673" i="20"/>
  <c r="Y674" i="20"/>
  <c r="Z674" i="20"/>
  <c r="Y675" i="20"/>
  <c r="Z675" i="20"/>
  <c r="Y676" i="20"/>
  <c r="Z676" i="20"/>
  <c r="Y677" i="20"/>
  <c r="Z677" i="20"/>
  <c r="Y678" i="20"/>
  <c r="Z678" i="20"/>
  <c r="Y679" i="20"/>
  <c r="Z679" i="20"/>
  <c r="Y680" i="20"/>
  <c r="Z680" i="20"/>
  <c r="Y681" i="20"/>
  <c r="Z681" i="20"/>
  <c r="Y682" i="20"/>
  <c r="Z682" i="20"/>
  <c r="Y683" i="20"/>
  <c r="Z683" i="20"/>
  <c r="Y684" i="20"/>
  <c r="Z684" i="20"/>
  <c r="Y685" i="20"/>
  <c r="Z685" i="20"/>
  <c r="Y686" i="20"/>
  <c r="Z686" i="20"/>
  <c r="Y687" i="20"/>
  <c r="Z687" i="20"/>
  <c r="Y688" i="20"/>
  <c r="Z688" i="20"/>
  <c r="Y689" i="20"/>
  <c r="Z689" i="20"/>
  <c r="Y690" i="20"/>
  <c r="Z690" i="20"/>
  <c r="Y691" i="20"/>
  <c r="Z691" i="20"/>
  <c r="Y692" i="20"/>
  <c r="Z692" i="20"/>
  <c r="Y693" i="20"/>
  <c r="Z693" i="20"/>
  <c r="Y694" i="20"/>
  <c r="Z694" i="20"/>
  <c r="Y695" i="20"/>
  <c r="Z695" i="20"/>
  <c r="Y696" i="20"/>
  <c r="Z696" i="20"/>
  <c r="Y697" i="20"/>
  <c r="Z697" i="20"/>
  <c r="Y698" i="20"/>
  <c r="Z698" i="20"/>
  <c r="Y699" i="20"/>
  <c r="Z699" i="20"/>
  <c r="Y700" i="20"/>
  <c r="Z700" i="20"/>
  <c r="Y701" i="20"/>
  <c r="Z701" i="20"/>
  <c r="Y702" i="20"/>
  <c r="Z702" i="20"/>
  <c r="Y703" i="20"/>
  <c r="Z703" i="20"/>
  <c r="Y704" i="20"/>
  <c r="Z704" i="20"/>
  <c r="Y705" i="20"/>
  <c r="Z705" i="20"/>
  <c r="Y706" i="20"/>
  <c r="Z706" i="20"/>
  <c r="Y707" i="20"/>
  <c r="Z707" i="20"/>
  <c r="Y708" i="20"/>
  <c r="Z708" i="20"/>
  <c r="Y709" i="20"/>
  <c r="Z709" i="20"/>
  <c r="Y710" i="20"/>
  <c r="Z710" i="20"/>
  <c r="Y711" i="20"/>
  <c r="Z711" i="20"/>
  <c r="Y712" i="20"/>
  <c r="Z712" i="20"/>
  <c r="Y713" i="20"/>
  <c r="Z713" i="20"/>
  <c r="Y714" i="20"/>
  <c r="Z714" i="20"/>
  <c r="Y715" i="20"/>
  <c r="Z715" i="20"/>
  <c r="Y716" i="20"/>
  <c r="Z716" i="20"/>
  <c r="Y717" i="20"/>
  <c r="Z717" i="20"/>
  <c r="Y718" i="20"/>
  <c r="Z718" i="20"/>
  <c r="Y719" i="20"/>
  <c r="Z719" i="20"/>
  <c r="Y720" i="20"/>
  <c r="Z720" i="20"/>
  <c r="Y721" i="20"/>
  <c r="Z721" i="20"/>
  <c r="Y722" i="20"/>
  <c r="Z722" i="20"/>
  <c r="Y723" i="20"/>
  <c r="Z723" i="20"/>
  <c r="Y724" i="20"/>
  <c r="Z724" i="20"/>
  <c r="Y725" i="20"/>
  <c r="Z725" i="20"/>
  <c r="Y726" i="20"/>
  <c r="Z726" i="20"/>
  <c r="Y727" i="20"/>
  <c r="Z727" i="20"/>
  <c r="Y728" i="20"/>
  <c r="Z728" i="20"/>
  <c r="Y729" i="20"/>
  <c r="Z729" i="20"/>
  <c r="Y730" i="20"/>
  <c r="Z730" i="20"/>
  <c r="Y731" i="20"/>
  <c r="Z731" i="20"/>
  <c r="Y732" i="20"/>
  <c r="Z732" i="20"/>
  <c r="Y733" i="20"/>
  <c r="Z733" i="20"/>
  <c r="Y734" i="20"/>
  <c r="Z734" i="20"/>
  <c r="Y735" i="20"/>
  <c r="Z735" i="20"/>
  <c r="Y736" i="20"/>
  <c r="Z736" i="20"/>
  <c r="Y737" i="20"/>
  <c r="Z737" i="20"/>
  <c r="Y738" i="20"/>
  <c r="Z738" i="20"/>
  <c r="Y739" i="20"/>
  <c r="Z739" i="20"/>
  <c r="Y740" i="20"/>
  <c r="Z740" i="20"/>
  <c r="Y741" i="20"/>
  <c r="Z741" i="20"/>
  <c r="Y742" i="20"/>
  <c r="Z742" i="20"/>
  <c r="Y743" i="20"/>
  <c r="Z743" i="20"/>
  <c r="Y744" i="20"/>
  <c r="Z744" i="20"/>
  <c r="Y745" i="20"/>
  <c r="Z745" i="20"/>
  <c r="Y746" i="20"/>
  <c r="Z746" i="20"/>
  <c r="Y747" i="20"/>
  <c r="Z747" i="20"/>
  <c r="Y748" i="20"/>
  <c r="Z748" i="20"/>
  <c r="Y749" i="20"/>
  <c r="Z749" i="20"/>
  <c r="Y750" i="20"/>
  <c r="Z750" i="20"/>
  <c r="Y751" i="20"/>
  <c r="Z751" i="20"/>
  <c r="Y752" i="20"/>
  <c r="Z752" i="20"/>
  <c r="Y753" i="20"/>
  <c r="Z753" i="20"/>
  <c r="Y754" i="20"/>
  <c r="Z754" i="20"/>
  <c r="Y755" i="20"/>
  <c r="Z755" i="20"/>
  <c r="Y756" i="20"/>
  <c r="Z756" i="20"/>
  <c r="Y757" i="20"/>
  <c r="Z757" i="20"/>
  <c r="Y758" i="20"/>
  <c r="Z758" i="20"/>
  <c r="Y759" i="20"/>
  <c r="Z759" i="20"/>
  <c r="Y760" i="20"/>
  <c r="Z760" i="20"/>
  <c r="Y761" i="20"/>
  <c r="Z761" i="20"/>
  <c r="Y762" i="20"/>
  <c r="Z762" i="20"/>
  <c r="Y763" i="20"/>
  <c r="Z763" i="20"/>
  <c r="Y764" i="20"/>
  <c r="Z764" i="20"/>
  <c r="Y765" i="20"/>
  <c r="Z765" i="20"/>
  <c r="Y766" i="20"/>
  <c r="Z766" i="20"/>
  <c r="Y767" i="20"/>
  <c r="Z767" i="20"/>
  <c r="Y768" i="20"/>
  <c r="Z768" i="20"/>
  <c r="Y769" i="20"/>
  <c r="Z769" i="20"/>
  <c r="Y770" i="20"/>
  <c r="Z770" i="20"/>
  <c r="Y771" i="20"/>
  <c r="Z771" i="20"/>
  <c r="Y772" i="20"/>
  <c r="Z772" i="20"/>
  <c r="Y773" i="20"/>
  <c r="Z773" i="20"/>
  <c r="Y774" i="20"/>
  <c r="Z774" i="20"/>
  <c r="Y775" i="20"/>
  <c r="Z775" i="20"/>
  <c r="Y776" i="20"/>
  <c r="Z776" i="20"/>
  <c r="Y777" i="20"/>
  <c r="Z777" i="20"/>
  <c r="Y778" i="20"/>
  <c r="Z778" i="20"/>
  <c r="Y779" i="20"/>
  <c r="Z779" i="20"/>
  <c r="Y780" i="20"/>
  <c r="Z780" i="20"/>
  <c r="Y781" i="20"/>
  <c r="Z781" i="20"/>
  <c r="Y782" i="20"/>
  <c r="Z782" i="20"/>
  <c r="Y783" i="20"/>
  <c r="Z783" i="20"/>
  <c r="Y784" i="20"/>
  <c r="Z784" i="20"/>
  <c r="Y785" i="20"/>
  <c r="Z785" i="20"/>
  <c r="Y786" i="20"/>
  <c r="Z786" i="20"/>
  <c r="Y787" i="20"/>
  <c r="Z787" i="20"/>
  <c r="Y788" i="20"/>
  <c r="Z788" i="20"/>
  <c r="Y789" i="20"/>
  <c r="Z789" i="20"/>
  <c r="Y790" i="20"/>
  <c r="Z790" i="20"/>
  <c r="Y791" i="20"/>
  <c r="Z791" i="20"/>
  <c r="Y792" i="20"/>
  <c r="Z792" i="20"/>
  <c r="Y793" i="20"/>
  <c r="Z793" i="20"/>
  <c r="Y794" i="20"/>
  <c r="Z794" i="20"/>
  <c r="Y795" i="20"/>
  <c r="Z795" i="20"/>
  <c r="Y796" i="20"/>
  <c r="Z796" i="20"/>
  <c r="Y797" i="20"/>
  <c r="Z797" i="20"/>
  <c r="Y798" i="20"/>
  <c r="Z798" i="20"/>
  <c r="Y799" i="20"/>
  <c r="Z799" i="20"/>
  <c r="Y800" i="20"/>
  <c r="Z800" i="20"/>
  <c r="Y801" i="20"/>
  <c r="Z801" i="20"/>
  <c r="Y802" i="20"/>
  <c r="Z802" i="20"/>
  <c r="Y803" i="20"/>
  <c r="Z803" i="20"/>
  <c r="Y804" i="20"/>
  <c r="Z804" i="20"/>
  <c r="Y805" i="20"/>
  <c r="Z805" i="20"/>
  <c r="Y806" i="20"/>
  <c r="Z806" i="20"/>
  <c r="Y807" i="20"/>
  <c r="Z807" i="20"/>
  <c r="Y808" i="20"/>
  <c r="Z808" i="20"/>
  <c r="Y809" i="20"/>
  <c r="Z809" i="20"/>
  <c r="Y810" i="20"/>
  <c r="Z810" i="20"/>
  <c r="Y811" i="20"/>
  <c r="Z811" i="20"/>
  <c r="Y812" i="20"/>
  <c r="Z812" i="20"/>
  <c r="Y813" i="20"/>
  <c r="Z813" i="20"/>
  <c r="Y814" i="20"/>
  <c r="Z814" i="20"/>
  <c r="Y815" i="20"/>
  <c r="Z815" i="20"/>
  <c r="Y816" i="20"/>
  <c r="Z816" i="20"/>
  <c r="Y817" i="20"/>
  <c r="Z817" i="20"/>
  <c r="Y818" i="20"/>
  <c r="Z818" i="20"/>
  <c r="Y819" i="20"/>
  <c r="Z819" i="20"/>
  <c r="Y820" i="20"/>
  <c r="Z820" i="20"/>
  <c r="Y821" i="20"/>
  <c r="Z821" i="20"/>
  <c r="Y822" i="20"/>
  <c r="Z822" i="20"/>
  <c r="Y823" i="20"/>
  <c r="Z823" i="20"/>
  <c r="Y824" i="20"/>
  <c r="Z824" i="20"/>
  <c r="Y825" i="20"/>
  <c r="Z825" i="20"/>
  <c r="Y826" i="20"/>
  <c r="Z826" i="20"/>
  <c r="Y827" i="20"/>
  <c r="Z827" i="20"/>
  <c r="Y828" i="20"/>
  <c r="Z828" i="20"/>
  <c r="Y829" i="20"/>
  <c r="Z829" i="20"/>
  <c r="Y830" i="20"/>
  <c r="Z830" i="20"/>
  <c r="Y831" i="20"/>
  <c r="Z831" i="20"/>
  <c r="Y832" i="20"/>
  <c r="Z832" i="20"/>
  <c r="Y833" i="20"/>
  <c r="Z833" i="20"/>
  <c r="Y834" i="20"/>
  <c r="Z834" i="20"/>
  <c r="Y835" i="20"/>
  <c r="Z835" i="20"/>
  <c r="Y836" i="20"/>
  <c r="Z836" i="20"/>
  <c r="Y837" i="20"/>
  <c r="Z837" i="20"/>
  <c r="Y838" i="20"/>
  <c r="Z838" i="20"/>
  <c r="Y839" i="20"/>
  <c r="Z839" i="20"/>
  <c r="Y840" i="20"/>
  <c r="Z840" i="20"/>
  <c r="Y841" i="20"/>
  <c r="Z841" i="20"/>
  <c r="Y842" i="20"/>
  <c r="Z842" i="20"/>
  <c r="Y843" i="20"/>
  <c r="Z843" i="20"/>
  <c r="Y844" i="20"/>
  <c r="Z844" i="20"/>
  <c r="Y845" i="20"/>
  <c r="Z845" i="20"/>
  <c r="Y846" i="20"/>
  <c r="Z846" i="20"/>
  <c r="Y847" i="20"/>
  <c r="Z847" i="20"/>
  <c r="Y848" i="20"/>
  <c r="Z848" i="20"/>
  <c r="Y849" i="20"/>
  <c r="Z849" i="20"/>
  <c r="Y850" i="20"/>
  <c r="Z850" i="20"/>
  <c r="Y851" i="20"/>
  <c r="Z851" i="20"/>
  <c r="Y852" i="20"/>
  <c r="Z852" i="20"/>
  <c r="Y853" i="20"/>
  <c r="Z853" i="20"/>
  <c r="Y854" i="20"/>
  <c r="Z854" i="20"/>
  <c r="Y855" i="20"/>
  <c r="Z855" i="20"/>
  <c r="Y856" i="20"/>
  <c r="Z856" i="20"/>
  <c r="Y857" i="20"/>
  <c r="Z857" i="20"/>
  <c r="Y858" i="20"/>
  <c r="Z858" i="20"/>
  <c r="Y859" i="20"/>
  <c r="Z859" i="20"/>
  <c r="Y860" i="20"/>
  <c r="Z860" i="20"/>
  <c r="Y861" i="20"/>
  <c r="Z861" i="20"/>
  <c r="Y862" i="20"/>
  <c r="Z862" i="20"/>
  <c r="Y863" i="20"/>
  <c r="Z863" i="20"/>
  <c r="Y864" i="20"/>
  <c r="Z864" i="20"/>
  <c r="Y865" i="20"/>
  <c r="Z865" i="20"/>
  <c r="Y866" i="20"/>
  <c r="Z866" i="20"/>
  <c r="Y867" i="20"/>
  <c r="Z867" i="20"/>
  <c r="Y868" i="20"/>
  <c r="Z868" i="20"/>
  <c r="Y869" i="20"/>
  <c r="Z869" i="20"/>
  <c r="Y870" i="20"/>
  <c r="Z870" i="20"/>
  <c r="Y871" i="20"/>
  <c r="Z871" i="20"/>
  <c r="Y872" i="20"/>
  <c r="Z872" i="20"/>
  <c r="Y873" i="20"/>
  <c r="Z873" i="20"/>
  <c r="Y874" i="20"/>
  <c r="Z874" i="20"/>
  <c r="Y875" i="20"/>
  <c r="Z875" i="20"/>
  <c r="Y876" i="20"/>
  <c r="Z876" i="20"/>
  <c r="Y877" i="20"/>
  <c r="Z877" i="20"/>
  <c r="Y878" i="20"/>
  <c r="Z878" i="20"/>
  <c r="Y879" i="20"/>
  <c r="Z879" i="20"/>
  <c r="Y880" i="20"/>
  <c r="Z880" i="20"/>
  <c r="Y881" i="20"/>
  <c r="Z881" i="20"/>
  <c r="Y882" i="20"/>
  <c r="Z882" i="20"/>
  <c r="Y883" i="20"/>
  <c r="Z883" i="20"/>
  <c r="Y884" i="20"/>
  <c r="Z884" i="20"/>
  <c r="Y885" i="20"/>
  <c r="Z885" i="20"/>
  <c r="Y886" i="20"/>
  <c r="Z886" i="20"/>
  <c r="Y887" i="20"/>
  <c r="Z887" i="20"/>
  <c r="Y888" i="20"/>
  <c r="Z888" i="20"/>
  <c r="Y889" i="20"/>
  <c r="Z889" i="20"/>
  <c r="Y890" i="20"/>
  <c r="Z890" i="20"/>
  <c r="Y891" i="20"/>
  <c r="Z891" i="20"/>
  <c r="Y892" i="20"/>
  <c r="Z892" i="20"/>
  <c r="Y893" i="20"/>
  <c r="Z893" i="20"/>
  <c r="Y894" i="20"/>
  <c r="Z894" i="20"/>
  <c r="Y895" i="20"/>
  <c r="Z895" i="20"/>
  <c r="Y896" i="20"/>
  <c r="Z896" i="20"/>
  <c r="Y897" i="20"/>
  <c r="Z897" i="20"/>
  <c r="Y898" i="20"/>
  <c r="Z898" i="20"/>
  <c r="Y899" i="20"/>
  <c r="Z899" i="20"/>
  <c r="Y900" i="20"/>
  <c r="Z900" i="20"/>
  <c r="Y901" i="20"/>
  <c r="Z901" i="20"/>
  <c r="Y902" i="20"/>
  <c r="Z902" i="20"/>
  <c r="Y903" i="20"/>
  <c r="Z903" i="20"/>
  <c r="Y904" i="20"/>
  <c r="Z904" i="20"/>
  <c r="Y905" i="20"/>
  <c r="Z905" i="20"/>
  <c r="Y906" i="20"/>
  <c r="Z906" i="20"/>
  <c r="Y907" i="20"/>
  <c r="Z907" i="20"/>
  <c r="Y908" i="20"/>
  <c r="Z908" i="20"/>
  <c r="Y909" i="20"/>
  <c r="Z909" i="20"/>
  <c r="Y910" i="20"/>
  <c r="Z910" i="20"/>
  <c r="Y911" i="20"/>
  <c r="Z911" i="20"/>
  <c r="Y912" i="20"/>
  <c r="Z912" i="20"/>
  <c r="Y913" i="20"/>
  <c r="Z913" i="20"/>
  <c r="Y914" i="20"/>
  <c r="Z914" i="20"/>
  <c r="Y915" i="20"/>
  <c r="Z915" i="20"/>
  <c r="Y916" i="20"/>
  <c r="Z916" i="20"/>
  <c r="Y917" i="20"/>
  <c r="Z917" i="20"/>
  <c r="Y918" i="20"/>
  <c r="Z918" i="20"/>
  <c r="Y919" i="20"/>
  <c r="Z919" i="20"/>
  <c r="Y920" i="20"/>
  <c r="Z920" i="20"/>
  <c r="Y921" i="20"/>
  <c r="Z921" i="20"/>
  <c r="Y922" i="20"/>
  <c r="Z922" i="20"/>
  <c r="Y923" i="20"/>
  <c r="Z923" i="20"/>
  <c r="Y924" i="20"/>
  <c r="Z924" i="20"/>
  <c r="Y925" i="20"/>
  <c r="Z925" i="20"/>
  <c r="Y926" i="20"/>
  <c r="Z926" i="20"/>
  <c r="Y927" i="20"/>
  <c r="Z927" i="20"/>
  <c r="Y928" i="20"/>
  <c r="Z928" i="20"/>
  <c r="Y929" i="20"/>
  <c r="Z929" i="20"/>
  <c r="Y930" i="20"/>
  <c r="Z930" i="20"/>
  <c r="Y931" i="20"/>
  <c r="Z931" i="20"/>
  <c r="Y932" i="20"/>
  <c r="Z932" i="20"/>
  <c r="Y933" i="20"/>
  <c r="Z933" i="20"/>
  <c r="Y934" i="20"/>
  <c r="Z934" i="20"/>
  <c r="Y935" i="20"/>
  <c r="Z935" i="20"/>
  <c r="Y936" i="20"/>
  <c r="Z936" i="20"/>
  <c r="Y937" i="20"/>
  <c r="Z937" i="20"/>
  <c r="Y938" i="20"/>
  <c r="Z938" i="20"/>
  <c r="Y939" i="20"/>
  <c r="Z939" i="20"/>
  <c r="Y940" i="20"/>
  <c r="Z940" i="20"/>
  <c r="Y941" i="20"/>
  <c r="Z941" i="20"/>
  <c r="Y942" i="20"/>
  <c r="Z942" i="20"/>
  <c r="Y943" i="20"/>
  <c r="Z943" i="20"/>
  <c r="Y944" i="20"/>
  <c r="Z944" i="20"/>
  <c r="Y945" i="20"/>
  <c r="Z945" i="20"/>
  <c r="Y946" i="20"/>
  <c r="Z946" i="20"/>
  <c r="Y947" i="20"/>
  <c r="Z947" i="20"/>
  <c r="Y948" i="20"/>
  <c r="Z948" i="20"/>
  <c r="Y949" i="20"/>
  <c r="Z949" i="20"/>
  <c r="Y950" i="20"/>
  <c r="Z950" i="20"/>
  <c r="Y951" i="20"/>
  <c r="Z951" i="20"/>
  <c r="Y952" i="20"/>
  <c r="Z952" i="20"/>
  <c r="Y953" i="20"/>
  <c r="Z953" i="20"/>
  <c r="Y954" i="20"/>
  <c r="Z954" i="20"/>
  <c r="Y955" i="20"/>
  <c r="Z955" i="20"/>
  <c r="Y956" i="20"/>
  <c r="Z956" i="20"/>
  <c r="Y957" i="20"/>
  <c r="Z957" i="20"/>
  <c r="Y958" i="20"/>
  <c r="Z958" i="20"/>
  <c r="Y959" i="20"/>
  <c r="Z959" i="20"/>
  <c r="Y960" i="20"/>
  <c r="Z960" i="20"/>
  <c r="Y961" i="20"/>
  <c r="Z961" i="20"/>
  <c r="Y962" i="20"/>
  <c r="Z962" i="20"/>
  <c r="Y963" i="20"/>
  <c r="Z963" i="20"/>
  <c r="Y964" i="20"/>
  <c r="Z964" i="20"/>
  <c r="Y965" i="20"/>
  <c r="Z965" i="20"/>
  <c r="Y966" i="20"/>
  <c r="Z966" i="20"/>
  <c r="Y967" i="20"/>
  <c r="Z967" i="20"/>
  <c r="Y968" i="20"/>
  <c r="Z968" i="20"/>
  <c r="Y969" i="20"/>
  <c r="Z969" i="20"/>
  <c r="Y970" i="20"/>
  <c r="Z970" i="20"/>
  <c r="Y971" i="20"/>
  <c r="Z971" i="20"/>
  <c r="Y972" i="20"/>
  <c r="Z972" i="20"/>
  <c r="Y973" i="20"/>
  <c r="Z973" i="20"/>
  <c r="Y974" i="20"/>
  <c r="Z974" i="20"/>
  <c r="Y975" i="20"/>
  <c r="Z975" i="20"/>
  <c r="Y976" i="20"/>
  <c r="Z976" i="20"/>
  <c r="Y977" i="20"/>
  <c r="Z977" i="20"/>
  <c r="Y978" i="20"/>
  <c r="Z978" i="20"/>
  <c r="Y979" i="20"/>
  <c r="Z979" i="20"/>
  <c r="Y980" i="20"/>
  <c r="Z980" i="20"/>
  <c r="Y981" i="20"/>
  <c r="Z981" i="20"/>
  <c r="Y982" i="20"/>
  <c r="Z982" i="20"/>
  <c r="Y983" i="20"/>
  <c r="Z983" i="20"/>
  <c r="Y984" i="20"/>
  <c r="Z984" i="20"/>
  <c r="Y985" i="20"/>
  <c r="Z985" i="20"/>
  <c r="Y986" i="20"/>
  <c r="Z986" i="20"/>
  <c r="Y987" i="20"/>
  <c r="Z987" i="20"/>
  <c r="Y988" i="20"/>
  <c r="Z988" i="20"/>
  <c r="Y989" i="20"/>
  <c r="Z989" i="20"/>
  <c r="Y990" i="20"/>
  <c r="Z990" i="20"/>
  <c r="Y991" i="20"/>
  <c r="Z991" i="20"/>
  <c r="Y992" i="20"/>
  <c r="Z992" i="20"/>
  <c r="Y993" i="20"/>
  <c r="Z993" i="20"/>
  <c r="Y994" i="20"/>
  <c r="Z994" i="20"/>
  <c r="Y995" i="20"/>
  <c r="Z995" i="20"/>
  <c r="Y996" i="20"/>
  <c r="Z996" i="20"/>
  <c r="Y997" i="20"/>
  <c r="Z997" i="20"/>
  <c r="Y998" i="20"/>
  <c r="Z998" i="20"/>
  <c r="Y999" i="20"/>
  <c r="Z999" i="20"/>
  <c r="Y1000" i="20"/>
  <c r="Z1000" i="20"/>
  <c r="Y1001" i="20"/>
  <c r="Z1001" i="20"/>
  <c r="Y1002" i="20"/>
  <c r="Z1002" i="20"/>
  <c r="Y1003" i="20"/>
  <c r="Z1003" i="20"/>
  <c r="Y1004" i="20"/>
  <c r="Z1004" i="20"/>
  <c r="Y1005" i="20"/>
  <c r="Z1005" i="20"/>
  <c r="Y1006" i="20"/>
  <c r="Z1006" i="20"/>
  <c r="Y1007" i="20"/>
  <c r="Z1007" i="20"/>
  <c r="Y1008" i="20"/>
  <c r="Z1008" i="20"/>
  <c r="Y1009" i="20"/>
  <c r="Z1009" i="20"/>
  <c r="Y1010" i="20"/>
  <c r="Z1010" i="20"/>
  <c r="Y1011" i="20"/>
  <c r="Z1011" i="20"/>
  <c r="Y1012" i="20"/>
  <c r="Z1012" i="20"/>
  <c r="Y1013" i="20"/>
  <c r="Z1013" i="20"/>
  <c r="Y1014" i="20"/>
  <c r="Z1014" i="20"/>
  <c r="Y1015" i="20"/>
  <c r="Z1015" i="20"/>
  <c r="Y1016" i="20"/>
  <c r="Z1016" i="20"/>
  <c r="Y1017" i="20"/>
  <c r="Z1017" i="20"/>
  <c r="Y1018" i="20"/>
  <c r="Z1018" i="20"/>
  <c r="Y1019" i="20"/>
  <c r="Z1019" i="20"/>
  <c r="Y1020" i="20"/>
  <c r="Z1020" i="20"/>
  <c r="Y1021" i="20"/>
  <c r="Z1021" i="20"/>
  <c r="Y1022" i="20"/>
  <c r="Z1022" i="20"/>
  <c r="Y1023" i="20"/>
  <c r="Z1023" i="20"/>
  <c r="Y1024" i="20"/>
  <c r="Z1024" i="20"/>
  <c r="Y1025" i="20"/>
  <c r="Z1025" i="20"/>
  <c r="Y1026" i="20"/>
  <c r="Z1026" i="20"/>
  <c r="Y1027" i="20"/>
  <c r="Z1027" i="20"/>
  <c r="Y1028" i="20"/>
  <c r="Z1028" i="20"/>
  <c r="Y1029" i="20"/>
  <c r="Z1029" i="20"/>
  <c r="Y1030" i="20"/>
  <c r="Z1030" i="20"/>
  <c r="Y1031" i="20"/>
  <c r="Z1031" i="20"/>
  <c r="Y1032" i="20"/>
  <c r="Z1032" i="20"/>
  <c r="Y1033" i="20"/>
  <c r="Z1033" i="20"/>
  <c r="Y1034" i="20"/>
  <c r="Z1034" i="20"/>
  <c r="Y1035" i="20"/>
  <c r="Z1035" i="20"/>
  <c r="Y1036" i="20"/>
  <c r="Z1036" i="20"/>
  <c r="Y1037" i="20"/>
  <c r="Z1037" i="20"/>
  <c r="Y1038" i="20"/>
  <c r="Z1038" i="20"/>
  <c r="Y1039" i="20"/>
  <c r="Z1039" i="20"/>
  <c r="Y1040" i="20"/>
  <c r="Z1040" i="20"/>
  <c r="Y1041" i="20"/>
  <c r="Z1041" i="20"/>
  <c r="Y1042" i="20"/>
  <c r="Z1042" i="20"/>
  <c r="Y1043" i="20"/>
  <c r="Z1043" i="20"/>
  <c r="Y1044" i="20"/>
  <c r="Z1044" i="20"/>
  <c r="Y1045" i="20"/>
  <c r="Z1045" i="20"/>
  <c r="Y1046" i="20"/>
  <c r="Z1046" i="20"/>
  <c r="Y1047" i="20"/>
  <c r="Z1047" i="20"/>
  <c r="Y1048" i="20"/>
  <c r="Z1048" i="20"/>
  <c r="Y1049" i="20"/>
  <c r="Z1049" i="20"/>
  <c r="Y1050" i="20"/>
  <c r="Z1050" i="20"/>
  <c r="Y1051" i="20"/>
  <c r="Z1051" i="20"/>
  <c r="Y1052" i="20"/>
  <c r="Z1052" i="20"/>
  <c r="Y1053" i="20"/>
  <c r="Z1053" i="20"/>
  <c r="Y1054" i="20"/>
  <c r="Z1054" i="20"/>
  <c r="Y1055" i="20"/>
  <c r="Z1055" i="20"/>
  <c r="Y1056" i="20"/>
  <c r="Z1056" i="20"/>
  <c r="Y1057" i="20"/>
  <c r="Z1057" i="20"/>
  <c r="Y1058" i="20"/>
  <c r="Z1058" i="20"/>
  <c r="Y1059" i="20"/>
  <c r="Z1059" i="20"/>
  <c r="Y1060" i="20"/>
  <c r="Z1060" i="20"/>
  <c r="Y1061" i="20"/>
  <c r="Z1061" i="20"/>
  <c r="Y1062" i="20"/>
  <c r="Z1062" i="20"/>
  <c r="Y1063" i="20"/>
  <c r="Z1063" i="20"/>
  <c r="Y1064" i="20"/>
  <c r="Z1064" i="20"/>
  <c r="Y1065" i="20"/>
  <c r="Z1065" i="20"/>
  <c r="Y1066" i="20"/>
  <c r="Z1066" i="20"/>
  <c r="Y1067" i="20"/>
  <c r="Z1067" i="20"/>
  <c r="Y1068" i="20"/>
  <c r="Z1068" i="20"/>
  <c r="Y1069" i="20"/>
  <c r="Z1069" i="20"/>
  <c r="Y1070" i="20"/>
  <c r="Z1070" i="20"/>
  <c r="Y1071" i="20"/>
  <c r="Z1071" i="20"/>
  <c r="Y1072" i="20"/>
  <c r="Z1072" i="20"/>
  <c r="Y1073" i="20"/>
  <c r="Z1073" i="20"/>
  <c r="Y1074" i="20"/>
  <c r="Z1074" i="20"/>
  <c r="Y1075" i="20"/>
  <c r="Z1075" i="20"/>
  <c r="Y1076" i="20"/>
  <c r="Z1076" i="20"/>
  <c r="Y1077" i="20"/>
  <c r="Z1077" i="20"/>
  <c r="Y1078" i="20"/>
  <c r="Z1078" i="20"/>
  <c r="Y1079" i="20"/>
  <c r="Z1079" i="20"/>
  <c r="Y1080" i="20"/>
  <c r="Z1080" i="20"/>
  <c r="Y1081" i="20"/>
  <c r="Z1081" i="20"/>
  <c r="Y1082" i="20"/>
  <c r="Z1082" i="20"/>
  <c r="Y1083" i="20"/>
  <c r="Z1083" i="20"/>
  <c r="Y1084" i="20"/>
  <c r="Z1084" i="20"/>
  <c r="Y1085" i="20"/>
  <c r="Z1085" i="20"/>
  <c r="Y1086" i="20"/>
  <c r="Z1086" i="20"/>
  <c r="Y1087" i="20"/>
  <c r="Z1087" i="20"/>
  <c r="Y1088" i="20"/>
  <c r="Z1088" i="20"/>
  <c r="Y1089" i="20"/>
  <c r="Z1089" i="20"/>
  <c r="Y1090" i="20"/>
  <c r="Z1090" i="20"/>
  <c r="Y1091" i="20"/>
  <c r="Z1091" i="20"/>
  <c r="Y1092" i="20"/>
  <c r="Z1092" i="20"/>
  <c r="Y1093" i="20"/>
  <c r="Z1093" i="20"/>
  <c r="Y1094" i="20"/>
  <c r="Z1094" i="20"/>
  <c r="Y1095" i="20"/>
  <c r="Z1095" i="20"/>
  <c r="Y1096" i="20"/>
  <c r="Z1096" i="20"/>
  <c r="Y1097" i="20"/>
  <c r="Z1097" i="20"/>
  <c r="Y1098" i="20"/>
  <c r="Z1098" i="20"/>
  <c r="Y1099" i="20"/>
  <c r="Z1099" i="20"/>
  <c r="Y1100" i="20"/>
  <c r="Z1100" i="20"/>
  <c r="Y1101" i="20"/>
  <c r="Z1101" i="20"/>
  <c r="Y1102" i="20"/>
  <c r="Z1102" i="20"/>
  <c r="Y1103" i="20"/>
  <c r="Z1103" i="20"/>
  <c r="Y1104" i="20"/>
  <c r="Z1104" i="20"/>
  <c r="Y1105" i="20"/>
  <c r="Z1105" i="20"/>
  <c r="Y1106" i="20"/>
  <c r="Z1106" i="20"/>
  <c r="Y1107" i="20"/>
  <c r="Z1107" i="20"/>
  <c r="Y1108" i="20"/>
  <c r="Z1108" i="20"/>
  <c r="Y1109" i="20"/>
  <c r="Z1109" i="20"/>
  <c r="Y1110" i="20"/>
  <c r="Z1110" i="20"/>
  <c r="Y1111" i="20"/>
  <c r="Z1111" i="20"/>
  <c r="Y1112" i="20"/>
  <c r="Z1112" i="20"/>
  <c r="Y1113" i="20"/>
  <c r="Z1113" i="20"/>
  <c r="Y1114" i="20"/>
  <c r="Z1114" i="20"/>
  <c r="Y1115" i="20"/>
  <c r="Z1115" i="20"/>
  <c r="Y1116" i="20"/>
  <c r="Z1116" i="20"/>
  <c r="Y1117" i="20"/>
  <c r="Z1117" i="20"/>
  <c r="Y1118" i="20"/>
  <c r="Z1118" i="20"/>
  <c r="Y1119" i="20"/>
  <c r="Z1119" i="20"/>
  <c r="Y1120" i="20"/>
  <c r="Z1120" i="20"/>
  <c r="Y1121" i="20"/>
  <c r="Z1121" i="20"/>
  <c r="Y1122" i="20"/>
  <c r="Z1122" i="20"/>
  <c r="Y1123" i="20"/>
  <c r="Z1123" i="20"/>
  <c r="Y1124" i="20"/>
  <c r="Z1124" i="20"/>
  <c r="Y1125" i="20"/>
  <c r="Z1125" i="20"/>
  <c r="Y1126" i="20"/>
  <c r="Z1126" i="20"/>
  <c r="Y1127" i="20"/>
  <c r="Z1127" i="20"/>
  <c r="Y1128" i="20"/>
  <c r="Z1128" i="20"/>
  <c r="Y1129" i="20"/>
  <c r="Z1129" i="20"/>
  <c r="Y1130" i="20"/>
  <c r="Z1130" i="20"/>
  <c r="Y1131" i="20"/>
  <c r="Z1131" i="20"/>
  <c r="Y1132" i="20"/>
  <c r="Z1132" i="20"/>
  <c r="Y1133" i="20"/>
  <c r="Z1133" i="20"/>
  <c r="Y1134" i="20"/>
  <c r="Z1134" i="20"/>
  <c r="Y1135" i="20"/>
  <c r="Z1135" i="20"/>
  <c r="Y1136" i="20"/>
  <c r="Z1136" i="20"/>
  <c r="Y1137" i="20"/>
  <c r="Z1137" i="20"/>
  <c r="Y1138" i="20"/>
  <c r="Z1138" i="20"/>
  <c r="Y1139" i="20"/>
  <c r="Z1139" i="20"/>
  <c r="Y1140" i="20"/>
  <c r="Z1140" i="20"/>
  <c r="Y1141" i="20"/>
  <c r="Z1141" i="20"/>
  <c r="Y1142" i="20"/>
  <c r="Z1142" i="20"/>
  <c r="Y1143" i="20"/>
  <c r="Z1143" i="20"/>
  <c r="Y1144" i="20"/>
  <c r="Z1144" i="20"/>
  <c r="Y1145" i="20"/>
  <c r="Z1145" i="20"/>
  <c r="Y1146" i="20"/>
  <c r="Z1146" i="20"/>
  <c r="Y1147" i="20"/>
  <c r="Z1147" i="20"/>
  <c r="Y1148" i="20"/>
  <c r="Z1148" i="20"/>
  <c r="Y1149" i="20"/>
  <c r="Z1149" i="20"/>
  <c r="Y1150" i="20"/>
  <c r="Z1150" i="20"/>
  <c r="Y1151" i="20"/>
  <c r="Z1151" i="20"/>
  <c r="Y1152" i="20"/>
  <c r="Z1152" i="20"/>
  <c r="Y1153" i="20"/>
  <c r="Z1153" i="20"/>
  <c r="Y1154" i="20"/>
  <c r="Z1154" i="20"/>
  <c r="Y1155" i="20"/>
  <c r="Z1155" i="20"/>
  <c r="Y1156" i="20"/>
  <c r="Z1156" i="20"/>
  <c r="Y1157" i="20"/>
  <c r="Z1157" i="20"/>
  <c r="Y1158" i="20"/>
  <c r="Z1158" i="20"/>
  <c r="Y1159" i="20"/>
  <c r="Z1159" i="20"/>
  <c r="Y1160" i="20"/>
  <c r="Z1160" i="20"/>
  <c r="Y1161" i="20"/>
  <c r="Z1161" i="20"/>
  <c r="Y1162" i="20"/>
  <c r="Z1162" i="20"/>
  <c r="Y1163" i="20"/>
  <c r="Z1163" i="20"/>
  <c r="Y1164" i="20"/>
  <c r="Z1164" i="20"/>
  <c r="Y1165" i="20"/>
  <c r="Z1165" i="20"/>
  <c r="Y1166" i="20"/>
  <c r="Z1166" i="20"/>
  <c r="Y1167" i="20"/>
  <c r="Z1167" i="20"/>
  <c r="Y1168" i="20"/>
  <c r="Z1168" i="20"/>
  <c r="Y1169" i="20"/>
  <c r="Z1169" i="20"/>
  <c r="Y1170" i="20"/>
  <c r="Z1170" i="20"/>
  <c r="Y1171" i="20"/>
  <c r="Z1171" i="20"/>
  <c r="Y1172" i="20"/>
  <c r="Z1172" i="20"/>
  <c r="Y1173" i="20"/>
  <c r="Z1173" i="20"/>
  <c r="Y1174" i="20"/>
  <c r="Z1174" i="20"/>
  <c r="Y1175" i="20"/>
  <c r="Z1175" i="20"/>
  <c r="Y1176" i="20"/>
  <c r="Z1176" i="20"/>
  <c r="Y1177" i="20"/>
  <c r="Z1177" i="20"/>
  <c r="Y1178" i="20"/>
  <c r="Z1178" i="20"/>
  <c r="Y1179" i="20"/>
  <c r="Z1179" i="20"/>
  <c r="Y1180" i="20"/>
  <c r="Z1180" i="20"/>
  <c r="Y1181" i="20"/>
  <c r="Z1181" i="20"/>
  <c r="Y1182" i="20"/>
  <c r="Z1182" i="20"/>
  <c r="Y1183" i="20"/>
  <c r="Z1183" i="20"/>
  <c r="Y1184" i="20"/>
  <c r="Z1184" i="20"/>
  <c r="Y1185" i="20"/>
  <c r="Z1185" i="20"/>
  <c r="Y1186" i="20"/>
  <c r="Z1186" i="20"/>
  <c r="Y1187" i="20"/>
  <c r="Z1187" i="20"/>
  <c r="Y1188" i="20"/>
  <c r="Z1188" i="20"/>
  <c r="Y1189" i="20"/>
  <c r="Z1189" i="20"/>
  <c r="Y1190" i="20"/>
  <c r="Z1190" i="20"/>
  <c r="Y1191" i="20"/>
  <c r="Z1191" i="20"/>
  <c r="Y1192" i="20"/>
  <c r="Z1192" i="20"/>
  <c r="Y1193" i="20"/>
  <c r="Z1193" i="20"/>
  <c r="Y1194" i="20"/>
  <c r="Z1194" i="20"/>
  <c r="Y1195" i="20"/>
  <c r="Z1195" i="20"/>
  <c r="Y1196" i="20"/>
  <c r="Z1196" i="20"/>
  <c r="Y1197" i="20"/>
  <c r="Z1197" i="20"/>
  <c r="Y1198" i="20"/>
  <c r="Z1198" i="20"/>
  <c r="Y1199" i="20"/>
  <c r="Z1199" i="20"/>
  <c r="Y1200" i="20"/>
  <c r="Z1200" i="20"/>
  <c r="Y1201" i="20"/>
  <c r="Z1201" i="20"/>
  <c r="Y1202" i="20"/>
  <c r="Z1202" i="20"/>
  <c r="Y1203" i="20"/>
  <c r="Z1203" i="20"/>
  <c r="Y1204" i="20"/>
  <c r="Z1204" i="20"/>
  <c r="Y1205" i="20"/>
  <c r="Z1205" i="20"/>
  <c r="Y1206" i="20"/>
  <c r="Z1206" i="20"/>
  <c r="Y1207" i="20"/>
  <c r="Z1207" i="20"/>
  <c r="Y1208" i="20"/>
  <c r="Z1208" i="20"/>
  <c r="Y1209" i="20"/>
  <c r="Z1209" i="20"/>
  <c r="Y1210" i="20"/>
  <c r="Z1210" i="20"/>
  <c r="Y1211" i="20"/>
  <c r="Z1211" i="20"/>
  <c r="Y1212" i="20"/>
  <c r="Z1212" i="20"/>
  <c r="Y1213" i="20"/>
  <c r="Z1213" i="20"/>
  <c r="Y1214" i="20"/>
  <c r="Z1214" i="20"/>
  <c r="Y1215" i="20"/>
  <c r="Z1215" i="20"/>
  <c r="Y1216" i="20"/>
  <c r="Z1216" i="20"/>
  <c r="Y1217" i="20"/>
  <c r="Z1217" i="20"/>
  <c r="Y1218" i="20"/>
  <c r="Z1218" i="20"/>
  <c r="Y1219" i="20"/>
  <c r="Z1219" i="20"/>
  <c r="Y1220" i="20"/>
  <c r="Z1220" i="20"/>
  <c r="Y1221" i="20"/>
  <c r="Z1221" i="20"/>
  <c r="Y1222" i="20"/>
  <c r="Z1222" i="20"/>
  <c r="Y1223" i="20"/>
  <c r="Z1223" i="20"/>
  <c r="Y1224" i="20"/>
  <c r="Z1224" i="20"/>
  <c r="Y1225" i="20"/>
  <c r="Z1225" i="20"/>
  <c r="Y1226" i="20"/>
  <c r="Z1226" i="20"/>
  <c r="Y1227" i="20"/>
  <c r="Z1227" i="20"/>
  <c r="Y1228" i="20"/>
  <c r="Z1228" i="20"/>
  <c r="Y1229" i="20"/>
  <c r="Z1229" i="20"/>
  <c r="Y1230" i="20"/>
  <c r="Z1230" i="20"/>
  <c r="Y1231" i="20"/>
  <c r="Z1231" i="20"/>
  <c r="Y1232" i="20"/>
  <c r="Z1232" i="20"/>
  <c r="Y1233" i="20"/>
  <c r="Z1233" i="20"/>
  <c r="Y1234" i="20"/>
  <c r="Z1234" i="20"/>
  <c r="Y1235" i="20"/>
  <c r="Z1235" i="20"/>
  <c r="Y1236" i="20"/>
  <c r="Z1236" i="20"/>
  <c r="Y1237" i="20"/>
  <c r="Z1237" i="20"/>
  <c r="Y1238" i="20"/>
  <c r="Z1238" i="20"/>
  <c r="Y1239" i="20"/>
  <c r="Z1239" i="20"/>
  <c r="Y1240" i="20"/>
  <c r="Z1240" i="20"/>
  <c r="Y1241" i="20"/>
  <c r="Z1241" i="20"/>
  <c r="Y1242" i="20"/>
  <c r="Z1242" i="20"/>
  <c r="Y1243" i="20"/>
  <c r="Z1243" i="20"/>
  <c r="Y1244" i="20"/>
  <c r="Z1244" i="20"/>
  <c r="Y1245" i="20"/>
  <c r="Z1245" i="20"/>
  <c r="Y1246" i="20"/>
  <c r="Z1246" i="20"/>
  <c r="Y1247" i="20"/>
  <c r="Z1247" i="20"/>
  <c r="Y1248" i="20"/>
  <c r="Z1248" i="20"/>
  <c r="Y1249" i="20"/>
  <c r="Z1249" i="20"/>
  <c r="Y1250" i="20"/>
  <c r="Z1250" i="20"/>
  <c r="Y1251" i="20"/>
  <c r="Z1251" i="20"/>
  <c r="Y1252" i="20"/>
  <c r="Z1252" i="20"/>
  <c r="Y1253" i="20"/>
  <c r="Z1253" i="20"/>
  <c r="Y1254" i="20"/>
  <c r="Z1254" i="20"/>
  <c r="Y1255" i="20"/>
  <c r="Z1255" i="20"/>
  <c r="Y1256" i="20"/>
  <c r="Z1256" i="20"/>
  <c r="Y1257" i="20"/>
  <c r="Z1257" i="20"/>
  <c r="Y1258" i="20"/>
  <c r="Z1258" i="20"/>
  <c r="Y1259" i="20"/>
  <c r="Z1259" i="20"/>
  <c r="Y1260" i="20"/>
  <c r="Z1260" i="20"/>
  <c r="Y1261" i="20"/>
  <c r="Z1261" i="20"/>
  <c r="Y1262" i="20"/>
  <c r="Z1262" i="20"/>
  <c r="Y1263" i="20"/>
  <c r="Z1263" i="20"/>
  <c r="Y1264" i="20"/>
  <c r="Z1264" i="20"/>
  <c r="Y1265" i="20"/>
  <c r="Z1265" i="20"/>
  <c r="Y1266" i="20"/>
  <c r="Z1266" i="20"/>
  <c r="Y1267" i="20"/>
  <c r="Z1267" i="20"/>
  <c r="Y1268" i="20"/>
  <c r="Z1268" i="20"/>
  <c r="Y1269" i="20"/>
  <c r="Z1269" i="20"/>
  <c r="Y1270" i="20"/>
  <c r="Z1270" i="20"/>
  <c r="Y1271" i="20"/>
  <c r="Z1271" i="20"/>
  <c r="Y1272" i="20"/>
  <c r="Z1272" i="20"/>
  <c r="Y1273" i="20"/>
  <c r="Z1273" i="20"/>
  <c r="Y1274" i="20"/>
  <c r="Z1274" i="20"/>
  <c r="Y1275" i="20"/>
  <c r="Z1275" i="20"/>
  <c r="Y1276" i="20"/>
  <c r="Z1276" i="20"/>
  <c r="Y1277" i="20"/>
  <c r="Z1277" i="20"/>
  <c r="Y1278" i="20"/>
  <c r="Z1278" i="20"/>
  <c r="Y1279" i="20"/>
  <c r="Z1279" i="20"/>
  <c r="Y1280" i="20"/>
  <c r="Z1280" i="20"/>
  <c r="Y1281" i="20"/>
  <c r="Z1281" i="20"/>
  <c r="Y1282" i="20"/>
  <c r="Z1282" i="20"/>
  <c r="Y1283" i="20"/>
  <c r="Z1283" i="20"/>
  <c r="Y1284" i="20"/>
  <c r="Z1284" i="20"/>
  <c r="Y1285" i="20"/>
  <c r="Z1285" i="20"/>
  <c r="Y1286" i="20"/>
  <c r="Z1286" i="20"/>
  <c r="Y1287" i="20"/>
  <c r="Z1287" i="20"/>
  <c r="Y1288" i="20"/>
  <c r="Z1288" i="20"/>
  <c r="Y1289" i="20"/>
  <c r="Z1289" i="20"/>
  <c r="Y1290" i="20"/>
  <c r="Z1290" i="20"/>
  <c r="Y1291" i="20"/>
  <c r="Z1291" i="20"/>
  <c r="Y1292" i="20"/>
  <c r="Z1292" i="20"/>
  <c r="Y1293" i="20"/>
  <c r="Z1293" i="20"/>
  <c r="Y1294" i="20"/>
  <c r="Z1294" i="20"/>
  <c r="Y1295" i="20"/>
  <c r="Z1295" i="20"/>
  <c r="Y1296" i="20"/>
  <c r="Z1296" i="20"/>
  <c r="Y1297" i="20"/>
  <c r="Z1297" i="20"/>
  <c r="Y1298" i="20"/>
  <c r="Z1298" i="20"/>
  <c r="Y1299" i="20"/>
  <c r="Z1299" i="20"/>
  <c r="Y1300" i="20"/>
  <c r="Z1300" i="20"/>
  <c r="Y1301" i="20"/>
  <c r="Z1301" i="20"/>
  <c r="Y1302" i="20"/>
  <c r="Z1302" i="20"/>
  <c r="Y1303" i="20"/>
  <c r="Z1303" i="20"/>
  <c r="Y1304" i="20"/>
  <c r="Z1304" i="20"/>
  <c r="Y1305" i="20"/>
  <c r="Z1305" i="20"/>
  <c r="Y1306" i="20"/>
  <c r="Z1306" i="20"/>
  <c r="Y1307" i="20"/>
  <c r="Z1307" i="20"/>
  <c r="Y1308" i="20"/>
  <c r="Z1308" i="20"/>
  <c r="Y1309" i="20"/>
  <c r="Z1309" i="20"/>
  <c r="Y1310" i="20"/>
  <c r="Z1310" i="20"/>
  <c r="Y1311" i="20"/>
  <c r="Z1311" i="20"/>
  <c r="Y1312" i="20"/>
  <c r="Z1312" i="20"/>
  <c r="Y1313" i="20"/>
  <c r="Z1313" i="20"/>
  <c r="Y1314" i="20"/>
  <c r="Z1314" i="20"/>
  <c r="Y1315" i="20"/>
  <c r="Z1315" i="20"/>
  <c r="Y1316" i="20"/>
  <c r="Z1316" i="20"/>
  <c r="Y1317" i="20"/>
  <c r="Z1317" i="20"/>
  <c r="Y1318" i="20"/>
  <c r="Z1318" i="20"/>
  <c r="Y1319" i="20"/>
  <c r="Z1319" i="20"/>
  <c r="Y1320" i="20"/>
  <c r="Z1320" i="20"/>
  <c r="Y1321" i="20"/>
  <c r="Z1321" i="20"/>
  <c r="Y1322" i="20"/>
  <c r="Z1322" i="20"/>
  <c r="Y1323" i="20"/>
  <c r="Z1323" i="20"/>
  <c r="Y1324" i="20"/>
  <c r="Z1324" i="20"/>
  <c r="Y1325" i="20"/>
  <c r="Z1325" i="20"/>
  <c r="Y1326" i="20"/>
  <c r="Z1326" i="20"/>
  <c r="Y1327" i="20"/>
  <c r="Z1327" i="20"/>
  <c r="Y1328" i="20"/>
  <c r="Z1328" i="20"/>
  <c r="Y1329" i="20"/>
  <c r="Z1329" i="20"/>
  <c r="Y1330" i="20"/>
  <c r="Z1330" i="20"/>
  <c r="Y1331" i="20"/>
  <c r="Z1331" i="20"/>
  <c r="Y1332" i="20"/>
  <c r="Z1332" i="20"/>
  <c r="Y1333" i="20"/>
  <c r="Z1333" i="20"/>
  <c r="Y1334" i="20"/>
  <c r="Z1334" i="20"/>
  <c r="Y1335" i="20"/>
  <c r="Z1335" i="20"/>
  <c r="Y1336" i="20"/>
  <c r="Z1336" i="20"/>
  <c r="Y1337" i="20"/>
  <c r="Z1337" i="20"/>
  <c r="Y1338" i="20"/>
  <c r="Z1338" i="20"/>
  <c r="Y1339" i="20"/>
  <c r="Z1339" i="20"/>
  <c r="Y1340" i="20"/>
  <c r="Z1340" i="20"/>
  <c r="Y1341" i="20"/>
  <c r="Z1341" i="20"/>
  <c r="Y1342" i="20"/>
  <c r="Z1342" i="20"/>
  <c r="Y1343" i="20"/>
  <c r="Z1343" i="20"/>
  <c r="Y1344" i="20"/>
  <c r="Z1344" i="20"/>
  <c r="Y1345" i="20"/>
  <c r="Z1345" i="20"/>
  <c r="Y1346" i="20"/>
  <c r="Z1346" i="20"/>
  <c r="Y1347" i="20"/>
  <c r="Z1347" i="20"/>
  <c r="Y1348" i="20"/>
  <c r="Z1348" i="20"/>
  <c r="Y1349" i="20"/>
  <c r="Z1349" i="20"/>
  <c r="Y1350" i="20"/>
  <c r="Z1350" i="20"/>
  <c r="Y1351" i="20"/>
  <c r="Z1351" i="20"/>
  <c r="Y1352" i="20"/>
  <c r="Z1352" i="20"/>
  <c r="Y1353" i="20"/>
  <c r="Z1353" i="20"/>
  <c r="Y1354" i="20"/>
  <c r="Z1354" i="20"/>
  <c r="Y1355" i="20"/>
  <c r="Z1355" i="20"/>
  <c r="Y1356" i="20"/>
  <c r="Z1356" i="20"/>
  <c r="Y1357" i="20"/>
  <c r="Z1357" i="20"/>
  <c r="Y1358" i="20"/>
  <c r="Z1358" i="20"/>
  <c r="Y1359" i="20"/>
  <c r="Z1359" i="20"/>
  <c r="Y1360" i="20"/>
  <c r="Z1360" i="20"/>
  <c r="Y1361" i="20"/>
  <c r="Z1361" i="20"/>
  <c r="Y1362" i="20"/>
  <c r="Z1362" i="20"/>
  <c r="Y1363" i="20"/>
  <c r="Z1363" i="20"/>
  <c r="Y1364" i="20"/>
  <c r="Z1364" i="20"/>
  <c r="Y1365" i="20"/>
  <c r="Z1365" i="20"/>
  <c r="Y1366" i="20"/>
  <c r="Z1366" i="20"/>
  <c r="Y1367" i="20"/>
  <c r="Z1367" i="20"/>
  <c r="Y1368" i="20"/>
  <c r="Z1368" i="20"/>
  <c r="Y1369" i="20"/>
  <c r="Z1369" i="20"/>
  <c r="Y1370" i="20"/>
  <c r="Z1370" i="20"/>
  <c r="Y1371" i="20"/>
  <c r="Z1371" i="20"/>
  <c r="Y1372" i="20"/>
  <c r="Z1372" i="20"/>
  <c r="Y1373" i="20"/>
  <c r="Z1373" i="20"/>
  <c r="Y1374" i="20"/>
  <c r="Z1374" i="20"/>
  <c r="Y1375" i="20"/>
  <c r="Z1375" i="20"/>
  <c r="Y1376" i="20"/>
  <c r="Z1376" i="20"/>
  <c r="Y1377" i="20"/>
  <c r="Z1377" i="20"/>
  <c r="Y1378" i="20"/>
  <c r="Z1378" i="20"/>
  <c r="Y1379" i="20"/>
  <c r="Z1379" i="20"/>
  <c r="Y1380" i="20"/>
  <c r="Z1380" i="20"/>
  <c r="Y1381" i="20"/>
  <c r="Z1381" i="20"/>
  <c r="Y1382" i="20"/>
  <c r="Z1382" i="20"/>
  <c r="Y1383" i="20"/>
  <c r="Z1383" i="20"/>
  <c r="Y1384" i="20"/>
  <c r="Z1384" i="20"/>
  <c r="Y1385" i="20"/>
  <c r="Z1385" i="20"/>
  <c r="Y1386" i="20"/>
  <c r="Z1386" i="20"/>
  <c r="Y1387" i="20"/>
  <c r="Z1387" i="20"/>
  <c r="Y1388" i="20"/>
  <c r="Z1388" i="20"/>
  <c r="Y1389" i="20"/>
  <c r="Z1389" i="20"/>
  <c r="Y1390" i="20"/>
  <c r="Z1390" i="20"/>
  <c r="Y1391" i="20"/>
  <c r="Z1391" i="20"/>
  <c r="Y1392" i="20"/>
  <c r="Z1392" i="20"/>
  <c r="Y1393" i="20"/>
  <c r="Z1393" i="20"/>
  <c r="Y1394" i="20"/>
  <c r="Z1394" i="20"/>
  <c r="Y1395" i="20"/>
  <c r="Z1395" i="20"/>
  <c r="Y1396" i="20"/>
  <c r="Z1396" i="20"/>
  <c r="Y1397" i="20"/>
  <c r="Z1397" i="20"/>
  <c r="Y1398" i="20"/>
  <c r="Z1398" i="20"/>
  <c r="Y1399" i="20"/>
  <c r="Z1399" i="20"/>
  <c r="Y1400" i="20"/>
  <c r="Z1400" i="20"/>
  <c r="Y1401" i="20"/>
  <c r="Z1401" i="20"/>
  <c r="Y1402" i="20"/>
  <c r="Z1402" i="20"/>
  <c r="Y1403" i="20"/>
  <c r="Z1403" i="20"/>
  <c r="Y1404" i="20"/>
  <c r="Z1404" i="20"/>
  <c r="Y1405" i="20"/>
  <c r="Z1405" i="20"/>
  <c r="Y1406" i="20"/>
  <c r="Z1406" i="20"/>
  <c r="Y1407" i="20"/>
  <c r="Z1407" i="20"/>
  <c r="Y1408" i="20"/>
  <c r="Z1408" i="20"/>
  <c r="Y1409" i="20"/>
  <c r="Z1409" i="20"/>
  <c r="Y1410" i="20"/>
  <c r="Z1410" i="20"/>
  <c r="Y1411" i="20"/>
  <c r="Z1411" i="20"/>
  <c r="Y1412" i="20"/>
  <c r="Z1412" i="20"/>
  <c r="Y1413" i="20"/>
  <c r="Z1413" i="20"/>
  <c r="Y1414" i="20"/>
  <c r="Z1414" i="20"/>
  <c r="Y1415" i="20"/>
  <c r="Z1415" i="20"/>
  <c r="Y1416" i="20"/>
  <c r="Z1416" i="20"/>
  <c r="Y1417" i="20"/>
  <c r="Z1417" i="20"/>
  <c r="Y1418" i="20"/>
  <c r="Z1418" i="20"/>
  <c r="Y1419" i="20"/>
  <c r="Z1419" i="20"/>
  <c r="Y1420" i="20"/>
  <c r="Z1420" i="20"/>
  <c r="Y1421" i="20"/>
  <c r="Z1421" i="20"/>
  <c r="Y1422" i="20"/>
  <c r="Z1422" i="20"/>
  <c r="Y1423" i="20"/>
  <c r="Z1423" i="20"/>
  <c r="Y1424" i="20"/>
  <c r="Z1424" i="20"/>
  <c r="Y1425" i="20"/>
  <c r="Z1425" i="20"/>
  <c r="Y1426" i="20"/>
  <c r="Z1426" i="20"/>
  <c r="Y1427" i="20"/>
  <c r="Z1427" i="20"/>
  <c r="Y1428" i="20"/>
  <c r="Z1428" i="20"/>
  <c r="Y1429" i="20"/>
  <c r="Z1429" i="20"/>
  <c r="Y1430" i="20"/>
  <c r="Z1430" i="20"/>
  <c r="Y1431" i="20"/>
  <c r="Z1431" i="20"/>
  <c r="Y1432" i="20"/>
  <c r="Z1432" i="20"/>
  <c r="Y1433" i="20"/>
  <c r="Z1433" i="20"/>
  <c r="Y1434" i="20"/>
  <c r="Z1434" i="20"/>
  <c r="Y1435" i="20"/>
  <c r="Z1435" i="20"/>
  <c r="Y1436" i="20"/>
  <c r="Z1436" i="20"/>
  <c r="Y1437" i="20"/>
  <c r="Z1437" i="20"/>
  <c r="Y1438" i="20"/>
  <c r="Z1438" i="20"/>
  <c r="Y1439" i="20"/>
  <c r="Z1439" i="20"/>
  <c r="Y1440" i="20"/>
  <c r="Z1440" i="20"/>
  <c r="Y1441" i="20"/>
  <c r="Z1441" i="20"/>
  <c r="Y1442" i="20"/>
  <c r="Z1442" i="20"/>
  <c r="Y1443" i="20"/>
  <c r="Z1443" i="20"/>
  <c r="Y1444" i="20"/>
  <c r="Z1444" i="20"/>
  <c r="Y1445" i="20"/>
  <c r="Z1445" i="20"/>
  <c r="Y1446" i="20"/>
  <c r="Z1446" i="20"/>
  <c r="Y1447" i="20"/>
  <c r="Z1447" i="20"/>
  <c r="Y1448" i="20"/>
  <c r="Z1448" i="20"/>
  <c r="Y1449" i="20"/>
  <c r="Z1449" i="20"/>
  <c r="Y1450" i="20"/>
  <c r="Z1450" i="20"/>
  <c r="Y1451" i="20"/>
  <c r="Z1451" i="20"/>
  <c r="Y1452" i="20"/>
  <c r="Z1452" i="20"/>
  <c r="Y1453" i="20"/>
  <c r="Z1453" i="20"/>
  <c r="Y1454" i="20"/>
  <c r="Z1454" i="20"/>
  <c r="Y1455" i="20"/>
  <c r="Z1455" i="20"/>
  <c r="Y1456" i="20"/>
  <c r="Z1456" i="20"/>
  <c r="Y1457" i="20"/>
  <c r="Z1457" i="20"/>
  <c r="Y1458" i="20"/>
  <c r="Z1458" i="20"/>
  <c r="Y1459" i="20"/>
  <c r="Z1459" i="20"/>
  <c r="Y1460" i="20"/>
  <c r="Z1460" i="20"/>
  <c r="Y1461" i="20"/>
  <c r="Z1461" i="20"/>
  <c r="Y1462" i="20"/>
  <c r="Z1462" i="20"/>
  <c r="Y1463" i="20"/>
  <c r="Z1463" i="20"/>
  <c r="Y1464" i="20"/>
  <c r="Z1464" i="20"/>
  <c r="Y1465" i="20"/>
  <c r="Z1465" i="20"/>
  <c r="Y1466" i="20"/>
  <c r="Z1466" i="20"/>
  <c r="Y1467" i="20"/>
  <c r="Z1467" i="20"/>
  <c r="Y1468" i="20"/>
  <c r="Z1468" i="20"/>
  <c r="Y1469" i="20"/>
  <c r="Z1469" i="20"/>
  <c r="Y1470" i="20"/>
  <c r="Z1470" i="20"/>
  <c r="Y1471" i="20"/>
  <c r="Z1471" i="20"/>
  <c r="Y1472" i="20"/>
  <c r="Z1472" i="20"/>
  <c r="Y1473" i="20"/>
  <c r="Z1473" i="20"/>
  <c r="Y1474" i="20"/>
  <c r="Z1474" i="20"/>
  <c r="Y1475" i="20"/>
  <c r="Z1475" i="20"/>
  <c r="Y1476" i="20"/>
  <c r="Z1476" i="20"/>
  <c r="Y1477" i="20"/>
  <c r="Z1477" i="20"/>
  <c r="Y1478" i="20"/>
  <c r="Z1478" i="20"/>
  <c r="Y1479" i="20"/>
  <c r="Z1479" i="20"/>
  <c r="Y1480" i="20"/>
  <c r="Z1480" i="20"/>
  <c r="Y1481" i="20"/>
  <c r="Z1481" i="20"/>
  <c r="Y1482" i="20"/>
  <c r="Z1482" i="20"/>
  <c r="Y1483" i="20"/>
  <c r="Z1483" i="20"/>
  <c r="Y1484" i="20"/>
  <c r="Z1484" i="20"/>
  <c r="Y1485" i="20"/>
  <c r="Z1485" i="20"/>
  <c r="Y1486" i="20"/>
  <c r="Z1486" i="20"/>
  <c r="Y1487" i="20"/>
  <c r="Z1487" i="20"/>
  <c r="Y1488" i="20"/>
  <c r="Z1488" i="20"/>
  <c r="Y1489" i="20"/>
  <c r="Z1489" i="20"/>
  <c r="Y1490" i="20"/>
  <c r="Z1490" i="20"/>
  <c r="Y1491" i="20"/>
  <c r="Z1491" i="20"/>
  <c r="Y1492" i="20"/>
  <c r="Z1492" i="20"/>
  <c r="Y1493" i="20"/>
  <c r="Z1493" i="20"/>
  <c r="Y1494" i="20"/>
  <c r="Z1494" i="20"/>
  <c r="Y1495" i="20"/>
  <c r="Z1495" i="20"/>
  <c r="Y1496" i="20"/>
  <c r="Z1496" i="20"/>
  <c r="Y1497" i="20"/>
  <c r="Z1497" i="20"/>
  <c r="Y1498" i="20"/>
  <c r="Z1498" i="20"/>
  <c r="Y1499" i="20"/>
  <c r="Z1499" i="20"/>
  <c r="Y1500" i="20"/>
  <c r="Z1500" i="20"/>
  <c r="Y1501" i="20"/>
  <c r="Z1501" i="20"/>
  <c r="Y1502" i="20"/>
  <c r="Z1502" i="20"/>
  <c r="Y1503" i="20"/>
  <c r="Z1503" i="20"/>
  <c r="Y1504" i="20"/>
  <c r="Z1504" i="20"/>
  <c r="Y1505" i="20"/>
  <c r="Z1505" i="20"/>
  <c r="Y1506" i="20"/>
  <c r="Z1506" i="20"/>
  <c r="Y1507" i="20"/>
  <c r="Z1507" i="20"/>
  <c r="Y1508" i="20"/>
  <c r="Z1508" i="20"/>
  <c r="Y1509" i="20"/>
  <c r="Z1509" i="20"/>
  <c r="Y1510" i="20"/>
  <c r="Z1510" i="20"/>
  <c r="Y1511" i="20"/>
  <c r="Z1511" i="20"/>
  <c r="Y1512" i="20"/>
  <c r="Z1512" i="20"/>
  <c r="Y1513" i="20"/>
  <c r="Z1513" i="20"/>
  <c r="Y1514" i="20"/>
  <c r="Z1514" i="20"/>
  <c r="Y1515" i="20"/>
  <c r="Z1515" i="20"/>
  <c r="Y1516" i="20"/>
  <c r="Z1516" i="20"/>
  <c r="Y1517" i="20"/>
  <c r="Z1517" i="20"/>
  <c r="Y1518" i="20"/>
  <c r="Z1518" i="20"/>
  <c r="Y1519" i="20"/>
  <c r="Z1519" i="20"/>
  <c r="Y1520" i="20"/>
  <c r="Z1520" i="20"/>
  <c r="Y1521" i="20"/>
  <c r="Z1521" i="20"/>
  <c r="Y1522" i="20"/>
  <c r="Z1522" i="20"/>
  <c r="Y1523" i="20"/>
  <c r="Z1523" i="20"/>
  <c r="Y1524" i="20"/>
  <c r="Z1524" i="20"/>
  <c r="Y1525" i="20"/>
  <c r="Z1525" i="20"/>
  <c r="Y1526" i="20"/>
  <c r="Z1526" i="20"/>
  <c r="Y1527" i="20"/>
  <c r="Z1527" i="20"/>
  <c r="Y1528" i="20"/>
  <c r="Z1528" i="20"/>
  <c r="Y1529" i="20"/>
  <c r="Z1529" i="20"/>
  <c r="Y1530" i="20"/>
  <c r="Z1530" i="20"/>
  <c r="Y1531" i="20"/>
  <c r="Z1531" i="20"/>
  <c r="Y1532" i="20"/>
  <c r="Z1532" i="20"/>
  <c r="Y1533" i="20"/>
  <c r="Z1533" i="20"/>
  <c r="Y1534" i="20"/>
  <c r="Z1534" i="20"/>
  <c r="Y1535" i="20"/>
  <c r="Z1535" i="20"/>
  <c r="Y1536" i="20"/>
  <c r="Z1536" i="20"/>
  <c r="Y1537" i="20"/>
  <c r="Z1537" i="20"/>
  <c r="Y1538" i="20"/>
  <c r="Z1538" i="20"/>
  <c r="Y1539" i="20"/>
  <c r="Z1539" i="20"/>
  <c r="Y1540" i="20"/>
  <c r="Z1540" i="20"/>
  <c r="Y1541" i="20"/>
  <c r="Z1541" i="20"/>
  <c r="Y1542" i="20"/>
  <c r="Z1542" i="20"/>
  <c r="Y1543" i="20"/>
  <c r="Z1543" i="20"/>
  <c r="Y1544" i="20"/>
  <c r="Z1544" i="20"/>
  <c r="Y1545" i="20"/>
  <c r="Z1545" i="20"/>
  <c r="Y1546" i="20"/>
  <c r="Z1546" i="20"/>
  <c r="Y1547" i="20"/>
  <c r="Z1547" i="20"/>
  <c r="Y1548" i="20"/>
  <c r="Z1548" i="20"/>
  <c r="Y1549" i="20"/>
  <c r="Z1549" i="20"/>
  <c r="Y1550" i="20"/>
  <c r="Z1550" i="20"/>
  <c r="Y1551" i="20"/>
  <c r="Z1551" i="20"/>
  <c r="Y1552" i="20"/>
  <c r="Z1552" i="20"/>
  <c r="Y1553" i="20"/>
  <c r="Z1553" i="20"/>
  <c r="Y1554" i="20"/>
  <c r="Z1554" i="20"/>
  <c r="Y1555" i="20"/>
  <c r="Z1555" i="20"/>
  <c r="Y1556" i="20"/>
  <c r="Z1556" i="20"/>
  <c r="Y1557" i="20"/>
  <c r="Z1557" i="20"/>
  <c r="Y1558" i="20"/>
  <c r="Z1558" i="20"/>
  <c r="Y1559" i="20"/>
  <c r="Z1559" i="20"/>
  <c r="Y1560" i="20"/>
  <c r="Z1560" i="20"/>
  <c r="Y1561" i="20"/>
  <c r="Z1561" i="20"/>
  <c r="Y1562" i="20"/>
  <c r="Z1562" i="20"/>
  <c r="Y1563" i="20"/>
  <c r="Z1563" i="20"/>
  <c r="Y1564" i="20"/>
  <c r="Z1564" i="20"/>
  <c r="Y1565" i="20"/>
  <c r="Z1565" i="20"/>
  <c r="Y1566" i="20"/>
  <c r="Z1566" i="20"/>
  <c r="Y1567" i="20"/>
  <c r="Z1567" i="20"/>
  <c r="Y1568" i="20"/>
  <c r="Z1568" i="20"/>
  <c r="Y1569" i="20"/>
  <c r="Z1569" i="20"/>
  <c r="Y1570" i="20"/>
  <c r="Z1570" i="20"/>
  <c r="Y1571" i="20"/>
  <c r="Z1571" i="20"/>
  <c r="Y1572" i="20"/>
  <c r="Z1572" i="20"/>
  <c r="Y1573" i="20"/>
  <c r="Z1573" i="20"/>
  <c r="Y1574" i="20"/>
  <c r="Z1574" i="20"/>
  <c r="Y1575" i="20"/>
  <c r="Z1575" i="20"/>
  <c r="Y1576" i="20"/>
  <c r="Z1576" i="20"/>
  <c r="Y1577" i="20"/>
  <c r="Z1577" i="20"/>
  <c r="Y1578" i="20"/>
  <c r="Z1578" i="20"/>
  <c r="Y1579" i="20"/>
  <c r="Z1579" i="20"/>
  <c r="Y1580" i="20"/>
  <c r="Z1580" i="20"/>
  <c r="Y1581" i="20"/>
  <c r="Z1581" i="20"/>
  <c r="Y1582" i="20"/>
  <c r="Z1582" i="20"/>
  <c r="Y1583" i="20"/>
  <c r="Z1583" i="20"/>
  <c r="Y1584" i="20"/>
  <c r="Z1584" i="20"/>
  <c r="Y1585" i="20"/>
  <c r="Z1585" i="20"/>
  <c r="Y1586" i="20"/>
  <c r="Z1586" i="20"/>
  <c r="Y1587" i="20"/>
  <c r="Z1587" i="20"/>
  <c r="Y1588" i="20"/>
  <c r="Z1588" i="20"/>
  <c r="Y1589" i="20"/>
  <c r="Z1589" i="20"/>
  <c r="Y1590" i="20"/>
  <c r="Z1590" i="20"/>
  <c r="Y1591" i="20"/>
  <c r="Z1591" i="20"/>
  <c r="Y1592" i="20"/>
  <c r="Z1592" i="20"/>
  <c r="Y1593" i="20"/>
  <c r="Z1593" i="20"/>
  <c r="Y1594" i="20"/>
  <c r="Z1594" i="20"/>
  <c r="Y1595" i="20"/>
  <c r="Z1595" i="20"/>
  <c r="Y1596" i="20"/>
  <c r="Z1596" i="20"/>
  <c r="Y1597" i="20"/>
  <c r="Z1597" i="20"/>
  <c r="Y1598" i="20"/>
  <c r="Z1598" i="20"/>
  <c r="Y1599" i="20"/>
  <c r="Z1599" i="20"/>
  <c r="Y1600" i="20"/>
  <c r="Z1600" i="20"/>
  <c r="Y1601" i="20"/>
  <c r="Z1601" i="20"/>
  <c r="Y1602" i="20"/>
  <c r="Z1602" i="20"/>
  <c r="Y1603" i="20"/>
  <c r="Z1603" i="20"/>
  <c r="Y1604" i="20"/>
  <c r="Z1604" i="20"/>
  <c r="Y1605" i="20"/>
  <c r="Z1605" i="20"/>
  <c r="Y1606" i="20"/>
  <c r="Z1606" i="20"/>
  <c r="Y1607" i="20"/>
  <c r="Z1607" i="20"/>
  <c r="Y1608" i="20"/>
  <c r="Z1608" i="20"/>
  <c r="Y1609" i="20"/>
  <c r="Z1609" i="20"/>
  <c r="Y1610" i="20"/>
  <c r="Z1610" i="20"/>
  <c r="Y1611" i="20"/>
  <c r="Z1611" i="20"/>
  <c r="Y1612" i="20"/>
  <c r="Z1612" i="20"/>
  <c r="Y1613" i="20"/>
  <c r="Z1613" i="20"/>
  <c r="Y1614" i="20"/>
  <c r="Z1614" i="20"/>
  <c r="Y1615" i="20"/>
  <c r="Z1615" i="20"/>
  <c r="Y1616" i="20"/>
  <c r="Z1616" i="20"/>
  <c r="Y1617" i="20"/>
  <c r="Z1617" i="20"/>
  <c r="Y1618" i="20"/>
  <c r="Z1618" i="20"/>
  <c r="Y1619" i="20"/>
  <c r="Z1619" i="20"/>
  <c r="Y1620" i="20"/>
  <c r="Z1620" i="20"/>
  <c r="Y1621" i="20"/>
  <c r="Z1621" i="20"/>
  <c r="Y1622" i="20"/>
  <c r="Z1622" i="20"/>
  <c r="Y1623" i="20"/>
  <c r="Z1623" i="20"/>
  <c r="Y1624" i="20"/>
  <c r="Z1624" i="20"/>
  <c r="Y1625" i="20"/>
  <c r="Z1625" i="20"/>
  <c r="Y1626" i="20"/>
  <c r="Z1626" i="20"/>
  <c r="Y1627" i="20"/>
  <c r="Z1627" i="20"/>
  <c r="Y1628" i="20"/>
  <c r="Z1628" i="20"/>
  <c r="Y1629" i="20"/>
  <c r="Z1629" i="20"/>
  <c r="Y1630" i="20"/>
  <c r="Z1630" i="20"/>
  <c r="Y1631" i="20"/>
  <c r="Z1631" i="20"/>
  <c r="Y1632" i="20"/>
  <c r="Z1632" i="20"/>
  <c r="Y1633" i="20"/>
  <c r="Z1633" i="20"/>
  <c r="Y1634" i="20"/>
  <c r="Z1634" i="20"/>
  <c r="Y1635" i="20"/>
  <c r="Z1635" i="20"/>
  <c r="Y1636" i="20"/>
  <c r="Z1636" i="20"/>
  <c r="Y1637" i="20"/>
  <c r="Z1637" i="20"/>
  <c r="Y1638" i="20"/>
  <c r="Z1638" i="20"/>
  <c r="Y1639" i="20"/>
  <c r="Z1639" i="20"/>
  <c r="Y1640" i="20"/>
  <c r="Z1640" i="20"/>
  <c r="Y1641" i="20"/>
  <c r="Z1641" i="20"/>
  <c r="Y1642" i="20"/>
  <c r="Z1642" i="20"/>
  <c r="Y1643" i="20"/>
  <c r="Z1643" i="20"/>
  <c r="Y1644" i="20"/>
  <c r="Z1644" i="20"/>
  <c r="Y1645" i="20"/>
  <c r="Z1645" i="20"/>
  <c r="Y1646" i="20"/>
  <c r="Z1646" i="20"/>
  <c r="Y1647" i="20"/>
  <c r="Z1647" i="20"/>
  <c r="Y1648" i="20"/>
  <c r="Z1648" i="20"/>
  <c r="Y1649" i="20"/>
  <c r="Z1649" i="20"/>
  <c r="Y1650" i="20"/>
  <c r="Z1650" i="20"/>
  <c r="Y1651" i="20"/>
  <c r="Z1651" i="20"/>
  <c r="Y1652" i="20"/>
  <c r="Z1652" i="20"/>
  <c r="Y1653" i="20"/>
  <c r="Z1653" i="20"/>
  <c r="Y1654" i="20"/>
  <c r="Z1654" i="20"/>
  <c r="Y1655" i="20"/>
  <c r="Z1655" i="20"/>
  <c r="Y1656" i="20"/>
  <c r="Z1656" i="20"/>
  <c r="Y1657" i="20"/>
  <c r="Z1657" i="20"/>
  <c r="Y1658" i="20"/>
  <c r="Z1658" i="20"/>
  <c r="Y1659" i="20"/>
  <c r="Z1659" i="20"/>
  <c r="Y1660" i="20"/>
  <c r="Z1660" i="20"/>
  <c r="Y1661" i="20"/>
  <c r="Z1661" i="20"/>
  <c r="Y1662" i="20"/>
  <c r="Z1662" i="20"/>
  <c r="Y1663" i="20"/>
  <c r="Z1663" i="20"/>
  <c r="Y1664" i="20"/>
  <c r="Z1664" i="20"/>
  <c r="Y1665" i="20"/>
  <c r="Z1665" i="20"/>
  <c r="Y1666" i="20"/>
  <c r="Z1666" i="20"/>
  <c r="Y1667" i="20"/>
  <c r="Z1667" i="20"/>
  <c r="Y1668" i="20"/>
  <c r="Z1668" i="20"/>
  <c r="Y1669" i="20"/>
  <c r="Z1669" i="20"/>
  <c r="Y1670" i="20"/>
  <c r="Z1670" i="20"/>
  <c r="Y1671" i="20"/>
  <c r="Z1671" i="20"/>
  <c r="Y1672" i="20"/>
  <c r="Z1672" i="20"/>
  <c r="Y1673" i="20"/>
  <c r="Z1673" i="20"/>
  <c r="Y1674" i="20"/>
  <c r="Z1674" i="20"/>
  <c r="Y1675" i="20"/>
  <c r="Z1675" i="20"/>
  <c r="Y1676" i="20"/>
  <c r="Z1676" i="20"/>
  <c r="Y1677" i="20"/>
  <c r="Z1677" i="20"/>
  <c r="Y1678" i="20"/>
  <c r="Z1678" i="20"/>
  <c r="Y1679" i="20"/>
  <c r="Z1679" i="20"/>
  <c r="Y1680" i="20"/>
  <c r="Z1680" i="20"/>
  <c r="Y1681" i="20"/>
  <c r="Z1681" i="20"/>
  <c r="Y1682" i="20"/>
  <c r="Z1682" i="20"/>
  <c r="Y1683" i="20"/>
  <c r="Z1683" i="20"/>
  <c r="Y1684" i="20"/>
  <c r="Z1684" i="20"/>
  <c r="Y1685" i="20"/>
  <c r="Z1685" i="20"/>
  <c r="Y1686" i="20"/>
  <c r="Z1686" i="20"/>
  <c r="Y1687" i="20"/>
  <c r="Z1687" i="20"/>
  <c r="Y1688" i="20"/>
  <c r="Z1688" i="20"/>
  <c r="Y1689" i="20"/>
  <c r="Z1689" i="20"/>
  <c r="Y1690" i="20"/>
  <c r="Z1690" i="20"/>
  <c r="Y1691" i="20"/>
  <c r="Z1691" i="20"/>
  <c r="Y1692" i="20"/>
  <c r="Z1692" i="20"/>
  <c r="Y1693" i="20"/>
  <c r="Z1693" i="20"/>
  <c r="Y1694" i="20"/>
  <c r="Z1694" i="20"/>
  <c r="Y1695" i="20"/>
  <c r="Z1695" i="20"/>
  <c r="Y1696" i="20"/>
  <c r="Z1696" i="20"/>
  <c r="Y1697" i="20"/>
  <c r="Z1697" i="20"/>
  <c r="Y1698" i="20"/>
  <c r="Z1698" i="20"/>
  <c r="Y1699" i="20"/>
  <c r="Z1699" i="20"/>
  <c r="Y1700" i="20"/>
  <c r="Z1700" i="20"/>
  <c r="Y1701" i="20"/>
  <c r="Z1701" i="20"/>
  <c r="Y1702" i="20"/>
  <c r="Z1702" i="20"/>
  <c r="Y1703" i="20"/>
  <c r="Z1703" i="20"/>
  <c r="Y1704" i="20"/>
  <c r="Z1704" i="20"/>
  <c r="Y1705" i="20"/>
  <c r="Z1705" i="20"/>
  <c r="Y1706" i="20"/>
  <c r="Z1706" i="20"/>
  <c r="Y1707" i="20"/>
  <c r="Z1707" i="20"/>
  <c r="Y1708" i="20"/>
  <c r="Z1708" i="20"/>
  <c r="Y1709" i="20"/>
  <c r="Z1709" i="20"/>
  <c r="Y1710" i="20"/>
  <c r="Z1710" i="20"/>
  <c r="Y1711" i="20"/>
  <c r="Z1711" i="20"/>
  <c r="Y1712" i="20"/>
  <c r="Z1712" i="20"/>
  <c r="Y1713" i="20"/>
  <c r="Z1713" i="20"/>
  <c r="Y1714" i="20"/>
  <c r="Z1714" i="20"/>
  <c r="Y1715" i="20"/>
  <c r="Z1715" i="20"/>
  <c r="Y1716" i="20"/>
  <c r="Z1716" i="20"/>
  <c r="Y1717" i="20"/>
  <c r="Z1717" i="20"/>
  <c r="Y1718" i="20"/>
  <c r="Z1718" i="20"/>
  <c r="Y1719" i="20"/>
  <c r="Z1719" i="20"/>
  <c r="Y1720" i="20"/>
  <c r="Z1720" i="20"/>
  <c r="Y1721" i="20"/>
  <c r="Z1721" i="20"/>
  <c r="Y1722" i="20"/>
  <c r="Z1722" i="20"/>
  <c r="Y1723" i="20"/>
  <c r="Z1723" i="20"/>
  <c r="Y1724" i="20"/>
  <c r="Z1724" i="20"/>
  <c r="Y1725" i="20"/>
  <c r="Z1725" i="20"/>
  <c r="Y1726" i="20"/>
  <c r="Z1726" i="20"/>
  <c r="Y1727" i="20"/>
  <c r="Z1727" i="20"/>
  <c r="Y1728" i="20"/>
  <c r="Z1728" i="20"/>
  <c r="Y1729" i="20"/>
  <c r="Z1729" i="20"/>
  <c r="Y1730" i="20"/>
  <c r="Z1730" i="20"/>
  <c r="Y1731" i="20"/>
  <c r="Z1731" i="20"/>
  <c r="Y1732" i="20"/>
  <c r="Z1732" i="20"/>
  <c r="Y1733" i="20"/>
  <c r="Z1733" i="20"/>
  <c r="Y1734" i="20"/>
  <c r="Z1734" i="20"/>
  <c r="Y1735" i="20"/>
  <c r="Z1735" i="20"/>
  <c r="Y1736" i="20"/>
  <c r="Z1736" i="20"/>
  <c r="Y1737" i="20"/>
  <c r="Z1737" i="20"/>
  <c r="Y1738" i="20"/>
  <c r="Z1738" i="20"/>
  <c r="Y1739" i="20"/>
  <c r="Z1739" i="20"/>
  <c r="Y1740" i="20"/>
  <c r="Z1740" i="20"/>
  <c r="Y1741" i="20"/>
  <c r="Z1741" i="20"/>
  <c r="Y1742" i="20"/>
  <c r="Z1742" i="20"/>
  <c r="Y1743" i="20"/>
  <c r="Z1743" i="20"/>
  <c r="Y1744" i="20"/>
  <c r="Z1744" i="20"/>
  <c r="Y1745" i="20"/>
  <c r="Z1745" i="20"/>
  <c r="Y1746" i="20"/>
  <c r="Z1746" i="20"/>
  <c r="Y1747" i="20"/>
  <c r="Z1747" i="20"/>
  <c r="Y1748" i="20"/>
  <c r="Z1748" i="20"/>
  <c r="Y1749" i="20"/>
  <c r="Z1749" i="20"/>
  <c r="Y1750" i="20"/>
  <c r="Z1750" i="20"/>
  <c r="Y1751" i="20"/>
  <c r="Z1751" i="20"/>
  <c r="Y1752" i="20"/>
  <c r="Z1752" i="20"/>
  <c r="Y1753" i="20"/>
  <c r="Z1753" i="20"/>
  <c r="Y1754" i="20"/>
  <c r="Z1754" i="20"/>
  <c r="Y1755" i="20"/>
  <c r="Z1755" i="20"/>
  <c r="Y1756" i="20"/>
  <c r="Z1756" i="20"/>
  <c r="Y1757" i="20"/>
  <c r="Z1757" i="20"/>
  <c r="Y1758" i="20"/>
  <c r="Z1758" i="20"/>
  <c r="Y1759" i="20"/>
  <c r="Z1759" i="20"/>
  <c r="Y1760" i="20"/>
  <c r="Z1760" i="20"/>
  <c r="Y1761" i="20"/>
  <c r="Z1761" i="20"/>
  <c r="Y1762" i="20"/>
  <c r="Z1762" i="20"/>
  <c r="Y1763" i="20"/>
  <c r="Z1763" i="20"/>
  <c r="Y1764" i="20"/>
  <c r="Z1764" i="20"/>
  <c r="Y1765" i="20"/>
  <c r="Z1765" i="20"/>
  <c r="Y1766" i="20"/>
  <c r="Z1766" i="20"/>
  <c r="Y1767" i="20"/>
  <c r="Z1767" i="20"/>
  <c r="Y1768" i="20"/>
  <c r="Z1768" i="20"/>
  <c r="Y1769" i="20"/>
  <c r="Z1769" i="20"/>
  <c r="Y1770" i="20"/>
  <c r="Z1770" i="20"/>
  <c r="Y1771" i="20"/>
  <c r="Z1771" i="20"/>
  <c r="Y1772" i="20"/>
  <c r="Z1772" i="20"/>
  <c r="Y1773" i="20"/>
  <c r="Z1773" i="20"/>
  <c r="Y1774" i="20"/>
  <c r="Z1774" i="20"/>
  <c r="Y1775" i="20"/>
  <c r="Z1775" i="20"/>
  <c r="Y1776" i="20"/>
  <c r="Z1776" i="20"/>
  <c r="Y1777" i="20"/>
  <c r="Z1777" i="20"/>
  <c r="Y1778" i="20"/>
  <c r="Z1778" i="20"/>
  <c r="Y1779" i="20"/>
  <c r="Z1779" i="20"/>
  <c r="Y1780" i="20"/>
  <c r="Z1780" i="20"/>
  <c r="Y1781" i="20"/>
  <c r="Z1781" i="20"/>
  <c r="Y1782" i="20"/>
  <c r="Z1782" i="20"/>
  <c r="Y1783" i="20"/>
  <c r="Z1783" i="20"/>
  <c r="Y1784" i="20"/>
  <c r="Z1784" i="20"/>
  <c r="Y1785" i="20"/>
  <c r="Z1785" i="20"/>
  <c r="Y1786" i="20"/>
  <c r="Z1786" i="20"/>
  <c r="Y1787" i="20"/>
  <c r="Z1787" i="20"/>
  <c r="Y1788" i="20"/>
  <c r="Z1788" i="20"/>
  <c r="Y1789" i="20"/>
  <c r="Z1789" i="20"/>
  <c r="Y1790" i="20"/>
  <c r="Z1790" i="20"/>
  <c r="Y1791" i="20"/>
  <c r="Z1791" i="20"/>
  <c r="Y1792" i="20"/>
  <c r="Z1792" i="20"/>
  <c r="Y1793" i="20"/>
  <c r="Z1793" i="20"/>
  <c r="Y1794" i="20"/>
  <c r="Z1794" i="20"/>
  <c r="Y1795" i="20"/>
  <c r="Z1795" i="20"/>
  <c r="Y1796" i="20"/>
  <c r="Z1796" i="20"/>
  <c r="Y1797" i="20"/>
  <c r="Z1797" i="20"/>
  <c r="Y1798" i="20"/>
  <c r="Z1798" i="20"/>
  <c r="Y1799" i="20"/>
  <c r="Z1799" i="20"/>
  <c r="Y1800" i="20"/>
  <c r="Z1800" i="20"/>
  <c r="Y1801" i="20"/>
  <c r="Z1801" i="20"/>
  <c r="Y1802" i="20"/>
  <c r="Z1802" i="20"/>
  <c r="Y1803" i="20"/>
  <c r="Z1803" i="20"/>
  <c r="Y1804" i="20"/>
  <c r="Z1804" i="20"/>
  <c r="Y1805" i="20"/>
  <c r="Z1805" i="20"/>
  <c r="Y1806" i="20"/>
  <c r="Z1806" i="20"/>
  <c r="Y1807" i="20"/>
  <c r="Z1807" i="20"/>
  <c r="Y1808" i="20"/>
  <c r="Z1808" i="20"/>
  <c r="Y1809" i="20"/>
  <c r="Z1809" i="20"/>
  <c r="Y1810" i="20"/>
  <c r="Z1810" i="20"/>
  <c r="Y1811" i="20"/>
  <c r="Z1811" i="20"/>
  <c r="Y1812" i="20"/>
  <c r="Z1812" i="20"/>
  <c r="Y1813" i="20"/>
  <c r="Z1813" i="20"/>
  <c r="Y1814" i="20"/>
  <c r="Z1814" i="20"/>
  <c r="Y1815" i="20"/>
  <c r="Z1815" i="20"/>
  <c r="Y1816" i="20"/>
  <c r="Z1816" i="20"/>
  <c r="Y1817" i="20"/>
  <c r="Z1817" i="20"/>
  <c r="Y1818" i="20"/>
  <c r="Z1818" i="20"/>
  <c r="Y1819" i="20"/>
  <c r="Z1819" i="20"/>
  <c r="Y1820" i="20"/>
  <c r="Z1820" i="20"/>
  <c r="Y1821" i="20"/>
  <c r="Z1821" i="20"/>
  <c r="Y1822" i="20"/>
  <c r="Z1822" i="20"/>
  <c r="Y1823" i="20"/>
  <c r="Z1823" i="20"/>
  <c r="Y1824" i="20"/>
  <c r="Z1824" i="20"/>
  <c r="Y1825" i="20"/>
  <c r="Z1825" i="20"/>
  <c r="Y1826" i="20"/>
  <c r="Z1826" i="20"/>
  <c r="Y1827" i="20"/>
  <c r="Z1827" i="20"/>
  <c r="Y1828" i="20"/>
  <c r="Z1828" i="20"/>
  <c r="Y1829" i="20"/>
  <c r="Z1829" i="20"/>
  <c r="Y1830" i="20"/>
  <c r="Z1830" i="20"/>
  <c r="Y1831" i="20"/>
  <c r="Z1831" i="20"/>
  <c r="Y1832" i="20"/>
  <c r="Z1832" i="20"/>
  <c r="Y1833" i="20"/>
  <c r="Z1833" i="20"/>
  <c r="Y1834" i="20"/>
  <c r="Z1834" i="20"/>
  <c r="Y1835" i="20"/>
  <c r="Z1835" i="20"/>
  <c r="Y1836" i="20"/>
  <c r="Z1836" i="20"/>
  <c r="Y1837" i="20"/>
  <c r="Z1837" i="20"/>
  <c r="Y1838" i="20"/>
  <c r="Z1838" i="20"/>
  <c r="Y1839" i="20"/>
  <c r="Z1839" i="20"/>
  <c r="Y1840" i="20"/>
  <c r="Z1840" i="20"/>
  <c r="Y1841" i="20"/>
  <c r="Z1841" i="20"/>
  <c r="Y1842" i="20"/>
  <c r="Z1842" i="20"/>
  <c r="Y1843" i="20"/>
  <c r="Z1843" i="20"/>
  <c r="Y1844" i="20"/>
  <c r="Z1844" i="20"/>
  <c r="Y1845" i="20"/>
  <c r="Z1845" i="20"/>
  <c r="Y1846" i="20"/>
  <c r="Z1846" i="20"/>
  <c r="Y1847" i="20"/>
  <c r="Z1847" i="20"/>
  <c r="Y1848" i="20"/>
  <c r="Z1848" i="20"/>
  <c r="Y1849" i="20"/>
  <c r="Z1849" i="20"/>
  <c r="Y1850" i="20"/>
  <c r="Z1850" i="20"/>
  <c r="Y1851" i="20"/>
  <c r="Z1851" i="20"/>
  <c r="Y1852" i="20"/>
  <c r="Z1852" i="20"/>
  <c r="Y1853" i="20"/>
  <c r="Z1853" i="20"/>
  <c r="Y1854" i="20"/>
  <c r="Z1854" i="20"/>
  <c r="Y1855" i="20"/>
  <c r="Z1855" i="20"/>
  <c r="Y1856" i="20"/>
  <c r="Z1856" i="20"/>
  <c r="Y1857" i="20"/>
  <c r="Z1857" i="20"/>
  <c r="Y1858" i="20"/>
  <c r="Z1858" i="20"/>
  <c r="Y1859" i="20"/>
  <c r="Z1859" i="20"/>
  <c r="Y1860" i="20"/>
  <c r="Z1860" i="20"/>
  <c r="Y1861" i="20"/>
  <c r="Z1861" i="20"/>
  <c r="Y1862" i="20"/>
  <c r="Z1862" i="20"/>
  <c r="Y1863" i="20"/>
  <c r="Z1863" i="20"/>
  <c r="Y1864" i="20"/>
  <c r="Z1864" i="20"/>
  <c r="Y1865" i="20"/>
  <c r="Z1865" i="20"/>
  <c r="Y1866" i="20"/>
  <c r="Z1866" i="20"/>
  <c r="Y1867" i="20"/>
  <c r="Z1867" i="20"/>
  <c r="Y1868" i="20"/>
  <c r="Z1868" i="20"/>
  <c r="Y1869" i="20"/>
  <c r="Z1869" i="20"/>
  <c r="Y1870" i="20"/>
  <c r="Z1870" i="20"/>
  <c r="Y1871" i="20"/>
  <c r="Z1871" i="20"/>
  <c r="Y1872" i="20"/>
  <c r="Z1872" i="20"/>
  <c r="Y1873" i="20"/>
  <c r="Z1873" i="20"/>
  <c r="Y1874" i="20"/>
  <c r="Z1874" i="20"/>
  <c r="Y1875" i="20"/>
  <c r="Z1875" i="20"/>
  <c r="Y1876" i="20"/>
  <c r="Z1876" i="20"/>
  <c r="Y1877" i="20"/>
  <c r="Z1877" i="20"/>
  <c r="Y1878" i="20"/>
  <c r="Z1878" i="20"/>
  <c r="Y1879" i="20"/>
  <c r="Z1879" i="20"/>
  <c r="Y1880" i="20"/>
  <c r="Z1880" i="20"/>
  <c r="Y1881" i="20"/>
  <c r="Z1881" i="20"/>
  <c r="Y1882" i="20"/>
  <c r="Z1882" i="20"/>
  <c r="Y1883" i="20"/>
  <c r="Z1883" i="20"/>
  <c r="Y1884" i="20"/>
  <c r="Z1884" i="20"/>
  <c r="Y1885" i="20"/>
  <c r="Z1885" i="20"/>
  <c r="Y1886" i="20"/>
  <c r="Z1886" i="20"/>
  <c r="Y1887" i="20"/>
  <c r="Z1887" i="20"/>
  <c r="Y1888" i="20"/>
  <c r="Z1888" i="20"/>
  <c r="Y1889" i="20"/>
  <c r="Z1889" i="20"/>
  <c r="Y1890" i="20"/>
  <c r="Z1890" i="20"/>
  <c r="Y1891" i="20"/>
  <c r="Z1891" i="20"/>
  <c r="Y1892" i="20"/>
  <c r="Z1892" i="20"/>
  <c r="Y1893" i="20"/>
  <c r="Z1893" i="20"/>
  <c r="Y1894" i="20"/>
  <c r="Z1894" i="20"/>
  <c r="Y1895" i="20"/>
  <c r="Z1895" i="20"/>
  <c r="Y1896" i="20"/>
  <c r="Z1896" i="20"/>
  <c r="Y1897" i="20"/>
  <c r="Z1897" i="20"/>
  <c r="Y1898" i="20"/>
  <c r="Z1898" i="20"/>
  <c r="Y1899" i="20"/>
  <c r="Z1899" i="20"/>
  <c r="Y1900" i="20"/>
  <c r="Z1900" i="20"/>
  <c r="Y1901" i="20"/>
  <c r="Z1901" i="20"/>
  <c r="Y1902" i="20"/>
  <c r="Z1902" i="20"/>
  <c r="Y1903" i="20"/>
  <c r="Z1903" i="20"/>
  <c r="Y1904" i="20"/>
  <c r="Z1904" i="20"/>
  <c r="Y1905" i="20"/>
  <c r="Z1905" i="20"/>
  <c r="Y1906" i="20"/>
  <c r="Z1906" i="20"/>
  <c r="Y1907" i="20"/>
  <c r="Z1907" i="20"/>
  <c r="Y1908" i="20"/>
  <c r="Z1908" i="20"/>
  <c r="Y1909" i="20"/>
  <c r="Z1909" i="20"/>
  <c r="Y1910" i="20"/>
  <c r="Z1910" i="20"/>
  <c r="Y1911" i="20"/>
  <c r="Z1911" i="20"/>
  <c r="Y1912" i="20"/>
  <c r="Z1912" i="20"/>
  <c r="Y1913" i="20"/>
  <c r="Z1913" i="20"/>
  <c r="Y1914" i="20"/>
  <c r="Z1914" i="20"/>
  <c r="Y1915" i="20"/>
  <c r="Z1915" i="20"/>
  <c r="Y1916" i="20"/>
  <c r="Z1916" i="20"/>
  <c r="Y1917" i="20"/>
  <c r="Z1917" i="20"/>
  <c r="Y1918" i="20"/>
  <c r="Z1918" i="20"/>
  <c r="Y1919" i="20"/>
  <c r="Z1919" i="20"/>
  <c r="Y1920" i="20"/>
  <c r="Z1920" i="20"/>
  <c r="Y1921" i="20"/>
  <c r="Z1921" i="20"/>
  <c r="Y1922" i="20"/>
  <c r="Z1922" i="20"/>
  <c r="Y1923" i="20"/>
  <c r="Z1923" i="20"/>
  <c r="Y1924" i="20"/>
  <c r="Z1924" i="20"/>
  <c r="Y1925" i="20"/>
  <c r="Z1925" i="20"/>
  <c r="Y1926" i="20"/>
  <c r="Z1926" i="20"/>
  <c r="Y1927" i="20"/>
  <c r="Z1927" i="20"/>
  <c r="Y1928" i="20"/>
  <c r="Z1928" i="20"/>
  <c r="Y1929" i="20"/>
  <c r="Z1929" i="20"/>
  <c r="Y1930" i="20"/>
  <c r="Z1930" i="20"/>
  <c r="Y1931" i="20"/>
  <c r="Z1931" i="20"/>
  <c r="Y1932" i="20"/>
  <c r="Z1932" i="20"/>
  <c r="Y1933" i="20"/>
  <c r="Z1933" i="20"/>
  <c r="Y1934" i="20"/>
  <c r="Z1934" i="20"/>
  <c r="Y1935" i="20"/>
  <c r="Z1935" i="20"/>
  <c r="Y1936" i="20"/>
  <c r="Z1936" i="20"/>
  <c r="Y1937" i="20"/>
  <c r="Z1937" i="20"/>
  <c r="Y1938" i="20"/>
  <c r="Z1938" i="20"/>
  <c r="Y1939" i="20"/>
  <c r="Z1939" i="20"/>
  <c r="Y1940" i="20"/>
  <c r="Z1940" i="20"/>
  <c r="Y1941" i="20"/>
  <c r="Z1941" i="20"/>
  <c r="Y1942" i="20"/>
  <c r="Z1942" i="20"/>
  <c r="Y1943" i="20"/>
  <c r="Z1943" i="20"/>
  <c r="Y1944" i="20"/>
  <c r="Z1944" i="20"/>
  <c r="Y1945" i="20"/>
  <c r="Z1945" i="20"/>
  <c r="Y1946" i="20"/>
  <c r="Z1946" i="20"/>
  <c r="Y1947" i="20"/>
  <c r="Z1947" i="20"/>
  <c r="Y1948" i="20"/>
  <c r="Z1948" i="20"/>
  <c r="Y1949" i="20"/>
  <c r="Z1949" i="20"/>
  <c r="Y1950" i="20"/>
  <c r="Z1950" i="20"/>
  <c r="Y1951" i="20"/>
  <c r="Z1951" i="20"/>
  <c r="Y1952" i="20"/>
  <c r="Z1952" i="20"/>
  <c r="Y1953" i="20"/>
  <c r="Z1953" i="20"/>
  <c r="Y1954" i="20"/>
  <c r="Z1954" i="20"/>
  <c r="Y1955" i="20"/>
  <c r="Z1955" i="20"/>
  <c r="Y1956" i="20"/>
  <c r="Z1956" i="20"/>
  <c r="Y1957" i="20"/>
  <c r="Z1957" i="20"/>
  <c r="Y1958" i="20"/>
  <c r="Z1958" i="20"/>
  <c r="Y1959" i="20"/>
  <c r="Z1959" i="20"/>
  <c r="Y1960" i="20"/>
  <c r="Z1960" i="20"/>
  <c r="Y1961" i="20"/>
  <c r="Z1961" i="20"/>
  <c r="Y1962" i="20"/>
  <c r="Z1962" i="20"/>
  <c r="Y1963" i="20"/>
  <c r="Z1963" i="20"/>
  <c r="Y1964" i="20"/>
  <c r="Z1964" i="20"/>
  <c r="Y1965" i="20"/>
  <c r="Z1965" i="20"/>
  <c r="Y1966" i="20"/>
  <c r="Z1966" i="20"/>
  <c r="Y1967" i="20"/>
  <c r="Z1967" i="20"/>
  <c r="Y1968" i="20"/>
  <c r="Z1968" i="20"/>
  <c r="Y1969" i="20"/>
  <c r="Z1969" i="20"/>
  <c r="Y1970" i="20"/>
  <c r="Z1970" i="20"/>
  <c r="Y1971" i="20"/>
  <c r="Z1971" i="20"/>
  <c r="Y1972" i="20"/>
  <c r="Z1972" i="20"/>
  <c r="Y1973" i="20"/>
  <c r="Z1973" i="20"/>
  <c r="Y1974" i="20"/>
  <c r="Z1974" i="20"/>
  <c r="Y1975" i="20"/>
  <c r="Z1975" i="20"/>
  <c r="Y1976" i="20"/>
  <c r="Z1976" i="20"/>
  <c r="Y1977" i="20"/>
  <c r="Z1977" i="20"/>
  <c r="Y1978" i="20"/>
  <c r="Z1978" i="20"/>
  <c r="Y1979" i="20"/>
  <c r="Z1979" i="20"/>
  <c r="Y1980" i="20"/>
  <c r="Z1980" i="20"/>
  <c r="Y1981" i="20"/>
  <c r="Z1981" i="20"/>
  <c r="Y1982" i="20"/>
  <c r="Z1982" i="20"/>
  <c r="Y1983" i="20"/>
  <c r="Z1983" i="20"/>
  <c r="Y1984" i="20"/>
  <c r="Z1984" i="20"/>
  <c r="Y1985" i="20"/>
  <c r="Z1985" i="20"/>
  <c r="Y1986" i="20"/>
  <c r="Z1986" i="20"/>
  <c r="Y1987" i="20"/>
  <c r="Z1987" i="20"/>
  <c r="Y1988" i="20"/>
  <c r="Z1988" i="20"/>
  <c r="Y1989" i="20"/>
  <c r="Z1989" i="20"/>
  <c r="Y1990" i="20"/>
  <c r="Z1990" i="20"/>
  <c r="Y1991" i="20"/>
  <c r="Z1991" i="20"/>
  <c r="Y1992" i="20"/>
  <c r="Z1992" i="20"/>
  <c r="Y1993" i="20"/>
  <c r="Z1993" i="20"/>
  <c r="Y1994" i="20"/>
  <c r="Z1994" i="20"/>
  <c r="Y1995" i="20"/>
  <c r="Z1995" i="20"/>
  <c r="Y1996" i="20"/>
  <c r="Z1996" i="20"/>
  <c r="Y1997" i="20"/>
  <c r="Z1997" i="20"/>
  <c r="Y1998" i="20"/>
  <c r="Z1998" i="20"/>
  <c r="Y1999" i="20"/>
  <c r="Z1999" i="20"/>
  <c r="Y2000" i="20"/>
  <c r="Z2000" i="20"/>
  <c r="Y2001" i="20"/>
  <c r="Z2001" i="20"/>
  <c r="Y2002" i="20"/>
  <c r="Z2002" i="20"/>
  <c r="Y2003" i="20"/>
  <c r="Z2003" i="20"/>
  <c r="Y2004" i="20"/>
  <c r="Z2004" i="20"/>
  <c r="Y2005" i="20"/>
  <c r="Z2005" i="20"/>
  <c r="Y2006" i="20"/>
  <c r="Z2006" i="20"/>
  <c r="Y2007" i="20"/>
  <c r="Z2007" i="20"/>
  <c r="Y2008" i="20"/>
  <c r="Z2008" i="20"/>
  <c r="Y2009" i="20"/>
  <c r="Z2009" i="20"/>
  <c r="Y2010" i="20"/>
  <c r="Z2010" i="20"/>
  <c r="Y2011" i="20"/>
  <c r="Z2011" i="20"/>
  <c r="Y2012" i="20"/>
  <c r="Z2012" i="20"/>
  <c r="Y2013" i="20"/>
  <c r="Z2013" i="20"/>
  <c r="Y2014" i="20"/>
  <c r="Z2014" i="20"/>
  <c r="Y2015" i="20"/>
  <c r="Z2015" i="20"/>
  <c r="Y2016" i="20"/>
  <c r="Z2016" i="20"/>
  <c r="Y2017" i="20"/>
  <c r="Z2017" i="20"/>
  <c r="Y2018" i="20"/>
  <c r="Z2018" i="20"/>
  <c r="Y2019" i="20"/>
  <c r="Z2019" i="20"/>
  <c r="Y2020" i="20"/>
  <c r="Z2020" i="20"/>
  <c r="Y2021" i="20"/>
  <c r="Z2021" i="20"/>
  <c r="Y2022" i="20"/>
  <c r="Z2022" i="20"/>
  <c r="Y2023" i="20"/>
  <c r="Z2023" i="20"/>
  <c r="Y2024" i="20"/>
  <c r="Z2024" i="20"/>
  <c r="Y2025" i="20"/>
  <c r="Z2025" i="20"/>
  <c r="Y2026" i="20"/>
  <c r="Z2026" i="20"/>
  <c r="Y2027" i="20"/>
  <c r="Z2027" i="20"/>
  <c r="Y2028" i="20"/>
  <c r="Z2028" i="20"/>
  <c r="Y2029" i="20"/>
  <c r="Z2029" i="20"/>
  <c r="Y2030" i="20"/>
  <c r="Z2030" i="20"/>
  <c r="Y2031" i="20"/>
  <c r="Z2031" i="20"/>
  <c r="Y2032" i="20"/>
  <c r="Z2032" i="20"/>
  <c r="Y2033" i="20"/>
  <c r="Z2033" i="20"/>
  <c r="Y2034" i="20"/>
  <c r="Z2034" i="20"/>
  <c r="Y2035" i="20"/>
  <c r="Z2035" i="20"/>
  <c r="Y2036" i="20"/>
  <c r="Z2036" i="20"/>
  <c r="Y2037" i="20"/>
  <c r="Z2037" i="20"/>
  <c r="Y2038" i="20"/>
  <c r="Z2038" i="20"/>
  <c r="Y2039" i="20"/>
  <c r="Z2039" i="20"/>
  <c r="Y2040" i="20"/>
  <c r="Z2040" i="20"/>
  <c r="Y2041" i="20"/>
  <c r="Z2041" i="20"/>
  <c r="Y2042" i="20"/>
  <c r="Z2042" i="20"/>
  <c r="Y2043" i="20"/>
  <c r="Z2043" i="20"/>
  <c r="Y2044" i="20"/>
  <c r="Z2044" i="20"/>
  <c r="Y2045" i="20"/>
  <c r="Z2045" i="20"/>
  <c r="Y2046" i="20"/>
  <c r="Z2046" i="20"/>
  <c r="Y2047" i="20"/>
  <c r="Z2047" i="20"/>
  <c r="Y2048" i="20"/>
  <c r="Z2048" i="20"/>
  <c r="Y2049" i="20"/>
  <c r="Z2049" i="20"/>
  <c r="Y2050" i="20"/>
  <c r="Z2050" i="20"/>
  <c r="Y2051" i="20"/>
  <c r="Z2051" i="20"/>
  <c r="Y2052" i="20"/>
  <c r="Z2052" i="20"/>
  <c r="Y2053" i="20"/>
  <c r="Z2053" i="20"/>
  <c r="Y2054" i="20"/>
  <c r="Z2054" i="20"/>
  <c r="Y2055" i="20"/>
  <c r="Z2055" i="20"/>
  <c r="Y2056" i="20"/>
  <c r="Z2056" i="20"/>
  <c r="Y2057" i="20"/>
  <c r="Z2057" i="20"/>
  <c r="Y2058" i="20"/>
  <c r="Z2058" i="20"/>
  <c r="Y2059" i="20"/>
  <c r="Z2059" i="20"/>
  <c r="Y2060" i="20"/>
  <c r="Z2060" i="20"/>
  <c r="Y2061" i="20"/>
  <c r="Z2061" i="20"/>
  <c r="Y2062" i="20"/>
  <c r="Z2062" i="20"/>
  <c r="Y2063" i="20"/>
  <c r="Z2063" i="20"/>
  <c r="Y2064" i="20"/>
  <c r="Z2064" i="20"/>
  <c r="Y2065" i="20"/>
  <c r="Z2065" i="20"/>
  <c r="Y2066" i="20"/>
  <c r="Z2066" i="20"/>
  <c r="Y2067" i="20"/>
  <c r="Z2067" i="20"/>
  <c r="Y2068" i="20"/>
  <c r="Z2068" i="20"/>
  <c r="Y2069" i="20"/>
  <c r="Z2069" i="20"/>
  <c r="Y2070" i="20"/>
  <c r="Z2070" i="20"/>
  <c r="Y2071" i="20"/>
  <c r="Z2071" i="20"/>
  <c r="Y2072" i="20"/>
  <c r="Z2072" i="20"/>
  <c r="Y2073" i="20"/>
  <c r="Z2073" i="20"/>
  <c r="Y2074" i="20"/>
  <c r="Z2074" i="20"/>
  <c r="Y2075" i="20"/>
  <c r="Z2075" i="20"/>
  <c r="Y2076" i="20"/>
  <c r="Z2076" i="20"/>
  <c r="Y2077" i="20"/>
  <c r="Z2077" i="20"/>
  <c r="Y2078" i="20"/>
  <c r="Z2078" i="20"/>
  <c r="Y2079" i="20"/>
  <c r="Z2079" i="20"/>
  <c r="Y2080" i="20"/>
  <c r="Z2080" i="20"/>
  <c r="Y2081" i="20"/>
  <c r="Z2081" i="20"/>
  <c r="Y2082" i="20"/>
  <c r="Z2082" i="20"/>
  <c r="Y2083" i="20"/>
  <c r="Z2083" i="20"/>
  <c r="Y2084" i="20"/>
  <c r="Z2084" i="20"/>
  <c r="Y2085" i="20"/>
  <c r="Z2085" i="20"/>
  <c r="Y2086" i="20"/>
  <c r="Z2086" i="20"/>
  <c r="Y2087" i="20"/>
  <c r="Z2087" i="20"/>
  <c r="Y2088" i="20"/>
  <c r="Z2088" i="20"/>
  <c r="Y2089" i="20"/>
  <c r="Z2089" i="20"/>
  <c r="Y2090" i="20"/>
  <c r="Z2090" i="20"/>
  <c r="Y2091" i="20"/>
  <c r="Z2091" i="20"/>
  <c r="Y2092" i="20"/>
  <c r="Z2092" i="20"/>
  <c r="Y2093" i="20"/>
  <c r="Z2093" i="20"/>
  <c r="Y2094" i="20"/>
  <c r="Z2094" i="20"/>
  <c r="Y2095" i="20"/>
  <c r="Z2095" i="20"/>
  <c r="Y2096" i="20"/>
  <c r="Z2096" i="20"/>
  <c r="Y2097" i="20"/>
  <c r="Z2097" i="20"/>
  <c r="Y2098" i="20"/>
  <c r="Z2098" i="20"/>
  <c r="Y2099" i="20"/>
  <c r="Z2099" i="20"/>
  <c r="Y2100" i="20"/>
  <c r="Z2100" i="20"/>
  <c r="Y2101" i="20"/>
  <c r="Z2101" i="20"/>
  <c r="Y2102" i="20"/>
  <c r="Z2102" i="20"/>
  <c r="Y2103" i="20"/>
  <c r="Z2103" i="20"/>
  <c r="Y2104" i="20"/>
  <c r="Z2104" i="20"/>
  <c r="Y2105" i="20"/>
  <c r="Z2105" i="20"/>
  <c r="Y2106" i="20"/>
  <c r="Z2106" i="20"/>
  <c r="Y2107" i="20"/>
  <c r="Z2107" i="20"/>
  <c r="Y2108" i="20"/>
  <c r="Z2108" i="20"/>
  <c r="Y2109" i="20"/>
  <c r="Z2109" i="20"/>
  <c r="Y2110" i="20"/>
  <c r="Z2110" i="20"/>
  <c r="Y2111" i="20"/>
  <c r="Z2111" i="20"/>
  <c r="Y2112" i="20"/>
  <c r="Z2112" i="20"/>
  <c r="Y2113" i="20"/>
  <c r="Z2113" i="20"/>
  <c r="Y2114" i="20"/>
  <c r="Z2114" i="20"/>
  <c r="Y2115" i="20"/>
  <c r="Z2115" i="20"/>
  <c r="Y2116" i="20"/>
  <c r="Z2116" i="20"/>
  <c r="Y2117" i="20"/>
  <c r="Z2117" i="20"/>
  <c r="Y2118" i="20"/>
  <c r="Z2118" i="20"/>
  <c r="Y2119" i="20"/>
  <c r="Z2119" i="20"/>
  <c r="Y2120" i="20"/>
  <c r="Z2120" i="20"/>
  <c r="Y2121" i="20"/>
  <c r="Z2121" i="20"/>
  <c r="Y2122" i="20"/>
  <c r="Z2122" i="20"/>
  <c r="Y2123" i="20"/>
  <c r="Z2123" i="20"/>
  <c r="Y2124" i="20"/>
  <c r="Z2124" i="20"/>
  <c r="Y2125" i="20"/>
  <c r="Z2125" i="20"/>
  <c r="Y2126" i="20"/>
  <c r="Z2126" i="20"/>
  <c r="Y2127" i="20"/>
  <c r="Z2127" i="20"/>
  <c r="Y2128" i="20"/>
  <c r="Z2128" i="20"/>
  <c r="Y2129" i="20"/>
  <c r="Z2129" i="20"/>
  <c r="Y2130" i="20"/>
  <c r="Z2130" i="20"/>
  <c r="Y2131" i="20"/>
  <c r="Z2131" i="20"/>
  <c r="Y2132" i="20"/>
  <c r="Z2132" i="20"/>
  <c r="Y2133" i="20"/>
  <c r="Z2133" i="20"/>
  <c r="Y2134" i="20"/>
  <c r="Z2134" i="20"/>
  <c r="Y2135" i="20"/>
  <c r="Z2135" i="20"/>
  <c r="Y2136" i="20"/>
  <c r="Z2136" i="20"/>
  <c r="Y2137" i="20"/>
  <c r="Z2137" i="20"/>
  <c r="Y2138" i="20"/>
  <c r="Z2138" i="20"/>
  <c r="Y2139" i="20"/>
  <c r="Z2139" i="20"/>
  <c r="Y2140" i="20"/>
  <c r="Z2140" i="20"/>
  <c r="Y2141" i="20"/>
  <c r="Z2141" i="20"/>
  <c r="Y2142" i="20"/>
  <c r="Z2142" i="20"/>
  <c r="Y2143" i="20"/>
  <c r="Z2143" i="20"/>
  <c r="Y2144" i="20"/>
  <c r="Z2144" i="20"/>
  <c r="Y2145" i="20"/>
  <c r="Z2145" i="20"/>
  <c r="Y2146" i="20"/>
  <c r="Z2146" i="20"/>
  <c r="Y2147" i="20"/>
  <c r="Z2147" i="20"/>
  <c r="Y2148" i="20"/>
  <c r="Z2148" i="20"/>
  <c r="Y2149" i="20"/>
  <c r="Z2149" i="20"/>
  <c r="Y2150" i="20"/>
  <c r="Z2150" i="20"/>
  <c r="Y2151" i="20"/>
  <c r="Z2151" i="20"/>
  <c r="Y2152" i="20"/>
  <c r="Z2152" i="20"/>
  <c r="Y2153" i="20"/>
  <c r="Z2153" i="20"/>
  <c r="Y2154" i="20"/>
  <c r="Z2154" i="20"/>
  <c r="Y2155" i="20"/>
  <c r="Z2155" i="20"/>
  <c r="Y2156" i="20"/>
  <c r="Z2156" i="20"/>
  <c r="Y2157" i="20"/>
  <c r="Z2157" i="20"/>
  <c r="Y2158" i="20"/>
  <c r="Z2158" i="20"/>
  <c r="Y2159" i="20"/>
  <c r="Z2159" i="20"/>
  <c r="Y2160" i="20"/>
  <c r="Z2160" i="20"/>
  <c r="Y2161" i="20"/>
  <c r="Z2161" i="20"/>
  <c r="Y2162" i="20"/>
  <c r="Z2162" i="20"/>
  <c r="Y2163" i="20"/>
  <c r="Z2163" i="20"/>
  <c r="Y2164" i="20"/>
  <c r="Z2164" i="20"/>
  <c r="Y2165" i="20"/>
  <c r="Z2165" i="20"/>
  <c r="Y2166" i="20"/>
  <c r="Z2166" i="20"/>
  <c r="Y2167" i="20"/>
  <c r="Z2167" i="20"/>
  <c r="Y2168" i="20"/>
  <c r="Z2168" i="20"/>
  <c r="Y2169" i="20"/>
  <c r="Z2169" i="20"/>
  <c r="Y2170" i="20"/>
  <c r="Z2170" i="20"/>
  <c r="Y2171" i="20"/>
  <c r="Z2171" i="20"/>
  <c r="Y2172" i="20"/>
  <c r="Z2172" i="20"/>
  <c r="Y2173" i="20"/>
  <c r="Z2173" i="20"/>
  <c r="Y2174" i="20"/>
  <c r="Z2174" i="20"/>
  <c r="Y2175" i="20"/>
  <c r="Z2175" i="20"/>
  <c r="Y2176" i="20"/>
  <c r="Z2176" i="20"/>
  <c r="Y2177" i="20"/>
  <c r="Z2177" i="20"/>
  <c r="Y2178" i="20"/>
  <c r="Z2178" i="20"/>
  <c r="Y2179" i="20"/>
  <c r="Z2179" i="20"/>
  <c r="Y2180" i="20"/>
  <c r="Z2180" i="20"/>
  <c r="Y2181" i="20"/>
  <c r="Z2181" i="20"/>
  <c r="Y2182" i="20"/>
  <c r="Z2182" i="20"/>
  <c r="Y2183" i="20"/>
  <c r="Z2183" i="20"/>
  <c r="Y2184" i="20"/>
  <c r="Z2184" i="20"/>
  <c r="Y2185" i="20"/>
  <c r="Z2185" i="20"/>
  <c r="Y2186" i="20"/>
  <c r="Z2186" i="20"/>
  <c r="Y2187" i="20"/>
  <c r="Z2187" i="20"/>
  <c r="Y2188" i="20"/>
  <c r="Z2188" i="20"/>
  <c r="Y2189" i="20"/>
  <c r="Z2189" i="20"/>
  <c r="Y2190" i="20"/>
  <c r="Z2190" i="20"/>
  <c r="Y2191" i="20"/>
  <c r="Z2191" i="20"/>
  <c r="Y2192" i="20"/>
  <c r="Z2192" i="20"/>
  <c r="Y2193" i="20"/>
  <c r="Z2193" i="20"/>
  <c r="Y2194" i="20"/>
  <c r="Z2194" i="20"/>
  <c r="Y2195" i="20"/>
  <c r="Z2195" i="20"/>
  <c r="Y2196" i="20"/>
  <c r="Z2196" i="20"/>
  <c r="Y2197" i="20"/>
  <c r="Z2197" i="20"/>
  <c r="Y2198" i="20"/>
  <c r="Z2198" i="20"/>
  <c r="Y2199" i="20"/>
  <c r="Z2199" i="20"/>
  <c r="Y2200" i="20"/>
  <c r="Z2200" i="20"/>
  <c r="Y2201" i="20"/>
  <c r="Z2201" i="20"/>
  <c r="Y2202" i="20"/>
  <c r="Z2202" i="20"/>
  <c r="Y2203" i="20"/>
  <c r="Z2203" i="20"/>
  <c r="Y2204" i="20"/>
  <c r="Z2204" i="20"/>
  <c r="Y2205" i="20"/>
  <c r="Z2205" i="20"/>
  <c r="Y2206" i="20"/>
  <c r="Z2206" i="20"/>
  <c r="Y2207" i="20"/>
  <c r="Z2207" i="20"/>
  <c r="Y2208" i="20"/>
  <c r="Z2208" i="20"/>
  <c r="Y2209" i="20"/>
  <c r="Z2209" i="20"/>
  <c r="Y2210" i="20"/>
  <c r="Z2210" i="20"/>
  <c r="Y2211" i="20"/>
  <c r="Z2211" i="20"/>
  <c r="Y2212" i="20"/>
  <c r="Z2212" i="20"/>
  <c r="Y2213" i="20"/>
  <c r="Z2213" i="20"/>
  <c r="Y2214" i="20"/>
  <c r="Z2214" i="20"/>
  <c r="Y2215" i="20"/>
  <c r="Z2215" i="20"/>
  <c r="Y2216" i="20"/>
  <c r="Z2216" i="20"/>
  <c r="Y2217" i="20"/>
  <c r="Z2217" i="20"/>
  <c r="Y2218" i="20"/>
  <c r="Z2218" i="20"/>
  <c r="Y2219" i="20"/>
  <c r="Z2219" i="20"/>
  <c r="Y2220" i="20"/>
  <c r="Z2220" i="20"/>
  <c r="Y2221" i="20"/>
  <c r="Z2221" i="20"/>
  <c r="Y2222" i="20"/>
  <c r="Z2222" i="20"/>
  <c r="Y2223" i="20"/>
  <c r="Z2223" i="20"/>
  <c r="Y2224" i="20"/>
  <c r="Z2224" i="20"/>
  <c r="Y2225" i="20"/>
  <c r="Z2225" i="20"/>
  <c r="Y2226" i="20"/>
  <c r="Z2226" i="20"/>
  <c r="Y2227" i="20"/>
  <c r="Z2227" i="20"/>
  <c r="Y2228" i="20"/>
  <c r="Z2228" i="20"/>
  <c r="Y2229" i="20"/>
  <c r="Z2229" i="20"/>
  <c r="Y2230" i="20"/>
  <c r="Z2230" i="20"/>
  <c r="Y2231" i="20"/>
  <c r="Z2231" i="20"/>
  <c r="Y2232" i="20"/>
  <c r="Z2232" i="20"/>
  <c r="Y2233" i="20"/>
  <c r="Z2233" i="20"/>
  <c r="Y2234" i="20"/>
  <c r="Z2234" i="20"/>
  <c r="Y2235" i="20"/>
  <c r="Z2235" i="20"/>
  <c r="Y2236" i="20"/>
  <c r="Z2236" i="20"/>
  <c r="Y2237" i="20"/>
  <c r="Z2237" i="20"/>
  <c r="Y2238" i="20"/>
  <c r="Z2238" i="20"/>
  <c r="Y2239" i="20"/>
  <c r="Z2239" i="20"/>
  <c r="Y2240" i="20"/>
  <c r="Z2240" i="20"/>
  <c r="Y2241" i="20"/>
  <c r="Z2241" i="20"/>
  <c r="Y2242" i="20"/>
  <c r="Z2242" i="20"/>
  <c r="Y2243" i="20"/>
  <c r="Z2243" i="20"/>
  <c r="Y2244" i="20"/>
  <c r="Z2244" i="20"/>
  <c r="Y2245" i="20"/>
  <c r="Z2245" i="20"/>
  <c r="Y2246" i="20"/>
  <c r="Z2246" i="20"/>
  <c r="Y2247" i="20"/>
  <c r="Z2247" i="20"/>
  <c r="Y2248" i="20"/>
  <c r="Z2248" i="20"/>
  <c r="Y2249" i="20"/>
  <c r="Z2249" i="20"/>
  <c r="Y2250" i="20"/>
  <c r="Z2250" i="20"/>
  <c r="Y2251" i="20"/>
  <c r="Z2251" i="20"/>
  <c r="Y2252" i="20"/>
  <c r="Z2252" i="20"/>
  <c r="Y2253" i="20"/>
  <c r="Z2253" i="20"/>
  <c r="Y2254" i="20"/>
  <c r="Z2254" i="20"/>
  <c r="Y2255" i="20"/>
  <c r="Z2255" i="20"/>
  <c r="Y2256" i="20"/>
  <c r="Z2256" i="20"/>
  <c r="Y2257" i="20"/>
  <c r="Z2257" i="20"/>
  <c r="Y2258" i="20"/>
  <c r="Z2258" i="20"/>
  <c r="Y2259" i="20"/>
  <c r="Z2259" i="20"/>
  <c r="Y2260" i="20"/>
  <c r="Z2260" i="20"/>
  <c r="Y2261" i="20"/>
  <c r="Z2261" i="20"/>
  <c r="Y2262" i="20"/>
  <c r="Z2262" i="20"/>
  <c r="Y2263" i="20"/>
  <c r="Z2263" i="20"/>
  <c r="Y2264" i="20"/>
  <c r="Z2264" i="20"/>
  <c r="Y2265" i="20"/>
  <c r="Z2265" i="20"/>
  <c r="Y2266" i="20"/>
  <c r="Z2266" i="20"/>
  <c r="Y2267" i="20"/>
  <c r="Z2267" i="20"/>
  <c r="Y2268" i="20"/>
  <c r="Z2268" i="20"/>
  <c r="Y2269" i="20"/>
  <c r="Z2269" i="20"/>
  <c r="Y2270" i="20"/>
  <c r="Z2270" i="20"/>
  <c r="Y2271" i="20"/>
  <c r="Z2271" i="20"/>
  <c r="Y2272" i="20"/>
  <c r="Z2272" i="20"/>
  <c r="Y2273" i="20"/>
  <c r="Z2273" i="20"/>
  <c r="Y2274" i="20"/>
  <c r="Z2274" i="20"/>
  <c r="Y2275" i="20"/>
  <c r="Z2275" i="20"/>
  <c r="Y2276" i="20"/>
  <c r="Z2276" i="20"/>
  <c r="Y2277" i="20"/>
  <c r="Z2277" i="20"/>
  <c r="Y2278" i="20"/>
  <c r="Z2278" i="20"/>
  <c r="Y2279" i="20"/>
  <c r="Z2279" i="20"/>
  <c r="Y2280" i="20"/>
  <c r="Z2280" i="20"/>
  <c r="Y2281" i="20"/>
  <c r="Z2281" i="20"/>
  <c r="Y2282" i="20"/>
  <c r="Z2282" i="20"/>
  <c r="Y2283" i="20"/>
  <c r="Z2283" i="20"/>
  <c r="Y2284" i="20"/>
  <c r="Z2284" i="20"/>
  <c r="Y2285" i="20"/>
  <c r="Z2285" i="20"/>
  <c r="Y2286" i="20"/>
  <c r="Z2286" i="20"/>
  <c r="Y2287" i="20"/>
  <c r="Z2287" i="20"/>
  <c r="Y2288" i="20"/>
  <c r="Z2288" i="20"/>
  <c r="Y2289" i="20"/>
  <c r="Z2289" i="20"/>
  <c r="Y2290" i="20"/>
  <c r="Z2290" i="20"/>
  <c r="Y2291" i="20"/>
  <c r="Z2291" i="20"/>
  <c r="Y2292" i="20"/>
  <c r="Z2292" i="20"/>
  <c r="Y2293" i="20"/>
  <c r="Z2293" i="20"/>
  <c r="Y2294" i="20"/>
  <c r="Z2294" i="20"/>
  <c r="Y2295" i="20"/>
  <c r="Z2295" i="20"/>
  <c r="Y2296" i="20"/>
  <c r="Z2296" i="20"/>
  <c r="Y2297" i="20"/>
  <c r="Z2297" i="20"/>
  <c r="Y2298" i="20"/>
  <c r="Z2298" i="20"/>
  <c r="Y2299" i="20"/>
  <c r="Z2299" i="20"/>
  <c r="Y2300" i="20"/>
  <c r="Z2300" i="20"/>
  <c r="Y2301" i="20"/>
  <c r="Z2301" i="20"/>
  <c r="Y2302" i="20"/>
  <c r="Z2302" i="20"/>
  <c r="Y2303" i="20"/>
  <c r="Z2303" i="20"/>
  <c r="Y2304" i="20"/>
  <c r="Z2304" i="20"/>
  <c r="Y2305" i="20"/>
  <c r="Z2305" i="20"/>
  <c r="Y2306" i="20"/>
  <c r="Z2306" i="20"/>
  <c r="Y2307" i="20"/>
  <c r="Z2307" i="20"/>
  <c r="Y2308" i="20"/>
  <c r="Z2308" i="20"/>
  <c r="Y2309" i="20"/>
  <c r="Z2309" i="20"/>
  <c r="Y2310" i="20"/>
  <c r="Z2310" i="20"/>
  <c r="Y2311" i="20"/>
  <c r="Z2311" i="20"/>
  <c r="Y2312" i="20"/>
  <c r="Z2312" i="20"/>
  <c r="Y2313" i="20"/>
  <c r="Z2313" i="20"/>
  <c r="Y2314" i="20"/>
  <c r="Z2314" i="20"/>
  <c r="Y2315" i="20"/>
  <c r="Z2315" i="20"/>
  <c r="Y2316" i="20"/>
  <c r="Z2316" i="20"/>
  <c r="Y2317" i="20"/>
  <c r="Z2317" i="20"/>
  <c r="Y2318" i="20"/>
  <c r="Z2318" i="20"/>
  <c r="Y2319" i="20"/>
  <c r="Z2319" i="20"/>
  <c r="Y2320" i="20"/>
  <c r="Z2320" i="20"/>
  <c r="Y2321" i="20"/>
  <c r="Z2321" i="20"/>
  <c r="Y2322" i="20"/>
  <c r="Z2322" i="20"/>
  <c r="Y2323" i="20"/>
  <c r="Z2323" i="20"/>
  <c r="Y2324" i="20"/>
  <c r="Z2324" i="20"/>
  <c r="Y2325" i="20"/>
  <c r="Z2325" i="20"/>
  <c r="Y2326" i="20"/>
  <c r="Z2326" i="20"/>
  <c r="Y2327" i="20"/>
  <c r="Z2327" i="20"/>
  <c r="Y2328" i="20"/>
  <c r="Z2328" i="20"/>
  <c r="Y2329" i="20"/>
  <c r="Z2329" i="20"/>
  <c r="Y2330" i="20"/>
  <c r="Z2330" i="20"/>
  <c r="Y2331" i="20"/>
  <c r="Z2331" i="20"/>
  <c r="Y2332" i="20"/>
  <c r="Z2332" i="20"/>
  <c r="Y2333" i="20"/>
  <c r="Z2333" i="20"/>
  <c r="Y2334" i="20"/>
  <c r="Z2334" i="20"/>
  <c r="Y2335" i="20"/>
  <c r="Z2335" i="20"/>
  <c r="Y2336" i="20"/>
  <c r="Z2336" i="20"/>
  <c r="Y2337" i="20"/>
  <c r="Z2337" i="20"/>
  <c r="Y2338" i="20"/>
  <c r="Z2338" i="20"/>
  <c r="Y2339" i="20"/>
  <c r="Z2339" i="20"/>
  <c r="Y2340" i="20"/>
  <c r="Z2340" i="20"/>
  <c r="Y2341" i="20"/>
  <c r="Z2341" i="20"/>
  <c r="Y2342" i="20"/>
  <c r="Z2342" i="20"/>
  <c r="Y2343" i="20"/>
  <c r="Z2343" i="20"/>
  <c r="Y2344" i="20"/>
  <c r="Z2344" i="20"/>
  <c r="Y2345" i="20"/>
  <c r="Z2345" i="20"/>
  <c r="Y2346" i="20"/>
  <c r="Z2346" i="20"/>
  <c r="Y2347" i="20"/>
  <c r="Z2347" i="20"/>
  <c r="Y2348" i="20"/>
  <c r="Z2348" i="20"/>
  <c r="Y2349" i="20"/>
  <c r="Z2349" i="20"/>
  <c r="Y2350" i="20"/>
  <c r="Z2350" i="20"/>
  <c r="Y2351" i="20"/>
  <c r="Z2351" i="20"/>
  <c r="Y2352" i="20"/>
  <c r="Z2352" i="20"/>
  <c r="Y2353" i="20"/>
  <c r="Z2353" i="20"/>
  <c r="Y2354" i="20"/>
  <c r="Z2354" i="20"/>
  <c r="Y2355" i="20"/>
  <c r="Z2355" i="20"/>
  <c r="Y2356" i="20"/>
  <c r="Z2356" i="20"/>
  <c r="Y2357" i="20"/>
  <c r="Z2357" i="20"/>
  <c r="Y2358" i="20"/>
  <c r="Z2358" i="20"/>
  <c r="Y2359" i="20"/>
  <c r="Z2359" i="20"/>
  <c r="Y2360" i="20"/>
  <c r="Z2360" i="20"/>
  <c r="Y2361" i="20"/>
  <c r="Z2361" i="20"/>
  <c r="Y2362" i="20"/>
  <c r="Z2362" i="20"/>
  <c r="Y2363" i="20"/>
  <c r="Z2363" i="20"/>
  <c r="Y2364" i="20"/>
  <c r="Z2364" i="20"/>
  <c r="Y2365" i="20"/>
  <c r="Z2365" i="20"/>
  <c r="Y2366" i="20"/>
  <c r="Z2366" i="20"/>
  <c r="Y2367" i="20"/>
  <c r="Z2367" i="20"/>
  <c r="Y2368" i="20"/>
  <c r="Z2368" i="20"/>
  <c r="Y2369" i="20"/>
  <c r="Z2369" i="20"/>
  <c r="Y2370" i="20"/>
  <c r="Z2370" i="20"/>
  <c r="Y2371" i="20"/>
  <c r="Z2371" i="20"/>
  <c r="Y2372" i="20"/>
  <c r="Z2372" i="20"/>
  <c r="Y2373" i="20"/>
  <c r="Z2373" i="20"/>
  <c r="Y2374" i="20"/>
  <c r="Z2374" i="20"/>
  <c r="Y2375" i="20"/>
  <c r="Z2375" i="20"/>
  <c r="Y2376" i="20"/>
  <c r="Z2376" i="20"/>
  <c r="Y2377" i="20"/>
  <c r="Z2377" i="20"/>
  <c r="Y2378" i="20"/>
  <c r="Z2378" i="20"/>
  <c r="Y2379" i="20"/>
  <c r="Z2379" i="20"/>
  <c r="Y2380" i="20"/>
  <c r="Z2380" i="20"/>
  <c r="Y2381" i="20"/>
  <c r="Z2381" i="20"/>
  <c r="Y2382" i="20"/>
  <c r="Z2382" i="20"/>
  <c r="Y2383" i="20"/>
  <c r="Z2383" i="20"/>
  <c r="Y2384" i="20"/>
  <c r="Z2384" i="20"/>
  <c r="Y2385" i="20"/>
  <c r="Z2385" i="20"/>
  <c r="Y2386" i="20"/>
  <c r="Z2386" i="20"/>
  <c r="Y2387" i="20"/>
  <c r="Z2387" i="20"/>
  <c r="Y2388" i="20"/>
  <c r="Z2388" i="20"/>
  <c r="Y2389" i="20"/>
  <c r="Z2389" i="20"/>
  <c r="Y2390" i="20"/>
  <c r="Z2390" i="20"/>
  <c r="Y2391" i="20"/>
  <c r="Z2391" i="20"/>
  <c r="Y2392" i="20"/>
  <c r="Z2392" i="20"/>
  <c r="Y2393" i="20"/>
  <c r="Z2393" i="20"/>
  <c r="Y2394" i="20"/>
  <c r="Z2394" i="20"/>
  <c r="Y2395" i="20"/>
  <c r="Z2395" i="20"/>
  <c r="Y2396" i="20"/>
  <c r="Z2396" i="20"/>
  <c r="Y2397" i="20"/>
  <c r="Z2397" i="20"/>
  <c r="Y2398" i="20"/>
  <c r="Z2398" i="20"/>
  <c r="Y2399" i="20"/>
  <c r="Z2399" i="20"/>
  <c r="Y2400" i="20"/>
  <c r="Z2400" i="20"/>
  <c r="Y2401" i="20"/>
  <c r="Z2401" i="20"/>
  <c r="Y2402" i="20"/>
  <c r="Z2402" i="20"/>
  <c r="Y2403" i="20"/>
  <c r="Z2403" i="20"/>
  <c r="Y2404" i="20"/>
  <c r="Z2404" i="20"/>
  <c r="Y2405" i="20"/>
  <c r="Z2405" i="20"/>
  <c r="Y2406" i="20"/>
  <c r="Z2406" i="20"/>
  <c r="Y2407" i="20"/>
  <c r="Z2407" i="20"/>
  <c r="Y2408" i="20"/>
  <c r="Z2408" i="20"/>
  <c r="Y2409" i="20"/>
  <c r="Z2409" i="20"/>
  <c r="Y2410" i="20"/>
  <c r="Z2410" i="20"/>
  <c r="Y2411" i="20"/>
  <c r="Z2411" i="20"/>
  <c r="Y2412" i="20"/>
  <c r="Z2412" i="20"/>
  <c r="Y2413" i="20"/>
  <c r="Z2413" i="20"/>
  <c r="Y2414" i="20"/>
  <c r="Z2414" i="20"/>
  <c r="Y2415" i="20"/>
  <c r="Z2415" i="20"/>
  <c r="Y2416" i="20"/>
  <c r="Z2416" i="20"/>
  <c r="Y2417" i="20"/>
  <c r="Z2417" i="20"/>
  <c r="Y2418" i="20"/>
  <c r="Z2418" i="20"/>
  <c r="Y2419" i="20"/>
  <c r="Z2419" i="20"/>
  <c r="Y2420" i="20"/>
  <c r="Z2420" i="20"/>
  <c r="Y2421" i="20"/>
  <c r="Z2421" i="20"/>
  <c r="Y2422" i="20"/>
  <c r="Z2422" i="20"/>
  <c r="Y2423" i="20"/>
  <c r="Z2423" i="20"/>
  <c r="Y2424" i="20"/>
  <c r="Z2424" i="20"/>
  <c r="Y2425" i="20"/>
  <c r="Z2425" i="20"/>
  <c r="Y2426" i="20"/>
  <c r="Z2426" i="20"/>
  <c r="Y2427" i="20"/>
  <c r="Z2427" i="20"/>
  <c r="Y2428" i="20"/>
  <c r="Z2428" i="20"/>
  <c r="Y2429" i="20"/>
  <c r="Z2429" i="20"/>
  <c r="Y2430" i="20"/>
  <c r="Z2430" i="20"/>
  <c r="Y2431" i="20"/>
  <c r="Z2431" i="20"/>
  <c r="Y2432" i="20"/>
  <c r="Z2432" i="20"/>
  <c r="Y2433" i="20"/>
  <c r="Z2433" i="20"/>
  <c r="Y2434" i="20"/>
  <c r="Z2434" i="20"/>
  <c r="Y2435" i="20"/>
  <c r="Z2435" i="20"/>
  <c r="Y2436" i="20"/>
  <c r="Z2436" i="20"/>
  <c r="Y2437" i="20"/>
  <c r="Z2437" i="20"/>
  <c r="Y2438" i="20"/>
  <c r="Z2438" i="20"/>
  <c r="Y2439" i="20"/>
  <c r="Z2439" i="20"/>
  <c r="Y2440" i="20"/>
  <c r="Z2440" i="20"/>
  <c r="Y2441" i="20"/>
  <c r="Z2441" i="20"/>
  <c r="Y2442" i="20"/>
  <c r="Z2442" i="20"/>
  <c r="Y2443" i="20"/>
  <c r="Z2443" i="20"/>
  <c r="Y2444" i="20"/>
  <c r="Z2444" i="20"/>
  <c r="Y2445" i="20"/>
  <c r="Z2445" i="20"/>
  <c r="Y2446" i="20"/>
  <c r="Z2446" i="20"/>
  <c r="Y2447" i="20"/>
  <c r="Z2447" i="20"/>
  <c r="Y2448" i="20"/>
  <c r="Z2448" i="20"/>
  <c r="Y2449" i="20"/>
  <c r="Z2449" i="20"/>
  <c r="Y2450" i="20"/>
  <c r="Z2450" i="20"/>
  <c r="Y2451" i="20"/>
  <c r="Z2451" i="20"/>
  <c r="Y2452" i="20"/>
  <c r="Z2452" i="20"/>
  <c r="Y2453" i="20"/>
  <c r="Z2453" i="20"/>
  <c r="Y2454" i="20"/>
  <c r="Z2454" i="20"/>
  <c r="Y2455" i="20"/>
  <c r="Z2455" i="20"/>
  <c r="Y2456" i="20"/>
  <c r="Z2456" i="20"/>
  <c r="Y2457" i="20"/>
  <c r="Z2457" i="20"/>
  <c r="Y2458" i="20"/>
  <c r="Z2458" i="20"/>
  <c r="Y2459" i="20"/>
  <c r="Z2459" i="20"/>
  <c r="Y2460" i="20"/>
  <c r="Z2460" i="20"/>
  <c r="Y2461" i="20"/>
  <c r="Z2461" i="20"/>
  <c r="Y2462" i="20"/>
  <c r="Z2462" i="20"/>
  <c r="Y2463" i="20"/>
  <c r="Z2463" i="20"/>
  <c r="Y2464" i="20"/>
  <c r="Z2464" i="20"/>
  <c r="Y2465" i="20"/>
  <c r="Z2465" i="20"/>
  <c r="Y2466" i="20"/>
  <c r="Z2466" i="20"/>
  <c r="Y2467" i="20"/>
  <c r="Z2467" i="20"/>
  <c r="Y2468" i="20"/>
  <c r="Z2468" i="20"/>
  <c r="Y2469" i="20"/>
  <c r="Z2469" i="20"/>
  <c r="Y2470" i="20"/>
  <c r="Z2470" i="20"/>
  <c r="Y2471" i="20"/>
  <c r="Z2471" i="20"/>
  <c r="Y2472" i="20"/>
  <c r="Z2472" i="20"/>
  <c r="Y2473" i="20"/>
  <c r="Z2473" i="20"/>
  <c r="Y2474" i="20"/>
  <c r="Z2474" i="20"/>
  <c r="Y2475" i="20"/>
  <c r="Z2475" i="20"/>
  <c r="Y2476" i="20"/>
  <c r="Z2476" i="20"/>
  <c r="Y2477" i="20"/>
  <c r="Z2477" i="20"/>
  <c r="Y2478" i="20"/>
  <c r="Z2478" i="20"/>
  <c r="Y2479" i="20"/>
  <c r="Z2479" i="20"/>
  <c r="Y2480" i="20"/>
  <c r="Z2480" i="20"/>
  <c r="Y2481" i="20"/>
  <c r="Z2481" i="20"/>
  <c r="Y2482" i="20"/>
  <c r="Z2482" i="20"/>
  <c r="Y2483" i="20"/>
  <c r="Z2483" i="20"/>
  <c r="Y2484" i="20"/>
  <c r="Z2484" i="20"/>
  <c r="Y2485" i="20"/>
  <c r="Z2485" i="20"/>
  <c r="Y2486" i="20"/>
  <c r="Z2486" i="20"/>
  <c r="Y2487" i="20"/>
  <c r="Z2487" i="20"/>
  <c r="Y2488" i="20"/>
  <c r="Z2488" i="20"/>
  <c r="Y2489" i="20"/>
  <c r="Z2489" i="20"/>
  <c r="Y2490" i="20"/>
  <c r="Z2490" i="20"/>
  <c r="Y2491" i="20"/>
  <c r="Z2491" i="20"/>
  <c r="Y2492" i="20"/>
  <c r="Z2492" i="20"/>
  <c r="Y2493" i="20"/>
  <c r="Z2493" i="20"/>
  <c r="Y2494" i="20"/>
  <c r="Z2494" i="20"/>
  <c r="Y2495" i="20"/>
  <c r="Z2495" i="20"/>
  <c r="Y2496" i="20"/>
  <c r="Z2496" i="20"/>
  <c r="Y2497" i="20"/>
  <c r="Z2497" i="20"/>
  <c r="Y2498" i="20"/>
  <c r="Z2498" i="20"/>
  <c r="Y2499" i="20"/>
  <c r="Z2499" i="20"/>
  <c r="Y2500" i="20"/>
  <c r="Z2500" i="20"/>
  <c r="Y2501" i="20"/>
  <c r="Z2501" i="20"/>
  <c r="Y2502" i="20"/>
  <c r="Z2502" i="20"/>
  <c r="Y2503" i="20"/>
  <c r="Z2503" i="20"/>
  <c r="Y2504" i="20"/>
  <c r="Z2504" i="20"/>
  <c r="Y2505" i="20"/>
  <c r="Z2505" i="20"/>
  <c r="Y2506" i="20"/>
  <c r="Z2506" i="20"/>
  <c r="Y2507" i="20"/>
  <c r="Z2507" i="20"/>
  <c r="Y2508" i="20"/>
  <c r="Z2508" i="20"/>
  <c r="Y2509" i="20"/>
  <c r="Z2509" i="20"/>
  <c r="Y2510" i="20"/>
  <c r="Z2510" i="20"/>
  <c r="Y2511" i="20"/>
  <c r="Z2511" i="20"/>
  <c r="Y2512" i="20"/>
  <c r="Z2512" i="20"/>
  <c r="Y2513" i="20"/>
  <c r="Z2513" i="20"/>
  <c r="Y2514" i="20"/>
  <c r="Z2514" i="20"/>
  <c r="Y2515" i="20"/>
  <c r="Z2515" i="20"/>
  <c r="Y2516" i="20"/>
  <c r="Z2516" i="20"/>
  <c r="Y2517" i="20"/>
  <c r="Z2517" i="20"/>
  <c r="Y2518" i="20"/>
  <c r="Z2518" i="20"/>
  <c r="Y2519" i="20"/>
  <c r="Z2519" i="20"/>
  <c r="Y2520" i="20"/>
  <c r="Z2520" i="20"/>
  <c r="Y2521" i="20"/>
  <c r="Z2521" i="20"/>
  <c r="Y2522" i="20"/>
  <c r="Z2522" i="20"/>
  <c r="Y2523" i="20"/>
  <c r="Z2523" i="20"/>
  <c r="Y2524" i="20"/>
  <c r="Z2524" i="20"/>
  <c r="Y2525" i="20"/>
  <c r="Z2525" i="20"/>
  <c r="Y2526" i="20"/>
  <c r="Z2526" i="20"/>
  <c r="Y2527" i="20"/>
  <c r="Z2527" i="20"/>
  <c r="Y2528" i="20"/>
  <c r="Z2528" i="20"/>
  <c r="Y2529" i="20"/>
  <c r="Z2529" i="20"/>
  <c r="Y2530" i="20"/>
  <c r="Z2530" i="20"/>
  <c r="Y2531" i="20"/>
  <c r="Z2531" i="20"/>
  <c r="Y2532" i="20"/>
  <c r="Z2532" i="20"/>
  <c r="Y2533" i="20"/>
  <c r="Z2533" i="20"/>
  <c r="Y2534" i="20"/>
  <c r="Z2534" i="20"/>
  <c r="Y2535" i="20"/>
  <c r="Z2535" i="20"/>
  <c r="Y2536" i="20"/>
  <c r="Z2536" i="20"/>
  <c r="Y2537" i="20"/>
  <c r="Z2537" i="20"/>
  <c r="Y2538" i="20"/>
  <c r="Z2538" i="20"/>
  <c r="Y2539" i="20"/>
  <c r="Z2539" i="20"/>
  <c r="Y2540" i="20"/>
  <c r="Z2540" i="20"/>
  <c r="Y2541" i="20"/>
  <c r="Z2541" i="20"/>
  <c r="Y2542" i="20"/>
  <c r="Z2542" i="20"/>
  <c r="Y2543" i="20"/>
  <c r="Z2543" i="20"/>
  <c r="Y2544" i="20"/>
  <c r="Z2544" i="20"/>
  <c r="Y2545" i="20"/>
  <c r="Z2545" i="20"/>
  <c r="Y2546" i="20"/>
  <c r="Z2546" i="20"/>
  <c r="Y2547" i="20"/>
  <c r="Z2547" i="20"/>
  <c r="Y2548" i="20"/>
  <c r="Z2548" i="20"/>
  <c r="Y2549" i="20"/>
  <c r="Z2549" i="20"/>
  <c r="Y2550" i="20"/>
  <c r="Z2550" i="20"/>
  <c r="Y2551" i="20"/>
  <c r="Z2551" i="20"/>
  <c r="Y2552" i="20"/>
  <c r="Z2552" i="20"/>
  <c r="Y2553" i="20"/>
  <c r="Z2553" i="20"/>
  <c r="Y2554" i="20"/>
  <c r="Z2554" i="20"/>
  <c r="Y2555" i="20"/>
  <c r="Z2555" i="20"/>
  <c r="Y2556" i="20"/>
  <c r="Z2556" i="20"/>
  <c r="Y2557" i="20"/>
  <c r="Z2557" i="20"/>
  <c r="Y2558" i="20"/>
  <c r="Z2558" i="20"/>
  <c r="Y2559" i="20"/>
  <c r="Z2559" i="20"/>
  <c r="Y2560" i="20"/>
  <c r="Z2560" i="20"/>
  <c r="Y2561" i="20"/>
  <c r="Z2561" i="20"/>
  <c r="Y2562" i="20"/>
  <c r="Z2562" i="20"/>
  <c r="Y2563" i="20"/>
  <c r="Z2563" i="20"/>
  <c r="Y2564" i="20"/>
  <c r="Z2564" i="20"/>
  <c r="Y2565" i="20"/>
  <c r="Z2565" i="20"/>
  <c r="Y2566" i="20"/>
  <c r="Z2566" i="20"/>
  <c r="Y2567" i="20"/>
  <c r="Z2567" i="20"/>
  <c r="Y2568" i="20"/>
  <c r="Z2568" i="20"/>
  <c r="Y2569" i="20"/>
  <c r="Z2569" i="20"/>
  <c r="Y2570" i="20"/>
  <c r="Z2570" i="20"/>
  <c r="Y2571" i="20"/>
  <c r="Z2571" i="20"/>
  <c r="Y2572" i="20"/>
  <c r="Z2572" i="20"/>
  <c r="Y2573" i="20"/>
  <c r="Z2573" i="20"/>
  <c r="Y2574" i="20"/>
  <c r="Z2574" i="20"/>
  <c r="Y2575" i="20"/>
  <c r="Z2575" i="20"/>
  <c r="Y2576" i="20"/>
  <c r="Z2576" i="20"/>
  <c r="Y2577" i="20"/>
  <c r="Z2577" i="20"/>
  <c r="Y2578" i="20"/>
  <c r="Z2578" i="20"/>
  <c r="Y2579" i="20"/>
  <c r="Z2579" i="20"/>
  <c r="Y2580" i="20"/>
  <c r="Z2580" i="20"/>
  <c r="Y2581" i="20"/>
  <c r="Z2581" i="20"/>
  <c r="Y2582" i="20"/>
  <c r="Z2582" i="20"/>
  <c r="Y2583" i="20"/>
  <c r="Z2583" i="20"/>
  <c r="Y2584" i="20"/>
  <c r="Z2584" i="20"/>
  <c r="Y2585" i="20"/>
  <c r="Z2585" i="20"/>
  <c r="Y2586" i="20"/>
  <c r="Z2586" i="20"/>
  <c r="Y2587" i="20"/>
  <c r="Z2587" i="20"/>
  <c r="Y2588" i="20"/>
  <c r="Z2588" i="20"/>
  <c r="Y2589" i="20"/>
  <c r="Z2589" i="20"/>
  <c r="Y2590" i="20"/>
  <c r="Z2590" i="20"/>
  <c r="Y2591" i="20"/>
  <c r="Z2591" i="20"/>
  <c r="Y2592" i="20"/>
  <c r="Z2592" i="20"/>
  <c r="Y2593" i="20"/>
  <c r="Z2593" i="20"/>
  <c r="Y2594" i="20"/>
  <c r="Z2594" i="20"/>
  <c r="Y2595" i="20"/>
  <c r="Z2595" i="20"/>
  <c r="Y2596" i="20"/>
  <c r="Z2596" i="20"/>
  <c r="Y2597" i="20"/>
  <c r="Z2597" i="20"/>
  <c r="Y2598" i="20"/>
  <c r="Z2598" i="20"/>
  <c r="Y2599" i="20"/>
  <c r="Z2599" i="20"/>
  <c r="Y2600" i="20"/>
  <c r="Z2600" i="20"/>
  <c r="Y2601" i="20"/>
  <c r="Z2601" i="20"/>
  <c r="Y2602" i="20"/>
  <c r="Z2602" i="20"/>
  <c r="Y2603" i="20"/>
  <c r="Z2603" i="20"/>
  <c r="Y2604" i="20"/>
  <c r="Z2604" i="20"/>
  <c r="Y2605" i="20"/>
  <c r="Z2605" i="20"/>
  <c r="Y2606" i="20"/>
  <c r="Z2606" i="20"/>
  <c r="Y2607" i="20"/>
  <c r="Z2607" i="20"/>
  <c r="Y2608" i="20"/>
  <c r="Z2608" i="20"/>
  <c r="Y2609" i="20"/>
  <c r="Z2609" i="20"/>
  <c r="Y2610" i="20"/>
  <c r="Z2610" i="20"/>
  <c r="Y2611" i="20"/>
  <c r="Z2611" i="20"/>
  <c r="Y2612" i="20"/>
  <c r="Z2612" i="20"/>
  <c r="Y2613" i="20"/>
  <c r="Z2613" i="20"/>
  <c r="Y2614" i="20"/>
  <c r="Z2614" i="20"/>
  <c r="Y2615" i="20"/>
  <c r="Z2615" i="20"/>
  <c r="Y2616" i="20"/>
  <c r="Z2616" i="20"/>
  <c r="Y2617" i="20"/>
  <c r="Z2617" i="20"/>
  <c r="Y2618" i="20"/>
  <c r="Z2618" i="20"/>
  <c r="Y2619" i="20"/>
  <c r="Z2619" i="20"/>
  <c r="Y2620" i="20"/>
  <c r="Z2620" i="20"/>
  <c r="Y2621" i="20"/>
  <c r="Z2621" i="20"/>
  <c r="Y2622" i="20"/>
  <c r="Z2622" i="20"/>
  <c r="Y2623" i="20"/>
  <c r="Z2623" i="20"/>
  <c r="Y2624" i="20"/>
  <c r="Z2624" i="20"/>
  <c r="Y2625" i="20"/>
  <c r="Z2625" i="20"/>
  <c r="Y2626" i="20"/>
  <c r="Z2626" i="20"/>
  <c r="Y2627" i="20"/>
  <c r="Z2627" i="20"/>
  <c r="Y2628" i="20"/>
  <c r="Z2628" i="20"/>
  <c r="Y2629" i="20"/>
  <c r="Z2629" i="20"/>
  <c r="Y2630" i="20"/>
  <c r="Z2630" i="20"/>
  <c r="Y2631" i="20"/>
  <c r="Z2631" i="20"/>
  <c r="Y2632" i="20"/>
  <c r="Z2632" i="20"/>
  <c r="Y2633" i="20"/>
  <c r="Z2633" i="20"/>
  <c r="Y2634" i="20"/>
  <c r="Z2634" i="20"/>
  <c r="Y2635" i="20"/>
  <c r="Z2635" i="20"/>
  <c r="Y2636" i="20"/>
  <c r="Z2636" i="20"/>
  <c r="Y2637" i="20"/>
  <c r="Z2637" i="20"/>
  <c r="Y2638" i="20"/>
  <c r="Z2638" i="20"/>
  <c r="Y2639" i="20"/>
  <c r="Z2639" i="20"/>
  <c r="Y2640" i="20"/>
  <c r="Z2640" i="20"/>
  <c r="Y2641" i="20"/>
  <c r="Z2641" i="20"/>
  <c r="Y2642" i="20"/>
  <c r="Z2642" i="20"/>
  <c r="Y2643" i="20"/>
  <c r="Z2643" i="20"/>
  <c r="Y2644" i="20"/>
  <c r="Z2644" i="20"/>
  <c r="Y2645" i="20"/>
  <c r="Z2645" i="20"/>
  <c r="Y2646" i="20"/>
  <c r="Z2646" i="20"/>
  <c r="Y2647" i="20"/>
  <c r="Z2647" i="20"/>
  <c r="Y2648" i="20"/>
  <c r="Z2648" i="20"/>
  <c r="Y2649" i="20"/>
  <c r="Z2649" i="20"/>
  <c r="Y2650" i="20"/>
  <c r="Z2650" i="20"/>
  <c r="Y2651" i="20"/>
  <c r="Z2651" i="20"/>
  <c r="Y2652" i="20"/>
  <c r="Z2652" i="20"/>
  <c r="Y2653" i="20"/>
  <c r="Z2653" i="20"/>
  <c r="Y2654" i="20"/>
  <c r="Z2654" i="20"/>
  <c r="Y2655" i="20"/>
  <c r="Z2655" i="20"/>
  <c r="Y2656" i="20"/>
  <c r="Z2656" i="20"/>
  <c r="Y2657" i="20"/>
  <c r="Z2657" i="20"/>
  <c r="Y2658" i="20"/>
  <c r="Z2658" i="20"/>
  <c r="Y2659" i="20"/>
  <c r="Z2659" i="20"/>
  <c r="Y2660" i="20"/>
  <c r="Z2660" i="20"/>
  <c r="Y2661" i="20"/>
  <c r="Z2661" i="20"/>
  <c r="Y2662" i="20"/>
  <c r="Z2662" i="20"/>
  <c r="Y2663" i="20"/>
  <c r="Z2663" i="20"/>
  <c r="Y2664" i="20"/>
  <c r="Z2664" i="20"/>
  <c r="Y2665" i="20"/>
  <c r="Z2665" i="20"/>
  <c r="Y2666" i="20"/>
  <c r="Z2666" i="20"/>
  <c r="Y2667" i="20"/>
  <c r="Z2667" i="20"/>
  <c r="Y2668" i="20"/>
  <c r="Z2668" i="20"/>
  <c r="Y2669" i="20"/>
  <c r="Z2669" i="20"/>
  <c r="Y2670" i="20"/>
  <c r="Z2670" i="20"/>
  <c r="Y2671" i="20"/>
  <c r="Z2671" i="20"/>
  <c r="Y2672" i="20"/>
  <c r="Z2672" i="20"/>
  <c r="Y2673" i="20"/>
  <c r="Z2673" i="20"/>
  <c r="Y2674" i="20"/>
  <c r="Z2674" i="20"/>
  <c r="Y2675" i="20"/>
  <c r="Z2675" i="20"/>
  <c r="Y2676" i="20"/>
  <c r="Z2676" i="20"/>
  <c r="Y2677" i="20"/>
  <c r="Z2677" i="20"/>
  <c r="Y2678" i="20"/>
  <c r="Z2678" i="20"/>
  <c r="Y2679" i="20"/>
  <c r="Z2679" i="20"/>
  <c r="Y2680" i="20"/>
  <c r="Z2680" i="20"/>
  <c r="Y2681" i="20"/>
  <c r="Z2681" i="20"/>
  <c r="Y2682" i="20"/>
  <c r="Z2682" i="20"/>
  <c r="Y2683" i="20"/>
  <c r="Z2683" i="20"/>
  <c r="Y2684" i="20"/>
  <c r="Z2684" i="20"/>
  <c r="Y2685" i="20"/>
  <c r="Z2685" i="20"/>
  <c r="Y2686" i="20"/>
  <c r="Z2686" i="20"/>
  <c r="Y2687" i="20"/>
  <c r="Z2687" i="20"/>
  <c r="Y2688" i="20"/>
  <c r="Z2688" i="20"/>
  <c r="Y2689" i="20"/>
  <c r="Z2689" i="20"/>
  <c r="Y2690" i="20"/>
  <c r="Z2690" i="20"/>
  <c r="Y2691" i="20"/>
  <c r="Z2691" i="20"/>
  <c r="Y2692" i="20"/>
  <c r="Z2692" i="20"/>
  <c r="Y2693" i="20"/>
  <c r="Z2693" i="20"/>
  <c r="Y2694" i="20"/>
  <c r="Z2694" i="20"/>
  <c r="Y2695" i="20"/>
  <c r="Z2695" i="20"/>
  <c r="Y2696" i="20"/>
  <c r="Z2696" i="20"/>
  <c r="Y2697" i="20"/>
  <c r="Z2697" i="20"/>
  <c r="Y2698" i="20"/>
  <c r="Z2698" i="20"/>
  <c r="Y2699" i="20"/>
  <c r="Z2699" i="20"/>
  <c r="Y2700" i="20"/>
  <c r="Z2700" i="20"/>
  <c r="Y2701" i="20"/>
  <c r="Z2701" i="20"/>
  <c r="Y2702" i="20"/>
  <c r="Z2702" i="20"/>
  <c r="Y2703" i="20"/>
  <c r="Z2703" i="20"/>
  <c r="Y2704" i="20"/>
  <c r="Z2704" i="20"/>
  <c r="Y2705" i="20"/>
  <c r="Z2705" i="20"/>
  <c r="Y2706" i="20"/>
  <c r="Z2706" i="20"/>
  <c r="Y2707" i="20"/>
  <c r="Z2707" i="20"/>
  <c r="Y2708" i="20"/>
  <c r="Z2708" i="20"/>
  <c r="Y2709" i="20"/>
  <c r="Z2709" i="20"/>
  <c r="Y2710" i="20"/>
  <c r="Z2710" i="20"/>
  <c r="Y2711" i="20"/>
  <c r="Z2711" i="20"/>
  <c r="Y2712" i="20"/>
  <c r="Z2712" i="20"/>
  <c r="Y2713" i="20"/>
  <c r="Z2713" i="20"/>
  <c r="Y2714" i="20"/>
  <c r="Z2714" i="20"/>
  <c r="Y2715" i="20"/>
  <c r="Z2715" i="20"/>
  <c r="Y2716" i="20"/>
  <c r="Z2716" i="20"/>
  <c r="Y2717" i="20"/>
  <c r="Z2717" i="20"/>
  <c r="Y2718" i="20"/>
  <c r="Z2718" i="20"/>
  <c r="Y2719" i="20"/>
  <c r="Z2719" i="20"/>
  <c r="Y2720" i="20"/>
  <c r="Z2720" i="20"/>
  <c r="Y2721" i="20"/>
  <c r="Z2721" i="20"/>
  <c r="Y2722" i="20"/>
  <c r="Z2722" i="20"/>
  <c r="Y2723" i="20"/>
  <c r="Z2723" i="20"/>
  <c r="Y2724" i="20"/>
  <c r="Z2724" i="20"/>
  <c r="Y2725" i="20"/>
  <c r="Z2725" i="20"/>
  <c r="Y2726" i="20"/>
  <c r="Z2726" i="20"/>
  <c r="Y2727" i="20"/>
  <c r="Z2727" i="20"/>
  <c r="Y2728" i="20"/>
  <c r="Z2728" i="20"/>
  <c r="Y2729" i="20"/>
  <c r="Z2729" i="20"/>
  <c r="Y2730" i="20"/>
  <c r="Z2730" i="20"/>
  <c r="Y2731" i="20"/>
  <c r="Z2731" i="20"/>
  <c r="Y2732" i="20"/>
  <c r="Z2732" i="20"/>
  <c r="Y2733" i="20"/>
  <c r="Z2733" i="20"/>
  <c r="Y2734" i="20"/>
  <c r="Z2734" i="20"/>
  <c r="Y2735" i="20"/>
  <c r="Z2735" i="20"/>
  <c r="Y2736" i="20"/>
  <c r="Z2736" i="20"/>
  <c r="Y2737" i="20"/>
  <c r="Z2737" i="20"/>
  <c r="Y2738" i="20"/>
  <c r="Z2738" i="20"/>
  <c r="Y2739" i="20"/>
  <c r="Z2739" i="20"/>
  <c r="Y2740" i="20"/>
  <c r="Z2740" i="20"/>
  <c r="Y2741" i="20"/>
  <c r="Z2741" i="20"/>
  <c r="Y2742" i="20"/>
  <c r="Z2742" i="20"/>
  <c r="Y2743" i="20"/>
  <c r="Z2743" i="20"/>
  <c r="Y2744" i="20"/>
  <c r="Z2744" i="20"/>
  <c r="Y2745" i="20"/>
  <c r="Z2745" i="20"/>
  <c r="Y2746" i="20"/>
  <c r="Z2746" i="20"/>
  <c r="Y2747" i="20"/>
  <c r="Z2747" i="20"/>
  <c r="Y2748" i="20"/>
  <c r="Z2748" i="20"/>
  <c r="Y2749" i="20"/>
  <c r="Z2749" i="20"/>
  <c r="Y2750" i="20"/>
  <c r="Z2750" i="20"/>
  <c r="Y2751" i="20"/>
  <c r="Z2751" i="20"/>
  <c r="Y2752" i="20"/>
  <c r="Z2752" i="20"/>
  <c r="Y2753" i="20"/>
  <c r="Z2753" i="20"/>
  <c r="Y2754" i="20"/>
  <c r="Z2754" i="20"/>
  <c r="Y2755" i="20"/>
  <c r="Z2755" i="20"/>
  <c r="Y2756" i="20"/>
  <c r="Z2756" i="20"/>
  <c r="Y2757" i="20"/>
  <c r="Z2757" i="20"/>
  <c r="Y2758" i="20"/>
  <c r="Z2758" i="20"/>
  <c r="Y2759" i="20"/>
  <c r="Z2759" i="20"/>
  <c r="Y2760" i="20"/>
  <c r="Z2760" i="20"/>
  <c r="Y2761" i="20"/>
  <c r="Z2761" i="20"/>
  <c r="Y2762" i="20"/>
  <c r="Z2762" i="20"/>
  <c r="Y2763" i="20"/>
  <c r="Z2763" i="20"/>
  <c r="Y2764" i="20"/>
  <c r="Z2764" i="20"/>
  <c r="Y2765" i="20"/>
  <c r="Z2765" i="20"/>
  <c r="Y2766" i="20"/>
  <c r="Z2766" i="20"/>
  <c r="Y2767" i="20"/>
  <c r="Z2767" i="20"/>
  <c r="Y2768" i="20"/>
  <c r="Z2768" i="20"/>
  <c r="Y2769" i="20"/>
  <c r="Z2769" i="20"/>
  <c r="Y2770" i="20"/>
  <c r="Z2770" i="20"/>
  <c r="Y2771" i="20"/>
  <c r="Z2771" i="20"/>
  <c r="Y2772" i="20"/>
  <c r="Z2772" i="20"/>
  <c r="Y2773" i="20"/>
  <c r="Z2773" i="20"/>
  <c r="Y2774" i="20"/>
  <c r="Z2774" i="20"/>
  <c r="Y2775" i="20"/>
  <c r="Z2775" i="20"/>
  <c r="Y2776" i="20"/>
  <c r="Z2776" i="20"/>
  <c r="Y2777" i="20"/>
  <c r="Z2777" i="20"/>
  <c r="Y2778" i="20"/>
  <c r="Z2778" i="20"/>
  <c r="Y2779" i="20"/>
  <c r="Z2779" i="20"/>
  <c r="Y2780" i="20"/>
  <c r="Z2780" i="20"/>
  <c r="Y2781" i="20"/>
  <c r="Z2781" i="20"/>
  <c r="Y2782" i="20"/>
  <c r="Z2782" i="20"/>
  <c r="Y2783" i="20"/>
  <c r="Z2783" i="20"/>
  <c r="Y2784" i="20"/>
  <c r="Z2784" i="20"/>
  <c r="Y2785" i="20"/>
  <c r="Z2785" i="20"/>
  <c r="Y2786" i="20"/>
  <c r="Z2786" i="20"/>
  <c r="Y2787" i="20"/>
  <c r="Z2787" i="20"/>
  <c r="Y2788" i="20"/>
  <c r="Z2788" i="20"/>
  <c r="Y2789" i="20"/>
  <c r="Z2789" i="20"/>
  <c r="Y2790" i="20"/>
  <c r="Z2790" i="20"/>
  <c r="Y2791" i="20"/>
  <c r="Z2791" i="20"/>
  <c r="Y2792" i="20"/>
  <c r="Z2792" i="20"/>
  <c r="Y2793" i="20"/>
  <c r="Z2793" i="20"/>
  <c r="Y2794" i="20"/>
  <c r="Z2794" i="20"/>
  <c r="Y2795" i="20"/>
  <c r="Z2795" i="20"/>
  <c r="Y2796" i="20"/>
  <c r="Z2796" i="20"/>
  <c r="Y2797" i="20"/>
  <c r="Z2797" i="20"/>
  <c r="Y2798" i="20"/>
  <c r="Z2798" i="20"/>
  <c r="Y2799" i="20"/>
  <c r="Z2799" i="20"/>
  <c r="Y2800" i="20"/>
  <c r="Z2800" i="20"/>
  <c r="Y2801" i="20"/>
  <c r="Z2801" i="20"/>
  <c r="Y2802" i="20"/>
  <c r="Z2802" i="20"/>
  <c r="Y2803" i="20"/>
  <c r="Z2803" i="20"/>
  <c r="Y2804" i="20"/>
  <c r="Z2804" i="20"/>
  <c r="Y2805" i="20"/>
  <c r="Z2805" i="20"/>
  <c r="Y2806" i="20"/>
  <c r="Z2806" i="20"/>
  <c r="Y2807" i="20"/>
  <c r="Z2807" i="20"/>
  <c r="Y2808" i="20"/>
  <c r="Z2808" i="20"/>
  <c r="Y2809" i="20"/>
  <c r="Z2809" i="20"/>
  <c r="Y2810" i="20"/>
  <c r="Z2810" i="20"/>
  <c r="Y2811" i="20"/>
  <c r="Z2811" i="20"/>
  <c r="Y2812" i="20"/>
  <c r="Z2812" i="20"/>
  <c r="Y2813" i="20"/>
  <c r="Z2813" i="20"/>
  <c r="Y2814" i="20"/>
  <c r="Z2814" i="20"/>
  <c r="Y2815" i="20"/>
  <c r="Z2815" i="20"/>
  <c r="Y2816" i="20"/>
  <c r="Z2816" i="20"/>
  <c r="Y2817" i="20"/>
  <c r="Z2817" i="20"/>
  <c r="Y2818" i="20"/>
  <c r="Z2818" i="20"/>
  <c r="Y2819" i="20"/>
  <c r="Z2819" i="20"/>
  <c r="Y2820" i="20"/>
  <c r="Z2820" i="20"/>
  <c r="Y2821" i="20"/>
  <c r="Z2821" i="20"/>
  <c r="Y2822" i="20"/>
  <c r="Z2822" i="20"/>
  <c r="Y2823" i="20"/>
  <c r="Z2823" i="20"/>
  <c r="Y2824" i="20"/>
  <c r="Z2824" i="20"/>
  <c r="Y2825" i="20"/>
  <c r="Z2825" i="20"/>
  <c r="Y2826" i="20"/>
  <c r="Z2826" i="20"/>
  <c r="Y2827" i="20"/>
  <c r="Z2827" i="20"/>
  <c r="Y2828" i="20"/>
  <c r="Z2828" i="20"/>
  <c r="Y2829" i="20"/>
  <c r="Z2829" i="20"/>
  <c r="Y2830" i="20"/>
  <c r="Z2830" i="20"/>
  <c r="Y2831" i="20"/>
  <c r="Z2831" i="20"/>
  <c r="Y2832" i="20"/>
  <c r="Z2832" i="20"/>
  <c r="Y2833" i="20"/>
  <c r="Z2833" i="20"/>
  <c r="Y2834" i="20"/>
  <c r="Z2834" i="20"/>
  <c r="Y2835" i="20"/>
  <c r="Z2835" i="20"/>
  <c r="Y2836" i="20"/>
  <c r="Z2836" i="20"/>
  <c r="Y2837" i="20"/>
  <c r="Z2837" i="20"/>
  <c r="Y2838" i="20"/>
  <c r="Z2838" i="20"/>
  <c r="Y2839" i="20"/>
  <c r="Z2839" i="20"/>
  <c r="Y2840" i="20"/>
  <c r="Z2840" i="20"/>
  <c r="Y2841" i="20"/>
  <c r="Z2841" i="20"/>
  <c r="Y2842" i="20"/>
  <c r="Z2842" i="20"/>
  <c r="Y2843" i="20"/>
  <c r="Z2843" i="20"/>
  <c r="Y2844" i="20"/>
  <c r="Z2844" i="20"/>
  <c r="Y2845" i="20"/>
  <c r="Z2845" i="20"/>
  <c r="Y2846" i="20"/>
  <c r="Z2846" i="20"/>
  <c r="Y2847" i="20"/>
  <c r="Z2847" i="20"/>
  <c r="Y2848" i="20"/>
  <c r="Z2848" i="20"/>
  <c r="Y2849" i="20"/>
  <c r="Z2849" i="20"/>
  <c r="Y2850" i="20"/>
  <c r="Z2850" i="20"/>
  <c r="Y2851" i="20"/>
  <c r="Z2851" i="20"/>
  <c r="Y2852" i="20"/>
  <c r="Z2852" i="20"/>
  <c r="Y2853" i="20"/>
  <c r="Z2853" i="20"/>
  <c r="Y2854" i="20"/>
  <c r="Z2854" i="20"/>
  <c r="Y2855" i="20"/>
  <c r="Z2855" i="20"/>
  <c r="Y2856" i="20"/>
  <c r="Z2856" i="20"/>
  <c r="Y2857" i="20"/>
  <c r="Z2857" i="20"/>
  <c r="Y2858" i="20"/>
  <c r="Z2858" i="20"/>
  <c r="Y2859" i="20"/>
  <c r="Z2859" i="20"/>
  <c r="Y2860" i="20"/>
  <c r="Z2860" i="20"/>
  <c r="Y2861" i="20"/>
  <c r="Z2861" i="20"/>
  <c r="Y2862" i="20"/>
  <c r="Z2862" i="20"/>
  <c r="Y2863" i="20"/>
  <c r="Z2863" i="20"/>
  <c r="Y2864" i="20"/>
  <c r="Z2864" i="20"/>
  <c r="Y2865" i="20"/>
  <c r="Z2865" i="20"/>
  <c r="Y2866" i="20"/>
  <c r="Z2866" i="20"/>
  <c r="Y2867" i="20"/>
  <c r="Z2867" i="20"/>
  <c r="Y2868" i="20"/>
  <c r="Z2868" i="20"/>
  <c r="Y2869" i="20"/>
  <c r="Z2869" i="20"/>
  <c r="Y2870" i="20"/>
  <c r="Z2870" i="20"/>
  <c r="Y2871" i="20"/>
  <c r="Z2871" i="20"/>
  <c r="Y2872" i="20"/>
  <c r="Z2872" i="20"/>
  <c r="Y2873" i="20"/>
  <c r="Z2873" i="20"/>
  <c r="Y2874" i="20"/>
  <c r="Z2874" i="20"/>
  <c r="Y2875" i="20"/>
  <c r="Z2875" i="20"/>
  <c r="Y2876" i="20"/>
  <c r="Z2876" i="20"/>
  <c r="Y2877" i="20"/>
  <c r="Z2877" i="20"/>
  <c r="Y2878" i="20"/>
  <c r="Z2878" i="20"/>
  <c r="Y2879" i="20"/>
  <c r="Z2879" i="20"/>
  <c r="Y2880" i="20"/>
  <c r="Z2880" i="20"/>
  <c r="Y2881" i="20"/>
  <c r="Z2881" i="20"/>
  <c r="Y2882" i="20"/>
  <c r="Z2882" i="20"/>
  <c r="Y2883" i="20"/>
  <c r="Z2883" i="20"/>
  <c r="Y2884" i="20"/>
  <c r="Z2884" i="20"/>
  <c r="Y2885" i="20"/>
  <c r="Z2885" i="20"/>
  <c r="Y2886" i="20"/>
  <c r="Z2886" i="20"/>
  <c r="Y2887" i="20"/>
  <c r="Z2887" i="20"/>
  <c r="Y2888" i="20"/>
  <c r="Z2888" i="20"/>
  <c r="Y2889" i="20"/>
  <c r="Z2889" i="20"/>
  <c r="Y2890" i="20"/>
  <c r="Z2890" i="20"/>
  <c r="Y2891" i="20"/>
  <c r="Z2891" i="20"/>
  <c r="Y2892" i="20"/>
  <c r="Z2892" i="20"/>
  <c r="Y2893" i="20"/>
  <c r="Z2893" i="20"/>
  <c r="Y2894" i="20"/>
  <c r="Z2894" i="20"/>
  <c r="Y2895" i="20"/>
  <c r="Z2895" i="20"/>
  <c r="Y2896" i="20"/>
  <c r="Z2896" i="20"/>
  <c r="Y2897" i="20"/>
  <c r="Z2897" i="20"/>
  <c r="Y2898" i="20"/>
  <c r="Z2898" i="20"/>
  <c r="Y2899" i="20"/>
  <c r="Z2899" i="20"/>
  <c r="Y2900" i="20"/>
  <c r="Z2900" i="20"/>
  <c r="Y2901" i="20"/>
  <c r="Z2901" i="20"/>
  <c r="Y2902" i="20"/>
  <c r="Z2902" i="20"/>
  <c r="Y2903" i="20"/>
  <c r="Z2903" i="20"/>
  <c r="Y2904" i="20"/>
  <c r="Z2904" i="20"/>
  <c r="Y2905" i="20"/>
  <c r="Z2905" i="20"/>
  <c r="Y2906" i="20"/>
  <c r="Z2906" i="20"/>
  <c r="Y2907" i="20"/>
  <c r="Z2907" i="20"/>
  <c r="Y2908" i="20"/>
  <c r="Z2908" i="20"/>
  <c r="Y2909" i="20"/>
  <c r="Z2909" i="20"/>
  <c r="Y2910" i="20"/>
  <c r="Z2910" i="20"/>
  <c r="Y2911" i="20"/>
  <c r="Z2911" i="20"/>
  <c r="Y2912" i="20"/>
  <c r="Z2912" i="20"/>
  <c r="Y2913" i="20"/>
  <c r="Z2913" i="20"/>
  <c r="Y2914" i="20"/>
  <c r="Z2914" i="20"/>
  <c r="Y2915" i="20"/>
  <c r="Z2915" i="20"/>
  <c r="Y2916" i="20"/>
  <c r="Z2916" i="20"/>
  <c r="Y2917" i="20"/>
  <c r="Z2917" i="20"/>
  <c r="Y2918" i="20"/>
  <c r="Z2918" i="20"/>
  <c r="Y2919" i="20"/>
  <c r="Z2919" i="20"/>
  <c r="Y2920" i="20"/>
  <c r="Z2920" i="20"/>
  <c r="Y2921" i="20"/>
  <c r="Z2921" i="20"/>
  <c r="Y2922" i="20"/>
  <c r="Z2922" i="20"/>
  <c r="Y2923" i="20"/>
  <c r="Z2923" i="20"/>
  <c r="Y2924" i="20"/>
  <c r="Z2924" i="20"/>
  <c r="Y2925" i="20"/>
  <c r="Z2925" i="20"/>
  <c r="Y2926" i="20"/>
  <c r="Z2926" i="20"/>
  <c r="Y2927" i="20"/>
  <c r="Z2927" i="20"/>
  <c r="Y2928" i="20"/>
  <c r="Z2928" i="20"/>
  <c r="Y2929" i="20"/>
  <c r="Z2929" i="20"/>
  <c r="Y2930" i="20"/>
  <c r="Z2930" i="20"/>
  <c r="Y2931" i="20"/>
  <c r="Z2931" i="20"/>
  <c r="Y2932" i="20"/>
  <c r="Z2932" i="20"/>
  <c r="Y2933" i="20"/>
  <c r="Z2933" i="20"/>
  <c r="Y2934" i="20"/>
  <c r="Z2934" i="20"/>
  <c r="Y2935" i="20"/>
  <c r="Z2935" i="20"/>
  <c r="Y2936" i="20"/>
  <c r="Z2936" i="20"/>
  <c r="Y2937" i="20"/>
  <c r="Z2937" i="20"/>
  <c r="Y2938" i="20"/>
  <c r="Z2938" i="20"/>
  <c r="Y2939" i="20"/>
  <c r="Z2939" i="20"/>
  <c r="Y2940" i="20"/>
  <c r="Z2940" i="20"/>
  <c r="Y2941" i="20"/>
  <c r="Z2941" i="20"/>
  <c r="Y2942" i="20"/>
  <c r="Z2942" i="20"/>
  <c r="Y2943" i="20"/>
  <c r="Z2943" i="20"/>
  <c r="Y2944" i="20"/>
  <c r="Z2944" i="20"/>
  <c r="Y2945" i="20"/>
  <c r="Z2945" i="20"/>
  <c r="Y2946" i="20"/>
  <c r="Z2946" i="20"/>
  <c r="Y2947" i="20"/>
  <c r="Z2947" i="20"/>
  <c r="Y2948" i="20"/>
  <c r="Z2948" i="20"/>
  <c r="Y2949" i="20"/>
  <c r="Z2949" i="20"/>
  <c r="Y2950" i="20"/>
  <c r="Z2950" i="20"/>
  <c r="Y2951" i="20"/>
  <c r="Z2951" i="20"/>
  <c r="Y2952" i="20"/>
  <c r="Z2952" i="20"/>
  <c r="Y2953" i="20"/>
  <c r="Z2953" i="20"/>
  <c r="Y2954" i="20"/>
  <c r="Z2954" i="20"/>
  <c r="Y2955" i="20"/>
  <c r="Z2955" i="20"/>
  <c r="Y2956" i="20"/>
  <c r="Z2956" i="20"/>
  <c r="Y2957" i="20"/>
  <c r="Z2957" i="20"/>
  <c r="Y2958" i="20"/>
  <c r="Z2958" i="20"/>
  <c r="Y2959" i="20"/>
  <c r="Z2959" i="20"/>
  <c r="Y2960" i="20"/>
  <c r="Z2960" i="20"/>
  <c r="Y2961" i="20"/>
  <c r="Z2961" i="20"/>
  <c r="Y2962" i="20"/>
  <c r="Z2962" i="20"/>
  <c r="Y2963" i="20"/>
  <c r="Z2963" i="20"/>
  <c r="Y2964" i="20"/>
  <c r="Z2964" i="20"/>
  <c r="Y2965" i="20"/>
  <c r="Z2965" i="20"/>
  <c r="Y2966" i="20"/>
  <c r="Z2966" i="20"/>
  <c r="Y2967" i="20"/>
  <c r="Z2967" i="20"/>
  <c r="Y2968" i="20"/>
  <c r="Z2968" i="20"/>
  <c r="Y2969" i="20"/>
  <c r="Z2969" i="20"/>
  <c r="Y2970" i="20"/>
  <c r="Z2970" i="20"/>
  <c r="Y2971" i="20"/>
  <c r="Z2971" i="20"/>
  <c r="Y2972" i="20"/>
  <c r="Z2972" i="20"/>
  <c r="Y2973" i="20"/>
  <c r="Z2973" i="20"/>
  <c r="Y2974" i="20"/>
  <c r="Z2974" i="20"/>
  <c r="Y2975" i="20"/>
  <c r="Z2975" i="20"/>
  <c r="Y2976" i="20"/>
  <c r="Z2976" i="20"/>
  <c r="Y2977" i="20"/>
  <c r="Z2977" i="20"/>
  <c r="Y2978" i="20"/>
  <c r="Z2978" i="20"/>
  <c r="Y2979" i="20"/>
  <c r="Z2979" i="20"/>
  <c r="Y2980" i="20"/>
  <c r="Z2980" i="20"/>
  <c r="Y2981" i="20"/>
  <c r="Z2981" i="20"/>
  <c r="Y2982" i="20"/>
  <c r="Z2982" i="20"/>
  <c r="Y2983" i="20"/>
  <c r="Z2983" i="20"/>
  <c r="Y2984" i="20"/>
  <c r="Z2984" i="20"/>
  <c r="Y2985" i="20"/>
  <c r="Z2985" i="20"/>
  <c r="Y2986" i="20"/>
  <c r="Z2986" i="20"/>
  <c r="Y2987" i="20"/>
  <c r="Z2987" i="20"/>
  <c r="Y2988" i="20"/>
  <c r="Z2988" i="20"/>
  <c r="Y2989" i="20"/>
  <c r="Z2989" i="20"/>
  <c r="Y2990" i="20"/>
  <c r="Z2990" i="20"/>
  <c r="Y2991" i="20"/>
  <c r="Z2991" i="20"/>
  <c r="Y2992" i="20"/>
  <c r="Z2992" i="20"/>
  <c r="Y2993" i="20"/>
  <c r="Z2993" i="20"/>
  <c r="Y2994" i="20"/>
  <c r="Z2994" i="20"/>
  <c r="Y2995" i="20"/>
  <c r="Z2995" i="20"/>
  <c r="Y2996" i="20"/>
  <c r="Z2996" i="20"/>
  <c r="Y2997" i="20"/>
  <c r="Z2997" i="20"/>
  <c r="Y2998" i="20"/>
  <c r="Z2998" i="20"/>
  <c r="Y2999" i="20"/>
  <c r="Z2999" i="20"/>
  <c r="Y3000" i="20"/>
  <c r="Z3000" i="20"/>
  <c r="Y3001" i="20"/>
  <c r="Z3001" i="20"/>
  <c r="Y3002" i="20"/>
  <c r="Z3002" i="20"/>
  <c r="Y3003" i="20"/>
  <c r="Z3003" i="20"/>
  <c r="Y3004" i="20"/>
  <c r="Z3004" i="20"/>
  <c r="Y3005" i="20"/>
  <c r="Z3005" i="20"/>
  <c r="Y3006" i="20"/>
  <c r="Z3006" i="20"/>
  <c r="Y3007" i="20"/>
  <c r="Z3007" i="20"/>
  <c r="Y3008" i="20"/>
  <c r="Z3008" i="20"/>
  <c r="Y3009" i="20"/>
  <c r="Z3009" i="20"/>
  <c r="Y3010" i="20"/>
  <c r="Z3010" i="20"/>
  <c r="Y3011" i="20"/>
  <c r="Z3011" i="20"/>
  <c r="Y3012" i="20"/>
  <c r="Z3012" i="20"/>
  <c r="Y3013" i="20"/>
  <c r="Z3013" i="20"/>
  <c r="Y3014" i="20"/>
  <c r="Z3014" i="20"/>
  <c r="Y3015" i="20"/>
  <c r="Z3015" i="20"/>
  <c r="R17" i="20" l="1"/>
  <c r="S17" i="20"/>
  <c r="T17" i="20"/>
  <c r="U17" i="20"/>
  <c r="R18" i="20"/>
  <c r="S18" i="20"/>
  <c r="T18" i="20"/>
  <c r="U18" i="20"/>
  <c r="R19" i="20"/>
  <c r="S19" i="20"/>
  <c r="T19" i="20"/>
  <c r="U19" i="20"/>
  <c r="R20" i="20"/>
  <c r="S20" i="20"/>
  <c r="T20" i="20"/>
  <c r="U20" i="20"/>
  <c r="R21" i="20"/>
  <c r="S21" i="20"/>
  <c r="T21" i="20"/>
  <c r="U21" i="20"/>
  <c r="R22" i="20"/>
  <c r="S22" i="20"/>
  <c r="T22" i="20"/>
  <c r="U22" i="20"/>
  <c r="R23" i="20"/>
  <c r="S23" i="20"/>
  <c r="T23" i="20"/>
  <c r="U23" i="20"/>
  <c r="R24" i="20"/>
  <c r="S24" i="20"/>
  <c r="T24" i="20"/>
  <c r="U24" i="20"/>
  <c r="R25" i="20"/>
  <c r="S25" i="20"/>
  <c r="T25" i="20"/>
  <c r="U25" i="20"/>
  <c r="R26" i="20"/>
  <c r="S26" i="20"/>
  <c r="T26" i="20"/>
  <c r="U26" i="20"/>
  <c r="P27" i="20"/>
  <c r="R27" i="20"/>
  <c r="S27" i="20"/>
  <c r="T27" i="20"/>
  <c r="U27" i="20"/>
  <c r="P28" i="20"/>
  <c r="R28" i="20"/>
  <c r="S28" i="20"/>
  <c r="T28" i="20"/>
  <c r="U28" i="20"/>
  <c r="P29" i="20"/>
  <c r="R29" i="20"/>
  <c r="S29" i="20"/>
  <c r="T29" i="20"/>
  <c r="U29" i="20"/>
  <c r="P30" i="20"/>
  <c r="R30" i="20"/>
  <c r="S30" i="20"/>
  <c r="T30" i="20"/>
  <c r="U30" i="20"/>
  <c r="P31" i="20"/>
  <c r="R31" i="20"/>
  <c r="S31" i="20"/>
  <c r="T31" i="20"/>
  <c r="U31" i="20"/>
  <c r="P32" i="20"/>
  <c r="R32" i="20"/>
  <c r="S32" i="20"/>
  <c r="T32" i="20"/>
  <c r="U32" i="20"/>
  <c r="P33" i="20"/>
  <c r="R33" i="20"/>
  <c r="S33" i="20"/>
  <c r="T33" i="20"/>
  <c r="U33" i="20"/>
  <c r="P34" i="20"/>
  <c r="R34" i="20"/>
  <c r="S34" i="20"/>
  <c r="T34" i="20"/>
  <c r="U34" i="20"/>
  <c r="P35" i="20"/>
  <c r="R35" i="20"/>
  <c r="S35" i="20"/>
  <c r="T35" i="20"/>
  <c r="U35" i="20"/>
  <c r="P36" i="20"/>
  <c r="R36" i="20"/>
  <c r="S36" i="20"/>
  <c r="T36" i="20"/>
  <c r="U36" i="20"/>
  <c r="P37" i="20"/>
  <c r="R37" i="20"/>
  <c r="S37" i="20"/>
  <c r="T37" i="20"/>
  <c r="U37" i="20"/>
  <c r="P38" i="20"/>
  <c r="R38" i="20"/>
  <c r="S38" i="20"/>
  <c r="T38" i="20"/>
  <c r="U38" i="20"/>
  <c r="P39" i="20"/>
  <c r="R39" i="20"/>
  <c r="S39" i="20"/>
  <c r="T39" i="20"/>
  <c r="U39" i="20"/>
  <c r="P40" i="20"/>
  <c r="R40" i="20"/>
  <c r="S40" i="20"/>
  <c r="T40" i="20"/>
  <c r="U40" i="20"/>
  <c r="P41" i="20"/>
  <c r="R41" i="20"/>
  <c r="S41" i="20"/>
  <c r="T41" i="20"/>
  <c r="U41" i="20"/>
  <c r="P42" i="20"/>
  <c r="R42" i="20"/>
  <c r="S42" i="20"/>
  <c r="T42" i="20"/>
  <c r="U42" i="20"/>
  <c r="P43" i="20"/>
  <c r="R43" i="20"/>
  <c r="S43" i="20"/>
  <c r="T43" i="20"/>
  <c r="U43" i="20"/>
  <c r="P44" i="20"/>
  <c r="R44" i="20"/>
  <c r="S44" i="20"/>
  <c r="T44" i="20"/>
  <c r="U44" i="20"/>
  <c r="P45" i="20"/>
  <c r="R45" i="20"/>
  <c r="S45" i="20"/>
  <c r="T45" i="20"/>
  <c r="U45" i="20"/>
  <c r="P46" i="20"/>
  <c r="R46" i="20"/>
  <c r="S46" i="20"/>
  <c r="T46" i="20"/>
  <c r="U46" i="20"/>
  <c r="P47" i="20"/>
  <c r="R47" i="20"/>
  <c r="S47" i="20"/>
  <c r="T47" i="20"/>
  <c r="U47" i="20"/>
  <c r="P48" i="20"/>
  <c r="R48" i="20"/>
  <c r="S48" i="20"/>
  <c r="T48" i="20"/>
  <c r="U48" i="20"/>
  <c r="P49" i="20"/>
  <c r="R49" i="20"/>
  <c r="S49" i="20"/>
  <c r="T49" i="20"/>
  <c r="U49" i="20"/>
  <c r="P50" i="20"/>
  <c r="R50" i="20"/>
  <c r="S50" i="20"/>
  <c r="T50" i="20"/>
  <c r="U50" i="20"/>
  <c r="P51" i="20"/>
  <c r="R51" i="20"/>
  <c r="S51" i="20"/>
  <c r="T51" i="20"/>
  <c r="U51" i="20"/>
  <c r="P52" i="20"/>
  <c r="R52" i="20"/>
  <c r="S52" i="20"/>
  <c r="T52" i="20"/>
  <c r="U52" i="20"/>
  <c r="P53" i="20"/>
  <c r="R53" i="20"/>
  <c r="S53" i="20"/>
  <c r="T53" i="20"/>
  <c r="U53" i="20"/>
  <c r="P54" i="20"/>
  <c r="R54" i="20"/>
  <c r="S54" i="20"/>
  <c r="T54" i="20"/>
  <c r="U54" i="20"/>
  <c r="P55" i="20"/>
  <c r="R55" i="20"/>
  <c r="S55" i="20"/>
  <c r="T55" i="20"/>
  <c r="U55" i="20"/>
  <c r="P56" i="20"/>
  <c r="R56" i="20"/>
  <c r="S56" i="20"/>
  <c r="T56" i="20"/>
  <c r="U56" i="20"/>
  <c r="P57" i="20"/>
  <c r="R57" i="20"/>
  <c r="S57" i="20"/>
  <c r="T57" i="20"/>
  <c r="U57" i="20"/>
  <c r="P58" i="20"/>
  <c r="R58" i="20"/>
  <c r="S58" i="20"/>
  <c r="T58" i="20"/>
  <c r="U58" i="20"/>
  <c r="P59" i="20"/>
  <c r="R59" i="20"/>
  <c r="S59" i="20"/>
  <c r="T59" i="20"/>
  <c r="U59" i="20"/>
  <c r="P60" i="20"/>
  <c r="R60" i="20"/>
  <c r="S60" i="20"/>
  <c r="T60" i="20"/>
  <c r="U60" i="20"/>
  <c r="P61" i="20"/>
  <c r="R61" i="20"/>
  <c r="S61" i="20"/>
  <c r="T61" i="20"/>
  <c r="U61" i="20"/>
  <c r="P62" i="20"/>
  <c r="R62" i="20"/>
  <c r="S62" i="20"/>
  <c r="T62" i="20"/>
  <c r="U62" i="20"/>
  <c r="P63" i="20"/>
  <c r="R63" i="20"/>
  <c r="S63" i="20"/>
  <c r="T63" i="20"/>
  <c r="U63" i="20"/>
  <c r="P64" i="20"/>
  <c r="R64" i="20"/>
  <c r="S64" i="20"/>
  <c r="T64" i="20"/>
  <c r="U64" i="20"/>
  <c r="P65" i="20"/>
  <c r="R65" i="20"/>
  <c r="S65" i="20"/>
  <c r="T65" i="20"/>
  <c r="U65" i="20"/>
  <c r="P66" i="20"/>
  <c r="R66" i="20"/>
  <c r="S66" i="20"/>
  <c r="T66" i="20"/>
  <c r="U66" i="20"/>
  <c r="P67" i="20"/>
  <c r="R67" i="20"/>
  <c r="S67" i="20"/>
  <c r="T67" i="20"/>
  <c r="U67" i="20"/>
  <c r="P68" i="20"/>
  <c r="R68" i="20"/>
  <c r="S68" i="20"/>
  <c r="T68" i="20"/>
  <c r="U68" i="20"/>
  <c r="P69" i="20"/>
  <c r="R69" i="20"/>
  <c r="S69" i="20"/>
  <c r="T69" i="20"/>
  <c r="U69" i="20"/>
  <c r="P70" i="20"/>
  <c r="R70" i="20"/>
  <c r="S70" i="20"/>
  <c r="T70" i="20"/>
  <c r="U70" i="20"/>
  <c r="P71" i="20"/>
  <c r="R71" i="20"/>
  <c r="S71" i="20"/>
  <c r="T71" i="20"/>
  <c r="U71" i="20"/>
  <c r="P72" i="20"/>
  <c r="R72" i="20"/>
  <c r="S72" i="20"/>
  <c r="T72" i="20"/>
  <c r="U72" i="20"/>
  <c r="P73" i="20"/>
  <c r="R73" i="20"/>
  <c r="S73" i="20"/>
  <c r="T73" i="20"/>
  <c r="U73" i="20"/>
  <c r="P74" i="20"/>
  <c r="R74" i="20"/>
  <c r="S74" i="20"/>
  <c r="T74" i="20"/>
  <c r="U74" i="20"/>
  <c r="P75" i="20"/>
  <c r="R75" i="20"/>
  <c r="S75" i="20"/>
  <c r="T75" i="20"/>
  <c r="U75" i="20"/>
  <c r="P76" i="20"/>
  <c r="R76" i="20"/>
  <c r="S76" i="20"/>
  <c r="T76" i="20"/>
  <c r="U76" i="20"/>
  <c r="P77" i="20"/>
  <c r="R77" i="20"/>
  <c r="S77" i="20"/>
  <c r="T77" i="20"/>
  <c r="U77" i="20"/>
  <c r="P78" i="20"/>
  <c r="R78" i="20"/>
  <c r="S78" i="20"/>
  <c r="T78" i="20"/>
  <c r="U78" i="20"/>
  <c r="P79" i="20"/>
  <c r="R79" i="20"/>
  <c r="S79" i="20"/>
  <c r="T79" i="20"/>
  <c r="U79" i="20"/>
  <c r="P80" i="20"/>
  <c r="R80" i="20"/>
  <c r="S80" i="20"/>
  <c r="T80" i="20"/>
  <c r="U80" i="20"/>
  <c r="P81" i="20"/>
  <c r="R81" i="20"/>
  <c r="S81" i="20"/>
  <c r="T81" i="20"/>
  <c r="U81" i="20"/>
  <c r="P82" i="20"/>
  <c r="R82" i="20"/>
  <c r="S82" i="20"/>
  <c r="T82" i="20"/>
  <c r="U82" i="20"/>
  <c r="P83" i="20"/>
  <c r="R83" i="20"/>
  <c r="S83" i="20"/>
  <c r="T83" i="20"/>
  <c r="U83" i="20"/>
  <c r="P84" i="20"/>
  <c r="R84" i="20"/>
  <c r="S84" i="20"/>
  <c r="T84" i="20"/>
  <c r="U84" i="20"/>
  <c r="P85" i="20"/>
  <c r="R85" i="20"/>
  <c r="S85" i="20"/>
  <c r="T85" i="20"/>
  <c r="U85" i="20"/>
  <c r="P86" i="20"/>
  <c r="R86" i="20"/>
  <c r="S86" i="20"/>
  <c r="T86" i="20"/>
  <c r="U86" i="20"/>
  <c r="P87" i="20"/>
  <c r="R87" i="20"/>
  <c r="S87" i="20"/>
  <c r="T87" i="20"/>
  <c r="U87" i="20"/>
  <c r="P88" i="20"/>
  <c r="R88" i="20"/>
  <c r="S88" i="20"/>
  <c r="T88" i="20"/>
  <c r="U88" i="20"/>
  <c r="P89" i="20"/>
  <c r="R89" i="20"/>
  <c r="S89" i="20"/>
  <c r="T89" i="20"/>
  <c r="U89" i="20"/>
  <c r="P90" i="20"/>
  <c r="R90" i="20"/>
  <c r="S90" i="20"/>
  <c r="T90" i="20"/>
  <c r="U90" i="20"/>
  <c r="P91" i="20"/>
  <c r="R91" i="20"/>
  <c r="S91" i="20"/>
  <c r="T91" i="20"/>
  <c r="U91" i="20"/>
  <c r="P92" i="20"/>
  <c r="R92" i="20"/>
  <c r="S92" i="20"/>
  <c r="T92" i="20"/>
  <c r="U92" i="20"/>
  <c r="P93" i="20"/>
  <c r="R93" i="20"/>
  <c r="S93" i="20"/>
  <c r="T93" i="20"/>
  <c r="U93" i="20"/>
  <c r="P94" i="20"/>
  <c r="R94" i="20"/>
  <c r="S94" i="20"/>
  <c r="T94" i="20"/>
  <c r="U94" i="20"/>
  <c r="P95" i="20"/>
  <c r="R95" i="20"/>
  <c r="S95" i="20"/>
  <c r="T95" i="20"/>
  <c r="U95" i="20"/>
  <c r="P96" i="20"/>
  <c r="R96" i="20"/>
  <c r="S96" i="20"/>
  <c r="T96" i="20"/>
  <c r="U96" i="20"/>
  <c r="P97" i="20"/>
  <c r="R97" i="20"/>
  <c r="S97" i="20"/>
  <c r="T97" i="20"/>
  <c r="U97" i="20"/>
  <c r="P98" i="20"/>
  <c r="R98" i="20"/>
  <c r="S98" i="20"/>
  <c r="T98" i="20"/>
  <c r="U98" i="20"/>
  <c r="P99" i="20"/>
  <c r="R99" i="20"/>
  <c r="S99" i="20"/>
  <c r="T99" i="20"/>
  <c r="U99" i="20"/>
  <c r="P100" i="20"/>
  <c r="R100" i="20"/>
  <c r="S100" i="20"/>
  <c r="T100" i="20"/>
  <c r="U100" i="20"/>
  <c r="P101" i="20"/>
  <c r="R101" i="20"/>
  <c r="S101" i="20"/>
  <c r="T101" i="20"/>
  <c r="U101" i="20"/>
  <c r="P102" i="20"/>
  <c r="R102" i="20"/>
  <c r="S102" i="20"/>
  <c r="T102" i="20"/>
  <c r="U102" i="20"/>
  <c r="P103" i="20"/>
  <c r="R103" i="20"/>
  <c r="S103" i="20"/>
  <c r="T103" i="20"/>
  <c r="U103" i="20"/>
  <c r="P104" i="20"/>
  <c r="R104" i="20"/>
  <c r="S104" i="20"/>
  <c r="T104" i="20"/>
  <c r="U104" i="20"/>
  <c r="P105" i="20"/>
  <c r="R105" i="20"/>
  <c r="S105" i="20"/>
  <c r="T105" i="20"/>
  <c r="U105" i="20"/>
  <c r="P106" i="20"/>
  <c r="R106" i="20"/>
  <c r="S106" i="20"/>
  <c r="T106" i="20"/>
  <c r="U106" i="20"/>
  <c r="P107" i="20"/>
  <c r="R107" i="20"/>
  <c r="S107" i="20"/>
  <c r="T107" i="20"/>
  <c r="U107" i="20"/>
  <c r="P108" i="20"/>
  <c r="R108" i="20"/>
  <c r="S108" i="20"/>
  <c r="T108" i="20"/>
  <c r="U108" i="20"/>
  <c r="P109" i="20"/>
  <c r="R109" i="20"/>
  <c r="S109" i="20"/>
  <c r="T109" i="20"/>
  <c r="U109" i="20"/>
  <c r="P110" i="20"/>
  <c r="R110" i="20"/>
  <c r="S110" i="20"/>
  <c r="T110" i="20"/>
  <c r="U110" i="20"/>
  <c r="P111" i="20"/>
  <c r="R111" i="20"/>
  <c r="S111" i="20"/>
  <c r="T111" i="20"/>
  <c r="U111" i="20"/>
  <c r="P112" i="20"/>
  <c r="R112" i="20"/>
  <c r="S112" i="20"/>
  <c r="T112" i="20"/>
  <c r="U112" i="20"/>
  <c r="P113" i="20"/>
  <c r="R113" i="20"/>
  <c r="S113" i="20"/>
  <c r="T113" i="20"/>
  <c r="U113" i="20"/>
  <c r="P114" i="20"/>
  <c r="R114" i="20"/>
  <c r="S114" i="20"/>
  <c r="T114" i="20"/>
  <c r="U114" i="20"/>
  <c r="P115" i="20"/>
  <c r="R115" i="20"/>
  <c r="S115" i="20"/>
  <c r="T115" i="20"/>
  <c r="U115" i="20"/>
  <c r="P116" i="20"/>
  <c r="R116" i="20"/>
  <c r="S116" i="20"/>
  <c r="T116" i="20"/>
  <c r="U116" i="20"/>
  <c r="P117" i="20"/>
  <c r="R117" i="20"/>
  <c r="S117" i="20"/>
  <c r="T117" i="20"/>
  <c r="U117" i="20"/>
  <c r="P118" i="20"/>
  <c r="R118" i="20"/>
  <c r="S118" i="20"/>
  <c r="T118" i="20"/>
  <c r="U118" i="20"/>
  <c r="P119" i="20"/>
  <c r="R119" i="20"/>
  <c r="S119" i="20"/>
  <c r="T119" i="20"/>
  <c r="U119" i="20"/>
  <c r="P120" i="20"/>
  <c r="R120" i="20"/>
  <c r="S120" i="20"/>
  <c r="T120" i="20"/>
  <c r="U120" i="20"/>
  <c r="P121" i="20"/>
  <c r="R121" i="20"/>
  <c r="S121" i="20"/>
  <c r="T121" i="20"/>
  <c r="U121" i="20"/>
  <c r="P122" i="20"/>
  <c r="R122" i="20"/>
  <c r="S122" i="20"/>
  <c r="T122" i="20"/>
  <c r="U122" i="20"/>
  <c r="P123" i="20"/>
  <c r="R123" i="20"/>
  <c r="S123" i="20"/>
  <c r="T123" i="20"/>
  <c r="U123" i="20"/>
  <c r="P124" i="20"/>
  <c r="R124" i="20"/>
  <c r="S124" i="20"/>
  <c r="T124" i="20"/>
  <c r="U124" i="20"/>
  <c r="P125" i="20"/>
  <c r="R125" i="20"/>
  <c r="S125" i="20"/>
  <c r="T125" i="20"/>
  <c r="U125" i="20"/>
  <c r="P126" i="20"/>
  <c r="R126" i="20"/>
  <c r="S126" i="20"/>
  <c r="T126" i="20"/>
  <c r="U126" i="20"/>
  <c r="P127" i="20"/>
  <c r="R127" i="20"/>
  <c r="S127" i="20"/>
  <c r="T127" i="20"/>
  <c r="U127" i="20"/>
  <c r="P128" i="20"/>
  <c r="R128" i="20"/>
  <c r="S128" i="20"/>
  <c r="T128" i="20"/>
  <c r="U128" i="20"/>
  <c r="P129" i="20"/>
  <c r="R129" i="20"/>
  <c r="S129" i="20"/>
  <c r="T129" i="20"/>
  <c r="U129" i="20"/>
  <c r="P130" i="20"/>
  <c r="R130" i="20"/>
  <c r="S130" i="20"/>
  <c r="T130" i="20"/>
  <c r="U130" i="20"/>
  <c r="P131" i="20"/>
  <c r="R131" i="20"/>
  <c r="S131" i="20"/>
  <c r="T131" i="20"/>
  <c r="U131" i="20"/>
  <c r="P132" i="20"/>
  <c r="R132" i="20"/>
  <c r="S132" i="20"/>
  <c r="T132" i="20"/>
  <c r="U132" i="20"/>
  <c r="P133" i="20"/>
  <c r="R133" i="20"/>
  <c r="S133" i="20"/>
  <c r="T133" i="20"/>
  <c r="U133" i="20"/>
  <c r="P134" i="20"/>
  <c r="R134" i="20"/>
  <c r="S134" i="20"/>
  <c r="T134" i="20"/>
  <c r="U134" i="20"/>
  <c r="P135" i="20"/>
  <c r="R135" i="20"/>
  <c r="S135" i="20"/>
  <c r="T135" i="20"/>
  <c r="U135" i="20"/>
  <c r="P136" i="20"/>
  <c r="R136" i="20"/>
  <c r="S136" i="20"/>
  <c r="T136" i="20"/>
  <c r="U136" i="20"/>
  <c r="P137" i="20"/>
  <c r="R137" i="20"/>
  <c r="S137" i="20"/>
  <c r="T137" i="20"/>
  <c r="U137" i="20"/>
  <c r="P138" i="20"/>
  <c r="R138" i="20"/>
  <c r="S138" i="20"/>
  <c r="T138" i="20"/>
  <c r="U138" i="20"/>
  <c r="P139" i="20"/>
  <c r="R139" i="20"/>
  <c r="S139" i="20"/>
  <c r="T139" i="20"/>
  <c r="U139" i="20"/>
  <c r="P140" i="20"/>
  <c r="R140" i="20"/>
  <c r="S140" i="20"/>
  <c r="T140" i="20"/>
  <c r="U140" i="20"/>
  <c r="P141" i="20"/>
  <c r="R141" i="20"/>
  <c r="S141" i="20"/>
  <c r="T141" i="20"/>
  <c r="U141" i="20"/>
  <c r="P142" i="20"/>
  <c r="R142" i="20"/>
  <c r="S142" i="20"/>
  <c r="T142" i="20"/>
  <c r="U142" i="20"/>
  <c r="P143" i="20"/>
  <c r="R143" i="20"/>
  <c r="S143" i="20"/>
  <c r="T143" i="20"/>
  <c r="U143" i="20"/>
  <c r="P144" i="20"/>
  <c r="R144" i="20"/>
  <c r="S144" i="20"/>
  <c r="T144" i="20"/>
  <c r="U144" i="20"/>
  <c r="P145" i="20"/>
  <c r="R145" i="20"/>
  <c r="S145" i="20"/>
  <c r="T145" i="20"/>
  <c r="U145" i="20"/>
  <c r="P146" i="20"/>
  <c r="R146" i="20"/>
  <c r="S146" i="20"/>
  <c r="T146" i="20"/>
  <c r="U146" i="20"/>
  <c r="P147" i="20"/>
  <c r="R147" i="20"/>
  <c r="S147" i="20"/>
  <c r="T147" i="20"/>
  <c r="U147" i="20"/>
  <c r="P148" i="20"/>
  <c r="R148" i="20"/>
  <c r="S148" i="20"/>
  <c r="T148" i="20"/>
  <c r="U148" i="20"/>
  <c r="P149" i="20"/>
  <c r="R149" i="20"/>
  <c r="S149" i="20"/>
  <c r="T149" i="20"/>
  <c r="U149" i="20"/>
  <c r="P150" i="20"/>
  <c r="R150" i="20"/>
  <c r="S150" i="20"/>
  <c r="T150" i="20"/>
  <c r="U150" i="20"/>
  <c r="P151" i="20"/>
  <c r="R151" i="20"/>
  <c r="S151" i="20"/>
  <c r="T151" i="20"/>
  <c r="U151" i="20"/>
  <c r="P152" i="20"/>
  <c r="R152" i="20"/>
  <c r="S152" i="20"/>
  <c r="T152" i="20"/>
  <c r="U152" i="20"/>
  <c r="P153" i="20"/>
  <c r="R153" i="20"/>
  <c r="S153" i="20"/>
  <c r="T153" i="20"/>
  <c r="U153" i="20"/>
  <c r="P154" i="20"/>
  <c r="R154" i="20"/>
  <c r="S154" i="20"/>
  <c r="T154" i="20"/>
  <c r="U154" i="20"/>
  <c r="P155" i="20"/>
  <c r="R155" i="20"/>
  <c r="S155" i="20"/>
  <c r="T155" i="20"/>
  <c r="U155" i="20"/>
  <c r="P156" i="20"/>
  <c r="R156" i="20"/>
  <c r="S156" i="20"/>
  <c r="T156" i="20"/>
  <c r="U156" i="20"/>
  <c r="P157" i="20"/>
  <c r="R157" i="20"/>
  <c r="S157" i="20"/>
  <c r="T157" i="20"/>
  <c r="U157" i="20"/>
  <c r="P158" i="20"/>
  <c r="R158" i="20"/>
  <c r="S158" i="20"/>
  <c r="T158" i="20"/>
  <c r="U158" i="20"/>
  <c r="P159" i="20"/>
  <c r="R159" i="20"/>
  <c r="S159" i="20"/>
  <c r="T159" i="20"/>
  <c r="U159" i="20"/>
  <c r="P160" i="20"/>
  <c r="R160" i="20"/>
  <c r="S160" i="20"/>
  <c r="T160" i="20"/>
  <c r="U160" i="20"/>
  <c r="P161" i="20"/>
  <c r="R161" i="20"/>
  <c r="S161" i="20"/>
  <c r="T161" i="20"/>
  <c r="U161" i="20"/>
  <c r="P162" i="20"/>
  <c r="R162" i="20"/>
  <c r="S162" i="20"/>
  <c r="T162" i="20"/>
  <c r="U162" i="20"/>
  <c r="P163" i="20"/>
  <c r="R163" i="20"/>
  <c r="S163" i="20"/>
  <c r="T163" i="20"/>
  <c r="U163" i="20"/>
  <c r="P164" i="20"/>
  <c r="R164" i="20"/>
  <c r="S164" i="20"/>
  <c r="T164" i="20"/>
  <c r="U164" i="20"/>
  <c r="P165" i="20"/>
  <c r="R165" i="20"/>
  <c r="S165" i="20"/>
  <c r="T165" i="20"/>
  <c r="U165" i="20"/>
  <c r="P166" i="20"/>
  <c r="R166" i="20"/>
  <c r="S166" i="20"/>
  <c r="T166" i="20"/>
  <c r="U166" i="20"/>
  <c r="P167" i="20"/>
  <c r="R167" i="20"/>
  <c r="S167" i="20"/>
  <c r="T167" i="20"/>
  <c r="U167" i="20"/>
  <c r="P168" i="20"/>
  <c r="R168" i="20"/>
  <c r="S168" i="20"/>
  <c r="T168" i="20"/>
  <c r="U168" i="20"/>
  <c r="P169" i="20"/>
  <c r="R169" i="20"/>
  <c r="S169" i="20"/>
  <c r="T169" i="20"/>
  <c r="U169" i="20"/>
  <c r="P170" i="20"/>
  <c r="R170" i="20"/>
  <c r="S170" i="20"/>
  <c r="T170" i="20"/>
  <c r="U170" i="20"/>
  <c r="P171" i="20"/>
  <c r="R171" i="20"/>
  <c r="S171" i="20"/>
  <c r="T171" i="20"/>
  <c r="U171" i="20"/>
  <c r="P172" i="20"/>
  <c r="R172" i="20"/>
  <c r="S172" i="20"/>
  <c r="T172" i="20"/>
  <c r="U172" i="20"/>
  <c r="P173" i="20"/>
  <c r="R173" i="20"/>
  <c r="S173" i="20"/>
  <c r="T173" i="20"/>
  <c r="U173" i="20"/>
  <c r="P174" i="20"/>
  <c r="R174" i="20"/>
  <c r="S174" i="20"/>
  <c r="T174" i="20"/>
  <c r="U174" i="20"/>
  <c r="P175" i="20"/>
  <c r="R175" i="20"/>
  <c r="S175" i="20"/>
  <c r="T175" i="20"/>
  <c r="U175" i="20"/>
  <c r="P176" i="20"/>
  <c r="R176" i="20"/>
  <c r="S176" i="20"/>
  <c r="T176" i="20"/>
  <c r="U176" i="20"/>
  <c r="P177" i="20"/>
  <c r="R177" i="20"/>
  <c r="S177" i="20"/>
  <c r="T177" i="20"/>
  <c r="U177" i="20"/>
  <c r="P178" i="20"/>
  <c r="R178" i="20"/>
  <c r="S178" i="20"/>
  <c r="T178" i="20"/>
  <c r="U178" i="20"/>
  <c r="P179" i="20"/>
  <c r="R179" i="20"/>
  <c r="S179" i="20"/>
  <c r="T179" i="20"/>
  <c r="U179" i="20"/>
  <c r="P180" i="20"/>
  <c r="R180" i="20"/>
  <c r="S180" i="20"/>
  <c r="T180" i="20"/>
  <c r="U180" i="20"/>
  <c r="P181" i="20"/>
  <c r="R181" i="20"/>
  <c r="S181" i="20"/>
  <c r="T181" i="20"/>
  <c r="U181" i="20"/>
  <c r="P182" i="20"/>
  <c r="R182" i="20"/>
  <c r="S182" i="20"/>
  <c r="T182" i="20"/>
  <c r="U182" i="20"/>
  <c r="P183" i="20"/>
  <c r="R183" i="20"/>
  <c r="S183" i="20"/>
  <c r="T183" i="20"/>
  <c r="U183" i="20"/>
  <c r="P184" i="20"/>
  <c r="R184" i="20"/>
  <c r="S184" i="20"/>
  <c r="T184" i="20"/>
  <c r="U184" i="20"/>
  <c r="P185" i="20"/>
  <c r="R185" i="20"/>
  <c r="S185" i="20"/>
  <c r="T185" i="20"/>
  <c r="U185" i="20"/>
  <c r="P186" i="20"/>
  <c r="R186" i="20"/>
  <c r="S186" i="20"/>
  <c r="T186" i="20"/>
  <c r="U186" i="20"/>
  <c r="P187" i="20"/>
  <c r="R187" i="20"/>
  <c r="S187" i="20"/>
  <c r="T187" i="20"/>
  <c r="U187" i="20"/>
  <c r="P188" i="20"/>
  <c r="R188" i="20"/>
  <c r="S188" i="20"/>
  <c r="T188" i="20"/>
  <c r="U188" i="20"/>
  <c r="P189" i="20"/>
  <c r="R189" i="20"/>
  <c r="S189" i="20"/>
  <c r="T189" i="20"/>
  <c r="U189" i="20"/>
  <c r="P190" i="20"/>
  <c r="R190" i="20"/>
  <c r="S190" i="20"/>
  <c r="T190" i="20"/>
  <c r="U190" i="20"/>
  <c r="P191" i="20"/>
  <c r="R191" i="20"/>
  <c r="S191" i="20"/>
  <c r="T191" i="20"/>
  <c r="U191" i="20"/>
  <c r="P192" i="20"/>
  <c r="R192" i="20"/>
  <c r="S192" i="20"/>
  <c r="T192" i="20"/>
  <c r="U192" i="20"/>
  <c r="P193" i="20"/>
  <c r="R193" i="20"/>
  <c r="S193" i="20"/>
  <c r="T193" i="20"/>
  <c r="U193" i="20"/>
  <c r="P194" i="20"/>
  <c r="R194" i="20"/>
  <c r="S194" i="20"/>
  <c r="T194" i="20"/>
  <c r="U194" i="20"/>
  <c r="P195" i="20"/>
  <c r="R195" i="20"/>
  <c r="S195" i="20"/>
  <c r="T195" i="20"/>
  <c r="U195" i="20"/>
  <c r="P196" i="20"/>
  <c r="R196" i="20"/>
  <c r="S196" i="20"/>
  <c r="T196" i="20"/>
  <c r="U196" i="20"/>
  <c r="P197" i="20"/>
  <c r="R197" i="20"/>
  <c r="S197" i="20"/>
  <c r="T197" i="20"/>
  <c r="U197" i="20"/>
  <c r="P198" i="20"/>
  <c r="R198" i="20"/>
  <c r="S198" i="20"/>
  <c r="T198" i="20"/>
  <c r="U198" i="20"/>
  <c r="P199" i="20"/>
  <c r="R199" i="20"/>
  <c r="S199" i="20"/>
  <c r="T199" i="20"/>
  <c r="U199" i="20"/>
  <c r="P200" i="20"/>
  <c r="R200" i="20"/>
  <c r="S200" i="20"/>
  <c r="T200" i="20"/>
  <c r="U200" i="20"/>
  <c r="P201" i="20"/>
  <c r="R201" i="20"/>
  <c r="S201" i="20"/>
  <c r="T201" i="20"/>
  <c r="U201" i="20"/>
  <c r="P202" i="20"/>
  <c r="R202" i="20"/>
  <c r="S202" i="20"/>
  <c r="T202" i="20"/>
  <c r="U202" i="20"/>
  <c r="P203" i="20"/>
  <c r="R203" i="20"/>
  <c r="S203" i="20"/>
  <c r="T203" i="20"/>
  <c r="U203" i="20"/>
  <c r="P204" i="20"/>
  <c r="R204" i="20"/>
  <c r="S204" i="20"/>
  <c r="T204" i="20"/>
  <c r="U204" i="20"/>
  <c r="P205" i="20"/>
  <c r="R205" i="20"/>
  <c r="S205" i="20"/>
  <c r="T205" i="20"/>
  <c r="U205" i="20"/>
  <c r="P206" i="20"/>
  <c r="R206" i="20"/>
  <c r="S206" i="20"/>
  <c r="T206" i="20"/>
  <c r="U206" i="20"/>
  <c r="P207" i="20"/>
  <c r="R207" i="20"/>
  <c r="S207" i="20"/>
  <c r="T207" i="20"/>
  <c r="U207" i="20"/>
  <c r="P208" i="20"/>
  <c r="R208" i="20"/>
  <c r="S208" i="20"/>
  <c r="T208" i="20"/>
  <c r="U208" i="20"/>
  <c r="P209" i="20"/>
  <c r="R209" i="20"/>
  <c r="S209" i="20"/>
  <c r="T209" i="20"/>
  <c r="U209" i="20"/>
  <c r="P210" i="20"/>
  <c r="R210" i="20"/>
  <c r="S210" i="20"/>
  <c r="T210" i="20"/>
  <c r="U210" i="20"/>
  <c r="P211" i="20"/>
  <c r="R211" i="20"/>
  <c r="S211" i="20"/>
  <c r="T211" i="20"/>
  <c r="U211" i="20"/>
  <c r="P212" i="20"/>
  <c r="R212" i="20"/>
  <c r="S212" i="20"/>
  <c r="T212" i="20"/>
  <c r="U212" i="20"/>
  <c r="P213" i="20"/>
  <c r="R213" i="20"/>
  <c r="S213" i="20"/>
  <c r="T213" i="20"/>
  <c r="U213" i="20"/>
  <c r="P214" i="20"/>
  <c r="R214" i="20"/>
  <c r="S214" i="20"/>
  <c r="T214" i="20"/>
  <c r="U214" i="20"/>
  <c r="P215" i="20"/>
  <c r="R215" i="20"/>
  <c r="S215" i="20"/>
  <c r="T215" i="20"/>
  <c r="U215" i="20"/>
  <c r="P216" i="20"/>
  <c r="R216" i="20"/>
  <c r="S216" i="20"/>
  <c r="T216" i="20"/>
  <c r="U216" i="20"/>
  <c r="P217" i="20"/>
  <c r="R217" i="20"/>
  <c r="S217" i="20"/>
  <c r="T217" i="20"/>
  <c r="U217" i="20"/>
  <c r="P218" i="20"/>
  <c r="R218" i="20"/>
  <c r="S218" i="20"/>
  <c r="T218" i="20"/>
  <c r="U218" i="20"/>
  <c r="P219" i="20"/>
  <c r="R219" i="20"/>
  <c r="S219" i="20"/>
  <c r="T219" i="20"/>
  <c r="U219" i="20"/>
  <c r="P220" i="20"/>
  <c r="R220" i="20"/>
  <c r="S220" i="20"/>
  <c r="T220" i="20"/>
  <c r="U220" i="20"/>
  <c r="P221" i="20"/>
  <c r="R221" i="20"/>
  <c r="S221" i="20"/>
  <c r="T221" i="20"/>
  <c r="U221" i="20"/>
  <c r="P222" i="20"/>
  <c r="R222" i="20"/>
  <c r="S222" i="20"/>
  <c r="T222" i="20"/>
  <c r="U222" i="20"/>
  <c r="P223" i="20"/>
  <c r="R223" i="20"/>
  <c r="S223" i="20"/>
  <c r="T223" i="20"/>
  <c r="U223" i="20"/>
  <c r="P224" i="20"/>
  <c r="R224" i="20"/>
  <c r="S224" i="20"/>
  <c r="T224" i="20"/>
  <c r="U224" i="20"/>
  <c r="P225" i="20"/>
  <c r="R225" i="20"/>
  <c r="S225" i="20"/>
  <c r="T225" i="20"/>
  <c r="U225" i="20"/>
  <c r="P226" i="20"/>
  <c r="R226" i="20"/>
  <c r="S226" i="20"/>
  <c r="T226" i="20"/>
  <c r="U226" i="20"/>
  <c r="P227" i="20"/>
  <c r="R227" i="20"/>
  <c r="S227" i="20"/>
  <c r="T227" i="20"/>
  <c r="U227" i="20"/>
  <c r="P228" i="20"/>
  <c r="R228" i="20"/>
  <c r="S228" i="20"/>
  <c r="T228" i="20"/>
  <c r="U228" i="20"/>
  <c r="P229" i="20"/>
  <c r="R229" i="20"/>
  <c r="S229" i="20"/>
  <c r="T229" i="20"/>
  <c r="U229" i="20"/>
  <c r="P230" i="20"/>
  <c r="R230" i="20"/>
  <c r="S230" i="20"/>
  <c r="T230" i="20"/>
  <c r="U230" i="20"/>
  <c r="P231" i="20"/>
  <c r="R231" i="20"/>
  <c r="S231" i="20"/>
  <c r="T231" i="20"/>
  <c r="U231" i="20"/>
  <c r="P232" i="20"/>
  <c r="R232" i="20"/>
  <c r="S232" i="20"/>
  <c r="T232" i="20"/>
  <c r="U232" i="20"/>
  <c r="P233" i="20"/>
  <c r="R233" i="20"/>
  <c r="S233" i="20"/>
  <c r="T233" i="20"/>
  <c r="U233" i="20"/>
  <c r="P234" i="20"/>
  <c r="R234" i="20"/>
  <c r="S234" i="20"/>
  <c r="T234" i="20"/>
  <c r="U234" i="20"/>
  <c r="P235" i="20"/>
  <c r="R235" i="20"/>
  <c r="S235" i="20"/>
  <c r="T235" i="20"/>
  <c r="U235" i="20"/>
  <c r="P236" i="20"/>
  <c r="R236" i="20"/>
  <c r="S236" i="20"/>
  <c r="T236" i="20"/>
  <c r="U236" i="20"/>
  <c r="P237" i="20"/>
  <c r="R237" i="20"/>
  <c r="S237" i="20"/>
  <c r="T237" i="20"/>
  <c r="U237" i="20"/>
  <c r="P238" i="20"/>
  <c r="R238" i="20"/>
  <c r="S238" i="20"/>
  <c r="T238" i="20"/>
  <c r="U238" i="20"/>
  <c r="P239" i="20"/>
  <c r="R239" i="20"/>
  <c r="S239" i="20"/>
  <c r="T239" i="20"/>
  <c r="U239" i="20"/>
  <c r="P240" i="20"/>
  <c r="R240" i="20"/>
  <c r="S240" i="20"/>
  <c r="T240" i="20"/>
  <c r="U240" i="20"/>
  <c r="P241" i="20"/>
  <c r="R241" i="20"/>
  <c r="S241" i="20"/>
  <c r="T241" i="20"/>
  <c r="U241" i="20"/>
  <c r="P242" i="20"/>
  <c r="R242" i="20"/>
  <c r="S242" i="20"/>
  <c r="T242" i="20"/>
  <c r="U242" i="20"/>
  <c r="P243" i="20"/>
  <c r="R243" i="20"/>
  <c r="S243" i="20"/>
  <c r="T243" i="20"/>
  <c r="U243" i="20"/>
  <c r="P244" i="20"/>
  <c r="R244" i="20"/>
  <c r="S244" i="20"/>
  <c r="T244" i="20"/>
  <c r="U244" i="20"/>
  <c r="P245" i="20"/>
  <c r="R245" i="20"/>
  <c r="S245" i="20"/>
  <c r="T245" i="20"/>
  <c r="U245" i="20"/>
  <c r="P246" i="20"/>
  <c r="R246" i="20"/>
  <c r="S246" i="20"/>
  <c r="T246" i="20"/>
  <c r="U246" i="20"/>
  <c r="P247" i="20"/>
  <c r="R247" i="20"/>
  <c r="S247" i="20"/>
  <c r="T247" i="20"/>
  <c r="U247" i="20"/>
  <c r="P248" i="20"/>
  <c r="R248" i="20"/>
  <c r="S248" i="20"/>
  <c r="T248" i="20"/>
  <c r="U248" i="20"/>
  <c r="P249" i="20"/>
  <c r="R249" i="20"/>
  <c r="S249" i="20"/>
  <c r="T249" i="20"/>
  <c r="U249" i="20"/>
  <c r="P250" i="20"/>
  <c r="R250" i="20"/>
  <c r="S250" i="20"/>
  <c r="T250" i="20"/>
  <c r="U250" i="20"/>
  <c r="P251" i="20"/>
  <c r="R251" i="20"/>
  <c r="S251" i="20"/>
  <c r="T251" i="20"/>
  <c r="U251" i="20"/>
  <c r="P252" i="20"/>
  <c r="R252" i="20"/>
  <c r="S252" i="20"/>
  <c r="T252" i="20"/>
  <c r="U252" i="20"/>
  <c r="P253" i="20"/>
  <c r="R253" i="20"/>
  <c r="S253" i="20"/>
  <c r="T253" i="20"/>
  <c r="U253" i="20"/>
  <c r="P254" i="20"/>
  <c r="R254" i="20"/>
  <c r="S254" i="20"/>
  <c r="T254" i="20"/>
  <c r="U254" i="20"/>
  <c r="P255" i="20"/>
  <c r="R255" i="20"/>
  <c r="S255" i="20"/>
  <c r="T255" i="20"/>
  <c r="U255" i="20"/>
  <c r="P256" i="20"/>
  <c r="R256" i="20"/>
  <c r="S256" i="20"/>
  <c r="T256" i="20"/>
  <c r="U256" i="20"/>
  <c r="P257" i="20"/>
  <c r="R257" i="20"/>
  <c r="S257" i="20"/>
  <c r="T257" i="20"/>
  <c r="U257" i="20"/>
  <c r="P258" i="20"/>
  <c r="R258" i="20"/>
  <c r="S258" i="20"/>
  <c r="T258" i="20"/>
  <c r="U258" i="20"/>
  <c r="P259" i="20"/>
  <c r="R259" i="20"/>
  <c r="S259" i="20"/>
  <c r="T259" i="20"/>
  <c r="U259" i="20"/>
  <c r="P260" i="20"/>
  <c r="R260" i="20"/>
  <c r="S260" i="20"/>
  <c r="T260" i="20"/>
  <c r="U260" i="20"/>
  <c r="P261" i="20"/>
  <c r="R261" i="20"/>
  <c r="S261" i="20"/>
  <c r="T261" i="20"/>
  <c r="U261" i="20"/>
  <c r="P262" i="20"/>
  <c r="R262" i="20"/>
  <c r="S262" i="20"/>
  <c r="T262" i="20"/>
  <c r="U262" i="20"/>
  <c r="P263" i="20"/>
  <c r="R263" i="20"/>
  <c r="S263" i="20"/>
  <c r="T263" i="20"/>
  <c r="U263" i="20"/>
  <c r="P264" i="20"/>
  <c r="R264" i="20"/>
  <c r="S264" i="20"/>
  <c r="T264" i="20"/>
  <c r="U264" i="20"/>
  <c r="P265" i="20"/>
  <c r="R265" i="20"/>
  <c r="S265" i="20"/>
  <c r="T265" i="20"/>
  <c r="U265" i="20"/>
  <c r="P266" i="20"/>
  <c r="R266" i="20"/>
  <c r="S266" i="20"/>
  <c r="T266" i="20"/>
  <c r="U266" i="20"/>
  <c r="P267" i="20"/>
  <c r="R267" i="20"/>
  <c r="S267" i="20"/>
  <c r="T267" i="20"/>
  <c r="U267" i="20"/>
  <c r="P268" i="20"/>
  <c r="R268" i="20"/>
  <c r="S268" i="20"/>
  <c r="T268" i="20"/>
  <c r="U268" i="20"/>
  <c r="P269" i="20"/>
  <c r="R269" i="20"/>
  <c r="S269" i="20"/>
  <c r="T269" i="20"/>
  <c r="U269" i="20"/>
  <c r="P270" i="20"/>
  <c r="R270" i="20"/>
  <c r="S270" i="20"/>
  <c r="T270" i="20"/>
  <c r="U270" i="20"/>
  <c r="P271" i="20"/>
  <c r="R271" i="20"/>
  <c r="S271" i="20"/>
  <c r="T271" i="20"/>
  <c r="U271" i="20"/>
  <c r="P272" i="20"/>
  <c r="R272" i="20"/>
  <c r="S272" i="20"/>
  <c r="T272" i="20"/>
  <c r="U272" i="20"/>
  <c r="P273" i="20"/>
  <c r="R273" i="20"/>
  <c r="S273" i="20"/>
  <c r="T273" i="20"/>
  <c r="U273" i="20"/>
  <c r="P274" i="20"/>
  <c r="R274" i="20"/>
  <c r="S274" i="20"/>
  <c r="T274" i="20"/>
  <c r="U274" i="20"/>
  <c r="P275" i="20"/>
  <c r="R275" i="20"/>
  <c r="S275" i="20"/>
  <c r="T275" i="20"/>
  <c r="U275" i="20"/>
  <c r="P276" i="20"/>
  <c r="R276" i="20"/>
  <c r="S276" i="20"/>
  <c r="T276" i="20"/>
  <c r="U276" i="20"/>
  <c r="P277" i="20"/>
  <c r="R277" i="20"/>
  <c r="S277" i="20"/>
  <c r="T277" i="20"/>
  <c r="U277" i="20"/>
  <c r="P278" i="20"/>
  <c r="R278" i="20"/>
  <c r="S278" i="20"/>
  <c r="T278" i="20"/>
  <c r="U278" i="20"/>
  <c r="P279" i="20"/>
  <c r="R279" i="20"/>
  <c r="S279" i="20"/>
  <c r="T279" i="20"/>
  <c r="U279" i="20"/>
  <c r="P280" i="20"/>
  <c r="R280" i="20"/>
  <c r="S280" i="20"/>
  <c r="T280" i="20"/>
  <c r="U280" i="20"/>
  <c r="P281" i="20"/>
  <c r="R281" i="20"/>
  <c r="S281" i="20"/>
  <c r="T281" i="20"/>
  <c r="U281" i="20"/>
  <c r="P282" i="20"/>
  <c r="R282" i="20"/>
  <c r="S282" i="20"/>
  <c r="T282" i="20"/>
  <c r="U282" i="20"/>
  <c r="P283" i="20"/>
  <c r="R283" i="20"/>
  <c r="S283" i="20"/>
  <c r="T283" i="20"/>
  <c r="U283" i="20"/>
  <c r="P284" i="20"/>
  <c r="R284" i="20"/>
  <c r="S284" i="20"/>
  <c r="T284" i="20"/>
  <c r="U284" i="20"/>
  <c r="P285" i="20"/>
  <c r="R285" i="20"/>
  <c r="S285" i="20"/>
  <c r="T285" i="20"/>
  <c r="U285" i="20"/>
  <c r="P286" i="20"/>
  <c r="R286" i="20"/>
  <c r="S286" i="20"/>
  <c r="T286" i="20"/>
  <c r="U286" i="20"/>
  <c r="P287" i="20"/>
  <c r="R287" i="20"/>
  <c r="S287" i="20"/>
  <c r="T287" i="20"/>
  <c r="U287" i="20"/>
  <c r="P288" i="20"/>
  <c r="R288" i="20"/>
  <c r="S288" i="20"/>
  <c r="T288" i="20"/>
  <c r="U288" i="20"/>
  <c r="P289" i="20"/>
  <c r="R289" i="20"/>
  <c r="S289" i="20"/>
  <c r="T289" i="20"/>
  <c r="U289" i="20"/>
  <c r="P290" i="20"/>
  <c r="R290" i="20"/>
  <c r="S290" i="20"/>
  <c r="T290" i="20"/>
  <c r="U290" i="20"/>
  <c r="P291" i="20"/>
  <c r="R291" i="20"/>
  <c r="S291" i="20"/>
  <c r="T291" i="20"/>
  <c r="U291" i="20"/>
  <c r="P292" i="20"/>
  <c r="R292" i="20"/>
  <c r="S292" i="20"/>
  <c r="T292" i="20"/>
  <c r="U292" i="20"/>
  <c r="P293" i="20"/>
  <c r="R293" i="20"/>
  <c r="S293" i="20"/>
  <c r="T293" i="20"/>
  <c r="U293" i="20"/>
  <c r="P294" i="20"/>
  <c r="R294" i="20"/>
  <c r="S294" i="20"/>
  <c r="T294" i="20"/>
  <c r="U294" i="20"/>
  <c r="P295" i="20"/>
  <c r="R295" i="20"/>
  <c r="S295" i="20"/>
  <c r="T295" i="20"/>
  <c r="U295" i="20"/>
  <c r="P296" i="20"/>
  <c r="R296" i="20"/>
  <c r="S296" i="20"/>
  <c r="T296" i="20"/>
  <c r="U296" i="20"/>
  <c r="P297" i="20"/>
  <c r="R297" i="20"/>
  <c r="S297" i="20"/>
  <c r="T297" i="20"/>
  <c r="U297" i="20"/>
  <c r="P298" i="20"/>
  <c r="R298" i="20"/>
  <c r="S298" i="20"/>
  <c r="T298" i="20"/>
  <c r="U298" i="20"/>
  <c r="P299" i="20"/>
  <c r="R299" i="20"/>
  <c r="S299" i="20"/>
  <c r="T299" i="20"/>
  <c r="U299" i="20"/>
  <c r="P300" i="20"/>
  <c r="R300" i="20"/>
  <c r="S300" i="20"/>
  <c r="T300" i="20"/>
  <c r="U300" i="20"/>
  <c r="P301" i="20"/>
  <c r="R301" i="20"/>
  <c r="S301" i="20"/>
  <c r="T301" i="20"/>
  <c r="U301" i="20"/>
  <c r="P302" i="20"/>
  <c r="R302" i="20"/>
  <c r="S302" i="20"/>
  <c r="T302" i="20"/>
  <c r="U302" i="20"/>
  <c r="P303" i="20"/>
  <c r="R303" i="20"/>
  <c r="S303" i="20"/>
  <c r="T303" i="20"/>
  <c r="U303" i="20"/>
  <c r="P304" i="20"/>
  <c r="R304" i="20"/>
  <c r="S304" i="20"/>
  <c r="T304" i="20"/>
  <c r="U304" i="20"/>
  <c r="P305" i="20"/>
  <c r="R305" i="20"/>
  <c r="S305" i="20"/>
  <c r="T305" i="20"/>
  <c r="U305" i="20"/>
  <c r="P306" i="20"/>
  <c r="R306" i="20"/>
  <c r="S306" i="20"/>
  <c r="T306" i="20"/>
  <c r="U306" i="20"/>
  <c r="P307" i="20"/>
  <c r="R307" i="20"/>
  <c r="S307" i="20"/>
  <c r="T307" i="20"/>
  <c r="U307" i="20"/>
  <c r="P308" i="20"/>
  <c r="R308" i="20"/>
  <c r="S308" i="20"/>
  <c r="T308" i="20"/>
  <c r="U308" i="20"/>
  <c r="P309" i="20"/>
  <c r="R309" i="20"/>
  <c r="S309" i="20"/>
  <c r="T309" i="20"/>
  <c r="U309" i="20"/>
  <c r="P310" i="20"/>
  <c r="R310" i="20"/>
  <c r="S310" i="20"/>
  <c r="T310" i="20"/>
  <c r="U310" i="20"/>
  <c r="P311" i="20"/>
  <c r="R311" i="20"/>
  <c r="S311" i="20"/>
  <c r="T311" i="20"/>
  <c r="U311" i="20"/>
  <c r="P312" i="20"/>
  <c r="R312" i="20"/>
  <c r="S312" i="20"/>
  <c r="T312" i="20"/>
  <c r="U312" i="20"/>
  <c r="P313" i="20"/>
  <c r="R313" i="20"/>
  <c r="S313" i="20"/>
  <c r="T313" i="20"/>
  <c r="U313" i="20"/>
  <c r="P314" i="20"/>
  <c r="R314" i="20"/>
  <c r="S314" i="20"/>
  <c r="T314" i="20"/>
  <c r="U314" i="20"/>
  <c r="P315" i="20"/>
  <c r="R315" i="20"/>
  <c r="S315" i="20"/>
  <c r="T315" i="20"/>
  <c r="U315" i="20"/>
  <c r="P316" i="20"/>
  <c r="R316" i="20"/>
  <c r="S316" i="20"/>
  <c r="T316" i="20"/>
  <c r="U316" i="20"/>
  <c r="P317" i="20"/>
  <c r="R317" i="20"/>
  <c r="S317" i="20"/>
  <c r="T317" i="20"/>
  <c r="U317" i="20"/>
  <c r="P318" i="20"/>
  <c r="R318" i="20"/>
  <c r="S318" i="20"/>
  <c r="T318" i="20"/>
  <c r="U318" i="20"/>
  <c r="P319" i="20"/>
  <c r="R319" i="20"/>
  <c r="S319" i="20"/>
  <c r="T319" i="20"/>
  <c r="U319" i="20"/>
  <c r="P320" i="20"/>
  <c r="R320" i="20"/>
  <c r="S320" i="20"/>
  <c r="T320" i="20"/>
  <c r="U320" i="20"/>
  <c r="P321" i="20"/>
  <c r="R321" i="20"/>
  <c r="S321" i="20"/>
  <c r="T321" i="20"/>
  <c r="U321" i="20"/>
  <c r="P322" i="20"/>
  <c r="R322" i="20"/>
  <c r="S322" i="20"/>
  <c r="T322" i="20"/>
  <c r="U322" i="20"/>
  <c r="P323" i="20"/>
  <c r="R323" i="20"/>
  <c r="S323" i="20"/>
  <c r="T323" i="20"/>
  <c r="U323" i="20"/>
  <c r="P324" i="20"/>
  <c r="R324" i="20"/>
  <c r="S324" i="20"/>
  <c r="T324" i="20"/>
  <c r="U324" i="20"/>
  <c r="P325" i="20"/>
  <c r="R325" i="20"/>
  <c r="S325" i="20"/>
  <c r="T325" i="20"/>
  <c r="U325" i="20"/>
  <c r="P326" i="20"/>
  <c r="R326" i="20"/>
  <c r="S326" i="20"/>
  <c r="T326" i="20"/>
  <c r="U326" i="20"/>
  <c r="P327" i="20"/>
  <c r="R327" i="20"/>
  <c r="S327" i="20"/>
  <c r="T327" i="20"/>
  <c r="U327" i="20"/>
  <c r="P328" i="20"/>
  <c r="R328" i="20"/>
  <c r="S328" i="20"/>
  <c r="T328" i="20"/>
  <c r="U328" i="20"/>
  <c r="P329" i="20"/>
  <c r="R329" i="20"/>
  <c r="S329" i="20"/>
  <c r="T329" i="20"/>
  <c r="U329" i="20"/>
  <c r="P330" i="20"/>
  <c r="R330" i="20"/>
  <c r="S330" i="20"/>
  <c r="T330" i="20"/>
  <c r="U330" i="20"/>
  <c r="P331" i="20"/>
  <c r="R331" i="20"/>
  <c r="S331" i="20"/>
  <c r="T331" i="20"/>
  <c r="U331" i="20"/>
  <c r="P332" i="20"/>
  <c r="R332" i="20"/>
  <c r="S332" i="20"/>
  <c r="T332" i="20"/>
  <c r="U332" i="20"/>
  <c r="P333" i="20"/>
  <c r="R333" i="20"/>
  <c r="S333" i="20"/>
  <c r="T333" i="20"/>
  <c r="U333" i="20"/>
  <c r="P334" i="20"/>
  <c r="R334" i="20"/>
  <c r="S334" i="20"/>
  <c r="T334" i="20"/>
  <c r="U334" i="20"/>
  <c r="P335" i="20"/>
  <c r="R335" i="20"/>
  <c r="S335" i="20"/>
  <c r="T335" i="20"/>
  <c r="U335" i="20"/>
  <c r="P336" i="20"/>
  <c r="R336" i="20"/>
  <c r="S336" i="20"/>
  <c r="T336" i="20"/>
  <c r="U336" i="20"/>
  <c r="P337" i="20"/>
  <c r="R337" i="20"/>
  <c r="S337" i="20"/>
  <c r="T337" i="20"/>
  <c r="U337" i="20"/>
  <c r="P338" i="20"/>
  <c r="R338" i="20"/>
  <c r="S338" i="20"/>
  <c r="T338" i="20"/>
  <c r="U338" i="20"/>
  <c r="P339" i="20"/>
  <c r="R339" i="20"/>
  <c r="S339" i="20"/>
  <c r="T339" i="20"/>
  <c r="U339" i="20"/>
  <c r="P340" i="20"/>
  <c r="R340" i="20"/>
  <c r="S340" i="20"/>
  <c r="T340" i="20"/>
  <c r="U340" i="20"/>
  <c r="P341" i="20"/>
  <c r="R341" i="20"/>
  <c r="S341" i="20"/>
  <c r="T341" i="20"/>
  <c r="U341" i="20"/>
  <c r="P342" i="20"/>
  <c r="R342" i="20"/>
  <c r="S342" i="20"/>
  <c r="T342" i="20"/>
  <c r="U342" i="20"/>
  <c r="P343" i="20"/>
  <c r="R343" i="20"/>
  <c r="S343" i="20"/>
  <c r="T343" i="20"/>
  <c r="U343" i="20"/>
  <c r="P344" i="20"/>
  <c r="R344" i="20"/>
  <c r="S344" i="20"/>
  <c r="T344" i="20"/>
  <c r="U344" i="20"/>
  <c r="P345" i="20"/>
  <c r="R345" i="20"/>
  <c r="S345" i="20"/>
  <c r="T345" i="20"/>
  <c r="U345" i="20"/>
  <c r="P346" i="20"/>
  <c r="R346" i="20"/>
  <c r="S346" i="20"/>
  <c r="T346" i="20"/>
  <c r="U346" i="20"/>
  <c r="P347" i="20"/>
  <c r="R347" i="20"/>
  <c r="S347" i="20"/>
  <c r="T347" i="20"/>
  <c r="U347" i="20"/>
  <c r="P348" i="20"/>
  <c r="R348" i="20"/>
  <c r="S348" i="20"/>
  <c r="T348" i="20"/>
  <c r="U348" i="20"/>
  <c r="P349" i="20"/>
  <c r="R349" i="20"/>
  <c r="S349" i="20"/>
  <c r="T349" i="20"/>
  <c r="U349" i="20"/>
  <c r="P350" i="20"/>
  <c r="R350" i="20"/>
  <c r="S350" i="20"/>
  <c r="T350" i="20"/>
  <c r="U350" i="20"/>
  <c r="P351" i="20"/>
  <c r="R351" i="20"/>
  <c r="S351" i="20"/>
  <c r="T351" i="20"/>
  <c r="U351" i="20"/>
  <c r="P352" i="20"/>
  <c r="R352" i="20"/>
  <c r="S352" i="20"/>
  <c r="T352" i="20"/>
  <c r="U352" i="20"/>
  <c r="P353" i="20"/>
  <c r="R353" i="20"/>
  <c r="S353" i="20"/>
  <c r="T353" i="20"/>
  <c r="U353" i="20"/>
  <c r="P354" i="20"/>
  <c r="R354" i="20"/>
  <c r="S354" i="20"/>
  <c r="T354" i="20"/>
  <c r="U354" i="20"/>
  <c r="P355" i="20"/>
  <c r="R355" i="20"/>
  <c r="S355" i="20"/>
  <c r="T355" i="20"/>
  <c r="U355" i="20"/>
  <c r="P356" i="20"/>
  <c r="R356" i="20"/>
  <c r="S356" i="20"/>
  <c r="T356" i="20"/>
  <c r="U356" i="20"/>
  <c r="P357" i="20"/>
  <c r="R357" i="20"/>
  <c r="S357" i="20"/>
  <c r="T357" i="20"/>
  <c r="U357" i="20"/>
  <c r="P358" i="20"/>
  <c r="R358" i="20"/>
  <c r="S358" i="20"/>
  <c r="T358" i="20"/>
  <c r="U358" i="20"/>
  <c r="P359" i="20"/>
  <c r="R359" i="20"/>
  <c r="S359" i="20"/>
  <c r="T359" i="20"/>
  <c r="U359" i="20"/>
  <c r="P360" i="20"/>
  <c r="R360" i="20"/>
  <c r="S360" i="20"/>
  <c r="T360" i="20"/>
  <c r="U360" i="20"/>
  <c r="P361" i="20"/>
  <c r="R361" i="20"/>
  <c r="S361" i="20"/>
  <c r="T361" i="20"/>
  <c r="U361" i="20"/>
  <c r="P362" i="20"/>
  <c r="R362" i="20"/>
  <c r="S362" i="20"/>
  <c r="T362" i="20"/>
  <c r="U362" i="20"/>
  <c r="P363" i="20"/>
  <c r="R363" i="20"/>
  <c r="S363" i="20"/>
  <c r="T363" i="20"/>
  <c r="U363" i="20"/>
  <c r="P364" i="20"/>
  <c r="R364" i="20"/>
  <c r="S364" i="20"/>
  <c r="T364" i="20"/>
  <c r="U364" i="20"/>
  <c r="P365" i="20"/>
  <c r="R365" i="20"/>
  <c r="S365" i="20"/>
  <c r="T365" i="20"/>
  <c r="U365" i="20"/>
  <c r="P366" i="20"/>
  <c r="R366" i="20"/>
  <c r="S366" i="20"/>
  <c r="T366" i="20"/>
  <c r="U366" i="20"/>
  <c r="P367" i="20"/>
  <c r="R367" i="20"/>
  <c r="S367" i="20"/>
  <c r="T367" i="20"/>
  <c r="U367" i="20"/>
  <c r="P368" i="20"/>
  <c r="R368" i="20"/>
  <c r="S368" i="20"/>
  <c r="T368" i="20"/>
  <c r="U368" i="20"/>
  <c r="P369" i="20"/>
  <c r="R369" i="20"/>
  <c r="S369" i="20"/>
  <c r="T369" i="20"/>
  <c r="U369" i="20"/>
  <c r="P370" i="20"/>
  <c r="R370" i="20"/>
  <c r="S370" i="20"/>
  <c r="T370" i="20"/>
  <c r="U370" i="20"/>
  <c r="P371" i="20"/>
  <c r="R371" i="20"/>
  <c r="S371" i="20"/>
  <c r="T371" i="20"/>
  <c r="U371" i="20"/>
  <c r="P372" i="20"/>
  <c r="R372" i="20"/>
  <c r="S372" i="20"/>
  <c r="T372" i="20"/>
  <c r="U372" i="20"/>
  <c r="P373" i="20"/>
  <c r="R373" i="20"/>
  <c r="S373" i="20"/>
  <c r="T373" i="20"/>
  <c r="U373" i="20"/>
  <c r="P374" i="20"/>
  <c r="R374" i="20"/>
  <c r="S374" i="20"/>
  <c r="T374" i="20"/>
  <c r="U374" i="20"/>
  <c r="P375" i="20"/>
  <c r="R375" i="20"/>
  <c r="S375" i="20"/>
  <c r="T375" i="20"/>
  <c r="U375" i="20"/>
  <c r="P376" i="20"/>
  <c r="R376" i="20"/>
  <c r="S376" i="20"/>
  <c r="T376" i="20"/>
  <c r="U376" i="20"/>
  <c r="P377" i="20"/>
  <c r="R377" i="20"/>
  <c r="S377" i="20"/>
  <c r="T377" i="20"/>
  <c r="U377" i="20"/>
  <c r="P378" i="20"/>
  <c r="R378" i="20"/>
  <c r="S378" i="20"/>
  <c r="T378" i="20"/>
  <c r="U378" i="20"/>
  <c r="P379" i="20"/>
  <c r="R379" i="20"/>
  <c r="S379" i="20"/>
  <c r="T379" i="20"/>
  <c r="U379" i="20"/>
  <c r="P380" i="20"/>
  <c r="R380" i="20"/>
  <c r="S380" i="20"/>
  <c r="T380" i="20"/>
  <c r="U380" i="20"/>
  <c r="P381" i="20"/>
  <c r="R381" i="20"/>
  <c r="S381" i="20"/>
  <c r="T381" i="20"/>
  <c r="U381" i="20"/>
  <c r="P382" i="20"/>
  <c r="R382" i="20"/>
  <c r="S382" i="20"/>
  <c r="T382" i="20"/>
  <c r="U382" i="20"/>
  <c r="P383" i="20"/>
  <c r="R383" i="20"/>
  <c r="S383" i="20"/>
  <c r="T383" i="20"/>
  <c r="U383" i="20"/>
  <c r="P384" i="20"/>
  <c r="R384" i="20"/>
  <c r="S384" i="20"/>
  <c r="T384" i="20"/>
  <c r="U384" i="20"/>
  <c r="P385" i="20"/>
  <c r="R385" i="20"/>
  <c r="S385" i="20"/>
  <c r="T385" i="20"/>
  <c r="U385" i="20"/>
  <c r="P386" i="20"/>
  <c r="R386" i="20"/>
  <c r="S386" i="20"/>
  <c r="T386" i="20"/>
  <c r="U386" i="20"/>
  <c r="P387" i="20"/>
  <c r="R387" i="20"/>
  <c r="S387" i="20"/>
  <c r="T387" i="20"/>
  <c r="U387" i="20"/>
  <c r="P388" i="20"/>
  <c r="R388" i="20"/>
  <c r="S388" i="20"/>
  <c r="T388" i="20"/>
  <c r="U388" i="20"/>
  <c r="P389" i="20"/>
  <c r="R389" i="20"/>
  <c r="S389" i="20"/>
  <c r="T389" i="20"/>
  <c r="U389" i="20"/>
  <c r="P390" i="20"/>
  <c r="R390" i="20"/>
  <c r="S390" i="20"/>
  <c r="T390" i="20"/>
  <c r="U390" i="20"/>
  <c r="P391" i="20"/>
  <c r="R391" i="20"/>
  <c r="S391" i="20"/>
  <c r="T391" i="20"/>
  <c r="U391" i="20"/>
  <c r="P392" i="20"/>
  <c r="R392" i="20"/>
  <c r="S392" i="20"/>
  <c r="T392" i="20"/>
  <c r="U392" i="20"/>
  <c r="P393" i="20"/>
  <c r="R393" i="20"/>
  <c r="S393" i="20"/>
  <c r="T393" i="20"/>
  <c r="U393" i="20"/>
  <c r="P394" i="20"/>
  <c r="R394" i="20"/>
  <c r="S394" i="20"/>
  <c r="T394" i="20"/>
  <c r="U394" i="20"/>
  <c r="P395" i="20"/>
  <c r="R395" i="20"/>
  <c r="S395" i="20"/>
  <c r="T395" i="20"/>
  <c r="U395" i="20"/>
  <c r="P396" i="20"/>
  <c r="R396" i="20"/>
  <c r="S396" i="20"/>
  <c r="T396" i="20"/>
  <c r="U396" i="20"/>
  <c r="P397" i="20"/>
  <c r="R397" i="20"/>
  <c r="S397" i="20"/>
  <c r="T397" i="20"/>
  <c r="U397" i="20"/>
  <c r="P398" i="20"/>
  <c r="R398" i="20"/>
  <c r="S398" i="20"/>
  <c r="T398" i="20"/>
  <c r="U398" i="20"/>
  <c r="P399" i="20"/>
  <c r="R399" i="20"/>
  <c r="S399" i="20"/>
  <c r="T399" i="20"/>
  <c r="U399" i="20"/>
  <c r="P400" i="20"/>
  <c r="R400" i="20"/>
  <c r="S400" i="20"/>
  <c r="T400" i="20"/>
  <c r="U400" i="20"/>
  <c r="P401" i="20"/>
  <c r="R401" i="20"/>
  <c r="S401" i="20"/>
  <c r="T401" i="20"/>
  <c r="U401" i="20"/>
  <c r="P402" i="20"/>
  <c r="R402" i="20"/>
  <c r="S402" i="20"/>
  <c r="T402" i="20"/>
  <c r="U402" i="20"/>
  <c r="P403" i="20"/>
  <c r="R403" i="20"/>
  <c r="S403" i="20"/>
  <c r="T403" i="20"/>
  <c r="U403" i="20"/>
  <c r="P404" i="20"/>
  <c r="R404" i="20"/>
  <c r="S404" i="20"/>
  <c r="T404" i="20"/>
  <c r="U404" i="20"/>
  <c r="P405" i="20"/>
  <c r="R405" i="20"/>
  <c r="S405" i="20"/>
  <c r="T405" i="20"/>
  <c r="U405" i="20"/>
  <c r="P406" i="20"/>
  <c r="R406" i="20"/>
  <c r="S406" i="20"/>
  <c r="T406" i="20"/>
  <c r="U406" i="20"/>
  <c r="P407" i="20"/>
  <c r="R407" i="20"/>
  <c r="S407" i="20"/>
  <c r="T407" i="20"/>
  <c r="U407" i="20"/>
  <c r="P408" i="20"/>
  <c r="R408" i="20"/>
  <c r="S408" i="20"/>
  <c r="T408" i="20"/>
  <c r="U408" i="20"/>
  <c r="P409" i="20"/>
  <c r="R409" i="20"/>
  <c r="S409" i="20"/>
  <c r="T409" i="20"/>
  <c r="U409" i="20"/>
  <c r="P410" i="20"/>
  <c r="R410" i="20"/>
  <c r="S410" i="20"/>
  <c r="T410" i="20"/>
  <c r="U410" i="20"/>
  <c r="P411" i="20"/>
  <c r="R411" i="20"/>
  <c r="S411" i="20"/>
  <c r="T411" i="20"/>
  <c r="U411" i="20"/>
  <c r="P412" i="20"/>
  <c r="R412" i="20"/>
  <c r="S412" i="20"/>
  <c r="T412" i="20"/>
  <c r="U412" i="20"/>
  <c r="P413" i="20"/>
  <c r="R413" i="20"/>
  <c r="S413" i="20"/>
  <c r="T413" i="20"/>
  <c r="U413" i="20"/>
  <c r="P414" i="20"/>
  <c r="R414" i="20"/>
  <c r="S414" i="20"/>
  <c r="T414" i="20"/>
  <c r="U414" i="20"/>
  <c r="P415" i="20"/>
  <c r="R415" i="20"/>
  <c r="S415" i="20"/>
  <c r="T415" i="20"/>
  <c r="U415" i="20"/>
  <c r="P416" i="20"/>
  <c r="R416" i="20"/>
  <c r="S416" i="20"/>
  <c r="T416" i="20"/>
  <c r="U416" i="20"/>
  <c r="P417" i="20"/>
  <c r="R417" i="20"/>
  <c r="S417" i="20"/>
  <c r="T417" i="20"/>
  <c r="U417" i="20"/>
  <c r="P418" i="20"/>
  <c r="R418" i="20"/>
  <c r="S418" i="20"/>
  <c r="T418" i="20"/>
  <c r="U418" i="20"/>
  <c r="P419" i="20"/>
  <c r="R419" i="20"/>
  <c r="S419" i="20"/>
  <c r="T419" i="20"/>
  <c r="U419" i="20"/>
  <c r="P420" i="20"/>
  <c r="R420" i="20"/>
  <c r="S420" i="20"/>
  <c r="T420" i="20"/>
  <c r="U420" i="20"/>
  <c r="P421" i="20"/>
  <c r="R421" i="20"/>
  <c r="S421" i="20"/>
  <c r="T421" i="20"/>
  <c r="U421" i="20"/>
  <c r="P422" i="20"/>
  <c r="R422" i="20"/>
  <c r="S422" i="20"/>
  <c r="T422" i="20"/>
  <c r="U422" i="20"/>
  <c r="P423" i="20"/>
  <c r="R423" i="20"/>
  <c r="S423" i="20"/>
  <c r="T423" i="20"/>
  <c r="U423" i="20"/>
  <c r="P424" i="20"/>
  <c r="R424" i="20"/>
  <c r="S424" i="20"/>
  <c r="T424" i="20"/>
  <c r="U424" i="20"/>
  <c r="P425" i="20"/>
  <c r="R425" i="20"/>
  <c r="S425" i="20"/>
  <c r="T425" i="20"/>
  <c r="U425" i="20"/>
  <c r="P426" i="20"/>
  <c r="R426" i="20"/>
  <c r="S426" i="20"/>
  <c r="T426" i="20"/>
  <c r="U426" i="20"/>
  <c r="P427" i="20"/>
  <c r="R427" i="20"/>
  <c r="S427" i="20"/>
  <c r="T427" i="20"/>
  <c r="U427" i="20"/>
  <c r="P428" i="20"/>
  <c r="R428" i="20"/>
  <c r="S428" i="20"/>
  <c r="T428" i="20"/>
  <c r="U428" i="20"/>
  <c r="P429" i="20"/>
  <c r="R429" i="20"/>
  <c r="S429" i="20"/>
  <c r="T429" i="20"/>
  <c r="U429" i="20"/>
  <c r="P430" i="20"/>
  <c r="R430" i="20"/>
  <c r="S430" i="20"/>
  <c r="T430" i="20"/>
  <c r="U430" i="20"/>
  <c r="P431" i="20"/>
  <c r="R431" i="20"/>
  <c r="S431" i="20"/>
  <c r="T431" i="20"/>
  <c r="U431" i="20"/>
  <c r="P432" i="20"/>
  <c r="R432" i="20"/>
  <c r="S432" i="20"/>
  <c r="T432" i="20"/>
  <c r="U432" i="20"/>
  <c r="P433" i="20"/>
  <c r="R433" i="20"/>
  <c r="S433" i="20"/>
  <c r="T433" i="20"/>
  <c r="U433" i="20"/>
  <c r="P434" i="20"/>
  <c r="R434" i="20"/>
  <c r="S434" i="20"/>
  <c r="T434" i="20"/>
  <c r="U434" i="20"/>
  <c r="P435" i="20"/>
  <c r="R435" i="20"/>
  <c r="S435" i="20"/>
  <c r="T435" i="20"/>
  <c r="U435" i="20"/>
  <c r="P436" i="20"/>
  <c r="R436" i="20"/>
  <c r="S436" i="20"/>
  <c r="T436" i="20"/>
  <c r="U436" i="20"/>
  <c r="P437" i="20"/>
  <c r="R437" i="20"/>
  <c r="S437" i="20"/>
  <c r="T437" i="20"/>
  <c r="U437" i="20"/>
  <c r="P438" i="20"/>
  <c r="R438" i="20"/>
  <c r="S438" i="20"/>
  <c r="T438" i="20"/>
  <c r="U438" i="20"/>
  <c r="P439" i="20"/>
  <c r="R439" i="20"/>
  <c r="S439" i="20"/>
  <c r="T439" i="20"/>
  <c r="U439" i="20"/>
  <c r="P440" i="20"/>
  <c r="R440" i="20"/>
  <c r="S440" i="20"/>
  <c r="T440" i="20"/>
  <c r="U440" i="20"/>
  <c r="P441" i="20"/>
  <c r="R441" i="20"/>
  <c r="S441" i="20"/>
  <c r="T441" i="20"/>
  <c r="U441" i="20"/>
  <c r="P442" i="20"/>
  <c r="R442" i="20"/>
  <c r="S442" i="20"/>
  <c r="T442" i="20"/>
  <c r="U442" i="20"/>
  <c r="P443" i="20"/>
  <c r="R443" i="20"/>
  <c r="S443" i="20"/>
  <c r="T443" i="20"/>
  <c r="U443" i="20"/>
  <c r="P444" i="20"/>
  <c r="R444" i="20"/>
  <c r="S444" i="20"/>
  <c r="T444" i="20"/>
  <c r="U444" i="20"/>
  <c r="P445" i="20"/>
  <c r="R445" i="20"/>
  <c r="S445" i="20"/>
  <c r="T445" i="20"/>
  <c r="U445" i="20"/>
  <c r="P446" i="20"/>
  <c r="R446" i="20"/>
  <c r="S446" i="20"/>
  <c r="T446" i="20"/>
  <c r="U446" i="20"/>
  <c r="P447" i="20"/>
  <c r="R447" i="20"/>
  <c r="S447" i="20"/>
  <c r="T447" i="20"/>
  <c r="U447" i="20"/>
  <c r="P448" i="20"/>
  <c r="R448" i="20"/>
  <c r="S448" i="20"/>
  <c r="T448" i="20"/>
  <c r="U448" i="20"/>
  <c r="P449" i="20"/>
  <c r="R449" i="20"/>
  <c r="S449" i="20"/>
  <c r="T449" i="20"/>
  <c r="U449" i="20"/>
  <c r="P450" i="20"/>
  <c r="R450" i="20"/>
  <c r="S450" i="20"/>
  <c r="T450" i="20"/>
  <c r="U450" i="20"/>
  <c r="P451" i="20"/>
  <c r="R451" i="20"/>
  <c r="S451" i="20"/>
  <c r="T451" i="20"/>
  <c r="U451" i="20"/>
  <c r="P452" i="20"/>
  <c r="R452" i="20"/>
  <c r="S452" i="20"/>
  <c r="T452" i="20"/>
  <c r="U452" i="20"/>
  <c r="P453" i="20"/>
  <c r="R453" i="20"/>
  <c r="S453" i="20"/>
  <c r="T453" i="20"/>
  <c r="U453" i="20"/>
  <c r="P454" i="20"/>
  <c r="R454" i="20"/>
  <c r="S454" i="20"/>
  <c r="T454" i="20"/>
  <c r="U454" i="20"/>
  <c r="P455" i="20"/>
  <c r="R455" i="20"/>
  <c r="S455" i="20"/>
  <c r="T455" i="20"/>
  <c r="U455" i="20"/>
  <c r="P456" i="20"/>
  <c r="R456" i="20"/>
  <c r="S456" i="20"/>
  <c r="T456" i="20"/>
  <c r="U456" i="20"/>
  <c r="P457" i="20"/>
  <c r="R457" i="20"/>
  <c r="S457" i="20"/>
  <c r="T457" i="20"/>
  <c r="U457" i="20"/>
  <c r="P458" i="20"/>
  <c r="R458" i="20"/>
  <c r="S458" i="20"/>
  <c r="T458" i="20"/>
  <c r="U458" i="20"/>
  <c r="P459" i="20"/>
  <c r="R459" i="20"/>
  <c r="S459" i="20"/>
  <c r="T459" i="20"/>
  <c r="U459" i="20"/>
  <c r="P460" i="20"/>
  <c r="R460" i="20"/>
  <c r="S460" i="20"/>
  <c r="T460" i="20"/>
  <c r="U460" i="20"/>
  <c r="P461" i="20"/>
  <c r="R461" i="20"/>
  <c r="S461" i="20"/>
  <c r="T461" i="20"/>
  <c r="U461" i="20"/>
  <c r="P462" i="20"/>
  <c r="R462" i="20"/>
  <c r="S462" i="20"/>
  <c r="T462" i="20"/>
  <c r="U462" i="20"/>
  <c r="P463" i="20"/>
  <c r="R463" i="20"/>
  <c r="S463" i="20"/>
  <c r="T463" i="20"/>
  <c r="U463" i="20"/>
  <c r="P464" i="20"/>
  <c r="R464" i="20"/>
  <c r="S464" i="20"/>
  <c r="T464" i="20"/>
  <c r="U464" i="20"/>
  <c r="P465" i="20"/>
  <c r="R465" i="20"/>
  <c r="S465" i="20"/>
  <c r="T465" i="20"/>
  <c r="U465" i="20"/>
  <c r="P466" i="20"/>
  <c r="R466" i="20"/>
  <c r="S466" i="20"/>
  <c r="T466" i="20"/>
  <c r="U466" i="20"/>
  <c r="P467" i="20"/>
  <c r="R467" i="20"/>
  <c r="S467" i="20"/>
  <c r="T467" i="20"/>
  <c r="U467" i="20"/>
  <c r="P468" i="20"/>
  <c r="R468" i="20"/>
  <c r="S468" i="20"/>
  <c r="T468" i="20"/>
  <c r="U468" i="20"/>
  <c r="P469" i="20"/>
  <c r="R469" i="20"/>
  <c r="S469" i="20"/>
  <c r="T469" i="20"/>
  <c r="U469" i="20"/>
  <c r="P470" i="20"/>
  <c r="R470" i="20"/>
  <c r="S470" i="20"/>
  <c r="T470" i="20"/>
  <c r="U470" i="20"/>
  <c r="P471" i="20"/>
  <c r="R471" i="20"/>
  <c r="S471" i="20"/>
  <c r="T471" i="20"/>
  <c r="U471" i="20"/>
  <c r="P472" i="20"/>
  <c r="R472" i="20"/>
  <c r="S472" i="20"/>
  <c r="T472" i="20"/>
  <c r="U472" i="20"/>
  <c r="P473" i="20"/>
  <c r="R473" i="20"/>
  <c r="S473" i="20"/>
  <c r="T473" i="20"/>
  <c r="U473" i="20"/>
  <c r="P474" i="20"/>
  <c r="R474" i="20"/>
  <c r="S474" i="20"/>
  <c r="T474" i="20"/>
  <c r="U474" i="20"/>
  <c r="P475" i="20"/>
  <c r="R475" i="20"/>
  <c r="S475" i="20"/>
  <c r="T475" i="20"/>
  <c r="U475" i="20"/>
  <c r="P476" i="20"/>
  <c r="R476" i="20"/>
  <c r="S476" i="20"/>
  <c r="T476" i="20"/>
  <c r="U476" i="20"/>
  <c r="P477" i="20"/>
  <c r="R477" i="20"/>
  <c r="S477" i="20"/>
  <c r="T477" i="20"/>
  <c r="U477" i="20"/>
  <c r="P478" i="20"/>
  <c r="R478" i="20"/>
  <c r="S478" i="20"/>
  <c r="T478" i="20"/>
  <c r="U478" i="20"/>
  <c r="P479" i="20"/>
  <c r="R479" i="20"/>
  <c r="S479" i="20"/>
  <c r="T479" i="20"/>
  <c r="U479" i="20"/>
  <c r="P480" i="20"/>
  <c r="R480" i="20"/>
  <c r="S480" i="20"/>
  <c r="T480" i="20"/>
  <c r="U480" i="20"/>
  <c r="P481" i="20"/>
  <c r="R481" i="20"/>
  <c r="S481" i="20"/>
  <c r="T481" i="20"/>
  <c r="U481" i="20"/>
  <c r="P482" i="20"/>
  <c r="R482" i="20"/>
  <c r="S482" i="20"/>
  <c r="T482" i="20"/>
  <c r="U482" i="20"/>
  <c r="P483" i="20"/>
  <c r="R483" i="20"/>
  <c r="S483" i="20"/>
  <c r="T483" i="20"/>
  <c r="U483" i="20"/>
  <c r="P484" i="20"/>
  <c r="R484" i="20"/>
  <c r="S484" i="20"/>
  <c r="T484" i="20"/>
  <c r="U484" i="20"/>
  <c r="P485" i="20"/>
  <c r="R485" i="20"/>
  <c r="S485" i="20"/>
  <c r="T485" i="20"/>
  <c r="U485" i="20"/>
  <c r="P486" i="20"/>
  <c r="R486" i="20"/>
  <c r="S486" i="20"/>
  <c r="T486" i="20"/>
  <c r="U486" i="20"/>
  <c r="P487" i="20"/>
  <c r="R487" i="20"/>
  <c r="S487" i="20"/>
  <c r="T487" i="20"/>
  <c r="U487" i="20"/>
  <c r="P488" i="20"/>
  <c r="R488" i="20"/>
  <c r="S488" i="20"/>
  <c r="T488" i="20"/>
  <c r="U488" i="20"/>
  <c r="P489" i="20"/>
  <c r="R489" i="20"/>
  <c r="S489" i="20"/>
  <c r="T489" i="20"/>
  <c r="U489" i="20"/>
  <c r="P490" i="20"/>
  <c r="R490" i="20"/>
  <c r="S490" i="20"/>
  <c r="T490" i="20"/>
  <c r="U490" i="20"/>
  <c r="P491" i="20"/>
  <c r="R491" i="20"/>
  <c r="S491" i="20"/>
  <c r="T491" i="20"/>
  <c r="U491" i="20"/>
  <c r="P492" i="20"/>
  <c r="R492" i="20"/>
  <c r="S492" i="20"/>
  <c r="T492" i="20"/>
  <c r="U492" i="20"/>
  <c r="P493" i="20"/>
  <c r="R493" i="20"/>
  <c r="S493" i="20"/>
  <c r="T493" i="20"/>
  <c r="U493" i="20"/>
  <c r="P494" i="20"/>
  <c r="R494" i="20"/>
  <c r="S494" i="20"/>
  <c r="T494" i="20"/>
  <c r="U494" i="20"/>
  <c r="P495" i="20"/>
  <c r="R495" i="20"/>
  <c r="S495" i="20"/>
  <c r="T495" i="20"/>
  <c r="U495" i="20"/>
  <c r="P496" i="20"/>
  <c r="R496" i="20"/>
  <c r="S496" i="20"/>
  <c r="T496" i="20"/>
  <c r="U496" i="20"/>
  <c r="P497" i="20"/>
  <c r="R497" i="20"/>
  <c r="S497" i="20"/>
  <c r="T497" i="20"/>
  <c r="U497" i="20"/>
  <c r="P498" i="20"/>
  <c r="R498" i="20"/>
  <c r="S498" i="20"/>
  <c r="T498" i="20"/>
  <c r="U498" i="20"/>
  <c r="P499" i="20"/>
  <c r="R499" i="20"/>
  <c r="S499" i="20"/>
  <c r="T499" i="20"/>
  <c r="U499" i="20"/>
  <c r="P500" i="20"/>
  <c r="R500" i="20"/>
  <c r="S500" i="20"/>
  <c r="T500" i="20"/>
  <c r="U500" i="20"/>
  <c r="P501" i="20"/>
  <c r="R501" i="20"/>
  <c r="S501" i="20"/>
  <c r="T501" i="20"/>
  <c r="U501" i="20"/>
  <c r="P502" i="20"/>
  <c r="R502" i="20"/>
  <c r="S502" i="20"/>
  <c r="T502" i="20"/>
  <c r="U502" i="20"/>
  <c r="P503" i="20"/>
  <c r="R503" i="20"/>
  <c r="S503" i="20"/>
  <c r="T503" i="20"/>
  <c r="U503" i="20"/>
  <c r="P504" i="20"/>
  <c r="R504" i="20"/>
  <c r="S504" i="20"/>
  <c r="T504" i="20"/>
  <c r="U504" i="20"/>
  <c r="P505" i="20"/>
  <c r="R505" i="20"/>
  <c r="S505" i="20"/>
  <c r="T505" i="20"/>
  <c r="U505" i="20"/>
  <c r="P506" i="20"/>
  <c r="R506" i="20"/>
  <c r="S506" i="20"/>
  <c r="T506" i="20"/>
  <c r="U506" i="20"/>
  <c r="P507" i="20"/>
  <c r="R507" i="20"/>
  <c r="S507" i="20"/>
  <c r="T507" i="20"/>
  <c r="U507" i="20"/>
  <c r="P508" i="20"/>
  <c r="R508" i="20"/>
  <c r="S508" i="20"/>
  <c r="T508" i="20"/>
  <c r="U508" i="20"/>
  <c r="P509" i="20"/>
  <c r="R509" i="20"/>
  <c r="S509" i="20"/>
  <c r="T509" i="20"/>
  <c r="U509" i="20"/>
  <c r="P510" i="20"/>
  <c r="R510" i="20"/>
  <c r="S510" i="20"/>
  <c r="T510" i="20"/>
  <c r="U510" i="20"/>
  <c r="P511" i="20"/>
  <c r="R511" i="20"/>
  <c r="S511" i="20"/>
  <c r="T511" i="20"/>
  <c r="U511" i="20"/>
  <c r="P512" i="20"/>
  <c r="R512" i="20"/>
  <c r="S512" i="20"/>
  <c r="T512" i="20"/>
  <c r="U512" i="20"/>
  <c r="P513" i="20"/>
  <c r="R513" i="20"/>
  <c r="S513" i="20"/>
  <c r="T513" i="20"/>
  <c r="U513" i="20"/>
  <c r="P514" i="20"/>
  <c r="R514" i="20"/>
  <c r="S514" i="20"/>
  <c r="T514" i="20"/>
  <c r="U514" i="20"/>
  <c r="P515" i="20"/>
  <c r="R515" i="20"/>
  <c r="S515" i="20"/>
  <c r="T515" i="20"/>
  <c r="U515" i="20"/>
  <c r="P516" i="20"/>
  <c r="R516" i="20"/>
  <c r="S516" i="20"/>
  <c r="T516" i="20"/>
  <c r="U516" i="20"/>
  <c r="P517" i="20"/>
  <c r="R517" i="20"/>
  <c r="S517" i="20"/>
  <c r="T517" i="20"/>
  <c r="U517" i="20"/>
  <c r="P518" i="20"/>
  <c r="R518" i="20"/>
  <c r="S518" i="20"/>
  <c r="T518" i="20"/>
  <c r="U518" i="20"/>
  <c r="P519" i="20"/>
  <c r="R519" i="20"/>
  <c r="S519" i="20"/>
  <c r="T519" i="20"/>
  <c r="U519" i="20"/>
  <c r="P520" i="20"/>
  <c r="R520" i="20"/>
  <c r="S520" i="20"/>
  <c r="T520" i="20"/>
  <c r="U520" i="20"/>
  <c r="P521" i="20"/>
  <c r="R521" i="20"/>
  <c r="S521" i="20"/>
  <c r="T521" i="20"/>
  <c r="U521" i="20"/>
  <c r="P522" i="20"/>
  <c r="R522" i="20"/>
  <c r="S522" i="20"/>
  <c r="T522" i="20"/>
  <c r="U522" i="20"/>
  <c r="P523" i="20"/>
  <c r="R523" i="20"/>
  <c r="S523" i="20"/>
  <c r="T523" i="20"/>
  <c r="U523" i="20"/>
  <c r="P524" i="20"/>
  <c r="R524" i="20"/>
  <c r="S524" i="20"/>
  <c r="T524" i="20"/>
  <c r="U524" i="20"/>
  <c r="P525" i="20"/>
  <c r="R525" i="20"/>
  <c r="S525" i="20"/>
  <c r="T525" i="20"/>
  <c r="U525" i="20"/>
  <c r="P526" i="20"/>
  <c r="R526" i="20"/>
  <c r="S526" i="20"/>
  <c r="T526" i="20"/>
  <c r="U526" i="20"/>
  <c r="P527" i="20"/>
  <c r="R527" i="20"/>
  <c r="S527" i="20"/>
  <c r="T527" i="20"/>
  <c r="U527" i="20"/>
  <c r="P528" i="20"/>
  <c r="R528" i="20"/>
  <c r="S528" i="20"/>
  <c r="T528" i="20"/>
  <c r="U528" i="20"/>
  <c r="P529" i="20"/>
  <c r="R529" i="20"/>
  <c r="S529" i="20"/>
  <c r="T529" i="20"/>
  <c r="U529" i="20"/>
  <c r="P530" i="20"/>
  <c r="R530" i="20"/>
  <c r="S530" i="20"/>
  <c r="T530" i="20"/>
  <c r="U530" i="20"/>
  <c r="P531" i="20"/>
  <c r="R531" i="20"/>
  <c r="S531" i="20"/>
  <c r="T531" i="20"/>
  <c r="U531" i="20"/>
  <c r="P532" i="20"/>
  <c r="R532" i="20"/>
  <c r="S532" i="20"/>
  <c r="T532" i="20"/>
  <c r="U532" i="20"/>
  <c r="P533" i="20"/>
  <c r="R533" i="20"/>
  <c r="S533" i="20"/>
  <c r="T533" i="20"/>
  <c r="U533" i="20"/>
  <c r="P534" i="20"/>
  <c r="R534" i="20"/>
  <c r="S534" i="20"/>
  <c r="T534" i="20"/>
  <c r="U534" i="20"/>
  <c r="P535" i="20"/>
  <c r="R535" i="20"/>
  <c r="S535" i="20"/>
  <c r="T535" i="20"/>
  <c r="U535" i="20"/>
  <c r="P536" i="20"/>
  <c r="R536" i="20"/>
  <c r="S536" i="20"/>
  <c r="T536" i="20"/>
  <c r="U536" i="20"/>
  <c r="P537" i="20"/>
  <c r="R537" i="20"/>
  <c r="S537" i="20"/>
  <c r="T537" i="20"/>
  <c r="U537" i="20"/>
  <c r="P538" i="20"/>
  <c r="R538" i="20"/>
  <c r="S538" i="20"/>
  <c r="T538" i="20"/>
  <c r="U538" i="20"/>
  <c r="P539" i="20"/>
  <c r="R539" i="20"/>
  <c r="S539" i="20"/>
  <c r="T539" i="20"/>
  <c r="U539" i="20"/>
  <c r="P540" i="20"/>
  <c r="R540" i="20"/>
  <c r="S540" i="20"/>
  <c r="T540" i="20"/>
  <c r="U540" i="20"/>
  <c r="P541" i="20"/>
  <c r="R541" i="20"/>
  <c r="S541" i="20"/>
  <c r="T541" i="20"/>
  <c r="U541" i="20"/>
  <c r="P542" i="20"/>
  <c r="R542" i="20"/>
  <c r="S542" i="20"/>
  <c r="T542" i="20"/>
  <c r="U542" i="20"/>
  <c r="P543" i="20"/>
  <c r="R543" i="20"/>
  <c r="S543" i="20"/>
  <c r="T543" i="20"/>
  <c r="U543" i="20"/>
  <c r="P544" i="20"/>
  <c r="R544" i="20"/>
  <c r="S544" i="20"/>
  <c r="T544" i="20"/>
  <c r="U544" i="20"/>
  <c r="P545" i="20"/>
  <c r="R545" i="20"/>
  <c r="S545" i="20"/>
  <c r="T545" i="20"/>
  <c r="U545" i="20"/>
  <c r="P546" i="20"/>
  <c r="R546" i="20"/>
  <c r="S546" i="20"/>
  <c r="T546" i="20"/>
  <c r="U546" i="20"/>
  <c r="P547" i="20"/>
  <c r="R547" i="20"/>
  <c r="S547" i="20"/>
  <c r="T547" i="20"/>
  <c r="U547" i="20"/>
  <c r="P548" i="20"/>
  <c r="R548" i="20"/>
  <c r="S548" i="20"/>
  <c r="T548" i="20"/>
  <c r="U548" i="20"/>
  <c r="P549" i="20"/>
  <c r="R549" i="20"/>
  <c r="S549" i="20"/>
  <c r="T549" i="20"/>
  <c r="U549" i="20"/>
  <c r="P550" i="20"/>
  <c r="R550" i="20"/>
  <c r="S550" i="20"/>
  <c r="T550" i="20"/>
  <c r="U550" i="20"/>
  <c r="P551" i="20"/>
  <c r="R551" i="20"/>
  <c r="S551" i="20"/>
  <c r="T551" i="20"/>
  <c r="U551" i="20"/>
  <c r="P552" i="20"/>
  <c r="R552" i="20"/>
  <c r="S552" i="20"/>
  <c r="T552" i="20"/>
  <c r="U552" i="20"/>
  <c r="P553" i="20"/>
  <c r="R553" i="20"/>
  <c r="S553" i="20"/>
  <c r="T553" i="20"/>
  <c r="U553" i="20"/>
  <c r="P554" i="20"/>
  <c r="R554" i="20"/>
  <c r="S554" i="20"/>
  <c r="T554" i="20"/>
  <c r="U554" i="20"/>
  <c r="P555" i="20"/>
  <c r="R555" i="20"/>
  <c r="S555" i="20"/>
  <c r="T555" i="20"/>
  <c r="U555" i="20"/>
  <c r="P556" i="20"/>
  <c r="R556" i="20"/>
  <c r="S556" i="20"/>
  <c r="T556" i="20"/>
  <c r="U556" i="20"/>
  <c r="P557" i="20"/>
  <c r="R557" i="20"/>
  <c r="S557" i="20"/>
  <c r="T557" i="20"/>
  <c r="U557" i="20"/>
  <c r="P558" i="20"/>
  <c r="R558" i="20"/>
  <c r="S558" i="20"/>
  <c r="T558" i="20"/>
  <c r="U558" i="20"/>
  <c r="P559" i="20"/>
  <c r="R559" i="20"/>
  <c r="S559" i="20"/>
  <c r="T559" i="20"/>
  <c r="U559" i="20"/>
  <c r="P560" i="20"/>
  <c r="R560" i="20"/>
  <c r="S560" i="20"/>
  <c r="T560" i="20"/>
  <c r="U560" i="20"/>
  <c r="P561" i="20"/>
  <c r="R561" i="20"/>
  <c r="S561" i="20"/>
  <c r="T561" i="20"/>
  <c r="U561" i="20"/>
  <c r="P562" i="20"/>
  <c r="R562" i="20"/>
  <c r="S562" i="20"/>
  <c r="T562" i="20"/>
  <c r="U562" i="20"/>
  <c r="P563" i="20"/>
  <c r="R563" i="20"/>
  <c r="S563" i="20"/>
  <c r="T563" i="20"/>
  <c r="U563" i="20"/>
  <c r="P564" i="20"/>
  <c r="R564" i="20"/>
  <c r="S564" i="20"/>
  <c r="T564" i="20"/>
  <c r="U564" i="20"/>
  <c r="P565" i="20"/>
  <c r="R565" i="20"/>
  <c r="S565" i="20"/>
  <c r="T565" i="20"/>
  <c r="U565" i="20"/>
  <c r="P566" i="20"/>
  <c r="R566" i="20"/>
  <c r="S566" i="20"/>
  <c r="T566" i="20"/>
  <c r="U566" i="20"/>
  <c r="P567" i="20"/>
  <c r="R567" i="20"/>
  <c r="S567" i="20"/>
  <c r="T567" i="20"/>
  <c r="U567" i="20"/>
  <c r="P568" i="20"/>
  <c r="R568" i="20"/>
  <c r="S568" i="20"/>
  <c r="T568" i="20"/>
  <c r="U568" i="20"/>
  <c r="P569" i="20"/>
  <c r="R569" i="20"/>
  <c r="S569" i="20"/>
  <c r="T569" i="20"/>
  <c r="U569" i="20"/>
  <c r="P570" i="20"/>
  <c r="R570" i="20"/>
  <c r="S570" i="20"/>
  <c r="T570" i="20"/>
  <c r="U570" i="20"/>
  <c r="P571" i="20"/>
  <c r="R571" i="20"/>
  <c r="S571" i="20"/>
  <c r="T571" i="20"/>
  <c r="U571" i="20"/>
  <c r="P572" i="20"/>
  <c r="R572" i="20"/>
  <c r="S572" i="20"/>
  <c r="T572" i="20"/>
  <c r="U572" i="20"/>
  <c r="P573" i="20"/>
  <c r="R573" i="20"/>
  <c r="S573" i="20"/>
  <c r="T573" i="20"/>
  <c r="U573" i="20"/>
  <c r="P574" i="20"/>
  <c r="R574" i="20"/>
  <c r="S574" i="20"/>
  <c r="T574" i="20"/>
  <c r="U574" i="20"/>
  <c r="P575" i="20"/>
  <c r="R575" i="20"/>
  <c r="S575" i="20"/>
  <c r="T575" i="20"/>
  <c r="U575" i="20"/>
  <c r="P576" i="20"/>
  <c r="R576" i="20"/>
  <c r="S576" i="20"/>
  <c r="T576" i="20"/>
  <c r="U576" i="20"/>
  <c r="P577" i="20"/>
  <c r="R577" i="20"/>
  <c r="S577" i="20"/>
  <c r="T577" i="20"/>
  <c r="U577" i="20"/>
  <c r="P578" i="20"/>
  <c r="R578" i="20"/>
  <c r="S578" i="20"/>
  <c r="T578" i="20"/>
  <c r="U578" i="20"/>
  <c r="P579" i="20"/>
  <c r="R579" i="20"/>
  <c r="S579" i="20"/>
  <c r="T579" i="20"/>
  <c r="U579" i="20"/>
  <c r="P580" i="20"/>
  <c r="R580" i="20"/>
  <c r="S580" i="20"/>
  <c r="T580" i="20"/>
  <c r="U580" i="20"/>
  <c r="P581" i="20"/>
  <c r="R581" i="20"/>
  <c r="S581" i="20"/>
  <c r="T581" i="20"/>
  <c r="U581" i="20"/>
  <c r="P582" i="20"/>
  <c r="R582" i="20"/>
  <c r="S582" i="20"/>
  <c r="T582" i="20"/>
  <c r="U582" i="20"/>
  <c r="P583" i="20"/>
  <c r="R583" i="20"/>
  <c r="S583" i="20"/>
  <c r="T583" i="20"/>
  <c r="U583" i="20"/>
  <c r="P584" i="20"/>
  <c r="R584" i="20"/>
  <c r="S584" i="20"/>
  <c r="T584" i="20"/>
  <c r="U584" i="20"/>
  <c r="P585" i="20"/>
  <c r="R585" i="20"/>
  <c r="S585" i="20"/>
  <c r="T585" i="20"/>
  <c r="U585" i="20"/>
  <c r="P586" i="20"/>
  <c r="R586" i="20"/>
  <c r="S586" i="20"/>
  <c r="T586" i="20"/>
  <c r="U586" i="20"/>
  <c r="P587" i="20"/>
  <c r="R587" i="20"/>
  <c r="S587" i="20"/>
  <c r="T587" i="20"/>
  <c r="U587" i="20"/>
  <c r="P588" i="20"/>
  <c r="R588" i="20"/>
  <c r="S588" i="20"/>
  <c r="T588" i="20"/>
  <c r="U588" i="20"/>
  <c r="P589" i="20"/>
  <c r="R589" i="20"/>
  <c r="S589" i="20"/>
  <c r="T589" i="20"/>
  <c r="U589" i="20"/>
  <c r="P590" i="20"/>
  <c r="R590" i="20"/>
  <c r="S590" i="20"/>
  <c r="T590" i="20"/>
  <c r="U590" i="20"/>
  <c r="P591" i="20"/>
  <c r="R591" i="20"/>
  <c r="S591" i="20"/>
  <c r="T591" i="20"/>
  <c r="U591" i="20"/>
  <c r="P592" i="20"/>
  <c r="R592" i="20"/>
  <c r="S592" i="20"/>
  <c r="T592" i="20"/>
  <c r="U592" i="20"/>
  <c r="P593" i="20"/>
  <c r="R593" i="20"/>
  <c r="S593" i="20"/>
  <c r="T593" i="20"/>
  <c r="U593" i="20"/>
  <c r="P594" i="20"/>
  <c r="R594" i="20"/>
  <c r="S594" i="20"/>
  <c r="T594" i="20"/>
  <c r="U594" i="20"/>
  <c r="P595" i="20"/>
  <c r="R595" i="20"/>
  <c r="S595" i="20"/>
  <c r="T595" i="20"/>
  <c r="U595" i="20"/>
  <c r="P596" i="20"/>
  <c r="R596" i="20"/>
  <c r="S596" i="20"/>
  <c r="T596" i="20"/>
  <c r="U596" i="20"/>
  <c r="P597" i="20"/>
  <c r="R597" i="20"/>
  <c r="S597" i="20"/>
  <c r="T597" i="20"/>
  <c r="U597" i="20"/>
  <c r="P598" i="20"/>
  <c r="R598" i="20"/>
  <c r="S598" i="20"/>
  <c r="T598" i="20"/>
  <c r="U598" i="20"/>
  <c r="P599" i="20"/>
  <c r="R599" i="20"/>
  <c r="S599" i="20"/>
  <c r="T599" i="20"/>
  <c r="U599" i="20"/>
  <c r="P600" i="20"/>
  <c r="R600" i="20"/>
  <c r="S600" i="20"/>
  <c r="T600" i="20"/>
  <c r="U600" i="20"/>
  <c r="P601" i="20"/>
  <c r="R601" i="20"/>
  <c r="S601" i="20"/>
  <c r="T601" i="20"/>
  <c r="U601" i="20"/>
  <c r="P602" i="20"/>
  <c r="R602" i="20"/>
  <c r="S602" i="20"/>
  <c r="T602" i="20"/>
  <c r="U602" i="20"/>
  <c r="P603" i="20"/>
  <c r="R603" i="20"/>
  <c r="S603" i="20"/>
  <c r="T603" i="20"/>
  <c r="U603" i="20"/>
  <c r="P604" i="20"/>
  <c r="R604" i="20"/>
  <c r="S604" i="20"/>
  <c r="T604" i="20"/>
  <c r="U604" i="20"/>
  <c r="P605" i="20"/>
  <c r="R605" i="20"/>
  <c r="S605" i="20"/>
  <c r="T605" i="20"/>
  <c r="U605" i="20"/>
  <c r="P606" i="20"/>
  <c r="R606" i="20"/>
  <c r="S606" i="20"/>
  <c r="T606" i="20"/>
  <c r="U606" i="20"/>
  <c r="P607" i="20"/>
  <c r="R607" i="20"/>
  <c r="S607" i="20"/>
  <c r="T607" i="20"/>
  <c r="U607" i="20"/>
  <c r="P608" i="20"/>
  <c r="R608" i="20"/>
  <c r="S608" i="20"/>
  <c r="T608" i="20"/>
  <c r="U608" i="20"/>
  <c r="P609" i="20"/>
  <c r="R609" i="20"/>
  <c r="S609" i="20"/>
  <c r="T609" i="20"/>
  <c r="U609" i="20"/>
  <c r="P610" i="20"/>
  <c r="R610" i="20"/>
  <c r="S610" i="20"/>
  <c r="T610" i="20"/>
  <c r="U610" i="20"/>
  <c r="P611" i="20"/>
  <c r="R611" i="20"/>
  <c r="S611" i="20"/>
  <c r="T611" i="20"/>
  <c r="U611" i="20"/>
  <c r="P612" i="20"/>
  <c r="R612" i="20"/>
  <c r="S612" i="20"/>
  <c r="T612" i="20"/>
  <c r="U612" i="20"/>
  <c r="P613" i="20"/>
  <c r="R613" i="20"/>
  <c r="S613" i="20"/>
  <c r="T613" i="20"/>
  <c r="U613" i="20"/>
  <c r="P614" i="20"/>
  <c r="R614" i="20"/>
  <c r="S614" i="20"/>
  <c r="T614" i="20"/>
  <c r="U614" i="20"/>
  <c r="P615" i="20"/>
  <c r="R615" i="20"/>
  <c r="S615" i="20"/>
  <c r="T615" i="20"/>
  <c r="U615" i="20"/>
  <c r="P616" i="20"/>
  <c r="R616" i="20"/>
  <c r="S616" i="20"/>
  <c r="T616" i="20"/>
  <c r="U616" i="20"/>
  <c r="P617" i="20"/>
  <c r="R617" i="20"/>
  <c r="S617" i="20"/>
  <c r="T617" i="20"/>
  <c r="U617" i="20"/>
  <c r="P618" i="20"/>
  <c r="R618" i="20"/>
  <c r="S618" i="20"/>
  <c r="T618" i="20"/>
  <c r="U618" i="20"/>
  <c r="P619" i="20"/>
  <c r="R619" i="20"/>
  <c r="S619" i="20"/>
  <c r="T619" i="20"/>
  <c r="U619" i="20"/>
  <c r="P620" i="20"/>
  <c r="R620" i="20"/>
  <c r="S620" i="20"/>
  <c r="T620" i="20"/>
  <c r="U620" i="20"/>
  <c r="P621" i="20"/>
  <c r="R621" i="20"/>
  <c r="S621" i="20"/>
  <c r="T621" i="20"/>
  <c r="U621" i="20"/>
  <c r="P622" i="20"/>
  <c r="R622" i="20"/>
  <c r="S622" i="20"/>
  <c r="T622" i="20"/>
  <c r="U622" i="20"/>
  <c r="P623" i="20"/>
  <c r="R623" i="20"/>
  <c r="S623" i="20"/>
  <c r="T623" i="20"/>
  <c r="U623" i="20"/>
  <c r="P624" i="20"/>
  <c r="R624" i="20"/>
  <c r="S624" i="20"/>
  <c r="T624" i="20"/>
  <c r="U624" i="20"/>
  <c r="P625" i="20"/>
  <c r="R625" i="20"/>
  <c r="S625" i="20"/>
  <c r="T625" i="20"/>
  <c r="U625" i="20"/>
  <c r="P626" i="20"/>
  <c r="R626" i="20"/>
  <c r="S626" i="20"/>
  <c r="T626" i="20"/>
  <c r="U626" i="20"/>
  <c r="P627" i="20"/>
  <c r="R627" i="20"/>
  <c r="S627" i="20"/>
  <c r="T627" i="20"/>
  <c r="U627" i="20"/>
  <c r="P628" i="20"/>
  <c r="R628" i="20"/>
  <c r="S628" i="20"/>
  <c r="T628" i="20"/>
  <c r="U628" i="20"/>
  <c r="P629" i="20"/>
  <c r="R629" i="20"/>
  <c r="S629" i="20"/>
  <c r="T629" i="20"/>
  <c r="U629" i="20"/>
  <c r="P630" i="20"/>
  <c r="R630" i="20"/>
  <c r="S630" i="20"/>
  <c r="T630" i="20"/>
  <c r="U630" i="20"/>
  <c r="P631" i="20"/>
  <c r="R631" i="20"/>
  <c r="S631" i="20"/>
  <c r="T631" i="20"/>
  <c r="U631" i="20"/>
  <c r="P632" i="20"/>
  <c r="R632" i="20"/>
  <c r="S632" i="20"/>
  <c r="T632" i="20"/>
  <c r="U632" i="20"/>
  <c r="P633" i="20"/>
  <c r="R633" i="20"/>
  <c r="S633" i="20"/>
  <c r="T633" i="20"/>
  <c r="U633" i="20"/>
  <c r="P634" i="20"/>
  <c r="R634" i="20"/>
  <c r="S634" i="20"/>
  <c r="T634" i="20"/>
  <c r="U634" i="20"/>
  <c r="P635" i="20"/>
  <c r="R635" i="20"/>
  <c r="S635" i="20"/>
  <c r="T635" i="20"/>
  <c r="U635" i="20"/>
  <c r="P636" i="20"/>
  <c r="R636" i="20"/>
  <c r="S636" i="20"/>
  <c r="T636" i="20"/>
  <c r="U636" i="20"/>
  <c r="P637" i="20"/>
  <c r="R637" i="20"/>
  <c r="S637" i="20"/>
  <c r="T637" i="20"/>
  <c r="U637" i="20"/>
  <c r="P638" i="20"/>
  <c r="R638" i="20"/>
  <c r="S638" i="20"/>
  <c r="T638" i="20"/>
  <c r="U638" i="20"/>
  <c r="P639" i="20"/>
  <c r="R639" i="20"/>
  <c r="S639" i="20"/>
  <c r="T639" i="20"/>
  <c r="U639" i="20"/>
  <c r="P640" i="20"/>
  <c r="R640" i="20"/>
  <c r="S640" i="20"/>
  <c r="T640" i="20"/>
  <c r="U640" i="20"/>
  <c r="P641" i="20"/>
  <c r="R641" i="20"/>
  <c r="S641" i="20"/>
  <c r="T641" i="20"/>
  <c r="U641" i="20"/>
  <c r="P642" i="20"/>
  <c r="R642" i="20"/>
  <c r="S642" i="20"/>
  <c r="T642" i="20"/>
  <c r="U642" i="20"/>
  <c r="P643" i="20"/>
  <c r="R643" i="20"/>
  <c r="S643" i="20"/>
  <c r="T643" i="20"/>
  <c r="U643" i="20"/>
  <c r="P644" i="20"/>
  <c r="R644" i="20"/>
  <c r="S644" i="20"/>
  <c r="T644" i="20"/>
  <c r="U644" i="20"/>
  <c r="P645" i="20"/>
  <c r="R645" i="20"/>
  <c r="S645" i="20"/>
  <c r="T645" i="20"/>
  <c r="U645" i="20"/>
  <c r="P646" i="20"/>
  <c r="R646" i="20"/>
  <c r="S646" i="20"/>
  <c r="T646" i="20"/>
  <c r="U646" i="20"/>
  <c r="P647" i="20"/>
  <c r="R647" i="20"/>
  <c r="S647" i="20"/>
  <c r="T647" i="20"/>
  <c r="U647" i="20"/>
  <c r="P648" i="20"/>
  <c r="R648" i="20"/>
  <c r="S648" i="20"/>
  <c r="T648" i="20"/>
  <c r="U648" i="20"/>
  <c r="P649" i="20"/>
  <c r="R649" i="20"/>
  <c r="S649" i="20"/>
  <c r="T649" i="20"/>
  <c r="U649" i="20"/>
  <c r="P650" i="20"/>
  <c r="R650" i="20"/>
  <c r="S650" i="20"/>
  <c r="T650" i="20"/>
  <c r="U650" i="20"/>
  <c r="P651" i="20"/>
  <c r="R651" i="20"/>
  <c r="S651" i="20"/>
  <c r="T651" i="20"/>
  <c r="U651" i="20"/>
  <c r="P652" i="20"/>
  <c r="R652" i="20"/>
  <c r="S652" i="20"/>
  <c r="T652" i="20"/>
  <c r="U652" i="20"/>
  <c r="P653" i="20"/>
  <c r="R653" i="20"/>
  <c r="S653" i="20"/>
  <c r="T653" i="20"/>
  <c r="U653" i="20"/>
  <c r="P654" i="20"/>
  <c r="R654" i="20"/>
  <c r="S654" i="20"/>
  <c r="T654" i="20"/>
  <c r="U654" i="20"/>
  <c r="P655" i="20"/>
  <c r="R655" i="20"/>
  <c r="S655" i="20"/>
  <c r="T655" i="20"/>
  <c r="U655" i="20"/>
  <c r="P656" i="20"/>
  <c r="R656" i="20"/>
  <c r="S656" i="20"/>
  <c r="T656" i="20"/>
  <c r="U656" i="20"/>
  <c r="P657" i="20"/>
  <c r="R657" i="20"/>
  <c r="S657" i="20"/>
  <c r="T657" i="20"/>
  <c r="U657" i="20"/>
  <c r="P658" i="20"/>
  <c r="R658" i="20"/>
  <c r="S658" i="20"/>
  <c r="T658" i="20"/>
  <c r="U658" i="20"/>
  <c r="P659" i="20"/>
  <c r="R659" i="20"/>
  <c r="S659" i="20"/>
  <c r="T659" i="20"/>
  <c r="U659" i="20"/>
  <c r="P660" i="20"/>
  <c r="R660" i="20"/>
  <c r="S660" i="20"/>
  <c r="T660" i="20"/>
  <c r="U660" i="20"/>
  <c r="P661" i="20"/>
  <c r="R661" i="20"/>
  <c r="S661" i="20"/>
  <c r="T661" i="20"/>
  <c r="U661" i="20"/>
  <c r="P662" i="20"/>
  <c r="R662" i="20"/>
  <c r="S662" i="20"/>
  <c r="T662" i="20"/>
  <c r="U662" i="20"/>
  <c r="P663" i="20"/>
  <c r="R663" i="20"/>
  <c r="S663" i="20"/>
  <c r="T663" i="20"/>
  <c r="U663" i="20"/>
  <c r="P664" i="20"/>
  <c r="R664" i="20"/>
  <c r="S664" i="20"/>
  <c r="T664" i="20"/>
  <c r="U664" i="20"/>
  <c r="P665" i="20"/>
  <c r="R665" i="20"/>
  <c r="S665" i="20"/>
  <c r="T665" i="20"/>
  <c r="U665" i="20"/>
  <c r="P666" i="20"/>
  <c r="R666" i="20"/>
  <c r="S666" i="20"/>
  <c r="T666" i="20"/>
  <c r="U666" i="20"/>
  <c r="P667" i="20"/>
  <c r="R667" i="20"/>
  <c r="S667" i="20"/>
  <c r="T667" i="20"/>
  <c r="U667" i="20"/>
  <c r="P668" i="20"/>
  <c r="R668" i="20"/>
  <c r="S668" i="20"/>
  <c r="T668" i="20"/>
  <c r="U668" i="20"/>
  <c r="P669" i="20"/>
  <c r="R669" i="20"/>
  <c r="S669" i="20"/>
  <c r="T669" i="20"/>
  <c r="U669" i="20"/>
  <c r="P670" i="20"/>
  <c r="R670" i="20"/>
  <c r="S670" i="20"/>
  <c r="T670" i="20"/>
  <c r="U670" i="20"/>
  <c r="P671" i="20"/>
  <c r="R671" i="20"/>
  <c r="S671" i="20"/>
  <c r="T671" i="20"/>
  <c r="U671" i="20"/>
  <c r="P672" i="20"/>
  <c r="R672" i="20"/>
  <c r="S672" i="20"/>
  <c r="T672" i="20"/>
  <c r="U672" i="20"/>
  <c r="P673" i="20"/>
  <c r="R673" i="20"/>
  <c r="S673" i="20"/>
  <c r="T673" i="20"/>
  <c r="U673" i="20"/>
  <c r="P674" i="20"/>
  <c r="R674" i="20"/>
  <c r="S674" i="20"/>
  <c r="T674" i="20"/>
  <c r="U674" i="20"/>
  <c r="P675" i="20"/>
  <c r="R675" i="20"/>
  <c r="S675" i="20"/>
  <c r="T675" i="20"/>
  <c r="U675" i="20"/>
  <c r="P676" i="20"/>
  <c r="R676" i="20"/>
  <c r="S676" i="20"/>
  <c r="T676" i="20"/>
  <c r="U676" i="20"/>
  <c r="P677" i="20"/>
  <c r="R677" i="20"/>
  <c r="S677" i="20"/>
  <c r="T677" i="20"/>
  <c r="U677" i="20"/>
  <c r="P678" i="20"/>
  <c r="R678" i="20"/>
  <c r="S678" i="20"/>
  <c r="T678" i="20"/>
  <c r="U678" i="20"/>
  <c r="P679" i="20"/>
  <c r="R679" i="20"/>
  <c r="S679" i="20"/>
  <c r="T679" i="20"/>
  <c r="U679" i="20"/>
  <c r="P680" i="20"/>
  <c r="R680" i="20"/>
  <c r="S680" i="20"/>
  <c r="T680" i="20"/>
  <c r="U680" i="20"/>
  <c r="P681" i="20"/>
  <c r="R681" i="20"/>
  <c r="S681" i="20"/>
  <c r="T681" i="20"/>
  <c r="U681" i="20"/>
  <c r="P682" i="20"/>
  <c r="R682" i="20"/>
  <c r="S682" i="20"/>
  <c r="T682" i="20"/>
  <c r="U682" i="20"/>
  <c r="P683" i="20"/>
  <c r="R683" i="20"/>
  <c r="S683" i="20"/>
  <c r="T683" i="20"/>
  <c r="U683" i="20"/>
  <c r="P684" i="20"/>
  <c r="R684" i="20"/>
  <c r="S684" i="20"/>
  <c r="T684" i="20"/>
  <c r="U684" i="20"/>
  <c r="P685" i="20"/>
  <c r="R685" i="20"/>
  <c r="S685" i="20"/>
  <c r="T685" i="20"/>
  <c r="U685" i="20"/>
  <c r="P686" i="20"/>
  <c r="R686" i="20"/>
  <c r="S686" i="20"/>
  <c r="T686" i="20"/>
  <c r="U686" i="20"/>
  <c r="P687" i="20"/>
  <c r="R687" i="20"/>
  <c r="S687" i="20"/>
  <c r="T687" i="20"/>
  <c r="U687" i="20"/>
  <c r="P688" i="20"/>
  <c r="R688" i="20"/>
  <c r="S688" i="20"/>
  <c r="T688" i="20"/>
  <c r="U688" i="20"/>
  <c r="P689" i="20"/>
  <c r="R689" i="20"/>
  <c r="S689" i="20"/>
  <c r="T689" i="20"/>
  <c r="U689" i="20"/>
  <c r="P690" i="20"/>
  <c r="R690" i="20"/>
  <c r="S690" i="20"/>
  <c r="T690" i="20"/>
  <c r="U690" i="20"/>
  <c r="P691" i="20"/>
  <c r="R691" i="20"/>
  <c r="S691" i="20"/>
  <c r="T691" i="20"/>
  <c r="U691" i="20"/>
  <c r="P692" i="20"/>
  <c r="R692" i="20"/>
  <c r="S692" i="20"/>
  <c r="T692" i="20"/>
  <c r="U692" i="20"/>
  <c r="P693" i="20"/>
  <c r="R693" i="20"/>
  <c r="S693" i="20"/>
  <c r="T693" i="20"/>
  <c r="U693" i="20"/>
  <c r="P694" i="20"/>
  <c r="R694" i="20"/>
  <c r="S694" i="20"/>
  <c r="T694" i="20"/>
  <c r="U694" i="20"/>
  <c r="P695" i="20"/>
  <c r="R695" i="20"/>
  <c r="S695" i="20"/>
  <c r="T695" i="20"/>
  <c r="U695" i="20"/>
  <c r="P696" i="20"/>
  <c r="R696" i="20"/>
  <c r="S696" i="20"/>
  <c r="T696" i="20"/>
  <c r="U696" i="20"/>
  <c r="P697" i="20"/>
  <c r="R697" i="20"/>
  <c r="S697" i="20"/>
  <c r="T697" i="20"/>
  <c r="U697" i="20"/>
  <c r="P698" i="20"/>
  <c r="R698" i="20"/>
  <c r="S698" i="20"/>
  <c r="T698" i="20"/>
  <c r="U698" i="20"/>
  <c r="P699" i="20"/>
  <c r="R699" i="20"/>
  <c r="S699" i="20"/>
  <c r="T699" i="20"/>
  <c r="U699" i="20"/>
  <c r="P700" i="20"/>
  <c r="R700" i="20"/>
  <c r="S700" i="20"/>
  <c r="T700" i="20"/>
  <c r="U700" i="20"/>
  <c r="P701" i="20"/>
  <c r="R701" i="20"/>
  <c r="S701" i="20"/>
  <c r="T701" i="20"/>
  <c r="U701" i="20"/>
  <c r="P702" i="20"/>
  <c r="R702" i="20"/>
  <c r="S702" i="20"/>
  <c r="T702" i="20"/>
  <c r="U702" i="20"/>
  <c r="P703" i="20"/>
  <c r="R703" i="20"/>
  <c r="S703" i="20"/>
  <c r="T703" i="20"/>
  <c r="U703" i="20"/>
  <c r="P704" i="20"/>
  <c r="R704" i="20"/>
  <c r="S704" i="20"/>
  <c r="T704" i="20"/>
  <c r="U704" i="20"/>
  <c r="P705" i="20"/>
  <c r="R705" i="20"/>
  <c r="S705" i="20"/>
  <c r="T705" i="20"/>
  <c r="U705" i="20"/>
  <c r="P706" i="20"/>
  <c r="R706" i="20"/>
  <c r="S706" i="20"/>
  <c r="T706" i="20"/>
  <c r="U706" i="20"/>
  <c r="P707" i="20"/>
  <c r="R707" i="20"/>
  <c r="S707" i="20"/>
  <c r="T707" i="20"/>
  <c r="U707" i="20"/>
  <c r="P708" i="20"/>
  <c r="R708" i="20"/>
  <c r="S708" i="20"/>
  <c r="T708" i="20"/>
  <c r="U708" i="20"/>
  <c r="P709" i="20"/>
  <c r="R709" i="20"/>
  <c r="S709" i="20"/>
  <c r="T709" i="20"/>
  <c r="U709" i="20"/>
  <c r="P710" i="20"/>
  <c r="R710" i="20"/>
  <c r="S710" i="20"/>
  <c r="T710" i="20"/>
  <c r="U710" i="20"/>
  <c r="P711" i="20"/>
  <c r="R711" i="20"/>
  <c r="S711" i="20"/>
  <c r="T711" i="20"/>
  <c r="U711" i="20"/>
  <c r="P712" i="20"/>
  <c r="R712" i="20"/>
  <c r="S712" i="20"/>
  <c r="T712" i="20"/>
  <c r="U712" i="20"/>
  <c r="P713" i="20"/>
  <c r="R713" i="20"/>
  <c r="S713" i="20"/>
  <c r="T713" i="20"/>
  <c r="U713" i="20"/>
  <c r="P714" i="20"/>
  <c r="R714" i="20"/>
  <c r="S714" i="20"/>
  <c r="T714" i="20"/>
  <c r="U714" i="20"/>
  <c r="P715" i="20"/>
  <c r="R715" i="20"/>
  <c r="S715" i="20"/>
  <c r="T715" i="20"/>
  <c r="U715" i="20"/>
  <c r="P716" i="20"/>
  <c r="R716" i="20"/>
  <c r="S716" i="20"/>
  <c r="T716" i="20"/>
  <c r="U716" i="20"/>
  <c r="P717" i="20"/>
  <c r="R717" i="20"/>
  <c r="S717" i="20"/>
  <c r="T717" i="20"/>
  <c r="U717" i="20"/>
  <c r="P718" i="20"/>
  <c r="R718" i="20"/>
  <c r="S718" i="20"/>
  <c r="T718" i="20"/>
  <c r="U718" i="20"/>
  <c r="P719" i="20"/>
  <c r="R719" i="20"/>
  <c r="S719" i="20"/>
  <c r="T719" i="20"/>
  <c r="U719" i="20"/>
  <c r="P720" i="20"/>
  <c r="R720" i="20"/>
  <c r="S720" i="20"/>
  <c r="T720" i="20"/>
  <c r="U720" i="20"/>
  <c r="P721" i="20"/>
  <c r="R721" i="20"/>
  <c r="S721" i="20"/>
  <c r="T721" i="20"/>
  <c r="U721" i="20"/>
  <c r="P722" i="20"/>
  <c r="R722" i="20"/>
  <c r="S722" i="20"/>
  <c r="T722" i="20"/>
  <c r="U722" i="20"/>
  <c r="P723" i="20"/>
  <c r="R723" i="20"/>
  <c r="S723" i="20"/>
  <c r="T723" i="20"/>
  <c r="U723" i="20"/>
  <c r="P724" i="20"/>
  <c r="R724" i="20"/>
  <c r="S724" i="20"/>
  <c r="T724" i="20"/>
  <c r="U724" i="20"/>
  <c r="P725" i="20"/>
  <c r="R725" i="20"/>
  <c r="S725" i="20"/>
  <c r="T725" i="20"/>
  <c r="U725" i="20"/>
  <c r="P726" i="20"/>
  <c r="R726" i="20"/>
  <c r="S726" i="20"/>
  <c r="T726" i="20"/>
  <c r="U726" i="20"/>
  <c r="P727" i="20"/>
  <c r="R727" i="20"/>
  <c r="S727" i="20"/>
  <c r="T727" i="20"/>
  <c r="U727" i="20"/>
  <c r="P728" i="20"/>
  <c r="R728" i="20"/>
  <c r="S728" i="20"/>
  <c r="T728" i="20"/>
  <c r="U728" i="20"/>
  <c r="P729" i="20"/>
  <c r="R729" i="20"/>
  <c r="S729" i="20"/>
  <c r="T729" i="20"/>
  <c r="U729" i="20"/>
  <c r="P730" i="20"/>
  <c r="R730" i="20"/>
  <c r="S730" i="20"/>
  <c r="T730" i="20"/>
  <c r="U730" i="20"/>
  <c r="P731" i="20"/>
  <c r="R731" i="20"/>
  <c r="S731" i="20"/>
  <c r="T731" i="20"/>
  <c r="U731" i="20"/>
  <c r="P732" i="20"/>
  <c r="R732" i="20"/>
  <c r="S732" i="20"/>
  <c r="T732" i="20"/>
  <c r="U732" i="20"/>
  <c r="P733" i="20"/>
  <c r="R733" i="20"/>
  <c r="S733" i="20"/>
  <c r="T733" i="20"/>
  <c r="U733" i="20"/>
  <c r="P734" i="20"/>
  <c r="R734" i="20"/>
  <c r="S734" i="20"/>
  <c r="T734" i="20"/>
  <c r="U734" i="20"/>
  <c r="P735" i="20"/>
  <c r="R735" i="20"/>
  <c r="S735" i="20"/>
  <c r="T735" i="20"/>
  <c r="U735" i="20"/>
  <c r="P736" i="20"/>
  <c r="R736" i="20"/>
  <c r="S736" i="20"/>
  <c r="T736" i="20"/>
  <c r="U736" i="20"/>
  <c r="P737" i="20"/>
  <c r="R737" i="20"/>
  <c r="S737" i="20"/>
  <c r="T737" i="20"/>
  <c r="U737" i="20"/>
  <c r="P738" i="20"/>
  <c r="R738" i="20"/>
  <c r="S738" i="20"/>
  <c r="T738" i="20"/>
  <c r="U738" i="20"/>
  <c r="P739" i="20"/>
  <c r="R739" i="20"/>
  <c r="S739" i="20"/>
  <c r="T739" i="20"/>
  <c r="U739" i="20"/>
  <c r="P740" i="20"/>
  <c r="R740" i="20"/>
  <c r="S740" i="20"/>
  <c r="T740" i="20"/>
  <c r="U740" i="20"/>
  <c r="P741" i="20"/>
  <c r="R741" i="20"/>
  <c r="S741" i="20"/>
  <c r="T741" i="20"/>
  <c r="U741" i="20"/>
  <c r="P742" i="20"/>
  <c r="R742" i="20"/>
  <c r="S742" i="20"/>
  <c r="T742" i="20"/>
  <c r="U742" i="20"/>
  <c r="P743" i="20"/>
  <c r="R743" i="20"/>
  <c r="S743" i="20"/>
  <c r="T743" i="20"/>
  <c r="U743" i="20"/>
  <c r="P744" i="20"/>
  <c r="R744" i="20"/>
  <c r="S744" i="20"/>
  <c r="T744" i="20"/>
  <c r="U744" i="20"/>
  <c r="P745" i="20"/>
  <c r="R745" i="20"/>
  <c r="S745" i="20"/>
  <c r="T745" i="20"/>
  <c r="U745" i="20"/>
  <c r="P746" i="20"/>
  <c r="R746" i="20"/>
  <c r="S746" i="20"/>
  <c r="T746" i="20"/>
  <c r="U746" i="20"/>
  <c r="P747" i="20"/>
  <c r="R747" i="20"/>
  <c r="S747" i="20"/>
  <c r="T747" i="20"/>
  <c r="U747" i="20"/>
  <c r="P748" i="20"/>
  <c r="R748" i="20"/>
  <c r="S748" i="20"/>
  <c r="T748" i="20"/>
  <c r="U748" i="20"/>
  <c r="P749" i="20"/>
  <c r="R749" i="20"/>
  <c r="S749" i="20"/>
  <c r="T749" i="20"/>
  <c r="U749" i="20"/>
  <c r="P750" i="20"/>
  <c r="R750" i="20"/>
  <c r="S750" i="20"/>
  <c r="T750" i="20"/>
  <c r="U750" i="20"/>
  <c r="P751" i="20"/>
  <c r="R751" i="20"/>
  <c r="S751" i="20"/>
  <c r="T751" i="20"/>
  <c r="U751" i="20"/>
  <c r="P752" i="20"/>
  <c r="R752" i="20"/>
  <c r="S752" i="20"/>
  <c r="T752" i="20"/>
  <c r="U752" i="20"/>
  <c r="P753" i="20"/>
  <c r="R753" i="20"/>
  <c r="S753" i="20"/>
  <c r="T753" i="20"/>
  <c r="U753" i="20"/>
  <c r="P754" i="20"/>
  <c r="R754" i="20"/>
  <c r="S754" i="20"/>
  <c r="T754" i="20"/>
  <c r="U754" i="20"/>
  <c r="P755" i="20"/>
  <c r="R755" i="20"/>
  <c r="S755" i="20"/>
  <c r="T755" i="20"/>
  <c r="U755" i="20"/>
  <c r="P756" i="20"/>
  <c r="R756" i="20"/>
  <c r="S756" i="20"/>
  <c r="T756" i="20"/>
  <c r="U756" i="20"/>
  <c r="P757" i="20"/>
  <c r="R757" i="20"/>
  <c r="S757" i="20"/>
  <c r="T757" i="20"/>
  <c r="U757" i="20"/>
  <c r="P758" i="20"/>
  <c r="R758" i="20"/>
  <c r="S758" i="20"/>
  <c r="T758" i="20"/>
  <c r="U758" i="20"/>
  <c r="P759" i="20"/>
  <c r="R759" i="20"/>
  <c r="S759" i="20"/>
  <c r="T759" i="20"/>
  <c r="U759" i="20"/>
  <c r="P760" i="20"/>
  <c r="R760" i="20"/>
  <c r="S760" i="20"/>
  <c r="T760" i="20"/>
  <c r="U760" i="20"/>
  <c r="P761" i="20"/>
  <c r="R761" i="20"/>
  <c r="S761" i="20"/>
  <c r="T761" i="20"/>
  <c r="U761" i="20"/>
  <c r="P762" i="20"/>
  <c r="R762" i="20"/>
  <c r="S762" i="20"/>
  <c r="T762" i="20"/>
  <c r="U762" i="20"/>
  <c r="P763" i="20"/>
  <c r="R763" i="20"/>
  <c r="S763" i="20"/>
  <c r="T763" i="20"/>
  <c r="U763" i="20"/>
  <c r="P764" i="20"/>
  <c r="R764" i="20"/>
  <c r="S764" i="20"/>
  <c r="T764" i="20"/>
  <c r="U764" i="20"/>
  <c r="P765" i="20"/>
  <c r="R765" i="20"/>
  <c r="S765" i="20"/>
  <c r="T765" i="20"/>
  <c r="U765" i="20"/>
  <c r="P766" i="20"/>
  <c r="R766" i="20"/>
  <c r="S766" i="20"/>
  <c r="T766" i="20"/>
  <c r="U766" i="20"/>
  <c r="P767" i="20"/>
  <c r="R767" i="20"/>
  <c r="S767" i="20"/>
  <c r="T767" i="20"/>
  <c r="U767" i="20"/>
  <c r="P768" i="20"/>
  <c r="R768" i="20"/>
  <c r="S768" i="20"/>
  <c r="T768" i="20"/>
  <c r="U768" i="20"/>
  <c r="P769" i="20"/>
  <c r="R769" i="20"/>
  <c r="S769" i="20"/>
  <c r="T769" i="20"/>
  <c r="U769" i="20"/>
  <c r="P770" i="20"/>
  <c r="R770" i="20"/>
  <c r="S770" i="20"/>
  <c r="T770" i="20"/>
  <c r="U770" i="20"/>
  <c r="P771" i="20"/>
  <c r="R771" i="20"/>
  <c r="S771" i="20"/>
  <c r="T771" i="20"/>
  <c r="U771" i="20"/>
  <c r="P772" i="20"/>
  <c r="R772" i="20"/>
  <c r="S772" i="20"/>
  <c r="T772" i="20"/>
  <c r="U772" i="20"/>
  <c r="P773" i="20"/>
  <c r="R773" i="20"/>
  <c r="S773" i="20"/>
  <c r="T773" i="20"/>
  <c r="U773" i="20"/>
  <c r="P774" i="20"/>
  <c r="R774" i="20"/>
  <c r="S774" i="20"/>
  <c r="T774" i="20"/>
  <c r="U774" i="20"/>
  <c r="P775" i="20"/>
  <c r="R775" i="20"/>
  <c r="S775" i="20"/>
  <c r="T775" i="20"/>
  <c r="U775" i="20"/>
  <c r="P776" i="20"/>
  <c r="R776" i="20"/>
  <c r="S776" i="20"/>
  <c r="T776" i="20"/>
  <c r="U776" i="20"/>
  <c r="P777" i="20"/>
  <c r="R777" i="20"/>
  <c r="S777" i="20"/>
  <c r="T777" i="20"/>
  <c r="U777" i="20"/>
  <c r="P778" i="20"/>
  <c r="R778" i="20"/>
  <c r="S778" i="20"/>
  <c r="T778" i="20"/>
  <c r="U778" i="20"/>
  <c r="P779" i="20"/>
  <c r="R779" i="20"/>
  <c r="S779" i="20"/>
  <c r="T779" i="20"/>
  <c r="U779" i="20"/>
  <c r="P780" i="20"/>
  <c r="R780" i="20"/>
  <c r="S780" i="20"/>
  <c r="T780" i="20"/>
  <c r="U780" i="20"/>
  <c r="P781" i="20"/>
  <c r="R781" i="20"/>
  <c r="S781" i="20"/>
  <c r="T781" i="20"/>
  <c r="U781" i="20"/>
  <c r="P782" i="20"/>
  <c r="R782" i="20"/>
  <c r="S782" i="20"/>
  <c r="T782" i="20"/>
  <c r="U782" i="20"/>
  <c r="P783" i="20"/>
  <c r="R783" i="20"/>
  <c r="S783" i="20"/>
  <c r="T783" i="20"/>
  <c r="U783" i="20"/>
  <c r="P784" i="20"/>
  <c r="R784" i="20"/>
  <c r="S784" i="20"/>
  <c r="T784" i="20"/>
  <c r="U784" i="20"/>
  <c r="P785" i="20"/>
  <c r="R785" i="20"/>
  <c r="S785" i="20"/>
  <c r="T785" i="20"/>
  <c r="U785" i="20"/>
  <c r="P786" i="20"/>
  <c r="R786" i="20"/>
  <c r="S786" i="20"/>
  <c r="T786" i="20"/>
  <c r="U786" i="20"/>
  <c r="P787" i="20"/>
  <c r="R787" i="20"/>
  <c r="S787" i="20"/>
  <c r="T787" i="20"/>
  <c r="U787" i="20"/>
  <c r="P788" i="20"/>
  <c r="R788" i="20"/>
  <c r="S788" i="20"/>
  <c r="T788" i="20"/>
  <c r="U788" i="20"/>
  <c r="P789" i="20"/>
  <c r="R789" i="20"/>
  <c r="S789" i="20"/>
  <c r="T789" i="20"/>
  <c r="U789" i="20"/>
  <c r="P790" i="20"/>
  <c r="R790" i="20"/>
  <c r="S790" i="20"/>
  <c r="T790" i="20"/>
  <c r="U790" i="20"/>
  <c r="P791" i="20"/>
  <c r="R791" i="20"/>
  <c r="S791" i="20"/>
  <c r="T791" i="20"/>
  <c r="U791" i="20"/>
  <c r="P792" i="20"/>
  <c r="R792" i="20"/>
  <c r="S792" i="20"/>
  <c r="T792" i="20"/>
  <c r="U792" i="20"/>
  <c r="P793" i="20"/>
  <c r="R793" i="20"/>
  <c r="S793" i="20"/>
  <c r="T793" i="20"/>
  <c r="U793" i="20"/>
  <c r="P794" i="20"/>
  <c r="R794" i="20"/>
  <c r="S794" i="20"/>
  <c r="T794" i="20"/>
  <c r="U794" i="20"/>
  <c r="P795" i="20"/>
  <c r="R795" i="20"/>
  <c r="S795" i="20"/>
  <c r="T795" i="20"/>
  <c r="U795" i="20"/>
  <c r="P796" i="20"/>
  <c r="R796" i="20"/>
  <c r="S796" i="20"/>
  <c r="T796" i="20"/>
  <c r="U796" i="20"/>
  <c r="P797" i="20"/>
  <c r="R797" i="20"/>
  <c r="S797" i="20"/>
  <c r="T797" i="20"/>
  <c r="U797" i="20"/>
  <c r="P798" i="20"/>
  <c r="R798" i="20"/>
  <c r="S798" i="20"/>
  <c r="T798" i="20"/>
  <c r="U798" i="20"/>
  <c r="P799" i="20"/>
  <c r="R799" i="20"/>
  <c r="S799" i="20"/>
  <c r="T799" i="20"/>
  <c r="U799" i="20"/>
  <c r="P800" i="20"/>
  <c r="R800" i="20"/>
  <c r="S800" i="20"/>
  <c r="T800" i="20"/>
  <c r="U800" i="20"/>
  <c r="P801" i="20"/>
  <c r="R801" i="20"/>
  <c r="S801" i="20"/>
  <c r="T801" i="20"/>
  <c r="U801" i="20"/>
  <c r="P802" i="20"/>
  <c r="R802" i="20"/>
  <c r="S802" i="20"/>
  <c r="T802" i="20"/>
  <c r="U802" i="20"/>
  <c r="P803" i="20"/>
  <c r="R803" i="20"/>
  <c r="S803" i="20"/>
  <c r="T803" i="20"/>
  <c r="U803" i="20"/>
  <c r="P804" i="20"/>
  <c r="R804" i="20"/>
  <c r="S804" i="20"/>
  <c r="T804" i="20"/>
  <c r="U804" i="20"/>
  <c r="P805" i="20"/>
  <c r="R805" i="20"/>
  <c r="S805" i="20"/>
  <c r="T805" i="20"/>
  <c r="U805" i="20"/>
  <c r="P806" i="20"/>
  <c r="R806" i="20"/>
  <c r="S806" i="20"/>
  <c r="T806" i="20"/>
  <c r="U806" i="20"/>
  <c r="P807" i="20"/>
  <c r="R807" i="20"/>
  <c r="S807" i="20"/>
  <c r="T807" i="20"/>
  <c r="U807" i="20"/>
  <c r="P808" i="20"/>
  <c r="R808" i="20"/>
  <c r="S808" i="20"/>
  <c r="T808" i="20"/>
  <c r="U808" i="20"/>
  <c r="P809" i="20"/>
  <c r="R809" i="20"/>
  <c r="S809" i="20"/>
  <c r="T809" i="20"/>
  <c r="U809" i="20"/>
  <c r="P810" i="20"/>
  <c r="R810" i="20"/>
  <c r="S810" i="20"/>
  <c r="T810" i="20"/>
  <c r="U810" i="20"/>
  <c r="P811" i="20"/>
  <c r="R811" i="20"/>
  <c r="S811" i="20"/>
  <c r="T811" i="20"/>
  <c r="U811" i="20"/>
  <c r="P812" i="20"/>
  <c r="R812" i="20"/>
  <c r="S812" i="20"/>
  <c r="T812" i="20"/>
  <c r="U812" i="20"/>
  <c r="P813" i="20"/>
  <c r="R813" i="20"/>
  <c r="S813" i="20"/>
  <c r="T813" i="20"/>
  <c r="U813" i="20"/>
  <c r="P814" i="20"/>
  <c r="R814" i="20"/>
  <c r="S814" i="20"/>
  <c r="T814" i="20"/>
  <c r="U814" i="20"/>
  <c r="P815" i="20"/>
  <c r="R815" i="20"/>
  <c r="S815" i="20"/>
  <c r="T815" i="20"/>
  <c r="U815" i="20"/>
  <c r="P816" i="20"/>
  <c r="R816" i="20"/>
  <c r="S816" i="20"/>
  <c r="T816" i="20"/>
  <c r="U816" i="20"/>
  <c r="P817" i="20"/>
  <c r="R817" i="20"/>
  <c r="S817" i="20"/>
  <c r="T817" i="20"/>
  <c r="U817" i="20"/>
  <c r="P818" i="20"/>
  <c r="R818" i="20"/>
  <c r="S818" i="20"/>
  <c r="T818" i="20"/>
  <c r="U818" i="20"/>
  <c r="P819" i="20"/>
  <c r="R819" i="20"/>
  <c r="S819" i="20"/>
  <c r="T819" i="20"/>
  <c r="U819" i="20"/>
  <c r="P820" i="20"/>
  <c r="R820" i="20"/>
  <c r="S820" i="20"/>
  <c r="T820" i="20"/>
  <c r="U820" i="20"/>
  <c r="P821" i="20"/>
  <c r="R821" i="20"/>
  <c r="S821" i="20"/>
  <c r="T821" i="20"/>
  <c r="U821" i="20"/>
  <c r="P822" i="20"/>
  <c r="R822" i="20"/>
  <c r="S822" i="20"/>
  <c r="T822" i="20"/>
  <c r="U822" i="20"/>
  <c r="P823" i="20"/>
  <c r="R823" i="20"/>
  <c r="S823" i="20"/>
  <c r="T823" i="20"/>
  <c r="U823" i="20"/>
  <c r="P824" i="20"/>
  <c r="R824" i="20"/>
  <c r="S824" i="20"/>
  <c r="T824" i="20"/>
  <c r="U824" i="20"/>
  <c r="P825" i="20"/>
  <c r="R825" i="20"/>
  <c r="S825" i="20"/>
  <c r="T825" i="20"/>
  <c r="U825" i="20"/>
  <c r="P826" i="20"/>
  <c r="R826" i="20"/>
  <c r="S826" i="20"/>
  <c r="T826" i="20"/>
  <c r="U826" i="20"/>
  <c r="P827" i="20"/>
  <c r="R827" i="20"/>
  <c r="S827" i="20"/>
  <c r="T827" i="20"/>
  <c r="U827" i="20"/>
  <c r="P828" i="20"/>
  <c r="R828" i="20"/>
  <c r="S828" i="20"/>
  <c r="T828" i="20"/>
  <c r="U828" i="20"/>
  <c r="P829" i="20"/>
  <c r="R829" i="20"/>
  <c r="S829" i="20"/>
  <c r="T829" i="20"/>
  <c r="U829" i="20"/>
  <c r="P830" i="20"/>
  <c r="R830" i="20"/>
  <c r="S830" i="20"/>
  <c r="T830" i="20"/>
  <c r="U830" i="20"/>
  <c r="P831" i="20"/>
  <c r="R831" i="20"/>
  <c r="S831" i="20"/>
  <c r="T831" i="20"/>
  <c r="U831" i="20"/>
  <c r="P832" i="20"/>
  <c r="R832" i="20"/>
  <c r="S832" i="20"/>
  <c r="T832" i="20"/>
  <c r="U832" i="20"/>
  <c r="P833" i="20"/>
  <c r="R833" i="20"/>
  <c r="S833" i="20"/>
  <c r="T833" i="20"/>
  <c r="U833" i="20"/>
  <c r="P834" i="20"/>
  <c r="R834" i="20"/>
  <c r="S834" i="20"/>
  <c r="T834" i="20"/>
  <c r="U834" i="20"/>
  <c r="P835" i="20"/>
  <c r="R835" i="20"/>
  <c r="S835" i="20"/>
  <c r="T835" i="20"/>
  <c r="U835" i="20"/>
  <c r="P836" i="20"/>
  <c r="R836" i="20"/>
  <c r="S836" i="20"/>
  <c r="T836" i="20"/>
  <c r="U836" i="20"/>
  <c r="P837" i="20"/>
  <c r="R837" i="20"/>
  <c r="S837" i="20"/>
  <c r="T837" i="20"/>
  <c r="U837" i="20"/>
  <c r="P838" i="20"/>
  <c r="R838" i="20"/>
  <c r="S838" i="20"/>
  <c r="T838" i="20"/>
  <c r="U838" i="20"/>
  <c r="P839" i="20"/>
  <c r="R839" i="20"/>
  <c r="S839" i="20"/>
  <c r="T839" i="20"/>
  <c r="U839" i="20"/>
  <c r="P840" i="20"/>
  <c r="R840" i="20"/>
  <c r="S840" i="20"/>
  <c r="T840" i="20"/>
  <c r="U840" i="20"/>
  <c r="P841" i="20"/>
  <c r="R841" i="20"/>
  <c r="S841" i="20"/>
  <c r="T841" i="20"/>
  <c r="U841" i="20"/>
  <c r="P842" i="20"/>
  <c r="R842" i="20"/>
  <c r="S842" i="20"/>
  <c r="T842" i="20"/>
  <c r="U842" i="20"/>
  <c r="P843" i="20"/>
  <c r="R843" i="20"/>
  <c r="S843" i="20"/>
  <c r="T843" i="20"/>
  <c r="U843" i="20"/>
  <c r="P844" i="20"/>
  <c r="R844" i="20"/>
  <c r="S844" i="20"/>
  <c r="T844" i="20"/>
  <c r="U844" i="20"/>
  <c r="P845" i="20"/>
  <c r="R845" i="20"/>
  <c r="S845" i="20"/>
  <c r="T845" i="20"/>
  <c r="U845" i="20"/>
  <c r="P846" i="20"/>
  <c r="R846" i="20"/>
  <c r="S846" i="20"/>
  <c r="T846" i="20"/>
  <c r="U846" i="20"/>
  <c r="P847" i="20"/>
  <c r="R847" i="20"/>
  <c r="S847" i="20"/>
  <c r="T847" i="20"/>
  <c r="U847" i="20"/>
  <c r="P848" i="20"/>
  <c r="R848" i="20"/>
  <c r="S848" i="20"/>
  <c r="T848" i="20"/>
  <c r="U848" i="20"/>
  <c r="P849" i="20"/>
  <c r="R849" i="20"/>
  <c r="S849" i="20"/>
  <c r="T849" i="20"/>
  <c r="U849" i="20"/>
  <c r="P850" i="20"/>
  <c r="R850" i="20"/>
  <c r="S850" i="20"/>
  <c r="T850" i="20"/>
  <c r="U850" i="20"/>
  <c r="P851" i="20"/>
  <c r="R851" i="20"/>
  <c r="S851" i="20"/>
  <c r="T851" i="20"/>
  <c r="U851" i="20"/>
  <c r="P852" i="20"/>
  <c r="R852" i="20"/>
  <c r="S852" i="20"/>
  <c r="T852" i="20"/>
  <c r="U852" i="20"/>
  <c r="P853" i="20"/>
  <c r="R853" i="20"/>
  <c r="S853" i="20"/>
  <c r="T853" i="20"/>
  <c r="U853" i="20"/>
  <c r="P854" i="20"/>
  <c r="R854" i="20"/>
  <c r="S854" i="20"/>
  <c r="T854" i="20"/>
  <c r="U854" i="20"/>
  <c r="P855" i="20"/>
  <c r="R855" i="20"/>
  <c r="S855" i="20"/>
  <c r="T855" i="20"/>
  <c r="U855" i="20"/>
  <c r="P856" i="20"/>
  <c r="R856" i="20"/>
  <c r="S856" i="20"/>
  <c r="T856" i="20"/>
  <c r="U856" i="20"/>
  <c r="P857" i="20"/>
  <c r="R857" i="20"/>
  <c r="S857" i="20"/>
  <c r="T857" i="20"/>
  <c r="U857" i="20"/>
  <c r="P858" i="20"/>
  <c r="R858" i="20"/>
  <c r="S858" i="20"/>
  <c r="T858" i="20"/>
  <c r="U858" i="20"/>
  <c r="P859" i="20"/>
  <c r="R859" i="20"/>
  <c r="S859" i="20"/>
  <c r="T859" i="20"/>
  <c r="U859" i="20"/>
  <c r="P860" i="20"/>
  <c r="R860" i="20"/>
  <c r="S860" i="20"/>
  <c r="T860" i="20"/>
  <c r="U860" i="20"/>
  <c r="P861" i="20"/>
  <c r="R861" i="20"/>
  <c r="S861" i="20"/>
  <c r="T861" i="20"/>
  <c r="U861" i="20"/>
  <c r="P862" i="20"/>
  <c r="R862" i="20"/>
  <c r="S862" i="20"/>
  <c r="T862" i="20"/>
  <c r="U862" i="20"/>
  <c r="P863" i="20"/>
  <c r="R863" i="20"/>
  <c r="S863" i="20"/>
  <c r="T863" i="20"/>
  <c r="U863" i="20"/>
  <c r="P864" i="20"/>
  <c r="R864" i="20"/>
  <c r="S864" i="20"/>
  <c r="T864" i="20"/>
  <c r="U864" i="20"/>
  <c r="P865" i="20"/>
  <c r="R865" i="20"/>
  <c r="S865" i="20"/>
  <c r="T865" i="20"/>
  <c r="U865" i="20"/>
  <c r="P866" i="20"/>
  <c r="R866" i="20"/>
  <c r="S866" i="20"/>
  <c r="T866" i="20"/>
  <c r="U866" i="20"/>
  <c r="P867" i="20"/>
  <c r="R867" i="20"/>
  <c r="S867" i="20"/>
  <c r="T867" i="20"/>
  <c r="U867" i="20"/>
  <c r="P868" i="20"/>
  <c r="R868" i="20"/>
  <c r="S868" i="20"/>
  <c r="T868" i="20"/>
  <c r="U868" i="20"/>
  <c r="P869" i="20"/>
  <c r="R869" i="20"/>
  <c r="S869" i="20"/>
  <c r="T869" i="20"/>
  <c r="U869" i="20"/>
  <c r="P870" i="20"/>
  <c r="R870" i="20"/>
  <c r="S870" i="20"/>
  <c r="T870" i="20"/>
  <c r="U870" i="20"/>
  <c r="P871" i="20"/>
  <c r="R871" i="20"/>
  <c r="S871" i="20"/>
  <c r="T871" i="20"/>
  <c r="U871" i="20"/>
  <c r="P872" i="20"/>
  <c r="R872" i="20"/>
  <c r="S872" i="20"/>
  <c r="T872" i="20"/>
  <c r="U872" i="20"/>
  <c r="P873" i="20"/>
  <c r="R873" i="20"/>
  <c r="S873" i="20"/>
  <c r="T873" i="20"/>
  <c r="U873" i="20"/>
  <c r="P874" i="20"/>
  <c r="R874" i="20"/>
  <c r="S874" i="20"/>
  <c r="T874" i="20"/>
  <c r="U874" i="20"/>
  <c r="P875" i="20"/>
  <c r="R875" i="20"/>
  <c r="S875" i="20"/>
  <c r="T875" i="20"/>
  <c r="U875" i="20"/>
  <c r="P876" i="20"/>
  <c r="R876" i="20"/>
  <c r="S876" i="20"/>
  <c r="T876" i="20"/>
  <c r="U876" i="20"/>
  <c r="P877" i="20"/>
  <c r="R877" i="20"/>
  <c r="S877" i="20"/>
  <c r="T877" i="20"/>
  <c r="U877" i="20"/>
  <c r="P878" i="20"/>
  <c r="R878" i="20"/>
  <c r="S878" i="20"/>
  <c r="T878" i="20"/>
  <c r="U878" i="20"/>
  <c r="P879" i="20"/>
  <c r="R879" i="20"/>
  <c r="S879" i="20"/>
  <c r="T879" i="20"/>
  <c r="U879" i="20"/>
  <c r="P880" i="20"/>
  <c r="R880" i="20"/>
  <c r="S880" i="20"/>
  <c r="T880" i="20"/>
  <c r="U880" i="20"/>
  <c r="P881" i="20"/>
  <c r="R881" i="20"/>
  <c r="S881" i="20"/>
  <c r="T881" i="20"/>
  <c r="U881" i="20"/>
  <c r="P882" i="20"/>
  <c r="R882" i="20"/>
  <c r="S882" i="20"/>
  <c r="T882" i="20"/>
  <c r="U882" i="20"/>
  <c r="P883" i="20"/>
  <c r="R883" i="20"/>
  <c r="S883" i="20"/>
  <c r="T883" i="20"/>
  <c r="U883" i="20"/>
  <c r="P884" i="20"/>
  <c r="R884" i="20"/>
  <c r="S884" i="20"/>
  <c r="T884" i="20"/>
  <c r="U884" i="20"/>
  <c r="P885" i="20"/>
  <c r="R885" i="20"/>
  <c r="S885" i="20"/>
  <c r="T885" i="20"/>
  <c r="U885" i="20"/>
  <c r="P886" i="20"/>
  <c r="R886" i="20"/>
  <c r="S886" i="20"/>
  <c r="T886" i="20"/>
  <c r="U886" i="20"/>
  <c r="P887" i="20"/>
  <c r="R887" i="20"/>
  <c r="S887" i="20"/>
  <c r="T887" i="20"/>
  <c r="U887" i="20"/>
  <c r="P888" i="20"/>
  <c r="R888" i="20"/>
  <c r="S888" i="20"/>
  <c r="T888" i="20"/>
  <c r="U888" i="20"/>
  <c r="P889" i="20"/>
  <c r="R889" i="20"/>
  <c r="S889" i="20"/>
  <c r="T889" i="20"/>
  <c r="U889" i="20"/>
  <c r="P890" i="20"/>
  <c r="R890" i="20"/>
  <c r="S890" i="20"/>
  <c r="T890" i="20"/>
  <c r="U890" i="20"/>
  <c r="P891" i="20"/>
  <c r="R891" i="20"/>
  <c r="S891" i="20"/>
  <c r="T891" i="20"/>
  <c r="U891" i="20"/>
  <c r="P892" i="20"/>
  <c r="R892" i="20"/>
  <c r="S892" i="20"/>
  <c r="T892" i="20"/>
  <c r="U892" i="20"/>
  <c r="P893" i="20"/>
  <c r="R893" i="20"/>
  <c r="S893" i="20"/>
  <c r="T893" i="20"/>
  <c r="U893" i="20"/>
  <c r="P894" i="20"/>
  <c r="R894" i="20"/>
  <c r="S894" i="20"/>
  <c r="T894" i="20"/>
  <c r="U894" i="20"/>
  <c r="P895" i="20"/>
  <c r="R895" i="20"/>
  <c r="S895" i="20"/>
  <c r="T895" i="20"/>
  <c r="U895" i="20"/>
  <c r="P896" i="20"/>
  <c r="R896" i="20"/>
  <c r="S896" i="20"/>
  <c r="T896" i="20"/>
  <c r="U896" i="20"/>
  <c r="P897" i="20"/>
  <c r="R897" i="20"/>
  <c r="S897" i="20"/>
  <c r="T897" i="20"/>
  <c r="U897" i="20"/>
  <c r="P898" i="20"/>
  <c r="R898" i="20"/>
  <c r="S898" i="20"/>
  <c r="T898" i="20"/>
  <c r="U898" i="20"/>
  <c r="P899" i="20"/>
  <c r="R899" i="20"/>
  <c r="S899" i="20"/>
  <c r="T899" i="20"/>
  <c r="U899" i="20"/>
  <c r="P900" i="20"/>
  <c r="R900" i="20"/>
  <c r="S900" i="20"/>
  <c r="T900" i="20"/>
  <c r="U900" i="20"/>
  <c r="P901" i="20"/>
  <c r="R901" i="20"/>
  <c r="S901" i="20"/>
  <c r="T901" i="20"/>
  <c r="U901" i="20"/>
  <c r="P902" i="20"/>
  <c r="R902" i="20"/>
  <c r="S902" i="20"/>
  <c r="T902" i="20"/>
  <c r="U902" i="20"/>
  <c r="P903" i="20"/>
  <c r="R903" i="20"/>
  <c r="S903" i="20"/>
  <c r="T903" i="20"/>
  <c r="U903" i="20"/>
  <c r="P904" i="20"/>
  <c r="R904" i="20"/>
  <c r="S904" i="20"/>
  <c r="T904" i="20"/>
  <c r="U904" i="20"/>
  <c r="P905" i="20"/>
  <c r="R905" i="20"/>
  <c r="S905" i="20"/>
  <c r="T905" i="20"/>
  <c r="U905" i="20"/>
  <c r="P906" i="20"/>
  <c r="R906" i="20"/>
  <c r="S906" i="20"/>
  <c r="T906" i="20"/>
  <c r="U906" i="20"/>
  <c r="P907" i="20"/>
  <c r="R907" i="20"/>
  <c r="S907" i="20"/>
  <c r="T907" i="20"/>
  <c r="U907" i="20"/>
  <c r="P908" i="20"/>
  <c r="R908" i="20"/>
  <c r="S908" i="20"/>
  <c r="T908" i="20"/>
  <c r="U908" i="20"/>
  <c r="P909" i="20"/>
  <c r="R909" i="20"/>
  <c r="S909" i="20"/>
  <c r="T909" i="20"/>
  <c r="U909" i="20"/>
  <c r="P910" i="20"/>
  <c r="R910" i="20"/>
  <c r="S910" i="20"/>
  <c r="T910" i="20"/>
  <c r="U910" i="20"/>
  <c r="P911" i="20"/>
  <c r="R911" i="20"/>
  <c r="S911" i="20"/>
  <c r="T911" i="20"/>
  <c r="U911" i="20"/>
  <c r="P912" i="20"/>
  <c r="R912" i="20"/>
  <c r="S912" i="20"/>
  <c r="T912" i="20"/>
  <c r="U912" i="20"/>
  <c r="P913" i="20"/>
  <c r="R913" i="20"/>
  <c r="S913" i="20"/>
  <c r="T913" i="20"/>
  <c r="U913" i="20"/>
  <c r="P914" i="20"/>
  <c r="R914" i="20"/>
  <c r="S914" i="20"/>
  <c r="T914" i="20"/>
  <c r="U914" i="20"/>
  <c r="P915" i="20"/>
  <c r="R915" i="20"/>
  <c r="S915" i="20"/>
  <c r="T915" i="20"/>
  <c r="U915" i="20"/>
  <c r="P916" i="20"/>
  <c r="R916" i="20"/>
  <c r="S916" i="20"/>
  <c r="T916" i="20"/>
  <c r="U916" i="20"/>
  <c r="P917" i="20"/>
  <c r="R917" i="20"/>
  <c r="S917" i="20"/>
  <c r="T917" i="20"/>
  <c r="U917" i="20"/>
  <c r="P918" i="20"/>
  <c r="R918" i="20"/>
  <c r="S918" i="20"/>
  <c r="T918" i="20"/>
  <c r="U918" i="20"/>
  <c r="P919" i="20"/>
  <c r="R919" i="20"/>
  <c r="S919" i="20"/>
  <c r="T919" i="20"/>
  <c r="U919" i="20"/>
  <c r="P920" i="20"/>
  <c r="R920" i="20"/>
  <c r="S920" i="20"/>
  <c r="T920" i="20"/>
  <c r="U920" i="20"/>
  <c r="P921" i="20"/>
  <c r="R921" i="20"/>
  <c r="S921" i="20"/>
  <c r="T921" i="20"/>
  <c r="U921" i="20"/>
  <c r="P922" i="20"/>
  <c r="R922" i="20"/>
  <c r="S922" i="20"/>
  <c r="T922" i="20"/>
  <c r="U922" i="20"/>
  <c r="P923" i="20"/>
  <c r="R923" i="20"/>
  <c r="S923" i="20"/>
  <c r="T923" i="20"/>
  <c r="U923" i="20"/>
  <c r="P924" i="20"/>
  <c r="R924" i="20"/>
  <c r="S924" i="20"/>
  <c r="T924" i="20"/>
  <c r="U924" i="20"/>
  <c r="P925" i="20"/>
  <c r="R925" i="20"/>
  <c r="S925" i="20"/>
  <c r="T925" i="20"/>
  <c r="U925" i="20"/>
  <c r="P926" i="20"/>
  <c r="R926" i="20"/>
  <c r="S926" i="20"/>
  <c r="T926" i="20"/>
  <c r="U926" i="20"/>
  <c r="P927" i="20"/>
  <c r="R927" i="20"/>
  <c r="S927" i="20"/>
  <c r="T927" i="20"/>
  <c r="U927" i="20"/>
  <c r="P928" i="20"/>
  <c r="R928" i="20"/>
  <c r="S928" i="20"/>
  <c r="T928" i="20"/>
  <c r="U928" i="20"/>
  <c r="P929" i="20"/>
  <c r="R929" i="20"/>
  <c r="S929" i="20"/>
  <c r="T929" i="20"/>
  <c r="U929" i="20"/>
  <c r="P930" i="20"/>
  <c r="R930" i="20"/>
  <c r="S930" i="20"/>
  <c r="T930" i="20"/>
  <c r="U930" i="20"/>
  <c r="P931" i="20"/>
  <c r="R931" i="20"/>
  <c r="S931" i="20"/>
  <c r="T931" i="20"/>
  <c r="U931" i="20"/>
  <c r="P932" i="20"/>
  <c r="R932" i="20"/>
  <c r="S932" i="20"/>
  <c r="T932" i="20"/>
  <c r="U932" i="20"/>
  <c r="P933" i="20"/>
  <c r="R933" i="20"/>
  <c r="S933" i="20"/>
  <c r="T933" i="20"/>
  <c r="U933" i="20"/>
  <c r="P934" i="20"/>
  <c r="R934" i="20"/>
  <c r="S934" i="20"/>
  <c r="T934" i="20"/>
  <c r="U934" i="20"/>
  <c r="P935" i="20"/>
  <c r="R935" i="20"/>
  <c r="S935" i="20"/>
  <c r="T935" i="20"/>
  <c r="U935" i="20"/>
  <c r="P936" i="20"/>
  <c r="R936" i="20"/>
  <c r="S936" i="20"/>
  <c r="T936" i="20"/>
  <c r="U936" i="20"/>
  <c r="P937" i="20"/>
  <c r="R937" i="20"/>
  <c r="S937" i="20"/>
  <c r="T937" i="20"/>
  <c r="U937" i="20"/>
  <c r="P938" i="20"/>
  <c r="R938" i="20"/>
  <c r="S938" i="20"/>
  <c r="T938" i="20"/>
  <c r="U938" i="20"/>
  <c r="P939" i="20"/>
  <c r="R939" i="20"/>
  <c r="S939" i="20"/>
  <c r="T939" i="20"/>
  <c r="U939" i="20"/>
  <c r="P940" i="20"/>
  <c r="R940" i="20"/>
  <c r="S940" i="20"/>
  <c r="T940" i="20"/>
  <c r="U940" i="20"/>
  <c r="P941" i="20"/>
  <c r="R941" i="20"/>
  <c r="S941" i="20"/>
  <c r="T941" i="20"/>
  <c r="U941" i="20"/>
  <c r="P942" i="20"/>
  <c r="R942" i="20"/>
  <c r="S942" i="20"/>
  <c r="T942" i="20"/>
  <c r="U942" i="20"/>
  <c r="P943" i="20"/>
  <c r="R943" i="20"/>
  <c r="S943" i="20"/>
  <c r="T943" i="20"/>
  <c r="U943" i="20"/>
  <c r="P944" i="20"/>
  <c r="R944" i="20"/>
  <c r="S944" i="20"/>
  <c r="T944" i="20"/>
  <c r="U944" i="20"/>
  <c r="P945" i="20"/>
  <c r="R945" i="20"/>
  <c r="S945" i="20"/>
  <c r="T945" i="20"/>
  <c r="U945" i="20"/>
  <c r="P946" i="20"/>
  <c r="R946" i="20"/>
  <c r="S946" i="20"/>
  <c r="T946" i="20"/>
  <c r="U946" i="20"/>
  <c r="P947" i="20"/>
  <c r="R947" i="20"/>
  <c r="S947" i="20"/>
  <c r="T947" i="20"/>
  <c r="U947" i="20"/>
  <c r="P948" i="20"/>
  <c r="R948" i="20"/>
  <c r="S948" i="20"/>
  <c r="T948" i="20"/>
  <c r="U948" i="20"/>
  <c r="P949" i="20"/>
  <c r="R949" i="20"/>
  <c r="S949" i="20"/>
  <c r="T949" i="20"/>
  <c r="U949" i="20"/>
  <c r="P950" i="20"/>
  <c r="R950" i="20"/>
  <c r="S950" i="20"/>
  <c r="T950" i="20"/>
  <c r="U950" i="20"/>
  <c r="P951" i="20"/>
  <c r="R951" i="20"/>
  <c r="S951" i="20"/>
  <c r="T951" i="20"/>
  <c r="U951" i="20"/>
  <c r="P952" i="20"/>
  <c r="R952" i="20"/>
  <c r="S952" i="20"/>
  <c r="T952" i="20"/>
  <c r="U952" i="20"/>
  <c r="P953" i="20"/>
  <c r="R953" i="20"/>
  <c r="S953" i="20"/>
  <c r="T953" i="20"/>
  <c r="U953" i="20"/>
  <c r="P954" i="20"/>
  <c r="R954" i="20"/>
  <c r="S954" i="20"/>
  <c r="T954" i="20"/>
  <c r="U954" i="20"/>
  <c r="P955" i="20"/>
  <c r="R955" i="20"/>
  <c r="S955" i="20"/>
  <c r="T955" i="20"/>
  <c r="U955" i="20"/>
  <c r="P956" i="20"/>
  <c r="R956" i="20"/>
  <c r="S956" i="20"/>
  <c r="T956" i="20"/>
  <c r="U956" i="20"/>
  <c r="P957" i="20"/>
  <c r="R957" i="20"/>
  <c r="S957" i="20"/>
  <c r="T957" i="20"/>
  <c r="U957" i="20"/>
  <c r="P958" i="20"/>
  <c r="R958" i="20"/>
  <c r="S958" i="20"/>
  <c r="T958" i="20"/>
  <c r="U958" i="20"/>
  <c r="P959" i="20"/>
  <c r="R959" i="20"/>
  <c r="S959" i="20"/>
  <c r="T959" i="20"/>
  <c r="U959" i="20"/>
  <c r="P960" i="20"/>
  <c r="R960" i="20"/>
  <c r="S960" i="20"/>
  <c r="T960" i="20"/>
  <c r="U960" i="20"/>
  <c r="P961" i="20"/>
  <c r="R961" i="20"/>
  <c r="S961" i="20"/>
  <c r="T961" i="20"/>
  <c r="U961" i="20"/>
  <c r="P962" i="20"/>
  <c r="R962" i="20"/>
  <c r="S962" i="20"/>
  <c r="T962" i="20"/>
  <c r="U962" i="20"/>
  <c r="P963" i="20"/>
  <c r="R963" i="20"/>
  <c r="S963" i="20"/>
  <c r="T963" i="20"/>
  <c r="U963" i="20"/>
  <c r="P964" i="20"/>
  <c r="R964" i="20"/>
  <c r="S964" i="20"/>
  <c r="T964" i="20"/>
  <c r="U964" i="20"/>
  <c r="P965" i="20"/>
  <c r="R965" i="20"/>
  <c r="S965" i="20"/>
  <c r="T965" i="20"/>
  <c r="U965" i="20"/>
  <c r="P966" i="20"/>
  <c r="R966" i="20"/>
  <c r="S966" i="20"/>
  <c r="T966" i="20"/>
  <c r="U966" i="20"/>
  <c r="P967" i="20"/>
  <c r="R967" i="20"/>
  <c r="S967" i="20"/>
  <c r="T967" i="20"/>
  <c r="U967" i="20"/>
  <c r="P968" i="20"/>
  <c r="R968" i="20"/>
  <c r="S968" i="20"/>
  <c r="T968" i="20"/>
  <c r="U968" i="20"/>
  <c r="P969" i="20"/>
  <c r="R969" i="20"/>
  <c r="S969" i="20"/>
  <c r="T969" i="20"/>
  <c r="U969" i="20"/>
  <c r="P970" i="20"/>
  <c r="R970" i="20"/>
  <c r="S970" i="20"/>
  <c r="T970" i="20"/>
  <c r="U970" i="20"/>
  <c r="P971" i="20"/>
  <c r="R971" i="20"/>
  <c r="S971" i="20"/>
  <c r="T971" i="20"/>
  <c r="U971" i="20"/>
  <c r="P972" i="20"/>
  <c r="R972" i="20"/>
  <c r="S972" i="20"/>
  <c r="T972" i="20"/>
  <c r="U972" i="20"/>
  <c r="P973" i="20"/>
  <c r="R973" i="20"/>
  <c r="S973" i="20"/>
  <c r="T973" i="20"/>
  <c r="U973" i="20"/>
  <c r="P974" i="20"/>
  <c r="R974" i="20"/>
  <c r="S974" i="20"/>
  <c r="T974" i="20"/>
  <c r="U974" i="20"/>
  <c r="P975" i="20"/>
  <c r="R975" i="20"/>
  <c r="S975" i="20"/>
  <c r="T975" i="20"/>
  <c r="U975" i="20"/>
  <c r="P976" i="20"/>
  <c r="R976" i="20"/>
  <c r="S976" i="20"/>
  <c r="T976" i="20"/>
  <c r="U976" i="20"/>
  <c r="P977" i="20"/>
  <c r="R977" i="20"/>
  <c r="S977" i="20"/>
  <c r="T977" i="20"/>
  <c r="U977" i="20"/>
  <c r="P978" i="20"/>
  <c r="R978" i="20"/>
  <c r="S978" i="20"/>
  <c r="T978" i="20"/>
  <c r="U978" i="20"/>
  <c r="P979" i="20"/>
  <c r="R979" i="20"/>
  <c r="S979" i="20"/>
  <c r="T979" i="20"/>
  <c r="U979" i="20"/>
  <c r="P980" i="20"/>
  <c r="R980" i="20"/>
  <c r="S980" i="20"/>
  <c r="T980" i="20"/>
  <c r="U980" i="20"/>
  <c r="P981" i="20"/>
  <c r="R981" i="20"/>
  <c r="S981" i="20"/>
  <c r="T981" i="20"/>
  <c r="U981" i="20"/>
  <c r="P982" i="20"/>
  <c r="R982" i="20"/>
  <c r="S982" i="20"/>
  <c r="T982" i="20"/>
  <c r="U982" i="20"/>
  <c r="P983" i="20"/>
  <c r="R983" i="20"/>
  <c r="S983" i="20"/>
  <c r="T983" i="20"/>
  <c r="U983" i="20"/>
  <c r="P984" i="20"/>
  <c r="R984" i="20"/>
  <c r="S984" i="20"/>
  <c r="T984" i="20"/>
  <c r="U984" i="20"/>
  <c r="P985" i="20"/>
  <c r="R985" i="20"/>
  <c r="S985" i="20"/>
  <c r="T985" i="20"/>
  <c r="U985" i="20"/>
  <c r="P986" i="20"/>
  <c r="R986" i="20"/>
  <c r="S986" i="20"/>
  <c r="T986" i="20"/>
  <c r="U986" i="20"/>
  <c r="P987" i="20"/>
  <c r="R987" i="20"/>
  <c r="S987" i="20"/>
  <c r="T987" i="20"/>
  <c r="U987" i="20"/>
  <c r="P988" i="20"/>
  <c r="R988" i="20"/>
  <c r="S988" i="20"/>
  <c r="T988" i="20"/>
  <c r="U988" i="20"/>
  <c r="P989" i="20"/>
  <c r="R989" i="20"/>
  <c r="S989" i="20"/>
  <c r="T989" i="20"/>
  <c r="U989" i="20"/>
  <c r="P990" i="20"/>
  <c r="R990" i="20"/>
  <c r="S990" i="20"/>
  <c r="T990" i="20"/>
  <c r="U990" i="20"/>
  <c r="P991" i="20"/>
  <c r="R991" i="20"/>
  <c r="S991" i="20"/>
  <c r="T991" i="20"/>
  <c r="U991" i="20"/>
  <c r="P992" i="20"/>
  <c r="R992" i="20"/>
  <c r="S992" i="20"/>
  <c r="T992" i="20"/>
  <c r="U992" i="20"/>
  <c r="P993" i="20"/>
  <c r="R993" i="20"/>
  <c r="S993" i="20"/>
  <c r="T993" i="20"/>
  <c r="U993" i="20"/>
  <c r="P994" i="20"/>
  <c r="R994" i="20"/>
  <c r="S994" i="20"/>
  <c r="T994" i="20"/>
  <c r="U994" i="20"/>
  <c r="P995" i="20"/>
  <c r="R995" i="20"/>
  <c r="S995" i="20"/>
  <c r="T995" i="20"/>
  <c r="U995" i="20"/>
  <c r="P996" i="20"/>
  <c r="R996" i="20"/>
  <c r="S996" i="20"/>
  <c r="T996" i="20"/>
  <c r="U996" i="20"/>
  <c r="P997" i="20"/>
  <c r="R997" i="20"/>
  <c r="S997" i="20"/>
  <c r="T997" i="20"/>
  <c r="U997" i="20"/>
  <c r="P998" i="20"/>
  <c r="R998" i="20"/>
  <c r="S998" i="20"/>
  <c r="T998" i="20"/>
  <c r="U998" i="20"/>
  <c r="P999" i="20"/>
  <c r="R999" i="20"/>
  <c r="S999" i="20"/>
  <c r="T999" i="20"/>
  <c r="U999" i="20"/>
  <c r="P1000" i="20"/>
  <c r="R1000" i="20"/>
  <c r="S1000" i="20"/>
  <c r="T1000" i="20"/>
  <c r="U1000" i="20"/>
  <c r="P1001" i="20"/>
  <c r="R1001" i="20"/>
  <c r="S1001" i="20"/>
  <c r="T1001" i="20"/>
  <c r="U1001" i="20"/>
  <c r="P1002" i="20"/>
  <c r="R1002" i="20"/>
  <c r="S1002" i="20"/>
  <c r="T1002" i="20"/>
  <c r="U1002" i="20"/>
  <c r="P1003" i="20"/>
  <c r="R1003" i="20"/>
  <c r="S1003" i="20"/>
  <c r="T1003" i="20"/>
  <c r="U1003" i="20"/>
  <c r="P1004" i="20"/>
  <c r="R1004" i="20"/>
  <c r="S1004" i="20"/>
  <c r="T1004" i="20"/>
  <c r="U1004" i="20"/>
  <c r="P1005" i="20"/>
  <c r="R1005" i="20"/>
  <c r="S1005" i="20"/>
  <c r="T1005" i="20"/>
  <c r="U1005" i="20"/>
  <c r="P1006" i="20"/>
  <c r="R1006" i="20"/>
  <c r="S1006" i="20"/>
  <c r="T1006" i="20"/>
  <c r="U1006" i="20"/>
  <c r="P1007" i="20"/>
  <c r="R1007" i="20"/>
  <c r="S1007" i="20"/>
  <c r="T1007" i="20"/>
  <c r="U1007" i="20"/>
  <c r="P1008" i="20"/>
  <c r="R1008" i="20"/>
  <c r="S1008" i="20"/>
  <c r="T1008" i="20"/>
  <c r="U1008" i="20"/>
  <c r="P1009" i="20"/>
  <c r="R1009" i="20"/>
  <c r="S1009" i="20"/>
  <c r="T1009" i="20"/>
  <c r="U1009" i="20"/>
  <c r="P1010" i="20"/>
  <c r="R1010" i="20"/>
  <c r="S1010" i="20"/>
  <c r="T1010" i="20"/>
  <c r="U1010" i="20"/>
  <c r="P1011" i="20"/>
  <c r="R1011" i="20"/>
  <c r="S1011" i="20"/>
  <c r="T1011" i="20"/>
  <c r="U1011" i="20"/>
  <c r="P1012" i="20"/>
  <c r="R1012" i="20"/>
  <c r="S1012" i="20"/>
  <c r="T1012" i="20"/>
  <c r="U1012" i="20"/>
  <c r="P1013" i="20"/>
  <c r="R1013" i="20"/>
  <c r="S1013" i="20"/>
  <c r="T1013" i="20"/>
  <c r="U1013" i="20"/>
  <c r="P1014" i="20"/>
  <c r="R1014" i="20"/>
  <c r="S1014" i="20"/>
  <c r="T1014" i="20"/>
  <c r="U1014" i="20"/>
  <c r="P1015" i="20"/>
  <c r="R1015" i="20"/>
  <c r="S1015" i="20"/>
  <c r="T1015" i="20"/>
  <c r="U1015" i="20"/>
  <c r="P1016" i="20"/>
  <c r="R1016" i="20"/>
  <c r="S1016" i="20"/>
  <c r="T1016" i="20"/>
  <c r="U1016" i="20"/>
  <c r="P1017" i="20"/>
  <c r="R1017" i="20"/>
  <c r="S1017" i="20"/>
  <c r="T1017" i="20"/>
  <c r="U1017" i="20"/>
  <c r="P1018" i="20"/>
  <c r="R1018" i="20"/>
  <c r="S1018" i="20"/>
  <c r="T1018" i="20"/>
  <c r="U1018" i="20"/>
  <c r="P1019" i="20"/>
  <c r="R1019" i="20"/>
  <c r="S1019" i="20"/>
  <c r="T1019" i="20"/>
  <c r="U1019" i="20"/>
  <c r="P1020" i="20"/>
  <c r="R1020" i="20"/>
  <c r="S1020" i="20"/>
  <c r="T1020" i="20"/>
  <c r="U1020" i="20"/>
  <c r="P1021" i="20"/>
  <c r="R1021" i="20"/>
  <c r="S1021" i="20"/>
  <c r="T1021" i="20"/>
  <c r="U1021" i="20"/>
  <c r="P1022" i="20"/>
  <c r="R1022" i="20"/>
  <c r="S1022" i="20"/>
  <c r="T1022" i="20"/>
  <c r="U1022" i="20"/>
  <c r="P1023" i="20"/>
  <c r="R1023" i="20"/>
  <c r="S1023" i="20"/>
  <c r="T1023" i="20"/>
  <c r="U1023" i="20"/>
  <c r="P1024" i="20"/>
  <c r="R1024" i="20"/>
  <c r="S1024" i="20"/>
  <c r="T1024" i="20"/>
  <c r="U1024" i="20"/>
  <c r="P1025" i="20"/>
  <c r="R1025" i="20"/>
  <c r="S1025" i="20"/>
  <c r="T1025" i="20"/>
  <c r="U1025" i="20"/>
  <c r="P1026" i="20"/>
  <c r="R1026" i="20"/>
  <c r="S1026" i="20"/>
  <c r="T1026" i="20"/>
  <c r="U1026" i="20"/>
  <c r="P1027" i="20"/>
  <c r="R1027" i="20"/>
  <c r="S1027" i="20"/>
  <c r="T1027" i="20"/>
  <c r="U1027" i="20"/>
  <c r="P1028" i="20"/>
  <c r="R1028" i="20"/>
  <c r="S1028" i="20"/>
  <c r="T1028" i="20"/>
  <c r="U1028" i="20"/>
  <c r="P1029" i="20"/>
  <c r="R1029" i="20"/>
  <c r="S1029" i="20"/>
  <c r="T1029" i="20"/>
  <c r="U1029" i="20"/>
  <c r="P1030" i="20"/>
  <c r="R1030" i="20"/>
  <c r="S1030" i="20"/>
  <c r="T1030" i="20"/>
  <c r="U1030" i="20"/>
  <c r="P1031" i="20"/>
  <c r="R1031" i="20"/>
  <c r="S1031" i="20"/>
  <c r="T1031" i="20"/>
  <c r="U1031" i="20"/>
  <c r="P1032" i="20"/>
  <c r="R1032" i="20"/>
  <c r="S1032" i="20"/>
  <c r="T1032" i="20"/>
  <c r="U1032" i="20"/>
  <c r="P1033" i="20"/>
  <c r="R1033" i="20"/>
  <c r="S1033" i="20"/>
  <c r="T1033" i="20"/>
  <c r="U1033" i="20"/>
  <c r="P1034" i="20"/>
  <c r="R1034" i="20"/>
  <c r="S1034" i="20"/>
  <c r="T1034" i="20"/>
  <c r="U1034" i="20"/>
  <c r="P1035" i="20"/>
  <c r="R1035" i="20"/>
  <c r="S1035" i="20"/>
  <c r="T1035" i="20"/>
  <c r="U1035" i="20"/>
  <c r="P1036" i="20"/>
  <c r="R1036" i="20"/>
  <c r="S1036" i="20"/>
  <c r="T1036" i="20"/>
  <c r="U1036" i="20"/>
  <c r="P1037" i="20"/>
  <c r="R1037" i="20"/>
  <c r="S1037" i="20"/>
  <c r="T1037" i="20"/>
  <c r="U1037" i="20"/>
  <c r="P1038" i="20"/>
  <c r="R1038" i="20"/>
  <c r="S1038" i="20"/>
  <c r="T1038" i="20"/>
  <c r="U1038" i="20"/>
  <c r="P1039" i="20"/>
  <c r="R1039" i="20"/>
  <c r="S1039" i="20"/>
  <c r="T1039" i="20"/>
  <c r="U1039" i="20"/>
  <c r="P1040" i="20"/>
  <c r="R1040" i="20"/>
  <c r="S1040" i="20"/>
  <c r="T1040" i="20"/>
  <c r="U1040" i="20"/>
  <c r="P1041" i="20"/>
  <c r="R1041" i="20"/>
  <c r="S1041" i="20"/>
  <c r="T1041" i="20"/>
  <c r="U1041" i="20"/>
  <c r="P1042" i="20"/>
  <c r="R1042" i="20"/>
  <c r="S1042" i="20"/>
  <c r="T1042" i="20"/>
  <c r="U1042" i="20"/>
  <c r="P1043" i="20"/>
  <c r="R1043" i="20"/>
  <c r="S1043" i="20"/>
  <c r="T1043" i="20"/>
  <c r="U1043" i="20"/>
  <c r="P1044" i="20"/>
  <c r="R1044" i="20"/>
  <c r="S1044" i="20"/>
  <c r="T1044" i="20"/>
  <c r="U1044" i="20"/>
  <c r="P1045" i="20"/>
  <c r="R1045" i="20"/>
  <c r="S1045" i="20"/>
  <c r="T1045" i="20"/>
  <c r="U1045" i="20"/>
  <c r="P1046" i="20"/>
  <c r="R1046" i="20"/>
  <c r="S1046" i="20"/>
  <c r="T1046" i="20"/>
  <c r="U1046" i="20"/>
  <c r="P1047" i="20"/>
  <c r="R1047" i="20"/>
  <c r="S1047" i="20"/>
  <c r="T1047" i="20"/>
  <c r="U1047" i="20"/>
  <c r="P1048" i="20"/>
  <c r="R1048" i="20"/>
  <c r="S1048" i="20"/>
  <c r="T1048" i="20"/>
  <c r="U1048" i="20"/>
  <c r="P1049" i="20"/>
  <c r="R1049" i="20"/>
  <c r="S1049" i="20"/>
  <c r="T1049" i="20"/>
  <c r="U1049" i="20"/>
  <c r="P1050" i="20"/>
  <c r="R1050" i="20"/>
  <c r="S1050" i="20"/>
  <c r="T1050" i="20"/>
  <c r="U1050" i="20"/>
  <c r="P1051" i="20"/>
  <c r="R1051" i="20"/>
  <c r="S1051" i="20"/>
  <c r="T1051" i="20"/>
  <c r="U1051" i="20"/>
  <c r="P1052" i="20"/>
  <c r="R1052" i="20"/>
  <c r="S1052" i="20"/>
  <c r="T1052" i="20"/>
  <c r="U1052" i="20"/>
  <c r="P1053" i="20"/>
  <c r="R1053" i="20"/>
  <c r="S1053" i="20"/>
  <c r="T1053" i="20"/>
  <c r="U1053" i="20"/>
  <c r="P1054" i="20"/>
  <c r="R1054" i="20"/>
  <c r="S1054" i="20"/>
  <c r="T1054" i="20"/>
  <c r="U1054" i="20"/>
  <c r="P1055" i="20"/>
  <c r="R1055" i="20"/>
  <c r="S1055" i="20"/>
  <c r="T1055" i="20"/>
  <c r="U1055" i="20"/>
  <c r="P1056" i="20"/>
  <c r="R1056" i="20"/>
  <c r="S1056" i="20"/>
  <c r="T1056" i="20"/>
  <c r="U1056" i="20"/>
  <c r="P1057" i="20"/>
  <c r="R1057" i="20"/>
  <c r="S1057" i="20"/>
  <c r="T1057" i="20"/>
  <c r="U1057" i="20"/>
  <c r="P1058" i="20"/>
  <c r="R1058" i="20"/>
  <c r="S1058" i="20"/>
  <c r="T1058" i="20"/>
  <c r="U1058" i="20"/>
  <c r="P1059" i="20"/>
  <c r="R1059" i="20"/>
  <c r="S1059" i="20"/>
  <c r="T1059" i="20"/>
  <c r="U1059" i="20"/>
  <c r="P1060" i="20"/>
  <c r="R1060" i="20"/>
  <c r="S1060" i="20"/>
  <c r="T1060" i="20"/>
  <c r="U1060" i="20"/>
  <c r="P1061" i="20"/>
  <c r="R1061" i="20"/>
  <c r="S1061" i="20"/>
  <c r="T1061" i="20"/>
  <c r="U1061" i="20"/>
  <c r="P1062" i="20"/>
  <c r="R1062" i="20"/>
  <c r="S1062" i="20"/>
  <c r="T1062" i="20"/>
  <c r="U1062" i="20"/>
  <c r="P1063" i="20"/>
  <c r="R1063" i="20"/>
  <c r="S1063" i="20"/>
  <c r="T1063" i="20"/>
  <c r="U1063" i="20"/>
  <c r="P1064" i="20"/>
  <c r="R1064" i="20"/>
  <c r="S1064" i="20"/>
  <c r="T1064" i="20"/>
  <c r="U1064" i="20"/>
  <c r="P1065" i="20"/>
  <c r="R1065" i="20"/>
  <c r="S1065" i="20"/>
  <c r="T1065" i="20"/>
  <c r="U1065" i="20"/>
  <c r="P1066" i="20"/>
  <c r="R1066" i="20"/>
  <c r="S1066" i="20"/>
  <c r="T1066" i="20"/>
  <c r="U1066" i="20"/>
  <c r="P1067" i="20"/>
  <c r="R1067" i="20"/>
  <c r="S1067" i="20"/>
  <c r="T1067" i="20"/>
  <c r="U1067" i="20"/>
  <c r="P1068" i="20"/>
  <c r="R1068" i="20"/>
  <c r="S1068" i="20"/>
  <c r="T1068" i="20"/>
  <c r="U1068" i="20"/>
  <c r="P1069" i="20"/>
  <c r="R1069" i="20"/>
  <c r="S1069" i="20"/>
  <c r="T1069" i="20"/>
  <c r="U1069" i="20"/>
  <c r="P1070" i="20"/>
  <c r="R1070" i="20"/>
  <c r="S1070" i="20"/>
  <c r="T1070" i="20"/>
  <c r="U1070" i="20"/>
  <c r="P1071" i="20"/>
  <c r="R1071" i="20"/>
  <c r="S1071" i="20"/>
  <c r="T1071" i="20"/>
  <c r="U1071" i="20"/>
  <c r="P1072" i="20"/>
  <c r="R1072" i="20"/>
  <c r="S1072" i="20"/>
  <c r="T1072" i="20"/>
  <c r="U1072" i="20"/>
  <c r="P1073" i="20"/>
  <c r="R1073" i="20"/>
  <c r="S1073" i="20"/>
  <c r="T1073" i="20"/>
  <c r="U1073" i="20"/>
  <c r="P1074" i="20"/>
  <c r="R1074" i="20"/>
  <c r="S1074" i="20"/>
  <c r="T1074" i="20"/>
  <c r="U1074" i="20"/>
  <c r="P1075" i="20"/>
  <c r="R1075" i="20"/>
  <c r="S1075" i="20"/>
  <c r="T1075" i="20"/>
  <c r="U1075" i="20"/>
  <c r="P1076" i="20"/>
  <c r="R1076" i="20"/>
  <c r="S1076" i="20"/>
  <c r="T1076" i="20"/>
  <c r="U1076" i="20"/>
  <c r="P1077" i="20"/>
  <c r="R1077" i="20"/>
  <c r="S1077" i="20"/>
  <c r="T1077" i="20"/>
  <c r="U1077" i="20"/>
  <c r="P1078" i="20"/>
  <c r="R1078" i="20"/>
  <c r="S1078" i="20"/>
  <c r="T1078" i="20"/>
  <c r="U1078" i="20"/>
  <c r="P1079" i="20"/>
  <c r="R1079" i="20"/>
  <c r="S1079" i="20"/>
  <c r="T1079" i="20"/>
  <c r="U1079" i="20"/>
  <c r="P1080" i="20"/>
  <c r="R1080" i="20"/>
  <c r="S1080" i="20"/>
  <c r="T1080" i="20"/>
  <c r="U1080" i="20"/>
  <c r="P1081" i="20"/>
  <c r="R1081" i="20"/>
  <c r="S1081" i="20"/>
  <c r="T1081" i="20"/>
  <c r="U1081" i="20"/>
  <c r="P1082" i="20"/>
  <c r="R1082" i="20"/>
  <c r="S1082" i="20"/>
  <c r="T1082" i="20"/>
  <c r="U1082" i="20"/>
  <c r="P1083" i="20"/>
  <c r="R1083" i="20"/>
  <c r="S1083" i="20"/>
  <c r="T1083" i="20"/>
  <c r="U1083" i="20"/>
  <c r="P1084" i="20"/>
  <c r="R1084" i="20"/>
  <c r="S1084" i="20"/>
  <c r="T1084" i="20"/>
  <c r="U1084" i="20"/>
  <c r="P1085" i="20"/>
  <c r="R1085" i="20"/>
  <c r="S1085" i="20"/>
  <c r="T1085" i="20"/>
  <c r="U1085" i="20"/>
  <c r="P1086" i="20"/>
  <c r="R1086" i="20"/>
  <c r="S1086" i="20"/>
  <c r="T1086" i="20"/>
  <c r="U1086" i="20"/>
  <c r="P1087" i="20"/>
  <c r="R1087" i="20"/>
  <c r="S1087" i="20"/>
  <c r="T1087" i="20"/>
  <c r="U1087" i="20"/>
  <c r="P1088" i="20"/>
  <c r="R1088" i="20"/>
  <c r="S1088" i="20"/>
  <c r="T1088" i="20"/>
  <c r="U1088" i="20"/>
  <c r="P1089" i="20"/>
  <c r="R1089" i="20"/>
  <c r="S1089" i="20"/>
  <c r="T1089" i="20"/>
  <c r="U1089" i="20"/>
  <c r="P1090" i="20"/>
  <c r="R1090" i="20"/>
  <c r="S1090" i="20"/>
  <c r="T1090" i="20"/>
  <c r="U1090" i="20"/>
  <c r="P1091" i="20"/>
  <c r="R1091" i="20"/>
  <c r="S1091" i="20"/>
  <c r="T1091" i="20"/>
  <c r="U1091" i="20"/>
  <c r="P1092" i="20"/>
  <c r="R1092" i="20"/>
  <c r="S1092" i="20"/>
  <c r="T1092" i="20"/>
  <c r="U1092" i="20"/>
  <c r="P1093" i="20"/>
  <c r="R1093" i="20"/>
  <c r="S1093" i="20"/>
  <c r="T1093" i="20"/>
  <c r="U1093" i="20"/>
  <c r="P1094" i="20"/>
  <c r="R1094" i="20"/>
  <c r="S1094" i="20"/>
  <c r="T1094" i="20"/>
  <c r="U1094" i="20"/>
  <c r="P1095" i="20"/>
  <c r="R1095" i="20"/>
  <c r="S1095" i="20"/>
  <c r="T1095" i="20"/>
  <c r="U1095" i="20"/>
  <c r="P1096" i="20"/>
  <c r="R1096" i="20"/>
  <c r="S1096" i="20"/>
  <c r="T1096" i="20"/>
  <c r="U1096" i="20"/>
  <c r="P1097" i="20"/>
  <c r="R1097" i="20"/>
  <c r="S1097" i="20"/>
  <c r="T1097" i="20"/>
  <c r="U1097" i="20"/>
  <c r="P1098" i="20"/>
  <c r="R1098" i="20"/>
  <c r="S1098" i="20"/>
  <c r="T1098" i="20"/>
  <c r="U1098" i="20"/>
  <c r="P1099" i="20"/>
  <c r="R1099" i="20"/>
  <c r="S1099" i="20"/>
  <c r="T1099" i="20"/>
  <c r="U1099" i="20"/>
  <c r="P1100" i="20"/>
  <c r="R1100" i="20"/>
  <c r="S1100" i="20"/>
  <c r="T1100" i="20"/>
  <c r="U1100" i="20"/>
  <c r="P1101" i="20"/>
  <c r="R1101" i="20"/>
  <c r="S1101" i="20"/>
  <c r="T1101" i="20"/>
  <c r="U1101" i="20"/>
  <c r="P1102" i="20"/>
  <c r="R1102" i="20"/>
  <c r="S1102" i="20"/>
  <c r="T1102" i="20"/>
  <c r="U1102" i="20"/>
  <c r="P1103" i="20"/>
  <c r="R1103" i="20"/>
  <c r="S1103" i="20"/>
  <c r="T1103" i="20"/>
  <c r="U1103" i="20"/>
  <c r="P1104" i="20"/>
  <c r="R1104" i="20"/>
  <c r="S1104" i="20"/>
  <c r="T1104" i="20"/>
  <c r="U1104" i="20"/>
  <c r="P1105" i="20"/>
  <c r="R1105" i="20"/>
  <c r="S1105" i="20"/>
  <c r="T1105" i="20"/>
  <c r="U1105" i="20"/>
  <c r="P1106" i="20"/>
  <c r="R1106" i="20"/>
  <c r="S1106" i="20"/>
  <c r="T1106" i="20"/>
  <c r="U1106" i="20"/>
  <c r="P1107" i="20"/>
  <c r="R1107" i="20"/>
  <c r="S1107" i="20"/>
  <c r="T1107" i="20"/>
  <c r="U1107" i="20"/>
  <c r="P1108" i="20"/>
  <c r="R1108" i="20"/>
  <c r="S1108" i="20"/>
  <c r="T1108" i="20"/>
  <c r="U1108" i="20"/>
  <c r="P1109" i="20"/>
  <c r="R1109" i="20"/>
  <c r="S1109" i="20"/>
  <c r="T1109" i="20"/>
  <c r="U1109" i="20"/>
  <c r="P1110" i="20"/>
  <c r="R1110" i="20"/>
  <c r="S1110" i="20"/>
  <c r="T1110" i="20"/>
  <c r="U1110" i="20"/>
  <c r="P1111" i="20"/>
  <c r="R1111" i="20"/>
  <c r="S1111" i="20"/>
  <c r="T1111" i="20"/>
  <c r="U1111" i="20"/>
  <c r="P1112" i="20"/>
  <c r="R1112" i="20"/>
  <c r="S1112" i="20"/>
  <c r="T1112" i="20"/>
  <c r="U1112" i="20"/>
  <c r="P1113" i="20"/>
  <c r="R1113" i="20"/>
  <c r="S1113" i="20"/>
  <c r="T1113" i="20"/>
  <c r="U1113" i="20"/>
  <c r="P1114" i="20"/>
  <c r="R1114" i="20"/>
  <c r="S1114" i="20"/>
  <c r="T1114" i="20"/>
  <c r="U1114" i="20"/>
  <c r="P1115" i="20"/>
  <c r="R1115" i="20"/>
  <c r="S1115" i="20"/>
  <c r="T1115" i="20"/>
  <c r="U1115" i="20"/>
  <c r="P1116" i="20"/>
  <c r="R1116" i="20"/>
  <c r="S1116" i="20"/>
  <c r="T1116" i="20"/>
  <c r="U1116" i="20"/>
  <c r="P1117" i="20"/>
  <c r="R1117" i="20"/>
  <c r="S1117" i="20"/>
  <c r="T1117" i="20"/>
  <c r="U1117" i="20"/>
  <c r="P1118" i="20"/>
  <c r="R1118" i="20"/>
  <c r="S1118" i="20"/>
  <c r="T1118" i="20"/>
  <c r="U1118" i="20"/>
  <c r="P1119" i="20"/>
  <c r="R1119" i="20"/>
  <c r="S1119" i="20"/>
  <c r="T1119" i="20"/>
  <c r="U1119" i="20"/>
  <c r="P1120" i="20"/>
  <c r="R1120" i="20"/>
  <c r="S1120" i="20"/>
  <c r="T1120" i="20"/>
  <c r="U1120" i="20"/>
  <c r="P1121" i="20"/>
  <c r="R1121" i="20"/>
  <c r="S1121" i="20"/>
  <c r="T1121" i="20"/>
  <c r="U1121" i="20"/>
  <c r="P1122" i="20"/>
  <c r="R1122" i="20"/>
  <c r="S1122" i="20"/>
  <c r="T1122" i="20"/>
  <c r="U1122" i="20"/>
  <c r="P1123" i="20"/>
  <c r="R1123" i="20"/>
  <c r="S1123" i="20"/>
  <c r="T1123" i="20"/>
  <c r="U1123" i="20"/>
  <c r="P1124" i="20"/>
  <c r="R1124" i="20"/>
  <c r="S1124" i="20"/>
  <c r="T1124" i="20"/>
  <c r="U1124" i="20"/>
  <c r="P1125" i="20"/>
  <c r="R1125" i="20"/>
  <c r="S1125" i="20"/>
  <c r="T1125" i="20"/>
  <c r="U1125" i="20"/>
  <c r="P1126" i="20"/>
  <c r="R1126" i="20"/>
  <c r="S1126" i="20"/>
  <c r="T1126" i="20"/>
  <c r="U1126" i="20"/>
  <c r="P1127" i="20"/>
  <c r="R1127" i="20"/>
  <c r="S1127" i="20"/>
  <c r="T1127" i="20"/>
  <c r="U1127" i="20"/>
  <c r="P1128" i="20"/>
  <c r="R1128" i="20"/>
  <c r="S1128" i="20"/>
  <c r="T1128" i="20"/>
  <c r="U1128" i="20"/>
  <c r="P1129" i="20"/>
  <c r="R1129" i="20"/>
  <c r="S1129" i="20"/>
  <c r="T1129" i="20"/>
  <c r="U1129" i="20"/>
  <c r="P1130" i="20"/>
  <c r="R1130" i="20"/>
  <c r="S1130" i="20"/>
  <c r="T1130" i="20"/>
  <c r="U1130" i="20"/>
  <c r="P1131" i="20"/>
  <c r="R1131" i="20"/>
  <c r="S1131" i="20"/>
  <c r="T1131" i="20"/>
  <c r="U1131" i="20"/>
  <c r="P1132" i="20"/>
  <c r="R1132" i="20"/>
  <c r="S1132" i="20"/>
  <c r="T1132" i="20"/>
  <c r="U1132" i="20"/>
  <c r="P1133" i="20"/>
  <c r="R1133" i="20"/>
  <c r="S1133" i="20"/>
  <c r="T1133" i="20"/>
  <c r="U1133" i="20"/>
  <c r="P1134" i="20"/>
  <c r="R1134" i="20"/>
  <c r="S1134" i="20"/>
  <c r="T1134" i="20"/>
  <c r="U1134" i="20"/>
  <c r="P1135" i="20"/>
  <c r="R1135" i="20"/>
  <c r="S1135" i="20"/>
  <c r="T1135" i="20"/>
  <c r="U1135" i="20"/>
  <c r="P1136" i="20"/>
  <c r="R1136" i="20"/>
  <c r="S1136" i="20"/>
  <c r="T1136" i="20"/>
  <c r="U1136" i="20"/>
  <c r="P1137" i="20"/>
  <c r="R1137" i="20"/>
  <c r="S1137" i="20"/>
  <c r="T1137" i="20"/>
  <c r="U1137" i="20"/>
  <c r="P1138" i="20"/>
  <c r="R1138" i="20"/>
  <c r="S1138" i="20"/>
  <c r="T1138" i="20"/>
  <c r="U1138" i="20"/>
  <c r="P1139" i="20"/>
  <c r="R1139" i="20"/>
  <c r="S1139" i="20"/>
  <c r="T1139" i="20"/>
  <c r="U1139" i="20"/>
  <c r="P1140" i="20"/>
  <c r="R1140" i="20"/>
  <c r="S1140" i="20"/>
  <c r="T1140" i="20"/>
  <c r="U1140" i="20"/>
  <c r="P1141" i="20"/>
  <c r="R1141" i="20"/>
  <c r="S1141" i="20"/>
  <c r="T1141" i="20"/>
  <c r="U1141" i="20"/>
  <c r="P1142" i="20"/>
  <c r="R1142" i="20"/>
  <c r="S1142" i="20"/>
  <c r="T1142" i="20"/>
  <c r="U1142" i="20"/>
  <c r="P1143" i="20"/>
  <c r="R1143" i="20"/>
  <c r="S1143" i="20"/>
  <c r="T1143" i="20"/>
  <c r="U1143" i="20"/>
  <c r="P1144" i="20"/>
  <c r="R1144" i="20"/>
  <c r="S1144" i="20"/>
  <c r="T1144" i="20"/>
  <c r="U1144" i="20"/>
  <c r="P1145" i="20"/>
  <c r="R1145" i="20"/>
  <c r="S1145" i="20"/>
  <c r="T1145" i="20"/>
  <c r="U1145" i="20"/>
  <c r="P1146" i="20"/>
  <c r="R1146" i="20"/>
  <c r="S1146" i="20"/>
  <c r="T1146" i="20"/>
  <c r="U1146" i="20"/>
  <c r="P1147" i="20"/>
  <c r="R1147" i="20"/>
  <c r="S1147" i="20"/>
  <c r="T1147" i="20"/>
  <c r="U1147" i="20"/>
  <c r="P1148" i="20"/>
  <c r="R1148" i="20"/>
  <c r="S1148" i="20"/>
  <c r="T1148" i="20"/>
  <c r="U1148" i="20"/>
  <c r="P1149" i="20"/>
  <c r="R1149" i="20"/>
  <c r="S1149" i="20"/>
  <c r="T1149" i="20"/>
  <c r="U1149" i="20"/>
  <c r="P1150" i="20"/>
  <c r="R1150" i="20"/>
  <c r="S1150" i="20"/>
  <c r="T1150" i="20"/>
  <c r="U1150" i="20"/>
  <c r="P1151" i="20"/>
  <c r="R1151" i="20"/>
  <c r="S1151" i="20"/>
  <c r="T1151" i="20"/>
  <c r="U1151" i="20"/>
  <c r="P1152" i="20"/>
  <c r="R1152" i="20"/>
  <c r="S1152" i="20"/>
  <c r="T1152" i="20"/>
  <c r="U1152" i="20"/>
  <c r="P1153" i="20"/>
  <c r="R1153" i="20"/>
  <c r="S1153" i="20"/>
  <c r="T1153" i="20"/>
  <c r="U1153" i="20"/>
  <c r="P1154" i="20"/>
  <c r="R1154" i="20"/>
  <c r="S1154" i="20"/>
  <c r="T1154" i="20"/>
  <c r="U1154" i="20"/>
  <c r="P1155" i="20"/>
  <c r="R1155" i="20"/>
  <c r="S1155" i="20"/>
  <c r="T1155" i="20"/>
  <c r="U1155" i="20"/>
  <c r="P1156" i="20"/>
  <c r="R1156" i="20"/>
  <c r="S1156" i="20"/>
  <c r="T1156" i="20"/>
  <c r="U1156" i="20"/>
  <c r="P1157" i="20"/>
  <c r="R1157" i="20"/>
  <c r="S1157" i="20"/>
  <c r="T1157" i="20"/>
  <c r="U1157" i="20"/>
  <c r="P1158" i="20"/>
  <c r="R1158" i="20"/>
  <c r="S1158" i="20"/>
  <c r="T1158" i="20"/>
  <c r="U1158" i="20"/>
  <c r="P1159" i="20"/>
  <c r="R1159" i="20"/>
  <c r="S1159" i="20"/>
  <c r="T1159" i="20"/>
  <c r="U1159" i="20"/>
  <c r="P1160" i="20"/>
  <c r="R1160" i="20"/>
  <c r="S1160" i="20"/>
  <c r="T1160" i="20"/>
  <c r="U1160" i="20"/>
  <c r="P1161" i="20"/>
  <c r="R1161" i="20"/>
  <c r="S1161" i="20"/>
  <c r="T1161" i="20"/>
  <c r="U1161" i="20"/>
  <c r="P1162" i="20"/>
  <c r="R1162" i="20"/>
  <c r="S1162" i="20"/>
  <c r="T1162" i="20"/>
  <c r="U1162" i="20"/>
  <c r="P1163" i="20"/>
  <c r="R1163" i="20"/>
  <c r="S1163" i="20"/>
  <c r="T1163" i="20"/>
  <c r="U1163" i="20"/>
  <c r="P1164" i="20"/>
  <c r="R1164" i="20"/>
  <c r="S1164" i="20"/>
  <c r="T1164" i="20"/>
  <c r="U1164" i="20"/>
  <c r="P1165" i="20"/>
  <c r="R1165" i="20"/>
  <c r="S1165" i="20"/>
  <c r="T1165" i="20"/>
  <c r="U1165" i="20"/>
  <c r="P1166" i="20"/>
  <c r="R1166" i="20"/>
  <c r="S1166" i="20"/>
  <c r="T1166" i="20"/>
  <c r="U1166" i="20"/>
  <c r="P1167" i="20"/>
  <c r="R1167" i="20"/>
  <c r="S1167" i="20"/>
  <c r="T1167" i="20"/>
  <c r="U1167" i="20"/>
  <c r="P1168" i="20"/>
  <c r="R1168" i="20"/>
  <c r="S1168" i="20"/>
  <c r="T1168" i="20"/>
  <c r="U1168" i="20"/>
  <c r="P1169" i="20"/>
  <c r="R1169" i="20"/>
  <c r="S1169" i="20"/>
  <c r="T1169" i="20"/>
  <c r="U1169" i="20"/>
  <c r="P1170" i="20"/>
  <c r="R1170" i="20"/>
  <c r="S1170" i="20"/>
  <c r="T1170" i="20"/>
  <c r="U1170" i="20"/>
  <c r="P1171" i="20"/>
  <c r="R1171" i="20"/>
  <c r="S1171" i="20"/>
  <c r="T1171" i="20"/>
  <c r="U1171" i="20"/>
  <c r="P1172" i="20"/>
  <c r="R1172" i="20"/>
  <c r="S1172" i="20"/>
  <c r="T1172" i="20"/>
  <c r="U1172" i="20"/>
  <c r="P1173" i="20"/>
  <c r="R1173" i="20"/>
  <c r="S1173" i="20"/>
  <c r="T1173" i="20"/>
  <c r="U1173" i="20"/>
  <c r="P1174" i="20"/>
  <c r="R1174" i="20"/>
  <c r="S1174" i="20"/>
  <c r="T1174" i="20"/>
  <c r="U1174" i="20"/>
  <c r="P1175" i="20"/>
  <c r="R1175" i="20"/>
  <c r="S1175" i="20"/>
  <c r="T1175" i="20"/>
  <c r="U1175" i="20"/>
  <c r="P1176" i="20"/>
  <c r="R1176" i="20"/>
  <c r="S1176" i="20"/>
  <c r="T1176" i="20"/>
  <c r="U1176" i="20"/>
  <c r="P1177" i="20"/>
  <c r="R1177" i="20"/>
  <c r="S1177" i="20"/>
  <c r="T1177" i="20"/>
  <c r="U1177" i="20"/>
  <c r="P1178" i="20"/>
  <c r="R1178" i="20"/>
  <c r="S1178" i="20"/>
  <c r="T1178" i="20"/>
  <c r="U1178" i="20"/>
  <c r="P1179" i="20"/>
  <c r="R1179" i="20"/>
  <c r="S1179" i="20"/>
  <c r="T1179" i="20"/>
  <c r="U1179" i="20"/>
  <c r="P1180" i="20"/>
  <c r="R1180" i="20"/>
  <c r="S1180" i="20"/>
  <c r="T1180" i="20"/>
  <c r="U1180" i="20"/>
  <c r="P1181" i="20"/>
  <c r="R1181" i="20"/>
  <c r="S1181" i="20"/>
  <c r="T1181" i="20"/>
  <c r="U1181" i="20"/>
  <c r="P1182" i="20"/>
  <c r="R1182" i="20"/>
  <c r="S1182" i="20"/>
  <c r="T1182" i="20"/>
  <c r="U1182" i="20"/>
  <c r="P1183" i="20"/>
  <c r="R1183" i="20"/>
  <c r="S1183" i="20"/>
  <c r="T1183" i="20"/>
  <c r="U1183" i="20"/>
  <c r="P1184" i="20"/>
  <c r="R1184" i="20"/>
  <c r="S1184" i="20"/>
  <c r="T1184" i="20"/>
  <c r="U1184" i="20"/>
  <c r="P1185" i="20"/>
  <c r="R1185" i="20"/>
  <c r="S1185" i="20"/>
  <c r="T1185" i="20"/>
  <c r="U1185" i="20"/>
  <c r="P1186" i="20"/>
  <c r="R1186" i="20"/>
  <c r="S1186" i="20"/>
  <c r="T1186" i="20"/>
  <c r="U1186" i="20"/>
  <c r="P1187" i="20"/>
  <c r="R1187" i="20"/>
  <c r="S1187" i="20"/>
  <c r="T1187" i="20"/>
  <c r="U1187" i="20"/>
  <c r="P1188" i="20"/>
  <c r="R1188" i="20"/>
  <c r="S1188" i="20"/>
  <c r="T1188" i="20"/>
  <c r="U1188" i="20"/>
  <c r="P1189" i="20"/>
  <c r="R1189" i="20"/>
  <c r="S1189" i="20"/>
  <c r="T1189" i="20"/>
  <c r="U1189" i="20"/>
  <c r="P1190" i="20"/>
  <c r="R1190" i="20"/>
  <c r="S1190" i="20"/>
  <c r="T1190" i="20"/>
  <c r="U1190" i="20"/>
  <c r="P1191" i="20"/>
  <c r="R1191" i="20"/>
  <c r="S1191" i="20"/>
  <c r="T1191" i="20"/>
  <c r="U1191" i="20"/>
  <c r="P1192" i="20"/>
  <c r="R1192" i="20"/>
  <c r="S1192" i="20"/>
  <c r="T1192" i="20"/>
  <c r="U1192" i="20"/>
  <c r="P1193" i="20"/>
  <c r="R1193" i="20"/>
  <c r="S1193" i="20"/>
  <c r="T1193" i="20"/>
  <c r="U1193" i="20"/>
  <c r="P1194" i="20"/>
  <c r="R1194" i="20"/>
  <c r="S1194" i="20"/>
  <c r="T1194" i="20"/>
  <c r="U1194" i="20"/>
  <c r="P1195" i="20"/>
  <c r="R1195" i="20"/>
  <c r="S1195" i="20"/>
  <c r="T1195" i="20"/>
  <c r="U1195" i="20"/>
  <c r="P1196" i="20"/>
  <c r="R1196" i="20"/>
  <c r="S1196" i="20"/>
  <c r="T1196" i="20"/>
  <c r="U1196" i="20"/>
  <c r="P1197" i="20"/>
  <c r="R1197" i="20"/>
  <c r="S1197" i="20"/>
  <c r="T1197" i="20"/>
  <c r="U1197" i="20"/>
  <c r="P1198" i="20"/>
  <c r="R1198" i="20"/>
  <c r="S1198" i="20"/>
  <c r="T1198" i="20"/>
  <c r="U1198" i="20"/>
  <c r="P1199" i="20"/>
  <c r="R1199" i="20"/>
  <c r="S1199" i="20"/>
  <c r="T1199" i="20"/>
  <c r="U1199" i="20"/>
  <c r="P1200" i="20"/>
  <c r="R1200" i="20"/>
  <c r="S1200" i="20"/>
  <c r="T1200" i="20"/>
  <c r="U1200" i="20"/>
  <c r="P1201" i="20"/>
  <c r="R1201" i="20"/>
  <c r="S1201" i="20"/>
  <c r="T1201" i="20"/>
  <c r="U1201" i="20"/>
  <c r="P1202" i="20"/>
  <c r="R1202" i="20"/>
  <c r="S1202" i="20"/>
  <c r="T1202" i="20"/>
  <c r="U1202" i="20"/>
  <c r="P1203" i="20"/>
  <c r="R1203" i="20"/>
  <c r="S1203" i="20"/>
  <c r="T1203" i="20"/>
  <c r="U1203" i="20"/>
  <c r="P1204" i="20"/>
  <c r="R1204" i="20"/>
  <c r="S1204" i="20"/>
  <c r="T1204" i="20"/>
  <c r="U1204" i="20"/>
  <c r="P1205" i="20"/>
  <c r="R1205" i="20"/>
  <c r="S1205" i="20"/>
  <c r="T1205" i="20"/>
  <c r="U1205" i="20"/>
  <c r="P1206" i="20"/>
  <c r="R1206" i="20"/>
  <c r="S1206" i="20"/>
  <c r="T1206" i="20"/>
  <c r="U1206" i="20"/>
  <c r="P1207" i="20"/>
  <c r="R1207" i="20"/>
  <c r="S1207" i="20"/>
  <c r="T1207" i="20"/>
  <c r="U1207" i="20"/>
  <c r="P1208" i="20"/>
  <c r="R1208" i="20"/>
  <c r="S1208" i="20"/>
  <c r="T1208" i="20"/>
  <c r="U1208" i="20"/>
  <c r="P1209" i="20"/>
  <c r="R1209" i="20"/>
  <c r="S1209" i="20"/>
  <c r="T1209" i="20"/>
  <c r="U1209" i="20"/>
  <c r="P1210" i="20"/>
  <c r="R1210" i="20"/>
  <c r="S1210" i="20"/>
  <c r="T1210" i="20"/>
  <c r="U1210" i="20"/>
  <c r="P1211" i="20"/>
  <c r="R1211" i="20"/>
  <c r="S1211" i="20"/>
  <c r="T1211" i="20"/>
  <c r="U1211" i="20"/>
  <c r="P1212" i="20"/>
  <c r="R1212" i="20"/>
  <c r="S1212" i="20"/>
  <c r="T1212" i="20"/>
  <c r="U1212" i="20"/>
  <c r="P1213" i="20"/>
  <c r="R1213" i="20"/>
  <c r="S1213" i="20"/>
  <c r="T1213" i="20"/>
  <c r="U1213" i="20"/>
  <c r="P1214" i="20"/>
  <c r="R1214" i="20"/>
  <c r="S1214" i="20"/>
  <c r="T1214" i="20"/>
  <c r="U1214" i="20"/>
  <c r="P1215" i="20"/>
  <c r="R1215" i="20"/>
  <c r="S1215" i="20"/>
  <c r="T1215" i="20"/>
  <c r="U1215" i="20"/>
  <c r="P1216" i="20"/>
  <c r="R1216" i="20"/>
  <c r="S1216" i="20"/>
  <c r="T1216" i="20"/>
  <c r="U1216" i="20"/>
  <c r="P1217" i="20"/>
  <c r="R1217" i="20"/>
  <c r="S1217" i="20"/>
  <c r="T1217" i="20"/>
  <c r="U1217" i="20"/>
  <c r="P1218" i="20"/>
  <c r="R1218" i="20"/>
  <c r="S1218" i="20"/>
  <c r="T1218" i="20"/>
  <c r="U1218" i="20"/>
  <c r="P1219" i="20"/>
  <c r="R1219" i="20"/>
  <c r="S1219" i="20"/>
  <c r="T1219" i="20"/>
  <c r="U1219" i="20"/>
  <c r="P1220" i="20"/>
  <c r="R1220" i="20"/>
  <c r="S1220" i="20"/>
  <c r="T1220" i="20"/>
  <c r="U1220" i="20"/>
  <c r="P1221" i="20"/>
  <c r="R1221" i="20"/>
  <c r="S1221" i="20"/>
  <c r="T1221" i="20"/>
  <c r="U1221" i="20"/>
  <c r="P1222" i="20"/>
  <c r="R1222" i="20"/>
  <c r="S1222" i="20"/>
  <c r="T1222" i="20"/>
  <c r="U1222" i="20"/>
  <c r="P1223" i="20"/>
  <c r="R1223" i="20"/>
  <c r="S1223" i="20"/>
  <c r="T1223" i="20"/>
  <c r="U1223" i="20"/>
  <c r="P1224" i="20"/>
  <c r="R1224" i="20"/>
  <c r="S1224" i="20"/>
  <c r="T1224" i="20"/>
  <c r="U1224" i="20"/>
  <c r="P1225" i="20"/>
  <c r="R1225" i="20"/>
  <c r="S1225" i="20"/>
  <c r="T1225" i="20"/>
  <c r="U1225" i="20"/>
  <c r="P1226" i="20"/>
  <c r="R1226" i="20"/>
  <c r="S1226" i="20"/>
  <c r="T1226" i="20"/>
  <c r="U1226" i="20"/>
  <c r="P1227" i="20"/>
  <c r="R1227" i="20"/>
  <c r="S1227" i="20"/>
  <c r="T1227" i="20"/>
  <c r="U1227" i="20"/>
  <c r="P1228" i="20"/>
  <c r="R1228" i="20"/>
  <c r="S1228" i="20"/>
  <c r="T1228" i="20"/>
  <c r="U1228" i="20"/>
  <c r="P1229" i="20"/>
  <c r="R1229" i="20"/>
  <c r="S1229" i="20"/>
  <c r="T1229" i="20"/>
  <c r="U1229" i="20"/>
  <c r="P1230" i="20"/>
  <c r="R1230" i="20"/>
  <c r="S1230" i="20"/>
  <c r="T1230" i="20"/>
  <c r="U1230" i="20"/>
  <c r="P1231" i="20"/>
  <c r="R1231" i="20"/>
  <c r="S1231" i="20"/>
  <c r="T1231" i="20"/>
  <c r="U1231" i="20"/>
  <c r="P1232" i="20"/>
  <c r="R1232" i="20"/>
  <c r="S1232" i="20"/>
  <c r="T1232" i="20"/>
  <c r="U1232" i="20"/>
  <c r="P1233" i="20"/>
  <c r="R1233" i="20"/>
  <c r="S1233" i="20"/>
  <c r="T1233" i="20"/>
  <c r="U1233" i="20"/>
  <c r="P1234" i="20"/>
  <c r="R1234" i="20"/>
  <c r="S1234" i="20"/>
  <c r="T1234" i="20"/>
  <c r="U1234" i="20"/>
  <c r="P1235" i="20"/>
  <c r="R1235" i="20"/>
  <c r="S1235" i="20"/>
  <c r="T1235" i="20"/>
  <c r="U1235" i="20"/>
  <c r="P1236" i="20"/>
  <c r="R1236" i="20"/>
  <c r="S1236" i="20"/>
  <c r="T1236" i="20"/>
  <c r="U1236" i="20"/>
  <c r="P1237" i="20"/>
  <c r="R1237" i="20"/>
  <c r="S1237" i="20"/>
  <c r="T1237" i="20"/>
  <c r="U1237" i="20"/>
  <c r="P1238" i="20"/>
  <c r="R1238" i="20"/>
  <c r="S1238" i="20"/>
  <c r="T1238" i="20"/>
  <c r="U1238" i="20"/>
  <c r="P1239" i="20"/>
  <c r="R1239" i="20"/>
  <c r="S1239" i="20"/>
  <c r="T1239" i="20"/>
  <c r="U1239" i="20"/>
  <c r="P1240" i="20"/>
  <c r="R1240" i="20"/>
  <c r="S1240" i="20"/>
  <c r="T1240" i="20"/>
  <c r="U1240" i="20"/>
  <c r="P1241" i="20"/>
  <c r="R1241" i="20"/>
  <c r="S1241" i="20"/>
  <c r="T1241" i="20"/>
  <c r="U1241" i="20"/>
  <c r="P1242" i="20"/>
  <c r="R1242" i="20"/>
  <c r="S1242" i="20"/>
  <c r="T1242" i="20"/>
  <c r="U1242" i="20"/>
  <c r="P1243" i="20"/>
  <c r="R1243" i="20"/>
  <c r="S1243" i="20"/>
  <c r="T1243" i="20"/>
  <c r="U1243" i="20"/>
  <c r="P1244" i="20"/>
  <c r="R1244" i="20"/>
  <c r="S1244" i="20"/>
  <c r="T1244" i="20"/>
  <c r="U1244" i="20"/>
  <c r="P1245" i="20"/>
  <c r="R1245" i="20"/>
  <c r="S1245" i="20"/>
  <c r="T1245" i="20"/>
  <c r="U1245" i="20"/>
  <c r="P1246" i="20"/>
  <c r="R1246" i="20"/>
  <c r="S1246" i="20"/>
  <c r="T1246" i="20"/>
  <c r="U1246" i="20"/>
  <c r="P1247" i="20"/>
  <c r="R1247" i="20"/>
  <c r="S1247" i="20"/>
  <c r="T1247" i="20"/>
  <c r="U1247" i="20"/>
  <c r="P1248" i="20"/>
  <c r="R1248" i="20"/>
  <c r="S1248" i="20"/>
  <c r="T1248" i="20"/>
  <c r="U1248" i="20"/>
  <c r="P1249" i="20"/>
  <c r="R1249" i="20"/>
  <c r="S1249" i="20"/>
  <c r="T1249" i="20"/>
  <c r="U1249" i="20"/>
  <c r="P1250" i="20"/>
  <c r="R1250" i="20"/>
  <c r="S1250" i="20"/>
  <c r="T1250" i="20"/>
  <c r="U1250" i="20"/>
  <c r="P1251" i="20"/>
  <c r="R1251" i="20"/>
  <c r="S1251" i="20"/>
  <c r="T1251" i="20"/>
  <c r="U1251" i="20"/>
  <c r="P1252" i="20"/>
  <c r="R1252" i="20"/>
  <c r="S1252" i="20"/>
  <c r="T1252" i="20"/>
  <c r="U1252" i="20"/>
  <c r="P1253" i="20"/>
  <c r="R1253" i="20"/>
  <c r="S1253" i="20"/>
  <c r="T1253" i="20"/>
  <c r="U1253" i="20"/>
  <c r="P1254" i="20"/>
  <c r="R1254" i="20"/>
  <c r="S1254" i="20"/>
  <c r="T1254" i="20"/>
  <c r="U1254" i="20"/>
  <c r="P1255" i="20"/>
  <c r="R1255" i="20"/>
  <c r="S1255" i="20"/>
  <c r="T1255" i="20"/>
  <c r="U1255" i="20"/>
  <c r="P1256" i="20"/>
  <c r="R1256" i="20"/>
  <c r="S1256" i="20"/>
  <c r="T1256" i="20"/>
  <c r="U1256" i="20"/>
  <c r="P1257" i="20"/>
  <c r="R1257" i="20"/>
  <c r="S1257" i="20"/>
  <c r="T1257" i="20"/>
  <c r="U1257" i="20"/>
  <c r="P1258" i="20"/>
  <c r="R1258" i="20"/>
  <c r="S1258" i="20"/>
  <c r="T1258" i="20"/>
  <c r="U1258" i="20"/>
  <c r="P1259" i="20"/>
  <c r="R1259" i="20"/>
  <c r="S1259" i="20"/>
  <c r="T1259" i="20"/>
  <c r="U1259" i="20"/>
  <c r="P1260" i="20"/>
  <c r="R1260" i="20"/>
  <c r="S1260" i="20"/>
  <c r="T1260" i="20"/>
  <c r="U1260" i="20"/>
  <c r="P1261" i="20"/>
  <c r="R1261" i="20"/>
  <c r="S1261" i="20"/>
  <c r="T1261" i="20"/>
  <c r="U1261" i="20"/>
  <c r="P1262" i="20"/>
  <c r="R1262" i="20"/>
  <c r="S1262" i="20"/>
  <c r="T1262" i="20"/>
  <c r="U1262" i="20"/>
  <c r="P1263" i="20"/>
  <c r="R1263" i="20"/>
  <c r="S1263" i="20"/>
  <c r="T1263" i="20"/>
  <c r="U1263" i="20"/>
  <c r="P1264" i="20"/>
  <c r="R1264" i="20"/>
  <c r="S1264" i="20"/>
  <c r="T1264" i="20"/>
  <c r="U1264" i="20"/>
  <c r="P1265" i="20"/>
  <c r="R1265" i="20"/>
  <c r="S1265" i="20"/>
  <c r="T1265" i="20"/>
  <c r="U1265" i="20"/>
  <c r="P1266" i="20"/>
  <c r="R1266" i="20"/>
  <c r="S1266" i="20"/>
  <c r="T1266" i="20"/>
  <c r="U1266" i="20"/>
  <c r="P1267" i="20"/>
  <c r="R1267" i="20"/>
  <c r="S1267" i="20"/>
  <c r="T1267" i="20"/>
  <c r="U1267" i="20"/>
  <c r="P1268" i="20"/>
  <c r="R1268" i="20"/>
  <c r="S1268" i="20"/>
  <c r="T1268" i="20"/>
  <c r="U1268" i="20"/>
  <c r="P1269" i="20"/>
  <c r="R1269" i="20"/>
  <c r="S1269" i="20"/>
  <c r="T1269" i="20"/>
  <c r="U1269" i="20"/>
  <c r="P1270" i="20"/>
  <c r="R1270" i="20"/>
  <c r="S1270" i="20"/>
  <c r="T1270" i="20"/>
  <c r="U1270" i="20"/>
  <c r="P1271" i="20"/>
  <c r="R1271" i="20"/>
  <c r="S1271" i="20"/>
  <c r="T1271" i="20"/>
  <c r="U1271" i="20"/>
  <c r="P1272" i="20"/>
  <c r="R1272" i="20"/>
  <c r="S1272" i="20"/>
  <c r="T1272" i="20"/>
  <c r="U1272" i="20"/>
  <c r="P1273" i="20"/>
  <c r="R1273" i="20"/>
  <c r="S1273" i="20"/>
  <c r="T1273" i="20"/>
  <c r="U1273" i="20"/>
  <c r="P1274" i="20"/>
  <c r="R1274" i="20"/>
  <c r="S1274" i="20"/>
  <c r="T1274" i="20"/>
  <c r="U1274" i="20"/>
  <c r="P1275" i="20"/>
  <c r="R1275" i="20"/>
  <c r="S1275" i="20"/>
  <c r="T1275" i="20"/>
  <c r="U1275" i="20"/>
  <c r="P1276" i="20"/>
  <c r="R1276" i="20"/>
  <c r="S1276" i="20"/>
  <c r="T1276" i="20"/>
  <c r="U1276" i="20"/>
  <c r="P1277" i="20"/>
  <c r="R1277" i="20"/>
  <c r="S1277" i="20"/>
  <c r="T1277" i="20"/>
  <c r="U1277" i="20"/>
  <c r="P1278" i="20"/>
  <c r="R1278" i="20"/>
  <c r="S1278" i="20"/>
  <c r="T1278" i="20"/>
  <c r="U1278" i="20"/>
  <c r="P1279" i="20"/>
  <c r="R1279" i="20"/>
  <c r="S1279" i="20"/>
  <c r="T1279" i="20"/>
  <c r="U1279" i="20"/>
  <c r="P1280" i="20"/>
  <c r="R1280" i="20"/>
  <c r="S1280" i="20"/>
  <c r="T1280" i="20"/>
  <c r="U1280" i="20"/>
  <c r="P1281" i="20"/>
  <c r="R1281" i="20"/>
  <c r="S1281" i="20"/>
  <c r="T1281" i="20"/>
  <c r="U1281" i="20"/>
  <c r="P1282" i="20"/>
  <c r="R1282" i="20"/>
  <c r="S1282" i="20"/>
  <c r="T1282" i="20"/>
  <c r="U1282" i="20"/>
  <c r="P1283" i="20"/>
  <c r="R1283" i="20"/>
  <c r="S1283" i="20"/>
  <c r="T1283" i="20"/>
  <c r="U1283" i="20"/>
  <c r="P1284" i="20"/>
  <c r="R1284" i="20"/>
  <c r="S1284" i="20"/>
  <c r="T1284" i="20"/>
  <c r="U1284" i="20"/>
  <c r="P1285" i="20"/>
  <c r="R1285" i="20"/>
  <c r="S1285" i="20"/>
  <c r="T1285" i="20"/>
  <c r="U1285" i="20"/>
  <c r="P1286" i="20"/>
  <c r="R1286" i="20"/>
  <c r="S1286" i="20"/>
  <c r="T1286" i="20"/>
  <c r="U1286" i="20"/>
  <c r="P1287" i="20"/>
  <c r="R1287" i="20"/>
  <c r="S1287" i="20"/>
  <c r="T1287" i="20"/>
  <c r="U1287" i="20"/>
  <c r="P1288" i="20"/>
  <c r="R1288" i="20"/>
  <c r="S1288" i="20"/>
  <c r="T1288" i="20"/>
  <c r="U1288" i="20"/>
  <c r="P1289" i="20"/>
  <c r="R1289" i="20"/>
  <c r="S1289" i="20"/>
  <c r="T1289" i="20"/>
  <c r="U1289" i="20"/>
  <c r="P1290" i="20"/>
  <c r="R1290" i="20"/>
  <c r="S1290" i="20"/>
  <c r="T1290" i="20"/>
  <c r="U1290" i="20"/>
  <c r="P1291" i="20"/>
  <c r="R1291" i="20"/>
  <c r="S1291" i="20"/>
  <c r="T1291" i="20"/>
  <c r="U1291" i="20"/>
  <c r="P1292" i="20"/>
  <c r="R1292" i="20"/>
  <c r="S1292" i="20"/>
  <c r="T1292" i="20"/>
  <c r="U1292" i="20"/>
  <c r="P1293" i="20"/>
  <c r="R1293" i="20"/>
  <c r="S1293" i="20"/>
  <c r="T1293" i="20"/>
  <c r="U1293" i="20"/>
  <c r="P1294" i="20"/>
  <c r="R1294" i="20"/>
  <c r="S1294" i="20"/>
  <c r="T1294" i="20"/>
  <c r="U1294" i="20"/>
  <c r="P1295" i="20"/>
  <c r="R1295" i="20"/>
  <c r="S1295" i="20"/>
  <c r="T1295" i="20"/>
  <c r="U1295" i="20"/>
  <c r="P1296" i="20"/>
  <c r="R1296" i="20"/>
  <c r="S1296" i="20"/>
  <c r="T1296" i="20"/>
  <c r="U1296" i="20"/>
  <c r="P1297" i="20"/>
  <c r="R1297" i="20"/>
  <c r="S1297" i="20"/>
  <c r="T1297" i="20"/>
  <c r="U1297" i="20"/>
  <c r="P1298" i="20"/>
  <c r="R1298" i="20"/>
  <c r="S1298" i="20"/>
  <c r="T1298" i="20"/>
  <c r="U1298" i="20"/>
  <c r="P1299" i="20"/>
  <c r="R1299" i="20"/>
  <c r="S1299" i="20"/>
  <c r="T1299" i="20"/>
  <c r="U1299" i="20"/>
  <c r="P1300" i="20"/>
  <c r="R1300" i="20"/>
  <c r="S1300" i="20"/>
  <c r="T1300" i="20"/>
  <c r="U1300" i="20"/>
  <c r="P1301" i="20"/>
  <c r="R1301" i="20"/>
  <c r="S1301" i="20"/>
  <c r="T1301" i="20"/>
  <c r="U1301" i="20"/>
  <c r="P1302" i="20"/>
  <c r="R1302" i="20"/>
  <c r="S1302" i="20"/>
  <c r="T1302" i="20"/>
  <c r="U1302" i="20"/>
  <c r="P1303" i="20"/>
  <c r="R1303" i="20"/>
  <c r="S1303" i="20"/>
  <c r="T1303" i="20"/>
  <c r="U1303" i="20"/>
  <c r="P1304" i="20"/>
  <c r="R1304" i="20"/>
  <c r="S1304" i="20"/>
  <c r="T1304" i="20"/>
  <c r="U1304" i="20"/>
  <c r="P1305" i="20"/>
  <c r="R1305" i="20"/>
  <c r="S1305" i="20"/>
  <c r="T1305" i="20"/>
  <c r="U1305" i="20"/>
  <c r="P1306" i="20"/>
  <c r="R1306" i="20"/>
  <c r="S1306" i="20"/>
  <c r="T1306" i="20"/>
  <c r="U1306" i="20"/>
  <c r="P1307" i="20"/>
  <c r="R1307" i="20"/>
  <c r="S1307" i="20"/>
  <c r="T1307" i="20"/>
  <c r="U1307" i="20"/>
  <c r="P1308" i="20"/>
  <c r="R1308" i="20"/>
  <c r="S1308" i="20"/>
  <c r="T1308" i="20"/>
  <c r="U1308" i="20"/>
  <c r="P1309" i="20"/>
  <c r="R1309" i="20"/>
  <c r="S1309" i="20"/>
  <c r="T1309" i="20"/>
  <c r="U1309" i="20"/>
  <c r="P1310" i="20"/>
  <c r="R1310" i="20"/>
  <c r="S1310" i="20"/>
  <c r="T1310" i="20"/>
  <c r="U1310" i="20"/>
  <c r="P1311" i="20"/>
  <c r="R1311" i="20"/>
  <c r="S1311" i="20"/>
  <c r="T1311" i="20"/>
  <c r="U1311" i="20"/>
  <c r="P1312" i="20"/>
  <c r="R1312" i="20"/>
  <c r="S1312" i="20"/>
  <c r="T1312" i="20"/>
  <c r="U1312" i="20"/>
  <c r="P1313" i="20"/>
  <c r="R1313" i="20"/>
  <c r="S1313" i="20"/>
  <c r="T1313" i="20"/>
  <c r="U1313" i="20"/>
  <c r="P1314" i="20"/>
  <c r="R1314" i="20"/>
  <c r="S1314" i="20"/>
  <c r="T1314" i="20"/>
  <c r="U1314" i="20"/>
  <c r="P1315" i="20"/>
  <c r="R1315" i="20"/>
  <c r="S1315" i="20"/>
  <c r="T1315" i="20"/>
  <c r="U1315" i="20"/>
  <c r="P1316" i="20"/>
  <c r="R1316" i="20"/>
  <c r="S1316" i="20"/>
  <c r="T1316" i="20"/>
  <c r="U1316" i="20"/>
  <c r="P1317" i="20"/>
  <c r="R1317" i="20"/>
  <c r="S1317" i="20"/>
  <c r="T1317" i="20"/>
  <c r="U1317" i="20"/>
  <c r="P1318" i="20"/>
  <c r="R1318" i="20"/>
  <c r="S1318" i="20"/>
  <c r="T1318" i="20"/>
  <c r="U1318" i="20"/>
  <c r="P1319" i="20"/>
  <c r="R1319" i="20"/>
  <c r="S1319" i="20"/>
  <c r="T1319" i="20"/>
  <c r="U1319" i="20"/>
  <c r="P1320" i="20"/>
  <c r="R1320" i="20"/>
  <c r="S1320" i="20"/>
  <c r="T1320" i="20"/>
  <c r="U1320" i="20"/>
  <c r="P1321" i="20"/>
  <c r="R1321" i="20"/>
  <c r="S1321" i="20"/>
  <c r="T1321" i="20"/>
  <c r="U1321" i="20"/>
  <c r="P1322" i="20"/>
  <c r="R1322" i="20"/>
  <c r="S1322" i="20"/>
  <c r="T1322" i="20"/>
  <c r="U1322" i="20"/>
  <c r="P1323" i="20"/>
  <c r="R1323" i="20"/>
  <c r="S1323" i="20"/>
  <c r="T1323" i="20"/>
  <c r="U1323" i="20"/>
  <c r="P1324" i="20"/>
  <c r="R1324" i="20"/>
  <c r="S1324" i="20"/>
  <c r="T1324" i="20"/>
  <c r="U1324" i="20"/>
  <c r="P1325" i="20"/>
  <c r="R1325" i="20"/>
  <c r="S1325" i="20"/>
  <c r="T1325" i="20"/>
  <c r="U1325" i="20"/>
  <c r="P1326" i="20"/>
  <c r="R1326" i="20"/>
  <c r="S1326" i="20"/>
  <c r="T1326" i="20"/>
  <c r="U1326" i="20"/>
  <c r="P1327" i="20"/>
  <c r="R1327" i="20"/>
  <c r="S1327" i="20"/>
  <c r="T1327" i="20"/>
  <c r="U1327" i="20"/>
  <c r="P1328" i="20"/>
  <c r="R1328" i="20"/>
  <c r="S1328" i="20"/>
  <c r="T1328" i="20"/>
  <c r="U1328" i="20"/>
  <c r="P1329" i="20"/>
  <c r="R1329" i="20"/>
  <c r="S1329" i="20"/>
  <c r="T1329" i="20"/>
  <c r="U1329" i="20"/>
  <c r="P1330" i="20"/>
  <c r="R1330" i="20"/>
  <c r="S1330" i="20"/>
  <c r="T1330" i="20"/>
  <c r="U1330" i="20"/>
  <c r="P1331" i="20"/>
  <c r="R1331" i="20"/>
  <c r="S1331" i="20"/>
  <c r="T1331" i="20"/>
  <c r="U1331" i="20"/>
  <c r="P1332" i="20"/>
  <c r="R1332" i="20"/>
  <c r="S1332" i="20"/>
  <c r="T1332" i="20"/>
  <c r="U1332" i="20"/>
  <c r="P1333" i="20"/>
  <c r="R1333" i="20"/>
  <c r="S1333" i="20"/>
  <c r="T1333" i="20"/>
  <c r="U1333" i="20"/>
  <c r="P1334" i="20"/>
  <c r="R1334" i="20"/>
  <c r="S1334" i="20"/>
  <c r="T1334" i="20"/>
  <c r="U1334" i="20"/>
  <c r="P1335" i="20"/>
  <c r="R1335" i="20"/>
  <c r="S1335" i="20"/>
  <c r="T1335" i="20"/>
  <c r="U1335" i="20"/>
  <c r="P1336" i="20"/>
  <c r="R1336" i="20"/>
  <c r="S1336" i="20"/>
  <c r="T1336" i="20"/>
  <c r="U1336" i="20"/>
  <c r="P1337" i="20"/>
  <c r="R1337" i="20"/>
  <c r="S1337" i="20"/>
  <c r="T1337" i="20"/>
  <c r="U1337" i="20"/>
  <c r="P1338" i="20"/>
  <c r="R1338" i="20"/>
  <c r="S1338" i="20"/>
  <c r="T1338" i="20"/>
  <c r="U1338" i="20"/>
  <c r="P1339" i="20"/>
  <c r="R1339" i="20"/>
  <c r="S1339" i="20"/>
  <c r="T1339" i="20"/>
  <c r="U1339" i="20"/>
  <c r="P1340" i="20"/>
  <c r="R1340" i="20"/>
  <c r="S1340" i="20"/>
  <c r="T1340" i="20"/>
  <c r="U1340" i="20"/>
  <c r="P1341" i="20"/>
  <c r="R1341" i="20"/>
  <c r="S1341" i="20"/>
  <c r="T1341" i="20"/>
  <c r="U1341" i="20"/>
  <c r="P1342" i="20"/>
  <c r="R1342" i="20"/>
  <c r="S1342" i="20"/>
  <c r="T1342" i="20"/>
  <c r="U1342" i="20"/>
  <c r="P1343" i="20"/>
  <c r="R1343" i="20"/>
  <c r="S1343" i="20"/>
  <c r="T1343" i="20"/>
  <c r="U1343" i="20"/>
  <c r="P1344" i="20"/>
  <c r="R1344" i="20"/>
  <c r="S1344" i="20"/>
  <c r="T1344" i="20"/>
  <c r="U1344" i="20"/>
  <c r="P1345" i="20"/>
  <c r="R1345" i="20"/>
  <c r="S1345" i="20"/>
  <c r="T1345" i="20"/>
  <c r="U1345" i="20"/>
  <c r="P1346" i="20"/>
  <c r="R1346" i="20"/>
  <c r="S1346" i="20"/>
  <c r="T1346" i="20"/>
  <c r="U1346" i="20"/>
  <c r="P1347" i="20"/>
  <c r="R1347" i="20"/>
  <c r="S1347" i="20"/>
  <c r="T1347" i="20"/>
  <c r="U1347" i="20"/>
  <c r="P1348" i="20"/>
  <c r="R1348" i="20"/>
  <c r="S1348" i="20"/>
  <c r="T1348" i="20"/>
  <c r="U1348" i="20"/>
  <c r="P1349" i="20"/>
  <c r="R1349" i="20"/>
  <c r="S1349" i="20"/>
  <c r="T1349" i="20"/>
  <c r="U1349" i="20"/>
  <c r="P1350" i="20"/>
  <c r="R1350" i="20"/>
  <c r="S1350" i="20"/>
  <c r="T1350" i="20"/>
  <c r="U1350" i="20"/>
  <c r="P1351" i="20"/>
  <c r="R1351" i="20"/>
  <c r="S1351" i="20"/>
  <c r="T1351" i="20"/>
  <c r="U1351" i="20"/>
  <c r="P1352" i="20"/>
  <c r="R1352" i="20"/>
  <c r="S1352" i="20"/>
  <c r="T1352" i="20"/>
  <c r="U1352" i="20"/>
  <c r="P1353" i="20"/>
  <c r="R1353" i="20"/>
  <c r="S1353" i="20"/>
  <c r="T1353" i="20"/>
  <c r="U1353" i="20"/>
  <c r="P1354" i="20"/>
  <c r="R1354" i="20"/>
  <c r="S1354" i="20"/>
  <c r="T1354" i="20"/>
  <c r="U1354" i="20"/>
  <c r="P1355" i="20"/>
  <c r="R1355" i="20"/>
  <c r="S1355" i="20"/>
  <c r="T1355" i="20"/>
  <c r="U1355" i="20"/>
  <c r="P1356" i="20"/>
  <c r="R1356" i="20"/>
  <c r="S1356" i="20"/>
  <c r="T1356" i="20"/>
  <c r="U1356" i="20"/>
  <c r="P1357" i="20"/>
  <c r="R1357" i="20"/>
  <c r="S1357" i="20"/>
  <c r="T1357" i="20"/>
  <c r="U1357" i="20"/>
  <c r="P1358" i="20"/>
  <c r="R1358" i="20"/>
  <c r="S1358" i="20"/>
  <c r="T1358" i="20"/>
  <c r="U1358" i="20"/>
  <c r="P1359" i="20"/>
  <c r="R1359" i="20"/>
  <c r="S1359" i="20"/>
  <c r="T1359" i="20"/>
  <c r="U1359" i="20"/>
  <c r="P1360" i="20"/>
  <c r="R1360" i="20"/>
  <c r="S1360" i="20"/>
  <c r="T1360" i="20"/>
  <c r="U1360" i="20"/>
  <c r="P1361" i="20"/>
  <c r="R1361" i="20"/>
  <c r="S1361" i="20"/>
  <c r="T1361" i="20"/>
  <c r="U1361" i="20"/>
  <c r="P1362" i="20"/>
  <c r="R1362" i="20"/>
  <c r="S1362" i="20"/>
  <c r="T1362" i="20"/>
  <c r="U1362" i="20"/>
  <c r="P1363" i="20"/>
  <c r="R1363" i="20"/>
  <c r="S1363" i="20"/>
  <c r="T1363" i="20"/>
  <c r="U1363" i="20"/>
  <c r="P1364" i="20"/>
  <c r="R1364" i="20"/>
  <c r="S1364" i="20"/>
  <c r="T1364" i="20"/>
  <c r="U1364" i="20"/>
  <c r="P1365" i="20"/>
  <c r="R1365" i="20"/>
  <c r="S1365" i="20"/>
  <c r="T1365" i="20"/>
  <c r="U1365" i="20"/>
  <c r="P1366" i="20"/>
  <c r="R1366" i="20"/>
  <c r="S1366" i="20"/>
  <c r="T1366" i="20"/>
  <c r="U1366" i="20"/>
  <c r="P1367" i="20"/>
  <c r="R1367" i="20"/>
  <c r="S1367" i="20"/>
  <c r="T1367" i="20"/>
  <c r="U1367" i="20"/>
  <c r="P1368" i="20"/>
  <c r="R1368" i="20"/>
  <c r="S1368" i="20"/>
  <c r="T1368" i="20"/>
  <c r="U1368" i="20"/>
  <c r="P1369" i="20"/>
  <c r="R1369" i="20"/>
  <c r="S1369" i="20"/>
  <c r="T1369" i="20"/>
  <c r="U1369" i="20"/>
  <c r="P1370" i="20"/>
  <c r="R1370" i="20"/>
  <c r="S1370" i="20"/>
  <c r="T1370" i="20"/>
  <c r="U1370" i="20"/>
  <c r="P1371" i="20"/>
  <c r="R1371" i="20"/>
  <c r="S1371" i="20"/>
  <c r="T1371" i="20"/>
  <c r="U1371" i="20"/>
  <c r="P1372" i="20"/>
  <c r="R1372" i="20"/>
  <c r="S1372" i="20"/>
  <c r="T1372" i="20"/>
  <c r="U1372" i="20"/>
  <c r="P1373" i="20"/>
  <c r="R1373" i="20"/>
  <c r="S1373" i="20"/>
  <c r="T1373" i="20"/>
  <c r="U1373" i="20"/>
  <c r="P1374" i="20"/>
  <c r="R1374" i="20"/>
  <c r="S1374" i="20"/>
  <c r="T1374" i="20"/>
  <c r="U1374" i="20"/>
  <c r="P1375" i="20"/>
  <c r="R1375" i="20"/>
  <c r="S1375" i="20"/>
  <c r="T1375" i="20"/>
  <c r="U1375" i="20"/>
  <c r="P1376" i="20"/>
  <c r="R1376" i="20"/>
  <c r="S1376" i="20"/>
  <c r="T1376" i="20"/>
  <c r="U1376" i="20"/>
  <c r="P1377" i="20"/>
  <c r="R1377" i="20"/>
  <c r="S1377" i="20"/>
  <c r="T1377" i="20"/>
  <c r="U1377" i="20"/>
  <c r="P1378" i="20"/>
  <c r="R1378" i="20"/>
  <c r="S1378" i="20"/>
  <c r="T1378" i="20"/>
  <c r="U1378" i="20"/>
  <c r="P1379" i="20"/>
  <c r="R1379" i="20"/>
  <c r="S1379" i="20"/>
  <c r="T1379" i="20"/>
  <c r="U1379" i="20"/>
  <c r="P1380" i="20"/>
  <c r="R1380" i="20"/>
  <c r="S1380" i="20"/>
  <c r="T1380" i="20"/>
  <c r="U1380" i="20"/>
  <c r="P1381" i="20"/>
  <c r="R1381" i="20"/>
  <c r="S1381" i="20"/>
  <c r="T1381" i="20"/>
  <c r="U1381" i="20"/>
  <c r="P1382" i="20"/>
  <c r="R1382" i="20"/>
  <c r="S1382" i="20"/>
  <c r="T1382" i="20"/>
  <c r="U1382" i="20"/>
  <c r="P1383" i="20"/>
  <c r="R1383" i="20"/>
  <c r="S1383" i="20"/>
  <c r="T1383" i="20"/>
  <c r="U1383" i="20"/>
  <c r="P1384" i="20"/>
  <c r="R1384" i="20"/>
  <c r="S1384" i="20"/>
  <c r="T1384" i="20"/>
  <c r="U1384" i="20"/>
  <c r="P1385" i="20"/>
  <c r="R1385" i="20"/>
  <c r="S1385" i="20"/>
  <c r="T1385" i="20"/>
  <c r="U1385" i="20"/>
  <c r="P1386" i="20"/>
  <c r="R1386" i="20"/>
  <c r="S1386" i="20"/>
  <c r="T1386" i="20"/>
  <c r="U1386" i="20"/>
  <c r="P1387" i="20"/>
  <c r="R1387" i="20"/>
  <c r="S1387" i="20"/>
  <c r="T1387" i="20"/>
  <c r="U1387" i="20"/>
  <c r="P1388" i="20"/>
  <c r="R1388" i="20"/>
  <c r="S1388" i="20"/>
  <c r="T1388" i="20"/>
  <c r="U1388" i="20"/>
  <c r="P1389" i="20"/>
  <c r="R1389" i="20"/>
  <c r="S1389" i="20"/>
  <c r="T1389" i="20"/>
  <c r="U1389" i="20"/>
  <c r="P1390" i="20"/>
  <c r="R1390" i="20"/>
  <c r="S1390" i="20"/>
  <c r="T1390" i="20"/>
  <c r="U1390" i="20"/>
  <c r="P1391" i="20"/>
  <c r="R1391" i="20"/>
  <c r="S1391" i="20"/>
  <c r="T1391" i="20"/>
  <c r="U1391" i="20"/>
  <c r="P1392" i="20"/>
  <c r="R1392" i="20"/>
  <c r="S1392" i="20"/>
  <c r="T1392" i="20"/>
  <c r="U1392" i="20"/>
  <c r="P1393" i="20"/>
  <c r="R1393" i="20"/>
  <c r="S1393" i="20"/>
  <c r="T1393" i="20"/>
  <c r="U1393" i="20"/>
  <c r="P1394" i="20"/>
  <c r="R1394" i="20"/>
  <c r="S1394" i="20"/>
  <c r="T1394" i="20"/>
  <c r="U1394" i="20"/>
  <c r="P1395" i="20"/>
  <c r="R1395" i="20"/>
  <c r="S1395" i="20"/>
  <c r="T1395" i="20"/>
  <c r="U1395" i="20"/>
  <c r="P1396" i="20"/>
  <c r="R1396" i="20"/>
  <c r="S1396" i="20"/>
  <c r="T1396" i="20"/>
  <c r="U1396" i="20"/>
  <c r="P1397" i="20"/>
  <c r="R1397" i="20"/>
  <c r="S1397" i="20"/>
  <c r="T1397" i="20"/>
  <c r="U1397" i="20"/>
  <c r="P1398" i="20"/>
  <c r="R1398" i="20"/>
  <c r="S1398" i="20"/>
  <c r="T1398" i="20"/>
  <c r="U1398" i="20"/>
  <c r="P1399" i="20"/>
  <c r="R1399" i="20"/>
  <c r="S1399" i="20"/>
  <c r="T1399" i="20"/>
  <c r="U1399" i="20"/>
  <c r="P1400" i="20"/>
  <c r="R1400" i="20"/>
  <c r="S1400" i="20"/>
  <c r="T1400" i="20"/>
  <c r="U1400" i="20"/>
  <c r="P1401" i="20"/>
  <c r="R1401" i="20"/>
  <c r="S1401" i="20"/>
  <c r="T1401" i="20"/>
  <c r="U1401" i="20"/>
  <c r="P1402" i="20"/>
  <c r="R1402" i="20"/>
  <c r="S1402" i="20"/>
  <c r="T1402" i="20"/>
  <c r="U1402" i="20"/>
  <c r="P1403" i="20"/>
  <c r="R1403" i="20"/>
  <c r="S1403" i="20"/>
  <c r="T1403" i="20"/>
  <c r="U1403" i="20"/>
  <c r="P1404" i="20"/>
  <c r="R1404" i="20"/>
  <c r="S1404" i="20"/>
  <c r="T1404" i="20"/>
  <c r="U1404" i="20"/>
  <c r="P1405" i="20"/>
  <c r="R1405" i="20"/>
  <c r="S1405" i="20"/>
  <c r="T1405" i="20"/>
  <c r="U1405" i="20"/>
  <c r="P1406" i="20"/>
  <c r="R1406" i="20"/>
  <c r="S1406" i="20"/>
  <c r="T1406" i="20"/>
  <c r="U1406" i="20"/>
  <c r="P1407" i="20"/>
  <c r="R1407" i="20"/>
  <c r="S1407" i="20"/>
  <c r="T1407" i="20"/>
  <c r="U1407" i="20"/>
  <c r="P1408" i="20"/>
  <c r="R1408" i="20"/>
  <c r="S1408" i="20"/>
  <c r="T1408" i="20"/>
  <c r="U1408" i="20"/>
  <c r="P1409" i="20"/>
  <c r="R1409" i="20"/>
  <c r="S1409" i="20"/>
  <c r="T1409" i="20"/>
  <c r="U1409" i="20"/>
  <c r="P1410" i="20"/>
  <c r="R1410" i="20"/>
  <c r="S1410" i="20"/>
  <c r="T1410" i="20"/>
  <c r="U1410" i="20"/>
  <c r="P1411" i="20"/>
  <c r="R1411" i="20"/>
  <c r="S1411" i="20"/>
  <c r="T1411" i="20"/>
  <c r="U1411" i="20"/>
  <c r="P1412" i="20"/>
  <c r="R1412" i="20"/>
  <c r="S1412" i="20"/>
  <c r="T1412" i="20"/>
  <c r="U1412" i="20"/>
  <c r="P1413" i="20"/>
  <c r="R1413" i="20"/>
  <c r="S1413" i="20"/>
  <c r="T1413" i="20"/>
  <c r="U1413" i="20"/>
  <c r="P1414" i="20"/>
  <c r="R1414" i="20"/>
  <c r="S1414" i="20"/>
  <c r="T1414" i="20"/>
  <c r="U1414" i="20"/>
  <c r="P1415" i="20"/>
  <c r="R1415" i="20"/>
  <c r="S1415" i="20"/>
  <c r="T1415" i="20"/>
  <c r="U1415" i="20"/>
  <c r="P1416" i="20"/>
  <c r="R1416" i="20"/>
  <c r="S1416" i="20"/>
  <c r="T1416" i="20"/>
  <c r="U1416" i="20"/>
  <c r="P1417" i="20"/>
  <c r="R1417" i="20"/>
  <c r="S1417" i="20"/>
  <c r="T1417" i="20"/>
  <c r="U1417" i="20"/>
  <c r="P1418" i="20"/>
  <c r="R1418" i="20"/>
  <c r="S1418" i="20"/>
  <c r="T1418" i="20"/>
  <c r="U1418" i="20"/>
  <c r="P1419" i="20"/>
  <c r="R1419" i="20"/>
  <c r="S1419" i="20"/>
  <c r="T1419" i="20"/>
  <c r="U1419" i="20"/>
  <c r="P1420" i="20"/>
  <c r="R1420" i="20"/>
  <c r="S1420" i="20"/>
  <c r="T1420" i="20"/>
  <c r="U1420" i="20"/>
  <c r="P1421" i="20"/>
  <c r="R1421" i="20"/>
  <c r="S1421" i="20"/>
  <c r="T1421" i="20"/>
  <c r="U1421" i="20"/>
  <c r="P1422" i="20"/>
  <c r="R1422" i="20"/>
  <c r="S1422" i="20"/>
  <c r="T1422" i="20"/>
  <c r="U1422" i="20"/>
  <c r="P1423" i="20"/>
  <c r="R1423" i="20"/>
  <c r="S1423" i="20"/>
  <c r="T1423" i="20"/>
  <c r="U1423" i="20"/>
  <c r="P1424" i="20"/>
  <c r="R1424" i="20"/>
  <c r="S1424" i="20"/>
  <c r="T1424" i="20"/>
  <c r="U1424" i="20"/>
  <c r="P1425" i="20"/>
  <c r="R1425" i="20"/>
  <c r="S1425" i="20"/>
  <c r="T1425" i="20"/>
  <c r="U1425" i="20"/>
  <c r="P1426" i="20"/>
  <c r="R1426" i="20"/>
  <c r="S1426" i="20"/>
  <c r="T1426" i="20"/>
  <c r="U1426" i="20"/>
  <c r="P1427" i="20"/>
  <c r="R1427" i="20"/>
  <c r="S1427" i="20"/>
  <c r="T1427" i="20"/>
  <c r="U1427" i="20"/>
  <c r="P1428" i="20"/>
  <c r="R1428" i="20"/>
  <c r="S1428" i="20"/>
  <c r="T1428" i="20"/>
  <c r="U1428" i="20"/>
  <c r="P1429" i="20"/>
  <c r="R1429" i="20"/>
  <c r="S1429" i="20"/>
  <c r="T1429" i="20"/>
  <c r="U1429" i="20"/>
  <c r="P1430" i="20"/>
  <c r="R1430" i="20"/>
  <c r="S1430" i="20"/>
  <c r="T1430" i="20"/>
  <c r="U1430" i="20"/>
  <c r="P1431" i="20"/>
  <c r="R1431" i="20"/>
  <c r="S1431" i="20"/>
  <c r="T1431" i="20"/>
  <c r="U1431" i="20"/>
  <c r="P1432" i="20"/>
  <c r="R1432" i="20"/>
  <c r="S1432" i="20"/>
  <c r="T1432" i="20"/>
  <c r="U1432" i="20"/>
  <c r="P1433" i="20"/>
  <c r="R1433" i="20"/>
  <c r="S1433" i="20"/>
  <c r="T1433" i="20"/>
  <c r="U1433" i="20"/>
  <c r="P1434" i="20"/>
  <c r="R1434" i="20"/>
  <c r="S1434" i="20"/>
  <c r="T1434" i="20"/>
  <c r="U1434" i="20"/>
  <c r="P1435" i="20"/>
  <c r="R1435" i="20"/>
  <c r="S1435" i="20"/>
  <c r="T1435" i="20"/>
  <c r="U1435" i="20"/>
  <c r="P1436" i="20"/>
  <c r="R1436" i="20"/>
  <c r="S1436" i="20"/>
  <c r="T1436" i="20"/>
  <c r="U1436" i="20"/>
  <c r="P1437" i="20"/>
  <c r="R1437" i="20"/>
  <c r="S1437" i="20"/>
  <c r="T1437" i="20"/>
  <c r="U1437" i="20"/>
  <c r="P1438" i="20"/>
  <c r="R1438" i="20"/>
  <c r="S1438" i="20"/>
  <c r="T1438" i="20"/>
  <c r="U1438" i="20"/>
  <c r="P1439" i="20"/>
  <c r="R1439" i="20"/>
  <c r="S1439" i="20"/>
  <c r="T1439" i="20"/>
  <c r="U1439" i="20"/>
  <c r="P1440" i="20"/>
  <c r="R1440" i="20"/>
  <c r="S1440" i="20"/>
  <c r="T1440" i="20"/>
  <c r="U1440" i="20"/>
  <c r="P1441" i="20"/>
  <c r="R1441" i="20"/>
  <c r="S1441" i="20"/>
  <c r="T1441" i="20"/>
  <c r="U1441" i="20"/>
  <c r="P1442" i="20"/>
  <c r="R1442" i="20"/>
  <c r="S1442" i="20"/>
  <c r="T1442" i="20"/>
  <c r="U1442" i="20"/>
  <c r="P1443" i="20"/>
  <c r="R1443" i="20"/>
  <c r="S1443" i="20"/>
  <c r="T1443" i="20"/>
  <c r="U1443" i="20"/>
  <c r="P1444" i="20"/>
  <c r="R1444" i="20"/>
  <c r="S1444" i="20"/>
  <c r="T1444" i="20"/>
  <c r="U1444" i="20"/>
  <c r="P1445" i="20"/>
  <c r="R1445" i="20"/>
  <c r="S1445" i="20"/>
  <c r="T1445" i="20"/>
  <c r="U1445" i="20"/>
  <c r="P1446" i="20"/>
  <c r="R1446" i="20"/>
  <c r="S1446" i="20"/>
  <c r="T1446" i="20"/>
  <c r="U1446" i="20"/>
  <c r="P1447" i="20"/>
  <c r="R1447" i="20"/>
  <c r="S1447" i="20"/>
  <c r="T1447" i="20"/>
  <c r="U1447" i="20"/>
  <c r="P1448" i="20"/>
  <c r="R1448" i="20"/>
  <c r="S1448" i="20"/>
  <c r="T1448" i="20"/>
  <c r="U1448" i="20"/>
  <c r="P1449" i="20"/>
  <c r="R1449" i="20"/>
  <c r="S1449" i="20"/>
  <c r="T1449" i="20"/>
  <c r="U1449" i="20"/>
  <c r="P1450" i="20"/>
  <c r="R1450" i="20"/>
  <c r="S1450" i="20"/>
  <c r="T1450" i="20"/>
  <c r="U1450" i="20"/>
  <c r="P1451" i="20"/>
  <c r="R1451" i="20"/>
  <c r="S1451" i="20"/>
  <c r="T1451" i="20"/>
  <c r="U1451" i="20"/>
  <c r="P1452" i="20"/>
  <c r="R1452" i="20"/>
  <c r="S1452" i="20"/>
  <c r="T1452" i="20"/>
  <c r="U1452" i="20"/>
  <c r="P1453" i="20"/>
  <c r="R1453" i="20"/>
  <c r="S1453" i="20"/>
  <c r="T1453" i="20"/>
  <c r="U1453" i="20"/>
  <c r="P1454" i="20"/>
  <c r="R1454" i="20"/>
  <c r="S1454" i="20"/>
  <c r="T1454" i="20"/>
  <c r="U1454" i="20"/>
  <c r="P1455" i="20"/>
  <c r="R1455" i="20"/>
  <c r="S1455" i="20"/>
  <c r="T1455" i="20"/>
  <c r="U1455" i="20"/>
  <c r="P1456" i="20"/>
  <c r="R1456" i="20"/>
  <c r="S1456" i="20"/>
  <c r="T1456" i="20"/>
  <c r="U1456" i="20"/>
  <c r="P1457" i="20"/>
  <c r="R1457" i="20"/>
  <c r="S1457" i="20"/>
  <c r="T1457" i="20"/>
  <c r="U1457" i="20"/>
  <c r="P1458" i="20"/>
  <c r="R1458" i="20"/>
  <c r="S1458" i="20"/>
  <c r="T1458" i="20"/>
  <c r="U1458" i="20"/>
  <c r="P1459" i="20"/>
  <c r="R1459" i="20"/>
  <c r="S1459" i="20"/>
  <c r="T1459" i="20"/>
  <c r="U1459" i="20"/>
  <c r="P1460" i="20"/>
  <c r="R1460" i="20"/>
  <c r="S1460" i="20"/>
  <c r="T1460" i="20"/>
  <c r="U1460" i="20"/>
  <c r="P1461" i="20"/>
  <c r="R1461" i="20"/>
  <c r="S1461" i="20"/>
  <c r="T1461" i="20"/>
  <c r="U1461" i="20"/>
  <c r="P1462" i="20"/>
  <c r="R1462" i="20"/>
  <c r="S1462" i="20"/>
  <c r="T1462" i="20"/>
  <c r="U1462" i="20"/>
  <c r="P1463" i="20"/>
  <c r="R1463" i="20"/>
  <c r="S1463" i="20"/>
  <c r="T1463" i="20"/>
  <c r="U1463" i="20"/>
  <c r="P1464" i="20"/>
  <c r="R1464" i="20"/>
  <c r="S1464" i="20"/>
  <c r="T1464" i="20"/>
  <c r="U1464" i="20"/>
  <c r="P1465" i="20"/>
  <c r="R1465" i="20"/>
  <c r="S1465" i="20"/>
  <c r="T1465" i="20"/>
  <c r="U1465" i="20"/>
  <c r="P1466" i="20"/>
  <c r="R1466" i="20"/>
  <c r="S1466" i="20"/>
  <c r="T1466" i="20"/>
  <c r="U1466" i="20"/>
  <c r="P1467" i="20"/>
  <c r="R1467" i="20"/>
  <c r="S1467" i="20"/>
  <c r="T1467" i="20"/>
  <c r="U1467" i="20"/>
  <c r="P1468" i="20"/>
  <c r="R1468" i="20"/>
  <c r="S1468" i="20"/>
  <c r="T1468" i="20"/>
  <c r="U1468" i="20"/>
  <c r="P1469" i="20"/>
  <c r="R1469" i="20"/>
  <c r="S1469" i="20"/>
  <c r="T1469" i="20"/>
  <c r="U1469" i="20"/>
  <c r="P1470" i="20"/>
  <c r="R1470" i="20"/>
  <c r="S1470" i="20"/>
  <c r="T1470" i="20"/>
  <c r="U1470" i="20"/>
  <c r="P1471" i="20"/>
  <c r="R1471" i="20"/>
  <c r="S1471" i="20"/>
  <c r="T1471" i="20"/>
  <c r="U1471" i="20"/>
  <c r="P1472" i="20"/>
  <c r="R1472" i="20"/>
  <c r="S1472" i="20"/>
  <c r="T1472" i="20"/>
  <c r="U1472" i="20"/>
  <c r="P1473" i="20"/>
  <c r="R1473" i="20"/>
  <c r="S1473" i="20"/>
  <c r="T1473" i="20"/>
  <c r="U1473" i="20"/>
  <c r="P1474" i="20"/>
  <c r="R1474" i="20"/>
  <c r="S1474" i="20"/>
  <c r="T1474" i="20"/>
  <c r="U1474" i="20"/>
  <c r="P1475" i="20"/>
  <c r="R1475" i="20"/>
  <c r="S1475" i="20"/>
  <c r="T1475" i="20"/>
  <c r="U1475" i="20"/>
  <c r="P1476" i="20"/>
  <c r="R1476" i="20"/>
  <c r="S1476" i="20"/>
  <c r="T1476" i="20"/>
  <c r="U1476" i="20"/>
  <c r="P1477" i="20"/>
  <c r="R1477" i="20"/>
  <c r="S1477" i="20"/>
  <c r="T1477" i="20"/>
  <c r="U1477" i="20"/>
  <c r="P1478" i="20"/>
  <c r="R1478" i="20"/>
  <c r="S1478" i="20"/>
  <c r="T1478" i="20"/>
  <c r="U1478" i="20"/>
  <c r="P1479" i="20"/>
  <c r="R1479" i="20"/>
  <c r="S1479" i="20"/>
  <c r="T1479" i="20"/>
  <c r="U1479" i="20"/>
  <c r="P1480" i="20"/>
  <c r="R1480" i="20"/>
  <c r="S1480" i="20"/>
  <c r="T1480" i="20"/>
  <c r="U1480" i="20"/>
  <c r="P1481" i="20"/>
  <c r="R1481" i="20"/>
  <c r="S1481" i="20"/>
  <c r="T1481" i="20"/>
  <c r="U1481" i="20"/>
  <c r="P1482" i="20"/>
  <c r="R1482" i="20"/>
  <c r="S1482" i="20"/>
  <c r="T1482" i="20"/>
  <c r="U1482" i="20"/>
  <c r="P1483" i="20"/>
  <c r="R1483" i="20"/>
  <c r="S1483" i="20"/>
  <c r="T1483" i="20"/>
  <c r="U1483" i="20"/>
  <c r="P1484" i="20"/>
  <c r="R1484" i="20"/>
  <c r="S1484" i="20"/>
  <c r="T1484" i="20"/>
  <c r="U1484" i="20"/>
  <c r="P1485" i="20"/>
  <c r="R1485" i="20"/>
  <c r="S1485" i="20"/>
  <c r="T1485" i="20"/>
  <c r="U1485" i="20"/>
  <c r="P1486" i="20"/>
  <c r="R1486" i="20"/>
  <c r="S1486" i="20"/>
  <c r="T1486" i="20"/>
  <c r="U1486" i="20"/>
  <c r="P1487" i="20"/>
  <c r="R1487" i="20"/>
  <c r="S1487" i="20"/>
  <c r="T1487" i="20"/>
  <c r="U1487" i="20"/>
  <c r="P1488" i="20"/>
  <c r="R1488" i="20"/>
  <c r="S1488" i="20"/>
  <c r="T1488" i="20"/>
  <c r="U1488" i="20"/>
  <c r="P1489" i="20"/>
  <c r="R1489" i="20"/>
  <c r="S1489" i="20"/>
  <c r="T1489" i="20"/>
  <c r="U1489" i="20"/>
  <c r="P1490" i="20"/>
  <c r="R1490" i="20"/>
  <c r="S1490" i="20"/>
  <c r="T1490" i="20"/>
  <c r="U1490" i="20"/>
  <c r="P1491" i="20"/>
  <c r="R1491" i="20"/>
  <c r="S1491" i="20"/>
  <c r="T1491" i="20"/>
  <c r="U1491" i="20"/>
  <c r="P1492" i="20"/>
  <c r="R1492" i="20"/>
  <c r="S1492" i="20"/>
  <c r="T1492" i="20"/>
  <c r="U1492" i="20"/>
  <c r="P1493" i="20"/>
  <c r="R1493" i="20"/>
  <c r="S1493" i="20"/>
  <c r="T1493" i="20"/>
  <c r="U1493" i="20"/>
  <c r="P1494" i="20"/>
  <c r="R1494" i="20"/>
  <c r="S1494" i="20"/>
  <c r="T1494" i="20"/>
  <c r="U1494" i="20"/>
  <c r="P1495" i="20"/>
  <c r="R1495" i="20"/>
  <c r="S1495" i="20"/>
  <c r="T1495" i="20"/>
  <c r="U1495" i="20"/>
  <c r="P1496" i="20"/>
  <c r="R1496" i="20"/>
  <c r="S1496" i="20"/>
  <c r="T1496" i="20"/>
  <c r="U1496" i="20"/>
  <c r="P1497" i="20"/>
  <c r="R1497" i="20"/>
  <c r="S1497" i="20"/>
  <c r="T1497" i="20"/>
  <c r="U1497" i="20"/>
  <c r="P1498" i="20"/>
  <c r="R1498" i="20"/>
  <c r="S1498" i="20"/>
  <c r="T1498" i="20"/>
  <c r="U1498" i="20"/>
  <c r="P1499" i="20"/>
  <c r="R1499" i="20"/>
  <c r="S1499" i="20"/>
  <c r="T1499" i="20"/>
  <c r="U1499" i="20"/>
  <c r="P1500" i="20"/>
  <c r="R1500" i="20"/>
  <c r="S1500" i="20"/>
  <c r="T1500" i="20"/>
  <c r="U1500" i="20"/>
  <c r="P1501" i="20"/>
  <c r="R1501" i="20"/>
  <c r="S1501" i="20"/>
  <c r="T1501" i="20"/>
  <c r="U1501" i="20"/>
  <c r="P1502" i="20"/>
  <c r="R1502" i="20"/>
  <c r="S1502" i="20"/>
  <c r="T1502" i="20"/>
  <c r="U1502" i="20"/>
  <c r="P1503" i="20"/>
  <c r="R1503" i="20"/>
  <c r="S1503" i="20"/>
  <c r="T1503" i="20"/>
  <c r="U1503" i="20"/>
  <c r="P1504" i="20"/>
  <c r="R1504" i="20"/>
  <c r="S1504" i="20"/>
  <c r="T1504" i="20"/>
  <c r="U1504" i="20"/>
  <c r="P1505" i="20"/>
  <c r="R1505" i="20"/>
  <c r="S1505" i="20"/>
  <c r="T1505" i="20"/>
  <c r="U1505" i="20"/>
  <c r="P1506" i="20"/>
  <c r="R1506" i="20"/>
  <c r="S1506" i="20"/>
  <c r="T1506" i="20"/>
  <c r="U1506" i="20"/>
  <c r="P1507" i="20"/>
  <c r="R1507" i="20"/>
  <c r="S1507" i="20"/>
  <c r="T1507" i="20"/>
  <c r="U1507" i="20"/>
  <c r="P1508" i="20"/>
  <c r="R1508" i="20"/>
  <c r="S1508" i="20"/>
  <c r="T1508" i="20"/>
  <c r="U1508" i="20"/>
  <c r="P1509" i="20"/>
  <c r="R1509" i="20"/>
  <c r="S1509" i="20"/>
  <c r="T1509" i="20"/>
  <c r="U1509" i="20"/>
  <c r="P1510" i="20"/>
  <c r="R1510" i="20"/>
  <c r="S1510" i="20"/>
  <c r="T1510" i="20"/>
  <c r="U1510" i="20"/>
  <c r="P1511" i="20"/>
  <c r="R1511" i="20"/>
  <c r="S1511" i="20"/>
  <c r="T1511" i="20"/>
  <c r="U1511" i="20"/>
  <c r="P1512" i="20"/>
  <c r="R1512" i="20"/>
  <c r="S1512" i="20"/>
  <c r="T1512" i="20"/>
  <c r="U1512" i="20"/>
  <c r="P1513" i="20"/>
  <c r="R1513" i="20"/>
  <c r="S1513" i="20"/>
  <c r="T1513" i="20"/>
  <c r="U1513" i="20"/>
  <c r="P1514" i="20"/>
  <c r="R1514" i="20"/>
  <c r="S1514" i="20"/>
  <c r="T1514" i="20"/>
  <c r="U1514" i="20"/>
  <c r="P1515" i="20"/>
  <c r="R1515" i="20"/>
  <c r="S1515" i="20"/>
  <c r="T1515" i="20"/>
  <c r="U1515" i="20"/>
  <c r="P1516" i="20"/>
  <c r="R1516" i="20"/>
  <c r="S1516" i="20"/>
  <c r="T1516" i="20"/>
  <c r="U1516" i="20"/>
  <c r="P1517" i="20"/>
  <c r="R1517" i="20"/>
  <c r="S1517" i="20"/>
  <c r="T1517" i="20"/>
  <c r="U1517" i="20"/>
  <c r="P1518" i="20"/>
  <c r="R1518" i="20"/>
  <c r="S1518" i="20"/>
  <c r="T1518" i="20"/>
  <c r="U1518" i="20"/>
  <c r="P1519" i="20"/>
  <c r="R1519" i="20"/>
  <c r="S1519" i="20"/>
  <c r="T1519" i="20"/>
  <c r="U1519" i="20"/>
  <c r="P1520" i="20"/>
  <c r="R1520" i="20"/>
  <c r="S1520" i="20"/>
  <c r="T1520" i="20"/>
  <c r="U1520" i="20"/>
  <c r="P1521" i="20"/>
  <c r="R1521" i="20"/>
  <c r="S1521" i="20"/>
  <c r="T1521" i="20"/>
  <c r="U1521" i="20"/>
  <c r="P1522" i="20"/>
  <c r="R1522" i="20"/>
  <c r="S1522" i="20"/>
  <c r="T1522" i="20"/>
  <c r="U1522" i="20"/>
  <c r="P1523" i="20"/>
  <c r="R1523" i="20"/>
  <c r="S1523" i="20"/>
  <c r="T1523" i="20"/>
  <c r="U1523" i="20"/>
  <c r="P1524" i="20"/>
  <c r="R1524" i="20"/>
  <c r="S1524" i="20"/>
  <c r="T1524" i="20"/>
  <c r="U1524" i="20"/>
  <c r="P1525" i="20"/>
  <c r="R1525" i="20"/>
  <c r="S1525" i="20"/>
  <c r="T1525" i="20"/>
  <c r="U1525" i="20"/>
  <c r="P1526" i="20"/>
  <c r="R1526" i="20"/>
  <c r="S1526" i="20"/>
  <c r="T1526" i="20"/>
  <c r="U1526" i="20"/>
  <c r="P1527" i="20"/>
  <c r="R1527" i="20"/>
  <c r="S1527" i="20"/>
  <c r="T1527" i="20"/>
  <c r="U1527" i="20"/>
  <c r="P1528" i="20"/>
  <c r="R1528" i="20"/>
  <c r="S1528" i="20"/>
  <c r="T1528" i="20"/>
  <c r="U1528" i="20"/>
  <c r="P1529" i="20"/>
  <c r="R1529" i="20"/>
  <c r="S1529" i="20"/>
  <c r="T1529" i="20"/>
  <c r="U1529" i="20"/>
  <c r="P1530" i="20"/>
  <c r="R1530" i="20"/>
  <c r="S1530" i="20"/>
  <c r="T1530" i="20"/>
  <c r="U1530" i="20"/>
  <c r="P1531" i="20"/>
  <c r="R1531" i="20"/>
  <c r="S1531" i="20"/>
  <c r="T1531" i="20"/>
  <c r="U1531" i="20"/>
  <c r="P1532" i="20"/>
  <c r="R1532" i="20"/>
  <c r="S1532" i="20"/>
  <c r="T1532" i="20"/>
  <c r="U1532" i="20"/>
  <c r="P1533" i="20"/>
  <c r="R1533" i="20"/>
  <c r="S1533" i="20"/>
  <c r="T1533" i="20"/>
  <c r="U1533" i="20"/>
  <c r="P1534" i="20"/>
  <c r="R1534" i="20"/>
  <c r="S1534" i="20"/>
  <c r="T1534" i="20"/>
  <c r="U1534" i="20"/>
  <c r="P1535" i="20"/>
  <c r="R1535" i="20"/>
  <c r="S1535" i="20"/>
  <c r="T1535" i="20"/>
  <c r="U1535" i="20"/>
  <c r="P1536" i="20"/>
  <c r="R1536" i="20"/>
  <c r="S1536" i="20"/>
  <c r="T1536" i="20"/>
  <c r="U1536" i="20"/>
  <c r="P1537" i="20"/>
  <c r="R1537" i="20"/>
  <c r="S1537" i="20"/>
  <c r="T1537" i="20"/>
  <c r="U1537" i="20"/>
  <c r="P1538" i="20"/>
  <c r="R1538" i="20"/>
  <c r="S1538" i="20"/>
  <c r="T1538" i="20"/>
  <c r="U1538" i="20"/>
  <c r="P1539" i="20"/>
  <c r="R1539" i="20"/>
  <c r="S1539" i="20"/>
  <c r="T1539" i="20"/>
  <c r="U1539" i="20"/>
  <c r="P1540" i="20"/>
  <c r="R1540" i="20"/>
  <c r="S1540" i="20"/>
  <c r="T1540" i="20"/>
  <c r="U1540" i="20"/>
  <c r="P1541" i="20"/>
  <c r="R1541" i="20"/>
  <c r="S1541" i="20"/>
  <c r="T1541" i="20"/>
  <c r="U1541" i="20"/>
  <c r="P1542" i="20"/>
  <c r="R1542" i="20"/>
  <c r="S1542" i="20"/>
  <c r="T1542" i="20"/>
  <c r="U1542" i="20"/>
  <c r="P1543" i="20"/>
  <c r="R1543" i="20"/>
  <c r="S1543" i="20"/>
  <c r="T1543" i="20"/>
  <c r="U1543" i="20"/>
  <c r="P1544" i="20"/>
  <c r="R1544" i="20"/>
  <c r="S1544" i="20"/>
  <c r="T1544" i="20"/>
  <c r="U1544" i="20"/>
  <c r="P1545" i="20"/>
  <c r="R1545" i="20"/>
  <c r="S1545" i="20"/>
  <c r="T1545" i="20"/>
  <c r="U1545" i="20"/>
  <c r="P1546" i="20"/>
  <c r="R1546" i="20"/>
  <c r="S1546" i="20"/>
  <c r="T1546" i="20"/>
  <c r="U1546" i="20"/>
  <c r="P1547" i="20"/>
  <c r="R1547" i="20"/>
  <c r="S1547" i="20"/>
  <c r="T1547" i="20"/>
  <c r="U1547" i="20"/>
  <c r="P1548" i="20"/>
  <c r="R1548" i="20"/>
  <c r="S1548" i="20"/>
  <c r="T1548" i="20"/>
  <c r="U1548" i="20"/>
  <c r="P1549" i="20"/>
  <c r="R1549" i="20"/>
  <c r="S1549" i="20"/>
  <c r="T1549" i="20"/>
  <c r="U1549" i="20"/>
  <c r="P1550" i="20"/>
  <c r="R1550" i="20"/>
  <c r="S1550" i="20"/>
  <c r="T1550" i="20"/>
  <c r="U1550" i="20"/>
  <c r="P1551" i="20"/>
  <c r="R1551" i="20"/>
  <c r="S1551" i="20"/>
  <c r="T1551" i="20"/>
  <c r="U1551" i="20"/>
  <c r="P1552" i="20"/>
  <c r="R1552" i="20"/>
  <c r="S1552" i="20"/>
  <c r="T1552" i="20"/>
  <c r="U1552" i="20"/>
  <c r="P1553" i="20"/>
  <c r="R1553" i="20"/>
  <c r="S1553" i="20"/>
  <c r="T1553" i="20"/>
  <c r="U1553" i="20"/>
  <c r="P1554" i="20"/>
  <c r="R1554" i="20"/>
  <c r="S1554" i="20"/>
  <c r="T1554" i="20"/>
  <c r="U1554" i="20"/>
  <c r="P1555" i="20"/>
  <c r="R1555" i="20"/>
  <c r="S1555" i="20"/>
  <c r="T1555" i="20"/>
  <c r="U1555" i="20"/>
  <c r="P1556" i="20"/>
  <c r="R1556" i="20"/>
  <c r="S1556" i="20"/>
  <c r="T1556" i="20"/>
  <c r="U1556" i="20"/>
  <c r="P1557" i="20"/>
  <c r="R1557" i="20"/>
  <c r="S1557" i="20"/>
  <c r="T1557" i="20"/>
  <c r="U1557" i="20"/>
  <c r="P1558" i="20"/>
  <c r="R1558" i="20"/>
  <c r="S1558" i="20"/>
  <c r="T1558" i="20"/>
  <c r="U1558" i="20"/>
  <c r="P1559" i="20"/>
  <c r="R1559" i="20"/>
  <c r="S1559" i="20"/>
  <c r="T1559" i="20"/>
  <c r="U1559" i="20"/>
  <c r="P1560" i="20"/>
  <c r="R1560" i="20"/>
  <c r="S1560" i="20"/>
  <c r="T1560" i="20"/>
  <c r="U1560" i="20"/>
  <c r="P1561" i="20"/>
  <c r="R1561" i="20"/>
  <c r="S1561" i="20"/>
  <c r="T1561" i="20"/>
  <c r="U1561" i="20"/>
  <c r="P1562" i="20"/>
  <c r="R1562" i="20"/>
  <c r="S1562" i="20"/>
  <c r="T1562" i="20"/>
  <c r="U1562" i="20"/>
  <c r="P1563" i="20"/>
  <c r="R1563" i="20"/>
  <c r="S1563" i="20"/>
  <c r="T1563" i="20"/>
  <c r="U1563" i="20"/>
  <c r="P1564" i="20"/>
  <c r="R1564" i="20"/>
  <c r="S1564" i="20"/>
  <c r="T1564" i="20"/>
  <c r="U1564" i="20"/>
  <c r="P1565" i="20"/>
  <c r="R1565" i="20"/>
  <c r="S1565" i="20"/>
  <c r="T1565" i="20"/>
  <c r="U1565" i="20"/>
  <c r="P1566" i="20"/>
  <c r="R1566" i="20"/>
  <c r="S1566" i="20"/>
  <c r="T1566" i="20"/>
  <c r="U1566" i="20"/>
  <c r="P1567" i="20"/>
  <c r="R1567" i="20"/>
  <c r="S1567" i="20"/>
  <c r="T1567" i="20"/>
  <c r="U1567" i="20"/>
  <c r="P1568" i="20"/>
  <c r="R1568" i="20"/>
  <c r="S1568" i="20"/>
  <c r="T1568" i="20"/>
  <c r="U1568" i="20"/>
  <c r="P1569" i="20"/>
  <c r="R1569" i="20"/>
  <c r="S1569" i="20"/>
  <c r="T1569" i="20"/>
  <c r="U1569" i="20"/>
  <c r="P1570" i="20"/>
  <c r="R1570" i="20"/>
  <c r="S1570" i="20"/>
  <c r="T1570" i="20"/>
  <c r="U1570" i="20"/>
  <c r="P1571" i="20"/>
  <c r="R1571" i="20"/>
  <c r="S1571" i="20"/>
  <c r="T1571" i="20"/>
  <c r="U1571" i="20"/>
  <c r="P1572" i="20"/>
  <c r="R1572" i="20"/>
  <c r="S1572" i="20"/>
  <c r="T1572" i="20"/>
  <c r="U1572" i="20"/>
  <c r="P1573" i="20"/>
  <c r="R1573" i="20"/>
  <c r="S1573" i="20"/>
  <c r="T1573" i="20"/>
  <c r="U1573" i="20"/>
  <c r="P1574" i="20"/>
  <c r="R1574" i="20"/>
  <c r="S1574" i="20"/>
  <c r="T1574" i="20"/>
  <c r="U1574" i="20"/>
  <c r="P1575" i="20"/>
  <c r="R1575" i="20"/>
  <c r="S1575" i="20"/>
  <c r="T1575" i="20"/>
  <c r="U1575" i="20"/>
  <c r="P1576" i="20"/>
  <c r="R1576" i="20"/>
  <c r="S1576" i="20"/>
  <c r="T1576" i="20"/>
  <c r="U1576" i="20"/>
  <c r="P1577" i="20"/>
  <c r="R1577" i="20"/>
  <c r="S1577" i="20"/>
  <c r="T1577" i="20"/>
  <c r="U1577" i="20"/>
  <c r="P1578" i="20"/>
  <c r="R1578" i="20"/>
  <c r="S1578" i="20"/>
  <c r="T1578" i="20"/>
  <c r="U1578" i="20"/>
  <c r="P1579" i="20"/>
  <c r="R1579" i="20"/>
  <c r="S1579" i="20"/>
  <c r="T1579" i="20"/>
  <c r="U1579" i="20"/>
  <c r="P1580" i="20"/>
  <c r="R1580" i="20"/>
  <c r="S1580" i="20"/>
  <c r="T1580" i="20"/>
  <c r="U1580" i="20"/>
  <c r="P1581" i="20"/>
  <c r="R1581" i="20"/>
  <c r="S1581" i="20"/>
  <c r="T1581" i="20"/>
  <c r="U1581" i="20"/>
  <c r="P1582" i="20"/>
  <c r="R1582" i="20"/>
  <c r="S1582" i="20"/>
  <c r="T1582" i="20"/>
  <c r="U1582" i="20"/>
  <c r="P1583" i="20"/>
  <c r="R1583" i="20"/>
  <c r="S1583" i="20"/>
  <c r="T1583" i="20"/>
  <c r="U1583" i="20"/>
  <c r="P1584" i="20"/>
  <c r="R1584" i="20"/>
  <c r="S1584" i="20"/>
  <c r="T1584" i="20"/>
  <c r="U1584" i="20"/>
  <c r="P1585" i="20"/>
  <c r="R1585" i="20"/>
  <c r="S1585" i="20"/>
  <c r="T1585" i="20"/>
  <c r="U1585" i="20"/>
  <c r="P1586" i="20"/>
  <c r="R1586" i="20"/>
  <c r="S1586" i="20"/>
  <c r="T1586" i="20"/>
  <c r="U1586" i="20"/>
  <c r="P1587" i="20"/>
  <c r="R1587" i="20"/>
  <c r="S1587" i="20"/>
  <c r="T1587" i="20"/>
  <c r="U1587" i="20"/>
  <c r="P1588" i="20"/>
  <c r="R1588" i="20"/>
  <c r="S1588" i="20"/>
  <c r="T1588" i="20"/>
  <c r="U1588" i="20"/>
  <c r="P1589" i="20"/>
  <c r="R1589" i="20"/>
  <c r="S1589" i="20"/>
  <c r="T1589" i="20"/>
  <c r="U1589" i="20"/>
  <c r="P1590" i="20"/>
  <c r="R1590" i="20"/>
  <c r="S1590" i="20"/>
  <c r="T1590" i="20"/>
  <c r="U1590" i="20"/>
  <c r="P1591" i="20"/>
  <c r="R1591" i="20"/>
  <c r="S1591" i="20"/>
  <c r="T1591" i="20"/>
  <c r="U1591" i="20"/>
  <c r="P1592" i="20"/>
  <c r="R1592" i="20"/>
  <c r="S1592" i="20"/>
  <c r="T1592" i="20"/>
  <c r="U1592" i="20"/>
  <c r="P1593" i="20"/>
  <c r="R1593" i="20"/>
  <c r="S1593" i="20"/>
  <c r="T1593" i="20"/>
  <c r="U1593" i="20"/>
  <c r="P1594" i="20"/>
  <c r="R1594" i="20"/>
  <c r="S1594" i="20"/>
  <c r="T1594" i="20"/>
  <c r="U1594" i="20"/>
  <c r="P1595" i="20"/>
  <c r="R1595" i="20"/>
  <c r="S1595" i="20"/>
  <c r="T1595" i="20"/>
  <c r="U1595" i="20"/>
  <c r="P1596" i="20"/>
  <c r="R1596" i="20"/>
  <c r="S1596" i="20"/>
  <c r="T1596" i="20"/>
  <c r="U1596" i="20"/>
  <c r="P1597" i="20"/>
  <c r="R1597" i="20"/>
  <c r="S1597" i="20"/>
  <c r="T1597" i="20"/>
  <c r="U1597" i="20"/>
  <c r="P1598" i="20"/>
  <c r="R1598" i="20"/>
  <c r="S1598" i="20"/>
  <c r="T1598" i="20"/>
  <c r="U1598" i="20"/>
  <c r="P1599" i="20"/>
  <c r="R1599" i="20"/>
  <c r="S1599" i="20"/>
  <c r="T1599" i="20"/>
  <c r="U1599" i="20"/>
  <c r="P1600" i="20"/>
  <c r="R1600" i="20"/>
  <c r="S1600" i="20"/>
  <c r="T1600" i="20"/>
  <c r="U1600" i="20"/>
  <c r="P1601" i="20"/>
  <c r="R1601" i="20"/>
  <c r="S1601" i="20"/>
  <c r="T1601" i="20"/>
  <c r="U1601" i="20"/>
  <c r="P1602" i="20"/>
  <c r="R1602" i="20"/>
  <c r="S1602" i="20"/>
  <c r="T1602" i="20"/>
  <c r="U1602" i="20"/>
  <c r="P1603" i="20"/>
  <c r="R1603" i="20"/>
  <c r="S1603" i="20"/>
  <c r="T1603" i="20"/>
  <c r="U1603" i="20"/>
  <c r="P1604" i="20"/>
  <c r="R1604" i="20"/>
  <c r="S1604" i="20"/>
  <c r="T1604" i="20"/>
  <c r="U1604" i="20"/>
  <c r="P1605" i="20"/>
  <c r="R1605" i="20"/>
  <c r="S1605" i="20"/>
  <c r="T1605" i="20"/>
  <c r="U1605" i="20"/>
  <c r="P1606" i="20"/>
  <c r="R1606" i="20"/>
  <c r="S1606" i="20"/>
  <c r="T1606" i="20"/>
  <c r="U1606" i="20"/>
  <c r="P1607" i="20"/>
  <c r="R1607" i="20"/>
  <c r="S1607" i="20"/>
  <c r="T1607" i="20"/>
  <c r="U1607" i="20"/>
  <c r="P1608" i="20"/>
  <c r="R1608" i="20"/>
  <c r="S1608" i="20"/>
  <c r="T1608" i="20"/>
  <c r="U1608" i="20"/>
  <c r="P1609" i="20"/>
  <c r="R1609" i="20"/>
  <c r="S1609" i="20"/>
  <c r="T1609" i="20"/>
  <c r="U1609" i="20"/>
  <c r="P1610" i="20"/>
  <c r="R1610" i="20"/>
  <c r="S1610" i="20"/>
  <c r="T1610" i="20"/>
  <c r="U1610" i="20"/>
  <c r="P1611" i="20"/>
  <c r="R1611" i="20"/>
  <c r="S1611" i="20"/>
  <c r="T1611" i="20"/>
  <c r="U1611" i="20"/>
  <c r="P1612" i="20"/>
  <c r="R1612" i="20"/>
  <c r="S1612" i="20"/>
  <c r="T1612" i="20"/>
  <c r="U1612" i="20"/>
  <c r="P1613" i="20"/>
  <c r="R1613" i="20"/>
  <c r="S1613" i="20"/>
  <c r="T1613" i="20"/>
  <c r="U1613" i="20"/>
  <c r="P1614" i="20"/>
  <c r="R1614" i="20"/>
  <c r="S1614" i="20"/>
  <c r="T1614" i="20"/>
  <c r="U1614" i="20"/>
  <c r="P1615" i="20"/>
  <c r="R1615" i="20"/>
  <c r="S1615" i="20"/>
  <c r="T1615" i="20"/>
  <c r="U1615" i="20"/>
  <c r="P1616" i="20"/>
  <c r="R1616" i="20"/>
  <c r="S1616" i="20"/>
  <c r="T1616" i="20"/>
  <c r="U1616" i="20"/>
  <c r="P1617" i="20"/>
  <c r="R1617" i="20"/>
  <c r="S1617" i="20"/>
  <c r="T1617" i="20"/>
  <c r="U1617" i="20"/>
  <c r="P1618" i="20"/>
  <c r="R1618" i="20"/>
  <c r="S1618" i="20"/>
  <c r="T1618" i="20"/>
  <c r="U1618" i="20"/>
  <c r="P1619" i="20"/>
  <c r="R1619" i="20"/>
  <c r="S1619" i="20"/>
  <c r="T1619" i="20"/>
  <c r="U1619" i="20"/>
  <c r="P1620" i="20"/>
  <c r="R1620" i="20"/>
  <c r="S1620" i="20"/>
  <c r="T1620" i="20"/>
  <c r="U1620" i="20"/>
  <c r="P1621" i="20"/>
  <c r="R1621" i="20"/>
  <c r="S1621" i="20"/>
  <c r="T1621" i="20"/>
  <c r="U1621" i="20"/>
  <c r="P1622" i="20"/>
  <c r="R1622" i="20"/>
  <c r="S1622" i="20"/>
  <c r="T1622" i="20"/>
  <c r="U1622" i="20"/>
  <c r="P1623" i="20"/>
  <c r="R1623" i="20"/>
  <c r="S1623" i="20"/>
  <c r="T1623" i="20"/>
  <c r="U1623" i="20"/>
  <c r="P1624" i="20"/>
  <c r="R1624" i="20"/>
  <c r="S1624" i="20"/>
  <c r="T1624" i="20"/>
  <c r="U1624" i="20"/>
  <c r="P1625" i="20"/>
  <c r="R1625" i="20"/>
  <c r="S1625" i="20"/>
  <c r="T1625" i="20"/>
  <c r="U1625" i="20"/>
  <c r="P1626" i="20"/>
  <c r="R1626" i="20"/>
  <c r="S1626" i="20"/>
  <c r="T1626" i="20"/>
  <c r="U1626" i="20"/>
  <c r="P1627" i="20"/>
  <c r="R1627" i="20"/>
  <c r="S1627" i="20"/>
  <c r="T1627" i="20"/>
  <c r="U1627" i="20"/>
  <c r="P1628" i="20"/>
  <c r="R1628" i="20"/>
  <c r="S1628" i="20"/>
  <c r="T1628" i="20"/>
  <c r="U1628" i="20"/>
  <c r="P1629" i="20"/>
  <c r="R1629" i="20"/>
  <c r="S1629" i="20"/>
  <c r="T1629" i="20"/>
  <c r="U1629" i="20"/>
  <c r="P1630" i="20"/>
  <c r="R1630" i="20"/>
  <c r="S1630" i="20"/>
  <c r="T1630" i="20"/>
  <c r="U1630" i="20"/>
  <c r="P1631" i="20"/>
  <c r="R1631" i="20"/>
  <c r="S1631" i="20"/>
  <c r="T1631" i="20"/>
  <c r="U1631" i="20"/>
  <c r="P1632" i="20"/>
  <c r="R1632" i="20"/>
  <c r="S1632" i="20"/>
  <c r="T1632" i="20"/>
  <c r="U1632" i="20"/>
  <c r="P1633" i="20"/>
  <c r="R1633" i="20"/>
  <c r="S1633" i="20"/>
  <c r="T1633" i="20"/>
  <c r="U1633" i="20"/>
  <c r="P1634" i="20"/>
  <c r="R1634" i="20"/>
  <c r="S1634" i="20"/>
  <c r="T1634" i="20"/>
  <c r="U1634" i="20"/>
  <c r="P1635" i="20"/>
  <c r="R1635" i="20"/>
  <c r="S1635" i="20"/>
  <c r="T1635" i="20"/>
  <c r="U1635" i="20"/>
  <c r="P1636" i="20"/>
  <c r="R1636" i="20"/>
  <c r="S1636" i="20"/>
  <c r="T1636" i="20"/>
  <c r="U1636" i="20"/>
  <c r="P1637" i="20"/>
  <c r="R1637" i="20"/>
  <c r="S1637" i="20"/>
  <c r="T1637" i="20"/>
  <c r="U1637" i="20"/>
  <c r="P1638" i="20"/>
  <c r="R1638" i="20"/>
  <c r="S1638" i="20"/>
  <c r="T1638" i="20"/>
  <c r="U1638" i="20"/>
  <c r="P1639" i="20"/>
  <c r="R1639" i="20"/>
  <c r="S1639" i="20"/>
  <c r="T1639" i="20"/>
  <c r="U1639" i="20"/>
  <c r="P1640" i="20"/>
  <c r="R1640" i="20"/>
  <c r="S1640" i="20"/>
  <c r="T1640" i="20"/>
  <c r="U1640" i="20"/>
  <c r="P1641" i="20"/>
  <c r="R1641" i="20"/>
  <c r="S1641" i="20"/>
  <c r="T1641" i="20"/>
  <c r="U1641" i="20"/>
  <c r="P1642" i="20"/>
  <c r="R1642" i="20"/>
  <c r="S1642" i="20"/>
  <c r="T1642" i="20"/>
  <c r="U1642" i="20"/>
  <c r="P1643" i="20"/>
  <c r="R1643" i="20"/>
  <c r="S1643" i="20"/>
  <c r="T1643" i="20"/>
  <c r="U1643" i="20"/>
  <c r="P1644" i="20"/>
  <c r="R1644" i="20"/>
  <c r="S1644" i="20"/>
  <c r="T1644" i="20"/>
  <c r="U1644" i="20"/>
  <c r="P1645" i="20"/>
  <c r="R1645" i="20"/>
  <c r="S1645" i="20"/>
  <c r="T1645" i="20"/>
  <c r="U1645" i="20"/>
  <c r="P1646" i="20"/>
  <c r="R1646" i="20"/>
  <c r="S1646" i="20"/>
  <c r="T1646" i="20"/>
  <c r="U1646" i="20"/>
  <c r="P1647" i="20"/>
  <c r="R1647" i="20"/>
  <c r="S1647" i="20"/>
  <c r="T1647" i="20"/>
  <c r="U1647" i="20"/>
  <c r="P1648" i="20"/>
  <c r="R1648" i="20"/>
  <c r="S1648" i="20"/>
  <c r="T1648" i="20"/>
  <c r="U1648" i="20"/>
  <c r="P1649" i="20"/>
  <c r="R1649" i="20"/>
  <c r="S1649" i="20"/>
  <c r="T1649" i="20"/>
  <c r="U1649" i="20"/>
  <c r="P1650" i="20"/>
  <c r="R1650" i="20"/>
  <c r="S1650" i="20"/>
  <c r="T1650" i="20"/>
  <c r="U1650" i="20"/>
  <c r="P1651" i="20"/>
  <c r="R1651" i="20"/>
  <c r="S1651" i="20"/>
  <c r="T1651" i="20"/>
  <c r="U1651" i="20"/>
  <c r="P1652" i="20"/>
  <c r="R1652" i="20"/>
  <c r="S1652" i="20"/>
  <c r="T1652" i="20"/>
  <c r="U1652" i="20"/>
  <c r="P1653" i="20"/>
  <c r="R1653" i="20"/>
  <c r="S1653" i="20"/>
  <c r="T1653" i="20"/>
  <c r="U1653" i="20"/>
  <c r="P1654" i="20"/>
  <c r="R1654" i="20"/>
  <c r="S1654" i="20"/>
  <c r="T1654" i="20"/>
  <c r="U1654" i="20"/>
  <c r="P1655" i="20"/>
  <c r="R1655" i="20"/>
  <c r="S1655" i="20"/>
  <c r="T1655" i="20"/>
  <c r="U1655" i="20"/>
  <c r="P1656" i="20"/>
  <c r="R1656" i="20"/>
  <c r="S1656" i="20"/>
  <c r="T1656" i="20"/>
  <c r="U1656" i="20"/>
  <c r="P1657" i="20"/>
  <c r="R1657" i="20"/>
  <c r="S1657" i="20"/>
  <c r="T1657" i="20"/>
  <c r="U1657" i="20"/>
  <c r="P1658" i="20"/>
  <c r="R1658" i="20"/>
  <c r="S1658" i="20"/>
  <c r="T1658" i="20"/>
  <c r="U1658" i="20"/>
  <c r="P1659" i="20"/>
  <c r="R1659" i="20"/>
  <c r="S1659" i="20"/>
  <c r="T1659" i="20"/>
  <c r="U1659" i="20"/>
  <c r="P1660" i="20"/>
  <c r="R1660" i="20"/>
  <c r="S1660" i="20"/>
  <c r="T1660" i="20"/>
  <c r="U1660" i="20"/>
  <c r="P1661" i="20"/>
  <c r="R1661" i="20"/>
  <c r="S1661" i="20"/>
  <c r="T1661" i="20"/>
  <c r="U1661" i="20"/>
  <c r="P1662" i="20"/>
  <c r="R1662" i="20"/>
  <c r="S1662" i="20"/>
  <c r="T1662" i="20"/>
  <c r="U1662" i="20"/>
  <c r="P1663" i="20"/>
  <c r="R1663" i="20"/>
  <c r="S1663" i="20"/>
  <c r="T1663" i="20"/>
  <c r="U1663" i="20"/>
  <c r="P1664" i="20"/>
  <c r="R1664" i="20"/>
  <c r="S1664" i="20"/>
  <c r="T1664" i="20"/>
  <c r="U1664" i="20"/>
  <c r="P1665" i="20"/>
  <c r="R1665" i="20"/>
  <c r="S1665" i="20"/>
  <c r="T1665" i="20"/>
  <c r="U1665" i="20"/>
  <c r="P1666" i="20"/>
  <c r="R1666" i="20"/>
  <c r="S1666" i="20"/>
  <c r="T1666" i="20"/>
  <c r="U1666" i="20"/>
  <c r="P1667" i="20"/>
  <c r="R1667" i="20"/>
  <c r="S1667" i="20"/>
  <c r="T1667" i="20"/>
  <c r="U1667" i="20"/>
  <c r="P1668" i="20"/>
  <c r="R1668" i="20"/>
  <c r="S1668" i="20"/>
  <c r="T1668" i="20"/>
  <c r="U1668" i="20"/>
  <c r="P1669" i="20"/>
  <c r="R1669" i="20"/>
  <c r="S1669" i="20"/>
  <c r="T1669" i="20"/>
  <c r="U1669" i="20"/>
  <c r="P1670" i="20"/>
  <c r="R1670" i="20"/>
  <c r="S1670" i="20"/>
  <c r="T1670" i="20"/>
  <c r="U1670" i="20"/>
  <c r="P1671" i="20"/>
  <c r="R1671" i="20"/>
  <c r="S1671" i="20"/>
  <c r="T1671" i="20"/>
  <c r="U1671" i="20"/>
  <c r="P1672" i="20"/>
  <c r="R1672" i="20"/>
  <c r="S1672" i="20"/>
  <c r="T1672" i="20"/>
  <c r="U1672" i="20"/>
  <c r="P1673" i="20"/>
  <c r="R1673" i="20"/>
  <c r="S1673" i="20"/>
  <c r="T1673" i="20"/>
  <c r="U1673" i="20"/>
  <c r="P1674" i="20"/>
  <c r="R1674" i="20"/>
  <c r="S1674" i="20"/>
  <c r="T1674" i="20"/>
  <c r="U1674" i="20"/>
  <c r="P1675" i="20"/>
  <c r="R1675" i="20"/>
  <c r="S1675" i="20"/>
  <c r="T1675" i="20"/>
  <c r="U1675" i="20"/>
  <c r="P1676" i="20"/>
  <c r="R1676" i="20"/>
  <c r="S1676" i="20"/>
  <c r="T1676" i="20"/>
  <c r="U1676" i="20"/>
  <c r="P1677" i="20"/>
  <c r="R1677" i="20"/>
  <c r="S1677" i="20"/>
  <c r="T1677" i="20"/>
  <c r="U1677" i="20"/>
  <c r="P1678" i="20"/>
  <c r="R1678" i="20"/>
  <c r="S1678" i="20"/>
  <c r="T1678" i="20"/>
  <c r="U1678" i="20"/>
  <c r="P1679" i="20"/>
  <c r="R1679" i="20"/>
  <c r="S1679" i="20"/>
  <c r="T1679" i="20"/>
  <c r="U1679" i="20"/>
  <c r="P1680" i="20"/>
  <c r="R1680" i="20"/>
  <c r="S1680" i="20"/>
  <c r="T1680" i="20"/>
  <c r="U1680" i="20"/>
  <c r="P1681" i="20"/>
  <c r="R1681" i="20"/>
  <c r="S1681" i="20"/>
  <c r="T1681" i="20"/>
  <c r="U1681" i="20"/>
  <c r="P1682" i="20"/>
  <c r="R1682" i="20"/>
  <c r="S1682" i="20"/>
  <c r="T1682" i="20"/>
  <c r="U1682" i="20"/>
  <c r="P1683" i="20"/>
  <c r="R1683" i="20"/>
  <c r="S1683" i="20"/>
  <c r="T1683" i="20"/>
  <c r="U1683" i="20"/>
  <c r="P1684" i="20"/>
  <c r="R1684" i="20"/>
  <c r="S1684" i="20"/>
  <c r="T1684" i="20"/>
  <c r="U1684" i="20"/>
  <c r="P1685" i="20"/>
  <c r="R1685" i="20"/>
  <c r="S1685" i="20"/>
  <c r="T1685" i="20"/>
  <c r="U1685" i="20"/>
  <c r="P1686" i="20"/>
  <c r="R1686" i="20"/>
  <c r="S1686" i="20"/>
  <c r="T1686" i="20"/>
  <c r="U1686" i="20"/>
  <c r="P1687" i="20"/>
  <c r="R1687" i="20"/>
  <c r="S1687" i="20"/>
  <c r="T1687" i="20"/>
  <c r="U1687" i="20"/>
  <c r="P1688" i="20"/>
  <c r="R1688" i="20"/>
  <c r="S1688" i="20"/>
  <c r="T1688" i="20"/>
  <c r="U1688" i="20"/>
  <c r="P1689" i="20"/>
  <c r="R1689" i="20"/>
  <c r="S1689" i="20"/>
  <c r="T1689" i="20"/>
  <c r="U1689" i="20"/>
  <c r="P1690" i="20"/>
  <c r="R1690" i="20"/>
  <c r="S1690" i="20"/>
  <c r="T1690" i="20"/>
  <c r="U1690" i="20"/>
  <c r="P1691" i="20"/>
  <c r="R1691" i="20"/>
  <c r="S1691" i="20"/>
  <c r="T1691" i="20"/>
  <c r="U1691" i="20"/>
  <c r="P1692" i="20"/>
  <c r="R1692" i="20"/>
  <c r="S1692" i="20"/>
  <c r="T1692" i="20"/>
  <c r="U1692" i="20"/>
  <c r="P1693" i="20"/>
  <c r="R1693" i="20"/>
  <c r="S1693" i="20"/>
  <c r="T1693" i="20"/>
  <c r="U1693" i="20"/>
  <c r="P1694" i="20"/>
  <c r="R1694" i="20"/>
  <c r="S1694" i="20"/>
  <c r="T1694" i="20"/>
  <c r="U1694" i="20"/>
  <c r="P1695" i="20"/>
  <c r="R1695" i="20"/>
  <c r="S1695" i="20"/>
  <c r="T1695" i="20"/>
  <c r="U1695" i="20"/>
  <c r="P1696" i="20"/>
  <c r="R1696" i="20"/>
  <c r="S1696" i="20"/>
  <c r="T1696" i="20"/>
  <c r="U1696" i="20"/>
  <c r="P1697" i="20"/>
  <c r="R1697" i="20"/>
  <c r="S1697" i="20"/>
  <c r="T1697" i="20"/>
  <c r="U1697" i="20"/>
  <c r="P1698" i="20"/>
  <c r="R1698" i="20"/>
  <c r="S1698" i="20"/>
  <c r="T1698" i="20"/>
  <c r="U1698" i="20"/>
  <c r="P1699" i="20"/>
  <c r="R1699" i="20"/>
  <c r="S1699" i="20"/>
  <c r="T1699" i="20"/>
  <c r="U1699" i="20"/>
  <c r="P1700" i="20"/>
  <c r="R1700" i="20"/>
  <c r="S1700" i="20"/>
  <c r="T1700" i="20"/>
  <c r="U1700" i="20"/>
  <c r="P1701" i="20"/>
  <c r="R1701" i="20"/>
  <c r="S1701" i="20"/>
  <c r="T1701" i="20"/>
  <c r="U1701" i="20"/>
  <c r="P1702" i="20"/>
  <c r="R1702" i="20"/>
  <c r="S1702" i="20"/>
  <c r="T1702" i="20"/>
  <c r="U1702" i="20"/>
  <c r="P1703" i="20"/>
  <c r="R1703" i="20"/>
  <c r="S1703" i="20"/>
  <c r="T1703" i="20"/>
  <c r="U1703" i="20"/>
  <c r="P1704" i="20"/>
  <c r="R1704" i="20"/>
  <c r="S1704" i="20"/>
  <c r="T1704" i="20"/>
  <c r="U1704" i="20"/>
  <c r="P1705" i="20"/>
  <c r="R1705" i="20"/>
  <c r="S1705" i="20"/>
  <c r="T1705" i="20"/>
  <c r="U1705" i="20"/>
  <c r="P1706" i="20"/>
  <c r="R1706" i="20"/>
  <c r="S1706" i="20"/>
  <c r="T1706" i="20"/>
  <c r="U1706" i="20"/>
  <c r="P1707" i="20"/>
  <c r="R1707" i="20"/>
  <c r="S1707" i="20"/>
  <c r="T1707" i="20"/>
  <c r="U1707" i="20"/>
  <c r="P1708" i="20"/>
  <c r="R1708" i="20"/>
  <c r="S1708" i="20"/>
  <c r="T1708" i="20"/>
  <c r="U1708" i="20"/>
  <c r="P1709" i="20"/>
  <c r="R1709" i="20"/>
  <c r="S1709" i="20"/>
  <c r="T1709" i="20"/>
  <c r="U1709" i="20"/>
  <c r="P1710" i="20"/>
  <c r="R1710" i="20"/>
  <c r="S1710" i="20"/>
  <c r="T1710" i="20"/>
  <c r="U1710" i="20"/>
  <c r="P1711" i="20"/>
  <c r="R1711" i="20"/>
  <c r="S1711" i="20"/>
  <c r="T1711" i="20"/>
  <c r="U1711" i="20"/>
  <c r="P1712" i="20"/>
  <c r="R1712" i="20"/>
  <c r="S1712" i="20"/>
  <c r="T1712" i="20"/>
  <c r="U1712" i="20"/>
  <c r="P1713" i="20"/>
  <c r="R1713" i="20"/>
  <c r="S1713" i="20"/>
  <c r="T1713" i="20"/>
  <c r="U1713" i="20"/>
  <c r="P1714" i="20"/>
  <c r="R1714" i="20"/>
  <c r="S1714" i="20"/>
  <c r="T1714" i="20"/>
  <c r="U1714" i="20"/>
  <c r="P1715" i="20"/>
  <c r="R1715" i="20"/>
  <c r="S1715" i="20"/>
  <c r="T1715" i="20"/>
  <c r="U1715" i="20"/>
  <c r="P1716" i="20"/>
  <c r="R1716" i="20"/>
  <c r="S1716" i="20"/>
  <c r="T1716" i="20"/>
  <c r="U1716" i="20"/>
  <c r="P1717" i="20"/>
  <c r="R1717" i="20"/>
  <c r="S1717" i="20"/>
  <c r="T1717" i="20"/>
  <c r="U1717" i="20"/>
  <c r="P1718" i="20"/>
  <c r="R1718" i="20"/>
  <c r="S1718" i="20"/>
  <c r="T1718" i="20"/>
  <c r="U1718" i="20"/>
  <c r="P1719" i="20"/>
  <c r="R1719" i="20"/>
  <c r="S1719" i="20"/>
  <c r="T1719" i="20"/>
  <c r="U1719" i="20"/>
  <c r="P1720" i="20"/>
  <c r="R1720" i="20"/>
  <c r="S1720" i="20"/>
  <c r="T1720" i="20"/>
  <c r="U1720" i="20"/>
  <c r="P1721" i="20"/>
  <c r="R1721" i="20"/>
  <c r="S1721" i="20"/>
  <c r="T1721" i="20"/>
  <c r="U1721" i="20"/>
  <c r="P1722" i="20"/>
  <c r="R1722" i="20"/>
  <c r="S1722" i="20"/>
  <c r="T1722" i="20"/>
  <c r="U1722" i="20"/>
  <c r="P1723" i="20"/>
  <c r="R1723" i="20"/>
  <c r="S1723" i="20"/>
  <c r="T1723" i="20"/>
  <c r="U1723" i="20"/>
  <c r="P1724" i="20"/>
  <c r="R1724" i="20"/>
  <c r="S1724" i="20"/>
  <c r="T1724" i="20"/>
  <c r="U1724" i="20"/>
  <c r="P1725" i="20"/>
  <c r="R1725" i="20"/>
  <c r="S1725" i="20"/>
  <c r="T1725" i="20"/>
  <c r="U1725" i="20"/>
  <c r="P1726" i="20"/>
  <c r="R1726" i="20"/>
  <c r="S1726" i="20"/>
  <c r="T1726" i="20"/>
  <c r="U1726" i="20"/>
  <c r="P1727" i="20"/>
  <c r="R1727" i="20"/>
  <c r="S1727" i="20"/>
  <c r="T1727" i="20"/>
  <c r="U1727" i="20"/>
  <c r="P1728" i="20"/>
  <c r="R1728" i="20"/>
  <c r="S1728" i="20"/>
  <c r="T1728" i="20"/>
  <c r="U1728" i="20"/>
  <c r="P1729" i="20"/>
  <c r="R1729" i="20"/>
  <c r="S1729" i="20"/>
  <c r="T1729" i="20"/>
  <c r="U1729" i="20"/>
  <c r="P1730" i="20"/>
  <c r="R1730" i="20"/>
  <c r="S1730" i="20"/>
  <c r="T1730" i="20"/>
  <c r="U1730" i="20"/>
  <c r="P1731" i="20"/>
  <c r="R1731" i="20"/>
  <c r="S1731" i="20"/>
  <c r="T1731" i="20"/>
  <c r="U1731" i="20"/>
  <c r="P1732" i="20"/>
  <c r="R1732" i="20"/>
  <c r="S1732" i="20"/>
  <c r="T1732" i="20"/>
  <c r="U1732" i="20"/>
  <c r="P1733" i="20"/>
  <c r="R1733" i="20"/>
  <c r="S1733" i="20"/>
  <c r="T1733" i="20"/>
  <c r="U1733" i="20"/>
  <c r="P1734" i="20"/>
  <c r="R1734" i="20"/>
  <c r="S1734" i="20"/>
  <c r="T1734" i="20"/>
  <c r="U1734" i="20"/>
  <c r="P1735" i="20"/>
  <c r="R1735" i="20"/>
  <c r="S1735" i="20"/>
  <c r="T1735" i="20"/>
  <c r="U1735" i="20"/>
  <c r="P1736" i="20"/>
  <c r="R1736" i="20"/>
  <c r="S1736" i="20"/>
  <c r="T1736" i="20"/>
  <c r="U1736" i="20"/>
  <c r="P1737" i="20"/>
  <c r="R1737" i="20"/>
  <c r="S1737" i="20"/>
  <c r="T1737" i="20"/>
  <c r="U1737" i="20"/>
  <c r="P1738" i="20"/>
  <c r="R1738" i="20"/>
  <c r="S1738" i="20"/>
  <c r="T1738" i="20"/>
  <c r="U1738" i="20"/>
  <c r="P1739" i="20"/>
  <c r="R1739" i="20"/>
  <c r="S1739" i="20"/>
  <c r="T1739" i="20"/>
  <c r="U1739" i="20"/>
  <c r="P1740" i="20"/>
  <c r="R1740" i="20"/>
  <c r="S1740" i="20"/>
  <c r="T1740" i="20"/>
  <c r="U1740" i="20"/>
  <c r="P1741" i="20"/>
  <c r="R1741" i="20"/>
  <c r="S1741" i="20"/>
  <c r="T1741" i="20"/>
  <c r="U1741" i="20"/>
  <c r="P1742" i="20"/>
  <c r="R1742" i="20"/>
  <c r="S1742" i="20"/>
  <c r="T1742" i="20"/>
  <c r="U1742" i="20"/>
  <c r="P1743" i="20"/>
  <c r="R1743" i="20"/>
  <c r="S1743" i="20"/>
  <c r="T1743" i="20"/>
  <c r="U1743" i="20"/>
  <c r="P1744" i="20"/>
  <c r="R1744" i="20"/>
  <c r="S1744" i="20"/>
  <c r="T1744" i="20"/>
  <c r="U1744" i="20"/>
  <c r="P1745" i="20"/>
  <c r="R1745" i="20"/>
  <c r="S1745" i="20"/>
  <c r="T1745" i="20"/>
  <c r="U1745" i="20"/>
  <c r="P1746" i="20"/>
  <c r="R1746" i="20"/>
  <c r="S1746" i="20"/>
  <c r="T1746" i="20"/>
  <c r="U1746" i="20"/>
  <c r="P1747" i="20"/>
  <c r="R1747" i="20"/>
  <c r="S1747" i="20"/>
  <c r="T1747" i="20"/>
  <c r="U1747" i="20"/>
  <c r="P1748" i="20"/>
  <c r="R1748" i="20"/>
  <c r="S1748" i="20"/>
  <c r="T1748" i="20"/>
  <c r="U1748" i="20"/>
  <c r="P1749" i="20"/>
  <c r="R1749" i="20"/>
  <c r="S1749" i="20"/>
  <c r="T1749" i="20"/>
  <c r="U1749" i="20"/>
  <c r="P1750" i="20"/>
  <c r="R1750" i="20"/>
  <c r="S1750" i="20"/>
  <c r="T1750" i="20"/>
  <c r="U1750" i="20"/>
  <c r="P1751" i="20"/>
  <c r="R1751" i="20"/>
  <c r="S1751" i="20"/>
  <c r="T1751" i="20"/>
  <c r="U1751" i="20"/>
  <c r="P1752" i="20"/>
  <c r="R1752" i="20"/>
  <c r="S1752" i="20"/>
  <c r="T1752" i="20"/>
  <c r="U1752" i="20"/>
  <c r="P1753" i="20"/>
  <c r="R1753" i="20"/>
  <c r="S1753" i="20"/>
  <c r="T1753" i="20"/>
  <c r="U1753" i="20"/>
  <c r="P1754" i="20"/>
  <c r="R1754" i="20"/>
  <c r="S1754" i="20"/>
  <c r="T1754" i="20"/>
  <c r="U1754" i="20"/>
  <c r="P1755" i="20"/>
  <c r="R1755" i="20"/>
  <c r="S1755" i="20"/>
  <c r="T1755" i="20"/>
  <c r="U1755" i="20"/>
  <c r="P1756" i="20"/>
  <c r="R1756" i="20"/>
  <c r="S1756" i="20"/>
  <c r="T1756" i="20"/>
  <c r="U1756" i="20"/>
  <c r="P1757" i="20"/>
  <c r="R1757" i="20"/>
  <c r="S1757" i="20"/>
  <c r="T1757" i="20"/>
  <c r="U1757" i="20"/>
  <c r="P1758" i="20"/>
  <c r="R1758" i="20"/>
  <c r="S1758" i="20"/>
  <c r="T1758" i="20"/>
  <c r="U1758" i="20"/>
  <c r="P1759" i="20"/>
  <c r="R1759" i="20"/>
  <c r="S1759" i="20"/>
  <c r="T1759" i="20"/>
  <c r="U1759" i="20"/>
  <c r="P1760" i="20"/>
  <c r="R1760" i="20"/>
  <c r="S1760" i="20"/>
  <c r="T1760" i="20"/>
  <c r="U1760" i="20"/>
  <c r="P1761" i="20"/>
  <c r="R1761" i="20"/>
  <c r="S1761" i="20"/>
  <c r="T1761" i="20"/>
  <c r="U1761" i="20"/>
  <c r="P1762" i="20"/>
  <c r="R1762" i="20"/>
  <c r="S1762" i="20"/>
  <c r="T1762" i="20"/>
  <c r="U1762" i="20"/>
  <c r="P1763" i="20"/>
  <c r="R1763" i="20"/>
  <c r="S1763" i="20"/>
  <c r="T1763" i="20"/>
  <c r="U1763" i="20"/>
  <c r="P1764" i="20"/>
  <c r="R1764" i="20"/>
  <c r="S1764" i="20"/>
  <c r="T1764" i="20"/>
  <c r="U1764" i="20"/>
  <c r="P1765" i="20"/>
  <c r="R1765" i="20"/>
  <c r="S1765" i="20"/>
  <c r="T1765" i="20"/>
  <c r="U1765" i="20"/>
  <c r="P1766" i="20"/>
  <c r="R1766" i="20"/>
  <c r="S1766" i="20"/>
  <c r="T1766" i="20"/>
  <c r="U1766" i="20"/>
  <c r="P1767" i="20"/>
  <c r="R1767" i="20"/>
  <c r="S1767" i="20"/>
  <c r="T1767" i="20"/>
  <c r="U1767" i="20"/>
  <c r="P1768" i="20"/>
  <c r="R1768" i="20"/>
  <c r="S1768" i="20"/>
  <c r="T1768" i="20"/>
  <c r="U1768" i="20"/>
  <c r="P1769" i="20"/>
  <c r="R1769" i="20"/>
  <c r="S1769" i="20"/>
  <c r="T1769" i="20"/>
  <c r="U1769" i="20"/>
  <c r="P1770" i="20"/>
  <c r="R1770" i="20"/>
  <c r="S1770" i="20"/>
  <c r="T1770" i="20"/>
  <c r="U1770" i="20"/>
  <c r="P1771" i="20"/>
  <c r="R1771" i="20"/>
  <c r="S1771" i="20"/>
  <c r="T1771" i="20"/>
  <c r="U1771" i="20"/>
  <c r="P1772" i="20"/>
  <c r="R1772" i="20"/>
  <c r="S1772" i="20"/>
  <c r="T1772" i="20"/>
  <c r="U1772" i="20"/>
  <c r="P1773" i="20"/>
  <c r="R1773" i="20"/>
  <c r="S1773" i="20"/>
  <c r="T1773" i="20"/>
  <c r="U1773" i="20"/>
  <c r="P1774" i="20"/>
  <c r="R1774" i="20"/>
  <c r="S1774" i="20"/>
  <c r="T1774" i="20"/>
  <c r="U1774" i="20"/>
  <c r="P1775" i="20"/>
  <c r="R1775" i="20"/>
  <c r="S1775" i="20"/>
  <c r="T1775" i="20"/>
  <c r="U1775" i="20"/>
  <c r="P1776" i="20"/>
  <c r="R1776" i="20"/>
  <c r="S1776" i="20"/>
  <c r="T1776" i="20"/>
  <c r="U1776" i="20"/>
  <c r="P1777" i="20"/>
  <c r="R1777" i="20"/>
  <c r="S1777" i="20"/>
  <c r="T1777" i="20"/>
  <c r="U1777" i="20"/>
  <c r="P1778" i="20"/>
  <c r="R1778" i="20"/>
  <c r="S1778" i="20"/>
  <c r="T1778" i="20"/>
  <c r="U1778" i="20"/>
  <c r="P1779" i="20"/>
  <c r="R1779" i="20"/>
  <c r="S1779" i="20"/>
  <c r="T1779" i="20"/>
  <c r="U1779" i="20"/>
  <c r="P1780" i="20"/>
  <c r="R1780" i="20"/>
  <c r="S1780" i="20"/>
  <c r="T1780" i="20"/>
  <c r="U1780" i="20"/>
  <c r="P1781" i="20"/>
  <c r="R1781" i="20"/>
  <c r="S1781" i="20"/>
  <c r="T1781" i="20"/>
  <c r="U1781" i="20"/>
  <c r="P1782" i="20"/>
  <c r="R1782" i="20"/>
  <c r="S1782" i="20"/>
  <c r="T1782" i="20"/>
  <c r="U1782" i="20"/>
  <c r="P1783" i="20"/>
  <c r="R1783" i="20"/>
  <c r="S1783" i="20"/>
  <c r="T1783" i="20"/>
  <c r="U1783" i="20"/>
  <c r="P1784" i="20"/>
  <c r="R1784" i="20"/>
  <c r="S1784" i="20"/>
  <c r="T1784" i="20"/>
  <c r="U1784" i="20"/>
  <c r="P1785" i="20"/>
  <c r="R1785" i="20"/>
  <c r="S1785" i="20"/>
  <c r="T1785" i="20"/>
  <c r="U1785" i="20"/>
  <c r="P1786" i="20"/>
  <c r="R1786" i="20"/>
  <c r="S1786" i="20"/>
  <c r="T1786" i="20"/>
  <c r="U1786" i="20"/>
  <c r="P1787" i="20"/>
  <c r="R1787" i="20"/>
  <c r="S1787" i="20"/>
  <c r="T1787" i="20"/>
  <c r="U1787" i="20"/>
  <c r="P1788" i="20"/>
  <c r="R1788" i="20"/>
  <c r="S1788" i="20"/>
  <c r="T1788" i="20"/>
  <c r="U1788" i="20"/>
  <c r="P1789" i="20"/>
  <c r="R1789" i="20"/>
  <c r="S1789" i="20"/>
  <c r="T1789" i="20"/>
  <c r="U1789" i="20"/>
  <c r="P1790" i="20"/>
  <c r="R1790" i="20"/>
  <c r="S1790" i="20"/>
  <c r="T1790" i="20"/>
  <c r="U1790" i="20"/>
  <c r="P1791" i="20"/>
  <c r="R1791" i="20"/>
  <c r="S1791" i="20"/>
  <c r="T1791" i="20"/>
  <c r="U1791" i="20"/>
  <c r="P1792" i="20"/>
  <c r="R1792" i="20"/>
  <c r="S1792" i="20"/>
  <c r="T1792" i="20"/>
  <c r="U1792" i="20"/>
  <c r="P1793" i="20"/>
  <c r="R1793" i="20"/>
  <c r="S1793" i="20"/>
  <c r="T1793" i="20"/>
  <c r="U1793" i="20"/>
  <c r="P1794" i="20"/>
  <c r="R1794" i="20"/>
  <c r="S1794" i="20"/>
  <c r="T1794" i="20"/>
  <c r="U1794" i="20"/>
  <c r="P1795" i="20"/>
  <c r="R1795" i="20"/>
  <c r="S1795" i="20"/>
  <c r="T1795" i="20"/>
  <c r="U1795" i="20"/>
  <c r="P1796" i="20"/>
  <c r="R1796" i="20"/>
  <c r="S1796" i="20"/>
  <c r="T1796" i="20"/>
  <c r="U1796" i="20"/>
  <c r="P1797" i="20"/>
  <c r="R1797" i="20"/>
  <c r="S1797" i="20"/>
  <c r="T1797" i="20"/>
  <c r="U1797" i="20"/>
  <c r="P1798" i="20"/>
  <c r="R1798" i="20"/>
  <c r="S1798" i="20"/>
  <c r="T1798" i="20"/>
  <c r="U1798" i="20"/>
  <c r="P1799" i="20"/>
  <c r="R1799" i="20"/>
  <c r="S1799" i="20"/>
  <c r="T1799" i="20"/>
  <c r="U1799" i="20"/>
  <c r="P1800" i="20"/>
  <c r="R1800" i="20"/>
  <c r="S1800" i="20"/>
  <c r="T1800" i="20"/>
  <c r="U1800" i="20"/>
  <c r="P1801" i="20"/>
  <c r="R1801" i="20"/>
  <c r="S1801" i="20"/>
  <c r="T1801" i="20"/>
  <c r="U1801" i="20"/>
  <c r="P1802" i="20"/>
  <c r="R1802" i="20"/>
  <c r="S1802" i="20"/>
  <c r="T1802" i="20"/>
  <c r="U1802" i="20"/>
  <c r="P1803" i="20"/>
  <c r="R1803" i="20"/>
  <c r="S1803" i="20"/>
  <c r="T1803" i="20"/>
  <c r="U1803" i="20"/>
  <c r="P1804" i="20"/>
  <c r="R1804" i="20"/>
  <c r="S1804" i="20"/>
  <c r="T1804" i="20"/>
  <c r="U1804" i="20"/>
  <c r="P1805" i="20"/>
  <c r="R1805" i="20"/>
  <c r="S1805" i="20"/>
  <c r="T1805" i="20"/>
  <c r="U1805" i="20"/>
  <c r="P1806" i="20"/>
  <c r="R1806" i="20"/>
  <c r="S1806" i="20"/>
  <c r="T1806" i="20"/>
  <c r="U1806" i="20"/>
  <c r="P1807" i="20"/>
  <c r="R1807" i="20"/>
  <c r="S1807" i="20"/>
  <c r="T1807" i="20"/>
  <c r="U1807" i="20"/>
  <c r="P1808" i="20"/>
  <c r="R1808" i="20"/>
  <c r="S1808" i="20"/>
  <c r="T1808" i="20"/>
  <c r="U1808" i="20"/>
  <c r="P1809" i="20"/>
  <c r="R1809" i="20"/>
  <c r="S1809" i="20"/>
  <c r="T1809" i="20"/>
  <c r="U1809" i="20"/>
  <c r="P1810" i="20"/>
  <c r="R1810" i="20"/>
  <c r="S1810" i="20"/>
  <c r="T1810" i="20"/>
  <c r="U1810" i="20"/>
  <c r="P1811" i="20"/>
  <c r="R1811" i="20"/>
  <c r="S1811" i="20"/>
  <c r="T1811" i="20"/>
  <c r="U1811" i="20"/>
  <c r="P1812" i="20"/>
  <c r="R1812" i="20"/>
  <c r="S1812" i="20"/>
  <c r="T1812" i="20"/>
  <c r="U1812" i="20"/>
  <c r="P1813" i="20"/>
  <c r="R1813" i="20"/>
  <c r="S1813" i="20"/>
  <c r="T1813" i="20"/>
  <c r="U1813" i="20"/>
  <c r="P1814" i="20"/>
  <c r="R1814" i="20"/>
  <c r="S1814" i="20"/>
  <c r="T1814" i="20"/>
  <c r="U1814" i="20"/>
  <c r="P1815" i="20"/>
  <c r="R1815" i="20"/>
  <c r="S1815" i="20"/>
  <c r="T1815" i="20"/>
  <c r="U1815" i="20"/>
  <c r="P1816" i="20"/>
  <c r="R1816" i="20"/>
  <c r="S1816" i="20"/>
  <c r="T1816" i="20"/>
  <c r="U1816" i="20"/>
  <c r="P1817" i="20"/>
  <c r="R1817" i="20"/>
  <c r="S1817" i="20"/>
  <c r="T1817" i="20"/>
  <c r="U1817" i="20"/>
  <c r="P1818" i="20"/>
  <c r="R1818" i="20"/>
  <c r="S1818" i="20"/>
  <c r="T1818" i="20"/>
  <c r="U1818" i="20"/>
  <c r="P1819" i="20"/>
  <c r="R1819" i="20"/>
  <c r="S1819" i="20"/>
  <c r="T1819" i="20"/>
  <c r="U1819" i="20"/>
  <c r="P1820" i="20"/>
  <c r="R1820" i="20"/>
  <c r="S1820" i="20"/>
  <c r="T1820" i="20"/>
  <c r="U1820" i="20"/>
  <c r="P1821" i="20"/>
  <c r="R1821" i="20"/>
  <c r="S1821" i="20"/>
  <c r="T1821" i="20"/>
  <c r="U1821" i="20"/>
  <c r="P1822" i="20"/>
  <c r="R1822" i="20"/>
  <c r="S1822" i="20"/>
  <c r="T1822" i="20"/>
  <c r="U1822" i="20"/>
  <c r="P1823" i="20"/>
  <c r="R1823" i="20"/>
  <c r="S1823" i="20"/>
  <c r="T1823" i="20"/>
  <c r="U1823" i="20"/>
  <c r="P1824" i="20"/>
  <c r="R1824" i="20"/>
  <c r="S1824" i="20"/>
  <c r="T1824" i="20"/>
  <c r="U1824" i="20"/>
  <c r="P1825" i="20"/>
  <c r="R1825" i="20"/>
  <c r="S1825" i="20"/>
  <c r="T1825" i="20"/>
  <c r="U1825" i="20"/>
  <c r="P1826" i="20"/>
  <c r="R1826" i="20"/>
  <c r="S1826" i="20"/>
  <c r="T1826" i="20"/>
  <c r="U1826" i="20"/>
  <c r="P1827" i="20"/>
  <c r="R1827" i="20"/>
  <c r="S1827" i="20"/>
  <c r="T1827" i="20"/>
  <c r="U1827" i="20"/>
  <c r="P1828" i="20"/>
  <c r="R1828" i="20"/>
  <c r="S1828" i="20"/>
  <c r="T1828" i="20"/>
  <c r="U1828" i="20"/>
  <c r="P1829" i="20"/>
  <c r="R1829" i="20"/>
  <c r="S1829" i="20"/>
  <c r="T1829" i="20"/>
  <c r="U1829" i="20"/>
  <c r="P1830" i="20"/>
  <c r="R1830" i="20"/>
  <c r="S1830" i="20"/>
  <c r="T1830" i="20"/>
  <c r="U1830" i="20"/>
  <c r="P1831" i="20"/>
  <c r="R1831" i="20"/>
  <c r="S1831" i="20"/>
  <c r="T1831" i="20"/>
  <c r="U1831" i="20"/>
  <c r="P1832" i="20"/>
  <c r="R1832" i="20"/>
  <c r="S1832" i="20"/>
  <c r="T1832" i="20"/>
  <c r="U1832" i="20"/>
  <c r="P1833" i="20"/>
  <c r="R1833" i="20"/>
  <c r="S1833" i="20"/>
  <c r="T1833" i="20"/>
  <c r="U1833" i="20"/>
  <c r="P1834" i="20"/>
  <c r="R1834" i="20"/>
  <c r="S1834" i="20"/>
  <c r="T1834" i="20"/>
  <c r="U1834" i="20"/>
  <c r="P1835" i="20"/>
  <c r="R1835" i="20"/>
  <c r="S1835" i="20"/>
  <c r="T1835" i="20"/>
  <c r="U1835" i="20"/>
  <c r="P1836" i="20"/>
  <c r="R1836" i="20"/>
  <c r="S1836" i="20"/>
  <c r="T1836" i="20"/>
  <c r="U1836" i="20"/>
  <c r="P1837" i="20"/>
  <c r="R1837" i="20"/>
  <c r="S1837" i="20"/>
  <c r="T1837" i="20"/>
  <c r="U1837" i="20"/>
  <c r="P1838" i="20"/>
  <c r="R1838" i="20"/>
  <c r="S1838" i="20"/>
  <c r="T1838" i="20"/>
  <c r="U1838" i="20"/>
  <c r="P1839" i="20"/>
  <c r="R1839" i="20"/>
  <c r="S1839" i="20"/>
  <c r="T1839" i="20"/>
  <c r="U1839" i="20"/>
  <c r="P1840" i="20"/>
  <c r="R1840" i="20"/>
  <c r="S1840" i="20"/>
  <c r="T1840" i="20"/>
  <c r="U1840" i="20"/>
  <c r="P1841" i="20"/>
  <c r="R1841" i="20"/>
  <c r="S1841" i="20"/>
  <c r="T1841" i="20"/>
  <c r="U1841" i="20"/>
  <c r="P1842" i="20"/>
  <c r="R1842" i="20"/>
  <c r="S1842" i="20"/>
  <c r="T1842" i="20"/>
  <c r="U1842" i="20"/>
  <c r="P1843" i="20"/>
  <c r="R1843" i="20"/>
  <c r="S1843" i="20"/>
  <c r="T1843" i="20"/>
  <c r="U1843" i="20"/>
  <c r="P1844" i="20"/>
  <c r="R1844" i="20"/>
  <c r="S1844" i="20"/>
  <c r="T1844" i="20"/>
  <c r="U1844" i="20"/>
  <c r="P1845" i="20"/>
  <c r="R1845" i="20"/>
  <c r="S1845" i="20"/>
  <c r="T1845" i="20"/>
  <c r="U1845" i="20"/>
  <c r="P1846" i="20"/>
  <c r="R1846" i="20"/>
  <c r="S1846" i="20"/>
  <c r="T1846" i="20"/>
  <c r="U1846" i="20"/>
  <c r="P1847" i="20"/>
  <c r="R1847" i="20"/>
  <c r="S1847" i="20"/>
  <c r="T1847" i="20"/>
  <c r="U1847" i="20"/>
  <c r="P1848" i="20"/>
  <c r="R1848" i="20"/>
  <c r="S1848" i="20"/>
  <c r="T1848" i="20"/>
  <c r="U1848" i="20"/>
  <c r="P1849" i="20"/>
  <c r="R1849" i="20"/>
  <c r="S1849" i="20"/>
  <c r="T1849" i="20"/>
  <c r="U1849" i="20"/>
  <c r="P1850" i="20"/>
  <c r="R1850" i="20"/>
  <c r="S1850" i="20"/>
  <c r="T1850" i="20"/>
  <c r="U1850" i="20"/>
  <c r="P1851" i="20"/>
  <c r="R1851" i="20"/>
  <c r="S1851" i="20"/>
  <c r="T1851" i="20"/>
  <c r="U1851" i="20"/>
  <c r="P1852" i="20"/>
  <c r="R1852" i="20"/>
  <c r="S1852" i="20"/>
  <c r="T1852" i="20"/>
  <c r="U1852" i="20"/>
  <c r="P1853" i="20"/>
  <c r="R1853" i="20"/>
  <c r="S1853" i="20"/>
  <c r="T1853" i="20"/>
  <c r="U1853" i="20"/>
  <c r="P1854" i="20"/>
  <c r="R1854" i="20"/>
  <c r="S1854" i="20"/>
  <c r="T1854" i="20"/>
  <c r="U1854" i="20"/>
  <c r="P1855" i="20"/>
  <c r="R1855" i="20"/>
  <c r="S1855" i="20"/>
  <c r="T1855" i="20"/>
  <c r="U1855" i="20"/>
  <c r="P1856" i="20"/>
  <c r="R1856" i="20"/>
  <c r="S1856" i="20"/>
  <c r="T1856" i="20"/>
  <c r="U1856" i="20"/>
  <c r="P1857" i="20"/>
  <c r="R1857" i="20"/>
  <c r="S1857" i="20"/>
  <c r="T1857" i="20"/>
  <c r="U1857" i="20"/>
  <c r="P1858" i="20"/>
  <c r="R1858" i="20"/>
  <c r="S1858" i="20"/>
  <c r="T1858" i="20"/>
  <c r="U1858" i="20"/>
  <c r="P1859" i="20"/>
  <c r="R1859" i="20"/>
  <c r="S1859" i="20"/>
  <c r="T1859" i="20"/>
  <c r="U1859" i="20"/>
  <c r="P1860" i="20"/>
  <c r="R1860" i="20"/>
  <c r="S1860" i="20"/>
  <c r="T1860" i="20"/>
  <c r="U1860" i="20"/>
  <c r="P1861" i="20"/>
  <c r="R1861" i="20"/>
  <c r="S1861" i="20"/>
  <c r="T1861" i="20"/>
  <c r="U1861" i="20"/>
  <c r="P1862" i="20"/>
  <c r="R1862" i="20"/>
  <c r="S1862" i="20"/>
  <c r="T1862" i="20"/>
  <c r="U1862" i="20"/>
  <c r="P1863" i="20"/>
  <c r="R1863" i="20"/>
  <c r="S1863" i="20"/>
  <c r="T1863" i="20"/>
  <c r="U1863" i="20"/>
  <c r="P1864" i="20"/>
  <c r="R1864" i="20"/>
  <c r="S1864" i="20"/>
  <c r="T1864" i="20"/>
  <c r="U1864" i="20"/>
  <c r="P1865" i="20"/>
  <c r="R1865" i="20"/>
  <c r="S1865" i="20"/>
  <c r="T1865" i="20"/>
  <c r="U1865" i="20"/>
  <c r="P1866" i="20"/>
  <c r="R1866" i="20"/>
  <c r="S1866" i="20"/>
  <c r="T1866" i="20"/>
  <c r="U1866" i="20"/>
  <c r="P1867" i="20"/>
  <c r="R1867" i="20"/>
  <c r="S1867" i="20"/>
  <c r="T1867" i="20"/>
  <c r="U1867" i="20"/>
  <c r="P1868" i="20"/>
  <c r="R1868" i="20"/>
  <c r="S1868" i="20"/>
  <c r="T1868" i="20"/>
  <c r="U1868" i="20"/>
  <c r="P1869" i="20"/>
  <c r="R1869" i="20"/>
  <c r="S1869" i="20"/>
  <c r="T1869" i="20"/>
  <c r="U1869" i="20"/>
  <c r="P1870" i="20"/>
  <c r="R1870" i="20"/>
  <c r="S1870" i="20"/>
  <c r="T1870" i="20"/>
  <c r="U1870" i="20"/>
  <c r="P1871" i="20"/>
  <c r="R1871" i="20"/>
  <c r="S1871" i="20"/>
  <c r="T1871" i="20"/>
  <c r="U1871" i="20"/>
  <c r="P1872" i="20"/>
  <c r="R1872" i="20"/>
  <c r="S1872" i="20"/>
  <c r="T1872" i="20"/>
  <c r="U1872" i="20"/>
  <c r="P1873" i="20"/>
  <c r="R1873" i="20"/>
  <c r="S1873" i="20"/>
  <c r="T1873" i="20"/>
  <c r="U1873" i="20"/>
  <c r="P1874" i="20"/>
  <c r="R1874" i="20"/>
  <c r="S1874" i="20"/>
  <c r="T1874" i="20"/>
  <c r="U1874" i="20"/>
  <c r="P1875" i="20"/>
  <c r="R1875" i="20"/>
  <c r="S1875" i="20"/>
  <c r="T1875" i="20"/>
  <c r="U1875" i="20"/>
  <c r="P1876" i="20"/>
  <c r="R1876" i="20"/>
  <c r="S1876" i="20"/>
  <c r="T1876" i="20"/>
  <c r="U1876" i="20"/>
  <c r="P1877" i="20"/>
  <c r="R1877" i="20"/>
  <c r="S1877" i="20"/>
  <c r="T1877" i="20"/>
  <c r="U1877" i="20"/>
  <c r="P1878" i="20"/>
  <c r="R1878" i="20"/>
  <c r="S1878" i="20"/>
  <c r="T1878" i="20"/>
  <c r="U1878" i="20"/>
  <c r="P1879" i="20"/>
  <c r="R1879" i="20"/>
  <c r="S1879" i="20"/>
  <c r="T1879" i="20"/>
  <c r="U1879" i="20"/>
  <c r="P1880" i="20"/>
  <c r="R1880" i="20"/>
  <c r="S1880" i="20"/>
  <c r="T1880" i="20"/>
  <c r="U1880" i="20"/>
  <c r="P1881" i="20"/>
  <c r="R1881" i="20"/>
  <c r="S1881" i="20"/>
  <c r="T1881" i="20"/>
  <c r="U1881" i="20"/>
  <c r="P1882" i="20"/>
  <c r="R1882" i="20"/>
  <c r="S1882" i="20"/>
  <c r="T1882" i="20"/>
  <c r="U1882" i="20"/>
  <c r="P1883" i="20"/>
  <c r="R1883" i="20"/>
  <c r="S1883" i="20"/>
  <c r="T1883" i="20"/>
  <c r="U1883" i="20"/>
  <c r="P1884" i="20"/>
  <c r="R1884" i="20"/>
  <c r="S1884" i="20"/>
  <c r="T1884" i="20"/>
  <c r="U1884" i="20"/>
  <c r="P1885" i="20"/>
  <c r="R1885" i="20"/>
  <c r="S1885" i="20"/>
  <c r="T1885" i="20"/>
  <c r="U1885" i="20"/>
  <c r="P1886" i="20"/>
  <c r="R1886" i="20"/>
  <c r="S1886" i="20"/>
  <c r="T1886" i="20"/>
  <c r="U1886" i="20"/>
  <c r="P1887" i="20"/>
  <c r="R1887" i="20"/>
  <c r="S1887" i="20"/>
  <c r="T1887" i="20"/>
  <c r="U1887" i="20"/>
  <c r="P1888" i="20"/>
  <c r="R1888" i="20"/>
  <c r="S1888" i="20"/>
  <c r="T1888" i="20"/>
  <c r="U1888" i="20"/>
  <c r="P1889" i="20"/>
  <c r="R1889" i="20"/>
  <c r="S1889" i="20"/>
  <c r="T1889" i="20"/>
  <c r="U1889" i="20"/>
  <c r="P1890" i="20"/>
  <c r="R1890" i="20"/>
  <c r="S1890" i="20"/>
  <c r="T1890" i="20"/>
  <c r="U1890" i="20"/>
  <c r="P1891" i="20"/>
  <c r="R1891" i="20"/>
  <c r="S1891" i="20"/>
  <c r="T1891" i="20"/>
  <c r="U1891" i="20"/>
  <c r="P1892" i="20"/>
  <c r="R1892" i="20"/>
  <c r="S1892" i="20"/>
  <c r="T1892" i="20"/>
  <c r="U1892" i="20"/>
  <c r="P1893" i="20"/>
  <c r="R1893" i="20"/>
  <c r="S1893" i="20"/>
  <c r="T1893" i="20"/>
  <c r="U1893" i="20"/>
  <c r="P1894" i="20"/>
  <c r="R1894" i="20"/>
  <c r="S1894" i="20"/>
  <c r="T1894" i="20"/>
  <c r="U1894" i="20"/>
  <c r="P1895" i="20"/>
  <c r="R1895" i="20"/>
  <c r="S1895" i="20"/>
  <c r="T1895" i="20"/>
  <c r="U1895" i="20"/>
  <c r="P1896" i="20"/>
  <c r="R1896" i="20"/>
  <c r="S1896" i="20"/>
  <c r="T1896" i="20"/>
  <c r="U1896" i="20"/>
  <c r="P1897" i="20"/>
  <c r="R1897" i="20"/>
  <c r="S1897" i="20"/>
  <c r="T1897" i="20"/>
  <c r="U1897" i="20"/>
  <c r="P1898" i="20"/>
  <c r="R1898" i="20"/>
  <c r="S1898" i="20"/>
  <c r="T1898" i="20"/>
  <c r="U1898" i="20"/>
  <c r="P1899" i="20"/>
  <c r="R1899" i="20"/>
  <c r="S1899" i="20"/>
  <c r="T1899" i="20"/>
  <c r="U1899" i="20"/>
  <c r="P1900" i="20"/>
  <c r="R1900" i="20"/>
  <c r="S1900" i="20"/>
  <c r="T1900" i="20"/>
  <c r="U1900" i="20"/>
  <c r="P1901" i="20"/>
  <c r="R1901" i="20"/>
  <c r="S1901" i="20"/>
  <c r="T1901" i="20"/>
  <c r="U1901" i="20"/>
  <c r="P1902" i="20"/>
  <c r="R1902" i="20"/>
  <c r="S1902" i="20"/>
  <c r="T1902" i="20"/>
  <c r="U1902" i="20"/>
  <c r="P1903" i="20"/>
  <c r="R1903" i="20"/>
  <c r="S1903" i="20"/>
  <c r="T1903" i="20"/>
  <c r="U1903" i="20"/>
  <c r="P1904" i="20"/>
  <c r="R1904" i="20"/>
  <c r="S1904" i="20"/>
  <c r="T1904" i="20"/>
  <c r="U1904" i="20"/>
  <c r="P1905" i="20"/>
  <c r="R1905" i="20"/>
  <c r="S1905" i="20"/>
  <c r="T1905" i="20"/>
  <c r="U1905" i="20"/>
  <c r="P1906" i="20"/>
  <c r="R1906" i="20"/>
  <c r="S1906" i="20"/>
  <c r="T1906" i="20"/>
  <c r="U1906" i="20"/>
  <c r="P1907" i="20"/>
  <c r="R1907" i="20"/>
  <c r="S1907" i="20"/>
  <c r="T1907" i="20"/>
  <c r="U1907" i="20"/>
  <c r="P1908" i="20"/>
  <c r="R1908" i="20"/>
  <c r="S1908" i="20"/>
  <c r="T1908" i="20"/>
  <c r="U1908" i="20"/>
  <c r="P1909" i="20"/>
  <c r="R1909" i="20"/>
  <c r="S1909" i="20"/>
  <c r="T1909" i="20"/>
  <c r="U1909" i="20"/>
  <c r="P1910" i="20"/>
  <c r="R1910" i="20"/>
  <c r="S1910" i="20"/>
  <c r="T1910" i="20"/>
  <c r="U1910" i="20"/>
  <c r="P1911" i="20"/>
  <c r="R1911" i="20"/>
  <c r="S1911" i="20"/>
  <c r="T1911" i="20"/>
  <c r="U1911" i="20"/>
  <c r="P1912" i="20"/>
  <c r="R1912" i="20"/>
  <c r="S1912" i="20"/>
  <c r="T1912" i="20"/>
  <c r="U1912" i="20"/>
  <c r="P1913" i="20"/>
  <c r="R1913" i="20"/>
  <c r="S1913" i="20"/>
  <c r="T1913" i="20"/>
  <c r="U1913" i="20"/>
  <c r="P1914" i="20"/>
  <c r="R1914" i="20"/>
  <c r="S1914" i="20"/>
  <c r="T1914" i="20"/>
  <c r="U1914" i="20"/>
  <c r="P1915" i="20"/>
  <c r="R1915" i="20"/>
  <c r="S1915" i="20"/>
  <c r="T1915" i="20"/>
  <c r="U1915" i="20"/>
  <c r="P1916" i="20"/>
  <c r="R1916" i="20"/>
  <c r="S1916" i="20"/>
  <c r="T1916" i="20"/>
  <c r="U1916" i="20"/>
  <c r="P1917" i="20"/>
  <c r="R1917" i="20"/>
  <c r="S1917" i="20"/>
  <c r="T1917" i="20"/>
  <c r="U1917" i="20"/>
  <c r="P1918" i="20"/>
  <c r="R1918" i="20"/>
  <c r="S1918" i="20"/>
  <c r="T1918" i="20"/>
  <c r="U1918" i="20"/>
  <c r="P1919" i="20"/>
  <c r="R1919" i="20"/>
  <c r="S1919" i="20"/>
  <c r="T1919" i="20"/>
  <c r="U1919" i="20"/>
  <c r="P1920" i="20"/>
  <c r="R1920" i="20"/>
  <c r="S1920" i="20"/>
  <c r="T1920" i="20"/>
  <c r="U1920" i="20"/>
  <c r="P1921" i="20"/>
  <c r="R1921" i="20"/>
  <c r="S1921" i="20"/>
  <c r="T1921" i="20"/>
  <c r="U1921" i="20"/>
  <c r="P1922" i="20"/>
  <c r="R1922" i="20"/>
  <c r="S1922" i="20"/>
  <c r="T1922" i="20"/>
  <c r="U1922" i="20"/>
  <c r="P1923" i="20"/>
  <c r="R1923" i="20"/>
  <c r="S1923" i="20"/>
  <c r="T1923" i="20"/>
  <c r="U1923" i="20"/>
  <c r="P1924" i="20"/>
  <c r="R1924" i="20"/>
  <c r="S1924" i="20"/>
  <c r="T1924" i="20"/>
  <c r="U1924" i="20"/>
  <c r="P1925" i="20"/>
  <c r="R1925" i="20"/>
  <c r="S1925" i="20"/>
  <c r="T1925" i="20"/>
  <c r="U1925" i="20"/>
  <c r="P1926" i="20"/>
  <c r="R1926" i="20"/>
  <c r="S1926" i="20"/>
  <c r="T1926" i="20"/>
  <c r="U1926" i="20"/>
  <c r="P1927" i="20"/>
  <c r="R1927" i="20"/>
  <c r="S1927" i="20"/>
  <c r="T1927" i="20"/>
  <c r="U1927" i="20"/>
  <c r="P1928" i="20"/>
  <c r="R1928" i="20"/>
  <c r="S1928" i="20"/>
  <c r="T1928" i="20"/>
  <c r="U1928" i="20"/>
  <c r="P1929" i="20"/>
  <c r="R1929" i="20"/>
  <c r="S1929" i="20"/>
  <c r="T1929" i="20"/>
  <c r="U1929" i="20"/>
  <c r="P1930" i="20"/>
  <c r="R1930" i="20"/>
  <c r="S1930" i="20"/>
  <c r="T1930" i="20"/>
  <c r="U1930" i="20"/>
  <c r="P1931" i="20"/>
  <c r="R1931" i="20"/>
  <c r="S1931" i="20"/>
  <c r="T1931" i="20"/>
  <c r="U1931" i="20"/>
  <c r="P1932" i="20"/>
  <c r="R1932" i="20"/>
  <c r="S1932" i="20"/>
  <c r="T1932" i="20"/>
  <c r="U1932" i="20"/>
  <c r="P1933" i="20"/>
  <c r="R1933" i="20"/>
  <c r="S1933" i="20"/>
  <c r="T1933" i="20"/>
  <c r="U1933" i="20"/>
  <c r="P1934" i="20"/>
  <c r="R1934" i="20"/>
  <c r="S1934" i="20"/>
  <c r="T1934" i="20"/>
  <c r="U1934" i="20"/>
  <c r="P1935" i="20"/>
  <c r="R1935" i="20"/>
  <c r="S1935" i="20"/>
  <c r="T1935" i="20"/>
  <c r="U1935" i="20"/>
  <c r="P1936" i="20"/>
  <c r="R1936" i="20"/>
  <c r="S1936" i="20"/>
  <c r="T1936" i="20"/>
  <c r="U1936" i="20"/>
  <c r="P1937" i="20"/>
  <c r="R1937" i="20"/>
  <c r="S1937" i="20"/>
  <c r="T1937" i="20"/>
  <c r="U1937" i="20"/>
  <c r="P1938" i="20"/>
  <c r="R1938" i="20"/>
  <c r="S1938" i="20"/>
  <c r="T1938" i="20"/>
  <c r="U1938" i="20"/>
  <c r="P1939" i="20"/>
  <c r="R1939" i="20"/>
  <c r="S1939" i="20"/>
  <c r="T1939" i="20"/>
  <c r="U1939" i="20"/>
  <c r="P1940" i="20"/>
  <c r="R1940" i="20"/>
  <c r="S1940" i="20"/>
  <c r="T1940" i="20"/>
  <c r="U1940" i="20"/>
  <c r="P1941" i="20"/>
  <c r="R1941" i="20"/>
  <c r="S1941" i="20"/>
  <c r="T1941" i="20"/>
  <c r="U1941" i="20"/>
  <c r="P1942" i="20"/>
  <c r="R1942" i="20"/>
  <c r="S1942" i="20"/>
  <c r="T1942" i="20"/>
  <c r="U1942" i="20"/>
  <c r="P1943" i="20"/>
  <c r="R1943" i="20"/>
  <c r="S1943" i="20"/>
  <c r="T1943" i="20"/>
  <c r="U1943" i="20"/>
  <c r="P1944" i="20"/>
  <c r="R1944" i="20"/>
  <c r="S1944" i="20"/>
  <c r="T1944" i="20"/>
  <c r="U1944" i="20"/>
  <c r="P1945" i="20"/>
  <c r="R1945" i="20"/>
  <c r="S1945" i="20"/>
  <c r="T1945" i="20"/>
  <c r="U1945" i="20"/>
  <c r="P1946" i="20"/>
  <c r="R1946" i="20"/>
  <c r="S1946" i="20"/>
  <c r="T1946" i="20"/>
  <c r="U1946" i="20"/>
  <c r="P1947" i="20"/>
  <c r="R1947" i="20"/>
  <c r="S1947" i="20"/>
  <c r="T1947" i="20"/>
  <c r="U1947" i="20"/>
  <c r="P1948" i="20"/>
  <c r="R1948" i="20"/>
  <c r="S1948" i="20"/>
  <c r="T1948" i="20"/>
  <c r="U1948" i="20"/>
  <c r="P1949" i="20"/>
  <c r="R1949" i="20"/>
  <c r="S1949" i="20"/>
  <c r="T1949" i="20"/>
  <c r="U1949" i="20"/>
  <c r="P1950" i="20"/>
  <c r="R1950" i="20"/>
  <c r="S1950" i="20"/>
  <c r="T1950" i="20"/>
  <c r="U1950" i="20"/>
  <c r="P1951" i="20"/>
  <c r="R1951" i="20"/>
  <c r="S1951" i="20"/>
  <c r="T1951" i="20"/>
  <c r="U1951" i="20"/>
  <c r="P1952" i="20"/>
  <c r="R1952" i="20"/>
  <c r="S1952" i="20"/>
  <c r="T1952" i="20"/>
  <c r="U1952" i="20"/>
  <c r="P1953" i="20"/>
  <c r="R1953" i="20"/>
  <c r="S1953" i="20"/>
  <c r="T1953" i="20"/>
  <c r="U1953" i="20"/>
  <c r="P1954" i="20"/>
  <c r="R1954" i="20"/>
  <c r="S1954" i="20"/>
  <c r="T1954" i="20"/>
  <c r="U1954" i="20"/>
  <c r="P1955" i="20"/>
  <c r="R1955" i="20"/>
  <c r="S1955" i="20"/>
  <c r="T1955" i="20"/>
  <c r="U1955" i="20"/>
  <c r="P1956" i="20"/>
  <c r="R1956" i="20"/>
  <c r="S1956" i="20"/>
  <c r="T1956" i="20"/>
  <c r="U1956" i="20"/>
  <c r="P1957" i="20"/>
  <c r="R1957" i="20"/>
  <c r="S1957" i="20"/>
  <c r="T1957" i="20"/>
  <c r="U1957" i="20"/>
  <c r="P1958" i="20"/>
  <c r="R1958" i="20"/>
  <c r="S1958" i="20"/>
  <c r="T1958" i="20"/>
  <c r="U1958" i="20"/>
  <c r="P1959" i="20"/>
  <c r="R1959" i="20"/>
  <c r="S1959" i="20"/>
  <c r="T1959" i="20"/>
  <c r="U1959" i="20"/>
  <c r="P1960" i="20"/>
  <c r="R1960" i="20"/>
  <c r="S1960" i="20"/>
  <c r="T1960" i="20"/>
  <c r="U1960" i="20"/>
  <c r="P1961" i="20"/>
  <c r="R1961" i="20"/>
  <c r="S1961" i="20"/>
  <c r="T1961" i="20"/>
  <c r="U1961" i="20"/>
  <c r="P1962" i="20"/>
  <c r="R1962" i="20"/>
  <c r="S1962" i="20"/>
  <c r="T1962" i="20"/>
  <c r="U1962" i="20"/>
  <c r="P1963" i="20"/>
  <c r="R1963" i="20"/>
  <c r="S1963" i="20"/>
  <c r="T1963" i="20"/>
  <c r="U1963" i="20"/>
  <c r="P1964" i="20"/>
  <c r="R1964" i="20"/>
  <c r="S1964" i="20"/>
  <c r="T1964" i="20"/>
  <c r="U1964" i="20"/>
  <c r="P1965" i="20"/>
  <c r="R1965" i="20"/>
  <c r="S1965" i="20"/>
  <c r="T1965" i="20"/>
  <c r="U1965" i="20"/>
  <c r="P1966" i="20"/>
  <c r="R1966" i="20"/>
  <c r="S1966" i="20"/>
  <c r="T1966" i="20"/>
  <c r="U1966" i="20"/>
  <c r="P1967" i="20"/>
  <c r="R1967" i="20"/>
  <c r="S1967" i="20"/>
  <c r="T1967" i="20"/>
  <c r="U1967" i="20"/>
  <c r="P1968" i="20"/>
  <c r="R1968" i="20"/>
  <c r="S1968" i="20"/>
  <c r="T1968" i="20"/>
  <c r="U1968" i="20"/>
  <c r="P1969" i="20"/>
  <c r="R1969" i="20"/>
  <c r="S1969" i="20"/>
  <c r="T1969" i="20"/>
  <c r="U1969" i="20"/>
  <c r="P1970" i="20"/>
  <c r="R1970" i="20"/>
  <c r="S1970" i="20"/>
  <c r="T1970" i="20"/>
  <c r="U1970" i="20"/>
  <c r="P1971" i="20"/>
  <c r="R1971" i="20"/>
  <c r="S1971" i="20"/>
  <c r="T1971" i="20"/>
  <c r="U1971" i="20"/>
  <c r="P1972" i="20"/>
  <c r="R1972" i="20"/>
  <c r="S1972" i="20"/>
  <c r="T1972" i="20"/>
  <c r="U1972" i="20"/>
  <c r="P1973" i="20"/>
  <c r="R1973" i="20"/>
  <c r="S1973" i="20"/>
  <c r="T1973" i="20"/>
  <c r="U1973" i="20"/>
  <c r="P1974" i="20"/>
  <c r="R1974" i="20"/>
  <c r="S1974" i="20"/>
  <c r="T1974" i="20"/>
  <c r="U1974" i="20"/>
  <c r="P1975" i="20"/>
  <c r="R1975" i="20"/>
  <c r="S1975" i="20"/>
  <c r="T1975" i="20"/>
  <c r="U1975" i="20"/>
  <c r="P1976" i="20"/>
  <c r="R1976" i="20"/>
  <c r="S1976" i="20"/>
  <c r="T1976" i="20"/>
  <c r="U1976" i="20"/>
  <c r="P1977" i="20"/>
  <c r="R1977" i="20"/>
  <c r="S1977" i="20"/>
  <c r="T1977" i="20"/>
  <c r="U1977" i="20"/>
  <c r="P1978" i="20"/>
  <c r="R1978" i="20"/>
  <c r="S1978" i="20"/>
  <c r="T1978" i="20"/>
  <c r="U1978" i="20"/>
  <c r="P1979" i="20"/>
  <c r="R1979" i="20"/>
  <c r="S1979" i="20"/>
  <c r="T1979" i="20"/>
  <c r="U1979" i="20"/>
  <c r="P1980" i="20"/>
  <c r="R1980" i="20"/>
  <c r="S1980" i="20"/>
  <c r="T1980" i="20"/>
  <c r="U1980" i="20"/>
  <c r="P1981" i="20"/>
  <c r="R1981" i="20"/>
  <c r="S1981" i="20"/>
  <c r="T1981" i="20"/>
  <c r="U1981" i="20"/>
  <c r="P1982" i="20"/>
  <c r="R1982" i="20"/>
  <c r="S1982" i="20"/>
  <c r="T1982" i="20"/>
  <c r="U1982" i="20"/>
  <c r="P1983" i="20"/>
  <c r="R1983" i="20"/>
  <c r="S1983" i="20"/>
  <c r="T1983" i="20"/>
  <c r="U1983" i="20"/>
  <c r="P1984" i="20"/>
  <c r="R1984" i="20"/>
  <c r="S1984" i="20"/>
  <c r="T1984" i="20"/>
  <c r="U1984" i="20"/>
  <c r="P1985" i="20"/>
  <c r="R1985" i="20"/>
  <c r="S1985" i="20"/>
  <c r="T1985" i="20"/>
  <c r="U1985" i="20"/>
  <c r="P1986" i="20"/>
  <c r="R1986" i="20"/>
  <c r="S1986" i="20"/>
  <c r="T1986" i="20"/>
  <c r="U1986" i="20"/>
  <c r="P1987" i="20"/>
  <c r="R1987" i="20"/>
  <c r="S1987" i="20"/>
  <c r="T1987" i="20"/>
  <c r="U1987" i="20"/>
  <c r="P1988" i="20"/>
  <c r="R1988" i="20"/>
  <c r="S1988" i="20"/>
  <c r="T1988" i="20"/>
  <c r="U1988" i="20"/>
  <c r="P1989" i="20"/>
  <c r="R1989" i="20"/>
  <c r="S1989" i="20"/>
  <c r="T1989" i="20"/>
  <c r="U1989" i="20"/>
  <c r="P1990" i="20"/>
  <c r="R1990" i="20"/>
  <c r="S1990" i="20"/>
  <c r="T1990" i="20"/>
  <c r="U1990" i="20"/>
  <c r="P1991" i="20"/>
  <c r="R1991" i="20"/>
  <c r="S1991" i="20"/>
  <c r="T1991" i="20"/>
  <c r="U1991" i="20"/>
  <c r="P1992" i="20"/>
  <c r="R1992" i="20"/>
  <c r="S1992" i="20"/>
  <c r="T1992" i="20"/>
  <c r="U1992" i="20"/>
  <c r="P1993" i="20"/>
  <c r="R1993" i="20"/>
  <c r="S1993" i="20"/>
  <c r="T1993" i="20"/>
  <c r="U1993" i="20"/>
  <c r="P1994" i="20"/>
  <c r="R1994" i="20"/>
  <c r="S1994" i="20"/>
  <c r="T1994" i="20"/>
  <c r="U1994" i="20"/>
  <c r="P1995" i="20"/>
  <c r="R1995" i="20"/>
  <c r="S1995" i="20"/>
  <c r="T1995" i="20"/>
  <c r="U1995" i="20"/>
  <c r="P1996" i="20"/>
  <c r="R1996" i="20"/>
  <c r="S1996" i="20"/>
  <c r="T1996" i="20"/>
  <c r="U1996" i="20"/>
  <c r="P1997" i="20"/>
  <c r="R1997" i="20"/>
  <c r="S1997" i="20"/>
  <c r="T1997" i="20"/>
  <c r="U1997" i="20"/>
  <c r="P1998" i="20"/>
  <c r="R1998" i="20"/>
  <c r="S1998" i="20"/>
  <c r="T1998" i="20"/>
  <c r="U1998" i="20"/>
  <c r="P1999" i="20"/>
  <c r="R1999" i="20"/>
  <c r="S1999" i="20"/>
  <c r="T1999" i="20"/>
  <c r="U1999" i="20"/>
  <c r="P2000" i="20"/>
  <c r="R2000" i="20"/>
  <c r="S2000" i="20"/>
  <c r="T2000" i="20"/>
  <c r="U2000" i="20"/>
  <c r="P2001" i="20"/>
  <c r="R2001" i="20"/>
  <c r="S2001" i="20"/>
  <c r="T2001" i="20"/>
  <c r="U2001" i="20"/>
  <c r="P2002" i="20"/>
  <c r="R2002" i="20"/>
  <c r="S2002" i="20"/>
  <c r="T2002" i="20"/>
  <c r="U2002" i="20"/>
  <c r="P2003" i="20"/>
  <c r="R2003" i="20"/>
  <c r="S2003" i="20"/>
  <c r="T2003" i="20"/>
  <c r="U2003" i="20"/>
  <c r="P2004" i="20"/>
  <c r="R2004" i="20"/>
  <c r="S2004" i="20"/>
  <c r="T2004" i="20"/>
  <c r="U2004" i="20"/>
  <c r="P2005" i="20"/>
  <c r="R2005" i="20"/>
  <c r="S2005" i="20"/>
  <c r="T2005" i="20"/>
  <c r="U2005" i="20"/>
  <c r="P2006" i="20"/>
  <c r="R2006" i="20"/>
  <c r="S2006" i="20"/>
  <c r="T2006" i="20"/>
  <c r="U2006" i="20"/>
  <c r="P2007" i="20"/>
  <c r="R2007" i="20"/>
  <c r="S2007" i="20"/>
  <c r="T2007" i="20"/>
  <c r="U2007" i="20"/>
  <c r="P2008" i="20"/>
  <c r="R2008" i="20"/>
  <c r="S2008" i="20"/>
  <c r="T2008" i="20"/>
  <c r="U2008" i="20"/>
  <c r="P2009" i="20"/>
  <c r="R2009" i="20"/>
  <c r="S2009" i="20"/>
  <c r="T2009" i="20"/>
  <c r="U2009" i="20"/>
  <c r="P2010" i="20"/>
  <c r="R2010" i="20"/>
  <c r="S2010" i="20"/>
  <c r="T2010" i="20"/>
  <c r="U2010" i="20"/>
  <c r="P2011" i="20"/>
  <c r="R2011" i="20"/>
  <c r="S2011" i="20"/>
  <c r="T2011" i="20"/>
  <c r="U2011" i="20"/>
  <c r="P2012" i="20"/>
  <c r="R2012" i="20"/>
  <c r="S2012" i="20"/>
  <c r="T2012" i="20"/>
  <c r="U2012" i="20"/>
  <c r="P2013" i="20"/>
  <c r="R2013" i="20"/>
  <c r="S2013" i="20"/>
  <c r="T2013" i="20"/>
  <c r="U2013" i="20"/>
  <c r="P2014" i="20"/>
  <c r="R2014" i="20"/>
  <c r="S2014" i="20"/>
  <c r="T2014" i="20"/>
  <c r="U2014" i="20"/>
  <c r="P2015" i="20"/>
  <c r="R2015" i="20"/>
  <c r="S2015" i="20"/>
  <c r="T2015" i="20"/>
  <c r="U2015" i="20"/>
  <c r="P2016" i="20"/>
  <c r="R2016" i="20"/>
  <c r="S2016" i="20"/>
  <c r="T2016" i="20"/>
  <c r="U2016" i="20"/>
  <c r="P2017" i="20"/>
  <c r="R2017" i="20"/>
  <c r="S2017" i="20"/>
  <c r="T2017" i="20"/>
  <c r="U2017" i="20"/>
  <c r="P2018" i="20"/>
  <c r="R2018" i="20"/>
  <c r="S2018" i="20"/>
  <c r="T2018" i="20"/>
  <c r="U2018" i="20"/>
  <c r="P2019" i="20"/>
  <c r="R2019" i="20"/>
  <c r="S2019" i="20"/>
  <c r="T2019" i="20"/>
  <c r="U2019" i="20"/>
  <c r="P2020" i="20"/>
  <c r="R2020" i="20"/>
  <c r="S2020" i="20"/>
  <c r="T2020" i="20"/>
  <c r="U2020" i="20"/>
  <c r="P2021" i="20"/>
  <c r="R2021" i="20"/>
  <c r="S2021" i="20"/>
  <c r="T2021" i="20"/>
  <c r="U2021" i="20"/>
  <c r="P2022" i="20"/>
  <c r="R2022" i="20"/>
  <c r="S2022" i="20"/>
  <c r="T2022" i="20"/>
  <c r="U2022" i="20"/>
  <c r="P2023" i="20"/>
  <c r="R2023" i="20"/>
  <c r="S2023" i="20"/>
  <c r="T2023" i="20"/>
  <c r="U2023" i="20"/>
  <c r="P2024" i="20"/>
  <c r="R2024" i="20"/>
  <c r="S2024" i="20"/>
  <c r="T2024" i="20"/>
  <c r="U2024" i="20"/>
  <c r="P2025" i="20"/>
  <c r="R2025" i="20"/>
  <c r="S2025" i="20"/>
  <c r="T2025" i="20"/>
  <c r="U2025" i="20"/>
  <c r="P2026" i="20"/>
  <c r="R2026" i="20"/>
  <c r="S2026" i="20"/>
  <c r="T2026" i="20"/>
  <c r="U2026" i="20"/>
  <c r="P2027" i="20"/>
  <c r="R2027" i="20"/>
  <c r="S2027" i="20"/>
  <c r="T2027" i="20"/>
  <c r="U2027" i="20"/>
  <c r="P2028" i="20"/>
  <c r="R2028" i="20"/>
  <c r="S2028" i="20"/>
  <c r="T2028" i="20"/>
  <c r="U2028" i="20"/>
  <c r="P2029" i="20"/>
  <c r="R2029" i="20"/>
  <c r="S2029" i="20"/>
  <c r="T2029" i="20"/>
  <c r="U2029" i="20"/>
  <c r="P2030" i="20"/>
  <c r="R2030" i="20"/>
  <c r="S2030" i="20"/>
  <c r="T2030" i="20"/>
  <c r="U2030" i="20"/>
  <c r="P2031" i="20"/>
  <c r="R2031" i="20"/>
  <c r="S2031" i="20"/>
  <c r="T2031" i="20"/>
  <c r="U2031" i="20"/>
  <c r="P2032" i="20"/>
  <c r="R2032" i="20"/>
  <c r="S2032" i="20"/>
  <c r="T2032" i="20"/>
  <c r="U2032" i="20"/>
  <c r="P2033" i="20"/>
  <c r="R2033" i="20"/>
  <c r="S2033" i="20"/>
  <c r="T2033" i="20"/>
  <c r="U2033" i="20"/>
  <c r="P2034" i="20"/>
  <c r="R2034" i="20"/>
  <c r="S2034" i="20"/>
  <c r="T2034" i="20"/>
  <c r="U2034" i="20"/>
  <c r="P2035" i="20"/>
  <c r="R2035" i="20"/>
  <c r="S2035" i="20"/>
  <c r="T2035" i="20"/>
  <c r="U2035" i="20"/>
  <c r="P2036" i="20"/>
  <c r="R2036" i="20"/>
  <c r="S2036" i="20"/>
  <c r="T2036" i="20"/>
  <c r="U2036" i="20"/>
  <c r="P2037" i="20"/>
  <c r="R2037" i="20"/>
  <c r="S2037" i="20"/>
  <c r="T2037" i="20"/>
  <c r="U2037" i="20"/>
  <c r="P2038" i="20"/>
  <c r="R2038" i="20"/>
  <c r="S2038" i="20"/>
  <c r="T2038" i="20"/>
  <c r="U2038" i="20"/>
  <c r="P2039" i="20"/>
  <c r="R2039" i="20"/>
  <c r="S2039" i="20"/>
  <c r="T2039" i="20"/>
  <c r="U2039" i="20"/>
  <c r="P2040" i="20"/>
  <c r="R2040" i="20"/>
  <c r="S2040" i="20"/>
  <c r="T2040" i="20"/>
  <c r="U2040" i="20"/>
  <c r="P2041" i="20"/>
  <c r="R2041" i="20"/>
  <c r="S2041" i="20"/>
  <c r="T2041" i="20"/>
  <c r="U2041" i="20"/>
  <c r="P2042" i="20"/>
  <c r="R2042" i="20"/>
  <c r="S2042" i="20"/>
  <c r="T2042" i="20"/>
  <c r="U2042" i="20"/>
  <c r="P2043" i="20"/>
  <c r="R2043" i="20"/>
  <c r="S2043" i="20"/>
  <c r="T2043" i="20"/>
  <c r="U2043" i="20"/>
  <c r="P2044" i="20"/>
  <c r="R2044" i="20"/>
  <c r="S2044" i="20"/>
  <c r="T2044" i="20"/>
  <c r="U2044" i="20"/>
  <c r="P2045" i="20"/>
  <c r="R2045" i="20"/>
  <c r="S2045" i="20"/>
  <c r="T2045" i="20"/>
  <c r="U2045" i="20"/>
  <c r="P2046" i="20"/>
  <c r="R2046" i="20"/>
  <c r="S2046" i="20"/>
  <c r="T2046" i="20"/>
  <c r="U2046" i="20"/>
  <c r="P2047" i="20"/>
  <c r="R2047" i="20"/>
  <c r="S2047" i="20"/>
  <c r="T2047" i="20"/>
  <c r="U2047" i="20"/>
  <c r="P2048" i="20"/>
  <c r="R2048" i="20"/>
  <c r="S2048" i="20"/>
  <c r="T2048" i="20"/>
  <c r="U2048" i="20"/>
  <c r="P2049" i="20"/>
  <c r="R2049" i="20"/>
  <c r="S2049" i="20"/>
  <c r="T2049" i="20"/>
  <c r="U2049" i="20"/>
  <c r="P2050" i="20"/>
  <c r="R2050" i="20"/>
  <c r="S2050" i="20"/>
  <c r="T2050" i="20"/>
  <c r="U2050" i="20"/>
  <c r="P2051" i="20"/>
  <c r="R2051" i="20"/>
  <c r="S2051" i="20"/>
  <c r="T2051" i="20"/>
  <c r="U2051" i="20"/>
  <c r="P2052" i="20"/>
  <c r="R2052" i="20"/>
  <c r="S2052" i="20"/>
  <c r="T2052" i="20"/>
  <c r="U2052" i="20"/>
  <c r="P2053" i="20"/>
  <c r="R2053" i="20"/>
  <c r="S2053" i="20"/>
  <c r="T2053" i="20"/>
  <c r="U2053" i="20"/>
  <c r="P2054" i="20"/>
  <c r="R2054" i="20"/>
  <c r="S2054" i="20"/>
  <c r="T2054" i="20"/>
  <c r="U2054" i="20"/>
  <c r="P2055" i="20"/>
  <c r="R2055" i="20"/>
  <c r="S2055" i="20"/>
  <c r="T2055" i="20"/>
  <c r="U2055" i="20"/>
  <c r="P2056" i="20"/>
  <c r="R2056" i="20"/>
  <c r="S2056" i="20"/>
  <c r="T2056" i="20"/>
  <c r="U2056" i="20"/>
  <c r="P2057" i="20"/>
  <c r="R2057" i="20"/>
  <c r="S2057" i="20"/>
  <c r="T2057" i="20"/>
  <c r="U2057" i="20"/>
  <c r="P2058" i="20"/>
  <c r="R2058" i="20"/>
  <c r="S2058" i="20"/>
  <c r="T2058" i="20"/>
  <c r="U2058" i="20"/>
  <c r="P2059" i="20"/>
  <c r="R2059" i="20"/>
  <c r="S2059" i="20"/>
  <c r="T2059" i="20"/>
  <c r="U2059" i="20"/>
  <c r="P2060" i="20"/>
  <c r="R2060" i="20"/>
  <c r="S2060" i="20"/>
  <c r="T2060" i="20"/>
  <c r="U2060" i="20"/>
  <c r="P2061" i="20"/>
  <c r="R2061" i="20"/>
  <c r="S2061" i="20"/>
  <c r="T2061" i="20"/>
  <c r="U2061" i="20"/>
  <c r="P2062" i="20"/>
  <c r="R2062" i="20"/>
  <c r="S2062" i="20"/>
  <c r="T2062" i="20"/>
  <c r="U2062" i="20"/>
  <c r="P2063" i="20"/>
  <c r="R2063" i="20"/>
  <c r="S2063" i="20"/>
  <c r="T2063" i="20"/>
  <c r="U2063" i="20"/>
  <c r="P2064" i="20"/>
  <c r="R2064" i="20"/>
  <c r="S2064" i="20"/>
  <c r="T2064" i="20"/>
  <c r="U2064" i="20"/>
  <c r="P2065" i="20"/>
  <c r="R2065" i="20"/>
  <c r="S2065" i="20"/>
  <c r="T2065" i="20"/>
  <c r="U2065" i="20"/>
  <c r="P2066" i="20"/>
  <c r="R2066" i="20"/>
  <c r="S2066" i="20"/>
  <c r="T2066" i="20"/>
  <c r="U2066" i="20"/>
  <c r="P2067" i="20"/>
  <c r="R2067" i="20"/>
  <c r="S2067" i="20"/>
  <c r="T2067" i="20"/>
  <c r="U2067" i="20"/>
  <c r="P2068" i="20"/>
  <c r="R2068" i="20"/>
  <c r="S2068" i="20"/>
  <c r="T2068" i="20"/>
  <c r="U2068" i="20"/>
  <c r="P2069" i="20"/>
  <c r="R2069" i="20"/>
  <c r="S2069" i="20"/>
  <c r="T2069" i="20"/>
  <c r="U2069" i="20"/>
  <c r="P2070" i="20"/>
  <c r="R2070" i="20"/>
  <c r="S2070" i="20"/>
  <c r="T2070" i="20"/>
  <c r="U2070" i="20"/>
  <c r="P2071" i="20"/>
  <c r="R2071" i="20"/>
  <c r="S2071" i="20"/>
  <c r="T2071" i="20"/>
  <c r="U2071" i="20"/>
  <c r="P2072" i="20"/>
  <c r="R2072" i="20"/>
  <c r="S2072" i="20"/>
  <c r="T2072" i="20"/>
  <c r="U2072" i="20"/>
  <c r="P2073" i="20"/>
  <c r="R2073" i="20"/>
  <c r="S2073" i="20"/>
  <c r="T2073" i="20"/>
  <c r="U2073" i="20"/>
  <c r="P2074" i="20"/>
  <c r="R2074" i="20"/>
  <c r="S2074" i="20"/>
  <c r="T2074" i="20"/>
  <c r="U2074" i="20"/>
  <c r="P2075" i="20"/>
  <c r="R2075" i="20"/>
  <c r="S2075" i="20"/>
  <c r="T2075" i="20"/>
  <c r="U2075" i="20"/>
  <c r="P2076" i="20"/>
  <c r="R2076" i="20"/>
  <c r="S2076" i="20"/>
  <c r="T2076" i="20"/>
  <c r="U2076" i="20"/>
  <c r="P2077" i="20"/>
  <c r="R2077" i="20"/>
  <c r="S2077" i="20"/>
  <c r="T2077" i="20"/>
  <c r="U2077" i="20"/>
  <c r="P2078" i="20"/>
  <c r="R2078" i="20"/>
  <c r="S2078" i="20"/>
  <c r="T2078" i="20"/>
  <c r="U2078" i="20"/>
  <c r="P2079" i="20"/>
  <c r="R2079" i="20"/>
  <c r="S2079" i="20"/>
  <c r="T2079" i="20"/>
  <c r="U2079" i="20"/>
  <c r="P2080" i="20"/>
  <c r="R2080" i="20"/>
  <c r="S2080" i="20"/>
  <c r="T2080" i="20"/>
  <c r="U2080" i="20"/>
  <c r="P2081" i="20"/>
  <c r="R2081" i="20"/>
  <c r="S2081" i="20"/>
  <c r="T2081" i="20"/>
  <c r="U2081" i="20"/>
  <c r="P2082" i="20"/>
  <c r="R2082" i="20"/>
  <c r="S2082" i="20"/>
  <c r="T2082" i="20"/>
  <c r="U2082" i="20"/>
  <c r="P2083" i="20"/>
  <c r="R2083" i="20"/>
  <c r="S2083" i="20"/>
  <c r="T2083" i="20"/>
  <c r="U2083" i="20"/>
  <c r="P2084" i="20"/>
  <c r="R2084" i="20"/>
  <c r="S2084" i="20"/>
  <c r="T2084" i="20"/>
  <c r="U2084" i="20"/>
  <c r="P2085" i="20"/>
  <c r="R2085" i="20"/>
  <c r="S2085" i="20"/>
  <c r="T2085" i="20"/>
  <c r="U2085" i="20"/>
  <c r="P2086" i="20"/>
  <c r="R2086" i="20"/>
  <c r="S2086" i="20"/>
  <c r="T2086" i="20"/>
  <c r="U2086" i="20"/>
  <c r="P2087" i="20"/>
  <c r="R2087" i="20"/>
  <c r="S2087" i="20"/>
  <c r="T2087" i="20"/>
  <c r="U2087" i="20"/>
  <c r="P2088" i="20"/>
  <c r="R2088" i="20"/>
  <c r="S2088" i="20"/>
  <c r="T2088" i="20"/>
  <c r="U2088" i="20"/>
  <c r="P2089" i="20"/>
  <c r="R2089" i="20"/>
  <c r="S2089" i="20"/>
  <c r="T2089" i="20"/>
  <c r="U2089" i="20"/>
  <c r="P2090" i="20"/>
  <c r="R2090" i="20"/>
  <c r="S2090" i="20"/>
  <c r="T2090" i="20"/>
  <c r="U2090" i="20"/>
  <c r="P2091" i="20"/>
  <c r="R2091" i="20"/>
  <c r="S2091" i="20"/>
  <c r="T2091" i="20"/>
  <c r="U2091" i="20"/>
  <c r="P2092" i="20"/>
  <c r="R2092" i="20"/>
  <c r="S2092" i="20"/>
  <c r="T2092" i="20"/>
  <c r="U2092" i="20"/>
  <c r="P2093" i="20"/>
  <c r="R2093" i="20"/>
  <c r="S2093" i="20"/>
  <c r="T2093" i="20"/>
  <c r="U2093" i="20"/>
  <c r="P2094" i="20"/>
  <c r="R2094" i="20"/>
  <c r="S2094" i="20"/>
  <c r="T2094" i="20"/>
  <c r="U2094" i="20"/>
  <c r="P2095" i="20"/>
  <c r="R2095" i="20"/>
  <c r="S2095" i="20"/>
  <c r="T2095" i="20"/>
  <c r="U2095" i="20"/>
  <c r="P2096" i="20"/>
  <c r="R2096" i="20"/>
  <c r="S2096" i="20"/>
  <c r="T2096" i="20"/>
  <c r="U2096" i="20"/>
  <c r="P2097" i="20"/>
  <c r="R2097" i="20"/>
  <c r="S2097" i="20"/>
  <c r="T2097" i="20"/>
  <c r="U2097" i="20"/>
  <c r="P2098" i="20"/>
  <c r="R2098" i="20"/>
  <c r="S2098" i="20"/>
  <c r="T2098" i="20"/>
  <c r="U2098" i="20"/>
  <c r="P2099" i="20"/>
  <c r="R2099" i="20"/>
  <c r="S2099" i="20"/>
  <c r="T2099" i="20"/>
  <c r="U2099" i="20"/>
  <c r="P2100" i="20"/>
  <c r="R2100" i="20"/>
  <c r="S2100" i="20"/>
  <c r="T2100" i="20"/>
  <c r="U2100" i="20"/>
  <c r="P2101" i="20"/>
  <c r="R2101" i="20"/>
  <c r="S2101" i="20"/>
  <c r="T2101" i="20"/>
  <c r="U2101" i="20"/>
  <c r="P2102" i="20"/>
  <c r="R2102" i="20"/>
  <c r="S2102" i="20"/>
  <c r="T2102" i="20"/>
  <c r="U2102" i="20"/>
  <c r="P2103" i="20"/>
  <c r="R2103" i="20"/>
  <c r="S2103" i="20"/>
  <c r="T2103" i="20"/>
  <c r="U2103" i="20"/>
  <c r="P2104" i="20"/>
  <c r="R2104" i="20"/>
  <c r="S2104" i="20"/>
  <c r="T2104" i="20"/>
  <c r="U2104" i="20"/>
  <c r="P2105" i="20"/>
  <c r="R2105" i="20"/>
  <c r="S2105" i="20"/>
  <c r="T2105" i="20"/>
  <c r="U2105" i="20"/>
  <c r="P2106" i="20"/>
  <c r="R2106" i="20"/>
  <c r="S2106" i="20"/>
  <c r="T2106" i="20"/>
  <c r="U2106" i="20"/>
  <c r="P2107" i="20"/>
  <c r="R2107" i="20"/>
  <c r="S2107" i="20"/>
  <c r="T2107" i="20"/>
  <c r="U2107" i="20"/>
  <c r="P2108" i="20"/>
  <c r="R2108" i="20"/>
  <c r="S2108" i="20"/>
  <c r="T2108" i="20"/>
  <c r="U2108" i="20"/>
  <c r="P2109" i="20"/>
  <c r="R2109" i="20"/>
  <c r="S2109" i="20"/>
  <c r="T2109" i="20"/>
  <c r="U2109" i="20"/>
  <c r="P2110" i="20"/>
  <c r="R2110" i="20"/>
  <c r="S2110" i="20"/>
  <c r="T2110" i="20"/>
  <c r="U2110" i="20"/>
  <c r="P2111" i="20"/>
  <c r="R2111" i="20"/>
  <c r="S2111" i="20"/>
  <c r="T2111" i="20"/>
  <c r="U2111" i="20"/>
  <c r="P2112" i="20"/>
  <c r="R2112" i="20"/>
  <c r="S2112" i="20"/>
  <c r="T2112" i="20"/>
  <c r="U2112" i="20"/>
  <c r="P2113" i="20"/>
  <c r="R2113" i="20"/>
  <c r="S2113" i="20"/>
  <c r="T2113" i="20"/>
  <c r="U2113" i="20"/>
  <c r="P2114" i="20"/>
  <c r="R2114" i="20"/>
  <c r="S2114" i="20"/>
  <c r="T2114" i="20"/>
  <c r="U2114" i="20"/>
  <c r="P2115" i="20"/>
  <c r="R2115" i="20"/>
  <c r="S2115" i="20"/>
  <c r="T2115" i="20"/>
  <c r="U2115" i="20"/>
  <c r="P2116" i="20"/>
  <c r="R2116" i="20"/>
  <c r="S2116" i="20"/>
  <c r="T2116" i="20"/>
  <c r="U2116" i="20"/>
  <c r="P2117" i="20"/>
  <c r="R2117" i="20"/>
  <c r="S2117" i="20"/>
  <c r="T2117" i="20"/>
  <c r="U2117" i="20"/>
  <c r="P2118" i="20"/>
  <c r="R2118" i="20"/>
  <c r="S2118" i="20"/>
  <c r="T2118" i="20"/>
  <c r="U2118" i="20"/>
  <c r="P2119" i="20"/>
  <c r="R2119" i="20"/>
  <c r="S2119" i="20"/>
  <c r="T2119" i="20"/>
  <c r="U2119" i="20"/>
  <c r="P2120" i="20"/>
  <c r="R2120" i="20"/>
  <c r="S2120" i="20"/>
  <c r="T2120" i="20"/>
  <c r="U2120" i="20"/>
  <c r="P2121" i="20"/>
  <c r="R2121" i="20"/>
  <c r="S2121" i="20"/>
  <c r="T2121" i="20"/>
  <c r="U2121" i="20"/>
  <c r="P2122" i="20"/>
  <c r="R2122" i="20"/>
  <c r="S2122" i="20"/>
  <c r="T2122" i="20"/>
  <c r="U2122" i="20"/>
  <c r="P2123" i="20"/>
  <c r="R2123" i="20"/>
  <c r="S2123" i="20"/>
  <c r="T2123" i="20"/>
  <c r="U2123" i="20"/>
  <c r="P2124" i="20"/>
  <c r="R2124" i="20"/>
  <c r="S2124" i="20"/>
  <c r="T2124" i="20"/>
  <c r="U2124" i="20"/>
  <c r="P2125" i="20"/>
  <c r="R2125" i="20"/>
  <c r="S2125" i="20"/>
  <c r="T2125" i="20"/>
  <c r="U2125" i="20"/>
  <c r="P2126" i="20"/>
  <c r="R2126" i="20"/>
  <c r="S2126" i="20"/>
  <c r="T2126" i="20"/>
  <c r="U2126" i="20"/>
  <c r="P2127" i="20"/>
  <c r="R2127" i="20"/>
  <c r="S2127" i="20"/>
  <c r="T2127" i="20"/>
  <c r="U2127" i="20"/>
  <c r="P2128" i="20"/>
  <c r="R2128" i="20"/>
  <c r="S2128" i="20"/>
  <c r="T2128" i="20"/>
  <c r="U2128" i="20"/>
  <c r="P2129" i="20"/>
  <c r="R2129" i="20"/>
  <c r="S2129" i="20"/>
  <c r="T2129" i="20"/>
  <c r="U2129" i="20"/>
  <c r="P2130" i="20"/>
  <c r="R2130" i="20"/>
  <c r="S2130" i="20"/>
  <c r="T2130" i="20"/>
  <c r="U2130" i="20"/>
  <c r="P2131" i="20"/>
  <c r="R2131" i="20"/>
  <c r="S2131" i="20"/>
  <c r="T2131" i="20"/>
  <c r="U2131" i="20"/>
  <c r="P2132" i="20"/>
  <c r="R2132" i="20"/>
  <c r="S2132" i="20"/>
  <c r="T2132" i="20"/>
  <c r="U2132" i="20"/>
  <c r="P2133" i="20"/>
  <c r="R2133" i="20"/>
  <c r="S2133" i="20"/>
  <c r="T2133" i="20"/>
  <c r="U2133" i="20"/>
  <c r="P2134" i="20"/>
  <c r="R2134" i="20"/>
  <c r="S2134" i="20"/>
  <c r="T2134" i="20"/>
  <c r="U2134" i="20"/>
  <c r="P2135" i="20"/>
  <c r="R2135" i="20"/>
  <c r="S2135" i="20"/>
  <c r="T2135" i="20"/>
  <c r="U2135" i="20"/>
  <c r="P2136" i="20"/>
  <c r="R2136" i="20"/>
  <c r="S2136" i="20"/>
  <c r="T2136" i="20"/>
  <c r="U2136" i="20"/>
  <c r="P2137" i="20"/>
  <c r="R2137" i="20"/>
  <c r="S2137" i="20"/>
  <c r="T2137" i="20"/>
  <c r="U2137" i="20"/>
  <c r="P2138" i="20"/>
  <c r="R2138" i="20"/>
  <c r="S2138" i="20"/>
  <c r="T2138" i="20"/>
  <c r="U2138" i="20"/>
  <c r="P2139" i="20"/>
  <c r="R2139" i="20"/>
  <c r="S2139" i="20"/>
  <c r="T2139" i="20"/>
  <c r="U2139" i="20"/>
  <c r="P2140" i="20"/>
  <c r="R2140" i="20"/>
  <c r="S2140" i="20"/>
  <c r="T2140" i="20"/>
  <c r="U2140" i="20"/>
  <c r="P2141" i="20"/>
  <c r="R2141" i="20"/>
  <c r="S2141" i="20"/>
  <c r="T2141" i="20"/>
  <c r="U2141" i="20"/>
  <c r="P2142" i="20"/>
  <c r="R2142" i="20"/>
  <c r="S2142" i="20"/>
  <c r="T2142" i="20"/>
  <c r="U2142" i="20"/>
  <c r="P2143" i="20"/>
  <c r="R2143" i="20"/>
  <c r="S2143" i="20"/>
  <c r="T2143" i="20"/>
  <c r="U2143" i="20"/>
  <c r="P2144" i="20"/>
  <c r="R2144" i="20"/>
  <c r="S2144" i="20"/>
  <c r="T2144" i="20"/>
  <c r="U2144" i="20"/>
  <c r="P2145" i="20"/>
  <c r="R2145" i="20"/>
  <c r="S2145" i="20"/>
  <c r="T2145" i="20"/>
  <c r="U2145" i="20"/>
  <c r="P2146" i="20"/>
  <c r="R2146" i="20"/>
  <c r="S2146" i="20"/>
  <c r="T2146" i="20"/>
  <c r="U2146" i="20"/>
  <c r="P2147" i="20"/>
  <c r="R2147" i="20"/>
  <c r="S2147" i="20"/>
  <c r="T2147" i="20"/>
  <c r="U2147" i="20"/>
  <c r="P2148" i="20"/>
  <c r="R2148" i="20"/>
  <c r="S2148" i="20"/>
  <c r="T2148" i="20"/>
  <c r="U2148" i="20"/>
  <c r="P2149" i="20"/>
  <c r="R2149" i="20"/>
  <c r="S2149" i="20"/>
  <c r="T2149" i="20"/>
  <c r="U2149" i="20"/>
  <c r="P2150" i="20"/>
  <c r="R2150" i="20"/>
  <c r="S2150" i="20"/>
  <c r="T2150" i="20"/>
  <c r="U2150" i="20"/>
  <c r="P2151" i="20"/>
  <c r="R2151" i="20"/>
  <c r="S2151" i="20"/>
  <c r="T2151" i="20"/>
  <c r="U2151" i="20"/>
  <c r="P2152" i="20"/>
  <c r="R2152" i="20"/>
  <c r="S2152" i="20"/>
  <c r="T2152" i="20"/>
  <c r="U2152" i="20"/>
  <c r="P2153" i="20"/>
  <c r="R2153" i="20"/>
  <c r="S2153" i="20"/>
  <c r="T2153" i="20"/>
  <c r="U2153" i="20"/>
  <c r="P2154" i="20"/>
  <c r="R2154" i="20"/>
  <c r="S2154" i="20"/>
  <c r="T2154" i="20"/>
  <c r="U2154" i="20"/>
  <c r="P2155" i="20"/>
  <c r="R2155" i="20"/>
  <c r="S2155" i="20"/>
  <c r="T2155" i="20"/>
  <c r="U2155" i="20"/>
  <c r="P2156" i="20"/>
  <c r="R2156" i="20"/>
  <c r="S2156" i="20"/>
  <c r="T2156" i="20"/>
  <c r="U2156" i="20"/>
  <c r="P2157" i="20"/>
  <c r="R2157" i="20"/>
  <c r="S2157" i="20"/>
  <c r="T2157" i="20"/>
  <c r="U2157" i="20"/>
  <c r="P2158" i="20"/>
  <c r="R2158" i="20"/>
  <c r="S2158" i="20"/>
  <c r="T2158" i="20"/>
  <c r="U2158" i="20"/>
  <c r="P2159" i="20"/>
  <c r="R2159" i="20"/>
  <c r="S2159" i="20"/>
  <c r="T2159" i="20"/>
  <c r="U2159" i="20"/>
  <c r="P2160" i="20"/>
  <c r="R2160" i="20"/>
  <c r="S2160" i="20"/>
  <c r="T2160" i="20"/>
  <c r="U2160" i="20"/>
  <c r="P2161" i="20"/>
  <c r="R2161" i="20"/>
  <c r="S2161" i="20"/>
  <c r="T2161" i="20"/>
  <c r="U2161" i="20"/>
  <c r="P2162" i="20"/>
  <c r="R2162" i="20"/>
  <c r="S2162" i="20"/>
  <c r="T2162" i="20"/>
  <c r="U2162" i="20"/>
  <c r="P2163" i="20"/>
  <c r="R2163" i="20"/>
  <c r="S2163" i="20"/>
  <c r="T2163" i="20"/>
  <c r="U2163" i="20"/>
  <c r="P2164" i="20"/>
  <c r="R2164" i="20"/>
  <c r="S2164" i="20"/>
  <c r="T2164" i="20"/>
  <c r="U2164" i="20"/>
  <c r="P2165" i="20"/>
  <c r="R2165" i="20"/>
  <c r="S2165" i="20"/>
  <c r="T2165" i="20"/>
  <c r="U2165" i="20"/>
  <c r="P2166" i="20"/>
  <c r="R2166" i="20"/>
  <c r="S2166" i="20"/>
  <c r="T2166" i="20"/>
  <c r="U2166" i="20"/>
  <c r="P2167" i="20"/>
  <c r="R2167" i="20"/>
  <c r="S2167" i="20"/>
  <c r="T2167" i="20"/>
  <c r="U2167" i="20"/>
  <c r="P2168" i="20"/>
  <c r="R2168" i="20"/>
  <c r="S2168" i="20"/>
  <c r="T2168" i="20"/>
  <c r="U2168" i="20"/>
  <c r="P2169" i="20"/>
  <c r="R2169" i="20"/>
  <c r="S2169" i="20"/>
  <c r="T2169" i="20"/>
  <c r="U2169" i="20"/>
  <c r="P2170" i="20"/>
  <c r="R2170" i="20"/>
  <c r="S2170" i="20"/>
  <c r="T2170" i="20"/>
  <c r="U2170" i="20"/>
  <c r="P2171" i="20"/>
  <c r="R2171" i="20"/>
  <c r="S2171" i="20"/>
  <c r="T2171" i="20"/>
  <c r="U2171" i="20"/>
  <c r="P2172" i="20"/>
  <c r="R2172" i="20"/>
  <c r="S2172" i="20"/>
  <c r="T2172" i="20"/>
  <c r="U2172" i="20"/>
  <c r="P2173" i="20"/>
  <c r="R2173" i="20"/>
  <c r="S2173" i="20"/>
  <c r="T2173" i="20"/>
  <c r="U2173" i="20"/>
  <c r="P2174" i="20"/>
  <c r="R2174" i="20"/>
  <c r="S2174" i="20"/>
  <c r="T2174" i="20"/>
  <c r="U2174" i="20"/>
  <c r="P2175" i="20"/>
  <c r="R2175" i="20"/>
  <c r="S2175" i="20"/>
  <c r="T2175" i="20"/>
  <c r="U2175" i="20"/>
  <c r="P2176" i="20"/>
  <c r="R2176" i="20"/>
  <c r="S2176" i="20"/>
  <c r="T2176" i="20"/>
  <c r="U2176" i="20"/>
  <c r="P2177" i="20"/>
  <c r="R2177" i="20"/>
  <c r="S2177" i="20"/>
  <c r="T2177" i="20"/>
  <c r="U2177" i="20"/>
  <c r="P2178" i="20"/>
  <c r="R2178" i="20"/>
  <c r="S2178" i="20"/>
  <c r="T2178" i="20"/>
  <c r="U2178" i="20"/>
  <c r="P2179" i="20"/>
  <c r="R2179" i="20"/>
  <c r="S2179" i="20"/>
  <c r="T2179" i="20"/>
  <c r="U2179" i="20"/>
  <c r="P2180" i="20"/>
  <c r="R2180" i="20"/>
  <c r="S2180" i="20"/>
  <c r="T2180" i="20"/>
  <c r="U2180" i="20"/>
  <c r="P2181" i="20"/>
  <c r="R2181" i="20"/>
  <c r="S2181" i="20"/>
  <c r="T2181" i="20"/>
  <c r="U2181" i="20"/>
  <c r="P2182" i="20"/>
  <c r="R2182" i="20"/>
  <c r="S2182" i="20"/>
  <c r="T2182" i="20"/>
  <c r="U2182" i="20"/>
  <c r="P2183" i="20"/>
  <c r="R2183" i="20"/>
  <c r="S2183" i="20"/>
  <c r="T2183" i="20"/>
  <c r="U2183" i="20"/>
  <c r="P2184" i="20"/>
  <c r="R2184" i="20"/>
  <c r="S2184" i="20"/>
  <c r="T2184" i="20"/>
  <c r="U2184" i="20"/>
  <c r="P2185" i="20"/>
  <c r="R2185" i="20"/>
  <c r="S2185" i="20"/>
  <c r="T2185" i="20"/>
  <c r="U2185" i="20"/>
  <c r="P2186" i="20"/>
  <c r="R2186" i="20"/>
  <c r="S2186" i="20"/>
  <c r="T2186" i="20"/>
  <c r="U2186" i="20"/>
  <c r="P2187" i="20"/>
  <c r="R2187" i="20"/>
  <c r="S2187" i="20"/>
  <c r="T2187" i="20"/>
  <c r="U2187" i="20"/>
  <c r="P2188" i="20"/>
  <c r="R2188" i="20"/>
  <c r="S2188" i="20"/>
  <c r="T2188" i="20"/>
  <c r="U2188" i="20"/>
  <c r="P2189" i="20"/>
  <c r="R2189" i="20"/>
  <c r="S2189" i="20"/>
  <c r="T2189" i="20"/>
  <c r="U2189" i="20"/>
  <c r="P2190" i="20"/>
  <c r="R2190" i="20"/>
  <c r="S2190" i="20"/>
  <c r="T2190" i="20"/>
  <c r="U2190" i="20"/>
  <c r="P2191" i="20"/>
  <c r="R2191" i="20"/>
  <c r="S2191" i="20"/>
  <c r="T2191" i="20"/>
  <c r="U2191" i="20"/>
  <c r="P2192" i="20"/>
  <c r="R2192" i="20"/>
  <c r="S2192" i="20"/>
  <c r="T2192" i="20"/>
  <c r="U2192" i="20"/>
  <c r="P2193" i="20"/>
  <c r="R2193" i="20"/>
  <c r="S2193" i="20"/>
  <c r="T2193" i="20"/>
  <c r="U2193" i="20"/>
  <c r="P2194" i="20"/>
  <c r="R2194" i="20"/>
  <c r="S2194" i="20"/>
  <c r="T2194" i="20"/>
  <c r="U2194" i="20"/>
  <c r="P2195" i="20"/>
  <c r="R2195" i="20"/>
  <c r="S2195" i="20"/>
  <c r="T2195" i="20"/>
  <c r="U2195" i="20"/>
  <c r="P2196" i="20"/>
  <c r="R2196" i="20"/>
  <c r="S2196" i="20"/>
  <c r="T2196" i="20"/>
  <c r="U2196" i="20"/>
  <c r="P2197" i="20"/>
  <c r="R2197" i="20"/>
  <c r="S2197" i="20"/>
  <c r="T2197" i="20"/>
  <c r="U2197" i="20"/>
  <c r="P2198" i="20"/>
  <c r="R2198" i="20"/>
  <c r="S2198" i="20"/>
  <c r="T2198" i="20"/>
  <c r="U2198" i="20"/>
  <c r="P2199" i="20"/>
  <c r="R2199" i="20"/>
  <c r="S2199" i="20"/>
  <c r="T2199" i="20"/>
  <c r="U2199" i="20"/>
  <c r="P2200" i="20"/>
  <c r="R2200" i="20"/>
  <c r="S2200" i="20"/>
  <c r="T2200" i="20"/>
  <c r="U2200" i="20"/>
  <c r="P2201" i="20"/>
  <c r="R2201" i="20"/>
  <c r="S2201" i="20"/>
  <c r="T2201" i="20"/>
  <c r="U2201" i="20"/>
  <c r="P2202" i="20"/>
  <c r="R2202" i="20"/>
  <c r="S2202" i="20"/>
  <c r="T2202" i="20"/>
  <c r="U2202" i="20"/>
  <c r="P2203" i="20"/>
  <c r="R2203" i="20"/>
  <c r="S2203" i="20"/>
  <c r="T2203" i="20"/>
  <c r="U2203" i="20"/>
  <c r="P2204" i="20"/>
  <c r="R2204" i="20"/>
  <c r="S2204" i="20"/>
  <c r="T2204" i="20"/>
  <c r="U2204" i="20"/>
  <c r="P2205" i="20"/>
  <c r="R2205" i="20"/>
  <c r="S2205" i="20"/>
  <c r="T2205" i="20"/>
  <c r="U2205" i="20"/>
  <c r="P2206" i="20"/>
  <c r="R2206" i="20"/>
  <c r="S2206" i="20"/>
  <c r="T2206" i="20"/>
  <c r="U2206" i="20"/>
  <c r="P2207" i="20"/>
  <c r="R2207" i="20"/>
  <c r="S2207" i="20"/>
  <c r="T2207" i="20"/>
  <c r="U2207" i="20"/>
  <c r="P2208" i="20"/>
  <c r="R2208" i="20"/>
  <c r="S2208" i="20"/>
  <c r="T2208" i="20"/>
  <c r="U2208" i="20"/>
  <c r="P2209" i="20"/>
  <c r="R2209" i="20"/>
  <c r="S2209" i="20"/>
  <c r="T2209" i="20"/>
  <c r="U2209" i="20"/>
  <c r="P2210" i="20"/>
  <c r="R2210" i="20"/>
  <c r="S2210" i="20"/>
  <c r="T2210" i="20"/>
  <c r="U2210" i="20"/>
  <c r="P2211" i="20"/>
  <c r="R2211" i="20"/>
  <c r="S2211" i="20"/>
  <c r="T2211" i="20"/>
  <c r="U2211" i="20"/>
  <c r="P2212" i="20"/>
  <c r="R2212" i="20"/>
  <c r="S2212" i="20"/>
  <c r="T2212" i="20"/>
  <c r="U2212" i="20"/>
  <c r="P2213" i="20"/>
  <c r="R2213" i="20"/>
  <c r="S2213" i="20"/>
  <c r="T2213" i="20"/>
  <c r="U2213" i="20"/>
  <c r="P2214" i="20"/>
  <c r="R2214" i="20"/>
  <c r="S2214" i="20"/>
  <c r="T2214" i="20"/>
  <c r="U2214" i="20"/>
  <c r="P2215" i="20"/>
  <c r="R2215" i="20"/>
  <c r="S2215" i="20"/>
  <c r="T2215" i="20"/>
  <c r="U2215" i="20"/>
  <c r="P2216" i="20"/>
  <c r="R2216" i="20"/>
  <c r="S2216" i="20"/>
  <c r="T2216" i="20"/>
  <c r="U2216" i="20"/>
  <c r="P2217" i="20"/>
  <c r="R2217" i="20"/>
  <c r="S2217" i="20"/>
  <c r="T2217" i="20"/>
  <c r="U2217" i="20"/>
  <c r="P2218" i="20"/>
  <c r="R2218" i="20"/>
  <c r="S2218" i="20"/>
  <c r="T2218" i="20"/>
  <c r="U2218" i="20"/>
  <c r="P2219" i="20"/>
  <c r="R2219" i="20"/>
  <c r="S2219" i="20"/>
  <c r="T2219" i="20"/>
  <c r="U2219" i="20"/>
  <c r="P2220" i="20"/>
  <c r="R2220" i="20"/>
  <c r="S2220" i="20"/>
  <c r="T2220" i="20"/>
  <c r="U2220" i="20"/>
  <c r="P2221" i="20"/>
  <c r="R2221" i="20"/>
  <c r="S2221" i="20"/>
  <c r="T2221" i="20"/>
  <c r="U2221" i="20"/>
  <c r="P2222" i="20"/>
  <c r="R2222" i="20"/>
  <c r="S2222" i="20"/>
  <c r="T2222" i="20"/>
  <c r="U2222" i="20"/>
  <c r="P2223" i="20"/>
  <c r="R2223" i="20"/>
  <c r="S2223" i="20"/>
  <c r="T2223" i="20"/>
  <c r="U2223" i="20"/>
  <c r="P2224" i="20"/>
  <c r="R2224" i="20"/>
  <c r="S2224" i="20"/>
  <c r="T2224" i="20"/>
  <c r="U2224" i="20"/>
  <c r="P2225" i="20"/>
  <c r="R2225" i="20"/>
  <c r="S2225" i="20"/>
  <c r="T2225" i="20"/>
  <c r="U2225" i="20"/>
  <c r="P2226" i="20"/>
  <c r="R2226" i="20"/>
  <c r="S2226" i="20"/>
  <c r="T2226" i="20"/>
  <c r="U2226" i="20"/>
  <c r="P2227" i="20"/>
  <c r="R2227" i="20"/>
  <c r="S2227" i="20"/>
  <c r="T2227" i="20"/>
  <c r="U2227" i="20"/>
  <c r="P2228" i="20"/>
  <c r="R2228" i="20"/>
  <c r="S2228" i="20"/>
  <c r="T2228" i="20"/>
  <c r="U2228" i="20"/>
  <c r="P2229" i="20"/>
  <c r="R2229" i="20"/>
  <c r="S2229" i="20"/>
  <c r="T2229" i="20"/>
  <c r="U2229" i="20"/>
  <c r="P2230" i="20"/>
  <c r="R2230" i="20"/>
  <c r="S2230" i="20"/>
  <c r="T2230" i="20"/>
  <c r="U2230" i="20"/>
  <c r="P2231" i="20"/>
  <c r="R2231" i="20"/>
  <c r="S2231" i="20"/>
  <c r="T2231" i="20"/>
  <c r="U2231" i="20"/>
  <c r="P2232" i="20"/>
  <c r="R2232" i="20"/>
  <c r="S2232" i="20"/>
  <c r="T2232" i="20"/>
  <c r="U2232" i="20"/>
  <c r="P2233" i="20"/>
  <c r="R2233" i="20"/>
  <c r="S2233" i="20"/>
  <c r="T2233" i="20"/>
  <c r="U2233" i="20"/>
  <c r="P2234" i="20"/>
  <c r="R2234" i="20"/>
  <c r="S2234" i="20"/>
  <c r="T2234" i="20"/>
  <c r="U2234" i="20"/>
  <c r="P2235" i="20"/>
  <c r="R2235" i="20"/>
  <c r="S2235" i="20"/>
  <c r="T2235" i="20"/>
  <c r="U2235" i="20"/>
  <c r="P2236" i="20"/>
  <c r="R2236" i="20"/>
  <c r="S2236" i="20"/>
  <c r="T2236" i="20"/>
  <c r="U2236" i="20"/>
  <c r="P2237" i="20"/>
  <c r="R2237" i="20"/>
  <c r="S2237" i="20"/>
  <c r="T2237" i="20"/>
  <c r="U2237" i="20"/>
  <c r="P2238" i="20"/>
  <c r="R2238" i="20"/>
  <c r="S2238" i="20"/>
  <c r="T2238" i="20"/>
  <c r="U2238" i="20"/>
  <c r="P2239" i="20"/>
  <c r="R2239" i="20"/>
  <c r="S2239" i="20"/>
  <c r="T2239" i="20"/>
  <c r="U2239" i="20"/>
  <c r="P2240" i="20"/>
  <c r="R2240" i="20"/>
  <c r="S2240" i="20"/>
  <c r="T2240" i="20"/>
  <c r="U2240" i="20"/>
  <c r="P2241" i="20"/>
  <c r="R2241" i="20"/>
  <c r="S2241" i="20"/>
  <c r="T2241" i="20"/>
  <c r="U2241" i="20"/>
  <c r="P2242" i="20"/>
  <c r="R2242" i="20"/>
  <c r="S2242" i="20"/>
  <c r="T2242" i="20"/>
  <c r="U2242" i="20"/>
  <c r="P2243" i="20"/>
  <c r="R2243" i="20"/>
  <c r="S2243" i="20"/>
  <c r="T2243" i="20"/>
  <c r="U2243" i="20"/>
  <c r="P2244" i="20"/>
  <c r="R2244" i="20"/>
  <c r="S2244" i="20"/>
  <c r="T2244" i="20"/>
  <c r="U2244" i="20"/>
  <c r="P2245" i="20"/>
  <c r="R2245" i="20"/>
  <c r="S2245" i="20"/>
  <c r="T2245" i="20"/>
  <c r="U2245" i="20"/>
  <c r="P2246" i="20"/>
  <c r="R2246" i="20"/>
  <c r="S2246" i="20"/>
  <c r="T2246" i="20"/>
  <c r="U2246" i="20"/>
  <c r="P2247" i="20"/>
  <c r="R2247" i="20"/>
  <c r="S2247" i="20"/>
  <c r="T2247" i="20"/>
  <c r="U2247" i="20"/>
  <c r="P2248" i="20"/>
  <c r="R2248" i="20"/>
  <c r="S2248" i="20"/>
  <c r="T2248" i="20"/>
  <c r="U2248" i="20"/>
  <c r="P2249" i="20"/>
  <c r="R2249" i="20"/>
  <c r="S2249" i="20"/>
  <c r="T2249" i="20"/>
  <c r="U2249" i="20"/>
  <c r="P2250" i="20"/>
  <c r="R2250" i="20"/>
  <c r="S2250" i="20"/>
  <c r="T2250" i="20"/>
  <c r="U2250" i="20"/>
  <c r="P2251" i="20"/>
  <c r="R2251" i="20"/>
  <c r="S2251" i="20"/>
  <c r="T2251" i="20"/>
  <c r="U2251" i="20"/>
  <c r="P2252" i="20"/>
  <c r="R2252" i="20"/>
  <c r="S2252" i="20"/>
  <c r="T2252" i="20"/>
  <c r="U2252" i="20"/>
  <c r="P2253" i="20"/>
  <c r="R2253" i="20"/>
  <c r="S2253" i="20"/>
  <c r="T2253" i="20"/>
  <c r="U2253" i="20"/>
  <c r="P2254" i="20"/>
  <c r="R2254" i="20"/>
  <c r="S2254" i="20"/>
  <c r="T2254" i="20"/>
  <c r="U2254" i="20"/>
  <c r="P2255" i="20"/>
  <c r="R2255" i="20"/>
  <c r="S2255" i="20"/>
  <c r="T2255" i="20"/>
  <c r="U2255" i="20"/>
  <c r="P2256" i="20"/>
  <c r="R2256" i="20"/>
  <c r="S2256" i="20"/>
  <c r="T2256" i="20"/>
  <c r="U2256" i="20"/>
  <c r="P2257" i="20"/>
  <c r="R2257" i="20"/>
  <c r="S2257" i="20"/>
  <c r="T2257" i="20"/>
  <c r="U2257" i="20"/>
  <c r="P2258" i="20"/>
  <c r="R2258" i="20"/>
  <c r="S2258" i="20"/>
  <c r="T2258" i="20"/>
  <c r="U2258" i="20"/>
  <c r="P2259" i="20"/>
  <c r="R2259" i="20"/>
  <c r="S2259" i="20"/>
  <c r="T2259" i="20"/>
  <c r="U2259" i="20"/>
  <c r="P2260" i="20"/>
  <c r="R2260" i="20"/>
  <c r="S2260" i="20"/>
  <c r="T2260" i="20"/>
  <c r="U2260" i="20"/>
  <c r="P2261" i="20"/>
  <c r="R2261" i="20"/>
  <c r="S2261" i="20"/>
  <c r="T2261" i="20"/>
  <c r="U2261" i="20"/>
  <c r="P2262" i="20"/>
  <c r="R2262" i="20"/>
  <c r="S2262" i="20"/>
  <c r="T2262" i="20"/>
  <c r="U2262" i="20"/>
  <c r="P2263" i="20"/>
  <c r="R2263" i="20"/>
  <c r="S2263" i="20"/>
  <c r="T2263" i="20"/>
  <c r="U2263" i="20"/>
  <c r="P2264" i="20"/>
  <c r="R2264" i="20"/>
  <c r="S2264" i="20"/>
  <c r="T2264" i="20"/>
  <c r="U2264" i="20"/>
  <c r="P2265" i="20"/>
  <c r="R2265" i="20"/>
  <c r="S2265" i="20"/>
  <c r="T2265" i="20"/>
  <c r="U2265" i="20"/>
  <c r="P2266" i="20"/>
  <c r="R2266" i="20"/>
  <c r="S2266" i="20"/>
  <c r="T2266" i="20"/>
  <c r="U2266" i="20"/>
  <c r="P2267" i="20"/>
  <c r="R2267" i="20"/>
  <c r="S2267" i="20"/>
  <c r="T2267" i="20"/>
  <c r="U2267" i="20"/>
  <c r="P2268" i="20"/>
  <c r="R2268" i="20"/>
  <c r="S2268" i="20"/>
  <c r="T2268" i="20"/>
  <c r="U2268" i="20"/>
  <c r="P2269" i="20"/>
  <c r="R2269" i="20"/>
  <c r="S2269" i="20"/>
  <c r="T2269" i="20"/>
  <c r="U2269" i="20"/>
  <c r="P2270" i="20"/>
  <c r="R2270" i="20"/>
  <c r="S2270" i="20"/>
  <c r="T2270" i="20"/>
  <c r="U2270" i="20"/>
  <c r="P2271" i="20"/>
  <c r="R2271" i="20"/>
  <c r="S2271" i="20"/>
  <c r="T2271" i="20"/>
  <c r="U2271" i="20"/>
  <c r="P2272" i="20"/>
  <c r="R2272" i="20"/>
  <c r="S2272" i="20"/>
  <c r="T2272" i="20"/>
  <c r="U2272" i="20"/>
  <c r="P2273" i="20"/>
  <c r="R2273" i="20"/>
  <c r="S2273" i="20"/>
  <c r="T2273" i="20"/>
  <c r="U2273" i="20"/>
  <c r="P2274" i="20"/>
  <c r="R2274" i="20"/>
  <c r="S2274" i="20"/>
  <c r="T2274" i="20"/>
  <c r="U2274" i="20"/>
  <c r="P2275" i="20"/>
  <c r="R2275" i="20"/>
  <c r="S2275" i="20"/>
  <c r="T2275" i="20"/>
  <c r="U2275" i="20"/>
  <c r="P2276" i="20"/>
  <c r="R2276" i="20"/>
  <c r="S2276" i="20"/>
  <c r="T2276" i="20"/>
  <c r="U2276" i="20"/>
  <c r="P2277" i="20"/>
  <c r="R2277" i="20"/>
  <c r="S2277" i="20"/>
  <c r="T2277" i="20"/>
  <c r="U2277" i="20"/>
  <c r="P2278" i="20"/>
  <c r="R2278" i="20"/>
  <c r="S2278" i="20"/>
  <c r="T2278" i="20"/>
  <c r="U2278" i="20"/>
  <c r="P2279" i="20"/>
  <c r="R2279" i="20"/>
  <c r="S2279" i="20"/>
  <c r="T2279" i="20"/>
  <c r="U2279" i="20"/>
  <c r="P2280" i="20"/>
  <c r="R2280" i="20"/>
  <c r="S2280" i="20"/>
  <c r="T2280" i="20"/>
  <c r="U2280" i="20"/>
  <c r="P2281" i="20"/>
  <c r="R2281" i="20"/>
  <c r="S2281" i="20"/>
  <c r="T2281" i="20"/>
  <c r="U2281" i="20"/>
  <c r="P2282" i="20"/>
  <c r="R2282" i="20"/>
  <c r="S2282" i="20"/>
  <c r="T2282" i="20"/>
  <c r="U2282" i="20"/>
  <c r="P2283" i="20"/>
  <c r="R2283" i="20"/>
  <c r="S2283" i="20"/>
  <c r="T2283" i="20"/>
  <c r="U2283" i="20"/>
  <c r="P2284" i="20"/>
  <c r="R2284" i="20"/>
  <c r="S2284" i="20"/>
  <c r="T2284" i="20"/>
  <c r="U2284" i="20"/>
  <c r="P2285" i="20"/>
  <c r="R2285" i="20"/>
  <c r="S2285" i="20"/>
  <c r="T2285" i="20"/>
  <c r="U2285" i="20"/>
  <c r="P2286" i="20"/>
  <c r="R2286" i="20"/>
  <c r="S2286" i="20"/>
  <c r="T2286" i="20"/>
  <c r="U2286" i="20"/>
  <c r="P2287" i="20"/>
  <c r="R2287" i="20"/>
  <c r="S2287" i="20"/>
  <c r="T2287" i="20"/>
  <c r="U2287" i="20"/>
  <c r="P2288" i="20"/>
  <c r="R2288" i="20"/>
  <c r="S2288" i="20"/>
  <c r="T2288" i="20"/>
  <c r="U2288" i="20"/>
  <c r="P2289" i="20"/>
  <c r="R2289" i="20"/>
  <c r="S2289" i="20"/>
  <c r="T2289" i="20"/>
  <c r="U2289" i="20"/>
  <c r="P2290" i="20"/>
  <c r="R2290" i="20"/>
  <c r="S2290" i="20"/>
  <c r="T2290" i="20"/>
  <c r="U2290" i="20"/>
  <c r="P2291" i="20"/>
  <c r="R2291" i="20"/>
  <c r="S2291" i="20"/>
  <c r="T2291" i="20"/>
  <c r="U2291" i="20"/>
  <c r="P2292" i="20"/>
  <c r="R2292" i="20"/>
  <c r="S2292" i="20"/>
  <c r="T2292" i="20"/>
  <c r="U2292" i="20"/>
  <c r="P2293" i="20"/>
  <c r="R2293" i="20"/>
  <c r="S2293" i="20"/>
  <c r="T2293" i="20"/>
  <c r="U2293" i="20"/>
  <c r="P2294" i="20"/>
  <c r="R2294" i="20"/>
  <c r="S2294" i="20"/>
  <c r="T2294" i="20"/>
  <c r="U2294" i="20"/>
  <c r="P2295" i="20"/>
  <c r="R2295" i="20"/>
  <c r="S2295" i="20"/>
  <c r="T2295" i="20"/>
  <c r="U2295" i="20"/>
  <c r="P2296" i="20"/>
  <c r="R2296" i="20"/>
  <c r="S2296" i="20"/>
  <c r="T2296" i="20"/>
  <c r="U2296" i="20"/>
  <c r="P2297" i="20"/>
  <c r="R2297" i="20"/>
  <c r="S2297" i="20"/>
  <c r="T2297" i="20"/>
  <c r="U2297" i="20"/>
  <c r="P2298" i="20"/>
  <c r="R2298" i="20"/>
  <c r="S2298" i="20"/>
  <c r="T2298" i="20"/>
  <c r="U2298" i="20"/>
  <c r="P2299" i="20"/>
  <c r="R2299" i="20"/>
  <c r="S2299" i="20"/>
  <c r="T2299" i="20"/>
  <c r="U2299" i="20"/>
  <c r="P2300" i="20"/>
  <c r="R2300" i="20"/>
  <c r="S2300" i="20"/>
  <c r="T2300" i="20"/>
  <c r="U2300" i="20"/>
  <c r="P2301" i="20"/>
  <c r="R2301" i="20"/>
  <c r="S2301" i="20"/>
  <c r="T2301" i="20"/>
  <c r="U2301" i="20"/>
  <c r="P2302" i="20"/>
  <c r="R2302" i="20"/>
  <c r="S2302" i="20"/>
  <c r="T2302" i="20"/>
  <c r="U2302" i="20"/>
  <c r="P2303" i="20"/>
  <c r="R2303" i="20"/>
  <c r="S2303" i="20"/>
  <c r="T2303" i="20"/>
  <c r="U2303" i="20"/>
  <c r="P2304" i="20"/>
  <c r="R2304" i="20"/>
  <c r="S2304" i="20"/>
  <c r="T2304" i="20"/>
  <c r="U2304" i="20"/>
  <c r="P2305" i="20"/>
  <c r="R2305" i="20"/>
  <c r="S2305" i="20"/>
  <c r="T2305" i="20"/>
  <c r="U2305" i="20"/>
  <c r="P2306" i="20"/>
  <c r="R2306" i="20"/>
  <c r="S2306" i="20"/>
  <c r="T2306" i="20"/>
  <c r="U2306" i="20"/>
  <c r="P2307" i="20"/>
  <c r="R2307" i="20"/>
  <c r="S2307" i="20"/>
  <c r="T2307" i="20"/>
  <c r="U2307" i="20"/>
  <c r="P2308" i="20"/>
  <c r="R2308" i="20"/>
  <c r="S2308" i="20"/>
  <c r="T2308" i="20"/>
  <c r="U2308" i="20"/>
  <c r="P2309" i="20"/>
  <c r="R2309" i="20"/>
  <c r="S2309" i="20"/>
  <c r="T2309" i="20"/>
  <c r="U2309" i="20"/>
  <c r="P2310" i="20"/>
  <c r="R2310" i="20"/>
  <c r="S2310" i="20"/>
  <c r="T2310" i="20"/>
  <c r="U2310" i="20"/>
  <c r="P2311" i="20"/>
  <c r="R2311" i="20"/>
  <c r="S2311" i="20"/>
  <c r="T2311" i="20"/>
  <c r="U2311" i="20"/>
  <c r="P2312" i="20"/>
  <c r="R2312" i="20"/>
  <c r="S2312" i="20"/>
  <c r="T2312" i="20"/>
  <c r="U2312" i="20"/>
  <c r="P2313" i="20"/>
  <c r="R2313" i="20"/>
  <c r="S2313" i="20"/>
  <c r="T2313" i="20"/>
  <c r="U2313" i="20"/>
  <c r="P2314" i="20"/>
  <c r="R2314" i="20"/>
  <c r="S2314" i="20"/>
  <c r="T2314" i="20"/>
  <c r="U2314" i="20"/>
  <c r="P2315" i="20"/>
  <c r="R2315" i="20"/>
  <c r="S2315" i="20"/>
  <c r="T2315" i="20"/>
  <c r="U2315" i="20"/>
  <c r="P2316" i="20"/>
  <c r="R2316" i="20"/>
  <c r="S2316" i="20"/>
  <c r="T2316" i="20"/>
  <c r="U2316" i="20"/>
  <c r="P2317" i="20"/>
  <c r="R2317" i="20"/>
  <c r="S2317" i="20"/>
  <c r="T2317" i="20"/>
  <c r="U2317" i="20"/>
  <c r="P2318" i="20"/>
  <c r="R2318" i="20"/>
  <c r="S2318" i="20"/>
  <c r="T2318" i="20"/>
  <c r="U2318" i="20"/>
  <c r="P2319" i="20"/>
  <c r="R2319" i="20"/>
  <c r="S2319" i="20"/>
  <c r="T2319" i="20"/>
  <c r="U2319" i="20"/>
  <c r="P2320" i="20"/>
  <c r="R2320" i="20"/>
  <c r="S2320" i="20"/>
  <c r="T2320" i="20"/>
  <c r="U2320" i="20"/>
  <c r="P2321" i="20"/>
  <c r="R2321" i="20"/>
  <c r="S2321" i="20"/>
  <c r="T2321" i="20"/>
  <c r="U2321" i="20"/>
  <c r="P2322" i="20"/>
  <c r="R2322" i="20"/>
  <c r="S2322" i="20"/>
  <c r="T2322" i="20"/>
  <c r="U2322" i="20"/>
  <c r="P2323" i="20"/>
  <c r="R2323" i="20"/>
  <c r="S2323" i="20"/>
  <c r="T2323" i="20"/>
  <c r="U2323" i="20"/>
  <c r="P2324" i="20"/>
  <c r="R2324" i="20"/>
  <c r="S2324" i="20"/>
  <c r="T2324" i="20"/>
  <c r="U2324" i="20"/>
  <c r="P2325" i="20"/>
  <c r="R2325" i="20"/>
  <c r="S2325" i="20"/>
  <c r="T2325" i="20"/>
  <c r="U2325" i="20"/>
  <c r="P2326" i="20"/>
  <c r="R2326" i="20"/>
  <c r="S2326" i="20"/>
  <c r="T2326" i="20"/>
  <c r="U2326" i="20"/>
  <c r="P2327" i="20"/>
  <c r="R2327" i="20"/>
  <c r="S2327" i="20"/>
  <c r="T2327" i="20"/>
  <c r="U2327" i="20"/>
  <c r="P2328" i="20"/>
  <c r="R2328" i="20"/>
  <c r="S2328" i="20"/>
  <c r="T2328" i="20"/>
  <c r="U2328" i="20"/>
  <c r="P2329" i="20"/>
  <c r="R2329" i="20"/>
  <c r="S2329" i="20"/>
  <c r="T2329" i="20"/>
  <c r="U2329" i="20"/>
  <c r="P2330" i="20"/>
  <c r="R2330" i="20"/>
  <c r="S2330" i="20"/>
  <c r="T2330" i="20"/>
  <c r="U2330" i="20"/>
  <c r="P2331" i="20"/>
  <c r="R2331" i="20"/>
  <c r="S2331" i="20"/>
  <c r="T2331" i="20"/>
  <c r="U2331" i="20"/>
  <c r="P2332" i="20"/>
  <c r="R2332" i="20"/>
  <c r="S2332" i="20"/>
  <c r="T2332" i="20"/>
  <c r="U2332" i="20"/>
  <c r="P2333" i="20"/>
  <c r="R2333" i="20"/>
  <c r="S2333" i="20"/>
  <c r="T2333" i="20"/>
  <c r="U2333" i="20"/>
  <c r="P2334" i="20"/>
  <c r="R2334" i="20"/>
  <c r="S2334" i="20"/>
  <c r="T2334" i="20"/>
  <c r="U2334" i="20"/>
  <c r="P2335" i="20"/>
  <c r="R2335" i="20"/>
  <c r="S2335" i="20"/>
  <c r="T2335" i="20"/>
  <c r="U2335" i="20"/>
  <c r="P2336" i="20"/>
  <c r="R2336" i="20"/>
  <c r="S2336" i="20"/>
  <c r="T2336" i="20"/>
  <c r="U2336" i="20"/>
  <c r="P2337" i="20"/>
  <c r="R2337" i="20"/>
  <c r="S2337" i="20"/>
  <c r="T2337" i="20"/>
  <c r="U2337" i="20"/>
  <c r="P2338" i="20"/>
  <c r="R2338" i="20"/>
  <c r="S2338" i="20"/>
  <c r="T2338" i="20"/>
  <c r="U2338" i="20"/>
  <c r="P2339" i="20"/>
  <c r="R2339" i="20"/>
  <c r="S2339" i="20"/>
  <c r="T2339" i="20"/>
  <c r="U2339" i="20"/>
  <c r="P2340" i="20"/>
  <c r="R2340" i="20"/>
  <c r="S2340" i="20"/>
  <c r="T2340" i="20"/>
  <c r="U2340" i="20"/>
  <c r="P2341" i="20"/>
  <c r="R2341" i="20"/>
  <c r="S2341" i="20"/>
  <c r="T2341" i="20"/>
  <c r="U2341" i="20"/>
  <c r="P2342" i="20"/>
  <c r="R2342" i="20"/>
  <c r="S2342" i="20"/>
  <c r="T2342" i="20"/>
  <c r="U2342" i="20"/>
  <c r="P2343" i="20"/>
  <c r="R2343" i="20"/>
  <c r="S2343" i="20"/>
  <c r="T2343" i="20"/>
  <c r="U2343" i="20"/>
  <c r="P2344" i="20"/>
  <c r="R2344" i="20"/>
  <c r="S2344" i="20"/>
  <c r="T2344" i="20"/>
  <c r="U2344" i="20"/>
  <c r="P2345" i="20"/>
  <c r="R2345" i="20"/>
  <c r="S2345" i="20"/>
  <c r="T2345" i="20"/>
  <c r="U2345" i="20"/>
  <c r="P2346" i="20"/>
  <c r="R2346" i="20"/>
  <c r="S2346" i="20"/>
  <c r="T2346" i="20"/>
  <c r="U2346" i="20"/>
  <c r="P2347" i="20"/>
  <c r="R2347" i="20"/>
  <c r="S2347" i="20"/>
  <c r="T2347" i="20"/>
  <c r="U2347" i="20"/>
  <c r="P2348" i="20"/>
  <c r="R2348" i="20"/>
  <c r="S2348" i="20"/>
  <c r="T2348" i="20"/>
  <c r="U2348" i="20"/>
  <c r="P2349" i="20"/>
  <c r="R2349" i="20"/>
  <c r="S2349" i="20"/>
  <c r="T2349" i="20"/>
  <c r="U2349" i="20"/>
  <c r="P2350" i="20"/>
  <c r="R2350" i="20"/>
  <c r="S2350" i="20"/>
  <c r="T2350" i="20"/>
  <c r="U2350" i="20"/>
  <c r="P2351" i="20"/>
  <c r="R2351" i="20"/>
  <c r="S2351" i="20"/>
  <c r="T2351" i="20"/>
  <c r="U2351" i="20"/>
  <c r="P2352" i="20"/>
  <c r="R2352" i="20"/>
  <c r="S2352" i="20"/>
  <c r="T2352" i="20"/>
  <c r="U2352" i="20"/>
  <c r="P2353" i="20"/>
  <c r="R2353" i="20"/>
  <c r="S2353" i="20"/>
  <c r="T2353" i="20"/>
  <c r="U2353" i="20"/>
  <c r="P2354" i="20"/>
  <c r="R2354" i="20"/>
  <c r="S2354" i="20"/>
  <c r="T2354" i="20"/>
  <c r="U2354" i="20"/>
  <c r="P2355" i="20"/>
  <c r="R2355" i="20"/>
  <c r="S2355" i="20"/>
  <c r="T2355" i="20"/>
  <c r="U2355" i="20"/>
  <c r="P2356" i="20"/>
  <c r="R2356" i="20"/>
  <c r="S2356" i="20"/>
  <c r="T2356" i="20"/>
  <c r="U2356" i="20"/>
  <c r="P2357" i="20"/>
  <c r="R2357" i="20"/>
  <c r="S2357" i="20"/>
  <c r="T2357" i="20"/>
  <c r="U2357" i="20"/>
  <c r="P2358" i="20"/>
  <c r="R2358" i="20"/>
  <c r="S2358" i="20"/>
  <c r="T2358" i="20"/>
  <c r="U2358" i="20"/>
  <c r="P2359" i="20"/>
  <c r="R2359" i="20"/>
  <c r="S2359" i="20"/>
  <c r="T2359" i="20"/>
  <c r="U2359" i="20"/>
  <c r="P2360" i="20"/>
  <c r="R2360" i="20"/>
  <c r="S2360" i="20"/>
  <c r="T2360" i="20"/>
  <c r="U2360" i="20"/>
  <c r="P2361" i="20"/>
  <c r="R2361" i="20"/>
  <c r="S2361" i="20"/>
  <c r="T2361" i="20"/>
  <c r="U2361" i="20"/>
  <c r="P2362" i="20"/>
  <c r="R2362" i="20"/>
  <c r="S2362" i="20"/>
  <c r="T2362" i="20"/>
  <c r="U2362" i="20"/>
  <c r="P2363" i="20"/>
  <c r="R2363" i="20"/>
  <c r="S2363" i="20"/>
  <c r="T2363" i="20"/>
  <c r="U2363" i="20"/>
  <c r="P2364" i="20"/>
  <c r="R2364" i="20"/>
  <c r="S2364" i="20"/>
  <c r="T2364" i="20"/>
  <c r="U2364" i="20"/>
  <c r="P2365" i="20"/>
  <c r="R2365" i="20"/>
  <c r="S2365" i="20"/>
  <c r="T2365" i="20"/>
  <c r="U2365" i="20"/>
  <c r="P2366" i="20"/>
  <c r="R2366" i="20"/>
  <c r="S2366" i="20"/>
  <c r="T2366" i="20"/>
  <c r="U2366" i="20"/>
  <c r="P2367" i="20"/>
  <c r="R2367" i="20"/>
  <c r="S2367" i="20"/>
  <c r="T2367" i="20"/>
  <c r="U2367" i="20"/>
  <c r="P2368" i="20"/>
  <c r="R2368" i="20"/>
  <c r="S2368" i="20"/>
  <c r="T2368" i="20"/>
  <c r="U2368" i="20"/>
  <c r="P2369" i="20"/>
  <c r="R2369" i="20"/>
  <c r="S2369" i="20"/>
  <c r="T2369" i="20"/>
  <c r="U2369" i="20"/>
  <c r="P2370" i="20"/>
  <c r="R2370" i="20"/>
  <c r="S2370" i="20"/>
  <c r="T2370" i="20"/>
  <c r="U2370" i="20"/>
  <c r="P2371" i="20"/>
  <c r="R2371" i="20"/>
  <c r="S2371" i="20"/>
  <c r="T2371" i="20"/>
  <c r="U2371" i="20"/>
  <c r="P2372" i="20"/>
  <c r="R2372" i="20"/>
  <c r="S2372" i="20"/>
  <c r="T2372" i="20"/>
  <c r="U2372" i="20"/>
  <c r="P2373" i="20"/>
  <c r="R2373" i="20"/>
  <c r="S2373" i="20"/>
  <c r="T2373" i="20"/>
  <c r="U2373" i="20"/>
  <c r="P2374" i="20"/>
  <c r="R2374" i="20"/>
  <c r="S2374" i="20"/>
  <c r="T2374" i="20"/>
  <c r="U2374" i="20"/>
  <c r="P2375" i="20"/>
  <c r="R2375" i="20"/>
  <c r="S2375" i="20"/>
  <c r="T2375" i="20"/>
  <c r="U2375" i="20"/>
  <c r="P2376" i="20"/>
  <c r="R2376" i="20"/>
  <c r="S2376" i="20"/>
  <c r="T2376" i="20"/>
  <c r="U2376" i="20"/>
  <c r="P2377" i="20"/>
  <c r="R2377" i="20"/>
  <c r="S2377" i="20"/>
  <c r="T2377" i="20"/>
  <c r="U2377" i="20"/>
  <c r="P2378" i="20"/>
  <c r="R2378" i="20"/>
  <c r="S2378" i="20"/>
  <c r="T2378" i="20"/>
  <c r="U2378" i="20"/>
  <c r="P2379" i="20"/>
  <c r="R2379" i="20"/>
  <c r="S2379" i="20"/>
  <c r="T2379" i="20"/>
  <c r="U2379" i="20"/>
  <c r="P2380" i="20"/>
  <c r="R2380" i="20"/>
  <c r="S2380" i="20"/>
  <c r="T2380" i="20"/>
  <c r="U2380" i="20"/>
  <c r="P2381" i="20"/>
  <c r="R2381" i="20"/>
  <c r="S2381" i="20"/>
  <c r="T2381" i="20"/>
  <c r="U2381" i="20"/>
  <c r="P2382" i="20"/>
  <c r="R2382" i="20"/>
  <c r="S2382" i="20"/>
  <c r="T2382" i="20"/>
  <c r="U2382" i="20"/>
  <c r="P2383" i="20"/>
  <c r="R2383" i="20"/>
  <c r="S2383" i="20"/>
  <c r="T2383" i="20"/>
  <c r="U2383" i="20"/>
  <c r="P2384" i="20"/>
  <c r="R2384" i="20"/>
  <c r="S2384" i="20"/>
  <c r="T2384" i="20"/>
  <c r="U2384" i="20"/>
  <c r="P2385" i="20"/>
  <c r="R2385" i="20"/>
  <c r="S2385" i="20"/>
  <c r="T2385" i="20"/>
  <c r="U2385" i="20"/>
  <c r="P2386" i="20"/>
  <c r="R2386" i="20"/>
  <c r="S2386" i="20"/>
  <c r="T2386" i="20"/>
  <c r="U2386" i="20"/>
  <c r="P2387" i="20"/>
  <c r="R2387" i="20"/>
  <c r="S2387" i="20"/>
  <c r="T2387" i="20"/>
  <c r="U2387" i="20"/>
  <c r="P2388" i="20"/>
  <c r="R2388" i="20"/>
  <c r="S2388" i="20"/>
  <c r="T2388" i="20"/>
  <c r="U2388" i="20"/>
  <c r="P2389" i="20"/>
  <c r="R2389" i="20"/>
  <c r="S2389" i="20"/>
  <c r="T2389" i="20"/>
  <c r="U2389" i="20"/>
  <c r="P2390" i="20"/>
  <c r="R2390" i="20"/>
  <c r="S2390" i="20"/>
  <c r="T2390" i="20"/>
  <c r="U2390" i="20"/>
  <c r="P2391" i="20"/>
  <c r="R2391" i="20"/>
  <c r="S2391" i="20"/>
  <c r="T2391" i="20"/>
  <c r="U2391" i="20"/>
  <c r="P2392" i="20"/>
  <c r="R2392" i="20"/>
  <c r="S2392" i="20"/>
  <c r="T2392" i="20"/>
  <c r="U2392" i="20"/>
  <c r="P2393" i="20"/>
  <c r="R2393" i="20"/>
  <c r="S2393" i="20"/>
  <c r="T2393" i="20"/>
  <c r="U2393" i="20"/>
  <c r="P2394" i="20"/>
  <c r="R2394" i="20"/>
  <c r="S2394" i="20"/>
  <c r="T2394" i="20"/>
  <c r="U2394" i="20"/>
  <c r="P2395" i="20"/>
  <c r="R2395" i="20"/>
  <c r="S2395" i="20"/>
  <c r="T2395" i="20"/>
  <c r="U2395" i="20"/>
  <c r="P2396" i="20"/>
  <c r="R2396" i="20"/>
  <c r="S2396" i="20"/>
  <c r="T2396" i="20"/>
  <c r="U2396" i="20"/>
  <c r="P2397" i="20"/>
  <c r="R2397" i="20"/>
  <c r="S2397" i="20"/>
  <c r="T2397" i="20"/>
  <c r="U2397" i="20"/>
  <c r="P2398" i="20"/>
  <c r="R2398" i="20"/>
  <c r="S2398" i="20"/>
  <c r="T2398" i="20"/>
  <c r="U2398" i="20"/>
  <c r="P2399" i="20"/>
  <c r="R2399" i="20"/>
  <c r="S2399" i="20"/>
  <c r="T2399" i="20"/>
  <c r="U2399" i="20"/>
  <c r="P2400" i="20"/>
  <c r="R2400" i="20"/>
  <c r="S2400" i="20"/>
  <c r="T2400" i="20"/>
  <c r="U2400" i="20"/>
  <c r="P2401" i="20"/>
  <c r="R2401" i="20"/>
  <c r="S2401" i="20"/>
  <c r="T2401" i="20"/>
  <c r="U2401" i="20"/>
  <c r="P2402" i="20"/>
  <c r="R2402" i="20"/>
  <c r="S2402" i="20"/>
  <c r="T2402" i="20"/>
  <c r="U2402" i="20"/>
  <c r="P2403" i="20"/>
  <c r="R2403" i="20"/>
  <c r="S2403" i="20"/>
  <c r="T2403" i="20"/>
  <c r="U2403" i="20"/>
  <c r="P2404" i="20"/>
  <c r="R2404" i="20"/>
  <c r="S2404" i="20"/>
  <c r="T2404" i="20"/>
  <c r="U2404" i="20"/>
  <c r="P2405" i="20"/>
  <c r="R2405" i="20"/>
  <c r="S2405" i="20"/>
  <c r="T2405" i="20"/>
  <c r="U2405" i="20"/>
  <c r="P2406" i="20"/>
  <c r="R2406" i="20"/>
  <c r="S2406" i="20"/>
  <c r="T2406" i="20"/>
  <c r="U2406" i="20"/>
  <c r="P2407" i="20"/>
  <c r="R2407" i="20"/>
  <c r="S2407" i="20"/>
  <c r="T2407" i="20"/>
  <c r="U2407" i="20"/>
  <c r="P2408" i="20"/>
  <c r="R2408" i="20"/>
  <c r="S2408" i="20"/>
  <c r="T2408" i="20"/>
  <c r="U2408" i="20"/>
  <c r="P2409" i="20"/>
  <c r="R2409" i="20"/>
  <c r="S2409" i="20"/>
  <c r="T2409" i="20"/>
  <c r="U2409" i="20"/>
  <c r="P2410" i="20"/>
  <c r="R2410" i="20"/>
  <c r="S2410" i="20"/>
  <c r="T2410" i="20"/>
  <c r="U2410" i="20"/>
  <c r="P2411" i="20"/>
  <c r="R2411" i="20"/>
  <c r="S2411" i="20"/>
  <c r="T2411" i="20"/>
  <c r="U2411" i="20"/>
  <c r="P2412" i="20"/>
  <c r="R2412" i="20"/>
  <c r="S2412" i="20"/>
  <c r="T2412" i="20"/>
  <c r="U2412" i="20"/>
  <c r="P2413" i="20"/>
  <c r="R2413" i="20"/>
  <c r="S2413" i="20"/>
  <c r="T2413" i="20"/>
  <c r="U2413" i="20"/>
  <c r="P2414" i="20"/>
  <c r="R2414" i="20"/>
  <c r="S2414" i="20"/>
  <c r="T2414" i="20"/>
  <c r="U2414" i="20"/>
  <c r="P2415" i="20"/>
  <c r="R2415" i="20"/>
  <c r="S2415" i="20"/>
  <c r="T2415" i="20"/>
  <c r="U2415" i="20"/>
  <c r="P2416" i="20"/>
  <c r="R2416" i="20"/>
  <c r="S2416" i="20"/>
  <c r="T2416" i="20"/>
  <c r="U2416" i="20"/>
  <c r="P2417" i="20"/>
  <c r="R2417" i="20"/>
  <c r="S2417" i="20"/>
  <c r="T2417" i="20"/>
  <c r="U2417" i="20"/>
  <c r="P2418" i="20"/>
  <c r="R2418" i="20"/>
  <c r="S2418" i="20"/>
  <c r="T2418" i="20"/>
  <c r="U2418" i="20"/>
  <c r="P2419" i="20"/>
  <c r="R2419" i="20"/>
  <c r="S2419" i="20"/>
  <c r="T2419" i="20"/>
  <c r="U2419" i="20"/>
  <c r="P2420" i="20"/>
  <c r="R2420" i="20"/>
  <c r="S2420" i="20"/>
  <c r="T2420" i="20"/>
  <c r="U2420" i="20"/>
  <c r="P2421" i="20"/>
  <c r="R2421" i="20"/>
  <c r="S2421" i="20"/>
  <c r="T2421" i="20"/>
  <c r="U2421" i="20"/>
  <c r="P2422" i="20"/>
  <c r="R2422" i="20"/>
  <c r="S2422" i="20"/>
  <c r="T2422" i="20"/>
  <c r="U2422" i="20"/>
  <c r="P2423" i="20"/>
  <c r="R2423" i="20"/>
  <c r="S2423" i="20"/>
  <c r="T2423" i="20"/>
  <c r="U2423" i="20"/>
  <c r="P2424" i="20"/>
  <c r="R2424" i="20"/>
  <c r="S2424" i="20"/>
  <c r="T2424" i="20"/>
  <c r="U2424" i="20"/>
  <c r="P2425" i="20"/>
  <c r="R2425" i="20"/>
  <c r="S2425" i="20"/>
  <c r="T2425" i="20"/>
  <c r="U2425" i="20"/>
  <c r="P2426" i="20"/>
  <c r="R2426" i="20"/>
  <c r="S2426" i="20"/>
  <c r="T2426" i="20"/>
  <c r="U2426" i="20"/>
  <c r="P2427" i="20"/>
  <c r="R2427" i="20"/>
  <c r="S2427" i="20"/>
  <c r="T2427" i="20"/>
  <c r="U2427" i="20"/>
  <c r="P2428" i="20"/>
  <c r="R2428" i="20"/>
  <c r="S2428" i="20"/>
  <c r="T2428" i="20"/>
  <c r="U2428" i="20"/>
  <c r="P2429" i="20"/>
  <c r="R2429" i="20"/>
  <c r="S2429" i="20"/>
  <c r="T2429" i="20"/>
  <c r="U2429" i="20"/>
  <c r="P2430" i="20"/>
  <c r="R2430" i="20"/>
  <c r="S2430" i="20"/>
  <c r="T2430" i="20"/>
  <c r="U2430" i="20"/>
  <c r="P2431" i="20"/>
  <c r="R2431" i="20"/>
  <c r="S2431" i="20"/>
  <c r="T2431" i="20"/>
  <c r="U2431" i="20"/>
  <c r="P2432" i="20"/>
  <c r="R2432" i="20"/>
  <c r="S2432" i="20"/>
  <c r="T2432" i="20"/>
  <c r="U2432" i="20"/>
  <c r="P2433" i="20"/>
  <c r="R2433" i="20"/>
  <c r="S2433" i="20"/>
  <c r="T2433" i="20"/>
  <c r="U2433" i="20"/>
  <c r="P2434" i="20"/>
  <c r="R2434" i="20"/>
  <c r="S2434" i="20"/>
  <c r="T2434" i="20"/>
  <c r="U2434" i="20"/>
  <c r="P2435" i="20"/>
  <c r="R2435" i="20"/>
  <c r="S2435" i="20"/>
  <c r="T2435" i="20"/>
  <c r="U2435" i="20"/>
  <c r="P2436" i="20"/>
  <c r="R2436" i="20"/>
  <c r="S2436" i="20"/>
  <c r="T2436" i="20"/>
  <c r="U2436" i="20"/>
  <c r="P2437" i="20"/>
  <c r="R2437" i="20"/>
  <c r="S2437" i="20"/>
  <c r="T2437" i="20"/>
  <c r="U2437" i="20"/>
  <c r="P2438" i="20"/>
  <c r="R2438" i="20"/>
  <c r="S2438" i="20"/>
  <c r="T2438" i="20"/>
  <c r="U2438" i="20"/>
  <c r="P2439" i="20"/>
  <c r="R2439" i="20"/>
  <c r="S2439" i="20"/>
  <c r="T2439" i="20"/>
  <c r="U2439" i="20"/>
  <c r="P2440" i="20"/>
  <c r="R2440" i="20"/>
  <c r="S2440" i="20"/>
  <c r="T2440" i="20"/>
  <c r="U2440" i="20"/>
  <c r="P2441" i="20"/>
  <c r="R2441" i="20"/>
  <c r="S2441" i="20"/>
  <c r="T2441" i="20"/>
  <c r="U2441" i="20"/>
  <c r="P2442" i="20"/>
  <c r="R2442" i="20"/>
  <c r="S2442" i="20"/>
  <c r="T2442" i="20"/>
  <c r="U2442" i="20"/>
  <c r="P2443" i="20"/>
  <c r="R2443" i="20"/>
  <c r="S2443" i="20"/>
  <c r="T2443" i="20"/>
  <c r="U2443" i="20"/>
  <c r="P2444" i="20"/>
  <c r="R2444" i="20"/>
  <c r="S2444" i="20"/>
  <c r="T2444" i="20"/>
  <c r="U2444" i="20"/>
  <c r="P2445" i="20"/>
  <c r="R2445" i="20"/>
  <c r="S2445" i="20"/>
  <c r="T2445" i="20"/>
  <c r="U2445" i="20"/>
  <c r="P2446" i="20"/>
  <c r="R2446" i="20"/>
  <c r="S2446" i="20"/>
  <c r="T2446" i="20"/>
  <c r="U2446" i="20"/>
  <c r="P2447" i="20"/>
  <c r="R2447" i="20"/>
  <c r="S2447" i="20"/>
  <c r="T2447" i="20"/>
  <c r="U2447" i="20"/>
  <c r="P2448" i="20"/>
  <c r="R2448" i="20"/>
  <c r="S2448" i="20"/>
  <c r="T2448" i="20"/>
  <c r="U2448" i="20"/>
  <c r="P2449" i="20"/>
  <c r="R2449" i="20"/>
  <c r="S2449" i="20"/>
  <c r="T2449" i="20"/>
  <c r="U2449" i="20"/>
  <c r="P2450" i="20"/>
  <c r="R2450" i="20"/>
  <c r="S2450" i="20"/>
  <c r="T2450" i="20"/>
  <c r="U2450" i="20"/>
  <c r="P2451" i="20"/>
  <c r="R2451" i="20"/>
  <c r="S2451" i="20"/>
  <c r="T2451" i="20"/>
  <c r="U2451" i="20"/>
  <c r="P2452" i="20"/>
  <c r="R2452" i="20"/>
  <c r="S2452" i="20"/>
  <c r="T2452" i="20"/>
  <c r="U2452" i="20"/>
  <c r="P2453" i="20"/>
  <c r="R2453" i="20"/>
  <c r="S2453" i="20"/>
  <c r="T2453" i="20"/>
  <c r="U2453" i="20"/>
  <c r="P2454" i="20"/>
  <c r="R2454" i="20"/>
  <c r="S2454" i="20"/>
  <c r="T2454" i="20"/>
  <c r="U2454" i="20"/>
  <c r="P2455" i="20"/>
  <c r="R2455" i="20"/>
  <c r="S2455" i="20"/>
  <c r="T2455" i="20"/>
  <c r="U2455" i="20"/>
  <c r="P2456" i="20"/>
  <c r="R2456" i="20"/>
  <c r="S2456" i="20"/>
  <c r="T2456" i="20"/>
  <c r="U2456" i="20"/>
  <c r="P2457" i="20"/>
  <c r="R2457" i="20"/>
  <c r="S2457" i="20"/>
  <c r="T2457" i="20"/>
  <c r="U2457" i="20"/>
  <c r="P2458" i="20"/>
  <c r="R2458" i="20"/>
  <c r="S2458" i="20"/>
  <c r="T2458" i="20"/>
  <c r="U2458" i="20"/>
  <c r="P2459" i="20"/>
  <c r="R2459" i="20"/>
  <c r="S2459" i="20"/>
  <c r="T2459" i="20"/>
  <c r="U2459" i="20"/>
  <c r="P2460" i="20"/>
  <c r="R2460" i="20"/>
  <c r="S2460" i="20"/>
  <c r="T2460" i="20"/>
  <c r="U2460" i="20"/>
  <c r="P2461" i="20"/>
  <c r="R2461" i="20"/>
  <c r="S2461" i="20"/>
  <c r="T2461" i="20"/>
  <c r="U2461" i="20"/>
  <c r="P2462" i="20"/>
  <c r="R2462" i="20"/>
  <c r="S2462" i="20"/>
  <c r="T2462" i="20"/>
  <c r="U2462" i="20"/>
  <c r="P2463" i="20"/>
  <c r="R2463" i="20"/>
  <c r="S2463" i="20"/>
  <c r="T2463" i="20"/>
  <c r="U2463" i="20"/>
  <c r="P2464" i="20"/>
  <c r="R2464" i="20"/>
  <c r="S2464" i="20"/>
  <c r="T2464" i="20"/>
  <c r="U2464" i="20"/>
  <c r="P2465" i="20"/>
  <c r="R2465" i="20"/>
  <c r="S2465" i="20"/>
  <c r="T2465" i="20"/>
  <c r="U2465" i="20"/>
  <c r="P2466" i="20"/>
  <c r="R2466" i="20"/>
  <c r="S2466" i="20"/>
  <c r="T2466" i="20"/>
  <c r="U2466" i="20"/>
  <c r="P2467" i="20"/>
  <c r="R2467" i="20"/>
  <c r="S2467" i="20"/>
  <c r="T2467" i="20"/>
  <c r="U2467" i="20"/>
  <c r="P2468" i="20"/>
  <c r="R2468" i="20"/>
  <c r="S2468" i="20"/>
  <c r="T2468" i="20"/>
  <c r="U2468" i="20"/>
  <c r="P2469" i="20"/>
  <c r="R2469" i="20"/>
  <c r="S2469" i="20"/>
  <c r="T2469" i="20"/>
  <c r="U2469" i="20"/>
  <c r="P2470" i="20"/>
  <c r="R2470" i="20"/>
  <c r="S2470" i="20"/>
  <c r="T2470" i="20"/>
  <c r="U2470" i="20"/>
  <c r="P2471" i="20"/>
  <c r="R2471" i="20"/>
  <c r="S2471" i="20"/>
  <c r="T2471" i="20"/>
  <c r="U2471" i="20"/>
  <c r="P2472" i="20"/>
  <c r="R2472" i="20"/>
  <c r="S2472" i="20"/>
  <c r="T2472" i="20"/>
  <c r="U2472" i="20"/>
  <c r="P2473" i="20"/>
  <c r="R2473" i="20"/>
  <c r="S2473" i="20"/>
  <c r="T2473" i="20"/>
  <c r="U2473" i="20"/>
  <c r="P2474" i="20"/>
  <c r="R2474" i="20"/>
  <c r="S2474" i="20"/>
  <c r="T2474" i="20"/>
  <c r="U2474" i="20"/>
  <c r="P2475" i="20"/>
  <c r="R2475" i="20"/>
  <c r="S2475" i="20"/>
  <c r="T2475" i="20"/>
  <c r="U2475" i="20"/>
  <c r="P2476" i="20"/>
  <c r="R2476" i="20"/>
  <c r="S2476" i="20"/>
  <c r="T2476" i="20"/>
  <c r="U2476" i="20"/>
  <c r="P2477" i="20"/>
  <c r="R2477" i="20"/>
  <c r="S2477" i="20"/>
  <c r="T2477" i="20"/>
  <c r="U2477" i="20"/>
  <c r="P2478" i="20"/>
  <c r="R2478" i="20"/>
  <c r="S2478" i="20"/>
  <c r="T2478" i="20"/>
  <c r="U2478" i="20"/>
  <c r="P2479" i="20"/>
  <c r="R2479" i="20"/>
  <c r="S2479" i="20"/>
  <c r="T2479" i="20"/>
  <c r="U2479" i="20"/>
  <c r="P2480" i="20"/>
  <c r="R2480" i="20"/>
  <c r="S2480" i="20"/>
  <c r="T2480" i="20"/>
  <c r="U2480" i="20"/>
  <c r="P2481" i="20"/>
  <c r="R2481" i="20"/>
  <c r="S2481" i="20"/>
  <c r="T2481" i="20"/>
  <c r="U2481" i="20"/>
  <c r="P2482" i="20"/>
  <c r="R2482" i="20"/>
  <c r="S2482" i="20"/>
  <c r="T2482" i="20"/>
  <c r="U2482" i="20"/>
  <c r="P2483" i="20"/>
  <c r="R2483" i="20"/>
  <c r="S2483" i="20"/>
  <c r="T2483" i="20"/>
  <c r="U2483" i="20"/>
  <c r="P2484" i="20"/>
  <c r="R2484" i="20"/>
  <c r="S2484" i="20"/>
  <c r="T2484" i="20"/>
  <c r="U2484" i="20"/>
  <c r="P2485" i="20"/>
  <c r="R2485" i="20"/>
  <c r="S2485" i="20"/>
  <c r="T2485" i="20"/>
  <c r="U2485" i="20"/>
  <c r="P2486" i="20"/>
  <c r="R2486" i="20"/>
  <c r="S2486" i="20"/>
  <c r="T2486" i="20"/>
  <c r="U2486" i="20"/>
  <c r="P2487" i="20"/>
  <c r="R2487" i="20"/>
  <c r="S2487" i="20"/>
  <c r="T2487" i="20"/>
  <c r="U2487" i="20"/>
  <c r="P2488" i="20"/>
  <c r="R2488" i="20"/>
  <c r="S2488" i="20"/>
  <c r="T2488" i="20"/>
  <c r="U2488" i="20"/>
  <c r="P2489" i="20"/>
  <c r="R2489" i="20"/>
  <c r="S2489" i="20"/>
  <c r="T2489" i="20"/>
  <c r="U2489" i="20"/>
  <c r="P2490" i="20"/>
  <c r="R2490" i="20"/>
  <c r="S2490" i="20"/>
  <c r="T2490" i="20"/>
  <c r="U2490" i="20"/>
  <c r="P2491" i="20"/>
  <c r="R2491" i="20"/>
  <c r="S2491" i="20"/>
  <c r="T2491" i="20"/>
  <c r="U2491" i="20"/>
  <c r="P2492" i="20"/>
  <c r="R2492" i="20"/>
  <c r="S2492" i="20"/>
  <c r="T2492" i="20"/>
  <c r="U2492" i="20"/>
  <c r="P2493" i="20"/>
  <c r="R2493" i="20"/>
  <c r="S2493" i="20"/>
  <c r="T2493" i="20"/>
  <c r="U2493" i="20"/>
  <c r="P2494" i="20"/>
  <c r="R2494" i="20"/>
  <c r="S2494" i="20"/>
  <c r="T2494" i="20"/>
  <c r="U2494" i="20"/>
  <c r="P2495" i="20"/>
  <c r="R2495" i="20"/>
  <c r="S2495" i="20"/>
  <c r="T2495" i="20"/>
  <c r="U2495" i="20"/>
  <c r="P2496" i="20"/>
  <c r="R2496" i="20"/>
  <c r="S2496" i="20"/>
  <c r="T2496" i="20"/>
  <c r="U2496" i="20"/>
  <c r="P2497" i="20"/>
  <c r="R2497" i="20"/>
  <c r="S2497" i="20"/>
  <c r="T2497" i="20"/>
  <c r="U2497" i="20"/>
  <c r="P2498" i="20"/>
  <c r="R2498" i="20"/>
  <c r="S2498" i="20"/>
  <c r="T2498" i="20"/>
  <c r="U2498" i="20"/>
  <c r="P2499" i="20"/>
  <c r="R2499" i="20"/>
  <c r="S2499" i="20"/>
  <c r="T2499" i="20"/>
  <c r="U2499" i="20"/>
  <c r="P2500" i="20"/>
  <c r="R2500" i="20"/>
  <c r="S2500" i="20"/>
  <c r="T2500" i="20"/>
  <c r="U2500" i="20"/>
  <c r="P2501" i="20"/>
  <c r="R2501" i="20"/>
  <c r="S2501" i="20"/>
  <c r="T2501" i="20"/>
  <c r="U2501" i="20"/>
  <c r="P2502" i="20"/>
  <c r="R2502" i="20"/>
  <c r="S2502" i="20"/>
  <c r="T2502" i="20"/>
  <c r="U2502" i="20"/>
  <c r="P2503" i="20"/>
  <c r="R2503" i="20"/>
  <c r="S2503" i="20"/>
  <c r="T2503" i="20"/>
  <c r="U2503" i="20"/>
  <c r="P2504" i="20"/>
  <c r="R2504" i="20"/>
  <c r="S2504" i="20"/>
  <c r="T2504" i="20"/>
  <c r="U2504" i="20"/>
  <c r="P2505" i="20"/>
  <c r="R2505" i="20"/>
  <c r="S2505" i="20"/>
  <c r="T2505" i="20"/>
  <c r="U2505" i="20"/>
  <c r="P2506" i="20"/>
  <c r="R2506" i="20"/>
  <c r="S2506" i="20"/>
  <c r="T2506" i="20"/>
  <c r="U2506" i="20"/>
  <c r="P2507" i="20"/>
  <c r="R2507" i="20"/>
  <c r="S2507" i="20"/>
  <c r="T2507" i="20"/>
  <c r="U2507" i="20"/>
  <c r="P2508" i="20"/>
  <c r="R2508" i="20"/>
  <c r="S2508" i="20"/>
  <c r="T2508" i="20"/>
  <c r="U2508" i="20"/>
  <c r="P2509" i="20"/>
  <c r="R2509" i="20"/>
  <c r="S2509" i="20"/>
  <c r="T2509" i="20"/>
  <c r="U2509" i="20"/>
  <c r="P2510" i="20"/>
  <c r="R2510" i="20"/>
  <c r="S2510" i="20"/>
  <c r="T2510" i="20"/>
  <c r="U2510" i="20"/>
  <c r="P2511" i="20"/>
  <c r="R2511" i="20"/>
  <c r="S2511" i="20"/>
  <c r="T2511" i="20"/>
  <c r="U2511" i="20"/>
  <c r="P2512" i="20"/>
  <c r="R2512" i="20"/>
  <c r="S2512" i="20"/>
  <c r="T2512" i="20"/>
  <c r="U2512" i="20"/>
  <c r="P2513" i="20"/>
  <c r="R2513" i="20"/>
  <c r="S2513" i="20"/>
  <c r="T2513" i="20"/>
  <c r="U2513" i="20"/>
  <c r="P2514" i="20"/>
  <c r="R2514" i="20"/>
  <c r="S2514" i="20"/>
  <c r="T2514" i="20"/>
  <c r="U2514" i="20"/>
  <c r="P2515" i="20"/>
  <c r="R2515" i="20"/>
  <c r="S2515" i="20"/>
  <c r="T2515" i="20"/>
  <c r="U2515" i="20"/>
  <c r="P2516" i="20"/>
  <c r="R2516" i="20"/>
  <c r="S2516" i="20"/>
  <c r="T2516" i="20"/>
  <c r="U2516" i="20"/>
  <c r="P2517" i="20"/>
  <c r="R2517" i="20"/>
  <c r="S2517" i="20"/>
  <c r="T2517" i="20"/>
  <c r="U2517" i="20"/>
  <c r="P2518" i="20"/>
  <c r="R2518" i="20"/>
  <c r="S2518" i="20"/>
  <c r="T2518" i="20"/>
  <c r="U2518" i="20"/>
  <c r="P2519" i="20"/>
  <c r="R2519" i="20"/>
  <c r="S2519" i="20"/>
  <c r="T2519" i="20"/>
  <c r="U2519" i="20"/>
  <c r="P2520" i="20"/>
  <c r="R2520" i="20"/>
  <c r="S2520" i="20"/>
  <c r="T2520" i="20"/>
  <c r="U2520" i="20"/>
  <c r="P2521" i="20"/>
  <c r="R2521" i="20"/>
  <c r="S2521" i="20"/>
  <c r="T2521" i="20"/>
  <c r="U2521" i="20"/>
  <c r="P2522" i="20"/>
  <c r="R2522" i="20"/>
  <c r="S2522" i="20"/>
  <c r="T2522" i="20"/>
  <c r="U2522" i="20"/>
  <c r="P2523" i="20"/>
  <c r="R2523" i="20"/>
  <c r="S2523" i="20"/>
  <c r="T2523" i="20"/>
  <c r="U2523" i="20"/>
  <c r="P2524" i="20"/>
  <c r="R2524" i="20"/>
  <c r="S2524" i="20"/>
  <c r="T2524" i="20"/>
  <c r="U2524" i="20"/>
  <c r="P2525" i="20"/>
  <c r="R2525" i="20"/>
  <c r="S2525" i="20"/>
  <c r="T2525" i="20"/>
  <c r="U2525" i="20"/>
  <c r="P2526" i="20"/>
  <c r="R2526" i="20"/>
  <c r="S2526" i="20"/>
  <c r="T2526" i="20"/>
  <c r="U2526" i="20"/>
  <c r="P2527" i="20"/>
  <c r="R2527" i="20"/>
  <c r="S2527" i="20"/>
  <c r="T2527" i="20"/>
  <c r="U2527" i="20"/>
  <c r="P2528" i="20"/>
  <c r="R2528" i="20"/>
  <c r="S2528" i="20"/>
  <c r="T2528" i="20"/>
  <c r="U2528" i="20"/>
  <c r="P2529" i="20"/>
  <c r="R2529" i="20"/>
  <c r="S2529" i="20"/>
  <c r="T2529" i="20"/>
  <c r="U2529" i="20"/>
  <c r="P2530" i="20"/>
  <c r="R2530" i="20"/>
  <c r="S2530" i="20"/>
  <c r="T2530" i="20"/>
  <c r="U2530" i="20"/>
  <c r="P2531" i="20"/>
  <c r="R2531" i="20"/>
  <c r="S2531" i="20"/>
  <c r="T2531" i="20"/>
  <c r="U2531" i="20"/>
  <c r="P2532" i="20"/>
  <c r="R2532" i="20"/>
  <c r="S2532" i="20"/>
  <c r="T2532" i="20"/>
  <c r="U2532" i="20"/>
  <c r="P2533" i="20"/>
  <c r="R2533" i="20"/>
  <c r="S2533" i="20"/>
  <c r="T2533" i="20"/>
  <c r="U2533" i="20"/>
  <c r="P2534" i="20"/>
  <c r="R2534" i="20"/>
  <c r="S2534" i="20"/>
  <c r="T2534" i="20"/>
  <c r="U2534" i="20"/>
  <c r="P2535" i="20"/>
  <c r="R2535" i="20"/>
  <c r="S2535" i="20"/>
  <c r="T2535" i="20"/>
  <c r="U2535" i="20"/>
  <c r="P2536" i="20"/>
  <c r="R2536" i="20"/>
  <c r="S2536" i="20"/>
  <c r="T2536" i="20"/>
  <c r="U2536" i="20"/>
  <c r="P2537" i="20"/>
  <c r="R2537" i="20"/>
  <c r="S2537" i="20"/>
  <c r="T2537" i="20"/>
  <c r="U2537" i="20"/>
  <c r="P2538" i="20"/>
  <c r="R2538" i="20"/>
  <c r="S2538" i="20"/>
  <c r="T2538" i="20"/>
  <c r="U2538" i="20"/>
  <c r="P2539" i="20"/>
  <c r="R2539" i="20"/>
  <c r="S2539" i="20"/>
  <c r="T2539" i="20"/>
  <c r="U2539" i="20"/>
  <c r="P2540" i="20"/>
  <c r="R2540" i="20"/>
  <c r="S2540" i="20"/>
  <c r="T2540" i="20"/>
  <c r="U2540" i="20"/>
  <c r="P2541" i="20"/>
  <c r="R2541" i="20"/>
  <c r="S2541" i="20"/>
  <c r="T2541" i="20"/>
  <c r="U2541" i="20"/>
  <c r="P2542" i="20"/>
  <c r="R2542" i="20"/>
  <c r="S2542" i="20"/>
  <c r="T2542" i="20"/>
  <c r="U2542" i="20"/>
  <c r="P2543" i="20"/>
  <c r="R2543" i="20"/>
  <c r="S2543" i="20"/>
  <c r="T2543" i="20"/>
  <c r="U2543" i="20"/>
  <c r="P2544" i="20"/>
  <c r="R2544" i="20"/>
  <c r="S2544" i="20"/>
  <c r="T2544" i="20"/>
  <c r="U2544" i="20"/>
  <c r="P2545" i="20"/>
  <c r="R2545" i="20"/>
  <c r="S2545" i="20"/>
  <c r="T2545" i="20"/>
  <c r="U2545" i="20"/>
  <c r="P2546" i="20"/>
  <c r="R2546" i="20"/>
  <c r="S2546" i="20"/>
  <c r="T2546" i="20"/>
  <c r="U2546" i="20"/>
  <c r="P2547" i="20"/>
  <c r="R2547" i="20"/>
  <c r="S2547" i="20"/>
  <c r="T2547" i="20"/>
  <c r="U2547" i="20"/>
  <c r="P2548" i="20"/>
  <c r="R2548" i="20"/>
  <c r="S2548" i="20"/>
  <c r="T2548" i="20"/>
  <c r="U2548" i="20"/>
  <c r="P2549" i="20"/>
  <c r="R2549" i="20"/>
  <c r="S2549" i="20"/>
  <c r="T2549" i="20"/>
  <c r="U2549" i="20"/>
  <c r="P2550" i="20"/>
  <c r="R2550" i="20"/>
  <c r="S2550" i="20"/>
  <c r="T2550" i="20"/>
  <c r="U2550" i="20"/>
  <c r="P2551" i="20"/>
  <c r="R2551" i="20"/>
  <c r="S2551" i="20"/>
  <c r="T2551" i="20"/>
  <c r="U2551" i="20"/>
  <c r="P2552" i="20"/>
  <c r="R2552" i="20"/>
  <c r="S2552" i="20"/>
  <c r="T2552" i="20"/>
  <c r="U2552" i="20"/>
  <c r="P2553" i="20"/>
  <c r="R2553" i="20"/>
  <c r="S2553" i="20"/>
  <c r="T2553" i="20"/>
  <c r="U2553" i="20"/>
  <c r="P2554" i="20"/>
  <c r="R2554" i="20"/>
  <c r="S2554" i="20"/>
  <c r="T2554" i="20"/>
  <c r="U2554" i="20"/>
  <c r="P2555" i="20"/>
  <c r="R2555" i="20"/>
  <c r="S2555" i="20"/>
  <c r="T2555" i="20"/>
  <c r="U2555" i="20"/>
  <c r="P2556" i="20"/>
  <c r="R2556" i="20"/>
  <c r="S2556" i="20"/>
  <c r="T2556" i="20"/>
  <c r="U2556" i="20"/>
  <c r="P2557" i="20"/>
  <c r="R2557" i="20"/>
  <c r="S2557" i="20"/>
  <c r="T2557" i="20"/>
  <c r="U2557" i="20"/>
  <c r="P2558" i="20"/>
  <c r="R2558" i="20"/>
  <c r="S2558" i="20"/>
  <c r="T2558" i="20"/>
  <c r="U2558" i="20"/>
  <c r="P2559" i="20"/>
  <c r="R2559" i="20"/>
  <c r="S2559" i="20"/>
  <c r="T2559" i="20"/>
  <c r="U2559" i="20"/>
  <c r="P2560" i="20"/>
  <c r="R2560" i="20"/>
  <c r="S2560" i="20"/>
  <c r="T2560" i="20"/>
  <c r="U2560" i="20"/>
  <c r="P2561" i="20"/>
  <c r="R2561" i="20"/>
  <c r="S2561" i="20"/>
  <c r="T2561" i="20"/>
  <c r="U2561" i="20"/>
  <c r="P2562" i="20"/>
  <c r="R2562" i="20"/>
  <c r="S2562" i="20"/>
  <c r="T2562" i="20"/>
  <c r="U2562" i="20"/>
  <c r="P2563" i="20"/>
  <c r="R2563" i="20"/>
  <c r="S2563" i="20"/>
  <c r="T2563" i="20"/>
  <c r="U2563" i="20"/>
  <c r="P2564" i="20"/>
  <c r="R2564" i="20"/>
  <c r="S2564" i="20"/>
  <c r="T2564" i="20"/>
  <c r="U2564" i="20"/>
  <c r="P2565" i="20"/>
  <c r="R2565" i="20"/>
  <c r="S2565" i="20"/>
  <c r="T2565" i="20"/>
  <c r="U2565" i="20"/>
  <c r="P2566" i="20"/>
  <c r="R2566" i="20"/>
  <c r="S2566" i="20"/>
  <c r="T2566" i="20"/>
  <c r="U2566" i="20"/>
  <c r="P2567" i="20"/>
  <c r="R2567" i="20"/>
  <c r="S2567" i="20"/>
  <c r="T2567" i="20"/>
  <c r="U2567" i="20"/>
  <c r="P2568" i="20"/>
  <c r="R2568" i="20"/>
  <c r="S2568" i="20"/>
  <c r="T2568" i="20"/>
  <c r="U2568" i="20"/>
  <c r="P2569" i="20"/>
  <c r="R2569" i="20"/>
  <c r="S2569" i="20"/>
  <c r="T2569" i="20"/>
  <c r="U2569" i="20"/>
  <c r="P2570" i="20"/>
  <c r="R2570" i="20"/>
  <c r="S2570" i="20"/>
  <c r="T2570" i="20"/>
  <c r="U2570" i="20"/>
  <c r="P2571" i="20"/>
  <c r="R2571" i="20"/>
  <c r="S2571" i="20"/>
  <c r="T2571" i="20"/>
  <c r="U2571" i="20"/>
  <c r="P2572" i="20"/>
  <c r="R2572" i="20"/>
  <c r="S2572" i="20"/>
  <c r="T2572" i="20"/>
  <c r="U2572" i="20"/>
  <c r="P2573" i="20"/>
  <c r="R2573" i="20"/>
  <c r="S2573" i="20"/>
  <c r="T2573" i="20"/>
  <c r="U2573" i="20"/>
  <c r="P2574" i="20"/>
  <c r="R2574" i="20"/>
  <c r="S2574" i="20"/>
  <c r="T2574" i="20"/>
  <c r="U2574" i="20"/>
  <c r="P2575" i="20"/>
  <c r="R2575" i="20"/>
  <c r="S2575" i="20"/>
  <c r="T2575" i="20"/>
  <c r="U2575" i="20"/>
  <c r="P2576" i="20"/>
  <c r="R2576" i="20"/>
  <c r="S2576" i="20"/>
  <c r="T2576" i="20"/>
  <c r="U2576" i="20"/>
  <c r="P2577" i="20"/>
  <c r="R2577" i="20"/>
  <c r="S2577" i="20"/>
  <c r="T2577" i="20"/>
  <c r="U2577" i="20"/>
  <c r="P2578" i="20"/>
  <c r="R2578" i="20"/>
  <c r="S2578" i="20"/>
  <c r="T2578" i="20"/>
  <c r="U2578" i="20"/>
  <c r="P2579" i="20"/>
  <c r="R2579" i="20"/>
  <c r="S2579" i="20"/>
  <c r="T2579" i="20"/>
  <c r="U2579" i="20"/>
  <c r="P2580" i="20"/>
  <c r="R2580" i="20"/>
  <c r="S2580" i="20"/>
  <c r="T2580" i="20"/>
  <c r="U2580" i="20"/>
  <c r="P2581" i="20"/>
  <c r="R2581" i="20"/>
  <c r="S2581" i="20"/>
  <c r="T2581" i="20"/>
  <c r="U2581" i="20"/>
  <c r="P2582" i="20"/>
  <c r="R2582" i="20"/>
  <c r="S2582" i="20"/>
  <c r="T2582" i="20"/>
  <c r="U2582" i="20"/>
  <c r="P2583" i="20"/>
  <c r="R2583" i="20"/>
  <c r="S2583" i="20"/>
  <c r="T2583" i="20"/>
  <c r="U2583" i="20"/>
  <c r="P2584" i="20"/>
  <c r="R2584" i="20"/>
  <c r="S2584" i="20"/>
  <c r="T2584" i="20"/>
  <c r="U2584" i="20"/>
  <c r="P2585" i="20"/>
  <c r="R2585" i="20"/>
  <c r="S2585" i="20"/>
  <c r="T2585" i="20"/>
  <c r="U2585" i="20"/>
  <c r="P2586" i="20"/>
  <c r="R2586" i="20"/>
  <c r="S2586" i="20"/>
  <c r="T2586" i="20"/>
  <c r="U2586" i="20"/>
  <c r="P2587" i="20"/>
  <c r="R2587" i="20"/>
  <c r="S2587" i="20"/>
  <c r="T2587" i="20"/>
  <c r="U2587" i="20"/>
  <c r="P2588" i="20"/>
  <c r="R2588" i="20"/>
  <c r="S2588" i="20"/>
  <c r="T2588" i="20"/>
  <c r="U2588" i="20"/>
  <c r="P2589" i="20"/>
  <c r="R2589" i="20"/>
  <c r="S2589" i="20"/>
  <c r="T2589" i="20"/>
  <c r="U2589" i="20"/>
  <c r="P2590" i="20"/>
  <c r="R2590" i="20"/>
  <c r="S2590" i="20"/>
  <c r="T2590" i="20"/>
  <c r="U2590" i="20"/>
  <c r="P2591" i="20"/>
  <c r="R2591" i="20"/>
  <c r="S2591" i="20"/>
  <c r="T2591" i="20"/>
  <c r="U2591" i="20"/>
  <c r="P2592" i="20"/>
  <c r="R2592" i="20"/>
  <c r="S2592" i="20"/>
  <c r="T2592" i="20"/>
  <c r="U2592" i="20"/>
  <c r="P2593" i="20"/>
  <c r="R2593" i="20"/>
  <c r="S2593" i="20"/>
  <c r="T2593" i="20"/>
  <c r="U2593" i="20"/>
  <c r="P2594" i="20"/>
  <c r="R2594" i="20"/>
  <c r="S2594" i="20"/>
  <c r="T2594" i="20"/>
  <c r="U2594" i="20"/>
  <c r="P2595" i="20"/>
  <c r="R2595" i="20"/>
  <c r="S2595" i="20"/>
  <c r="T2595" i="20"/>
  <c r="U2595" i="20"/>
  <c r="P2596" i="20"/>
  <c r="R2596" i="20"/>
  <c r="S2596" i="20"/>
  <c r="T2596" i="20"/>
  <c r="U2596" i="20"/>
  <c r="P2597" i="20"/>
  <c r="R2597" i="20"/>
  <c r="S2597" i="20"/>
  <c r="T2597" i="20"/>
  <c r="U2597" i="20"/>
  <c r="P2598" i="20"/>
  <c r="R2598" i="20"/>
  <c r="S2598" i="20"/>
  <c r="T2598" i="20"/>
  <c r="U2598" i="20"/>
  <c r="P2599" i="20"/>
  <c r="R2599" i="20"/>
  <c r="S2599" i="20"/>
  <c r="T2599" i="20"/>
  <c r="U2599" i="20"/>
  <c r="P2600" i="20"/>
  <c r="R2600" i="20"/>
  <c r="S2600" i="20"/>
  <c r="T2600" i="20"/>
  <c r="U2600" i="20"/>
  <c r="P2601" i="20"/>
  <c r="R2601" i="20"/>
  <c r="S2601" i="20"/>
  <c r="T2601" i="20"/>
  <c r="U2601" i="20"/>
  <c r="P2602" i="20"/>
  <c r="R2602" i="20"/>
  <c r="S2602" i="20"/>
  <c r="T2602" i="20"/>
  <c r="U2602" i="20"/>
  <c r="P2603" i="20"/>
  <c r="R2603" i="20"/>
  <c r="S2603" i="20"/>
  <c r="T2603" i="20"/>
  <c r="U2603" i="20"/>
  <c r="P2604" i="20"/>
  <c r="R2604" i="20"/>
  <c r="S2604" i="20"/>
  <c r="T2604" i="20"/>
  <c r="U2604" i="20"/>
  <c r="P2605" i="20"/>
  <c r="R2605" i="20"/>
  <c r="S2605" i="20"/>
  <c r="T2605" i="20"/>
  <c r="U2605" i="20"/>
  <c r="P2606" i="20"/>
  <c r="R2606" i="20"/>
  <c r="S2606" i="20"/>
  <c r="T2606" i="20"/>
  <c r="U2606" i="20"/>
  <c r="P2607" i="20"/>
  <c r="R2607" i="20"/>
  <c r="S2607" i="20"/>
  <c r="T2607" i="20"/>
  <c r="U2607" i="20"/>
  <c r="P2608" i="20"/>
  <c r="R2608" i="20"/>
  <c r="S2608" i="20"/>
  <c r="T2608" i="20"/>
  <c r="U2608" i="20"/>
  <c r="P2609" i="20"/>
  <c r="R2609" i="20"/>
  <c r="S2609" i="20"/>
  <c r="T2609" i="20"/>
  <c r="U2609" i="20"/>
  <c r="P2610" i="20"/>
  <c r="R2610" i="20"/>
  <c r="S2610" i="20"/>
  <c r="T2610" i="20"/>
  <c r="U2610" i="20"/>
  <c r="P2611" i="20"/>
  <c r="R2611" i="20"/>
  <c r="S2611" i="20"/>
  <c r="T2611" i="20"/>
  <c r="U2611" i="20"/>
  <c r="P2612" i="20"/>
  <c r="R2612" i="20"/>
  <c r="S2612" i="20"/>
  <c r="T2612" i="20"/>
  <c r="U2612" i="20"/>
  <c r="P2613" i="20"/>
  <c r="R2613" i="20"/>
  <c r="S2613" i="20"/>
  <c r="T2613" i="20"/>
  <c r="U2613" i="20"/>
  <c r="P2614" i="20"/>
  <c r="R2614" i="20"/>
  <c r="S2614" i="20"/>
  <c r="T2614" i="20"/>
  <c r="U2614" i="20"/>
  <c r="P2615" i="20"/>
  <c r="R2615" i="20"/>
  <c r="S2615" i="20"/>
  <c r="T2615" i="20"/>
  <c r="U2615" i="20"/>
  <c r="P2616" i="20"/>
  <c r="R2616" i="20"/>
  <c r="S2616" i="20"/>
  <c r="T2616" i="20"/>
  <c r="U2616" i="20"/>
  <c r="P2617" i="20"/>
  <c r="R2617" i="20"/>
  <c r="S2617" i="20"/>
  <c r="T2617" i="20"/>
  <c r="U2617" i="20"/>
  <c r="P2618" i="20"/>
  <c r="R2618" i="20"/>
  <c r="S2618" i="20"/>
  <c r="T2618" i="20"/>
  <c r="U2618" i="20"/>
  <c r="P2619" i="20"/>
  <c r="R2619" i="20"/>
  <c r="S2619" i="20"/>
  <c r="T2619" i="20"/>
  <c r="U2619" i="20"/>
  <c r="P2620" i="20"/>
  <c r="R2620" i="20"/>
  <c r="S2620" i="20"/>
  <c r="T2620" i="20"/>
  <c r="U2620" i="20"/>
  <c r="P2621" i="20"/>
  <c r="R2621" i="20"/>
  <c r="S2621" i="20"/>
  <c r="T2621" i="20"/>
  <c r="U2621" i="20"/>
  <c r="P2622" i="20"/>
  <c r="R2622" i="20"/>
  <c r="S2622" i="20"/>
  <c r="T2622" i="20"/>
  <c r="U2622" i="20"/>
  <c r="P2623" i="20"/>
  <c r="R2623" i="20"/>
  <c r="S2623" i="20"/>
  <c r="T2623" i="20"/>
  <c r="U2623" i="20"/>
  <c r="P2624" i="20"/>
  <c r="R2624" i="20"/>
  <c r="S2624" i="20"/>
  <c r="T2624" i="20"/>
  <c r="U2624" i="20"/>
  <c r="P2625" i="20"/>
  <c r="R2625" i="20"/>
  <c r="S2625" i="20"/>
  <c r="T2625" i="20"/>
  <c r="U2625" i="20"/>
  <c r="P2626" i="20"/>
  <c r="R2626" i="20"/>
  <c r="S2626" i="20"/>
  <c r="T2626" i="20"/>
  <c r="U2626" i="20"/>
  <c r="P2627" i="20"/>
  <c r="R2627" i="20"/>
  <c r="S2627" i="20"/>
  <c r="T2627" i="20"/>
  <c r="U2627" i="20"/>
  <c r="P2628" i="20"/>
  <c r="R2628" i="20"/>
  <c r="S2628" i="20"/>
  <c r="T2628" i="20"/>
  <c r="U2628" i="20"/>
  <c r="P2629" i="20"/>
  <c r="R2629" i="20"/>
  <c r="S2629" i="20"/>
  <c r="T2629" i="20"/>
  <c r="U2629" i="20"/>
  <c r="P2630" i="20"/>
  <c r="R2630" i="20"/>
  <c r="S2630" i="20"/>
  <c r="T2630" i="20"/>
  <c r="U2630" i="20"/>
  <c r="P2631" i="20"/>
  <c r="R2631" i="20"/>
  <c r="S2631" i="20"/>
  <c r="T2631" i="20"/>
  <c r="U2631" i="20"/>
  <c r="P2632" i="20"/>
  <c r="R2632" i="20"/>
  <c r="S2632" i="20"/>
  <c r="T2632" i="20"/>
  <c r="U2632" i="20"/>
  <c r="P2633" i="20"/>
  <c r="R2633" i="20"/>
  <c r="S2633" i="20"/>
  <c r="T2633" i="20"/>
  <c r="U2633" i="20"/>
  <c r="P2634" i="20"/>
  <c r="R2634" i="20"/>
  <c r="S2634" i="20"/>
  <c r="T2634" i="20"/>
  <c r="U2634" i="20"/>
  <c r="P2635" i="20"/>
  <c r="R2635" i="20"/>
  <c r="S2635" i="20"/>
  <c r="T2635" i="20"/>
  <c r="U2635" i="20"/>
  <c r="P2636" i="20"/>
  <c r="R2636" i="20"/>
  <c r="S2636" i="20"/>
  <c r="T2636" i="20"/>
  <c r="U2636" i="20"/>
  <c r="P2637" i="20"/>
  <c r="R2637" i="20"/>
  <c r="S2637" i="20"/>
  <c r="T2637" i="20"/>
  <c r="U2637" i="20"/>
  <c r="P2638" i="20"/>
  <c r="R2638" i="20"/>
  <c r="S2638" i="20"/>
  <c r="T2638" i="20"/>
  <c r="U2638" i="20"/>
  <c r="P2639" i="20"/>
  <c r="R2639" i="20"/>
  <c r="S2639" i="20"/>
  <c r="T2639" i="20"/>
  <c r="U2639" i="20"/>
  <c r="P2640" i="20"/>
  <c r="R2640" i="20"/>
  <c r="S2640" i="20"/>
  <c r="T2640" i="20"/>
  <c r="U2640" i="20"/>
  <c r="P2641" i="20"/>
  <c r="R2641" i="20"/>
  <c r="S2641" i="20"/>
  <c r="T2641" i="20"/>
  <c r="U2641" i="20"/>
  <c r="P2642" i="20"/>
  <c r="R2642" i="20"/>
  <c r="S2642" i="20"/>
  <c r="T2642" i="20"/>
  <c r="U2642" i="20"/>
  <c r="P2643" i="20"/>
  <c r="R2643" i="20"/>
  <c r="S2643" i="20"/>
  <c r="T2643" i="20"/>
  <c r="U2643" i="20"/>
  <c r="P2644" i="20"/>
  <c r="R2644" i="20"/>
  <c r="S2644" i="20"/>
  <c r="T2644" i="20"/>
  <c r="U2644" i="20"/>
  <c r="P2645" i="20"/>
  <c r="R2645" i="20"/>
  <c r="S2645" i="20"/>
  <c r="T2645" i="20"/>
  <c r="U2645" i="20"/>
  <c r="P2646" i="20"/>
  <c r="R2646" i="20"/>
  <c r="S2646" i="20"/>
  <c r="T2646" i="20"/>
  <c r="U2646" i="20"/>
  <c r="P2647" i="20"/>
  <c r="R2647" i="20"/>
  <c r="S2647" i="20"/>
  <c r="T2647" i="20"/>
  <c r="U2647" i="20"/>
  <c r="P2648" i="20"/>
  <c r="R2648" i="20"/>
  <c r="S2648" i="20"/>
  <c r="T2648" i="20"/>
  <c r="U2648" i="20"/>
  <c r="P2649" i="20"/>
  <c r="R2649" i="20"/>
  <c r="S2649" i="20"/>
  <c r="T2649" i="20"/>
  <c r="U2649" i="20"/>
  <c r="P2650" i="20"/>
  <c r="R2650" i="20"/>
  <c r="S2650" i="20"/>
  <c r="T2650" i="20"/>
  <c r="U2650" i="20"/>
  <c r="P2651" i="20"/>
  <c r="R2651" i="20"/>
  <c r="S2651" i="20"/>
  <c r="T2651" i="20"/>
  <c r="U2651" i="20"/>
  <c r="P2652" i="20"/>
  <c r="R2652" i="20"/>
  <c r="S2652" i="20"/>
  <c r="T2652" i="20"/>
  <c r="U2652" i="20"/>
  <c r="P2653" i="20"/>
  <c r="R2653" i="20"/>
  <c r="S2653" i="20"/>
  <c r="T2653" i="20"/>
  <c r="U2653" i="20"/>
  <c r="P2654" i="20"/>
  <c r="R2654" i="20"/>
  <c r="S2654" i="20"/>
  <c r="T2654" i="20"/>
  <c r="U2654" i="20"/>
  <c r="P2655" i="20"/>
  <c r="R2655" i="20"/>
  <c r="S2655" i="20"/>
  <c r="T2655" i="20"/>
  <c r="U2655" i="20"/>
  <c r="P2656" i="20"/>
  <c r="R2656" i="20"/>
  <c r="S2656" i="20"/>
  <c r="T2656" i="20"/>
  <c r="U2656" i="20"/>
  <c r="P2657" i="20"/>
  <c r="R2657" i="20"/>
  <c r="S2657" i="20"/>
  <c r="T2657" i="20"/>
  <c r="U2657" i="20"/>
  <c r="P2658" i="20"/>
  <c r="R2658" i="20"/>
  <c r="S2658" i="20"/>
  <c r="T2658" i="20"/>
  <c r="U2658" i="20"/>
  <c r="P2659" i="20"/>
  <c r="R2659" i="20"/>
  <c r="S2659" i="20"/>
  <c r="T2659" i="20"/>
  <c r="U2659" i="20"/>
  <c r="P2660" i="20"/>
  <c r="R2660" i="20"/>
  <c r="S2660" i="20"/>
  <c r="T2660" i="20"/>
  <c r="U2660" i="20"/>
  <c r="P2661" i="20"/>
  <c r="R2661" i="20"/>
  <c r="S2661" i="20"/>
  <c r="T2661" i="20"/>
  <c r="U2661" i="20"/>
  <c r="P2662" i="20"/>
  <c r="R2662" i="20"/>
  <c r="S2662" i="20"/>
  <c r="T2662" i="20"/>
  <c r="U2662" i="20"/>
  <c r="P2663" i="20"/>
  <c r="R2663" i="20"/>
  <c r="S2663" i="20"/>
  <c r="T2663" i="20"/>
  <c r="U2663" i="20"/>
  <c r="P2664" i="20"/>
  <c r="R2664" i="20"/>
  <c r="S2664" i="20"/>
  <c r="T2664" i="20"/>
  <c r="U2664" i="20"/>
  <c r="P2665" i="20"/>
  <c r="R2665" i="20"/>
  <c r="S2665" i="20"/>
  <c r="T2665" i="20"/>
  <c r="U2665" i="20"/>
  <c r="P2666" i="20"/>
  <c r="R2666" i="20"/>
  <c r="S2666" i="20"/>
  <c r="T2666" i="20"/>
  <c r="U2666" i="20"/>
  <c r="P2667" i="20"/>
  <c r="R2667" i="20"/>
  <c r="S2667" i="20"/>
  <c r="T2667" i="20"/>
  <c r="U2667" i="20"/>
  <c r="P2668" i="20"/>
  <c r="R2668" i="20"/>
  <c r="S2668" i="20"/>
  <c r="T2668" i="20"/>
  <c r="U2668" i="20"/>
  <c r="P2669" i="20"/>
  <c r="R2669" i="20"/>
  <c r="S2669" i="20"/>
  <c r="T2669" i="20"/>
  <c r="U2669" i="20"/>
  <c r="P2670" i="20"/>
  <c r="R2670" i="20"/>
  <c r="S2670" i="20"/>
  <c r="T2670" i="20"/>
  <c r="U2670" i="20"/>
  <c r="P2671" i="20"/>
  <c r="R2671" i="20"/>
  <c r="S2671" i="20"/>
  <c r="T2671" i="20"/>
  <c r="U2671" i="20"/>
  <c r="P2672" i="20"/>
  <c r="R2672" i="20"/>
  <c r="S2672" i="20"/>
  <c r="T2672" i="20"/>
  <c r="U2672" i="20"/>
  <c r="P2673" i="20"/>
  <c r="R2673" i="20"/>
  <c r="S2673" i="20"/>
  <c r="T2673" i="20"/>
  <c r="U2673" i="20"/>
  <c r="P2674" i="20"/>
  <c r="R2674" i="20"/>
  <c r="S2674" i="20"/>
  <c r="T2674" i="20"/>
  <c r="U2674" i="20"/>
  <c r="P2675" i="20"/>
  <c r="R2675" i="20"/>
  <c r="S2675" i="20"/>
  <c r="T2675" i="20"/>
  <c r="U2675" i="20"/>
  <c r="P2676" i="20"/>
  <c r="R2676" i="20"/>
  <c r="S2676" i="20"/>
  <c r="T2676" i="20"/>
  <c r="U2676" i="20"/>
  <c r="P2677" i="20"/>
  <c r="R2677" i="20"/>
  <c r="S2677" i="20"/>
  <c r="T2677" i="20"/>
  <c r="U2677" i="20"/>
  <c r="P2678" i="20"/>
  <c r="R2678" i="20"/>
  <c r="S2678" i="20"/>
  <c r="T2678" i="20"/>
  <c r="U2678" i="20"/>
  <c r="P2679" i="20"/>
  <c r="R2679" i="20"/>
  <c r="S2679" i="20"/>
  <c r="T2679" i="20"/>
  <c r="U2679" i="20"/>
  <c r="P2680" i="20"/>
  <c r="R2680" i="20"/>
  <c r="S2680" i="20"/>
  <c r="T2680" i="20"/>
  <c r="U2680" i="20"/>
  <c r="P2681" i="20"/>
  <c r="R2681" i="20"/>
  <c r="S2681" i="20"/>
  <c r="T2681" i="20"/>
  <c r="U2681" i="20"/>
  <c r="P2682" i="20"/>
  <c r="R2682" i="20"/>
  <c r="S2682" i="20"/>
  <c r="T2682" i="20"/>
  <c r="U2682" i="20"/>
  <c r="P2683" i="20"/>
  <c r="R2683" i="20"/>
  <c r="S2683" i="20"/>
  <c r="T2683" i="20"/>
  <c r="U2683" i="20"/>
  <c r="P2684" i="20"/>
  <c r="R2684" i="20"/>
  <c r="S2684" i="20"/>
  <c r="T2684" i="20"/>
  <c r="U2684" i="20"/>
  <c r="P2685" i="20"/>
  <c r="R2685" i="20"/>
  <c r="S2685" i="20"/>
  <c r="T2685" i="20"/>
  <c r="U2685" i="20"/>
  <c r="P2686" i="20"/>
  <c r="R2686" i="20"/>
  <c r="S2686" i="20"/>
  <c r="T2686" i="20"/>
  <c r="U2686" i="20"/>
  <c r="P2687" i="20"/>
  <c r="R2687" i="20"/>
  <c r="S2687" i="20"/>
  <c r="T2687" i="20"/>
  <c r="U2687" i="20"/>
  <c r="P2688" i="20"/>
  <c r="R2688" i="20"/>
  <c r="S2688" i="20"/>
  <c r="T2688" i="20"/>
  <c r="U2688" i="20"/>
  <c r="P2689" i="20"/>
  <c r="R2689" i="20"/>
  <c r="S2689" i="20"/>
  <c r="T2689" i="20"/>
  <c r="U2689" i="20"/>
  <c r="P2690" i="20"/>
  <c r="R2690" i="20"/>
  <c r="S2690" i="20"/>
  <c r="T2690" i="20"/>
  <c r="U2690" i="20"/>
  <c r="P2691" i="20"/>
  <c r="R2691" i="20"/>
  <c r="S2691" i="20"/>
  <c r="T2691" i="20"/>
  <c r="U2691" i="20"/>
  <c r="P2692" i="20"/>
  <c r="R2692" i="20"/>
  <c r="S2692" i="20"/>
  <c r="T2692" i="20"/>
  <c r="U2692" i="20"/>
  <c r="P2693" i="20"/>
  <c r="R2693" i="20"/>
  <c r="S2693" i="20"/>
  <c r="T2693" i="20"/>
  <c r="U2693" i="20"/>
  <c r="P2694" i="20"/>
  <c r="R2694" i="20"/>
  <c r="S2694" i="20"/>
  <c r="T2694" i="20"/>
  <c r="U2694" i="20"/>
  <c r="P2695" i="20"/>
  <c r="R2695" i="20"/>
  <c r="S2695" i="20"/>
  <c r="T2695" i="20"/>
  <c r="U2695" i="20"/>
  <c r="P2696" i="20"/>
  <c r="R2696" i="20"/>
  <c r="S2696" i="20"/>
  <c r="T2696" i="20"/>
  <c r="U2696" i="20"/>
  <c r="P2697" i="20"/>
  <c r="R2697" i="20"/>
  <c r="S2697" i="20"/>
  <c r="T2697" i="20"/>
  <c r="U2697" i="20"/>
  <c r="P2698" i="20"/>
  <c r="R2698" i="20"/>
  <c r="S2698" i="20"/>
  <c r="T2698" i="20"/>
  <c r="U2698" i="20"/>
  <c r="P2699" i="20"/>
  <c r="R2699" i="20"/>
  <c r="S2699" i="20"/>
  <c r="T2699" i="20"/>
  <c r="U2699" i="20"/>
  <c r="P2700" i="20"/>
  <c r="R2700" i="20"/>
  <c r="S2700" i="20"/>
  <c r="T2700" i="20"/>
  <c r="U2700" i="20"/>
  <c r="P2701" i="20"/>
  <c r="R2701" i="20"/>
  <c r="S2701" i="20"/>
  <c r="T2701" i="20"/>
  <c r="U2701" i="20"/>
  <c r="P2702" i="20"/>
  <c r="R2702" i="20"/>
  <c r="S2702" i="20"/>
  <c r="T2702" i="20"/>
  <c r="U2702" i="20"/>
  <c r="P2703" i="20"/>
  <c r="R2703" i="20"/>
  <c r="S2703" i="20"/>
  <c r="T2703" i="20"/>
  <c r="U2703" i="20"/>
  <c r="P2704" i="20"/>
  <c r="R2704" i="20"/>
  <c r="S2704" i="20"/>
  <c r="T2704" i="20"/>
  <c r="U2704" i="20"/>
  <c r="P2705" i="20"/>
  <c r="R2705" i="20"/>
  <c r="S2705" i="20"/>
  <c r="T2705" i="20"/>
  <c r="U2705" i="20"/>
  <c r="P2706" i="20"/>
  <c r="R2706" i="20"/>
  <c r="S2706" i="20"/>
  <c r="T2706" i="20"/>
  <c r="U2706" i="20"/>
  <c r="P2707" i="20"/>
  <c r="R2707" i="20"/>
  <c r="S2707" i="20"/>
  <c r="T2707" i="20"/>
  <c r="U2707" i="20"/>
  <c r="P2708" i="20"/>
  <c r="R2708" i="20"/>
  <c r="S2708" i="20"/>
  <c r="T2708" i="20"/>
  <c r="U2708" i="20"/>
  <c r="P2709" i="20"/>
  <c r="R2709" i="20"/>
  <c r="S2709" i="20"/>
  <c r="T2709" i="20"/>
  <c r="U2709" i="20"/>
  <c r="P2710" i="20"/>
  <c r="R2710" i="20"/>
  <c r="S2710" i="20"/>
  <c r="T2710" i="20"/>
  <c r="U2710" i="20"/>
  <c r="P2711" i="20"/>
  <c r="R2711" i="20"/>
  <c r="S2711" i="20"/>
  <c r="T2711" i="20"/>
  <c r="U2711" i="20"/>
  <c r="P2712" i="20"/>
  <c r="R2712" i="20"/>
  <c r="S2712" i="20"/>
  <c r="T2712" i="20"/>
  <c r="U2712" i="20"/>
  <c r="P2713" i="20"/>
  <c r="R2713" i="20"/>
  <c r="S2713" i="20"/>
  <c r="T2713" i="20"/>
  <c r="U2713" i="20"/>
  <c r="P2714" i="20"/>
  <c r="R2714" i="20"/>
  <c r="S2714" i="20"/>
  <c r="T2714" i="20"/>
  <c r="U2714" i="20"/>
  <c r="P2715" i="20"/>
  <c r="R2715" i="20"/>
  <c r="S2715" i="20"/>
  <c r="T2715" i="20"/>
  <c r="U2715" i="20"/>
  <c r="P2716" i="20"/>
  <c r="R2716" i="20"/>
  <c r="S2716" i="20"/>
  <c r="T2716" i="20"/>
  <c r="U2716" i="20"/>
  <c r="P2717" i="20"/>
  <c r="R2717" i="20"/>
  <c r="S2717" i="20"/>
  <c r="T2717" i="20"/>
  <c r="U2717" i="20"/>
  <c r="P2718" i="20"/>
  <c r="R2718" i="20"/>
  <c r="S2718" i="20"/>
  <c r="T2718" i="20"/>
  <c r="U2718" i="20"/>
  <c r="P2719" i="20"/>
  <c r="R2719" i="20"/>
  <c r="S2719" i="20"/>
  <c r="T2719" i="20"/>
  <c r="U2719" i="20"/>
  <c r="P2720" i="20"/>
  <c r="R2720" i="20"/>
  <c r="S2720" i="20"/>
  <c r="T2720" i="20"/>
  <c r="U2720" i="20"/>
  <c r="P2721" i="20"/>
  <c r="R2721" i="20"/>
  <c r="S2721" i="20"/>
  <c r="T2721" i="20"/>
  <c r="U2721" i="20"/>
  <c r="P2722" i="20"/>
  <c r="R2722" i="20"/>
  <c r="S2722" i="20"/>
  <c r="T2722" i="20"/>
  <c r="U2722" i="20"/>
  <c r="P2723" i="20"/>
  <c r="R2723" i="20"/>
  <c r="S2723" i="20"/>
  <c r="T2723" i="20"/>
  <c r="U2723" i="20"/>
  <c r="P2724" i="20"/>
  <c r="R2724" i="20"/>
  <c r="S2724" i="20"/>
  <c r="T2724" i="20"/>
  <c r="U2724" i="20"/>
  <c r="P2725" i="20"/>
  <c r="R2725" i="20"/>
  <c r="S2725" i="20"/>
  <c r="T2725" i="20"/>
  <c r="U2725" i="20"/>
  <c r="P2726" i="20"/>
  <c r="R2726" i="20"/>
  <c r="S2726" i="20"/>
  <c r="T2726" i="20"/>
  <c r="U2726" i="20"/>
  <c r="P2727" i="20"/>
  <c r="R2727" i="20"/>
  <c r="S2727" i="20"/>
  <c r="T2727" i="20"/>
  <c r="U2727" i="20"/>
  <c r="P2728" i="20"/>
  <c r="R2728" i="20"/>
  <c r="S2728" i="20"/>
  <c r="T2728" i="20"/>
  <c r="U2728" i="20"/>
  <c r="P2729" i="20"/>
  <c r="R2729" i="20"/>
  <c r="S2729" i="20"/>
  <c r="T2729" i="20"/>
  <c r="U2729" i="20"/>
  <c r="P2730" i="20"/>
  <c r="R2730" i="20"/>
  <c r="S2730" i="20"/>
  <c r="T2730" i="20"/>
  <c r="U2730" i="20"/>
  <c r="P2731" i="20"/>
  <c r="R2731" i="20"/>
  <c r="S2731" i="20"/>
  <c r="T2731" i="20"/>
  <c r="U2731" i="20"/>
  <c r="P2732" i="20"/>
  <c r="R2732" i="20"/>
  <c r="S2732" i="20"/>
  <c r="T2732" i="20"/>
  <c r="U2732" i="20"/>
  <c r="P2733" i="20"/>
  <c r="R2733" i="20"/>
  <c r="S2733" i="20"/>
  <c r="T2733" i="20"/>
  <c r="U2733" i="20"/>
  <c r="P2734" i="20"/>
  <c r="R2734" i="20"/>
  <c r="S2734" i="20"/>
  <c r="T2734" i="20"/>
  <c r="U2734" i="20"/>
  <c r="P2735" i="20"/>
  <c r="R2735" i="20"/>
  <c r="S2735" i="20"/>
  <c r="T2735" i="20"/>
  <c r="U2735" i="20"/>
  <c r="P2736" i="20"/>
  <c r="R2736" i="20"/>
  <c r="S2736" i="20"/>
  <c r="T2736" i="20"/>
  <c r="U2736" i="20"/>
  <c r="P2737" i="20"/>
  <c r="R2737" i="20"/>
  <c r="S2737" i="20"/>
  <c r="T2737" i="20"/>
  <c r="U2737" i="20"/>
  <c r="P2738" i="20"/>
  <c r="R2738" i="20"/>
  <c r="S2738" i="20"/>
  <c r="T2738" i="20"/>
  <c r="U2738" i="20"/>
  <c r="P2739" i="20"/>
  <c r="R2739" i="20"/>
  <c r="S2739" i="20"/>
  <c r="T2739" i="20"/>
  <c r="U2739" i="20"/>
  <c r="P2740" i="20"/>
  <c r="R2740" i="20"/>
  <c r="S2740" i="20"/>
  <c r="T2740" i="20"/>
  <c r="U2740" i="20"/>
  <c r="P2741" i="20"/>
  <c r="R2741" i="20"/>
  <c r="S2741" i="20"/>
  <c r="T2741" i="20"/>
  <c r="U2741" i="20"/>
  <c r="P2742" i="20"/>
  <c r="R2742" i="20"/>
  <c r="S2742" i="20"/>
  <c r="T2742" i="20"/>
  <c r="U2742" i="20"/>
  <c r="P2743" i="20"/>
  <c r="R2743" i="20"/>
  <c r="S2743" i="20"/>
  <c r="T2743" i="20"/>
  <c r="U2743" i="20"/>
  <c r="P2744" i="20"/>
  <c r="R2744" i="20"/>
  <c r="S2744" i="20"/>
  <c r="T2744" i="20"/>
  <c r="U2744" i="20"/>
  <c r="P2745" i="20"/>
  <c r="R2745" i="20"/>
  <c r="S2745" i="20"/>
  <c r="T2745" i="20"/>
  <c r="U2745" i="20"/>
  <c r="P2746" i="20"/>
  <c r="R2746" i="20"/>
  <c r="S2746" i="20"/>
  <c r="T2746" i="20"/>
  <c r="U2746" i="20"/>
  <c r="P2747" i="20"/>
  <c r="R2747" i="20"/>
  <c r="S2747" i="20"/>
  <c r="T2747" i="20"/>
  <c r="U2747" i="20"/>
  <c r="P2748" i="20"/>
  <c r="R2748" i="20"/>
  <c r="S2748" i="20"/>
  <c r="T2748" i="20"/>
  <c r="U2748" i="20"/>
  <c r="P2749" i="20"/>
  <c r="R2749" i="20"/>
  <c r="S2749" i="20"/>
  <c r="T2749" i="20"/>
  <c r="U2749" i="20"/>
  <c r="P2750" i="20"/>
  <c r="R2750" i="20"/>
  <c r="S2750" i="20"/>
  <c r="T2750" i="20"/>
  <c r="U2750" i="20"/>
  <c r="P2751" i="20"/>
  <c r="R2751" i="20"/>
  <c r="S2751" i="20"/>
  <c r="T2751" i="20"/>
  <c r="U2751" i="20"/>
  <c r="P2752" i="20"/>
  <c r="R2752" i="20"/>
  <c r="S2752" i="20"/>
  <c r="T2752" i="20"/>
  <c r="U2752" i="20"/>
  <c r="P2753" i="20"/>
  <c r="R2753" i="20"/>
  <c r="S2753" i="20"/>
  <c r="T2753" i="20"/>
  <c r="U2753" i="20"/>
  <c r="P2754" i="20"/>
  <c r="R2754" i="20"/>
  <c r="S2754" i="20"/>
  <c r="T2754" i="20"/>
  <c r="U2754" i="20"/>
  <c r="P2755" i="20"/>
  <c r="R2755" i="20"/>
  <c r="S2755" i="20"/>
  <c r="T2755" i="20"/>
  <c r="U2755" i="20"/>
  <c r="P2756" i="20"/>
  <c r="R2756" i="20"/>
  <c r="S2756" i="20"/>
  <c r="T2756" i="20"/>
  <c r="U2756" i="20"/>
  <c r="P2757" i="20"/>
  <c r="R2757" i="20"/>
  <c r="S2757" i="20"/>
  <c r="T2757" i="20"/>
  <c r="U2757" i="20"/>
  <c r="P2758" i="20"/>
  <c r="R2758" i="20"/>
  <c r="S2758" i="20"/>
  <c r="T2758" i="20"/>
  <c r="U2758" i="20"/>
  <c r="P2759" i="20"/>
  <c r="R2759" i="20"/>
  <c r="S2759" i="20"/>
  <c r="T2759" i="20"/>
  <c r="U2759" i="20"/>
  <c r="P2760" i="20"/>
  <c r="R2760" i="20"/>
  <c r="S2760" i="20"/>
  <c r="T2760" i="20"/>
  <c r="U2760" i="20"/>
  <c r="P2761" i="20"/>
  <c r="R2761" i="20"/>
  <c r="S2761" i="20"/>
  <c r="T2761" i="20"/>
  <c r="U2761" i="20"/>
  <c r="P2762" i="20"/>
  <c r="R2762" i="20"/>
  <c r="S2762" i="20"/>
  <c r="T2762" i="20"/>
  <c r="U2762" i="20"/>
  <c r="P2763" i="20"/>
  <c r="R2763" i="20"/>
  <c r="S2763" i="20"/>
  <c r="T2763" i="20"/>
  <c r="U2763" i="20"/>
  <c r="P2764" i="20"/>
  <c r="R2764" i="20"/>
  <c r="S2764" i="20"/>
  <c r="T2764" i="20"/>
  <c r="U2764" i="20"/>
  <c r="P2765" i="20"/>
  <c r="R2765" i="20"/>
  <c r="S2765" i="20"/>
  <c r="T2765" i="20"/>
  <c r="U2765" i="20"/>
  <c r="P2766" i="20"/>
  <c r="R2766" i="20"/>
  <c r="S2766" i="20"/>
  <c r="T2766" i="20"/>
  <c r="U2766" i="20"/>
  <c r="P2767" i="20"/>
  <c r="R2767" i="20"/>
  <c r="S2767" i="20"/>
  <c r="T2767" i="20"/>
  <c r="U2767" i="20"/>
  <c r="P2768" i="20"/>
  <c r="R2768" i="20"/>
  <c r="S2768" i="20"/>
  <c r="T2768" i="20"/>
  <c r="U2768" i="20"/>
  <c r="P2769" i="20"/>
  <c r="R2769" i="20"/>
  <c r="S2769" i="20"/>
  <c r="T2769" i="20"/>
  <c r="U2769" i="20"/>
  <c r="P2770" i="20"/>
  <c r="R2770" i="20"/>
  <c r="S2770" i="20"/>
  <c r="T2770" i="20"/>
  <c r="U2770" i="20"/>
  <c r="P2771" i="20"/>
  <c r="R2771" i="20"/>
  <c r="S2771" i="20"/>
  <c r="T2771" i="20"/>
  <c r="U2771" i="20"/>
  <c r="P2772" i="20"/>
  <c r="R2772" i="20"/>
  <c r="S2772" i="20"/>
  <c r="T2772" i="20"/>
  <c r="U2772" i="20"/>
  <c r="P2773" i="20"/>
  <c r="R2773" i="20"/>
  <c r="S2773" i="20"/>
  <c r="T2773" i="20"/>
  <c r="U2773" i="20"/>
  <c r="P2774" i="20"/>
  <c r="R2774" i="20"/>
  <c r="S2774" i="20"/>
  <c r="T2774" i="20"/>
  <c r="U2774" i="20"/>
  <c r="P2775" i="20"/>
  <c r="R2775" i="20"/>
  <c r="S2775" i="20"/>
  <c r="T2775" i="20"/>
  <c r="U2775" i="20"/>
  <c r="P2776" i="20"/>
  <c r="R2776" i="20"/>
  <c r="S2776" i="20"/>
  <c r="T2776" i="20"/>
  <c r="U2776" i="20"/>
  <c r="P2777" i="20"/>
  <c r="R2777" i="20"/>
  <c r="S2777" i="20"/>
  <c r="T2777" i="20"/>
  <c r="U2777" i="20"/>
  <c r="P2778" i="20"/>
  <c r="R2778" i="20"/>
  <c r="S2778" i="20"/>
  <c r="T2778" i="20"/>
  <c r="U2778" i="20"/>
  <c r="P2779" i="20"/>
  <c r="R2779" i="20"/>
  <c r="S2779" i="20"/>
  <c r="T2779" i="20"/>
  <c r="U2779" i="20"/>
  <c r="P2780" i="20"/>
  <c r="R2780" i="20"/>
  <c r="S2780" i="20"/>
  <c r="T2780" i="20"/>
  <c r="U2780" i="20"/>
  <c r="P2781" i="20"/>
  <c r="R2781" i="20"/>
  <c r="S2781" i="20"/>
  <c r="T2781" i="20"/>
  <c r="U2781" i="20"/>
  <c r="P2782" i="20"/>
  <c r="R2782" i="20"/>
  <c r="S2782" i="20"/>
  <c r="T2782" i="20"/>
  <c r="U2782" i="20"/>
  <c r="P2783" i="20"/>
  <c r="R2783" i="20"/>
  <c r="S2783" i="20"/>
  <c r="T2783" i="20"/>
  <c r="U2783" i="20"/>
  <c r="P2784" i="20"/>
  <c r="R2784" i="20"/>
  <c r="S2784" i="20"/>
  <c r="T2784" i="20"/>
  <c r="U2784" i="20"/>
  <c r="P2785" i="20"/>
  <c r="R2785" i="20"/>
  <c r="S2785" i="20"/>
  <c r="T2785" i="20"/>
  <c r="U2785" i="20"/>
  <c r="P2786" i="20"/>
  <c r="R2786" i="20"/>
  <c r="S2786" i="20"/>
  <c r="T2786" i="20"/>
  <c r="U2786" i="20"/>
  <c r="P2787" i="20"/>
  <c r="R2787" i="20"/>
  <c r="S2787" i="20"/>
  <c r="T2787" i="20"/>
  <c r="U2787" i="20"/>
  <c r="P2788" i="20"/>
  <c r="R2788" i="20"/>
  <c r="S2788" i="20"/>
  <c r="T2788" i="20"/>
  <c r="U2788" i="20"/>
  <c r="P2789" i="20"/>
  <c r="R2789" i="20"/>
  <c r="S2789" i="20"/>
  <c r="T2789" i="20"/>
  <c r="U2789" i="20"/>
  <c r="P2790" i="20"/>
  <c r="R2790" i="20"/>
  <c r="S2790" i="20"/>
  <c r="T2790" i="20"/>
  <c r="U2790" i="20"/>
  <c r="P2791" i="20"/>
  <c r="R2791" i="20"/>
  <c r="S2791" i="20"/>
  <c r="T2791" i="20"/>
  <c r="U2791" i="20"/>
  <c r="P2792" i="20"/>
  <c r="R2792" i="20"/>
  <c r="S2792" i="20"/>
  <c r="T2792" i="20"/>
  <c r="U2792" i="20"/>
  <c r="P2793" i="20"/>
  <c r="R2793" i="20"/>
  <c r="S2793" i="20"/>
  <c r="T2793" i="20"/>
  <c r="U2793" i="20"/>
  <c r="P2794" i="20"/>
  <c r="R2794" i="20"/>
  <c r="S2794" i="20"/>
  <c r="T2794" i="20"/>
  <c r="U2794" i="20"/>
  <c r="P2795" i="20"/>
  <c r="R2795" i="20"/>
  <c r="S2795" i="20"/>
  <c r="T2795" i="20"/>
  <c r="U2795" i="20"/>
  <c r="P2796" i="20"/>
  <c r="R2796" i="20"/>
  <c r="S2796" i="20"/>
  <c r="T2796" i="20"/>
  <c r="U2796" i="20"/>
  <c r="P2797" i="20"/>
  <c r="R2797" i="20"/>
  <c r="S2797" i="20"/>
  <c r="T2797" i="20"/>
  <c r="U2797" i="20"/>
  <c r="P2798" i="20"/>
  <c r="R2798" i="20"/>
  <c r="S2798" i="20"/>
  <c r="T2798" i="20"/>
  <c r="U2798" i="20"/>
  <c r="P2799" i="20"/>
  <c r="R2799" i="20"/>
  <c r="S2799" i="20"/>
  <c r="T2799" i="20"/>
  <c r="U2799" i="20"/>
  <c r="P2800" i="20"/>
  <c r="R2800" i="20"/>
  <c r="S2800" i="20"/>
  <c r="T2800" i="20"/>
  <c r="U2800" i="20"/>
  <c r="P2801" i="20"/>
  <c r="R2801" i="20"/>
  <c r="S2801" i="20"/>
  <c r="T2801" i="20"/>
  <c r="U2801" i="20"/>
  <c r="P2802" i="20"/>
  <c r="R2802" i="20"/>
  <c r="S2802" i="20"/>
  <c r="T2802" i="20"/>
  <c r="U2802" i="20"/>
  <c r="P2803" i="20"/>
  <c r="R2803" i="20"/>
  <c r="S2803" i="20"/>
  <c r="T2803" i="20"/>
  <c r="U2803" i="20"/>
  <c r="P2804" i="20"/>
  <c r="R2804" i="20"/>
  <c r="S2804" i="20"/>
  <c r="T2804" i="20"/>
  <c r="U2804" i="20"/>
  <c r="P2805" i="20"/>
  <c r="R2805" i="20"/>
  <c r="S2805" i="20"/>
  <c r="T2805" i="20"/>
  <c r="U2805" i="20"/>
  <c r="P2806" i="20"/>
  <c r="R2806" i="20"/>
  <c r="S2806" i="20"/>
  <c r="T2806" i="20"/>
  <c r="U2806" i="20"/>
  <c r="P2807" i="20"/>
  <c r="R2807" i="20"/>
  <c r="S2807" i="20"/>
  <c r="T2807" i="20"/>
  <c r="U2807" i="20"/>
  <c r="P2808" i="20"/>
  <c r="R2808" i="20"/>
  <c r="S2808" i="20"/>
  <c r="T2808" i="20"/>
  <c r="U2808" i="20"/>
  <c r="P2809" i="20"/>
  <c r="R2809" i="20"/>
  <c r="S2809" i="20"/>
  <c r="T2809" i="20"/>
  <c r="U2809" i="20"/>
  <c r="P2810" i="20"/>
  <c r="R2810" i="20"/>
  <c r="S2810" i="20"/>
  <c r="T2810" i="20"/>
  <c r="U2810" i="20"/>
  <c r="P2811" i="20"/>
  <c r="R2811" i="20"/>
  <c r="S2811" i="20"/>
  <c r="T2811" i="20"/>
  <c r="U2811" i="20"/>
  <c r="P2812" i="20"/>
  <c r="R2812" i="20"/>
  <c r="S2812" i="20"/>
  <c r="T2812" i="20"/>
  <c r="U2812" i="20"/>
  <c r="P2813" i="20"/>
  <c r="R2813" i="20"/>
  <c r="S2813" i="20"/>
  <c r="T2813" i="20"/>
  <c r="U2813" i="20"/>
  <c r="P2814" i="20"/>
  <c r="R2814" i="20"/>
  <c r="S2814" i="20"/>
  <c r="T2814" i="20"/>
  <c r="U2814" i="20"/>
  <c r="P2815" i="20"/>
  <c r="R2815" i="20"/>
  <c r="S2815" i="20"/>
  <c r="T2815" i="20"/>
  <c r="U2815" i="20"/>
  <c r="P2816" i="20"/>
  <c r="R2816" i="20"/>
  <c r="S2816" i="20"/>
  <c r="T2816" i="20"/>
  <c r="U2816" i="20"/>
  <c r="P2817" i="20"/>
  <c r="R2817" i="20"/>
  <c r="S2817" i="20"/>
  <c r="T2817" i="20"/>
  <c r="U2817" i="20"/>
  <c r="P2818" i="20"/>
  <c r="R2818" i="20"/>
  <c r="S2818" i="20"/>
  <c r="T2818" i="20"/>
  <c r="U2818" i="20"/>
  <c r="P2819" i="20"/>
  <c r="R2819" i="20"/>
  <c r="S2819" i="20"/>
  <c r="T2819" i="20"/>
  <c r="U2819" i="20"/>
  <c r="P2820" i="20"/>
  <c r="R2820" i="20"/>
  <c r="S2820" i="20"/>
  <c r="T2820" i="20"/>
  <c r="U2820" i="20"/>
  <c r="P2821" i="20"/>
  <c r="R2821" i="20"/>
  <c r="S2821" i="20"/>
  <c r="T2821" i="20"/>
  <c r="U2821" i="20"/>
  <c r="P2822" i="20"/>
  <c r="R2822" i="20"/>
  <c r="S2822" i="20"/>
  <c r="T2822" i="20"/>
  <c r="U2822" i="20"/>
  <c r="P2823" i="20"/>
  <c r="R2823" i="20"/>
  <c r="S2823" i="20"/>
  <c r="T2823" i="20"/>
  <c r="U2823" i="20"/>
  <c r="P2824" i="20"/>
  <c r="R2824" i="20"/>
  <c r="S2824" i="20"/>
  <c r="T2824" i="20"/>
  <c r="U2824" i="20"/>
  <c r="P2825" i="20"/>
  <c r="R2825" i="20"/>
  <c r="S2825" i="20"/>
  <c r="T2825" i="20"/>
  <c r="U2825" i="20"/>
  <c r="P2826" i="20"/>
  <c r="R2826" i="20"/>
  <c r="S2826" i="20"/>
  <c r="T2826" i="20"/>
  <c r="U2826" i="20"/>
  <c r="P2827" i="20"/>
  <c r="R2827" i="20"/>
  <c r="S2827" i="20"/>
  <c r="T2827" i="20"/>
  <c r="U2827" i="20"/>
  <c r="P2828" i="20"/>
  <c r="R2828" i="20"/>
  <c r="S2828" i="20"/>
  <c r="T2828" i="20"/>
  <c r="U2828" i="20"/>
  <c r="P2829" i="20"/>
  <c r="R2829" i="20"/>
  <c r="S2829" i="20"/>
  <c r="T2829" i="20"/>
  <c r="U2829" i="20"/>
  <c r="P2830" i="20"/>
  <c r="R2830" i="20"/>
  <c r="S2830" i="20"/>
  <c r="T2830" i="20"/>
  <c r="U2830" i="20"/>
  <c r="P2831" i="20"/>
  <c r="R2831" i="20"/>
  <c r="S2831" i="20"/>
  <c r="T2831" i="20"/>
  <c r="U2831" i="20"/>
  <c r="P2832" i="20"/>
  <c r="R2832" i="20"/>
  <c r="S2832" i="20"/>
  <c r="T2832" i="20"/>
  <c r="U2832" i="20"/>
  <c r="P2833" i="20"/>
  <c r="R2833" i="20"/>
  <c r="S2833" i="20"/>
  <c r="T2833" i="20"/>
  <c r="U2833" i="20"/>
  <c r="P2834" i="20"/>
  <c r="R2834" i="20"/>
  <c r="S2834" i="20"/>
  <c r="T2834" i="20"/>
  <c r="U2834" i="20"/>
  <c r="P2835" i="20"/>
  <c r="R2835" i="20"/>
  <c r="S2835" i="20"/>
  <c r="T2835" i="20"/>
  <c r="U2835" i="20"/>
  <c r="P2836" i="20"/>
  <c r="R2836" i="20"/>
  <c r="S2836" i="20"/>
  <c r="T2836" i="20"/>
  <c r="U2836" i="20"/>
  <c r="P2837" i="20"/>
  <c r="R2837" i="20"/>
  <c r="S2837" i="20"/>
  <c r="T2837" i="20"/>
  <c r="U2837" i="20"/>
  <c r="P2838" i="20"/>
  <c r="R2838" i="20"/>
  <c r="S2838" i="20"/>
  <c r="T2838" i="20"/>
  <c r="U2838" i="20"/>
  <c r="P2839" i="20"/>
  <c r="R2839" i="20"/>
  <c r="S2839" i="20"/>
  <c r="T2839" i="20"/>
  <c r="U2839" i="20"/>
  <c r="P2840" i="20"/>
  <c r="R2840" i="20"/>
  <c r="S2840" i="20"/>
  <c r="T2840" i="20"/>
  <c r="U2840" i="20"/>
  <c r="P2841" i="20"/>
  <c r="R2841" i="20"/>
  <c r="S2841" i="20"/>
  <c r="T2841" i="20"/>
  <c r="U2841" i="20"/>
  <c r="P2842" i="20"/>
  <c r="R2842" i="20"/>
  <c r="S2842" i="20"/>
  <c r="T2842" i="20"/>
  <c r="U2842" i="20"/>
  <c r="P2843" i="20"/>
  <c r="R2843" i="20"/>
  <c r="S2843" i="20"/>
  <c r="T2843" i="20"/>
  <c r="U2843" i="20"/>
  <c r="P2844" i="20"/>
  <c r="R2844" i="20"/>
  <c r="S2844" i="20"/>
  <c r="T2844" i="20"/>
  <c r="U2844" i="20"/>
  <c r="P2845" i="20"/>
  <c r="R2845" i="20"/>
  <c r="S2845" i="20"/>
  <c r="T2845" i="20"/>
  <c r="U2845" i="20"/>
  <c r="P2846" i="20"/>
  <c r="R2846" i="20"/>
  <c r="S2846" i="20"/>
  <c r="T2846" i="20"/>
  <c r="U2846" i="20"/>
  <c r="P2847" i="20"/>
  <c r="R2847" i="20"/>
  <c r="S2847" i="20"/>
  <c r="T2847" i="20"/>
  <c r="U2847" i="20"/>
  <c r="P2848" i="20"/>
  <c r="R2848" i="20"/>
  <c r="S2848" i="20"/>
  <c r="T2848" i="20"/>
  <c r="U2848" i="20"/>
  <c r="P2849" i="20"/>
  <c r="R2849" i="20"/>
  <c r="S2849" i="20"/>
  <c r="T2849" i="20"/>
  <c r="U2849" i="20"/>
  <c r="P2850" i="20"/>
  <c r="R2850" i="20"/>
  <c r="S2850" i="20"/>
  <c r="T2850" i="20"/>
  <c r="U2850" i="20"/>
  <c r="P2851" i="20"/>
  <c r="R2851" i="20"/>
  <c r="S2851" i="20"/>
  <c r="T2851" i="20"/>
  <c r="U2851" i="20"/>
  <c r="P2852" i="20"/>
  <c r="R2852" i="20"/>
  <c r="S2852" i="20"/>
  <c r="T2852" i="20"/>
  <c r="U2852" i="20"/>
  <c r="P2853" i="20"/>
  <c r="R2853" i="20"/>
  <c r="S2853" i="20"/>
  <c r="T2853" i="20"/>
  <c r="U2853" i="20"/>
  <c r="P2854" i="20"/>
  <c r="R2854" i="20"/>
  <c r="S2854" i="20"/>
  <c r="T2854" i="20"/>
  <c r="U2854" i="20"/>
  <c r="P2855" i="20"/>
  <c r="R2855" i="20"/>
  <c r="S2855" i="20"/>
  <c r="T2855" i="20"/>
  <c r="U2855" i="20"/>
  <c r="P2856" i="20"/>
  <c r="R2856" i="20"/>
  <c r="S2856" i="20"/>
  <c r="T2856" i="20"/>
  <c r="U2856" i="20"/>
  <c r="P2857" i="20"/>
  <c r="R2857" i="20"/>
  <c r="S2857" i="20"/>
  <c r="T2857" i="20"/>
  <c r="U2857" i="20"/>
  <c r="P2858" i="20"/>
  <c r="R2858" i="20"/>
  <c r="S2858" i="20"/>
  <c r="T2858" i="20"/>
  <c r="U2858" i="20"/>
  <c r="P2859" i="20"/>
  <c r="R2859" i="20"/>
  <c r="S2859" i="20"/>
  <c r="T2859" i="20"/>
  <c r="U2859" i="20"/>
  <c r="P2860" i="20"/>
  <c r="R2860" i="20"/>
  <c r="S2860" i="20"/>
  <c r="T2860" i="20"/>
  <c r="U2860" i="20"/>
  <c r="P2861" i="20"/>
  <c r="R2861" i="20"/>
  <c r="S2861" i="20"/>
  <c r="T2861" i="20"/>
  <c r="U2861" i="20"/>
  <c r="P2862" i="20"/>
  <c r="R2862" i="20"/>
  <c r="S2862" i="20"/>
  <c r="T2862" i="20"/>
  <c r="U2862" i="20"/>
  <c r="P2863" i="20"/>
  <c r="R2863" i="20"/>
  <c r="S2863" i="20"/>
  <c r="T2863" i="20"/>
  <c r="U2863" i="20"/>
  <c r="P2864" i="20"/>
  <c r="R2864" i="20"/>
  <c r="S2864" i="20"/>
  <c r="T2864" i="20"/>
  <c r="U2864" i="20"/>
  <c r="P2865" i="20"/>
  <c r="R2865" i="20"/>
  <c r="S2865" i="20"/>
  <c r="T2865" i="20"/>
  <c r="U2865" i="20"/>
  <c r="P2866" i="20"/>
  <c r="R2866" i="20"/>
  <c r="S2866" i="20"/>
  <c r="T2866" i="20"/>
  <c r="U2866" i="20"/>
  <c r="P2867" i="20"/>
  <c r="R2867" i="20"/>
  <c r="S2867" i="20"/>
  <c r="T2867" i="20"/>
  <c r="U2867" i="20"/>
  <c r="P2868" i="20"/>
  <c r="R2868" i="20"/>
  <c r="S2868" i="20"/>
  <c r="T2868" i="20"/>
  <c r="U2868" i="20"/>
  <c r="P2869" i="20"/>
  <c r="R2869" i="20"/>
  <c r="S2869" i="20"/>
  <c r="T2869" i="20"/>
  <c r="U2869" i="20"/>
  <c r="P2870" i="20"/>
  <c r="R2870" i="20"/>
  <c r="S2870" i="20"/>
  <c r="T2870" i="20"/>
  <c r="U2870" i="20"/>
  <c r="P2871" i="20"/>
  <c r="R2871" i="20"/>
  <c r="S2871" i="20"/>
  <c r="T2871" i="20"/>
  <c r="U2871" i="20"/>
  <c r="P2872" i="20"/>
  <c r="R2872" i="20"/>
  <c r="S2872" i="20"/>
  <c r="T2872" i="20"/>
  <c r="U2872" i="20"/>
  <c r="P2873" i="20"/>
  <c r="R2873" i="20"/>
  <c r="S2873" i="20"/>
  <c r="T2873" i="20"/>
  <c r="U2873" i="20"/>
  <c r="P2874" i="20"/>
  <c r="R2874" i="20"/>
  <c r="S2874" i="20"/>
  <c r="T2874" i="20"/>
  <c r="U2874" i="20"/>
  <c r="P2875" i="20"/>
  <c r="R2875" i="20"/>
  <c r="S2875" i="20"/>
  <c r="T2875" i="20"/>
  <c r="U2875" i="20"/>
  <c r="P2876" i="20"/>
  <c r="R2876" i="20"/>
  <c r="S2876" i="20"/>
  <c r="T2876" i="20"/>
  <c r="U2876" i="20"/>
  <c r="P2877" i="20"/>
  <c r="R2877" i="20"/>
  <c r="S2877" i="20"/>
  <c r="T2877" i="20"/>
  <c r="U2877" i="20"/>
  <c r="P2878" i="20"/>
  <c r="R2878" i="20"/>
  <c r="S2878" i="20"/>
  <c r="T2878" i="20"/>
  <c r="U2878" i="20"/>
  <c r="P2879" i="20"/>
  <c r="R2879" i="20"/>
  <c r="S2879" i="20"/>
  <c r="T2879" i="20"/>
  <c r="U2879" i="20"/>
  <c r="P2880" i="20"/>
  <c r="R2880" i="20"/>
  <c r="S2880" i="20"/>
  <c r="T2880" i="20"/>
  <c r="U2880" i="20"/>
  <c r="P2881" i="20"/>
  <c r="R2881" i="20"/>
  <c r="S2881" i="20"/>
  <c r="T2881" i="20"/>
  <c r="U2881" i="20"/>
  <c r="P2882" i="20"/>
  <c r="R2882" i="20"/>
  <c r="S2882" i="20"/>
  <c r="T2882" i="20"/>
  <c r="U2882" i="20"/>
  <c r="P2883" i="20"/>
  <c r="R2883" i="20"/>
  <c r="S2883" i="20"/>
  <c r="T2883" i="20"/>
  <c r="U2883" i="20"/>
  <c r="P2884" i="20"/>
  <c r="R2884" i="20"/>
  <c r="S2884" i="20"/>
  <c r="T2884" i="20"/>
  <c r="U2884" i="20"/>
  <c r="P2885" i="20"/>
  <c r="R2885" i="20"/>
  <c r="S2885" i="20"/>
  <c r="T2885" i="20"/>
  <c r="U2885" i="20"/>
  <c r="P2886" i="20"/>
  <c r="R2886" i="20"/>
  <c r="S2886" i="20"/>
  <c r="T2886" i="20"/>
  <c r="U2886" i="20"/>
  <c r="P2887" i="20"/>
  <c r="R2887" i="20"/>
  <c r="S2887" i="20"/>
  <c r="T2887" i="20"/>
  <c r="U2887" i="20"/>
  <c r="P2888" i="20"/>
  <c r="R2888" i="20"/>
  <c r="S2888" i="20"/>
  <c r="T2888" i="20"/>
  <c r="U2888" i="20"/>
  <c r="P2889" i="20"/>
  <c r="R2889" i="20"/>
  <c r="S2889" i="20"/>
  <c r="T2889" i="20"/>
  <c r="U2889" i="20"/>
  <c r="P2890" i="20"/>
  <c r="R2890" i="20"/>
  <c r="S2890" i="20"/>
  <c r="T2890" i="20"/>
  <c r="U2890" i="20"/>
  <c r="P2891" i="20"/>
  <c r="R2891" i="20"/>
  <c r="S2891" i="20"/>
  <c r="T2891" i="20"/>
  <c r="U2891" i="20"/>
  <c r="P2892" i="20"/>
  <c r="R2892" i="20"/>
  <c r="S2892" i="20"/>
  <c r="T2892" i="20"/>
  <c r="U2892" i="20"/>
  <c r="P2893" i="20"/>
  <c r="R2893" i="20"/>
  <c r="S2893" i="20"/>
  <c r="T2893" i="20"/>
  <c r="U2893" i="20"/>
  <c r="P2894" i="20"/>
  <c r="R2894" i="20"/>
  <c r="S2894" i="20"/>
  <c r="T2894" i="20"/>
  <c r="U2894" i="20"/>
  <c r="P2895" i="20"/>
  <c r="R2895" i="20"/>
  <c r="S2895" i="20"/>
  <c r="T2895" i="20"/>
  <c r="U2895" i="20"/>
  <c r="P2896" i="20"/>
  <c r="R2896" i="20"/>
  <c r="S2896" i="20"/>
  <c r="T2896" i="20"/>
  <c r="U2896" i="20"/>
  <c r="P2897" i="20"/>
  <c r="R2897" i="20"/>
  <c r="S2897" i="20"/>
  <c r="T2897" i="20"/>
  <c r="U2897" i="20"/>
  <c r="P2898" i="20"/>
  <c r="R2898" i="20"/>
  <c r="S2898" i="20"/>
  <c r="T2898" i="20"/>
  <c r="U2898" i="20"/>
  <c r="P2899" i="20"/>
  <c r="R2899" i="20"/>
  <c r="S2899" i="20"/>
  <c r="T2899" i="20"/>
  <c r="U2899" i="20"/>
  <c r="P2900" i="20"/>
  <c r="R2900" i="20"/>
  <c r="S2900" i="20"/>
  <c r="T2900" i="20"/>
  <c r="U2900" i="20"/>
  <c r="P2901" i="20"/>
  <c r="R2901" i="20"/>
  <c r="S2901" i="20"/>
  <c r="T2901" i="20"/>
  <c r="U2901" i="20"/>
  <c r="P2902" i="20"/>
  <c r="R2902" i="20"/>
  <c r="S2902" i="20"/>
  <c r="T2902" i="20"/>
  <c r="U2902" i="20"/>
  <c r="P2903" i="20"/>
  <c r="R2903" i="20"/>
  <c r="S2903" i="20"/>
  <c r="T2903" i="20"/>
  <c r="U2903" i="20"/>
  <c r="P2904" i="20"/>
  <c r="R2904" i="20"/>
  <c r="S2904" i="20"/>
  <c r="T2904" i="20"/>
  <c r="U2904" i="20"/>
  <c r="P2905" i="20"/>
  <c r="R2905" i="20"/>
  <c r="S2905" i="20"/>
  <c r="T2905" i="20"/>
  <c r="U2905" i="20"/>
  <c r="P2906" i="20"/>
  <c r="R2906" i="20"/>
  <c r="S2906" i="20"/>
  <c r="T2906" i="20"/>
  <c r="U2906" i="20"/>
  <c r="P2907" i="20"/>
  <c r="R2907" i="20"/>
  <c r="S2907" i="20"/>
  <c r="T2907" i="20"/>
  <c r="U2907" i="20"/>
  <c r="P2908" i="20"/>
  <c r="R2908" i="20"/>
  <c r="S2908" i="20"/>
  <c r="T2908" i="20"/>
  <c r="U2908" i="20"/>
  <c r="P2909" i="20"/>
  <c r="R2909" i="20"/>
  <c r="S2909" i="20"/>
  <c r="T2909" i="20"/>
  <c r="U2909" i="20"/>
  <c r="P2910" i="20"/>
  <c r="R2910" i="20"/>
  <c r="S2910" i="20"/>
  <c r="T2910" i="20"/>
  <c r="U2910" i="20"/>
  <c r="P2911" i="20"/>
  <c r="R2911" i="20"/>
  <c r="S2911" i="20"/>
  <c r="T2911" i="20"/>
  <c r="U2911" i="20"/>
  <c r="P2912" i="20"/>
  <c r="R2912" i="20"/>
  <c r="S2912" i="20"/>
  <c r="T2912" i="20"/>
  <c r="U2912" i="20"/>
  <c r="P2913" i="20"/>
  <c r="R2913" i="20"/>
  <c r="S2913" i="20"/>
  <c r="T2913" i="20"/>
  <c r="U2913" i="20"/>
  <c r="P2914" i="20"/>
  <c r="R2914" i="20"/>
  <c r="S2914" i="20"/>
  <c r="T2914" i="20"/>
  <c r="U2914" i="20"/>
  <c r="P2915" i="20"/>
  <c r="R2915" i="20"/>
  <c r="S2915" i="20"/>
  <c r="T2915" i="20"/>
  <c r="U2915" i="20"/>
  <c r="P2916" i="20"/>
  <c r="R2916" i="20"/>
  <c r="S2916" i="20"/>
  <c r="T2916" i="20"/>
  <c r="U2916" i="20"/>
  <c r="P2917" i="20"/>
  <c r="R2917" i="20"/>
  <c r="S2917" i="20"/>
  <c r="T2917" i="20"/>
  <c r="U2917" i="20"/>
  <c r="P2918" i="20"/>
  <c r="R2918" i="20"/>
  <c r="S2918" i="20"/>
  <c r="T2918" i="20"/>
  <c r="U2918" i="20"/>
  <c r="P2919" i="20"/>
  <c r="R2919" i="20"/>
  <c r="S2919" i="20"/>
  <c r="T2919" i="20"/>
  <c r="U2919" i="20"/>
  <c r="P2920" i="20"/>
  <c r="R2920" i="20"/>
  <c r="S2920" i="20"/>
  <c r="T2920" i="20"/>
  <c r="U2920" i="20"/>
  <c r="P2921" i="20"/>
  <c r="R2921" i="20"/>
  <c r="S2921" i="20"/>
  <c r="T2921" i="20"/>
  <c r="U2921" i="20"/>
  <c r="P2922" i="20"/>
  <c r="R2922" i="20"/>
  <c r="S2922" i="20"/>
  <c r="T2922" i="20"/>
  <c r="U2922" i="20"/>
  <c r="P2923" i="20"/>
  <c r="R2923" i="20"/>
  <c r="S2923" i="20"/>
  <c r="T2923" i="20"/>
  <c r="U2923" i="20"/>
  <c r="P2924" i="20"/>
  <c r="R2924" i="20"/>
  <c r="S2924" i="20"/>
  <c r="T2924" i="20"/>
  <c r="U2924" i="20"/>
  <c r="P2925" i="20"/>
  <c r="R2925" i="20"/>
  <c r="S2925" i="20"/>
  <c r="T2925" i="20"/>
  <c r="U2925" i="20"/>
  <c r="P2926" i="20"/>
  <c r="R2926" i="20"/>
  <c r="S2926" i="20"/>
  <c r="T2926" i="20"/>
  <c r="U2926" i="20"/>
  <c r="P2927" i="20"/>
  <c r="R2927" i="20"/>
  <c r="S2927" i="20"/>
  <c r="T2927" i="20"/>
  <c r="U2927" i="20"/>
  <c r="P2928" i="20"/>
  <c r="R2928" i="20"/>
  <c r="S2928" i="20"/>
  <c r="T2928" i="20"/>
  <c r="U2928" i="20"/>
  <c r="P2929" i="20"/>
  <c r="R2929" i="20"/>
  <c r="S2929" i="20"/>
  <c r="T2929" i="20"/>
  <c r="U2929" i="20"/>
  <c r="P2930" i="20"/>
  <c r="R2930" i="20"/>
  <c r="S2930" i="20"/>
  <c r="T2930" i="20"/>
  <c r="U2930" i="20"/>
  <c r="P2931" i="20"/>
  <c r="R2931" i="20"/>
  <c r="S2931" i="20"/>
  <c r="T2931" i="20"/>
  <c r="U2931" i="20"/>
  <c r="P2932" i="20"/>
  <c r="R2932" i="20"/>
  <c r="S2932" i="20"/>
  <c r="T2932" i="20"/>
  <c r="U2932" i="20"/>
  <c r="P2933" i="20"/>
  <c r="R2933" i="20"/>
  <c r="S2933" i="20"/>
  <c r="T2933" i="20"/>
  <c r="U2933" i="20"/>
  <c r="P2934" i="20"/>
  <c r="R2934" i="20"/>
  <c r="S2934" i="20"/>
  <c r="T2934" i="20"/>
  <c r="U2934" i="20"/>
  <c r="P2935" i="20"/>
  <c r="R2935" i="20"/>
  <c r="S2935" i="20"/>
  <c r="T2935" i="20"/>
  <c r="U2935" i="20"/>
  <c r="P2936" i="20"/>
  <c r="R2936" i="20"/>
  <c r="S2936" i="20"/>
  <c r="T2936" i="20"/>
  <c r="U2936" i="20"/>
  <c r="P2937" i="20"/>
  <c r="R2937" i="20"/>
  <c r="S2937" i="20"/>
  <c r="T2937" i="20"/>
  <c r="U2937" i="20"/>
  <c r="P2938" i="20"/>
  <c r="R2938" i="20"/>
  <c r="S2938" i="20"/>
  <c r="T2938" i="20"/>
  <c r="U2938" i="20"/>
  <c r="P2939" i="20"/>
  <c r="R2939" i="20"/>
  <c r="S2939" i="20"/>
  <c r="T2939" i="20"/>
  <c r="U2939" i="20"/>
  <c r="P2940" i="20"/>
  <c r="R2940" i="20"/>
  <c r="S2940" i="20"/>
  <c r="T2940" i="20"/>
  <c r="U2940" i="20"/>
  <c r="P2941" i="20"/>
  <c r="R2941" i="20"/>
  <c r="S2941" i="20"/>
  <c r="T2941" i="20"/>
  <c r="U2941" i="20"/>
  <c r="P2942" i="20"/>
  <c r="R2942" i="20"/>
  <c r="S2942" i="20"/>
  <c r="T2942" i="20"/>
  <c r="U2942" i="20"/>
  <c r="P2943" i="20"/>
  <c r="R2943" i="20"/>
  <c r="S2943" i="20"/>
  <c r="T2943" i="20"/>
  <c r="U2943" i="20"/>
  <c r="P2944" i="20"/>
  <c r="R2944" i="20"/>
  <c r="S2944" i="20"/>
  <c r="T2944" i="20"/>
  <c r="U2944" i="20"/>
  <c r="P2945" i="20"/>
  <c r="R2945" i="20"/>
  <c r="S2945" i="20"/>
  <c r="T2945" i="20"/>
  <c r="U2945" i="20"/>
  <c r="P2946" i="20"/>
  <c r="R2946" i="20"/>
  <c r="S2946" i="20"/>
  <c r="T2946" i="20"/>
  <c r="U2946" i="20"/>
  <c r="P2947" i="20"/>
  <c r="R2947" i="20"/>
  <c r="S2947" i="20"/>
  <c r="T2947" i="20"/>
  <c r="U2947" i="20"/>
  <c r="P2948" i="20"/>
  <c r="R2948" i="20"/>
  <c r="S2948" i="20"/>
  <c r="T2948" i="20"/>
  <c r="U2948" i="20"/>
  <c r="P2949" i="20"/>
  <c r="R2949" i="20"/>
  <c r="S2949" i="20"/>
  <c r="T2949" i="20"/>
  <c r="U2949" i="20"/>
  <c r="P2950" i="20"/>
  <c r="R2950" i="20"/>
  <c r="S2950" i="20"/>
  <c r="T2950" i="20"/>
  <c r="U2950" i="20"/>
  <c r="P2951" i="20"/>
  <c r="R2951" i="20"/>
  <c r="S2951" i="20"/>
  <c r="T2951" i="20"/>
  <c r="U2951" i="20"/>
  <c r="P2952" i="20"/>
  <c r="R2952" i="20"/>
  <c r="S2952" i="20"/>
  <c r="T2952" i="20"/>
  <c r="U2952" i="20"/>
  <c r="P2953" i="20"/>
  <c r="R2953" i="20"/>
  <c r="S2953" i="20"/>
  <c r="T2953" i="20"/>
  <c r="U2953" i="20"/>
  <c r="P2954" i="20"/>
  <c r="R2954" i="20"/>
  <c r="S2954" i="20"/>
  <c r="T2954" i="20"/>
  <c r="U2954" i="20"/>
  <c r="P2955" i="20"/>
  <c r="R2955" i="20"/>
  <c r="S2955" i="20"/>
  <c r="T2955" i="20"/>
  <c r="U2955" i="20"/>
  <c r="P2956" i="20"/>
  <c r="R2956" i="20"/>
  <c r="S2956" i="20"/>
  <c r="T2956" i="20"/>
  <c r="U2956" i="20"/>
  <c r="P2957" i="20"/>
  <c r="R2957" i="20"/>
  <c r="S2957" i="20"/>
  <c r="T2957" i="20"/>
  <c r="U2957" i="20"/>
  <c r="P2958" i="20"/>
  <c r="R2958" i="20"/>
  <c r="S2958" i="20"/>
  <c r="T2958" i="20"/>
  <c r="U2958" i="20"/>
  <c r="P2959" i="20"/>
  <c r="R2959" i="20"/>
  <c r="S2959" i="20"/>
  <c r="T2959" i="20"/>
  <c r="U2959" i="20"/>
  <c r="P2960" i="20"/>
  <c r="R2960" i="20"/>
  <c r="S2960" i="20"/>
  <c r="T2960" i="20"/>
  <c r="U2960" i="20"/>
  <c r="P2961" i="20"/>
  <c r="R2961" i="20"/>
  <c r="S2961" i="20"/>
  <c r="T2961" i="20"/>
  <c r="U2961" i="20"/>
  <c r="P2962" i="20"/>
  <c r="R2962" i="20"/>
  <c r="S2962" i="20"/>
  <c r="T2962" i="20"/>
  <c r="U2962" i="20"/>
  <c r="P2963" i="20"/>
  <c r="R2963" i="20"/>
  <c r="S2963" i="20"/>
  <c r="T2963" i="20"/>
  <c r="U2963" i="20"/>
  <c r="P2964" i="20"/>
  <c r="R2964" i="20"/>
  <c r="S2964" i="20"/>
  <c r="T2964" i="20"/>
  <c r="U2964" i="20"/>
  <c r="P2965" i="20"/>
  <c r="R2965" i="20"/>
  <c r="S2965" i="20"/>
  <c r="T2965" i="20"/>
  <c r="U2965" i="20"/>
  <c r="P2966" i="20"/>
  <c r="R2966" i="20"/>
  <c r="S2966" i="20"/>
  <c r="T2966" i="20"/>
  <c r="U2966" i="20"/>
  <c r="P2967" i="20"/>
  <c r="R2967" i="20"/>
  <c r="S2967" i="20"/>
  <c r="T2967" i="20"/>
  <c r="U2967" i="20"/>
  <c r="P2968" i="20"/>
  <c r="R2968" i="20"/>
  <c r="S2968" i="20"/>
  <c r="T2968" i="20"/>
  <c r="U2968" i="20"/>
  <c r="P2969" i="20"/>
  <c r="R2969" i="20"/>
  <c r="S2969" i="20"/>
  <c r="T2969" i="20"/>
  <c r="U2969" i="20"/>
  <c r="P2970" i="20"/>
  <c r="R2970" i="20"/>
  <c r="S2970" i="20"/>
  <c r="T2970" i="20"/>
  <c r="U2970" i="20"/>
  <c r="P2971" i="20"/>
  <c r="R2971" i="20"/>
  <c r="S2971" i="20"/>
  <c r="T2971" i="20"/>
  <c r="U2971" i="20"/>
  <c r="P2972" i="20"/>
  <c r="R2972" i="20"/>
  <c r="S2972" i="20"/>
  <c r="T2972" i="20"/>
  <c r="U2972" i="20"/>
  <c r="P2973" i="20"/>
  <c r="R2973" i="20"/>
  <c r="S2973" i="20"/>
  <c r="T2973" i="20"/>
  <c r="U2973" i="20"/>
  <c r="P2974" i="20"/>
  <c r="R2974" i="20"/>
  <c r="S2974" i="20"/>
  <c r="T2974" i="20"/>
  <c r="U2974" i="20"/>
  <c r="P2975" i="20"/>
  <c r="R2975" i="20"/>
  <c r="S2975" i="20"/>
  <c r="T2975" i="20"/>
  <c r="U2975" i="20"/>
  <c r="P2976" i="20"/>
  <c r="R2976" i="20"/>
  <c r="S2976" i="20"/>
  <c r="T2976" i="20"/>
  <c r="U2976" i="20"/>
  <c r="P2977" i="20"/>
  <c r="R2977" i="20"/>
  <c r="S2977" i="20"/>
  <c r="T2977" i="20"/>
  <c r="U2977" i="20"/>
  <c r="P2978" i="20"/>
  <c r="R2978" i="20"/>
  <c r="S2978" i="20"/>
  <c r="T2978" i="20"/>
  <c r="U2978" i="20"/>
  <c r="P2979" i="20"/>
  <c r="R2979" i="20"/>
  <c r="S2979" i="20"/>
  <c r="T2979" i="20"/>
  <c r="U2979" i="20"/>
  <c r="P2980" i="20"/>
  <c r="R2980" i="20"/>
  <c r="S2980" i="20"/>
  <c r="T2980" i="20"/>
  <c r="U2980" i="20"/>
  <c r="P2981" i="20"/>
  <c r="R2981" i="20"/>
  <c r="S2981" i="20"/>
  <c r="T2981" i="20"/>
  <c r="U2981" i="20"/>
  <c r="P2982" i="20"/>
  <c r="R2982" i="20"/>
  <c r="S2982" i="20"/>
  <c r="T2982" i="20"/>
  <c r="U2982" i="20"/>
  <c r="P2983" i="20"/>
  <c r="R2983" i="20"/>
  <c r="S2983" i="20"/>
  <c r="T2983" i="20"/>
  <c r="U2983" i="20"/>
  <c r="P2984" i="20"/>
  <c r="R2984" i="20"/>
  <c r="S2984" i="20"/>
  <c r="T2984" i="20"/>
  <c r="U2984" i="20"/>
  <c r="P2985" i="20"/>
  <c r="R2985" i="20"/>
  <c r="S2985" i="20"/>
  <c r="T2985" i="20"/>
  <c r="U2985" i="20"/>
  <c r="P2986" i="20"/>
  <c r="R2986" i="20"/>
  <c r="S2986" i="20"/>
  <c r="T2986" i="20"/>
  <c r="U2986" i="20"/>
  <c r="P2987" i="20"/>
  <c r="R2987" i="20"/>
  <c r="S2987" i="20"/>
  <c r="T2987" i="20"/>
  <c r="U2987" i="20"/>
  <c r="P2988" i="20"/>
  <c r="R2988" i="20"/>
  <c r="S2988" i="20"/>
  <c r="T2988" i="20"/>
  <c r="U2988" i="20"/>
  <c r="P2989" i="20"/>
  <c r="R2989" i="20"/>
  <c r="S2989" i="20"/>
  <c r="T2989" i="20"/>
  <c r="U2989" i="20"/>
  <c r="P2990" i="20"/>
  <c r="R2990" i="20"/>
  <c r="S2990" i="20"/>
  <c r="T2990" i="20"/>
  <c r="U2990" i="20"/>
  <c r="P2991" i="20"/>
  <c r="R2991" i="20"/>
  <c r="S2991" i="20"/>
  <c r="T2991" i="20"/>
  <c r="U2991" i="20"/>
  <c r="P2992" i="20"/>
  <c r="R2992" i="20"/>
  <c r="S2992" i="20"/>
  <c r="T2992" i="20"/>
  <c r="U2992" i="20"/>
  <c r="P2993" i="20"/>
  <c r="R2993" i="20"/>
  <c r="S2993" i="20"/>
  <c r="T2993" i="20"/>
  <c r="U2993" i="20"/>
  <c r="P2994" i="20"/>
  <c r="R2994" i="20"/>
  <c r="S2994" i="20"/>
  <c r="T2994" i="20"/>
  <c r="U2994" i="20"/>
  <c r="P2995" i="20"/>
  <c r="R2995" i="20"/>
  <c r="S2995" i="20"/>
  <c r="T2995" i="20"/>
  <c r="U2995" i="20"/>
  <c r="P2996" i="20"/>
  <c r="R2996" i="20"/>
  <c r="S2996" i="20"/>
  <c r="T2996" i="20"/>
  <c r="U2996" i="20"/>
  <c r="P2997" i="20"/>
  <c r="R2997" i="20"/>
  <c r="S2997" i="20"/>
  <c r="T2997" i="20"/>
  <c r="U2997" i="20"/>
  <c r="P2998" i="20"/>
  <c r="R2998" i="20"/>
  <c r="S2998" i="20"/>
  <c r="T2998" i="20"/>
  <c r="U2998" i="20"/>
  <c r="P2999" i="20"/>
  <c r="R2999" i="20"/>
  <c r="S2999" i="20"/>
  <c r="T2999" i="20"/>
  <c r="U2999" i="20"/>
  <c r="P3000" i="20"/>
  <c r="R3000" i="20"/>
  <c r="S3000" i="20"/>
  <c r="T3000" i="20"/>
  <c r="U3000" i="20"/>
  <c r="P3001" i="20"/>
  <c r="R3001" i="20"/>
  <c r="S3001" i="20"/>
  <c r="T3001" i="20"/>
  <c r="U3001" i="20"/>
  <c r="P3002" i="20"/>
  <c r="R3002" i="20"/>
  <c r="S3002" i="20"/>
  <c r="T3002" i="20"/>
  <c r="U3002" i="20"/>
  <c r="P3003" i="20"/>
  <c r="R3003" i="20"/>
  <c r="S3003" i="20"/>
  <c r="T3003" i="20"/>
  <c r="U3003" i="20"/>
  <c r="P3004" i="20"/>
  <c r="R3004" i="20"/>
  <c r="S3004" i="20"/>
  <c r="T3004" i="20"/>
  <c r="U3004" i="20"/>
  <c r="P3005" i="20"/>
  <c r="R3005" i="20"/>
  <c r="S3005" i="20"/>
  <c r="T3005" i="20"/>
  <c r="U3005" i="20"/>
  <c r="P3006" i="20"/>
  <c r="R3006" i="20"/>
  <c r="S3006" i="20"/>
  <c r="T3006" i="20"/>
  <c r="U3006" i="20"/>
  <c r="P3007" i="20"/>
  <c r="R3007" i="20"/>
  <c r="S3007" i="20"/>
  <c r="T3007" i="20"/>
  <c r="U3007" i="20"/>
  <c r="P3008" i="20"/>
  <c r="R3008" i="20"/>
  <c r="S3008" i="20"/>
  <c r="T3008" i="20"/>
  <c r="U3008" i="20"/>
  <c r="P3009" i="20"/>
  <c r="R3009" i="20"/>
  <c r="S3009" i="20"/>
  <c r="T3009" i="20"/>
  <c r="U3009" i="20"/>
  <c r="P3010" i="20"/>
  <c r="R3010" i="20"/>
  <c r="S3010" i="20"/>
  <c r="T3010" i="20"/>
  <c r="U3010" i="20"/>
  <c r="P3011" i="20"/>
  <c r="R3011" i="20"/>
  <c r="S3011" i="20"/>
  <c r="T3011" i="20"/>
  <c r="U3011" i="20"/>
  <c r="P3012" i="20"/>
  <c r="R3012" i="20"/>
  <c r="S3012" i="20"/>
  <c r="T3012" i="20"/>
  <c r="U3012" i="20"/>
  <c r="P3013" i="20"/>
  <c r="R3013" i="20"/>
  <c r="S3013" i="20"/>
  <c r="T3013" i="20"/>
  <c r="U3013" i="20"/>
  <c r="P3014" i="20"/>
  <c r="R3014" i="20"/>
  <c r="S3014" i="20"/>
  <c r="T3014" i="20"/>
  <c r="U3014" i="20"/>
  <c r="P3015" i="20"/>
  <c r="R3015" i="20"/>
  <c r="S3015" i="20"/>
  <c r="T3015" i="20"/>
  <c r="U3015" i="20"/>
  <c r="E5" i="10" l="1"/>
  <c r="A14" i="10" s="1"/>
  <c r="E43" i="10"/>
  <c r="N45" i="10"/>
  <c r="N38" i="10"/>
  <c r="N39" i="10"/>
  <c r="N40" i="10"/>
  <c r="N41" i="10"/>
  <c r="N42" i="10"/>
  <c r="N43" i="10"/>
  <c r="N37" i="10"/>
  <c r="B8" i="30" l="1"/>
  <c r="C8" i="30" s="1"/>
  <c r="B4" i="30"/>
  <c r="C4" i="30" s="1"/>
  <c r="B7" i="30"/>
  <c r="C7" i="30" s="1"/>
  <c r="B5" i="30"/>
  <c r="C5" i="30" s="1"/>
  <c r="B6" i="30"/>
  <c r="C6" i="30" s="1"/>
  <c r="BD5" i="10"/>
  <c r="P43" i="10"/>
  <c r="O43" i="10"/>
  <c r="V43" i="10" s="1"/>
  <c r="C13" i="3"/>
  <c r="Z16" i="20"/>
  <c r="U16" i="20" s="1"/>
  <c r="Y16" i="20"/>
  <c r="R16" i="20" s="1"/>
  <c r="S16" i="20"/>
  <c r="F3" i="20"/>
  <c r="AA3015" i="20"/>
  <c r="N3015" i="20"/>
  <c r="M3015" i="20"/>
  <c r="AF3015" i="20" s="1"/>
  <c r="AA3014" i="20"/>
  <c r="N3014" i="20"/>
  <c r="M3014" i="20"/>
  <c r="AF3014" i="20" s="1"/>
  <c r="AA3013" i="20"/>
  <c r="N3013" i="20"/>
  <c r="M3013" i="20"/>
  <c r="AF3013" i="20" s="1"/>
  <c r="AA3012" i="20"/>
  <c r="N3012" i="20"/>
  <c r="M3012" i="20"/>
  <c r="AF3012" i="20" s="1"/>
  <c r="AA3011" i="20"/>
  <c r="N3011" i="20"/>
  <c r="M3011" i="20"/>
  <c r="AF3011" i="20" s="1"/>
  <c r="AA3010" i="20"/>
  <c r="N3010" i="20"/>
  <c r="M3010" i="20"/>
  <c r="AF3010" i="20" s="1"/>
  <c r="AA3009" i="20"/>
  <c r="N3009" i="20"/>
  <c r="M3009" i="20"/>
  <c r="AF3009" i="20" s="1"/>
  <c r="AA3008" i="20"/>
  <c r="N3008" i="20"/>
  <c r="M3008" i="20"/>
  <c r="AF3008" i="20" s="1"/>
  <c r="AA3007" i="20"/>
  <c r="N3007" i="20"/>
  <c r="M3007" i="20"/>
  <c r="AF3007" i="20" s="1"/>
  <c r="AA3006" i="20"/>
  <c r="N3006" i="20"/>
  <c r="M3006" i="20"/>
  <c r="AF3006" i="20" s="1"/>
  <c r="AA3005" i="20"/>
  <c r="N3005" i="20"/>
  <c r="M3005" i="20"/>
  <c r="AF3005" i="20" s="1"/>
  <c r="AA3004" i="20"/>
  <c r="N3004" i="20"/>
  <c r="M3004" i="20"/>
  <c r="AF3004" i="20" s="1"/>
  <c r="AA3003" i="20"/>
  <c r="N3003" i="20"/>
  <c r="M3003" i="20"/>
  <c r="AF3003" i="20" s="1"/>
  <c r="AA3002" i="20"/>
  <c r="N3002" i="20"/>
  <c r="M3002" i="20"/>
  <c r="AF3002" i="20" s="1"/>
  <c r="AA3001" i="20"/>
  <c r="N3001" i="20"/>
  <c r="M3001" i="20"/>
  <c r="AF3001" i="20" s="1"/>
  <c r="AA3000" i="20"/>
  <c r="N3000" i="20"/>
  <c r="M3000" i="20"/>
  <c r="AF3000" i="20" s="1"/>
  <c r="AA2999" i="20"/>
  <c r="N2999" i="20"/>
  <c r="M2999" i="20"/>
  <c r="AF2999" i="20" s="1"/>
  <c r="AA2998" i="20"/>
  <c r="N2998" i="20"/>
  <c r="M2998" i="20"/>
  <c r="AF2998" i="20" s="1"/>
  <c r="AA2997" i="20"/>
  <c r="N2997" i="20"/>
  <c r="M2997" i="20"/>
  <c r="AF2997" i="20" s="1"/>
  <c r="AA2996" i="20"/>
  <c r="N2996" i="20"/>
  <c r="M2996" i="20"/>
  <c r="AF2996" i="20" s="1"/>
  <c r="AA2995" i="20"/>
  <c r="N2995" i="20"/>
  <c r="M2995" i="20"/>
  <c r="AF2995" i="20" s="1"/>
  <c r="AA2994" i="20"/>
  <c r="N2994" i="20"/>
  <c r="M2994" i="20"/>
  <c r="AF2994" i="20" s="1"/>
  <c r="AA2993" i="20"/>
  <c r="N2993" i="20"/>
  <c r="M2993" i="20"/>
  <c r="AF2993" i="20" s="1"/>
  <c r="AA2992" i="20"/>
  <c r="N2992" i="20"/>
  <c r="M2992" i="20"/>
  <c r="AF2992" i="20" s="1"/>
  <c r="AA2991" i="20"/>
  <c r="N2991" i="20"/>
  <c r="M2991" i="20"/>
  <c r="AF2991" i="20" s="1"/>
  <c r="AA2990" i="20"/>
  <c r="N2990" i="20"/>
  <c r="M2990" i="20"/>
  <c r="AF2990" i="20" s="1"/>
  <c r="AA2989" i="20"/>
  <c r="N2989" i="20"/>
  <c r="M2989" i="20"/>
  <c r="AF2989" i="20" s="1"/>
  <c r="AA2988" i="20"/>
  <c r="N2988" i="20"/>
  <c r="M2988" i="20"/>
  <c r="AF2988" i="20" s="1"/>
  <c r="AA2987" i="20"/>
  <c r="N2987" i="20"/>
  <c r="M2987" i="20"/>
  <c r="AF2987" i="20" s="1"/>
  <c r="AA2986" i="20"/>
  <c r="N2986" i="20"/>
  <c r="M2986" i="20"/>
  <c r="AF2986" i="20" s="1"/>
  <c r="AA2985" i="20"/>
  <c r="N2985" i="20"/>
  <c r="M2985" i="20"/>
  <c r="AF2985" i="20" s="1"/>
  <c r="AA2984" i="20"/>
  <c r="N2984" i="20"/>
  <c r="M2984" i="20"/>
  <c r="AF2984" i="20" s="1"/>
  <c r="AA2983" i="20"/>
  <c r="N2983" i="20"/>
  <c r="M2983" i="20"/>
  <c r="AF2983" i="20" s="1"/>
  <c r="AA2982" i="20"/>
  <c r="N2982" i="20"/>
  <c r="M2982" i="20"/>
  <c r="AF2982" i="20" s="1"/>
  <c r="AA2981" i="20"/>
  <c r="N2981" i="20"/>
  <c r="M2981" i="20"/>
  <c r="AF2981" i="20" s="1"/>
  <c r="AA2980" i="20"/>
  <c r="N2980" i="20"/>
  <c r="M2980" i="20"/>
  <c r="AF2980" i="20" s="1"/>
  <c r="AA2979" i="20"/>
  <c r="N2979" i="20"/>
  <c r="M2979" i="20"/>
  <c r="AF2979" i="20" s="1"/>
  <c r="AA2978" i="20"/>
  <c r="N2978" i="20"/>
  <c r="M2978" i="20"/>
  <c r="AF2978" i="20" s="1"/>
  <c r="AA2977" i="20"/>
  <c r="N2977" i="20"/>
  <c r="M2977" i="20"/>
  <c r="AF2977" i="20" s="1"/>
  <c r="AA2976" i="20"/>
  <c r="N2976" i="20"/>
  <c r="M2976" i="20"/>
  <c r="AF2976" i="20" s="1"/>
  <c r="AA2975" i="20"/>
  <c r="N2975" i="20"/>
  <c r="M2975" i="20"/>
  <c r="AF2975" i="20" s="1"/>
  <c r="AA2974" i="20"/>
  <c r="N2974" i="20"/>
  <c r="M2974" i="20"/>
  <c r="AF2974" i="20" s="1"/>
  <c r="AA2973" i="20"/>
  <c r="N2973" i="20"/>
  <c r="M2973" i="20"/>
  <c r="AF2973" i="20" s="1"/>
  <c r="AA2972" i="20"/>
  <c r="N2972" i="20"/>
  <c r="M2972" i="20"/>
  <c r="AF2972" i="20" s="1"/>
  <c r="AA2971" i="20"/>
  <c r="N2971" i="20"/>
  <c r="M2971" i="20"/>
  <c r="AF2971" i="20" s="1"/>
  <c r="AA2970" i="20"/>
  <c r="N2970" i="20"/>
  <c r="M2970" i="20"/>
  <c r="AF2970" i="20" s="1"/>
  <c r="AA2969" i="20"/>
  <c r="N2969" i="20"/>
  <c r="M2969" i="20"/>
  <c r="AF2969" i="20" s="1"/>
  <c r="AA2968" i="20"/>
  <c r="N2968" i="20"/>
  <c r="M2968" i="20"/>
  <c r="AF2968" i="20" s="1"/>
  <c r="AA2967" i="20"/>
  <c r="N2967" i="20"/>
  <c r="M2967" i="20"/>
  <c r="AF2967" i="20" s="1"/>
  <c r="AA2966" i="20"/>
  <c r="N2966" i="20"/>
  <c r="M2966" i="20"/>
  <c r="AF2966" i="20" s="1"/>
  <c r="AA2965" i="20"/>
  <c r="N2965" i="20"/>
  <c r="M2965" i="20"/>
  <c r="AF2965" i="20" s="1"/>
  <c r="AA2964" i="20"/>
  <c r="N2964" i="20"/>
  <c r="M2964" i="20"/>
  <c r="AF2964" i="20" s="1"/>
  <c r="AA2963" i="20"/>
  <c r="N2963" i="20"/>
  <c r="M2963" i="20"/>
  <c r="AF2963" i="20" s="1"/>
  <c r="AA2962" i="20"/>
  <c r="N2962" i="20"/>
  <c r="M2962" i="20"/>
  <c r="AF2962" i="20" s="1"/>
  <c r="AA2961" i="20"/>
  <c r="N2961" i="20"/>
  <c r="M2961" i="20"/>
  <c r="AF2961" i="20" s="1"/>
  <c r="AA2960" i="20"/>
  <c r="N2960" i="20"/>
  <c r="M2960" i="20"/>
  <c r="AF2960" i="20" s="1"/>
  <c r="AA2959" i="20"/>
  <c r="N2959" i="20"/>
  <c r="M2959" i="20"/>
  <c r="AF2959" i="20" s="1"/>
  <c r="AA2958" i="20"/>
  <c r="N2958" i="20"/>
  <c r="M2958" i="20"/>
  <c r="AF2958" i="20" s="1"/>
  <c r="AA2957" i="20"/>
  <c r="N2957" i="20"/>
  <c r="M2957" i="20"/>
  <c r="AF2957" i="20" s="1"/>
  <c r="AA2956" i="20"/>
  <c r="N2956" i="20"/>
  <c r="M2956" i="20"/>
  <c r="AF2956" i="20" s="1"/>
  <c r="AA2955" i="20"/>
  <c r="N2955" i="20"/>
  <c r="M2955" i="20"/>
  <c r="AF2955" i="20" s="1"/>
  <c r="AA2954" i="20"/>
  <c r="N2954" i="20"/>
  <c r="M2954" i="20"/>
  <c r="AF2954" i="20" s="1"/>
  <c r="AA2953" i="20"/>
  <c r="N2953" i="20"/>
  <c r="M2953" i="20"/>
  <c r="AF2953" i="20" s="1"/>
  <c r="AA2952" i="20"/>
  <c r="N2952" i="20"/>
  <c r="M2952" i="20"/>
  <c r="AF2952" i="20" s="1"/>
  <c r="AA2951" i="20"/>
  <c r="N2951" i="20"/>
  <c r="M2951" i="20"/>
  <c r="AF2951" i="20" s="1"/>
  <c r="AA2950" i="20"/>
  <c r="N2950" i="20"/>
  <c r="M2950" i="20"/>
  <c r="AF2950" i="20" s="1"/>
  <c r="AA2949" i="20"/>
  <c r="N2949" i="20"/>
  <c r="M2949" i="20"/>
  <c r="AF2949" i="20" s="1"/>
  <c r="AA2948" i="20"/>
  <c r="N2948" i="20"/>
  <c r="M2948" i="20"/>
  <c r="AF2948" i="20" s="1"/>
  <c r="AA2947" i="20"/>
  <c r="N2947" i="20"/>
  <c r="M2947" i="20"/>
  <c r="AF2947" i="20" s="1"/>
  <c r="AA2946" i="20"/>
  <c r="N2946" i="20"/>
  <c r="M2946" i="20"/>
  <c r="AF2946" i="20" s="1"/>
  <c r="AA2945" i="20"/>
  <c r="N2945" i="20"/>
  <c r="M2945" i="20"/>
  <c r="AF2945" i="20" s="1"/>
  <c r="AA2944" i="20"/>
  <c r="N2944" i="20"/>
  <c r="M2944" i="20"/>
  <c r="AF2944" i="20" s="1"/>
  <c r="AA2943" i="20"/>
  <c r="N2943" i="20"/>
  <c r="M2943" i="20"/>
  <c r="AF2943" i="20" s="1"/>
  <c r="AA2942" i="20"/>
  <c r="N2942" i="20"/>
  <c r="M2942" i="20"/>
  <c r="AF2942" i="20" s="1"/>
  <c r="AA2941" i="20"/>
  <c r="N2941" i="20"/>
  <c r="M2941" i="20"/>
  <c r="AF2941" i="20" s="1"/>
  <c r="AA2940" i="20"/>
  <c r="N2940" i="20"/>
  <c r="M2940" i="20"/>
  <c r="AF2940" i="20" s="1"/>
  <c r="AA2939" i="20"/>
  <c r="N2939" i="20"/>
  <c r="M2939" i="20"/>
  <c r="AF2939" i="20" s="1"/>
  <c r="AA2938" i="20"/>
  <c r="N2938" i="20"/>
  <c r="M2938" i="20"/>
  <c r="AF2938" i="20" s="1"/>
  <c r="AA2937" i="20"/>
  <c r="N2937" i="20"/>
  <c r="M2937" i="20"/>
  <c r="AF2937" i="20" s="1"/>
  <c r="AA2936" i="20"/>
  <c r="N2936" i="20"/>
  <c r="M2936" i="20"/>
  <c r="AF2936" i="20" s="1"/>
  <c r="AA2935" i="20"/>
  <c r="N2935" i="20"/>
  <c r="M2935" i="20"/>
  <c r="AF2935" i="20" s="1"/>
  <c r="AA2934" i="20"/>
  <c r="N2934" i="20"/>
  <c r="M2934" i="20"/>
  <c r="AF2934" i="20" s="1"/>
  <c r="AA2933" i="20"/>
  <c r="N2933" i="20"/>
  <c r="M2933" i="20"/>
  <c r="AF2933" i="20" s="1"/>
  <c r="AA2932" i="20"/>
  <c r="N2932" i="20"/>
  <c r="M2932" i="20"/>
  <c r="AF2932" i="20" s="1"/>
  <c r="AA2931" i="20"/>
  <c r="N2931" i="20"/>
  <c r="M2931" i="20"/>
  <c r="AF2931" i="20" s="1"/>
  <c r="AA2930" i="20"/>
  <c r="N2930" i="20"/>
  <c r="M2930" i="20"/>
  <c r="AF2930" i="20" s="1"/>
  <c r="AA2929" i="20"/>
  <c r="N2929" i="20"/>
  <c r="M2929" i="20"/>
  <c r="AF2929" i="20" s="1"/>
  <c r="AA2928" i="20"/>
  <c r="N2928" i="20"/>
  <c r="M2928" i="20"/>
  <c r="AF2928" i="20" s="1"/>
  <c r="AA2927" i="20"/>
  <c r="N2927" i="20"/>
  <c r="M2927" i="20"/>
  <c r="AF2927" i="20" s="1"/>
  <c r="AA2926" i="20"/>
  <c r="N2926" i="20"/>
  <c r="M2926" i="20"/>
  <c r="AF2926" i="20" s="1"/>
  <c r="AA2925" i="20"/>
  <c r="N2925" i="20"/>
  <c r="M2925" i="20"/>
  <c r="AF2925" i="20" s="1"/>
  <c r="AA2924" i="20"/>
  <c r="N2924" i="20"/>
  <c r="M2924" i="20"/>
  <c r="AF2924" i="20" s="1"/>
  <c r="AA2923" i="20"/>
  <c r="N2923" i="20"/>
  <c r="M2923" i="20"/>
  <c r="AF2923" i="20" s="1"/>
  <c r="AA2922" i="20"/>
  <c r="N2922" i="20"/>
  <c r="M2922" i="20"/>
  <c r="AF2922" i="20" s="1"/>
  <c r="AA2921" i="20"/>
  <c r="N2921" i="20"/>
  <c r="M2921" i="20"/>
  <c r="AF2921" i="20" s="1"/>
  <c r="AA2920" i="20"/>
  <c r="N2920" i="20"/>
  <c r="M2920" i="20"/>
  <c r="AF2920" i="20" s="1"/>
  <c r="AA2919" i="20"/>
  <c r="N2919" i="20"/>
  <c r="M2919" i="20"/>
  <c r="AF2919" i="20" s="1"/>
  <c r="AA2918" i="20"/>
  <c r="N2918" i="20"/>
  <c r="M2918" i="20"/>
  <c r="AF2918" i="20" s="1"/>
  <c r="AA2917" i="20"/>
  <c r="N2917" i="20"/>
  <c r="M2917" i="20"/>
  <c r="AF2917" i="20" s="1"/>
  <c r="AA2916" i="20"/>
  <c r="N2916" i="20"/>
  <c r="M2916" i="20"/>
  <c r="AF2916" i="20" s="1"/>
  <c r="AA2915" i="20"/>
  <c r="N2915" i="20"/>
  <c r="M2915" i="20"/>
  <c r="AF2915" i="20" s="1"/>
  <c r="AA2914" i="20"/>
  <c r="N2914" i="20"/>
  <c r="M2914" i="20"/>
  <c r="AF2914" i="20" s="1"/>
  <c r="AA2913" i="20"/>
  <c r="N2913" i="20"/>
  <c r="M2913" i="20"/>
  <c r="AF2913" i="20" s="1"/>
  <c r="AA2912" i="20"/>
  <c r="N2912" i="20"/>
  <c r="M2912" i="20"/>
  <c r="AF2912" i="20" s="1"/>
  <c r="AA2911" i="20"/>
  <c r="N2911" i="20"/>
  <c r="M2911" i="20"/>
  <c r="AF2911" i="20" s="1"/>
  <c r="AA2910" i="20"/>
  <c r="N2910" i="20"/>
  <c r="M2910" i="20"/>
  <c r="AF2910" i="20" s="1"/>
  <c r="AA2909" i="20"/>
  <c r="N2909" i="20"/>
  <c r="M2909" i="20"/>
  <c r="AF2909" i="20" s="1"/>
  <c r="AA2908" i="20"/>
  <c r="N2908" i="20"/>
  <c r="M2908" i="20"/>
  <c r="AF2908" i="20" s="1"/>
  <c r="AA2907" i="20"/>
  <c r="N2907" i="20"/>
  <c r="M2907" i="20"/>
  <c r="AF2907" i="20" s="1"/>
  <c r="AA2906" i="20"/>
  <c r="N2906" i="20"/>
  <c r="M2906" i="20"/>
  <c r="AF2906" i="20" s="1"/>
  <c r="AA2905" i="20"/>
  <c r="N2905" i="20"/>
  <c r="M2905" i="20"/>
  <c r="AF2905" i="20" s="1"/>
  <c r="AA2904" i="20"/>
  <c r="N2904" i="20"/>
  <c r="M2904" i="20"/>
  <c r="AF2904" i="20" s="1"/>
  <c r="AA2903" i="20"/>
  <c r="N2903" i="20"/>
  <c r="M2903" i="20"/>
  <c r="AF2903" i="20" s="1"/>
  <c r="AA2902" i="20"/>
  <c r="N2902" i="20"/>
  <c r="M2902" i="20"/>
  <c r="AF2902" i="20" s="1"/>
  <c r="AA2901" i="20"/>
  <c r="N2901" i="20"/>
  <c r="M2901" i="20"/>
  <c r="AF2901" i="20" s="1"/>
  <c r="AA2900" i="20"/>
  <c r="N2900" i="20"/>
  <c r="M2900" i="20"/>
  <c r="AF2900" i="20" s="1"/>
  <c r="AA2899" i="20"/>
  <c r="N2899" i="20"/>
  <c r="M2899" i="20"/>
  <c r="AF2899" i="20" s="1"/>
  <c r="AA2898" i="20"/>
  <c r="N2898" i="20"/>
  <c r="M2898" i="20"/>
  <c r="AF2898" i="20" s="1"/>
  <c r="AA2897" i="20"/>
  <c r="N2897" i="20"/>
  <c r="M2897" i="20"/>
  <c r="AF2897" i="20" s="1"/>
  <c r="AA2896" i="20"/>
  <c r="N2896" i="20"/>
  <c r="M2896" i="20"/>
  <c r="AF2896" i="20" s="1"/>
  <c r="AA2895" i="20"/>
  <c r="N2895" i="20"/>
  <c r="M2895" i="20"/>
  <c r="AF2895" i="20" s="1"/>
  <c r="AA2894" i="20"/>
  <c r="N2894" i="20"/>
  <c r="M2894" i="20"/>
  <c r="AF2894" i="20" s="1"/>
  <c r="AA2893" i="20"/>
  <c r="N2893" i="20"/>
  <c r="M2893" i="20"/>
  <c r="AF2893" i="20" s="1"/>
  <c r="AA2892" i="20"/>
  <c r="N2892" i="20"/>
  <c r="M2892" i="20"/>
  <c r="AF2892" i="20" s="1"/>
  <c r="AA2891" i="20"/>
  <c r="N2891" i="20"/>
  <c r="M2891" i="20"/>
  <c r="AF2891" i="20" s="1"/>
  <c r="AA2890" i="20"/>
  <c r="N2890" i="20"/>
  <c r="M2890" i="20"/>
  <c r="AF2890" i="20" s="1"/>
  <c r="AA2889" i="20"/>
  <c r="N2889" i="20"/>
  <c r="M2889" i="20"/>
  <c r="AF2889" i="20" s="1"/>
  <c r="AA2888" i="20"/>
  <c r="N2888" i="20"/>
  <c r="M2888" i="20"/>
  <c r="AF2888" i="20" s="1"/>
  <c r="AA2887" i="20"/>
  <c r="N2887" i="20"/>
  <c r="M2887" i="20"/>
  <c r="AF2887" i="20" s="1"/>
  <c r="AA2886" i="20"/>
  <c r="N2886" i="20"/>
  <c r="M2886" i="20"/>
  <c r="AF2886" i="20" s="1"/>
  <c r="AA2885" i="20"/>
  <c r="N2885" i="20"/>
  <c r="M2885" i="20"/>
  <c r="AF2885" i="20" s="1"/>
  <c r="AA2884" i="20"/>
  <c r="N2884" i="20"/>
  <c r="M2884" i="20"/>
  <c r="AF2884" i="20" s="1"/>
  <c r="AA2883" i="20"/>
  <c r="N2883" i="20"/>
  <c r="M2883" i="20"/>
  <c r="AF2883" i="20" s="1"/>
  <c r="AA2882" i="20"/>
  <c r="N2882" i="20"/>
  <c r="M2882" i="20"/>
  <c r="AF2882" i="20" s="1"/>
  <c r="AA2881" i="20"/>
  <c r="N2881" i="20"/>
  <c r="M2881" i="20"/>
  <c r="AF2881" i="20" s="1"/>
  <c r="AA2880" i="20"/>
  <c r="N2880" i="20"/>
  <c r="M2880" i="20"/>
  <c r="AF2880" i="20" s="1"/>
  <c r="AA2879" i="20"/>
  <c r="N2879" i="20"/>
  <c r="M2879" i="20"/>
  <c r="AF2879" i="20" s="1"/>
  <c r="AA2878" i="20"/>
  <c r="N2878" i="20"/>
  <c r="M2878" i="20"/>
  <c r="AF2878" i="20" s="1"/>
  <c r="AA2877" i="20"/>
  <c r="N2877" i="20"/>
  <c r="M2877" i="20"/>
  <c r="AF2877" i="20" s="1"/>
  <c r="AA2876" i="20"/>
  <c r="N2876" i="20"/>
  <c r="M2876" i="20"/>
  <c r="AF2876" i="20" s="1"/>
  <c r="AA2875" i="20"/>
  <c r="N2875" i="20"/>
  <c r="M2875" i="20"/>
  <c r="AF2875" i="20" s="1"/>
  <c r="AA2874" i="20"/>
  <c r="N2874" i="20"/>
  <c r="M2874" i="20"/>
  <c r="AF2874" i="20" s="1"/>
  <c r="AA2873" i="20"/>
  <c r="N2873" i="20"/>
  <c r="M2873" i="20"/>
  <c r="AF2873" i="20" s="1"/>
  <c r="AA2872" i="20"/>
  <c r="N2872" i="20"/>
  <c r="M2872" i="20"/>
  <c r="AF2872" i="20" s="1"/>
  <c r="AA2871" i="20"/>
  <c r="N2871" i="20"/>
  <c r="M2871" i="20"/>
  <c r="AF2871" i="20" s="1"/>
  <c r="AA2870" i="20"/>
  <c r="N2870" i="20"/>
  <c r="M2870" i="20"/>
  <c r="AF2870" i="20" s="1"/>
  <c r="AA2869" i="20"/>
  <c r="N2869" i="20"/>
  <c r="M2869" i="20"/>
  <c r="AF2869" i="20" s="1"/>
  <c r="AA2868" i="20"/>
  <c r="N2868" i="20"/>
  <c r="M2868" i="20"/>
  <c r="AF2868" i="20" s="1"/>
  <c r="AA2867" i="20"/>
  <c r="N2867" i="20"/>
  <c r="M2867" i="20"/>
  <c r="AF2867" i="20" s="1"/>
  <c r="AA2866" i="20"/>
  <c r="N2866" i="20"/>
  <c r="M2866" i="20"/>
  <c r="AF2866" i="20" s="1"/>
  <c r="AA2865" i="20"/>
  <c r="N2865" i="20"/>
  <c r="M2865" i="20"/>
  <c r="AF2865" i="20" s="1"/>
  <c r="AA2864" i="20"/>
  <c r="N2864" i="20"/>
  <c r="M2864" i="20"/>
  <c r="AF2864" i="20" s="1"/>
  <c r="AA2863" i="20"/>
  <c r="N2863" i="20"/>
  <c r="M2863" i="20"/>
  <c r="AF2863" i="20" s="1"/>
  <c r="AA2862" i="20"/>
  <c r="N2862" i="20"/>
  <c r="M2862" i="20"/>
  <c r="AF2862" i="20" s="1"/>
  <c r="AA2861" i="20"/>
  <c r="N2861" i="20"/>
  <c r="M2861" i="20"/>
  <c r="AF2861" i="20" s="1"/>
  <c r="AA2860" i="20"/>
  <c r="N2860" i="20"/>
  <c r="M2860" i="20"/>
  <c r="AF2860" i="20" s="1"/>
  <c r="AA2859" i="20"/>
  <c r="N2859" i="20"/>
  <c r="M2859" i="20"/>
  <c r="AF2859" i="20" s="1"/>
  <c r="AA2858" i="20"/>
  <c r="N2858" i="20"/>
  <c r="M2858" i="20"/>
  <c r="AF2858" i="20" s="1"/>
  <c r="AA2857" i="20"/>
  <c r="N2857" i="20"/>
  <c r="M2857" i="20"/>
  <c r="AF2857" i="20" s="1"/>
  <c r="AA2856" i="20"/>
  <c r="N2856" i="20"/>
  <c r="M2856" i="20"/>
  <c r="AF2856" i="20" s="1"/>
  <c r="AA2855" i="20"/>
  <c r="N2855" i="20"/>
  <c r="M2855" i="20"/>
  <c r="AF2855" i="20" s="1"/>
  <c r="AA2854" i="20"/>
  <c r="N2854" i="20"/>
  <c r="M2854" i="20"/>
  <c r="AF2854" i="20" s="1"/>
  <c r="AA2853" i="20"/>
  <c r="N2853" i="20"/>
  <c r="M2853" i="20"/>
  <c r="AF2853" i="20" s="1"/>
  <c r="AA2852" i="20"/>
  <c r="N2852" i="20"/>
  <c r="M2852" i="20"/>
  <c r="AF2852" i="20" s="1"/>
  <c r="AA2851" i="20"/>
  <c r="N2851" i="20"/>
  <c r="M2851" i="20"/>
  <c r="AF2851" i="20" s="1"/>
  <c r="AA2850" i="20"/>
  <c r="N2850" i="20"/>
  <c r="M2850" i="20"/>
  <c r="AF2850" i="20" s="1"/>
  <c r="AA2849" i="20"/>
  <c r="N2849" i="20"/>
  <c r="M2849" i="20"/>
  <c r="AF2849" i="20" s="1"/>
  <c r="AA2848" i="20"/>
  <c r="N2848" i="20"/>
  <c r="M2848" i="20"/>
  <c r="AF2848" i="20" s="1"/>
  <c r="AA2847" i="20"/>
  <c r="N2847" i="20"/>
  <c r="M2847" i="20"/>
  <c r="AF2847" i="20" s="1"/>
  <c r="AA2846" i="20"/>
  <c r="N2846" i="20"/>
  <c r="M2846" i="20"/>
  <c r="AF2846" i="20" s="1"/>
  <c r="AA2845" i="20"/>
  <c r="N2845" i="20"/>
  <c r="M2845" i="20"/>
  <c r="AF2845" i="20" s="1"/>
  <c r="AA2844" i="20"/>
  <c r="N2844" i="20"/>
  <c r="M2844" i="20"/>
  <c r="AF2844" i="20" s="1"/>
  <c r="AA2843" i="20"/>
  <c r="N2843" i="20"/>
  <c r="M2843" i="20"/>
  <c r="AF2843" i="20" s="1"/>
  <c r="AA2842" i="20"/>
  <c r="N2842" i="20"/>
  <c r="M2842" i="20"/>
  <c r="AF2842" i="20" s="1"/>
  <c r="AA2841" i="20"/>
  <c r="N2841" i="20"/>
  <c r="M2841" i="20"/>
  <c r="AF2841" i="20" s="1"/>
  <c r="AA2840" i="20"/>
  <c r="N2840" i="20"/>
  <c r="M2840" i="20"/>
  <c r="AF2840" i="20" s="1"/>
  <c r="AA2839" i="20"/>
  <c r="N2839" i="20"/>
  <c r="M2839" i="20"/>
  <c r="AF2839" i="20" s="1"/>
  <c r="AA2838" i="20"/>
  <c r="N2838" i="20"/>
  <c r="M2838" i="20"/>
  <c r="AF2838" i="20" s="1"/>
  <c r="AA2837" i="20"/>
  <c r="N2837" i="20"/>
  <c r="M2837" i="20"/>
  <c r="AF2837" i="20" s="1"/>
  <c r="AA2836" i="20"/>
  <c r="N2836" i="20"/>
  <c r="M2836" i="20"/>
  <c r="AF2836" i="20" s="1"/>
  <c r="AA2835" i="20"/>
  <c r="N2835" i="20"/>
  <c r="M2835" i="20"/>
  <c r="AF2835" i="20" s="1"/>
  <c r="AA2834" i="20"/>
  <c r="N2834" i="20"/>
  <c r="M2834" i="20"/>
  <c r="AF2834" i="20" s="1"/>
  <c r="AA2833" i="20"/>
  <c r="N2833" i="20"/>
  <c r="M2833" i="20"/>
  <c r="AF2833" i="20" s="1"/>
  <c r="AA2832" i="20"/>
  <c r="N2832" i="20"/>
  <c r="M2832" i="20"/>
  <c r="AF2832" i="20" s="1"/>
  <c r="AA2831" i="20"/>
  <c r="N2831" i="20"/>
  <c r="M2831" i="20"/>
  <c r="AF2831" i="20" s="1"/>
  <c r="AA2830" i="20"/>
  <c r="N2830" i="20"/>
  <c r="M2830" i="20"/>
  <c r="AF2830" i="20" s="1"/>
  <c r="AA2829" i="20"/>
  <c r="N2829" i="20"/>
  <c r="M2829" i="20"/>
  <c r="AF2829" i="20" s="1"/>
  <c r="AA2828" i="20"/>
  <c r="N2828" i="20"/>
  <c r="M2828" i="20"/>
  <c r="AF2828" i="20" s="1"/>
  <c r="AA2827" i="20"/>
  <c r="N2827" i="20"/>
  <c r="M2827" i="20"/>
  <c r="AF2827" i="20" s="1"/>
  <c r="AA2826" i="20"/>
  <c r="N2826" i="20"/>
  <c r="M2826" i="20"/>
  <c r="AF2826" i="20" s="1"/>
  <c r="AA2825" i="20"/>
  <c r="N2825" i="20"/>
  <c r="M2825" i="20"/>
  <c r="AF2825" i="20" s="1"/>
  <c r="AA2824" i="20"/>
  <c r="N2824" i="20"/>
  <c r="M2824" i="20"/>
  <c r="AF2824" i="20" s="1"/>
  <c r="AA2823" i="20"/>
  <c r="N2823" i="20"/>
  <c r="M2823" i="20"/>
  <c r="AF2823" i="20" s="1"/>
  <c r="AA2822" i="20"/>
  <c r="N2822" i="20"/>
  <c r="M2822" i="20"/>
  <c r="AF2822" i="20" s="1"/>
  <c r="AA2821" i="20"/>
  <c r="N2821" i="20"/>
  <c r="M2821" i="20"/>
  <c r="AF2821" i="20" s="1"/>
  <c r="AA2820" i="20"/>
  <c r="N2820" i="20"/>
  <c r="M2820" i="20"/>
  <c r="AF2820" i="20" s="1"/>
  <c r="AA2819" i="20"/>
  <c r="N2819" i="20"/>
  <c r="M2819" i="20"/>
  <c r="AF2819" i="20" s="1"/>
  <c r="AA2818" i="20"/>
  <c r="N2818" i="20"/>
  <c r="M2818" i="20"/>
  <c r="AF2818" i="20" s="1"/>
  <c r="AA2817" i="20"/>
  <c r="N2817" i="20"/>
  <c r="M2817" i="20"/>
  <c r="AF2817" i="20" s="1"/>
  <c r="AA2816" i="20"/>
  <c r="N2816" i="20"/>
  <c r="M2816" i="20"/>
  <c r="AF2816" i="20" s="1"/>
  <c r="AA2815" i="20"/>
  <c r="N2815" i="20"/>
  <c r="M2815" i="20"/>
  <c r="AF2815" i="20" s="1"/>
  <c r="AA2814" i="20"/>
  <c r="N2814" i="20"/>
  <c r="M2814" i="20"/>
  <c r="AF2814" i="20" s="1"/>
  <c r="AA2813" i="20"/>
  <c r="N2813" i="20"/>
  <c r="M2813" i="20"/>
  <c r="AF2813" i="20" s="1"/>
  <c r="AA2812" i="20"/>
  <c r="N2812" i="20"/>
  <c r="M2812" i="20"/>
  <c r="AF2812" i="20" s="1"/>
  <c r="AA2811" i="20"/>
  <c r="N2811" i="20"/>
  <c r="M2811" i="20"/>
  <c r="AF2811" i="20" s="1"/>
  <c r="AA2810" i="20"/>
  <c r="N2810" i="20"/>
  <c r="M2810" i="20"/>
  <c r="AF2810" i="20" s="1"/>
  <c r="AA2809" i="20"/>
  <c r="N2809" i="20"/>
  <c r="M2809" i="20"/>
  <c r="AF2809" i="20" s="1"/>
  <c r="AA2808" i="20"/>
  <c r="N2808" i="20"/>
  <c r="M2808" i="20"/>
  <c r="AF2808" i="20" s="1"/>
  <c r="AA2807" i="20"/>
  <c r="N2807" i="20"/>
  <c r="M2807" i="20"/>
  <c r="AF2807" i="20" s="1"/>
  <c r="AA2806" i="20"/>
  <c r="N2806" i="20"/>
  <c r="M2806" i="20"/>
  <c r="AF2806" i="20" s="1"/>
  <c r="AA2805" i="20"/>
  <c r="N2805" i="20"/>
  <c r="M2805" i="20"/>
  <c r="AF2805" i="20" s="1"/>
  <c r="AA2804" i="20"/>
  <c r="N2804" i="20"/>
  <c r="M2804" i="20"/>
  <c r="AF2804" i="20" s="1"/>
  <c r="AA2803" i="20"/>
  <c r="N2803" i="20"/>
  <c r="M2803" i="20"/>
  <c r="AF2803" i="20" s="1"/>
  <c r="AA2802" i="20"/>
  <c r="N2802" i="20"/>
  <c r="M2802" i="20"/>
  <c r="AF2802" i="20" s="1"/>
  <c r="AA2801" i="20"/>
  <c r="N2801" i="20"/>
  <c r="M2801" i="20"/>
  <c r="AF2801" i="20" s="1"/>
  <c r="AA2800" i="20"/>
  <c r="N2800" i="20"/>
  <c r="M2800" i="20"/>
  <c r="AF2800" i="20" s="1"/>
  <c r="AA2799" i="20"/>
  <c r="N2799" i="20"/>
  <c r="M2799" i="20"/>
  <c r="AF2799" i="20" s="1"/>
  <c r="AA2798" i="20"/>
  <c r="N2798" i="20"/>
  <c r="M2798" i="20"/>
  <c r="AF2798" i="20" s="1"/>
  <c r="AA2797" i="20"/>
  <c r="N2797" i="20"/>
  <c r="M2797" i="20"/>
  <c r="AF2797" i="20" s="1"/>
  <c r="AA2796" i="20"/>
  <c r="N2796" i="20"/>
  <c r="M2796" i="20"/>
  <c r="AF2796" i="20" s="1"/>
  <c r="AA2795" i="20"/>
  <c r="N2795" i="20"/>
  <c r="M2795" i="20"/>
  <c r="AF2795" i="20" s="1"/>
  <c r="AA2794" i="20"/>
  <c r="N2794" i="20"/>
  <c r="M2794" i="20"/>
  <c r="AF2794" i="20" s="1"/>
  <c r="AA2793" i="20"/>
  <c r="N2793" i="20"/>
  <c r="M2793" i="20"/>
  <c r="AF2793" i="20" s="1"/>
  <c r="AA2792" i="20"/>
  <c r="N2792" i="20"/>
  <c r="M2792" i="20"/>
  <c r="AF2792" i="20" s="1"/>
  <c r="AA2791" i="20"/>
  <c r="N2791" i="20"/>
  <c r="M2791" i="20"/>
  <c r="AF2791" i="20" s="1"/>
  <c r="AA2790" i="20"/>
  <c r="N2790" i="20"/>
  <c r="M2790" i="20"/>
  <c r="AF2790" i="20" s="1"/>
  <c r="AA2789" i="20"/>
  <c r="N2789" i="20"/>
  <c r="M2789" i="20"/>
  <c r="AF2789" i="20" s="1"/>
  <c r="AA2788" i="20"/>
  <c r="N2788" i="20"/>
  <c r="M2788" i="20"/>
  <c r="AF2788" i="20" s="1"/>
  <c r="AA2787" i="20"/>
  <c r="N2787" i="20"/>
  <c r="M2787" i="20"/>
  <c r="AF2787" i="20" s="1"/>
  <c r="AA2786" i="20"/>
  <c r="N2786" i="20"/>
  <c r="M2786" i="20"/>
  <c r="AF2786" i="20" s="1"/>
  <c r="AA2785" i="20"/>
  <c r="N2785" i="20"/>
  <c r="M2785" i="20"/>
  <c r="AF2785" i="20" s="1"/>
  <c r="AA2784" i="20"/>
  <c r="N2784" i="20"/>
  <c r="M2784" i="20"/>
  <c r="AF2784" i="20" s="1"/>
  <c r="AA2783" i="20"/>
  <c r="N2783" i="20"/>
  <c r="M2783" i="20"/>
  <c r="AF2783" i="20" s="1"/>
  <c r="AA2782" i="20"/>
  <c r="N2782" i="20"/>
  <c r="M2782" i="20"/>
  <c r="AF2782" i="20" s="1"/>
  <c r="AA2781" i="20"/>
  <c r="N2781" i="20"/>
  <c r="M2781" i="20"/>
  <c r="AF2781" i="20" s="1"/>
  <c r="AA2780" i="20"/>
  <c r="N2780" i="20"/>
  <c r="M2780" i="20"/>
  <c r="AF2780" i="20" s="1"/>
  <c r="AA2779" i="20"/>
  <c r="N2779" i="20"/>
  <c r="M2779" i="20"/>
  <c r="AF2779" i="20" s="1"/>
  <c r="AA2778" i="20"/>
  <c r="N2778" i="20"/>
  <c r="M2778" i="20"/>
  <c r="AF2778" i="20" s="1"/>
  <c r="AA2777" i="20"/>
  <c r="N2777" i="20"/>
  <c r="M2777" i="20"/>
  <c r="AF2777" i="20" s="1"/>
  <c r="AA2776" i="20"/>
  <c r="N2776" i="20"/>
  <c r="M2776" i="20"/>
  <c r="AF2776" i="20" s="1"/>
  <c r="AA2775" i="20"/>
  <c r="N2775" i="20"/>
  <c r="M2775" i="20"/>
  <c r="AF2775" i="20" s="1"/>
  <c r="AA2774" i="20"/>
  <c r="N2774" i="20"/>
  <c r="M2774" i="20"/>
  <c r="AF2774" i="20" s="1"/>
  <c r="AA2773" i="20"/>
  <c r="N2773" i="20"/>
  <c r="M2773" i="20"/>
  <c r="AF2773" i="20" s="1"/>
  <c r="AA2772" i="20"/>
  <c r="N2772" i="20"/>
  <c r="M2772" i="20"/>
  <c r="AF2772" i="20" s="1"/>
  <c r="AA2771" i="20"/>
  <c r="N2771" i="20"/>
  <c r="M2771" i="20"/>
  <c r="AF2771" i="20" s="1"/>
  <c r="AA2770" i="20"/>
  <c r="N2770" i="20"/>
  <c r="M2770" i="20"/>
  <c r="AF2770" i="20" s="1"/>
  <c r="AA2769" i="20"/>
  <c r="N2769" i="20"/>
  <c r="M2769" i="20"/>
  <c r="AF2769" i="20" s="1"/>
  <c r="AA2768" i="20"/>
  <c r="N2768" i="20"/>
  <c r="M2768" i="20"/>
  <c r="AF2768" i="20" s="1"/>
  <c r="AA2767" i="20"/>
  <c r="N2767" i="20"/>
  <c r="M2767" i="20"/>
  <c r="AF2767" i="20" s="1"/>
  <c r="AA2766" i="20"/>
  <c r="N2766" i="20"/>
  <c r="M2766" i="20"/>
  <c r="AF2766" i="20" s="1"/>
  <c r="AA2765" i="20"/>
  <c r="N2765" i="20"/>
  <c r="M2765" i="20"/>
  <c r="AF2765" i="20" s="1"/>
  <c r="AA2764" i="20"/>
  <c r="N2764" i="20"/>
  <c r="M2764" i="20"/>
  <c r="AF2764" i="20" s="1"/>
  <c r="AA2763" i="20"/>
  <c r="N2763" i="20"/>
  <c r="M2763" i="20"/>
  <c r="AF2763" i="20" s="1"/>
  <c r="AA2762" i="20"/>
  <c r="N2762" i="20"/>
  <c r="M2762" i="20"/>
  <c r="AF2762" i="20" s="1"/>
  <c r="AA2761" i="20"/>
  <c r="N2761" i="20"/>
  <c r="M2761" i="20"/>
  <c r="AF2761" i="20" s="1"/>
  <c r="AA2760" i="20"/>
  <c r="N2760" i="20"/>
  <c r="M2760" i="20"/>
  <c r="AF2760" i="20" s="1"/>
  <c r="AA2759" i="20"/>
  <c r="N2759" i="20"/>
  <c r="M2759" i="20"/>
  <c r="AF2759" i="20" s="1"/>
  <c r="AA2758" i="20"/>
  <c r="N2758" i="20"/>
  <c r="M2758" i="20"/>
  <c r="AF2758" i="20" s="1"/>
  <c r="AA2757" i="20"/>
  <c r="N2757" i="20"/>
  <c r="M2757" i="20"/>
  <c r="AF2757" i="20" s="1"/>
  <c r="AA2756" i="20"/>
  <c r="N2756" i="20"/>
  <c r="M2756" i="20"/>
  <c r="AF2756" i="20" s="1"/>
  <c r="AA2755" i="20"/>
  <c r="N2755" i="20"/>
  <c r="M2755" i="20"/>
  <c r="AF2755" i="20" s="1"/>
  <c r="AA2754" i="20"/>
  <c r="N2754" i="20"/>
  <c r="M2754" i="20"/>
  <c r="AF2754" i="20" s="1"/>
  <c r="AA2753" i="20"/>
  <c r="N2753" i="20"/>
  <c r="M2753" i="20"/>
  <c r="AF2753" i="20" s="1"/>
  <c r="AA2752" i="20"/>
  <c r="N2752" i="20"/>
  <c r="M2752" i="20"/>
  <c r="AF2752" i="20" s="1"/>
  <c r="AA2751" i="20"/>
  <c r="N2751" i="20"/>
  <c r="M2751" i="20"/>
  <c r="AF2751" i="20" s="1"/>
  <c r="AA2750" i="20"/>
  <c r="N2750" i="20"/>
  <c r="M2750" i="20"/>
  <c r="AF2750" i="20" s="1"/>
  <c r="AA2749" i="20"/>
  <c r="N2749" i="20"/>
  <c r="M2749" i="20"/>
  <c r="AF2749" i="20" s="1"/>
  <c r="AA2748" i="20"/>
  <c r="N2748" i="20"/>
  <c r="M2748" i="20"/>
  <c r="AF2748" i="20" s="1"/>
  <c r="AA2747" i="20"/>
  <c r="N2747" i="20"/>
  <c r="M2747" i="20"/>
  <c r="AF2747" i="20" s="1"/>
  <c r="AA2746" i="20"/>
  <c r="N2746" i="20"/>
  <c r="M2746" i="20"/>
  <c r="AF2746" i="20" s="1"/>
  <c r="AA2745" i="20"/>
  <c r="N2745" i="20"/>
  <c r="M2745" i="20"/>
  <c r="AF2745" i="20" s="1"/>
  <c r="AA2744" i="20"/>
  <c r="N2744" i="20"/>
  <c r="M2744" i="20"/>
  <c r="AF2744" i="20" s="1"/>
  <c r="AA2743" i="20"/>
  <c r="N2743" i="20"/>
  <c r="M2743" i="20"/>
  <c r="AF2743" i="20" s="1"/>
  <c r="AA2742" i="20"/>
  <c r="N2742" i="20"/>
  <c r="M2742" i="20"/>
  <c r="AF2742" i="20" s="1"/>
  <c r="AA2741" i="20"/>
  <c r="N2741" i="20"/>
  <c r="M2741" i="20"/>
  <c r="AF2741" i="20" s="1"/>
  <c r="AA2740" i="20"/>
  <c r="N2740" i="20"/>
  <c r="M2740" i="20"/>
  <c r="AF2740" i="20" s="1"/>
  <c r="AA2739" i="20"/>
  <c r="N2739" i="20"/>
  <c r="M2739" i="20"/>
  <c r="AF2739" i="20" s="1"/>
  <c r="AA2738" i="20"/>
  <c r="N2738" i="20"/>
  <c r="M2738" i="20"/>
  <c r="AF2738" i="20" s="1"/>
  <c r="AA2737" i="20"/>
  <c r="N2737" i="20"/>
  <c r="M2737" i="20"/>
  <c r="AF2737" i="20" s="1"/>
  <c r="AA2736" i="20"/>
  <c r="N2736" i="20"/>
  <c r="M2736" i="20"/>
  <c r="AF2736" i="20" s="1"/>
  <c r="AA2735" i="20"/>
  <c r="N2735" i="20"/>
  <c r="M2735" i="20"/>
  <c r="AF2735" i="20" s="1"/>
  <c r="AA2734" i="20"/>
  <c r="N2734" i="20"/>
  <c r="M2734" i="20"/>
  <c r="AF2734" i="20" s="1"/>
  <c r="AA2733" i="20"/>
  <c r="N2733" i="20"/>
  <c r="M2733" i="20"/>
  <c r="AF2733" i="20" s="1"/>
  <c r="AA2732" i="20"/>
  <c r="N2732" i="20"/>
  <c r="M2732" i="20"/>
  <c r="AF2732" i="20" s="1"/>
  <c r="AA2731" i="20"/>
  <c r="N2731" i="20"/>
  <c r="M2731" i="20"/>
  <c r="AF2731" i="20" s="1"/>
  <c r="AA2730" i="20"/>
  <c r="N2730" i="20"/>
  <c r="M2730" i="20"/>
  <c r="AF2730" i="20" s="1"/>
  <c r="AA2729" i="20"/>
  <c r="N2729" i="20"/>
  <c r="M2729" i="20"/>
  <c r="AF2729" i="20" s="1"/>
  <c r="AA2728" i="20"/>
  <c r="N2728" i="20"/>
  <c r="M2728" i="20"/>
  <c r="AF2728" i="20" s="1"/>
  <c r="AA2727" i="20"/>
  <c r="N2727" i="20"/>
  <c r="M2727" i="20"/>
  <c r="AF2727" i="20" s="1"/>
  <c r="AA2726" i="20"/>
  <c r="N2726" i="20"/>
  <c r="M2726" i="20"/>
  <c r="AF2726" i="20" s="1"/>
  <c r="AA2725" i="20"/>
  <c r="N2725" i="20"/>
  <c r="M2725" i="20"/>
  <c r="AF2725" i="20" s="1"/>
  <c r="AA2724" i="20"/>
  <c r="N2724" i="20"/>
  <c r="M2724" i="20"/>
  <c r="AF2724" i="20" s="1"/>
  <c r="AA2723" i="20"/>
  <c r="N2723" i="20"/>
  <c r="M2723" i="20"/>
  <c r="AF2723" i="20" s="1"/>
  <c r="AA2722" i="20"/>
  <c r="N2722" i="20"/>
  <c r="M2722" i="20"/>
  <c r="AF2722" i="20" s="1"/>
  <c r="AA2721" i="20"/>
  <c r="N2721" i="20"/>
  <c r="M2721" i="20"/>
  <c r="AF2721" i="20" s="1"/>
  <c r="AA2720" i="20"/>
  <c r="N2720" i="20"/>
  <c r="M2720" i="20"/>
  <c r="AF2720" i="20" s="1"/>
  <c r="AA2719" i="20"/>
  <c r="N2719" i="20"/>
  <c r="M2719" i="20"/>
  <c r="AF2719" i="20" s="1"/>
  <c r="AA2718" i="20"/>
  <c r="N2718" i="20"/>
  <c r="M2718" i="20"/>
  <c r="AF2718" i="20" s="1"/>
  <c r="AA2717" i="20"/>
  <c r="N2717" i="20"/>
  <c r="M2717" i="20"/>
  <c r="AF2717" i="20" s="1"/>
  <c r="AA2716" i="20"/>
  <c r="N2716" i="20"/>
  <c r="M2716" i="20"/>
  <c r="AF2716" i="20" s="1"/>
  <c r="AA2715" i="20"/>
  <c r="N2715" i="20"/>
  <c r="M2715" i="20"/>
  <c r="AF2715" i="20" s="1"/>
  <c r="AA2714" i="20"/>
  <c r="N2714" i="20"/>
  <c r="M2714" i="20"/>
  <c r="AF2714" i="20" s="1"/>
  <c r="AA2713" i="20"/>
  <c r="N2713" i="20"/>
  <c r="M2713" i="20"/>
  <c r="AF2713" i="20" s="1"/>
  <c r="AA2712" i="20"/>
  <c r="N2712" i="20"/>
  <c r="M2712" i="20"/>
  <c r="AF2712" i="20" s="1"/>
  <c r="AA2711" i="20"/>
  <c r="N2711" i="20"/>
  <c r="M2711" i="20"/>
  <c r="AF2711" i="20" s="1"/>
  <c r="AA2710" i="20"/>
  <c r="N2710" i="20"/>
  <c r="M2710" i="20"/>
  <c r="AF2710" i="20" s="1"/>
  <c r="AA2709" i="20"/>
  <c r="N2709" i="20"/>
  <c r="M2709" i="20"/>
  <c r="AF2709" i="20" s="1"/>
  <c r="AA2708" i="20"/>
  <c r="N2708" i="20"/>
  <c r="M2708" i="20"/>
  <c r="AF2708" i="20" s="1"/>
  <c r="AA2707" i="20"/>
  <c r="N2707" i="20"/>
  <c r="M2707" i="20"/>
  <c r="AF2707" i="20" s="1"/>
  <c r="AA2706" i="20"/>
  <c r="N2706" i="20"/>
  <c r="M2706" i="20"/>
  <c r="AF2706" i="20" s="1"/>
  <c r="AA2705" i="20"/>
  <c r="N2705" i="20"/>
  <c r="M2705" i="20"/>
  <c r="AF2705" i="20" s="1"/>
  <c r="AA2704" i="20"/>
  <c r="N2704" i="20"/>
  <c r="M2704" i="20"/>
  <c r="AF2704" i="20" s="1"/>
  <c r="AA2703" i="20"/>
  <c r="N2703" i="20"/>
  <c r="M2703" i="20"/>
  <c r="AF2703" i="20" s="1"/>
  <c r="AA2702" i="20"/>
  <c r="N2702" i="20"/>
  <c r="M2702" i="20"/>
  <c r="AF2702" i="20" s="1"/>
  <c r="AA2701" i="20"/>
  <c r="N2701" i="20"/>
  <c r="M2701" i="20"/>
  <c r="AF2701" i="20" s="1"/>
  <c r="AA2700" i="20"/>
  <c r="N2700" i="20"/>
  <c r="M2700" i="20"/>
  <c r="AF2700" i="20" s="1"/>
  <c r="AA2699" i="20"/>
  <c r="N2699" i="20"/>
  <c r="M2699" i="20"/>
  <c r="AF2699" i="20" s="1"/>
  <c r="AA2698" i="20"/>
  <c r="N2698" i="20"/>
  <c r="M2698" i="20"/>
  <c r="AF2698" i="20" s="1"/>
  <c r="AA2697" i="20"/>
  <c r="N2697" i="20"/>
  <c r="M2697" i="20"/>
  <c r="AF2697" i="20" s="1"/>
  <c r="AA2696" i="20"/>
  <c r="N2696" i="20"/>
  <c r="M2696" i="20"/>
  <c r="AF2696" i="20" s="1"/>
  <c r="AA2695" i="20"/>
  <c r="N2695" i="20"/>
  <c r="M2695" i="20"/>
  <c r="AF2695" i="20" s="1"/>
  <c r="AA2694" i="20"/>
  <c r="N2694" i="20"/>
  <c r="M2694" i="20"/>
  <c r="AF2694" i="20" s="1"/>
  <c r="AA2693" i="20"/>
  <c r="N2693" i="20"/>
  <c r="M2693" i="20"/>
  <c r="AF2693" i="20" s="1"/>
  <c r="AA2692" i="20"/>
  <c r="N2692" i="20"/>
  <c r="M2692" i="20"/>
  <c r="AF2692" i="20" s="1"/>
  <c r="AA2691" i="20"/>
  <c r="N2691" i="20"/>
  <c r="M2691" i="20"/>
  <c r="AF2691" i="20" s="1"/>
  <c r="AA2690" i="20"/>
  <c r="N2690" i="20"/>
  <c r="M2690" i="20"/>
  <c r="AF2690" i="20" s="1"/>
  <c r="AA2689" i="20"/>
  <c r="N2689" i="20"/>
  <c r="M2689" i="20"/>
  <c r="AF2689" i="20" s="1"/>
  <c r="AA2688" i="20"/>
  <c r="N2688" i="20"/>
  <c r="M2688" i="20"/>
  <c r="AF2688" i="20" s="1"/>
  <c r="AA2687" i="20"/>
  <c r="N2687" i="20"/>
  <c r="M2687" i="20"/>
  <c r="AF2687" i="20" s="1"/>
  <c r="AA2686" i="20"/>
  <c r="N2686" i="20"/>
  <c r="M2686" i="20"/>
  <c r="AF2686" i="20" s="1"/>
  <c r="AA2685" i="20"/>
  <c r="N2685" i="20"/>
  <c r="M2685" i="20"/>
  <c r="AF2685" i="20" s="1"/>
  <c r="AA2684" i="20"/>
  <c r="N2684" i="20"/>
  <c r="M2684" i="20"/>
  <c r="AF2684" i="20" s="1"/>
  <c r="AA2683" i="20"/>
  <c r="N2683" i="20"/>
  <c r="M2683" i="20"/>
  <c r="AF2683" i="20" s="1"/>
  <c r="AA2682" i="20"/>
  <c r="N2682" i="20"/>
  <c r="M2682" i="20"/>
  <c r="AF2682" i="20" s="1"/>
  <c r="AA2681" i="20"/>
  <c r="N2681" i="20"/>
  <c r="M2681" i="20"/>
  <c r="AF2681" i="20" s="1"/>
  <c r="AA2680" i="20"/>
  <c r="N2680" i="20"/>
  <c r="M2680" i="20"/>
  <c r="AF2680" i="20" s="1"/>
  <c r="AA2679" i="20"/>
  <c r="N2679" i="20"/>
  <c r="M2679" i="20"/>
  <c r="AF2679" i="20" s="1"/>
  <c r="AA2678" i="20"/>
  <c r="N2678" i="20"/>
  <c r="M2678" i="20"/>
  <c r="AF2678" i="20" s="1"/>
  <c r="AA2677" i="20"/>
  <c r="N2677" i="20"/>
  <c r="M2677" i="20"/>
  <c r="AF2677" i="20" s="1"/>
  <c r="AA2676" i="20"/>
  <c r="N2676" i="20"/>
  <c r="M2676" i="20"/>
  <c r="AF2676" i="20" s="1"/>
  <c r="AA2675" i="20"/>
  <c r="N2675" i="20"/>
  <c r="M2675" i="20"/>
  <c r="AF2675" i="20" s="1"/>
  <c r="AA2674" i="20"/>
  <c r="N2674" i="20"/>
  <c r="M2674" i="20"/>
  <c r="AF2674" i="20" s="1"/>
  <c r="AA2673" i="20"/>
  <c r="N2673" i="20"/>
  <c r="M2673" i="20"/>
  <c r="AF2673" i="20" s="1"/>
  <c r="AA2672" i="20"/>
  <c r="N2672" i="20"/>
  <c r="M2672" i="20"/>
  <c r="AF2672" i="20" s="1"/>
  <c r="AA2671" i="20"/>
  <c r="N2671" i="20"/>
  <c r="M2671" i="20"/>
  <c r="AF2671" i="20" s="1"/>
  <c r="AA2670" i="20"/>
  <c r="N2670" i="20"/>
  <c r="M2670" i="20"/>
  <c r="AF2670" i="20" s="1"/>
  <c r="AA2669" i="20"/>
  <c r="N2669" i="20"/>
  <c r="M2669" i="20"/>
  <c r="AF2669" i="20" s="1"/>
  <c r="AA2668" i="20"/>
  <c r="N2668" i="20"/>
  <c r="M2668" i="20"/>
  <c r="AF2668" i="20" s="1"/>
  <c r="AA2667" i="20"/>
  <c r="N2667" i="20"/>
  <c r="M2667" i="20"/>
  <c r="AF2667" i="20" s="1"/>
  <c r="AA2666" i="20"/>
  <c r="N2666" i="20"/>
  <c r="M2666" i="20"/>
  <c r="AF2666" i="20" s="1"/>
  <c r="AA2665" i="20"/>
  <c r="N2665" i="20"/>
  <c r="M2665" i="20"/>
  <c r="AF2665" i="20" s="1"/>
  <c r="AA2664" i="20"/>
  <c r="N2664" i="20"/>
  <c r="M2664" i="20"/>
  <c r="AF2664" i="20" s="1"/>
  <c r="AA2663" i="20"/>
  <c r="N2663" i="20"/>
  <c r="M2663" i="20"/>
  <c r="AF2663" i="20" s="1"/>
  <c r="AA2662" i="20"/>
  <c r="N2662" i="20"/>
  <c r="M2662" i="20"/>
  <c r="AF2662" i="20" s="1"/>
  <c r="AA2661" i="20"/>
  <c r="N2661" i="20"/>
  <c r="M2661" i="20"/>
  <c r="AF2661" i="20" s="1"/>
  <c r="AA2660" i="20"/>
  <c r="N2660" i="20"/>
  <c r="M2660" i="20"/>
  <c r="AF2660" i="20" s="1"/>
  <c r="AA2659" i="20"/>
  <c r="N2659" i="20"/>
  <c r="M2659" i="20"/>
  <c r="AF2659" i="20" s="1"/>
  <c r="AA2658" i="20"/>
  <c r="N2658" i="20"/>
  <c r="M2658" i="20"/>
  <c r="AF2658" i="20" s="1"/>
  <c r="AA2657" i="20"/>
  <c r="N2657" i="20"/>
  <c r="M2657" i="20"/>
  <c r="AF2657" i="20" s="1"/>
  <c r="AA2656" i="20"/>
  <c r="N2656" i="20"/>
  <c r="M2656" i="20"/>
  <c r="AF2656" i="20" s="1"/>
  <c r="AA2655" i="20"/>
  <c r="N2655" i="20"/>
  <c r="M2655" i="20"/>
  <c r="AF2655" i="20" s="1"/>
  <c r="AA2654" i="20"/>
  <c r="N2654" i="20"/>
  <c r="M2654" i="20"/>
  <c r="AF2654" i="20" s="1"/>
  <c r="AA2653" i="20"/>
  <c r="N2653" i="20"/>
  <c r="M2653" i="20"/>
  <c r="AF2653" i="20" s="1"/>
  <c r="AA2652" i="20"/>
  <c r="N2652" i="20"/>
  <c r="M2652" i="20"/>
  <c r="AF2652" i="20" s="1"/>
  <c r="AA2651" i="20"/>
  <c r="N2651" i="20"/>
  <c r="M2651" i="20"/>
  <c r="AF2651" i="20" s="1"/>
  <c r="AA2650" i="20"/>
  <c r="N2650" i="20"/>
  <c r="M2650" i="20"/>
  <c r="AF2650" i="20" s="1"/>
  <c r="AA2649" i="20"/>
  <c r="N2649" i="20"/>
  <c r="M2649" i="20"/>
  <c r="AF2649" i="20" s="1"/>
  <c r="AA2648" i="20"/>
  <c r="N2648" i="20"/>
  <c r="M2648" i="20"/>
  <c r="AF2648" i="20" s="1"/>
  <c r="AA2647" i="20"/>
  <c r="N2647" i="20"/>
  <c r="M2647" i="20"/>
  <c r="AF2647" i="20" s="1"/>
  <c r="AA2646" i="20"/>
  <c r="N2646" i="20"/>
  <c r="M2646" i="20"/>
  <c r="AF2646" i="20" s="1"/>
  <c r="AA2645" i="20"/>
  <c r="N2645" i="20"/>
  <c r="M2645" i="20"/>
  <c r="AF2645" i="20" s="1"/>
  <c r="AA2644" i="20"/>
  <c r="N2644" i="20"/>
  <c r="M2644" i="20"/>
  <c r="AF2644" i="20" s="1"/>
  <c r="AA2643" i="20"/>
  <c r="N2643" i="20"/>
  <c r="M2643" i="20"/>
  <c r="AF2643" i="20" s="1"/>
  <c r="AA2642" i="20"/>
  <c r="N2642" i="20"/>
  <c r="M2642" i="20"/>
  <c r="AF2642" i="20" s="1"/>
  <c r="AA2641" i="20"/>
  <c r="N2641" i="20"/>
  <c r="M2641" i="20"/>
  <c r="AF2641" i="20" s="1"/>
  <c r="AA2640" i="20"/>
  <c r="N2640" i="20"/>
  <c r="M2640" i="20"/>
  <c r="AF2640" i="20" s="1"/>
  <c r="AA2639" i="20"/>
  <c r="N2639" i="20"/>
  <c r="M2639" i="20"/>
  <c r="AF2639" i="20" s="1"/>
  <c r="AA2638" i="20"/>
  <c r="N2638" i="20"/>
  <c r="M2638" i="20"/>
  <c r="AF2638" i="20" s="1"/>
  <c r="AA2637" i="20"/>
  <c r="N2637" i="20"/>
  <c r="M2637" i="20"/>
  <c r="AF2637" i="20" s="1"/>
  <c r="AA2636" i="20"/>
  <c r="N2636" i="20"/>
  <c r="M2636" i="20"/>
  <c r="AF2636" i="20" s="1"/>
  <c r="AA2635" i="20"/>
  <c r="N2635" i="20"/>
  <c r="M2635" i="20"/>
  <c r="AF2635" i="20" s="1"/>
  <c r="AA2634" i="20"/>
  <c r="N2634" i="20"/>
  <c r="M2634" i="20"/>
  <c r="AF2634" i="20" s="1"/>
  <c r="AA2633" i="20"/>
  <c r="N2633" i="20"/>
  <c r="M2633" i="20"/>
  <c r="AF2633" i="20" s="1"/>
  <c r="AA2632" i="20"/>
  <c r="N2632" i="20"/>
  <c r="M2632" i="20"/>
  <c r="AF2632" i="20" s="1"/>
  <c r="AA2631" i="20"/>
  <c r="N2631" i="20"/>
  <c r="M2631" i="20"/>
  <c r="AF2631" i="20" s="1"/>
  <c r="AA2630" i="20"/>
  <c r="N2630" i="20"/>
  <c r="M2630" i="20"/>
  <c r="AF2630" i="20" s="1"/>
  <c r="AA2629" i="20"/>
  <c r="N2629" i="20"/>
  <c r="M2629" i="20"/>
  <c r="AF2629" i="20" s="1"/>
  <c r="AA2628" i="20"/>
  <c r="N2628" i="20"/>
  <c r="M2628" i="20"/>
  <c r="AF2628" i="20" s="1"/>
  <c r="AA2627" i="20"/>
  <c r="N2627" i="20"/>
  <c r="M2627" i="20"/>
  <c r="AF2627" i="20" s="1"/>
  <c r="AA2626" i="20"/>
  <c r="N2626" i="20"/>
  <c r="M2626" i="20"/>
  <c r="AF2626" i="20" s="1"/>
  <c r="AA2625" i="20"/>
  <c r="N2625" i="20"/>
  <c r="M2625" i="20"/>
  <c r="AF2625" i="20" s="1"/>
  <c r="AA2624" i="20"/>
  <c r="N2624" i="20"/>
  <c r="M2624" i="20"/>
  <c r="AF2624" i="20" s="1"/>
  <c r="AA2623" i="20"/>
  <c r="N2623" i="20"/>
  <c r="M2623" i="20"/>
  <c r="AF2623" i="20" s="1"/>
  <c r="AA2622" i="20"/>
  <c r="N2622" i="20"/>
  <c r="M2622" i="20"/>
  <c r="AF2622" i="20" s="1"/>
  <c r="AA2621" i="20"/>
  <c r="N2621" i="20"/>
  <c r="M2621" i="20"/>
  <c r="AF2621" i="20" s="1"/>
  <c r="AA2620" i="20"/>
  <c r="N2620" i="20"/>
  <c r="M2620" i="20"/>
  <c r="AF2620" i="20" s="1"/>
  <c r="AA2619" i="20"/>
  <c r="N2619" i="20"/>
  <c r="M2619" i="20"/>
  <c r="AF2619" i="20" s="1"/>
  <c r="AA2618" i="20"/>
  <c r="N2618" i="20"/>
  <c r="M2618" i="20"/>
  <c r="AF2618" i="20" s="1"/>
  <c r="AA2617" i="20"/>
  <c r="N2617" i="20"/>
  <c r="M2617" i="20"/>
  <c r="AF2617" i="20" s="1"/>
  <c r="AA2616" i="20"/>
  <c r="N2616" i="20"/>
  <c r="M2616" i="20"/>
  <c r="AF2616" i="20" s="1"/>
  <c r="AA2615" i="20"/>
  <c r="N2615" i="20"/>
  <c r="M2615" i="20"/>
  <c r="AF2615" i="20" s="1"/>
  <c r="AA2614" i="20"/>
  <c r="N2614" i="20"/>
  <c r="M2614" i="20"/>
  <c r="AF2614" i="20" s="1"/>
  <c r="AA2613" i="20"/>
  <c r="N2613" i="20"/>
  <c r="M2613" i="20"/>
  <c r="AF2613" i="20" s="1"/>
  <c r="AA2612" i="20"/>
  <c r="N2612" i="20"/>
  <c r="M2612" i="20"/>
  <c r="AF2612" i="20" s="1"/>
  <c r="AA2611" i="20"/>
  <c r="N2611" i="20"/>
  <c r="M2611" i="20"/>
  <c r="AF2611" i="20" s="1"/>
  <c r="AA2610" i="20"/>
  <c r="N2610" i="20"/>
  <c r="M2610" i="20"/>
  <c r="AF2610" i="20" s="1"/>
  <c r="AA2609" i="20"/>
  <c r="N2609" i="20"/>
  <c r="M2609" i="20"/>
  <c r="AF2609" i="20" s="1"/>
  <c r="AA2608" i="20"/>
  <c r="N2608" i="20"/>
  <c r="M2608" i="20"/>
  <c r="AF2608" i="20" s="1"/>
  <c r="AA2607" i="20"/>
  <c r="N2607" i="20"/>
  <c r="M2607" i="20"/>
  <c r="AF2607" i="20" s="1"/>
  <c r="AA2606" i="20"/>
  <c r="N2606" i="20"/>
  <c r="M2606" i="20"/>
  <c r="AF2606" i="20" s="1"/>
  <c r="AA2605" i="20"/>
  <c r="N2605" i="20"/>
  <c r="M2605" i="20"/>
  <c r="AF2605" i="20" s="1"/>
  <c r="AA2604" i="20"/>
  <c r="N2604" i="20"/>
  <c r="M2604" i="20"/>
  <c r="AF2604" i="20" s="1"/>
  <c r="AA2603" i="20"/>
  <c r="N2603" i="20"/>
  <c r="M2603" i="20"/>
  <c r="AF2603" i="20" s="1"/>
  <c r="AA2602" i="20"/>
  <c r="N2602" i="20"/>
  <c r="M2602" i="20"/>
  <c r="AF2602" i="20" s="1"/>
  <c r="AA2601" i="20"/>
  <c r="N2601" i="20"/>
  <c r="M2601" i="20"/>
  <c r="AF2601" i="20" s="1"/>
  <c r="AA2600" i="20"/>
  <c r="N2600" i="20"/>
  <c r="M2600" i="20"/>
  <c r="AF2600" i="20" s="1"/>
  <c r="AA2599" i="20"/>
  <c r="N2599" i="20"/>
  <c r="M2599" i="20"/>
  <c r="AF2599" i="20" s="1"/>
  <c r="AA2598" i="20"/>
  <c r="N2598" i="20"/>
  <c r="M2598" i="20"/>
  <c r="AF2598" i="20" s="1"/>
  <c r="AA2597" i="20"/>
  <c r="N2597" i="20"/>
  <c r="M2597" i="20"/>
  <c r="AF2597" i="20" s="1"/>
  <c r="AA2596" i="20"/>
  <c r="N2596" i="20"/>
  <c r="M2596" i="20"/>
  <c r="AF2596" i="20" s="1"/>
  <c r="AA2595" i="20"/>
  <c r="N2595" i="20"/>
  <c r="M2595" i="20"/>
  <c r="AF2595" i="20" s="1"/>
  <c r="AA2594" i="20"/>
  <c r="N2594" i="20"/>
  <c r="M2594" i="20"/>
  <c r="AF2594" i="20" s="1"/>
  <c r="AA2593" i="20"/>
  <c r="N2593" i="20"/>
  <c r="M2593" i="20"/>
  <c r="AF2593" i="20" s="1"/>
  <c r="AA2592" i="20"/>
  <c r="N2592" i="20"/>
  <c r="M2592" i="20"/>
  <c r="AF2592" i="20" s="1"/>
  <c r="AA2591" i="20"/>
  <c r="N2591" i="20"/>
  <c r="M2591" i="20"/>
  <c r="AF2591" i="20" s="1"/>
  <c r="AA2590" i="20"/>
  <c r="N2590" i="20"/>
  <c r="M2590" i="20"/>
  <c r="AF2590" i="20" s="1"/>
  <c r="AA2589" i="20"/>
  <c r="N2589" i="20"/>
  <c r="M2589" i="20"/>
  <c r="AF2589" i="20" s="1"/>
  <c r="AA2588" i="20"/>
  <c r="N2588" i="20"/>
  <c r="M2588" i="20"/>
  <c r="AF2588" i="20" s="1"/>
  <c r="AA2587" i="20"/>
  <c r="N2587" i="20"/>
  <c r="M2587" i="20"/>
  <c r="AF2587" i="20" s="1"/>
  <c r="AA2586" i="20"/>
  <c r="N2586" i="20"/>
  <c r="M2586" i="20"/>
  <c r="AF2586" i="20" s="1"/>
  <c r="AA2585" i="20"/>
  <c r="N2585" i="20"/>
  <c r="M2585" i="20"/>
  <c r="AF2585" i="20" s="1"/>
  <c r="AA2584" i="20"/>
  <c r="N2584" i="20"/>
  <c r="M2584" i="20"/>
  <c r="AF2584" i="20" s="1"/>
  <c r="AA2583" i="20"/>
  <c r="N2583" i="20"/>
  <c r="M2583" i="20"/>
  <c r="AF2583" i="20" s="1"/>
  <c r="AA2582" i="20"/>
  <c r="N2582" i="20"/>
  <c r="M2582" i="20"/>
  <c r="AF2582" i="20" s="1"/>
  <c r="AA2581" i="20"/>
  <c r="N2581" i="20"/>
  <c r="M2581" i="20"/>
  <c r="AF2581" i="20" s="1"/>
  <c r="AA2580" i="20"/>
  <c r="N2580" i="20"/>
  <c r="M2580" i="20"/>
  <c r="AF2580" i="20" s="1"/>
  <c r="AA2579" i="20"/>
  <c r="N2579" i="20"/>
  <c r="M2579" i="20"/>
  <c r="AF2579" i="20" s="1"/>
  <c r="AA2578" i="20"/>
  <c r="N2578" i="20"/>
  <c r="M2578" i="20"/>
  <c r="AF2578" i="20" s="1"/>
  <c r="AA2577" i="20"/>
  <c r="N2577" i="20"/>
  <c r="M2577" i="20"/>
  <c r="AF2577" i="20" s="1"/>
  <c r="AA2576" i="20"/>
  <c r="N2576" i="20"/>
  <c r="M2576" i="20"/>
  <c r="AF2576" i="20" s="1"/>
  <c r="AA2575" i="20"/>
  <c r="N2575" i="20"/>
  <c r="M2575" i="20"/>
  <c r="AF2575" i="20" s="1"/>
  <c r="AA2574" i="20"/>
  <c r="N2574" i="20"/>
  <c r="M2574" i="20"/>
  <c r="AF2574" i="20" s="1"/>
  <c r="AA2573" i="20"/>
  <c r="N2573" i="20"/>
  <c r="M2573" i="20"/>
  <c r="AF2573" i="20" s="1"/>
  <c r="AA2572" i="20"/>
  <c r="N2572" i="20"/>
  <c r="M2572" i="20"/>
  <c r="AF2572" i="20" s="1"/>
  <c r="AA2571" i="20"/>
  <c r="N2571" i="20"/>
  <c r="M2571" i="20"/>
  <c r="AF2571" i="20" s="1"/>
  <c r="AA2570" i="20"/>
  <c r="N2570" i="20"/>
  <c r="M2570" i="20"/>
  <c r="AF2570" i="20" s="1"/>
  <c r="AA2569" i="20"/>
  <c r="N2569" i="20"/>
  <c r="M2569" i="20"/>
  <c r="AF2569" i="20" s="1"/>
  <c r="AA2568" i="20"/>
  <c r="N2568" i="20"/>
  <c r="M2568" i="20"/>
  <c r="AF2568" i="20" s="1"/>
  <c r="AA2567" i="20"/>
  <c r="N2567" i="20"/>
  <c r="M2567" i="20"/>
  <c r="AF2567" i="20" s="1"/>
  <c r="AA2566" i="20"/>
  <c r="N2566" i="20"/>
  <c r="M2566" i="20"/>
  <c r="AF2566" i="20" s="1"/>
  <c r="AA2565" i="20"/>
  <c r="N2565" i="20"/>
  <c r="M2565" i="20"/>
  <c r="AF2565" i="20" s="1"/>
  <c r="AA2564" i="20"/>
  <c r="N2564" i="20"/>
  <c r="M2564" i="20"/>
  <c r="AF2564" i="20" s="1"/>
  <c r="AA2563" i="20"/>
  <c r="N2563" i="20"/>
  <c r="M2563" i="20"/>
  <c r="AF2563" i="20" s="1"/>
  <c r="AA2562" i="20"/>
  <c r="N2562" i="20"/>
  <c r="M2562" i="20"/>
  <c r="AF2562" i="20" s="1"/>
  <c r="AA2561" i="20"/>
  <c r="N2561" i="20"/>
  <c r="M2561" i="20"/>
  <c r="AF2561" i="20" s="1"/>
  <c r="AA2560" i="20"/>
  <c r="N2560" i="20"/>
  <c r="M2560" i="20"/>
  <c r="AF2560" i="20" s="1"/>
  <c r="AA2559" i="20"/>
  <c r="N2559" i="20"/>
  <c r="M2559" i="20"/>
  <c r="AF2559" i="20" s="1"/>
  <c r="AA2558" i="20"/>
  <c r="N2558" i="20"/>
  <c r="M2558" i="20"/>
  <c r="AF2558" i="20" s="1"/>
  <c r="AA2557" i="20"/>
  <c r="N2557" i="20"/>
  <c r="M2557" i="20"/>
  <c r="AF2557" i="20" s="1"/>
  <c r="AA2556" i="20"/>
  <c r="N2556" i="20"/>
  <c r="M2556" i="20"/>
  <c r="AF2556" i="20" s="1"/>
  <c r="AA2555" i="20"/>
  <c r="N2555" i="20"/>
  <c r="M2555" i="20"/>
  <c r="AF2555" i="20" s="1"/>
  <c r="AA2554" i="20"/>
  <c r="N2554" i="20"/>
  <c r="M2554" i="20"/>
  <c r="AF2554" i="20" s="1"/>
  <c r="AA2553" i="20"/>
  <c r="N2553" i="20"/>
  <c r="M2553" i="20"/>
  <c r="AF2553" i="20" s="1"/>
  <c r="AA2552" i="20"/>
  <c r="N2552" i="20"/>
  <c r="M2552" i="20"/>
  <c r="AF2552" i="20" s="1"/>
  <c r="AA2551" i="20"/>
  <c r="N2551" i="20"/>
  <c r="M2551" i="20"/>
  <c r="AF2551" i="20" s="1"/>
  <c r="AA2550" i="20"/>
  <c r="N2550" i="20"/>
  <c r="M2550" i="20"/>
  <c r="AF2550" i="20" s="1"/>
  <c r="AA2549" i="20"/>
  <c r="N2549" i="20"/>
  <c r="M2549" i="20"/>
  <c r="AF2549" i="20" s="1"/>
  <c r="AA2548" i="20"/>
  <c r="N2548" i="20"/>
  <c r="M2548" i="20"/>
  <c r="AF2548" i="20" s="1"/>
  <c r="AA2547" i="20"/>
  <c r="N2547" i="20"/>
  <c r="M2547" i="20"/>
  <c r="AF2547" i="20" s="1"/>
  <c r="AA2546" i="20"/>
  <c r="N2546" i="20"/>
  <c r="M2546" i="20"/>
  <c r="AF2546" i="20" s="1"/>
  <c r="AA2545" i="20"/>
  <c r="N2545" i="20"/>
  <c r="M2545" i="20"/>
  <c r="AF2545" i="20" s="1"/>
  <c r="AA2544" i="20"/>
  <c r="N2544" i="20"/>
  <c r="M2544" i="20"/>
  <c r="AF2544" i="20" s="1"/>
  <c r="AA2543" i="20"/>
  <c r="N2543" i="20"/>
  <c r="M2543" i="20"/>
  <c r="AF2543" i="20" s="1"/>
  <c r="AA2542" i="20"/>
  <c r="N2542" i="20"/>
  <c r="M2542" i="20"/>
  <c r="AF2542" i="20" s="1"/>
  <c r="AA2541" i="20"/>
  <c r="N2541" i="20"/>
  <c r="M2541" i="20"/>
  <c r="AF2541" i="20" s="1"/>
  <c r="AA2540" i="20"/>
  <c r="N2540" i="20"/>
  <c r="M2540" i="20"/>
  <c r="AF2540" i="20" s="1"/>
  <c r="AA2539" i="20"/>
  <c r="N2539" i="20"/>
  <c r="M2539" i="20"/>
  <c r="AF2539" i="20" s="1"/>
  <c r="AA2538" i="20"/>
  <c r="N2538" i="20"/>
  <c r="M2538" i="20"/>
  <c r="AF2538" i="20" s="1"/>
  <c r="AA2537" i="20"/>
  <c r="N2537" i="20"/>
  <c r="M2537" i="20"/>
  <c r="AF2537" i="20" s="1"/>
  <c r="AA2536" i="20"/>
  <c r="N2536" i="20"/>
  <c r="M2536" i="20"/>
  <c r="AF2536" i="20" s="1"/>
  <c r="AA2535" i="20"/>
  <c r="N2535" i="20"/>
  <c r="M2535" i="20"/>
  <c r="AF2535" i="20" s="1"/>
  <c r="AA2534" i="20"/>
  <c r="N2534" i="20"/>
  <c r="M2534" i="20"/>
  <c r="AF2534" i="20" s="1"/>
  <c r="AA2533" i="20"/>
  <c r="N2533" i="20"/>
  <c r="M2533" i="20"/>
  <c r="AF2533" i="20" s="1"/>
  <c r="AA2532" i="20"/>
  <c r="N2532" i="20"/>
  <c r="M2532" i="20"/>
  <c r="AF2532" i="20" s="1"/>
  <c r="AA2531" i="20"/>
  <c r="N2531" i="20"/>
  <c r="M2531" i="20"/>
  <c r="AF2531" i="20" s="1"/>
  <c r="AA2530" i="20"/>
  <c r="N2530" i="20"/>
  <c r="M2530" i="20"/>
  <c r="AF2530" i="20" s="1"/>
  <c r="AA2529" i="20"/>
  <c r="N2529" i="20"/>
  <c r="M2529" i="20"/>
  <c r="AF2529" i="20" s="1"/>
  <c r="AA2528" i="20"/>
  <c r="N2528" i="20"/>
  <c r="M2528" i="20"/>
  <c r="AF2528" i="20" s="1"/>
  <c r="AA2527" i="20"/>
  <c r="N2527" i="20"/>
  <c r="M2527" i="20"/>
  <c r="AF2527" i="20" s="1"/>
  <c r="AA2526" i="20"/>
  <c r="N2526" i="20"/>
  <c r="M2526" i="20"/>
  <c r="AF2526" i="20" s="1"/>
  <c r="AA2525" i="20"/>
  <c r="N2525" i="20"/>
  <c r="M2525" i="20"/>
  <c r="AF2525" i="20" s="1"/>
  <c r="AA2524" i="20"/>
  <c r="N2524" i="20"/>
  <c r="M2524" i="20"/>
  <c r="AF2524" i="20" s="1"/>
  <c r="AA2523" i="20"/>
  <c r="N2523" i="20"/>
  <c r="M2523" i="20"/>
  <c r="AF2523" i="20" s="1"/>
  <c r="AA2522" i="20"/>
  <c r="N2522" i="20"/>
  <c r="M2522" i="20"/>
  <c r="AF2522" i="20" s="1"/>
  <c r="AA2521" i="20"/>
  <c r="N2521" i="20"/>
  <c r="M2521" i="20"/>
  <c r="AF2521" i="20" s="1"/>
  <c r="AA2520" i="20"/>
  <c r="N2520" i="20"/>
  <c r="M2520" i="20"/>
  <c r="AF2520" i="20" s="1"/>
  <c r="AA2519" i="20"/>
  <c r="N2519" i="20"/>
  <c r="M2519" i="20"/>
  <c r="AF2519" i="20" s="1"/>
  <c r="AA2518" i="20"/>
  <c r="N2518" i="20"/>
  <c r="M2518" i="20"/>
  <c r="AF2518" i="20" s="1"/>
  <c r="AA2517" i="20"/>
  <c r="N2517" i="20"/>
  <c r="M2517" i="20"/>
  <c r="AF2517" i="20" s="1"/>
  <c r="AA2516" i="20"/>
  <c r="N2516" i="20"/>
  <c r="M2516" i="20"/>
  <c r="AF2516" i="20" s="1"/>
  <c r="AA2515" i="20"/>
  <c r="N2515" i="20"/>
  <c r="M2515" i="20"/>
  <c r="AF2515" i="20" s="1"/>
  <c r="AA2514" i="20"/>
  <c r="N2514" i="20"/>
  <c r="M2514" i="20"/>
  <c r="AF2514" i="20" s="1"/>
  <c r="AA2513" i="20"/>
  <c r="N2513" i="20"/>
  <c r="M2513" i="20"/>
  <c r="AF2513" i="20" s="1"/>
  <c r="AA2512" i="20"/>
  <c r="N2512" i="20"/>
  <c r="M2512" i="20"/>
  <c r="AF2512" i="20" s="1"/>
  <c r="AA2511" i="20"/>
  <c r="N2511" i="20"/>
  <c r="M2511" i="20"/>
  <c r="AF2511" i="20" s="1"/>
  <c r="AA2510" i="20"/>
  <c r="N2510" i="20"/>
  <c r="M2510" i="20"/>
  <c r="AF2510" i="20" s="1"/>
  <c r="AA2509" i="20"/>
  <c r="N2509" i="20"/>
  <c r="M2509" i="20"/>
  <c r="AF2509" i="20" s="1"/>
  <c r="AA2508" i="20"/>
  <c r="N2508" i="20"/>
  <c r="M2508" i="20"/>
  <c r="AF2508" i="20" s="1"/>
  <c r="AA2507" i="20"/>
  <c r="N2507" i="20"/>
  <c r="M2507" i="20"/>
  <c r="AF2507" i="20" s="1"/>
  <c r="AA2506" i="20"/>
  <c r="N2506" i="20"/>
  <c r="M2506" i="20"/>
  <c r="AF2506" i="20" s="1"/>
  <c r="AA2505" i="20"/>
  <c r="N2505" i="20"/>
  <c r="M2505" i="20"/>
  <c r="AF2505" i="20" s="1"/>
  <c r="AA2504" i="20"/>
  <c r="N2504" i="20"/>
  <c r="M2504" i="20"/>
  <c r="AF2504" i="20" s="1"/>
  <c r="AA2503" i="20"/>
  <c r="N2503" i="20"/>
  <c r="M2503" i="20"/>
  <c r="AF2503" i="20" s="1"/>
  <c r="AA2502" i="20"/>
  <c r="N2502" i="20"/>
  <c r="M2502" i="20"/>
  <c r="AF2502" i="20" s="1"/>
  <c r="AA2501" i="20"/>
  <c r="N2501" i="20"/>
  <c r="M2501" i="20"/>
  <c r="AF2501" i="20" s="1"/>
  <c r="AA2500" i="20"/>
  <c r="N2500" i="20"/>
  <c r="M2500" i="20"/>
  <c r="AF2500" i="20" s="1"/>
  <c r="AA2499" i="20"/>
  <c r="N2499" i="20"/>
  <c r="M2499" i="20"/>
  <c r="AF2499" i="20" s="1"/>
  <c r="AA2498" i="20"/>
  <c r="N2498" i="20"/>
  <c r="M2498" i="20"/>
  <c r="AF2498" i="20" s="1"/>
  <c r="AA2497" i="20"/>
  <c r="N2497" i="20"/>
  <c r="M2497" i="20"/>
  <c r="AF2497" i="20" s="1"/>
  <c r="AA2496" i="20"/>
  <c r="N2496" i="20"/>
  <c r="M2496" i="20"/>
  <c r="AF2496" i="20" s="1"/>
  <c r="AA2495" i="20"/>
  <c r="N2495" i="20"/>
  <c r="M2495" i="20"/>
  <c r="AF2495" i="20" s="1"/>
  <c r="AA2494" i="20"/>
  <c r="N2494" i="20"/>
  <c r="M2494" i="20"/>
  <c r="AF2494" i="20" s="1"/>
  <c r="AA2493" i="20"/>
  <c r="N2493" i="20"/>
  <c r="M2493" i="20"/>
  <c r="AF2493" i="20" s="1"/>
  <c r="AA2492" i="20"/>
  <c r="N2492" i="20"/>
  <c r="M2492" i="20"/>
  <c r="AF2492" i="20" s="1"/>
  <c r="AA2491" i="20"/>
  <c r="N2491" i="20"/>
  <c r="M2491" i="20"/>
  <c r="AF2491" i="20" s="1"/>
  <c r="AA2490" i="20"/>
  <c r="N2490" i="20"/>
  <c r="M2490" i="20"/>
  <c r="AF2490" i="20" s="1"/>
  <c r="AA2489" i="20"/>
  <c r="N2489" i="20"/>
  <c r="M2489" i="20"/>
  <c r="AF2489" i="20" s="1"/>
  <c r="AA2488" i="20"/>
  <c r="N2488" i="20"/>
  <c r="M2488" i="20"/>
  <c r="AF2488" i="20" s="1"/>
  <c r="AA2487" i="20"/>
  <c r="N2487" i="20"/>
  <c r="M2487" i="20"/>
  <c r="AF2487" i="20" s="1"/>
  <c r="AA2486" i="20"/>
  <c r="N2486" i="20"/>
  <c r="M2486" i="20"/>
  <c r="AF2486" i="20" s="1"/>
  <c r="AA2485" i="20"/>
  <c r="N2485" i="20"/>
  <c r="M2485" i="20"/>
  <c r="AF2485" i="20" s="1"/>
  <c r="AA2484" i="20"/>
  <c r="N2484" i="20"/>
  <c r="M2484" i="20"/>
  <c r="AF2484" i="20" s="1"/>
  <c r="AA2483" i="20"/>
  <c r="N2483" i="20"/>
  <c r="M2483" i="20"/>
  <c r="AF2483" i="20" s="1"/>
  <c r="AA2482" i="20"/>
  <c r="N2482" i="20"/>
  <c r="M2482" i="20"/>
  <c r="AF2482" i="20" s="1"/>
  <c r="AA2481" i="20"/>
  <c r="N2481" i="20"/>
  <c r="M2481" i="20"/>
  <c r="AF2481" i="20" s="1"/>
  <c r="AA2480" i="20"/>
  <c r="N2480" i="20"/>
  <c r="M2480" i="20"/>
  <c r="AF2480" i="20" s="1"/>
  <c r="AA2479" i="20"/>
  <c r="N2479" i="20"/>
  <c r="M2479" i="20"/>
  <c r="AF2479" i="20" s="1"/>
  <c r="AA2478" i="20"/>
  <c r="N2478" i="20"/>
  <c r="M2478" i="20"/>
  <c r="AF2478" i="20" s="1"/>
  <c r="AA2477" i="20"/>
  <c r="N2477" i="20"/>
  <c r="M2477" i="20"/>
  <c r="AF2477" i="20" s="1"/>
  <c r="AA2476" i="20"/>
  <c r="N2476" i="20"/>
  <c r="M2476" i="20"/>
  <c r="AF2476" i="20" s="1"/>
  <c r="AA2475" i="20"/>
  <c r="N2475" i="20"/>
  <c r="M2475" i="20"/>
  <c r="AF2475" i="20" s="1"/>
  <c r="AA2474" i="20"/>
  <c r="N2474" i="20"/>
  <c r="M2474" i="20"/>
  <c r="AF2474" i="20" s="1"/>
  <c r="AA2473" i="20"/>
  <c r="N2473" i="20"/>
  <c r="M2473" i="20"/>
  <c r="AF2473" i="20" s="1"/>
  <c r="AA2472" i="20"/>
  <c r="N2472" i="20"/>
  <c r="M2472" i="20"/>
  <c r="AF2472" i="20" s="1"/>
  <c r="AA2471" i="20"/>
  <c r="N2471" i="20"/>
  <c r="M2471" i="20"/>
  <c r="AF2471" i="20" s="1"/>
  <c r="AA2470" i="20"/>
  <c r="N2470" i="20"/>
  <c r="M2470" i="20"/>
  <c r="AF2470" i="20" s="1"/>
  <c r="AA2469" i="20"/>
  <c r="N2469" i="20"/>
  <c r="M2469" i="20"/>
  <c r="AF2469" i="20" s="1"/>
  <c r="AA2468" i="20"/>
  <c r="N2468" i="20"/>
  <c r="M2468" i="20"/>
  <c r="AF2468" i="20" s="1"/>
  <c r="AA2467" i="20"/>
  <c r="N2467" i="20"/>
  <c r="M2467" i="20"/>
  <c r="AF2467" i="20" s="1"/>
  <c r="AA2466" i="20"/>
  <c r="N2466" i="20"/>
  <c r="M2466" i="20"/>
  <c r="AF2466" i="20" s="1"/>
  <c r="AA2465" i="20"/>
  <c r="N2465" i="20"/>
  <c r="M2465" i="20"/>
  <c r="AF2465" i="20" s="1"/>
  <c r="AA2464" i="20"/>
  <c r="N2464" i="20"/>
  <c r="M2464" i="20"/>
  <c r="AF2464" i="20" s="1"/>
  <c r="AA2463" i="20"/>
  <c r="N2463" i="20"/>
  <c r="M2463" i="20"/>
  <c r="AF2463" i="20" s="1"/>
  <c r="AA2462" i="20"/>
  <c r="N2462" i="20"/>
  <c r="M2462" i="20"/>
  <c r="AF2462" i="20" s="1"/>
  <c r="AA2461" i="20"/>
  <c r="N2461" i="20"/>
  <c r="M2461" i="20"/>
  <c r="AF2461" i="20" s="1"/>
  <c r="AA2460" i="20"/>
  <c r="N2460" i="20"/>
  <c r="M2460" i="20"/>
  <c r="AF2460" i="20" s="1"/>
  <c r="AA2459" i="20"/>
  <c r="N2459" i="20"/>
  <c r="M2459" i="20"/>
  <c r="AF2459" i="20" s="1"/>
  <c r="AA2458" i="20"/>
  <c r="N2458" i="20"/>
  <c r="M2458" i="20"/>
  <c r="AF2458" i="20" s="1"/>
  <c r="AA2457" i="20"/>
  <c r="N2457" i="20"/>
  <c r="M2457" i="20"/>
  <c r="AF2457" i="20" s="1"/>
  <c r="AA2456" i="20"/>
  <c r="N2456" i="20"/>
  <c r="M2456" i="20"/>
  <c r="AF2456" i="20" s="1"/>
  <c r="AA2455" i="20"/>
  <c r="N2455" i="20"/>
  <c r="M2455" i="20"/>
  <c r="AF2455" i="20" s="1"/>
  <c r="AA2454" i="20"/>
  <c r="N2454" i="20"/>
  <c r="M2454" i="20"/>
  <c r="AF2454" i="20" s="1"/>
  <c r="AA2453" i="20"/>
  <c r="N2453" i="20"/>
  <c r="M2453" i="20"/>
  <c r="AF2453" i="20" s="1"/>
  <c r="AA2452" i="20"/>
  <c r="N2452" i="20"/>
  <c r="M2452" i="20"/>
  <c r="AF2452" i="20" s="1"/>
  <c r="AA2451" i="20"/>
  <c r="N2451" i="20"/>
  <c r="M2451" i="20"/>
  <c r="AF2451" i="20" s="1"/>
  <c r="AA2450" i="20"/>
  <c r="N2450" i="20"/>
  <c r="M2450" i="20"/>
  <c r="AF2450" i="20" s="1"/>
  <c r="AA2449" i="20"/>
  <c r="N2449" i="20"/>
  <c r="M2449" i="20"/>
  <c r="AF2449" i="20" s="1"/>
  <c r="AA2448" i="20"/>
  <c r="N2448" i="20"/>
  <c r="M2448" i="20"/>
  <c r="AF2448" i="20" s="1"/>
  <c r="AA2447" i="20"/>
  <c r="N2447" i="20"/>
  <c r="M2447" i="20"/>
  <c r="AF2447" i="20" s="1"/>
  <c r="AA2446" i="20"/>
  <c r="N2446" i="20"/>
  <c r="M2446" i="20"/>
  <c r="AF2446" i="20" s="1"/>
  <c r="AA2445" i="20"/>
  <c r="N2445" i="20"/>
  <c r="M2445" i="20"/>
  <c r="AF2445" i="20" s="1"/>
  <c r="AA2444" i="20"/>
  <c r="N2444" i="20"/>
  <c r="M2444" i="20"/>
  <c r="AF2444" i="20" s="1"/>
  <c r="AA2443" i="20"/>
  <c r="N2443" i="20"/>
  <c r="M2443" i="20"/>
  <c r="AF2443" i="20" s="1"/>
  <c r="AA2442" i="20"/>
  <c r="N2442" i="20"/>
  <c r="M2442" i="20"/>
  <c r="AF2442" i="20" s="1"/>
  <c r="AA2441" i="20"/>
  <c r="N2441" i="20"/>
  <c r="M2441" i="20"/>
  <c r="AF2441" i="20" s="1"/>
  <c r="AA2440" i="20"/>
  <c r="N2440" i="20"/>
  <c r="M2440" i="20"/>
  <c r="AF2440" i="20" s="1"/>
  <c r="AA2439" i="20"/>
  <c r="N2439" i="20"/>
  <c r="M2439" i="20"/>
  <c r="AF2439" i="20" s="1"/>
  <c r="AA2438" i="20"/>
  <c r="N2438" i="20"/>
  <c r="M2438" i="20"/>
  <c r="AF2438" i="20" s="1"/>
  <c r="AA2437" i="20"/>
  <c r="N2437" i="20"/>
  <c r="M2437" i="20"/>
  <c r="AF2437" i="20" s="1"/>
  <c r="AA2436" i="20"/>
  <c r="N2436" i="20"/>
  <c r="M2436" i="20"/>
  <c r="AF2436" i="20" s="1"/>
  <c r="AA2435" i="20"/>
  <c r="N2435" i="20"/>
  <c r="M2435" i="20"/>
  <c r="AF2435" i="20" s="1"/>
  <c r="AA2434" i="20"/>
  <c r="N2434" i="20"/>
  <c r="M2434" i="20"/>
  <c r="AF2434" i="20" s="1"/>
  <c r="AA2433" i="20"/>
  <c r="N2433" i="20"/>
  <c r="M2433" i="20"/>
  <c r="AF2433" i="20" s="1"/>
  <c r="AA2432" i="20"/>
  <c r="N2432" i="20"/>
  <c r="M2432" i="20"/>
  <c r="AF2432" i="20" s="1"/>
  <c r="AA2431" i="20"/>
  <c r="N2431" i="20"/>
  <c r="M2431" i="20"/>
  <c r="AF2431" i="20" s="1"/>
  <c r="AA2430" i="20"/>
  <c r="N2430" i="20"/>
  <c r="M2430" i="20"/>
  <c r="AF2430" i="20" s="1"/>
  <c r="AA2429" i="20"/>
  <c r="N2429" i="20"/>
  <c r="M2429" i="20"/>
  <c r="AF2429" i="20" s="1"/>
  <c r="AA2428" i="20"/>
  <c r="N2428" i="20"/>
  <c r="M2428" i="20"/>
  <c r="AF2428" i="20" s="1"/>
  <c r="AA2427" i="20"/>
  <c r="N2427" i="20"/>
  <c r="M2427" i="20"/>
  <c r="AF2427" i="20" s="1"/>
  <c r="AA2426" i="20"/>
  <c r="N2426" i="20"/>
  <c r="M2426" i="20"/>
  <c r="AF2426" i="20" s="1"/>
  <c r="AA2425" i="20"/>
  <c r="N2425" i="20"/>
  <c r="M2425" i="20"/>
  <c r="AF2425" i="20" s="1"/>
  <c r="AA2424" i="20"/>
  <c r="N2424" i="20"/>
  <c r="M2424" i="20"/>
  <c r="AF2424" i="20" s="1"/>
  <c r="AA2423" i="20"/>
  <c r="N2423" i="20"/>
  <c r="M2423" i="20"/>
  <c r="AF2423" i="20" s="1"/>
  <c r="AA2422" i="20"/>
  <c r="N2422" i="20"/>
  <c r="M2422" i="20"/>
  <c r="AF2422" i="20" s="1"/>
  <c r="AA2421" i="20"/>
  <c r="N2421" i="20"/>
  <c r="M2421" i="20"/>
  <c r="AF2421" i="20" s="1"/>
  <c r="AA2420" i="20"/>
  <c r="N2420" i="20"/>
  <c r="M2420" i="20"/>
  <c r="AF2420" i="20" s="1"/>
  <c r="AA2419" i="20"/>
  <c r="N2419" i="20"/>
  <c r="M2419" i="20"/>
  <c r="AF2419" i="20" s="1"/>
  <c r="AA2418" i="20"/>
  <c r="N2418" i="20"/>
  <c r="M2418" i="20"/>
  <c r="AF2418" i="20" s="1"/>
  <c r="AA2417" i="20"/>
  <c r="N2417" i="20"/>
  <c r="M2417" i="20"/>
  <c r="AF2417" i="20" s="1"/>
  <c r="AA2416" i="20"/>
  <c r="N2416" i="20"/>
  <c r="M2416" i="20"/>
  <c r="AF2416" i="20" s="1"/>
  <c r="AA2415" i="20"/>
  <c r="N2415" i="20"/>
  <c r="M2415" i="20"/>
  <c r="AF2415" i="20" s="1"/>
  <c r="AA2414" i="20"/>
  <c r="N2414" i="20"/>
  <c r="M2414" i="20"/>
  <c r="AF2414" i="20" s="1"/>
  <c r="AA2413" i="20"/>
  <c r="N2413" i="20"/>
  <c r="M2413" i="20"/>
  <c r="AF2413" i="20" s="1"/>
  <c r="AA2412" i="20"/>
  <c r="N2412" i="20"/>
  <c r="M2412" i="20"/>
  <c r="AF2412" i="20" s="1"/>
  <c r="AA2411" i="20"/>
  <c r="N2411" i="20"/>
  <c r="M2411" i="20"/>
  <c r="AF2411" i="20" s="1"/>
  <c r="AA2410" i="20"/>
  <c r="N2410" i="20"/>
  <c r="M2410" i="20"/>
  <c r="AF2410" i="20" s="1"/>
  <c r="AA2409" i="20"/>
  <c r="N2409" i="20"/>
  <c r="M2409" i="20"/>
  <c r="AF2409" i="20" s="1"/>
  <c r="AA2408" i="20"/>
  <c r="N2408" i="20"/>
  <c r="M2408" i="20"/>
  <c r="AF2408" i="20" s="1"/>
  <c r="AA2407" i="20"/>
  <c r="N2407" i="20"/>
  <c r="M2407" i="20"/>
  <c r="AF2407" i="20" s="1"/>
  <c r="AA2406" i="20"/>
  <c r="N2406" i="20"/>
  <c r="M2406" i="20"/>
  <c r="AF2406" i="20" s="1"/>
  <c r="AA2405" i="20"/>
  <c r="N2405" i="20"/>
  <c r="M2405" i="20"/>
  <c r="AF2405" i="20" s="1"/>
  <c r="AA2404" i="20"/>
  <c r="N2404" i="20"/>
  <c r="M2404" i="20"/>
  <c r="AF2404" i="20" s="1"/>
  <c r="AA2403" i="20"/>
  <c r="N2403" i="20"/>
  <c r="M2403" i="20"/>
  <c r="AF2403" i="20" s="1"/>
  <c r="AA2402" i="20"/>
  <c r="N2402" i="20"/>
  <c r="M2402" i="20"/>
  <c r="AF2402" i="20" s="1"/>
  <c r="AA2401" i="20"/>
  <c r="N2401" i="20"/>
  <c r="M2401" i="20"/>
  <c r="AF2401" i="20" s="1"/>
  <c r="AA2400" i="20"/>
  <c r="N2400" i="20"/>
  <c r="M2400" i="20"/>
  <c r="AF2400" i="20" s="1"/>
  <c r="AA2399" i="20"/>
  <c r="N2399" i="20"/>
  <c r="M2399" i="20"/>
  <c r="AF2399" i="20" s="1"/>
  <c r="AA2398" i="20"/>
  <c r="N2398" i="20"/>
  <c r="M2398" i="20"/>
  <c r="AF2398" i="20" s="1"/>
  <c r="AA2397" i="20"/>
  <c r="N2397" i="20"/>
  <c r="M2397" i="20"/>
  <c r="AF2397" i="20" s="1"/>
  <c r="AA2396" i="20"/>
  <c r="N2396" i="20"/>
  <c r="M2396" i="20"/>
  <c r="AF2396" i="20" s="1"/>
  <c r="AA2395" i="20"/>
  <c r="N2395" i="20"/>
  <c r="M2395" i="20"/>
  <c r="AF2395" i="20" s="1"/>
  <c r="AA2394" i="20"/>
  <c r="N2394" i="20"/>
  <c r="M2394" i="20"/>
  <c r="AF2394" i="20" s="1"/>
  <c r="AA2393" i="20"/>
  <c r="N2393" i="20"/>
  <c r="M2393" i="20"/>
  <c r="AF2393" i="20" s="1"/>
  <c r="AA2392" i="20"/>
  <c r="N2392" i="20"/>
  <c r="M2392" i="20"/>
  <c r="AF2392" i="20" s="1"/>
  <c r="AA2391" i="20"/>
  <c r="N2391" i="20"/>
  <c r="M2391" i="20"/>
  <c r="AF2391" i="20" s="1"/>
  <c r="AA2390" i="20"/>
  <c r="N2390" i="20"/>
  <c r="M2390" i="20"/>
  <c r="AF2390" i="20" s="1"/>
  <c r="AA2389" i="20"/>
  <c r="N2389" i="20"/>
  <c r="M2389" i="20"/>
  <c r="AF2389" i="20" s="1"/>
  <c r="AA2388" i="20"/>
  <c r="N2388" i="20"/>
  <c r="M2388" i="20"/>
  <c r="AF2388" i="20" s="1"/>
  <c r="AA2387" i="20"/>
  <c r="N2387" i="20"/>
  <c r="M2387" i="20"/>
  <c r="AF2387" i="20" s="1"/>
  <c r="AA2386" i="20"/>
  <c r="N2386" i="20"/>
  <c r="M2386" i="20"/>
  <c r="AF2386" i="20" s="1"/>
  <c r="AA2385" i="20"/>
  <c r="N2385" i="20"/>
  <c r="M2385" i="20"/>
  <c r="AF2385" i="20" s="1"/>
  <c r="AA2384" i="20"/>
  <c r="N2384" i="20"/>
  <c r="M2384" i="20"/>
  <c r="AF2384" i="20" s="1"/>
  <c r="AA2383" i="20"/>
  <c r="N2383" i="20"/>
  <c r="M2383" i="20"/>
  <c r="AF2383" i="20" s="1"/>
  <c r="AA2382" i="20"/>
  <c r="N2382" i="20"/>
  <c r="M2382" i="20"/>
  <c r="AF2382" i="20" s="1"/>
  <c r="AA2381" i="20"/>
  <c r="N2381" i="20"/>
  <c r="M2381" i="20"/>
  <c r="AF2381" i="20" s="1"/>
  <c r="AA2380" i="20"/>
  <c r="N2380" i="20"/>
  <c r="M2380" i="20"/>
  <c r="AF2380" i="20" s="1"/>
  <c r="AA2379" i="20"/>
  <c r="N2379" i="20"/>
  <c r="M2379" i="20"/>
  <c r="AF2379" i="20" s="1"/>
  <c r="AA2378" i="20"/>
  <c r="N2378" i="20"/>
  <c r="M2378" i="20"/>
  <c r="AF2378" i="20" s="1"/>
  <c r="AA2377" i="20"/>
  <c r="N2377" i="20"/>
  <c r="M2377" i="20"/>
  <c r="AF2377" i="20" s="1"/>
  <c r="AA2376" i="20"/>
  <c r="N2376" i="20"/>
  <c r="M2376" i="20"/>
  <c r="AF2376" i="20" s="1"/>
  <c r="AA2375" i="20"/>
  <c r="N2375" i="20"/>
  <c r="M2375" i="20"/>
  <c r="AF2375" i="20" s="1"/>
  <c r="AA2374" i="20"/>
  <c r="N2374" i="20"/>
  <c r="M2374" i="20"/>
  <c r="AF2374" i="20" s="1"/>
  <c r="AA2373" i="20"/>
  <c r="N2373" i="20"/>
  <c r="M2373" i="20"/>
  <c r="AF2373" i="20" s="1"/>
  <c r="AA2372" i="20"/>
  <c r="N2372" i="20"/>
  <c r="M2372" i="20"/>
  <c r="AF2372" i="20" s="1"/>
  <c r="AA2371" i="20"/>
  <c r="N2371" i="20"/>
  <c r="M2371" i="20"/>
  <c r="AF2371" i="20" s="1"/>
  <c r="AA2370" i="20"/>
  <c r="N2370" i="20"/>
  <c r="M2370" i="20"/>
  <c r="AF2370" i="20" s="1"/>
  <c r="AA2369" i="20"/>
  <c r="N2369" i="20"/>
  <c r="M2369" i="20"/>
  <c r="AF2369" i="20" s="1"/>
  <c r="AA2368" i="20"/>
  <c r="N2368" i="20"/>
  <c r="M2368" i="20"/>
  <c r="AF2368" i="20" s="1"/>
  <c r="AA2367" i="20"/>
  <c r="N2367" i="20"/>
  <c r="M2367" i="20"/>
  <c r="AF2367" i="20" s="1"/>
  <c r="AA2366" i="20"/>
  <c r="N2366" i="20"/>
  <c r="M2366" i="20"/>
  <c r="AF2366" i="20" s="1"/>
  <c r="AA2365" i="20"/>
  <c r="N2365" i="20"/>
  <c r="M2365" i="20"/>
  <c r="AF2365" i="20" s="1"/>
  <c r="AA2364" i="20"/>
  <c r="N2364" i="20"/>
  <c r="M2364" i="20"/>
  <c r="AF2364" i="20" s="1"/>
  <c r="AA2363" i="20"/>
  <c r="N2363" i="20"/>
  <c r="M2363" i="20"/>
  <c r="AF2363" i="20" s="1"/>
  <c r="AA2362" i="20"/>
  <c r="N2362" i="20"/>
  <c r="M2362" i="20"/>
  <c r="AF2362" i="20" s="1"/>
  <c r="AA2361" i="20"/>
  <c r="N2361" i="20"/>
  <c r="M2361" i="20"/>
  <c r="AF2361" i="20" s="1"/>
  <c r="AA2360" i="20"/>
  <c r="N2360" i="20"/>
  <c r="M2360" i="20"/>
  <c r="AF2360" i="20" s="1"/>
  <c r="AA2359" i="20"/>
  <c r="N2359" i="20"/>
  <c r="M2359" i="20"/>
  <c r="AF2359" i="20" s="1"/>
  <c r="AA2358" i="20"/>
  <c r="N2358" i="20"/>
  <c r="M2358" i="20"/>
  <c r="AF2358" i="20" s="1"/>
  <c r="AA2357" i="20"/>
  <c r="N2357" i="20"/>
  <c r="M2357" i="20"/>
  <c r="AF2357" i="20" s="1"/>
  <c r="AA2356" i="20"/>
  <c r="N2356" i="20"/>
  <c r="M2356" i="20"/>
  <c r="AF2356" i="20" s="1"/>
  <c r="AA2355" i="20"/>
  <c r="N2355" i="20"/>
  <c r="M2355" i="20"/>
  <c r="AF2355" i="20" s="1"/>
  <c r="AA2354" i="20"/>
  <c r="N2354" i="20"/>
  <c r="M2354" i="20"/>
  <c r="AF2354" i="20" s="1"/>
  <c r="AA2353" i="20"/>
  <c r="N2353" i="20"/>
  <c r="M2353" i="20"/>
  <c r="AF2353" i="20" s="1"/>
  <c r="AA2352" i="20"/>
  <c r="N2352" i="20"/>
  <c r="M2352" i="20"/>
  <c r="AF2352" i="20" s="1"/>
  <c r="AA2351" i="20"/>
  <c r="N2351" i="20"/>
  <c r="M2351" i="20"/>
  <c r="AF2351" i="20" s="1"/>
  <c r="AA2350" i="20"/>
  <c r="N2350" i="20"/>
  <c r="M2350" i="20"/>
  <c r="AF2350" i="20" s="1"/>
  <c r="AA2349" i="20"/>
  <c r="N2349" i="20"/>
  <c r="M2349" i="20"/>
  <c r="AF2349" i="20" s="1"/>
  <c r="AA2348" i="20"/>
  <c r="N2348" i="20"/>
  <c r="M2348" i="20"/>
  <c r="AF2348" i="20" s="1"/>
  <c r="AA2347" i="20"/>
  <c r="N2347" i="20"/>
  <c r="M2347" i="20"/>
  <c r="AF2347" i="20" s="1"/>
  <c r="AA2346" i="20"/>
  <c r="N2346" i="20"/>
  <c r="M2346" i="20"/>
  <c r="AF2346" i="20" s="1"/>
  <c r="AA2345" i="20"/>
  <c r="N2345" i="20"/>
  <c r="M2345" i="20"/>
  <c r="AF2345" i="20" s="1"/>
  <c r="AA2344" i="20"/>
  <c r="N2344" i="20"/>
  <c r="M2344" i="20"/>
  <c r="AF2344" i="20" s="1"/>
  <c r="AA2343" i="20"/>
  <c r="N2343" i="20"/>
  <c r="M2343" i="20"/>
  <c r="AF2343" i="20" s="1"/>
  <c r="AA2342" i="20"/>
  <c r="N2342" i="20"/>
  <c r="M2342" i="20"/>
  <c r="AF2342" i="20" s="1"/>
  <c r="AA2341" i="20"/>
  <c r="N2341" i="20"/>
  <c r="M2341" i="20"/>
  <c r="AF2341" i="20" s="1"/>
  <c r="AA2340" i="20"/>
  <c r="N2340" i="20"/>
  <c r="M2340" i="20"/>
  <c r="AF2340" i="20" s="1"/>
  <c r="AA2339" i="20"/>
  <c r="N2339" i="20"/>
  <c r="M2339" i="20"/>
  <c r="AF2339" i="20" s="1"/>
  <c r="AA2338" i="20"/>
  <c r="N2338" i="20"/>
  <c r="M2338" i="20"/>
  <c r="AF2338" i="20" s="1"/>
  <c r="AA2337" i="20"/>
  <c r="N2337" i="20"/>
  <c r="M2337" i="20"/>
  <c r="AF2337" i="20" s="1"/>
  <c r="AA2336" i="20"/>
  <c r="N2336" i="20"/>
  <c r="M2336" i="20"/>
  <c r="AF2336" i="20" s="1"/>
  <c r="AA2335" i="20"/>
  <c r="N2335" i="20"/>
  <c r="M2335" i="20"/>
  <c r="AF2335" i="20" s="1"/>
  <c r="AA2334" i="20"/>
  <c r="N2334" i="20"/>
  <c r="M2334" i="20"/>
  <c r="AF2334" i="20" s="1"/>
  <c r="AA2333" i="20"/>
  <c r="N2333" i="20"/>
  <c r="M2333" i="20"/>
  <c r="AF2333" i="20" s="1"/>
  <c r="AA2332" i="20"/>
  <c r="N2332" i="20"/>
  <c r="M2332" i="20"/>
  <c r="AF2332" i="20" s="1"/>
  <c r="AA2331" i="20"/>
  <c r="N2331" i="20"/>
  <c r="M2331" i="20"/>
  <c r="AF2331" i="20" s="1"/>
  <c r="AA2330" i="20"/>
  <c r="N2330" i="20"/>
  <c r="M2330" i="20"/>
  <c r="AF2330" i="20" s="1"/>
  <c r="AA2329" i="20"/>
  <c r="N2329" i="20"/>
  <c r="M2329" i="20"/>
  <c r="AF2329" i="20" s="1"/>
  <c r="AA2328" i="20"/>
  <c r="N2328" i="20"/>
  <c r="M2328" i="20"/>
  <c r="AF2328" i="20" s="1"/>
  <c r="AA2327" i="20"/>
  <c r="N2327" i="20"/>
  <c r="M2327" i="20"/>
  <c r="AF2327" i="20" s="1"/>
  <c r="AA2326" i="20"/>
  <c r="N2326" i="20"/>
  <c r="M2326" i="20"/>
  <c r="AF2326" i="20" s="1"/>
  <c r="AA2325" i="20"/>
  <c r="N2325" i="20"/>
  <c r="M2325" i="20"/>
  <c r="AF2325" i="20" s="1"/>
  <c r="AA2324" i="20"/>
  <c r="N2324" i="20"/>
  <c r="M2324" i="20"/>
  <c r="AF2324" i="20" s="1"/>
  <c r="AA2323" i="20"/>
  <c r="N2323" i="20"/>
  <c r="M2323" i="20"/>
  <c r="AF2323" i="20" s="1"/>
  <c r="AA2322" i="20"/>
  <c r="N2322" i="20"/>
  <c r="M2322" i="20"/>
  <c r="AF2322" i="20" s="1"/>
  <c r="AA2321" i="20"/>
  <c r="N2321" i="20"/>
  <c r="M2321" i="20"/>
  <c r="AF2321" i="20" s="1"/>
  <c r="AA2320" i="20"/>
  <c r="N2320" i="20"/>
  <c r="M2320" i="20"/>
  <c r="AF2320" i="20" s="1"/>
  <c r="AA2319" i="20"/>
  <c r="N2319" i="20"/>
  <c r="M2319" i="20"/>
  <c r="AF2319" i="20" s="1"/>
  <c r="AA2318" i="20"/>
  <c r="N2318" i="20"/>
  <c r="M2318" i="20"/>
  <c r="AF2318" i="20" s="1"/>
  <c r="AA2317" i="20"/>
  <c r="N2317" i="20"/>
  <c r="M2317" i="20"/>
  <c r="AF2317" i="20" s="1"/>
  <c r="AA2316" i="20"/>
  <c r="N2316" i="20"/>
  <c r="M2316" i="20"/>
  <c r="AF2316" i="20" s="1"/>
  <c r="AA2315" i="20"/>
  <c r="N2315" i="20"/>
  <c r="M2315" i="20"/>
  <c r="AF2315" i="20" s="1"/>
  <c r="AA2314" i="20"/>
  <c r="N2314" i="20"/>
  <c r="M2314" i="20"/>
  <c r="AF2314" i="20" s="1"/>
  <c r="AA2313" i="20"/>
  <c r="N2313" i="20"/>
  <c r="M2313" i="20"/>
  <c r="AF2313" i="20" s="1"/>
  <c r="AA2312" i="20"/>
  <c r="N2312" i="20"/>
  <c r="M2312" i="20"/>
  <c r="AF2312" i="20" s="1"/>
  <c r="AA2311" i="20"/>
  <c r="N2311" i="20"/>
  <c r="M2311" i="20"/>
  <c r="AF2311" i="20" s="1"/>
  <c r="AA2310" i="20"/>
  <c r="N2310" i="20"/>
  <c r="M2310" i="20"/>
  <c r="AF2310" i="20" s="1"/>
  <c r="AA2309" i="20"/>
  <c r="N2309" i="20"/>
  <c r="M2309" i="20"/>
  <c r="AF2309" i="20" s="1"/>
  <c r="AA2308" i="20"/>
  <c r="N2308" i="20"/>
  <c r="M2308" i="20"/>
  <c r="AF2308" i="20" s="1"/>
  <c r="AA2307" i="20"/>
  <c r="N2307" i="20"/>
  <c r="M2307" i="20"/>
  <c r="AF2307" i="20" s="1"/>
  <c r="AA2306" i="20"/>
  <c r="N2306" i="20"/>
  <c r="M2306" i="20"/>
  <c r="AF2306" i="20" s="1"/>
  <c r="AA2305" i="20"/>
  <c r="N2305" i="20"/>
  <c r="M2305" i="20"/>
  <c r="AF2305" i="20" s="1"/>
  <c r="AA2304" i="20"/>
  <c r="N2304" i="20"/>
  <c r="M2304" i="20"/>
  <c r="AF2304" i="20" s="1"/>
  <c r="AA2303" i="20"/>
  <c r="N2303" i="20"/>
  <c r="M2303" i="20"/>
  <c r="AF2303" i="20" s="1"/>
  <c r="AA2302" i="20"/>
  <c r="N2302" i="20"/>
  <c r="M2302" i="20"/>
  <c r="AF2302" i="20" s="1"/>
  <c r="AA2301" i="20"/>
  <c r="N2301" i="20"/>
  <c r="M2301" i="20"/>
  <c r="AF2301" i="20" s="1"/>
  <c r="AA2300" i="20"/>
  <c r="N2300" i="20"/>
  <c r="M2300" i="20"/>
  <c r="AF2300" i="20" s="1"/>
  <c r="AA2299" i="20"/>
  <c r="N2299" i="20"/>
  <c r="M2299" i="20"/>
  <c r="AF2299" i="20" s="1"/>
  <c r="AA2298" i="20"/>
  <c r="N2298" i="20"/>
  <c r="M2298" i="20"/>
  <c r="AF2298" i="20" s="1"/>
  <c r="AA2297" i="20"/>
  <c r="N2297" i="20"/>
  <c r="M2297" i="20"/>
  <c r="AF2297" i="20" s="1"/>
  <c r="AA2296" i="20"/>
  <c r="N2296" i="20"/>
  <c r="M2296" i="20"/>
  <c r="AF2296" i="20" s="1"/>
  <c r="AA2295" i="20"/>
  <c r="N2295" i="20"/>
  <c r="M2295" i="20"/>
  <c r="AF2295" i="20" s="1"/>
  <c r="AA2294" i="20"/>
  <c r="N2294" i="20"/>
  <c r="M2294" i="20"/>
  <c r="AF2294" i="20" s="1"/>
  <c r="AA2293" i="20"/>
  <c r="N2293" i="20"/>
  <c r="M2293" i="20"/>
  <c r="AF2293" i="20" s="1"/>
  <c r="AA2292" i="20"/>
  <c r="N2292" i="20"/>
  <c r="M2292" i="20"/>
  <c r="AF2292" i="20" s="1"/>
  <c r="AA2291" i="20"/>
  <c r="N2291" i="20"/>
  <c r="M2291" i="20"/>
  <c r="AF2291" i="20" s="1"/>
  <c r="AA2290" i="20"/>
  <c r="N2290" i="20"/>
  <c r="M2290" i="20"/>
  <c r="AF2290" i="20" s="1"/>
  <c r="AA2289" i="20"/>
  <c r="N2289" i="20"/>
  <c r="M2289" i="20"/>
  <c r="AF2289" i="20" s="1"/>
  <c r="AA2288" i="20"/>
  <c r="N2288" i="20"/>
  <c r="M2288" i="20"/>
  <c r="AF2288" i="20" s="1"/>
  <c r="AA2287" i="20"/>
  <c r="N2287" i="20"/>
  <c r="M2287" i="20"/>
  <c r="AF2287" i="20" s="1"/>
  <c r="AA2286" i="20"/>
  <c r="N2286" i="20"/>
  <c r="M2286" i="20"/>
  <c r="AF2286" i="20" s="1"/>
  <c r="AA2285" i="20"/>
  <c r="N2285" i="20"/>
  <c r="M2285" i="20"/>
  <c r="AF2285" i="20" s="1"/>
  <c r="AA2284" i="20"/>
  <c r="N2284" i="20"/>
  <c r="M2284" i="20"/>
  <c r="AF2284" i="20" s="1"/>
  <c r="AA2283" i="20"/>
  <c r="N2283" i="20"/>
  <c r="M2283" i="20"/>
  <c r="AF2283" i="20" s="1"/>
  <c r="AA2282" i="20"/>
  <c r="N2282" i="20"/>
  <c r="M2282" i="20"/>
  <c r="AF2282" i="20" s="1"/>
  <c r="AA2281" i="20"/>
  <c r="N2281" i="20"/>
  <c r="M2281" i="20"/>
  <c r="AF2281" i="20" s="1"/>
  <c r="AA2280" i="20"/>
  <c r="N2280" i="20"/>
  <c r="M2280" i="20"/>
  <c r="AF2280" i="20" s="1"/>
  <c r="AA2279" i="20"/>
  <c r="N2279" i="20"/>
  <c r="M2279" i="20"/>
  <c r="AF2279" i="20" s="1"/>
  <c r="AA2278" i="20"/>
  <c r="N2278" i="20"/>
  <c r="M2278" i="20"/>
  <c r="AF2278" i="20" s="1"/>
  <c r="AA2277" i="20"/>
  <c r="N2277" i="20"/>
  <c r="M2277" i="20"/>
  <c r="AF2277" i="20" s="1"/>
  <c r="AA2276" i="20"/>
  <c r="N2276" i="20"/>
  <c r="M2276" i="20"/>
  <c r="AF2276" i="20" s="1"/>
  <c r="AA2275" i="20"/>
  <c r="N2275" i="20"/>
  <c r="M2275" i="20"/>
  <c r="AF2275" i="20" s="1"/>
  <c r="AA2274" i="20"/>
  <c r="N2274" i="20"/>
  <c r="M2274" i="20"/>
  <c r="AF2274" i="20" s="1"/>
  <c r="AA2273" i="20"/>
  <c r="N2273" i="20"/>
  <c r="M2273" i="20"/>
  <c r="AF2273" i="20" s="1"/>
  <c r="AA2272" i="20"/>
  <c r="N2272" i="20"/>
  <c r="M2272" i="20"/>
  <c r="AF2272" i="20" s="1"/>
  <c r="AA2271" i="20"/>
  <c r="N2271" i="20"/>
  <c r="M2271" i="20"/>
  <c r="AF2271" i="20" s="1"/>
  <c r="AA2270" i="20"/>
  <c r="N2270" i="20"/>
  <c r="M2270" i="20"/>
  <c r="AF2270" i="20" s="1"/>
  <c r="AA2269" i="20"/>
  <c r="N2269" i="20"/>
  <c r="M2269" i="20"/>
  <c r="AF2269" i="20" s="1"/>
  <c r="AA2268" i="20"/>
  <c r="N2268" i="20"/>
  <c r="M2268" i="20"/>
  <c r="AF2268" i="20" s="1"/>
  <c r="AA2267" i="20"/>
  <c r="N2267" i="20"/>
  <c r="M2267" i="20"/>
  <c r="AF2267" i="20" s="1"/>
  <c r="AA2266" i="20"/>
  <c r="N2266" i="20"/>
  <c r="M2266" i="20"/>
  <c r="AF2266" i="20" s="1"/>
  <c r="AA2265" i="20"/>
  <c r="N2265" i="20"/>
  <c r="M2265" i="20"/>
  <c r="AF2265" i="20" s="1"/>
  <c r="AA2264" i="20"/>
  <c r="N2264" i="20"/>
  <c r="M2264" i="20"/>
  <c r="AF2264" i="20" s="1"/>
  <c r="AA2263" i="20"/>
  <c r="N2263" i="20"/>
  <c r="M2263" i="20"/>
  <c r="AF2263" i="20" s="1"/>
  <c r="AA2262" i="20"/>
  <c r="N2262" i="20"/>
  <c r="M2262" i="20"/>
  <c r="AF2262" i="20" s="1"/>
  <c r="AA2261" i="20"/>
  <c r="N2261" i="20"/>
  <c r="M2261" i="20"/>
  <c r="AF2261" i="20" s="1"/>
  <c r="AA2260" i="20"/>
  <c r="N2260" i="20"/>
  <c r="M2260" i="20"/>
  <c r="AF2260" i="20" s="1"/>
  <c r="AA2259" i="20"/>
  <c r="N2259" i="20"/>
  <c r="M2259" i="20"/>
  <c r="AF2259" i="20" s="1"/>
  <c r="AA2258" i="20"/>
  <c r="N2258" i="20"/>
  <c r="M2258" i="20"/>
  <c r="AF2258" i="20" s="1"/>
  <c r="AA2257" i="20"/>
  <c r="N2257" i="20"/>
  <c r="M2257" i="20"/>
  <c r="AF2257" i="20" s="1"/>
  <c r="AA2256" i="20"/>
  <c r="N2256" i="20"/>
  <c r="M2256" i="20"/>
  <c r="AF2256" i="20" s="1"/>
  <c r="AA2255" i="20"/>
  <c r="N2255" i="20"/>
  <c r="M2255" i="20"/>
  <c r="AF2255" i="20" s="1"/>
  <c r="AA2254" i="20"/>
  <c r="N2254" i="20"/>
  <c r="M2254" i="20"/>
  <c r="AF2254" i="20" s="1"/>
  <c r="AA2253" i="20"/>
  <c r="N2253" i="20"/>
  <c r="M2253" i="20"/>
  <c r="AF2253" i="20" s="1"/>
  <c r="AA2252" i="20"/>
  <c r="N2252" i="20"/>
  <c r="M2252" i="20"/>
  <c r="AF2252" i="20" s="1"/>
  <c r="AA2251" i="20"/>
  <c r="N2251" i="20"/>
  <c r="M2251" i="20"/>
  <c r="AF2251" i="20" s="1"/>
  <c r="AA2250" i="20"/>
  <c r="N2250" i="20"/>
  <c r="M2250" i="20"/>
  <c r="AF2250" i="20" s="1"/>
  <c r="AA2249" i="20"/>
  <c r="N2249" i="20"/>
  <c r="M2249" i="20"/>
  <c r="AF2249" i="20" s="1"/>
  <c r="AA2248" i="20"/>
  <c r="N2248" i="20"/>
  <c r="M2248" i="20"/>
  <c r="AF2248" i="20" s="1"/>
  <c r="AA2247" i="20"/>
  <c r="N2247" i="20"/>
  <c r="M2247" i="20"/>
  <c r="AF2247" i="20" s="1"/>
  <c r="AA2246" i="20"/>
  <c r="N2246" i="20"/>
  <c r="M2246" i="20"/>
  <c r="AF2246" i="20" s="1"/>
  <c r="AA2245" i="20"/>
  <c r="N2245" i="20"/>
  <c r="M2245" i="20"/>
  <c r="AF2245" i="20" s="1"/>
  <c r="AA2244" i="20"/>
  <c r="N2244" i="20"/>
  <c r="M2244" i="20"/>
  <c r="AF2244" i="20" s="1"/>
  <c r="AA2243" i="20"/>
  <c r="N2243" i="20"/>
  <c r="M2243" i="20"/>
  <c r="AF2243" i="20" s="1"/>
  <c r="AA2242" i="20"/>
  <c r="N2242" i="20"/>
  <c r="M2242" i="20"/>
  <c r="AF2242" i="20" s="1"/>
  <c r="AA2241" i="20"/>
  <c r="N2241" i="20"/>
  <c r="M2241" i="20"/>
  <c r="AF2241" i="20" s="1"/>
  <c r="AA2240" i="20"/>
  <c r="N2240" i="20"/>
  <c r="M2240" i="20"/>
  <c r="AF2240" i="20" s="1"/>
  <c r="AA2239" i="20"/>
  <c r="N2239" i="20"/>
  <c r="M2239" i="20"/>
  <c r="AF2239" i="20" s="1"/>
  <c r="AA2238" i="20"/>
  <c r="N2238" i="20"/>
  <c r="M2238" i="20"/>
  <c r="AF2238" i="20" s="1"/>
  <c r="AA2237" i="20"/>
  <c r="N2237" i="20"/>
  <c r="M2237" i="20"/>
  <c r="AF2237" i="20" s="1"/>
  <c r="AA2236" i="20"/>
  <c r="N2236" i="20"/>
  <c r="M2236" i="20"/>
  <c r="AF2236" i="20" s="1"/>
  <c r="AA2235" i="20"/>
  <c r="N2235" i="20"/>
  <c r="M2235" i="20"/>
  <c r="AF2235" i="20" s="1"/>
  <c r="AA2234" i="20"/>
  <c r="N2234" i="20"/>
  <c r="M2234" i="20"/>
  <c r="AF2234" i="20" s="1"/>
  <c r="AA2233" i="20"/>
  <c r="N2233" i="20"/>
  <c r="M2233" i="20"/>
  <c r="AF2233" i="20" s="1"/>
  <c r="AA2232" i="20"/>
  <c r="N2232" i="20"/>
  <c r="M2232" i="20"/>
  <c r="AF2232" i="20" s="1"/>
  <c r="AA2231" i="20"/>
  <c r="N2231" i="20"/>
  <c r="M2231" i="20"/>
  <c r="AF2231" i="20" s="1"/>
  <c r="AA2230" i="20"/>
  <c r="N2230" i="20"/>
  <c r="M2230" i="20"/>
  <c r="AF2230" i="20" s="1"/>
  <c r="AA2229" i="20"/>
  <c r="N2229" i="20"/>
  <c r="M2229" i="20"/>
  <c r="AF2229" i="20" s="1"/>
  <c r="AA2228" i="20"/>
  <c r="N2228" i="20"/>
  <c r="M2228" i="20"/>
  <c r="AF2228" i="20" s="1"/>
  <c r="AA2227" i="20"/>
  <c r="N2227" i="20"/>
  <c r="M2227" i="20"/>
  <c r="AF2227" i="20" s="1"/>
  <c r="AA2226" i="20"/>
  <c r="N2226" i="20"/>
  <c r="M2226" i="20"/>
  <c r="AF2226" i="20" s="1"/>
  <c r="AA2225" i="20"/>
  <c r="N2225" i="20"/>
  <c r="M2225" i="20"/>
  <c r="AF2225" i="20" s="1"/>
  <c r="AA2224" i="20"/>
  <c r="N2224" i="20"/>
  <c r="M2224" i="20"/>
  <c r="AF2224" i="20" s="1"/>
  <c r="AA2223" i="20"/>
  <c r="N2223" i="20"/>
  <c r="M2223" i="20"/>
  <c r="AF2223" i="20" s="1"/>
  <c r="AA2222" i="20"/>
  <c r="N2222" i="20"/>
  <c r="M2222" i="20"/>
  <c r="AF2222" i="20" s="1"/>
  <c r="AA2221" i="20"/>
  <c r="N2221" i="20"/>
  <c r="M2221" i="20"/>
  <c r="AF2221" i="20" s="1"/>
  <c r="AA2220" i="20"/>
  <c r="N2220" i="20"/>
  <c r="M2220" i="20"/>
  <c r="AF2220" i="20" s="1"/>
  <c r="AA2219" i="20"/>
  <c r="N2219" i="20"/>
  <c r="M2219" i="20"/>
  <c r="AF2219" i="20" s="1"/>
  <c r="AA2218" i="20"/>
  <c r="N2218" i="20"/>
  <c r="M2218" i="20"/>
  <c r="AF2218" i="20" s="1"/>
  <c r="AA2217" i="20"/>
  <c r="N2217" i="20"/>
  <c r="M2217" i="20"/>
  <c r="AF2217" i="20" s="1"/>
  <c r="AA2216" i="20"/>
  <c r="N2216" i="20"/>
  <c r="M2216" i="20"/>
  <c r="AF2216" i="20" s="1"/>
  <c r="AA2215" i="20"/>
  <c r="N2215" i="20"/>
  <c r="M2215" i="20"/>
  <c r="AF2215" i="20" s="1"/>
  <c r="AA2214" i="20"/>
  <c r="N2214" i="20"/>
  <c r="M2214" i="20"/>
  <c r="AF2214" i="20" s="1"/>
  <c r="AA2213" i="20"/>
  <c r="N2213" i="20"/>
  <c r="M2213" i="20"/>
  <c r="AF2213" i="20" s="1"/>
  <c r="AA2212" i="20"/>
  <c r="N2212" i="20"/>
  <c r="M2212" i="20"/>
  <c r="AF2212" i="20" s="1"/>
  <c r="AA2211" i="20"/>
  <c r="N2211" i="20"/>
  <c r="M2211" i="20"/>
  <c r="AF2211" i="20" s="1"/>
  <c r="AA2210" i="20"/>
  <c r="N2210" i="20"/>
  <c r="M2210" i="20"/>
  <c r="AF2210" i="20" s="1"/>
  <c r="AA2209" i="20"/>
  <c r="N2209" i="20"/>
  <c r="M2209" i="20"/>
  <c r="AF2209" i="20" s="1"/>
  <c r="AA2208" i="20"/>
  <c r="N2208" i="20"/>
  <c r="M2208" i="20"/>
  <c r="AF2208" i="20" s="1"/>
  <c r="AA2207" i="20"/>
  <c r="N2207" i="20"/>
  <c r="M2207" i="20"/>
  <c r="AF2207" i="20" s="1"/>
  <c r="AA2206" i="20"/>
  <c r="N2206" i="20"/>
  <c r="M2206" i="20"/>
  <c r="AF2206" i="20" s="1"/>
  <c r="AA2205" i="20"/>
  <c r="N2205" i="20"/>
  <c r="M2205" i="20"/>
  <c r="AF2205" i="20" s="1"/>
  <c r="AA2204" i="20"/>
  <c r="N2204" i="20"/>
  <c r="M2204" i="20"/>
  <c r="AF2204" i="20" s="1"/>
  <c r="AA2203" i="20"/>
  <c r="N2203" i="20"/>
  <c r="M2203" i="20"/>
  <c r="AF2203" i="20" s="1"/>
  <c r="AA2202" i="20"/>
  <c r="N2202" i="20"/>
  <c r="M2202" i="20"/>
  <c r="AF2202" i="20" s="1"/>
  <c r="AA2201" i="20"/>
  <c r="N2201" i="20"/>
  <c r="M2201" i="20"/>
  <c r="AF2201" i="20" s="1"/>
  <c r="AA2200" i="20"/>
  <c r="N2200" i="20"/>
  <c r="M2200" i="20"/>
  <c r="AF2200" i="20" s="1"/>
  <c r="AA2199" i="20"/>
  <c r="N2199" i="20"/>
  <c r="M2199" i="20"/>
  <c r="AF2199" i="20" s="1"/>
  <c r="AA2198" i="20"/>
  <c r="N2198" i="20"/>
  <c r="M2198" i="20"/>
  <c r="AF2198" i="20" s="1"/>
  <c r="AA2197" i="20"/>
  <c r="N2197" i="20"/>
  <c r="M2197" i="20"/>
  <c r="AF2197" i="20" s="1"/>
  <c r="AA2196" i="20"/>
  <c r="N2196" i="20"/>
  <c r="M2196" i="20"/>
  <c r="AF2196" i="20" s="1"/>
  <c r="AA2195" i="20"/>
  <c r="N2195" i="20"/>
  <c r="M2195" i="20"/>
  <c r="AF2195" i="20" s="1"/>
  <c r="AA2194" i="20"/>
  <c r="N2194" i="20"/>
  <c r="M2194" i="20"/>
  <c r="AF2194" i="20" s="1"/>
  <c r="AA2193" i="20"/>
  <c r="N2193" i="20"/>
  <c r="M2193" i="20"/>
  <c r="AF2193" i="20" s="1"/>
  <c r="AA2192" i="20"/>
  <c r="N2192" i="20"/>
  <c r="M2192" i="20"/>
  <c r="AF2192" i="20" s="1"/>
  <c r="AA2191" i="20"/>
  <c r="N2191" i="20"/>
  <c r="M2191" i="20"/>
  <c r="AF2191" i="20" s="1"/>
  <c r="AA2190" i="20"/>
  <c r="N2190" i="20"/>
  <c r="M2190" i="20"/>
  <c r="AF2190" i="20" s="1"/>
  <c r="AA2189" i="20"/>
  <c r="N2189" i="20"/>
  <c r="M2189" i="20"/>
  <c r="AF2189" i="20" s="1"/>
  <c r="AA2188" i="20"/>
  <c r="N2188" i="20"/>
  <c r="M2188" i="20"/>
  <c r="AF2188" i="20" s="1"/>
  <c r="AA2187" i="20"/>
  <c r="N2187" i="20"/>
  <c r="M2187" i="20"/>
  <c r="AF2187" i="20" s="1"/>
  <c r="AA2186" i="20"/>
  <c r="N2186" i="20"/>
  <c r="M2186" i="20"/>
  <c r="AF2186" i="20" s="1"/>
  <c r="AA2185" i="20"/>
  <c r="N2185" i="20"/>
  <c r="M2185" i="20"/>
  <c r="AF2185" i="20" s="1"/>
  <c r="AA2184" i="20"/>
  <c r="N2184" i="20"/>
  <c r="M2184" i="20"/>
  <c r="AF2184" i="20" s="1"/>
  <c r="AA2183" i="20"/>
  <c r="N2183" i="20"/>
  <c r="M2183" i="20"/>
  <c r="AF2183" i="20" s="1"/>
  <c r="AA2182" i="20"/>
  <c r="N2182" i="20"/>
  <c r="M2182" i="20"/>
  <c r="AF2182" i="20" s="1"/>
  <c r="AA2181" i="20"/>
  <c r="N2181" i="20"/>
  <c r="M2181" i="20"/>
  <c r="AF2181" i="20" s="1"/>
  <c r="AA2180" i="20"/>
  <c r="N2180" i="20"/>
  <c r="M2180" i="20"/>
  <c r="AF2180" i="20" s="1"/>
  <c r="AA2179" i="20"/>
  <c r="N2179" i="20"/>
  <c r="M2179" i="20"/>
  <c r="AF2179" i="20" s="1"/>
  <c r="AA2178" i="20"/>
  <c r="N2178" i="20"/>
  <c r="M2178" i="20"/>
  <c r="AF2178" i="20" s="1"/>
  <c r="AA2177" i="20"/>
  <c r="N2177" i="20"/>
  <c r="M2177" i="20"/>
  <c r="AF2177" i="20" s="1"/>
  <c r="AA2176" i="20"/>
  <c r="N2176" i="20"/>
  <c r="M2176" i="20"/>
  <c r="AF2176" i="20" s="1"/>
  <c r="AA2175" i="20"/>
  <c r="N2175" i="20"/>
  <c r="M2175" i="20"/>
  <c r="AF2175" i="20" s="1"/>
  <c r="AA2174" i="20"/>
  <c r="N2174" i="20"/>
  <c r="M2174" i="20"/>
  <c r="AF2174" i="20" s="1"/>
  <c r="AA2173" i="20"/>
  <c r="N2173" i="20"/>
  <c r="M2173" i="20"/>
  <c r="AF2173" i="20" s="1"/>
  <c r="AA2172" i="20"/>
  <c r="N2172" i="20"/>
  <c r="M2172" i="20"/>
  <c r="AF2172" i="20" s="1"/>
  <c r="AA2171" i="20"/>
  <c r="N2171" i="20"/>
  <c r="M2171" i="20"/>
  <c r="AF2171" i="20" s="1"/>
  <c r="AA2170" i="20"/>
  <c r="N2170" i="20"/>
  <c r="M2170" i="20"/>
  <c r="AF2170" i="20" s="1"/>
  <c r="AA2169" i="20"/>
  <c r="N2169" i="20"/>
  <c r="M2169" i="20"/>
  <c r="AF2169" i="20" s="1"/>
  <c r="AA2168" i="20"/>
  <c r="N2168" i="20"/>
  <c r="M2168" i="20"/>
  <c r="AF2168" i="20" s="1"/>
  <c r="AA2167" i="20"/>
  <c r="N2167" i="20"/>
  <c r="M2167" i="20"/>
  <c r="AF2167" i="20" s="1"/>
  <c r="AA2166" i="20"/>
  <c r="N2166" i="20"/>
  <c r="M2166" i="20"/>
  <c r="AF2166" i="20" s="1"/>
  <c r="AA2165" i="20"/>
  <c r="N2165" i="20"/>
  <c r="M2165" i="20"/>
  <c r="AF2165" i="20" s="1"/>
  <c r="AA2164" i="20"/>
  <c r="N2164" i="20"/>
  <c r="M2164" i="20"/>
  <c r="AF2164" i="20" s="1"/>
  <c r="AA2163" i="20"/>
  <c r="N2163" i="20"/>
  <c r="M2163" i="20"/>
  <c r="AF2163" i="20" s="1"/>
  <c r="AA2162" i="20"/>
  <c r="N2162" i="20"/>
  <c r="M2162" i="20"/>
  <c r="AF2162" i="20" s="1"/>
  <c r="AA2161" i="20"/>
  <c r="N2161" i="20"/>
  <c r="M2161" i="20"/>
  <c r="AF2161" i="20" s="1"/>
  <c r="AA2160" i="20"/>
  <c r="N2160" i="20"/>
  <c r="M2160" i="20"/>
  <c r="AF2160" i="20" s="1"/>
  <c r="AA2159" i="20"/>
  <c r="N2159" i="20"/>
  <c r="M2159" i="20"/>
  <c r="AF2159" i="20" s="1"/>
  <c r="AA2158" i="20"/>
  <c r="N2158" i="20"/>
  <c r="M2158" i="20"/>
  <c r="AF2158" i="20" s="1"/>
  <c r="AA2157" i="20"/>
  <c r="N2157" i="20"/>
  <c r="M2157" i="20"/>
  <c r="AF2157" i="20" s="1"/>
  <c r="AA2156" i="20"/>
  <c r="N2156" i="20"/>
  <c r="M2156" i="20"/>
  <c r="AF2156" i="20" s="1"/>
  <c r="AA2155" i="20"/>
  <c r="N2155" i="20"/>
  <c r="M2155" i="20"/>
  <c r="AF2155" i="20" s="1"/>
  <c r="AA2154" i="20"/>
  <c r="N2154" i="20"/>
  <c r="M2154" i="20"/>
  <c r="AF2154" i="20" s="1"/>
  <c r="AA2153" i="20"/>
  <c r="N2153" i="20"/>
  <c r="M2153" i="20"/>
  <c r="AF2153" i="20" s="1"/>
  <c r="AA2152" i="20"/>
  <c r="N2152" i="20"/>
  <c r="M2152" i="20"/>
  <c r="AF2152" i="20" s="1"/>
  <c r="AA2151" i="20"/>
  <c r="N2151" i="20"/>
  <c r="M2151" i="20"/>
  <c r="AF2151" i="20" s="1"/>
  <c r="AA2150" i="20"/>
  <c r="N2150" i="20"/>
  <c r="M2150" i="20"/>
  <c r="AF2150" i="20" s="1"/>
  <c r="AA2149" i="20"/>
  <c r="N2149" i="20"/>
  <c r="M2149" i="20"/>
  <c r="AF2149" i="20" s="1"/>
  <c r="AA2148" i="20"/>
  <c r="N2148" i="20"/>
  <c r="M2148" i="20"/>
  <c r="AF2148" i="20" s="1"/>
  <c r="AA2147" i="20"/>
  <c r="N2147" i="20"/>
  <c r="M2147" i="20"/>
  <c r="AF2147" i="20" s="1"/>
  <c r="AA2146" i="20"/>
  <c r="N2146" i="20"/>
  <c r="M2146" i="20"/>
  <c r="AF2146" i="20" s="1"/>
  <c r="AA2145" i="20"/>
  <c r="N2145" i="20"/>
  <c r="M2145" i="20"/>
  <c r="AF2145" i="20" s="1"/>
  <c r="AA2144" i="20"/>
  <c r="N2144" i="20"/>
  <c r="M2144" i="20"/>
  <c r="AF2144" i="20" s="1"/>
  <c r="AA2143" i="20"/>
  <c r="N2143" i="20"/>
  <c r="M2143" i="20"/>
  <c r="AF2143" i="20" s="1"/>
  <c r="AA2142" i="20"/>
  <c r="N2142" i="20"/>
  <c r="M2142" i="20"/>
  <c r="AF2142" i="20" s="1"/>
  <c r="AA2141" i="20"/>
  <c r="N2141" i="20"/>
  <c r="M2141" i="20"/>
  <c r="AF2141" i="20" s="1"/>
  <c r="AA2140" i="20"/>
  <c r="N2140" i="20"/>
  <c r="M2140" i="20"/>
  <c r="AF2140" i="20" s="1"/>
  <c r="AA2139" i="20"/>
  <c r="N2139" i="20"/>
  <c r="M2139" i="20"/>
  <c r="AF2139" i="20" s="1"/>
  <c r="AA2138" i="20"/>
  <c r="N2138" i="20"/>
  <c r="M2138" i="20"/>
  <c r="AF2138" i="20" s="1"/>
  <c r="AA2137" i="20"/>
  <c r="N2137" i="20"/>
  <c r="M2137" i="20"/>
  <c r="AF2137" i="20" s="1"/>
  <c r="AA2136" i="20"/>
  <c r="N2136" i="20"/>
  <c r="M2136" i="20"/>
  <c r="AF2136" i="20" s="1"/>
  <c r="AA2135" i="20"/>
  <c r="N2135" i="20"/>
  <c r="M2135" i="20"/>
  <c r="AF2135" i="20" s="1"/>
  <c r="AA2134" i="20"/>
  <c r="N2134" i="20"/>
  <c r="M2134" i="20"/>
  <c r="AF2134" i="20" s="1"/>
  <c r="AA2133" i="20"/>
  <c r="N2133" i="20"/>
  <c r="M2133" i="20"/>
  <c r="AF2133" i="20" s="1"/>
  <c r="AA2132" i="20"/>
  <c r="N2132" i="20"/>
  <c r="M2132" i="20"/>
  <c r="AF2132" i="20" s="1"/>
  <c r="AA2131" i="20"/>
  <c r="N2131" i="20"/>
  <c r="M2131" i="20"/>
  <c r="AF2131" i="20" s="1"/>
  <c r="AA2130" i="20"/>
  <c r="N2130" i="20"/>
  <c r="M2130" i="20"/>
  <c r="AF2130" i="20" s="1"/>
  <c r="AA2129" i="20"/>
  <c r="N2129" i="20"/>
  <c r="M2129" i="20"/>
  <c r="AF2129" i="20" s="1"/>
  <c r="AA2128" i="20"/>
  <c r="N2128" i="20"/>
  <c r="M2128" i="20"/>
  <c r="AF2128" i="20" s="1"/>
  <c r="AA2127" i="20"/>
  <c r="N2127" i="20"/>
  <c r="M2127" i="20"/>
  <c r="AF2127" i="20" s="1"/>
  <c r="AA2126" i="20"/>
  <c r="N2126" i="20"/>
  <c r="M2126" i="20"/>
  <c r="AF2126" i="20" s="1"/>
  <c r="AA2125" i="20"/>
  <c r="N2125" i="20"/>
  <c r="M2125" i="20"/>
  <c r="AF2125" i="20" s="1"/>
  <c r="AA2124" i="20"/>
  <c r="N2124" i="20"/>
  <c r="M2124" i="20"/>
  <c r="AF2124" i="20" s="1"/>
  <c r="AA2123" i="20"/>
  <c r="N2123" i="20"/>
  <c r="M2123" i="20"/>
  <c r="AF2123" i="20" s="1"/>
  <c r="AA2122" i="20"/>
  <c r="N2122" i="20"/>
  <c r="M2122" i="20"/>
  <c r="AF2122" i="20" s="1"/>
  <c r="AA2121" i="20"/>
  <c r="N2121" i="20"/>
  <c r="M2121" i="20"/>
  <c r="AF2121" i="20" s="1"/>
  <c r="AA2120" i="20"/>
  <c r="N2120" i="20"/>
  <c r="M2120" i="20"/>
  <c r="AF2120" i="20" s="1"/>
  <c r="AA2119" i="20"/>
  <c r="N2119" i="20"/>
  <c r="M2119" i="20"/>
  <c r="AF2119" i="20" s="1"/>
  <c r="AA2118" i="20"/>
  <c r="N2118" i="20"/>
  <c r="M2118" i="20"/>
  <c r="AF2118" i="20" s="1"/>
  <c r="AA2117" i="20"/>
  <c r="N2117" i="20"/>
  <c r="M2117" i="20"/>
  <c r="AF2117" i="20" s="1"/>
  <c r="AA2116" i="20"/>
  <c r="N2116" i="20"/>
  <c r="M2116" i="20"/>
  <c r="AF2116" i="20" s="1"/>
  <c r="AA2115" i="20"/>
  <c r="N2115" i="20"/>
  <c r="M2115" i="20"/>
  <c r="AF2115" i="20" s="1"/>
  <c r="AA2114" i="20"/>
  <c r="N2114" i="20"/>
  <c r="M2114" i="20"/>
  <c r="AF2114" i="20" s="1"/>
  <c r="AA2113" i="20"/>
  <c r="N2113" i="20"/>
  <c r="M2113" i="20"/>
  <c r="AF2113" i="20" s="1"/>
  <c r="AA2112" i="20"/>
  <c r="N2112" i="20"/>
  <c r="M2112" i="20"/>
  <c r="AF2112" i="20" s="1"/>
  <c r="AA2111" i="20"/>
  <c r="N2111" i="20"/>
  <c r="M2111" i="20"/>
  <c r="AF2111" i="20" s="1"/>
  <c r="AA2110" i="20"/>
  <c r="N2110" i="20"/>
  <c r="M2110" i="20"/>
  <c r="AF2110" i="20" s="1"/>
  <c r="AA2109" i="20"/>
  <c r="N2109" i="20"/>
  <c r="M2109" i="20"/>
  <c r="AF2109" i="20" s="1"/>
  <c r="AA2108" i="20"/>
  <c r="N2108" i="20"/>
  <c r="M2108" i="20"/>
  <c r="AF2108" i="20" s="1"/>
  <c r="AA2107" i="20"/>
  <c r="N2107" i="20"/>
  <c r="M2107" i="20"/>
  <c r="AF2107" i="20" s="1"/>
  <c r="AA2106" i="20"/>
  <c r="N2106" i="20"/>
  <c r="M2106" i="20"/>
  <c r="AF2106" i="20" s="1"/>
  <c r="AA2105" i="20"/>
  <c r="N2105" i="20"/>
  <c r="M2105" i="20"/>
  <c r="AF2105" i="20" s="1"/>
  <c r="AA2104" i="20"/>
  <c r="N2104" i="20"/>
  <c r="M2104" i="20"/>
  <c r="AF2104" i="20" s="1"/>
  <c r="AA2103" i="20"/>
  <c r="N2103" i="20"/>
  <c r="M2103" i="20"/>
  <c r="AF2103" i="20" s="1"/>
  <c r="AA2102" i="20"/>
  <c r="N2102" i="20"/>
  <c r="M2102" i="20"/>
  <c r="AF2102" i="20" s="1"/>
  <c r="AA2101" i="20"/>
  <c r="N2101" i="20"/>
  <c r="M2101" i="20"/>
  <c r="AF2101" i="20" s="1"/>
  <c r="AA2100" i="20"/>
  <c r="N2100" i="20"/>
  <c r="M2100" i="20"/>
  <c r="AF2100" i="20" s="1"/>
  <c r="AA2099" i="20"/>
  <c r="N2099" i="20"/>
  <c r="M2099" i="20"/>
  <c r="AF2099" i="20" s="1"/>
  <c r="AA2098" i="20"/>
  <c r="N2098" i="20"/>
  <c r="M2098" i="20"/>
  <c r="AF2098" i="20" s="1"/>
  <c r="AA2097" i="20"/>
  <c r="N2097" i="20"/>
  <c r="M2097" i="20"/>
  <c r="AF2097" i="20" s="1"/>
  <c r="AA2096" i="20"/>
  <c r="N2096" i="20"/>
  <c r="M2096" i="20"/>
  <c r="AF2096" i="20" s="1"/>
  <c r="AA2095" i="20"/>
  <c r="N2095" i="20"/>
  <c r="M2095" i="20"/>
  <c r="AF2095" i="20" s="1"/>
  <c r="AA2094" i="20"/>
  <c r="N2094" i="20"/>
  <c r="M2094" i="20"/>
  <c r="AF2094" i="20" s="1"/>
  <c r="AA2093" i="20"/>
  <c r="N2093" i="20"/>
  <c r="M2093" i="20"/>
  <c r="AF2093" i="20" s="1"/>
  <c r="AA2092" i="20"/>
  <c r="N2092" i="20"/>
  <c r="M2092" i="20"/>
  <c r="AF2092" i="20" s="1"/>
  <c r="AA2091" i="20"/>
  <c r="N2091" i="20"/>
  <c r="M2091" i="20"/>
  <c r="AF2091" i="20" s="1"/>
  <c r="AA2090" i="20"/>
  <c r="N2090" i="20"/>
  <c r="M2090" i="20"/>
  <c r="AF2090" i="20" s="1"/>
  <c r="AA2089" i="20"/>
  <c r="N2089" i="20"/>
  <c r="M2089" i="20"/>
  <c r="AF2089" i="20" s="1"/>
  <c r="AA2088" i="20"/>
  <c r="N2088" i="20"/>
  <c r="M2088" i="20"/>
  <c r="AF2088" i="20" s="1"/>
  <c r="AA2087" i="20"/>
  <c r="N2087" i="20"/>
  <c r="M2087" i="20"/>
  <c r="AF2087" i="20" s="1"/>
  <c r="AA2086" i="20"/>
  <c r="N2086" i="20"/>
  <c r="M2086" i="20"/>
  <c r="AF2086" i="20" s="1"/>
  <c r="AA2085" i="20"/>
  <c r="N2085" i="20"/>
  <c r="M2085" i="20"/>
  <c r="AF2085" i="20" s="1"/>
  <c r="AA2084" i="20"/>
  <c r="N2084" i="20"/>
  <c r="M2084" i="20"/>
  <c r="AF2084" i="20" s="1"/>
  <c r="AA2083" i="20"/>
  <c r="N2083" i="20"/>
  <c r="M2083" i="20"/>
  <c r="AF2083" i="20" s="1"/>
  <c r="AA2082" i="20"/>
  <c r="N2082" i="20"/>
  <c r="M2082" i="20"/>
  <c r="AF2082" i="20" s="1"/>
  <c r="AA2081" i="20"/>
  <c r="N2081" i="20"/>
  <c r="M2081" i="20"/>
  <c r="AF2081" i="20" s="1"/>
  <c r="AA2080" i="20"/>
  <c r="N2080" i="20"/>
  <c r="M2080" i="20"/>
  <c r="AF2080" i="20" s="1"/>
  <c r="AA2079" i="20"/>
  <c r="N2079" i="20"/>
  <c r="M2079" i="20"/>
  <c r="AF2079" i="20" s="1"/>
  <c r="AA2078" i="20"/>
  <c r="N2078" i="20"/>
  <c r="M2078" i="20"/>
  <c r="AF2078" i="20" s="1"/>
  <c r="AA2077" i="20"/>
  <c r="N2077" i="20"/>
  <c r="M2077" i="20"/>
  <c r="AF2077" i="20" s="1"/>
  <c r="AA2076" i="20"/>
  <c r="N2076" i="20"/>
  <c r="M2076" i="20"/>
  <c r="AF2076" i="20" s="1"/>
  <c r="AA2075" i="20"/>
  <c r="N2075" i="20"/>
  <c r="M2075" i="20"/>
  <c r="AF2075" i="20" s="1"/>
  <c r="AA2074" i="20"/>
  <c r="N2074" i="20"/>
  <c r="M2074" i="20"/>
  <c r="AF2074" i="20" s="1"/>
  <c r="AA2073" i="20"/>
  <c r="N2073" i="20"/>
  <c r="M2073" i="20"/>
  <c r="AF2073" i="20" s="1"/>
  <c r="AA2072" i="20"/>
  <c r="N2072" i="20"/>
  <c r="M2072" i="20"/>
  <c r="AF2072" i="20" s="1"/>
  <c r="AA2071" i="20"/>
  <c r="N2071" i="20"/>
  <c r="M2071" i="20"/>
  <c r="AF2071" i="20" s="1"/>
  <c r="AA2070" i="20"/>
  <c r="N2070" i="20"/>
  <c r="M2070" i="20"/>
  <c r="AF2070" i="20" s="1"/>
  <c r="AA2069" i="20"/>
  <c r="N2069" i="20"/>
  <c r="M2069" i="20"/>
  <c r="AF2069" i="20" s="1"/>
  <c r="AA2068" i="20"/>
  <c r="N2068" i="20"/>
  <c r="M2068" i="20"/>
  <c r="AF2068" i="20" s="1"/>
  <c r="AA2067" i="20"/>
  <c r="N2067" i="20"/>
  <c r="M2067" i="20"/>
  <c r="AF2067" i="20" s="1"/>
  <c r="AA2066" i="20"/>
  <c r="N2066" i="20"/>
  <c r="M2066" i="20"/>
  <c r="AF2066" i="20" s="1"/>
  <c r="AA2065" i="20"/>
  <c r="N2065" i="20"/>
  <c r="M2065" i="20"/>
  <c r="AF2065" i="20" s="1"/>
  <c r="AA2064" i="20"/>
  <c r="N2064" i="20"/>
  <c r="M2064" i="20"/>
  <c r="AF2064" i="20" s="1"/>
  <c r="AA2063" i="20"/>
  <c r="N2063" i="20"/>
  <c r="M2063" i="20"/>
  <c r="AF2063" i="20" s="1"/>
  <c r="AA2062" i="20"/>
  <c r="N2062" i="20"/>
  <c r="M2062" i="20"/>
  <c r="AF2062" i="20" s="1"/>
  <c r="AA2061" i="20"/>
  <c r="N2061" i="20"/>
  <c r="M2061" i="20"/>
  <c r="AF2061" i="20" s="1"/>
  <c r="AA2060" i="20"/>
  <c r="N2060" i="20"/>
  <c r="M2060" i="20"/>
  <c r="AF2060" i="20" s="1"/>
  <c r="AA2059" i="20"/>
  <c r="N2059" i="20"/>
  <c r="M2059" i="20"/>
  <c r="AF2059" i="20" s="1"/>
  <c r="AA2058" i="20"/>
  <c r="N2058" i="20"/>
  <c r="M2058" i="20"/>
  <c r="AF2058" i="20" s="1"/>
  <c r="AA2057" i="20"/>
  <c r="N2057" i="20"/>
  <c r="M2057" i="20"/>
  <c r="AF2057" i="20" s="1"/>
  <c r="AA2056" i="20"/>
  <c r="N2056" i="20"/>
  <c r="M2056" i="20"/>
  <c r="AF2056" i="20" s="1"/>
  <c r="AA2055" i="20"/>
  <c r="N2055" i="20"/>
  <c r="M2055" i="20"/>
  <c r="AF2055" i="20" s="1"/>
  <c r="AA2054" i="20"/>
  <c r="N2054" i="20"/>
  <c r="M2054" i="20"/>
  <c r="AF2054" i="20" s="1"/>
  <c r="AA2053" i="20"/>
  <c r="N2053" i="20"/>
  <c r="M2053" i="20"/>
  <c r="AF2053" i="20" s="1"/>
  <c r="AA2052" i="20"/>
  <c r="N2052" i="20"/>
  <c r="M2052" i="20"/>
  <c r="AF2052" i="20" s="1"/>
  <c r="AA2051" i="20"/>
  <c r="N2051" i="20"/>
  <c r="M2051" i="20"/>
  <c r="AF2051" i="20" s="1"/>
  <c r="AA2050" i="20"/>
  <c r="N2050" i="20"/>
  <c r="M2050" i="20"/>
  <c r="AF2050" i="20" s="1"/>
  <c r="AA2049" i="20"/>
  <c r="N2049" i="20"/>
  <c r="M2049" i="20"/>
  <c r="AF2049" i="20" s="1"/>
  <c r="AA2048" i="20"/>
  <c r="N2048" i="20"/>
  <c r="M2048" i="20"/>
  <c r="AF2048" i="20" s="1"/>
  <c r="AA2047" i="20"/>
  <c r="N2047" i="20"/>
  <c r="M2047" i="20"/>
  <c r="AF2047" i="20" s="1"/>
  <c r="AA2046" i="20"/>
  <c r="N2046" i="20"/>
  <c r="M2046" i="20"/>
  <c r="AF2046" i="20" s="1"/>
  <c r="AA2045" i="20"/>
  <c r="N2045" i="20"/>
  <c r="M2045" i="20"/>
  <c r="AF2045" i="20" s="1"/>
  <c r="AA2044" i="20"/>
  <c r="N2044" i="20"/>
  <c r="M2044" i="20"/>
  <c r="AF2044" i="20" s="1"/>
  <c r="AA2043" i="20"/>
  <c r="N2043" i="20"/>
  <c r="M2043" i="20"/>
  <c r="AF2043" i="20" s="1"/>
  <c r="AA2042" i="20"/>
  <c r="N2042" i="20"/>
  <c r="M2042" i="20"/>
  <c r="AF2042" i="20" s="1"/>
  <c r="AA2041" i="20"/>
  <c r="N2041" i="20"/>
  <c r="M2041" i="20"/>
  <c r="AF2041" i="20" s="1"/>
  <c r="AA2040" i="20"/>
  <c r="N2040" i="20"/>
  <c r="M2040" i="20"/>
  <c r="AF2040" i="20" s="1"/>
  <c r="AA2039" i="20"/>
  <c r="N2039" i="20"/>
  <c r="M2039" i="20"/>
  <c r="AF2039" i="20" s="1"/>
  <c r="AA2038" i="20"/>
  <c r="N2038" i="20"/>
  <c r="M2038" i="20"/>
  <c r="AF2038" i="20" s="1"/>
  <c r="AA2037" i="20"/>
  <c r="N2037" i="20"/>
  <c r="M2037" i="20"/>
  <c r="AF2037" i="20" s="1"/>
  <c r="AA2036" i="20"/>
  <c r="N2036" i="20"/>
  <c r="M2036" i="20"/>
  <c r="AF2036" i="20" s="1"/>
  <c r="AA2035" i="20"/>
  <c r="N2035" i="20"/>
  <c r="M2035" i="20"/>
  <c r="AF2035" i="20" s="1"/>
  <c r="AA2034" i="20"/>
  <c r="N2034" i="20"/>
  <c r="M2034" i="20"/>
  <c r="AF2034" i="20" s="1"/>
  <c r="AA2033" i="20"/>
  <c r="N2033" i="20"/>
  <c r="M2033" i="20"/>
  <c r="AF2033" i="20" s="1"/>
  <c r="AA2032" i="20"/>
  <c r="N2032" i="20"/>
  <c r="M2032" i="20"/>
  <c r="AF2032" i="20" s="1"/>
  <c r="AA2031" i="20"/>
  <c r="N2031" i="20"/>
  <c r="M2031" i="20"/>
  <c r="AF2031" i="20" s="1"/>
  <c r="AA2030" i="20"/>
  <c r="N2030" i="20"/>
  <c r="M2030" i="20"/>
  <c r="AF2030" i="20" s="1"/>
  <c r="AA2029" i="20"/>
  <c r="N2029" i="20"/>
  <c r="M2029" i="20"/>
  <c r="AF2029" i="20" s="1"/>
  <c r="AA2028" i="20"/>
  <c r="N2028" i="20"/>
  <c r="M2028" i="20"/>
  <c r="AF2028" i="20" s="1"/>
  <c r="AA2027" i="20"/>
  <c r="N2027" i="20"/>
  <c r="M2027" i="20"/>
  <c r="AF2027" i="20" s="1"/>
  <c r="AA2026" i="20"/>
  <c r="N2026" i="20"/>
  <c r="M2026" i="20"/>
  <c r="AF2026" i="20" s="1"/>
  <c r="AA2025" i="20"/>
  <c r="N2025" i="20"/>
  <c r="M2025" i="20"/>
  <c r="AF2025" i="20" s="1"/>
  <c r="AA2024" i="20"/>
  <c r="N2024" i="20"/>
  <c r="M2024" i="20"/>
  <c r="AF2024" i="20" s="1"/>
  <c r="AA2023" i="20"/>
  <c r="N2023" i="20"/>
  <c r="M2023" i="20"/>
  <c r="AF2023" i="20" s="1"/>
  <c r="AA2022" i="20"/>
  <c r="N2022" i="20"/>
  <c r="M2022" i="20"/>
  <c r="AF2022" i="20" s="1"/>
  <c r="AA2021" i="20"/>
  <c r="N2021" i="20"/>
  <c r="M2021" i="20"/>
  <c r="AF2021" i="20" s="1"/>
  <c r="AA2020" i="20"/>
  <c r="N2020" i="20"/>
  <c r="M2020" i="20"/>
  <c r="AF2020" i="20" s="1"/>
  <c r="AA2019" i="20"/>
  <c r="N2019" i="20"/>
  <c r="M2019" i="20"/>
  <c r="AF2019" i="20" s="1"/>
  <c r="AA2018" i="20"/>
  <c r="N2018" i="20"/>
  <c r="M2018" i="20"/>
  <c r="AF2018" i="20" s="1"/>
  <c r="AA2017" i="20"/>
  <c r="N2017" i="20"/>
  <c r="M2017" i="20"/>
  <c r="AF2017" i="20" s="1"/>
  <c r="AA2016" i="20"/>
  <c r="N2016" i="20"/>
  <c r="M2016" i="20"/>
  <c r="AF2016" i="20" s="1"/>
  <c r="AA2015" i="20"/>
  <c r="N2015" i="20"/>
  <c r="M2015" i="20"/>
  <c r="AF2015" i="20" s="1"/>
  <c r="AA2014" i="20"/>
  <c r="N2014" i="20"/>
  <c r="M2014" i="20"/>
  <c r="AF2014" i="20" s="1"/>
  <c r="AA2013" i="20"/>
  <c r="N2013" i="20"/>
  <c r="M2013" i="20"/>
  <c r="AF2013" i="20" s="1"/>
  <c r="AA2012" i="20"/>
  <c r="N2012" i="20"/>
  <c r="M2012" i="20"/>
  <c r="AF2012" i="20" s="1"/>
  <c r="AA2011" i="20"/>
  <c r="N2011" i="20"/>
  <c r="M2011" i="20"/>
  <c r="AF2011" i="20" s="1"/>
  <c r="AA2010" i="20"/>
  <c r="N2010" i="20"/>
  <c r="M2010" i="20"/>
  <c r="AF2010" i="20" s="1"/>
  <c r="AA2009" i="20"/>
  <c r="N2009" i="20"/>
  <c r="M2009" i="20"/>
  <c r="AF2009" i="20" s="1"/>
  <c r="AA2008" i="20"/>
  <c r="N2008" i="20"/>
  <c r="M2008" i="20"/>
  <c r="AF2008" i="20" s="1"/>
  <c r="AA2007" i="20"/>
  <c r="N2007" i="20"/>
  <c r="M2007" i="20"/>
  <c r="AF2007" i="20" s="1"/>
  <c r="AA2006" i="20"/>
  <c r="N2006" i="20"/>
  <c r="M2006" i="20"/>
  <c r="AF2006" i="20" s="1"/>
  <c r="AA2005" i="20"/>
  <c r="N2005" i="20"/>
  <c r="M2005" i="20"/>
  <c r="AF2005" i="20" s="1"/>
  <c r="AA2004" i="20"/>
  <c r="N2004" i="20"/>
  <c r="M2004" i="20"/>
  <c r="AF2004" i="20" s="1"/>
  <c r="AA2003" i="20"/>
  <c r="N2003" i="20"/>
  <c r="M2003" i="20"/>
  <c r="AF2003" i="20" s="1"/>
  <c r="AA2002" i="20"/>
  <c r="N2002" i="20"/>
  <c r="M2002" i="20"/>
  <c r="AF2002" i="20" s="1"/>
  <c r="AA2001" i="20"/>
  <c r="N2001" i="20"/>
  <c r="M2001" i="20"/>
  <c r="AF2001" i="20" s="1"/>
  <c r="AA2000" i="20"/>
  <c r="N2000" i="20"/>
  <c r="M2000" i="20"/>
  <c r="AF2000" i="20" s="1"/>
  <c r="AA1999" i="20"/>
  <c r="N1999" i="20"/>
  <c r="M1999" i="20"/>
  <c r="AF1999" i="20" s="1"/>
  <c r="AA1998" i="20"/>
  <c r="N1998" i="20"/>
  <c r="M1998" i="20"/>
  <c r="AF1998" i="20" s="1"/>
  <c r="AA1997" i="20"/>
  <c r="N1997" i="20"/>
  <c r="M1997" i="20"/>
  <c r="AF1997" i="20" s="1"/>
  <c r="AA1996" i="20"/>
  <c r="N1996" i="20"/>
  <c r="M1996" i="20"/>
  <c r="AF1996" i="20" s="1"/>
  <c r="AA1995" i="20"/>
  <c r="N1995" i="20"/>
  <c r="M1995" i="20"/>
  <c r="AF1995" i="20" s="1"/>
  <c r="AA1994" i="20"/>
  <c r="N1994" i="20"/>
  <c r="M1994" i="20"/>
  <c r="AF1994" i="20" s="1"/>
  <c r="AA1993" i="20"/>
  <c r="N1993" i="20"/>
  <c r="M1993" i="20"/>
  <c r="AF1993" i="20" s="1"/>
  <c r="AA1992" i="20"/>
  <c r="N1992" i="20"/>
  <c r="M1992" i="20"/>
  <c r="AF1992" i="20" s="1"/>
  <c r="AA1991" i="20"/>
  <c r="N1991" i="20"/>
  <c r="M1991" i="20"/>
  <c r="AF1991" i="20" s="1"/>
  <c r="AA1990" i="20"/>
  <c r="N1990" i="20"/>
  <c r="M1990" i="20"/>
  <c r="AF1990" i="20" s="1"/>
  <c r="AA1989" i="20"/>
  <c r="N1989" i="20"/>
  <c r="M1989" i="20"/>
  <c r="AF1989" i="20" s="1"/>
  <c r="AA1988" i="20"/>
  <c r="N1988" i="20"/>
  <c r="M1988" i="20"/>
  <c r="AF1988" i="20" s="1"/>
  <c r="AA1987" i="20"/>
  <c r="N1987" i="20"/>
  <c r="M1987" i="20"/>
  <c r="AF1987" i="20" s="1"/>
  <c r="AA1986" i="20"/>
  <c r="N1986" i="20"/>
  <c r="M1986" i="20"/>
  <c r="AF1986" i="20" s="1"/>
  <c r="AA1985" i="20"/>
  <c r="N1985" i="20"/>
  <c r="M1985" i="20"/>
  <c r="AF1985" i="20" s="1"/>
  <c r="AA1984" i="20"/>
  <c r="N1984" i="20"/>
  <c r="M1984" i="20"/>
  <c r="AF1984" i="20" s="1"/>
  <c r="AA1983" i="20"/>
  <c r="N1983" i="20"/>
  <c r="M1983" i="20"/>
  <c r="AF1983" i="20" s="1"/>
  <c r="AA1982" i="20"/>
  <c r="N1982" i="20"/>
  <c r="M1982" i="20"/>
  <c r="AF1982" i="20" s="1"/>
  <c r="AA1981" i="20"/>
  <c r="N1981" i="20"/>
  <c r="M1981" i="20"/>
  <c r="AF1981" i="20" s="1"/>
  <c r="AA1980" i="20"/>
  <c r="N1980" i="20"/>
  <c r="M1980" i="20"/>
  <c r="AF1980" i="20" s="1"/>
  <c r="AA1979" i="20"/>
  <c r="N1979" i="20"/>
  <c r="M1979" i="20"/>
  <c r="AF1979" i="20" s="1"/>
  <c r="AA1978" i="20"/>
  <c r="N1978" i="20"/>
  <c r="M1978" i="20"/>
  <c r="AF1978" i="20" s="1"/>
  <c r="AA1977" i="20"/>
  <c r="N1977" i="20"/>
  <c r="M1977" i="20"/>
  <c r="AF1977" i="20" s="1"/>
  <c r="AA1976" i="20"/>
  <c r="N1976" i="20"/>
  <c r="M1976" i="20"/>
  <c r="AF1976" i="20" s="1"/>
  <c r="AA1975" i="20"/>
  <c r="N1975" i="20"/>
  <c r="M1975" i="20"/>
  <c r="AF1975" i="20" s="1"/>
  <c r="AA1974" i="20"/>
  <c r="N1974" i="20"/>
  <c r="M1974" i="20"/>
  <c r="AF1974" i="20" s="1"/>
  <c r="AA1973" i="20"/>
  <c r="N1973" i="20"/>
  <c r="M1973" i="20"/>
  <c r="AF1973" i="20" s="1"/>
  <c r="AA1972" i="20"/>
  <c r="N1972" i="20"/>
  <c r="M1972" i="20"/>
  <c r="AF1972" i="20" s="1"/>
  <c r="AA1971" i="20"/>
  <c r="N1971" i="20"/>
  <c r="M1971" i="20"/>
  <c r="AF1971" i="20" s="1"/>
  <c r="AA1970" i="20"/>
  <c r="N1970" i="20"/>
  <c r="M1970" i="20"/>
  <c r="AF1970" i="20" s="1"/>
  <c r="AA1969" i="20"/>
  <c r="N1969" i="20"/>
  <c r="M1969" i="20"/>
  <c r="AF1969" i="20" s="1"/>
  <c r="AA1968" i="20"/>
  <c r="N1968" i="20"/>
  <c r="M1968" i="20"/>
  <c r="AF1968" i="20" s="1"/>
  <c r="AA1967" i="20"/>
  <c r="N1967" i="20"/>
  <c r="M1967" i="20"/>
  <c r="AF1967" i="20" s="1"/>
  <c r="AA1966" i="20"/>
  <c r="N1966" i="20"/>
  <c r="M1966" i="20"/>
  <c r="AF1966" i="20" s="1"/>
  <c r="AA1965" i="20"/>
  <c r="N1965" i="20"/>
  <c r="M1965" i="20"/>
  <c r="AF1965" i="20" s="1"/>
  <c r="AA1964" i="20"/>
  <c r="N1964" i="20"/>
  <c r="M1964" i="20"/>
  <c r="AF1964" i="20" s="1"/>
  <c r="AA1963" i="20"/>
  <c r="N1963" i="20"/>
  <c r="M1963" i="20"/>
  <c r="AF1963" i="20" s="1"/>
  <c r="AA1962" i="20"/>
  <c r="N1962" i="20"/>
  <c r="M1962" i="20"/>
  <c r="AF1962" i="20" s="1"/>
  <c r="AA1961" i="20"/>
  <c r="N1961" i="20"/>
  <c r="M1961" i="20"/>
  <c r="AF1961" i="20" s="1"/>
  <c r="AA1960" i="20"/>
  <c r="N1960" i="20"/>
  <c r="M1960" i="20"/>
  <c r="AF1960" i="20" s="1"/>
  <c r="AA1959" i="20"/>
  <c r="N1959" i="20"/>
  <c r="M1959" i="20"/>
  <c r="AF1959" i="20" s="1"/>
  <c r="AA1958" i="20"/>
  <c r="N1958" i="20"/>
  <c r="M1958" i="20"/>
  <c r="AF1958" i="20" s="1"/>
  <c r="AA1957" i="20"/>
  <c r="N1957" i="20"/>
  <c r="M1957" i="20"/>
  <c r="AF1957" i="20" s="1"/>
  <c r="AA1956" i="20"/>
  <c r="N1956" i="20"/>
  <c r="M1956" i="20"/>
  <c r="AF1956" i="20" s="1"/>
  <c r="AA1955" i="20"/>
  <c r="N1955" i="20"/>
  <c r="M1955" i="20"/>
  <c r="AF1955" i="20" s="1"/>
  <c r="AA1954" i="20"/>
  <c r="N1954" i="20"/>
  <c r="M1954" i="20"/>
  <c r="AF1954" i="20" s="1"/>
  <c r="AA1953" i="20"/>
  <c r="N1953" i="20"/>
  <c r="M1953" i="20"/>
  <c r="AF1953" i="20" s="1"/>
  <c r="AA1952" i="20"/>
  <c r="N1952" i="20"/>
  <c r="M1952" i="20"/>
  <c r="AF1952" i="20" s="1"/>
  <c r="AA1951" i="20"/>
  <c r="N1951" i="20"/>
  <c r="M1951" i="20"/>
  <c r="AF1951" i="20" s="1"/>
  <c r="AA1950" i="20"/>
  <c r="N1950" i="20"/>
  <c r="M1950" i="20"/>
  <c r="AF1950" i="20" s="1"/>
  <c r="AA1949" i="20"/>
  <c r="N1949" i="20"/>
  <c r="M1949" i="20"/>
  <c r="AF1949" i="20" s="1"/>
  <c r="AA1948" i="20"/>
  <c r="N1948" i="20"/>
  <c r="M1948" i="20"/>
  <c r="AF1948" i="20" s="1"/>
  <c r="AA1947" i="20"/>
  <c r="N1947" i="20"/>
  <c r="M1947" i="20"/>
  <c r="AF1947" i="20" s="1"/>
  <c r="AA1946" i="20"/>
  <c r="N1946" i="20"/>
  <c r="M1946" i="20"/>
  <c r="AF1946" i="20" s="1"/>
  <c r="AA1945" i="20"/>
  <c r="N1945" i="20"/>
  <c r="M1945" i="20"/>
  <c r="AF1945" i="20" s="1"/>
  <c r="AA1944" i="20"/>
  <c r="N1944" i="20"/>
  <c r="M1944" i="20"/>
  <c r="AF1944" i="20" s="1"/>
  <c r="AA1943" i="20"/>
  <c r="N1943" i="20"/>
  <c r="M1943" i="20"/>
  <c r="AF1943" i="20" s="1"/>
  <c r="AA1942" i="20"/>
  <c r="N1942" i="20"/>
  <c r="M1942" i="20"/>
  <c r="AF1942" i="20" s="1"/>
  <c r="AA1941" i="20"/>
  <c r="N1941" i="20"/>
  <c r="M1941" i="20"/>
  <c r="AF1941" i="20" s="1"/>
  <c r="AA1940" i="20"/>
  <c r="N1940" i="20"/>
  <c r="M1940" i="20"/>
  <c r="AF1940" i="20" s="1"/>
  <c r="AA1939" i="20"/>
  <c r="N1939" i="20"/>
  <c r="M1939" i="20"/>
  <c r="AF1939" i="20" s="1"/>
  <c r="AA1938" i="20"/>
  <c r="N1938" i="20"/>
  <c r="M1938" i="20"/>
  <c r="AF1938" i="20" s="1"/>
  <c r="AA1937" i="20"/>
  <c r="N1937" i="20"/>
  <c r="M1937" i="20"/>
  <c r="AF1937" i="20" s="1"/>
  <c r="AA1936" i="20"/>
  <c r="N1936" i="20"/>
  <c r="M1936" i="20"/>
  <c r="AF1936" i="20" s="1"/>
  <c r="AA1935" i="20"/>
  <c r="N1935" i="20"/>
  <c r="M1935" i="20"/>
  <c r="AF1935" i="20" s="1"/>
  <c r="AA1934" i="20"/>
  <c r="N1934" i="20"/>
  <c r="M1934" i="20"/>
  <c r="AF1934" i="20" s="1"/>
  <c r="AA1933" i="20"/>
  <c r="N1933" i="20"/>
  <c r="M1933" i="20"/>
  <c r="AF1933" i="20" s="1"/>
  <c r="AA1932" i="20"/>
  <c r="N1932" i="20"/>
  <c r="M1932" i="20"/>
  <c r="AF1932" i="20" s="1"/>
  <c r="AA1931" i="20"/>
  <c r="N1931" i="20"/>
  <c r="M1931" i="20"/>
  <c r="AF1931" i="20" s="1"/>
  <c r="AA1930" i="20"/>
  <c r="N1930" i="20"/>
  <c r="M1930" i="20"/>
  <c r="AF1930" i="20" s="1"/>
  <c r="AA1929" i="20"/>
  <c r="N1929" i="20"/>
  <c r="M1929" i="20"/>
  <c r="AF1929" i="20" s="1"/>
  <c r="AA1928" i="20"/>
  <c r="N1928" i="20"/>
  <c r="M1928" i="20"/>
  <c r="AF1928" i="20" s="1"/>
  <c r="AA1927" i="20"/>
  <c r="N1927" i="20"/>
  <c r="M1927" i="20"/>
  <c r="AF1927" i="20" s="1"/>
  <c r="AA1926" i="20"/>
  <c r="N1926" i="20"/>
  <c r="M1926" i="20"/>
  <c r="AF1926" i="20" s="1"/>
  <c r="AA1925" i="20"/>
  <c r="N1925" i="20"/>
  <c r="M1925" i="20"/>
  <c r="AF1925" i="20" s="1"/>
  <c r="AA1924" i="20"/>
  <c r="N1924" i="20"/>
  <c r="M1924" i="20"/>
  <c r="AF1924" i="20" s="1"/>
  <c r="AA1923" i="20"/>
  <c r="N1923" i="20"/>
  <c r="M1923" i="20"/>
  <c r="AF1923" i="20" s="1"/>
  <c r="AA1922" i="20"/>
  <c r="N1922" i="20"/>
  <c r="M1922" i="20"/>
  <c r="AF1922" i="20" s="1"/>
  <c r="AA1921" i="20"/>
  <c r="N1921" i="20"/>
  <c r="M1921" i="20"/>
  <c r="AF1921" i="20" s="1"/>
  <c r="AA1920" i="20"/>
  <c r="N1920" i="20"/>
  <c r="M1920" i="20"/>
  <c r="AF1920" i="20" s="1"/>
  <c r="AA1919" i="20"/>
  <c r="N1919" i="20"/>
  <c r="M1919" i="20"/>
  <c r="AF1919" i="20" s="1"/>
  <c r="AA1918" i="20"/>
  <c r="N1918" i="20"/>
  <c r="M1918" i="20"/>
  <c r="AF1918" i="20" s="1"/>
  <c r="AA1917" i="20"/>
  <c r="N1917" i="20"/>
  <c r="M1917" i="20"/>
  <c r="AF1917" i="20" s="1"/>
  <c r="AA1916" i="20"/>
  <c r="N1916" i="20"/>
  <c r="M1916" i="20"/>
  <c r="AF1916" i="20" s="1"/>
  <c r="AA1915" i="20"/>
  <c r="N1915" i="20"/>
  <c r="M1915" i="20"/>
  <c r="AF1915" i="20" s="1"/>
  <c r="AA1914" i="20"/>
  <c r="N1914" i="20"/>
  <c r="M1914" i="20"/>
  <c r="AF1914" i="20" s="1"/>
  <c r="AA1913" i="20"/>
  <c r="N1913" i="20"/>
  <c r="M1913" i="20"/>
  <c r="AF1913" i="20" s="1"/>
  <c r="AA1912" i="20"/>
  <c r="N1912" i="20"/>
  <c r="M1912" i="20"/>
  <c r="AF1912" i="20" s="1"/>
  <c r="AA1911" i="20"/>
  <c r="N1911" i="20"/>
  <c r="M1911" i="20"/>
  <c r="AF1911" i="20" s="1"/>
  <c r="AA1910" i="20"/>
  <c r="N1910" i="20"/>
  <c r="M1910" i="20"/>
  <c r="AF1910" i="20" s="1"/>
  <c r="AA1909" i="20"/>
  <c r="N1909" i="20"/>
  <c r="M1909" i="20"/>
  <c r="AF1909" i="20" s="1"/>
  <c r="AA1908" i="20"/>
  <c r="N1908" i="20"/>
  <c r="M1908" i="20"/>
  <c r="AF1908" i="20" s="1"/>
  <c r="AA1907" i="20"/>
  <c r="N1907" i="20"/>
  <c r="M1907" i="20"/>
  <c r="AF1907" i="20" s="1"/>
  <c r="AA1906" i="20"/>
  <c r="N1906" i="20"/>
  <c r="M1906" i="20"/>
  <c r="AF1906" i="20" s="1"/>
  <c r="AA1905" i="20"/>
  <c r="N1905" i="20"/>
  <c r="M1905" i="20"/>
  <c r="AF1905" i="20" s="1"/>
  <c r="AA1904" i="20"/>
  <c r="N1904" i="20"/>
  <c r="M1904" i="20"/>
  <c r="AF1904" i="20" s="1"/>
  <c r="AA1903" i="20"/>
  <c r="N1903" i="20"/>
  <c r="M1903" i="20"/>
  <c r="AF1903" i="20" s="1"/>
  <c r="AA1902" i="20"/>
  <c r="N1902" i="20"/>
  <c r="M1902" i="20"/>
  <c r="AF1902" i="20" s="1"/>
  <c r="AA1901" i="20"/>
  <c r="N1901" i="20"/>
  <c r="M1901" i="20"/>
  <c r="AF1901" i="20" s="1"/>
  <c r="AA1900" i="20"/>
  <c r="N1900" i="20"/>
  <c r="M1900" i="20"/>
  <c r="AF1900" i="20" s="1"/>
  <c r="AA1899" i="20"/>
  <c r="N1899" i="20"/>
  <c r="M1899" i="20"/>
  <c r="AF1899" i="20" s="1"/>
  <c r="AA1898" i="20"/>
  <c r="N1898" i="20"/>
  <c r="M1898" i="20"/>
  <c r="AF1898" i="20" s="1"/>
  <c r="AA1897" i="20"/>
  <c r="N1897" i="20"/>
  <c r="M1897" i="20"/>
  <c r="AF1897" i="20" s="1"/>
  <c r="AA1896" i="20"/>
  <c r="N1896" i="20"/>
  <c r="M1896" i="20"/>
  <c r="AF1896" i="20" s="1"/>
  <c r="AA1895" i="20"/>
  <c r="N1895" i="20"/>
  <c r="M1895" i="20"/>
  <c r="AF1895" i="20" s="1"/>
  <c r="AA1894" i="20"/>
  <c r="N1894" i="20"/>
  <c r="M1894" i="20"/>
  <c r="AF1894" i="20" s="1"/>
  <c r="AA1893" i="20"/>
  <c r="N1893" i="20"/>
  <c r="M1893" i="20"/>
  <c r="AF1893" i="20" s="1"/>
  <c r="AA1892" i="20"/>
  <c r="N1892" i="20"/>
  <c r="M1892" i="20"/>
  <c r="AF1892" i="20" s="1"/>
  <c r="AA1891" i="20"/>
  <c r="N1891" i="20"/>
  <c r="M1891" i="20"/>
  <c r="AF1891" i="20" s="1"/>
  <c r="AA1890" i="20"/>
  <c r="N1890" i="20"/>
  <c r="M1890" i="20"/>
  <c r="AF1890" i="20" s="1"/>
  <c r="AA1889" i="20"/>
  <c r="N1889" i="20"/>
  <c r="M1889" i="20"/>
  <c r="AF1889" i="20" s="1"/>
  <c r="AA1888" i="20"/>
  <c r="N1888" i="20"/>
  <c r="M1888" i="20"/>
  <c r="AF1888" i="20" s="1"/>
  <c r="AA1887" i="20"/>
  <c r="N1887" i="20"/>
  <c r="M1887" i="20"/>
  <c r="AF1887" i="20" s="1"/>
  <c r="AA1886" i="20"/>
  <c r="N1886" i="20"/>
  <c r="M1886" i="20"/>
  <c r="AF1886" i="20" s="1"/>
  <c r="AA1885" i="20"/>
  <c r="N1885" i="20"/>
  <c r="M1885" i="20"/>
  <c r="AF1885" i="20" s="1"/>
  <c r="AA1884" i="20"/>
  <c r="N1884" i="20"/>
  <c r="M1884" i="20"/>
  <c r="AF1884" i="20" s="1"/>
  <c r="AA1883" i="20"/>
  <c r="N1883" i="20"/>
  <c r="M1883" i="20"/>
  <c r="AF1883" i="20" s="1"/>
  <c r="AA1882" i="20"/>
  <c r="N1882" i="20"/>
  <c r="M1882" i="20"/>
  <c r="AF1882" i="20" s="1"/>
  <c r="AA1881" i="20"/>
  <c r="N1881" i="20"/>
  <c r="M1881" i="20"/>
  <c r="AF1881" i="20" s="1"/>
  <c r="AA1880" i="20"/>
  <c r="N1880" i="20"/>
  <c r="M1880" i="20"/>
  <c r="AF1880" i="20" s="1"/>
  <c r="AA1879" i="20"/>
  <c r="N1879" i="20"/>
  <c r="M1879" i="20"/>
  <c r="AF1879" i="20" s="1"/>
  <c r="AA1878" i="20"/>
  <c r="N1878" i="20"/>
  <c r="M1878" i="20"/>
  <c r="AF1878" i="20" s="1"/>
  <c r="AA1877" i="20"/>
  <c r="N1877" i="20"/>
  <c r="M1877" i="20"/>
  <c r="AF1877" i="20" s="1"/>
  <c r="AA1876" i="20"/>
  <c r="N1876" i="20"/>
  <c r="M1876" i="20"/>
  <c r="AF1876" i="20" s="1"/>
  <c r="AA1875" i="20"/>
  <c r="N1875" i="20"/>
  <c r="M1875" i="20"/>
  <c r="AF1875" i="20" s="1"/>
  <c r="AA1874" i="20"/>
  <c r="N1874" i="20"/>
  <c r="M1874" i="20"/>
  <c r="AF1874" i="20" s="1"/>
  <c r="AA1873" i="20"/>
  <c r="N1873" i="20"/>
  <c r="M1873" i="20"/>
  <c r="AF1873" i="20" s="1"/>
  <c r="AA1872" i="20"/>
  <c r="N1872" i="20"/>
  <c r="M1872" i="20"/>
  <c r="AF1872" i="20" s="1"/>
  <c r="AA1871" i="20"/>
  <c r="N1871" i="20"/>
  <c r="M1871" i="20"/>
  <c r="AF1871" i="20" s="1"/>
  <c r="AA1870" i="20"/>
  <c r="N1870" i="20"/>
  <c r="M1870" i="20"/>
  <c r="AF1870" i="20" s="1"/>
  <c r="AA1869" i="20"/>
  <c r="N1869" i="20"/>
  <c r="M1869" i="20"/>
  <c r="AF1869" i="20" s="1"/>
  <c r="AA1868" i="20"/>
  <c r="N1868" i="20"/>
  <c r="M1868" i="20"/>
  <c r="AF1868" i="20" s="1"/>
  <c r="AA1867" i="20"/>
  <c r="N1867" i="20"/>
  <c r="M1867" i="20"/>
  <c r="AF1867" i="20" s="1"/>
  <c r="AA1866" i="20"/>
  <c r="N1866" i="20"/>
  <c r="M1866" i="20"/>
  <c r="AF1866" i="20" s="1"/>
  <c r="AA1865" i="20"/>
  <c r="N1865" i="20"/>
  <c r="M1865" i="20"/>
  <c r="AF1865" i="20" s="1"/>
  <c r="AA1864" i="20"/>
  <c r="N1864" i="20"/>
  <c r="M1864" i="20"/>
  <c r="AF1864" i="20" s="1"/>
  <c r="AA1863" i="20"/>
  <c r="N1863" i="20"/>
  <c r="M1863" i="20"/>
  <c r="AF1863" i="20" s="1"/>
  <c r="AA1862" i="20"/>
  <c r="N1862" i="20"/>
  <c r="M1862" i="20"/>
  <c r="AF1862" i="20" s="1"/>
  <c r="AA1861" i="20"/>
  <c r="N1861" i="20"/>
  <c r="M1861" i="20"/>
  <c r="AF1861" i="20" s="1"/>
  <c r="AA1860" i="20"/>
  <c r="N1860" i="20"/>
  <c r="M1860" i="20"/>
  <c r="AF1860" i="20" s="1"/>
  <c r="AA1859" i="20"/>
  <c r="N1859" i="20"/>
  <c r="M1859" i="20"/>
  <c r="AF1859" i="20" s="1"/>
  <c r="AA1858" i="20"/>
  <c r="N1858" i="20"/>
  <c r="M1858" i="20"/>
  <c r="AF1858" i="20" s="1"/>
  <c r="AA1857" i="20"/>
  <c r="N1857" i="20"/>
  <c r="M1857" i="20"/>
  <c r="AF1857" i="20" s="1"/>
  <c r="AA1856" i="20"/>
  <c r="N1856" i="20"/>
  <c r="M1856" i="20"/>
  <c r="AF1856" i="20" s="1"/>
  <c r="AA1855" i="20"/>
  <c r="N1855" i="20"/>
  <c r="M1855" i="20"/>
  <c r="AF1855" i="20" s="1"/>
  <c r="AA1854" i="20"/>
  <c r="N1854" i="20"/>
  <c r="M1854" i="20"/>
  <c r="AF1854" i="20" s="1"/>
  <c r="AA1853" i="20"/>
  <c r="N1853" i="20"/>
  <c r="M1853" i="20"/>
  <c r="AF1853" i="20" s="1"/>
  <c r="AA1852" i="20"/>
  <c r="N1852" i="20"/>
  <c r="M1852" i="20"/>
  <c r="AF1852" i="20" s="1"/>
  <c r="AA1851" i="20"/>
  <c r="N1851" i="20"/>
  <c r="M1851" i="20"/>
  <c r="AF1851" i="20" s="1"/>
  <c r="AA1850" i="20"/>
  <c r="N1850" i="20"/>
  <c r="M1850" i="20"/>
  <c r="AF1850" i="20" s="1"/>
  <c r="AA1849" i="20"/>
  <c r="N1849" i="20"/>
  <c r="M1849" i="20"/>
  <c r="AF1849" i="20" s="1"/>
  <c r="AA1848" i="20"/>
  <c r="N1848" i="20"/>
  <c r="M1848" i="20"/>
  <c r="AF1848" i="20" s="1"/>
  <c r="AA1847" i="20"/>
  <c r="N1847" i="20"/>
  <c r="M1847" i="20"/>
  <c r="AF1847" i="20" s="1"/>
  <c r="AA1846" i="20"/>
  <c r="N1846" i="20"/>
  <c r="M1846" i="20"/>
  <c r="AF1846" i="20" s="1"/>
  <c r="AA1845" i="20"/>
  <c r="N1845" i="20"/>
  <c r="M1845" i="20"/>
  <c r="AF1845" i="20" s="1"/>
  <c r="AA1844" i="20"/>
  <c r="N1844" i="20"/>
  <c r="M1844" i="20"/>
  <c r="AF1844" i="20" s="1"/>
  <c r="AA1843" i="20"/>
  <c r="N1843" i="20"/>
  <c r="M1843" i="20"/>
  <c r="AF1843" i="20" s="1"/>
  <c r="AA1842" i="20"/>
  <c r="N1842" i="20"/>
  <c r="M1842" i="20"/>
  <c r="AF1842" i="20" s="1"/>
  <c r="AA1841" i="20"/>
  <c r="N1841" i="20"/>
  <c r="M1841" i="20"/>
  <c r="AF1841" i="20" s="1"/>
  <c r="AA1840" i="20"/>
  <c r="N1840" i="20"/>
  <c r="M1840" i="20"/>
  <c r="AF1840" i="20" s="1"/>
  <c r="AA1839" i="20"/>
  <c r="N1839" i="20"/>
  <c r="M1839" i="20"/>
  <c r="AF1839" i="20" s="1"/>
  <c r="AA1838" i="20"/>
  <c r="N1838" i="20"/>
  <c r="M1838" i="20"/>
  <c r="AF1838" i="20" s="1"/>
  <c r="AA1837" i="20"/>
  <c r="N1837" i="20"/>
  <c r="M1837" i="20"/>
  <c r="AF1837" i="20" s="1"/>
  <c r="AA1836" i="20"/>
  <c r="N1836" i="20"/>
  <c r="M1836" i="20"/>
  <c r="AF1836" i="20" s="1"/>
  <c r="AA1835" i="20"/>
  <c r="N1835" i="20"/>
  <c r="M1835" i="20"/>
  <c r="AF1835" i="20" s="1"/>
  <c r="AA1834" i="20"/>
  <c r="N1834" i="20"/>
  <c r="M1834" i="20"/>
  <c r="AF1834" i="20" s="1"/>
  <c r="AA1833" i="20"/>
  <c r="N1833" i="20"/>
  <c r="M1833" i="20"/>
  <c r="AF1833" i="20" s="1"/>
  <c r="AA1832" i="20"/>
  <c r="N1832" i="20"/>
  <c r="M1832" i="20"/>
  <c r="AF1832" i="20" s="1"/>
  <c r="AA1831" i="20"/>
  <c r="N1831" i="20"/>
  <c r="M1831" i="20"/>
  <c r="AF1831" i="20" s="1"/>
  <c r="AA1830" i="20"/>
  <c r="N1830" i="20"/>
  <c r="M1830" i="20"/>
  <c r="AF1830" i="20" s="1"/>
  <c r="AA1829" i="20"/>
  <c r="N1829" i="20"/>
  <c r="M1829" i="20"/>
  <c r="AF1829" i="20" s="1"/>
  <c r="AA1828" i="20"/>
  <c r="N1828" i="20"/>
  <c r="M1828" i="20"/>
  <c r="AF1828" i="20" s="1"/>
  <c r="AA1827" i="20"/>
  <c r="N1827" i="20"/>
  <c r="M1827" i="20"/>
  <c r="AF1827" i="20" s="1"/>
  <c r="AA1826" i="20"/>
  <c r="N1826" i="20"/>
  <c r="M1826" i="20"/>
  <c r="AF1826" i="20" s="1"/>
  <c r="AA1825" i="20"/>
  <c r="N1825" i="20"/>
  <c r="M1825" i="20"/>
  <c r="AF1825" i="20" s="1"/>
  <c r="AA1824" i="20"/>
  <c r="N1824" i="20"/>
  <c r="M1824" i="20"/>
  <c r="AF1824" i="20" s="1"/>
  <c r="AA1823" i="20"/>
  <c r="N1823" i="20"/>
  <c r="M1823" i="20"/>
  <c r="AF1823" i="20" s="1"/>
  <c r="AA1822" i="20"/>
  <c r="N1822" i="20"/>
  <c r="M1822" i="20"/>
  <c r="AF1822" i="20" s="1"/>
  <c r="AA1821" i="20"/>
  <c r="N1821" i="20"/>
  <c r="M1821" i="20"/>
  <c r="AF1821" i="20" s="1"/>
  <c r="AA1820" i="20"/>
  <c r="N1820" i="20"/>
  <c r="M1820" i="20"/>
  <c r="AF1820" i="20" s="1"/>
  <c r="AA1819" i="20"/>
  <c r="N1819" i="20"/>
  <c r="M1819" i="20"/>
  <c r="AF1819" i="20" s="1"/>
  <c r="AA1818" i="20"/>
  <c r="N1818" i="20"/>
  <c r="M1818" i="20"/>
  <c r="AF1818" i="20" s="1"/>
  <c r="AA1817" i="20"/>
  <c r="N1817" i="20"/>
  <c r="M1817" i="20"/>
  <c r="AF1817" i="20" s="1"/>
  <c r="AA1816" i="20"/>
  <c r="N1816" i="20"/>
  <c r="M1816" i="20"/>
  <c r="AF1816" i="20" s="1"/>
  <c r="AA1815" i="20"/>
  <c r="N1815" i="20"/>
  <c r="M1815" i="20"/>
  <c r="AF1815" i="20" s="1"/>
  <c r="AA1814" i="20"/>
  <c r="N1814" i="20"/>
  <c r="M1814" i="20"/>
  <c r="AF1814" i="20" s="1"/>
  <c r="AA1813" i="20"/>
  <c r="N1813" i="20"/>
  <c r="M1813" i="20"/>
  <c r="AF1813" i="20" s="1"/>
  <c r="AA1812" i="20"/>
  <c r="N1812" i="20"/>
  <c r="M1812" i="20"/>
  <c r="AF1812" i="20" s="1"/>
  <c r="AA1811" i="20"/>
  <c r="N1811" i="20"/>
  <c r="M1811" i="20"/>
  <c r="AF1811" i="20" s="1"/>
  <c r="AA1810" i="20"/>
  <c r="N1810" i="20"/>
  <c r="M1810" i="20"/>
  <c r="AF1810" i="20" s="1"/>
  <c r="AA1809" i="20"/>
  <c r="N1809" i="20"/>
  <c r="M1809" i="20"/>
  <c r="AF1809" i="20" s="1"/>
  <c r="AA1808" i="20"/>
  <c r="N1808" i="20"/>
  <c r="M1808" i="20"/>
  <c r="AF1808" i="20" s="1"/>
  <c r="AA1807" i="20"/>
  <c r="N1807" i="20"/>
  <c r="M1807" i="20"/>
  <c r="AF1807" i="20" s="1"/>
  <c r="AA1806" i="20"/>
  <c r="N1806" i="20"/>
  <c r="M1806" i="20"/>
  <c r="AF1806" i="20" s="1"/>
  <c r="AA1805" i="20"/>
  <c r="N1805" i="20"/>
  <c r="M1805" i="20"/>
  <c r="AF1805" i="20" s="1"/>
  <c r="AA1804" i="20"/>
  <c r="N1804" i="20"/>
  <c r="M1804" i="20"/>
  <c r="AF1804" i="20" s="1"/>
  <c r="AA1803" i="20"/>
  <c r="N1803" i="20"/>
  <c r="M1803" i="20"/>
  <c r="AF1803" i="20" s="1"/>
  <c r="AA1802" i="20"/>
  <c r="N1802" i="20"/>
  <c r="M1802" i="20"/>
  <c r="AF1802" i="20" s="1"/>
  <c r="AA1801" i="20"/>
  <c r="N1801" i="20"/>
  <c r="M1801" i="20"/>
  <c r="AF1801" i="20" s="1"/>
  <c r="AA1800" i="20"/>
  <c r="N1800" i="20"/>
  <c r="M1800" i="20"/>
  <c r="AF1800" i="20" s="1"/>
  <c r="AA1799" i="20"/>
  <c r="N1799" i="20"/>
  <c r="M1799" i="20"/>
  <c r="AF1799" i="20" s="1"/>
  <c r="AA1798" i="20"/>
  <c r="N1798" i="20"/>
  <c r="M1798" i="20"/>
  <c r="AF1798" i="20" s="1"/>
  <c r="AA1797" i="20"/>
  <c r="N1797" i="20"/>
  <c r="M1797" i="20"/>
  <c r="AF1797" i="20" s="1"/>
  <c r="AA1796" i="20"/>
  <c r="N1796" i="20"/>
  <c r="M1796" i="20"/>
  <c r="AF1796" i="20" s="1"/>
  <c r="AA1795" i="20"/>
  <c r="N1795" i="20"/>
  <c r="M1795" i="20"/>
  <c r="AF1795" i="20" s="1"/>
  <c r="AA1794" i="20"/>
  <c r="N1794" i="20"/>
  <c r="M1794" i="20"/>
  <c r="AF1794" i="20" s="1"/>
  <c r="AA1793" i="20"/>
  <c r="N1793" i="20"/>
  <c r="M1793" i="20"/>
  <c r="AF1793" i="20" s="1"/>
  <c r="AA1792" i="20"/>
  <c r="N1792" i="20"/>
  <c r="M1792" i="20"/>
  <c r="AF1792" i="20" s="1"/>
  <c r="AA1791" i="20"/>
  <c r="N1791" i="20"/>
  <c r="M1791" i="20"/>
  <c r="AF1791" i="20" s="1"/>
  <c r="AA1790" i="20"/>
  <c r="N1790" i="20"/>
  <c r="M1790" i="20"/>
  <c r="AF1790" i="20" s="1"/>
  <c r="AA1789" i="20"/>
  <c r="N1789" i="20"/>
  <c r="M1789" i="20"/>
  <c r="AF1789" i="20" s="1"/>
  <c r="AA1788" i="20"/>
  <c r="N1788" i="20"/>
  <c r="M1788" i="20"/>
  <c r="AF1788" i="20" s="1"/>
  <c r="AA1787" i="20"/>
  <c r="N1787" i="20"/>
  <c r="M1787" i="20"/>
  <c r="AF1787" i="20" s="1"/>
  <c r="AA1786" i="20"/>
  <c r="N1786" i="20"/>
  <c r="M1786" i="20"/>
  <c r="AF1786" i="20" s="1"/>
  <c r="AA1785" i="20"/>
  <c r="N1785" i="20"/>
  <c r="M1785" i="20"/>
  <c r="AF1785" i="20" s="1"/>
  <c r="AA1784" i="20"/>
  <c r="N1784" i="20"/>
  <c r="M1784" i="20"/>
  <c r="AF1784" i="20" s="1"/>
  <c r="AA1783" i="20"/>
  <c r="N1783" i="20"/>
  <c r="M1783" i="20"/>
  <c r="AF1783" i="20" s="1"/>
  <c r="AA1782" i="20"/>
  <c r="N1782" i="20"/>
  <c r="M1782" i="20"/>
  <c r="AF1782" i="20" s="1"/>
  <c r="AA1781" i="20"/>
  <c r="N1781" i="20"/>
  <c r="M1781" i="20"/>
  <c r="AF1781" i="20" s="1"/>
  <c r="AA1780" i="20"/>
  <c r="N1780" i="20"/>
  <c r="M1780" i="20"/>
  <c r="AF1780" i="20" s="1"/>
  <c r="AA1779" i="20"/>
  <c r="N1779" i="20"/>
  <c r="M1779" i="20"/>
  <c r="AF1779" i="20" s="1"/>
  <c r="AA1778" i="20"/>
  <c r="N1778" i="20"/>
  <c r="M1778" i="20"/>
  <c r="AF1778" i="20" s="1"/>
  <c r="AA1777" i="20"/>
  <c r="N1777" i="20"/>
  <c r="M1777" i="20"/>
  <c r="AF1777" i="20" s="1"/>
  <c r="AA1776" i="20"/>
  <c r="N1776" i="20"/>
  <c r="M1776" i="20"/>
  <c r="AF1776" i="20" s="1"/>
  <c r="AA1775" i="20"/>
  <c r="N1775" i="20"/>
  <c r="M1775" i="20"/>
  <c r="AF1775" i="20" s="1"/>
  <c r="AA1774" i="20"/>
  <c r="N1774" i="20"/>
  <c r="M1774" i="20"/>
  <c r="AF1774" i="20" s="1"/>
  <c r="AA1773" i="20"/>
  <c r="N1773" i="20"/>
  <c r="M1773" i="20"/>
  <c r="AF1773" i="20" s="1"/>
  <c r="AA1772" i="20"/>
  <c r="N1772" i="20"/>
  <c r="M1772" i="20"/>
  <c r="AF1772" i="20" s="1"/>
  <c r="AA1771" i="20"/>
  <c r="N1771" i="20"/>
  <c r="M1771" i="20"/>
  <c r="AF1771" i="20" s="1"/>
  <c r="AA1770" i="20"/>
  <c r="N1770" i="20"/>
  <c r="M1770" i="20"/>
  <c r="AF1770" i="20" s="1"/>
  <c r="AA1769" i="20"/>
  <c r="N1769" i="20"/>
  <c r="M1769" i="20"/>
  <c r="AF1769" i="20" s="1"/>
  <c r="AA1768" i="20"/>
  <c r="N1768" i="20"/>
  <c r="M1768" i="20"/>
  <c r="AF1768" i="20" s="1"/>
  <c r="AA1767" i="20"/>
  <c r="N1767" i="20"/>
  <c r="M1767" i="20"/>
  <c r="AF1767" i="20" s="1"/>
  <c r="AA1766" i="20"/>
  <c r="N1766" i="20"/>
  <c r="M1766" i="20"/>
  <c r="AF1766" i="20" s="1"/>
  <c r="AA1765" i="20"/>
  <c r="N1765" i="20"/>
  <c r="M1765" i="20"/>
  <c r="AF1765" i="20" s="1"/>
  <c r="AA1764" i="20"/>
  <c r="N1764" i="20"/>
  <c r="M1764" i="20"/>
  <c r="AF1764" i="20" s="1"/>
  <c r="AA1763" i="20"/>
  <c r="N1763" i="20"/>
  <c r="M1763" i="20"/>
  <c r="AF1763" i="20" s="1"/>
  <c r="AA1762" i="20"/>
  <c r="N1762" i="20"/>
  <c r="M1762" i="20"/>
  <c r="AF1762" i="20" s="1"/>
  <c r="AA1761" i="20"/>
  <c r="N1761" i="20"/>
  <c r="M1761" i="20"/>
  <c r="AF1761" i="20" s="1"/>
  <c r="AA1760" i="20"/>
  <c r="N1760" i="20"/>
  <c r="M1760" i="20"/>
  <c r="AF1760" i="20" s="1"/>
  <c r="AA1759" i="20"/>
  <c r="N1759" i="20"/>
  <c r="M1759" i="20"/>
  <c r="AF1759" i="20" s="1"/>
  <c r="AA1758" i="20"/>
  <c r="N1758" i="20"/>
  <c r="M1758" i="20"/>
  <c r="AF1758" i="20" s="1"/>
  <c r="AA1757" i="20"/>
  <c r="N1757" i="20"/>
  <c r="M1757" i="20"/>
  <c r="AF1757" i="20" s="1"/>
  <c r="AA1756" i="20"/>
  <c r="N1756" i="20"/>
  <c r="M1756" i="20"/>
  <c r="AF1756" i="20" s="1"/>
  <c r="AA1755" i="20"/>
  <c r="N1755" i="20"/>
  <c r="M1755" i="20"/>
  <c r="AF1755" i="20" s="1"/>
  <c r="AA1754" i="20"/>
  <c r="N1754" i="20"/>
  <c r="M1754" i="20"/>
  <c r="AF1754" i="20" s="1"/>
  <c r="AA1753" i="20"/>
  <c r="N1753" i="20"/>
  <c r="M1753" i="20"/>
  <c r="AF1753" i="20" s="1"/>
  <c r="AA1752" i="20"/>
  <c r="N1752" i="20"/>
  <c r="M1752" i="20"/>
  <c r="AF1752" i="20" s="1"/>
  <c r="AA1751" i="20"/>
  <c r="N1751" i="20"/>
  <c r="M1751" i="20"/>
  <c r="AF1751" i="20" s="1"/>
  <c r="AA1750" i="20"/>
  <c r="N1750" i="20"/>
  <c r="M1750" i="20"/>
  <c r="AF1750" i="20" s="1"/>
  <c r="AA1749" i="20"/>
  <c r="N1749" i="20"/>
  <c r="M1749" i="20"/>
  <c r="AF1749" i="20" s="1"/>
  <c r="AA1748" i="20"/>
  <c r="N1748" i="20"/>
  <c r="M1748" i="20"/>
  <c r="AF1748" i="20" s="1"/>
  <c r="AA1747" i="20"/>
  <c r="N1747" i="20"/>
  <c r="M1747" i="20"/>
  <c r="AF1747" i="20" s="1"/>
  <c r="AA1746" i="20"/>
  <c r="N1746" i="20"/>
  <c r="M1746" i="20"/>
  <c r="AF1746" i="20" s="1"/>
  <c r="AA1745" i="20"/>
  <c r="N1745" i="20"/>
  <c r="M1745" i="20"/>
  <c r="AF1745" i="20" s="1"/>
  <c r="AA1744" i="20"/>
  <c r="N1744" i="20"/>
  <c r="M1744" i="20"/>
  <c r="AF1744" i="20" s="1"/>
  <c r="AA1743" i="20"/>
  <c r="N1743" i="20"/>
  <c r="M1743" i="20"/>
  <c r="AF1743" i="20" s="1"/>
  <c r="AA1742" i="20"/>
  <c r="N1742" i="20"/>
  <c r="M1742" i="20"/>
  <c r="AF1742" i="20" s="1"/>
  <c r="AA1741" i="20"/>
  <c r="N1741" i="20"/>
  <c r="M1741" i="20"/>
  <c r="AF1741" i="20" s="1"/>
  <c r="AA1740" i="20"/>
  <c r="N1740" i="20"/>
  <c r="M1740" i="20"/>
  <c r="AF1740" i="20" s="1"/>
  <c r="AA1739" i="20"/>
  <c r="N1739" i="20"/>
  <c r="M1739" i="20"/>
  <c r="AF1739" i="20" s="1"/>
  <c r="AA1738" i="20"/>
  <c r="N1738" i="20"/>
  <c r="M1738" i="20"/>
  <c r="AF1738" i="20" s="1"/>
  <c r="AA1737" i="20"/>
  <c r="N1737" i="20"/>
  <c r="M1737" i="20"/>
  <c r="AF1737" i="20" s="1"/>
  <c r="AA1736" i="20"/>
  <c r="N1736" i="20"/>
  <c r="M1736" i="20"/>
  <c r="AF1736" i="20" s="1"/>
  <c r="AA1735" i="20"/>
  <c r="N1735" i="20"/>
  <c r="M1735" i="20"/>
  <c r="AF1735" i="20" s="1"/>
  <c r="AA1734" i="20"/>
  <c r="N1734" i="20"/>
  <c r="M1734" i="20"/>
  <c r="AF1734" i="20" s="1"/>
  <c r="AA1733" i="20"/>
  <c r="N1733" i="20"/>
  <c r="M1733" i="20"/>
  <c r="AF1733" i="20" s="1"/>
  <c r="AA1732" i="20"/>
  <c r="N1732" i="20"/>
  <c r="M1732" i="20"/>
  <c r="AF1732" i="20" s="1"/>
  <c r="AA1731" i="20"/>
  <c r="N1731" i="20"/>
  <c r="M1731" i="20"/>
  <c r="AF1731" i="20" s="1"/>
  <c r="AA1730" i="20"/>
  <c r="N1730" i="20"/>
  <c r="M1730" i="20"/>
  <c r="AF1730" i="20" s="1"/>
  <c r="AA1729" i="20"/>
  <c r="N1729" i="20"/>
  <c r="M1729" i="20"/>
  <c r="AF1729" i="20" s="1"/>
  <c r="AA1728" i="20"/>
  <c r="N1728" i="20"/>
  <c r="M1728" i="20"/>
  <c r="AF1728" i="20" s="1"/>
  <c r="AA1727" i="20"/>
  <c r="N1727" i="20"/>
  <c r="M1727" i="20"/>
  <c r="AF1727" i="20" s="1"/>
  <c r="AA1726" i="20"/>
  <c r="N1726" i="20"/>
  <c r="M1726" i="20"/>
  <c r="AF1726" i="20" s="1"/>
  <c r="AA1725" i="20"/>
  <c r="N1725" i="20"/>
  <c r="M1725" i="20"/>
  <c r="AF1725" i="20" s="1"/>
  <c r="AA1724" i="20"/>
  <c r="N1724" i="20"/>
  <c r="M1724" i="20"/>
  <c r="AF1724" i="20" s="1"/>
  <c r="AA1723" i="20"/>
  <c r="N1723" i="20"/>
  <c r="M1723" i="20"/>
  <c r="AF1723" i="20" s="1"/>
  <c r="AA1722" i="20"/>
  <c r="N1722" i="20"/>
  <c r="M1722" i="20"/>
  <c r="AF1722" i="20" s="1"/>
  <c r="AA1721" i="20"/>
  <c r="N1721" i="20"/>
  <c r="M1721" i="20"/>
  <c r="AF1721" i="20" s="1"/>
  <c r="AA1720" i="20"/>
  <c r="N1720" i="20"/>
  <c r="M1720" i="20"/>
  <c r="AF1720" i="20" s="1"/>
  <c r="AA1719" i="20"/>
  <c r="N1719" i="20"/>
  <c r="M1719" i="20"/>
  <c r="AF1719" i="20" s="1"/>
  <c r="AA1718" i="20"/>
  <c r="N1718" i="20"/>
  <c r="M1718" i="20"/>
  <c r="AF1718" i="20" s="1"/>
  <c r="AA1717" i="20"/>
  <c r="N1717" i="20"/>
  <c r="M1717" i="20"/>
  <c r="AF1717" i="20" s="1"/>
  <c r="AA1716" i="20"/>
  <c r="N1716" i="20"/>
  <c r="M1716" i="20"/>
  <c r="AF1716" i="20" s="1"/>
  <c r="AA1715" i="20"/>
  <c r="N1715" i="20"/>
  <c r="M1715" i="20"/>
  <c r="AF1715" i="20" s="1"/>
  <c r="AA1714" i="20"/>
  <c r="N1714" i="20"/>
  <c r="M1714" i="20"/>
  <c r="AF1714" i="20" s="1"/>
  <c r="AA1713" i="20"/>
  <c r="N1713" i="20"/>
  <c r="M1713" i="20"/>
  <c r="AF1713" i="20" s="1"/>
  <c r="AA1712" i="20"/>
  <c r="N1712" i="20"/>
  <c r="M1712" i="20"/>
  <c r="AF1712" i="20" s="1"/>
  <c r="AA1711" i="20"/>
  <c r="N1711" i="20"/>
  <c r="M1711" i="20"/>
  <c r="AF1711" i="20" s="1"/>
  <c r="AA1710" i="20"/>
  <c r="N1710" i="20"/>
  <c r="M1710" i="20"/>
  <c r="AF1710" i="20" s="1"/>
  <c r="AA1709" i="20"/>
  <c r="N1709" i="20"/>
  <c r="M1709" i="20"/>
  <c r="AF1709" i="20" s="1"/>
  <c r="AA1708" i="20"/>
  <c r="N1708" i="20"/>
  <c r="M1708" i="20"/>
  <c r="AF1708" i="20" s="1"/>
  <c r="AA1707" i="20"/>
  <c r="N1707" i="20"/>
  <c r="M1707" i="20"/>
  <c r="AF1707" i="20" s="1"/>
  <c r="AA1706" i="20"/>
  <c r="N1706" i="20"/>
  <c r="M1706" i="20"/>
  <c r="AF1706" i="20" s="1"/>
  <c r="AA1705" i="20"/>
  <c r="N1705" i="20"/>
  <c r="M1705" i="20"/>
  <c r="AF1705" i="20" s="1"/>
  <c r="AA1704" i="20"/>
  <c r="N1704" i="20"/>
  <c r="M1704" i="20"/>
  <c r="AF1704" i="20" s="1"/>
  <c r="AA1703" i="20"/>
  <c r="N1703" i="20"/>
  <c r="M1703" i="20"/>
  <c r="AF1703" i="20" s="1"/>
  <c r="AA1702" i="20"/>
  <c r="N1702" i="20"/>
  <c r="M1702" i="20"/>
  <c r="AF1702" i="20" s="1"/>
  <c r="AA1701" i="20"/>
  <c r="N1701" i="20"/>
  <c r="M1701" i="20"/>
  <c r="AF1701" i="20" s="1"/>
  <c r="AA1700" i="20"/>
  <c r="N1700" i="20"/>
  <c r="M1700" i="20"/>
  <c r="AF1700" i="20" s="1"/>
  <c r="AA1699" i="20"/>
  <c r="N1699" i="20"/>
  <c r="M1699" i="20"/>
  <c r="AF1699" i="20" s="1"/>
  <c r="AA1698" i="20"/>
  <c r="N1698" i="20"/>
  <c r="M1698" i="20"/>
  <c r="AF1698" i="20" s="1"/>
  <c r="AA1697" i="20"/>
  <c r="N1697" i="20"/>
  <c r="M1697" i="20"/>
  <c r="AF1697" i="20" s="1"/>
  <c r="AA1696" i="20"/>
  <c r="N1696" i="20"/>
  <c r="M1696" i="20"/>
  <c r="AF1696" i="20" s="1"/>
  <c r="AA1695" i="20"/>
  <c r="N1695" i="20"/>
  <c r="M1695" i="20"/>
  <c r="AF1695" i="20" s="1"/>
  <c r="AA1694" i="20"/>
  <c r="N1694" i="20"/>
  <c r="M1694" i="20"/>
  <c r="AF1694" i="20" s="1"/>
  <c r="AA1693" i="20"/>
  <c r="N1693" i="20"/>
  <c r="M1693" i="20"/>
  <c r="AF1693" i="20" s="1"/>
  <c r="AA1692" i="20"/>
  <c r="N1692" i="20"/>
  <c r="M1692" i="20"/>
  <c r="AF1692" i="20" s="1"/>
  <c r="AA1691" i="20"/>
  <c r="N1691" i="20"/>
  <c r="M1691" i="20"/>
  <c r="AF1691" i="20" s="1"/>
  <c r="AA1690" i="20"/>
  <c r="N1690" i="20"/>
  <c r="M1690" i="20"/>
  <c r="AF1690" i="20" s="1"/>
  <c r="AA1689" i="20"/>
  <c r="N1689" i="20"/>
  <c r="M1689" i="20"/>
  <c r="AF1689" i="20" s="1"/>
  <c r="AA1688" i="20"/>
  <c r="N1688" i="20"/>
  <c r="M1688" i="20"/>
  <c r="AF1688" i="20" s="1"/>
  <c r="AA1687" i="20"/>
  <c r="N1687" i="20"/>
  <c r="M1687" i="20"/>
  <c r="AF1687" i="20" s="1"/>
  <c r="AA1686" i="20"/>
  <c r="N1686" i="20"/>
  <c r="M1686" i="20"/>
  <c r="AF1686" i="20" s="1"/>
  <c r="AA1685" i="20"/>
  <c r="N1685" i="20"/>
  <c r="M1685" i="20"/>
  <c r="AF1685" i="20" s="1"/>
  <c r="AA1684" i="20"/>
  <c r="N1684" i="20"/>
  <c r="M1684" i="20"/>
  <c r="AF1684" i="20" s="1"/>
  <c r="AA1683" i="20"/>
  <c r="N1683" i="20"/>
  <c r="M1683" i="20"/>
  <c r="AF1683" i="20" s="1"/>
  <c r="AA1682" i="20"/>
  <c r="N1682" i="20"/>
  <c r="M1682" i="20"/>
  <c r="AF1682" i="20" s="1"/>
  <c r="AA1681" i="20"/>
  <c r="N1681" i="20"/>
  <c r="M1681" i="20"/>
  <c r="AF1681" i="20" s="1"/>
  <c r="AA1680" i="20"/>
  <c r="N1680" i="20"/>
  <c r="M1680" i="20"/>
  <c r="AF1680" i="20" s="1"/>
  <c r="AA1679" i="20"/>
  <c r="N1679" i="20"/>
  <c r="M1679" i="20"/>
  <c r="AF1679" i="20" s="1"/>
  <c r="AA1678" i="20"/>
  <c r="N1678" i="20"/>
  <c r="M1678" i="20"/>
  <c r="AF1678" i="20" s="1"/>
  <c r="AA1677" i="20"/>
  <c r="N1677" i="20"/>
  <c r="M1677" i="20"/>
  <c r="AF1677" i="20" s="1"/>
  <c r="AA1676" i="20"/>
  <c r="N1676" i="20"/>
  <c r="M1676" i="20"/>
  <c r="AF1676" i="20" s="1"/>
  <c r="AA1675" i="20"/>
  <c r="N1675" i="20"/>
  <c r="M1675" i="20"/>
  <c r="AF1675" i="20" s="1"/>
  <c r="AA1674" i="20"/>
  <c r="N1674" i="20"/>
  <c r="M1674" i="20"/>
  <c r="AF1674" i="20" s="1"/>
  <c r="AA1673" i="20"/>
  <c r="N1673" i="20"/>
  <c r="M1673" i="20"/>
  <c r="AF1673" i="20" s="1"/>
  <c r="AA1672" i="20"/>
  <c r="N1672" i="20"/>
  <c r="M1672" i="20"/>
  <c r="AF1672" i="20" s="1"/>
  <c r="AA1671" i="20"/>
  <c r="N1671" i="20"/>
  <c r="M1671" i="20"/>
  <c r="AF1671" i="20" s="1"/>
  <c r="AA1670" i="20"/>
  <c r="N1670" i="20"/>
  <c r="M1670" i="20"/>
  <c r="AF1670" i="20" s="1"/>
  <c r="AA1669" i="20"/>
  <c r="N1669" i="20"/>
  <c r="M1669" i="20"/>
  <c r="AF1669" i="20" s="1"/>
  <c r="AA1668" i="20"/>
  <c r="N1668" i="20"/>
  <c r="M1668" i="20"/>
  <c r="AF1668" i="20" s="1"/>
  <c r="AA1667" i="20"/>
  <c r="N1667" i="20"/>
  <c r="M1667" i="20"/>
  <c r="AF1667" i="20" s="1"/>
  <c r="AA1666" i="20"/>
  <c r="N1666" i="20"/>
  <c r="M1666" i="20"/>
  <c r="AF1666" i="20" s="1"/>
  <c r="AA1665" i="20"/>
  <c r="N1665" i="20"/>
  <c r="M1665" i="20"/>
  <c r="AF1665" i="20" s="1"/>
  <c r="AA1664" i="20"/>
  <c r="N1664" i="20"/>
  <c r="M1664" i="20"/>
  <c r="AF1664" i="20" s="1"/>
  <c r="AA1663" i="20"/>
  <c r="N1663" i="20"/>
  <c r="M1663" i="20"/>
  <c r="AF1663" i="20" s="1"/>
  <c r="AA1662" i="20"/>
  <c r="N1662" i="20"/>
  <c r="M1662" i="20"/>
  <c r="AF1662" i="20" s="1"/>
  <c r="AA1661" i="20"/>
  <c r="N1661" i="20"/>
  <c r="M1661" i="20"/>
  <c r="AF1661" i="20" s="1"/>
  <c r="AA1660" i="20"/>
  <c r="N1660" i="20"/>
  <c r="M1660" i="20"/>
  <c r="AF1660" i="20" s="1"/>
  <c r="AA1659" i="20"/>
  <c r="N1659" i="20"/>
  <c r="M1659" i="20"/>
  <c r="AF1659" i="20" s="1"/>
  <c r="AA1658" i="20"/>
  <c r="N1658" i="20"/>
  <c r="M1658" i="20"/>
  <c r="AF1658" i="20" s="1"/>
  <c r="AA1657" i="20"/>
  <c r="N1657" i="20"/>
  <c r="M1657" i="20"/>
  <c r="AF1657" i="20" s="1"/>
  <c r="AA1656" i="20"/>
  <c r="N1656" i="20"/>
  <c r="M1656" i="20"/>
  <c r="AF1656" i="20" s="1"/>
  <c r="AA1655" i="20"/>
  <c r="N1655" i="20"/>
  <c r="M1655" i="20"/>
  <c r="AF1655" i="20" s="1"/>
  <c r="AA1654" i="20"/>
  <c r="N1654" i="20"/>
  <c r="M1654" i="20"/>
  <c r="AF1654" i="20" s="1"/>
  <c r="AA1653" i="20"/>
  <c r="N1653" i="20"/>
  <c r="M1653" i="20"/>
  <c r="AF1653" i="20" s="1"/>
  <c r="AA1652" i="20"/>
  <c r="N1652" i="20"/>
  <c r="M1652" i="20"/>
  <c r="AF1652" i="20" s="1"/>
  <c r="AA1651" i="20"/>
  <c r="N1651" i="20"/>
  <c r="M1651" i="20"/>
  <c r="AF1651" i="20" s="1"/>
  <c r="AA1650" i="20"/>
  <c r="N1650" i="20"/>
  <c r="M1650" i="20"/>
  <c r="AF1650" i="20" s="1"/>
  <c r="AA1649" i="20"/>
  <c r="N1649" i="20"/>
  <c r="M1649" i="20"/>
  <c r="AF1649" i="20" s="1"/>
  <c r="AA1648" i="20"/>
  <c r="N1648" i="20"/>
  <c r="M1648" i="20"/>
  <c r="AF1648" i="20" s="1"/>
  <c r="AA1647" i="20"/>
  <c r="N1647" i="20"/>
  <c r="M1647" i="20"/>
  <c r="AF1647" i="20" s="1"/>
  <c r="AA1646" i="20"/>
  <c r="N1646" i="20"/>
  <c r="M1646" i="20"/>
  <c r="AF1646" i="20" s="1"/>
  <c r="AA1645" i="20"/>
  <c r="N1645" i="20"/>
  <c r="M1645" i="20"/>
  <c r="AF1645" i="20" s="1"/>
  <c r="AA1644" i="20"/>
  <c r="N1644" i="20"/>
  <c r="M1644" i="20"/>
  <c r="AF1644" i="20" s="1"/>
  <c r="AA1643" i="20"/>
  <c r="N1643" i="20"/>
  <c r="M1643" i="20"/>
  <c r="AF1643" i="20" s="1"/>
  <c r="AA1642" i="20"/>
  <c r="N1642" i="20"/>
  <c r="M1642" i="20"/>
  <c r="AF1642" i="20" s="1"/>
  <c r="AA1641" i="20"/>
  <c r="N1641" i="20"/>
  <c r="M1641" i="20"/>
  <c r="AF1641" i="20" s="1"/>
  <c r="AA1640" i="20"/>
  <c r="N1640" i="20"/>
  <c r="M1640" i="20"/>
  <c r="AF1640" i="20" s="1"/>
  <c r="AA1639" i="20"/>
  <c r="N1639" i="20"/>
  <c r="M1639" i="20"/>
  <c r="AF1639" i="20" s="1"/>
  <c r="AA1638" i="20"/>
  <c r="N1638" i="20"/>
  <c r="M1638" i="20"/>
  <c r="AF1638" i="20" s="1"/>
  <c r="AA1637" i="20"/>
  <c r="N1637" i="20"/>
  <c r="M1637" i="20"/>
  <c r="AF1637" i="20" s="1"/>
  <c r="AA1636" i="20"/>
  <c r="N1636" i="20"/>
  <c r="M1636" i="20"/>
  <c r="AF1636" i="20" s="1"/>
  <c r="AA1635" i="20"/>
  <c r="N1635" i="20"/>
  <c r="M1635" i="20"/>
  <c r="AF1635" i="20" s="1"/>
  <c r="AA1634" i="20"/>
  <c r="N1634" i="20"/>
  <c r="M1634" i="20"/>
  <c r="AF1634" i="20" s="1"/>
  <c r="AA1633" i="20"/>
  <c r="N1633" i="20"/>
  <c r="M1633" i="20"/>
  <c r="AF1633" i="20" s="1"/>
  <c r="AA1632" i="20"/>
  <c r="N1632" i="20"/>
  <c r="M1632" i="20"/>
  <c r="AF1632" i="20" s="1"/>
  <c r="AA1631" i="20"/>
  <c r="N1631" i="20"/>
  <c r="M1631" i="20"/>
  <c r="AF1631" i="20" s="1"/>
  <c r="AA1630" i="20"/>
  <c r="N1630" i="20"/>
  <c r="M1630" i="20"/>
  <c r="AF1630" i="20" s="1"/>
  <c r="AA1629" i="20"/>
  <c r="N1629" i="20"/>
  <c r="M1629" i="20"/>
  <c r="AF1629" i="20" s="1"/>
  <c r="AA1628" i="20"/>
  <c r="N1628" i="20"/>
  <c r="M1628" i="20"/>
  <c r="AF1628" i="20" s="1"/>
  <c r="AA1627" i="20"/>
  <c r="N1627" i="20"/>
  <c r="M1627" i="20"/>
  <c r="AF1627" i="20" s="1"/>
  <c r="AA1626" i="20"/>
  <c r="N1626" i="20"/>
  <c r="M1626" i="20"/>
  <c r="AF1626" i="20" s="1"/>
  <c r="AA1625" i="20"/>
  <c r="N1625" i="20"/>
  <c r="M1625" i="20"/>
  <c r="AF1625" i="20" s="1"/>
  <c r="AA1624" i="20"/>
  <c r="N1624" i="20"/>
  <c r="M1624" i="20"/>
  <c r="AF1624" i="20" s="1"/>
  <c r="AA1623" i="20"/>
  <c r="N1623" i="20"/>
  <c r="M1623" i="20"/>
  <c r="AF1623" i="20" s="1"/>
  <c r="AA1622" i="20"/>
  <c r="N1622" i="20"/>
  <c r="M1622" i="20"/>
  <c r="AF1622" i="20" s="1"/>
  <c r="AA1621" i="20"/>
  <c r="N1621" i="20"/>
  <c r="M1621" i="20"/>
  <c r="AF1621" i="20" s="1"/>
  <c r="AA1620" i="20"/>
  <c r="N1620" i="20"/>
  <c r="M1620" i="20"/>
  <c r="AF1620" i="20" s="1"/>
  <c r="AA1619" i="20"/>
  <c r="N1619" i="20"/>
  <c r="M1619" i="20"/>
  <c r="AF1619" i="20" s="1"/>
  <c r="AA1618" i="20"/>
  <c r="N1618" i="20"/>
  <c r="M1618" i="20"/>
  <c r="AF1618" i="20" s="1"/>
  <c r="AA1617" i="20"/>
  <c r="N1617" i="20"/>
  <c r="M1617" i="20"/>
  <c r="AF1617" i="20" s="1"/>
  <c r="AA1616" i="20"/>
  <c r="N1616" i="20"/>
  <c r="M1616" i="20"/>
  <c r="AF1616" i="20" s="1"/>
  <c r="AA1615" i="20"/>
  <c r="N1615" i="20"/>
  <c r="M1615" i="20"/>
  <c r="AF1615" i="20" s="1"/>
  <c r="AA1614" i="20"/>
  <c r="N1614" i="20"/>
  <c r="M1614" i="20"/>
  <c r="AF1614" i="20" s="1"/>
  <c r="AA1613" i="20"/>
  <c r="N1613" i="20"/>
  <c r="M1613" i="20"/>
  <c r="AF1613" i="20" s="1"/>
  <c r="AA1612" i="20"/>
  <c r="N1612" i="20"/>
  <c r="M1612" i="20"/>
  <c r="AF1612" i="20" s="1"/>
  <c r="AA1611" i="20"/>
  <c r="N1611" i="20"/>
  <c r="M1611" i="20"/>
  <c r="AF1611" i="20" s="1"/>
  <c r="AA1610" i="20"/>
  <c r="N1610" i="20"/>
  <c r="M1610" i="20"/>
  <c r="AF1610" i="20" s="1"/>
  <c r="AA1609" i="20"/>
  <c r="N1609" i="20"/>
  <c r="M1609" i="20"/>
  <c r="AF1609" i="20" s="1"/>
  <c r="AA1608" i="20"/>
  <c r="N1608" i="20"/>
  <c r="M1608" i="20"/>
  <c r="AF1608" i="20" s="1"/>
  <c r="AA1607" i="20"/>
  <c r="N1607" i="20"/>
  <c r="M1607" i="20"/>
  <c r="AF1607" i="20" s="1"/>
  <c r="AA1606" i="20"/>
  <c r="N1606" i="20"/>
  <c r="M1606" i="20"/>
  <c r="AF1606" i="20" s="1"/>
  <c r="AA1605" i="20"/>
  <c r="N1605" i="20"/>
  <c r="M1605" i="20"/>
  <c r="AF1605" i="20" s="1"/>
  <c r="AA1604" i="20"/>
  <c r="N1604" i="20"/>
  <c r="M1604" i="20"/>
  <c r="AF1604" i="20" s="1"/>
  <c r="AA1603" i="20"/>
  <c r="N1603" i="20"/>
  <c r="M1603" i="20"/>
  <c r="AF1603" i="20" s="1"/>
  <c r="AA1602" i="20"/>
  <c r="N1602" i="20"/>
  <c r="M1602" i="20"/>
  <c r="AF1602" i="20" s="1"/>
  <c r="AA1601" i="20"/>
  <c r="N1601" i="20"/>
  <c r="M1601" i="20"/>
  <c r="AF1601" i="20" s="1"/>
  <c r="AA1600" i="20"/>
  <c r="N1600" i="20"/>
  <c r="M1600" i="20"/>
  <c r="AF1600" i="20" s="1"/>
  <c r="AA1599" i="20"/>
  <c r="N1599" i="20"/>
  <c r="M1599" i="20"/>
  <c r="AF1599" i="20" s="1"/>
  <c r="AA1598" i="20"/>
  <c r="N1598" i="20"/>
  <c r="M1598" i="20"/>
  <c r="AF1598" i="20" s="1"/>
  <c r="AA1597" i="20"/>
  <c r="N1597" i="20"/>
  <c r="M1597" i="20"/>
  <c r="AF1597" i="20" s="1"/>
  <c r="AA1596" i="20"/>
  <c r="N1596" i="20"/>
  <c r="M1596" i="20"/>
  <c r="AF1596" i="20" s="1"/>
  <c r="AA1595" i="20"/>
  <c r="N1595" i="20"/>
  <c r="M1595" i="20"/>
  <c r="AF1595" i="20" s="1"/>
  <c r="AA1594" i="20"/>
  <c r="N1594" i="20"/>
  <c r="M1594" i="20"/>
  <c r="AF1594" i="20" s="1"/>
  <c r="AA1593" i="20"/>
  <c r="N1593" i="20"/>
  <c r="M1593" i="20"/>
  <c r="AF1593" i="20" s="1"/>
  <c r="AA1592" i="20"/>
  <c r="N1592" i="20"/>
  <c r="M1592" i="20"/>
  <c r="AF1592" i="20" s="1"/>
  <c r="AA1591" i="20"/>
  <c r="N1591" i="20"/>
  <c r="M1591" i="20"/>
  <c r="AF1591" i="20" s="1"/>
  <c r="AA1590" i="20"/>
  <c r="N1590" i="20"/>
  <c r="M1590" i="20"/>
  <c r="AF1590" i="20" s="1"/>
  <c r="AA1589" i="20"/>
  <c r="N1589" i="20"/>
  <c r="M1589" i="20"/>
  <c r="AF1589" i="20" s="1"/>
  <c r="AA1588" i="20"/>
  <c r="N1588" i="20"/>
  <c r="M1588" i="20"/>
  <c r="AF1588" i="20" s="1"/>
  <c r="AA1587" i="20"/>
  <c r="N1587" i="20"/>
  <c r="M1587" i="20"/>
  <c r="AF1587" i="20" s="1"/>
  <c r="AA1586" i="20"/>
  <c r="N1586" i="20"/>
  <c r="M1586" i="20"/>
  <c r="AF1586" i="20" s="1"/>
  <c r="AA1585" i="20"/>
  <c r="N1585" i="20"/>
  <c r="M1585" i="20"/>
  <c r="AF1585" i="20" s="1"/>
  <c r="AA1584" i="20"/>
  <c r="N1584" i="20"/>
  <c r="M1584" i="20"/>
  <c r="AF1584" i="20" s="1"/>
  <c r="AA1583" i="20"/>
  <c r="N1583" i="20"/>
  <c r="M1583" i="20"/>
  <c r="AF1583" i="20" s="1"/>
  <c r="AA1582" i="20"/>
  <c r="N1582" i="20"/>
  <c r="M1582" i="20"/>
  <c r="AF1582" i="20" s="1"/>
  <c r="AA1581" i="20"/>
  <c r="N1581" i="20"/>
  <c r="M1581" i="20"/>
  <c r="AF1581" i="20" s="1"/>
  <c r="AA1580" i="20"/>
  <c r="N1580" i="20"/>
  <c r="M1580" i="20"/>
  <c r="AF1580" i="20" s="1"/>
  <c r="AA1579" i="20"/>
  <c r="N1579" i="20"/>
  <c r="M1579" i="20"/>
  <c r="AF1579" i="20" s="1"/>
  <c r="AA1578" i="20"/>
  <c r="N1578" i="20"/>
  <c r="M1578" i="20"/>
  <c r="AF1578" i="20" s="1"/>
  <c r="AA1577" i="20"/>
  <c r="N1577" i="20"/>
  <c r="M1577" i="20"/>
  <c r="AF1577" i="20" s="1"/>
  <c r="AA1576" i="20"/>
  <c r="N1576" i="20"/>
  <c r="M1576" i="20"/>
  <c r="AF1576" i="20" s="1"/>
  <c r="AA1575" i="20"/>
  <c r="N1575" i="20"/>
  <c r="M1575" i="20"/>
  <c r="AF1575" i="20" s="1"/>
  <c r="AA1574" i="20"/>
  <c r="N1574" i="20"/>
  <c r="M1574" i="20"/>
  <c r="AF1574" i="20" s="1"/>
  <c r="AA1573" i="20"/>
  <c r="N1573" i="20"/>
  <c r="M1573" i="20"/>
  <c r="AF1573" i="20" s="1"/>
  <c r="AA1572" i="20"/>
  <c r="N1572" i="20"/>
  <c r="M1572" i="20"/>
  <c r="AF1572" i="20" s="1"/>
  <c r="AA1571" i="20"/>
  <c r="N1571" i="20"/>
  <c r="M1571" i="20"/>
  <c r="AF1571" i="20" s="1"/>
  <c r="AA1570" i="20"/>
  <c r="N1570" i="20"/>
  <c r="M1570" i="20"/>
  <c r="AF1570" i="20" s="1"/>
  <c r="AA1569" i="20"/>
  <c r="N1569" i="20"/>
  <c r="M1569" i="20"/>
  <c r="AF1569" i="20" s="1"/>
  <c r="AA1568" i="20"/>
  <c r="N1568" i="20"/>
  <c r="M1568" i="20"/>
  <c r="AF1568" i="20" s="1"/>
  <c r="AA1567" i="20"/>
  <c r="N1567" i="20"/>
  <c r="M1567" i="20"/>
  <c r="AF1567" i="20" s="1"/>
  <c r="AA1566" i="20"/>
  <c r="N1566" i="20"/>
  <c r="M1566" i="20"/>
  <c r="AF1566" i="20" s="1"/>
  <c r="AA1565" i="20"/>
  <c r="N1565" i="20"/>
  <c r="M1565" i="20"/>
  <c r="AF1565" i="20" s="1"/>
  <c r="AA1564" i="20"/>
  <c r="N1564" i="20"/>
  <c r="M1564" i="20"/>
  <c r="AF1564" i="20" s="1"/>
  <c r="AA1563" i="20"/>
  <c r="N1563" i="20"/>
  <c r="M1563" i="20"/>
  <c r="AF1563" i="20" s="1"/>
  <c r="AA1562" i="20"/>
  <c r="N1562" i="20"/>
  <c r="M1562" i="20"/>
  <c r="AF1562" i="20" s="1"/>
  <c r="AA1561" i="20"/>
  <c r="N1561" i="20"/>
  <c r="M1561" i="20"/>
  <c r="AF1561" i="20" s="1"/>
  <c r="AA1560" i="20"/>
  <c r="N1560" i="20"/>
  <c r="M1560" i="20"/>
  <c r="AF1560" i="20" s="1"/>
  <c r="AA1559" i="20"/>
  <c r="N1559" i="20"/>
  <c r="M1559" i="20"/>
  <c r="AF1559" i="20" s="1"/>
  <c r="AA1558" i="20"/>
  <c r="N1558" i="20"/>
  <c r="M1558" i="20"/>
  <c r="AF1558" i="20" s="1"/>
  <c r="AA1557" i="20"/>
  <c r="N1557" i="20"/>
  <c r="M1557" i="20"/>
  <c r="AF1557" i="20" s="1"/>
  <c r="AA1556" i="20"/>
  <c r="N1556" i="20"/>
  <c r="M1556" i="20"/>
  <c r="AF1556" i="20" s="1"/>
  <c r="AA1555" i="20"/>
  <c r="N1555" i="20"/>
  <c r="M1555" i="20"/>
  <c r="AF1555" i="20" s="1"/>
  <c r="AA1554" i="20"/>
  <c r="N1554" i="20"/>
  <c r="M1554" i="20"/>
  <c r="AF1554" i="20" s="1"/>
  <c r="AA1553" i="20"/>
  <c r="N1553" i="20"/>
  <c r="M1553" i="20"/>
  <c r="AF1553" i="20" s="1"/>
  <c r="AA1552" i="20"/>
  <c r="N1552" i="20"/>
  <c r="M1552" i="20"/>
  <c r="AF1552" i="20" s="1"/>
  <c r="AA1551" i="20"/>
  <c r="N1551" i="20"/>
  <c r="M1551" i="20"/>
  <c r="AF1551" i="20" s="1"/>
  <c r="AA1550" i="20"/>
  <c r="N1550" i="20"/>
  <c r="M1550" i="20"/>
  <c r="AF1550" i="20" s="1"/>
  <c r="AA1549" i="20"/>
  <c r="N1549" i="20"/>
  <c r="M1549" i="20"/>
  <c r="AF1549" i="20" s="1"/>
  <c r="AA1548" i="20"/>
  <c r="N1548" i="20"/>
  <c r="M1548" i="20"/>
  <c r="AF1548" i="20" s="1"/>
  <c r="AA1547" i="20"/>
  <c r="N1547" i="20"/>
  <c r="M1547" i="20"/>
  <c r="AF1547" i="20" s="1"/>
  <c r="AA1546" i="20"/>
  <c r="N1546" i="20"/>
  <c r="M1546" i="20"/>
  <c r="AF1546" i="20" s="1"/>
  <c r="AA1545" i="20"/>
  <c r="N1545" i="20"/>
  <c r="M1545" i="20"/>
  <c r="AF1545" i="20" s="1"/>
  <c r="AA1544" i="20"/>
  <c r="N1544" i="20"/>
  <c r="M1544" i="20"/>
  <c r="AF1544" i="20" s="1"/>
  <c r="AA1543" i="20"/>
  <c r="N1543" i="20"/>
  <c r="M1543" i="20"/>
  <c r="AF1543" i="20" s="1"/>
  <c r="AA1542" i="20"/>
  <c r="N1542" i="20"/>
  <c r="M1542" i="20"/>
  <c r="AF1542" i="20" s="1"/>
  <c r="AA1541" i="20"/>
  <c r="N1541" i="20"/>
  <c r="M1541" i="20"/>
  <c r="AF1541" i="20" s="1"/>
  <c r="AA1540" i="20"/>
  <c r="N1540" i="20"/>
  <c r="M1540" i="20"/>
  <c r="AF1540" i="20" s="1"/>
  <c r="AA1539" i="20"/>
  <c r="N1539" i="20"/>
  <c r="M1539" i="20"/>
  <c r="AF1539" i="20" s="1"/>
  <c r="AA1538" i="20"/>
  <c r="N1538" i="20"/>
  <c r="M1538" i="20"/>
  <c r="AF1538" i="20" s="1"/>
  <c r="AA1537" i="20"/>
  <c r="N1537" i="20"/>
  <c r="M1537" i="20"/>
  <c r="AF1537" i="20" s="1"/>
  <c r="AA1536" i="20"/>
  <c r="N1536" i="20"/>
  <c r="M1536" i="20"/>
  <c r="AF1536" i="20" s="1"/>
  <c r="AA1535" i="20"/>
  <c r="N1535" i="20"/>
  <c r="M1535" i="20"/>
  <c r="AF1535" i="20" s="1"/>
  <c r="AA1534" i="20"/>
  <c r="N1534" i="20"/>
  <c r="M1534" i="20"/>
  <c r="AF1534" i="20" s="1"/>
  <c r="AA1533" i="20"/>
  <c r="N1533" i="20"/>
  <c r="M1533" i="20"/>
  <c r="AF1533" i="20" s="1"/>
  <c r="AA1532" i="20"/>
  <c r="N1532" i="20"/>
  <c r="M1532" i="20"/>
  <c r="AF1532" i="20" s="1"/>
  <c r="AA1531" i="20"/>
  <c r="N1531" i="20"/>
  <c r="M1531" i="20"/>
  <c r="AF1531" i="20" s="1"/>
  <c r="AA1530" i="20"/>
  <c r="N1530" i="20"/>
  <c r="M1530" i="20"/>
  <c r="AF1530" i="20" s="1"/>
  <c r="AA1529" i="20"/>
  <c r="N1529" i="20"/>
  <c r="M1529" i="20"/>
  <c r="AF1529" i="20" s="1"/>
  <c r="AA1528" i="20"/>
  <c r="N1528" i="20"/>
  <c r="M1528" i="20"/>
  <c r="AF1528" i="20" s="1"/>
  <c r="AA1527" i="20"/>
  <c r="N1527" i="20"/>
  <c r="M1527" i="20"/>
  <c r="AF1527" i="20" s="1"/>
  <c r="AA1526" i="20"/>
  <c r="N1526" i="20"/>
  <c r="M1526" i="20"/>
  <c r="AF1526" i="20" s="1"/>
  <c r="AA1525" i="20"/>
  <c r="N1525" i="20"/>
  <c r="M1525" i="20"/>
  <c r="AF1525" i="20" s="1"/>
  <c r="AA1524" i="20"/>
  <c r="N1524" i="20"/>
  <c r="M1524" i="20"/>
  <c r="AF1524" i="20" s="1"/>
  <c r="AA1523" i="20"/>
  <c r="N1523" i="20"/>
  <c r="M1523" i="20"/>
  <c r="AF1523" i="20" s="1"/>
  <c r="AA1522" i="20"/>
  <c r="N1522" i="20"/>
  <c r="M1522" i="20"/>
  <c r="AF1522" i="20" s="1"/>
  <c r="AA1521" i="20"/>
  <c r="N1521" i="20"/>
  <c r="M1521" i="20"/>
  <c r="AF1521" i="20" s="1"/>
  <c r="AA1520" i="20"/>
  <c r="N1520" i="20"/>
  <c r="M1520" i="20"/>
  <c r="AF1520" i="20" s="1"/>
  <c r="AA1519" i="20"/>
  <c r="N1519" i="20"/>
  <c r="M1519" i="20"/>
  <c r="AF1519" i="20" s="1"/>
  <c r="AA1518" i="20"/>
  <c r="N1518" i="20"/>
  <c r="M1518" i="20"/>
  <c r="AF1518" i="20" s="1"/>
  <c r="AA1517" i="20"/>
  <c r="N1517" i="20"/>
  <c r="M1517" i="20"/>
  <c r="AF1517" i="20" s="1"/>
  <c r="AA1516" i="20"/>
  <c r="N1516" i="20"/>
  <c r="M1516" i="20"/>
  <c r="AF1516" i="20" s="1"/>
  <c r="AA1515" i="20"/>
  <c r="N1515" i="20"/>
  <c r="M1515" i="20"/>
  <c r="AF1515" i="20" s="1"/>
  <c r="AA1514" i="20"/>
  <c r="N1514" i="20"/>
  <c r="M1514" i="20"/>
  <c r="AF1514" i="20" s="1"/>
  <c r="AA1513" i="20"/>
  <c r="N1513" i="20"/>
  <c r="M1513" i="20"/>
  <c r="AF1513" i="20" s="1"/>
  <c r="AA1512" i="20"/>
  <c r="N1512" i="20"/>
  <c r="M1512" i="20"/>
  <c r="AF1512" i="20" s="1"/>
  <c r="AA1511" i="20"/>
  <c r="N1511" i="20"/>
  <c r="M1511" i="20"/>
  <c r="AF1511" i="20" s="1"/>
  <c r="AA1510" i="20"/>
  <c r="N1510" i="20"/>
  <c r="M1510" i="20"/>
  <c r="AF1510" i="20" s="1"/>
  <c r="AA1509" i="20"/>
  <c r="N1509" i="20"/>
  <c r="M1509" i="20"/>
  <c r="AF1509" i="20" s="1"/>
  <c r="AA1508" i="20"/>
  <c r="N1508" i="20"/>
  <c r="M1508" i="20"/>
  <c r="AF1508" i="20" s="1"/>
  <c r="AA1507" i="20"/>
  <c r="N1507" i="20"/>
  <c r="M1507" i="20"/>
  <c r="AF1507" i="20" s="1"/>
  <c r="AA1506" i="20"/>
  <c r="N1506" i="20"/>
  <c r="M1506" i="20"/>
  <c r="AF1506" i="20" s="1"/>
  <c r="AA1505" i="20"/>
  <c r="N1505" i="20"/>
  <c r="M1505" i="20"/>
  <c r="AF1505" i="20" s="1"/>
  <c r="AA1504" i="20"/>
  <c r="N1504" i="20"/>
  <c r="M1504" i="20"/>
  <c r="AF1504" i="20" s="1"/>
  <c r="AA1503" i="20"/>
  <c r="N1503" i="20"/>
  <c r="M1503" i="20"/>
  <c r="AF1503" i="20" s="1"/>
  <c r="AA1502" i="20"/>
  <c r="N1502" i="20"/>
  <c r="M1502" i="20"/>
  <c r="AF1502" i="20" s="1"/>
  <c r="AA1501" i="20"/>
  <c r="N1501" i="20"/>
  <c r="M1501" i="20"/>
  <c r="AF1501" i="20" s="1"/>
  <c r="AA1500" i="20"/>
  <c r="N1500" i="20"/>
  <c r="M1500" i="20"/>
  <c r="AF1500" i="20" s="1"/>
  <c r="AA1499" i="20"/>
  <c r="N1499" i="20"/>
  <c r="M1499" i="20"/>
  <c r="AF1499" i="20" s="1"/>
  <c r="AA1498" i="20"/>
  <c r="N1498" i="20"/>
  <c r="M1498" i="20"/>
  <c r="AF1498" i="20" s="1"/>
  <c r="AA1497" i="20"/>
  <c r="N1497" i="20"/>
  <c r="M1497" i="20"/>
  <c r="AF1497" i="20" s="1"/>
  <c r="AA1496" i="20"/>
  <c r="N1496" i="20"/>
  <c r="M1496" i="20"/>
  <c r="AF1496" i="20" s="1"/>
  <c r="AA1495" i="20"/>
  <c r="N1495" i="20"/>
  <c r="M1495" i="20"/>
  <c r="AF1495" i="20" s="1"/>
  <c r="AA1494" i="20"/>
  <c r="N1494" i="20"/>
  <c r="M1494" i="20"/>
  <c r="AF1494" i="20" s="1"/>
  <c r="AA1493" i="20"/>
  <c r="N1493" i="20"/>
  <c r="M1493" i="20"/>
  <c r="AF1493" i="20" s="1"/>
  <c r="AA1492" i="20"/>
  <c r="N1492" i="20"/>
  <c r="M1492" i="20"/>
  <c r="AF1492" i="20" s="1"/>
  <c r="AA1491" i="20"/>
  <c r="N1491" i="20"/>
  <c r="M1491" i="20"/>
  <c r="AF1491" i="20" s="1"/>
  <c r="AA1490" i="20"/>
  <c r="N1490" i="20"/>
  <c r="M1490" i="20"/>
  <c r="AF1490" i="20" s="1"/>
  <c r="AA1489" i="20"/>
  <c r="N1489" i="20"/>
  <c r="M1489" i="20"/>
  <c r="AF1489" i="20" s="1"/>
  <c r="AA1488" i="20"/>
  <c r="N1488" i="20"/>
  <c r="M1488" i="20"/>
  <c r="AF1488" i="20" s="1"/>
  <c r="AA1487" i="20"/>
  <c r="N1487" i="20"/>
  <c r="M1487" i="20"/>
  <c r="AF1487" i="20" s="1"/>
  <c r="AA1486" i="20"/>
  <c r="N1486" i="20"/>
  <c r="M1486" i="20"/>
  <c r="AF1486" i="20" s="1"/>
  <c r="AA1485" i="20"/>
  <c r="N1485" i="20"/>
  <c r="M1485" i="20"/>
  <c r="AF1485" i="20" s="1"/>
  <c r="AA1484" i="20"/>
  <c r="N1484" i="20"/>
  <c r="M1484" i="20"/>
  <c r="AF1484" i="20" s="1"/>
  <c r="AA1483" i="20"/>
  <c r="N1483" i="20"/>
  <c r="M1483" i="20"/>
  <c r="AF1483" i="20" s="1"/>
  <c r="AA1482" i="20"/>
  <c r="N1482" i="20"/>
  <c r="M1482" i="20"/>
  <c r="AF1482" i="20" s="1"/>
  <c r="AA1481" i="20"/>
  <c r="N1481" i="20"/>
  <c r="M1481" i="20"/>
  <c r="AF1481" i="20" s="1"/>
  <c r="AA1480" i="20"/>
  <c r="N1480" i="20"/>
  <c r="M1480" i="20"/>
  <c r="AF1480" i="20" s="1"/>
  <c r="AA1479" i="20"/>
  <c r="N1479" i="20"/>
  <c r="M1479" i="20"/>
  <c r="AF1479" i="20" s="1"/>
  <c r="AA1478" i="20"/>
  <c r="N1478" i="20"/>
  <c r="M1478" i="20"/>
  <c r="AF1478" i="20" s="1"/>
  <c r="AA1477" i="20"/>
  <c r="N1477" i="20"/>
  <c r="M1477" i="20"/>
  <c r="AF1477" i="20" s="1"/>
  <c r="AA1476" i="20"/>
  <c r="N1476" i="20"/>
  <c r="M1476" i="20"/>
  <c r="AF1476" i="20" s="1"/>
  <c r="AA1475" i="20"/>
  <c r="N1475" i="20"/>
  <c r="M1475" i="20"/>
  <c r="AF1475" i="20" s="1"/>
  <c r="AA1474" i="20"/>
  <c r="N1474" i="20"/>
  <c r="M1474" i="20"/>
  <c r="AF1474" i="20" s="1"/>
  <c r="AA1473" i="20"/>
  <c r="N1473" i="20"/>
  <c r="M1473" i="20"/>
  <c r="AF1473" i="20" s="1"/>
  <c r="AA1472" i="20"/>
  <c r="N1472" i="20"/>
  <c r="M1472" i="20"/>
  <c r="AF1472" i="20" s="1"/>
  <c r="AA1471" i="20"/>
  <c r="N1471" i="20"/>
  <c r="M1471" i="20"/>
  <c r="AF1471" i="20" s="1"/>
  <c r="AA1470" i="20"/>
  <c r="N1470" i="20"/>
  <c r="M1470" i="20"/>
  <c r="AF1470" i="20" s="1"/>
  <c r="AA1469" i="20"/>
  <c r="N1469" i="20"/>
  <c r="M1469" i="20"/>
  <c r="AF1469" i="20" s="1"/>
  <c r="AA1468" i="20"/>
  <c r="N1468" i="20"/>
  <c r="M1468" i="20"/>
  <c r="AF1468" i="20" s="1"/>
  <c r="AA1467" i="20"/>
  <c r="N1467" i="20"/>
  <c r="M1467" i="20"/>
  <c r="AF1467" i="20" s="1"/>
  <c r="AA1466" i="20"/>
  <c r="N1466" i="20"/>
  <c r="M1466" i="20"/>
  <c r="AF1466" i="20" s="1"/>
  <c r="AA1465" i="20"/>
  <c r="N1465" i="20"/>
  <c r="M1465" i="20"/>
  <c r="AF1465" i="20" s="1"/>
  <c r="AA1464" i="20"/>
  <c r="N1464" i="20"/>
  <c r="M1464" i="20"/>
  <c r="AF1464" i="20" s="1"/>
  <c r="AA1463" i="20"/>
  <c r="N1463" i="20"/>
  <c r="M1463" i="20"/>
  <c r="AF1463" i="20" s="1"/>
  <c r="AA1462" i="20"/>
  <c r="N1462" i="20"/>
  <c r="M1462" i="20"/>
  <c r="AF1462" i="20" s="1"/>
  <c r="AA1461" i="20"/>
  <c r="N1461" i="20"/>
  <c r="M1461" i="20"/>
  <c r="AF1461" i="20" s="1"/>
  <c r="AA1460" i="20"/>
  <c r="N1460" i="20"/>
  <c r="M1460" i="20"/>
  <c r="AF1460" i="20" s="1"/>
  <c r="AA1459" i="20"/>
  <c r="N1459" i="20"/>
  <c r="M1459" i="20"/>
  <c r="AF1459" i="20" s="1"/>
  <c r="AA1458" i="20"/>
  <c r="N1458" i="20"/>
  <c r="M1458" i="20"/>
  <c r="AF1458" i="20" s="1"/>
  <c r="AA1457" i="20"/>
  <c r="N1457" i="20"/>
  <c r="M1457" i="20"/>
  <c r="AF1457" i="20" s="1"/>
  <c r="AA1456" i="20"/>
  <c r="N1456" i="20"/>
  <c r="M1456" i="20"/>
  <c r="AF1456" i="20" s="1"/>
  <c r="AA1455" i="20"/>
  <c r="N1455" i="20"/>
  <c r="M1455" i="20"/>
  <c r="AF1455" i="20" s="1"/>
  <c r="AA1454" i="20"/>
  <c r="N1454" i="20"/>
  <c r="M1454" i="20"/>
  <c r="AF1454" i="20" s="1"/>
  <c r="AA1453" i="20"/>
  <c r="N1453" i="20"/>
  <c r="M1453" i="20"/>
  <c r="AF1453" i="20" s="1"/>
  <c r="AA1452" i="20"/>
  <c r="N1452" i="20"/>
  <c r="M1452" i="20"/>
  <c r="AF1452" i="20" s="1"/>
  <c r="AA1451" i="20"/>
  <c r="N1451" i="20"/>
  <c r="M1451" i="20"/>
  <c r="AF1451" i="20" s="1"/>
  <c r="AA1450" i="20"/>
  <c r="N1450" i="20"/>
  <c r="M1450" i="20"/>
  <c r="AF1450" i="20" s="1"/>
  <c r="AA1449" i="20"/>
  <c r="N1449" i="20"/>
  <c r="M1449" i="20"/>
  <c r="AF1449" i="20" s="1"/>
  <c r="AA1448" i="20"/>
  <c r="N1448" i="20"/>
  <c r="M1448" i="20"/>
  <c r="AF1448" i="20" s="1"/>
  <c r="AA1447" i="20"/>
  <c r="N1447" i="20"/>
  <c r="M1447" i="20"/>
  <c r="AF1447" i="20" s="1"/>
  <c r="AA1446" i="20"/>
  <c r="N1446" i="20"/>
  <c r="M1446" i="20"/>
  <c r="AF1446" i="20" s="1"/>
  <c r="AA1445" i="20"/>
  <c r="N1445" i="20"/>
  <c r="M1445" i="20"/>
  <c r="AF1445" i="20" s="1"/>
  <c r="AA1444" i="20"/>
  <c r="N1444" i="20"/>
  <c r="M1444" i="20"/>
  <c r="AF1444" i="20" s="1"/>
  <c r="AA1443" i="20"/>
  <c r="N1443" i="20"/>
  <c r="M1443" i="20"/>
  <c r="AF1443" i="20" s="1"/>
  <c r="AA1442" i="20"/>
  <c r="N1442" i="20"/>
  <c r="M1442" i="20"/>
  <c r="AF1442" i="20" s="1"/>
  <c r="AA1441" i="20"/>
  <c r="N1441" i="20"/>
  <c r="M1441" i="20"/>
  <c r="AF1441" i="20" s="1"/>
  <c r="AA1440" i="20"/>
  <c r="N1440" i="20"/>
  <c r="M1440" i="20"/>
  <c r="AF1440" i="20" s="1"/>
  <c r="AA1439" i="20"/>
  <c r="N1439" i="20"/>
  <c r="M1439" i="20"/>
  <c r="AF1439" i="20" s="1"/>
  <c r="AA1438" i="20"/>
  <c r="N1438" i="20"/>
  <c r="M1438" i="20"/>
  <c r="AF1438" i="20" s="1"/>
  <c r="AA1437" i="20"/>
  <c r="N1437" i="20"/>
  <c r="M1437" i="20"/>
  <c r="AF1437" i="20" s="1"/>
  <c r="AA1436" i="20"/>
  <c r="N1436" i="20"/>
  <c r="M1436" i="20"/>
  <c r="AF1436" i="20" s="1"/>
  <c r="AA1435" i="20"/>
  <c r="N1435" i="20"/>
  <c r="M1435" i="20"/>
  <c r="AF1435" i="20" s="1"/>
  <c r="AA1434" i="20"/>
  <c r="N1434" i="20"/>
  <c r="M1434" i="20"/>
  <c r="AF1434" i="20" s="1"/>
  <c r="AA1433" i="20"/>
  <c r="N1433" i="20"/>
  <c r="M1433" i="20"/>
  <c r="AF1433" i="20" s="1"/>
  <c r="AA1432" i="20"/>
  <c r="N1432" i="20"/>
  <c r="M1432" i="20"/>
  <c r="AF1432" i="20" s="1"/>
  <c r="AA1431" i="20"/>
  <c r="N1431" i="20"/>
  <c r="M1431" i="20"/>
  <c r="AF1431" i="20" s="1"/>
  <c r="AA1430" i="20"/>
  <c r="N1430" i="20"/>
  <c r="M1430" i="20"/>
  <c r="AF1430" i="20" s="1"/>
  <c r="AA1429" i="20"/>
  <c r="N1429" i="20"/>
  <c r="M1429" i="20"/>
  <c r="AF1429" i="20" s="1"/>
  <c r="AA1428" i="20"/>
  <c r="N1428" i="20"/>
  <c r="M1428" i="20"/>
  <c r="AF1428" i="20" s="1"/>
  <c r="AA1427" i="20"/>
  <c r="N1427" i="20"/>
  <c r="M1427" i="20"/>
  <c r="AF1427" i="20" s="1"/>
  <c r="AA1426" i="20"/>
  <c r="N1426" i="20"/>
  <c r="M1426" i="20"/>
  <c r="AF1426" i="20" s="1"/>
  <c r="AA1425" i="20"/>
  <c r="N1425" i="20"/>
  <c r="M1425" i="20"/>
  <c r="AF1425" i="20" s="1"/>
  <c r="AA1424" i="20"/>
  <c r="N1424" i="20"/>
  <c r="M1424" i="20"/>
  <c r="AF1424" i="20" s="1"/>
  <c r="AA1423" i="20"/>
  <c r="N1423" i="20"/>
  <c r="M1423" i="20"/>
  <c r="AF1423" i="20" s="1"/>
  <c r="AA1422" i="20"/>
  <c r="N1422" i="20"/>
  <c r="M1422" i="20"/>
  <c r="AF1422" i="20" s="1"/>
  <c r="AA1421" i="20"/>
  <c r="N1421" i="20"/>
  <c r="M1421" i="20"/>
  <c r="AF1421" i="20" s="1"/>
  <c r="AA1420" i="20"/>
  <c r="N1420" i="20"/>
  <c r="M1420" i="20"/>
  <c r="AF1420" i="20" s="1"/>
  <c r="AA1419" i="20"/>
  <c r="N1419" i="20"/>
  <c r="M1419" i="20"/>
  <c r="AF1419" i="20" s="1"/>
  <c r="AA1418" i="20"/>
  <c r="N1418" i="20"/>
  <c r="M1418" i="20"/>
  <c r="AF1418" i="20" s="1"/>
  <c r="AA1417" i="20"/>
  <c r="N1417" i="20"/>
  <c r="M1417" i="20"/>
  <c r="AF1417" i="20" s="1"/>
  <c r="AA1416" i="20"/>
  <c r="N1416" i="20"/>
  <c r="M1416" i="20"/>
  <c r="AF1416" i="20" s="1"/>
  <c r="AA1415" i="20"/>
  <c r="N1415" i="20"/>
  <c r="M1415" i="20"/>
  <c r="AF1415" i="20" s="1"/>
  <c r="AA1414" i="20"/>
  <c r="N1414" i="20"/>
  <c r="M1414" i="20"/>
  <c r="AF1414" i="20" s="1"/>
  <c r="AA1413" i="20"/>
  <c r="N1413" i="20"/>
  <c r="M1413" i="20"/>
  <c r="AF1413" i="20" s="1"/>
  <c r="AA1412" i="20"/>
  <c r="N1412" i="20"/>
  <c r="M1412" i="20"/>
  <c r="AF1412" i="20" s="1"/>
  <c r="AA1411" i="20"/>
  <c r="N1411" i="20"/>
  <c r="M1411" i="20"/>
  <c r="AF1411" i="20" s="1"/>
  <c r="AA1410" i="20"/>
  <c r="N1410" i="20"/>
  <c r="M1410" i="20"/>
  <c r="AF1410" i="20" s="1"/>
  <c r="AA1409" i="20"/>
  <c r="N1409" i="20"/>
  <c r="M1409" i="20"/>
  <c r="AF1409" i="20" s="1"/>
  <c r="AA1408" i="20"/>
  <c r="N1408" i="20"/>
  <c r="M1408" i="20"/>
  <c r="AF1408" i="20" s="1"/>
  <c r="AA1407" i="20"/>
  <c r="N1407" i="20"/>
  <c r="M1407" i="20"/>
  <c r="AF1407" i="20" s="1"/>
  <c r="AA1406" i="20"/>
  <c r="N1406" i="20"/>
  <c r="M1406" i="20"/>
  <c r="AF1406" i="20" s="1"/>
  <c r="AA1405" i="20"/>
  <c r="N1405" i="20"/>
  <c r="M1405" i="20"/>
  <c r="AF1405" i="20" s="1"/>
  <c r="AA1404" i="20"/>
  <c r="N1404" i="20"/>
  <c r="M1404" i="20"/>
  <c r="AF1404" i="20" s="1"/>
  <c r="AA1403" i="20"/>
  <c r="N1403" i="20"/>
  <c r="M1403" i="20"/>
  <c r="AF1403" i="20" s="1"/>
  <c r="AA1402" i="20"/>
  <c r="N1402" i="20"/>
  <c r="M1402" i="20"/>
  <c r="AF1402" i="20" s="1"/>
  <c r="AA1401" i="20"/>
  <c r="N1401" i="20"/>
  <c r="M1401" i="20"/>
  <c r="AF1401" i="20" s="1"/>
  <c r="AA1400" i="20"/>
  <c r="N1400" i="20"/>
  <c r="M1400" i="20"/>
  <c r="AF1400" i="20" s="1"/>
  <c r="AA1399" i="20"/>
  <c r="N1399" i="20"/>
  <c r="M1399" i="20"/>
  <c r="AF1399" i="20" s="1"/>
  <c r="AA1398" i="20"/>
  <c r="N1398" i="20"/>
  <c r="M1398" i="20"/>
  <c r="AF1398" i="20" s="1"/>
  <c r="AA1397" i="20"/>
  <c r="N1397" i="20"/>
  <c r="M1397" i="20"/>
  <c r="AF1397" i="20" s="1"/>
  <c r="AA1396" i="20"/>
  <c r="N1396" i="20"/>
  <c r="M1396" i="20"/>
  <c r="AF1396" i="20" s="1"/>
  <c r="AA1395" i="20"/>
  <c r="N1395" i="20"/>
  <c r="M1395" i="20"/>
  <c r="AF1395" i="20" s="1"/>
  <c r="AA1394" i="20"/>
  <c r="N1394" i="20"/>
  <c r="M1394" i="20"/>
  <c r="AF1394" i="20" s="1"/>
  <c r="AA1393" i="20"/>
  <c r="N1393" i="20"/>
  <c r="M1393" i="20"/>
  <c r="AF1393" i="20" s="1"/>
  <c r="AA1392" i="20"/>
  <c r="N1392" i="20"/>
  <c r="M1392" i="20"/>
  <c r="AF1392" i="20" s="1"/>
  <c r="AA1391" i="20"/>
  <c r="N1391" i="20"/>
  <c r="M1391" i="20"/>
  <c r="AF1391" i="20" s="1"/>
  <c r="AA1390" i="20"/>
  <c r="N1390" i="20"/>
  <c r="M1390" i="20"/>
  <c r="AF1390" i="20" s="1"/>
  <c r="AA1389" i="20"/>
  <c r="N1389" i="20"/>
  <c r="M1389" i="20"/>
  <c r="AF1389" i="20" s="1"/>
  <c r="AA1388" i="20"/>
  <c r="N1388" i="20"/>
  <c r="M1388" i="20"/>
  <c r="AF1388" i="20" s="1"/>
  <c r="AA1387" i="20"/>
  <c r="N1387" i="20"/>
  <c r="M1387" i="20"/>
  <c r="AF1387" i="20" s="1"/>
  <c r="AA1386" i="20"/>
  <c r="N1386" i="20"/>
  <c r="M1386" i="20"/>
  <c r="AF1386" i="20" s="1"/>
  <c r="AA1385" i="20"/>
  <c r="N1385" i="20"/>
  <c r="M1385" i="20"/>
  <c r="AF1385" i="20" s="1"/>
  <c r="AA1384" i="20"/>
  <c r="N1384" i="20"/>
  <c r="M1384" i="20"/>
  <c r="AF1384" i="20" s="1"/>
  <c r="AA1383" i="20"/>
  <c r="N1383" i="20"/>
  <c r="M1383" i="20"/>
  <c r="AF1383" i="20" s="1"/>
  <c r="AA1382" i="20"/>
  <c r="N1382" i="20"/>
  <c r="M1382" i="20"/>
  <c r="AF1382" i="20" s="1"/>
  <c r="AA1381" i="20"/>
  <c r="N1381" i="20"/>
  <c r="M1381" i="20"/>
  <c r="AF1381" i="20" s="1"/>
  <c r="AA1380" i="20"/>
  <c r="N1380" i="20"/>
  <c r="M1380" i="20"/>
  <c r="AF1380" i="20" s="1"/>
  <c r="AA1379" i="20"/>
  <c r="N1379" i="20"/>
  <c r="M1379" i="20"/>
  <c r="AF1379" i="20" s="1"/>
  <c r="AA1378" i="20"/>
  <c r="N1378" i="20"/>
  <c r="M1378" i="20"/>
  <c r="AF1378" i="20" s="1"/>
  <c r="AA1377" i="20"/>
  <c r="N1377" i="20"/>
  <c r="M1377" i="20"/>
  <c r="AF1377" i="20" s="1"/>
  <c r="AA1376" i="20"/>
  <c r="N1376" i="20"/>
  <c r="M1376" i="20"/>
  <c r="AF1376" i="20" s="1"/>
  <c r="AA1375" i="20"/>
  <c r="N1375" i="20"/>
  <c r="M1375" i="20"/>
  <c r="AF1375" i="20" s="1"/>
  <c r="AA1374" i="20"/>
  <c r="N1374" i="20"/>
  <c r="M1374" i="20"/>
  <c r="AF1374" i="20" s="1"/>
  <c r="AA1373" i="20"/>
  <c r="N1373" i="20"/>
  <c r="M1373" i="20"/>
  <c r="AF1373" i="20" s="1"/>
  <c r="AA1372" i="20"/>
  <c r="N1372" i="20"/>
  <c r="M1372" i="20"/>
  <c r="AF1372" i="20" s="1"/>
  <c r="AA1371" i="20"/>
  <c r="N1371" i="20"/>
  <c r="M1371" i="20"/>
  <c r="AF1371" i="20" s="1"/>
  <c r="AA1370" i="20"/>
  <c r="N1370" i="20"/>
  <c r="M1370" i="20"/>
  <c r="AF1370" i="20" s="1"/>
  <c r="AA1369" i="20"/>
  <c r="N1369" i="20"/>
  <c r="M1369" i="20"/>
  <c r="AF1369" i="20" s="1"/>
  <c r="AA1368" i="20"/>
  <c r="N1368" i="20"/>
  <c r="M1368" i="20"/>
  <c r="AF1368" i="20" s="1"/>
  <c r="AA1367" i="20"/>
  <c r="N1367" i="20"/>
  <c r="M1367" i="20"/>
  <c r="AF1367" i="20" s="1"/>
  <c r="AA1366" i="20"/>
  <c r="N1366" i="20"/>
  <c r="M1366" i="20"/>
  <c r="AF1366" i="20" s="1"/>
  <c r="AA1365" i="20"/>
  <c r="N1365" i="20"/>
  <c r="M1365" i="20"/>
  <c r="AF1365" i="20" s="1"/>
  <c r="AA1364" i="20"/>
  <c r="N1364" i="20"/>
  <c r="M1364" i="20"/>
  <c r="AF1364" i="20" s="1"/>
  <c r="AA1363" i="20"/>
  <c r="N1363" i="20"/>
  <c r="M1363" i="20"/>
  <c r="AF1363" i="20" s="1"/>
  <c r="AA1362" i="20"/>
  <c r="N1362" i="20"/>
  <c r="M1362" i="20"/>
  <c r="AF1362" i="20" s="1"/>
  <c r="AA1361" i="20"/>
  <c r="N1361" i="20"/>
  <c r="M1361" i="20"/>
  <c r="AF1361" i="20" s="1"/>
  <c r="AA1360" i="20"/>
  <c r="N1360" i="20"/>
  <c r="M1360" i="20"/>
  <c r="AF1360" i="20" s="1"/>
  <c r="AA1359" i="20"/>
  <c r="N1359" i="20"/>
  <c r="M1359" i="20"/>
  <c r="AF1359" i="20" s="1"/>
  <c r="AA1358" i="20"/>
  <c r="N1358" i="20"/>
  <c r="M1358" i="20"/>
  <c r="AF1358" i="20" s="1"/>
  <c r="AA1357" i="20"/>
  <c r="N1357" i="20"/>
  <c r="M1357" i="20"/>
  <c r="AF1357" i="20" s="1"/>
  <c r="AA1356" i="20"/>
  <c r="N1356" i="20"/>
  <c r="M1356" i="20"/>
  <c r="AF1356" i="20" s="1"/>
  <c r="AA1355" i="20"/>
  <c r="N1355" i="20"/>
  <c r="M1355" i="20"/>
  <c r="AF1355" i="20" s="1"/>
  <c r="AA1354" i="20"/>
  <c r="N1354" i="20"/>
  <c r="M1354" i="20"/>
  <c r="AF1354" i="20" s="1"/>
  <c r="AA1353" i="20"/>
  <c r="N1353" i="20"/>
  <c r="M1353" i="20"/>
  <c r="AF1353" i="20" s="1"/>
  <c r="AA1352" i="20"/>
  <c r="N1352" i="20"/>
  <c r="M1352" i="20"/>
  <c r="AF1352" i="20" s="1"/>
  <c r="AA1351" i="20"/>
  <c r="N1351" i="20"/>
  <c r="M1351" i="20"/>
  <c r="AF1351" i="20" s="1"/>
  <c r="AA1350" i="20"/>
  <c r="N1350" i="20"/>
  <c r="M1350" i="20"/>
  <c r="AF1350" i="20" s="1"/>
  <c r="AA1349" i="20"/>
  <c r="N1349" i="20"/>
  <c r="M1349" i="20"/>
  <c r="AF1349" i="20" s="1"/>
  <c r="AA1348" i="20"/>
  <c r="N1348" i="20"/>
  <c r="M1348" i="20"/>
  <c r="AF1348" i="20" s="1"/>
  <c r="AA1347" i="20"/>
  <c r="N1347" i="20"/>
  <c r="M1347" i="20"/>
  <c r="AF1347" i="20" s="1"/>
  <c r="AA1346" i="20"/>
  <c r="N1346" i="20"/>
  <c r="M1346" i="20"/>
  <c r="AF1346" i="20" s="1"/>
  <c r="AA1345" i="20"/>
  <c r="N1345" i="20"/>
  <c r="M1345" i="20"/>
  <c r="AF1345" i="20" s="1"/>
  <c r="AA1344" i="20"/>
  <c r="N1344" i="20"/>
  <c r="M1344" i="20"/>
  <c r="AF1344" i="20" s="1"/>
  <c r="AA1343" i="20"/>
  <c r="N1343" i="20"/>
  <c r="M1343" i="20"/>
  <c r="AF1343" i="20" s="1"/>
  <c r="AA1342" i="20"/>
  <c r="N1342" i="20"/>
  <c r="M1342" i="20"/>
  <c r="AF1342" i="20" s="1"/>
  <c r="AA1341" i="20"/>
  <c r="N1341" i="20"/>
  <c r="M1341" i="20"/>
  <c r="AF1341" i="20" s="1"/>
  <c r="AA1340" i="20"/>
  <c r="N1340" i="20"/>
  <c r="M1340" i="20"/>
  <c r="AF1340" i="20" s="1"/>
  <c r="AA1339" i="20"/>
  <c r="N1339" i="20"/>
  <c r="M1339" i="20"/>
  <c r="AF1339" i="20" s="1"/>
  <c r="AA1338" i="20"/>
  <c r="N1338" i="20"/>
  <c r="M1338" i="20"/>
  <c r="AF1338" i="20" s="1"/>
  <c r="AA1337" i="20"/>
  <c r="N1337" i="20"/>
  <c r="M1337" i="20"/>
  <c r="AF1337" i="20" s="1"/>
  <c r="AA1336" i="20"/>
  <c r="N1336" i="20"/>
  <c r="M1336" i="20"/>
  <c r="AF1336" i="20" s="1"/>
  <c r="AA1335" i="20"/>
  <c r="N1335" i="20"/>
  <c r="M1335" i="20"/>
  <c r="AF1335" i="20" s="1"/>
  <c r="AA1334" i="20"/>
  <c r="N1334" i="20"/>
  <c r="M1334" i="20"/>
  <c r="AF1334" i="20" s="1"/>
  <c r="AA1333" i="20"/>
  <c r="N1333" i="20"/>
  <c r="M1333" i="20"/>
  <c r="AF1333" i="20" s="1"/>
  <c r="AA1332" i="20"/>
  <c r="N1332" i="20"/>
  <c r="M1332" i="20"/>
  <c r="AF1332" i="20" s="1"/>
  <c r="AA1331" i="20"/>
  <c r="N1331" i="20"/>
  <c r="M1331" i="20"/>
  <c r="AF1331" i="20" s="1"/>
  <c r="AA1330" i="20"/>
  <c r="N1330" i="20"/>
  <c r="M1330" i="20"/>
  <c r="AF1330" i="20" s="1"/>
  <c r="AA1329" i="20"/>
  <c r="N1329" i="20"/>
  <c r="M1329" i="20"/>
  <c r="AF1329" i="20" s="1"/>
  <c r="AA1328" i="20"/>
  <c r="N1328" i="20"/>
  <c r="M1328" i="20"/>
  <c r="AF1328" i="20" s="1"/>
  <c r="AA1327" i="20"/>
  <c r="N1327" i="20"/>
  <c r="M1327" i="20"/>
  <c r="AF1327" i="20" s="1"/>
  <c r="AA1326" i="20"/>
  <c r="N1326" i="20"/>
  <c r="M1326" i="20"/>
  <c r="AF1326" i="20" s="1"/>
  <c r="AA1325" i="20"/>
  <c r="N1325" i="20"/>
  <c r="M1325" i="20"/>
  <c r="AF1325" i="20" s="1"/>
  <c r="AA1324" i="20"/>
  <c r="N1324" i="20"/>
  <c r="M1324" i="20"/>
  <c r="AF1324" i="20" s="1"/>
  <c r="AA1323" i="20"/>
  <c r="N1323" i="20"/>
  <c r="M1323" i="20"/>
  <c r="AF1323" i="20" s="1"/>
  <c r="AA1322" i="20"/>
  <c r="N1322" i="20"/>
  <c r="M1322" i="20"/>
  <c r="AF1322" i="20" s="1"/>
  <c r="AA1321" i="20"/>
  <c r="N1321" i="20"/>
  <c r="M1321" i="20"/>
  <c r="AF1321" i="20" s="1"/>
  <c r="AA1320" i="20"/>
  <c r="N1320" i="20"/>
  <c r="M1320" i="20"/>
  <c r="AF1320" i="20" s="1"/>
  <c r="AA1319" i="20"/>
  <c r="N1319" i="20"/>
  <c r="M1319" i="20"/>
  <c r="AF1319" i="20" s="1"/>
  <c r="AA1318" i="20"/>
  <c r="N1318" i="20"/>
  <c r="M1318" i="20"/>
  <c r="AF1318" i="20" s="1"/>
  <c r="AA1317" i="20"/>
  <c r="N1317" i="20"/>
  <c r="M1317" i="20"/>
  <c r="AF1317" i="20" s="1"/>
  <c r="AA1316" i="20"/>
  <c r="N1316" i="20"/>
  <c r="M1316" i="20"/>
  <c r="AF1316" i="20" s="1"/>
  <c r="AA1315" i="20"/>
  <c r="N1315" i="20"/>
  <c r="M1315" i="20"/>
  <c r="AF1315" i="20" s="1"/>
  <c r="AA1314" i="20"/>
  <c r="N1314" i="20"/>
  <c r="M1314" i="20"/>
  <c r="AF1314" i="20" s="1"/>
  <c r="AA1313" i="20"/>
  <c r="N1313" i="20"/>
  <c r="M1313" i="20"/>
  <c r="AF1313" i="20" s="1"/>
  <c r="AA1312" i="20"/>
  <c r="N1312" i="20"/>
  <c r="M1312" i="20"/>
  <c r="AF1312" i="20" s="1"/>
  <c r="AA1311" i="20"/>
  <c r="N1311" i="20"/>
  <c r="M1311" i="20"/>
  <c r="AF1311" i="20" s="1"/>
  <c r="AA1310" i="20"/>
  <c r="N1310" i="20"/>
  <c r="M1310" i="20"/>
  <c r="AF1310" i="20" s="1"/>
  <c r="AA1309" i="20"/>
  <c r="N1309" i="20"/>
  <c r="M1309" i="20"/>
  <c r="AF1309" i="20" s="1"/>
  <c r="AA1308" i="20"/>
  <c r="N1308" i="20"/>
  <c r="M1308" i="20"/>
  <c r="AF1308" i="20" s="1"/>
  <c r="AA1307" i="20"/>
  <c r="N1307" i="20"/>
  <c r="M1307" i="20"/>
  <c r="AF1307" i="20" s="1"/>
  <c r="AA1306" i="20"/>
  <c r="N1306" i="20"/>
  <c r="M1306" i="20"/>
  <c r="AF1306" i="20" s="1"/>
  <c r="AA1305" i="20"/>
  <c r="N1305" i="20"/>
  <c r="M1305" i="20"/>
  <c r="AF1305" i="20" s="1"/>
  <c r="AA1304" i="20"/>
  <c r="N1304" i="20"/>
  <c r="M1304" i="20"/>
  <c r="AF1304" i="20" s="1"/>
  <c r="AA1303" i="20"/>
  <c r="N1303" i="20"/>
  <c r="M1303" i="20"/>
  <c r="AF1303" i="20" s="1"/>
  <c r="AA1302" i="20"/>
  <c r="N1302" i="20"/>
  <c r="M1302" i="20"/>
  <c r="AF1302" i="20" s="1"/>
  <c r="AA1301" i="20"/>
  <c r="N1301" i="20"/>
  <c r="M1301" i="20"/>
  <c r="AF1301" i="20" s="1"/>
  <c r="AA1300" i="20"/>
  <c r="N1300" i="20"/>
  <c r="M1300" i="20"/>
  <c r="AF1300" i="20" s="1"/>
  <c r="AA1299" i="20"/>
  <c r="N1299" i="20"/>
  <c r="M1299" i="20"/>
  <c r="AF1299" i="20" s="1"/>
  <c r="AA1298" i="20"/>
  <c r="N1298" i="20"/>
  <c r="M1298" i="20"/>
  <c r="AF1298" i="20" s="1"/>
  <c r="AA1297" i="20"/>
  <c r="N1297" i="20"/>
  <c r="M1297" i="20"/>
  <c r="AF1297" i="20" s="1"/>
  <c r="AA1296" i="20"/>
  <c r="N1296" i="20"/>
  <c r="M1296" i="20"/>
  <c r="AF1296" i="20" s="1"/>
  <c r="AA1295" i="20"/>
  <c r="N1295" i="20"/>
  <c r="M1295" i="20"/>
  <c r="AF1295" i="20" s="1"/>
  <c r="AA1294" i="20"/>
  <c r="N1294" i="20"/>
  <c r="M1294" i="20"/>
  <c r="AF1294" i="20" s="1"/>
  <c r="AA1293" i="20"/>
  <c r="N1293" i="20"/>
  <c r="M1293" i="20"/>
  <c r="AF1293" i="20" s="1"/>
  <c r="AA1292" i="20"/>
  <c r="N1292" i="20"/>
  <c r="M1292" i="20"/>
  <c r="AF1292" i="20" s="1"/>
  <c r="AA1291" i="20"/>
  <c r="N1291" i="20"/>
  <c r="M1291" i="20"/>
  <c r="AF1291" i="20" s="1"/>
  <c r="AA1290" i="20"/>
  <c r="N1290" i="20"/>
  <c r="M1290" i="20"/>
  <c r="AF1290" i="20" s="1"/>
  <c r="AA1289" i="20"/>
  <c r="N1289" i="20"/>
  <c r="M1289" i="20"/>
  <c r="AF1289" i="20" s="1"/>
  <c r="AA1288" i="20"/>
  <c r="N1288" i="20"/>
  <c r="M1288" i="20"/>
  <c r="AF1288" i="20" s="1"/>
  <c r="AA1287" i="20"/>
  <c r="N1287" i="20"/>
  <c r="M1287" i="20"/>
  <c r="AF1287" i="20" s="1"/>
  <c r="AA1286" i="20"/>
  <c r="N1286" i="20"/>
  <c r="M1286" i="20"/>
  <c r="AF1286" i="20" s="1"/>
  <c r="AA1285" i="20"/>
  <c r="N1285" i="20"/>
  <c r="M1285" i="20"/>
  <c r="AF1285" i="20" s="1"/>
  <c r="AA1284" i="20"/>
  <c r="N1284" i="20"/>
  <c r="M1284" i="20"/>
  <c r="AF1284" i="20" s="1"/>
  <c r="AA1283" i="20"/>
  <c r="N1283" i="20"/>
  <c r="M1283" i="20"/>
  <c r="AF1283" i="20" s="1"/>
  <c r="AA1282" i="20"/>
  <c r="N1282" i="20"/>
  <c r="M1282" i="20"/>
  <c r="AF1282" i="20" s="1"/>
  <c r="AA1281" i="20"/>
  <c r="N1281" i="20"/>
  <c r="M1281" i="20"/>
  <c r="AF1281" i="20" s="1"/>
  <c r="AA1280" i="20"/>
  <c r="N1280" i="20"/>
  <c r="M1280" i="20"/>
  <c r="AF1280" i="20" s="1"/>
  <c r="AA1279" i="20"/>
  <c r="N1279" i="20"/>
  <c r="M1279" i="20"/>
  <c r="AF1279" i="20" s="1"/>
  <c r="AA1278" i="20"/>
  <c r="N1278" i="20"/>
  <c r="M1278" i="20"/>
  <c r="AF1278" i="20" s="1"/>
  <c r="AA1277" i="20"/>
  <c r="N1277" i="20"/>
  <c r="M1277" i="20"/>
  <c r="AF1277" i="20" s="1"/>
  <c r="AA1276" i="20"/>
  <c r="N1276" i="20"/>
  <c r="M1276" i="20"/>
  <c r="AF1276" i="20" s="1"/>
  <c r="AA1275" i="20"/>
  <c r="N1275" i="20"/>
  <c r="M1275" i="20"/>
  <c r="AF1275" i="20" s="1"/>
  <c r="AA1274" i="20"/>
  <c r="N1274" i="20"/>
  <c r="M1274" i="20"/>
  <c r="AF1274" i="20" s="1"/>
  <c r="AA1273" i="20"/>
  <c r="N1273" i="20"/>
  <c r="M1273" i="20"/>
  <c r="AF1273" i="20" s="1"/>
  <c r="AA1272" i="20"/>
  <c r="N1272" i="20"/>
  <c r="M1272" i="20"/>
  <c r="AF1272" i="20" s="1"/>
  <c r="AA1271" i="20"/>
  <c r="N1271" i="20"/>
  <c r="M1271" i="20"/>
  <c r="AF1271" i="20" s="1"/>
  <c r="AA1270" i="20"/>
  <c r="N1270" i="20"/>
  <c r="M1270" i="20"/>
  <c r="AF1270" i="20" s="1"/>
  <c r="AA1269" i="20"/>
  <c r="N1269" i="20"/>
  <c r="M1269" i="20"/>
  <c r="AF1269" i="20" s="1"/>
  <c r="AA1268" i="20"/>
  <c r="N1268" i="20"/>
  <c r="M1268" i="20"/>
  <c r="AF1268" i="20" s="1"/>
  <c r="AA1267" i="20"/>
  <c r="N1267" i="20"/>
  <c r="M1267" i="20"/>
  <c r="AF1267" i="20" s="1"/>
  <c r="AA1266" i="20"/>
  <c r="N1266" i="20"/>
  <c r="M1266" i="20"/>
  <c r="AF1266" i="20" s="1"/>
  <c r="AA1265" i="20"/>
  <c r="N1265" i="20"/>
  <c r="M1265" i="20"/>
  <c r="AF1265" i="20" s="1"/>
  <c r="AA1264" i="20"/>
  <c r="N1264" i="20"/>
  <c r="M1264" i="20"/>
  <c r="AF1264" i="20" s="1"/>
  <c r="AA1263" i="20"/>
  <c r="N1263" i="20"/>
  <c r="M1263" i="20"/>
  <c r="AF1263" i="20" s="1"/>
  <c r="AA1262" i="20"/>
  <c r="N1262" i="20"/>
  <c r="M1262" i="20"/>
  <c r="AF1262" i="20" s="1"/>
  <c r="AA1261" i="20"/>
  <c r="N1261" i="20"/>
  <c r="M1261" i="20"/>
  <c r="AF1261" i="20" s="1"/>
  <c r="AA1260" i="20"/>
  <c r="N1260" i="20"/>
  <c r="M1260" i="20"/>
  <c r="AF1260" i="20" s="1"/>
  <c r="AA1259" i="20"/>
  <c r="N1259" i="20"/>
  <c r="M1259" i="20"/>
  <c r="AF1259" i="20" s="1"/>
  <c r="AA1258" i="20"/>
  <c r="N1258" i="20"/>
  <c r="M1258" i="20"/>
  <c r="AF1258" i="20" s="1"/>
  <c r="AA1257" i="20"/>
  <c r="N1257" i="20"/>
  <c r="M1257" i="20"/>
  <c r="AF1257" i="20" s="1"/>
  <c r="AA1256" i="20"/>
  <c r="N1256" i="20"/>
  <c r="M1256" i="20"/>
  <c r="AF1256" i="20" s="1"/>
  <c r="AA1255" i="20"/>
  <c r="N1255" i="20"/>
  <c r="M1255" i="20"/>
  <c r="AF1255" i="20" s="1"/>
  <c r="AA1254" i="20"/>
  <c r="N1254" i="20"/>
  <c r="M1254" i="20"/>
  <c r="AF1254" i="20" s="1"/>
  <c r="AA1253" i="20"/>
  <c r="N1253" i="20"/>
  <c r="M1253" i="20"/>
  <c r="AF1253" i="20" s="1"/>
  <c r="AA1252" i="20"/>
  <c r="N1252" i="20"/>
  <c r="M1252" i="20"/>
  <c r="AF1252" i="20" s="1"/>
  <c r="AA1251" i="20"/>
  <c r="N1251" i="20"/>
  <c r="M1251" i="20"/>
  <c r="AF1251" i="20" s="1"/>
  <c r="AA1250" i="20"/>
  <c r="N1250" i="20"/>
  <c r="M1250" i="20"/>
  <c r="AF1250" i="20" s="1"/>
  <c r="AA1249" i="20"/>
  <c r="N1249" i="20"/>
  <c r="M1249" i="20"/>
  <c r="AF1249" i="20" s="1"/>
  <c r="AA1248" i="20"/>
  <c r="N1248" i="20"/>
  <c r="M1248" i="20"/>
  <c r="AF1248" i="20" s="1"/>
  <c r="AA1247" i="20"/>
  <c r="N1247" i="20"/>
  <c r="M1247" i="20"/>
  <c r="AF1247" i="20" s="1"/>
  <c r="AA1246" i="20"/>
  <c r="N1246" i="20"/>
  <c r="M1246" i="20"/>
  <c r="AF1246" i="20" s="1"/>
  <c r="AA1245" i="20"/>
  <c r="N1245" i="20"/>
  <c r="M1245" i="20"/>
  <c r="AF1245" i="20" s="1"/>
  <c r="AA1244" i="20"/>
  <c r="N1244" i="20"/>
  <c r="M1244" i="20"/>
  <c r="AF1244" i="20" s="1"/>
  <c r="AA1243" i="20"/>
  <c r="N1243" i="20"/>
  <c r="M1243" i="20"/>
  <c r="AF1243" i="20" s="1"/>
  <c r="AA1242" i="20"/>
  <c r="N1242" i="20"/>
  <c r="M1242" i="20"/>
  <c r="AF1242" i="20" s="1"/>
  <c r="AA1241" i="20"/>
  <c r="N1241" i="20"/>
  <c r="M1241" i="20"/>
  <c r="AF1241" i="20" s="1"/>
  <c r="AA1240" i="20"/>
  <c r="N1240" i="20"/>
  <c r="M1240" i="20"/>
  <c r="AF1240" i="20" s="1"/>
  <c r="AA1239" i="20"/>
  <c r="N1239" i="20"/>
  <c r="M1239" i="20"/>
  <c r="AF1239" i="20" s="1"/>
  <c r="AA1238" i="20"/>
  <c r="N1238" i="20"/>
  <c r="M1238" i="20"/>
  <c r="AF1238" i="20" s="1"/>
  <c r="AA1237" i="20"/>
  <c r="N1237" i="20"/>
  <c r="M1237" i="20"/>
  <c r="AF1237" i="20" s="1"/>
  <c r="AA1236" i="20"/>
  <c r="N1236" i="20"/>
  <c r="M1236" i="20"/>
  <c r="AF1236" i="20" s="1"/>
  <c r="AA1235" i="20"/>
  <c r="N1235" i="20"/>
  <c r="M1235" i="20"/>
  <c r="AF1235" i="20" s="1"/>
  <c r="AA1234" i="20"/>
  <c r="N1234" i="20"/>
  <c r="M1234" i="20"/>
  <c r="AF1234" i="20" s="1"/>
  <c r="AA1233" i="20"/>
  <c r="N1233" i="20"/>
  <c r="M1233" i="20"/>
  <c r="AF1233" i="20" s="1"/>
  <c r="AA1232" i="20"/>
  <c r="N1232" i="20"/>
  <c r="M1232" i="20"/>
  <c r="AF1232" i="20" s="1"/>
  <c r="AA1231" i="20"/>
  <c r="N1231" i="20"/>
  <c r="M1231" i="20"/>
  <c r="AF1231" i="20" s="1"/>
  <c r="AA1230" i="20"/>
  <c r="N1230" i="20"/>
  <c r="M1230" i="20"/>
  <c r="AF1230" i="20" s="1"/>
  <c r="AA1229" i="20"/>
  <c r="N1229" i="20"/>
  <c r="M1229" i="20"/>
  <c r="AF1229" i="20" s="1"/>
  <c r="AA1228" i="20"/>
  <c r="N1228" i="20"/>
  <c r="M1228" i="20"/>
  <c r="AF1228" i="20" s="1"/>
  <c r="AA1227" i="20"/>
  <c r="N1227" i="20"/>
  <c r="M1227" i="20"/>
  <c r="AF1227" i="20" s="1"/>
  <c r="AA1226" i="20"/>
  <c r="N1226" i="20"/>
  <c r="M1226" i="20"/>
  <c r="AF1226" i="20" s="1"/>
  <c r="AA1225" i="20"/>
  <c r="N1225" i="20"/>
  <c r="M1225" i="20"/>
  <c r="AF1225" i="20" s="1"/>
  <c r="AA1224" i="20"/>
  <c r="N1224" i="20"/>
  <c r="M1224" i="20"/>
  <c r="AF1224" i="20" s="1"/>
  <c r="AA1223" i="20"/>
  <c r="N1223" i="20"/>
  <c r="M1223" i="20"/>
  <c r="AF1223" i="20" s="1"/>
  <c r="AA1222" i="20"/>
  <c r="N1222" i="20"/>
  <c r="M1222" i="20"/>
  <c r="AF1222" i="20" s="1"/>
  <c r="AA1221" i="20"/>
  <c r="N1221" i="20"/>
  <c r="M1221" i="20"/>
  <c r="AF1221" i="20" s="1"/>
  <c r="AA1220" i="20"/>
  <c r="N1220" i="20"/>
  <c r="M1220" i="20"/>
  <c r="AF1220" i="20" s="1"/>
  <c r="AA1219" i="20"/>
  <c r="N1219" i="20"/>
  <c r="M1219" i="20"/>
  <c r="AF1219" i="20" s="1"/>
  <c r="AA1218" i="20"/>
  <c r="N1218" i="20"/>
  <c r="M1218" i="20"/>
  <c r="AF1218" i="20" s="1"/>
  <c r="AA1217" i="20"/>
  <c r="N1217" i="20"/>
  <c r="M1217" i="20"/>
  <c r="AF1217" i="20" s="1"/>
  <c r="AA1216" i="20"/>
  <c r="N1216" i="20"/>
  <c r="M1216" i="20"/>
  <c r="AF1216" i="20" s="1"/>
  <c r="AA1215" i="20"/>
  <c r="N1215" i="20"/>
  <c r="M1215" i="20"/>
  <c r="AF1215" i="20" s="1"/>
  <c r="AA1214" i="20"/>
  <c r="N1214" i="20"/>
  <c r="M1214" i="20"/>
  <c r="AF1214" i="20" s="1"/>
  <c r="AA1213" i="20"/>
  <c r="N1213" i="20"/>
  <c r="M1213" i="20"/>
  <c r="AF1213" i="20" s="1"/>
  <c r="AA1212" i="20"/>
  <c r="N1212" i="20"/>
  <c r="M1212" i="20"/>
  <c r="AF1212" i="20" s="1"/>
  <c r="AA1211" i="20"/>
  <c r="N1211" i="20"/>
  <c r="M1211" i="20"/>
  <c r="AF1211" i="20" s="1"/>
  <c r="AA1210" i="20"/>
  <c r="N1210" i="20"/>
  <c r="M1210" i="20"/>
  <c r="AF1210" i="20" s="1"/>
  <c r="AA1209" i="20"/>
  <c r="N1209" i="20"/>
  <c r="M1209" i="20"/>
  <c r="AF1209" i="20" s="1"/>
  <c r="AA1208" i="20"/>
  <c r="N1208" i="20"/>
  <c r="M1208" i="20"/>
  <c r="AF1208" i="20" s="1"/>
  <c r="AA1207" i="20"/>
  <c r="N1207" i="20"/>
  <c r="M1207" i="20"/>
  <c r="AF1207" i="20" s="1"/>
  <c r="AA1206" i="20"/>
  <c r="N1206" i="20"/>
  <c r="M1206" i="20"/>
  <c r="AF1206" i="20" s="1"/>
  <c r="AA1205" i="20"/>
  <c r="N1205" i="20"/>
  <c r="M1205" i="20"/>
  <c r="AF1205" i="20" s="1"/>
  <c r="AA1204" i="20"/>
  <c r="N1204" i="20"/>
  <c r="M1204" i="20"/>
  <c r="AF1204" i="20" s="1"/>
  <c r="AA1203" i="20"/>
  <c r="N1203" i="20"/>
  <c r="M1203" i="20"/>
  <c r="AF1203" i="20" s="1"/>
  <c r="AA1202" i="20"/>
  <c r="N1202" i="20"/>
  <c r="M1202" i="20"/>
  <c r="AF1202" i="20" s="1"/>
  <c r="AA1201" i="20"/>
  <c r="N1201" i="20"/>
  <c r="M1201" i="20"/>
  <c r="AF1201" i="20" s="1"/>
  <c r="AA1200" i="20"/>
  <c r="N1200" i="20"/>
  <c r="M1200" i="20"/>
  <c r="AF1200" i="20" s="1"/>
  <c r="AA1199" i="20"/>
  <c r="N1199" i="20"/>
  <c r="M1199" i="20"/>
  <c r="AF1199" i="20" s="1"/>
  <c r="AA1198" i="20"/>
  <c r="N1198" i="20"/>
  <c r="M1198" i="20"/>
  <c r="AF1198" i="20" s="1"/>
  <c r="AA1197" i="20"/>
  <c r="N1197" i="20"/>
  <c r="M1197" i="20"/>
  <c r="AF1197" i="20" s="1"/>
  <c r="AA1196" i="20"/>
  <c r="N1196" i="20"/>
  <c r="M1196" i="20"/>
  <c r="AF1196" i="20" s="1"/>
  <c r="AA1195" i="20"/>
  <c r="N1195" i="20"/>
  <c r="M1195" i="20"/>
  <c r="AF1195" i="20" s="1"/>
  <c r="AA1194" i="20"/>
  <c r="N1194" i="20"/>
  <c r="M1194" i="20"/>
  <c r="AF1194" i="20" s="1"/>
  <c r="AA1193" i="20"/>
  <c r="N1193" i="20"/>
  <c r="M1193" i="20"/>
  <c r="AF1193" i="20" s="1"/>
  <c r="AA1192" i="20"/>
  <c r="N1192" i="20"/>
  <c r="M1192" i="20"/>
  <c r="AF1192" i="20" s="1"/>
  <c r="AA1191" i="20"/>
  <c r="N1191" i="20"/>
  <c r="M1191" i="20"/>
  <c r="AF1191" i="20" s="1"/>
  <c r="AA1190" i="20"/>
  <c r="N1190" i="20"/>
  <c r="M1190" i="20"/>
  <c r="AF1190" i="20" s="1"/>
  <c r="AA1189" i="20"/>
  <c r="N1189" i="20"/>
  <c r="M1189" i="20"/>
  <c r="AF1189" i="20" s="1"/>
  <c r="AA1188" i="20"/>
  <c r="N1188" i="20"/>
  <c r="M1188" i="20"/>
  <c r="AF1188" i="20" s="1"/>
  <c r="AA1187" i="20"/>
  <c r="N1187" i="20"/>
  <c r="M1187" i="20"/>
  <c r="AF1187" i="20" s="1"/>
  <c r="AA1186" i="20"/>
  <c r="N1186" i="20"/>
  <c r="M1186" i="20"/>
  <c r="AF1186" i="20" s="1"/>
  <c r="AA1185" i="20"/>
  <c r="N1185" i="20"/>
  <c r="M1185" i="20"/>
  <c r="AF1185" i="20" s="1"/>
  <c r="AA1184" i="20"/>
  <c r="N1184" i="20"/>
  <c r="M1184" i="20"/>
  <c r="AF1184" i="20" s="1"/>
  <c r="AA1183" i="20"/>
  <c r="N1183" i="20"/>
  <c r="M1183" i="20"/>
  <c r="AF1183" i="20" s="1"/>
  <c r="AA1182" i="20"/>
  <c r="N1182" i="20"/>
  <c r="M1182" i="20"/>
  <c r="AF1182" i="20" s="1"/>
  <c r="AA1181" i="20"/>
  <c r="N1181" i="20"/>
  <c r="M1181" i="20"/>
  <c r="AF1181" i="20" s="1"/>
  <c r="AA1180" i="20"/>
  <c r="N1180" i="20"/>
  <c r="M1180" i="20"/>
  <c r="AF1180" i="20" s="1"/>
  <c r="AA1179" i="20"/>
  <c r="N1179" i="20"/>
  <c r="M1179" i="20"/>
  <c r="AF1179" i="20" s="1"/>
  <c r="AA1178" i="20"/>
  <c r="N1178" i="20"/>
  <c r="M1178" i="20"/>
  <c r="AF1178" i="20" s="1"/>
  <c r="AA1177" i="20"/>
  <c r="N1177" i="20"/>
  <c r="M1177" i="20"/>
  <c r="AF1177" i="20" s="1"/>
  <c r="AA1176" i="20"/>
  <c r="N1176" i="20"/>
  <c r="M1176" i="20"/>
  <c r="AF1176" i="20" s="1"/>
  <c r="AA1175" i="20"/>
  <c r="N1175" i="20"/>
  <c r="M1175" i="20"/>
  <c r="AF1175" i="20" s="1"/>
  <c r="AA1174" i="20"/>
  <c r="N1174" i="20"/>
  <c r="M1174" i="20"/>
  <c r="AF1174" i="20" s="1"/>
  <c r="AA1173" i="20"/>
  <c r="N1173" i="20"/>
  <c r="M1173" i="20"/>
  <c r="AF1173" i="20" s="1"/>
  <c r="AA1172" i="20"/>
  <c r="N1172" i="20"/>
  <c r="M1172" i="20"/>
  <c r="AF1172" i="20" s="1"/>
  <c r="AA1171" i="20"/>
  <c r="N1171" i="20"/>
  <c r="M1171" i="20"/>
  <c r="AF1171" i="20" s="1"/>
  <c r="AA1170" i="20"/>
  <c r="N1170" i="20"/>
  <c r="M1170" i="20"/>
  <c r="AF1170" i="20" s="1"/>
  <c r="AA1169" i="20"/>
  <c r="N1169" i="20"/>
  <c r="M1169" i="20"/>
  <c r="AF1169" i="20" s="1"/>
  <c r="AA1168" i="20"/>
  <c r="N1168" i="20"/>
  <c r="M1168" i="20"/>
  <c r="AF1168" i="20" s="1"/>
  <c r="AA1167" i="20"/>
  <c r="N1167" i="20"/>
  <c r="M1167" i="20"/>
  <c r="AF1167" i="20" s="1"/>
  <c r="AA1166" i="20"/>
  <c r="N1166" i="20"/>
  <c r="M1166" i="20"/>
  <c r="AF1166" i="20" s="1"/>
  <c r="AA1165" i="20"/>
  <c r="N1165" i="20"/>
  <c r="M1165" i="20"/>
  <c r="AF1165" i="20" s="1"/>
  <c r="AA1164" i="20"/>
  <c r="N1164" i="20"/>
  <c r="M1164" i="20"/>
  <c r="AF1164" i="20" s="1"/>
  <c r="AA1163" i="20"/>
  <c r="N1163" i="20"/>
  <c r="M1163" i="20"/>
  <c r="AF1163" i="20" s="1"/>
  <c r="AA1162" i="20"/>
  <c r="N1162" i="20"/>
  <c r="M1162" i="20"/>
  <c r="AF1162" i="20" s="1"/>
  <c r="AA1161" i="20"/>
  <c r="N1161" i="20"/>
  <c r="M1161" i="20"/>
  <c r="AF1161" i="20" s="1"/>
  <c r="AA1160" i="20"/>
  <c r="N1160" i="20"/>
  <c r="M1160" i="20"/>
  <c r="AF1160" i="20" s="1"/>
  <c r="AA1159" i="20"/>
  <c r="N1159" i="20"/>
  <c r="M1159" i="20"/>
  <c r="AF1159" i="20" s="1"/>
  <c r="AA1158" i="20"/>
  <c r="N1158" i="20"/>
  <c r="M1158" i="20"/>
  <c r="AF1158" i="20" s="1"/>
  <c r="AA1157" i="20"/>
  <c r="N1157" i="20"/>
  <c r="M1157" i="20"/>
  <c r="AF1157" i="20" s="1"/>
  <c r="AA1156" i="20"/>
  <c r="N1156" i="20"/>
  <c r="M1156" i="20"/>
  <c r="AF1156" i="20" s="1"/>
  <c r="AA1155" i="20"/>
  <c r="N1155" i="20"/>
  <c r="M1155" i="20"/>
  <c r="AF1155" i="20" s="1"/>
  <c r="AA1154" i="20"/>
  <c r="N1154" i="20"/>
  <c r="M1154" i="20"/>
  <c r="AF1154" i="20" s="1"/>
  <c r="AA1153" i="20"/>
  <c r="N1153" i="20"/>
  <c r="M1153" i="20"/>
  <c r="AF1153" i="20" s="1"/>
  <c r="AA1152" i="20"/>
  <c r="N1152" i="20"/>
  <c r="M1152" i="20"/>
  <c r="AF1152" i="20" s="1"/>
  <c r="AA1151" i="20"/>
  <c r="N1151" i="20"/>
  <c r="M1151" i="20"/>
  <c r="AF1151" i="20" s="1"/>
  <c r="AA1150" i="20"/>
  <c r="N1150" i="20"/>
  <c r="M1150" i="20"/>
  <c r="AF1150" i="20" s="1"/>
  <c r="AA1149" i="20"/>
  <c r="N1149" i="20"/>
  <c r="M1149" i="20"/>
  <c r="AF1149" i="20" s="1"/>
  <c r="AA1148" i="20"/>
  <c r="N1148" i="20"/>
  <c r="M1148" i="20"/>
  <c r="AF1148" i="20" s="1"/>
  <c r="AA1147" i="20"/>
  <c r="N1147" i="20"/>
  <c r="M1147" i="20"/>
  <c r="AF1147" i="20" s="1"/>
  <c r="AA1146" i="20"/>
  <c r="N1146" i="20"/>
  <c r="M1146" i="20"/>
  <c r="AF1146" i="20" s="1"/>
  <c r="AA1145" i="20"/>
  <c r="N1145" i="20"/>
  <c r="M1145" i="20"/>
  <c r="AF1145" i="20" s="1"/>
  <c r="AA1144" i="20"/>
  <c r="N1144" i="20"/>
  <c r="M1144" i="20"/>
  <c r="AF1144" i="20" s="1"/>
  <c r="AA1143" i="20"/>
  <c r="N1143" i="20"/>
  <c r="M1143" i="20"/>
  <c r="AF1143" i="20" s="1"/>
  <c r="AA1142" i="20"/>
  <c r="N1142" i="20"/>
  <c r="M1142" i="20"/>
  <c r="AF1142" i="20" s="1"/>
  <c r="AA1141" i="20"/>
  <c r="N1141" i="20"/>
  <c r="M1141" i="20"/>
  <c r="AF1141" i="20" s="1"/>
  <c r="AA1140" i="20"/>
  <c r="N1140" i="20"/>
  <c r="M1140" i="20"/>
  <c r="AF1140" i="20" s="1"/>
  <c r="AA1139" i="20"/>
  <c r="N1139" i="20"/>
  <c r="M1139" i="20"/>
  <c r="AF1139" i="20" s="1"/>
  <c r="AA1138" i="20"/>
  <c r="N1138" i="20"/>
  <c r="M1138" i="20"/>
  <c r="AF1138" i="20" s="1"/>
  <c r="AA1137" i="20"/>
  <c r="N1137" i="20"/>
  <c r="M1137" i="20"/>
  <c r="AF1137" i="20" s="1"/>
  <c r="AA1136" i="20"/>
  <c r="N1136" i="20"/>
  <c r="M1136" i="20"/>
  <c r="AF1136" i="20" s="1"/>
  <c r="AA1135" i="20"/>
  <c r="N1135" i="20"/>
  <c r="M1135" i="20"/>
  <c r="AF1135" i="20" s="1"/>
  <c r="AA1134" i="20"/>
  <c r="N1134" i="20"/>
  <c r="M1134" i="20"/>
  <c r="AF1134" i="20" s="1"/>
  <c r="AA1133" i="20"/>
  <c r="N1133" i="20"/>
  <c r="M1133" i="20"/>
  <c r="AF1133" i="20" s="1"/>
  <c r="AA1132" i="20"/>
  <c r="N1132" i="20"/>
  <c r="M1132" i="20"/>
  <c r="AF1132" i="20" s="1"/>
  <c r="AA1131" i="20"/>
  <c r="N1131" i="20"/>
  <c r="M1131" i="20"/>
  <c r="AF1131" i="20" s="1"/>
  <c r="AA1130" i="20"/>
  <c r="N1130" i="20"/>
  <c r="M1130" i="20"/>
  <c r="AF1130" i="20" s="1"/>
  <c r="AA1129" i="20"/>
  <c r="N1129" i="20"/>
  <c r="M1129" i="20"/>
  <c r="AF1129" i="20" s="1"/>
  <c r="AA1128" i="20"/>
  <c r="N1128" i="20"/>
  <c r="M1128" i="20"/>
  <c r="AF1128" i="20" s="1"/>
  <c r="AA1127" i="20"/>
  <c r="N1127" i="20"/>
  <c r="M1127" i="20"/>
  <c r="AF1127" i="20" s="1"/>
  <c r="AA1126" i="20"/>
  <c r="N1126" i="20"/>
  <c r="M1126" i="20"/>
  <c r="AF1126" i="20" s="1"/>
  <c r="AA1125" i="20"/>
  <c r="N1125" i="20"/>
  <c r="M1125" i="20"/>
  <c r="AF1125" i="20" s="1"/>
  <c r="AA1124" i="20"/>
  <c r="N1124" i="20"/>
  <c r="M1124" i="20"/>
  <c r="AF1124" i="20" s="1"/>
  <c r="AA1123" i="20"/>
  <c r="N1123" i="20"/>
  <c r="M1123" i="20"/>
  <c r="AF1123" i="20" s="1"/>
  <c r="AA1122" i="20"/>
  <c r="N1122" i="20"/>
  <c r="M1122" i="20"/>
  <c r="AF1122" i="20" s="1"/>
  <c r="AA1121" i="20"/>
  <c r="N1121" i="20"/>
  <c r="M1121" i="20"/>
  <c r="AF1121" i="20" s="1"/>
  <c r="AA1120" i="20"/>
  <c r="N1120" i="20"/>
  <c r="M1120" i="20"/>
  <c r="AF1120" i="20" s="1"/>
  <c r="AA1119" i="20"/>
  <c r="N1119" i="20"/>
  <c r="M1119" i="20"/>
  <c r="AF1119" i="20" s="1"/>
  <c r="AA1118" i="20"/>
  <c r="N1118" i="20"/>
  <c r="M1118" i="20"/>
  <c r="AF1118" i="20" s="1"/>
  <c r="AA1117" i="20"/>
  <c r="N1117" i="20"/>
  <c r="M1117" i="20"/>
  <c r="AF1117" i="20" s="1"/>
  <c r="AA1116" i="20"/>
  <c r="N1116" i="20"/>
  <c r="M1116" i="20"/>
  <c r="AF1116" i="20" s="1"/>
  <c r="AA1115" i="20"/>
  <c r="N1115" i="20"/>
  <c r="M1115" i="20"/>
  <c r="AF1115" i="20" s="1"/>
  <c r="AA1114" i="20"/>
  <c r="N1114" i="20"/>
  <c r="M1114" i="20"/>
  <c r="AF1114" i="20" s="1"/>
  <c r="AA1113" i="20"/>
  <c r="N1113" i="20"/>
  <c r="M1113" i="20"/>
  <c r="AF1113" i="20" s="1"/>
  <c r="AA1112" i="20"/>
  <c r="N1112" i="20"/>
  <c r="M1112" i="20"/>
  <c r="AF1112" i="20" s="1"/>
  <c r="AA1111" i="20"/>
  <c r="N1111" i="20"/>
  <c r="M1111" i="20"/>
  <c r="AF1111" i="20" s="1"/>
  <c r="AA1110" i="20"/>
  <c r="N1110" i="20"/>
  <c r="M1110" i="20"/>
  <c r="AF1110" i="20" s="1"/>
  <c r="AA1109" i="20"/>
  <c r="N1109" i="20"/>
  <c r="M1109" i="20"/>
  <c r="AF1109" i="20" s="1"/>
  <c r="AA1108" i="20"/>
  <c r="N1108" i="20"/>
  <c r="M1108" i="20"/>
  <c r="AF1108" i="20" s="1"/>
  <c r="AA1107" i="20"/>
  <c r="N1107" i="20"/>
  <c r="M1107" i="20"/>
  <c r="AF1107" i="20" s="1"/>
  <c r="AA1106" i="20"/>
  <c r="N1106" i="20"/>
  <c r="M1106" i="20"/>
  <c r="AF1106" i="20" s="1"/>
  <c r="AA1105" i="20"/>
  <c r="N1105" i="20"/>
  <c r="M1105" i="20"/>
  <c r="AF1105" i="20" s="1"/>
  <c r="AA1104" i="20"/>
  <c r="N1104" i="20"/>
  <c r="M1104" i="20"/>
  <c r="AF1104" i="20" s="1"/>
  <c r="AA1103" i="20"/>
  <c r="N1103" i="20"/>
  <c r="M1103" i="20"/>
  <c r="AF1103" i="20" s="1"/>
  <c r="AA1102" i="20"/>
  <c r="N1102" i="20"/>
  <c r="M1102" i="20"/>
  <c r="AF1102" i="20" s="1"/>
  <c r="AA1101" i="20"/>
  <c r="N1101" i="20"/>
  <c r="M1101" i="20"/>
  <c r="AF1101" i="20" s="1"/>
  <c r="AA1100" i="20"/>
  <c r="N1100" i="20"/>
  <c r="M1100" i="20"/>
  <c r="AF1100" i="20" s="1"/>
  <c r="AA1099" i="20"/>
  <c r="N1099" i="20"/>
  <c r="M1099" i="20"/>
  <c r="AF1099" i="20" s="1"/>
  <c r="AA1098" i="20"/>
  <c r="N1098" i="20"/>
  <c r="M1098" i="20"/>
  <c r="AF1098" i="20" s="1"/>
  <c r="AA1097" i="20"/>
  <c r="N1097" i="20"/>
  <c r="M1097" i="20"/>
  <c r="AF1097" i="20" s="1"/>
  <c r="AA1096" i="20"/>
  <c r="N1096" i="20"/>
  <c r="M1096" i="20"/>
  <c r="AF1096" i="20" s="1"/>
  <c r="AA1095" i="20"/>
  <c r="N1095" i="20"/>
  <c r="M1095" i="20"/>
  <c r="AF1095" i="20" s="1"/>
  <c r="AA1094" i="20"/>
  <c r="N1094" i="20"/>
  <c r="M1094" i="20"/>
  <c r="AF1094" i="20" s="1"/>
  <c r="AA1093" i="20"/>
  <c r="N1093" i="20"/>
  <c r="M1093" i="20"/>
  <c r="AF1093" i="20" s="1"/>
  <c r="AA1092" i="20"/>
  <c r="N1092" i="20"/>
  <c r="M1092" i="20"/>
  <c r="AF1092" i="20" s="1"/>
  <c r="AA1091" i="20"/>
  <c r="N1091" i="20"/>
  <c r="M1091" i="20"/>
  <c r="AF1091" i="20" s="1"/>
  <c r="AA1090" i="20"/>
  <c r="N1090" i="20"/>
  <c r="M1090" i="20"/>
  <c r="AF1090" i="20" s="1"/>
  <c r="AA1089" i="20"/>
  <c r="N1089" i="20"/>
  <c r="M1089" i="20"/>
  <c r="AF1089" i="20" s="1"/>
  <c r="AA1088" i="20"/>
  <c r="N1088" i="20"/>
  <c r="M1088" i="20"/>
  <c r="AF1088" i="20" s="1"/>
  <c r="AA1087" i="20"/>
  <c r="N1087" i="20"/>
  <c r="M1087" i="20"/>
  <c r="AF1087" i="20" s="1"/>
  <c r="AA1086" i="20"/>
  <c r="N1086" i="20"/>
  <c r="M1086" i="20"/>
  <c r="AF1086" i="20" s="1"/>
  <c r="AA1085" i="20"/>
  <c r="N1085" i="20"/>
  <c r="M1085" i="20"/>
  <c r="AF1085" i="20" s="1"/>
  <c r="AA1084" i="20"/>
  <c r="N1084" i="20"/>
  <c r="M1084" i="20"/>
  <c r="AF1084" i="20" s="1"/>
  <c r="AA1083" i="20"/>
  <c r="N1083" i="20"/>
  <c r="M1083" i="20"/>
  <c r="AF1083" i="20" s="1"/>
  <c r="AA1082" i="20"/>
  <c r="N1082" i="20"/>
  <c r="M1082" i="20"/>
  <c r="AF1082" i="20" s="1"/>
  <c r="AA1081" i="20"/>
  <c r="N1081" i="20"/>
  <c r="M1081" i="20"/>
  <c r="AF1081" i="20" s="1"/>
  <c r="AA1080" i="20"/>
  <c r="N1080" i="20"/>
  <c r="M1080" i="20"/>
  <c r="AF1080" i="20" s="1"/>
  <c r="AA1079" i="20"/>
  <c r="N1079" i="20"/>
  <c r="M1079" i="20"/>
  <c r="AF1079" i="20" s="1"/>
  <c r="AA1078" i="20"/>
  <c r="N1078" i="20"/>
  <c r="M1078" i="20"/>
  <c r="AF1078" i="20" s="1"/>
  <c r="AA1077" i="20"/>
  <c r="N1077" i="20"/>
  <c r="M1077" i="20"/>
  <c r="AF1077" i="20" s="1"/>
  <c r="AA1076" i="20"/>
  <c r="N1076" i="20"/>
  <c r="M1076" i="20"/>
  <c r="AF1076" i="20" s="1"/>
  <c r="AA1075" i="20"/>
  <c r="N1075" i="20"/>
  <c r="M1075" i="20"/>
  <c r="AF1075" i="20" s="1"/>
  <c r="AA1074" i="20"/>
  <c r="N1074" i="20"/>
  <c r="M1074" i="20"/>
  <c r="AF1074" i="20" s="1"/>
  <c r="AA1073" i="20"/>
  <c r="N1073" i="20"/>
  <c r="M1073" i="20"/>
  <c r="AF1073" i="20" s="1"/>
  <c r="AA1072" i="20"/>
  <c r="N1072" i="20"/>
  <c r="M1072" i="20"/>
  <c r="AF1072" i="20" s="1"/>
  <c r="AA1071" i="20"/>
  <c r="N1071" i="20"/>
  <c r="M1071" i="20"/>
  <c r="AF1071" i="20" s="1"/>
  <c r="AA1070" i="20"/>
  <c r="N1070" i="20"/>
  <c r="M1070" i="20"/>
  <c r="AF1070" i="20" s="1"/>
  <c r="AA1069" i="20"/>
  <c r="N1069" i="20"/>
  <c r="M1069" i="20"/>
  <c r="AF1069" i="20" s="1"/>
  <c r="AA1068" i="20"/>
  <c r="N1068" i="20"/>
  <c r="M1068" i="20"/>
  <c r="AF1068" i="20" s="1"/>
  <c r="AA1067" i="20"/>
  <c r="N1067" i="20"/>
  <c r="M1067" i="20"/>
  <c r="AF1067" i="20" s="1"/>
  <c r="AA1066" i="20"/>
  <c r="N1066" i="20"/>
  <c r="M1066" i="20"/>
  <c r="AF1066" i="20" s="1"/>
  <c r="AA1065" i="20"/>
  <c r="N1065" i="20"/>
  <c r="M1065" i="20"/>
  <c r="AF1065" i="20" s="1"/>
  <c r="AA1064" i="20"/>
  <c r="N1064" i="20"/>
  <c r="M1064" i="20"/>
  <c r="AF1064" i="20" s="1"/>
  <c r="AA1063" i="20"/>
  <c r="N1063" i="20"/>
  <c r="M1063" i="20"/>
  <c r="AF1063" i="20" s="1"/>
  <c r="AA1062" i="20"/>
  <c r="N1062" i="20"/>
  <c r="M1062" i="20"/>
  <c r="AF1062" i="20" s="1"/>
  <c r="AA1061" i="20"/>
  <c r="N1061" i="20"/>
  <c r="M1061" i="20"/>
  <c r="AF1061" i="20" s="1"/>
  <c r="AA1060" i="20"/>
  <c r="N1060" i="20"/>
  <c r="M1060" i="20"/>
  <c r="AF1060" i="20" s="1"/>
  <c r="AA1059" i="20"/>
  <c r="N1059" i="20"/>
  <c r="M1059" i="20"/>
  <c r="AF1059" i="20" s="1"/>
  <c r="AA1058" i="20"/>
  <c r="N1058" i="20"/>
  <c r="M1058" i="20"/>
  <c r="AF1058" i="20" s="1"/>
  <c r="AA1057" i="20"/>
  <c r="N1057" i="20"/>
  <c r="M1057" i="20"/>
  <c r="AF1057" i="20" s="1"/>
  <c r="AA1056" i="20"/>
  <c r="N1056" i="20"/>
  <c r="M1056" i="20"/>
  <c r="AF1056" i="20" s="1"/>
  <c r="AA1055" i="20"/>
  <c r="N1055" i="20"/>
  <c r="M1055" i="20"/>
  <c r="AF1055" i="20" s="1"/>
  <c r="AA1054" i="20"/>
  <c r="N1054" i="20"/>
  <c r="M1054" i="20"/>
  <c r="AF1054" i="20" s="1"/>
  <c r="AA1053" i="20"/>
  <c r="N1053" i="20"/>
  <c r="M1053" i="20"/>
  <c r="AF1053" i="20" s="1"/>
  <c r="AA1052" i="20"/>
  <c r="N1052" i="20"/>
  <c r="M1052" i="20"/>
  <c r="AF1052" i="20" s="1"/>
  <c r="AA1051" i="20"/>
  <c r="N1051" i="20"/>
  <c r="M1051" i="20"/>
  <c r="AF1051" i="20" s="1"/>
  <c r="AA1050" i="20"/>
  <c r="N1050" i="20"/>
  <c r="M1050" i="20"/>
  <c r="AF1050" i="20" s="1"/>
  <c r="AA1049" i="20"/>
  <c r="N1049" i="20"/>
  <c r="M1049" i="20"/>
  <c r="AF1049" i="20" s="1"/>
  <c r="AA1048" i="20"/>
  <c r="N1048" i="20"/>
  <c r="M1048" i="20"/>
  <c r="AF1048" i="20" s="1"/>
  <c r="AA1047" i="20"/>
  <c r="N1047" i="20"/>
  <c r="M1047" i="20"/>
  <c r="AF1047" i="20" s="1"/>
  <c r="AA1046" i="20"/>
  <c r="N1046" i="20"/>
  <c r="M1046" i="20"/>
  <c r="AF1046" i="20" s="1"/>
  <c r="AA1045" i="20"/>
  <c r="N1045" i="20"/>
  <c r="M1045" i="20"/>
  <c r="AF1045" i="20" s="1"/>
  <c r="AA1044" i="20"/>
  <c r="N1044" i="20"/>
  <c r="M1044" i="20"/>
  <c r="AF1044" i="20" s="1"/>
  <c r="AA1043" i="20"/>
  <c r="N1043" i="20"/>
  <c r="M1043" i="20"/>
  <c r="AF1043" i="20" s="1"/>
  <c r="AA1042" i="20"/>
  <c r="N1042" i="20"/>
  <c r="M1042" i="20"/>
  <c r="AF1042" i="20" s="1"/>
  <c r="AA1041" i="20"/>
  <c r="N1041" i="20"/>
  <c r="M1041" i="20"/>
  <c r="AF1041" i="20" s="1"/>
  <c r="AA1040" i="20"/>
  <c r="N1040" i="20"/>
  <c r="M1040" i="20"/>
  <c r="AF1040" i="20" s="1"/>
  <c r="AA1039" i="20"/>
  <c r="N1039" i="20"/>
  <c r="M1039" i="20"/>
  <c r="AF1039" i="20" s="1"/>
  <c r="AA1038" i="20"/>
  <c r="N1038" i="20"/>
  <c r="M1038" i="20"/>
  <c r="AF1038" i="20" s="1"/>
  <c r="AA1037" i="20"/>
  <c r="N1037" i="20"/>
  <c r="M1037" i="20"/>
  <c r="AF1037" i="20" s="1"/>
  <c r="AA1036" i="20"/>
  <c r="N1036" i="20"/>
  <c r="M1036" i="20"/>
  <c r="AF1036" i="20" s="1"/>
  <c r="AA1035" i="20"/>
  <c r="N1035" i="20"/>
  <c r="M1035" i="20"/>
  <c r="AF1035" i="20" s="1"/>
  <c r="AA1034" i="20"/>
  <c r="N1034" i="20"/>
  <c r="M1034" i="20"/>
  <c r="AF1034" i="20" s="1"/>
  <c r="AA1033" i="20"/>
  <c r="N1033" i="20"/>
  <c r="M1033" i="20"/>
  <c r="AF1033" i="20" s="1"/>
  <c r="AA1032" i="20"/>
  <c r="N1032" i="20"/>
  <c r="M1032" i="20"/>
  <c r="AF1032" i="20" s="1"/>
  <c r="AA1031" i="20"/>
  <c r="N1031" i="20"/>
  <c r="M1031" i="20"/>
  <c r="AF1031" i="20" s="1"/>
  <c r="AA1030" i="20"/>
  <c r="N1030" i="20"/>
  <c r="M1030" i="20"/>
  <c r="AF1030" i="20" s="1"/>
  <c r="AA1029" i="20"/>
  <c r="N1029" i="20"/>
  <c r="M1029" i="20"/>
  <c r="AF1029" i="20" s="1"/>
  <c r="AA1028" i="20"/>
  <c r="N1028" i="20"/>
  <c r="M1028" i="20"/>
  <c r="AF1028" i="20" s="1"/>
  <c r="AA1027" i="20"/>
  <c r="N1027" i="20"/>
  <c r="M1027" i="20"/>
  <c r="AF1027" i="20" s="1"/>
  <c r="AA1026" i="20"/>
  <c r="N1026" i="20"/>
  <c r="M1026" i="20"/>
  <c r="AF1026" i="20" s="1"/>
  <c r="AA1025" i="20"/>
  <c r="N1025" i="20"/>
  <c r="M1025" i="20"/>
  <c r="AF1025" i="20" s="1"/>
  <c r="AA1024" i="20"/>
  <c r="N1024" i="20"/>
  <c r="M1024" i="20"/>
  <c r="AF1024" i="20" s="1"/>
  <c r="AA1023" i="20"/>
  <c r="N1023" i="20"/>
  <c r="M1023" i="20"/>
  <c r="AF1023" i="20" s="1"/>
  <c r="AA1022" i="20"/>
  <c r="N1022" i="20"/>
  <c r="M1022" i="20"/>
  <c r="AF1022" i="20" s="1"/>
  <c r="AA1021" i="20"/>
  <c r="N1021" i="20"/>
  <c r="M1021" i="20"/>
  <c r="AF1021" i="20" s="1"/>
  <c r="AA1020" i="20"/>
  <c r="N1020" i="20"/>
  <c r="M1020" i="20"/>
  <c r="AF1020" i="20" s="1"/>
  <c r="AA1019" i="20"/>
  <c r="N1019" i="20"/>
  <c r="M1019" i="20"/>
  <c r="AF1019" i="20" s="1"/>
  <c r="AA1018" i="20"/>
  <c r="N1018" i="20"/>
  <c r="M1018" i="20"/>
  <c r="AF1018" i="20" s="1"/>
  <c r="AA1017" i="20"/>
  <c r="N1017" i="20"/>
  <c r="M1017" i="20"/>
  <c r="AF1017" i="20" s="1"/>
  <c r="AA1016" i="20"/>
  <c r="N1016" i="20"/>
  <c r="M1016" i="20"/>
  <c r="AF1016" i="20" s="1"/>
  <c r="AA1015" i="20"/>
  <c r="N1015" i="20"/>
  <c r="M1015" i="20"/>
  <c r="AF1015" i="20" s="1"/>
  <c r="AA1014" i="20"/>
  <c r="N1014" i="20"/>
  <c r="M1014" i="20"/>
  <c r="AF1014" i="20" s="1"/>
  <c r="AA1013" i="20"/>
  <c r="N1013" i="20"/>
  <c r="M1013" i="20"/>
  <c r="AF1013" i="20" s="1"/>
  <c r="AA1012" i="20"/>
  <c r="N1012" i="20"/>
  <c r="M1012" i="20"/>
  <c r="AF1012" i="20" s="1"/>
  <c r="AA1011" i="20"/>
  <c r="N1011" i="20"/>
  <c r="M1011" i="20"/>
  <c r="AF1011" i="20" s="1"/>
  <c r="AA1010" i="20"/>
  <c r="N1010" i="20"/>
  <c r="M1010" i="20"/>
  <c r="AF1010" i="20" s="1"/>
  <c r="AA1009" i="20"/>
  <c r="N1009" i="20"/>
  <c r="M1009" i="20"/>
  <c r="AF1009" i="20" s="1"/>
  <c r="AA1008" i="20"/>
  <c r="N1008" i="20"/>
  <c r="M1008" i="20"/>
  <c r="AF1008" i="20" s="1"/>
  <c r="AA1007" i="20"/>
  <c r="N1007" i="20"/>
  <c r="M1007" i="20"/>
  <c r="AF1007" i="20" s="1"/>
  <c r="AA1006" i="20"/>
  <c r="N1006" i="20"/>
  <c r="M1006" i="20"/>
  <c r="AF1006" i="20" s="1"/>
  <c r="AA1005" i="20"/>
  <c r="N1005" i="20"/>
  <c r="M1005" i="20"/>
  <c r="AF1005" i="20" s="1"/>
  <c r="AA1004" i="20"/>
  <c r="N1004" i="20"/>
  <c r="M1004" i="20"/>
  <c r="AF1004" i="20" s="1"/>
  <c r="AA1003" i="20"/>
  <c r="N1003" i="20"/>
  <c r="M1003" i="20"/>
  <c r="AF1003" i="20" s="1"/>
  <c r="AA1002" i="20"/>
  <c r="N1002" i="20"/>
  <c r="M1002" i="20"/>
  <c r="AF1002" i="20" s="1"/>
  <c r="AA1001" i="20"/>
  <c r="N1001" i="20"/>
  <c r="M1001" i="20"/>
  <c r="AF1001" i="20" s="1"/>
  <c r="AA1000" i="20"/>
  <c r="N1000" i="20"/>
  <c r="M1000" i="20"/>
  <c r="AF1000" i="20" s="1"/>
  <c r="AA999" i="20"/>
  <c r="N999" i="20"/>
  <c r="M999" i="20"/>
  <c r="AF999" i="20" s="1"/>
  <c r="AA998" i="20"/>
  <c r="N998" i="20"/>
  <c r="M998" i="20"/>
  <c r="AF998" i="20" s="1"/>
  <c r="AA997" i="20"/>
  <c r="N997" i="20"/>
  <c r="M997" i="20"/>
  <c r="AF997" i="20" s="1"/>
  <c r="AA996" i="20"/>
  <c r="N996" i="20"/>
  <c r="M996" i="20"/>
  <c r="AF996" i="20" s="1"/>
  <c r="AA995" i="20"/>
  <c r="N995" i="20"/>
  <c r="M995" i="20"/>
  <c r="AF995" i="20" s="1"/>
  <c r="AA994" i="20"/>
  <c r="N994" i="20"/>
  <c r="M994" i="20"/>
  <c r="AF994" i="20" s="1"/>
  <c r="AA993" i="20"/>
  <c r="N993" i="20"/>
  <c r="M993" i="20"/>
  <c r="AF993" i="20" s="1"/>
  <c r="AA992" i="20"/>
  <c r="N992" i="20"/>
  <c r="M992" i="20"/>
  <c r="AF992" i="20" s="1"/>
  <c r="AA991" i="20"/>
  <c r="N991" i="20"/>
  <c r="M991" i="20"/>
  <c r="AF991" i="20" s="1"/>
  <c r="AA990" i="20"/>
  <c r="N990" i="20"/>
  <c r="M990" i="20"/>
  <c r="AF990" i="20" s="1"/>
  <c r="AA989" i="20"/>
  <c r="N989" i="20"/>
  <c r="M989" i="20"/>
  <c r="AF989" i="20" s="1"/>
  <c r="AA988" i="20"/>
  <c r="N988" i="20"/>
  <c r="M988" i="20"/>
  <c r="AF988" i="20" s="1"/>
  <c r="AA987" i="20"/>
  <c r="N987" i="20"/>
  <c r="M987" i="20"/>
  <c r="AF987" i="20" s="1"/>
  <c r="AA986" i="20"/>
  <c r="N986" i="20"/>
  <c r="M986" i="20"/>
  <c r="AF986" i="20" s="1"/>
  <c r="AA985" i="20"/>
  <c r="N985" i="20"/>
  <c r="M985" i="20"/>
  <c r="AF985" i="20" s="1"/>
  <c r="AA984" i="20"/>
  <c r="N984" i="20"/>
  <c r="M984" i="20"/>
  <c r="AF984" i="20" s="1"/>
  <c r="AA983" i="20"/>
  <c r="N983" i="20"/>
  <c r="M983" i="20"/>
  <c r="AF983" i="20" s="1"/>
  <c r="AA982" i="20"/>
  <c r="N982" i="20"/>
  <c r="M982" i="20"/>
  <c r="AF982" i="20" s="1"/>
  <c r="AA981" i="20"/>
  <c r="N981" i="20"/>
  <c r="M981" i="20"/>
  <c r="AF981" i="20" s="1"/>
  <c r="AA980" i="20"/>
  <c r="N980" i="20"/>
  <c r="M980" i="20"/>
  <c r="AF980" i="20" s="1"/>
  <c r="AA979" i="20"/>
  <c r="N979" i="20"/>
  <c r="M979" i="20"/>
  <c r="AF979" i="20" s="1"/>
  <c r="AA978" i="20"/>
  <c r="N978" i="20"/>
  <c r="M978" i="20"/>
  <c r="AF978" i="20" s="1"/>
  <c r="AA977" i="20"/>
  <c r="N977" i="20"/>
  <c r="M977" i="20"/>
  <c r="AF977" i="20" s="1"/>
  <c r="AA976" i="20"/>
  <c r="N976" i="20"/>
  <c r="M976" i="20"/>
  <c r="AF976" i="20" s="1"/>
  <c r="AA975" i="20"/>
  <c r="N975" i="20"/>
  <c r="M975" i="20"/>
  <c r="AF975" i="20" s="1"/>
  <c r="AA974" i="20"/>
  <c r="N974" i="20"/>
  <c r="M974" i="20"/>
  <c r="AF974" i="20" s="1"/>
  <c r="AA973" i="20"/>
  <c r="N973" i="20"/>
  <c r="M973" i="20"/>
  <c r="AF973" i="20" s="1"/>
  <c r="AA972" i="20"/>
  <c r="N972" i="20"/>
  <c r="M972" i="20"/>
  <c r="AF972" i="20" s="1"/>
  <c r="AA971" i="20"/>
  <c r="N971" i="20"/>
  <c r="M971" i="20"/>
  <c r="AF971" i="20" s="1"/>
  <c r="AA970" i="20"/>
  <c r="N970" i="20"/>
  <c r="M970" i="20"/>
  <c r="AF970" i="20" s="1"/>
  <c r="AA969" i="20"/>
  <c r="N969" i="20"/>
  <c r="M969" i="20"/>
  <c r="AF969" i="20" s="1"/>
  <c r="AA968" i="20"/>
  <c r="N968" i="20"/>
  <c r="M968" i="20"/>
  <c r="AF968" i="20" s="1"/>
  <c r="AA967" i="20"/>
  <c r="N967" i="20"/>
  <c r="M967" i="20"/>
  <c r="AF967" i="20" s="1"/>
  <c r="AA966" i="20"/>
  <c r="N966" i="20"/>
  <c r="M966" i="20"/>
  <c r="AF966" i="20" s="1"/>
  <c r="AA965" i="20"/>
  <c r="N965" i="20"/>
  <c r="M965" i="20"/>
  <c r="AF965" i="20" s="1"/>
  <c r="AA964" i="20"/>
  <c r="N964" i="20"/>
  <c r="M964" i="20"/>
  <c r="AF964" i="20" s="1"/>
  <c r="AA963" i="20"/>
  <c r="N963" i="20"/>
  <c r="M963" i="20"/>
  <c r="AF963" i="20" s="1"/>
  <c r="AA962" i="20"/>
  <c r="N962" i="20"/>
  <c r="M962" i="20"/>
  <c r="AF962" i="20" s="1"/>
  <c r="AA961" i="20"/>
  <c r="N961" i="20"/>
  <c r="M961" i="20"/>
  <c r="AF961" i="20" s="1"/>
  <c r="AA960" i="20"/>
  <c r="N960" i="20"/>
  <c r="M960" i="20"/>
  <c r="AF960" i="20" s="1"/>
  <c r="AA959" i="20"/>
  <c r="N959" i="20"/>
  <c r="M959" i="20"/>
  <c r="AF959" i="20" s="1"/>
  <c r="AA958" i="20"/>
  <c r="N958" i="20"/>
  <c r="M958" i="20"/>
  <c r="AF958" i="20" s="1"/>
  <c r="AA957" i="20"/>
  <c r="N957" i="20"/>
  <c r="M957" i="20"/>
  <c r="AF957" i="20" s="1"/>
  <c r="AA956" i="20"/>
  <c r="N956" i="20"/>
  <c r="M956" i="20"/>
  <c r="AF956" i="20" s="1"/>
  <c r="AA955" i="20"/>
  <c r="N955" i="20"/>
  <c r="M955" i="20"/>
  <c r="AF955" i="20" s="1"/>
  <c r="AA954" i="20"/>
  <c r="N954" i="20"/>
  <c r="M954" i="20"/>
  <c r="AF954" i="20" s="1"/>
  <c r="AA953" i="20"/>
  <c r="N953" i="20"/>
  <c r="M953" i="20"/>
  <c r="AF953" i="20" s="1"/>
  <c r="AA952" i="20"/>
  <c r="N952" i="20"/>
  <c r="M952" i="20"/>
  <c r="AF952" i="20" s="1"/>
  <c r="AA951" i="20"/>
  <c r="N951" i="20"/>
  <c r="M951" i="20"/>
  <c r="AF951" i="20" s="1"/>
  <c r="AA950" i="20"/>
  <c r="N950" i="20"/>
  <c r="M950" i="20"/>
  <c r="AF950" i="20" s="1"/>
  <c r="AA949" i="20"/>
  <c r="N949" i="20"/>
  <c r="M949" i="20"/>
  <c r="AF949" i="20" s="1"/>
  <c r="AA948" i="20"/>
  <c r="N948" i="20"/>
  <c r="M948" i="20"/>
  <c r="AF948" i="20" s="1"/>
  <c r="AA947" i="20"/>
  <c r="N947" i="20"/>
  <c r="M947" i="20"/>
  <c r="AF947" i="20" s="1"/>
  <c r="AA946" i="20"/>
  <c r="N946" i="20"/>
  <c r="M946" i="20"/>
  <c r="AF946" i="20" s="1"/>
  <c r="AA945" i="20"/>
  <c r="N945" i="20"/>
  <c r="M945" i="20"/>
  <c r="AF945" i="20" s="1"/>
  <c r="AA944" i="20"/>
  <c r="N944" i="20"/>
  <c r="M944" i="20"/>
  <c r="AF944" i="20" s="1"/>
  <c r="AA943" i="20"/>
  <c r="N943" i="20"/>
  <c r="M943" i="20"/>
  <c r="AF943" i="20" s="1"/>
  <c r="AA942" i="20"/>
  <c r="N942" i="20"/>
  <c r="M942" i="20"/>
  <c r="AF942" i="20" s="1"/>
  <c r="AA941" i="20"/>
  <c r="N941" i="20"/>
  <c r="M941" i="20"/>
  <c r="AF941" i="20" s="1"/>
  <c r="AA940" i="20"/>
  <c r="N940" i="20"/>
  <c r="M940" i="20"/>
  <c r="AF940" i="20" s="1"/>
  <c r="AA939" i="20"/>
  <c r="N939" i="20"/>
  <c r="M939" i="20"/>
  <c r="AF939" i="20" s="1"/>
  <c r="AA938" i="20"/>
  <c r="N938" i="20"/>
  <c r="M938" i="20"/>
  <c r="AF938" i="20" s="1"/>
  <c r="AA937" i="20"/>
  <c r="N937" i="20"/>
  <c r="M937" i="20"/>
  <c r="AF937" i="20" s="1"/>
  <c r="AA936" i="20"/>
  <c r="N936" i="20"/>
  <c r="M936" i="20"/>
  <c r="AF936" i="20" s="1"/>
  <c r="AA935" i="20"/>
  <c r="N935" i="20"/>
  <c r="M935" i="20"/>
  <c r="AF935" i="20" s="1"/>
  <c r="AA934" i="20"/>
  <c r="N934" i="20"/>
  <c r="M934" i="20"/>
  <c r="AF934" i="20" s="1"/>
  <c r="AA933" i="20"/>
  <c r="N933" i="20"/>
  <c r="M933" i="20"/>
  <c r="AF933" i="20" s="1"/>
  <c r="AA932" i="20"/>
  <c r="N932" i="20"/>
  <c r="M932" i="20"/>
  <c r="AF932" i="20" s="1"/>
  <c r="AA931" i="20"/>
  <c r="N931" i="20"/>
  <c r="M931" i="20"/>
  <c r="AF931" i="20" s="1"/>
  <c r="AA930" i="20"/>
  <c r="N930" i="20"/>
  <c r="M930" i="20"/>
  <c r="AF930" i="20" s="1"/>
  <c r="AA929" i="20"/>
  <c r="N929" i="20"/>
  <c r="M929" i="20"/>
  <c r="AF929" i="20" s="1"/>
  <c r="AA928" i="20"/>
  <c r="N928" i="20"/>
  <c r="M928" i="20"/>
  <c r="AF928" i="20" s="1"/>
  <c r="AA927" i="20"/>
  <c r="N927" i="20"/>
  <c r="M927" i="20"/>
  <c r="AF927" i="20" s="1"/>
  <c r="AA926" i="20"/>
  <c r="N926" i="20"/>
  <c r="M926" i="20"/>
  <c r="AF926" i="20" s="1"/>
  <c r="AA925" i="20"/>
  <c r="N925" i="20"/>
  <c r="M925" i="20"/>
  <c r="AF925" i="20" s="1"/>
  <c r="AA924" i="20"/>
  <c r="N924" i="20"/>
  <c r="M924" i="20"/>
  <c r="AF924" i="20" s="1"/>
  <c r="AA923" i="20"/>
  <c r="N923" i="20"/>
  <c r="M923" i="20"/>
  <c r="AF923" i="20" s="1"/>
  <c r="AA922" i="20"/>
  <c r="N922" i="20"/>
  <c r="M922" i="20"/>
  <c r="AF922" i="20" s="1"/>
  <c r="AA921" i="20"/>
  <c r="N921" i="20"/>
  <c r="M921" i="20"/>
  <c r="AF921" i="20" s="1"/>
  <c r="AA920" i="20"/>
  <c r="N920" i="20"/>
  <c r="M920" i="20"/>
  <c r="AF920" i="20" s="1"/>
  <c r="AA919" i="20"/>
  <c r="N919" i="20"/>
  <c r="M919" i="20"/>
  <c r="AF919" i="20" s="1"/>
  <c r="AA918" i="20"/>
  <c r="N918" i="20"/>
  <c r="M918" i="20"/>
  <c r="AF918" i="20" s="1"/>
  <c r="AA917" i="20"/>
  <c r="N917" i="20"/>
  <c r="M917" i="20"/>
  <c r="AF917" i="20" s="1"/>
  <c r="AA916" i="20"/>
  <c r="N916" i="20"/>
  <c r="M916" i="20"/>
  <c r="AF916" i="20" s="1"/>
  <c r="AA915" i="20"/>
  <c r="N915" i="20"/>
  <c r="M915" i="20"/>
  <c r="AF915" i="20" s="1"/>
  <c r="AA914" i="20"/>
  <c r="N914" i="20"/>
  <c r="M914" i="20"/>
  <c r="AF914" i="20" s="1"/>
  <c r="AA913" i="20"/>
  <c r="N913" i="20"/>
  <c r="M913" i="20"/>
  <c r="AF913" i="20" s="1"/>
  <c r="AA912" i="20"/>
  <c r="N912" i="20"/>
  <c r="M912" i="20"/>
  <c r="AF912" i="20" s="1"/>
  <c r="AA911" i="20"/>
  <c r="N911" i="20"/>
  <c r="M911" i="20"/>
  <c r="AF911" i="20" s="1"/>
  <c r="AA910" i="20"/>
  <c r="N910" i="20"/>
  <c r="M910" i="20"/>
  <c r="AF910" i="20" s="1"/>
  <c r="AA909" i="20"/>
  <c r="N909" i="20"/>
  <c r="M909" i="20"/>
  <c r="AF909" i="20" s="1"/>
  <c r="AA908" i="20"/>
  <c r="N908" i="20"/>
  <c r="M908" i="20"/>
  <c r="AF908" i="20" s="1"/>
  <c r="AA907" i="20"/>
  <c r="N907" i="20"/>
  <c r="M907" i="20"/>
  <c r="AF907" i="20" s="1"/>
  <c r="AA906" i="20"/>
  <c r="N906" i="20"/>
  <c r="M906" i="20"/>
  <c r="AF906" i="20" s="1"/>
  <c r="AA905" i="20"/>
  <c r="N905" i="20"/>
  <c r="M905" i="20"/>
  <c r="AF905" i="20" s="1"/>
  <c r="AA904" i="20"/>
  <c r="N904" i="20"/>
  <c r="M904" i="20"/>
  <c r="AF904" i="20" s="1"/>
  <c r="AA903" i="20"/>
  <c r="N903" i="20"/>
  <c r="M903" i="20"/>
  <c r="AF903" i="20" s="1"/>
  <c r="AA902" i="20"/>
  <c r="N902" i="20"/>
  <c r="M902" i="20"/>
  <c r="AF902" i="20" s="1"/>
  <c r="AA901" i="20"/>
  <c r="N901" i="20"/>
  <c r="M901" i="20"/>
  <c r="AF901" i="20" s="1"/>
  <c r="AA900" i="20"/>
  <c r="N900" i="20"/>
  <c r="M900" i="20"/>
  <c r="AF900" i="20" s="1"/>
  <c r="AA899" i="20"/>
  <c r="N899" i="20"/>
  <c r="M899" i="20"/>
  <c r="AF899" i="20" s="1"/>
  <c r="AA898" i="20"/>
  <c r="N898" i="20"/>
  <c r="M898" i="20"/>
  <c r="AF898" i="20" s="1"/>
  <c r="AA897" i="20"/>
  <c r="N897" i="20"/>
  <c r="M897" i="20"/>
  <c r="AF897" i="20" s="1"/>
  <c r="AA896" i="20"/>
  <c r="N896" i="20"/>
  <c r="M896" i="20"/>
  <c r="AF896" i="20" s="1"/>
  <c r="AA895" i="20"/>
  <c r="N895" i="20"/>
  <c r="M895" i="20"/>
  <c r="AF895" i="20" s="1"/>
  <c r="AA894" i="20"/>
  <c r="N894" i="20"/>
  <c r="M894" i="20"/>
  <c r="AF894" i="20" s="1"/>
  <c r="AA893" i="20"/>
  <c r="N893" i="20"/>
  <c r="M893" i="20"/>
  <c r="AF893" i="20" s="1"/>
  <c r="AA892" i="20"/>
  <c r="N892" i="20"/>
  <c r="M892" i="20"/>
  <c r="AF892" i="20" s="1"/>
  <c r="AA891" i="20"/>
  <c r="N891" i="20"/>
  <c r="M891" i="20"/>
  <c r="AF891" i="20" s="1"/>
  <c r="AA890" i="20"/>
  <c r="N890" i="20"/>
  <c r="M890" i="20"/>
  <c r="AF890" i="20" s="1"/>
  <c r="AA889" i="20"/>
  <c r="N889" i="20"/>
  <c r="M889" i="20"/>
  <c r="AF889" i="20" s="1"/>
  <c r="AA888" i="20"/>
  <c r="N888" i="20"/>
  <c r="M888" i="20"/>
  <c r="AF888" i="20" s="1"/>
  <c r="AA887" i="20"/>
  <c r="N887" i="20"/>
  <c r="M887" i="20"/>
  <c r="AF887" i="20" s="1"/>
  <c r="AA886" i="20"/>
  <c r="N886" i="20"/>
  <c r="M886" i="20"/>
  <c r="AF886" i="20" s="1"/>
  <c r="AA885" i="20"/>
  <c r="N885" i="20"/>
  <c r="M885" i="20"/>
  <c r="AF885" i="20" s="1"/>
  <c r="AA884" i="20"/>
  <c r="N884" i="20"/>
  <c r="M884" i="20"/>
  <c r="AF884" i="20" s="1"/>
  <c r="AA883" i="20"/>
  <c r="N883" i="20"/>
  <c r="M883" i="20"/>
  <c r="AF883" i="20" s="1"/>
  <c r="AA882" i="20"/>
  <c r="N882" i="20"/>
  <c r="M882" i="20"/>
  <c r="AF882" i="20" s="1"/>
  <c r="AA881" i="20"/>
  <c r="N881" i="20"/>
  <c r="M881" i="20"/>
  <c r="AF881" i="20" s="1"/>
  <c r="AA880" i="20"/>
  <c r="N880" i="20"/>
  <c r="M880" i="20"/>
  <c r="AF880" i="20" s="1"/>
  <c r="AA879" i="20"/>
  <c r="N879" i="20"/>
  <c r="M879" i="20"/>
  <c r="AF879" i="20" s="1"/>
  <c r="AA878" i="20"/>
  <c r="N878" i="20"/>
  <c r="M878" i="20"/>
  <c r="AF878" i="20" s="1"/>
  <c r="AA877" i="20"/>
  <c r="N877" i="20"/>
  <c r="M877" i="20"/>
  <c r="AF877" i="20" s="1"/>
  <c r="AA876" i="20"/>
  <c r="N876" i="20"/>
  <c r="M876" i="20"/>
  <c r="AF876" i="20" s="1"/>
  <c r="AA875" i="20"/>
  <c r="N875" i="20"/>
  <c r="M875" i="20"/>
  <c r="AF875" i="20" s="1"/>
  <c r="AA874" i="20"/>
  <c r="N874" i="20"/>
  <c r="M874" i="20"/>
  <c r="AF874" i="20" s="1"/>
  <c r="AA873" i="20"/>
  <c r="N873" i="20"/>
  <c r="M873" i="20"/>
  <c r="AF873" i="20" s="1"/>
  <c r="AA872" i="20"/>
  <c r="N872" i="20"/>
  <c r="M872" i="20"/>
  <c r="AF872" i="20" s="1"/>
  <c r="AA871" i="20"/>
  <c r="N871" i="20"/>
  <c r="M871" i="20"/>
  <c r="AF871" i="20" s="1"/>
  <c r="AA870" i="20"/>
  <c r="N870" i="20"/>
  <c r="M870" i="20"/>
  <c r="AF870" i="20" s="1"/>
  <c r="AA869" i="20"/>
  <c r="N869" i="20"/>
  <c r="M869" i="20"/>
  <c r="AF869" i="20" s="1"/>
  <c r="AA868" i="20"/>
  <c r="N868" i="20"/>
  <c r="M868" i="20"/>
  <c r="AF868" i="20" s="1"/>
  <c r="AA867" i="20"/>
  <c r="N867" i="20"/>
  <c r="M867" i="20"/>
  <c r="AF867" i="20" s="1"/>
  <c r="AA866" i="20"/>
  <c r="N866" i="20"/>
  <c r="M866" i="20"/>
  <c r="AF866" i="20" s="1"/>
  <c r="AA865" i="20"/>
  <c r="N865" i="20"/>
  <c r="M865" i="20"/>
  <c r="AF865" i="20" s="1"/>
  <c r="AA864" i="20"/>
  <c r="N864" i="20"/>
  <c r="M864" i="20"/>
  <c r="AF864" i="20" s="1"/>
  <c r="AA863" i="20"/>
  <c r="N863" i="20"/>
  <c r="M863" i="20"/>
  <c r="AF863" i="20" s="1"/>
  <c r="AA862" i="20"/>
  <c r="N862" i="20"/>
  <c r="M862" i="20"/>
  <c r="AF862" i="20" s="1"/>
  <c r="AA861" i="20"/>
  <c r="N861" i="20"/>
  <c r="M861" i="20"/>
  <c r="AF861" i="20" s="1"/>
  <c r="AA860" i="20"/>
  <c r="N860" i="20"/>
  <c r="M860" i="20"/>
  <c r="AF860" i="20" s="1"/>
  <c r="AA859" i="20"/>
  <c r="N859" i="20"/>
  <c r="M859" i="20"/>
  <c r="AF859" i="20" s="1"/>
  <c r="AA858" i="20"/>
  <c r="N858" i="20"/>
  <c r="M858" i="20"/>
  <c r="AF858" i="20" s="1"/>
  <c r="AA857" i="20"/>
  <c r="N857" i="20"/>
  <c r="M857" i="20"/>
  <c r="AF857" i="20" s="1"/>
  <c r="AA856" i="20"/>
  <c r="N856" i="20"/>
  <c r="M856" i="20"/>
  <c r="AF856" i="20" s="1"/>
  <c r="AA855" i="20"/>
  <c r="N855" i="20"/>
  <c r="M855" i="20"/>
  <c r="AF855" i="20" s="1"/>
  <c r="AA854" i="20"/>
  <c r="N854" i="20"/>
  <c r="M854" i="20"/>
  <c r="AF854" i="20" s="1"/>
  <c r="AA853" i="20"/>
  <c r="N853" i="20"/>
  <c r="M853" i="20"/>
  <c r="AF853" i="20" s="1"/>
  <c r="AA852" i="20"/>
  <c r="N852" i="20"/>
  <c r="M852" i="20"/>
  <c r="AF852" i="20" s="1"/>
  <c r="AA851" i="20"/>
  <c r="N851" i="20"/>
  <c r="M851" i="20"/>
  <c r="AF851" i="20" s="1"/>
  <c r="AA850" i="20"/>
  <c r="N850" i="20"/>
  <c r="M850" i="20"/>
  <c r="AF850" i="20" s="1"/>
  <c r="AA849" i="20"/>
  <c r="N849" i="20"/>
  <c r="M849" i="20"/>
  <c r="AF849" i="20" s="1"/>
  <c r="AA848" i="20"/>
  <c r="N848" i="20"/>
  <c r="M848" i="20"/>
  <c r="AF848" i="20" s="1"/>
  <c r="AA847" i="20"/>
  <c r="N847" i="20"/>
  <c r="M847" i="20"/>
  <c r="AF847" i="20" s="1"/>
  <c r="AA846" i="20"/>
  <c r="N846" i="20"/>
  <c r="M846" i="20"/>
  <c r="AF846" i="20" s="1"/>
  <c r="AA845" i="20"/>
  <c r="N845" i="20"/>
  <c r="M845" i="20"/>
  <c r="AF845" i="20" s="1"/>
  <c r="AA844" i="20"/>
  <c r="N844" i="20"/>
  <c r="M844" i="20"/>
  <c r="AF844" i="20" s="1"/>
  <c r="AA843" i="20"/>
  <c r="N843" i="20"/>
  <c r="M843" i="20"/>
  <c r="AF843" i="20" s="1"/>
  <c r="AA842" i="20"/>
  <c r="N842" i="20"/>
  <c r="M842" i="20"/>
  <c r="AF842" i="20" s="1"/>
  <c r="AA841" i="20"/>
  <c r="N841" i="20"/>
  <c r="M841" i="20"/>
  <c r="AF841" i="20" s="1"/>
  <c r="AA840" i="20"/>
  <c r="N840" i="20"/>
  <c r="M840" i="20"/>
  <c r="AF840" i="20" s="1"/>
  <c r="AA839" i="20"/>
  <c r="N839" i="20"/>
  <c r="M839" i="20"/>
  <c r="AF839" i="20" s="1"/>
  <c r="AA838" i="20"/>
  <c r="N838" i="20"/>
  <c r="M838" i="20"/>
  <c r="AF838" i="20" s="1"/>
  <c r="AA837" i="20"/>
  <c r="N837" i="20"/>
  <c r="M837" i="20"/>
  <c r="AF837" i="20" s="1"/>
  <c r="AA836" i="20"/>
  <c r="N836" i="20"/>
  <c r="M836" i="20"/>
  <c r="AF836" i="20" s="1"/>
  <c r="AA835" i="20"/>
  <c r="N835" i="20"/>
  <c r="M835" i="20"/>
  <c r="AF835" i="20" s="1"/>
  <c r="AA834" i="20"/>
  <c r="N834" i="20"/>
  <c r="M834" i="20"/>
  <c r="AF834" i="20" s="1"/>
  <c r="AA833" i="20"/>
  <c r="N833" i="20"/>
  <c r="M833" i="20"/>
  <c r="AF833" i="20" s="1"/>
  <c r="AA832" i="20"/>
  <c r="N832" i="20"/>
  <c r="M832" i="20"/>
  <c r="AF832" i="20" s="1"/>
  <c r="AA831" i="20"/>
  <c r="N831" i="20"/>
  <c r="M831" i="20"/>
  <c r="AF831" i="20" s="1"/>
  <c r="AA830" i="20"/>
  <c r="N830" i="20"/>
  <c r="M830" i="20"/>
  <c r="AF830" i="20" s="1"/>
  <c r="AA829" i="20"/>
  <c r="N829" i="20"/>
  <c r="M829" i="20"/>
  <c r="AF829" i="20" s="1"/>
  <c r="AA828" i="20"/>
  <c r="N828" i="20"/>
  <c r="M828" i="20"/>
  <c r="AF828" i="20" s="1"/>
  <c r="AA827" i="20"/>
  <c r="N827" i="20"/>
  <c r="M827" i="20"/>
  <c r="AF827" i="20" s="1"/>
  <c r="AA826" i="20"/>
  <c r="N826" i="20"/>
  <c r="M826" i="20"/>
  <c r="AF826" i="20" s="1"/>
  <c r="AA825" i="20"/>
  <c r="N825" i="20"/>
  <c r="M825" i="20"/>
  <c r="AF825" i="20" s="1"/>
  <c r="AA824" i="20"/>
  <c r="N824" i="20"/>
  <c r="M824" i="20"/>
  <c r="AF824" i="20" s="1"/>
  <c r="AA823" i="20"/>
  <c r="N823" i="20"/>
  <c r="M823" i="20"/>
  <c r="AF823" i="20" s="1"/>
  <c r="AA822" i="20"/>
  <c r="N822" i="20"/>
  <c r="M822" i="20"/>
  <c r="AF822" i="20" s="1"/>
  <c r="AA821" i="20"/>
  <c r="N821" i="20"/>
  <c r="M821" i="20"/>
  <c r="AF821" i="20" s="1"/>
  <c r="AA820" i="20"/>
  <c r="N820" i="20"/>
  <c r="M820" i="20"/>
  <c r="AF820" i="20" s="1"/>
  <c r="AA819" i="20"/>
  <c r="N819" i="20"/>
  <c r="M819" i="20"/>
  <c r="AF819" i="20" s="1"/>
  <c r="AA818" i="20"/>
  <c r="N818" i="20"/>
  <c r="M818" i="20"/>
  <c r="AF818" i="20" s="1"/>
  <c r="AA817" i="20"/>
  <c r="N817" i="20"/>
  <c r="M817" i="20"/>
  <c r="AF817" i="20" s="1"/>
  <c r="AA816" i="20"/>
  <c r="N816" i="20"/>
  <c r="M816" i="20"/>
  <c r="AF816" i="20" s="1"/>
  <c r="AA815" i="20"/>
  <c r="N815" i="20"/>
  <c r="M815" i="20"/>
  <c r="AF815" i="20" s="1"/>
  <c r="AA814" i="20"/>
  <c r="N814" i="20"/>
  <c r="M814" i="20"/>
  <c r="AF814" i="20" s="1"/>
  <c r="AA813" i="20"/>
  <c r="N813" i="20"/>
  <c r="M813" i="20"/>
  <c r="AF813" i="20" s="1"/>
  <c r="AA812" i="20"/>
  <c r="N812" i="20"/>
  <c r="M812" i="20"/>
  <c r="AF812" i="20" s="1"/>
  <c r="AA811" i="20"/>
  <c r="N811" i="20"/>
  <c r="M811" i="20"/>
  <c r="AF811" i="20" s="1"/>
  <c r="AA810" i="20"/>
  <c r="N810" i="20"/>
  <c r="M810" i="20"/>
  <c r="AF810" i="20" s="1"/>
  <c r="AA809" i="20"/>
  <c r="N809" i="20"/>
  <c r="M809" i="20"/>
  <c r="AF809" i="20" s="1"/>
  <c r="AA808" i="20"/>
  <c r="N808" i="20"/>
  <c r="M808" i="20"/>
  <c r="AF808" i="20" s="1"/>
  <c r="AA807" i="20"/>
  <c r="N807" i="20"/>
  <c r="M807" i="20"/>
  <c r="AF807" i="20" s="1"/>
  <c r="AA806" i="20"/>
  <c r="N806" i="20"/>
  <c r="M806" i="20"/>
  <c r="AF806" i="20" s="1"/>
  <c r="AA805" i="20"/>
  <c r="N805" i="20"/>
  <c r="M805" i="20"/>
  <c r="AF805" i="20" s="1"/>
  <c r="AA804" i="20"/>
  <c r="N804" i="20"/>
  <c r="M804" i="20"/>
  <c r="AF804" i="20" s="1"/>
  <c r="AA803" i="20"/>
  <c r="N803" i="20"/>
  <c r="M803" i="20"/>
  <c r="AF803" i="20" s="1"/>
  <c r="AA802" i="20"/>
  <c r="N802" i="20"/>
  <c r="M802" i="20"/>
  <c r="AF802" i="20" s="1"/>
  <c r="AA801" i="20"/>
  <c r="N801" i="20"/>
  <c r="M801" i="20"/>
  <c r="AF801" i="20" s="1"/>
  <c r="AA800" i="20"/>
  <c r="N800" i="20"/>
  <c r="M800" i="20"/>
  <c r="AF800" i="20" s="1"/>
  <c r="AA799" i="20"/>
  <c r="N799" i="20"/>
  <c r="M799" i="20"/>
  <c r="AF799" i="20" s="1"/>
  <c r="AA798" i="20"/>
  <c r="N798" i="20"/>
  <c r="M798" i="20"/>
  <c r="AF798" i="20" s="1"/>
  <c r="AA797" i="20"/>
  <c r="N797" i="20"/>
  <c r="M797" i="20"/>
  <c r="AF797" i="20" s="1"/>
  <c r="AA796" i="20"/>
  <c r="N796" i="20"/>
  <c r="M796" i="20"/>
  <c r="AF796" i="20" s="1"/>
  <c r="AA795" i="20"/>
  <c r="N795" i="20"/>
  <c r="M795" i="20"/>
  <c r="AF795" i="20" s="1"/>
  <c r="AA794" i="20"/>
  <c r="N794" i="20"/>
  <c r="M794" i="20"/>
  <c r="AF794" i="20" s="1"/>
  <c r="AA793" i="20"/>
  <c r="N793" i="20"/>
  <c r="M793" i="20"/>
  <c r="AF793" i="20" s="1"/>
  <c r="AA792" i="20"/>
  <c r="N792" i="20"/>
  <c r="M792" i="20"/>
  <c r="AF792" i="20" s="1"/>
  <c r="AA791" i="20"/>
  <c r="N791" i="20"/>
  <c r="M791" i="20"/>
  <c r="AF791" i="20" s="1"/>
  <c r="AA790" i="20"/>
  <c r="N790" i="20"/>
  <c r="M790" i="20"/>
  <c r="AF790" i="20" s="1"/>
  <c r="AA789" i="20"/>
  <c r="N789" i="20"/>
  <c r="M789" i="20"/>
  <c r="AF789" i="20" s="1"/>
  <c r="AA788" i="20"/>
  <c r="N788" i="20"/>
  <c r="M788" i="20"/>
  <c r="AF788" i="20" s="1"/>
  <c r="AA787" i="20"/>
  <c r="N787" i="20"/>
  <c r="M787" i="20"/>
  <c r="AF787" i="20" s="1"/>
  <c r="AA786" i="20"/>
  <c r="N786" i="20"/>
  <c r="M786" i="20"/>
  <c r="AF786" i="20" s="1"/>
  <c r="AA785" i="20"/>
  <c r="N785" i="20"/>
  <c r="M785" i="20"/>
  <c r="AF785" i="20" s="1"/>
  <c r="AA784" i="20"/>
  <c r="N784" i="20"/>
  <c r="M784" i="20"/>
  <c r="AF784" i="20" s="1"/>
  <c r="AA783" i="20"/>
  <c r="N783" i="20"/>
  <c r="M783" i="20"/>
  <c r="AF783" i="20" s="1"/>
  <c r="AA782" i="20"/>
  <c r="N782" i="20"/>
  <c r="M782" i="20"/>
  <c r="AF782" i="20" s="1"/>
  <c r="AA781" i="20"/>
  <c r="N781" i="20"/>
  <c r="M781" i="20"/>
  <c r="AF781" i="20" s="1"/>
  <c r="AA780" i="20"/>
  <c r="N780" i="20"/>
  <c r="M780" i="20"/>
  <c r="AF780" i="20" s="1"/>
  <c r="AA779" i="20"/>
  <c r="N779" i="20"/>
  <c r="M779" i="20"/>
  <c r="AF779" i="20" s="1"/>
  <c r="AA778" i="20"/>
  <c r="N778" i="20"/>
  <c r="M778" i="20"/>
  <c r="AF778" i="20" s="1"/>
  <c r="AA777" i="20"/>
  <c r="N777" i="20"/>
  <c r="M777" i="20"/>
  <c r="AF777" i="20" s="1"/>
  <c r="AA776" i="20"/>
  <c r="N776" i="20"/>
  <c r="M776" i="20"/>
  <c r="AF776" i="20" s="1"/>
  <c r="AA775" i="20"/>
  <c r="N775" i="20"/>
  <c r="M775" i="20"/>
  <c r="AF775" i="20" s="1"/>
  <c r="AA774" i="20"/>
  <c r="N774" i="20"/>
  <c r="M774" i="20"/>
  <c r="AF774" i="20" s="1"/>
  <c r="AA773" i="20"/>
  <c r="N773" i="20"/>
  <c r="M773" i="20"/>
  <c r="AF773" i="20" s="1"/>
  <c r="AA772" i="20"/>
  <c r="N772" i="20"/>
  <c r="M772" i="20"/>
  <c r="AF772" i="20" s="1"/>
  <c r="AA771" i="20"/>
  <c r="N771" i="20"/>
  <c r="M771" i="20"/>
  <c r="AF771" i="20" s="1"/>
  <c r="AA770" i="20"/>
  <c r="N770" i="20"/>
  <c r="M770" i="20"/>
  <c r="AF770" i="20" s="1"/>
  <c r="AA769" i="20"/>
  <c r="N769" i="20"/>
  <c r="M769" i="20"/>
  <c r="AF769" i="20" s="1"/>
  <c r="AA768" i="20"/>
  <c r="N768" i="20"/>
  <c r="M768" i="20"/>
  <c r="AF768" i="20" s="1"/>
  <c r="AA767" i="20"/>
  <c r="N767" i="20"/>
  <c r="M767" i="20"/>
  <c r="AF767" i="20" s="1"/>
  <c r="AA766" i="20"/>
  <c r="N766" i="20"/>
  <c r="M766" i="20"/>
  <c r="AF766" i="20" s="1"/>
  <c r="AA765" i="20"/>
  <c r="N765" i="20"/>
  <c r="M765" i="20"/>
  <c r="AF765" i="20" s="1"/>
  <c r="AA764" i="20"/>
  <c r="N764" i="20"/>
  <c r="M764" i="20"/>
  <c r="AF764" i="20" s="1"/>
  <c r="AA763" i="20"/>
  <c r="N763" i="20"/>
  <c r="M763" i="20"/>
  <c r="AF763" i="20" s="1"/>
  <c r="AA762" i="20"/>
  <c r="N762" i="20"/>
  <c r="M762" i="20"/>
  <c r="AF762" i="20" s="1"/>
  <c r="AA761" i="20"/>
  <c r="N761" i="20"/>
  <c r="M761" i="20"/>
  <c r="AF761" i="20" s="1"/>
  <c r="AA760" i="20"/>
  <c r="N760" i="20"/>
  <c r="M760" i="20"/>
  <c r="AF760" i="20" s="1"/>
  <c r="AA759" i="20"/>
  <c r="N759" i="20"/>
  <c r="M759" i="20"/>
  <c r="AF759" i="20" s="1"/>
  <c r="AA758" i="20"/>
  <c r="N758" i="20"/>
  <c r="M758" i="20"/>
  <c r="AF758" i="20" s="1"/>
  <c r="AA757" i="20"/>
  <c r="N757" i="20"/>
  <c r="M757" i="20"/>
  <c r="AF757" i="20" s="1"/>
  <c r="AA756" i="20"/>
  <c r="N756" i="20"/>
  <c r="M756" i="20"/>
  <c r="AF756" i="20" s="1"/>
  <c r="AA755" i="20"/>
  <c r="N755" i="20"/>
  <c r="M755" i="20"/>
  <c r="AF755" i="20" s="1"/>
  <c r="AA754" i="20"/>
  <c r="N754" i="20"/>
  <c r="M754" i="20"/>
  <c r="AF754" i="20" s="1"/>
  <c r="AA753" i="20"/>
  <c r="N753" i="20"/>
  <c r="M753" i="20"/>
  <c r="AF753" i="20" s="1"/>
  <c r="AA752" i="20"/>
  <c r="N752" i="20"/>
  <c r="M752" i="20"/>
  <c r="AF752" i="20" s="1"/>
  <c r="AA751" i="20"/>
  <c r="N751" i="20"/>
  <c r="M751" i="20"/>
  <c r="AF751" i="20" s="1"/>
  <c r="AA750" i="20"/>
  <c r="N750" i="20"/>
  <c r="M750" i="20"/>
  <c r="AF750" i="20" s="1"/>
  <c r="AA749" i="20"/>
  <c r="N749" i="20"/>
  <c r="M749" i="20"/>
  <c r="AF749" i="20" s="1"/>
  <c r="AA748" i="20"/>
  <c r="N748" i="20"/>
  <c r="M748" i="20"/>
  <c r="AF748" i="20" s="1"/>
  <c r="AA747" i="20"/>
  <c r="N747" i="20"/>
  <c r="M747" i="20"/>
  <c r="AF747" i="20" s="1"/>
  <c r="AA746" i="20"/>
  <c r="N746" i="20"/>
  <c r="M746" i="20"/>
  <c r="AF746" i="20" s="1"/>
  <c r="AA745" i="20"/>
  <c r="N745" i="20"/>
  <c r="M745" i="20"/>
  <c r="AF745" i="20" s="1"/>
  <c r="AA744" i="20"/>
  <c r="N744" i="20"/>
  <c r="M744" i="20"/>
  <c r="AF744" i="20" s="1"/>
  <c r="AA743" i="20"/>
  <c r="N743" i="20"/>
  <c r="M743" i="20"/>
  <c r="AF743" i="20" s="1"/>
  <c r="AA742" i="20"/>
  <c r="N742" i="20"/>
  <c r="M742" i="20"/>
  <c r="AF742" i="20" s="1"/>
  <c r="AA741" i="20"/>
  <c r="N741" i="20"/>
  <c r="M741" i="20"/>
  <c r="AF741" i="20" s="1"/>
  <c r="AA740" i="20"/>
  <c r="N740" i="20"/>
  <c r="M740" i="20"/>
  <c r="AF740" i="20" s="1"/>
  <c r="AA739" i="20"/>
  <c r="N739" i="20"/>
  <c r="M739" i="20"/>
  <c r="AF739" i="20" s="1"/>
  <c r="AA738" i="20"/>
  <c r="N738" i="20"/>
  <c r="M738" i="20"/>
  <c r="AF738" i="20" s="1"/>
  <c r="AA737" i="20"/>
  <c r="N737" i="20"/>
  <c r="M737" i="20"/>
  <c r="AF737" i="20" s="1"/>
  <c r="AA736" i="20"/>
  <c r="N736" i="20"/>
  <c r="M736" i="20"/>
  <c r="AF736" i="20" s="1"/>
  <c r="AA735" i="20"/>
  <c r="N735" i="20"/>
  <c r="M735" i="20"/>
  <c r="AF735" i="20" s="1"/>
  <c r="AA734" i="20"/>
  <c r="N734" i="20"/>
  <c r="M734" i="20"/>
  <c r="AF734" i="20" s="1"/>
  <c r="AA733" i="20"/>
  <c r="N733" i="20"/>
  <c r="M733" i="20"/>
  <c r="AF733" i="20" s="1"/>
  <c r="AA732" i="20"/>
  <c r="N732" i="20"/>
  <c r="M732" i="20"/>
  <c r="AF732" i="20" s="1"/>
  <c r="AA731" i="20"/>
  <c r="N731" i="20"/>
  <c r="M731" i="20"/>
  <c r="AF731" i="20" s="1"/>
  <c r="AA730" i="20"/>
  <c r="N730" i="20"/>
  <c r="M730" i="20"/>
  <c r="AF730" i="20" s="1"/>
  <c r="AA729" i="20"/>
  <c r="N729" i="20"/>
  <c r="M729" i="20"/>
  <c r="AF729" i="20" s="1"/>
  <c r="AA728" i="20"/>
  <c r="N728" i="20"/>
  <c r="M728" i="20"/>
  <c r="AF728" i="20" s="1"/>
  <c r="AA727" i="20"/>
  <c r="N727" i="20"/>
  <c r="M727" i="20"/>
  <c r="AF727" i="20" s="1"/>
  <c r="AA726" i="20"/>
  <c r="N726" i="20"/>
  <c r="M726" i="20"/>
  <c r="AF726" i="20" s="1"/>
  <c r="AA725" i="20"/>
  <c r="N725" i="20"/>
  <c r="M725" i="20"/>
  <c r="AF725" i="20" s="1"/>
  <c r="AA724" i="20"/>
  <c r="N724" i="20"/>
  <c r="M724" i="20"/>
  <c r="AF724" i="20" s="1"/>
  <c r="AA723" i="20"/>
  <c r="N723" i="20"/>
  <c r="M723" i="20"/>
  <c r="AF723" i="20" s="1"/>
  <c r="AA722" i="20"/>
  <c r="N722" i="20"/>
  <c r="M722" i="20"/>
  <c r="AF722" i="20" s="1"/>
  <c r="AA721" i="20"/>
  <c r="N721" i="20"/>
  <c r="M721" i="20"/>
  <c r="AF721" i="20" s="1"/>
  <c r="AA720" i="20"/>
  <c r="N720" i="20"/>
  <c r="M720" i="20"/>
  <c r="AF720" i="20" s="1"/>
  <c r="AA719" i="20"/>
  <c r="N719" i="20"/>
  <c r="M719" i="20"/>
  <c r="AF719" i="20" s="1"/>
  <c r="AA718" i="20"/>
  <c r="N718" i="20"/>
  <c r="M718" i="20"/>
  <c r="AF718" i="20" s="1"/>
  <c r="AA717" i="20"/>
  <c r="N717" i="20"/>
  <c r="M717" i="20"/>
  <c r="AF717" i="20" s="1"/>
  <c r="AA716" i="20"/>
  <c r="N716" i="20"/>
  <c r="M716" i="20"/>
  <c r="AF716" i="20" s="1"/>
  <c r="AA715" i="20"/>
  <c r="N715" i="20"/>
  <c r="M715" i="20"/>
  <c r="AF715" i="20" s="1"/>
  <c r="AA714" i="20"/>
  <c r="N714" i="20"/>
  <c r="M714" i="20"/>
  <c r="AF714" i="20" s="1"/>
  <c r="AA713" i="20"/>
  <c r="N713" i="20"/>
  <c r="M713" i="20"/>
  <c r="AF713" i="20" s="1"/>
  <c r="AA712" i="20"/>
  <c r="N712" i="20"/>
  <c r="M712" i="20"/>
  <c r="AF712" i="20" s="1"/>
  <c r="AA711" i="20"/>
  <c r="N711" i="20"/>
  <c r="M711" i="20"/>
  <c r="AF711" i="20" s="1"/>
  <c r="AA710" i="20"/>
  <c r="N710" i="20"/>
  <c r="M710" i="20"/>
  <c r="AF710" i="20" s="1"/>
  <c r="AA709" i="20"/>
  <c r="N709" i="20"/>
  <c r="M709" i="20"/>
  <c r="AF709" i="20" s="1"/>
  <c r="AA708" i="20"/>
  <c r="N708" i="20"/>
  <c r="M708" i="20"/>
  <c r="AF708" i="20" s="1"/>
  <c r="AA707" i="20"/>
  <c r="N707" i="20"/>
  <c r="M707" i="20"/>
  <c r="AF707" i="20" s="1"/>
  <c r="AA706" i="20"/>
  <c r="N706" i="20"/>
  <c r="M706" i="20"/>
  <c r="AF706" i="20" s="1"/>
  <c r="AA705" i="20"/>
  <c r="N705" i="20"/>
  <c r="M705" i="20"/>
  <c r="AF705" i="20" s="1"/>
  <c r="AA704" i="20"/>
  <c r="N704" i="20"/>
  <c r="M704" i="20"/>
  <c r="AF704" i="20" s="1"/>
  <c r="AA703" i="20"/>
  <c r="N703" i="20"/>
  <c r="M703" i="20"/>
  <c r="AF703" i="20" s="1"/>
  <c r="AA702" i="20"/>
  <c r="N702" i="20"/>
  <c r="M702" i="20"/>
  <c r="AF702" i="20" s="1"/>
  <c r="AA701" i="20"/>
  <c r="N701" i="20"/>
  <c r="M701" i="20"/>
  <c r="AF701" i="20" s="1"/>
  <c r="AA700" i="20"/>
  <c r="N700" i="20"/>
  <c r="M700" i="20"/>
  <c r="AF700" i="20" s="1"/>
  <c r="AA699" i="20"/>
  <c r="N699" i="20"/>
  <c r="M699" i="20"/>
  <c r="AF699" i="20" s="1"/>
  <c r="AA698" i="20"/>
  <c r="N698" i="20"/>
  <c r="M698" i="20"/>
  <c r="AF698" i="20" s="1"/>
  <c r="AA697" i="20"/>
  <c r="N697" i="20"/>
  <c r="M697" i="20"/>
  <c r="AF697" i="20" s="1"/>
  <c r="AA696" i="20"/>
  <c r="N696" i="20"/>
  <c r="M696" i="20"/>
  <c r="AF696" i="20" s="1"/>
  <c r="AA695" i="20"/>
  <c r="N695" i="20"/>
  <c r="M695" i="20"/>
  <c r="AF695" i="20" s="1"/>
  <c r="AA694" i="20"/>
  <c r="N694" i="20"/>
  <c r="M694" i="20"/>
  <c r="AF694" i="20" s="1"/>
  <c r="AA693" i="20"/>
  <c r="N693" i="20"/>
  <c r="M693" i="20"/>
  <c r="AF693" i="20" s="1"/>
  <c r="AA692" i="20"/>
  <c r="N692" i="20"/>
  <c r="M692" i="20"/>
  <c r="AF692" i="20" s="1"/>
  <c r="AA691" i="20"/>
  <c r="N691" i="20"/>
  <c r="M691" i="20"/>
  <c r="AF691" i="20" s="1"/>
  <c r="AA690" i="20"/>
  <c r="N690" i="20"/>
  <c r="M690" i="20"/>
  <c r="AF690" i="20" s="1"/>
  <c r="AA689" i="20"/>
  <c r="N689" i="20"/>
  <c r="M689" i="20"/>
  <c r="AF689" i="20" s="1"/>
  <c r="AA688" i="20"/>
  <c r="N688" i="20"/>
  <c r="M688" i="20"/>
  <c r="AF688" i="20" s="1"/>
  <c r="AA687" i="20"/>
  <c r="N687" i="20"/>
  <c r="M687" i="20"/>
  <c r="AF687" i="20" s="1"/>
  <c r="AA686" i="20"/>
  <c r="N686" i="20"/>
  <c r="M686" i="20"/>
  <c r="AF686" i="20" s="1"/>
  <c r="AA685" i="20"/>
  <c r="N685" i="20"/>
  <c r="M685" i="20"/>
  <c r="AF685" i="20" s="1"/>
  <c r="AA684" i="20"/>
  <c r="N684" i="20"/>
  <c r="M684" i="20"/>
  <c r="AF684" i="20" s="1"/>
  <c r="AA683" i="20"/>
  <c r="N683" i="20"/>
  <c r="M683" i="20"/>
  <c r="AF683" i="20" s="1"/>
  <c r="AA682" i="20"/>
  <c r="N682" i="20"/>
  <c r="M682" i="20"/>
  <c r="AF682" i="20" s="1"/>
  <c r="AA681" i="20"/>
  <c r="N681" i="20"/>
  <c r="M681" i="20"/>
  <c r="AF681" i="20" s="1"/>
  <c r="AA680" i="20"/>
  <c r="N680" i="20"/>
  <c r="M680" i="20"/>
  <c r="AF680" i="20" s="1"/>
  <c r="AA679" i="20"/>
  <c r="N679" i="20"/>
  <c r="M679" i="20"/>
  <c r="AF679" i="20" s="1"/>
  <c r="AA678" i="20"/>
  <c r="N678" i="20"/>
  <c r="M678" i="20"/>
  <c r="AF678" i="20" s="1"/>
  <c r="AA677" i="20"/>
  <c r="N677" i="20"/>
  <c r="M677" i="20"/>
  <c r="AF677" i="20" s="1"/>
  <c r="AA676" i="20"/>
  <c r="N676" i="20"/>
  <c r="M676" i="20"/>
  <c r="AF676" i="20" s="1"/>
  <c r="AA675" i="20"/>
  <c r="N675" i="20"/>
  <c r="M675" i="20"/>
  <c r="AF675" i="20" s="1"/>
  <c r="AA674" i="20"/>
  <c r="N674" i="20"/>
  <c r="M674" i="20"/>
  <c r="AF674" i="20" s="1"/>
  <c r="AA673" i="20"/>
  <c r="N673" i="20"/>
  <c r="M673" i="20"/>
  <c r="AF673" i="20" s="1"/>
  <c r="AA672" i="20"/>
  <c r="N672" i="20"/>
  <c r="M672" i="20"/>
  <c r="AF672" i="20" s="1"/>
  <c r="AA671" i="20"/>
  <c r="N671" i="20"/>
  <c r="M671" i="20"/>
  <c r="AF671" i="20" s="1"/>
  <c r="AA670" i="20"/>
  <c r="N670" i="20"/>
  <c r="M670" i="20"/>
  <c r="AF670" i="20" s="1"/>
  <c r="AA669" i="20"/>
  <c r="N669" i="20"/>
  <c r="M669" i="20"/>
  <c r="AF669" i="20" s="1"/>
  <c r="AA668" i="20"/>
  <c r="N668" i="20"/>
  <c r="M668" i="20"/>
  <c r="AF668" i="20" s="1"/>
  <c r="AA667" i="20"/>
  <c r="N667" i="20"/>
  <c r="M667" i="20"/>
  <c r="AF667" i="20" s="1"/>
  <c r="AA666" i="20"/>
  <c r="N666" i="20"/>
  <c r="M666" i="20"/>
  <c r="AF666" i="20" s="1"/>
  <c r="AA665" i="20"/>
  <c r="N665" i="20"/>
  <c r="M665" i="20"/>
  <c r="AF665" i="20" s="1"/>
  <c r="AA664" i="20"/>
  <c r="N664" i="20"/>
  <c r="M664" i="20"/>
  <c r="AF664" i="20" s="1"/>
  <c r="AA663" i="20"/>
  <c r="N663" i="20"/>
  <c r="M663" i="20"/>
  <c r="AF663" i="20" s="1"/>
  <c r="AA662" i="20"/>
  <c r="N662" i="20"/>
  <c r="M662" i="20"/>
  <c r="AF662" i="20" s="1"/>
  <c r="AA661" i="20"/>
  <c r="N661" i="20"/>
  <c r="M661" i="20"/>
  <c r="AF661" i="20" s="1"/>
  <c r="AA660" i="20"/>
  <c r="N660" i="20"/>
  <c r="M660" i="20"/>
  <c r="AF660" i="20" s="1"/>
  <c r="AA659" i="20"/>
  <c r="N659" i="20"/>
  <c r="M659" i="20"/>
  <c r="AF659" i="20" s="1"/>
  <c r="AA658" i="20"/>
  <c r="N658" i="20"/>
  <c r="M658" i="20"/>
  <c r="AF658" i="20" s="1"/>
  <c r="AA657" i="20"/>
  <c r="N657" i="20"/>
  <c r="M657" i="20"/>
  <c r="AF657" i="20" s="1"/>
  <c r="AA656" i="20"/>
  <c r="N656" i="20"/>
  <c r="M656" i="20"/>
  <c r="AF656" i="20" s="1"/>
  <c r="AA655" i="20"/>
  <c r="N655" i="20"/>
  <c r="M655" i="20"/>
  <c r="AF655" i="20" s="1"/>
  <c r="AA654" i="20"/>
  <c r="N654" i="20"/>
  <c r="M654" i="20"/>
  <c r="AF654" i="20" s="1"/>
  <c r="AA653" i="20"/>
  <c r="N653" i="20"/>
  <c r="M653" i="20"/>
  <c r="AF653" i="20" s="1"/>
  <c r="AA652" i="20"/>
  <c r="N652" i="20"/>
  <c r="M652" i="20"/>
  <c r="AF652" i="20" s="1"/>
  <c r="AA651" i="20"/>
  <c r="N651" i="20"/>
  <c r="M651" i="20"/>
  <c r="AF651" i="20" s="1"/>
  <c r="AA650" i="20"/>
  <c r="N650" i="20"/>
  <c r="M650" i="20"/>
  <c r="AF650" i="20" s="1"/>
  <c r="AA649" i="20"/>
  <c r="N649" i="20"/>
  <c r="M649" i="20"/>
  <c r="AF649" i="20" s="1"/>
  <c r="AA648" i="20"/>
  <c r="N648" i="20"/>
  <c r="M648" i="20"/>
  <c r="AF648" i="20" s="1"/>
  <c r="AA647" i="20"/>
  <c r="N647" i="20"/>
  <c r="M647" i="20"/>
  <c r="AF647" i="20" s="1"/>
  <c r="AA646" i="20"/>
  <c r="N646" i="20"/>
  <c r="M646" i="20"/>
  <c r="AF646" i="20" s="1"/>
  <c r="AA645" i="20"/>
  <c r="N645" i="20"/>
  <c r="M645" i="20"/>
  <c r="AF645" i="20" s="1"/>
  <c r="AA644" i="20"/>
  <c r="N644" i="20"/>
  <c r="M644" i="20"/>
  <c r="AF644" i="20" s="1"/>
  <c r="AA643" i="20"/>
  <c r="N643" i="20"/>
  <c r="M643" i="20"/>
  <c r="AF643" i="20" s="1"/>
  <c r="AA642" i="20"/>
  <c r="N642" i="20"/>
  <c r="M642" i="20"/>
  <c r="AF642" i="20" s="1"/>
  <c r="AA641" i="20"/>
  <c r="N641" i="20"/>
  <c r="M641" i="20"/>
  <c r="AF641" i="20" s="1"/>
  <c r="AA640" i="20"/>
  <c r="N640" i="20"/>
  <c r="M640" i="20"/>
  <c r="AF640" i="20" s="1"/>
  <c r="AA639" i="20"/>
  <c r="N639" i="20"/>
  <c r="M639" i="20"/>
  <c r="AF639" i="20" s="1"/>
  <c r="AA638" i="20"/>
  <c r="N638" i="20"/>
  <c r="M638" i="20"/>
  <c r="AF638" i="20" s="1"/>
  <c r="AA637" i="20"/>
  <c r="N637" i="20"/>
  <c r="M637" i="20"/>
  <c r="AF637" i="20" s="1"/>
  <c r="AA636" i="20"/>
  <c r="N636" i="20"/>
  <c r="M636" i="20"/>
  <c r="AF636" i="20" s="1"/>
  <c r="AA635" i="20"/>
  <c r="N635" i="20"/>
  <c r="M635" i="20"/>
  <c r="AF635" i="20" s="1"/>
  <c r="AA634" i="20"/>
  <c r="N634" i="20"/>
  <c r="M634" i="20"/>
  <c r="AF634" i="20" s="1"/>
  <c r="AA633" i="20"/>
  <c r="N633" i="20"/>
  <c r="M633" i="20"/>
  <c r="AF633" i="20" s="1"/>
  <c r="AA632" i="20"/>
  <c r="N632" i="20"/>
  <c r="M632" i="20"/>
  <c r="AF632" i="20" s="1"/>
  <c r="AA631" i="20"/>
  <c r="N631" i="20"/>
  <c r="M631" i="20"/>
  <c r="AF631" i="20" s="1"/>
  <c r="AA630" i="20"/>
  <c r="N630" i="20"/>
  <c r="M630" i="20"/>
  <c r="AF630" i="20" s="1"/>
  <c r="AA629" i="20"/>
  <c r="N629" i="20"/>
  <c r="M629" i="20"/>
  <c r="AF629" i="20" s="1"/>
  <c r="AA628" i="20"/>
  <c r="N628" i="20"/>
  <c r="M628" i="20"/>
  <c r="AF628" i="20" s="1"/>
  <c r="AA627" i="20"/>
  <c r="N627" i="20"/>
  <c r="M627" i="20"/>
  <c r="AF627" i="20" s="1"/>
  <c r="AA626" i="20"/>
  <c r="N626" i="20"/>
  <c r="M626" i="20"/>
  <c r="AF626" i="20" s="1"/>
  <c r="AA625" i="20"/>
  <c r="N625" i="20"/>
  <c r="M625" i="20"/>
  <c r="AF625" i="20" s="1"/>
  <c r="AA624" i="20"/>
  <c r="N624" i="20"/>
  <c r="M624" i="20"/>
  <c r="AF624" i="20" s="1"/>
  <c r="AA623" i="20"/>
  <c r="N623" i="20"/>
  <c r="M623" i="20"/>
  <c r="AF623" i="20" s="1"/>
  <c r="AA622" i="20"/>
  <c r="N622" i="20"/>
  <c r="M622" i="20"/>
  <c r="AF622" i="20" s="1"/>
  <c r="AA621" i="20"/>
  <c r="N621" i="20"/>
  <c r="M621" i="20"/>
  <c r="AF621" i="20" s="1"/>
  <c r="AA620" i="20"/>
  <c r="N620" i="20"/>
  <c r="M620" i="20"/>
  <c r="AF620" i="20" s="1"/>
  <c r="AA619" i="20"/>
  <c r="N619" i="20"/>
  <c r="M619" i="20"/>
  <c r="AF619" i="20" s="1"/>
  <c r="AA618" i="20"/>
  <c r="N618" i="20"/>
  <c r="M618" i="20"/>
  <c r="AF618" i="20" s="1"/>
  <c r="AA617" i="20"/>
  <c r="N617" i="20"/>
  <c r="M617" i="20"/>
  <c r="AF617" i="20" s="1"/>
  <c r="AA616" i="20"/>
  <c r="N616" i="20"/>
  <c r="M616" i="20"/>
  <c r="AF616" i="20" s="1"/>
  <c r="AA615" i="20"/>
  <c r="N615" i="20"/>
  <c r="M615" i="20"/>
  <c r="AF615" i="20" s="1"/>
  <c r="AA614" i="20"/>
  <c r="N614" i="20"/>
  <c r="M614" i="20"/>
  <c r="AF614" i="20" s="1"/>
  <c r="AA613" i="20"/>
  <c r="N613" i="20"/>
  <c r="M613" i="20"/>
  <c r="AF613" i="20" s="1"/>
  <c r="AA612" i="20"/>
  <c r="N612" i="20"/>
  <c r="M612" i="20"/>
  <c r="AF612" i="20" s="1"/>
  <c r="AA611" i="20"/>
  <c r="N611" i="20"/>
  <c r="M611" i="20"/>
  <c r="AF611" i="20" s="1"/>
  <c r="AA610" i="20"/>
  <c r="N610" i="20"/>
  <c r="M610" i="20"/>
  <c r="AF610" i="20" s="1"/>
  <c r="AA609" i="20"/>
  <c r="N609" i="20"/>
  <c r="M609" i="20"/>
  <c r="AF609" i="20" s="1"/>
  <c r="AA608" i="20"/>
  <c r="N608" i="20"/>
  <c r="M608" i="20"/>
  <c r="AF608" i="20" s="1"/>
  <c r="AA607" i="20"/>
  <c r="N607" i="20"/>
  <c r="M607" i="20"/>
  <c r="AF607" i="20" s="1"/>
  <c r="AA606" i="20"/>
  <c r="N606" i="20"/>
  <c r="M606" i="20"/>
  <c r="AF606" i="20" s="1"/>
  <c r="AA605" i="20"/>
  <c r="N605" i="20"/>
  <c r="M605" i="20"/>
  <c r="AF605" i="20" s="1"/>
  <c r="AA604" i="20"/>
  <c r="N604" i="20"/>
  <c r="M604" i="20"/>
  <c r="AF604" i="20" s="1"/>
  <c r="AA603" i="20"/>
  <c r="N603" i="20"/>
  <c r="M603" i="20"/>
  <c r="AF603" i="20" s="1"/>
  <c r="AA602" i="20"/>
  <c r="N602" i="20"/>
  <c r="M602" i="20"/>
  <c r="AF602" i="20" s="1"/>
  <c r="AA601" i="20"/>
  <c r="N601" i="20"/>
  <c r="M601" i="20"/>
  <c r="AF601" i="20" s="1"/>
  <c r="AA600" i="20"/>
  <c r="N600" i="20"/>
  <c r="M600" i="20"/>
  <c r="AF600" i="20" s="1"/>
  <c r="AA599" i="20"/>
  <c r="N599" i="20"/>
  <c r="M599" i="20"/>
  <c r="AF599" i="20" s="1"/>
  <c r="AA598" i="20"/>
  <c r="N598" i="20"/>
  <c r="M598" i="20"/>
  <c r="AF598" i="20" s="1"/>
  <c r="AA597" i="20"/>
  <c r="N597" i="20"/>
  <c r="M597" i="20"/>
  <c r="AF597" i="20" s="1"/>
  <c r="AA596" i="20"/>
  <c r="N596" i="20"/>
  <c r="M596" i="20"/>
  <c r="AF596" i="20" s="1"/>
  <c r="AA595" i="20"/>
  <c r="N595" i="20"/>
  <c r="M595" i="20"/>
  <c r="AF595" i="20" s="1"/>
  <c r="AA594" i="20"/>
  <c r="N594" i="20"/>
  <c r="M594" i="20"/>
  <c r="AF594" i="20" s="1"/>
  <c r="AA593" i="20"/>
  <c r="N593" i="20"/>
  <c r="M593" i="20"/>
  <c r="AF593" i="20" s="1"/>
  <c r="AA592" i="20"/>
  <c r="N592" i="20"/>
  <c r="M592" i="20"/>
  <c r="AF592" i="20" s="1"/>
  <c r="AA591" i="20"/>
  <c r="N591" i="20"/>
  <c r="M591" i="20"/>
  <c r="AF591" i="20" s="1"/>
  <c r="AA590" i="20"/>
  <c r="N590" i="20"/>
  <c r="M590" i="20"/>
  <c r="AF590" i="20" s="1"/>
  <c r="AA589" i="20"/>
  <c r="N589" i="20"/>
  <c r="M589" i="20"/>
  <c r="AF589" i="20" s="1"/>
  <c r="AA588" i="20"/>
  <c r="N588" i="20"/>
  <c r="M588" i="20"/>
  <c r="AF588" i="20" s="1"/>
  <c r="AA587" i="20"/>
  <c r="N587" i="20"/>
  <c r="M587" i="20"/>
  <c r="AF587" i="20" s="1"/>
  <c r="AA586" i="20"/>
  <c r="N586" i="20"/>
  <c r="M586" i="20"/>
  <c r="AF586" i="20" s="1"/>
  <c r="AA585" i="20"/>
  <c r="N585" i="20"/>
  <c r="M585" i="20"/>
  <c r="AF585" i="20" s="1"/>
  <c r="AA584" i="20"/>
  <c r="N584" i="20"/>
  <c r="M584" i="20"/>
  <c r="AF584" i="20" s="1"/>
  <c r="AA583" i="20"/>
  <c r="N583" i="20"/>
  <c r="M583" i="20"/>
  <c r="AF583" i="20" s="1"/>
  <c r="AA582" i="20"/>
  <c r="N582" i="20"/>
  <c r="M582" i="20"/>
  <c r="AF582" i="20" s="1"/>
  <c r="AA581" i="20"/>
  <c r="N581" i="20"/>
  <c r="M581" i="20"/>
  <c r="AF581" i="20" s="1"/>
  <c r="AA580" i="20"/>
  <c r="N580" i="20"/>
  <c r="M580" i="20"/>
  <c r="AF580" i="20" s="1"/>
  <c r="AA579" i="20"/>
  <c r="N579" i="20"/>
  <c r="M579" i="20"/>
  <c r="AF579" i="20" s="1"/>
  <c r="AA578" i="20"/>
  <c r="N578" i="20"/>
  <c r="M578" i="20"/>
  <c r="AF578" i="20" s="1"/>
  <c r="AA577" i="20"/>
  <c r="N577" i="20"/>
  <c r="M577" i="20"/>
  <c r="AF577" i="20" s="1"/>
  <c r="AA576" i="20"/>
  <c r="N576" i="20"/>
  <c r="M576" i="20"/>
  <c r="AF576" i="20" s="1"/>
  <c r="AA575" i="20"/>
  <c r="N575" i="20"/>
  <c r="M575" i="20"/>
  <c r="AF575" i="20" s="1"/>
  <c r="AA574" i="20"/>
  <c r="N574" i="20"/>
  <c r="M574" i="20"/>
  <c r="AF574" i="20" s="1"/>
  <c r="AA573" i="20"/>
  <c r="N573" i="20"/>
  <c r="M573" i="20"/>
  <c r="AF573" i="20" s="1"/>
  <c r="AA572" i="20"/>
  <c r="N572" i="20"/>
  <c r="M572" i="20"/>
  <c r="AF572" i="20" s="1"/>
  <c r="AA571" i="20"/>
  <c r="N571" i="20"/>
  <c r="M571" i="20"/>
  <c r="AF571" i="20" s="1"/>
  <c r="AA570" i="20"/>
  <c r="N570" i="20"/>
  <c r="M570" i="20"/>
  <c r="AF570" i="20" s="1"/>
  <c r="AA569" i="20"/>
  <c r="N569" i="20"/>
  <c r="M569" i="20"/>
  <c r="AF569" i="20" s="1"/>
  <c r="AA568" i="20"/>
  <c r="N568" i="20"/>
  <c r="M568" i="20"/>
  <c r="AF568" i="20" s="1"/>
  <c r="AA567" i="20"/>
  <c r="N567" i="20"/>
  <c r="M567" i="20"/>
  <c r="AF567" i="20" s="1"/>
  <c r="AA566" i="20"/>
  <c r="N566" i="20"/>
  <c r="M566" i="20"/>
  <c r="AF566" i="20" s="1"/>
  <c r="AA565" i="20"/>
  <c r="N565" i="20"/>
  <c r="M565" i="20"/>
  <c r="AF565" i="20" s="1"/>
  <c r="AA564" i="20"/>
  <c r="N564" i="20"/>
  <c r="M564" i="20"/>
  <c r="AF564" i="20" s="1"/>
  <c r="AA563" i="20"/>
  <c r="N563" i="20"/>
  <c r="M563" i="20"/>
  <c r="AF563" i="20" s="1"/>
  <c r="AA562" i="20"/>
  <c r="N562" i="20"/>
  <c r="M562" i="20"/>
  <c r="AF562" i="20" s="1"/>
  <c r="AA561" i="20"/>
  <c r="N561" i="20"/>
  <c r="M561" i="20"/>
  <c r="AF561" i="20" s="1"/>
  <c r="AA560" i="20"/>
  <c r="N560" i="20"/>
  <c r="M560" i="20"/>
  <c r="AF560" i="20" s="1"/>
  <c r="AA559" i="20"/>
  <c r="N559" i="20"/>
  <c r="M559" i="20"/>
  <c r="AF559" i="20" s="1"/>
  <c r="AA558" i="20"/>
  <c r="N558" i="20"/>
  <c r="M558" i="20"/>
  <c r="AF558" i="20" s="1"/>
  <c r="AA557" i="20"/>
  <c r="N557" i="20"/>
  <c r="M557" i="20"/>
  <c r="AF557" i="20" s="1"/>
  <c r="AA556" i="20"/>
  <c r="N556" i="20"/>
  <c r="M556" i="20"/>
  <c r="AF556" i="20" s="1"/>
  <c r="AA555" i="20"/>
  <c r="N555" i="20"/>
  <c r="M555" i="20"/>
  <c r="AF555" i="20" s="1"/>
  <c r="AA554" i="20"/>
  <c r="N554" i="20"/>
  <c r="M554" i="20"/>
  <c r="AF554" i="20" s="1"/>
  <c r="AA553" i="20"/>
  <c r="N553" i="20"/>
  <c r="M553" i="20"/>
  <c r="AF553" i="20" s="1"/>
  <c r="AA552" i="20"/>
  <c r="N552" i="20"/>
  <c r="M552" i="20"/>
  <c r="AF552" i="20" s="1"/>
  <c r="AA551" i="20"/>
  <c r="N551" i="20"/>
  <c r="M551" i="20"/>
  <c r="AF551" i="20" s="1"/>
  <c r="AA550" i="20"/>
  <c r="N550" i="20"/>
  <c r="M550" i="20"/>
  <c r="AF550" i="20" s="1"/>
  <c r="AA549" i="20"/>
  <c r="N549" i="20"/>
  <c r="M549" i="20"/>
  <c r="AF549" i="20" s="1"/>
  <c r="AA548" i="20"/>
  <c r="N548" i="20"/>
  <c r="M548" i="20"/>
  <c r="AF548" i="20" s="1"/>
  <c r="AA547" i="20"/>
  <c r="N547" i="20"/>
  <c r="M547" i="20"/>
  <c r="AF547" i="20" s="1"/>
  <c r="AA546" i="20"/>
  <c r="N546" i="20"/>
  <c r="M546" i="20"/>
  <c r="AF546" i="20" s="1"/>
  <c r="AA545" i="20"/>
  <c r="N545" i="20"/>
  <c r="M545" i="20"/>
  <c r="AF545" i="20" s="1"/>
  <c r="AA544" i="20"/>
  <c r="N544" i="20"/>
  <c r="M544" i="20"/>
  <c r="AF544" i="20" s="1"/>
  <c r="AA543" i="20"/>
  <c r="N543" i="20"/>
  <c r="M543" i="20"/>
  <c r="AF543" i="20" s="1"/>
  <c r="AA542" i="20"/>
  <c r="N542" i="20"/>
  <c r="M542" i="20"/>
  <c r="AF542" i="20" s="1"/>
  <c r="AA541" i="20"/>
  <c r="N541" i="20"/>
  <c r="M541" i="20"/>
  <c r="AF541" i="20" s="1"/>
  <c r="AA540" i="20"/>
  <c r="N540" i="20"/>
  <c r="M540" i="20"/>
  <c r="AF540" i="20" s="1"/>
  <c r="AA539" i="20"/>
  <c r="N539" i="20"/>
  <c r="M539" i="20"/>
  <c r="AF539" i="20" s="1"/>
  <c r="AA538" i="20"/>
  <c r="N538" i="20"/>
  <c r="M538" i="20"/>
  <c r="AF538" i="20" s="1"/>
  <c r="AA537" i="20"/>
  <c r="N537" i="20"/>
  <c r="M537" i="20"/>
  <c r="AF537" i="20" s="1"/>
  <c r="AA536" i="20"/>
  <c r="N536" i="20"/>
  <c r="M536" i="20"/>
  <c r="AF536" i="20" s="1"/>
  <c r="AA535" i="20"/>
  <c r="N535" i="20"/>
  <c r="M535" i="20"/>
  <c r="AF535" i="20" s="1"/>
  <c r="AA534" i="20"/>
  <c r="N534" i="20"/>
  <c r="M534" i="20"/>
  <c r="AF534" i="20" s="1"/>
  <c r="AA533" i="20"/>
  <c r="N533" i="20"/>
  <c r="M533" i="20"/>
  <c r="AF533" i="20" s="1"/>
  <c r="AA532" i="20"/>
  <c r="N532" i="20"/>
  <c r="M532" i="20"/>
  <c r="AF532" i="20" s="1"/>
  <c r="AA531" i="20"/>
  <c r="N531" i="20"/>
  <c r="M531" i="20"/>
  <c r="AF531" i="20" s="1"/>
  <c r="AA530" i="20"/>
  <c r="N530" i="20"/>
  <c r="M530" i="20"/>
  <c r="AF530" i="20" s="1"/>
  <c r="AA529" i="20"/>
  <c r="N529" i="20"/>
  <c r="M529" i="20"/>
  <c r="AF529" i="20" s="1"/>
  <c r="AA528" i="20"/>
  <c r="N528" i="20"/>
  <c r="M528" i="20"/>
  <c r="AF528" i="20" s="1"/>
  <c r="AA527" i="20"/>
  <c r="N527" i="20"/>
  <c r="M527" i="20"/>
  <c r="AF527" i="20" s="1"/>
  <c r="AA526" i="20"/>
  <c r="N526" i="20"/>
  <c r="M526" i="20"/>
  <c r="AF526" i="20" s="1"/>
  <c r="AA525" i="20"/>
  <c r="N525" i="20"/>
  <c r="M525" i="20"/>
  <c r="AF525" i="20" s="1"/>
  <c r="AA524" i="20"/>
  <c r="N524" i="20"/>
  <c r="M524" i="20"/>
  <c r="AF524" i="20" s="1"/>
  <c r="AA523" i="20"/>
  <c r="N523" i="20"/>
  <c r="M523" i="20"/>
  <c r="AF523" i="20" s="1"/>
  <c r="AA522" i="20"/>
  <c r="N522" i="20"/>
  <c r="M522" i="20"/>
  <c r="AF522" i="20" s="1"/>
  <c r="AA521" i="20"/>
  <c r="N521" i="20"/>
  <c r="M521" i="20"/>
  <c r="AF521" i="20" s="1"/>
  <c r="AA520" i="20"/>
  <c r="N520" i="20"/>
  <c r="M520" i="20"/>
  <c r="AF520" i="20" s="1"/>
  <c r="AA519" i="20"/>
  <c r="N519" i="20"/>
  <c r="M519" i="20"/>
  <c r="AF519" i="20" s="1"/>
  <c r="AA518" i="20"/>
  <c r="N518" i="20"/>
  <c r="M518" i="20"/>
  <c r="AF518" i="20" s="1"/>
  <c r="AA517" i="20"/>
  <c r="N517" i="20"/>
  <c r="M517" i="20"/>
  <c r="AF517" i="20" s="1"/>
  <c r="AA516" i="20"/>
  <c r="N516" i="20"/>
  <c r="M516" i="20"/>
  <c r="AF516" i="20" s="1"/>
  <c r="AA515" i="20"/>
  <c r="N515" i="20"/>
  <c r="M515" i="20"/>
  <c r="AF515" i="20" s="1"/>
  <c r="AA514" i="20"/>
  <c r="N514" i="20"/>
  <c r="M514" i="20"/>
  <c r="AF514" i="20" s="1"/>
  <c r="AA513" i="20"/>
  <c r="N513" i="20"/>
  <c r="M513" i="20"/>
  <c r="AF513" i="20" s="1"/>
  <c r="AA512" i="20"/>
  <c r="N512" i="20"/>
  <c r="M512" i="20"/>
  <c r="AF512" i="20" s="1"/>
  <c r="AA511" i="20"/>
  <c r="N511" i="20"/>
  <c r="M511" i="20"/>
  <c r="AF511" i="20" s="1"/>
  <c r="AA510" i="20"/>
  <c r="N510" i="20"/>
  <c r="M510" i="20"/>
  <c r="AF510" i="20" s="1"/>
  <c r="AA509" i="20"/>
  <c r="N509" i="20"/>
  <c r="M509" i="20"/>
  <c r="AF509" i="20" s="1"/>
  <c r="AA508" i="20"/>
  <c r="N508" i="20"/>
  <c r="M508" i="20"/>
  <c r="AF508" i="20" s="1"/>
  <c r="AA507" i="20"/>
  <c r="N507" i="20"/>
  <c r="M507" i="20"/>
  <c r="AF507" i="20" s="1"/>
  <c r="AA506" i="20"/>
  <c r="N506" i="20"/>
  <c r="M506" i="20"/>
  <c r="AF506" i="20" s="1"/>
  <c r="AA505" i="20"/>
  <c r="N505" i="20"/>
  <c r="M505" i="20"/>
  <c r="AF505" i="20" s="1"/>
  <c r="AA504" i="20"/>
  <c r="N504" i="20"/>
  <c r="M504" i="20"/>
  <c r="AF504" i="20" s="1"/>
  <c r="AA503" i="20"/>
  <c r="N503" i="20"/>
  <c r="M503" i="20"/>
  <c r="AF503" i="20" s="1"/>
  <c r="AA502" i="20"/>
  <c r="N502" i="20"/>
  <c r="M502" i="20"/>
  <c r="AF502" i="20" s="1"/>
  <c r="AA501" i="20"/>
  <c r="N501" i="20"/>
  <c r="M501" i="20"/>
  <c r="AF501" i="20" s="1"/>
  <c r="AA500" i="20"/>
  <c r="N500" i="20"/>
  <c r="M500" i="20"/>
  <c r="AF500" i="20" s="1"/>
  <c r="AA499" i="20"/>
  <c r="N499" i="20"/>
  <c r="M499" i="20"/>
  <c r="AF499" i="20" s="1"/>
  <c r="AA498" i="20"/>
  <c r="N498" i="20"/>
  <c r="M498" i="20"/>
  <c r="AF498" i="20" s="1"/>
  <c r="AA497" i="20"/>
  <c r="N497" i="20"/>
  <c r="M497" i="20"/>
  <c r="AF497" i="20" s="1"/>
  <c r="AA496" i="20"/>
  <c r="N496" i="20"/>
  <c r="M496" i="20"/>
  <c r="AF496" i="20" s="1"/>
  <c r="AA495" i="20"/>
  <c r="N495" i="20"/>
  <c r="M495" i="20"/>
  <c r="AF495" i="20" s="1"/>
  <c r="AA494" i="20"/>
  <c r="N494" i="20"/>
  <c r="M494" i="20"/>
  <c r="AF494" i="20" s="1"/>
  <c r="AA493" i="20"/>
  <c r="N493" i="20"/>
  <c r="M493" i="20"/>
  <c r="AF493" i="20" s="1"/>
  <c r="AA492" i="20"/>
  <c r="N492" i="20"/>
  <c r="M492" i="20"/>
  <c r="AF492" i="20" s="1"/>
  <c r="AA491" i="20"/>
  <c r="N491" i="20"/>
  <c r="M491" i="20"/>
  <c r="AF491" i="20" s="1"/>
  <c r="AA490" i="20"/>
  <c r="N490" i="20"/>
  <c r="M490" i="20"/>
  <c r="AF490" i="20" s="1"/>
  <c r="AA489" i="20"/>
  <c r="N489" i="20"/>
  <c r="M489" i="20"/>
  <c r="AF489" i="20" s="1"/>
  <c r="AA488" i="20"/>
  <c r="N488" i="20"/>
  <c r="M488" i="20"/>
  <c r="AF488" i="20" s="1"/>
  <c r="AA487" i="20"/>
  <c r="N487" i="20"/>
  <c r="M487" i="20"/>
  <c r="AF487" i="20" s="1"/>
  <c r="AA486" i="20"/>
  <c r="N486" i="20"/>
  <c r="M486" i="20"/>
  <c r="AF486" i="20" s="1"/>
  <c r="AA485" i="20"/>
  <c r="N485" i="20"/>
  <c r="M485" i="20"/>
  <c r="AF485" i="20" s="1"/>
  <c r="AA484" i="20"/>
  <c r="N484" i="20"/>
  <c r="M484" i="20"/>
  <c r="AF484" i="20" s="1"/>
  <c r="AA483" i="20"/>
  <c r="N483" i="20"/>
  <c r="M483" i="20"/>
  <c r="AF483" i="20" s="1"/>
  <c r="AA482" i="20"/>
  <c r="N482" i="20"/>
  <c r="M482" i="20"/>
  <c r="AF482" i="20" s="1"/>
  <c r="AA481" i="20"/>
  <c r="N481" i="20"/>
  <c r="M481" i="20"/>
  <c r="AF481" i="20" s="1"/>
  <c r="AA480" i="20"/>
  <c r="N480" i="20"/>
  <c r="M480" i="20"/>
  <c r="AF480" i="20" s="1"/>
  <c r="AA479" i="20"/>
  <c r="N479" i="20"/>
  <c r="M479" i="20"/>
  <c r="AF479" i="20" s="1"/>
  <c r="AA478" i="20"/>
  <c r="N478" i="20"/>
  <c r="M478" i="20"/>
  <c r="AF478" i="20" s="1"/>
  <c r="AA477" i="20"/>
  <c r="N477" i="20"/>
  <c r="M477" i="20"/>
  <c r="AF477" i="20" s="1"/>
  <c r="AA476" i="20"/>
  <c r="N476" i="20"/>
  <c r="M476" i="20"/>
  <c r="AF476" i="20" s="1"/>
  <c r="AA475" i="20"/>
  <c r="N475" i="20"/>
  <c r="M475" i="20"/>
  <c r="AF475" i="20" s="1"/>
  <c r="AA474" i="20"/>
  <c r="N474" i="20"/>
  <c r="M474" i="20"/>
  <c r="AF474" i="20" s="1"/>
  <c r="AA473" i="20"/>
  <c r="N473" i="20"/>
  <c r="M473" i="20"/>
  <c r="AF473" i="20" s="1"/>
  <c r="AA472" i="20"/>
  <c r="N472" i="20"/>
  <c r="M472" i="20"/>
  <c r="AF472" i="20" s="1"/>
  <c r="AA471" i="20"/>
  <c r="N471" i="20"/>
  <c r="M471" i="20"/>
  <c r="AF471" i="20" s="1"/>
  <c r="AA470" i="20"/>
  <c r="N470" i="20"/>
  <c r="M470" i="20"/>
  <c r="AF470" i="20" s="1"/>
  <c r="AA469" i="20"/>
  <c r="N469" i="20"/>
  <c r="M469" i="20"/>
  <c r="AF469" i="20" s="1"/>
  <c r="AA468" i="20"/>
  <c r="N468" i="20"/>
  <c r="M468" i="20"/>
  <c r="AF468" i="20" s="1"/>
  <c r="AA467" i="20"/>
  <c r="N467" i="20"/>
  <c r="M467" i="20"/>
  <c r="AF467" i="20" s="1"/>
  <c r="AA466" i="20"/>
  <c r="N466" i="20"/>
  <c r="M466" i="20"/>
  <c r="AF466" i="20" s="1"/>
  <c r="AA465" i="20"/>
  <c r="N465" i="20"/>
  <c r="M465" i="20"/>
  <c r="AF465" i="20" s="1"/>
  <c r="AA464" i="20"/>
  <c r="N464" i="20"/>
  <c r="M464" i="20"/>
  <c r="AF464" i="20" s="1"/>
  <c r="AA463" i="20"/>
  <c r="N463" i="20"/>
  <c r="M463" i="20"/>
  <c r="AF463" i="20" s="1"/>
  <c r="AA462" i="20"/>
  <c r="N462" i="20"/>
  <c r="M462" i="20"/>
  <c r="AF462" i="20" s="1"/>
  <c r="AA461" i="20"/>
  <c r="N461" i="20"/>
  <c r="M461" i="20"/>
  <c r="AF461" i="20" s="1"/>
  <c r="AA460" i="20"/>
  <c r="N460" i="20"/>
  <c r="M460" i="20"/>
  <c r="AF460" i="20" s="1"/>
  <c r="AA459" i="20"/>
  <c r="N459" i="20"/>
  <c r="M459" i="20"/>
  <c r="AF459" i="20" s="1"/>
  <c r="AA458" i="20"/>
  <c r="N458" i="20"/>
  <c r="M458" i="20"/>
  <c r="AF458" i="20" s="1"/>
  <c r="AA457" i="20"/>
  <c r="N457" i="20"/>
  <c r="M457" i="20"/>
  <c r="AF457" i="20" s="1"/>
  <c r="AA456" i="20"/>
  <c r="N456" i="20"/>
  <c r="M456" i="20"/>
  <c r="AF456" i="20" s="1"/>
  <c r="AA455" i="20"/>
  <c r="N455" i="20"/>
  <c r="M455" i="20"/>
  <c r="AF455" i="20" s="1"/>
  <c r="AA454" i="20"/>
  <c r="N454" i="20"/>
  <c r="M454" i="20"/>
  <c r="AF454" i="20" s="1"/>
  <c r="AA453" i="20"/>
  <c r="N453" i="20"/>
  <c r="M453" i="20"/>
  <c r="AF453" i="20" s="1"/>
  <c r="AA452" i="20"/>
  <c r="N452" i="20"/>
  <c r="M452" i="20"/>
  <c r="AF452" i="20" s="1"/>
  <c r="AA451" i="20"/>
  <c r="N451" i="20"/>
  <c r="M451" i="20"/>
  <c r="AF451" i="20" s="1"/>
  <c r="AA450" i="20"/>
  <c r="N450" i="20"/>
  <c r="M450" i="20"/>
  <c r="AF450" i="20" s="1"/>
  <c r="AA449" i="20"/>
  <c r="N449" i="20"/>
  <c r="M449" i="20"/>
  <c r="AF449" i="20" s="1"/>
  <c r="AA448" i="20"/>
  <c r="N448" i="20"/>
  <c r="M448" i="20"/>
  <c r="AF448" i="20" s="1"/>
  <c r="AA447" i="20"/>
  <c r="N447" i="20"/>
  <c r="M447" i="20"/>
  <c r="AF447" i="20" s="1"/>
  <c r="AA446" i="20"/>
  <c r="N446" i="20"/>
  <c r="M446" i="20"/>
  <c r="AF446" i="20" s="1"/>
  <c r="AA445" i="20"/>
  <c r="N445" i="20"/>
  <c r="M445" i="20"/>
  <c r="AF445" i="20" s="1"/>
  <c r="AA444" i="20"/>
  <c r="N444" i="20"/>
  <c r="M444" i="20"/>
  <c r="AF444" i="20" s="1"/>
  <c r="AA443" i="20"/>
  <c r="N443" i="20"/>
  <c r="M443" i="20"/>
  <c r="AF443" i="20" s="1"/>
  <c r="AA442" i="20"/>
  <c r="N442" i="20"/>
  <c r="M442" i="20"/>
  <c r="AF442" i="20" s="1"/>
  <c r="AA441" i="20"/>
  <c r="N441" i="20"/>
  <c r="M441" i="20"/>
  <c r="AF441" i="20" s="1"/>
  <c r="AA440" i="20"/>
  <c r="N440" i="20"/>
  <c r="M440" i="20"/>
  <c r="AF440" i="20" s="1"/>
  <c r="AA439" i="20"/>
  <c r="N439" i="20"/>
  <c r="M439" i="20"/>
  <c r="AF439" i="20" s="1"/>
  <c r="AA438" i="20"/>
  <c r="N438" i="20"/>
  <c r="M438" i="20"/>
  <c r="AF438" i="20" s="1"/>
  <c r="AA437" i="20"/>
  <c r="N437" i="20"/>
  <c r="M437" i="20"/>
  <c r="AF437" i="20" s="1"/>
  <c r="AA436" i="20"/>
  <c r="N436" i="20"/>
  <c r="M436" i="20"/>
  <c r="AF436" i="20" s="1"/>
  <c r="AA435" i="20"/>
  <c r="N435" i="20"/>
  <c r="M435" i="20"/>
  <c r="AF435" i="20" s="1"/>
  <c r="AA434" i="20"/>
  <c r="N434" i="20"/>
  <c r="M434" i="20"/>
  <c r="AF434" i="20" s="1"/>
  <c r="AA433" i="20"/>
  <c r="N433" i="20"/>
  <c r="M433" i="20"/>
  <c r="AF433" i="20" s="1"/>
  <c r="AA432" i="20"/>
  <c r="N432" i="20"/>
  <c r="M432" i="20"/>
  <c r="AF432" i="20" s="1"/>
  <c r="AA431" i="20"/>
  <c r="N431" i="20"/>
  <c r="M431" i="20"/>
  <c r="AF431" i="20" s="1"/>
  <c r="AA430" i="20"/>
  <c r="N430" i="20"/>
  <c r="M430" i="20"/>
  <c r="AF430" i="20" s="1"/>
  <c r="AA429" i="20"/>
  <c r="N429" i="20"/>
  <c r="M429" i="20"/>
  <c r="AF429" i="20" s="1"/>
  <c r="AA428" i="20"/>
  <c r="N428" i="20"/>
  <c r="M428" i="20"/>
  <c r="AF428" i="20" s="1"/>
  <c r="AA427" i="20"/>
  <c r="N427" i="20"/>
  <c r="M427" i="20"/>
  <c r="AF427" i="20" s="1"/>
  <c r="AA426" i="20"/>
  <c r="N426" i="20"/>
  <c r="M426" i="20"/>
  <c r="AF426" i="20" s="1"/>
  <c r="AA425" i="20"/>
  <c r="N425" i="20"/>
  <c r="M425" i="20"/>
  <c r="AF425" i="20" s="1"/>
  <c r="AA424" i="20"/>
  <c r="N424" i="20"/>
  <c r="M424" i="20"/>
  <c r="AF424" i="20" s="1"/>
  <c r="AA423" i="20"/>
  <c r="N423" i="20"/>
  <c r="M423" i="20"/>
  <c r="AF423" i="20" s="1"/>
  <c r="AA422" i="20"/>
  <c r="N422" i="20"/>
  <c r="M422" i="20"/>
  <c r="AF422" i="20" s="1"/>
  <c r="AA421" i="20"/>
  <c r="N421" i="20"/>
  <c r="M421" i="20"/>
  <c r="AF421" i="20" s="1"/>
  <c r="AA420" i="20"/>
  <c r="N420" i="20"/>
  <c r="M420" i="20"/>
  <c r="AF420" i="20" s="1"/>
  <c r="AA419" i="20"/>
  <c r="N419" i="20"/>
  <c r="M419" i="20"/>
  <c r="AF419" i="20" s="1"/>
  <c r="AA418" i="20"/>
  <c r="N418" i="20"/>
  <c r="M418" i="20"/>
  <c r="AF418" i="20" s="1"/>
  <c r="AA417" i="20"/>
  <c r="N417" i="20"/>
  <c r="M417" i="20"/>
  <c r="AF417" i="20" s="1"/>
  <c r="AA416" i="20"/>
  <c r="N416" i="20"/>
  <c r="M416" i="20"/>
  <c r="AF416" i="20" s="1"/>
  <c r="AA415" i="20"/>
  <c r="N415" i="20"/>
  <c r="M415" i="20"/>
  <c r="AF415" i="20" s="1"/>
  <c r="AA414" i="20"/>
  <c r="N414" i="20"/>
  <c r="M414" i="20"/>
  <c r="AF414" i="20" s="1"/>
  <c r="AA413" i="20"/>
  <c r="N413" i="20"/>
  <c r="M413" i="20"/>
  <c r="AF413" i="20" s="1"/>
  <c r="AA412" i="20"/>
  <c r="N412" i="20"/>
  <c r="M412" i="20"/>
  <c r="AF412" i="20" s="1"/>
  <c r="AA411" i="20"/>
  <c r="N411" i="20"/>
  <c r="M411" i="20"/>
  <c r="AF411" i="20" s="1"/>
  <c r="AA410" i="20"/>
  <c r="N410" i="20"/>
  <c r="M410" i="20"/>
  <c r="AF410" i="20" s="1"/>
  <c r="AA409" i="20"/>
  <c r="N409" i="20"/>
  <c r="M409" i="20"/>
  <c r="AF409" i="20" s="1"/>
  <c r="AA408" i="20"/>
  <c r="N408" i="20"/>
  <c r="M408" i="20"/>
  <c r="AF408" i="20" s="1"/>
  <c r="AA407" i="20"/>
  <c r="N407" i="20"/>
  <c r="M407" i="20"/>
  <c r="AF407" i="20" s="1"/>
  <c r="AA406" i="20"/>
  <c r="N406" i="20"/>
  <c r="M406" i="20"/>
  <c r="AF406" i="20" s="1"/>
  <c r="AA405" i="20"/>
  <c r="N405" i="20"/>
  <c r="M405" i="20"/>
  <c r="AF405" i="20" s="1"/>
  <c r="AA404" i="20"/>
  <c r="N404" i="20"/>
  <c r="M404" i="20"/>
  <c r="AF404" i="20" s="1"/>
  <c r="AA403" i="20"/>
  <c r="N403" i="20"/>
  <c r="M403" i="20"/>
  <c r="AF403" i="20" s="1"/>
  <c r="AA402" i="20"/>
  <c r="N402" i="20"/>
  <c r="M402" i="20"/>
  <c r="AF402" i="20" s="1"/>
  <c r="AA401" i="20"/>
  <c r="N401" i="20"/>
  <c r="M401" i="20"/>
  <c r="AF401" i="20" s="1"/>
  <c r="AA400" i="20"/>
  <c r="N400" i="20"/>
  <c r="M400" i="20"/>
  <c r="AF400" i="20" s="1"/>
  <c r="AA399" i="20"/>
  <c r="N399" i="20"/>
  <c r="M399" i="20"/>
  <c r="AF399" i="20" s="1"/>
  <c r="AA398" i="20"/>
  <c r="N398" i="20"/>
  <c r="M398" i="20"/>
  <c r="AF398" i="20" s="1"/>
  <c r="AA397" i="20"/>
  <c r="N397" i="20"/>
  <c r="M397" i="20"/>
  <c r="AF397" i="20" s="1"/>
  <c r="AA396" i="20"/>
  <c r="N396" i="20"/>
  <c r="M396" i="20"/>
  <c r="AF396" i="20" s="1"/>
  <c r="AA395" i="20"/>
  <c r="N395" i="20"/>
  <c r="M395" i="20"/>
  <c r="AF395" i="20" s="1"/>
  <c r="AA394" i="20"/>
  <c r="N394" i="20"/>
  <c r="M394" i="20"/>
  <c r="AF394" i="20" s="1"/>
  <c r="AA393" i="20"/>
  <c r="N393" i="20"/>
  <c r="M393" i="20"/>
  <c r="AF393" i="20" s="1"/>
  <c r="AA392" i="20"/>
  <c r="N392" i="20"/>
  <c r="M392" i="20"/>
  <c r="AF392" i="20" s="1"/>
  <c r="AA391" i="20"/>
  <c r="N391" i="20"/>
  <c r="M391" i="20"/>
  <c r="AF391" i="20" s="1"/>
  <c r="AA390" i="20"/>
  <c r="N390" i="20"/>
  <c r="M390" i="20"/>
  <c r="AF390" i="20" s="1"/>
  <c r="AA389" i="20"/>
  <c r="N389" i="20"/>
  <c r="M389" i="20"/>
  <c r="AF389" i="20" s="1"/>
  <c r="AA388" i="20"/>
  <c r="N388" i="20"/>
  <c r="M388" i="20"/>
  <c r="AF388" i="20" s="1"/>
  <c r="AA387" i="20"/>
  <c r="N387" i="20"/>
  <c r="M387" i="20"/>
  <c r="AF387" i="20" s="1"/>
  <c r="AA386" i="20"/>
  <c r="N386" i="20"/>
  <c r="M386" i="20"/>
  <c r="AF386" i="20" s="1"/>
  <c r="AA385" i="20"/>
  <c r="N385" i="20"/>
  <c r="M385" i="20"/>
  <c r="AF385" i="20" s="1"/>
  <c r="AA384" i="20"/>
  <c r="N384" i="20"/>
  <c r="M384" i="20"/>
  <c r="AF384" i="20" s="1"/>
  <c r="AA383" i="20"/>
  <c r="N383" i="20"/>
  <c r="M383" i="20"/>
  <c r="AF383" i="20" s="1"/>
  <c r="AA382" i="20"/>
  <c r="N382" i="20"/>
  <c r="M382" i="20"/>
  <c r="AF382" i="20" s="1"/>
  <c r="AA381" i="20"/>
  <c r="N381" i="20"/>
  <c r="M381" i="20"/>
  <c r="AF381" i="20" s="1"/>
  <c r="AA380" i="20"/>
  <c r="N380" i="20"/>
  <c r="M380" i="20"/>
  <c r="AF380" i="20" s="1"/>
  <c r="AA379" i="20"/>
  <c r="N379" i="20"/>
  <c r="M379" i="20"/>
  <c r="AF379" i="20" s="1"/>
  <c r="AA378" i="20"/>
  <c r="N378" i="20"/>
  <c r="M378" i="20"/>
  <c r="AF378" i="20" s="1"/>
  <c r="AA377" i="20"/>
  <c r="N377" i="20"/>
  <c r="M377" i="20"/>
  <c r="AF377" i="20" s="1"/>
  <c r="AA376" i="20"/>
  <c r="N376" i="20"/>
  <c r="M376" i="20"/>
  <c r="AF376" i="20" s="1"/>
  <c r="AA375" i="20"/>
  <c r="N375" i="20"/>
  <c r="M375" i="20"/>
  <c r="AF375" i="20" s="1"/>
  <c r="AA374" i="20"/>
  <c r="N374" i="20"/>
  <c r="M374" i="20"/>
  <c r="AF374" i="20" s="1"/>
  <c r="AA373" i="20"/>
  <c r="N373" i="20"/>
  <c r="M373" i="20"/>
  <c r="AF373" i="20" s="1"/>
  <c r="AA372" i="20"/>
  <c r="N372" i="20"/>
  <c r="M372" i="20"/>
  <c r="AF372" i="20" s="1"/>
  <c r="AA371" i="20"/>
  <c r="N371" i="20"/>
  <c r="M371" i="20"/>
  <c r="AF371" i="20" s="1"/>
  <c r="AA370" i="20"/>
  <c r="N370" i="20"/>
  <c r="M370" i="20"/>
  <c r="AF370" i="20" s="1"/>
  <c r="AA369" i="20"/>
  <c r="N369" i="20"/>
  <c r="M369" i="20"/>
  <c r="AF369" i="20" s="1"/>
  <c r="AA368" i="20"/>
  <c r="N368" i="20"/>
  <c r="M368" i="20"/>
  <c r="AF368" i="20" s="1"/>
  <c r="AA367" i="20"/>
  <c r="N367" i="20"/>
  <c r="M367" i="20"/>
  <c r="AF367" i="20" s="1"/>
  <c r="AA366" i="20"/>
  <c r="N366" i="20"/>
  <c r="M366" i="20"/>
  <c r="AF366" i="20" s="1"/>
  <c r="AA365" i="20"/>
  <c r="N365" i="20"/>
  <c r="M365" i="20"/>
  <c r="AF365" i="20" s="1"/>
  <c r="AA364" i="20"/>
  <c r="N364" i="20"/>
  <c r="M364" i="20"/>
  <c r="AF364" i="20" s="1"/>
  <c r="AA363" i="20"/>
  <c r="N363" i="20"/>
  <c r="M363" i="20"/>
  <c r="AF363" i="20" s="1"/>
  <c r="AA362" i="20"/>
  <c r="N362" i="20"/>
  <c r="M362" i="20"/>
  <c r="AF362" i="20" s="1"/>
  <c r="AA361" i="20"/>
  <c r="N361" i="20"/>
  <c r="M361" i="20"/>
  <c r="AF361" i="20" s="1"/>
  <c r="AA360" i="20"/>
  <c r="N360" i="20"/>
  <c r="M360" i="20"/>
  <c r="AF360" i="20" s="1"/>
  <c r="AA359" i="20"/>
  <c r="N359" i="20"/>
  <c r="M359" i="20"/>
  <c r="AF359" i="20" s="1"/>
  <c r="AA358" i="20"/>
  <c r="N358" i="20"/>
  <c r="M358" i="20"/>
  <c r="AF358" i="20" s="1"/>
  <c r="AA357" i="20"/>
  <c r="N357" i="20"/>
  <c r="M357" i="20"/>
  <c r="AF357" i="20" s="1"/>
  <c r="AA356" i="20"/>
  <c r="N356" i="20"/>
  <c r="M356" i="20"/>
  <c r="AF356" i="20" s="1"/>
  <c r="AA355" i="20"/>
  <c r="N355" i="20"/>
  <c r="M355" i="20"/>
  <c r="AF355" i="20" s="1"/>
  <c r="AA354" i="20"/>
  <c r="N354" i="20"/>
  <c r="M354" i="20"/>
  <c r="AF354" i="20" s="1"/>
  <c r="AA353" i="20"/>
  <c r="N353" i="20"/>
  <c r="M353" i="20"/>
  <c r="AF353" i="20" s="1"/>
  <c r="AA352" i="20"/>
  <c r="N352" i="20"/>
  <c r="M352" i="20"/>
  <c r="AF352" i="20" s="1"/>
  <c r="AA351" i="20"/>
  <c r="N351" i="20"/>
  <c r="M351" i="20"/>
  <c r="AF351" i="20" s="1"/>
  <c r="AA350" i="20"/>
  <c r="N350" i="20"/>
  <c r="M350" i="20"/>
  <c r="AF350" i="20" s="1"/>
  <c r="AA349" i="20"/>
  <c r="N349" i="20"/>
  <c r="M349" i="20"/>
  <c r="AF349" i="20" s="1"/>
  <c r="AA348" i="20"/>
  <c r="N348" i="20"/>
  <c r="M348" i="20"/>
  <c r="AF348" i="20" s="1"/>
  <c r="AA347" i="20"/>
  <c r="N347" i="20"/>
  <c r="M347" i="20"/>
  <c r="AF347" i="20" s="1"/>
  <c r="AA346" i="20"/>
  <c r="N346" i="20"/>
  <c r="M346" i="20"/>
  <c r="AF346" i="20" s="1"/>
  <c r="AA345" i="20"/>
  <c r="N345" i="20"/>
  <c r="M345" i="20"/>
  <c r="AF345" i="20" s="1"/>
  <c r="AA344" i="20"/>
  <c r="N344" i="20"/>
  <c r="M344" i="20"/>
  <c r="AF344" i="20" s="1"/>
  <c r="AA343" i="20"/>
  <c r="N343" i="20"/>
  <c r="M343" i="20"/>
  <c r="AF343" i="20" s="1"/>
  <c r="AA342" i="20"/>
  <c r="N342" i="20"/>
  <c r="M342" i="20"/>
  <c r="AF342" i="20" s="1"/>
  <c r="AA341" i="20"/>
  <c r="N341" i="20"/>
  <c r="M341" i="20"/>
  <c r="AF341" i="20" s="1"/>
  <c r="AA340" i="20"/>
  <c r="N340" i="20"/>
  <c r="M340" i="20"/>
  <c r="AF340" i="20" s="1"/>
  <c r="AA339" i="20"/>
  <c r="N339" i="20"/>
  <c r="M339" i="20"/>
  <c r="AF339" i="20" s="1"/>
  <c r="AA338" i="20"/>
  <c r="N338" i="20"/>
  <c r="M338" i="20"/>
  <c r="AF338" i="20" s="1"/>
  <c r="AA337" i="20"/>
  <c r="N337" i="20"/>
  <c r="M337" i="20"/>
  <c r="AF337" i="20" s="1"/>
  <c r="AA336" i="20"/>
  <c r="N336" i="20"/>
  <c r="M336" i="20"/>
  <c r="AF336" i="20" s="1"/>
  <c r="AA335" i="20"/>
  <c r="N335" i="20"/>
  <c r="M335" i="20"/>
  <c r="AF335" i="20" s="1"/>
  <c r="AA334" i="20"/>
  <c r="N334" i="20"/>
  <c r="M334" i="20"/>
  <c r="AF334" i="20" s="1"/>
  <c r="AA333" i="20"/>
  <c r="N333" i="20"/>
  <c r="M333" i="20"/>
  <c r="AF333" i="20" s="1"/>
  <c r="AA332" i="20"/>
  <c r="N332" i="20"/>
  <c r="M332" i="20"/>
  <c r="AF332" i="20" s="1"/>
  <c r="AA331" i="20"/>
  <c r="N331" i="20"/>
  <c r="M331" i="20"/>
  <c r="AF331" i="20" s="1"/>
  <c r="AA330" i="20"/>
  <c r="N330" i="20"/>
  <c r="M330" i="20"/>
  <c r="AF330" i="20" s="1"/>
  <c r="AA329" i="20"/>
  <c r="N329" i="20"/>
  <c r="M329" i="20"/>
  <c r="AF329" i="20" s="1"/>
  <c r="AA328" i="20"/>
  <c r="N328" i="20"/>
  <c r="M328" i="20"/>
  <c r="AF328" i="20" s="1"/>
  <c r="AA327" i="20"/>
  <c r="N327" i="20"/>
  <c r="M327" i="20"/>
  <c r="AF327" i="20" s="1"/>
  <c r="AA326" i="20"/>
  <c r="N326" i="20"/>
  <c r="M326" i="20"/>
  <c r="AF326" i="20" s="1"/>
  <c r="AA325" i="20"/>
  <c r="N325" i="20"/>
  <c r="M325" i="20"/>
  <c r="AF325" i="20" s="1"/>
  <c r="AA324" i="20"/>
  <c r="N324" i="20"/>
  <c r="M324" i="20"/>
  <c r="AF324" i="20" s="1"/>
  <c r="AA323" i="20"/>
  <c r="N323" i="20"/>
  <c r="M323" i="20"/>
  <c r="AF323" i="20" s="1"/>
  <c r="AA322" i="20"/>
  <c r="N322" i="20"/>
  <c r="M322" i="20"/>
  <c r="AF322" i="20" s="1"/>
  <c r="AA321" i="20"/>
  <c r="N321" i="20"/>
  <c r="M321" i="20"/>
  <c r="AF321" i="20" s="1"/>
  <c r="AA320" i="20"/>
  <c r="N320" i="20"/>
  <c r="M320" i="20"/>
  <c r="AF320" i="20" s="1"/>
  <c r="AA319" i="20"/>
  <c r="N319" i="20"/>
  <c r="M319" i="20"/>
  <c r="AF319" i="20" s="1"/>
  <c r="AA318" i="20"/>
  <c r="N318" i="20"/>
  <c r="M318" i="20"/>
  <c r="AF318" i="20" s="1"/>
  <c r="AA317" i="20"/>
  <c r="N317" i="20"/>
  <c r="M317" i="20"/>
  <c r="AF317" i="20" s="1"/>
  <c r="AA316" i="20"/>
  <c r="N316" i="20"/>
  <c r="M316" i="20"/>
  <c r="AF316" i="20" s="1"/>
  <c r="AA315" i="20"/>
  <c r="N315" i="20"/>
  <c r="M315" i="20"/>
  <c r="AF315" i="20" s="1"/>
  <c r="AA314" i="20"/>
  <c r="N314" i="20"/>
  <c r="M314" i="20"/>
  <c r="AF314" i="20" s="1"/>
  <c r="AA313" i="20"/>
  <c r="N313" i="20"/>
  <c r="M313" i="20"/>
  <c r="AF313" i="20" s="1"/>
  <c r="AA312" i="20"/>
  <c r="N312" i="20"/>
  <c r="M312" i="20"/>
  <c r="AF312" i="20" s="1"/>
  <c r="AA311" i="20"/>
  <c r="N311" i="20"/>
  <c r="M311" i="20"/>
  <c r="AF311" i="20" s="1"/>
  <c r="AA310" i="20"/>
  <c r="N310" i="20"/>
  <c r="M310" i="20"/>
  <c r="AF310" i="20" s="1"/>
  <c r="AA309" i="20"/>
  <c r="N309" i="20"/>
  <c r="M309" i="20"/>
  <c r="AF309" i="20" s="1"/>
  <c r="AA308" i="20"/>
  <c r="N308" i="20"/>
  <c r="M308" i="20"/>
  <c r="AF308" i="20" s="1"/>
  <c r="AA307" i="20"/>
  <c r="N307" i="20"/>
  <c r="M307" i="20"/>
  <c r="AF307" i="20" s="1"/>
  <c r="AA306" i="20"/>
  <c r="N306" i="20"/>
  <c r="M306" i="20"/>
  <c r="AF306" i="20" s="1"/>
  <c r="AA305" i="20"/>
  <c r="N305" i="20"/>
  <c r="M305" i="20"/>
  <c r="AF305" i="20" s="1"/>
  <c r="AA304" i="20"/>
  <c r="N304" i="20"/>
  <c r="M304" i="20"/>
  <c r="AF304" i="20" s="1"/>
  <c r="AA303" i="20"/>
  <c r="N303" i="20"/>
  <c r="M303" i="20"/>
  <c r="AF303" i="20" s="1"/>
  <c r="AA302" i="20"/>
  <c r="N302" i="20"/>
  <c r="M302" i="20"/>
  <c r="AF302" i="20" s="1"/>
  <c r="AA301" i="20"/>
  <c r="N301" i="20"/>
  <c r="M301" i="20"/>
  <c r="AF301" i="20" s="1"/>
  <c r="AA300" i="20"/>
  <c r="N300" i="20"/>
  <c r="M300" i="20"/>
  <c r="AF300" i="20" s="1"/>
  <c r="AA299" i="20"/>
  <c r="N299" i="20"/>
  <c r="M299" i="20"/>
  <c r="AF299" i="20" s="1"/>
  <c r="AA298" i="20"/>
  <c r="N298" i="20"/>
  <c r="M298" i="20"/>
  <c r="AF298" i="20" s="1"/>
  <c r="AA297" i="20"/>
  <c r="N297" i="20"/>
  <c r="M297" i="20"/>
  <c r="AF297" i="20" s="1"/>
  <c r="AA296" i="20"/>
  <c r="N296" i="20"/>
  <c r="M296" i="20"/>
  <c r="AF296" i="20" s="1"/>
  <c r="AA295" i="20"/>
  <c r="N295" i="20"/>
  <c r="M295" i="20"/>
  <c r="AF295" i="20" s="1"/>
  <c r="AA294" i="20"/>
  <c r="N294" i="20"/>
  <c r="M294" i="20"/>
  <c r="AF294" i="20" s="1"/>
  <c r="AA293" i="20"/>
  <c r="N293" i="20"/>
  <c r="M293" i="20"/>
  <c r="AF293" i="20" s="1"/>
  <c r="AA292" i="20"/>
  <c r="N292" i="20"/>
  <c r="M292" i="20"/>
  <c r="AF292" i="20" s="1"/>
  <c r="AA291" i="20"/>
  <c r="N291" i="20"/>
  <c r="M291" i="20"/>
  <c r="AF291" i="20" s="1"/>
  <c r="AA290" i="20"/>
  <c r="N290" i="20"/>
  <c r="M290" i="20"/>
  <c r="AF290" i="20" s="1"/>
  <c r="AA289" i="20"/>
  <c r="N289" i="20"/>
  <c r="M289" i="20"/>
  <c r="AF289" i="20" s="1"/>
  <c r="AA288" i="20"/>
  <c r="N288" i="20"/>
  <c r="M288" i="20"/>
  <c r="AF288" i="20" s="1"/>
  <c r="AA287" i="20"/>
  <c r="N287" i="20"/>
  <c r="M287" i="20"/>
  <c r="AF287" i="20" s="1"/>
  <c r="AA286" i="20"/>
  <c r="N286" i="20"/>
  <c r="M286" i="20"/>
  <c r="AF286" i="20" s="1"/>
  <c r="AA285" i="20"/>
  <c r="N285" i="20"/>
  <c r="M285" i="20"/>
  <c r="AF285" i="20" s="1"/>
  <c r="AA284" i="20"/>
  <c r="N284" i="20"/>
  <c r="M284" i="20"/>
  <c r="AF284" i="20" s="1"/>
  <c r="AA283" i="20"/>
  <c r="N283" i="20"/>
  <c r="M283" i="20"/>
  <c r="AF283" i="20" s="1"/>
  <c r="AA282" i="20"/>
  <c r="N282" i="20"/>
  <c r="M282" i="20"/>
  <c r="AF282" i="20" s="1"/>
  <c r="AA281" i="20"/>
  <c r="N281" i="20"/>
  <c r="M281" i="20"/>
  <c r="AF281" i="20" s="1"/>
  <c r="AA280" i="20"/>
  <c r="N280" i="20"/>
  <c r="M280" i="20"/>
  <c r="AF280" i="20" s="1"/>
  <c r="AA279" i="20"/>
  <c r="N279" i="20"/>
  <c r="M279" i="20"/>
  <c r="AF279" i="20" s="1"/>
  <c r="AA278" i="20"/>
  <c r="N278" i="20"/>
  <c r="M278" i="20"/>
  <c r="AF278" i="20" s="1"/>
  <c r="AA277" i="20"/>
  <c r="N277" i="20"/>
  <c r="M277" i="20"/>
  <c r="AF277" i="20" s="1"/>
  <c r="AA276" i="20"/>
  <c r="N276" i="20"/>
  <c r="M276" i="20"/>
  <c r="AF276" i="20" s="1"/>
  <c r="AA275" i="20"/>
  <c r="N275" i="20"/>
  <c r="M275" i="20"/>
  <c r="AF275" i="20" s="1"/>
  <c r="AA274" i="20"/>
  <c r="N274" i="20"/>
  <c r="M274" i="20"/>
  <c r="AF274" i="20" s="1"/>
  <c r="AA273" i="20"/>
  <c r="N273" i="20"/>
  <c r="M273" i="20"/>
  <c r="AF273" i="20" s="1"/>
  <c r="AA272" i="20"/>
  <c r="N272" i="20"/>
  <c r="M272" i="20"/>
  <c r="AF272" i="20" s="1"/>
  <c r="AA271" i="20"/>
  <c r="N271" i="20"/>
  <c r="M271" i="20"/>
  <c r="AF271" i="20" s="1"/>
  <c r="AA270" i="20"/>
  <c r="N270" i="20"/>
  <c r="M270" i="20"/>
  <c r="AF270" i="20" s="1"/>
  <c r="AA269" i="20"/>
  <c r="N269" i="20"/>
  <c r="M269" i="20"/>
  <c r="AF269" i="20" s="1"/>
  <c r="AA268" i="20"/>
  <c r="N268" i="20"/>
  <c r="M268" i="20"/>
  <c r="AF268" i="20" s="1"/>
  <c r="AA267" i="20"/>
  <c r="N267" i="20"/>
  <c r="M267" i="20"/>
  <c r="AF267" i="20" s="1"/>
  <c r="AA266" i="20"/>
  <c r="N266" i="20"/>
  <c r="M266" i="20"/>
  <c r="AF266" i="20" s="1"/>
  <c r="AA265" i="20"/>
  <c r="N265" i="20"/>
  <c r="M265" i="20"/>
  <c r="AF265" i="20" s="1"/>
  <c r="AA264" i="20"/>
  <c r="N264" i="20"/>
  <c r="M264" i="20"/>
  <c r="AF264" i="20" s="1"/>
  <c r="AA263" i="20"/>
  <c r="N263" i="20"/>
  <c r="M263" i="20"/>
  <c r="AF263" i="20" s="1"/>
  <c r="AA262" i="20"/>
  <c r="N262" i="20"/>
  <c r="M262" i="20"/>
  <c r="AF262" i="20" s="1"/>
  <c r="AA261" i="20"/>
  <c r="N261" i="20"/>
  <c r="M261" i="20"/>
  <c r="AF261" i="20" s="1"/>
  <c r="AA260" i="20"/>
  <c r="N260" i="20"/>
  <c r="M260" i="20"/>
  <c r="AF260" i="20" s="1"/>
  <c r="AA259" i="20"/>
  <c r="N259" i="20"/>
  <c r="M259" i="20"/>
  <c r="AF259" i="20" s="1"/>
  <c r="AA258" i="20"/>
  <c r="N258" i="20"/>
  <c r="M258" i="20"/>
  <c r="AF258" i="20" s="1"/>
  <c r="AA257" i="20"/>
  <c r="N257" i="20"/>
  <c r="M257" i="20"/>
  <c r="AF257" i="20" s="1"/>
  <c r="AA256" i="20"/>
  <c r="N256" i="20"/>
  <c r="M256" i="20"/>
  <c r="AF256" i="20" s="1"/>
  <c r="AA255" i="20"/>
  <c r="N255" i="20"/>
  <c r="M255" i="20"/>
  <c r="AF255" i="20" s="1"/>
  <c r="AA254" i="20"/>
  <c r="N254" i="20"/>
  <c r="M254" i="20"/>
  <c r="AF254" i="20" s="1"/>
  <c r="AA253" i="20"/>
  <c r="N253" i="20"/>
  <c r="M253" i="20"/>
  <c r="AF253" i="20" s="1"/>
  <c r="AA252" i="20"/>
  <c r="N252" i="20"/>
  <c r="M252" i="20"/>
  <c r="AF252" i="20" s="1"/>
  <c r="AA251" i="20"/>
  <c r="N251" i="20"/>
  <c r="M251" i="20"/>
  <c r="AF251" i="20" s="1"/>
  <c r="AA250" i="20"/>
  <c r="N250" i="20"/>
  <c r="M250" i="20"/>
  <c r="AF250" i="20" s="1"/>
  <c r="AA249" i="20"/>
  <c r="N249" i="20"/>
  <c r="M249" i="20"/>
  <c r="AF249" i="20" s="1"/>
  <c r="AA248" i="20"/>
  <c r="N248" i="20"/>
  <c r="M248" i="20"/>
  <c r="AF248" i="20" s="1"/>
  <c r="AA247" i="20"/>
  <c r="N247" i="20"/>
  <c r="M247" i="20"/>
  <c r="AF247" i="20" s="1"/>
  <c r="AA246" i="20"/>
  <c r="N246" i="20"/>
  <c r="M246" i="20"/>
  <c r="AF246" i="20" s="1"/>
  <c r="AA245" i="20"/>
  <c r="N245" i="20"/>
  <c r="M245" i="20"/>
  <c r="AF245" i="20" s="1"/>
  <c r="AA244" i="20"/>
  <c r="N244" i="20"/>
  <c r="M244" i="20"/>
  <c r="AF244" i="20" s="1"/>
  <c r="AA243" i="20"/>
  <c r="N243" i="20"/>
  <c r="M243" i="20"/>
  <c r="AF243" i="20" s="1"/>
  <c r="AA242" i="20"/>
  <c r="N242" i="20"/>
  <c r="M242" i="20"/>
  <c r="AF242" i="20" s="1"/>
  <c r="AA241" i="20"/>
  <c r="N241" i="20"/>
  <c r="M241" i="20"/>
  <c r="AF241" i="20" s="1"/>
  <c r="AA240" i="20"/>
  <c r="N240" i="20"/>
  <c r="M240" i="20"/>
  <c r="AF240" i="20" s="1"/>
  <c r="AA239" i="20"/>
  <c r="N239" i="20"/>
  <c r="M239" i="20"/>
  <c r="AF239" i="20" s="1"/>
  <c r="AA238" i="20"/>
  <c r="N238" i="20"/>
  <c r="M238" i="20"/>
  <c r="AF238" i="20" s="1"/>
  <c r="AA237" i="20"/>
  <c r="N237" i="20"/>
  <c r="M237" i="20"/>
  <c r="AF237" i="20" s="1"/>
  <c r="AA236" i="20"/>
  <c r="N236" i="20"/>
  <c r="M236" i="20"/>
  <c r="AF236" i="20" s="1"/>
  <c r="AA235" i="20"/>
  <c r="N235" i="20"/>
  <c r="M235" i="20"/>
  <c r="AF235" i="20" s="1"/>
  <c r="AA234" i="20"/>
  <c r="N234" i="20"/>
  <c r="M234" i="20"/>
  <c r="AF234" i="20" s="1"/>
  <c r="AA233" i="20"/>
  <c r="N233" i="20"/>
  <c r="M233" i="20"/>
  <c r="AF233" i="20" s="1"/>
  <c r="AA232" i="20"/>
  <c r="N232" i="20"/>
  <c r="M232" i="20"/>
  <c r="AF232" i="20" s="1"/>
  <c r="AA231" i="20"/>
  <c r="N231" i="20"/>
  <c r="M231" i="20"/>
  <c r="AF231" i="20" s="1"/>
  <c r="AA230" i="20"/>
  <c r="N230" i="20"/>
  <c r="M230" i="20"/>
  <c r="AF230" i="20" s="1"/>
  <c r="AA229" i="20"/>
  <c r="N229" i="20"/>
  <c r="M229" i="20"/>
  <c r="AF229" i="20" s="1"/>
  <c r="AA228" i="20"/>
  <c r="N228" i="20"/>
  <c r="M228" i="20"/>
  <c r="AF228" i="20" s="1"/>
  <c r="AA227" i="20"/>
  <c r="N227" i="20"/>
  <c r="M227" i="20"/>
  <c r="AF227" i="20" s="1"/>
  <c r="AA226" i="20"/>
  <c r="N226" i="20"/>
  <c r="M226" i="20"/>
  <c r="AF226" i="20" s="1"/>
  <c r="AA225" i="20"/>
  <c r="N225" i="20"/>
  <c r="M225" i="20"/>
  <c r="AF225" i="20" s="1"/>
  <c r="AA224" i="20"/>
  <c r="N224" i="20"/>
  <c r="M224" i="20"/>
  <c r="AF224" i="20" s="1"/>
  <c r="AA223" i="20"/>
  <c r="N223" i="20"/>
  <c r="M223" i="20"/>
  <c r="AF223" i="20" s="1"/>
  <c r="AA222" i="20"/>
  <c r="N222" i="20"/>
  <c r="M222" i="20"/>
  <c r="AF222" i="20" s="1"/>
  <c r="AA221" i="20"/>
  <c r="N221" i="20"/>
  <c r="M221" i="20"/>
  <c r="AF221" i="20" s="1"/>
  <c r="AA220" i="20"/>
  <c r="N220" i="20"/>
  <c r="M220" i="20"/>
  <c r="AF220" i="20" s="1"/>
  <c r="AA219" i="20"/>
  <c r="N219" i="20"/>
  <c r="M219" i="20"/>
  <c r="AF219" i="20" s="1"/>
  <c r="AA218" i="20"/>
  <c r="N218" i="20"/>
  <c r="M218" i="20"/>
  <c r="AF218" i="20" s="1"/>
  <c r="AA217" i="20"/>
  <c r="N217" i="20"/>
  <c r="M217" i="20"/>
  <c r="AF217" i="20" s="1"/>
  <c r="AA216" i="20"/>
  <c r="N216" i="20"/>
  <c r="M216" i="20"/>
  <c r="AF216" i="20" s="1"/>
  <c r="AA215" i="20"/>
  <c r="N215" i="20"/>
  <c r="M215" i="20"/>
  <c r="AF215" i="20" s="1"/>
  <c r="AA214" i="20"/>
  <c r="N214" i="20"/>
  <c r="M214" i="20"/>
  <c r="AF214" i="20" s="1"/>
  <c r="AA213" i="20"/>
  <c r="N213" i="20"/>
  <c r="M213" i="20"/>
  <c r="AF213" i="20" s="1"/>
  <c r="AA212" i="20"/>
  <c r="N212" i="20"/>
  <c r="M212" i="20"/>
  <c r="AF212" i="20" s="1"/>
  <c r="AA211" i="20"/>
  <c r="N211" i="20"/>
  <c r="M211" i="20"/>
  <c r="AF211" i="20" s="1"/>
  <c r="AA210" i="20"/>
  <c r="N210" i="20"/>
  <c r="M210" i="20"/>
  <c r="AF210" i="20" s="1"/>
  <c r="AA209" i="20"/>
  <c r="N209" i="20"/>
  <c r="M209" i="20"/>
  <c r="AF209" i="20" s="1"/>
  <c r="AA208" i="20"/>
  <c r="N208" i="20"/>
  <c r="M208" i="20"/>
  <c r="AF208" i="20" s="1"/>
  <c r="AA207" i="20"/>
  <c r="N207" i="20"/>
  <c r="M207" i="20"/>
  <c r="AF207" i="20" s="1"/>
  <c r="AA206" i="20"/>
  <c r="N206" i="20"/>
  <c r="M206" i="20"/>
  <c r="AF206" i="20" s="1"/>
  <c r="AA205" i="20"/>
  <c r="N205" i="20"/>
  <c r="M205" i="20"/>
  <c r="AF205" i="20" s="1"/>
  <c r="AA204" i="20"/>
  <c r="N204" i="20"/>
  <c r="M204" i="20"/>
  <c r="AF204" i="20" s="1"/>
  <c r="AA203" i="20"/>
  <c r="N203" i="20"/>
  <c r="M203" i="20"/>
  <c r="AF203" i="20" s="1"/>
  <c r="AA202" i="20"/>
  <c r="N202" i="20"/>
  <c r="M202" i="20"/>
  <c r="AF202" i="20" s="1"/>
  <c r="AA201" i="20"/>
  <c r="N201" i="20"/>
  <c r="M201" i="20"/>
  <c r="AF201" i="20" s="1"/>
  <c r="AA200" i="20"/>
  <c r="N200" i="20"/>
  <c r="M200" i="20"/>
  <c r="AF200" i="20" s="1"/>
  <c r="AA199" i="20"/>
  <c r="N199" i="20"/>
  <c r="M199" i="20"/>
  <c r="AF199" i="20" s="1"/>
  <c r="AA198" i="20"/>
  <c r="N198" i="20"/>
  <c r="M198" i="20"/>
  <c r="AF198" i="20" s="1"/>
  <c r="AA197" i="20"/>
  <c r="N197" i="20"/>
  <c r="M197" i="20"/>
  <c r="AF197" i="20" s="1"/>
  <c r="AA196" i="20"/>
  <c r="N196" i="20"/>
  <c r="M196" i="20"/>
  <c r="AF196" i="20" s="1"/>
  <c r="AA195" i="20"/>
  <c r="N195" i="20"/>
  <c r="M195" i="20"/>
  <c r="AF195" i="20" s="1"/>
  <c r="AA194" i="20"/>
  <c r="N194" i="20"/>
  <c r="M194" i="20"/>
  <c r="AF194" i="20" s="1"/>
  <c r="AA193" i="20"/>
  <c r="N193" i="20"/>
  <c r="M193" i="20"/>
  <c r="AF193" i="20" s="1"/>
  <c r="AA192" i="20"/>
  <c r="N192" i="20"/>
  <c r="M192" i="20"/>
  <c r="AF192" i="20" s="1"/>
  <c r="AA191" i="20"/>
  <c r="N191" i="20"/>
  <c r="M191" i="20"/>
  <c r="AF191" i="20" s="1"/>
  <c r="AA190" i="20"/>
  <c r="N190" i="20"/>
  <c r="M190" i="20"/>
  <c r="AF190" i="20" s="1"/>
  <c r="AA189" i="20"/>
  <c r="N189" i="20"/>
  <c r="M189" i="20"/>
  <c r="AF189" i="20" s="1"/>
  <c r="AA188" i="20"/>
  <c r="N188" i="20"/>
  <c r="M188" i="20"/>
  <c r="AF188" i="20" s="1"/>
  <c r="AA187" i="20"/>
  <c r="N187" i="20"/>
  <c r="M187" i="20"/>
  <c r="AF187" i="20" s="1"/>
  <c r="AA186" i="20"/>
  <c r="N186" i="20"/>
  <c r="M186" i="20"/>
  <c r="AF186" i="20" s="1"/>
  <c r="AA185" i="20"/>
  <c r="N185" i="20"/>
  <c r="M185" i="20"/>
  <c r="AF185" i="20" s="1"/>
  <c r="AA184" i="20"/>
  <c r="N184" i="20"/>
  <c r="M184" i="20"/>
  <c r="AF184" i="20" s="1"/>
  <c r="AA183" i="20"/>
  <c r="N183" i="20"/>
  <c r="M183" i="20"/>
  <c r="AF183" i="20" s="1"/>
  <c r="AA182" i="20"/>
  <c r="N182" i="20"/>
  <c r="M182" i="20"/>
  <c r="AF182" i="20" s="1"/>
  <c r="AA181" i="20"/>
  <c r="N181" i="20"/>
  <c r="M181" i="20"/>
  <c r="AF181" i="20" s="1"/>
  <c r="AA180" i="20"/>
  <c r="N180" i="20"/>
  <c r="M180" i="20"/>
  <c r="AF180" i="20" s="1"/>
  <c r="AA179" i="20"/>
  <c r="N179" i="20"/>
  <c r="M179" i="20"/>
  <c r="AF179" i="20" s="1"/>
  <c r="AA178" i="20"/>
  <c r="N178" i="20"/>
  <c r="M178" i="20"/>
  <c r="AF178" i="20" s="1"/>
  <c r="AA177" i="20"/>
  <c r="N177" i="20"/>
  <c r="M177" i="20"/>
  <c r="AF177" i="20" s="1"/>
  <c r="AA176" i="20"/>
  <c r="N176" i="20"/>
  <c r="M176" i="20"/>
  <c r="AF176" i="20" s="1"/>
  <c r="AA175" i="20"/>
  <c r="N175" i="20"/>
  <c r="M175" i="20"/>
  <c r="AF175" i="20" s="1"/>
  <c r="AA174" i="20"/>
  <c r="N174" i="20"/>
  <c r="M174" i="20"/>
  <c r="AF174" i="20" s="1"/>
  <c r="AA173" i="20"/>
  <c r="N173" i="20"/>
  <c r="M173" i="20"/>
  <c r="AF173" i="20" s="1"/>
  <c r="AA172" i="20"/>
  <c r="N172" i="20"/>
  <c r="M172" i="20"/>
  <c r="AF172" i="20" s="1"/>
  <c r="AA171" i="20"/>
  <c r="N171" i="20"/>
  <c r="M171" i="20"/>
  <c r="AF171" i="20" s="1"/>
  <c r="AA170" i="20"/>
  <c r="N170" i="20"/>
  <c r="M170" i="20"/>
  <c r="AF170" i="20" s="1"/>
  <c r="AA169" i="20"/>
  <c r="N169" i="20"/>
  <c r="M169" i="20"/>
  <c r="AF169" i="20" s="1"/>
  <c r="AA168" i="20"/>
  <c r="N168" i="20"/>
  <c r="M168" i="20"/>
  <c r="AF168" i="20" s="1"/>
  <c r="AA167" i="20"/>
  <c r="N167" i="20"/>
  <c r="M167" i="20"/>
  <c r="AF167" i="20" s="1"/>
  <c r="AA166" i="20"/>
  <c r="N166" i="20"/>
  <c r="M166" i="20"/>
  <c r="AF166" i="20" s="1"/>
  <c r="AA165" i="20"/>
  <c r="N165" i="20"/>
  <c r="M165" i="20"/>
  <c r="AF165" i="20" s="1"/>
  <c r="AA164" i="20"/>
  <c r="N164" i="20"/>
  <c r="M164" i="20"/>
  <c r="AF164" i="20" s="1"/>
  <c r="AA163" i="20"/>
  <c r="N163" i="20"/>
  <c r="M163" i="20"/>
  <c r="AF163" i="20" s="1"/>
  <c r="AA162" i="20"/>
  <c r="N162" i="20"/>
  <c r="M162" i="20"/>
  <c r="AF162" i="20" s="1"/>
  <c r="AA161" i="20"/>
  <c r="N161" i="20"/>
  <c r="M161" i="20"/>
  <c r="AF161" i="20" s="1"/>
  <c r="AA160" i="20"/>
  <c r="N160" i="20"/>
  <c r="M160" i="20"/>
  <c r="AF160" i="20" s="1"/>
  <c r="AA159" i="20"/>
  <c r="N159" i="20"/>
  <c r="M159" i="20"/>
  <c r="AF159" i="20" s="1"/>
  <c r="AA158" i="20"/>
  <c r="N158" i="20"/>
  <c r="M158" i="20"/>
  <c r="AF158" i="20" s="1"/>
  <c r="AA157" i="20"/>
  <c r="N157" i="20"/>
  <c r="M157" i="20"/>
  <c r="AF157" i="20" s="1"/>
  <c r="AA156" i="20"/>
  <c r="N156" i="20"/>
  <c r="M156" i="20"/>
  <c r="AF156" i="20" s="1"/>
  <c r="AA155" i="20"/>
  <c r="N155" i="20"/>
  <c r="M155" i="20"/>
  <c r="AF155" i="20" s="1"/>
  <c r="AA154" i="20"/>
  <c r="N154" i="20"/>
  <c r="M154" i="20"/>
  <c r="AF154" i="20" s="1"/>
  <c r="AA153" i="20"/>
  <c r="N153" i="20"/>
  <c r="M153" i="20"/>
  <c r="AF153" i="20" s="1"/>
  <c r="AA152" i="20"/>
  <c r="N152" i="20"/>
  <c r="M152" i="20"/>
  <c r="AF152" i="20" s="1"/>
  <c r="AA151" i="20"/>
  <c r="N151" i="20"/>
  <c r="M151" i="20"/>
  <c r="AF151" i="20" s="1"/>
  <c r="AA150" i="20"/>
  <c r="N150" i="20"/>
  <c r="M150" i="20"/>
  <c r="AF150" i="20" s="1"/>
  <c r="AA149" i="20"/>
  <c r="N149" i="20"/>
  <c r="M149" i="20"/>
  <c r="AF149" i="20" s="1"/>
  <c r="AA148" i="20"/>
  <c r="N148" i="20"/>
  <c r="M148" i="20"/>
  <c r="AF148" i="20" s="1"/>
  <c r="AA147" i="20"/>
  <c r="N147" i="20"/>
  <c r="M147" i="20"/>
  <c r="AF147" i="20" s="1"/>
  <c r="AA146" i="20"/>
  <c r="N146" i="20"/>
  <c r="M146" i="20"/>
  <c r="AF146" i="20" s="1"/>
  <c r="AA145" i="20"/>
  <c r="N145" i="20"/>
  <c r="M145" i="20"/>
  <c r="AF145" i="20" s="1"/>
  <c r="AA144" i="20"/>
  <c r="N144" i="20"/>
  <c r="M144" i="20"/>
  <c r="AF144" i="20" s="1"/>
  <c r="AA143" i="20"/>
  <c r="N143" i="20"/>
  <c r="M143" i="20"/>
  <c r="AF143" i="20" s="1"/>
  <c r="AA142" i="20"/>
  <c r="N142" i="20"/>
  <c r="M142" i="20"/>
  <c r="AF142" i="20" s="1"/>
  <c r="AA141" i="20"/>
  <c r="N141" i="20"/>
  <c r="M141" i="20"/>
  <c r="AF141" i="20" s="1"/>
  <c r="AA140" i="20"/>
  <c r="N140" i="20"/>
  <c r="M140" i="20"/>
  <c r="AF140" i="20" s="1"/>
  <c r="AA139" i="20"/>
  <c r="N139" i="20"/>
  <c r="M139" i="20"/>
  <c r="AF139" i="20" s="1"/>
  <c r="AA138" i="20"/>
  <c r="N138" i="20"/>
  <c r="M138" i="20"/>
  <c r="AF138" i="20" s="1"/>
  <c r="AA137" i="20"/>
  <c r="N137" i="20"/>
  <c r="M137" i="20"/>
  <c r="AF137" i="20" s="1"/>
  <c r="AA136" i="20"/>
  <c r="N136" i="20"/>
  <c r="M136" i="20"/>
  <c r="AF136" i="20" s="1"/>
  <c r="AA135" i="20"/>
  <c r="N135" i="20"/>
  <c r="M135" i="20"/>
  <c r="AF135" i="20" s="1"/>
  <c r="AA134" i="20"/>
  <c r="N134" i="20"/>
  <c r="M134" i="20"/>
  <c r="AF134" i="20" s="1"/>
  <c r="AA133" i="20"/>
  <c r="N133" i="20"/>
  <c r="M133" i="20"/>
  <c r="AF133" i="20" s="1"/>
  <c r="AA132" i="20"/>
  <c r="N132" i="20"/>
  <c r="M132" i="20"/>
  <c r="AF132" i="20" s="1"/>
  <c r="AA131" i="20"/>
  <c r="N131" i="20"/>
  <c r="M131" i="20"/>
  <c r="AF131" i="20" s="1"/>
  <c r="AA130" i="20"/>
  <c r="N130" i="20"/>
  <c r="M130" i="20"/>
  <c r="AF130" i="20" s="1"/>
  <c r="AA129" i="20"/>
  <c r="N129" i="20"/>
  <c r="M129" i="20"/>
  <c r="AF129" i="20" s="1"/>
  <c r="AA128" i="20"/>
  <c r="N128" i="20"/>
  <c r="M128" i="20"/>
  <c r="AF128" i="20" s="1"/>
  <c r="AA127" i="20"/>
  <c r="N127" i="20"/>
  <c r="M127" i="20"/>
  <c r="AF127" i="20" s="1"/>
  <c r="AA126" i="20"/>
  <c r="N126" i="20"/>
  <c r="M126" i="20"/>
  <c r="AF126" i="20" s="1"/>
  <c r="AA125" i="20"/>
  <c r="N125" i="20"/>
  <c r="M125" i="20"/>
  <c r="AF125" i="20" s="1"/>
  <c r="AA124" i="20"/>
  <c r="N124" i="20"/>
  <c r="M124" i="20"/>
  <c r="AF124" i="20" s="1"/>
  <c r="AA123" i="20"/>
  <c r="N123" i="20"/>
  <c r="M123" i="20"/>
  <c r="AF123" i="20" s="1"/>
  <c r="AA122" i="20"/>
  <c r="N122" i="20"/>
  <c r="M122" i="20"/>
  <c r="AF122" i="20" s="1"/>
  <c r="AA121" i="20"/>
  <c r="N121" i="20"/>
  <c r="M121" i="20"/>
  <c r="AF121" i="20" s="1"/>
  <c r="AA120" i="20"/>
  <c r="N120" i="20"/>
  <c r="M120" i="20"/>
  <c r="AF120" i="20" s="1"/>
  <c r="AA119" i="20"/>
  <c r="N119" i="20"/>
  <c r="M119" i="20"/>
  <c r="AF119" i="20" s="1"/>
  <c r="AA118" i="20"/>
  <c r="N118" i="20"/>
  <c r="M118" i="20"/>
  <c r="AF118" i="20" s="1"/>
  <c r="AA117" i="20"/>
  <c r="N117" i="20"/>
  <c r="M117" i="20"/>
  <c r="AF117" i="20" s="1"/>
  <c r="AA116" i="20"/>
  <c r="N116" i="20"/>
  <c r="M116" i="20"/>
  <c r="AF116" i="20" s="1"/>
  <c r="AA115" i="20"/>
  <c r="N115" i="20"/>
  <c r="M115" i="20"/>
  <c r="AF115" i="20" s="1"/>
  <c r="AA114" i="20"/>
  <c r="N114" i="20"/>
  <c r="M114" i="20"/>
  <c r="AF114" i="20" s="1"/>
  <c r="AA113" i="20"/>
  <c r="N113" i="20"/>
  <c r="M113" i="20"/>
  <c r="AF113" i="20" s="1"/>
  <c r="AA112" i="20"/>
  <c r="N112" i="20"/>
  <c r="M112" i="20"/>
  <c r="AF112" i="20" s="1"/>
  <c r="AA111" i="20"/>
  <c r="N111" i="20"/>
  <c r="M111" i="20"/>
  <c r="AF111" i="20" s="1"/>
  <c r="AA110" i="20"/>
  <c r="N110" i="20"/>
  <c r="M110" i="20"/>
  <c r="AF110" i="20" s="1"/>
  <c r="AA109" i="20"/>
  <c r="N109" i="20"/>
  <c r="M109" i="20"/>
  <c r="AF109" i="20" s="1"/>
  <c r="AA108" i="20"/>
  <c r="N108" i="20"/>
  <c r="M108" i="20"/>
  <c r="AF108" i="20" s="1"/>
  <c r="AA107" i="20"/>
  <c r="N107" i="20"/>
  <c r="M107" i="20"/>
  <c r="AF107" i="20" s="1"/>
  <c r="AA106" i="20"/>
  <c r="N106" i="20"/>
  <c r="M106" i="20"/>
  <c r="AF106" i="20" s="1"/>
  <c r="AA105" i="20"/>
  <c r="N105" i="20"/>
  <c r="M105" i="20"/>
  <c r="AF105" i="20" s="1"/>
  <c r="AA104" i="20"/>
  <c r="N104" i="20"/>
  <c r="M104" i="20"/>
  <c r="AF104" i="20" s="1"/>
  <c r="AA103" i="20"/>
  <c r="N103" i="20"/>
  <c r="M103" i="20"/>
  <c r="AF103" i="20" s="1"/>
  <c r="AA102" i="20"/>
  <c r="N102" i="20"/>
  <c r="M102" i="20"/>
  <c r="AF102" i="20" s="1"/>
  <c r="AA101" i="20"/>
  <c r="N101" i="20"/>
  <c r="M101" i="20"/>
  <c r="AF101" i="20" s="1"/>
  <c r="AA100" i="20"/>
  <c r="N100" i="20"/>
  <c r="M100" i="20"/>
  <c r="AF100" i="20" s="1"/>
  <c r="AA99" i="20"/>
  <c r="N99" i="20"/>
  <c r="M99" i="20"/>
  <c r="AF99" i="20" s="1"/>
  <c r="AA98" i="20"/>
  <c r="N98" i="20"/>
  <c r="M98" i="20"/>
  <c r="AF98" i="20" s="1"/>
  <c r="AA97" i="20"/>
  <c r="N97" i="20"/>
  <c r="M97" i="20"/>
  <c r="AF97" i="20" s="1"/>
  <c r="AA96" i="20"/>
  <c r="N96" i="20"/>
  <c r="M96" i="20"/>
  <c r="AF96" i="20" s="1"/>
  <c r="AA95" i="20"/>
  <c r="N95" i="20"/>
  <c r="M95" i="20"/>
  <c r="AF95" i="20" s="1"/>
  <c r="AA94" i="20"/>
  <c r="N94" i="20"/>
  <c r="M94" i="20"/>
  <c r="AF94" i="20" s="1"/>
  <c r="AA93" i="20"/>
  <c r="N93" i="20"/>
  <c r="M93" i="20"/>
  <c r="AF93" i="20" s="1"/>
  <c r="AA92" i="20"/>
  <c r="N92" i="20"/>
  <c r="M92" i="20"/>
  <c r="AF92" i="20" s="1"/>
  <c r="AA91" i="20"/>
  <c r="N91" i="20"/>
  <c r="M91" i="20"/>
  <c r="AF91" i="20" s="1"/>
  <c r="AA90" i="20"/>
  <c r="N90" i="20"/>
  <c r="M90" i="20"/>
  <c r="AF90" i="20" s="1"/>
  <c r="AA89" i="20"/>
  <c r="N89" i="20"/>
  <c r="M89" i="20"/>
  <c r="AF89" i="20" s="1"/>
  <c r="AA88" i="20"/>
  <c r="N88" i="20"/>
  <c r="M88" i="20"/>
  <c r="AF88" i="20" s="1"/>
  <c r="AA87" i="20"/>
  <c r="N87" i="20"/>
  <c r="M87" i="20"/>
  <c r="AF87" i="20" s="1"/>
  <c r="AA86" i="20"/>
  <c r="N86" i="20"/>
  <c r="M86" i="20"/>
  <c r="AF86" i="20" s="1"/>
  <c r="AA85" i="20"/>
  <c r="N85" i="20"/>
  <c r="M85" i="20"/>
  <c r="AF85" i="20" s="1"/>
  <c r="AA84" i="20"/>
  <c r="N84" i="20"/>
  <c r="M84" i="20"/>
  <c r="AF84" i="20" s="1"/>
  <c r="AA83" i="20"/>
  <c r="N83" i="20"/>
  <c r="M83" i="20"/>
  <c r="AF83" i="20" s="1"/>
  <c r="AA82" i="20"/>
  <c r="N82" i="20"/>
  <c r="M82" i="20"/>
  <c r="AF82" i="20" s="1"/>
  <c r="AA81" i="20"/>
  <c r="N81" i="20"/>
  <c r="M81" i="20"/>
  <c r="AF81" i="20" s="1"/>
  <c r="AA80" i="20"/>
  <c r="N80" i="20"/>
  <c r="M80" i="20"/>
  <c r="AF80" i="20" s="1"/>
  <c r="AA79" i="20"/>
  <c r="N79" i="20"/>
  <c r="M79" i="20"/>
  <c r="AF79" i="20" s="1"/>
  <c r="AA78" i="20"/>
  <c r="N78" i="20"/>
  <c r="M78" i="20"/>
  <c r="AF78" i="20" s="1"/>
  <c r="AA77" i="20"/>
  <c r="N77" i="20"/>
  <c r="M77" i="20"/>
  <c r="AF77" i="20" s="1"/>
  <c r="AA76" i="20"/>
  <c r="N76" i="20"/>
  <c r="M76" i="20"/>
  <c r="AF76" i="20" s="1"/>
  <c r="AA75" i="20"/>
  <c r="N75" i="20"/>
  <c r="M75" i="20"/>
  <c r="AF75" i="20" s="1"/>
  <c r="AA74" i="20"/>
  <c r="N74" i="20"/>
  <c r="M74" i="20"/>
  <c r="AF74" i="20" s="1"/>
  <c r="AA73" i="20"/>
  <c r="N73" i="20"/>
  <c r="M73" i="20"/>
  <c r="AF73" i="20" s="1"/>
  <c r="AA72" i="20"/>
  <c r="N72" i="20"/>
  <c r="M72" i="20"/>
  <c r="AF72" i="20" s="1"/>
  <c r="AA71" i="20"/>
  <c r="N71" i="20"/>
  <c r="M71" i="20"/>
  <c r="AF71" i="20" s="1"/>
  <c r="AA70" i="20"/>
  <c r="N70" i="20"/>
  <c r="M70" i="20"/>
  <c r="AF70" i="20" s="1"/>
  <c r="AA69" i="20"/>
  <c r="N69" i="20"/>
  <c r="M69" i="20"/>
  <c r="AF69" i="20" s="1"/>
  <c r="AA68" i="20"/>
  <c r="N68" i="20"/>
  <c r="M68" i="20"/>
  <c r="AF68" i="20" s="1"/>
  <c r="AA67" i="20"/>
  <c r="N67" i="20"/>
  <c r="M67" i="20"/>
  <c r="AF67" i="20" s="1"/>
  <c r="AA66" i="20"/>
  <c r="N66" i="20"/>
  <c r="M66" i="20"/>
  <c r="AF66" i="20" s="1"/>
  <c r="AA65" i="20"/>
  <c r="N65" i="20"/>
  <c r="M65" i="20"/>
  <c r="AF65" i="20" s="1"/>
  <c r="AA64" i="20"/>
  <c r="N64" i="20"/>
  <c r="M64" i="20"/>
  <c r="AF64" i="20" s="1"/>
  <c r="AA63" i="20"/>
  <c r="N63" i="20"/>
  <c r="M63" i="20"/>
  <c r="AF63" i="20" s="1"/>
  <c r="AA62" i="20"/>
  <c r="N62" i="20"/>
  <c r="M62" i="20"/>
  <c r="AF62" i="20" s="1"/>
  <c r="AA61" i="20"/>
  <c r="N61" i="20"/>
  <c r="M61" i="20"/>
  <c r="AF61" i="20" s="1"/>
  <c r="AA60" i="20"/>
  <c r="N60" i="20"/>
  <c r="M60" i="20"/>
  <c r="AF60" i="20" s="1"/>
  <c r="AA59" i="20"/>
  <c r="N59" i="20"/>
  <c r="M59" i="20"/>
  <c r="AF59" i="20" s="1"/>
  <c r="AA58" i="20"/>
  <c r="N58" i="20"/>
  <c r="M58" i="20"/>
  <c r="AF58" i="20" s="1"/>
  <c r="AA57" i="20"/>
  <c r="N57" i="20"/>
  <c r="M57" i="20"/>
  <c r="AF57" i="20" s="1"/>
  <c r="AA56" i="20"/>
  <c r="N56" i="20"/>
  <c r="M56" i="20"/>
  <c r="AF56" i="20" s="1"/>
  <c r="AA55" i="20"/>
  <c r="N55" i="20"/>
  <c r="M55" i="20"/>
  <c r="AF55" i="20" s="1"/>
  <c r="AA54" i="20"/>
  <c r="N54" i="20"/>
  <c r="M54" i="20"/>
  <c r="AF54" i="20" s="1"/>
  <c r="AA53" i="20"/>
  <c r="N53" i="20"/>
  <c r="M53" i="20"/>
  <c r="AF53" i="20" s="1"/>
  <c r="AA52" i="20"/>
  <c r="N52" i="20"/>
  <c r="M52" i="20"/>
  <c r="AF52" i="20" s="1"/>
  <c r="AA51" i="20"/>
  <c r="N51" i="20"/>
  <c r="M51" i="20"/>
  <c r="AF51" i="20" s="1"/>
  <c r="AA50" i="20"/>
  <c r="N50" i="20"/>
  <c r="M50" i="20"/>
  <c r="AF50" i="20" s="1"/>
  <c r="AA49" i="20"/>
  <c r="N49" i="20"/>
  <c r="M49" i="20"/>
  <c r="AF49" i="20" s="1"/>
  <c r="AA48" i="20"/>
  <c r="N48" i="20"/>
  <c r="M48" i="20"/>
  <c r="AF48" i="20" s="1"/>
  <c r="AA47" i="20"/>
  <c r="N47" i="20"/>
  <c r="M47" i="20"/>
  <c r="AF47" i="20" s="1"/>
  <c r="AA46" i="20"/>
  <c r="N46" i="20"/>
  <c r="M46" i="20"/>
  <c r="AF46" i="20" s="1"/>
  <c r="AA45" i="20"/>
  <c r="N45" i="20"/>
  <c r="M45" i="20"/>
  <c r="AF45" i="20" s="1"/>
  <c r="AA44" i="20"/>
  <c r="N44" i="20"/>
  <c r="M44" i="20"/>
  <c r="AF44" i="20" s="1"/>
  <c r="AA43" i="20"/>
  <c r="N43" i="20"/>
  <c r="M43" i="20"/>
  <c r="AF43" i="20" s="1"/>
  <c r="AA42" i="20"/>
  <c r="N42" i="20"/>
  <c r="M42" i="20"/>
  <c r="AF42" i="20" s="1"/>
  <c r="AA41" i="20"/>
  <c r="N41" i="20"/>
  <c r="M41" i="20"/>
  <c r="AF41" i="20" s="1"/>
  <c r="AA40" i="20"/>
  <c r="N40" i="20"/>
  <c r="M40" i="20"/>
  <c r="AF40" i="20" s="1"/>
  <c r="AA39" i="20"/>
  <c r="N39" i="20"/>
  <c r="M39" i="20"/>
  <c r="AF39" i="20" s="1"/>
  <c r="AA38" i="20"/>
  <c r="N38" i="20"/>
  <c r="M38" i="20"/>
  <c r="AF38" i="20" s="1"/>
  <c r="AA37" i="20"/>
  <c r="N37" i="20"/>
  <c r="M37" i="20"/>
  <c r="AF37" i="20" s="1"/>
  <c r="AA36" i="20"/>
  <c r="N36" i="20"/>
  <c r="M36" i="20"/>
  <c r="AF36" i="20" s="1"/>
  <c r="AA35" i="20"/>
  <c r="N35" i="20"/>
  <c r="M35" i="20"/>
  <c r="AF35" i="20" s="1"/>
  <c r="AA34" i="20"/>
  <c r="N34" i="20"/>
  <c r="M34" i="20"/>
  <c r="AF34" i="20" s="1"/>
  <c r="AA33" i="20"/>
  <c r="N33" i="20"/>
  <c r="M33" i="20"/>
  <c r="AF33" i="20" s="1"/>
  <c r="AA32" i="20"/>
  <c r="N32" i="20"/>
  <c r="M32" i="20"/>
  <c r="AF32" i="20" s="1"/>
  <c r="AA31" i="20"/>
  <c r="N31" i="20"/>
  <c r="M31" i="20"/>
  <c r="AF31" i="20" s="1"/>
  <c r="AA30" i="20"/>
  <c r="N30" i="20"/>
  <c r="M30" i="20"/>
  <c r="AF30" i="20" s="1"/>
  <c r="AA29" i="20"/>
  <c r="N29" i="20"/>
  <c r="M29" i="20"/>
  <c r="AF29" i="20" s="1"/>
  <c r="AA28" i="20"/>
  <c r="N28" i="20"/>
  <c r="M28" i="20"/>
  <c r="AF28" i="20" s="1"/>
  <c r="AA27" i="20"/>
  <c r="N27" i="20"/>
  <c r="M27" i="20"/>
  <c r="AF27" i="20" s="1"/>
  <c r="AA26" i="20"/>
  <c r="P26" i="20" s="1"/>
  <c r="N26" i="20"/>
  <c r="M26" i="20"/>
  <c r="AF26" i="20" s="1"/>
  <c r="AA25" i="20"/>
  <c r="P25" i="20" s="1"/>
  <c r="N25" i="20"/>
  <c r="M25" i="20"/>
  <c r="AF25" i="20" s="1"/>
  <c r="AA24" i="20"/>
  <c r="P24" i="20" s="1"/>
  <c r="N24" i="20"/>
  <c r="M24" i="20"/>
  <c r="AF24" i="20" s="1"/>
  <c r="AA23" i="20"/>
  <c r="P23" i="20" s="1"/>
  <c r="N23" i="20"/>
  <c r="M23" i="20"/>
  <c r="AF23" i="20" s="1"/>
  <c r="AA22" i="20"/>
  <c r="P22" i="20" s="1"/>
  <c r="N22" i="20"/>
  <c r="M22" i="20"/>
  <c r="AF22" i="20" s="1"/>
  <c r="AA21" i="20"/>
  <c r="P21" i="20" s="1"/>
  <c r="N21" i="20"/>
  <c r="M21" i="20"/>
  <c r="AF21" i="20" s="1"/>
  <c r="AA20" i="20"/>
  <c r="P20" i="20" s="1"/>
  <c r="N20" i="20"/>
  <c r="M20" i="20"/>
  <c r="AF20" i="20" s="1"/>
  <c r="AA19" i="20"/>
  <c r="P19" i="20" s="1"/>
  <c r="N19" i="20"/>
  <c r="M19" i="20"/>
  <c r="AF19" i="20" s="1"/>
  <c r="AA18" i="20"/>
  <c r="P18" i="20" s="1"/>
  <c r="N18" i="20"/>
  <c r="M18" i="20"/>
  <c r="AF18" i="20" s="1"/>
  <c r="AA17" i="20"/>
  <c r="P17" i="20" s="1"/>
  <c r="N17" i="20"/>
  <c r="M17" i="20"/>
  <c r="AF17" i="20" s="1"/>
  <c r="AA16" i="20"/>
  <c r="P16" i="20" s="1"/>
  <c r="N16" i="20"/>
  <c r="M16" i="20"/>
  <c r="H473" i="29" l="1"/>
  <c r="H504" i="29"/>
  <c r="H139" i="29"/>
  <c r="H181" i="29"/>
  <c r="H271" i="29"/>
  <c r="H361" i="29"/>
  <c r="H259" i="29"/>
  <c r="H349" i="29"/>
  <c r="H320" i="29"/>
  <c r="H193" i="29"/>
  <c r="H237" i="29"/>
  <c r="H511" i="29"/>
  <c r="H302" i="29"/>
  <c r="H213" i="29"/>
  <c r="H423" i="29"/>
  <c r="H491" i="29"/>
  <c r="H42" i="29"/>
  <c r="H289" i="29"/>
  <c r="H260" i="29"/>
  <c r="H66" i="29"/>
  <c r="H232" i="29"/>
  <c r="H421" i="29"/>
  <c r="H133" i="29"/>
  <c r="H136" i="29"/>
  <c r="H252" i="29"/>
  <c r="H323" i="29"/>
  <c r="H177" i="29"/>
  <c r="H33" i="29"/>
  <c r="H392" i="29"/>
  <c r="H104" i="29"/>
  <c r="H319" i="29"/>
  <c r="H175" i="29"/>
  <c r="H364" i="29"/>
  <c r="H220" i="29"/>
  <c r="H387" i="29"/>
  <c r="H243" i="29"/>
  <c r="H99" i="29"/>
  <c r="H398" i="29"/>
  <c r="H110" i="29"/>
  <c r="H125" i="29"/>
  <c r="H303" i="29"/>
  <c r="H26" i="29"/>
  <c r="H455" i="29"/>
  <c r="H311" i="29"/>
  <c r="H167" i="29"/>
  <c r="H382" i="29"/>
  <c r="H21" i="29"/>
  <c r="H380" i="29"/>
  <c r="H236" i="29"/>
  <c r="H92" i="29"/>
  <c r="H163" i="29"/>
  <c r="H485" i="29"/>
  <c r="H197" i="29"/>
  <c r="H64" i="29"/>
  <c r="H231" i="29"/>
  <c r="H87" i="29"/>
  <c r="H78" i="29"/>
  <c r="H386" i="29"/>
  <c r="H210" i="29"/>
  <c r="H397" i="29"/>
  <c r="H253" i="29"/>
  <c r="AD16" i="20"/>
  <c r="AF16" i="20"/>
  <c r="H17" i="29" s="1"/>
  <c r="X17" i="20"/>
  <c r="AD17" i="20"/>
  <c r="X21" i="20"/>
  <c r="AD21" i="20"/>
  <c r="X25" i="20"/>
  <c r="AD25" i="20"/>
  <c r="X29" i="20"/>
  <c r="AD29" i="20"/>
  <c r="X33" i="20"/>
  <c r="AD33" i="20"/>
  <c r="X37" i="20"/>
  <c r="AD37" i="20"/>
  <c r="X41" i="20"/>
  <c r="AD41" i="20"/>
  <c r="X45" i="20"/>
  <c r="AD45" i="20"/>
  <c r="X49" i="20"/>
  <c r="AD49" i="20"/>
  <c r="X53" i="20"/>
  <c r="AD53" i="20"/>
  <c r="X57" i="20"/>
  <c r="AD57" i="20"/>
  <c r="X61" i="20"/>
  <c r="AD61" i="20"/>
  <c r="X65" i="20"/>
  <c r="AD65" i="20"/>
  <c r="X69" i="20"/>
  <c r="AD69" i="20"/>
  <c r="X73" i="20"/>
  <c r="AD73" i="20"/>
  <c r="X77" i="20"/>
  <c r="AD77" i="20"/>
  <c r="X81" i="20"/>
  <c r="AD81" i="20"/>
  <c r="X85" i="20"/>
  <c r="AD85" i="20"/>
  <c r="X89" i="20"/>
  <c r="AD89" i="20"/>
  <c r="X93" i="20"/>
  <c r="AD93" i="20"/>
  <c r="X97" i="20"/>
  <c r="AD97" i="20"/>
  <c r="X101" i="20"/>
  <c r="AD101" i="20"/>
  <c r="X105" i="20"/>
  <c r="AD105" i="20"/>
  <c r="X109" i="20"/>
  <c r="AD109" i="20"/>
  <c r="X113" i="20"/>
  <c r="AD113" i="20"/>
  <c r="X117" i="20"/>
  <c r="AD117" i="20"/>
  <c r="X121" i="20"/>
  <c r="AD121" i="20"/>
  <c r="X125" i="20"/>
  <c r="AD125" i="20"/>
  <c r="X129" i="20"/>
  <c r="AD129" i="20"/>
  <c r="X133" i="20"/>
  <c r="AD133" i="20"/>
  <c r="X137" i="20"/>
  <c r="AD137" i="20"/>
  <c r="X141" i="20"/>
  <c r="AD141" i="20"/>
  <c r="X145" i="20"/>
  <c r="AD145" i="20"/>
  <c r="X149" i="20"/>
  <c r="AD149" i="20"/>
  <c r="X153" i="20"/>
  <c r="AD153" i="20"/>
  <c r="X157" i="20"/>
  <c r="AD157" i="20"/>
  <c r="X161" i="20"/>
  <c r="AD161" i="20"/>
  <c r="X165" i="20"/>
  <c r="AD165" i="20"/>
  <c r="X169" i="20"/>
  <c r="AD169" i="20"/>
  <c r="X173" i="20"/>
  <c r="AD173" i="20"/>
  <c r="X177" i="20"/>
  <c r="AD177" i="20"/>
  <c r="X181" i="20"/>
  <c r="AD181" i="20"/>
  <c r="X185" i="20"/>
  <c r="AD185" i="20"/>
  <c r="X189" i="20"/>
  <c r="AD189" i="20"/>
  <c r="X193" i="20"/>
  <c r="AD193" i="20"/>
  <c r="X197" i="20"/>
  <c r="AD197" i="20"/>
  <c r="X201" i="20"/>
  <c r="AD201" i="20"/>
  <c r="X205" i="20"/>
  <c r="AD205" i="20"/>
  <c r="X209" i="20"/>
  <c r="AD209" i="20"/>
  <c r="X213" i="20"/>
  <c r="AD213" i="20"/>
  <c r="X217" i="20"/>
  <c r="AD217" i="20"/>
  <c r="X221" i="20"/>
  <c r="AD221" i="20"/>
  <c r="X225" i="20"/>
  <c r="AD225" i="20"/>
  <c r="X229" i="20"/>
  <c r="AD229" i="20"/>
  <c r="X233" i="20"/>
  <c r="AD233" i="20"/>
  <c r="X237" i="20"/>
  <c r="AD237" i="20"/>
  <c r="X241" i="20"/>
  <c r="AD241" i="20"/>
  <c r="X245" i="20"/>
  <c r="AD245" i="20"/>
  <c r="X249" i="20"/>
  <c r="AD249" i="20"/>
  <c r="X253" i="20"/>
  <c r="AD253" i="20"/>
  <c r="X257" i="20"/>
  <c r="AD257" i="20"/>
  <c r="X261" i="20"/>
  <c r="AD261" i="20"/>
  <c r="X265" i="20"/>
  <c r="AD265" i="20"/>
  <c r="X269" i="20"/>
  <c r="AD269" i="20"/>
  <c r="X273" i="20"/>
  <c r="AD273" i="20"/>
  <c r="X277" i="20"/>
  <c r="AD277" i="20"/>
  <c r="X281" i="20"/>
  <c r="AD281" i="20"/>
  <c r="X285" i="20"/>
  <c r="AD285" i="20"/>
  <c r="X289" i="20"/>
  <c r="AD289" i="20"/>
  <c r="X293" i="20"/>
  <c r="AD293" i="20"/>
  <c r="X297" i="20"/>
  <c r="AD297" i="20"/>
  <c r="X301" i="20"/>
  <c r="AD301" i="20"/>
  <c r="X305" i="20"/>
  <c r="AD305" i="20"/>
  <c r="X309" i="20"/>
  <c r="AD309" i="20"/>
  <c r="X313" i="20"/>
  <c r="AD313" i="20"/>
  <c r="X317" i="20"/>
  <c r="AD317" i="20"/>
  <c r="X321" i="20"/>
  <c r="AD321" i="20"/>
  <c r="X325" i="20"/>
  <c r="AD325" i="20"/>
  <c r="X329" i="20"/>
  <c r="AD329" i="20"/>
  <c r="X333" i="20"/>
  <c r="AD333" i="20"/>
  <c r="X337" i="20"/>
  <c r="AD337" i="20"/>
  <c r="X341" i="20"/>
  <c r="AD341" i="20"/>
  <c r="X345" i="20"/>
  <c r="AD345" i="20"/>
  <c r="X349" i="20"/>
  <c r="AD349" i="20"/>
  <c r="X353" i="20"/>
  <c r="AD353" i="20"/>
  <c r="X357" i="20"/>
  <c r="AD357" i="20"/>
  <c r="X361" i="20"/>
  <c r="AD361" i="20"/>
  <c r="X365" i="20"/>
  <c r="AD365" i="20"/>
  <c r="X369" i="20"/>
  <c r="AD369" i="20"/>
  <c r="X373" i="20"/>
  <c r="AD373" i="20"/>
  <c r="X377" i="20"/>
  <c r="AD377" i="20"/>
  <c r="X381" i="20"/>
  <c r="AD381" i="20"/>
  <c r="X385" i="20"/>
  <c r="AD385" i="20"/>
  <c r="X389" i="20"/>
  <c r="AD389" i="20"/>
  <c r="X393" i="20"/>
  <c r="AD393" i="20"/>
  <c r="X397" i="20"/>
  <c r="AD397" i="20"/>
  <c r="X401" i="20"/>
  <c r="AD401" i="20"/>
  <c r="X405" i="20"/>
  <c r="AD405" i="20"/>
  <c r="X409" i="20"/>
  <c r="AD409" i="20"/>
  <c r="X413" i="20"/>
  <c r="AD413" i="20"/>
  <c r="X417" i="20"/>
  <c r="AD417" i="20"/>
  <c r="X421" i="20"/>
  <c r="AD421" i="20"/>
  <c r="X425" i="20"/>
  <c r="AD425" i="20"/>
  <c r="X429" i="20"/>
  <c r="AD429" i="20"/>
  <c r="X433" i="20"/>
  <c r="AD433" i="20"/>
  <c r="X437" i="20"/>
  <c r="AD437" i="20"/>
  <c r="X441" i="20"/>
  <c r="AD441" i="20"/>
  <c r="X445" i="20"/>
  <c r="AD445" i="20"/>
  <c r="X449" i="20"/>
  <c r="AD449" i="20"/>
  <c r="X453" i="20"/>
  <c r="AD453" i="20"/>
  <c r="X457" i="20"/>
  <c r="AD457" i="20"/>
  <c r="X461" i="20"/>
  <c r="AD461" i="20"/>
  <c r="X465" i="20"/>
  <c r="AD465" i="20"/>
  <c r="X469" i="20"/>
  <c r="AD469" i="20"/>
  <c r="X473" i="20"/>
  <c r="AD473" i="20"/>
  <c r="X477" i="20"/>
  <c r="AD477" i="20"/>
  <c r="X481" i="20"/>
  <c r="AD481" i="20"/>
  <c r="X485" i="20"/>
  <c r="AD485" i="20"/>
  <c r="X489" i="20"/>
  <c r="AD489" i="20"/>
  <c r="X493" i="20"/>
  <c r="AD493" i="20"/>
  <c r="X497" i="20"/>
  <c r="AD497" i="20"/>
  <c r="X501" i="20"/>
  <c r="AD501" i="20"/>
  <c r="X505" i="20"/>
  <c r="AD505" i="20"/>
  <c r="X509" i="20"/>
  <c r="AD509" i="20"/>
  <c r="X513" i="20"/>
  <c r="AD513" i="20"/>
  <c r="X517" i="20"/>
  <c r="AD517" i="20"/>
  <c r="X521" i="20"/>
  <c r="AD521" i="20"/>
  <c r="X525" i="20"/>
  <c r="AD525" i="20"/>
  <c r="X529" i="20"/>
  <c r="AD529" i="20"/>
  <c r="X533" i="20"/>
  <c r="AD533" i="20"/>
  <c r="X537" i="20"/>
  <c r="AD537" i="20"/>
  <c r="X541" i="20"/>
  <c r="AD541" i="20"/>
  <c r="X545" i="20"/>
  <c r="AD545" i="20"/>
  <c r="X549" i="20"/>
  <c r="AD549" i="20"/>
  <c r="X553" i="20"/>
  <c r="AD553" i="20"/>
  <c r="X557" i="20"/>
  <c r="AD557" i="20"/>
  <c r="X561" i="20"/>
  <c r="AD561" i="20"/>
  <c r="X565" i="20"/>
  <c r="AD565" i="20"/>
  <c r="X569" i="20"/>
  <c r="AD569" i="20"/>
  <c r="X573" i="20"/>
  <c r="AD573" i="20"/>
  <c r="X577" i="20"/>
  <c r="AD577" i="20"/>
  <c r="X581" i="20"/>
  <c r="AD581" i="20"/>
  <c r="X585" i="20"/>
  <c r="AD585" i="20"/>
  <c r="X589" i="20"/>
  <c r="AD589" i="20"/>
  <c r="X593" i="20"/>
  <c r="AD593" i="20"/>
  <c r="X597" i="20"/>
  <c r="AD597" i="20"/>
  <c r="X601" i="20"/>
  <c r="AD601" i="20"/>
  <c r="X605" i="20"/>
  <c r="AD605" i="20"/>
  <c r="X609" i="20"/>
  <c r="AD609" i="20"/>
  <c r="X613" i="20"/>
  <c r="AD613" i="20"/>
  <c r="X617" i="20"/>
  <c r="AD617" i="20"/>
  <c r="X621" i="20"/>
  <c r="AD621" i="20"/>
  <c r="X625" i="20"/>
  <c r="AD625" i="20"/>
  <c r="X629" i="20"/>
  <c r="AD629" i="20"/>
  <c r="X633" i="20"/>
  <c r="AD633" i="20"/>
  <c r="X637" i="20"/>
  <c r="AD637" i="20"/>
  <c r="X641" i="20"/>
  <c r="AD641" i="20"/>
  <c r="X645" i="20"/>
  <c r="AD645" i="20"/>
  <c r="X649" i="20"/>
  <c r="AD649" i="20"/>
  <c r="X653" i="20"/>
  <c r="AD653" i="20"/>
  <c r="X657" i="20"/>
  <c r="AD657" i="20"/>
  <c r="X661" i="20"/>
  <c r="AD661" i="20"/>
  <c r="X665" i="20"/>
  <c r="AD665" i="20"/>
  <c r="X669" i="20"/>
  <c r="AD669" i="20"/>
  <c r="X673" i="20"/>
  <c r="AD673" i="20"/>
  <c r="X677" i="20"/>
  <c r="AD677" i="20"/>
  <c r="X681" i="20"/>
  <c r="AD681" i="20"/>
  <c r="X685" i="20"/>
  <c r="AD685" i="20"/>
  <c r="X689" i="20"/>
  <c r="AD689" i="20"/>
  <c r="X693" i="20"/>
  <c r="AD693" i="20"/>
  <c r="X697" i="20"/>
  <c r="AD697" i="20"/>
  <c r="X701" i="20"/>
  <c r="AD701" i="20"/>
  <c r="X705" i="20"/>
  <c r="AD705" i="20"/>
  <c r="X709" i="20"/>
  <c r="AD709" i="20"/>
  <c r="X713" i="20"/>
  <c r="AD713" i="20"/>
  <c r="X717" i="20"/>
  <c r="AD717" i="20"/>
  <c r="X721" i="20"/>
  <c r="AD721" i="20"/>
  <c r="X725" i="20"/>
  <c r="AD725" i="20"/>
  <c r="X729" i="20"/>
  <c r="AD729" i="20"/>
  <c r="X733" i="20"/>
  <c r="AD733" i="20"/>
  <c r="X737" i="20"/>
  <c r="AD737" i="20"/>
  <c r="X741" i="20"/>
  <c r="AD741" i="20"/>
  <c r="X745" i="20"/>
  <c r="AD745" i="20"/>
  <c r="X749" i="20"/>
  <c r="AD749" i="20"/>
  <c r="X753" i="20"/>
  <c r="AD753" i="20"/>
  <c r="X757" i="20"/>
  <c r="AD757" i="20"/>
  <c r="X761" i="20"/>
  <c r="AD761" i="20"/>
  <c r="X765" i="20"/>
  <c r="AD765" i="20"/>
  <c r="X769" i="20"/>
  <c r="AD769" i="20"/>
  <c r="X773" i="20"/>
  <c r="AD773" i="20"/>
  <c r="X777" i="20"/>
  <c r="AD777" i="20"/>
  <c r="X781" i="20"/>
  <c r="AD781" i="20"/>
  <c r="X785" i="20"/>
  <c r="AD785" i="20"/>
  <c r="X789" i="20"/>
  <c r="AD789" i="20"/>
  <c r="X793" i="20"/>
  <c r="AD793" i="20"/>
  <c r="X797" i="20"/>
  <c r="AD797" i="20"/>
  <c r="X801" i="20"/>
  <c r="AD801" i="20"/>
  <c r="X805" i="20"/>
  <c r="AD805" i="20"/>
  <c r="X809" i="20"/>
  <c r="AD809" i="20"/>
  <c r="X813" i="20"/>
  <c r="AD813" i="20"/>
  <c r="X817" i="20"/>
  <c r="AD817" i="20"/>
  <c r="X821" i="20"/>
  <c r="AD821" i="20"/>
  <c r="X825" i="20"/>
  <c r="AD825" i="20"/>
  <c r="X829" i="20"/>
  <c r="AD829" i="20"/>
  <c r="X833" i="20"/>
  <c r="AD833" i="20"/>
  <c r="X837" i="20"/>
  <c r="AD837" i="20"/>
  <c r="X841" i="20"/>
  <c r="AD841" i="20"/>
  <c r="X845" i="20"/>
  <c r="AD845" i="20"/>
  <c r="X849" i="20"/>
  <c r="AD849" i="20"/>
  <c r="X853" i="20"/>
  <c r="AD853" i="20"/>
  <c r="X857" i="20"/>
  <c r="AD857" i="20"/>
  <c r="X861" i="20"/>
  <c r="AD861" i="20"/>
  <c r="X865" i="20"/>
  <c r="AD865" i="20"/>
  <c r="X869" i="20"/>
  <c r="AD869" i="20"/>
  <c r="X873" i="20"/>
  <c r="AD873" i="20"/>
  <c r="X877" i="20"/>
  <c r="AD877" i="20"/>
  <c r="X881" i="20"/>
  <c r="AD881" i="20"/>
  <c r="X885" i="20"/>
  <c r="AD885" i="20"/>
  <c r="X889" i="20"/>
  <c r="AD889" i="20"/>
  <c r="X893" i="20"/>
  <c r="AD893" i="20"/>
  <c r="X897" i="20"/>
  <c r="AD897" i="20"/>
  <c r="X901" i="20"/>
  <c r="AD901" i="20"/>
  <c r="X905" i="20"/>
  <c r="AD905" i="20"/>
  <c r="X909" i="20"/>
  <c r="AD909" i="20"/>
  <c r="X913" i="20"/>
  <c r="AD913" i="20"/>
  <c r="X917" i="20"/>
  <c r="AD917" i="20"/>
  <c r="X921" i="20"/>
  <c r="AD921" i="20"/>
  <c r="X925" i="20"/>
  <c r="AD925" i="20"/>
  <c r="X929" i="20"/>
  <c r="AD929" i="20"/>
  <c r="X933" i="20"/>
  <c r="AD933" i="20"/>
  <c r="X937" i="20"/>
  <c r="AD937" i="20"/>
  <c r="X941" i="20"/>
  <c r="AD941" i="20"/>
  <c r="X945" i="20"/>
  <c r="AD945" i="20"/>
  <c r="X949" i="20"/>
  <c r="AD949" i="20"/>
  <c r="X953" i="20"/>
  <c r="AD953" i="20"/>
  <c r="X957" i="20"/>
  <c r="AD957" i="20"/>
  <c r="X961" i="20"/>
  <c r="AD961" i="20"/>
  <c r="X965" i="20"/>
  <c r="AD965" i="20"/>
  <c r="X969" i="20"/>
  <c r="AD969" i="20"/>
  <c r="X973" i="20"/>
  <c r="AD973" i="20"/>
  <c r="X977" i="20"/>
  <c r="AD977" i="20"/>
  <c r="X981" i="20"/>
  <c r="AD981" i="20"/>
  <c r="X985" i="20"/>
  <c r="AD985" i="20"/>
  <c r="X989" i="20"/>
  <c r="AD989" i="20"/>
  <c r="X993" i="20"/>
  <c r="AD993" i="20"/>
  <c r="X997" i="20"/>
  <c r="AD997" i="20"/>
  <c r="X1001" i="20"/>
  <c r="AD1001" i="20"/>
  <c r="X1005" i="20"/>
  <c r="AD1005" i="20"/>
  <c r="X1009" i="20"/>
  <c r="AD1009" i="20"/>
  <c r="X22" i="20"/>
  <c r="AD22" i="20"/>
  <c r="X26" i="20"/>
  <c r="AD26" i="20"/>
  <c r="X30" i="20"/>
  <c r="AD30" i="20"/>
  <c r="X34" i="20"/>
  <c r="AD34" i="20"/>
  <c r="X38" i="20"/>
  <c r="AD38" i="20"/>
  <c r="X42" i="20"/>
  <c r="AD42" i="20"/>
  <c r="X46" i="20"/>
  <c r="AD46" i="20"/>
  <c r="X50" i="20"/>
  <c r="AD50" i="20"/>
  <c r="X54" i="20"/>
  <c r="AD54" i="20"/>
  <c r="X58" i="20"/>
  <c r="AD58" i="20"/>
  <c r="X62" i="20"/>
  <c r="AD62" i="20"/>
  <c r="X66" i="20"/>
  <c r="AD66" i="20"/>
  <c r="X70" i="20"/>
  <c r="AD70" i="20"/>
  <c r="X74" i="20"/>
  <c r="AD74" i="20"/>
  <c r="X78" i="20"/>
  <c r="AD78" i="20"/>
  <c r="X82" i="20"/>
  <c r="AD82" i="20"/>
  <c r="X86" i="20"/>
  <c r="AD86" i="20"/>
  <c r="X90" i="20"/>
  <c r="AD90" i="20"/>
  <c r="X94" i="20"/>
  <c r="AD94" i="20"/>
  <c r="X98" i="20"/>
  <c r="AD98" i="20"/>
  <c r="X102" i="20"/>
  <c r="AD102" i="20"/>
  <c r="X106" i="20"/>
  <c r="AD106" i="20"/>
  <c r="X110" i="20"/>
  <c r="AD110" i="20"/>
  <c r="X114" i="20"/>
  <c r="AD114" i="20"/>
  <c r="X118" i="20"/>
  <c r="AD118" i="20"/>
  <c r="X122" i="20"/>
  <c r="AD122" i="20"/>
  <c r="X126" i="20"/>
  <c r="AD126" i="20"/>
  <c r="X130" i="20"/>
  <c r="AD130" i="20"/>
  <c r="X134" i="20"/>
  <c r="AD134" i="20"/>
  <c r="X138" i="20"/>
  <c r="AD138" i="20"/>
  <c r="X142" i="20"/>
  <c r="AD142" i="20"/>
  <c r="X146" i="20"/>
  <c r="AD146" i="20"/>
  <c r="X150" i="20"/>
  <c r="AD150" i="20"/>
  <c r="X154" i="20"/>
  <c r="AD154" i="20"/>
  <c r="X158" i="20"/>
  <c r="AD158" i="20"/>
  <c r="X162" i="20"/>
  <c r="AD162" i="20"/>
  <c r="X166" i="20"/>
  <c r="AD166" i="20"/>
  <c r="X170" i="20"/>
  <c r="AD170" i="20"/>
  <c r="X174" i="20"/>
  <c r="AD174" i="20"/>
  <c r="X178" i="20"/>
  <c r="AD178" i="20"/>
  <c r="X182" i="20"/>
  <c r="AD182" i="20"/>
  <c r="X186" i="20"/>
  <c r="AD186" i="20"/>
  <c r="X190" i="20"/>
  <c r="AD190" i="20"/>
  <c r="X194" i="20"/>
  <c r="AD194" i="20"/>
  <c r="X198" i="20"/>
  <c r="AD198" i="20"/>
  <c r="X202" i="20"/>
  <c r="AD202" i="20"/>
  <c r="X206" i="20"/>
  <c r="AD206" i="20"/>
  <c r="X210" i="20"/>
  <c r="AD210" i="20"/>
  <c r="X214" i="20"/>
  <c r="AD214" i="20"/>
  <c r="X218" i="20"/>
  <c r="AD218" i="20"/>
  <c r="X222" i="20"/>
  <c r="AD222" i="20"/>
  <c r="X226" i="20"/>
  <c r="AD226" i="20"/>
  <c r="X230" i="20"/>
  <c r="AD230" i="20"/>
  <c r="X234" i="20"/>
  <c r="AD234" i="20"/>
  <c r="X238" i="20"/>
  <c r="AD238" i="20"/>
  <c r="X242" i="20"/>
  <c r="AD242" i="20"/>
  <c r="X246" i="20"/>
  <c r="AD246" i="20"/>
  <c r="X250" i="20"/>
  <c r="AD250" i="20"/>
  <c r="X254" i="20"/>
  <c r="AD254" i="20"/>
  <c r="X258" i="20"/>
  <c r="AD258" i="20"/>
  <c r="X262" i="20"/>
  <c r="AD262" i="20"/>
  <c r="X266" i="20"/>
  <c r="AD266" i="20"/>
  <c r="X270" i="20"/>
  <c r="AD270" i="20"/>
  <c r="X274" i="20"/>
  <c r="AD274" i="20"/>
  <c r="X278" i="20"/>
  <c r="AD278" i="20"/>
  <c r="X282" i="20"/>
  <c r="AD282" i="20"/>
  <c r="X286" i="20"/>
  <c r="AD286" i="20"/>
  <c r="X290" i="20"/>
  <c r="AD290" i="20"/>
  <c r="X294" i="20"/>
  <c r="AD294" i="20"/>
  <c r="X298" i="20"/>
  <c r="AD298" i="20"/>
  <c r="X302" i="20"/>
  <c r="AD302" i="20"/>
  <c r="X306" i="20"/>
  <c r="AD306" i="20"/>
  <c r="X310" i="20"/>
  <c r="AD310" i="20"/>
  <c r="X314" i="20"/>
  <c r="AD314" i="20"/>
  <c r="X318" i="20"/>
  <c r="AD318" i="20"/>
  <c r="X322" i="20"/>
  <c r="AD322" i="20"/>
  <c r="X326" i="20"/>
  <c r="AD326" i="20"/>
  <c r="X330" i="20"/>
  <c r="AD330" i="20"/>
  <c r="X334" i="20"/>
  <c r="AD334" i="20"/>
  <c r="X338" i="20"/>
  <c r="AD338" i="20"/>
  <c r="X342" i="20"/>
  <c r="AD342" i="20"/>
  <c r="X346" i="20"/>
  <c r="AD346" i="20"/>
  <c r="X350" i="20"/>
  <c r="AD350" i="20"/>
  <c r="X354" i="20"/>
  <c r="AD354" i="20"/>
  <c r="X358" i="20"/>
  <c r="AD358" i="20"/>
  <c r="X362" i="20"/>
  <c r="AD362" i="20"/>
  <c r="X366" i="20"/>
  <c r="AD366" i="20"/>
  <c r="X370" i="20"/>
  <c r="AD370" i="20"/>
  <c r="X374" i="20"/>
  <c r="AD374" i="20"/>
  <c r="X378" i="20"/>
  <c r="AD378" i="20"/>
  <c r="X382" i="20"/>
  <c r="AD382" i="20"/>
  <c r="X386" i="20"/>
  <c r="AD386" i="20"/>
  <c r="X390" i="20"/>
  <c r="AD390" i="20"/>
  <c r="X394" i="20"/>
  <c r="AD394" i="20"/>
  <c r="X398" i="20"/>
  <c r="AD398" i="20"/>
  <c r="X402" i="20"/>
  <c r="AD402" i="20"/>
  <c r="X406" i="20"/>
  <c r="AD406" i="20"/>
  <c r="X410" i="20"/>
  <c r="AD410" i="20"/>
  <c r="X414" i="20"/>
  <c r="AD414" i="20"/>
  <c r="X418" i="20"/>
  <c r="AD418" i="20"/>
  <c r="X422" i="20"/>
  <c r="AD422" i="20"/>
  <c r="X426" i="20"/>
  <c r="AD426" i="20"/>
  <c r="X430" i="20"/>
  <c r="AD430" i="20"/>
  <c r="X434" i="20"/>
  <c r="AD434" i="20"/>
  <c r="X438" i="20"/>
  <c r="AD438" i="20"/>
  <c r="X442" i="20"/>
  <c r="AD442" i="20"/>
  <c r="X446" i="20"/>
  <c r="AD446" i="20"/>
  <c r="X450" i="20"/>
  <c r="AD450" i="20"/>
  <c r="X454" i="20"/>
  <c r="AD454" i="20"/>
  <c r="X458" i="20"/>
  <c r="AD458" i="20"/>
  <c r="X462" i="20"/>
  <c r="AD462" i="20"/>
  <c r="X466" i="20"/>
  <c r="AD466" i="20"/>
  <c r="X470" i="20"/>
  <c r="AD470" i="20"/>
  <c r="X474" i="20"/>
  <c r="AD474" i="20"/>
  <c r="X478" i="20"/>
  <c r="AD478" i="20"/>
  <c r="X482" i="20"/>
  <c r="AD482" i="20"/>
  <c r="X486" i="20"/>
  <c r="AD486" i="20"/>
  <c r="X490" i="20"/>
  <c r="AD490" i="20"/>
  <c r="X494" i="20"/>
  <c r="AD494" i="20"/>
  <c r="X498" i="20"/>
  <c r="AD498" i="20"/>
  <c r="X502" i="20"/>
  <c r="AD502" i="20"/>
  <c r="X506" i="20"/>
  <c r="AD506" i="20"/>
  <c r="X510" i="20"/>
  <c r="AD510" i="20"/>
  <c r="X514" i="20"/>
  <c r="AD514" i="20"/>
  <c r="X518" i="20"/>
  <c r="AD518" i="20"/>
  <c r="X522" i="20"/>
  <c r="AD522" i="20"/>
  <c r="X526" i="20"/>
  <c r="AD526" i="20"/>
  <c r="X530" i="20"/>
  <c r="AD530" i="20"/>
  <c r="X534" i="20"/>
  <c r="AD534" i="20"/>
  <c r="X538" i="20"/>
  <c r="AD538" i="20"/>
  <c r="X542" i="20"/>
  <c r="AD542" i="20"/>
  <c r="X546" i="20"/>
  <c r="AD546" i="20"/>
  <c r="X550" i="20"/>
  <c r="AD550" i="20"/>
  <c r="X554" i="20"/>
  <c r="AD554" i="20"/>
  <c r="X558" i="20"/>
  <c r="AD558" i="20"/>
  <c r="X562" i="20"/>
  <c r="AD562" i="20"/>
  <c r="X566" i="20"/>
  <c r="AD566" i="20"/>
  <c r="X570" i="20"/>
  <c r="AD570" i="20"/>
  <c r="X574" i="20"/>
  <c r="AD574" i="20"/>
  <c r="X578" i="20"/>
  <c r="AD578" i="20"/>
  <c r="X582" i="20"/>
  <c r="AD582" i="20"/>
  <c r="X586" i="20"/>
  <c r="AD586" i="20"/>
  <c r="X590" i="20"/>
  <c r="AD590" i="20"/>
  <c r="X594" i="20"/>
  <c r="AD594" i="20"/>
  <c r="X598" i="20"/>
  <c r="AD598" i="20"/>
  <c r="X602" i="20"/>
  <c r="AD602" i="20"/>
  <c r="X606" i="20"/>
  <c r="AD606" i="20"/>
  <c r="X610" i="20"/>
  <c r="AD610" i="20"/>
  <c r="X614" i="20"/>
  <c r="AD614" i="20"/>
  <c r="X618" i="20"/>
  <c r="AD618" i="20"/>
  <c r="X622" i="20"/>
  <c r="AD622" i="20"/>
  <c r="X626" i="20"/>
  <c r="AD626" i="20"/>
  <c r="X630" i="20"/>
  <c r="AD630" i="20"/>
  <c r="X634" i="20"/>
  <c r="AD634" i="20"/>
  <c r="X638" i="20"/>
  <c r="AD638" i="20"/>
  <c r="X642" i="20"/>
  <c r="AD642" i="20"/>
  <c r="X646" i="20"/>
  <c r="AD646" i="20"/>
  <c r="X650" i="20"/>
  <c r="AD650" i="20"/>
  <c r="X654" i="20"/>
  <c r="AD654" i="20"/>
  <c r="X658" i="20"/>
  <c r="AD658" i="20"/>
  <c r="X662" i="20"/>
  <c r="AD662" i="20"/>
  <c r="X666" i="20"/>
  <c r="AD666" i="20"/>
  <c r="X670" i="20"/>
  <c r="AD670" i="20"/>
  <c r="X674" i="20"/>
  <c r="AD674" i="20"/>
  <c r="X678" i="20"/>
  <c r="AD678" i="20"/>
  <c r="X682" i="20"/>
  <c r="AD682" i="20"/>
  <c r="X686" i="20"/>
  <c r="AD686" i="20"/>
  <c r="X690" i="20"/>
  <c r="AD690" i="20"/>
  <c r="X694" i="20"/>
  <c r="AD694" i="20"/>
  <c r="X698" i="20"/>
  <c r="AD698" i="20"/>
  <c r="X702" i="20"/>
  <c r="AD702" i="20"/>
  <c r="X706" i="20"/>
  <c r="AD706" i="20"/>
  <c r="X710" i="20"/>
  <c r="AD710" i="20"/>
  <c r="X714" i="20"/>
  <c r="AD714" i="20"/>
  <c r="X718" i="20"/>
  <c r="AD718" i="20"/>
  <c r="X722" i="20"/>
  <c r="AD722" i="20"/>
  <c r="X726" i="20"/>
  <c r="AD726" i="20"/>
  <c r="X730" i="20"/>
  <c r="AD730" i="20"/>
  <c r="X734" i="20"/>
  <c r="AD734" i="20"/>
  <c r="X738" i="20"/>
  <c r="AD738" i="20"/>
  <c r="X742" i="20"/>
  <c r="AD742" i="20"/>
  <c r="X746" i="20"/>
  <c r="AD746" i="20"/>
  <c r="X750" i="20"/>
  <c r="AD750" i="20"/>
  <c r="X754" i="20"/>
  <c r="AD754" i="20"/>
  <c r="X758" i="20"/>
  <c r="AD758" i="20"/>
  <c r="X762" i="20"/>
  <c r="AD762" i="20"/>
  <c r="X766" i="20"/>
  <c r="AD766" i="20"/>
  <c r="X770" i="20"/>
  <c r="AD770" i="20"/>
  <c r="X774" i="20"/>
  <c r="AD774" i="20"/>
  <c r="X778" i="20"/>
  <c r="AD778" i="20"/>
  <c r="X782" i="20"/>
  <c r="AD782" i="20"/>
  <c r="X786" i="20"/>
  <c r="AD786" i="20"/>
  <c r="X790" i="20"/>
  <c r="AD790" i="20"/>
  <c r="X794" i="20"/>
  <c r="AD794" i="20"/>
  <c r="X798" i="20"/>
  <c r="AD798" i="20"/>
  <c r="X802" i="20"/>
  <c r="AD802" i="20"/>
  <c r="X806" i="20"/>
  <c r="AD806" i="20"/>
  <c r="X810" i="20"/>
  <c r="AD810" i="20"/>
  <c r="X814" i="20"/>
  <c r="AD814" i="20"/>
  <c r="X818" i="20"/>
  <c r="AD818" i="20"/>
  <c r="X822" i="20"/>
  <c r="AD822" i="20"/>
  <c r="X826" i="20"/>
  <c r="AD826" i="20"/>
  <c r="X830" i="20"/>
  <c r="AD830" i="20"/>
  <c r="X834" i="20"/>
  <c r="AD834" i="20"/>
  <c r="X838" i="20"/>
  <c r="AD838" i="20"/>
  <c r="X842" i="20"/>
  <c r="AD842" i="20"/>
  <c r="X846" i="20"/>
  <c r="AD846" i="20"/>
  <c r="X850" i="20"/>
  <c r="AD850" i="20"/>
  <c r="X854" i="20"/>
  <c r="AD854" i="20"/>
  <c r="X858" i="20"/>
  <c r="AD858" i="20"/>
  <c r="X862" i="20"/>
  <c r="AD862" i="20"/>
  <c r="X866" i="20"/>
  <c r="AD866" i="20"/>
  <c r="X870" i="20"/>
  <c r="AD870" i="20"/>
  <c r="X874" i="20"/>
  <c r="AD874" i="20"/>
  <c r="X878" i="20"/>
  <c r="AD878" i="20"/>
  <c r="X882" i="20"/>
  <c r="AD882" i="20"/>
  <c r="X886" i="20"/>
  <c r="AD886" i="20"/>
  <c r="X890" i="20"/>
  <c r="AD890" i="20"/>
  <c r="X894" i="20"/>
  <c r="AD894" i="20"/>
  <c r="X898" i="20"/>
  <c r="AD898" i="20"/>
  <c r="X902" i="20"/>
  <c r="AD902" i="20"/>
  <c r="X906" i="20"/>
  <c r="AD906" i="20"/>
  <c r="X910" i="20"/>
  <c r="AD910" i="20"/>
  <c r="X914" i="20"/>
  <c r="AD914" i="20"/>
  <c r="X918" i="20"/>
  <c r="AD918" i="20"/>
  <c r="X922" i="20"/>
  <c r="AD922" i="20"/>
  <c r="X926" i="20"/>
  <c r="AD926" i="20"/>
  <c r="X930" i="20"/>
  <c r="AD930" i="20"/>
  <c r="X934" i="20"/>
  <c r="AD934" i="20"/>
  <c r="X938" i="20"/>
  <c r="AD938" i="20"/>
  <c r="X942" i="20"/>
  <c r="AD942" i="20"/>
  <c r="X946" i="20"/>
  <c r="AD946" i="20"/>
  <c r="X950" i="20"/>
  <c r="AD950" i="20"/>
  <c r="X954" i="20"/>
  <c r="AD954" i="20"/>
  <c r="X958" i="20"/>
  <c r="AD958" i="20"/>
  <c r="X962" i="20"/>
  <c r="AD962" i="20"/>
  <c r="X966" i="20"/>
  <c r="AD966" i="20"/>
  <c r="X970" i="20"/>
  <c r="AD970" i="20"/>
  <c r="X974" i="20"/>
  <c r="AD974" i="20"/>
  <c r="X978" i="20"/>
  <c r="AD978" i="20"/>
  <c r="X982" i="20"/>
  <c r="AD982" i="20"/>
  <c r="X986" i="20"/>
  <c r="AD986" i="20"/>
  <c r="X990" i="20"/>
  <c r="AD990" i="20"/>
  <c r="X994" i="20"/>
  <c r="AD994" i="20"/>
  <c r="X998" i="20"/>
  <c r="AD998" i="20"/>
  <c r="X1002" i="20"/>
  <c r="AD1002" i="20"/>
  <c r="X1006" i="20"/>
  <c r="AD1006" i="20"/>
  <c r="X1010" i="20"/>
  <c r="AD1010" i="20"/>
  <c r="X1014" i="20"/>
  <c r="AD1014" i="20"/>
  <c r="X1018" i="20"/>
  <c r="AD1018" i="20"/>
  <c r="X1022" i="20"/>
  <c r="AD1022" i="20"/>
  <c r="X1026" i="20"/>
  <c r="AD1026" i="20"/>
  <c r="X1030" i="20"/>
  <c r="AD1030" i="20"/>
  <c r="X1034" i="20"/>
  <c r="AD1034" i="20"/>
  <c r="X1038" i="20"/>
  <c r="AD1038" i="20"/>
  <c r="X1042" i="20"/>
  <c r="AD1042" i="20"/>
  <c r="X1046" i="20"/>
  <c r="AD1046" i="20"/>
  <c r="X1050" i="20"/>
  <c r="AD1050" i="20"/>
  <c r="X1054" i="20"/>
  <c r="AD1054" i="20"/>
  <c r="X1058" i="20"/>
  <c r="AD1058" i="20"/>
  <c r="X1062" i="20"/>
  <c r="AD1062" i="20"/>
  <c r="X1066" i="20"/>
  <c r="AD1066" i="20"/>
  <c r="X1070" i="20"/>
  <c r="AD1070" i="20"/>
  <c r="X1074" i="20"/>
  <c r="AD1074" i="20"/>
  <c r="X1078" i="20"/>
  <c r="AD1078" i="20"/>
  <c r="X1082" i="20"/>
  <c r="AD1082" i="20"/>
  <c r="X1086" i="20"/>
  <c r="AD1086" i="20"/>
  <c r="X1090" i="20"/>
  <c r="AD1090" i="20"/>
  <c r="X1094" i="20"/>
  <c r="AD1094" i="20"/>
  <c r="X1098" i="20"/>
  <c r="AD1098" i="20"/>
  <c r="X1102" i="20"/>
  <c r="AD1102" i="20"/>
  <c r="X1106" i="20"/>
  <c r="AD1106" i="20"/>
  <c r="X1110" i="20"/>
  <c r="AD1110" i="20"/>
  <c r="X1114" i="20"/>
  <c r="AD1114" i="20"/>
  <c r="X1118" i="20"/>
  <c r="AD1118" i="20"/>
  <c r="X1122" i="20"/>
  <c r="AD1122" i="20"/>
  <c r="X1126" i="20"/>
  <c r="AD1126" i="20"/>
  <c r="X1130" i="20"/>
  <c r="AD1130" i="20"/>
  <c r="X1134" i="20"/>
  <c r="AD1134" i="20"/>
  <c r="X1138" i="20"/>
  <c r="AD1138" i="20"/>
  <c r="X1142" i="20"/>
  <c r="AD1142" i="20"/>
  <c r="X1146" i="20"/>
  <c r="AD1146" i="20"/>
  <c r="X1150" i="20"/>
  <c r="AD1150" i="20"/>
  <c r="X1154" i="20"/>
  <c r="AD1154" i="20"/>
  <c r="X1158" i="20"/>
  <c r="AD1158" i="20"/>
  <c r="X1162" i="20"/>
  <c r="AD1162" i="20"/>
  <c r="X1166" i="20"/>
  <c r="AD1166" i="20"/>
  <c r="X1170" i="20"/>
  <c r="AD1170" i="20"/>
  <c r="X1174" i="20"/>
  <c r="AD1174" i="20"/>
  <c r="X1178" i="20"/>
  <c r="AD1178" i="20"/>
  <c r="X1182" i="20"/>
  <c r="AD1182" i="20"/>
  <c r="X1186" i="20"/>
  <c r="AD1186" i="20"/>
  <c r="X1190" i="20"/>
  <c r="AD1190" i="20"/>
  <c r="X1194" i="20"/>
  <c r="AD1194" i="20"/>
  <c r="X1198" i="20"/>
  <c r="AD1198" i="20"/>
  <c r="X1202" i="20"/>
  <c r="AD1202" i="20"/>
  <c r="X1206" i="20"/>
  <c r="AD1206" i="20"/>
  <c r="X1210" i="20"/>
  <c r="AD1210" i="20"/>
  <c r="X1214" i="20"/>
  <c r="AD1214" i="20"/>
  <c r="X1218" i="20"/>
  <c r="AD1218" i="20"/>
  <c r="X1222" i="20"/>
  <c r="AD1222" i="20"/>
  <c r="X1226" i="20"/>
  <c r="AD1226" i="20"/>
  <c r="X1230" i="20"/>
  <c r="AD1230" i="20"/>
  <c r="X1234" i="20"/>
  <c r="AD1234" i="20"/>
  <c r="X1238" i="20"/>
  <c r="AD1238" i="20"/>
  <c r="X1242" i="20"/>
  <c r="AD1242" i="20"/>
  <c r="X1246" i="20"/>
  <c r="AD1246" i="20"/>
  <c r="X1250" i="20"/>
  <c r="AD1250" i="20"/>
  <c r="X1254" i="20"/>
  <c r="AD1254" i="20"/>
  <c r="X1258" i="20"/>
  <c r="AD1258" i="20"/>
  <c r="X1262" i="20"/>
  <c r="AD1262" i="20"/>
  <c r="X1266" i="20"/>
  <c r="AD1266" i="20"/>
  <c r="X1270" i="20"/>
  <c r="AD1270" i="20"/>
  <c r="X1274" i="20"/>
  <c r="AD1274" i="20"/>
  <c r="X1278" i="20"/>
  <c r="AD1278" i="20"/>
  <c r="X1282" i="20"/>
  <c r="AD1282" i="20"/>
  <c r="X1286" i="20"/>
  <c r="AD1286" i="20"/>
  <c r="X1290" i="20"/>
  <c r="AD1290" i="20"/>
  <c r="X1294" i="20"/>
  <c r="AD1294" i="20"/>
  <c r="X1298" i="20"/>
  <c r="AD1298" i="20"/>
  <c r="X1302" i="20"/>
  <c r="AD1302" i="20"/>
  <c r="X1306" i="20"/>
  <c r="AD1306" i="20"/>
  <c r="X1310" i="20"/>
  <c r="AD1310" i="20"/>
  <c r="X1314" i="20"/>
  <c r="AD1314" i="20"/>
  <c r="X1318" i="20"/>
  <c r="AD1318" i="20"/>
  <c r="X1322" i="20"/>
  <c r="AD1322" i="20"/>
  <c r="X1326" i="20"/>
  <c r="AD1326" i="20"/>
  <c r="X1330" i="20"/>
  <c r="AD1330" i="20"/>
  <c r="X1334" i="20"/>
  <c r="AD1334" i="20"/>
  <c r="X1338" i="20"/>
  <c r="AD1338" i="20"/>
  <c r="X1342" i="20"/>
  <c r="AD1342" i="20"/>
  <c r="X1346" i="20"/>
  <c r="AD1346" i="20"/>
  <c r="X1350" i="20"/>
  <c r="AD1350" i="20"/>
  <c r="X1354" i="20"/>
  <c r="AD1354" i="20"/>
  <c r="X1358" i="20"/>
  <c r="AD1358" i="20"/>
  <c r="X1362" i="20"/>
  <c r="AD1362" i="20"/>
  <c r="X1366" i="20"/>
  <c r="AD1366" i="20"/>
  <c r="X1370" i="20"/>
  <c r="AD1370" i="20"/>
  <c r="X1374" i="20"/>
  <c r="AD1374" i="20"/>
  <c r="X1378" i="20"/>
  <c r="AD1378" i="20"/>
  <c r="X1382" i="20"/>
  <c r="AD1382" i="20"/>
  <c r="X1386" i="20"/>
  <c r="AD1386" i="20"/>
  <c r="X19" i="20"/>
  <c r="AD19" i="20"/>
  <c r="X23" i="20"/>
  <c r="AD23" i="20"/>
  <c r="X27" i="20"/>
  <c r="AD27" i="20"/>
  <c r="X31" i="20"/>
  <c r="AD31" i="20"/>
  <c r="X35" i="20"/>
  <c r="AD35" i="20"/>
  <c r="X39" i="20"/>
  <c r="AD39" i="20"/>
  <c r="X43" i="20"/>
  <c r="AD43" i="20"/>
  <c r="X47" i="20"/>
  <c r="AD47" i="20"/>
  <c r="X51" i="20"/>
  <c r="AD51" i="20"/>
  <c r="X55" i="20"/>
  <c r="AD55" i="20"/>
  <c r="X59" i="20"/>
  <c r="AD59" i="20"/>
  <c r="X63" i="20"/>
  <c r="AD63" i="20"/>
  <c r="X67" i="20"/>
  <c r="AD67" i="20"/>
  <c r="X71" i="20"/>
  <c r="AD71" i="20"/>
  <c r="X75" i="20"/>
  <c r="AD75" i="20"/>
  <c r="X79" i="20"/>
  <c r="AD79" i="20"/>
  <c r="X83" i="20"/>
  <c r="AD83" i="20"/>
  <c r="X87" i="20"/>
  <c r="AD87" i="20"/>
  <c r="X91" i="20"/>
  <c r="AD91" i="20"/>
  <c r="X95" i="20"/>
  <c r="AD95" i="20"/>
  <c r="X99" i="20"/>
  <c r="AD99" i="20"/>
  <c r="X103" i="20"/>
  <c r="AD103" i="20"/>
  <c r="X107" i="20"/>
  <c r="AD107" i="20"/>
  <c r="X111" i="20"/>
  <c r="AD111" i="20"/>
  <c r="X115" i="20"/>
  <c r="AD115" i="20"/>
  <c r="X119" i="20"/>
  <c r="AD119" i="20"/>
  <c r="X123" i="20"/>
  <c r="AD123" i="20"/>
  <c r="X127" i="20"/>
  <c r="AD127" i="20"/>
  <c r="X131" i="20"/>
  <c r="AD131" i="20"/>
  <c r="X135" i="20"/>
  <c r="AD135" i="20"/>
  <c r="X139" i="20"/>
  <c r="AD139" i="20"/>
  <c r="X143" i="20"/>
  <c r="AD143" i="20"/>
  <c r="X147" i="20"/>
  <c r="AD147" i="20"/>
  <c r="X151" i="20"/>
  <c r="AD151" i="20"/>
  <c r="X155" i="20"/>
  <c r="AD155" i="20"/>
  <c r="X159" i="20"/>
  <c r="AD159" i="20"/>
  <c r="X163" i="20"/>
  <c r="AD163" i="20"/>
  <c r="X167" i="20"/>
  <c r="AD167" i="20"/>
  <c r="X171" i="20"/>
  <c r="AD171" i="20"/>
  <c r="X175" i="20"/>
  <c r="AD175" i="20"/>
  <c r="X179" i="20"/>
  <c r="AD179" i="20"/>
  <c r="X183" i="20"/>
  <c r="AD183" i="20"/>
  <c r="X187" i="20"/>
  <c r="AD187" i="20"/>
  <c r="X191" i="20"/>
  <c r="AD191" i="20"/>
  <c r="X195" i="20"/>
  <c r="AD195" i="20"/>
  <c r="X199" i="20"/>
  <c r="AD199" i="20"/>
  <c r="X203" i="20"/>
  <c r="AD203" i="20"/>
  <c r="X207" i="20"/>
  <c r="AD207" i="20"/>
  <c r="X211" i="20"/>
  <c r="AD211" i="20"/>
  <c r="X215" i="20"/>
  <c r="AD215" i="20"/>
  <c r="X219" i="20"/>
  <c r="AD219" i="20"/>
  <c r="X223" i="20"/>
  <c r="AD223" i="20"/>
  <c r="X227" i="20"/>
  <c r="AD227" i="20"/>
  <c r="X231" i="20"/>
  <c r="AD231" i="20"/>
  <c r="X235" i="20"/>
  <c r="AD235" i="20"/>
  <c r="X239" i="20"/>
  <c r="AD239" i="20"/>
  <c r="X243" i="20"/>
  <c r="AD243" i="20"/>
  <c r="X247" i="20"/>
  <c r="AD247" i="20"/>
  <c r="X251" i="20"/>
  <c r="AD251" i="20"/>
  <c r="X255" i="20"/>
  <c r="AD255" i="20"/>
  <c r="X259" i="20"/>
  <c r="AD259" i="20"/>
  <c r="X263" i="20"/>
  <c r="AD263" i="20"/>
  <c r="X267" i="20"/>
  <c r="AD267" i="20"/>
  <c r="X271" i="20"/>
  <c r="AD271" i="20"/>
  <c r="X275" i="20"/>
  <c r="AD275" i="20"/>
  <c r="X279" i="20"/>
  <c r="AD279" i="20"/>
  <c r="X283" i="20"/>
  <c r="AD283" i="20"/>
  <c r="X287" i="20"/>
  <c r="AD287" i="20"/>
  <c r="X291" i="20"/>
  <c r="AD291" i="20"/>
  <c r="X295" i="20"/>
  <c r="AD295" i="20"/>
  <c r="X299" i="20"/>
  <c r="AD299" i="20"/>
  <c r="X303" i="20"/>
  <c r="AD303" i="20"/>
  <c r="X307" i="20"/>
  <c r="AD307" i="20"/>
  <c r="X311" i="20"/>
  <c r="AD311" i="20"/>
  <c r="X315" i="20"/>
  <c r="AD315" i="20"/>
  <c r="X319" i="20"/>
  <c r="AD319" i="20"/>
  <c r="X323" i="20"/>
  <c r="AD323" i="20"/>
  <c r="X327" i="20"/>
  <c r="AD327" i="20"/>
  <c r="X331" i="20"/>
  <c r="AD331" i="20"/>
  <c r="X335" i="20"/>
  <c r="AD335" i="20"/>
  <c r="X339" i="20"/>
  <c r="AD339" i="20"/>
  <c r="X343" i="20"/>
  <c r="AD343" i="20"/>
  <c r="X347" i="20"/>
  <c r="AD347" i="20"/>
  <c r="X351" i="20"/>
  <c r="AD351" i="20"/>
  <c r="X355" i="20"/>
  <c r="AD355" i="20"/>
  <c r="X359" i="20"/>
  <c r="AD359" i="20"/>
  <c r="X363" i="20"/>
  <c r="AD363" i="20"/>
  <c r="X367" i="20"/>
  <c r="AD367" i="20"/>
  <c r="X371" i="20"/>
  <c r="AD371" i="20"/>
  <c r="X375" i="20"/>
  <c r="AD375" i="20"/>
  <c r="X379" i="20"/>
  <c r="AD379" i="20"/>
  <c r="X383" i="20"/>
  <c r="AD383" i="20"/>
  <c r="X387" i="20"/>
  <c r="AD387" i="20"/>
  <c r="X391" i="20"/>
  <c r="AD391" i="20"/>
  <c r="X395" i="20"/>
  <c r="AD395" i="20"/>
  <c r="X399" i="20"/>
  <c r="AD399" i="20"/>
  <c r="X403" i="20"/>
  <c r="AD403" i="20"/>
  <c r="X407" i="20"/>
  <c r="AD407" i="20"/>
  <c r="X411" i="20"/>
  <c r="AD411" i="20"/>
  <c r="X415" i="20"/>
  <c r="AD415" i="20"/>
  <c r="X419" i="20"/>
  <c r="AD419" i="20"/>
  <c r="X423" i="20"/>
  <c r="AD423" i="20"/>
  <c r="X427" i="20"/>
  <c r="AD427" i="20"/>
  <c r="X431" i="20"/>
  <c r="AD431" i="20"/>
  <c r="X435" i="20"/>
  <c r="AD435" i="20"/>
  <c r="X439" i="20"/>
  <c r="AD439" i="20"/>
  <c r="X443" i="20"/>
  <c r="AD443" i="20"/>
  <c r="X447" i="20"/>
  <c r="AD447" i="20"/>
  <c r="X451" i="20"/>
  <c r="AD451" i="20"/>
  <c r="X455" i="20"/>
  <c r="AD455" i="20"/>
  <c r="X459" i="20"/>
  <c r="AD459" i="20"/>
  <c r="X463" i="20"/>
  <c r="AD463" i="20"/>
  <c r="X467" i="20"/>
  <c r="AD467" i="20"/>
  <c r="X471" i="20"/>
  <c r="AD471" i="20"/>
  <c r="X475" i="20"/>
  <c r="AD475" i="20"/>
  <c r="X479" i="20"/>
  <c r="AD479" i="20"/>
  <c r="X483" i="20"/>
  <c r="AD483" i="20"/>
  <c r="X487" i="20"/>
  <c r="AD487" i="20"/>
  <c r="X491" i="20"/>
  <c r="AD491" i="20"/>
  <c r="X495" i="20"/>
  <c r="AD495" i="20"/>
  <c r="X499" i="20"/>
  <c r="AD499" i="20"/>
  <c r="X503" i="20"/>
  <c r="AD503" i="20"/>
  <c r="X507" i="20"/>
  <c r="AD507" i="20"/>
  <c r="X511" i="20"/>
  <c r="AD511" i="20"/>
  <c r="X515" i="20"/>
  <c r="AD515" i="20"/>
  <c r="X519" i="20"/>
  <c r="AD519" i="20"/>
  <c r="X523" i="20"/>
  <c r="AD523" i="20"/>
  <c r="X527" i="20"/>
  <c r="AD527" i="20"/>
  <c r="X531" i="20"/>
  <c r="AD531" i="20"/>
  <c r="X535" i="20"/>
  <c r="AD535" i="20"/>
  <c r="X539" i="20"/>
  <c r="AD539" i="20"/>
  <c r="X543" i="20"/>
  <c r="AD543" i="20"/>
  <c r="X547" i="20"/>
  <c r="AD547" i="20"/>
  <c r="X551" i="20"/>
  <c r="AD551" i="20"/>
  <c r="X555" i="20"/>
  <c r="AD555" i="20"/>
  <c r="X559" i="20"/>
  <c r="AD559" i="20"/>
  <c r="X563" i="20"/>
  <c r="AD563" i="20"/>
  <c r="X567" i="20"/>
  <c r="AD567" i="20"/>
  <c r="X571" i="20"/>
  <c r="AD571" i="20"/>
  <c r="X575" i="20"/>
  <c r="AD575" i="20"/>
  <c r="X579" i="20"/>
  <c r="AD579" i="20"/>
  <c r="X583" i="20"/>
  <c r="AD583" i="20"/>
  <c r="X587" i="20"/>
  <c r="AD587" i="20"/>
  <c r="X591" i="20"/>
  <c r="AD591" i="20"/>
  <c r="X595" i="20"/>
  <c r="AD595" i="20"/>
  <c r="X599" i="20"/>
  <c r="AD599" i="20"/>
  <c r="X603" i="20"/>
  <c r="AD603" i="20"/>
  <c r="X607" i="20"/>
  <c r="AD607" i="20"/>
  <c r="X611" i="20"/>
  <c r="AD611" i="20"/>
  <c r="X615" i="20"/>
  <c r="AD615" i="20"/>
  <c r="X619" i="20"/>
  <c r="AD619" i="20"/>
  <c r="X623" i="20"/>
  <c r="AD623" i="20"/>
  <c r="X627" i="20"/>
  <c r="AD627" i="20"/>
  <c r="X631" i="20"/>
  <c r="AD631" i="20"/>
  <c r="X635" i="20"/>
  <c r="AD635" i="20"/>
  <c r="X639" i="20"/>
  <c r="AD639" i="20"/>
  <c r="X643" i="20"/>
  <c r="AD643" i="20"/>
  <c r="X647" i="20"/>
  <c r="AD647" i="20"/>
  <c r="X651" i="20"/>
  <c r="AD651" i="20"/>
  <c r="X655" i="20"/>
  <c r="AD655" i="20"/>
  <c r="X659" i="20"/>
  <c r="AD659" i="20"/>
  <c r="X663" i="20"/>
  <c r="AD663" i="20"/>
  <c r="X667" i="20"/>
  <c r="AD667" i="20"/>
  <c r="X671" i="20"/>
  <c r="AD671" i="20"/>
  <c r="X675" i="20"/>
  <c r="AD675" i="20"/>
  <c r="X679" i="20"/>
  <c r="AD679" i="20"/>
  <c r="X683" i="20"/>
  <c r="AD683" i="20"/>
  <c r="X687" i="20"/>
  <c r="AD687" i="20"/>
  <c r="X691" i="20"/>
  <c r="AD691" i="20"/>
  <c r="X695" i="20"/>
  <c r="AD695" i="20"/>
  <c r="X699" i="20"/>
  <c r="AD699" i="20"/>
  <c r="X703" i="20"/>
  <c r="AD703" i="20"/>
  <c r="X707" i="20"/>
  <c r="AD707" i="20"/>
  <c r="X711" i="20"/>
  <c r="AD711" i="20"/>
  <c r="X715" i="20"/>
  <c r="AD715" i="20"/>
  <c r="X719" i="20"/>
  <c r="AD719" i="20"/>
  <c r="X723" i="20"/>
  <c r="AD723" i="20"/>
  <c r="X727" i="20"/>
  <c r="AD727" i="20"/>
  <c r="X731" i="20"/>
  <c r="AD731" i="20"/>
  <c r="X735" i="20"/>
  <c r="AD735" i="20"/>
  <c r="X739" i="20"/>
  <c r="AD739" i="20"/>
  <c r="X743" i="20"/>
  <c r="AD743" i="20"/>
  <c r="X747" i="20"/>
  <c r="AD747" i="20"/>
  <c r="X751" i="20"/>
  <c r="AD751" i="20"/>
  <c r="X755" i="20"/>
  <c r="AD755" i="20"/>
  <c r="X759" i="20"/>
  <c r="AD759" i="20"/>
  <c r="X763" i="20"/>
  <c r="AD763" i="20"/>
  <c r="X767" i="20"/>
  <c r="AD767" i="20"/>
  <c r="X771" i="20"/>
  <c r="AD771" i="20"/>
  <c r="X775" i="20"/>
  <c r="AD775" i="20"/>
  <c r="X779" i="20"/>
  <c r="AD779" i="20"/>
  <c r="X783" i="20"/>
  <c r="AD783" i="20"/>
  <c r="X787" i="20"/>
  <c r="AD787" i="20"/>
  <c r="X791" i="20"/>
  <c r="AD791" i="20"/>
  <c r="X795" i="20"/>
  <c r="AD795" i="20"/>
  <c r="X799" i="20"/>
  <c r="AD799" i="20"/>
  <c r="X803" i="20"/>
  <c r="AD803" i="20"/>
  <c r="X807" i="20"/>
  <c r="AD807" i="20"/>
  <c r="X811" i="20"/>
  <c r="AD811" i="20"/>
  <c r="X815" i="20"/>
  <c r="AD815" i="20"/>
  <c r="X819" i="20"/>
  <c r="AD819" i="20"/>
  <c r="X823" i="20"/>
  <c r="AD823" i="20"/>
  <c r="X827" i="20"/>
  <c r="AD827" i="20"/>
  <c r="X831" i="20"/>
  <c r="AD831" i="20"/>
  <c r="X835" i="20"/>
  <c r="AD835" i="20"/>
  <c r="X839" i="20"/>
  <c r="AD839" i="20"/>
  <c r="X843" i="20"/>
  <c r="AD843" i="20"/>
  <c r="X847" i="20"/>
  <c r="AD847" i="20"/>
  <c r="X851" i="20"/>
  <c r="AD851" i="20"/>
  <c r="X855" i="20"/>
  <c r="AD855" i="20"/>
  <c r="X859" i="20"/>
  <c r="AD859" i="20"/>
  <c r="X863" i="20"/>
  <c r="AD863" i="20"/>
  <c r="X867" i="20"/>
  <c r="AD867" i="20"/>
  <c r="X871" i="20"/>
  <c r="AD871" i="20"/>
  <c r="X875" i="20"/>
  <c r="AD875" i="20"/>
  <c r="X879" i="20"/>
  <c r="AD879" i="20"/>
  <c r="X883" i="20"/>
  <c r="AD883" i="20"/>
  <c r="X887" i="20"/>
  <c r="AD887" i="20"/>
  <c r="X891" i="20"/>
  <c r="AD891" i="20"/>
  <c r="X895" i="20"/>
  <c r="AD895" i="20"/>
  <c r="X899" i="20"/>
  <c r="AD899" i="20"/>
  <c r="X903" i="20"/>
  <c r="AD903" i="20"/>
  <c r="X907" i="20"/>
  <c r="AD907" i="20"/>
  <c r="X911" i="20"/>
  <c r="AD911" i="20"/>
  <c r="X915" i="20"/>
  <c r="AD915" i="20"/>
  <c r="X919" i="20"/>
  <c r="AD919" i="20"/>
  <c r="X923" i="20"/>
  <c r="AD923" i="20"/>
  <c r="X927" i="20"/>
  <c r="AD927" i="20"/>
  <c r="X931" i="20"/>
  <c r="AD931" i="20"/>
  <c r="X935" i="20"/>
  <c r="AD935" i="20"/>
  <c r="X939" i="20"/>
  <c r="AD939" i="20"/>
  <c r="X943" i="20"/>
  <c r="AD943" i="20"/>
  <c r="X947" i="20"/>
  <c r="AD947" i="20"/>
  <c r="X951" i="20"/>
  <c r="AD951" i="20"/>
  <c r="X955" i="20"/>
  <c r="AD955" i="20"/>
  <c r="X959" i="20"/>
  <c r="AD959" i="20"/>
  <c r="X963" i="20"/>
  <c r="AD963" i="20"/>
  <c r="X967" i="20"/>
  <c r="AD967" i="20"/>
  <c r="X971" i="20"/>
  <c r="AD971" i="20"/>
  <c r="X975" i="20"/>
  <c r="AD975" i="20"/>
  <c r="X979" i="20"/>
  <c r="AD979" i="20"/>
  <c r="X983" i="20"/>
  <c r="AD983" i="20"/>
  <c r="X987" i="20"/>
  <c r="AD987" i="20"/>
  <c r="X991" i="20"/>
  <c r="AD991" i="20"/>
  <c r="X995" i="20"/>
  <c r="AD995" i="20"/>
  <c r="X999" i="20"/>
  <c r="AD999" i="20"/>
  <c r="X1003" i="20"/>
  <c r="AD1003" i="20"/>
  <c r="X1007" i="20"/>
  <c r="AD1007" i="20"/>
  <c r="X1011" i="20"/>
  <c r="AD1011" i="20"/>
  <c r="X20" i="20"/>
  <c r="AD20" i="20"/>
  <c r="X24" i="20"/>
  <c r="AD24" i="20"/>
  <c r="X28" i="20"/>
  <c r="AD28" i="20"/>
  <c r="X32" i="20"/>
  <c r="AD32" i="20"/>
  <c r="X36" i="20"/>
  <c r="AD36" i="20"/>
  <c r="X40" i="20"/>
  <c r="AD40" i="20"/>
  <c r="X44" i="20"/>
  <c r="AD44" i="20"/>
  <c r="X48" i="20"/>
  <c r="AD48" i="20"/>
  <c r="X52" i="20"/>
  <c r="AD52" i="20"/>
  <c r="X56" i="20"/>
  <c r="AD56" i="20"/>
  <c r="X60" i="20"/>
  <c r="AD60" i="20"/>
  <c r="X64" i="20"/>
  <c r="AD64" i="20"/>
  <c r="X68" i="20"/>
  <c r="AD68" i="20"/>
  <c r="X72" i="20"/>
  <c r="AD72" i="20"/>
  <c r="X76" i="20"/>
  <c r="AD76" i="20"/>
  <c r="X80" i="20"/>
  <c r="AD80" i="20"/>
  <c r="X84" i="20"/>
  <c r="AD84" i="20"/>
  <c r="X88" i="20"/>
  <c r="AD88" i="20"/>
  <c r="X92" i="20"/>
  <c r="AD92" i="20"/>
  <c r="X96" i="20"/>
  <c r="AD96" i="20"/>
  <c r="X100" i="20"/>
  <c r="AD100" i="20"/>
  <c r="X104" i="20"/>
  <c r="AD104" i="20"/>
  <c r="X108" i="20"/>
  <c r="AD108" i="20"/>
  <c r="X112" i="20"/>
  <c r="AD112" i="20"/>
  <c r="X116" i="20"/>
  <c r="AD116" i="20"/>
  <c r="X120" i="20"/>
  <c r="AD120" i="20"/>
  <c r="X124" i="20"/>
  <c r="AD124" i="20"/>
  <c r="X128" i="20"/>
  <c r="AD128" i="20"/>
  <c r="X132" i="20"/>
  <c r="AD132" i="20"/>
  <c r="X136" i="20"/>
  <c r="AD136" i="20"/>
  <c r="X140" i="20"/>
  <c r="AD140" i="20"/>
  <c r="X144" i="20"/>
  <c r="AD144" i="20"/>
  <c r="X148" i="20"/>
  <c r="AD148" i="20"/>
  <c r="X152" i="20"/>
  <c r="AD152" i="20"/>
  <c r="X156" i="20"/>
  <c r="AD156" i="20"/>
  <c r="X160" i="20"/>
  <c r="AD160" i="20"/>
  <c r="X164" i="20"/>
  <c r="AD164" i="20"/>
  <c r="X168" i="20"/>
  <c r="AD168" i="20"/>
  <c r="X172" i="20"/>
  <c r="AD172" i="20"/>
  <c r="X176" i="20"/>
  <c r="AD176" i="20"/>
  <c r="X180" i="20"/>
  <c r="AD180" i="20"/>
  <c r="X184" i="20"/>
  <c r="AD184" i="20"/>
  <c r="X188" i="20"/>
  <c r="AD188" i="20"/>
  <c r="X192" i="20"/>
  <c r="AD192" i="20"/>
  <c r="X196" i="20"/>
  <c r="AD196" i="20"/>
  <c r="X200" i="20"/>
  <c r="AD200" i="20"/>
  <c r="X204" i="20"/>
  <c r="AD204" i="20"/>
  <c r="X208" i="20"/>
  <c r="AD208" i="20"/>
  <c r="X212" i="20"/>
  <c r="AD212" i="20"/>
  <c r="X216" i="20"/>
  <c r="AD216" i="20"/>
  <c r="X220" i="20"/>
  <c r="AD220" i="20"/>
  <c r="X224" i="20"/>
  <c r="AD224" i="20"/>
  <c r="X228" i="20"/>
  <c r="AD228" i="20"/>
  <c r="X232" i="20"/>
  <c r="AD232" i="20"/>
  <c r="X236" i="20"/>
  <c r="AD236" i="20"/>
  <c r="X240" i="20"/>
  <c r="AD240" i="20"/>
  <c r="X244" i="20"/>
  <c r="AD244" i="20"/>
  <c r="X248" i="20"/>
  <c r="AD248" i="20"/>
  <c r="X252" i="20"/>
  <c r="AD252" i="20"/>
  <c r="X256" i="20"/>
  <c r="AD256" i="20"/>
  <c r="X260" i="20"/>
  <c r="AD260" i="20"/>
  <c r="X264" i="20"/>
  <c r="AD264" i="20"/>
  <c r="X268" i="20"/>
  <c r="AD268" i="20"/>
  <c r="X272" i="20"/>
  <c r="AD272" i="20"/>
  <c r="X276" i="20"/>
  <c r="AD276" i="20"/>
  <c r="X280" i="20"/>
  <c r="AD280" i="20"/>
  <c r="X284" i="20"/>
  <c r="AD284" i="20"/>
  <c r="X288" i="20"/>
  <c r="AD288" i="20"/>
  <c r="X292" i="20"/>
  <c r="AD292" i="20"/>
  <c r="X296" i="20"/>
  <c r="AD296" i="20"/>
  <c r="X300" i="20"/>
  <c r="AD300" i="20"/>
  <c r="X304" i="20"/>
  <c r="AD304" i="20"/>
  <c r="X308" i="20"/>
  <c r="AD308" i="20"/>
  <c r="X312" i="20"/>
  <c r="AD312" i="20"/>
  <c r="X316" i="20"/>
  <c r="AD316" i="20"/>
  <c r="X320" i="20"/>
  <c r="AD320" i="20"/>
  <c r="X324" i="20"/>
  <c r="AD324" i="20"/>
  <c r="X328" i="20"/>
  <c r="AD328" i="20"/>
  <c r="X332" i="20"/>
  <c r="AD332" i="20"/>
  <c r="X336" i="20"/>
  <c r="AD336" i="20"/>
  <c r="X340" i="20"/>
  <c r="AD340" i="20"/>
  <c r="X344" i="20"/>
  <c r="AD344" i="20"/>
  <c r="X348" i="20"/>
  <c r="AD348" i="20"/>
  <c r="X352" i="20"/>
  <c r="AD352" i="20"/>
  <c r="X356" i="20"/>
  <c r="AD356" i="20"/>
  <c r="X360" i="20"/>
  <c r="AD360" i="20"/>
  <c r="X364" i="20"/>
  <c r="AD364" i="20"/>
  <c r="X368" i="20"/>
  <c r="AD368" i="20"/>
  <c r="X372" i="20"/>
  <c r="AD372" i="20"/>
  <c r="X376" i="20"/>
  <c r="AD376" i="20"/>
  <c r="X380" i="20"/>
  <c r="AD380" i="20"/>
  <c r="X384" i="20"/>
  <c r="AD384" i="20"/>
  <c r="X388" i="20"/>
  <c r="AD388" i="20"/>
  <c r="X392" i="20"/>
  <c r="AD392" i="20"/>
  <c r="X396" i="20"/>
  <c r="AD396" i="20"/>
  <c r="X400" i="20"/>
  <c r="AD400" i="20"/>
  <c r="X404" i="20"/>
  <c r="AD404" i="20"/>
  <c r="X408" i="20"/>
  <c r="AD408" i="20"/>
  <c r="X412" i="20"/>
  <c r="AD412" i="20"/>
  <c r="X416" i="20"/>
  <c r="AD416" i="20"/>
  <c r="X420" i="20"/>
  <c r="AD420" i="20"/>
  <c r="X424" i="20"/>
  <c r="AD424" i="20"/>
  <c r="X428" i="20"/>
  <c r="AD428" i="20"/>
  <c r="X432" i="20"/>
  <c r="AD432" i="20"/>
  <c r="X436" i="20"/>
  <c r="AD436" i="20"/>
  <c r="X440" i="20"/>
  <c r="AD440" i="20"/>
  <c r="X444" i="20"/>
  <c r="AD444" i="20"/>
  <c r="X448" i="20"/>
  <c r="AD448" i="20"/>
  <c r="X452" i="20"/>
  <c r="AD452" i="20"/>
  <c r="X456" i="20"/>
  <c r="AD456" i="20"/>
  <c r="X460" i="20"/>
  <c r="AD460" i="20"/>
  <c r="X464" i="20"/>
  <c r="AD464" i="20"/>
  <c r="X468" i="20"/>
  <c r="AD468" i="20"/>
  <c r="X472" i="20"/>
  <c r="AD472" i="20"/>
  <c r="X476" i="20"/>
  <c r="AD476" i="20"/>
  <c r="X480" i="20"/>
  <c r="AD480" i="20"/>
  <c r="X484" i="20"/>
  <c r="AD484" i="20"/>
  <c r="X488" i="20"/>
  <c r="AD488" i="20"/>
  <c r="X492" i="20"/>
  <c r="AD492" i="20"/>
  <c r="X496" i="20"/>
  <c r="AD496" i="20"/>
  <c r="X500" i="20"/>
  <c r="AD500" i="20"/>
  <c r="X504" i="20"/>
  <c r="AD504" i="20"/>
  <c r="X508" i="20"/>
  <c r="AD508" i="20"/>
  <c r="X512" i="20"/>
  <c r="AD512" i="20"/>
  <c r="X516" i="20"/>
  <c r="AD516" i="20"/>
  <c r="X520" i="20"/>
  <c r="AD520" i="20"/>
  <c r="X524" i="20"/>
  <c r="AD524" i="20"/>
  <c r="X528" i="20"/>
  <c r="AD528" i="20"/>
  <c r="X532" i="20"/>
  <c r="AD532" i="20"/>
  <c r="X536" i="20"/>
  <c r="AD536" i="20"/>
  <c r="X540" i="20"/>
  <c r="AD540" i="20"/>
  <c r="X544" i="20"/>
  <c r="AD544" i="20"/>
  <c r="X548" i="20"/>
  <c r="AD548" i="20"/>
  <c r="X552" i="20"/>
  <c r="AD552" i="20"/>
  <c r="X556" i="20"/>
  <c r="AD556" i="20"/>
  <c r="X560" i="20"/>
  <c r="AD560" i="20"/>
  <c r="X564" i="20"/>
  <c r="AD564" i="20"/>
  <c r="X568" i="20"/>
  <c r="AD568" i="20"/>
  <c r="X572" i="20"/>
  <c r="AD572" i="20"/>
  <c r="X576" i="20"/>
  <c r="AD576" i="20"/>
  <c r="X580" i="20"/>
  <c r="AD580" i="20"/>
  <c r="X584" i="20"/>
  <c r="AD584" i="20"/>
  <c r="X588" i="20"/>
  <c r="AD588" i="20"/>
  <c r="X592" i="20"/>
  <c r="AD592" i="20"/>
  <c r="X596" i="20"/>
  <c r="AD596" i="20"/>
  <c r="X600" i="20"/>
  <c r="AD600" i="20"/>
  <c r="X604" i="20"/>
  <c r="AD604" i="20"/>
  <c r="X608" i="20"/>
  <c r="AD608" i="20"/>
  <c r="X612" i="20"/>
  <c r="AD612" i="20"/>
  <c r="X616" i="20"/>
  <c r="AD616" i="20"/>
  <c r="X620" i="20"/>
  <c r="AD620" i="20"/>
  <c r="X624" i="20"/>
  <c r="AD624" i="20"/>
  <c r="X628" i="20"/>
  <c r="AD628" i="20"/>
  <c r="X632" i="20"/>
  <c r="AD632" i="20"/>
  <c r="X636" i="20"/>
  <c r="AD636" i="20"/>
  <c r="X640" i="20"/>
  <c r="AD640" i="20"/>
  <c r="X644" i="20"/>
  <c r="AD644" i="20"/>
  <c r="X648" i="20"/>
  <c r="AD648" i="20"/>
  <c r="X652" i="20"/>
  <c r="AD652" i="20"/>
  <c r="X656" i="20"/>
  <c r="AD656" i="20"/>
  <c r="X660" i="20"/>
  <c r="AD660" i="20"/>
  <c r="X664" i="20"/>
  <c r="AD664" i="20"/>
  <c r="X668" i="20"/>
  <c r="AD668" i="20"/>
  <c r="X672" i="20"/>
  <c r="AD672" i="20"/>
  <c r="X676" i="20"/>
  <c r="AD676" i="20"/>
  <c r="X680" i="20"/>
  <c r="AD680" i="20"/>
  <c r="X684" i="20"/>
  <c r="AD684" i="20"/>
  <c r="X688" i="20"/>
  <c r="AD688" i="20"/>
  <c r="X692" i="20"/>
  <c r="AD692" i="20"/>
  <c r="X696" i="20"/>
  <c r="AD696" i="20"/>
  <c r="X700" i="20"/>
  <c r="AD700" i="20"/>
  <c r="X704" i="20"/>
  <c r="AD704" i="20"/>
  <c r="X708" i="20"/>
  <c r="AD708" i="20"/>
  <c r="X712" i="20"/>
  <c r="AD712" i="20"/>
  <c r="X716" i="20"/>
  <c r="AD716" i="20"/>
  <c r="X720" i="20"/>
  <c r="AD720" i="20"/>
  <c r="X724" i="20"/>
  <c r="AD724" i="20"/>
  <c r="X728" i="20"/>
  <c r="AD728" i="20"/>
  <c r="X732" i="20"/>
  <c r="AD732" i="20"/>
  <c r="X736" i="20"/>
  <c r="AD736" i="20"/>
  <c r="X740" i="20"/>
  <c r="AD740" i="20"/>
  <c r="X744" i="20"/>
  <c r="AD744" i="20"/>
  <c r="X748" i="20"/>
  <c r="AD748" i="20"/>
  <c r="X752" i="20"/>
  <c r="AD752" i="20"/>
  <c r="X756" i="20"/>
  <c r="AD756" i="20"/>
  <c r="X760" i="20"/>
  <c r="AD760" i="20"/>
  <c r="X764" i="20"/>
  <c r="AD764" i="20"/>
  <c r="X768" i="20"/>
  <c r="AD768" i="20"/>
  <c r="X772" i="20"/>
  <c r="AD772" i="20"/>
  <c r="X776" i="20"/>
  <c r="AD776" i="20"/>
  <c r="X780" i="20"/>
  <c r="AD780" i="20"/>
  <c r="X784" i="20"/>
  <c r="AD784" i="20"/>
  <c r="X788" i="20"/>
  <c r="AD788" i="20"/>
  <c r="X792" i="20"/>
  <c r="AD792" i="20"/>
  <c r="X796" i="20"/>
  <c r="AD796" i="20"/>
  <c r="X800" i="20"/>
  <c r="AD800" i="20"/>
  <c r="X804" i="20"/>
  <c r="AD804" i="20"/>
  <c r="X808" i="20"/>
  <c r="AD808" i="20"/>
  <c r="X812" i="20"/>
  <c r="AD812" i="20"/>
  <c r="X816" i="20"/>
  <c r="AD816" i="20"/>
  <c r="X820" i="20"/>
  <c r="AD820" i="20"/>
  <c r="X824" i="20"/>
  <c r="AD824" i="20"/>
  <c r="X828" i="20"/>
  <c r="AD828" i="20"/>
  <c r="X832" i="20"/>
  <c r="AD832" i="20"/>
  <c r="X836" i="20"/>
  <c r="AD836" i="20"/>
  <c r="X840" i="20"/>
  <c r="AD840" i="20"/>
  <c r="X844" i="20"/>
  <c r="AD844" i="20"/>
  <c r="X848" i="20"/>
  <c r="AD848" i="20"/>
  <c r="X852" i="20"/>
  <c r="AD852" i="20"/>
  <c r="X856" i="20"/>
  <c r="AD856" i="20"/>
  <c r="X860" i="20"/>
  <c r="AD860" i="20"/>
  <c r="X864" i="20"/>
  <c r="AD864" i="20"/>
  <c r="X868" i="20"/>
  <c r="AD868" i="20"/>
  <c r="X872" i="20"/>
  <c r="AD872" i="20"/>
  <c r="X876" i="20"/>
  <c r="AD876" i="20"/>
  <c r="X880" i="20"/>
  <c r="AD880" i="20"/>
  <c r="X884" i="20"/>
  <c r="AD884" i="20"/>
  <c r="X888" i="20"/>
  <c r="AD888" i="20"/>
  <c r="X892" i="20"/>
  <c r="AD892" i="20"/>
  <c r="X896" i="20"/>
  <c r="AD896" i="20"/>
  <c r="X900" i="20"/>
  <c r="AD900" i="20"/>
  <c r="X904" i="20"/>
  <c r="AD904" i="20"/>
  <c r="X908" i="20"/>
  <c r="AD908" i="20"/>
  <c r="X912" i="20"/>
  <c r="AD912" i="20"/>
  <c r="X916" i="20"/>
  <c r="AD916" i="20"/>
  <c r="X920" i="20"/>
  <c r="AD920" i="20"/>
  <c r="X924" i="20"/>
  <c r="AD924" i="20"/>
  <c r="X928" i="20"/>
  <c r="AD928" i="20"/>
  <c r="X932" i="20"/>
  <c r="AD932" i="20"/>
  <c r="X936" i="20"/>
  <c r="AD936" i="20"/>
  <c r="X940" i="20"/>
  <c r="AD940" i="20"/>
  <c r="X944" i="20"/>
  <c r="AD944" i="20"/>
  <c r="X948" i="20"/>
  <c r="AD948" i="20"/>
  <c r="X952" i="20"/>
  <c r="AD952" i="20"/>
  <c r="X956" i="20"/>
  <c r="AD956" i="20"/>
  <c r="X960" i="20"/>
  <c r="AD960" i="20"/>
  <c r="X964" i="20"/>
  <c r="AD964" i="20"/>
  <c r="X968" i="20"/>
  <c r="AD968" i="20"/>
  <c r="X972" i="20"/>
  <c r="AD972" i="20"/>
  <c r="X976" i="20"/>
  <c r="AD976" i="20"/>
  <c r="X980" i="20"/>
  <c r="AD980" i="20"/>
  <c r="X984" i="20"/>
  <c r="AD984" i="20"/>
  <c r="X988" i="20"/>
  <c r="AD988" i="20"/>
  <c r="X992" i="20"/>
  <c r="AD992" i="20"/>
  <c r="X996" i="20"/>
  <c r="AD996" i="20"/>
  <c r="X1000" i="20"/>
  <c r="AD1000" i="20"/>
  <c r="X1004" i="20"/>
  <c r="AD1004" i="20"/>
  <c r="X1008" i="20"/>
  <c r="AD1008" i="20"/>
  <c r="X1013" i="20"/>
  <c r="AD1013" i="20"/>
  <c r="X1017" i="20"/>
  <c r="AD1017" i="20"/>
  <c r="X1021" i="20"/>
  <c r="AD1021" i="20"/>
  <c r="X1025" i="20"/>
  <c r="AD1025" i="20"/>
  <c r="X1029" i="20"/>
  <c r="AD1029" i="20"/>
  <c r="X1033" i="20"/>
  <c r="AD1033" i="20"/>
  <c r="X1037" i="20"/>
  <c r="AD1037" i="20"/>
  <c r="X1041" i="20"/>
  <c r="AD1041" i="20"/>
  <c r="X1045" i="20"/>
  <c r="AD1045" i="20"/>
  <c r="X1049" i="20"/>
  <c r="AD1049" i="20"/>
  <c r="X1053" i="20"/>
  <c r="AD1053" i="20"/>
  <c r="X1057" i="20"/>
  <c r="AD1057" i="20"/>
  <c r="X1061" i="20"/>
  <c r="AD1061" i="20"/>
  <c r="X1065" i="20"/>
  <c r="AD1065" i="20"/>
  <c r="X1069" i="20"/>
  <c r="AD1069" i="20"/>
  <c r="X1073" i="20"/>
  <c r="AD1073" i="20"/>
  <c r="X1077" i="20"/>
  <c r="AD1077" i="20"/>
  <c r="X1081" i="20"/>
  <c r="AD1081" i="20"/>
  <c r="X1085" i="20"/>
  <c r="AD1085" i="20"/>
  <c r="X1089" i="20"/>
  <c r="AD1089" i="20"/>
  <c r="X1093" i="20"/>
  <c r="AD1093" i="20"/>
  <c r="X1097" i="20"/>
  <c r="AD1097" i="20"/>
  <c r="X1101" i="20"/>
  <c r="AD1101" i="20"/>
  <c r="X1105" i="20"/>
  <c r="AD1105" i="20"/>
  <c r="X1109" i="20"/>
  <c r="AD1109" i="20"/>
  <c r="X1113" i="20"/>
  <c r="AD1113" i="20"/>
  <c r="X1117" i="20"/>
  <c r="AD1117" i="20"/>
  <c r="X1121" i="20"/>
  <c r="AD1121" i="20"/>
  <c r="X1125" i="20"/>
  <c r="AD1125" i="20"/>
  <c r="X1129" i="20"/>
  <c r="AD1129" i="20"/>
  <c r="X1133" i="20"/>
  <c r="AD1133" i="20"/>
  <c r="X1137" i="20"/>
  <c r="AD1137" i="20"/>
  <c r="X1141" i="20"/>
  <c r="AD1141" i="20"/>
  <c r="X1145" i="20"/>
  <c r="AD1145" i="20"/>
  <c r="X1149" i="20"/>
  <c r="AD1149" i="20"/>
  <c r="X1153" i="20"/>
  <c r="AD1153" i="20"/>
  <c r="X1157" i="20"/>
  <c r="AD1157" i="20"/>
  <c r="X1161" i="20"/>
  <c r="AD1161" i="20"/>
  <c r="X1165" i="20"/>
  <c r="AD1165" i="20"/>
  <c r="X1169" i="20"/>
  <c r="AD1169" i="20"/>
  <c r="X1173" i="20"/>
  <c r="AD1173" i="20"/>
  <c r="X1177" i="20"/>
  <c r="AD1177" i="20"/>
  <c r="X1181" i="20"/>
  <c r="AD1181" i="20"/>
  <c r="X1185" i="20"/>
  <c r="AD1185" i="20"/>
  <c r="X1189" i="20"/>
  <c r="AD1189" i="20"/>
  <c r="X1193" i="20"/>
  <c r="AD1193" i="20"/>
  <c r="X1197" i="20"/>
  <c r="AD1197" i="20"/>
  <c r="X1201" i="20"/>
  <c r="AD1201" i="20"/>
  <c r="X1205" i="20"/>
  <c r="AD1205" i="20"/>
  <c r="X1209" i="20"/>
  <c r="AD1209" i="20"/>
  <c r="X1213" i="20"/>
  <c r="AD1213" i="20"/>
  <c r="X1217" i="20"/>
  <c r="AD1217" i="20"/>
  <c r="X1221" i="20"/>
  <c r="AD1221" i="20"/>
  <c r="X1225" i="20"/>
  <c r="AD1225" i="20"/>
  <c r="X1229" i="20"/>
  <c r="AD1229" i="20"/>
  <c r="X1233" i="20"/>
  <c r="AD1233" i="20"/>
  <c r="X1237" i="20"/>
  <c r="AD1237" i="20"/>
  <c r="X1241" i="20"/>
  <c r="AD1241" i="20"/>
  <c r="X1245" i="20"/>
  <c r="AD1245" i="20"/>
  <c r="X1249" i="20"/>
  <c r="AD1249" i="20"/>
  <c r="X1253" i="20"/>
  <c r="AD1253" i="20"/>
  <c r="X1257" i="20"/>
  <c r="AD1257" i="20"/>
  <c r="X1261" i="20"/>
  <c r="AD1261" i="20"/>
  <c r="X1265" i="20"/>
  <c r="AD1265" i="20"/>
  <c r="X1269" i="20"/>
  <c r="AD1269" i="20"/>
  <c r="X1273" i="20"/>
  <c r="AD1273" i="20"/>
  <c r="X1277" i="20"/>
  <c r="AD1277" i="20"/>
  <c r="X1281" i="20"/>
  <c r="AD1281" i="20"/>
  <c r="X1285" i="20"/>
  <c r="AD1285" i="20"/>
  <c r="X1289" i="20"/>
  <c r="AD1289" i="20"/>
  <c r="X1293" i="20"/>
  <c r="AD1293" i="20"/>
  <c r="X1297" i="20"/>
  <c r="AD1297" i="20"/>
  <c r="X1301" i="20"/>
  <c r="AD1301" i="20"/>
  <c r="X1305" i="20"/>
  <c r="AD1305" i="20"/>
  <c r="X1309" i="20"/>
  <c r="AD1309" i="20"/>
  <c r="X1313" i="20"/>
  <c r="AD1313" i="20"/>
  <c r="X1317" i="20"/>
  <c r="AD1317" i="20"/>
  <c r="X1321" i="20"/>
  <c r="AD1321" i="20"/>
  <c r="X1325" i="20"/>
  <c r="AD1325" i="20"/>
  <c r="X1329" i="20"/>
  <c r="AD1329" i="20"/>
  <c r="X1333" i="20"/>
  <c r="AD1333" i="20"/>
  <c r="X1337" i="20"/>
  <c r="AD1337" i="20"/>
  <c r="X1341" i="20"/>
  <c r="AD1341" i="20"/>
  <c r="X1345" i="20"/>
  <c r="AD1345" i="20"/>
  <c r="X1349" i="20"/>
  <c r="AD1349" i="20"/>
  <c r="X1353" i="20"/>
  <c r="AD1353" i="20"/>
  <c r="X1357" i="20"/>
  <c r="AD1357" i="20"/>
  <c r="X1361" i="20"/>
  <c r="AD1361" i="20"/>
  <c r="X1365" i="20"/>
  <c r="AD1365" i="20"/>
  <c r="X1369" i="20"/>
  <c r="AD1369" i="20"/>
  <c r="X1373" i="20"/>
  <c r="AD1373" i="20"/>
  <c r="X1377" i="20"/>
  <c r="AD1377" i="20"/>
  <c r="X1381" i="20"/>
  <c r="AD1381" i="20"/>
  <c r="X1385" i="20"/>
  <c r="AD1385" i="20"/>
  <c r="X1389" i="20"/>
  <c r="AD1389" i="20"/>
  <c r="X1393" i="20"/>
  <c r="AD1393" i="20"/>
  <c r="X1397" i="20"/>
  <c r="AD1397" i="20"/>
  <c r="X1401" i="20"/>
  <c r="AD1401" i="20"/>
  <c r="X1405" i="20"/>
  <c r="AD1405" i="20"/>
  <c r="X1409" i="20"/>
  <c r="AD1409" i="20"/>
  <c r="X1413" i="20"/>
  <c r="AD1413" i="20"/>
  <c r="X1417" i="20"/>
  <c r="AD1417" i="20"/>
  <c r="X1421" i="20"/>
  <c r="AD1421" i="20"/>
  <c r="X1425" i="20"/>
  <c r="AD1425" i="20"/>
  <c r="X1429" i="20"/>
  <c r="AD1429" i="20"/>
  <c r="X1433" i="20"/>
  <c r="AD1433" i="20"/>
  <c r="X1437" i="20"/>
  <c r="AD1437" i="20"/>
  <c r="X1441" i="20"/>
  <c r="AD1441" i="20"/>
  <c r="X1445" i="20"/>
  <c r="AD1445" i="20"/>
  <c r="X1449" i="20"/>
  <c r="AD1449" i="20"/>
  <c r="X1453" i="20"/>
  <c r="AD1453" i="20"/>
  <c r="X1457" i="20"/>
  <c r="AD1457" i="20"/>
  <c r="X1461" i="20"/>
  <c r="AD1461" i="20"/>
  <c r="X1465" i="20"/>
  <c r="AD1465" i="20"/>
  <c r="X1469" i="20"/>
  <c r="AD1469" i="20"/>
  <c r="X1473" i="20"/>
  <c r="AD1473" i="20"/>
  <c r="X1477" i="20"/>
  <c r="AD1477" i="20"/>
  <c r="X1481" i="20"/>
  <c r="AD1481" i="20"/>
  <c r="X1485" i="20"/>
  <c r="AD1485" i="20"/>
  <c r="X1489" i="20"/>
  <c r="AD1489" i="20"/>
  <c r="X1493" i="20"/>
  <c r="AD1493" i="20"/>
  <c r="X1497" i="20"/>
  <c r="AD1497" i="20"/>
  <c r="X1501" i="20"/>
  <c r="AD1501" i="20"/>
  <c r="X1505" i="20"/>
  <c r="AD1505" i="20"/>
  <c r="X1509" i="20"/>
  <c r="AD1509" i="20"/>
  <c r="X1513" i="20"/>
  <c r="AD1513" i="20"/>
  <c r="X1517" i="20"/>
  <c r="AD1517" i="20"/>
  <c r="X1521" i="20"/>
  <c r="AD1521" i="20"/>
  <c r="X1525" i="20"/>
  <c r="AD1525" i="20"/>
  <c r="X1529" i="20"/>
  <c r="AD1529" i="20"/>
  <c r="X1533" i="20"/>
  <c r="AD1533" i="20"/>
  <c r="X1537" i="20"/>
  <c r="AD1537" i="20"/>
  <c r="X1541" i="20"/>
  <c r="AD1541" i="20"/>
  <c r="X1545" i="20"/>
  <c r="AD1545" i="20"/>
  <c r="X1549" i="20"/>
  <c r="AD1549" i="20"/>
  <c r="X1553" i="20"/>
  <c r="AD1553" i="20"/>
  <c r="X1557" i="20"/>
  <c r="AD1557" i="20"/>
  <c r="X1561" i="20"/>
  <c r="AD1561" i="20"/>
  <c r="X1565" i="20"/>
  <c r="AD1565" i="20"/>
  <c r="X1569" i="20"/>
  <c r="AD1569" i="20"/>
  <c r="X1573" i="20"/>
  <c r="AD1573" i="20"/>
  <c r="X1577" i="20"/>
  <c r="AD1577" i="20"/>
  <c r="X1581" i="20"/>
  <c r="AD1581" i="20"/>
  <c r="X1585" i="20"/>
  <c r="AD1585" i="20"/>
  <c r="X1589" i="20"/>
  <c r="AD1589" i="20"/>
  <c r="X1593" i="20"/>
  <c r="AD1593" i="20"/>
  <c r="X1597" i="20"/>
  <c r="AD1597" i="20"/>
  <c r="X1601" i="20"/>
  <c r="AD1601" i="20"/>
  <c r="X1605" i="20"/>
  <c r="AD1605" i="20"/>
  <c r="X1609" i="20"/>
  <c r="AD1609" i="20"/>
  <c r="X1613" i="20"/>
  <c r="AD1613" i="20"/>
  <c r="X1617" i="20"/>
  <c r="AD1617" i="20"/>
  <c r="X1621" i="20"/>
  <c r="AD1621" i="20"/>
  <c r="X1625" i="20"/>
  <c r="AD1625" i="20"/>
  <c r="X1629" i="20"/>
  <c r="AD1629" i="20"/>
  <c r="X1633" i="20"/>
  <c r="AD1633" i="20"/>
  <c r="X1637" i="20"/>
  <c r="AD1637" i="20"/>
  <c r="X1641" i="20"/>
  <c r="AD1641" i="20"/>
  <c r="X1645" i="20"/>
  <c r="AD1645" i="20"/>
  <c r="X1649" i="20"/>
  <c r="AD1649" i="20"/>
  <c r="X1653" i="20"/>
  <c r="AD1653" i="20"/>
  <c r="X1657" i="20"/>
  <c r="AD1657" i="20"/>
  <c r="X1661" i="20"/>
  <c r="AD1661" i="20"/>
  <c r="X1665" i="20"/>
  <c r="AD1665" i="20"/>
  <c r="X1669" i="20"/>
  <c r="AD1669" i="20"/>
  <c r="X1673" i="20"/>
  <c r="AD1673" i="20"/>
  <c r="X1677" i="20"/>
  <c r="AD1677" i="20"/>
  <c r="X1681" i="20"/>
  <c r="AD1681" i="20"/>
  <c r="X1685" i="20"/>
  <c r="AD1685" i="20"/>
  <c r="X1689" i="20"/>
  <c r="AD1689" i="20"/>
  <c r="X1693" i="20"/>
  <c r="AD1693" i="20"/>
  <c r="X1697" i="20"/>
  <c r="AD1697" i="20"/>
  <c r="X1701" i="20"/>
  <c r="AD1701" i="20"/>
  <c r="X1705" i="20"/>
  <c r="AD1705" i="20"/>
  <c r="X1709" i="20"/>
  <c r="AD1709" i="20"/>
  <c r="X1713" i="20"/>
  <c r="AD1713" i="20"/>
  <c r="X1717" i="20"/>
  <c r="AD1717" i="20"/>
  <c r="X1721" i="20"/>
  <c r="AD1721" i="20"/>
  <c r="X1725" i="20"/>
  <c r="AD1725" i="20"/>
  <c r="X1729" i="20"/>
  <c r="AD1729" i="20"/>
  <c r="X1733" i="20"/>
  <c r="AD1733" i="20"/>
  <c r="X1737" i="20"/>
  <c r="AD1737" i="20"/>
  <c r="X1741" i="20"/>
  <c r="AD1741" i="20"/>
  <c r="X1745" i="20"/>
  <c r="AD1745" i="20"/>
  <c r="X1749" i="20"/>
  <c r="AD1749" i="20"/>
  <c r="X1753" i="20"/>
  <c r="AD1753" i="20"/>
  <c r="X1757" i="20"/>
  <c r="AD1757" i="20"/>
  <c r="X1761" i="20"/>
  <c r="AD1761" i="20"/>
  <c r="X1765" i="20"/>
  <c r="AD1765" i="20"/>
  <c r="X1769" i="20"/>
  <c r="AD1769" i="20"/>
  <c r="X1773" i="20"/>
  <c r="AD1773" i="20"/>
  <c r="X1777" i="20"/>
  <c r="AD1777" i="20"/>
  <c r="X1781" i="20"/>
  <c r="AD1781" i="20"/>
  <c r="X1785" i="20"/>
  <c r="AD1785" i="20"/>
  <c r="X1789" i="20"/>
  <c r="AD1789" i="20"/>
  <c r="X1793" i="20"/>
  <c r="AD1793" i="20"/>
  <c r="X1797" i="20"/>
  <c r="AD1797" i="20"/>
  <c r="X1801" i="20"/>
  <c r="AD1801" i="20"/>
  <c r="X1805" i="20"/>
  <c r="AD1805" i="20"/>
  <c r="X1809" i="20"/>
  <c r="AD1809" i="20"/>
  <c r="X1813" i="20"/>
  <c r="AD1813" i="20"/>
  <c r="X1817" i="20"/>
  <c r="AD1817" i="20"/>
  <c r="X1821" i="20"/>
  <c r="AD1821" i="20"/>
  <c r="X1825" i="20"/>
  <c r="AD1825" i="20"/>
  <c r="X1829" i="20"/>
  <c r="AD1829" i="20"/>
  <c r="X1833" i="20"/>
  <c r="AD1833" i="20"/>
  <c r="X1837" i="20"/>
  <c r="AD1837" i="20"/>
  <c r="X1841" i="20"/>
  <c r="AD1841" i="20"/>
  <c r="X1845" i="20"/>
  <c r="AD1845" i="20"/>
  <c r="X1849" i="20"/>
  <c r="AD1849" i="20"/>
  <c r="X1853" i="20"/>
  <c r="AD1853" i="20"/>
  <c r="X1857" i="20"/>
  <c r="AD1857" i="20"/>
  <c r="X1861" i="20"/>
  <c r="AD1861" i="20"/>
  <c r="X1865" i="20"/>
  <c r="AD1865" i="20"/>
  <c r="X1869" i="20"/>
  <c r="AD1869" i="20"/>
  <c r="X1873" i="20"/>
  <c r="AD1873" i="20"/>
  <c r="X1877" i="20"/>
  <c r="AD1877" i="20"/>
  <c r="X1881" i="20"/>
  <c r="AD1881" i="20"/>
  <c r="X1885" i="20"/>
  <c r="AD1885" i="20"/>
  <c r="X1889" i="20"/>
  <c r="AD1889" i="20"/>
  <c r="X1893" i="20"/>
  <c r="AD1893" i="20"/>
  <c r="X1897" i="20"/>
  <c r="AD1897" i="20"/>
  <c r="X1901" i="20"/>
  <c r="AD1901" i="20"/>
  <c r="X1905" i="20"/>
  <c r="AD1905" i="20"/>
  <c r="X1909" i="20"/>
  <c r="AD1909" i="20"/>
  <c r="X1913" i="20"/>
  <c r="AD1913" i="20"/>
  <c r="X1917" i="20"/>
  <c r="AD1917" i="20"/>
  <c r="X1921" i="20"/>
  <c r="AD1921" i="20"/>
  <c r="X1925" i="20"/>
  <c r="AD1925" i="20"/>
  <c r="X1929" i="20"/>
  <c r="AD1929" i="20"/>
  <c r="X1933" i="20"/>
  <c r="AD1933" i="20"/>
  <c r="X1937" i="20"/>
  <c r="AD1937" i="20"/>
  <c r="X1941" i="20"/>
  <c r="AD1941" i="20"/>
  <c r="X1945" i="20"/>
  <c r="AD1945" i="20"/>
  <c r="X1949" i="20"/>
  <c r="AD1949" i="20"/>
  <c r="X1953" i="20"/>
  <c r="AD1953" i="20"/>
  <c r="X1957" i="20"/>
  <c r="AD1957" i="20"/>
  <c r="X1961" i="20"/>
  <c r="AD1961" i="20"/>
  <c r="X1965" i="20"/>
  <c r="AD1965" i="20"/>
  <c r="X1969" i="20"/>
  <c r="AD1969" i="20"/>
  <c r="X1973" i="20"/>
  <c r="AD1973" i="20"/>
  <c r="X1977" i="20"/>
  <c r="AD1977" i="20"/>
  <c r="X1981" i="20"/>
  <c r="AD1981" i="20"/>
  <c r="X1985" i="20"/>
  <c r="AD1985" i="20"/>
  <c r="X1989" i="20"/>
  <c r="AD1989" i="20"/>
  <c r="X1993" i="20"/>
  <c r="AD1993" i="20"/>
  <c r="X1997" i="20"/>
  <c r="AD1997" i="20"/>
  <c r="X1390" i="20"/>
  <c r="AD1390" i="20"/>
  <c r="X1394" i="20"/>
  <c r="AD1394" i="20"/>
  <c r="X1398" i="20"/>
  <c r="AD1398" i="20"/>
  <c r="X1402" i="20"/>
  <c r="AD1402" i="20"/>
  <c r="X1406" i="20"/>
  <c r="AD1406" i="20"/>
  <c r="X1410" i="20"/>
  <c r="AD1410" i="20"/>
  <c r="X1414" i="20"/>
  <c r="AD1414" i="20"/>
  <c r="X1418" i="20"/>
  <c r="AD1418" i="20"/>
  <c r="X1422" i="20"/>
  <c r="AD1422" i="20"/>
  <c r="X1426" i="20"/>
  <c r="AD1426" i="20"/>
  <c r="X1430" i="20"/>
  <c r="AD1430" i="20"/>
  <c r="X1434" i="20"/>
  <c r="AD1434" i="20"/>
  <c r="X1438" i="20"/>
  <c r="AD1438" i="20"/>
  <c r="X1442" i="20"/>
  <c r="AD1442" i="20"/>
  <c r="X1446" i="20"/>
  <c r="AD1446" i="20"/>
  <c r="X1450" i="20"/>
  <c r="AD1450" i="20"/>
  <c r="X1454" i="20"/>
  <c r="AD1454" i="20"/>
  <c r="X1458" i="20"/>
  <c r="AD1458" i="20"/>
  <c r="X1462" i="20"/>
  <c r="AD1462" i="20"/>
  <c r="X1466" i="20"/>
  <c r="AD1466" i="20"/>
  <c r="X1470" i="20"/>
  <c r="AD1470" i="20"/>
  <c r="X1474" i="20"/>
  <c r="AD1474" i="20"/>
  <c r="X1478" i="20"/>
  <c r="AD1478" i="20"/>
  <c r="X1482" i="20"/>
  <c r="AD1482" i="20"/>
  <c r="X1486" i="20"/>
  <c r="AD1486" i="20"/>
  <c r="X1490" i="20"/>
  <c r="AD1490" i="20"/>
  <c r="X1494" i="20"/>
  <c r="AD1494" i="20"/>
  <c r="X1498" i="20"/>
  <c r="AD1498" i="20"/>
  <c r="X1502" i="20"/>
  <c r="AD1502" i="20"/>
  <c r="X1506" i="20"/>
  <c r="AD1506" i="20"/>
  <c r="X1510" i="20"/>
  <c r="AD1510" i="20"/>
  <c r="X1514" i="20"/>
  <c r="AD1514" i="20"/>
  <c r="X1518" i="20"/>
  <c r="AD1518" i="20"/>
  <c r="X1522" i="20"/>
  <c r="AD1522" i="20"/>
  <c r="X1526" i="20"/>
  <c r="AD1526" i="20"/>
  <c r="X1530" i="20"/>
  <c r="AD1530" i="20"/>
  <c r="X1534" i="20"/>
  <c r="AD1534" i="20"/>
  <c r="X1538" i="20"/>
  <c r="AD1538" i="20"/>
  <c r="X1542" i="20"/>
  <c r="AD1542" i="20"/>
  <c r="X1546" i="20"/>
  <c r="AD1546" i="20"/>
  <c r="X1550" i="20"/>
  <c r="AD1550" i="20"/>
  <c r="X1554" i="20"/>
  <c r="AD1554" i="20"/>
  <c r="X1558" i="20"/>
  <c r="AD1558" i="20"/>
  <c r="X1562" i="20"/>
  <c r="AD1562" i="20"/>
  <c r="X1566" i="20"/>
  <c r="AD1566" i="20"/>
  <c r="X1570" i="20"/>
  <c r="AD1570" i="20"/>
  <c r="X1574" i="20"/>
  <c r="AD1574" i="20"/>
  <c r="X1578" i="20"/>
  <c r="AD1578" i="20"/>
  <c r="X1582" i="20"/>
  <c r="AD1582" i="20"/>
  <c r="X1586" i="20"/>
  <c r="AD1586" i="20"/>
  <c r="X1590" i="20"/>
  <c r="AD1590" i="20"/>
  <c r="X1594" i="20"/>
  <c r="AD1594" i="20"/>
  <c r="X1598" i="20"/>
  <c r="AD1598" i="20"/>
  <c r="X1602" i="20"/>
  <c r="AD1602" i="20"/>
  <c r="X1606" i="20"/>
  <c r="AD1606" i="20"/>
  <c r="X1610" i="20"/>
  <c r="AD1610" i="20"/>
  <c r="X1614" i="20"/>
  <c r="AD1614" i="20"/>
  <c r="X1618" i="20"/>
  <c r="AD1618" i="20"/>
  <c r="X1622" i="20"/>
  <c r="AD1622" i="20"/>
  <c r="X1626" i="20"/>
  <c r="AD1626" i="20"/>
  <c r="X1630" i="20"/>
  <c r="AD1630" i="20"/>
  <c r="X1634" i="20"/>
  <c r="AD1634" i="20"/>
  <c r="X1638" i="20"/>
  <c r="AD1638" i="20"/>
  <c r="X1642" i="20"/>
  <c r="AD1642" i="20"/>
  <c r="X1646" i="20"/>
  <c r="AD1646" i="20"/>
  <c r="X1650" i="20"/>
  <c r="AD1650" i="20"/>
  <c r="X1654" i="20"/>
  <c r="AD1654" i="20"/>
  <c r="X1658" i="20"/>
  <c r="AD1658" i="20"/>
  <c r="X1662" i="20"/>
  <c r="AD1662" i="20"/>
  <c r="X1666" i="20"/>
  <c r="AD1666" i="20"/>
  <c r="X1670" i="20"/>
  <c r="AD1670" i="20"/>
  <c r="X1674" i="20"/>
  <c r="AD1674" i="20"/>
  <c r="X1678" i="20"/>
  <c r="AD1678" i="20"/>
  <c r="X1682" i="20"/>
  <c r="AD1682" i="20"/>
  <c r="X1686" i="20"/>
  <c r="AD1686" i="20"/>
  <c r="X1690" i="20"/>
  <c r="AD1690" i="20"/>
  <c r="X1694" i="20"/>
  <c r="AD1694" i="20"/>
  <c r="X1698" i="20"/>
  <c r="AD1698" i="20"/>
  <c r="X1702" i="20"/>
  <c r="AD1702" i="20"/>
  <c r="X1706" i="20"/>
  <c r="AD1706" i="20"/>
  <c r="X1710" i="20"/>
  <c r="AD1710" i="20"/>
  <c r="X1714" i="20"/>
  <c r="AD1714" i="20"/>
  <c r="X1718" i="20"/>
  <c r="AD1718" i="20"/>
  <c r="X1722" i="20"/>
  <c r="AD1722" i="20"/>
  <c r="X1726" i="20"/>
  <c r="AD1726" i="20"/>
  <c r="X1730" i="20"/>
  <c r="AD1730" i="20"/>
  <c r="X1734" i="20"/>
  <c r="AD1734" i="20"/>
  <c r="X1738" i="20"/>
  <c r="AD1738" i="20"/>
  <c r="X1742" i="20"/>
  <c r="AD1742" i="20"/>
  <c r="X1746" i="20"/>
  <c r="AD1746" i="20"/>
  <c r="X1750" i="20"/>
  <c r="AD1750" i="20"/>
  <c r="X1754" i="20"/>
  <c r="AD1754" i="20"/>
  <c r="X1758" i="20"/>
  <c r="AD1758" i="20"/>
  <c r="X1762" i="20"/>
  <c r="AD1762" i="20"/>
  <c r="X1766" i="20"/>
  <c r="AD1766" i="20"/>
  <c r="X1770" i="20"/>
  <c r="AD1770" i="20"/>
  <c r="X1774" i="20"/>
  <c r="AD1774" i="20"/>
  <c r="X1778" i="20"/>
  <c r="AD1778" i="20"/>
  <c r="X1782" i="20"/>
  <c r="AD1782" i="20"/>
  <c r="X1786" i="20"/>
  <c r="AD1786" i="20"/>
  <c r="X1790" i="20"/>
  <c r="AD1790" i="20"/>
  <c r="X1794" i="20"/>
  <c r="AD1794" i="20"/>
  <c r="X1798" i="20"/>
  <c r="AD1798" i="20"/>
  <c r="X1802" i="20"/>
  <c r="AD1802" i="20"/>
  <c r="X1806" i="20"/>
  <c r="AD1806" i="20"/>
  <c r="X1810" i="20"/>
  <c r="AD1810" i="20"/>
  <c r="X1814" i="20"/>
  <c r="AD1814" i="20"/>
  <c r="X1818" i="20"/>
  <c r="AD1818" i="20"/>
  <c r="X1822" i="20"/>
  <c r="AD1822" i="20"/>
  <c r="X1826" i="20"/>
  <c r="AD1826" i="20"/>
  <c r="X1830" i="20"/>
  <c r="AD1830" i="20"/>
  <c r="X1834" i="20"/>
  <c r="AD1834" i="20"/>
  <c r="X1838" i="20"/>
  <c r="AD1838" i="20"/>
  <c r="X1842" i="20"/>
  <c r="AD1842" i="20"/>
  <c r="X1846" i="20"/>
  <c r="AD1846" i="20"/>
  <c r="X1850" i="20"/>
  <c r="AD1850" i="20"/>
  <c r="X1854" i="20"/>
  <c r="AD1854" i="20"/>
  <c r="X1858" i="20"/>
  <c r="AD1858" i="20"/>
  <c r="X1862" i="20"/>
  <c r="AD1862" i="20"/>
  <c r="X1866" i="20"/>
  <c r="AD1866" i="20"/>
  <c r="X1870" i="20"/>
  <c r="AD1870" i="20"/>
  <c r="X1874" i="20"/>
  <c r="AD1874" i="20"/>
  <c r="X1878" i="20"/>
  <c r="AD1878" i="20"/>
  <c r="X1882" i="20"/>
  <c r="AD1882" i="20"/>
  <c r="X1886" i="20"/>
  <c r="AD1886" i="20"/>
  <c r="X1890" i="20"/>
  <c r="AD1890" i="20"/>
  <c r="X1894" i="20"/>
  <c r="AD1894" i="20"/>
  <c r="X1898" i="20"/>
  <c r="AD1898" i="20"/>
  <c r="X1902" i="20"/>
  <c r="AD1902" i="20"/>
  <c r="X1906" i="20"/>
  <c r="AD1906" i="20"/>
  <c r="X1910" i="20"/>
  <c r="AD1910" i="20"/>
  <c r="X1914" i="20"/>
  <c r="AD1914" i="20"/>
  <c r="X1918" i="20"/>
  <c r="AD1918" i="20"/>
  <c r="X1922" i="20"/>
  <c r="AD1922" i="20"/>
  <c r="X1926" i="20"/>
  <c r="AD1926" i="20"/>
  <c r="X1930" i="20"/>
  <c r="AD1930" i="20"/>
  <c r="X1934" i="20"/>
  <c r="AD1934" i="20"/>
  <c r="X1938" i="20"/>
  <c r="AD1938" i="20"/>
  <c r="X1942" i="20"/>
  <c r="AD1942" i="20"/>
  <c r="X1946" i="20"/>
  <c r="AD1946" i="20"/>
  <c r="X1950" i="20"/>
  <c r="AD1950" i="20"/>
  <c r="X1954" i="20"/>
  <c r="AD1954" i="20"/>
  <c r="X1958" i="20"/>
  <c r="AD1958" i="20"/>
  <c r="X1962" i="20"/>
  <c r="AD1962" i="20"/>
  <c r="X1966" i="20"/>
  <c r="AD1966" i="20"/>
  <c r="X1970" i="20"/>
  <c r="AD1970" i="20"/>
  <c r="X1974" i="20"/>
  <c r="AD1974" i="20"/>
  <c r="X1978" i="20"/>
  <c r="AD1978" i="20"/>
  <c r="X1982" i="20"/>
  <c r="AD1982" i="20"/>
  <c r="X1986" i="20"/>
  <c r="AD1986" i="20"/>
  <c r="X1990" i="20"/>
  <c r="AD1990" i="20"/>
  <c r="X1994" i="20"/>
  <c r="AD1994" i="20"/>
  <c r="X1998" i="20"/>
  <c r="AD1998" i="20"/>
  <c r="X2002" i="20"/>
  <c r="AD2002" i="20"/>
  <c r="X2006" i="20"/>
  <c r="AD2006" i="20"/>
  <c r="X2010" i="20"/>
  <c r="AD2010" i="20"/>
  <c r="X2014" i="20"/>
  <c r="AD2014" i="20"/>
  <c r="X2018" i="20"/>
  <c r="AD2018" i="20"/>
  <c r="X2022" i="20"/>
  <c r="AD2022" i="20"/>
  <c r="X2026" i="20"/>
  <c r="AD2026" i="20"/>
  <c r="X2030" i="20"/>
  <c r="AD2030" i="20"/>
  <c r="X2034" i="20"/>
  <c r="AD2034" i="20"/>
  <c r="X2038" i="20"/>
  <c r="AD2038" i="20"/>
  <c r="X2042" i="20"/>
  <c r="AD2042" i="20"/>
  <c r="X2046" i="20"/>
  <c r="AD2046" i="20"/>
  <c r="X2050" i="20"/>
  <c r="AD2050" i="20"/>
  <c r="X2054" i="20"/>
  <c r="AD2054" i="20"/>
  <c r="X2058" i="20"/>
  <c r="AD2058" i="20"/>
  <c r="X2062" i="20"/>
  <c r="AD2062" i="20"/>
  <c r="X2066" i="20"/>
  <c r="AD2066" i="20"/>
  <c r="X2070" i="20"/>
  <c r="AD2070" i="20"/>
  <c r="X2074" i="20"/>
  <c r="AD2074" i="20"/>
  <c r="X2078" i="20"/>
  <c r="AD2078" i="20"/>
  <c r="X2082" i="20"/>
  <c r="AD2082" i="20"/>
  <c r="X2086" i="20"/>
  <c r="AD2086" i="20"/>
  <c r="X2090" i="20"/>
  <c r="AD2090" i="20"/>
  <c r="X2094" i="20"/>
  <c r="AD2094" i="20"/>
  <c r="X2098" i="20"/>
  <c r="AD2098" i="20"/>
  <c r="X2102" i="20"/>
  <c r="AD2102" i="20"/>
  <c r="X2106" i="20"/>
  <c r="AD2106" i="20"/>
  <c r="X2110" i="20"/>
  <c r="AD2110" i="20"/>
  <c r="X2114" i="20"/>
  <c r="AD2114" i="20"/>
  <c r="X2118" i="20"/>
  <c r="AD2118" i="20"/>
  <c r="X2122" i="20"/>
  <c r="AD2122" i="20"/>
  <c r="X2126" i="20"/>
  <c r="AD2126" i="20"/>
  <c r="X2130" i="20"/>
  <c r="AD2130" i="20"/>
  <c r="X2134" i="20"/>
  <c r="AD2134" i="20"/>
  <c r="X2138" i="20"/>
  <c r="AD2138" i="20"/>
  <c r="X2142" i="20"/>
  <c r="AD2142" i="20"/>
  <c r="X2146" i="20"/>
  <c r="AD2146" i="20"/>
  <c r="X2150" i="20"/>
  <c r="AD2150" i="20"/>
  <c r="X2154" i="20"/>
  <c r="AD2154" i="20"/>
  <c r="X2158" i="20"/>
  <c r="AD2158" i="20"/>
  <c r="X2162" i="20"/>
  <c r="AD2162" i="20"/>
  <c r="X2166" i="20"/>
  <c r="AD2166" i="20"/>
  <c r="X2170" i="20"/>
  <c r="AD2170" i="20"/>
  <c r="X2174" i="20"/>
  <c r="AD2174" i="20"/>
  <c r="X2178" i="20"/>
  <c r="AD2178" i="20"/>
  <c r="X2182" i="20"/>
  <c r="AD2182" i="20"/>
  <c r="X2186" i="20"/>
  <c r="AD2186" i="20"/>
  <c r="X2190" i="20"/>
  <c r="AD2190" i="20"/>
  <c r="X2194" i="20"/>
  <c r="AD2194" i="20"/>
  <c r="X2198" i="20"/>
  <c r="AD2198" i="20"/>
  <c r="X2202" i="20"/>
  <c r="AD2202" i="20"/>
  <c r="X2206" i="20"/>
  <c r="AD2206" i="20"/>
  <c r="X2210" i="20"/>
  <c r="AD2210" i="20"/>
  <c r="X2214" i="20"/>
  <c r="AD2214" i="20"/>
  <c r="X2218" i="20"/>
  <c r="AD2218" i="20"/>
  <c r="X2222" i="20"/>
  <c r="AD2222" i="20"/>
  <c r="X2226" i="20"/>
  <c r="AD2226" i="20"/>
  <c r="X2230" i="20"/>
  <c r="AD2230" i="20"/>
  <c r="X2234" i="20"/>
  <c r="AD2234" i="20"/>
  <c r="X2238" i="20"/>
  <c r="AD2238" i="20"/>
  <c r="X2242" i="20"/>
  <c r="AD2242" i="20"/>
  <c r="X2246" i="20"/>
  <c r="AD2246" i="20"/>
  <c r="X2250" i="20"/>
  <c r="AD2250" i="20"/>
  <c r="X2254" i="20"/>
  <c r="AD2254" i="20"/>
  <c r="X2258" i="20"/>
  <c r="AD2258" i="20"/>
  <c r="X2262" i="20"/>
  <c r="AD2262" i="20"/>
  <c r="X2266" i="20"/>
  <c r="AD2266" i="20"/>
  <c r="X2270" i="20"/>
  <c r="AD2270" i="20"/>
  <c r="X2274" i="20"/>
  <c r="AD2274" i="20"/>
  <c r="X2278" i="20"/>
  <c r="AD2278" i="20"/>
  <c r="X2282" i="20"/>
  <c r="AD2282" i="20"/>
  <c r="X2286" i="20"/>
  <c r="AD2286" i="20"/>
  <c r="X2290" i="20"/>
  <c r="AD2290" i="20"/>
  <c r="X2294" i="20"/>
  <c r="AD2294" i="20"/>
  <c r="X2298" i="20"/>
  <c r="AD2298" i="20"/>
  <c r="X2302" i="20"/>
  <c r="AD2302" i="20"/>
  <c r="X2306" i="20"/>
  <c r="AD2306" i="20"/>
  <c r="X2310" i="20"/>
  <c r="AD2310" i="20"/>
  <c r="X2314" i="20"/>
  <c r="AD2314" i="20"/>
  <c r="X2318" i="20"/>
  <c r="AD2318" i="20"/>
  <c r="X2322" i="20"/>
  <c r="AD2322" i="20"/>
  <c r="X2326" i="20"/>
  <c r="AD2326" i="20"/>
  <c r="X2330" i="20"/>
  <c r="AD2330" i="20"/>
  <c r="X2334" i="20"/>
  <c r="AD2334" i="20"/>
  <c r="X2338" i="20"/>
  <c r="AD2338" i="20"/>
  <c r="X2342" i="20"/>
  <c r="AD2342" i="20"/>
  <c r="X2346" i="20"/>
  <c r="AD2346" i="20"/>
  <c r="X2350" i="20"/>
  <c r="AD2350" i="20"/>
  <c r="X2354" i="20"/>
  <c r="AD2354" i="20"/>
  <c r="X2358" i="20"/>
  <c r="AD2358" i="20"/>
  <c r="X2362" i="20"/>
  <c r="AD2362" i="20"/>
  <c r="X2366" i="20"/>
  <c r="AD2366" i="20"/>
  <c r="X2370" i="20"/>
  <c r="AD2370" i="20"/>
  <c r="X2374" i="20"/>
  <c r="AD2374" i="20"/>
  <c r="X2378" i="20"/>
  <c r="AD2378" i="20"/>
  <c r="X2382" i="20"/>
  <c r="AD2382" i="20"/>
  <c r="X2386" i="20"/>
  <c r="AD2386" i="20"/>
  <c r="X2390" i="20"/>
  <c r="AD2390" i="20"/>
  <c r="X2394" i="20"/>
  <c r="AD2394" i="20"/>
  <c r="X2398" i="20"/>
  <c r="AD2398" i="20"/>
  <c r="X2402" i="20"/>
  <c r="AD2402" i="20"/>
  <c r="X2406" i="20"/>
  <c r="AD2406" i="20"/>
  <c r="X2410" i="20"/>
  <c r="AD2410" i="20"/>
  <c r="X2414" i="20"/>
  <c r="AD2414" i="20"/>
  <c r="X2418" i="20"/>
  <c r="AD2418" i="20"/>
  <c r="X2422" i="20"/>
  <c r="AD2422" i="20"/>
  <c r="X2426" i="20"/>
  <c r="AD2426" i="20"/>
  <c r="X2430" i="20"/>
  <c r="AD2430" i="20"/>
  <c r="X2434" i="20"/>
  <c r="AD2434" i="20"/>
  <c r="X2438" i="20"/>
  <c r="AD2438" i="20"/>
  <c r="X2442" i="20"/>
  <c r="AD2442" i="20"/>
  <c r="X2446" i="20"/>
  <c r="AD2446" i="20"/>
  <c r="X2450" i="20"/>
  <c r="AD2450" i="20"/>
  <c r="X2454" i="20"/>
  <c r="AD2454" i="20"/>
  <c r="X2458" i="20"/>
  <c r="AD2458" i="20"/>
  <c r="X2462" i="20"/>
  <c r="AD2462" i="20"/>
  <c r="X2466" i="20"/>
  <c r="AD2466" i="20"/>
  <c r="X2470" i="20"/>
  <c r="AD2470" i="20"/>
  <c r="X2474" i="20"/>
  <c r="AD2474" i="20"/>
  <c r="X2478" i="20"/>
  <c r="AD2478" i="20"/>
  <c r="X2482" i="20"/>
  <c r="AD2482" i="20"/>
  <c r="X2486" i="20"/>
  <c r="AD2486" i="20"/>
  <c r="X2490" i="20"/>
  <c r="AD2490" i="20"/>
  <c r="X2494" i="20"/>
  <c r="AD2494" i="20"/>
  <c r="X2498" i="20"/>
  <c r="AD2498" i="20"/>
  <c r="X2502" i="20"/>
  <c r="AD2502" i="20"/>
  <c r="X2506" i="20"/>
  <c r="AD2506" i="20"/>
  <c r="X2510" i="20"/>
  <c r="AD2510" i="20"/>
  <c r="X2514" i="20"/>
  <c r="AD2514" i="20"/>
  <c r="X2518" i="20"/>
  <c r="AD2518" i="20"/>
  <c r="X2522" i="20"/>
  <c r="AD2522" i="20"/>
  <c r="X2526" i="20"/>
  <c r="AD2526" i="20"/>
  <c r="X2530" i="20"/>
  <c r="AD2530" i="20"/>
  <c r="X2534" i="20"/>
  <c r="AD2534" i="20"/>
  <c r="X2538" i="20"/>
  <c r="AD2538" i="20"/>
  <c r="X2542" i="20"/>
  <c r="AD2542" i="20"/>
  <c r="X2546" i="20"/>
  <c r="AD2546" i="20"/>
  <c r="X2550" i="20"/>
  <c r="AD2550" i="20"/>
  <c r="X2554" i="20"/>
  <c r="AD2554" i="20"/>
  <c r="X2558" i="20"/>
  <c r="AD2558" i="20"/>
  <c r="X2562" i="20"/>
  <c r="AD2562" i="20"/>
  <c r="X2566" i="20"/>
  <c r="AD2566" i="20"/>
  <c r="X2570" i="20"/>
  <c r="AD2570" i="20"/>
  <c r="X2574" i="20"/>
  <c r="AD2574" i="20"/>
  <c r="X2578" i="20"/>
  <c r="AD2578" i="20"/>
  <c r="X2582" i="20"/>
  <c r="AD2582" i="20"/>
  <c r="X2586" i="20"/>
  <c r="AD2586" i="20"/>
  <c r="X2590" i="20"/>
  <c r="AD2590" i="20"/>
  <c r="X2594" i="20"/>
  <c r="AD2594" i="20"/>
  <c r="X2598" i="20"/>
  <c r="AD2598" i="20"/>
  <c r="X2602" i="20"/>
  <c r="AD2602" i="20"/>
  <c r="X2606" i="20"/>
  <c r="AD2606" i="20"/>
  <c r="X2610" i="20"/>
  <c r="AD2610" i="20"/>
  <c r="X2614" i="20"/>
  <c r="AD2614" i="20"/>
  <c r="X2618" i="20"/>
  <c r="AD2618" i="20"/>
  <c r="X2622" i="20"/>
  <c r="AD2622" i="20"/>
  <c r="X2626" i="20"/>
  <c r="AD2626" i="20"/>
  <c r="X2630" i="20"/>
  <c r="AD2630" i="20"/>
  <c r="X2634" i="20"/>
  <c r="AD2634" i="20"/>
  <c r="X2638" i="20"/>
  <c r="AD2638" i="20"/>
  <c r="X2642" i="20"/>
  <c r="AD2642" i="20"/>
  <c r="X2646" i="20"/>
  <c r="AD2646" i="20"/>
  <c r="X2650" i="20"/>
  <c r="AD2650" i="20"/>
  <c r="X2654" i="20"/>
  <c r="AD2654" i="20"/>
  <c r="X2658" i="20"/>
  <c r="AD2658" i="20"/>
  <c r="X2662" i="20"/>
  <c r="AD2662" i="20"/>
  <c r="X2666" i="20"/>
  <c r="AD2666" i="20"/>
  <c r="X2670" i="20"/>
  <c r="AD2670" i="20"/>
  <c r="X2674" i="20"/>
  <c r="AD2674" i="20"/>
  <c r="X2678" i="20"/>
  <c r="AD2678" i="20"/>
  <c r="X2682" i="20"/>
  <c r="AD2682" i="20"/>
  <c r="X2686" i="20"/>
  <c r="AD2686" i="20"/>
  <c r="X2690" i="20"/>
  <c r="AD2690" i="20"/>
  <c r="X2694" i="20"/>
  <c r="AD2694" i="20"/>
  <c r="X2698" i="20"/>
  <c r="AD2698" i="20"/>
  <c r="X2702" i="20"/>
  <c r="AD2702" i="20"/>
  <c r="X2706" i="20"/>
  <c r="AD2706" i="20"/>
  <c r="X2710" i="20"/>
  <c r="AD2710" i="20"/>
  <c r="X2714" i="20"/>
  <c r="AD2714" i="20"/>
  <c r="X2718" i="20"/>
  <c r="AD2718" i="20"/>
  <c r="X2722" i="20"/>
  <c r="AD2722" i="20"/>
  <c r="X2726" i="20"/>
  <c r="AD2726" i="20"/>
  <c r="X2730" i="20"/>
  <c r="AD2730" i="20"/>
  <c r="X2734" i="20"/>
  <c r="AD2734" i="20"/>
  <c r="X2738" i="20"/>
  <c r="AD2738" i="20"/>
  <c r="X2742" i="20"/>
  <c r="AD2742" i="20"/>
  <c r="X2746" i="20"/>
  <c r="AD2746" i="20"/>
  <c r="X2750" i="20"/>
  <c r="AD2750" i="20"/>
  <c r="X2754" i="20"/>
  <c r="AD2754" i="20"/>
  <c r="X2758" i="20"/>
  <c r="AD2758" i="20"/>
  <c r="X2762" i="20"/>
  <c r="AD2762" i="20"/>
  <c r="X2766" i="20"/>
  <c r="AD2766" i="20"/>
  <c r="X2770" i="20"/>
  <c r="AD2770" i="20"/>
  <c r="X2774" i="20"/>
  <c r="AD2774" i="20"/>
  <c r="X2778" i="20"/>
  <c r="AD2778" i="20"/>
  <c r="X2782" i="20"/>
  <c r="AD2782" i="20"/>
  <c r="X2786" i="20"/>
  <c r="AD2786" i="20"/>
  <c r="X2790" i="20"/>
  <c r="AD2790" i="20"/>
  <c r="X2794" i="20"/>
  <c r="AD2794" i="20"/>
  <c r="X2798" i="20"/>
  <c r="AD2798" i="20"/>
  <c r="X2802" i="20"/>
  <c r="AD2802" i="20"/>
  <c r="X2806" i="20"/>
  <c r="AD2806" i="20"/>
  <c r="X2810" i="20"/>
  <c r="AD2810" i="20"/>
  <c r="X2814" i="20"/>
  <c r="AD2814" i="20"/>
  <c r="X2818" i="20"/>
  <c r="AD2818" i="20"/>
  <c r="X2822" i="20"/>
  <c r="AD2822" i="20"/>
  <c r="X2826" i="20"/>
  <c r="AD2826" i="20"/>
  <c r="X2830" i="20"/>
  <c r="AD2830" i="20"/>
  <c r="X2834" i="20"/>
  <c r="AD2834" i="20"/>
  <c r="X2838" i="20"/>
  <c r="AD2838" i="20"/>
  <c r="X2842" i="20"/>
  <c r="AD2842" i="20"/>
  <c r="X2846" i="20"/>
  <c r="AD2846" i="20"/>
  <c r="X2850" i="20"/>
  <c r="AD2850" i="20"/>
  <c r="X2854" i="20"/>
  <c r="AD2854" i="20"/>
  <c r="X2858" i="20"/>
  <c r="AD2858" i="20"/>
  <c r="X2862" i="20"/>
  <c r="AD2862" i="20"/>
  <c r="X2866" i="20"/>
  <c r="AD2866" i="20"/>
  <c r="X2870" i="20"/>
  <c r="AD2870" i="20"/>
  <c r="X2874" i="20"/>
  <c r="AD2874" i="20"/>
  <c r="X2878" i="20"/>
  <c r="AD2878" i="20"/>
  <c r="X2882" i="20"/>
  <c r="AD2882" i="20"/>
  <c r="X2886" i="20"/>
  <c r="AD2886" i="20"/>
  <c r="X2890" i="20"/>
  <c r="AD2890" i="20"/>
  <c r="X2894" i="20"/>
  <c r="AD2894" i="20"/>
  <c r="X2898" i="20"/>
  <c r="AD2898" i="20"/>
  <c r="X2902" i="20"/>
  <c r="AD2902" i="20"/>
  <c r="X2906" i="20"/>
  <c r="AD2906" i="20"/>
  <c r="X2910" i="20"/>
  <c r="AD2910" i="20"/>
  <c r="X2914" i="20"/>
  <c r="AD2914" i="20"/>
  <c r="X2918" i="20"/>
  <c r="AD2918" i="20"/>
  <c r="X2922" i="20"/>
  <c r="AD2922" i="20"/>
  <c r="X2926" i="20"/>
  <c r="AD2926" i="20"/>
  <c r="X2930" i="20"/>
  <c r="AD2930" i="20"/>
  <c r="X2934" i="20"/>
  <c r="AD2934" i="20"/>
  <c r="X2938" i="20"/>
  <c r="AD2938" i="20"/>
  <c r="X2942" i="20"/>
  <c r="AD2942" i="20"/>
  <c r="X2946" i="20"/>
  <c r="AD2946" i="20"/>
  <c r="X2950" i="20"/>
  <c r="AD2950" i="20"/>
  <c r="X2954" i="20"/>
  <c r="AD2954" i="20"/>
  <c r="X2958" i="20"/>
  <c r="AD2958" i="20"/>
  <c r="X2962" i="20"/>
  <c r="AD2962" i="20"/>
  <c r="X2966" i="20"/>
  <c r="AD2966" i="20"/>
  <c r="X2970" i="20"/>
  <c r="AD2970" i="20"/>
  <c r="X2974" i="20"/>
  <c r="AD2974" i="20"/>
  <c r="X2978" i="20"/>
  <c r="AD2978" i="20"/>
  <c r="X2982" i="20"/>
  <c r="AD2982" i="20"/>
  <c r="X2986" i="20"/>
  <c r="AD2986" i="20"/>
  <c r="X2990" i="20"/>
  <c r="AD2990" i="20"/>
  <c r="X2994" i="20"/>
  <c r="AD2994" i="20"/>
  <c r="X2998" i="20"/>
  <c r="AD2998" i="20"/>
  <c r="X3002" i="20"/>
  <c r="AD3002" i="20"/>
  <c r="X3006" i="20"/>
  <c r="AD3006" i="20"/>
  <c r="X3010" i="20"/>
  <c r="AD3010" i="20"/>
  <c r="X3014" i="20"/>
  <c r="AD3014" i="20"/>
  <c r="X1015" i="20"/>
  <c r="AD1015" i="20"/>
  <c r="X1019" i="20"/>
  <c r="AD1019" i="20"/>
  <c r="X1023" i="20"/>
  <c r="AD1023" i="20"/>
  <c r="X1027" i="20"/>
  <c r="AD1027" i="20"/>
  <c r="X1031" i="20"/>
  <c r="AD1031" i="20"/>
  <c r="X1035" i="20"/>
  <c r="AD1035" i="20"/>
  <c r="X1039" i="20"/>
  <c r="AD1039" i="20"/>
  <c r="X1043" i="20"/>
  <c r="AD1043" i="20"/>
  <c r="X1047" i="20"/>
  <c r="AD1047" i="20"/>
  <c r="X1051" i="20"/>
  <c r="AD1051" i="20"/>
  <c r="X1055" i="20"/>
  <c r="AD1055" i="20"/>
  <c r="X1059" i="20"/>
  <c r="AD1059" i="20"/>
  <c r="X1063" i="20"/>
  <c r="AD1063" i="20"/>
  <c r="X1067" i="20"/>
  <c r="AD1067" i="20"/>
  <c r="X1071" i="20"/>
  <c r="AD1071" i="20"/>
  <c r="X1075" i="20"/>
  <c r="AD1075" i="20"/>
  <c r="X1079" i="20"/>
  <c r="AD1079" i="20"/>
  <c r="X1083" i="20"/>
  <c r="AD1083" i="20"/>
  <c r="X1087" i="20"/>
  <c r="AD1087" i="20"/>
  <c r="X1091" i="20"/>
  <c r="AD1091" i="20"/>
  <c r="X1095" i="20"/>
  <c r="AD1095" i="20"/>
  <c r="X1099" i="20"/>
  <c r="AD1099" i="20"/>
  <c r="X1103" i="20"/>
  <c r="AD1103" i="20"/>
  <c r="X1107" i="20"/>
  <c r="AD1107" i="20"/>
  <c r="X1111" i="20"/>
  <c r="AD1111" i="20"/>
  <c r="X1115" i="20"/>
  <c r="AD1115" i="20"/>
  <c r="X1119" i="20"/>
  <c r="AD1119" i="20"/>
  <c r="X1123" i="20"/>
  <c r="AD1123" i="20"/>
  <c r="X1127" i="20"/>
  <c r="AD1127" i="20"/>
  <c r="X1131" i="20"/>
  <c r="AD1131" i="20"/>
  <c r="X1135" i="20"/>
  <c r="AD1135" i="20"/>
  <c r="X1139" i="20"/>
  <c r="AD1139" i="20"/>
  <c r="X1143" i="20"/>
  <c r="AD1143" i="20"/>
  <c r="X1147" i="20"/>
  <c r="AD1147" i="20"/>
  <c r="X1151" i="20"/>
  <c r="AD1151" i="20"/>
  <c r="X1155" i="20"/>
  <c r="AD1155" i="20"/>
  <c r="X1159" i="20"/>
  <c r="AD1159" i="20"/>
  <c r="X1163" i="20"/>
  <c r="AD1163" i="20"/>
  <c r="X1167" i="20"/>
  <c r="AD1167" i="20"/>
  <c r="X1171" i="20"/>
  <c r="AD1171" i="20"/>
  <c r="X1175" i="20"/>
  <c r="AD1175" i="20"/>
  <c r="X1179" i="20"/>
  <c r="AD1179" i="20"/>
  <c r="X1183" i="20"/>
  <c r="AD1183" i="20"/>
  <c r="X1187" i="20"/>
  <c r="AD1187" i="20"/>
  <c r="X1191" i="20"/>
  <c r="AD1191" i="20"/>
  <c r="X1195" i="20"/>
  <c r="AD1195" i="20"/>
  <c r="X1199" i="20"/>
  <c r="AD1199" i="20"/>
  <c r="X1203" i="20"/>
  <c r="AD1203" i="20"/>
  <c r="X1207" i="20"/>
  <c r="AD1207" i="20"/>
  <c r="X1211" i="20"/>
  <c r="AD1211" i="20"/>
  <c r="X1215" i="20"/>
  <c r="AD1215" i="20"/>
  <c r="X1219" i="20"/>
  <c r="AD1219" i="20"/>
  <c r="X1223" i="20"/>
  <c r="AD1223" i="20"/>
  <c r="X1227" i="20"/>
  <c r="AD1227" i="20"/>
  <c r="X1231" i="20"/>
  <c r="AD1231" i="20"/>
  <c r="X1235" i="20"/>
  <c r="AD1235" i="20"/>
  <c r="X1239" i="20"/>
  <c r="AD1239" i="20"/>
  <c r="X1243" i="20"/>
  <c r="AD1243" i="20"/>
  <c r="X1247" i="20"/>
  <c r="AD1247" i="20"/>
  <c r="X1251" i="20"/>
  <c r="AD1251" i="20"/>
  <c r="X1255" i="20"/>
  <c r="AD1255" i="20"/>
  <c r="X1259" i="20"/>
  <c r="AD1259" i="20"/>
  <c r="X1263" i="20"/>
  <c r="AD1263" i="20"/>
  <c r="X1267" i="20"/>
  <c r="AD1267" i="20"/>
  <c r="X1271" i="20"/>
  <c r="AD1271" i="20"/>
  <c r="X1275" i="20"/>
  <c r="AD1275" i="20"/>
  <c r="X1279" i="20"/>
  <c r="AD1279" i="20"/>
  <c r="X1283" i="20"/>
  <c r="AD1283" i="20"/>
  <c r="X1287" i="20"/>
  <c r="AD1287" i="20"/>
  <c r="X1291" i="20"/>
  <c r="AD1291" i="20"/>
  <c r="X1295" i="20"/>
  <c r="AD1295" i="20"/>
  <c r="X1299" i="20"/>
  <c r="AD1299" i="20"/>
  <c r="X1303" i="20"/>
  <c r="AD1303" i="20"/>
  <c r="X1307" i="20"/>
  <c r="AD1307" i="20"/>
  <c r="X1311" i="20"/>
  <c r="AD1311" i="20"/>
  <c r="X1315" i="20"/>
  <c r="AD1315" i="20"/>
  <c r="X1319" i="20"/>
  <c r="AD1319" i="20"/>
  <c r="X1323" i="20"/>
  <c r="AD1323" i="20"/>
  <c r="X1327" i="20"/>
  <c r="AD1327" i="20"/>
  <c r="X1331" i="20"/>
  <c r="AD1331" i="20"/>
  <c r="X1335" i="20"/>
  <c r="AD1335" i="20"/>
  <c r="X1339" i="20"/>
  <c r="AD1339" i="20"/>
  <c r="X1343" i="20"/>
  <c r="AD1343" i="20"/>
  <c r="X1347" i="20"/>
  <c r="AD1347" i="20"/>
  <c r="X1351" i="20"/>
  <c r="AD1351" i="20"/>
  <c r="X1355" i="20"/>
  <c r="AD1355" i="20"/>
  <c r="X1359" i="20"/>
  <c r="AD1359" i="20"/>
  <c r="X1363" i="20"/>
  <c r="AD1363" i="20"/>
  <c r="X1367" i="20"/>
  <c r="AD1367" i="20"/>
  <c r="X1371" i="20"/>
  <c r="AD1371" i="20"/>
  <c r="X1375" i="20"/>
  <c r="AD1375" i="20"/>
  <c r="X1379" i="20"/>
  <c r="AD1379" i="20"/>
  <c r="X1383" i="20"/>
  <c r="AD1383" i="20"/>
  <c r="X1387" i="20"/>
  <c r="AD1387" i="20"/>
  <c r="X1391" i="20"/>
  <c r="AD1391" i="20"/>
  <c r="X1395" i="20"/>
  <c r="AD1395" i="20"/>
  <c r="X1399" i="20"/>
  <c r="AD1399" i="20"/>
  <c r="X1403" i="20"/>
  <c r="AD1403" i="20"/>
  <c r="X1407" i="20"/>
  <c r="AD1407" i="20"/>
  <c r="X1411" i="20"/>
  <c r="AD1411" i="20"/>
  <c r="X1415" i="20"/>
  <c r="AD1415" i="20"/>
  <c r="X1419" i="20"/>
  <c r="AD1419" i="20"/>
  <c r="X1423" i="20"/>
  <c r="AD1423" i="20"/>
  <c r="X1427" i="20"/>
  <c r="AD1427" i="20"/>
  <c r="X1431" i="20"/>
  <c r="AD1431" i="20"/>
  <c r="X1435" i="20"/>
  <c r="AD1435" i="20"/>
  <c r="X1439" i="20"/>
  <c r="AD1439" i="20"/>
  <c r="X1443" i="20"/>
  <c r="AD1443" i="20"/>
  <c r="X1447" i="20"/>
  <c r="AD1447" i="20"/>
  <c r="X1451" i="20"/>
  <c r="AD1451" i="20"/>
  <c r="X1455" i="20"/>
  <c r="AD1455" i="20"/>
  <c r="X1459" i="20"/>
  <c r="AD1459" i="20"/>
  <c r="X1463" i="20"/>
  <c r="AD1463" i="20"/>
  <c r="X1467" i="20"/>
  <c r="AD1467" i="20"/>
  <c r="X1471" i="20"/>
  <c r="AD1471" i="20"/>
  <c r="X1475" i="20"/>
  <c r="AD1475" i="20"/>
  <c r="X1479" i="20"/>
  <c r="AD1479" i="20"/>
  <c r="X1483" i="20"/>
  <c r="AD1483" i="20"/>
  <c r="X1487" i="20"/>
  <c r="AD1487" i="20"/>
  <c r="X1491" i="20"/>
  <c r="AD1491" i="20"/>
  <c r="X1495" i="20"/>
  <c r="AD1495" i="20"/>
  <c r="X1499" i="20"/>
  <c r="AD1499" i="20"/>
  <c r="X1503" i="20"/>
  <c r="AD1503" i="20"/>
  <c r="X1507" i="20"/>
  <c r="AD1507" i="20"/>
  <c r="X1511" i="20"/>
  <c r="AD1511" i="20"/>
  <c r="X1515" i="20"/>
  <c r="AD1515" i="20"/>
  <c r="X1519" i="20"/>
  <c r="AD1519" i="20"/>
  <c r="X1523" i="20"/>
  <c r="AD1523" i="20"/>
  <c r="X1527" i="20"/>
  <c r="AD1527" i="20"/>
  <c r="X1531" i="20"/>
  <c r="AD1531" i="20"/>
  <c r="X1535" i="20"/>
  <c r="AD1535" i="20"/>
  <c r="X1539" i="20"/>
  <c r="AD1539" i="20"/>
  <c r="X1543" i="20"/>
  <c r="AD1543" i="20"/>
  <c r="X1547" i="20"/>
  <c r="AD1547" i="20"/>
  <c r="X1551" i="20"/>
  <c r="AD1551" i="20"/>
  <c r="X1555" i="20"/>
  <c r="AD1555" i="20"/>
  <c r="X1559" i="20"/>
  <c r="AD1559" i="20"/>
  <c r="X1563" i="20"/>
  <c r="AD1563" i="20"/>
  <c r="X1567" i="20"/>
  <c r="AD1567" i="20"/>
  <c r="X1571" i="20"/>
  <c r="AD1571" i="20"/>
  <c r="X1575" i="20"/>
  <c r="AD1575" i="20"/>
  <c r="X1579" i="20"/>
  <c r="AD1579" i="20"/>
  <c r="X1583" i="20"/>
  <c r="AD1583" i="20"/>
  <c r="X1587" i="20"/>
  <c r="AD1587" i="20"/>
  <c r="X1591" i="20"/>
  <c r="AD1591" i="20"/>
  <c r="X1595" i="20"/>
  <c r="AD1595" i="20"/>
  <c r="X1599" i="20"/>
  <c r="AD1599" i="20"/>
  <c r="X1603" i="20"/>
  <c r="AD1603" i="20"/>
  <c r="X1607" i="20"/>
  <c r="AD1607" i="20"/>
  <c r="X1611" i="20"/>
  <c r="AD1611" i="20"/>
  <c r="X1615" i="20"/>
  <c r="AD1615" i="20"/>
  <c r="X1619" i="20"/>
  <c r="AD1619" i="20"/>
  <c r="X1623" i="20"/>
  <c r="AD1623" i="20"/>
  <c r="X1627" i="20"/>
  <c r="AD1627" i="20"/>
  <c r="X1631" i="20"/>
  <c r="AD1631" i="20"/>
  <c r="X1635" i="20"/>
  <c r="AD1635" i="20"/>
  <c r="X1639" i="20"/>
  <c r="AD1639" i="20"/>
  <c r="X1643" i="20"/>
  <c r="AD1643" i="20"/>
  <c r="X1647" i="20"/>
  <c r="AD1647" i="20"/>
  <c r="X1651" i="20"/>
  <c r="AD1651" i="20"/>
  <c r="X1655" i="20"/>
  <c r="AD1655" i="20"/>
  <c r="X1659" i="20"/>
  <c r="AD1659" i="20"/>
  <c r="X1663" i="20"/>
  <c r="AD1663" i="20"/>
  <c r="X1667" i="20"/>
  <c r="AD1667" i="20"/>
  <c r="X1671" i="20"/>
  <c r="AD1671" i="20"/>
  <c r="X1675" i="20"/>
  <c r="AD1675" i="20"/>
  <c r="X1679" i="20"/>
  <c r="AD1679" i="20"/>
  <c r="X1683" i="20"/>
  <c r="AD1683" i="20"/>
  <c r="X1687" i="20"/>
  <c r="AD1687" i="20"/>
  <c r="X1691" i="20"/>
  <c r="AD1691" i="20"/>
  <c r="X1695" i="20"/>
  <c r="AD1695" i="20"/>
  <c r="X1699" i="20"/>
  <c r="AD1699" i="20"/>
  <c r="X1703" i="20"/>
  <c r="AD1703" i="20"/>
  <c r="X1707" i="20"/>
  <c r="AD1707" i="20"/>
  <c r="X1711" i="20"/>
  <c r="AD1711" i="20"/>
  <c r="X1715" i="20"/>
  <c r="AD1715" i="20"/>
  <c r="X1719" i="20"/>
  <c r="AD1719" i="20"/>
  <c r="X1723" i="20"/>
  <c r="AD1723" i="20"/>
  <c r="X1727" i="20"/>
  <c r="AD1727" i="20"/>
  <c r="X1731" i="20"/>
  <c r="AD1731" i="20"/>
  <c r="X1735" i="20"/>
  <c r="AD1735" i="20"/>
  <c r="X1739" i="20"/>
  <c r="AD1739" i="20"/>
  <c r="X1743" i="20"/>
  <c r="AD1743" i="20"/>
  <c r="X1747" i="20"/>
  <c r="AD1747" i="20"/>
  <c r="X1751" i="20"/>
  <c r="AD1751" i="20"/>
  <c r="X1755" i="20"/>
  <c r="AD1755" i="20"/>
  <c r="X1759" i="20"/>
  <c r="AD1759" i="20"/>
  <c r="X1763" i="20"/>
  <c r="AD1763" i="20"/>
  <c r="X1767" i="20"/>
  <c r="AD1767" i="20"/>
  <c r="X1771" i="20"/>
  <c r="AD1771" i="20"/>
  <c r="X1775" i="20"/>
  <c r="AD1775" i="20"/>
  <c r="X1779" i="20"/>
  <c r="AD1779" i="20"/>
  <c r="X1783" i="20"/>
  <c r="AD1783" i="20"/>
  <c r="X1787" i="20"/>
  <c r="AD1787" i="20"/>
  <c r="X1791" i="20"/>
  <c r="AD1791" i="20"/>
  <c r="X1795" i="20"/>
  <c r="AD1795" i="20"/>
  <c r="X1799" i="20"/>
  <c r="AD1799" i="20"/>
  <c r="X1803" i="20"/>
  <c r="AD1803" i="20"/>
  <c r="X1807" i="20"/>
  <c r="AD1807" i="20"/>
  <c r="X1811" i="20"/>
  <c r="AD1811" i="20"/>
  <c r="X1815" i="20"/>
  <c r="AD1815" i="20"/>
  <c r="X1819" i="20"/>
  <c r="AD1819" i="20"/>
  <c r="X1823" i="20"/>
  <c r="AD1823" i="20"/>
  <c r="X1827" i="20"/>
  <c r="AD1827" i="20"/>
  <c r="X1831" i="20"/>
  <c r="AD1831" i="20"/>
  <c r="X1835" i="20"/>
  <c r="AD1835" i="20"/>
  <c r="X1839" i="20"/>
  <c r="AD1839" i="20"/>
  <c r="X1843" i="20"/>
  <c r="AD1843" i="20"/>
  <c r="X1847" i="20"/>
  <c r="AD1847" i="20"/>
  <c r="X1851" i="20"/>
  <c r="AD1851" i="20"/>
  <c r="X1855" i="20"/>
  <c r="AD1855" i="20"/>
  <c r="X1859" i="20"/>
  <c r="AD1859" i="20"/>
  <c r="X1863" i="20"/>
  <c r="AD1863" i="20"/>
  <c r="X1867" i="20"/>
  <c r="AD1867" i="20"/>
  <c r="X1871" i="20"/>
  <c r="AD1871" i="20"/>
  <c r="X1875" i="20"/>
  <c r="AD1875" i="20"/>
  <c r="X1879" i="20"/>
  <c r="AD1879" i="20"/>
  <c r="X1883" i="20"/>
  <c r="AD1883" i="20"/>
  <c r="X1887" i="20"/>
  <c r="AD1887" i="20"/>
  <c r="X1891" i="20"/>
  <c r="AD1891" i="20"/>
  <c r="X1895" i="20"/>
  <c r="AD1895" i="20"/>
  <c r="X1899" i="20"/>
  <c r="AD1899" i="20"/>
  <c r="X1903" i="20"/>
  <c r="AD1903" i="20"/>
  <c r="X1907" i="20"/>
  <c r="AD1907" i="20"/>
  <c r="X1911" i="20"/>
  <c r="AD1911" i="20"/>
  <c r="X1915" i="20"/>
  <c r="AD1915" i="20"/>
  <c r="X1919" i="20"/>
  <c r="AD1919" i="20"/>
  <c r="X1923" i="20"/>
  <c r="AD1923" i="20"/>
  <c r="X1927" i="20"/>
  <c r="AD1927" i="20"/>
  <c r="X1931" i="20"/>
  <c r="AD1931" i="20"/>
  <c r="X1935" i="20"/>
  <c r="AD1935" i="20"/>
  <c r="X1939" i="20"/>
  <c r="AD1939" i="20"/>
  <c r="X1943" i="20"/>
  <c r="AD1943" i="20"/>
  <c r="X1947" i="20"/>
  <c r="AD1947" i="20"/>
  <c r="X1951" i="20"/>
  <c r="AD1951" i="20"/>
  <c r="X1955" i="20"/>
  <c r="AD1955" i="20"/>
  <c r="X1959" i="20"/>
  <c r="AD1959" i="20"/>
  <c r="X1963" i="20"/>
  <c r="AD1963" i="20"/>
  <c r="X1967" i="20"/>
  <c r="AD1967" i="20"/>
  <c r="X1971" i="20"/>
  <c r="AD1971" i="20"/>
  <c r="X1975" i="20"/>
  <c r="AD1975" i="20"/>
  <c r="X1979" i="20"/>
  <c r="AD1979" i="20"/>
  <c r="X1983" i="20"/>
  <c r="AD1983" i="20"/>
  <c r="X1987" i="20"/>
  <c r="AD1987" i="20"/>
  <c r="X1991" i="20"/>
  <c r="AD1991" i="20"/>
  <c r="X1995" i="20"/>
  <c r="AD1995" i="20"/>
  <c r="X1999" i="20"/>
  <c r="AD1999" i="20"/>
  <c r="X2003" i="20"/>
  <c r="AD2003" i="20"/>
  <c r="X2007" i="20"/>
  <c r="AD2007" i="20"/>
  <c r="X2011" i="20"/>
  <c r="AD2011" i="20"/>
  <c r="X2015" i="20"/>
  <c r="AD2015" i="20"/>
  <c r="X2019" i="20"/>
  <c r="AD2019" i="20"/>
  <c r="X2023" i="20"/>
  <c r="AD2023" i="20"/>
  <c r="X2027" i="20"/>
  <c r="AD2027" i="20"/>
  <c r="X1012" i="20"/>
  <c r="AD1012" i="20"/>
  <c r="X1016" i="20"/>
  <c r="AD1016" i="20"/>
  <c r="X1020" i="20"/>
  <c r="AD1020" i="20"/>
  <c r="X1024" i="20"/>
  <c r="AD1024" i="20"/>
  <c r="X1028" i="20"/>
  <c r="AD1028" i="20"/>
  <c r="X1032" i="20"/>
  <c r="AD1032" i="20"/>
  <c r="X1036" i="20"/>
  <c r="AD1036" i="20"/>
  <c r="X1040" i="20"/>
  <c r="AD1040" i="20"/>
  <c r="X1044" i="20"/>
  <c r="AD1044" i="20"/>
  <c r="X1048" i="20"/>
  <c r="AD1048" i="20"/>
  <c r="X1052" i="20"/>
  <c r="AD1052" i="20"/>
  <c r="X1056" i="20"/>
  <c r="AD1056" i="20"/>
  <c r="X1060" i="20"/>
  <c r="AD1060" i="20"/>
  <c r="X1064" i="20"/>
  <c r="AD1064" i="20"/>
  <c r="X1068" i="20"/>
  <c r="AD1068" i="20"/>
  <c r="X1072" i="20"/>
  <c r="AD1072" i="20"/>
  <c r="X1076" i="20"/>
  <c r="AD1076" i="20"/>
  <c r="X1080" i="20"/>
  <c r="AD1080" i="20"/>
  <c r="X1084" i="20"/>
  <c r="AD1084" i="20"/>
  <c r="X1088" i="20"/>
  <c r="AD1088" i="20"/>
  <c r="X1092" i="20"/>
  <c r="AD1092" i="20"/>
  <c r="X1096" i="20"/>
  <c r="AD1096" i="20"/>
  <c r="X1100" i="20"/>
  <c r="AD1100" i="20"/>
  <c r="X1104" i="20"/>
  <c r="AD1104" i="20"/>
  <c r="X1108" i="20"/>
  <c r="AD1108" i="20"/>
  <c r="X1112" i="20"/>
  <c r="AD1112" i="20"/>
  <c r="X1116" i="20"/>
  <c r="AD1116" i="20"/>
  <c r="X1120" i="20"/>
  <c r="AD1120" i="20"/>
  <c r="X1124" i="20"/>
  <c r="AD1124" i="20"/>
  <c r="X1128" i="20"/>
  <c r="AD1128" i="20"/>
  <c r="X1132" i="20"/>
  <c r="AD1132" i="20"/>
  <c r="X1136" i="20"/>
  <c r="AD1136" i="20"/>
  <c r="X1140" i="20"/>
  <c r="AD1140" i="20"/>
  <c r="X1144" i="20"/>
  <c r="AD1144" i="20"/>
  <c r="X1148" i="20"/>
  <c r="AD1148" i="20"/>
  <c r="X1152" i="20"/>
  <c r="AD1152" i="20"/>
  <c r="X1156" i="20"/>
  <c r="AD1156" i="20"/>
  <c r="X1160" i="20"/>
  <c r="AD1160" i="20"/>
  <c r="X1164" i="20"/>
  <c r="AD1164" i="20"/>
  <c r="X1168" i="20"/>
  <c r="AD1168" i="20"/>
  <c r="X1172" i="20"/>
  <c r="AD1172" i="20"/>
  <c r="X1176" i="20"/>
  <c r="AD1176" i="20"/>
  <c r="X1180" i="20"/>
  <c r="AD1180" i="20"/>
  <c r="X1184" i="20"/>
  <c r="AD1184" i="20"/>
  <c r="X1188" i="20"/>
  <c r="AD1188" i="20"/>
  <c r="X1192" i="20"/>
  <c r="AD1192" i="20"/>
  <c r="X1196" i="20"/>
  <c r="AD1196" i="20"/>
  <c r="X1200" i="20"/>
  <c r="AD1200" i="20"/>
  <c r="X1204" i="20"/>
  <c r="AD1204" i="20"/>
  <c r="X1208" i="20"/>
  <c r="AD1208" i="20"/>
  <c r="X1212" i="20"/>
  <c r="AD1212" i="20"/>
  <c r="X1216" i="20"/>
  <c r="AD1216" i="20"/>
  <c r="X1220" i="20"/>
  <c r="AD1220" i="20"/>
  <c r="X1224" i="20"/>
  <c r="AD1224" i="20"/>
  <c r="X1228" i="20"/>
  <c r="AD1228" i="20"/>
  <c r="X1232" i="20"/>
  <c r="AD1232" i="20"/>
  <c r="X1236" i="20"/>
  <c r="AD1236" i="20"/>
  <c r="X1240" i="20"/>
  <c r="AD1240" i="20"/>
  <c r="X1244" i="20"/>
  <c r="AD1244" i="20"/>
  <c r="X1248" i="20"/>
  <c r="AD1248" i="20"/>
  <c r="X1252" i="20"/>
  <c r="AD1252" i="20"/>
  <c r="X1256" i="20"/>
  <c r="AD1256" i="20"/>
  <c r="X1260" i="20"/>
  <c r="AD1260" i="20"/>
  <c r="X1264" i="20"/>
  <c r="AD1264" i="20"/>
  <c r="X1268" i="20"/>
  <c r="AD1268" i="20"/>
  <c r="X1272" i="20"/>
  <c r="AD1272" i="20"/>
  <c r="X1276" i="20"/>
  <c r="AD1276" i="20"/>
  <c r="X1280" i="20"/>
  <c r="AD1280" i="20"/>
  <c r="X1284" i="20"/>
  <c r="AD1284" i="20"/>
  <c r="X1288" i="20"/>
  <c r="AD1288" i="20"/>
  <c r="X1292" i="20"/>
  <c r="AD1292" i="20"/>
  <c r="X1296" i="20"/>
  <c r="AD1296" i="20"/>
  <c r="X1300" i="20"/>
  <c r="AD1300" i="20"/>
  <c r="X1304" i="20"/>
  <c r="AD1304" i="20"/>
  <c r="X1308" i="20"/>
  <c r="AD1308" i="20"/>
  <c r="X1312" i="20"/>
  <c r="AD1312" i="20"/>
  <c r="X1316" i="20"/>
  <c r="AD1316" i="20"/>
  <c r="X1320" i="20"/>
  <c r="AD1320" i="20"/>
  <c r="X1324" i="20"/>
  <c r="AD1324" i="20"/>
  <c r="X1328" i="20"/>
  <c r="AD1328" i="20"/>
  <c r="X1332" i="20"/>
  <c r="AD1332" i="20"/>
  <c r="X1336" i="20"/>
  <c r="AD1336" i="20"/>
  <c r="X1340" i="20"/>
  <c r="AD1340" i="20"/>
  <c r="X1344" i="20"/>
  <c r="AD1344" i="20"/>
  <c r="X1348" i="20"/>
  <c r="AD1348" i="20"/>
  <c r="X1352" i="20"/>
  <c r="AD1352" i="20"/>
  <c r="X1356" i="20"/>
  <c r="AD1356" i="20"/>
  <c r="X1360" i="20"/>
  <c r="AD1360" i="20"/>
  <c r="X1364" i="20"/>
  <c r="AD1364" i="20"/>
  <c r="X1368" i="20"/>
  <c r="AD1368" i="20"/>
  <c r="X1372" i="20"/>
  <c r="AD1372" i="20"/>
  <c r="X1376" i="20"/>
  <c r="AD1376" i="20"/>
  <c r="X1380" i="20"/>
  <c r="AD1380" i="20"/>
  <c r="X1384" i="20"/>
  <c r="AD1384" i="20"/>
  <c r="X1388" i="20"/>
  <c r="AD1388" i="20"/>
  <c r="X1392" i="20"/>
  <c r="AD1392" i="20"/>
  <c r="X1396" i="20"/>
  <c r="AD1396" i="20"/>
  <c r="X1400" i="20"/>
  <c r="AD1400" i="20"/>
  <c r="X1404" i="20"/>
  <c r="AD1404" i="20"/>
  <c r="X1408" i="20"/>
  <c r="AD1408" i="20"/>
  <c r="X1412" i="20"/>
  <c r="AD1412" i="20"/>
  <c r="X1416" i="20"/>
  <c r="AD1416" i="20"/>
  <c r="X1420" i="20"/>
  <c r="AD1420" i="20"/>
  <c r="X1424" i="20"/>
  <c r="AD1424" i="20"/>
  <c r="X1428" i="20"/>
  <c r="AD1428" i="20"/>
  <c r="X1432" i="20"/>
  <c r="AD1432" i="20"/>
  <c r="X1436" i="20"/>
  <c r="AD1436" i="20"/>
  <c r="X1440" i="20"/>
  <c r="AD1440" i="20"/>
  <c r="X1444" i="20"/>
  <c r="AD1444" i="20"/>
  <c r="X1448" i="20"/>
  <c r="AD1448" i="20"/>
  <c r="X1452" i="20"/>
  <c r="AD1452" i="20"/>
  <c r="X1456" i="20"/>
  <c r="AD1456" i="20"/>
  <c r="X1460" i="20"/>
  <c r="AD1460" i="20"/>
  <c r="X1464" i="20"/>
  <c r="AD1464" i="20"/>
  <c r="X1468" i="20"/>
  <c r="AD1468" i="20"/>
  <c r="X1472" i="20"/>
  <c r="AD1472" i="20"/>
  <c r="X1476" i="20"/>
  <c r="AD1476" i="20"/>
  <c r="X1480" i="20"/>
  <c r="AD1480" i="20"/>
  <c r="X1484" i="20"/>
  <c r="AD1484" i="20"/>
  <c r="X1488" i="20"/>
  <c r="AD1488" i="20"/>
  <c r="X1492" i="20"/>
  <c r="AD1492" i="20"/>
  <c r="X1496" i="20"/>
  <c r="AD1496" i="20"/>
  <c r="X1500" i="20"/>
  <c r="AD1500" i="20"/>
  <c r="X1504" i="20"/>
  <c r="AD1504" i="20"/>
  <c r="X1508" i="20"/>
  <c r="AD1508" i="20"/>
  <c r="X1512" i="20"/>
  <c r="AD1512" i="20"/>
  <c r="X1516" i="20"/>
  <c r="AD1516" i="20"/>
  <c r="X1520" i="20"/>
  <c r="AD1520" i="20"/>
  <c r="X1524" i="20"/>
  <c r="AD1524" i="20"/>
  <c r="X1528" i="20"/>
  <c r="AD1528" i="20"/>
  <c r="X1532" i="20"/>
  <c r="AD1532" i="20"/>
  <c r="X1536" i="20"/>
  <c r="AD1536" i="20"/>
  <c r="X1540" i="20"/>
  <c r="AD1540" i="20"/>
  <c r="X1544" i="20"/>
  <c r="AD1544" i="20"/>
  <c r="X1548" i="20"/>
  <c r="AD1548" i="20"/>
  <c r="X1552" i="20"/>
  <c r="AD1552" i="20"/>
  <c r="X1556" i="20"/>
  <c r="AD1556" i="20"/>
  <c r="X1560" i="20"/>
  <c r="AD1560" i="20"/>
  <c r="X1564" i="20"/>
  <c r="AD1564" i="20"/>
  <c r="X1568" i="20"/>
  <c r="AD1568" i="20"/>
  <c r="X1572" i="20"/>
  <c r="AD1572" i="20"/>
  <c r="X1576" i="20"/>
  <c r="AD1576" i="20"/>
  <c r="X1580" i="20"/>
  <c r="AD1580" i="20"/>
  <c r="X1584" i="20"/>
  <c r="AD1584" i="20"/>
  <c r="X1588" i="20"/>
  <c r="AD1588" i="20"/>
  <c r="X1592" i="20"/>
  <c r="AD1592" i="20"/>
  <c r="X1596" i="20"/>
  <c r="AD1596" i="20"/>
  <c r="X1600" i="20"/>
  <c r="AD1600" i="20"/>
  <c r="X1604" i="20"/>
  <c r="AD1604" i="20"/>
  <c r="X1608" i="20"/>
  <c r="AD1608" i="20"/>
  <c r="X1612" i="20"/>
  <c r="AD1612" i="20"/>
  <c r="X1616" i="20"/>
  <c r="AD1616" i="20"/>
  <c r="X1620" i="20"/>
  <c r="AD1620" i="20"/>
  <c r="X1624" i="20"/>
  <c r="AD1624" i="20"/>
  <c r="X1628" i="20"/>
  <c r="AD1628" i="20"/>
  <c r="X1632" i="20"/>
  <c r="AD1632" i="20"/>
  <c r="X1636" i="20"/>
  <c r="AD1636" i="20"/>
  <c r="X1640" i="20"/>
  <c r="AD1640" i="20"/>
  <c r="X1644" i="20"/>
  <c r="AD1644" i="20"/>
  <c r="X1648" i="20"/>
  <c r="AD1648" i="20"/>
  <c r="X1652" i="20"/>
  <c r="AD1652" i="20"/>
  <c r="X1656" i="20"/>
  <c r="AD1656" i="20"/>
  <c r="X1660" i="20"/>
  <c r="AD1660" i="20"/>
  <c r="X1664" i="20"/>
  <c r="AD1664" i="20"/>
  <c r="X1668" i="20"/>
  <c r="AD1668" i="20"/>
  <c r="X1672" i="20"/>
  <c r="AD1672" i="20"/>
  <c r="X1676" i="20"/>
  <c r="AD1676" i="20"/>
  <c r="X1680" i="20"/>
  <c r="AD1680" i="20"/>
  <c r="X1684" i="20"/>
  <c r="AD1684" i="20"/>
  <c r="X1688" i="20"/>
  <c r="AD1688" i="20"/>
  <c r="X1692" i="20"/>
  <c r="AD1692" i="20"/>
  <c r="X1696" i="20"/>
  <c r="AD1696" i="20"/>
  <c r="X1700" i="20"/>
  <c r="AD1700" i="20"/>
  <c r="X1704" i="20"/>
  <c r="AD1704" i="20"/>
  <c r="X1708" i="20"/>
  <c r="AD1708" i="20"/>
  <c r="X1712" i="20"/>
  <c r="AD1712" i="20"/>
  <c r="X1716" i="20"/>
  <c r="AD1716" i="20"/>
  <c r="X1720" i="20"/>
  <c r="AD1720" i="20"/>
  <c r="X1724" i="20"/>
  <c r="AD1724" i="20"/>
  <c r="X1728" i="20"/>
  <c r="AD1728" i="20"/>
  <c r="X1732" i="20"/>
  <c r="AD1732" i="20"/>
  <c r="X1736" i="20"/>
  <c r="AD1736" i="20"/>
  <c r="X1740" i="20"/>
  <c r="AD1740" i="20"/>
  <c r="X1744" i="20"/>
  <c r="AD1744" i="20"/>
  <c r="X1748" i="20"/>
  <c r="AD1748" i="20"/>
  <c r="X1752" i="20"/>
  <c r="AD1752" i="20"/>
  <c r="X1756" i="20"/>
  <c r="AD1756" i="20"/>
  <c r="X1760" i="20"/>
  <c r="AD1760" i="20"/>
  <c r="X1764" i="20"/>
  <c r="AD1764" i="20"/>
  <c r="X1768" i="20"/>
  <c r="AD1768" i="20"/>
  <c r="X1772" i="20"/>
  <c r="AD1772" i="20"/>
  <c r="X1776" i="20"/>
  <c r="AD1776" i="20"/>
  <c r="X1780" i="20"/>
  <c r="AD1780" i="20"/>
  <c r="X1784" i="20"/>
  <c r="AD1784" i="20"/>
  <c r="X1788" i="20"/>
  <c r="AD1788" i="20"/>
  <c r="X1792" i="20"/>
  <c r="AD1792" i="20"/>
  <c r="X1796" i="20"/>
  <c r="AD1796" i="20"/>
  <c r="X1800" i="20"/>
  <c r="AD1800" i="20"/>
  <c r="X1804" i="20"/>
  <c r="AD1804" i="20"/>
  <c r="X1808" i="20"/>
  <c r="AD1808" i="20"/>
  <c r="X1812" i="20"/>
  <c r="AD1812" i="20"/>
  <c r="X1816" i="20"/>
  <c r="AD1816" i="20"/>
  <c r="X1820" i="20"/>
  <c r="AD1820" i="20"/>
  <c r="X1824" i="20"/>
  <c r="AD1824" i="20"/>
  <c r="X1828" i="20"/>
  <c r="AD1828" i="20"/>
  <c r="X1832" i="20"/>
  <c r="AD1832" i="20"/>
  <c r="X1836" i="20"/>
  <c r="AD1836" i="20"/>
  <c r="X1840" i="20"/>
  <c r="AD1840" i="20"/>
  <c r="X1844" i="20"/>
  <c r="AD1844" i="20"/>
  <c r="X1848" i="20"/>
  <c r="AD1848" i="20"/>
  <c r="X1852" i="20"/>
  <c r="AD1852" i="20"/>
  <c r="X1856" i="20"/>
  <c r="AD1856" i="20"/>
  <c r="X1860" i="20"/>
  <c r="AD1860" i="20"/>
  <c r="X1864" i="20"/>
  <c r="AD1864" i="20"/>
  <c r="X1868" i="20"/>
  <c r="AD1868" i="20"/>
  <c r="X1872" i="20"/>
  <c r="AD1872" i="20"/>
  <c r="X1876" i="20"/>
  <c r="AD1876" i="20"/>
  <c r="X1880" i="20"/>
  <c r="AD1880" i="20"/>
  <c r="X1884" i="20"/>
  <c r="AD1884" i="20"/>
  <c r="X1888" i="20"/>
  <c r="AD1888" i="20"/>
  <c r="X1892" i="20"/>
  <c r="AD1892" i="20"/>
  <c r="X1896" i="20"/>
  <c r="AD1896" i="20"/>
  <c r="X1900" i="20"/>
  <c r="AD1900" i="20"/>
  <c r="X1904" i="20"/>
  <c r="AD1904" i="20"/>
  <c r="X1908" i="20"/>
  <c r="AD1908" i="20"/>
  <c r="X1912" i="20"/>
  <c r="AD1912" i="20"/>
  <c r="X1916" i="20"/>
  <c r="AD1916" i="20"/>
  <c r="X1920" i="20"/>
  <c r="AD1920" i="20"/>
  <c r="X1924" i="20"/>
  <c r="AD1924" i="20"/>
  <c r="X1928" i="20"/>
  <c r="AD1928" i="20"/>
  <c r="X1932" i="20"/>
  <c r="AD1932" i="20"/>
  <c r="X1936" i="20"/>
  <c r="AD1936" i="20"/>
  <c r="X1940" i="20"/>
  <c r="AD1940" i="20"/>
  <c r="X1944" i="20"/>
  <c r="AD1944" i="20"/>
  <c r="X1948" i="20"/>
  <c r="AD1948" i="20"/>
  <c r="X1952" i="20"/>
  <c r="AD1952" i="20"/>
  <c r="X1956" i="20"/>
  <c r="AD1956" i="20"/>
  <c r="X1960" i="20"/>
  <c r="AD1960" i="20"/>
  <c r="X1964" i="20"/>
  <c r="AD1964" i="20"/>
  <c r="X1968" i="20"/>
  <c r="AD1968" i="20"/>
  <c r="X1972" i="20"/>
  <c r="AD1972" i="20"/>
  <c r="X1976" i="20"/>
  <c r="AD1976" i="20"/>
  <c r="X1980" i="20"/>
  <c r="AD1980" i="20"/>
  <c r="X1984" i="20"/>
  <c r="AD1984" i="20"/>
  <c r="X1988" i="20"/>
  <c r="AD1988" i="20"/>
  <c r="X1992" i="20"/>
  <c r="AD1992" i="20"/>
  <c r="X1996" i="20"/>
  <c r="AD1996" i="20"/>
  <c r="X2031" i="20"/>
  <c r="AD2031" i="20"/>
  <c r="X2035" i="20"/>
  <c r="AD2035" i="20"/>
  <c r="X2039" i="20"/>
  <c r="AD2039" i="20"/>
  <c r="X2043" i="20"/>
  <c r="AD2043" i="20"/>
  <c r="X2047" i="20"/>
  <c r="AD2047" i="20"/>
  <c r="X2051" i="20"/>
  <c r="AD2051" i="20"/>
  <c r="X2055" i="20"/>
  <c r="AD2055" i="20"/>
  <c r="X2059" i="20"/>
  <c r="AD2059" i="20"/>
  <c r="X2063" i="20"/>
  <c r="AD2063" i="20"/>
  <c r="X2067" i="20"/>
  <c r="AD2067" i="20"/>
  <c r="X2071" i="20"/>
  <c r="AD2071" i="20"/>
  <c r="X2075" i="20"/>
  <c r="AD2075" i="20"/>
  <c r="X2079" i="20"/>
  <c r="AD2079" i="20"/>
  <c r="X2083" i="20"/>
  <c r="AD2083" i="20"/>
  <c r="X2087" i="20"/>
  <c r="AD2087" i="20"/>
  <c r="X2091" i="20"/>
  <c r="AD2091" i="20"/>
  <c r="X2095" i="20"/>
  <c r="AD2095" i="20"/>
  <c r="X2099" i="20"/>
  <c r="AD2099" i="20"/>
  <c r="X2103" i="20"/>
  <c r="AD2103" i="20"/>
  <c r="X2107" i="20"/>
  <c r="AD2107" i="20"/>
  <c r="X2111" i="20"/>
  <c r="AD2111" i="20"/>
  <c r="X2115" i="20"/>
  <c r="AD2115" i="20"/>
  <c r="X2119" i="20"/>
  <c r="AD2119" i="20"/>
  <c r="X2123" i="20"/>
  <c r="AD2123" i="20"/>
  <c r="X2127" i="20"/>
  <c r="AD2127" i="20"/>
  <c r="X2131" i="20"/>
  <c r="AD2131" i="20"/>
  <c r="X2135" i="20"/>
  <c r="AD2135" i="20"/>
  <c r="X2139" i="20"/>
  <c r="AD2139" i="20"/>
  <c r="X2143" i="20"/>
  <c r="AD2143" i="20"/>
  <c r="X2147" i="20"/>
  <c r="AD2147" i="20"/>
  <c r="X2151" i="20"/>
  <c r="AD2151" i="20"/>
  <c r="X2155" i="20"/>
  <c r="AD2155" i="20"/>
  <c r="X2159" i="20"/>
  <c r="AD2159" i="20"/>
  <c r="X2163" i="20"/>
  <c r="AD2163" i="20"/>
  <c r="X2167" i="20"/>
  <c r="AD2167" i="20"/>
  <c r="X2171" i="20"/>
  <c r="AD2171" i="20"/>
  <c r="X2175" i="20"/>
  <c r="AD2175" i="20"/>
  <c r="X2179" i="20"/>
  <c r="AD2179" i="20"/>
  <c r="X2183" i="20"/>
  <c r="AD2183" i="20"/>
  <c r="X2187" i="20"/>
  <c r="AD2187" i="20"/>
  <c r="X2191" i="20"/>
  <c r="AD2191" i="20"/>
  <c r="X2195" i="20"/>
  <c r="AD2195" i="20"/>
  <c r="X2199" i="20"/>
  <c r="AD2199" i="20"/>
  <c r="X2203" i="20"/>
  <c r="AD2203" i="20"/>
  <c r="X2207" i="20"/>
  <c r="AD2207" i="20"/>
  <c r="X2211" i="20"/>
  <c r="AD2211" i="20"/>
  <c r="X2215" i="20"/>
  <c r="AD2215" i="20"/>
  <c r="X2219" i="20"/>
  <c r="AD2219" i="20"/>
  <c r="X2223" i="20"/>
  <c r="AD2223" i="20"/>
  <c r="X2227" i="20"/>
  <c r="AD2227" i="20"/>
  <c r="X2231" i="20"/>
  <c r="AD2231" i="20"/>
  <c r="X2235" i="20"/>
  <c r="AD2235" i="20"/>
  <c r="X2239" i="20"/>
  <c r="AD2239" i="20"/>
  <c r="X2243" i="20"/>
  <c r="AD2243" i="20"/>
  <c r="X2247" i="20"/>
  <c r="AD2247" i="20"/>
  <c r="X2251" i="20"/>
  <c r="AD2251" i="20"/>
  <c r="X2255" i="20"/>
  <c r="AD2255" i="20"/>
  <c r="X2259" i="20"/>
  <c r="AD2259" i="20"/>
  <c r="X2263" i="20"/>
  <c r="AD2263" i="20"/>
  <c r="X2267" i="20"/>
  <c r="AD2267" i="20"/>
  <c r="X2271" i="20"/>
  <c r="AD2271" i="20"/>
  <c r="X2275" i="20"/>
  <c r="AD2275" i="20"/>
  <c r="X2279" i="20"/>
  <c r="AD2279" i="20"/>
  <c r="X2283" i="20"/>
  <c r="AD2283" i="20"/>
  <c r="X2287" i="20"/>
  <c r="AD2287" i="20"/>
  <c r="X2291" i="20"/>
  <c r="AD2291" i="20"/>
  <c r="X2295" i="20"/>
  <c r="AD2295" i="20"/>
  <c r="X2299" i="20"/>
  <c r="AD2299" i="20"/>
  <c r="X2303" i="20"/>
  <c r="AD2303" i="20"/>
  <c r="X2307" i="20"/>
  <c r="AD2307" i="20"/>
  <c r="X2311" i="20"/>
  <c r="AD2311" i="20"/>
  <c r="X2315" i="20"/>
  <c r="AD2315" i="20"/>
  <c r="X2319" i="20"/>
  <c r="AD2319" i="20"/>
  <c r="X2323" i="20"/>
  <c r="AD2323" i="20"/>
  <c r="X2327" i="20"/>
  <c r="AD2327" i="20"/>
  <c r="X2331" i="20"/>
  <c r="AD2331" i="20"/>
  <c r="X2335" i="20"/>
  <c r="AD2335" i="20"/>
  <c r="X2339" i="20"/>
  <c r="AD2339" i="20"/>
  <c r="X2343" i="20"/>
  <c r="AD2343" i="20"/>
  <c r="X2347" i="20"/>
  <c r="AD2347" i="20"/>
  <c r="X2351" i="20"/>
  <c r="AD2351" i="20"/>
  <c r="X2355" i="20"/>
  <c r="AD2355" i="20"/>
  <c r="X2359" i="20"/>
  <c r="AD2359" i="20"/>
  <c r="X2363" i="20"/>
  <c r="AD2363" i="20"/>
  <c r="X2367" i="20"/>
  <c r="AD2367" i="20"/>
  <c r="X2371" i="20"/>
  <c r="AD2371" i="20"/>
  <c r="X2375" i="20"/>
  <c r="AD2375" i="20"/>
  <c r="X2379" i="20"/>
  <c r="AD2379" i="20"/>
  <c r="X2383" i="20"/>
  <c r="AD2383" i="20"/>
  <c r="X2387" i="20"/>
  <c r="AD2387" i="20"/>
  <c r="X2391" i="20"/>
  <c r="AD2391" i="20"/>
  <c r="X2395" i="20"/>
  <c r="AD2395" i="20"/>
  <c r="X2399" i="20"/>
  <c r="AD2399" i="20"/>
  <c r="X2403" i="20"/>
  <c r="AD2403" i="20"/>
  <c r="X2407" i="20"/>
  <c r="AD2407" i="20"/>
  <c r="X2411" i="20"/>
  <c r="AD2411" i="20"/>
  <c r="X2415" i="20"/>
  <c r="AD2415" i="20"/>
  <c r="X2419" i="20"/>
  <c r="AD2419" i="20"/>
  <c r="X2423" i="20"/>
  <c r="AD2423" i="20"/>
  <c r="X2427" i="20"/>
  <c r="AD2427" i="20"/>
  <c r="X2431" i="20"/>
  <c r="AD2431" i="20"/>
  <c r="X2435" i="20"/>
  <c r="AD2435" i="20"/>
  <c r="X2439" i="20"/>
  <c r="AD2439" i="20"/>
  <c r="X2443" i="20"/>
  <c r="AD2443" i="20"/>
  <c r="X2447" i="20"/>
  <c r="AD2447" i="20"/>
  <c r="X2451" i="20"/>
  <c r="AD2451" i="20"/>
  <c r="X2455" i="20"/>
  <c r="AD2455" i="20"/>
  <c r="X2459" i="20"/>
  <c r="AD2459" i="20"/>
  <c r="X2463" i="20"/>
  <c r="AD2463" i="20"/>
  <c r="X2467" i="20"/>
  <c r="AD2467" i="20"/>
  <c r="X2471" i="20"/>
  <c r="AD2471" i="20"/>
  <c r="X2475" i="20"/>
  <c r="AD2475" i="20"/>
  <c r="X2479" i="20"/>
  <c r="AD2479" i="20"/>
  <c r="X2483" i="20"/>
  <c r="AD2483" i="20"/>
  <c r="X2487" i="20"/>
  <c r="AD2487" i="20"/>
  <c r="X2491" i="20"/>
  <c r="AD2491" i="20"/>
  <c r="X2495" i="20"/>
  <c r="AD2495" i="20"/>
  <c r="X2499" i="20"/>
  <c r="AD2499" i="20"/>
  <c r="X2503" i="20"/>
  <c r="AD2503" i="20"/>
  <c r="X2507" i="20"/>
  <c r="AD2507" i="20"/>
  <c r="X2511" i="20"/>
  <c r="AD2511" i="20"/>
  <c r="X2515" i="20"/>
  <c r="AD2515" i="20"/>
  <c r="X2519" i="20"/>
  <c r="AD2519" i="20"/>
  <c r="X2523" i="20"/>
  <c r="AD2523" i="20"/>
  <c r="X2527" i="20"/>
  <c r="AD2527" i="20"/>
  <c r="X2531" i="20"/>
  <c r="AD2531" i="20"/>
  <c r="X2535" i="20"/>
  <c r="AD2535" i="20"/>
  <c r="X2539" i="20"/>
  <c r="AD2539" i="20"/>
  <c r="X2543" i="20"/>
  <c r="AD2543" i="20"/>
  <c r="X2547" i="20"/>
  <c r="AD2547" i="20"/>
  <c r="X2551" i="20"/>
  <c r="AD2551" i="20"/>
  <c r="X2555" i="20"/>
  <c r="AD2555" i="20"/>
  <c r="X2559" i="20"/>
  <c r="AD2559" i="20"/>
  <c r="X2563" i="20"/>
  <c r="AD2563" i="20"/>
  <c r="X2567" i="20"/>
  <c r="AD2567" i="20"/>
  <c r="X2571" i="20"/>
  <c r="AD2571" i="20"/>
  <c r="X2575" i="20"/>
  <c r="AD2575" i="20"/>
  <c r="X2579" i="20"/>
  <c r="AD2579" i="20"/>
  <c r="X2583" i="20"/>
  <c r="AD2583" i="20"/>
  <c r="X2587" i="20"/>
  <c r="AD2587" i="20"/>
  <c r="X2591" i="20"/>
  <c r="AD2591" i="20"/>
  <c r="X2595" i="20"/>
  <c r="AD2595" i="20"/>
  <c r="X2599" i="20"/>
  <c r="AD2599" i="20"/>
  <c r="X2603" i="20"/>
  <c r="AD2603" i="20"/>
  <c r="X2607" i="20"/>
  <c r="AD2607" i="20"/>
  <c r="X2611" i="20"/>
  <c r="AD2611" i="20"/>
  <c r="X2615" i="20"/>
  <c r="AD2615" i="20"/>
  <c r="X2619" i="20"/>
  <c r="AD2619" i="20"/>
  <c r="X2623" i="20"/>
  <c r="AD2623" i="20"/>
  <c r="X2627" i="20"/>
  <c r="AD2627" i="20"/>
  <c r="X2631" i="20"/>
  <c r="AD2631" i="20"/>
  <c r="X2635" i="20"/>
  <c r="AD2635" i="20"/>
  <c r="X2639" i="20"/>
  <c r="AD2639" i="20"/>
  <c r="X2643" i="20"/>
  <c r="AD2643" i="20"/>
  <c r="X2647" i="20"/>
  <c r="AD2647" i="20"/>
  <c r="X2651" i="20"/>
  <c r="AD2651" i="20"/>
  <c r="X2655" i="20"/>
  <c r="AD2655" i="20"/>
  <c r="X2659" i="20"/>
  <c r="AD2659" i="20"/>
  <c r="X2663" i="20"/>
  <c r="AD2663" i="20"/>
  <c r="X2667" i="20"/>
  <c r="AD2667" i="20"/>
  <c r="X2671" i="20"/>
  <c r="AD2671" i="20"/>
  <c r="X2675" i="20"/>
  <c r="AD2675" i="20"/>
  <c r="X2679" i="20"/>
  <c r="AD2679" i="20"/>
  <c r="X2683" i="20"/>
  <c r="AD2683" i="20"/>
  <c r="X2687" i="20"/>
  <c r="AD2687" i="20"/>
  <c r="X2691" i="20"/>
  <c r="AD2691" i="20"/>
  <c r="X2695" i="20"/>
  <c r="AD2695" i="20"/>
  <c r="X2699" i="20"/>
  <c r="AD2699" i="20"/>
  <c r="X2703" i="20"/>
  <c r="AD2703" i="20"/>
  <c r="X2707" i="20"/>
  <c r="AD2707" i="20"/>
  <c r="X2711" i="20"/>
  <c r="AD2711" i="20"/>
  <c r="X2715" i="20"/>
  <c r="AD2715" i="20"/>
  <c r="X2719" i="20"/>
  <c r="AD2719" i="20"/>
  <c r="X2723" i="20"/>
  <c r="AD2723" i="20"/>
  <c r="X2727" i="20"/>
  <c r="AD2727" i="20"/>
  <c r="X2731" i="20"/>
  <c r="AD2731" i="20"/>
  <c r="X2735" i="20"/>
  <c r="AD2735" i="20"/>
  <c r="X2739" i="20"/>
  <c r="AD2739" i="20"/>
  <c r="X2743" i="20"/>
  <c r="AD2743" i="20"/>
  <c r="X2747" i="20"/>
  <c r="AD2747" i="20"/>
  <c r="X2751" i="20"/>
  <c r="AD2751" i="20"/>
  <c r="X2755" i="20"/>
  <c r="AD2755" i="20"/>
  <c r="X2759" i="20"/>
  <c r="AD2759" i="20"/>
  <c r="X2763" i="20"/>
  <c r="AD2763" i="20"/>
  <c r="X2767" i="20"/>
  <c r="AD2767" i="20"/>
  <c r="X2771" i="20"/>
  <c r="AD2771" i="20"/>
  <c r="X2775" i="20"/>
  <c r="AD2775" i="20"/>
  <c r="X2779" i="20"/>
  <c r="AD2779" i="20"/>
  <c r="X2783" i="20"/>
  <c r="AD2783" i="20"/>
  <c r="X2787" i="20"/>
  <c r="AD2787" i="20"/>
  <c r="X2791" i="20"/>
  <c r="AD2791" i="20"/>
  <c r="X2795" i="20"/>
  <c r="AD2795" i="20"/>
  <c r="X2799" i="20"/>
  <c r="AD2799" i="20"/>
  <c r="X2803" i="20"/>
  <c r="AD2803" i="20"/>
  <c r="X2807" i="20"/>
  <c r="AD2807" i="20"/>
  <c r="X2811" i="20"/>
  <c r="AD2811" i="20"/>
  <c r="X2815" i="20"/>
  <c r="AD2815" i="20"/>
  <c r="X2819" i="20"/>
  <c r="AD2819" i="20"/>
  <c r="X2823" i="20"/>
  <c r="AD2823" i="20"/>
  <c r="X2827" i="20"/>
  <c r="AD2827" i="20"/>
  <c r="X2831" i="20"/>
  <c r="AD2831" i="20"/>
  <c r="X2835" i="20"/>
  <c r="AD2835" i="20"/>
  <c r="X2839" i="20"/>
  <c r="AD2839" i="20"/>
  <c r="X2843" i="20"/>
  <c r="AD2843" i="20"/>
  <c r="X2847" i="20"/>
  <c r="AD2847" i="20"/>
  <c r="X2851" i="20"/>
  <c r="AD2851" i="20"/>
  <c r="X2855" i="20"/>
  <c r="AD2855" i="20"/>
  <c r="X2859" i="20"/>
  <c r="AD2859" i="20"/>
  <c r="X2863" i="20"/>
  <c r="AD2863" i="20"/>
  <c r="X2867" i="20"/>
  <c r="AD2867" i="20"/>
  <c r="X2871" i="20"/>
  <c r="AD2871" i="20"/>
  <c r="X2875" i="20"/>
  <c r="AD2875" i="20"/>
  <c r="X2879" i="20"/>
  <c r="AD2879" i="20"/>
  <c r="X2883" i="20"/>
  <c r="AD2883" i="20"/>
  <c r="X2887" i="20"/>
  <c r="AD2887" i="20"/>
  <c r="X2891" i="20"/>
  <c r="AD2891" i="20"/>
  <c r="X2895" i="20"/>
  <c r="AD2895" i="20"/>
  <c r="X2899" i="20"/>
  <c r="AD2899" i="20"/>
  <c r="X2903" i="20"/>
  <c r="AD2903" i="20"/>
  <c r="X2907" i="20"/>
  <c r="AD2907" i="20"/>
  <c r="X2911" i="20"/>
  <c r="AD2911" i="20"/>
  <c r="X2915" i="20"/>
  <c r="AD2915" i="20"/>
  <c r="X2919" i="20"/>
  <c r="AD2919" i="20"/>
  <c r="X2923" i="20"/>
  <c r="AD2923" i="20"/>
  <c r="X2927" i="20"/>
  <c r="AD2927" i="20"/>
  <c r="X2931" i="20"/>
  <c r="AD2931" i="20"/>
  <c r="X2935" i="20"/>
  <c r="AD2935" i="20"/>
  <c r="X2939" i="20"/>
  <c r="AD2939" i="20"/>
  <c r="X2943" i="20"/>
  <c r="AD2943" i="20"/>
  <c r="X2947" i="20"/>
  <c r="AD2947" i="20"/>
  <c r="X2951" i="20"/>
  <c r="AD2951" i="20"/>
  <c r="X2955" i="20"/>
  <c r="AD2955" i="20"/>
  <c r="X2959" i="20"/>
  <c r="AD2959" i="20"/>
  <c r="X2963" i="20"/>
  <c r="AD2963" i="20"/>
  <c r="X2967" i="20"/>
  <c r="AD2967" i="20"/>
  <c r="X2971" i="20"/>
  <c r="AD2971" i="20"/>
  <c r="X2975" i="20"/>
  <c r="AD2975" i="20"/>
  <c r="X2979" i="20"/>
  <c r="AD2979" i="20"/>
  <c r="X2983" i="20"/>
  <c r="AD2983" i="20"/>
  <c r="X2987" i="20"/>
  <c r="AD2987" i="20"/>
  <c r="X2991" i="20"/>
  <c r="AD2991" i="20"/>
  <c r="X2995" i="20"/>
  <c r="AD2995" i="20"/>
  <c r="X2999" i="20"/>
  <c r="AD2999" i="20"/>
  <c r="X3003" i="20"/>
  <c r="AD3003" i="20"/>
  <c r="X3007" i="20"/>
  <c r="AD3007" i="20"/>
  <c r="X3011" i="20"/>
  <c r="AD3011" i="20"/>
  <c r="X3015" i="20"/>
  <c r="AD3015" i="20"/>
  <c r="X2000" i="20"/>
  <c r="AD2000" i="20"/>
  <c r="X2004" i="20"/>
  <c r="AD2004" i="20"/>
  <c r="X2008" i="20"/>
  <c r="AD2008" i="20"/>
  <c r="X2012" i="20"/>
  <c r="AD2012" i="20"/>
  <c r="X2016" i="20"/>
  <c r="AD2016" i="20"/>
  <c r="X2020" i="20"/>
  <c r="AD2020" i="20"/>
  <c r="X2024" i="20"/>
  <c r="AD2024" i="20"/>
  <c r="X2028" i="20"/>
  <c r="AD2028" i="20"/>
  <c r="X2032" i="20"/>
  <c r="AD2032" i="20"/>
  <c r="X2036" i="20"/>
  <c r="AD2036" i="20"/>
  <c r="X2040" i="20"/>
  <c r="AD2040" i="20"/>
  <c r="X2044" i="20"/>
  <c r="AD2044" i="20"/>
  <c r="X2048" i="20"/>
  <c r="AD2048" i="20"/>
  <c r="X2052" i="20"/>
  <c r="AD2052" i="20"/>
  <c r="X2056" i="20"/>
  <c r="AD2056" i="20"/>
  <c r="X2060" i="20"/>
  <c r="AD2060" i="20"/>
  <c r="X2064" i="20"/>
  <c r="AD2064" i="20"/>
  <c r="X2068" i="20"/>
  <c r="AD2068" i="20"/>
  <c r="X2072" i="20"/>
  <c r="AD2072" i="20"/>
  <c r="X2076" i="20"/>
  <c r="AD2076" i="20"/>
  <c r="X2080" i="20"/>
  <c r="AD2080" i="20"/>
  <c r="X2084" i="20"/>
  <c r="AD2084" i="20"/>
  <c r="X2088" i="20"/>
  <c r="AD2088" i="20"/>
  <c r="X2092" i="20"/>
  <c r="AD2092" i="20"/>
  <c r="X2096" i="20"/>
  <c r="AD2096" i="20"/>
  <c r="X2100" i="20"/>
  <c r="AD2100" i="20"/>
  <c r="X2104" i="20"/>
  <c r="AD2104" i="20"/>
  <c r="X2108" i="20"/>
  <c r="AD2108" i="20"/>
  <c r="X2112" i="20"/>
  <c r="AD2112" i="20"/>
  <c r="X2116" i="20"/>
  <c r="AD2116" i="20"/>
  <c r="X2120" i="20"/>
  <c r="AD2120" i="20"/>
  <c r="X2124" i="20"/>
  <c r="AD2124" i="20"/>
  <c r="X2128" i="20"/>
  <c r="AD2128" i="20"/>
  <c r="X2132" i="20"/>
  <c r="AD2132" i="20"/>
  <c r="X2136" i="20"/>
  <c r="AD2136" i="20"/>
  <c r="X2140" i="20"/>
  <c r="AD2140" i="20"/>
  <c r="X2144" i="20"/>
  <c r="AD2144" i="20"/>
  <c r="X2148" i="20"/>
  <c r="AD2148" i="20"/>
  <c r="X2152" i="20"/>
  <c r="AD2152" i="20"/>
  <c r="X2156" i="20"/>
  <c r="AD2156" i="20"/>
  <c r="X2160" i="20"/>
  <c r="AD2160" i="20"/>
  <c r="X2164" i="20"/>
  <c r="AD2164" i="20"/>
  <c r="X2168" i="20"/>
  <c r="AD2168" i="20"/>
  <c r="X2172" i="20"/>
  <c r="AD2172" i="20"/>
  <c r="X2176" i="20"/>
  <c r="AD2176" i="20"/>
  <c r="X2180" i="20"/>
  <c r="AD2180" i="20"/>
  <c r="X2184" i="20"/>
  <c r="AD2184" i="20"/>
  <c r="X2188" i="20"/>
  <c r="AD2188" i="20"/>
  <c r="X2192" i="20"/>
  <c r="AD2192" i="20"/>
  <c r="X2196" i="20"/>
  <c r="AD2196" i="20"/>
  <c r="X2200" i="20"/>
  <c r="AD2200" i="20"/>
  <c r="X2204" i="20"/>
  <c r="AD2204" i="20"/>
  <c r="X2208" i="20"/>
  <c r="AD2208" i="20"/>
  <c r="X2212" i="20"/>
  <c r="AD2212" i="20"/>
  <c r="X2216" i="20"/>
  <c r="AD2216" i="20"/>
  <c r="X2220" i="20"/>
  <c r="AD2220" i="20"/>
  <c r="X2224" i="20"/>
  <c r="AD2224" i="20"/>
  <c r="X2228" i="20"/>
  <c r="AD2228" i="20"/>
  <c r="X2232" i="20"/>
  <c r="AD2232" i="20"/>
  <c r="X2236" i="20"/>
  <c r="AD2236" i="20"/>
  <c r="X2240" i="20"/>
  <c r="AD2240" i="20"/>
  <c r="X2244" i="20"/>
  <c r="AD2244" i="20"/>
  <c r="X2248" i="20"/>
  <c r="AD2248" i="20"/>
  <c r="X2252" i="20"/>
  <c r="AD2252" i="20"/>
  <c r="X2256" i="20"/>
  <c r="AD2256" i="20"/>
  <c r="X2260" i="20"/>
  <c r="AD2260" i="20"/>
  <c r="X2264" i="20"/>
  <c r="AD2264" i="20"/>
  <c r="X2268" i="20"/>
  <c r="AD2268" i="20"/>
  <c r="X2272" i="20"/>
  <c r="AD2272" i="20"/>
  <c r="X2276" i="20"/>
  <c r="AD2276" i="20"/>
  <c r="X2280" i="20"/>
  <c r="AD2280" i="20"/>
  <c r="X2284" i="20"/>
  <c r="AD2284" i="20"/>
  <c r="X2288" i="20"/>
  <c r="AD2288" i="20"/>
  <c r="X2292" i="20"/>
  <c r="AD2292" i="20"/>
  <c r="X2296" i="20"/>
  <c r="AD2296" i="20"/>
  <c r="X2300" i="20"/>
  <c r="AD2300" i="20"/>
  <c r="X2304" i="20"/>
  <c r="AD2304" i="20"/>
  <c r="X2308" i="20"/>
  <c r="AD2308" i="20"/>
  <c r="X2312" i="20"/>
  <c r="AD2312" i="20"/>
  <c r="X2316" i="20"/>
  <c r="AD2316" i="20"/>
  <c r="X2320" i="20"/>
  <c r="AD2320" i="20"/>
  <c r="X2324" i="20"/>
  <c r="AD2324" i="20"/>
  <c r="X2328" i="20"/>
  <c r="AD2328" i="20"/>
  <c r="X2332" i="20"/>
  <c r="AD2332" i="20"/>
  <c r="X2336" i="20"/>
  <c r="AD2336" i="20"/>
  <c r="X2340" i="20"/>
  <c r="AD2340" i="20"/>
  <c r="X2344" i="20"/>
  <c r="AD2344" i="20"/>
  <c r="X2348" i="20"/>
  <c r="AD2348" i="20"/>
  <c r="X2352" i="20"/>
  <c r="AD2352" i="20"/>
  <c r="X2356" i="20"/>
  <c r="AD2356" i="20"/>
  <c r="X2360" i="20"/>
  <c r="AD2360" i="20"/>
  <c r="X2364" i="20"/>
  <c r="AD2364" i="20"/>
  <c r="X2368" i="20"/>
  <c r="AD2368" i="20"/>
  <c r="X2372" i="20"/>
  <c r="AD2372" i="20"/>
  <c r="X2376" i="20"/>
  <c r="AD2376" i="20"/>
  <c r="X2380" i="20"/>
  <c r="AD2380" i="20"/>
  <c r="X2384" i="20"/>
  <c r="AD2384" i="20"/>
  <c r="X2388" i="20"/>
  <c r="AD2388" i="20"/>
  <c r="X2392" i="20"/>
  <c r="AD2392" i="20"/>
  <c r="X2396" i="20"/>
  <c r="AD2396" i="20"/>
  <c r="X2400" i="20"/>
  <c r="AD2400" i="20"/>
  <c r="X2404" i="20"/>
  <c r="AD2404" i="20"/>
  <c r="X2408" i="20"/>
  <c r="AD2408" i="20"/>
  <c r="X2412" i="20"/>
  <c r="AD2412" i="20"/>
  <c r="X2416" i="20"/>
  <c r="AD2416" i="20"/>
  <c r="X2420" i="20"/>
  <c r="AD2420" i="20"/>
  <c r="X2424" i="20"/>
  <c r="AD2424" i="20"/>
  <c r="X2428" i="20"/>
  <c r="AD2428" i="20"/>
  <c r="X2432" i="20"/>
  <c r="AD2432" i="20"/>
  <c r="X2436" i="20"/>
  <c r="AD2436" i="20"/>
  <c r="X2440" i="20"/>
  <c r="AD2440" i="20"/>
  <c r="X2444" i="20"/>
  <c r="AD2444" i="20"/>
  <c r="X2448" i="20"/>
  <c r="AD2448" i="20"/>
  <c r="X2452" i="20"/>
  <c r="AD2452" i="20"/>
  <c r="X2456" i="20"/>
  <c r="AD2456" i="20"/>
  <c r="X2460" i="20"/>
  <c r="AD2460" i="20"/>
  <c r="X2464" i="20"/>
  <c r="AD2464" i="20"/>
  <c r="X2468" i="20"/>
  <c r="AD2468" i="20"/>
  <c r="X2472" i="20"/>
  <c r="AD2472" i="20"/>
  <c r="X2476" i="20"/>
  <c r="AD2476" i="20"/>
  <c r="X2480" i="20"/>
  <c r="AD2480" i="20"/>
  <c r="X2484" i="20"/>
  <c r="AD2484" i="20"/>
  <c r="X2488" i="20"/>
  <c r="AD2488" i="20"/>
  <c r="X2492" i="20"/>
  <c r="AD2492" i="20"/>
  <c r="X2496" i="20"/>
  <c r="AD2496" i="20"/>
  <c r="X2500" i="20"/>
  <c r="AD2500" i="20"/>
  <c r="X2504" i="20"/>
  <c r="AD2504" i="20"/>
  <c r="X2508" i="20"/>
  <c r="AD2508" i="20"/>
  <c r="X2512" i="20"/>
  <c r="AD2512" i="20"/>
  <c r="X2516" i="20"/>
  <c r="AD2516" i="20"/>
  <c r="X2520" i="20"/>
  <c r="AD2520" i="20"/>
  <c r="X2524" i="20"/>
  <c r="AD2524" i="20"/>
  <c r="X2528" i="20"/>
  <c r="AD2528" i="20"/>
  <c r="X2532" i="20"/>
  <c r="AD2532" i="20"/>
  <c r="X2536" i="20"/>
  <c r="AD2536" i="20"/>
  <c r="X2540" i="20"/>
  <c r="AD2540" i="20"/>
  <c r="X2544" i="20"/>
  <c r="AD2544" i="20"/>
  <c r="X2548" i="20"/>
  <c r="AD2548" i="20"/>
  <c r="X2552" i="20"/>
  <c r="AD2552" i="20"/>
  <c r="X2556" i="20"/>
  <c r="AD2556" i="20"/>
  <c r="X2560" i="20"/>
  <c r="AD2560" i="20"/>
  <c r="X2564" i="20"/>
  <c r="AD2564" i="20"/>
  <c r="X2568" i="20"/>
  <c r="AD2568" i="20"/>
  <c r="X2572" i="20"/>
  <c r="AD2572" i="20"/>
  <c r="X2576" i="20"/>
  <c r="AD2576" i="20"/>
  <c r="X2580" i="20"/>
  <c r="AD2580" i="20"/>
  <c r="X2584" i="20"/>
  <c r="AD2584" i="20"/>
  <c r="X2588" i="20"/>
  <c r="AD2588" i="20"/>
  <c r="X2592" i="20"/>
  <c r="AD2592" i="20"/>
  <c r="X2596" i="20"/>
  <c r="AD2596" i="20"/>
  <c r="X2600" i="20"/>
  <c r="AD2600" i="20"/>
  <c r="X2604" i="20"/>
  <c r="AD2604" i="20"/>
  <c r="X2608" i="20"/>
  <c r="AD2608" i="20"/>
  <c r="X2612" i="20"/>
  <c r="AD2612" i="20"/>
  <c r="X2616" i="20"/>
  <c r="AD2616" i="20"/>
  <c r="X2620" i="20"/>
  <c r="AD2620" i="20"/>
  <c r="X2624" i="20"/>
  <c r="AD2624" i="20"/>
  <c r="X2628" i="20"/>
  <c r="AD2628" i="20"/>
  <c r="X2632" i="20"/>
  <c r="AD2632" i="20"/>
  <c r="X2636" i="20"/>
  <c r="AD2636" i="20"/>
  <c r="X2640" i="20"/>
  <c r="AD2640" i="20"/>
  <c r="X2644" i="20"/>
  <c r="AD2644" i="20"/>
  <c r="X2648" i="20"/>
  <c r="AD2648" i="20"/>
  <c r="X2652" i="20"/>
  <c r="AD2652" i="20"/>
  <c r="X2656" i="20"/>
  <c r="AD2656" i="20"/>
  <c r="X2660" i="20"/>
  <c r="AD2660" i="20"/>
  <c r="X2664" i="20"/>
  <c r="AD2664" i="20"/>
  <c r="X2668" i="20"/>
  <c r="AD2668" i="20"/>
  <c r="X2672" i="20"/>
  <c r="AD2672" i="20"/>
  <c r="X2676" i="20"/>
  <c r="AD2676" i="20"/>
  <c r="X2680" i="20"/>
  <c r="AD2680" i="20"/>
  <c r="X2684" i="20"/>
  <c r="AD2684" i="20"/>
  <c r="X2688" i="20"/>
  <c r="AD2688" i="20"/>
  <c r="X2692" i="20"/>
  <c r="AD2692" i="20"/>
  <c r="X2696" i="20"/>
  <c r="AD2696" i="20"/>
  <c r="X2700" i="20"/>
  <c r="AD2700" i="20"/>
  <c r="X2704" i="20"/>
  <c r="AD2704" i="20"/>
  <c r="X2708" i="20"/>
  <c r="AD2708" i="20"/>
  <c r="X2712" i="20"/>
  <c r="AD2712" i="20"/>
  <c r="X2716" i="20"/>
  <c r="AD2716" i="20"/>
  <c r="X2720" i="20"/>
  <c r="AD2720" i="20"/>
  <c r="X2724" i="20"/>
  <c r="AD2724" i="20"/>
  <c r="X2728" i="20"/>
  <c r="AD2728" i="20"/>
  <c r="X2732" i="20"/>
  <c r="AD2732" i="20"/>
  <c r="X2736" i="20"/>
  <c r="AD2736" i="20"/>
  <c r="X2740" i="20"/>
  <c r="AD2740" i="20"/>
  <c r="X2744" i="20"/>
  <c r="AD2744" i="20"/>
  <c r="X2748" i="20"/>
  <c r="AD2748" i="20"/>
  <c r="X2752" i="20"/>
  <c r="AD2752" i="20"/>
  <c r="X2756" i="20"/>
  <c r="AD2756" i="20"/>
  <c r="X2760" i="20"/>
  <c r="AD2760" i="20"/>
  <c r="X2764" i="20"/>
  <c r="AD2764" i="20"/>
  <c r="X2768" i="20"/>
  <c r="AD2768" i="20"/>
  <c r="X2772" i="20"/>
  <c r="AD2772" i="20"/>
  <c r="X2776" i="20"/>
  <c r="AD2776" i="20"/>
  <c r="X2780" i="20"/>
  <c r="AD2780" i="20"/>
  <c r="X2784" i="20"/>
  <c r="AD2784" i="20"/>
  <c r="X2788" i="20"/>
  <c r="AD2788" i="20"/>
  <c r="X2792" i="20"/>
  <c r="AD2792" i="20"/>
  <c r="X2796" i="20"/>
  <c r="AD2796" i="20"/>
  <c r="X2800" i="20"/>
  <c r="AD2800" i="20"/>
  <c r="X2804" i="20"/>
  <c r="AD2804" i="20"/>
  <c r="X2808" i="20"/>
  <c r="AD2808" i="20"/>
  <c r="X2812" i="20"/>
  <c r="AD2812" i="20"/>
  <c r="X2816" i="20"/>
  <c r="AD2816" i="20"/>
  <c r="X2820" i="20"/>
  <c r="AD2820" i="20"/>
  <c r="X2824" i="20"/>
  <c r="AD2824" i="20"/>
  <c r="X2828" i="20"/>
  <c r="AD2828" i="20"/>
  <c r="X2832" i="20"/>
  <c r="AD2832" i="20"/>
  <c r="X2836" i="20"/>
  <c r="AD2836" i="20"/>
  <c r="X2840" i="20"/>
  <c r="AD2840" i="20"/>
  <c r="X2844" i="20"/>
  <c r="AD2844" i="20"/>
  <c r="X2848" i="20"/>
  <c r="AD2848" i="20"/>
  <c r="X2852" i="20"/>
  <c r="AD2852" i="20"/>
  <c r="X2856" i="20"/>
  <c r="AD2856" i="20"/>
  <c r="X2860" i="20"/>
  <c r="AD2860" i="20"/>
  <c r="X2864" i="20"/>
  <c r="AD2864" i="20"/>
  <c r="X2868" i="20"/>
  <c r="AD2868" i="20"/>
  <c r="X2872" i="20"/>
  <c r="AD2872" i="20"/>
  <c r="X2876" i="20"/>
  <c r="AD2876" i="20"/>
  <c r="X2880" i="20"/>
  <c r="AD2880" i="20"/>
  <c r="X2884" i="20"/>
  <c r="AD2884" i="20"/>
  <c r="X2888" i="20"/>
  <c r="AD2888" i="20"/>
  <c r="X2892" i="20"/>
  <c r="AD2892" i="20"/>
  <c r="X2896" i="20"/>
  <c r="AD2896" i="20"/>
  <c r="X2900" i="20"/>
  <c r="AD2900" i="20"/>
  <c r="X2904" i="20"/>
  <c r="AD2904" i="20"/>
  <c r="X2908" i="20"/>
  <c r="AD2908" i="20"/>
  <c r="X2912" i="20"/>
  <c r="AD2912" i="20"/>
  <c r="X2916" i="20"/>
  <c r="AD2916" i="20"/>
  <c r="X2920" i="20"/>
  <c r="AD2920" i="20"/>
  <c r="X2924" i="20"/>
  <c r="AD2924" i="20"/>
  <c r="X2928" i="20"/>
  <c r="AD2928" i="20"/>
  <c r="X2932" i="20"/>
  <c r="AD2932" i="20"/>
  <c r="X2936" i="20"/>
  <c r="AD2936" i="20"/>
  <c r="X2940" i="20"/>
  <c r="AD2940" i="20"/>
  <c r="X2944" i="20"/>
  <c r="AD2944" i="20"/>
  <c r="X2948" i="20"/>
  <c r="AD2948" i="20"/>
  <c r="X2952" i="20"/>
  <c r="AD2952" i="20"/>
  <c r="X2956" i="20"/>
  <c r="AD2956" i="20"/>
  <c r="X2960" i="20"/>
  <c r="AD2960" i="20"/>
  <c r="X2964" i="20"/>
  <c r="AD2964" i="20"/>
  <c r="X2968" i="20"/>
  <c r="AD2968" i="20"/>
  <c r="X2972" i="20"/>
  <c r="AD2972" i="20"/>
  <c r="X2976" i="20"/>
  <c r="AD2976" i="20"/>
  <c r="X2980" i="20"/>
  <c r="AD2980" i="20"/>
  <c r="X2984" i="20"/>
  <c r="AD2984" i="20"/>
  <c r="X2988" i="20"/>
  <c r="AD2988" i="20"/>
  <c r="X2992" i="20"/>
  <c r="AD2992" i="20"/>
  <c r="X2996" i="20"/>
  <c r="AD2996" i="20"/>
  <c r="X3000" i="20"/>
  <c r="AD3000" i="20"/>
  <c r="X3004" i="20"/>
  <c r="AD3004" i="20"/>
  <c r="X3008" i="20"/>
  <c r="AD3008" i="20"/>
  <c r="X3012" i="20"/>
  <c r="AD3012" i="20"/>
  <c r="X2001" i="20"/>
  <c r="AD2001" i="20"/>
  <c r="X2005" i="20"/>
  <c r="AD2005" i="20"/>
  <c r="X2009" i="20"/>
  <c r="AD2009" i="20"/>
  <c r="X2013" i="20"/>
  <c r="AD2013" i="20"/>
  <c r="X2017" i="20"/>
  <c r="AD2017" i="20"/>
  <c r="X2021" i="20"/>
  <c r="AD2021" i="20"/>
  <c r="X2025" i="20"/>
  <c r="AD2025" i="20"/>
  <c r="X2029" i="20"/>
  <c r="AD2029" i="20"/>
  <c r="X2033" i="20"/>
  <c r="AD2033" i="20"/>
  <c r="X2037" i="20"/>
  <c r="AD2037" i="20"/>
  <c r="X2041" i="20"/>
  <c r="AD2041" i="20"/>
  <c r="X2045" i="20"/>
  <c r="AD2045" i="20"/>
  <c r="X2049" i="20"/>
  <c r="AD2049" i="20"/>
  <c r="X2053" i="20"/>
  <c r="AD2053" i="20"/>
  <c r="X2057" i="20"/>
  <c r="AD2057" i="20"/>
  <c r="X2061" i="20"/>
  <c r="AD2061" i="20"/>
  <c r="X2065" i="20"/>
  <c r="AD2065" i="20"/>
  <c r="X2069" i="20"/>
  <c r="AD2069" i="20"/>
  <c r="X2073" i="20"/>
  <c r="AD2073" i="20"/>
  <c r="X2077" i="20"/>
  <c r="AD2077" i="20"/>
  <c r="X2081" i="20"/>
  <c r="AD2081" i="20"/>
  <c r="X2085" i="20"/>
  <c r="AD2085" i="20"/>
  <c r="X2089" i="20"/>
  <c r="AD2089" i="20"/>
  <c r="X2093" i="20"/>
  <c r="AD2093" i="20"/>
  <c r="X2097" i="20"/>
  <c r="AD2097" i="20"/>
  <c r="X2101" i="20"/>
  <c r="AD2101" i="20"/>
  <c r="X2105" i="20"/>
  <c r="AD2105" i="20"/>
  <c r="X2109" i="20"/>
  <c r="AD2109" i="20"/>
  <c r="X2113" i="20"/>
  <c r="AD2113" i="20"/>
  <c r="X2117" i="20"/>
  <c r="AD2117" i="20"/>
  <c r="X2121" i="20"/>
  <c r="AD2121" i="20"/>
  <c r="X2125" i="20"/>
  <c r="AD2125" i="20"/>
  <c r="X2129" i="20"/>
  <c r="AD2129" i="20"/>
  <c r="X2133" i="20"/>
  <c r="AD2133" i="20"/>
  <c r="X2137" i="20"/>
  <c r="AD2137" i="20"/>
  <c r="X2141" i="20"/>
  <c r="AD2141" i="20"/>
  <c r="X2145" i="20"/>
  <c r="AD2145" i="20"/>
  <c r="X2149" i="20"/>
  <c r="AD2149" i="20"/>
  <c r="X2153" i="20"/>
  <c r="AD2153" i="20"/>
  <c r="X2157" i="20"/>
  <c r="AD2157" i="20"/>
  <c r="X2161" i="20"/>
  <c r="AD2161" i="20"/>
  <c r="X2165" i="20"/>
  <c r="AD2165" i="20"/>
  <c r="X2169" i="20"/>
  <c r="AD2169" i="20"/>
  <c r="X2173" i="20"/>
  <c r="AD2173" i="20"/>
  <c r="X2177" i="20"/>
  <c r="AD2177" i="20"/>
  <c r="X2181" i="20"/>
  <c r="AD2181" i="20"/>
  <c r="X2185" i="20"/>
  <c r="AD2185" i="20"/>
  <c r="X2189" i="20"/>
  <c r="AD2189" i="20"/>
  <c r="X2193" i="20"/>
  <c r="AD2193" i="20"/>
  <c r="X2197" i="20"/>
  <c r="AD2197" i="20"/>
  <c r="X2201" i="20"/>
  <c r="AD2201" i="20"/>
  <c r="X2205" i="20"/>
  <c r="AD2205" i="20"/>
  <c r="X2209" i="20"/>
  <c r="AD2209" i="20"/>
  <c r="X2213" i="20"/>
  <c r="AD2213" i="20"/>
  <c r="X2217" i="20"/>
  <c r="AD2217" i="20"/>
  <c r="X2221" i="20"/>
  <c r="AD2221" i="20"/>
  <c r="X2225" i="20"/>
  <c r="AD2225" i="20"/>
  <c r="X2229" i="20"/>
  <c r="AD2229" i="20"/>
  <c r="X2233" i="20"/>
  <c r="AD2233" i="20"/>
  <c r="X2237" i="20"/>
  <c r="AD2237" i="20"/>
  <c r="X2241" i="20"/>
  <c r="AD2241" i="20"/>
  <c r="X2245" i="20"/>
  <c r="AD2245" i="20"/>
  <c r="X2249" i="20"/>
  <c r="AD2249" i="20"/>
  <c r="X2253" i="20"/>
  <c r="AD2253" i="20"/>
  <c r="X2257" i="20"/>
  <c r="AD2257" i="20"/>
  <c r="X2261" i="20"/>
  <c r="AD2261" i="20"/>
  <c r="X2265" i="20"/>
  <c r="AD2265" i="20"/>
  <c r="X2269" i="20"/>
  <c r="AD2269" i="20"/>
  <c r="X2273" i="20"/>
  <c r="AD2273" i="20"/>
  <c r="X2277" i="20"/>
  <c r="AD2277" i="20"/>
  <c r="X2281" i="20"/>
  <c r="AD2281" i="20"/>
  <c r="X2285" i="20"/>
  <c r="AD2285" i="20"/>
  <c r="X2289" i="20"/>
  <c r="AD2289" i="20"/>
  <c r="X2293" i="20"/>
  <c r="AD2293" i="20"/>
  <c r="X2297" i="20"/>
  <c r="AD2297" i="20"/>
  <c r="X2301" i="20"/>
  <c r="AD2301" i="20"/>
  <c r="X2305" i="20"/>
  <c r="AD2305" i="20"/>
  <c r="X2309" i="20"/>
  <c r="AD2309" i="20"/>
  <c r="X2313" i="20"/>
  <c r="AD2313" i="20"/>
  <c r="X2317" i="20"/>
  <c r="AD2317" i="20"/>
  <c r="X2321" i="20"/>
  <c r="AD2321" i="20"/>
  <c r="X2325" i="20"/>
  <c r="AD2325" i="20"/>
  <c r="X2329" i="20"/>
  <c r="AD2329" i="20"/>
  <c r="X2333" i="20"/>
  <c r="AD2333" i="20"/>
  <c r="X2337" i="20"/>
  <c r="AD2337" i="20"/>
  <c r="X2341" i="20"/>
  <c r="AD2341" i="20"/>
  <c r="X2345" i="20"/>
  <c r="AD2345" i="20"/>
  <c r="X2349" i="20"/>
  <c r="AD2349" i="20"/>
  <c r="X2353" i="20"/>
  <c r="AD2353" i="20"/>
  <c r="X2357" i="20"/>
  <c r="AD2357" i="20"/>
  <c r="X2361" i="20"/>
  <c r="AD2361" i="20"/>
  <c r="X2365" i="20"/>
  <c r="AD2365" i="20"/>
  <c r="X2369" i="20"/>
  <c r="AD2369" i="20"/>
  <c r="X2373" i="20"/>
  <c r="AD2373" i="20"/>
  <c r="X2377" i="20"/>
  <c r="AD2377" i="20"/>
  <c r="X2381" i="20"/>
  <c r="AD2381" i="20"/>
  <c r="X2385" i="20"/>
  <c r="AD2385" i="20"/>
  <c r="X2389" i="20"/>
  <c r="AD2389" i="20"/>
  <c r="X2393" i="20"/>
  <c r="AD2393" i="20"/>
  <c r="X2397" i="20"/>
  <c r="AD2397" i="20"/>
  <c r="X2401" i="20"/>
  <c r="AD2401" i="20"/>
  <c r="X2405" i="20"/>
  <c r="AD2405" i="20"/>
  <c r="X2409" i="20"/>
  <c r="AD2409" i="20"/>
  <c r="X2413" i="20"/>
  <c r="AD2413" i="20"/>
  <c r="X2417" i="20"/>
  <c r="AD2417" i="20"/>
  <c r="X2421" i="20"/>
  <c r="AD2421" i="20"/>
  <c r="X2425" i="20"/>
  <c r="AD2425" i="20"/>
  <c r="X2429" i="20"/>
  <c r="AD2429" i="20"/>
  <c r="X2433" i="20"/>
  <c r="AD2433" i="20"/>
  <c r="X2437" i="20"/>
  <c r="AD2437" i="20"/>
  <c r="X2441" i="20"/>
  <c r="AD2441" i="20"/>
  <c r="X2445" i="20"/>
  <c r="AD2445" i="20"/>
  <c r="X2449" i="20"/>
  <c r="AD2449" i="20"/>
  <c r="X2453" i="20"/>
  <c r="AD2453" i="20"/>
  <c r="X2457" i="20"/>
  <c r="AD2457" i="20"/>
  <c r="X2461" i="20"/>
  <c r="AD2461" i="20"/>
  <c r="X2465" i="20"/>
  <c r="AD2465" i="20"/>
  <c r="X2469" i="20"/>
  <c r="AD2469" i="20"/>
  <c r="X2473" i="20"/>
  <c r="AD2473" i="20"/>
  <c r="X2477" i="20"/>
  <c r="AD2477" i="20"/>
  <c r="X2481" i="20"/>
  <c r="AD2481" i="20"/>
  <c r="X2485" i="20"/>
  <c r="AD2485" i="20"/>
  <c r="X2489" i="20"/>
  <c r="AD2489" i="20"/>
  <c r="X2493" i="20"/>
  <c r="AD2493" i="20"/>
  <c r="X2497" i="20"/>
  <c r="AD2497" i="20"/>
  <c r="X2501" i="20"/>
  <c r="AD2501" i="20"/>
  <c r="X2505" i="20"/>
  <c r="AD2505" i="20"/>
  <c r="X2509" i="20"/>
  <c r="AD2509" i="20"/>
  <c r="X2513" i="20"/>
  <c r="AD2513" i="20"/>
  <c r="X2517" i="20"/>
  <c r="AD2517" i="20"/>
  <c r="X2521" i="20"/>
  <c r="AD2521" i="20"/>
  <c r="X2525" i="20"/>
  <c r="AD2525" i="20"/>
  <c r="X2529" i="20"/>
  <c r="AD2529" i="20"/>
  <c r="X2533" i="20"/>
  <c r="AD2533" i="20"/>
  <c r="X2537" i="20"/>
  <c r="AD2537" i="20"/>
  <c r="X2541" i="20"/>
  <c r="AD2541" i="20"/>
  <c r="X2545" i="20"/>
  <c r="AD2545" i="20"/>
  <c r="X2549" i="20"/>
  <c r="AD2549" i="20"/>
  <c r="X2553" i="20"/>
  <c r="AD2553" i="20"/>
  <c r="X2557" i="20"/>
  <c r="AD2557" i="20"/>
  <c r="X2561" i="20"/>
  <c r="AD2561" i="20"/>
  <c r="X2565" i="20"/>
  <c r="AD2565" i="20"/>
  <c r="X2569" i="20"/>
  <c r="AD2569" i="20"/>
  <c r="X2573" i="20"/>
  <c r="AD2573" i="20"/>
  <c r="X2577" i="20"/>
  <c r="AD2577" i="20"/>
  <c r="X2581" i="20"/>
  <c r="AD2581" i="20"/>
  <c r="X2585" i="20"/>
  <c r="AD2585" i="20"/>
  <c r="X2589" i="20"/>
  <c r="AD2589" i="20"/>
  <c r="X2593" i="20"/>
  <c r="AD2593" i="20"/>
  <c r="X2597" i="20"/>
  <c r="AD2597" i="20"/>
  <c r="X2601" i="20"/>
  <c r="AD2601" i="20"/>
  <c r="X2605" i="20"/>
  <c r="AD2605" i="20"/>
  <c r="X2609" i="20"/>
  <c r="AD2609" i="20"/>
  <c r="X2613" i="20"/>
  <c r="AD2613" i="20"/>
  <c r="X2617" i="20"/>
  <c r="AD2617" i="20"/>
  <c r="X2621" i="20"/>
  <c r="AD2621" i="20"/>
  <c r="X2625" i="20"/>
  <c r="AD2625" i="20"/>
  <c r="X2629" i="20"/>
  <c r="AD2629" i="20"/>
  <c r="X2633" i="20"/>
  <c r="AD2633" i="20"/>
  <c r="X2637" i="20"/>
  <c r="AD2637" i="20"/>
  <c r="X2641" i="20"/>
  <c r="AD2641" i="20"/>
  <c r="X2645" i="20"/>
  <c r="AD2645" i="20"/>
  <c r="X2649" i="20"/>
  <c r="AD2649" i="20"/>
  <c r="X2653" i="20"/>
  <c r="AD2653" i="20"/>
  <c r="X2657" i="20"/>
  <c r="AD2657" i="20"/>
  <c r="X2661" i="20"/>
  <c r="AD2661" i="20"/>
  <c r="X2665" i="20"/>
  <c r="AD2665" i="20"/>
  <c r="X2669" i="20"/>
  <c r="AD2669" i="20"/>
  <c r="X2673" i="20"/>
  <c r="AD2673" i="20"/>
  <c r="X2677" i="20"/>
  <c r="AD2677" i="20"/>
  <c r="X2681" i="20"/>
  <c r="AD2681" i="20"/>
  <c r="X2685" i="20"/>
  <c r="AD2685" i="20"/>
  <c r="X2689" i="20"/>
  <c r="AD2689" i="20"/>
  <c r="X2693" i="20"/>
  <c r="AD2693" i="20"/>
  <c r="X2697" i="20"/>
  <c r="AD2697" i="20"/>
  <c r="X2701" i="20"/>
  <c r="AD2701" i="20"/>
  <c r="X2705" i="20"/>
  <c r="AD2705" i="20"/>
  <c r="X2709" i="20"/>
  <c r="AD2709" i="20"/>
  <c r="X2713" i="20"/>
  <c r="AD2713" i="20"/>
  <c r="X2717" i="20"/>
  <c r="AD2717" i="20"/>
  <c r="X2721" i="20"/>
  <c r="AD2721" i="20"/>
  <c r="X2725" i="20"/>
  <c r="AD2725" i="20"/>
  <c r="X2729" i="20"/>
  <c r="AD2729" i="20"/>
  <c r="X2733" i="20"/>
  <c r="AD2733" i="20"/>
  <c r="X2737" i="20"/>
  <c r="AD2737" i="20"/>
  <c r="X2741" i="20"/>
  <c r="AD2741" i="20"/>
  <c r="X2745" i="20"/>
  <c r="AD2745" i="20"/>
  <c r="X2749" i="20"/>
  <c r="AD2749" i="20"/>
  <c r="X2753" i="20"/>
  <c r="AD2753" i="20"/>
  <c r="X2757" i="20"/>
  <c r="AD2757" i="20"/>
  <c r="X2761" i="20"/>
  <c r="AD2761" i="20"/>
  <c r="X2765" i="20"/>
  <c r="AD2765" i="20"/>
  <c r="X2769" i="20"/>
  <c r="AD2769" i="20"/>
  <c r="X2773" i="20"/>
  <c r="AD2773" i="20"/>
  <c r="X2777" i="20"/>
  <c r="AD2777" i="20"/>
  <c r="X2781" i="20"/>
  <c r="AD2781" i="20"/>
  <c r="X2785" i="20"/>
  <c r="AD2785" i="20"/>
  <c r="X2789" i="20"/>
  <c r="AD2789" i="20"/>
  <c r="X2793" i="20"/>
  <c r="AD2793" i="20"/>
  <c r="X2797" i="20"/>
  <c r="AD2797" i="20"/>
  <c r="X2801" i="20"/>
  <c r="AD2801" i="20"/>
  <c r="X2805" i="20"/>
  <c r="AD2805" i="20"/>
  <c r="X2809" i="20"/>
  <c r="AD2809" i="20"/>
  <c r="X2813" i="20"/>
  <c r="AD2813" i="20"/>
  <c r="X2817" i="20"/>
  <c r="AD2817" i="20"/>
  <c r="X2821" i="20"/>
  <c r="AD2821" i="20"/>
  <c r="X2825" i="20"/>
  <c r="AD2825" i="20"/>
  <c r="X2829" i="20"/>
  <c r="AD2829" i="20"/>
  <c r="X2833" i="20"/>
  <c r="AD2833" i="20"/>
  <c r="X2837" i="20"/>
  <c r="AD2837" i="20"/>
  <c r="X2841" i="20"/>
  <c r="AD2841" i="20"/>
  <c r="X2845" i="20"/>
  <c r="AD2845" i="20"/>
  <c r="X2849" i="20"/>
  <c r="AD2849" i="20"/>
  <c r="X2853" i="20"/>
  <c r="AD2853" i="20"/>
  <c r="X2857" i="20"/>
  <c r="AD2857" i="20"/>
  <c r="X2861" i="20"/>
  <c r="AD2861" i="20"/>
  <c r="X2865" i="20"/>
  <c r="AD2865" i="20"/>
  <c r="X2869" i="20"/>
  <c r="AD2869" i="20"/>
  <c r="X2873" i="20"/>
  <c r="AD2873" i="20"/>
  <c r="X2877" i="20"/>
  <c r="AD2877" i="20"/>
  <c r="X2881" i="20"/>
  <c r="AD2881" i="20"/>
  <c r="X2885" i="20"/>
  <c r="AD2885" i="20"/>
  <c r="X2889" i="20"/>
  <c r="AD2889" i="20"/>
  <c r="X2893" i="20"/>
  <c r="AD2893" i="20"/>
  <c r="X2897" i="20"/>
  <c r="AD2897" i="20"/>
  <c r="X2901" i="20"/>
  <c r="AD2901" i="20"/>
  <c r="X2905" i="20"/>
  <c r="AD2905" i="20"/>
  <c r="X2909" i="20"/>
  <c r="AD2909" i="20"/>
  <c r="X2913" i="20"/>
  <c r="AD2913" i="20"/>
  <c r="X2917" i="20"/>
  <c r="AD2917" i="20"/>
  <c r="X2921" i="20"/>
  <c r="AD2921" i="20"/>
  <c r="X2925" i="20"/>
  <c r="AD2925" i="20"/>
  <c r="X2929" i="20"/>
  <c r="AD2929" i="20"/>
  <c r="X2933" i="20"/>
  <c r="AD2933" i="20"/>
  <c r="X2937" i="20"/>
  <c r="AD2937" i="20"/>
  <c r="X2941" i="20"/>
  <c r="AD2941" i="20"/>
  <c r="X2945" i="20"/>
  <c r="AD2945" i="20"/>
  <c r="X2949" i="20"/>
  <c r="AD2949" i="20"/>
  <c r="X2953" i="20"/>
  <c r="AD2953" i="20"/>
  <c r="X2957" i="20"/>
  <c r="AD2957" i="20"/>
  <c r="X2961" i="20"/>
  <c r="AD2961" i="20"/>
  <c r="X2965" i="20"/>
  <c r="AD2965" i="20"/>
  <c r="X2969" i="20"/>
  <c r="AD2969" i="20"/>
  <c r="X2973" i="20"/>
  <c r="AD2973" i="20"/>
  <c r="X2977" i="20"/>
  <c r="AD2977" i="20"/>
  <c r="X2981" i="20"/>
  <c r="AD2981" i="20"/>
  <c r="X2985" i="20"/>
  <c r="AD2985" i="20"/>
  <c r="X2989" i="20"/>
  <c r="AD2989" i="20"/>
  <c r="X2993" i="20"/>
  <c r="AD2993" i="20"/>
  <c r="X2997" i="20"/>
  <c r="AD2997" i="20"/>
  <c r="X3001" i="20"/>
  <c r="AD3001" i="20"/>
  <c r="X3005" i="20"/>
  <c r="AD3005" i="20"/>
  <c r="X3009" i="20"/>
  <c r="AD3009" i="20"/>
  <c r="X3013" i="20"/>
  <c r="AD3013" i="20"/>
  <c r="Q5" i="30"/>
  <c r="X18" i="20"/>
  <c r="AD18" i="20"/>
  <c r="F13" i="20"/>
  <c r="E13" i="20" s="1"/>
  <c r="G13" i="20" s="1"/>
  <c r="F15" i="24" s="1"/>
  <c r="X16" i="20"/>
  <c r="G19" i="29" l="1"/>
  <c r="H98" i="29"/>
  <c r="H307" i="29"/>
  <c r="H96" i="29"/>
  <c r="H90" i="29"/>
  <c r="H321" i="29"/>
  <c r="H111" i="29"/>
  <c r="H404" i="29"/>
  <c r="H433" i="29"/>
  <c r="H55" i="29"/>
  <c r="H132" i="29"/>
  <c r="H246" i="29"/>
  <c r="H71" i="29"/>
  <c r="H446" i="29"/>
  <c r="H152" i="29"/>
  <c r="H381" i="29"/>
  <c r="H171" i="29"/>
  <c r="H464" i="29"/>
  <c r="H493" i="29"/>
  <c r="H403" i="29"/>
  <c r="H505" i="29"/>
  <c r="H415" i="29"/>
  <c r="H373" i="29"/>
  <c r="H427" i="29"/>
  <c r="H97" i="29"/>
  <c r="H224" i="29"/>
  <c r="H242" i="29"/>
  <c r="H451" i="29"/>
  <c r="H384" i="29"/>
  <c r="H76" i="29"/>
  <c r="H465" i="29"/>
  <c r="H255" i="29"/>
  <c r="H45" i="29"/>
  <c r="H134" i="29"/>
  <c r="H199" i="29"/>
  <c r="H276" i="29"/>
  <c r="H112" i="29"/>
  <c r="H215" i="29"/>
  <c r="H147" i="29"/>
  <c r="H296" i="29"/>
  <c r="H22" i="29"/>
  <c r="H315" i="29"/>
  <c r="H393" i="29"/>
  <c r="H50" i="29"/>
  <c r="H261" i="29"/>
  <c r="H62" i="29"/>
  <c r="H56" i="29"/>
  <c r="H74" i="29"/>
  <c r="H68" i="29"/>
  <c r="H385" i="29"/>
  <c r="H368" i="29"/>
  <c r="H399" i="29"/>
  <c r="H189" i="29"/>
  <c r="H278" i="29"/>
  <c r="H343" i="29"/>
  <c r="H420" i="29"/>
  <c r="H389" i="29"/>
  <c r="H359" i="29"/>
  <c r="H291" i="29"/>
  <c r="H440" i="29"/>
  <c r="H166" i="29"/>
  <c r="H459" i="29"/>
  <c r="H34" i="29"/>
  <c r="H482" i="29"/>
  <c r="H405" i="29"/>
  <c r="H206" i="29"/>
  <c r="H200" i="29"/>
  <c r="H218" i="29"/>
  <c r="H212" i="29"/>
  <c r="H114" i="29"/>
  <c r="H153" i="29"/>
  <c r="H467" i="29"/>
  <c r="H138" i="29"/>
  <c r="H333" i="29"/>
  <c r="H422" i="29"/>
  <c r="H487" i="29"/>
  <c r="H37" i="29"/>
  <c r="H102" i="29"/>
  <c r="H503" i="29"/>
  <c r="H435" i="29"/>
  <c r="H81" i="29"/>
  <c r="H310" i="29"/>
  <c r="H426" i="29"/>
  <c r="H178" i="29"/>
  <c r="H160" i="29"/>
  <c r="H334" i="29"/>
  <c r="H350" i="29"/>
  <c r="H344" i="29"/>
  <c r="H362" i="29"/>
  <c r="H356" i="29"/>
  <c r="H219" i="29"/>
  <c r="H297" i="29"/>
  <c r="H108" i="29"/>
  <c r="H88" i="29"/>
  <c r="H477" i="29"/>
  <c r="H282" i="29"/>
  <c r="H272" i="29"/>
  <c r="H445" i="29"/>
  <c r="H67" i="29"/>
  <c r="H144" i="29"/>
  <c r="H306" i="29"/>
  <c r="H369" i="29"/>
  <c r="H168" i="29"/>
  <c r="H148" i="29"/>
  <c r="H322" i="29"/>
  <c r="H304" i="29"/>
  <c r="H478" i="29"/>
  <c r="H195" i="29"/>
  <c r="H202" i="29"/>
  <c r="H506" i="29"/>
  <c r="H500" i="29"/>
  <c r="H363" i="29"/>
  <c r="H441" i="29"/>
  <c r="H118" i="29"/>
  <c r="H123" i="29"/>
  <c r="H130" i="29"/>
  <c r="H450" i="29"/>
  <c r="H211" i="29"/>
  <c r="H288" i="29"/>
  <c r="H124" i="29"/>
  <c r="H513" i="29"/>
  <c r="H456" i="29"/>
  <c r="H292" i="29"/>
  <c r="H466" i="29"/>
  <c r="H448" i="29"/>
  <c r="H119" i="29"/>
  <c r="H339" i="29"/>
  <c r="H131" i="29"/>
  <c r="H63" i="29"/>
  <c r="H141" i="29"/>
  <c r="H507" i="29"/>
  <c r="H82" i="29"/>
  <c r="H375" i="29"/>
  <c r="H309" i="29"/>
  <c r="H254" i="29"/>
  <c r="H463" i="29"/>
  <c r="H396" i="29"/>
  <c r="H376" i="29"/>
  <c r="H262" i="29"/>
  <c r="H267" i="29"/>
  <c r="H274" i="29"/>
  <c r="H146" i="29"/>
  <c r="H355" i="29"/>
  <c r="H432" i="29"/>
  <c r="H268" i="29"/>
  <c r="H154" i="29"/>
  <c r="H469" i="29"/>
  <c r="H354" i="29"/>
  <c r="H107" i="29"/>
  <c r="H414" i="29"/>
  <c r="H263" i="29"/>
  <c r="H474" i="29"/>
  <c r="H275" i="29"/>
  <c r="H495" i="29"/>
  <c r="H285" i="29"/>
  <c r="H52" i="29"/>
  <c r="H226" i="29"/>
  <c r="H406" i="29"/>
  <c r="H126" i="29"/>
  <c r="H418" i="29"/>
  <c r="H434" i="29"/>
  <c r="H499" i="29"/>
  <c r="H170" i="29"/>
  <c r="H412" i="29"/>
  <c r="H515" i="29"/>
  <c r="H159" i="29"/>
  <c r="H137" i="29"/>
  <c r="H280" i="29"/>
  <c r="H149" i="29"/>
  <c r="H407" i="29"/>
  <c r="H161" i="29"/>
  <c r="H419" i="29"/>
  <c r="H40" i="29"/>
  <c r="H431" i="29"/>
  <c r="H196" i="29"/>
  <c r="H370" i="29"/>
  <c r="H109" i="29"/>
  <c r="H53" i="29"/>
  <c r="H23" i="29"/>
  <c r="H162" i="29"/>
  <c r="H248" i="29"/>
  <c r="H235" i="29"/>
  <c r="H77" i="29"/>
  <c r="H47" i="29"/>
  <c r="H89" i="29"/>
  <c r="H59" i="29"/>
  <c r="H342" i="29"/>
  <c r="H140" i="29"/>
  <c r="H366" i="29"/>
  <c r="H234" i="29"/>
  <c r="H156" i="29"/>
  <c r="H269" i="29"/>
  <c r="H281" i="29"/>
  <c r="H308" i="29"/>
  <c r="H437" i="29"/>
  <c r="H48" i="29"/>
  <c r="H305" i="29"/>
  <c r="H60" i="29"/>
  <c r="H184" i="29"/>
  <c r="H72" i="29"/>
  <c r="H41" i="29"/>
  <c r="H514" i="29"/>
  <c r="H221" i="29"/>
  <c r="H408" i="29"/>
  <c r="H233" i="29"/>
  <c r="H203" i="29"/>
  <c r="H135" i="29"/>
  <c r="H284" i="29"/>
  <c r="H198" i="29"/>
  <c r="H223" i="29"/>
  <c r="H300" i="29"/>
  <c r="H20" i="29"/>
  <c r="H425" i="29"/>
  <c r="H61" i="29"/>
  <c r="H318" i="29"/>
  <c r="H73" i="29"/>
  <c r="H449" i="29"/>
  <c r="H204" i="29"/>
  <c r="H461" i="29"/>
  <c r="H216" i="29"/>
  <c r="H185" i="29"/>
  <c r="H19" i="29"/>
  <c r="H277" i="29"/>
  <c r="H116" i="29"/>
  <c r="H145" i="29"/>
  <c r="H377" i="29"/>
  <c r="H347" i="29"/>
  <c r="H279" i="29"/>
  <c r="H69" i="29"/>
  <c r="H25" i="29"/>
  <c r="H367" i="29"/>
  <c r="H444" i="29"/>
  <c r="H49" i="29"/>
  <c r="H176" i="29"/>
  <c r="H205" i="29"/>
  <c r="H115" i="29"/>
  <c r="H217" i="29"/>
  <c r="H127" i="29"/>
  <c r="H348" i="29"/>
  <c r="H438" i="29"/>
  <c r="H360" i="29"/>
  <c r="H329" i="29"/>
  <c r="H18" i="29"/>
  <c r="H341" i="29"/>
  <c r="H240" i="29"/>
  <c r="H31" i="29"/>
  <c r="H314" i="29"/>
  <c r="H365" i="29"/>
  <c r="H390" i="29"/>
  <c r="H128" i="29"/>
  <c r="H290" i="29"/>
  <c r="H428" i="29"/>
  <c r="H402" i="29"/>
  <c r="H225" i="29"/>
  <c r="H312" i="29"/>
  <c r="H436" i="29"/>
  <c r="H468" i="29"/>
  <c r="H293" i="29"/>
  <c r="H192" i="29"/>
  <c r="H378" i="29"/>
  <c r="H492" i="29"/>
  <c r="H283" i="29"/>
  <c r="H241" i="29"/>
  <c r="H512" i="29"/>
  <c r="H452" i="29"/>
  <c r="H337" i="29"/>
  <c r="H105" i="29"/>
  <c r="H194" i="29"/>
  <c r="H46" i="29"/>
  <c r="H494" i="29"/>
  <c r="H346" i="29"/>
  <c r="H207" i="29"/>
  <c r="H143" i="29"/>
  <c r="H340" i="29"/>
  <c r="H155" i="29"/>
  <c r="H93" i="29"/>
  <c r="H481" i="29"/>
  <c r="H249" i="29"/>
  <c r="H338" i="29"/>
  <c r="H190" i="29"/>
  <c r="H51" i="29"/>
  <c r="H490" i="29"/>
  <c r="H351" i="29"/>
  <c r="H287" i="29"/>
  <c r="H484" i="29"/>
  <c r="H516" i="29"/>
  <c r="H54" i="29"/>
  <c r="H165" i="29"/>
  <c r="H413" i="29"/>
  <c r="H508" i="29"/>
  <c r="H106" i="29"/>
  <c r="H330" i="29"/>
  <c r="H509" i="29"/>
  <c r="H191" i="29"/>
  <c r="H411" i="29"/>
  <c r="H416" i="29"/>
  <c r="H458" i="29"/>
  <c r="H256" i="29"/>
  <c r="H357" i="29"/>
  <c r="H169" i="29"/>
  <c r="H113" i="29"/>
  <c r="H298" i="29"/>
  <c r="H454" i="29"/>
  <c r="H38" i="29"/>
  <c r="H258" i="29"/>
  <c r="H251" i="29"/>
  <c r="H39" i="29"/>
  <c r="H44" i="29"/>
  <c r="H336" i="29"/>
  <c r="H483" i="29"/>
  <c r="H488" i="29"/>
  <c r="H462" i="29"/>
  <c r="H328" i="29"/>
  <c r="H429" i="29"/>
  <c r="H86" i="29"/>
  <c r="H498" i="29"/>
  <c r="H299" i="29"/>
  <c r="H121" i="29"/>
  <c r="H65" i="29"/>
  <c r="H250" i="29"/>
  <c r="H122" i="29"/>
  <c r="H43" i="29"/>
  <c r="H335" i="29"/>
  <c r="H186" i="29"/>
  <c r="H57" i="29"/>
  <c r="H294" i="29"/>
  <c r="H400" i="29"/>
  <c r="H501" i="29"/>
  <c r="H313" i="29"/>
  <c r="H257" i="29"/>
  <c r="H442" i="29"/>
  <c r="H95" i="29"/>
  <c r="H182" i="29"/>
  <c r="H103" i="29"/>
  <c r="H395" i="29"/>
  <c r="H183" i="29"/>
  <c r="H188" i="29"/>
  <c r="H480" i="29"/>
  <c r="H28" i="29"/>
  <c r="H129" i="29"/>
  <c r="H424" i="29"/>
  <c r="H472" i="29"/>
  <c r="H70" i="29"/>
  <c r="H230" i="29"/>
  <c r="H151" i="29"/>
  <c r="H443" i="29"/>
  <c r="H208" i="29"/>
  <c r="H453" i="29"/>
  <c r="H265" i="29"/>
  <c r="H209" i="29"/>
  <c r="H394" i="29"/>
  <c r="H266" i="29"/>
  <c r="H187" i="29"/>
  <c r="H479" i="29"/>
  <c r="H100" i="29"/>
  <c r="H201" i="29"/>
  <c r="H91" i="29"/>
  <c r="H174" i="29"/>
  <c r="H142" i="29"/>
  <c r="H457" i="29"/>
  <c r="H401" i="29"/>
  <c r="H83" i="29"/>
  <c r="H239" i="29"/>
  <c r="H326" i="29"/>
  <c r="H247" i="29"/>
  <c r="H36" i="29"/>
  <c r="H327" i="29"/>
  <c r="H332" i="29"/>
  <c r="H325" i="29"/>
  <c r="H172" i="29"/>
  <c r="H273" i="29"/>
  <c r="H379" i="29"/>
  <c r="H29" i="29"/>
  <c r="H214" i="29"/>
  <c r="H374" i="29"/>
  <c r="H295" i="29"/>
  <c r="H84" i="29"/>
  <c r="H352" i="29"/>
  <c r="H94" i="29"/>
  <c r="H409" i="29"/>
  <c r="H353" i="29"/>
  <c r="H35" i="29"/>
  <c r="H410" i="29"/>
  <c r="H331" i="29"/>
  <c r="H120" i="29"/>
  <c r="H244" i="29"/>
  <c r="H345" i="29"/>
  <c r="H157" i="29"/>
  <c r="H101" i="29"/>
  <c r="H286" i="29"/>
  <c r="H510" i="29"/>
  <c r="H150" i="29"/>
  <c r="H227" i="29"/>
  <c r="H383" i="29"/>
  <c r="H470" i="29"/>
  <c r="H391" i="29"/>
  <c r="H180" i="29"/>
  <c r="H471" i="29"/>
  <c r="H476" i="29"/>
  <c r="H447" i="29"/>
  <c r="H316" i="29"/>
  <c r="H417" i="29"/>
  <c r="H85" i="29"/>
  <c r="H173" i="29"/>
  <c r="H358" i="29"/>
  <c r="H30" i="29"/>
  <c r="H439" i="29"/>
  <c r="H228" i="29"/>
  <c r="H496" i="29"/>
  <c r="H238" i="29"/>
  <c r="H270" i="29"/>
  <c r="H497" i="29"/>
  <c r="H179" i="29"/>
  <c r="H222" i="29"/>
  <c r="H475" i="29"/>
  <c r="H264" i="29"/>
  <c r="H388" i="29"/>
  <c r="H489" i="29"/>
  <c r="H301" i="29"/>
  <c r="H245" i="29"/>
  <c r="H430" i="29"/>
  <c r="H158" i="29"/>
  <c r="H79" i="29"/>
  <c r="H371" i="29"/>
  <c r="H24" i="29"/>
  <c r="H27" i="29"/>
  <c r="H32" i="29"/>
  <c r="H324" i="29"/>
  <c r="H486" i="29"/>
  <c r="H117" i="29"/>
  <c r="H164" i="29"/>
  <c r="H460" i="29"/>
  <c r="H58" i="29"/>
  <c r="H229" i="29"/>
  <c r="H317" i="29"/>
  <c r="H502" i="29"/>
  <c r="H75" i="29"/>
  <c r="H80" i="29"/>
  <c r="H372" i="29"/>
  <c r="F18" i="29"/>
  <c r="G18" i="29"/>
  <c r="G17" i="29"/>
  <c r="P5" i="30"/>
  <c r="S41" i="10"/>
  <c r="E41" i="10" s="1"/>
  <c r="F161" i="29"/>
  <c r="F491" i="29"/>
  <c r="F357" i="29"/>
  <c r="F424" i="29"/>
  <c r="F148" i="29"/>
  <c r="G47" i="29"/>
  <c r="G407" i="29"/>
  <c r="G216" i="29"/>
  <c r="G37" i="29"/>
  <c r="G314" i="29"/>
  <c r="F441" i="29"/>
  <c r="F257" i="29"/>
  <c r="G443" i="29"/>
  <c r="G240" i="29"/>
  <c r="G26" i="29"/>
  <c r="G362" i="29"/>
  <c r="G279" i="29"/>
  <c r="G124" i="29"/>
  <c r="G412" i="29"/>
  <c r="G53" i="29"/>
  <c r="G341" i="29"/>
  <c r="G271" i="29"/>
  <c r="G176" i="29"/>
  <c r="G356" i="29"/>
  <c r="G396" i="29"/>
  <c r="F277" i="29"/>
  <c r="G490" i="29"/>
  <c r="F456" i="29"/>
  <c r="G345" i="29"/>
  <c r="F419" i="29"/>
  <c r="F191" i="29"/>
  <c r="G384" i="29"/>
  <c r="F442" i="29"/>
  <c r="F250" i="29"/>
  <c r="F34" i="29"/>
  <c r="F478" i="29"/>
  <c r="F393" i="29"/>
  <c r="F113" i="29"/>
  <c r="F512" i="29"/>
  <c r="F340" i="29"/>
  <c r="F100" i="29"/>
  <c r="G83" i="29"/>
  <c r="G252" i="29"/>
  <c r="G181" i="29"/>
  <c r="F405" i="29"/>
  <c r="F149" i="29"/>
  <c r="F464" i="29"/>
  <c r="F485" i="29"/>
  <c r="F328" i="29"/>
  <c r="F88" i="29"/>
  <c r="G107" i="29"/>
  <c r="G193" i="29"/>
  <c r="G86" i="29"/>
  <c r="G410" i="29"/>
  <c r="G375" i="29"/>
  <c r="G172" i="29"/>
  <c r="G472" i="29"/>
  <c r="G101" i="29"/>
  <c r="G389" i="29"/>
  <c r="G43" i="29"/>
  <c r="G295" i="29"/>
  <c r="G32" i="29"/>
  <c r="G212" i="29"/>
  <c r="G222" i="29"/>
  <c r="F500" i="29"/>
  <c r="F428" i="29"/>
  <c r="F416" i="29"/>
  <c r="G119" i="29"/>
  <c r="G288" i="29"/>
  <c r="G289" i="29"/>
  <c r="G122" i="29"/>
  <c r="G422" i="29"/>
  <c r="G423" i="29"/>
  <c r="G184" i="29"/>
  <c r="G508" i="29"/>
  <c r="G137" i="29"/>
  <c r="G425" i="29"/>
  <c r="F305" i="29"/>
  <c r="F501" i="29"/>
  <c r="F489" i="29"/>
  <c r="F256" i="29"/>
  <c r="G347" i="29"/>
  <c r="G228" i="29"/>
  <c r="G385" i="29"/>
  <c r="G218" i="29"/>
  <c r="G39" i="29"/>
  <c r="G268" i="29"/>
  <c r="G377" i="29"/>
  <c r="F467" i="29"/>
  <c r="F455" i="29"/>
  <c r="F232" i="29"/>
  <c r="G359" i="29"/>
  <c r="G300" i="29"/>
  <c r="G421" i="29"/>
  <c r="G230" i="29"/>
  <c r="G87" i="29"/>
  <c r="G280" i="29"/>
  <c r="G437" i="29"/>
  <c r="G90" i="29"/>
  <c r="G31" i="29"/>
  <c r="G331" i="29"/>
  <c r="G116" i="29"/>
  <c r="G320" i="29"/>
  <c r="F411" i="29"/>
  <c r="G357" i="29"/>
  <c r="F422" i="29"/>
  <c r="F206" i="29"/>
  <c r="G465" i="29"/>
  <c r="F433" i="29"/>
  <c r="F133" i="29"/>
  <c r="G489" i="29"/>
  <c r="F203" i="29"/>
  <c r="G294" i="29"/>
  <c r="F418" i="29"/>
  <c r="F214" i="29"/>
  <c r="G286" i="29"/>
  <c r="F285" i="29"/>
  <c r="F93" i="29"/>
  <c r="G93" i="29"/>
  <c r="F284" i="29"/>
  <c r="G138" i="29"/>
  <c r="F343" i="29"/>
  <c r="F103" i="29"/>
  <c r="G130" i="29"/>
  <c r="F270" i="29"/>
  <c r="F389" i="29"/>
  <c r="G366" i="29"/>
  <c r="F208" i="29"/>
  <c r="G371" i="29"/>
  <c r="G312" i="29"/>
  <c r="G433" i="29"/>
  <c r="G266" i="29"/>
  <c r="G135" i="29"/>
  <c r="G316" i="29"/>
  <c r="G41" i="29"/>
  <c r="G473" i="29"/>
  <c r="G79" i="29"/>
  <c r="G367" i="29"/>
  <c r="G128" i="29"/>
  <c r="F363" i="29"/>
  <c r="G309" i="29"/>
  <c r="F398" i="29"/>
  <c r="F194" i="29"/>
  <c r="G430" i="29"/>
  <c r="F421" i="29"/>
  <c r="F97" i="29"/>
  <c r="F312" i="29"/>
  <c r="F437" i="29"/>
  <c r="F209" i="29"/>
  <c r="F136" i="29"/>
  <c r="G372" i="29"/>
  <c r="G326" i="29"/>
  <c r="G231" i="29"/>
  <c r="G364" i="29"/>
  <c r="G149" i="29"/>
  <c r="G127" i="29"/>
  <c r="G415" i="29"/>
  <c r="G152" i="29"/>
  <c r="G404" i="29"/>
  <c r="F267" i="29"/>
  <c r="G57" i="29"/>
  <c r="F374" i="29"/>
  <c r="F158" i="29"/>
  <c r="G306" i="29"/>
  <c r="F373" i="29"/>
  <c r="F49" i="29"/>
  <c r="F480" i="29"/>
  <c r="F288" i="29"/>
  <c r="G297" i="29"/>
  <c r="F371" i="29"/>
  <c r="F155" i="29"/>
  <c r="G150" i="29"/>
  <c r="F166" i="29"/>
  <c r="G142" i="29"/>
  <c r="F45" i="29"/>
  <c r="F176" i="29"/>
  <c r="F283" i="29"/>
  <c r="F55" i="29"/>
  <c r="F222" i="29"/>
  <c r="F42" i="29"/>
  <c r="F130" i="29"/>
  <c r="G453" i="29"/>
  <c r="F140" i="29"/>
  <c r="G516" i="29"/>
  <c r="F65" i="29"/>
  <c r="F40" i="29"/>
  <c r="G374" i="29"/>
  <c r="G376" i="29"/>
  <c r="G185" i="29"/>
  <c r="G139" i="29"/>
  <c r="G427" i="29"/>
  <c r="G416" i="29"/>
  <c r="F219" i="29"/>
  <c r="F350" i="29"/>
  <c r="F146" i="29"/>
  <c r="F337" i="29"/>
  <c r="F37" i="29"/>
  <c r="F468" i="29"/>
  <c r="F252" i="29"/>
  <c r="G249" i="29"/>
  <c r="F119" i="29"/>
  <c r="F346" i="29"/>
  <c r="F142" i="29"/>
  <c r="G94" i="29"/>
  <c r="F213" i="29"/>
  <c r="G479" i="29"/>
  <c r="F152" i="29"/>
  <c r="F511" i="29"/>
  <c r="F271" i="29"/>
  <c r="F43" i="29"/>
  <c r="F210" i="29"/>
  <c r="G515" i="29"/>
  <c r="G22" i="29"/>
  <c r="F247" i="29"/>
  <c r="F198" i="29"/>
  <c r="F477" i="29"/>
  <c r="F496" i="29"/>
  <c r="G513" i="29"/>
  <c r="G23" i="29"/>
  <c r="G458" i="29"/>
  <c r="G327" i="29"/>
  <c r="G40" i="29"/>
  <c r="G424" i="29"/>
  <c r="G197" i="29"/>
  <c r="G151" i="29"/>
  <c r="G439" i="29"/>
  <c r="G224" i="29"/>
  <c r="G452" i="29"/>
  <c r="F171" i="29"/>
  <c r="F338" i="29"/>
  <c r="F134" i="29"/>
  <c r="G210" i="29"/>
  <c r="F325" i="29"/>
  <c r="F24" i="29"/>
  <c r="F444" i="29"/>
  <c r="F240" i="29"/>
  <c r="G201" i="29"/>
  <c r="F347" i="29"/>
  <c r="F107" i="29"/>
  <c r="F334" i="29"/>
  <c r="F201" i="29"/>
  <c r="F475" i="29"/>
  <c r="G474" i="29"/>
  <c r="F449" i="29"/>
  <c r="F429" i="29"/>
  <c r="F472" i="29"/>
  <c r="G493" i="29"/>
  <c r="G35" i="29"/>
  <c r="G24" i="29"/>
  <c r="G470" i="29"/>
  <c r="G459" i="29"/>
  <c r="G76" i="29"/>
  <c r="F32" i="29"/>
  <c r="G233" i="29"/>
  <c r="G175" i="29"/>
  <c r="G475" i="29"/>
  <c r="G464" i="29"/>
  <c r="F123" i="29"/>
  <c r="F326" i="29"/>
  <c r="G162" i="29"/>
  <c r="F289" i="29"/>
  <c r="G462" i="29"/>
  <c r="F432" i="29"/>
  <c r="F228" i="29"/>
  <c r="G153" i="29"/>
  <c r="F83" i="29"/>
  <c r="F118" i="29"/>
  <c r="F189" i="29"/>
  <c r="G381" i="29"/>
  <c r="F380" i="29"/>
  <c r="F104" i="29"/>
  <c r="F463" i="29"/>
  <c r="F235" i="29"/>
  <c r="G444" i="29"/>
  <c r="F486" i="29"/>
  <c r="F186" i="29"/>
  <c r="G442" i="29"/>
  <c r="F199" i="29"/>
  <c r="F150" i="29"/>
  <c r="F404" i="29"/>
  <c r="F245" i="29"/>
  <c r="F448" i="29"/>
  <c r="G467" i="29"/>
  <c r="G59" i="29"/>
  <c r="G36" i="29"/>
  <c r="G482" i="29"/>
  <c r="G88" i="29"/>
  <c r="G245" i="29"/>
  <c r="G187" i="29"/>
  <c r="G487" i="29"/>
  <c r="G248" i="29"/>
  <c r="G476" i="29"/>
  <c r="F98" i="29"/>
  <c r="G46" i="29"/>
  <c r="F241" i="29"/>
  <c r="F420" i="29"/>
  <c r="F216" i="29"/>
  <c r="G105" i="29"/>
  <c r="F71" i="29"/>
  <c r="F298" i="29"/>
  <c r="F82" i="29"/>
  <c r="F165" i="29"/>
  <c r="F368" i="29"/>
  <c r="F68" i="29"/>
  <c r="F439" i="29"/>
  <c r="F223" i="29"/>
  <c r="G370" i="29"/>
  <c r="F474" i="29"/>
  <c r="F174" i="29"/>
  <c r="G70" i="29"/>
  <c r="F427" i="29"/>
  <c r="F390" i="29"/>
  <c r="F443" i="29"/>
  <c r="F101" i="29"/>
  <c r="F376" i="29"/>
  <c r="G131" i="29"/>
  <c r="G72" i="29"/>
  <c r="G85" i="29"/>
  <c r="G38" i="29"/>
  <c r="G506" i="29"/>
  <c r="G483" i="29"/>
  <c r="G136" i="29"/>
  <c r="G281" i="29"/>
  <c r="G223" i="29"/>
  <c r="G68" i="29"/>
  <c r="G260" i="29"/>
  <c r="G500" i="29"/>
  <c r="F75" i="29"/>
  <c r="F494" i="29"/>
  <c r="F290" i="29"/>
  <c r="F86" i="29"/>
  <c r="F229" i="29"/>
  <c r="G393" i="29"/>
  <c r="F408" i="29"/>
  <c r="F84" i="29"/>
  <c r="G34" i="29"/>
  <c r="F299" i="29"/>
  <c r="F59" i="29"/>
  <c r="F286" i="29"/>
  <c r="F70" i="29"/>
  <c r="F345" i="29"/>
  <c r="O345" i="29" s="1"/>
  <c r="F153" i="29"/>
  <c r="F356" i="29"/>
  <c r="G501" i="29"/>
  <c r="G322" i="29"/>
  <c r="F292" i="29"/>
  <c r="G507" i="29"/>
  <c r="G293" i="29"/>
  <c r="F459" i="29"/>
  <c r="F230" i="29"/>
  <c r="F145" i="29"/>
  <c r="F36" i="29"/>
  <c r="F167" i="29"/>
  <c r="F238" i="29"/>
  <c r="F261" i="29"/>
  <c r="F332" i="29"/>
  <c r="F379" i="29"/>
  <c r="F187" i="29"/>
  <c r="G510" i="29"/>
  <c r="F105" i="29"/>
  <c r="O105" i="29" s="1"/>
  <c r="F246" i="29"/>
  <c r="G21" i="29"/>
  <c r="G431" i="29"/>
  <c r="F507" i="29"/>
  <c r="F280" i="29"/>
  <c r="G329" i="29"/>
  <c r="F315" i="29"/>
  <c r="F182" i="29"/>
  <c r="F85" i="29"/>
  <c r="G456" i="29"/>
  <c r="F22" i="29"/>
  <c r="F226" i="29"/>
  <c r="F249" i="29"/>
  <c r="F320" i="29"/>
  <c r="F331" i="29"/>
  <c r="F378" i="29"/>
  <c r="F295" i="29"/>
  <c r="F330" i="29"/>
  <c r="G182" i="29"/>
  <c r="G432" i="29"/>
  <c r="F21" i="29"/>
  <c r="G512" i="29"/>
  <c r="F415" i="29"/>
  <c r="F184" i="29"/>
  <c r="G485" i="29"/>
  <c r="G80" i="29"/>
  <c r="G511" i="29"/>
  <c r="F50" i="29"/>
  <c r="G154" i="29"/>
  <c r="G390" i="29"/>
  <c r="G486" i="29"/>
  <c r="F190" i="29"/>
  <c r="F141" i="29"/>
  <c r="F296" i="29"/>
  <c r="F342" i="29"/>
  <c r="F151" i="29"/>
  <c r="F309" i="29"/>
  <c r="F353" i="29"/>
  <c r="F242" i="29"/>
  <c r="G166" i="29"/>
  <c r="G120" i="29"/>
  <c r="G134" i="29"/>
  <c r="G92" i="29"/>
  <c r="G466" i="29"/>
  <c r="F38" i="29"/>
  <c r="G45" i="29"/>
  <c r="G420" i="29"/>
  <c r="F178" i="29"/>
  <c r="F117" i="29"/>
  <c r="F248" i="29"/>
  <c r="G104" i="29"/>
  <c r="G246" i="29"/>
  <c r="G335" i="29"/>
  <c r="F278" i="29"/>
  <c r="F78" i="29"/>
  <c r="G192" i="29"/>
  <c r="F212" i="29"/>
  <c r="F215" i="29"/>
  <c r="G178" i="29"/>
  <c r="F179" i="29"/>
  <c r="F54" i="29"/>
  <c r="G324" i="29"/>
  <c r="G278" i="29"/>
  <c r="G91" i="29"/>
  <c r="G140" i="29"/>
  <c r="G165" i="29"/>
  <c r="G354" i="29"/>
  <c r="F516" i="29"/>
  <c r="G198" i="29"/>
  <c r="G382" i="29"/>
  <c r="F69" i="29"/>
  <c r="G478" i="29"/>
  <c r="F139" i="29"/>
  <c r="F234" i="29"/>
  <c r="G334" i="29"/>
  <c r="G450" i="29"/>
  <c r="F138" i="29"/>
  <c r="F60" i="29"/>
  <c r="G220" i="29"/>
  <c r="G42" i="29"/>
  <c r="G235" i="29"/>
  <c r="G272" i="29"/>
  <c r="F482" i="29"/>
  <c r="F372" i="29"/>
  <c r="F431" i="29"/>
  <c r="F57" i="29"/>
  <c r="F91" i="29"/>
  <c r="G183" i="29"/>
  <c r="F401" i="29"/>
  <c r="G232" i="29"/>
  <c r="G54" i="29"/>
  <c r="G283" i="29"/>
  <c r="G284" i="29"/>
  <c r="F470" i="29"/>
  <c r="F481" i="29"/>
  <c r="F360" i="29"/>
  <c r="F407" i="29"/>
  <c r="G238" i="29"/>
  <c r="G237" i="29"/>
  <c r="G378" i="29"/>
  <c r="F79" i="29"/>
  <c r="F126" i="29"/>
  <c r="F382" i="29"/>
  <c r="F181" i="29"/>
  <c r="F391" i="29"/>
  <c r="F497" i="29"/>
  <c r="G328" i="29"/>
  <c r="G66" i="29"/>
  <c r="G319" i="29"/>
  <c r="G296" i="29"/>
  <c r="F434" i="29"/>
  <c r="F469" i="29"/>
  <c r="F348" i="29"/>
  <c r="F263" i="29"/>
  <c r="F430" i="29"/>
  <c r="G190" i="29"/>
  <c r="G189" i="29"/>
  <c r="G274" i="29"/>
  <c r="F102" i="29"/>
  <c r="G373" i="29"/>
  <c r="F72" i="29"/>
  <c r="F274" i="29"/>
  <c r="G441" i="29"/>
  <c r="G155" i="29"/>
  <c r="G337" i="29"/>
  <c r="G379" i="29"/>
  <c r="G368" i="29"/>
  <c r="F386" i="29"/>
  <c r="F385" i="29"/>
  <c r="F300" i="29"/>
  <c r="F227" i="29"/>
  <c r="F394" i="29"/>
  <c r="F333" i="29"/>
  <c r="G141" i="29"/>
  <c r="G226" i="29"/>
  <c r="F90" i="29"/>
  <c r="F514" i="29"/>
  <c r="F193" i="29"/>
  <c r="G89" i="29"/>
  <c r="F297" i="29"/>
  <c r="G169" i="29"/>
  <c r="F364" i="29"/>
  <c r="F172" i="29"/>
  <c r="F109" i="29"/>
  <c r="G351" i="29"/>
  <c r="G121" i="29"/>
  <c r="F302" i="29"/>
  <c r="G63" i="29"/>
  <c r="G194" i="29"/>
  <c r="F61" i="29"/>
  <c r="G428" i="29"/>
  <c r="F446" i="29"/>
  <c r="G340" i="29"/>
  <c r="G253" i="29"/>
  <c r="F73" i="29"/>
  <c r="F414" i="29"/>
  <c r="F276" i="29"/>
  <c r="G263" i="29"/>
  <c r="G496" i="29"/>
  <c r="F410" i="29"/>
  <c r="F471" i="29"/>
  <c r="G400" i="29"/>
  <c r="F365" i="29"/>
  <c r="G509" i="29"/>
  <c r="F99" i="29"/>
  <c r="F41" i="29"/>
  <c r="G270" i="29"/>
  <c r="G133" i="29"/>
  <c r="G392" i="29"/>
  <c r="F96" i="29"/>
  <c r="G95" i="29"/>
  <c r="F239" i="29"/>
  <c r="G481" i="29"/>
  <c r="F447" i="29"/>
  <c r="F164" i="29"/>
  <c r="F143" i="29"/>
  <c r="F453" i="29"/>
  <c r="F498" i="29"/>
  <c r="F251" i="29"/>
  <c r="G477" i="29"/>
  <c r="G204" i="29"/>
  <c r="F324" i="29"/>
  <c r="F301" i="29"/>
  <c r="G399" i="29"/>
  <c r="F311" i="29"/>
  <c r="G361" i="29"/>
  <c r="F180" i="29"/>
  <c r="F349" i="29"/>
  <c r="G118" i="29"/>
  <c r="G145" i="29"/>
  <c r="G388" i="29"/>
  <c r="G301" i="29"/>
  <c r="F121" i="29"/>
  <c r="G62" i="29"/>
  <c r="G27" i="29"/>
  <c r="G48" i="29"/>
  <c r="G497" i="29"/>
  <c r="F458" i="29"/>
  <c r="F47" i="29"/>
  <c r="G448" i="29"/>
  <c r="F413" i="29"/>
  <c r="G460" i="29"/>
  <c r="G30" i="29"/>
  <c r="F503" i="29"/>
  <c r="F147" i="29"/>
  <c r="F89" i="29"/>
  <c r="G229" i="29"/>
  <c r="G440" i="29"/>
  <c r="G126" i="29"/>
  <c r="F132" i="29"/>
  <c r="G395" i="29"/>
  <c r="F495" i="29"/>
  <c r="F260" i="29"/>
  <c r="G276" i="29"/>
  <c r="G188" i="29"/>
  <c r="G447" i="29"/>
  <c r="G313" i="29"/>
  <c r="G480" i="29"/>
  <c r="G71" i="29"/>
  <c r="G436" i="29"/>
  <c r="G349" i="29"/>
  <c r="F169" i="29"/>
  <c r="G110" i="29"/>
  <c r="G75" i="29"/>
  <c r="F294" i="29"/>
  <c r="G299" i="29"/>
  <c r="G227" i="29"/>
  <c r="F506" i="29"/>
  <c r="F323" i="29"/>
  <c r="F461" i="29"/>
  <c r="G74" i="29"/>
  <c r="G29" i="29"/>
  <c r="G186" i="29"/>
  <c r="F195" i="29"/>
  <c r="F137" i="29"/>
  <c r="F56" i="29"/>
  <c r="G277" i="29"/>
  <c r="G333" i="29"/>
  <c r="F510" i="29"/>
  <c r="G146" i="29"/>
  <c r="F76" i="29"/>
  <c r="F220" i="29"/>
  <c r="G242" i="29"/>
  <c r="F27" i="29"/>
  <c r="G397" i="29"/>
  <c r="G494" i="29"/>
  <c r="F217" i="29"/>
  <c r="G158" i="29"/>
  <c r="G123" i="29"/>
  <c r="F450" i="29"/>
  <c r="G156" i="29"/>
  <c r="G60" i="29"/>
  <c r="F144" i="29"/>
  <c r="G275" i="29"/>
  <c r="F509" i="29"/>
  <c r="G170" i="29"/>
  <c r="G77" i="29"/>
  <c r="G342" i="29"/>
  <c r="F243" i="29"/>
  <c r="F185" i="29"/>
  <c r="F200" i="29"/>
  <c r="G325" i="29"/>
  <c r="G99" i="29"/>
  <c r="G408" i="29"/>
  <c r="F452" i="29"/>
  <c r="G96" i="29"/>
  <c r="F52" i="29"/>
  <c r="F94" i="29"/>
  <c r="G199" i="29"/>
  <c r="G250" i="29"/>
  <c r="F160" i="29"/>
  <c r="G81" i="29"/>
  <c r="F154" i="29"/>
  <c r="F115" i="29"/>
  <c r="G33" i="29"/>
  <c r="G106" i="29"/>
  <c r="G163" i="29"/>
  <c r="F508" i="29"/>
  <c r="F322" i="29"/>
  <c r="G25" i="29"/>
  <c r="G338" i="29"/>
  <c r="G179" i="29"/>
  <c r="F264" i="29"/>
  <c r="G383" i="29"/>
  <c r="G111" i="29"/>
  <c r="F35" i="29"/>
  <c r="F48" i="29"/>
  <c r="G191" i="29"/>
  <c r="G445" i="29"/>
  <c r="G287" i="29"/>
  <c r="F265" i="29"/>
  <c r="G206" i="29"/>
  <c r="G171" i="29"/>
  <c r="G65" i="29"/>
  <c r="F26" i="29"/>
  <c r="F39" i="29"/>
  <c r="F438" i="29"/>
  <c r="G168" i="29"/>
  <c r="G323" i="29"/>
  <c r="G125" i="29"/>
  <c r="G426" i="29"/>
  <c r="F291" i="29"/>
  <c r="F233" i="29"/>
  <c r="F344" i="29"/>
  <c r="F395" i="29"/>
  <c r="G147" i="29"/>
  <c r="F63" i="29"/>
  <c r="F53" i="29"/>
  <c r="G217" i="29"/>
  <c r="G409" i="29"/>
  <c r="G434" i="29"/>
  <c r="G491" i="29"/>
  <c r="G332" i="29"/>
  <c r="F316" i="29"/>
  <c r="G84" i="29"/>
  <c r="G505" i="29"/>
  <c r="F313" i="29"/>
  <c r="G254" i="29"/>
  <c r="G219" i="29"/>
  <c r="G113" i="29"/>
  <c r="F74" i="29"/>
  <c r="F135" i="29"/>
  <c r="G64" i="29"/>
  <c r="F29" i="29"/>
  <c r="G174" i="29"/>
  <c r="G144" i="29"/>
  <c r="G173" i="29"/>
  <c r="F31" i="29"/>
  <c r="F339" i="29"/>
  <c r="F281" i="29"/>
  <c r="O281" i="29" s="1"/>
  <c r="F392" i="29"/>
  <c r="G44" i="29"/>
  <c r="F268" i="29"/>
  <c r="G360" i="29"/>
  <c r="F205" i="29"/>
  <c r="G236" i="29"/>
  <c r="F124" i="29"/>
  <c r="G484" i="29"/>
  <c r="G52" i="29"/>
  <c r="F162" i="29"/>
  <c r="F361" i="29"/>
  <c r="G302" i="29"/>
  <c r="G267" i="29"/>
  <c r="G161" i="29"/>
  <c r="F122" i="29"/>
  <c r="F183" i="29"/>
  <c r="G112" i="29"/>
  <c r="F77" i="29"/>
  <c r="G221" i="29"/>
  <c r="F127" i="29"/>
  <c r="F387" i="29"/>
  <c r="F329" i="29"/>
  <c r="F440" i="29"/>
  <c r="G503" i="29"/>
  <c r="G243" i="29"/>
  <c r="F159" i="29"/>
  <c r="F293" i="29"/>
  <c r="F108" i="29"/>
  <c r="F388" i="29"/>
  <c r="G308" i="29"/>
  <c r="G346" i="29"/>
  <c r="G471" i="29"/>
  <c r="F370" i="29"/>
  <c r="F335" i="29"/>
  <c r="F287" i="29"/>
  <c r="F445" i="29"/>
  <c r="F114" i="29"/>
  <c r="G285" i="29"/>
  <c r="F359" i="29"/>
  <c r="F87" i="29"/>
  <c r="G380" i="29"/>
  <c r="F476" i="29"/>
  <c r="G100" i="29"/>
  <c r="F402" i="29"/>
  <c r="F64" i="29"/>
  <c r="F409" i="29"/>
  <c r="G350" i="29"/>
  <c r="G315" i="29"/>
  <c r="G209" i="29"/>
  <c r="F170" i="29"/>
  <c r="F231" i="29"/>
  <c r="G160" i="29"/>
  <c r="F125" i="29"/>
  <c r="G330" i="29"/>
  <c r="G269" i="29"/>
  <c r="F175" i="29"/>
  <c r="O421" i="29"/>
  <c r="F435" i="29"/>
  <c r="F377" i="29"/>
  <c r="G488" i="29"/>
  <c r="F66" i="29"/>
  <c r="G291" i="29"/>
  <c r="F207" i="29"/>
  <c r="F341" i="29"/>
  <c r="F436" i="29"/>
  <c r="G69" i="29"/>
  <c r="G394" i="29"/>
  <c r="F156" i="29"/>
  <c r="F487" i="29"/>
  <c r="G454" i="29"/>
  <c r="F306" i="29"/>
  <c r="G273" i="29"/>
  <c r="G358" i="29"/>
  <c r="F307" i="29"/>
  <c r="F225" i="29"/>
  <c r="G310" i="29"/>
  <c r="G355" i="29"/>
  <c r="F366" i="29"/>
  <c r="F460" i="29"/>
  <c r="G265" i="29"/>
  <c r="G73" i="29"/>
  <c r="F28" i="29"/>
  <c r="G159" i="29"/>
  <c r="G50" i="29"/>
  <c r="F253" i="29"/>
  <c r="G468" i="29"/>
  <c r="G148" i="29"/>
  <c r="G61" i="29"/>
  <c r="F112" i="29"/>
  <c r="F457" i="29"/>
  <c r="G398" i="29"/>
  <c r="G363" i="29"/>
  <c r="G257" i="29"/>
  <c r="F218" i="29"/>
  <c r="F279" i="29"/>
  <c r="G208" i="29"/>
  <c r="F173" i="29"/>
  <c r="G414" i="29"/>
  <c r="O124" i="29"/>
  <c r="G317" i="29"/>
  <c r="F319" i="29"/>
  <c r="G469" i="29"/>
  <c r="F483" i="29"/>
  <c r="F425" i="29"/>
  <c r="F120" i="29"/>
  <c r="F354" i="29"/>
  <c r="G339" i="29"/>
  <c r="F255" i="29"/>
  <c r="F484" i="29"/>
  <c r="G117" i="29"/>
  <c r="F490" i="29"/>
  <c r="F318" i="29"/>
  <c r="F80" i="29"/>
  <c r="G457" i="29"/>
  <c r="F412" i="29"/>
  <c r="G207" i="29"/>
  <c r="G290" i="29"/>
  <c r="F493" i="29"/>
  <c r="F157" i="29"/>
  <c r="G102" i="29"/>
  <c r="G143" i="29"/>
  <c r="G196" i="29"/>
  <c r="G109" i="29"/>
  <c r="F304" i="29"/>
  <c r="F505" i="29"/>
  <c r="G446" i="29"/>
  <c r="G411" i="29"/>
  <c r="G305" i="29"/>
  <c r="F266" i="29"/>
  <c r="F327" i="29"/>
  <c r="G256" i="29"/>
  <c r="F221" i="29"/>
  <c r="G498" i="29"/>
  <c r="G365" i="29"/>
  <c r="F367" i="29"/>
  <c r="G311" i="29"/>
  <c r="F95" i="29"/>
  <c r="F473" i="29"/>
  <c r="F336" i="29"/>
  <c r="G56" i="29"/>
  <c r="G387" i="29"/>
  <c r="F303" i="29"/>
  <c r="G419" i="29"/>
  <c r="G49" i="29"/>
  <c r="G213" i="29"/>
  <c r="G239" i="29"/>
  <c r="G78" i="29"/>
  <c r="F128" i="29"/>
  <c r="F465" i="29"/>
  <c r="F204" i="29"/>
  <c r="G369" i="29"/>
  <c r="F454" i="29"/>
  <c r="F403" i="29"/>
  <c r="G321" i="29"/>
  <c r="G451" i="29"/>
  <c r="G214" i="29"/>
  <c r="G258" i="29"/>
  <c r="F426" i="29"/>
  <c r="G461" i="29"/>
  <c r="F352" i="29"/>
  <c r="G504" i="29"/>
  <c r="F399" i="29"/>
  <c r="F282" i="29"/>
  <c r="G20" i="29"/>
  <c r="G108" i="29"/>
  <c r="G406" i="29"/>
  <c r="G225" i="29"/>
  <c r="G177" i="29"/>
  <c r="G429" i="29"/>
  <c r="F110" i="29"/>
  <c r="F25" i="29"/>
  <c r="G282" i="29"/>
  <c r="G455" i="29"/>
  <c r="O63" i="29"/>
  <c r="G164" i="29"/>
  <c r="G348" i="29"/>
  <c r="G502" i="29"/>
  <c r="F321" i="29"/>
  <c r="F67" i="29"/>
  <c r="F273" i="29"/>
  <c r="G115" i="29"/>
  <c r="G98" i="29"/>
  <c r="F258" i="29"/>
  <c r="F314" i="29"/>
  <c r="G413" i="29"/>
  <c r="G492" i="29"/>
  <c r="F197" i="29"/>
  <c r="G261" i="29"/>
  <c r="F23" i="29"/>
  <c r="F396" i="29"/>
  <c r="G449" i="29"/>
  <c r="G417" i="29"/>
  <c r="F163" i="29"/>
  <c r="F369" i="29"/>
  <c r="G211" i="29"/>
  <c r="F58" i="29"/>
  <c r="G386" i="29"/>
  <c r="G336" i="29"/>
  <c r="G234" i="29"/>
  <c r="F417" i="29"/>
  <c r="G259" i="29"/>
  <c r="F362" i="29"/>
  <c r="G200" i="29"/>
  <c r="F20" i="29"/>
  <c r="G405" i="29"/>
  <c r="F211" i="29"/>
  <c r="F262" i="29"/>
  <c r="F397" i="29"/>
  <c r="F62" i="29"/>
  <c r="F375" i="29"/>
  <c r="G463" i="29"/>
  <c r="G344" i="29"/>
  <c r="F116" i="29"/>
  <c r="G167" i="29"/>
  <c r="F254" i="29"/>
  <c r="F383" i="29"/>
  <c r="F423" i="29"/>
  <c r="F488" i="29"/>
  <c r="F308" i="29"/>
  <c r="G495" i="29"/>
  <c r="G55" i="29"/>
  <c r="F462" i="29"/>
  <c r="F106" i="29"/>
  <c r="F355" i="29"/>
  <c r="G58" i="29"/>
  <c r="G403" i="29"/>
  <c r="G418" i="29"/>
  <c r="G402" i="29"/>
  <c r="F237" i="29"/>
  <c r="G244" i="29"/>
  <c r="G304" i="29"/>
  <c r="F504" i="29"/>
  <c r="F192" i="29"/>
  <c r="F196" i="29"/>
  <c r="G103" i="29"/>
  <c r="F513" i="29"/>
  <c r="F400" i="29"/>
  <c r="G318" i="29"/>
  <c r="F202" i="29"/>
  <c r="F451" i="29"/>
  <c r="F499" i="29"/>
  <c r="F466" i="29"/>
  <c r="F51" i="29"/>
  <c r="F46" i="29"/>
  <c r="G514" i="29"/>
  <c r="G438" i="29"/>
  <c r="F381" i="29"/>
  <c r="G292" i="29"/>
  <c r="G352" i="29"/>
  <c r="F384" i="29"/>
  <c r="F244" i="29"/>
  <c r="G247" i="29"/>
  <c r="F275" i="29"/>
  <c r="G499" i="29"/>
  <c r="F44" i="29"/>
  <c r="G353" i="29"/>
  <c r="G251" i="29"/>
  <c r="F131" i="29"/>
  <c r="G195" i="29"/>
  <c r="F111" i="29"/>
  <c r="F479" i="29"/>
  <c r="F515" i="29"/>
  <c r="F224" i="29"/>
  <c r="G129" i="29"/>
  <c r="F502" i="29"/>
  <c r="F81" i="29"/>
  <c r="F236" i="29"/>
  <c r="G401" i="29"/>
  <c r="G114" i="29"/>
  <c r="G435" i="29"/>
  <c r="F351" i="29"/>
  <c r="G203" i="29"/>
  <c r="G255" i="29"/>
  <c r="F492" i="29"/>
  <c r="G343" i="29"/>
  <c r="G391" i="29"/>
  <c r="F272" i="29"/>
  <c r="G67" i="29"/>
  <c r="F310" i="29"/>
  <c r="G307" i="29"/>
  <c r="G157" i="29"/>
  <c r="G97" i="29"/>
  <c r="F406" i="29"/>
  <c r="F92" i="29"/>
  <c r="G202" i="29"/>
  <c r="G205" i="29"/>
  <c r="G241" i="29"/>
  <c r="F188" i="29"/>
  <c r="F129" i="29"/>
  <c r="G298" i="29"/>
  <c r="G262" i="29"/>
  <c r="G51" i="29"/>
  <c r="F30" i="29"/>
  <c r="G180" i="29"/>
  <c r="F259" i="29"/>
  <c r="G28" i="29"/>
  <c r="F33" i="29"/>
  <c r="F177" i="29"/>
  <c r="F168" i="29"/>
  <c r="G215" i="29"/>
  <c r="G82" i="29"/>
  <c r="F358" i="29"/>
  <c r="F269" i="29"/>
  <c r="F317" i="29"/>
  <c r="G132" i="29"/>
  <c r="G264" i="29"/>
  <c r="G303" i="29"/>
  <c r="F19" i="29"/>
  <c r="I19" i="29" s="1"/>
  <c r="F17" i="29"/>
  <c r="J11" i="4"/>
  <c r="I18" i="29" l="1"/>
  <c r="I17" i="29"/>
  <c r="I20" i="29"/>
  <c r="O362" i="29"/>
  <c r="O321" i="29"/>
  <c r="O351" i="29"/>
  <c r="O30" i="29"/>
  <c r="O64" i="29"/>
  <c r="O31" i="29"/>
  <c r="O33" i="29"/>
  <c r="O499" i="29"/>
  <c r="O27" i="29"/>
  <c r="O120" i="29"/>
  <c r="O366" i="29"/>
  <c r="O272" i="29"/>
  <c r="O317" i="29"/>
  <c r="O39" i="29"/>
  <c r="O47" i="29"/>
  <c r="O197" i="29"/>
  <c r="O128" i="29"/>
  <c r="O396" i="29"/>
  <c r="O484" i="29"/>
  <c r="O94" i="29"/>
  <c r="O327" i="29"/>
  <c r="O413" i="29"/>
  <c r="O216" i="29"/>
  <c r="O283" i="29"/>
  <c r="O492" i="29"/>
  <c r="O354" i="29"/>
  <c r="O392" i="29"/>
  <c r="O458" i="29"/>
  <c r="O376" i="29"/>
  <c r="O425" i="29"/>
  <c r="O237" i="29"/>
  <c r="O211" i="29"/>
  <c r="O388" i="29"/>
  <c r="O53" i="29"/>
  <c r="O137" i="29"/>
  <c r="O35" i="29"/>
  <c r="O135" i="29"/>
  <c r="O340" i="29"/>
  <c r="O257" i="29"/>
  <c r="O244" i="29"/>
  <c r="O341" i="29"/>
  <c r="O192" i="29"/>
  <c r="O44" i="29"/>
  <c r="O266" i="29"/>
  <c r="O48" i="29"/>
  <c r="O509" i="29"/>
  <c r="O430" i="29"/>
  <c r="O459" i="29"/>
  <c r="O422" i="29"/>
  <c r="O440" i="29"/>
  <c r="O207" i="29"/>
  <c r="O361" i="29"/>
  <c r="O466" i="29"/>
  <c r="O423" i="29"/>
  <c r="O273" i="29"/>
  <c r="O287" i="29"/>
  <c r="O322" i="29"/>
  <c r="O106" i="29"/>
  <c r="O383" i="29"/>
  <c r="O406" i="29"/>
  <c r="O218" i="29"/>
  <c r="O77" i="29"/>
  <c r="O482" i="29"/>
  <c r="O395" i="29"/>
  <c r="O26" i="29"/>
  <c r="O236" i="29"/>
  <c r="O173" i="29"/>
  <c r="O224" i="29"/>
  <c r="O81" i="29"/>
  <c r="O116" i="29"/>
  <c r="O204" i="29"/>
  <c r="O95" i="29"/>
  <c r="O163" i="29"/>
  <c r="O280" i="29"/>
  <c r="O132" i="29"/>
  <c r="O230" i="29"/>
  <c r="O171" i="29"/>
  <c r="O129" i="29"/>
  <c r="O451" i="29"/>
  <c r="O479" i="29"/>
  <c r="O382" i="29"/>
  <c r="O445" i="29"/>
  <c r="O228" i="29"/>
  <c r="O496" i="29"/>
  <c r="O502" i="29"/>
  <c r="O269" i="29"/>
  <c r="O358" i="29"/>
  <c r="O381" i="29"/>
  <c r="O367" i="29"/>
  <c r="O493" i="29"/>
  <c r="O483" i="29"/>
  <c r="O142" i="29"/>
  <c r="O377" i="29"/>
  <c r="O515" i="29"/>
  <c r="O400" i="29"/>
  <c r="O417" i="29"/>
  <c r="O87" i="29"/>
  <c r="O85" i="29"/>
  <c r="O220" i="29"/>
  <c r="O297" i="29"/>
  <c r="O359" i="29"/>
  <c r="O387" i="29"/>
  <c r="O265" i="29"/>
  <c r="O276" i="29"/>
  <c r="O437" i="29"/>
  <c r="O475" i="29"/>
  <c r="O28" i="29"/>
  <c r="O205" i="29"/>
  <c r="O160" i="29"/>
  <c r="O169" i="29"/>
  <c r="O301" i="29"/>
  <c r="O498" i="29"/>
  <c r="O365" i="29"/>
  <c r="O497" i="29"/>
  <c r="O360" i="29"/>
  <c r="O91" i="29"/>
  <c r="O378" i="29"/>
  <c r="O223" i="29"/>
  <c r="O420" i="29"/>
  <c r="O235" i="29"/>
  <c r="O432" i="29"/>
  <c r="O107" i="29"/>
  <c r="O152" i="29"/>
  <c r="O337" i="29"/>
  <c r="O49" i="29"/>
  <c r="O343" i="29"/>
  <c r="O512" i="29"/>
  <c r="O356" i="29"/>
  <c r="O336" i="29"/>
  <c r="O313" i="29"/>
  <c r="O80" i="29"/>
  <c r="O125" i="29"/>
  <c r="O402" i="29"/>
  <c r="O62" i="29"/>
  <c r="O109" i="29"/>
  <c r="O263" i="29"/>
  <c r="O481" i="29"/>
  <c r="O296" i="29"/>
  <c r="O331" i="29"/>
  <c r="O187" i="29"/>
  <c r="O268" i="29"/>
  <c r="O86" i="29"/>
  <c r="O439" i="29"/>
  <c r="O241" i="29"/>
  <c r="O463" i="29"/>
  <c r="O347" i="29"/>
  <c r="O306" i="29"/>
  <c r="O146" i="29"/>
  <c r="O516" i="29"/>
  <c r="O40" i="29"/>
  <c r="O176" i="29"/>
  <c r="O373" i="29"/>
  <c r="O51" i="29"/>
  <c r="O113" i="29"/>
  <c r="O277" i="29"/>
  <c r="O504" i="29"/>
  <c r="O67" i="29"/>
  <c r="O282" i="29"/>
  <c r="O231" i="29"/>
  <c r="O162" i="29"/>
  <c r="O508" i="29"/>
  <c r="O510" i="29"/>
  <c r="O461" i="29"/>
  <c r="O96" i="29"/>
  <c r="O471" i="29"/>
  <c r="O446" i="29"/>
  <c r="O172" i="29"/>
  <c r="O333" i="29"/>
  <c r="O348" i="29"/>
  <c r="O181" i="29"/>
  <c r="O60" i="29"/>
  <c r="O141" i="29"/>
  <c r="O320" i="29"/>
  <c r="O293" i="29"/>
  <c r="O70" i="29"/>
  <c r="O290" i="29"/>
  <c r="O68" i="29"/>
  <c r="O289" i="29"/>
  <c r="O198" i="29"/>
  <c r="O350" i="29"/>
  <c r="O65" i="29"/>
  <c r="O284" i="29"/>
  <c r="O133" i="29"/>
  <c r="O179" i="29"/>
  <c r="O511" i="29"/>
  <c r="O462" i="29"/>
  <c r="O254" i="29"/>
  <c r="O58" i="29"/>
  <c r="O460" i="29"/>
  <c r="O66" i="29"/>
  <c r="O335" i="29"/>
  <c r="O29" i="29"/>
  <c r="O344" i="29"/>
  <c r="O253" i="29"/>
  <c r="O505" i="29"/>
  <c r="O324" i="29"/>
  <c r="O410" i="29"/>
  <c r="O364" i="29"/>
  <c r="O394" i="29"/>
  <c r="O274" i="29"/>
  <c r="O469" i="29"/>
  <c r="O138" i="29"/>
  <c r="O212" i="29"/>
  <c r="O248" i="29"/>
  <c r="O190" i="29"/>
  <c r="O184" i="29"/>
  <c r="O438" i="29"/>
  <c r="O286" i="29"/>
  <c r="O494" i="29"/>
  <c r="O368" i="29"/>
  <c r="O98" i="29"/>
  <c r="O448" i="29"/>
  <c r="O380" i="29"/>
  <c r="O32" i="29"/>
  <c r="O247" i="29"/>
  <c r="O213" i="29"/>
  <c r="O45" i="29"/>
  <c r="O158" i="29"/>
  <c r="O194" i="29"/>
  <c r="O433" i="29"/>
  <c r="O478" i="29"/>
  <c r="O103" i="29"/>
  <c r="O76" i="29"/>
  <c r="O355" i="29"/>
  <c r="O403" i="29"/>
  <c r="O157" i="29"/>
  <c r="O156" i="29"/>
  <c r="O170" i="29"/>
  <c r="O370" i="29"/>
  <c r="O183" i="29"/>
  <c r="O397" i="29"/>
  <c r="O233" i="29"/>
  <c r="O323" i="29"/>
  <c r="O314" i="29"/>
  <c r="O457" i="29"/>
  <c r="O227" i="29"/>
  <c r="O434" i="29"/>
  <c r="O372" i="29"/>
  <c r="O117" i="29"/>
  <c r="O415" i="29"/>
  <c r="O226" i="29"/>
  <c r="O450" i="29"/>
  <c r="O379" i="29"/>
  <c r="O75" i="29"/>
  <c r="O101" i="29"/>
  <c r="O165" i="29"/>
  <c r="O245" i="29"/>
  <c r="O326" i="29"/>
  <c r="O444" i="29"/>
  <c r="O219" i="29"/>
  <c r="O140" i="29"/>
  <c r="O374" i="29"/>
  <c r="O398" i="29"/>
  <c r="O93" i="29"/>
  <c r="O256" i="29"/>
  <c r="O34" i="29"/>
  <c r="O384" i="29"/>
  <c r="O490" i="29"/>
  <c r="O148" i="29"/>
  <c r="O407" i="29"/>
  <c r="O202" i="29"/>
  <c r="O369" i="29"/>
  <c r="O110" i="29"/>
  <c r="O454" i="29"/>
  <c r="O122" i="29"/>
  <c r="O291" i="29"/>
  <c r="O200" i="29"/>
  <c r="O279" i="29"/>
  <c r="O506" i="29"/>
  <c r="O275" i="29"/>
  <c r="O453" i="29"/>
  <c r="O259" i="29"/>
  <c r="O300" i="29"/>
  <c r="O72" i="29"/>
  <c r="O126" i="29"/>
  <c r="O178" i="29"/>
  <c r="O242" i="29"/>
  <c r="O22" i="29"/>
  <c r="O507" i="29"/>
  <c r="O332" i="29"/>
  <c r="O59" i="29"/>
  <c r="O443" i="29"/>
  <c r="O404" i="29"/>
  <c r="O189" i="29"/>
  <c r="O429" i="29"/>
  <c r="O24" i="29"/>
  <c r="O166" i="29"/>
  <c r="O487" i="29"/>
  <c r="O456" i="29"/>
  <c r="O285" i="29"/>
  <c r="O206" i="29"/>
  <c r="O489" i="29"/>
  <c r="O88" i="29"/>
  <c r="O250" i="29"/>
  <c r="O424" i="29"/>
  <c r="O196" i="29"/>
  <c r="O74" i="29"/>
  <c r="O185" i="29"/>
  <c r="O349" i="29"/>
  <c r="O41" i="29"/>
  <c r="O385" i="29"/>
  <c r="O79" i="29"/>
  <c r="O234" i="29"/>
  <c r="O353" i="29"/>
  <c r="O21" i="29"/>
  <c r="O261" i="29"/>
  <c r="O299" i="29"/>
  <c r="O390" i="29"/>
  <c r="O82" i="29"/>
  <c r="O150" i="29"/>
  <c r="O123" i="29"/>
  <c r="O449" i="29"/>
  <c r="O325" i="29"/>
  <c r="O346" i="29"/>
  <c r="O130" i="29"/>
  <c r="O267" i="29"/>
  <c r="O480" i="29"/>
  <c r="O363" i="29"/>
  <c r="O208" i="29"/>
  <c r="O501" i="29"/>
  <c r="O416" i="29"/>
  <c r="O328" i="29"/>
  <c r="O442" i="29"/>
  <c r="O472" i="29"/>
  <c r="O357" i="29"/>
  <c r="O262" i="29"/>
  <c r="O303" i="29"/>
  <c r="O304" i="29"/>
  <c r="O319" i="29"/>
  <c r="O477" i="29"/>
  <c r="O225" i="29"/>
  <c r="O436" i="29"/>
  <c r="O435" i="29"/>
  <c r="O329" i="29"/>
  <c r="O240" i="29"/>
  <c r="O264" i="29"/>
  <c r="O52" i="29"/>
  <c r="O243" i="29"/>
  <c r="O56" i="29"/>
  <c r="O503" i="29"/>
  <c r="O180" i="29"/>
  <c r="O399" i="29"/>
  <c r="O99" i="29"/>
  <c r="O61" i="29"/>
  <c r="O386" i="29"/>
  <c r="O102" i="29"/>
  <c r="O139" i="29"/>
  <c r="O473" i="29"/>
  <c r="O309" i="29"/>
  <c r="O50" i="29"/>
  <c r="O238" i="29"/>
  <c r="O292" i="29"/>
  <c r="O427" i="29"/>
  <c r="O298" i="29"/>
  <c r="O199" i="29"/>
  <c r="O118" i="29"/>
  <c r="O210" i="29"/>
  <c r="O119" i="29"/>
  <c r="O441" i="29"/>
  <c r="O42" i="29"/>
  <c r="O155" i="29"/>
  <c r="O136" i="29"/>
  <c r="O214" i="29"/>
  <c r="O305" i="29"/>
  <c r="O428" i="29"/>
  <c r="O485" i="29"/>
  <c r="O431" i="29"/>
  <c r="O391" i="29"/>
  <c r="O491" i="29"/>
  <c r="O258" i="29"/>
  <c r="O144" i="29"/>
  <c r="O115" i="29"/>
  <c r="O260" i="29"/>
  <c r="O143" i="29"/>
  <c r="O188" i="29"/>
  <c r="O193" i="29"/>
  <c r="O182" i="29"/>
  <c r="O167" i="29"/>
  <c r="O84" i="29"/>
  <c r="O318" i="29"/>
  <c r="O134" i="29"/>
  <c r="O222" i="29"/>
  <c r="O371" i="29"/>
  <c r="O209" i="29"/>
  <c r="O316" i="29"/>
  <c r="O215" i="29"/>
  <c r="O389" i="29"/>
  <c r="O418" i="29"/>
  <c r="O411" i="29"/>
  <c r="O232" i="29"/>
  <c r="O310" i="29"/>
  <c r="O393" i="29"/>
  <c r="O500" i="29"/>
  <c r="O464" i="29"/>
  <c r="O191" i="29"/>
  <c r="O131" i="29"/>
  <c r="O57" i="29"/>
  <c r="O161" i="29"/>
  <c r="O307" i="29"/>
  <c r="O159" i="29"/>
  <c r="O92" i="29"/>
  <c r="O342" i="29"/>
  <c r="O308" i="29"/>
  <c r="O488" i="29"/>
  <c r="O221" i="29"/>
  <c r="O412" i="29"/>
  <c r="O255" i="29"/>
  <c r="O112" i="29"/>
  <c r="O239" i="29"/>
  <c r="O175" i="29"/>
  <c r="O111" i="29"/>
  <c r="O339" i="29"/>
  <c r="O154" i="29"/>
  <c r="O452" i="29"/>
  <c r="O195" i="29"/>
  <c r="O294" i="29"/>
  <c r="O495" i="29"/>
  <c r="O121" i="29"/>
  <c r="O513" i="29"/>
  <c r="O164" i="29"/>
  <c r="O414" i="29"/>
  <c r="O514" i="29"/>
  <c r="O69" i="29"/>
  <c r="O78" i="29"/>
  <c r="O38" i="29"/>
  <c r="O151" i="29"/>
  <c r="O330" i="29"/>
  <c r="O315" i="29"/>
  <c r="O246" i="29"/>
  <c r="O36" i="29"/>
  <c r="O408" i="29"/>
  <c r="O174" i="29"/>
  <c r="O71" i="29"/>
  <c r="O147" i="29"/>
  <c r="O186" i="29"/>
  <c r="O83" i="29"/>
  <c r="O201" i="29"/>
  <c r="O338" i="29"/>
  <c r="O43" i="29"/>
  <c r="O252" i="29"/>
  <c r="O270" i="29"/>
  <c r="O455" i="29"/>
  <c r="O153" i="29"/>
  <c r="O149" i="29"/>
  <c r="O419" i="29"/>
  <c r="P41" i="10"/>
  <c r="O41" i="10"/>
  <c r="V41" i="10" s="1"/>
  <c r="BC5" i="10"/>
  <c r="O177" i="29"/>
  <c r="O352" i="29"/>
  <c r="O168" i="29"/>
  <c r="O46" i="29"/>
  <c r="O426" i="29"/>
  <c r="O465" i="29"/>
  <c r="O409" i="29"/>
  <c r="O114" i="29"/>
  <c r="O108" i="29"/>
  <c r="O127" i="29"/>
  <c r="O375" i="29"/>
  <c r="O97" i="29"/>
  <c r="O217" i="29"/>
  <c r="O37" i="29"/>
  <c r="O311" i="29"/>
  <c r="O251" i="29"/>
  <c r="O447" i="29"/>
  <c r="O73" i="29"/>
  <c r="O302" i="29"/>
  <c r="O90" i="29"/>
  <c r="O229" i="29"/>
  <c r="O89" i="29"/>
  <c r="O401" i="29"/>
  <c r="O54" i="29"/>
  <c r="O278" i="29"/>
  <c r="O295" i="29"/>
  <c r="O145" i="29"/>
  <c r="O474" i="29"/>
  <c r="O470" i="29"/>
  <c r="O486" i="29"/>
  <c r="O334" i="29"/>
  <c r="O271" i="29"/>
  <c r="O468" i="29"/>
  <c r="O104" i="29"/>
  <c r="O55" i="29"/>
  <c r="O288" i="29"/>
  <c r="O312" i="29"/>
  <c r="O203" i="29"/>
  <c r="O467" i="29"/>
  <c r="O249" i="29"/>
  <c r="O476" i="29"/>
  <c r="O405" i="29"/>
  <c r="O100" i="29"/>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O25" i="29" l="1"/>
  <c r="O23" i="29"/>
  <c r="C3" i="3"/>
  <c r="C6" i="17"/>
  <c r="C7" i="17" l="1"/>
  <c r="D6" i="23" s="1"/>
  <c r="C4" i="3"/>
  <c r="C5" i="3" l="1"/>
  <c r="E23" i="10"/>
  <c r="F10" i="8"/>
  <c r="G11" i="7" l="1"/>
  <c r="O1017" i="7" l="1"/>
  <c r="O1016" i="7"/>
  <c r="O1015" i="7"/>
  <c r="O1014" i="7"/>
  <c r="O1013" i="7"/>
  <c r="O1012" i="7"/>
  <c r="O1011" i="7"/>
  <c r="O1010" i="7"/>
  <c r="O1009" i="7"/>
  <c r="O1008" i="7"/>
  <c r="O1007" i="7"/>
  <c r="O1006" i="7"/>
  <c r="O1005" i="7"/>
  <c r="O1004" i="7"/>
  <c r="O1003" i="7"/>
  <c r="O1002" i="7"/>
  <c r="O1001" i="7"/>
  <c r="O1000" i="7"/>
  <c r="O999" i="7"/>
  <c r="O998" i="7"/>
  <c r="O997" i="7"/>
  <c r="O996" i="7"/>
  <c r="O995" i="7"/>
  <c r="O994" i="7"/>
  <c r="O993" i="7"/>
  <c r="O992" i="7"/>
  <c r="O991" i="7"/>
  <c r="O990" i="7"/>
  <c r="O989" i="7"/>
  <c r="O988" i="7"/>
  <c r="O987" i="7"/>
  <c r="O986" i="7"/>
  <c r="O985" i="7"/>
  <c r="O984" i="7"/>
  <c r="O983" i="7"/>
  <c r="O982" i="7"/>
  <c r="O981" i="7"/>
  <c r="O980" i="7"/>
  <c r="O979" i="7"/>
  <c r="O978" i="7"/>
  <c r="O977" i="7"/>
  <c r="O976" i="7"/>
  <c r="O975" i="7"/>
  <c r="O974" i="7"/>
  <c r="O973" i="7"/>
  <c r="O972" i="7"/>
  <c r="O971" i="7"/>
  <c r="O970" i="7"/>
  <c r="O969" i="7"/>
  <c r="O968" i="7"/>
  <c r="O967" i="7"/>
  <c r="O966" i="7"/>
  <c r="O965" i="7"/>
  <c r="O964" i="7"/>
  <c r="O963" i="7"/>
  <c r="O962" i="7"/>
  <c r="O961" i="7"/>
  <c r="O960" i="7"/>
  <c r="O959" i="7"/>
  <c r="O958" i="7"/>
  <c r="O957" i="7"/>
  <c r="O956" i="7"/>
  <c r="O955" i="7"/>
  <c r="O954" i="7"/>
  <c r="O953" i="7"/>
  <c r="O952" i="7"/>
  <c r="O951" i="7"/>
  <c r="O950" i="7"/>
  <c r="O949" i="7"/>
  <c r="O948" i="7"/>
  <c r="O947" i="7"/>
  <c r="O946" i="7"/>
  <c r="O945" i="7"/>
  <c r="O944" i="7"/>
  <c r="O943" i="7"/>
  <c r="O942" i="7"/>
  <c r="O941" i="7"/>
  <c r="O940" i="7"/>
  <c r="O939" i="7"/>
  <c r="O938" i="7"/>
  <c r="O937" i="7"/>
  <c r="O936" i="7"/>
  <c r="O935" i="7"/>
  <c r="O934" i="7"/>
  <c r="O933" i="7"/>
  <c r="O932" i="7"/>
  <c r="O931" i="7"/>
  <c r="O930" i="7"/>
  <c r="O929" i="7"/>
  <c r="O928" i="7"/>
  <c r="O927" i="7"/>
  <c r="O926" i="7"/>
  <c r="O925" i="7"/>
  <c r="O924" i="7"/>
  <c r="O923" i="7"/>
  <c r="O922" i="7"/>
  <c r="O921" i="7"/>
  <c r="O920" i="7"/>
  <c r="O919" i="7"/>
  <c r="O918" i="7"/>
  <c r="O917" i="7"/>
  <c r="O916" i="7"/>
  <c r="O915" i="7"/>
  <c r="O914" i="7"/>
  <c r="O913" i="7"/>
  <c r="O912" i="7"/>
  <c r="O911" i="7"/>
  <c r="O910" i="7"/>
  <c r="O909" i="7"/>
  <c r="O908" i="7"/>
  <c r="O907" i="7"/>
  <c r="O906" i="7"/>
  <c r="O905" i="7"/>
  <c r="O904" i="7"/>
  <c r="O903" i="7"/>
  <c r="O902" i="7"/>
  <c r="O901" i="7"/>
  <c r="O900" i="7"/>
  <c r="O899" i="7"/>
  <c r="O898" i="7"/>
  <c r="O897" i="7"/>
  <c r="O896" i="7"/>
  <c r="O895" i="7"/>
  <c r="O894" i="7"/>
  <c r="O893" i="7"/>
  <c r="O892" i="7"/>
  <c r="O891" i="7"/>
  <c r="O890" i="7"/>
  <c r="O889" i="7"/>
  <c r="O888" i="7"/>
  <c r="O887" i="7"/>
  <c r="O886" i="7"/>
  <c r="O885" i="7"/>
  <c r="O884" i="7"/>
  <c r="O883" i="7"/>
  <c r="O882" i="7"/>
  <c r="O881" i="7"/>
  <c r="O880" i="7"/>
  <c r="O879" i="7"/>
  <c r="O878" i="7"/>
  <c r="O877" i="7"/>
  <c r="O876" i="7"/>
  <c r="O875" i="7"/>
  <c r="O874" i="7"/>
  <c r="O873" i="7"/>
  <c r="O872" i="7"/>
  <c r="O871" i="7"/>
  <c r="O870" i="7"/>
  <c r="O869" i="7"/>
  <c r="O868" i="7"/>
  <c r="O867" i="7"/>
  <c r="O866" i="7"/>
  <c r="O865" i="7"/>
  <c r="O864" i="7"/>
  <c r="O863" i="7"/>
  <c r="O862" i="7"/>
  <c r="O861" i="7"/>
  <c r="O860" i="7"/>
  <c r="O859" i="7"/>
  <c r="O858" i="7"/>
  <c r="O857" i="7"/>
  <c r="O856" i="7"/>
  <c r="O855" i="7"/>
  <c r="O854" i="7"/>
  <c r="O853" i="7"/>
  <c r="O852" i="7"/>
  <c r="O851" i="7"/>
  <c r="O850" i="7"/>
  <c r="O849" i="7"/>
  <c r="O848" i="7"/>
  <c r="O847" i="7"/>
  <c r="O846" i="7"/>
  <c r="O845" i="7"/>
  <c r="O844" i="7"/>
  <c r="O843" i="7"/>
  <c r="O842" i="7"/>
  <c r="O841" i="7"/>
  <c r="O840" i="7"/>
  <c r="O839" i="7"/>
  <c r="O838" i="7"/>
  <c r="O837" i="7"/>
  <c r="O836" i="7"/>
  <c r="O835" i="7"/>
  <c r="O834" i="7"/>
  <c r="O833" i="7"/>
  <c r="O832" i="7"/>
  <c r="O831" i="7"/>
  <c r="O830" i="7"/>
  <c r="O829" i="7"/>
  <c r="O828" i="7"/>
  <c r="O827" i="7"/>
  <c r="O826" i="7"/>
  <c r="O825" i="7"/>
  <c r="O824" i="7"/>
  <c r="O823" i="7"/>
  <c r="O822" i="7"/>
  <c r="O821" i="7"/>
  <c r="O820" i="7"/>
  <c r="O819" i="7"/>
  <c r="O818" i="7"/>
  <c r="O817" i="7"/>
  <c r="O816" i="7"/>
  <c r="O815" i="7"/>
  <c r="O814" i="7"/>
  <c r="O813" i="7"/>
  <c r="O812" i="7"/>
  <c r="O811" i="7"/>
  <c r="O810" i="7"/>
  <c r="O809" i="7"/>
  <c r="O808" i="7"/>
  <c r="O807" i="7"/>
  <c r="O806" i="7"/>
  <c r="O805" i="7"/>
  <c r="O804" i="7"/>
  <c r="O803" i="7"/>
  <c r="O802" i="7"/>
  <c r="O801" i="7"/>
  <c r="O800" i="7"/>
  <c r="O799" i="7"/>
  <c r="O798" i="7"/>
  <c r="O797" i="7"/>
  <c r="O796" i="7"/>
  <c r="O795" i="7"/>
  <c r="O794" i="7"/>
  <c r="O793" i="7"/>
  <c r="O792" i="7"/>
  <c r="O791" i="7"/>
  <c r="O790" i="7"/>
  <c r="O789" i="7"/>
  <c r="O788" i="7"/>
  <c r="O787" i="7"/>
  <c r="O786" i="7"/>
  <c r="O785" i="7"/>
  <c r="O784" i="7"/>
  <c r="O783" i="7"/>
  <c r="O782" i="7"/>
  <c r="O781" i="7"/>
  <c r="O780" i="7"/>
  <c r="O779" i="7"/>
  <c r="O778" i="7"/>
  <c r="O777" i="7"/>
  <c r="O776" i="7"/>
  <c r="O775" i="7"/>
  <c r="O774" i="7"/>
  <c r="O773" i="7"/>
  <c r="O772" i="7"/>
  <c r="O771" i="7"/>
  <c r="O770" i="7"/>
  <c r="O769" i="7"/>
  <c r="O768" i="7"/>
  <c r="O767" i="7"/>
  <c r="O766" i="7"/>
  <c r="O765" i="7"/>
  <c r="O764" i="7"/>
  <c r="O763" i="7"/>
  <c r="O762" i="7"/>
  <c r="O761" i="7"/>
  <c r="O760" i="7"/>
  <c r="O759" i="7"/>
  <c r="O758" i="7"/>
  <c r="O757" i="7"/>
  <c r="O756" i="7"/>
  <c r="O755" i="7"/>
  <c r="O754" i="7"/>
  <c r="O753" i="7"/>
  <c r="O752" i="7"/>
  <c r="O751" i="7"/>
  <c r="O750" i="7"/>
  <c r="O749" i="7"/>
  <c r="O748" i="7"/>
  <c r="O747" i="7"/>
  <c r="O746" i="7"/>
  <c r="O745" i="7"/>
  <c r="O744" i="7"/>
  <c r="O743" i="7"/>
  <c r="O742" i="7"/>
  <c r="O741" i="7"/>
  <c r="O740" i="7"/>
  <c r="O739" i="7"/>
  <c r="O738" i="7"/>
  <c r="O737" i="7"/>
  <c r="O736" i="7"/>
  <c r="O735" i="7"/>
  <c r="O734" i="7"/>
  <c r="O733" i="7"/>
  <c r="O732" i="7"/>
  <c r="O731" i="7"/>
  <c r="O730" i="7"/>
  <c r="O729" i="7"/>
  <c r="O728" i="7"/>
  <c r="O727" i="7"/>
  <c r="O726" i="7"/>
  <c r="O725" i="7"/>
  <c r="O724" i="7"/>
  <c r="O723" i="7"/>
  <c r="O722" i="7"/>
  <c r="O721" i="7"/>
  <c r="O720" i="7"/>
  <c r="O719" i="7"/>
  <c r="O718" i="7"/>
  <c r="O717" i="7"/>
  <c r="O716" i="7"/>
  <c r="O715" i="7"/>
  <c r="O714" i="7"/>
  <c r="O713" i="7"/>
  <c r="O712" i="7"/>
  <c r="O711" i="7"/>
  <c r="O710" i="7"/>
  <c r="O709" i="7"/>
  <c r="O708" i="7"/>
  <c r="O707" i="7"/>
  <c r="O706" i="7"/>
  <c r="O705" i="7"/>
  <c r="O704" i="7"/>
  <c r="O703" i="7"/>
  <c r="O702" i="7"/>
  <c r="O701" i="7"/>
  <c r="O700" i="7"/>
  <c r="O699" i="7"/>
  <c r="O698" i="7"/>
  <c r="O697" i="7"/>
  <c r="O696" i="7"/>
  <c r="O695" i="7"/>
  <c r="O694" i="7"/>
  <c r="O693" i="7"/>
  <c r="O692" i="7"/>
  <c r="O691" i="7"/>
  <c r="O690" i="7"/>
  <c r="O689" i="7"/>
  <c r="O688" i="7"/>
  <c r="O687" i="7"/>
  <c r="O686" i="7"/>
  <c r="O685" i="7"/>
  <c r="O684" i="7"/>
  <c r="O683" i="7"/>
  <c r="O682" i="7"/>
  <c r="O681" i="7"/>
  <c r="O680" i="7"/>
  <c r="O679" i="7"/>
  <c r="O678" i="7"/>
  <c r="O677" i="7"/>
  <c r="O676" i="7"/>
  <c r="O675" i="7"/>
  <c r="O674" i="7"/>
  <c r="O673" i="7"/>
  <c r="O672" i="7"/>
  <c r="O671" i="7"/>
  <c r="O670" i="7"/>
  <c r="O669" i="7"/>
  <c r="O668" i="7"/>
  <c r="O667" i="7"/>
  <c r="O666" i="7"/>
  <c r="O665" i="7"/>
  <c r="O664" i="7"/>
  <c r="O663" i="7"/>
  <c r="O662" i="7"/>
  <c r="O661" i="7"/>
  <c r="O660" i="7"/>
  <c r="O659" i="7"/>
  <c r="O658" i="7"/>
  <c r="O657" i="7"/>
  <c r="O656" i="7"/>
  <c r="O655" i="7"/>
  <c r="O654" i="7"/>
  <c r="O653" i="7"/>
  <c r="O652" i="7"/>
  <c r="O651" i="7"/>
  <c r="O650" i="7"/>
  <c r="O649" i="7"/>
  <c r="O648" i="7"/>
  <c r="O647" i="7"/>
  <c r="O646" i="7"/>
  <c r="O645" i="7"/>
  <c r="O644" i="7"/>
  <c r="O643" i="7"/>
  <c r="O642" i="7"/>
  <c r="O641" i="7"/>
  <c r="O640" i="7"/>
  <c r="O639" i="7"/>
  <c r="O638" i="7"/>
  <c r="O637" i="7"/>
  <c r="O636" i="7"/>
  <c r="O635" i="7"/>
  <c r="O634" i="7"/>
  <c r="O633" i="7"/>
  <c r="O632" i="7"/>
  <c r="O631" i="7"/>
  <c r="O630" i="7"/>
  <c r="O629" i="7"/>
  <c r="O628" i="7"/>
  <c r="O627" i="7"/>
  <c r="O626" i="7"/>
  <c r="O625" i="7"/>
  <c r="O624" i="7"/>
  <c r="O623" i="7"/>
  <c r="O622" i="7"/>
  <c r="O621" i="7"/>
  <c r="O620" i="7"/>
  <c r="O619" i="7"/>
  <c r="O618" i="7"/>
  <c r="O617" i="7"/>
  <c r="O616" i="7"/>
  <c r="O615" i="7"/>
  <c r="O614" i="7"/>
  <c r="O613" i="7"/>
  <c r="O612" i="7"/>
  <c r="O611" i="7"/>
  <c r="O610" i="7"/>
  <c r="O609" i="7"/>
  <c r="O608" i="7"/>
  <c r="O607" i="7"/>
  <c r="O606" i="7"/>
  <c r="O605" i="7"/>
  <c r="O604" i="7"/>
  <c r="O603" i="7"/>
  <c r="O602" i="7"/>
  <c r="O601" i="7"/>
  <c r="O600" i="7"/>
  <c r="O599" i="7"/>
  <c r="O598" i="7"/>
  <c r="O597" i="7"/>
  <c r="O596" i="7"/>
  <c r="O595" i="7"/>
  <c r="O594" i="7"/>
  <c r="O593" i="7"/>
  <c r="O592" i="7"/>
  <c r="O591" i="7"/>
  <c r="O590" i="7"/>
  <c r="O589" i="7"/>
  <c r="O588" i="7"/>
  <c r="O587" i="7"/>
  <c r="O586" i="7"/>
  <c r="O585" i="7"/>
  <c r="O584" i="7"/>
  <c r="O583" i="7"/>
  <c r="O582" i="7"/>
  <c r="O581" i="7"/>
  <c r="O580" i="7"/>
  <c r="O579" i="7"/>
  <c r="O578" i="7"/>
  <c r="O577" i="7"/>
  <c r="O576" i="7"/>
  <c r="O575" i="7"/>
  <c r="O574" i="7"/>
  <c r="O573" i="7"/>
  <c r="O572" i="7"/>
  <c r="O571" i="7"/>
  <c r="O570" i="7"/>
  <c r="O569" i="7"/>
  <c r="O568" i="7"/>
  <c r="O567" i="7"/>
  <c r="O566" i="7"/>
  <c r="O565" i="7"/>
  <c r="O564" i="7"/>
  <c r="O563" i="7"/>
  <c r="O562" i="7"/>
  <c r="O561" i="7"/>
  <c r="O560" i="7"/>
  <c r="O559" i="7"/>
  <c r="O558" i="7"/>
  <c r="O557" i="7"/>
  <c r="O556" i="7"/>
  <c r="O555" i="7"/>
  <c r="O554" i="7"/>
  <c r="O553" i="7"/>
  <c r="O552" i="7"/>
  <c r="O551" i="7"/>
  <c r="O550" i="7"/>
  <c r="O549" i="7"/>
  <c r="O548" i="7"/>
  <c r="O547" i="7"/>
  <c r="O546" i="7"/>
  <c r="O545" i="7"/>
  <c r="O544" i="7"/>
  <c r="O543" i="7"/>
  <c r="O542" i="7"/>
  <c r="O541" i="7"/>
  <c r="O540" i="7"/>
  <c r="O539" i="7"/>
  <c r="O538" i="7"/>
  <c r="O537" i="7"/>
  <c r="O536" i="7"/>
  <c r="O535" i="7"/>
  <c r="O534" i="7"/>
  <c r="O533" i="7"/>
  <c r="O532" i="7"/>
  <c r="O531" i="7"/>
  <c r="O530" i="7"/>
  <c r="O529" i="7"/>
  <c r="O528" i="7"/>
  <c r="O527" i="7"/>
  <c r="O526" i="7"/>
  <c r="O525" i="7"/>
  <c r="O524" i="7"/>
  <c r="O523" i="7"/>
  <c r="O522" i="7"/>
  <c r="O521" i="7"/>
  <c r="O520" i="7"/>
  <c r="O519" i="7"/>
  <c r="O518" i="7"/>
  <c r="O517" i="7"/>
  <c r="O516" i="7"/>
  <c r="O515" i="7"/>
  <c r="O514" i="7"/>
  <c r="O513" i="7"/>
  <c r="O512" i="7"/>
  <c r="O511" i="7"/>
  <c r="O510" i="7"/>
  <c r="O509" i="7"/>
  <c r="O508" i="7"/>
  <c r="O507" i="7"/>
  <c r="O506" i="7"/>
  <c r="O505" i="7"/>
  <c r="O504" i="7"/>
  <c r="O503" i="7"/>
  <c r="O502" i="7"/>
  <c r="O501" i="7"/>
  <c r="O500" i="7"/>
  <c r="O499" i="7"/>
  <c r="O498" i="7"/>
  <c r="O497" i="7"/>
  <c r="O496" i="7"/>
  <c r="O495" i="7"/>
  <c r="O494" i="7"/>
  <c r="O493" i="7"/>
  <c r="O492" i="7"/>
  <c r="O491" i="7"/>
  <c r="O490" i="7"/>
  <c r="O489" i="7"/>
  <c r="O488" i="7"/>
  <c r="O487" i="7"/>
  <c r="O486" i="7"/>
  <c r="O485" i="7"/>
  <c r="O484" i="7"/>
  <c r="O483" i="7"/>
  <c r="O482" i="7"/>
  <c r="O481" i="7"/>
  <c r="O480" i="7"/>
  <c r="O479" i="7"/>
  <c r="O478" i="7"/>
  <c r="O477" i="7"/>
  <c r="O476" i="7"/>
  <c r="O475" i="7"/>
  <c r="O474" i="7"/>
  <c r="O473" i="7"/>
  <c r="O472" i="7"/>
  <c r="O471" i="7"/>
  <c r="O470" i="7"/>
  <c r="O469" i="7"/>
  <c r="O468" i="7"/>
  <c r="O467" i="7"/>
  <c r="O466" i="7"/>
  <c r="O465" i="7"/>
  <c r="O464" i="7"/>
  <c r="O463" i="7"/>
  <c r="O462" i="7"/>
  <c r="O461" i="7"/>
  <c r="O460" i="7"/>
  <c r="O459" i="7"/>
  <c r="O458" i="7"/>
  <c r="O457" i="7"/>
  <c r="O456" i="7"/>
  <c r="O455" i="7"/>
  <c r="O454" i="7"/>
  <c r="O453" i="7"/>
  <c r="O452" i="7"/>
  <c r="O451" i="7"/>
  <c r="O450" i="7"/>
  <c r="O449" i="7"/>
  <c r="O448" i="7"/>
  <c r="O447" i="7"/>
  <c r="O446" i="7"/>
  <c r="O445" i="7"/>
  <c r="O444" i="7"/>
  <c r="O443" i="7"/>
  <c r="O442" i="7"/>
  <c r="O441" i="7"/>
  <c r="O440" i="7"/>
  <c r="O439" i="7"/>
  <c r="O438" i="7"/>
  <c r="O437" i="7"/>
  <c r="O436" i="7"/>
  <c r="O435" i="7"/>
  <c r="O434" i="7"/>
  <c r="O433" i="7"/>
  <c r="O432" i="7"/>
  <c r="O431" i="7"/>
  <c r="O430" i="7"/>
  <c r="O429" i="7"/>
  <c r="O428" i="7"/>
  <c r="O427" i="7"/>
  <c r="O426" i="7"/>
  <c r="O425" i="7"/>
  <c r="O424" i="7"/>
  <c r="O423" i="7"/>
  <c r="O422" i="7"/>
  <c r="O421" i="7"/>
  <c r="O420" i="7"/>
  <c r="O419" i="7"/>
  <c r="O418" i="7"/>
  <c r="O417" i="7"/>
  <c r="O416" i="7"/>
  <c r="O415" i="7"/>
  <c r="O414" i="7"/>
  <c r="O413" i="7"/>
  <c r="O412" i="7"/>
  <c r="O411" i="7"/>
  <c r="O410" i="7"/>
  <c r="O409" i="7"/>
  <c r="O408" i="7"/>
  <c r="O407" i="7"/>
  <c r="O406" i="7"/>
  <c r="O405" i="7"/>
  <c r="O404" i="7"/>
  <c r="O403" i="7"/>
  <c r="O402" i="7"/>
  <c r="O401" i="7"/>
  <c r="O400" i="7"/>
  <c r="O399" i="7"/>
  <c r="O398" i="7"/>
  <c r="O397" i="7"/>
  <c r="O396" i="7"/>
  <c r="O395" i="7"/>
  <c r="O394" i="7"/>
  <c r="O393" i="7"/>
  <c r="O392" i="7"/>
  <c r="O391" i="7"/>
  <c r="O390" i="7"/>
  <c r="O389" i="7"/>
  <c r="O388" i="7"/>
  <c r="O387" i="7"/>
  <c r="O386" i="7"/>
  <c r="O385" i="7"/>
  <c r="O384" i="7"/>
  <c r="O383" i="7"/>
  <c r="O382" i="7"/>
  <c r="O381" i="7"/>
  <c r="O380" i="7"/>
  <c r="O379" i="7"/>
  <c r="O378" i="7"/>
  <c r="O377" i="7"/>
  <c r="O376" i="7"/>
  <c r="O375" i="7"/>
  <c r="O374" i="7"/>
  <c r="O373" i="7"/>
  <c r="O372" i="7"/>
  <c r="O371" i="7"/>
  <c r="O370" i="7"/>
  <c r="O369" i="7"/>
  <c r="O368" i="7"/>
  <c r="O367" i="7"/>
  <c r="O366" i="7"/>
  <c r="O365" i="7"/>
  <c r="O364" i="7"/>
  <c r="O363" i="7"/>
  <c r="O362" i="7"/>
  <c r="O361" i="7"/>
  <c r="O360" i="7"/>
  <c r="O359" i="7"/>
  <c r="O358" i="7"/>
  <c r="O357" i="7"/>
  <c r="O356" i="7"/>
  <c r="O355" i="7"/>
  <c r="O354" i="7"/>
  <c r="O353" i="7"/>
  <c r="O352" i="7"/>
  <c r="O351" i="7"/>
  <c r="O350" i="7"/>
  <c r="O349" i="7"/>
  <c r="O348" i="7"/>
  <c r="O347" i="7"/>
  <c r="O346" i="7"/>
  <c r="O345" i="7"/>
  <c r="O344" i="7"/>
  <c r="O343" i="7"/>
  <c r="O342" i="7"/>
  <c r="O341" i="7"/>
  <c r="O340" i="7"/>
  <c r="O339" i="7"/>
  <c r="O338" i="7"/>
  <c r="O337" i="7"/>
  <c r="O336" i="7"/>
  <c r="O335" i="7"/>
  <c r="O334" i="7"/>
  <c r="O333" i="7"/>
  <c r="O332" i="7"/>
  <c r="O331" i="7"/>
  <c r="O330" i="7"/>
  <c r="O329" i="7"/>
  <c r="O328" i="7"/>
  <c r="O327" i="7"/>
  <c r="O326" i="7"/>
  <c r="O325" i="7"/>
  <c r="O324" i="7"/>
  <c r="O323" i="7"/>
  <c r="O322" i="7"/>
  <c r="O321" i="7"/>
  <c r="O320" i="7"/>
  <c r="O319" i="7"/>
  <c r="O318" i="7"/>
  <c r="O317" i="7"/>
  <c r="O316" i="7"/>
  <c r="O315" i="7"/>
  <c r="O314" i="7"/>
  <c r="O313" i="7"/>
  <c r="O312" i="7"/>
  <c r="O311" i="7"/>
  <c r="O310" i="7"/>
  <c r="O309" i="7"/>
  <c r="O308" i="7"/>
  <c r="O307" i="7"/>
  <c r="O306" i="7"/>
  <c r="O305" i="7"/>
  <c r="O304" i="7"/>
  <c r="O303" i="7"/>
  <c r="O302" i="7"/>
  <c r="O301" i="7"/>
  <c r="O300" i="7"/>
  <c r="O299" i="7"/>
  <c r="O298" i="7"/>
  <c r="O297" i="7"/>
  <c r="O296" i="7"/>
  <c r="O295" i="7"/>
  <c r="O294" i="7"/>
  <c r="O293" i="7"/>
  <c r="O292" i="7"/>
  <c r="O291" i="7"/>
  <c r="O290" i="7"/>
  <c r="O289" i="7"/>
  <c r="O288" i="7"/>
  <c r="O287" i="7"/>
  <c r="O286" i="7"/>
  <c r="O285" i="7"/>
  <c r="O284" i="7"/>
  <c r="O283" i="7"/>
  <c r="O282" i="7"/>
  <c r="O281" i="7"/>
  <c r="O280" i="7"/>
  <c r="O279" i="7"/>
  <c r="O278" i="7"/>
  <c r="O277" i="7"/>
  <c r="O276" i="7"/>
  <c r="O275" i="7"/>
  <c r="O274" i="7"/>
  <c r="O273" i="7"/>
  <c r="O272" i="7"/>
  <c r="O271" i="7"/>
  <c r="O270" i="7"/>
  <c r="O269" i="7"/>
  <c r="O268" i="7"/>
  <c r="O267" i="7"/>
  <c r="O266" i="7"/>
  <c r="O265" i="7"/>
  <c r="O264" i="7"/>
  <c r="O263" i="7"/>
  <c r="O262" i="7"/>
  <c r="O261" i="7"/>
  <c r="O260" i="7"/>
  <c r="O259" i="7"/>
  <c r="O258" i="7"/>
  <c r="O257" i="7"/>
  <c r="O256" i="7"/>
  <c r="O255" i="7"/>
  <c r="O254" i="7"/>
  <c r="O253" i="7"/>
  <c r="O252" i="7"/>
  <c r="O251" i="7"/>
  <c r="O250" i="7"/>
  <c r="O249" i="7"/>
  <c r="O248" i="7"/>
  <c r="O247" i="7"/>
  <c r="O246" i="7"/>
  <c r="O245" i="7"/>
  <c r="O244" i="7"/>
  <c r="O243" i="7"/>
  <c r="O242" i="7"/>
  <c r="O241" i="7"/>
  <c r="O240" i="7"/>
  <c r="O239" i="7"/>
  <c r="O238" i="7"/>
  <c r="O237" i="7"/>
  <c r="O236" i="7"/>
  <c r="O235" i="7"/>
  <c r="O234" i="7"/>
  <c r="O233" i="7"/>
  <c r="O232" i="7"/>
  <c r="O231" i="7"/>
  <c r="O230" i="7"/>
  <c r="O229" i="7"/>
  <c r="O228" i="7"/>
  <c r="O227" i="7"/>
  <c r="O226" i="7"/>
  <c r="O225" i="7"/>
  <c r="O224" i="7"/>
  <c r="O223" i="7"/>
  <c r="O222" i="7"/>
  <c r="O221" i="7"/>
  <c r="O220" i="7"/>
  <c r="O219" i="7"/>
  <c r="O218" i="7"/>
  <c r="O217" i="7"/>
  <c r="O216" i="7"/>
  <c r="O215" i="7"/>
  <c r="O214" i="7"/>
  <c r="O213" i="7"/>
  <c r="O212" i="7"/>
  <c r="O211" i="7"/>
  <c r="O210" i="7"/>
  <c r="O209" i="7"/>
  <c r="O208" i="7"/>
  <c r="O207" i="7"/>
  <c r="O206" i="7"/>
  <c r="O205" i="7"/>
  <c r="O204" i="7"/>
  <c r="O203" i="7"/>
  <c r="O202" i="7"/>
  <c r="O201" i="7"/>
  <c r="O200" i="7"/>
  <c r="O199" i="7"/>
  <c r="O198" i="7"/>
  <c r="O197" i="7"/>
  <c r="O196" i="7"/>
  <c r="O195" i="7"/>
  <c r="O194" i="7"/>
  <c r="O193" i="7"/>
  <c r="O192" i="7"/>
  <c r="O191" i="7"/>
  <c r="O190" i="7"/>
  <c r="O189" i="7"/>
  <c r="O188" i="7"/>
  <c r="O187" i="7"/>
  <c r="O186" i="7"/>
  <c r="O185" i="7"/>
  <c r="O184" i="7"/>
  <c r="O183" i="7"/>
  <c r="O182" i="7"/>
  <c r="O181" i="7"/>
  <c r="O180" i="7"/>
  <c r="O179" i="7"/>
  <c r="O178" i="7"/>
  <c r="O177" i="7"/>
  <c r="O176" i="7"/>
  <c r="O175" i="7"/>
  <c r="O174" i="7"/>
  <c r="O173" i="7"/>
  <c r="O172" i="7"/>
  <c r="O171" i="7"/>
  <c r="O170" i="7"/>
  <c r="O169" i="7"/>
  <c r="O168" i="7"/>
  <c r="O167" i="7"/>
  <c r="O166" i="7"/>
  <c r="O165" i="7"/>
  <c r="O164" i="7"/>
  <c r="O163" i="7"/>
  <c r="O162" i="7"/>
  <c r="O161" i="7"/>
  <c r="O160" i="7"/>
  <c r="O159" i="7"/>
  <c r="O158" i="7"/>
  <c r="O157" i="7"/>
  <c r="O156" i="7"/>
  <c r="O155" i="7"/>
  <c r="O154" i="7"/>
  <c r="O153" i="7"/>
  <c r="O152" i="7"/>
  <c r="O151" i="7"/>
  <c r="O150" i="7"/>
  <c r="O149" i="7"/>
  <c r="O148" i="7"/>
  <c r="O147" i="7"/>
  <c r="O146" i="7"/>
  <c r="O145" i="7"/>
  <c r="O144" i="7"/>
  <c r="O143" i="7"/>
  <c r="O142" i="7"/>
  <c r="O141" i="7"/>
  <c r="O140" i="7"/>
  <c r="O139" i="7"/>
  <c r="O138" i="7"/>
  <c r="O137" i="7"/>
  <c r="O136" i="7"/>
  <c r="O135" i="7"/>
  <c r="O134" i="7"/>
  <c r="O133" i="7"/>
  <c r="O132" i="7"/>
  <c r="O131" i="7"/>
  <c r="O130" i="7"/>
  <c r="O129" i="7"/>
  <c r="O128" i="7"/>
  <c r="O127" i="7"/>
  <c r="O126" i="7"/>
  <c r="O125" i="7"/>
  <c r="O124" i="7"/>
  <c r="O123" i="7"/>
  <c r="O122" i="7"/>
  <c r="O121" i="7"/>
  <c r="O120" i="7"/>
  <c r="O119" i="7"/>
  <c r="O118" i="7"/>
  <c r="O117" i="7"/>
  <c r="O116" i="7"/>
  <c r="O115" i="7"/>
  <c r="O114" i="7"/>
  <c r="O113" i="7"/>
  <c r="O112" i="7"/>
  <c r="O111" i="7"/>
  <c r="O110" i="7"/>
  <c r="O109" i="7"/>
  <c r="O108" i="7"/>
  <c r="O107" i="7"/>
  <c r="O106" i="7"/>
  <c r="O105" i="7"/>
  <c r="O104" i="7"/>
  <c r="O103" i="7"/>
  <c r="O102" i="7"/>
  <c r="O101" i="7"/>
  <c r="O100" i="7"/>
  <c r="O99" i="7"/>
  <c r="O98" i="7"/>
  <c r="O97" i="7"/>
  <c r="O96" i="7"/>
  <c r="O95" i="7"/>
  <c r="O94" i="7"/>
  <c r="O93" i="7"/>
  <c r="O92" i="7"/>
  <c r="O91" i="7"/>
  <c r="O90" i="7"/>
  <c r="O89" i="7"/>
  <c r="O88" i="7"/>
  <c r="O87" i="7"/>
  <c r="O86" i="7"/>
  <c r="O85" i="7"/>
  <c r="O84" i="7"/>
  <c r="O83" i="7"/>
  <c r="O82" i="7"/>
  <c r="O81" i="7"/>
  <c r="O80" i="7"/>
  <c r="O79" i="7"/>
  <c r="O78" i="7"/>
  <c r="O77" i="7"/>
  <c r="O76" i="7"/>
  <c r="O75" i="7"/>
  <c r="O74" i="7"/>
  <c r="O73" i="7"/>
  <c r="O72" i="7"/>
  <c r="O71" i="7"/>
  <c r="O70" i="7"/>
  <c r="O69" i="7"/>
  <c r="O68" i="7"/>
  <c r="O67" i="7"/>
  <c r="O66" i="7"/>
  <c r="O65" i="7"/>
  <c r="O64" i="7"/>
  <c r="O63" i="7"/>
  <c r="O62" i="7"/>
  <c r="O61" i="7"/>
  <c r="O60" i="7"/>
  <c r="O59" i="7"/>
  <c r="O58" i="7"/>
  <c r="O57" i="7"/>
  <c r="O56" i="7"/>
  <c r="O55" i="7"/>
  <c r="O54" i="7"/>
  <c r="O53" i="7"/>
  <c r="O52" i="7"/>
  <c r="O51" i="7"/>
  <c r="O50" i="7"/>
  <c r="O49" i="7"/>
  <c r="O48" i="7"/>
  <c r="O47" i="7"/>
  <c r="O46" i="7"/>
  <c r="O45" i="7"/>
  <c r="O44" i="7"/>
  <c r="O43" i="7"/>
  <c r="O42" i="7"/>
  <c r="O41" i="7"/>
  <c r="O40" i="7"/>
  <c r="O39" i="7"/>
  <c r="O38" i="7"/>
  <c r="O37" i="7"/>
  <c r="O36" i="7"/>
  <c r="O35" i="7"/>
  <c r="O34" i="7"/>
  <c r="O33" i="7"/>
  <c r="O32" i="7"/>
  <c r="O31" i="7"/>
  <c r="O30" i="7"/>
  <c r="O29" i="7"/>
  <c r="O28" i="7"/>
  <c r="O27" i="7"/>
  <c r="O26" i="7"/>
  <c r="O25" i="7"/>
  <c r="O24" i="7"/>
  <c r="O23" i="7"/>
  <c r="O22" i="7"/>
  <c r="O21" i="7"/>
  <c r="O20" i="7"/>
  <c r="O19" i="7"/>
  <c r="O18" i="7"/>
  <c r="C10" i="8" l="1"/>
  <c r="F18" i="8"/>
  <c r="F19" i="8"/>
  <c r="F20" i="8"/>
  <c r="F21" i="8"/>
  <c r="F22" i="8"/>
  <c r="F23" i="8"/>
  <c r="F24" i="8"/>
  <c r="F25" i="8"/>
  <c r="I18" i="8"/>
  <c r="I17" i="8"/>
  <c r="I19" i="8"/>
  <c r="I20" i="8"/>
  <c r="I21" i="8"/>
  <c r="I22" i="8"/>
  <c r="I23" i="8"/>
  <c r="I24" i="8"/>
  <c r="I25" i="8"/>
  <c r="I10" i="8" l="1"/>
  <c r="G10" i="8"/>
  <c r="H10" i="8"/>
  <c r="E7" i="10"/>
  <c r="AA14" i="10" l="1"/>
  <c r="F40" i="10" s="1"/>
  <c r="F17" i="24"/>
  <c r="Q41" i="10"/>
  <c r="F22" i="10"/>
  <c r="M39" i="10"/>
  <c r="AC14" i="10" l="1"/>
  <c r="Q43" i="10"/>
  <c r="E6" i="10" l="1"/>
  <c r="AB13" i="10" s="1"/>
  <c r="AI5" i="10" l="1"/>
  <c r="Q7" i="30" l="1"/>
  <c r="E30" i="10"/>
  <c r="P7" i="30" l="1"/>
  <c r="S39" i="10"/>
  <c r="E39" i="10" s="1"/>
  <c r="A2" i="10"/>
  <c r="A21" i="10"/>
  <c r="A41" i="10"/>
  <c r="A3" i="10"/>
  <c r="A25" i="10"/>
  <c r="A6" i="10"/>
  <c r="A31" i="10"/>
  <c r="A51" i="10"/>
  <c r="A52" i="10"/>
  <c r="A55" i="10"/>
  <c r="A22" i="10"/>
  <c r="A42" i="10"/>
  <c r="A24" i="10"/>
  <c r="A45" i="10"/>
  <c r="A46" i="10"/>
  <c r="A56" i="10"/>
  <c r="A4" i="10"/>
  <c r="A23" i="10"/>
  <c r="A43" i="10"/>
  <c r="A5" i="10"/>
  <c r="AH5" i="10" s="1"/>
  <c r="A44" i="10"/>
  <c r="A26" i="10"/>
  <c r="A50" i="10"/>
  <c r="A32" i="10"/>
  <c r="A53" i="10"/>
  <c r="A54" i="10"/>
  <c r="A33" i="10"/>
  <c r="A34" i="10"/>
  <c r="A35" i="10"/>
  <c r="A36" i="10"/>
  <c r="A37" i="10"/>
  <c r="A38" i="10"/>
  <c r="A39" i="10"/>
  <c r="A40" i="10"/>
  <c r="A7" i="10"/>
  <c r="A27" i="10"/>
  <c r="A47" i="10"/>
  <c r="A8" i="10"/>
  <c r="A28" i="10"/>
  <c r="A48" i="10"/>
  <c r="A9" i="10"/>
  <c r="A29" i="10"/>
  <c r="A49" i="10"/>
  <c r="A10" i="10"/>
  <c r="A30" i="10"/>
  <c r="A11" i="10"/>
  <c r="A12" i="10"/>
  <c r="A13" i="10"/>
  <c r="A15" i="10"/>
  <c r="A16" i="10"/>
  <c r="A17" i="10"/>
  <c r="A18" i="10"/>
  <c r="A19" i="10"/>
  <c r="A20" i="10"/>
  <c r="AG5" i="10"/>
  <c r="E29" i="10" l="1"/>
  <c r="O39" i="10"/>
  <c r="E22" i="10"/>
  <c r="E24" i="10" s="1"/>
  <c r="BA5" i="10"/>
  <c r="P39" i="10"/>
  <c r="E10" i="8"/>
  <c r="I11" i="7"/>
  <c r="Q39" i="10" l="1"/>
  <c r="V39" i="10"/>
  <c r="E3" i="8"/>
  <c r="D5" i="6"/>
  <c r="E5" i="7"/>
  <c r="E3" i="7"/>
  <c r="D3" i="6"/>
  <c r="C3" i="4"/>
  <c r="D395" i="6" l="1"/>
  <c r="D239" i="6"/>
  <c r="D311" i="6"/>
  <c r="D335" i="6"/>
  <c r="D227" i="6"/>
  <c r="D203" i="6"/>
  <c r="D383" i="6"/>
  <c r="D251" i="6"/>
  <c r="D299" i="6"/>
  <c r="D347" i="6"/>
  <c r="D371" i="6"/>
  <c r="D269" i="6"/>
  <c r="D302" i="6"/>
  <c r="D307" i="6"/>
  <c r="D353" i="6"/>
  <c r="D368" i="6"/>
  <c r="D397" i="6"/>
  <c r="D396" i="6"/>
  <c r="D301" i="6"/>
  <c r="D270" i="6"/>
  <c r="D341" i="6"/>
  <c r="D213" i="6"/>
  <c r="D303" i="6"/>
  <c r="D282" i="6"/>
  <c r="D334" i="6"/>
  <c r="D360" i="6"/>
  <c r="D254" i="6"/>
  <c r="D264" i="6"/>
  <c r="D284" i="6"/>
  <c r="D266" i="6"/>
  <c r="D256" i="6"/>
  <c r="D246" i="6"/>
  <c r="D298" i="6"/>
  <c r="D369" i="6"/>
  <c r="D315" i="6"/>
  <c r="D386" i="6"/>
  <c r="D381" i="6"/>
  <c r="D399" i="6"/>
  <c r="D348" i="6"/>
  <c r="D253" i="6"/>
  <c r="D218" i="6"/>
  <c r="D252" i="6"/>
  <c r="D286" i="6"/>
  <c r="D248" i="6"/>
  <c r="D262" i="6"/>
  <c r="D345" i="6"/>
  <c r="D363" i="6"/>
  <c r="D241" i="6"/>
  <c r="D228" i="6"/>
  <c r="D244" i="6"/>
  <c r="D199" i="6"/>
  <c r="D293" i="6"/>
  <c r="D230" i="6"/>
  <c r="D379" i="6"/>
  <c r="D283" i="6"/>
  <c r="D281" i="6"/>
  <c r="D352" i="6"/>
  <c r="D296" i="6"/>
  <c r="D366" i="6"/>
  <c r="D364" i="6"/>
  <c r="D373" i="6"/>
  <c r="D277" i="6"/>
  <c r="D380" i="6"/>
  <c r="D250" i="6"/>
  <c r="D231" i="6"/>
  <c r="D210" i="6"/>
  <c r="D333" i="6"/>
  <c r="D279" i="6"/>
  <c r="D350" i="6"/>
  <c r="D382" i="6"/>
  <c r="D336" i="6"/>
  <c r="D233" i="6"/>
  <c r="D212" i="6"/>
  <c r="D391" i="6"/>
  <c r="D367" i="6"/>
  <c r="D271" i="6"/>
  <c r="D245" i="6"/>
  <c r="D316" i="6"/>
  <c r="D260" i="6"/>
  <c r="D223" i="6"/>
  <c r="D330" i="6"/>
  <c r="D365" i="6"/>
  <c r="D328" i="6"/>
  <c r="D361" i="6"/>
  <c r="D344" i="6"/>
  <c r="D214" i="6"/>
  <c r="D393" i="6"/>
  <c r="D207" i="6"/>
  <c r="D278" i="6"/>
  <c r="D291" i="6"/>
  <c r="D398" i="6"/>
  <c r="D258" i="6"/>
  <c r="D226" i="6"/>
  <c r="D297" i="6"/>
  <c r="D243" i="6"/>
  <c r="D314" i="6"/>
  <c r="D346" i="6"/>
  <c r="D309" i="6"/>
  <c r="D327" i="6"/>
  <c r="D324" i="6"/>
  <c r="D376" i="6"/>
  <c r="D216" i="6"/>
  <c r="D261" i="6"/>
  <c r="D310" i="6"/>
  <c r="D273" i="6"/>
  <c r="D312" i="6"/>
  <c r="D359" i="6"/>
  <c r="D263" i="6"/>
  <c r="D204" i="6"/>
  <c r="D343" i="6"/>
  <c r="D378" i="6"/>
  <c r="D215" i="6"/>
  <c r="D355" i="6"/>
  <c r="D209" i="6"/>
  <c r="D280" i="6"/>
  <c r="D224" i="6"/>
  <c r="D211" i="6"/>
  <c r="D294" i="6"/>
  <c r="D329" i="6"/>
  <c r="D292" i="6"/>
  <c r="D349" i="6"/>
  <c r="D308" i="6"/>
  <c r="D357" i="6"/>
  <c r="D340" i="6"/>
  <c r="D390" i="6"/>
  <c r="D259" i="6"/>
  <c r="D225" i="6"/>
  <c r="D242" i="6"/>
  <c r="D274" i="6"/>
  <c r="D237" i="6"/>
  <c r="D255" i="6"/>
  <c r="D300" i="6"/>
  <c r="D362" i="6"/>
  <c r="D323" i="6"/>
  <c r="D240" i="6"/>
  <c r="D304" i="6"/>
  <c r="D392" i="6"/>
  <c r="D206" i="6"/>
  <c r="D238" i="6"/>
  <c r="D201" i="6"/>
  <c r="D384" i="6"/>
  <c r="D326" i="6"/>
  <c r="D268" i="6"/>
  <c r="D356" i="6"/>
  <c r="D317" i="6"/>
  <c r="D267" i="6"/>
  <c r="D374" i="6"/>
  <c r="D331" i="6"/>
  <c r="D208" i="6"/>
  <c r="D222" i="6"/>
  <c r="D257" i="6"/>
  <c r="D220" i="6"/>
  <c r="D325" i="6"/>
  <c r="D236" i="6"/>
  <c r="D342" i="6"/>
  <c r="D287" i="6"/>
  <c r="D285" i="6"/>
  <c r="D375" i="6"/>
  <c r="D354" i="6"/>
  <c r="D247" i="6"/>
  <c r="D219" i="6"/>
  <c r="D288" i="6"/>
  <c r="D394" i="6"/>
  <c r="D229" i="6"/>
  <c r="D332" i="6"/>
  <c r="D289" i="6"/>
  <c r="D234" i="6"/>
  <c r="D338" i="6"/>
  <c r="D319" i="6"/>
  <c r="D389" i="6"/>
  <c r="D221" i="6"/>
  <c r="D313" i="6"/>
  <c r="D200" i="6"/>
  <c r="D306" i="6"/>
  <c r="D275" i="6"/>
  <c r="D377" i="6"/>
  <c r="D249" i="6"/>
  <c r="D339" i="6"/>
  <c r="D305" i="6"/>
  <c r="D272" i="6"/>
  <c r="D318" i="6"/>
  <c r="D370" i="6"/>
  <c r="D235" i="6"/>
  <c r="D387" i="6"/>
  <c r="D202" i="6"/>
  <c r="D372" i="6"/>
  <c r="D276" i="6"/>
  <c r="D290" i="6"/>
  <c r="D358" i="6"/>
  <c r="D217" i="6"/>
  <c r="D232" i="6"/>
  <c r="D320" i="6"/>
  <c r="D351" i="6"/>
  <c r="D265" i="6"/>
  <c r="D322" i="6"/>
  <c r="D205" i="6"/>
  <c r="D295" i="6"/>
  <c r="D388" i="6"/>
  <c r="D385" i="6"/>
  <c r="D337" i="6"/>
  <c r="D321" i="6"/>
  <c r="D118" i="6"/>
  <c r="D167" i="6"/>
  <c r="D191" i="6"/>
  <c r="D155" i="6"/>
  <c r="D134" i="6"/>
  <c r="D143" i="6"/>
  <c r="D166" i="6"/>
  <c r="D132" i="6"/>
  <c r="D147" i="6"/>
  <c r="D131" i="6"/>
  <c r="D126" i="6"/>
  <c r="D184" i="6"/>
  <c r="D139" i="6"/>
  <c r="D196" i="6"/>
  <c r="D194" i="6"/>
  <c r="D121" i="6"/>
  <c r="D165" i="6"/>
  <c r="D198" i="6"/>
  <c r="D192" i="6"/>
  <c r="D174" i="6"/>
  <c r="D146" i="6"/>
  <c r="D127" i="6"/>
  <c r="D182" i="6"/>
  <c r="D172" i="6"/>
  <c r="D154" i="6"/>
  <c r="D156" i="6"/>
  <c r="D120" i="6"/>
  <c r="D163" i="6"/>
  <c r="D125" i="6"/>
  <c r="D162" i="6"/>
  <c r="D180" i="6"/>
  <c r="D135" i="6"/>
  <c r="D186" i="6"/>
  <c r="D141" i="6"/>
  <c r="D195" i="6"/>
  <c r="D160" i="6"/>
  <c r="D145" i="6"/>
  <c r="D170" i="6"/>
  <c r="D122" i="6"/>
  <c r="D193" i="6"/>
  <c r="D176" i="6"/>
  <c r="D169" i="6"/>
  <c r="D189" i="6"/>
  <c r="D149" i="6"/>
  <c r="D183" i="6"/>
  <c r="D158" i="6"/>
  <c r="D179" i="6"/>
  <c r="D133" i="6"/>
  <c r="D152" i="6"/>
  <c r="D128" i="6"/>
  <c r="D164" i="6"/>
  <c r="D181" i="6"/>
  <c r="D137" i="6"/>
  <c r="D130" i="6"/>
  <c r="D142" i="6"/>
  <c r="D177" i="6"/>
  <c r="D168" i="6"/>
  <c r="D188" i="6"/>
  <c r="D187" i="6"/>
  <c r="D123" i="6"/>
  <c r="D197" i="6"/>
  <c r="D148" i="6"/>
  <c r="D159" i="6"/>
  <c r="D136" i="6"/>
  <c r="D171" i="6"/>
  <c r="D178" i="6"/>
  <c r="D138" i="6"/>
  <c r="D157" i="6"/>
  <c r="D190" i="6"/>
  <c r="D150" i="6"/>
  <c r="D175" i="6"/>
  <c r="D161" i="6"/>
  <c r="D124" i="6"/>
  <c r="D173" i="6"/>
  <c r="D129" i="6"/>
  <c r="D151" i="6"/>
  <c r="D140" i="6"/>
  <c r="D153" i="6"/>
  <c r="D144" i="6"/>
  <c r="D119" i="6"/>
  <c r="D185" i="6"/>
  <c r="D107" i="6"/>
  <c r="D97" i="6"/>
  <c r="D87" i="6"/>
  <c r="D96" i="6"/>
  <c r="D105" i="6"/>
  <c r="D101" i="6"/>
  <c r="D115" i="6"/>
  <c r="D88" i="6"/>
  <c r="D90" i="6"/>
  <c r="D85" i="6"/>
  <c r="D103" i="6"/>
  <c r="D117" i="6"/>
  <c r="D95" i="6"/>
  <c r="D113" i="6"/>
  <c r="D111" i="6"/>
  <c r="D86" i="6"/>
  <c r="D112" i="6"/>
  <c r="D92" i="6"/>
  <c r="D83" i="6"/>
  <c r="D99" i="6"/>
  <c r="D102" i="6"/>
  <c r="D81" i="6"/>
  <c r="D110" i="6"/>
  <c r="D100" i="6"/>
  <c r="D109" i="6"/>
  <c r="D104" i="6"/>
  <c r="D82" i="6"/>
  <c r="D114" i="6"/>
  <c r="D89" i="6"/>
  <c r="D106" i="6"/>
  <c r="D93" i="6"/>
  <c r="D108" i="6"/>
  <c r="D84" i="6"/>
  <c r="D91" i="6"/>
  <c r="D116" i="6"/>
  <c r="D94" i="6"/>
  <c r="D98" i="6"/>
  <c r="D69" i="6"/>
  <c r="D46" i="6"/>
  <c r="D73" i="6"/>
  <c r="D78" i="6"/>
  <c r="D35" i="6"/>
  <c r="D56" i="6"/>
  <c r="D79" i="6"/>
  <c r="D70" i="6"/>
  <c r="D52" i="6"/>
  <c r="D43" i="6"/>
  <c r="D50" i="6"/>
  <c r="D19" i="6"/>
  <c r="D65" i="6"/>
  <c r="D72" i="6"/>
  <c r="D49" i="6"/>
  <c r="D25" i="6"/>
  <c r="D57" i="6"/>
  <c r="D33" i="6"/>
  <c r="D16" i="6"/>
  <c r="D773" i="7" s="1"/>
  <c r="D22" i="6"/>
  <c r="D40" i="6"/>
  <c r="D44" i="6"/>
  <c r="D80" i="6"/>
  <c r="D38" i="6"/>
  <c r="D24" i="6"/>
  <c r="D34" i="6"/>
  <c r="D67" i="6"/>
  <c r="D20" i="6"/>
  <c r="D62" i="6"/>
  <c r="D37" i="6"/>
  <c r="D58" i="6"/>
  <c r="D55" i="6"/>
  <c r="D17" i="6"/>
  <c r="D41" i="6"/>
  <c r="D26" i="6"/>
  <c r="D39" i="6"/>
  <c r="D32" i="6"/>
  <c r="D29" i="6"/>
  <c r="D71" i="6"/>
  <c r="D51" i="6"/>
  <c r="D30" i="6"/>
  <c r="D66" i="6"/>
  <c r="D59" i="6"/>
  <c r="D75" i="6"/>
  <c r="D21" i="6"/>
  <c r="D23" i="6"/>
  <c r="D18" i="6"/>
  <c r="D45" i="6"/>
  <c r="D61" i="6"/>
  <c r="D54" i="6"/>
  <c r="D74" i="6"/>
  <c r="D27" i="6"/>
  <c r="D48" i="6"/>
  <c r="D31" i="6"/>
  <c r="D53" i="6"/>
  <c r="D63" i="6"/>
  <c r="D47" i="6"/>
  <c r="D64" i="6"/>
  <c r="D28" i="6"/>
  <c r="D76" i="6"/>
  <c r="D68" i="6"/>
  <c r="D42" i="6"/>
  <c r="D60" i="6"/>
  <c r="D36" i="6"/>
  <c r="D77" i="6"/>
  <c r="D567" i="7"/>
  <c r="D876" i="7"/>
  <c r="D636" i="7"/>
  <c r="D540" i="7"/>
  <c r="D857" i="7"/>
  <c r="D609" i="7"/>
  <c r="D393" i="7"/>
  <c r="D941" i="7"/>
  <c r="D729" i="7"/>
  <c r="D629" i="7"/>
  <c r="D905" i="7"/>
  <c r="D513" i="7"/>
  <c r="D533" i="7"/>
  <c r="D719" i="7"/>
  <c r="D839" i="7"/>
  <c r="D788" i="7"/>
  <c r="D806" i="7"/>
  <c r="D682" i="7"/>
  <c r="D550" i="7"/>
  <c r="D422" i="7"/>
  <c r="D230" i="7"/>
  <c r="D186" i="7"/>
  <c r="D150" i="7"/>
  <c r="D942" i="7"/>
  <c r="D838" i="7"/>
  <c r="D698" i="7"/>
  <c r="D610" i="7"/>
  <c r="D482" i="7"/>
  <c r="D346" i="7"/>
  <c r="D962" i="7"/>
  <c r="D510" i="7"/>
  <c r="D678" i="7"/>
  <c r="D850" i="7"/>
  <c r="D151" i="7"/>
  <c r="D463" i="7"/>
  <c r="D315" i="7"/>
  <c r="D335" i="7"/>
  <c r="D239" i="7"/>
  <c r="D539" i="7"/>
  <c r="D431" i="7"/>
  <c r="D367" i="7"/>
  <c r="D211" i="7"/>
  <c r="D515" i="7" l="1"/>
  <c r="D355" i="7"/>
  <c r="D762" i="7"/>
  <c r="D598" i="7"/>
  <c r="D122" i="7"/>
  <c r="D542" i="7"/>
  <c r="D835" i="7"/>
  <c r="D365" i="7"/>
  <c r="D669" i="7"/>
  <c r="D605" i="7"/>
  <c r="D632" i="7"/>
  <c r="D143" i="7"/>
  <c r="D571" i="7"/>
  <c r="D127" i="7"/>
  <c r="D846" i="7"/>
  <c r="D614" i="7"/>
  <c r="D158" i="7"/>
  <c r="D634" i="7"/>
  <c r="D991" i="7"/>
  <c r="D573" i="7"/>
  <c r="D861" i="7"/>
  <c r="D617" i="7"/>
  <c r="D740" i="7"/>
  <c r="D179" i="7"/>
  <c r="D223" i="7"/>
  <c r="D131" i="7"/>
  <c r="D930" i="7"/>
  <c r="D630" i="7"/>
  <c r="D170" i="7"/>
  <c r="D638" i="7"/>
  <c r="D699" i="7"/>
  <c r="D577" i="7"/>
  <c r="D925" i="7"/>
  <c r="D673" i="7"/>
  <c r="D744" i="7"/>
  <c r="D243" i="7"/>
  <c r="D303" i="7"/>
  <c r="D163" i="7"/>
  <c r="D282" i="7"/>
  <c r="D734" i="7"/>
  <c r="D226" i="7"/>
  <c r="D786" i="7"/>
  <c r="D727" i="7"/>
  <c r="D909" i="7"/>
  <c r="D965" i="7"/>
  <c r="D937" i="7"/>
  <c r="D760" i="7"/>
  <c r="D775" i="7"/>
  <c r="D932" i="7"/>
  <c r="D831" i="7"/>
  <c r="D375" i="7"/>
  <c r="D427" i="7"/>
  <c r="D886" i="7"/>
  <c r="D378" i="7"/>
  <c r="D870" i="7"/>
  <c r="D250" i="7"/>
  <c r="D1012" i="7"/>
  <c r="D843" i="7"/>
  <c r="D433" i="7"/>
  <c r="D297" i="7"/>
  <c r="D472" i="7"/>
  <c r="D137" i="7"/>
  <c r="D1017" i="7"/>
  <c r="D407" i="7"/>
  <c r="D235" i="7"/>
  <c r="D646" i="7"/>
  <c r="D386" i="7"/>
  <c r="D190" i="7"/>
  <c r="D294" i="7"/>
  <c r="D940" i="7"/>
  <c r="D461" i="7"/>
  <c r="D521" i="7"/>
  <c r="D301" i="7"/>
  <c r="D504" i="7"/>
  <c r="D153" i="7"/>
  <c r="D265" i="7"/>
  <c r="D419" i="7"/>
  <c r="D299" i="7"/>
  <c r="D658" i="7"/>
  <c r="D458" i="7"/>
  <c r="D298" i="7"/>
  <c r="D342" i="7"/>
  <c r="D1016" i="7"/>
  <c r="D493" i="7"/>
  <c r="D561" i="7"/>
  <c r="D325" i="7"/>
  <c r="D532" i="7"/>
  <c r="D559" i="7"/>
  <c r="D499" i="7"/>
  <c r="D331" i="7"/>
  <c r="D710" i="7"/>
  <c r="D514" i="7"/>
  <c r="D118" i="7"/>
  <c r="D430" i="7"/>
  <c r="D815" i="7"/>
  <c r="D969" i="7"/>
  <c r="D637" i="7"/>
  <c r="D401" i="7"/>
  <c r="D600" i="7"/>
  <c r="D18" i="29"/>
  <c r="D391" i="29"/>
  <c r="D398" i="29"/>
  <c r="D400" i="29"/>
  <c r="D93" i="29"/>
  <c r="D236" i="29"/>
  <c r="D375" i="29"/>
  <c r="D417" i="29"/>
  <c r="D440" i="29"/>
  <c r="D189" i="29"/>
  <c r="D287" i="29"/>
  <c r="D426" i="29"/>
  <c r="D350" i="29"/>
  <c r="D270" i="29"/>
  <c r="D328" i="29"/>
  <c r="D428" i="29"/>
  <c r="D95" i="29"/>
  <c r="D210" i="29"/>
  <c r="D329" i="29"/>
  <c r="D310" i="29"/>
  <c r="D373" i="29"/>
  <c r="D464" i="29"/>
  <c r="D258" i="29"/>
  <c r="D141" i="29"/>
  <c r="D364" i="29"/>
  <c r="D295" i="29"/>
  <c r="D463" i="29"/>
  <c r="D402" i="29"/>
  <c r="D384" i="29"/>
  <c r="D471" i="29"/>
  <c r="D383" i="29"/>
  <c r="D515" i="29"/>
  <c r="D411" i="29"/>
  <c r="D98" i="29"/>
  <c r="D184" i="29"/>
  <c r="D131" i="29"/>
  <c r="D427" i="29"/>
  <c r="D153" i="29"/>
  <c r="D155" i="29"/>
  <c r="D301" i="29"/>
  <c r="D389" i="29"/>
  <c r="D129" i="29"/>
  <c r="D102" i="29"/>
  <c r="D33" i="29"/>
  <c r="D365" i="29"/>
  <c r="D84" i="29"/>
  <c r="D92" i="29"/>
  <c r="D481" i="29"/>
  <c r="D474" i="29"/>
  <c r="D342" i="29"/>
  <c r="D229" i="29"/>
  <c r="D339" i="29"/>
  <c r="D396" i="29"/>
  <c r="D478" i="29"/>
  <c r="D320" i="29"/>
  <c r="D318" i="29"/>
  <c r="D192" i="29"/>
  <c r="D143" i="29"/>
  <c r="D213" i="29"/>
  <c r="D447" i="29"/>
  <c r="D96" i="29"/>
  <c r="D66" i="29"/>
  <c r="D157" i="29"/>
  <c r="D243" i="29"/>
  <c r="D281" i="29"/>
  <c r="D291" i="29"/>
  <c r="D348" i="29"/>
  <c r="D239" i="29"/>
  <c r="D134" i="29"/>
  <c r="D493" i="29"/>
  <c r="D324" i="29"/>
  <c r="D453" i="29"/>
  <c r="D401" i="29"/>
  <c r="D162" i="29"/>
  <c r="D147" i="29"/>
  <c r="D185" i="29"/>
  <c r="D516" i="29"/>
  <c r="D190" i="29"/>
  <c r="D461" i="29"/>
  <c r="D429" i="29"/>
  <c r="D72" i="29"/>
  <c r="D249" i="29"/>
  <c r="D433" i="29"/>
  <c r="D505" i="29"/>
  <c r="D227" i="29"/>
  <c r="D372" i="29"/>
  <c r="D483" i="29"/>
  <c r="D89" i="29"/>
  <c r="D491" i="29"/>
  <c r="D191" i="29"/>
  <c r="D284" i="29"/>
  <c r="D118" i="29"/>
  <c r="D83" i="29"/>
  <c r="D497" i="29"/>
  <c r="D169" i="29"/>
  <c r="D484" i="29"/>
  <c r="D425" i="29"/>
  <c r="D150" i="29"/>
  <c r="D321" i="29"/>
  <c r="D437" i="29"/>
  <c r="D479" i="29"/>
  <c r="D480" i="29"/>
  <c r="D126" i="29"/>
  <c r="D271" i="29"/>
  <c r="D164" i="29"/>
  <c r="D266" i="29"/>
  <c r="D274" i="29"/>
  <c r="D75" i="29"/>
  <c r="D282" i="29"/>
  <c r="D363" i="29"/>
  <c r="D106" i="29"/>
  <c r="D247" i="29"/>
  <c r="D259" i="29"/>
  <c r="D504" i="29"/>
  <c r="D97" i="29"/>
  <c r="D194" i="29"/>
  <c r="D403" i="29"/>
  <c r="D280" i="29"/>
  <c r="D340" i="29"/>
  <c r="D452" i="29"/>
  <c r="D337" i="29"/>
  <c r="D186" i="29"/>
  <c r="D322" i="29"/>
  <c r="D206" i="29"/>
  <c r="D307" i="29"/>
  <c r="D438" i="29"/>
  <c r="D62" i="29"/>
  <c r="D139" i="29"/>
  <c r="D69" i="29"/>
  <c r="D355" i="29"/>
  <c r="D203" i="29"/>
  <c r="D60" i="29"/>
  <c r="D233" i="29"/>
  <c r="D142" i="29"/>
  <c r="D273" i="29"/>
  <c r="D100" i="29"/>
  <c r="D297" i="29"/>
  <c r="D470" i="29"/>
  <c r="D472" i="29"/>
  <c r="D63" i="29"/>
  <c r="D409" i="29"/>
  <c r="D272" i="29"/>
  <c r="D44" i="29"/>
  <c r="D335" i="29"/>
  <c r="D214" i="29"/>
  <c r="D42" i="29"/>
  <c r="D151" i="29"/>
  <c r="D187" i="29"/>
  <c r="D241" i="29"/>
  <c r="D473" i="29"/>
  <c r="D199" i="29"/>
  <c r="D146" i="29"/>
  <c r="D485" i="29"/>
  <c r="D198" i="29"/>
  <c r="D276" i="29"/>
  <c r="D47" i="29"/>
  <c r="D420" i="29"/>
  <c r="D294" i="29"/>
  <c r="D61" i="29"/>
  <c r="D264" i="29"/>
  <c r="D457" i="29"/>
  <c r="D394" i="29"/>
  <c r="D410" i="29"/>
  <c r="D38" i="29"/>
  <c r="D358" i="29"/>
  <c r="D388" i="29"/>
  <c r="D111" i="29"/>
  <c r="D109" i="29"/>
  <c r="D315" i="29"/>
  <c r="D253" i="29"/>
  <c r="D125" i="29"/>
  <c r="D135" i="29"/>
  <c r="D257" i="29"/>
  <c r="D20" i="29"/>
  <c r="D115" i="29"/>
  <c r="D180" i="29"/>
  <c r="D46" i="29"/>
  <c r="D160" i="29"/>
  <c r="D171" i="29"/>
  <c r="D256" i="29"/>
  <c r="D90" i="29"/>
  <c r="D168" i="29"/>
  <c r="D64" i="29"/>
  <c r="D182" i="29"/>
  <c r="D37" i="29"/>
  <c r="D152" i="29"/>
  <c r="D305" i="29"/>
  <c r="D34" i="29"/>
  <c r="D123" i="29"/>
  <c r="D207" i="29"/>
  <c r="D423" i="29"/>
  <c r="D25" i="29"/>
  <c r="D132" i="29"/>
  <c r="D448" i="29"/>
  <c r="D299" i="29"/>
  <c r="D368" i="29"/>
  <c r="D361" i="29"/>
  <c r="D418" i="29"/>
  <c r="D245" i="29"/>
  <c r="D406" i="29"/>
  <c r="D107" i="29"/>
  <c r="D77" i="29"/>
  <c r="D78" i="29"/>
  <c r="D482" i="29"/>
  <c r="D176" i="29"/>
  <c r="D215" i="29"/>
  <c r="D443" i="29"/>
  <c r="D317" i="29"/>
  <c r="D101" i="29"/>
  <c r="D306" i="29"/>
  <c r="D466" i="29"/>
  <c r="D509" i="29"/>
  <c r="D513" i="29"/>
  <c r="D76" i="29"/>
  <c r="D441" i="29"/>
  <c r="D222" i="29"/>
  <c r="D212" i="29"/>
  <c r="D405" i="29"/>
  <c r="D53" i="29"/>
  <c r="D127" i="29"/>
  <c r="D377" i="29"/>
  <c r="D209" i="29"/>
  <c r="D166" i="29"/>
  <c r="D105" i="29"/>
  <c r="D313" i="29"/>
  <c r="D246" i="29"/>
  <c r="D57" i="29"/>
  <c r="D477" i="29"/>
  <c r="D399" i="29"/>
  <c r="D237" i="29"/>
  <c r="D302" i="29"/>
  <c r="D122" i="29"/>
  <c r="D450" i="29"/>
  <c r="D26" i="29"/>
  <c r="D99" i="29"/>
  <c r="D356" i="29"/>
  <c r="D70" i="29"/>
  <c r="D205" i="29"/>
  <c r="D170" i="29"/>
  <c r="D395" i="29"/>
  <c r="D354" i="29"/>
  <c r="D323" i="29"/>
  <c r="D156" i="29"/>
  <c r="D231" i="29"/>
  <c r="D232" i="29"/>
  <c r="D390" i="29"/>
  <c r="D80" i="29"/>
  <c r="D110" i="29"/>
  <c r="D278" i="29"/>
  <c r="D267" i="29"/>
  <c r="D177" i="29"/>
  <c r="D325" i="29"/>
  <c r="D489" i="29"/>
  <c r="D308" i="29"/>
  <c r="D469" i="29"/>
  <c r="D220" i="29"/>
  <c r="D444" i="29"/>
  <c r="D133" i="29"/>
  <c r="D319" i="29"/>
  <c r="D506" i="29"/>
  <c r="D435" i="29"/>
  <c r="D208" i="29"/>
  <c r="D238" i="29"/>
  <c r="D82" i="29"/>
  <c r="D512" i="29"/>
  <c r="D50" i="29"/>
  <c r="D137" i="29"/>
  <c r="D370" i="29"/>
  <c r="D45" i="29"/>
  <c r="D445" i="29"/>
  <c r="D404" i="29"/>
  <c r="D196" i="29"/>
  <c r="D197" i="29"/>
  <c r="D240" i="29"/>
  <c r="D178" i="29"/>
  <c r="D500" i="29"/>
  <c r="D393" i="29"/>
  <c r="D304" i="29"/>
  <c r="D379" i="29"/>
  <c r="D334" i="29"/>
  <c r="D219" i="29"/>
  <c r="D228" i="29"/>
  <c r="D465" i="29"/>
  <c r="D408" i="29"/>
  <c r="D498" i="29"/>
  <c r="D507" i="29"/>
  <c r="D49" i="29"/>
  <c r="D285" i="29"/>
  <c r="D144" i="29"/>
  <c r="D108" i="29"/>
  <c r="D367" i="29"/>
  <c r="D360" i="29"/>
  <c r="D476" i="29"/>
  <c r="D250" i="29"/>
  <c r="D385" i="29"/>
  <c r="D103" i="29"/>
  <c r="D202" i="29"/>
  <c r="D81" i="29"/>
  <c r="D55" i="29"/>
  <c r="D149" i="29"/>
  <c r="D224" i="29"/>
  <c r="D468" i="29"/>
  <c r="D262" i="29"/>
  <c r="D510" i="29"/>
  <c r="D161" i="29"/>
  <c r="D165" i="29"/>
  <c r="D159" i="29"/>
  <c r="D28" i="29"/>
  <c r="D128" i="29"/>
  <c r="D183" i="29"/>
  <c r="D430" i="29"/>
  <c r="D374" i="29"/>
  <c r="D351" i="29"/>
  <c r="D254" i="29"/>
  <c r="D326" i="29"/>
  <c r="D112" i="29"/>
  <c r="D36" i="29"/>
  <c r="D252" i="29"/>
  <c r="D312" i="29"/>
  <c r="D260" i="29"/>
  <c r="D163" i="29"/>
  <c r="D422" i="29"/>
  <c r="D24" i="29"/>
  <c r="D424" i="29"/>
  <c r="D221" i="29"/>
  <c r="D226" i="29"/>
  <c r="D242" i="29"/>
  <c r="D349" i="29"/>
  <c r="D311" i="29"/>
  <c r="D442" i="29"/>
  <c r="D331" i="29"/>
  <c r="D120" i="29"/>
  <c r="D292" i="29"/>
  <c r="D172" i="29"/>
  <c r="D29" i="29"/>
  <c r="D225" i="29"/>
  <c r="D386" i="29"/>
  <c r="D148" i="29"/>
  <c r="D244" i="29"/>
  <c r="D261" i="29"/>
  <c r="D230" i="29"/>
  <c r="D459" i="29"/>
  <c r="D79" i="29"/>
  <c r="D140" i="29"/>
  <c r="D501" i="29"/>
  <c r="D502" i="29"/>
  <c r="D175" i="29"/>
  <c r="D392" i="29"/>
  <c r="D332" i="29"/>
  <c r="D511" i="29"/>
  <c r="D286" i="29"/>
  <c r="D366" i="29"/>
  <c r="D41" i="29"/>
  <c r="D293" i="29"/>
  <c r="D419" i="29"/>
  <c r="D74" i="29"/>
  <c r="D201" i="29"/>
  <c r="D352" i="29"/>
  <c r="D487" i="29"/>
  <c r="D65" i="29"/>
  <c r="D298" i="29"/>
  <c r="D145" i="29"/>
  <c r="D87" i="29"/>
  <c r="D279" i="29"/>
  <c r="D39" i="29"/>
  <c r="D416" i="29"/>
  <c r="D344" i="29"/>
  <c r="D407" i="29"/>
  <c r="D94" i="29"/>
  <c r="D154" i="29"/>
  <c r="D431" i="29"/>
  <c r="D265" i="29"/>
  <c r="D71" i="29"/>
  <c r="D439" i="29"/>
  <c r="D421" i="29"/>
  <c r="D91" i="29"/>
  <c r="D330" i="29"/>
  <c r="D193" i="29"/>
  <c r="D58" i="29"/>
  <c r="D454" i="29"/>
  <c r="D316" i="29"/>
  <c r="D458" i="29"/>
  <c r="D195" i="29"/>
  <c r="D415" i="29"/>
  <c r="D456" i="29"/>
  <c r="D179" i="29"/>
  <c r="D217" i="29"/>
  <c r="D136" i="29"/>
  <c r="D382" i="29"/>
  <c r="D413" i="29"/>
  <c r="D85" i="29"/>
  <c r="D490" i="29"/>
  <c r="D283" i="29"/>
  <c r="D346" i="29"/>
  <c r="D486" i="29"/>
  <c r="D59" i="29"/>
  <c r="D173" i="29"/>
  <c r="D56" i="29"/>
  <c r="D434" i="29"/>
  <c r="D116" i="29"/>
  <c r="D248" i="29"/>
  <c r="D35" i="29"/>
  <c r="D23" i="29"/>
  <c r="D380" i="29"/>
  <c r="D119" i="29"/>
  <c r="D446" i="29"/>
  <c r="D336" i="29"/>
  <c r="D338" i="29"/>
  <c r="D300" i="29"/>
  <c r="D451" i="29"/>
  <c r="D359" i="29"/>
  <c r="D22" i="29"/>
  <c r="D51" i="29"/>
  <c r="D104" i="29"/>
  <c r="D347" i="29"/>
  <c r="D303" i="29"/>
  <c r="D121" i="29"/>
  <c r="D54" i="29"/>
  <c r="D31" i="29"/>
  <c r="D436" i="29"/>
  <c r="D174" i="29"/>
  <c r="D503" i="29"/>
  <c r="D130" i="29"/>
  <c r="D488" i="29"/>
  <c r="D327" i="29"/>
  <c r="D32" i="29"/>
  <c r="D376" i="29"/>
  <c r="D43" i="29"/>
  <c r="D268" i="29"/>
  <c r="D475" i="29"/>
  <c r="D27" i="29"/>
  <c r="D277" i="29"/>
  <c r="D455" i="29"/>
  <c r="D492" i="29"/>
  <c r="D138" i="29"/>
  <c r="D499" i="29"/>
  <c r="D333" i="29"/>
  <c r="D353" i="29"/>
  <c r="D204" i="29"/>
  <c r="D218" i="29"/>
  <c r="D67" i="29"/>
  <c r="D378" i="29"/>
  <c r="D263" i="29"/>
  <c r="D467" i="29"/>
  <c r="D343" i="29"/>
  <c r="D211" i="29"/>
  <c r="D86" i="29"/>
  <c r="D30" i="29"/>
  <c r="D255" i="29"/>
  <c r="D494" i="29"/>
  <c r="D381" i="29"/>
  <c r="D275" i="29"/>
  <c r="D345" i="29"/>
  <c r="D200" i="29"/>
  <c r="D362" i="29"/>
  <c r="D124" i="29"/>
  <c r="D216" i="29"/>
  <c r="D397" i="29"/>
  <c r="D188" i="29"/>
  <c r="D412" i="29"/>
  <c r="D113" i="29"/>
  <c r="D73" i="29"/>
  <c r="D495" i="29"/>
  <c r="D158" i="29"/>
  <c r="D114" i="29"/>
  <c r="D52" i="29"/>
  <c r="D251" i="29"/>
  <c r="D387" i="29"/>
  <c r="D309" i="29"/>
  <c r="D369" i="29"/>
  <c r="D290" i="29"/>
  <c r="D462" i="29"/>
  <c r="D234" i="29"/>
  <c r="D48" i="29"/>
  <c r="D288" i="29"/>
  <c r="D414" i="29"/>
  <c r="D223" i="29"/>
  <c r="D508" i="29"/>
  <c r="D235" i="29"/>
  <c r="D88" i="29"/>
  <c r="D371" i="29"/>
  <c r="D167" i="29"/>
  <c r="D117" i="29"/>
  <c r="D68" i="29"/>
  <c r="D21" i="29"/>
  <c r="D449" i="29"/>
  <c r="D40" i="29"/>
  <c r="D357" i="29"/>
  <c r="D432" i="29"/>
  <c r="D514" i="29"/>
  <c r="D341" i="29"/>
  <c r="D296" i="29"/>
  <c r="D269" i="29"/>
  <c r="D496" i="29"/>
  <c r="D289" i="29"/>
  <c r="D314" i="29"/>
  <c r="D460" i="29"/>
  <c r="D181" i="29"/>
  <c r="D17" i="29"/>
  <c r="D19" i="29"/>
  <c r="D195" i="7"/>
  <c r="D207" i="7"/>
  <c r="D471" i="7"/>
  <c r="D358" i="7"/>
  <c r="D522" i="7"/>
  <c r="D958" i="7"/>
  <c r="D406" i="7"/>
  <c r="D952" i="7"/>
  <c r="D859" i="7"/>
  <c r="D333" i="7"/>
  <c r="D261" i="7"/>
  <c r="D929" i="7"/>
  <c r="D748" i="7"/>
  <c r="D545" i="7"/>
  <c r="D868" i="7"/>
  <c r="D628" i="7"/>
  <c r="D996" i="7"/>
  <c r="D665" i="7"/>
  <c r="D385" i="7"/>
  <c r="D257" i="7"/>
  <c r="D717" i="7"/>
  <c r="D489" i="7"/>
  <c r="D881" i="7"/>
  <c r="D949" i="7"/>
  <c r="D827" i="7"/>
  <c r="D959" i="7"/>
  <c r="D1004" i="7"/>
  <c r="D774" i="7"/>
  <c r="D534" i="7"/>
  <c r="D278" i="7"/>
  <c r="D166" i="7"/>
  <c r="D926" i="7"/>
  <c r="D686" i="7"/>
  <c r="D498" i="7"/>
  <c r="D274" i="7"/>
  <c r="D742" i="7"/>
  <c r="D830" i="7"/>
  <c r="D447" i="7"/>
  <c r="D415" i="7"/>
  <c r="D531" i="7"/>
  <c r="D359" i="7"/>
  <c r="D473" i="7"/>
  <c r="D860" i="7"/>
  <c r="D612" i="7"/>
  <c r="D928" i="7"/>
  <c r="D657" i="7"/>
  <c r="D361" i="7"/>
  <c r="D249" i="7"/>
  <c r="D701" i="7"/>
  <c r="D457" i="7"/>
  <c r="D877" i="7"/>
  <c r="D753" i="7"/>
  <c r="D807" i="7"/>
  <c r="D935" i="7"/>
  <c r="D988" i="7"/>
  <c r="D750" i="7"/>
  <c r="D526" i="7"/>
  <c r="D270" i="7"/>
  <c r="D162" i="7"/>
  <c r="D910" i="7"/>
  <c r="D670" i="7"/>
  <c r="D490" i="7"/>
  <c r="D214" i="7"/>
  <c r="D730" i="7"/>
  <c r="D814" i="7"/>
  <c r="D435" i="7"/>
  <c r="D403" i="7"/>
  <c r="D523" i="7"/>
  <c r="D351" i="7"/>
  <c r="D201" i="7"/>
  <c r="D796" i="7"/>
  <c r="D608" i="7"/>
  <c r="D904" i="7"/>
  <c r="D633" i="7"/>
  <c r="D337" i="7"/>
  <c r="D997" i="7"/>
  <c r="D697" i="7"/>
  <c r="D449" i="7"/>
  <c r="D769" i="7"/>
  <c r="D689" i="7"/>
  <c r="D791" i="7"/>
  <c r="D871" i="7"/>
  <c r="D976" i="7"/>
  <c r="D702" i="7"/>
  <c r="D446" i="7"/>
  <c r="D262" i="7"/>
  <c r="D752" i="7"/>
  <c r="D1011" i="7"/>
  <c r="D708" i="7"/>
  <c r="D520" i="7"/>
  <c r="D897" i="7"/>
  <c r="D589" i="7"/>
  <c r="D293" i="7"/>
  <c r="D917" i="7"/>
  <c r="D621" i="7"/>
  <c r="D993" i="7"/>
  <c r="D497" i="7"/>
  <c r="D321" i="7"/>
  <c r="D715" i="7"/>
  <c r="D805" i="7"/>
  <c r="D948" i="7"/>
  <c r="D622" i="7"/>
  <c r="D382" i="7"/>
  <c r="D218" i="7"/>
  <c r="D1006" i="7"/>
  <c r="D794" i="7"/>
  <c r="D594" i="7"/>
  <c r="D370" i="7"/>
  <c r="D478" i="7"/>
  <c r="D626" i="7"/>
  <c r="D123" i="7"/>
  <c r="D283" i="7"/>
  <c r="D129" i="7"/>
  <c r="D879" i="7"/>
  <c r="D383" i="7"/>
  <c r="D579" i="7"/>
  <c r="D251" i="7"/>
  <c r="D479" i="7"/>
  <c r="D902" i="7"/>
  <c r="D390" i="7"/>
  <c r="D354" i="7"/>
  <c r="D530" i="7"/>
  <c r="D746" i="7"/>
  <c r="D974" i="7"/>
  <c r="D194" i="7"/>
  <c r="D366" i="7"/>
  <c r="D570" i="7"/>
  <c r="D826" i="7"/>
  <c r="D804" i="7"/>
  <c r="D703" i="7"/>
  <c r="D891" i="7"/>
  <c r="D405" i="7"/>
  <c r="D913" i="7"/>
  <c r="D569" i="7"/>
  <c r="D885" i="7"/>
  <c r="D269" i="7"/>
  <c r="D409" i="7"/>
  <c r="D865" i="7"/>
  <c r="D508" i="7"/>
  <c r="D644" i="7"/>
  <c r="D872" i="7"/>
  <c r="D803" i="7"/>
  <c r="D391" i="7"/>
  <c r="D587" i="7"/>
  <c r="D267" i="7"/>
  <c r="D487" i="7"/>
  <c r="D918" i="7"/>
  <c r="D398" i="7"/>
  <c r="D362" i="7"/>
  <c r="D538" i="7"/>
  <c r="D754" i="7"/>
  <c r="D990" i="7"/>
  <c r="D198" i="7"/>
  <c r="D374" i="7"/>
  <c r="D578" i="7"/>
  <c r="D854" i="7"/>
  <c r="D789" i="7"/>
  <c r="D711" i="7"/>
  <c r="D907" i="7"/>
  <c r="D413" i="7"/>
  <c r="D981" i="7"/>
  <c r="D585" i="7"/>
  <c r="D893" i="7"/>
  <c r="D273" i="7"/>
  <c r="D417" i="7"/>
  <c r="D889" i="7"/>
  <c r="D512" i="7"/>
  <c r="D660" i="7"/>
  <c r="D895" i="7"/>
  <c r="D227" i="7"/>
  <c r="D507" i="7"/>
  <c r="D319" i="7"/>
  <c r="D347" i="7"/>
  <c r="D155" i="7"/>
  <c r="D690" i="7"/>
  <c r="D946" i="7"/>
  <c r="D466" i="7"/>
  <c r="D618" i="7"/>
  <c r="D234" i="7"/>
  <c r="D154" i="7"/>
  <c r="D258" i="7"/>
  <c r="D438" i="7"/>
  <c r="D694" i="7"/>
  <c r="D964" i="7"/>
  <c r="D855" i="7"/>
  <c r="D779" i="7"/>
  <c r="D549" i="7"/>
  <c r="D685" i="7"/>
  <c r="D441" i="7"/>
  <c r="D677" i="7"/>
  <c r="D989" i="7"/>
  <c r="D329" i="7"/>
  <c r="D625" i="7"/>
  <c r="D892" i="7"/>
  <c r="D604" i="7"/>
  <c r="D768" i="7"/>
  <c r="F1011" i="6"/>
  <c r="F991" i="6"/>
  <c r="F954" i="6"/>
  <c r="F945" i="6"/>
  <c r="F936" i="6"/>
  <c r="F927" i="6"/>
  <c r="F918" i="6"/>
  <c r="F909" i="6"/>
  <c r="F900" i="6"/>
  <c r="F891" i="6"/>
  <c r="F880" i="6"/>
  <c r="F860" i="6"/>
  <c r="F1015" i="6"/>
  <c r="F1001" i="6"/>
  <c r="F1000" i="6"/>
  <c r="F963" i="6"/>
  <c r="F944" i="6"/>
  <c r="F926" i="6"/>
  <c r="F917" i="6"/>
  <c r="F908" i="6"/>
  <c r="F899" i="6"/>
  <c r="F890" i="6"/>
  <c r="F879" i="6"/>
  <c r="F858" i="6"/>
  <c r="F1004" i="6"/>
  <c r="F982" i="6"/>
  <c r="F1010" i="6"/>
  <c r="F972" i="6"/>
  <c r="F953" i="6"/>
  <c r="F935" i="6"/>
  <c r="F990" i="6"/>
  <c r="F981" i="6"/>
  <c r="F971" i="6"/>
  <c r="F962" i="6"/>
  <c r="F877" i="6"/>
  <c r="F849" i="6"/>
  <c r="F1009" i="6"/>
  <c r="F999" i="6"/>
  <c r="F989" i="6"/>
  <c r="F980" i="6"/>
  <c r="F952" i="6"/>
  <c r="F943" i="6"/>
  <c r="F934" i="6"/>
  <c r="F925" i="6"/>
  <c r="F916" i="6"/>
  <c r="F907" i="6"/>
  <c r="F898" i="6"/>
  <c r="F889" i="6"/>
  <c r="F846" i="6"/>
  <c r="F998" i="6"/>
  <c r="F970" i="6"/>
  <c r="F961" i="6"/>
  <c r="F951" i="6"/>
  <c r="F942" i="6"/>
  <c r="F933" i="6"/>
  <c r="F924" i="6"/>
  <c r="F915" i="6"/>
  <c r="F906" i="6"/>
  <c r="F897" i="6"/>
  <c r="F888" i="6"/>
  <c r="F876" i="6"/>
  <c r="F834" i="6"/>
  <c r="F988" i="6"/>
  <c r="F979" i="6"/>
  <c r="F969" i="6"/>
  <c r="F960" i="6"/>
  <c r="F950" i="6"/>
  <c r="F941" i="6"/>
  <c r="F932" i="6"/>
  <c r="F923" i="6"/>
  <c r="F914" i="6"/>
  <c r="F905" i="6"/>
  <c r="F896" i="6"/>
  <c r="F887" i="6"/>
  <c r="F875" i="6"/>
  <c r="F1007" i="6"/>
  <c r="F987" i="6"/>
  <c r="F968" i="6"/>
  <c r="F959" i="6"/>
  <c r="F949" i="6"/>
  <c r="F940" i="6"/>
  <c r="F931" i="6"/>
  <c r="F922" i="6"/>
  <c r="F913" i="6"/>
  <c r="F904" i="6"/>
  <c r="F895" i="6"/>
  <c r="F886" i="6"/>
  <c r="F872" i="6"/>
  <c r="F997" i="6"/>
  <c r="F978" i="6"/>
  <c r="D10" i="6"/>
  <c r="F16" i="6"/>
  <c r="F1005" i="6"/>
  <c r="F996" i="6"/>
  <c r="F986" i="6"/>
  <c r="F977" i="6"/>
  <c r="F967" i="6"/>
  <c r="F958" i="6"/>
  <c r="F939" i="6"/>
  <c r="F903" i="6"/>
  <c r="F885" i="6"/>
  <c r="F985" i="6"/>
  <c r="F976" i="6"/>
  <c r="F957" i="6"/>
  <c r="F948" i="6"/>
  <c r="F938" i="6"/>
  <c r="F930" i="6"/>
  <c r="F921" i="6"/>
  <c r="F912" i="6"/>
  <c r="F902" i="6"/>
  <c r="F894" i="6"/>
  <c r="F884" i="6"/>
  <c r="F871" i="6"/>
  <c r="F995" i="6"/>
  <c r="F994" i="6"/>
  <c r="F975" i="6"/>
  <c r="F966" i="6"/>
  <c r="F956" i="6"/>
  <c r="F947" i="6"/>
  <c r="F929" i="6"/>
  <c r="F920" i="6"/>
  <c r="F911" i="6"/>
  <c r="F893" i="6"/>
  <c r="F883" i="6"/>
  <c r="F870" i="6"/>
  <c r="F1006" i="6"/>
  <c r="F1003" i="6"/>
  <c r="F993" i="6"/>
  <c r="F974" i="6"/>
  <c r="F955" i="6"/>
  <c r="F937" i="6"/>
  <c r="F928" i="6"/>
  <c r="F919" i="6"/>
  <c r="F910" i="6"/>
  <c r="F901" i="6"/>
  <c r="F892" i="6"/>
  <c r="F881" i="6"/>
  <c r="F866" i="6"/>
  <c r="F1008" i="6"/>
  <c r="F1014" i="6"/>
  <c r="F1013" i="6"/>
  <c r="F984" i="6"/>
  <c r="F965" i="6"/>
  <c r="F946" i="6"/>
  <c r="F1012" i="6"/>
  <c r="F1002" i="6"/>
  <c r="F992" i="6"/>
  <c r="F983" i="6"/>
  <c r="F973" i="6"/>
  <c r="F964" i="6"/>
  <c r="F861" i="6"/>
  <c r="F837" i="6"/>
  <c r="F825" i="6"/>
  <c r="F813" i="6"/>
  <c r="F801" i="6"/>
  <c r="F789" i="6"/>
  <c r="F777" i="6"/>
  <c r="F765" i="6"/>
  <c r="F753" i="6"/>
  <c r="F741" i="6"/>
  <c r="F729" i="6"/>
  <c r="F717" i="6"/>
  <c r="F705" i="6"/>
  <c r="F693" i="6"/>
  <c r="F681" i="6"/>
  <c r="F669" i="6"/>
  <c r="F658" i="6"/>
  <c r="F648" i="6"/>
  <c r="F638" i="6"/>
  <c r="F627" i="6"/>
  <c r="F616" i="6"/>
  <c r="F606" i="6"/>
  <c r="F596" i="6"/>
  <c r="F585" i="6"/>
  <c r="F574" i="6"/>
  <c r="F564" i="6"/>
  <c r="F553" i="6"/>
  <c r="F543" i="6"/>
  <c r="F532" i="6"/>
  <c r="F520" i="6"/>
  <c r="F508" i="6"/>
  <c r="F496" i="6"/>
  <c r="F484" i="6"/>
  <c r="F472" i="6"/>
  <c r="F460" i="6"/>
  <c r="F448" i="6"/>
  <c r="F436" i="6"/>
  <c r="F424" i="6"/>
  <c r="F412" i="6"/>
  <c r="F400" i="6"/>
  <c r="F388" i="6"/>
  <c r="F376" i="6"/>
  <c r="F364" i="6"/>
  <c r="F352" i="6"/>
  <c r="F340" i="6"/>
  <c r="F328" i="6"/>
  <c r="F316" i="6"/>
  <c r="F304" i="6"/>
  <c r="F292" i="6"/>
  <c r="F280" i="6"/>
  <c r="F268" i="6"/>
  <c r="F256" i="6"/>
  <c r="F244" i="6"/>
  <c r="F232" i="6"/>
  <c r="F220" i="6"/>
  <c r="F208" i="6"/>
  <c r="F196" i="6"/>
  <c r="F184" i="6"/>
  <c r="F172" i="6"/>
  <c r="F160" i="6"/>
  <c r="F148" i="6"/>
  <c r="F136" i="6"/>
  <c r="F124" i="6"/>
  <c r="F112" i="6"/>
  <c r="F100" i="6"/>
  <c r="F88" i="6"/>
  <c r="F76" i="6"/>
  <c r="F64" i="6"/>
  <c r="F52" i="6"/>
  <c r="F40" i="6"/>
  <c r="F28" i="6"/>
  <c r="F17" i="6"/>
  <c r="F848" i="6"/>
  <c r="F836" i="6"/>
  <c r="F824" i="6"/>
  <c r="F812" i="6"/>
  <c r="F800" i="6"/>
  <c r="F788" i="6"/>
  <c r="F776" i="6"/>
  <c r="F764" i="6"/>
  <c r="F752" i="6"/>
  <c r="F740" i="6"/>
  <c r="F728" i="6"/>
  <c r="F716" i="6"/>
  <c r="F704" i="6"/>
  <c r="F692" i="6"/>
  <c r="F680" i="6"/>
  <c r="F668" i="6"/>
  <c r="F657" i="6"/>
  <c r="F647" i="6"/>
  <c r="F637" i="6"/>
  <c r="F626" i="6"/>
  <c r="F615" i="6"/>
  <c r="F605" i="6"/>
  <c r="F595" i="6"/>
  <c r="F584" i="6"/>
  <c r="F573" i="6"/>
  <c r="F563" i="6"/>
  <c r="F552" i="6"/>
  <c r="F542" i="6"/>
  <c r="F531" i="6"/>
  <c r="F519" i="6"/>
  <c r="F507" i="6"/>
  <c r="F495" i="6"/>
  <c r="F483" i="6"/>
  <c r="F471" i="6"/>
  <c r="F459" i="6"/>
  <c r="F447" i="6"/>
  <c r="F435" i="6"/>
  <c r="F423" i="6"/>
  <c r="F411" i="6"/>
  <c r="F399" i="6"/>
  <c r="F387" i="6"/>
  <c r="F375" i="6"/>
  <c r="F363" i="6"/>
  <c r="F351" i="6"/>
  <c r="F339" i="6"/>
  <c r="F327" i="6"/>
  <c r="F315" i="6"/>
  <c r="F303" i="6"/>
  <c r="F291" i="6"/>
  <c r="F279" i="6"/>
  <c r="F267" i="6"/>
  <c r="F255" i="6"/>
  <c r="F243" i="6"/>
  <c r="F231" i="6"/>
  <c r="F219" i="6"/>
  <c r="F207" i="6"/>
  <c r="F195" i="6"/>
  <c r="F183" i="6"/>
  <c r="F171" i="6"/>
  <c r="F159" i="6"/>
  <c r="F147" i="6"/>
  <c r="F135" i="6"/>
  <c r="F123" i="6"/>
  <c r="F111" i="6"/>
  <c r="F99" i="6"/>
  <c r="F87" i="6"/>
  <c r="F75" i="6"/>
  <c r="F63" i="6"/>
  <c r="F51" i="6"/>
  <c r="F39" i="6"/>
  <c r="F27" i="6"/>
  <c r="F859" i="6"/>
  <c r="F847" i="6"/>
  <c r="F835" i="6"/>
  <c r="F823" i="6"/>
  <c r="F811" i="6"/>
  <c r="F799" i="6"/>
  <c r="F787" i="6"/>
  <c r="F775" i="6"/>
  <c r="F763" i="6"/>
  <c r="F751" i="6"/>
  <c r="F739" i="6"/>
  <c r="F727" i="6"/>
  <c r="F715" i="6"/>
  <c r="F703" i="6"/>
  <c r="F691" i="6"/>
  <c r="F679" i="6"/>
  <c r="F667" i="6"/>
  <c r="F646" i="6"/>
  <c r="F636" i="6"/>
  <c r="F625" i="6"/>
  <c r="F614" i="6"/>
  <c r="F604" i="6"/>
  <c r="F594" i="6"/>
  <c r="F583" i="6"/>
  <c r="F572" i="6"/>
  <c r="F562" i="6"/>
  <c r="F551" i="6"/>
  <c r="F541" i="6"/>
  <c r="F530" i="6"/>
  <c r="F518" i="6"/>
  <c r="F506" i="6"/>
  <c r="F494" i="6"/>
  <c r="F482" i="6"/>
  <c r="F470" i="6"/>
  <c r="F458" i="6"/>
  <c r="F446" i="6"/>
  <c r="F434" i="6"/>
  <c r="F422" i="6"/>
  <c r="F410" i="6"/>
  <c r="F398" i="6"/>
  <c r="F386" i="6"/>
  <c r="F374" i="6"/>
  <c r="F362" i="6"/>
  <c r="F350" i="6"/>
  <c r="F338" i="6"/>
  <c r="F326" i="6"/>
  <c r="F314" i="6"/>
  <c r="F302" i="6"/>
  <c r="F290" i="6"/>
  <c r="F278" i="6"/>
  <c r="F266" i="6"/>
  <c r="F254" i="6"/>
  <c r="F242" i="6"/>
  <c r="F230" i="6"/>
  <c r="F218" i="6"/>
  <c r="F206" i="6"/>
  <c r="F194" i="6"/>
  <c r="F182" i="6"/>
  <c r="F170" i="6"/>
  <c r="F158" i="6"/>
  <c r="F146" i="6"/>
  <c r="F134" i="6"/>
  <c r="F122" i="6"/>
  <c r="F110" i="6"/>
  <c r="F98" i="6"/>
  <c r="F86" i="6"/>
  <c r="F74" i="6"/>
  <c r="F62" i="6"/>
  <c r="F50" i="6"/>
  <c r="F38" i="6"/>
  <c r="F26" i="6"/>
  <c r="F822" i="6"/>
  <c r="F810" i="6"/>
  <c r="F798" i="6"/>
  <c r="F786" i="6"/>
  <c r="F774" i="6"/>
  <c r="F762" i="6"/>
  <c r="F750" i="6"/>
  <c r="F738" i="6"/>
  <c r="F726" i="6"/>
  <c r="F714" i="6"/>
  <c r="F702" i="6"/>
  <c r="F690" i="6"/>
  <c r="F678" i="6"/>
  <c r="F666" i="6"/>
  <c r="F656" i="6"/>
  <c r="F645" i="6"/>
  <c r="F635" i="6"/>
  <c r="F624" i="6"/>
  <c r="F613" i="6"/>
  <c r="F603" i="6"/>
  <c r="F593" i="6"/>
  <c r="F582" i="6"/>
  <c r="F571" i="6"/>
  <c r="F561" i="6"/>
  <c r="F550" i="6"/>
  <c r="F540" i="6"/>
  <c r="F529" i="6"/>
  <c r="F517" i="6"/>
  <c r="F505" i="6"/>
  <c r="F493" i="6"/>
  <c r="F481" i="6"/>
  <c r="F469" i="6"/>
  <c r="F457" i="6"/>
  <c r="F445" i="6"/>
  <c r="F433" i="6"/>
  <c r="F421" i="6"/>
  <c r="F409" i="6"/>
  <c r="F397" i="6"/>
  <c r="F385" i="6"/>
  <c r="F373" i="6"/>
  <c r="F361" i="6"/>
  <c r="F349" i="6"/>
  <c r="F337" i="6"/>
  <c r="F325" i="6"/>
  <c r="F313" i="6"/>
  <c r="F301" i="6"/>
  <c r="F289" i="6"/>
  <c r="F277" i="6"/>
  <c r="F265" i="6"/>
  <c r="F253" i="6"/>
  <c r="F241" i="6"/>
  <c r="F229" i="6"/>
  <c r="F217" i="6"/>
  <c r="F205" i="6"/>
  <c r="F193" i="6"/>
  <c r="F181" i="6"/>
  <c r="F169" i="6"/>
  <c r="F157" i="6"/>
  <c r="F145" i="6"/>
  <c r="F133" i="6"/>
  <c r="F121" i="6"/>
  <c r="F109" i="6"/>
  <c r="F97" i="6"/>
  <c r="F85" i="6"/>
  <c r="F73" i="6"/>
  <c r="F61" i="6"/>
  <c r="F49" i="6"/>
  <c r="F37" i="6"/>
  <c r="F25" i="6"/>
  <c r="F878" i="6"/>
  <c r="F869" i="6"/>
  <c r="F857" i="6"/>
  <c r="F845" i="6"/>
  <c r="F833" i="6"/>
  <c r="F821" i="6"/>
  <c r="F809" i="6"/>
  <c r="F797" i="6"/>
  <c r="F785" i="6"/>
  <c r="F773" i="6"/>
  <c r="F761" i="6"/>
  <c r="F749" i="6"/>
  <c r="F737" i="6"/>
  <c r="F725" i="6"/>
  <c r="F713" i="6"/>
  <c r="F701" i="6"/>
  <c r="F689" i="6"/>
  <c r="F677" i="6"/>
  <c r="F665" i="6"/>
  <c r="F655" i="6"/>
  <c r="F634" i="6"/>
  <c r="F623" i="6"/>
  <c r="F602" i="6"/>
  <c r="F581" i="6"/>
  <c r="F570" i="6"/>
  <c r="F560" i="6"/>
  <c r="F549" i="6"/>
  <c r="F539" i="6"/>
  <c r="F528" i="6"/>
  <c r="F516" i="6"/>
  <c r="F504" i="6"/>
  <c r="F492" i="6"/>
  <c r="F480" i="6"/>
  <c r="F468" i="6"/>
  <c r="F456" i="6"/>
  <c r="F444" i="6"/>
  <c r="F432" i="6"/>
  <c r="F420" i="6"/>
  <c r="F408" i="6"/>
  <c r="F396" i="6"/>
  <c r="F384" i="6"/>
  <c r="F372" i="6"/>
  <c r="F360" i="6"/>
  <c r="F348" i="6"/>
  <c r="F336" i="6"/>
  <c r="F324" i="6"/>
  <c r="F312" i="6"/>
  <c r="F300" i="6"/>
  <c r="F288" i="6"/>
  <c r="F276" i="6"/>
  <c r="F264" i="6"/>
  <c r="F252" i="6"/>
  <c r="F240" i="6"/>
  <c r="F228" i="6"/>
  <c r="F216" i="6"/>
  <c r="F204" i="6"/>
  <c r="F192" i="6"/>
  <c r="F180" i="6"/>
  <c r="F168" i="6"/>
  <c r="F156" i="6"/>
  <c r="F144" i="6"/>
  <c r="F132" i="6"/>
  <c r="F120" i="6"/>
  <c r="F108" i="6"/>
  <c r="F96" i="6"/>
  <c r="F84" i="6"/>
  <c r="F72" i="6"/>
  <c r="F60" i="6"/>
  <c r="F48" i="6"/>
  <c r="F36" i="6"/>
  <c r="F24" i="6"/>
  <c r="F868" i="6"/>
  <c r="F856" i="6"/>
  <c r="F844" i="6"/>
  <c r="F832" i="6"/>
  <c r="F820" i="6"/>
  <c r="F808" i="6"/>
  <c r="F796" i="6"/>
  <c r="F784" i="6"/>
  <c r="F772" i="6"/>
  <c r="F760" i="6"/>
  <c r="F748" i="6"/>
  <c r="F736" i="6"/>
  <c r="F724" i="6"/>
  <c r="F712" i="6"/>
  <c r="F700" i="6"/>
  <c r="F688" i="6"/>
  <c r="F676" i="6"/>
  <c r="F654" i="6"/>
  <c r="F644" i="6"/>
  <c r="F633" i="6"/>
  <c r="F622" i="6"/>
  <c r="F612" i="6"/>
  <c r="F601" i="6"/>
  <c r="F592" i="6"/>
  <c r="F569" i="6"/>
  <c r="F559" i="6"/>
  <c r="F538" i="6"/>
  <c r="F527" i="6"/>
  <c r="F515" i="6"/>
  <c r="F503" i="6"/>
  <c r="F491" i="6"/>
  <c r="F479" i="6"/>
  <c r="F467" i="6"/>
  <c r="F455" i="6"/>
  <c r="F443" i="6"/>
  <c r="F431" i="6"/>
  <c r="F419" i="6"/>
  <c r="F407" i="6"/>
  <c r="F395" i="6"/>
  <c r="F383" i="6"/>
  <c r="F371" i="6"/>
  <c r="F359" i="6"/>
  <c r="F347" i="6"/>
  <c r="F335" i="6"/>
  <c r="F323" i="6"/>
  <c r="F311" i="6"/>
  <c r="F299" i="6"/>
  <c r="F287" i="6"/>
  <c r="F275" i="6"/>
  <c r="F263" i="6"/>
  <c r="F251" i="6"/>
  <c r="F239" i="6"/>
  <c r="F227" i="6"/>
  <c r="F215" i="6"/>
  <c r="F203" i="6"/>
  <c r="F191" i="6"/>
  <c r="F179" i="6"/>
  <c r="F167" i="6"/>
  <c r="F155" i="6"/>
  <c r="F143" i="6"/>
  <c r="F131" i="6"/>
  <c r="F119" i="6"/>
  <c r="F107" i="6"/>
  <c r="F95" i="6"/>
  <c r="F83" i="6"/>
  <c r="F71" i="6"/>
  <c r="F59" i="6"/>
  <c r="F47" i="6"/>
  <c r="F35" i="6"/>
  <c r="F23" i="6"/>
  <c r="F867" i="6"/>
  <c r="F855" i="6"/>
  <c r="F843" i="6"/>
  <c r="F831" i="6"/>
  <c r="F819" i="6"/>
  <c r="F807" i="6"/>
  <c r="F795" i="6"/>
  <c r="F783" i="6"/>
  <c r="F771" i="6"/>
  <c r="F759" i="6"/>
  <c r="F747" i="6"/>
  <c r="F735" i="6"/>
  <c r="F723" i="6"/>
  <c r="F711" i="6"/>
  <c r="F699" i="6"/>
  <c r="F687" i="6"/>
  <c r="F675" i="6"/>
  <c r="F664" i="6"/>
  <c r="F653" i="6"/>
  <c r="F643" i="6"/>
  <c r="F632" i="6"/>
  <c r="F621" i="6"/>
  <c r="F611" i="6"/>
  <c r="F591" i="6"/>
  <c r="F580" i="6"/>
  <c r="F558" i="6"/>
  <c r="F548" i="6"/>
  <c r="F537" i="6"/>
  <c r="F526" i="6"/>
  <c r="F514" i="6"/>
  <c r="F502" i="6"/>
  <c r="F490" i="6"/>
  <c r="F478" i="6"/>
  <c r="F466" i="6"/>
  <c r="F454" i="6"/>
  <c r="F442" i="6"/>
  <c r="F430" i="6"/>
  <c r="F418" i="6"/>
  <c r="F406" i="6"/>
  <c r="F394" i="6"/>
  <c r="F382" i="6"/>
  <c r="F370" i="6"/>
  <c r="F358" i="6"/>
  <c r="F346" i="6"/>
  <c r="F334" i="6"/>
  <c r="F322" i="6"/>
  <c r="F310" i="6"/>
  <c r="F298" i="6"/>
  <c r="F286" i="6"/>
  <c r="F274" i="6"/>
  <c r="F262" i="6"/>
  <c r="F250" i="6"/>
  <c r="F238" i="6"/>
  <c r="F226" i="6"/>
  <c r="F214" i="6"/>
  <c r="F202" i="6"/>
  <c r="F190" i="6"/>
  <c r="F178" i="6"/>
  <c r="F166" i="6"/>
  <c r="F154" i="6"/>
  <c r="F142" i="6"/>
  <c r="F130" i="6"/>
  <c r="F118" i="6"/>
  <c r="F106" i="6"/>
  <c r="F94" i="6"/>
  <c r="F82" i="6"/>
  <c r="F70" i="6"/>
  <c r="F58" i="6"/>
  <c r="F46" i="6"/>
  <c r="F34" i="6"/>
  <c r="F22" i="6"/>
  <c r="F854" i="6"/>
  <c r="F842" i="6"/>
  <c r="F830" i="6"/>
  <c r="F818" i="6"/>
  <c r="F806" i="6"/>
  <c r="F794" i="6"/>
  <c r="F782" i="6"/>
  <c r="F770" i="6"/>
  <c r="F758" i="6"/>
  <c r="F746" i="6"/>
  <c r="F734" i="6"/>
  <c r="F722" i="6"/>
  <c r="F710" i="6"/>
  <c r="F698" i="6"/>
  <c r="F686" i="6"/>
  <c r="F674" i="6"/>
  <c r="F663" i="6"/>
  <c r="F652" i="6"/>
  <c r="F642" i="6"/>
  <c r="F631" i="6"/>
  <c r="F620" i="6"/>
  <c r="F610" i="6"/>
  <c r="F600" i="6"/>
  <c r="F590" i="6"/>
  <c r="F579" i="6"/>
  <c r="F568" i="6"/>
  <c r="F557" i="6"/>
  <c r="F547" i="6"/>
  <c r="F536" i="6"/>
  <c r="F525" i="6"/>
  <c r="F513" i="6"/>
  <c r="F501" i="6"/>
  <c r="F489" i="6"/>
  <c r="F477" i="6"/>
  <c r="F465" i="6"/>
  <c r="F453" i="6"/>
  <c r="F441" i="6"/>
  <c r="F429" i="6"/>
  <c r="F417" i="6"/>
  <c r="F405" i="6"/>
  <c r="F393" i="6"/>
  <c r="F381" i="6"/>
  <c r="F369" i="6"/>
  <c r="F357" i="6"/>
  <c r="F345" i="6"/>
  <c r="F333" i="6"/>
  <c r="F321" i="6"/>
  <c r="F309" i="6"/>
  <c r="F297" i="6"/>
  <c r="F285" i="6"/>
  <c r="F273" i="6"/>
  <c r="F261" i="6"/>
  <c r="F249" i="6"/>
  <c r="F237" i="6"/>
  <c r="F225" i="6"/>
  <c r="F213" i="6"/>
  <c r="F201" i="6"/>
  <c r="F189" i="6"/>
  <c r="F177" i="6"/>
  <c r="F165" i="6"/>
  <c r="F153" i="6"/>
  <c r="F141" i="6"/>
  <c r="F129" i="6"/>
  <c r="F117" i="6"/>
  <c r="F105" i="6"/>
  <c r="F93" i="6"/>
  <c r="F81" i="6"/>
  <c r="F69" i="6"/>
  <c r="F57" i="6"/>
  <c r="F45" i="6"/>
  <c r="F33" i="6"/>
  <c r="F865" i="6"/>
  <c r="F853" i="6"/>
  <c r="F841" i="6"/>
  <c r="F829" i="6"/>
  <c r="F817" i="6"/>
  <c r="F805" i="6"/>
  <c r="F793" i="6"/>
  <c r="F781" i="6"/>
  <c r="F769" i="6"/>
  <c r="F757" i="6"/>
  <c r="F745" i="6"/>
  <c r="F733" i="6"/>
  <c r="F721" i="6"/>
  <c r="F709" i="6"/>
  <c r="F697" i="6"/>
  <c r="F685" i="6"/>
  <c r="F673" i="6"/>
  <c r="F662" i="6"/>
  <c r="F651" i="6"/>
  <c r="F641" i="6"/>
  <c r="F630" i="6"/>
  <c r="F619" i="6"/>
  <c r="F609" i="6"/>
  <c r="F599" i="6"/>
  <c r="F589" i="6"/>
  <c r="F578" i="6"/>
  <c r="F567" i="6"/>
  <c r="F546" i="6"/>
  <c r="F535" i="6"/>
  <c r="F524" i="6"/>
  <c r="F512" i="6"/>
  <c r="F500" i="6"/>
  <c r="F488" i="6"/>
  <c r="F476" i="6"/>
  <c r="F464" i="6"/>
  <c r="F452" i="6"/>
  <c r="F440" i="6"/>
  <c r="F428" i="6"/>
  <c r="F416" i="6"/>
  <c r="F404" i="6"/>
  <c r="F392" i="6"/>
  <c r="F380" i="6"/>
  <c r="F368" i="6"/>
  <c r="F356" i="6"/>
  <c r="F344" i="6"/>
  <c r="F332" i="6"/>
  <c r="F320" i="6"/>
  <c r="F308" i="6"/>
  <c r="F296" i="6"/>
  <c r="F284" i="6"/>
  <c r="F272" i="6"/>
  <c r="F260" i="6"/>
  <c r="F248" i="6"/>
  <c r="F236" i="6"/>
  <c r="F224" i="6"/>
  <c r="F212" i="6"/>
  <c r="F200" i="6"/>
  <c r="F188" i="6"/>
  <c r="F176" i="6"/>
  <c r="F164" i="6"/>
  <c r="F152" i="6"/>
  <c r="F140" i="6"/>
  <c r="F128" i="6"/>
  <c r="F116" i="6"/>
  <c r="F104" i="6"/>
  <c r="F92" i="6"/>
  <c r="F80" i="6"/>
  <c r="F68" i="6"/>
  <c r="F56" i="6"/>
  <c r="F44" i="6"/>
  <c r="F32" i="6"/>
  <c r="F21" i="6"/>
  <c r="F874" i="6"/>
  <c r="F864" i="6"/>
  <c r="F852" i="6"/>
  <c r="F840" i="6"/>
  <c r="F828" i="6"/>
  <c r="F816" i="6"/>
  <c r="F804" i="6"/>
  <c r="F792" i="6"/>
  <c r="F780" i="6"/>
  <c r="F768" i="6"/>
  <c r="F756" i="6"/>
  <c r="F744" i="6"/>
  <c r="F732" i="6"/>
  <c r="F720" i="6"/>
  <c r="F708" i="6"/>
  <c r="F696" i="6"/>
  <c r="F684" i="6"/>
  <c r="F672" i="6"/>
  <c r="F661" i="6"/>
  <c r="F650" i="6"/>
  <c r="F629" i="6"/>
  <c r="F618" i="6"/>
  <c r="F598" i="6"/>
  <c r="F588" i="6"/>
  <c r="F577" i="6"/>
  <c r="F566" i="6"/>
  <c r="F556" i="6"/>
  <c r="F545" i="6"/>
  <c r="F534" i="6"/>
  <c r="F523" i="6"/>
  <c r="F511" i="6"/>
  <c r="F499" i="6"/>
  <c r="F487" i="6"/>
  <c r="F475" i="6"/>
  <c r="F463" i="6"/>
  <c r="F451" i="6"/>
  <c r="F439" i="6"/>
  <c r="F427" i="6"/>
  <c r="F415" i="6"/>
  <c r="F403" i="6"/>
  <c r="F391" i="6"/>
  <c r="F379" i="6"/>
  <c r="F367" i="6"/>
  <c r="F355" i="6"/>
  <c r="F343" i="6"/>
  <c r="F331" i="6"/>
  <c r="F319" i="6"/>
  <c r="F307" i="6"/>
  <c r="F295" i="6"/>
  <c r="F283" i="6"/>
  <c r="F271" i="6"/>
  <c r="F259" i="6"/>
  <c r="F247" i="6"/>
  <c r="F235" i="6"/>
  <c r="F223" i="6"/>
  <c r="F211" i="6"/>
  <c r="F199" i="6"/>
  <c r="F187" i="6"/>
  <c r="F175" i="6"/>
  <c r="F163" i="6"/>
  <c r="F151" i="6"/>
  <c r="F139" i="6"/>
  <c r="F127" i="6"/>
  <c r="F115" i="6"/>
  <c r="F103" i="6"/>
  <c r="F91" i="6"/>
  <c r="F79" i="6"/>
  <c r="F67" i="6"/>
  <c r="F55" i="6"/>
  <c r="F43" i="6"/>
  <c r="F31" i="6"/>
  <c r="F20" i="6"/>
  <c r="F863" i="6"/>
  <c r="F851" i="6"/>
  <c r="F839" i="6"/>
  <c r="F827" i="6"/>
  <c r="F815" i="6"/>
  <c r="F803" i="6"/>
  <c r="F791" i="6"/>
  <c r="F779" i="6"/>
  <c r="F767" i="6"/>
  <c r="F755" i="6"/>
  <c r="F743" i="6"/>
  <c r="F731" i="6"/>
  <c r="F719" i="6"/>
  <c r="F707" i="6"/>
  <c r="F695" i="6"/>
  <c r="F683" i="6"/>
  <c r="F671" i="6"/>
  <c r="F660" i="6"/>
  <c r="F649" i="6"/>
  <c r="F640" i="6"/>
  <c r="F617" i="6"/>
  <c r="F608" i="6"/>
  <c r="F597" i="6"/>
  <c r="F587" i="6"/>
  <c r="F576" i="6"/>
  <c r="F565" i="6"/>
  <c r="F555" i="6"/>
  <c r="F533" i="6"/>
  <c r="F522" i="6"/>
  <c r="F510" i="6"/>
  <c r="F498" i="6"/>
  <c r="F486" i="6"/>
  <c r="F474" i="6"/>
  <c r="F462" i="6"/>
  <c r="F450" i="6"/>
  <c r="F438" i="6"/>
  <c r="F426" i="6"/>
  <c r="F414" i="6"/>
  <c r="F402" i="6"/>
  <c r="F390" i="6"/>
  <c r="F378" i="6"/>
  <c r="F366" i="6"/>
  <c r="F354" i="6"/>
  <c r="F342" i="6"/>
  <c r="F330" i="6"/>
  <c r="F318" i="6"/>
  <c r="F306" i="6"/>
  <c r="F294" i="6"/>
  <c r="F282" i="6"/>
  <c r="F270" i="6"/>
  <c r="F258" i="6"/>
  <c r="F246" i="6"/>
  <c r="F234" i="6"/>
  <c r="F222" i="6"/>
  <c r="F210" i="6"/>
  <c r="F198" i="6"/>
  <c r="F186" i="6"/>
  <c r="F174" i="6"/>
  <c r="F162" i="6"/>
  <c r="F150" i="6"/>
  <c r="F138" i="6"/>
  <c r="F126" i="6"/>
  <c r="F114" i="6"/>
  <c r="F102" i="6"/>
  <c r="F90" i="6"/>
  <c r="F78" i="6"/>
  <c r="F66" i="6"/>
  <c r="F54" i="6"/>
  <c r="F42" i="6"/>
  <c r="F30" i="6"/>
  <c r="F19" i="6"/>
  <c r="F882" i="6"/>
  <c r="F873" i="6"/>
  <c r="F862" i="6"/>
  <c r="F850" i="6"/>
  <c r="F838" i="6"/>
  <c r="F826" i="6"/>
  <c r="F814" i="6"/>
  <c r="F802" i="6"/>
  <c r="F790" i="6"/>
  <c r="F778" i="6"/>
  <c r="F766" i="6"/>
  <c r="F754" i="6"/>
  <c r="F742" i="6"/>
  <c r="F730" i="6"/>
  <c r="F718" i="6"/>
  <c r="F706" i="6"/>
  <c r="F694" i="6"/>
  <c r="F682" i="6"/>
  <c r="F670" i="6"/>
  <c r="F659" i="6"/>
  <c r="F639" i="6"/>
  <c r="F628" i="6"/>
  <c r="F607" i="6"/>
  <c r="F586" i="6"/>
  <c r="F575" i="6"/>
  <c r="F554" i="6"/>
  <c r="F544" i="6"/>
  <c r="F521" i="6"/>
  <c r="F509" i="6"/>
  <c r="F497" i="6"/>
  <c r="F485" i="6"/>
  <c r="F473" i="6"/>
  <c r="F461" i="6"/>
  <c r="F449" i="6"/>
  <c r="F437" i="6"/>
  <c r="F425" i="6"/>
  <c r="F413" i="6"/>
  <c r="F401" i="6"/>
  <c r="F389" i="6"/>
  <c r="F377" i="6"/>
  <c r="F365" i="6"/>
  <c r="F353" i="6"/>
  <c r="F341" i="6"/>
  <c r="F329" i="6"/>
  <c r="F317" i="6"/>
  <c r="F305" i="6"/>
  <c r="F293" i="6"/>
  <c r="F281" i="6"/>
  <c r="F269" i="6"/>
  <c r="F257" i="6"/>
  <c r="F245" i="6"/>
  <c r="F233" i="6"/>
  <c r="F221" i="6"/>
  <c r="F209" i="6"/>
  <c r="F197" i="6"/>
  <c r="F185" i="6"/>
  <c r="F173" i="6"/>
  <c r="F161" i="6"/>
  <c r="F149" i="6"/>
  <c r="F137" i="6"/>
  <c r="F125" i="6"/>
  <c r="F113" i="6"/>
  <c r="F101" i="6"/>
  <c r="F89" i="6"/>
  <c r="F77" i="6"/>
  <c r="F65" i="6"/>
  <c r="F53" i="6"/>
  <c r="F41" i="6"/>
  <c r="F29" i="6"/>
  <c r="F18" i="6"/>
  <c r="D27" i="7"/>
  <c r="D475" i="7"/>
  <c r="D439" i="7"/>
  <c r="D135" i="7"/>
  <c r="D822" i="7"/>
  <c r="D394" i="7"/>
  <c r="D706" i="7"/>
  <c r="D138" i="7"/>
  <c r="D302" i="7"/>
  <c r="D654" i="7"/>
  <c r="D922" i="7"/>
  <c r="D731" i="7"/>
  <c r="D1013" i="7"/>
  <c r="D389" i="7"/>
  <c r="D745" i="7"/>
  <c r="D305" i="7"/>
  <c r="D809" i="7"/>
  <c r="D544" i="7"/>
  <c r="D880" i="7"/>
  <c r="D275" i="7"/>
  <c r="D483" i="7"/>
  <c r="D175" i="7"/>
  <c r="D159" i="7"/>
  <c r="D399" i="7"/>
  <c r="D139" i="7"/>
  <c r="D950" i="7"/>
  <c r="D254" i="7"/>
  <c r="D994" i="7"/>
  <c r="D402" i="7"/>
  <c r="D574" i="7"/>
  <c r="D718" i="7"/>
  <c r="D818" i="7"/>
  <c r="D142" i="7"/>
  <c r="D206" i="7"/>
  <c r="D306" i="7"/>
  <c r="D494" i="7"/>
  <c r="D666" i="7"/>
  <c r="D874" i="7"/>
  <c r="D400" i="7"/>
  <c r="D903" i="7"/>
  <c r="D735" i="7"/>
  <c r="D979" i="7"/>
  <c r="D253" i="7"/>
  <c r="D817" i="7"/>
  <c r="D397" i="7"/>
  <c r="D601" i="7"/>
  <c r="D761" i="7"/>
  <c r="D241" i="7"/>
  <c r="D313" i="7"/>
  <c r="D469" i="7"/>
  <c r="D813" i="7"/>
  <c r="D896" i="7"/>
  <c r="D548" i="7"/>
  <c r="D696" i="7"/>
  <c r="D984" i="7"/>
  <c r="D693" i="7"/>
  <c r="D259" i="7"/>
  <c r="D119" i="7"/>
  <c r="D387" i="7"/>
  <c r="D934" i="7"/>
  <c r="D978" i="7"/>
  <c r="D566" i="7"/>
  <c r="D802" i="7"/>
  <c r="D202" i="7"/>
  <c r="D486" i="7"/>
  <c r="D862" i="7"/>
  <c r="D887" i="7"/>
  <c r="D987" i="7"/>
  <c r="D781" i="7"/>
  <c r="D593" i="7"/>
  <c r="D237" i="7"/>
  <c r="D445" i="7"/>
  <c r="D916" i="7"/>
  <c r="D688" i="7"/>
  <c r="D213" i="7"/>
  <c r="D291" i="7"/>
  <c r="D491" i="7"/>
  <c r="D191" i="7"/>
  <c r="D171" i="7"/>
  <c r="D411" i="7"/>
  <c r="D147" i="7"/>
  <c r="D966" i="7"/>
  <c r="D318" i="7"/>
  <c r="D1010" i="7"/>
  <c r="D410" i="7"/>
  <c r="D582" i="7"/>
  <c r="D726" i="7"/>
  <c r="D834" i="7"/>
  <c r="D146" i="7"/>
  <c r="D210" i="7"/>
  <c r="D310" i="7"/>
  <c r="D518" i="7"/>
  <c r="D674" i="7"/>
  <c r="D906" i="7"/>
  <c r="D765" i="7"/>
  <c r="D919" i="7"/>
  <c r="D743" i="7"/>
  <c r="D1015" i="7"/>
  <c r="D309" i="7"/>
  <c r="D841" i="7"/>
  <c r="D425" i="7"/>
  <c r="D613" i="7"/>
  <c r="D777" i="7"/>
  <c r="D245" i="7"/>
  <c r="D317" i="7"/>
  <c r="D477" i="7"/>
  <c r="D821" i="7"/>
  <c r="D920" i="7"/>
  <c r="D572" i="7"/>
  <c r="D704" i="7"/>
  <c r="D728" i="7"/>
  <c r="D741" i="7"/>
  <c r="D307" i="7"/>
  <c r="D547" i="7"/>
  <c r="D187" i="7"/>
  <c r="D495" i="7"/>
  <c r="D982" i="7"/>
  <c r="D290" i="7"/>
  <c r="D546" i="7"/>
  <c r="D766" i="7"/>
  <c r="D126" i="7"/>
  <c r="D238" i="7"/>
  <c r="D454" i="7"/>
  <c r="D714" i="7"/>
  <c r="D954" i="7"/>
  <c r="D995" i="7"/>
  <c r="D705" i="7"/>
  <c r="D845" i="7"/>
  <c r="D529" i="7"/>
  <c r="D797" i="7"/>
  <c r="D225" i="7"/>
  <c r="D341" i="7"/>
  <c r="D509" i="7"/>
  <c r="D681" i="7"/>
  <c r="D945" i="7"/>
  <c r="D476" i="7"/>
  <c r="D576" i="7"/>
  <c r="D664" i="7"/>
  <c r="D812" i="7"/>
  <c r="D1001" i="7"/>
  <c r="D323" i="7"/>
  <c r="D459" i="7"/>
  <c r="D555" i="7"/>
  <c r="D271" i="7"/>
  <c r="D203" i="7"/>
  <c r="D371" i="7"/>
  <c r="D503" i="7"/>
  <c r="D330" i="7"/>
  <c r="D998" i="7"/>
  <c r="D790" i="7"/>
  <c r="D898" i="7"/>
  <c r="D322" i="7"/>
  <c r="D434" i="7"/>
  <c r="D558" i="7"/>
  <c r="D650" i="7"/>
  <c r="D778" i="7"/>
  <c r="D878" i="7"/>
  <c r="D130" i="7"/>
  <c r="D178" i="7"/>
  <c r="D242" i="7"/>
  <c r="D326" i="7"/>
  <c r="D462" i="7"/>
  <c r="D590" i="7"/>
  <c r="D722" i="7"/>
  <c r="D970" i="7"/>
  <c r="D890" i="7"/>
  <c r="D963" i="7"/>
  <c r="D999" i="7"/>
  <c r="D751" i="7"/>
  <c r="D951" i="7"/>
  <c r="D721" i="7"/>
  <c r="D465" i="7"/>
  <c r="D849" i="7"/>
  <c r="D373" i="7"/>
  <c r="D537" i="7"/>
  <c r="D653" i="7"/>
  <c r="D829" i="7"/>
  <c r="D229" i="7"/>
  <c r="D281" i="7"/>
  <c r="D349" i="7"/>
  <c r="D525" i="7"/>
  <c r="D749" i="7"/>
  <c r="D953" i="7"/>
  <c r="D480" i="7"/>
  <c r="D580" i="7"/>
  <c r="D668" i="7"/>
  <c r="D828" i="7"/>
  <c r="D971" i="7"/>
  <c r="D973" i="7"/>
  <c r="D451" i="7"/>
  <c r="D255" i="7"/>
  <c r="D363" i="7"/>
  <c r="D266" i="7"/>
  <c r="D770" i="7"/>
  <c r="D882" i="7"/>
  <c r="D426" i="7"/>
  <c r="D642" i="7"/>
  <c r="D866" i="7"/>
  <c r="D174" i="7"/>
  <c r="D314" i="7"/>
  <c r="D586" i="7"/>
  <c r="D938" i="7"/>
  <c r="D899" i="7"/>
  <c r="D747" i="7"/>
  <c r="D923" i="7"/>
  <c r="D429" i="7"/>
  <c r="D357" i="7"/>
  <c r="D645" i="7"/>
  <c r="D277" i="7"/>
  <c r="D943" i="7"/>
  <c r="D339" i="7"/>
  <c r="D467" i="7"/>
  <c r="D563" i="7"/>
  <c r="D287" i="7"/>
  <c r="D219" i="7"/>
  <c r="D379" i="7"/>
  <c r="D511" i="7"/>
  <c r="D798" i="7"/>
  <c r="D1014" i="7"/>
  <c r="D810" i="7"/>
  <c r="D914" i="7"/>
  <c r="D338" i="7"/>
  <c r="D442" i="7"/>
  <c r="D562" i="7"/>
  <c r="D662" i="7"/>
  <c r="D782" i="7"/>
  <c r="D894" i="7"/>
  <c r="D134" i="7"/>
  <c r="D182" i="7"/>
  <c r="D246" i="7"/>
  <c r="D334" i="7"/>
  <c r="D470" i="7"/>
  <c r="D602" i="7"/>
  <c r="D738" i="7"/>
  <c r="D1002" i="7"/>
  <c r="D986" i="7"/>
  <c r="D823" i="7"/>
  <c r="D695" i="7"/>
  <c r="D767" i="7"/>
  <c r="D983" i="7"/>
  <c r="D737" i="7"/>
  <c r="D481" i="7"/>
  <c r="D873" i="7"/>
  <c r="D381" i="7"/>
  <c r="D553" i="7"/>
  <c r="D661" i="7"/>
  <c r="D853" i="7"/>
  <c r="D233" i="7"/>
  <c r="D289" i="7"/>
  <c r="D353" i="7"/>
  <c r="D557" i="7"/>
  <c r="D793" i="7"/>
  <c r="D977" i="7"/>
  <c r="D488" i="7"/>
  <c r="D588" i="7"/>
  <c r="D672" i="7"/>
  <c r="D836" i="7"/>
  <c r="D927" i="7"/>
  <c r="D377" i="7"/>
  <c r="D956" i="7"/>
  <c r="D496" i="7"/>
  <c r="D568" i="7"/>
  <c r="D624" i="7"/>
  <c r="D684" i="7"/>
  <c r="D784" i="7"/>
  <c r="D972" i="7"/>
  <c r="D967" i="7"/>
  <c r="D185" i="7"/>
  <c r="D680" i="7"/>
  <c r="D611" i="7"/>
  <c r="D564" i="7"/>
  <c r="D884" i="7"/>
  <c r="D189" i="7"/>
  <c r="D1005" i="7"/>
  <c r="D863" i="7"/>
  <c r="D641" i="7"/>
  <c r="D825" i="7"/>
  <c r="D900" i="7"/>
  <c r="D464" i="7"/>
  <c r="D524" i="7"/>
  <c r="D592" i="7"/>
  <c r="D648" i="7"/>
  <c r="D712" i="7"/>
  <c r="D844" i="7"/>
  <c r="D808" i="7"/>
  <c r="D975" i="7"/>
  <c r="D957" i="7"/>
  <c r="D505" i="7"/>
  <c r="D908" i="7"/>
  <c r="D285" i="7"/>
  <c r="D345" i="7"/>
  <c r="D501" i="7"/>
  <c r="D649" i="7"/>
  <c r="D833" i="7"/>
  <c r="D912" i="7"/>
  <c r="D1008" i="7"/>
  <c r="D528" i="7"/>
  <c r="D596" i="7"/>
  <c r="D656" i="7"/>
  <c r="D736" i="7"/>
  <c r="D848" i="7"/>
  <c r="D840" i="7"/>
  <c r="D911" i="7"/>
  <c r="D985" i="7"/>
  <c r="D541" i="7"/>
  <c r="D725" i="7"/>
  <c r="D847" i="7"/>
  <c r="D1007" i="7"/>
  <c r="D709" i="7"/>
  <c r="D565" i="7"/>
  <c r="D757" i="7"/>
  <c r="D28" i="7"/>
  <c r="D597" i="7"/>
  <c r="D733" i="7"/>
  <c r="D921" i="7"/>
  <c r="D944" i="7"/>
  <c r="D492" i="7"/>
  <c r="D560" i="7"/>
  <c r="D620" i="7"/>
  <c r="D676" i="7"/>
  <c r="D780" i="7"/>
  <c r="D924" i="7"/>
  <c r="D947" i="7"/>
  <c r="D161" i="7"/>
  <c r="D1009" i="7"/>
  <c r="D591" i="7"/>
  <c r="D31" i="7"/>
  <c r="D29" i="7"/>
  <c r="D30" i="7"/>
  <c r="D121" i="7"/>
  <c r="D360" i="7"/>
  <c r="D474" i="7"/>
  <c r="D707" i="7"/>
  <c r="D801" i="7"/>
  <c r="D883" i="7"/>
  <c r="D980" i="7"/>
  <c r="D181" i="7"/>
  <c r="D240" i="7"/>
  <c r="D279" i="7"/>
  <c r="D356" i="7"/>
  <c r="D456" i="7"/>
  <c r="D623" i="7"/>
  <c r="D679" i="7"/>
  <c r="D795" i="7"/>
  <c r="D432" i="7"/>
  <c r="D125" i="7"/>
  <c r="D369" i="7"/>
  <c r="D502" i="7"/>
  <c r="D713" i="7"/>
  <c r="D816" i="7"/>
  <c r="D888" i="7"/>
  <c r="D992" i="7"/>
  <c r="D148" i="7"/>
  <c r="D183" i="7"/>
  <c r="D212" i="7"/>
  <c r="D244" i="7"/>
  <c r="D280" i="7"/>
  <c r="D320" i="7"/>
  <c r="D364" i="7"/>
  <c r="D423" i="7"/>
  <c r="D468" i="7"/>
  <c r="D556" i="7"/>
  <c r="D627" i="7"/>
  <c r="D675" i="7"/>
  <c r="D787" i="7"/>
  <c r="D484" i="7"/>
  <c r="D792" i="7"/>
  <c r="D252" i="7"/>
  <c r="D141" i="7"/>
  <c r="D372" i="7"/>
  <c r="D506" i="7"/>
  <c r="D716" i="7"/>
  <c r="D819" i="7"/>
  <c r="D901" i="7"/>
  <c r="D1000" i="7"/>
  <c r="D152" i="7"/>
  <c r="D184" i="7"/>
  <c r="D215" i="7"/>
  <c r="D247" i="7"/>
  <c r="D284" i="7"/>
  <c r="D324" i="7"/>
  <c r="D368" i="7"/>
  <c r="D424" i="7"/>
  <c r="D149" i="7"/>
  <c r="D392" i="7"/>
  <c r="D517" i="7"/>
  <c r="D723" i="7"/>
  <c r="D832" i="7"/>
  <c r="D915" i="7"/>
  <c r="D1003" i="7"/>
  <c r="D156" i="7"/>
  <c r="D188" i="7"/>
  <c r="D216" i="7"/>
  <c r="D248" i="7"/>
  <c r="D635" i="7"/>
  <c r="D157" i="7"/>
  <c r="D396" i="7"/>
  <c r="D554" i="7"/>
  <c r="D724" i="7"/>
  <c r="D837" i="7"/>
  <c r="D931" i="7"/>
  <c r="D120" i="7"/>
  <c r="D160" i="7"/>
  <c r="D192" i="7"/>
  <c r="D217" i="7"/>
  <c r="D328" i="7"/>
  <c r="D165" i="7"/>
  <c r="D414" i="7"/>
  <c r="D606" i="7"/>
  <c r="D739" i="7"/>
  <c r="D842" i="7"/>
  <c r="D933" i="7"/>
  <c r="D124" i="7"/>
  <c r="D164" i="7"/>
  <c r="D193" i="7"/>
  <c r="D220" i="7"/>
  <c r="D256" i="7"/>
  <c r="D295" i="7"/>
  <c r="D332" i="7"/>
  <c r="D384" i="7"/>
  <c r="D436" i="7"/>
  <c r="D516" i="7"/>
  <c r="D584" i="7"/>
  <c r="D643" i="7"/>
  <c r="D720" i="7"/>
  <c r="D811" i="7"/>
  <c r="D173" i="7"/>
  <c r="D416" i="7"/>
  <c r="D616" i="7"/>
  <c r="D755" i="7"/>
  <c r="D851" i="7"/>
  <c r="D936" i="7"/>
  <c r="D128" i="7"/>
  <c r="D167" i="7"/>
  <c r="D196" i="7"/>
  <c r="D221" i="7"/>
  <c r="D260" i="7"/>
  <c r="D296" i="7"/>
  <c r="D336" i="7"/>
  <c r="D388" i="7"/>
  <c r="D519" i="7"/>
  <c r="D595" i="7"/>
  <c r="D647" i="7"/>
  <c r="D732" i="7"/>
  <c r="D820" i="7"/>
  <c r="D304" i="7"/>
  <c r="D443" i="7"/>
  <c r="D603" i="7"/>
  <c r="D852" i="7"/>
  <c r="D268" i="7"/>
  <c r="D444" i="7"/>
  <c r="D692" i="7"/>
  <c r="D272" i="7"/>
  <c r="D615" i="7"/>
  <c r="D631" i="7"/>
  <c r="D683" i="7"/>
  <c r="D380" i="7"/>
  <c r="D437" i="7"/>
  <c r="D655" i="7"/>
  <c r="D200" i="7"/>
  <c r="D408" i="7"/>
  <c r="D763" i="7"/>
  <c r="D785" i="7"/>
  <c r="D204" i="7"/>
  <c r="D452" i="7"/>
  <c r="D772" i="7"/>
  <c r="D327" i="7"/>
  <c r="D687" i="7"/>
  <c r="D177" i="7"/>
  <c r="D418" i="7"/>
  <c r="D640" i="7"/>
  <c r="D758" i="7"/>
  <c r="D858" i="7"/>
  <c r="D939" i="7"/>
  <c r="D132" i="7"/>
  <c r="D168" i="7"/>
  <c r="D197" i="7"/>
  <c r="D224" i="7"/>
  <c r="D263" i="7"/>
  <c r="D300" i="7"/>
  <c r="D340" i="7"/>
  <c r="D395" i="7"/>
  <c r="D440" i="7"/>
  <c r="D527" i="7"/>
  <c r="D599" i="7"/>
  <c r="D651" i="7"/>
  <c r="D756" i="7"/>
  <c r="D824" i="7"/>
  <c r="D209" i="7"/>
  <c r="D448" i="7"/>
  <c r="D652" i="7"/>
  <c r="D776" i="7"/>
  <c r="D864" i="7"/>
  <c r="D955" i="7"/>
  <c r="D133" i="7"/>
  <c r="D199" i="7"/>
  <c r="D228" i="7"/>
  <c r="D264" i="7"/>
  <c r="D343" i="7"/>
  <c r="D404" i="7"/>
  <c r="D535" i="7"/>
  <c r="D231" i="7"/>
  <c r="D344" i="7"/>
  <c r="D536" i="7"/>
  <c r="D869" i="7"/>
  <c r="D232" i="7"/>
  <c r="D543" i="7"/>
  <c r="D575" i="7"/>
  <c r="D485" i="7"/>
  <c r="D292" i="7"/>
  <c r="D169" i="7"/>
  <c r="D759" i="7"/>
  <c r="D659" i="7"/>
  <c r="D856" i="7"/>
  <c r="D961" i="7"/>
  <c r="D348" i="7"/>
  <c r="D764" i="7"/>
  <c r="D376" i="7"/>
  <c r="D500" i="7"/>
  <c r="D222" i="7"/>
  <c r="D450" i="7"/>
  <c r="D691" i="7"/>
  <c r="D783" i="7"/>
  <c r="D867" i="7"/>
  <c r="D960" i="7"/>
  <c r="D136" i="7"/>
  <c r="D172" i="7"/>
  <c r="D308" i="7"/>
  <c r="D607" i="7"/>
  <c r="D176" i="7"/>
  <c r="D412" i="7"/>
  <c r="D663" i="7"/>
  <c r="D288" i="7"/>
  <c r="D800" i="7"/>
  <c r="D286" i="7"/>
  <c r="D453" i="7"/>
  <c r="D140" i="7"/>
  <c r="D311" i="7"/>
  <c r="D581" i="7"/>
  <c r="D639" i="7"/>
  <c r="D350" i="7"/>
  <c r="D460" i="7"/>
  <c r="D700" i="7"/>
  <c r="D799" i="7"/>
  <c r="D875" i="7"/>
  <c r="D968" i="7"/>
  <c r="D144" i="7"/>
  <c r="D180" i="7"/>
  <c r="D205" i="7"/>
  <c r="D236" i="7"/>
  <c r="D276" i="7"/>
  <c r="D312" i="7"/>
  <c r="D352" i="7"/>
  <c r="D420" i="7"/>
  <c r="D455" i="7"/>
  <c r="D551" i="7"/>
  <c r="D619" i="7"/>
  <c r="D667" i="7"/>
  <c r="D771" i="7"/>
  <c r="D145" i="7"/>
  <c r="D208" i="7"/>
  <c r="D316" i="7"/>
  <c r="D421" i="7"/>
  <c r="D552" i="7"/>
  <c r="D671" i="7"/>
  <c r="D428" i="7"/>
  <c r="D583" i="7"/>
  <c r="D19" i="7"/>
  <c r="D18" i="7"/>
  <c r="D24" i="7"/>
  <c r="D25" i="7"/>
  <c r="D20" i="7"/>
  <c r="D26" i="7"/>
  <c r="D21" i="7"/>
  <c r="D22" i="7"/>
  <c r="D23" i="7"/>
  <c r="E5" i="8"/>
  <c r="C4" i="4"/>
  <c r="E11" i="4" s="1"/>
  <c r="C15" i="3"/>
  <c r="F11" i="24" s="1"/>
  <c r="D17" i="8" l="1"/>
  <c r="D18" i="8"/>
  <c r="D19" i="8"/>
  <c r="D20" i="8"/>
  <c r="D21" i="8"/>
  <c r="D22" i="8"/>
  <c r="D23" i="8"/>
  <c r="E18" i="7"/>
  <c r="N18" i="7" s="1"/>
  <c r="E19" i="7"/>
  <c r="N19" i="7" s="1"/>
  <c r="E53" i="7"/>
  <c r="N53" i="7" s="1"/>
  <c r="E54" i="7"/>
  <c r="N54" i="7" s="1"/>
  <c r="E27" i="7"/>
  <c r="N27" i="7" s="1"/>
  <c r="E28" i="7"/>
  <c r="N28" i="7" s="1"/>
  <c r="E10" i="6"/>
  <c r="D11" i="7" s="1"/>
  <c r="E277" i="7"/>
  <c r="N277" i="7" s="1"/>
  <c r="E517" i="7"/>
  <c r="N517" i="7" s="1"/>
  <c r="E118" i="7"/>
  <c r="N118" i="7" s="1"/>
  <c r="E358" i="7"/>
  <c r="N358" i="7" s="1"/>
  <c r="E598" i="7"/>
  <c r="N598" i="7" s="1"/>
  <c r="E99" i="7"/>
  <c r="N99" i="7" s="1"/>
  <c r="E339" i="7"/>
  <c r="N339" i="7" s="1"/>
  <c r="E579" i="7"/>
  <c r="N579" i="7" s="1"/>
  <c r="E819" i="7"/>
  <c r="N819" i="7" s="1"/>
  <c r="E103" i="7"/>
  <c r="N103" i="7" s="1"/>
  <c r="E343" i="7"/>
  <c r="N343" i="7" s="1"/>
  <c r="E583" i="7"/>
  <c r="N583" i="7" s="1"/>
  <c r="E823" i="7"/>
  <c r="N823" i="7" s="1"/>
  <c r="E124" i="7"/>
  <c r="N124" i="7" s="1"/>
  <c r="E364" i="7"/>
  <c r="N364" i="7" s="1"/>
  <c r="E604" i="7"/>
  <c r="N604" i="7" s="1"/>
  <c r="E236" i="7"/>
  <c r="N236" i="7" s="1"/>
  <c r="E556" i="7"/>
  <c r="N556" i="7" s="1"/>
  <c r="E855" i="7"/>
  <c r="N855" i="7" s="1"/>
  <c r="E401" i="7"/>
  <c r="N401" i="7" s="1"/>
  <c r="E969" i="7"/>
  <c r="N969" i="7" s="1"/>
  <c r="E642" i="7"/>
  <c r="N642" i="7" s="1"/>
  <c r="E245" i="7"/>
  <c r="N245" i="7" s="1"/>
  <c r="E372" i="7"/>
  <c r="N372" i="7" s="1"/>
  <c r="E692" i="7"/>
  <c r="N692" i="7" s="1"/>
  <c r="E968" i="7"/>
  <c r="N968" i="7" s="1"/>
  <c r="E481" i="7"/>
  <c r="N481" i="7" s="1"/>
  <c r="E134" i="7"/>
  <c r="N134" i="7" s="1"/>
  <c r="E768" i="7"/>
  <c r="N768" i="7" s="1"/>
  <c r="E102" i="7"/>
  <c r="N102" i="7" s="1"/>
  <c r="E516" i="7"/>
  <c r="N516" i="7" s="1"/>
  <c r="E889" i="7"/>
  <c r="N889" i="7" s="1"/>
  <c r="E751" i="7"/>
  <c r="N751" i="7" s="1"/>
  <c r="E893" i="7"/>
  <c r="N893" i="7" s="1"/>
  <c r="E1006" i="7"/>
  <c r="N1006" i="7" s="1"/>
  <c r="E488" i="7"/>
  <c r="N488" i="7" s="1"/>
  <c r="E864" i="7"/>
  <c r="N864" i="7" s="1"/>
  <c r="E688" i="7"/>
  <c r="N688" i="7" s="1"/>
  <c r="E840" i="7"/>
  <c r="N840" i="7" s="1"/>
  <c r="E148" i="7"/>
  <c r="N148" i="7" s="1"/>
  <c r="E552" i="7"/>
  <c r="N552" i="7" s="1"/>
  <c r="E917" i="7"/>
  <c r="N917" i="7" s="1"/>
  <c r="E950" i="7"/>
  <c r="N950" i="7" s="1"/>
  <c r="E226" i="7"/>
  <c r="N226" i="7" s="1"/>
  <c r="E192" i="7"/>
  <c r="N192" i="7" s="1"/>
  <c r="E594" i="7"/>
  <c r="N594" i="7" s="1"/>
  <c r="E953" i="7"/>
  <c r="N953" i="7" s="1"/>
  <c r="E393" i="7"/>
  <c r="N393" i="7" s="1"/>
  <c r="E785" i="7"/>
  <c r="N785" i="7" s="1"/>
  <c r="E194" i="7"/>
  <c r="N194" i="7" s="1"/>
  <c r="E596" i="7"/>
  <c r="N596" i="7" s="1"/>
  <c r="E955" i="7"/>
  <c r="N955" i="7" s="1"/>
  <c r="E395" i="7"/>
  <c r="N395" i="7" s="1"/>
  <c r="E787" i="7"/>
  <c r="N787" i="7" s="1"/>
  <c r="E196" i="7"/>
  <c r="N196" i="7" s="1"/>
  <c r="E601" i="7"/>
  <c r="N601" i="7" s="1"/>
  <c r="E957" i="7"/>
  <c r="N957" i="7" s="1"/>
  <c r="E406" i="7"/>
  <c r="N406" i="7" s="1"/>
  <c r="E709" i="7"/>
  <c r="N709" i="7" s="1"/>
  <c r="E710" i="7"/>
  <c r="N710" i="7" s="1"/>
  <c r="E649" i="7"/>
  <c r="N649" i="7" s="1"/>
  <c r="E936" i="7"/>
  <c r="N936" i="7" s="1"/>
  <c r="E209" i="7"/>
  <c r="N209" i="7" s="1"/>
  <c r="E774" i="7"/>
  <c r="N774" i="7" s="1"/>
  <c r="E793" i="7"/>
  <c r="N793" i="7" s="1"/>
  <c r="E412" i="7"/>
  <c r="N412" i="7" s="1"/>
  <c r="E682" i="7"/>
  <c r="N682" i="7" s="1"/>
  <c r="E340" i="7"/>
  <c r="N340" i="7" s="1"/>
  <c r="E341" i="7"/>
  <c r="N341" i="7" s="1"/>
  <c r="E272" i="7"/>
  <c r="N272" i="7" s="1"/>
  <c r="E173" i="7"/>
  <c r="N173" i="7" s="1"/>
  <c r="E93" i="7"/>
  <c r="N93" i="7" s="1"/>
  <c r="E994" i="7"/>
  <c r="N994" i="7" s="1"/>
  <c r="E935" i="7"/>
  <c r="N935" i="7" s="1"/>
  <c r="E202" i="7"/>
  <c r="N202" i="7" s="1"/>
  <c r="E609" i="7"/>
  <c r="N609" i="7" s="1"/>
  <c r="E127" i="7"/>
  <c r="N127" i="7" s="1"/>
  <c r="E769" i="7"/>
  <c r="N769" i="7" s="1"/>
  <c r="E472" i="7"/>
  <c r="N472" i="7" s="1"/>
  <c r="E297" i="7"/>
  <c r="N297" i="7" s="1"/>
  <c r="E537" i="7"/>
  <c r="N537" i="7" s="1"/>
  <c r="E138" i="7"/>
  <c r="N138" i="7" s="1"/>
  <c r="E378" i="7"/>
  <c r="N378" i="7" s="1"/>
  <c r="E618" i="7"/>
  <c r="N618" i="7" s="1"/>
  <c r="E119" i="7"/>
  <c r="N119" i="7" s="1"/>
  <c r="E359" i="7"/>
  <c r="N359" i="7" s="1"/>
  <c r="E599" i="7"/>
  <c r="N599" i="7" s="1"/>
  <c r="E839" i="7"/>
  <c r="N839" i="7" s="1"/>
  <c r="E123" i="7"/>
  <c r="N123" i="7" s="1"/>
  <c r="E363" i="7"/>
  <c r="N363" i="7" s="1"/>
  <c r="E603" i="7"/>
  <c r="N603" i="7" s="1"/>
  <c r="E843" i="7"/>
  <c r="N843" i="7" s="1"/>
  <c r="E144" i="7"/>
  <c r="N144" i="7" s="1"/>
  <c r="E384" i="7"/>
  <c r="N384" i="7" s="1"/>
  <c r="E624" i="7"/>
  <c r="N624" i="7" s="1"/>
  <c r="E266" i="7"/>
  <c r="N266" i="7" s="1"/>
  <c r="E586" i="7"/>
  <c r="N586" i="7" s="1"/>
  <c r="E877" i="7"/>
  <c r="N877" i="7" s="1"/>
  <c r="E453" i="7"/>
  <c r="N453" i="7" s="1"/>
  <c r="E1013" i="7"/>
  <c r="N1013" i="7" s="1"/>
  <c r="E694" i="7"/>
  <c r="N694" i="7" s="1"/>
  <c r="E76" i="7"/>
  <c r="N76" i="7" s="1"/>
  <c r="E400" i="7"/>
  <c r="N400" i="7" s="1"/>
  <c r="E717" i="7"/>
  <c r="N717" i="7" s="1"/>
  <c r="E990" i="7"/>
  <c r="N990" i="7" s="1"/>
  <c r="E533" i="7"/>
  <c r="N533" i="7" s="1"/>
  <c r="E189" i="7"/>
  <c r="N189" i="7" s="1"/>
  <c r="E814" i="7"/>
  <c r="N814" i="7" s="1"/>
  <c r="E146" i="7"/>
  <c r="N146" i="7" s="1"/>
  <c r="E550" i="7"/>
  <c r="N550" i="7" s="1"/>
  <c r="E915" i="7"/>
  <c r="N915" i="7" s="1"/>
  <c r="E838" i="7"/>
  <c r="N838" i="7" s="1"/>
  <c r="E977" i="7"/>
  <c r="N977" i="7" s="1"/>
  <c r="E105" i="7"/>
  <c r="N105" i="7" s="1"/>
  <c r="E520" i="7"/>
  <c r="N520" i="7" s="1"/>
  <c r="E890" i="7"/>
  <c r="N890" i="7" s="1"/>
  <c r="E780" i="7"/>
  <c r="N780" i="7" s="1"/>
  <c r="E920" i="7"/>
  <c r="N920" i="7" s="1"/>
  <c r="E181" i="7"/>
  <c r="N181" i="7" s="1"/>
  <c r="E590" i="7"/>
  <c r="N590" i="7" s="1"/>
  <c r="E949" i="7"/>
  <c r="N949" i="7" s="1"/>
  <c r="E225" i="7"/>
  <c r="N225" i="7" s="1"/>
  <c r="E328" i="7"/>
  <c r="N328" i="7" s="1"/>
  <c r="E227" i="7"/>
  <c r="N227" i="7" s="1"/>
  <c r="E628" i="7"/>
  <c r="N628" i="7" s="1"/>
  <c r="E980" i="7"/>
  <c r="N980" i="7" s="1"/>
  <c r="E431" i="7"/>
  <c r="N431" i="7" s="1"/>
  <c r="E816" i="7"/>
  <c r="N816" i="7" s="1"/>
  <c r="E229" i="7"/>
  <c r="N229" i="7" s="1"/>
  <c r="E630" i="7"/>
  <c r="N630" i="7" s="1"/>
  <c r="E982" i="7"/>
  <c r="N982" i="7" s="1"/>
  <c r="E433" i="7"/>
  <c r="N433" i="7" s="1"/>
  <c r="E818" i="7"/>
  <c r="N818" i="7" s="1"/>
  <c r="E231" i="7"/>
  <c r="N231" i="7" s="1"/>
  <c r="E632" i="7"/>
  <c r="N632" i="7" s="1"/>
  <c r="E985" i="7"/>
  <c r="N985" i="7" s="1"/>
  <c r="E435" i="7"/>
  <c r="N435" i="7" s="1"/>
  <c r="E772" i="7"/>
  <c r="N772" i="7" s="1"/>
  <c r="E773" i="7"/>
  <c r="N773" i="7" s="1"/>
  <c r="E795" i="7"/>
  <c r="N795" i="7" s="1"/>
  <c r="E280" i="7"/>
  <c r="N280" i="7" s="1"/>
  <c r="E770" i="7"/>
  <c r="N770" i="7" s="1"/>
  <c r="E849" i="7"/>
  <c r="N849" i="7" s="1"/>
  <c r="E850" i="7"/>
  <c r="N850" i="7" s="1"/>
  <c r="E575" i="7"/>
  <c r="N575" i="7" s="1"/>
  <c r="E1016" i="7"/>
  <c r="N1016" i="7" s="1"/>
  <c r="E413" i="7"/>
  <c r="N413" i="7" s="1"/>
  <c r="E414" i="7"/>
  <c r="N414" i="7" s="1"/>
  <c r="E342" i="7"/>
  <c r="N342" i="7" s="1"/>
  <c r="E273" i="7"/>
  <c r="N273" i="7" s="1"/>
  <c r="E174" i="7"/>
  <c r="N174" i="7" s="1"/>
  <c r="E94" i="7"/>
  <c r="N94" i="7" s="1"/>
  <c r="E995" i="7"/>
  <c r="N995" i="7" s="1"/>
  <c r="E370" i="7"/>
  <c r="N370" i="7" s="1"/>
  <c r="E761" i="7"/>
  <c r="N761" i="7" s="1"/>
  <c r="E306" i="7"/>
  <c r="N306" i="7" s="1"/>
  <c r="E958" i="7"/>
  <c r="N958" i="7" s="1"/>
  <c r="E906" i="7"/>
  <c r="N906" i="7" s="1"/>
  <c r="E77" i="7"/>
  <c r="N77" i="7" s="1"/>
  <c r="E317" i="7"/>
  <c r="N317" i="7" s="1"/>
  <c r="E557" i="7"/>
  <c r="N557" i="7" s="1"/>
  <c r="E158" i="7"/>
  <c r="N158" i="7" s="1"/>
  <c r="E398" i="7"/>
  <c r="N398" i="7" s="1"/>
  <c r="E638" i="7"/>
  <c r="N638" i="7" s="1"/>
  <c r="E139" i="7"/>
  <c r="N139" i="7" s="1"/>
  <c r="E379" i="7"/>
  <c r="N379" i="7" s="1"/>
  <c r="E619" i="7"/>
  <c r="N619" i="7" s="1"/>
  <c r="E859" i="7"/>
  <c r="N859" i="7" s="1"/>
  <c r="E143" i="7"/>
  <c r="N143" i="7" s="1"/>
  <c r="E383" i="7"/>
  <c r="N383" i="7" s="1"/>
  <c r="E623" i="7"/>
  <c r="N623" i="7" s="1"/>
  <c r="E863" i="7"/>
  <c r="N863" i="7" s="1"/>
  <c r="E164" i="7"/>
  <c r="N164" i="7" s="1"/>
  <c r="E404" i="7"/>
  <c r="N404" i="7" s="1"/>
  <c r="E644" i="7"/>
  <c r="N644" i="7" s="1"/>
  <c r="E291" i="7"/>
  <c r="N291" i="7" s="1"/>
  <c r="E611" i="7"/>
  <c r="N611" i="7" s="1"/>
  <c r="E900" i="7"/>
  <c r="N900" i="7" s="1"/>
  <c r="E508" i="7"/>
  <c r="N508" i="7" s="1"/>
  <c r="E109" i="7"/>
  <c r="N109" i="7" s="1"/>
  <c r="E745" i="7"/>
  <c r="N745" i="7" s="1"/>
  <c r="E107" i="7"/>
  <c r="N107" i="7" s="1"/>
  <c r="E427" i="7"/>
  <c r="N427" i="7" s="1"/>
  <c r="E742" i="7"/>
  <c r="N742" i="7" s="1"/>
  <c r="E1012" i="7"/>
  <c r="N1012" i="7" s="1"/>
  <c r="E588" i="7"/>
  <c r="N588" i="7" s="1"/>
  <c r="E242" i="7"/>
  <c r="N242" i="7" s="1"/>
  <c r="E881" i="7"/>
  <c r="N881" i="7" s="1"/>
  <c r="E176" i="7"/>
  <c r="N176" i="7" s="1"/>
  <c r="E582" i="7"/>
  <c r="N582" i="7" s="1"/>
  <c r="E942" i="7"/>
  <c r="N942" i="7" s="1"/>
  <c r="E918" i="7"/>
  <c r="N918" i="7" s="1"/>
  <c r="E72" i="7"/>
  <c r="N72" i="7" s="1"/>
  <c r="E147" i="7"/>
  <c r="N147" i="7" s="1"/>
  <c r="E551" i="7"/>
  <c r="N551" i="7" s="1"/>
  <c r="E916" i="7"/>
  <c r="N916" i="7" s="1"/>
  <c r="E892" i="7"/>
  <c r="N892" i="7" s="1"/>
  <c r="E191" i="7"/>
  <c r="N191" i="7" s="1"/>
  <c r="E221" i="7"/>
  <c r="N221" i="7" s="1"/>
  <c r="E622" i="7"/>
  <c r="N622" i="7" s="1"/>
  <c r="E975" i="7"/>
  <c r="N975" i="7" s="1"/>
  <c r="E289" i="7"/>
  <c r="N289" i="7" s="1"/>
  <c r="E391" i="7"/>
  <c r="N391" i="7" s="1"/>
  <c r="E260" i="7"/>
  <c r="N260" i="7" s="1"/>
  <c r="E660" i="7"/>
  <c r="N660" i="7" s="1"/>
  <c r="E1007" i="7"/>
  <c r="N1007" i="7" s="1"/>
  <c r="E465" i="7"/>
  <c r="N465" i="7" s="1"/>
  <c r="E844" i="7"/>
  <c r="N844" i="7" s="1"/>
  <c r="E262" i="7"/>
  <c r="N262" i="7" s="1"/>
  <c r="E662" i="7"/>
  <c r="N662" i="7" s="1"/>
  <c r="E1009" i="7"/>
  <c r="N1009" i="7" s="1"/>
  <c r="E467" i="7"/>
  <c r="N467" i="7" s="1"/>
  <c r="E846" i="7"/>
  <c r="N846" i="7" s="1"/>
  <c r="E270" i="7"/>
  <c r="N270" i="7" s="1"/>
  <c r="E670" i="7"/>
  <c r="N670" i="7" s="1"/>
  <c r="E1015" i="7"/>
  <c r="N1015" i="7" s="1"/>
  <c r="E469" i="7"/>
  <c r="N469" i="7" s="1"/>
  <c r="E830" i="7"/>
  <c r="N830" i="7" s="1"/>
  <c r="E848" i="7"/>
  <c r="N848" i="7" s="1"/>
  <c r="E912" i="7"/>
  <c r="N912" i="7" s="1"/>
  <c r="E747" i="7"/>
  <c r="N747" i="7" s="1"/>
  <c r="E385" i="7"/>
  <c r="N385" i="7" s="1"/>
  <c r="E909" i="7"/>
  <c r="N909" i="7" s="1"/>
  <c r="E910" i="7"/>
  <c r="N910" i="7" s="1"/>
  <c r="E732" i="7"/>
  <c r="N732" i="7" s="1"/>
  <c r="E470" i="7"/>
  <c r="N470" i="7" s="1"/>
  <c r="E510" i="7"/>
  <c r="N510" i="7" s="1"/>
  <c r="E511" i="7"/>
  <c r="N511" i="7" s="1"/>
  <c r="E436" i="7"/>
  <c r="N436" i="7" s="1"/>
  <c r="E345" i="7"/>
  <c r="N345" i="7" s="1"/>
  <c r="E274" i="7"/>
  <c r="N274" i="7" s="1"/>
  <c r="E175" i="7"/>
  <c r="N175" i="7" s="1"/>
  <c r="E95" i="7"/>
  <c r="N95" i="7" s="1"/>
  <c r="E446" i="7"/>
  <c r="N446" i="7" s="1"/>
  <c r="E884" i="7"/>
  <c r="N884" i="7" s="1"/>
  <c r="E546" i="7"/>
  <c r="N546" i="7" s="1"/>
  <c r="E129" i="7"/>
  <c r="N129" i="7" s="1"/>
  <c r="E608" i="7"/>
  <c r="N608" i="7" s="1"/>
  <c r="E615" i="7"/>
  <c r="N615" i="7" s="1"/>
  <c r="E97" i="7"/>
  <c r="N97" i="7" s="1"/>
  <c r="E337" i="7"/>
  <c r="N337" i="7" s="1"/>
  <c r="E577" i="7"/>
  <c r="N577" i="7" s="1"/>
  <c r="E178" i="7"/>
  <c r="N178" i="7" s="1"/>
  <c r="E418" i="7"/>
  <c r="N418" i="7" s="1"/>
  <c r="E658" i="7"/>
  <c r="N658" i="7" s="1"/>
  <c r="E159" i="7"/>
  <c r="N159" i="7" s="1"/>
  <c r="E399" i="7"/>
  <c r="N399" i="7" s="1"/>
  <c r="E639" i="7"/>
  <c r="N639" i="7" s="1"/>
  <c r="E879" i="7"/>
  <c r="N879" i="7" s="1"/>
  <c r="E163" i="7"/>
  <c r="N163" i="7" s="1"/>
  <c r="E403" i="7"/>
  <c r="N403" i="7" s="1"/>
  <c r="E643" i="7"/>
  <c r="N643" i="7" s="1"/>
  <c r="E883" i="7"/>
  <c r="N883" i="7" s="1"/>
  <c r="E184" i="7"/>
  <c r="N184" i="7" s="1"/>
  <c r="E424" i="7"/>
  <c r="N424" i="7" s="1"/>
  <c r="E664" i="7"/>
  <c r="N664" i="7" s="1"/>
  <c r="E316" i="7"/>
  <c r="N316" i="7" s="1"/>
  <c r="E636" i="7"/>
  <c r="N636" i="7" s="1"/>
  <c r="E922" i="7"/>
  <c r="N922" i="7" s="1"/>
  <c r="E561" i="7"/>
  <c r="N561" i="7" s="1"/>
  <c r="E162" i="7"/>
  <c r="N162" i="7" s="1"/>
  <c r="E791" i="7"/>
  <c r="N791" i="7" s="1"/>
  <c r="E132" i="7"/>
  <c r="N132" i="7" s="1"/>
  <c r="E452" i="7"/>
  <c r="N452" i="7" s="1"/>
  <c r="E766" i="7"/>
  <c r="N766" i="7" s="1"/>
  <c r="E81" i="7"/>
  <c r="N81" i="7" s="1"/>
  <c r="E641" i="7"/>
  <c r="N641" i="7" s="1"/>
  <c r="E294" i="7"/>
  <c r="N294" i="7" s="1"/>
  <c r="E926" i="7"/>
  <c r="N926" i="7" s="1"/>
  <c r="E216" i="7"/>
  <c r="N216" i="7" s="1"/>
  <c r="E620" i="7"/>
  <c r="N620" i="7" s="1"/>
  <c r="E973" i="7"/>
  <c r="N973" i="7" s="1"/>
  <c r="E976" i="7"/>
  <c r="N976" i="7" s="1"/>
  <c r="E151" i="7"/>
  <c r="N151" i="7" s="1"/>
  <c r="E180" i="7"/>
  <c r="N180" i="7" s="1"/>
  <c r="E585" i="7"/>
  <c r="N585" i="7" s="1"/>
  <c r="E944" i="7"/>
  <c r="N944" i="7" s="1"/>
  <c r="E1004" i="7"/>
  <c r="N1004" i="7" s="1"/>
  <c r="E290" i="7"/>
  <c r="N290" i="7" s="1"/>
  <c r="E253" i="7"/>
  <c r="N253" i="7" s="1"/>
  <c r="E653" i="7"/>
  <c r="N653" i="7" s="1"/>
  <c r="E1002" i="7"/>
  <c r="N1002" i="7" s="1"/>
  <c r="E390" i="7"/>
  <c r="N390" i="7" s="1"/>
  <c r="E492" i="7"/>
  <c r="N492" i="7" s="1"/>
  <c r="E295" i="7"/>
  <c r="N295" i="7" s="1"/>
  <c r="E695" i="7"/>
  <c r="N695" i="7" s="1"/>
  <c r="E74" i="7"/>
  <c r="N74" i="7" s="1"/>
  <c r="E494" i="7"/>
  <c r="N494" i="7" s="1"/>
  <c r="E870" i="7"/>
  <c r="N870" i="7" s="1"/>
  <c r="E300" i="7"/>
  <c r="N300" i="7" s="1"/>
  <c r="E700" i="7"/>
  <c r="N700" i="7" s="1"/>
  <c r="E88" i="7"/>
  <c r="N88" i="7" s="1"/>
  <c r="E496" i="7"/>
  <c r="N496" i="7" s="1"/>
  <c r="E872" i="7"/>
  <c r="N872" i="7" s="1"/>
  <c r="E302" i="7"/>
  <c r="N302" i="7" s="1"/>
  <c r="E702" i="7"/>
  <c r="N702" i="7" s="1"/>
  <c r="E90" i="7"/>
  <c r="N90" i="7" s="1"/>
  <c r="E501" i="7"/>
  <c r="N501" i="7" s="1"/>
  <c r="E907" i="7"/>
  <c r="N907" i="7" s="1"/>
  <c r="E908" i="7"/>
  <c r="N908" i="7" s="1"/>
  <c r="E876" i="7"/>
  <c r="N876" i="7" s="1"/>
  <c r="E281" i="7"/>
  <c r="N281" i="7" s="1"/>
  <c r="E829" i="7"/>
  <c r="N829" i="7" s="1"/>
  <c r="E965" i="7"/>
  <c r="N965" i="7" s="1"/>
  <c r="E966" i="7"/>
  <c r="N966" i="7" s="1"/>
  <c r="E852" i="7"/>
  <c r="N852" i="7" s="1"/>
  <c r="E826" i="7"/>
  <c r="N826" i="7" s="1"/>
  <c r="E576" i="7"/>
  <c r="N576" i="7" s="1"/>
  <c r="E580" i="7"/>
  <c r="N580" i="7" s="1"/>
  <c r="E512" i="7"/>
  <c r="N512" i="7" s="1"/>
  <c r="E440" i="7"/>
  <c r="N440" i="7" s="1"/>
  <c r="E350" i="7"/>
  <c r="N350" i="7" s="1"/>
  <c r="E275" i="7"/>
  <c r="N275" i="7" s="1"/>
  <c r="E201" i="7"/>
  <c r="N201" i="7" s="1"/>
  <c r="E938" i="7"/>
  <c r="N938" i="7" s="1"/>
  <c r="E117" i="7"/>
  <c r="N117" i="7" s="1"/>
  <c r="E357" i="7"/>
  <c r="N357" i="7" s="1"/>
  <c r="E597" i="7"/>
  <c r="N597" i="7" s="1"/>
  <c r="E198" i="7"/>
  <c r="N198" i="7" s="1"/>
  <c r="E438" i="7"/>
  <c r="N438" i="7" s="1"/>
  <c r="E678" i="7"/>
  <c r="N678" i="7" s="1"/>
  <c r="E179" i="7"/>
  <c r="N179" i="7" s="1"/>
  <c r="E419" i="7"/>
  <c r="N419" i="7" s="1"/>
  <c r="E659" i="7"/>
  <c r="N659" i="7" s="1"/>
  <c r="E899" i="7"/>
  <c r="N899" i="7" s="1"/>
  <c r="E183" i="7"/>
  <c r="N183" i="7" s="1"/>
  <c r="E423" i="7"/>
  <c r="N423" i="7" s="1"/>
  <c r="E663" i="7"/>
  <c r="N663" i="7" s="1"/>
  <c r="E903" i="7"/>
  <c r="N903" i="7" s="1"/>
  <c r="E204" i="7"/>
  <c r="N204" i="7" s="1"/>
  <c r="E444" i="7"/>
  <c r="N444" i="7" s="1"/>
  <c r="E684" i="7"/>
  <c r="N684" i="7" s="1"/>
  <c r="E346" i="7"/>
  <c r="N346" i="7" s="1"/>
  <c r="E666" i="7"/>
  <c r="N666" i="7" s="1"/>
  <c r="E945" i="7"/>
  <c r="N945" i="7" s="1"/>
  <c r="E613" i="7"/>
  <c r="N613" i="7" s="1"/>
  <c r="E214" i="7"/>
  <c r="N214" i="7" s="1"/>
  <c r="E836" i="7"/>
  <c r="N836" i="7" s="1"/>
  <c r="E160" i="7"/>
  <c r="N160" i="7" s="1"/>
  <c r="E480" i="7"/>
  <c r="N480" i="7" s="1"/>
  <c r="E789" i="7"/>
  <c r="N789" i="7" s="1"/>
  <c r="E108" i="7"/>
  <c r="N108" i="7" s="1"/>
  <c r="E693" i="7"/>
  <c r="N693" i="7" s="1"/>
  <c r="E349" i="7"/>
  <c r="N349" i="7" s="1"/>
  <c r="E970" i="7"/>
  <c r="N970" i="7" s="1"/>
  <c r="E251" i="7"/>
  <c r="N251" i="7" s="1"/>
  <c r="E651" i="7"/>
  <c r="N651" i="7" s="1"/>
  <c r="E1000" i="7"/>
  <c r="N1000" i="7" s="1"/>
  <c r="E71" i="7"/>
  <c r="N71" i="7" s="1"/>
  <c r="E256" i="7"/>
  <c r="N256" i="7" s="1"/>
  <c r="E220" i="7"/>
  <c r="N220" i="7" s="1"/>
  <c r="E621" i="7"/>
  <c r="N621" i="7" s="1"/>
  <c r="E974" i="7"/>
  <c r="N974" i="7" s="1"/>
  <c r="E114" i="7"/>
  <c r="N114" i="7" s="1"/>
  <c r="E425" i="7"/>
  <c r="N425" i="7" s="1"/>
  <c r="E287" i="7"/>
  <c r="N287" i="7" s="1"/>
  <c r="E687" i="7"/>
  <c r="N687" i="7" s="1"/>
  <c r="E222" i="7"/>
  <c r="N222" i="7" s="1"/>
  <c r="E491" i="7"/>
  <c r="N491" i="7" s="1"/>
  <c r="E593" i="7"/>
  <c r="N593" i="7" s="1"/>
  <c r="E329" i="7"/>
  <c r="N329" i="7" s="1"/>
  <c r="E727" i="7"/>
  <c r="N727" i="7" s="1"/>
  <c r="E120" i="7"/>
  <c r="N120" i="7" s="1"/>
  <c r="E528" i="7"/>
  <c r="N528" i="7" s="1"/>
  <c r="E896" i="7"/>
  <c r="N896" i="7" s="1"/>
  <c r="E331" i="7"/>
  <c r="N331" i="7" s="1"/>
  <c r="E729" i="7"/>
  <c r="N729" i="7" s="1"/>
  <c r="E122" i="7"/>
  <c r="N122" i="7" s="1"/>
  <c r="E530" i="7"/>
  <c r="N530" i="7" s="1"/>
  <c r="E898" i="7"/>
  <c r="N898" i="7" s="1"/>
  <c r="E333" i="7"/>
  <c r="N333" i="7" s="1"/>
  <c r="E731" i="7"/>
  <c r="N731" i="7" s="1"/>
  <c r="E126" i="7"/>
  <c r="N126" i="7" s="1"/>
  <c r="E536" i="7"/>
  <c r="N536" i="7" s="1"/>
  <c r="E962" i="7"/>
  <c r="N962" i="7" s="1"/>
  <c r="E964" i="7"/>
  <c r="N964" i="7" s="1"/>
  <c r="E207" i="7"/>
  <c r="N207" i="7" s="1"/>
  <c r="E681" i="7"/>
  <c r="N681" i="7" s="1"/>
  <c r="E142" i="7"/>
  <c r="N142" i="7" s="1"/>
  <c r="E145" i="7"/>
  <c r="N145" i="7" s="1"/>
  <c r="E168" i="7"/>
  <c r="N168" i="7" s="1"/>
  <c r="E972" i="7"/>
  <c r="N972" i="7" s="1"/>
  <c r="E307" i="7"/>
  <c r="N307" i="7" s="1"/>
  <c r="E650" i="7"/>
  <c r="N650" i="7" s="1"/>
  <c r="E671" i="7"/>
  <c r="N671" i="7" s="1"/>
  <c r="E581" i="7"/>
  <c r="N581" i="7" s="1"/>
  <c r="E513" i="7"/>
  <c r="N513" i="7" s="1"/>
  <c r="E441" i="7"/>
  <c r="N441" i="7" s="1"/>
  <c r="E351" i="7"/>
  <c r="N351" i="7" s="1"/>
  <c r="E276" i="7"/>
  <c r="N276" i="7" s="1"/>
  <c r="E680" i="7"/>
  <c r="N680" i="7" s="1"/>
  <c r="E998" i="7"/>
  <c r="N998" i="7" s="1"/>
  <c r="E705" i="7"/>
  <c r="N705" i="7" s="1"/>
  <c r="E548" i="7"/>
  <c r="N548" i="7" s="1"/>
  <c r="E137" i="7"/>
  <c r="N137" i="7" s="1"/>
  <c r="E377" i="7"/>
  <c r="N377" i="7" s="1"/>
  <c r="E617" i="7"/>
  <c r="N617" i="7" s="1"/>
  <c r="E218" i="7"/>
  <c r="N218" i="7" s="1"/>
  <c r="E458" i="7"/>
  <c r="N458" i="7" s="1"/>
  <c r="E698" i="7"/>
  <c r="N698" i="7" s="1"/>
  <c r="E199" i="7"/>
  <c r="N199" i="7" s="1"/>
  <c r="E439" i="7"/>
  <c r="N439" i="7" s="1"/>
  <c r="E679" i="7"/>
  <c r="N679" i="7" s="1"/>
  <c r="E919" i="7"/>
  <c r="N919" i="7" s="1"/>
  <c r="E203" i="7"/>
  <c r="N203" i="7" s="1"/>
  <c r="E443" i="7"/>
  <c r="N443" i="7" s="1"/>
  <c r="E683" i="7"/>
  <c r="N683" i="7" s="1"/>
  <c r="E923" i="7"/>
  <c r="N923" i="7" s="1"/>
  <c r="E224" i="7"/>
  <c r="N224" i="7" s="1"/>
  <c r="E464" i="7"/>
  <c r="N464" i="7" s="1"/>
  <c r="E704" i="7"/>
  <c r="N704" i="7" s="1"/>
  <c r="E371" i="7"/>
  <c r="N371" i="7" s="1"/>
  <c r="E691" i="7"/>
  <c r="N691" i="7" s="1"/>
  <c r="E967" i="7"/>
  <c r="N967" i="7" s="1"/>
  <c r="E668" i="7"/>
  <c r="N668" i="7" s="1"/>
  <c r="E269" i="7"/>
  <c r="N269" i="7" s="1"/>
  <c r="E858" i="7"/>
  <c r="N858" i="7" s="1"/>
  <c r="E187" i="7"/>
  <c r="N187" i="7" s="1"/>
  <c r="E507" i="7"/>
  <c r="N507" i="7" s="1"/>
  <c r="E812" i="7"/>
  <c r="N812" i="7" s="1"/>
  <c r="E133" i="7"/>
  <c r="N133" i="7" s="1"/>
  <c r="E744" i="7"/>
  <c r="N744" i="7" s="1"/>
  <c r="E402" i="7"/>
  <c r="N402" i="7" s="1"/>
  <c r="E1014" i="7"/>
  <c r="N1014" i="7" s="1"/>
  <c r="E285" i="7"/>
  <c r="N285" i="7" s="1"/>
  <c r="E685" i="7"/>
  <c r="N685" i="7" s="1"/>
  <c r="E113" i="7"/>
  <c r="N113" i="7" s="1"/>
  <c r="E185" i="7"/>
  <c r="N185" i="7" s="1"/>
  <c r="E360" i="7"/>
  <c r="N360" i="7" s="1"/>
  <c r="E252" i="7"/>
  <c r="N252" i="7" s="1"/>
  <c r="E652" i="7"/>
  <c r="N652" i="7" s="1"/>
  <c r="E1001" i="7"/>
  <c r="N1001" i="7" s="1"/>
  <c r="E150" i="7"/>
  <c r="N150" i="7" s="1"/>
  <c r="E526" i="7"/>
  <c r="N526" i="7" s="1"/>
  <c r="E325" i="7"/>
  <c r="N325" i="7" s="1"/>
  <c r="E722" i="7"/>
  <c r="N722" i="7" s="1"/>
  <c r="E326" i="7"/>
  <c r="N326" i="7" s="1"/>
  <c r="E592" i="7"/>
  <c r="N592" i="7" s="1"/>
  <c r="E690" i="7"/>
  <c r="N690" i="7" s="1"/>
  <c r="E361" i="7"/>
  <c r="N361" i="7" s="1"/>
  <c r="E754" i="7"/>
  <c r="N754" i="7" s="1"/>
  <c r="E153" i="7"/>
  <c r="N153" i="7" s="1"/>
  <c r="E566" i="7"/>
  <c r="N566" i="7" s="1"/>
  <c r="E928" i="7"/>
  <c r="N928" i="7" s="1"/>
  <c r="E365" i="7"/>
  <c r="N365" i="7" s="1"/>
  <c r="E756" i="7"/>
  <c r="N756" i="7" s="1"/>
  <c r="E155" i="7"/>
  <c r="N155" i="7" s="1"/>
  <c r="E568" i="7"/>
  <c r="N568" i="7" s="1"/>
  <c r="E930" i="7"/>
  <c r="N930" i="7" s="1"/>
  <c r="E367" i="7"/>
  <c r="N367" i="7" s="1"/>
  <c r="E760" i="7"/>
  <c r="N760" i="7" s="1"/>
  <c r="E167" i="7"/>
  <c r="N167" i="7" s="1"/>
  <c r="E136" i="7"/>
  <c r="N136" i="7" s="1"/>
  <c r="E141" i="7"/>
  <c r="N141" i="7" s="1"/>
  <c r="E335" i="7"/>
  <c r="N335" i="7" s="1"/>
  <c r="E381" i="7"/>
  <c r="N381" i="7" s="1"/>
  <c r="E206" i="7"/>
  <c r="N206" i="7" s="1"/>
  <c r="E235" i="7"/>
  <c r="N235" i="7" s="1"/>
  <c r="E246" i="7"/>
  <c r="N246" i="7" s="1"/>
  <c r="E247" i="7"/>
  <c r="N247" i="7" s="1"/>
  <c r="E821" i="7"/>
  <c r="N821" i="7" s="1"/>
  <c r="E706" i="7"/>
  <c r="N706" i="7" s="1"/>
  <c r="E733" i="7"/>
  <c r="N733" i="7" s="1"/>
  <c r="E734" i="7"/>
  <c r="N734" i="7" s="1"/>
  <c r="E672" i="7"/>
  <c r="N672" i="7" s="1"/>
  <c r="E602" i="7"/>
  <c r="N602" i="7" s="1"/>
  <c r="E514" i="7"/>
  <c r="N514" i="7" s="1"/>
  <c r="E442" i="7"/>
  <c r="N442" i="7" s="1"/>
  <c r="E369" i="7"/>
  <c r="N369" i="7" s="1"/>
  <c r="E822" i="7"/>
  <c r="N822" i="7" s="1"/>
  <c r="E101" i="7"/>
  <c r="N101" i="7" s="1"/>
  <c r="E764" i="7"/>
  <c r="N764" i="7" s="1"/>
  <c r="E633" i="7"/>
  <c r="N633" i="7" s="1"/>
  <c r="E157" i="7"/>
  <c r="N157" i="7" s="1"/>
  <c r="E397" i="7"/>
  <c r="N397" i="7" s="1"/>
  <c r="E637" i="7"/>
  <c r="N637" i="7" s="1"/>
  <c r="E238" i="7"/>
  <c r="N238" i="7" s="1"/>
  <c r="E478" i="7"/>
  <c r="N478" i="7" s="1"/>
  <c r="E718" i="7"/>
  <c r="N718" i="7" s="1"/>
  <c r="E219" i="7"/>
  <c r="N219" i="7" s="1"/>
  <c r="E459" i="7"/>
  <c r="N459" i="7" s="1"/>
  <c r="E699" i="7"/>
  <c r="N699" i="7" s="1"/>
  <c r="E939" i="7"/>
  <c r="N939" i="7" s="1"/>
  <c r="E223" i="7"/>
  <c r="N223" i="7" s="1"/>
  <c r="E463" i="7"/>
  <c r="N463" i="7" s="1"/>
  <c r="E703" i="7"/>
  <c r="N703" i="7" s="1"/>
  <c r="E943" i="7"/>
  <c r="N943" i="7" s="1"/>
  <c r="E244" i="7"/>
  <c r="N244" i="7" s="1"/>
  <c r="E484" i="7"/>
  <c r="N484" i="7" s="1"/>
  <c r="E75" i="7"/>
  <c r="N75" i="7" s="1"/>
  <c r="E396" i="7"/>
  <c r="N396" i="7" s="1"/>
  <c r="E716" i="7"/>
  <c r="N716" i="7" s="1"/>
  <c r="E989" i="7"/>
  <c r="N989" i="7" s="1"/>
  <c r="E720" i="7"/>
  <c r="N720" i="7" s="1"/>
  <c r="E322" i="7"/>
  <c r="N322" i="7" s="1"/>
  <c r="E904" i="7"/>
  <c r="N904" i="7" s="1"/>
  <c r="E212" i="7"/>
  <c r="N212" i="7" s="1"/>
  <c r="E532" i="7"/>
  <c r="N532" i="7" s="1"/>
  <c r="E834" i="7"/>
  <c r="N834" i="7" s="1"/>
  <c r="E161" i="7"/>
  <c r="N161" i="7" s="1"/>
  <c r="E790" i="7"/>
  <c r="N790" i="7" s="1"/>
  <c r="E454" i="7"/>
  <c r="N454" i="7" s="1"/>
  <c r="E110" i="7"/>
  <c r="N110" i="7" s="1"/>
  <c r="E314" i="7"/>
  <c r="N314" i="7" s="1"/>
  <c r="E714" i="7"/>
  <c r="N714" i="7" s="1"/>
  <c r="E149" i="7"/>
  <c r="N149" i="7" s="1"/>
  <c r="E327" i="7"/>
  <c r="N327" i="7" s="1"/>
  <c r="E461" i="7"/>
  <c r="N461" i="7" s="1"/>
  <c r="E286" i="7"/>
  <c r="N286" i="7" s="1"/>
  <c r="E686" i="7"/>
  <c r="N686" i="7" s="1"/>
  <c r="E70" i="7"/>
  <c r="N70" i="7" s="1"/>
  <c r="E255" i="7"/>
  <c r="N255" i="7" s="1"/>
  <c r="E627" i="7"/>
  <c r="N627" i="7" s="1"/>
  <c r="E354" i="7"/>
  <c r="N354" i="7" s="1"/>
  <c r="E750" i="7"/>
  <c r="N750" i="7" s="1"/>
  <c r="E421" i="7"/>
  <c r="N421" i="7" s="1"/>
  <c r="E689" i="7"/>
  <c r="N689" i="7" s="1"/>
  <c r="E782" i="7"/>
  <c r="N782" i="7" s="1"/>
  <c r="E392" i="7"/>
  <c r="N392" i="7" s="1"/>
  <c r="E784" i="7"/>
  <c r="N784" i="7" s="1"/>
  <c r="E193" i="7"/>
  <c r="N193" i="7" s="1"/>
  <c r="E595" i="7"/>
  <c r="N595" i="7" s="1"/>
  <c r="E954" i="7"/>
  <c r="N954" i="7" s="1"/>
  <c r="E394" i="7"/>
  <c r="N394" i="7" s="1"/>
  <c r="E786" i="7"/>
  <c r="N786" i="7" s="1"/>
  <c r="E195" i="7"/>
  <c r="N195" i="7" s="1"/>
  <c r="E600" i="7"/>
  <c r="N600" i="7" s="1"/>
  <c r="E956" i="7"/>
  <c r="N956" i="7" s="1"/>
  <c r="E405" i="7"/>
  <c r="N405" i="7" s="1"/>
  <c r="E792" i="7"/>
  <c r="N792" i="7" s="1"/>
  <c r="E200" i="7"/>
  <c r="N200" i="7" s="1"/>
  <c r="E233" i="7"/>
  <c r="N233" i="7" s="1"/>
  <c r="E234" i="7"/>
  <c r="N234" i="7" s="1"/>
  <c r="E502" i="7"/>
  <c r="N502" i="7" s="1"/>
  <c r="E887" i="7"/>
  <c r="N887" i="7" s="1"/>
  <c r="E610" i="7"/>
  <c r="N610" i="7" s="1"/>
  <c r="E312" i="7"/>
  <c r="N312" i="7" s="1"/>
  <c r="E313" i="7"/>
  <c r="N313" i="7" s="1"/>
  <c r="E411" i="7"/>
  <c r="N411" i="7" s="1"/>
  <c r="E96" i="7"/>
  <c r="N96" i="7" s="1"/>
  <c r="E308" i="7"/>
  <c r="N308" i="7" s="1"/>
  <c r="E796" i="7"/>
  <c r="N796" i="7" s="1"/>
  <c r="E797" i="7"/>
  <c r="N797" i="7" s="1"/>
  <c r="E735" i="7"/>
  <c r="N735" i="7" s="1"/>
  <c r="E673" i="7"/>
  <c r="N673" i="7" s="1"/>
  <c r="E605" i="7"/>
  <c r="N605" i="7" s="1"/>
  <c r="E515" i="7"/>
  <c r="N515" i="7" s="1"/>
  <c r="E445" i="7"/>
  <c r="N445" i="7" s="1"/>
  <c r="E937" i="7"/>
  <c r="N937" i="7" s="1"/>
  <c r="E376" i="7"/>
  <c r="N376" i="7" s="1"/>
  <c r="E941" i="7"/>
  <c r="N941" i="7" s="1"/>
  <c r="E828" i="7"/>
  <c r="N828" i="7" s="1"/>
  <c r="E960" i="7"/>
  <c r="N960" i="7" s="1"/>
  <c r="E471" i="7"/>
  <c r="N471" i="7" s="1"/>
  <c r="E177" i="7"/>
  <c r="N177" i="7" s="1"/>
  <c r="E417" i="7"/>
  <c r="N417" i="7" s="1"/>
  <c r="E657" i="7"/>
  <c r="N657" i="7" s="1"/>
  <c r="E258" i="7"/>
  <c r="N258" i="7" s="1"/>
  <c r="E498" i="7"/>
  <c r="N498" i="7" s="1"/>
  <c r="E738" i="7"/>
  <c r="N738" i="7" s="1"/>
  <c r="E239" i="7"/>
  <c r="N239" i="7" s="1"/>
  <c r="E479" i="7"/>
  <c r="N479" i="7" s="1"/>
  <c r="E719" i="7"/>
  <c r="N719" i="7" s="1"/>
  <c r="E959" i="7"/>
  <c r="N959" i="7" s="1"/>
  <c r="E243" i="7"/>
  <c r="N243" i="7" s="1"/>
  <c r="E483" i="7"/>
  <c r="N483" i="7" s="1"/>
  <c r="E723" i="7"/>
  <c r="N723" i="7" s="1"/>
  <c r="E963" i="7"/>
  <c r="N963" i="7" s="1"/>
  <c r="E264" i="7"/>
  <c r="N264" i="7" s="1"/>
  <c r="E504" i="7"/>
  <c r="N504" i="7" s="1"/>
  <c r="E106" i="7"/>
  <c r="N106" i="7" s="1"/>
  <c r="E426" i="7"/>
  <c r="N426" i="7" s="1"/>
  <c r="E741" i="7"/>
  <c r="N741" i="7" s="1"/>
  <c r="E1011" i="7"/>
  <c r="N1011" i="7" s="1"/>
  <c r="E767" i="7"/>
  <c r="N767" i="7" s="1"/>
  <c r="E374" i="7"/>
  <c r="N374" i="7" s="1"/>
  <c r="E948" i="7"/>
  <c r="N948" i="7" s="1"/>
  <c r="E240" i="7"/>
  <c r="N240" i="7" s="1"/>
  <c r="E560" i="7"/>
  <c r="N560" i="7" s="1"/>
  <c r="E856" i="7"/>
  <c r="N856" i="7" s="1"/>
  <c r="E213" i="7"/>
  <c r="N213" i="7" s="1"/>
  <c r="E835" i="7"/>
  <c r="N835" i="7" s="1"/>
  <c r="E509" i="7"/>
  <c r="N509" i="7" s="1"/>
  <c r="E165" i="7"/>
  <c r="N165" i="7" s="1"/>
  <c r="E352" i="7"/>
  <c r="N352" i="7" s="1"/>
  <c r="E748" i="7"/>
  <c r="N748" i="7" s="1"/>
  <c r="E254" i="7"/>
  <c r="N254" i="7" s="1"/>
  <c r="E422" i="7"/>
  <c r="N422" i="7" s="1"/>
  <c r="E555" i="7"/>
  <c r="N555" i="7" s="1"/>
  <c r="E315" i="7"/>
  <c r="N315" i="7" s="1"/>
  <c r="E715" i="7"/>
  <c r="N715" i="7" s="1"/>
  <c r="E182" i="7"/>
  <c r="N182" i="7" s="1"/>
  <c r="E356" i="7"/>
  <c r="N356" i="7" s="1"/>
  <c r="E726" i="7"/>
  <c r="N726" i="7" s="1"/>
  <c r="E388" i="7"/>
  <c r="N388" i="7" s="1"/>
  <c r="E777" i="7"/>
  <c r="N777" i="7" s="1"/>
  <c r="E522" i="7"/>
  <c r="N522" i="7" s="1"/>
  <c r="E781" i="7"/>
  <c r="N781" i="7" s="1"/>
  <c r="E868" i="7"/>
  <c r="N868" i="7" s="1"/>
  <c r="E430" i="7"/>
  <c r="N430" i="7" s="1"/>
  <c r="E815" i="7"/>
  <c r="N815" i="7" s="1"/>
  <c r="E228" i="7"/>
  <c r="N228" i="7" s="1"/>
  <c r="E629" i="7"/>
  <c r="N629" i="7" s="1"/>
  <c r="E981" i="7"/>
  <c r="N981" i="7" s="1"/>
  <c r="E432" i="7"/>
  <c r="N432" i="7" s="1"/>
  <c r="E817" i="7"/>
  <c r="N817" i="7" s="1"/>
  <c r="E230" i="7"/>
  <c r="N230" i="7" s="1"/>
  <c r="E631" i="7"/>
  <c r="N631" i="7" s="1"/>
  <c r="E984" i="7"/>
  <c r="N984" i="7" s="1"/>
  <c r="E434" i="7"/>
  <c r="N434" i="7" s="1"/>
  <c r="E820" i="7"/>
  <c r="N820" i="7" s="1"/>
  <c r="E232" i="7"/>
  <c r="N232" i="7" s="1"/>
  <c r="E310" i="7"/>
  <c r="N310" i="7" s="1"/>
  <c r="E311" i="7"/>
  <c r="N311" i="7" s="1"/>
  <c r="E648" i="7"/>
  <c r="N648" i="7" s="1"/>
  <c r="E382" i="7"/>
  <c r="N382" i="7" s="1"/>
  <c r="E940" i="7"/>
  <c r="N940" i="7" s="1"/>
  <c r="E409" i="7"/>
  <c r="N409" i="7" s="1"/>
  <c r="E410" i="7"/>
  <c r="N410" i="7" s="1"/>
  <c r="E574" i="7"/>
  <c r="N574" i="7" s="1"/>
  <c r="E541" i="7"/>
  <c r="N541" i="7" s="1"/>
  <c r="E707" i="7"/>
  <c r="N707" i="7" s="1"/>
  <c r="E853" i="7"/>
  <c r="N853" i="7" s="1"/>
  <c r="E854" i="7"/>
  <c r="N854" i="7" s="1"/>
  <c r="E800" i="7"/>
  <c r="N800" i="7" s="1"/>
  <c r="E736" i="7"/>
  <c r="N736" i="7" s="1"/>
  <c r="E674" i="7"/>
  <c r="N674" i="7" s="1"/>
  <c r="E606" i="7"/>
  <c r="N606" i="7" s="1"/>
  <c r="E540" i="7"/>
  <c r="N540" i="7" s="1"/>
  <c r="E997" i="7"/>
  <c r="N997" i="7" s="1"/>
  <c r="E448" i="7"/>
  <c r="N448" i="7" s="1"/>
  <c r="E1017" i="7"/>
  <c r="N1017" i="7" s="1"/>
  <c r="E130" i="7"/>
  <c r="N130" i="7" s="1"/>
  <c r="E197" i="7"/>
  <c r="N197" i="7" s="1"/>
  <c r="E437" i="7"/>
  <c r="N437" i="7" s="1"/>
  <c r="E677" i="7"/>
  <c r="N677" i="7" s="1"/>
  <c r="E278" i="7"/>
  <c r="N278" i="7" s="1"/>
  <c r="E518" i="7"/>
  <c r="N518" i="7" s="1"/>
  <c r="E758" i="7"/>
  <c r="N758" i="7" s="1"/>
  <c r="E259" i="7"/>
  <c r="N259" i="7" s="1"/>
  <c r="E499" i="7"/>
  <c r="N499" i="7" s="1"/>
  <c r="E739" i="7"/>
  <c r="N739" i="7" s="1"/>
  <c r="E979" i="7"/>
  <c r="N979" i="7" s="1"/>
  <c r="E263" i="7"/>
  <c r="N263" i="7" s="1"/>
  <c r="E503" i="7"/>
  <c r="N503" i="7" s="1"/>
  <c r="E743" i="7"/>
  <c r="N743" i="7" s="1"/>
  <c r="E983" i="7"/>
  <c r="N983" i="7" s="1"/>
  <c r="E284" i="7"/>
  <c r="N284" i="7" s="1"/>
  <c r="E524" i="7"/>
  <c r="N524" i="7" s="1"/>
  <c r="E131" i="7"/>
  <c r="N131" i="7" s="1"/>
  <c r="E451" i="7"/>
  <c r="N451" i="7" s="1"/>
  <c r="E765" i="7"/>
  <c r="N765" i="7" s="1"/>
  <c r="E188" i="7"/>
  <c r="N188" i="7" s="1"/>
  <c r="E813" i="7"/>
  <c r="N813" i="7" s="1"/>
  <c r="E429" i="7"/>
  <c r="N429" i="7" s="1"/>
  <c r="E992" i="7"/>
  <c r="N992" i="7" s="1"/>
  <c r="E267" i="7"/>
  <c r="N267" i="7" s="1"/>
  <c r="E587" i="7"/>
  <c r="N587" i="7" s="1"/>
  <c r="E878" i="7"/>
  <c r="N878" i="7" s="1"/>
  <c r="E241" i="7"/>
  <c r="N241" i="7" s="1"/>
  <c r="E880" i="7"/>
  <c r="N880" i="7" s="1"/>
  <c r="E562" i="7"/>
  <c r="N562" i="7" s="1"/>
  <c r="E215" i="7"/>
  <c r="N215" i="7" s="1"/>
  <c r="E386" i="7"/>
  <c r="N386" i="7" s="1"/>
  <c r="E775" i="7"/>
  <c r="N775" i="7" s="1"/>
  <c r="E355" i="7"/>
  <c r="N355" i="7" s="1"/>
  <c r="E525" i="7"/>
  <c r="N525" i="7" s="1"/>
  <c r="E656" i="7"/>
  <c r="N656" i="7" s="1"/>
  <c r="E353" i="7"/>
  <c r="N353" i="7" s="1"/>
  <c r="E749" i="7"/>
  <c r="N749" i="7" s="1"/>
  <c r="E288" i="7"/>
  <c r="N288" i="7" s="1"/>
  <c r="E460" i="7"/>
  <c r="N460" i="7" s="1"/>
  <c r="E810" i="7"/>
  <c r="N810" i="7" s="1"/>
  <c r="E420" i="7"/>
  <c r="N420" i="7" s="1"/>
  <c r="E807" i="7"/>
  <c r="N807" i="7" s="1"/>
  <c r="E625" i="7"/>
  <c r="N625" i="7" s="1"/>
  <c r="E867" i="7"/>
  <c r="N867" i="7" s="1"/>
  <c r="E952" i="7"/>
  <c r="N952" i="7" s="1"/>
  <c r="E462" i="7"/>
  <c r="N462" i="7" s="1"/>
  <c r="E842" i="7"/>
  <c r="N842" i="7" s="1"/>
  <c r="E261" i="7"/>
  <c r="N261" i="7" s="1"/>
  <c r="E661" i="7"/>
  <c r="N661" i="7" s="1"/>
  <c r="E1008" i="7"/>
  <c r="N1008" i="7" s="1"/>
  <c r="E466" i="7"/>
  <c r="N466" i="7" s="1"/>
  <c r="E845" i="7"/>
  <c r="N845" i="7" s="1"/>
  <c r="E265" i="7"/>
  <c r="N265" i="7" s="1"/>
  <c r="E665" i="7"/>
  <c r="N665" i="7" s="1"/>
  <c r="E1010" i="7"/>
  <c r="N1010" i="7" s="1"/>
  <c r="E468" i="7"/>
  <c r="N468" i="7" s="1"/>
  <c r="E847" i="7"/>
  <c r="N847" i="7" s="1"/>
  <c r="E271" i="7"/>
  <c r="N271" i="7" s="1"/>
  <c r="E407" i="7"/>
  <c r="N407" i="7" s="1"/>
  <c r="E408" i="7"/>
  <c r="N408" i="7" s="1"/>
  <c r="E794" i="7"/>
  <c r="N794" i="7" s="1"/>
  <c r="E888" i="7"/>
  <c r="N888" i="7" s="1"/>
  <c r="E380" i="7"/>
  <c r="N380" i="7" s="1"/>
  <c r="E485" i="7"/>
  <c r="N485" i="7" s="1"/>
  <c r="E486" i="7"/>
  <c r="N486" i="7" s="1"/>
  <c r="E713" i="7"/>
  <c r="N713" i="7" s="1"/>
  <c r="E882" i="7"/>
  <c r="N882" i="7" s="1"/>
  <c r="E210" i="7"/>
  <c r="N210" i="7" s="1"/>
  <c r="E913" i="7"/>
  <c r="N913" i="7" s="1"/>
  <c r="E914" i="7"/>
  <c r="N914" i="7" s="1"/>
  <c r="E860" i="7"/>
  <c r="N860" i="7" s="1"/>
  <c r="E801" i="7"/>
  <c r="N801" i="7" s="1"/>
  <c r="E737" i="7"/>
  <c r="N737" i="7" s="1"/>
  <c r="E675" i="7"/>
  <c r="N675" i="7" s="1"/>
  <c r="E607" i="7"/>
  <c r="N607" i="7" s="1"/>
  <c r="E100" i="7"/>
  <c r="N100" i="7" s="1"/>
  <c r="E545" i="7"/>
  <c r="N545" i="7" s="1"/>
  <c r="E128" i="7"/>
  <c r="N128" i="7" s="1"/>
  <c r="E473" i="7"/>
  <c r="N473" i="7" s="1"/>
  <c r="E217" i="7"/>
  <c r="N217" i="7" s="1"/>
  <c r="E457" i="7"/>
  <c r="N457" i="7" s="1"/>
  <c r="E697" i="7"/>
  <c r="N697" i="7" s="1"/>
  <c r="E298" i="7"/>
  <c r="N298" i="7" s="1"/>
  <c r="E538" i="7"/>
  <c r="N538" i="7" s="1"/>
  <c r="E778" i="7"/>
  <c r="N778" i="7" s="1"/>
  <c r="E279" i="7"/>
  <c r="N279" i="7" s="1"/>
  <c r="E519" i="7"/>
  <c r="N519" i="7" s="1"/>
  <c r="E759" i="7"/>
  <c r="N759" i="7" s="1"/>
  <c r="E999" i="7"/>
  <c r="N999" i="7" s="1"/>
  <c r="E283" i="7"/>
  <c r="N283" i="7" s="1"/>
  <c r="E523" i="7"/>
  <c r="N523" i="7" s="1"/>
  <c r="E763" i="7"/>
  <c r="N763" i="7" s="1"/>
  <c r="E1003" i="7"/>
  <c r="N1003" i="7" s="1"/>
  <c r="E304" i="7"/>
  <c r="N304" i="7" s="1"/>
  <c r="E544" i="7"/>
  <c r="N544" i="7" s="1"/>
  <c r="E156" i="7"/>
  <c r="N156" i="7" s="1"/>
  <c r="E476" i="7"/>
  <c r="N476" i="7" s="1"/>
  <c r="E788" i="7"/>
  <c r="N788" i="7" s="1"/>
  <c r="E268" i="7"/>
  <c r="N268" i="7" s="1"/>
  <c r="E857" i="7"/>
  <c r="N857" i="7" s="1"/>
  <c r="E482" i="7"/>
  <c r="N482" i="7" s="1"/>
  <c r="E85" i="7"/>
  <c r="N85" i="7" s="1"/>
  <c r="E292" i="7"/>
  <c r="N292" i="7" s="1"/>
  <c r="E612" i="7"/>
  <c r="N612" i="7" s="1"/>
  <c r="E901" i="7"/>
  <c r="N901" i="7" s="1"/>
  <c r="E293" i="7"/>
  <c r="N293" i="7" s="1"/>
  <c r="E925" i="7"/>
  <c r="N925" i="7" s="1"/>
  <c r="E614" i="7"/>
  <c r="N614" i="7" s="1"/>
  <c r="E87" i="7"/>
  <c r="N87" i="7" s="1"/>
  <c r="E415" i="7"/>
  <c r="N415" i="7" s="1"/>
  <c r="E805" i="7"/>
  <c r="N805" i="7" s="1"/>
  <c r="E456" i="7"/>
  <c r="N456" i="7" s="1"/>
  <c r="E626" i="7"/>
  <c r="N626" i="7" s="1"/>
  <c r="E753" i="7"/>
  <c r="N753" i="7" s="1"/>
  <c r="E387" i="7"/>
  <c r="N387" i="7" s="1"/>
  <c r="E776" i="7"/>
  <c r="N776" i="7" s="1"/>
  <c r="E389" i="7"/>
  <c r="N389" i="7" s="1"/>
  <c r="E554" i="7"/>
  <c r="N554" i="7" s="1"/>
  <c r="E894" i="7"/>
  <c r="N894" i="7" s="1"/>
  <c r="E455" i="7"/>
  <c r="N455" i="7" s="1"/>
  <c r="E837" i="7"/>
  <c r="N837" i="7" s="1"/>
  <c r="E724" i="7"/>
  <c r="N724" i="7" s="1"/>
  <c r="E951" i="7"/>
  <c r="N951" i="7" s="1"/>
  <c r="E73" i="7"/>
  <c r="N73" i="7" s="1"/>
  <c r="E493" i="7"/>
  <c r="N493" i="7" s="1"/>
  <c r="E869" i="7"/>
  <c r="N869" i="7" s="1"/>
  <c r="E296" i="7"/>
  <c r="N296" i="7" s="1"/>
  <c r="E696" i="7"/>
  <c r="N696" i="7" s="1"/>
  <c r="E86" i="7"/>
  <c r="N86" i="7" s="1"/>
  <c r="E495" i="7"/>
  <c r="N495" i="7" s="1"/>
  <c r="E871" i="7"/>
  <c r="N871" i="7" s="1"/>
  <c r="E301" i="7"/>
  <c r="N301" i="7" s="1"/>
  <c r="E701" i="7"/>
  <c r="N701" i="7" s="1"/>
  <c r="E89" i="7"/>
  <c r="N89" i="7" s="1"/>
  <c r="E500" i="7"/>
  <c r="N500" i="7" s="1"/>
  <c r="E873" i="7"/>
  <c r="N873" i="7" s="1"/>
  <c r="E305" i="7"/>
  <c r="N305" i="7" s="1"/>
  <c r="E474" i="7"/>
  <c r="N474" i="7" s="1"/>
  <c r="E475" i="7"/>
  <c r="N475" i="7" s="1"/>
  <c r="E911" i="7"/>
  <c r="N911" i="7" s="1"/>
  <c r="E309" i="7"/>
  <c r="N309" i="7" s="1"/>
  <c r="E886" i="7"/>
  <c r="N886" i="7" s="1"/>
  <c r="E572" i="7"/>
  <c r="N572" i="7" s="1"/>
  <c r="E573" i="7"/>
  <c r="N573" i="7" s="1"/>
  <c r="E851" i="7"/>
  <c r="N851" i="7" s="1"/>
  <c r="E205" i="7"/>
  <c r="N205" i="7" s="1"/>
  <c r="E771" i="7"/>
  <c r="N771" i="7" s="1"/>
  <c r="E986" i="7"/>
  <c r="N986" i="7" s="1"/>
  <c r="E987" i="7"/>
  <c r="N987" i="7" s="1"/>
  <c r="E932" i="7"/>
  <c r="N932" i="7" s="1"/>
  <c r="E861" i="7"/>
  <c r="N861" i="7" s="1"/>
  <c r="E802" i="7"/>
  <c r="N802" i="7" s="1"/>
  <c r="E740" i="7"/>
  <c r="N740" i="7" s="1"/>
  <c r="E676" i="7"/>
  <c r="N676" i="7" s="1"/>
  <c r="E375" i="7"/>
  <c r="N375" i="7" s="1"/>
  <c r="E762" i="7"/>
  <c r="N762" i="7" s="1"/>
  <c r="E237" i="7"/>
  <c r="N237" i="7" s="1"/>
  <c r="E477" i="7"/>
  <c r="N477" i="7" s="1"/>
  <c r="E78" i="7"/>
  <c r="N78" i="7" s="1"/>
  <c r="E318" i="7"/>
  <c r="N318" i="7" s="1"/>
  <c r="E558" i="7"/>
  <c r="N558" i="7" s="1"/>
  <c r="E798" i="7"/>
  <c r="N798" i="7" s="1"/>
  <c r="E299" i="7"/>
  <c r="N299" i="7" s="1"/>
  <c r="E539" i="7"/>
  <c r="N539" i="7" s="1"/>
  <c r="E779" i="7"/>
  <c r="N779" i="7" s="1"/>
  <c r="E80" i="7"/>
  <c r="N80" i="7" s="1"/>
  <c r="E303" i="7"/>
  <c r="N303" i="7" s="1"/>
  <c r="E543" i="7"/>
  <c r="N543" i="7" s="1"/>
  <c r="E783" i="7"/>
  <c r="N783" i="7" s="1"/>
  <c r="E84" i="7"/>
  <c r="N84" i="7" s="1"/>
  <c r="E324" i="7"/>
  <c r="N324" i="7" s="1"/>
  <c r="E564" i="7"/>
  <c r="N564" i="7" s="1"/>
  <c r="E186" i="7"/>
  <c r="N186" i="7" s="1"/>
  <c r="E506" i="7"/>
  <c r="N506" i="7" s="1"/>
  <c r="E811" i="7"/>
  <c r="N811" i="7" s="1"/>
  <c r="E321" i="7"/>
  <c r="N321" i="7" s="1"/>
  <c r="E902" i="7"/>
  <c r="N902" i="7" s="1"/>
  <c r="E534" i="7"/>
  <c r="N534" i="7" s="1"/>
  <c r="E135" i="7"/>
  <c r="N135" i="7" s="1"/>
  <c r="E320" i="7"/>
  <c r="N320" i="7" s="1"/>
  <c r="E640" i="7"/>
  <c r="N640" i="7" s="1"/>
  <c r="E924" i="7"/>
  <c r="N924" i="7" s="1"/>
  <c r="E348" i="7"/>
  <c r="N348" i="7" s="1"/>
  <c r="E991" i="7"/>
  <c r="N991" i="7" s="1"/>
  <c r="E669" i="7"/>
  <c r="N669" i="7" s="1"/>
  <c r="E112" i="7"/>
  <c r="N112" i="7" s="1"/>
  <c r="E449" i="7"/>
  <c r="N449" i="7" s="1"/>
  <c r="E831" i="7"/>
  <c r="N831" i="7" s="1"/>
  <c r="E553" i="7"/>
  <c r="N553" i="7" s="1"/>
  <c r="E725" i="7"/>
  <c r="N725" i="7" s="1"/>
  <c r="E841" i="7"/>
  <c r="N841" i="7" s="1"/>
  <c r="E416" i="7"/>
  <c r="N416" i="7" s="1"/>
  <c r="E806" i="7"/>
  <c r="N806" i="7" s="1"/>
  <c r="E490" i="7"/>
  <c r="N490" i="7" s="1"/>
  <c r="E655" i="7"/>
  <c r="N655" i="7" s="1"/>
  <c r="E978" i="7"/>
  <c r="N978" i="7" s="1"/>
  <c r="E489" i="7"/>
  <c r="N489" i="7" s="1"/>
  <c r="E865" i="7"/>
  <c r="N865" i="7" s="1"/>
  <c r="E808" i="7"/>
  <c r="N808" i="7" s="1"/>
  <c r="E1005" i="7"/>
  <c r="N1005" i="7" s="1"/>
  <c r="E116" i="7"/>
  <c r="N116" i="7" s="1"/>
  <c r="E527" i="7"/>
  <c r="N527" i="7" s="1"/>
  <c r="E895" i="7"/>
  <c r="N895" i="7" s="1"/>
  <c r="E330" i="7"/>
  <c r="N330" i="7" s="1"/>
  <c r="E728" i="7"/>
  <c r="N728" i="7" s="1"/>
  <c r="E121" i="7"/>
  <c r="N121" i="7" s="1"/>
  <c r="E529" i="7"/>
  <c r="N529" i="7" s="1"/>
  <c r="E897" i="7"/>
  <c r="N897" i="7" s="1"/>
  <c r="E332" i="7"/>
  <c r="N332" i="7" s="1"/>
  <c r="E730" i="7"/>
  <c r="N730" i="7" s="1"/>
  <c r="E125" i="7"/>
  <c r="N125" i="7" s="1"/>
  <c r="E535" i="7"/>
  <c r="N535" i="7" s="1"/>
  <c r="E905" i="7"/>
  <c r="N905" i="7" s="1"/>
  <c r="E334" i="7"/>
  <c r="N334" i="7" s="1"/>
  <c r="E570" i="7"/>
  <c r="N570" i="7" s="1"/>
  <c r="E571" i="7"/>
  <c r="N571" i="7" s="1"/>
  <c r="E336" i="7"/>
  <c r="N336" i="7" s="1"/>
  <c r="E961" i="7"/>
  <c r="N961" i="7" s="1"/>
  <c r="E208" i="7"/>
  <c r="N208" i="7" s="1"/>
  <c r="E646" i="7"/>
  <c r="N646" i="7" s="1"/>
  <c r="E647" i="7"/>
  <c r="N647" i="7" s="1"/>
  <c r="E971" i="7"/>
  <c r="N971" i="7" s="1"/>
  <c r="E824" i="7"/>
  <c r="N824" i="7" s="1"/>
  <c r="E170" i="7"/>
  <c r="N170" i="7" s="1"/>
  <c r="E171" i="7"/>
  <c r="N171" i="7" s="1"/>
  <c r="E91" i="7"/>
  <c r="N91" i="7" s="1"/>
  <c r="E988" i="7"/>
  <c r="N988" i="7" s="1"/>
  <c r="E933" i="7"/>
  <c r="N933" i="7" s="1"/>
  <c r="E874" i="7"/>
  <c r="N874" i="7" s="1"/>
  <c r="E804" i="7"/>
  <c r="N804" i="7" s="1"/>
  <c r="E746" i="7"/>
  <c r="N746" i="7" s="1"/>
  <c r="E447" i="7"/>
  <c r="N447" i="7" s="1"/>
  <c r="E825" i="7"/>
  <c r="N825" i="7" s="1"/>
  <c r="E547" i="7"/>
  <c r="N547" i="7" s="1"/>
  <c r="E549" i="7"/>
  <c r="N549" i="7" s="1"/>
  <c r="E634" i="7"/>
  <c r="N634" i="7" s="1"/>
  <c r="E257" i="7"/>
  <c r="N257" i="7" s="1"/>
  <c r="E497" i="7"/>
  <c r="N497" i="7" s="1"/>
  <c r="E98" i="7"/>
  <c r="N98" i="7" s="1"/>
  <c r="E338" i="7"/>
  <c r="N338" i="7" s="1"/>
  <c r="E578" i="7"/>
  <c r="N578" i="7" s="1"/>
  <c r="E79" i="7"/>
  <c r="N79" i="7" s="1"/>
  <c r="E319" i="7"/>
  <c r="N319" i="7" s="1"/>
  <c r="E559" i="7"/>
  <c r="N559" i="7" s="1"/>
  <c r="E799" i="7"/>
  <c r="N799" i="7" s="1"/>
  <c r="E83" i="7"/>
  <c r="N83" i="7" s="1"/>
  <c r="E323" i="7"/>
  <c r="N323" i="7" s="1"/>
  <c r="E563" i="7"/>
  <c r="N563" i="7" s="1"/>
  <c r="E803" i="7"/>
  <c r="N803" i="7" s="1"/>
  <c r="E104" i="7"/>
  <c r="N104" i="7" s="1"/>
  <c r="E344" i="7"/>
  <c r="N344" i="7" s="1"/>
  <c r="E584" i="7"/>
  <c r="N584" i="7" s="1"/>
  <c r="E211" i="7"/>
  <c r="N211" i="7" s="1"/>
  <c r="E531" i="7"/>
  <c r="N531" i="7" s="1"/>
  <c r="E833" i="7"/>
  <c r="N833" i="7" s="1"/>
  <c r="E373" i="7"/>
  <c r="N373" i="7" s="1"/>
  <c r="E947" i="7"/>
  <c r="N947" i="7" s="1"/>
  <c r="E589" i="7"/>
  <c r="N589" i="7" s="1"/>
  <c r="E190" i="7"/>
  <c r="N190" i="7" s="1"/>
  <c r="E347" i="7"/>
  <c r="N347" i="7" s="1"/>
  <c r="E667" i="7"/>
  <c r="N667" i="7" s="1"/>
  <c r="E946" i="7"/>
  <c r="N946" i="7" s="1"/>
  <c r="E428" i="7"/>
  <c r="N428" i="7" s="1"/>
  <c r="E82" i="7"/>
  <c r="N82" i="7" s="1"/>
  <c r="E721" i="7"/>
  <c r="N721" i="7" s="1"/>
  <c r="E140" i="7"/>
  <c r="N140" i="7" s="1"/>
  <c r="E487" i="7"/>
  <c r="N487" i="7" s="1"/>
  <c r="E862" i="7"/>
  <c r="N862" i="7" s="1"/>
  <c r="E654" i="7"/>
  <c r="N654" i="7" s="1"/>
  <c r="E809" i="7"/>
  <c r="N809" i="7" s="1"/>
  <c r="E921" i="7"/>
  <c r="N921" i="7" s="1"/>
  <c r="E450" i="7"/>
  <c r="N450" i="7" s="1"/>
  <c r="E832" i="7"/>
  <c r="N832" i="7" s="1"/>
  <c r="E591" i="7"/>
  <c r="N591" i="7" s="1"/>
  <c r="E752" i="7"/>
  <c r="N752" i="7" s="1"/>
  <c r="E111" i="7"/>
  <c r="N111" i="7" s="1"/>
  <c r="E521" i="7"/>
  <c r="N521" i="7" s="1"/>
  <c r="E891" i="7"/>
  <c r="N891" i="7" s="1"/>
  <c r="E866" i="7"/>
  <c r="N866" i="7" s="1"/>
  <c r="E115" i="7"/>
  <c r="N115" i="7" s="1"/>
  <c r="E152" i="7"/>
  <c r="N152" i="7" s="1"/>
  <c r="E565" i="7"/>
  <c r="N565" i="7" s="1"/>
  <c r="E927" i="7"/>
  <c r="N927" i="7" s="1"/>
  <c r="E362" i="7"/>
  <c r="N362" i="7" s="1"/>
  <c r="E755" i="7"/>
  <c r="N755" i="7" s="1"/>
  <c r="E154" i="7"/>
  <c r="N154" i="7" s="1"/>
  <c r="E567" i="7"/>
  <c r="N567" i="7" s="1"/>
  <c r="E929" i="7"/>
  <c r="N929" i="7" s="1"/>
  <c r="E366" i="7"/>
  <c r="N366" i="7" s="1"/>
  <c r="E757" i="7"/>
  <c r="N757" i="7" s="1"/>
  <c r="E166" i="7"/>
  <c r="N166" i="7" s="1"/>
  <c r="E569" i="7"/>
  <c r="N569" i="7" s="1"/>
  <c r="E931" i="7"/>
  <c r="N931" i="7" s="1"/>
  <c r="E368" i="7"/>
  <c r="N368" i="7" s="1"/>
  <c r="E635" i="7"/>
  <c r="N635" i="7" s="1"/>
  <c r="E645" i="7"/>
  <c r="N645" i="7" s="1"/>
  <c r="E505" i="7"/>
  <c r="N505" i="7" s="1"/>
  <c r="E169" i="7"/>
  <c r="N169" i="7" s="1"/>
  <c r="E827" i="7"/>
  <c r="N827" i="7" s="1"/>
  <c r="E711" i="7"/>
  <c r="N711" i="7" s="1"/>
  <c r="E712" i="7"/>
  <c r="N712" i="7" s="1"/>
  <c r="E248" i="7"/>
  <c r="N248" i="7" s="1"/>
  <c r="E282" i="7"/>
  <c r="N282" i="7" s="1"/>
  <c r="E249" i="7"/>
  <c r="N249" i="7" s="1"/>
  <c r="E250" i="7"/>
  <c r="N250" i="7" s="1"/>
  <c r="E172" i="7"/>
  <c r="N172" i="7" s="1"/>
  <c r="E92" i="7"/>
  <c r="N92" i="7" s="1"/>
  <c r="E993" i="7"/>
  <c r="N993" i="7" s="1"/>
  <c r="E934" i="7"/>
  <c r="N934" i="7" s="1"/>
  <c r="E875" i="7"/>
  <c r="N875" i="7" s="1"/>
  <c r="E996" i="7"/>
  <c r="N996" i="7" s="1"/>
  <c r="E542" i="7"/>
  <c r="N542" i="7" s="1"/>
  <c r="E885" i="7"/>
  <c r="N885" i="7" s="1"/>
  <c r="E616" i="7"/>
  <c r="N616" i="7" s="1"/>
  <c r="E708" i="7"/>
  <c r="N708" i="7" s="1"/>
  <c r="E30" i="7"/>
  <c r="N30" i="7" s="1"/>
  <c r="E33" i="7"/>
  <c r="N33" i="7" s="1"/>
  <c r="E38" i="7"/>
  <c r="N38" i="7" s="1"/>
  <c r="E55" i="7"/>
  <c r="N55" i="7" s="1"/>
  <c r="E59" i="7"/>
  <c r="N59" i="7" s="1"/>
  <c r="E64" i="7"/>
  <c r="N64" i="7" s="1"/>
  <c r="E66" i="7"/>
  <c r="N66" i="7" s="1"/>
  <c r="E57" i="7"/>
  <c r="N57" i="7" s="1"/>
  <c r="E58" i="7"/>
  <c r="N58" i="7" s="1"/>
  <c r="E40" i="7"/>
  <c r="N40" i="7" s="1"/>
  <c r="E31" i="7"/>
  <c r="N31" i="7" s="1"/>
  <c r="E29" i="7"/>
  <c r="N29" i="7" s="1"/>
  <c r="E61" i="7"/>
  <c r="N61" i="7" s="1"/>
  <c r="E37" i="7"/>
  <c r="N37" i="7" s="1"/>
  <c r="E56" i="7"/>
  <c r="N56" i="7" s="1"/>
  <c r="E35" i="7"/>
  <c r="N35" i="7" s="1"/>
  <c r="E63" i="7"/>
  <c r="N63" i="7" s="1"/>
  <c r="E68" i="7"/>
  <c r="N68" i="7" s="1"/>
  <c r="E67" i="7"/>
  <c r="N67" i="7" s="1"/>
  <c r="E32" i="7"/>
  <c r="N32" i="7" s="1"/>
  <c r="E42" i="7"/>
  <c r="N42" i="7" s="1"/>
  <c r="E41" i="7"/>
  <c r="N41" i="7" s="1"/>
  <c r="E34" i="7"/>
  <c r="N34" i="7" s="1"/>
  <c r="E69" i="7"/>
  <c r="N69" i="7" s="1"/>
  <c r="E60" i="7"/>
  <c r="N60" i="7" s="1"/>
  <c r="E43" i="7"/>
  <c r="N43" i="7" s="1"/>
  <c r="E39" i="7"/>
  <c r="N39" i="7" s="1"/>
  <c r="E62" i="7"/>
  <c r="N62" i="7" s="1"/>
  <c r="E65" i="7"/>
  <c r="N65" i="7" s="1"/>
  <c r="E36" i="7"/>
  <c r="N36" i="7" s="1"/>
  <c r="E24" i="7"/>
  <c r="N24" i="7" s="1"/>
  <c r="E50" i="7"/>
  <c r="N50" i="7" s="1"/>
  <c r="E52" i="7"/>
  <c r="N52" i="7" s="1"/>
  <c r="E26" i="7"/>
  <c r="N26" i="7" s="1"/>
  <c r="E45" i="7"/>
  <c r="N45" i="7" s="1"/>
  <c r="E21" i="7"/>
  <c r="E47" i="7"/>
  <c r="N47" i="7" s="1"/>
  <c r="E46" i="7"/>
  <c r="N46" i="7" s="1"/>
  <c r="E20" i="7"/>
  <c r="N20" i="7" s="1"/>
  <c r="E48" i="7"/>
  <c r="N48" i="7" s="1"/>
  <c r="E22" i="7"/>
  <c r="N22" i="7" s="1"/>
  <c r="E44" i="7"/>
  <c r="N44" i="7" s="1"/>
  <c r="E23" i="7"/>
  <c r="N23" i="7" s="1"/>
  <c r="E49" i="7"/>
  <c r="N49" i="7" s="1"/>
  <c r="E25" i="7"/>
  <c r="N25" i="7" s="1"/>
  <c r="E51" i="7"/>
  <c r="N51" i="7" s="1"/>
  <c r="C5" i="4"/>
  <c r="N11" i="4" s="1"/>
  <c r="E20" i="29" l="1"/>
  <c r="J20" i="29" s="1"/>
  <c r="K20" i="29" s="1"/>
  <c r="O20" i="29" s="1"/>
  <c r="N21" i="7"/>
  <c r="F11" i="7"/>
  <c r="G13" i="10" s="1"/>
  <c r="L3" i="7"/>
  <c r="L2" i="7" s="1"/>
  <c r="G14" i="24" s="1"/>
  <c r="B13" i="20"/>
  <c r="I5" i="20" s="1"/>
  <c r="E17" i="29"/>
  <c r="E19" i="29"/>
  <c r="G10" i="6"/>
  <c r="K11" i="4" s="1"/>
  <c r="M11" i="4" s="1"/>
  <c r="F10" i="6"/>
  <c r="E11" i="7"/>
  <c r="D13" i="29" s="1"/>
  <c r="C12" i="4"/>
  <c r="L20" i="29" l="1"/>
  <c r="N11" i="7"/>
  <c r="H14" i="10" s="1"/>
  <c r="L11" i="7"/>
  <c r="M11" i="7" s="1"/>
  <c r="J19" i="29"/>
  <c r="K19" i="29" s="1"/>
  <c r="L19" i="29" s="1"/>
  <c r="J17" i="29"/>
  <c r="K17" i="29" s="1"/>
  <c r="L17" i="29" s="1"/>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68" i="7"/>
  <c r="D69" i="7"/>
  <c r="D70" i="7"/>
  <c r="D71" i="7"/>
  <c r="O19" i="29" l="1"/>
  <c r="O17" i="29"/>
  <c r="D50" i="7"/>
  <c r="D51" i="7"/>
  <c r="D52" i="7"/>
  <c r="D53" i="7"/>
  <c r="D54" i="7"/>
  <c r="D55" i="7"/>
  <c r="D56" i="7"/>
  <c r="D57" i="7"/>
  <c r="D58" i="7"/>
  <c r="D59" i="7"/>
  <c r="D60" i="7"/>
  <c r="D61" i="7"/>
  <c r="D62" i="7"/>
  <c r="D63" i="7"/>
  <c r="D64" i="7"/>
  <c r="D65" i="7"/>
  <c r="D66" i="7"/>
  <c r="D67" i="7"/>
  <c r="D10" i="8" l="1"/>
  <c r="D35" i="7"/>
  <c r="D39" i="7"/>
  <c r="D43" i="7"/>
  <c r="D47" i="7"/>
  <c r="D38" i="7"/>
  <c r="D46" i="7"/>
  <c r="D32" i="7"/>
  <c r="D36" i="7"/>
  <c r="D40" i="7"/>
  <c r="D44" i="7"/>
  <c r="D48" i="7"/>
  <c r="D34" i="7"/>
  <c r="D42" i="7"/>
  <c r="D33" i="7"/>
  <c r="D37" i="7"/>
  <c r="D41" i="7"/>
  <c r="D45" i="7"/>
  <c r="D49" i="7"/>
  <c r="F11" i="10" l="1"/>
  <c r="AO5" i="10" l="1"/>
  <c r="G22" i="10"/>
  <c r="F6" i="20" l="1"/>
  <c r="F5" i="20" l="1"/>
  <c r="E40" i="10"/>
  <c r="BB5" i="10" l="1"/>
  <c r="O40" i="10"/>
  <c r="V40" i="10" s="1"/>
  <c r="P40" i="10"/>
  <c r="E31" i="10"/>
  <c r="J4" i="30" s="1"/>
  <c r="K4" i="30" s="1"/>
  <c r="H40" i="10"/>
  <c r="I40" i="10"/>
  <c r="L40" i="10"/>
  <c r="G40" i="10"/>
  <c r="Q40" i="10" l="1"/>
  <c r="K40" i="10"/>
  <c r="J40" i="10"/>
  <c r="M40" i="10" l="1"/>
  <c r="H13" i="10" l="1"/>
  <c r="BF5" i="10" l="1"/>
  <c r="D6" i="30" l="1"/>
  <c r="D7" i="30"/>
  <c r="D5" i="30"/>
  <c r="D8" i="30"/>
  <c r="D4" i="30"/>
  <c r="AN5" i="10"/>
  <c r="E45" i="10" l="1"/>
  <c r="O45" i="10" l="1"/>
  <c r="BE5" i="10"/>
  <c r="P45" i="10"/>
  <c r="Q45" i="10" l="1"/>
  <c r="V45" i="10"/>
  <c r="Q6" i="30" l="1"/>
  <c r="Q4" i="30"/>
  <c r="P4" i="30" s="1"/>
  <c r="P6" i="30" l="1"/>
  <c r="S38" i="10"/>
  <c r="E38" i="10" s="1"/>
  <c r="S37" i="10"/>
  <c r="E37" i="10" s="1"/>
  <c r="O38" i="10" l="1"/>
  <c r="P38" i="10"/>
  <c r="AZ5" i="10"/>
  <c r="P37" i="10"/>
  <c r="AY5" i="10"/>
  <c r="E42" i="10"/>
  <c r="O37" i="10"/>
  <c r="V38" i="10" l="1"/>
  <c r="Q38" i="10"/>
  <c r="V37" i="10"/>
  <c r="Q37" i="10"/>
  <c r="P42" i="10"/>
  <c r="O42" i="10"/>
  <c r="E44" i="10"/>
  <c r="E46" i="10" l="1"/>
  <c r="AS5" i="10" s="1"/>
  <c r="V42" i="10"/>
  <c r="Q42" i="10"/>
  <c r="F14" i="24" l="1"/>
  <c r="E18" i="29"/>
  <c r="F13" i="29" s="1"/>
  <c r="J18" i="29" l="1"/>
  <c r="K18" i="29" s="1"/>
  <c r="O18" i="29" s="1"/>
  <c r="K5" i="29" s="1"/>
  <c r="L18" i="29" l="1"/>
  <c r="G13" i="29" s="1"/>
  <c r="F14" i="10"/>
  <c r="K4" i="29"/>
  <c r="G18" i="24" s="1"/>
  <c r="I6" i="20"/>
  <c r="I4" i="20" s="1"/>
  <c r="G15" i="24" s="1"/>
  <c r="F13" i="10" l="1"/>
  <c r="F15" i="10" s="1"/>
  <c r="F16" i="10"/>
  <c r="AA13" i="10" s="1"/>
  <c r="F45" i="10" s="1"/>
  <c r="E13" i="29"/>
  <c r="G50" i="10" l="1"/>
  <c r="F41" i="10"/>
  <c r="F43" i="10"/>
  <c r="AC13" i="10"/>
  <c r="F29" i="10"/>
  <c r="F24" i="10"/>
  <c r="H22" i="10" l="1"/>
  <c r="I22" i="10" s="1"/>
  <c r="F23" i="10"/>
  <c r="G23" i="10"/>
  <c r="G24" i="10"/>
  <c r="G31" i="10"/>
  <c r="F37" i="10" s="1"/>
  <c r="J37" i="10"/>
  <c r="K37" i="10"/>
  <c r="AC15" i="10"/>
  <c r="G29" i="10" l="1"/>
  <c r="F38" i="10" s="1"/>
  <c r="H31" i="10"/>
  <c r="G41" i="10"/>
  <c r="L41" i="10"/>
  <c r="H41" i="10"/>
  <c r="I41" i="10"/>
  <c r="G43" i="10"/>
  <c r="I43" i="10"/>
  <c r="G32" i="10" l="1"/>
  <c r="H29" i="10"/>
  <c r="H32" i="10" s="1"/>
  <c r="F42" i="10"/>
  <c r="J43" i="10"/>
  <c r="K43" i="10"/>
  <c r="M43" i="10" s="1"/>
  <c r="H37" i="10"/>
  <c r="I37" i="10"/>
  <c r="L37" i="10"/>
  <c r="G37" i="10"/>
  <c r="K41" i="10"/>
  <c r="M41" i="10" s="1"/>
  <c r="J41" i="10"/>
  <c r="F44" i="10" l="1"/>
  <c r="F46" i="10" s="1"/>
  <c r="H48" i="10" s="1"/>
  <c r="G42" i="10"/>
  <c r="L38" i="10"/>
  <c r="I38" i="10"/>
  <c r="H38" i="10"/>
  <c r="H42" i="10" s="1"/>
  <c r="G38" i="10"/>
  <c r="J38" i="10" s="1"/>
  <c r="J42" i="10" s="1"/>
  <c r="J44" i="10" s="1"/>
  <c r="I44" i="10"/>
  <c r="M37" i="10"/>
  <c r="M42" i="10" s="1"/>
  <c r="K44" i="10"/>
  <c r="L42" i="10" l="1"/>
  <c r="H43" i="10"/>
  <c r="H44" i="10" s="1"/>
  <c r="AV5" i="10" s="1"/>
  <c r="G44" i="10"/>
  <c r="L43" i="10"/>
  <c r="AP5" i="10" l="1"/>
  <c r="L44" i="10"/>
  <c r="K45" i="10" l="1"/>
  <c r="H47" i="10" s="1"/>
  <c r="AX5" i="10" s="1"/>
  <c r="AU5" i="10"/>
  <c r="G49" i="10" l="1"/>
  <c r="P23" i="10" s="1"/>
  <c r="AR5" i="10" l="1"/>
  <c r="AQ5" i="10" s="1"/>
  <c r="AT5" i="10"/>
  <c r="P49" i="10"/>
  <c r="O49" i="10"/>
  <c r="V49" i="10" s="1"/>
  <c r="P26" i="10" s="1"/>
  <c r="Q49" i="10" l="1"/>
  <c r="R41" i="10" s="1"/>
  <c r="R5" i="30" s="1"/>
  <c r="S5" i="30" s="1"/>
  <c r="P22" i="10"/>
  <c r="P24" i="10" s="1"/>
  <c r="R38" i="10" l="1"/>
  <c r="R6" i="30" s="1"/>
  <c r="S6" i="30" s="1"/>
  <c r="R37" i="10"/>
  <c r="R4" i="30" s="1"/>
  <c r="S4" i="30" s="1"/>
  <c r="R39" i="10"/>
  <c r="R7" i="30" s="1"/>
  <c r="P25" i="10"/>
  <c r="S49"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amir</author>
  </authors>
  <commentList>
    <comment ref="AV4" authorId="0" shapeId="0" xr:uid="{00000000-0006-0000-0B00-000001000000}">
      <text>
        <r>
          <rPr>
            <sz val="9"/>
            <color indexed="81"/>
            <rFont val="Tahoma"/>
            <family val="2"/>
          </rPr>
          <t xml:space="preserve">סכום מירבי לפני הכפלה בשיעור השתתפות המדינה ללא גמישות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lea</author>
  </authors>
  <commentList>
    <comment ref="O3" authorId="0" shapeId="0" xr:uid="{BA90C698-4737-4CB8-91B2-247D6D414405}">
      <text>
        <r>
          <rPr>
            <b/>
            <sz val="9"/>
            <color indexed="81"/>
            <rFont val="Tahoma"/>
            <family val="2"/>
          </rPr>
          <t>lea:</t>
        </r>
        <r>
          <rPr>
            <sz val="9"/>
            <color indexed="81"/>
            <rFont val="Tahoma"/>
            <family val="2"/>
          </rPr>
          <t xml:space="preserve">
לבדוק תקינות בבקרת גביה ומלגות</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<sst xmlns="http://schemas.openxmlformats.org/spreadsheetml/2006/main" count="90482" uniqueCount="10449">
  <si>
    <t>העשרה</t>
  </si>
  <si>
    <t>מס' סידורי</t>
  </si>
  <si>
    <t>סלים</t>
  </si>
  <si>
    <t>ניהול ותפעול</t>
  </si>
  <si>
    <t>שם כרטיס</t>
  </si>
  <si>
    <t xml:space="preserve">דוח ביצוע כספי - הוצאות בפועל </t>
  </si>
  <si>
    <t>אשכול למ"ס</t>
  </si>
  <si>
    <t>מספר אשכול למ"ס</t>
  </si>
  <si>
    <t>סיכום</t>
  </si>
  <si>
    <t>עלות קבועה למוסד שמשתתף בתוכנית</t>
  </si>
  <si>
    <t>סוג המסגרת</t>
  </si>
  <si>
    <t>סוג עלות</t>
  </si>
  <si>
    <t>סל ניהול ותפעול</t>
  </si>
  <si>
    <t>סל הדרכה</t>
  </si>
  <si>
    <t>סל העשרה</t>
  </si>
  <si>
    <t>ב.</t>
  </si>
  <si>
    <t xml:space="preserve">סה"כ </t>
  </si>
  <si>
    <t>שם הרשות המקומית</t>
  </si>
  <si>
    <t>התאמת תקציב נורמטיבי לביצוע כספי</t>
  </si>
  <si>
    <t>ביצוע בפועל - סכום - ש"ח</t>
  </si>
  <si>
    <t>תקציב נורמטיבי - סכום - ש"ח</t>
  </si>
  <si>
    <t>ג.</t>
  </si>
  <si>
    <t>אחוז ביצוע מהתקצוב</t>
  </si>
  <si>
    <t>סה"כ נטו</t>
  </si>
  <si>
    <t>הסכום המירבי המוכר - ש"ח</t>
  </si>
  <si>
    <t>סה"כ הוצאות לפעילות</t>
  </si>
  <si>
    <t>נרשם ברשות בכרטיס הנה"ח מס'</t>
  </si>
  <si>
    <t>מס' תלמידים רשומים חינוך רגיל</t>
  </si>
  <si>
    <t xml:space="preserve">דוח ביצוע מפורט </t>
  </si>
  <si>
    <t>הערות</t>
  </si>
  <si>
    <t>פרטי חברה מנהלת</t>
  </si>
  <si>
    <t>מספר עמותה/ חברה/ עוסק</t>
  </si>
  <si>
    <t>שם הגוף המפעיל ו/או מעסיק את העובדים</t>
  </si>
  <si>
    <t>גבייה מהורים</t>
  </si>
  <si>
    <t>הכנסות בפועל - ש"ח</t>
  </si>
  <si>
    <t>סמל גן</t>
  </si>
  <si>
    <t>שם הגן</t>
  </si>
  <si>
    <t>סה"כ ילדים במצבת סוף שנה</t>
  </si>
  <si>
    <t>מספר ילדים במצבת סוף שנה</t>
  </si>
  <si>
    <t xml:space="preserve">מס'  ילדים זכאים לסבסוד - ח. רגיל </t>
  </si>
  <si>
    <t>גנים</t>
  </si>
  <si>
    <t>גן רגיל</t>
  </si>
  <si>
    <t xml:space="preserve">לתלמיד נורמטיבי </t>
  </si>
  <si>
    <t>מספר ימים</t>
  </si>
  <si>
    <t>עלות קבועה לרכזת גנים שאושרה</t>
  </si>
  <si>
    <t>עלות לרכזת</t>
  </si>
  <si>
    <t xml:space="preserve">גבייה מההורים </t>
  </si>
  <si>
    <t>סבסוד המשרד - חינוך רגיל</t>
  </si>
  <si>
    <t>אחוז הסבסוד חינוך רגיל</t>
  </si>
  <si>
    <t>שם גן</t>
  </si>
  <si>
    <t>דוח העסקת רכזות גנים עבור גנים בהם המובילה אינה גננת</t>
  </si>
  <si>
    <t>מס' גנים ברשימה</t>
  </si>
  <si>
    <t>מלגות להורים - מתוקצבות ע"י משרד החינוך</t>
  </si>
  <si>
    <t>דוח ביצוע כספי - הכנסות בפועל עבור חלק ההורים</t>
  </si>
  <si>
    <t>סה"כ הכנסות עבור הורים</t>
  </si>
  <si>
    <t>א.</t>
  </si>
  <si>
    <t>נתוני ביצוע</t>
  </si>
  <si>
    <t>תעריף לילד חלק ההורים - ש"ח</t>
  </si>
  <si>
    <t>מספר גנים חינוך רגיל</t>
  </si>
  <si>
    <t>מס' גנים בהם המובילה אינה גננת</t>
  </si>
  <si>
    <t>דוח ביצוע מפורט לפי תלמידים  - גנים בהם מופעלת התכנית</t>
  </si>
  <si>
    <t>חישוב השתתפות המשרד - ש"ח</t>
  </si>
  <si>
    <t>המובילה אינה גננת.
סייעת=1</t>
  </si>
  <si>
    <t>מלגות להורים</t>
  </si>
  <si>
    <t>גבייה בפועל מהורים</t>
  </si>
  <si>
    <t>שכר סגן רכז</t>
  </si>
  <si>
    <t xml:space="preserve"> בי"ס רגיל</t>
  </si>
  <si>
    <t>לפי תלמיד נורמטיבי לתקופה</t>
  </si>
  <si>
    <t>בי"ס חנ"מ</t>
  </si>
  <si>
    <t xml:space="preserve">שכר רכז </t>
  </si>
  <si>
    <t>סה"כ</t>
  </si>
  <si>
    <t>בי"ס רגיל עד 150 תלמידים</t>
  </si>
  <si>
    <t>שם  הגן</t>
  </si>
  <si>
    <t>מספר גנים בהם מתקיימת פעילות</t>
  </si>
  <si>
    <t>מספר ימי פעילות בפועל</t>
  </si>
  <si>
    <t>מעמד - רשמי/ מוכש"ר</t>
  </si>
  <si>
    <t>מספר ימים/תלמידים</t>
  </si>
  <si>
    <t>משקל יחסי</t>
  </si>
  <si>
    <t>לתלמיד ליום</t>
  </si>
  <si>
    <t>לבי"ס ליום</t>
  </si>
  <si>
    <t>סוג מוסד</t>
  </si>
  <si>
    <t>הערות הרשות</t>
  </si>
  <si>
    <t>תאריך פתיחה</t>
  </si>
  <si>
    <t>תאריך סיום</t>
  </si>
  <si>
    <t>היקף המשרה של הרכזת  המועסקת - באחוזים</t>
  </si>
  <si>
    <t>זכאות לרכזת גנים</t>
  </si>
  <si>
    <t>מספר גנים זכאים לרכזת גנים</t>
  </si>
  <si>
    <t>מספר גנים שהועסקו רכזות</t>
  </si>
  <si>
    <t>סה"כ משרות של הרכזות שהועסקו</t>
  </si>
  <si>
    <t>עלות לגן</t>
  </si>
  <si>
    <t>סה"כ זכאות לתקצוב במשרות</t>
  </si>
  <si>
    <t>התאמת הכנסות נורמטיביות - לגבייה מהורים + מלגות להורים</t>
  </si>
  <si>
    <t>מספר תלמידים נורמטיביים זכאים לתקצוב</t>
  </si>
  <si>
    <t>גנים רגילים</t>
  </si>
  <si>
    <t>רכזות גנים</t>
  </si>
  <si>
    <t>מספר מוסדות שפעלו עפ"י הדיווח</t>
  </si>
  <si>
    <t>מס' גנים זכאים לרכזת שגם הועסקה רכזת</t>
  </si>
  <si>
    <t>גליון ריכוז נתונים</t>
  </si>
  <si>
    <t>סה"כ הכנסות לתכנית עבור חלק ההורים</t>
  </si>
  <si>
    <t>הנחיות למילוי דוח הביצוע</t>
  </si>
  <si>
    <t>יש להקפיד ולרשום את מספרי הכרטיסים בהם נרשמו ההכנסות בסעיפים אלו.</t>
  </si>
  <si>
    <t>במקרים שישנה בנוסף גם חברה מנהלת (כגון משכ"ל, החברה למשאבי אנוש וכו') יש לציין זאת. במקרים שהרשות מפעילה את הפעילות בעצמה, ומעסיקה את העובדים בתכנית, יש לציין זאת.</t>
  </si>
  <si>
    <t>מס'</t>
  </si>
  <si>
    <t>מספר גנים זכאים לרכזות גנים</t>
  </si>
  <si>
    <t>חישוב לפי מרכיבי התקצוב והעלויות  שפורסמו</t>
  </si>
  <si>
    <t>בקרת סמלי מוסדות</t>
  </si>
  <si>
    <r>
      <rPr>
        <u/>
        <sz val="12"/>
        <color rgb="FF000000"/>
        <rFont val="David"/>
        <family val="2"/>
      </rPr>
      <t xml:space="preserve">בעמודה C </t>
    </r>
    <r>
      <rPr>
        <sz val="12"/>
        <color rgb="FF000000"/>
        <rFont val="David"/>
        <family val="2"/>
      </rPr>
      <t xml:space="preserve"> -  יש </t>
    </r>
    <r>
      <rPr>
        <sz val="12"/>
        <color indexed="8"/>
        <rFont val="David"/>
        <family val="2"/>
      </rPr>
      <t xml:space="preserve">למלא את סמלי הגנים עבורם בהם הועסק/ה בפועל רכז/ת גנים.  </t>
    </r>
  </si>
  <si>
    <t>שכר עבור ריכוז 5 גנים בהם המובילה איננה גננת, לפי 5  שעות ביום ו- 103.6 ש"ח עלות שעה</t>
  </si>
  <si>
    <t>ד.</t>
  </si>
  <si>
    <t>סה"כ תקציב נורמטיבי</t>
  </si>
  <si>
    <t xml:space="preserve">נתוני עזר </t>
  </si>
  <si>
    <t>סל ניהול</t>
  </si>
  <si>
    <t>ארוחת בוקר</t>
  </si>
  <si>
    <t>סל גמיש</t>
  </si>
  <si>
    <t>לבי"ס ל- 15 ימים</t>
  </si>
  <si>
    <t>הכנסות נטו</t>
  </si>
  <si>
    <t>שכר מובילות וסייעות בגנים</t>
  </si>
  <si>
    <t>סידורי</t>
  </si>
  <si>
    <t>שכר רכזות/י גנים</t>
  </si>
  <si>
    <t>סה"כ הוצאות לתכנית</t>
  </si>
  <si>
    <t>כן</t>
  </si>
  <si>
    <t>לא</t>
  </si>
  <si>
    <t>רשמי</t>
  </si>
  <si>
    <t>תעריף לתלמיד גן</t>
  </si>
  <si>
    <t>יתרת תקציב להעברה</t>
  </si>
  <si>
    <t>הפער בין התקציב לשימוש בפועל</t>
  </si>
  <si>
    <t>שכר</t>
  </si>
  <si>
    <t xml:space="preserve">מפתח חלוקה בין מפעילים </t>
  </si>
  <si>
    <t>מוכש"ר</t>
  </si>
  <si>
    <t>שימוש אפשרי בסל</t>
  </si>
  <si>
    <t>תמהיל שימוש בסל</t>
  </si>
  <si>
    <t>ביצוע ביתר</t>
  </si>
  <si>
    <t>ה.</t>
  </si>
  <si>
    <t>דוח מפורט - גנים בהם המובילה אינה גננת והועסקה בפועל רכזת גנים</t>
  </si>
  <si>
    <t>סיכום נתוני ביצוע -גנים</t>
  </si>
  <si>
    <t>עלויות נורמטיביות מחושבות לפי נתוני ביצוע</t>
  </si>
  <si>
    <t xml:space="preserve"> יש לרשום בגליון את פרטי כל הגופים איתם הרשות התקשרה בהסכמים לביצוע הפעילות כולה או חלקה. בעמודת הערות יש לפרט את הפעילות שבוצעה ע"י כל אחד מהגופים. </t>
  </si>
  <si>
    <r>
      <t xml:space="preserve">כוללת למסגרת של </t>
    </r>
    <r>
      <rPr>
        <b/>
        <sz val="11"/>
        <color rgb="FFFF0000"/>
        <rFont val="David"/>
        <family val="2"/>
      </rPr>
      <t>25</t>
    </r>
    <r>
      <rPr>
        <sz val="11"/>
        <color theme="1"/>
        <rFont val="David"/>
        <family val="2"/>
      </rPr>
      <t xml:space="preserve"> תלמידים</t>
    </r>
  </si>
  <si>
    <r>
      <t xml:space="preserve">לתלמיד ל- </t>
    </r>
    <r>
      <rPr>
        <b/>
        <sz val="11"/>
        <rFont val="David"/>
        <family val="2"/>
      </rPr>
      <t>15</t>
    </r>
    <r>
      <rPr>
        <sz val="11"/>
        <rFont val="David"/>
        <family val="2"/>
      </rPr>
      <t xml:space="preserve"> ימים</t>
    </r>
  </si>
  <si>
    <t>בדיקת ניצול תקציב סל גמיש</t>
  </si>
  <si>
    <t>אי ניצול תקציב (פחות מ75%)</t>
  </si>
  <si>
    <t>כמות ילדים להם ניתנו מלגות</t>
  </si>
  <si>
    <t>כמות ילדים - גביה</t>
  </si>
  <si>
    <t>אבו גוש</t>
  </si>
  <si>
    <t>אבו סנאן</t>
  </si>
  <si>
    <t>אבן יהודה</t>
  </si>
  <si>
    <t>אום אל-פחם</t>
  </si>
  <si>
    <t>אופקים</t>
  </si>
  <si>
    <t>אור יהודה</t>
  </si>
  <si>
    <t>אור עקיבא</t>
  </si>
  <si>
    <t>אורנית</t>
  </si>
  <si>
    <t>אזור</t>
  </si>
  <si>
    <t>אילת</t>
  </si>
  <si>
    <t>אכסאל</t>
  </si>
  <si>
    <t>אל בטוף</t>
  </si>
  <si>
    <t>אל קסום</t>
  </si>
  <si>
    <t>אלונה</t>
  </si>
  <si>
    <t>אליכין</t>
  </si>
  <si>
    <t>אלעד</t>
  </si>
  <si>
    <t>אלפי מנשה</t>
  </si>
  <si>
    <t>אלקנה</t>
  </si>
  <si>
    <t>אעבלין</t>
  </si>
  <si>
    <t>אפרת</t>
  </si>
  <si>
    <t>אריאל</t>
  </si>
  <si>
    <t>אשדוד</t>
  </si>
  <si>
    <t>אשכול</t>
  </si>
  <si>
    <t>אשקלון</t>
  </si>
  <si>
    <t>באקה אל-גרביה</t>
  </si>
  <si>
    <t>באר טוביה</t>
  </si>
  <si>
    <t>באר יעקב</t>
  </si>
  <si>
    <t>באר שבע</t>
  </si>
  <si>
    <t>בוסתאן אל מרג</t>
  </si>
  <si>
    <t>בוקעאתה</t>
  </si>
  <si>
    <t>ביר אל-מכסור</t>
  </si>
  <si>
    <t>בית אל</t>
  </si>
  <si>
    <t>בית אריה</t>
  </si>
  <si>
    <t>בית ג'ן</t>
  </si>
  <si>
    <t>בית דגן</t>
  </si>
  <si>
    <t>בית שאן</t>
  </si>
  <si>
    <t>בית שמש</t>
  </si>
  <si>
    <t>ביתר עילית</t>
  </si>
  <si>
    <t>בני ברק</t>
  </si>
  <si>
    <t>בני עי"ש</t>
  </si>
  <si>
    <t>בני שמעון</t>
  </si>
  <si>
    <t>בנימינה גבעת עדה</t>
  </si>
  <si>
    <t>בסמ"ה</t>
  </si>
  <si>
    <t>בסמת טבעון</t>
  </si>
  <si>
    <t>בעיינה-נג'יידאת</t>
  </si>
  <si>
    <t>בענה</t>
  </si>
  <si>
    <t>ברנר</t>
  </si>
  <si>
    <t>בת ים</t>
  </si>
  <si>
    <t>ג'דיידה-מכר</t>
  </si>
  <si>
    <t>ג'וליס</t>
  </si>
  <si>
    <t>ג'לג'וליה</t>
  </si>
  <si>
    <t>ג'סר א-זרקא</t>
  </si>
  <si>
    <t>ג'ת</t>
  </si>
  <si>
    <t>גבעת זאב</t>
  </si>
  <si>
    <t>גבעת שמואל</t>
  </si>
  <si>
    <t>גבעתיים</t>
  </si>
  <si>
    <t>גדרה</t>
  </si>
  <si>
    <t>גדרות</t>
  </si>
  <si>
    <t>גולן</t>
  </si>
  <si>
    <t>גוש חלב</t>
  </si>
  <si>
    <t>גוש עציון</t>
  </si>
  <si>
    <t>גזר</t>
  </si>
  <si>
    <t>גן יבנה</t>
  </si>
  <si>
    <t>גן רוה</t>
  </si>
  <si>
    <t>גני תקוה</t>
  </si>
  <si>
    <t>דאלית אל-כרמל</t>
  </si>
  <si>
    <t>דבוריה</t>
  </si>
  <si>
    <t>דייר אל-אסד</t>
  </si>
  <si>
    <t>דימונה</t>
  </si>
  <si>
    <t>דיר חנא</t>
  </si>
  <si>
    <t>דרום השרון</t>
  </si>
  <si>
    <t>הגלבוע</t>
  </si>
  <si>
    <t>הגליל העליון</t>
  </si>
  <si>
    <t>הגליל התחתון</t>
  </si>
  <si>
    <t>הוד השרון</t>
  </si>
  <si>
    <t>הערבה התיכונה</t>
  </si>
  <si>
    <t>הר-אדר</t>
  </si>
  <si>
    <t>הר חברון</t>
  </si>
  <si>
    <t>הרצליה</t>
  </si>
  <si>
    <t>זבולון</t>
  </si>
  <si>
    <t>זכרון יעקב</t>
  </si>
  <si>
    <t>זמר</t>
  </si>
  <si>
    <t>זרזיר</t>
  </si>
  <si>
    <t>חבל אילות</t>
  </si>
  <si>
    <t>חבל יבנה</t>
  </si>
  <si>
    <t>חבל מודיעין</t>
  </si>
  <si>
    <t>חברון</t>
  </si>
  <si>
    <t>חדרה</t>
  </si>
  <si>
    <t>חולון</t>
  </si>
  <si>
    <t>חוף אשקלון</t>
  </si>
  <si>
    <t>חוף הכרמל</t>
  </si>
  <si>
    <t>חוף השרון</t>
  </si>
  <si>
    <t>חורה</t>
  </si>
  <si>
    <t>חורפיש</t>
  </si>
  <si>
    <t>חיפה</t>
  </si>
  <si>
    <t>חצור הגלילית</t>
  </si>
  <si>
    <t>חריש</t>
  </si>
  <si>
    <t>טבריה</t>
  </si>
  <si>
    <t>טובא-זנגריה</t>
  </si>
  <si>
    <t>טורעאן</t>
  </si>
  <si>
    <t>טייבה</t>
  </si>
  <si>
    <t>טירה</t>
  </si>
  <si>
    <t>טירת כרמל</t>
  </si>
  <si>
    <t>טמרה</t>
  </si>
  <si>
    <t>יבנאל</t>
  </si>
  <si>
    <t>יבנה</t>
  </si>
  <si>
    <t>יהוד נווה אפרים</t>
  </si>
  <si>
    <t>יואב</t>
  </si>
  <si>
    <t>ינוח-ג'ת</t>
  </si>
  <si>
    <t>יסוד המעלה</t>
  </si>
  <si>
    <t>יפיע</t>
  </si>
  <si>
    <t>יקנעם עילית</t>
  </si>
  <si>
    <t>ירוחם</t>
  </si>
  <si>
    <t>ירושלים</t>
  </si>
  <si>
    <t>ירכא</t>
  </si>
  <si>
    <t>כאבול</t>
  </si>
  <si>
    <t>כאוכב אבו אל-היג'א</t>
  </si>
  <si>
    <t>כוכב יאיר</t>
  </si>
  <si>
    <t>כסיפה</t>
  </si>
  <si>
    <t>כסרא-סמיע</t>
  </si>
  <si>
    <t>כעביה-טבאש-חג'אג'רה</t>
  </si>
  <si>
    <t>כפר ברא</t>
  </si>
  <si>
    <t>כפר ורדים</t>
  </si>
  <si>
    <t>כפר יאסיף</t>
  </si>
  <si>
    <t>כפר יונה</t>
  </si>
  <si>
    <t>כפר כנא</t>
  </si>
  <si>
    <t>כפר מנדא</t>
  </si>
  <si>
    <t>כפר סבא</t>
  </si>
  <si>
    <t>כפר קאסם</t>
  </si>
  <si>
    <t>כפר קמא</t>
  </si>
  <si>
    <t>כפר קרע</t>
  </si>
  <si>
    <t>כפר שמריהו</t>
  </si>
  <si>
    <t>כפר תבור</t>
  </si>
  <si>
    <t>כרמיאל</t>
  </si>
  <si>
    <t>לב השרון</t>
  </si>
  <si>
    <t>להבים</t>
  </si>
  <si>
    <t>לוד</t>
  </si>
  <si>
    <t>לכיש</t>
  </si>
  <si>
    <t>לקיה</t>
  </si>
  <si>
    <t>מבואות החרמון</t>
  </si>
  <si>
    <t>מבשרת ציון</t>
  </si>
  <si>
    <t>מג'אר</t>
  </si>
  <si>
    <t>מג'ד אל-כרום</t>
  </si>
  <si>
    <t>מג'דל שמס</t>
  </si>
  <si>
    <t>מגדל</t>
  </si>
  <si>
    <t>מגדל העמק</t>
  </si>
  <si>
    <t>מגידו</t>
  </si>
  <si>
    <t>מגילות ים המלח</t>
  </si>
  <si>
    <t>מודיעין מכבים רעות</t>
  </si>
  <si>
    <t>מודיעין עילית</t>
  </si>
  <si>
    <t>מזכרת בתיה</t>
  </si>
  <si>
    <t>מזרעה</t>
  </si>
  <si>
    <t>מטה אשר</t>
  </si>
  <si>
    <t>מטה בנימין</t>
  </si>
  <si>
    <t>מטה יהודה</t>
  </si>
  <si>
    <t>מטולה</t>
  </si>
  <si>
    <t>מיתר</t>
  </si>
  <si>
    <t>מנשה</t>
  </si>
  <si>
    <t>מסעדה</t>
  </si>
  <si>
    <t>מעיליא</t>
  </si>
  <si>
    <t>מעלה אדומים</t>
  </si>
  <si>
    <t>מעלה אפרים</t>
  </si>
  <si>
    <t>מעלה יוסף</t>
  </si>
  <si>
    <t>מעלה עירון</t>
  </si>
  <si>
    <t>מעלות-תרשיחא</t>
  </si>
  <si>
    <t>מצפה רמון</t>
  </si>
  <si>
    <t>מרום הגליל</t>
  </si>
  <si>
    <t>מרחבים</t>
  </si>
  <si>
    <t>משגב</t>
  </si>
  <si>
    <t>משהד</t>
  </si>
  <si>
    <t>נהריה</t>
  </si>
  <si>
    <t>נווה מדבר</t>
  </si>
  <si>
    <t>נוף הגליל</t>
  </si>
  <si>
    <t>נחל שורק</t>
  </si>
  <si>
    <t>נחף</t>
  </si>
  <si>
    <t>נס ציונה</t>
  </si>
  <si>
    <t>נצרת</t>
  </si>
  <si>
    <t>נשר</t>
  </si>
  <si>
    <t>נתיבות</t>
  </si>
  <si>
    <t>נתניה</t>
  </si>
  <si>
    <t>סאג'ור</t>
  </si>
  <si>
    <t>סביון</t>
  </si>
  <si>
    <t>סח'נין</t>
  </si>
  <si>
    <t>עג'ר</t>
  </si>
  <si>
    <t>עומר</t>
  </si>
  <si>
    <t>עילבון</t>
  </si>
  <si>
    <t>עילוט</t>
  </si>
  <si>
    <t>עין מאה'ל</t>
  </si>
  <si>
    <t>עין קניה</t>
  </si>
  <si>
    <t>עכו</t>
  </si>
  <si>
    <t>עמנואל</t>
  </si>
  <si>
    <t>עמק הירדן</t>
  </si>
  <si>
    <t>עמק המעיינות</t>
  </si>
  <si>
    <t>עמק חפר</t>
  </si>
  <si>
    <t>עמק יזרעאל</t>
  </si>
  <si>
    <t>עספיא</t>
  </si>
  <si>
    <t>עפולה</t>
  </si>
  <si>
    <t>עראבה</t>
  </si>
  <si>
    <t>ערד</t>
  </si>
  <si>
    <t>ערערה</t>
  </si>
  <si>
    <t>ערערה בנגב</t>
  </si>
  <si>
    <t>פוריידיס</t>
  </si>
  <si>
    <t>פסוטה</t>
  </si>
  <si>
    <t>פקיעין - בוקייעה</t>
  </si>
  <si>
    <t>פרדס חנה-כרכור</t>
  </si>
  <si>
    <t>פרדסיה</t>
  </si>
  <si>
    <t>פתח תקוה</t>
  </si>
  <si>
    <t>צורן קדימה</t>
  </si>
  <si>
    <t>צפת</t>
  </si>
  <si>
    <t>קדומים</t>
  </si>
  <si>
    <t>קלנסווה</t>
  </si>
  <si>
    <t>קצרין</t>
  </si>
  <si>
    <t>קרית אונו</t>
  </si>
  <si>
    <t>קרית ארבע</t>
  </si>
  <si>
    <t>קרית אתא</t>
  </si>
  <si>
    <t>קרית ביאליק</t>
  </si>
  <si>
    <t>קרית גת</t>
  </si>
  <si>
    <t>קרית טבעון</t>
  </si>
  <si>
    <t>קרית ים</t>
  </si>
  <si>
    <t>קרית יערים</t>
  </si>
  <si>
    <t>קרית מוצקין</t>
  </si>
  <si>
    <t>קרית מלאכי</t>
  </si>
  <si>
    <t>קרית עקרון</t>
  </si>
  <si>
    <t>קרית שמונה</t>
  </si>
  <si>
    <t>קרני שומרון</t>
  </si>
  <si>
    <t>ראמה</t>
  </si>
  <si>
    <t>ראש העין</t>
  </si>
  <si>
    <t>ראש פינה</t>
  </si>
  <si>
    <t>ראשון לציון</t>
  </si>
  <si>
    <t>רהט</t>
  </si>
  <si>
    <t>רחובות</t>
  </si>
  <si>
    <t>ריינה</t>
  </si>
  <si>
    <t>רכסים</t>
  </si>
  <si>
    <t>רמלה</t>
  </si>
  <si>
    <t>רמת גן</t>
  </si>
  <si>
    <t>רמת השרון</t>
  </si>
  <si>
    <t>רמת ישי</t>
  </si>
  <si>
    <t>רמת נגב</t>
  </si>
  <si>
    <t>רעננה</t>
  </si>
  <si>
    <t>שבלי-אום אל-גנם</t>
  </si>
  <si>
    <t>שגב שלום</t>
  </si>
  <si>
    <t>שדות דן</t>
  </si>
  <si>
    <t>שדות נגב עזתה</t>
  </si>
  <si>
    <t>שדרות</t>
  </si>
  <si>
    <t>שוהם</t>
  </si>
  <si>
    <t>שומרון</t>
  </si>
  <si>
    <t>שלומי</t>
  </si>
  <si>
    <t>שעב</t>
  </si>
  <si>
    <t>שער הנגב</t>
  </si>
  <si>
    <t>שפיר</t>
  </si>
  <si>
    <t>שפרעם</t>
  </si>
  <si>
    <t>תל אביב-יפו</t>
  </si>
  <si>
    <t>תל מונד</t>
  </si>
  <si>
    <t>תל שבע</t>
  </si>
  <si>
    <t>תמר</t>
  </si>
  <si>
    <t>סמל מוסד</t>
  </si>
  <si>
    <t>מעמד משפטי</t>
  </si>
  <si>
    <t>רשות</t>
  </si>
  <si>
    <t>אלומות</t>
  </si>
  <si>
    <t>בארי</t>
  </si>
  <si>
    <t>ביאליק</t>
  </si>
  <si>
    <t>לאה גולדברג</t>
  </si>
  <si>
    <t>דבורה עומר</t>
  </si>
  <si>
    <t>אלון</t>
  </si>
  <si>
    <t>אילנות</t>
  </si>
  <si>
    <t>נוף ים</t>
  </si>
  <si>
    <t>הנדיב</t>
  </si>
  <si>
    <t>בראשית</t>
  </si>
  <si>
    <t>אלראזי</t>
  </si>
  <si>
    <t>אלאשראק</t>
  </si>
  <si>
    <t>נועם</t>
  </si>
  <si>
    <t>אמירים</t>
  </si>
  <si>
    <t>אופק</t>
  </si>
  <si>
    <t>אלונים</t>
  </si>
  <si>
    <t>הבונים</t>
  </si>
  <si>
    <t>נרקיסים</t>
  </si>
  <si>
    <t>רימונים</t>
  </si>
  <si>
    <t>אלחכמה</t>
  </si>
  <si>
    <t>אלמוגים</t>
  </si>
  <si>
    <t>אלמוסתקבל</t>
  </si>
  <si>
    <t>חופית</t>
  </si>
  <si>
    <t>קציר</t>
  </si>
  <si>
    <t>נופים</t>
  </si>
  <si>
    <t>ימית</t>
  </si>
  <si>
    <t>דרור</t>
  </si>
  <si>
    <t>החורש</t>
  </si>
  <si>
    <t>שקד</t>
  </si>
  <si>
    <t>הרצל</t>
  </si>
  <si>
    <t>צליל</t>
  </si>
  <si>
    <t>נירים</t>
  </si>
  <si>
    <t>רמות</t>
  </si>
  <si>
    <t>שלוה</t>
  </si>
  <si>
    <t>מוריה</t>
  </si>
  <si>
    <t>רמבם</t>
  </si>
  <si>
    <t>השחף</t>
  </si>
  <si>
    <t>אלזהראא</t>
  </si>
  <si>
    <t>אבן סינא</t>
  </si>
  <si>
    <t>אלשאטאא</t>
  </si>
  <si>
    <t>אבן רושד</t>
  </si>
  <si>
    <t>יוחנן הקדוש</t>
  </si>
  <si>
    <t>גבעול</t>
  </si>
  <si>
    <t>צפרירים</t>
  </si>
  <si>
    <t>שילה</t>
  </si>
  <si>
    <t>לב</t>
  </si>
  <si>
    <t>רימון</t>
  </si>
  <si>
    <t>חיואר</t>
  </si>
  <si>
    <t>נטעים</t>
  </si>
  <si>
    <t>קשת</t>
  </si>
  <si>
    <t>שדות</t>
  </si>
  <si>
    <t>ניצנים</t>
  </si>
  <si>
    <t>ניר עציון</t>
  </si>
  <si>
    <t>תל חי</t>
  </si>
  <si>
    <t>גוונים</t>
  </si>
  <si>
    <t>שלהבות</t>
  </si>
  <si>
    <t>אמיר</t>
  </si>
  <si>
    <t>אורנים</t>
  </si>
  <si>
    <t>הדר</t>
  </si>
  <si>
    <t>הירדן</t>
  </si>
  <si>
    <t>יפה נוף</t>
  </si>
  <si>
    <t>דביר</t>
  </si>
  <si>
    <t>כפיר</t>
  </si>
  <si>
    <t>גשר</t>
  </si>
  <si>
    <t>סביונים</t>
  </si>
  <si>
    <t>אילון</t>
  </si>
  <si>
    <t>הדקל</t>
  </si>
  <si>
    <t>אשלים</t>
  </si>
  <si>
    <t>ערמונים</t>
  </si>
  <si>
    <t>שיזף</t>
  </si>
  <si>
    <t>התבור</t>
  </si>
  <si>
    <t>היובל</t>
  </si>
  <si>
    <t>אביב</t>
  </si>
  <si>
    <t>בן צבי</t>
  </si>
  <si>
    <t>הגפן</t>
  </si>
  <si>
    <t>הלל</t>
  </si>
  <si>
    <t>שרון</t>
  </si>
  <si>
    <t>ראשונים</t>
  </si>
  <si>
    <t>גבעון</t>
  </si>
  <si>
    <t>ארזים</t>
  </si>
  <si>
    <t>יצחק שמיר</t>
  </si>
  <si>
    <t>רביבים</t>
  </si>
  <si>
    <t>ניר</t>
  </si>
  <si>
    <t>אור מנחם</t>
  </si>
  <si>
    <t>נווה דקלים</t>
  </si>
  <si>
    <t>צאלים</t>
  </si>
  <si>
    <t>אלמג'ד</t>
  </si>
  <si>
    <t>עומרים</t>
  </si>
  <si>
    <t>גלים</t>
  </si>
  <si>
    <t>יעלים</t>
  </si>
  <si>
    <t>הראל</t>
  </si>
  <si>
    <t>אפיק</t>
  </si>
  <si>
    <t>אלסלאם</t>
  </si>
  <si>
    <t>אלמוג</t>
  </si>
  <si>
    <t>רגבים</t>
  </si>
  <si>
    <t>אלאמל</t>
  </si>
  <si>
    <t>סיגליות</t>
  </si>
  <si>
    <t>גאולים</t>
  </si>
  <si>
    <t>אלביאן</t>
  </si>
  <si>
    <t>אלפרדוס</t>
  </si>
  <si>
    <t>סיני</t>
  </si>
  <si>
    <t>חופים</t>
  </si>
  <si>
    <t>נצח ישראל</t>
  </si>
  <si>
    <t>אלאימאן</t>
  </si>
  <si>
    <t>רננים</t>
  </si>
  <si>
    <t>גבים</t>
  </si>
  <si>
    <t>עמית</t>
  </si>
  <si>
    <t>שקמים</t>
  </si>
  <si>
    <t>אלסנאבל</t>
  </si>
  <si>
    <t>אלאנדלוס</t>
  </si>
  <si>
    <t>אל אמל</t>
  </si>
  <si>
    <t>אלפוראת</t>
  </si>
  <si>
    <t>חלמיש</t>
  </si>
  <si>
    <t>כרמים</t>
  </si>
  <si>
    <t>דקלים</t>
  </si>
  <si>
    <t>שיטים</t>
  </si>
  <si>
    <t>נווה במדבר</t>
  </si>
  <si>
    <t>רעים</t>
  </si>
  <si>
    <t>הרב קוק</t>
  </si>
  <si>
    <t>מבועים</t>
  </si>
  <si>
    <t>מעגלים</t>
  </si>
  <si>
    <t>רמון</t>
  </si>
  <si>
    <t>כלניות</t>
  </si>
  <si>
    <t>אורות</t>
  </si>
  <si>
    <t>טללים</t>
  </si>
  <si>
    <t>אופיר</t>
  </si>
  <si>
    <t>דקל</t>
  </si>
  <si>
    <t>אלרסאלה</t>
  </si>
  <si>
    <t>יהלום</t>
  </si>
  <si>
    <t>שחר</t>
  </si>
  <si>
    <t>אלסייד</t>
  </si>
  <si>
    <t>ג'ובראן</t>
  </si>
  <si>
    <t>תומר</t>
  </si>
  <si>
    <t>האלה</t>
  </si>
  <si>
    <t>ברנע</t>
  </si>
  <si>
    <t>אלמסתקבל</t>
  </si>
  <si>
    <t>אלהודא</t>
  </si>
  <si>
    <t>רותם</t>
  </si>
  <si>
    <t>ניצן</t>
  </si>
  <si>
    <t>אגמים</t>
  </si>
  <si>
    <t>נחלים</t>
  </si>
  <si>
    <t>מולדת</t>
  </si>
  <si>
    <t>אלרחמה</t>
  </si>
  <si>
    <t>אלירמוק</t>
  </si>
  <si>
    <t>אלרואד</t>
  </si>
  <si>
    <t>אחווה</t>
  </si>
  <si>
    <t>שירת הים</t>
  </si>
  <si>
    <t>דרגות</t>
  </si>
  <si>
    <t>שיבולים</t>
  </si>
  <si>
    <t>אלומים</t>
  </si>
  <si>
    <t>כנפי רוח</t>
  </si>
  <si>
    <t>מגדים</t>
  </si>
  <si>
    <t>הדרור</t>
  </si>
  <si>
    <t>ראשית</t>
  </si>
  <si>
    <t>גפנים</t>
  </si>
  <si>
    <t>השחר</t>
  </si>
  <si>
    <t>אבני החושן</t>
  </si>
  <si>
    <t>דולב</t>
  </si>
  <si>
    <t>אסיף</t>
  </si>
  <si>
    <t>מתתיהו</t>
  </si>
  <si>
    <t>לביא</t>
  </si>
  <si>
    <t>אביבים</t>
  </si>
  <si>
    <t>חסדי אבות</t>
  </si>
  <si>
    <t>שיר חדש</t>
  </si>
  <si>
    <t>עוז והדר</t>
  </si>
  <si>
    <t>בית מרגלית</t>
  </si>
  <si>
    <t>בני משה</t>
  </si>
  <si>
    <t>דרכי נעם</t>
  </si>
  <si>
    <t>הרעות</t>
  </si>
  <si>
    <t>בית מלכה</t>
  </si>
  <si>
    <t>יובלים</t>
  </si>
  <si>
    <t>איתמר</t>
  </si>
  <si>
    <t>שערי ציון</t>
  </si>
  <si>
    <t>נוות ישראל</t>
  </si>
  <si>
    <t>חניכי הישיבות</t>
  </si>
  <si>
    <t>ת"ת כלל חסידי</t>
  </si>
  <si>
    <t>אילת השחר</t>
  </si>
  <si>
    <t>תורת חסד</t>
  </si>
  <si>
    <t>אום ליסון</t>
  </si>
  <si>
    <t>חזון עובדיה</t>
  </si>
  <si>
    <t>אוצר החיים</t>
  </si>
  <si>
    <t>כפר עקב</t>
  </si>
  <si>
    <t>מקור חיים</t>
  </si>
  <si>
    <t>אור שלום</t>
  </si>
  <si>
    <t>סוכת דוד</t>
  </si>
  <si>
    <t>דרכי אבות צאנז</t>
  </si>
  <si>
    <t>בנות ויזניץ</t>
  </si>
  <si>
    <t>תהילה</t>
  </si>
  <si>
    <t>סאלד</t>
  </si>
  <si>
    <t>בית הכרם</t>
  </si>
  <si>
    <t>אום טובא</t>
  </si>
  <si>
    <t>צלעה</t>
  </si>
  <si>
    <t>צלילי נעם</t>
  </si>
  <si>
    <t>מימון</t>
  </si>
  <si>
    <t>שירת דבורה</t>
  </si>
  <si>
    <t>אור שרגא</t>
  </si>
  <si>
    <t>פסגת זאב מערב</t>
  </si>
  <si>
    <t>משמרת מאיר</t>
  </si>
  <si>
    <t>ת"ת נחמת ציון</t>
  </si>
  <si>
    <t>צאלון</t>
  </si>
  <si>
    <t>אג'יאל</t>
  </si>
  <si>
    <t>הדרים</t>
  </si>
  <si>
    <t>איילת השחר</t>
  </si>
  <si>
    <t>רעות</t>
  </si>
  <si>
    <t>נגבה</t>
  </si>
  <si>
    <t>שביט</t>
  </si>
  <si>
    <t>אלנור</t>
  </si>
  <si>
    <t>השיטה</t>
  </si>
  <si>
    <t>דמוקרטי</t>
  </si>
  <si>
    <t>שחף</t>
  </si>
  <si>
    <t>שקמה</t>
  </si>
  <si>
    <t>מאור ישראל</t>
  </si>
  <si>
    <t>ארגמן</t>
  </si>
  <si>
    <t>יסמין</t>
  </si>
  <si>
    <t>מעיין</t>
  </si>
  <si>
    <t>ספיר</t>
  </si>
  <si>
    <t>דרכי רחל</t>
  </si>
  <si>
    <t>חוני המעגל</t>
  </si>
  <si>
    <t>זכרון מאיר</t>
  </si>
  <si>
    <t>כרמל</t>
  </si>
  <si>
    <t>גליל</t>
  </si>
  <si>
    <t>שירת מרים</t>
  </si>
  <si>
    <t>תלמים</t>
  </si>
  <si>
    <t>שהם</t>
  </si>
  <si>
    <t>תפארת בית יעקב</t>
  </si>
  <si>
    <t>חורב</t>
  </si>
  <si>
    <t>תדהר</t>
  </si>
  <si>
    <t>אל זייתון</t>
  </si>
  <si>
    <t>ביכורים</t>
  </si>
  <si>
    <t>אור שערים-קרלין סטול</t>
  </si>
  <si>
    <t>בית יעקב תל ציון</t>
  </si>
  <si>
    <t>יחי ראובן</t>
  </si>
  <si>
    <t>נטופה</t>
  </si>
  <si>
    <t>אהבת ישראל</t>
  </si>
  <si>
    <t>שובו</t>
  </si>
  <si>
    <t>עופרים</t>
  </si>
  <si>
    <t>בית ישראל</t>
  </si>
  <si>
    <t>איילות</t>
  </si>
  <si>
    <t>שדמה</t>
  </si>
  <si>
    <t>תשב"ר הגבעה הדרומית</t>
  </si>
  <si>
    <t>גבעות עולם</t>
  </si>
  <si>
    <t>בית מלכה בית שמש</t>
  </si>
  <si>
    <t>אדרת אליהו</t>
  </si>
  <si>
    <t>עטרת חיה</t>
  </si>
  <si>
    <t>נתיבות רבקה</t>
  </si>
  <si>
    <t>מקור ברוך סרט ויזניץ</t>
  </si>
  <si>
    <t>בית חינוך לבנות</t>
  </si>
  <si>
    <t>מקום לחלום</t>
  </si>
  <si>
    <t>מוסדות חסידי בעלזא</t>
  </si>
  <si>
    <t>נצח ישראל בנות</t>
  </si>
  <si>
    <t>קוממיות</t>
  </si>
  <si>
    <t>נחלת ירושלים</t>
  </si>
  <si>
    <t>אור דוד</t>
  </si>
  <si>
    <t>בעלזא קרית גת</t>
  </si>
  <si>
    <t>חזון מאיר ובית ישראל</t>
  </si>
  <si>
    <t>עטרת חיים</t>
  </si>
  <si>
    <t>לוטוס</t>
  </si>
  <si>
    <t>לבונה</t>
  </si>
  <si>
    <t>הפקאן</t>
  </si>
  <si>
    <t>לואיזה</t>
  </si>
  <si>
    <t>אלפורעה ב'</t>
  </si>
  <si>
    <t>אלנמל</t>
  </si>
  <si>
    <t>איריס</t>
  </si>
  <si>
    <t>דן</t>
  </si>
  <si>
    <t>ברקן</t>
  </si>
  <si>
    <t>סייפן</t>
  </si>
  <si>
    <t>דפנה</t>
  </si>
  <si>
    <t>כנרת</t>
  </si>
  <si>
    <t>מרווה</t>
  </si>
  <si>
    <t>גן אלסנאבל</t>
  </si>
  <si>
    <t>שכ' 5</t>
  </si>
  <si>
    <t>אלאמל ביר הדאג' 2</t>
  </si>
  <si>
    <t>אלאמל ביר הדרג' 3</t>
  </si>
  <si>
    <t>אלריחאן</t>
  </si>
  <si>
    <t>גן שכ' 16</t>
  </si>
  <si>
    <t>גן שכ' 1</t>
  </si>
  <si>
    <t>גן כלניות</t>
  </si>
  <si>
    <t>שיטה</t>
  </si>
  <si>
    <t>סלעית</t>
  </si>
  <si>
    <t>חרוב</t>
  </si>
  <si>
    <t>עמי</t>
  </si>
  <si>
    <t>ארז</t>
  </si>
  <si>
    <t>כוכב</t>
  </si>
  <si>
    <t>קדם חובה בנות</t>
  </si>
  <si>
    <t>גן חובה בנות</t>
  </si>
  <si>
    <t>גן קדם חובה בנים</t>
  </si>
  <si>
    <t>שונית</t>
  </si>
  <si>
    <t>שניאור זלמן</t>
  </si>
  <si>
    <t>צמח צדק</t>
  </si>
  <si>
    <t>אלמוגן</t>
  </si>
  <si>
    <t>גן חבד ממח</t>
  </si>
  <si>
    <t>גן חבד גילה</t>
  </si>
  <si>
    <t>גן אליאסמין</t>
  </si>
  <si>
    <t>גן מנחם</t>
  </si>
  <si>
    <t>גן שניאור</t>
  </si>
  <si>
    <t>חיננית</t>
  </si>
  <si>
    <t>אורן</t>
  </si>
  <si>
    <t>תל ערד</t>
  </si>
  <si>
    <t>פיל פלפל</t>
  </si>
  <si>
    <t>דירה להשכיר</t>
  </si>
  <si>
    <t>ברכבת יושבת ארנבת</t>
  </si>
  <si>
    <t>אלחלבה</t>
  </si>
  <si>
    <t>חלב חיטים ישביעך</t>
  </si>
  <si>
    <t>מאור חיים 1</t>
  </si>
  <si>
    <t>חדש החדשה</t>
  </si>
  <si>
    <t>חדש דמוקרטי</t>
  </si>
  <si>
    <t>גן חב"ד</t>
  </si>
  <si>
    <t>גן תות</t>
  </si>
  <si>
    <t>ערבה</t>
  </si>
  <si>
    <t>גן תבור 2</t>
  </si>
  <si>
    <t>אלזיתון</t>
  </si>
  <si>
    <t>גן אלעסאפיר</t>
  </si>
  <si>
    <t>דובדבן</t>
  </si>
  <si>
    <t>השלום</t>
  </si>
  <si>
    <t>משאלה ב'</t>
  </si>
  <si>
    <t>עפרוני</t>
  </si>
  <si>
    <t>הדס</t>
  </si>
  <si>
    <t>כלנית</t>
  </si>
  <si>
    <t>גן אלאמיר</t>
  </si>
  <si>
    <t>גן חובה</t>
  </si>
  <si>
    <t>גן אלמג'ד</t>
  </si>
  <si>
    <t>גן אלאזהאר</t>
  </si>
  <si>
    <t>גן אלנג'ום</t>
  </si>
  <si>
    <t>גן חובה כנדי</t>
  </si>
  <si>
    <t>גן אלטור</t>
  </si>
  <si>
    <t>רקפת</t>
  </si>
  <si>
    <t>תאנה</t>
  </si>
  <si>
    <t>נרקיס</t>
  </si>
  <si>
    <t>אשל</t>
  </si>
  <si>
    <t>עופר</t>
  </si>
  <si>
    <t>ענבל</t>
  </si>
  <si>
    <t>תלי</t>
  </si>
  <si>
    <t>דגן</t>
  </si>
  <si>
    <t>גורן</t>
  </si>
  <si>
    <t>תות</t>
  </si>
  <si>
    <t>פעמון</t>
  </si>
  <si>
    <t>פשוש</t>
  </si>
  <si>
    <t>ברבור</t>
  </si>
  <si>
    <t>אגמית</t>
  </si>
  <si>
    <t>יובל</t>
  </si>
  <si>
    <t>נענע</t>
  </si>
  <si>
    <t>ביר הדאג' אלאימאן</t>
  </si>
  <si>
    <t>צופית</t>
  </si>
  <si>
    <t>מפרש</t>
  </si>
  <si>
    <t>גן ניצנים</t>
  </si>
  <si>
    <t>סחלב</t>
  </si>
  <si>
    <t>חבד</t>
  </si>
  <si>
    <t>עץ חיים 1</t>
  </si>
  <si>
    <t>הפרדס</t>
  </si>
  <si>
    <t>גיטרה</t>
  </si>
  <si>
    <t>כינור</t>
  </si>
  <si>
    <t>עץ חיים 2</t>
  </si>
  <si>
    <t>עץ חיים 3</t>
  </si>
  <si>
    <t>גן זנגריה</t>
  </si>
  <si>
    <t>כרם</t>
  </si>
  <si>
    <t>נחלת משה</t>
  </si>
  <si>
    <t>חמנית</t>
  </si>
  <si>
    <t>חורשת האקליפטוס</t>
  </si>
  <si>
    <t>טופז</t>
  </si>
  <si>
    <t>גן לאה גולדברג</t>
  </si>
  <si>
    <t>גן נורית א</t>
  </si>
  <si>
    <t>יעלון</t>
  </si>
  <si>
    <t>תלתן</t>
  </si>
  <si>
    <t>חיה</t>
  </si>
  <si>
    <t>מבראשית</t>
  </si>
  <si>
    <t>מאור חיים 2</t>
  </si>
  <si>
    <t>מאור חיים 3</t>
  </si>
  <si>
    <t>אלומה</t>
  </si>
  <si>
    <t>אלה</t>
  </si>
  <si>
    <t>208 לוטם</t>
  </si>
  <si>
    <t>גן מוסיקלי</t>
  </si>
  <si>
    <t>חמד חבד</t>
  </si>
  <si>
    <t>עץ המשאלות</t>
  </si>
  <si>
    <t>הר גלידה</t>
  </si>
  <si>
    <t>טופח</t>
  </si>
  <si>
    <t>הרדוף</t>
  </si>
  <si>
    <t>תלם</t>
  </si>
  <si>
    <t>אשל_א</t>
  </si>
  <si>
    <t>זית</t>
  </si>
  <si>
    <t>ריף</t>
  </si>
  <si>
    <t>רך- רון</t>
  </si>
  <si>
    <t>רך- זמר</t>
  </si>
  <si>
    <t>כו- אצבעונית</t>
  </si>
  <si>
    <t>כזח- בלון</t>
  </si>
  <si>
    <t>חורש</t>
  </si>
  <si>
    <t>גן חובה חלדון</t>
  </si>
  <si>
    <t>גן סעאדה</t>
  </si>
  <si>
    <t>גן אלבסמה ב'</t>
  </si>
  <si>
    <t>גן א'</t>
  </si>
  <si>
    <t>גן ב'</t>
  </si>
  <si>
    <t>גן אלברקוק</t>
  </si>
  <si>
    <t>גן פול ד</t>
  </si>
  <si>
    <t>תרצה</t>
  </si>
  <si>
    <t>הגולן</t>
  </si>
  <si>
    <t>בוגר-נבטים</t>
  </si>
  <si>
    <t>גפן</t>
  </si>
  <si>
    <t>ורד</t>
  </si>
  <si>
    <t>פקאן</t>
  </si>
  <si>
    <t>חבצלת</t>
  </si>
  <si>
    <t>חצב</t>
  </si>
  <si>
    <t>צבר</t>
  </si>
  <si>
    <t>פרפר</t>
  </si>
  <si>
    <t>יטח - דותן</t>
  </si>
  <si>
    <t>יטח - ארזים</t>
  </si>
  <si>
    <t>יטח - גושן</t>
  </si>
  <si>
    <t>פטל</t>
  </si>
  <si>
    <t>רש - עירית</t>
  </si>
  <si>
    <t>חיטה</t>
  </si>
  <si>
    <t>גן הדר</t>
  </si>
  <si>
    <t>גן השיטה</t>
  </si>
  <si>
    <t>גן כרמים</t>
  </si>
  <si>
    <t>גן אשכולות</t>
  </si>
  <si>
    <t>גן אירוס</t>
  </si>
  <si>
    <t>גן סיתונית</t>
  </si>
  <si>
    <t>אגוז</t>
  </si>
  <si>
    <t>זמיר</t>
  </si>
  <si>
    <t>לחן</t>
  </si>
  <si>
    <t>נבל</t>
  </si>
  <si>
    <t>אגס</t>
  </si>
  <si>
    <t>שקדיה</t>
  </si>
  <si>
    <t>אורה ב</t>
  </si>
  <si>
    <t>לילך</t>
  </si>
  <si>
    <t>גן ורד</t>
  </si>
  <si>
    <t>קטלב</t>
  </si>
  <si>
    <t>יונה עטרי</t>
  </si>
  <si>
    <t>מעלה לבונה הרואה</t>
  </si>
  <si>
    <t>גן רשמי</t>
  </si>
  <si>
    <t>מזמור לדוד</t>
  </si>
  <si>
    <t>משכיל דוד</t>
  </si>
  <si>
    <t>יערה</t>
  </si>
  <si>
    <t>עירית</t>
  </si>
  <si>
    <t>אלחות</t>
  </si>
  <si>
    <t>אלעסאפור</t>
  </si>
  <si>
    <t>גן טרום חובה שכ' 18</t>
  </si>
  <si>
    <t>חלום עליכם</t>
  </si>
  <si>
    <t>לו יהי</t>
  </si>
  <si>
    <t>הבית בעמק שוקו</t>
  </si>
  <si>
    <t>המחבוא של הרוח</t>
  </si>
  <si>
    <t>פרחי ילדות</t>
  </si>
  <si>
    <t>מפל</t>
  </si>
  <si>
    <t>382</t>
  </si>
  <si>
    <t>שלושה סנאים</t>
  </si>
  <si>
    <t>ריח של שוקולד</t>
  </si>
  <si>
    <t>ארבע העונות</t>
  </si>
  <si>
    <t>מחול השעות</t>
  </si>
  <si>
    <t>מעשה בפרפר</t>
  </si>
  <si>
    <t>העץ הנדיב</t>
  </si>
  <si>
    <t>חלום של בלון</t>
  </si>
  <si>
    <t>ארמון בחול</t>
  </si>
  <si>
    <t>אור וצל</t>
  </si>
  <si>
    <t>קרית אתא 07</t>
  </si>
  <si>
    <t>שערי עולם</t>
  </si>
  <si>
    <t>אלבראעם</t>
  </si>
  <si>
    <t>גן בראשית שמיים</t>
  </si>
  <si>
    <t>אילן</t>
  </si>
  <si>
    <t>צבעוני</t>
  </si>
  <si>
    <t>סקסופון</t>
  </si>
  <si>
    <t>טרומבון</t>
  </si>
  <si>
    <t>אקורדיון</t>
  </si>
  <si>
    <t>קסילופון</t>
  </si>
  <si>
    <t>דוכיפת</t>
  </si>
  <si>
    <t>נורית</t>
  </si>
  <si>
    <t>גן סוסן ד</t>
  </si>
  <si>
    <t>גן זהור ד</t>
  </si>
  <si>
    <t>גן חובה ג'</t>
  </si>
  <si>
    <t>גן ג'</t>
  </si>
  <si>
    <t>גן אלמחבה</t>
  </si>
  <si>
    <t>אופירה</t>
  </si>
  <si>
    <t>אפרסק</t>
  </si>
  <si>
    <t>שרה</t>
  </si>
  <si>
    <t>רפאל</t>
  </si>
  <si>
    <t>אירוס</t>
  </si>
  <si>
    <t>אברהם ב'</t>
  </si>
  <si>
    <t>דליה</t>
  </si>
  <si>
    <t>אריות הים</t>
  </si>
  <si>
    <t>חסידה</t>
  </si>
  <si>
    <t>עגור</t>
  </si>
  <si>
    <t>גן ההתחדשות</t>
  </si>
  <si>
    <t>גן האחדות</t>
  </si>
  <si>
    <t>גן החוסן</t>
  </si>
  <si>
    <t>גן אחווה</t>
  </si>
  <si>
    <t>חרמון</t>
  </si>
  <si>
    <t>גן ברק</t>
  </si>
  <si>
    <t>גן נורית</t>
  </si>
  <si>
    <t>גן אתרוג</t>
  </si>
  <si>
    <t>שושן</t>
  </si>
  <si>
    <t>גן ממח 2</t>
  </si>
  <si>
    <t>גן דרור</t>
  </si>
  <si>
    <t>197 ארז</t>
  </si>
  <si>
    <t>גן שניר</t>
  </si>
  <si>
    <t>חרצית</t>
  </si>
  <si>
    <t>גן עמוקה</t>
  </si>
  <si>
    <t>נדט טנא</t>
  </si>
  <si>
    <t>פהו לבבות</t>
  </si>
  <si>
    <t>גן חובה שכ' 18</t>
  </si>
  <si>
    <t>טרום חובה שכ' 24</t>
  </si>
  <si>
    <t>גן טרום חובה תל כסיף</t>
  </si>
  <si>
    <t>תפארת</t>
  </si>
  <si>
    <t>פנינת מלך</t>
  </si>
  <si>
    <t>בת מלכות</t>
  </si>
  <si>
    <t>ביר הדאג'</t>
  </si>
  <si>
    <t>גן אלנור</t>
  </si>
  <si>
    <t>גן כפיר ב</t>
  </si>
  <si>
    <t>גן אלביאדר</t>
  </si>
  <si>
    <t>גן צדף</t>
  </si>
  <si>
    <t>טורקיז</t>
  </si>
  <si>
    <t>אודם</t>
  </si>
  <si>
    <t>עגח 2-יהב</t>
  </si>
  <si>
    <t>כן גורו לא גורו</t>
  </si>
  <si>
    <t>שמואל</t>
  </si>
  <si>
    <t>חנה</t>
  </si>
  <si>
    <t>פיקוס</t>
  </si>
  <si>
    <t>גן אלון</t>
  </si>
  <si>
    <t>גן משיח</t>
  </si>
  <si>
    <t>גן גאולה</t>
  </si>
  <si>
    <t>גן מוריה</t>
  </si>
  <si>
    <t>גן ינון</t>
  </si>
  <si>
    <t>רימון נחשון</t>
  </si>
  <si>
    <t>תמירון</t>
  </si>
  <si>
    <t>הבקעה</t>
  </si>
  <si>
    <t>לימונית</t>
  </si>
  <si>
    <t>פטדה</t>
  </si>
  <si>
    <t>פרחים</t>
  </si>
  <si>
    <t>אהבה</t>
  </si>
  <si>
    <t>נגב</t>
  </si>
  <si>
    <t>אצטרובל</t>
  </si>
  <si>
    <t>ים</t>
  </si>
  <si>
    <t>נחל</t>
  </si>
  <si>
    <t>בת הים</t>
  </si>
  <si>
    <t>דג הזהב</t>
  </si>
  <si>
    <t>הפסנתר</t>
  </si>
  <si>
    <t>פעמונית</t>
  </si>
  <si>
    <t>סנונית</t>
  </si>
  <si>
    <t>אשכול בראעם</t>
  </si>
  <si>
    <t>אשכול סוסנה</t>
  </si>
  <si>
    <t>אשכול אלעסאפיר</t>
  </si>
  <si>
    <t>גן אלבטוף א'</t>
  </si>
  <si>
    <t>גן אבן סינא 1 ראמז ב</t>
  </si>
  <si>
    <t>גן אלגזאי א'</t>
  </si>
  <si>
    <t>גבעונית</t>
  </si>
  <si>
    <t>אתרוג</t>
  </si>
  <si>
    <t>סיון</t>
  </si>
  <si>
    <t>הזית</t>
  </si>
  <si>
    <t>תמרה</t>
  </si>
  <si>
    <t>תפוז</t>
  </si>
  <si>
    <t>מלאכי</t>
  </si>
  <si>
    <t>נטפים</t>
  </si>
  <si>
    <t>תורן</t>
  </si>
  <si>
    <t>אגם</t>
  </si>
  <si>
    <t>ברוש</t>
  </si>
  <si>
    <t>מהרש</t>
  </si>
  <si>
    <t>צ'לו</t>
  </si>
  <si>
    <t>דולפין ב'</t>
  </si>
  <si>
    <t>דולפין א'</t>
  </si>
  <si>
    <t>שיר</t>
  </si>
  <si>
    <t>הצוף א</t>
  </si>
  <si>
    <t>הצוף ב'</t>
  </si>
  <si>
    <t>אגמון א'</t>
  </si>
  <si>
    <t>מטר</t>
  </si>
  <si>
    <t>כיסופים</t>
  </si>
  <si>
    <t>אורה א</t>
  </si>
  <si>
    <t>ארגמן א</t>
  </si>
  <si>
    <t>ארגמן ב</t>
  </si>
  <si>
    <t>בשמת א</t>
  </si>
  <si>
    <t>בשמת ב</t>
  </si>
  <si>
    <t>דליות א</t>
  </si>
  <si>
    <t>דליות ב</t>
  </si>
  <si>
    <t>חרמון א</t>
  </si>
  <si>
    <t>חרמון ב</t>
  </si>
  <si>
    <t>תאנה נעלה</t>
  </si>
  <si>
    <t>אוהל שרה א</t>
  </si>
  <si>
    <t>אהל שרה ב</t>
  </si>
  <si>
    <t>גן מלכות</t>
  </si>
  <si>
    <t>דגנית</t>
  </si>
  <si>
    <t>דרך הלב</t>
  </si>
  <si>
    <t>בית חלומותיי</t>
  </si>
  <si>
    <t>טיול נעים</t>
  </si>
  <si>
    <t>פרח השני</t>
  </si>
  <si>
    <t>שתי אגדות</t>
  </si>
  <si>
    <t>לי אור</t>
  </si>
  <si>
    <t>גברת עם סלים</t>
  </si>
  <si>
    <t>נשיקה בכיס</t>
  </si>
  <si>
    <t>כרם רעים גפן</t>
  </si>
  <si>
    <t>בית חנינא</t>
  </si>
  <si>
    <t>גן חיה מושקא</t>
  </si>
  <si>
    <t>גן אהבת ישראל</t>
  </si>
  <si>
    <t>גן דקל</t>
  </si>
  <si>
    <t>גן רגבים</t>
  </si>
  <si>
    <t>ירדן</t>
  </si>
  <si>
    <t>כוכב הים</t>
  </si>
  <si>
    <t>ליגל</t>
  </si>
  <si>
    <t>רפה- מנגו</t>
  </si>
  <si>
    <t>גח- עלה ורד</t>
  </si>
  <si>
    <t>מנגו</t>
  </si>
  <si>
    <t>משמש</t>
  </si>
  <si>
    <t>אננס</t>
  </si>
  <si>
    <t>גן טרום</t>
  </si>
  <si>
    <t>גן פרפרים</t>
  </si>
  <si>
    <t>עוז</t>
  </si>
  <si>
    <t>הגבורה</t>
  </si>
  <si>
    <t>עין עיינות</t>
  </si>
  <si>
    <t>גן אלגזאלי ב'</t>
  </si>
  <si>
    <t>גן בהראן א'</t>
  </si>
  <si>
    <t>גן עומר מ נגאח</t>
  </si>
  <si>
    <t>גן סוזי</t>
  </si>
  <si>
    <t>גן עומר_מ</t>
  </si>
  <si>
    <t>גן עומר</t>
  </si>
  <si>
    <t>גן זיתים ג'</t>
  </si>
  <si>
    <t>רמבם-תורני</t>
  </si>
  <si>
    <t>יעל</t>
  </si>
  <si>
    <t>גן בראשית חבד</t>
  </si>
  <si>
    <t>גן שלוחות</t>
  </si>
  <si>
    <t>גן תמר</t>
  </si>
  <si>
    <t>גן רבקה</t>
  </si>
  <si>
    <t>חושן</t>
  </si>
  <si>
    <t>לשם</t>
  </si>
  <si>
    <t>מבח ששון</t>
  </si>
  <si>
    <t>מבח שמחה</t>
  </si>
  <si>
    <t>נזט באר</t>
  </si>
  <si>
    <t>זמורה</t>
  </si>
  <si>
    <t>גן אלריחאן</t>
  </si>
  <si>
    <t>גן אלאחלאם</t>
  </si>
  <si>
    <t>גן אלג'ד</t>
  </si>
  <si>
    <t>גן תורת יעקב ירושלים</t>
  </si>
  <si>
    <t>פרי הילולים</t>
  </si>
  <si>
    <t>ארבל</t>
  </si>
  <si>
    <t>אלפל</t>
  </si>
  <si>
    <t>בית נבועה</t>
  </si>
  <si>
    <t>טיפה וטיפונת</t>
  </si>
  <si>
    <t>סיגלון</t>
  </si>
  <si>
    <t>גן אלג'דיר</t>
  </si>
  <si>
    <t>גן השלום</t>
  </si>
  <si>
    <t>גן אלסעאדה</t>
  </si>
  <si>
    <t>גן גדעונה</t>
  </si>
  <si>
    <t>גן יסמין א'</t>
  </si>
  <si>
    <t>תהילה לדוד</t>
  </si>
  <si>
    <t>הרמוניה</t>
  </si>
  <si>
    <t>משאלות</t>
  </si>
  <si>
    <t>הידידות</t>
  </si>
  <si>
    <t>גן שוהם</t>
  </si>
  <si>
    <t>הערבה</t>
  </si>
  <si>
    <t>הכרמל</t>
  </si>
  <si>
    <t>שלמה</t>
  </si>
  <si>
    <t>עתניאל</t>
  </si>
  <si>
    <t>גן אלבראעם</t>
  </si>
  <si>
    <t>גן טרום_מ</t>
  </si>
  <si>
    <t>גן אלסנאפר</t>
  </si>
  <si>
    <t>גן אלאנואר</t>
  </si>
  <si>
    <t>גן אלאמל</t>
  </si>
  <si>
    <t>כוכבים</t>
  </si>
  <si>
    <t>האורן</t>
  </si>
  <si>
    <t>גן גפן</t>
  </si>
  <si>
    <t>מישור</t>
  </si>
  <si>
    <t>גן גורן</t>
  </si>
  <si>
    <t>גיל</t>
  </si>
  <si>
    <t>ניגונים</t>
  </si>
  <si>
    <t>גן צבר</t>
  </si>
  <si>
    <t>אקליפטוס</t>
  </si>
  <si>
    <t>חצוצרה</t>
  </si>
  <si>
    <t>מפוחית</t>
  </si>
  <si>
    <t>אלסרור</t>
  </si>
  <si>
    <t>אלואחה</t>
  </si>
  <si>
    <t>תפארת חבד 1</t>
  </si>
  <si>
    <t>תפארת חבד 2</t>
  </si>
  <si>
    <t>שקנאי</t>
  </si>
  <si>
    <t>ענן</t>
  </si>
  <si>
    <t>תפוז ב</t>
  </si>
  <si>
    <t>תפוז א</t>
  </si>
  <si>
    <t>בנות מנחם</t>
  </si>
  <si>
    <t>אליעזר והגזר</t>
  </si>
  <si>
    <t>גן אלה</t>
  </si>
  <si>
    <t>מירון א</t>
  </si>
  <si>
    <t>מירון ב</t>
  </si>
  <si>
    <t>שניר ב</t>
  </si>
  <si>
    <t>אדיר א</t>
  </si>
  <si>
    <t>מיץ פטל</t>
  </si>
  <si>
    <t>אדיר ב</t>
  </si>
  <si>
    <t>חנן הגנן</t>
  </si>
  <si>
    <t>איילת מטיילת</t>
  </si>
  <si>
    <t>מנדולינה</t>
  </si>
  <si>
    <t>פיקולו</t>
  </si>
  <si>
    <t>מרגנית</t>
  </si>
  <si>
    <t>שלווה</t>
  </si>
  <si>
    <t>שניר</t>
  </si>
  <si>
    <t>נופר</t>
  </si>
  <si>
    <t>נחליאלי</t>
  </si>
  <si>
    <t>גן האור</t>
  </si>
  <si>
    <t>גן הצבעים</t>
  </si>
  <si>
    <t>גן הפרחים</t>
  </si>
  <si>
    <t>גן ט. גת</t>
  </si>
  <si>
    <t>גן בועינה</t>
  </si>
  <si>
    <t>גן אלשרוק</t>
  </si>
  <si>
    <t>גן אלמלאא'כה</t>
  </si>
  <si>
    <t>גן אלאנגאם</t>
  </si>
  <si>
    <t>גן אלורוד</t>
  </si>
  <si>
    <t>גן אלפראשאת</t>
  </si>
  <si>
    <t>מרים</t>
  </si>
  <si>
    <t>אשכולית</t>
  </si>
  <si>
    <t>העליה</t>
  </si>
  <si>
    <t>גן צמוד ב'</t>
  </si>
  <si>
    <t>גן חלף</t>
  </si>
  <si>
    <t>גן יסמין</t>
  </si>
  <si>
    <t>גן הכוכבים</t>
  </si>
  <si>
    <t>אמבר</t>
  </si>
  <si>
    <t>גן צעיר יערה</t>
  </si>
  <si>
    <t>93 קסם</t>
  </si>
  <si>
    <t>אחוה</t>
  </si>
  <si>
    <t>תירס</t>
  </si>
  <si>
    <t>עגבניה</t>
  </si>
  <si>
    <t>הדפנה</t>
  </si>
  <si>
    <t>שעורה</t>
  </si>
  <si>
    <t>אצבעונית</t>
  </si>
  <si>
    <t>אגמון</t>
  </si>
  <si>
    <t>גן עופרים</t>
  </si>
  <si>
    <t>צנובר</t>
  </si>
  <si>
    <t>נבטים</t>
  </si>
  <si>
    <t>משי</t>
  </si>
  <si>
    <t>פלג</t>
  </si>
  <si>
    <t>צליל יולא</t>
  </si>
  <si>
    <t>פעמון יולא</t>
  </si>
  <si>
    <t>מצילתיים</t>
  </si>
  <si>
    <t>מרווה יולא</t>
  </si>
  <si>
    <t>גן מפרש</t>
  </si>
  <si>
    <t>גן תורן</t>
  </si>
  <si>
    <t>גן עוגן</t>
  </si>
  <si>
    <t>חסידי</t>
  </si>
  <si>
    <t>גן בציר</t>
  </si>
  <si>
    <t>מאור הדרום</t>
  </si>
  <si>
    <t>גן כפיר א</t>
  </si>
  <si>
    <t>גן יסודי ג</t>
  </si>
  <si>
    <t>גן אלמראח</t>
  </si>
  <si>
    <t>אלבסמה</t>
  </si>
  <si>
    <t>מוסדות אור מאיר אשדו</t>
  </si>
  <si>
    <t>גן בנים</t>
  </si>
  <si>
    <t>בוסתן</t>
  </si>
  <si>
    <t>פלמינגו</t>
  </si>
  <si>
    <t>אביבית</t>
  </si>
  <si>
    <t>צורית</t>
  </si>
  <si>
    <t>סיגלית</t>
  </si>
  <si>
    <t>אשבל</t>
  </si>
  <si>
    <t>צפצפה</t>
  </si>
  <si>
    <t>187 אורן</t>
  </si>
  <si>
    <t>עינב</t>
  </si>
  <si>
    <t>נחמה דינה</t>
  </si>
  <si>
    <t>גן נחליאלי</t>
  </si>
  <si>
    <t>גן יסמין ב'</t>
  </si>
  <si>
    <t>גן שנהב א'</t>
  </si>
  <si>
    <t>גן שנהב ב'</t>
  </si>
  <si>
    <t>גן דובדבן ב'</t>
  </si>
  <si>
    <t>גן דובדבן א'</t>
  </si>
  <si>
    <t>גן משמר הירדן</t>
  </si>
  <si>
    <t>גן כורזים</t>
  </si>
  <si>
    <t>גן שקד</t>
  </si>
  <si>
    <t>גן חרמון</t>
  </si>
  <si>
    <t>גן חצב</t>
  </si>
  <si>
    <t>גן חובה ינוח</t>
  </si>
  <si>
    <t>גן אלחנאן</t>
  </si>
  <si>
    <t>צדף</t>
  </si>
  <si>
    <t>אבנר</t>
  </si>
  <si>
    <t>ברכת רחל ג בנות</t>
  </si>
  <si>
    <t>190 אלון</t>
  </si>
  <si>
    <t>גן תלתן</t>
  </si>
  <si>
    <t>אדמונית</t>
  </si>
  <si>
    <t>גן חבצלת</t>
  </si>
  <si>
    <t>גן סעדיה</t>
  </si>
  <si>
    <t>הפאר</t>
  </si>
  <si>
    <t>סול</t>
  </si>
  <si>
    <t>סיתוונית</t>
  </si>
  <si>
    <t>גנון אורן</t>
  </si>
  <si>
    <t>גן ניצן</t>
  </si>
  <si>
    <t>גן חרצית</t>
  </si>
  <si>
    <t>גלבוע</t>
  </si>
  <si>
    <t>תבור</t>
  </si>
  <si>
    <t>נבו</t>
  </si>
  <si>
    <t>ענב</t>
  </si>
  <si>
    <t>צמרת</t>
  </si>
  <si>
    <t>תת גור</t>
  </si>
  <si>
    <t>סחא-קטיף</t>
  </si>
  <si>
    <t>סחא-נבט</t>
  </si>
  <si>
    <t>סחא-אלומה</t>
  </si>
  <si>
    <t>סחא 2-חריש</t>
  </si>
  <si>
    <t>סחא 2-נחלה</t>
  </si>
  <si>
    <t>גן שחף</t>
  </si>
  <si>
    <t>העמק ה'</t>
  </si>
  <si>
    <t>העמק א</t>
  </si>
  <si>
    <t>הצבי ב'</t>
  </si>
  <si>
    <t>הצבי א'</t>
  </si>
  <si>
    <t>גן גלעד</t>
  </si>
  <si>
    <t>גן רימון</t>
  </si>
  <si>
    <t>העמק ד'</t>
  </si>
  <si>
    <t>העמק ג'</t>
  </si>
  <si>
    <t>גלעד</t>
  </si>
  <si>
    <t>אלזייתון</t>
  </si>
  <si>
    <t>אלהואשלה צפון</t>
  </si>
  <si>
    <t>גן אחווה א'</t>
  </si>
  <si>
    <t>גן א' מכמאן</t>
  </si>
  <si>
    <t>גן חובה סמיע</t>
  </si>
  <si>
    <t>גן מכמאן</t>
  </si>
  <si>
    <t>גן צמוד א'</t>
  </si>
  <si>
    <t>גן מכסור ב'</t>
  </si>
  <si>
    <t>גן היאם</t>
  </si>
  <si>
    <t>גן חובה_ב'</t>
  </si>
  <si>
    <t>גן חובה א'</t>
  </si>
  <si>
    <t>גן היאם א'</t>
  </si>
  <si>
    <t>גן בוסמת רים</t>
  </si>
  <si>
    <t>גן חילף</t>
  </si>
  <si>
    <t>גן שירין</t>
  </si>
  <si>
    <t>גן חברותא</t>
  </si>
  <si>
    <t>גן רותם</t>
  </si>
  <si>
    <t>גן תמר אריאל</t>
  </si>
  <si>
    <t>גן נווה אטיב</t>
  </si>
  <si>
    <t>קנרית</t>
  </si>
  <si>
    <t>תבל</t>
  </si>
  <si>
    <t>אלפורעה</t>
  </si>
  <si>
    <t>אלחומרה</t>
  </si>
  <si>
    <t>טרום חובה</t>
  </si>
  <si>
    <t>אלפראבי</t>
  </si>
  <si>
    <t>יד אשר קדח בנים</t>
  </si>
  <si>
    <t>הילה</t>
  </si>
  <si>
    <t>אנפה</t>
  </si>
  <si>
    <t>גן חובה שכ' 30</t>
  </si>
  <si>
    <t>גן שכונה 31</t>
  </si>
  <si>
    <t>גן טרום חובה שכ' 46</t>
  </si>
  <si>
    <t>גן טרום חובה שכ' 30</t>
  </si>
  <si>
    <t>כרם רעים תירוש</t>
  </si>
  <si>
    <t>גן מרגלית</t>
  </si>
  <si>
    <t>הרמבם</t>
  </si>
  <si>
    <t>גן חבד</t>
  </si>
  <si>
    <t>גן אורתודוקסי 02</t>
  </si>
  <si>
    <t>פומלית</t>
  </si>
  <si>
    <t>פפאיה</t>
  </si>
  <si>
    <t>שדה צבי</t>
  </si>
  <si>
    <t>כפות תמרים</t>
  </si>
  <si>
    <t>גן רקפת גן צעיר</t>
  </si>
  <si>
    <t>סיח הודיה</t>
  </si>
  <si>
    <t>ישי 8</t>
  </si>
  <si>
    <t>גן כסרא 4</t>
  </si>
  <si>
    <t>גן דרדסים</t>
  </si>
  <si>
    <t>גן סוהיר</t>
  </si>
  <si>
    <t>גן אכמאל</t>
  </si>
  <si>
    <t>גן יח' ט'ח ב</t>
  </si>
  <si>
    <t>גן האביב</t>
  </si>
  <si>
    <t>גן פרחים</t>
  </si>
  <si>
    <t>גן נוהאד א</t>
  </si>
  <si>
    <t>צפורן</t>
  </si>
  <si>
    <t>האושר</t>
  </si>
  <si>
    <t>אבו עראר</t>
  </si>
  <si>
    <t>יקינטון</t>
  </si>
  <si>
    <t>פורח</t>
  </si>
  <si>
    <t>מורג</t>
  </si>
  <si>
    <t>203 אלון</t>
  </si>
  <si>
    <t>202 דרור</t>
  </si>
  <si>
    <t>199 עומר</t>
  </si>
  <si>
    <t>ישראל</t>
  </si>
  <si>
    <t>דבורה לאה</t>
  </si>
  <si>
    <t>מלון</t>
  </si>
  <si>
    <t>מורן</t>
  </si>
  <si>
    <t>בנות טבריה 1</t>
  </si>
  <si>
    <t>בנות טבריה 2</t>
  </si>
  <si>
    <t>בנות טבריה 3</t>
  </si>
  <si>
    <t>בנות טבריה 4</t>
  </si>
  <si>
    <t>קרית אתא 06</t>
  </si>
  <si>
    <t>סיגל</t>
  </si>
  <si>
    <t>שושן צחור</t>
  </si>
  <si>
    <t>ליבנה</t>
  </si>
  <si>
    <t>חבל תענך</t>
  </si>
  <si>
    <t>חבל ניצנה</t>
  </si>
  <si>
    <t>חבל אשכול</t>
  </si>
  <si>
    <t>חוף אכזיב</t>
  </si>
  <si>
    <t>חבל לכיש</t>
  </si>
  <si>
    <t>חוף קליה</t>
  </si>
  <si>
    <t>חוף צמח</t>
  </si>
  <si>
    <t>טבריה 25</t>
  </si>
  <si>
    <t>גן הנשיא</t>
  </si>
  <si>
    <t>כחל</t>
  </si>
  <si>
    <t>צוקית</t>
  </si>
  <si>
    <t>שניר א</t>
  </si>
  <si>
    <t>מנחם</t>
  </si>
  <si>
    <t>יוסף יצחק</t>
  </si>
  <si>
    <t>אבן השמש</t>
  </si>
  <si>
    <t>נקר</t>
  </si>
  <si>
    <t>שליו</t>
  </si>
  <si>
    <t>נוגה</t>
  </si>
  <si>
    <t>ברקת</t>
  </si>
  <si>
    <t>צור</t>
  </si>
  <si>
    <t>גן מתיקות התורה</t>
  </si>
  <si>
    <t>אופקים 46</t>
  </si>
  <si>
    <t>מענה לשון 11</t>
  </si>
  <si>
    <t>מענה לשון 12</t>
  </si>
  <si>
    <t>אל שרוק</t>
  </si>
  <si>
    <t>זוהר</t>
  </si>
  <si>
    <t>יסעיר</t>
  </si>
  <si>
    <t>איה</t>
  </si>
  <si>
    <t>גרעינים</t>
  </si>
  <si>
    <t>חיפושית</t>
  </si>
  <si>
    <t>גן חובה ו'</t>
  </si>
  <si>
    <t>גן מלאכים</t>
  </si>
  <si>
    <t>גן חולוד ג'</t>
  </si>
  <si>
    <t>גן מיסון ב'</t>
  </si>
  <si>
    <t>גן רוזין</t>
  </si>
  <si>
    <t>גן רחמה ד'</t>
  </si>
  <si>
    <t>גן חתאם</t>
  </si>
  <si>
    <t>גן יח' מנסורה א'</t>
  </si>
  <si>
    <t>גן לטיף מטאנס</t>
  </si>
  <si>
    <t>גן יוסף סרחאן</t>
  </si>
  <si>
    <t>גן אל איאדי אלסע'ירה</t>
  </si>
  <si>
    <t>גן יח' מנסורה ב'</t>
  </si>
  <si>
    <t>גן מאזן ח'ורי</t>
  </si>
  <si>
    <t>גן יח' ט'ח א</t>
  </si>
  <si>
    <t>גן בותאן אלטור</t>
  </si>
  <si>
    <t>אלורוד</t>
  </si>
  <si>
    <t>חאמד אבו רביע</t>
  </si>
  <si>
    <t>אלמלח</t>
  </si>
  <si>
    <t>בשמים</t>
  </si>
  <si>
    <t>סיתונית</t>
  </si>
  <si>
    <t>חוחית</t>
  </si>
  <si>
    <t>קדרון</t>
  </si>
  <si>
    <t>גן לוטוס</t>
  </si>
  <si>
    <t>נחשון</t>
  </si>
  <si>
    <t>שני</t>
  </si>
  <si>
    <t>אשחר</t>
  </si>
  <si>
    <t>אלפרח</t>
  </si>
  <si>
    <t>אלבראאה</t>
  </si>
  <si>
    <t>גן אלחיאע</t>
  </si>
  <si>
    <t>חוף פולג</t>
  </si>
  <si>
    <t>גן העוצמה</t>
  </si>
  <si>
    <t>ידידות</t>
  </si>
  <si>
    <t>הדעת קידה</t>
  </si>
  <si>
    <t>אלדולפין</t>
  </si>
  <si>
    <t>אלחנאן</t>
  </si>
  <si>
    <t>תורמוס</t>
  </si>
  <si>
    <t>נצח ישראל בנים</t>
  </si>
  <si>
    <t>ארץ הצבר</t>
  </si>
  <si>
    <t>משכנות יעקב</t>
  </si>
  <si>
    <t>הגאולה</t>
  </si>
  <si>
    <t>גן יוגב חדש</t>
  </si>
  <si>
    <t>אגמון ב'</t>
  </si>
  <si>
    <t>הכפיר א</t>
  </si>
  <si>
    <t>הכפיר ב'</t>
  </si>
  <si>
    <t>חסידה א</t>
  </si>
  <si>
    <t>החסידה ב'</t>
  </si>
  <si>
    <t>בית יעקב</t>
  </si>
  <si>
    <t>מגדלור</t>
  </si>
  <si>
    <t>מגדלור חובה</t>
  </si>
  <si>
    <t>ערמון</t>
  </si>
  <si>
    <t>חצב נופי פרת</t>
  </si>
  <si>
    <t>סנה גפן</t>
  </si>
  <si>
    <t>אל אעסם ב'</t>
  </si>
  <si>
    <t>תורת חיים</t>
  </si>
  <si>
    <t>גן אל קמר</t>
  </si>
  <si>
    <t>גן ניצנית</t>
  </si>
  <si>
    <t>שאם</t>
  </si>
  <si>
    <t>הגר</t>
  </si>
  <si>
    <t>גן חרוביה</t>
  </si>
  <si>
    <t>שיקמה</t>
  </si>
  <si>
    <t>גן אל זהרואן</t>
  </si>
  <si>
    <t>טנא</t>
  </si>
  <si>
    <t>גן עבד רבה</t>
  </si>
  <si>
    <t>כרכום</t>
  </si>
  <si>
    <t>עציון א'</t>
  </si>
  <si>
    <t>גאולה</t>
  </si>
  <si>
    <t>לבנדר</t>
  </si>
  <si>
    <t>192 חבד אחדות ישראל</t>
  </si>
  <si>
    <t>אלריאן</t>
  </si>
  <si>
    <t>אלמגד</t>
  </si>
  <si>
    <t>אלנג'ח</t>
  </si>
  <si>
    <t>שקאיק אלנעמאן</t>
  </si>
  <si>
    <t>איתן</t>
  </si>
  <si>
    <t>בננה</t>
  </si>
  <si>
    <t>גן אורן</t>
  </si>
  <si>
    <t>קשת בענן</t>
  </si>
  <si>
    <t>מנגינה</t>
  </si>
  <si>
    <t>מזמור</t>
  </si>
  <si>
    <t>שיבולת</t>
  </si>
  <si>
    <t>תורה ד</t>
  </si>
  <si>
    <t>גן מרים</t>
  </si>
  <si>
    <t>גן לאה</t>
  </si>
  <si>
    <t>גן יעל</t>
  </si>
  <si>
    <t>בית בגן</t>
  </si>
  <si>
    <t>פרחי התורה</t>
  </si>
  <si>
    <t>נטעי חמד 4</t>
  </si>
  <si>
    <t>קהילתי 2</t>
  </si>
  <si>
    <t>גן עטרת שלמה רמה ג'</t>
  </si>
  <si>
    <t>גן האושר</t>
  </si>
  <si>
    <t>תלמוד תורה הדר ציון</t>
  </si>
  <si>
    <t>נבון</t>
  </si>
  <si>
    <t>תפארת בית יעקב 3</t>
  </si>
  <si>
    <t>תפארת בית יעקב 4</t>
  </si>
  <si>
    <t>עדי</t>
  </si>
  <si>
    <t>פרג</t>
  </si>
  <si>
    <t>שמש</t>
  </si>
  <si>
    <t>שנהב</t>
  </si>
  <si>
    <t>גן אלנרג'ס</t>
  </si>
  <si>
    <t>גן אנגלית</t>
  </si>
  <si>
    <t>חדרי תורה א</t>
  </si>
  <si>
    <t>נטיעות עולם</t>
  </si>
  <si>
    <t>עטרת אסתר 26</t>
  </si>
  <si>
    <t>צאצאינו</t>
  </si>
  <si>
    <t>וזאת ליהודה</t>
  </si>
  <si>
    <t>מענה לשון 13</t>
  </si>
  <si>
    <t>אילת השחר 3</t>
  </si>
  <si>
    <t>צפת 07</t>
  </si>
  <si>
    <t>חיה מושקא</t>
  </si>
  <si>
    <t>לוי יצחק</t>
  </si>
  <si>
    <t>גן יהלום א'</t>
  </si>
  <si>
    <t>גן יהלום ב'</t>
  </si>
  <si>
    <t>שחרור</t>
  </si>
  <si>
    <t>הסירה</t>
  </si>
  <si>
    <t>העוגן</t>
  </si>
  <si>
    <t>החוף ב'</t>
  </si>
  <si>
    <t>החוף ג'</t>
  </si>
  <si>
    <t>חן</t>
  </si>
  <si>
    <t>טל</t>
  </si>
  <si>
    <t>גן אלשמוע</t>
  </si>
  <si>
    <t>גן אלסדאקה</t>
  </si>
  <si>
    <t>גן כמאל עסאקלה</t>
  </si>
  <si>
    <t>גן יח' בס ב-א</t>
  </si>
  <si>
    <t>גן צמוד</t>
  </si>
  <si>
    <t>פורעה</t>
  </si>
  <si>
    <t>סמדר</t>
  </si>
  <si>
    <t>הביצה שהתחפשה</t>
  </si>
  <si>
    <t>אדון שוקו</t>
  </si>
  <si>
    <t>פולג</t>
  </si>
  <si>
    <t>עוזי חיטמן</t>
  </si>
  <si>
    <t>נעמי שמר</t>
  </si>
  <si>
    <t>מור</t>
  </si>
  <si>
    <t>פז</t>
  </si>
  <si>
    <t>זיו</t>
  </si>
  <si>
    <t>אור ים</t>
  </si>
  <si>
    <t>נווה ים</t>
  </si>
  <si>
    <t>תירוש</t>
  </si>
  <si>
    <t>חמניה</t>
  </si>
  <si>
    <t>אגס א'</t>
  </si>
  <si>
    <t>גן שילה</t>
  </si>
  <si>
    <t>גן תבור 3</t>
  </si>
  <si>
    <t>יח-מסיק</t>
  </si>
  <si>
    <t>וג-משמש</t>
  </si>
  <si>
    <t>וג-אפרסק</t>
  </si>
  <si>
    <t>הבוסתן</t>
  </si>
  <si>
    <t>נחניאלי</t>
  </si>
  <si>
    <t>נגה</t>
  </si>
  <si>
    <t>פסנתר</t>
  </si>
  <si>
    <t>ריג-צמרות</t>
  </si>
  <si>
    <t>קונכיה</t>
  </si>
  <si>
    <t>רודד</t>
  </si>
  <si>
    <t>פומלה</t>
  </si>
  <si>
    <t>סברס</t>
  </si>
  <si>
    <t>אבטיח</t>
  </si>
  <si>
    <t>בר</t>
  </si>
  <si>
    <t>קמה</t>
  </si>
  <si>
    <t>קורל</t>
  </si>
  <si>
    <t>שסק</t>
  </si>
  <si>
    <t>גן כלנית</t>
  </si>
  <si>
    <t>גן זית</t>
  </si>
  <si>
    <t>אריאל חרשה</t>
  </si>
  <si>
    <t>עינב כרם רעים</t>
  </si>
  <si>
    <t>גן לוטם</t>
  </si>
  <si>
    <t>פרי הילולים 6</t>
  </si>
  <si>
    <t>פרי הילולים 7</t>
  </si>
  <si>
    <t>פרי הילולים 8</t>
  </si>
  <si>
    <t>סתוונית</t>
  </si>
  <si>
    <t>שורק</t>
  </si>
  <si>
    <t>גן אושרת אגמים</t>
  </si>
  <si>
    <t>חבד בנות מנחם</t>
  </si>
  <si>
    <t>פיראן</t>
  </si>
  <si>
    <t>ברק</t>
  </si>
  <si>
    <t>גל ים</t>
  </si>
  <si>
    <t>אטד</t>
  </si>
  <si>
    <t>גן אהובי יקום</t>
  </si>
  <si>
    <t>גן כמאל עלינאת</t>
  </si>
  <si>
    <t>גן אשבאל אלבירוני</t>
  </si>
  <si>
    <t>אירוסים</t>
  </si>
  <si>
    <t>חרוזים</t>
  </si>
  <si>
    <t>שושנון</t>
  </si>
  <si>
    <t>האורן תורני</t>
  </si>
  <si>
    <t>גיתית</t>
  </si>
  <si>
    <t>איילון</t>
  </si>
  <si>
    <t>צוף</t>
  </si>
  <si>
    <t>בשור</t>
  </si>
  <si>
    <t>גן הדס</t>
  </si>
  <si>
    <t>המדינה של ילדי הגן</t>
  </si>
  <si>
    <t>רוץ בן סוסי</t>
  </si>
  <si>
    <t>בערוגת הגינה</t>
  </si>
  <si>
    <t>אלופא</t>
  </si>
  <si>
    <t>שלום בנים</t>
  </si>
  <si>
    <t>משיח 2</t>
  </si>
  <si>
    <t>משיח 1</t>
  </si>
  <si>
    <t>מנוחה רחל</t>
  </si>
  <si>
    <t>תאנים</t>
  </si>
  <si>
    <t>תפארת מלכות</t>
  </si>
  <si>
    <t>נטעי חמד 3</t>
  </si>
  <si>
    <t>תלמוד תורה פרדס כץ</t>
  </si>
  <si>
    <t>באר מרים - א'</t>
  </si>
  <si>
    <t>באר מרים - ב'</t>
  </si>
  <si>
    <t>באר מרים - ג'</t>
  </si>
  <si>
    <t>באר מרים - ד'</t>
  </si>
  <si>
    <t>ת"ת וישיבה פני מנחם</t>
  </si>
  <si>
    <t>צאן תשב"ר</t>
  </si>
  <si>
    <t>מעלות ב</t>
  </si>
  <si>
    <t>דזיקוב ויזניץ 1</t>
  </si>
  <si>
    <t>דזיקוב ויזניץ 2</t>
  </si>
  <si>
    <t>גן סנונית</t>
  </si>
  <si>
    <t>גן אליפלט</t>
  </si>
  <si>
    <t>גן ברקת</t>
  </si>
  <si>
    <t>גן תרשיש</t>
  </si>
  <si>
    <t>גן מרגנית</t>
  </si>
  <si>
    <t>גן חדש ש</t>
  </si>
  <si>
    <t>גן טרום חובה חדש</t>
  </si>
  <si>
    <t>פנינה</t>
  </si>
  <si>
    <t>ת"ת באיאן קרית גת 1</t>
  </si>
  <si>
    <t>ת"ת באיאן קרית גת 2</t>
  </si>
  <si>
    <t>ת"ת באיאן קרית גת 3</t>
  </si>
  <si>
    <t>חליל</t>
  </si>
  <si>
    <t>קרן יער</t>
  </si>
  <si>
    <t>טבריה 26</t>
  </si>
  <si>
    <t>פרי הילולים 5</t>
  </si>
  <si>
    <t>פרי הילולים 10</t>
  </si>
  <si>
    <t>פרי הילולים 11</t>
  </si>
  <si>
    <t>פרי הילולים 12</t>
  </si>
  <si>
    <t>פרי הילולים 9</t>
  </si>
  <si>
    <t>גן אלביאן</t>
  </si>
  <si>
    <t>גן אלמרג'</t>
  </si>
  <si>
    <t>בשמת</t>
  </si>
  <si>
    <t>גן אלאיאדי אנאעמה</t>
  </si>
  <si>
    <t>גן 5</t>
  </si>
  <si>
    <t>סיפון האוניה</t>
  </si>
  <si>
    <t>גן טרום חובה 3</t>
  </si>
  <si>
    <t>גן טרום חובה 4</t>
  </si>
  <si>
    <t>גן טרום חובה 5</t>
  </si>
  <si>
    <t>הבשמים</t>
  </si>
  <si>
    <t>גן אכסאל</t>
  </si>
  <si>
    <t>גן אלפרח</t>
  </si>
  <si>
    <t>גן אלרים</t>
  </si>
  <si>
    <t>פדויים</t>
  </si>
  <si>
    <t>פטיש</t>
  </si>
  <si>
    <t>כוחלה</t>
  </si>
  <si>
    <t>פעמי תשז</t>
  </si>
  <si>
    <t>אלשמס</t>
  </si>
  <si>
    <t>גן צבעון</t>
  </si>
  <si>
    <t>לימון</t>
  </si>
  <si>
    <t>פהו משאלה</t>
  </si>
  <si>
    <t>ירקון</t>
  </si>
  <si>
    <t>לוטם</t>
  </si>
  <si>
    <t>מפרשית א</t>
  </si>
  <si>
    <t>התורן ב'</t>
  </si>
  <si>
    <t>התורן א'</t>
  </si>
  <si>
    <t>זושא</t>
  </si>
  <si>
    <t>הרייצ 2</t>
  </si>
  <si>
    <t>הרייצ 1</t>
  </si>
  <si>
    <t>אלזנבוק</t>
  </si>
  <si>
    <t>ג'ורי</t>
  </si>
  <si>
    <t>ינשוף</t>
  </si>
  <si>
    <t>עלמה</t>
  </si>
  <si>
    <t>צבי</t>
  </si>
  <si>
    <t>אלסמאח</t>
  </si>
  <si>
    <t>אלורד</t>
  </si>
  <si>
    <t>גן שיבולת</t>
  </si>
  <si>
    <t>גן מעיין חבד</t>
  </si>
  <si>
    <t>גן חן</t>
  </si>
  <si>
    <t>גן סחלב</t>
  </si>
  <si>
    <t>ענבר</t>
  </si>
  <si>
    <t>מרגליות</t>
  </si>
  <si>
    <t>סהר</t>
  </si>
  <si>
    <t>שבתאי</t>
  </si>
  <si>
    <t>גן חרוב</t>
  </si>
  <si>
    <t>צעדים 1</t>
  </si>
  <si>
    <t>צעדים 2</t>
  </si>
  <si>
    <t>צעדים 3</t>
  </si>
  <si>
    <t>צעדים 4</t>
  </si>
  <si>
    <t>צעדים 5</t>
  </si>
  <si>
    <t>צעדים 7</t>
  </si>
  <si>
    <t>חדש</t>
  </si>
  <si>
    <t>אלמרח</t>
  </si>
  <si>
    <t>שלדג</t>
  </si>
  <si>
    <t>410</t>
  </si>
  <si>
    <t>411</t>
  </si>
  <si>
    <t>415</t>
  </si>
  <si>
    <t>אוריה</t>
  </si>
  <si>
    <t>חדש חצרות</t>
  </si>
  <si>
    <t>חדש חצרות 2</t>
  </si>
  <si>
    <t>חדש נווה</t>
  </si>
  <si>
    <t>לוטוס ב'</t>
  </si>
  <si>
    <t>אופק טרום</t>
  </si>
  <si>
    <t>מזבוב ועד פיל</t>
  </si>
  <si>
    <t>סוד ורוד</t>
  </si>
  <si>
    <t>גן יסודי אלראזי ה'</t>
  </si>
  <si>
    <t>גן אלאחלאס</t>
  </si>
  <si>
    <t>גן יסודי ה' אלראזי</t>
  </si>
  <si>
    <t>גן יסודי ו' אלחרוף</t>
  </si>
  <si>
    <t>גן אלסנדבאד אלבירי</t>
  </si>
  <si>
    <t>להב</t>
  </si>
  <si>
    <t>גן אלפול</t>
  </si>
  <si>
    <t>גילת</t>
  </si>
  <si>
    <t>בטחה</t>
  </si>
  <si>
    <t>מסלול</t>
  </si>
  <si>
    <t>תמרים</t>
  </si>
  <si>
    <t>גן תירוש</t>
  </si>
  <si>
    <t>שי-לי</t>
  </si>
  <si>
    <t>גן שיח</t>
  </si>
  <si>
    <t>הרשב</t>
  </si>
  <si>
    <t>גן כרכום</t>
  </si>
  <si>
    <t>אגס ב'</t>
  </si>
  <si>
    <t>גן רשמי 1</t>
  </si>
  <si>
    <t>גן רשמי 2</t>
  </si>
  <si>
    <t>יערת הדבש</t>
  </si>
  <si>
    <t>ביר הדאג מערב</t>
  </si>
  <si>
    <t>אלתות</t>
  </si>
  <si>
    <t>גן שכ' 6</t>
  </si>
  <si>
    <t>יד ביד</t>
  </si>
  <si>
    <t>אלתפאח</t>
  </si>
  <si>
    <t>שושנים</t>
  </si>
  <si>
    <t>דרכי משה</t>
  </si>
  <si>
    <t>אוהלי משה</t>
  </si>
  <si>
    <t>גן עגור</t>
  </si>
  <si>
    <t>גן ברוש</t>
  </si>
  <si>
    <t>גן שיר</t>
  </si>
  <si>
    <t>אלנגום</t>
  </si>
  <si>
    <t>אלמחבה</t>
  </si>
  <si>
    <t>הר ברכה חבד</t>
  </si>
  <si>
    <t>אלחזן</t>
  </si>
  <si>
    <t>פצאל מ</t>
  </si>
  <si>
    <t>דוגית</t>
  </si>
  <si>
    <t>גן חובה_מעיליא</t>
  </si>
  <si>
    <t>גן לילה אלחמרא</t>
  </si>
  <si>
    <t>גן ראשה פאדל</t>
  </si>
  <si>
    <t>גן ש' חדשה</t>
  </si>
  <si>
    <t>סהרון</t>
  </si>
  <si>
    <t>דולפין</t>
  </si>
  <si>
    <t>מלחים</t>
  </si>
  <si>
    <t>ישי 5</t>
  </si>
  <si>
    <t>משוט</t>
  </si>
  <si>
    <t>יריחו</t>
  </si>
  <si>
    <t>ניצנה</t>
  </si>
  <si>
    <t>ורד-שלהבת</t>
  </si>
  <si>
    <t>גל</t>
  </si>
  <si>
    <t>בעלזא קריית גת</t>
  </si>
  <si>
    <t>חדרה 01</t>
  </si>
  <si>
    <t>דרכי יושר 231</t>
  </si>
  <si>
    <t>חכמת שלמה 8</t>
  </si>
  <si>
    <t>חכמת שלמה 9</t>
  </si>
  <si>
    <t>תורת העמק 3</t>
  </si>
  <si>
    <t>קרית הרצוג 2</t>
  </si>
  <si>
    <t>קרית הרצוג 1</t>
  </si>
  <si>
    <t>בית יעקב אידיש</t>
  </si>
  <si>
    <t>בדרך אימותינו 3</t>
  </si>
  <si>
    <t>חפץ חיים 1</t>
  </si>
  <si>
    <t>דרכי יושר 331</t>
  </si>
  <si>
    <t>474</t>
  </si>
  <si>
    <t>345</t>
  </si>
  <si>
    <t>קרית הילד - הראובני</t>
  </si>
  <si>
    <t>יונתן בן עוזיאל</t>
  </si>
  <si>
    <t>פרי מגדים גן יעל</t>
  </si>
  <si>
    <t>אשדוד 46</t>
  </si>
  <si>
    <t>דיונון</t>
  </si>
  <si>
    <t>צוללת</t>
  </si>
  <si>
    <t>עוגן</t>
  </si>
  <si>
    <t>עב</t>
  </si>
  <si>
    <t>נירית</t>
  </si>
  <si>
    <t>קידה</t>
  </si>
  <si>
    <t>אשבול</t>
  </si>
  <si>
    <t>עטרת אסתר 20</t>
  </si>
  <si>
    <t>עטרת אסתר 14</t>
  </si>
  <si>
    <t>גן לילך</t>
  </si>
  <si>
    <t>מרכז מנחם</t>
  </si>
  <si>
    <t>חלמונית</t>
  </si>
  <si>
    <t>שושנת הים</t>
  </si>
  <si>
    <t>חובלים</t>
  </si>
  <si>
    <t>התאנה</t>
  </si>
  <si>
    <t>מפרץ</t>
  </si>
  <si>
    <t>דוברה</t>
  </si>
  <si>
    <t>חוגלה</t>
  </si>
  <si>
    <t>יכיני</t>
  </si>
  <si>
    <t>אבני שלמה</t>
  </si>
  <si>
    <t>הושע ב</t>
  </si>
  <si>
    <t>שחיינים</t>
  </si>
  <si>
    <t>בת חן</t>
  </si>
  <si>
    <t>סייפנים</t>
  </si>
  <si>
    <t>אלסנאפר טבאש 2</t>
  </si>
  <si>
    <t>קהילת קמניץ-פניז'ל</t>
  </si>
  <si>
    <t>קהילת קמינץ -פניזל-</t>
  </si>
  <si>
    <t>קהילת קמניץ - פניזל</t>
  </si>
  <si>
    <t>גן ת"ת תפרח</t>
  </si>
  <si>
    <t>בנות רחל בן עזאי 2</t>
  </si>
  <si>
    <t>ת"ת וישיבה דחסידי גו</t>
  </si>
  <si>
    <t>ת"ת תשב"ר - גן מכינה</t>
  </si>
  <si>
    <t>בדרך אימותינו 2</t>
  </si>
  <si>
    <t>סחלב א'</t>
  </si>
  <si>
    <t>סחלב ב'</t>
  </si>
  <si>
    <t>אילות</t>
  </si>
  <si>
    <t>חיטים</t>
  </si>
  <si>
    <t>קרית יובל</t>
  </si>
  <si>
    <t>דיה</t>
  </si>
  <si>
    <t>גן ארז</t>
  </si>
  <si>
    <t>ארזית</t>
  </si>
  <si>
    <t>גן נרקיס</t>
  </si>
  <si>
    <t>המצפן</t>
  </si>
  <si>
    <t>הצדף</t>
  </si>
  <si>
    <t>458</t>
  </si>
  <si>
    <t>גן קסטל</t>
  </si>
  <si>
    <t>גן עומר בן אלחטאב</t>
  </si>
  <si>
    <t>אלקנארי</t>
  </si>
  <si>
    <t>הורדים</t>
  </si>
  <si>
    <t>אסף</t>
  </si>
  <si>
    <t>פרחי ים</t>
  </si>
  <si>
    <t>יורה</t>
  </si>
  <si>
    <t>ריחן</t>
  </si>
  <si>
    <t>מפרש א'</t>
  </si>
  <si>
    <t>כסיף 1'</t>
  </si>
  <si>
    <t>נווטים</t>
  </si>
  <si>
    <t>אדווה</t>
  </si>
  <si>
    <t>204- סתוונית</t>
  </si>
  <si>
    <t>פני מנחם 8</t>
  </si>
  <si>
    <t>קהילות יעקב</t>
  </si>
  <si>
    <t>עטרת שלמה 5</t>
  </si>
  <si>
    <t>אורות מרדכי</t>
  </si>
  <si>
    <t>גן סנהדריה</t>
  </si>
  <si>
    <t>ת"ת באיאן מודיעין 3</t>
  </si>
  <si>
    <t>דרכי יושר ג. זאב 1</t>
  </si>
  <si>
    <t>דרכי יושר ג. זאב 2</t>
  </si>
  <si>
    <t>עטרת אסתר 01</t>
  </si>
  <si>
    <t>נטעי מאיר 2</t>
  </si>
  <si>
    <t>אלגדיר</t>
  </si>
  <si>
    <t>רפמ-נשיאים</t>
  </si>
  <si>
    <t>רפע-זורע</t>
  </si>
  <si>
    <t>רפע-פורח</t>
  </si>
  <si>
    <t>רסט צמרת</t>
  </si>
  <si>
    <t>רסט-רום</t>
  </si>
  <si>
    <t>נבטים צעיר</t>
  </si>
  <si>
    <t>אפק</t>
  </si>
  <si>
    <t>השייטים</t>
  </si>
  <si>
    <t>גן דרכי רחל</t>
  </si>
  <si>
    <t>דרכי יושר 313</t>
  </si>
  <si>
    <t>אגם הברבורים</t>
  </si>
  <si>
    <t>חנות של סבלנות</t>
  </si>
  <si>
    <t>תפוח</t>
  </si>
  <si>
    <t>גן אוהלי תורה חבד</t>
  </si>
  <si>
    <t>גן בהראן</t>
  </si>
  <si>
    <t>עץ חיים</t>
  </si>
  <si>
    <t>תת חסידי</t>
  </si>
  <si>
    <t>אור אליהו חבד</t>
  </si>
  <si>
    <t>אלמשיאריף</t>
  </si>
  <si>
    <t>אלעלם</t>
  </si>
  <si>
    <t>ציפורן</t>
  </si>
  <si>
    <t>קונכייה</t>
  </si>
  <si>
    <t>נאמנות</t>
  </si>
  <si>
    <t>אליסמין</t>
  </si>
  <si>
    <t>מנוף</t>
  </si>
  <si>
    <t>207- חמנית</t>
  </si>
  <si>
    <t>מצפה הים</t>
  </si>
  <si>
    <t>צי</t>
  </si>
  <si>
    <t>אונייה</t>
  </si>
  <si>
    <t>זהרון</t>
  </si>
  <si>
    <t>מצפן</t>
  </si>
  <si>
    <t>מבואות ים</t>
  </si>
  <si>
    <t>מזח</t>
  </si>
  <si>
    <t>דליות</t>
  </si>
  <si>
    <t>נטעי מאיר 3</t>
  </si>
  <si>
    <t>פסגת זאב</t>
  </si>
  <si>
    <t>טללי רייזא</t>
  </si>
  <si>
    <t>בנות רחל בן עזאי 3</t>
  </si>
  <si>
    <t>חלילית</t>
  </si>
  <si>
    <t>סימפוניה</t>
  </si>
  <si>
    <t>125 פסיפס</t>
  </si>
  <si>
    <t>137 עופרים</t>
  </si>
  <si>
    <t>128 אורנית</t>
  </si>
  <si>
    <t>גן ערבי-יהודי בוסתני</t>
  </si>
  <si>
    <t>הרייץ</t>
  </si>
  <si>
    <t>163 דניאל</t>
  </si>
  <si>
    <t>סלסלי כסף</t>
  </si>
  <si>
    <t>ערבי נחל</t>
  </si>
  <si>
    <t>גרגירי נחלים</t>
  </si>
  <si>
    <t>אותיות מפטפטות</t>
  </si>
  <si>
    <t>אני בריא</t>
  </si>
  <si>
    <t>מייס אלרים</t>
  </si>
  <si>
    <t>הצבעוני</t>
  </si>
  <si>
    <t>גן צפורן</t>
  </si>
  <si>
    <t>גן תדהר</t>
  </si>
  <si>
    <t>גן טופז</t>
  </si>
  <si>
    <t>גן פקאן</t>
  </si>
  <si>
    <t>גן האלונים</t>
  </si>
  <si>
    <t>גן שנהב</t>
  </si>
  <si>
    <t>גן אהוד מנור ב'</t>
  </si>
  <si>
    <t>גן גלי</t>
  </si>
  <si>
    <t>קרית הילד</t>
  </si>
  <si>
    <t>העמק ב'</t>
  </si>
  <si>
    <t>יד אשר</t>
  </si>
  <si>
    <t>גן אורי</t>
  </si>
  <si>
    <t>גן שושנים</t>
  </si>
  <si>
    <t>ישי 6</t>
  </si>
  <si>
    <t>גן לילי ומיכל</t>
  </si>
  <si>
    <t>שילה_1</t>
  </si>
  <si>
    <t>פלוטו</t>
  </si>
  <si>
    <t>גדות ים-בנות</t>
  </si>
  <si>
    <t>ורד-אור</t>
  </si>
  <si>
    <t>מבוא 2'</t>
  </si>
  <si>
    <t>דוברת</t>
  </si>
  <si>
    <t>בית צפאפא__ב.ס</t>
  </si>
  <si>
    <t>עטרת אסתר 91</t>
  </si>
  <si>
    <t>גני מגדים גן לאה</t>
  </si>
  <si>
    <t>ת"ת תשב"ר - גן 4</t>
  </si>
  <si>
    <t>אוהל מרים שיפרה</t>
  </si>
  <si>
    <t>למד והתקדם 1</t>
  </si>
  <si>
    <t>למד והתקדם 2</t>
  </si>
  <si>
    <t>למד והתקדם 3</t>
  </si>
  <si>
    <t>אמת ואמונה חניכי היש</t>
  </si>
  <si>
    <t>אגו"י הר נוף 10</t>
  </si>
  <si>
    <t>אגוי פסגת זאב 40</t>
  </si>
  <si>
    <t>פרי חמד - שרה</t>
  </si>
  <si>
    <t>מורשה 411</t>
  </si>
  <si>
    <t>דרכי יושר ג. זאב 3</t>
  </si>
  <si>
    <t>חפץ חיים 2</t>
  </si>
  <si>
    <t>אור לילד קורדוברו</t>
  </si>
  <si>
    <t>נטעי מאיר 1</t>
  </si>
  <si>
    <t>גן חנה</t>
  </si>
  <si>
    <t>אופקים 27</t>
  </si>
  <si>
    <t>רתמ-חופש</t>
  </si>
  <si>
    <t>גן שונית</t>
  </si>
  <si>
    <t>גן דורון</t>
  </si>
  <si>
    <t>אוח</t>
  </si>
  <si>
    <t>בית אל הנא</t>
  </si>
  <si>
    <t>גני פורסאן_1</t>
  </si>
  <si>
    <t>מורשת קדושת לוי 1</t>
  </si>
  <si>
    <t>מורשת קדושת לוי</t>
  </si>
  <si>
    <t>אלפראשאת</t>
  </si>
  <si>
    <t>גן אלבשאאר</t>
  </si>
  <si>
    <t>גן אלואן</t>
  </si>
  <si>
    <t>גן אלעין</t>
  </si>
  <si>
    <t>גן קהילות יעקב</t>
  </si>
  <si>
    <t>דרכי יושר 323</t>
  </si>
  <si>
    <t>אוקיינוס</t>
  </si>
  <si>
    <t>רוזמרין</t>
  </si>
  <si>
    <t>אמנון ותמר</t>
  </si>
  <si>
    <t>אייל</t>
  </si>
  <si>
    <t>נווה</t>
  </si>
  <si>
    <t>גביש</t>
  </si>
  <si>
    <t>האתרוג</t>
  </si>
  <si>
    <t>האשל</t>
  </si>
  <si>
    <t>אמת ואמונה</t>
  </si>
  <si>
    <t>גן ילדים "אלזוהור"</t>
  </si>
  <si>
    <t>מרכז גני ילדים בנות</t>
  </si>
  <si>
    <t>יוסף השם עליכם</t>
  </si>
  <si>
    <t>קוקיה</t>
  </si>
  <si>
    <t>ויזניץ</t>
  </si>
  <si>
    <t>הרב שך ב</t>
  </si>
  <si>
    <t>יהב</t>
  </si>
  <si>
    <t>פסטוק</t>
  </si>
  <si>
    <t>גן פרחי נוי</t>
  </si>
  <si>
    <t>גן קסם</t>
  </si>
  <si>
    <t>גן כליל ט. חובה</t>
  </si>
  <si>
    <t>סוקולוב ב</t>
  </si>
  <si>
    <t>בחלומי</t>
  </si>
  <si>
    <t>גבעת הכפתורים</t>
  </si>
  <si>
    <t>גדי קטן רוצה חבר</t>
  </si>
  <si>
    <t>דגדוגים</t>
  </si>
  <si>
    <t>דני גיבור</t>
  </si>
  <si>
    <t>טבעת הקסמים</t>
  </si>
  <si>
    <t>לעוף עם הרוח</t>
  </si>
  <si>
    <t>מעשה בחתוליים</t>
  </si>
  <si>
    <t>אלאמיר 3</t>
  </si>
  <si>
    <t>אור בית שמש</t>
  </si>
  <si>
    <t>גן הורדים</t>
  </si>
  <si>
    <t>חוף</t>
  </si>
  <si>
    <t>שובל</t>
  </si>
  <si>
    <t>טיב התורה גן ב'</t>
  </si>
  <si>
    <t>טיב התורה גנון</t>
  </si>
  <si>
    <t>טיב התורה גן</t>
  </si>
  <si>
    <t>צאן 2</t>
  </si>
  <si>
    <t>ציונות</t>
  </si>
  <si>
    <t>סער</t>
  </si>
  <si>
    <t>נתן אלתרמן</t>
  </si>
  <si>
    <t>שי עגנון</t>
  </si>
  <si>
    <t>גן עמקה חדש</t>
  </si>
  <si>
    <t>רחל 1</t>
  </si>
  <si>
    <t>רחל 2</t>
  </si>
  <si>
    <t>אריה</t>
  </si>
  <si>
    <t>סנפיר</t>
  </si>
  <si>
    <t>אדמה</t>
  </si>
  <si>
    <t>כיף לי</t>
  </si>
  <si>
    <t>קנמון</t>
  </si>
  <si>
    <t>מעלות התמר</t>
  </si>
  <si>
    <t>תת רמת אהרון אור מרד</t>
  </si>
  <si>
    <t>אלנקווה 1</t>
  </si>
  <si>
    <t>סקוירא 3</t>
  </si>
  <si>
    <t>ירושלים נוה יעקב 6</t>
  </si>
  <si>
    <t>ק. יובל 07</t>
  </si>
  <si>
    <t>פרח 1</t>
  </si>
  <si>
    <t>אמת ואמונה סלונים 2</t>
  </si>
  <si>
    <t>גן ירקונים</t>
  </si>
  <si>
    <t>גן ארגמן</t>
  </si>
  <si>
    <t>שחף מבוא ביתר</t>
  </si>
  <si>
    <t>שרקרק</t>
  </si>
  <si>
    <t>נחליאלי ממד</t>
  </si>
  <si>
    <t>תפוז ב'</t>
  </si>
  <si>
    <t>תפוז ג</t>
  </si>
  <si>
    <t>תלתן ממד</t>
  </si>
  <si>
    <t>עזר לחינוך</t>
  </si>
  <si>
    <t>גן חושן</t>
  </si>
  <si>
    <t>גן ערמונים</t>
  </si>
  <si>
    <t>גן כוכב</t>
  </si>
  <si>
    <t>גן אגס</t>
  </si>
  <si>
    <t>תקומה</t>
  </si>
  <si>
    <t>פורה מ</t>
  </si>
  <si>
    <t>אמציה ד</t>
  </si>
  <si>
    <t>רחל 3</t>
  </si>
  <si>
    <t>גן חזון איש</t>
  </si>
  <si>
    <t>בני הישיבות</t>
  </si>
  <si>
    <t>בני ברק 12</t>
  </si>
  <si>
    <t>בני ברק 11</t>
  </si>
  <si>
    <t>גן תרייג</t>
  </si>
  <si>
    <t>צאן 1</t>
  </si>
  <si>
    <t>התקווה</t>
  </si>
  <si>
    <t>השמש</t>
  </si>
  <si>
    <t>השמחה</t>
  </si>
  <si>
    <t>לגונה</t>
  </si>
  <si>
    <t>רחפת</t>
  </si>
  <si>
    <t>אדיב</t>
  </si>
  <si>
    <t>אור עולם</t>
  </si>
  <si>
    <t>דרך ישרים 5</t>
  </si>
  <si>
    <t>בנות מלוכה</t>
  </si>
  <si>
    <t>יונה גן 2</t>
  </si>
  <si>
    <t>ויז'ניץ עפולה עילית</t>
  </si>
  <si>
    <t>459</t>
  </si>
  <si>
    <t>אפיקי מים</t>
  </si>
  <si>
    <t>גן המניין הקהילתי עי</t>
  </si>
  <si>
    <t>עמק יזרעאל 2</t>
  </si>
  <si>
    <t>גן החברים</t>
  </si>
  <si>
    <t>דברי שם</t>
  </si>
  <si>
    <t>גן איילות</t>
  </si>
  <si>
    <t>קצ-סביונים</t>
  </si>
  <si>
    <t>גן קשת</t>
  </si>
  <si>
    <t>אמת ואמונה סלונים</t>
  </si>
  <si>
    <t>רפו-עונות</t>
  </si>
  <si>
    <t>רפו-עלי כותרת</t>
  </si>
  <si>
    <t>רפח-ברושים</t>
  </si>
  <si>
    <t>רפח-אורנים</t>
  </si>
  <si>
    <t>רפמ-ענן</t>
  </si>
  <si>
    <t>יוספטל</t>
  </si>
  <si>
    <t>אלעקבה</t>
  </si>
  <si>
    <t>ואדי ח'לף</t>
  </si>
  <si>
    <t>אגו"י פסגת זאב 17</t>
  </si>
  <si>
    <t>אגוי פסגת זאב</t>
  </si>
  <si>
    <t>עץ הדעת טלדנו 40א</t>
  </si>
  <si>
    <t>עץ הדעת טולדנו 40ב</t>
  </si>
  <si>
    <t>עץ הדעת- שכטמן 104ד</t>
  </si>
  <si>
    <t>עץ הדעת-יעקב אלעזר א</t>
  </si>
  <si>
    <t>עץ הדעת-יעקב אלעזר ג</t>
  </si>
  <si>
    <t>עץ הדעת- טרומן ג</t>
  </si>
  <si>
    <t>אגו"י נווה יעקב 42</t>
  </si>
  <si>
    <t>תפארת יעקב</t>
  </si>
  <si>
    <t>שילה 3</t>
  </si>
  <si>
    <t>דייגים</t>
  </si>
  <si>
    <t>שילה_2</t>
  </si>
  <si>
    <t>נהר</t>
  </si>
  <si>
    <t>ריביירה</t>
  </si>
  <si>
    <t>סתונית</t>
  </si>
  <si>
    <t>סוף הים</t>
  </si>
  <si>
    <t>שלהב</t>
  </si>
  <si>
    <t>ברסלב ביתר</t>
  </si>
  <si>
    <t>אגוי בית וגן 07</t>
  </si>
  <si>
    <t>אגו"י בית וגן 03</t>
  </si>
  <si>
    <t>אלנקווה 2</t>
  </si>
  <si>
    <t>אורתודקסי רמלה</t>
  </si>
  <si>
    <t>אמת ואמונה סלונים4</t>
  </si>
  <si>
    <t>שופר</t>
  </si>
  <si>
    <t>שירה</t>
  </si>
  <si>
    <t>גן סביון</t>
  </si>
  <si>
    <t>גן רקפת</t>
  </si>
  <si>
    <t>גן צבעוני</t>
  </si>
  <si>
    <t>עיט</t>
  </si>
  <si>
    <t>בז</t>
  </si>
  <si>
    <t>סבתא מינה מבנימינה</t>
  </si>
  <si>
    <t>על ההר ישב ענק</t>
  </si>
  <si>
    <t>גן נופר</t>
  </si>
  <si>
    <t>גן אודם</t>
  </si>
  <si>
    <t>עגורים</t>
  </si>
  <si>
    <t>צלמון</t>
  </si>
  <si>
    <t>גן היסמין</t>
  </si>
  <si>
    <t>גן שבתאי</t>
  </si>
  <si>
    <t>120_ניצן</t>
  </si>
  <si>
    <t>גן אלנאסרה</t>
  </si>
  <si>
    <t>גן ספוריה</t>
  </si>
  <si>
    <t>אלעלם 3</t>
  </si>
  <si>
    <t>גן ילדים - דךך אמת ז</t>
  </si>
  <si>
    <t>אלמידן</t>
  </si>
  <si>
    <t>אלבדר</t>
  </si>
  <si>
    <t>שלהבת</t>
  </si>
  <si>
    <t>אמרי יוסף</t>
  </si>
  <si>
    <t>ממטרים</t>
  </si>
  <si>
    <t>מהרי"ל</t>
  </si>
  <si>
    <t>453</t>
  </si>
  <si>
    <t>עטרת שלמה 6</t>
  </si>
  <si>
    <t>מוסדות חמדת דוד ב"ב</t>
  </si>
  <si>
    <t>בנות רחל בן עזאי 1</t>
  </si>
  <si>
    <t>476</t>
  </si>
  <si>
    <t>גן יקינטון</t>
  </si>
  <si>
    <t>אורות התורה</t>
  </si>
  <si>
    <t>חבד ממד'</t>
  </si>
  <si>
    <t>אלרביע</t>
  </si>
  <si>
    <t>תלמוד תורה כלל חסידי</t>
  </si>
  <si>
    <t>אלאמיר 1</t>
  </si>
  <si>
    <t>אלאמיר 2</t>
  </si>
  <si>
    <t>אמור אל הכהנים</t>
  </si>
  <si>
    <t>תורת העמק 2</t>
  </si>
  <si>
    <t>אלעקבה 1</t>
  </si>
  <si>
    <t>בני הישיבות 1</t>
  </si>
  <si>
    <t>בני הישיבות 2</t>
  </si>
  <si>
    <t>עטרת שלמה</t>
  </si>
  <si>
    <t>בנות חיל רימון</t>
  </si>
  <si>
    <t>אלקרקם</t>
  </si>
  <si>
    <t>אש</t>
  </si>
  <si>
    <t>מיצר</t>
  </si>
  <si>
    <t>גאות</t>
  </si>
  <si>
    <t>רייף</t>
  </si>
  <si>
    <t>מפרשית 1</t>
  </si>
  <si>
    <t>סירונית</t>
  </si>
  <si>
    <t>229- דגנית</t>
  </si>
  <si>
    <t>230- נרקיס</t>
  </si>
  <si>
    <t>233- שקדיה</t>
  </si>
  <si>
    <t>234- צפורן</t>
  </si>
  <si>
    <t>בת-גלים</t>
  </si>
  <si>
    <t>מספנה</t>
  </si>
  <si>
    <t>גני יהודית 4</t>
  </si>
  <si>
    <t>נוות ישראל-מעלה אדומ</t>
  </si>
  <si>
    <t>אגוי ק.יובל 10</t>
  </si>
  <si>
    <t>עץ הדעת -מזריטש</t>
  </si>
  <si>
    <t>ראש העין 23</t>
  </si>
  <si>
    <t>גן אלפל</t>
  </si>
  <si>
    <t>גן יעקב</t>
  </si>
  <si>
    <t>מ. מאליהו בנות חובה</t>
  </si>
  <si>
    <t>אום ליסון 2</t>
  </si>
  <si>
    <t>אום ליסון 3</t>
  </si>
  <si>
    <t>נתיבי אחיעזר שטרן 40</t>
  </si>
  <si>
    <t>גני החושן</t>
  </si>
  <si>
    <t>גן איילת השחר</t>
  </si>
  <si>
    <t>לוי יצחק 3</t>
  </si>
  <si>
    <t>מירון</t>
  </si>
  <si>
    <t>לשון הים</t>
  </si>
  <si>
    <t>תרזה</t>
  </si>
  <si>
    <t>אנקור</t>
  </si>
  <si>
    <t>מאדים</t>
  </si>
  <si>
    <t>עץ הדעת-מוצפי א</t>
  </si>
  <si>
    <t>עץ הדעת - מוצפי ג</t>
  </si>
  <si>
    <t>מורשת קדושת לוי 4</t>
  </si>
  <si>
    <t>גן רימונים 1</t>
  </si>
  <si>
    <t>גן רימונים 2</t>
  </si>
  <si>
    <t>עוז ישראל</t>
  </si>
  <si>
    <t>גן ספסופה</t>
  </si>
  <si>
    <t>אנפית</t>
  </si>
  <si>
    <t>התלתן</t>
  </si>
  <si>
    <t>אלמנרה</t>
  </si>
  <si>
    <t>גן אלורוז</t>
  </si>
  <si>
    <t>חבד .א</t>
  </si>
  <si>
    <t>פרדס</t>
  </si>
  <si>
    <t>יתיר</t>
  </si>
  <si>
    <t>אתרוג אדם</t>
  </si>
  <si>
    <t>סנה רימון</t>
  </si>
  <si>
    <t>תאנה מבוא חורון</t>
  </si>
  <si>
    <t>נחליאל בנים</t>
  </si>
  <si>
    <t>מ. מאליהו בנות תת חו</t>
  </si>
  <si>
    <t>גן הפרפרים</t>
  </si>
  <si>
    <t>גן אצילות</t>
  </si>
  <si>
    <t>רוממות</t>
  </si>
  <si>
    <t>אור דוד 1</t>
  </si>
  <si>
    <t>גני מגדים טובה</t>
  </si>
  <si>
    <t>אלריאחין</t>
  </si>
  <si>
    <t>נתיבות התורה</t>
  </si>
  <si>
    <t>דרכי יושר 512</t>
  </si>
  <si>
    <t>דרכי יושר 513</t>
  </si>
  <si>
    <t>אור יעל 1</t>
  </si>
  <si>
    <t>אור יעל 3</t>
  </si>
  <si>
    <t>נתיבי אחיעזר בלבן 2</t>
  </si>
  <si>
    <t>נתיבי אחיעזר גולאק 1</t>
  </si>
  <si>
    <t>בנות באיאן 1</t>
  </si>
  <si>
    <t>בנות באיאן 2</t>
  </si>
  <si>
    <t>נתיבי אחיעזר זית רענ</t>
  </si>
  <si>
    <t>נתיבי אחיעזר גבעת מש</t>
  </si>
  <si>
    <t>חוף הסלע</t>
  </si>
  <si>
    <t>חול הים</t>
  </si>
  <si>
    <t>אקסודוס</t>
  </si>
  <si>
    <t>משקפת</t>
  </si>
  <si>
    <t>חבצלת החוף</t>
  </si>
  <si>
    <t>צאלה</t>
  </si>
  <si>
    <t>243- לוטם</t>
  </si>
  <si>
    <t>248- תלתן</t>
  </si>
  <si>
    <t>249- צבעוני</t>
  </si>
  <si>
    <t>יבנה 6</t>
  </si>
  <si>
    <t>אורחות יצחק</t>
  </si>
  <si>
    <t>גן לקח טוב</t>
  </si>
  <si>
    <t>גינת ורדים 1</t>
  </si>
  <si>
    <t>עץ הדעת- וסרמן</t>
  </si>
  <si>
    <t>חינוך מובחר</t>
  </si>
  <si>
    <t>השרון</t>
  </si>
  <si>
    <t>בדולח</t>
  </si>
  <si>
    <t>גן סיני</t>
  </si>
  <si>
    <t>גן האלה</t>
  </si>
  <si>
    <t>חבד ב'</t>
  </si>
  <si>
    <t>גן איה רווחה וסיעוד</t>
  </si>
  <si>
    <t>בראעם אפאק</t>
  </si>
  <si>
    <t>דובדבן נריה</t>
  </si>
  <si>
    <t>אש קודש רימון</t>
  </si>
  <si>
    <t>כפר אדומים עופרים</t>
  </si>
  <si>
    <t>גן מירון</t>
  </si>
  <si>
    <t>נץ</t>
  </si>
  <si>
    <t>דרך אמת- גן בנים</t>
  </si>
  <si>
    <t>דרך אמת - גן בנות</t>
  </si>
  <si>
    <t>סילאון ראס אלעמוד</t>
  </si>
  <si>
    <t>נתיבי אחיעזר שמואל מ</t>
  </si>
  <si>
    <t>גן ייסדת עוז</t>
  </si>
  <si>
    <t>גן בני הישיבות</t>
  </si>
  <si>
    <t>בנות חסידי באידיש</t>
  </si>
  <si>
    <t>גן חניכי הישיבות</t>
  </si>
  <si>
    <t>גן בית יעקב החדש בית</t>
  </si>
  <si>
    <t>214-חבד מודעות</t>
  </si>
  <si>
    <t>216 יערה</t>
  </si>
  <si>
    <t>217 אלה</t>
  </si>
  <si>
    <t>דיונה</t>
  </si>
  <si>
    <t>איילה</t>
  </si>
  <si>
    <t>גומא</t>
  </si>
  <si>
    <t>יער</t>
  </si>
  <si>
    <t>קוקוס</t>
  </si>
  <si>
    <t>הצבי</t>
  </si>
  <si>
    <t>לולב</t>
  </si>
  <si>
    <t>ראם</t>
  </si>
  <si>
    <t>שכם</t>
  </si>
  <si>
    <t>גירית</t>
  </si>
  <si>
    <t>מצילים</t>
  </si>
  <si>
    <t>מצוף</t>
  </si>
  <si>
    <t>מעוף</t>
  </si>
  <si>
    <t>ציון</t>
  </si>
  <si>
    <t>מפרש ב'</t>
  </si>
  <si>
    <t>מכמורת</t>
  </si>
  <si>
    <t>מבוא 1'</t>
  </si>
  <si>
    <t>כסיף 2'</t>
  </si>
  <si>
    <t>אגוי ק יובל 2</t>
  </si>
  <si>
    <t>מעלות תמר</t>
  </si>
  <si>
    <t>דרכי יושר 321</t>
  </si>
  <si>
    <t>עץ הדעת</t>
  </si>
  <si>
    <t>עץ הדעת-זאב חקלאי</t>
  </si>
  <si>
    <t>עץ הדעת-אפשטיין א</t>
  </si>
  <si>
    <t>תפארת טבריא</t>
  </si>
  <si>
    <t>430</t>
  </si>
  <si>
    <t>418</t>
  </si>
  <si>
    <t>תמנע</t>
  </si>
  <si>
    <t>קיפוד</t>
  </si>
  <si>
    <t>גן ספיר א'</t>
  </si>
  <si>
    <t>גן ספיר ב'</t>
  </si>
  <si>
    <t>אלפורעה - חדש</t>
  </si>
  <si>
    <t>צור באהר</t>
  </si>
  <si>
    <t>גן פני מנחם 6</t>
  </si>
  <si>
    <t>גן ילדים חדש</t>
  </si>
  <si>
    <t>אלזהור</t>
  </si>
  <si>
    <t>גן אלגוזלאן</t>
  </si>
  <si>
    <t>מעלה האורנים</t>
  </si>
  <si>
    <t>גני מכתב מאליהו</t>
  </si>
  <si>
    <t>שכ' 8</t>
  </si>
  <si>
    <t>שכ' 36</t>
  </si>
  <si>
    <t>דעני לחנניה</t>
  </si>
  <si>
    <t>ספינה</t>
  </si>
  <si>
    <t>נווה חוף</t>
  </si>
  <si>
    <t>חיל הים</t>
  </si>
  <si>
    <t>גלית</t>
  </si>
  <si>
    <t>חכמת שלמה 3</t>
  </si>
  <si>
    <t>ילדות חמד</t>
  </si>
  <si>
    <t>חכמת שלמה 4</t>
  </si>
  <si>
    <t>רבנו בחיי 1</t>
  </si>
  <si>
    <t>חכמת שלמה 5</t>
  </si>
  <si>
    <t>רבנו בחיי 2</t>
  </si>
  <si>
    <t>חכמת שלמה 6</t>
  </si>
  <si>
    <t>מאור ירושלים 1</t>
  </si>
  <si>
    <t>מאור ירושלים 2</t>
  </si>
  <si>
    <t>תכלת</t>
  </si>
  <si>
    <t>בדרך אימותינו 1</t>
  </si>
  <si>
    <t>גן בתיה</t>
  </si>
  <si>
    <t>אדרת אליהו - התאחדות</t>
  </si>
  <si>
    <t>קול החינוך 5</t>
  </si>
  <si>
    <t>צלף</t>
  </si>
  <si>
    <t>חבר</t>
  </si>
  <si>
    <t>גן העץ הגדול</t>
  </si>
  <si>
    <t>שדה</t>
  </si>
  <si>
    <t>תורת אמך 4</t>
  </si>
  <si>
    <t>מי מרום</t>
  </si>
  <si>
    <t>נתיבי הים</t>
  </si>
  <si>
    <t>שדות ים-בנים</t>
  </si>
  <si>
    <t>טיילת</t>
  </si>
  <si>
    <t>סוס הים</t>
  </si>
  <si>
    <t>רפסודה</t>
  </si>
  <si>
    <t>כנען</t>
  </si>
  <si>
    <t>אופקים 32</t>
  </si>
  <si>
    <t>עץ הדעת כיסופים</t>
  </si>
  <si>
    <t>אופקים 13</t>
  </si>
  <si>
    <t>טללי שרה</t>
  </si>
  <si>
    <t>טללי איטא</t>
  </si>
  <si>
    <t>אגו"י נווה יעקב</t>
  </si>
  <si>
    <t>בנות ויזניץ בית ש</t>
  </si>
  <si>
    <t>בנות ויזניץ בית שמש</t>
  </si>
  <si>
    <t>478</t>
  </si>
  <si>
    <t>חכמת שלמה חסידי</t>
  </si>
  <si>
    <t>אדוריים</t>
  </si>
  <si>
    <t>יפתח</t>
  </si>
  <si>
    <t>מנדרינה</t>
  </si>
  <si>
    <t>תפוזינה</t>
  </si>
  <si>
    <t>גן קטר אלנדא</t>
  </si>
  <si>
    <t>ערוגות</t>
  </si>
  <si>
    <t>רבנו יורם</t>
  </si>
  <si>
    <t>ברכת יעקב1</t>
  </si>
  <si>
    <t>ברכת יעקב2</t>
  </si>
  <si>
    <t>חינוך מושלם</t>
  </si>
  <si>
    <t>מהריל 2</t>
  </si>
  <si>
    <t>מעלות התמר 2</t>
  </si>
  <si>
    <t>גן נורית ב'</t>
  </si>
  <si>
    <t>גן חוקוק</t>
  </si>
  <si>
    <t>גן עטרות</t>
  </si>
  <si>
    <t>גן שושנים א'</t>
  </si>
  <si>
    <t>גן אמירים א'</t>
  </si>
  <si>
    <t>גן עומר א'</t>
  </si>
  <si>
    <t>גן אלקסטל</t>
  </si>
  <si>
    <t>גן חוחית</t>
  </si>
  <si>
    <t>מטע דולב</t>
  </si>
  <si>
    <t>רימון נווה אילן</t>
  </si>
  <si>
    <t>רקפת נחשון</t>
  </si>
  <si>
    <t>חרוב נס הרים</t>
  </si>
  <si>
    <t>גן ורדים</t>
  </si>
  <si>
    <t>גן אלכרום</t>
  </si>
  <si>
    <t>גן מורן</t>
  </si>
  <si>
    <t>צדפים</t>
  </si>
  <si>
    <t>חולות הים</t>
  </si>
  <si>
    <t>גן נרקיסים</t>
  </si>
  <si>
    <t>הדייגים</t>
  </si>
  <si>
    <t>הנחשול</t>
  </si>
  <si>
    <t>הנמל</t>
  </si>
  <si>
    <t>הסיפון</t>
  </si>
  <si>
    <t>גן שכ' 43</t>
  </si>
  <si>
    <t>צילי וגילי</t>
  </si>
  <si>
    <t>אדון חלום</t>
  </si>
  <si>
    <t>גן השמחה</t>
  </si>
  <si>
    <t>גן שכ' 9</t>
  </si>
  <si>
    <t>גן שכ' 7</t>
  </si>
  <si>
    <t>אלסעאדה</t>
  </si>
  <si>
    <t>ש'ח ג'ארח</t>
  </si>
  <si>
    <t>בית חנינה זיתונה</t>
  </si>
  <si>
    <t>הנרקיס</t>
  </si>
  <si>
    <t>גן שכ' 36</t>
  </si>
  <si>
    <t>גן שכ' 26</t>
  </si>
  <si>
    <t>אלאחווה</t>
  </si>
  <si>
    <t>גן אריאל</t>
  </si>
  <si>
    <t>פלפלון</t>
  </si>
  <si>
    <t>נוצת בית החלומות</t>
  </si>
  <si>
    <t>שלום ילדים</t>
  </si>
  <si>
    <t>טיול לארץ התווים</t>
  </si>
  <si>
    <t>ככה זה בעברית</t>
  </si>
  <si>
    <t>גן כליל החורש</t>
  </si>
  <si>
    <t>גן חניכי הישיבות - ק</t>
  </si>
  <si>
    <t>גן טללים 2</t>
  </si>
  <si>
    <t>אשרי האיש 6</t>
  </si>
  <si>
    <t>09 אהלי תפארת משה</t>
  </si>
  <si>
    <t>אשדוד 23</t>
  </si>
  <si>
    <t>פתח תקווה 12</t>
  </si>
  <si>
    <t>קרית ספר 25</t>
  </si>
  <si>
    <t>קרית ספר 45</t>
  </si>
  <si>
    <t>קרית ספר 55</t>
  </si>
  <si>
    <t>גן עומר ב'</t>
  </si>
  <si>
    <t>גן הדסים א'</t>
  </si>
  <si>
    <t>גן פרח</t>
  </si>
  <si>
    <t>גן ריפר</t>
  </si>
  <si>
    <t>גן הרדוף</t>
  </si>
  <si>
    <t>גן נחמה חבד</t>
  </si>
  <si>
    <t>גן הארי</t>
  </si>
  <si>
    <t>גן כנרת</t>
  </si>
  <si>
    <t>גן תאנה</t>
  </si>
  <si>
    <t>גן סלע</t>
  </si>
  <si>
    <t>גוונים צפרירים</t>
  </si>
  <si>
    <t>גן דרור_אשכול</t>
  </si>
  <si>
    <t>גן סנונית אשכול</t>
  </si>
  <si>
    <t>מעיין האמונה</t>
  </si>
  <si>
    <t>נתן</t>
  </si>
  <si>
    <t>רשט גלים</t>
  </si>
  <si>
    <t>רשט צבי ים</t>
  </si>
  <si>
    <t>רשד-ינשוף</t>
  </si>
  <si>
    <t>יקונטון</t>
  </si>
  <si>
    <t>שבלול</t>
  </si>
  <si>
    <t>חילזון</t>
  </si>
  <si>
    <t>כסיף</t>
  </si>
  <si>
    <t>10 -יקירי ירושלים</t>
  </si>
  <si>
    <t>20 -אמונת ציון</t>
  </si>
  <si>
    <t>30 -אמונת ציון</t>
  </si>
  <si>
    <t>10 -חכמת שלמה חסידי</t>
  </si>
  <si>
    <t>20 -חכמת שלמה חסידי</t>
  </si>
  <si>
    <t>30 -חכמת שלמה חסידי</t>
  </si>
  <si>
    <t>01 -קהילות יעקב</t>
  </si>
  <si>
    <t>02 -קהילות יעקב</t>
  </si>
  <si>
    <t>גן ברקת א'</t>
  </si>
  <si>
    <t>גן אופק א'</t>
  </si>
  <si>
    <t>גן גפן א'</t>
  </si>
  <si>
    <t>גן גפן ב'</t>
  </si>
  <si>
    <t>למדני</t>
  </si>
  <si>
    <t>אגו"י הר נוף 09</t>
  </si>
  <si>
    <t>עץ הדעת דה האז חובה</t>
  </si>
  <si>
    <t>תלמוד תורה מדרש מאיר</t>
  </si>
  <si>
    <t>כלל חסידי 2</t>
  </si>
  <si>
    <t>כלל חסידי 3</t>
  </si>
  <si>
    <t>בלבן 2</t>
  </si>
  <si>
    <t>תפארת 1</t>
  </si>
  <si>
    <t>תפארת 2</t>
  </si>
  <si>
    <t>גן רמון</t>
  </si>
  <si>
    <t>כחול ולבן</t>
  </si>
  <si>
    <t>ריקוד ומנגינה</t>
  </si>
  <si>
    <t>ברושים</t>
  </si>
  <si>
    <t>גן כליל</t>
  </si>
  <si>
    <t>גן טרום חובה</t>
  </si>
  <si>
    <t>גן בולבול</t>
  </si>
  <si>
    <t>צרעה-סביון</t>
  </si>
  <si>
    <t>קרית ענבים נרקיס</t>
  </si>
  <si>
    <t>גן גליל</t>
  </si>
  <si>
    <t>גן אילנות</t>
  </si>
  <si>
    <t>רוגלית נווה מיכאל</t>
  </si>
  <si>
    <t>גן אורנים</t>
  </si>
  <si>
    <t>גן תפוח</t>
  </si>
  <si>
    <t>גן פעמונית</t>
  </si>
  <si>
    <t>גן דולב</t>
  </si>
  <si>
    <t>גן אלתסאמית</t>
  </si>
  <si>
    <t>גן אלמלאיקה</t>
  </si>
  <si>
    <t>פרחי הבר</t>
  </si>
  <si>
    <t>בנות רחל 2</t>
  </si>
  <si>
    <t>בנות רחל 3</t>
  </si>
  <si>
    <t>מגדלים</t>
  </si>
  <si>
    <t>גן אל אלחאן</t>
  </si>
  <si>
    <t>אלזהור 3</t>
  </si>
  <si>
    <t>גן שנלר 2</t>
  </si>
  <si>
    <t>שיך ג'ראח ואדי ג'וז</t>
  </si>
  <si>
    <t>גן בראעם אליאסמין</t>
  </si>
  <si>
    <t>מכחול</t>
  </si>
  <si>
    <t>נופי השמש חובה</t>
  </si>
  <si>
    <t>גן חבד בנים</t>
  </si>
  <si>
    <t>בת גלים</t>
  </si>
  <si>
    <t>03 -קהילות יעקב</t>
  </si>
  <si>
    <t>אור דוד 2</t>
  </si>
  <si>
    <t>גן עוזיאל</t>
  </si>
  <si>
    <t>גן חני</t>
  </si>
  <si>
    <t>בית יעקב החסידי</t>
  </si>
  <si>
    <t>גן קסמים</t>
  </si>
  <si>
    <t>גן כפר מסריק</t>
  </si>
  <si>
    <t>גן ערמשה</t>
  </si>
  <si>
    <t>גן רגבה</t>
  </si>
  <si>
    <t>גן הנרקיס</t>
  </si>
  <si>
    <t>גן צמרת</t>
  </si>
  <si>
    <t>גן עופר</t>
  </si>
  <si>
    <t>שואבה הלבבות</t>
  </si>
  <si>
    <t>גן זמיר</t>
  </si>
  <si>
    <t>שורש</t>
  </si>
  <si>
    <t>בנות רחל 1</t>
  </si>
  <si>
    <t>אגו"י נווה יעקב 91</t>
  </si>
  <si>
    <t>אגו"י נווה יעקב 20</t>
  </si>
  <si>
    <t>אור לילד</t>
  </si>
  <si>
    <t>אלעספיר</t>
  </si>
  <si>
    <t>גן שוהם א'</t>
  </si>
  <si>
    <t>גן שוהם ב'</t>
  </si>
  <si>
    <t>גן ברקת ב'</t>
  </si>
  <si>
    <t>גן אלומות</t>
  </si>
  <si>
    <t>גן שכ' 31</t>
  </si>
  <si>
    <t>רש-דגנית</t>
  </si>
  <si>
    <t>רש-חרצית</t>
  </si>
  <si>
    <t>המסילה</t>
  </si>
  <si>
    <t>סקוירא</t>
  </si>
  <si>
    <t>ואחת אל סלאם</t>
  </si>
  <si>
    <t>זחל</t>
  </si>
  <si>
    <t>ענבים</t>
  </si>
  <si>
    <t>גן רימונים</t>
  </si>
  <si>
    <t>גן כנרית</t>
  </si>
  <si>
    <t>אלון ב</t>
  </si>
  <si>
    <t>גן שבלול</t>
  </si>
  <si>
    <t>20 -יחי ראובן</t>
  </si>
  <si>
    <t>30 -יחי ראובן</t>
  </si>
  <si>
    <t>01 -ברכת אברהם</t>
  </si>
  <si>
    <t>02 -ברכת אברהם</t>
  </si>
  <si>
    <t>03 -ברכת אברהם</t>
  </si>
  <si>
    <t>04 -ברכת אברהם</t>
  </si>
  <si>
    <t>02 -לומדי תורה</t>
  </si>
  <si>
    <t>10 -דרך חסידים תתים</t>
  </si>
  <si>
    <t>30 -דרך חסידים תתים</t>
  </si>
  <si>
    <t>החכמה</t>
  </si>
  <si>
    <t>416</t>
  </si>
  <si>
    <t>נתיבות שלום</t>
  </si>
  <si>
    <t>גן שכ' 8</t>
  </si>
  <si>
    <t>ויזניץ עפולה עילית</t>
  </si>
  <si>
    <t>כרם גפן ישראל</t>
  </si>
  <si>
    <t>בית טראני 2</t>
  </si>
  <si>
    <t>ויזניץ בית שמש</t>
  </si>
  <si>
    <t>גן משיח חבד</t>
  </si>
  <si>
    <t>גן דנון</t>
  </si>
  <si>
    <t>גן דגנית</t>
  </si>
  <si>
    <t>גן חרובית</t>
  </si>
  <si>
    <t>גן שקמה</t>
  </si>
  <si>
    <t>גן נתיב השירה</t>
  </si>
  <si>
    <t>גן סער</t>
  </si>
  <si>
    <t>גן הלל</t>
  </si>
  <si>
    <t>גן אור</t>
  </si>
  <si>
    <t>גן הדסים ב'</t>
  </si>
  <si>
    <t>גן נירים</t>
  </si>
  <si>
    <t>גן עמקא</t>
  </si>
  <si>
    <t>שריגים שושנים</t>
  </si>
  <si>
    <t>גן מאור</t>
  </si>
  <si>
    <t>גן אופירה</t>
  </si>
  <si>
    <t>גן ערבה</t>
  </si>
  <si>
    <t>גן אלמרח</t>
  </si>
  <si>
    <t>גן איריס</t>
  </si>
  <si>
    <t>נטע</t>
  </si>
  <si>
    <t>גן אלסלאם</t>
  </si>
  <si>
    <t>טהא-חסיין</t>
  </si>
  <si>
    <t>גן חלמונית</t>
  </si>
  <si>
    <t>גן חזון</t>
  </si>
  <si>
    <t>סקוירא 2</t>
  </si>
  <si>
    <t>גן אל סלאם</t>
  </si>
  <si>
    <t>גן אל נאורס</t>
  </si>
  <si>
    <t>פרח</t>
  </si>
  <si>
    <t>יסעור</t>
  </si>
  <si>
    <t>ברכת רחל</t>
  </si>
  <si>
    <t>עין גדי</t>
  </si>
  <si>
    <t>אלבראא'</t>
  </si>
  <si>
    <t>אלספאא</t>
  </si>
  <si>
    <t>114- לילך</t>
  </si>
  <si>
    <t>אופל</t>
  </si>
  <si>
    <t>גן שכונה מזרחית</t>
  </si>
  <si>
    <t>רתג-ידע</t>
  </si>
  <si>
    <t>חיוכים</t>
  </si>
  <si>
    <t>אור</t>
  </si>
  <si>
    <t>שילת</t>
  </si>
  <si>
    <t>אלנג'ום</t>
  </si>
  <si>
    <t>משכנות יעקב 1</t>
  </si>
  <si>
    <t>אמת ואמונה סלונים גן</t>
  </si>
  <si>
    <t>גן חנה חבד</t>
  </si>
  <si>
    <t>גן אהבת ישראל חבד</t>
  </si>
  <si>
    <t>גן איתן חבד</t>
  </si>
  <si>
    <t>גן מלכות חבד</t>
  </si>
  <si>
    <t>גן שושנה חבד</t>
  </si>
  <si>
    <t>המסורה</t>
  </si>
  <si>
    <t>אזהאר אלמערפה</t>
  </si>
  <si>
    <t>ניצני שלום</t>
  </si>
  <si>
    <t>113- רותם</t>
  </si>
  <si>
    <t>גן פקיעין חדשה</t>
  </si>
  <si>
    <t>גן בוגר מעונה</t>
  </si>
  <si>
    <t>גן שושן</t>
  </si>
  <si>
    <t>גן יערה</t>
  </si>
  <si>
    <t>גן נהלל</t>
  </si>
  <si>
    <t>גן הילה</t>
  </si>
  <si>
    <t>גן ממד חוסן</t>
  </si>
  <si>
    <t>גן מנות</t>
  </si>
  <si>
    <t>גן עבדון</t>
  </si>
  <si>
    <t>גן צוריאל</t>
  </si>
  <si>
    <t>גן ממד עין יעקב</t>
  </si>
  <si>
    <t>גן שומרה</t>
  </si>
  <si>
    <t>בקוע האוהבים</t>
  </si>
  <si>
    <t>נורית נתיב הל'ה</t>
  </si>
  <si>
    <t>גן ראשונים</t>
  </si>
  <si>
    <t>גן פשוש</t>
  </si>
  <si>
    <t>גן בתרא</t>
  </si>
  <si>
    <t>גן המלאכים</t>
  </si>
  <si>
    <t>גן ציפורים</t>
  </si>
  <si>
    <t>גן נעם</t>
  </si>
  <si>
    <t>שחם</t>
  </si>
  <si>
    <t>מעיין אנטרופוסופי</t>
  </si>
  <si>
    <t>ריו הדיג</t>
  </si>
  <si>
    <t>אלמהד</t>
  </si>
  <si>
    <t>תלמי האור</t>
  </si>
  <si>
    <t>גן דוכיפת</t>
  </si>
  <si>
    <t>חושן ב'</t>
  </si>
  <si>
    <t>הברבור</t>
  </si>
  <si>
    <t>הברבור ב'</t>
  </si>
  <si>
    <t>הברבור ג'</t>
  </si>
  <si>
    <t>לשם ב'</t>
  </si>
  <si>
    <t>01 -בני אהרון</t>
  </si>
  <si>
    <t>02 -בני אהרון</t>
  </si>
  <si>
    <t>01 -בית טובה - תפארת</t>
  </si>
  <si>
    <t>03 -בית טובה - תפארת</t>
  </si>
  <si>
    <t>05 -בית טובה - תפארת</t>
  </si>
  <si>
    <t>06 -בית טובה - תפארת</t>
  </si>
  <si>
    <t>01 -החדש</t>
  </si>
  <si>
    <t>02 -החדש</t>
  </si>
  <si>
    <t>01 -מרכז חסידי ויזני</t>
  </si>
  <si>
    <t>02 -מרכז חסידי ויזני</t>
  </si>
  <si>
    <t>01 -בית חינוך לבנות</t>
  </si>
  <si>
    <t>02 -בית חינוך לבנות</t>
  </si>
  <si>
    <t>03 -בית חינוך לבנות</t>
  </si>
  <si>
    <t>רשק-כרמל</t>
  </si>
  <si>
    <t>100 אצטרובל</t>
  </si>
  <si>
    <t>104 הפרחים</t>
  </si>
  <si>
    <t>105 תות</t>
  </si>
  <si>
    <t>גן אלחכמה</t>
  </si>
  <si>
    <t>אור עולם 4</t>
  </si>
  <si>
    <t>אור עולם 3</t>
  </si>
  <si>
    <t>אור עולם 1</t>
  </si>
  <si>
    <t>אור עולם 2</t>
  </si>
  <si>
    <t>גן בראעם אלג'ד</t>
  </si>
  <si>
    <t>גן רעים</t>
  </si>
  <si>
    <t>גן אילן</t>
  </si>
  <si>
    <t>גן איריסים א'</t>
  </si>
  <si>
    <t>גן מזאריב</t>
  </si>
  <si>
    <t>גן כפר חנניה</t>
  </si>
  <si>
    <t>גן בית השיטה 2</t>
  </si>
  <si>
    <t>גן רננים</t>
  </si>
  <si>
    <t>גן אסתר</t>
  </si>
  <si>
    <t>גן נוף כנרת</t>
  </si>
  <si>
    <t>גן יובל</t>
  </si>
  <si>
    <t>גן אלנרגס</t>
  </si>
  <si>
    <t>גן צופית</t>
  </si>
  <si>
    <t>גן האוצר</t>
  </si>
  <si>
    <t>גן חופית</t>
  </si>
  <si>
    <t>ניסנית</t>
  </si>
  <si>
    <t>שקד שילה</t>
  </si>
  <si>
    <t>אדיר</t>
  </si>
  <si>
    <t>שיך ג'ראח</t>
  </si>
  <si>
    <t>הארי הקדוש</t>
  </si>
  <si>
    <t>עוגב</t>
  </si>
  <si>
    <t>הבשור</t>
  </si>
  <si>
    <t>לבנון</t>
  </si>
  <si>
    <t>ביתר עלית 20</t>
  </si>
  <si>
    <t>גן אלזהור</t>
  </si>
  <si>
    <t>ביתר עילית 10</t>
  </si>
  <si>
    <t>קרית הילד סורוצקין 0</t>
  </si>
  <si>
    <t>גן אלאמאנה</t>
  </si>
  <si>
    <t>אלסנאפר</t>
  </si>
  <si>
    <t>בית טראני 3</t>
  </si>
  <si>
    <t>בית טראני 5</t>
  </si>
  <si>
    <t>גן טפחות</t>
  </si>
  <si>
    <t>גן עינב</t>
  </si>
  <si>
    <t>גן זמורה</t>
  </si>
  <si>
    <t>גן גריפאת</t>
  </si>
  <si>
    <t>גן ראזי ב'</t>
  </si>
  <si>
    <t>גן שבולת</t>
  </si>
  <si>
    <t>גן ירכא</t>
  </si>
  <si>
    <t>גן ארזים</t>
  </si>
  <si>
    <t>גן שדרה ב'</t>
  </si>
  <si>
    <t>גן רמבם</t>
  </si>
  <si>
    <t>גן אביב</t>
  </si>
  <si>
    <t>הלילך</t>
  </si>
  <si>
    <t>גן אל זייתונה</t>
  </si>
  <si>
    <t>גן אל אמל</t>
  </si>
  <si>
    <t>שושנה</t>
  </si>
  <si>
    <t>אמנון</t>
  </si>
  <si>
    <t>סלעים</t>
  </si>
  <si>
    <t>01 -תורת הבית</t>
  </si>
  <si>
    <t>02 -תורת הבית</t>
  </si>
  <si>
    <t>03 -תורת הבית</t>
  </si>
  <si>
    <t>02 -יקירי ירושלים</t>
  </si>
  <si>
    <t>03 -יקירי ירושלים</t>
  </si>
  <si>
    <t>10 -כנסת יהודה</t>
  </si>
  <si>
    <t>גן שכ' 11</t>
  </si>
  <si>
    <t>אלמוג ב</t>
  </si>
  <si>
    <t>אדווה ב'</t>
  </si>
  <si>
    <t>01 -גני מרכז חסידי ו</t>
  </si>
  <si>
    <t>02 -גני מרכז חסידי ו</t>
  </si>
  <si>
    <t>01 -דרך אמת</t>
  </si>
  <si>
    <t>01 -בראעם אל זהרא ג'</t>
  </si>
  <si>
    <t>עץ הדעת נועם 3</t>
  </si>
  <si>
    <t>02 -אגוי</t>
  </si>
  <si>
    <t>10 -מגן אבות</t>
  </si>
  <si>
    <t>20 -מגן אבות</t>
  </si>
  <si>
    <t>30 -מגן אבות</t>
  </si>
  <si>
    <t>תת כלל חסידי בית שמש</t>
  </si>
  <si>
    <t>122 הפיקוס</t>
  </si>
  <si>
    <t>141 הדס</t>
  </si>
  <si>
    <t>85_שיבולים</t>
  </si>
  <si>
    <t>מכתשים</t>
  </si>
  <si>
    <t>מזור</t>
  </si>
  <si>
    <t>חניתה</t>
  </si>
  <si>
    <t>גוברין</t>
  </si>
  <si>
    <t>רמות מנשה</t>
  </si>
  <si>
    <t>תלמוד תורה החינוך</t>
  </si>
  <si>
    <t>הבית של יעל</t>
  </si>
  <si>
    <t>גן שבח</t>
  </si>
  <si>
    <t>גן אמירים</t>
  </si>
  <si>
    <t>גן זרזיר</t>
  </si>
  <si>
    <t>גן אלמרג 2</t>
  </si>
  <si>
    <t>גן פרפר</t>
  </si>
  <si>
    <t>גן היונה</t>
  </si>
  <si>
    <t>גן האירוסים</t>
  </si>
  <si>
    <t>גן גולן</t>
  </si>
  <si>
    <t>גן סתונית</t>
  </si>
  <si>
    <t>גן דפנה</t>
  </si>
  <si>
    <t>גן חורש</t>
  </si>
  <si>
    <t>גן מיכל</t>
  </si>
  <si>
    <t>גן אקליפטוס</t>
  </si>
  <si>
    <t>גני ברכת אברהם</t>
  </si>
  <si>
    <t>שערי דעת רמות פולין</t>
  </si>
  <si>
    <t>183 שוהם</t>
  </si>
  <si>
    <t>184 ראשית</t>
  </si>
  <si>
    <t>חומש</t>
  </si>
  <si>
    <t>גן ט. חובה</t>
  </si>
  <si>
    <t>גן אלפרשאת</t>
  </si>
  <si>
    <t>תאנה נריה</t>
  </si>
  <si>
    <t>גן שכ' 21</t>
  </si>
  <si>
    <t>דרכי יושר 211</t>
  </si>
  <si>
    <t>דרכי יושר 221</t>
  </si>
  <si>
    <t>גן יונה</t>
  </si>
  <si>
    <t>היכל אהרן</t>
  </si>
  <si>
    <t>גן שחפים</t>
  </si>
  <si>
    <t>גן צבר עצמון</t>
  </si>
  <si>
    <t>גן ניצנים עצמון</t>
  </si>
  <si>
    <t>גן סביונים</t>
  </si>
  <si>
    <t>גן גלבוע</t>
  </si>
  <si>
    <t>גן שושנה</t>
  </si>
  <si>
    <t>כליל</t>
  </si>
  <si>
    <t>צבעוני ב</t>
  </si>
  <si>
    <t>עפרוני א'</t>
  </si>
  <si>
    <t>עפרוני ב'</t>
  </si>
  <si>
    <t>אגו"י ק. יובל 08</t>
  </si>
  <si>
    <t>אגו"י ק. יובל 09</t>
  </si>
  <si>
    <t>גן חבד פסגת זאב צפון</t>
  </si>
  <si>
    <t>גבעת הראל רימון</t>
  </si>
  <si>
    <t>01 -בובוב</t>
  </si>
  <si>
    <t>02 -בובוב</t>
  </si>
  <si>
    <t>01 -הדר ציון</t>
  </si>
  <si>
    <t>02 -הדר ציון</t>
  </si>
  <si>
    <t>01 -מוסדות אמרי חיים</t>
  </si>
  <si>
    <t>02 -מוסדות אמרי חיים</t>
  </si>
  <si>
    <t>03 -מוסדות אמרי חיים</t>
  </si>
  <si>
    <t>עץ הדעת נועם 4</t>
  </si>
  <si>
    <t>10 -תת רוממה</t>
  </si>
  <si>
    <t>30 -תת רוממה</t>
  </si>
  <si>
    <t>אלכסנדר</t>
  </si>
  <si>
    <t>תוכי</t>
  </si>
  <si>
    <t>זהבן</t>
  </si>
  <si>
    <t>תפארת ישראל</t>
  </si>
  <si>
    <t>רגבי אור</t>
  </si>
  <si>
    <t>ברכת רחל בנות</t>
  </si>
  <si>
    <t>ביריה</t>
  </si>
  <si>
    <t>שלו</t>
  </si>
  <si>
    <t>תפוחית</t>
  </si>
  <si>
    <t>מרגלית</t>
  </si>
  <si>
    <t>ישפה</t>
  </si>
  <si>
    <t>בוטן</t>
  </si>
  <si>
    <t>גן רינה</t>
  </si>
  <si>
    <t>גן תפארת</t>
  </si>
  <si>
    <t>גן טבע</t>
  </si>
  <si>
    <t>גן אלונים</t>
  </si>
  <si>
    <t>גן סיתונית ב'</t>
  </si>
  <si>
    <t>גן אחיות א'</t>
  </si>
  <si>
    <t>גן תימורים</t>
  </si>
  <si>
    <t>גן צאלון</t>
  </si>
  <si>
    <t>גן חבד בנות</t>
  </si>
  <si>
    <t>סייפן א</t>
  </si>
  <si>
    <t>סייפן ב'</t>
  </si>
  <si>
    <t>מצדה ממ</t>
  </si>
  <si>
    <t>מעלות התמר 1</t>
  </si>
  <si>
    <t>מעלות התמר 3</t>
  </si>
  <si>
    <t>אליאסמין</t>
  </si>
  <si>
    <t>עמק יזרעאל 41</t>
  </si>
  <si>
    <t>גן אלשאם</t>
  </si>
  <si>
    <t>מרכז גני ילדים - בני</t>
  </si>
  <si>
    <t>אלנרגס</t>
  </si>
  <si>
    <t>גן אלופא'</t>
  </si>
  <si>
    <t>גן אלמלתקבל</t>
  </si>
  <si>
    <t>גן הניצנים הקטנים</t>
  </si>
  <si>
    <t>תלמי בילו</t>
  </si>
  <si>
    <t>קלחים</t>
  </si>
  <si>
    <t>אורות צבי יהודה</t>
  </si>
  <si>
    <t>שלום</t>
  </si>
  <si>
    <t>רענן</t>
  </si>
  <si>
    <t>טוהר</t>
  </si>
  <si>
    <t>אוהלי מנחם חבד</t>
  </si>
  <si>
    <t>גן ילדים</t>
  </si>
  <si>
    <t>דמשק אליעזר 4</t>
  </si>
  <si>
    <t>דרך התורה 1</t>
  </si>
  <si>
    <t>טיוראלגנה</t>
  </si>
  <si>
    <t>גן תאנה ב'</t>
  </si>
  <si>
    <t>גן רימון א'</t>
  </si>
  <si>
    <t>גן רימון ב'</t>
  </si>
  <si>
    <t>גן חרשים</t>
  </si>
  <si>
    <t>גן אשחר</t>
  </si>
  <si>
    <t>גן תמרים</t>
  </si>
  <si>
    <t>גן העפרוני</t>
  </si>
  <si>
    <t>גן שיבולים</t>
  </si>
  <si>
    <t>גן אלמוגן</t>
  </si>
  <si>
    <t>גן אל-אלואן</t>
  </si>
  <si>
    <t>גן איתמר</t>
  </si>
  <si>
    <t>גן רחל</t>
  </si>
  <si>
    <t>גן רחל ממ</t>
  </si>
  <si>
    <t>גן חוני</t>
  </si>
  <si>
    <t>גן התמרים</t>
  </si>
  <si>
    <t>גן הדקלים</t>
  </si>
  <si>
    <t>גן סמדר</t>
  </si>
  <si>
    <t>גן דרורים</t>
  </si>
  <si>
    <t>גן שיזף</t>
  </si>
  <si>
    <t>גן אסיף</t>
  </si>
  <si>
    <t>גן גבע</t>
  </si>
  <si>
    <t>גן רגב</t>
  </si>
  <si>
    <t>שכ' 31</t>
  </si>
  <si>
    <t>גן שכ' 14</t>
  </si>
  <si>
    <t>גן חיי עולם</t>
  </si>
  <si>
    <t>רבקה א</t>
  </si>
  <si>
    <t>רבקה ב</t>
  </si>
  <si>
    <t>אור שמח</t>
  </si>
  <si>
    <t>ברכת עמרם</t>
  </si>
  <si>
    <t>40 -יקירי ירושלים</t>
  </si>
  <si>
    <t>01 -חמדת התורה</t>
  </si>
  <si>
    <t>02 -חמדת התורה</t>
  </si>
  <si>
    <t>מנגינות הלב</t>
  </si>
  <si>
    <t>מעיינות רבי חייא'</t>
  </si>
  <si>
    <t>גן חדש</t>
  </si>
  <si>
    <t>20 -תת מורשה</t>
  </si>
  <si>
    <t>גן מגדים</t>
  </si>
  <si>
    <t>תורת העמק 1</t>
  </si>
  <si>
    <t>ישועות משה</t>
  </si>
  <si>
    <t>שבעת המינים</t>
  </si>
  <si>
    <t>אבן חן</t>
  </si>
  <si>
    <t>גן ניר</t>
  </si>
  <si>
    <t>גן בוסתן הגליל</t>
  </si>
  <si>
    <t>גן עפרוני</t>
  </si>
  <si>
    <t>גן סגלית</t>
  </si>
  <si>
    <t>גן הדקל</t>
  </si>
  <si>
    <t>חצב אור מאיר</t>
  </si>
  <si>
    <t>לוטם אור מאיר</t>
  </si>
  <si>
    <t>לולב אור מאיר</t>
  </si>
  <si>
    <t>גן הנדיב</t>
  </si>
  <si>
    <t>גן גבעת-אלונים</t>
  </si>
  <si>
    <t>גן נפטון</t>
  </si>
  <si>
    <t>סתיו</t>
  </si>
  <si>
    <t>מצדה ממד</t>
  </si>
  <si>
    <t>יקינתון</t>
  </si>
  <si>
    <t>יקינתון ב'</t>
  </si>
  <si>
    <t>אסיף ב'</t>
  </si>
  <si>
    <t>אשכולית ב'</t>
  </si>
  <si>
    <t>שריג ב'</t>
  </si>
  <si>
    <t>שריג א'</t>
  </si>
  <si>
    <t>גן לשם</t>
  </si>
  <si>
    <t>גן אגוז</t>
  </si>
  <si>
    <t>גן דנאית</t>
  </si>
  <si>
    <t>גן אדמונית</t>
  </si>
  <si>
    <t>שזיף</t>
  </si>
  <si>
    <t>קורנית</t>
  </si>
  <si>
    <t>חוף הים</t>
  </si>
  <si>
    <t>רובין</t>
  </si>
  <si>
    <t>קנרי</t>
  </si>
  <si>
    <t>גן המרכז</t>
  </si>
  <si>
    <t>גן מוסתקבל 2</t>
  </si>
  <si>
    <t>גן מוסתקל 3</t>
  </si>
  <si>
    <t>גן מוסתקל 4</t>
  </si>
  <si>
    <t>פיסטוק</t>
  </si>
  <si>
    <t>מעיינות רבי חייא</t>
  </si>
  <si>
    <t>משכנות האומה</t>
  </si>
  <si>
    <t>צברים</t>
  </si>
  <si>
    <t>אפרסמון</t>
  </si>
  <si>
    <t>נוף</t>
  </si>
  <si>
    <t>תת כלל חסידי 3</t>
  </si>
  <si>
    <t>תת כלל חסידי 2</t>
  </si>
  <si>
    <t>רחובות 21</t>
  </si>
  <si>
    <t>מרכז גני ילדים</t>
  </si>
  <si>
    <t>גן בן עמי</t>
  </si>
  <si>
    <t>גן פעמון</t>
  </si>
  <si>
    <t>גן תומר</t>
  </si>
  <si>
    <t>גן מנחם חבד</t>
  </si>
  <si>
    <t>גן סנדבד</t>
  </si>
  <si>
    <t>גן צפרירים</t>
  </si>
  <si>
    <t>אדרת_זית</t>
  </si>
  <si>
    <t>אביעזר פפאיה</t>
  </si>
  <si>
    <t>אבן ספיר - ספיר</t>
  </si>
  <si>
    <t>אשתאול רימון</t>
  </si>
  <si>
    <t>גן מי זיאדה</t>
  </si>
  <si>
    <t>גן אלחורש</t>
  </si>
  <si>
    <t>גן אלזיתון</t>
  </si>
  <si>
    <t>גן קיפוד - מיצר</t>
  </si>
  <si>
    <t>גן שעל</t>
  </si>
  <si>
    <t>נטף</t>
  </si>
  <si>
    <t>איצטרובל</t>
  </si>
  <si>
    <t>אפרוחים</t>
  </si>
  <si>
    <t>אל-אחלאם</t>
  </si>
  <si>
    <t>ואדי קדום</t>
  </si>
  <si>
    <t>שועפאט</t>
  </si>
  <si>
    <t>אלטור</t>
  </si>
  <si>
    <t>מפתח סול</t>
  </si>
  <si>
    <t>10 -תורת העמק</t>
  </si>
  <si>
    <t>20 -תורת העמק</t>
  </si>
  <si>
    <t>01 -אגוי</t>
  </si>
  <si>
    <t>01 -חכמת שלמה</t>
  </si>
  <si>
    <t>02 -חכמת שלמה</t>
  </si>
  <si>
    <t>אל דהראת</t>
  </si>
  <si>
    <t>תלפז קדושי בבל</t>
  </si>
  <si>
    <t>מרכז גני ילדים - בנו</t>
  </si>
  <si>
    <t>עץ הדעת המור ב''</t>
  </si>
  <si>
    <t>עץ הדעת- דה האז</t>
  </si>
  <si>
    <t>גן פיירוז</t>
  </si>
  <si>
    <t>גן אסמהאן</t>
  </si>
  <si>
    <t>עץ הדעת בלבן 605</t>
  </si>
  <si>
    <t>צפריר</t>
  </si>
  <si>
    <t>עץ הדעת דה האס ג</t>
  </si>
  <si>
    <t>חיי תורה 3</t>
  </si>
  <si>
    <t>חיי תורה 2</t>
  </si>
  <si>
    <t>חיי תורה 1</t>
  </si>
  <si>
    <t>גן לוי חבד</t>
  </si>
  <si>
    <t>גן ירדן</t>
  </si>
  <si>
    <t>גן יסעור</t>
  </si>
  <si>
    <t>גן יפה נוף</t>
  </si>
  <si>
    <t>גן המור</t>
  </si>
  <si>
    <t>גן הדרור</t>
  </si>
  <si>
    <t>גן האשל</t>
  </si>
  <si>
    <t>בית מאיר אתרוג</t>
  </si>
  <si>
    <t>גבעת יערים זמיר</t>
  </si>
  <si>
    <t>הראל יקינטון</t>
  </si>
  <si>
    <t>גן ספיר</t>
  </si>
  <si>
    <t>גן קלעה</t>
  </si>
  <si>
    <t>גן אלקלעה 3</t>
  </si>
  <si>
    <t>גן אלראזי</t>
  </si>
  <si>
    <t>מעוז</t>
  </si>
  <si>
    <t>גן ברוש ב'</t>
  </si>
  <si>
    <t>עץ הדעת א תורה ועב</t>
  </si>
  <si>
    <t>יצהר 1</t>
  </si>
  <si>
    <t>אורים ותומים</t>
  </si>
  <si>
    <t>גן לביא</t>
  </si>
  <si>
    <t>גן אלנירוז</t>
  </si>
  <si>
    <t>קינמון</t>
  </si>
  <si>
    <t>גן מוסתקל 5</t>
  </si>
  <si>
    <t>גן מוסתקל 6</t>
  </si>
  <si>
    <t>גן רעות</t>
  </si>
  <si>
    <t>תווים</t>
  </si>
  <si>
    <t>עיר דוד</t>
  </si>
  <si>
    <t>כספיון</t>
  </si>
  <si>
    <t>אביבה</t>
  </si>
  <si>
    <t>גן פטל</t>
  </si>
  <si>
    <t>בית חנינא אלג'הרה</t>
  </si>
  <si>
    <t>גני מודיעין רימון</t>
  </si>
  <si>
    <t>גני מודיעין תמר</t>
  </si>
  <si>
    <t>311</t>
  </si>
  <si>
    <t>גן טרום חובה חיואר</t>
  </si>
  <si>
    <t>גן שלדג</t>
  </si>
  <si>
    <t>גן רון</t>
  </si>
  <si>
    <t>גן ארבל</t>
  </si>
  <si>
    <t>גן הדסים ג'</t>
  </si>
  <si>
    <t>זכריה נרקיס</t>
  </si>
  <si>
    <t>זנוח דקל</t>
  </si>
  <si>
    <t>טל שחר</t>
  </si>
  <si>
    <t>גן ברושים</t>
  </si>
  <si>
    <t>גן סיגלון</t>
  </si>
  <si>
    <t>ישעי שקד</t>
  </si>
  <si>
    <t>מבוא ביתר אנפה</t>
  </si>
  <si>
    <t>גן אלשרק</t>
  </si>
  <si>
    <t>גן ביר אלאמיר</t>
  </si>
  <si>
    <t>אורה</t>
  </si>
  <si>
    <t>היכל הקודש בנות</t>
  </si>
  <si>
    <t>היכל הקודש בנים</t>
  </si>
  <si>
    <t>בושמת</t>
  </si>
  <si>
    <t>204 ארבל</t>
  </si>
  <si>
    <t>גן עין יעקב צעיר</t>
  </si>
  <si>
    <t>67 ורד</t>
  </si>
  <si>
    <t>דבש</t>
  </si>
  <si>
    <t>ענן על מקל</t>
  </si>
  <si>
    <t>שומרי הגוזלים</t>
  </si>
  <si>
    <t>סבתא סורגת</t>
  </si>
  <si>
    <t>מגפיים</t>
  </si>
  <si>
    <t>קנח-חדוה</t>
  </si>
  <si>
    <t>ניצנית</t>
  </si>
  <si>
    <t>אחיעזר</t>
  </si>
  <si>
    <t>05 -הדרת ירושלים</t>
  </si>
  <si>
    <t>06 -הדרת ירושלים</t>
  </si>
  <si>
    <t>01 -הדרת ירושלים</t>
  </si>
  <si>
    <t>02 -הדרת ירושלים</t>
  </si>
  <si>
    <t>03 -הדרת ירושלים</t>
  </si>
  <si>
    <t>קקאו</t>
  </si>
  <si>
    <t>קימל</t>
  </si>
  <si>
    <t>שם אבותי קצות החושן</t>
  </si>
  <si>
    <t>לחם ביכורים 9</t>
  </si>
  <si>
    <t>גני נווה</t>
  </si>
  <si>
    <t>יוסף לקח</t>
  </si>
  <si>
    <t>13_הורדים</t>
  </si>
  <si>
    <t>14 א'_צבר</t>
  </si>
  <si>
    <t>14 ב' אצבעונית</t>
  </si>
  <si>
    <t>103_קשת</t>
  </si>
  <si>
    <t>106 - הדס</t>
  </si>
  <si>
    <t>107 - דיה</t>
  </si>
  <si>
    <t>84_צופית</t>
  </si>
  <si>
    <t>88 דוכיפת</t>
  </si>
  <si>
    <t>89 יען</t>
  </si>
  <si>
    <t>90 ברקן</t>
  </si>
  <si>
    <t>91_ניסנית</t>
  </si>
  <si>
    <t>אופקים 42</t>
  </si>
  <si>
    <t>אופקים 43</t>
  </si>
  <si>
    <t>מרכז גני ילדים 4</t>
  </si>
  <si>
    <t>339</t>
  </si>
  <si>
    <t>מרכז גני ילדים 5</t>
  </si>
  <si>
    <t>גן חובה ב'</t>
  </si>
  <si>
    <t>גח - נדנדה</t>
  </si>
  <si>
    <t>כו אספרגוס</t>
  </si>
  <si>
    <t>גן שאר ישוב</t>
  </si>
  <si>
    <t>עין התכלת</t>
  </si>
  <si>
    <t>אלאלחאן__גן</t>
  </si>
  <si>
    <t>אריה צבי</t>
  </si>
  <si>
    <t>אלבית אלאחדר</t>
  </si>
  <si>
    <t>מעלות דפנה 05</t>
  </si>
  <si>
    <t>תורה לשמה</t>
  </si>
  <si>
    <t>ת"ת כלל חסידי 2</t>
  </si>
  <si>
    <t>יצהר</t>
  </si>
  <si>
    <t>גן בנות גילה</t>
  </si>
  <si>
    <t>ברכת הנחל</t>
  </si>
  <si>
    <t>עץ הדעת -פרץ חיות</t>
  </si>
  <si>
    <t>כלל חסידי 1</t>
  </si>
  <si>
    <t>אגו"י ק. יובל 10</t>
  </si>
  <si>
    <t>אגו" ק. יובל 11</t>
  </si>
  <si>
    <t>דותן</t>
  </si>
  <si>
    <t>טבלן</t>
  </si>
  <si>
    <t>כרמלית</t>
  </si>
  <si>
    <t>גן המועצה</t>
  </si>
  <si>
    <t>גן כאמל מג'דוב</t>
  </si>
  <si>
    <t>גן מנסור מרזוק</t>
  </si>
  <si>
    <t>גן פריד ג'אבר</t>
  </si>
  <si>
    <t>גן טרום חובה פריד ג'</t>
  </si>
  <si>
    <t>גבעון החדשה רימון</t>
  </si>
  <si>
    <t>קסו הר ארבל</t>
  </si>
  <si>
    <t>קיסריה</t>
  </si>
  <si>
    <t>גן בת הרים</t>
  </si>
  <si>
    <t>גן דני</t>
  </si>
  <si>
    <t>אמת ב</t>
  </si>
  <si>
    <t>טרומפלדור</t>
  </si>
  <si>
    <t>חינוך מובחר - בית טו</t>
  </si>
  <si>
    <t>פרחי חמד - חני</t>
  </si>
  <si>
    <t>צאן קדושים</t>
  </si>
  <si>
    <t>אמת א</t>
  </si>
  <si>
    <t>עץ הדעת- מדבר סיני 7</t>
  </si>
  <si>
    <t>מעיינות חיה חבד בנות</t>
  </si>
  <si>
    <t>המסילה 7</t>
  </si>
  <si>
    <t>דניה 1</t>
  </si>
  <si>
    <t>דניה2</t>
  </si>
  <si>
    <t>רשת גני חלא בע"מ</t>
  </si>
  <si>
    <t>מנחת חינוך</t>
  </si>
  <si>
    <t>אור לילד 5</t>
  </si>
  <si>
    <t>בית יוסף 2</t>
  </si>
  <si>
    <t>גן עוז</t>
  </si>
  <si>
    <t>נשי אגודת ישראל</t>
  </si>
  <si>
    <t>קרית מלאכי 05</t>
  </si>
  <si>
    <t>גן אתרוג בנות - 4-3</t>
  </si>
  <si>
    <t>גן אתרוג בנים - 4-3</t>
  </si>
  <si>
    <t>ת"ת כלל חסידי בית שמ</t>
  </si>
  <si>
    <t>אור בית שמש 12</t>
  </si>
  <si>
    <t>אור בית שמש 11</t>
  </si>
  <si>
    <t>סיפן</t>
  </si>
  <si>
    <t>גן טרום 2</t>
  </si>
  <si>
    <t>59 שלדג</t>
  </si>
  <si>
    <t>60 ברווז</t>
  </si>
  <si>
    <t>תור</t>
  </si>
  <si>
    <t>61_זנבן</t>
  </si>
  <si>
    <t>62_חצוצרן</t>
  </si>
  <si>
    <t>לח אוריין</t>
  </si>
  <si>
    <t>גן אלשמס</t>
  </si>
  <si>
    <t>דרכי יושר 312</t>
  </si>
  <si>
    <t>דרכי יושר 332</t>
  </si>
  <si>
    <t>דרכי יושר 322</t>
  </si>
  <si>
    <t>מעלות התמר - שפת הנח</t>
  </si>
  <si>
    <t>גן הרימונים</t>
  </si>
  <si>
    <t>לקח טוב</t>
  </si>
  <si>
    <t>אגוי פסגת זאב 5</t>
  </si>
  <si>
    <t>אגו"י הגבעה הצרפתית</t>
  </si>
  <si>
    <t>אגו"י רמות</t>
  </si>
  <si>
    <t>אפיקי נחל</t>
  </si>
  <si>
    <t>גני חמד 2</t>
  </si>
  <si>
    <t>חינוך בחיוך</t>
  </si>
  <si>
    <t>ת"ת גור</t>
  </si>
  <si>
    <t>בנין עולם 5</t>
  </si>
  <si>
    <t>עץ הדעת- פרדס 57 א</t>
  </si>
  <si>
    <t>עץ הדעת- פרדס 57 ב</t>
  </si>
  <si>
    <t>עץ הדעת- פרדס 57 ג</t>
  </si>
  <si>
    <t>באר מנחם 1</t>
  </si>
  <si>
    <t>באר מנחם 2</t>
  </si>
  <si>
    <t>באר מנחם 3</t>
  </si>
  <si>
    <t>צאן קודש 1</t>
  </si>
  <si>
    <t>גן יסוד החינוך 1</t>
  </si>
  <si>
    <t>גן חניכי התורה תורת</t>
  </si>
  <si>
    <t>חניכי התורה תורת יהו</t>
  </si>
  <si>
    <t>חינוך מושלם 1</t>
  </si>
  <si>
    <t>חינוך מושלם 2</t>
  </si>
  <si>
    <t>חינוך מושלם 3</t>
  </si>
  <si>
    <t>חינוך מושלם 4</t>
  </si>
  <si>
    <t>פתח תקוה 30</t>
  </si>
  <si>
    <t>פתח תקוה 31</t>
  </si>
  <si>
    <t>פתח תקוה 32</t>
  </si>
  <si>
    <t>גן עקבי אבירים 3</t>
  </si>
  <si>
    <t>חידא 4</t>
  </si>
  <si>
    <t>בית חינוך לבנות סערט</t>
  </si>
  <si>
    <t>63_אווז</t>
  </si>
  <si>
    <t>64_ינשוף</t>
  </si>
  <si>
    <t>משחתת</t>
  </si>
  <si>
    <t>גן אלרביע</t>
  </si>
  <si>
    <t>גן אלמנארה</t>
  </si>
  <si>
    <t>קמד שוהם</t>
  </si>
  <si>
    <t>קרני החמה</t>
  </si>
  <si>
    <t>גן ט.חובה</t>
  </si>
  <si>
    <t>גן טרום ג'</t>
  </si>
  <si>
    <t>גן טור</t>
  </si>
  <si>
    <t>גן אלכואכב</t>
  </si>
  <si>
    <t>גן ידים קטנות</t>
  </si>
  <si>
    <t>אוהל יעקב נראה אור</t>
  </si>
  <si>
    <t>גן אלבראאה ללטפולה</t>
  </si>
  <si>
    <t>ישיבת בית ישראל</t>
  </si>
  <si>
    <t>גני מגדים חנה</t>
  </si>
  <si>
    <t>מרכז גני ילדים שדרות</t>
  </si>
  <si>
    <t>גני מגדים רעיה</t>
  </si>
  <si>
    <t>גני מאקאווא 1</t>
  </si>
  <si>
    <t>עץ הדעת- חבקוק</t>
  </si>
  <si>
    <t>המסילה 6</t>
  </si>
  <si>
    <t>עץ הדעת- יואל ב</t>
  </si>
  <si>
    <t>גדולת יעקב</t>
  </si>
  <si>
    <t>פנינת הגן - בן זכאי</t>
  </si>
  <si>
    <t>השוהם</t>
  </si>
  <si>
    <t>פונפון א</t>
  </si>
  <si>
    <t>בית יעקב אידיש צפת</t>
  </si>
  <si>
    <t>דרך המלך - גן רויטל</t>
  </si>
  <si>
    <t>עטרת אסתר 16</t>
  </si>
  <si>
    <t>אשדוד 51</t>
  </si>
  <si>
    <t>אשדוד 50</t>
  </si>
  <si>
    <t>בלבן 18</t>
  </si>
  <si>
    <t>אשדוד 52</t>
  </si>
  <si>
    <t>אתרוג חדש בנים - 5-</t>
  </si>
  <si>
    <t>אתרוג חדש בנות - 5-</t>
  </si>
  <si>
    <t>עץ הדעת גולאק 424</t>
  </si>
  <si>
    <t>47 גדרון</t>
  </si>
  <si>
    <t>48 תאנה</t>
  </si>
  <si>
    <t>עברי טף</t>
  </si>
  <si>
    <t>סנאי</t>
  </si>
  <si>
    <t>בית חנינא בנות</t>
  </si>
  <si>
    <t>צלעה_ב.ס</t>
  </si>
  <si>
    <t>יען</t>
  </si>
  <si>
    <t>גן סלאם מ</t>
  </si>
  <si>
    <t>גן ארנבות</t>
  </si>
  <si>
    <t>אורן-תורני</t>
  </si>
  <si>
    <t>גן מייסון</t>
  </si>
  <si>
    <t>גן טרום 6</t>
  </si>
  <si>
    <t>גן טרום 10</t>
  </si>
  <si>
    <t>בנין אב 1</t>
  </si>
  <si>
    <t>בנין אב גבעת שאול</t>
  </si>
  <si>
    <t>בנין אב 3</t>
  </si>
  <si>
    <t>בנין אב 2</t>
  </si>
  <si>
    <t>דברות משה 3</t>
  </si>
  <si>
    <t>נתיבי אחיעזר ברזיל 1</t>
  </si>
  <si>
    <t>נתיבי אחיעזר ברזיל 2</t>
  </si>
  <si>
    <t>נתיבי אחיעזר ברזיל 3</t>
  </si>
  <si>
    <t>גו ילדים חובה</t>
  </si>
  <si>
    <t>גני ילדים חסידי אידי</t>
  </si>
  <si>
    <t>שתילי זיתים</t>
  </si>
  <si>
    <t>גן שפתי חיים</t>
  </si>
  <si>
    <t>גן עקבי אבירים 2</t>
  </si>
  <si>
    <t>עץ הדעת- בלבן א 8</t>
  </si>
  <si>
    <t>עץ הדעת- בלבן ב 8</t>
  </si>
  <si>
    <t>עץ הדעת- בלבן ג 8</t>
  </si>
  <si>
    <t>בית טראני 4</t>
  </si>
  <si>
    <t>קרן התורה אופקים</t>
  </si>
  <si>
    <t>בת חייל 1</t>
  </si>
  <si>
    <t>בת חיל 2</t>
  </si>
  <si>
    <t>הדסים</t>
  </si>
  <si>
    <t>גן האיבצן</t>
  </si>
  <si>
    <t>כאיל תערוג 2</t>
  </si>
  <si>
    <t>ת"ת חזון איש 2</t>
  </si>
  <si>
    <t>גני עילית</t>
  </si>
  <si>
    <t>טבריה 23</t>
  </si>
  <si>
    <t>עץ הדעת מהריל חובה</t>
  </si>
  <si>
    <t>גן שגב</t>
  </si>
  <si>
    <t>מעלות א</t>
  </si>
  <si>
    <t>שיר התורה ב</t>
  </si>
  <si>
    <t>ורדים</t>
  </si>
  <si>
    <t>גח - סוס עץ</t>
  </si>
  <si>
    <t>קפא דבש</t>
  </si>
  <si>
    <t>גדרון</t>
  </si>
  <si>
    <t>גן ענת</t>
  </si>
  <si>
    <t>קמד בדולח</t>
  </si>
  <si>
    <t>עומריה אבו טור_ב.ס</t>
  </si>
  <si>
    <t>גן טרום 14</t>
  </si>
  <si>
    <t>גן טרום 16</t>
  </si>
  <si>
    <t>רחובות 33</t>
  </si>
  <si>
    <t>גן יח'חלת אלשריף ב</t>
  </si>
  <si>
    <t>גן שושנת ים</t>
  </si>
  <si>
    <t>גן האוניה</t>
  </si>
  <si>
    <t>גן חסידי גור</t>
  </si>
  <si>
    <t>גן שמחה</t>
  </si>
  <si>
    <t>אוהל אברהם</t>
  </si>
  <si>
    <t>אוהל אהרון</t>
  </si>
  <si>
    <t>אוהל יצחק</t>
  </si>
  <si>
    <t>תת נחמת ציון- 40 -</t>
  </si>
  <si>
    <t>ת"ת נחמת ציון 50</t>
  </si>
  <si>
    <t>חכמת שלמה</t>
  </si>
  <si>
    <t>אבני שוהם 5</t>
  </si>
  <si>
    <t>עץ הדעת- אפשטיין ב</t>
  </si>
  <si>
    <t>גן ותתפלל חנה - גן 3</t>
  </si>
  <si>
    <t>שבילי דעת</t>
  </si>
  <si>
    <t>354</t>
  </si>
  <si>
    <t>359</t>
  </si>
  <si>
    <t>385</t>
  </si>
  <si>
    <t>אור חדש 2</t>
  </si>
  <si>
    <t>אור חדש</t>
  </si>
  <si>
    <t>בנים באיאן 4</t>
  </si>
  <si>
    <t>גן הבעל שם טוב</t>
  </si>
  <si>
    <t>ברכת אמת 3</t>
  </si>
  <si>
    <t>כתר א</t>
  </si>
  <si>
    <t>גן תורה לשמה - גן 3</t>
  </si>
  <si>
    <t>חדרי תורה 3</t>
  </si>
  <si>
    <t>בני ברק 10</t>
  </si>
  <si>
    <t>גן מנחת יהודה</t>
  </si>
  <si>
    <t>גן ארבע טל ילדות</t>
  </si>
  <si>
    <t>גן הפיקוס</t>
  </si>
  <si>
    <t>תלמוד תורה סוכת דוד</t>
  </si>
  <si>
    <t>דקר</t>
  </si>
  <si>
    <t>קפו דקל</t>
  </si>
  <si>
    <t>50_ארז</t>
  </si>
  <si>
    <t>51_ניצן</t>
  </si>
  <si>
    <t>52_עגור</t>
  </si>
  <si>
    <t>53_חצב</t>
  </si>
  <si>
    <t>132_נופר</t>
  </si>
  <si>
    <t>שדמית</t>
  </si>
  <si>
    <t>רמית</t>
  </si>
  <si>
    <t>גן ג' אלפרשאת</t>
  </si>
  <si>
    <t>פטריה</t>
  </si>
  <si>
    <t>שערי ציון - אמרי דוד</t>
  </si>
  <si>
    <t>גן בינה</t>
  </si>
  <si>
    <t>גן צוף</t>
  </si>
  <si>
    <t>עטרת מלכה בנות באיאן</t>
  </si>
  <si>
    <t>שירת התורה 3</t>
  </si>
  <si>
    <t>שירת התורה 4</t>
  </si>
  <si>
    <t>גן עדן 1</t>
  </si>
  <si>
    <t>מרכז גני ילדים 1</t>
  </si>
  <si>
    <t>מרכז גני ילדים 2</t>
  </si>
  <si>
    <t>330</t>
  </si>
  <si>
    <t>323</t>
  </si>
  <si>
    <t>ת"ת באיאן מודיעין 5</t>
  </si>
  <si>
    <t>בדרך אימותינו</t>
  </si>
  <si>
    <t>דרך התורה 2</t>
  </si>
  <si>
    <t>נר המאיר 3</t>
  </si>
  <si>
    <t>עץ הדעת-מורגנטאו ג</t>
  </si>
  <si>
    <t>תורת העמק</t>
  </si>
  <si>
    <t>גן חסד</t>
  </si>
  <si>
    <t>יונה הנביא-בנות</t>
  </si>
  <si>
    <t>איים</t>
  </si>
  <si>
    <t>פעמון הים</t>
  </si>
  <si>
    <t>קז אמנון ותמר</t>
  </si>
  <si>
    <t>כט בשמת</t>
  </si>
  <si>
    <t>ראמא למתן שירותי חינ</t>
  </si>
  <si>
    <t>ורנר</t>
  </si>
  <si>
    <t>בנות חמד א</t>
  </si>
  <si>
    <t>בנות חמד ג</t>
  </si>
  <si>
    <t>שירת התורה 2</t>
  </si>
  <si>
    <t>זיו התורה 6</t>
  </si>
  <si>
    <t>תורה ג</t>
  </si>
  <si>
    <t>ישרי לב 1</t>
  </si>
  <si>
    <t>גן תשב"ר</t>
  </si>
  <si>
    <t>ישרי לב 2</t>
  </si>
  <si>
    <t>גני חמד 3</t>
  </si>
  <si>
    <t>380</t>
  </si>
  <si>
    <t>413</t>
  </si>
  <si>
    <t>בני ברק 09</t>
  </si>
  <si>
    <t>בני ברק 08</t>
  </si>
  <si>
    <t>עץ הדעת יחזקאל יג</t>
  </si>
  <si>
    <t>העמותה לקידום אמנות</t>
  </si>
  <si>
    <t>381</t>
  </si>
  <si>
    <t>עץ הדעת-רמבם 32</t>
  </si>
  <si>
    <t>212-ברושים</t>
  </si>
  <si>
    <t>312 חרצית</t>
  </si>
  <si>
    <t>דרכי יעקב</t>
  </si>
  <si>
    <t>אופקים 44</t>
  </si>
  <si>
    <t>כד-דליה</t>
  </si>
  <si>
    <t>קז כרכום</t>
  </si>
  <si>
    <t>כד-לוטם</t>
  </si>
  <si>
    <t>138 כרכום</t>
  </si>
  <si>
    <t>139 חמנית</t>
  </si>
  <si>
    <t>142 כוכבן</t>
  </si>
  <si>
    <t>143_שקנאי</t>
  </si>
  <si>
    <t>208- מרגנית</t>
  </si>
  <si>
    <t>תעוז רימון</t>
  </si>
  <si>
    <t>אלונה בר גיורא</t>
  </si>
  <si>
    <t>לא תו</t>
  </si>
  <si>
    <t>קיח_תבור</t>
  </si>
  <si>
    <t>גן פרפרים_2</t>
  </si>
  <si>
    <t>479</t>
  </si>
  <si>
    <t>צפת 50</t>
  </si>
  <si>
    <t>שדרות 01</t>
  </si>
  <si>
    <t>גן ערמון</t>
  </si>
  <si>
    <t>אמת ג</t>
  </si>
  <si>
    <t>מתיבתא לתורה</t>
  </si>
  <si>
    <t>מתיבתא לחינוך</t>
  </si>
  <si>
    <t>מתיבתא שניצער</t>
  </si>
  <si>
    <t>מתיבתא</t>
  </si>
  <si>
    <t>386</t>
  </si>
  <si>
    <t>תורת העמק 40</t>
  </si>
  <si>
    <t>צאן קודש 2</t>
  </si>
  <si>
    <t>מורשה 431</t>
  </si>
  <si>
    <t>מורשה 421</t>
  </si>
  <si>
    <t>נר הצפון</t>
  </si>
  <si>
    <t>גן מגן אבות</t>
  </si>
  <si>
    <t>עץ הדעת- מהריל 14</t>
  </si>
  <si>
    <t>עץ הדעת-תורה ועבודה</t>
  </si>
  <si>
    <t>גן עטרת שלמה 7</t>
  </si>
  <si>
    <t>באר מרים ב'' 3</t>
  </si>
  <si>
    <t>דרכי יושר 511</t>
  </si>
  <si>
    <t>דרכי יושר 521</t>
  </si>
  <si>
    <t>15 שחרור</t>
  </si>
  <si>
    <t>16-צבעוני</t>
  </si>
  <si>
    <t>17 זרון</t>
  </si>
  <si>
    <t>18 חרוב</t>
  </si>
  <si>
    <t>2_אגמיה</t>
  </si>
  <si>
    <t>5א נשר</t>
  </si>
  <si>
    <t>5ב דולב</t>
  </si>
  <si>
    <t>לא קרן</t>
  </si>
  <si>
    <t>קפב אורגן</t>
  </si>
  <si>
    <t>ו- טל השחר</t>
  </si>
  <si>
    <t>הברוש</t>
  </si>
  <si>
    <t>96 שיטה</t>
  </si>
  <si>
    <t>23 סנונית</t>
  </si>
  <si>
    <t>גן רודת ארביע</t>
  </si>
  <si>
    <t>גן ש' חדשה עליונה</t>
  </si>
  <si>
    <t>גן ש מזר-צפונית</t>
  </si>
  <si>
    <t>גן ענבר</t>
  </si>
  <si>
    <t>373</t>
  </si>
  <si>
    <t>420</t>
  </si>
  <si>
    <t>אבני שוהם 3</t>
  </si>
  <si>
    <t>אבני שוהם 4</t>
  </si>
  <si>
    <t>ת"ת באיאן מודיעין 4</t>
  </si>
  <si>
    <t>06 - אהלי תפארת משה</t>
  </si>
  <si>
    <t>07 אהלי תפארת משה</t>
  </si>
  <si>
    <t>מרכז גני ילדים 3</t>
  </si>
  <si>
    <t>אופקים 37</t>
  </si>
  <si>
    <t>אופקים 38</t>
  </si>
  <si>
    <t>אופקים 39</t>
  </si>
  <si>
    <t>אופקים 40</t>
  </si>
  <si>
    <t>עץ הדעת- אחינועם 15</t>
  </si>
  <si>
    <t>גן מוסדות גבעת שאול</t>
  </si>
  <si>
    <t>גן ילדים בני משה ג</t>
  </si>
  <si>
    <t>גן ילדים בני משה ב</t>
  </si>
  <si>
    <t>גן ילדים בני משה</t>
  </si>
  <si>
    <t>גן מחבוב אל'גנה</t>
  </si>
  <si>
    <t>אבני מודיעין עילית</t>
  </si>
  <si>
    <t>גן מרגליות</t>
  </si>
  <si>
    <t>באר שבע 12</t>
  </si>
  <si>
    <t>באר מרים גן אודליה</t>
  </si>
  <si>
    <t>באר מרים גן אושרת</t>
  </si>
  <si>
    <t>באר מרים גן מוריה</t>
  </si>
  <si>
    <t>פרח 2</t>
  </si>
  <si>
    <t>פרחי חמד - ליזי</t>
  </si>
  <si>
    <t>גן נרמין</t>
  </si>
  <si>
    <t>נטעי חמד 1</t>
  </si>
  <si>
    <t>דרכי יושר 531</t>
  </si>
  <si>
    <t>חזון איש</t>
  </si>
  <si>
    <t>121_נקר</t>
  </si>
  <si>
    <t>123-ניצן</t>
  </si>
  <si>
    <t>124_אביב</t>
  </si>
  <si>
    <t>126 - פשוש</t>
  </si>
  <si>
    <t>130 יובלים</t>
  </si>
  <si>
    <t>מ'ס 131-קוקיה</t>
  </si>
  <si>
    <t>נט אנדרומדה</t>
  </si>
  <si>
    <t>חופי הים</t>
  </si>
  <si>
    <t>קשת לירז</t>
  </si>
  <si>
    <t>עה כנרת</t>
  </si>
  <si>
    <t>עא-1 רימון</t>
  </si>
  <si>
    <t>עא-2 תאנה</t>
  </si>
  <si>
    <t>גן ח' אניסה</t>
  </si>
  <si>
    <t>גן ח' ופא</t>
  </si>
  <si>
    <t>גן ש' חדשה הכפוף</t>
  </si>
  <si>
    <t>גן מס 6</t>
  </si>
  <si>
    <t>גן חמדת</t>
  </si>
  <si>
    <t>גן אשל</t>
  </si>
  <si>
    <t>נמל</t>
  </si>
  <si>
    <t>ייטב</t>
  </si>
  <si>
    <t>נוה יעקב גולאק</t>
  </si>
  <si>
    <t>גן שסק</t>
  </si>
  <si>
    <t>גני תמר</t>
  </si>
  <si>
    <t>ת"ת חזון איש 1</t>
  </si>
  <si>
    <t>08 אהלי תפארת משה</t>
  </si>
  <si>
    <t>אור לציון 8</t>
  </si>
  <si>
    <t>תלמוד תורה 'תורת אהר</t>
  </si>
  <si>
    <t>עזר לחינוך תת שערי ח</t>
  </si>
  <si>
    <t>ארמון הנציב 2</t>
  </si>
  <si>
    <t>גן טללים</t>
  </si>
  <si>
    <t>גן קהילתי</t>
  </si>
  <si>
    <t>ראש העין 25</t>
  </si>
  <si>
    <t>זיו התורה 7</t>
  </si>
  <si>
    <t>עטרת מלכה באיאן 4</t>
  </si>
  <si>
    <t>עטרת מלכה באיאן 5</t>
  </si>
  <si>
    <t>8 טבלן</t>
  </si>
  <si>
    <t>9 סביון</t>
  </si>
  <si>
    <t>דרור 10 ב</t>
  </si>
  <si>
    <t>בארית 10 א</t>
  </si>
  <si>
    <t>11 א-טווס</t>
  </si>
  <si>
    <t>11 ב' פרפרים</t>
  </si>
  <si>
    <t>56 - צוקית</t>
  </si>
  <si>
    <t>37- שרקרק</t>
  </si>
  <si>
    <t>40 ורדים</t>
  </si>
  <si>
    <t>נטעי חמד 2</t>
  </si>
  <si>
    <t>רתנ - רביד</t>
  </si>
  <si>
    <t>רתנ - יהלום</t>
  </si>
  <si>
    <t>רתנ - אמבר</t>
  </si>
  <si>
    <t>רתנ - עדי</t>
  </si>
  <si>
    <t>111_נרקיס</t>
  </si>
  <si>
    <t>112_דובדבן</t>
  </si>
  <si>
    <t>113-שקד</t>
  </si>
  <si>
    <t>שחפים</t>
  </si>
  <si>
    <t>פנינת הים</t>
  </si>
  <si>
    <t>שפן</t>
  </si>
  <si>
    <t>חדרי-תורה</t>
  </si>
  <si>
    <t>צלילי נעם - 2 -</t>
  </si>
  <si>
    <t>דרכי נועם אור לילד -</t>
  </si>
  <si>
    <t>460</t>
  </si>
  <si>
    <t>אשדוד 74</t>
  </si>
  <si>
    <t>גן האמא</t>
  </si>
  <si>
    <t>קהילתי בר אילן</t>
  </si>
  <si>
    <t>וזאת ליהודה רמב"ש ג'</t>
  </si>
  <si>
    <t>אפיקי מים ה'</t>
  </si>
  <si>
    <t>ק.אתא 50</t>
  </si>
  <si>
    <t>397</t>
  </si>
  <si>
    <t>07 - בנות ובית יעקב</t>
  </si>
  <si>
    <t>08 - בנות ובית יעקב</t>
  </si>
  <si>
    <t>צאנז צפת</t>
  </si>
  <si>
    <t>בני מלכים</t>
  </si>
  <si>
    <t>תורת ראובן</t>
  </si>
  <si>
    <t>אור לילד 9</t>
  </si>
  <si>
    <t>אור לילד 10</t>
  </si>
  <si>
    <t>נתיבי אחיעזר בנים</t>
  </si>
  <si>
    <t>פרי הילולים 1</t>
  </si>
  <si>
    <t>פרי הילולים 2</t>
  </si>
  <si>
    <t>תשב"ר 1</t>
  </si>
  <si>
    <t>114_זרעית</t>
  </si>
  <si>
    <t>115_שיבולת</t>
  </si>
  <si>
    <t>116 - ורדית</t>
  </si>
  <si>
    <t>117 - חוחית</t>
  </si>
  <si>
    <t>118 אירוס</t>
  </si>
  <si>
    <t>קי מנדולינה</t>
  </si>
  <si>
    <t>גן דמיידה</t>
  </si>
  <si>
    <t>ד גל</t>
  </si>
  <si>
    <t>קסד - מיתר</t>
  </si>
  <si>
    <t>אלעסאפיר</t>
  </si>
  <si>
    <t>לג חבצלת</t>
  </si>
  <si>
    <t>רחובות 25</t>
  </si>
  <si>
    <t>אביגדורי בנים 1</t>
  </si>
  <si>
    <t>בנים 2 באיאן</t>
  </si>
  <si>
    <t>בנים 3 באיאן</t>
  </si>
  <si>
    <t>וסרמן 4</t>
  </si>
  <si>
    <t>דרכי יושר 342</t>
  </si>
  <si>
    <t>גני חמד 1</t>
  </si>
  <si>
    <t>אילת השחר 2</t>
  </si>
  <si>
    <t>דרכי רחל 2 רמה ג</t>
  </si>
  <si>
    <t>חיים ביחד- עמותת הגן</t>
  </si>
  <si>
    <t>41-רקפת</t>
  </si>
  <si>
    <t>42 ניצן</t>
  </si>
  <si>
    <t>43_תמירון</t>
  </si>
  <si>
    <t>44_תור</t>
  </si>
  <si>
    <t>27א- יונה</t>
  </si>
  <si>
    <t>מצדה</t>
  </si>
  <si>
    <t>95 - כספית</t>
  </si>
  <si>
    <t>109 חמניה</t>
  </si>
  <si>
    <t>156 - רותם</t>
  </si>
  <si>
    <t>158 רימון</t>
  </si>
  <si>
    <t>השחפית</t>
  </si>
  <si>
    <t>193 אורן</t>
  </si>
  <si>
    <t>69 שחף</t>
  </si>
  <si>
    <t>77 סלעית</t>
  </si>
  <si>
    <t>79 יאורית</t>
  </si>
  <si>
    <t>עטרת אסתר 15</t>
  </si>
  <si>
    <t>ולמדתם</t>
  </si>
  <si>
    <t>גן יונה חובה</t>
  </si>
  <si>
    <t>גן המלאך רפאל- גן 1</t>
  </si>
  <si>
    <t>מוסדות גבעת שאול</t>
  </si>
  <si>
    <t>בנין אב גב"ש 2</t>
  </si>
  <si>
    <t>עטרת שלמה 2</t>
  </si>
  <si>
    <t>אשרי האיש 5</t>
  </si>
  <si>
    <t>הר יונה 05</t>
  </si>
  <si>
    <t>עטרת חיה מושקא</t>
  </si>
  <si>
    <t>תפארת בית יעקב 2</t>
  </si>
  <si>
    <t>27ב- רונית</t>
  </si>
  <si>
    <t>29 אנפה</t>
  </si>
  <si>
    <t>חזון</t>
  </si>
  <si>
    <t>31_חסידה</t>
  </si>
  <si>
    <t>34_יסעור</t>
  </si>
  <si>
    <t>35 - גפן</t>
  </si>
  <si>
    <t>36 - קכלי</t>
  </si>
  <si>
    <t>אלמחבה 2</t>
  </si>
  <si>
    <t>159 תמר</t>
  </si>
  <si>
    <t>160 גפן</t>
  </si>
  <si>
    <t>קטז ניצן</t>
  </si>
  <si>
    <t>טז לביא</t>
  </si>
  <si>
    <t>נגט 2 חמה</t>
  </si>
  <si>
    <t>גן כחל</t>
  </si>
  <si>
    <t>כב1 כוכב הצפון</t>
  </si>
  <si>
    <t>קט - הר זיו</t>
  </si>
  <si>
    <t>ישי 10</t>
  </si>
  <si>
    <t>קנז הר חרמון</t>
  </si>
  <si>
    <t>גן שמש</t>
  </si>
  <si>
    <t>משנת יהודה</t>
  </si>
  <si>
    <t>טבריה 91</t>
  </si>
  <si>
    <t>אור יעל</t>
  </si>
  <si>
    <t>גן דרך ישרים 6</t>
  </si>
  <si>
    <t>עץ הדעת- שכטמן102</t>
  </si>
  <si>
    <t>תלמוד תורה דחסידי בע</t>
  </si>
  <si>
    <t>אור בית שמש 6</t>
  </si>
  <si>
    <t>מוסדות התורה החינוך</t>
  </si>
  <si>
    <t>ויזניץ 203 - 1</t>
  </si>
  <si>
    <t>גן קדם</t>
  </si>
  <si>
    <t>ויזניץ 203 - 2</t>
  </si>
  <si>
    <t>דברות משה מכינה מבוא</t>
  </si>
  <si>
    <t>רשת גני חלא</t>
  </si>
  <si>
    <t>בית טראני 6</t>
  </si>
  <si>
    <t>גן המלאך רפאל- גן 2</t>
  </si>
  <si>
    <t>אלאמיר 4</t>
  </si>
  <si>
    <t>לחם ביכורים 5</t>
  </si>
  <si>
    <t>אפשטיין 1</t>
  </si>
  <si>
    <t>אפשטיין 3</t>
  </si>
  <si>
    <t>אפשטין 2</t>
  </si>
  <si>
    <t>פרופס 10</t>
  </si>
  <si>
    <t>אפיקי מים א</t>
  </si>
  <si>
    <t>20 כחל</t>
  </si>
  <si>
    <t>24_שקמה</t>
  </si>
  <si>
    <t>25_א'_שדמית</t>
  </si>
  <si>
    <t>גיפסנית</t>
  </si>
  <si>
    <t>26 - אלון</t>
  </si>
  <si>
    <t>גיבעונית</t>
  </si>
  <si>
    <t>162 פעמונית</t>
  </si>
  <si>
    <t>12 זהבן</t>
  </si>
  <si>
    <t>גזית</t>
  </si>
  <si>
    <t>באר רבקה 2</t>
  </si>
  <si>
    <t>באר רבקה 1</t>
  </si>
  <si>
    <t>338</t>
  </si>
  <si>
    <t>312</t>
  </si>
  <si>
    <t>צ_צהלה</t>
  </si>
  <si>
    <t>161_אמנון ותמר</t>
  </si>
  <si>
    <t>145 - רימון</t>
  </si>
  <si>
    <t>148 יסמין</t>
  </si>
  <si>
    <t>149 ערבה</t>
  </si>
  <si>
    <t>150 נחליאלי</t>
  </si>
  <si>
    <t>קנח ספיר</t>
  </si>
  <si>
    <t>קנח אודם</t>
  </si>
  <si>
    <t>רימון רימונים</t>
  </si>
  <si>
    <t>לח רעות</t>
  </si>
  <si>
    <t>גן גורים</t>
  </si>
  <si>
    <t>אזהאר אלרינה</t>
  </si>
  <si>
    <t>יהודה הנשיא 3-4 יעל</t>
  </si>
  <si>
    <t>אור לציון 7</t>
  </si>
  <si>
    <t>דרכי תורה</t>
  </si>
  <si>
    <t>ברסלב אידיש 1</t>
  </si>
  <si>
    <t>ויזניץ 203 - 3</t>
  </si>
  <si>
    <t>ויזניץ 203 - 4</t>
  </si>
  <si>
    <t>ויזניץ 203 - 5</t>
  </si>
  <si>
    <t>ויזניץ 203 - 6</t>
  </si>
  <si>
    <t>טבריה 20</t>
  </si>
  <si>
    <t>טבריה 21</t>
  </si>
  <si>
    <t>בנות ויז'ניץ</t>
  </si>
  <si>
    <t>דברי חיים בנים</t>
  </si>
  <si>
    <t>אגוי נווה יעקב 35</t>
  </si>
  <si>
    <t>רועה ב</t>
  </si>
  <si>
    <t>גן חיים של אור</t>
  </si>
  <si>
    <t>רועה ג</t>
  </si>
  <si>
    <t>רועה א</t>
  </si>
  <si>
    <t>גן אגוי - גלבוע</t>
  </si>
  <si>
    <t>גן גפן_אשכול</t>
  </si>
  <si>
    <t>חרוזים בשמש</t>
  </si>
  <si>
    <t>דודאים</t>
  </si>
  <si>
    <t>גן ואדי אלעין</t>
  </si>
  <si>
    <t>גן אלעטאא</t>
  </si>
  <si>
    <t>גן אלאסמאק</t>
  </si>
  <si>
    <t>גן מגדכרום</t>
  </si>
  <si>
    <t>גן מגד ב'</t>
  </si>
  <si>
    <t>גן מגד ג'</t>
  </si>
  <si>
    <t>טאהא חוסין ג'</t>
  </si>
  <si>
    <t>חושן שבות רחל</t>
  </si>
  <si>
    <t>גן שכ'3</t>
  </si>
  <si>
    <t>גן זיתונת חקלת אלדאר</t>
  </si>
  <si>
    <t>גן קוס קוזח</t>
  </si>
  <si>
    <t>גן סעדיה א'</t>
  </si>
  <si>
    <t>גן סעדיה ב'</t>
  </si>
  <si>
    <t>גן זבידאת</t>
  </si>
  <si>
    <t>גן חלף ב'</t>
  </si>
  <si>
    <t>גן אחוזת ברק</t>
  </si>
  <si>
    <t>גן אל ורוד</t>
  </si>
  <si>
    <t>אלחיאת</t>
  </si>
  <si>
    <t>גן שכ'11</t>
  </si>
  <si>
    <t>גן שכ'1</t>
  </si>
  <si>
    <t>רימון נופי פרת</t>
  </si>
  <si>
    <t>אלטור מכין בנים</t>
  </si>
  <si>
    <t>אלשמוע</t>
  </si>
  <si>
    <t>גן שכ'4</t>
  </si>
  <si>
    <t>גן שכ'2</t>
  </si>
  <si>
    <t>מיטל</t>
  </si>
  <si>
    <t>גן חבד ביתר</t>
  </si>
  <si>
    <t>גן אנואר מלחם</t>
  </si>
  <si>
    <t>גן אבן סינא מלחם</t>
  </si>
  <si>
    <t>אורן נס הרים</t>
  </si>
  <si>
    <t>בית צפפא</t>
  </si>
  <si>
    <t>הזיתים</t>
  </si>
  <si>
    <t>אלביר א'</t>
  </si>
  <si>
    <t>גן חסן מחמד סלימאן 1</t>
  </si>
  <si>
    <t>גן מחמד סאלח</t>
  </si>
  <si>
    <t>בס תל כסיף</t>
  </si>
  <si>
    <t>401</t>
  </si>
  <si>
    <t>444</t>
  </si>
  <si>
    <t>גן אלמחבה_יסודי אלבו</t>
  </si>
  <si>
    <t>אלאימן</t>
  </si>
  <si>
    <t>הסבלנות</t>
  </si>
  <si>
    <t>437</t>
  </si>
  <si>
    <t>436</t>
  </si>
  <si>
    <t>נריה</t>
  </si>
  <si>
    <t>אל זוהור</t>
  </si>
  <si>
    <t>אל בראעם</t>
  </si>
  <si>
    <t>גן אלעין א'</t>
  </si>
  <si>
    <t>עומר בן אלחטאב ב'</t>
  </si>
  <si>
    <t>גן חובה עומר</t>
  </si>
  <si>
    <t>גן העצמאות</t>
  </si>
  <si>
    <t>גן בסמה</t>
  </si>
  <si>
    <t>167 מרגנית</t>
  </si>
  <si>
    <t>אגוי</t>
  </si>
  <si>
    <t>דרורים</t>
  </si>
  <si>
    <t>שגיא</t>
  </si>
  <si>
    <t>גן אלסנובר</t>
  </si>
  <si>
    <t>הרשת</t>
  </si>
  <si>
    <t>גן עיאדאת</t>
  </si>
  <si>
    <t>גפן נריה</t>
  </si>
  <si>
    <t>גן אבן סינא שאקר סקר</t>
  </si>
  <si>
    <t>גן אלעסל</t>
  </si>
  <si>
    <t>גן שכ'45</t>
  </si>
  <si>
    <t>גן שכ'42</t>
  </si>
  <si>
    <t>גן שכ'43</t>
  </si>
  <si>
    <t>גן שכ'30</t>
  </si>
  <si>
    <t>גן ש' אמצעית</t>
  </si>
  <si>
    <t>גן חלדון</t>
  </si>
  <si>
    <t>הגן הירוק</t>
  </si>
  <si>
    <t>יש פלא מעבר לדלת</t>
  </si>
  <si>
    <t>גן שחאדה אוסאמה</t>
  </si>
  <si>
    <t>גן רומאנה חובה</t>
  </si>
  <si>
    <t>בן יהוידע</t>
  </si>
  <si>
    <t>גן אלסנאפר_טארק דיאב</t>
  </si>
  <si>
    <t>יחד-מטר</t>
  </si>
  <si>
    <t>אורטל</t>
  </si>
  <si>
    <t>הארבל</t>
  </si>
  <si>
    <t>סמא</t>
  </si>
  <si>
    <t>עץ הדעת-גילה 10</t>
  </si>
  <si>
    <t>גן אלחיאת</t>
  </si>
  <si>
    <t>גן עסאפיר אלג'נה</t>
  </si>
  <si>
    <t>גן אלוא'אם</t>
  </si>
  <si>
    <t>גן אלבראא'ה</t>
  </si>
  <si>
    <t>גן אלכתאכית</t>
  </si>
  <si>
    <t>גן אלפרדוס</t>
  </si>
  <si>
    <t>גן אלאדקיאא</t>
  </si>
  <si>
    <t>גן דגן</t>
  </si>
  <si>
    <t>גנון הדס</t>
  </si>
  <si>
    <t>גן שכ'6</t>
  </si>
  <si>
    <t>דולב רעות</t>
  </si>
  <si>
    <t>אלאיאדי אלסגירה</t>
  </si>
  <si>
    <t>הושע ג'</t>
  </si>
  <si>
    <t>גן בועינה א'</t>
  </si>
  <si>
    <t>גן תגריד</t>
  </si>
  <si>
    <t>גן נסרין</t>
  </si>
  <si>
    <t>גן זרזיר 1</t>
  </si>
  <si>
    <t>גן עטאף</t>
  </si>
  <si>
    <t>גן גאדה</t>
  </si>
  <si>
    <t>83 חבצלת</t>
  </si>
  <si>
    <t>גן אלדיאא</t>
  </si>
  <si>
    <t>גן שכ'13</t>
  </si>
  <si>
    <t>גן שכ'31</t>
  </si>
  <si>
    <t>לוז</t>
  </si>
  <si>
    <t>צרופה ממלכתי</t>
  </si>
  <si>
    <t>גן סימבטיון</t>
  </si>
  <si>
    <t>גפן נוה צוף</t>
  </si>
  <si>
    <t>גן שכ'8</t>
  </si>
  <si>
    <t>גן נין</t>
  </si>
  <si>
    <t>גן אלברעאם</t>
  </si>
  <si>
    <t>סחלבים</t>
  </si>
  <si>
    <t>גן אלזוהור</t>
  </si>
  <si>
    <t>גן אלריאחין</t>
  </si>
  <si>
    <t>גן אלופאא</t>
  </si>
  <si>
    <t>גן אלסנדבאד</t>
  </si>
  <si>
    <t>אפיקים</t>
  </si>
  <si>
    <t>גן טרום ינוח</t>
  </si>
  <si>
    <t>קיפודן</t>
  </si>
  <si>
    <t>צמד חמד</t>
  </si>
  <si>
    <t>ארמון הפרפרים</t>
  </si>
  <si>
    <t>גן רוידה</t>
  </si>
  <si>
    <t>גן אלעאלם אלסגיר</t>
  </si>
  <si>
    <t>מעפילים</t>
  </si>
  <si>
    <t>נאות נפתלי</t>
  </si>
  <si>
    <t>סופית</t>
  </si>
  <si>
    <t>גן אלמחבה_חוסין עפיפ</t>
  </si>
  <si>
    <t>אלפראשה</t>
  </si>
  <si>
    <t>גן אלאזהאר 2</t>
  </si>
  <si>
    <t>גן שכ'25</t>
  </si>
  <si>
    <t>גן שכ'26</t>
  </si>
  <si>
    <t>גן שכ'7</t>
  </si>
  <si>
    <t>הגבסנית</t>
  </si>
  <si>
    <t>גן דחי</t>
  </si>
  <si>
    <t>אגוי__כיתה מס' 2</t>
  </si>
  <si>
    <t>אגו כיתה מס' 1</t>
  </si>
  <si>
    <t>גרניום</t>
  </si>
  <si>
    <t>גן בוסמת</t>
  </si>
  <si>
    <t>443</t>
  </si>
  <si>
    <t>העתיד</t>
  </si>
  <si>
    <t>דרך הישר</t>
  </si>
  <si>
    <t>בלאל</t>
  </si>
  <si>
    <t>הכוכבים</t>
  </si>
  <si>
    <t>החריצות</t>
  </si>
  <si>
    <t>אלנגאח</t>
  </si>
  <si>
    <t>רבי חיים בן עטר.מרכז</t>
  </si>
  <si>
    <t>גן חובה -לילא</t>
  </si>
  <si>
    <t>גן חובה -אזדהאר</t>
  </si>
  <si>
    <t>רתמ - תות</t>
  </si>
  <si>
    <t>גן אלף לילה ולילה</t>
  </si>
  <si>
    <t>גן חברים</t>
  </si>
  <si>
    <t>אמל ט2</t>
  </si>
  <si>
    <t>אלסדאקה</t>
  </si>
  <si>
    <t>גן מרום</t>
  </si>
  <si>
    <t>גן אלורודר</t>
  </si>
  <si>
    <t>גן אזהאר אלג'בל</t>
  </si>
  <si>
    <t>אלאחלאם</t>
  </si>
  <si>
    <t>דרור בקוע</t>
  </si>
  <si>
    <t>כוכב יעקב רימון</t>
  </si>
  <si>
    <t>גן אלאספר</t>
  </si>
  <si>
    <t>גן נשי אגוי</t>
  </si>
  <si>
    <t>גן מערב</t>
  </si>
  <si>
    <t>גן אלזנבק</t>
  </si>
  <si>
    <t>גן ש' אלהיב</t>
  </si>
  <si>
    <t>גן שכ' מזאריב</t>
  </si>
  <si>
    <t>166 אתרוג</t>
  </si>
  <si>
    <t>הרותם</t>
  </si>
  <si>
    <t>החלומות</t>
  </si>
  <si>
    <t>אלבית אל דאפו</t>
  </si>
  <si>
    <t>ביתר 16</t>
  </si>
  <si>
    <t>גן מרכז הכפר</t>
  </si>
  <si>
    <t>גן אלמחבה יחידת אלחו</t>
  </si>
  <si>
    <t>גן אלהודא</t>
  </si>
  <si>
    <t>יובל סמדר</t>
  </si>
  <si>
    <t>גן אלבראעם 2</t>
  </si>
  <si>
    <t>לילך רמבש</t>
  </si>
  <si>
    <t>סז- הר יונתן</t>
  </si>
  <si>
    <t>אחבאב אללה</t>
  </si>
  <si>
    <t>גן אגוי</t>
  </si>
  <si>
    <t>גן שכ'5</t>
  </si>
  <si>
    <t>אל בראעם,עמותת אלברע</t>
  </si>
  <si>
    <t>שבולת</t>
  </si>
  <si>
    <t>אלהואשלה א'</t>
  </si>
  <si>
    <t>היופי</t>
  </si>
  <si>
    <t>קיא חליל</t>
  </si>
  <si>
    <t>האירוסים</t>
  </si>
  <si>
    <t>אלון דקל</t>
  </si>
  <si>
    <t>גן דובדבן</t>
  </si>
  <si>
    <t>גן שקנאי</t>
  </si>
  <si>
    <t>גן סייפן</t>
  </si>
  <si>
    <t>גן עראבה 1 אלחלים מ</t>
  </si>
  <si>
    <t>גן אלסנאפר 1</t>
  </si>
  <si>
    <t>גן אלסנאפר 2 זידא ג'</t>
  </si>
  <si>
    <t>גן אלגזאלי 1</t>
  </si>
  <si>
    <t>גן אלגזאלי 2</t>
  </si>
  <si>
    <t>גן אלחוריה עבדלה מאג</t>
  </si>
  <si>
    <t>גן אלנבעה זידאן נאיף</t>
  </si>
  <si>
    <t>גן אלסלאם קדח מחמד</t>
  </si>
  <si>
    <t>גן אלחנאן זידאן נאדר</t>
  </si>
  <si>
    <t>גן אלורוד זידאן עלי</t>
  </si>
  <si>
    <t>גן ורוד</t>
  </si>
  <si>
    <t>אל נור</t>
  </si>
  <si>
    <t>מען</t>
  </si>
  <si>
    <t>גן אמל</t>
  </si>
  <si>
    <t>השקד פורח</t>
  </si>
  <si>
    <t>גן כעביה דרום</t>
  </si>
  <si>
    <t>גן טבאש</t>
  </si>
  <si>
    <t>גן בני ציון</t>
  </si>
  <si>
    <t>גן אלאשבאל</t>
  </si>
  <si>
    <t>גן אחבאב אללה</t>
  </si>
  <si>
    <t>גן טיור אלג'נה</t>
  </si>
  <si>
    <t>גן קרנפל ד</t>
  </si>
  <si>
    <t>גן פרח ומרח_ד</t>
  </si>
  <si>
    <t>אלאסדקא</t>
  </si>
  <si>
    <t>רותם נופי פרת</t>
  </si>
  <si>
    <t>גן מרוות</t>
  </si>
  <si>
    <t>מתילדה</t>
  </si>
  <si>
    <t>332</t>
  </si>
  <si>
    <t>אלאמאנה</t>
  </si>
  <si>
    <t>מורשת זבולון 3</t>
  </si>
  <si>
    <t>חדש_ב'</t>
  </si>
  <si>
    <t>גן אלמלאאקה</t>
  </si>
  <si>
    <t>כלל חסידי</t>
  </si>
  <si>
    <t>קחון</t>
  </si>
  <si>
    <t>אלנרג'ס</t>
  </si>
  <si>
    <t>תרשיש</t>
  </si>
  <si>
    <t>אלקרואן</t>
  </si>
  <si>
    <t>גן יוסף סעב</t>
  </si>
  <si>
    <t>אלתותחיד</t>
  </si>
  <si>
    <t>העגורים</t>
  </si>
  <si>
    <t>הקשת</t>
  </si>
  <si>
    <t>מעגלי צדק</t>
  </si>
  <si>
    <t>גן אלעספיר</t>
  </si>
  <si>
    <t>גן אלנסים</t>
  </si>
  <si>
    <t>אלמחבה אל סלאם</t>
  </si>
  <si>
    <t>אלמרח-אל סלאם</t>
  </si>
  <si>
    <t>אלזוהור</t>
  </si>
  <si>
    <t>גן מכסור</t>
  </si>
  <si>
    <t>אלג'נה</t>
  </si>
  <si>
    <t>בס אלאנדלוס</t>
  </si>
  <si>
    <t>גן שכ'14</t>
  </si>
  <si>
    <t>שמחה הולצברג</t>
  </si>
  <si>
    <t>ארנב</t>
  </si>
  <si>
    <t>אלאשבאל</t>
  </si>
  <si>
    <t>גן מסר</t>
  </si>
  <si>
    <t>גן מסגד</t>
  </si>
  <si>
    <t>גן מרכז</t>
  </si>
  <si>
    <t>בשן</t>
  </si>
  <si>
    <t>אסף שמחוני</t>
  </si>
  <si>
    <t>גן אלפירוז</t>
  </si>
  <si>
    <t>קרית ספר 22</t>
  </si>
  <si>
    <t>אשדוד 55</t>
  </si>
  <si>
    <t>גן ערב נעים חיריה</t>
  </si>
  <si>
    <t>חדרה 05</t>
  </si>
  <si>
    <t>גן אלהאם סעיד</t>
  </si>
  <si>
    <t>אגודת ישראל</t>
  </si>
  <si>
    <t>גן אלמוסתקבל</t>
  </si>
  <si>
    <t>דולב חיוכים</t>
  </si>
  <si>
    <t>גן מנשית זבדה</t>
  </si>
  <si>
    <t>מרכז גני ילדים בית ש</t>
  </si>
  <si>
    <t>תלמוד תורה מוריה</t>
  </si>
  <si>
    <t>עמותת גן אלזומרדה</t>
  </si>
  <si>
    <t>גן בוסתן אלמלאכה</t>
  </si>
  <si>
    <t>אלופאא</t>
  </si>
  <si>
    <t>אלדאקה</t>
  </si>
  <si>
    <t>אלמואהב</t>
  </si>
  <si>
    <t>אלאוכוה</t>
  </si>
  <si>
    <t>גן אלהדהד</t>
  </si>
  <si>
    <t>פעמונים</t>
  </si>
  <si>
    <t>גן אלנגום</t>
  </si>
  <si>
    <t>גן ניצני מנדא</t>
  </si>
  <si>
    <t>חרשה מוריה</t>
  </si>
  <si>
    <t>כפר אדומים פרחים</t>
  </si>
  <si>
    <t>פרחי כהונה</t>
  </si>
  <si>
    <t>אלסלאם-אל סלאם</t>
  </si>
  <si>
    <t>גן אורה</t>
  </si>
  <si>
    <t>השושנים הקטנים</t>
  </si>
  <si>
    <t>השושנים הגדולים</t>
  </si>
  <si>
    <t>דרך תבונה</t>
  </si>
  <si>
    <t>גן אלאנואר א'</t>
  </si>
  <si>
    <t>גן אלרודה אלחדראא</t>
  </si>
  <si>
    <t>גן יסודי ב' אבו רומא</t>
  </si>
  <si>
    <t>גן בראעם אל מוסתקבל</t>
  </si>
  <si>
    <t>464</t>
  </si>
  <si>
    <t>גן מגרשים2ד</t>
  </si>
  <si>
    <t>גן מגרשים1ד</t>
  </si>
  <si>
    <t>גן אמין ד דבאח 1</t>
  </si>
  <si>
    <t>גן אמין ד דבאח 2</t>
  </si>
  <si>
    <t>קרית הילד - שחל</t>
  </si>
  <si>
    <t>קרית הילד - ג. מרדכי</t>
  </si>
  <si>
    <t>גן אלסלאם חובה</t>
  </si>
  <si>
    <t>גן אלשרוק_חובה</t>
  </si>
  <si>
    <t>גן אלנכיל</t>
  </si>
  <si>
    <t>בני ציון</t>
  </si>
  <si>
    <t>גן סולם 1</t>
  </si>
  <si>
    <t>עץהדעת אגרות משה א</t>
  </si>
  <si>
    <t>גן</t>
  </si>
  <si>
    <t>גן אלמועלקה</t>
  </si>
  <si>
    <t>450</t>
  </si>
  <si>
    <t>452</t>
  </si>
  <si>
    <t>גן נשי אגודת ישראל</t>
  </si>
  <si>
    <t>קרית הילד - טיש</t>
  </si>
  <si>
    <t>קרית הילד - גבש 82</t>
  </si>
  <si>
    <t>מקסים</t>
  </si>
  <si>
    <t>גן נג'ום אלסמאא</t>
  </si>
  <si>
    <t>גן אלגזלאן</t>
  </si>
  <si>
    <t>גן אלאסד</t>
  </si>
  <si>
    <t>אלאידי אלסגירה</t>
  </si>
  <si>
    <t>גן סולם 2</t>
  </si>
  <si>
    <t>אלאסראא</t>
  </si>
  <si>
    <t>גן סולם</t>
  </si>
  <si>
    <t>אלקלעה</t>
  </si>
  <si>
    <t>גן הגיבורים</t>
  </si>
  <si>
    <t>יונה</t>
  </si>
  <si>
    <t>קפז פרי- הדר</t>
  </si>
  <si>
    <t>גן אלענאב</t>
  </si>
  <si>
    <t>עדיאל</t>
  </si>
  <si>
    <t>גן תורני</t>
  </si>
  <si>
    <t>גן יסודי א' אחבאללה</t>
  </si>
  <si>
    <t>גן חורב</t>
  </si>
  <si>
    <t>הגוזלים-אלבראעם</t>
  </si>
  <si>
    <t>נרקיס-אלנרג'ס</t>
  </si>
  <si>
    <t>פרחי שושנה</t>
  </si>
  <si>
    <t>רתמ - בננה</t>
  </si>
  <si>
    <t>יסודי א'</t>
  </si>
  <si>
    <t>גן אלזעתר</t>
  </si>
  <si>
    <t>אלבלבל</t>
  </si>
  <si>
    <t>אלשורוק</t>
  </si>
  <si>
    <t>גן זהרת אלאמל</t>
  </si>
  <si>
    <t>גן מורשה</t>
  </si>
  <si>
    <t>גן מועצה ישנה</t>
  </si>
  <si>
    <t>גן אפרוחים</t>
  </si>
  <si>
    <t>גן הפעמונית</t>
  </si>
  <si>
    <t>גן עמליה לביא</t>
  </si>
  <si>
    <t>גן בר יוחאי</t>
  </si>
  <si>
    <t>גן שכ'9</t>
  </si>
  <si>
    <t>387</t>
  </si>
  <si>
    <t>449</t>
  </si>
  <si>
    <t>448</t>
  </si>
  <si>
    <t>גן סלעית</t>
  </si>
  <si>
    <t>גן אלאמל 1</t>
  </si>
  <si>
    <t>גן אלארנוב</t>
  </si>
  <si>
    <t>יח-זית</t>
  </si>
  <si>
    <t>גן חאלד ד אסדי</t>
  </si>
  <si>
    <t>גן קלעה ד</t>
  </si>
  <si>
    <t>גן אחמד ד עבד דבאח</t>
  </si>
  <si>
    <t>גן סעיד ד סעיד סאלח</t>
  </si>
  <si>
    <t>גן אלג'נא</t>
  </si>
  <si>
    <t>גן האלמוגים</t>
  </si>
  <si>
    <t>סיפור על במה</t>
  </si>
  <si>
    <t>גן אגוי - כיתה 1</t>
  </si>
  <si>
    <t>רחלים</t>
  </si>
  <si>
    <t>יחד שקדייה</t>
  </si>
  <si>
    <t>גן בוגר נווה זיו</t>
  </si>
  <si>
    <t>אלתסאמוח</t>
  </si>
  <si>
    <t>גן סיירים</t>
  </si>
  <si>
    <t>דיה ממד</t>
  </si>
  <si>
    <t>רימון גבע בנימין</t>
  </si>
  <si>
    <t>קיפי</t>
  </si>
  <si>
    <t>גן שכ'15</t>
  </si>
  <si>
    <t>עיטם</t>
  </si>
  <si>
    <t>גן אומנויות ב'</t>
  </si>
  <si>
    <t>גן אומנויות א'</t>
  </si>
  <si>
    <t>גן שחאדה סנונו</t>
  </si>
  <si>
    <t>גן נדאל מוסא</t>
  </si>
  <si>
    <t>גן אלאלואן</t>
  </si>
  <si>
    <t>שירן</t>
  </si>
  <si>
    <t>אל חטאף 3</t>
  </si>
  <si>
    <t>אל חטאף 4</t>
  </si>
  <si>
    <t>אל חטאף 5</t>
  </si>
  <si>
    <t>אל חטאף 8</t>
  </si>
  <si>
    <t>אל חטאף 10</t>
  </si>
  <si>
    <t>אל חטאף 12</t>
  </si>
  <si>
    <t>אל חטאף 13</t>
  </si>
  <si>
    <t>אל חטאף 14</t>
  </si>
  <si>
    <t>אל חטאף 15</t>
  </si>
  <si>
    <t>אל חטאף 16</t>
  </si>
  <si>
    <t>אל חטאף 17</t>
  </si>
  <si>
    <t>מעיין חיים ושלום</t>
  </si>
  <si>
    <t>תפארת שלמה</t>
  </si>
  <si>
    <t>310</t>
  </si>
  <si>
    <t>אגוי סהנדרין 06</t>
  </si>
  <si>
    <t>אל רביע</t>
  </si>
  <si>
    <t>422</t>
  </si>
  <si>
    <t>423</t>
  </si>
  <si>
    <t>337</t>
  </si>
  <si>
    <t>גן אגוי - כיתה 2</t>
  </si>
  <si>
    <t>גן אגוי - כיתה 4</t>
  </si>
  <si>
    <t>גני התקווה</t>
  </si>
  <si>
    <t>440</t>
  </si>
  <si>
    <t>גן צהל</t>
  </si>
  <si>
    <t>במבוק</t>
  </si>
  <si>
    <t>היקינטון</t>
  </si>
  <si>
    <t>הלבונה</t>
  </si>
  <si>
    <t>המור</t>
  </si>
  <si>
    <t>גן ה'</t>
  </si>
  <si>
    <t>גן אלביילסאן</t>
  </si>
  <si>
    <t>גן אלפרדאוס</t>
  </si>
  <si>
    <t>ורדים נס הרים</t>
  </si>
  <si>
    <t>גן אלטיור</t>
  </si>
  <si>
    <t>גן פרח ומרח</t>
  </si>
  <si>
    <t>גן אורים</t>
  </si>
  <si>
    <t>מעיין החינוך התורני</t>
  </si>
  <si>
    <t>גן שלוה</t>
  </si>
  <si>
    <t>חרטום האוניה</t>
  </si>
  <si>
    <t>גן ב' רנא</t>
  </si>
  <si>
    <t>גן מנאל</t>
  </si>
  <si>
    <t>גן אגוי מספר 4</t>
  </si>
  <si>
    <t>גן אגוי מס' 1</t>
  </si>
  <si>
    <t>גן אלגורי</t>
  </si>
  <si>
    <t>גן שמשית 1 אשכול</t>
  </si>
  <si>
    <t>אדם</t>
  </si>
  <si>
    <t>רימון מצפה יריחו</t>
  </si>
  <si>
    <t>גן חובה רביע אלנור</t>
  </si>
  <si>
    <t>אל חטאף 19</t>
  </si>
  <si>
    <t>גן שכ'44</t>
  </si>
  <si>
    <t>גן השושן</t>
  </si>
  <si>
    <t>בציר</t>
  </si>
  <si>
    <t>גן אלאחוה</t>
  </si>
  <si>
    <t>גן אבו סיאח</t>
  </si>
  <si>
    <t>גן ערוס אלבחר</t>
  </si>
  <si>
    <t>גן טרום_ד</t>
  </si>
  <si>
    <t>גן יח' גמשה ב'</t>
  </si>
  <si>
    <t>גן אלוורוד</t>
  </si>
  <si>
    <t>347</t>
  </si>
  <si>
    <t>גן אלערין</t>
  </si>
  <si>
    <t>אלנח'יל</t>
  </si>
  <si>
    <t>אל חטאף 23</t>
  </si>
  <si>
    <t>גן אלכוכב</t>
  </si>
  <si>
    <t>גן אסלאם ואלמחבה</t>
  </si>
  <si>
    <t>גן גנון</t>
  </si>
  <si>
    <t>אל ואדי</t>
  </si>
  <si>
    <t>אלוואדי</t>
  </si>
  <si>
    <t>גן ה' - אלחיאה</t>
  </si>
  <si>
    <t>גן שומוע</t>
  </si>
  <si>
    <t>גן נאורס</t>
  </si>
  <si>
    <t>גן חובה ג' טור</t>
  </si>
  <si>
    <t>גבעת הראל תאנה</t>
  </si>
  <si>
    <t>גן נשר</t>
  </si>
  <si>
    <t>צהל</t>
  </si>
  <si>
    <t>גן אלרועי</t>
  </si>
  <si>
    <t>הכרם</t>
  </si>
  <si>
    <t>אלעדאס</t>
  </si>
  <si>
    <t>ביתר 07</t>
  </si>
  <si>
    <t>ביתר 06</t>
  </si>
  <si>
    <t>גן טרום 5</t>
  </si>
  <si>
    <t>גן סמי מסאלחה</t>
  </si>
  <si>
    <t>גן אלשרוק טרום חובה</t>
  </si>
  <si>
    <t>גן_כפר כנא</t>
  </si>
  <si>
    <t>עבדת</t>
  </si>
  <si>
    <t>אלאמאן</t>
  </si>
  <si>
    <t>אגוי נווה יעקב 32</t>
  </si>
  <si>
    <t>414</t>
  </si>
  <si>
    <t>408</t>
  </si>
  <si>
    <t>445</t>
  </si>
  <si>
    <t>350</t>
  </si>
  <si>
    <t>419</t>
  </si>
  <si>
    <t>336</t>
  </si>
  <si>
    <t>נשי אגוי</t>
  </si>
  <si>
    <t>אמל</t>
  </si>
  <si>
    <t>ריקי</t>
  </si>
  <si>
    <t>דרכי בינה</t>
  </si>
  <si>
    <t>אלחוריה</t>
  </si>
  <si>
    <t>ענבי הגפן</t>
  </si>
  <si>
    <t>מורשת זבולון 1</t>
  </si>
  <si>
    <t>גן הסהר</t>
  </si>
  <si>
    <t>גן ו' - אלוואחה</t>
  </si>
  <si>
    <t>מרגנית א'</t>
  </si>
  <si>
    <t>גן מסר 4</t>
  </si>
  <si>
    <t>גן סולם 3</t>
  </si>
  <si>
    <t>21-002</t>
  </si>
  <si>
    <t>200-13</t>
  </si>
  <si>
    <t>אשדוד 10</t>
  </si>
  <si>
    <t>גן סנאבל אלמחבה</t>
  </si>
  <si>
    <t>366</t>
  </si>
  <si>
    <t>כובע קסמים</t>
  </si>
  <si>
    <t>שלושה אורנים</t>
  </si>
  <si>
    <t>קפא בר</t>
  </si>
  <si>
    <t>איילת</t>
  </si>
  <si>
    <t>העגור</t>
  </si>
  <si>
    <t>בוסתנים</t>
  </si>
  <si>
    <t>נשי אוגיי</t>
  </si>
  <si>
    <t>גן אלמוג</t>
  </si>
  <si>
    <t>גן נוף</t>
  </si>
  <si>
    <t>וכולם חברים</t>
  </si>
  <si>
    <t>פזמון ליקינתון</t>
  </si>
  <si>
    <t>306</t>
  </si>
  <si>
    <t>309</t>
  </si>
  <si>
    <t>390</t>
  </si>
  <si>
    <t>316</t>
  </si>
  <si>
    <t>324</t>
  </si>
  <si>
    <t>352</t>
  </si>
  <si>
    <t>גן הסביון</t>
  </si>
  <si>
    <t>גן תאנים</t>
  </si>
  <si>
    <t>גן פריאל</t>
  </si>
  <si>
    <t>גן דליה</t>
  </si>
  <si>
    <t>334</t>
  </si>
  <si>
    <t>גן הגפן</t>
  </si>
  <si>
    <t>האירוס</t>
  </si>
  <si>
    <t>גן חיננית</t>
  </si>
  <si>
    <t>גן אבו חלדו ב'</t>
  </si>
  <si>
    <t>עץ הצאלון</t>
  </si>
  <si>
    <t>ארץ הילדים</t>
  </si>
  <si>
    <t>ברוש שריגים</t>
  </si>
  <si>
    <t>342</t>
  </si>
  <si>
    <t>326</t>
  </si>
  <si>
    <t>357</t>
  </si>
  <si>
    <t>304</t>
  </si>
  <si>
    <t>378</t>
  </si>
  <si>
    <t>אשכול שרה</t>
  </si>
  <si>
    <t>אירוס הארגמן</t>
  </si>
  <si>
    <t>השבח</t>
  </si>
  <si>
    <t>גן סיתונית א'</t>
  </si>
  <si>
    <t>גן אקבאל</t>
  </si>
  <si>
    <t>זהבה</t>
  </si>
  <si>
    <t>למען אחי רמת אשכול</t>
  </si>
  <si>
    <t>גן הסיגליות</t>
  </si>
  <si>
    <t>גן צליל</t>
  </si>
  <si>
    <t>גן חמניה</t>
  </si>
  <si>
    <t>גן שיטה</t>
  </si>
  <si>
    <t>גן כפיר</t>
  </si>
  <si>
    <t>שרביט הקסמים</t>
  </si>
  <si>
    <t>מתנות</t>
  </si>
  <si>
    <t>סוכת שלום</t>
  </si>
  <si>
    <t>הרשש</t>
  </si>
  <si>
    <t>אגוי רמלה</t>
  </si>
  <si>
    <t>308</t>
  </si>
  <si>
    <t>393</t>
  </si>
  <si>
    <t>גן עמית</t>
  </si>
  <si>
    <t>גן דביר</t>
  </si>
  <si>
    <t>גן אחדות</t>
  </si>
  <si>
    <t>גן יהלום</t>
  </si>
  <si>
    <t>גן מבט</t>
  </si>
  <si>
    <t>החרוב</t>
  </si>
  <si>
    <t>קיסריה-בוגר</t>
  </si>
  <si>
    <t>גן האקליפטוסים</t>
  </si>
  <si>
    <t>הרמוני</t>
  </si>
  <si>
    <t>גן אלאיידי אלסג'ירה</t>
  </si>
  <si>
    <t>גחלת</t>
  </si>
  <si>
    <t>חמד קציר</t>
  </si>
  <si>
    <t>צפת 06</t>
  </si>
  <si>
    <t>גן האהבה</t>
  </si>
  <si>
    <t>גן מרוה</t>
  </si>
  <si>
    <t>גן עומרים</t>
  </si>
  <si>
    <t>גן התאנה</t>
  </si>
  <si>
    <t>גן אדוה</t>
  </si>
  <si>
    <t>אלישבע</t>
  </si>
  <si>
    <t>בן גוריון ב'</t>
  </si>
  <si>
    <t>בוקסר</t>
  </si>
  <si>
    <t>439</t>
  </si>
  <si>
    <t>גן התמר</t>
  </si>
  <si>
    <t>גן מזל</t>
  </si>
  <si>
    <t>גן הגן הקסום</t>
  </si>
  <si>
    <t>406</t>
  </si>
  <si>
    <t>לוזית אלה</t>
  </si>
  <si>
    <t>מעלה החמישה רעות</t>
  </si>
  <si>
    <t>תות - בית נקופה</t>
  </si>
  <si>
    <t>384</t>
  </si>
  <si>
    <t>368</t>
  </si>
  <si>
    <t>305</t>
  </si>
  <si>
    <t>424</t>
  </si>
  <si>
    <t>369</t>
  </si>
  <si>
    <t>עירוני</t>
  </si>
  <si>
    <t>325</t>
  </si>
  <si>
    <t>314</t>
  </si>
  <si>
    <t>315</t>
  </si>
  <si>
    <t>גן כרמל</t>
  </si>
  <si>
    <t>גן תפוז</t>
  </si>
  <si>
    <t>גן אנפה</t>
  </si>
  <si>
    <t>גן ממדים ממד</t>
  </si>
  <si>
    <t>אלסנדיאה</t>
  </si>
  <si>
    <t>גן גלים</t>
  </si>
  <si>
    <t>גן צלפים</t>
  </si>
  <si>
    <t>ורה ויצמן</t>
  </si>
  <si>
    <t>שלהבתיה</t>
  </si>
  <si>
    <t>מנדלברוט</t>
  </si>
  <si>
    <t>אל עמל</t>
  </si>
  <si>
    <t>שיקמים</t>
  </si>
  <si>
    <t>331</t>
  </si>
  <si>
    <t>גן מייס אלרים</t>
  </si>
  <si>
    <t>גן מכר</t>
  </si>
  <si>
    <t>גן ג'דידה 3</t>
  </si>
  <si>
    <t>גן ימית</t>
  </si>
  <si>
    <t>גן סחלבים</t>
  </si>
  <si>
    <t>גן נתיב</t>
  </si>
  <si>
    <t>ניומן</t>
  </si>
  <si>
    <t>נתניהו ב'</t>
  </si>
  <si>
    <t>346</t>
  </si>
  <si>
    <t>335</t>
  </si>
  <si>
    <t>349</t>
  </si>
  <si>
    <t>351</t>
  </si>
  <si>
    <t>353</t>
  </si>
  <si>
    <t>הגרניון</t>
  </si>
  <si>
    <t>גן בדוי חסין חסן</t>
  </si>
  <si>
    <t>השקמה</t>
  </si>
  <si>
    <t>גן חמדה</t>
  </si>
  <si>
    <t>גן המלך</t>
  </si>
  <si>
    <t>גן רוזמרין</t>
  </si>
  <si>
    <t>גן כוכבית</t>
  </si>
  <si>
    <t>הסנונית</t>
  </si>
  <si>
    <t>גן חמניות</t>
  </si>
  <si>
    <t>אחלמה</t>
  </si>
  <si>
    <t>גן ארביע</t>
  </si>
  <si>
    <t>הבשורה</t>
  </si>
  <si>
    <t>יאיר</t>
  </si>
  <si>
    <t>חבצלת ממ'ד</t>
  </si>
  <si>
    <t>גן האילנות</t>
  </si>
  <si>
    <t>השקד</t>
  </si>
  <si>
    <t>השקנאי</t>
  </si>
  <si>
    <t>העפרוני</t>
  </si>
  <si>
    <t>גן חדוה</t>
  </si>
  <si>
    <t>348</t>
  </si>
  <si>
    <t>355</t>
  </si>
  <si>
    <t>412</t>
  </si>
  <si>
    <t>360</t>
  </si>
  <si>
    <t>371</t>
  </si>
  <si>
    <t>417</t>
  </si>
  <si>
    <t>הלוטם</t>
  </si>
  <si>
    <t>התמר</t>
  </si>
  <si>
    <t>האלון</t>
  </si>
  <si>
    <t>רועי</t>
  </si>
  <si>
    <t>גן נופרים</t>
  </si>
  <si>
    <t>גן אלינאביע</t>
  </si>
  <si>
    <t>גן ד'</t>
  </si>
  <si>
    <t>ערערה__גן</t>
  </si>
  <si>
    <t>ערערה_גן</t>
  </si>
  <si>
    <t>הסיפן</t>
  </si>
  <si>
    <t>אלון ב'</t>
  </si>
  <si>
    <t>447</t>
  </si>
  <si>
    <t>426</t>
  </si>
  <si>
    <t>429</t>
  </si>
  <si>
    <t>433</t>
  </si>
  <si>
    <t>438</t>
  </si>
  <si>
    <t>פלגי מים</t>
  </si>
  <si>
    <t>התות</t>
  </si>
  <si>
    <t>אלאזהאר</t>
  </si>
  <si>
    <t>הכלניות</t>
  </si>
  <si>
    <t>גן פרחי בר</t>
  </si>
  <si>
    <t>קסריה</t>
  </si>
  <si>
    <t>קסריה ....</t>
  </si>
  <si>
    <t>צרופה</t>
  </si>
  <si>
    <t>חמד</t>
  </si>
  <si>
    <t>בוגר</t>
  </si>
  <si>
    <t>גן שבולים</t>
  </si>
  <si>
    <t>גן מור</t>
  </si>
  <si>
    <t>גן התילתן</t>
  </si>
  <si>
    <t>גן יותם</t>
  </si>
  <si>
    <t>גןעין אברהים ב'</t>
  </si>
  <si>
    <t>תמר מכמש</t>
  </si>
  <si>
    <t>שקד נוה צוף</t>
  </si>
  <si>
    <t>תמר נוה צוף</t>
  </si>
  <si>
    <t>שבעת המינים עטרת</t>
  </si>
  <si>
    <t>פירס א'</t>
  </si>
  <si>
    <t>גן נאסר</t>
  </si>
  <si>
    <t>אלספסף</t>
  </si>
  <si>
    <t>אלבלסם</t>
  </si>
  <si>
    <t>אלזנאבק</t>
  </si>
  <si>
    <t>גן חקאיה</t>
  </si>
  <si>
    <t>הבית הקטן</t>
  </si>
  <si>
    <t>צביה א'</t>
  </si>
  <si>
    <t>צביה ב'</t>
  </si>
  <si>
    <t>מסילה בערבה</t>
  </si>
  <si>
    <t>ניצני איינשטיין</t>
  </si>
  <si>
    <t>דבדבן</t>
  </si>
  <si>
    <t>חגלה</t>
  </si>
  <si>
    <t>אלאסדאף</t>
  </si>
  <si>
    <t>רחל המשורר</t>
  </si>
  <si>
    <t>גו הפקאן</t>
  </si>
  <si>
    <t>גן התות</t>
  </si>
  <si>
    <t>גן הצפורים</t>
  </si>
  <si>
    <t>גן התקווה</t>
  </si>
  <si>
    <t>כתב סופר</t>
  </si>
  <si>
    <t>כרם מהרל בוגר</t>
  </si>
  <si>
    <t>בת שלמה</t>
  </si>
  <si>
    <t>נשי אגוי גן פנינה</t>
  </si>
  <si>
    <t>גן אשכול</t>
  </si>
  <si>
    <t>גן החצב</t>
  </si>
  <si>
    <t>רימון שילה</t>
  </si>
  <si>
    <t>גן הזית</t>
  </si>
  <si>
    <t>גן אלזהראא</t>
  </si>
  <si>
    <t>סואחרה</t>
  </si>
  <si>
    <t>גן הפרחים כמאנה מע</t>
  </si>
  <si>
    <t>גן כמאנה מזרחית</t>
  </si>
  <si>
    <t>דרך האמת</t>
  </si>
  <si>
    <t>תת אור חדש</t>
  </si>
  <si>
    <t>ארמון התורה</t>
  </si>
  <si>
    <t>כליל החורש</t>
  </si>
  <si>
    <t>333</t>
  </si>
  <si>
    <t>פתאפית אלסוכר</t>
  </si>
  <si>
    <t>שלום חובה</t>
  </si>
  <si>
    <t>מנורה שבות רחל</t>
  </si>
  <si>
    <t>תבור נחליאל</t>
  </si>
  <si>
    <t>אלמחבה כיתה 2</t>
  </si>
  <si>
    <t>אלמחבה כיתה 1</t>
  </si>
  <si>
    <t>גן דרכי נועם</t>
  </si>
  <si>
    <t>יחד-קשת</t>
  </si>
  <si>
    <t>צעיר קיסריה</t>
  </si>
  <si>
    <t>402</t>
  </si>
  <si>
    <t>395</t>
  </si>
  <si>
    <t>עמליה</t>
  </si>
  <si>
    <t>הכוכבן</t>
  </si>
  <si>
    <t>מגדים צעיר</t>
  </si>
  <si>
    <t>אגוי נווה יעקב</t>
  </si>
  <si>
    <t>בנות חיל רד"ק שיר</t>
  </si>
  <si>
    <t>470</t>
  </si>
  <si>
    <t>ביתר 11</t>
  </si>
  <si>
    <t>גן בנות- גן חובה</t>
  </si>
  <si>
    <t>גן בנות- גיל 4</t>
  </si>
  <si>
    <t>גן אלבראאה</t>
  </si>
  <si>
    <t>גן אלנוראס</t>
  </si>
  <si>
    <t>דרכי נועם, אור לילד</t>
  </si>
  <si>
    <t>שכ' 16</t>
  </si>
  <si>
    <t>שכ' 6</t>
  </si>
  <si>
    <t>איזדרכת</t>
  </si>
  <si>
    <t>עטרת אסתר 60</t>
  </si>
  <si>
    <t>אלואן</t>
  </si>
  <si>
    <t>חמדת התורה</t>
  </si>
  <si>
    <t>בנות 3</t>
  </si>
  <si>
    <t>הבושם</t>
  </si>
  <si>
    <t>גן יח' חינוך ב''</t>
  </si>
  <si>
    <t>המלכות</t>
  </si>
  <si>
    <t>אלטור בנים_ב.ס</t>
  </si>
  <si>
    <t>גן בראעם</t>
  </si>
  <si>
    <t>הדרים מבוא חורון</t>
  </si>
  <si>
    <t>דולב ממלכתי</t>
  </si>
  <si>
    <t>גן אלבסמה</t>
  </si>
  <si>
    <t>יוגב</t>
  </si>
  <si>
    <t>גבעת ישעיהו דקל</t>
  </si>
  <si>
    <t>זרעים של מסטיק</t>
  </si>
  <si>
    <t>שקדים</t>
  </si>
  <si>
    <t>יחד-טל</t>
  </si>
  <si>
    <t>319</t>
  </si>
  <si>
    <t>גן אלאבדאע</t>
  </si>
  <si>
    <t>גן בנים "טל ילדות"</t>
  </si>
  <si>
    <t>גן כעביה</t>
  </si>
  <si>
    <t>ברטעה א_גן</t>
  </si>
  <si>
    <t>גן רז</t>
  </si>
  <si>
    <t>זמיר ממלכתי</t>
  </si>
  <si>
    <t>חצור</t>
  </si>
  <si>
    <t>גן ילדים 1 לב החינוך</t>
  </si>
  <si>
    <t>דבורנית</t>
  </si>
  <si>
    <t>גן חובה תל יוסף</t>
  </si>
  <si>
    <t>גן טרום חובה תורני</t>
  </si>
  <si>
    <t>זית נריה</t>
  </si>
  <si>
    <t>תאנה שילה</t>
  </si>
  <si>
    <t>המסילה 2</t>
  </si>
  <si>
    <t>רמז- רמז</t>
  </si>
  <si>
    <t>398</t>
  </si>
  <si>
    <t>ביס מועאויה א'</t>
  </si>
  <si>
    <t>379</t>
  </si>
  <si>
    <t>גן אורות</t>
  </si>
  <si>
    <t>גן אלזהרה</t>
  </si>
  <si>
    <t>גן חובה ג'בראן</t>
  </si>
  <si>
    <t>אקליפטוס-שבולים</t>
  </si>
  <si>
    <t>בית יעקב רמת שמש</t>
  </si>
  <si>
    <t>גן לוטם א'</t>
  </si>
  <si>
    <t>399</t>
  </si>
  <si>
    <t>328</t>
  </si>
  <si>
    <t>329</t>
  </si>
  <si>
    <t>403</t>
  </si>
  <si>
    <t>ישי 1</t>
  </si>
  <si>
    <t>נעים</t>
  </si>
  <si>
    <t>עמיאל</t>
  </si>
  <si>
    <t>אלולאא</t>
  </si>
  <si>
    <t>אבירוני</t>
  </si>
  <si>
    <t>להבה</t>
  </si>
  <si>
    <t>עצמאות</t>
  </si>
  <si>
    <t>זכריה האלה</t>
  </si>
  <si>
    <t>אביעזר תות</t>
  </si>
  <si>
    <t>גן החמניות</t>
  </si>
  <si>
    <t>174-תמר</t>
  </si>
  <si>
    <t>אלמערפה</t>
  </si>
  <si>
    <t>467</t>
  </si>
  <si>
    <t>זויתן</t>
  </si>
  <si>
    <t>472</t>
  </si>
  <si>
    <t>צוקים</t>
  </si>
  <si>
    <t>שכ' 30 טרום</t>
  </si>
  <si>
    <t>רמו טווס</t>
  </si>
  <si>
    <t>קכט אפרסמון</t>
  </si>
  <si>
    <t>מנחם ממד</t>
  </si>
  <si>
    <t>עמיעז</t>
  </si>
  <si>
    <t>בראעם אלאמל</t>
  </si>
  <si>
    <t>אל שימאא</t>
  </si>
  <si>
    <t>גן אלמגד</t>
  </si>
  <si>
    <t>גן טרום חדש</t>
  </si>
  <si>
    <t>גרשון</t>
  </si>
  <si>
    <t>אחווה חובה</t>
  </si>
  <si>
    <t>אחווה טרום</t>
  </si>
  <si>
    <t>הנצח</t>
  </si>
  <si>
    <t>רשט - כוכב ים</t>
  </si>
  <si>
    <t>קצז הר-שלמה</t>
  </si>
  <si>
    <t>מסלול ב'</t>
  </si>
  <si>
    <t>זוהור</t>
  </si>
  <si>
    <t>עטרת אסתר 9</t>
  </si>
  <si>
    <t>חמאדה</t>
  </si>
  <si>
    <t>עטרת אסתר 12</t>
  </si>
  <si>
    <t>ישי 2</t>
  </si>
  <si>
    <t>התורמוס</t>
  </si>
  <si>
    <t>אלתקווא</t>
  </si>
  <si>
    <t>גן פראשאת</t>
  </si>
  <si>
    <t>טיפה של צוף</t>
  </si>
  <si>
    <t>העולם מלא צבעים</t>
  </si>
  <si>
    <t>אפיקי נריה</t>
  </si>
  <si>
    <t>ישי 4</t>
  </si>
  <si>
    <t>גן חוסניה</t>
  </si>
  <si>
    <t>כפר אדומים רימון</t>
  </si>
  <si>
    <t>גן נתניהו א'</t>
  </si>
  <si>
    <t>גן אלון - קלע אלון</t>
  </si>
  <si>
    <t>האודם</t>
  </si>
  <si>
    <t>אלון דרור</t>
  </si>
  <si>
    <t>גפן ממד</t>
  </si>
  <si>
    <t>ירגזי</t>
  </si>
  <si>
    <t>אלטפולה</t>
  </si>
  <si>
    <t>גן רםאסיף 6</t>
  </si>
  <si>
    <t>152 איריס</t>
  </si>
  <si>
    <t>הודן</t>
  </si>
  <si>
    <t>גן חובה -בית הנוער</t>
  </si>
  <si>
    <t>עינת</t>
  </si>
  <si>
    <t>גן אלמגור</t>
  </si>
  <si>
    <t>גן כוכב הצפון</t>
  </si>
  <si>
    <t>גן חבד מעיינות חיה</t>
  </si>
  <si>
    <t>471</t>
  </si>
  <si>
    <t>קרית הילד עמרן גאון</t>
  </si>
  <si>
    <t>רבי יהודה</t>
  </si>
  <si>
    <t>גן חובה ד'</t>
  </si>
  <si>
    <t>אלדדא</t>
  </si>
  <si>
    <t>טיור אלג'נה</t>
  </si>
  <si>
    <t>340</t>
  </si>
  <si>
    <t>383</t>
  </si>
  <si>
    <t>442</t>
  </si>
  <si>
    <t>432</t>
  </si>
  <si>
    <t>341</t>
  </si>
  <si>
    <t>אלנאורס</t>
  </si>
  <si>
    <t>קרית ספר 47</t>
  </si>
  <si>
    <t>גן נשי אגום</t>
  </si>
  <si>
    <t>אלשפאא</t>
  </si>
  <si>
    <t>אוצר החיים-טלי</t>
  </si>
  <si>
    <t>באבוב</t>
  </si>
  <si>
    <t>עופרי</t>
  </si>
  <si>
    <t>תיבת החלומות</t>
  </si>
  <si>
    <t>גן זבולון</t>
  </si>
  <si>
    <t>נווה יעקב 11</t>
  </si>
  <si>
    <t>בית צפאפא</t>
  </si>
  <si>
    <t>9ית צפאפא</t>
  </si>
  <si>
    <t>מקהלה עליזה</t>
  </si>
  <si>
    <t>שלושת הפרפרים</t>
  </si>
  <si>
    <t>נרקיס מלך הביצה</t>
  </si>
  <si>
    <t>איתנים</t>
  </si>
  <si>
    <t>חיראא</t>
  </si>
  <si>
    <t>קפו- אקליפטוס</t>
  </si>
  <si>
    <t>הארזים ממ'</t>
  </si>
  <si>
    <t>קנג - נופים</t>
  </si>
  <si>
    <t>מעבר לקשת</t>
  </si>
  <si>
    <t>עפר איילים</t>
  </si>
  <si>
    <t>207 כרמל</t>
  </si>
  <si>
    <t>178 אתרוג</t>
  </si>
  <si>
    <t>28 סביון</t>
  </si>
  <si>
    <t>72 סנאי</t>
  </si>
  <si>
    <t>30 זית</t>
  </si>
  <si>
    <t>קרן התורה</t>
  </si>
  <si>
    <t>אדום</t>
  </si>
  <si>
    <t>שרשרת</t>
  </si>
  <si>
    <t>אם טובא</t>
  </si>
  <si>
    <t>גליל עליון</t>
  </si>
  <si>
    <t>גליל מערבי</t>
  </si>
  <si>
    <t>ירדן ממ'</t>
  </si>
  <si>
    <t>ענבר ממד</t>
  </si>
  <si>
    <t>גן נוגה</t>
  </si>
  <si>
    <t>גן שביט</t>
  </si>
  <si>
    <t>עץ הדעת רמה ב 4</t>
  </si>
  <si>
    <t>455</t>
  </si>
  <si>
    <t>נוי</t>
  </si>
  <si>
    <t>גן שרה מורשת</t>
  </si>
  <si>
    <t>מורשת</t>
  </si>
  <si>
    <t>רמה</t>
  </si>
  <si>
    <t>הגר דו לשוני טרום</t>
  </si>
  <si>
    <t>השלושה</t>
  </si>
  <si>
    <t>רשי</t>
  </si>
  <si>
    <t>אלבית אלדאפי</t>
  </si>
  <si>
    <t>אלמחבה כיתה 4</t>
  </si>
  <si>
    <t>יחד-רקיע</t>
  </si>
  <si>
    <t>הפרפר והפרח</t>
  </si>
  <si>
    <t>טלמון שקד</t>
  </si>
  <si>
    <t>אלון מכמש</t>
  </si>
  <si>
    <t>ב.אלדואלי</t>
  </si>
  <si>
    <t>473</t>
  </si>
  <si>
    <t>גן הברוש</t>
  </si>
  <si>
    <t>גן טרום חובה מולדת</t>
  </si>
  <si>
    <t>גן אלשאטר חסן</t>
  </si>
  <si>
    <t>רנג טורקיז</t>
  </si>
  <si>
    <t>377</t>
  </si>
  <si>
    <t>391</t>
  </si>
  <si>
    <t>יהודא הנשיא החדש ג</t>
  </si>
  <si>
    <t>גן צופיה</t>
  </si>
  <si>
    <t>גן אלארז</t>
  </si>
  <si>
    <t>92 תומר</t>
  </si>
  <si>
    <t>82 אור</t>
  </si>
  <si>
    <t>המורן</t>
  </si>
  <si>
    <t>צלילים</t>
  </si>
  <si>
    <t>ושננתם לבניך 5</t>
  </si>
  <si>
    <t>ושננתם לבניך 3</t>
  </si>
  <si>
    <t>ושננתם לבניך 1</t>
  </si>
  <si>
    <t>גן צבי</t>
  </si>
  <si>
    <t>גן טיור אלגנה</t>
  </si>
  <si>
    <t>אלענאב</t>
  </si>
  <si>
    <t>גן צלילים</t>
  </si>
  <si>
    <t>גן סיגלית</t>
  </si>
  <si>
    <t>רמת גונן</t>
  </si>
  <si>
    <t>גן אלפואר</t>
  </si>
  <si>
    <t>גבסנית</t>
  </si>
  <si>
    <t>מכון הברכה</t>
  </si>
  <si>
    <t>גן פני מנחם מס' 5</t>
  </si>
  <si>
    <t>גן פני מנחם מס' 4</t>
  </si>
  <si>
    <t>גן פני מנחם מס' 3</t>
  </si>
  <si>
    <t>גן פני מנחם מס' 2</t>
  </si>
  <si>
    <t>גן פני מנחם מס' 1</t>
  </si>
  <si>
    <t>גן שירת דבורה</t>
  </si>
  <si>
    <t>בני מלכים ג</t>
  </si>
  <si>
    <t>לומדי התורה גן מס' 3</t>
  </si>
  <si>
    <t>לומדי התורה 1</t>
  </si>
  <si>
    <t>גנון מרין בוארדי כית</t>
  </si>
  <si>
    <t>כנף</t>
  </si>
  <si>
    <t>עורבני</t>
  </si>
  <si>
    <t>חבד קרית משה</t>
  </si>
  <si>
    <t>אדרת אליהו 2</t>
  </si>
  <si>
    <t>דרך אליהו</t>
  </si>
  <si>
    <t>תת קרית ספר</t>
  </si>
  <si>
    <t>עופרה</t>
  </si>
  <si>
    <t>גן בית הלל</t>
  </si>
  <si>
    <t>גן אמנון</t>
  </si>
  <si>
    <t>גבעת הורדים</t>
  </si>
  <si>
    <t>אלאג'יאל</t>
  </si>
  <si>
    <t>חובה אלאנדלוס</t>
  </si>
  <si>
    <t>תלי סטון</t>
  </si>
  <si>
    <t>לכיש 33 ג</t>
  </si>
  <si>
    <t>303</t>
  </si>
  <si>
    <t>בנים 3</t>
  </si>
  <si>
    <t>סיסם</t>
  </si>
  <si>
    <t>הדעת</t>
  </si>
  <si>
    <t>המסילה 4</t>
  </si>
  <si>
    <t>אלזהור 4</t>
  </si>
  <si>
    <t>עין הוד</t>
  </si>
  <si>
    <t>בת שלמה צעיר</t>
  </si>
  <si>
    <t>גן חדש - לבון</t>
  </si>
  <si>
    <t>גן חושן ב'</t>
  </si>
  <si>
    <t>גן אלאידי אלסעידה</t>
  </si>
  <si>
    <t>גן אלסלאם_2</t>
  </si>
  <si>
    <t>גן אלשכונאת</t>
  </si>
  <si>
    <t>גן אלסלאם_1</t>
  </si>
  <si>
    <t>גן מעיין ברוך</t>
  </si>
  <si>
    <t>צו-מטמון</t>
  </si>
  <si>
    <t>אברהם</t>
  </si>
  <si>
    <t>גן מעוג</t>
  </si>
  <si>
    <t>בית וגן</t>
  </si>
  <si>
    <t>גן שדה אליעזר</t>
  </si>
  <si>
    <t>נוף ציון</t>
  </si>
  <si>
    <t>רימון מבוא חורון</t>
  </si>
  <si>
    <t>מישקולץ</t>
  </si>
  <si>
    <t>קרית הילד -כתב סופר</t>
  </si>
  <si>
    <t>אלנור ד</t>
  </si>
  <si>
    <t>אלפרדוס 4</t>
  </si>
  <si>
    <t>אלפרדוס 3</t>
  </si>
  <si>
    <t>עץ הדעת יהן א 35</t>
  </si>
  <si>
    <t>עץ הדעת יהנ 35 ב</t>
  </si>
  <si>
    <t>ויזניץ בית שמש 1</t>
  </si>
  <si>
    <t>לב החינוך</t>
  </si>
  <si>
    <t>קהילת קמניץ בלבן</t>
  </si>
  <si>
    <t>המור ב עץ הדעת</t>
  </si>
  <si>
    <t>תורה ועבודה א עץ הדע</t>
  </si>
  <si>
    <t>עץ הדעת משמר 4</t>
  </si>
  <si>
    <t>גן אלרחאן</t>
  </si>
  <si>
    <t>סימה</t>
  </si>
  <si>
    <t>גן דבש</t>
  </si>
  <si>
    <t>אל הודא</t>
  </si>
  <si>
    <t>גן ינאל בוארסה</t>
  </si>
  <si>
    <t>קרית הילד - גת 14</t>
  </si>
  <si>
    <t>אלנור 2</t>
  </si>
  <si>
    <t>אלנור 1</t>
  </si>
  <si>
    <t>טיור אל'גנה</t>
  </si>
  <si>
    <t>תת החסידי</t>
  </si>
  <si>
    <t>גן אוצר הילד</t>
  </si>
  <si>
    <t>עץ הדעת בנים</t>
  </si>
  <si>
    <t>גן האפרוחים</t>
  </si>
  <si>
    <t>372</t>
  </si>
  <si>
    <t>451</t>
  </si>
  <si>
    <t>בנות ויזניץ 1</t>
  </si>
  <si>
    <t>בנות ויזניץ 3</t>
  </si>
  <si>
    <t>בנות ויזניץ 2</t>
  </si>
  <si>
    <t>בנות ויזניץ 4</t>
  </si>
  <si>
    <t>שם אבותי גן 2</t>
  </si>
  <si>
    <t>רון</t>
  </si>
  <si>
    <t>גן ירושלים - פנינת ה</t>
  </si>
  <si>
    <t>רמת אשכול</t>
  </si>
  <si>
    <t>גן איילה</t>
  </si>
  <si>
    <t>המסילה 3</t>
  </si>
  <si>
    <t>המסילה 1</t>
  </si>
  <si>
    <t>קכט - פומלית</t>
  </si>
  <si>
    <t>צבעוני עטרת</t>
  </si>
  <si>
    <t>חמד מצפה יריחו</t>
  </si>
  <si>
    <t>קן מגבעולים</t>
  </si>
  <si>
    <t>הרבצת התורה</t>
  </si>
  <si>
    <t>אבנא אלגד</t>
  </si>
  <si>
    <t>אלעל ממד</t>
  </si>
  <si>
    <t>כינור ממד</t>
  </si>
  <si>
    <t>אור 1</t>
  </si>
  <si>
    <t>גן נווה</t>
  </si>
  <si>
    <t>גן תבור</t>
  </si>
  <si>
    <t>גן הצבי</t>
  </si>
  <si>
    <t>איילת חן</t>
  </si>
  <si>
    <t>אלאאנואר</t>
  </si>
  <si>
    <t>ההוד</t>
  </si>
  <si>
    <t>441</t>
  </si>
  <si>
    <t>גן אלשושאן</t>
  </si>
  <si>
    <t>אילמר</t>
  </si>
  <si>
    <t>גן ממד עתלית</t>
  </si>
  <si>
    <t>גני חסידי אידיש מס'</t>
  </si>
  <si>
    <t>גני חסידי אידיש מס'1</t>
  </si>
  <si>
    <t>ראש העין 21</t>
  </si>
  <si>
    <t>דרכי נועם</t>
  </si>
  <si>
    <t>זוהור 2</t>
  </si>
  <si>
    <t>כוכב השחר</t>
  </si>
  <si>
    <t>כנסת יהודה 1</t>
  </si>
  <si>
    <t>אלקונאנה</t>
  </si>
  <si>
    <t>קרית הילד גת 2</t>
  </si>
  <si>
    <t>קרית הילד בן ציון</t>
  </si>
  <si>
    <t>אורות מרים</t>
  </si>
  <si>
    <t>שובו בת ים</t>
  </si>
  <si>
    <t>צפונה</t>
  </si>
  <si>
    <t>קכ-סינדרלה</t>
  </si>
  <si>
    <t>קכ-עמי ותמי</t>
  </si>
  <si>
    <t>גן צעצועים</t>
  </si>
  <si>
    <t>אלרביע 3</t>
  </si>
  <si>
    <t>תת כלל חסידי ביתר על</t>
  </si>
  <si>
    <t>טללי בילא</t>
  </si>
  <si>
    <t>טללי מלכה</t>
  </si>
  <si>
    <t>הארז</t>
  </si>
  <si>
    <t>גן מעלה גלבוע</t>
  </si>
  <si>
    <t>אלזהור 2</t>
  </si>
  <si>
    <t>עצת אמת</t>
  </si>
  <si>
    <t>קכ-שלגיה</t>
  </si>
  <si>
    <t>אגוז פנינה</t>
  </si>
  <si>
    <t>גן אחיהוד</t>
  </si>
  <si>
    <t>גן יהודה הלוי</t>
  </si>
  <si>
    <t>גן שלום</t>
  </si>
  <si>
    <t>גן האורן</t>
  </si>
  <si>
    <t>חמאם אלסלאם</t>
  </si>
  <si>
    <t>גן מראח אלגוזלאן</t>
  </si>
  <si>
    <t>מהריל</t>
  </si>
  <si>
    <t>392</t>
  </si>
  <si>
    <t>475</t>
  </si>
  <si>
    <t>טיור אלג'אנה 2</t>
  </si>
  <si>
    <t>נחלת מאיר נתיבי התור</t>
  </si>
  <si>
    <t>כוורת</t>
  </si>
  <si>
    <t>רנן</t>
  </si>
  <si>
    <t>גן חבצלת א'</t>
  </si>
  <si>
    <t>עסאפיר אלג'נה</t>
  </si>
  <si>
    <t>אל קורונפול</t>
  </si>
  <si>
    <t>היסוד</t>
  </si>
  <si>
    <t>הצדקה</t>
  </si>
  <si>
    <t>חובה משמר השבעה</t>
  </si>
  <si>
    <t>גן לימונית</t>
  </si>
  <si>
    <t>גן פרג</t>
  </si>
  <si>
    <t>אלסנדבאד</t>
  </si>
  <si>
    <t>נתניה 30</t>
  </si>
  <si>
    <t>דמוקרטי לב השרון</t>
  </si>
  <si>
    <t>206 חרמון</t>
  </si>
  <si>
    <t>גנזי המלך צפת 2</t>
  </si>
  <si>
    <t>גנזי המלך צפת 1</t>
  </si>
  <si>
    <t>גן הנגיד ט.ט.ח</t>
  </si>
  <si>
    <t>גני יהודית 2</t>
  </si>
  <si>
    <t>גני יהודית 3</t>
  </si>
  <si>
    <t>גני יהודית 1</t>
  </si>
  <si>
    <t>הוד והדר</t>
  </si>
  <si>
    <t>ויזניץ מודיעין עילית</t>
  </si>
  <si>
    <t>אור בית שמש 2</t>
  </si>
  <si>
    <t>גני ילדים ומעונות יו</t>
  </si>
  <si>
    <t>חרוד</t>
  </si>
  <si>
    <t>נפתלי</t>
  </si>
  <si>
    <t>אביטל</t>
  </si>
  <si>
    <t>גמלא</t>
  </si>
  <si>
    <t>עמוד</t>
  </si>
  <si>
    <t>כסלון</t>
  </si>
  <si>
    <t>גן יזרעאל</t>
  </si>
  <si>
    <t>גן כפר יחזקאל</t>
  </si>
  <si>
    <t>גן מולדת</t>
  </si>
  <si>
    <t>גן עין חרוד איחוד</t>
  </si>
  <si>
    <t>גן עין חרוד מאוחד</t>
  </si>
  <si>
    <t>השושנים</t>
  </si>
  <si>
    <t>האור</t>
  </si>
  <si>
    <t>גבעת הוורדים</t>
  </si>
  <si>
    <t>גן התבור</t>
  </si>
  <si>
    <t>אשקלון 41</t>
  </si>
  <si>
    <t>אשקלון 15</t>
  </si>
  <si>
    <t>בראעם אלאימאן</t>
  </si>
  <si>
    <t>גן אריה צבי 1</t>
  </si>
  <si>
    <t>אריה צבי 1</t>
  </si>
  <si>
    <t>עץ הדעת בן ציון א</t>
  </si>
  <si>
    <t>עדץ הדעת דה האז</t>
  </si>
  <si>
    <t>אלאסייד</t>
  </si>
  <si>
    <t>עץ הדעת בן ציון ב</t>
  </si>
  <si>
    <t>364</t>
  </si>
  <si>
    <t>יונים</t>
  </si>
  <si>
    <t>נוה יעקב</t>
  </si>
  <si>
    <t>גן המגדל</t>
  </si>
  <si>
    <t>אל ארז</t>
  </si>
  <si>
    <t>גן זיתים</t>
  </si>
  <si>
    <t>גן עין חרוד</t>
  </si>
  <si>
    <t>גן רם און</t>
  </si>
  <si>
    <t>גן שבט סופר</t>
  </si>
  <si>
    <t>108 ארז</t>
  </si>
  <si>
    <t>רתמ - הדרים</t>
  </si>
  <si>
    <t>מורשת שמחה</t>
  </si>
  <si>
    <t>איתן מגרון</t>
  </si>
  <si>
    <t>פתחו את השער</t>
  </si>
  <si>
    <t>ראש העין 40</t>
  </si>
  <si>
    <t>ראש העין 30</t>
  </si>
  <si>
    <t>ראש העין 71</t>
  </si>
  <si>
    <t>אשדוד 63</t>
  </si>
  <si>
    <t>אגו"י נווה יעקב 38</t>
  </si>
  <si>
    <t>מעין חיים ושלום</t>
  </si>
  <si>
    <t>לייף</t>
  </si>
  <si>
    <t>אור בית שמש מס 1</t>
  </si>
  <si>
    <t>תלמוג תורה דחסידי בע</t>
  </si>
  <si>
    <t>קנה-נוף</t>
  </si>
  <si>
    <t>גן נפש החיים</t>
  </si>
  <si>
    <t>ב'ס אחמד סאמח_ב.ס</t>
  </si>
  <si>
    <t>גן מיטב</t>
  </si>
  <si>
    <t>גן מלאה</t>
  </si>
  <si>
    <t>גן ניר יפה</t>
  </si>
  <si>
    <t>גן פרזון</t>
  </si>
  <si>
    <t>גן בית אלפא</t>
  </si>
  <si>
    <t>ביס לאזהרא א'</t>
  </si>
  <si>
    <t>הנרג'ס</t>
  </si>
  <si>
    <t>טלמון דקל</t>
  </si>
  <si>
    <t>מור מעלה לבונה</t>
  </si>
  <si>
    <t>אלון אלונים</t>
  </si>
  <si>
    <t>כוכב השחר צופית</t>
  </si>
  <si>
    <t>רחובות 27</t>
  </si>
  <si>
    <t>קרית ספר 48</t>
  </si>
  <si>
    <t>גן אלמנאר</t>
  </si>
  <si>
    <t>עץ הדעת רמה ב 5</t>
  </si>
  <si>
    <t>בית חינוך לבנות אידי</t>
  </si>
  <si>
    <t>אתרוג - כפר אוריה</t>
  </si>
  <si>
    <t>קשת נחושה</t>
  </si>
  <si>
    <t>רתמ-השקמים</t>
  </si>
  <si>
    <t>גן אלבילסאן</t>
  </si>
  <si>
    <t>אג'יאלה</t>
  </si>
  <si>
    <t>ב'ס צלעה</t>
  </si>
  <si>
    <t>סילואן ואדי קאדום</t>
  </si>
  <si>
    <t>ב'ס סלואן</t>
  </si>
  <si>
    <t>גילה אריה בן אליעזר</t>
  </si>
  <si>
    <t>גן נטור</t>
  </si>
  <si>
    <t>רתך - צוף</t>
  </si>
  <si>
    <t>רכו-ארן</t>
  </si>
  <si>
    <t>מנור</t>
  </si>
  <si>
    <t>אלפורקאן אבתאן</t>
  </si>
  <si>
    <t>סיפורים לטף</t>
  </si>
  <si>
    <t>שדה קמה</t>
  </si>
  <si>
    <t>הפנינה</t>
  </si>
  <si>
    <t>תילתן</t>
  </si>
  <si>
    <t>פילפלון</t>
  </si>
  <si>
    <t>נתניה 20</t>
  </si>
  <si>
    <t>קנג - שמש</t>
  </si>
  <si>
    <t>מולייה_ב.ס</t>
  </si>
  <si>
    <t>ב'ס אלטור בנים_ב.ס</t>
  </si>
  <si>
    <t>ב'ס עיסווה בנים_ב.ס</t>
  </si>
  <si>
    <t>שעפאט</t>
  </si>
  <si>
    <t>גן חפצי בה</t>
  </si>
  <si>
    <t>גן אביטל</t>
  </si>
  <si>
    <t>גן אדרים</t>
  </si>
  <si>
    <t>גן גדיש</t>
  </si>
  <si>
    <t>אלזהיר</t>
  </si>
  <si>
    <t>112- חרצית</t>
  </si>
  <si>
    <t>חיוך בכל פינה</t>
  </si>
  <si>
    <t>צבעונים</t>
  </si>
  <si>
    <t>גן דבורה</t>
  </si>
  <si>
    <t>גן טארק אדריס</t>
  </si>
  <si>
    <t>גן עומר פאיז</t>
  </si>
  <si>
    <t>אופקים 18</t>
  </si>
  <si>
    <t>אופקים 17</t>
  </si>
  <si>
    <t>גן לוטם ב'</t>
  </si>
  <si>
    <t>גן אג'יאל</t>
  </si>
  <si>
    <t>חצבני</t>
  </si>
  <si>
    <t>סיקסק</t>
  </si>
  <si>
    <t>אלאנאמל אלמבדעה</t>
  </si>
  <si>
    <t>ערבה נווה אילן</t>
  </si>
  <si>
    <t>דקלים תרום</t>
  </si>
  <si>
    <t>דקל נריה</t>
  </si>
  <si>
    <t>זית שילה</t>
  </si>
  <si>
    <t>כפר אדומים צבאים</t>
  </si>
  <si>
    <t>477</t>
  </si>
  <si>
    <t>301</t>
  </si>
  <si>
    <t>גן עוזיה</t>
  </si>
  <si>
    <t>רחובות 02</t>
  </si>
  <si>
    <t>רחובות 35</t>
  </si>
  <si>
    <t>גן יסודי א' אלסמאח</t>
  </si>
  <si>
    <t>האלונים 12</t>
  </si>
  <si>
    <t>בניאס</t>
  </si>
  <si>
    <t>יהודה</t>
  </si>
  <si>
    <t>צאלון י</t>
  </si>
  <si>
    <t>343</t>
  </si>
  <si>
    <t>370</t>
  </si>
  <si>
    <t>אלנור ג</t>
  </si>
  <si>
    <t>גבעת שפירא תלי</t>
  </si>
  <si>
    <t>יהלום עדי עד</t>
  </si>
  <si>
    <t>חשמונאים תמר</t>
  </si>
  <si>
    <t>החבצלות</t>
  </si>
  <si>
    <t>הלימונית</t>
  </si>
  <si>
    <t>הסיגליות</t>
  </si>
  <si>
    <t>השלמון</t>
  </si>
  <si>
    <t>תורת יעקב 4</t>
  </si>
  <si>
    <t>הושע א'</t>
  </si>
  <si>
    <t>קרית הרצוג</t>
  </si>
  <si>
    <t>פעמי בתיה</t>
  </si>
  <si>
    <t>אל יאסמין</t>
  </si>
  <si>
    <t>גן נשי אגוי 1</t>
  </si>
  <si>
    <t>גן נשי אגוי 2</t>
  </si>
  <si>
    <t>מאור ירושלים 3</t>
  </si>
  <si>
    <t>גני החושן 2</t>
  </si>
  <si>
    <t>רנט-עוגב</t>
  </si>
  <si>
    <t>ריט-בלוט</t>
  </si>
  <si>
    <t>גן העדי</t>
  </si>
  <si>
    <t>גן מסאר 2</t>
  </si>
  <si>
    <t>גן מורן החורש</t>
  </si>
  <si>
    <t>עינב א'</t>
  </si>
  <si>
    <t>עינב ב'</t>
  </si>
  <si>
    <t>גן מדעים ויהדות רגיל</t>
  </si>
  <si>
    <t>השבולת</t>
  </si>
  <si>
    <t>האיה</t>
  </si>
  <si>
    <t>צפרני החתול</t>
  </si>
  <si>
    <t>גן חובה_מ</t>
  </si>
  <si>
    <t>אלחסנאא ג</t>
  </si>
  <si>
    <t>גן אלרסאלה</t>
  </si>
  <si>
    <t>גן מנזר רוזרי נצרת</t>
  </si>
  <si>
    <t>גן אלג'נאן</t>
  </si>
  <si>
    <t>עטרת חיה מושקה 2</t>
  </si>
  <si>
    <t>307</t>
  </si>
  <si>
    <t>נופך</t>
  </si>
  <si>
    <t>גן כרם אלג'מאל</t>
  </si>
  <si>
    <t>אשדוד 49</t>
  </si>
  <si>
    <t>עץ הדעת יחזקאל 13א</t>
  </si>
  <si>
    <t>רגב</t>
  </si>
  <si>
    <t>זהבון</t>
  </si>
  <si>
    <t>חופמי</t>
  </si>
  <si>
    <t>סיס</t>
  </si>
  <si>
    <t>משעול</t>
  </si>
  <si>
    <t>השושן הצחור</t>
  </si>
  <si>
    <t>הצפורן</t>
  </si>
  <si>
    <t>גן ענבלים</t>
  </si>
  <si>
    <t>שירת הלב</t>
  </si>
  <si>
    <t>גן אלסינדבאד</t>
  </si>
  <si>
    <t>גן זוהור אלמחבה</t>
  </si>
  <si>
    <t>גן דרך ישרים</t>
  </si>
  <si>
    <t>תורת יעקב 3</t>
  </si>
  <si>
    <t>זיו התורה 3</t>
  </si>
  <si>
    <t>גן אלעסאפיר אלמלונה</t>
  </si>
  <si>
    <t>גו אלמלאיקה סיג'אר</t>
  </si>
  <si>
    <t>גן נג'וא</t>
  </si>
  <si>
    <t>יהל</t>
  </si>
  <si>
    <t>קחוון</t>
  </si>
  <si>
    <t>שנית</t>
  </si>
  <si>
    <t>גן חיטה</t>
  </si>
  <si>
    <t>גן תפוחים</t>
  </si>
  <si>
    <t>גן אלכרום 2</t>
  </si>
  <si>
    <t>שכ' 43</t>
  </si>
  <si>
    <t>גן ליבי</t>
  </si>
  <si>
    <t>גיא</t>
  </si>
  <si>
    <t>החלמונית</t>
  </si>
  <si>
    <t>דמשק אליעזר 2 ויזניץ</t>
  </si>
  <si>
    <t>אורתודוקסי</t>
  </si>
  <si>
    <t>יצחק</t>
  </si>
  <si>
    <t>פרמישלן 1</t>
  </si>
  <si>
    <t>יהודה הנשיא החדש ד</t>
  </si>
  <si>
    <t>אספניול</t>
  </si>
  <si>
    <t>טוליפ</t>
  </si>
  <si>
    <t>אלקרם</t>
  </si>
  <si>
    <t>הקרנפיל</t>
  </si>
  <si>
    <t>גן זיתים ב'</t>
  </si>
  <si>
    <t>טויור אל מחאבה</t>
  </si>
  <si>
    <t>עץ הדעת יחזקאל 31ב</t>
  </si>
  <si>
    <t>454</t>
  </si>
  <si>
    <t>אלבלד</t>
  </si>
  <si>
    <t>אלגזלאן</t>
  </si>
  <si>
    <t>421</t>
  </si>
  <si>
    <t>אל מוסתקבל</t>
  </si>
  <si>
    <t>ניצני אופקים</t>
  </si>
  <si>
    <t>ילדינו המחוננים</t>
  </si>
  <si>
    <t>קטיף</t>
  </si>
  <si>
    <t>רסו-רינה</t>
  </si>
  <si>
    <t>פג-גילה</t>
  </si>
  <si>
    <t>ריו-המזח</t>
  </si>
  <si>
    <t>ריד-שי</t>
  </si>
  <si>
    <t>ריח-פזמון</t>
  </si>
  <si>
    <t>רסז-גשר</t>
  </si>
  <si>
    <t>שפתי רננות</t>
  </si>
  <si>
    <t>468</t>
  </si>
  <si>
    <t>358</t>
  </si>
  <si>
    <t>302</t>
  </si>
  <si>
    <t>אמור אל הכהנים גן בנ</t>
  </si>
  <si>
    <t>אדוה</t>
  </si>
  <si>
    <t>מפרשית</t>
  </si>
  <si>
    <t>גריזים</t>
  </si>
  <si>
    <t>יזרעאל</t>
  </si>
  <si>
    <t>בנימין</t>
  </si>
  <si>
    <t>כוכב השחר נחליאלי</t>
  </si>
  <si>
    <t>אחיה אייל</t>
  </si>
  <si>
    <t>שוהם נחליאל</t>
  </si>
  <si>
    <t>גן אטפאל אלגד</t>
  </si>
  <si>
    <t>עטרת שלמה 3</t>
  </si>
  <si>
    <t>עטרת שלמה 1</t>
  </si>
  <si>
    <t>עץ הדעת אדמונד פלג 1</t>
  </si>
  <si>
    <t>עץ הדעת בן ציון ג</t>
  </si>
  <si>
    <t>רפב-תהילה</t>
  </si>
  <si>
    <t>רפב-הדר</t>
  </si>
  <si>
    <t>רפב-פאר</t>
  </si>
  <si>
    <t>רפב-תפארת</t>
  </si>
  <si>
    <t>רתמ-חירות</t>
  </si>
  <si>
    <t>יעלה ויבוא - תפארת ט</t>
  </si>
  <si>
    <t>נביאים</t>
  </si>
  <si>
    <t>הפיקוס</t>
  </si>
  <si>
    <t>שעון בן חיל</t>
  </si>
  <si>
    <t>חובבי ציון</t>
  </si>
  <si>
    <t>אלפרדוס 5</t>
  </si>
  <si>
    <t>רואד אלמערפה</t>
  </si>
  <si>
    <t>פורסאן אלמערפה</t>
  </si>
  <si>
    <t>דאר אלארקם אלפרדוס</t>
  </si>
  <si>
    <t>דאר אלארקם אלהודא</t>
  </si>
  <si>
    <t>תורת יעקב 8</t>
  </si>
  <si>
    <t>גן מייס</t>
  </si>
  <si>
    <t>גן אלאמאן</t>
  </si>
  <si>
    <t>תפארת טבריה</t>
  </si>
  <si>
    <t>הפעמונים</t>
  </si>
  <si>
    <t>חמניות</t>
  </si>
  <si>
    <t>מכינה שפתי חיים</t>
  </si>
  <si>
    <t>גן אפיק</t>
  </si>
  <si>
    <t>גן פולה בן גוריון ב'</t>
  </si>
  <si>
    <t>גן נחמיה תמרי</t>
  </si>
  <si>
    <t>גן בוקסר ב'</t>
  </si>
  <si>
    <t>גן אהוד מנור א'</t>
  </si>
  <si>
    <t>השלו</t>
  </si>
  <si>
    <t>דאר אלארקם אלמחבה</t>
  </si>
  <si>
    <t>דאר אלארקם נדאא אלאק</t>
  </si>
  <si>
    <t>דאר אלארקם אלזהור</t>
  </si>
  <si>
    <t>מכון הברכה2</t>
  </si>
  <si>
    <t>סוקולוב א'</t>
  </si>
  <si>
    <t>בראעם אלרחמאן</t>
  </si>
  <si>
    <t>בראעם אלמחבה</t>
  </si>
  <si>
    <t>58- תילתן</t>
  </si>
  <si>
    <t>87 שקדיה</t>
  </si>
  <si>
    <t>97 לילך</t>
  </si>
  <si>
    <t>99 הרדוף</t>
  </si>
  <si>
    <t>98 פטל</t>
  </si>
  <si>
    <t>33 נורית</t>
  </si>
  <si>
    <t>66 כספיון</t>
  </si>
  <si>
    <t>גן תרשיש א'</t>
  </si>
  <si>
    <t>גן תרשיש ב'</t>
  </si>
  <si>
    <t>דמוקרטי קדם חובה</t>
  </si>
  <si>
    <t>מנגינת הלב</t>
  </si>
  <si>
    <t>שלם</t>
  </si>
  <si>
    <t>376</t>
  </si>
  <si>
    <t>גן אליעד</t>
  </si>
  <si>
    <t>אירוס ארגמן</t>
  </si>
  <si>
    <t>נוקד</t>
  </si>
  <si>
    <t>בוקק</t>
  </si>
  <si>
    <t>גן מעשי חייא</t>
  </si>
  <si>
    <t>חנה 2</t>
  </si>
  <si>
    <t>חנה 3</t>
  </si>
  <si>
    <t>חנה 1</t>
  </si>
  <si>
    <t>נוה חיה</t>
  </si>
  <si>
    <t>גן אלסאפיר</t>
  </si>
  <si>
    <t>גן מלכה</t>
  </si>
  <si>
    <t>אל על</t>
  </si>
  <si>
    <t>קנין התורה גן</t>
  </si>
  <si>
    <t>קנין התורה גנון</t>
  </si>
  <si>
    <t>קנין התורה מכינה</t>
  </si>
  <si>
    <t>גחליליות</t>
  </si>
  <si>
    <t>זאת ליהודה</t>
  </si>
  <si>
    <t>מים חיים</t>
  </si>
  <si>
    <t>ת"ת באיאן מודיעין 1</t>
  </si>
  <si>
    <t>פתח תקווה 22</t>
  </si>
  <si>
    <t>אלבראעם 2</t>
  </si>
  <si>
    <t>בנין אב</t>
  </si>
  <si>
    <t>גן צוקית</t>
  </si>
  <si>
    <t>היסמין</t>
  </si>
  <si>
    <t>אלחנאן א'</t>
  </si>
  <si>
    <t>תורת אמך 2</t>
  </si>
  <si>
    <t>גן אלרחמה</t>
  </si>
  <si>
    <t>גן אשכולית</t>
  </si>
  <si>
    <t>גן בשמת</t>
  </si>
  <si>
    <t>חרות</t>
  </si>
  <si>
    <t>השנית</t>
  </si>
  <si>
    <t>הכוכבית</t>
  </si>
  <si>
    <t>משכן יעקב</t>
  </si>
  <si>
    <t>גן אלאלחאן</t>
  </si>
  <si>
    <t>דבורה</t>
  </si>
  <si>
    <t>זיו התורה 1</t>
  </si>
  <si>
    <t>גן נחלים בוגר</t>
  </si>
  <si>
    <t>אופקים 24</t>
  </si>
  <si>
    <t>היכל אהרון 1</t>
  </si>
  <si>
    <t>היכל אהרון 2</t>
  </si>
  <si>
    <t>אירוס הנגב</t>
  </si>
  <si>
    <t>ירח</t>
  </si>
  <si>
    <t>נועם בנים</t>
  </si>
  <si>
    <t>רמת מוצא</t>
  </si>
  <si>
    <t>החסידה</t>
  </si>
  <si>
    <t>החופמי</t>
  </si>
  <si>
    <t>הורד</t>
  </si>
  <si>
    <t>העדה האורתודוקסית נצ</t>
  </si>
  <si>
    <t>צאן קדשים</t>
  </si>
  <si>
    <t>סוקולוב ג</t>
  </si>
  <si>
    <t>גן צדק</t>
  </si>
  <si>
    <t>גן אורון</t>
  </si>
  <si>
    <t>דרך ישרים</t>
  </si>
  <si>
    <t>אבוקדו</t>
  </si>
  <si>
    <t>בנין עולם 4</t>
  </si>
  <si>
    <t>בנין עולם 2</t>
  </si>
  <si>
    <t>בנין עולם 3</t>
  </si>
  <si>
    <t>בנין עולם 1</t>
  </si>
  <si>
    <t>לבנה</t>
  </si>
  <si>
    <t>רחל</t>
  </si>
  <si>
    <t>גן אבירים</t>
  </si>
  <si>
    <t>תורת אמך 3</t>
  </si>
  <si>
    <t>הרקפת</t>
  </si>
  <si>
    <t>שפרירה</t>
  </si>
  <si>
    <t>170 כוכבן</t>
  </si>
  <si>
    <t>אורנים בית זית</t>
  </si>
  <si>
    <t>דני מס</t>
  </si>
  <si>
    <t>הידיים הקטנות</t>
  </si>
  <si>
    <t>קול החינוך</t>
  </si>
  <si>
    <t>גן פסח</t>
  </si>
  <si>
    <t>גן לבונה</t>
  </si>
  <si>
    <t>אלפיחאא</t>
  </si>
  <si>
    <t>אלאמל א'</t>
  </si>
  <si>
    <t>אלסנדחאוי</t>
  </si>
  <si>
    <t>גן הרקפת</t>
  </si>
  <si>
    <t>יחי ראובן 1</t>
  </si>
  <si>
    <t>חצב קידה</t>
  </si>
  <si>
    <t>גן אלמלאאיכה</t>
  </si>
  <si>
    <t>גן אלונים ב'</t>
  </si>
  <si>
    <t>לבונה מעלה לבונה</t>
  </si>
  <si>
    <t>תאנה מצפה יריחו</t>
  </si>
  <si>
    <t>גפן מצפה יריחו</t>
  </si>
  <si>
    <t>דקל מצפה יריחו</t>
  </si>
  <si>
    <t>חרוב מכמש</t>
  </si>
  <si>
    <t>רמונים</t>
  </si>
  <si>
    <t>האטד</t>
  </si>
  <si>
    <t>החרצית</t>
  </si>
  <si>
    <t>הדובדבן</t>
  </si>
  <si>
    <t>הדוכיפת</t>
  </si>
  <si>
    <t>שלהבית</t>
  </si>
  <si>
    <t>נעמי</t>
  </si>
  <si>
    <t>אור שערים</t>
  </si>
  <si>
    <t>קרית הילד קרית משה</t>
  </si>
  <si>
    <t>אוהל מרים בנות</t>
  </si>
  <si>
    <t>אלקתאקית</t>
  </si>
  <si>
    <t>אל פראשאת</t>
  </si>
  <si>
    <t>תורת ישעיהו</t>
  </si>
  <si>
    <t>ממלכת הילדים 3</t>
  </si>
  <si>
    <t>ממלכת הילדים 1</t>
  </si>
  <si>
    <t>גני החושן 1</t>
  </si>
  <si>
    <t>איה פלוטו</t>
  </si>
  <si>
    <t>גן אל זוהור</t>
  </si>
  <si>
    <t>כינור דוד</t>
  </si>
  <si>
    <t>אלמון</t>
  </si>
  <si>
    <t>ארגמנית</t>
  </si>
  <si>
    <t>חלבלוב</t>
  </si>
  <si>
    <t>בר-אילן אדר</t>
  </si>
  <si>
    <t>אלברעאם</t>
  </si>
  <si>
    <t>עץ הדעת- זאב חקלאי 2</t>
  </si>
  <si>
    <t>תנשמת</t>
  </si>
  <si>
    <t>הסחלב</t>
  </si>
  <si>
    <t>הצפרנית</t>
  </si>
  <si>
    <t>אור יאיר</t>
  </si>
  <si>
    <t>הפטל</t>
  </si>
  <si>
    <t>שחרית</t>
  </si>
  <si>
    <t>השעורה</t>
  </si>
  <si>
    <t>נירים בית זית</t>
  </si>
  <si>
    <t>אלענאקיד אלסגירה</t>
  </si>
  <si>
    <t>בראעם אלג'ד</t>
  </si>
  <si>
    <t>נווה מקסים</t>
  </si>
  <si>
    <t>אלסיידה חדגה</t>
  </si>
  <si>
    <t>גן ראשית 1</t>
  </si>
  <si>
    <t>ממלכת הילדים 2</t>
  </si>
  <si>
    <t>עץ הדעת- נהר הירדן 4</t>
  </si>
  <si>
    <t>אני הולך לגן</t>
  </si>
  <si>
    <t>דודי שמחה</t>
  </si>
  <si>
    <t>חיבוק</t>
  </si>
  <si>
    <t>יונה עם עלה של זית</t>
  </si>
  <si>
    <t>ילדי העולם שרים</t>
  </si>
  <si>
    <t>גן לימון</t>
  </si>
  <si>
    <t>גן ציון</t>
  </si>
  <si>
    <t>גן מגן שאול</t>
  </si>
  <si>
    <t>זאת ליהודה 2</t>
  </si>
  <si>
    <t>זאת ליהודה 1</t>
  </si>
  <si>
    <t>שפירית</t>
  </si>
  <si>
    <t>נתיבי התורה</t>
  </si>
  <si>
    <t>גפן שילה</t>
  </si>
  <si>
    <t>הפרחים</t>
  </si>
  <si>
    <t>בית חינוך לבנות יידי</t>
  </si>
  <si>
    <t>גן אלקובעה</t>
  </si>
  <si>
    <t>גן אלחרוש</t>
  </si>
  <si>
    <t>גני החושן 7</t>
  </si>
  <si>
    <t>אל-עלם</t>
  </si>
  <si>
    <t>כוכבים בדלי</t>
  </si>
  <si>
    <t>כמו ים</t>
  </si>
  <si>
    <t>מה עושות האיילות</t>
  </si>
  <si>
    <t>מרים והים</t>
  </si>
  <si>
    <t>סוכריה על מקל</t>
  </si>
  <si>
    <t>פרח עציץ</t>
  </si>
  <si>
    <t>שישה בשקיק אחד</t>
  </si>
  <si>
    <t>שמוליק קיפוד</t>
  </si>
  <si>
    <t>שלולי</t>
  </si>
  <si>
    <t>דקל הדום</t>
  </si>
  <si>
    <t>אלואם</t>
  </si>
  <si>
    <t>אלכנסאא</t>
  </si>
  <si>
    <t>אלמואדה</t>
  </si>
  <si>
    <t>אלקות'ר</t>
  </si>
  <si>
    <t>אלתסאמר</t>
  </si>
  <si>
    <t>טיוראלג'נה</t>
  </si>
  <si>
    <t>בית חורון רימון</t>
  </si>
  <si>
    <t>בית חורון גפן</t>
  </si>
  <si>
    <t>דולב שמחה</t>
  </si>
  <si>
    <t>דולב אחווה</t>
  </si>
  <si>
    <t>חשמונאים תאנה</t>
  </si>
  <si>
    <t>חשמונאים רימון</t>
  </si>
  <si>
    <t>טלמון אלון</t>
  </si>
  <si>
    <t>כוכב השחר חוחית</t>
  </si>
  <si>
    <t>גו דרור</t>
  </si>
  <si>
    <t>אורות אברהם</t>
  </si>
  <si>
    <t>החבצלת</t>
  </si>
  <si>
    <t>השיר</t>
  </si>
  <si>
    <t>הסביון</t>
  </si>
  <si>
    <t>נר הלילה</t>
  </si>
  <si>
    <t>נזמית</t>
  </si>
  <si>
    <t>החצב</t>
  </si>
  <si>
    <t>גן בראעם אלזייתון</t>
  </si>
  <si>
    <t>אחבאב אלרחמאן</t>
  </si>
  <si>
    <t>גן צילה</t>
  </si>
  <si>
    <t>גן ראשית 2</t>
  </si>
  <si>
    <t>תירס חם</t>
  </si>
  <si>
    <t>גן בטבע</t>
  </si>
  <si>
    <t>ריג - מרום</t>
  </si>
  <si>
    <t>אלתסאמח</t>
  </si>
  <si>
    <t>רבי חיים בן עטר</t>
  </si>
  <si>
    <t>שרך</t>
  </si>
  <si>
    <t>שרביטן</t>
  </si>
  <si>
    <t>גן גבע אורנים</t>
  </si>
  <si>
    <t>קרית הילד הלה 12</t>
  </si>
  <si>
    <t>עץ הדעת זלמן ארן 3</t>
  </si>
  <si>
    <t>גן למען אחי</t>
  </si>
  <si>
    <t>עץ הדעת תורה ועבודה</t>
  </si>
  <si>
    <t>עץ הדעת קלכהיים 5</t>
  </si>
  <si>
    <t>עץ הדעת שכטמן ב</t>
  </si>
  <si>
    <t>עץ הדעת שכטמן א</t>
  </si>
  <si>
    <t>הצוללים</t>
  </si>
  <si>
    <t>מקור החסידה</t>
  </si>
  <si>
    <t>הצופית</t>
  </si>
  <si>
    <t>גן ו'</t>
  </si>
  <si>
    <t>גן ז'</t>
  </si>
  <si>
    <t>גן ח'</t>
  </si>
  <si>
    <t>עגנון</t>
  </si>
  <si>
    <t>ילד פלא</t>
  </si>
  <si>
    <t>שערי עולם 1</t>
  </si>
  <si>
    <t>שערי עולם 2</t>
  </si>
  <si>
    <t>גן תופיק זיאד א'</t>
  </si>
  <si>
    <t>גן תופיק זיאד ב'</t>
  </si>
  <si>
    <t>גן אלאסראא</t>
  </si>
  <si>
    <t>חושן נחושה</t>
  </si>
  <si>
    <t>גן חובה חדש</t>
  </si>
  <si>
    <t>גן מדעים ויהדות_צעיר</t>
  </si>
  <si>
    <t>צבעוני ססגוני</t>
  </si>
  <si>
    <t>יבנה 30</t>
  </si>
  <si>
    <t>אור יהודה 11</t>
  </si>
  <si>
    <t>רחובות 09</t>
  </si>
  <si>
    <t>רחובות 01</t>
  </si>
  <si>
    <t>שכ' 2</t>
  </si>
  <si>
    <t>מצפה-ברנע</t>
  </si>
  <si>
    <t>עליזה נר הצפון</t>
  </si>
  <si>
    <t>בנות חיל אמציה</t>
  </si>
  <si>
    <t>גן אלאיאדי אלנאעמה</t>
  </si>
  <si>
    <t>גן נחשון</t>
  </si>
  <si>
    <t>שחרות</t>
  </si>
  <si>
    <t>גן ממד</t>
  </si>
  <si>
    <t>גן אלמרג' 2</t>
  </si>
  <si>
    <t>פתח תקווה 6</t>
  </si>
  <si>
    <t>גן זמרת הציפורים</t>
  </si>
  <si>
    <t>גן אלנסאאם</t>
  </si>
  <si>
    <t>גן גואמיס אבן תייסיר</t>
  </si>
  <si>
    <t>באתי לגני</t>
  </si>
  <si>
    <t>גן ממ חוסן</t>
  </si>
  <si>
    <t>שירי ילדות</t>
  </si>
  <si>
    <t>466</t>
  </si>
  <si>
    <t>גן של דג</t>
  </si>
  <si>
    <t>גן אלנואר</t>
  </si>
  <si>
    <t>גן אלוערא</t>
  </si>
  <si>
    <t>גן אלנחלאת</t>
  </si>
  <si>
    <t>גן אלמרג'אן</t>
  </si>
  <si>
    <t>456</t>
  </si>
  <si>
    <t>457</t>
  </si>
  <si>
    <t>388</t>
  </si>
  <si>
    <t>469</t>
  </si>
  <si>
    <t>171 אשל</t>
  </si>
  <si>
    <t>גן אלסנאפר_אבן רומאן</t>
  </si>
  <si>
    <t>גן_קוס קוזח</t>
  </si>
  <si>
    <t>קע-1 מטר</t>
  </si>
  <si>
    <t>קסז הצבי</t>
  </si>
  <si>
    <t>הרב שך א'</t>
  </si>
  <si>
    <t>קן השלום</t>
  </si>
  <si>
    <t>עטרת אסתר 2</t>
  </si>
  <si>
    <t>גן ילדים אלורוד</t>
  </si>
  <si>
    <t>אלאזהר</t>
  </si>
  <si>
    <t>השלווה</t>
  </si>
  <si>
    <t>הכוכב</t>
  </si>
  <si>
    <t>אולגה</t>
  </si>
  <si>
    <t>גן אלמרכז</t>
  </si>
  <si>
    <t>גן אלמרכז 2</t>
  </si>
  <si>
    <t>גן אלמרכז 3</t>
  </si>
  <si>
    <t>גן אלביאד</t>
  </si>
  <si>
    <t>גן אלביאדר 3</t>
  </si>
  <si>
    <t>שכ' 47</t>
  </si>
  <si>
    <t>שכ' 11</t>
  </si>
  <si>
    <t>גן אלבית אלמעמור</t>
  </si>
  <si>
    <t>גן יסודי אלבירוני</t>
  </si>
  <si>
    <t>גן אלבירוני</t>
  </si>
  <si>
    <t>יקב</t>
  </si>
  <si>
    <t>א טור</t>
  </si>
  <si>
    <t>גן יסודי ג'</t>
  </si>
  <si>
    <t>רימון נריה</t>
  </si>
  <si>
    <t>דקלים מבוא חורון</t>
  </si>
  <si>
    <t>ענבר-קדם</t>
  </si>
  <si>
    <t>ירדן מ</t>
  </si>
  <si>
    <t>גירף</t>
  </si>
  <si>
    <t>רגואן</t>
  </si>
  <si>
    <t>ועד ארבע הארצות</t>
  </si>
  <si>
    <t>ברקת מרגליות</t>
  </si>
  <si>
    <t>גן מריסאת סלאמה</t>
  </si>
  <si>
    <t>גן בוסתן ב'</t>
  </si>
  <si>
    <t>427</t>
  </si>
  <si>
    <t>אלבוסתאן</t>
  </si>
  <si>
    <t>461</t>
  </si>
  <si>
    <t>בני דרור</t>
  </si>
  <si>
    <t>רסט צבעוני</t>
  </si>
  <si>
    <t>גן גבור גבור</t>
  </si>
  <si>
    <t>גן גבור 2</t>
  </si>
  <si>
    <t>שכ' 30</t>
  </si>
  <si>
    <t>גן רמות</t>
  </si>
  <si>
    <t>גן ממ עין יעקב</t>
  </si>
  <si>
    <t>462</t>
  </si>
  <si>
    <t>173 אמיר</t>
  </si>
  <si>
    <t>ישי 3</t>
  </si>
  <si>
    <t>98 ליטל</t>
  </si>
  <si>
    <t>חדשה_תפוח</t>
  </si>
  <si>
    <t>גן אל ספסאף</t>
  </si>
  <si>
    <t>גן גבור 3</t>
  </si>
  <si>
    <t>כרמי קטיף</t>
  </si>
  <si>
    <t>דורון</t>
  </si>
  <si>
    <t>קרית ספר 46</t>
  </si>
  <si>
    <t>ביתר 19</t>
  </si>
  <si>
    <t>בני ברק 03</t>
  </si>
  <si>
    <t>טיור אלגאנה 3</t>
  </si>
  <si>
    <t>ארנים</t>
  </si>
  <si>
    <t>הנורית</t>
  </si>
  <si>
    <t>חיה מושקה</t>
  </si>
  <si>
    <t>לוטן</t>
  </si>
  <si>
    <t>אלהואשלה מרכז</t>
  </si>
  <si>
    <t>חדש - עין איילה</t>
  </si>
  <si>
    <t>אלחוסון</t>
  </si>
  <si>
    <t>435</t>
  </si>
  <si>
    <t>אלאבתסאמה</t>
  </si>
  <si>
    <t>גן חובה 4</t>
  </si>
  <si>
    <t>גן לאה-אור הגנוז</t>
  </si>
  <si>
    <t>טיור אלג'אנה 5</t>
  </si>
  <si>
    <t>מי-מרום חובה</t>
  </si>
  <si>
    <t>עופר_ביס אל מנאר</t>
  </si>
  <si>
    <t>גן הפרחים חבדם</t>
  </si>
  <si>
    <t>אלאסדקאא</t>
  </si>
  <si>
    <t>אלמסירה</t>
  </si>
  <si>
    <t>רון אברהם</t>
  </si>
  <si>
    <t>גן תהילה</t>
  </si>
  <si>
    <t>גן הדרדסים</t>
  </si>
  <si>
    <t>ניצני המוריה</t>
  </si>
  <si>
    <t>עידן</t>
  </si>
  <si>
    <t>קע-2 טל</t>
  </si>
  <si>
    <t>ירדן חובה</t>
  </si>
  <si>
    <t>זוויתן</t>
  </si>
  <si>
    <t>גן ממד צעיר</t>
  </si>
  <si>
    <t>הינשוף</t>
  </si>
  <si>
    <t>גן מיקי</t>
  </si>
  <si>
    <t>גן אלנורס</t>
  </si>
  <si>
    <t>גן חיטין</t>
  </si>
  <si>
    <t>גן ילדי העתיד</t>
  </si>
  <si>
    <t>בעקבי הצאן</t>
  </si>
  <si>
    <t>גן אלאיאם</t>
  </si>
  <si>
    <t>גן החלקות</t>
  </si>
  <si>
    <t>גן אלסאוסן</t>
  </si>
  <si>
    <t>אלהודה</t>
  </si>
  <si>
    <t>אלנענע</t>
  </si>
  <si>
    <t>אלפדאא</t>
  </si>
  <si>
    <t>אלואדי צמוד</t>
  </si>
  <si>
    <t>טלי טאביס</t>
  </si>
  <si>
    <t>אלבד 3</t>
  </si>
  <si>
    <t>כוכב השחר סנונית</t>
  </si>
  <si>
    <t>גן אל אשבאל</t>
  </si>
  <si>
    <t>פרפר-עקיבא</t>
  </si>
  <si>
    <t>שמח</t>
  </si>
  <si>
    <t>אלימאמה</t>
  </si>
  <si>
    <t>נר- אלשועלה</t>
  </si>
  <si>
    <t>גן תווחידי - 2</t>
  </si>
  <si>
    <t>דרך התורה</t>
  </si>
  <si>
    <t>גן קשת יונתן</t>
  </si>
  <si>
    <t>גן טלעת מסאלח</t>
  </si>
  <si>
    <t>קצ אילנות</t>
  </si>
  <si>
    <t>קצז הר-ארי</t>
  </si>
  <si>
    <t>כוכב יעקב חיטה</t>
  </si>
  <si>
    <t>גן ציפורנים</t>
  </si>
  <si>
    <t>כוכב יעקב גפן</t>
  </si>
  <si>
    <t>דגניות</t>
  </si>
  <si>
    <t>אלנורס-הנוצץ</t>
  </si>
  <si>
    <t>דבוניא-חבד</t>
  </si>
  <si>
    <t>גן אלמומיזון</t>
  </si>
  <si>
    <t>גן חלת אלשריף ג'</t>
  </si>
  <si>
    <t>גן אלסנדיאן</t>
  </si>
  <si>
    <t>גן יסודי א'</t>
  </si>
  <si>
    <t>אלסלאח</t>
  </si>
  <si>
    <t>אלג'נא</t>
  </si>
  <si>
    <t>אלפראש</t>
  </si>
  <si>
    <t>אלריאד</t>
  </si>
  <si>
    <t>גן אלופא</t>
  </si>
  <si>
    <t>גן לעין-איילה בוגר</t>
  </si>
  <si>
    <t>גן כרמלי</t>
  </si>
  <si>
    <t>גן עובדה</t>
  </si>
  <si>
    <t>נווה ציון</t>
  </si>
  <si>
    <t>הבינה</t>
  </si>
  <si>
    <t>תאנה חבד</t>
  </si>
  <si>
    <t>אלמיתיאק</t>
  </si>
  <si>
    <t>גן מס' 5</t>
  </si>
  <si>
    <t>קיץ</t>
  </si>
  <si>
    <t>אשכול הנרות</t>
  </si>
  <si>
    <t>אשכול הורדים</t>
  </si>
  <si>
    <t>אשכול הציפורים</t>
  </si>
  <si>
    <t>אשכול השלום</t>
  </si>
  <si>
    <t>רביע 2</t>
  </si>
  <si>
    <t>אלג'רס</t>
  </si>
  <si>
    <t>גן חובה 2</t>
  </si>
  <si>
    <t>גן חובה 3</t>
  </si>
  <si>
    <t>חדש גן שכ' 10</t>
  </si>
  <si>
    <t>אבו בכר_2</t>
  </si>
  <si>
    <t>גני פרמישלאן</t>
  </si>
  <si>
    <t>גן אלבסלייה</t>
  </si>
  <si>
    <t>אורן ח-300-2</t>
  </si>
  <si>
    <t>אלון ח-300-1</t>
  </si>
  <si>
    <t>רוזי</t>
  </si>
  <si>
    <t>גן קורצאק</t>
  </si>
  <si>
    <t>כפר אדומים ניצנים</t>
  </si>
  <si>
    <t>גן נוריות</t>
  </si>
  <si>
    <t>גן ינאית</t>
  </si>
  <si>
    <t>אור יהודה 70</t>
  </si>
  <si>
    <t>גור אריה</t>
  </si>
  <si>
    <t>אל ריחאן</t>
  </si>
  <si>
    <t>אלבואדי</t>
  </si>
  <si>
    <t>בוסתאן אלמחבה</t>
  </si>
  <si>
    <t>ביתר 17</t>
  </si>
  <si>
    <t>אבו בכר_3</t>
  </si>
  <si>
    <t>העונג</t>
  </si>
  <si>
    <t>בית יעקב אדם</t>
  </si>
  <si>
    <t>רכבת החלומות</t>
  </si>
  <si>
    <t>גן שקדים</t>
  </si>
  <si>
    <t>שורוק 2</t>
  </si>
  <si>
    <t>אשדוד 03</t>
  </si>
  <si>
    <t>גן אלבואסל</t>
  </si>
  <si>
    <t>חיה מושקא חבד</t>
  </si>
  <si>
    <t>גן_אחווה 1</t>
  </si>
  <si>
    <t>גן אלמנאהל</t>
  </si>
  <si>
    <t>גן אלרוואד</t>
  </si>
  <si>
    <t>גן אלנרג'יס</t>
  </si>
  <si>
    <t>גן אלזתון</t>
  </si>
  <si>
    <t>נחלה מגרון</t>
  </si>
  <si>
    <t>ניצנים מבוא חורון</t>
  </si>
  <si>
    <t>נחליאלי מצפה דני</t>
  </si>
  <si>
    <t>ישי 9</t>
  </si>
  <si>
    <t>גן חבר תענך</t>
  </si>
  <si>
    <t>גן בוסתאן אלאח'דר</t>
  </si>
  <si>
    <t>גן רואד אלגד</t>
  </si>
  <si>
    <t>גן אלסועדאא</t>
  </si>
  <si>
    <t>כוכב השחר סלעית</t>
  </si>
  <si>
    <t>קלה ניצוץ</t>
  </si>
  <si>
    <t>בוקר בהיר אחד</t>
  </si>
  <si>
    <t>גן דמוקרטי-עמישב</t>
  </si>
  <si>
    <t>הסמדר</t>
  </si>
  <si>
    <t>גן ציפורן</t>
  </si>
  <si>
    <t>גן חלף מערב</t>
  </si>
  <si>
    <t>463</t>
  </si>
  <si>
    <t>גן אלפרשאת_אלסעידה</t>
  </si>
  <si>
    <t>דקל 172</t>
  </si>
  <si>
    <t>מעיין בבוסתן</t>
  </si>
  <si>
    <t>דבורה אור הגנוז</t>
  </si>
  <si>
    <t>גן אחווה 2</t>
  </si>
  <si>
    <t>גן אלבראה</t>
  </si>
  <si>
    <t>גילון</t>
  </si>
  <si>
    <t>גורים</t>
  </si>
  <si>
    <t>רמה ג'</t>
  </si>
  <si>
    <t>מיכל חבד</t>
  </si>
  <si>
    <t>אלאמל בי הדאג'</t>
  </si>
  <si>
    <t>לקטנים גדולים</t>
  </si>
  <si>
    <t>גוזל</t>
  </si>
  <si>
    <t>01 -המסילה</t>
  </si>
  <si>
    <t>02 -בראעם אל זהרא ג'</t>
  </si>
  <si>
    <t>30 -יקירי ירושלים</t>
  </si>
  <si>
    <t>20 -קרית הילד - הרן</t>
  </si>
  <si>
    <t>05 -ארחות חיים</t>
  </si>
  <si>
    <t>20 -אגוי</t>
  </si>
  <si>
    <t>10 -אגוי אשדוד</t>
  </si>
  <si>
    <t>02 -אגוי אשדוד</t>
  </si>
  <si>
    <t>20 -דאר אלארקם</t>
  </si>
  <si>
    <t>02 -זית רענן,שרה אבר</t>
  </si>
  <si>
    <t>02 -מפי עוללים</t>
  </si>
  <si>
    <t>03 -מפי עוללים</t>
  </si>
  <si>
    <t>01 -תת רבי עקיבא זכר</t>
  </si>
  <si>
    <t>02 -תת רבי עקיבא זכר</t>
  </si>
  <si>
    <t>03 -תת רבי עקיבא זכר</t>
  </si>
  <si>
    <t>20 -דרך תבונה</t>
  </si>
  <si>
    <t>40 -דרך תבונה</t>
  </si>
  <si>
    <t>01 -שערי אברהם</t>
  </si>
  <si>
    <t>גן חבד משגב</t>
  </si>
  <si>
    <t>גן יסמין חבד</t>
  </si>
  <si>
    <t>01 -תורת אמת</t>
  </si>
  <si>
    <t>גן תמר_- אבני איתן</t>
  </si>
  <si>
    <t>גן המשאלה</t>
  </si>
  <si>
    <t>02 -מודיעין עילית</t>
  </si>
  <si>
    <t>03 -מודיעין עילית</t>
  </si>
  <si>
    <t>04 -מודיעין עילית</t>
  </si>
  <si>
    <t>01 -גן תשבר</t>
  </si>
  <si>
    <t>02 -גן תשבר</t>
  </si>
  <si>
    <t>קרן אור</t>
  </si>
  <si>
    <t>איתמר פוגש ארנב</t>
  </si>
  <si>
    <t>ילד שלי מוצלח</t>
  </si>
  <si>
    <t>עוץ לי גוץ לי</t>
  </si>
  <si>
    <t>שירים ואוהבים</t>
  </si>
  <si>
    <t>הילדים הנחמדים</t>
  </si>
  <si>
    <t>כלנית חצרים</t>
  </si>
  <si>
    <t>אלסוסן</t>
  </si>
  <si>
    <t>קלרינט</t>
  </si>
  <si>
    <t>ויולה</t>
  </si>
  <si>
    <t>גן חנתון</t>
  </si>
  <si>
    <t>דרכי חיים נראה אור</t>
  </si>
  <si>
    <t>גן ט.ח כפר יחזקאל</t>
  </si>
  <si>
    <t>ציפרי גן עדן</t>
  </si>
  <si>
    <t>03 -אגוי</t>
  </si>
  <si>
    <t>04 -אגוי</t>
  </si>
  <si>
    <t>תשב"ר</t>
  </si>
  <si>
    <t>10 -אגוי</t>
  </si>
  <si>
    <t>40 -אגוי</t>
  </si>
  <si>
    <t>60 -אגוי</t>
  </si>
  <si>
    <t>04 -בית יוסף</t>
  </si>
  <si>
    <t>05 -בית יוסף</t>
  </si>
  <si>
    <t>01 -בני ציון</t>
  </si>
  <si>
    <t>02 -בני ציון</t>
  </si>
  <si>
    <t>02 -מעין חיים ושלום</t>
  </si>
  <si>
    <t>01 -מעין חיים ושלום</t>
  </si>
  <si>
    <t>03 -המסילה</t>
  </si>
  <si>
    <t>04 -תת רבי עקיבא זכר</t>
  </si>
  <si>
    <t>01 -שתילי זיתים</t>
  </si>
  <si>
    <t>02 -שתילי זיתים</t>
  </si>
  <si>
    <t>04 -מרים באורדי</t>
  </si>
  <si>
    <t>10 -עץ הדעת</t>
  </si>
  <si>
    <t>20 -עץ הדעת</t>
  </si>
  <si>
    <t>02 -גני הרבנית תמר</t>
  </si>
  <si>
    <t>עץ הדעת- לוז 4ב</t>
  </si>
  <si>
    <t>30 -דאר אלארקם</t>
  </si>
  <si>
    <t>01 -ברכת שמואל</t>
  </si>
  <si>
    <t>02 -ברכת שמואל</t>
  </si>
  <si>
    <t>20 -פרי התורה</t>
  </si>
  <si>
    <t>30 -פרי התורה</t>
  </si>
  <si>
    <t>40 -פרי התורה</t>
  </si>
  <si>
    <t>50 -פרי התורה</t>
  </si>
  <si>
    <t>60 -פרי התורה</t>
  </si>
  <si>
    <t>70 -פרי התורה</t>
  </si>
  <si>
    <t>10 -תת נחמת ציון</t>
  </si>
  <si>
    <t>02 -אלאבראר</t>
  </si>
  <si>
    <t>10 -דרכי איש</t>
  </si>
  <si>
    <t>20 -דרכי איש</t>
  </si>
  <si>
    <t>01 -דרך התורה</t>
  </si>
  <si>
    <t>02 -דרך התורה</t>
  </si>
  <si>
    <t>03 -דרך התורה</t>
  </si>
  <si>
    <t>גני בת שבע 01</t>
  </si>
  <si>
    <t>01 -ברכת אמת</t>
  </si>
  <si>
    <t>02 -ברכת אמת</t>
  </si>
  <si>
    <t>01 -אריה צבי</t>
  </si>
  <si>
    <t>02 -אריה צבי</t>
  </si>
  <si>
    <t>תות שובל</t>
  </si>
  <si>
    <t>מכינה תת</t>
  </si>
  <si>
    <t>שיפון</t>
  </si>
  <si>
    <t>קלמנטינה</t>
  </si>
  <si>
    <t>גן ממח אוהלי יוסף יצ</t>
  </si>
  <si>
    <t>גן אורקוד</t>
  </si>
  <si>
    <t>גן טרום חובה 2</t>
  </si>
  <si>
    <t>גן טרום חובה 1</t>
  </si>
  <si>
    <t>ארמון זהב</t>
  </si>
  <si>
    <t>חרוב פלאים</t>
  </si>
  <si>
    <t>כוכב האושר</t>
  </si>
  <si>
    <t>נחליאלים</t>
  </si>
  <si>
    <t>זימרת הציפורים</t>
  </si>
  <si>
    <t>שיר נולד</t>
  </si>
  <si>
    <t>דלת הקסמים</t>
  </si>
  <si>
    <t>האור של העולם</t>
  </si>
  <si>
    <t>סגלון</t>
  </si>
  <si>
    <t>אלנכיל</t>
  </si>
  <si>
    <t>40 -דאר אלארקם</t>
  </si>
  <si>
    <t>50 -דאר אלארקם</t>
  </si>
  <si>
    <t>60 -דאר אלארקם</t>
  </si>
  <si>
    <t>70 -דאר אלארקם</t>
  </si>
  <si>
    <t>80 -דאר אלארקם</t>
  </si>
  <si>
    <t>90 -דאר אלארקם</t>
  </si>
  <si>
    <t>01 -דאר אלארקם</t>
  </si>
  <si>
    <t>11 -דאר אלארקם</t>
  </si>
  <si>
    <t>04 -טללי ברכה</t>
  </si>
  <si>
    <t>30 -טללי ברכה</t>
  </si>
  <si>
    <t>03 -שתילי זיתים</t>
  </si>
  <si>
    <t>04 -שתילי זיתים</t>
  </si>
  <si>
    <t>05 -שתילי זיתים</t>
  </si>
  <si>
    <t>10 -בנות יעקב תל ציו</t>
  </si>
  <si>
    <t>01 -מורשה</t>
  </si>
  <si>
    <t>02 -מורשה</t>
  </si>
  <si>
    <t>03 -מורשה</t>
  </si>
  <si>
    <t>04 -מורשה</t>
  </si>
  <si>
    <t>50 -מורשה</t>
  </si>
  <si>
    <t>06 -מורשה</t>
  </si>
  <si>
    <t>07 -מורשה</t>
  </si>
  <si>
    <t>08 -מורשה</t>
  </si>
  <si>
    <t>02 -שערי אברהם</t>
  </si>
  <si>
    <t>02 -גן עידן</t>
  </si>
  <si>
    <t>01 -תת בוסטון</t>
  </si>
  <si>
    <t>02 -תת בוסטון</t>
  </si>
  <si>
    <t>03 -תת בוסטון</t>
  </si>
  <si>
    <t>10 -אל-נור</t>
  </si>
  <si>
    <t>02 -למד והתקדם</t>
  </si>
  <si>
    <t>רועה</t>
  </si>
  <si>
    <t>30 -דרכי איש</t>
  </si>
  <si>
    <t>10 -נטעי מאיר</t>
  </si>
  <si>
    <t>40 -נטעי מאיר</t>
  </si>
  <si>
    <t>50 -נטעי מאיר</t>
  </si>
  <si>
    <t>60 -נטעי מאיר</t>
  </si>
  <si>
    <t>01 -קדושת לוי</t>
  </si>
  <si>
    <t>20 -קדושת לוי</t>
  </si>
  <si>
    <t>30 -קדושת לוי</t>
  </si>
  <si>
    <t>שלום דובער</t>
  </si>
  <si>
    <t>הרון</t>
  </si>
  <si>
    <t>חרשה דביר</t>
  </si>
  <si>
    <t>גן אל-כרמה</t>
  </si>
  <si>
    <t>הפרח הזוהר</t>
  </si>
  <si>
    <t>02 -אשקלון 08</t>
  </si>
  <si>
    <t>נתניה 19</t>
  </si>
  <si>
    <t>נתניה 18</t>
  </si>
  <si>
    <t>נתניה 17</t>
  </si>
  <si>
    <t>10 -בית הרשש</t>
  </si>
  <si>
    <t>20 -בית הרשש</t>
  </si>
  <si>
    <t>30 -בית הרשש</t>
  </si>
  <si>
    <t>01 -ברכת ישראל</t>
  </si>
  <si>
    <t>06 -שתילי זיתים</t>
  </si>
  <si>
    <t>07 -שתילי זיתים</t>
  </si>
  <si>
    <t>08 -שתילי זיתים</t>
  </si>
  <si>
    <t>01 -אור גאון</t>
  </si>
  <si>
    <t>02 -אור גאון</t>
  </si>
  <si>
    <t>10 -תת קרית הרצוג</t>
  </si>
  <si>
    <t>20 -תת קרית הרצוג</t>
  </si>
  <si>
    <t>30 -תת קרית הרצוג</t>
  </si>
  <si>
    <t>10 - כרם גפן ישראל</t>
  </si>
  <si>
    <t>20 - כרם גפן ישראל</t>
  </si>
  <si>
    <t>30 - כרם גפן ישראל</t>
  </si>
  <si>
    <t>10 -כתב סופר</t>
  </si>
  <si>
    <t>עץ הדעת- לוז חובה ב</t>
  </si>
  <si>
    <t>01 -גן ברכפלד</t>
  </si>
  <si>
    <t>03 -גן ברכפלד</t>
  </si>
  <si>
    <t>02 -גן ברכפלד</t>
  </si>
  <si>
    <t>10 -גן מרומי שדה</t>
  </si>
  <si>
    <t>20 -גן מרומי שדה</t>
  </si>
  <si>
    <t>30 -גן מרומי שדה</t>
  </si>
  <si>
    <t>10 -גן 604</t>
  </si>
  <si>
    <t>30 -גן 604</t>
  </si>
  <si>
    <t>05 -גן 406</t>
  </si>
  <si>
    <t>10 -יהודה הנשיא 53</t>
  </si>
  <si>
    <t>20 -יהודה הנשיא 53</t>
  </si>
  <si>
    <t>30 -יהודה הנשיא 53</t>
  </si>
  <si>
    <t>04 -יהודה הנשיא 35</t>
  </si>
  <si>
    <t>01 -ייטב לב-מפי עולל</t>
  </si>
  <si>
    <t>02 -ייטב לב-מפי עולל</t>
  </si>
  <si>
    <t>10 -שירה חדשה</t>
  </si>
  <si>
    <t>20 -שירה חדשה</t>
  </si>
  <si>
    <t>30 -שירה חדשה</t>
  </si>
  <si>
    <t>20 -תת נחמת ציון</t>
  </si>
  <si>
    <t>03 -תת נחמת ציון</t>
  </si>
  <si>
    <t>10 -קרית הילד - שד'</t>
  </si>
  <si>
    <t>40 -קרית הילד - שד'</t>
  </si>
  <si>
    <t>60 -קרית הילד - שד'</t>
  </si>
  <si>
    <t>70 -קרית הילד - שד'</t>
  </si>
  <si>
    <t>20 -קרית הילד - שד'</t>
  </si>
  <si>
    <t>01 -שערי דעת</t>
  </si>
  <si>
    <t>02 -שערי דעת</t>
  </si>
  <si>
    <t>10 -חיי עולם</t>
  </si>
  <si>
    <t>20 -חיי עולם</t>
  </si>
  <si>
    <t>פסיפלורה</t>
  </si>
  <si>
    <t>חרוזים עליזים</t>
  </si>
  <si>
    <t>ירושלים של זהב</t>
  </si>
  <si>
    <t>אלטאוס</t>
  </si>
  <si>
    <t>אלזנבקה אלבידאא</t>
  </si>
  <si>
    <t>אלסנאבלו</t>
  </si>
  <si>
    <t>הדולב</t>
  </si>
  <si>
    <t>אורן מעוז המכבים</t>
  </si>
  <si>
    <t>החברות</t>
  </si>
  <si>
    <t>אוהבים</t>
  </si>
  <si>
    <t>מפתחות הקסם</t>
  </si>
  <si>
    <t>שטרנא טובה</t>
  </si>
  <si>
    <t>01 -חסידי בעלזא</t>
  </si>
  <si>
    <t>20 -אגוי גן פסי</t>
  </si>
  <si>
    <t>30 -אגוי מכינה גן לא</t>
  </si>
  <si>
    <t>20 -יקירי ירושלים</t>
  </si>
  <si>
    <t>01 -אגודת ישראל</t>
  </si>
  <si>
    <t>20 -אגודת ישראל</t>
  </si>
  <si>
    <t>10 -גרטנברג</t>
  </si>
  <si>
    <t>10 -עצת אמת</t>
  </si>
  <si>
    <t>20 -עצת אמת</t>
  </si>
  <si>
    <t>01 -שאגת אריה</t>
  </si>
  <si>
    <t>02 -שאגת אריה</t>
  </si>
  <si>
    <t>03 -שאגת אריה</t>
  </si>
  <si>
    <t>50 -שאגת אריה</t>
  </si>
  <si>
    <t>60 -שאגת אריה</t>
  </si>
  <si>
    <t>02 -נועם</t>
  </si>
  <si>
    <t>01 -מעיין החינוך התו</t>
  </si>
  <si>
    <t>02 -מעיין החינוך התו</t>
  </si>
  <si>
    <t>30 -קרית הילד - שד'</t>
  </si>
  <si>
    <t>10 -קרית הילד - גבש</t>
  </si>
  <si>
    <t>20 -קרית הילד - גבש</t>
  </si>
  <si>
    <t>10 -קרית הילד - כתב</t>
  </si>
  <si>
    <t>20 -קרית הילד - כתב</t>
  </si>
  <si>
    <t>10 -ידיד ה'</t>
  </si>
  <si>
    <t>20 -ידיד ה'</t>
  </si>
  <si>
    <t>09 -מורשה</t>
  </si>
  <si>
    <t>10 -מורשה</t>
  </si>
  <si>
    <t>01 -נתיבות התורה</t>
  </si>
  <si>
    <t>10 -ויזניץ</t>
  </si>
  <si>
    <t>20 -ויזניץ</t>
  </si>
  <si>
    <t>10 -מהריל</t>
  </si>
  <si>
    <t>40 -מהריל</t>
  </si>
  <si>
    <t>01 -עצת אמת</t>
  </si>
  <si>
    <t>01 -תלמוד תורה</t>
  </si>
  <si>
    <t>20 -תלמוד תורה</t>
  </si>
  <si>
    <t>מפרשית 2</t>
  </si>
  <si>
    <t>קיימא קרן</t>
  </si>
  <si>
    <t>קיימא שמש</t>
  </si>
  <si>
    <t>פלפלת</t>
  </si>
  <si>
    <t>נחושת</t>
  </si>
  <si>
    <t>מאור</t>
  </si>
  <si>
    <t>האגדות הקסומות</t>
  </si>
  <si>
    <t>נוצת זהב</t>
  </si>
  <si>
    <t>סיפורים מתוקים</t>
  </si>
  <si>
    <t>ביצת פלאים</t>
  </si>
  <si>
    <t>שירו שיר</t>
  </si>
  <si>
    <t>אי ירוק</t>
  </si>
  <si>
    <t>הכוכבים המשתובבים</t>
  </si>
  <si>
    <t>יופי של עולם</t>
  </si>
  <si>
    <t>פרפרים</t>
  </si>
  <si>
    <t>עפרים</t>
  </si>
  <si>
    <t>20 -גרטנברג</t>
  </si>
  <si>
    <t>01 -דוד בן ישי</t>
  </si>
  <si>
    <t>02 -דוד בן ישי</t>
  </si>
  <si>
    <t>01 -טללי חיים</t>
  </si>
  <si>
    <t>20 -טללי חיים</t>
  </si>
  <si>
    <t>10 -בנות חיל</t>
  </si>
  <si>
    <t>20 -בנות חיל</t>
  </si>
  <si>
    <t>10 -אוצר החיים</t>
  </si>
  <si>
    <t>20 -אוצר החיים</t>
  </si>
  <si>
    <t>40 -אוצר החיים</t>
  </si>
  <si>
    <t>01 -מעלות מאיר</t>
  </si>
  <si>
    <t>02 -מעלות מאיר</t>
  </si>
  <si>
    <t>20 -כתב סופר</t>
  </si>
  <si>
    <t>01 -תת ר' עקיבא מרכז</t>
  </si>
  <si>
    <t>02 -תת ר' עקיבא מרכז</t>
  </si>
  <si>
    <t>03 -תת ר' עקיבא מרכז</t>
  </si>
  <si>
    <t>20 -תת דחסידי דאראג</t>
  </si>
  <si>
    <t>30 -תת דחסידי דאראג</t>
  </si>
  <si>
    <t>40 -תת דחסידי דאראג</t>
  </si>
  <si>
    <t>02 -תורת אמת</t>
  </si>
  <si>
    <t>01 -פרי חדש</t>
  </si>
  <si>
    <t>02 -פרי חדש</t>
  </si>
  <si>
    <t>03 -פרי חדש</t>
  </si>
  <si>
    <t>20 -שדרות יחזקאל 1</t>
  </si>
  <si>
    <t>30 -שדרות יחזקאל 1</t>
  </si>
  <si>
    <t>10 -מאור חיים</t>
  </si>
  <si>
    <t>20 -מאור חיים</t>
  </si>
  <si>
    <t>30 -מאור חיים</t>
  </si>
  <si>
    <t>01 -תת מאור חיים</t>
  </si>
  <si>
    <t>02 -תת מאור חיים</t>
  </si>
  <si>
    <t>01 -אל אגיאל</t>
  </si>
  <si>
    <t>01 -אפרוחים, מורעב ג</t>
  </si>
  <si>
    <t>02 - אפרוחים</t>
  </si>
  <si>
    <t>10 -אמור אל הכהנים</t>
  </si>
  <si>
    <t>20 -אמור אל הכהנים</t>
  </si>
  <si>
    <t>01 -אם הבנים</t>
  </si>
  <si>
    <t>20 -אם הבנים</t>
  </si>
  <si>
    <t>10 -בנות 4 + בנות 5</t>
  </si>
  <si>
    <t>20 -בנות 4 + בנות 5</t>
  </si>
  <si>
    <t>10 -גני החושן</t>
  </si>
  <si>
    <t>20 -גני החושן</t>
  </si>
  <si>
    <t>10 -מענה שמחה</t>
  </si>
  <si>
    <t>20 -מענה שמחה</t>
  </si>
  <si>
    <t>10 -אוהל שמעון כתב ס</t>
  </si>
  <si>
    <t>20 -אוהל שמעון כתב ס</t>
  </si>
  <si>
    <t>30 -אוהל שמעון כתב ס</t>
  </si>
  <si>
    <t>01 -גינת וורדים</t>
  </si>
  <si>
    <t>02 -גינת וורדים</t>
  </si>
  <si>
    <t>03 -גינת וורדים</t>
  </si>
  <si>
    <t>אורות מאיר</t>
  </si>
  <si>
    <t>חנה רובינא</t>
  </si>
  <si>
    <t>גן אלון - קדמת צבי</t>
  </si>
  <si>
    <t>גן שכ' 47</t>
  </si>
  <si>
    <t>כל שנאהב</t>
  </si>
  <si>
    <t>הילד הזה הוא אני</t>
  </si>
  <si>
    <t>ידידי טינטן</t>
  </si>
  <si>
    <t>אלסראא</t>
  </si>
  <si>
    <t>עטרת אסתר 5</t>
  </si>
  <si>
    <t>גן רמת צבי</t>
  </si>
  <si>
    <t>בובה זהבה</t>
  </si>
  <si>
    <t>10 -מנזר נזירות נצרת</t>
  </si>
  <si>
    <t>20 -מנזר נזירות נצרת</t>
  </si>
  <si>
    <t>30 -מנזר נזירות נצרת</t>
  </si>
  <si>
    <t>40 -מנזר נזירות נצרת</t>
  </si>
  <si>
    <t>50 -מנזר נזירות נצרת</t>
  </si>
  <si>
    <t>60 -מנזר נזירות נצרת</t>
  </si>
  <si>
    <t>70 -מנזר נזירות נצרת</t>
  </si>
  <si>
    <t>80 -מנזר נזירות נצרת</t>
  </si>
  <si>
    <t>90 -מנזר נזירות נצרת</t>
  </si>
  <si>
    <t>נזירות סנט גוזף - גן</t>
  </si>
  <si>
    <t>10 -הועד למען הילד ה</t>
  </si>
  <si>
    <t>20 -הועד למען הילד ה</t>
  </si>
  <si>
    <t>30 -הועד למען הילד ה</t>
  </si>
  <si>
    <t>10 -דרכי אבות</t>
  </si>
  <si>
    <t>10 -רודת בראעם אלאסל</t>
  </si>
  <si>
    <t>20 -רודת בראעם אלאסל</t>
  </si>
  <si>
    <t>30 -רודת בראעם אלאסל</t>
  </si>
  <si>
    <t>גן פדות</t>
  </si>
  <si>
    <t>גן פאר</t>
  </si>
  <si>
    <t>10 -אבי העזרי</t>
  </si>
  <si>
    <t>20 -אבי העזרי</t>
  </si>
  <si>
    <t>תרבוטף</t>
  </si>
  <si>
    <t>01 -מולא אור שרגא זע</t>
  </si>
  <si>
    <t>02 -מולא אור שרגא זע</t>
  </si>
  <si>
    <t>03 -מולא אור שרגא זע</t>
  </si>
  <si>
    <t>גן זמרה</t>
  </si>
  <si>
    <t>01 -קרני הראם</t>
  </si>
  <si>
    <t>20 -קרני הראם</t>
  </si>
  <si>
    <t>30 -קרני הראם</t>
  </si>
  <si>
    <t>10 -תת חבד תורת אמת</t>
  </si>
  <si>
    <t>10 -תת חסידי אידייש</t>
  </si>
  <si>
    <t>20 -תת חסידי אידייש</t>
  </si>
  <si>
    <t>30 -תת חסידי אידייש</t>
  </si>
  <si>
    <t>01 -אור לילד</t>
  </si>
  <si>
    <t>02 -אור לילד</t>
  </si>
  <si>
    <t>מכורה</t>
  </si>
  <si>
    <t>עלמות</t>
  </si>
  <si>
    <t>אורות שלמה</t>
  </si>
  <si>
    <t>אורות חיים</t>
  </si>
  <si>
    <t>בוסתאן אלסלאם</t>
  </si>
  <si>
    <t>נרקיס יהוד</t>
  </si>
  <si>
    <t>מגדל של קוביות</t>
  </si>
  <si>
    <t>עסאפיר</t>
  </si>
  <si>
    <t>כשאהיה גדול</t>
  </si>
  <si>
    <t>החברים שלי</t>
  </si>
  <si>
    <t>המסע אל האי אולי</t>
  </si>
  <si>
    <t>שמש במרום</t>
  </si>
  <si>
    <t>כוכב קטן</t>
  </si>
  <si>
    <t>02 -נשי אגוי רובע ג'</t>
  </si>
  <si>
    <t>01 -נשי אגוי רובע ג'</t>
  </si>
  <si>
    <t>01 -אשטרום רובע ג</t>
  </si>
  <si>
    <t>02 -אשטרום רובע ג</t>
  </si>
  <si>
    <t>שתילי פעריל</t>
  </si>
  <si>
    <t>שתילי גאלדא</t>
  </si>
  <si>
    <t>פרחי איטא - 2</t>
  </si>
  <si>
    <t>פרחי איטא</t>
  </si>
  <si>
    <t>10 -נשי אגוי גן בלה</t>
  </si>
  <si>
    <t>20 -נשי אגוי גן בלה</t>
  </si>
  <si>
    <t>10 -קרית הילד - הרן</t>
  </si>
  <si>
    <t>01 -תורת ישיעיהו</t>
  </si>
  <si>
    <t>02 -תורת ישיעיהו</t>
  </si>
  <si>
    <t>ניצני חיה שרה</t>
  </si>
  <si>
    <t>04 -פרי חדש</t>
  </si>
  <si>
    <t>01 -לוי יצחק</t>
  </si>
  <si>
    <t>20 -לוי יצחק</t>
  </si>
  <si>
    <t>10 -ניצני אפאק</t>
  </si>
  <si>
    <t>20 -ניצני אפאק</t>
  </si>
  <si>
    <t>30 -ניצני אפאק</t>
  </si>
  <si>
    <t>10 -גן חבד</t>
  </si>
  <si>
    <t>01 -קול רינה</t>
  </si>
  <si>
    <t>02 -קול רינה</t>
  </si>
  <si>
    <t>02 -בת מלך</t>
  </si>
  <si>
    <t>03 -בת מלך</t>
  </si>
  <si>
    <t>01 -קול יעקב</t>
  </si>
  <si>
    <t>02 -קול יעקב</t>
  </si>
  <si>
    <t>פינגווין</t>
  </si>
  <si>
    <t>10 -כיף וליש- 2,כיף</t>
  </si>
  <si>
    <t>20 -כיף וליש- 2,כיף</t>
  </si>
  <si>
    <t>10 -בנות ויזניץ</t>
  </si>
  <si>
    <t>20 -בנות ויזניץ</t>
  </si>
  <si>
    <t>20 -גן חבד</t>
  </si>
  <si>
    <t>10 -שם אבותי</t>
  </si>
  <si>
    <t>30 -שם אבותי</t>
  </si>
  <si>
    <t>01 -גן הרבצת תורה</t>
  </si>
  <si>
    <t>תורת יעקב 1</t>
  </si>
  <si>
    <t>תורת יעקב 2</t>
  </si>
  <si>
    <t>גן חוכמה</t>
  </si>
  <si>
    <t>גן דעת</t>
  </si>
  <si>
    <t>גן גוונים</t>
  </si>
  <si>
    <t>רקיע</t>
  </si>
  <si>
    <t>רימון זהב</t>
  </si>
  <si>
    <t>אוריון</t>
  </si>
  <si>
    <t>פטוניה</t>
  </si>
  <si>
    <t>עץ התות</t>
  </si>
  <si>
    <t>חגיגה של צבעים</t>
  </si>
  <si>
    <t>מילים ומנגינה</t>
  </si>
  <si>
    <t>גבעת החיפושיות</t>
  </si>
  <si>
    <t>הכבש השישה עשר</t>
  </si>
  <si>
    <t>מרבד הקסמים</t>
  </si>
  <si>
    <t>מתנת הים</t>
  </si>
  <si>
    <t>קול פעמונים</t>
  </si>
  <si>
    <t>10 -מוסדות חסידי בעל</t>
  </si>
  <si>
    <t>20 -מוסדות חסידי בעל</t>
  </si>
  <si>
    <t>30 -מוסדות חסידי בעל</t>
  </si>
  <si>
    <t>40 -מוסדות חסידי בעל</t>
  </si>
  <si>
    <t>20 -דרכי אבות</t>
  </si>
  <si>
    <t>03 -דרכי אבות</t>
  </si>
  <si>
    <t>40 -רודת בראעם אלאסל</t>
  </si>
  <si>
    <t>50 -רודת בראעם אלאסל</t>
  </si>
  <si>
    <t>70 -רודת בראעם אלאסל</t>
  </si>
  <si>
    <t>80 -רודת בראעם אלאסל</t>
  </si>
  <si>
    <t>01 -רודת בראעם אלאסל</t>
  </si>
  <si>
    <t>02 -רודת בראעם אלאסל</t>
  </si>
  <si>
    <t>04 -רודת בראעם אלאסל</t>
  </si>
  <si>
    <t>05 -רודת בראעם אלאסל</t>
  </si>
  <si>
    <t>06 -רודת בראעם אלאסל</t>
  </si>
  <si>
    <t>01 -אלבראעם</t>
  </si>
  <si>
    <t>02 -אלבראעם</t>
  </si>
  <si>
    <t>03 -אלבראעם</t>
  </si>
  <si>
    <t>01 -תת משכנות יעקב</t>
  </si>
  <si>
    <t>06 -תת משכנות יעקב</t>
  </si>
  <si>
    <t>02 -תת משכנות יעקב</t>
  </si>
  <si>
    <t>03 -תת משכנות יעקב</t>
  </si>
  <si>
    <t>04 -תת משכנות יעקב</t>
  </si>
  <si>
    <t>05 -תת משכנות יעקב</t>
  </si>
  <si>
    <t>דרורית</t>
  </si>
  <si>
    <t>גן גומא</t>
  </si>
  <si>
    <t>20 -תת חבד תורת אמת</t>
  </si>
  <si>
    <t>30 -תת חבד תורת אמת</t>
  </si>
  <si>
    <t>10 -גני אלאפנאן</t>
  </si>
  <si>
    <t>שכונה 13</t>
  </si>
  <si>
    <t>01 -תת לחם ביכורים</t>
  </si>
  <si>
    <t>08 -שאגת אריה</t>
  </si>
  <si>
    <t>אור שרה חבד</t>
  </si>
  <si>
    <t>ליצ'י</t>
  </si>
  <si>
    <t>נתיבות תורה</t>
  </si>
  <si>
    <t>זימרת הארץ</t>
  </si>
  <si>
    <t>פרח לב הזהב</t>
  </si>
  <si>
    <t>הפרח בגני</t>
  </si>
  <si>
    <t>נרקיס מונוסון</t>
  </si>
  <si>
    <t>בצל התאנה</t>
  </si>
  <si>
    <t>10 -תת המסורה</t>
  </si>
  <si>
    <t>20 -תת המסורה</t>
  </si>
  <si>
    <t>40 -תת המסורה</t>
  </si>
  <si>
    <t>50 -תת המסורה</t>
  </si>
  <si>
    <t>60 -תת המסורה</t>
  </si>
  <si>
    <t>01 -זכרון מאיר</t>
  </si>
  <si>
    <t>פרי מגדים גן מלכי</t>
  </si>
  <si>
    <t>גן נחמי -פרי מגדים</t>
  </si>
  <si>
    <t>10 -חוות הדעת</t>
  </si>
  <si>
    <t>20 -חוות הדעת</t>
  </si>
  <si>
    <t>30 -חוות הדעת</t>
  </si>
  <si>
    <t>01 -יחל ישראל</t>
  </si>
  <si>
    <t>02 -יחל ישראל</t>
  </si>
  <si>
    <t>03 -יחל ישראל</t>
  </si>
  <si>
    <t>04 -יחל ישראל</t>
  </si>
  <si>
    <t>05 -יחל ישראל</t>
  </si>
  <si>
    <t>01 -ניצני הנגב</t>
  </si>
  <si>
    <t>20 -ניצני הנגב</t>
  </si>
  <si>
    <t>03 -ניצני הנגב</t>
  </si>
  <si>
    <t>40 -ניצני הנגב</t>
  </si>
  <si>
    <t>20 -מעיין</t>
  </si>
  <si>
    <t>01 -שלהבת</t>
  </si>
  <si>
    <t>20 -טרה סנטה-עכו</t>
  </si>
  <si>
    <t>30 -טרה סנטה-עכו</t>
  </si>
  <si>
    <t>1 - הפטריארכט הלטיני</t>
  </si>
  <si>
    <t>20 -גני אלאפנאן</t>
  </si>
  <si>
    <t>40 -גני אלאפנאן</t>
  </si>
  <si>
    <t>50 -גני אלאפנאן</t>
  </si>
  <si>
    <t>60 -גני אלאפנאן</t>
  </si>
  <si>
    <t>70 -גני אלאפנאן</t>
  </si>
  <si>
    <t>01 -עץ הדעת, גני קיד</t>
  </si>
  <si>
    <t>02 -עץ הדעת, גני קיד</t>
  </si>
  <si>
    <t>עץ הדעת גני קיד 3</t>
  </si>
  <si>
    <t>01 -אלמחבה</t>
  </si>
  <si>
    <t>02 -אלמחבה</t>
  </si>
  <si>
    <t>01 -מוסדות חסידי בעל</t>
  </si>
  <si>
    <t>02 -מוסדות חסידי בעל</t>
  </si>
  <si>
    <t>04 -מוסדות חסידי בעל</t>
  </si>
  <si>
    <t>10 -אלרואד</t>
  </si>
  <si>
    <t>20 -אלרואד</t>
  </si>
  <si>
    <t>30 -אלרואד</t>
  </si>
  <si>
    <t>מח- יהל</t>
  </si>
  <si>
    <t>01 -תלמוד תורה מוריה</t>
  </si>
  <si>
    <t>02 -תלמוד תורה מוריה</t>
  </si>
  <si>
    <t>30 -תלמוד תורה מוריה</t>
  </si>
  <si>
    <t>01 -מעוז התורה</t>
  </si>
  <si>
    <t>03 -מעוז התורה</t>
  </si>
  <si>
    <t>10 -עץ הדעת חסדי שמי</t>
  </si>
  <si>
    <t>20 -עץ הדעת חסדי שמי</t>
  </si>
  <si>
    <t>גן צעיר הררית</t>
  </si>
  <si>
    <t>עלה זית</t>
  </si>
  <si>
    <t>גן גני</t>
  </si>
  <si>
    <t>מעבר ליער</t>
  </si>
  <si>
    <t>חברות</t>
  </si>
  <si>
    <t>מילים אחיות</t>
  </si>
  <si>
    <t>גומות חן</t>
  </si>
  <si>
    <t>אהבה ניגון ופרח</t>
  </si>
  <si>
    <t>04 -בנות ובית יעקב ב</t>
  </si>
  <si>
    <t>06 -בנות ובית יעקב ב</t>
  </si>
  <si>
    <t>10 -גן וזניץ</t>
  </si>
  <si>
    <t>20 -גן וזניץ</t>
  </si>
  <si>
    <t>30 -גן וזניץ</t>
  </si>
  <si>
    <t>20 -תפארת טבריה</t>
  </si>
  <si>
    <t>10 -תפארת טבריה</t>
  </si>
  <si>
    <t>01 -תפארת טבריה</t>
  </si>
  <si>
    <t>02 -תפארת טבריה</t>
  </si>
  <si>
    <t>03 -תפארת טבריה</t>
  </si>
  <si>
    <t>10 -יסוד ישראל</t>
  </si>
  <si>
    <t>20 -יסוד ישראל</t>
  </si>
  <si>
    <t>01 -יוחנן הכהן</t>
  </si>
  <si>
    <t>02 -יוחנן הכהן</t>
  </si>
  <si>
    <t>03 -יוחנן הכהן</t>
  </si>
  <si>
    <t>04 -יוחנן הכהן</t>
  </si>
  <si>
    <t>01 -נער ישראל</t>
  </si>
  <si>
    <t>2 - הפטריארכט הלטיני</t>
  </si>
  <si>
    <t>10 -אהלי תפארת משה</t>
  </si>
  <si>
    <t>02 -שלהבת</t>
  </si>
  <si>
    <t>20 -חניכי הישיבות</t>
  </si>
  <si>
    <t>20 -חיי שרה</t>
  </si>
  <si>
    <t>02 -תת לחם ביכורים</t>
  </si>
  <si>
    <t>01 -גני ג'בל סיך</t>
  </si>
  <si>
    <t>02 -גני ג'בל סיך</t>
  </si>
  <si>
    <t>30 -דרכי יושר</t>
  </si>
  <si>
    <t>40 -דרכי יושר</t>
  </si>
  <si>
    <t>חמה</t>
  </si>
  <si>
    <t>ארנבת</t>
  </si>
  <si>
    <t>שפן הסלע</t>
  </si>
  <si>
    <t>02 -בראעם</t>
  </si>
  <si>
    <t>03 -בראעם</t>
  </si>
  <si>
    <t>10 -אלפורקאן</t>
  </si>
  <si>
    <t>20 -אלפורקאן</t>
  </si>
  <si>
    <t>01 -אל סנאבל</t>
  </si>
  <si>
    <t>10 -נועם התורה</t>
  </si>
  <si>
    <t>אלקואקב</t>
  </si>
  <si>
    <t>אורון</t>
  </si>
  <si>
    <t>פרפר נחמד</t>
  </si>
  <si>
    <t>10 -מלאק א'</t>
  </si>
  <si>
    <t>20 -מלאק א'</t>
  </si>
  <si>
    <t>30 -מלאק א'</t>
  </si>
  <si>
    <t>01 -פאר יוסף</t>
  </si>
  <si>
    <t>02 -פאר יוסף</t>
  </si>
  <si>
    <t>03 -בני ציון</t>
  </si>
  <si>
    <t>20 -תורני מעלה אדומי</t>
  </si>
  <si>
    <t>10 -מסורת אבות פני מ</t>
  </si>
  <si>
    <t>20 -מסורת אבות פני מ</t>
  </si>
  <si>
    <t>20 -נער ישראל</t>
  </si>
  <si>
    <t>02 -זכרון מאיר</t>
  </si>
  <si>
    <t>גן אחוה</t>
  </si>
  <si>
    <t>גן ברכה</t>
  </si>
  <si>
    <t>01 -נצח ישראל</t>
  </si>
  <si>
    <t>30 -נצח ישראל</t>
  </si>
  <si>
    <t>01 -תפארת נצח</t>
  </si>
  <si>
    <t>02 -תפארת נצח</t>
  </si>
  <si>
    <t>20 -חסדי אבות</t>
  </si>
  <si>
    <t>30 -חסדי אבות</t>
  </si>
  <si>
    <t>06 -יחל ישראל</t>
  </si>
  <si>
    <t>10 -יחל ישראל</t>
  </si>
  <si>
    <t>3 - הפטריארכט הלטיני</t>
  </si>
  <si>
    <t>01 -הפטריארכלי הלטינ</t>
  </si>
  <si>
    <t>02 -הפטריארכלי הלטינ</t>
  </si>
  <si>
    <t>03 -הפטריארכלי הלטינ</t>
  </si>
  <si>
    <t>04 -הפטריארכלי הלטינ</t>
  </si>
  <si>
    <t>05 -הפטריארכלי הלטינ</t>
  </si>
  <si>
    <t>10 -הפטריארכט הלטיני</t>
  </si>
  <si>
    <t>20 -הפטריארכט הלטיני</t>
  </si>
  <si>
    <t>40 -הפטריארכט הלטיני</t>
  </si>
  <si>
    <t>10 -כנסיה קטולית</t>
  </si>
  <si>
    <t>20 -כנסיה קטולית</t>
  </si>
  <si>
    <t>30 -כנסיה קטולית</t>
  </si>
  <si>
    <t>01 -אדרת אליהו</t>
  </si>
  <si>
    <t>02 -אדרת אליהו</t>
  </si>
  <si>
    <t>20 -שם אבותי</t>
  </si>
  <si>
    <t>01 -דרכי אבות צאנז ב</t>
  </si>
  <si>
    <t>02 -דרכי אבות צאנז ב</t>
  </si>
  <si>
    <t>03 -דרכי אבות צאנז ב</t>
  </si>
  <si>
    <t>03 -שערי דעת</t>
  </si>
  <si>
    <t>04 -שערי דעת</t>
  </si>
  <si>
    <t>05 -שערי דעת</t>
  </si>
  <si>
    <t>06 -שערי דעת</t>
  </si>
  <si>
    <t>10 -גן החינוך</t>
  </si>
  <si>
    <t>20 -גן החינוך</t>
  </si>
  <si>
    <t>30 -גן החינוך</t>
  </si>
  <si>
    <t>אוהלי יעקב-אהבת מרים</t>
  </si>
  <si>
    <t>02 -אוהלי יעקב-אהבת</t>
  </si>
  <si>
    <t>03 -אוהלי יעקב-אהבת</t>
  </si>
  <si>
    <t>10 -אור בית שמש</t>
  </si>
  <si>
    <t>20 -אור בית שמש</t>
  </si>
  <si>
    <t>70 -דרכי יושר</t>
  </si>
  <si>
    <t>01 -חנה</t>
  </si>
  <si>
    <t>02 -חנה</t>
  </si>
  <si>
    <t>10 -מרכז חנוכי טשכנו</t>
  </si>
  <si>
    <t>20 -מרכז חנוכי טשכנו</t>
  </si>
  <si>
    <t>30 -מרכז חנוכי טשכנו</t>
  </si>
  <si>
    <t>אטלנטיס</t>
  </si>
  <si>
    <t>181 אפרסמון</t>
  </si>
  <si>
    <t>קיימות</t>
  </si>
  <si>
    <t>גד</t>
  </si>
  <si>
    <t>גן אלג'ורי</t>
  </si>
  <si>
    <t>גן אלנאורס</t>
  </si>
  <si>
    <t>01 -אלסנאפר</t>
  </si>
  <si>
    <t>02 -אלסנאפר</t>
  </si>
  <si>
    <t>01 -תשבר חוני המעגל</t>
  </si>
  <si>
    <t>02 -יעלת חן</t>
  </si>
  <si>
    <t>01 -שערי ציון</t>
  </si>
  <si>
    <t>02 -שערי ציון</t>
  </si>
  <si>
    <t>20 -יחל ישראל</t>
  </si>
  <si>
    <t>40 -יחל ישראל</t>
  </si>
  <si>
    <t>60 -יחל ישראל</t>
  </si>
  <si>
    <t>10 -נוות ישראל</t>
  </si>
  <si>
    <t>20 -נוות ישראל</t>
  </si>
  <si>
    <t>01 -מסילה בערבה</t>
  </si>
  <si>
    <t>02 -מסילה בערבה</t>
  </si>
  <si>
    <t>40 -שם אבותי</t>
  </si>
  <si>
    <t>01 -קרית הילד</t>
  </si>
  <si>
    <t>02 -קרית הילד</t>
  </si>
  <si>
    <t>גן הרא"ם</t>
  </si>
  <si>
    <t>גנון הרא"ם</t>
  </si>
  <si>
    <t>מכינה הרא"ם</t>
  </si>
  <si>
    <t>01 -גן חוי</t>
  </si>
  <si>
    <t>02 -גן חוי</t>
  </si>
  <si>
    <t>10 -גני הבעשט</t>
  </si>
  <si>
    <t>אוהלי יעקב אהבת מרים</t>
  </si>
  <si>
    <t>01 -נודע בשערים</t>
  </si>
  <si>
    <t>02 -נודע בשערים</t>
  </si>
  <si>
    <t>20 -נועם התורה</t>
  </si>
  <si>
    <t>30 -נועם התורה</t>
  </si>
  <si>
    <t>10 -עטרת אסתר 4</t>
  </si>
  <si>
    <t>01 -עטרת אסתר 7</t>
  </si>
  <si>
    <t>02 -עטרת אסתר 7</t>
  </si>
  <si>
    <t>נבטים - מחנה עדי</t>
  </si>
  <si>
    <t>עופרים - מחנה עדי</t>
  </si>
  <si>
    <t>מרגליות חובה</t>
  </si>
  <si>
    <t>מאור ישראל חובה</t>
  </si>
  <si>
    <t>גן מקור חכמה</t>
  </si>
  <si>
    <t>קרני אור</t>
  </si>
  <si>
    <t>חרוז וצליל</t>
  </si>
  <si>
    <t>צופים</t>
  </si>
  <si>
    <t>מעיין הקסם</t>
  </si>
  <si>
    <t>אילה</t>
  </si>
  <si>
    <t>אותיות עשרים ושתיים</t>
  </si>
  <si>
    <t>03 -שערי ציון</t>
  </si>
  <si>
    <t>10 -נר מאיר</t>
  </si>
  <si>
    <t>10 -בנות יהודה</t>
  </si>
  <si>
    <t>20 -בנות יהודה</t>
  </si>
  <si>
    <t>01 -הרשש</t>
  </si>
  <si>
    <t>02 -הרשש</t>
  </si>
  <si>
    <t>01 -מאור עיניים</t>
  </si>
  <si>
    <t>02 -מאור עיניים</t>
  </si>
  <si>
    <t>01 -שמש</t>
  </si>
  <si>
    <t>01 -תת ויזניץ</t>
  </si>
  <si>
    <t>02 -תת ויזניץ</t>
  </si>
  <si>
    <t>03 -תת ויזניץ</t>
  </si>
  <si>
    <t>04 -תת ויזניץ</t>
  </si>
  <si>
    <t>05 -תת ויזניץ</t>
  </si>
  <si>
    <t>02 -ברעם אל סלאם</t>
  </si>
  <si>
    <t>03 -ברעם אל סלאם</t>
  </si>
  <si>
    <t>04 -ברעם אל סלאם</t>
  </si>
  <si>
    <t>05 -ברעם אל סלאם</t>
  </si>
  <si>
    <t>07 -ברעם אל סלאם</t>
  </si>
  <si>
    <t>08 -ברעם אל סלאם</t>
  </si>
  <si>
    <t>10 -חוות דעת</t>
  </si>
  <si>
    <t>20 -חוות דעת</t>
  </si>
  <si>
    <t>30 -חוות דעת</t>
  </si>
  <si>
    <t>10 -תת וישיבה דחסידי</t>
  </si>
  <si>
    <t>60 -תת וישיבה דחסידי</t>
  </si>
  <si>
    <t>גן ילדים זוהור אלסאו</t>
  </si>
  <si>
    <t>גן ילדים אלפראשאת</t>
  </si>
  <si>
    <t>01 -אם המושבות 5 חגי</t>
  </si>
  <si>
    <t>אם המושבות 5 מירי</t>
  </si>
  <si>
    <t>10 -יהודה הנשיא גן 3</t>
  </si>
  <si>
    <t>02 -יהודה הנשיא גן 3</t>
  </si>
  <si>
    <t>03 -יהודה הנשיא גן 3</t>
  </si>
  <si>
    <t>01 -אם המושבות 3</t>
  </si>
  <si>
    <t>10 -אחדות</t>
  </si>
  <si>
    <t>02 -אחדות</t>
  </si>
  <si>
    <t>01 -כפר אברהם</t>
  </si>
  <si>
    <t>02 -כפר אברהם</t>
  </si>
  <si>
    <t>03 -כפר אברהם</t>
  </si>
  <si>
    <t>04 -כפר אברהם</t>
  </si>
  <si>
    <t>01 -שעריה</t>
  </si>
  <si>
    <t>שעריה 4 הילה</t>
  </si>
  <si>
    <t>שעריה 5 רחל</t>
  </si>
  <si>
    <t>01 -צומת סירקין</t>
  </si>
  <si>
    <t>02 -צומת סירקין</t>
  </si>
  <si>
    <t>תקומה 4-3</t>
  </si>
  <si>
    <t>תקומה 5-4</t>
  </si>
  <si>
    <t>01 -אוהל תורה</t>
  </si>
  <si>
    <t>02 -אוהל תורה</t>
  </si>
  <si>
    <t>40 -ירים משה</t>
  </si>
  <si>
    <t>שוהם עדי עד</t>
  </si>
  <si>
    <t>שילה אחיה השמחה</t>
  </si>
  <si>
    <t>אש קודש גפן</t>
  </si>
  <si>
    <t>רתך - קיפוד</t>
  </si>
  <si>
    <t>לווית חן</t>
  </si>
  <si>
    <t>עטרת חן</t>
  </si>
  <si>
    <t>182 פרח</t>
  </si>
  <si>
    <t>מעין</t>
  </si>
  <si>
    <t>02 -שמש</t>
  </si>
  <si>
    <t>01 -שערי ציון תלפיות</t>
  </si>
  <si>
    <t>02 -שערי ציון תלפיות</t>
  </si>
  <si>
    <t>04 -שערי ציון</t>
  </si>
  <si>
    <t>01 -גן חבד עטרת חיה</t>
  </si>
  <si>
    <t>30 -דעת זקנים</t>
  </si>
  <si>
    <t>01 -באבוב</t>
  </si>
  <si>
    <t>02 -באבוב</t>
  </si>
  <si>
    <t>03 -באבוב</t>
  </si>
  <si>
    <t>01 -מקור ברוך</t>
  </si>
  <si>
    <t>06 -תת ויזניץ</t>
  </si>
  <si>
    <t>07 -תת ויזניץ</t>
  </si>
  <si>
    <t>20 -מאפו</t>
  </si>
  <si>
    <t>10 -ירים משה</t>
  </si>
  <si>
    <t>20 -ירים משה</t>
  </si>
  <si>
    <t>03 -גן הרבצת תורה</t>
  </si>
  <si>
    <t>עץ הדעת משמר 3</t>
  </si>
  <si>
    <t>עץ הדעת משמר חובה</t>
  </si>
  <si>
    <t>10 -רשת גני אגוי</t>
  </si>
  <si>
    <t>20 -רשת גני אגוי</t>
  </si>
  <si>
    <t>הברון</t>
  </si>
  <si>
    <t>בינה לעיתים 5 ענת</t>
  </si>
  <si>
    <t>בינה לעיתים 4 אילנה</t>
  </si>
  <si>
    <t>01 -אלבשאאר</t>
  </si>
  <si>
    <t>01 -כתב סופר - ערלוי</t>
  </si>
  <si>
    <t>20 -כתב סופר - ערלוי</t>
  </si>
  <si>
    <t>10 -מוסדות גור</t>
  </si>
  <si>
    <t>20 -מוסדות גור</t>
  </si>
  <si>
    <t>02 -נאות אסתר</t>
  </si>
  <si>
    <t>03 -נאות אסתר</t>
  </si>
  <si>
    <t>01 -גדנע</t>
  </si>
  <si>
    <t>20 -גדנע</t>
  </si>
  <si>
    <t>10 -עץ הדעת גבעת שאו</t>
  </si>
  <si>
    <t>20 -עץ הדעת גבעת שאו</t>
  </si>
  <si>
    <t>20 -עץ הדעת,זלוטי 21</t>
  </si>
  <si>
    <t>03 -נודע בשערים</t>
  </si>
  <si>
    <t>10 -פיקודך הבינני</t>
  </si>
  <si>
    <t>20 -פיקודך הבינני</t>
  </si>
  <si>
    <t>30 -פיקודך הבינני</t>
  </si>
  <si>
    <t>01 -תת חסידי באיאן</t>
  </si>
  <si>
    <t>02 -תת חסידי באיאן</t>
  </si>
  <si>
    <t>גן המלכים</t>
  </si>
  <si>
    <t>אין כמוני</t>
  </si>
  <si>
    <t>תפוח בדבש</t>
  </si>
  <si>
    <t>קסם הצבעים</t>
  </si>
  <si>
    <t>האריה שאהב תות</t>
  </si>
  <si>
    <t>01 -אור דוד</t>
  </si>
  <si>
    <t>02 -אוהלי אברהם</t>
  </si>
  <si>
    <t>04 -אוהלי אברהם</t>
  </si>
  <si>
    <t>05 -אוהלי אברהם</t>
  </si>
  <si>
    <t>01 -בית יוסף</t>
  </si>
  <si>
    <t>02 -בית יוסף</t>
  </si>
  <si>
    <t>03 -בית יוסף</t>
  </si>
  <si>
    <t>נוריאל</t>
  </si>
  <si>
    <t>צוריאל</t>
  </si>
  <si>
    <t>אביאל</t>
  </si>
  <si>
    <t>01 -יסודי התורה</t>
  </si>
  <si>
    <t>02 -יסודי התורה</t>
  </si>
  <si>
    <t>01 -מרים באורדי</t>
  </si>
  <si>
    <t>03 -מרים באורדי</t>
  </si>
  <si>
    <t>02 -תת וישיבה דחסידי</t>
  </si>
  <si>
    <t>03 -תת וישיבה דחסידי</t>
  </si>
  <si>
    <t>04 -תת וישיבה דחסידי</t>
  </si>
  <si>
    <t>05 -תת וישיבה דחסידי</t>
  </si>
  <si>
    <t>נרקיס 3</t>
  </si>
  <si>
    <t>נרקיס 4</t>
  </si>
  <si>
    <t>01 -אלאבראר</t>
  </si>
  <si>
    <t>03 -אלבשאאר</t>
  </si>
  <si>
    <t>10 -מודיעין עילית</t>
  </si>
  <si>
    <t>50 -גני אור ברוך</t>
  </si>
  <si>
    <t>03 -תת חסידי באיאן</t>
  </si>
  <si>
    <t>04 -תת חסידי באיאן</t>
  </si>
  <si>
    <t>05 -תת חסידי באיאן</t>
  </si>
  <si>
    <t>02 -קרית הילד - סורו</t>
  </si>
  <si>
    <t>שיעור בקרה רשותי</t>
  </si>
  <si>
    <t>ממוצע משוקלל</t>
  </si>
  <si>
    <t>בתי ספר תלמידים ח.ר</t>
  </si>
  <si>
    <t>בתי ספר תלמידים ח.מ</t>
  </si>
  <si>
    <t>בתי ספר רגילים</t>
  </si>
  <si>
    <t>בתי ספר גדולים</t>
  </si>
  <si>
    <t>גנים מספר תלמידים</t>
  </si>
  <si>
    <t>גנים -רכזות גנים</t>
  </si>
  <si>
    <t>סה"כ תקצוב</t>
  </si>
  <si>
    <t>הפחתה אי  ניצול תקציב</t>
  </si>
  <si>
    <t>הפחתה חריגה</t>
  </si>
  <si>
    <t>סהכ ביצוע</t>
  </si>
  <si>
    <t>סכום מירבי כולל גמישות</t>
  </si>
  <si>
    <t>תקצוב רכז רשותי</t>
  </si>
  <si>
    <t>זית שדמות מחולה</t>
  </si>
  <si>
    <t>תאנה מחולה</t>
  </si>
  <si>
    <t>רקפת רועי</t>
  </si>
  <si>
    <t>גפן גלגל</t>
  </si>
  <si>
    <t>ט-אשכול סביון</t>
  </si>
  <si>
    <t>צד קשת</t>
  </si>
  <si>
    <t>ניצנים טל שחר</t>
  </si>
  <si>
    <t>ראש העין 28</t>
  </si>
  <si>
    <t>נח תירוש</t>
  </si>
  <si>
    <t>מט-ברוח מונטסורי ילד</t>
  </si>
  <si>
    <t>צב פיקוס</t>
  </si>
  <si>
    <t>קמט-אשכול שתיל</t>
  </si>
  <si>
    <t>סז - הר שיפון</t>
  </si>
  <si>
    <t>מז אופיר</t>
  </si>
  <si>
    <t>קמט-אשכול פרדס</t>
  </si>
  <si>
    <t>רמד-אשכול אגדות</t>
  </si>
  <si>
    <t>מז ענבר</t>
  </si>
  <si>
    <t>ברושים אורה</t>
  </si>
  <si>
    <t>צז רביבים</t>
  </si>
  <si>
    <t>כ- שקדיה</t>
  </si>
  <si>
    <t>ה פעמוני גשם</t>
  </si>
  <si>
    <t>אשכול גיתית</t>
  </si>
  <si>
    <t>ניצן שדמות מחולה</t>
  </si>
  <si>
    <t>מא - סחלב</t>
  </si>
  <si>
    <t>קעה עומרים</t>
  </si>
  <si>
    <t>קעה שיבולים</t>
  </si>
  <si>
    <t>היהלומים הנוצצים</t>
  </si>
  <si>
    <t>רסג אסף</t>
  </si>
  <si>
    <t>ס-אשכול אשל</t>
  </si>
  <si>
    <t>רמד-אשכול שירים</t>
  </si>
  <si>
    <t>ראשית מבואות יריחו</t>
  </si>
  <si>
    <t>תות מסילת ציון</t>
  </si>
  <si>
    <t>רימון חמדת</t>
  </si>
  <si>
    <t>רמד-אשכול סיפורים</t>
  </si>
  <si>
    <t>קצא 2-חרוז</t>
  </si>
  <si>
    <t>ס-אשכול אביבית</t>
  </si>
  <si>
    <t>ס-אשכול אביר</t>
  </si>
  <si>
    <t>ס-אשכול אורים</t>
  </si>
  <si>
    <t>אשדוד 53</t>
  </si>
  <si>
    <t>זמורה גיתית</t>
  </si>
  <si>
    <t>לב-אשכול גבעול</t>
  </si>
  <si>
    <t>לב-אשכול עלה</t>
  </si>
  <si>
    <t>לב-אשכול פרח</t>
  </si>
  <si>
    <t>לב-אשכול פרי</t>
  </si>
  <si>
    <t>לב-אשכול שורש</t>
  </si>
  <si>
    <t>עץ הדעת- צוקרמן</t>
  </si>
  <si>
    <t>ס-אשכול אביב</t>
  </si>
  <si>
    <t>ס-אשכול אבן חן</t>
  </si>
  <si>
    <t>רו-אשכול ירקרק</t>
  </si>
  <si>
    <t>רו-אשכול שני</t>
  </si>
  <si>
    <t>רו-אשכול תכול</t>
  </si>
  <si>
    <t>תמר מחולה</t>
  </si>
  <si>
    <t>ס-אשכול אמירים</t>
  </si>
  <si>
    <t>זהר אלבסאתין</t>
  </si>
  <si>
    <t>לבונה מבואות יריחו</t>
  </si>
  <si>
    <t>גן תדהר ב'</t>
  </si>
  <si>
    <t>זיו התורה 4</t>
  </si>
  <si>
    <t>רס דפנה</t>
  </si>
  <si>
    <t>רסא אילן</t>
  </si>
  <si>
    <t>רמד-אשכול אותיות</t>
  </si>
  <si>
    <t>רמד-אשכול צלילים</t>
  </si>
  <si>
    <t>רמד-אשכול מילים</t>
  </si>
  <si>
    <t>רפ-2 פרג</t>
  </si>
  <si>
    <t>ריט-אצטרובל</t>
  </si>
  <si>
    <t>רסב-אשכול שחק</t>
  </si>
  <si>
    <t>רסב-אשכול רקיע</t>
  </si>
  <si>
    <t>ציפור</t>
  </si>
  <si>
    <t>רפז-אשכול לימונית</t>
  </si>
  <si>
    <t>רסב-אשכול זריחה</t>
  </si>
  <si>
    <t>רסב-אשכול שמים</t>
  </si>
  <si>
    <t>רפז-אשכול קינמון</t>
  </si>
  <si>
    <t>רפי-אשכול רן</t>
  </si>
  <si>
    <t>רפי-אשכול ריקוד</t>
  </si>
  <si>
    <t>רפי-אשכול צעד</t>
  </si>
  <si>
    <t>רפצ-טשרנחובסקי ידידו</t>
  </si>
  <si>
    <t>רפצ-טשרנחובסקי אחוה</t>
  </si>
  <si>
    <t>רפצ-טשרנחובסקי עמיתי</t>
  </si>
  <si>
    <t>רפצ-טשרנחובסקי יחדיו</t>
  </si>
  <si>
    <t>רמד-אשכול חרוזים</t>
  </si>
  <si>
    <t>רמד-אשכול מנגינות</t>
  </si>
  <si>
    <t>רשז-אשכול צבעי הקשת</t>
  </si>
  <si>
    <t>רסא שדה</t>
  </si>
  <si>
    <t>רסא ניר</t>
  </si>
  <si>
    <t>ליאן - 3</t>
  </si>
  <si>
    <t>גני מגדים יפה</t>
  </si>
  <si>
    <t>גן החורש ב'</t>
  </si>
  <si>
    <t>גן אלומות א'</t>
  </si>
  <si>
    <t>גן מעלות ב'</t>
  </si>
  <si>
    <t>אורנים אורה</t>
  </si>
  <si>
    <t>רימון מסילת ציון</t>
  </si>
  <si>
    <t>נחליאלי עמינדב</t>
  </si>
  <si>
    <t>החברים רמת רזיאל</t>
  </si>
  <si>
    <t>נרקיס נתיב הל'ה</t>
  </si>
  <si>
    <t>אורות משה</t>
  </si>
  <si>
    <t>רשז-אשכול מכחול</t>
  </si>
  <si>
    <t>רפז-אשכול ריחן</t>
  </si>
  <si>
    <t>רפז-אשכול קורנית</t>
  </si>
  <si>
    <t>רפז-אשכול נענע</t>
  </si>
  <si>
    <t>רשז-אשכול מניפה</t>
  </si>
  <si>
    <t>רפצ-טשרנחובסקי חברים</t>
  </si>
  <si>
    <t>רמד-אשכול תווים</t>
  </si>
  <si>
    <t>עץ הדעת - קדיש לוז ב</t>
  </si>
  <si>
    <t>רתב-אשכול עמית</t>
  </si>
  <si>
    <t>רתב-אשכול עופר</t>
  </si>
  <si>
    <t>רשפ-אשכול כדור</t>
  </si>
  <si>
    <t>רשפ-אשכול קוביות</t>
  </si>
  <si>
    <t>רשפ-אשכול מחבואים</t>
  </si>
  <si>
    <t>רשפ-אשכול עפיפון</t>
  </si>
  <si>
    <t>רשפ-אשכול תופסת</t>
  </si>
  <si>
    <t>רשז-אשכול זיו</t>
  </si>
  <si>
    <t>רשז-אשעול יערה</t>
  </si>
  <si>
    <t>רפי-אשכול גלגול</t>
  </si>
  <si>
    <t>צאלון נתיב הגדוד</t>
  </si>
  <si>
    <t>רתב-אשכול פסנתר</t>
  </si>
  <si>
    <t>דקל משכיות</t>
  </si>
  <si>
    <t>40 -אמונת ציון</t>
  </si>
  <si>
    <t>01 -לומדי תורה</t>
  </si>
  <si>
    <t>02 -נצח ישראל</t>
  </si>
  <si>
    <t>10 -בנות ובית יעקב ב</t>
  </si>
  <si>
    <t>11 -בנות ובית יעקב ב</t>
  </si>
  <si>
    <t>02 -גני הבעשט</t>
  </si>
  <si>
    <t>רתס-אשכול אמיר</t>
  </si>
  <si>
    <t>רתס-אשכול ברית</t>
  </si>
  <si>
    <t>רתס-אשכול גזית</t>
  </si>
  <si>
    <t>רתב-אשכול גיטרה</t>
  </si>
  <si>
    <t>רתב-אשכול ליבנה</t>
  </si>
  <si>
    <t>רפז-אשכול רוזמרין</t>
  </si>
  <si>
    <t>רשפ-אשכול צבעים</t>
  </si>
  <si>
    <t>נרות להאיר חבד</t>
  </si>
  <si>
    <t>שקד משכיות</t>
  </si>
  <si>
    <t>טח-אשכול אדמונית</t>
  </si>
  <si>
    <t>טח-אשכול אגמון</t>
  </si>
  <si>
    <t>טח-אשכול אוכמנית</t>
  </si>
  <si>
    <t>טח-אשכול מנטה</t>
  </si>
  <si>
    <t>רתר-אשכול תוכי</t>
  </si>
  <si>
    <t>רתר-אשכול נשר</t>
  </si>
  <si>
    <t>רתר-אשכול שקנאי</t>
  </si>
  <si>
    <t>רתר-אשכול חוגלה</t>
  </si>
  <si>
    <t>רתר-אשכול נץ</t>
  </si>
  <si>
    <t>יזח-אשכול תפוז</t>
  </si>
  <si>
    <t>יזח-אשכול אגס</t>
  </si>
  <si>
    <t>יזח-אשכול תפוח</t>
  </si>
  <si>
    <t>יזח-אשכול תות</t>
  </si>
  <si>
    <t>נ הרובע</t>
  </si>
  <si>
    <t>יחח עומר</t>
  </si>
  <si>
    <t>רמב הוד</t>
  </si>
  <si>
    <t>אלה - 188</t>
  </si>
  <si>
    <t>רץ-דו לשוני נור</t>
  </si>
  <si>
    <t>ו אור השחר</t>
  </si>
  <si>
    <t>פבו-אשכול טיולים</t>
  </si>
  <si>
    <t>פבו-אשכול פעמונים</t>
  </si>
  <si>
    <t>פבו-אשכול בשן</t>
  </si>
  <si>
    <t>פבו-אשכול הלל</t>
  </si>
  <si>
    <t>פבו-אשכול אריאל</t>
  </si>
  <si>
    <t>יזח-אשכול פטל</t>
  </si>
  <si>
    <t>יזח-אשכול לימון</t>
  </si>
  <si>
    <t>טז - ארי</t>
  </si>
  <si>
    <t>קמט-אשכול ירק</t>
  </si>
  <si>
    <t>קמט-אשכול חממה</t>
  </si>
  <si>
    <t>פאר ב</t>
  </si>
  <si>
    <t>שחר משואה</t>
  </si>
  <si>
    <t>תבור - 198</t>
  </si>
  <si>
    <t>לילי</t>
  </si>
  <si>
    <t>גולן - 205</t>
  </si>
  <si>
    <t>נגט-אשכול נגה</t>
  </si>
  <si>
    <t>מגח-אשכול נוה עופר נ</t>
  </si>
  <si>
    <t>מגח-אשכול נוה עופר ג</t>
  </si>
  <si>
    <t>מגח-2 זמורה</t>
  </si>
  <si>
    <t>מגח-2 אמיר</t>
  </si>
  <si>
    <t>מזח-אשכול נוה שרת את</t>
  </si>
  <si>
    <t>מזח-אשכול נוה שרת לי</t>
  </si>
  <si>
    <t>מזח-אשכול נוה שרת אש</t>
  </si>
  <si>
    <t>מזח-אשכול נוה שרת תפ</t>
  </si>
  <si>
    <t>נחט-אשכול פומבדיתא מ</t>
  </si>
  <si>
    <t>נחט-אשכול פומבדיתא נ</t>
  </si>
  <si>
    <t>נחט-אשכול פומבדיתא י</t>
  </si>
  <si>
    <t>רתם דובדבן</t>
  </si>
  <si>
    <t>גאולה חבד</t>
  </si>
  <si>
    <t>באתי לגני חבד</t>
  </si>
  <si>
    <t>דובדבן חמדת</t>
  </si>
  <si>
    <t>מרכז חסידי ויזניץ</t>
  </si>
  <si>
    <t>לב אהרן 1</t>
  </si>
  <si>
    <t>לב אהרן 2</t>
  </si>
  <si>
    <t>בראעם מונטסורי</t>
  </si>
  <si>
    <t>שיר התורה</t>
  </si>
  <si>
    <t>גן יעל רום ב'</t>
  </si>
  <si>
    <t>רו-אשכול שנהב</t>
  </si>
  <si>
    <t>נחט-אשכול פומבדיתא א</t>
  </si>
  <si>
    <t>מזח-אשכול נוה שרת קל</t>
  </si>
  <si>
    <t>פנסאים א</t>
  </si>
  <si>
    <t>פנסאים ב</t>
  </si>
  <si>
    <t>פרג - 215</t>
  </si>
  <si>
    <t>גן רמה ג</t>
  </si>
  <si>
    <t>בעל התניא</t>
  </si>
  <si>
    <t>אלנחל חובה</t>
  </si>
  <si>
    <t>צעדים 6</t>
  </si>
  <si>
    <t>גני עלית 2</t>
  </si>
  <si>
    <t>תורת חיים 2</t>
  </si>
  <si>
    <t>יבנה 07</t>
  </si>
  <si>
    <t>מתיקות התורה 3</t>
  </si>
  <si>
    <t>גן אלעטא</t>
  </si>
  <si>
    <t>הרב שך ד</t>
  </si>
  <si>
    <t>פני מנחם</t>
  </si>
  <si>
    <t>נשוי אגו"י אשדוד</t>
  </si>
  <si>
    <t>משמחי לב ב</t>
  </si>
  <si>
    <t>פרח 3</t>
  </si>
  <si>
    <t>קרן התורה אוהל שרה</t>
  </si>
  <si>
    <t>קרן התורה אוהל רחל</t>
  </si>
  <si>
    <t>מעלות ג'</t>
  </si>
  <si>
    <t>צאצאינו א</t>
  </si>
  <si>
    <t>פרי הילולים 3</t>
  </si>
  <si>
    <t>פרי הילולים 4</t>
  </si>
  <si>
    <t>מוסדות חסידי בעלזא ב</t>
  </si>
  <si>
    <t>בית מלכה בית שמש רמת</t>
  </si>
  <si>
    <t>אגוי נ. יעקב 43</t>
  </si>
  <si>
    <t>דרך ישרים 7</t>
  </si>
  <si>
    <t>דרך ישרים 8</t>
  </si>
  <si>
    <t>גן נחלי אמונה צפת</t>
  </si>
  <si>
    <t>גן מרדכי</t>
  </si>
  <si>
    <t>חדרי תורה ב</t>
  </si>
  <si>
    <t>חמד ד</t>
  </si>
  <si>
    <t>ארחות מישרים 4</t>
  </si>
  <si>
    <t>ארחות מישרים 3</t>
  </si>
  <si>
    <t>ארחות מישרים 2</t>
  </si>
  <si>
    <t>ארחות מישרים 1</t>
  </si>
  <si>
    <t>חינוך מושלם 6</t>
  </si>
  <si>
    <t>חינוך מושלם 5</t>
  </si>
  <si>
    <t>פרחי התורה 2</t>
  </si>
  <si>
    <t>חמד ה</t>
  </si>
  <si>
    <t>צאצאינו ג</t>
  </si>
  <si>
    <t>גני חמד 4</t>
  </si>
  <si>
    <t>ריאן</t>
  </si>
  <si>
    <t>גן יעלי</t>
  </si>
  <si>
    <t>מרום</t>
  </si>
  <si>
    <t>גן אהרון</t>
  </si>
  <si>
    <t>אלונה-מונטסורי</t>
  </si>
  <si>
    <t>קרן אור-מונטסורי</t>
  </si>
  <si>
    <t>עינב-חבד</t>
  </si>
  <si>
    <t>תופים</t>
  </si>
  <si>
    <t>כלי מיתר</t>
  </si>
  <si>
    <t>אג-המשותף מיתרים</t>
  </si>
  <si>
    <t>אד-המשותף שלום</t>
  </si>
  <si>
    <t>אד-המשותף יחד</t>
  </si>
  <si>
    <t>פופ-מפוחית</t>
  </si>
  <si>
    <t>ט-אשכול תלתן</t>
  </si>
  <si>
    <t>דו-ברוח מונטסורי דרו</t>
  </si>
  <si>
    <t>יח-עץ השדה</t>
  </si>
  <si>
    <t>נגט-אשכול אוריון</t>
  </si>
  <si>
    <t>אט-אלה</t>
  </si>
  <si>
    <t>דה-ברוח מונטסורי ערמ</t>
  </si>
  <si>
    <t>התפוז</t>
  </si>
  <si>
    <t>סגט - אורים</t>
  </si>
  <si>
    <t>דט - ביכורים</t>
  </si>
  <si>
    <t>גן שהם</t>
  </si>
  <si>
    <t>רות</t>
  </si>
  <si>
    <t>ישי 11</t>
  </si>
  <si>
    <t>לוין קיפניס</t>
  </si>
  <si>
    <t>הרי יהודה</t>
  </si>
  <si>
    <t>הרי אדום</t>
  </si>
  <si>
    <t>סיגלית- חבד</t>
  </si>
  <si>
    <t>גן יער</t>
  </si>
  <si>
    <t>גן שבטבט</t>
  </si>
  <si>
    <t>גן הוד</t>
  </si>
  <si>
    <t>הוד א</t>
  </si>
  <si>
    <t>הוד ב</t>
  </si>
  <si>
    <t>הדר ב</t>
  </si>
  <si>
    <t>כרם רעים 4</t>
  </si>
  <si>
    <t>בנות מרגלית</t>
  </si>
  <si>
    <t>לוטם א</t>
  </si>
  <si>
    <t>אחדות ב</t>
  </si>
  <si>
    <t>אחדות א</t>
  </si>
  <si>
    <t>יחד ב</t>
  </si>
  <si>
    <t>יחד א</t>
  </si>
  <si>
    <t>תהילה ב</t>
  </si>
  <si>
    <t>לוטם ב</t>
  </si>
  <si>
    <t>חרצית א</t>
  </si>
  <si>
    <t>חרצית ב</t>
  </si>
  <si>
    <t>ניצוצות ב</t>
  </si>
  <si>
    <t>ניצוצות א</t>
  </si>
  <si>
    <t>אדרת א</t>
  </si>
  <si>
    <t>אדרת ב</t>
  </si>
  <si>
    <t>הנסיך הקטן</t>
  </si>
  <si>
    <t>מושב פארן</t>
  </si>
  <si>
    <t>הרי אילת</t>
  </si>
  <si>
    <t>אור חיה חבד</t>
  </si>
  <si>
    <t>פטל יולא</t>
  </si>
  <si>
    <t>שמיים</t>
  </si>
  <si>
    <t>אלה קדם</t>
  </si>
  <si>
    <t>אחדות</t>
  </si>
  <si>
    <t>סיפור</t>
  </si>
  <si>
    <t>אהובה עוזרי</t>
  </si>
  <si>
    <t>צלצולי פעמונים</t>
  </si>
  <si>
    <t>רחל המשוררת</t>
  </si>
  <si>
    <t>דליה רביקוביץ</t>
  </si>
  <si>
    <t>גן טראמפ</t>
  </si>
  <si>
    <t>גן אלוני הבשן</t>
  </si>
  <si>
    <t>חבד בנים בני מנחם 45</t>
  </si>
  <si>
    <t>לבנת</t>
  </si>
  <si>
    <t>גן הרעות</t>
  </si>
  <si>
    <t>גולן א</t>
  </si>
  <si>
    <t>גולן ב</t>
  </si>
  <si>
    <t>אלנחיל</t>
  </si>
  <si>
    <t>אפאק</t>
  </si>
  <si>
    <t>אלבסמאת</t>
  </si>
  <si>
    <t>משה וילנסקי</t>
  </si>
  <si>
    <t>שלומית לבנת</t>
  </si>
  <si>
    <t>רונית אלקבץ</t>
  </si>
  <si>
    <t>לוונדר</t>
  </si>
  <si>
    <t>מנטה</t>
  </si>
  <si>
    <t>וניל</t>
  </si>
  <si>
    <t>החורשה</t>
  </si>
  <si>
    <t>אש קודש 3</t>
  </si>
  <si>
    <t>בסמאת</t>
  </si>
  <si>
    <t>גן חיילים משוחררים</t>
  </si>
  <si>
    <t>אורגן</t>
  </si>
  <si>
    <t>אבוב</t>
  </si>
  <si>
    <t>גן חבד אסף</t>
  </si>
  <si>
    <t>בעלזא בית שמש</t>
  </si>
  <si>
    <t>הורקניה</t>
  </si>
  <si>
    <t>מנחת חינוך 2</t>
  </si>
  <si>
    <t>גן הוד חבד</t>
  </si>
  <si>
    <t>חבד בנות 2</t>
  </si>
  <si>
    <t>הממלכה הקטנה</t>
  </si>
  <si>
    <t>ההר של הדר</t>
  </si>
  <si>
    <t>מחבואים</t>
  </si>
  <si>
    <t>הפרחים של דלית</t>
  </si>
  <si>
    <t>בגינה שלי</t>
  </si>
  <si>
    <t>גן אשירה בנות</t>
  </si>
  <si>
    <t>יום נפלא</t>
  </si>
  <si>
    <t>גן חדש שדה יעקב</t>
  </si>
  <si>
    <t>מסיבה בכפר</t>
  </si>
  <si>
    <t>ניצוצות חבד</t>
  </si>
  <si>
    <t>גן חדש נהלל</t>
  </si>
  <si>
    <t>260 - מרווה</t>
  </si>
  <si>
    <t>גן יעל רום א'</t>
  </si>
  <si>
    <t>גן לאה גולדברג א'</t>
  </si>
  <si>
    <t>גן החורש א'</t>
  </si>
  <si>
    <t>יוסף</t>
  </si>
  <si>
    <t>גן מעין- אניעם</t>
  </si>
  <si>
    <t>גן גפן- מירב</t>
  </si>
  <si>
    <t>גן ירח</t>
  </si>
  <si>
    <t>גן חוט השני</t>
  </si>
  <si>
    <t>אלשנאר</t>
  </si>
  <si>
    <t>אלעסל</t>
  </si>
  <si>
    <t>חנהלה ושמלת השבת</t>
  </si>
  <si>
    <t>מסע הפלאים</t>
  </si>
  <si>
    <t>394</t>
  </si>
  <si>
    <t>שכ' 48 א'</t>
  </si>
  <si>
    <t>בני ברק 13</t>
  </si>
  <si>
    <t>405</t>
  </si>
  <si>
    <t>אשרי האיש 7</t>
  </si>
  <si>
    <t>גן גפן- טירת צבי</t>
  </si>
  <si>
    <t>גני אילת השחר</t>
  </si>
  <si>
    <t>אשד</t>
  </si>
  <si>
    <t>אלמרג'אן</t>
  </si>
  <si>
    <t>גן חובה אלאמל</t>
  </si>
  <si>
    <t>גן חדש - ביר אלמכסור</t>
  </si>
  <si>
    <t>גן אלסוואן</t>
  </si>
  <si>
    <t>חבד ממד</t>
  </si>
  <si>
    <t>אלחמדאת</t>
  </si>
  <si>
    <t>טיב התורה בארץ ישראל</t>
  </si>
  <si>
    <t>היכל משה - רמת שלמה</t>
  </si>
  <si>
    <t>בניין אב 4</t>
  </si>
  <si>
    <t>עץ הדעת- קהי אופקים</t>
  </si>
  <si>
    <t>נטעי חמד 5</t>
  </si>
  <si>
    <t>עץ הדעת-גולי קניה ב</t>
  </si>
  <si>
    <t>עץ הדעת-רמת הגולן 10</t>
  </si>
  <si>
    <t>362</t>
  </si>
  <si>
    <t>363</t>
  </si>
  <si>
    <t>דרכי יושר 522</t>
  </si>
  <si>
    <t>דרכי יושר 621</t>
  </si>
  <si>
    <t>דרכי יושר 631</t>
  </si>
  <si>
    <t>ירושלים אגוי</t>
  </si>
  <si>
    <t>אורות בתלפיות</t>
  </si>
  <si>
    <t>היכל משה פסגת זאב 2</t>
  </si>
  <si>
    <t>קהילתי</t>
  </si>
  <si>
    <t>עץ הדעת- טולדנו 32</t>
  </si>
  <si>
    <t>גן דוד</t>
  </si>
  <si>
    <t>חדרי תורה בנות</t>
  </si>
  <si>
    <t>עטרת אסתר 18</t>
  </si>
  <si>
    <t>מרכז גני ילדים 6</t>
  </si>
  <si>
    <t>מוסדי עולם - בניין א</t>
  </si>
  <si>
    <t>אלפראשת</t>
  </si>
  <si>
    <t>גן חב"ד רמות</t>
  </si>
  <si>
    <t>באר מרים - ה'</t>
  </si>
  <si>
    <t>באר מרים - ו'</t>
  </si>
  <si>
    <t>גן פוריה 2</t>
  </si>
  <si>
    <t>אגוי פסגת זאב 18</t>
  </si>
  <si>
    <t>היכל משה פסגת זאב 1</t>
  </si>
  <si>
    <t>אגו"י פ.זאב 22</t>
  </si>
  <si>
    <t>דזקוב ויזניץ</t>
  </si>
  <si>
    <t>גן פוריה 1</t>
  </si>
  <si>
    <t>גן עטרת שלמה 8 מודיע</t>
  </si>
  <si>
    <t>גן עטרת שלמה 3 רמה ג</t>
  </si>
  <si>
    <t>מורשה 511</t>
  </si>
  <si>
    <t>גן מתיקות התורה 2</t>
  </si>
  <si>
    <t>עץ הדעת-מר עוקבא א</t>
  </si>
  <si>
    <t>עץ הדעת- עוקבא ב</t>
  </si>
  <si>
    <t>עץ הדעת- עוקבא ג</t>
  </si>
  <si>
    <t>אבו קוידר</t>
  </si>
  <si>
    <t>נתיבי אחיעזר חיד"א 4</t>
  </si>
  <si>
    <t>בנות באיאן 4</t>
  </si>
  <si>
    <t>מגן אבות 40</t>
  </si>
  <si>
    <t>מגן אבות 50</t>
  </si>
  <si>
    <t>ביר הדרג' מערב</t>
  </si>
  <si>
    <t>שכ' 12</t>
  </si>
  <si>
    <t>נתיבי אחיעזר טבנקין</t>
  </si>
  <si>
    <t>גני החושן גן 1</t>
  </si>
  <si>
    <t>גן חובה איילות</t>
  </si>
  <si>
    <t>מכינה א'</t>
  </si>
  <si>
    <t>פרי הילולים 22</t>
  </si>
  <si>
    <t>פרי הילולים 23</t>
  </si>
  <si>
    <t>גן נטיעים מכינה א'</t>
  </si>
  <si>
    <t>גן חכמת שלמה</t>
  </si>
  <si>
    <t>דרך אמונה</t>
  </si>
  <si>
    <t>תשבר הגבעה הדרומית</t>
  </si>
  <si>
    <t>ת"ת זיו התורה בי"ש 2</t>
  </si>
  <si>
    <t>זיו התורה בי"ש 11</t>
  </si>
  <si>
    <t>תשבר הגבעה הדרומית-</t>
  </si>
  <si>
    <t>עץ הדעת - הפסגה</t>
  </si>
  <si>
    <t>עץ הדעת - הפסגה ב</t>
  </si>
  <si>
    <t>אוהל משה ואהרון</t>
  </si>
  <si>
    <t>תורת ראובן - בנות חי</t>
  </si>
  <si>
    <t>תורת ראובן - גן רייז</t>
  </si>
  <si>
    <t>תורת ראובן - דגל ראו</t>
  </si>
  <si>
    <t>פתח תקווה 27</t>
  </si>
  <si>
    <t>פתח תקווה 82</t>
  </si>
  <si>
    <t>אור לילד 1</t>
  </si>
  <si>
    <t>אור לילד 2</t>
  </si>
  <si>
    <t>אור לילד 3</t>
  </si>
  <si>
    <t>אור לילד 6</t>
  </si>
  <si>
    <t>אור לילד 7</t>
  </si>
  <si>
    <t>אור לילד 8</t>
  </si>
  <si>
    <t>ברכת שמואל 3</t>
  </si>
  <si>
    <t>ברכת שמואל 5</t>
  </si>
  <si>
    <t>פרחי חמד</t>
  </si>
  <si>
    <t>אגו"י פ.זאב 20</t>
  </si>
  <si>
    <t>68 שחפית</t>
  </si>
  <si>
    <t>א-הגן הצהוב</t>
  </si>
  <si>
    <t>קצה יובל</t>
  </si>
  <si>
    <t>קצה צליל</t>
  </si>
  <si>
    <t>ט-אשכול הדס</t>
  </si>
  <si>
    <t>ט-אשכול לילך</t>
  </si>
  <si>
    <t>ט-אשכול חצב</t>
  </si>
  <si>
    <t>ט-אשכול כלנית</t>
  </si>
  <si>
    <t>ט-אשכול רקפת</t>
  </si>
  <si>
    <t>ט-אשכול נרקיס</t>
  </si>
  <si>
    <t>קעח-1 הר נבו</t>
  </si>
  <si>
    <t>כה מפל</t>
  </si>
  <si>
    <t>כה מעיין</t>
  </si>
  <si>
    <t>קסו הר כרמל</t>
  </si>
  <si>
    <t>קמז סיון</t>
  </si>
  <si>
    <t>קפד צבר</t>
  </si>
  <si>
    <t>קפד גפן</t>
  </si>
  <si>
    <t>רמג ניסן</t>
  </si>
  <si>
    <t>רסג תשרי</t>
  </si>
  <si>
    <t>קלד ברקת</t>
  </si>
  <si>
    <t>קלד טופז</t>
  </si>
  <si>
    <t>קי-ענבל</t>
  </si>
  <si>
    <t>צד פעמון</t>
  </si>
  <si>
    <t>קח הר ציון</t>
  </si>
  <si>
    <t>לא- סול</t>
  </si>
  <si>
    <t>רא ציפורי</t>
  </si>
  <si>
    <t>ר-1 הר גלבוע</t>
  </si>
  <si>
    <t>קפט 1 סתו</t>
  </si>
  <si>
    <t>רג גוונים</t>
  </si>
  <si>
    <t>קס הר כנען</t>
  </si>
  <si>
    <t>קס הר צורים</t>
  </si>
  <si>
    <t>ס-אשכול אדמוני</t>
  </si>
  <si>
    <t>ה סלסלי כסף</t>
  </si>
  <si>
    <t>פד 2 תמר</t>
  </si>
  <si>
    <t>פד 1 פרח עציץ</t>
  </si>
  <si>
    <t>א-הגן האדום</t>
  </si>
  <si>
    <t>קעד שקד</t>
  </si>
  <si>
    <t>קעו חלום</t>
  </si>
  <si>
    <t>קעד אגוז</t>
  </si>
  <si>
    <t>קעו קסם</t>
  </si>
  <si>
    <t>פה אלמוגן</t>
  </si>
  <si>
    <t>פב נחל</t>
  </si>
  <si>
    <t>קפג צאלון</t>
  </si>
  <si>
    <t>קפג פלפלון</t>
  </si>
  <si>
    <t>כג דקלה</t>
  </si>
  <si>
    <t>כג תומר</t>
  </si>
  <si>
    <t>נגט-אשכול כוכב</t>
  </si>
  <si>
    <t>צב צב</t>
  </si>
  <si>
    <t>קעח-1 הר תבור</t>
  </si>
  <si>
    <t>רסד תמוז</t>
  </si>
  <si>
    <t>פב איילה</t>
  </si>
  <si>
    <t>קצו הר בשמת</t>
  </si>
  <si>
    <t>קנא סנפיר</t>
  </si>
  <si>
    <t>רד-2 הר ארגמן</t>
  </si>
  <si>
    <t>רד-2 הר כביר</t>
  </si>
  <si>
    <t>אוהליך יעקב</t>
  </si>
  <si>
    <t>סמל מוסד מקום פעילות</t>
  </si>
  <si>
    <t xml:space="preserve">תוספת גמישות </t>
  </si>
  <si>
    <t>שיעור השתתפות מדינה</t>
  </si>
  <si>
    <t>השתתפות הורים</t>
  </si>
  <si>
    <t>הנחיות למילוי</t>
  </si>
  <si>
    <t>מבנה תקציבי בתי ספר</t>
  </si>
  <si>
    <t>מבנה תקציבי גנים</t>
  </si>
  <si>
    <t>בי"ס גדול מעל 150 תלמידים</t>
  </si>
  <si>
    <t>תפקיד</t>
  </si>
  <si>
    <t>שם פרטי</t>
  </si>
  <si>
    <t>שם משפחה</t>
  </si>
  <si>
    <t>מייל</t>
  </si>
  <si>
    <t>גזבר</t>
  </si>
  <si>
    <t>מנהלת מחלקת חינוך</t>
  </si>
  <si>
    <t>נתונים כללים</t>
  </si>
  <si>
    <t>נתונים כלליים (1)</t>
  </si>
  <si>
    <t>דוח הוצאות בפועל (2)</t>
  </si>
  <si>
    <t>תשלומי הורים ומלגות להורים (3)</t>
  </si>
  <si>
    <t>בס"ד</t>
  </si>
  <si>
    <t>&gt;&gt; חשוב לקרוא בעיון את ההוראות על מנת להגיש את המסמכים בצורה תקינה ולמנוע קיזוזים מיותרים!</t>
  </si>
  <si>
    <r>
      <t>כרטסת ארוחת בוקר</t>
    </r>
    <r>
      <rPr>
        <sz val="12"/>
        <color theme="1"/>
        <rFont val="David"/>
        <family val="2"/>
      </rPr>
      <t xml:space="preserve"> - כרטסת הנהלת חשבונות נפרדת המכילה את ההוצאות </t>
    </r>
    <r>
      <rPr>
        <u/>
        <sz val="12"/>
        <color theme="1"/>
        <rFont val="David"/>
        <family val="2"/>
      </rPr>
      <t>שדווחו</t>
    </r>
    <r>
      <rPr>
        <sz val="12"/>
        <color theme="1"/>
        <rFont val="David"/>
        <family val="2"/>
      </rPr>
      <t xml:space="preserve"> בדוח ביצוע בגין ארוחת בוקר כהגדרתה בקול קורא – "ארוחת בוקר קלה במימון המסגרת" (לא ממתקים כגון קרטיבים וכד'). הכרטסת צריכה להכיל את פירוט מהות ההוצאות ושמות הספקים של כל חשבונית. </t>
    </r>
  </si>
  <si>
    <t xml:space="preserve">ברשויות בהן קיימת גביה מההורים נדרש להגיש את המסמכים הבאים: </t>
  </si>
  <si>
    <t xml:space="preserve">ביצוע בפועל - מס' תלמידים </t>
  </si>
  <si>
    <t>טלפון</t>
  </si>
  <si>
    <t>אנשי קשר נוספים:</t>
  </si>
  <si>
    <t>מסמכים נדרשים ודגשים לדיווח לצורך קבלת תקצוב</t>
  </si>
  <si>
    <t>סעיף</t>
  </si>
  <si>
    <t>מסמכים נדרשים ודגשים לדיווח</t>
  </si>
  <si>
    <r>
      <rPr>
        <b/>
        <sz val="12"/>
        <color theme="1"/>
        <rFont val="David"/>
        <family val="2"/>
      </rPr>
      <t>דוח עלות</t>
    </r>
    <r>
      <rPr>
        <sz val="12"/>
        <color theme="1"/>
        <rFont val="David"/>
        <family val="2"/>
      </rPr>
      <t xml:space="preserve"> – דוח מרכז המפרט את עלויות המעסיק של כלל העובדים (נקרא: דוח 66) בהתאמה לסכום שדווח בדוח ביצוע.</t>
    </r>
  </si>
  <si>
    <t>גביה</t>
  </si>
  <si>
    <r>
      <rPr>
        <b/>
        <sz val="12"/>
        <color theme="1"/>
        <rFont val="David"/>
        <family val="2"/>
      </rPr>
      <t>כרטסת גביה מההורים</t>
    </r>
    <r>
      <rPr>
        <sz val="12"/>
        <color theme="1"/>
        <rFont val="David"/>
        <family val="2"/>
      </rPr>
      <t xml:space="preserve"> - כרטסת הנהלת חשבונות נפרדת המכילה את ההכנסות בגין הכנסות גביה</t>
    </r>
    <r>
      <rPr>
        <u/>
        <sz val="12"/>
        <color theme="1"/>
        <rFont val="David"/>
        <family val="2"/>
      </rPr>
      <t xml:space="preserve"> בהתאמה</t>
    </r>
    <r>
      <rPr>
        <sz val="12"/>
        <color theme="1"/>
        <rFont val="David"/>
        <family val="2"/>
      </rPr>
      <t xml:space="preserve"> לסכום שדווח בדוח ביצוע.</t>
    </r>
  </si>
  <si>
    <t>חשוב מאוד!</t>
  </si>
  <si>
    <t>נדרש להעביר את הקבצים בפורמט אקסל.</t>
  </si>
  <si>
    <t>ערבות הירדן</t>
  </si>
  <si>
    <t>שורת סיכום</t>
  </si>
  <si>
    <t>שם הרשות</t>
  </si>
  <si>
    <t>סמל מוטב</t>
  </si>
  <si>
    <t>מספר אשכול</t>
  </si>
  <si>
    <t>שם רשות</t>
  </si>
  <si>
    <t>סמל מוטב רשות</t>
  </si>
  <si>
    <t>תוספת גמישות</t>
  </si>
  <si>
    <t>ביצוע בפועל</t>
  </si>
  <si>
    <t>גנים חינוך רגיל - מצבת תלמידים והרשמה</t>
  </si>
  <si>
    <t xml:space="preserve">במידה ונתוני הרישום הרשומים בקובץ אינם תואמים לנתונים המאושרים על ידי משה"ח, </t>
  </si>
  <si>
    <t>סכום מירבי מוכר</t>
  </si>
  <si>
    <t>בקרות</t>
  </si>
  <si>
    <t>הסבר הרשות במידה ויש הפרש</t>
  </si>
  <si>
    <t>ממוצע גביה לילד</t>
  </si>
  <si>
    <t>כמות ילדים  מדווחים</t>
  </si>
  <si>
    <t>יש להגדיר בתוכנת השכר מחלקה/רכיב נפרדת עבור שכר עובדי הקייטנה.</t>
  </si>
  <si>
    <r>
      <t xml:space="preserve">נדרש רישום הוצאות או הכנסות </t>
    </r>
    <r>
      <rPr>
        <u/>
        <sz val="12"/>
        <color theme="1"/>
        <rFont val="David"/>
        <family val="2"/>
      </rPr>
      <t>בכרטסות נפרדות</t>
    </r>
    <r>
      <rPr>
        <sz val="12"/>
        <color theme="1"/>
        <rFont val="David"/>
        <family val="2"/>
      </rPr>
      <t xml:space="preserve"> למוסדות כדלהלן: גנים רשמי – לכלל הגנים יחד (שכר בנפרד העשרה בנפרד וכו', כל כרטסת מכילה את ההוצאות של כל הגנים רשמי בלבד), גנים מוכשר – לכלל הגנים יחד, בתי ספר רשמי – כל בית ספר בנפרד (שכר בנפרד העשרה בנפרד וכו', כל כרטסת מכילה את ההוצאות של כל מוסד בנפרד), בתי ספר מוכשר – כל בית ספר בנפרד.</t>
    </r>
  </si>
  <si>
    <r>
      <rPr>
        <b/>
        <sz val="12"/>
        <color theme="1"/>
        <rFont val="David"/>
        <family val="2"/>
      </rPr>
      <t>כרטסת מלגות</t>
    </r>
    <r>
      <rPr>
        <sz val="12"/>
        <color theme="1"/>
        <rFont val="David"/>
        <family val="2"/>
      </rPr>
      <t xml:space="preserve"> – כרטסת הנהלת חשבונות נפרדת המכילה את המלגות שניתנו להורים </t>
    </r>
    <r>
      <rPr>
        <u/>
        <sz val="12"/>
        <color theme="1"/>
        <rFont val="David"/>
        <family val="2"/>
      </rPr>
      <t>בהתאמה</t>
    </r>
    <r>
      <rPr>
        <sz val="12"/>
        <color theme="1"/>
        <rFont val="David"/>
        <family val="2"/>
      </rPr>
      <t xml:space="preserve"> לסכום שדווח בדוח ביצוע, יש להקפיד על רישום בשיטת הברוטו ובהתאמה לדרישות קול הקורא בנושא.</t>
    </r>
  </si>
  <si>
    <r>
      <rPr>
        <b/>
        <sz val="12"/>
        <color theme="1"/>
        <rFont val="David"/>
        <family val="2"/>
      </rPr>
      <t>כרטסת הוצאות שכר</t>
    </r>
    <r>
      <rPr>
        <sz val="12"/>
        <color theme="1"/>
        <rFont val="David"/>
        <family val="2"/>
      </rPr>
      <t xml:space="preserve"> – כרטסת הנהלת חשבונות נפרדת המכילה את הוצאות השכר בגין הקייטנה בלבד, בהתאמה לסכום שדווח בדוח ביצוע.
במידה וכרטסת השכר כוללת הוצאות שכר בגין פעילות העשרה יש לצרף מסמך התאמה ברור ולציין  את שם העובד המועסק ותפקידו בקייטנה (לדוג' ישראל ישראלי – פעילות ספורט). </t>
    </r>
  </si>
  <si>
    <t xml:space="preserve">בכל שורה יש למלא ראשית את איש הצוות ולאחר מכן את התפקיד
</t>
  </si>
  <si>
    <t>דוח ביצוע כספי - הוצאות בפועל - עלויות שכר</t>
  </si>
  <si>
    <t>יש לבחור את הנתונים מתוך הרשימה הנפתחת בלבד!</t>
  </si>
  <si>
    <t>בקרת תקינות</t>
  </si>
  <si>
    <t>שם מוסד</t>
  </si>
  <si>
    <t>ת.ז. עובד</t>
  </si>
  <si>
    <t>הועסק ע"י</t>
  </si>
  <si>
    <t>איש צוות</t>
  </si>
  <si>
    <t>סך שעות</t>
  </si>
  <si>
    <t>עלות שכר לתקופה</t>
  </si>
  <si>
    <t>בדיקת תקינות תעודת זהות</t>
  </si>
  <si>
    <t>בקרת שכר ברוטו שעתי</t>
  </si>
  <si>
    <t>בקרת עלות שכר שעתית</t>
  </si>
  <si>
    <t>בקרת ברוטו שעתי- לא חרג מ-120 ₪</t>
  </si>
  <si>
    <t>בקרת שעות עבודה</t>
  </si>
  <si>
    <t>בקרת כפילויות עובדים</t>
  </si>
  <si>
    <t>הסבר במידה ולא תקין</t>
  </si>
  <si>
    <t>תקינות</t>
  </si>
  <si>
    <t>בדיקת עלות שכר שעתית</t>
  </si>
  <si>
    <t>בדיקת כפילות</t>
  </si>
  <si>
    <t>בקרת תקינות ת.ז.</t>
  </si>
  <si>
    <t xml:space="preserve"> </t>
  </si>
  <si>
    <r>
      <t xml:space="preserve">שכר ברוטו </t>
    </r>
    <r>
      <rPr>
        <b/>
        <u/>
        <sz val="12"/>
        <color theme="1"/>
        <rFont val="David"/>
        <family val="2"/>
      </rPr>
      <t>שעתי</t>
    </r>
  </si>
  <si>
    <r>
      <t xml:space="preserve">עלות שכר </t>
    </r>
    <r>
      <rPr>
        <b/>
        <u/>
        <sz val="12"/>
        <color theme="1"/>
        <rFont val="David"/>
        <family val="2"/>
      </rPr>
      <t>שעתית</t>
    </r>
  </si>
  <si>
    <t>מורה</t>
  </si>
  <si>
    <t>מדצ</t>
  </si>
  <si>
    <t>רכזת תכנית בבית הספר</t>
  </si>
  <si>
    <t>תוספת כח אדם</t>
  </si>
  <si>
    <t>בעל/ת תעודת הוראה שסיימ/ה 80% מהתואר</t>
  </si>
  <si>
    <t>מדצ/ית</t>
  </si>
  <si>
    <t>יועצ/ת</t>
  </si>
  <si>
    <t>מד"צ</t>
  </si>
  <si>
    <t>סטודנט/ית</t>
  </si>
  <si>
    <t>רכזת</t>
  </si>
  <si>
    <t>מדריכ/ה מוסמכ/ת</t>
  </si>
  <si>
    <t xml:space="preserve">סגנית רכזת&gt;150 </t>
  </si>
  <si>
    <t>סגנית</t>
  </si>
  <si>
    <t xml:space="preserve">תוספת כ"א </t>
  </si>
  <si>
    <t>אבטחה בבתי ספר</t>
  </si>
  <si>
    <t>גננת</t>
  </si>
  <si>
    <t>רכז/ת גן</t>
  </si>
  <si>
    <t>סייעת</t>
  </si>
  <si>
    <t>גננת שילוב</t>
  </si>
  <si>
    <t>אחר</t>
  </si>
  <si>
    <t>גננת של הגן</t>
  </si>
  <si>
    <t>קלינאי/ת תקשורת</t>
  </si>
  <si>
    <t>מנתח/ת התנהגות</t>
  </si>
  <si>
    <t>מרפא/ה בעיסוק</t>
  </si>
  <si>
    <t>רכזת גן</t>
  </si>
  <si>
    <t>שכר רכזות גנים</t>
  </si>
  <si>
    <t>שכר גננות וסייעות</t>
  </si>
  <si>
    <t>סיכום שכר גנים:</t>
  </si>
  <si>
    <t>עמודי עולם 2</t>
  </si>
  <si>
    <t>גן חדרה 1</t>
  </si>
  <si>
    <t>לאו באק</t>
  </si>
  <si>
    <t>מעיין בית שאן_4</t>
  </si>
  <si>
    <t>מרגניות</t>
  </si>
  <si>
    <t>מיכאל</t>
  </si>
  <si>
    <t>גן אלכרואן</t>
  </si>
  <si>
    <t>גן אלנעאם</t>
  </si>
  <si>
    <t>גן קורנית</t>
  </si>
  <si>
    <t>החוחית</t>
  </si>
  <si>
    <t>הזמיר</t>
  </si>
  <si>
    <t>גן חטיבת הנגב 2</t>
  </si>
  <si>
    <t>שקד (תקוע א)</t>
  </si>
  <si>
    <t>חרוב (תקוע א)</t>
  </si>
  <si>
    <t>יד בנימין</t>
  </si>
  <si>
    <t>אלמוגן אלמוג</t>
  </si>
  <si>
    <t>כנרית</t>
  </si>
  <si>
    <t>פריר</t>
  </si>
  <si>
    <t>כוכב ראשון</t>
  </si>
  <si>
    <t>המנגינות הצעירות</t>
  </si>
  <si>
    <t>אופירה נבון</t>
  </si>
  <si>
    <t>ברטעה ב_גן</t>
  </si>
  <si>
    <t>אל-אלחאן</t>
  </si>
  <si>
    <t>ביס מועואויה ב'</t>
  </si>
  <si>
    <t>עיןאל סהלה א_גן</t>
  </si>
  <si>
    <t>במבי</t>
  </si>
  <si>
    <t>אלסדאגה</t>
  </si>
  <si>
    <t>פרחי עמיחי</t>
  </si>
  <si>
    <t>אילה חסידה</t>
  </si>
  <si>
    <t>חלומות</t>
  </si>
  <si>
    <t>גן גנון סייפון</t>
  </si>
  <si>
    <t>חדווה-סביון</t>
  </si>
  <si>
    <t>רעות-סתונית</t>
  </si>
  <si>
    <t>אלכואכב</t>
  </si>
  <si>
    <t>אלרונק</t>
  </si>
  <si>
    <t>אל פראבי ב'</t>
  </si>
  <si>
    <t>אשבאל</t>
  </si>
  <si>
    <t>מועאויה</t>
  </si>
  <si>
    <t>עין ג'ראר א'</t>
  </si>
  <si>
    <t>מגן עץ הדעת</t>
  </si>
  <si>
    <t>גן הלח"י</t>
  </si>
  <si>
    <t>גן אלבנפסג'</t>
  </si>
  <si>
    <t>גן אלגזלזאן</t>
  </si>
  <si>
    <t>גן יפתח</t>
  </si>
  <si>
    <t>אלאסוד</t>
  </si>
  <si>
    <t>טורשאן</t>
  </si>
  <si>
    <t>אלסנובר</t>
  </si>
  <si>
    <t>אלינסון</t>
  </si>
  <si>
    <t>אלרמאן</t>
  </si>
  <si>
    <t>אלבאבונג'</t>
  </si>
  <si>
    <t>אלנסר</t>
  </si>
  <si>
    <t>צבאות השם</t>
  </si>
  <si>
    <t>בראעם אלזהרא</t>
  </si>
  <si>
    <t>מלך הפעמונים</t>
  </si>
  <si>
    <t>תורת אמת</t>
  </si>
  <si>
    <t>גן עין אברהים</t>
  </si>
  <si>
    <t>אל וורוד</t>
  </si>
  <si>
    <t>אלתין</t>
  </si>
  <si>
    <t>אגו"י זוין 28</t>
  </si>
  <si>
    <t>אלעד 04</t>
  </si>
  <si>
    <t>אלח'נסאא</t>
  </si>
  <si>
    <t>אלאסיל</t>
  </si>
  <si>
    <t>גן איימר</t>
  </si>
  <si>
    <t>עמודי עולם 4</t>
  </si>
  <si>
    <t>111-סחלב</t>
  </si>
  <si>
    <t>גני המאור</t>
  </si>
  <si>
    <t>גן אלונים א'</t>
  </si>
  <si>
    <t>גן צורים</t>
  </si>
  <si>
    <t>גן סיגליות</t>
  </si>
  <si>
    <t>גן רקפות</t>
  </si>
  <si>
    <t>הרצוג</t>
  </si>
  <si>
    <t>גן אלסרו</t>
  </si>
  <si>
    <t>מאיה</t>
  </si>
  <si>
    <t>ריאלי גן - גן אורנים</t>
  </si>
  <si>
    <t>יסודי התורה</t>
  </si>
  <si>
    <t>ויז'ניץ</t>
  </si>
  <si>
    <t>הבעל שם טוב</t>
  </si>
  <si>
    <t>גן פרחי עמיחי</t>
  </si>
  <si>
    <t>גן בנים אור הגנוז</t>
  </si>
  <si>
    <t>טכניון ארז</t>
  </si>
  <si>
    <t>חלא</t>
  </si>
  <si>
    <t>דמוקרטי-קרית אונו</t>
  </si>
  <si>
    <t>הגן של אורלי</t>
  </si>
  <si>
    <t>עמודי עולם 3</t>
  </si>
  <si>
    <t>אמל ט4</t>
  </si>
  <si>
    <t>פיקוס-מונטסורי</t>
  </si>
  <si>
    <t>גן פראבי א'</t>
  </si>
  <si>
    <t>גן ב' (אלערק)</t>
  </si>
  <si>
    <t>גן פעמונים</t>
  </si>
  <si>
    <t>גן מדעי</t>
  </si>
  <si>
    <t>הדקלים</t>
  </si>
  <si>
    <t>אלעד 23</t>
  </si>
  <si>
    <t>גן החיילים המשוחררים</t>
  </si>
  <si>
    <t>הדס (תקוע ב)</t>
  </si>
  <si>
    <t>מרכז חינוך ליאו בק</t>
  </si>
  <si>
    <t>אלימון</t>
  </si>
  <si>
    <t>גן הילדים ויזניץ'</t>
  </si>
  <si>
    <t>נועם (עש נועם צברי ז</t>
  </si>
  <si>
    <t>פרפרים מכל מיני צבעי</t>
  </si>
  <si>
    <t>המקום שבלב</t>
  </si>
  <si>
    <t>מעשה בחמישה בלונים</t>
  </si>
  <si>
    <t>בצל אילן פורח</t>
  </si>
  <si>
    <t>יונים צחורות</t>
  </si>
  <si>
    <t>גלגלים</t>
  </si>
  <si>
    <t>עץ הזית</t>
  </si>
  <si>
    <t>גן קדם חובה</t>
  </si>
  <si>
    <t>יסודות גן חובה</t>
  </si>
  <si>
    <t>בית חלקיה</t>
  </si>
  <si>
    <t>מכבים</t>
  </si>
  <si>
    <t>דעת זקנים</t>
  </si>
  <si>
    <t>גן אל פורקאן</t>
  </si>
  <si>
    <t>גן עץ הדעת צוקרמן</t>
  </si>
  <si>
    <t>אלעד 05</t>
  </si>
  <si>
    <t>כט יקינתון</t>
  </si>
  <si>
    <t>נצני חומש</t>
  </si>
  <si>
    <t>יצהר 04</t>
  </si>
  <si>
    <t>פתפית אלסוכיר+אלמרוב</t>
  </si>
  <si>
    <t>פמוטים</t>
  </si>
  <si>
    <t>חיבה (אלחוב) ממ'</t>
  </si>
  <si>
    <t>חוואר בית הערבה</t>
  </si>
  <si>
    <t>בראעם אל רביע</t>
  </si>
  <si>
    <t>גן ברקן</t>
  </si>
  <si>
    <t>גן חצרוני- דוד ברגר</t>
  </si>
  <si>
    <t>גן ילדים ויזניץ</t>
  </si>
  <si>
    <t>אור המלך</t>
  </si>
  <si>
    <t>דרכי שלום</t>
  </si>
  <si>
    <t>גן בית רימון</t>
  </si>
  <si>
    <t>דובדבנצ'ק - איגום</t>
  </si>
  <si>
    <t>נחצה (נחום היימן)</t>
  </si>
  <si>
    <t>גני אלקתקית</t>
  </si>
  <si>
    <t>זוגן אבנת</t>
  </si>
  <si>
    <t>הדסה - שיטה</t>
  </si>
  <si>
    <t>גן הראל</t>
  </si>
  <si>
    <t>אלח'לוד</t>
  </si>
  <si>
    <t>תורת אמך</t>
  </si>
  <si>
    <t>ילדי עמותה לטיפול</t>
  </si>
  <si>
    <t>ממד גבעת אולגה</t>
  </si>
  <si>
    <t>גן ילדים רינסאנס 1</t>
  </si>
  <si>
    <t>גן חטיבת הנגב</t>
  </si>
  <si>
    <t>חל'א</t>
  </si>
  <si>
    <t>הגן הקסום של טובה</t>
  </si>
  <si>
    <t>תשבר חנוך לנער</t>
  </si>
  <si>
    <t>שיטון 3 איגום</t>
  </si>
  <si>
    <t>גן צברים</t>
  </si>
  <si>
    <t>גן ענבל</t>
  </si>
  <si>
    <t>גן פרחי השדה</t>
  </si>
  <si>
    <t>גן צבר א'</t>
  </si>
  <si>
    <t>גן אילון</t>
  </si>
  <si>
    <t>גן אפק</t>
  </si>
  <si>
    <t>עיון אל אמל</t>
  </si>
  <si>
    <t>בית אליהו</t>
  </si>
  <si>
    <t>בית אברהם סלונים</t>
  </si>
  <si>
    <t>פתח תקווה 11</t>
  </si>
  <si>
    <t>גן ילדים עיריית ים</t>
  </si>
  <si>
    <t>נטעי תורה</t>
  </si>
  <si>
    <t>אלפקיה כיתה ב</t>
  </si>
  <si>
    <t>גן תלתלים מוריה</t>
  </si>
  <si>
    <t>ברקת בנות</t>
  </si>
  <si>
    <t>ליטל פיפל</t>
  </si>
  <si>
    <t>גן פנינה</t>
  </si>
  <si>
    <t>אלרובא</t>
  </si>
  <si>
    <t>גן שפר</t>
  </si>
  <si>
    <t>גן תשבר חנוך לנער</t>
  </si>
  <si>
    <t>תלמוד תורה מעלה אפרי</t>
  </si>
  <si>
    <t>ביחד רשת לקידום מצוי</t>
  </si>
  <si>
    <t>עץ הדעת ר חייא</t>
  </si>
  <si>
    <t>אור האמת 1</t>
  </si>
  <si>
    <t>אור האמת 5</t>
  </si>
  <si>
    <t>יהלום בנות</t>
  </si>
  <si>
    <t>לשם בנים</t>
  </si>
  <si>
    <t>בשאר 1</t>
  </si>
  <si>
    <t>אל מחבה ואלחנאן</t>
  </si>
  <si>
    <t>גן שלובים</t>
  </si>
  <si>
    <t>גן עצמאות</t>
  </si>
  <si>
    <t>גן בשאר</t>
  </si>
  <si>
    <t>ויזניץ אלעד</t>
  </si>
  <si>
    <t>ויזניץ-אלעד</t>
  </si>
  <si>
    <t>תפארת יהודה</t>
  </si>
  <si>
    <t>מוסדות חסידא בעלזא ח</t>
  </si>
  <si>
    <t>גן מיכל שריג בעמ</t>
  </si>
  <si>
    <t>גן בראעם_אלאימאן</t>
  </si>
  <si>
    <t>הצפורים</t>
  </si>
  <si>
    <t>גן ליאו בק חיטה</t>
  </si>
  <si>
    <t>עפרון</t>
  </si>
  <si>
    <t>רמת כרמים א'</t>
  </si>
  <si>
    <t>רמת כרמים ממד</t>
  </si>
  <si>
    <t>גן נוח</t>
  </si>
  <si>
    <t>גן בכורים</t>
  </si>
  <si>
    <t>מוסדות חסידי בעלזא ח</t>
  </si>
  <si>
    <t>בנות החסידים 6002</t>
  </si>
  <si>
    <t>אלכיר</t>
  </si>
  <si>
    <t>פריסקול</t>
  </si>
  <si>
    <t>מתן</t>
  </si>
  <si>
    <t>הלב הקדוש 1</t>
  </si>
  <si>
    <t>גן כלנית (משלב)</t>
  </si>
  <si>
    <t>רץ-שו לשוני שמש (שמס</t>
  </si>
  <si>
    <t>צעירי שלמה</t>
  </si>
  <si>
    <t>הגאונים הקטנים</t>
  </si>
  <si>
    <t>גן ויזניץ</t>
  </si>
  <si>
    <t>שקאאק אלנעמאן</t>
  </si>
  <si>
    <t>ממלכת הגיל הרך</t>
  </si>
  <si>
    <t>ממלכת הגיל הרך ב</t>
  </si>
  <si>
    <t>גן גיל אלמוסטקבל ב</t>
  </si>
  <si>
    <t>דרכי אבות 1</t>
  </si>
  <si>
    <t>כתב סופר ערלוי מכינה</t>
  </si>
  <si>
    <t>גן עולם הקטנים</t>
  </si>
  <si>
    <t>כתב סופר 2</t>
  </si>
  <si>
    <t>כתב סופר ערלוי</t>
  </si>
  <si>
    <t>בנות חסידים 2009</t>
  </si>
  <si>
    <t>דרכי אבות 3</t>
  </si>
  <si>
    <t>דרכי אבות 2</t>
  </si>
  <si>
    <t>אלארג'ואן</t>
  </si>
  <si>
    <t>גן אבן גבירול</t>
  </si>
  <si>
    <t>ראשון לציון 60</t>
  </si>
  <si>
    <t>ראשון לציון 70</t>
  </si>
  <si>
    <t>גן טיפ טופ</t>
  </si>
  <si>
    <t>טיור אלגנה</t>
  </si>
  <si>
    <t>היהלומים שבגן</t>
  </si>
  <si>
    <t>פניני הגן</t>
  </si>
  <si>
    <t>דעת זקנים 1</t>
  </si>
  <si>
    <t>דעת זקנים 2</t>
  </si>
  <si>
    <t>גן יד ביד חיפה</t>
  </si>
  <si>
    <t>פני מנחם 7</t>
  </si>
  <si>
    <t>אלאודי אלסגירה</t>
  </si>
  <si>
    <t>אגיאל אלקודס ב'</t>
  </si>
  <si>
    <t>פלא</t>
  </si>
  <si>
    <t>כוכבים עין ראפה</t>
  </si>
  <si>
    <t>צבעוני א</t>
  </si>
  <si>
    <t>סנונית ממ</t>
  </si>
  <si>
    <t>הפנסאים חבד</t>
  </si>
  <si>
    <t>רץ-דו לשוני שמיים (ס</t>
  </si>
  <si>
    <t>מגן ישראל</t>
  </si>
  <si>
    <t>גן בנימין</t>
  </si>
  <si>
    <t>רץ-דו לשוני דבש (עסל</t>
  </si>
  <si>
    <t>מעיינות</t>
  </si>
  <si>
    <t>אלאלואן</t>
  </si>
  <si>
    <t>הפיל שרצה להיות הכי</t>
  </si>
  <si>
    <t>גאולת ישראל</t>
  </si>
  <si>
    <t>תהילת ישראל</t>
  </si>
  <si>
    <t>שירת ישראל</t>
  </si>
  <si>
    <t>נפטון</t>
  </si>
  <si>
    <t>בנטל</t>
  </si>
  <si>
    <t>אבני צדק - אבני שלמה</t>
  </si>
  <si>
    <t>02 -אבני צדק (אבני ש</t>
  </si>
  <si>
    <t>10 -אמונת ציון</t>
  </si>
  <si>
    <t>20 -דרך חסידים תתים</t>
  </si>
  <si>
    <t>מת"מ שונית</t>
  </si>
  <si>
    <t>פני שמחה</t>
  </si>
  <si>
    <t>20 -גן ליאו באק</t>
  </si>
  <si>
    <t>04 -בית מרגלית</t>
  </si>
  <si>
    <t>02 -בית מרגלית</t>
  </si>
  <si>
    <t>03 -בית מרגלית</t>
  </si>
  <si>
    <t>02 -מעיין החינוך</t>
  </si>
  <si>
    <t>01 -מעיין החינוך</t>
  </si>
  <si>
    <t>מאור החיים</t>
  </si>
  <si>
    <t>02 -נראה אור )תורה ב</t>
  </si>
  <si>
    <t>10 -תורני מעלה אדומי</t>
  </si>
  <si>
    <t>01 -גן תפארת יוסף</t>
  </si>
  <si>
    <t>01 -אמרי בינה</t>
  </si>
  <si>
    <t>אמרי בינה -אמרי משה</t>
  </si>
  <si>
    <t>10 -דעת זקנים</t>
  </si>
  <si>
    <t>20 -דעת זקנים</t>
  </si>
  <si>
    <t>עמודי עולם 6</t>
  </si>
  <si>
    <t>עמודי עולם 5</t>
  </si>
  <si>
    <t>02 -אמת ואמונה</t>
  </si>
  <si>
    <t>01 -אמת ואמונה</t>
  </si>
  <si>
    <t>01 -אור זורח</t>
  </si>
  <si>
    <t>02 -אור זורח</t>
  </si>
  <si>
    <t>03 -אור זורח</t>
  </si>
  <si>
    <t>01 -ריאלי</t>
  </si>
  <si>
    <t>02 -ריאלי</t>
  </si>
  <si>
    <t>03 -ריאלי</t>
  </si>
  <si>
    <t>01 -בראעם</t>
  </si>
  <si>
    <t>01 -גני דרך התורה</t>
  </si>
  <si>
    <t>02 -גני דרך התורה</t>
  </si>
  <si>
    <t>03 -גני דרך התורה</t>
  </si>
  <si>
    <t>10 -אלקתקית</t>
  </si>
  <si>
    <t>20 -אלקתקית</t>
  </si>
  <si>
    <t>02 -הלב הקדוש</t>
  </si>
  <si>
    <t>03 -הלב הקדוש</t>
  </si>
  <si>
    <t>01 -הלב הקדוש</t>
  </si>
  <si>
    <t>10 -סנט אננא</t>
  </si>
  <si>
    <t>20 -סנט אננא</t>
  </si>
  <si>
    <t>40 -סנט אננא</t>
  </si>
  <si>
    <t>50 -סנט אננא</t>
  </si>
  <si>
    <t>60 -סנט אננא</t>
  </si>
  <si>
    <t>70 -סנט אננא</t>
  </si>
  <si>
    <t>80 -סנט אננא</t>
  </si>
  <si>
    <t>07 -מנזר נזירות נצרת</t>
  </si>
  <si>
    <t>08 -מנזר נזירות נצרת</t>
  </si>
  <si>
    <t>09 -מנזר נזירות נצרת</t>
  </si>
  <si>
    <t>01 -מנזר נזירות נצרת</t>
  </si>
  <si>
    <t>02 -מנזר נזירות נצרת</t>
  </si>
  <si>
    <t>03 -מנזר נזירות נצרת</t>
  </si>
  <si>
    <t>04 -מנזר נזירות נצרת</t>
  </si>
  <si>
    <t>05 -מנזר נזירות נצרת</t>
  </si>
  <si>
    <t>06 -מנזר נזירות נצרת</t>
  </si>
  <si>
    <t>01 -בית הילדים מ.ת.מ</t>
  </si>
  <si>
    <t>02 -בית הילדים מ.ת.מ</t>
  </si>
  <si>
    <t>03 -בית הילדים מ.ת.מ</t>
  </si>
  <si>
    <t>60 -קהל חסידים</t>
  </si>
  <si>
    <t>70 -קהל חסידים</t>
  </si>
  <si>
    <t>80 -קהל חסידים</t>
  </si>
  <si>
    <t>01 -שמואל הנגיד</t>
  </si>
  <si>
    <t>03 -שמואל הנגיד</t>
  </si>
  <si>
    <t>01 -אלג'בל</t>
  </si>
  <si>
    <t>10 -אלנוסור</t>
  </si>
  <si>
    <t>20 -אלנוסור</t>
  </si>
  <si>
    <t>90 -קהל חסידים</t>
  </si>
  <si>
    <t>01 -קהל חסידים</t>
  </si>
  <si>
    <t>01 -ברעם אל סלאם</t>
  </si>
  <si>
    <t>02 -אלון דקל</t>
  </si>
  <si>
    <t>01 -נורית ולילך</t>
  </si>
  <si>
    <t>20 -נורית ולילך</t>
  </si>
  <si>
    <t>ציפורי גן עדן</t>
  </si>
  <si>
    <t>01 -גן ביחד</t>
  </si>
  <si>
    <t>03 -גני אלאפנאן</t>
  </si>
  <si>
    <t>01 -תורת אמך</t>
  </si>
  <si>
    <t>02 -תורת אמך</t>
  </si>
  <si>
    <t>10 -פנחס בן יאיר</t>
  </si>
  <si>
    <t>02 -אלבשאאר</t>
  </si>
  <si>
    <t>30 -העולם הקטן</t>
  </si>
  <si>
    <t>40 -העולם הקטן</t>
  </si>
  <si>
    <t>01 -אלוורוד,אלח'לוד,</t>
  </si>
  <si>
    <t>02 -אלוורוד,אלח'לוד,</t>
  </si>
  <si>
    <t>03 -אלוורוד,אלח'לוד,</t>
  </si>
  <si>
    <t>20 -בראעם אלזהרא</t>
  </si>
  <si>
    <t>נשרים</t>
  </si>
  <si>
    <t>עומרי</t>
  </si>
  <si>
    <t>02 -יצהר</t>
  </si>
  <si>
    <t>אחלאם אלסיגאר</t>
  </si>
  <si>
    <t>02 -המכללה לגיל הרך</t>
  </si>
  <si>
    <t>10 -המכללה לגיל הרך</t>
  </si>
  <si>
    <t>02 -דרך חכמה</t>
  </si>
  <si>
    <t>02 -דרכי שלום</t>
  </si>
  <si>
    <t>10 -תלמוד תורה אור ו</t>
  </si>
  <si>
    <t>20 -תלמוד תורה אור ו</t>
  </si>
  <si>
    <t>30 -תלמוד תורה אור ו</t>
  </si>
  <si>
    <t>01 -נתיבות התורה )גן</t>
  </si>
  <si>
    <t>02 -נתיבות התורה )גן</t>
  </si>
  <si>
    <t>אל מלאכה סיגאר</t>
  </si>
  <si>
    <t>10 -עץ הדעת גני אור</t>
  </si>
  <si>
    <t>60 -עץ הדעת גני אור</t>
  </si>
  <si>
    <t>80 -עץ הדעת גני אור</t>
  </si>
  <si>
    <t>20 -עץ הדעת גני אור</t>
  </si>
  <si>
    <t>20 -משכנות יעקב</t>
  </si>
  <si>
    <t>01 -אל רחמה</t>
  </si>
  <si>
    <t>02 -אל רחמה</t>
  </si>
  <si>
    <t>04 -קהילות יעקב</t>
  </si>
  <si>
    <t>גן מנגו</t>
  </si>
  <si>
    <t>ראשלצ 03</t>
  </si>
  <si>
    <t>חרוב(מעיינות רבח חיי</t>
  </si>
  <si>
    <t>מורג תורני</t>
  </si>
  <si>
    <t>מורג א'</t>
  </si>
  <si>
    <t>אלחסון</t>
  </si>
  <si>
    <t>186-אדר</t>
  </si>
  <si>
    <t>מחניים</t>
  </si>
  <si>
    <t>נח-עלווה</t>
  </si>
  <si>
    <t>גן אנקור</t>
  </si>
  <si>
    <t>גן הירדן</t>
  </si>
  <si>
    <t>פג-תזמורת</t>
  </si>
  <si>
    <t>מנחם מנדל</t>
  </si>
  <si>
    <t>גן אלקורנפל</t>
  </si>
  <si>
    <t>גן אבן סינא 2 ראמז ב</t>
  </si>
  <si>
    <t>גן פסוטה</t>
  </si>
  <si>
    <t>מגן</t>
  </si>
  <si>
    <t>אלנגם</t>
  </si>
  <si>
    <t>עבד רבה</t>
  </si>
  <si>
    <t>תלמי שילה</t>
  </si>
  <si>
    <t>פז (א.אחים)</t>
  </si>
  <si>
    <t>גרניט (אחיות אחים)</t>
  </si>
  <si>
    <t>תדהר א</t>
  </si>
  <si>
    <t>תאנה-חנה</t>
  </si>
  <si>
    <t>עטרת חיים_(חובה)</t>
  </si>
  <si>
    <t>הצב של אורן</t>
  </si>
  <si>
    <t>אלפועה א'</t>
  </si>
  <si>
    <t>תמר קדם ערבה</t>
  </si>
  <si>
    <t>הדוגרת המנומרת</t>
  </si>
  <si>
    <t>ברוש(אביגיל)</t>
  </si>
  <si>
    <t>גן הודיה</t>
  </si>
  <si>
    <t>עץ הדעת- קהילות יעקב</t>
  </si>
  <si>
    <t>גן ילדים אלמטאר 3</t>
  </si>
  <si>
    <t>אלפירוז 3</t>
  </si>
  <si>
    <t>אלפירוז 4</t>
  </si>
  <si>
    <t>גן ילדים אלתמקין 2</t>
  </si>
  <si>
    <t>גן אור - שלהבות חב"ד</t>
  </si>
  <si>
    <t>לויתן</t>
  </si>
  <si>
    <t>תדהר ב</t>
  </si>
  <si>
    <t>יחח-קמה</t>
  </si>
  <si>
    <t>שלמה המלך והדבורה</t>
  </si>
  <si>
    <t>238-הדס</t>
  </si>
  <si>
    <t>פנינת חבד</t>
  </si>
  <si>
    <t>אגו"י רוזין</t>
  </si>
  <si>
    <t>גן בית אליהו 3</t>
  </si>
  <si>
    <t>בנות חסידים 2020</t>
  </si>
  <si>
    <t>גן אבן גבירול 8</t>
  </si>
  <si>
    <t>עץ הדעת- ההחידא 31</t>
  </si>
  <si>
    <t>אורחות חנה 1</t>
  </si>
  <si>
    <t>אורחות חנה 3</t>
  </si>
  <si>
    <t>אורחות חנה 2</t>
  </si>
  <si>
    <t>לחם ביכורים 6</t>
  </si>
  <si>
    <t>בנות טבריה 5</t>
  </si>
  <si>
    <t>טבריה 27</t>
  </si>
  <si>
    <t>גן ילדים ליתל לידר 1</t>
  </si>
  <si>
    <t>גן ילדים ליתל לידר 2</t>
  </si>
  <si>
    <t>אלפירוז 5</t>
  </si>
  <si>
    <t>אלמוג-מונטסורי</t>
  </si>
  <si>
    <t>כנרת ב'</t>
  </si>
  <si>
    <t>כנרת א'</t>
  </si>
  <si>
    <t>הדר א</t>
  </si>
  <si>
    <t>כרם ב</t>
  </si>
  <si>
    <t>ריאליגן אלה</t>
  </si>
  <si>
    <t>חבד בנים בני מנחם 34</t>
  </si>
  <si>
    <t>השפע</t>
  </si>
  <si>
    <t>אלביסאן</t>
  </si>
  <si>
    <t>גן אלומה</t>
  </si>
  <si>
    <t>מנחת יהודה</t>
  </si>
  <si>
    <t>בית יוסף 3</t>
  </si>
  <si>
    <t>מרכז גני ילדים - שדר</t>
  </si>
  <si>
    <t>עץ הדעת-יעקב אלעזר</t>
  </si>
  <si>
    <t>אלברתגאל</t>
  </si>
  <si>
    <t>חובה אלגרע</t>
  </si>
  <si>
    <t>חיפה 14</t>
  </si>
  <si>
    <t>גן אתרוג - העצמאות</t>
  </si>
  <si>
    <t>אגוי 08 קרית אתא</t>
  </si>
  <si>
    <t>גן היכל התורה</t>
  </si>
  <si>
    <t>עצת זקנים</t>
  </si>
  <si>
    <t>ידידי תורת אמת</t>
  </si>
  <si>
    <t>אלומה אגוי</t>
  </si>
  <si>
    <t>גני החושן גן 2</t>
  </si>
  <si>
    <t>פרי הילולים 21</t>
  </si>
  <si>
    <t>חדוות התורה א</t>
  </si>
  <si>
    <t>תשבר 11</t>
  </si>
  <si>
    <t>אוהל הדסה</t>
  </si>
  <si>
    <t>אלענב</t>
  </si>
  <si>
    <t>תשבר 10</t>
  </si>
  <si>
    <t>טיב התורה גן 3</t>
  </si>
  <si>
    <t>שם אבותי</t>
  </si>
  <si>
    <t>שמחת חיים</t>
  </si>
  <si>
    <t>דרכי אבות</t>
  </si>
  <si>
    <t>מנחת חינוך 3</t>
  </si>
  <si>
    <t>כלל חסידי עמנואל</t>
  </si>
  <si>
    <t>גן נחמן</t>
  </si>
  <si>
    <t>טבריה 29</t>
  </si>
  <si>
    <t>חדרי תורה ג</t>
  </si>
  <si>
    <t>אילת השחר 30</t>
  </si>
  <si>
    <t>צאן ד</t>
  </si>
  <si>
    <t>גני אור יוחנן</t>
  </si>
  <si>
    <t>חדרי תורה בנות ב</t>
  </si>
  <si>
    <t>אוהל רבקה 2</t>
  </si>
  <si>
    <t>אוהל רבקה 1</t>
  </si>
  <si>
    <t>אילת השחר 41</t>
  </si>
  <si>
    <t>עטרת אסתר 26 ג</t>
  </si>
  <si>
    <t>בית בגן 50</t>
  </si>
  <si>
    <t>בית בגן 60</t>
  </si>
  <si>
    <t>גן עטרת שלמה 4 רמה ג</t>
  </si>
  <si>
    <t>גן עזר לחינוך</t>
  </si>
  <si>
    <t>גן עטרת שלמה רמה ד'</t>
  </si>
  <si>
    <t>זית רענן 7</t>
  </si>
  <si>
    <t>גני בית יעקב גברא אל</t>
  </si>
  <si>
    <t>גני חיי תורה</t>
  </si>
  <si>
    <t>תורת השם</t>
  </si>
  <si>
    <t>תורת חיים רימניץ</t>
  </si>
  <si>
    <t>חדוות התורה ב</t>
  </si>
  <si>
    <t>פרי הילולים 20</t>
  </si>
  <si>
    <t>נעמה</t>
  </si>
  <si>
    <t>יהלי</t>
  </si>
  <si>
    <t>עירון</t>
  </si>
  <si>
    <t>מרים רות</t>
  </si>
  <si>
    <t>יגאל בשן</t>
  </si>
  <si>
    <t>טימין</t>
  </si>
  <si>
    <t>אחיה (3)</t>
  </si>
  <si>
    <t>מכמש</t>
  </si>
  <si>
    <t>קידה (4)</t>
  </si>
  <si>
    <t>גבעות</t>
  </si>
  <si>
    <t>הר המוריה</t>
  </si>
  <si>
    <t>קסם</t>
  </si>
  <si>
    <t>באר</t>
  </si>
  <si>
    <t>ללמוד וללמד קרית גת</t>
  </si>
  <si>
    <t>מעפיל</t>
  </si>
  <si>
    <t>גן ליצ'י</t>
  </si>
  <si>
    <t>גן חבד - האורות</t>
  </si>
  <si>
    <t>גן אהבה</t>
  </si>
  <si>
    <t>גן מורשת</t>
  </si>
  <si>
    <t>ישי 13</t>
  </si>
  <si>
    <t>ישי 12</t>
  </si>
  <si>
    <t>הרי ירושלים</t>
  </si>
  <si>
    <t>עין חמד</t>
  </si>
  <si>
    <t>עין חרוד</t>
  </si>
  <si>
    <t>עין גב</t>
  </si>
  <si>
    <t>קיבוץ שמיר</t>
  </si>
  <si>
    <t>קיבוץ יגור</t>
  </si>
  <si>
    <t>התוף</t>
  </si>
  <si>
    <t>פיל פילון</t>
  </si>
  <si>
    <t>חדש כפר ברא</t>
  </si>
  <si>
    <t>הגן הרשמי</t>
  </si>
  <si>
    <t>פא-בוסתן</t>
  </si>
  <si>
    <t>גן אומן</t>
  </si>
  <si>
    <t>חבד דניאל</t>
  </si>
  <si>
    <t>סגי-מסילה</t>
  </si>
  <si>
    <t>גן ערבה א'</t>
  </si>
  <si>
    <t>גן רונה רמון</t>
  </si>
  <si>
    <t>גן דובדבן ג'</t>
  </si>
  <si>
    <t>מונטסורי שמיים</t>
  </si>
  <si>
    <t>מונטסורי קשת</t>
  </si>
  <si>
    <t>צדפה</t>
  </si>
  <si>
    <t>ממלכתי שלום פרץ</t>
  </si>
  <si>
    <t>פז-חורשות</t>
  </si>
  <si>
    <t>רסו-אושר</t>
  </si>
  <si>
    <t>ראשית חכמה ק"ל</t>
  </si>
  <si>
    <t>נצח-ישראל בנים קדם</t>
  </si>
  <si>
    <t>נצח-ישראל בנים חובה</t>
  </si>
  <si>
    <t>מונטוסורי_מוריה_ברוש</t>
  </si>
  <si>
    <t>מונטיסיורי ורד ארז</t>
  </si>
  <si>
    <t>231 - כרכום</t>
  </si>
  <si>
    <t>החדש מרכז בני ברק</t>
  </si>
  <si>
    <t>שובך</t>
  </si>
  <si>
    <t>כתר</t>
  </si>
  <si>
    <t>פאר</t>
  </si>
  <si>
    <t>עטרת רבקה</t>
  </si>
  <si>
    <t>גן שיפון</t>
  </si>
  <si>
    <t>יחד</t>
  </si>
  <si>
    <t>גלילאו</t>
  </si>
  <si>
    <t>אור חנה</t>
  </si>
  <si>
    <t>ברקת א</t>
  </si>
  <si>
    <t>תהילה א</t>
  </si>
  <si>
    <t>קדם ב</t>
  </si>
  <si>
    <t>זוהר ב'</t>
  </si>
  <si>
    <t>אחדות חבד</t>
  </si>
  <si>
    <t>אל ענאדל</t>
  </si>
  <si>
    <t>קלידים</t>
  </si>
  <si>
    <t>שיזפון</t>
  </si>
  <si>
    <t>ציפורי</t>
  </si>
  <si>
    <t>שחק</t>
  </si>
  <si>
    <t>בני מרדכי</t>
  </si>
  <si>
    <t>בנות דבורה</t>
  </si>
  <si>
    <t>בנות שרה</t>
  </si>
  <si>
    <t>בני ראובן</t>
  </si>
  <si>
    <t>אלקינה</t>
  </si>
  <si>
    <t>צדק</t>
  </si>
  <si>
    <t>טבריה 30</t>
  </si>
  <si>
    <t>פיטר פן</t>
  </si>
  <si>
    <t>אורים</t>
  </si>
  <si>
    <t>אורי</t>
  </si>
  <si>
    <t>גן זכרון דב</t>
  </si>
  <si>
    <t>אלינבוע</t>
  </si>
  <si>
    <t>דורות</t>
  </si>
  <si>
    <t>232 - לבונה</t>
  </si>
  <si>
    <t>אשכול א'</t>
  </si>
  <si>
    <t>אשכול ב'</t>
  </si>
  <si>
    <t>אשכול ג'</t>
  </si>
  <si>
    <t>כרם א'</t>
  </si>
  <si>
    <t>נחשול ב'</t>
  </si>
  <si>
    <t>טרום חובה אלאנדלוס</t>
  </si>
  <si>
    <t>גן שובה</t>
  </si>
  <si>
    <t>מזל</t>
  </si>
  <si>
    <t>ממח 1</t>
  </si>
  <si>
    <t>אבני צדק- אבני שלמה</t>
  </si>
  <si>
    <t>אוהל סעדה</t>
  </si>
  <si>
    <t>תורת אברהם</t>
  </si>
  <si>
    <t>מרכז גני ילדים מערב</t>
  </si>
  <si>
    <t>אלזהרא</t>
  </si>
  <si>
    <t>בזלת</t>
  </si>
  <si>
    <t>גן מורשה בנים</t>
  </si>
  <si>
    <t>גני הדס</t>
  </si>
  <si>
    <t>גן עירוני בנות חובה</t>
  </si>
  <si>
    <t>גן אל סאנבל</t>
  </si>
  <si>
    <t>ק יובל 13</t>
  </si>
  <si>
    <t>עץ הדעת-עוקבא ו</t>
  </si>
  <si>
    <t>מעוף הדבורה</t>
  </si>
  <si>
    <t>שפת הציפורים</t>
  </si>
  <si>
    <t>חלומות מתוקים</t>
  </si>
  <si>
    <t>שיבולת השדה</t>
  </si>
  <si>
    <t>סביונים של זהב</t>
  </si>
  <si>
    <t>חבד בנים חובה</t>
  </si>
  <si>
    <t>חבד בנות טרום חובה</t>
  </si>
  <si>
    <t>חבד בנות חובה</t>
  </si>
  <si>
    <t>חבד בנים טרום חובה</t>
  </si>
  <si>
    <t>חיידר חסידי</t>
  </si>
  <si>
    <t>אשירה חובה בנים</t>
  </si>
  <si>
    <t>אשירה בנות</t>
  </si>
  <si>
    <t>פרחי אביב</t>
  </si>
  <si>
    <t>חברות פורחת</t>
  </si>
  <si>
    <t>אב של פרחים</t>
  </si>
  <si>
    <t>גן אלמנטור</t>
  </si>
  <si>
    <t>בשביל הפרחים</t>
  </si>
  <si>
    <t>בת שבע</t>
  </si>
  <si>
    <t>ופרצת</t>
  </si>
  <si>
    <t>ניגון</t>
  </si>
  <si>
    <t>מלכות</t>
  </si>
  <si>
    <t>הוד</t>
  </si>
  <si>
    <t>עטרת</t>
  </si>
  <si>
    <t>גן שכ' 3</t>
  </si>
  <si>
    <t>כרם גפן ישראל - שחר</t>
  </si>
  <si>
    <t>עץ הדעת- עוקבא ה</t>
  </si>
  <si>
    <t>גן חכמי 1 בית וגן</t>
  </si>
  <si>
    <t>עץ הדעת-טולדנו 19</t>
  </si>
  <si>
    <t>היכל משה רמת שלמה 2</t>
  </si>
  <si>
    <t>זעפראן</t>
  </si>
  <si>
    <t>עץ הדעת-חזון איש 3</t>
  </si>
  <si>
    <t>עץ הדעת-אחינועם 13ב</t>
  </si>
  <si>
    <t>ק יובל 14</t>
  </si>
  <si>
    <t>עץ הדעת- שכטמן 104 ד</t>
  </si>
  <si>
    <t>מג"י בנות רכסים</t>
  </si>
  <si>
    <t>פניני חבד</t>
  </si>
  <si>
    <t>גן זנבקת אלנאסרה</t>
  </si>
  <si>
    <t>גן חכמי 2 בית וגן</t>
  </si>
  <si>
    <t>גן אביה</t>
  </si>
  <si>
    <t>גן רחלי</t>
  </si>
  <si>
    <t>אלהלאל</t>
  </si>
  <si>
    <t>גן פוריה 4</t>
  </si>
  <si>
    <t>גן פוריה 3</t>
  </si>
  <si>
    <t>גן בעלז - רמת שלמה</t>
  </si>
  <si>
    <t>צעדים 8</t>
  </si>
  <si>
    <t>צעדים 9</t>
  </si>
  <si>
    <t>לקח טוב 2</t>
  </si>
  <si>
    <t>גן חפץ חיים 2</t>
  </si>
  <si>
    <t>גן מג"י פסגת זאב</t>
  </si>
  <si>
    <t>גן מג"י בית וגן</t>
  </si>
  <si>
    <t>מוסדי עולם בניין אב</t>
  </si>
  <si>
    <t>שכונה 7</t>
  </si>
  <si>
    <t>אלטפל</t>
  </si>
  <si>
    <t>אגו"י נווה יעקב 38 ב</t>
  </si>
  <si>
    <t>גן חניכי הישיבות 3</t>
  </si>
  <si>
    <t>נתיבי אחיעזר אולסוונ</t>
  </si>
  <si>
    <t>החיד"א 4</t>
  </si>
  <si>
    <t>עטרת שלמה 4</t>
  </si>
  <si>
    <t>גן מג"י תובל</t>
  </si>
  <si>
    <t>גן מג"י - בנים</t>
  </si>
  <si>
    <t>חאשם זאנה</t>
  </si>
  <si>
    <t>נתיבי אחיעזר פרדס 16</t>
  </si>
  <si>
    <t>אדרת אליהו - פרדס כץ</t>
  </si>
  <si>
    <t>היכל משה גבעת שאול 3</t>
  </si>
  <si>
    <t>אלרואא</t>
  </si>
  <si>
    <t>גן פשוש ב</t>
  </si>
  <si>
    <t>גן עטרת שלמה 3 קרית</t>
  </si>
  <si>
    <t>גן קרוב טבריה</t>
  </si>
  <si>
    <t>נתיבי אחיעזר שטרן 47</t>
  </si>
  <si>
    <t>נתיבי אחיעזר יוסטמן</t>
  </si>
  <si>
    <t>גן עפולה עילית ב'</t>
  </si>
  <si>
    <t>גן עפולה עילית א'</t>
  </si>
  <si>
    <t>גן טרומפלדור</t>
  </si>
  <si>
    <t>גן עטרת שלמה 9 מודיע</t>
  </si>
  <si>
    <t>צעדים 10</t>
  </si>
  <si>
    <t>גן עטרת שלמה 10 מודי</t>
  </si>
  <si>
    <t>דרכי התורה 5</t>
  </si>
  <si>
    <t>דרכי התורה 6</t>
  </si>
  <si>
    <t>דרכי התורה 8</t>
  </si>
  <si>
    <t>דרכי יושר 514</t>
  </si>
  <si>
    <t>מורשה 512</t>
  </si>
  <si>
    <t>מורשה 521</t>
  </si>
  <si>
    <t>סערט ויזניץ</t>
  </si>
  <si>
    <t>גני יעקב</t>
  </si>
  <si>
    <t>מוסדות סערט ויזניץ</t>
  </si>
  <si>
    <t>שכונה 6</t>
  </si>
  <si>
    <t>גן שכ 3</t>
  </si>
  <si>
    <t>גן מג"י תובל 2</t>
  </si>
  <si>
    <t>מנחת חינוך 1</t>
  </si>
  <si>
    <t>זיו התורה בי"ש 13</t>
  </si>
  <si>
    <t>ח'אשם זאנה</t>
  </si>
  <si>
    <t>בנות חסידי</t>
  </si>
  <si>
    <t>חבד טרום</t>
  </si>
  <si>
    <t>גן אלסונדוס</t>
  </si>
  <si>
    <t>לפיד</t>
  </si>
  <si>
    <t>ישי 7</t>
  </si>
  <si>
    <t>גני-אילן</t>
  </si>
  <si>
    <t>גן אבן גבירול 2</t>
  </si>
  <si>
    <t>קרית אתא 09</t>
  </si>
  <si>
    <t>בנות סנט אננה</t>
  </si>
  <si>
    <t>גן חכמה</t>
  </si>
  <si>
    <t>גן כתר</t>
  </si>
  <si>
    <t>גן בית אליהו 2</t>
  </si>
  <si>
    <t>עץ הדעת גולאק 426</t>
  </si>
  <si>
    <t>גן בית אליהו 1</t>
  </si>
  <si>
    <t>עץ הדעת-גולי קניה-</t>
  </si>
  <si>
    <t>גן תורת חסד</t>
  </si>
  <si>
    <t>מורשת קדושת לוי 5</t>
  </si>
  <si>
    <t>רמלה 02</t>
  </si>
  <si>
    <t>בני מלכים אלעד/ גן ב</t>
  </si>
  <si>
    <t>גני אשרינו שערי חסד</t>
  </si>
  <si>
    <t>גני אשרינו רש"י</t>
  </si>
  <si>
    <t>אלרובא 2</t>
  </si>
  <si>
    <t>בית מלכה חיפה</t>
  </si>
  <si>
    <t>גן ילדים אלגיל אלואע</t>
  </si>
  <si>
    <t>חיי שרה 1</t>
  </si>
  <si>
    <t>נתיבי אחיעזר שטרן</t>
  </si>
  <si>
    <t>עץ הדעת אופקים קהי 1</t>
  </si>
  <si>
    <t>דעת זקנים רשבי</t>
  </si>
  <si>
    <t>גן טנדו 2</t>
  </si>
  <si>
    <t>גן תלתלים 2</t>
  </si>
  <si>
    <t>גן ילדים הלן קלר 2</t>
  </si>
  <si>
    <t>בית יוסף</t>
  </si>
  <si>
    <t>דרכי אבות 4</t>
  </si>
  <si>
    <t>ישועות משה ויזניץ אל</t>
  </si>
  <si>
    <t>מוסדות ישועות משה</t>
  </si>
  <si>
    <t>ריאד אלמגד אלאהליה כ</t>
  </si>
  <si>
    <t>מעלות מיכל 1</t>
  </si>
  <si>
    <t>טלזסטון 02</t>
  </si>
  <si>
    <t>הר יונה 02</t>
  </si>
  <si>
    <t>חיפה 70</t>
  </si>
  <si>
    <t>חיפה 80</t>
  </si>
  <si>
    <t>חיפה 90</t>
  </si>
  <si>
    <t>אלפירוז 1</t>
  </si>
  <si>
    <t>ריאליגן לוטם</t>
  </si>
  <si>
    <t>חיפה 10</t>
  </si>
  <si>
    <t>ריאד אלמגד אלאהליה 1</t>
  </si>
  <si>
    <t>עמותת "עזרה חמה"</t>
  </si>
  <si>
    <t>גן אלמטאר 1</t>
  </si>
  <si>
    <t>גן ילדים אלזהור 3</t>
  </si>
  <si>
    <t>גן ילדים אלזהור 2</t>
  </si>
  <si>
    <t>גן ילדים אלסלאם 3</t>
  </si>
  <si>
    <t>גן אצטרובל</t>
  </si>
  <si>
    <t>אגודת ישראל גן אחורי</t>
  </si>
  <si>
    <t>טבריה 28</t>
  </si>
  <si>
    <t>זכרון אברהם 1</t>
  </si>
  <si>
    <t>דרימז וורד 4</t>
  </si>
  <si>
    <t>גני-תמר</t>
  </si>
  <si>
    <t>ברכת שמואל 4</t>
  </si>
  <si>
    <t>גן אדם קידס 1</t>
  </si>
  <si>
    <t>קרית מלאכי 08</t>
  </si>
  <si>
    <t>חיפה 11</t>
  </si>
  <si>
    <t>המאור</t>
  </si>
  <si>
    <t>גן תרייג בנות -אננס</t>
  </si>
  <si>
    <t>מורשת התורה 1</t>
  </si>
  <si>
    <t>מורשת התורה 2</t>
  </si>
  <si>
    <t>טלזסטון 03</t>
  </si>
  <si>
    <t>81-מנגו</t>
  </si>
  <si>
    <t>תרבות עברית</t>
  </si>
  <si>
    <t>זית עין נקובא</t>
  </si>
  <si>
    <t>227-סייפן</t>
  </si>
  <si>
    <t>רסג-עידן</t>
  </si>
  <si>
    <t>השושן</t>
  </si>
  <si>
    <t>חשמונאים</t>
  </si>
  <si>
    <t>גן שקולניק</t>
  </si>
  <si>
    <t>גן זוהור אליאסמין</t>
  </si>
  <si>
    <t>לאה (לילך)</t>
  </si>
  <si>
    <t>לכל שאלה בנושא אופן הגשת המסמכים יש לפנות למדריכות מטעם משרד החינוך בדוא"ל.</t>
  </si>
  <si>
    <t>סל</t>
  </si>
  <si>
    <t>לפני שינוי</t>
  </si>
  <si>
    <t>לאחר שינוי</t>
  </si>
  <si>
    <t xml:space="preserve">הפרש </t>
  </si>
  <si>
    <t>השפעה כספית</t>
  </si>
  <si>
    <t>סכום להורדה</t>
  </si>
  <si>
    <t>עמודות בדיקה לחישוב קיזוז בגין ליקויים או חוסרים</t>
  </si>
  <si>
    <t>השוואה בין התקציב לפני השינוי לתקציב לאחר השינוי:</t>
  </si>
  <si>
    <t>3. יש לרשום את השינויים על כל סל בנפרד ע"מ לחשב את ההשפעה הכספית של כל סעיף.</t>
  </si>
  <si>
    <t xml:space="preserve">    (במידה וכבר חושבה הפחתה בגין סל אחר, ההשפעה הכספית הינה ההפרש בסה"כ בניכוי ההשפעה הכספית של הסל שחושב).</t>
  </si>
  <si>
    <t xml:space="preserve">1. יש להעתיק את עמודה O ולהדביק ערכים </t>
  </si>
  <si>
    <t xml:space="preserve">2. ניתן לשנות את סכום הביצוע - ואז ההפרש מחושב באופן אוטומטי. </t>
  </si>
  <si>
    <t xml:space="preserve">    אופן השינוי: א. לרשום את ההפחתה בעמודת סכום להורדה. ב. לרשום את ההפחתה בגיליון הרלוונטי.</t>
  </si>
  <si>
    <t xml:space="preserve">    אופן חישוב ההשפעה הכספית: יש לרשום את ההשפעה לפי ההפרש בסה"כ.</t>
  </si>
  <si>
    <t>הפרש כמות ילדים דיווח לעומת גביה</t>
  </si>
  <si>
    <t xml:space="preserve">הפרש גביה לילד לעומת תעריף לילד </t>
  </si>
  <si>
    <t>מספר גנים  ביצוע בפועל</t>
  </si>
  <si>
    <t>*</t>
  </si>
  <si>
    <t>מספר תלמידים רשומים</t>
  </si>
  <si>
    <t>מס' גנים רשומים בהם מתקיימת פעילות</t>
  </si>
  <si>
    <t>מס' גנים מדווחים בהם מתקיימת פעילות</t>
  </si>
  <si>
    <t>נתוני הרשמה</t>
  </si>
  <si>
    <t>מס' ילדים לחישוב התקציב</t>
  </si>
  <si>
    <t>מס' ילדים ביצוע בפועל או רישום</t>
  </si>
  <si>
    <t>דיווח הרשות או רישום</t>
  </si>
  <si>
    <t>סייעת ממשיכה</t>
  </si>
  <si>
    <t>סייעת חדשה</t>
  </si>
  <si>
    <t xml:space="preserve">יש להקפיד על ניהול ותיעוד אסמכתאות מפורטות ברמת מוסד ככל הניתן. </t>
  </si>
  <si>
    <r>
      <t xml:space="preserve">יש להעביר </t>
    </r>
    <r>
      <rPr>
        <u/>
        <sz val="12"/>
        <color theme="1"/>
        <rFont val="David"/>
        <family val="2"/>
      </rPr>
      <t>קבצים מקוריים</t>
    </r>
    <r>
      <rPr>
        <sz val="12"/>
        <color theme="1"/>
        <rFont val="David"/>
        <family val="2"/>
      </rPr>
      <t xml:space="preserve"> מתוכנת השכר או מתוכנת הנהלת חשבונות ולא קבצים מעובדים. (במידת הצורך ניתן להעביר מסמך התאמה).  </t>
    </r>
  </si>
  <si>
    <t>שלב חינוך</t>
  </si>
  <si>
    <t>פוטנציאל ילדי גן</t>
  </si>
  <si>
    <t>ילדי גן רשומים</t>
  </si>
  <si>
    <t>גן חסידישקייט</t>
  </si>
  <si>
    <t>מעודכן לתאריך</t>
  </si>
  <si>
    <t>שכר סייעות</t>
  </si>
  <si>
    <t>רכזת גנים</t>
  </si>
  <si>
    <t>אחוז בקרה רשותי</t>
  </si>
  <si>
    <t>כללי</t>
  </si>
  <si>
    <t>בדיקה</t>
  </si>
  <si>
    <t>הוצאה שדווחה</t>
  </si>
  <si>
    <t>הוצאה בכרטסת</t>
  </si>
  <si>
    <t>הוצאה בדוח עלות</t>
  </si>
  <si>
    <t>הוצאה בדוח ריכוז משכורות</t>
  </si>
  <si>
    <t xml:space="preserve">בדיקת שכר </t>
  </si>
  <si>
    <t>סכום לא מאושר</t>
  </si>
  <si>
    <t>תוצאה</t>
  </si>
  <si>
    <t>אופן הטיפול בערעורים:</t>
  </si>
  <si>
    <r>
      <t xml:space="preserve">1. יש לערוך את השינוי הנדרש ולצבוע אותו </t>
    </r>
    <r>
      <rPr>
        <u/>
        <sz val="11"/>
        <color rgb="FF000000"/>
        <rFont val="David"/>
        <family val="2"/>
      </rPr>
      <t>בצהוב</t>
    </r>
    <r>
      <rPr>
        <sz val="11"/>
        <color indexed="8"/>
        <rFont val="David"/>
        <family val="2"/>
      </rPr>
      <t>.
2. יש להעתיק את P38:P46 ולהדביק ערכים ב- O38:O46. 
3. בעמודה AA ניתן לראות את ההשפעה הכספית של הערעור.</t>
    </r>
  </si>
  <si>
    <t>לפני ערעור</t>
  </si>
  <si>
    <t>הפרש בגין ערעור</t>
  </si>
  <si>
    <t>סה"כ לפני בקרה</t>
  </si>
  <si>
    <t>סה"כ לאחר בקרה</t>
  </si>
  <si>
    <t>הפרש לקיזוז</t>
  </si>
  <si>
    <t>השפעת ערעור</t>
  </si>
  <si>
    <t>אנשי קשר ברשות</t>
  </si>
  <si>
    <t>סמל מוטב קצר</t>
  </si>
  <si>
    <t>שנה</t>
  </si>
  <si>
    <t>מגדל תפן</t>
  </si>
  <si>
    <t>שער השומרון</t>
  </si>
  <si>
    <t>ניצוצות</t>
  </si>
  <si>
    <t>ענבל - אן ואדם</t>
  </si>
  <si>
    <t>פשוש - ג'ו ג'וזף</t>
  </si>
  <si>
    <t>ארד</t>
  </si>
  <si>
    <t>זמרת</t>
  </si>
  <si>
    <t>שכונה 11</t>
  </si>
  <si>
    <t>שכ' 26</t>
  </si>
  <si>
    <t>אלספסאף</t>
  </si>
  <si>
    <t>אלאקחואן</t>
  </si>
  <si>
    <t>אלסנדיאן</t>
  </si>
  <si>
    <t>אלעטא</t>
  </si>
  <si>
    <t>אלאמל 1</t>
  </si>
  <si>
    <t>אלאמל 2</t>
  </si>
  <si>
    <t>אלמחבה 1</t>
  </si>
  <si>
    <t>אלמורג'אן</t>
  </si>
  <si>
    <t>רביע 7</t>
  </si>
  <si>
    <t>אלקטקית</t>
  </si>
  <si>
    <t>אליקין 1</t>
  </si>
  <si>
    <t>רוז</t>
  </si>
  <si>
    <t>אלחלאם</t>
  </si>
  <si>
    <t>סנאפר</t>
  </si>
  <si>
    <t>אמאל</t>
  </si>
  <si>
    <t>נרג'ס</t>
  </si>
  <si>
    <t>פרח 4</t>
  </si>
  <si>
    <t>אלד'וחא</t>
  </si>
  <si>
    <t>הנאמנות</t>
  </si>
  <si>
    <t>הזריחה</t>
  </si>
  <si>
    <t>אלסראג</t>
  </si>
  <si>
    <t>אלמתמיזון</t>
  </si>
  <si>
    <t>אלסג'אר</t>
  </si>
  <si>
    <t>אלוורד</t>
  </si>
  <si>
    <t>אלהוואסל</t>
  </si>
  <si>
    <t>אלפרסאן</t>
  </si>
  <si>
    <t>אלשאם</t>
  </si>
  <si>
    <t>נור אלהודא</t>
  </si>
  <si>
    <t>קטראת אלנדא</t>
  </si>
  <si>
    <t>אל אנדלוס</t>
  </si>
  <si>
    <t>טבע</t>
  </si>
  <si>
    <t>מערבון</t>
  </si>
  <si>
    <t>כרמלה</t>
  </si>
  <si>
    <t>טבת</t>
  </si>
  <si>
    <t>אהוד</t>
  </si>
  <si>
    <t>אצל</t>
  </si>
  <si>
    <t>נועה</t>
  </si>
  <si>
    <t>מלכה</t>
  </si>
  <si>
    <t>רינה רמון</t>
  </si>
  <si>
    <t>אסתר שפירא</t>
  </si>
  <si>
    <t>מרים הנביאה</t>
  </si>
  <si>
    <t>סנונית חמד</t>
  </si>
  <si>
    <t>יקב א'</t>
  </si>
  <si>
    <t>יקב ד'</t>
  </si>
  <si>
    <t>אופיר א'</t>
  </si>
  <si>
    <t>אופיר ב'</t>
  </si>
  <si>
    <t>אופיר ג'</t>
  </si>
  <si>
    <t>אופיר ד'</t>
  </si>
  <si>
    <t>כרם ב'</t>
  </si>
  <si>
    <t>כרם ג'</t>
  </si>
  <si>
    <t>כרם ד'</t>
  </si>
  <si>
    <t>כרם ה'</t>
  </si>
  <si>
    <t>קציר א'</t>
  </si>
  <si>
    <t>קציר ב'</t>
  </si>
  <si>
    <t>קציר ג'</t>
  </si>
  <si>
    <t>קציר ד</t>
  </si>
  <si>
    <t>קציר ה'</t>
  </si>
  <si>
    <t>נחשול א'</t>
  </si>
  <si>
    <t>ידיד</t>
  </si>
  <si>
    <t>קדם</t>
  </si>
  <si>
    <t>עדן</t>
  </si>
  <si>
    <t>אבו קרינאת א'</t>
  </si>
  <si>
    <t>אלהואשלה חסין</t>
  </si>
  <si>
    <t>עזזמה א'</t>
  </si>
  <si>
    <t>אלהואשלה דרום</t>
  </si>
  <si>
    <t>ביר אלמשאש</t>
  </si>
  <si>
    <t>אבו קרינאת ב'</t>
  </si>
  <si>
    <t>עזזמה ג'</t>
  </si>
  <si>
    <t>רחמה</t>
  </si>
  <si>
    <t>אלהושאלה מזרח</t>
  </si>
  <si>
    <t>עזאזמה א</t>
  </si>
  <si>
    <t>אלהואשלה מזרח</t>
  </si>
  <si>
    <t>עזאזמה</t>
  </si>
  <si>
    <t>אלהואשלה</t>
  </si>
  <si>
    <t>אבו סולב</t>
  </si>
  <si>
    <t>עזאזמה ב'</t>
  </si>
  <si>
    <t>הואשלה</t>
  </si>
  <si>
    <t>אלעזמה ב'</t>
  </si>
  <si>
    <t>אעסם ב'</t>
  </si>
  <si>
    <t>אבו עשיבה</t>
  </si>
  <si>
    <t>עובדת</t>
  </si>
  <si>
    <t>אלהואשלה מערב</t>
  </si>
  <si>
    <t>אום בטין</t>
  </si>
  <si>
    <t>יסמין ב'</t>
  </si>
  <si>
    <t>גויאבה</t>
  </si>
  <si>
    <t>עארה</t>
  </si>
  <si>
    <t>גן אלנהדה 4 שנים</t>
  </si>
  <si>
    <t>גן הארז</t>
  </si>
  <si>
    <t>מנחם ב</t>
  </si>
  <si>
    <t>הלל ב</t>
  </si>
  <si>
    <t>מנור ב</t>
  </si>
  <si>
    <t>ידידות ב</t>
  </si>
  <si>
    <t>ידידות א</t>
  </si>
  <si>
    <t>מיתר ב</t>
  </si>
  <si>
    <t>קדם א</t>
  </si>
  <si>
    <t>ביס אבן סיניא ג'</t>
  </si>
  <si>
    <t>גן אלחנסא ג'</t>
  </si>
  <si>
    <t>ביס עין אברהים א'</t>
  </si>
  <si>
    <t>גן אל שרפה א'</t>
  </si>
  <si>
    <t>ואדי אלנסור</t>
  </si>
  <si>
    <t>גן אל ורווד</t>
  </si>
  <si>
    <t>גן אל מחבה</t>
  </si>
  <si>
    <t>גן לביאר</t>
  </si>
  <si>
    <t>עין אלנבי א'</t>
  </si>
  <si>
    <t>ביס אחווה ב'</t>
  </si>
  <si>
    <t>גן אל אמאן</t>
  </si>
  <si>
    <t>אלבאטן ג'</t>
  </si>
  <si>
    <t>עין ג'ראר</t>
  </si>
  <si>
    <t>גן אלהדף</t>
  </si>
  <si>
    <t>גן אל סנידאן</t>
  </si>
  <si>
    <t>גן אלחנסאא ד'</t>
  </si>
  <si>
    <t>גן פראבי ד'</t>
  </si>
  <si>
    <t>אלבואסל</t>
  </si>
  <si>
    <t>אל גנאן אלפחמאויה</t>
  </si>
  <si>
    <t>אחווה_ביהס</t>
  </si>
  <si>
    <t>ממלכת הגיל הרך ג</t>
  </si>
  <si>
    <t>שהד אל עסל</t>
  </si>
  <si>
    <t>עין גראר ד</t>
  </si>
  <si>
    <t>אל נורס</t>
  </si>
  <si>
    <t>אל בלאבל</t>
  </si>
  <si>
    <t>גן הכלנית</t>
  </si>
  <si>
    <t>דו לשוני צנובר</t>
  </si>
  <si>
    <t>הרימון</t>
  </si>
  <si>
    <t>הטוס</t>
  </si>
  <si>
    <t>התעלות</t>
  </si>
  <si>
    <t>אמונה</t>
  </si>
  <si>
    <t>פנימיות</t>
  </si>
  <si>
    <t>פנינים</t>
  </si>
  <si>
    <t>גן טלטל</t>
  </si>
  <si>
    <t>גן אבואליג'ה</t>
  </si>
  <si>
    <t>אופקים 50</t>
  </si>
  <si>
    <t>אשדוד 47</t>
  </si>
  <si>
    <t>אשדוד 48</t>
  </si>
  <si>
    <t>בנות ויז'ניץ רובע ו'</t>
  </si>
  <si>
    <t>חבד 1</t>
  </si>
  <si>
    <t>10 -פני מאיר</t>
  </si>
  <si>
    <t>20 -פני מאיר</t>
  </si>
  <si>
    <t>גני תקווה 01</t>
  </si>
  <si>
    <t>בנין אב-נחל המעינות</t>
  </si>
  <si>
    <t>מג"י - נווה שרון</t>
  </si>
  <si>
    <t>פרי צדיק</t>
  </si>
  <si>
    <t>בני יששכר</t>
  </si>
  <si>
    <t>קול ישככר</t>
  </si>
  <si>
    <t>גן גבעת שמואל</t>
  </si>
  <si>
    <t>גני צוף א</t>
  </si>
  <si>
    <t>גני צוף ב</t>
  </si>
  <si>
    <t>הודיה</t>
  </si>
  <si>
    <t>רזיאל</t>
  </si>
  <si>
    <t>מרדכי</t>
  </si>
  <si>
    <t>גן בעלזא 11</t>
  </si>
  <si>
    <t>הר יונה 03</t>
  </si>
  <si>
    <t>הר יונה 06</t>
  </si>
  <si>
    <t>אבי העזרי</t>
  </si>
  <si>
    <t>פאר א</t>
  </si>
  <si>
    <t>טוהר ה</t>
  </si>
  <si>
    <t>עץ הדעת-גן אברהם</t>
  </si>
  <si>
    <t>שירת שרה - גן שילוב</t>
  </si>
  <si>
    <t>עץ הדעת-02 -שמואל הנ</t>
  </si>
  <si>
    <t>עץ הדעת- 20 -עוזיאל</t>
  </si>
  <si>
    <t>עץ הדעת-02 -קהילות י</t>
  </si>
  <si>
    <t>עץ הדעת-03 -קהילות י</t>
  </si>
  <si>
    <t>עץ הדעת-04 -קהילות י</t>
  </si>
  <si>
    <t>גני גברא אלעד</t>
  </si>
  <si>
    <t>נחלת מנחם</t>
  </si>
  <si>
    <t>רשבי 14 עץ הדעת</t>
  </si>
  <si>
    <t>כרמי אור</t>
  </si>
  <si>
    <t>01 -גן תפארת הקדושים</t>
  </si>
  <si>
    <t>ריש לקיש 19</t>
  </si>
  <si>
    <t>בית מלכה בית שמש 2</t>
  </si>
  <si>
    <t>דרכי התורה 7</t>
  </si>
  <si>
    <t>גן בית יעקב החסידי ג</t>
  </si>
  <si>
    <t>ברכת יצחק בית שמש</t>
  </si>
  <si>
    <t>ישועות משה רמה ד'</t>
  </si>
  <si>
    <t>בית יעקב מגן אבות</t>
  </si>
  <si>
    <t>מוסדות מגן אבות</t>
  </si>
  <si>
    <t>דרכי אמהות 2</t>
  </si>
  <si>
    <t>דרכי אמהות 1</t>
  </si>
  <si>
    <t>גן עטרת שלמה 3 רמה ד</t>
  </si>
  <si>
    <t>אמרי נועם</t>
  </si>
  <si>
    <t>נצח בנות</t>
  </si>
  <si>
    <t>החיידר החסידי בנות</t>
  </si>
  <si>
    <t>החיידר חסידי בנים</t>
  </si>
  <si>
    <t>שירו למלך</t>
  </si>
  <si>
    <t>חבד גן הגאולה</t>
  </si>
  <si>
    <t>גאולה בנות חבד</t>
  </si>
  <si>
    <t>אילת השחר 40</t>
  </si>
  <si>
    <t>בית בגן ד3</t>
  </si>
  <si>
    <t>מוסדות בעלזא רמת אבר</t>
  </si>
  <si>
    <t>רב חנן גן א</t>
  </si>
  <si>
    <t>בית מלכה רמת אברהם</t>
  </si>
  <si>
    <t>הנביא עובדיה 9 ב</t>
  </si>
  <si>
    <t>לב התורה</t>
  </si>
  <si>
    <t>הנביא עובדיה 9 א</t>
  </si>
  <si>
    <t>משנת החינוך</t>
  </si>
  <si>
    <t>מסילת אבות 4</t>
  </si>
  <si>
    <t>מסילת אבות 3</t>
  </si>
  <si>
    <t>מסילת אבות 2</t>
  </si>
  <si>
    <t>מסילת אבות 1</t>
  </si>
  <si>
    <t>זיו התורה 14</t>
  </si>
  <si>
    <t>מוסדות בעלזא מר עוקב</t>
  </si>
  <si>
    <t>אשירה</t>
  </si>
  <si>
    <t>בת חיל 3</t>
  </si>
  <si>
    <t>צעדים 13</t>
  </si>
  <si>
    <t>צעדים 11</t>
  </si>
  <si>
    <t>צעדים 12</t>
  </si>
  <si>
    <t>צעדים 14</t>
  </si>
  <si>
    <t>צאן 3</t>
  </si>
  <si>
    <t>גן עטרת חייל 1</t>
  </si>
  <si>
    <t>גן עטרת חייל 2</t>
  </si>
  <si>
    <t>גן עטרת שלמה 5 רמה ד</t>
  </si>
  <si>
    <t>חיי תורה</t>
  </si>
  <si>
    <t>גן תורת פיך1</t>
  </si>
  <si>
    <t>מכיינה ב1</t>
  </si>
  <si>
    <t>גן תורת פיך2</t>
  </si>
  <si>
    <t>מכינה א2</t>
  </si>
  <si>
    <t>מכיינה ב2</t>
  </si>
  <si>
    <t>מכינה א1</t>
  </si>
  <si>
    <t>גן עובדיה</t>
  </si>
  <si>
    <t>גן יהלום חבד</t>
  </si>
  <si>
    <t>מורשת הריף</t>
  </si>
  <si>
    <t>ראש העין 91</t>
  </si>
  <si>
    <t>ראש העין 32</t>
  </si>
  <si>
    <t>אור מנחם חבד</t>
  </si>
  <si>
    <t>(נראה אור (תורה ברמה</t>
  </si>
  <si>
    <t>עץ הדעת-עלית הנוער</t>
  </si>
  <si>
    <t>עץ הדעת-אחינועם 13</t>
  </si>
  <si>
    <t>עץ הדעת-זאב חקלאי_15</t>
  </si>
  <si>
    <t>אגוי זווין</t>
  </si>
  <si>
    <t>עץ הדעת החידא 14</t>
  </si>
  <si>
    <t>עץ הדעת-נוה יעקב 36</t>
  </si>
  <si>
    <t>אגו"י פונט</t>
  </si>
  <si>
    <t>ירושלים 15</t>
  </si>
  <si>
    <t>בית יעקב חינוך משו</t>
  </si>
  <si>
    <t>20 -תת רוממה</t>
  </si>
  <si>
    <t>30 -אבני צדק )אבני ש</t>
  </si>
  <si>
    <t>10 -סדיגורה</t>
  </si>
  <si>
    <t>01 -נראה אור (תורה ב</t>
  </si>
  <si>
    <t>04 -המסילה</t>
  </si>
  <si>
    <t>04 -שאגת אריה</t>
  </si>
  <si>
    <t>20 -עץ הדעת טרומן</t>
  </si>
  <si>
    <t>דברות משה 2</t>
  </si>
  <si>
    <t>10 -עץ הדעת מורגנטאו</t>
  </si>
  <si>
    <t>אור לילד 12</t>
  </si>
  <si>
    <t>בנין אב 6</t>
  </si>
  <si>
    <t>שעשוע 3</t>
  </si>
  <si>
    <t>אגו"י שעשוע 2</t>
  </si>
  <si>
    <t>דברות משה 1</t>
  </si>
  <si>
    <t>גן שעשוע 1</t>
  </si>
  <si>
    <t>קהילת קמניץ מכינה א</t>
  </si>
  <si>
    <t>אגו"י שעשוע 4</t>
  </si>
  <si>
    <t>בניין אב גבעת שאול</t>
  </si>
  <si>
    <t>גן בעלז רמת שלמה</t>
  </si>
  <si>
    <t>מג"י גדוד חרמש 14</t>
  </si>
  <si>
    <t>אשרי האיש גילה</t>
  </si>
  <si>
    <t>מג"י גילה בנות</t>
  </si>
  <si>
    <t>היכל משה- פסגת זאב</t>
  </si>
  <si>
    <t>פרחי מנחם</t>
  </si>
  <si>
    <t>מג"י - בית וגן</t>
  </si>
  <si>
    <t>עץ הדעת- יעקב אלעזר</t>
  </si>
  <si>
    <t>דוד חזן 7</t>
  </si>
  <si>
    <t>גן תורת חיים 1</t>
  </si>
  <si>
    <t>גן תורת חיים 2</t>
  </si>
  <si>
    <t>גן תורת חיים 3</t>
  </si>
  <si>
    <t>גן תורת חיים4</t>
  </si>
  <si>
    <t>שונה הלכות 6</t>
  </si>
  <si>
    <t>קהילת קמניץ פז מרכז</t>
  </si>
  <si>
    <t>קהילת קמניץ הולצברג</t>
  </si>
  <si>
    <t>גן ילדים נועם התורה</t>
  </si>
  <si>
    <t>בני הישיבות 3</t>
  </si>
  <si>
    <t>גן גבעות עולם 5</t>
  </si>
  <si>
    <t>גני חיים 1</t>
  </si>
  <si>
    <t>גני חיים 2</t>
  </si>
  <si>
    <t>מורשה 422</t>
  </si>
  <si>
    <t>עץ חיים 5</t>
  </si>
  <si>
    <t>גן ראשית חכמה</t>
  </si>
  <si>
    <t>גן מתיקות התורה 4</t>
  </si>
  <si>
    <t>גן מתיקות התורה 5</t>
  </si>
  <si>
    <t>מתיקות החינוך</t>
  </si>
  <si>
    <t>מודיעין עילית 72</t>
  </si>
  <si>
    <t>מודיעין עילית 73</t>
  </si>
  <si>
    <t>מודיעין עילית 83</t>
  </si>
  <si>
    <t>עזרת חסידים</t>
  </si>
  <si>
    <t>גן דרך התורה</t>
  </si>
  <si>
    <t>ת"ת אור וישועה 4</t>
  </si>
  <si>
    <t>07-יחל ישראל</t>
  </si>
  <si>
    <t>גן חב"ד - הדר</t>
  </si>
  <si>
    <t>חשקת התורה</t>
  </si>
  <si>
    <t>אגודת ישראל 054917</t>
  </si>
  <si>
    <t>מאור חיים</t>
  </si>
  <si>
    <t>ועדת הגנים חיפה</t>
  </si>
  <si>
    <t>תורת אמת 5</t>
  </si>
  <si>
    <t>תורת אמת 3</t>
  </si>
  <si>
    <t>תורת אמת 4</t>
  </si>
  <si>
    <t>תורת אמת 2</t>
  </si>
  <si>
    <t>גן חדרה 2</t>
  </si>
  <si>
    <t>321</t>
  </si>
  <si>
    <t>327</t>
  </si>
  <si>
    <t>375</t>
  </si>
  <si>
    <t>409</t>
  </si>
  <si>
    <t>313</t>
  </si>
  <si>
    <t>עטרת שלמה 2 מערב בני</t>
  </si>
  <si>
    <t>בני ברק 04</t>
  </si>
  <si>
    <t>10 -סטולין קרלין</t>
  </si>
  <si>
    <t>20 -סטולין קרלין</t>
  </si>
  <si>
    <t>01 -קרלין סטוליןבב</t>
  </si>
  <si>
    <t>02 -קרלין סטוליןבב</t>
  </si>
  <si>
    <t>01 -באר יהושוע</t>
  </si>
  <si>
    <t>20 -באר יהושוע</t>
  </si>
  <si>
    <t>03 -באר יהושוע</t>
  </si>
  <si>
    <t>04 -באר יהושוע</t>
  </si>
  <si>
    <t>05 -באר יהושוע</t>
  </si>
  <si>
    <t>06 -באר יהושוע</t>
  </si>
  <si>
    <t>07 -באר יהושוע</t>
  </si>
  <si>
    <t>אור מרדכי</t>
  </si>
  <si>
    <t>גן עטרת שלמה מערב</t>
  </si>
  <si>
    <t>גן עטרת שלמה מערב 1</t>
  </si>
  <si>
    <t>גני טל חיים</t>
  </si>
  <si>
    <t>גני ישועות משה</t>
  </si>
  <si>
    <t>גן משה</t>
  </si>
  <si>
    <t>אור יוחנן</t>
  </si>
  <si>
    <t>שירת ב</t>
  </si>
  <si>
    <t>חדרי תורה בנות ג</t>
  </si>
  <si>
    <t>שבילי דעת - חבקוק</t>
  </si>
  <si>
    <t>נטיעות עולם ב</t>
  </si>
  <si>
    <t>משמחי לב א</t>
  </si>
  <si>
    <t>עטרת אסתר 24</t>
  </si>
  <si>
    <t>344</t>
  </si>
  <si>
    <t>389</t>
  </si>
  <si>
    <t>481</t>
  </si>
  <si>
    <t>404</t>
  </si>
  <si>
    <t>נטיעות עולם ג</t>
  </si>
  <si>
    <t>03 -אהל תורה</t>
  </si>
  <si>
    <t>ממח חדש</t>
  </si>
  <si>
    <t>מפי עוללים</t>
  </si>
  <si>
    <t>06 -בית יוסף</t>
  </si>
  <si>
    <t>בנות חיל 4</t>
  </si>
  <si>
    <t>בנות חיל 5</t>
  </si>
  <si>
    <t>גן בני תורה 5</t>
  </si>
  <si>
    <t>גן בני תורה 3</t>
  </si>
  <si>
    <t>בנות חיל 3</t>
  </si>
  <si>
    <t>בנות חיה</t>
  </si>
  <si>
    <t>בני מנחם</t>
  </si>
  <si>
    <t>בנים טבריה 1</t>
  </si>
  <si>
    <t>בנים טבריה 2</t>
  </si>
  <si>
    <t>בנים טבריה 3</t>
  </si>
  <si>
    <t>בנים טבריה 4</t>
  </si>
  <si>
    <t>בנים טבריה 5</t>
  </si>
  <si>
    <t>חבד בנים אריאל</t>
  </si>
  <si>
    <t>בנות טבריה 6</t>
  </si>
  <si>
    <t>חכמת שלמה 2</t>
  </si>
  <si>
    <t>תפארת החינוך והחסד</t>
  </si>
  <si>
    <t>קרית אתא 10</t>
  </si>
  <si>
    <t>דרכי יושר 510</t>
  </si>
  <si>
    <t>מורשה 513</t>
  </si>
  <si>
    <t>מורשה 531</t>
  </si>
  <si>
    <t>חדוות התורה ג</t>
  </si>
  <si>
    <t>תשבר 14</t>
  </si>
  <si>
    <t>פרי הילולים 15</t>
  </si>
  <si>
    <t>תשבר 16</t>
  </si>
  <si>
    <t>פרי הילולים 14</t>
  </si>
  <si>
    <t>תשבר 15</t>
  </si>
  <si>
    <t>פרי הילולים 13</t>
  </si>
  <si>
    <t>תשבר 13</t>
  </si>
  <si>
    <t>פרי הילולים 16</t>
  </si>
  <si>
    <t>פרי הילולים 17</t>
  </si>
  <si>
    <t>גן בן שלום- דוד ברגר</t>
  </si>
  <si>
    <t>אור אשקלון 2</t>
  </si>
  <si>
    <t>מעיין חיים ושלום אלו</t>
  </si>
  <si>
    <t>מעיין חיים שלום אלול</t>
  </si>
  <si>
    <t>גן מעיין חיים ושלום</t>
  </si>
  <si>
    <t>נתניה 21</t>
  </si>
  <si>
    <t>גן ילדים דרך אמת זמי</t>
  </si>
  <si>
    <t>ויזניץ עפולה קרית חי</t>
  </si>
  <si>
    <t>מכינה 3</t>
  </si>
  <si>
    <t>ויזניץ קרית חינוךבני</t>
  </si>
  <si>
    <t>דרך אמת בנות</t>
  </si>
  <si>
    <t>מעלות מיכל 3</t>
  </si>
  <si>
    <t>גן דרך אמת</t>
  </si>
  <si>
    <t>דרך אמת</t>
  </si>
  <si>
    <t>דרך אמת בנים 2</t>
  </si>
  <si>
    <t>דרך אמת מכינה 1</t>
  </si>
  <si>
    <t>דרך אמת מכינה 2</t>
  </si>
  <si>
    <t>ויזניץ קרית חינוך בנ</t>
  </si>
  <si>
    <t>ויזניץ מתחם התעשייה</t>
  </si>
  <si>
    <t>הפרח</t>
  </si>
  <si>
    <t>גן - אלקבץ</t>
  </si>
  <si>
    <t>מכינה א - אלקבץ</t>
  </si>
  <si>
    <t>מכינה ב- אלקבץ</t>
  </si>
  <si>
    <t>אידיש צפת</t>
  </si>
  <si>
    <t>דרך חכמה</t>
  </si>
  <si>
    <t>חבד בנות 91</t>
  </si>
  <si>
    <t>חבד בנות 92</t>
  </si>
  <si>
    <t>510</t>
  </si>
  <si>
    <t>בנות חנה</t>
  </si>
  <si>
    <t>ילדי ישראל</t>
  </si>
  <si>
    <t>הדס ממח עץ חיים</t>
  </si>
  <si>
    <t>מרכז תורני רעננה</t>
  </si>
  <si>
    <t>10 -מרכז תורני רעננה</t>
  </si>
  <si>
    <t>20 -מרכז תורני רעננה</t>
  </si>
  <si>
    <t>גן שולי</t>
  </si>
  <si>
    <t>ינקותא</t>
  </si>
  <si>
    <t>מעיינות בהר</t>
  </si>
  <si>
    <t>טללים בנות</t>
  </si>
  <si>
    <t>גני בית יעקב תל ציון</t>
  </si>
  <si>
    <t>ממח חכמה</t>
  </si>
  <si>
    <t>קנגרו</t>
  </si>
  <si>
    <t>קיבוץ רביד</t>
  </si>
  <si>
    <t>קיבוץ להב</t>
  </si>
  <si>
    <t>קיבוץ אייל</t>
  </si>
  <si>
    <t>מגדל צדק</t>
  </si>
  <si>
    <t>מגדל עוז</t>
  </si>
  <si>
    <t>מגדל דוד</t>
  </si>
  <si>
    <t>ציפורים עין נקובא</t>
  </si>
  <si>
    <t>שקד עין נקובא</t>
  </si>
  <si>
    <t>תאנה עין נקובא</t>
  </si>
  <si>
    <t>חרוב עין נקובא</t>
  </si>
  <si>
    <t>יסמין עין ראפה</t>
  </si>
  <si>
    <t>כרמים עין נקובא</t>
  </si>
  <si>
    <t>קחוון עמיחי 2</t>
  </si>
  <si>
    <t>גבעת אסף</t>
  </si>
  <si>
    <t>מגרון 3</t>
  </si>
  <si>
    <t>הרואה 2</t>
  </si>
  <si>
    <t>מלאכי השלום</t>
  </si>
  <si>
    <t>פיקוס ורד יריחו</t>
  </si>
  <si>
    <t>רווה</t>
  </si>
  <si>
    <t>גן ילדים רינסאנס 4</t>
  </si>
  <si>
    <t>אל חוב</t>
  </si>
  <si>
    <t>זהווה 2</t>
  </si>
  <si>
    <t>גן אלסלאם 4</t>
  </si>
  <si>
    <t>הגן החדש בשער החדש 1</t>
  </si>
  <si>
    <t>קידס פאלאס 1</t>
  </si>
  <si>
    <t>קידס פאלאס 7</t>
  </si>
  <si>
    <t>אל עלם</t>
  </si>
  <si>
    <t>חבד מלחה</t>
  </si>
  <si>
    <t>רחביה שובך</t>
  </si>
  <si>
    <t>20 -ביהס האמריקאי הב</t>
  </si>
  <si>
    <t>אבדאאע</t>
  </si>
  <si>
    <t>שחפית</t>
  </si>
  <si>
    <t>גן ילדותי</t>
  </si>
  <si>
    <t>הגן השקוף</t>
  </si>
  <si>
    <t>הר תבור</t>
  </si>
  <si>
    <t>הכבש ה-16</t>
  </si>
  <si>
    <t>הר נבו</t>
  </si>
  <si>
    <t>חמאם</t>
  </si>
  <si>
    <t>יאסמין</t>
  </si>
  <si>
    <t>אלעטאא</t>
  </si>
  <si>
    <t>אלאבאדע</t>
  </si>
  <si>
    <t>אלקרונפול</t>
  </si>
  <si>
    <t>אלצדאקה</t>
  </si>
  <si>
    <t>אוהלי חיה מושקא חבד</t>
  </si>
  <si>
    <t>אוהלי לוי יצחק חבד</t>
  </si>
  <si>
    <t>אוהלי חנה חבד</t>
  </si>
  <si>
    <t>האהבה</t>
  </si>
  <si>
    <t>הניה</t>
  </si>
  <si>
    <t>אור גאולה</t>
  </si>
  <si>
    <t>שיינא</t>
  </si>
  <si>
    <t>ציפורנית</t>
  </si>
  <si>
    <t>עט המתנה</t>
  </si>
  <si>
    <t>אבני חן חבד</t>
  </si>
  <si>
    <t>שרשרת מזמרת</t>
  </si>
  <si>
    <t>נטיעות חבד</t>
  </si>
  <si>
    <t>אוצרות חבד</t>
  </si>
  <si>
    <t>שיטה מלבינה</t>
  </si>
  <si>
    <t>השיטה פתוח</t>
  </si>
  <si>
    <t>פנינית</t>
  </si>
  <si>
    <t>שמוליקיפוד</t>
  </si>
  <si>
    <t>דלת קסמים</t>
  </si>
  <si>
    <t>מפתח הלב</t>
  </si>
  <si>
    <t>דודי שמחה חבד</t>
  </si>
  <si>
    <t>קידס גן</t>
  </si>
  <si>
    <t>גן אריאלה שושני</t>
  </si>
  <si>
    <t>עין התכלת_חבד</t>
  </si>
  <si>
    <t>חדש חיבת ציון</t>
  </si>
  <si>
    <t>טלמון</t>
  </si>
  <si>
    <t>ארנון</t>
  </si>
  <si>
    <t>גן אפרסק</t>
  </si>
  <si>
    <t>גן יח' בסד</t>
  </si>
  <si>
    <t>גן נאהד אבראהים</t>
  </si>
  <si>
    <t>גן חנאוי גאדו</t>
  </si>
  <si>
    <t>גן עזמי אסעיד</t>
  </si>
  <si>
    <t>גן אלסעאדה א'</t>
  </si>
  <si>
    <t>גן סאבי</t>
  </si>
  <si>
    <t>גן תינפן</t>
  </si>
  <si>
    <t>גן גונף</t>
  </si>
  <si>
    <t>גן סינף</t>
  </si>
  <si>
    <t>גן סיפסה</t>
  </si>
  <si>
    <t>גן אלברוס</t>
  </si>
  <si>
    <t>60 -רודת בראעם אלאסל</t>
  </si>
  <si>
    <t>90 -רודת בראעם אלאסל</t>
  </si>
  <si>
    <t>06 -ברעם אל סלאם</t>
  </si>
  <si>
    <t>גן משהד</t>
  </si>
  <si>
    <t>גן אלעביר</t>
  </si>
  <si>
    <t>גן אלבדיה</t>
  </si>
  <si>
    <t>גן אלמוסרארה 2</t>
  </si>
  <si>
    <t>גן עליה</t>
  </si>
  <si>
    <t>גן אלחיאה 2</t>
  </si>
  <si>
    <t>גן הנסיכים</t>
  </si>
  <si>
    <t>גן רמה</t>
  </si>
  <si>
    <t>גן אלקתאקית</t>
  </si>
  <si>
    <t>גן אלנג'אם</t>
  </si>
  <si>
    <t>גן שירת הים</t>
  </si>
  <si>
    <t>גן דולפין</t>
  </si>
  <si>
    <t>גן ירושלים א'</t>
  </si>
  <si>
    <t>גן ירושלים ב'</t>
  </si>
  <si>
    <t>גן יפה ירקוני ב</t>
  </si>
  <si>
    <t>גן ערבה ב'</t>
  </si>
  <si>
    <t>גן תמר ב'</t>
  </si>
  <si>
    <t>גן חיה מושקא ב'</t>
  </si>
  <si>
    <t>גן מנחם בגין</t>
  </si>
  <si>
    <t>גן הדר חבד</t>
  </si>
  <si>
    <t>גן תניא</t>
  </si>
  <si>
    <t>גן מעינות</t>
  </si>
  <si>
    <t>גן ידידות</t>
  </si>
  <si>
    <t>גן חירות</t>
  </si>
  <si>
    <t>גן קרן שמש</t>
  </si>
  <si>
    <t>גן חבד הגאולה</t>
  </si>
  <si>
    <t>גן חבד ישראל</t>
  </si>
  <si>
    <t>גן מוקיבלה</t>
  </si>
  <si>
    <t>גן טייבה</t>
  </si>
  <si>
    <t>גן סנדלה</t>
  </si>
  <si>
    <t>גן נעורה</t>
  </si>
  <si>
    <t>גן עין העמק</t>
  </si>
  <si>
    <t>גן חיפושית</t>
  </si>
  <si>
    <t>גן ולדורף קרית אונו</t>
  </si>
  <si>
    <t>גן דרך הילד כיתת גפן</t>
  </si>
  <si>
    <t>גן דרך הילד חדש רימו</t>
  </si>
  <si>
    <t>דצ-געתון</t>
  </si>
  <si>
    <t>צד-אילון</t>
  </si>
  <si>
    <t>דצ-ירדן</t>
  </si>
  <si>
    <t>קגי-אוניה</t>
  </si>
  <si>
    <t>נגט-צדק</t>
  </si>
  <si>
    <t>קפט-שלכת</t>
  </si>
  <si>
    <t>סחא-גדיד</t>
  </si>
  <si>
    <t>דן-בראשית</t>
  </si>
  <si>
    <t>רתם-דובשנית</t>
  </si>
  <si>
    <t>רב-מקהלה</t>
  </si>
  <si>
    <t>רלי-יצירה</t>
  </si>
  <si>
    <t>רלי-ציור</t>
  </si>
  <si>
    <t>קפב דו רה מי</t>
  </si>
  <si>
    <t>קלג קונכיה</t>
  </si>
  <si>
    <t>מים חיים-בנות</t>
  </si>
  <si>
    <t>דגיגון</t>
  </si>
  <si>
    <t>ניוטון</t>
  </si>
  <si>
    <t>אניס</t>
  </si>
  <si>
    <t>הנחליאלי</t>
  </si>
  <si>
    <t>גלילה רון פדר</t>
  </si>
  <si>
    <t>ליבי 259</t>
  </si>
  <si>
    <t>אחדות-נועם בנים חדש</t>
  </si>
  <si>
    <t>אור ברוך</t>
  </si>
  <si>
    <t>שולמית כהן אסיף</t>
  </si>
  <si>
    <t>תרצה אתר 828</t>
  </si>
  <si>
    <t>הנופר</t>
  </si>
  <si>
    <t>סמדר שיר</t>
  </si>
  <si>
    <t>אורות אריה</t>
  </si>
  <si>
    <t>לילית-מונטסורי</t>
  </si>
  <si>
    <t>195 צ'ילי</t>
  </si>
  <si>
    <t>196 בזיליקום</t>
  </si>
  <si>
    <t>221 בוסתן</t>
  </si>
  <si>
    <t>222 מישמש</t>
  </si>
  <si>
    <t>175 אקליפטוס</t>
  </si>
  <si>
    <t>גן 140-צמרת</t>
  </si>
  <si>
    <t>153_כלנית</t>
  </si>
  <si>
    <t>102 ענן</t>
  </si>
  <si>
    <r>
      <t xml:space="preserve">סמל </t>
    </r>
    <r>
      <rPr>
        <b/>
        <u/>
        <sz val="11"/>
        <color rgb="FF000000"/>
        <rFont val="David"/>
        <family val="2"/>
      </rPr>
      <t>גן בו מתקיימת הפעילות</t>
    </r>
  </si>
  <si>
    <r>
      <t xml:space="preserve">סמל </t>
    </r>
    <r>
      <rPr>
        <b/>
        <u/>
        <sz val="12"/>
        <color theme="1"/>
        <rFont val="David"/>
        <family val="2"/>
      </rPr>
      <t>מקום פעילות</t>
    </r>
  </si>
  <si>
    <t>בקרת מילוי מס' ימי פעילות</t>
  </si>
  <si>
    <t>בקרות -  יש לוודא כי לא קיימות שורות עם התראה</t>
  </si>
  <si>
    <t>לגבי "מלגות להורים" - יש לרשום את הסכום הכולל שהרשות חילקה להורים כמלגות ושימשו למימון התכנית במקום תשלומי הורים. בכלל זה, גם סכומי המלגות שמתוקצבות ע"י משרד החינוך.</t>
  </si>
  <si>
    <t>בקרת תשלום שכר לגננת- נמוך מ-75 ש"ח לשעה</t>
  </si>
  <si>
    <t xml:space="preserve">סה"כ לתשלום בתוספת גמישות 25% במעבר בין הסלים </t>
  </si>
  <si>
    <t>צור הדסה</t>
  </si>
  <si>
    <t>גן אלברא</t>
  </si>
  <si>
    <t>שכ' 38</t>
  </si>
  <si>
    <t>שכונה 16</t>
  </si>
  <si>
    <t>רתא-אשכול פרח הלילך</t>
  </si>
  <si>
    <t>רתא-אשכול סע לאט</t>
  </si>
  <si>
    <t>רתא-אשכול גיטרה וכינ</t>
  </si>
  <si>
    <t>רתא-אשכול ברלה</t>
  </si>
  <si>
    <t>רתס- אשכול הדסים</t>
  </si>
  <si>
    <t>רתא-אשכול אדון שוקו</t>
  </si>
  <si>
    <t>רתא-אשכול קילפתי תפו</t>
  </si>
  <si>
    <t>רתא-אשכול אני ואתה</t>
  </si>
  <si>
    <t>סמל - נגב</t>
  </si>
  <si>
    <t>סמל - גולן</t>
  </si>
  <si>
    <t>סמל - ערבה</t>
  </si>
  <si>
    <t>רשנ - השראה</t>
  </si>
  <si>
    <t>ט - ורד</t>
  </si>
  <si>
    <t>רסב - סהר</t>
  </si>
  <si>
    <t>מוח - שדות</t>
  </si>
  <si>
    <t>מוח - יערות</t>
  </si>
  <si>
    <t>דצ - נחשון</t>
  </si>
  <si>
    <t>קלד - אופל</t>
  </si>
  <si>
    <t>סגי - גבעה</t>
  </si>
  <si>
    <t>סגל - תלמים</t>
  </si>
  <si>
    <t>מג"י שדרות</t>
  </si>
  <si>
    <t>גני הבעל שם טוב</t>
  </si>
  <si>
    <t>תוף מרים</t>
  </si>
  <si>
    <t>משיח</t>
  </si>
  <si>
    <t>גן חבד בוגרים</t>
  </si>
  <si>
    <t>גן דרך הילד גן תמר</t>
  </si>
  <si>
    <t>1 - כפיר</t>
  </si>
  <si>
    <t>210 - לואיזה</t>
  </si>
  <si>
    <t>225 - דבש</t>
  </si>
  <si>
    <t>226 - קינמון</t>
  </si>
  <si>
    <t>227 - סיון</t>
  </si>
  <si>
    <t>228 - טינטן</t>
  </si>
  <si>
    <t>230 - דגנית</t>
  </si>
  <si>
    <t>הזחל הרעב</t>
  </si>
  <si>
    <t>ברלה</t>
  </si>
  <si>
    <t>גן מג"י-בנים</t>
  </si>
  <si>
    <t>(אלפרדוס (2</t>
  </si>
  <si>
    <t>גן ילדים הפטריארכיה</t>
  </si>
  <si>
    <t>רבי חייא רגבים</t>
  </si>
  <si>
    <t>פסגות</t>
  </si>
  <si>
    <t>מעלות</t>
  </si>
  <si>
    <t>מנבע אלסלאם 2)בראעם</t>
  </si>
  <si>
    <t>מנבע אלסלאם 5 )בראעם</t>
  </si>
  <si>
    <t>אל-סנבאל</t>
  </si>
  <si>
    <t>משכנות ישראל</t>
  </si>
  <si>
    <t>שיר המעלות</t>
  </si>
  <si>
    <t>יהלומי חבד</t>
  </si>
  <si>
    <t>אילנות חבד</t>
  </si>
  <si>
    <t>ילדי שלהבות</t>
  </si>
  <si>
    <t>אריה לב</t>
  </si>
  <si>
    <t>כלל חסידי ק"ג 1</t>
  </si>
  <si>
    <t>גן כלל חסידי ק"ג 2</t>
  </si>
  <si>
    <t>עטרה</t>
  </si>
  <si>
    <t>גני בת שבע 03</t>
  </si>
  <si>
    <t>כלל חסידי לעלוב 2</t>
  </si>
  <si>
    <t>כלל חסידי לעלוב צפת</t>
  </si>
  <si>
    <t>ללוב כלל חסידי 3</t>
  </si>
  <si>
    <t>ורד צור הדסה</t>
  </si>
  <si>
    <t>סביון צור הדסה</t>
  </si>
  <si>
    <t>בשמת - חבד</t>
  </si>
  <si>
    <t>מכינה לתת (1)</t>
  </si>
  <si>
    <t>גן מגדים לאה</t>
  </si>
  <si>
    <t>פרי מגדים גן דבורה</t>
  </si>
  <si>
    <t>גן הפורצים</t>
  </si>
  <si>
    <t>עוז עירוני חרדי</t>
  </si>
  <si>
    <t>אלסלאם 4</t>
  </si>
  <si>
    <t>אבישור</t>
  </si>
  <si>
    <t>לבאות</t>
  </si>
  <si>
    <t>אלחנסאא</t>
  </si>
  <si>
    <t>גן מנחם בגין א'</t>
  </si>
  <si>
    <t>גן יקינטון ב'</t>
  </si>
  <si>
    <t>גן אמנון א'</t>
  </si>
  <si>
    <t>בראשית ב</t>
  </si>
  <si>
    <t>גן דרך אמת עצמון 1</t>
  </si>
  <si>
    <t>גן דרך אמת עצמון 2</t>
  </si>
  <si>
    <t>גן דרך אמת עצמון 3</t>
  </si>
  <si>
    <t>גני דרך אמת יאנוש 1</t>
  </si>
  <si>
    <t>גני דרך אמת יאנוש 2</t>
  </si>
  <si>
    <t>גן לינוי</t>
  </si>
  <si>
    <t>נטעי חמד 6</t>
  </si>
  <si>
    <t>גן בארי</t>
  </si>
  <si>
    <t>גן אהבת עולם</t>
  </si>
  <si>
    <t>גן אלזהור 1</t>
  </si>
  <si>
    <t>חדווה</t>
  </si>
  <si>
    <t>תורני אורות ישראל</t>
  </si>
  <si>
    <t>גן הדסה</t>
  </si>
  <si>
    <t>גן אהובה</t>
  </si>
  <si>
    <t>חבד 4</t>
  </si>
  <si>
    <t>גן דוריס</t>
  </si>
  <si>
    <t>חבד 3</t>
  </si>
  <si>
    <t>אור לנגש</t>
  </si>
  <si>
    <t>ארי</t>
  </si>
  <si>
    <t>דתיה בן דור</t>
  </si>
  <si>
    <t>אהבת מרים</t>
  </si>
  <si>
    <t>באר מרים</t>
  </si>
  <si>
    <t>גן מג"י - נווה שרון</t>
  </si>
  <si>
    <t>מג"י - נתיבות</t>
  </si>
  <si>
    <t>בית המדרש הספרדי בנו</t>
  </si>
  <si>
    <t>בית המדרש הספרדי בני</t>
  </si>
  <si>
    <t>גן יהודה</t>
  </si>
  <si>
    <t>גן בעלזא 12</t>
  </si>
  <si>
    <t>גן בעלזא 13</t>
  </si>
  <si>
    <t>אבו קרינאת מערב</t>
  </si>
  <si>
    <t>גן החושן</t>
  </si>
  <si>
    <t>מג"י-נהריה</t>
  </si>
  <si>
    <t>גני איילת השחר</t>
  </si>
  <si>
    <t>גבעת אסף 2</t>
  </si>
  <si>
    <t>קידה 5</t>
  </si>
  <si>
    <t>אשל מכמש</t>
  </si>
  <si>
    <t>קארין</t>
  </si>
  <si>
    <t>גן רשבם</t>
  </si>
  <si>
    <t>גן נתיבות המשפט</t>
  </si>
  <si>
    <t>02 -עצת אמת</t>
  </si>
  <si>
    <t>40 -נתיבות התורה (גן</t>
  </si>
  <si>
    <t>אורחות יושר1</t>
  </si>
  <si>
    <t>דרכי יוסף</t>
  </si>
  <si>
    <t>קרית נטפים</t>
  </si>
  <si>
    <t>קריית חיים</t>
  </si>
  <si>
    <t>קריית יערים</t>
  </si>
  <si>
    <t>תל דור</t>
  </si>
  <si>
    <t>תל גזר</t>
  </si>
  <si>
    <t>תל אפק</t>
  </si>
  <si>
    <t>ברקו</t>
  </si>
  <si>
    <t>ממד בית חוגלה</t>
  </si>
  <si>
    <t>גן הדרים</t>
  </si>
  <si>
    <t>ברקת חובה</t>
  </si>
  <si>
    <t>גן שכ'17</t>
  </si>
  <si>
    <t>גן שכ' 17</t>
  </si>
  <si>
    <t>דרכי יושר 515</t>
  </si>
  <si>
    <t>מורשה 532</t>
  </si>
  <si>
    <t>פרי הילולים 31</t>
  </si>
  <si>
    <t>גן נור אלמעאלי</t>
  </si>
  <si>
    <t>גן סנדרילא</t>
  </si>
  <si>
    <t>גן עלי באבא</t>
  </si>
  <si>
    <t>גן סנדבאד</t>
  </si>
  <si>
    <t>גן בידאא אלתלג'</t>
  </si>
  <si>
    <t>גן לילא אלחמרא</t>
  </si>
  <si>
    <t>מושיק</t>
  </si>
  <si>
    <t>לוי</t>
  </si>
  <si>
    <t>אכליל אלג'בל</t>
  </si>
  <si>
    <t>אפרוח</t>
  </si>
  <si>
    <t>נועם פזגת זאב</t>
  </si>
  <si>
    <t>נועם ברוש</t>
  </si>
  <si>
    <t>ראשית זית</t>
  </si>
  <si>
    <t>פנמשים</t>
  </si>
  <si>
    <t>ניסוי עפרוני</t>
  </si>
  <si>
    <t>השדרה</t>
  </si>
  <si>
    <t>הצופים</t>
  </si>
  <si>
    <t>יעלה</t>
  </si>
  <si>
    <t>באתי לגני אשל</t>
  </si>
  <si>
    <t>חיבוקי</t>
  </si>
  <si>
    <t>נחלה</t>
  </si>
  <si>
    <t>ראשית הגפן</t>
  </si>
  <si>
    <t>הן העץ</t>
  </si>
  <si>
    <t>בת ציון</t>
  </si>
  <si>
    <t>חפציבה</t>
  </si>
  <si>
    <t>ראשית דגן</t>
  </si>
  <si>
    <t>וראייטי ארז</t>
  </si>
  <si>
    <t>מכיל ברוש</t>
  </si>
  <si>
    <t>האחים</t>
  </si>
  <si>
    <t>הניסוי רימון</t>
  </si>
  <si>
    <t>זמרת הארץ</t>
  </si>
  <si>
    <t>עץ הדעת הר המור</t>
  </si>
  <si>
    <t>סבלנות</t>
  </si>
  <si>
    <t>אושר</t>
  </si>
  <si>
    <t>גלים מוסיקלי</t>
  </si>
  <si>
    <t>ציפור דרור</t>
  </si>
  <si>
    <t>טבע בוסתן</t>
  </si>
  <si>
    <t>הכפיר</t>
  </si>
  <si>
    <t>ביחד</t>
  </si>
  <si>
    <t>גבורה</t>
  </si>
  <si>
    <t>הר הבית</t>
  </si>
  <si>
    <t>איתי</t>
  </si>
  <si>
    <t>הרובע היהודי ישפה</t>
  </si>
  <si>
    <t>טבע עמק הצבאים</t>
  </si>
  <si>
    <t>חוקר מכיל</t>
  </si>
  <si>
    <t>אוכמניות</t>
  </si>
  <si>
    <t>הוורדים</t>
  </si>
  <si>
    <t>הללויה</t>
  </si>
  <si>
    <t>מטע</t>
  </si>
  <si>
    <t>איתנציק</t>
  </si>
  <si>
    <t>טבע יערה</t>
  </si>
  <si>
    <t>ראשית הדבש</t>
  </si>
  <si>
    <t>מכיל אחווה</t>
  </si>
  <si>
    <t>הניסוי חיטה</t>
  </si>
  <si>
    <t>גן חוקר</t>
  </si>
  <si>
    <t>ארז הלבנון</t>
  </si>
  <si>
    <t>זמרה</t>
  </si>
  <si>
    <t>צאלין</t>
  </si>
  <si>
    <t>הרובע היהודי שוהם</t>
  </si>
  <si>
    <t>ראשית צפיחית בדבש</t>
  </si>
  <si>
    <t>האחדות</t>
  </si>
  <si>
    <t>הכרמים</t>
  </si>
  <si>
    <t>קריה נאמנה</t>
  </si>
  <si>
    <t>נצח</t>
  </si>
  <si>
    <t>הדובדבנים</t>
  </si>
  <si>
    <t>הניסויי דרור</t>
  </si>
  <si>
    <t>באתי לגני-זית</t>
  </si>
  <si>
    <t>אנטרוסופי שקד</t>
  </si>
  <si>
    <t>גן המשוררת</t>
  </si>
  <si>
    <t>קיפודים</t>
  </si>
  <si>
    <t>בבוסתן</t>
  </si>
  <si>
    <t>אנטרופוסופי סביון</t>
  </si>
  <si>
    <t>החרמון</t>
  </si>
  <si>
    <t>הניסוי תות</t>
  </si>
  <si>
    <t>סאלד בוגרים</t>
  </si>
  <si>
    <t>גן בעמק</t>
  </si>
  <si>
    <t>הגן הקסום</t>
  </si>
  <si>
    <t>וראייטי נרקיס</t>
  </si>
  <si>
    <t>זנגויל 25 עץ הדעת</t>
  </si>
  <si>
    <t>כרמי נועם</t>
  </si>
  <si>
    <t>גן צומח</t>
  </si>
  <si>
    <t>חבד הוורדים</t>
  </si>
  <si>
    <t>הרקיע</t>
  </si>
  <si>
    <t>אנטרופוסופי השמש</t>
  </si>
  <si>
    <t>עיר תהילה</t>
  </si>
  <si>
    <t>מלך רב</t>
  </si>
  <si>
    <t>שמחה</t>
  </si>
  <si>
    <t>ראשית הדקל</t>
  </si>
  <si>
    <t>וראייטי גפן</t>
  </si>
  <si>
    <t>איילים</t>
  </si>
  <si>
    <t>חבד שוהם</t>
  </si>
  <si>
    <t>משוש</t>
  </si>
  <si>
    <t>כלילת היופי</t>
  </si>
  <si>
    <t>המוריה</t>
  </si>
  <si>
    <t>חבד ספיר</t>
  </si>
  <si>
    <t>עיר דוד ציון</t>
  </si>
  <si>
    <t>בית בלב</t>
  </si>
  <si>
    <t>ראשית הדס</t>
  </si>
  <si>
    <t>בית מלכה ים 1</t>
  </si>
  <si>
    <t>בית מלכה ים 2</t>
  </si>
  <si>
    <t>בית מלכה ים 3</t>
  </si>
  <si>
    <t>בית מלכה ים 4</t>
  </si>
  <si>
    <t>בית מלכה ים 5</t>
  </si>
  <si>
    <t>בית אשר - 10</t>
  </si>
  <si>
    <t>בית אשר - 20</t>
  </si>
  <si>
    <t>בית אשר - 30</t>
  </si>
  <si>
    <t>בית אשר - 40</t>
  </si>
  <si>
    <t>20 -עץ הדעת נחליאלי</t>
  </si>
  <si>
    <t>03 -גן נחליאלי )עץ ה</t>
  </si>
  <si>
    <t>01 -עץ הדעת אגרות מ</t>
  </si>
  <si>
    <t>70 עץ הדעת-גני אור ב</t>
  </si>
  <si>
    <t>30 עץ הדעת-גני אור ב</t>
  </si>
  <si>
    <t>לבבות</t>
  </si>
  <si>
    <t>אלוורה</t>
  </si>
  <si>
    <t>ענפי זית</t>
  </si>
  <si>
    <t>טוהר הלל</t>
  </si>
  <si>
    <t>יד אשר בנות</t>
  </si>
  <si>
    <t>עיר היונה</t>
  </si>
  <si>
    <t>צוותא</t>
  </si>
  <si>
    <t>כרמית</t>
  </si>
  <si>
    <t>מכיל לוונדר</t>
  </si>
  <si>
    <t>טבע תנשמת</t>
  </si>
  <si>
    <t>ברוח דרור</t>
  </si>
  <si>
    <t>ציפור גן עדן</t>
  </si>
  <si>
    <t>טבע אלון</t>
  </si>
  <si>
    <t>עץ הדעת טולדנו 42</t>
  </si>
  <si>
    <t>בית מלכה ים 6</t>
  </si>
  <si>
    <t>בית מלכה ים 7</t>
  </si>
  <si>
    <t>טבע תלפז</t>
  </si>
  <si>
    <t>ניצני נועם</t>
  </si>
  <si>
    <t>מלחה ברוח חבד</t>
  </si>
  <si>
    <t>גן ילדים אלקרמל 1</t>
  </si>
  <si>
    <t>גן ילדים אלקרמל 3</t>
  </si>
  <si>
    <t>עץ הדעת חזון איש6</t>
  </si>
  <si>
    <t>בית מלכה ים 8</t>
  </si>
  <si>
    <t>בית מלכה ים 9</t>
  </si>
  <si>
    <t>בית מלכה ים 10</t>
  </si>
  <si>
    <t>גן רביץ 22</t>
  </si>
  <si>
    <t>מקדם בריאות</t>
  </si>
  <si>
    <t>גן עזר לחינוך תורה ו</t>
  </si>
  <si>
    <t>אלטפולה אלתעלימיה 1</t>
  </si>
  <si>
    <t>חכמטף 1</t>
  </si>
  <si>
    <t>חכמטף 2</t>
  </si>
  <si>
    <t>חכמטף 3</t>
  </si>
  <si>
    <t>חכמטף 4</t>
  </si>
  <si>
    <t>חכמטף 5</t>
  </si>
  <si>
    <t>החדש</t>
  </si>
  <si>
    <t>מרכז חינוכי טשכנוב 0</t>
  </si>
  <si>
    <t>ממד גילה</t>
  </si>
  <si>
    <t>בזל חובה</t>
  </si>
  <si>
    <t>תת מורשה</t>
  </si>
  <si>
    <t>גן תייסיר אלח'וטא 1</t>
  </si>
  <si>
    <t>מג"י - בית וגן 2</t>
  </si>
  <si>
    <t>מג"י - רחביה 1</t>
  </si>
  <si>
    <t>מג"י - רחביה 2</t>
  </si>
  <si>
    <t>עץ הדעת הרב שך 25</t>
  </si>
  <si>
    <t>גן מג"י - אנגלית 2</t>
  </si>
  <si>
    <t>גן מג"י - אנגלית 1</t>
  </si>
  <si>
    <t>מג"י - רחביה 3</t>
  </si>
  <si>
    <t>מג"י - רחביה 4</t>
  </si>
  <si>
    <t>קהילת קמניץ פז יעקב</t>
  </si>
  <si>
    <t>חניכי הישיבות 4</t>
  </si>
  <si>
    <t>אביגדורי גן 1</t>
  </si>
  <si>
    <t>אביגדורי גן 2</t>
  </si>
  <si>
    <t>נתיבי אחיעזר אלעזר ה</t>
  </si>
  <si>
    <t>בית יעקב החדש - רמות</t>
  </si>
  <si>
    <t>גן טללים 3</t>
  </si>
  <si>
    <t>אור לילד 13</t>
  </si>
  <si>
    <t>דוד חזן 7 גן 2</t>
  </si>
  <si>
    <t>גן בעלז - רמת שלמה 3</t>
  </si>
  <si>
    <t>לקח טוב 3</t>
  </si>
  <si>
    <t>דרך חברון 114</t>
  </si>
  <si>
    <t>מירסקי גן בנות</t>
  </si>
  <si>
    <t>מירסקי גן בנים</t>
  </si>
  <si>
    <t>גונן הותיקה רננה</t>
  </si>
  <si>
    <t>סנונית בריאות</t>
  </si>
  <si>
    <t>מי-גל</t>
  </si>
  <si>
    <t>יהוד 01</t>
  </si>
  <si>
    <t>יהוד 02</t>
  </si>
  <si>
    <t>אלקרז</t>
  </si>
  <si>
    <t>אלפונון</t>
  </si>
  <si>
    <t>אלסנאובר</t>
  </si>
  <si>
    <t>אללוז</t>
  </si>
  <si>
    <t>אלאנגאם</t>
  </si>
  <si>
    <t>גן חרדי עירוני</t>
  </si>
  <si>
    <t>טבריה 22</t>
  </si>
  <si>
    <t>גן פוריה 6</t>
  </si>
  <si>
    <t>גן פוריה 5</t>
  </si>
  <si>
    <t>גן פוריה 7</t>
  </si>
  <si>
    <t>הלל א</t>
  </si>
  <si>
    <t>חזון שמעון א</t>
  </si>
  <si>
    <t>חזון שמעון ב</t>
  </si>
  <si>
    <t>עמלי תורה בנות חריש</t>
  </si>
  <si>
    <t>בת מלך שמחה ברלנד</t>
  </si>
  <si>
    <t>01 -זית רענן שרה אבר</t>
  </si>
  <si>
    <t>08-יחל ישראל</t>
  </si>
  <si>
    <t>ביער</t>
  </si>
  <si>
    <t>אל פרשת רודיה פארס</t>
  </si>
  <si>
    <t>אל ברעם מונה בדר</t>
  </si>
  <si>
    <t>01 -אל ברייה חורפיש</t>
  </si>
  <si>
    <t>גן בני תורה 4</t>
  </si>
  <si>
    <t>בנות פאר</t>
  </si>
  <si>
    <t>עטרת ראובן</t>
  </si>
  <si>
    <t>חבד גולדי</t>
  </si>
  <si>
    <t>גן חב"ד גן מלכות</t>
  </si>
  <si>
    <t>שמיר</t>
  </si>
  <si>
    <t>אור מרגלית</t>
  </si>
  <si>
    <t>המרכז לפיתוח והתיישב</t>
  </si>
  <si>
    <t>עץ הכוכבים</t>
  </si>
  <si>
    <t>תולדות אדם</t>
  </si>
  <si>
    <t>תפארת בנים 1</t>
  </si>
  <si>
    <t>גן קיפוד</t>
  </si>
  <si>
    <t>גן נטע</t>
  </si>
  <si>
    <t>גבעות עולם 2</t>
  </si>
  <si>
    <t>גני חיים 3</t>
  </si>
  <si>
    <t>תורת ישראל 1</t>
  </si>
  <si>
    <t>תורת ישראל 2</t>
  </si>
  <si>
    <t>בית מלכה בב 1</t>
  </si>
  <si>
    <t>בית מלכה בב 2</t>
  </si>
  <si>
    <t>בית מלכה בב 3</t>
  </si>
  <si>
    <t>גן תשבר 3</t>
  </si>
  <si>
    <t>גן תשבר 4</t>
  </si>
  <si>
    <t>גן תשבר 2</t>
  </si>
  <si>
    <t>גן תשבר 5</t>
  </si>
  <si>
    <t>גן תשבר 6</t>
  </si>
  <si>
    <t>גן תשבר 7</t>
  </si>
  <si>
    <t>גנ"י ישועות משה</t>
  </si>
  <si>
    <t>בית מלכה בב 4</t>
  </si>
  <si>
    <t>חדרי תורה 2</t>
  </si>
  <si>
    <t>גן המלאך רפאל- גן 3</t>
  </si>
  <si>
    <t>גן בית רחל פרמישלאן</t>
  </si>
  <si>
    <t>גן החדש מרכז בני ברק</t>
  </si>
  <si>
    <t>חדוות התורה</t>
  </si>
  <si>
    <t>374</t>
  </si>
  <si>
    <t>407</t>
  </si>
  <si>
    <t>465</t>
  </si>
  <si>
    <t>365</t>
  </si>
  <si>
    <t>361</t>
  </si>
  <si>
    <t>מג"י - בני ברק 1</t>
  </si>
  <si>
    <t>מג"י - בני ברק 2</t>
  </si>
  <si>
    <t>סערט ויזניץ ב''ב</t>
  </si>
  <si>
    <t>תת דחסידי דאראג</t>
  </si>
  <si>
    <t>317</t>
  </si>
  <si>
    <t>עץ חיים 6</t>
  </si>
  <si>
    <t>נטעי מאיר</t>
  </si>
  <si>
    <t>גן נפש החיים דף 18</t>
  </si>
  <si>
    <t>משנת יהודה - אוחיון</t>
  </si>
  <si>
    <t>גן ראשית חכמה פ"מ</t>
  </si>
  <si>
    <t>עץ הדעת-גני הרבנית ת</t>
  </si>
  <si>
    <t>עץ הדעת2-גני הרבנית</t>
  </si>
  <si>
    <t>עץ הדעת 3 -גני הרבני</t>
  </si>
  <si>
    <t>תפארת דוד</t>
  </si>
  <si>
    <t>בנות מלך רמה ג גן 3</t>
  </si>
  <si>
    <t>עץ הדעת-עוקבא ד</t>
  </si>
  <si>
    <t>בנות מלך רמה ג גן 1</t>
  </si>
  <si>
    <t>עץ הדעת עובדיה ג</t>
  </si>
  <si>
    <t>רב חנן גן ב עץ הדעת</t>
  </si>
  <si>
    <t>עץ הדעת חנן גן ג</t>
  </si>
  <si>
    <t>חסידי בעלזא בית שמש</t>
  </si>
  <si>
    <t>בנות מלך רמה ד גן 4</t>
  </si>
  <si>
    <t>בנות מלך רמה ד גן 5</t>
  </si>
  <si>
    <t>בנות מלך רמה ד גן 6</t>
  </si>
  <si>
    <t>גן עטרת שלמה 5</t>
  </si>
  <si>
    <t>גן עטרת שלמה 6</t>
  </si>
  <si>
    <t>דרכי אמהות 3</t>
  </si>
  <si>
    <t>דרכי התורה 9</t>
  </si>
  <si>
    <t>גן עטרת שלמה 6 רמה ד</t>
  </si>
  <si>
    <t>מגן ישראל 2</t>
  </si>
  <si>
    <t>תורת השם בית שמש</t>
  </si>
  <si>
    <t>חבד מעורב</t>
  </si>
  <si>
    <t>ירמות חובה</t>
  </si>
  <si>
    <t>חיידר חסידי ליובאווי</t>
  </si>
  <si>
    <t>גן רועי קליין א</t>
  </si>
  <si>
    <t>גן רועי קליין ב</t>
  </si>
  <si>
    <t>בית יעקב חסידי אידיש</t>
  </si>
  <si>
    <t>סערט ויזניץ בנים</t>
  </si>
  <si>
    <t>גן באיאן בית שמש 1</t>
  </si>
  <si>
    <t>גן באיאן בית שמש 2</t>
  </si>
  <si>
    <t>גן עטרת שלמה 1 רמה ד</t>
  </si>
  <si>
    <t>סערט ויזניץ בנות</t>
  </si>
  <si>
    <t>תורת הבית</t>
  </si>
  <si>
    <t>גן תפארת שלמה</t>
  </si>
  <si>
    <t>גן בנות יעקב</t>
  </si>
  <si>
    <t>בנות רחל 4</t>
  </si>
  <si>
    <t>גן הירח</t>
  </si>
  <si>
    <t>גן קתאקית</t>
  </si>
  <si>
    <t>גן ניירות</t>
  </si>
  <si>
    <t>גן העתיד</t>
  </si>
  <si>
    <t>ליליות</t>
  </si>
  <si>
    <t>רום</t>
  </si>
  <si>
    <t>גן חדש שובו באר שבע</t>
  </si>
  <si>
    <t>רבקה</t>
  </si>
  <si>
    <t>שניאור</t>
  </si>
  <si>
    <t>יקב ב</t>
  </si>
  <si>
    <t>יקב ה</t>
  </si>
  <si>
    <t>אופיה ה</t>
  </si>
  <si>
    <t>בית שמחה</t>
  </si>
  <si>
    <t>ישראל החיים</t>
  </si>
  <si>
    <t>גן הדס 2</t>
  </si>
  <si>
    <t>גן אברהם שפירא</t>
  </si>
  <si>
    <t>גן אברהם שפירא ב</t>
  </si>
  <si>
    <t>שובו אשדוד</t>
  </si>
  <si>
    <t>בית מלכה אש 1</t>
  </si>
  <si>
    <t>בית מלכה אש 2</t>
  </si>
  <si>
    <t>בית מלכה אש 3</t>
  </si>
  <si>
    <t>בית מלכה אש 4</t>
  </si>
  <si>
    <t>בית מלכה אש 5</t>
  </si>
  <si>
    <t>בית מלכה אש 6</t>
  </si>
  <si>
    <t>בית מלכה אש 7</t>
  </si>
  <si>
    <t>בית מלכה אש 8</t>
  </si>
  <si>
    <t>בית מלכה אש 9</t>
  </si>
  <si>
    <t>בית מלכה אש 10</t>
  </si>
  <si>
    <t>בית מלכה אש 11</t>
  </si>
  <si>
    <t>בית מלכה אש 12</t>
  </si>
  <si>
    <t>בית מלכה אש 13</t>
  </si>
  <si>
    <t>גן אברהם שפירא ג</t>
  </si>
  <si>
    <t>גן אברהם שפירא ד</t>
  </si>
  <si>
    <t>בית מלכה אש 14</t>
  </si>
  <si>
    <t>אבות קדושים אשדוד</t>
  </si>
  <si>
    <t>ישי 14</t>
  </si>
  <si>
    <t>תו</t>
  </si>
  <si>
    <t>ויז'ניץ בנים 1</t>
  </si>
  <si>
    <t>ויז'ניץ בנים 2</t>
  </si>
  <si>
    <t>מינד הלל עץ הדעת</t>
  </si>
  <si>
    <t>עץ הדעת--עוזיאל01</t>
  </si>
  <si>
    <t>עץ הדעת-גן חיא</t>
  </si>
  <si>
    <t>עץ הדעת 03 -גן חייא</t>
  </si>
  <si>
    <t>01 -אלון דקל</t>
  </si>
  <si>
    <t>עץ הדעת--גן אלעד</t>
  </si>
  <si>
    <t>אלקתראת</t>
  </si>
  <si>
    <t>גן אלמלאאכה</t>
  </si>
  <si>
    <t>מערב חבד</t>
  </si>
  <si>
    <t>גן הנביאים א</t>
  </si>
  <si>
    <t>אופקים 200</t>
  </si>
  <si>
    <t>גן הנביאים ב</t>
  </si>
  <si>
    <t>גן פרחי הבר - נרקיסי</t>
  </si>
  <si>
    <t>בועיינה נוג'ידאת</t>
  </si>
  <si>
    <t>גן רווה</t>
  </si>
  <si>
    <t>גני תקווה</t>
  </si>
  <si>
    <t>תקצוב עבור סייעות רפואיות/ אישיות</t>
  </si>
  <si>
    <t xml:space="preserve">מספר סייעות רפואיות/אישיות שהועסקו </t>
  </si>
  <si>
    <t>סה"כ שכר שדווח</t>
  </si>
  <si>
    <t>תקצוב משרד החינוך</t>
  </si>
  <si>
    <t>תשלום</t>
  </si>
  <si>
    <t>מעמד</t>
  </si>
  <si>
    <t>ת.ז תלמיד</t>
  </si>
  <si>
    <t>ת.ז סייעת רפואית/אישית</t>
  </si>
  <si>
    <t>בדיקת כפילויות</t>
  </si>
  <si>
    <t>מס' יחידות לתשלום</t>
  </si>
  <si>
    <t>תוספת סייעות רפואיות או אישיות</t>
  </si>
  <si>
    <t>מס' יחידות לתשלום סייעות רפואיות</t>
  </si>
  <si>
    <t>יש למלא סייעות רפואיות או אישיות שהועסקו במהלך הפעילות ומספרי הזהות של התלמידים הזכאים במהלך השנה.</t>
  </si>
  <si>
    <t>גיליון ריכוז נתונים (10)</t>
  </si>
  <si>
    <t>תכנית בתי הספר והגנים של החופש הגדול, קיץ תשפ"ו</t>
  </si>
  <si>
    <t xml:space="preserve">תכנית בתי הספר והגנים של החופש הגדול, קיץ תשפ"ו </t>
  </si>
  <si>
    <t>תוכנית הגנים ובתי הספר של החופש הגדול - תשפ"ו | דוח ביצוע ותקצוב</t>
  </si>
  <si>
    <t>יש למלא את הגיליונות לפי הסדר המוצג מטה (שלב 1 עד 9). לחצו על שם השלב למעבר ישיר.</t>
  </si>
  <si>
    <t>מקרא צבעים:</t>
  </si>
  <si>
    <t>תא קלט - יש למלא</t>
  </si>
  <si>
    <t>תא מחושב/נעול - אין לערוך</t>
  </si>
  <si>
    <t>שגיאה / לא תקין</t>
  </si>
  <si>
    <t>#</t>
  </si>
  <si>
    <t>שלב / גיליון</t>
  </si>
  <si>
    <t>הסבר קצר</t>
  </si>
  <si>
    <t>הנחיות מפורטות</t>
  </si>
  <si>
    <t>סטטוס מילוי</t>
  </si>
  <si>
    <t>בדיקת תקינות</t>
  </si>
  <si>
    <t>מלאו פרטי רשות, אנשי קשר וגופים מפעילים</t>
  </si>
  <si>
    <t>הנחיות כלליות</t>
  </si>
  <si>
    <t>מתעדכן אוטומטית - אין למלא</t>
  </si>
  <si>
    <t>הנחיות למילוי הדוח</t>
  </si>
  <si>
    <t>בחרו סמל מוסד, מפעיל ותאריכי פעילות</t>
  </si>
  <si>
    <t>מלאו הוצאות בפועל לפי סעיפים תקציביים</t>
  </si>
  <si>
    <t>גבייה מהורים ומלגות שניתנו</t>
  </si>
  <si>
    <t>עלויות כח אדם (6)</t>
  </si>
  <si>
    <t>פירוט כח אדם, תפקידים ושעות</t>
  </si>
  <si>
    <t>סייעות רפואיות או אישיות (7)</t>
  </si>
  <si>
    <t>פרטי סייעות ותלמידים זכאים</t>
  </si>
  <si>
    <t>נבדק אוטומטית - אין למלא</t>
  </si>
  <si>
    <t>גיליון מחושב ונעול - לעיון בלבד</t>
  </si>
  <si>
    <r>
      <rPr>
        <b/>
        <sz val="12"/>
        <color theme="1"/>
        <rFont val="David"/>
        <family val="2"/>
      </rPr>
      <t>דוח ריכוז משכורות</t>
    </r>
    <r>
      <rPr>
        <sz val="12"/>
        <color theme="1"/>
        <rFont val="David"/>
        <family val="2"/>
      </rPr>
      <t xml:space="preserve"> – דוח </t>
    </r>
    <r>
      <rPr>
        <u/>
        <sz val="12"/>
        <color theme="1"/>
        <rFont val="David"/>
        <family val="2"/>
      </rPr>
      <t>מרוכז</t>
    </r>
    <r>
      <rPr>
        <sz val="12"/>
        <color theme="1"/>
        <rFont val="David"/>
        <family val="2"/>
      </rPr>
      <t xml:space="preserve"> </t>
    </r>
    <r>
      <rPr>
        <u/>
        <sz val="12"/>
        <color theme="1"/>
        <rFont val="David"/>
        <family val="2"/>
      </rPr>
      <t>לכלל העובדים</t>
    </r>
    <r>
      <rPr>
        <sz val="12"/>
        <color theme="1"/>
        <rFont val="David"/>
        <family val="2"/>
      </rPr>
      <t xml:space="preserve"> המכיל פירוט של כל רכיבי השכר ששולמו לעובדים בחודש הקייטנה – יולי 2026, בהתאמה לנתונים שדווחו בדוח ביצוע. 
יצוין כי כל תוכנה מגדירה את הדוח בשם אחר (לדוגמא: דוח חזותי, ריכוז תלושים, דוח רכיבי שכר) ולכן נא להתייחס לרכיבים הנדרשים בדוח. </t>
    </r>
  </si>
  <si>
    <r>
      <rPr>
        <b/>
        <sz val="12"/>
        <color theme="1"/>
        <rFont val="David"/>
        <family val="2"/>
      </rPr>
      <t>כרטסת העשרה</t>
    </r>
    <r>
      <rPr>
        <sz val="12"/>
        <color theme="1"/>
        <rFont val="David"/>
        <family val="2"/>
      </rPr>
      <t xml:space="preserve"> – 
א. כרטסת הנהלת חשבונות נפרדת המכילה את הוצאות העשרה </t>
    </r>
    <r>
      <rPr>
        <u/>
        <sz val="12"/>
        <color theme="1"/>
        <rFont val="David"/>
        <family val="2"/>
      </rPr>
      <t>בהתאמה</t>
    </r>
    <r>
      <rPr>
        <sz val="12"/>
        <color theme="1"/>
        <rFont val="David"/>
        <family val="2"/>
      </rPr>
      <t xml:space="preserve"> לסכום שדווח בדוח ביצוע. הכרטסת צריכה להכיל את פירוט מהות ההוצאות ושמות הספקים של כל חשבונית. 
ב. ההוצאות צריכות להתבצע בחודש הפעילות – חודש יולי 2026. במידה וההוצאות רשומות במועדים אחרים יש לצרף הסבר.</t>
    </r>
  </si>
  <si>
    <t>במידה והרשות מבצעת את פעילות העשרה או הדרכה באמצעות עובדים חיצוניים (תשלום בחשבונית), יש לצרף בנוסף לכרטסת חשבונית מס או קבלה בגין השירות שניתן. על החשבונית להיות מפורטת וכוללת כמות שעות תאריכים ותעריפים.</t>
  </si>
  <si>
    <t>שם גיליון</t>
  </si>
  <si>
    <t>יש לבחור את שם הרשות מהרשימה הנפתחת.</t>
  </si>
  <si>
    <t>יש למלא נתוני אנשי קשר- גזבר ומנהל מחלקת חינוך. לתשומת לב, לכתובות מייל אלו יישלחו המכתבים.</t>
  </si>
  <si>
    <t>הגיליון כולו מוזן באופן אוטומטי.</t>
  </si>
  <si>
    <t>יש לבחור מרשימה נפתחת את מפעיל התוכנית.</t>
  </si>
  <si>
    <t>יש להקפיד ולערוך את הדוח אך ורק עפ"י ההוצאות והנתונים שנכללו במערכת הנהלת החשבונות של הרשות. יש  למלא את מספר הסעיף התקציבי בו נרשמה ההוצאה בכל אחד מהסעיפים בדוח הביצוע הכספי.</t>
  </si>
  <si>
    <t>לגבי "הוצאות ניהול ותפעול" (תקורה)  - אין צורך להציג את מספרי הסעיפים התקציביים בהם נרשמו ההוצאות.</t>
  </si>
  <si>
    <t>יש למלא בעמודה H את כמות הילדים להם ניתנה מלגה.</t>
  </si>
  <si>
    <t>יש למלא בעמודה I את כמות הילדים עבורם בוצעה גביה.</t>
  </si>
  <si>
    <r>
      <rPr>
        <u/>
        <sz val="12"/>
        <color rgb="FF000000"/>
        <rFont val="David"/>
        <family val="2"/>
      </rPr>
      <t>בגיליון זה אין צורך להזין נתונים</t>
    </r>
    <r>
      <rPr>
        <sz val="12"/>
        <color indexed="8"/>
        <rFont val="David"/>
        <family val="2"/>
      </rPr>
      <t>, הגיליון כולו מחושב עפ"י הנתונים שמולאו בגיליונות 1-8 כאמור לעיל.</t>
    </r>
  </si>
  <si>
    <t>הרחבה</t>
  </si>
  <si>
    <r>
      <t xml:space="preserve">לתלמיד ל- </t>
    </r>
    <r>
      <rPr>
        <b/>
        <sz val="11"/>
        <rFont val="David"/>
        <family val="2"/>
      </rPr>
      <t>7</t>
    </r>
    <r>
      <rPr>
        <sz val="11"/>
        <rFont val="David"/>
        <family val="2"/>
      </rPr>
      <t xml:space="preserve"> ימים</t>
    </r>
  </si>
  <si>
    <t>גבייה מההורים - הרחבה</t>
  </si>
  <si>
    <t>סבסוד המשרד - חינוך רגיל -הרחבה</t>
  </si>
  <si>
    <t>אחוז הסבסוד חינוך רגיל-הרחבה</t>
  </si>
  <si>
    <r>
      <t xml:space="preserve">כוללת למסגרת של </t>
    </r>
    <r>
      <rPr>
        <b/>
        <sz val="11"/>
        <rFont val="David"/>
        <family val="2"/>
      </rPr>
      <t>28</t>
    </r>
    <r>
      <rPr>
        <sz val="11"/>
        <rFont val="David"/>
        <family val="2"/>
      </rPr>
      <t xml:space="preserve"> תלמידים</t>
    </r>
  </si>
  <si>
    <r>
      <t xml:space="preserve">כוללת למסגרת של </t>
    </r>
    <r>
      <rPr>
        <b/>
        <sz val="11"/>
        <rFont val="David"/>
        <family val="2"/>
      </rPr>
      <t>8</t>
    </r>
    <r>
      <rPr>
        <sz val="11"/>
        <rFont val="David"/>
        <family val="2"/>
      </rPr>
      <t xml:space="preserve"> תלמידים</t>
    </r>
  </si>
  <si>
    <t>בי"ס רגיל עד 150 תלמידים- הרחבה</t>
  </si>
  <si>
    <t>לבי"ס ל- 7 ימים</t>
  </si>
  <si>
    <t>בי"ס גדול מעל 150 תלמידים- הרחבה</t>
  </si>
  <si>
    <t>מפעילי התכנית</t>
  </si>
  <si>
    <t>סכום ההוצאה בפועל</t>
  </si>
  <si>
    <t>מספר כרטיס ספק בהנהלת חשבונות</t>
  </si>
  <si>
    <t>מקור הפעלה (רשות/קבלן משנה)</t>
  </si>
  <si>
    <t>יש לרשום מייל מפורט לכתובת: hofesh-gadol26@cdk-cpa.co.il</t>
  </si>
  <si>
    <t>בגיליון זה אין צורך להזין נתונים!</t>
  </si>
  <si>
    <t>נתוני הרשמה מגליון מצבת והרשמה (4)</t>
  </si>
  <si>
    <t>מפעיל התכנית</t>
  </si>
  <si>
    <t>בקרת אי מילוי תלמידים</t>
  </si>
  <si>
    <t>תוכן העניינים</t>
  </si>
  <si>
    <t>סה"כ אנשי צוות שדווחו</t>
  </si>
  <si>
    <t>סה"כ גנים מדווחים בדוח ביצוע</t>
  </si>
  <si>
    <t>סה"כ גנים שדווח עבורם הוצאות שכר</t>
  </si>
  <si>
    <t>בתי ספר</t>
  </si>
  <si>
    <t>כמות תלמידים  לחישוב תקציב</t>
  </si>
  <si>
    <t>בקרת איוש משרות</t>
  </si>
  <si>
    <t>הערת הרשות</t>
  </si>
  <si>
    <t>עזר- רכזת</t>
  </si>
  <si>
    <t xml:space="preserve">סמל גן </t>
  </si>
  <si>
    <t>דיווח שכר גננת</t>
  </si>
  <si>
    <t>דיווח שכר רכז/ת גנים</t>
  </si>
  <si>
    <t>דיווח שכר סייע/ת</t>
  </si>
  <si>
    <t>עזר- גננת</t>
  </si>
  <si>
    <t>עזר- רכזות</t>
  </si>
  <si>
    <t>עזר- שכר</t>
  </si>
  <si>
    <t>בדיקת איוש גננת/ רכזת גן</t>
  </si>
  <si>
    <t>בדיקת איוש סייע/ת</t>
  </si>
  <si>
    <t>בקרה</t>
  </si>
  <si>
    <t>מספר ילדים לתשלום</t>
  </si>
  <si>
    <t>כמות מוסדות לדגימה</t>
  </si>
  <si>
    <r>
      <t>האם המוסד נדגם?</t>
    </r>
    <r>
      <rPr>
        <b/>
        <sz val="11"/>
        <color theme="4"/>
        <rFont val="David"/>
        <family val="2"/>
      </rPr>
      <t xml:space="preserve"> (יש לציין "כן" בכל מענה שנבדק)</t>
    </r>
  </si>
  <si>
    <t>מוסדות שנותרו לדגימה</t>
  </si>
  <si>
    <t>עובד מטפל</t>
  </si>
  <si>
    <t>שם הסל</t>
  </si>
  <si>
    <t>בדיקת גביה ומלגות</t>
  </si>
  <si>
    <t>הוצאה מאושרת</t>
  </si>
  <si>
    <t>השפעה כספית- סכום לקיזוז</t>
  </si>
  <si>
    <t>ההסבר לקיזוז</t>
  </si>
  <si>
    <t>הסבר ידני- רק במידה ואין שום הסבר אחר</t>
  </si>
  <si>
    <t>רשימה נפתחת</t>
  </si>
  <si>
    <t>ל"ר</t>
  </si>
  <si>
    <t>לא הוגשה כרטסת</t>
  </si>
  <si>
    <t>כרטסת שהוגשה נמוכה מדיווח</t>
  </si>
  <si>
    <t>מלגות</t>
  </si>
  <si>
    <t>דוח עלות נמוך מדיווח</t>
  </si>
  <si>
    <t>תקין</t>
  </si>
  <si>
    <t>ליקויים בבקרת שכר</t>
  </si>
  <si>
    <t>כפילות עובדים</t>
  </si>
  <si>
    <t>הוצאה לא מאושרת בסל זה</t>
  </si>
  <si>
    <t>לא תואם לתוכנית העבודה שאושרה</t>
  </si>
  <si>
    <t>חשבונית שהוגשה אינה תקינה</t>
  </si>
  <si>
    <t xml:space="preserve">בכרטסת שהוגשה אין נתוני מס' ילדים שניתנה המילגה </t>
  </si>
  <si>
    <t>ליקויים בבקרת גביה ומלגות</t>
  </si>
  <si>
    <t>הדוח גביה שהוגש איננו ממערכת גביה</t>
  </si>
  <si>
    <t xml:space="preserve">הדוח גביה שהוגש אינו כולל נתוני מס' ילדים </t>
  </si>
  <si>
    <t>אחוז משרה מתוקן (כולל תוספת מעל 5 גנים)</t>
  </si>
  <si>
    <t>גנים- מצבת והרשמה (4)</t>
  </si>
  <si>
    <t>גנים- דוח ביצוע (5)</t>
  </si>
  <si>
    <t>רכזות גנים- דוח ביצוע (8)</t>
  </si>
  <si>
    <t>איוש משרות (9)</t>
  </si>
  <si>
    <t>ריכוז נתונים (10)</t>
  </si>
  <si>
    <t>להלן רשימת מסמכים הנדרשים לצורך קבלת תקצוב ברשויות עבור תוכנית "הגנים ובית הספר של החופש הגדול" תשפ"ו בגני הילדים ובכיתות א-ג:</t>
  </si>
  <si>
    <t>מצבת והרשמה (4)</t>
  </si>
  <si>
    <t xml:space="preserve"> דוח ביצוע (5)</t>
  </si>
  <si>
    <t>רכזות גנים - דוח ביצוע (8)</t>
  </si>
  <si>
    <t>יש להקפיד למלא את הגיליונות לפי סדר הצגתם בדוח מגיליון 1 עד גיליון 8.</t>
  </si>
  <si>
    <t>הסכום שחולק כמלגות להורים, מועבר מגיליון דוח הוצאות בפועל (2), כאמור לעיל.</t>
  </si>
  <si>
    <r>
      <rPr>
        <sz val="12"/>
        <color rgb="FF000000"/>
        <rFont val="David"/>
        <family val="2"/>
      </rPr>
      <t>בעמודה  C - "סמל גן בו מתקיימת הפעילות"</t>
    </r>
    <r>
      <rPr>
        <sz val="12"/>
        <color indexed="8"/>
        <rFont val="David"/>
        <family val="2"/>
      </rPr>
      <t xml:space="preserve"> - יש לבחור סמל גן מהרשימה הנפתחת. </t>
    </r>
    <r>
      <rPr>
        <b/>
        <sz val="12"/>
        <color indexed="8"/>
        <rFont val="David"/>
        <family val="2"/>
      </rPr>
      <t xml:space="preserve">יש להקפיד כי כל סמל גן יירשם פעם אחת בלבד. </t>
    </r>
    <r>
      <rPr>
        <sz val="12"/>
        <color indexed="8"/>
        <rFont val="David"/>
        <family val="2"/>
      </rPr>
      <t xml:space="preserve"> </t>
    </r>
  </si>
  <si>
    <r>
      <rPr>
        <u/>
        <sz val="12"/>
        <color rgb="FF000000"/>
        <rFont val="David"/>
        <family val="2"/>
      </rPr>
      <t>בעמודות F ו-G "ביצוע בפועל</t>
    </r>
    <r>
      <rPr>
        <sz val="12"/>
        <color indexed="8"/>
        <rFont val="David"/>
        <family val="2"/>
      </rPr>
      <t>" - יש למלא את מספר התלמידים עבורם הרשות דורשת תשלום.</t>
    </r>
  </si>
  <si>
    <r>
      <rPr>
        <u/>
        <sz val="12"/>
        <color rgb="FF000000"/>
        <rFont val="David"/>
        <family val="2"/>
      </rPr>
      <t>בעמודות  I, H "תקופת הפעילות"</t>
    </r>
    <r>
      <rPr>
        <sz val="12"/>
        <color indexed="8"/>
        <rFont val="David"/>
        <family val="2"/>
      </rPr>
      <t xml:space="preserve"> - יש לרשום את תאריכי הפתיחה והסגירה בני הילדים.</t>
    </r>
  </si>
  <si>
    <r>
      <t xml:space="preserve">בבתי"ס בהם מספר הימים נמוך מ- 15 יש לציין  </t>
    </r>
    <r>
      <rPr>
        <u/>
        <sz val="12"/>
        <color rgb="FF000000"/>
        <rFont val="David"/>
        <family val="2"/>
      </rPr>
      <t>בעמודה L</t>
    </r>
    <r>
      <rPr>
        <sz val="12"/>
        <color indexed="8"/>
        <rFont val="David"/>
        <family val="2"/>
      </rPr>
      <t xml:space="preserve"> את הסיבה (לדוגמא: פעילות עד ט' באב, איחוד עם בי"ס אחר בגלל מיעוט משתתפים וכו') וכן </t>
    </r>
    <r>
      <rPr>
        <u/>
        <sz val="12"/>
        <color rgb="FF000000"/>
        <rFont val="David"/>
        <family val="2"/>
      </rPr>
      <t xml:space="preserve">בעמודה M </t>
    </r>
    <r>
      <rPr>
        <sz val="12"/>
        <color indexed="8"/>
        <rFont val="David"/>
        <family val="2"/>
      </rPr>
      <t>האם אושר ע"י המשרד. 
כמו כן בגנים בהם מספר התלמידים נמוך ממינימום משתתפים - 15 תלמידים יש לציין את הסיבה לכך ולצרף את אישור כאסמכתא.</t>
    </r>
  </si>
  <si>
    <r>
      <t xml:space="preserve">בכל שורה בטבלה, יש למלא את התא </t>
    </r>
    <r>
      <rPr>
        <u/>
        <sz val="12"/>
        <color rgb="FF000000"/>
        <rFont val="David"/>
        <family val="2"/>
      </rPr>
      <t>בעמודה I</t>
    </r>
    <r>
      <rPr>
        <sz val="12"/>
        <color indexed="8"/>
        <rFont val="David"/>
        <family val="2"/>
      </rPr>
      <t xml:space="preserve"> רק לאחר מילוי התא </t>
    </r>
    <r>
      <rPr>
        <u/>
        <sz val="12"/>
        <color rgb="FF000000"/>
        <rFont val="David"/>
        <family val="2"/>
      </rPr>
      <t>בעמודה H</t>
    </r>
    <r>
      <rPr>
        <sz val="12"/>
        <color rgb="FF000000"/>
        <rFont val="David"/>
        <family val="2"/>
      </rPr>
      <t>.</t>
    </r>
    <r>
      <rPr>
        <sz val="12"/>
        <color indexed="8"/>
        <rFont val="David"/>
        <family val="2"/>
      </rPr>
      <t xml:space="preserve">
בעמודות אלו </t>
    </r>
    <r>
      <rPr>
        <b/>
        <sz val="12"/>
        <color indexed="8"/>
        <rFont val="David"/>
        <family val="2"/>
      </rPr>
      <t>יש לבחור את סוג איש הצוות ואת התפקיד מתוך הרשימה הנפתחת, סעיפים שיירשמו באופן שונה לא ייכנסו לחישוב התשלום בגיליון (10).</t>
    </r>
    <r>
      <rPr>
        <sz val="12"/>
        <color indexed="8"/>
        <rFont val="David"/>
        <family val="2"/>
      </rPr>
      <t xml:space="preserve">
יש לשים לב שחלק מהתאים בעמודה I ימולאו באופן אוטומטי ללא צורך בבחירה מתוך הרשימה הנפתחת (התאים ייצבעו בלבן אוטומטית).</t>
    </r>
  </si>
  <si>
    <r>
      <rPr>
        <u/>
        <sz val="12"/>
        <color rgb="FF000000"/>
        <rFont val="David"/>
        <family val="2"/>
      </rPr>
      <t xml:space="preserve">בעמודה G </t>
    </r>
    <r>
      <rPr>
        <sz val="12"/>
        <color indexed="8"/>
        <rFont val="David"/>
        <family val="2"/>
      </rPr>
      <t>- יש למלא את היקף המשרה שהועסק/ה רכז/ת הגנים עבור הגן שבאותה שורה.</t>
    </r>
  </si>
  <si>
    <r>
      <rPr>
        <u/>
        <sz val="12"/>
        <color rgb="FF000000"/>
        <rFont val="David"/>
        <family val="2"/>
      </rPr>
      <t>בגיליון זה אין צורך להזין נתונים</t>
    </r>
    <r>
      <rPr>
        <sz val="12"/>
        <color indexed="8"/>
        <rFont val="David"/>
        <family val="2"/>
      </rPr>
      <t xml:space="preserve">, נתוני איוש המשרות נלקחים מגיליון 'פירוט עלויות כח אדם (6)', נתוני המוסדות וכמות תלמידים נלקחים מגיליון 'גנים-דוח ביצוע (5)' במידה ויש לרשות הערות ניתן לציין </t>
    </r>
    <r>
      <rPr>
        <u/>
        <sz val="12"/>
        <color rgb="FF000000"/>
        <rFont val="David"/>
        <family val="2"/>
      </rPr>
      <t>בעמודה L</t>
    </r>
    <r>
      <rPr>
        <sz val="12"/>
        <color indexed="8"/>
        <rFont val="David"/>
        <family val="2"/>
      </rPr>
      <t>.</t>
    </r>
  </si>
  <si>
    <t>בהתאם לסעיף ג.1.ב. בקול קורא איוש הצוות החינוכי במתכונות שמפורטת בקול קורא הינם תנאי סף לתקצוב התוכנית כולה.</t>
  </si>
  <si>
    <t>שימו לב, בהתאם לסעיף ג.1.ב. בקול קורא איוש הצוות החינוכי במתכונות שמפורטת בקול קורא הינם תנאי סף לתקצוב התוכנית כולה.</t>
  </si>
  <si>
    <t>בקרה ג.1.ב</t>
  </si>
  <si>
    <t>מפתח עלות לתלמיד - כל האשכולות כולל גבייה מהורים</t>
  </si>
  <si>
    <t>מפתח השתתפויות לתלמיד גן</t>
  </si>
  <si>
    <t>בית ספר - עלות לתלמיד</t>
  </si>
  <si>
    <t xml:space="preserve">בית ספר תקציב קבוע למוסד </t>
  </si>
  <si>
    <t>תוספת שכר רכז -קיץ פלוס ד-ו  (רק במוסדות רשמי)</t>
  </si>
  <si>
    <t>תקורה שכר רכז</t>
  </si>
  <si>
    <t>לבי"ס ל- 15 ימים (20 ימים תוספת שכר רכז ד-ו)</t>
  </si>
  <si>
    <t>מפתח השתתפויות לתלמיד בית ספר</t>
  </si>
  <si>
    <t xml:space="preserve">תקצוב עבור רכז רשותי </t>
  </si>
  <si>
    <t>עלות חודשית רכז</t>
  </si>
  <si>
    <t>מספר חודשי פעילות</t>
  </si>
  <si>
    <t>ס"ה תקציב רכז רשותי</t>
  </si>
  <si>
    <t xml:space="preserve">ניהול ותפעול </t>
  </si>
  <si>
    <r>
      <rPr>
        <b/>
        <sz val="12"/>
        <color theme="1"/>
        <rFont val="David"/>
        <family val="2"/>
      </rPr>
      <t>כרטסת ניהול ותפעול</t>
    </r>
    <r>
      <rPr>
        <sz val="12"/>
        <color theme="1"/>
        <rFont val="David"/>
        <family val="2"/>
      </rPr>
      <t xml:space="preserve"> – 
א. כרטסת הנהלת חשבונות נפרדת המכילה את הוצאות הניהול והתפעול </t>
    </r>
    <r>
      <rPr>
        <u/>
        <sz val="12"/>
        <color theme="1"/>
        <rFont val="David"/>
        <family val="2"/>
      </rPr>
      <t>בהתאמה</t>
    </r>
    <r>
      <rPr>
        <sz val="12"/>
        <color theme="1"/>
        <rFont val="David"/>
        <family val="2"/>
      </rPr>
      <t xml:space="preserve"> לסכום שדווח בדוח ביצוע. הכרטסת צריכה להכיל את פירוט מהות ההוצאות ושמות הספקים של כל חשבונית. 
ב. ההוצאות צריכות להתבצע בחודש הפעילות – חודש יולי 2026. במידה וההוצאות רשומות במועדים אחרים יש לצרף הסבר.</t>
    </r>
  </si>
  <si>
    <t>מס' ילדים לתשלום</t>
  </si>
  <si>
    <t>סה"כ גנים שדווחו (גיליון 5)</t>
  </si>
  <si>
    <t>סה"כ גנים עם איוש משרות תקין</t>
  </si>
  <si>
    <t xml:space="preserve">מס' ילדים שדווחו </t>
  </si>
  <si>
    <t>מס' ילדים לתשלום בהתאם לתקינות איוש משרות</t>
  </si>
  <si>
    <t xml:space="preserve">בקרת איוש משרות </t>
  </si>
  <si>
    <t>תקופת הפעילות-הרחבה</t>
  </si>
  <si>
    <t>בדיקת תנאי קיום מלוא ימי הפעילות במלואם</t>
  </si>
  <si>
    <t>מס' גנים שפעלו פחות מ- 7 ימים</t>
  </si>
  <si>
    <t>נתונים לחישוב התקציב</t>
  </si>
  <si>
    <t>סה"כ מס' תלמידים</t>
  </si>
  <si>
    <t>נתונים לחישוב תקציב</t>
  </si>
  <si>
    <t>אש דת</t>
  </si>
  <si>
    <t>אלסנאפר קזאל מונה</t>
  </si>
  <si>
    <t>שלה</t>
  </si>
  <si>
    <t>באר שבע 16</t>
  </si>
  <si>
    <t>ורדים וסיגליות</t>
  </si>
  <si>
    <t>פינוקיו</t>
  </si>
  <si>
    <t>גן אהבת ציון</t>
  </si>
  <si>
    <t>גן ישראל מסלנט 1</t>
  </si>
  <si>
    <t>גן הצנחנים</t>
  </si>
  <si>
    <t>גן אהבת ציון 2</t>
  </si>
  <si>
    <t>גן אש-דת</t>
  </si>
  <si>
    <t>נחלת מאיר</t>
  </si>
  <si>
    <t>אור יקרות</t>
  </si>
  <si>
    <t>מעון הכפר</t>
  </si>
  <si>
    <t>תת באר יעקב</t>
  </si>
  <si>
    <t>אורנה</t>
  </si>
  <si>
    <t>אל חנאסי</t>
  </si>
  <si>
    <t>גן אלאנג'אם</t>
  </si>
  <si>
    <t>שדות ים</t>
  </si>
  <si>
    <t>גן עוזרד</t>
  </si>
  <si>
    <t>מעגן מיכאל א'</t>
  </si>
  <si>
    <t>מעגן מיכאל ב'</t>
  </si>
  <si>
    <t>גן הברון</t>
  </si>
  <si>
    <t>רקפת- ממד</t>
  </si>
  <si>
    <t>גן עומא אל חטאבי א'</t>
  </si>
  <si>
    <t>אבן סינא ב'</t>
  </si>
  <si>
    <t>גן אלחיאם ב'</t>
  </si>
  <si>
    <t>גן אלמותנבי א'</t>
  </si>
  <si>
    <t>אלמותנבי ב' ביהס</t>
  </si>
  <si>
    <t>גן עארק אל שבאב</t>
  </si>
  <si>
    <t>ביס אבן סינא ד'</t>
  </si>
  <si>
    <t>גן עור אל חטאבי</t>
  </si>
  <si>
    <t>אלורוד ב</t>
  </si>
  <si>
    <t>אלסדיקאא אלחכמה</t>
  </si>
  <si>
    <t>חצב חובה</t>
  </si>
  <si>
    <t>אגוי כפר גדעון</t>
  </si>
  <si>
    <t>באר שבע 15</t>
  </si>
  <si>
    <t>עיסוויה</t>
  </si>
  <si>
    <t>שועפט</t>
  </si>
  <si>
    <t>האמירה בסמה</t>
  </si>
  <si>
    <t>ישועות משה א'</t>
  </si>
  <si>
    <t>אל נג'אח</t>
  </si>
  <si>
    <t>אור האמת רמלה</t>
  </si>
  <si>
    <t>אלסחאבה</t>
  </si>
  <si>
    <t>אלאסדגאא</t>
  </si>
  <si>
    <t>הצהריים</t>
  </si>
  <si>
    <t>סילואן</t>
  </si>
  <si>
    <t>גן עדן חבד</t>
  </si>
  <si>
    <t>גן לימן</t>
  </si>
  <si>
    <t>אור אמת רמלה</t>
  </si>
  <si>
    <t>מתנות קטנות</t>
  </si>
  <si>
    <t>אבו כף</t>
  </si>
  <si>
    <t>אלגזאלי</t>
  </si>
  <si>
    <t>מפי-עוללים</t>
  </si>
  <si>
    <t>אל פראבי ג'</t>
  </si>
  <si>
    <t>אל מלסאא א'</t>
  </si>
  <si>
    <t>אל נעיים</t>
  </si>
  <si>
    <t>ברכה</t>
  </si>
  <si>
    <t>רחמים</t>
  </si>
  <si>
    <t>אלחיאה</t>
  </si>
  <si>
    <t>התומכים</t>
  </si>
  <si>
    <t>אלג'ורי</t>
  </si>
  <si>
    <t>גן עדן</t>
  </si>
  <si>
    <t>גן המאירי ב</t>
  </si>
  <si>
    <t>ראשית ישראל</t>
  </si>
  <si>
    <t>גן יח' בס ד</t>
  </si>
  <si>
    <t>שכונה 26</t>
  </si>
  <si>
    <t>אלבלאבל</t>
  </si>
  <si>
    <t>אבוכף-ט1</t>
  </si>
  <si>
    <t>אבוכף-ט2</t>
  </si>
  <si>
    <t>אבוכף-ט3</t>
  </si>
  <si>
    <t>אמל ט1</t>
  </si>
  <si>
    <t>מעון שלום</t>
  </si>
  <si>
    <t>אל חלאיל א'</t>
  </si>
  <si>
    <t>עין ג'ראר ג'</t>
  </si>
  <si>
    <t>עין ג'ראר ד'</t>
  </si>
  <si>
    <t>דו לשוני</t>
  </si>
  <si>
    <t>אבו טור</t>
  </si>
  <si>
    <t>נדיבות</t>
  </si>
  <si>
    <t>עוללים</t>
  </si>
  <si>
    <t>גן סנדלה 2</t>
  </si>
  <si>
    <t>גן מוקיבלה 3</t>
  </si>
  <si>
    <t>גן מכינה חדר ראשון ל</t>
  </si>
  <si>
    <t>אלראחין ג'</t>
  </si>
  <si>
    <t>גן אבו סמחא א</t>
  </si>
  <si>
    <t>גן ט.ח. 2 נאעורה</t>
  </si>
  <si>
    <t>גן יח' חלת אלשריף א'</t>
  </si>
  <si>
    <t>אמל ט3</t>
  </si>
  <si>
    <t>אום בטין 2</t>
  </si>
  <si>
    <t>בטיחאת</t>
  </si>
  <si>
    <t>אבו חמאם 1</t>
  </si>
  <si>
    <t>גן טלה/יונה</t>
  </si>
  <si>
    <t>שני-גליל</t>
  </si>
  <si>
    <t>גן טמרה</t>
  </si>
  <si>
    <t>גן סמיר גאנם</t>
  </si>
  <si>
    <t>גן חמזה קטיש</t>
  </si>
  <si>
    <t>גן שריף גזל</t>
  </si>
  <si>
    <t>אלזיזפון</t>
  </si>
  <si>
    <t>מעיין חיים ושלום (דל</t>
  </si>
  <si>
    <t>ישועות יעקב</t>
  </si>
  <si>
    <t>סקרנל 2</t>
  </si>
  <si>
    <t>גן רמחל )רז-לי( בב</t>
  </si>
  <si>
    <t>גן בצלאל יפה 2</t>
  </si>
  <si>
    <t>גן בצלאל יפה 1</t>
  </si>
  <si>
    <t>יד אברהם</t>
  </si>
  <si>
    <t>גן עקאדה</t>
  </si>
  <si>
    <t>גן אגיאל</t>
  </si>
  <si>
    <t>גן יאסמין</t>
  </si>
  <si>
    <t>גן אל סנובר</t>
  </si>
  <si>
    <t>אל חטאף 1</t>
  </si>
  <si>
    <t>אל חטאף 2</t>
  </si>
  <si>
    <t>אל חטאף 7</t>
  </si>
  <si>
    <t>זמארין</t>
  </si>
  <si>
    <t>רים אלבואדי</t>
  </si>
  <si>
    <t>אלת'מאר</t>
  </si>
  <si>
    <t>בעלזא תל אביב</t>
  </si>
  <si>
    <t>אלמנאהל</t>
  </si>
  <si>
    <t>גן אלביאר</t>
  </si>
  <si>
    <t>אלקנרי</t>
  </si>
  <si>
    <t>אלע'זאלי</t>
  </si>
  <si>
    <t>אלהוזייל ג'</t>
  </si>
  <si>
    <t>אלנהדה</t>
  </si>
  <si>
    <t>קמפוס מכון ויצמן</t>
  </si>
  <si>
    <t>אלג'נאת</t>
  </si>
  <si>
    <t>אל מעאלי</t>
  </si>
  <si>
    <t>עין אלנבי ג'</t>
  </si>
  <si>
    <t>גן צעיר נווה זיו</t>
  </si>
  <si>
    <t>מעון חיים ושלום )נוו</t>
  </si>
  <si>
    <t>גן הריף עץ הדעת</t>
  </si>
  <si>
    <t>גן עווד ח'ורי</t>
  </si>
  <si>
    <t>גן יח' גמשה א</t>
  </si>
  <si>
    <t>גן אלשאפעי ב'</t>
  </si>
  <si>
    <t>גן אלמיאסם</t>
  </si>
  <si>
    <t>שער שמעון</t>
  </si>
  <si>
    <t>אלואלוה</t>
  </si>
  <si>
    <t>גן הלוטם</t>
  </si>
  <si>
    <t>סנדיאן</t>
  </si>
  <si>
    <t>ק. צאנז __ בנים</t>
  </si>
  <si>
    <t>נאוה</t>
  </si>
  <si>
    <t>(גן המקשיב (שושי</t>
  </si>
  <si>
    <t>מרכז העיר )גדולים(</t>
  </si>
  <si>
    <t>אביעזר</t>
  </si>
  <si>
    <t>סנט טבקמנזיץ</t>
  </si>
  <si>
    <t>באר התורה</t>
  </si>
  <si>
    <t>סלאח אדין ד'</t>
  </si>
  <si>
    <t>אלמג'ד 2</t>
  </si>
  <si>
    <t>גן 4</t>
  </si>
  <si>
    <t>בראעם אלמוסתקבל</t>
  </si>
  <si>
    <t>גן גבל קחאוש</t>
  </si>
  <si>
    <t>חמזה</t>
  </si>
  <si>
    <t>הגבעה</t>
  </si>
  <si>
    <t>אלמנאל</t>
  </si>
  <si>
    <t>גן ילדים שדא אלוורד</t>
  </si>
  <si>
    <t>המכללה לגיל הרך</t>
  </si>
  <si>
    <t>גן אלרהף</t>
  </si>
  <si>
    <t>גן גסן אלזיתון</t>
  </si>
  <si>
    <t>גן עראק אל שבאב</t>
  </si>
  <si>
    <t>ואדי אלג'וז</t>
  </si>
  <si>
    <t>משנת יאודה</t>
  </si>
  <si>
    <t>גן אלחנסאא ב'</t>
  </si>
  <si>
    <t>ישועות יעקב יוסף</t>
  </si>
  <si>
    <t>אלנג'אח</t>
  </si>
  <si>
    <t>תרבין</t>
  </si>
  <si>
    <t>אבן סינא 22</t>
  </si>
  <si>
    <t>גן תשרי 1</t>
  </si>
  <si>
    <t>קדושת ציון</t>
  </si>
  <si>
    <t>כוכב נולד</t>
  </si>
  <si>
    <t>בית ספר טביטה</t>
  </si>
  <si>
    <t>סיגן בכפר הירוק</t>
  </si>
  <si>
    <t>עטרת יצחק</t>
  </si>
  <si>
    <t>תומר- אור הגנוז</t>
  </si>
  <si>
    <t>מנבע אל סלאם 1 (בראע</t>
  </si>
  <si>
    <t>נור אלמעארף</t>
  </si>
  <si>
    <t>)אילן )לשעבר נטע</t>
  </si>
  <si>
    <t>גן מחאמיד</t>
  </si>
  <si>
    <t>אל-סייד</t>
  </si>
  <si>
    <t>אשכול אום בטין</t>
  </si>
  <si>
    <t>אל טורשן</t>
  </si>
  <si>
    <t>אל-אטרש</t>
  </si>
  <si>
    <t>טיור אלג'אנה 4</t>
  </si>
  <si>
    <t>גנים דמוקרטיים יצירת</t>
  </si>
  <si>
    <t>גני חניכי הישיבות ג'</t>
  </si>
  <si>
    <t>השלוח</t>
  </si>
  <si>
    <t>שובל - מונטסורי</t>
  </si>
  <si>
    <t>בס סואחרה יסודי_ב.</t>
  </si>
  <si>
    <t>בס סלואן</t>
  </si>
  <si>
    <t>איגום- פלאים</t>
  </si>
  <si>
    <t>ריאחין אלבוסתאן אלפח</t>
  </si>
  <si>
    <t>גן שלנו</t>
  </si>
  <si>
    <t>השדה</t>
  </si>
  <si>
    <t>רביע 32</t>
  </si>
  <si>
    <t>בראעם אלאימאן ה'</t>
  </si>
  <si>
    <t>אגדה</t>
  </si>
  <si>
    <t>בן איש חיל</t>
  </si>
  <si>
    <t>עדן לריאד אלאטפאל</t>
  </si>
  <si>
    <t>גן ויקי שקד</t>
  </si>
  <si>
    <t>אחבאב אללה אלעלמייה</t>
  </si>
  <si>
    <t>שגב גן בכפר</t>
  </si>
  <si>
    <t>גן שלווה</t>
  </si>
  <si>
    <t>ראשית ישראל_אחיהוד</t>
  </si>
  <si>
    <t>אלטורשן</t>
  </si>
  <si>
    <t>ניצנים - בית זית</t>
  </si>
  <si>
    <t>גן כפר ברוך</t>
  </si>
  <si>
    <t>אלדרדס</t>
  </si>
  <si>
    <t>רנג אפיק</t>
  </si>
  <si>
    <t>תארבין</t>
  </si>
  <si>
    <t>גן שירת מדבר</t>
  </si>
  <si>
    <t>גן מעיין (אורן לשעבר</t>
  </si>
  <si>
    <t>גן חיידר</t>
  </si>
  <si>
    <t>אלאואיל</t>
  </si>
  <si>
    <t>גן אומימה</t>
  </si>
  <si>
    <t>ליידי פילאר</t>
  </si>
  <si>
    <t>יזמה</t>
  </si>
  <si>
    <t>אלמובדעין</t>
  </si>
  <si>
    <t>נעמית</t>
  </si>
  <si>
    <t>קאוס קוזח</t>
  </si>
  <si>
    <t>זיו המרגלית</t>
  </si>
  <si>
    <t>חפץ חיים - תהילה</t>
  </si>
  <si>
    <t>מרכז תותי רעננה</t>
  </si>
  <si>
    <t>גן רבקי</t>
  </si>
  <si>
    <t>הגן שלנו</t>
  </si>
  <si>
    <t>גן חטיבת הראל</t>
  </si>
  <si>
    <t>עץ הדעת אביי 28</t>
  </si>
  <si>
    <t>זרחה השמש ליעקב</t>
  </si>
  <si>
    <t>אג'יאל 5</t>
  </si>
  <si>
    <t>אג'יאל 43</t>
  </si>
  <si>
    <t>המעפילים</t>
  </si>
  <si>
    <t>גן בלפוריה</t>
  </si>
  <si>
    <t>אלרומאן</t>
  </si>
  <si>
    <t>גן ילדים רינסאנס 2</t>
  </si>
  <si>
    <t>גן ילדים רינסאנס 3</t>
  </si>
  <si>
    <t>גן חב"ד מקור חיים</t>
  </si>
  <si>
    <t>גן תשרי 2</t>
  </si>
  <si>
    <t>פיתוחי חותם</t>
  </si>
  <si>
    <t>קדושת ציון באבוב</t>
  </si>
  <si>
    <t>אקדמיית אטפל 1</t>
  </si>
  <si>
    <t>אקדמיית אלטפל 2</t>
  </si>
  <si>
    <t>גן אלהדאיה 5 שנים 3</t>
  </si>
  <si>
    <t>גן תת באר יעקב</t>
  </si>
  <si>
    <t>גן חב"ד המעיינות</t>
  </si>
  <si>
    <t>גן חב"ד הגאולה</t>
  </si>
  <si>
    <t>נחלת מאיר חניכי הישי</t>
  </si>
  <si>
    <t>גן הנסיך הקטן</t>
  </si>
  <si>
    <t>אלהדיה אלנמודג'יה</t>
  </si>
  <si>
    <t>אלהדיאיה אלמודגיה</t>
  </si>
  <si>
    <t>גן ילדים אלסראג</t>
  </si>
  <si>
    <t>זאב חקלאי עץ הדעת</t>
  </si>
  <si>
    <t>נור אלהודא אלמקדסיה</t>
  </si>
  <si>
    <t>גן ילדים סמהר 1</t>
  </si>
  <si>
    <t>גן ילדים סמהר 2</t>
  </si>
  <si>
    <t>קהילה</t>
  </si>
  <si>
    <t>אלהאשם</t>
  </si>
  <si>
    <t>אורות מרגלית</t>
  </si>
  <si>
    <t>גן מדעי סקרנל איגום</t>
  </si>
  <si>
    <t>גן מוזיקלי סקרנל איג</t>
  </si>
  <si>
    <t>השופט</t>
  </si>
  <si>
    <t>מגלן</t>
  </si>
  <si>
    <t>ב'ס סואחרה יסודי_ב.ס</t>
  </si>
  <si>
    <t>ב'ס אלתורי בעת</t>
  </si>
  <si>
    <t>ב'ס אלתורי בנות</t>
  </si>
  <si>
    <t>ב'ס דלעה</t>
  </si>
  <si>
    <t>סילואן ואדי קאדום,</t>
  </si>
  <si>
    <t>סלואן(ואדי קאדום)</t>
  </si>
  <si>
    <t>מולוייה_ב.ס</t>
  </si>
  <si>
    <t>ב'ס מוו לוה_ב.ס</t>
  </si>
  <si>
    <t>ב'ס טור בנים__ב.ס</t>
  </si>
  <si>
    <t>ב'ס עיסווה בנות</t>
  </si>
  <si>
    <t>שועפאט,</t>
  </si>
  <si>
    <t>ב'ס שעפאט בנות מכין</t>
  </si>
  <si>
    <t>עומרייה_ב.ס</t>
  </si>
  <si>
    <t>יסמין א</t>
  </si>
  <si>
    <t>אל סעדה</t>
  </si>
  <si>
    <t>אלטופולה</t>
  </si>
  <si>
    <t>ביס אל גזאלי</t>
  </si>
  <si>
    <t>אל זהרא</t>
  </si>
  <si>
    <t>אל זיתון</t>
  </si>
  <si>
    <t>אלשטאר</t>
  </si>
  <si>
    <t>גילה ההמחנכת</t>
  </si>
  <si>
    <t>גן טמרה העמק</t>
  </si>
  <si>
    <t>גן שקמה כוח</t>
  </si>
  <si>
    <t>חיידר ישועת מנחם</t>
  </si>
  <si>
    <t>תלמוד תורה יסוד עולם</t>
  </si>
  <si>
    <t>שכ' 34</t>
  </si>
  <si>
    <t>שני-פה נוף</t>
  </si>
  <si>
    <t>דברי יחזקאל</t>
  </si>
  <si>
    <t>גני הבאר</t>
  </si>
  <si>
    <t>באר שבע 18</t>
  </si>
  <si>
    <t>גן הסוכנות היהודית</t>
  </si>
  <si>
    <t>גן ישראל מסלנט 3</t>
  </si>
  <si>
    <t>גן אלריחאנה</t>
  </si>
  <si>
    <t>אור יוסף</t>
  </si>
  <si>
    <t>גן ילדים אלמגד</t>
  </si>
  <si>
    <t>גן ילדים אלמג'ד</t>
  </si>
  <si>
    <t>גן מנוחה</t>
  </si>
  <si>
    <t>האקדמיה הצעירה</t>
  </si>
  <si>
    <t>רשת מעונות עדנה</t>
  </si>
  <si>
    <t>גן ריקי</t>
  </si>
  <si>
    <t>גן ירוק בטבע קרית או</t>
  </si>
  <si>
    <t>גני מטר בעמ א</t>
  </si>
  <si>
    <t>גן חיבוקי</t>
  </si>
  <si>
    <t>אג'יאל 4</t>
  </si>
  <si>
    <t>גן חסיה</t>
  </si>
  <si>
    <t>אלהדאיה</t>
  </si>
  <si>
    <t>גן אלבראא</t>
  </si>
  <si>
    <t>אלבראא 4 שנים</t>
  </si>
  <si>
    <t>אלהדאיה 4 שנים 3</t>
  </si>
  <si>
    <t>נור אלמעארף 3 שנים</t>
  </si>
  <si>
    <t>פו הדב</t>
  </si>
  <si>
    <t>גן אלהדאיה 3 שנים 2</t>
  </si>
  <si>
    <t>תלמוד תורה החדש - יס</t>
  </si>
  <si>
    <t>גן קשת מונטסורי</t>
  </si>
  <si>
    <t>גן ילדים נור אלקדוס</t>
  </si>
  <si>
    <t>נור אלקודס 4 שנים 3</t>
  </si>
  <si>
    <t>גן ארט גן</t>
  </si>
  <si>
    <t>פחר אלקנאת 4</t>
  </si>
  <si>
    <t>פחר אלקנאת 5</t>
  </si>
  <si>
    <t>פחר אלקאנת 6</t>
  </si>
  <si>
    <t>דג זהב</t>
  </si>
  <si>
    <t>אלרודה אלחדיתה</t>
  </si>
  <si>
    <t>הגן שלנו-גן מעורבות</t>
  </si>
  <si>
    <t>אלשראקאת אלגד 4 שנים</t>
  </si>
  <si>
    <t>גן ילדים בראעם אלהוד</t>
  </si>
  <si>
    <t>אלפאקיה כיתה 1</t>
  </si>
  <si>
    <t>גן הנסיך הקטן 2-מרכז</t>
  </si>
  <si>
    <t>ראזי 1</t>
  </si>
  <si>
    <t>ראזי 9</t>
  </si>
  <si>
    <t>ראזי 2</t>
  </si>
  <si>
    <t>ראזי 3</t>
  </si>
  <si>
    <t>ראזי 4</t>
  </si>
  <si>
    <t>ראזי 5</t>
  </si>
  <si>
    <t>ראזי 7</t>
  </si>
  <si>
    <t>ראזי 8</t>
  </si>
  <si>
    <t>בוסתאן אלעולמאא'</t>
  </si>
  <si>
    <t>בוסתאן אלאזהאר</t>
  </si>
  <si>
    <t>בוסתאן אלאמירה בסמה</t>
  </si>
  <si>
    <t>בני אברהם</t>
  </si>
  <si>
    <t>גן בלוט</t>
  </si>
  <si>
    <t>בראעם אלאימאן 1</t>
  </si>
  <si>
    <t>אל סונה</t>
  </si>
  <si>
    <t>אל אימאן</t>
  </si>
  <si>
    <t>אל שומוע</t>
  </si>
  <si>
    <t>אלפרשאת</t>
  </si>
  <si>
    <t>אל אחלאם</t>
  </si>
  <si>
    <t>גן ילדים נור אלהודא</t>
  </si>
  <si>
    <t>אלכוכאב</t>
  </si>
  <si>
    <t>אלוורוד כיתה ג'</t>
  </si>
  <si>
    <t>אלוורוד כיתה ד</t>
  </si>
  <si>
    <t>אלמוסטקבל אלתרבותיה</t>
  </si>
  <si>
    <t>גן מנזר רוזרי בראעם</t>
  </si>
  <si>
    <t>סמהר 4</t>
  </si>
  <si>
    <t>אלאואיל כיתה ב</t>
  </si>
  <si>
    <t>סמהר 3</t>
  </si>
  <si>
    <t>סמהר 5</t>
  </si>
  <si>
    <t>סמהר 6</t>
  </si>
  <si>
    <t>אלאואיל כיתה ג</t>
  </si>
  <si>
    <t>מאר מטרי כיתה טרום ח</t>
  </si>
  <si>
    <t>אלמוסתקבל אלתרבויה 3</t>
  </si>
  <si>
    <t>אלמוסתקבל בית חנניה</t>
  </si>
  <si>
    <t>פחר אלקאנאת 2</t>
  </si>
  <si>
    <t>פחר אלקנאת 3</t>
  </si>
  <si>
    <t>פחר אלקאנאת 1</t>
  </si>
  <si>
    <t>מקום לגדול</t>
  </si>
  <si>
    <t>בית וגן - גן רימון</t>
  </si>
  <si>
    <t>אלשארקת אלגד גיל 5 ש</t>
  </si>
  <si>
    <t>הרדוף ב'</t>
  </si>
  <si>
    <t>אל נחל</t>
  </si>
  <si>
    <t>אל נרגס</t>
  </si>
  <si>
    <t>אל סלאם</t>
  </si>
  <si>
    <t>אל ורוד</t>
  </si>
  <si>
    <t>ישועות משה ויזיניץ</t>
  </si>
  <si>
    <t>ראזי 2-א</t>
  </si>
  <si>
    <t>נור אלקודס 4 שנים 2</t>
  </si>
  <si>
    <t>גני בנים ויזניץ אשדו</t>
  </si>
  <si>
    <t>כמו בקיבוץ</t>
  </si>
  <si>
    <t>אלראזי 17</t>
  </si>
  <si>
    <t>קריית חינוך מונטסורי</t>
  </si>
  <si>
    <t>גן מנזרי רוזרי ברעאם</t>
  </si>
  <si>
    <t>מנזר רוזרי בוסתן 1</t>
  </si>
  <si>
    <t>מנזר רוזרי בוסתן 2</t>
  </si>
  <si>
    <t>גן מנזר רוזרי בוסתן</t>
  </si>
  <si>
    <t>מנזר רוזרי בוסתן 4</t>
  </si>
  <si>
    <t>אלמוסתקבל מחנה שועפט</t>
  </si>
  <si>
    <t>אלמוסתקבל חמנה שועפט</t>
  </si>
  <si>
    <t>גן תות בטבע בעמ</t>
  </si>
  <si>
    <t>גן תל יוסף</t>
  </si>
  <si>
    <t>חצב קדם</t>
  </si>
  <si>
    <t>גן חבד הרב דרייפוס</t>
  </si>
  <si>
    <t>גן תמירון</t>
  </si>
  <si>
    <t>חפץ חיים</t>
  </si>
  <si>
    <t>מנזר רוזרי בראעם 1</t>
  </si>
  <si>
    <t>גן בראעם אלגד</t>
  </si>
  <si>
    <t>גן אלואדי</t>
  </si>
  <si>
    <t>גן דוניא אלמרח</t>
  </si>
  <si>
    <t>גן מירי</t>
  </si>
  <si>
    <t>בא לי גן</t>
  </si>
  <si>
    <t>גן עלי בן אבי טאלב</t>
  </si>
  <si>
    <t>גן עותמאן</t>
  </si>
  <si>
    <t>גן אלאמירה</t>
  </si>
  <si>
    <t>גן אלנחיל</t>
  </si>
  <si>
    <t>גן החורש</t>
  </si>
  <si>
    <t>גן שכ' 29</t>
  </si>
  <si>
    <t>הבנאי גן יער</t>
  </si>
  <si>
    <t>גן העמק</t>
  </si>
  <si>
    <t>צור שלום</t>
  </si>
  <si>
    <t>רחובות קמפוס</t>
  </si>
  <si>
    <t>גני הבוכרים 1</t>
  </si>
  <si>
    <t>איריס מערכות חינוך</t>
  </si>
  <si>
    <t>חתם סופר 16-1</t>
  </si>
  <si>
    <t>נזירות פרנציסקניות</t>
  </si>
  <si>
    <t>ראהבאת אלווירה קינדר</t>
  </si>
  <si>
    <t>ראהבאת אלווריה קינדר</t>
  </si>
  <si>
    <t>עטרת חיים 2</t>
  </si>
  <si>
    <t>גן ניצנים בוגרים</t>
  </si>
  <si>
    <t>גן פעוטון סביון</t>
  </si>
  <si>
    <t>סמהר 7</t>
  </si>
  <si>
    <t>טווס</t>
  </si>
  <si>
    <t>רכח-שרשרת</t>
  </si>
  <si>
    <t>יותם</t>
  </si>
  <si>
    <t>גן פרחי הבר</t>
  </si>
  <si>
    <t>גן כפר בלום</t>
  </si>
  <si>
    <t>גן חבד חובה בנים</t>
  </si>
  <si>
    <t>קצד 2 עץ הדעת</t>
  </si>
  <si>
    <t>גן הבאר</t>
  </si>
  <si>
    <t>אשל אברהם</t>
  </si>
  <si>
    <t>הקיבוצים</t>
  </si>
  <si>
    <t>גן סלאח אלדין</t>
  </si>
  <si>
    <t>אהלי מנחם 3</t>
  </si>
  <si>
    <t>אהלי מנחם 2</t>
  </si>
  <si>
    <t>גן בני מלך</t>
  </si>
  <si>
    <t>גן בנות חנה</t>
  </si>
  <si>
    <t>גן בנות מנחם</t>
  </si>
  <si>
    <t>גן דוריס בעמ</t>
  </si>
  <si>
    <t>יסוד העולם</t>
  </si>
  <si>
    <t>עץ הדעת הרב שך 60</t>
  </si>
  <si>
    <t>עץ הדעת הרב שך 40</t>
  </si>
  <si>
    <t>גן החותרים חדש</t>
  </si>
  <si>
    <t>אלסראב</t>
  </si>
  <si>
    <t>קידס פאלאס 4</t>
  </si>
  <si>
    <t>גן סיגן</t>
  </si>
  <si>
    <t>גן ילדים אלפג'ר אלגד</t>
  </si>
  <si>
    <t>גן ילדים אלפגר אלגדי</t>
  </si>
  <si>
    <t>מדל איסט כפר עקב</t>
  </si>
  <si>
    <t>מדל איסט כפר עקב 2</t>
  </si>
  <si>
    <t>יחד 4</t>
  </si>
  <si>
    <t>מרחבון</t>
  </si>
  <si>
    <t>גן אלמוסטקבל</t>
  </si>
  <si>
    <t>גן אלמוסטקבל3</t>
  </si>
  <si>
    <t>המרכז לקידום והעשרת</t>
  </si>
  <si>
    <t>אלמוסטקבל 4</t>
  </si>
  <si>
    <t>סמהר 8</t>
  </si>
  <si>
    <t>באטלר פלאי</t>
  </si>
  <si>
    <t>לאמב</t>
  </si>
  <si>
    <t>דוב</t>
  </si>
  <si>
    <t>דיר</t>
  </si>
  <si>
    <t>אלנור 3</t>
  </si>
  <si>
    <t>גן לילדים בלבד</t>
  </si>
  <si>
    <t>גן גיל אלמוסטקבל ג</t>
  </si>
  <si>
    <t>אלפקיה כיתה 6</t>
  </si>
  <si>
    <t>גן היקב</t>
  </si>
  <si>
    <t>סילואן ראס אלעמוד</t>
  </si>
  <si>
    <t>בית חנינה</t>
  </si>
  <si>
    <t>סלעה</t>
  </si>
  <si>
    <t>ראזי 10</t>
  </si>
  <si>
    <t>ראזי 11</t>
  </si>
  <si>
    <t>ראזי 12</t>
  </si>
  <si>
    <t>אשראקת אלגד 4 שנים 2</t>
  </si>
  <si>
    <t>ראזי 13</t>
  </si>
  <si>
    <t>ראזי 14</t>
  </si>
  <si>
    <t>ראזי 15</t>
  </si>
  <si>
    <t>גן קשת בענן</t>
  </si>
  <si>
    <t>ראזי 16</t>
  </si>
  <si>
    <t>אלפקיה כיתה 7</t>
  </si>
  <si>
    <t>אלפקיה כיתה 5</t>
  </si>
  <si>
    <t>אלאואיל טרום חובה כי</t>
  </si>
  <si>
    <t>אלפקיה כיתה 4</t>
  </si>
  <si>
    <t>אלאואיל טרום חובה ב</t>
  </si>
  <si>
    <t>אלהאשם 2</t>
  </si>
  <si>
    <t>אלהאשם 3</t>
  </si>
  <si>
    <t>טרה סנטה בנים ובנות</t>
  </si>
  <si>
    <t>גן טרה סנטה בנים )5(</t>
  </si>
  <si>
    <t>טיור אלגנה 5 שנים</t>
  </si>
  <si>
    <t>יאסמין א</t>
  </si>
  <si>
    <t>סיינס סקול א</t>
  </si>
  <si>
    <t>סיינס סקול ב</t>
  </si>
  <si>
    <t>סיינס סקול ג</t>
  </si>
  <si>
    <t>אלפראבי קידז ב</t>
  </si>
  <si>
    <t>אלפראבי קידז ג</t>
  </si>
  <si>
    <t>אלפראבי קידז א</t>
  </si>
  <si>
    <t>יאסמין ב</t>
  </si>
  <si>
    <t>יאסמין ג</t>
  </si>
  <si>
    <t>גן חב"ד האורות</t>
  </si>
  <si>
    <t>אשמס</t>
  </si>
  <si>
    <t>מתחם 5</t>
  </si>
  <si>
    <t>אחבאב אללאה</t>
  </si>
  <si>
    <t>אלשורוק 4</t>
  </si>
  <si>
    <t>אלשורוק 2</t>
  </si>
  <si>
    <t>אלשורוק 5</t>
  </si>
  <si>
    <t>אלשורוק 1</t>
  </si>
  <si>
    <t>אלשורוק 3</t>
  </si>
  <si>
    <t>גן שכ' 19</t>
  </si>
  <si>
    <t>חג'ג'י</t>
  </si>
  <si>
    <t>ורדים א'</t>
  </si>
  <si>
    <t>עטרת מלכה</t>
  </si>
  <si>
    <t>גן אלסנא</t>
  </si>
  <si>
    <t>טלה</t>
  </si>
  <si>
    <t>מודיעין עילית 35</t>
  </si>
  <si>
    <t>גן נטקה בע"מ</t>
  </si>
  <si>
    <t>בעלזא אשדוד</t>
  </si>
  <si>
    <t>גן מונטיסיורי-הגן של</t>
  </si>
  <si>
    <t>גן מיתי וגל</t>
  </si>
  <si>
    <t>חיים</t>
  </si>
  <si>
    <t>יעקב</t>
  </si>
  <si>
    <t>אלסראג' 5 שנים 4</t>
  </si>
  <si>
    <t>פנדה</t>
  </si>
  <si>
    <t>פיש</t>
  </si>
  <si>
    <t>דקס</t>
  </si>
  <si>
    <t>ת"ת דרכי אבות</t>
  </si>
  <si>
    <t>בוסתן יאפא</t>
  </si>
  <si>
    <t>אלמוסתקבל מחנה שועפא</t>
  </si>
  <si>
    <t>נגום אלג'ד 1</t>
  </si>
  <si>
    <t>נגום אלג'ד 2</t>
  </si>
  <si>
    <t>נגום אלג'ד 3</t>
  </si>
  <si>
    <t>אלואן אלחיאה</t>
  </si>
  <si>
    <t>אגיאל אלקודס א'</t>
  </si>
  <si>
    <t>אטפאלונא ב'</t>
  </si>
  <si>
    <t>אטפאלונא א'</t>
  </si>
  <si>
    <t>155 אופק</t>
  </si>
  <si>
    <t>200-החלומות אמירים</t>
  </si>
  <si>
    <t>גן חניתה</t>
  </si>
  <si>
    <t>גן עופרה ב'</t>
  </si>
  <si>
    <t>עופרה א'</t>
  </si>
  <si>
    <t>גן אדר</t>
  </si>
  <si>
    <t>גן נטועה</t>
  </si>
  <si>
    <t>גן מרחביה יה</t>
  </si>
  <si>
    <t>גן מנשית</t>
  </si>
  <si>
    <t>נרקיס צובה</t>
  </si>
  <si>
    <t>רמת רחל רימון</t>
  </si>
  <si>
    <t>טרום חובה שכ' 22</t>
  </si>
  <si>
    <t>גן שכ' 18</t>
  </si>
  <si>
    <t>רכח-שריג</t>
  </si>
  <si>
    <t>אלחיא 2</t>
  </si>
  <si>
    <t>גן שכ' 15</t>
  </si>
  <si>
    <t>אלח'יא א'</t>
  </si>
  <si>
    <t>ישועות משה ד''</t>
  </si>
  <si>
    <t>ישועות משה ג''</t>
  </si>
  <si>
    <t>ישועות משה ב''</t>
  </si>
  <si>
    <t>גן סמארת קידס</t>
  </si>
  <si>
    <t>אלחכמה 4</t>
  </si>
  <si>
    <t>אלחכמה 3</t>
  </si>
  <si>
    <t>אלחכמה 1</t>
  </si>
  <si>
    <t>אלחכמה 2</t>
  </si>
  <si>
    <t>אל לקאא 1</t>
  </si>
  <si>
    <t>גן אלמוסטקבל אלתרבוו</t>
  </si>
  <si>
    <t>אלמוסטקבל אלתרבויה 4</t>
  </si>
  <si>
    <t>גן אלכוארזמי 3</t>
  </si>
  <si>
    <t>גן תהילה ב'</t>
  </si>
  <si>
    <t>אלסחאב</t>
  </si>
  <si>
    <t>אלורוד א'</t>
  </si>
  <si>
    <t>אלורוד ב'</t>
  </si>
  <si>
    <t>אלבנאפסג'</t>
  </si>
  <si>
    <t>אלעיון</t>
  </si>
  <si>
    <t>אלחסאד</t>
  </si>
  <si>
    <t>אלבלאבל א'</t>
  </si>
  <si>
    <t>גן אל-אחלאס</t>
  </si>
  <si>
    <t>סילואן-ראס אל עמוד.</t>
  </si>
  <si>
    <t>בית חנינא זיתונה</t>
  </si>
  <si>
    <t>אלכרמל</t>
  </si>
  <si>
    <t>מרג אלגזלאן</t>
  </si>
  <si>
    <t>יצהר 2</t>
  </si>
  <si>
    <t>גן שכ' 5</t>
  </si>
  <si>
    <t>בית חנינה נוסייבה</t>
  </si>
  <si>
    <t>שועפאט שאבי</t>
  </si>
  <si>
    <t>רץ-דו לשוני לימון (ל</t>
  </si>
  <si>
    <t>נור</t>
  </si>
  <si>
    <t>רשס-אשכול קזוארינה</t>
  </si>
  <si>
    <t>רשס-אשכול אלון</t>
  </si>
  <si>
    <t>ואדי קאדום</t>
  </si>
  <si>
    <t>01 -ס.ד.ס</t>
  </si>
  <si>
    <t>02 -ס.ד.ס</t>
  </si>
  <si>
    <t>03 -ס.ד.ס</t>
  </si>
  <si>
    <t>04 -ס.ד.ס</t>
  </si>
  <si>
    <t>05 -ס.ד.ס</t>
  </si>
  <si>
    <t>06 -ס.ד.ס</t>
  </si>
  <si>
    <t>01 -בני אברהם פיטסבו</t>
  </si>
  <si>
    <t>02 -בני אברהם פיטסבו</t>
  </si>
  <si>
    <t>03 -בני אברהם פיטסבו</t>
  </si>
  <si>
    <t>01 -ציון לאברהם</t>
  </si>
  <si>
    <t>02 -ציון לאברהם</t>
  </si>
  <si>
    <t>03 -ציון לאברהם</t>
  </si>
  <si>
    <t>מאור צ'רנוביל 1</t>
  </si>
  <si>
    <t>מאור צ'רנוביל 2</t>
  </si>
  <si>
    <t>מאור צ'רנוביל 3</t>
  </si>
  <si>
    <t>02 -אחבאב אללה אלנמו</t>
  </si>
  <si>
    <t>01 -אלמותמיזון</t>
  </si>
  <si>
    <t>01 -אהבת משה</t>
  </si>
  <si>
    <t>02 -מרכז חבד</t>
  </si>
  <si>
    <t>גן חבד אהבת ישראל</t>
  </si>
  <si>
    <t>02 -אלמותמיזון</t>
  </si>
  <si>
    <t>20 -סדיגורה</t>
  </si>
  <si>
    <t>30 -סדיגורה</t>
  </si>
  <si>
    <t>40 -סדיגורה</t>
  </si>
  <si>
    <t>01 -אחבאב אללה אלנמו</t>
  </si>
  <si>
    <t>10 -מפי עוללים</t>
  </si>
  <si>
    <t>20 -מפי עוללים</t>
  </si>
  <si>
    <t>אל-מוטראן_1</t>
  </si>
  <si>
    <t>01 -תת דרכי אבות</t>
  </si>
  <si>
    <t>02 -תת דרכי אבות</t>
  </si>
  <si>
    <t>03 -תת דרכי אבות</t>
  </si>
  <si>
    <t>1 - תת דרכי אבות</t>
  </si>
  <si>
    <t>01 -נזירות__פרנציסקנ</t>
  </si>
  <si>
    <t>02 -נזירות פרנציסקני</t>
  </si>
  <si>
    <t>03 -נזירות פרנציסקני</t>
  </si>
  <si>
    <t>01 -סנט גו'זיף</t>
  </si>
  <si>
    <t>02 -סנט גו'זיף</t>
  </si>
  <si>
    <t>03 -סנט גו'זיף</t>
  </si>
  <si>
    <t>04 -סנט גו'זיף</t>
  </si>
  <si>
    <t>05 -סנט גו'זיף</t>
  </si>
  <si>
    <t>06 -סנט גו'זיף</t>
  </si>
  <si>
    <t>01 -תלמוד תורה מורשה</t>
  </si>
  <si>
    <t>02 -תלמוד תורה מורשה</t>
  </si>
  <si>
    <t>02 -חזון מאיר</t>
  </si>
  <si>
    <t>04 -חזון מאיר</t>
  </si>
  <si>
    <t>05 -חזון מאיר</t>
  </si>
  <si>
    <t>10 -חזון מאיר</t>
  </si>
  <si>
    <t>20 -חזון מאיר</t>
  </si>
  <si>
    <t>30 -חזון מאיר</t>
  </si>
  <si>
    <t>01 -זיו מרגלית.</t>
  </si>
  <si>
    <t>02 -זיו מרגלית.</t>
  </si>
  <si>
    <t>10 -דרך הגרא</t>
  </si>
  <si>
    <t>20 -דרך הגרא</t>
  </si>
  <si>
    <t>30 -דרך הגרא</t>
  </si>
  <si>
    <t>01 -ראשית חכמה</t>
  </si>
  <si>
    <t>02 -ראשית חכמה</t>
  </si>
  <si>
    <t>04 -ראשית חכמה</t>
  </si>
  <si>
    <t>02 -האיש משה</t>
  </si>
  <si>
    <t>01 -מגן אברהם</t>
  </si>
  <si>
    <t>02 -מגן אברהם</t>
  </si>
  <si>
    <t>01 -מעין מגדיאל</t>
  </si>
  <si>
    <t>02 -מעין מגדיאל</t>
  </si>
  <si>
    <t>01 -גן המנהל הקהילתי</t>
  </si>
  <si>
    <t>02 -גן המנהל הקהילתי</t>
  </si>
  <si>
    <t>03 -גן המנהל הקהילתי</t>
  </si>
  <si>
    <t>04 -גן המנהל הקהילתי</t>
  </si>
  <si>
    <t>05 -גן המנהל הקהילתי</t>
  </si>
  <si>
    <t>06 -גן המנהל הקהילתי</t>
  </si>
  <si>
    <t>10 -ניר אלקודס</t>
  </si>
  <si>
    <t>20 -ניר אלקודס</t>
  </si>
  <si>
    <t>10 -בפטיסטי</t>
  </si>
  <si>
    <t>20 -בפטיסטי</t>
  </si>
  <si>
    <t>אמרי בינה-אמרי משה (</t>
  </si>
  <si>
    <t>01 -ברסלב, בני-ברק</t>
  </si>
  <si>
    <t>02 -ברסלב, בני-ברק</t>
  </si>
  <si>
    <t>03 -תורת אמת</t>
  </si>
  <si>
    <t>גן 1 פרר 549592</t>
  </si>
  <si>
    <t>10 -תורה והוראה</t>
  </si>
  <si>
    <t>20 -תורה והוראה</t>
  </si>
  <si>
    <t>01 -אלואספ'ה נצרת</t>
  </si>
  <si>
    <t>02 -אלואספ'ה נצרת</t>
  </si>
  <si>
    <t>03 -אלואספ'ה נצרת</t>
  </si>
  <si>
    <t>04 -אלואספ'ה נצרת</t>
  </si>
  <si>
    <t>05 -אלואספ'ה נצרת</t>
  </si>
  <si>
    <t>06 -אלואספ'ה נצרת</t>
  </si>
  <si>
    <t>01 -טרה סנטה</t>
  </si>
  <si>
    <t>02 -טרה סנטה</t>
  </si>
  <si>
    <t>01 -סנט צ'ארלס</t>
  </si>
  <si>
    <t>02 -סנט צ'ארלס</t>
  </si>
  <si>
    <t>03 -סנט צ'ארלס</t>
  </si>
  <si>
    <t>04 -סנט צ'ארלס</t>
  </si>
  <si>
    <t>01 -גן נזירות סאליזא</t>
  </si>
  <si>
    <t>03 -גן נזירות סאליזא</t>
  </si>
  <si>
    <t>04 -גן נזירות סאליזא</t>
  </si>
  <si>
    <t>05 -גן נזירות סאליזא</t>
  </si>
  <si>
    <t>06 -גן נזירות סאליזא</t>
  </si>
  <si>
    <t>07 -גן נזירות סאליזא</t>
  </si>
  <si>
    <t>02 -גן נזירות סאליזא</t>
  </si>
  <si>
    <t>1 - טרה סנטה</t>
  </si>
  <si>
    <t>2 - טרה סנטה</t>
  </si>
  <si>
    <t>01 -כפר כנא</t>
  </si>
  <si>
    <t>02 -כפר כנא</t>
  </si>
  <si>
    <t>03 -כפר כנא</t>
  </si>
  <si>
    <t>20 -גן יובלים</t>
  </si>
  <si>
    <t>01 -בישוף ריאח אבו א</t>
  </si>
  <si>
    <t>02 -בישוף ריאח אבו א</t>
  </si>
  <si>
    <t>03 -בישוף ריאח אבו א</t>
  </si>
  <si>
    <t>04 -בישוף ריאח אבו א</t>
  </si>
  <si>
    <t>אל-מוטראן_2</t>
  </si>
  <si>
    <t>01 -גן פריר בית חנינ</t>
  </si>
  <si>
    <t>02 -גן פריר בית חנינ</t>
  </si>
  <si>
    <t>03 -גן פריר בית חנינ</t>
  </si>
  <si>
    <t>10 -מכללת אברהימיה</t>
  </si>
  <si>
    <t>20 -מכללת אברהימיה</t>
  </si>
  <si>
    <t>30 -מכללת אברהימיה</t>
  </si>
  <si>
    <t>עץ הדעת-ר חייא</t>
  </si>
  <si>
    <t>01 -גן ורדים</t>
  </si>
  <si>
    <t>02 -גן ורדים</t>
  </si>
  <si>
    <t>20 -אלסנאפר</t>
  </si>
  <si>
    <t>10 -אלסנאפר</t>
  </si>
  <si>
    <t>30 -אלסנאפר</t>
  </si>
  <si>
    <t>01 -אחבאב אללה</t>
  </si>
  <si>
    <t>02 -אור דוד</t>
  </si>
  <si>
    <t>תיבת נוח</t>
  </si>
  <si>
    <t>גן ילדים בנות ציון 1</t>
  </si>
  <si>
    <t>גן ילדים בנות ציון 2</t>
  </si>
  <si>
    <t>בית חנינא אלהג'רה</t>
  </si>
  <si>
    <t>02 -נווה שרת</t>
  </si>
  <si>
    <t>01 -ישועות יעקוב</t>
  </si>
  <si>
    <t>02 -ישועות יעקוב</t>
  </si>
  <si>
    <t>09 -ברעם אל סלאם</t>
  </si>
  <si>
    <t>10 -ברעם אל סלאם</t>
  </si>
  <si>
    <t>01 -הבאר</t>
  </si>
  <si>
    <t>02 -הבאר</t>
  </si>
  <si>
    <t>01 -זרחה השמש ליעקב</t>
  </si>
  <si>
    <t>02 -זרחה השמש ליעקב</t>
  </si>
  <si>
    <t>01 -ריאד אלסאלחין חס</t>
  </si>
  <si>
    <t>02 -ריאד אלסאלחין חס</t>
  </si>
  <si>
    <t>01 -ריאד אלסאלחין,חס</t>
  </si>
  <si>
    <t>02 -ריאד אלסאלחין,חס</t>
  </si>
  <si>
    <t>70 -שאגת אריה</t>
  </si>
  <si>
    <t>01 -לב שמחה</t>
  </si>
  <si>
    <t>02 -לב שמחה</t>
  </si>
  <si>
    <t>03 -לב שמחה</t>
  </si>
  <si>
    <t>10 -לב שמחה</t>
  </si>
  <si>
    <t>20 -לב שמחה</t>
  </si>
  <si>
    <t>30 -לב שמחה</t>
  </si>
  <si>
    <t>10 -עץ הדעת זולטי 21</t>
  </si>
  <si>
    <t>עץ הדעת- זלוטי 21</t>
  </si>
  <si>
    <t>10 -בית יעקב</t>
  </si>
  <si>
    <t>20 -בית יעקב</t>
  </si>
  <si>
    <t>אלאמל 4</t>
  </si>
  <si>
    <t>01 -ישועות יעקב</t>
  </si>
  <si>
    <t>10 -ישועות יעקב יוסף</t>
  </si>
  <si>
    <t>20 -ישועות יעקב יוסף</t>
  </si>
  <si>
    <t>02 -גן ביחד</t>
  </si>
  <si>
    <t>10 -גן קמץ</t>
  </si>
  <si>
    <t>20 -גן קמץ</t>
  </si>
  <si>
    <t>(10 -מכינה לתת (2</t>
  </si>
  <si>
    <t>(20 -מכינה לתת (2</t>
  </si>
  <si>
    <t>בית וגן - גן תאנה</t>
  </si>
  <si>
    <t>03 -גן תשבר</t>
  </si>
  <si>
    <t>04 -גן תשבר</t>
  </si>
  <si>
    <t>05 -גן תשבר</t>
  </si>
  <si>
    <t>02 -ברידג'</t>
  </si>
  <si>
    <t>01 -כלל חסידי אשדוד</t>
  </si>
  <si>
    <t>02 -כלל חסידי אשדוד</t>
  </si>
  <si>
    <t>03 -כלל חסידי אשדוד</t>
  </si>
  <si>
    <t>557751</t>
  </si>
  <si>
    <t>20 -בראעם אל-אימן</t>
  </si>
  <si>
    <t>אלטיור</t>
  </si>
  <si>
    <t>אלכראמיש</t>
  </si>
  <si>
    <t>באלונאת</t>
  </si>
  <si>
    <t>ספונג פופ</t>
  </si>
  <si>
    <t>אל פרסאן</t>
  </si>
  <si>
    <t>אל דלאל</t>
  </si>
  <si>
    <t>אל אסמאק</t>
  </si>
  <si>
    <t>20 -אלרביע</t>
  </si>
  <si>
    <t>01 -גני ילידם אלאמיא</t>
  </si>
  <si>
    <t>תמהידי ב' )אלעבאקרה(</t>
  </si>
  <si>
    <t>תמהידי א' אלשמוע</t>
  </si>
  <si>
    <t>תמהידי ג' )אלאלואן(</t>
  </si>
  <si>
    <t>10 -העולם הקטן</t>
  </si>
  <si>
    <t>20 -העולם הקטן</t>
  </si>
  <si>
    <t>10 -אלהודא</t>
  </si>
  <si>
    <t>30 -אלהודא</t>
  </si>
  <si>
    <t>10 -אורות מרגלית</t>
  </si>
  <si>
    <t>02 -אורות מרגלית</t>
  </si>
  <si>
    <t>01 -בראעם אל אימאן ג</t>
  </si>
  <si>
    <t>02 -בראעם אל אימאן ג</t>
  </si>
  <si>
    <t>01 -חפץ חיים</t>
  </si>
  <si>
    <t>02 -חפץ חיים</t>
  </si>
  <si>
    <t>10 -גן נחליאלי )עץ ה</t>
  </si>
  <si>
    <t>01 -גן ילדים אלהודא</t>
  </si>
  <si>
    <t>20 -גן ילדים אלהודא</t>
  </si>
  <si>
    <t>30 -גן ילדים אלהודא</t>
  </si>
  <si>
    <t>01 -ג'רוזלים</t>
  </si>
  <si>
    <t>02 -ג'רוזלים</t>
  </si>
  <si>
    <t>03 -ג'רוזלים</t>
  </si>
  <si>
    <t>עץ הדעת-טרומן ארי</t>
  </si>
  <si>
    <t>01 -גן בראשית</t>
  </si>
  <si>
    <t>02 -גן בראשית</t>
  </si>
  <si>
    <t>07 -לב שמחה</t>
  </si>
  <si>
    <t>08 -לב שמחה</t>
  </si>
  <si>
    <t>09 -לב שמחה</t>
  </si>
  <si>
    <t>לב שמחה נס 04</t>
  </si>
  <si>
    <t>01 - לב שמחה ו</t>
  </si>
  <si>
    <t>04 -לב שמחה</t>
  </si>
  <si>
    <t>לב שמחה ג 08</t>
  </si>
  <si>
    <t>לב שמחה - ו 04</t>
  </si>
  <si>
    <t>עטרת שלמה ב"ב 1</t>
  </si>
  <si>
    <t>עטרת שלמה בני ברק 2</t>
  </si>
  <si>
    <t>אל לקאא 2</t>
  </si>
  <si>
    <t>אל לקאא 3</t>
  </si>
  <si>
    <t>אל לקאא 4</t>
  </si>
  <si>
    <t>אל לקאא 5</t>
  </si>
  <si>
    <t>50 -לב שמחה</t>
  </si>
  <si>
    <t>60 -לב שמחה</t>
  </si>
  <si>
    <t>09 -בעלזא</t>
  </si>
  <si>
    <t>03 -בעלזא</t>
  </si>
  <si>
    <t>01 -שער שמעון - אור</t>
  </si>
  <si>
    <t>02 -שער שמעון - אור</t>
  </si>
  <si>
    <t>01 -שער שמעון</t>
  </si>
  <si>
    <t>10 -אלח'נסאא.אגודת ה</t>
  </si>
  <si>
    <t>20 -אלח'נסאא.אגודת ה</t>
  </si>
  <si>
    <t>01 -למד והתקדם</t>
  </si>
  <si>
    <t>01 -מאיר עיני,הרבצת</t>
  </si>
  <si>
    <t>20 -מאיר עיני,הרבצת</t>
  </si>
  <si>
    <t>30 -מאיר עיני,הרבצת</t>
  </si>
  <si>
    <t>10 -מוסא אלעמי מוסא</t>
  </si>
  <si>
    <t>02 -מוסא אלעמי מוסא</t>
  </si>
  <si>
    <t>03 -מוסא אלעמי מוסא</t>
  </si>
  <si>
    <t>04 -מוסא אלעמי מוסא</t>
  </si>
  <si>
    <t>02 -נתיבות התורה (גן</t>
  </si>
  <si>
    <t>03 -נתיבות התורה (גן</t>
  </si>
  <si>
    <t>03 -קול יעקב</t>
  </si>
  <si>
    <t>10 -הגן האורתודוקסי</t>
  </si>
  <si>
    <t>גן 2 פרר 563817</t>
  </si>
  <si>
    <t>גן 3 פרר 563825</t>
  </si>
  <si>
    <t>03 -פרר, עמותת פרר</t>
  </si>
  <si>
    <t>04 פרר, עמותת פרר</t>
  </si>
  <si>
    <t>רוזרי (ורדיה - 10)</t>
  </si>
  <si>
    <t>01 -כל הנשמה קהילת כ</t>
  </si>
  <si>
    <t>02 -כל הנשמה קהילת</t>
  </si>
  <si>
    <t>20 -עץ הדעת הרשלר 9</t>
  </si>
  <si>
    <t>10 -משכנות יעקב</t>
  </si>
  <si>
    <t>(01 -רוזרי (ורדיה</t>
  </si>
  <si>
    <t>רוזרי (ורדיה - 20)</t>
  </si>
  <si>
    <t>רוזרי (ורדיה - 30)</t>
  </si>
  <si>
    <t>רוזרי (ורדיה - 40)</t>
  </si>
  <si>
    <t>70 -לב שמחה</t>
  </si>
  <si>
    <t>01 -אורות התורה</t>
  </si>
  <si>
    <t>02 -אורות התורה</t>
  </si>
  <si>
    <t>03 -אורות התורה</t>
  </si>
  <si>
    <t>אל לקאא 6</t>
  </si>
  <si>
    <t>מולדה</t>
  </si>
  <si>
    <t>אל ע'רא</t>
  </si>
  <si>
    <t>04 -ציון לאברהם</t>
  </si>
  <si>
    <t>עץ הדעת -גן אלעד</t>
  </si>
  <si>
    <t>201-החלומות הפרחים</t>
  </si>
  <si>
    <t>רשס-דולב</t>
  </si>
  <si>
    <t>אלקמר הירח</t>
  </si>
  <si>
    <t>אלנג'מה - הכוכב</t>
  </si>
  <si>
    <t>אלזיהין</t>
  </si>
  <si>
    <t>טרבין</t>
  </si>
  <si>
    <t>אלבאדיה</t>
  </si>
  <si>
    <t>אלפירוז</t>
  </si>
  <si>
    <t>כבח-אשכול עגורים</t>
  </si>
  <si>
    <t>כבח-אשכול חסידות</t>
  </si>
  <si>
    <t>כבח-אשכול שחפים</t>
  </si>
  <si>
    <t>גן אלחריק</t>
  </si>
  <si>
    <t>אלפורעה א'</t>
  </si>
  <si>
    <t>עסאלראעי</t>
  </si>
  <si>
    <t>אלדג'לה</t>
  </si>
  <si>
    <t>אלג'רא</t>
  </si>
  <si>
    <t>אלהואשלה 1</t>
  </si>
  <si>
    <t>191 מעיין</t>
  </si>
  <si>
    <t>כבח-אשכול סיסים</t>
  </si>
  <si>
    <t>כבח-אשכול דוכיפת</t>
  </si>
  <si>
    <t>גן חובה_א'</t>
  </si>
  <si>
    <t>גן יח' חינוך א'</t>
  </si>
  <si>
    <t>גן נביל עסאקלה</t>
  </si>
  <si>
    <t>גן ערטול גהאד</t>
  </si>
  <si>
    <t>גן מוניר גאנם</t>
  </si>
  <si>
    <t>קרקל</t>
  </si>
  <si>
    <t>גיבורים</t>
  </si>
  <si>
    <t>פורעה- שבט אלפורעה</t>
  </si>
  <si>
    <t>אבו-כף</t>
  </si>
  <si>
    <t>נאות סמדר</t>
  </si>
  <si>
    <t>גפן-תורני</t>
  </si>
  <si>
    <t>אלקראמה</t>
  </si>
  <si>
    <t>אלראחין</t>
  </si>
  <si>
    <t>אלמלאקה</t>
  </si>
  <si>
    <t>חבד יקנעם</t>
  </si>
  <si>
    <t>שחף__חטצ</t>
  </si>
  <si>
    <t>הנרגיס</t>
  </si>
  <si>
    <t>אלספא</t>
  </si>
  <si>
    <t>מתחם 2</t>
  </si>
  <si>
    <t>אלדעסוקה</t>
  </si>
  <si>
    <t>גן ברלה</t>
  </si>
  <si>
    <t>גן פז</t>
  </si>
  <si>
    <t>מורשה</t>
  </si>
  <si>
    <t>גן בראשית</t>
  </si>
  <si>
    <t>גן כנסת אהרן 1</t>
  </si>
  <si>
    <t>דאוחת אלאבדאע</t>
  </si>
  <si>
    <t>גן ילדים אדם קידס 3</t>
  </si>
  <si>
    <t>גן ילדים אדם רידס 4</t>
  </si>
  <si>
    <t>גן ילדים אלטפל אלמוב</t>
  </si>
  <si>
    <t>ריאד אלמגד 3</t>
  </si>
  <si>
    <t>ריאד אלמגד 4</t>
  </si>
  <si>
    <t>גן ילדים אעדאד אלקאד</t>
  </si>
  <si>
    <t>אל עבקרי אלסגיר 2</t>
  </si>
  <si>
    <t>אלעבקרי אל סג'יר 3</t>
  </si>
  <si>
    <t>גן ילדים אלתמקין 1</t>
  </si>
  <si>
    <t>גן גרנות הגליל</t>
  </si>
  <si>
    <t>פנינה קליין</t>
  </si>
  <si>
    <t>גן נאעורה חדש</t>
  </si>
  <si>
    <t>שלהבת א</t>
  </si>
  <si>
    <t>שילת א</t>
  </si>
  <si>
    <t>גן שדה</t>
  </si>
  <si>
    <t>טרה סנטה בית חנינא 3</t>
  </si>
  <si>
    <t>טרה סנטה בית חנינא 5</t>
  </si>
  <si>
    <t>אלבאט</t>
  </si>
  <si>
    <t>אלעקבה 3</t>
  </si>
  <si>
    <t>אלעלם 2</t>
  </si>
  <si>
    <t>אלמשאריף</t>
  </si>
  <si>
    <t>זומרד</t>
  </si>
  <si>
    <t>פתאפית אלסורר.</t>
  </si>
  <si>
    <t>אלינאביע</t>
  </si>
  <si>
    <t>גן בני תורה חניכי הי</t>
  </si>
  <si>
    <t>אלעקבה 2</t>
  </si>
  <si>
    <t>בנות מלך רמה ג גן 2</t>
  </si>
  <si>
    <t>גן תשרי 3</t>
  </si>
  <si>
    <t>חבד תל אביב</t>
  </si>
  <si>
    <t>חבד תל אביב 1</t>
  </si>
  <si>
    <t>אלבאלונאת</t>
  </si>
  <si>
    <t>גן אלעבקרי אלזסג'יר</t>
  </si>
  <si>
    <t>אלישבע 7</t>
  </si>
  <si>
    <t>מוסדות חסידי בעלזא א</t>
  </si>
  <si>
    <t>גן שותפות הורים</t>
  </si>
  <si>
    <t>עלה למעלה 1</t>
  </si>
  <si>
    <t>גני משכן מאיר</t>
  </si>
  <si>
    <t>גן מיתרים</t>
  </si>
  <si>
    <t>עלה למעלה 2</t>
  </si>
  <si>
    <t>גן טבע הדברים</t>
  </si>
  <si>
    <t>גן וונדר טרום</t>
  </si>
  <si>
    <t>הגן של אורן 1</t>
  </si>
  <si>
    <t>הגן של אורן 2</t>
  </si>
  <si>
    <t>גן טרום ירושלים</t>
  </si>
  <si>
    <t>גן בית וגל</t>
  </si>
  <si>
    <t>גן המאירי א</t>
  </si>
  <si>
    <t>גן רשבם ב</t>
  </si>
  <si>
    <t>עץ הדעת אביי ורבא1</t>
  </si>
  <si>
    <t>עץ הדעת אביי ורבא 2</t>
  </si>
  <si>
    <t>חברותא 2</t>
  </si>
  <si>
    <t>דאר אלעלם 1</t>
  </si>
  <si>
    <t>דאר אלעלם 2</t>
  </si>
  <si>
    <t>רודת אל תמקין 3</t>
  </si>
  <si>
    <t>גן ילדים אלהודא 1</t>
  </si>
  <si>
    <t>גן ילדים אלהודא 2</t>
  </si>
  <si>
    <t>גן ילדים אלהודא 3</t>
  </si>
  <si>
    <t>גן ילדים אל כרמל 2</t>
  </si>
  <si>
    <t>אלנגום אל לאמעה 1</t>
  </si>
  <si>
    <t>אלנגום אל לאמעה 2</t>
  </si>
  <si>
    <t>גן אלבראא 1-1- א טור</t>
  </si>
  <si>
    <t>גן אלכוארזמי 5</t>
  </si>
  <si>
    <t>גן אלמטאר 4</t>
  </si>
  <si>
    <t>גן אלמטאר 5</t>
  </si>
  <si>
    <t>קידס פאלאס 3</t>
  </si>
  <si>
    <t>גן אלוופא אלנמודג'יה</t>
  </si>
  <si>
    <t>שנהב ב</t>
  </si>
  <si>
    <t>טופז א</t>
  </si>
  <si>
    <t>אחווה א</t>
  </si>
  <si>
    <t>חברות א</t>
  </si>
  <si>
    <t>שירת התורה</t>
  </si>
  <si>
    <t>גן ילדים בית חנינא 3</t>
  </si>
  <si>
    <t>אלסואר</t>
  </si>
  <si>
    <t>אלזמזם</t>
  </si>
  <si>
    <t>אלאסרא</t>
  </si>
  <si>
    <t>מדבר</t>
  </si>
  <si>
    <t>תלמוד תורה מחזיקי הד</t>
  </si>
  <si>
    <t>אלנחל</t>
  </si>
  <si>
    <t>אלביאדר</t>
  </si>
  <si>
    <t>גן רשבם א</t>
  </si>
  <si>
    <t>גן כנסת אהרן 2</t>
  </si>
  <si>
    <t>גן אלזהור 4</t>
  </si>
  <si>
    <t>גן בנות - דבורה</t>
  </si>
  <si>
    <t>גן יוכבד</t>
  </si>
  <si>
    <t>צפת 08</t>
  </si>
  <si>
    <t>עומרייה</t>
  </si>
  <si>
    <t>השם יסעדני</t>
  </si>
  <si>
    <t>חדרה 13</t>
  </si>
  <si>
    <t>גן מחוץ לקופסא</t>
  </si>
  <si>
    <t>בית מרדכי ואסתר</t>
  </si>
  <si>
    <t>בני תורה חניכי הישיב</t>
  </si>
  <si>
    <t>תשבר הרצליה</t>
  </si>
  <si>
    <t>גן צור חיים</t>
  </si>
  <si>
    <t>אלנגום אל לאמעה 3</t>
  </si>
  <si>
    <t>גורזלם סקול</t>
  </si>
  <si>
    <t>רודת אלזהור בע"מ</t>
  </si>
  <si>
    <t>פיג האווס 3</t>
  </si>
  <si>
    <t>חדות יעקב</t>
  </si>
  <si>
    <t>ברכת יצחק</t>
  </si>
  <si>
    <t>קידס גן 2</t>
  </si>
  <si>
    <t>ריאד אלמגד אלאהליה 5</t>
  </si>
  <si>
    <t>ריאד אלמגד אלאהליה 6</t>
  </si>
  <si>
    <t>גן עהדונא 5</t>
  </si>
  <si>
    <t>דאר אלעלם 3</t>
  </si>
  <si>
    <t>דאר אלעלם 4</t>
  </si>
  <si>
    <t>גן ילדים אטפאלונא</t>
  </si>
  <si>
    <t>גן ילדים רינסאנס 5</t>
  </si>
  <si>
    <t>גן אלכוארזמי 6</t>
  </si>
  <si>
    <t>ליתל לידר 3</t>
  </si>
  <si>
    <t>ליתל לידר 4</t>
  </si>
  <si>
    <t>נחמה ליבוביץ</t>
  </si>
  <si>
    <t>גן נחלת דוד 1</t>
  </si>
  <si>
    <t>גן נחלת דוד 2</t>
  </si>
  <si>
    <t>אל כנארי</t>
  </si>
  <si>
    <t>כבח-פלמינגו</t>
  </si>
  <si>
    <t>רשס-מכנף נאה</t>
  </si>
  <si>
    <t>רשס-טבבויה</t>
  </si>
  <si>
    <t>רשס-ספיון</t>
  </si>
  <si>
    <t>נאור א</t>
  </si>
  <si>
    <t>רעות ב</t>
  </si>
  <si>
    <t>חבד ממח תל אביב</t>
  </si>
  <si>
    <t>גן צלף</t>
  </si>
  <si>
    <t>אלתקוא</t>
  </si>
  <si>
    <t>אלסוסאן</t>
  </si>
  <si>
    <t>אלפארוק</t>
  </si>
  <si>
    <t>אלגזאל</t>
  </si>
  <si>
    <t>אלקמר</t>
  </si>
  <si>
    <t>אלאמאני</t>
  </si>
  <si>
    <t>גן פשוש א</t>
  </si>
  <si>
    <t>גן כנסת אהרן 6</t>
  </si>
  <si>
    <t>גן כנסת אהרן 3</t>
  </si>
  <si>
    <t>אלטורשאן</t>
  </si>
  <si>
    <t>לינור חבד</t>
  </si>
  <si>
    <t>גן אבטאל אלמוסתקבל</t>
  </si>
  <si>
    <t>אלמחבה 3</t>
  </si>
  <si>
    <t>אלפירוז 6</t>
  </si>
  <si>
    <t>אלפירוז 7</t>
  </si>
  <si>
    <t>תלמוד תורה פרי התורה</t>
  </si>
  <si>
    <t>הרצליה בנות</t>
  </si>
  <si>
    <t>אחבאב אללה 2</t>
  </si>
  <si>
    <t>זהווה 1</t>
  </si>
  <si>
    <t>דה איילנד</t>
  </si>
  <si>
    <t>תפארת התלמוד</t>
  </si>
  <si>
    <t>גני החושן 3</t>
  </si>
  <si>
    <t>חדרה 15</t>
  </si>
  <si>
    <t>גן אלמעאלי 2</t>
  </si>
  <si>
    <t>גן ילדים ריאד אלמגד</t>
  </si>
  <si>
    <t>גן אלזהור 6</t>
  </si>
  <si>
    <t>רנסנס 6</t>
  </si>
  <si>
    <t>דאר אלהודה אלנמודג'י</t>
  </si>
  <si>
    <t>רוואד אלמחבה 1</t>
  </si>
  <si>
    <t>רוואד אלמחבה 2</t>
  </si>
  <si>
    <t>רוואד אלמחבה 3</t>
  </si>
  <si>
    <t>רוואד אלמחבה 4</t>
  </si>
  <si>
    <t>רוואד אלמחבה 5</t>
  </si>
  <si>
    <t>רוואד אלמחבה 6</t>
  </si>
  <si>
    <t>אלטפל אלזקי 4</t>
  </si>
  <si>
    <t>אלטפל אלזקי 5</t>
  </si>
  <si>
    <t>אלטפל אלזקי 6</t>
  </si>
  <si>
    <t>גן ילדים אלקרמל 2</t>
  </si>
  <si>
    <t>קלג-ספינה</t>
  </si>
  <si>
    <t>המערכה 1</t>
  </si>
  <si>
    <t>זמינהוף</t>
  </si>
  <si>
    <t>בטחון</t>
  </si>
  <si>
    <t>חפץ חיים בוגר</t>
  </si>
  <si>
    <t>חפץ חיים צעיר</t>
  </si>
  <si>
    <t>דרימז קיד</t>
  </si>
  <si>
    <t>טפולתי 1</t>
  </si>
  <si>
    <t>טפולתי 2</t>
  </si>
  <si>
    <t>טפולתי 3</t>
  </si>
  <si>
    <t>רזאל 398</t>
  </si>
  <si>
    <t>הדרדסים</t>
  </si>
  <si>
    <t>תאנה תורני</t>
  </si>
  <si>
    <t>האחווה</t>
  </si>
  <si>
    <t>החרות</t>
  </si>
  <si>
    <t>האורות</t>
  </si>
  <si>
    <t>הנרות</t>
  </si>
  <si>
    <t>הירח</t>
  </si>
  <si>
    <t>תאיר</t>
  </si>
  <si>
    <t>כוכב ים</t>
  </si>
  <si>
    <t>החלוצים</t>
  </si>
  <si>
    <t>שביל החלב</t>
  </si>
  <si>
    <t>לב הדקל</t>
  </si>
  <si>
    <t>אופירה (נבון)</t>
  </si>
  <si>
    <t>לוויתן</t>
  </si>
  <si>
    <t>בית צפאפא_ב.ס</t>
  </si>
  <si>
    <t>עץ הדעת- מזריטש ד</t>
  </si>
  <si>
    <t>באר שבע 17</t>
  </si>
  <si>
    <t>גן שני</t>
  </si>
  <si>
    <t>גן השחר</t>
  </si>
  <si>
    <t>אורחות אימותינו 1</t>
  </si>
  <si>
    <t>אורחות אימותינו 2</t>
  </si>
  <si>
    <t>בית חב"ד מודיעין</t>
  </si>
  <si>
    <t>מוסדות "אור המאיר" א</t>
  </si>
  <si>
    <t>עץ הדעת-בלוי</t>
  </si>
  <si>
    <t>גן ילדים הבאר</t>
  </si>
  <si>
    <t>גן אברהם שפירא ה</t>
  </si>
  <si>
    <t>גן אליאמן שנים 2</t>
  </si>
  <si>
    <t>גן אליאמן 4</t>
  </si>
  <si>
    <t>גן אליאמן 3</t>
  </si>
  <si>
    <t>אלחכמה 5</t>
  </si>
  <si>
    <t>בונאת אלמוסטקבל 1</t>
  </si>
  <si>
    <t>בונאת אלמוסטקבל 2</t>
  </si>
  <si>
    <t>בונאת אלמוסטקבל 3</t>
  </si>
  <si>
    <t>הר הזיתים 1</t>
  </si>
  <si>
    <t>הגן של שגית</t>
  </si>
  <si>
    <t>גן חב"ד 3</t>
  </si>
  <si>
    <t>גן חב"ד 2</t>
  </si>
  <si>
    <t>מאורות מרים</t>
  </si>
  <si>
    <t>גן ג'ירף '</t>
  </si>
  <si>
    <t>גן ילדים נור אלסלאם</t>
  </si>
  <si>
    <t>הר הזיתים 2</t>
  </si>
  <si>
    <t>הר הזיתים 3</t>
  </si>
  <si>
    <t>גן חבד לוי יצחק</t>
  </si>
  <si>
    <t>הר הזיתים 4</t>
  </si>
  <si>
    <t>הר הזיתים 5</t>
  </si>
  <si>
    <t>הר הזיתים 6</t>
  </si>
  <si>
    <t>סיינס סקול 1</t>
  </si>
  <si>
    <t>סיינס סקול 2</t>
  </si>
  <si>
    <t>בנות ציפורה</t>
  </si>
  <si>
    <t>סיינס סקול 3</t>
  </si>
  <si>
    <t>גן מונטיסורי-הגן של</t>
  </si>
  <si>
    <t>חיי שרה</t>
  </si>
  <si>
    <t>במסלה נעלה 1</t>
  </si>
  <si>
    <t>בייבי לנד 4</t>
  </si>
  <si>
    <t>אלהאשם 5</t>
  </si>
  <si>
    <t>גן סמארת קידס 3</t>
  </si>
  <si>
    <t>מיטל בלס- גנילדים בע</t>
  </si>
  <si>
    <t>בני מלכים אלעד גן גל</t>
  </si>
  <si>
    <t>גן אלכוארזמי 2</t>
  </si>
  <si>
    <t>גן אלכוארזמי 1</t>
  </si>
  <si>
    <t>גן סילואן אלמקר 6</t>
  </si>
  <si>
    <t>גן ילדים גיל אלמוסתק</t>
  </si>
  <si>
    <t>גן סילואן אלמקר 3</t>
  </si>
  <si>
    <t>גן ילדים סילוואן אלמ</t>
  </si>
  <si>
    <t>בני מלכים אלעד גן של</t>
  </si>
  <si>
    <t>בני מלכים אלעד גן שי</t>
  </si>
  <si>
    <t>בני מלכים גן הילה</t>
  </si>
  <si>
    <t>בני מלכים אלעד גן או</t>
  </si>
  <si>
    <t>קטראת אלנדה</t>
  </si>
  <si>
    <t>טרה סנטה בנים (3-4 ש</t>
  </si>
  <si>
    <t>גן רונית</t>
  </si>
  <si>
    <t>גן אלואן 1</t>
  </si>
  <si>
    <t>גן אלואן 2</t>
  </si>
  <si>
    <t>גן אלואן 3</t>
  </si>
  <si>
    <t>גן דיסני</t>
  </si>
  <si>
    <t>ריאד אלמגד 1</t>
  </si>
  <si>
    <t>ריאד אלמגד 2</t>
  </si>
  <si>
    <t>ריאד אלמגד 5</t>
  </si>
  <si>
    <t>גן אליאמן 5 שנים -1-</t>
  </si>
  <si>
    <t>קידס פאלאס 2</t>
  </si>
  <si>
    <t>קידס פאלאס 5</t>
  </si>
  <si>
    <t>מרחבונצ'יק</t>
  </si>
  <si>
    <t>גן ספלולים</t>
  </si>
  <si>
    <t>אלאימאן 4</t>
  </si>
  <si>
    <t>גן אלטפל אלמותמייז 2</t>
  </si>
  <si>
    <t>גן אלטפל אלמותמייז 3</t>
  </si>
  <si>
    <t>גן אלטפל אלמותמייז 4</t>
  </si>
  <si>
    <t>גן ילדים אלטפל אלמות</t>
  </si>
  <si>
    <t>גן אלטפל אלמותמייז 5</t>
  </si>
  <si>
    <t>בית מואמן לחינוך</t>
  </si>
  <si>
    <t>בית מואמן לחינוך "ב"</t>
  </si>
  <si>
    <t>בונאת אלמוסטקבל 4</t>
  </si>
  <si>
    <t>גן הרמוניה1</t>
  </si>
  <si>
    <t>גן ריינבו</t>
  </si>
  <si>
    <t>לב שמחה - ו 03</t>
  </si>
  <si>
    <t>אלפקיה 8</t>
  </si>
  <si>
    <t>סמארת צור בהר1</t>
  </si>
  <si>
    <t>סמארת צור בהר 5</t>
  </si>
  <si>
    <t>סמארת צור בהר 4</t>
  </si>
  <si>
    <t>סמארת צור בהר 6</t>
  </si>
  <si>
    <t>גן ילדים אלעלם ואלאי</t>
  </si>
  <si>
    <t>גן ילדם אלגיל אלוואע</t>
  </si>
  <si>
    <t>01-ישועות יעקב</t>
  </si>
  <si>
    <t>אבדאע 2</t>
  </si>
  <si>
    <t>אבדאע 3</t>
  </si>
  <si>
    <t>אבדאע 4</t>
  </si>
  <si>
    <t>גן בובלה</t>
  </si>
  <si>
    <t>גן וונדר</t>
  </si>
  <si>
    <t>- לב שמחה</t>
  </si>
  <si>
    <t>אחדאן 1</t>
  </si>
  <si>
    <t>תפארת נחמיה</t>
  </si>
  <si>
    <t>לב שמחה - 11</t>
  </si>
  <si>
    <t>גני מאקאווא 2</t>
  </si>
  <si>
    <t>גן רצאבי</t>
  </si>
  <si>
    <t>אגו"י גילה</t>
  </si>
  <si>
    <t>מוסדות שערי ציון</t>
  </si>
  <si>
    <t>חבד בת ים</t>
  </si>
  <si>
    <t>גן הרמוניה</t>
  </si>
  <si>
    <t>ספארק</t>
  </si>
  <si>
    <t>מקום לגדול בע"מ</t>
  </si>
  <si>
    <t>עטרת יצחק 2</t>
  </si>
  <si>
    <t>גן ילדים הלן קלר 1</t>
  </si>
  <si>
    <t>דרימז וורד 1</t>
  </si>
  <si>
    <t>דרימז וורד 2</t>
  </si>
  <si>
    <t>דרימז וורד 3</t>
  </si>
  <si>
    <t>סמיילי פייס 2</t>
  </si>
  <si>
    <t>בונאת אלמוסטקבל 5</t>
  </si>
  <si>
    <t>אחבאב אללה 1</t>
  </si>
  <si>
    <t>ארץ הקטקטים</t>
  </si>
  <si>
    <t>גן מונטסורי הגן של</t>
  </si>
  <si>
    <t>זיו התורה 5</t>
  </si>
  <si>
    <t>גן ילדים אלכוארזמי 4</t>
  </si>
  <si>
    <t>גן ילדים אלכוארזמי 5</t>
  </si>
  <si>
    <t>גן ילדים אלכוארזמי -</t>
  </si>
  <si>
    <t>הפי בייבי</t>
  </si>
  <si>
    <t>אלשרוק 6</t>
  </si>
  <si>
    <t>גן וונדר גוניור</t>
  </si>
  <si>
    <t>אל אואא'ל 2</t>
  </si>
  <si>
    <t>אל אואא'ל 1</t>
  </si>
  <si>
    <t>אל אואא'ל 3</t>
  </si>
  <si>
    <t>יאסמין ד</t>
  </si>
  <si>
    <t>גן מקשיב</t>
  </si>
  <si>
    <t>אטפאלונא ד</t>
  </si>
  <si>
    <t>אלעלם ואלאימאן 5</t>
  </si>
  <si>
    <t>מעלות מיכל 2</t>
  </si>
  <si>
    <t>ריאד אלמגד אלאהליה מ</t>
  </si>
  <si>
    <t>דרך אמת בנות ב'</t>
  </si>
  <si>
    <t>גן ילדים י.מ.ק.א.</t>
  </si>
  <si>
    <t>גן ותתפלל חנה - גן 1</t>
  </si>
  <si>
    <t>סטאר</t>
  </si>
  <si>
    <t>גן תורה לשמה - גן 1</t>
  </si>
  <si>
    <t>גן תורה לשמה - גן 2</t>
  </si>
  <si>
    <t>גן ותתפלל חנה גן 2</t>
  </si>
  <si>
    <t>מנבע אלסלאם 3(בראעם</t>
  </si>
  <si>
    <t>מנבע אלסלאם 4)בראעם</t>
  </si>
  <si>
    <t>תורה בתפארתה</t>
  </si>
  <si>
    <t>הר יונה 01</t>
  </si>
  <si>
    <t>בית יוסף 1</t>
  </si>
  <si>
    <t>גן יצהר</t>
  </si>
  <si>
    <t>גן ילדים הלן קלר 3</t>
  </si>
  <si>
    <t>סקור</t>
  </si>
  <si>
    <t>גן טרה סנטה בים 2 (3</t>
  </si>
  <si>
    <t>גן אש דת</t>
  </si>
  <si>
    <t>תבארק אלרחמאן 5</t>
  </si>
  <si>
    <t>תבארק אלרחמאן 4</t>
  </si>
  <si>
    <t>תבארק אלרחמאן 6</t>
  </si>
  <si>
    <t>תבארק אלרחמאן 8</t>
  </si>
  <si>
    <t>תבארק אלרחמאן 9</t>
  </si>
  <si>
    <t>תבארק אלרחמאן 10</t>
  </si>
  <si>
    <t>תבארק אלרחמאן 11</t>
  </si>
  <si>
    <t>עמותת השם יסעדני</t>
  </si>
  <si>
    <t>סמיילי פייס 4</t>
  </si>
  <si>
    <t>האיש משה</t>
  </si>
  <si>
    <t>ריאד אלמגד אלאהליה 2</t>
  </si>
  <si>
    <t>ריאד אלמגד אלאהליה</t>
  </si>
  <si>
    <t>ריאד אלמגד אלאהליה 3</t>
  </si>
  <si>
    <t>ריאד אלמגד אלאהליה 4</t>
  </si>
  <si>
    <t>גן ילדים אליאמן 5 שנ</t>
  </si>
  <si>
    <t>גן אלמוהובין 1</t>
  </si>
  <si>
    <t>גן אלמוהובין 2</t>
  </si>
  <si>
    <t>גן אלמוהובין 3</t>
  </si>
  <si>
    <t>גן פירסט סטפ 1</t>
  </si>
  <si>
    <t>גן פירסט סטפ 2</t>
  </si>
  <si>
    <t>גן אלפארוק 1</t>
  </si>
  <si>
    <t>גן אבדאע 1</t>
  </si>
  <si>
    <t>גן עהדונא 2</t>
  </si>
  <si>
    <t>גן אלמוסתקבל 1</t>
  </si>
  <si>
    <t>גן אלמטאר 2</t>
  </si>
  <si>
    <t>קידס קלאס</t>
  </si>
  <si>
    <t>גן ילדים אלזהור 1</t>
  </si>
  <si>
    <t>גן ילדים אלסלאם 1</t>
  </si>
  <si>
    <t>גן ילדים אלסלאם 2</t>
  </si>
  <si>
    <t>גן כרם</t>
  </si>
  <si>
    <t>גן דאוחת אלאבדאע</t>
  </si>
  <si>
    <t>אלעבקרי אל סג'יר</t>
  </si>
  <si>
    <t>אלעבקרי אלסגיר 1</t>
  </si>
  <si>
    <t>תמהידי ד' )אלמוכתשפו</t>
  </si>
  <si>
    <t>דרימז וורד 5</t>
  </si>
  <si>
    <t>דרימז וורד 6</t>
  </si>
  <si>
    <t>גן מנזר רוזרי</t>
  </si>
  <si>
    <t>גן ילדים פיג' האוס</t>
  </si>
  <si>
    <t>נגום אלגד 4</t>
  </si>
  <si>
    <t>אלפירוז 2</t>
  </si>
  <si>
    <t>גן ילדים אדם קידס 1</t>
  </si>
  <si>
    <t>מקום טוב</t>
  </si>
  <si>
    <t>קידס פאלאס 8</t>
  </si>
  <si>
    <t>קידס פאלאס 9</t>
  </si>
  <si>
    <t>גן ילדים רידא אלמגד</t>
  </si>
  <si>
    <t>גן ילדים אל כרמל 1</t>
  </si>
  <si>
    <t>גן ילדים אל כרמל 3</t>
  </si>
  <si>
    <t>אטפאלונא ה</t>
  </si>
  <si>
    <t>גן ילדים איליאא 1</t>
  </si>
  <si>
    <t>גן ילדים איליאא 2</t>
  </si>
  <si>
    <t>אטפאלונא ו</t>
  </si>
  <si>
    <t>גן ילדים אלכוארזמי</t>
  </si>
  <si>
    <t>גן עהדונא 4</t>
  </si>
  <si>
    <t>חבד בנות נורדאו</t>
  </si>
  <si>
    <t>אמא אדמה - חינוך מונ</t>
  </si>
  <si>
    <t>גן השחר 1</t>
  </si>
  <si>
    <t>בוסתן אברהם</t>
  </si>
  <si>
    <t>נחלת גבריאל 1</t>
  </si>
  <si>
    <t>נחלת גבריאל 2</t>
  </si>
  <si>
    <t>בית יוסף 4</t>
  </si>
  <si>
    <t>יצהר 3</t>
  </si>
  <si>
    <t>גן אלמרגאן</t>
  </si>
  <si>
    <t>חרדי בנים</t>
  </si>
  <si>
    <t>סואר אלעסל</t>
  </si>
  <si>
    <t>אלחנק</t>
  </si>
  <si>
    <t>יהב א</t>
  </si>
  <si>
    <t>כרם א</t>
  </si>
  <si>
    <t>אלהוהוד</t>
  </si>
  <si>
    <t>שירת הים חבד</t>
  </si>
  <si>
    <t>אלנדא</t>
  </si>
  <si>
    <t>אלמותנבי</t>
  </si>
  <si>
    <t>זהר אלווז</t>
  </si>
  <si>
    <t>אוצרות_חבד</t>
  </si>
  <si>
    <t>בנות מיכל בית יעקב ה</t>
  </si>
  <si>
    <t>עמלי תורה - חריש 1</t>
  </si>
  <si>
    <t>אליקין</t>
  </si>
  <si>
    <t>גן ראשית חכמה פמ 10</t>
  </si>
  <si>
    <t>עמלי תורה - חריש 3</t>
  </si>
  <si>
    <t>עמלי תורה חריש 2</t>
  </si>
  <si>
    <t>בית מלכה מר עוקבא</t>
  </si>
  <si>
    <t>גן כנסת אהרן 7</t>
  </si>
  <si>
    <t>גן כנסת אהרן 5</t>
  </si>
  <si>
    <t>אילת 01</t>
  </si>
  <si>
    <t>גן עטרת שלמה 1 חריש</t>
  </si>
  <si>
    <t>גן עטרת שלמה חריש</t>
  </si>
  <si>
    <t>אלתורי</t>
  </si>
  <si>
    <t>ליתל לידר 5</t>
  </si>
  <si>
    <t>גן כנסת אהרן 4</t>
  </si>
  <si>
    <t>גן ילדים 1 טרה סנטה</t>
  </si>
  <si>
    <t>גן ילדים 2 טרה סנטה</t>
  </si>
  <si>
    <t>בראעם אלסעאדה</t>
  </si>
  <si>
    <t>אלזהור 7</t>
  </si>
  <si>
    <t>גן אלפבית 2</t>
  </si>
  <si>
    <t>גן אלפבית 3</t>
  </si>
  <si>
    <t>גן אלוופא 1</t>
  </si>
  <si>
    <t>גן אלוופא 2</t>
  </si>
  <si>
    <t>גן אלוופא 3</t>
  </si>
  <si>
    <t>גן חב"ד שלהבות החי"ש</t>
  </si>
  <si>
    <t>אלטפולה אלתעלימיה 2</t>
  </si>
  <si>
    <t>גן ילדים אלקרמל 4</t>
  </si>
  <si>
    <t>גן אלאמל 2</t>
  </si>
  <si>
    <t>זהווה 3</t>
  </si>
  <si>
    <t>ריאד אלמגד אלאהליה 7</t>
  </si>
  <si>
    <t>אלעלם ולקתאב 1</t>
  </si>
  <si>
    <t>אלעלם ולקתאב 2</t>
  </si>
  <si>
    <t>אלעלם ולקתאב 3</t>
  </si>
  <si>
    <t>אלעלם ולקתאב 4</t>
  </si>
  <si>
    <t>אלעלם ולקתאב 5</t>
  </si>
  <si>
    <t>אלסינדבאד</t>
  </si>
  <si>
    <t>גן ברלה החופש להיות</t>
  </si>
  <si>
    <t>גן עטרת שלמה פרדס כץ</t>
  </si>
  <si>
    <t>אלימלך</t>
  </si>
  <si>
    <t>אביתר</t>
  </si>
  <si>
    <t>חבד 2</t>
  </si>
  <si>
    <t>אחווה נועם בנות</t>
  </si>
  <si>
    <t>גן חבד עץ אפרים</t>
  </si>
  <si>
    <t>דרכי יושר 721</t>
  </si>
  <si>
    <t>דרכי יושר 711</t>
  </si>
  <si>
    <t>גן חומש</t>
  </si>
  <si>
    <t>בסמת אמל</t>
  </si>
  <si>
    <t>שלהבת חנה</t>
  </si>
  <si>
    <t>שכ' 9</t>
  </si>
  <si>
    <t>אור מלכה 447</t>
  </si>
  <si>
    <t>אור מלכה חבד בנים 14</t>
  </si>
  <si>
    <t>אור מלכה 87</t>
  </si>
  <si>
    <t>אור מלכה חבד בנים 13</t>
  </si>
  <si>
    <t>גן תייסיר אלח'וטא 2</t>
  </si>
  <si>
    <t>תורה בתפארתה"</t>
  </si>
  <si>
    <t>אלאבטאל</t>
  </si>
  <si>
    <t>אלזהרה</t>
  </si>
  <si>
    <t>אלגרנפל</t>
  </si>
  <si>
    <t>ת"ת בית דוד</t>
  </si>
  <si>
    <t>עזזמה ג</t>
  </si>
  <si>
    <t>גן יהדות ומדעים</t>
  </si>
  <si>
    <t>גן הצנחנים ב</t>
  </si>
  <si>
    <t>גן הרמוני</t>
  </si>
  <si>
    <t>שסק חדש</t>
  </si>
  <si>
    <t>גן עטרת שלמה חריש 2</t>
  </si>
  <si>
    <t>אילת השחר - גן דבורי</t>
  </si>
  <si>
    <t>אילת השחר - גן רחל</t>
  </si>
  <si>
    <t>בנות צאנז חיפה 1</t>
  </si>
  <si>
    <t>גן דבורה הנביאה ב</t>
  </si>
  <si>
    <t>גן דבורה הנביאה א</t>
  </si>
  <si>
    <t>גן דבורה הנביאה ג</t>
  </si>
  <si>
    <t>קהילת קמניץ פז ה</t>
  </si>
  <si>
    <t>גן עזר לחינוך גבעת ז</t>
  </si>
  <si>
    <t>גן אלנהדה העתידי</t>
  </si>
  <si>
    <t>נחלת דוד</t>
  </si>
  <si>
    <t>גן מתיקות התורה 6</t>
  </si>
  <si>
    <t>גן מתיקות החינוך 3</t>
  </si>
  <si>
    <t>דרכי אמהות 4</t>
  </si>
  <si>
    <t>בנות מלך רמה ד גן 7</t>
  </si>
  <si>
    <t>דרכי יושר 731</t>
  </si>
  <si>
    <t>רביע 11</t>
  </si>
  <si>
    <t>גן ראשית חכמה פו</t>
  </si>
  <si>
    <t>ממח חבד 1</t>
  </si>
  <si>
    <t>ממח חבד 2</t>
  </si>
  <si>
    <t>אלטפולה אלתעלימיה 3</t>
  </si>
  <si>
    <t>גן שלהבות חב"ד קטמון</t>
  </si>
  <si>
    <t>גן שלהבות חבד קטמון</t>
  </si>
  <si>
    <t>גן עטרת חייל 3</t>
  </si>
  <si>
    <t>תשבר 17</t>
  </si>
  <si>
    <t>בני ציון בנים</t>
  </si>
  <si>
    <t>בני ציון בנות</t>
  </si>
  <si>
    <t>בראשית א</t>
  </si>
  <si>
    <t>בנות צאנז חיפה 2</t>
  </si>
  <si>
    <t>חשקת התורה2</t>
  </si>
  <si>
    <t>בנות לאה ויזניץ</t>
  </si>
  <si>
    <t>בנות אסתר ויזניץ</t>
  </si>
  <si>
    <t>גן אל גדיר</t>
  </si>
  <si>
    <t>בנות טבריה 7</t>
  </si>
  <si>
    <t>גן ילדים סמיילי</t>
  </si>
  <si>
    <t>בית מלכה אש 16</t>
  </si>
  <si>
    <t>בית מלכה אש 17</t>
  </si>
  <si>
    <t>בני אהרן</t>
  </si>
  <si>
    <t>סייד 3</t>
  </si>
  <si>
    <t>בר כוכבא</t>
  </si>
  <si>
    <t>גן זרעית</t>
  </si>
  <si>
    <t>גן אלאימאן 1</t>
  </si>
  <si>
    <t>גן אלאימאן 2</t>
  </si>
  <si>
    <t>גן אלמחבה 1</t>
  </si>
  <si>
    <t>גנת אלטפל 1</t>
  </si>
  <si>
    <t>עץ חיים בנות</t>
  </si>
  <si>
    <t>גן אלאבדאע אלנמודגיה</t>
  </si>
  <si>
    <t>גן רואא 1</t>
  </si>
  <si>
    <t>גן רואא 3</t>
  </si>
  <si>
    <t>עץ הדעת בורוכוב 2 א</t>
  </si>
  <si>
    <t>עץ הדעת בורוכוב 2 ב</t>
  </si>
  <si>
    <t>עץ הדעת בורוכוב 2 ג</t>
  </si>
  <si>
    <t>עדה יונה</t>
  </si>
  <si>
    <t>שרביט</t>
  </si>
  <si>
    <t>רואד אלמחבה 7</t>
  </si>
  <si>
    <t>רואד אלמחבה 8</t>
  </si>
  <si>
    <t>רואד אלמחבה 9</t>
  </si>
  <si>
    <t>רואד אלמחבה 10</t>
  </si>
  <si>
    <t>גן אלאמל 6</t>
  </si>
  <si>
    <t>אלפירוז 9</t>
  </si>
  <si>
    <t>אלפירוז 10</t>
  </si>
  <si>
    <t>אלפירוז 11</t>
  </si>
  <si>
    <t>אלפירוז 12</t>
  </si>
  <si>
    <t>אלפירוז 13</t>
  </si>
  <si>
    <t>אלפירוז 14</t>
  </si>
  <si>
    <t>רביד</t>
  </si>
  <si>
    <t>חבד2</t>
  </si>
  <si>
    <t>חבד 5</t>
  </si>
  <si>
    <t>חבד 6</t>
  </si>
  <si>
    <t>גן מג"י-בנות</t>
  </si>
  <si>
    <t>חבצלת השרון</t>
  </si>
  <si>
    <t>סינדיאן</t>
  </si>
  <si>
    <t>אלסמא</t>
  </si>
  <si>
    <t>אלבהגה</t>
  </si>
  <si>
    <t>רועה ישראל</t>
  </si>
  <si>
    <t>אבן ישראל</t>
  </si>
  <si>
    <t>שלהבות חבד</t>
  </si>
  <si>
    <t>עזרא</t>
  </si>
  <si>
    <t>טבעון</t>
  </si>
  <si>
    <t>נצח יעקב</t>
  </si>
  <si>
    <t>דלתון</t>
  </si>
  <si>
    <t>רהב</t>
  </si>
  <si>
    <t>קריית טבעון</t>
  </si>
  <si>
    <t>מוח-כרמים</t>
  </si>
  <si>
    <t>דו-אווזים</t>
  </si>
  <si>
    <t>דצ-פולג</t>
  </si>
  <si>
    <t>יטח-גיא</t>
  </si>
  <si>
    <t>ריד-מתן</t>
  </si>
  <si>
    <t>לני-ארז</t>
  </si>
  <si>
    <t>קטז-נטע</t>
  </si>
  <si>
    <t>קאנה</t>
  </si>
  <si>
    <t>חבד ממד הולנדית</t>
  </si>
  <si>
    <t>גן מאיר</t>
  </si>
  <si>
    <t>רימון בוגר</t>
  </si>
  <si>
    <t>מזמור לתודה</t>
  </si>
  <si>
    <t>ממד כפר יעבץ</t>
  </si>
  <si>
    <t>גבעת ורדים</t>
  </si>
  <si>
    <t>גן ספיר הר חומה</t>
  </si>
  <si>
    <t>קיווי</t>
  </si>
  <si>
    <t>דן-בריאה</t>
  </si>
  <si>
    <t>מצולות</t>
  </si>
  <si>
    <t>נוה</t>
  </si>
  <si>
    <t>ממח בית רבן הר נוף</t>
  </si>
  <si>
    <t>דרכי נועם 1</t>
  </si>
  <si>
    <t>דרכי נועם 2</t>
  </si>
  <si>
    <t>דרכי נועם 3</t>
  </si>
  <si>
    <t>דרכי נועם 4</t>
  </si>
  <si>
    <t>דרכי נועם 5</t>
  </si>
  <si>
    <t>תלמוד תורה</t>
  </si>
  <si>
    <t>הרבצת תורה</t>
  </si>
  <si>
    <t>סגט-כיסופים</t>
  </si>
  <si>
    <t>לס-רננה</t>
  </si>
  <si>
    <t>גורן ב</t>
  </si>
  <si>
    <t>שירים</t>
  </si>
  <si>
    <t>מלודיה</t>
  </si>
  <si>
    <t>פזמון</t>
  </si>
  <si>
    <t>סל-אור</t>
  </si>
  <si>
    <t>סגי-עמק</t>
  </si>
  <si>
    <t>סגי-שבילים</t>
  </si>
  <si>
    <t>הר שקד</t>
  </si>
  <si>
    <t>צפנת</t>
  </si>
  <si>
    <t>ארתקאא</t>
  </si>
  <si>
    <t>מתיקות התורה גן7</t>
  </si>
  <si>
    <t>רפצ-חברותא</t>
  </si>
  <si>
    <t>פד2-רותם</t>
  </si>
  <si>
    <t>כעכ-איתמר</t>
  </si>
  <si>
    <t>ת"ת וגנים לילדי באיא</t>
  </si>
  <si>
    <t>גן חיה</t>
  </si>
  <si>
    <t>גן חב"ד גן אחדות</t>
  </si>
  <si>
    <t>גן אשר בנחל</t>
  </si>
  <si>
    <t>גן אישי ישראל</t>
  </si>
  <si>
    <t>שני-צוק</t>
  </si>
  <si>
    <t>צהלה</t>
  </si>
  <si>
    <t>רוני</t>
  </si>
  <si>
    <t>אורות נריה</t>
  </si>
  <si>
    <t>אור השחר</t>
  </si>
  <si>
    <t>86-פקאן</t>
  </si>
  <si>
    <t>21</t>
  </si>
  <si>
    <t>ילי-תקווה</t>
  </si>
  <si>
    <t>גן צמח דוד</t>
  </si>
  <si>
    <t>חבד צעיר</t>
  </si>
  <si>
    <t>אור נועם</t>
  </si>
  <si>
    <t>גן חבד מנחם</t>
  </si>
  <si>
    <t>גן חבד חנה</t>
  </si>
  <si>
    <t>שלהבת מנחם</t>
  </si>
  <si>
    <t>שלהבת יוסף</t>
  </si>
  <si>
    <t>אור לישראל 141</t>
  </si>
  <si>
    <t>יחווה דעת</t>
  </si>
  <si>
    <t>יביע אמר</t>
  </si>
  <si>
    <t>הליכות עולם</t>
  </si>
  <si>
    <t>בוסתן גישה המונטסורי</t>
  </si>
  <si>
    <t>ארגמן ב'</t>
  </si>
  <si>
    <t>הדס ב'</t>
  </si>
  <si>
    <t>שמיים כחולים</t>
  </si>
  <si>
    <t>גן מיוחד אלגורי</t>
  </si>
  <si>
    <t>גן שוהם הרובע</t>
  </si>
  <si>
    <t>יקינטון א'</t>
  </si>
  <si>
    <t>אורות חבד</t>
  </si>
  <si>
    <t>כוכבי חבד</t>
  </si>
  <si>
    <t>צבאות השם חבד</t>
  </si>
  <si>
    <t>מגן אברהם</t>
  </si>
  <si>
    <t>אלתעאון</t>
  </si>
  <si>
    <t>צעדים 15</t>
  </si>
  <si>
    <t>ארתקאא שועפאט</t>
  </si>
  <si>
    <t>סמאא</t>
  </si>
  <si>
    <t>אלג'מאל</t>
  </si>
  <si>
    <t>אלנהר</t>
  </si>
  <si>
    <t>אלשרק</t>
  </si>
  <si>
    <t>אלפרגאן</t>
  </si>
  <si>
    <t>אלנח'ל</t>
  </si>
  <si>
    <t>גמר</t>
  </si>
  <si>
    <t>ריחאן</t>
  </si>
  <si>
    <t>אלשמש</t>
  </si>
  <si>
    <t>טומשין ירושלים גנ"י</t>
  </si>
  <si>
    <t>גן מנחם מנדל</t>
  </si>
  <si>
    <t>גן שנאור זלמן</t>
  </si>
  <si>
    <t>גן חיה מושקה</t>
  </si>
  <si>
    <t>שיפרה</t>
  </si>
  <si>
    <t>יהודית</t>
  </si>
  <si>
    <t>מוהראש</t>
  </si>
  <si>
    <t>נחמן</t>
  </si>
  <si>
    <t>משך חכמה מלכי ישראל</t>
  </si>
  <si>
    <t>367</t>
  </si>
  <si>
    <t>מרכז גני ילדים 7</t>
  </si>
  <si>
    <t>מרכז גני ילדים 8</t>
  </si>
  <si>
    <t>מג"י - הסופרים 3</t>
  </si>
  <si>
    <t>מג"י - הסופרים 1</t>
  </si>
  <si>
    <t>מג"י - הסופרים 2</t>
  </si>
  <si>
    <t>בני ברק 15</t>
  </si>
  <si>
    <t>בני ברק 14</t>
  </si>
  <si>
    <t>אופקים 52</t>
  </si>
  <si>
    <t>שדי חמד</t>
  </si>
  <si>
    <t>כאיל תערוג 3</t>
  </si>
  <si>
    <t>כאיל תערוג 4</t>
  </si>
  <si>
    <t>כאיל תערוג 1</t>
  </si>
  <si>
    <t>טבריה 39</t>
  </si>
  <si>
    <t>קרלין - מוסיוף 3</t>
  </si>
  <si>
    <t>בית בגן 1</t>
  </si>
  <si>
    <t>בית בגן 2</t>
  </si>
  <si>
    <t>ארמון הנציב 3</t>
  </si>
  <si>
    <t>וקמת ועלית 3</t>
  </si>
  <si>
    <t>וקמת ועלית 1</t>
  </si>
  <si>
    <t>גן בר יקר</t>
  </si>
  <si>
    <t>תל 2-לוטוס</t>
  </si>
  <si>
    <t>בני עליה 1</t>
  </si>
  <si>
    <t>בני עליה 2</t>
  </si>
  <si>
    <t>דרכי יושר 532</t>
  </si>
  <si>
    <t>דרכי יושר 533</t>
  </si>
  <si>
    <t>צאן 4</t>
  </si>
  <si>
    <t>בנות ישראל 1</t>
  </si>
  <si>
    <t>בנות ישראל 2</t>
  </si>
  <si>
    <t>קרלין - עובדיה 1</t>
  </si>
  <si>
    <t>קרלין - עובדיה 2</t>
  </si>
  <si>
    <t>קרלין - עובדיה 3</t>
  </si>
  <si>
    <t>קרלין - מוסיוף 2</t>
  </si>
  <si>
    <t>קרלין - מוסיוף 1</t>
  </si>
  <si>
    <t>גן עפולה עילית בנים</t>
  </si>
  <si>
    <t>גן אלגליל</t>
  </si>
  <si>
    <t>דרכי יושר 811</t>
  </si>
  <si>
    <t>וקמת ועלית 2</t>
  </si>
  <si>
    <t>גן בנות א 2 עפולה עי</t>
  </si>
  <si>
    <t>אבו בכר</t>
  </si>
  <si>
    <t>דרך אמת עפולה עילית</t>
  </si>
  <si>
    <t>גן נחלת גבריאל 4</t>
  </si>
  <si>
    <t>גן בנים א 2 עפולה עי</t>
  </si>
  <si>
    <t>ברסלב אידיש</t>
  </si>
  <si>
    <t>גן רביץ 24</t>
  </si>
  <si>
    <t>גן עטרת שלמה 7 רמה ג</t>
  </si>
  <si>
    <t>גן עטרת שלמה 8 רמה ג</t>
  </si>
  <si>
    <t>מג"י - רחביה 5</t>
  </si>
  <si>
    <t>דרכי יושר 821</t>
  </si>
  <si>
    <t>גן עטרת שלמה 1 רמה ה</t>
  </si>
  <si>
    <t>גן עטרת שלמה 7 רמה ד</t>
  </si>
  <si>
    <t>גן עטרת שלמה 11 מודי</t>
  </si>
  <si>
    <t>משך חכמה בנין אב</t>
  </si>
  <si>
    <t>ישמח לב 10</t>
  </si>
  <si>
    <t>גן כנסת אהרן 8</t>
  </si>
  <si>
    <t>גן באיאן בית שמש 3</t>
  </si>
  <si>
    <t>ת"ת יחי ראובן - בית</t>
  </si>
  <si>
    <t>נתיבי אחיעזר בלבן 5</t>
  </si>
  <si>
    <t>נטעי התורה גן</t>
  </si>
  <si>
    <t>זית רענן 7 גן 3</t>
  </si>
  <si>
    <t>זית רענן 7 גן 4</t>
  </si>
  <si>
    <t>מג"י - אור חדש 2</t>
  </si>
  <si>
    <t>גן מג"י - אנגלית 3</t>
  </si>
  <si>
    <t>גן מג"י - אנגלית 4</t>
  </si>
  <si>
    <t>מסילות אל הלב</t>
  </si>
  <si>
    <t>גן מג"י - אנגלית 5</t>
  </si>
  <si>
    <t>גן גיטי צישינסקי</t>
  </si>
  <si>
    <t>לב שמחה - ו 5</t>
  </si>
  <si>
    <t>לב שמחה - ו 6</t>
  </si>
  <si>
    <t>פרי הילולים 18</t>
  </si>
  <si>
    <t>מכינה א הרב אייכנטל</t>
  </si>
  <si>
    <t>בעקבי הצאן א</t>
  </si>
  <si>
    <t>בעקבי הצאן ב</t>
  </si>
  <si>
    <t>בית המדרש הספרדי ב</t>
  </si>
  <si>
    <t>בית המדרש הספרדי א</t>
  </si>
  <si>
    <t>מכינה ב הרב טלוביץ</t>
  </si>
  <si>
    <t>גן הרב רובינשטיין</t>
  </si>
  <si>
    <t>מתיקות התורה בני ברק</t>
  </si>
  <si>
    <t>נתיבי אחיעזר בן יפונ</t>
  </si>
  <si>
    <t>גן אנגלית - רמות</t>
  </si>
  <si>
    <t>דרכי אבות צאנז 2</t>
  </si>
  <si>
    <t>דרכי אבות צאנז 3</t>
  </si>
  <si>
    <t>אגו"י צפת</t>
  </si>
  <si>
    <t>עמלי תורה צפת 2</t>
  </si>
  <si>
    <t>אור לילד - טשכנוב גי</t>
  </si>
  <si>
    <t>טבנקין 13</t>
  </si>
  <si>
    <t>גן בני אדם</t>
  </si>
  <si>
    <t>גן עטרת שלמה רמת שלמ</t>
  </si>
  <si>
    <t>אור לילד בוכרים 33</t>
  </si>
  <si>
    <t>מינץ 39</t>
  </si>
  <si>
    <t>ישמח ישראל - בת ים</t>
  </si>
  <si>
    <t>גן עטרת שלמה בני ברק</t>
  </si>
  <si>
    <t>גן עטרת שלמה מתחם סו</t>
  </si>
  <si>
    <t>נתיבי אחיעזר קוסטה ר</t>
  </si>
  <si>
    <t>גן עטרת שלמה בר אילן</t>
  </si>
  <si>
    <t>133-פלג</t>
  </si>
  <si>
    <t>ורדים עין נקובא</t>
  </si>
  <si>
    <t>כלנית צובה</t>
  </si>
  <si>
    <t>שאביס__אלתורי בנות_ב</t>
  </si>
  <si>
    <t>קג נמל</t>
  </si>
  <si>
    <t>קג מגדלור</t>
  </si>
  <si>
    <t>רכח זוהר</t>
  </si>
  <si>
    <t>מ ריף</t>
  </si>
  <si>
    <t>נא כוכב הים</t>
  </si>
  <si>
    <t>נג בת הים</t>
  </si>
  <si>
    <t>נט חוף</t>
  </si>
  <si>
    <t>ד שונית</t>
  </si>
  <si>
    <t>קצו הר שגב</t>
  </si>
  <si>
    <t>רתג - ירון</t>
  </si>
  <si>
    <t>בית חנינא בנות_ב.ס</t>
  </si>
  <si>
    <t>תל אל ספי</t>
  </si>
  <si>
    <t>אלאימאן ב טרום</t>
  </si>
  <si>
    <t>אלאימאן ב' חובה</t>
  </si>
  <si>
    <t>עזאזמה ג'</t>
  </si>
  <si>
    <t>ביר הדאג' מערב</t>
  </si>
  <si>
    <t>גן 396</t>
  </si>
  <si>
    <t>נוה אריה</t>
  </si>
  <si>
    <t>אגו"י נווה יעקב 38 ג</t>
  </si>
  <si>
    <t>אגו"י בית וגן 08</t>
  </si>
  <si>
    <t>אגו"י רמות 02</t>
  </si>
  <si>
    <t>מג"י - אור חדש 1</t>
  </si>
  <si>
    <t>עמלי התורה בני ברק</t>
  </si>
  <si>
    <t>קמניץ מרכז פז 1</t>
  </si>
  <si>
    <t>קמניץ מרכז פז 2</t>
  </si>
  <si>
    <t>גן זוהור אלנרג'ס</t>
  </si>
  <si>
    <t>כרוון קליה</t>
  </si>
  <si>
    <t>אגרון גרשון</t>
  </si>
  <si>
    <t>זלמן ארן</t>
  </si>
  <si>
    <t>פסגת זאב צפון</t>
  </si>
  <si>
    <t>גבעת גונן</t>
  </si>
  <si>
    <t>חטיבה לגיל הצעיר</t>
  </si>
  <si>
    <t>הניסויי</t>
  </si>
  <si>
    <t>תלפיות מזרח ממלכתי ב</t>
  </si>
  <si>
    <t>מגילות</t>
  </si>
  <si>
    <t>על איזורי קשת</t>
  </si>
  <si>
    <t>עידנים</t>
  </si>
  <si>
    <t>ע"ש אילן רמון</t>
  </si>
  <si>
    <t>הארי ממד מגדל העמק</t>
  </si>
  <si>
    <t>מעלות נסים ממד עפולה</t>
  </si>
  <si>
    <t>הרב מימון ממ"ד שלומי</t>
  </si>
  <si>
    <t>יגאל אלון-מגדל העמק</t>
  </si>
  <si>
    <t>יסודי ה' ע"ש שיח אחמד אלח'טיב</t>
  </si>
  <si>
    <t>אלראזי ב</t>
  </si>
  <si>
    <t>מסאר</t>
  </si>
  <si>
    <t>עין הים</t>
  </si>
  <si>
    <t>ויצמן</t>
  </si>
  <si>
    <t>הנסיוני</t>
  </si>
  <si>
    <t>צמח צדיק (רמב"ם)</t>
  </si>
  <si>
    <t>יסודי בגבעת רם</t>
  </si>
  <si>
    <t>ביה"ס הדמוקרטי-חדרה</t>
  </si>
  <si>
    <t>יסודי גבעת טל</t>
  </si>
  <si>
    <t>החיטה ע"ש אהרונסון</t>
  </si>
  <si>
    <t>אלואדי</t>
  </si>
  <si>
    <t>אלמסאר</t>
  </si>
  <si>
    <t>בה"ס הניסויי תפן</t>
  </si>
  <si>
    <t>בין ההדרים</t>
  </si>
  <si>
    <t>גבעת אלונים</t>
  </si>
  <si>
    <t>ממל' אורנים</t>
  </si>
  <si>
    <t>ממ' בכר רוסו</t>
  </si>
  <si>
    <t>נוה דקלים</t>
  </si>
  <si>
    <t>הממלכתי צוקים</t>
  </si>
  <si>
    <t>ממלכתי תפו"ז</t>
  </si>
  <si>
    <t>חדשני בגין</t>
  </si>
  <si>
    <t>ממ"ד מורשת מנחם</t>
  </si>
  <si>
    <t>ממלכתי עמית</t>
  </si>
  <si>
    <t>ממלכתי לב רן</t>
  </si>
  <si>
    <t>פרדס צפוני</t>
  </si>
  <si>
    <t>ממלכתי נופים</t>
  </si>
  <si>
    <t>ממלכתי נוה דליה</t>
  </si>
  <si>
    <t>ממלכתי שדות -רמז</t>
  </si>
  <si>
    <t>ממלכתי ניצני השרון</t>
  </si>
  <si>
    <t>ממ"ד מורשת זבולון</t>
  </si>
  <si>
    <t>בית חינוך רבין</t>
  </si>
  <si>
    <t>ממלכתי הדר השרון</t>
  </si>
  <si>
    <t>מישור הנוף</t>
  </si>
  <si>
    <t>חתני פרס נובל</t>
  </si>
  <si>
    <t>מרחבים -נאות שקמה</t>
  </si>
  <si>
    <t>איילים בנים</t>
  </si>
  <si>
    <t>אשלים לחדשנות דיגיטלית</t>
  </si>
  <si>
    <t>מיתרים</t>
  </si>
  <si>
    <t>מ"מ מנחם בגין</t>
  </si>
  <si>
    <t>דמוקרטי הוד השרון</t>
  </si>
  <si>
    <t>לב הפרדס</t>
  </si>
  <si>
    <t>נופי החורש</t>
  </si>
  <si>
    <t>סעדיה גאון מד</t>
  </si>
  <si>
    <t>מימון מד</t>
  </si>
  <si>
    <t>ברנדיס</t>
  </si>
  <si>
    <t>בר אילן מד</t>
  </si>
  <si>
    <t>רמבם מד</t>
  </si>
  <si>
    <t>אושא מד</t>
  </si>
  <si>
    <t>דוד בלוך</t>
  </si>
  <si>
    <t>ת"ת בית רבן</t>
  </si>
  <si>
    <t>בעל שם טוב מד</t>
  </si>
  <si>
    <t>הבילויים</t>
  </si>
  <si>
    <t>הראל מד</t>
  </si>
  <si>
    <t>שער האריות</t>
  </si>
  <si>
    <t>ע"ש יגאל אלון</t>
  </si>
  <si>
    <t>ביה"ס הפתוח</t>
  </si>
  <si>
    <t>חסן ערפה יפו</t>
  </si>
  <si>
    <t>אלאוכווה</t>
  </si>
  <si>
    <t>אג'יאל - ערבי יסודי</t>
  </si>
  <si>
    <t>דגניה</t>
  </si>
  <si>
    <t>שפרינצק</t>
  </si>
  <si>
    <t>יצחק רבין</t>
  </si>
  <si>
    <t>אלי כהן</t>
  </si>
  <si>
    <t>יצחק נבון</t>
  </si>
  <si>
    <t>צמח א'</t>
  </si>
  <si>
    <t>יצחק שדה</t>
  </si>
  <si>
    <t>מצפה ים</t>
  </si>
  <si>
    <t>בן גוריון</t>
  </si>
  <si>
    <t>נווה מנחם ע"ש מ.בגין</t>
  </si>
  <si>
    <t>יחדיו</t>
  </si>
  <si>
    <t>נאות לון</t>
  </si>
  <si>
    <t>נווה שלום</t>
  </si>
  <si>
    <t>בית המעיין</t>
  </si>
  <si>
    <t>אבו-ואדי</t>
  </si>
  <si>
    <t>גשר ממ"ד</t>
  </si>
  <si>
    <t>אלחייאת</t>
  </si>
  <si>
    <t>בית ברכה</t>
  </si>
  <si>
    <t>אוהלי תפארת משה</t>
  </si>
  <si>
    <t>בנות הדסה</t>
  </si>
  <si>
    <t xml:space="preserve">עזר- סייעת </t>
  </si>
  <si>
    <t>עזר סייעת</t>
  </si>
  <si>
    <t>מספר ילדים שנרשמו</t>
  </si>
  <si>
    <t>מדד סוציו-אקונומי 2026</t>
  </si>
  <si>
    <t>סמל מוסד של גני ילדים בחטיבות צעירות ידווח כחלק מגני הילדים של הרשות בדו״ח הביצוע של גני הילדים.</t>
  </si>
  <si>
    <t>לתשומת ליבכם, סמל מוסד של גני ילדים בחטיבות צעירות ידווח כחלק מגני הילדים של הרשות בדו״ח הביצוע של גני הילדים.</t>
  </si>
  <si>
    <t>חט"צ</t>
  </si>
  <si>
    <t>סיבות לחוסר ימים (פחות מ- 7 ימים) ו/או לחוסר תלמידים (פחות מ-15)</t>
  </si>
  <si>
    <t>מס' תלמידי הפחתה מחושבים (חלקי 7)</t>
  </si>
  <si>
    <t>מס' ימי תלמיד להפחתה</t>
  </si>
  <si>
    <t xml:space="preserve">סה"כ תלמידים </t>
  </si>
  <si>
    <t xml:space="preserve">מפתח השתתפויות לתלמיד ח. רגיל </t>
  </si>
  <si>
    <t>מפתח השתתפויות לתלמיד ח. מיוחד</t>
  </si>
  <si>
    <t>מספר תלמידים הרשמה מעודכנת/ביצוע בפועל</t>
  </si>
  <si>
    <t>מס' ימי תלמיד להפחתה בעקבות חוסר בימי פעילות</t>
  </si>
  <si>
    <t>ס"ה תלמידים  לתקצוב לאחר בקרת איוש משרות</t>
  </si>
  <si>
    <t xml:space="preserve">תקצוב יחסי בהתאם לכמות ימים </t>
  </si>
  <si>
    <t>סה"כ זכאות לתקצוב במשרות לאחר הפחתת ימים</t>
  </si>
  <si>
    <t xml:space="preserve">מס' גנים להם זכאות לרכזת ומועסקת רכזת בהתחשב בימי פעילות </t>
  </si>
  <si>
    <t>תנאי סף ימי פעילות</t>
  </si>
  <si>
    <t>הפחתה בגין חוסר ימים</t>
  </si>
  <si>
    <t>תנאי סף לתקצוב: 0=לפרסום, 1=פעיל</t>
  </si>
  <si>
    <t>עפ"י סעיף ג.1.ד.1 לקול קורא לתלמידים עם זכאות לסל אישי ו/או זכאות לסייעת רפואית, בגן/בכיתה לחינוך רגיל, שמקבלים בפועל תמיכה מסוג סיוע לאורך השנה, תתאפשר סייעת אישית גם במהלך הפעילות בחופשה בהיקף שעות שבועיות דומה לזה שהיה במהלך השנה. עלות תגמול הנוסף לסייעת אישית (שצמודה לילד) הינה 75 ש"ח ליום (מעבר לשכרה שמשולם עבור תקופה זו). ככל שתומכת החינוך תעבוד מעבר ל-15 ימי עבודה התיקצוב הינו 42.5 ש"ח ברוטו לשעה+ עלות מעסיק, סה"כ עלות שעתית כולל של 59.57 ש"ח לשעה.</t>
  </si>
  <si>
    <t>בקרת סמלי גנים בעמודה B</t>
  </si>
  <si>
    <t>בקרת מילוי מס' ימי פעילות - עמודה J</t>
  </si>
  <si>
    <t>גירסה גנים הרחבה 8.2026</t>
  </si>
  <si>
    <t>ברמי</t>
  </si>
  <si>
    <t>חנין</t>
  </si>
  <si>
    <t>אמיתי לוי יזמות בע"מ</t>
  </si>
  <si>
    <t>קייטנת בוקר</t>
  </si>
  <si>
    <t>inbalb@beer-tuvia.org.il</t>
  </si>
  <si>
    <t>doronh@beer-tuvia.org.il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</si>
</sst>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 &quot;₪&quot;\ * #,##0.00_ ;_ &quot;₪&quot;\ * \-#,##0.00_ ;_ &quot;₪&quot;\ * &quot;-&quot;??_ ;_ @_ "/>
    <numFmt numFmtId="43" formatCode="_ * #,##0.00_ ;_ * \-#,##0.00_ ;_ * &quot;-&quot;??_ ;_ @_ "/>
    <numFmt numFmtId="164" formatCode="_(&quot;₪&quot;* #,##0.00_);_(&quot;₪&quot;* \(#,##0.00\);_(&quot;₪&quot;* &quot;-&quot;??_);_(@_)"/>
    <numFmt numFmtId="165" formatCode="_(* #,##0.00_);_(* \(#,##0.00\);_(* &quot;-&quot;??_);_(@_)"/>
    <numFmt numFmtId="166" formatCode="_ * #,##0_ ;_ * \-#,##0_ ;_ * &quot;-&quot;??_ ;_ @_ "/>
    <numFmt numFmtId="167" formatCode="#,##0.0"/>
    <numFmt numFmtId="168" formatCode="_ &quot;₪&quot;\ * #,##0_ ;_ &quot;₪&quot;\ * \-#,##0_ ;_ &quot;₪&quot;\ * &quot;-&quot;??_ ;_ @_ "/>
    <numFmt numFmtId="169" formatCode="0.0%"/>
    <numFmt numFmtId="170" formatCode="&quot;₪&quot;\ #,##0.00"/>
    <numFmt numFmtId="171" formatCode="_(* #,##0_);_(* \(#,##0\);_(* &quot;-&quot;??_);_(@_)"/>
    <numFmt numFmtId="172" formatCode="_ * #,##0.0_ ;_ * \-#,##0.0_ ;_ * &quot;-&quot;??_ ;_ @_ "/>
    <numFmt numFmtId="173" formatCode="_(&quot;₪&quot;* #,##0.0_);_(&quot;₪&quot;* \(#,##0.0\);_(&quot;₪&quot;* &quot;-&quot;??_);_(@_)"/>
    <numFmt numFmtId="174" formatCode="[$-1000000]00000000\-0"/>
    <numFmt numFmtId="175" formatCode="&quot;₪&quot;\ #,##0"/>
    <numFmt numFmtId="176" formatCode="_ * #,##0.0_ ;_ * \-#,##0.0_ ;_ * &quot;-&quot;?_ ;_ @_ "/>
  </numFmts>
  <fonts count="133" x14ac:knownFonts="1">
    <font>
      <sz val="11"/>
      <color theme="1"/>
      <name val="Arial"/>
      <family val="2"/>
      <charset val="177"/>
      <scheme val="minor"/>
    </font>
    <font>
      <b/>
      <sz val="11"/>
      <color indexed="8"/>
      <name val="Arial"/>
      <family val="2"/>
    </font>
    <font>
      <b/>
      <u/>
      <sz val="11"/>
      <color indexed="8"/>
      <name val="Arial"/>
      <family val="2"/>
    </font>
    <font>
      <b/>
      <u/>
      <sz val="14"/>
      <color indexed="8"/>
      <name val="David"/>
      <family val="2"/>
      <charset val="177"/>
    </font>
    <font>
      <sz val="11"/>
      <color indexed="8"/>
      <name val="David"/>
      <family val="2"/>
      <charset val="177"/>
    </font>
    <font>
      <sz val="11"/>
      <color indexed="8"/>
      <name val="David"/>
      <family val="2"/>
      <charset val="177"/>
    </font>
    <font>
      <sz val="11"/>
      <color indexed="8"/>
      <name val="Arial"/>
      <family val="2"/>
    </font>
    <font>
      <b/>
      <sz val="11"/>
      <color indexed="8"/>
      <name val="David"/>
      <family val="2"/>
      <charset val="177"/>
    </font>
    <font>
      <sz val="11"/>
      <color indexed="8"/>
      <name val="Arial"/>
      <family val="2"/>
      <charset val="177"/>
    </font>
    <font>
      <b/>
      <sz val="11"/>
      <color indexed="8"/>
      <name val="Arial"/>
      <family val="2"/>
      <charset val="177"/>
    </font>
    <font>
      <b/>
      <sz val="12"/>
      <color indexed="8"/>
      <name val="David"/>
      <family val="2"/>
      <charset val="177"/>
    </font>
    <font>
      <sz val="12"/>
      <color indexed="8"/>
      <name val="David"/>
      <family val="2"/>
      <charset val="177"/>
    </font>
    <font>
      <b/>
      <u/>
      <sz val="14"/>
      <color indexed="8"/>
      <name val="David"/>
      <family val="2"/>
      <charset val="177"/>
    </font>
    <font>
      <sz val="14"/>
      <color indexed="8"/>
      <name val="David"/>
      <family val="2"/>
      <charset val="177"/>
    </font>
    <font>
      <sz val="11"/>
      <color indexed="8"/>
      <name val="Arial"/>
      <family val="2"/>
    </font>
    <font>
      <b/>
      <u/>
      <sz val="12"/>
      <color indexed="8"/>
      <name val="David"/>
      <family val="2"/>
      <charset val="177"/>
    </font>
    <font>
      <b/>
      <sz val="14"/>
      <color indexed="8"/>
      <name val="David"/>
      <family val="2"/>
      <charset val="177"/>
    </font>
    <font>
      <b/>
      <u/>
      <sz val="18"/>
      <color indexed="8"/>
      <name val="David"/>
      <family val="2"/>
      <charset val="177"/>
    </font>
    <font>
      <b/>
      <u/>
      <sz val="16"/>
      <color indexed="8"/>
      <name val="David"/>
      <family val="2"/>
      <charset val="177"/>
    </font>
    <font>
      <b/>
      <sz val="14"/>
      <color indexed="8"/>
      <name val="David"/>
      <family val="2"/>
      <charset val="177"/>
    </font>
    <font>
      <b/>
      <sz val="12"/>
      <color theme="1"/>
      <name val="David"/>
      <family val="2"/>
      <charset val="177"/>
    </font>
    <font>
      <sz val="12"/>
      <color theme="1"/>
      <name val="David"/>
      <family val="2"/>
      <charset val="177"/>
    </font>
    <font>
      <b/>
      <sz val="11"/>
      <color indexed="8"/>
      <name val="David"/>
      <family val="2"/>
    </font>
    <font>
      <b/>
      <sz val="11"/>
      <color theme="1"/>
      <name val="Arial"/>
      <family val="2"/>
      <scheme val="minor"/>
    </font>
    <font>
      <b/>
      <u/>
      <sz val="18"/>
      <color theme="1"/>
      <name val="David"/>
      <family val="2"/>
    </font>
    <font>
      <b/>
      <sz val="12"/>
      <color indexed="8"/>
      <name val="David"/>
      <family val="2"/>
    </font>
    <font>
      <sz val="12"/>
      <color theme="1"/>
      <name val="David"/>
      <family val="2"/>
    </font>
    <font>
      <b/>
      <sz val="11"/>
      <color indexed="8"/>
      <name val="Arial"/>
      <family val="2"/>
      <scheme val="minor"/>
    </font>
    <font>
      <b/>
      <u/>
      <sz val="14"/>
      <color indexed="8"/>
      <name val="David"/>
      <family val="2"/>
    </font>
    <font>
      <b/>
      <sz val="12"/>
      <color indexed="8"/>
      <name val="Times New Roman"/>
      <family val="1"/>
      <scheme val="major"/>
    </font>
    <font>
      <b/>
      <u/>
      <sz val="12"/>
      <color indexed="8"/>
      <name val="Times New Roman"/>
      <family val="1"/>
      <scheme val="major"/>
    </font>
    <font>
      <b/>
      <u/>
      <sz val="16"/>
      <color theme="1"/>
      <name val="Times New Roman"/>
      <family val="1"/>
      <scheme val="major"/>
    </font>
    <font>
      <b/>
      <sz val="12"/>
      <color theme="1"/>
      <name val="Times New Roman"/>
      <family val="1"/>
      <scheme val="major"/>
    </font>
    <font>
      <sz val="12"/>
      <color indexed="8"/>
      <name val="Times New Roman"/>
      <family val="1"/>
      <scheme val="major"/>
    </font>
    <font>
      <b/>
      <sz val="11"/>
      <color theme="1"/>
      <name val="Arial"/>
      <family val="2"/>
      <charset val="177"/>
      <scheme val="minor"/>
    </font>
    <font>
      <sz val="12"/>
      <color indexed="8"/>
      <name val="David"/>
      <family val="2"/>
    </font>
    <font>
      <sz val="12"/>
      <color theme="1"/>
      <name val="Arial"/>
      <family val="2"/>
      <charset val="177"/>
      <scheme val="minor"/>
    </font>
    <font>
      <sz val="14"/>
      <color theme="1"/>
      <name val="Arial"/>
      <family val="2"/>
      <charset val="177"/>
      <scheme val="minor"/>
    </font>
    <font>
      <b/>
      <sz val="10"/>
      <color indexed="8"/>
      <name val="David"/>
      <family val="2"/>
      <charset val="177"/>
    </font>
    <font>
      <b/>
      <sz val="10"/>
      <color indexed="8"/>
      <name val="Arial"/>
      <family val="2"/>
      <scheme val="minor"/>
    </font>
    <font>
      <b/>
      <sz val="10"/>
      <color indexed="8"/>
      <name val="David"/>
      <family val="2"/>
    </font>
    <font>
      <b/>
      <sz val="12"/>
      <color theme="1"/>
      <name val="David"/>
      <family val="2"/>
    </font>
    <font>
      <b/>
      <sz val="11"/>
      <color theme="1"/>
      <name val="David"/>
      <family val="2"/>
    </font>
    <font>
      <u/>
      <sz val="12"/>
      <color rgb="FF000000"/>
      <name val="David"/>
      <family val="2"/>
    </font>
    <font>
      <b/>
      <sz val="12"/>
      <color rgb="FF000000"/>
      <name val="David"/>
      <family val="2"/>
    </font>
    <font>
      <sz val="12"/>
      <color rgb="FF000000"/>
      <name val="David"/>
      <family val="2"/>
    </font>
    <font>
      <b/>
      <sz val="11"/>
      <color rgb="FFFF0000"/>
      <name val="Arial"/>
      <family val="2"/>
    </font>
    <font>
      <b/>
      <sz val="12"/>
      <color rgb="FFFF0000"/>
      <name val="David"/>
      <family val="2"/>
    </font>
    <font>
      <sz val="12"/>
      <color theme="1"/>
      <name val="Times New Roman"/>
      <family val="1"/>
      <scheme val="major"/>
    </font>
    <font>
      <b/>
      <sz val="14"/>
      <color indexed="8"/>
      <name val="David"/>
      <family val="2"/>
    </font>
    <font>
      <sz val="11"/>
      <name val="Arial"/>
      <family val="2"/>
      <charset val="177"/>
      <scheme val="minor"/>
    </font>
    <font>
      <sz val="11"/>
      <color theme="1"/>
      <name val="Arial"/>
      <family val="2"/>
      <charset val="177"/>
      <scheme val="minor"/>
    </font>
    <font>
      <sz val="11"/>
      <color indexed="8"/>
      <name val="David"/>
      <family val="2"/>
    </font>
    <font>
      <b/>
      <u/>
      <sz val="12"/>
      <color indexed="8"/>
      <name val="David"/>
      <family val="2"/>
    </font>
    <font>
      <sz val="14"/>
      <color indexed="8"/>
      <name val="David"/>
      <family val="2"/>
    </font>
    <font>
      <sz val="11"/>
      <color theme="1"/>
      <name val="David"/>
      <family val="2"/>
    </font>
    <font>
      <b/>
      <u/>
      <sz val="16"/>
      <color indexed="8"/>
      <name val="David"/>
      <family val="2"/>
    </font>
    <font>
      <b/>
      <sz val="11"/>
      <color rgb="FFFF0000"/>
      <name val="David"/>
      <family val="2"/>
    </font>
    <font>
      <sz val="11"/>
      <name val="David"/>
      <family val="2"/>
    </font>
    <font>
      <b/>
      <sz val="11"/>
      <name val="David"/>
      <family val="2"/>
    </font>
    <font>
      <b/>
      <u/>
      <sz val="11"/>
      <color indexed="8"/>
      <name val="David"/>
      <family val="2"/>
    </font>
    <font>
      <sz val="11"/>
      <color rgb="FFFF0000"/>
      <name val="David"/>
      <family val="2"/>
    </font>
    <font>
      <b/>
      <u/>
      <sz val="12"/>
      <color theme="1"/>
      <name val="David"/>
      <family val="2"/>
    </font>
    <font>
      <b/>
      <u/>
      <sz val="11"/>
      <color theme="1"/>
      <name val="Arial"/>
      <family val="2"/>
      <scheme val="minor"/>
    </font>
    <font>
      <sz val="11"/>
      <color theme="1"/>
      <name val="Arial"/>
      <family val="2"/>
      <scheme val="minor"/>
    </font>
    <font>
      <sz val="11"/>
      <color theme="1"/>
      <name val="Calibri"/>
      <family val="2"/>
    </font>
    <font>
      <sz val="12"/>
      <color theme="0"/>
      <name val="David"/>
      <family val="2"/>
    </font>
    <font>
      <sz val="12"/>
      <name val="David"/>
      <family val="2"/>
    </font>
    <font>
      <u/>
      <sz val="11"/>
      <color theme="10"/>
      <name val="Arial"/>
      <family val="2"/>
      <charset val="177"/>
      <scheme val="minor"/>
    </font>
    <font>
      <b/>
      <sz val="14"/>
      <name val="David"/>
      <family val="2"/>
      <charset val="177"/>
    </font>
    <font>
      <b/>
      <sz val="12"/>
      <name val="David"/>
      <family val="2"/>
    </font>
    <font>
      <b/>
      <sz val="12"/>
      <color rgb="FF2F5496"/>
      <name val="David"/>
      <family val="2"/>
    </font>
    <font>
      <u/>
      <sz val="12"/>
      <color theme="1"/>
      <name val="David"/>
      <family val="2"/>
    </font>
    <font>
      <sz val="10"/>
      <color theme="1"/>
      <name val="David"/>
      <family val="2"/>
    </font>
    <font>
      <b/>
      <u/>
      <sz val="14"/>
      <color rgb="FF2F5496"/>
      <name val="David"/>
      <family val="2"/>
    </font>
    <font>
      <sz val="11"/>
      <color theme="0"/>
      <name val="Arial"/>
      <family val="2"/>
      <charset val="177"/>
      <scheme val="minor"/>
    </font>
    <font>
      <b/>
      <sz val="12"/>
      <color theme="0"/>
      <name val="David"/>
      <family val="2"/>
    </font>
    <font>
      <sz val="12"/>
      <color theme="0"/>
      <name val="Times New Roman"/>
      <family val="1"/>
      <scheme val="major"/>
    </font>
    <font>
      <sz val="9"/>
      <color indexed="81"/>
      <name val="Tahoma"/>
      <family val="2"/>
    </font>
    <font>
      <sz val="11"/>
      <color theme="1"/>
      <name val="David"/>
      <family val="2"/>
      <charset val="177"/>
    </font>
    <font>
      <b/>
      <sz val="10"/>
      <color theme="1"/>
      <name val="David"/>
      <family val="2"/>
    </font>
    <font>
      <b/>
      <sz val="10"/>
      <color theme="0"/>
      <name val="David"/>
      <family val="2"/>
    </font>
    <font>
      <sz val="14"/>
      <color theme="1"/>
      <name val="David"/>
      <family val="2"/>
    </font>
    <font>
      <sz val="14"/>
      <name val="David"/>
      <family val="2"/>
    </font>
    <font>
      <b/>
      <sz val="10"/>
      <color indexed="8"/>
      <name val="Arial"/>
      <family val="2"/>
      <charset val="177"/>
      <scheme val="minor"/>
    </font>
    <font>
      <sz val="11"/>
      <color rgb="FFFF0000"/>
      <name val="Arial"/>
      <family val="2"/>
      <charset val="177"/>
      <scheme val="minor"/>
    </font>
    <font>
      <b/>
      <u/>
      <sz val="10"/>
      <color indexed="8"/>
      <name val="David"/>
      <family val="2"/>
      <charset val="177"/>
    </font>
    <font>
      <sz val="10"/>
      <color theme="1"/>
      <name val="Arial"/>
      <family val="2"/>
      <charset val="177"/>
      <scheme val="minor"/>
    </font>
    <font>
      <sz val="10"/>
      <color indexed="8"/>
      <name val="David"/>
      <family val="2"/>
      <charset val="177"/>
    </font>
    <font>
      <b/>
      <sz val="10"/>
      <color theme="1"/>
      <name val="Times New Roman"/>
      <family val="1"/>
      <scheme val="major"/>
    </font>
    <font>
      <sz val="10"/>
      <name val="David"/>
      <family val="2"/>
    </font>
    <font>
      <sz val="10"/>
      <color indexed="8"/>
      <name val="David"/>
      <family val="2"/>
    </font>
    <font>
      <b/>
      <sz val="10"/>
      <name val="David"/>
      <family val="2"/>
    </font>
    <font>
      <sz val="12"/>
      <color rgb="FFFF0000"/>
      <name val="Times New Roman"/>
      <family val="1"/>
      <scheme val="major"/>
    </font>
    <font>
      <sz val="16"/>
      <color indexed="8"/>
      <name val="David"/>
      <family val="2"/>
    </font>
    <font>
      <b/>
      <u/>
      <sz val="16"/>
      <color theme="1"/>
      <name val="David"/>
      <family val="2"/>
    </font>
    <font>
      <b/>
      <sz val="12"/>
      <color rgb="FFFF0000"/>
      <name val="Arial"/>
      <family val="2"/>
      <scheme val="minor"/>
    </font>
    <font>
      <sz val="11"/>
      <color rgb="FFFF0000"/>
      <name val="Arial"/>
      <family val="2"/>
      <scheme val="minor"/>
    </font>
    <font>
      <u/>
      <sz val="11"/>
      <color rgb="FF000000"/>
      <name val="David"/>
      <family val="2"/>
    </font>
    <font>
      <sz val="11"/>
      <color rgb="FFFF0000"/>
      <name val="David"/>
      <family val="2"/>
      <charset val="177"/>
    </font>
    <font>
      <sz val="12"/>
      <color rgb="FFFF0000"/>
      <name val="David"/>
      <family val="2"/>
      <charset val="177"/>
    </font>
    <font>
      <b/>
      <sz val="12"/>
      <color rgb="FFFF0000"/>
      <name val="Times New Roman"/>
      <family val="1"/>
      <scheme val="major"/>
    </font>
    <font>
      <sz val="10"/>
      <color rgb="FFFF0000"/>
      <name val="David"/>
      <family val="2"/>
    </font>
    <font>
      <sz val="10"/>
      <color rgb="FFFF0000"/>
      <name val="Arial"/>
      <family val="2"/>
      <charset val="177"/>
      <scheme val="minor"/>
    </font>
    <font>
      <b/>
      <u/>
      <sz val="10"/>
      <color rgb="FFFF0000"/>
      <name val="David"/>
      <family val="2"/>
      <charset val="177"/>
    </font>
    <font>
      <sz val="10"/>
      <color rgb="FFFF0000"/>
      <name val="David"/>
      <family val="2"/>
      <charset val="177"/>
    </font>
    <font>
      <b/>
      <sz val="10"/>
      <color rgb="FFFF0000"/>
      <name val="Times New Roman"/>
      <family val="1"/>
      <scheme val="major"/>
    </font>
    <font>
      <b/>
      <sz val="10"/>
      <color rgb="FFFF0000"/>
      <name val="David"/>
      <family val="2"/>
    </font>
    <font>
      <sz val="11"/>
      <name val="Arial"/>
      <family val="2"/>
      <scheme val="minor"/>
    </font>
    <font>
      <b/>
      <u/>
      <sz val="11"/>
      <color rgb="FF000000"/>
      <name val="David"/>
      <family val="2"/>
    </font>
    <font>
      <sz val="12"/>
      <color rgb="FFFF0000"/>
      <name val="David"/>
      <family val="2"/>
    </font>
    <font>
      <b/>
      <sz val="13"/>
      <color indexed="8"/>
      <name val="David"/>
      <family val="2"/>
      <charset val="177"/>
    </font>
    <font>
      <b/>
      <sz val="11"/>
      <name val="Arial"/>
      <family val="2"/>
      <scheme val="minor"/>
    </font>
    <font>
      <sz val="11"/>
      <name val="Calibri"/>
      <family val="2"/>
    </font>
    <font>
      <sz val="11"/>
      <color theme="1"/>
      <name val="Arial"/>
      <family val="2"/>
      <charset val="177"/>
    </font>
    <font>
      <b/>
      <sz val="16"/>
      <color rgb="FFFFFFFF"/>
      <name val="David"/>
      <family val="2"/>
    </font>
    <font>
      <i/>
      <sz val="11"/>
      <color rgb="FF595959"/>
      <name val="David"/>
      <family val="2"/>
    </font>
    <font>
      <sz val="9"/>
      <name val="David"/>
      <family val="2"/>
    </font>
    <font>
      <b/>
      <sz val="11"/>
      <color rgb="FFFFFFFF"/>
      <name val="David"/>
      <family val="2"/>
    </font>
    <font>
      <u/>
      <sz val="10"/>
      <color theme="10"/>
      <name val="David"/>
      <family val="2"/>
    </font>
    <font>
      <i/>
      <sz val="10"/>
      <color rgb="FF808080"/>
      <name val="David"/>
      <family val="2"/>
    </font>
    <font>
      <b/>
      <sz val="14"/>
      <color rgb="FFFF0000"/>
      <name val="David"/>
      <family val="2"/>
    </font>
    <font>
      <b/>
      <u/>
      <sz val="14"/>
      <color rgb="FFFF0000"/>
      <name val="David"/>
      <family val="2"/>
    </font>
    <font>
      <sz val="11"/>
      <color rgb="FF000000"/>
      <name val="David"/>
      <family val="2"/>
    </font>
    <font>
      <b/>
      <sz val="11"/>
      <color theme="0"/>
      <name val="David"/>
      <family val="2"/>
    </font>
    <font>
      <b/>
      <sz val="11"/>
      <color theme="1"/>
      <name val="David"/>
      <family val="2"/>
      <charset val="177"/>
    </font>
    <font>
      <b/>
      <u/>
      <sz val="14"/>
      <color theme="1"/>
      <name val="David"/>
      <family val="2"/>
    </font>
    <font>
      <b/>
      <u/>
      <sz val="16"/>
      <color theme="1"/>
      <name val="David"/>
      <family val="2"/>
      <charset val="177"/>
    </font>
    <font>
      <b/>
      <u/>
      <sz val="16"/>
      <color rgb="FFFF0000"/>
      <name val="David"/>
      <family val="2"/>
    </font>
    <font>
      <b/>
      <sz val="11"/>
      <color theme="4"/>
      <name val="David"/>
      <family val="2"/>
    </font>
    <font>
      <b/>
      <sz val="9"/>
      <color indexed="81"/>
      <name val="Tahoma"/>
      <family val="2"/>
    </font>
    <font>
      <sz val="11"/>
      <color theme="1"/>
      <name val="David"/>
      <family val="2"/>
      <charset val="1"/>
    </font>
    <font>
      <u/>
      <sz val="11"/>
      <color theme="10"/>
      <name val="David"/>
      <family val="2"/>
    </font>
  </fonts>
  <fills count="39">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rgb="FFDDFFFF"/>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F7F7F7"/>
        <bgColor indexed="64"/>
      </patternFill>
    </fill>
    <fill>
      <patternFill patternType="solid">
        <fgColor theme="5" tint="0.79998168889431442"/>
        <bgColor indexed="64"/>
      </patternFill>
    </fill>
    <fill>
      <patternFill patternType="solid">
        <fgColor rgb="FFF4F7FA"/>
        <bgColor indexed="64"/>
      </patternFill>
    </fill>
    <fill>
      <patternFill patternType="solid">
        <fgColor rgb="FFFAF0F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rgb="FF1F4E78"/>
        <bgColor rgb="FF2F5496"/>
      </patternFill>
    </fill>
    <fill>
      <patternFill patternType="solid">
        <fgColor rgb="FFFFFFE7"/>
        <bgColor rgb="FFFFFFCC"/>
      </patternFill>
    </fill>
    <fill>
      <patternFill patternType="solid">
        <fgColor rgb="FFFFC7CE"/>
        <bgColor rgb="FFF4CCCC"/>
      </patternFill>
    </fill>
    <fill>
      <patternFill patternType="solid">
        <fgColor rgb="FFFFFFE7"/>
        <bgColor rgb="FFDCE6F2"/>
      </patternFill>
    </fill>
    <fill>
      <patternFill patternType="solid">
        <fgColor rgb="FFFFFFE7"/>
        <bgColor rgb="FFDBEEF4"/>
      </patternFill>
    </fill>
    <fill>
      <patternFill patternType="solid">
        <fgColor rgb="FFFFFFE7"/>
        <bgColor rgb="FFD9D9D9"/>
      </patternFill>
    </fill>
    <fill>
      <patternFill patternType="solid">
        <fgColor rgb="FFFFFFE7"/>
        <bgColor rgb="FFFFC7CE"/>
      </patternFill>
    </fill>
    <fill>
      <patternFill patternType="solid">
        <fgColor rgb="FFFFFFE7"/>
        <bgColor rgb="FFD9E1F2"/>
      </patternFill>
    </fill>
    <fill>
      <patternFill patternType="solid">
        <fgColor rgb="FFCCFFCC"/>
        <bgColor indexed="64"/>
      </patternFill>
    </fill>
    <fill>
      <patternFill patternType="solid">
        <fgColor rgb="FF99FFCC"/>
        <bgColor indexed="64"/>
      </patternFill>
    </fill>
    <fill>
      <patternFill patternType="solid">
        <fgColor rgb="FFFFFFE7"/>
        <bgColor indexed="64"/>
      </patternFill>
    </fill>
    <fill>
      <patternFill patternType="solid">
        <fgColor rgb="FFFFFFE5"/>
        <bgColor indexed="64"/>
      </patternFill>
    </fill>
    <fill>
      <patternFill patternType="solid">
        <fgColor rgb="FF0070C0"/>
        <bgColor indexed="64"/>
      </patternFill>
    </fill>
    <fill>
      <patternFill patternType="solid">
        <fgColor rgb="FF99FFCC"/>
        <bgColor theme="9"/>
      </patternFill>
    </fill>
    <fill>
      <patternFill patternType="solid">
        <fgColor theme="7" tint="0.79998168889431442"/>
        <bgColor indexed="64"/>
      </patternFill>
    </fill>
    <fill>
      <patternFill patternType="solid">
        <fgColor theme="6" tint="0.79998168889431442"/>
        <bgColor indexed="64"/>
      </patternFill>
    </fill>
    <fill>
      <patternFill patternType="solid">
        <fgColor rgb="FFEFFFEF"/>
        <bgColor indexed="64"/>
      </patternFill>
    </fill>
    <fill>
      <patternFill patternType="solid">
        <fgColor rgb="FFAFFFD7"/>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top/>
      <bottom/>
      <diagonal/>
    </border>
    <border>
      <left/>
      <right/>
      <top style="thin">
        <color indexed="64"/>
      </top>
      <bottom/>
      <diagonal/>
    </border>
    <border>
      <left style="thin">
        <color indexed="64"/>
      </left>
      <right/>
      <top/>
      <bottom/>
      <diagonal/>
    </border>
    <border>
      <left/>
      <right style="thin">
        <color indexed="64"/>
      </right>
      <top/>
      <bottom style="thin">
        <color indexed="64"/>
      </bottom>
      <diagonal/>
    </border>
    <border>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thin">
        <color indexed="64"/>
      </bottom>
      <diagonal/>
    </border>
    <border>
      <left/>
      <right style="medium">
        <color indexed="64"/>
      </right>
      <top/>
      <bottom/>
      <diagonal/>
    </border>
    <border>
      <left style="medium">
        <color indexed="64"/>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s>
  <cellStyleXfs count="13">
    <xf numFmtId="0" fontId="0" fillId="0" borderId="0"/>
    <xf numFmtId="165" fontId="8" fillId="0" borderId="0" applyFont="0" applyFill="0" applyBorder="0" applyAlignment="0" applyProtection="0"/>
    <xf numFmtId="9" fontId="8" fillId="0" borderId="0" applyFont="0" applyFill="0" applyBorder="0" applyAlignment="0" applyProtection="0"/>
    <xf numFmtId="164" fontId="51" fillId="0" borderId="0" applyFont="0" applyFill="0" applyBorder="0" applyAlignment="0" applyProtection="0"/>
    <xf numFmtId="0" fontId="64" fillId="0" borderId="0"/>
    <xf numFmtId="9" fontId="64" fillId="0" borderId="0" applyFont="0" applyFill="0" applyBorder="0" applyAlignment="0" applyProtection="0"/>
    <xf numFmtId="165" fontId="8" fillId="0" borderId="0" applyFont="0" applyFill="0" applyBorder="0" applyAlignment="0" applyProtection="0"/>
    <xf numFmtId="164" fontId="51" fillId="0" borderId="0" applyFont="0" applyFill="0" applyBorder="0" applyAlignment="0" applyProtection="0"/>
    <xf numFmtId="0" fontId="68" fillId="0" borderId="0" applyNumberFormat="0" applyFill="0" applyBorder="0" applyAlignment="0" applyProtection="0"/>
    <xf numFmtId="43" fontId="51" fillId="0" borderId="0" applyFont="0" applyFill="0" applyBorder="0" applyAlignment="0" applyProtection="0"/>
    <xf numFmtId="44" fontId="51" fillId="0" borderId="0" applyFont="0" applyFill="0" applyBorder="0" applyAlignment="0" applyProtection="0"/>
    <xf numFmtId="43" fontId="8" fillId="0" borderId="0" applyFont="0" applyFill="0" applyBorder="0" applyAlignment="0" applyProtection="0"/>
    <xf numFmtId="0" fontId="114" fillId="0" borderId="0"/>
  </cellStyleXfs>
  <cellXfs count="996">
    <xf numFmtId="0" fontId="0" fillId="0" borderId="0" xfId="0"/>
    <xf numFmtId="0" fontId="63" fillId="0" borderId="0" xfId="0" applyFont="1" applyAlignment="1">
      <alignment wrapText="1"/>
    </xf>
    <xf numFmtId="0" fontId="64" fillId="0" borderId="0" xfId="0" applyFont="1"/>
    <xf numFmtId="0" fontId="65" fillId="0" borderId="0" xfId="0" applyFont="1"/>
    <xf numFmtId="0" fontId="64" fillId="0" borderId="1" xfId="0" applyFont="1" applyBorder="1"/>
    <xf numFmtId="0" fontId="66" fillId="0" borderId="0" xfId="0" applyFont="1" applyProtection="1">
      <protection hidden="1"/>
    </xf>
    <xf numFmtId="10" fontId="64" fillId="0" borderId="0" xfId="5" applyNumberFormat="1" applyFont="1" applyFill="1"/>
    <xf numFmtId="0" fontId="77" fillId="0" borderId="0" xfId="0" applyFont="1" applyProtection="1">
      <protection hidden="1"/>
    </xf>
    <xf numFmtId="0" fontId="77" fillId="0" borderId="0" xfId="0" applyFont="1" applyAlignment="1" applyProtection="1">
      <alignment wrapText="1"/>
      <protection hidden="1"/>
    </xf>
    <xf numFmtId="0" fontId="75" fillId="0" borderId="0" xfId="0" applyFont="1" applyProtection="1">
      <protection hidden="1"/>
    </xf>
    <xf numFmtId="0" fontId="4" fillId="0" borderId="0" xfId="0" applyFont="1" applyProtection="1">
      <protection hidden="1"/>
    </xf>
    <xf numFmtId="0" fontId="18" fillId="0" borderId="0" xfId="0" applyFont="1" applyAlignment="1" applyProtection="1">
      <alignment horizontal="center"/>
      <protection hidden="1"/>
    </xf>
    <xf numFmtId="0" fontId="0" fillId="0" borderId="0" xfId="0" applyProtection="1">
      <protection hidden="1"/>
    </xf>
    <xf numFmtId="0" fontId="0" fillId="0" borderId="0" xfId="0" applyAlignment="1" applyProtection="1">
      <alignment wrapText="1"/>
      <protection hidden="1"/>
    </xf>
    <xf numFmtId="0" fontId="2" fillId="0" borderId="0" xfId="0" applyFont="1" applyAlignment="1" applyProtection="1">
      <alignment wrapText="1"/>
      <protection hidden="1"/>
    </xf>
    <xf numFmtId="0" fontId="3" fillId="0" borderId="0" xfId="0" applyFont="1" applyAlignment="1" applyProtection="1">
      <alignment horizontal="center"/>
      <protection hidden="1"/>
    </xf>
    <xf numFmtId="0" fontId="17" fillId="0" borderId="0" xfId="0" applyFont="1" applyAlignment="1" applyProtection="1">
      <alignment horizontal="center"/>
      <protection hidden="1"/>
    </xf>
    <xf numFmtId="165" fontId="55" fillId="9" borderId="0" xfId="1" applyFont="1" applyFill="1" applyAlignment="1" applyProtection="1">
      <alignment horizontal="center"/>
      <protection hidden="1"/>
    </xf>
    <xf numFmtId="165" fontId="42" fillId="9" borderId="1" xfId="1" applyFont="1" applyFill="1" applyBorder="1" applyAlignment="1" applyProtection="1">
      <alignment horizontal="center" vertical="center" wrapText="1"/>
      <protection hidden="1"/>
    </xf>
    <xf numFmtId="0" fontId="42" fillId="9" borderId="1" xfId="0" applyFont="1" applyFill="1" applyBorder="1" applyAlignment="1" applyProtection="1">
      <alignment horizontal="center" vertical="center" wrapText="1"/>
      <protection hidden="1"/>
    </xf>
    <xf numFmtId="0" fontId="11" fillId="0" borderId="0" xfId="0" applyFont="1" applyProtection="1">
      <protection hidden="1"/>
    </xf>
    <xf numFmtId="0" fontId="15" fillId="0" borderId="0" xfId="0" applyFont="1" applyProtection="1">
      <protection hidden="1"/>
    </xf>
    <xf numFmtId="3" fontId="69" fillId="0" borderId="9" xfId="0" applyNumberFormat="1" applyFont="1" applyBorder="1" applyAlignment="1" applyProtection="1">
      <alignment horizontal="center"/>
      <protection hidden="1"/>
    </xf>
    <xf numFmtId="3" fontId="16" fillId="0" borderId="0" xfId="0" applyNumberFormat="1" applyFont="1" applyAlignment="1" applyProtection="1">
      <alignment horizontal="center"/>
      <protection hidden="1"/>
    </xf>
    <xf numFmtId="165" fontId="55" fillId="9" borderId="1" xfId="1" applyFont="1" applyFill="1" applyBorder="1" applyProtection="1">
      <protection hidden="1"/>
    </xf>
    <xf numFmtId="0" fontId="55" fillId="9" borderId="1" xfId="1" applyNumberFormat="1" applyFont="1" applyFill="1" applyBorder="1" applyProtection="1">
      <protection hidden="1"/>
    </xf>
    <xf numFmtId="165" fontId="55" fillId="0" borderId="1" xfId="1" applyFont="1" applyFill="1" applyBorder="1" applyProtection="1">
      <protection hidden="1"/>
    </xf>
    <xf numFmtId="170" fontId="55" fillId="9" borderId="1" xfId="1" applyNumberFormat="1" applyFont="1" applyFill="1" applyBorder="1" applyProtection="1">
      <protection hidden="1"/>
    </xf>
    <xf numFmtId="0" fontId="15" fillId="0" borderId="0" xfId="0" applyFont="1" applyAlignment="1" applyProtection="1">
      <alignment horizontal="right"/>
      <protection hidden="1"/>
    </xf>
    <xf numFmtId="168" fontId="16" fillId="0" borderId="9" xfId="3" applyNumberFormat="1" applyFont="1" applyBorder="1" applyAlignment="1" applyProtection="1">
      <alignment horizontal="center"/>
      <protection hidden="1"/>
    </xf>
    <xf numFmtId="0" fontId="42" fillId="0" borderId="0" xfId="0" applyFont="1" applyAlignment="1" applyProtection="1">
      <alignment horizontal="center"/>
      <protection hidden="1"/>
    </xf>
    <xf numFmtId="166" fontId="15" fillId="0" borderId="0" xfId="1" applyNumberFormat="1" applyFont="1" applyFill="1" applyAlignment="1" applyProtection="1">
      <alignment horizontal="right" readingOrder="1"/>
      <protection hidden="1"/>
    </xf>
    <xf numFmtId="0" fontId="26" fillId="0" borderId="0" xfId="0" applyFont="1" applyProtection="1">
      <protection hidden="1"/>
    </xf>
    <xf numFmtId="0" fontId="41" fillId="0" borderId="0" xfId="0" applyFont="1" applyProtection="1">
      <protection hidden="1"/>
    </xf>
    <xf numFmtId="166" fontId="26" fillId="0" borderId="0" xfId="1" applyNumberFormat="1" applyFont="1" applyFill="1" applyBorder="1" applyProtection="1">
      <protection hidden="1"/>
    </xf>
    <xf numFmtId="166" fontId="32" fillId="0" borderId="10" xfId="1" applyNumberFormat="1" applyFont="1" applyFill="1" applyBorder="1" applyAlignment="1" applyProtection="1">
      <alignment horizontal="center"/>
      <protection hidden="1"/>
    </xf>
    <xf numFmtId="0" fontId="76" fillId="0" borderId="0" xfId="0" applyFont="1" applyProtection="1">
      <protection hidden="1"/>
    </xf>
    <xf numFmtId="166" fontId="32" fillId="0" borderId="0" xfId="1" applyNumberFormat="1" applyFont="1" applyFill="1" applyBorder="1" applyAlignment="1" applyProtection="1">
      <alignment horizontal="center"/>
      <protection hidden="1"/>
    </xf>
    <xf numFmtId="0" fontId="10" fillId="0" borderId="0" xfId="0" applyFont="1" applyAlignment="1" applyProtection="1">
      <alignment horizontal="center"/>
      <protection hidden="1"/>
    </xf>
    <xf numFmtId="0" fontId="10" fillId="0" borderId="0" xfId="0" applyFont="1" applyProtection="1">
      <protection hidden="1"/>
    </xf>
    <xf numFmtId="166" fontId="41" fillId="0" borderId="0" xfId="1" applyNumberFormat="1" applyFont="1" applyFill="1" applyBorder="1" applyProtection="1">
      <protection hidden="1"/>
    </xf>
    <xf numFmtId="0" fontId="67" fillId="0" borderId="0" xfId="0" applyFont="1" applyProtection="1">
      <protection hidden="1"/>
    </xf>
    <xf numFmtId="166" fontId="32" fillId="0" borderId="0" xfId="1" applyNumberFormat="1" applyFont="1" applyFill="1" applyBorder="1" applyProtection="1">
      <protection hidden="1"/>
    </xf>
    <xf numFmtId="0" fontId="29" fillId="0" borderId="1" xfId="0" applyFont="1" applyBorder="1" applyAlignment="1" applyProtection="1">
      <alignment horizontal="center" vertical="center" wrapText="1"/>
      <protection hidden="1"/>
    </xf>
    <xf numFmtId="166" fontId="35" fillId="0" borderId="1" xfId="0" applyNumberFormat="1" applyFont="1" applyBorder="1" applyAlignment="1" applyProtection="1">
      <alignment vertical="center"/>
      <protection hidden="1"/>
    </xf>
    <xf numFmtId="168" fontId="35" fillId="0" borderId="1" xfId="3" applyNumberFormat="1" applyFont="1" applyBorder="1" applyAlignment="1" applyProtection="1">
      <alignment vertical="center" wrapText="1"/>
      <protection hidden="1"/>
    </xf>
    <xf numFmtId="168" fontId="35" fillId="0" borderId="1" xfId="3" applyNumberFormat="1" applyFont="1" applyBorder="1" applyAlignment="1" applyProtection="1">
      <alignment vertical="center"/>
      <protection hidden="1"/>
    </xf>
    <xf numFmtId="166" fontId="26" fillId="0" borderId="1" xfId="1" applyNumberFormat="1" applyFont="1" applyFill="1" applyBorder="1" applyAlignment="1" applyProtection="1">
      <alignment horizontal="center" vertical="center"/>
      <protection hidden="1"/>
    </xf>
    <xf numFmtId="166" fontId="48" fillId="0" borderId="0" xfId="1" applyNumberFormat="1" applyFont="1" applyFill="1" applyBorder="1" applyAlignment="1" applyProtection="1">
      <alignment wrapText="1"/>
      <protection hidden="1"/>
    </xf>
    <xf numFmtId="0" fontId="33" fillId="0" borderId="0" xfId="0" applyFont="1" applyAlignment="1" applyProtection="1">
      <alignment horizontal="right" wrapText="1"/>
      <protection hidden="1"/>
    </xf>
    <xf numFmtId="0" fontId="41" fillId="0" borderId="0" xfId="0" applyFont="1" applyAlignment="1" applyProtection="1">
      <alignment horizontal="center" vertical="center"/>
      <protection hidden="1"/>
    </xf>
    <xf numFmtId="166" fontId="10" fillId="0" borderId="0" xfId="1" applyNumberFormat="1" applyFont="1" applyBorder="1" applyProtection="1">
      <protection hidden="1"/>
    </xf>
    <xf numFmtId="166" fontId="10" fillId="0" borderId="0" xfId="1" applyNumberFormat="1" applyFont="1" applyFill="1" applyBorder="1" applyProtection="1">
      <protection hidden="1"/>
    </xf>
    <xf numFmtId="9" fontId="25" fillId="0" borderId="0" xfId="2" applyFont="1" applyBorder="1" applyProtection="1">
      <protection hidden="1"/>
    </xf>
    <xf numFmtId="166" fontId="25" fillId="0" borderId="1" xfId="0" applyNumberFormat="1" applyFont="1" applyBorder="1" applyAlignment="1" applyProtection="1">
      <alignment vertical="center"/>
      <protection hidden="1"/>
    </xf>
    <xf numFmtId="0" fontId="26" fillId="0" borderId="0" xfId="0" applyFont="1" applyAlignment="1" applyProtection="1">
      <alignment horizontal="center" vertical="center"/>
      <protection hidden="1"/>
    </xf>
    <xf numFmtId="166" fontId="35" fillId="0" borderId="0" xfId="1" applyNumberFormat="1" applyFont="1" applyBorder="1" applyProtection="1">
      <protection hidden="1"/>
    </xf>
    <xf numFmtId="0" fontId="11" fillId="0" borderId="0" xfId="0" applyFont="1" applyAlignment="1" applyProtection="1">
      <alignment horizontal="center" wrapText="1"/>
      <protection hidden="1"/>
    </xf>
    <xf numFmtId="0" fontId="29" fillId="0" borderId="4" xfId="0" applyFont="1" applyBorder="1" applyAlignment="1" applyProtection="1">
      <alignment horizontal="center" vertical="center" wrapText="1"/>
      <protection hidden="1"/>
    </xf>
    <xf numFmtId="0" fontId="29" fillId="0" borderId="0" xfId="0" applyFont="1" applyAlignment="1" applyProtection="1">
      <alignment horizontal="center" vertical="center" wrapText="1"/>
      <protection hidden="1"/>
    </xf>
    <xf numFmtId="168" fontId="35" fillId="0" borderId="5" xfId="3" applyNumberFormat="1" applyFont="1" applyFill="1" applyBorder="1" applyAlignment="1" applyProtection="1">
      <alignment horizontal="center" vertical="center"/>
      <protection hidden="1"/>
    </xf>
    <xf numFmtId="168" fontId="41" fillId="0" borderId="1" xfId="3" applyNumberFormat="1" applyFont="1" applyFill="1" applyBorder="1" applyAlignment="1" applyProtection="1">
      <alignment horizontal="center" vertical="center"/>
      <protection hidden="1"/>
    </xf>
    <xf numFmtId="169" fontId="11" fillId="0" borderId="5" xfId="2" applyNumberFormat="1" applyFont="1" applyBorder="1" applyAlignment="1" applyProtection="1">
      <alignment horizontal="center" vertical="center"/>
      <protection hidden="1"/>
    </xf>
    <xf numFmtId="166" fontId="22" fillId="0" borderId="0" xfId="1" applyNumberFormat="1" applyFont="1" applyFill="1" applyBorder="1" applyAlignment="1" applyProtection="1">
      <alignment horizontal="center" vertical="center"/>
      <protection hidden="1"/>
    </xf>
    <xf numFmtId="166" fontId="25" fillId="0" borderId="0" xfId="0" applyNumberFormat="1" applyFont="1" applyAlignment="1" applyProtection="1">
      <alignment vertical="center"/>
      <protection hidden="1"/>
    </xf>
    <xf numFmtId="168" fontId="35" fillId="0" borderId="1" xfId="3" applyNumberFormat="1" applyFont="1" applyFill="1" applyBorder="1" applyAlignment="1" applyProtection="1">
      <alignment horizontal="center" vertical="center"/>
      <protection hidden="1"/>
    </xf>
    <xf numFmtId="169" fontId="11" fillId="0" borderId="1" xfId="2" applyNumberFormat="1" applyFont="1" applyBorder="1" applyAlignment="1" applyProtection="1">
      <alignment horizontal="center" vertical="center"/>
      <protection hidden="1"/>
    </xf>
    <xf numFmtId="166" fontId="22" fillId="0" borderId="0" xfId="1" applyNumberFormat="1" applyFont="1" applyBorder="1" applyAlignment="1" applyProtection="1">
      <alignment horizontal="center" vertical="center"/>
      <protection hidden="1"/>
    </xf>
    <xf numFmtId="168" fontId="22" fillId="0" borderId="1" xfId="3" applyNumberFormat="1" applyFont="1" applyFill="1" applyBorder="1" applyAlignment="1" applyProtection="1">
      <alignment horizontal="center" vertical="center"/>
      <protection hidden="1"/>
    </xf>
    <xf numFmtId="169" fontId="25" fillId="0" borderId="1" xfId="2" applyNumberFormat="1" applyFont="1" applyBorder="1" applyAlignment="1" applyProtection="1">
      <alignment horizontal="center" vertical="center"/>
      <protection hidden="1"/>
    </xf>
    <xf numFmtId="166" fontId="11" fillId="0" borderId="34" xfId="0" applyNumberFormat="1" applyFont="1" applyBorder="1" applyProtection="1">
      <protection hidden="1"/>
    </xf>
    <xf numFmtId="165" fontId="11" fillId="0" borderId="34" xfId="1" applyFont="1" applyFill="1" applyBorder="1" applyProtection="1">
      <protection hidden="1"/>
    </xf>
    <xf numFmtId="165" fontId="11" fillId="0" borderId="0" xfId="1" applyFont="1" applyFill="1" applyBorder="1" applyProtection="1">
      <protection hidden="1"/>
    </xf>
    <xf numFmtId="0" fontId="22" fillId="0" borderId="0" xfId="0" applyFont="1" applyProtection="1">
      <protection hidden="1"/>
    </xf>
    <xf numFmtId="166" fontId="22" fillId="0" borderId="0" xfId="1" applyNumberFormat="1" applyFont="1" applyBorder="1" applyProtection="1">
      <protection hidden="1"/>
    </xf>
    <xf numFmtId="168" fontId="22" fillId="0" borderId="0" xfId="3" applyNumberFormat="1" applyFont="1" applyBorder="1" applyProtection="1">
      <protection hidden="1"/>
    </xf>
    <xf numFmtId="166" fontId="0" fillId="0" borderId="0" xfId="0" applyNumberFormat="1" applyProtection="1">
      <protection hidden="1"/>
    </xf>
    <xf numFmtId="165" fontId="0" fillId="0" borderId="0" xfId="0" applyNumberFormat="1" applyProtection="1">
      <protection hidden="1"/>
    </xf>
    <xf numFmtId="0" fontId="11" fillId="0" borderId="1" xfId="0" applyFont="1" applyBorder="1" applyProtection="1">
      <protection hidden="1"/>
    </xf>
    <xf numFmtId="168" fontId="11" fillId="0" borderId="1" xfId="3" applyNumberFormat="1" applyFont="1" applyBorder="1" applyAlignment="1" applyProtection="1">
      <alignment horizontal="center" vertical="center"/>
      <protection hidden="1"/>
    </xf>
    <xf numFmtId="0" fontId="23" fillId="0" borderId="0" xfId="0" applyFont="1" applyProtection="1">
      <protection hidden="1"/>
    </xf>
    <xf numFmtId="9" fontId="11" fillId="0" borderId="1" xfId="0" applyNumberFormat="1" applyFont="1" applyBorder="1" applyAlignment="1" applyProtection="1">
      <alignment horizontal="center" vertical="center"/>
      <protection hidden="1"/>
    </xf>
    <xf numFmtId="0" fontId="22" fillId="0" borderId="2" xfId="0" applyFont="1" applyBorder="1" applyProtection="1">
      <protection hidden="1"/>
    </xf>
    <xf numFmtId="166" fontId="22" fillId="0" borderId="1" xfId="1" applyNumberFormat="1" applyFont="1" applyBorder="1" applyAlignment="1" applyProtection="1">
      <alignment horizontal="center" vertical="center"/>
      <protection hidden="1"/>
    </xf>
    <xf numFmtId="166" fontId="22" fillId="0" borderId="11" xfId="1" applyNumberFormat="1" applyFont="1" applyBorder="1" applyAlignment="1" applyProtection="1">
      <alignment horizontal="center" vertical="center"/>
      <protection hidden="1"/>
    </xf>
    <xf numFmtId="168" fontId="22" fillId="0" borderId="1" xfId="3" applyNumberFormat="1" applyFont="1" applyBorder="1" applyAlignment="1" applyProtection="1">
      <alignment horizontal="center" vertical="center"/>
      <protection hidden="1"/>
    </xf>
    <xf numFmtId="9" fontId="22" fillId="0" borderId="7" xfId="2" applyFont="1" applyBorder="1" applyAlignment="1" applyProtection="1">
      <alignment horizontal="center" vertical="center"/>
      <protection hidden="1"/>
    </xf>
    <xf numFmtId="0" fontId="11" fillId="0" borderId="0" xfId="0" applyFont="1" applyAlignment="1" applyProtection="1">
      <alignment wrapText="1"/>
      <protection hidden="1"/>
    </xf>
    <xf numFmtId="166" fontId="11" fillId="0" borderId="0" xfId="0" applyNumberFormat="1" applyFont="1" applyProtection="1">
      <protection hidden="1"/>
    </xf>
    <xf numFmtId="166" fontId="47" fillId="0" borderId="0" xfId="0" applyNumberFormat="1" applyFont="1" applyProtection="1">
      <protection hidden="1"/>
    </xf>
    <xf numFmtId="168" fontId="67" fillId="0" borderId="1" xfId="3" applyNumberFormat="1" applyFont="1" applyFill="1" applyBorder="1" applyAlignment="1" applyProtection="1">
      <alignment horizontal="center" vertical="center"/>
      <protection hidden="1"/>
    </xf>
    <xf numFmtId="9" fontId="35" fillId="0" borderId="4" xfId="2" applyFont="1" applyFill="1" applyBorder="1" applyAlignment="1" applyProtection="1">
      <alignment horizontal="center" vertical="center"/>
      <protection hidden="1"/>
    </xf>
    <xf numFmtId="166" fontId="25" fillId="0" borderId="0" xfId="0" applyNumberFormat="1" applyFont="1" applyProtection="1">
      <protection hidden="1"/>
    </xf>
    <xf numFmtId="9" fontId="11" fillId="0" borderId="0" xfId="2" applyFont="1" applyBorder="1" applyProtection="1">
      <protection hidden="1"/>
    </xf>
    <xf numFmtId="9" fontId="35" fillId="0" borderId="1" xfId="2" applyFont="1" applyFill="1" applyBorder="1" applyAlignment="1" applyProtection="1">
      <alignment horizontal="center" vertical="center"/>
      <protection hidden="1"/>
    </xf>
    <xf numFmtId="168" fontId="11" fillId="0" borderId="1" xfId="3" applyNumberFormat="1" applyFont="1" applyFill="1" applyBorder="1" applyAlignment="1" applyProtection="1">
      <alignment horizontal="center" vertical="center"/>
      <protection hidden="1"/>
    </xf>
    <xf numFmtId="168" fontId="11" fillId="0" borderId="7" xfId="3" applyNumberFormat="1" applyFont="1" applyFill="1" applyBorder="1" applyAlignment="1" applyProtection="1">
      <alignment horizontal="center" vertical="center"/>
      <protection hidden="1"/>
    </xf>
    <xf numFmtId="168" fontId="11" fillId="0" borderId="6" xfId="3" applyNumberFormat="1" applyFont="1" applyFill="1" applyBorder="1" applyAlignment="1" applyProtection="1">
      <alignment horizontal="center" vertical="center"/>
      <protection hidden="1"/>
    </xf>
    <xf numFmtId="0" fontId="10" fillId="0" borderId="1" xfId="0" applyFont="1" applyBorder="1" applyProtection="1">
      <protection hidden="1"/>
    </xf>
    <xf numFmtId="168" fontId="70" fillId="0" borderId="1" xfId="3" applyNumberFormat="1" applyFont="1" applyBorder="1" applyAlignment="1" applyProtection="1">
      <alignment horizontal="center" vertical="center"/>
      <protection hidden="1"/>
    </xf>
    <xf numFmtId="168" fontId="25" fillId="0" borderId="1" xfId="3" applyNumberFormat="1" applyFont="1" applyBorder="1" applyAlignment="1" applyProtection="1">
      <alignment horizontal="center" vertical="center"/>
      <protection hidden="1"/>
    </xf>
    <xf numFmtId="9" fontId="25" fillId="0" borderId="1" xfId="2" applyFont="1" applyFill="1" applyBorder="1" applyAlignment="1" applyProtection="1">
      <alignment horizontal="center" vertical="center"/>
      <protection hidden="1"/>
    </xf>
    <xf numFmtId="168" fontId="25" fillId="0" borderId="1" xfId="3" applyNumberFormat="1" applyFont="1" applyFill="1" applyBorder="1" applyAlignment="1" applyProtection="1">
      <alignment horizontal="center" vertical="center"/>
      <protection hidden="1"/>
    </xf>
    <xf numFmtId="168" fontId="25" fillId="0" borderId="7" xfId="3" applyNumberFormat="1" applyFont="1" applyFill="1" applyBorder="1" applyAlignment="1" applyProtection="1">
      <alignment horizontal="center" vertical="center"/>
      <protection hidden="1"/>
    </xf>
    <xf numFmtId="168" fontId="67" fillId="0" borderId="1" xfId="3" applyNumberFormat="1" applyFont="1" applyBorder="1" applyAlignment="1" applyProtection="1">
      <alignment horizontal="center" vertical="center"/>
      <protection hidden="1"/>
    </xf>
    <xf numFmtId="168" fontId="35" fillId="0" borderId="1" xfId="3" applyNumberFormat="1" applyFont="1" applyBorder="1" applyAlignment="1" applyProtection="1">
      <alignment horizontal="center" vertical="center"/>
      <protection hidden="1"/>
    </xf>
    <xf numFmtId="168" fontId="11" fillId="0" borderId="5" xfId="3" applyNumberFormat="1" applyFont="1" applyFill="1" applyBorder="1" applyAlignment="1" applyProtection="1">
      <alignment horizontal="center" vertical="center"/>
      <protection hidden="1"/>
    </xf>
    <xf numFmtId="0" fontId="4" fillId="0" borderId="1" xfId="0" applyFont="1" applyBorder="1" applyProtection="1">
      <protection hidden="1"/>
    </xf>
    <xf numFmtId="166" fontId="35" fillId="0" borderId="1" xfId="1" applyNumberFormat="1" applyFont="1" applyFill="1" applyBorder="1" applyAlignment="1" applyProtection="1">
      <alignment horizontal="center" vertical="center"/>
      <protection hidden="1"/>
    </xf>
    <xf numFmtId="168" fontId="11" fillId="0" borderId="35" xfId="3" applyNumberFormat="1" applyFont="1" applyFill="1" applyBorder="1" applyAlignment="1" applyProtection="1">
      <alignment horizontal="center" vertical="center"/>
      <protection hidden="1"/>
    </xf>
    <xf numFmtId="0" fontId="7" fillId="0" borderId="1" xfId="0" applyFont="1" applyBorder="1" applyProtection="1">
      <protection hidden="1"/>
    </xf>
    <xf numFmtId="168" fontId="59" fillId="0" borderId="1" xfId="3" applyNumberFormat="1" applyFont="1" applyBorder="1" applyAlignment="1" applyProtection="1">
      <alignment horizontal="center" vertical="center"/>
      <protection hidden="1"/>
    </xf>
    <xf numFmtId="168" fontId="7" fillId="0" borderId="1" xfId="3" applyNumberFormat="1" applyFont="1" applyBorder="1" applyAlignment="1" applyProtection="1">
      <alignment horizontal="center" vertical="center"/>
      <protection hidden="1"/>
    </xf>
    <xf numFmtId="166" fontId="7" fillId="0" borderId="1" xfId="1" applyNumberFormat="1" applyFont="1" applyBorder="1" applyAlignment="1" applyProtection="1">
      <alignment horizontal="center" vertical="center"/>
      <protection hidden="1"/>
    </xf>
    <xf numFmtId="168" fontId="7" fillId="0" borderId="1" xfId="3" applyNumberFormat="1" applyFont="1" applyFill="1" applyBorder="1" applyAlignment="1" applyProtection="1">
      <alignment horizontal="center" vertical="center"/>
      <protection hidden="1"/>
    </xf>
    <xf numFmtId="0" fontId="7" fillId="0" borderId="0" xfId="0" applyFont="1" applyProtection="1">
      <protection hidden="1"/>
    </xf>
    <xf numFmtId="168" fontId="7" fillId="0" borderId="0" xfId="3" applyNumberFormat="1" applyFont="1" applyBorder="1" applyAlignment="1" applyProtection="1">
      <alignment horizontal="center" vertical="center"/>
      <protection hidden="1"/>
    </xf>
    <xf numFmtId="168" fontId="7" fillId="0" borderId="0" xfId="3" applyNumberFormat="1" applyFont="1" applyFill="1" applyBorder="1" applyAlignment="1" applyProtection="1">
      <alignment horizontal="center" vertical="center"/>
      <protection hidden="1"/>
    </xf>
    <xf numFmtId="166" fontId="7" fillId="0" borderId="0" xfId="1" applyNumberFormat="1" applyFont="1" applyBorder="1" applyProtection="1">
      <protection hidden="1"/>
    </xf>
    <xf numFmtId="166" fontId="7" fillId="0" borderId="4" xfId="1" applyNumberFormat="1" applyFont="1" applyBorder="1" applyProtection="1">
      <protection hidden="1"/>
    </xf>
    <xf numFmtId="9" fontId="7" fillId="0" borderId="1" xfId="2" applyFont="1" applyBorder="1" applyProtection="1">
      <protection hidden="1"/>
    </xf>
    <xf numFmtId="166" fontId="7" fillId="0" borderId="0" xfId="1" applyNumberFormat="1" applyFont="1" applyFill="1" applyBorder="1" applyProtection="1">
      <protection hidden="1"/>
    </xf>
    <xf numFmtId="0" fontId="18" fillId="0" borderId="0" xfId="0" applyFont="1" applyProtection="1">
      <protection hidden="1"/>
    </xf>
    <xf numFmtId="0" fontId="5" fillId="0" borderId="0" xfId="0" applyFont="1" applyProtection="1">
      <protection hidden="1"/>
    </xf>
    <xf numFmtId="9" fontId="5" fillId="0" borderId="0" xfId="2" applyFont="1" applyProtection="1">
      <protection hidden="1"/>
    </xf>
    <xf numFmtId="0" fontId="14" fillId="0" borderId="0" xfId="0" applyFont="1" applyProtection="1">
      <protection hidden="1"/>
    </xf>
    <xf numFmtId="9" fontId="0" fillId="0" borderId="0" xfId="2" applyFont="1" applyProtection="1">
      <protection hidden="1"/>
    </xf>
    <xf numFmtId="0" fontId="13" fillId="0" borderId="0" xfId="0" applyFont="1" applyProtection="1">
      <protection hidden="1"/>
    </xf>
    <xf numFmtId="3" fontId="19" fillId="0" borderId="9" xfId="0" applyNumberFormat="1" applyFont="1" applyBorder="1" applyAlignment="1" applyProtection="1">
      <alignment horizontal="center"/>
      <protection hidden="1"/>
    </xf>
    <xf numFmtId="9" fontId="13" fillId="0" borderId="0" xfId="2" applyFont="1" applyFill="1" applyProtection="1">
      <protection hidden="1"/>
    </xf>
    <xf numFmtId="3" fontId="16" fillId="0" borderId="23" xfId="0" applyNumberFormat="1" applyFont="1" applyBorder="1" applyAlignment="1" applyProtection="1">
      <alignment horizontal="center"/>
      <protection hidden="1"/>
    </xf>
    <xf numFmtId="0" fontId="37" fillId="0" borderId="0" xfId="0" applyFont="1" applyProtection="1">
      <protection hidden="1"/>
    </xf>
    <xf numFmtId="9" fontId="3" fillId="0" borderId="0" xfId="2" applyFont="1" applyAlignment="1" applyProtection="1">
      <alignment horizontal="center"/>
      <protection hidden="1"/>
    </xf>
    <xf numFmtId="0" fontId="3" fillId="0" borderId="0" xfId="0" applyFont="1" applyAlignment="1" applyProtection="1">
      <alignment horizontal="right"/>
      <protection hidden="1"/>
    </xf>
    <xf numFmtId="9" fontId="14" fillId="0" borderId="0" xfId="2" applyFont="1" applyProtection="1">
      <protection hidden="1"/>
    </xf>
    <xf numFmtId="0" fontId="31" fillId="0" borderId="0" xfId="0" applyFont="1" applyProtection="1">
      <protection hidden="1"/>
    </xf>
    <xf numFmtId="0" fontId="31" fillId="0" borderId="0" xfId="0" applyFont="1" applyAlignment="1" applyProtection="1">
      <alignment horizontal="center"/>
      <protection hidden="1"/>
    </xf>
    <xf numFmtId="9" fontId="24" fillId="0" borderId="0" xfId="2" applyFont="1" applyAlignment="1" applyProtection="1">
      <alignment horizontal="center"/>
      <protection hidden="1"/>
    </xf>
    <xf numFmtId="0" fontId="7" fillId="0" borderId="0" xfId="0" applyFont="1" applyAlignment="1" applyProtection="1">
      <alignment horizontal="center" vertical="center"/>
      <protection hidden="1"/>
    </xf>
    <xf numFmtId="0" fontId="7" fillId="0" borderId="0" xfId="0" applyFont="1" applyAlignment="1" applyProtection="1">
      <alignment horizontal="center" vertical="center" wrapText="1"/>
      <protection hidden="1"/>
    </xf>
    <xf numFmtId="0" fontId="34" fillId="0" borderId="0" xfId="0" applyFont="1" applyAlignment="1" applyProtection="1">
      <alignment vertical="center"/>
      <protection hidden="1"/>
    </xf>
    <xf numFmtId="0" fontId="9" fillId="0" borderId="0" xfId="0" applyFont="1" applyProtection="1">
      <protection hidden="1"/>
    </xf>
    <xf numFmtId="166" fontId="9" fillId="0" borderId="1" xfId="1" applyNumberFormat="1" applyFont="1" applyBorder="1" applyProtection="1">
      <protection hidden="1"/>
    </xf>
    <xf numFmtId="165" fontId="9" fillId="0" borderId="1" xfId="1" applyFont="1" applyBorder="1" applyProtection="1">
      <protection hidden="1"/>
    </xf>
    <xf numFmtId="165" fontId="27" fillId="0" borderId="1" xfId="1" applyFont="1" applyBorder="1" applyAlignment="1" applyProtection="1">
      <alignment horizontal="center"/>
      <protection hidden="1"/>
    </xf>
    <xf numFmtId="0" fontId="11" fillId="0" borderId="0" xfId="0" applyFont="1" applyAlignment="1" applyProtection="1">
      <alignment horizontal="center"/>
      <protection hidden="1"/>
    </xf>
    <xf numFmtId="9" fontId="11" fillId="0" borderId="0" xfId="2" applyFont="1" applyProtection="1">
      <protection hidden="1"/>
    </xf>
    <xf numFmtId="0" fontId="31" fillId="0" borderId="0" xfId="0" applyFont="1" applyAlignment="1" applyProtection="1">
      <alignment wrapText="1"/>
      <protection hidden="1"/>
    </xf>
    <xf numFmtId="0" fontId="31" fillId="0" borderId="0" xfId="0" applyFont="1" applyAlignment="1" applyProtection="1">
      <alignment horizontal="center" wrapText="1"/>
      <protection hidden="1"/>
    </xf>
    <xf numFmtId="9" fontId="0" fillId="0" borderId="0" xfId="2" applyFont="1" applyFill="1" applyProtection="1">
      <protection hidden="1"/>
    </xf>
    <xf numFmtId="0" fontId="22" fillId="0" borderId="1" xfId="0" applyFont="1" applyBorder="1" applyAlignment="1" applyProtection="1">
      <alignment horizontal="center" vertical="center" wrapText="1"/>
      <protection hidden="1"/>
    </xf>
    <xf numFmtId="166" fontId="22" fillId="0" borderId="1" xfId="1" applyNumberFormat="1" applyFont="1" applyFill="1" applyBorder="1" applyAlignment="1" applyProtection="1">
      <alignment horizontal="center" vertical="center" wrapText="1"/>
      <protection hidden="1"/>
    </xf>
    <xf numFmtId="9" fontId="22" fillId="0" borderId="1" xfId="2" applyFont="1" applyFill="1" applyBorder="1" applyAlignment="1" applyProtection="1">
      <alignment horizontal="center" vertical="center" wrapText="1"/>
      <protection hidden="1"/>
    </xf>
    <xf numFmtId="0" fontId="26" fillId="0" borderId="0" xfId="0" applyFont="1" applyAlignment="1" applyProtection="1">
      <alignment horizontal="center"/>
      <protection hidden="1"/>
    </xf>
    <xf numFmtId="166" fontId="0" fillId="0" borderId="0" xfId="1" applyNumberFormat="1" applyFont="1" applyBorder="1" applyProtection="1">
      <protection hidden="1"/>
    </xf>
    <xf numFmtId="0" fontId="5" fillId="0" borderId="0" xfId="0" applyFont="1" applyAlignment="1" applyProtection="1">
      <alignment wrapText="1"/>
      <protection hidden="1"/>
    </xf>
    <xf numFmtId="0" fontId="15" fillId="0" borderId="0" xfId="1" applyNumberFormat="1" applyFont="1" applyFill="1" applyProtection="1">
      <protection hidden="1"/>
    </xf>
    <xf numFmtId="3" fontId="16" fillId="0" borderId="9" xfId="0" applyNumberFormat="1" applyFont="1" applyBorder="1" applyAlignment="1" applyProtection="1">
      <alignment horizontal="center"/>
      <protection hidden="1"/>
    </xf>
    <xf numFmtId="166" fontId="16" fillId="0" borderId="0" xfId="1" applyNumberFormat="1" applyFont="1" applyFill="1" applyBorder="1" applyAlignment="1" applyProtection="1">
      <protection hidden="1"/>
    </xf>
    <xf numFmtId="166" fontId="0" fillId="0" borderId="0" xfId="1" applyNumberFormat="1" applyFont="1" applyFill="1" applyBorder="1" applyProtection="1">
      <protection hidden="1"/>
    </xf>
    <xf numFmtId="166" fontId="0" fillId="0" borderId="0" xfId="1" applyNumberFormat="1" applyFont="1" applyProtection="1">
      <protection hidden="1"/>
    </xf>
    <xf numFmtId="166" fontId="0" fillId="0" borderId="0" xfId="1" applyNumberFormat="1" applyFont="1" applyFill="1" applyProtection="1">
      <protection hidden="1"/>
    </xf>
    <xf numFmtId="0" fontId="37" fillId="0" borderId="0" xfId="0" applyFont="1" applyAlignment="1" applyProtection="1">
      <alignment wrapText="1"/>
      <protection hidden="1"/>
    </xf>
    <xf numFmtId="0" fontId="0" fillId="0" borderId="0" xfId="1" applyNumberFormat="1" applyFont="1" applyFill="1" applyProtection="1">
      <protection hidden="1"/>
    </xf>
    <xf numFmtId="0" fontId="15" fillId="0" borderId="0" xfId="0" applyFont="1" applyAlignment="1" applyProtection="1">
      <alignment horizontal="center"/>
      <protection hidden="1"/>
    </xf>
    <xf numFmtId="0" fontId="6" fillId="0" borderId="0" xfId="0" applyFont="1" applyAlignment="1" applyProtection="1">
      <alignment horizontal="left" wrapText="1" readingOrder="1"/>
      <protection hidden="1"/>
    </xf>
    <xf numFmtId="0" fontId="4" fillId="0" borderId="0" xfId="0" applyFont="1" applyAlignment="1" applyProtection="1">
      <alignment horizontal="right" readingOrder="1"/>
      <protection hidden="1"/>
    </xf>
    <xf numFmtId="0" fontId="1" fillId="0" borderId="0" xfId="0" applyFont="1" applyProtection="1">
      <protection hidden="1"/>
    </xf>
    <xf numFmtId="0" fontId="7" fillId="0" borderId="0" xfId="0" applyFont="1" applyAlignment="1" applyProtection="1">
      <alignment horizontal="center" wrapText="1"/>
      <protection hidden="1"/>
    </xf>
    <xf numFmtId="0" fontId="7" fillId="0" borderId="0" xfId="0" applyFont="1" applyAlignment="1" applyProtection="1">
      <alignment horizontal="right"/>
      <protection hidden="1"/>
    </xf>
    <xf numFmtId="0" fontId="7" fillId="0" borderId="0" xfId="0" applyFont="1" applyAlignment="1" applyProtection="1">
      <alignment horizontal="center"/>
      <protection hidden="1"/>
    </xf>
    <xf numFmtId="166" fontId="39" fillId="0" borderId="1" xfId="1" applyNumberFormat="1" applyFont="1" applyBorder="1" applyAlignment="1" applyProtection="1">
      <alignment horizontal="center" wrapText="1"/>
      <protection hidden="1"/>
    </xf>
    <xf numFmtId="166" fontId="39" fillId="0" borderId="1" xfId="1" applyNumberFormat="1" applyFont="1" applyBorder="1" applyProtection="1">
      <protection hidden="1"/>
    </xf>
    <xf numFmtId="0" fontId="15" fillId="0" borderId="0" xfId="1" applyNumberFormat="1" applyFont="1" applyFill="1" applyAlignment="1" applyProtection="1">
      <alignment horizontal="right" readingOrder="1"/>
      <protection hidden="1"/>
    </xf>
    <xf numFmtId="166" fontId="15" fillId="0" borderId="0" xfId="1" applyNumberFormat="1" applyFont="1" applyAlignment="1" applyProtection="1">
      <alignment horizontal="right" readingOrder="1"/>
      <protection hidden="1"/>
    </xf>
    <xf numFmtId="0" fontId="7" fillId="0" borderId="2" xfId="0" applyFont="1" applyBorder="1" applyAlignment="1" applyProtection="1">
      <alignment horizontal="center" vertical="center" wrapText="1"/>
      <protection hidden="1"/>
    </xf>
    <xf numFmtId="0" fontId="0" fillId="0" borderId="0" xfId="0" applyAlignment="1" applyProtection="1">
      <alignment horizontal="right"/>
      <protection hidden="1"/>
    </xf>
    <xf numFmtId="0" fontId="3" fillId="0" borderId="0" xfId="0" applyFont="1" applyProtection="1">
      <protection hidden="1"/>
    </xf>
    <xf numFmtId="0" fontId="37" fillId="0" borderId="0" xfId="0" applyFont="1" applyAlignment="1" applyProtection="1">
      <alignment horizontal="right"/>
      <protection hidden="1"/>
    </xf>
    <xf numFmtId="3" fontId="3" fillId="0" borderId="0" xfId="0" applyNumberFormat="1" applyFont="1" applyAlignment="1" applyProtection="1">
      <alignment horizontal="center"/>
      <protection hidden="1"/>
    </xf>
    <xf numFmtId="0" fontId="36" fillId="0" borderId="0" xfId="0" applyFont="1" applyProtection="1">
      <protection hidden="1"/>
    </xf>
    <xf numFmtId="3" fontId="10" fillId="0" borderId="0" xfId="0" applyNumberFormat="1" applyFont="1" applyAlignment="1" applyProtection="1">
      <alignment horizontal="center"/>
      <protection hidden="1"/>
    </xf>
    <xf numFmtId="3" fontId="15" fillId="0" borderId="0" xfId="0" applyNumberFormat="1" applyFont="1" applyAlignment="1" applyProtection="1">
      <alignment horizontal="center"/>
      <protection hidden="1"/>
    </xf>
    <xf numFmtId="0" fontId="30" fillId="0" borderId="0" xfId="0" applyFont="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15" fillId="0" borderId="0" xfId="0" applyFont="1" applyAlignment="1" applyProtection="1">
      <alignment horizontal="right" vertical="center" wrapText="1"/>
      <protection hidden="1"/>
    </xf>
    <xf numFmtId="0" fontId="1" fillId="0" borderId="0" xfId="0" applyFont="1" applyAlignment="1" applyProtection="1">
      <alignment horizontal="center" wrapText="1"/>
      <protection hidden="1"/>
    </xf>
    <xf numFmtId="0" fontId="55" fillId="4" borderId="47" xfId="0" applyFont="1" applyFill="1" applyBorder="1" applyProtection="1">
      <protection hidden="1"/>
    </xf>
    <xf numFmtId="0" fontId="55" fillId="4" borderId="48" xfId="0" applyFont="1" applyFill="1" applyBorder="1" applyProtection="1">
      <protection hidden="1"/>
    </xf>
    <xf numFmtId="166" fontId="52" fillId="4" borderId="51" xfId="1" applyNumberFormat="1" applyFont="1" applyFill="1" applyBorder="1" applyProtection="1">
      <protection hidden="1"/>
    </xf>
    <xf numFmtId="0" fontId="23" fillId="0" borderId="0" xfId="0" applyFont="1" applyAlignment="1" applyProtection="1">
      <alignment vertical="center" wrapText="1"/>
      <protection hidden="1"/>
    </xf>
    <xf numFmtId="0" fontId="0" fillId="0" borderId="41" xfId="0" applyBorder="1" applyProtection="1">
      <protection hidden="1"/>
    </xf>
    <xf numFmtId="0" fontId="50" fillId="0" borderId="0" xfId="0" applyFont="1" applyProtection="1">
      <protection hidden="1"/>
    </xf>
    <xf numFmtId="0" fontId="0" fillId="0" borderId="42" xfId="0" applyBorder="1" applyProtection="1">
      <protection hidden="1"/>
    </xf>
    <xf numFmtId="0" fontId="0" fillId="0" borderId="43" xfId="0" applyBorder="1" applyProtection="1">
      <protection hidden="1"/>
    </xf>
    <xf numFmtId="0" fontId="68" fillId="0" borderId="0" xfId="8" quotePrefix="1" applyProtection="1">
      <protection hidden="1"/>
    </xf>
    <xf numFmtId="3" fontId="3" fillId="0" borderId="0" xfId="0" applyNumberFormat="1" applyFont="1" applyProtection="1">
      <protection hidden="1"/>
    </xf>
    <xf numFmtId="3" fontId="16" fillId="0" borderId="0" xfId="0" applyNumberFormat="1" applyFont="1" applyProtection="1">
      <protection hidden="1"/>
    </xf>
    <xf numFmtId="3" fontId="19" fillId="0" borderId="0" xfId="0" applyNumberFormat="1" applyFont="1" applyAlignment="1" applyProtection="1">
      <alignment horizontal="center"/>
      <protection hidden="1"/>
    </xf>
    <xf numFmtId="0" fontId="12" fillId="0" borderId="0" xfId="0" applyFont="1" applyAlignment="1" applyProtection="1">
      <alignment horizontal="center"/>
      <protection hidden="1"/>
    </xf>
    <xf numFmtId="0" fontId="5" fillId="0" borderId="0" xfId="0" applyFont="1" applyAlignment="1" applyProtection="1">
      <alignment vertical="center"/>
      <protection hidden="1"/>
    </xf>
    <xf numFmtId="0" fontId="10" fillId="0" borderId="1" xfId="0" applyFont="1" applyBorder="1" applyAlignment="1" applyProtection="1">
      <alignment horizontal="center" vertical="center"/>
      <protection hidden="1"/>
    </xf>
    <xf numFmtId="0" fontId="10" fillId="0" borderId="1" xfId="0" applyFont="1" applyBorder="1" applyAlignment="1" applyProtection="1">
      <alignment horizontal="center" vertical="center" wrapText="1"/>
      <protection hidden="1"/>
    </xf>
    <xf numFmtId="168" fontId="11" fillId="0" borderId="1" xfId="3" applyNumberFormat="1" applyFont="1" applyFill="1" applyBorder="1" applyProtection="1">
      <protection hidden="1"/>
    </xf>
    <xf numFmtId="164" fontId="10" fillId="0" borderId="1" xfId="3" applyFont="1" applyBorder="1" applyProtection="1">
      <protection hidden="1"/>
    </xf>
    <xf numFmtId="165" fontId="5" fillId="0" borderId="0" xfId="0" applyNumberFormat="1" applyFont="1" applyProtection="1">
      <protection hidden="1"/>
    </xf>
    <xf numFmtId="0" fontId="4" fillId="0" borderId="0" xfId="0" applyFont="1" applyAlignment="1" applyProtection="1">
      <alignment vertical="center"/>
      <protection hidden="1"/>
    </xf>
    <xf numFmtId="168" fontId="10" fillId="0" borderId="1" xfId="3" applyNumberFormat="1" applyFont="1" applyBorder="1" applyProtection="1">
      <protection hidden="1"/>
    </xf>
    <xf numFmtId="0" fontId="11" fillId="0" borderId="1" xfId="0" applyFont="1" applyBorder="1" applyAlignment="1" applyProtection="1">
      <alignment horizontal="center" vertical="center"/>
      <protection hidden="1"/>
    </xf>
    <xf numFmtId="166" fontId="10" fillId="0" borderId="0" xfId="1" applyNumberFormat="1" applyFont="1" applyProtection="1">
      <protection hidden="1"/>
    </xf>
    <xf numFmtId="2" fontId="57" fillId="0" borderId="35" xfId="0" applyNumberFormat="1" applyFont="1" applyBorder="1" applyProtection="1">
      <protection hidden="1"/>
    </xf>
    <xf numFmtId="0" fontId="49" fillId="0" borderId="1" xfId="0" applyFont="1" applyBorder="1" applyAlignment="1" applyProtection="1">
      <alignment horizontal="center"/>
      <protection hidden="1"/>
    </xf>
    <xf numFmtId="0" fontId="55" fillId="0" borderId="0" xfId="0" applyFont="1" applyProtection="1">
      <protection hidden="1"/>
    </xf>
    <xf numFmtId="0" fontId="41" fillId="8" borderId="21" xfId="0" applyFont="1" applyFill="1" applyBorder="1" applyAlignment="1" applyProtection="1">
      <alignment horizontal="center" vertical="center" wrapText="1"/>
      <protection hidden="1"/>
    </xf>
    <xf numFmtId="0" fontId="41" fillId="8" borderId="22" xfId="0" applyFont="1" applyFill="1" applyBorder="1" applyAlignment="1" applyProtection="1">
      <alignment horizontal="center" vertical="center" wrapText="1"/>
      <protection hidden="1"/>
    </xf>
    <xf numFmtId="0" fontId="41" fillId="8" borderId="44" xfId="0" applyFont="1" applyFill="1" applyBorder="1" applyAlignment="1" applyProtection="1">
      <alignment horizontal="center" vertical="center" wrapText="1"/>
      <protection hidden="1"/>
    </xf>
    <xf numFmtId="0" fontId="41" fillId="8" borderId="14" xfId="0" applyFont="1" applyFill="1" applyBorder="1" applyAlignment="1" applyProtection="1">
      <alignment horizontal="center" vertical="center" wrapText="1"/>
      <protection hidden="1"/>
    </xf>
    <xf numFmtId="0" fontId="73" fillId="0" borderId="0" xfId="0" applyFont="1" applyProtection="1">
      <protection hidden="1"/>
    </xf>
    <xf numFmtId="0" fontId="55" fillId="0" borderId="15" xfId="0" applyFont="1" applyBorder="1" applyProtection="1">
      <protection hidden="1"/>
    </xf>
    <xf numFmtId="0" fontId="52" fillId="0" borderId="0" xfId="0" applyFont="1" applyProtection="1">
      <protection hidden="1"/>
    </xf>
    <xf numFmtId="0" fontId="56" fillId="0" borderId="0" xfId="0" applyFont="1" applyProtection="1">
      <protection hidden="1"/>
    </xf>
    <xf numFmtId="0" fontId="56" fillId="0" borderId="0" xfId="0" applyFont="1" applyAlignment="1" applyProtection="1">
      <alignment horizontal="center"/>
      <protection hidden="1"/>
    </xf>
    <xf numFmtId="0" fontId="52" fillId="0" borderId="0" xfId="0" applyFont="1" applyAlignment="1" applyProtection="1">
      <alignment horizontal="center"/>
      <protection hidden="1"/>
    </xf>
    <xf numFmtId="0" fontId="35" fillId="0" borderId="0" xfId="0" applyFont="1" applyAlignment="1" applyProtection="1">
      <alignment horizontal="right"/>
      <protection hidden="1"/>
    </xf>
    <xf numFmtId="0" fontId="35" fillId="0" borderId="0" xfId="0" applyFont="1" applyAlignment="1" applyProtection="1">
      <alignment horizontal="center"/>
      <protection hidden="1"/>
    </xf>
    <xf numFmtId="0" fontId="49" fillId="0" borderId="0" xfId="0" applyFont="1" applyAlignment="1" applyProtection="1">
      <alignment horizontal="right"/>
      <protection hidden="1"/>
    </xf>
    <xf numFmtId="0" fontId="56" fillId="0" borderId="0" xfId="0" applyFont="1" applyAlignment="1" applyProtection="1">
      <alignment horizontal="right"/>
      <protection hidden="1"/>
    </xf>
    <xf numFmtId="10" fontId="55" fillId="0" borderId="0" xfId="0" applyNumberFormat="1" applyFont="1" applyProtection="1">
      <protection hidden="1"/>
    </xf>
    <xf numFmtId="0" fontId="22" fillId="4" borderId="16" xfId="0" applyFont="1" applyFill="1" applyBorder="1" applyAlignment="1" applyProtection="1">
      <alignment horizontal="center" wrapText="1"/>
      <protection hidden="1"/>
    </xf>
    <xf numFmtId="0" fontId="22" fillId="4" borderId="26" xfId="0" applyFont="1" applyFill="1" applyBorder="1" applyAlignment="1" applyProtection="1">
      <alignment horizontal="center"/>
      <protection hidden="1"/>
    </xf>
    <xf numFmtId="0" fontId="22" fillId="4" borderId="26" xfId="0" applyFont="1" applyFill="1" applyBorder="1" applyAlignment="1" applyProtection="1">
      <alignment horizontal="center" wrapText="1"/>
      <protection hidden="1"/>
    </xf>
    <xf numFmtId="0" fontId="22" fillId="4" borderId="32" xfId="0" applyFont="1" applyFill="1" applyBorder="1" applyAlignment="1" applyProtection="1">
      <alignment horizontal="center" wrapText="1"/>
      <protection hidden="1"/>
    </xf>
    <xf numFmtId="0" fontId="55" fillId="0" borderId="22" xfId="0" applyFont="1" applyBorder="1" applyAlignment="1" applyProtection="1">
      <alignment wrapText="1"/>
      <protection hidden="1"/>
    </xf>
    <xf numFmtId="0" fontId="55" fillId="0" borderId="1" xfId="0" applyFont="1" applyBorder="1" applyAlignment="1" applyProtection="1">
      <alignment wrapText="1"/>
      <protection hidden="1"/>
    </xf>
    <xf numFmtId="0" fontId="58" fillId="7" borderId="13" xfId="0" applyFont="1" applyFill="1" applyBorder="1" applyAlignment="1" applyProtection="1">
      <alignment wrapText="1"/>
      <protection hidden="1"/>
    </xf>
    <xf numFmtId="0" fontId="22" fillId="4" borderId="5" xfId="0" applyFont="1" applyFill="1" applyBorder="1" applyAlignment="1" applyProtection="1">
      <alignment horizontal="center" wrapText="1"/>
      <protection hidden="1"/>
    </xf>
    <xf numFmtId="0" fontId="22" fillId="4" borderId="1" xfId="0" applyFont="1" applyFill="1" applyBorder="1" applyAlignment="1" applyProtection="1">
      <alignment horizontal="center" wrapText="1"/>
      <protection hidden="1"/>
    </xf>
    <xf numFmtId="0" fontId="55" fillId="0" borderId="0" xfId="0" applyFont="1" applyAlignment="1" applyProtection="1">
      <alignment vertical="center"/>
      <protection hidden="1"/>
    </xf>
    <xf numFmtId="0" fontId="52" fillId="0" borderId="1" xfId="0" applyFont="1" applyBorder="1" applyAlignment="1" applyProtection="1">
      <alignment vertical="center" wrapText="1"/>
      <protection hidden="1"/>
    </xf>
    <xf numFmtId="0" fontId="55" fillId="0" borderId="1" xfId="0" applyFont="1" applyBorder="1" applyAlignment="1" applyProtection="1">
      <alignment vertical="center" wrapText="1"/>
      <protection hidden="1"/>
    </xf>
    <xf numFmtId="0" fontId="55" fillId="0" borderId="1" xfId="0" applyFont="1" applyBorder="1" applyAlignment="1" applyProtection="1">
      <alignment horizontal="right" vertical="center"/>
      <protection hidden="1"/>
    </xf>
    <xf numFmtId="0" fontId="60" fillId="0" borderId="0" xfId="0" applyFont="1" applyProtection="1">
      <protection hidden="1"/>
    </xf>
    <xf numFmtId="0" fontId="22" fillId="4" borderId="5" xfId="0"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9" fontId="55" fillId="0" borderId="1" xfId="2" applyFont="1" applyBorder="1" applyProtection="1">
      <protection hidden="1"/>
    </xf>
    <xf numFmtId="166" fontId="22" fillId="2" borderId="0" xfId="0" applyNumberFormat="1" applyFont="1" applyFill="1" applyAlignment="1" applyProtection="1">
      <alignment horizontal="center" vertical="center"/>
      <protection hidden="1"/>
    </xf>
    <xf numFmtId="3" fontId="22" fillId="2" borderId="0" xfId="0" applyNumberFormat="1" applyFont="1" applyFill="1" applyAlignment="1" applyProtection="1">
      <alignment horizontal="center" vertical="center"/>
      <protection hidden="1"/>
    </xf>
    <xf numFmtId="9" fontId="55" fillId="0" borderId="0" xfId="2" applyFont="1" applyBorder="1" applyProtection="1">
      <protection hidden="1"/>
    </xf>
    <xf numFmtId="0" fontId="62" fillId="0" borderId="0" xfId="0" applyFont="1" applyProtection="1">
      <protection hidden="1"/>
    </xf>
    <xf numFmtId="0" fontId="55" fillId="0" borderId="0" xfId="0" applyFont="1" applyAlignment="1" applyProtection="1">
      <alignment horizontal="left"/>
      <protection hidden="1"/>
    </xf>
    <xf numFmtId="0" fontId="55" fillId="0" borderId="0" xfId="0" applyFont="1" applyAlignment="1" applyProtection="1">
      <alignment wrapText="1"/>
      <protection hidden="1"/>
    </xf>
    <xf numFmtId="0" fontId="42" fillId="0" borderId="0" xfId="0" applyFont="1" applyProtection="1">
      <protection hidden="1"/>
    </xf>
    <xf numFmtId="0" fontId="55" fillId="0" borderId="0" xfId="0" applyFont="1" applyAlignment="1" applyProtection="1">
      <alignment horizontal="center" vertical="center"/>
      <protection hidden="1"/>
    </xf>
    <xf numFmtId="0" fontId="42" fillId="0" borderId="0" xfId="0" applyFont="1" applyAlignment="1" applyProtection="1">
      <alignment horizontal="center" vertical="center"/>
      <protection hidden="1"/>
    </xf>
    <xf numFmtId="0" fontId="52" fillId="0" borderId="0" xfId="0" applyFont="1" applyAlignment="1" applyProtection="1">
      <alignment wrapText="1"/>
      <protection hidden="1"/>
    </xf>
    <xf numFmtId="0" fontId="22" fillId="4" borderId="16" xfId="0" applyFont="1" applyFill="1" applyBorder="1" applyAlignment="1" applyProtection="1">
      <alignment wrapText="1"/>
      <protection hidden="1"/>
    </xf>
    <xf numFmtId="0" fontId="22" fillId="4" borderId="26" xfId="0" applyFont="1" applyFill="1" applyBorder="1" applyAlignment="1" applyProtection="1">
      <alignment wrapText="1"/>
      <protection hidden="1"/>
    </xf>
    <xf numFmtId="0" fontId="22" fillId="4" borderId="32" xfId="0" applyFont="1" applyFill="1" applyBorder="1" applyAlignment="1" applyProtection="1">
      <alignment wrapText="1"/>
      <protection hidden="1"/>
    </xf>
    <xf numFmtId="0" fontId="55" fillId="0" borderId="28" xfId="0" applyFont="1" applyBorder="1" applyAlignment="1" applyProtection="1">
      <alignment wrapText="1"/>
      <protection hidden="1"/>
    </xf>
    <xf numFmtId="167" fontId="52" fillId="0" borderId="22" xfId="0" applyNumberFormat="1" applyFont="1" applyBorder="1" applyProtection="1">
      <protection hidden="1"/>
    </xf>
    <xf numFmtId="167" fontId="22" fillId="0" borderId="14" xfId="0" applyNumberFormat="1" applyFont="1" applyBorder="1" applyProtection="1">
      <protection hidden="1"/>
    </xf>
    <xf numFmtId="0" fontId="55" fillId="0" borderId="7" xfId="0" applyFont="1" applyBorder="1" applyAlignment="1" applyProtection="1">
      <alignment wrapText="1"/>
      <protection hidden="1"/>
    </xf>
    <xf numFmtId="10" fontId="22" fillId="0" borderId="1" xfId="0" applyNumberFormat="1" applyFont="1" applyBorder="1" applyProtection="1">
      <protection hidden="1"/>
    </xf>
    <xf numFmtId="10" fontId="22" fillId="0" borderId="3" xfId="0" applyNumberFormat="1" applyFont="1" applyBorder="1" applyProtection="1">
      <protection hidden="1"/>
    </xf>
    <xf numFmtId="0" fontId="55" fillId="0" borderId="29" xfId="0" applyFont="1" applyBorder="1" applyAlignment="1" applyProtection="1">
      <alignment horizontal="right" vertical="center"/>
      <protection hidden="1"/>
    </xf>
    <xf numFmtId="167" fontId="22" fillId="0" borderId="13" xfId="0" applyNumberFormat="1" applyFont="1" applyBorder="1" applyProtection="1">
      <protection hidden="1"/>
    </xf>
    <xf numFmtId="0" fontId="55" fillId="0" borderId="0" xfId="0" applyFont="1" applyAlignment="1" applyProtection="1">
      <alignment horizontal="right" vertical="center"/>
      <protection hidden="1"/>
    </xf>
    <xf numFmtId="166" fontId="22" fillId="2" borderId="1" xfId="0" applyNumberFormat="1" applyFont="1" applyFill="1" applyBorder="1" applyAlignment="1" applyProtection="1">
      <alignment horizontal="center" vertical="center"/>
      <protection hidden="1"/>
    </xf>
    <xf numFmtId="0" fontId="52" fillId="0" borderId="1" xfId="0" applyFont="1" applyBorder="1" applyAlignment="1" applyProtection="1">
      <alignment horizontal="center" vertical="top"/>
      <protection hidden="1"/>
    </xf>
    <xf numFmtId="0" fontId="35" fillId="0" borderId="1" xfId="0" applyFont="1" applyBorder="1" applyAlignment="1" applyProtection="1">
      <alignment vertical="top" wrapText="1"/>
      <protection hidden="1"/>
    </xf>
    <xf numFmtId="0" fontId="28" fillId="0" borderId="1" xfId="0" applyFont="1" applyBorder="1" applyAlignment="1" applyProtection="1">
      <alignment horizontal="center" vertical="top" wrapText="1"/>
      <protection hidden="1"/>
    </xf>
    <xf numFmtId="0" fontId="35" fillId="0" borderId="1" xfId="0" applyFont="1" applyBorder="1" applyAlignment="1" applyProtection="1">
      <alignment horizontal="center" vertical="top"/>
      <protection hidden="1"/>
    </xf>
    <xf numFmtId="49" fontId="44" fillId="0" borderId="1" xfId="0" applyNumberFormat="1" applyFont="1" applyBorder="1" applyAlignment="1" applyProtection="1">
      <alignment horizontal="right" vertical="top" wrapText="1"/>
      <protection hidden="1"/>
    </xf>
    <xf numFmtId="49" fontId="35" fillId="0" borderId="1" xfId="0" applyNumberFormat="1" applyFont="1" applyBorder="1" applyAlignment="1" applyProtection="1">
      <alignment horizontal="right" vertical="top" wrapText="1"/>
      <protection hidden="1"/>
    </xf>
    <xf numFmtId="0" fontId="35" fillId="0" borderId="1" xfId="0" applyFont="1" applyBorder="1" applyAlignment="1" applyProtection="1">
      <alignment vertical="top"/>
      <protection hidden="1"/>
    </xf>
    <xf numFmtId="0" fontId="68" fillId="0" borderId="1" xfId="8" applyBorder="1" applyAlignment="1" applyProtection="1">
      <alignment horizontal="right" vertical="top" wrapText="1"/>
      <protection hidden="1"/>
    </xf>
    <xf numFmtId="0" fontId="52" fillId="0" borderId="1" xfId="0" applyFont="1" applyBorder="1" applyAlignment="1" applyProtection="1">
      <alignment horizontal="center" vertical="center"/>
      <protection hidden="1"/>
    </xf>
    <xf numFmtId="0" fontId="26" fillId="0" borderId="0" xfId="0" applyFont="1" applyAlignment="1" applyProtection="1">
      <alignment horizontal="right" vertical="top" wrapText="1"/>
      <protection hidden="1"/>
    </xf>
    <xf numFmtId="0" fontId="26" fillId="0" borderId="0" xfId="0" applyFont="1" applyAlignment="1" applyProtection="1">
      <alignment vertical="top" wrapText="1"/>
      <protection hidden="1"/>
    </xf>
    <xf numFmtId="0" fontId="26" fillId="0" borderId="0" xfId="0" applyFont="1" applyAlignment="1" applyProtection="1">
      <alignment horizontal="right" wrapText="1" readingOrder="2"/>
      <protection hidden="1"/>
    </xf>
    <xf numFmtId="0" fontId="71" fillId="0" borderId="0" xfId="0" applyFont="1" applyAlignment="1" applyProtection="1">
      <alignment horizontal="center" vertical="center" wrapText="1" readingOrder="2"/>
      <protection hidden="1"/>
    </xf>
    <xf numFmtId="0" fontId="71" fillId="0" borderId="0" xfId="0" applyFont="1" applyAlignment="1" applyProtection="1">
      <alignment horizontal="right" vertical="center" readingOrder="2"/>
      <protection hidden="1"/>
    </xf>
    <xf numFmtId="0" fontId="71" fillId="0" borderId="0" xfId="0" applyFont="1" applyAlignment="1" applyProtection="1">
      <alignment horizontal="right" vertical="center" wrapText="1" readingOrder="2"/>
      <protection hidden="1"/>
    </xf>
    <xf numFmtId="0" fontId="71" fillId="0" borderId="1" xfId="0" applyFont="1" applyBorder="1" applyAlignment="1" applyProtection="1">
      <alignment horizontal="right" vertical="top" wrapText="1" readingOrder="2"/>
      <protection hidden="1"/>
    </xf>
    <xf numFmtId="0" fontId="71" fillId="0" borderId="1" xfId="0" applyFont="1" applyBorder="1" applyAlignment="1" applyProtection="1">
      <alignment horizontal="center" vertical="top" wrapText="1" readingOrder="2"/>
      <protection hidden="1"/>
    </xf>
    <xf numFmtId="0" fontId="26" fillId="0" borderId="0" xfId="0" applyFont="1" applyAlignment="1" applyProtection="1">
      <alignment horizontal="right" vertical="top" wrapText="1" readingOrder="2"/>
      <protection hidden="1"/>
    </xf>
    <xf numFmtId="0" fontId="26" fillId="0" borderId="1" xfId="0" applyFont="1" applyBorder="1" applyAlignment="1" applyProtection="1">
      <alignment vertical="top" wrapText="1"/>
      <protection hidden="1"/>
    </xf>
    <xf numFmtId="0" fontId="41" fillId="0" borderId="1" xfId="0" applyFont="1" applyBorder="1" applyAlignment="1" applyProtection="1">
      <alignment horizontal="right" vertical="top" readingOrder="2"/>
      <protection hidden="1"/>
    </xf>
    <xf numFmtId="0" fontId="26" fillId="0" borderId="1" xfId="0" applyFont="1" applyBorder="1" applyAlignment="1" applyProtection="1">
      <alignment horizontal="right" vertical="top" wrapText="1" readingOrder="2"/>
      <protection hidden="1"/>
    </xf>
    <xf numFmtId="0" fontId="26" fillId="0" borderId="1" xfId="0" applyFont="1" applyBorder="1" applyAlignment="1" applyProtection="1">
      <alignment horizontal="right" vertical="top" readingOrder="2"/>
      <protection hidden="1"/>
    </xf>
    <xf numFmtId="0" fontId="41" fillId="0" borderId="1" xfId="0" applyFont="1" applyBorder="1" applyAlignment="1" applyProtection="1">
      <alignment horizontal="right" vertical="top" wrapText="1" readingOrder="2"/>
      <protection hidden="1"/>
    </xf>
    <xf numFmtId="165" fontId="59" fillId="9" borderId="1" xfId="1" applyFont="1" applyFill="1" applyBorder="1" applyAlignment="1" applyProtection="1">
      <alignment horizontal="center" vertical="center" wrapText="1"/>
      <protection hidden="1"/>
    </xf>
    <xf numFmtId="0" fontId="79" fillId="0" borderId="0" xfId="0" applyFont="1" applyProtection="1">
      <protection hidden="1"/>
    </xf>
    <xf numFmtId="0" fontId="20" fillId="0" borderId="1" xfId="0" applyFont="1" applyBorder="1" applyAlignment="1" applyProtection="1">
      <alignment horizontal="center" vertical="center" wrapText="1"/>
      <protection hidden="1"/>
    </xf>
    <xf numFmtId="166" fontId="21" fillId="0" borderId="1" xfId="1" applyNumberFormat="1" applyFont="1" applyFill="1" applyBorder="1" applyProtection="1">
      <protection hidden="1"/>
    </xf>
    <xf numFmtId="0" fontId="80" fillId="0" borderId="0" xfId="0" applyFont="1" applyProtection="1">
      <protection hidden="1"/>
    </xf>
    <xf numFmtId="0" fontId="67" fillId="5" borderId="0" xfId="0" applyFont="1" applyFill="1" applyProtection="1">
      <protection hidden="1"/>
    </xf>
    <xf numFmtId="9" fontId="67" fillId="5" borderId="0" xfId="2" applyFont="1" applyFill="1" applyProtection="1">
      <protection hidden="1"/>
    </xf>
    <xf numFmtId="0" fontId="41" fillId="4" borderId="47" xfId="0" applyFont="1" applyFill="1" applyBorder="1" applyProtection="1">
      <protection hidden="1"/>
    </xf>
    <xf numFmtId="0" fontId="41" fillId="4" borderId="49" xfId="0" applyFont="1" applyFill="1" applyBorder="1" applyProtection="1">
      <protection hidden="1"/>
    </xf>
    <xf numFmtId="0" fontId="41" fillId="4" borderId="50" xfId="0" applyFont="1" applyFill="1" applyBorder="1" applyProtection="1">
      <protection hidden="1"/>
    </xf>
    <xf numFmtId="0" fontId="41" fillId="4" borderId="30" xfId="0" applyFont="1" applyFill="1" applyBorder="1" applyProtection="1">
      <protection hidden="1"/>
    </xf>
    <xf numFmtId="0" fontId="41" fillId="0" borderId="1" xfId="0" applyFont="1" applyBorder="1" applyAlignment="1" applyProtection="1">
      <alignment horizontal="center" vertical="center" wrapText="1"/>
      <protection hidden="1"/>
    </xf>
    <xf numFmtId="0" fontId="81" fillId="0" borderId="0" xfId="0" applyFont="1" applyProtection="1">
      <protection hidden="1"/>
    </xf>
    <xf numFmtId="0" fontId="70" fillId="5" borderId="1" xfId="0" applyFont="1" applyFill="1" applyBorder="1" applyAlignment="1" applyProtection="1">
      <alignment horizontal="center" vertical="center" wrapText="1"/>
      <protection hidden="1"/>
    </xf>
    <xf numFmtId="9" fontId="70" fillId="5" borderId="1" xfId="2" applyFont="1" applyFill="1" applyBorder="1" applyAlignment="1" applyProtection="1">
      <alignment horizontal="center" vertical="center" wrapText="1"/>
      <protection hidden="1"/>
    </xf>
    <xf numFmtId="164" fontId="35" fillId="0" borderId="1" xfId="3" applyFont="1" applyFill="1" applyBorder="1" applyProtection="1">
      <protection hidden="1"/>
    </xf>
    <xf numFmtId="0" fontId="58" fillId="0" borderId="1" xfId="0" applyFont="1" applyBorder="1" applyProtection="1">
      <protection hidden="1"/>
    </xf>
    <xf numFmtId="0" fontId="58" fillId="5" borderId="1" xfId="0" applyFont="1" applyFill="1" applyBorder="1" applyProtection="1">
      <protection hidden="1"/>
    </xf>
    <xf numFmtId="9" fontId="58" fillId="5" borderId="1" xfId="2" applyFont="1" applyFill="1" applyBorder="1" applyProtection="1">
      <protection hidden="1"/>
    </xf>
    <xf numFmtId="0" fontId="3" fillId="0" borderId="0" xfId="0" applyFont="1" applyAlignment="1" applyProtection="1">
      <alignment horizontal="left"/>
      <protection hidden="1"/>
    </xf>
    <xf numFmtId="0" fontId="54" fillId="10" borderId="4" xfId="0" applyFont="1" applyFill="1" applyBorder="1" applyAlignment="1" applyProtection="1">
      <alignment horizontal="center" vertical="center"/>
      <protection hidden="1"/>
    </xf>
    <xf numFmtId="0" fontId="82" fillId="11" borderId="1" xfId="0" applyFont="1" applyFill="1" applyBorder="1" applyAlignment="1" applyProtection="1">
      <alignment horizontal="center" vertical="center" readingOrder="2"/>
      <protection hidden="1"/>
    </xf>
    <xf numFmtId="0" fontId="82" fillId="6" borderId="1" xfId="0" applyFont="1" applyFill="1" applyBorder="1" applyAlignment="1" applyProtection="1">
      <alignment horizontal="center" vertical="center" readingOrder="2"/>
      <protection hidden="1"/>
    </xf>
    <xf numFmtId="0" fontId="83" fillId="12" borderId="1" xfId="0" applyFont="1" applyFill="1" applyBorder="1" applyAlignment="1" applyProtection="1">
      <alignment horizontal="center" vertical="center"/>
      <protection hidden="1"/>
    </xf>
    <xf numFmtId="0" fontId="82" fillId="13" borderId="1" xfId="0" applyFont="1" applyFill="1" applyBorder="1" applyAlignment="1" applyProtection="1">
      <alignment horizontal="center" vertical="center" readingOrder="2"/>
      <protection hidden="1"/>
    </xf>
    <xf numFmtId="0" fontId="11" fillId="0" borderId="4" xfId="0" applyFont="1" applyBorder="1" applyProtection="1">
      <protection hidden="1"/>
    </xf>
    <xf numFmtId="0" fontId="11" fillId="0" borderId="6" xfId="0" applyFont="1" applyBorder="1" applyProtection="1">
      <protection hidden="1"/>
    </xf>
    <xf numFmtId="0" fontId="11" fillId="0" borderId="5" xfId="0" applyFont="1" applyBorder="1" applyProtection="1">
      <protection hidden="1"/>
    </xf>
    <xf numFmtId="0" fontId="0" fillId="0" borderId="40" xfId="0" applyBorder="1"/>
    <xf numFmtId="0" fontId="0" fillId="0" borderId="36" xfId="0" applyBorder="1"/>
    <xf numFmtId="0" fontId="0" fillId="0" borderId="4" xfId="0" applyBorder="1"/>
    <xf numFmtId="0" fontId="0" fillId="0" borderId="5" xfId="0" applyBorder="1"/>
    <xf numFmtId="0" fontId="62" fillId="0" borderId="0" xfId="0" applyFont="1" applyAlignment="1" applyProtection="1">
      <alignment horizontal="left"/>
      <protection hidden="1"/>
    </xf>
    <xf numFmtId="0" fontId="86" fillId="14" borderId="0" xfId="0" applyFont="1" applyFill="1" applyAlignment="1" applyProtection="1">
      <alignment horizontal="center"/>
      <protection hidden="1"/>
    </xf>
    <xf numFmtId="0" fontId="87" fillId="14" borderId="0" xfId="0" applyFont="1" applyFill="1" applyProtection="1">
      <protection hidden="1"/>
    </xf>
    <xf numFmtId="0" fontId="88" fillId="14" borderId="0" xfId="0" applyFont="1" applyFill="1" applyProtection="1">
      <protection hidden="1"/>
    </xf>
    <xf numFmtId="166" fontId="89" fillId="14" borderId="0" xfId="1" applyNumberFormat="1" applyFont="1" applyFill="1" applyBorder="1" applyAlignment="1" applyProtection="1">
      <alignment horizontal="center"/>
      <protection hidden="1"/>
    </xf>
    <xf numFmtId="166" fontId="80" fillId="14" borderId="0" xfId="1" applyNumberFormat="1" applyFont="1" applyFill="1" applyBorder="1" applyProtection="1">
      <protection hidden="1"/>
    </xf>
    <xf numFmtId="166" fontId="89" fillId="14" borderId="0" xfId="1" applyNumberFormat="1" applyFont="1" applyFill="1" applyBorder="1" applyProtection="1">
      <protection hidden="1"/>
    </xf>
    <xf numFmtId="9" fontId="80" fillId="14" borderId="0" xfId="2" applyFont="1" applyFill="1" applyBorder="1" applyAlignment="1" applyProtection="1">
      <alignment horizontal="center" vertical="center"/>
      <protection hidden="1"/>
    </xf>
    <xf numFmtId="0" fontId="91" fillId="14" borderId="40" xfId="0" applyFont="1" applyFill="1" applyBorder="1" applyProtection="1">
      <protection hidden="1"/>
    </xf>
    <xf numFmtId="0" fontId="91" fillId="14" borderId="27" xfId="0" applyFont="1" applyFill="1" applyBorder="1" applyProtection="1">
      <protection hidden="1"/>
    </xf>
    <xf numFmtId="0" fontId="91" fillId="14" borderId="36" xfId="0" applyFont="1" applyFill="1" applyBorder="1" applyProtection="1">
      <protection hidden="1"/>
    </xf>
    <xf numFmtId="0" fontId="92" fillId="14" borderId="0" xfId="0" applyFont="1" applyFill="1" applyAlignment="1" applyProtection="1">
      <alignment wrapText="1"/>
      <protection hidden="1"/>
    </xf>
    <xf numFmtId="166" fontId="73" fillId="14" borderId="0" xfId="1" applyNumberFormat="1" applyFont="1" applyFill="1" applyProtection="1">
      <protection hidden="1"/>
    </xf>
    <xf numFmtId="166" fontId="87" fillId="14" borderId="0" xfId="0" applyNumberFormat="1" applyFont="1" applyFill="1" applyProtection="1">
      <protection hidden="1"/>
    </xf>
    <xf numFmtId="0" fontId="87" fillId="14" borderId="0" xfId="0" applyFont="1" applyFill="1" applyAlignment="1" applyProtection="1">
      <alignment wrapText="1"/>
      <protection hidden="1"/>
    </xf>
    <xf numFmtId="0" fontId="15" fillId="0" borderId="0" xfId="1" applyNumberFormat="1" applyFont="1" applyAlignment="1" applyProtection="1">
      <alignment horizontal="center" readingOrder="1"/>
      <protection hidden="1"/>
    </xf>
    <xf numFmtId="0" fontId="93" fillId="0" borderId="0" xfId="0" applyFont="1" applyAlignment="1" applyProtection="1">
      <alignment wrapText="1"/>
      <protection hidden="1"/>
    </xf>
    <xf numFmtId="0" fontId="85" fillId="0" borderId="0" xfId="0" applyFont="1" applyProtection="1">
      <protection hidden="1"/>
    </xf>
    <xf numFmtId="0" fontId="91" fillId="14" borderId="0" xfId="0" applyFont="1" applyFill="1" applyAlignment="1" applyProtection="1">
      <alignment horizontal="center"/>
      <protection hidden="1"/>
    </xf>
    <xf numFmtId="0" fontId="17" fillId="0" borderId="0" xfId="0" applyFont="1" applyProtection="1">
      <protection hidden="1"/>
    </xf>
    <xf numFmtId="0" fontId="22" fillId="0" borderId="9" xfId="0" applyFont="1" applyBorder="1" applyAlignment="1" applyProtection="1">
      <alignment horizontal="center" vertical="center" wrapText="1"/>
      <protection hidden="1"/>
    </xf>
    <xf numFmtId="0" fontId="22" fillId="0" borderId="20" xfId="0" applyFont="1" applyBorder="1" applyAlignment="1" applyProtection="1">
      <alignment horizontal="center" vertical="center" wrapText="1"/>
      <protection hidden="1"/>
    </xf>
    <xf numFmtId="0" fontId="22" fillId="0" borderId="22" xfId="0" applyFont="1" applyBorder="1" applyAlignment="1" applyProtection="1">
      <alignment horizontal="center" vertical="center" wrapText="1"/>
      <protection hidden="1"/>
    </xf>
    <xf numFmtId="0" fontId="22" fillId="0" borderId="14" xfId="0" applyFont="1" applyBorder="1" applyAlignment="1" applyProtection="1">
      <alignment horizontal="center" vertical="center" wrapText="1"/>
      <protection hidden="1"/>
    </xf>
    <xf numFmtId="0" fontId="25" fillId="0" borderId="13" xfId="0" applyFont="1" applyBorder="1" applyAlignment="1" applyProtection="1">
      <alignment horizontal="center"/>
      <protection hidden="1"/>
    </xf>
    <xf numFmtId="0" fontId="25" fillId="0" borderId="13" xfId="0" applyFont="1" applyBorder="1" applyAlignment="1" applyProtection="1">
      <alignment horizontal="center" wrapText="1"/>
      <protection hidden="1"/>
    </xf>
    <xf numFmtId="166" fontId="38" fillId="0" borderId="1" xfId="1" applyNumberFormat="1" applyFont="1" applyBorder="1" applyAlignment="1" applyProtection="1">
      <alignment horizontal="center" vertical="center" wrapText="1"/>
      <protection hidden="1"/>
    </xf>
    <xf numFmtId="0" fontId="38" fillId="0" borderId="1" xfId="0" applyFont="1" applyBorder="1" applyAlignment="1" applyProtection="1">
      <alignment horizontal="center" vertical="center" wrapText="1"/>
      <protection hidden="1"/>
    </xf>
    <xf numFmtId="0" fontId="22" fillId="0" borderId="1" xfId="0" applyFont="1" applyBorder="1" applyAlignment="1" applyProtection="1">
      <alignment horizontal="right" vertical="center" wrapText="1"/>
      <protection hidden="1"/>
    </xf>
    <xf numFmtId="0" fontId="95" fillId="0" borderId="0" xfId="0" applyFont="1" applyProtection="1">
      <protection hidden="1"/>
    </xf>
    <xf numFmtId="166" fontId="22" fillId="0" borderId="1" xfId="1" applyNumberFormat="1" applyFont="1" applyBorder="1" applyAlignment="1" applyProtection="1">
      <alignment horizontal="center" wrapText="1"/>
      <protection hidden="1"/>
    </xf>
    <xf numFmtId="0" fontId="35" fillId="0" borderId="0" xfId="0" applyFont="1" applyProtection="1">
      <protection hidden="1"/>
    </xf>
    <xf numFmtId="0" fontId="95" fillId="0" borderId="0" xfId="0" applyFont="1" applyAlignment="1" applyProtection="1">
      <alignment wrapText="1"/>
      <protection hidden="1"/>
    </xf>
    <xf numFmtId="0" fontId="95" fillId="0" borderId="0" xfId="0" applyFont="1" applyAlignment="1" applyProtection="1">
      <alignment horizontal="center"/>
      <protection hidden="1"/>
    </xf>
    <xf numFmtId="0" fontId="1" fillId="0" borderId="2" xfId="0" applyFont="1" applyBorder="1" applyProtection="1">
      <protection hidden="1"/>
    </xf>
    <xf numFmtId="166" fontId="38" fillId="0" borderId="5" xfId="1" applyNumberFormat="1" applyFont="1" applyBorder="1" applyAlignment="1" applyProtection="1">
      <alignment horizontal="center" vertical="center" wrapText="1"/>
      <protection hidden="1"/>
    </xf>
    <xf numFmtId="0" fontId="96" fillId="0" borderId="0" xfId="0" applyFont="1" applyAlignment="1" applyProtection="1">
      <alignment horizontal="center"/>
      <protection hidden="1"/>
    </xf>
    <xf numFmtId="166" fontId="38" fillId="0" borderId="5" xfId="1" applyNumberFormat="1" applyFont="1" applyFill="1" applyBorder="1" applyAlignment="1" applyProtection="1">
      <alignment horizontal="center" vertical="center" wrapText="1"/>
      <protection hidden="1"/>
    </xf>
    <xf numFmtId="166" fontId="39" fillId="0" borderId="1" xfId="1" applyNumberFormat="1" applyFont="1" applyFill="1" applyBorder="1" applyAlignment="1" applyProtection="1">
      <alignment horizontal="center" wrapText="1"/>
      <protection hidden="1"/>
    </xf>
    <xf numFmtId="166" fontId="39" fillId="0" borderId="1" xfId="1" applyNumberFormat="1" applyFont="1" applyFill="1" applyBorder="1" applyAlignment="1" applyProtection="1">
      <alignment vertical="center"/>
      <protection hidden="1"/>
    </xf>
    <xf numFmtId="166" fontId="7" fillId="0" borderId="1" xfId="1" applyNumberFormat="1" applyFont="1" applyFill="1" applyBorder="1" applyAlignment="1" applyProtection="1">
      <alignment horizontal="center" vertical="center" wrapText="1"/>
      <protection hidden="1"/>
    </xf>
    <xf numFmtId="0" fontId="52" fillId="4" borderId="50" xfId="0" applyFont="1" applyFill="1" applyBorder="1" applyProtection="1">
      <protection locked="0"/>
    </xf>
    <xf numFmtId="0" fontId="97" fillId="0" borderId="0" xfId="0" applyFont="1"/>
    <xf numFmtId="0" fontId="58" fillId="7" borderId="1" xfId="0" applyFont="1" applyFill="1" applyBorder="1"/>
    <xf numFmtId="0" fontId="58" fillId="0" borderId="1" xfId="0" applyFont="1" applyBorder="1"/>
    <xf numFmtId="0" fontId="58" fillId="0" borderId="0" xfId="0" applyFont="1"/>
    <xf numFmtId="0" fontId="91" fillId="14" borderId="0" xfId="0" applyFont="1" applyFill="1" applyProtection="1">
      <protection hidden="1"/>
    </xf>
    <xf numFmtId="43" fontId="55" fillId="0" borderId="1" xfId="0" applyNumberFormat="1" applyFont="1" applyBorder="1" applyAlignment="1" applyProtection="1">
      <alignment vertical="center"/>
      <protection hidden="1"/>
    </xf>
    <xf numFmtId="43" fontId="55" fillId="0" borderId="0" xfId="0" applyNumberFormat="1" applyFont="1" applyAlignment="1" applyProtection="1">
      <alignment vertical="center"/>
      <protection hidden="1"/>
    </xf>
    <xf numFmtId="172" fontId="42" fillId="0" borderId="1" xfId="0" applyNumberFormat="1" applyFont="1" applyBorder="1" applyProtection="1">
      <protection hidden="1"/>
    </xf>
    <xf numFmtId="43" fontId="42" fillId="0" borderId="0" xfId="0" applyNumberFormat="1" applyFont="1" applyProtection="1">
      <protection hidden="1"/>
    </xf>
    <xf numFmtId="43" fontId="55" fillId="0" borderId="1" xfId="0" applyNumberFormat="1" applyFont="1" applyBorder="1" applyProtection="1">
      <protection hidden="1"/>
    </xf>
    <xf numFmtId="172" fontId="59" fillId="0" borderId="1" xfId="0" applyNumberFormat="1" applyFont="1" applyBorder="1" applyProtection="1">
      <protection hidden="1"/>
    </xf>
    <xf numFmtId="0" fontId="28" fillId="0" borderId="0" xfId="0" applyFont="1" applyProtection="1">
      <protection hidden="1"/>
    </xf>
    <xf numFmtId="0" fontId="25" fillId="0" borderId="0" xfId="0" applyFont="1" applyAlignment="1" applyProtection="1">
      <alignment horizontal="center"/>
      <protection hidden="1"/>
    </xf>
    <xf numFmtId="0" fontId="53" fillId="0" borderId="0" xfId="0" applyFont="1" applyProtection="1">
      <protection hidden="1"/>
    </xf>
    <xf numFmtId="0" fontId="25" fillId="0" borderId="0" xfId="0" applyFont="1" applyProtection="1">
      <protection hidden="1"/>
    </xf>
    <xf numFmtId="0" fontId="35" fillId="0" borderId="0" xfId="0" applyFont="1" applyAlignment="1" applyProtection="1">
      <alignment horizontal="center" vertical="center" wrapText="1"/>
      <protection hidden="1"/>
    </xf>
    <xf numFmtId="0" fontId="35" fillId="0" borderId="1" xfId="0" applyFont="1" applyBorder="1" applyAlignment="1" applyProtection="1">
      <alignment horizontal="center" vertical="center" wrapText="1"/>
      <protection hidden="1"/>
    </xf>
    <xf numFmtId="0" fontId="25" fillId="0" borderId="1" xfId="0" applyFont="1" applyBorder="1" applyAlignment="1" applyProtection="1">
      <alignment horizontal="center" vertical="center" wrapText="1"/>
      <protection hidden="1"/>
    </xf>
    <xf numFmtId="168" fontId="25" fillId="0" borderId="1" xfId="3" applyNumberFormat="1" applyFont="1" applyBorder="1" applyAlignment="1" applyProtection="1">
      <alignment vertical="center"/>
      <protection hidden="1"/>
    </xf>
    <xf numFmtId="0" fontId="53" fillId="0" borderId="0" xfId="0" applyFont="1" applyAlignment="1" applyProtection="1">
      <alignment vertical="center"/>
      <protection hidden="1"/>
    </xf>
    <xf numFmtId="0" fontId="55" fillId="0" borderId="1" xfId="0" applyFont="1" applyBorder="1" applyAlignment="1" applyProtection="1">
      <alignment vertical="center"/>
      <protection hidden="1"/>
    </xf>
    <xf numFmtId="0" fontId="35" fillId="0" borderId="0" xfId="0" applyFont="1" applyAlignment="1" applyProtection="1">
      <alignment vertical="center"/>
      <protection hidden="1"/>
    </xf>
    <xf numFmtId="168" fontId="35" fillId="0" borderId="0" xfId="3" applyNumberFormat="1" applyFont="1" applyAlignment="1" applyProtection="1">
      <alignment vertical="center"/>
      <protection hidden="1"/>
    </xf>
    <xf numFmtId="0" fontId="35" fillId="0" borderId="35" xfId="0" applyFont="1" applyBorder="1" applyAlignment="1" applyProtection="1">
      <alignment horizontal="center" vertical="center" wrapText="1"/>
      <protection hidden="1"/>
    </xf>
    <xf numFmtId="165" fontId="35" fillId="0" borderId="0" xfId="1" applyFont="1" applyFill="1" applyBorder="1" applyAlignment="1" applyProtection="1">
      <alignment vertical="center"/>
      <protection hidden="1"/>
    </xf>
    <xf numFmtId="0" fontId="35" fillId="0" borderId="5" xfId="0" applyFont="1" applyBorder="1" applyAlignment="1" applyProtection="1">
      <alignment wrapText="1"/>
      <protection hidden="1"/>
    </xf>
    <xf numFmtId="0" fontId="35" fillId="0" borderId="1" xfId="0" applyFont="1" applyBorder="1" applyProtection="1">
      <protection hidden="1"/>
    </xf>
    <xf numFmtId="0" fontId="25" fillId="0" borderId="1" xfId="0" applyFont="1" applyBorder="1" applyProtection="1">
      <protection hidden="1"/>
    </xf>
    <xf numFmtId="0" fontId="0" fillId="7" borderId="0" xfId="0" applyFill="1" applyProtection="1">
      <protection hidden="1"/>
    </xf>
    <xf numFmtId="0" fontId="94" fillId="16" borderId="0" xfId="0" applyFont="1" applyFill="1" applyProtection="1">
      <protection hidden="1"/>
    </xf>
    <xf numFmtId="0" fontId="0" fillId="16" borderId="0" xfId="0" applyFill="1" applyProtection="1">
      <protection hidden="1"/>
    </xf>
    <xf numFmtId="0" fontId="17" fillId="16" borderId="0" xfId="0" applyFont="1" applyFill="1" applyProtection="1">
      <protection hidden="1"/>
    </xf>
    <xf numFmtId="0" fontId="17" fillId="16" borderId="0" xfId="0" applyFont="1" applyFill="1" applyAlignment="1" applyProtection="1">
      <alignment horizontal="center"/>
      <protection hidden="1"/>
    </xf>
    <xf numFmtId="0" fontId="11" fillId="16" borderId="0" xfId="0" applyFont="1" applyFill="1" applyProtection="1">
      <protection hidden="1"/>
    </xf>
    <xf numFmtId="0" fontId="4" fillId="16" borderId="0" xfId="0" applyFont="1" applyFill="1" applyProtection="1">
      <protection hidden="1"/>
    </xf>
    <xf numFmtId="0" fontId="41" fillId="16" borderId="0" xfId="0" applyFont="1" applyFill="1" applyProtection="1">
      <protection hidden="1"/>
    </xf>
    <xf numFmtId="166" fontId="32" fillId="16" borderId="0" xfId="1" applyNumberFormat="1" applyFont="1" applyFill="1" applyBorder="1" applyAlignment="1" applyProtection="1">
      <alignment horizontal="center"/>
      <protection hidden="1"/>
    </xf>
    <xf numFmtId="166" fontId="41" fillId="16" borderId="0" xfId="1" applyNumberFormat="1" applyFont="1" applyFill="1" applyBorder="1" applyProtection="1">
      <protection hidden="1"/>
    </xf>
    <xf numFmtId="0" fontId="26" fillId="16" borderId="0" xfId="0" applyFont="1" applyFill="1" applyProtection="1">
      <protection hidden="1"/>
    </xf>
    <xf numFmtId="166" fontId="32" fillId="16" borderId="0" xfId="1" applyNumberFormat="1" applyFont="1" applyFill="1" applyBorder="1" applyProtection="1">
      <protection hidden="1"/>
    </xf>
    <xf numFmtId="9" fontId="25" fillId="16" borderId="0" xfId="2" applyFont="1" applyFill="1" applyBorder="1" applyProtection="1">
      <protection hidden="1"/>
    </xf>
    <xf numFmtId="9" fontId="41" fillId="16" borderId="0" xfId="2" applyFont="1" applyFill="1" applyBorder="1" applyAlignment="1" applyProtection="1">
      <alignment horizontal="center" vertical="center"/>
      <protection hidden="1"/>
    </xf>
    <xf numFmtId="0" fontId="0" fillId="16" borderId="0" xfId="0" applyFill="1" applyAlignment="1" applyProtection="1">
      <alignment wrapText="1"/>
      <protection hidden="1"/>
    </xf>
    <xf numFmtId="0" fontId="29" fillId="16" borderId="1" xfId="0" applyFont="1" applyFill="1" applyBorder="1" applyAlignment="1" applyProtection="1">
      <alignment horizontal="center" vertical="center" wrapText="1"/>
      <protection hidden="1"/>
    </xf>
    <xf numFmtId="168" fontId="35" fillId="16" borderId="1" xfId="3" applyNumberFormat="1" applyFont="1" applyFill="1" applyBorder="1" applyAlignment="1" applyProtection="1">
      <alignment horizontal="center" vertical="center"/>
      <protection hidden="1"/>
    </xf>
    <xf numFmtId="168" fontId="0" fillId="16" borderId="1" xfId="3" applyNumberFormat="1" applyFont="1" applyFill="1" applyBorder="1" applyAlignment="1" applyProtection="1">
      <alignment horizontal="center" vertical="center"/>
      <protection hidden="1"/>
    </xf>
    <xf numFmtId="166" fontId="10" fillId="16" borderId="0" xfId="1" applyNumberFormat="1" applyFont="1" applyFill="1" applyBorder="1" applyProtection="1">
      <protection hidden="1"/>
    </xf>
    <xf numFmtId="168" fontId="11" fillId="16" borderId="7" xfId="3" applyNumberFormat="1" applyFont="1" applyFill="1" applyBorder="1" applyAlignment="1" applyProtection="1">
      <alignment horizontal="center" vertical="center"/>
      <protection hidden="1"/>
    </xf>
    <xf numFmtId="168" fontId="11" fillId="16" borderId="27" xfId="3" applyNumberFormat="1" applyFont="1" applyFill="1" applyBorder="1" applyAlignment="1" applyProtection="1">
      <alignment horizontal="center" vertical="center"/>
      <protection hidden="1"/>
    </xf>
    <xf numFmtId="168" fontId="11" fillId="16" borderId="36" xfId="3" applyNumberFormat="1" applyFont="1" applyFill="1" applyBorder="1" applyAlignment="1" applyProtection="1">
      <alignment horizontal="center" vertical="center"/>
      <protection hidden="1"/>
    </xf>
    <xf numFmtId="168" fontId="25" fillId="16" borderId="1" xfId="3" applyNumberFormat="1" applyFont="1" applyFill="1" applyBorder="1" applyAlignment="1" applyProtection="1">
      <alignment horizontal="center" vertical="center"/>
      <protection hidden="1"/>
    </xf>
    <xf numFmtId="168" fontId="11" fillId="16" borderId="1" xfId="3" applyNumberFormat="1" applyFont="1" applyFill="1" applyBorder="1" applyAlignment="1" applyProtection="1">
      <alignment horizontal="center" vertical="center"/>
      <protection hidden="1"/>
    </xf>
    <xf numFmtId="166" fontId="0" fillId="16" borderId="0" xfId="0" applyNumberFormat="1" applyFill="1" applyProtection="1">
      <protection hidden="1"/>
    </xf>
    <xf numFmtId="168" fontId="7" fillId="16" borderId="0" xfId="3" applyNumberFormat="1" applyFont="1" applyFill="1" applyBorder="1" applyAlignment="1" applyProtection="1">
      <alignment horizontal="center" vertical="center"/>
      <protection hidden="1"/>
    </xf>
    <xf numFmtId="166" fontId="7" fillId="16" borderId="0" xfId="1" applyNumberFormat="1" applyFont="1" applyFill="1" applyBorder="1" applyProtection="1">
      <protection hidden="1"/>
    </xf>
    <xf numFmtId="168" fontId="0" fillId="16" borderId="0" xfId="0" applyNumberFormat="1" applyFill="1" applyProtection="1">
      <protection hidden="1"/>
    </xf>
    <xf numFmtId="0" fontId="91" fillId="0" borderId="0" xfId="0" applyFont="1" applyAlignment="1" applyProtection="1">
      <alignment horizontal="center"/>
      <protection hidden="1"/>
    </xf>
    <xf numFmtId="0" fontId="87" fillId="0" borderId="0" xfId="0" applyFont="1" applyProtection="1">
      <protection hidden="1"/>
    </xf>
    <xf numFmtId="0" fontId="86" fillId="0" borderId="0" xfId="0" applyFont="1" applyAlignment="1" applyProtection="1">
      <alignment horizontal="center"/>
      <protection hidden="1"/>
    </xf>
    <xf numFmtId="0" fontId="88" fillId="0" borderId="0" xfId="0" applyFont="1" applyProtection="1">
      <protection hidden="1"/>
    </xf>
    <xf numFmtId="166" fontId="89" fillId="0" borderId="0" xfId="1" applyNumberFormat="1" applyFont="1" applyFill="1" applyBorder="1" applyAlignment="1" applyProtection="1">
      <alignment horizontal="center"/>
      <protection hidden="1"/>
    </xf>
    <xf numFmtId="166" fontId="80" fillId="0" borderId="0" xfId="1" applyNumberFormat="1" applyFont="1" applyFill="1" applyBorder="1" applyProtection="1">
      <protection hidden="1"/>
    </xf>
    <xf numFmtId="166" fontId="89" fillId="0" borderId="0" xfId="1" applyNumberFormat="1" applyFont="1" applyFill="1" applyBorder="1" applyProtection="1">
      <protection hidden="1"/>
    </xf>
    <xf numFmtId="9" fontId="80" fillId="0" borderId="0" xfId="2" applyFont="1" applyFill="1" applyBorder="1" applyAlignment="1" applyProtection="1">
      <alignment horizontal="center" vertical="center"/>
      <protection hidden="1"/>
    </xf>
    <xf numFmtId="0" fontId="91" fillId="0" borderId="0" xfId="0" applyFont="1" applyProtection="1">
      <protection hidden="1"/>
    </xf>
    <xf numFmtId="0" fontId="92" fillId="0" borderId="0" xfId="0" applyFont="1" applyAlignment="1" applyProtection="1">
      <alignment wrapText="1"/>
      <protection hidden="1"/>
    </xf>
    <xf numFmtId="166" fontId="73" fillId="0" borderId="0" xfId="1" applyNumberFormat="1" applyFont="1" applyFill="1" applyProtection="1">
      <protection hidden="1"/>
    </xf>
    <xf numFmtId="166" fontId="87" fillId="0" borderId="0" xfId="0" applyNumberFormat="1" applyFont="1" applyProtection="1">
      <protection hidden="1"/>
    </xf>
    <xf numFmtId="0" fontId="87" fillId="0" borderId="0" xfId="0" applyFont="1" applyAlignment="1" applyProtection="1">
      <alignment wrapText="1"/>
      <protection hidden="1"/>
    </xf>
    <xf numFmtId="0" fontId="99" fillId="17" borderId="0" xfId="0" applyFont="1" applyFill="1" applyProtection="1">
      <protection hidden="1"/>
    </xf>
    <xf numFmtId="0" fontId="4" fillId="17" borderId="0" xfId="0" applyFont="1" applyFill="1" applyProtection="1">
      <protection hidden="1"/>
    </xf>
    <xf numFmtId="0" fontId="85" fillId="17" borderId="0" xfId="0" applyFont="1" applyFill="1" applyProtection="1">
      <protection hidden="1"/>
    </xf>
    <xf numFmtId="0" fontId="0" fillId="17" borderId="0" xfId="0" applyFill="1" applyProtection="1">
      <protection hidden="1"/>
    </xf>
    <xf numFmtId="0" fontId="100" fillId="17" borderId="0" xfId="0" applyFont="1" applyFill="1" applyProtection="1">
      <protection hidden="1"/>
    </xf>
    <xf numFmtId="0" fontId="11" fillId="17" borderId="0" xfId="0" applyFont="1" applyFill="1" applyProtection="1">
      <protection hidden="1"/>
    </xf>
    <xf numFmtId="166" fontId="101" fillId="17" borderId="0" xfId="1" applyNumberFormat="1" applyFont="1" applyFill="1" applyBorder="1" applyAlignment="1" applyProtection="1">
      <alignment horizontal="center"/>
      <protection hidden="1"/>
    </xf>
    <xf numFmtId="166" fontId="32" fillId="17" borderId="0" xfId="1" applyNumberFormat="1" applyFont="1" applyFill="1" applyBorder="1" applyAlignment="1" applyProtection="1">
      <alignment horizontal="center"/>
      <protection hidden="1"/>
    </xf>
    <xf numFmtId="166" fontId="47" fillId="17" borderId="0" xfId="1" applyNumberFormat="1" applyFont="1" applyFill="1" applyBorder="1" applyProtection="1">
      <protection hidden="1"/>
    </xf>
    <xf numFmtId="166" fontId="41" fillId="17" borderId="0" xfId="1" applyNumberFormat="1" applyFont="1" applyFill="1" applyBorder="1" applyProtection="1">
      <protection hidden="1"/>
    </xf>
    <xf numFmtId="166" fontId="101" fillId="17" borderId="0" xfId="1" applyNumberFormat="1" applyFont="1" applyFill="1" applyBorder="1" applyProtection="1">
      <protection hidden="1"/>
    </xf>
    <xf numFmtId="166" fontId="32" fillId="17" borderId="0" xfId="1" applyNumberFormat="1" applyFont="1" applyFill="1" applyBorder="1" applyProtection="1">
      <protection hidden="1"/>
    </xf>
    <xf numFmtId="166" fontId="93" fillId="17" borderId="0" xfId="1" applyNumberFormat="1" applyFont="1" applyFill="1" applyBorder="1" applyAlignment="1" applyProtection="1">
      <alignment wrapText="1"/>
      <protection hidden="1"/>
    </xf>
    <xf numFmtId="166" fontId="48" fillId="17" borderId="0" xfId="1" applyNumberFormat="1" applyFont="1" applyFill="1" applyBorder="1" applyAlignment="1" applyProtection="1">
      <alignment wrapText="1"/>
      <protection hidden="1"/>
    </xf>
    <xf numFmtId="0" fontId="61" fillId="17" borderId="0" xfId="0" applyFont="1" applyFill="1" applyProtection="1">
      <protection hidden="1"/>
    </xf>
    <xf numFmtId="0" fontId="52" fillId="17" borderId="0" xfId="0" applyFont="1" applyFill="1" applyProtection="1">
      <protection hidden="1"/>
    </xf>
    <xf numFmtId="0" fontId="58" fillId="17" borderId="0" xfId="0" applyFont="1" applyFill="1" applyProtection="1">
      <protection hidden="1"/>
    </xf>
    <xf numFmtId="0" fontId="57" fillId="17" borderId="39" xfId="0" applyFont="1" applyFill="1" applyBorder="1" applyProtection="1">
      <protection hidden="1"/>
    </xf>
    <xf numFmtId="0" fontId="58" fillId="17" borderId="40" xfId="0" applyFont="1" applyFill="1" applyBorder="1" applyProtection="1">
      <protection hidden="1"/>
    </xf>
    <xf numFmtId="0" fontId="61" fillId="17" borderId="0" xfId="0" applyFont="1" applyFill="1" applyAlignment="1" applyProtection="1">
      <alignment vertical="center" wrapText="1" readingOrder="2"/>
      <protection hidden="1"/>
    </xf>
    <xf numFmtId="0" fontId="52" fillId="17" borderId="0" xfId="0" applyFont="1" applyFill="1" applyAlignment="1" applyProtection="1">
      <alignment vertical="center" wrapText="1" readingOrder="2"/>
      <protection hidden="1"/>
    </xf>
    <xf numFmtId="165" fontId="85" fillId="17" borderId="0" xfId="0" applyNumberFormat="1" applyFont="1" applyFill="1" applyProtection="1">
      <protection hidden="1"/>
    </xf>
    <xf numFmtId="165" fontId="0" fillId="17" borderId="0" xfId="0" applyNumberFormat="1" applyFill="1" applyProtection="1">
      <protection hidden="1"/>
    </xf>
    <xf numFmtId="0" fontId="57" fillId="17" borderId="0" xfId="0" applyFont="1" applyFill="1" applyAlignment="1" applyProtection="1">
      <alignment wrapText="1"/>
      <protection hidden="1"/>
    </xf>
    <xf numFmtId="0" fontId="59" fillId="17" borderId="0" xfId="0" applyFont="1" applyFill="1" applyAlignment="1" applyProtection="1">
      <alignment wrapText="1"/>
      <protection hidden="1"/>
    </xf>
    <xf numFmtId="166" fontId="61" fillId="17" borderId="0" xfId="1" applyNumberFormat="1" applyFont="1" applyFill="1" applyProtection="1">
      <protection hidden="1"/>
    </xf>
    <xf numFmtId="166" fontId="58" fillId="17" borderId="0" xfId="1" applyNumberFormat="1" applyFont="1" applyFill="1" applyProtection="1">
      <protection hidden="1"/>
    </xf>
    <xf numFmtId="166" fontId="57" fillId="17" borderId="10" xfId="1" applyNumberFormat="1" applyFont="1" applyFill="1" applyBorder="1" applyProtection="1">
      <protection hidden="1"/>
    </xf>
    <xf numFmtId="166" fontId="59" fillId="17" borderId="10" xfId="1" applyNumberFormat="1" applyFont="1" applyFill="1" applyBorder="1" applyProtection="1">
      <protection hidden="1"/>
    </xf>
    <xf numFmtId="166" fontId="100" fillId="17" borderId="0" xfId="0" applyNumberFormat="1" applyFont="1" applyFill="1" applyProtection="1">
      <protection hidden="1"/>
    </xf>
    <xf numFmtId="166" fontId="11" fillId="17" borderId="0" xfId="0" applyNumberFormat="1" applyFont="1" applyFill="1" applyProtection="1">
      <protection hidden="1"/>
    </xf>
    <xf numFmtId="0" fontId="85" fillId="17" borderId="0" xfId="0" applyFont="1" applyFill="1" applyAlignment="1" applyProtection="1">
      <alignment wrapText="1"/>
      <protection hidden="1"/>
    </xf>
    <xf numFmtId="0" fontId="0" fillId="17" borderId="0" xfId="0" applyFill="1" applyAlignment="1" applyProtection="1">
      <alignment wrapText="1"/>
      <protection hidden="1"/>
    </xf>
    <xf numFmtId="0" fontId="102" fillId="14" borderId="0" xfId="0" applyFont="1" applyFill="1" applyAlignment="1" applyProtection="1">
      <alignment horizontal="center"/>
      <protection hidden="1"/>
    </xf>
    <xf numFmtId="0" fontId="103" fillId="14" borderId="0" xfId="0" applyFont="1" applyFill="1" applyProtection="1">
      <protection hidden="1"/>
    </xf>
    <xf numFmtId="0" fontId="104" fillId="14" borderId="0" xfId="0" applyFont="1" applyFill="1" applyAlignment="1" applyProtection="1">
      <alignment horizontal="center"/>
      <protection hidden="1"/>
    </xf>
    <xf numFmtId="0" fontId="105" fillId="14" borderId="0" xfId="0" applyFont="1" applyFill="1" applyProtection="1">
      <protection hidden="1"/>
    </xf>
    <xf numFmtId="166" fontId="106" fillId="14" borderId="0" xfId="1" applyNumberFormat="1" applyFont="1" applyFill="1" applyBorder="1" applyAlignment="1" applyProtection="1">
      <alignment horizontal="center"/>
      <protection hidden="1"/>
    </xf>
    <xf numFmtId="166" fontId="107" fillId="14" borderId="0" xfId="1" applyNumberFormat="1" applyFont="1" applyFill="1" applyBorder="1" applyProtection="1">
      <protection hidden="1"/>
    </xf>
    <xf numFmtId="166" fontId="106" fillId="14" borderId="0" xfId="1" applyNumberFormat="1" applyFont="1" applyFill="1" applyBorder="1" applyProtection="1">
      <protection hidden="1"/>
    </xf>
    <xf numFmtId="0" fontId="22" fillId="14" borderId="47" xfId="0" applyFont="1" applyFill="1" applyBorder="1" applyProtection="1">
      <protection hidden="1"/>
    </xf>
    <xf numFmtId="0" fontId="103" fillId="14" borderId="48" xfId="0" applyFont="1" applyFill="1" applyBorder="1" applyProtection="1">
      <protection hidden="1"/>
    </xf>
    <xf numFmtId="171" fontId="22" fillId="14" borderId="49" xfId="1" applyNumberFormat="1" applyFont="1" applyFill="1" applyBorder="1" applyProtection="1">
      <protection hidden="1"/>
    </xf>
    <xf numFmtId="0" fontId="42" fillId="14" borderId="41" xfId="0" applyFont="1" applyFill="1" applyBorder="1" applyProtection="1">
      <protection hidden="1"/>
    </xf>
    <xf numFmtId="0" fontId="103" fillId="14" borderId="10" xfId="0" applyFont="1" applyFill="1" applyBorder="1" applyProtection="1">
      <protection hidden="1"/>
    </xf>
    <xf numFmtId="171" fontId="42" fillId="14" borderId="52" xfId="1" applyNumberFormat="1" applyFont="1" applyFill="1" applyBorder="1" applyAlignment="1" applyProtection="1">
      <alignment wrapText="1"/>
      <protection hidden="1"/>
    </xf>
    <xf numFmtId="0" fontId="42" fillId="14" borderId="33" xfId="0" applyFont="1" applyFill="1" applyBorder="1" applyProtection="1">
      <protection hidden="1"/>
    </xf>
    <xf numFmtId="171" fontId="42" fillId="14" borderId="53" xfId="1" applyNumberFormat="1" applyFont="1" applyFill="1" applyBorder="1" applyAlignment="1" applyProtection="1">
      <alignment wrapText="1"/>
      <protection hidden="1"/>
    </xf>
    <xf numFmtId="0" fontId="35" fillId="14" borderId="50" xfId="0" applyFont="1" applyFill="1" applyBorder="1" applyProtection="1">
      <protection hidden="1"/>
    </xf>
    <xf numFmtId="0" fontId="103" fillId="14" borderId="51" xfId="0" applyFont="1" applyFill="1" applyBorder="1" applyProtection="1">
      <protection hidden="1"/>
    </xf>
    <xf numFmtId="165" fontId="35" fillId="14" borderId="30" xfId="0" applyNumberFormat="1" applyFont="1" applyFill="1" applyBorder="1" applyProtection="1">
      <protection hidden="1"/>
    </xf>
    <xf numFmtId="0" fontId="22" fillId="14" borderId="17" xfId="0" applyFont="1" applyFill="1" applyBorder="1" applyProtection="1">
      <protection hidden="1"/>
    </xf>
    <xf numFmtId="0" fontId="103" fillId="14" borderId="37" xfId="0" applyFont="1" applyFill="1" applyBorder="1" applyProtection="1">
      <protection hidden="1"/>
    </xf>
    <xf numFmtId="171" fontId="42" fillId="14" borderId="20" xfId="1" applyNumberFormat="1" applyFont="1" applyFill="1" applyBorder="1" applyAlignment="1" applyProtection="1">
      <alignment wrapText="1"/>
      <protection hidden="1"/>
    </xf>
    <xf numFmtId="9" fontId="107" fillId="14" borderId="0" xfId="2" applyFont="1" applyFill="1" applyBorder="1" applyAlignment="1" applyProtection="1">
      <alignment horizontal="center" vertical="center"/>
      <protection hidden="1"/>
    </xf>
    <xf numFmtId="0" fontId="80" fillId="14" borderId="39" xfId="0" applyFont="1" applyFill="1" applyBorder="1" applyProtection="1">
      <protection hidden="1"/>
    </xf>
    <xf numFmtId="0" fontId="102" fillId="14" borderId="34" xfId="0" applyFont="1" applyFill="1" applyBorder="1" applyProtection="1">
      <protection hidden="1"/>
    </xf>
    <xf numFmtId="0" fontId="90" fillId="14" borderId="34" xfId="0" applyFont="1" applyFill="1" applyBorder="1" applyProtection="1">
      <protection hidden="1"/>
    </xf>
    <xf numFmtId="0" fontId="91" fillId="14" borderId="34" xfId="0" applyFont="1" applyFill="1" applyBorder="1" applyProtection="1">
      <protection hidden="1"/>
    </xf>
    <xf numFmtId="0" fontId="73" fillId="14" borderId="35" xfId="0" applyFont="1" applyFill="1" applyBorder="1" applyAlignment="1" applyProtection="1">
      <alignment horizontal="right" readingOrder="2"/>
      <protection hidden="1"/>
    </xf>
    <xf numFmtId="0" fontId="102" fillId="14" borderId="0" xfId="0" applyFont="1" applyFill="1" applyProtection="1">
      <protection hidden="1"/>
    </xf>
    <xf numFmtId="0" fontId="90" fillId="14" borderId="0" xfId="0" applyFont="1" applyFill="1" applyProtection="1">
      <protection hidden="1"/>
    </xf>
    <xf numFmtId="0" fontId="73" fillId="14" borderId="0" xfId="0" applyFont="1" applyFill="1" applyProtection="1">
      <protection hidden="1"/>
    </xf>
    <xf numFmtId="0" fontId="73" fillId="14" borderId="38" xfId="0" applyFont="1" applyFill="1" applyBorder="1" applyAlignment="1" applyProtection="1">
      <alignment horizontal="right" vertical="top" readingOrder="2"/>
      <protection hidden="1"/>
    </xf>
    <xf numFmtId="0" fontId="102" fillId="14" borderId="10" xfId="0" applyFont="1" applyFill="1" applyBorder="1" applyProtection="1">
      <protection hidden="1"/>
    </xf>
    <xf numFmtId="0" fontId="90" fillId="14" borderId="10" xfId="0" applyFont="1" applyFill="1" applyBorder="1" applyProtection="1">
      <protection hidden="1"/>
    </xf>
    <xf numFmtId="0" fontId="73" fillId="14" borderId="10" xfId="0" applyFont="1" applyFill="1" applyBorder="1" applyProtection="1">
      <protection hidden="1"/>
    </xf>
    <xf numFmtId="0" fontId="40" fillId="14" borderId="0" xfId="0" applyFont="1" applyFill="1" applyProtection="1">
      <protection hidden="1"/>
    </xf>
    <xf numFmtId="0" fontId="107" fillId="14" borderId="0" xfId="0" applyFont="1" applyFill="1" applyAlignment="1" applyProtection="1">
      <alignment wrapText="1"/>
      <protection hidden="1"/>
    </xf>
    <xf numFmtId="0" fontId="40" fillId="14" borderId="0" xfId="0" applyFont="1" applyFill="1" applyAlignment="1" applyProtection="1">
      <alignment wrapText="1"/>
      <protection hidden="1"/>
    </xf>
    <xf numFmtId="0" fontId="91" fillId="14" borderId="0" xfId="0" applyFont="1" applyFill="1"/>
    <xf numFmtId="166" fontId="102" fillId="14" borderId="0" xfId="1" applyNumberFormat="1" applyFont="1" applyFill="1" applyProtection="1">
      <protection hidden="1"/>
    </xf>
    <xf numFmtId="166" fontId="90" fillId="14" borderId="0" xfId="1" applyNumberFormat="1" applyFont="1" applyFill="1" applyProtection="1">
      <protection hidden="1"/>
    </xf>
    <xf numFmtId="166" fontId="92" fillId="14" borderId="1" xfId="1" applyNumberFormat="1" applyFont="1" applyFill="1" applyBorder="1" applyProtection="1">
      <protection hidden="1"/>
    </xf>
    <xf numFmtId="166" fontId="103" fillId="14" borderId="0" xfId="0" applyNumberFormat="1" applyFont="1" applyFill="1" applyProtection="1">
      <protection hidden="1"/>
    </xf>
    <xf numFmtId="0" fontId="103" fillId="14" borderId="0" xfId="0" applyFont="1" applyFill="1" applyAlignment="1" applyProtection="1">
      <alignment wrapText="1"/>
      <protection hidden="1"/>
    </xf>
    <xf numFmtId="0" fontId="0" fillId="14" borderId="0" xfId="0" applyFill="1" applyProtection="1">
      <protection hidden="1"/>
    </xf>
    <xf numFmtId="166" fontId="55" fillId="7" borderId="1" xfId="1" applyNumberFormat="1" applyFont="1" applyFill="1" applyBorder="1" applyProtection="1">
      <protection hidden="1"/>
    </xf>
    <xf numFmtId="0" fontId="13" fillId="7" borderId="0" xfId="0" applyFont="1" applyFill="1" applyProtection="1">
      <protection hidden="1"/>
    </xf>
    <xf numFmtId="0" fontId="37" fillId="7" borderId="0" xfId="0" applyFont="1" applyFill="1" applyProtection="1">
      <protection hidden="1"/>
    </xf>
    <xf numFmtId="0" fontId="0" fillId="7" borderId="0" xfId="0" applyFill="1" applyAlignment="1" applyProtection="1">
      <alignment wrapText="1"/>
      <protection hidden="1"/>
    </xf>
    <xf numFmtId="0" fontId="7" fillId="7" borderId="0" xfId="0" applyFont="1" applyFill="1" applyAlignment="1" applyProtection="1">
      <alignment horizontal="center"/>
      <protection hidden="1"/>
    </xf>
    <xf numFmtId="0" fontId="11" fillId="7" borderId="0" xfId="0" applyFont="1" applyFill="1" applyProtection="1">
      <protection hidden="1"/>
    </xf>
    <xf numFmtId="1" fontId="65" fillId="0" borderId="0" xfId="0" applyNumberFormat="1" applyFont="1"/>
    <xf numFmtId="0" fontId="108" fillId="0" borderId="0" xfId="0" applyFont="1"/>
    <xf numFmtId="0" fontId="42" fillId="9" borderId="0" xfId="0" applyFont="1" applyFill="1" applyAlignment="1" applyProtection="1">
      <alignment wrapText="1"/>
      <protection hidden="1"/>
    </xf>
    <xf numFmtId="1" fontId="55" fillId="0" borderId="0" xfId="0" applyNumberFormat="1" applyFont="1"/>
    <xf numFmtId="0" fontId="55" fillId="0" borderId="0" xfId="0" applyFont="1"/>
    <xf numFmtId="0" fontId="7" fillId="0" borderId="0" xfId="0" applyFont="1" applyAlignment="1" applyProtection="1">
      <alignment vertical="center"/>
      <protection hidden="1"/>
    </xf>
    <xf numFmtId="166" fontId="55" fillId="0" borderId="5" xfId="1" applyNumberFormat="1" applyFont="1" applyBorder="1" applyAlignment="1" applyProtection="1">
      <alignment horizontal="right" readingOrder="2"/>
      <protection hidden="1"/>
    </xf>
    <xf numFmtId="0" fontId="22" fillId="7" borderId="1" xfId="0" applyFont="1" applyFill="1" applyBorder="1" applyAlignment="1" applyProtection="1">
      <alignment horizontal="center" vertical="center" wrapText="1"/>
      <protection hidden="1"/>
    </xf>
    <xf numFmtId="0" fontId="4" fillId="7" borderId="0" xfId="0" applyFont="1" applyFill="1" applyProtection="1">
      <protection hidden="1"/>
    </xf>
    <xf numFmtId="0" fontId="5" fillId="7" borderId="0" xfId="0" applyFont="1" applyFill="1" applyProtection="1">
      <protection hidden="1"/>
    </xf>
    <xf numFmtId="0" fontId="1" fillId="7" borderId="0" xfId="0" applyFont="1" applyFill="1" applyProtection="1">
      <protection hidden="1"/>
    </xf>
    <xf numFmtId="0" fontId="46" fillId="7" borderId="0" xfId="0" applyFont="1" applyFill="1" applyProtection="1">
      <protection hidden="1"/>
    </xf>
    <xf numFmtId="166" fontId="7" fillId="0" borderId="1" xfId="1" applyNumberFormat="1" applyFont="1" applyBorder="1" applyAlignment="1" applyProtection="1">
      <alignment horizontal="center" vertical="center" wrapText="1"/>
      <protection hidden="1"/>
    </xf>
    <xf numFmtId="0" fontId="7" fillId="0" borderId="1" xfId="1" applyNumberFormat="1" applyFont="1" applyFill="1" applyBorder="1" applyAlignment="1" applyProtection="1">
      <alignment horizontal="center" vertical="center" wrapText="1"/>
      <protection hidden="1"/>
    </xf>
    <xf numFmtId="166" fontId="25" fillId="0" borderId="1" xfId="1" applyNumberFormat="1" applyFont="1" applyFill="1" applyBorder="1" applyProtection="1">
      <protection hidden="1"/>
    </xf>
    <xf numFmtId="0" fontId="110" fillId="0" borderId="0" xfId="0" applyFont="1" applyAlignment="1" applyProtection="1">
      <alignment horizontal="right" vertical="top"/>
      <protection hidden="1"/>
    </xf>
    <xf numFmtId="0" fontId="70" fillId="18" borderId="1" xfId="0" applyFont="1" applyFill="1" applyBorder="1" applyAlignment="1" applyProtection="1">
      <alignment horizontal="center" vertical="center" wrapText="1"/>
      <protection hidden="1"/>
    </xf>
    <xf numFmtId="0" fontId="26" fillId="0" borderId="1" xfId="0" applyFont="1" applyBorder="1" applyProtection="1">
      <protection hidden="1"/>
    </xf>
    <xf numFmtId="0" fontId="99" fillId="0" borderId="0" xfId="0" applyFont="1" applyProtection="1">
      <protection hidden="1"/>
    </xf>
    <xf numFmtId="168" fontId="35" fillId="0" borderId="5" xfId="3" applyNumberFormat="1" applyFont="1" applyFill="1" applyBorder="1" applyAlignment="1" applyProtection="1">
      <alignment horizontal="center" vertical="center"/>
      <protection hidden="1"/>
    </xf>
    <xf numFmtId="0" fontId="3" fillId="0" borderId="0" xfId="0" applyFont="1" applyAlignment="1" applyProtection="1">
      <alignment horizontal="center"/>
      <protection hidden="1"/>
    </xf>
    <xf numFmtId="0" fontId="108" fillId="3" borderId="0" xfId="0" applyFont="1" applyFill="1" applyProtection="1">
      <protection hidden="1"/>
    </xf>
    <xf numFmtId="0" fontId="112" fillId="3" borderId="0" xfId="0" applyFont="1" applyFill="1" applyAlignment="1" applyProtection="1">
      <alignment wrapText="1"/>
      <protection hidden="1"/>
    </xf>
    <xf numFmtId="1" fontId="113" fillId="0" borderId="0" xfId="0" applyNumberFormat="1" applyFont="1"/>
    <xf numFmtId="0" fontId="28" fillId="0" borderId="0" xfId="0" applyFont="1" applyAlignment="1" applyProtection="1">
      <alignment horizontal="left" vertical="center"/>
      <protection hidden="1"/>
    </xf>
    <xf numFmtId="0" fontId="0" fillId="7" borderId="0" xfId="0" applyFill="1"/>
    <xf numFmtId="0" fontId="54" fillId="0" borderId="0" xfId="0" applyFont="1" applyProtection="1">
      <protection hidden="1"/>
    </xf>
    <xf numFmtId="0" fontId="82" fillId="0" borderId="0" xfId="0" applyFont="1" applyProtection="1">
      <protection hidden="1"/>
    </xf>
    <xf numFmtId="166" fontId="82" fillId="0" borderId="0" xfId="11" applyNumberFormat="1" applyFont="1" applyAlignment="1" applyProtection="1">
      <alignment horizontal="left" vertical="center"/>
      <protection hidden="1"/>
    </xf>
    <xf numFmtId="166" fontId="82" fillId="0" borderId="0" xfId="11" applyNumberFormat="1" applyFont="1" applyProtection="1">
      <protection hidden="1"/>
    </xf>
    <xf numFmtId="166" fontId="49" fillId="0" borderId="9" xfId="11" applyNumberFormat="1" applyFont="1" applyFill="1" applyBorder="1" applyAlignment="1" applyProtection="1">
      <alignment horizontal="center" vertical="center"/>
      <protection hidden="1"/>
    </xf>
    <xf numFmtId="0" fontId="0" fillId="0" borderId="0" xfId="0" applyAlignment="1">
      <alignment horizontal="left" vertical="center"/>
    </xf>
    <xf numFmtId="166" fontId="49" fillId="0" borderId="23" xfId="11" applyNumberFormat="1" applyFont="1" applyFill="1" applyBorder="1" applyAlignment="1" applyProtection="1">
      <alignment horizontal="center" vertical="center"/>
      <protection hidden="1"/>
    </xf>
    <xf numFmtId="166" fontId="54" fillId="0" borderId="0" xfId="11" applyNumberFormat="1" applyFont="1" applyFill="1" applyProtection="1">
      <protection hidden="1"/>
    </xf>
    <xf numFmtId="0" fontId="53" fillId="0" borderId="0" xfId="0" applyFont="1" applyAlignment="1" applyProtection="1">
      <alignment horizontal="right"/>
      <protection hidden="1"/>
    </xf>
    <xf numFmtId="0" fontId="28" fillId="0" borderId="0" xfId="0" applyFont="1" applyAlignment="1" applyProtection="1">
      <alignment horizontal="center"/>
      <protection hidden="1"/>
    </xf>
    <xf numFmtId="166" fontId="28" fillId="0" borderId="0" xfId="11" applyNumberFormat="1" applyFont="1" applyAlignment="1" applyProtection="1">
      <alignment horizontal="left" vertical="center"/>
      <protection hidden="1"/>
    </xf>
    <xf numFmtId="166" fontId="28" fillId="0" borderId="0" xfId="11" applyNumberFormat="1" applyFont="1" applyAlignment="1" applyProtection="1">
      <alignment horizontal="center"/>
      <protection hidden="1"/>
    </xf>
    <xf numFmtId="0" fontId="52" fillId="0" borderId="0" xfId="0" applyFont="1" applyAlignment="1" applyProtection="1">
      <alignment vertical="center" wrapText="1"/>
      <protection hidden="1"/>
    </xf>
    <xf numFmtId="166" fontId="55" fillId="0" borderId="0" xfId="11" applyNumberFormat="1" applyFont="1" applyAlignment="1" applyProtection="1">
      <alignment horizontal="left" vertical="center"/>
      <protection hidden="1"/>
    </xf>
    <xf numFmtId="166" fontId="55" fillId="0" borderId="0" xfId="11" applyNumberFormat="1" applyFont="1" applyAlignment="1" applyProtection="1">
      <alignment wrapText="1"/>
      <protection hidden="1"/>
    </xf>
    <xf numFmtId="0" fontId="22" fillId="0" borderId="0" xfId="0" applyFont="1" applyAlignment="1" applyProtection="1">
      <alignment horizontal="center" wrapText="1"/>
      <protection hidden="1"/>
    </xf>
    <xf numFmtId="0" fontId="53" fillId="0" borderId="0" xfId="0" applyFont="1" applyAlignment="1" applyProtection="1">
      <alignment vertical="center" wrapText="1"/>
      <protection hidden="1"/>
    </xf>
    <xf numFmtId="171" fontId="22" fillId="0" borderId="1" xfId="0" applyNumberFormat="1" applyFont="1" applyBorder="1" applyAlignment="1" applyProtection="1">
      <alignment wrapText="1"/>
      <protection hidden="1"/>
    </xf>
    <xf numFmtId="166" fontId="22" fillId="0" borderId="1" xfId="11" applyNumberFormat="1" applyFont="1" applyBorder="1" applyAlignment="1" applyProtection="1">
      <alignment horizontal="left" vertical="center" wrapText="1"/>
      <protection hidden="1"/>
    </xf>
    <xf numFmtId="166" fontId="22" fillId="0" borderId="1" xfId="11" applyNumberFormat="1" applyFont="1" applyBorder="1" applyAlignment="1" applyProtection="1">
      <alignment horizontal="center" wrapText="1"/>
      <protection hidden="1"/>
    </xf>
    <xf numFmtId="0" fontId="41" fillId="8" borderId="4" xfId="0" applyFont="1" applyFill="1" applyBorder="1" applyAlignment="1" applyProtection="1">
      <alignment horizontal="center" vertical="center" wrapText="1"/>
      <protection hidden="1"/>
    </xf>
    <xf numFmtId="171" fontId="41" fillId="0" borderId="1" xfId="11" applyNumberFormat="1" applyFont="1" applyFill="1" applyBorder="1" applyAlignment="1" applyProtection="1">
      <alignment horizontal="center" vertical="center" wrapText="1"/>
      <protection hidden="1"/>
    </xf>
    <xf numFmtId="0" fontId="35" fillId="0" borderId="7" xfId="10" applyNumberFormat="1" applyFont="1" applyFill="1" applyBorder="1" applyProtection="1">
      <protection hidden="1"/>
    </xf>
    <xf numFmtId="171" fontId="35" fillId="0" borderId="1" xfId="11" applyNumberFormat="1" applyFont="1" applyFill="1" applyBorder="1" applyAlignment="1" applyProtection="1">
      <alignment horizontal="center"/>
      <protection hidden="1"/>
    </xf>
    <xf numFmtId="3" fontId="49" fillId="0" borderId="9" xfId="11" applyNumberFormat="1" applyFont="1" applyFill="1" applyBorder="1" applyAlignment="1" applyProtection="1">
      <alignment horizontal="center" vertical="center"/>
      <protection hidden="1"/>
    </xf>
    <xf numFmtId="170" fontId="111" fillId="13" borderId="49" xfId="3" applyNumberFormat="1" applyFont="1" applyFill="1" applyBorder="1" applyAlignment="1" applyProtection="1">
      <alignment horizontal="center" vertical="center"/>
      <protection hidden="1"/>
    </xf>
    <xf numFmtId="175" fontId="10" fillId="0" borderId="20" xfId="3" applyNumberFormat="1" applyFont="1" applyFill="1" applyBorder="1" applyAlignment="1" applyProtection="1">
      <alignment horizontal="center" vertical="center"/>
      <protection hidden="1"/>
    </xf>
    <xf numFmtId="43" fontId="92" fillId="19" borderId="1" xfId="11" applyFont="1" applyFill="1" applyBorder="1" applyAlignment="1" applyProtection="1">
      <alignment horizontal="center" vertical="center" wrapText="1"/>
      <protection hidden="1"/>
    </xf>
    <xf numFmtId="0" fontId="37" fillId="0" borderId="0" xfId="0" applyFont="1" applyAlignment="1" applyProtection="1">
      <alignment horizontal="center"/>
      <protection hidden="1"/>
    </xf>
    <xf numFmtId="0" fontId="0" fillId="0" borderId="0" xfId="0" applyAlignment="1" applyProtection="1">
      <alignment horizontal="center"/>
      <protection hidden="1"/>
    </xf>
    <xf numFmtId="0" fontId="26" fillId="0" borderId="0" xfId="0" applyFont="1" applyAlignment="1" applyProtection="1">
      <alignment horizontal="right" vertical="center" wrapText="1" readingOrder="2"/>
      <protection hidden="1"/>
    </xf>
    <xf numFmtId="0" fontId="71" fillId="0" borderId="4" xfId="0" applyFont="1" applyBorder="1" applyAlignment="1" applyProtection="1">
      <alignment horizontal="right" vertical="top" wrapText="1" readingOrder="2"/>
      <protection hidden="1"/>
    </xf>
    <xf numFmtId="0" fontId="42" fillId="0" borderId="1" xfId="0" applyFont="1" applyBorder="1" applyAlignment="1" applyProtection="1">
      <alignment horizontal="center" vertical="center" wrapText="1"/>
      <protection hidden="1"/>
    </xf>
    <xf numFmtId="0" fontId="55" fillId="0" borderId="0" xfId="12" applyFont="1"/>
    <xf numFmtId="0" fontId="114" fillId="0" borderId="0" xfId="12"/>
    <xf numFmtId="0" fontId="59" fillId="0" borderId="0" xfId="12" applyFont="1"/>
    <xf numFmtId="0" fontId="55" fillId="22" borderId="1" xfId="12" applyFont="1" applyFill="1" applyBorder="1"/>
    <xf numFmtId="0" fontId="55" fillId="0" borderId="1" xfId="12" applyFont="1" applyBorder="1"/>
    <xf numFmtId="0" fontId="55" fillId="23" borderId="1" xfId="12" applyFont="1" applyFill="1" applyBorder="1"/>
    <xf numFmtId="0" fontId="117" fillId="0" borderId="0" xfId="12" applyFont="1"/>
    <xf numFmtId="0" fontId="118" fillId="21" borderId="47" xfId="12" applyFont="1" applyFill="1" applyBorder="1" applyAlignment="1">
      <alignment horizontal="center"/>
    </xf>
    <xf numFmtId="0" fontId="118" fillId="21" borderId="48" xfId="12" applyFont="1" applyFill="1" applyBorder="1" applyAlignment="1">
      <alignment horizontal="center"/>
    </xf>
    <xf numFmtId="0" fontId="118" fillId="21" borderId="49" xfId="12" applyFont="1" applyFill="1" applyBorder="1" applyAlignment="1">
      <alignment horizontal="center"/>
    </xf>
    <xf numFmtId="0" fontId="55" fillId="24" borderId="54" xfId="12" applyFont="1" applyFill="1" applyBorder="1" applyAlignment="1">
      <alignment horizontal="center"/>
    </xf>
    <xf numFmtId="0" fontId="119" fillId="24" borderId="55" xfId="8" applyFont="1" applyFill="1" applyBorder="1"/>
    <xf numFmtId="0" fontId="90" fillId="24" borderId="55" xfId="12" applyFont="1" applyFill="1" applyBorder="1"/>
    <xf numFmtId="0" fontId="120" fillId="24" borderId="55" xfId="12" applyFont="1" applyFill="1" applyBorder="1" applyAlignment="1">
      <alignment horizontal="center"/>
    </xf>
    <xf numFmtId="0" fontId="120" fillId="24" borderId="56" xfId="12" applyFont="1" applyFill="1" applyBorder="1" applyAlignment="1">
      <alignment horizontal="center"/>
    </xf>
    <xf numFmtId="0" fontId="55" fillId="0" borderId="54" xfId="12" applyFont="1" applyBorder="1" applyAlignment="1">
      <alignment horizontal="center"/>
    </xf>
    <xf numFmtId="0" fontId="90" fillId="0" borderId="55" xfId="12" applyFont="1" applyBorder="1"/>
    <xf numFmtId="0" fontId="120" fillId="0" borderId="55" xfId="12" applyFont="1" applyBorder="1" applyAlignment="1">
      <alignment horizontal="center"/>
    </xf>
    <xf numFmtId="0" fontId="120" fillId="0" borderId="56" xfId="12" applyFont="1" applyBorder="1" applyAlignment="1">
      <alignment horizontal="center"/>
    </xf>
    <xf numFmtId="0" fontId="55" fillId="25" borderId="54" xfId="12" applyFont="1" applyFill="1" applyBorder="1" applyAlignment="1">
      <alignment horizontal="center"/>
    </xf>
    <xf numFmtId="0" fontId="90" fillId="25" borderId="55" xfId="12" applyFont="1" applyFill="1" applyBorder="1"/>
    <xf numFmtId="0" fontId="120" fillId="25" borderId="55" xfId="12" applyFont="1" applyFill="1" applyBorder="1" applyAlignment="1">
      <alignment horizontal="center"/>
    </xf>
    <xf numFmtId="0" fontId="120" fillId="25" borderId="56" xfId="12" applyFont="1" applyFill="1" applyBorder="1" applyAlignment="1">
      <alignment horizontal="center"/>
    </xf>
    <xf numFmtId="0" fontId="55" fillId="22" borderId="54" xfId="12" applyFont="1" applyFill="1" applyBorder="1" applyAlignment="1">
      <alignment horizontal="center"/>
    </xf>
    <xf numFmtId="0" fontId="90" fillId="22" borderId="55" xfId="12" applyFont="1" applyFill="1" applyBorder="1"/>
    <xf numFmtId="0" fontId="120" fillId="22" borderId="55" xfId="12" applyFont="1" applyFill="1" applyBorder="1" applyAlignment="1">
      <alignment horizontal="center"/>
    </xf>
    <xf numFmtId="0" fontId="55" fillId="26" borderId="54" xfId="12" applyFont="1" applyFill="1" applyBorder="1" applyAlignment="1">
      <alignment horizontal="center"/>
    </xf>
    <xf numFmtId="0" fontId="90" fillId="26" borderId="55" xfId="12" applyFont="1" applyFill="1" applyBorder="1"/>
    <xf numFmtId="0" fontId="120" fillId="26" borderId="55" xfId="12" applyFont="1" applyFill="1" applyBorder="1" applyAlignment="1">
      <alignment horizontal="center"/>
    </xf>
    <xf numFmtId="0" fontId="55" fillId="27" borderId="54" xfId="12" applyFont="1" applyFill="1" applyBorder="1" applyAlignment="1">
      <alignment horizontal="center"/>
    </xf>
    <xf numFmtId="0" fontId="90" fillId="27" borderId="55" xfId="12" applyFont="1" applyFill="1" applyBorder="1"/>
    <xf numFmtId="0" fontId="120" fillId="27" borderId="55" xfId="12" applyFont="1" applyFill="1" applyBorder="1" applyAlignment="1">
      <alignment horizontal="center"/>
    </xf>
    <xf numFmtId="0" fontId="120" fillId="27" borderId="56" xfId="12" applyFont="1" applyFill="1" applyBorder="1" applyAlignment="1">
      <alignment horizontal="center"/>
    </xf>
    <xf numFmtId="0" fontId="55" fillId="28" borderId="54" xfId="12" applyFont="1" applyFill="1" applyBorder="1" applyAlignment="1">
      <alignment horizontal="center"/>
    </xf>
    <xf numFmtId="0" fontId="90" fillId="28" borderId="55" xfId="12" applyFont="1" applyFill="1" applyBorder="1"/>
    <xf numFmtId="0" fontId="120" fillId="28" borderId="55" xfId="12" applyFont="1" applyFill="1" applyBorder="1" applyAlignment="1">
      <alignment horizontal="center"/>
    </xf>
    <xf numFmtId="0" fontId="55" fillId="0" borderId="57" xfId="12" applyFont="1" applyBorder="1" applyAlignment="1">
      <alignment horizontal="center"/>
    </xf>
    <xf numFmtId="0" fontId="90" fillId="0" borderId="58" xfId="12" applyFont="1" applyBorder="1"/>
    <xf numFmtId="0" fontId="120" fillId="0" borderId="58" xfId="12" applyFont="1" applyBorder="1" applyAlignment="1">
      <alignment horizontal="center"/>
    </xf>
    <xf numFmtId="0" fontId="120" fillId="0" borderId="59" xfId="12" applyFont="1" applyBorder="1" applyAlignment="1">
      <alignment horizontal="center"/>
    </xf>
    <xf numFmtId="0" fontId="28" fillId="0" borderId="1" xfId="0" applyFont="1" applyBorder="1" applyAlignment="1" applyProtection="1">
      <alignment horizontal="center" vertical="top"/>
      <protection hidden="1"/>
    </xf>
    <xf numFmtId="0" fontId="35" fillId="0" borderId="1" xfId="0" applyFont="1" applyBorder="1" applyAlignment="1" applyProtection="1">
      <alignment horizontal="right" vertical="center" wrapText="1"/>
      <protection hidden="1"/>
    </xf>
    <xf numFmtId="0" fontId="0" fillId="0" borderId="0" xfId="0" applyAlignment="1">
      <alignment wrapText="1"/>
    </xf>
    <xf numFmtId="43" fontId="52" fillId="0" borderId="0" xfId="0" applyNumberFormat="1" applyFont="1" applyAlignment="1" applyProtection="1">
      <alignment horizontal="center"/>
      <protection hidden="1"/>
    </xf>
    <xf numFmtId="43" fontId="55" fillId="0" borderId="0" xfId="0" applyNumberFormat="1" applyFont="1" applyProtection="1">
      <protection hidden="1"/>
    </xf>
    <xf numFmtId="43" fontId="55" fillId="0" borderId="22" xfId="11" applyFont="1" applyFill="1" applyBorder="1" applyAlignment="1" applyProtection="1">
      <alignment horizontal="center"/>
      <protection hidden="1"/>
    </xf>
    <xf numFmtId="43" fontId="55" fillId="0" borderId="22" xfId="11" applyFont="1" applyFill="1" applyBorder="1" applyProtection="1">
      <protection hidden="1"/>
    </xf>
    <xf numFmtId="43" fontId="42" fillId="0" borderId="14" xfId="11" applyFont="1" applyBorder="1" applyProtection="1">
      <protection hidden="1"/>
    </xf>
    <xf numFmtId="10" fontId="42" fillId="0" borderId="1" xfId="11" applyNumberFormat="1" applyFont="1" applyFill="1" applyBorder="1" applyProtection="1">
      <protection hidden="1"/>
    </xf>
    <xf numFmtId="10" fontId="42" fillId="0" borderId="3" xfId="11" applyNumberFormat="1" applyFont="1" applyBorder="1" applyProtection="1">
      <protection hidden="1"/>
    </xf>
    <xf numFmtId="172" fontId="55" fillId="0" borderId="1" xfId="11" applyNumberFormat="1" applyFont="1" applyFill="1" applyBorder="1" applyProtection="1">
      <protection hidden="1"/>
    </xf>
    <xf numFmtId="172" fontId="22" fillId="7" borderId="13" xfId="11" applyNumberFormat="1" applyFont="1" applyFill="1" applyBorder="1" applyProtection="1">
      <protection hidden="1"/>
    </xf>
    <xf numFmtId="43" fontId="42" fillId="29" borderId="8" xfId="11" applyFont="1" applyFill="1" applyBorder="1" applyProtection="1">
      <protection hidden="1"/>
    </xf>
    <xf numFmtId="172" fontId="52" fillId="7" borderId="13" xfId="11" applyNumberFormat="1" applyFont="1" applyFill="1" applyBorder="1" applyProtection="1">
      <protection hidden="1"/>
    </xf>
    <xf numFmtId="43" fontId="42" fillId="0" borderId="8" xfId="11" applyFont="1" applyFill="1" applyBorder="1" applyProtection="1">
      <protection hidden="1"/>
    </xf>
    <xf numFmtId="10" fontId="22" fillId="7" borderId="13" xfId="2" applyNumberFormat="1" applyFont="1" applyFill="1" applyBorder="1" applyProtection="1">
      <protection hidden="1"/>
    </xf>
    <xf numFmtId="10" fontId="42" fillId="0" borderId="8" xfId="11" applyNumberFormat="1" applyFont="1" applyFill="1" applyBorder="1" applyProtection="1">
      <protection hidden="1"/>
    </xf>
    <xf numFmtId="0" fontId="61" fillId="0" borderId="0" xfId="0" applyFont="1" applyProtection="1">
      <protection hidden="1"/>
    </xf>
    <xf numFmtId="43" fontId="59" fillId="7" borderId="13" xfId="11" applyFont="1" applyFill="1" applyBorder="1" applyProtection="1">
      <protection hidden="1"/>
    </xf>
    <xf numFmtId="166" fontId="55" fillId="0" borderId="1" xfId="11" applyNumberFormat="1" applyFont="1" applyFill="1" applyBorder="1" applyAlignment="1" applyProtection="1">
      <alignment horizontal="right" vertical="center"/>
      <protection hidden="1"/>
    </xf>
    <xf numFmtId="43" fontId="42" fillId="29" borderId="9" xfId="0" applyNumberFormat="1" applyFont="1" applyFill="1" applyBorder="1" applyProtection="1">
      <protection hidden="1"/>
    </xf>
    <xf numFmtId="172" fontId="22" fillId="7" borderId="1" xfId="11" applyNumberFormat="1" applyFont="1" applyFill="1" applyBorder="1" applyAlignment="1" applyProtection="1">
      <alignment horizontal="center" vertical="center"/>
      <protection hidden="1"/>
    </xf>
    <xf numFmtId="43" fontId="55" fillId="0" borderId="1" xfId="11" applyFont="1" applyFill="1" applyBorder="1" applyProtection="1">
      <protection hidden="1"/>
    </xf>
    <xf numFmtId="43" fontId="52" fillId="0" borderId="1" xfId="11" applyFont="1" applyFill="1" applyBorder="1" applyProtection="1">
      <protection hidden="1"/>
    </xf>
    <xf numFmtId="43" fontId="42" fillId="29" borderId="3" xfId="11" applyFont="1" applyFill="1" applyBorder="1" applyProtection="1">
      <protection hidden="1"/>
    </xf>
    <xf numFmtId="176" fontId="55" fillId="0" borderId="0" xfId="0" applyNumberFormat="1" applyFont="1" applyProtection="1">
      <protection hidden="1"/>
    </xf>
    <xf numFmtId="43" fontId="55" fillId="0" borderId="3" xfId="11" applyFont="1" applyFill="1" applyBorder="1" applyProtection="1">
      <protection hidden="1"/>
    </xf>
    <xf numFmtId="10" fontId="55" fillId="0" borderId="1" xfId="11" applyNumberFormat="1" applyFont="1" applyFill="1" applyBorder="1" applyProtection="1">
      <protection hidden="1"/>
    </xf>
    <xf numFmtId="10" fontId="55" fillId="0" borderId="3" xfId="11" applyNumberFormat="1" applyFont="1" applyFill="1" applyBorder="1" applyProtection="1">
      <protection hidden="1"/>
    </xf>
    <xf numFmtId="43" fontId="42" fillId="0" borderId="0" xfId="11" applyFont="1" applyBorder="1" applyProtection="1">
      <protection hidden="1"/>
    </xf>
    <xf numFmtId="167" fontId="22" fillId="29" borderId="8" xfId="0" applyNumberFormat="1" applyFont="1" applyFill="1" applyBorder="1" applyProtection="1">
      <protection hidden="1"/>
    </xf>
    <xf numFmtId="43" fontId="22" fillId="0" borderId="13" xfId="11" applyFont="1" applyFill="1" applyBorder="1" applyProtection="1">
      <protection hidden="1"/>
    </xf>
    <xf numFmtId="0" fontId="58" fillId="0" borderId="28" xfId="0" applyFont="1" applyBorder="1" applyAlignment="1" applyProtection="1">
      <alignment wrapText="1"/>
      <protection hidden="1"/>
    </xf>
    <xf numFmtId="167" fontId="58" fillId="0" borderId="22" xfId="0" applyNumberFormat="1" applyFont="1" applyBorder="1" applyProtection="1">
      <protection hidden="1"/>
    </xf>
    <xf numFmtId="167" fontId="59" fillId="0" borderId="14" xfId="0" applyNumberFormat="1" applyFont="1" applyBorder="1" applyProtection="1">
      <protection hidden="1"/>
    </xf>
    <xf numFmtId="0" fontId="58" fillId="0" borderId="7" xfId="0" applyFont="1" applyBorder="1" applyAlignment="1" applyProtection="1">
      <alignment wrapText="1"/>
      <protection hidden="1"/>
    </xf>
    <xf numFmtId="10" fontId="59" fillId="0" borderId="1" xfId="0" applyNumberFormat="1" applyFont="1" applyBorder="1" applyProtection="1">
      <protection hidden="1"/>
    </xf>
    <xf numFmtId="10" fontId="59" fillId="0" borderId="3" xfId="0" applyNumberFormat="1" applyFont="1" applyBorder="1" applyProtection="1">
      <protection hidden="1"/>
    </xf>
    <xf numFmtId="0" fontId="58" fillId="0" borderId="0" xfId="0" applyFont="1" applyProtection="1">
      <protection hidden="1"/>
    </xf>
    <xf numFmtId="43" fontId="58" fillId="0" borderId="1" xfId="0" applyNumberFormat="1" applyFont="1" applyBorder="1" applyProtection="1">
      <protection hidden="1"/>
    </xf>
    <xf numFmtId="0" fontId="58" fillId="0" borderId="29" xfId="0" applyFont="1" applyBorder="1" applyAlignment="1" applyProtection="1">
      <alignment horizontal="right" vertical="center"/>
      <protection hidden="1"/>
    </xf>
    <xf numFmtId="43" fontId="59" fillId="0" borderId="13" xfId="11" applyFont="1" applyFill="1" applyBorder="1" applyProtection="1">
      <protection hidden="1"/>
    </xf>
    <xf numFmtId="0" fontId="55" fillId="0" borderId="0" xfId="0" applyFont="1" applyAlignment="1" applyProtection="1">
      <alignment horizontal="center" vertical="center" wrapText="1"/>
      <protection hidden="1"/>
    </xf>
    <xf numFmtId="43" fontId="22" fillId="0" borderId="0" xfId="11" applyFont="1" applyFill="1" applyBorder="1" applyProtection="1">
      <protection hidden="1"/>
    </xf>
    <xf numFmtId="166" fontId="55" fillId="0" borderId="0" xfId="11" applyNumberFormat="1" applyFont="1" applyProtection="1">
      <protection hidden="1"/>
    </xf>
    <xf numFmtId="43" fontId="52" fillId="0" borderId="0" xfId="11" applyFont="1" applyBorder="1" applyProtection="1">
      <protection hidden="1"/>
    </xf>
    <xf numFmtId="43" fontId="55" fillId="0" borderId="0" xfId="11" applyFont="1" applyProtection="1">
      <protection hidden="1"/>
    </xf>
    <xf numFmtId="0" fontId="55" fillId="31" borderId="1" xfId="0" applyFont="1" applyFill="1" applyBorder="1" applyProtection="1">
      <protection locked="0"/>
    </xf>
    <xf numFmtId="0" fontId="55" fillId="32" borderId="1" xfId="0" applyFont="1" applyFill="1" applyBorder="1" applyProtection="1">
      <protection locked="0"/>
    </xf>
    <xf numFmtId="0" fontId="55" fillId="32" borderId="4" xfId="0" applyFont="1" applyFill="1" applyBorder="1" applyProtection="1">
      <protection locked="0"/>
    </xf>
    <xf numFmtId="0" fontId="55" fillId="32" borderId="13" xfId="0" applyFont="1" applyFill="1" applyBorder="1" applyProtection="1">
      <protection locked="0"/>
    </xf>
    <xf numFmtId="0" fontId="55" fillId="32" borderId="15" xfId="0" applyFont="1" applyFill="1" applyBorder="1" applyProtection="1">
      <protection locked="0"/>
    </xf>
    <xf numFmtId="0" fontId="55" fillId="32" borderId="12" xfId="0" applyFont="1" applyFill="1" applyBorder="1" applyProtection="1">
      <protection locked="0"/>
    </xf>
    <xf numFmtId="0" fontId="55" fillId="32" borderId="2" xfId="0" applyFont="1" applyFill="1" applyBorder="1" applyProtection="1">
      <protection locked="0"/>
    </xf>
    <xf numFmtId="0" fontId="55" fillId="32" borderId="3" xfId="0" applyFont="1" applyFill="1" applyBorder="1" applyProtection="1">
      <protection locked="0"/>
    </xf>
    <xf numFmtId="0" fontId="55" fillId="32" borderId="39" xfId="0" applyFont="1" applyFill="1" applyBorder="1" applyProtection="1">
      <protection locked="0"/>
    </xf>
    <xf numFmtId="0" fontId="55" fillId="32" borderId="45" xfId="0" applyFont="1" applyFill="1" applyBorder="1" applyProtection="1">
      <protection locked="0"/>
    </xf>
    <xf numFmtId="0" fontId="55" fillId="32" borderId="46" xfId="0" applyFont="1" applyFill="1" applyBorder="1" applyProtection="1">
      <protection locked="0"/>
    </xf>
    <xf numFmtId="0" fontId="55" fillId="32" borderId="8" xfId="0" applyFont="1" applyFill="1" applyBorder="1" applyProtection="1">
      <protection locked="0"/>
    </xf>
    <xf numFmtId="0" fontId="121" fillId="0" borderId="0" xfId="0" applyFont="1" applyProtection="1">
      <protection hidden="1"/>
    </xf>
    <xf numFmtId="2" fontId="121" fillId="0" borderId="0" xfId="0" applyNumberFormat="1" applyFont="1" applyProtection="1">
      <protection hidden="1"/>
    </xf>
    <xf numFmtId="0" fontId="55" fillId="31" borderId="13" xfId="0" applyFont="1" applyFill="1" applyBorder="1" applyProtection="1">
      <protection locked="0"/>
    </xf>
    <xf numFmtId="0" fontId="28" fillId="0" borderId="0" xfId="0" applyFont="1" applyAlignment="1" applyProtection="1">
      <alignment horizontal="right"/>
      <protection hidden="1"/>
    </xf>
    <xf numFmtId="0" fontId="42" fillId="0" borderId="10" xfId="0" applyFont="1" applyBorder="1" applyAlignment="1" applyProtection="1">
      <alignment horizontal="center" vertical="center" wrapText="1"/>
      <protection hidden="1"/>
    </xf>
    <xf numFmtId="0" fontId="55" fillId="0" borderId="1" xfId="0" applyFont="1" applyBorder="1" applyAlignment="1" applyProtection="1">
      <alignment horizontal="center"/>
      <protection hidden="1"/>
    </xf>
    <xf numFmtId="0" fontId="52" fillId="31" borderId="4" xfId="0" applyFont="1" applyFill="1" applyBorder="1" applyProtection="1">
      <protection locked="0"/>
    </xf>
    <xf numFmtId="0" fontId="52" fillId="31" borderId="1" xfId="0" applyFont="1" applyFill="1" applyBorder="1" applyProtection="1">
      <protection locked="0"/>
    </xf>
    <xf numFmtId="9" fontId="52" fillId="31" borderId="1" xfId="0" applyNumberFormat="1" applyFont="1" applyFill="1" applyBorder="1" applyProtection="1">
      <protection locked="0"/>
    </xf>
    <xf numFmtId="0" fontId="49" fillId="32" borderId="1" xfId="0" applyFont="1" applyFill="1" applyBorder="1" applyAlignment="1" applyProtection="1">
      <alignment horizontal="center"/>
      <protection hidden="1"/>
    </xf>
    <xf numFmtId="168" fontId="11" fillId="32" borderId="1" xfId="3" applyNumberFormat="1" applyFont="1" applyFill="1" applyBorder="1" applyProtection="1">
      <protection locked="0"/>
    </xf>
    <xf numFmtId="0" fontId="11" fillId="32" borderId="1" xfId="1" applyNumberFormat="1" applyFont="1" applyFill="1" applyBorder="1" applyProtection="1">
      <protection locked="0"/>
    </xf>
    <xf numFmtId="0" fontId="11" fillId="32" borderId="1" xfId="0" applyFont="1" applyFill="1" applyBorder="1" applyProtection="1">
      <protection locked="0"/>
    </xf>
    <xf numFmtId="0" fontId="11" fillId="32" borderId="1" xfId="1" applyNumberFormat="1" applyFont="1" applyFill="1" applyBorder="1" applyAlignment="1" applyProtection="1">
      <alignment horizontal="center" vertical="center"/>
      <protection locked="0"/>
    </xf>
    <xf numFmtId="0" fontId="11" fillId="32" borderId="1" xfId="0" applyFont="1" applyFill="1" applyBorder="1" applyProtection="1">
      <protection hidden="1"/>
    </xf>
    <xf numFmtId="43" fontId="41" fillId="8" borderId="1" xfId="11" applyFont="1" applyFill="1" applyBorder="1" applyAlignment="1" applyProtection="1">
      <alignment horizontal="center" vertical="center" wrapText="1"/>
      <protection hidden="1"/>
    </xf>
    <xf numFmtId="0" fontId="41" fillId="8" borderId="1" xfId="0" applyFont="1" applyFill="1" applyBorder="1" applyAlignment="1" applyProtection="1">
      <alignment horizontal="center" vertical="center" wrapText="1"/>
      <protection hidden="1"/>
    </xf>
    <xf numFmtId="168" fontId="35" fillId="32" borderId="1" xfId="3" applyNumberFormat="1" applyFont="1" applyFill="1" applyBorder="1" applyProtection="1">
      <protection locked="0"/>
    </xf>
    <xf numFmtId="3" fontId="11" fillId="32" borderId="1" xfId="0" applyNumberFormat="1" applyFont="1" applyFill="1" applyBorder="1" applyProtection="1">
      <protection locked="0"/>
    </xf>
    <xf numFmtId="171" fontId="25" fillId="0" borderId="13" xfId="1" applyNumberFormat="1" applyFont="1" applyBorder="1" applyProtection="1">
      <protection hidden="1"/>
    </xf>
    <xf numFmtId="171" fontId="25" fillId="0" borderId="8" xfId="1" applyNumberFormat="1" applyFont="1" applyBorder="1" applyProtection="1">
      <protection hidden="1"/>
    </xf>
    <xf numFmtId="0" fontId="55" fillId="4" borderId="49" xfId="0" applyFont="1" applyFill="1" applyBorder="1" applyProtection="1">
      <protection hidden="1"/>
    </xf>
    <xf numFmtId="0" fontId="52" fillId="4" borderId="51" xfId="0" applyFont="1" applyFill="1" applyBorder="1" applyProtection="1">
      <protection locked="0"/>
    </xf>
    <xf numFmtId="0" fontId="52" fillId="4" borderId="30" xfId="0" applyFont="1" applyFill="1" applyBorder="1" applyProtection="1">
      <protection locked="0"/>
    </xf>
    <xf numFmtId="0" fontId="122" fillId="0" borderId="0" xfId="0" applyFont="1" applyAlignment="1" applyProtection="1">
      <alignment horizontal="center"/>
      <protection hidden="1"/>
    </xf>
    <xf numFmtId="0" fontId="123" fillId="0" borderId="1" xfId="0" applyFont="1" applyFill="1" applyBorder="1" applyAlignment="1" applyProtection="1">
      <alignment readingOrder="1"/>
      <protection hidden="1"/>
    </xf>
    <xf numFmtId="0" fontId="55" fillId="0" borderId="1" xfId="0" applyFont="1" applyBorder="1" applyAlignment="1" applyProtection="1">
      <alignment horizontal="right"/>
      <protection hidden="1"/>
    </xf>
    <xf numFmtId="0" fontId="55" fillId="0" borderId="1" xfId="0" applyFont="1" applyBorder="1" applyProtection="1">
      <protection hidden="1"/>
    </xf>
    <xf numFmtId="0" fontId="55" fillId="0" borderId="13" xfId="0" applyFont="1" applyBorder="1" applyProtection="1">
      <protection hidden="1"/>
    </xf>
    <xf numFmtId="166" fontId="55" fillId="0" borderId="5" xfId="1" applyNumberFormat="1" applyFont="1" applyFill="1" applyBorder="1" applyProtection="1">
      <protection hidden="1"/>
    </xf>
    <xf numFmtId="166" fontId="55" fillId="0" borderId="1" xfId="1" applyNumberFormat="1" applyFont="1" applyBorder="1" applyProtection="1">
      <protection hidden="1"/>
    </xf>
    <xf numFmtId="166" fontId="55" fillId="0" borderId="1" xfId="1" applyNumberFormat="1" applyFont="1" applyFill="1" applyBorder="1" applyProtection="1">
      <protection hidden="1"/>
    </xf>
    <xf numFmtId="0" fontId="55" fillId="32" borderId="5" xfId="0" applyFont="1" applyFill="1" applyBorder="1" applyProtection="1">
      <protection locked="0"/>
    </xf>
    <xf numFmtId="14" fontId="55" fillId="32" borderId="5" xfId="0" applyNumberFormat="1" applyFont="1" applyFill="1" applyBorder="1" applyProtection="1">
      <protection locked="0"/>
    </xf>
    <xf numFmtId="166" fontId="55" fillId="32" borderId="1" xfId="1" applyNumberFormat="1" applyFont="1" applyFill="1" applyBorder="1" applyProtection="1">
      <protection locked="0"/>
    </xf>
    <xf numFmtId="0" fontId="22" fillId="0" borderId="1" xfId="0" applyFont="1" applyBorder="1" applyAlignment="1" applyProtection="1">
      <alignment horizontal="center" vertical="center" wrapText="1"/>
      <protection hidden="1"/>
    </xf>
    <xf numFmtId="0" fontId="55" fillId="32" borderId="1" xfId="0" applyFont="1" applyFill="1" applyBorder="1" applyAlignment="1" applyProtection="1">
      <alignment wrapText="1"/>
      <protection locked="0"/>
    </xf>
    <xf numFmtId="0" fontId="22" fillId="9" borderId="1" xfId="0" applyFont="1" applyFill="1" applyBorder="1" applyAlignment="1" applyProtection="1">
      <alignment horizontal="center" vertical="center" wrapText="1"/>
      <protection hidden="1"/>
    </xf>
    <xf numFmtId="0" fontId="22" fillId="0" borderId="1" xfId="0" applyFont="1" applyBorder="1" applyAlignment="1" applyProtection="1">
      <alignment horizontal="center" vertical="center" wrapText="1"/>
      <protection hidden="1"/>
    </xf>
    <xf numFmtId="0" fontId="124" fillId="33" borderId="9" xfId="8" applyFont="1" applyFill="1" applyBorder="1" applyAlignment="1" applyProtection="1">
      <alignment horizontal="center"/>
      <protection hidden="1"/>
    </xf>
    <xf numFmtId="166" fontId="53" fillId="0" borderId="0" xfId="11" applyNumberFormat="1" applyFont="1" applyAlignment="1" applyProtection="1">
      <alignment horizontal="right" readingOrder="1"/>
      <protection hidden="1"/>
    </xf>
    <xf numFmtId="3" fontId="49" fillId="0" borderId="0" xfId="0" applyNumberFormat="1" applyFont="1" applyAlignment="1" applyProtection="1">
      <alignment horizontal="center"/>
      <protection hidden="1"/>
    </xf>
    <xf numFmtId="166" fontId="22" fillId="0" borderId="1" xfId="11" applyNumberFormat="1" applyFont="1" applyBorder="1" applyAlignment="1" applyProtection="1">
      <alignment vertical="center" wrapText="1"/>
      <protection hidden="1"/>
    </xf>
    <xf numFmtId="0" fontId="41" fillId="0" borderId="0" xfId="0" applyFont="1" applyFill="1" applyBorder="1" applyProtection="1">
      <protection hidden="1"/>
    </xf>
    <xf numFmtId="0" fontId="41" fillId="4" borderId="48" xfId="0" applyFont="1" applyFill="1" applyBorder="1" applyProtection="1">
      <protection hidden="1"/>
    </xf>
    <xf numFmtId="0" fontId="41" fillId="4" borderId="51" xfId="0" applyFont="1" applyFill="1" applyBorder="1" applyProtection="1">
      <protection hidden="1"/>
    </xf>
    <xf numFmtId="0" fontId="35" fillId="32" borderId="1" xfId="1" applyNumberFormat="1" applyFont="1" applyFill="1" applyBorder="1" applyProtection="1">
      <protection locked="0"/>
    </xf>
    <xf numFmtId="1" fontId="55" fillId="32" borderId="38" xfId="0" applyNumberFormat="1" applyFont="1" applyFill="1" applyBorder="1" applyProtection="1">
      <protection locked="0"/>
    </xf>
    <xf numFmtId="166" fontId="35" fillId="32" borderId="1" xfId="1" applyNumberFormat="1" applyFont="1" applyFill="1" applyBorder="1" applyProtection="1">
      <protection locked="0"/>
    </xf>
    <xf numFmtId="164" fontId="35" fillId="32" borderId="1" xfId="3" applyFont="1" applyFill="1" applyBorder="1" applyProtection="1">
      <protection locked="0"/>
    </xf>
    <xf numFmtId="0" fontId="125" fillId="0" borderId="0" xfId="0" applyFont="1" applyProtection="1">
      <protection hidden="1"/>
    </xf>
    <xf numFmtId="166" fontId="55" fillId="4" borderId="0" xfId="11" applyNumberFormat="1" applyFont="1" applyFill="1" applyProtection="1">
      <protection hidden="1"/>
    </xf>
    <xf numFmtId="3" fontId="49" fillId="0" borderId="9" xfId="0" applyNumberFormat="1" applyFont="1" applyBorder="1" applyAlignment="1" applyProtection="1">
      <alignment horizontal="center" vertical="center"/>
      <protection hidden="1"/>
    </xf>
    <xf numFmtId="166" fontId="35" fillId="4" borderId="0" xfId="11" applyNumberFormat="1" applyFont="1" applyFill="1" applyProtection="1">
      <protection hidden="1"/>
    </xf>
    <xf numFmtId="3" fontId="49" fillId="0" borderId="23" xfId="0" applyNumberFormat="1" applyFont="1" applyBorder="1" applyAlignment="1" applyProtection="1">
      <alignment horizontal="center" vertical="center"/>
      <protection hidden="1"/>
    </xf>
    <xf numFmtId="0" fontId="16" fillId="0" borderId="0" xfId="0" applyFont="1" applyProtection="1">
      <protection hidden="1"/>
    </xf>
    <xf numFmtId="166" fontId="54" fillId="4" borderId="0" xfId="11" applyNumberFormat="1" applyFont="1" applyFill="1" applyProtection="1">
      <protection hidden="1"/>
    </xf>
    <xf numFmtId="0" fontId="26" fillId="0" borderId="0" xfId="0" applyFont="1" applyAlignment="1" applyProtection="1">
      <alignment wrapText="1"/>
      <protection hidden="1"/>
    </xf>
    <xf numFmtId="3" fontId="49" fillId="0" borderId="23" xfId="0" applyNumberFormat="1" applyFont="1" applyBorder="1" applyAlignment="1" applyProtection="1">
      <alignment horizontal="center"/>
      <protection hidden="1"/>
    </xf>
    <xf numFmtId="0" fontId="20" fillId="0" borderId="0" xfId="0" applyFont="1" applyAlignment="1" applyProtection="1">
      <alignment wrapText="1"/>
      <protection hidden="1"/>
    </xf>
    <xf numFmtId="166" fontId="26" fillId="4" borderId="0" xfId="11" applyNumberFormat="1" applyFont="1" applyFill="1" applyAlignment="1" applyProtection="1">
      <alignment wrapText="1"/>
      <protection hidden="1"/>
    </xf>
    <xf numFmtId="166" fontId="52" fillId="4" borderId="0" xfId="11" applyNumberFormat="1" applyFont="1" applyFill="1" applyProtection="1">
      <protection hidden="1"/>
    </xf>
    <xf numFmtId="0" fontId="34" fillId="0" borderId="0" xfId="0" applyFont="1" applyProtection="1">
      <protection hidden="1"/>
    </xf>
    <xf numFmtId="0" fontId="126" fillId="0" borderId="0" xfId="0" applyFont="1" applyAlignment="1" applyProtection="1">
      <alignment horizontal="center"/>
      <protection hidden="1"/>
    </xf>
    <xf numFmtId="0" fontId="127" fillId="0" borderId="0" xfId="0" applyFont="1" applyProtection="1">
      <protection hidden="1"/>
    </xf>
    <xf numFmtId="0" fontId="83" fillId="0" borderId="0" xfId="0" applyFont="1" applyAlignment="1" applyProtection="1">
      <alignment horizontal="right"/>
      <protection hidden="1"/>
    </xf>
    <xf numFmtId="0" fontId="128" fillId="0" borderId="0" xfId="0" applyFont="1" applyProtection="1">
      <protection hidden="1"/>
    </xf>
    <xf numFmtId="0" fontId="110" fillId="0" borderId="0" xfId="0" applyFont="1" applyProtection="1">
      <protection hidden="1"/>
    </xf>
    <xf numFmtId="166" fontId="22" fillId="4" borderId="1" xfId="11" applyNumberFormat="1" applyFont="1" applyFill="1" applyBorder="1" applyAlignment="1" applyProtection="1">
      <alignment horizontal="center" vertical="center" wrapText="1"/>
      <protection hidden="1"/>
    </xf>
    <xf numFmtId="0" fontId="55" fillId="0" borderId="5" xfId="0" applyFont="1" applyBorder="1" applyProtection="1">
      <protection hidden="1"/>
    </xf>
    <xf numFmtId="0" fontId="58" fillId="0" borderId="5" xfId="0" applyFont="1" applyBorder="1" applyAlignment="1" applyProtection="1">
      <alignment horizontal="right"/>
      <protection hidden="1"/>
    </xf>
    <xf numFmtId="166" fontId="58" fillId="0" borderId="5" xfId="11" applyNumberFormat="1" applyFont="1" applyFill="1" applyBorder="1" applyAlignment="1" applyProtection="1">
      <alignment horizontal="right"/>
      <protection hidden="1"/>
    </xf>
    <xf numFmtId="0" fontId="26" fillId="31" borderId="1" xfId="0" applyFont="1" applyFill="1" applyBorder="1" applyProtection="1">
      <protection locked="0"/>
    </xf>
    <xf numFmtId="166" fontId="55" fillId="0" borderId="1" xfId="11" applyNumberFormat="1" applyFont="1" applyBorder="1" applyProtection="1">
      <protection hidden="1"/>
    </xf>
    <xf numFmtId="166" fontId="55" fillId="4" borderId="1" xfId="11" applyNumberFormat="1" applyFont="1" applyFill="1" applyBorder="1" applyProtection="1">
      <protection hidden="1"/>
    </xf>
    <xf numFmtId="0" fontId="26" fillId="31" borderId="5" xfId="0" applyFont="1" applyFill="1" applyBorder="1" applyProtection="1">
      <protection locked="0"/>
    </xf>
    <xf numFmtId="0" fontId="22" fillId="0" borderId="1" xfId="0" applyFont="1" applyBorder="1" applyAlignment="1" applyProtection="1">
      <alignment horizontal="center" vertical="center" wrapText="1"/>
      <protection hidden="1"/>
    </xf>
    <xf numFmtId="164" fontId="26" fillId="0" borderId="1" xfId="0" applyNumberFormat="1" applyFont="1" applyBorder="1" applyProtection="1">
      <protection hidden="1"/>
    </xf>
    <xf numFmtId="0" fontId="35" fillId="32" borderId="1" xfId="11" applyNumberFormat="1" applyFont="1" applyFill="1" applyBorder="1" applyProtection="1">
      <protection locked="0"/>
    </xf>
    <xf numFmtId="174" fontId="35" fillId="32" borderId="1" xfId="10" applyNumberFormat="1" applyFont="1" applyFill="1" applyBorder="1" applyProtection="1">
      <protection locked="0"/>
    </xf>
    <xf numFmtId="0" fontId="35" fillId="32" borderId="1" xfId="0" applyFont="1" applyFill="1" applyBorder="1" applyProtection="1">
      <protection locked="0"/>
    </xf>
    <xf numFmtId="9" fontId="35" fillId="32" borderId="5" xfId="2" applyFont="1" applyFill="1" applyBorder="1" applyAlignment="1" applyProtection="1">
      <alignment horizontal="center"/>
      <protection locked="0"/>
    </xf>
    <xf numFmtId="0" fontId="26" fillId="32" borderId="5" xfId="0" applyFont="1" applyFill="1" applyBorder="1" applyAlignment="1" applyProtection="1">
      <alignment horizontal="center"/>
      <protection locked="0"/>
    </xf>
    <xf numFmtId="9" fontId="35" fillId="32" borderId="1" xfId="2" applyFont="1" applyFill="1" applyBorder="1" applyAlignment="1" applyProtection="1">
      <alignment horizontal="center"/>
      <protection locked="0"/>
    </xf>
    <xf numFmtId="166" fontId="59" fillId="7" borderId="1" xfId="11" applyNumberFormat="1" applyFont="1" applyFill="1" applyBorder="1" applyAlignment="1">
      <alignment horizontal="center" readingOrder="2"/>
    </xf>
    <xf numFmtId="0" fontId="59" fillId="7" borderId="1" xfId="0" applyFont="1" applyFill="1" applyBorder="1"/>
    <xf numFmtId="0" fontId="59" fillId="7" borderId="1" xfId="0" applyFont="1" applyFill="1" applyBorder="1" applyAlignment="1">
      <alignment horizontal="center" vertical="center" wrapText="1" readingOrder="2"/>
    </xf>
    <xf numFmtId="166" fontId="59" fillId="7" borderId="1" xfId="11" applyNumberFormat="1" applyFont="1" applyFill="1" applyBorder="1" applyAlignment="1">
      <alignment horizontal="center" vertical="center" wrapText="1" readingOrder="2"/>
    </xf>
    <xf numFmtId="166" fontId="59" fillId="30" borderId="1" xfId="11" applyNumberFormat="1" applyFont="1" applyFill="1" applyBorder="1" applyAlignment="1">
      <alignment horizontal="center" vertical="center" wrapText="1" readingOrder="2"/>
    </xf>
    <xf numFmtId="166" fontId="59" fillId="34" borderId="1" xfId="11" applyNumberFormat="1" applyFont="1" applyFill="1" applyBorder="1" applyAlignment="1">
      <alignment horizontal="center" vertical="center" wrapText="1" readingOrder="2"/>
    </xf>
    <xf numFmtId="171" fontId="59" fillId="34" borderId="1" xfId="11" applyNumberFormat="1" applyFont="1" applyFill="1" applyBorder="1" applyAlignment="1">
      <alignment horizontal="center" vertical="center" wrapText="1" readingOrder="2"/>
    </xf>
    <xf numFmtId="0" fontId="59" fillId="34" borderId="1" xfId="0" applyFont="1" applyFill="1" applyBorder="1" applyAlignment="1">
      <alignment horizontal="center" vertical="center" wrapText="1" readingOrder="2"/>
    </xf>
    <xf numFmtId="0" fontId="59" fillId="34" borderId="1" xfId="11" applyNumberFormat="1" applyFont="1" applyFill="1" applyBorder="1" applyAlignment="1">
      <alignment horizontal="center" vertical="center" wrapText="1" readingOrder="2"/>
    </xf>
    <xf numFmtId="0" fontId="59" fillId="18" borderId="1" xfId="0" applyFont="1" applyFill="1" applyBorder="1"/>
    <xf numFmtId="0" fontId="58" fillId="18" borderId="1" xfId="0" applyFont="1" applyFill="1" applyBorder="1"/>
    <xf numFmtId="166" fontId="58" fillId="18" borderId="1" xfId="11" applyNumberFormat="1" applyFont="1" applyFill="1" applyBorder="1"/>
    <xf numFmtId="166" fontId="58" fillId="0" borderId="1" xfId="11" applyNumberFormat="1" applyFont="1" applyFill="1" applyBorder="1"/>
    <xf numFmtId="0" fontId="58" fillId="4" borderId="1" xfId="0" applyFont="1" applyFill="1" applyBorder="1"/>
    <xf numFmtId="166" fontId="58" fillId="0" borderId="1" xfId="0" applyNumberFormat="1" applyFont="1" applyBorder="1"/>
    <xf numFmtId="0" fontId="59" fillId="35" borderId="1" xfId="0" applyFont="1" applyFill="1" applyBorder="1"/>
    <xf numFmtId="0" fontId="58" fillId="35" borderId="1" xfId="0" applyFont="1" applyFill="1" applyBorder="1"/>
    <xf numFmtId="166" fontId="58" fillId="35" borderId="1" xfId="11" applyNumberFormat="1" applyFont="1" applyFill="1" applyBorder="1"/>
    <xf numFmtId="0" fontId="59" fillId="15" borderId="1" xfId="0" applyFont="1" applyFill="1" applyBorder="1"/>
    <xf numFmtId="0" fontId="58" fillId="15" borderId="1" xfId="0" applyFont="1" applyFill="1" applyBorder="1"/>
    <xf numFmtId="166" fontId="58" fillId="15" borderId="1" xfId="11" applyNumberFormat="1" applyFont="1" applyFill="1" applyBorder="1"/>
    <xf numFmtId="0" fontId="59" fillId="31" borderId="1" xfId="0" applyFont="1" applyFill="1" applyBorder="1"/>
    <xf numFmtId="0" fontId="58" fillId="31" borderId="1" xfId="0" applyFont="1" applyFill="1" applyBorder="1"/>
    <xf numFmtId="166" fontId="58" fillId="31" borderId="1" xfId="11" applyNumberFormat="1" applyFont="1" applyFill="1" applyBorder="1"/>
    <xf numFmtId="0" fontId="59" fillId="36" borderId="1" xfId="0" applyFont="1" applyFill="1" applyBorder="1"/>
    <xf numFmtId="0" fontId="58" fillId="36" borderId="1" xfId="0" applyFont="1" applyFill="1" applyBorder="1"/>
    <xf numFmtId="166" fontId="58" fillId="36" borderId="1" xfId="11" applyNumberFormat="1" applyFont="1" applyFill="1" applyBorder="1"/>
    <xf numFmtId="166" fontId="58" fillId="4" borderId="1" xfId="11" applyNumberFormat="1" applyFont="1" applyFill="1" applyBorder="1"/>
    <xf numFmtId="0" fontId="59" fillId="0" borderId="0" xfId="0" applyFont="1"/>
    <xf numFmtId="166" fontId="58" fillId="0" borderId="0" xfId="11" applyNumberFormat="1" applyFont="1" applyFill="1"/>
    <xf numFmtId="0" fontId="94" fillId="7" borderId="0" xfId="0" applyFont="1" applyFill="1" applyAlignment="1" applyProtection="1">
      <alignment horizontal="center"/>
      <protection hidden="1"/>
    </xf>
    <xf numFmtId="0" fontId="14" fillId="7" borderId="0" xfId="0" applyFont="1" applyFill="1" applyProtection="1">
      <protection hidden="1"/>
    </xf>
    <xf numFmtId="0" fontId="34" fillId="7" borderId="0" xfId="0" applyFont="1" applyFill="1" applyAlignment="1" applyProtection="1">
      <alignment vertical="center"/>
      <protection hidden="1"/>
    </xf>
    <xf numFmtId="9" fontId="131" fillId="7" borderId="5" xfId="0" applyNumberFormat="1" applyFont="1" applyFill="1" applyBorder="1"/>
    <xf numFmtId="173" fontId="35" fillId="18" borderId="1" xfId="3" applyNumberFormat="1" applyFont="1" applyFill="1" applyBorder="1" applyAlignment="1" applyProtection="1">
      <alignment vertical="center"/>
      <protection hidden="1"/>
    </xf>
    <xf numFmtId="173" fontId="25" fillId="18" borderId="1" xfId="3" applyNumberFormat="1" applyFont="1" applyFill="1" applyBorder="1" applyAlignment="1" applyProtection="1">
      <alignment vertical="center"/>
      <protection hidden="1"/>
    </xf>
    <xf numFmtId="0" fontId="132" fillId="24" borderId="55" xfId="8" applyFont="1" applyFill="1" applyBorder="1"/>
    <xf numFmtId="0" fontId="132" fillId="22" borderId="55" xfId="8" applyFont="1" applyFill="1" applyBorder="1"/>
    <xf numFmtId="0" fontId="132" fillId="26" borderId="55" xfId="8" applyFont="1" applyFill="1" applyBorder="1"/>
    <xf numFmtId="0" fontId="132" fillId="0" borderId="55" xfId="8" applyFont="1" applyFill="1" applyBorder="1"/>
    <xf numFmtId="0" fontId="132" fillId="25" borderId="55" xfId="8" applyFont="1" applyFill="1" applyBorder="1"/>
    <xf numFmtId="0" fontId="132" fillId="27" borderId="55" xfId="8" applyFont="1" applyFill="1" applyBorder="1"/>
    <xf numFmtId="0" fontId="132" fillId="28" borderId="55" xfId="8" applyFont="1" applyFill="1" applyBorder="1"/>
    <xf numFmtId="0" fontId="132" fillId="0" borderId="58" xfId="8" applyFont="1" applyFill="1" applyBorder="1"/>
    <xf numFmtId="0" fontId="44" fillId="0" borderId="1" xfId="0" applyFont="1" applyBorder="1" applyAlignment="1" applyProtection="1">
      <alignment horizontal="right" vertical="center" wrapText="1"/>
      <protection hidden="1"/>
    </xf>
    <xf numFmtId="0" fontId="132" fillId="0" borderId="55" xfId="8" applyFont="1" applyBorder="1"/>
    <xf numFmtId="0" fontId="120" fillId="0" borderId="56" xfId="12" applyFont="1" applyFill="1" applyBorder="1" applyAlignment="1">
      <alignment horizontal="center"/>
    </xf>
    <xf numFmtId="0" fontId="71" fillId="0" borderId="6" xfId="0" applyFont="1" applyBorder="1" applyAlignment="1" applyProtection="1">
      <alignment horizontal="right" vertical="top" wrapText="1" readingOrder="2"/>
      <protection hidden="1"/>
    </xf>
    <xf numFmtId="172" fontId="35" fillId="0" borderId="1" xfId="0" applyNumberFormat="1" applyFont="1" applyBorder="1" applyAlignment="1" applyProtection="1">
      <alignment vertical="center"/>
      <protection hidden="1"/>
    </xf>
    <xf numFmtId="171" fontId="41" fillId="4" borderId="1" xfId="11" applyNumberFormat="1" applyFont="1" applyFill="1" applyBorder="1" applyAlignment="1" applyProtection="1">
      <alignment horizontal="center" vertical="center" wrapText="1"/>
      <protection hidden="1"/>
    </xf>
    <xf numFmtId="0" fontId="35" fillId="31" borderId="7" xfId="10" applyNumberFormat="1" applyFont="1" applyFill="1" applyBorder="1" applyAlignment="1" applyProtection="1">
      <alignment horizontal="center"/>
      <protection locked="0"/>
    </xf>
    <xf numFmtId="43" fontId="11" fillId="4" borderId="1" xfId="11" applyFont="1" applyFill="1" applyBorder="1" applyAlignment="1" applyProtection="1">
      <alignment horizontal="center"/>
    </xf>
    <xf numFmtId="49" fontId="35" fillId="31" borderId="7" xfId="10" applyNumberFormat="1" applyFont="1" applyFill="1" applyBorder="1" applyAlignment="1" applyProtection="1">
      <alignment horizontal="center"/>
      <protection locked="0"/>
    </xf>
    <xf numFmtId="43" fontId="47" fillId="4" borderId="1" xfId="11" applyFont="1" applyFill="1" applyBorder="1" applyAlignment="1" applyProtection="1">
      <alignment horizontal="center" vertical="center" wrapText="1"/>
      <protection hidden="1"/>
    </xf>
    <xf numFmtId="43" fontId="42" fillId="37" borderId="3" xfId="11" applyFont="1" applyFill="1" applyBorder="1" applyProtection="1">
      <protection hidden="1"/>
    </xf>
    <xf numFmtId="43" fontId="22" fillId="7" borderId="13" xfId="11" applyFont="1" applyFill="1" applyBorder="1" applyProtection="1">
      <protection hidden="1"/>
    </xf>
    <xf numFmtId="43" fontId="42" fillId="37" borderId="8" xfId="11" applyFont="1" applyFill="1" applyBorder="1" applyProtection="1">
      <protection hidden="1"/>
    </xf>
    <xf numFmtId="0" fontId="58" fillId="0" borderId="13" xfId="0" applyFont="1" applyBorder="1" applyAlignment="1" applyProtection="1">
      <alignment wrapText="1"/>
      <protection hidden="1"/>
    </xf>
    <xf numFmtId="43" fontId="59" fillId="29" borderId="8" xfId="11" applyFont="1" applyFill="1" applyBorder="1" applyProtection="1">
      <protection hidden="1"/>
    </xf>
    <xf numFmtId="0" fontId="22" fillId="37" borderId="17" xfId="0" applyFont="1" applyFill="1" applyBorder="1" applyAlignment="1" applyProtection="1">
      <alignment horizontal="right"/>
      <protection hidden="1"/>
    </xf>
    <xf numFmtId="0" fontId="22" fillId="37" borderId="37" xfId="0" applyFont="1" applyFill="1" applyBorder="1" applyAlignment="1" applyProtection="1">
      <alignment horizontal="right"/>
      <protection hidden="1"/>
    </xf>
    <xf numFmtId="0" fontId="22" fillId="37" borderId="20" xfId="0" applyFont="1" applyFill="1" applyBorder="1" applyAlignment="1" applyProtection="1">
      <alignment horizontal="right"/>
      <protection hidden="1"/>
    </xf>
    <xf numFmtId="43" fontId="42" fillId="37" borderId="9" xfId="0" applyNumberFormat="1" applyFont="1" applyFill="1" applyBorder="1" applyProtection="1">
      <protection hidden="1"/>
    </xf>
    <xf numFmtId="0" fontId="22" fillId="29" borderId="5" xfId="0" applyFont="1" applyFill="1" applyBorder="1" applyAlignment="1" applyProtection="1">
      <alignment horizontal="center" vertical="center" wrapText="1"/>
      <protection hidden="1"/>
    </xf>
    <xf numFmtId="0" fontId="22" fillId="0" borderId="15" xfId="0" applyFont="1" applyBorder="1" applyAlignment="1" applyProtection="1">
      <alignment wrapText="1"/>
      <protection hidden="1"/>
    </xf>
    <xf numFmtId="0" fontId="22" fillId="0" borderId="1" xfId="0" applyFont="1" applyBorder="1" applyProtection="1">
      <protection hidden="1"/>
    </xf>
    <xf numFmtId="0" fontId="22" fillId="0" borderId="1" xfId="0" applyFont="1" applyBorder="1" applyAlignment="1" applyProtection="1">
      <alignment wrapText="1"/>
      <protection hidden="1"/>
    </xf>
    <xf numFmtId="0" fontId="22" fillId="0" borderId="3" xfId="0" applyFont="1" applyBorder="1" applyAlignment="1" applyProtection="1">
      <alignment wrapText="1"/>
      <protection hidden="1"/>
    </xf>
    <xf numFmtId="0" fontId="58" fillId="0" borderId="1" xfId="0" applyFont="1" applyBorder="1" applyAlignment="1" applyProtection="1">
      <alignment wrapText="1"/>
      <protection hidden="1"/>
    </xf>
    <xf numFmtId="43" fontId="42" fillId="0" borderId="1" xfId="0" applyNumberFormat="1" applyFont="1" applyBorder="1" applyProtection="1">
      <protection hidden="1"/>
    </xf>
    <xf numFmtId="0" fontId="22" fillId="4" borderId="26" xfId="0" applyFont="1" applyFill="1" applyBorder="1" applyProtection="1">
      <protection hidden="1"/>
    </xf>
    <xf numFmtId="0" fontId="22" fillId="38" borderId="23" xfId="0" applyFont="1" applyFill="1" applyBorder="1" applyAlignment="1" applyProtection="1">
      <alignment wrapText="1"/>
      <protection hidden="1"/>
    </xf>
    <xf numFmtId="0" fontId="22" fillId="38" borderId="32" xfId="0" applyFont="1" applyFill="1" applyBorder="1" applyAlignment="1" applyProtection="1">
      <alignment wrapText="1"/>
      <protection hidden="1"/>
    </xf>
    <xf numFmtId="167" fontId="52" fillId="0" borderId="14" xfId="0" applyNumberFormat="1" applyFont="1" applyBorder="1" applyProtection="1">
      <protection hidden="1"/>
    </xf>
    <xf numFmtId="43" fontId="55" fillId="0" borderId="3" xfId="0" applyNumberFormat="1" applyFont="1" applyBorder="1" applyProtection="1">
      <protection hidden="1"/>
    </xf>
    <xf numFmtId="0" fontId="55" fillId="0" borderId="29" xfId="0" applyFont="1" applyBorder="1" applyAlignment="1" applyProtection="1">
      <alignment horizontal="right" vertical="center" wrapText="1"/>
      <protection hidden="1"/>
    </xf>
    <xf numFmtId="167" fontId="22" fillId="37" borderId="8" xfId="0" applyNumberFormat="1" applyFont="1" applyFill="1" applyBorder="1" applyProtection="1">
      <protection hidden="1"/>
    </xf>
    <xf numFmtId="167" fontId="22" fillId="0" borderId="8" xfId="0" applyNumberFormat="1" applyFont="1" applyBorder="1" applyProtection="1">
      <protection hidden="1"/>
    </xf>
    <xf numFmtId="43" fontId="59" fillId="29" borderId="3" xfId="11" applyFont="1" applyFill="1" applyBorder="1" applyProtection="1">
      <protection hidden="1"/>
    </xf>
    <xf numFmtId="167" fontId="59" fillId="29" borderId="8" xfId="0" applyNumberFormat="1" applyFont="1" applyFill="1" applyBorder="1" applyProtection="1">
      <protection hidden="1"/>
    </xf>
    <xf numFmtId="0" fontId="22" fillId="37" borderId="5" xfId="0" applyFont="1" applyFill="1" applyBorder="1" applyAlignment="1" applyProtection="1">
      <alignment horizontal="center" vertical="center" wrapText="1"/>
      <protection hidden="1"/>
    </xf>
    <xf numFmtId="0" fontId="42" fillId="0" borderId="1" xfId="0" applyFont="1" applyBorder="1" applyProtection="1">
      <protection hidden="1"/>
    </xf>
    <xf numFmtId="0" fontId="42" fillId="0" borderId="1" xfId="0" applyFont="1" applyBorder="1" applyAlignment="1" applyProtection="1">
      <alignment wrapText="1"/>
      <protection hidden="1"/>
    </xf>
    <xf numFmtId="0" fontId="22" fillId="18" borderId="1" xfId="0" applyFont="1" applyFill="1" applyBorder="1" applyAlignment="1" applyProtection="1">
      <alignment horizontal="center" vertical="center" wrapText="1"/>
      <protection hidden="1"/>
    </xf>
    <xf numFmtId="0" fontId="70" fillId="0" borderId="0" xfId="0" applyFont="1" applyProtection="1">
      <protection hidden="1"/>
    </xf>
    <xf numFmtId="0" fontId="70" fillId="0" borderId="0" xfId="0" applyFont="1" applyAlignment="1" applyProtection="1">
      <protection hidden="1"/>
    </xf>
    <xf numFmtId="0" fontId="76" fillId="0" borderId="0" xfId="0" applyFont="1" applyAlignment="1" applyProtection="1">
      <protection hidden="1"/>
    </xf>
    <xf numFmtId="43" fontId="59" fillId="0" borderId="1" xfId="0" applyNumberFormat="1" applyFont="1" applyBorder="1" applyProtection="1">
      <protection hidden="1"/>
    </xf>
    <xf numFmtId="0" fontId="76" fillId="0" borderId="0" xfId="0" applyFont="1" applyBorder="1" applyAlignment="1" applyProtection="1">
      <protection hidden="1"/>
    </xf>
    <xf numFmtId="166" fontId="41" fillId="0" borderId="0" xfId="1" applyNumberFormat="1" applyFont="1" applyFill="1" applyBorder="1" applyAlignment="1" applyProtection="1">
      <alignment horizontal="center" vertical="center"/>
      <protection hidden="1"/>
    </xf>
    <xf numFmtId="166" fontId="22" fillId="0" borderId="1" xfId="1" applyNumberFormat="1" applyFont="1" applyBorder="1" applyAlignment="1" applyProtection="1">
      <protection hidden="1"/>
    </xf>
    <xf numFmtId="0" fontId="5" fillId="0" borderId="0" xfId="0" applyFont="1" applyFill="1" applyProtection="1">
      <protection hidden="1"/>
    </xf>
    <xf numFmtId="0" fontId="0" fillId="0" borderId="0" xfId="0" applyFill="1" applyProtection="1">
      <protection hidden="1"/>
    </xf>
    <xf numFmtId="0" fontId="13" fillId="0" borderId="0" xfId="0" applyFont="1" applyFill="1" applyProtection="1">
      <protection hidden="1"/>
    </xf>
    <xf numFmtId="0" fontId="37" fillId="0" borderId="0" xfId="0" applyFont="1" applyFill="1" applyProtection="1">
      <protection hidden="1"/>
    </xf>
    <xf numFmtId="0" fontId="0" fillId="0" borderId="0" xfId="0" applyFill="1" applyAlignment="1" applyProtection="1">
      <alignment wrapText="1"/>
      <protection hidden="1"/>
    </xf>
    <xf numFmtId="0" fontId="38" fillId="0" borderId="1" xfId="0" applyFont="1" applyFill="1" applyBorder="1" applyAlignment="1" applyProtection="1">
      <alignment horizontal="center" vertical="center" wrapText="1"/>
      <protection hidden="1"/>
    </xf>
    <xf numFmtId="166" fontId="22" fillId="0" borderId="1" xfId="1" applyNumberFormat="1" applyFont="1" applyFill="1" applyBorder="1" applyAlignment="1" applyProtection="1">
      <protection hidden="1"/>
    </xf>
    <xf numFmtId="0" fontId="108" fillId="20" borderId="0" xfId="0" applyFont="1" applyFill="1"/>
    <xf numFmtId="0" fontId="108" fillId="19" borderId="0" xfId="0" applyFont="1" applyFill="1" applyAlignment="1">
      <alignment horizontal="center" vertical="center" wrapText="1"/>
    </xf>
    <xf numFmtId="3" fontId="108" fillId="0" borderId="0" xfId="0" applyNumberFormat="1" applyFont="1"/>
    <xf numFmtId="3" fontId="108" fillId="19" borderId="0" xfId="0" applyNumberFormat="1" applyFont="1" applyFill="1" applyAlignment="1">
      <alignment horizontal="center" vertical="center" wrapText="1"/>
    </xf>
    <xf numFmtId="14" fontId="108" fillId="0" borderId="0" xfId="0" applyNumberFormat="1" applyFont="1"/>
    <xf numFmtId="0" fontId="108" fillId="0" borderId="0" xfId="0" applyFont="1" applyAlignment="1">
      <alignment horizontal="right" vertical="center" wrapText="1"/>
    </xf>
    <xf numFmtId="0" fontId="108" fillId="0" borderId="0" xfId="0" applyFont="1" applyProtection="1">
      <protection hidden="1"/>
    </xf>
    <xf numFmtId="0" fontId="113" fillId="0" borderId="0" xfId="0" applyFont="1"/>
    <xf numFmtId="0" fontId="50" fillId="0" borderId="0" xfId="0" applyFont="1"/>
    <xf numFmtId="0" fontId="47" fillId="0" borderId="1" xfId="0" applyFont="1" applyBorder="1" applyAlignment="1" applyProtection="1">
      <alignment vertical="top" wrapText="1"/>
      <protection hidden="1"/>
    </xf>
    <xf numFmtId="0" fontId="22" fillId="0" borderId="2" xfId="0" applyFont="1" applyFill="1" applyBorder="1" applyAlignment="1" applyProtection="1">
      <alignment horizontal="center"/>
      <protection hidden="1"/>
    </xf>
    <xf numFmtId="166" fontId="55" fillId="0" borderId="1" xfId="0" applyNumberFormat="1" applyFont="1" applyFill="1" applyBorder="1" applyProtection="1">
      <protection hidden="1"/>
    </xf>
    <xf numFmtId="0" fontId="22" fillId="0" borderId="1" xfId="0" applyFont="1" applyFill="1" applyBorder="1" applyAlignment="1" applyProtection="1">
      <alignment horizontal="right" vertical="center" wrapText="1"/>
      <protection hidden="1"/>
    </xf>
    <xf numFmtId="166" fontId="41" fillId="0" borderId="1" xfId="1" applyNumberFormat="1" applyFont="1" applyFill="1" applyBorder="1" applyAlignment="1" applyProtection="1">
      <alignment horizontal="center" vertical="center"/>
      <protection hidden="1"/>
    </xf>
    <xf numFmtId="171" fontId="75" fillId="0" borderId="0" xfId="1" applyNumberFormat="1" applyFont="1"/>
    <xf numFmtId="0" fontId="22" fillId="0" borderId="1" xfId="0" applyFont="1" applyBorder="1" applyAlignment="1" applyProtection="1">
      <alignment horizontal="center" vertical="center" wrapText="1"/>
      <protection hidden="1"/>
    </xf>
    <xf numFmtId="9" fontId="131" fillId="7" borderId="5" xfId="2" applyFont="1" applyFill="1" applyBorder="1"/>
    <xf numFmtId="172" fontId="26" fillId="0" borderId="1" xfId="1" applyNumberFormat="1" applyFont="1" applyFill="1" applyBorder="1" applyAlignment="1" applyProtection="1">
      <alignment horizontal="center" vertical="center"/>
      <protection hidden="1"/>
    </xf>
    <xf numFmtId="0" fontId="4" fillId="7" borderId="0" xfId="0" applyFont="1" applyFill="1" applyAlignment="1" applyProtection="1">
      <protection hidden="1"/>
    </xf>
    <xf numFmtId="0" fontId="4" fillId="7" borderId="0" xfId="0" applyFont="1" applyFill="1" applyAlignment="1" applyProtection="1">
      <alignment horizontal="center" vertical="center"/>
      <protection hidden="1"/>
    </xf>
    <xf numFmtId="0" fontId="121" fillId="7" borderId="0" xfId="0" applyFont="1" applyFill="1" applyProtection="1">
      <protection hidden="1"/>
    </xf>
    <xf numFmtId="0" fontId="121" fillId="7" borderId="0" xfId="0" applyFont="1" applyFill="1" applyAlignment="1" applyProtection="1">
      <alignment vertical="center"/>
      <protection hidden="1"/>
    </xf>
    <xf numFmtId="166" fontId="0" fillId="7" borderId="0" xfId="1" applyNumberFormat="1" applyFont="1" applyFill="1" applyAlignment="1" applyProtection="1">
      <alignment wrapText="1"/>
      <protection hidden="1"/>
    </xf>
    <xf numFmtId="166" fontId="0" fillId="7" borderId="0" xfId="1" applyNumberFormat="1" applyFont="1" applyFill="1" applyProtection="1">
      <protection hidden="1"/>
    </xf>
    <xf numFmtId="166" fontId="22" fillId="7" borderId="1" xfId="1" applyNumberFormat="1" applyFont="1" applyFill="1" applyBorder="1" applyAlignment="1" applyProtection="1">
      <protection hidden="1"/>
    </xf>
    <xf numFmtId="0" fontId="22" fillId="7" borderId="1" xfId="0" applyFont="1" applyFill="1" applyBorder="1" applyAlignment="1" applyProtection="1">
      <alignment horizontal="right" vertical="center" wrapText="1"/>
      <protection hidden="1"/>
    </xf>
    <xf numFmtId="0" fontId="55" fillId="7" borderId="1" xfId="0" applyFont="1" applyFill="1" applyBorder="1" applyAlignment="1" applyProtection="1">
      <alignment horizontal="right" wrapText="1"/>
      <protection locked="0"/>
    </xf>
    <xf numFmtId="166" fontId="4" fillId="7" borderId="0" xfId="1" applyNumberFormat="1" applyFont="1" applyFill="1" applyAlignment="1" applyProtection="1">
      <alignment horizontal="center"/>
      <protection hidden="1"/>
    </xf>
    <xf numFmtId="168" fontId="35" fillId="0" borderId="1" xfId="3" applyNumberFormat="1" applyFont="1" applyFill="1" applyBorder="1" applyAlignment="1" applyProtection="1">
      <alignment vertical="center"/>
      <protection hidden="1"/>
    </xf>
    <xf numFmtId="0" fontId="7" fillId="0" borderId="1" xfId="0" applyFont="1" applyFill="1" applyBorder="1" applyProtection="1">
      <protection hidden="1"/>
    </xf>
    <xf numFmtId="166" fontId="84" fillId="0" borderId="1" xfId="1" applyNumberFormat="1" applyFont="1" applyFill="1" applyBorder="1" applyProtection="1">
      <protection hidden="1"/>
    </xf>
    <xf numFmtId="10" fontId="75" fillId="0" borderId="0" xfId="2" applyNumberFormat="1" applyFont="1" applyFill="1" applyBorder="1" applyProtection="1">
      <protection hidden="1"/>
    </xf>
    <xf numFmtId="0" fontId="115" fillId="21" borderId="0" xfId="12" applyFont="1" applyFill="1" applyAlignment="1">
      <alignment horizontal="center" vertical="center"/>
    </xf>
    <xf numFmtId="0" fontId="116" fillId="0" borderId="0" xfId="12" applyFont="1" applyAlignment="1">
      <alignment horizontal="center"/>
    </xf>
    <xf numFmtId="0" fontId="71" fillId="0" borderId="4" xfId="0" applyFont="1" applyBorder="1" applyAlignment="1" applyProtection="1">
      <alignment horizontal="center" vertical="top" wrapText="1" readingOrder="2"/>
      <protection hidden="1"/>
    </xf>
    <xf numFmtId="0" fontId="71" fillId="0" borderId="6" xfId="0" applyFont="1" applyBorder="1" applyAlignment="1" applyProtection="1">
      <alignment horizontal="center" vertical="top" wrapText="1" readingOrder="2"/>
      <protection hidden="1"/>
    </xf>
    <xf numFmtId="0" fontId="71" fillId="0" borderId="5" xfId="0" applyFont="1" applyBorder="1" applyAlignment="1" applyProtection="1">
      <alignment horizontal="center" vertical="top" wrapText="1" readingOrder="2"/>
      <protection hidden="1"/>
    </xf>
    <xf numFmtId="0" fontId="74" fillId="0" borderId="0" xfId="0" applyFont="1" applyAlignment="1" applyProtection="1">
      <alignment horizontal="center" vertical="center" wrapText="1" readingOrder="2"/>
      <protection hidden="1"/>
    </xf>
    <xf numFmtId="0" fontId="26" fillId="0" borderId="0" xfId="0" applyFont="1" applyAlignment="1" applyProtection="1">
      <alignment horizontal="right" vertical="center" wrapText="1" readingOrder="2"/>
      <protection hidden="1"/>
    </xf>
    <xf numFmtId="0" fontId="71" fillId="0" borderId="4" xfId="0" applyFont="1" applyBorder="1" applyAlignment="1" applyProtection="1">
      <alignment horizontal="right" vertical="top" wrapText="1" readingOrder="2"/>
      <protection hidden="1"/>
    </xf>
    <xf numFmtId="0" fontId="71" fillId="0" borderId="6" xfId="0" applyFont="1" applyBorder="1" applyAlignment="1" applyProtection="1">
      <alignment horizontal="right" vertical="top" wrapText="1" readingOrder="2"/>
      <protection hidden="1"/>
    </xf>
    <xf numFmtId="0" fontId="71" fillId="0" borderId="5" xfId="0" applyFont="1" applyBorder="1" applyAlignment="1" applyProtection="1">
      <alignment horizontal="right" vertical="top" wrapText="1" readingOrder="2"/>
      <protection hidden="1"/>
    </xf>
    <xf numFmtId="0" fontId="35" fillId="0" borderId="4" xfId="0" applyFont="1" applyBorder="1" applyAlignment="1" applyProtection="1">
      <alignment horizontal="center" vertical="top"/>
      <protection hidden="1"/>
    </xf>
    <xf numFmtId="0" fontId="35" fillId="0" borderId="6" xfId="0" applyFont="1" applyBorder="1" applyAlignment="1" applyProtection="1">
      <alignment horizontal="center" vertical="top"/>
      <protection hidden="1"/>
    </xf>
    <xf numFmtId="0" fontId="35" fillId="0" borderId="5" xfId="0" applyFont="1" applyBorder="1" applyAlignment="1" applyProtection="1">
      <alignment horizontal="center" vertical="top"/>
      <protection hidden="1"/>
    </xf>
    <xf numFmtId="0" fontId="52" fillId="0" borderId="4" xfId="0" applyFont="1" applyBorder="1" applyAlignment="1" applyProtection="1">
      <alignment horizontal="center" vertical="top"/>
      <protection hidden="1"/>
    </xf>
    <xf numFmtId="0" fontId="52" fillId="0" borderId="5" xfId="0" applyFont="1" applyBorder="1" applyAlignment="1" applyProtection="1">
      <alignment horizontal="center" vertical="top"/>
      <protection hidden="1"/>
    </xf>
    <xf numFmtId="0" fontId="52" fillId="0" borderId="6" xfId="0" applyFont="1" applyBorder="1" applyAlignment="1" applyProtection="1">
      <alignment horizontal="center" vertical="top"/>
      <protection hidden="1"/>
    </xf>
    <xf numFmtId="0" fontId="68" fillId="0" borderId="4" xfId="8" applyBorder="1" applyAlignment="1" applyProtection="1">
      <alignment horizontal="right" vertical="top" wrapText="1"/>
      <protection hidden="1"/>
    </xf>
    <xf numFmtId="0" fontId="68" fillId="0" borderId="5" xfId="8" applyBorder="1" applyAlignment="1" applyProtection="1">
      <alignment horizontal="right" vertical="top" wrapText="1"/>
      <protection hidden="1"/>
    </xf>
    <xf numFmtId="0" fontId="22" fillId="37" borderId="18" xfId="0" applyFont="1" applyFill="1" applyBorder="1" applyAlignment="1" applyProtection="1">
      <alignment horizontal="center"/>
      <protection hidden="1"/>
    </xf>
    <xf numFmtId="0" fontId="22" fillId="37" borderId="19" xfId="0" applyFont="1" applyFill="1" applyBorder="1" applyAlignment="1" applyProtection="1">
      <alignment horizontal="center"/>
      <protection hidden="1"/>
    </xf>
    <xf numFmtId="0" fontId="22" fillId="37" borderId="31" xfId="0" applyFont="1" applyFill="1" applyBorder="1" applyAlignment="1" applyProtection="1">
      <alignment horizontal="center"/>
      <protection hidden="1"/>
    </xf>
    <xf numFmtId="0" fontId="22" fillId="37" borderId="17" xfId="0" applyFont="1" applyFill="1" applyBorder="1" applyAlignment="1" applyProtection="1">
      <alignment horizontal="center"/>
      <protection hidden="1"/>
    </xf>
    <xf numFmtId="0" fontId="22" fillId="37" borderId="37" xfId="0" applyFont="1" applyFill="1" applyBorder="1" applyAlignment="1" applyProtection="1">
      <alignment horizontal="center"/>
      <protection hidden="1"/>
    </xf>
    <xf numFmtId="0" fontId="22" fillId="37" borderId="20" xfId="0" applyFont="1" applyFill="1" applyBorder="1" applyAlignment="1" applyProtection="1">
      <alignment horizontal="center"/>
      <protection hidden="1"/>
    </xf>
    <xf numFmtId="0" fontId="22" fillId="37" borderId="2" xfId="0" applyFont="1" applyFill="1" applyBorder="1" applyAlignment="1" applyProtection="1">
      <alignment horizontal="center"/>
      <protection hidden="1"/>
    </xf>
    <xf numFmtId="0" fontId="22" fillId="37" borderId="11" xfId="0" applyFont="1" applyFill="1" applyBorder="1" applyAlignment="1" applyProtection="1">
      <alignment horizontal="center"/>
      <protection hidden="1"/>
    </xf>
    <xf numFmtId="0" fontId="22" fillId="37" borderId="7" xfId="0" applyFont="1" applyFill="1" applyBorder="1" applyAlignment="1" applyProtection="1">
      <alignment horizontal="center"/>
      <protection hidden="1"/>
    </xf>
    <xf numFmtId="0" fontId="55" fillId="0" borderId="24" xfId="0" applyFont="1" applyBorder="1" applyAlignment="1" applyProtection="1">
      <alignment horizontal="center" vertical="center"/>
      <protection hidden="1"/>
    </xf>
    <xf numFmtId="0" fontId="55" fillId="0" borderId="25" xfId="0" applyFont="1" applyBorder="1" applyAlignment="1" applyProtection="1">
      <alignment horizontal="center" vertical="center"/>
      <protection hidden="1"/>
    </xf>
    <xf numFmtId="0" fontId="55" fillId="0" borderId="16" xfId="0" applyFont="1" applyBorder="1" applyAlignment="1" applyProtection="1">
      <alignment horizontal="center" vertical="center"/>
      <protection hidden="1"/>
    </xf>
    <xf numFmtId="0" fontId="55" fillId="0" borderId="22" xfId="0" applyFont="1" applyBorder="1" applyAlignment="1" applyProtection="1">
      <alignment horizontal="center" vertical="center" wrapText="1"/>
      <protection hidden="1"/>
    </xf>
    <xf numFmtId="0" fontId="55" fillId="0" borderId="1" xfId="0" applyFont="1" applyBorder="1" applyAlignment="1" applyProtection="1">
      <alignment horizontal="center" vertical="center" wrapText="1"/>
      <protection hidden="1"/>
    </xf>
    <xf numFmtId="0" fontId="22" fillId="0" borderId="1" xfId="0" applyFont="1" applyBorder="1" applyAlignment="1" applyProtection="1">
      <alignment horizontal="center" vertical="center" wrapText="1"/>
      <protection hidden="1"/>
    </xf>
    <xf numFmtId="0" fontId="22" fillId="0" borderId="6" xfId="0" applyFont="1" applyBorder="1" applyAlignment="1" applyProtection="1">
      <alignment horizontal="center" vertical="center" wrapText="1"/>
      <protection hidden="1"/>
    </xf>
    <xf numFmtId="0" fontId="22" fillId="0" borderId="26" xfId="0" applyFont="1" applyBorder="1" applyAlignment="1" applyProtection="1">
      <alignment horizontal="center" vertical="center" wrapText="1"/>
      <protection hidden="1"/>
    </xf>
    <xf numFmtId="0" fontId="58" fillId="0" borderId="1" xfId="0" applyFont="1" applyBorder="1" applyAlignment="1" applyProtection="1">
      <alignment horizontal="center" vertical="center" wrapText="1"/>
      <protection hidden="1"/>
    </xf>
    <xf numFmtId="0" fontId="42" fillId="0" borderId="1" xfId="0" applyFont="1" applyBorder="1" applyAlignment="1" applyProtection="1">
      <alignment horizontal="center" vertical="center" wrapText="1"/>
      <protection hidden="1"/>
    </xf>
    <xf numFmtId="0" fontId="55" fillId="0" borderId="15" xfId="0" applyFont="1" applyBorder="1" applyAlignment="1" applyProtection="1">
      <alignment horizontal="center" vertical="center"/>
      <protection hidden="1"/>
    </xf>
    <xf numFmtId="0" fontId="55" fillId="0" borderId="12" xfId="0" applyFont="1" applyBorder="1" applyAlignment="1" applyProtection="1">
      <alignment horizontal="center" vertical="center"/>
      <protection hidden="1"/>
    </xf>
    <xf numFmtId="0" fontId="42" fillId="0" borderId="13" xfId="0" applyFont="1" applyBorder="1" applyAlignment="1" applyProtection="1">
      <alignment horizontal="center" vertical="center" wrapText="1"/>
      <protection hidden="1"/>
    </xf>
    <xf numFmtId="0" fontId="55" fillId="0" borderId="24" xfId="0" applyFont="1" applyBorder="1" applyAlignment="1" applyProtection="1">
      <alignment horizontal="center" vertical="center" wrapText="1"/>
      <protection hidden="1"/>
    </xf>
    <xf numFmtId="0" fontId="55" fillId="0" borderId="25" xfId="0" applyFont="1" applyBorder="1" applyAlignment="1" applyProtection="1">
      <alignment horizontal="center" vertical="center" wrapText="1"/>
      <protection hidden="1"/>
    </xf>
    <xf numFmtId="0" fontId="55" fillId="0" borderId="16" xfId="0" applyFont="1" applyBorder="1" applyAlignment="1" applyProtection="1">
      <alignment horizontal="center" vertical="center" wrapText="1"/>
      <protection hidden="1"/>
    </xf>
    <xf numFmtId="0" fontId="3" fillId="0" borderId="0" xfId="0" applyFont="1" applyAlignment="1" applyProtection="1">
      <alignment horizontal="center"/>
      <protection hidden="1"/>
    </xf>
    <xf numFmtId="0" fontId="17" fillId="0" borderId="0" xfId="0" applyFont="1" applyAlignment="1" applyProtection="1">
      <alignment horizontal="center"/>
      <protection hidden="1"/>
    </xf>
    <xf numFmtId="0" fontId="53" fillId="0" borderId="21" xfId="0" applyFont="1" applyBorder="1" applyAlignment="1" applyProtection="1">
      <alignment horizontal="center" vertical="center" wrapText="1"/>
      <protection hidden="1"/>
    </xf>
    <xf numFmtId="0" fontId="53" fillId="0" borderId="22" xfId="0" applyFont="1" applyBorder="1" applyAlignment="1" applyProtection="1">
      <alignment horizontal="center" vertical="center" wrapText="1"/>
      <protection hidden="1"/>
    </xf>
    <xf numFmtId="0" fontId="53" fillId="0" borderId="12" xfId="0" applyFont="1" applyBorder="1" applyAlignment="1" applyProtection="1">
      <alignment horizontal="center" vertical="center" wrapText="1"/>
      <protection hidden="1"/>
    </xf>
    <xf numFmtId="0" fontId="53" fillId="0" borderId="13" xfId="0" applyFont="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22" fillId="0" borderId="1" xfId="0" applyFont="1" applyBorder="1" applyAlignment="1" applyProtection="1">
      <alignment horizontal="center"/>
      <protection hidden="1"/>
    </xf>
    <xf numFmtId="166" fontId="38" fillId="0" borderId="11" xfId="1" applyNumberFormat="1" applyFont="1" applyBorder="1" applyAlignment="1" applyProtection="1">
      <alignment horizontal="right" vertical="center" wrapText="1"/>
      <protection hidden="1"/>
    </xf>
    <xf numFmtId="166" fontId="38" fillId="0" borderId="7" xfId="1" applyNumberFormat="1" applyFont="1" applyBorder="1" applyAlignment="1" applyProtection="1">
      <alignment horizontal="right" vertical="center" wrapText="1"/>
      <protection hidden="1"/>
    </xf>
    <xf numFmtId="166" fontId="38" fillId="0" borderId="7" xfId="1" applyNumberFormat="1" applyFont="1" applyBorder="1" applyAlignment="1" applyProtection="1">
      <alignment horizontal="center" vertical="center"/>
      <protection hidden="1"/>
    </xf>
    <xf numFmtId="166" fontId="38" fillId="0" borderId="1" xfId="1" applyNumberFormat="1" applyFont="1" applyBorder="1" applyAlignment="1" applyProtection="1">
      <alignment horizontal="center" vertical="center"/>
      <protection hidden="1"/>
    </xf>
    <xf numFmtId="166" fontId="7" fillId="0" borderId="1" xfId="1" applyNumberFormat="1" applyFont="1" applyBorder="1" applyAlignment="1" applyProtection="1">
      <alignment horizontal="center"/>
      <protection hidden="1"/>
    </xf>
    <xf numFmtId="0" fontId="22" fillId="0" borderId="2" xfId="1" applyNumberFormat="1" applyFont="1" applyFill="1" applyBorder="1" applyAlignment="1" applyProtection="1">
      <alignment horizontal="center"/>
      <protection hidden="1"/>
    </xf>
    <xf numFmtId="0" fontId="22" fillId="0" borderId="11" xfId="1" applyNumberFormat="1" applyFont="1" applyFill="1" applyBorder="1" applyAlignment="1" applyProtection="1">
      <alignment horizontal="center"/>
      <protection hidden="1"/>
    </xf>
    <xf numFmtId="0" fontId="22" fillId="0" borderId="7" xfId="1" applyNumberFormat="1" applyFont="1" applyFill="1" applyBorder="1" applyAlignment="1" applyProtection="1">
      <alignment horizontal="center"/>
      <protection hidden="1"/>
    </xf>
    <xf numFmtId="0" fontId="47" fillId="0" borderId="0" xfId="0" applyFont="1" applyAlignment="1" applyProtection="1">
      <alignment horizontal="right" vertical="top" wrapText="1"/>
      <protection hidden="1"/>
    </xf>
    <xf numFmtId="0" fontId="40" fillId="0" borderId="1" xfId="0" applyFont="1" applyBorder="1" applyAlignment="1" applyProtection="1">
      <alignment horizontal="center" vertical="center" wrapText="1"/>
      <protection hidden="1"/>
    </xf>
    <xf numFmtId="0" fontId="58" fillId="0" borderId="0" xfId="0" applyFont="1" applyAlignment="1" applyProtection="1">
      <alignment horizontal="right" vertical="center" wrapText="1"/>
      <protection hidden="1"/>
    </xf>
    <xf numFmtId="0" fontId="124" fillId="33" borderId="17" xfId="8" applyFont="1" applyFill="1" applyBorder="1" applyAlignment="1" applyProtection="1">
      <alignment horizontal="center"/>
      <protection hidden="1"/>
    </xf>
    <xf numFmtId="0" fontId="124" fillId="33" borderId="20" xfId="8" applyFont="1" applyFill="1" applyBorder="1" applyAlignment="1" applyProtection="1">
      <alignment horizontal="center"/>
      <protection hidden="1"/>
    </xf>
    <xf numFmtId="0" fontId="25" fillId="0" borderId="17" xfId="0" applyFont="1" applyBorder="1" applyAlignment="1" applyProtection="1">
      <alignment horizontal="center"/>
      <protection hidden="1"/>
    </xf>
    <xf numFmtId="0" fontId="25" fillId="0" borderId="37" xfId="0" applyFont="1" applyBorder="1" applyAlignment="1" applyProtection="1">
      <alignment horizontal="center"/>
      <protection hidden="1"/>
    </xf>
    <xf numFmtId="0" fontId="42" fillId="0" borderId="4" xfId="0" applyFont="1" applyBorder="1" applyAlignment="1" applyProtection="1">
      <alignment horizontal="center" vertical="center" wrapText="1"/>
      <protection hidden="1"/>
    </xf>
    <xf numFmtId="0" fontId="42" fillId="0" borderId="5" xfId="0" applyFont="1" applyBorder="1" applyAlignment="1" applyProtection="1">
      <alignment horizontal="center" vertical="center" wrapText="1"/>
      <protection hidden="1"/>
    </xf>
    <xf numFmtId="0" fontId="33" fillId="0" borderId="0" xfId="0" applyFont="1" applyAlignment="1" applyProtection="1">
      <alignment horizontal="right" wrapText="1"/>
      <protection hidden="1"/>
    </xf>
    <xf numFmtId="0" fontId="35" fillId="0" borderId="1" xfId="0" applyFont="1" applyBorder="1" applyAlignment="1" applyProtection="1">
      <alignment horizontal="right" vertical="top" wrapText="1"/>
      <protection hidden="1"/>
    </xf>
    <xf numFmtId="0" fontId="22" fillId="0" borderId="2" xfId="0" applyFont="1" applyBorder="1" applyAlignment="1" applyProtection="1">
      <alignment horizontal="right" vertical="center" wrapText="1"/>
      <protection hidden="1"/>
    </xf>
    <xf numFmtId="0" fontId="22" fillId="0" borderId="7" xfId="0" applyFont="1" applyBorder="1" applyAlignment="1" applyProtection="1">
      <alignment horizontal="right" vertical="center" wrapText="1"/>
      <protection hidden="1"/>
    </xf>
    <xf numFmtId="0" fontId="35" fillId="0" borderId="0" xfId="0" applyFont="1" applyBorder="1" applyAlignment="1" applyProtection="1">
      <alignment horizontal="right" vertical="top" wrapText="1"/>
      <protection hidden="1"/>
    </xf>
    <xf numFmtId="0" fontId="111" fillId="13" borderId="47" xfId="0" applyFont="1" applyFill="1" applyBorder="1" applyAlignment="1" applyProtection="1">
      <alignment horizontal="center" vertical="center"/>
      <protection hidden="1"/>
    </xf>
    <xf numFmtId="0" fontId="111" fillId="13" borderId="48" xfId="0" applyFont="1" applyFill="1" applyBorder="1" applyAlignment="1" applyProtection="1">
      <alignment horizontal="center" vertical="center"/>
      <protection hidden="1"/>
    </xf>
    <xf numFmtId="0" fontId="52" fillId="17" borderId="35" xfId="0" applyFont="1" applyFill="1" applyBorder="1" applyAlignment="1" applyProtection="1">
      <alignment horizontal="center" vertical="center" wrapText="1" readingOrder="2"/>
      <protection hidden="1"/>
    </xf>
    <xf numFmtId="0" fontId="52" fillId="17" borderId="27" xfId="0" applyFont="1" applyFill="1" applyBorder="1" applyAlignment="1" applyProtection="1">
      <alignment horizontal="center" vertical="center" wrapText="1" readingOrder="2"/>
      <protection hidden="1"/>
    </xf>
    <xf numFmtId="0" fontId="52" fillId="17" borderId="38" xfId="0" applyFont="1" applyFill="1" applyBorder="1" applyAlignment="1" applyProtection="1">
      <alignment horizontal="center" vertical="center" wrapText="1" readingOrder="2"/>
      <protection hidden="1"/>
    </xf>
    <xf numFmtId="0" fontId="52" fillId="17" borderId="36" xfId="0" applyFont="1" applyFill="1" applyBorder="1" applyAlignment="1" applyProtection="1">
      <alignment horizontal="center" vertical="center" wrapText="1" readingOrder="2"/>
      <protection hidden="1"/>
    </xf>
    <xf numFmtId="168" fontId="0" fillId="16" borderId="4" xfId="3" applyNumberFormat="1" applyFont="1" applyFill="1" applyBorder="1" applyAlignment="1" applyProtection="1">
      <alignment horizontal="center" vertical="center"/>
      <protection hidden="1"/>
    </xf>
    <xf numFmtId="168" fontId="0" fillId="16" borderId="5" xfId="3" applyNumberFormat="1" applyFont="1" applyFill="1" applyBorder="1" applyAlignment="1" applyProtection="1">
      <alignment horizontal="center" vertical="center"/>
      <protection hidden="1"/>
    </xf>
    <xf numFmtId="168" fontId="35" fillId="16" borderId="4" xfId="3" applyNumberFormat="1" applyFont="1" applyFill="1" applyBorder="1" applyAlignment="1" applyProtection="1">
      <alignment horizontal="center" vertical="center"/>
      <protection hidden="1"/>
    </xf>
    <xf numFmtId="168" fontId="35" fillId="16" borderId="5" xfId="3" applyNumberFormat="1" applyFont="1" applyFill="1" applyBorder="1" applyAlignment="1" applyProtection="1">
      <alignment horizontal="center" vertical="center"/>
      <protection hidden="1"/>
    </xf>
    <xf numFmtId="0" fontId="35" fillId="0" borderId="2" xfId="0" applyFont="1" applyBorder="1" applyAlignment="1" applyProtection="1">
      <alignment horizontal="right" vertical="top" wrapText="1"/>
      <protection hidden="1"/>
    </xf>
    <xf numFmtId="0" fontId="35" fillId="0" borderId="7" xfId="0" applyFont="1" applyBorder="1" applyAlignment="1" applyProtection="1">
      <alignment horizontal="right" vertical="top" wrapText="1"/>
      <protection hidden="1"/>
    </xf>
    <xf numFmtId="168" fontId="35" fillId="0" borderId="4" xfId="3" applyNumberFormat="1" applyFont="1" applyFill="1" applyBorder="1" applyAlignment="1" applyProtection="1">
      <alignment horizontal="center" vertical="center"/>
      <protection hidden="1"/>
    </xf>
    <xf numFmtId="168" fontId="35" fillId="0" borderId="5" xfId="3" applyNumberFormat="1" applyFont="1" applyFill="1" applyBorder="1" applyAlignment="1" applyProtection="1">
      <alignment horizontal="center" vertical="center"/>
      <protection hidden="1"/>
    </xf>
    <xf numFmtId="168" fontId="25" fillId="0" borderId="4" xfId="3" applyNumberFormat="1" applyFont="1" applyFill="1" applyBorder="1" applyAlignment="1" applyProtection="1">
      <alignment horizontal="center" vertical="center"/>
      <protection hidden="1"/>
    </xf>
    <xf numFmtId="168" fontId="25" fillId="0" borderId="6" xfId="3" applyNumberFormat="1" applyFont="1" applyFill="1" applyBorder="1" applyAlignment="1" applyProtection="1">
      <alignment horizontal="center" vertical="center"/>
      <protection hidden="1"/>
    </xf>
    <xf numFmtId="168" fontId="25" fillId="0" borderId="5" xfId="3" applyNumberFormat="1" applyFont="1" applyFill="1" applyBorder="1" applyAlignment="1" applyProtection="1">
      <alignment horizontal="center" vertical="center"/>
      <protection hidden="1"/>
    </xf>
    <xf numFmtId="166" fontId="22" fillId="0" borderId="4" xfId="1" applyNumberFormat="1" applyFont="1" applyFill="1" applyBorder="1" applyAlignment="1" applyProtection="1">
      <alignment horizontal="center" vertical="center"/>
      <protection hidden="1"/>
    </xf>
    <xf numFmtId="166" fontId="22" fillId="0" borderId="6" xfId="1" applyNumberFormat="1" applyFont="1" applyFill="1" applyBorder="1" applyAlignment="1" applyProtection="1">
      <alignment horizontal="center" vertical="center"/>
      <protection hidden="1"/>
    </xf>
    <xf numFmtId="166" fontId="22" fillId="0" borderId="5" xfId="1" applyNumberFormat="1" applyFont="1" applyFill="1" applyBorder="1" applyAlignment="1" applyProtection="1">
      <alignment horizontal="center" vertical="center"/>
      <protection hidden="1"/>
    </xf>
    <xf numFmtId="168" fontId="11" fillId="0" borderId="4" xfId="3" applyNumberFormat="1" applyFont="1" applyBorder="1" applyAlignment="1" applyProtection="1">
      <alignment horizontal="center" vertical="center"/>
      <protection hidden="1"/>
    </xf>
    <xf numFmtId="168" fontId="11" fillId="0" borderId="6" xfId="3" applyNumberFormat="1" applyFont="1" applyBorder="1" applyAlignment="1" applyProtection="1">
      <alignment horizontal="center" vertical="center"/>
      <protection hidden="1"/>
    </xf>
    <xf numFmtId="168" fontId="11" fillId="0" borderId="5" xfId="3" applyNumberFormat="1" applyFont="1" applyBorder="1" applyAlignment="1" applyProtection="1">
      <alignment horizontal="center" vertical="center"/>
      <protection hidden="1"/>
    </xf>
    <xf numFmtId="9" fontId="11" fillId="0" borderId="4" xfId="2" applyFont="1" applyBorder="1" applyAlignment="1" applyProtection="1">
      <alignment horizontal="center" vertical="center"/>
      <protection hidden="1"/>
    </xf>
    <xf numFmtId="9" fontId="11" fillId="0" borderId="5" xfId="2" applyFont="1" applyBorder="1" applyAlignment="1" applyProtection="1">
      <alignment horizontal="center" vertical="center"/>
      <protection hidden="1"/>
    </xf>
    <xf numFmtId="9" fontId="35" fillId="0" borderId="4" xfId="2" applyFont="1" applyFill="1" applyBorder="1" applyAlignment="1" applyProtection="1">
      <alignment horizontal="center" vertical="center"/>
      <protection hidden="1"/>
    </xf>
    <xf numFmtId="9" fontId="35" fillId="0" borderId="5" xfId="2" applyFont="1" applyFill="1" applyBorder="1" applyAlignment="1" applyProtection="1">
      <alignment horizontal="center" vertical="center"/>
      <protection hidden="1"/>
    </xf>
    <xf numFmtId="0" fontId="59" fillId="7" borderId="1" xfId="0" applyFont="1" applyFill="1" applyBorder="1" applyAlignment="1">
      <alignment horizontal="center" readingOrder="2"/>
    </xf>
    <xf numFmtId="166" fontId="59" fillId="30" borderId="1" xfId="11" applyNumberFormat="1" applyFont="1" applyFill="1" applyBorder="1" applyAlignment="1">
      <alignment horizontal="center" readingOrder="2"/>
    </xf>
    <xf numFmtId="171" fontId="55" fillId="0" borderId="5" xfId="1" applyNumberFormat="1" applyFont="1" applyFill="1" applyBorder="1" applyProtection="1">
      <protection hidden="1"/>
    </xf>
    <xf numFmtId="166" fontId="35" fillId="32" borderId="1" xfId="1" applyNumberFormat="1" applyFont="1" applyFill="1" applyBorder="1" applyProtection="1">
      <protection locked="0" hidden="1"/>
    </xf>
    <xf numFmtId="171" fontId="35" fillId="4" borderId="7" xfId="11" applyNumberFormat="1" applyFont="1" applyFill="1" applyBorder="1" applyAlignment="1" applyProtection="1">
      <alignment horizontal="center"/>
      <protection hidden="1"/>
    </xf>
    <xf numFmtId="171" fontId="35" fillId="0" borderId="7" xfId="11" applyNumberFormat="1" applyFont="1" applyFill="1" applyBorder="1" applyAlignment="1" applyProtection="1">
      <alignment horizontal="center"/>
      <protection hidden="1"/>
    </xf>
    <xf numFmtId="171" fontId="11" fillId="0" borderId="1" xfId="11" applyNumberFormat="1" applyFont="1" applyFill="1" applyBorder="1" applyAlignment="1" applyProtection="1">
      <alignment horizontal="center"/>
      <protection hidden="1"/>
    </xf>
  </cellXfs>
  <cellStyles count="13">
    <cellStyle name="Comma" xfId="1" builtinId="3"/>
    <cellStyle name="Comma 2" xfId="6" xr:uid="{00000000-0005-0000-0000-000001000000}"/>
    <cellStyle name="Comma 3" xfId="11" xr:uid="{7EE0A0E8-35F5-4C82-81F2-4C4646F7A0B6}"/>
    <cellStyle name="Comma 7" xfId="9" xr:uid="{8E886252-54FB-4FC4-8AC1-B9D3C4B61282}"/>
    <cellStyle name="Currency" xfId="3" builtinId="4"/>
    <cellStyle name="Currency 2" xfId="7" xr:uid="{00000000-0005-0000-0000-000003000000}"/>
    <cellStyle name="Currency 3" xfId="10" xr:uid="{7A7EE389-29FC-449E-A5B9-A5AF4E5C3E3A}"/>
    <cellStyle name="Normal" xfId="0" builtinId="0"/>
    <cellStyle name="Normal 2" xfId="4" xr:uid="{00000000-0005-0000-0000-000005000000}"/>
    <cellStyle name="Normal 2 2" xfId="12" xr:uid="{0F2395CD-BBD8-442D-9826-D57200177BB3}"/>
    <cellStyle name="Percent" xfId="2" builtinId="5"/>
    <cellStyle name="Percent 2" xfId="5" xr:uid="{00000000-0005-0000-0000-000007000000}"/>
    <cellStyle name="היפר-קישור" xfId="8" builtinId="8"/>
  </cellStyles>
  <dxfs count="5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dxf>
    <dxf>
      <font>
        <b/>
        <i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indexed="8"/>
        <name val="David"/>
        <family val="2"/>
        <scheme val="none"/>
      </font>
      <fill>
        <patternFill patternType="solid">
          <fgColor indexed="64"/>
          <bgColor rgb="FFFFFFE7"/>
        </patternFill>
      </fill>
      <border diagonalUp="0" diagonalDown="0" outline="0">
        <left style="thin">
          <color indexed="64"/>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David"/>
        <family val="2"/>
        <scheme val="none"/>
      </font>
      <fill>
        <patternFill patternType="solid">
          <fgColor indexed="64"/>
          <bgColor rgb="FFFFFFE7"/>
        </patternFill>
      </fill>
      <protection locked="0" hidden="0"/>
    </dxf>
    <dxf>
      <border outline="0">
        <bottom style="thin">
          <color indexed="64"/>
        </bottom>
      </border>
    </dxf>
    <dxf>
      <font>
        <b/>
        <i val="0"/>
        <strike val="0"/>
        <condense val="0"/>
        <extend val="0"/>
        <outline val="0"/>
        <shadow val="0"/>
        <u val="none"/>
        <vertAlign val="baseline"/>
        <sz val="11"/>
        <color theme="1"/>
        <name val="David"/>
        <family val="2"/>
        <scheme val="none"/>
      </font>
      <alignment horizontal="center" vertical="center" textRotation="0" wrapText="1" indent="0" justifyLastLine="0" shrinkToFit="0" readingOrder="0"/>
      <protection locked="1" hidden="0"/>
    </dxf>
  </dxfs>
  <tableStyles count="0" defaultTableStyle="TableStyleMedium9" defaultPivotStyle="PivotStyleLight16"/>
  <colors>
    <mruColors>
      <color rgb="FFFFFFE5"/>
      <color rgb="FFDDFFFF"/>
      <color rgb="FF66FFFF"/>
      <color rgb="FF99FFCC"/>
      <color rgb="FFCCFFCC"/>
      <color rgb="FFFFFFCC"/>
      <color rgb="FFFAF0F0"/>
      <color rgb="FFF7F7F7"/>
      <color rgb="FF99CCFF"/>
      <color rgb="FFDDE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500;&#1511;&#1493;&#1495;&#1493;&#1514;/&#1502;&#1513;&#1512;&#1491;&#1497;%20&#1502;&#1502;&#1513;&#1500;&#1492;/&#1502;&#1513;&#1512;&#1491;%20&#1492;&#1495;&#1497;&#1504;&#1493;&#1498;/&#1489;&#1497;&#1514;%20&#1492;&#1505;&#1508;&#1512;%20&#1493;&#1490;&#1504;&#1497;&#1501;%20&#1513;&#1500;%20&#1492;&#1495;&#1493;&#1508;&#1513;%20&#1492;&#1490;&#1491;&#1493;&#1500;/&#1495;&#1493;&#1508;&#1513;%20&#1490;&#1491;&#1493;&#1500;%20&#1514;&#1513;&#1508;&#1492;/&#1513;&#1500;&#1489;%200-%20&#1491;&#1493;&#1495;&#1493;&#1514;%20&#1489;&#1497;&#1510;&#1493;&#1506;/&#1491;&#1493;&#1495;&#1493;&#1514;%20&#1508;&#1514;&#1493;&#1495;&#1497;&#1501;/&#8207;&#8207;&#8207;&#8207;&#1489;&#1497;&#1514;%20&#1505;&#1508;&#1512;%20&#1495;&#1493;&#1508;&#1513;%20&#1492;&#1490;&#1491;&#1493;&#1500;%20&#1514;&#1513;&#1508;&#1492;%20&#1500;&#1500;&#1488;%20&#1504;&#1506;&#1497;&#1500;&#149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500;&#1511;&#1493;&#1495;&#1493;&#1514;/&#1502;&#1513;&#1512;&#1491;&#1497;%20&#1502;&#1502;&#1513;&#1500;&#1492;/&#1502;&#1513;&#1512;&#1491;%20&#1492;&#1495;&#1497;&#1504;&#1493;&#1498;/&#1489;&#1497;&#1514;%20&#1492;&#1505;&#1508;&#1512;%20&#1493;&#1490;&#1504;&#1497;&#1501;%20&#1513;&#1500;%20&#1492;&#1495;&#1493;&#1508;&#1513;%20&#1492;&#1490;&#1491;&#1493;&#1500;/&#1495;&#1493;&#1508;&#1513;%20&#1490;&#1491;&#1493;&#1500;%20&#1514;&#1513;&#1508;&#1493;/&#1513;&#1500;&#1489;%200-&#1491;&#1493;&#1495;&#1493;&#1514;%20&#1489;&#1497;&#1510;&#1493;&#1506;/&#1488;-&#1490;%20&#1493;&#1490;&#1504;&#1497;&#1501;/&#1488;-&#1490;%20&#1512;&#1490;&#1497;&#1500;/&#1489;&#1497;&#1514;%20&#1505;&#1508;&#1512;%20&#1495;&#1493;&#1508;&#1513;%20&#1492;&#1490;&#1491;&#1493;&#1500;%20&#1514;&#1513;&#1508;&#1493;%20&#1512;&#1490;&#1497;&#15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500;&#1511;&#1493;&#1495;&#1493;&#1514;/&#1502;&#1513;&#1512;&#1491;&#1497;%20&#1502;&#1502;&#1513;&#1500;&#1492;/&#1502;&#1513;&#1512;&#1491;%20&#1492;&#1495;&#1497;&#1504;&#1493;&#1498;/&#1489;&#1497;&#1514;%20&#1492;&#1505;&#1508;&#1512;%20&#1493;&#1490;&#1504;&#1497;&#1501;%20&#1513;&#1500;%20&#1492;&#1495;&#1493;&#1508;&#1513;%20&#1492;&#1490;&#1491;&#1493;&#1500;/&#1495;&#1493;&#1508;&#1513;%20&#1490;&#1491;&#1493;&#1500;%20&#1514;&#1513;&#1508;&#1493;/&#1513;&#1500;&#1489;%201-%20&#1489;&#1511;&#1512;&#1493;&#1514;%20&#1513;&#1496;&#1495;/&#1504;&#1514;&#1493;&#1504;&#1497;%20&#1489;&#1511;&#1512;&#1492;%20&#1500;&#1495;&#1497;&#1513;&#1493;&#1489;%20&#1505;&#1493;&#1508;&#1497;%20-%20&#1500;&#1488;%20&#1500;&#1490;&#1506;&#1514;/&#1492;&#1512;&#1495;&#1489;&#1492;/&#1492;&#1512;&#1495;&#1489;&#1492;-&#1489;&#1511;&#1512;&#1492;%20&#1505;&#1493;&#1508;&#1497;&#1514;%20&#1490;&#1504;&#1497;&#1501;%20&#1514;&#1513;&#1508;&#149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דגשים לדיווח"/>
      <sheetName val=" הנחיות למילוי"/>
      <sheetName val="גנים ובתי ספר- מבנה תקציב"/>
      <sheetName val="שינויים בתקציב פ''ה"/>
      <sheetName val="נתונים כלליים (1)"/>
      <sheetName val="מפעילי התכנית (2)"/>
      <sheetName val=" מצבת והרשמה (3)"/>
      <sheetName val="דוח ביצוע (4)"/>
      <sheetName val="דוח הוצאות בפועל (5)"/>
      <sheetName val="תשלומי הורים ומלגות להורים (6) "/>
      <sheetName val="עלויות כח אדם (7)"/>
      <sheetName val="סייעות רפואיות או אישיות (8)"/>
      <sheetName val=" איוש משרות (9)"/>
      <sheetName val="בית ספר - תקצוב לפי מוסד (10)"/>
      <sheetName val="בקרה"/>
      <sheetName val="רשימת רשויות"/>
      <sheetName val="נתוני רישום ומצבת"/>
      <sheetName val="מעמד"/>
      <sheetName val="סיווג התפקידים והעלויות"/>
      <sheetName val="‏‏‏‏בית ספר חופש הגדול תשפה ללא"/>
    </sheetNames>
    <sheetDataSet>
      <sheetData sheetId="0" refreshError="1"/>
      <sheetData sheetId="1" refreshError="1"/>
      <sheetData sheetId="2">
        <row r="1">
          <cell r="E1" t="str">
            <v>תכנית בתי הספר והגנים של החופש הגדול, קיץ תשפ"ה</v>
          </cell>
        </row>
        <row r="66">
          <cell r="B66" t="str">
            <v>אשכול למ"ס</v>
          </cell>
          <cell r="C66" t="str">
            <v xml:space="preserve">גבייה מההורים </v>
          </cell>
          <cell r="D66" t="str">
            <v>סבסוד המשרד - חינוך רגיל</v>
          </cell>
          <cell r="E66" t="str">
            <v>סבסוד המשרד - חינוך מיוחד</v>
          </cell>
          <cell r="F66" t="str">
            <v>אחוז הסבסוד חינוך רגיל</v>
          </cell>
          <cell r="G66" t="str">
            <v>אחוז הסבסוד חנ"מ</v>
          </cell>
        </row>
        <row r="67">
          <cell r="B67">
            <v>1</v>
          </cell>
          <cell r="C67">
            <v>75</v>
          </cell>
          <cell r="D67">
            <v>574</v>
          </cell>
          <cell r="E67">
            <v>1780</v>
          </cell>
          <cell r="F67">
            <v>0.88443759630200303</v>
          </cell>
          <cell r="G67">
            <v>0.95956873315363878</v>
          </cell>
        </row>
        <row r="68">
          <cell r="B68">
            <v>2</v>
          </cell>
          <cell r="C68">
            <v>75</v>
          </cell>
          <cell r="D68">
            <v>574</v>
          </cell>
          <cell r="E68">
            <v>1780</v>
          </cell>
          <cell r="F68">
            <v>0.88443759630200303</v>
          </cell>
          <cell r="G68">
            <v>0.95956873315363878</v>
          </cell>
        </row>
        <row r="69">
          <cell r="B69">
            <v>3</v>
          </cell>
          <cell r="C69">
            <v>75</v>
          </cell>
          <cell r="D69">
            <v>574</v>
          </cell>
          <cell r="E69">
            <v>1780</v>
          </cell>
          <cell r="F69">
            <v>0.88443759630200303</v>
          </cell>
          <cell r="G69">
            <v>0.95956873315363878</v>
          </cell>
        </row>
        <row r="70">
          <cell r="B70">
            <v>4</v>
          </cell>
          <cell r="C70">
            <v>75</v>
          </cell>
          <cell r="D70">
            <v>574</v>
          </cell>
          <cell r="E70">
            <v>1780</v>
          </cell>
          <cell r="F70">
            <v>0.88443759630200303</v>
          </cell>
          <cell r="G70">
            <v>0.95956873315363878</v>
          </cell>
        </row>
        <row r="71">
          <cell r="B71">
            <v>5</v>
          </cell>
          <cell r="C71">
            <v>300</v>
          </cell>
          <cell r="D71">
            <v>349</v>
          </cell>
          <cell r="E71">
            <v>1555</v>
          </cell>
          <cell r="F71">
            <v>0.53775038520801233</v>
          </cell>
          <cell r="G71">
            <v>0.83827493261455532</v>
          </cell>
        </row>
        <row r="72">
          <cell r="B72">
            <v>6</v>
          </cell>
          <cell r="C72">
            <v>300</v>
          </cell>
          <cell r="D72">
            <v>349</v>
          </cell>
          <cell r="E72">
            <v>1555</v>
          </cell>
          <cell r="F72">
            <v>0.53775038520801233</v>
          </cell>
          <cell r="G72">
            <v>0.83827493261455532</v>
          </cell>
        </row>
        <row r="73">
          <cell r="B73">
            <v>7</v>
          </cell>
          <cell r="C73">
            <v>300</v>
          </cell>
          <cell r="D73">
            <v>349</v>
          </cell>
          <cell r="E73">
            <v>1555</v>
          </cell>
          <cell r="F73">
            <v>0.53775038520801233</v>
          </cell>
          <cell r="G73">
            <v>0.83827493261455532</v>
          </cell>
        </row>
        <row r="74">
          <cell r="B74">
            <v>8</v>
          </cell>
          <cell r="C74">
            <v>450</v>
          </cell>
          <cell r="D74">
            <v>199</v>
          </cell>
          <cell r="E74">
            <v>1405</v>
          </cell>
          <cell r="F74">
            <v>0.30662557781201849</v>
          </cell>
          <cell r="G74">
            <v>0.75741239892183287</v>
          </cell>
        </row>
        <row r="75">
          <cell r="B75">
            <v>9</v>
          </cell>
          <cell r="C75">
            <v>450</v>
          </cell>
          <cell r="D75">
            <v>199</v>
          </cell>
          <cell r="E75">
            <v>1405</v>
          </cell>
          <cell r="F75">
            <v>0.30662557781201849</v>
          </cell>
          <cell r="G75">
            <v>0.75741239892183287</v>
          </cell>
        </row>
        <row r="76">
          <cell r="B76">
            <v>10</v>
          </cell>
          <cell r="C76">
            <v>450</v>
          </cell>
          <cell r="D76">
            <v>199</v>
          </cell>
          <cell r="E76">
            <v>1405</v>
          </cell>
          <cell r="F76">
            <v>0.30662557781201849</v>
          </cell>
          <cell r="G76">
            <v>0.75741239892183287</v>
          </cell>
        </row>
      </sheetData>
      <sheetData sheetId="3" refreshError="1"/>
      <sheetData sheetId="4" refreshError="1"/>
      <sheetData sheetId="5"/>
      <sheetData sheetId="6">
        <row r="5">
          <cell r="F5" t="str">
            <v>מוכש"ר</v>
          </cell>
        </row>
        <row r="21">
          <cell r="C21">
            <v>512368</v>
          </cell>
          <cell r="F21">
            <v>512368</v>
          </cell>
        </row>
        <row r="22">
          <cell r="C22">
            <v>514943</v>
          </cell>
          <cell r="F22">
            <v>514943</v>
          </cell>
        </row>
        <row r="23">
          <cell r="C23">
            <v>514976</v>
          </cell>
          <cell r="F23">
            <v>514976</v>
          </cell>
        </row>
        <row r="24">
          <cell r="C24">
            <v>515452</v>
          </cell>
          <cell r="F24">
            <v>515452</v>
          </cell>
        </row>
        <row r="25">
          <cell r="C25" t="str">
            <v/>
          </cell>
          <cell r="F25" t="str">
            <v xml:space="preserve">  </v>
          </cell>
        </row>
        <row r="26">
          <cell r="C26" t="str">
            <v/>
          </cell>
          <cell r="F26" t="str">
            <v xml:space="preserve">  </v>
          </cell>
        </row>
        <row r="27">
          <cell r="C27" t="str">
            <v/>
          </cell>
          <cell r="F27" t="str">
            <v xml:space="preserve">  </v>
          </cell>
        </row>
        <row r="28">
          <cell r="C28" t="str">
            <v/>
          </cell>
          <cell r="F28" t="str">
            <v xml:space="preserve">  </v>
          </cell>
        </row>
        <row r="29">
          <cell r="C29" t="str">
            <v/>
          </cell>
          <cell r="F29" t="str">
            <v xml:space="preserve">  </v>
          </cell>
        </row>
        <row r="30">
          <cell r="C30" t="str">
            <v/>
          </cell>
          <cell r="F30" t="str">
            <v xml:space="preserve">  </v>
          </cell>
        </row>
        <row r="31">
          <cell r="C31" t="str">
            <v/>
          </cell>
          <cell r="F31" t="str">
            <v xml:space="preserve">  </v>
          </cell>
        </row>
        <row r="32">
          <cell r="C32" t="str">
            <v/>
          </cell>
          <cell r="F32" t="str">
            <v xml:space="preserve">  </v>
          </cell>
        </row>
        <row r="33">
          <cell r="C33" t="str">
            <v/>
          </cell>
          <cell r="F33" t="str">
            <v xml:space="preserve">  </v>
          </cell>
        </row>
        <row r="34">
          <cell r="C34" t="str">
            <v/>
          </cell>
          <cell r="F34" t="str">
            <v xml:space="preserve">  </v>
          </cell>
        </row>
        <row r="35">
          <cell r="C35" t="str">
            <v/>
          </cell>
          <cell r="F35" t="str">
            <v xml:space="preserve">  </v>
          </cell>
        </row>
        <row r="36">
          <cell r="C36" t="str">
            <v/>
          </cell>
          <cell r="F36" t="str">
            <v xml:space="preserve">  </v>
          </cell>
        </row>
        <row r="37">
          <cell r="C37" t="str">
            <v/>
          </cell>
          <cell r="F37" t="str">
            <v xml:space="preserve">  </v>
          </cell>
        </row>
        <row r="38">
          <cell r="C38" t="str">
            <v/>
          </cell>
          <cell r="F38" t="str">
            <v xml:space="preserve">  </v>
          </cell>
        </row>
        <row r="39">
          <cell r="C39" t="str">
            <v/>
          </cell>
          <cell r="F39" t="str">
            <v xml:space="preserve">  </v>
          </cell>
        </row>
        <row r="40">
          <cell r="C40" t="str">
            <v/>
          </cell>
          <cell r="F40" t="str">
            <v xml:space="preserve">  </v>
          </cell>
        </row>
        <row r="41">
          <cell r="C41" t="str">
            <v/>
          </cell>
          <cell r="F41" t="str">
            <v xml:space="preserve">  </v>
          </cell>
        </row>
        <row r="42">
          <cell r="C42" t="str">
            <v/>
          </cell>
          <cell r="F42" t="str">
            <v xml:space="preserve">  </v>
          </cell>
        </row>
        <row r="43">
          <cell r="C43" t="str">
            <v/>
          </cell>
          <cell r="F43" t="str">
            <v xml:space="preserve">  </v>
          </cell>
        </row>
        <row r="44">
          <cell r="C44" t="str">
            <v/>
          </cell>
          <cell r="F44" t="str">
            <v xml:space="preserve">  </v>
          </cell>
        </row>
        <row r="45">
          <cell r="C45" t="str">
            <v/>
          </cell>
          <cell r="F45" t="str">
            <v xml:space="preserve">  </v>
          </cell>
        </row>
        <row r="46">
          <cell r="C46" t="str">
            <v/>
          </cell>
          <cell r="F46" t="str">
            <v xml:space="preserve">  </v>
          </cell>
        </row>
        <row r="47">
          <cell r="C47" t="str">
            <v/>
          </cell>
          <cell r="F47" t="str">
            <v xml:space="preserve">  </v>
          </cell>
        </row>
        <row r="48">
          <cell r="C48" t="str">
            <v/>
          </cell>
          <cell r="F48" t="str">
            <v xml:space="preserve">  </v>
          </cell>
        </row>
        <row r="49">
          <cell r="C49" t="str">
            <v/>
          </cell>
          <cell r="F49" t="str">
            <v xml:space="preserve">  </v>
          </cell>
        </row>
        <row r="50">
          <cell r="C50" t="str">
            <v/>
          </cell>
          <cell r="F50" t="str">
            <v xml:space="preserve">  </v>
          </cell>
        </row>
        <row r="51">
          <cell r="C51" t="str">
            <v/>
          </cell>
          <cell r="F51" t="str">
            <v xml:space="preserve">  </v>
          </cell>
        </row>
        <row r="52">
          <cell r="C52" t="str">
            <v/>
          </cell>
          <cell r="F52" t="str">
            <v xml:space="preserve">  </v>
          </cell>
        </row>
        <row r="53">
          <cell r="C53" t="str">
            <v/>
          </cell>
          <cell r="F53" t="str">
            <v xml:space="preserve">  </v>
          </cell>
        </row>
        <row r="54">
          <cell r="C54" t="str">
            <v/>
          </cell>
          <cell r="F54" t="str">
            <v xml:space="preserve">  </v>
          </cell>
        </row>
        <row r="55">
          <cell r="C55" t="str">
            <v/>
          </cell>
          <cell r="F55" t="str">
            <v xml:space="preserve">  </v>
          </cell>
        </row>
        <row r="56">
          <cell r="C56" t="str">
            <v/>
          </cell>
          <cell r="F56" t="str">
            <v xml:space="preserve">  </v>
          </cell>
        </row>
        <row r="57">
          <cell r="C57" t="str">
            <v/>
          </cell>
          <cell r="F57" t="str">
            <v xml:space="preserve">  </v>
          </cell>
        </row>
        <row r="58">
          <cell r="C58" t="str">
            <v/>
          </cell>
          <cell r="F58" t="str">
            <v xml:space="preserve">  </v>
          </cell>
        </row>
        <row r="59">
          <cell r="C59" t="str">
            <v/>
          </cell>
          <cell r="F59" t="str">
            <v xml:space="preserve">  </v>
          </cell>
        </row>
        <row r="60">
          <cell r="C60" t="str">
            <v/>
          </cell>
          <cell r="F60" t="str">
            <v xml:space="preserve">  </v>
          </cell>
        </row>
        <row r="61">
          <cell r="C61" t="str">
            <v/>
          </cell>
          <cell r="F61" t="str">
            <v xml:space="preserve">  </v>
          </cell>
        </row>
        <row r="62">
          <cell r="C62" t="str">
            <v/>
          </cell>
          <cell r="F62" t="str">
            <v xml:space="preserve">  </v>
          </cell>
        </row>
        <row r="63">
          <cell r="C63" t="str">
            <v/>
          </cell>
          <cell r="F63" t="str">
            <v xml:space="preserve">  </v>
          </cell>
        </row>
        <row r="64">
          <cell r="C64" t="str">
            <v/>
          </cell>
          <cell r="F64" t="str">
            <v xml:space="preserve">  </v>
          </cell>
        </row>
        <row r="65">
          <cell r="C65" t="str">
            <v/>
          </cell>
          <cell r="F65" t="str">
            <v xml:space="preserve">  </v>
          </cell>
        </row>
        <row r="66">
          <cell r="C66" t="str">
            <v/>
          </cell>
          <cell r="F66" t="str">
            <v xml:space="preserve">  </v>
          </cell>
        </row>
        <row r="67">
          <cell r="C67" t="str">
            <v/>
          </cell>
          <cell r="F67" t="str">
            <v xml:space="preserve">  </v>
          </cell>
        </row>
        <row r="68">
          <cell r="C68" t="str">
            <v/>
          </cell>
          <cell r="F68" t="str">
            <v xml:space="preserve">  </v>
          </cell>
        </row>
        <row r="69">
          <cell r="C69" t="str">
            <v/>
          </cell>
          <cell r="F69" t="str">
            <v xml:space="preserve">  </v>
          </cell>
        </row>
        <row r="70">
          <cell r="C70" t="str">
            <v/>
          </cell>
          <cell r="F70" t="str">
            <v xml:space="preserve">  </v>
          </cell>
        </row>
        <row r="71">
          <cell r="C71" t="str">
            <v/>
          </cell>
          <cell r="F71" t="str">
            <v xml:space="preserve">  </v>
          </cell>
        </row>
        <row r="72">
          <cell r="C72" t="str">
            <v/>
          </cell>
          <cell r="F72" t="str">
            <v xml:space="preserve">  </v>
          </cell>
        </row>
        <row r="73">
          <cell r="C73" t="str">
            <v/>
          </cell>
          <cell r="F73" t="str">
            <v xml:space="preserve">  </v>
          </cell>
        </row>
        <row r="74">
          <cell r="C74" t="str">
            <v/>
          </cell>
          <cell r="F74" t="str">
            <v xml:space="preserve">  </v>
          </cell>
        </row>
        <row r="75">
          <cell r="C75" t="str">
            <v/>
          </cell>
          <cell r="F75" t="str">
            <v xml:space="preserve">  </v>
          </cell>
        </row>
        <row r="76">
          <cell r="C76" t="str">
            <v/>
          </cell>
          <cell r="F76" t="str">
            <v xml:space="preserve">  </v>
          </cell>
        </row>
        <row r="77">
          <cell r="C77" t="str">
            <v/>
          </cell>
          <cell r="F77" t="str">
            <v xml:space="preserve">  </v>
          </cell>
        </row>
        <row r="78">
          <cell r="C78" t="str">
            <v/>
          </cell>
          <cell r="F78" t="str">
            <v xml:space="preserve">  </v>
          </cell>
        </row>
        <row r="79">
          <cell r="C79" t="str">
            <v/>
          </cell>
          <cell r="F79" t="str">
            <v xml:space="preserve">  </v>
          </cell>
        </row>
        <row r="80">
          <cell r="C80" t="str">
            <v/>
          </cell>
          <cell r="F80" t="str">
            <v xml:space="preserve">  </v>
          </cell>
        </row>
        <row r="81">
          <cell r="C81" t="str">
            <v/>
          </cell>
          <cell r="F81" t="str">
            <v xml:space="preserve">  </v>
          </cell>
        </row>
        <row r="82">
          <cell r="C82" t="str">
            <v/>
          </cell>
          <cell r="F82" t="str">
            <v xml:space="preserve">  </v>
          </cell>
        </row>
        <row r="83">
          <cell r="C83" t="str">
            <v/>
          </cell>
          <cell r="F83" t="str">
            <v xml:space="preserve">  </v>
          </cell>
        </row>
        <row r="84">
          <cell r="C84" t="str">
            <v/>
          </cell>
          <cell r="F84" t="str">
            <v xml:space="preserve">  </v>
          </cell>
        </row>
        <row r="85">
          <cell r="C85" t="str">
            <v/>
          </cell>
          <cell r="F85" t="str">
            <v xml:space="preserve">  </v>
          </cell>
        </row>
        <row r="86">
          <cell r="C86" t="str">
            <v/>
          </cell>
          <cell r="F86" t="str">
            <v xml:space="preserve">  </v>
          </cell>
        </row>
        <row r="87">
          <cell r="C87" t="str">
            <v/>
          </cell>
          <cell r="F87" t="str">
            <v xml:space="preserve">  </v>
          </cell>
        </row>
        <row r="88">
          <cell r="C88" t="str">
            <v/>
          </cell>
          <cell r="F88" t="str">
            <v xml:space="preserve">  </v>
          </cell>
        </row>
        <row r="89">
          <cell r="C89" t="str">
            <v/>
          </cell>
          <cell r="F89" t="str">
            <v xml:space="preserve">  </v>
          </cell>
        </row>
        <row r="90">
          <cell r="C90" t="str">
            <v/>
          </cell>
          <cell r="F90" t="str">
            <v xml:space="preserve">  </v>
          </cell>
        </row>
        <row r="91">
          <cell r="C91" t="str">
            <v/>
          </cell>
          <cell r="F91" t="str">
            <v xml:space="preserve">  </v>
          </cell>
        </row>
        <row r="92">
          <cell r="C92" t="str">
            <v/>
          </cell>
          <cell r="F92" t="str">
            <v xml:space="preserve">  </v>
          </cell>
        </row>
        <row r="93">
          <cell r="C93" t="str">
            <v/>
          </cell>
          <cell r="F93" t="str">
            <v xml:space="preserve">  </v>
          </cell>
        </row>
        <row r="94">
          <cell r="C94" t="str">
            <v/>
          </cell>
          <cell r="F94" t="str">
            <v xml:space="preserve">  </v>
          </cell>
        </row>
        <row r="95">
          <cell r="C95" t="str">
            <v/>
          </cell>
          <cell r="F95" t="str">
            <v xml:space="preserve">  </v>
          </cell>
        </row>
        <row r="96">
          <cell r="C96" t="str">
            <v/>
          </cell>
          <cell r="F96" t="str">
            <v xml:space="preserve">  </v>
          </cell>
        </row>
        <row r="97">
          <cell r="C97" t="str">
            <v/>
          </cell>
          <cell r="F97" t="str">
            <v xml:space="preserve">  </v>
          </cell>
        </row>
        <row r="98">
          <cell r="C98" t="str">
            <v/>
          </cell>
          <cell r="F98" t="str">
            <v xml:space="preserve">  </v>
          </cell>
        </row>
        <row r="99">
          <cell r="C99" t="str">
            <v/>
          </cell>
          <cell r="F99" t="str">
            <v xml:space="preserve">  </v>
          </cell>
        </row>
        <row r="100">
          <cell r="C100" t="str">
            <v/>
          </cell>
          <cell r="F100" t="str">
            <v xml:space="preserve">  </v>
          </cell>
        </row>
        <row r="101">
          <cell r="C101" t="str">
            <v/>
          </cell>
          <cell r="F101" t="str">
            <v xml:space="preserve">  </v>
          </cell>
        </row>
        <row r="102">
          <cell r="C102" t="str">
            <v/>
          </cell>
          <cell r="F102" t="str">
            <v xml:space="preserve">  </v>
          </cell>
        </row>
        <row r="103">
          <cell r="C103" t="str">
            <v/>
          </cell>
          <cell r="F103" t="str">
            <v xml:space="preserve">  </v>
          </cell>
        </row>
        <row r="104">
          <cell r="C104" t="str">
            <v/>
          </cell>
          <cell r="F104" t="str">
            <v xml:space="preserve">  </v>
          </cell>
        </row>
        <row r="105">
          <cell r="C105" t="str">
            <v/>
          </cell>
          <cell r="F105" t="str">
            <v xml:space="preserve">  </v>
          </cell>
        </row>
        <row r="106">
          <cell r="C106" t="str">
            <v/>
          </cell>
          <cell r="F106" t="str">
            <v xml:space="preserve">  </v>
          </cell>
        </row>
        <row r="107">
          <cell r="C107" t="str">
            <v/>
          </cell>
          <cell r="F107" t="str">
            <v xml:space="preserve">  </v>
          </cell>
        </row>
        <row r="108">
          <cell r="C108" t="str">
            <v/>
          </cell>
          <cell r="F108" t="str">
            <v xml:space="preserve">  </v>
          </cell>
        </row>
        <row r="109">
          <cell r="C109" t="str">
            <v/>
          </cell>
          <cell r="F109" t="str">
            <v xml:space="preserve">  </v>
          </cell>
        </row>
        <row r="110">
          <cell r="C110" t="str">
            <v/>
          </cell>
          <cell r="F110" t="str">
            <v xml:space="preserve">  </v>
          </cell>
        </row>
        <row r="111">
          <cell r="C111" t="str">
            <v/>
          </cell>
          <cell r="F111" t="str">
            <v xml:space="preserve">  </v>
          </cell>
        </row>
        <row r="112">
          <cell r="C112" t="str">
            <v/>
          </cell>
          <cell r="F112" t="str">
            <v xml:space="preserve">  </v>
          </cell>
        </row>
        <row r="113">
          <cell r="C113" t="str">
            <v/>
          </cell>
          <cell r="F113" t="str">
            <v xml:space="preserve">  </v>
          </cell>
        </row>
        <row r="114">
          <cell r="C114" t="str">
            <v/>
          </cell>
          <cell r="F114" t="str">
            <v xml:space="preserve">  </v>
          </cell>
        </row>
        <row r="115">
          <cell r="C115" t="str">
            <v/>
          </cell>
          <cell r="F115" t="str">
            <v xml:space="preserve">  </v>
          </cell>
        </row>
        <row r="116">
          <cell r="C116" t="str">
            <v/>
          </cell>
          <cell r="F116" t="str">
            <v xml:space="preserve">  </v>
          </cell>
        </row>
        <row r="117">
          <cell r="C117" t="str">
            <v/>
          </cell>
          <cell r="F117" t="str">
            <v xml:space="preserve">  </v>
          </cell>
        </row>
        <row r="118">
          <cell r="C118" t="str">
            <v/>
          </cell>
          <cell r="F118" t="str">
            <v xml:space="preserve">  </v>
          </cell>
        </row>
        <row r="119">
          <cell r="C119" t="str">
            <v/>
          </cell>
          <cell r="F119" t="str">
            <v xml:space="preserve">  </v>
          </cell>
        </row>
        <row r="120">
          <cell r="C120" t="str">
            <v/>
          </cell>
          <cell r="F120" t="str">
            <v xml:space="preserve">  </v>
          </cell>
        </row>
        <row r="121">
          <cell r="C121" t="str">
            <v/>
          </cell>
          <cell r="F121" t="str">
            <v xml:space="preserve">  </v>
          </cell>
        </row>
        <row r="122">
          <cell r="C122" t="str">
            <v/>
          </cell>
          <cell r="F122" t="str">
            <v xml:space="preserve">  </v>
          </cell>
        </row>
        <row r="123">
          <cell r="C123" t="str">
            <v/>
          </cell>
          <cell r="F123" t="str">
            <v xml:space="preserve">  </v>
          </cell>
        </row>
        <row r="124">
          <cell r="C124" t="str">
            <v/>
          </cell>
          <cell r="F124" t="str">
            <v xml:space="preserve">  </v>
          </cell>
        </row>
        <row r="125">
          <cell r="C125" t="str">
            <v/>
          </cell>
          <cell r="F125" t="str">
            <v xml:space="preserve">  </v>
          </cell>
        </row>
        <row r="126">
          <cell r="C126" t="str">
            <v/>
          </cell>
          <cell r="F126" t="str">
            <v xml:space="preserve">  </v>
          </cell>
        </row>
        <row r="127">
          <cell r="C127" t="str">
            <v/>
          </cell>
          <cell r="F127" t="str">
            <v xml:space="preserve">  </v>
          </cell>
        </row>
        <row r="128">
          <cell r="C128" t="str">
            <v/>
          </cell>
          <cell r="F128" t="str">
            <v xml:space="preserve">  </v>
          </cell>
        </row>
        <row r="129">
          <cell r="C129" t="str">
            <v/>
          </cell>
          <cell r="F129" t="str">
            <v xml:space="preserve">  </v>
          </cell>
        </row>
        <row r="130">
          <cell r="C130" t="str">
            <v/>
          </cell>
          <cell r="F130" t="str">
            <v xml:space="preserve">  </v>
          </cell>
        </row>
        <row r="131">
          <cell r="C131" t="str">
            <v/>
          </cell>
          <cell r="F131" t="str">
            <v xml:space="preserve">  </v>
          </cell>
        </row>
        <row r="132">
          <cell r="C132" t="str">
            <v/>
          </cell>
          <cell r="F132" t="str">
            <v xml:space="preserve">  </v>
          </cell>
        </row>
        <row r="133">
          <cell r="C133" t="str">
            <v/>
          </cell>
          <cell r="F133" t="str">
            <v xml:space="preserve">  </v>
          </cell>
        </row>
        <row r="134">
          <cell r="C134" t="str">
            <v/>
          </cell>
          <cell r="F134" t="str">
            <v xml:space="preserve">  </v>
          </cell>
        </row>
        <row r="135">
          <cell r="C135" t="str">
            <v/>
          </cell>
          <cell r="F135" t="str">
            <v xml:space="preserve">  </v>
          </cell>
        </row>
        <row r="136">
          <cell r="C136" t="str">
            <v/>
          </cell>
          <cell r="F136" t="str">
            <v xml:space="preserve">  </v>
          </cell>
        </row>
        <row r="137">
          <cell r="C137" t="str">
            <v/>
          </cell>
          <cell r="F137" t="str">
            <v xml:space="preserve">  </v>
          </cell>
        </row>
        <row r="138">
          <cell r="C138" t="str">
            <v/>
          </cell>
          <cell r="F138" t="str">
            <v xml:space="preserve">  </v>
          </cell>
        </row>
        <row r="139">
          <cell r="C139" t="str">
            <v/>
          </cell>
          <cell r="F139" t="str">
            <v xml:space="preserve">  </v>
          </cell>
        </row>
        <row r="140">
          <cell r="C140" t="str">
            <v/>
          </cell>
          <cell r="F140" t="str">
            <v xml:space="preserve">  </v>
          </cell>
        </row>
        <row r="141">
          <cell r="C141" t="str">
            <v/>
          </cell>
          <cell r="F141" t="str">
            <v xml:space="preserve">  </v>
          </cell>
        </row>
        <row r="142">
          <cell r="C142" t="str">
            <v/>
          </cell>
          <cell r="F142" t="str">
            <v xml:space="preserve">  </v>
          </cell>
        </row>
        <row r="143">
          <cell r="C143" t="str">
            <v/>
          </cell>
          <cell r="F143" t="str">
            <v xml:space="preserve">  </v>
          </cell>
        </row>
        <row r="144">
          <cell r="C144" t="str">
            <v/>
          </cell>
          <cell r="F144" t="str">
            <v xml:space="preserve">  </v>
          </cell>
        </row>
        <row r="145">
          <cell r="C145" t="str">
            <v/>
          </cell>
          <cell r="F145" t="str">
            <v xml:space="preserve">  </v>
          </cell>
        </row>
        <row r="146">
          <cell r="C146" t="str">
            <v/>
          </cell>
          <cell r="F146" t="str">
            <v xml:space="preserve">  </v>
          </cell>
        </row>
        <row r="147">
          <cell r="C147" t="str">
            <v/>
          </cell>
          <cell r="F147" t="str">
            <v xml:space="preserve">  </v>
          </cell>
        </row>
        <row r="148">
          <cell r="C148" t="str">
            <v/>
          </cell>
          <cell r="F148" t="str">
            <v xml:space="preserve">  </v>
          </cell>
        </row>
        <row r="149">
          <cell r="C149" t="str">
            <v/>
          </cell>
          <cell r="F149" t="str">
            <v xml:space="preserve">  </v>
          </cell>
        </row>
        <row r="150">
          <cell r="C150" t="str">
            <v/>
          </cell>
          <cell r="F150" t="str">
            <v xml:space="preserve">  </v>
          </cell>
        </row>
        <row r="151">
          <cell r="C151" t="str">
            <v/>
          </cell>
          <cell r="F151" t="str">
            <v xml:space="preserve">  </v>
          </cell>
        </row>
        <row r="152">
          <cell r="C152" t="str">
            <v/>
          </cell>
          <cell r="F152" t="str">
            <v xml:space="preserve">  </v>
          </cell>
        </row>
        <row r="153">
          <cell r="C153" t="str">
            <v/>
          </cell>
          <cell r="F153" t="str">
            <v xml:space="preserve">  </v>
          </cell>
        </row>
        <row r="154">
          <cell r="C154" t="str">
            <v/>
          </cell>
          <cell r="F154" t="str">
            <v xml:space="preserve">  </v>
          </cell>
        </row>
        <row r="155">
          <cell r="C155" t="str">
            <v/>
          </cell>
          <cell r="F155" t="str">
            <v xml:space="preserve">  </v>
          </cell>
        </row>
        <row r="156">
          <cell r="C156" t="str">
            <v/>
          </cell>
          <cell r="F156" t="str">
            <v xml:space="preserve">  </v>
          </cell>
        </row>
        <row r="157">
          <cell r="C157" t="str">
            <v/>
          </cell>
          <cell r="F157" t="str">
            <v xml:space="preserve">  </v>
          </cell>
        </row>
        <row r="158">
          <cell r="C158" t="str">
            <v/>
          </cell>
          <cell r="F158" t="str">
            <v xml:space="preserve">  </v>
          </cell>
        </row>
        <row r="159">
          <cell r="C159" t="str">
            <v/>
          </cell>
          <cell r="F159" t="str">
            <v xml:space="preserve">  </v>
          </cell>
        </row>
        <row r="160">
          <cell r="C160" t="str">
            <v/>
          </cell>
          <cell r="F160" t="str">
            <v xml:space="preserve">  </v>
          </cell>
        </row>
        <row r="161">
          <cell r="C161" t="str">
            <v/>
          </cell>
          <cell r="F161" t="str">
            <v xml:space="preserve">  </v>
          </cell>
        </row>
        <row r="162">
          <cell r="C162" t="str">
            <v/>
          </cell>
          <cell r="F162" t="str">
            <v xml:space="preserve">  </v>
          </cell>
        </row>
        <row r="163">
          <cell r="C163" t="str">
            <v/>
          </cell>
          <cell r="F163" t="str">
            <v xml:space="preserve">  </v>
          </cell>
        </row>
        <row r="164">
          <cell r="C164" t="str">
            <v/>
          </cell>
          <cell r="F164" t="str">
            <v xml:space="preserve">  </v>
          </cell>
        </row>
        <row r="165">
          <cell r="C165" t="str">
            <v/>
          </cell>
          <cell r="F165" t="str">
            <v xml:space="preserve">  </v>
          </cell>
        </row>
        <row r="166">
          <cell r="C166" t="str">
            <v/>
          </cell>
          <cell r="F166" t="str">
            <v xml:space="preserve">  </v>
          </cell>
        </row>
        <row r="167">
          <cell r="C167" t="str">
            <v/>
          </cell>
          <cell r="F167" t="str">
            <v xml:space="preserve">  </v>
          </cell>
        </row>
        <row r="168">
          <cell r="C168" t="str">
            <v/>
          </cell>
          <cell r="F168" t="str">
            <v xml:space="preserve">  </v>
          </cell>
        </row>
        <row r="169">
          <cell r="C169" t="str">
            <v/>
          </cell>
          <cell r="F169" t="str">
            <v xml:space="preserve">  </v>
          </cell>
        </row>
        <row r="170">
          <cell r="C170" t="str">
            <v/>
          </cell>
          <cell r="F170" t="str">
            <v xml:space="preserve">  </v>
          </cell>
        </row>
        <row r="171">
          <cell r="C171" t="str">
            <v/>
          </cell>
          <cell r="F171" t="str">
            <v xml:space="preserve">  </v>
          </cell>
        </row>
        <row r="172">
          <cell r="C172" t="str">
            <v/>
          </cell>
          <cell r="F172" t="str">
            <v xml:space="preserve">  </v>
          </cell>
        </row>
        <row r="173">
          <cell r="C173" t="str">
            <v/>
          </cell>
          <cell r="F173" t="str">
            <v xml:space="preserve">  </v>
          </cell>
        </row>
        <row r="174">
          <cell r="C174" t="str">
            <v/>
          </cell>
          <cell r="F174" t="str">
            <v xml:space="preserve">  </v>
          </cell>
        </row>
        <row r="175">
          <cell r="C175" t="str">
            <v/>
          </cell>
          <cell r="F175" t="str">
            <v xml:space="preserve">  </v>
          </cell>
        </row>
        <row r="176">
          <cell r="C176" t="str">
            <v/>
          </cell>
          <cell r="F176" t="str">
            <v xml:space="preserve">  </v>
          </cell>
        </row>
        <row r="177">
          <cell r="C177" t="str">
            <v/>
          </cell>
          <cell r="F177" t="str">
            <v xml:space="preserve">  </v>
          </cell>
        </row>
        <row r="178">
          <cell r="C178" t="str">
            <v/>
          </cell>
          <cell r="F178" t="str">
            <v xml:space="preserve">  </v>
          </cell>
        </row>
        <row r="179">
          <cell r="C179" t="str">
            <v/>
          </cell>
          <cell r="F179" t="str">
            <v xml:space="preserve">  </v>
          </cell>
        </row>
        <row r="180">
          <cell r="C180" t="str">
            <v/>
          </cell>
          <cell r="F180" t="str">
            <v xml:space="preserve">  </v>
          </cell>
        </row>
        <row r="181">
          <cell r="C181" t="str">
            <v/>
          </cell>
          <cell r="F181" t="str">
            <v xml:space="preserve">  </v>
          </cell>
        </row>
        <row r="182">
          <cell r="C182" t="str">
            <v/>
          </cell>
          <cell r="F182" t="str">
            <v xml:space="preserve">  </v>
          </cell>
        </row>
        <row r="183">
          <cell r="C183" t="str">
            <v/>
          </cell>
          <cell r="F183" t="str">
            <v xml:space="preserve">  </v>
          </cell>
        </row>
        <row r="184">
          <cell r="C184" t="str">
            <v/>
          </cell>
          <cell r="F184" t="str">
            <v xml:space="preserve">  </v>
          </cell>
        </row>
        <row r="185">
          <cell r="C185" t="str">
            <v/>
          </cell>
          <cell r="F185" t="str">
            <v xml:space="preserve">  </v>
          </cell>
        </row>
        <row r="186">
          <cell r="C186" t="str">
            <v/>
          </cell>
          <cell r="F186" t="str">
            <v xml:space="preserve">  </v>
          </cell>
        </row>
        <row r="187">
          <cell r="C187" t="str">
            <v/>
          </cell>
          <cell r="F187" t="str">
            <v xml:space="preserve">  </v>
          </cell>
        </row>
        <row r="188">
          <cell r="C188" t="str">
            <v/>
          </cell>
          <cell r="F188" t="str">
            <v xml:space="preserve">  </v>
          </cell>
        </row>
        <row r="189">
          <cell r="C189" t="str">
            <v/>
          </cell>
          <cell r="F189" t="str">
            <v xml:space="preserve">  </v>
          </cell>
        </row>
        <row r="190">
          <cell r="C190" t="str">
            <v/>
          </cell>
          <cell r="F190" t="str">
            <v xml:space="preserve">  </v>
          </cell>
        </row>
        <row r="191">
          <cell r="C191" t="str">
            <v/>
          </cell>
          <cell r="F191" t="str">
            <v xml:space="preserve">  </v>
          </cell>
        </row>
        <row r="192">
          <cell r="C192" t="str">
            <v/>
          </cell>
          <cell r="F192" t="str">
            <v xml:space="preserve">  </v>
          </cell>
        </row>
        <row r="193">
          <cell r="C193" t="str">
            <v/>
          </cell>
          <cell r="F193" t="str">
            <v xml:space="preserve">  </v>
          </cell>
        </row>
        <row r="194">
          <cell r="C194" t="str">
            <v/>
          </cell>
          <cell r="F194" t="str">
            <v xml:space="preserve">  </v>
          </cell>
        </row>
        <row r="195">
          <cell r="C195" t="str">
            <v/>
          </cell>
          <cell r="F195" t="str">
            <v xml:space="preserve">  </v>
          </cell>
        </row>
        <row r="196">
          <cell r="C196" t="str">
            <v/>
          </cell>
          <cell r="F196" t="str">
            <v xml:space="preserve">  </v>
          </cell>
        </row>
        <row r="197">
          <cell r="C197" t="str">
            <v/>
          </cell>
          <cell r="F197" t="str">
            <v xml:space="preserve">  </v>
          </cell>
        </row>
        <row r="198">
          <cell r="C198" t="str">
            <v/>
          </cell>
          <cell r="F198" t="str">
            <v xml:space="preserve">  </v>
          </cell>
        </row>
        <row r="199">
          <cell r="C199" t="str">
            <v/>
          </cell>
          <cell r="F199" t="str">
            <v xml:space="preserve">  </v>
          </cell>
        </row>
        <row r="200">
          <cell r="C200" t="str">
            <v/>
          </cell>
          <cell r="F200" t="str">
            <v xml:space="preserve">  </v>
          </cell>
        </row>
        <row r="201">
          <cell r="C201" t="str">
            <v/>
          </cell>
          <cell r="F201" t="str">
            <v xml:space="preserve">  </v>
          </cell>
        </row>
        <row r="202">
          <cell r="C202" t="str">
            <v/>
          </cell>
          <cell r="F202" t="str">
            <v xml:space="preserve">  </v>
          </cell>
        </row>
        <row r="203">
          <cell r="C203" t="str">
            <v/>
          </cell>
          <cell r="F203" t="str">
            <v xml:space="preserve">  </v>
          </cell>
        </row>
        <row r="204">
          <cell r="C204" t="str">
            <v/>
          </cell>
          <cell r="F204" t="str">
            <v xml:space="preserve">  </v>
          </cell>
        </row>
        <row r="205">
          <cell r="C205" t="str">
            <v/>
          </cell>
          <cell r="F205" t="str">
            <v xml:space="preserve">  </v>
          </cell>
        </row>
        <row r="206">
          <cell r="C206" t="str">
            <v/>
          </cell>
          <cell r="F206" t="str">
            <v xml:space="preserve">  </v>
          </cell>
        </row>
        <row r="207">
          <cell r="C207" t="str">
            <v/>
          </cell>
          <cell r="F207" t="str">
            <v xml:space="preserve">  </v>
          </cell>
        </row>
        <row r="208">
          <cell r="C208" t="str">
            <v/>
          </cell>
          <cell r="F208" t="str">
            <v xml:space="preserve">  </v>
          </cell>
        </row>
        <row r="209">
          <cell r="C209" t="str">
            <v/>
          </cell>
          <cell r="F209" t="str">
            <v xml:space="preserve">  </v>
          </cell>
        </row>
        <row r="210">
          <cell r="C210" t="str">
            <v/>
          </cell>
          <cell r="F210" t="str">
            <v xml:space="preserve">  </v>
          </cell>
        </row>
        <row r="211">
          <cell r="C211" t="str">
            <v/>
          </cell>
          <cell r="F211" t="str">
            <v xml:space="preserve">  </v>
          </cell>
        </row>
        <row r="212">
          <cell r="C212" t="str">
            <v/>
          </cell>
          <cell r="F212" t="str">
            <v xml:space="preserve">  </v>
          </cell>
        </row>
        <row r="213">
          <cell r="C213" t="str">
            <v/>
          </cell>
          <cell r="F213" t="str">
            <v xml:space="preserve">  </v>
          </cell>
        </row>
        <row r="214">
          <cell r="C214" t="str">
            <v/>
          </cell>
          <cell r="F214" t="str">
            <v xml:space="preserve">  </v>
          </cell>
        </row>
        <row r="215">
          <cell r="C215" t="str">
            <v/>
          </cell>
          <cell r="F215" t="str">
            <v xml:space="preserve">  </v>
          </cell>
        </row>
        <row r="216">
          <cell r="C216" t="str">
            <v/>
          </cell>
          <cell r="F216" t="str">
            <v xml:space="preserve">  </v>
          </cell>
        </row>
        <row r="217">
          <cell r="C217" t="str">
            <v/>
          </cell>
          <cell r="F217" t="str">
            <v xml:space="preserve">  </v>
          </cell>
        </row>
        <row r="218">
          <cell r="C218" t="str">
            <v/>
          </cell>
          <cell r="F218" t="str">
            <v xml:space="preserve">  </v>
          </cell>
        </row>
        <row r="219">
          <cell r="C219" t="str">
            <v/>
          </cell>
          <cell r="F219" t="str">
            <v xml:space="preserve">  </v>
          </cell>
        </row>
        <row r="220">
          <cell r="C220" t="str">
            <v/>
          </cell>
          <cell r="F220" t="str">
            <v xml:space="preserve">  </v>
          </cell>
        </row>
        <row r="221">
          <cell r="C221" t="str">
            <v/>
          </cell>
          <cell r="F221" t="str">
            <v xml:space="preserve">  </v>
          </cell>
        </row>
        <row r="222">
          <cell r="C222" t="str">
            <v/>
          </cell>
          <cell r="F222" t="str">
            <v xml:space="preserve">  </v>
          </cell>
        </row>
        <row r="223">
          <cell r="C223" t="str">
            <v/>
          </cell>
          <cell r="F223" t="str">
            <v xml:space="preserve">  </v>
          </cell>
        </row>
        <row r="224">
          <cell r="C224" t="str">
            <v/>
          </cell>
          <cell r="F224" t="str">
            <v xml:space="preserve">  </v>
          </cell>
        </row>
        <row r="225">
          <cell r="C225" t="str">
            <v/>
          </cell>
          <cell r="F225" t="str">
            <v xml:space="preserve">  </v>
          </cell>
        </row>
        <row r="226">
          <cell r="C226" t="str">
            <v/>
          </cell>
          <cell r="F226" t="str">
            <v xml:space="preserve">  </v>
          </cell>
        </row>
        <row r="227">
          <cell r="C227" t="str">
            <v/>
          </cell>
          <cell r="F227" t="str">
            <v xml:space="preserve">  </v>
          </cell>
        </row>
        <row r="228">
          <cell r="C228" t="str">
            <v/>
          </cell>
          <cell r="F228" t="str">
            <v xml:space="preserve">  </v>
          </cell>
        </row>
        <row r="229">
          <cell r="C229" t="str">
            <v/>
          </cell>
          <cell r="F229" t="str">
            <v xml:space="preserve">  </v>
          </cell>
        </row>
        <row r="230">
          <cell r="C230" t="str">
            <v/>
          </cell>
          <cell r="F230" t="str">
            <v xml:space="preserve">  </v>
          </cell>
        </row>
        <row r="231">
          <cell r="C231" t="str">
            <v/>
          </cell>
          <cell r="F231" t="str">
            <v xml:space="preserve">  </v>
          </cell>
        </row>
        <row r="232">
          <cell r="C232" t="str">
            <v/>
          </cell>
          <cell r="F232" t="str">
            <v xml:space="preserve">  </v>
          </cell>
        </row>
        <row r="233">
          <cell r="C233" t="str">
            <v/>
          </cell>
          <cell r="F233" t="str">
            <v xml:space="preserve">  </v>
          </cell>
        </row>
        <row r="234">
          <cell r="C234" t="str">
            <v/>
          </cell>
          <cell r="F234" t="str">
            <v xml:space="preserve">  </v>
          </cell>
        </row>
        <row r="235">
          <cell r="C235" t="str">
            <v/>
          </cell>
          <cell r="F235" t="str">
            <v xml:space="preserve">  </v>
          </cell>
        </row>
        <row r="236">
          <cell r="C236" t="str">
            <v/>
          </cell>
          <cell r="F236" t="str">
            <v xml:space="preserve">  </v>
          </cell>
        </row>
        <row r="237">
          <cell r="C237" t="str">
            <v/>
          </cell>
          <cell r="F237" t="str">
            <v xml:space="preserve">  </v>
          </cell>
        </row>
        <row r="238">
          <cell r="C238" t="str">
            <v/>
          </cell>
          <cell r="F238" t="str">
            <v xml:space="preserve">  </v>
          </cell>
        </row>
        <row r="239">
          <cell r="C239" t="str">
            <v/>
          </cell>
          <cell r="F239" t="str">
            <v xml:space="preserve">  </v>
          </cell>
        </row>
        <row r="240">
          <cell r="C240" t="str">
            <v/>
          </cell>
          <cell r="F240" t="str">
            <v xml:space="preserve">  </v>
          </cell>
        </row>
        <row r="241">
          <cell r="C241" t="str">
            <v/>
          </cell>
          <cell r="F241" t="str">
            <v xml:space="preserve">  </v>
          </cell>
        </row>
        <row r="242">
          <cell r="C242" t="str">
            <v/>
          </cell>
          <cell r="F242" t="str">
            <v xml:space="preserve">  </v>
          </cell>
        </row>
        <row r="243">
          <cell r="C243" t="str">
            <v/>
          </cell>
          <cell r="F243" t="str">
            <v xml:space="preserve">  </v>
          </cell>
        </row>
        <row r="244">
          <cell r="C244" t="str">
            <v/>
          </cell>
          <cell r="F244" t="str">
            <v xml:space="preserve">  </v>
          </cell>
        </row>
        <row r="245">
          <cell r="C245" t="str">
            <v/>
          </cell>
          <cell r="F245" t="str">
            <v xml:space="preserve">  </v>
          </cell>
        </row>
        <row r="246">
          <cell r="C246" t="str">
            <v/>
          </cell>
          <cell r="F246" t="str">
            <v xml:space="preserve">  </v>
          </cell>
        </row>
        <row r="247">
          <cell r="C247" t="str">
            <v/>
          </cell>
          <cell r="F247" t="str">
            <v xml:space="preserve">  </v>
          </cell>
        </row>
        <row r="248">
          <cell r="C248" t="str">
            <v/>
          </cell>
          <cell r="F248" t="str">
            <v xml:space="preserve">  </v>
          </cell>
        </row>
        <row r="249">
          <cell r="C249" t="str">
            <v/>
          </cell>
          <cell r="F249" t="str">
            <v xml:space="preserve">  </v>
          </cell>
        </row>
        <row r="250">
          <cell r="C250" t="str">
            <v/>
          </cell>
          <cell r="F250" t="str">
            <v xml:space="preserve">  </v>
          </cell>
        </row>
        <row r="251">
          <cell r="C251" t="str">
            <v/>
          </cell>
          <cell r="F251" t="str">
            <v xml:space="preserve">  </v>
          </cell>
        </row>
        <row r="252">
          <cell r="C252" t="str">
            <v/>
          </cell>
          <cell r="F252" t="str">
            <v xml:space="preserve">  </v>
          </cell>
        </row>
        <row r="253">
          <cell r="C253" t="str">
            <v/>
          </cell>
          <cell r="F253" t="str">
            <v xml:space="preserve">  </v>
          </cell>
        </row>
        <row r="254">
          <cell r="C254" t="str">
            <v/>
          </cell>
          <cell r="F254" t="str">
            <v xml:space="preserve">  </v>
          </cell>
        </row>
        <row r="255">
          <cell r="C255" t="str">
            <v/>
          </cell>
          <cell r="F255" t="str">
            <v xml:space="preserve">  </v>
          </cell>
        </row>
        <row r="256">
          <cell r="C256" t="str">
            <v/>
          </cell>
          <cell r="F256" t="str">
            <v xml:space="preserve">  </v>
          </cell>
        </row>
        <row r="257">
          <cell r="C257" t="str">
            <v/>
          </cell>
          <cell r="F257" t="str">
            <v xml:space="preserve">  </v>
          </cell>
        </row>
        <row r="258">
          <cell r="C258" t="str">
            <v/>
          </cell>
          <cell r="F258" t="str">
            <v xml:space="preserve">  </v>
          </cell>
        </row>
        <row r="259">
          <cell r="C259" t="str">
            <v/>
          </cell>
          <cell r="F259" t="str">
            <v xml:space="preserve">  </v>
          </cell>
        </row>
        <row r="260">
          <cell r="C260" t="str">
            <v/>
          </cell>
          <cell r="F260" t="str">
            <v xml:space="preserve">  </v>
          </cell>
        </row>
        <row r="261">
          <cell r="C261" t="str">
            <v/>
          </cell>
          <cell r="F261" t="str">
            <v xml:space="preserve">  </v>
          </cell>
        </row>
        <row r="262">
          <cell r="C262" t="str">
            <v/>
          </cell>
          <cell r="F262" t="str">
            <v xml:space="preserve">  </v>
          </cell>
        </row>
        <row r="263">
          <cell r="C263" t="str">
            <v/>
          </cell>
          <cell r="F263" t="str">
            <v xml:space="preserve">  </v>
          </cell>
        </row>
        <row r="264">
          <cell r="C264" t="str">
            <v/>
          </cell>
          <cell r="F264" t="str">
            <v xml:space="preserve">  </v>
          </cell>
        </row>
        <row r="265">
          <cell r="C265" t="str">
            <v/>
          </cell>
          <cell r="F265" t="str">
            <v xml:space="preserve">  </v>
          </cell>
        </row>
        <row r="266">
          <cell r="C266" t="str">
            <v/>
          </cell>
          <cell r="F266" t="str">
            <v xml:space="preserve">  </v>
          </cell>
        </row>
        <row r="267">
          <cell r="C267" t="str">
            <v/>
          </cell>
          <cell r="F267" t="str">
            <v xml:space="preserve">  </v>
          </cell>
        </row>
        <row r="268">
          <cell r="C268" t="str">
            <v/>
          </cell>
          <cell r="F268" t="str">
            <v xml:space="preserve">  </v>
          </cell>
        </row>
        <row r="269">
          <cell r="C269" t="str">
            <v/>
          </cell>
          <cell r="F269" t="str">
            <v xml:space="preserve">  </v>
          </cell>
        </row>
        <row r="270">
          <cell r="C270" t="str">
            <v/>
          </cell>
          <cell r="F270" t="str">
            <v xml:space="preserve">  </v>
          </cell>
        </row>
        <row r="271">
          <cell r="C271" t="str">
            <v/>
          </cell>
          <cell r="F271" t="str">
            <v xml:space="preserve">  </v>
          </cell>
        </row>
        <row r="272">
          <cell r="C272" t="str">
            <v/>
          </cell>
          <cell r="F272" t="str">
            <v xml:space="preserve">  </v>
          </cell>
        </row>
        <row r="273">
          <cell r="C273" t="str">
            <v/>
          </cell>
          <cell r="F273" t="str">
            <v xml:space="preserve">  </v>
          </cell>
        </row>
        <row r="274">
          <cell r="C274" t="str">
            <v/>
          </cell>
          <cell r="F274" t="str">
            <v xml:space="preserve">  </v>
          </cell>
        </row>
        <row r="275">
          <cell r="C275" t="str">
            <v/>
          </cell>
          <cell r="F275" t="str">
            <v xml:space="preserve">  </v>
          </cell>
        </row>
        <row r="276">
          <cell r="C276" t="str">
            <v/>
          </cell>
          <cell r="F276" t="str">
            <v xml:space="preserve">  </v>
          </cell>
        </row>
        <row r="277">
          <cell r="C277" t="str">
            <v/>
          </cell>
          <cell r="F277" t="str">
            <v xml:space="preserve">  </v>
          </cell>
        </row>
        <row r="278">
          <cell r="C278" t="str">
            <v/>
          </cell>
          <cell r="F278" t="str">
            <v xml:space="preserve">  </v>
          </cell>
        </row>
        <row r="279">
          <cell r="C279" t="str">
            <v/>
          </cell>
          <cell r="F279" t="str">
            <v xml:space="preserve">  </v>
          </cell>
        </row>
        <row r="280">
          <cell r="C280" t="str">
            <v/>
          </cell>
          <cell r="F280" t="str">
            <v xml:space="preserve">  </v>
          </cell>
        </row>
        <row r="281">
          <cell r="C281" t="str">
            <v/>
          </cell>
          <cell r="F281" t="str">
            <v xml:space="preserve">  </v>
          </cell>
        </row>
        <row r="282">
          <cell r="C282" t="str">
            <v/>
          </cell>
          <cell r="F282" t="str">
            <v xml:space="preserve">  </v>
          </cell>
        </row>
        <row r="283">
          <cell r="C283" t="str">
            <v/>
          </cell>
          <cell r="F283" t="str">
            <v xml:space="preserve">  </v>
          </cell>
        </row>
        <row r="284">
          <cell r="C284" t="str">
            <v/>
          </cell>
          <cell r="F284" t="str">
            <v xml:space="preserve">  </v>
          </cell>
        </row>
        <row r="285">
          <cell r="C285" t="str">
            <v/>
          </cell>
          <cell r="F285" t="str">
            <v xml:space="preserve">  </v>
          </cell>
        </row>
        <row r="286">
          <cell r="C286" t="str">
            <v/>
          </cell>
          <cell r="F286" t="str">
            <v xml:space="preserve">  </v>
          </cell>
        </row>
        <row r="287">
          <cell r="C287" t="str">
            <v/>
          </cell>
          <cell r="F287" t="str">
            <v xml:space="preserve">  </v>
          </cell>
        </row>
        <row r="288">
          <cell r="C288" t="str">
            <v/>
          </cell>
          <cell r="F288" t="str">
            <v xml:space="preserve">  </v>
          </cell>
        </row>
        <row r="289">
          <cell r="C289" t="str">
            <v/>
          </cell>
          <cell r="F289" t="str">
            <v xml:space="preserve">  </v>
          </cell>
        </row>
        <row r="290">
          <cell r="C290" t="str">
            <v/>
          </cell>
          <cell r="F290" t="str">
            <v xml:space="preserve">  </v>
          </cell>
        </row>
        <row r="291">
          <cell r="C291" t="str">
            <v/>
          </cell>
          <cell r="F291" t="str">
            <v xml:space="preserve">  </v>
          </cell>
        </row>
        <row r="292">
          <cell r="C292" t="str">
            <v/>
          </cell>
          <cell r="F292" t="str">
            <v xml:space="preserve">  </v>
          </cell>
        </row>
        <row r="293">
          <cell r="C293" t="str">
            <v/>
          </cell>
          <cell r="F293" t="str">
            <v xml:space="preserve">  </v>
          </cell>
        </row>
        <row r="294">
          <cell r="C294" t="str">
            <v/>
          </cell>
          <cell r="F294" t="str">
            <v xml:space="preserve">  </v>
          </cell>
        </row>
        <row r="295">
          <cell r="C295" t="str">
            <v/>
          </cell>
          <cell r="F295" t="str">
            <v xml:space="preserve">  </v>
          </cell>
        </row>
        <row r="296">
          <cell r="C296" t="str">
            <v/>
          </cell>
          <cell r="F296" t="str">
            <v xml:space="preserve">  </v>
          </cell>
        </row>
        <row r="297">
          <cell r="C297" t="str">
            <v/>
          </cell>
          <cell r="F297" t="str">
            <v xml:space="preserve">  </v>
          </cell>
        </row>
        <row r="298">
          <cell r="C298" t="str">
            <v/>
          </cell>
          <cell r="F298" t="str">
            <v xml:space="preserve">  </v>
          </cell>
        </row>
        <row r="299">
          <cell r="C299" t="str">
            <v/>
          </cell>
          <cell r="F299" t="str">
            <v xml:space="preserve">  </v>
          </cell>
        </row>
        <row r="300">
          <cell r="C300" t="str">
            <v/>
          </cell>
          <cell r="F300" t="str">
            <v xml:space="preserve">  </v>
          </cell>
        </row>
        <row r="301">
          <cell r="C301" t="str">
            <v/>
          </cell>
          <cell r="F301" t="str">
            <v xml:space="preserve">  </v>
          </cell>
        </row>
        <row r="302">
          <cell r="C302" t="str">
            <v/>
          </cell>
          <cell r="F302" t="str">
            <v xml:space="preserve">  </v>
          </cell>
        </row>
        <row r="303">
          <cell r="C303" t="str">
            <v/>
          </cell>
          <cell r="F303" t="str">
            <v xml:space="preserve">  </v>
          </cell>
        </row>
        <row r="304">
          <cell r="C304" t="str">
            <v/>
          </cell>
          <cell r="F304" t="str">
            <v xml:space="preserve">  </v>
          </cell>
        </row>
        <row r="305">
          <cell r="C305" t="str">
            <v/>
          </cell>
          <cell r="F305" t="str">
            <v xml:space="preserve">  </v>
          </cell>
        </row>
        <row r="306">
          <cell r="C306" t="str">
            <v/>
          </cell>
          <cell r="F306" t="str">
            <v xml:space="preserve">  </v>
          </cell>
        </row>
        <row r="307">
          <cell r="C307" t="str">
            <v/>
          </cell>
          <cell r="F307" t="str">
            <v xml:space="preserve">  </v>
          </cell>
        </row>
        <row r="308">
          <cell r="C308" t="str">
            <v/>
          </cell>
          <cell r="F308" t="str">
            <v xml:space="preserve">  </v>
          </cell>
        </row>
        <row r="309">
          <cell r="C309" t="str">
            <v/>
          </cell>
          <cell r="F309" t="str">
            <v xml:space="preserve">  </v>
          </cell>
        </row>
        <row r="310">
          <cell r="C310" t="str">
            <v/>
          </cell>
          <cell r="F310" t="str">
            <v xml:space="preserve">  </v>
          </cell>
        </row>
        <row r="311">
          <cell r="C311" t="str">
            <v/>
          </cell>
          <cell r="F311" t="str">
            <v xml:space="preserve">  </v>
          </cell>
        </row>
        <row r="312">
          <cell r="C312" t="str">
            <v/>
          </cell>
          <cell r="F312" t="str">
            <v xml:space="preserve">  </v>
          </cell>
        </row>
        <row r="313">
          <cell r="C313" t="str">
            <v/>
          </cell>
          <cell r="F313" t="str">
            <v xml:space="preserve">  </v>
          </cell>
        </row>
        <row r="314">
          <cell r="C314" t="str">
            <v/>
          </cell>
          <cell r="F314" t="str">
            <v xml:space="preserve">  </v>
          </cell>
        </row>
        <row r="315">
          <cell r="C315" t="str">
            <v/>
          </cell>
          <cell r="F315" t="str">
            <v xml:space="preserve">  </v>
          </cell>
        </row>
        <row r="316">
          <cell r="C316" t="str">
            <v/>
          </cell>
          <cell r="F316" t="str">
            <v xml:space="preserve">  </v>
          </cell>
        </row>
        <row r="317">
          <cell r="C317" t="str">
            <v/>
          </cell>
          <cell r="F317" t="str">
            <v xml:space="preserve">  </v>
          </cell>
        </row>
        <row r="318">
          <cell r="C318" t="str">
            <v/>
          </cell>
          <cell r="F318" t="str">
            <v xml:space="preserve">  </v>
          </cell>
        </row>
        <row r="319">
          <cell r="C319" t="str">
            <v/>
          </cell>
          <cell r="F319" t="str">
            <v xml:space="preserve">  </v>
          </cell>
        </row>
        <row r="320">
          <cell r="C320" t="str">
            <v/>
          </cell>
          <cell r="F320" t="str">
            <v xml:space="preserve">  </v>
          </cell>
        </row>
        <row r="321">
          <cell r="C321" t="str">
            <v/>
          </cell>
          <cell r="F321" t="str">
            <v xml:space="preserve">  </v>
          </cell>
        </row>
        <row r="322">
          <cell r="C322" t="str">
            <v/>
          </cell>
          <cell r="F322" t="str">
            <v xml:space="preserve">  </v>
          </cell>
        </row>
        <row r="323">
          <cell r="C323" t="str">
            <v/>
          </cell>
          <cell r="F323" t="str">
            <v xml:space="preserve">  </v>
          </cell>
        </row>
        <row r="324">
          <cell r="C324" t="str">
            <v/>
          </cell>
          <cell r="F324" t="str">
            <v xml:space="preserve">  </v>
          </cell>
        </row>
        <row r="325">
          <cell r="C325" t="str">
            <v/>
          </cell>
          <cell r="F325" t="str">
            <v xml:space="preserve">  </v>
          </cell>
        </row>
        <row r="326">
          <cell r="C326" t="str">
            <v/>
          </cell>
          <cell r="F326" t="str">
            <v xml:space="preserve">  </v>
          </cell>
        </row>
        <row r="327">
          <cell r="C327" t="str">
            <v/>
          </cell>
          <cell r="F327" t="str">
            <v xml:space="preserve">  </v>
          </cell>
        </row>
        <row r="328">
          <cell r="C328" t="str">
            <v/>
          </cell>
          <cell r="F328" t="str">
            <v xml:space="preserve">  </v>
          </cell>
        </row>
        <row r="329">
          <cell r="C329" t="str">
            <v/>
          </cell>
          <cell r="F329" t="str">
            <v xml:space="preserve">  </v>
          </cell>
        </row>
        <row r="330">
          <cell r="C330" t="str">
            <v/>
          </cell>
          <cell r="F330" t="str">
            <v xml:space="preserve">  </v>
          </cell>
        </row>
        <row r="331">
          <cell r="C331" t="str">
            <v/>
          </cell>
          <cell r="F331" t="str">
            <v xml:space="preserve">  </v>
          </cell>
        </row>
        <row r="332">
          <cell r="C332" t="str">
            <v/>
          </cell>
          <cell r="F332" t="str">
            <v xml:space="preserve">  </v>
          </cell>
        </row>
        <row r="333">
          <cell r="C333" t="str">
            <v/>
          </cell>
          <cell r="F333" t="str">
            <v xml:space="preserve">  </v>
          </cell>
        </row>
        <row r="334">
          <cell r="C334" t="str">
            <v/>
          </cell>
          <cell r="F334" t="str">
            <v xml:space="preserve">  </v>
          </cell>
        </row>
        <row r="335">
          <cell r="C335" t="str">
            <v/>
          </cell>
          <cell r="F335" t="str">
            <v xml:space="preserve">  </v>
          </cell>
        </row>
        <row r="336">
          <cell r="C336" t="str">
            <v/>
          </cell>
          <cell r="F336" t="str">
            <v xml:space="preserve">  </v>
          </cell>
        </row>
        <row r="337">
          <cell r="C337" t="str">
            <v/>
          </cell>
          <cell r="F337" t="str">
            <v xml:space="preserve">  </v>
          </cell>
        </row>
        <row r="338">
          <cell r="C338" t="str">
            <v/>
          </cell>
          <cell r="F338" t="str">
            <v xml:space="preserve">  </v>
          </cell>
        </row>
        <row r="339">
          <cell r="C339" t="str">
            <v/>
          </cell>
          <cell r="F339" t="str">
            <v xml:space="preserve">  </v>
          </cell>
        </row>
        <row r="340">
          <cell r="C340" t="str">
            <v/>
          </cell>
          <cell r="F340" t="str">
            <v xml:space="preserve">  </v>
          </cell>
        </row>
        <row r="341">
          <cell r="C341" t="str">
            <v/>
          </cell>
          <cell r="F341" t="str">
            <v xml:space="preserve">  </v>
          </cell>
        </row>
        <row r="342">
          <cell r="C342" t="str">
            <v/>
          </cell>
          <cell r="F342" t="str">
            <v xml:space="preserve">  </v>
          </cell>
        </row>
        <row r="343">
          <cell r="C343" t="str">
            <v/>
          </cell>
          <cell r="F343" t="str">
            <v xml:space="preserve">  </v>
          </cell>
        </row>
        <row r="344">
          <cell r="C344" t="str">
            <v/>
          </cell>
          <cell r="F344" t="str">
            <v xml:space="preserve">  </v>
          </cell>
        </row>
        <row r="345">
          <cell r="C345" t="str">
            <v/>
          </cell>
          <cell r="F345" t="str">
            <v xml:space="preserve">  </v>
          </cell>
        </row>
        <row r="346">
          <cell r="C346" t="str">
            <v/>
          </cell>
          <cell r="F346" t="str">
            <v xml:space="preserve">  </v>
          </cell>
        </row>
        <row r="347">
          <cell r="C347" t="str">
            <v/>
          </cell>
          <cell r="F347" t="str">
            <v xml:space="preserve">  </v>
          </cell>
        </row>
        <row r="348">
          <cell r="C348" t="str">
            <v/>
          </cell>
          <cell r="F348" t="str">
            <v xml:space="preserve">  </v>
          </cell>
        </row>
        <row r="349">
          <cell r="C349" t="str">
            <v/>
          </cell>
          <cell r="F349" t="str">
            <v xml:space="preserve">  </v>
          </cell>
        </row>
        <row r="350">
          <cell r="C350" t="str">
            <v/>
          </cell>
          <cell r="F350" t="str">
            <v xml:space="preserve">  </v>
          </cell>
        </row>
        <row r="351">
          <cell r="C351" t="str">
            <v/>
          </cell>
          <cell r="F351" t="str">
            <v xml:space="preserve">  </v>
          </cell>
        </row>
        <row r="352">
          <cell r="C352" t="str">
            <v/>
          </cell>
          <cell r="F352" t="str">
            <v xml:space="preserve">  </v>
          </cell>
        </row>
        <row r="353">
          <cell r="C353" t="str">
            <v/>
          </cell>
          <cell r="F353" t="str">
            <v xml:space="preserve">  </v>
          </cell>
        </row>
        <row r="354">
          <cell r="C354" t="str">
            <v/>
          </cell>
          <cell r="F354" t="str">
            <v xml:space="preserve">  </v>
          </cell>
        </row>
        <row r="355">
          <cell r="C355" t="str">
            <v/>
          </cell>
          <cell r="F355" t="str">
            <v xml:space="preserve">  </v>
          </cell>
        </row>
        <row r="356">
          <cell r="C356" t="str">
            <v/>
          </cell>
          <cell r="F356" t="str">
            <v xml:space="preserve">  </v>
          </cell>
        </row>
        <row r="357">
          <cell r="C357" t="str">
            <v/>
          </cell>
          <cell r="F357" t="str">
            <v xml:space="preserve">  </v>
          </cell>
        </row>
        <row r="358">
          <cell r="C358" t="str">
            <v/>
          </cell>
          <cell r="F358" t="str">
            <v xml:space="preserve">  </v>
          </cell>
        </row>
        <row r="359">
          <cell r="C359" t="str">
            <v/>
          </cell>
          <cell r="F359" t="str">
            <v xml:space="preserve">  </v>
          </cell>
        </row>
        <row r="360">
          <cell r="C360" t="str">
            <v/>
          </cell>
          <cell r="F360" t="str">
            <v xml:space="preserve">  </v>
          </cell>
        </row>
        <row r="361">
          <cell r="C361" t="str">
            <v/>
          </cell>
          <cell r="F361" t="str">
            <v xml:space="preserve">  </v>
          </cell>
        </row>
        <row r="362">
          <cell r="C362" t="str">
            <v/>
          </cell>
          <cell r="F362" t="str">
            <v xml:space="preserve">  </v>
          </cell>
        </row>
        <row r="363">
          <cell r="C363" t="str">
            <v/>
          </cell>
          <cell r="F363" t="str">
            <v xml:space="preserve">  </v>
          </cell>
        </row>
        <row r="364">
          <cell r="C364" t="str">
            <v/>
          </cell>
          <cell r="F364" t="str">
            <v xml:space="preserve">  </v>
          </cell>
        </row>
        <row r="365">
          <cell r="C365" t="str">
            <v/>
          </cell>
          <cell r="F365" t="str">
            <v xml:space="preserve">  </v>
          </cell>
        </row>
        <row r="366">
          <cell r="C366" t="str">
            <v/>
          </cell>
          <cell r="F366" t="str">
            <v xml:space="preserve">  </v>
          </cell>
        </row>
        <row r="367">
          <cell r="C367" t="str">
            <v/>
          </cell>
          <cell r="F367" t="str">
            <v xml:space="preserve">  </v>
          </cell>
        </row>
        <row r="368">
          <cell r="C368" t="str">
            <v/>
          </cell>
          <cell r="F368" t="str">
            <v xml:space="preserve">  </v>
          </cell>
        </row>
        <row r="369">
          <cell r="C369" t="str">
            <v/>
          </cell>
          <cell r="F369" t="str">
            <v xml:space="preserve">  </v>
          </cell>
        </row>
        <row r="370">
          <cell r="C370" t="str">
            <v/>
          </cell>
          <cell r="F370" t="str">
            <v xml:space="preserve">  </v>
          </cell>
        </row>
        <row r="371">
          <cell r="C371" t="str">
            <v/>
          </cell>
          <cell r="F371" t="str">
            <v xml:space="preserve">  </v>
          </cell>
        </row>
        <row r="372">
          <cell r="C372" t="str">
            <v/>
          </cell>
          <cell r="F372" t="str">
            <v xml:space="preserve">  </v>
          </cell>
        </row>
        <row r="373">
          <cell r="C373" t="str">
            <v/>
          </cell>
          <cell r="F373" t="str">
            <v xml:space="preserve">  </v>
          </cell>
        </row>
        <row r="374">
          <cell r="C374" t="str">
            <v/>
          </cell>
          <cell r="F374" t="str">
            <v xml:space="preserve">  </v>
          </cell>
        </row>
        <row r="375">
          <cell r="C375" t="str">
            <v/>
          </cell>
          <cell r="F375" t="str">
            <v xml:space="preserve">  </v>
          </cell>
        </row>
        <row r="376">
          <cell r="C376" t="str">
            <v/>
          </cell>
          <cell r="F376" t="str">
            <v xml:space="preserve">  </v>
          </cell>
        </row>
        <row r="377">
          <cell r="C377" t="str">
            <v/>
          </cell>
          <cell r="F377" t="str">
            <v xml:space="preserve">  </v>
          </cell>
        </row>
        <row r="378">
          <cell r="C378" t="str">
            <v/>
          </cell>
          <cell r="F378" t="str">
            <v xml:space="preserve">  </v>
          </cell>
        </row>
        <row r="379">
          <cell r="C379" t="str">
            <v/>
          </cell>
          <cell r="F379" t="str">
            <v xml:space="preserve">  </v>
          </cell>
        </row>
        <row r="380">
          <cell r="C380" t="str">
            <v/>
          </cell>
          <cell r="F380" t="str">
            <v xml:space="preserve">  </v>
          </cell>
        </row>
        <row r="381">
          <cell r="C381" t="str">
            <v/>
          </cell>
          <cell r="F381" t="str">
            <v xml:space="preserve">  </v>
          </cell>
        </row>
        <row r="382">
          <cell r="C382" t="str">
            <v/>
          </cell>
          <cell r="F382" t="str">
            <v xml:space="preserve">  </v>
          </cell>
        </row>
        <row r="383">
          <cell r="C383" t="str">
            <v/>
          </cell>
          <cell r="F383" t="str">
            <v xml:space="preserve">  </v>
          </cell>
        </row>
        <row r="384">
          <cell r="C384" t="str">
            <v/>
          </cell>
          <cell r="F384" t="str">
            <v xml:space="preserve">  </v>
          </cell>
        </row>
        <row r="385">
          <cell r="C385" t="str">
            <v/>
          </cell>
          <cell r="F385" t="str">
            <v xml:space="preserve">  </v>
          </cell>
        </row>
        <row r="386">
          <cell r="C386" t="str">
            <v/>
          </cell>
          <cell r="F386" t="str">
            <v xml:space="preserve">  </v>
          </cell>
        </row>
        <row r="387">
          <cell r="C387" t="str">
            <v/>
          </cell>
          <cell r="F387" t="str">
            <v xml:space="preserve">  </v>
          </cell>
        </row>
        <row r="388">
          <cell r="C388" t="str">
            <v/>
          </cell>
          <cell r="F388" t="str">
            <v xml:space="preserve">  </v>
          </cell>
        </row>
        <row r="389">
          <cell r="C389" t="str">
            <v/>
          </cell>
          <cell r="F389" t="str">
            <v xml:space="preserve">  </v>
          </cell>
        </row>
        <row r="390">
          <cell r="C390" t="str">
            <v/>
          </cell>
          <cell r="F390" t="str">
            <v xml:space="preserve">  </v>
          </cell>
        </row>
        <row r="391">
          <cell r="C391" t="str">
            <v/>
          </cell>
          <cell r="F391" t="str">
            <v xml:space="preserve">  </v>
          </cell>
        </row>
        <row r="392">
          <cell r="C392" t="str">
            <v/>
          </cell>
          <cell r="F392" t="str">
            <v xml:space="preserve">  </v>
          </cell>
        </row>
        <row r="393">
          <cell r="C393" t="str">
            <v/>
          </cell>
          <cell r="F393" t="str">
            <v xml:space="preserve">  </v>
          </cell>
        </row>
        <row r="394">
          <cell r="C394" t="str">
            <v/>
          </cell>
          <cell r="F394" t="str">
            <v xml:space="preserve">  </v>
          </cell>
        </row>
        <row r="395">
          <cell r="C395" t="str">
            <v/>
          </cell>
          <cell r="F395" t="str">
            <v xml:space="preserve">  </v>
          </cell>
        </row>
        <row r="396">
          <cell r="C396" t="str">
            <v/>
          </cell>
          <cell r="F396" t="str">
            <v xml:space="preserve">  </v>
          </cell>
        </row>
        <row r="397">
          <cell r="C397" t="str">
            <v/>
          </cell>
          <cell r="F397" t="str">
            <v xml:space="preserve">  </v>
          </cell>
        </row>
        <row r="398">
          <cell r="C398" t="str">
            <v/>
          </cell>
          <cell r="F398" t="str">
            <v xml:space="preserve">  </v>
          </cell>
        </row>
        <row r="399">
          <cell r="C399" t="str">
            <v/>
          </cell>
          <cell r="F399" t="str">
            <v xml:space="preserve">  </v>
          </cell>
        </row>
        <row r="400">
          <cell r="C400" t="str">
            <v/>
          </cell>
          <cell r="F400" t="str">
            <v xml:space="preserve">  </v>
          </cell>
        </row>
        <row r="401">
          <cell r="C401" t="str">
            <v/>
          </cell>
          <cell r="F401" t="str">
            <v xml:space="preserve">  </v>
          </cell>
        </row>
        <row r="402">
          <cell r="C402" t="str">
            <v/>
          </cell>
          <cell r="F402" t="str">
            <v xml:space="preserve">  </v>
          </cell>
        </row>
        <row r="403">
          <cell r="C403" t="str">
            <v/>
          </cell>
          <cell r="F403" t="str">
            <v xml:space="preserve">  </v>
          </cell>
        </row>
        <row r="404">
          <cell r="C404" t="str">
            <v/>
          </cell>
          <cell r="F404" t="str">
            <v xml:space="preserve">  </v>
          </cell>
        </row>
        <row r="405">
          <cell r="C405" t="str">
            <v/>
          </cell>
          <cell r="F405" t="str">
            <v xml:space="preserve">  </v>
          </cell>
        </row>
        <row r="406">
          <cell r="C406" t="str">
            <v/>
          </cell>
          <cell r="F406" t="str">
            <v xml:space="preserve">  </v>
          </cell>
        </row>
        <row r="407">
          <cell r="C407" t="str">
            <v/>
          </cell>
          <cell r="F407" t="str">
            <v xml:space="preserve">  </v>
          </cell>
        </row>
        <row r="408">
          <cell r="C408" t="str">
            <v/>
          </cell>
          <cell r="F408" t="str">
            <v xml:space="preserve">  </v>
          </cell>
        </row>
        <row r="409">
          <cell r="C409" t="str">
            <v/>
          </cell>
          <cell r="F409" t="str">
            <v xml:space="preserve">  </v>
          </cell>
        </row>
        <row r="410">
          <cell r="C410" t="str">
            <v/>
          </cell>
          <cell r="F410" t="str">
            <v xml:space="preserve">  </v>
          </cell>
        </row>
        <row r="411">
          <cell r="C411" t="str">
            <v/>
          </cell>
          <cell r="F411" t="str">
            <v xml:space="preserve">  </v>
          </cell>
        </row>
        <row r="412">
          <cell r="C412" t="str">
            <v/>
          </cell>
          <cell r="F412" t="str">
            <v xml:space="preserve">  </v>
          </cell>
        </row>
        <row r="413">
          <cell r="C413" t="str">
            <v/>
          </cell>
          <cell r="F413" t="str">
            <v xml:space="preserve">  </v>
          </cell>
        </row>
        <row r="414">
          <cell r="C414" t="str">
            <v/>
          </cell>
          <cell r="F414" t="str">
            <v xml:space="preserve">  </v>
          </cell>
        </row>
        <row r="415">
          <cell r="C415" t="str">
            <v/>
          </cell>
          <cell r="F415" t="str">
            <v xml:space="preserve">  </v>
          </cell>
        </row>
        <row r="416">
          <cell r="C416" t="str">
            <v/>
          </cell>
          <cell r="F416" t="str">
            <v xml:space="preserve">  </v>
          </cell>
        </row>
        <row r="417">
          <cell r="C417" t="str">
            <v/>
          </cell>
          <cell r="F417" t="str">
            <v xml:space="preserve">  </v>
          </cell>
        </row>
        <row r="418">
          <cell r="C418" t="str">
            <v/>
          </cell>
          <cell r="F418" t="str">
            <v xml:space="preserve">  </v>
          </cell>
        </row>
        <row r="419">
          <cell r="C419" t="str">
            <v/>
          </cell>
          <cell r="F419" t="str">
            <v xml:space="preserve">  </v>
          </cell>
        </row>
        <row r="420">
          <cell r="C420" t="str">
            <v/>
          </cell>
          <cell r="F420" t="str">
            <v xml:space="preserve">  </v>
          </cell>
        </row>
        <row r="421">
          <cell r="C421" t="str">
            <v/>
          </cell>
          <cell r="F421" t="str">
            <v xml:space="preserve">  </v>
          </cell>
        </row>
        <row r="422">
          <cell r="C422" t="str">
            <v/>
          </cell>
          <cell r="F422" t="str">
            <v xml:space="preserve">  </v>
          </cell>
        </row>
        <row r="423">
          <cell r="C423" t="str">
            <v/>
          </cell>
          <cell r="F423" t="str">
            <v xml:space="preserve">  </v>
          </cell>
        </row>
        <row r="424">
          <cell r="C424" t="str">
            <v/>
          </cell>
          <cell r="F424" t="str">
            <v xml:space="preserve">  </v>
          </cell>
        </row>
        <row r="425">
          <cell r="C425" t="str">
            <v/>
          </cell>
          <cell r="F425" t="str">
            <v xml:space="preserve">  </v>
          </cell>
        </row>
        <row r="426">
          <cell r="C426" t="str">
            <v/>
          </cell>
          <cell r="F426" t="str">
            <v xml:space="preserve">  </v>
          </cell>
        </row>
        <row r="427">
          <cell r="C427" t="str">
            <v/>
          </cell>
          <cell r="F427" t="str">
            <v xml:space="preserve">  </v>
          </cell>
        </row>
        <row r="428">
          <cell r="C428" t="str">
            <v/>
          </cell>
          <cell r="F428" t="str">
            <v xml:space="preserve">  </v>
          </cell>
        </row>
        <row r="429">
          <cell r="C429" t="str">
            <v/>
          </cell>
          <cell r="F429" t="str">
            <v xml:space="preserve">  </v>
          </cell>
        </row>
        <row r="430">
          <cell r="C430" t="str">
            <v/>
          </cell>
          <cell r="F430" t="str">
            <v xml:space="preserve">  </v>
          </cell>
        </row>
        <row r="431">
          <cell r="C431" t="str">
            <v/>
          </cell>
          <cell r="F431" t="str">
            <v xml:space="preserve">  </v>
          </cell>
        </row>
        <row r="432">
          <cell r="C432" t="str">
            <v/>
          </cell>
          <cell r="F432" t="str">
            <v xml:space="preserve">  </v>
          </cell>
        </row>
        <row r="433">
          <cell r="C433" t="str">
            <v/>
          </cell>
          <cell r="F433" t="str">
            <v xml:space="preserve">  </v>
          </cell>
        </row>
        <row r="434">
          <cell r="C434" t="str">
            <v/>
          </cell>
          <cell r="F434" t="str">
            <v xml:space="preserve">  </v>
          </cell>
        </row>
        <row r="435">
          <cell r="C435" t="str">
            <v/>
          </cell>
          <cell r="F435" t="str">
            <v xml:space="preserve">  </v>
          </cell>
        </row>
        <row r="436">
          <cell r="C436" t="str">
            <v/>
          </cell>
          <cell r="F436" t="str">
            <v xml:space="preserve">  </v>
          </cell>
        </row>
        <row r="437">
          <cell r="C437" t="str">
            <v/>
          </cell>
          <cell r="F437" t="str">
            <v xml:space="preserve">  </v>
          </cell>
        </row>
        <row r="438">
          <cell r="C438" t="str">
            <v/>
          </cell>
          <cell r="F438" t="str">
            <v xml:space="preserve">  </v>
          </cell>
        </row>
        <row r="439">
          <cell r="C439" t="str">
            <v/>
          </cell>
          <cell r="F439" t="str">
            <v xml:space="preserve">  </v>
          </cell>
        </row>
        <row r="440">
          <cell r="C440" t="str">
            <v/>
          </cell>
          <cell r="F440" t="str">
            <v xml:space="preserve">  </v>
          </cell>
        </row>
        <row r="441">
          <cell r="C441" t="str">
            <v/>
          </cell>
          <cell r="F441" t="str">
            <v xml:space="preserve">  </v>
          </cell>
        </row>
        <row r="442">
          <cell r="C442" t="str">
            <v/>
          </cell>
          <cell r="F442" t="str">
            <v xml:space="preserve">  </v>
          </cell>
        </row>
        <row r="443">
          <cell r="C443" t="str">
            <v/>
          </cell>
          <cell r="F443" t="str">
            <v xml:space="preserve">  </v>
          </cell>
        </row>
        <row r="444">
          <cell r="C444" t="str">
            <v/>
          </cell>
          <cell r="F444" t="str">
            <v xml:space="preserve">  </v>
          </cell>
        </row>
        <row r="445">
          <cell r="C445" t="str">
            <v/>
          </cell>
          <cell r="F445" t="str">
            <v xml:space="preserve">  </v>
          </cell>
        </row>
        <row r="446">
          <cell r="C446" t="str">
            <v/>
          </cell>
          <cell r="F446" t="str">
            <v xml:space="preserve">  </v>
          </cell>
        </row>
        <row r="447">
          <cell r="C447" t="str">
            <v/>
          </cell>
          <cell r="F447" t="str">
            <v xml:space="preserve">  </v>
          </cell>
        </row>
        <row r="448">
          <cell r="C448" t="str">
            <v/>
          </cell>
          <cell r="F448" t="str">
            <v xml:space="preserve">  </v>
          </cell>
        </row>
        <row r="449">
          <cell r="C449" t="str">
            <v/>
          </cell>
          <cell r="F449" t="str">
            <v xml:space="preserve">  </v>
          </cell>
        </row>
        <row r="450">
          <cell r="C450" t="str">
            <v/>
          </cell>
          <cell r="F450" t="str">
            <v xml:space="preserve">  </v>
          </cell>
        </row>
        <row r="451">
          <cell r="C451" t="str">
            <v/>
          </cell>
          <cell r="F451" t="str">
            <v xml:space="preserve">  </v>
          </cell>
        </row>
        <row r="452">
          <cell r="C452" t="str">
            <v/>
          </cell>
          <cell r="F452" t="str">
            <v xml:space="preserve">  </v>
          </cell>
        </row>
        <row r="453">
          <cell r="C453" t="str">
            <v/>
          </cell>
          <cell r="F453" t="str">
            <v xml:space="preserve">  </v>
          </cell>
        </row>
        <row r="454">
          <cell r="C454" t="str">
            <v/>
          </cell>
          <cell r="F454" t="str">
            <v xml:space="preserve">  </v>
          </cell>
        </row>
        <row r="455">
          <cell r="C455" t="str">
            <v/>
          </cell>
          <cell r="F455" t="str">
            <v xml:space="preserve">  </v>
          </cell>
        </row>
        <row r="456">
          <cell r="C456" t="str">
            <v/>
          </cell>
          <cell r="F456" t="str">
            <v xml:space="preserve">  </v>
          </cell>
        </row>
        <row r="457">
          <cell r="C457" t="str">
            <v/>
          </cell>
          <cell r="F457" t="str">
            <v xml:space="preserve">  </v>
          </cell>
        </row>
        <row r="458">
          <cell r="C458" t="str">
            <v/>
          </cell>
          <cell r="F458" t="str">
            <v xml:space="preserve">  </v>
          </cell>
        </row>
        <row r="459">
          <cell r="C459" t="str">
            <v/>
          </cell>
          <cell r="F459" t="str">
            <v xml:space="preserve">  </v>
          </cell>
        </row>
        <row r="460">
          <cell r="C460" t="str">
            <v/>
          </cell>
          <cell r="F460" t="str">
            <v xml:space="preserve">  </v>
          </cell>
        </row>
        <row r="461">
          <cell r="C461" t="str">
            <v/>
          </cell>
          <cell r="F461" t="str">
            <v xml:space="preserve">  </v>
          </cell>
        </row>
        <row r="462">
          <cell r="C462" t="str">
            <v/>
          </cell>
          <cell r="F462" t="str">
            <v xml:space="preserve">  </v>
          </cell>
        </row>
        <row r="463">
          <cell r="C463" t="str">
            <v/>
          </cell>
          <cell r="F463" t="str">
            <v xml:space="preserve">  </v>
          </cell>
        </row>
        <row r="464">
          <cell r="C464" t="str">
            <v/>
          </cell>
          <cell r="F464" t="str">
            <v xml:space="preserve">  </v>
          </cell>
        </row>
        <row r="465">
          <cell r="C465" t="str">
            <v/>
          </cell>
          <cell r="F465" t="str">
            <v xml:space="preserve">  </v>
          </cell>
        </row>
        <row r="466">
          <cell r="C466" t="str">
            <v/>
          </cell>
          <cell r="F466" t="str">
            <v xml:space="preserve">  </v>
          </cell>
        </row>
        <row r="467">
          <cell r="C467" t="str">
            <v/>
          </cell>
          <cell r="F467" t="str">
            <v xml:space="preserve">  </v>
          </cell>
        </row>
        <row r="468">
          <cell r="C468" t="str">
            <v/>
          </cell>
          <cell r="F468" t="str">
            <v xml:space="preserve">  </v>
          </cell>
        </row>
        <row r="469">
          <cell r="C469" t="str">
            <v/>
          </cell>
          <cell r="F469" t="str">
            <v xml:space="preserve">  </v>
          </cell>
        </row>
        <row r="470">
          <cell r="C470" t="str">
            <v/>
          </cell>
          <cell r="F470" t="str">
            <v xml:space="preserve">  </v>
          </cell>
        </row>
        <row r="471">
          <cell r="C471" t="str">
            <v/>
          </cell>
          <cell r="F471" t="str">
            <v xml:space="preserve">  </v>
          </cell>
        </row>
        <row r="472">
          <cell r="C472" t="str">
            <v/>
          </cell>
          <cell r="F472" t="str">
            <v xml:space="preserve">  </v>
          </cell>
        </row>
        <row r="473">
          <cell r="C473" t="str">
            <v/>
          </cell>
          <cell r="F473" t="str">
            <v xml:space="preserve">  </v>
          </cell>
        </row>
        <row r="474">
          <cell r="C474" t="str">
            <v/>
          </cell>
          <cell r="F474" t="str">
            <v xml:space="preserve">  </v>
          </cell>
        </row>
        <row r="475">
          <cell r="C475" t="str">
            <v/>
          </cell>
          <cell r="F475" t="str">
            <v xml:space="preserve">  </v>
          </cell>
        </row>
        <row r="476">
          <cell r="C476" t="str">
            <v/>
          </cell>
          <cell r="F476" t="str">
            <v xml:space="preserve">  </v>
          </cell>
        </row>
        <row r="477">
          <cell r="C477" t="str">
            <v/>
          </cell>
          <cell r="F477" t="str">
            <v xml:space="preserve">  </v>
          </cell>
        </row>
        <row r="478">
          <cell r="C478" t="str">
            <v/>
          </cell>
          <cell r="F478" t="str">
            <v xml:space="preserve">  </v>
          </cell>
        </row>
        <row r="479">
          <cell r="C479" t="str">
            <v/>
          </cell>
          <cell r="F479" t="str">
            <v xml:space="preserve">  </v>
          </cell>
        </row>
        <row r="480">
          <cell r="C480" t="str">
            <v/>
          </cell>
          <cell r="F480" t="str">
            <v xml:space="preserve">  </v>
          </cell>
        </row>
        <row r="481">
          <cell r="C481" t="str">
            <v/>
          </cell>
          <cell r="F481" t="str">
            <v xml:space="preserve">  </v>
          </cell>
        </row>
        <row r="482">
          <cell r="C482" t="str">
            <v/>
          </cell>
          <cell r="F482" t="str">
            <v xml:space="preserve">  </v>
          </cell>
        </row>
        <row r="483">
          <cell r="C483" t="str">
            <v/>
          </cell>
          <cell r="F483" t="str">
            <v xml:space="preserve">  </v>
          </cell>
        </row>
        <row r="484">
          <cell r="C484" t="str">
            <v/>
          </cell>
          <cell r="F484" t="str">
            <v xml:space="preserve">  </v>
          </cell>
        </row>
        <row r="485">
          <cell r="C485" t="str">
            <v/>
          </cell>
          <cell r="F485" t="str">
            <v xml:space="preserve">  </v>
          </cell>
        </row>
        <row r="486">
          <cell r="C486" t="str">
            <v/>
          </cell>
          <cell r="F486" t="str">
            <v xml:space="preserve">  </v>
          </cell>
        </row>
        <row r="487">
          <cell r="C487" t="str">
            <v/>
          </cell>
          <cell r="F487" t="str">
            <v xml:space="preserve">  </v>
          </cell>
        </row>
        <row r="488">
          <cell r="C488" t="str">
            <v/>
          </cell>
          <cell r="F488" t="str">
            <v xml:space="preserve">  </v>
          </cell>
        </row>
        <row r="489">
          <cell r="C489" t="str">
            <v/>
          </cell>
          <cell r="F489" t="str">
            <v xml:space="preserve">  </v>
          </cell>
        </row>
        <row r="490">
          <cell r="C490" t="str">
            <v/>
          </cell>
          <cell r="F490" t="str">
            <v xml:space="preserve">  </v>
          </cell>
        </row>
        <row r="491">
          <cell r="C491" t="str">
            <v/>
          </cell>
          <cell r="F491" t="str">
            <v xml:space="preserve">  </v>
          </cell>
        </row>
        <row r="492">
          <cell r="C492" t="str">
            <v/>
          </cell>
          <cell r="F492" t="str">
            <v xml:space="preserve">  </v>
          </cell>
        </row>
        <row r="493">
          <cell r="C493" t="str">
            <v/>
          </cell>
          <cell r="F493" t="str">
            <v xml:space="preserve">  </v>
          </cell>
        </row>
        <row r="494">
          <cell r="C494" t="str">
            <v/>
          </cell>
          <cell r="F494" t="str">
            <v xml:space="preserve">  </v>
          </cell>
        </row>
        <row r="495">
          <cell r="C495" t="str">
            <v/>
          </cell>
          <cell r="F495" t="str">
            <v xml:space="preserve">  </v>
          </cell>
        </row>
        <row r="496">
          <cell r="C496" t="str">
            <v/>
          </cell>
          <cell r="F496" t="str">
            <v xml:space="preserve">  </v>
          </cell>
        </row>
        <row r="497">
          <cell r="C497" t="str">
            <v/>
          </cell>
          <cell r="F497" t="str">
            <v xml:space="preserve">  </v>
          </cell>
        </row>
        <row r="498">
          <cell r="C498" t="str">
            <v/>
          </cell>
          <cell r="F498" t="str">
            <v xml:space="preserve">  </v>
          </cell>
        </row>
        <row r="499">
          <cell r="C499" t="str">
            <v/>
          </cell>
          <cell r="F499" t="str">
            <v xml:space="preserve">  </v>
          </cell>
        </row>
        <row r="500">
          <cell r="C500" t="str">
            <v/>
          </cell>
          <cell r="F500" t="str">
            <v xml:space="preserve">  </v>
          </cell>
        </row>
        <row r="501">
          <cell r="C501" t="str">
            <v/>
          </cell>
          <cell r="F501" t="str">
            <v xml:space="preserve">  </v>
          </cell>
        </row>
        <row r="502">
          <cell r="C502" t="str">
            <v/>
          </cell>
          <cell r="F502" t="str">
            <v xml:space="preserve">  </v>
          </cell>
        </row>
        <row r="503">
          <cell r="C503" t="str">
            <v/>
          </cell>
          <cell r="F503" t="str">
            <v xml:space="preserve">  </v>
          </cell>
        </row>
        <row r="504">
          <cell r="C504" t="str">
            <v/>
          </cell>
          <cell r="F504" t="str">
            <v xml:space="preserve">  </v>
          </cell>
        </row>
        <row r="505">
          <cell r="C505" t="str">
            <v/>
          </cell>
          <cell r="F505" t="str">
            <v xml:space="preserve">  </v>
          </cell>
        </row>
        <row r="506">
          <cell r="C506" t="str">
            <v/>
          </cell>
          <cell r="F506" t="str">
            <v xml:space="preserve">  </v>
          </cell>
        </row>
        <row r="507">
          <cell r="C507" t="str">
            <v/>
          </cell>
          <cell r="F507" t="str">
            <v xml:space="preserve">  </v>
          </cell>
        </row>
        <row r="508">
          <cell r="C508" t="str">
            <v/>
          </cell>
          <cell r="F508" t="str">
            <v xml:space="preserve">  </v>
          </cell>
        </row>
        <row r="509">
          <cell r="C509" t="str">
            <v/>
          </cell>
          <cell r="F509" t="str">
            <v xml:space="preserve">  </v>
          </cell>
        </row>
        <row r="510">
          <cell r="C510" t="str">
            <v/>
          </cell>
          <cell r="F510" t="str">
            <v xml:space="preserve">  </v>
          </cell>
        </row>
        <row r="511">
          <cell r="C511" t="str">
            <v/>
          </cell>
          <cell r="F511" t="str">
            <v xml:space="preserve">  </v>
          </cell>
        </row>
        <row r="512">
          <cell r="C512" t="str">
            <v/>
          </cell>
          <cell r="F512" t="str">
            <v xml:space="preserve">  </v>
          </cell>
        </row>
        <row r="513">
          <cell r="C513" t="str">
            <v/>
          </cell>
          <cell r="F513" t="str">
            <v xml:space="preserve">  </v>
          </cell>
        </row>
        <row r="514">
          <cell r="C514" t="str">
            <v/>
          </cell>
          <cell r="F514" t="str">
            <v xml:space="preserve">  </v>
          </cell>
        </row>
        <row r="515">
          <cell r="C515" t="str">
            <v/>
          </cell>
          <cell r="F515" t="str">
            <v xml:space="preserve">  </v>
          </cell>
        </row>
        <row r="516">
          <cell r="C516" t="str">
            <v/>
          </cell>
          <cell r="F516" t="str">
            <v xml:space="preserve">  </v>
          </cell>
        </row>
        <row r="517">
          <cell r="C517" t="str">
            <v/>
          </cell>
          <cell r="F517" t="str">
            <v xml:space="preserve">  </v>
          </cell>
        </row>
        <row r="518">
          <cell r="C518" t="str">
            <v/>
          </cell>
          <cell r="F518" t="str">
            <v xml:space="preserve">  </v>
          </cell>
        </row>
        <row r="519">
          <cell r="C519" t="str">
            <v/>
          </cell>
          <cell r="F519" t="str">
            <v xml:space="preserve">  </v>
          </cell>
        </row>
        <row r="520">
          <cell r="C520" t="str">
            <v/>
          </cell>
          <cell r="F520" t="str">
            <v xml:space="preserve">  </v>
          </cell>
        </row>
      </sheetData>
      <sheetData sheetId="7">
        <row r="21">
          <cell r="C21">
            <v>512368</v>
          </cell>
        </row>
        <row r="22">
          <cell r="C22">
            <v>514943</v>
          </cell>
        </row>
        <row r="23">
          <cell r="C23">
            <v>514976</v>
          </cell>
        </row>
      </sheetData>
      <sheetData sheetId="8" refreshError="1"/>
      <sheetData sheetId="9" refreshError="1"/>
      <sheetData sheetId="10" refreshError="1"/>
      <sheetData sheetId="11" refreshError="1"/>
      <sheetData sheetId="12" refreshError="1"/>
      <sheetData sheetId="13" refreshError="1"/>
      <sheetData sheetId="14" refreshError="1"/>
      <sheetData sheetId="15">
        <row r="3">
          <cell r="A3" t="str">
            <v>אבו גוש</v>
          </cell>
        </row>
        <row r="4">
          <cell r="A4" t="str">
            <v>אבו סנאן</v>
          </cell>
        </row>
        <row r="5">
          <cell r="A5" t="str">
            <v>אבן יהודה</v>
          </cell>
        </row>
        <row r="6">
          <cell r="A6" t="str">
            <v>אום אל-פחם</v>
          </cell>
        </row>
        <row r="7">
          <cell r="A7" t="str">
            <v>אופקים</v>
          </cell>
        </row>
        <row r="8">
          <cell r="A8" t="str">
            <v>אור יהודה</v>
          </cell>
        </row>
        <row r="9">
          <cell r="A9" t="str">
            <v>אור עקיבא</v>
          </cell>
        </row>
        <row r="10">
          <cell r="A10" t="str">
            <v>אורנית</v>
          </cell>
        </row>
        <row r="11">
          <cell r="A11" t="str">
            <v>אזור</v>
          </cell>
        </row>
        <row r="12">
          <cell r="A12" t="str">
            <v>אילת</v>
          </cell>
        </row>
        <row r="13">
          <cell r="A13" t="str">
            <v>אכסאל</v>
          </cell>
        </row>
        <row r="14">
          <cell r="A14" t="str">
            <v>אל בטוף</v>
          </cell>
        </row>
        <row r="15">
          <cell r="A15" t="str">
            <v>אל קסום</v>
          </cell>
        </row>
        <row r="16">
          <cell r="A16" t="str">
            <v>אלונה</v>
          </cell>
        </row>
        <row r="17">
          <cell r="A17" t="str">
            <v>אליכין</v>
          </cell>
        </row>
        <row r="18">
          <cell r="A18" t="str">
            <v>אלעד</v>
          </cell>
        </row>
        <row r="19">
          <cell r="A19" t="str">
            <v>אלפי מנשה</v>
          </cell>
        </row>
        <row r="20">
          <cell r="A20" t="str">
            <v>אלקנה</v>
          </cell>
        </row>
        <row r="21">
          <cell r="A21" t="str">
            <v>אעבלין</v>
          </cell>
        </row>
        <row r="22">
          <cell r="A22" t="str">
            <v>אפרת</v>
          </cell>
        </row>
        <row r="23">
          <cell r="A23" t="str">
            <v>אריאל</v>
          </cell>
        </row>
        <row r="24">
          <cell r="A24" t="str">
            <v>אשדוד</v>
          </cell>
        </row>
        <row r="25">
          <cell r="A25" t="str">
            <v>אשכול</v>
          </cell>
        </row>
        <row r="26">
          <cell r="A26" t="str">
            <v>אשקלון</v>
          </cell>
        </row>
        <row r="27">
          <cell r="A27" t="str">
            <v>באקה אל-גרביה</v>
          </cell>
        </row>
        <row r="28">
          <cell r="A28" t="str">
            <v>באר טוביה</v>
          </cell>
        </row>
        <row r="29">
          <cell r="A29" t="str">
            <v>באר יעקב</v>
          </cell>
        </row>
        <row r="30">
          <cell r="A30" t="str">
            <v>באר שבע</v>
          </cell>
        </row>
        <row r="31">
          <cell r="A31" t="str">
            <v>בוסתאן אל מרג</v>
          </cell>
        </row>
        <row r="32">
          <cell r="A32" t="str">
            <v>בועיינה נוג'ידאת</v>
          </cell>
        </row>
        <row r="33">
          <cell r="A33" t="str">
            <v>בוקעאתה</v>
          </cell>
        </row>
        <row r="34">
          <cell r="A34" t="str">
            <v>ביר אל-מכסור</v>
          </cell>
        </row>
        <row r="35">
          <cell r="A35" t="str">
            <v>בית אל</v>
          </cell>
        </row>
        <row r="36">
          <cell r="A36" t="str">
            <v>בית אריה</v>
          </cell>
        </row>
        <row r="37">
          <cell r="A37" t="str">
            <v>בית ג'ן</v>
          </cell>
        </row>
        <row r="38">
          <cell r="A38" t="str">
            <v>בית דגן</v>
          </cell>
        </row>
        <row r="39">
          <cell r="A39" t="str">
            <v>בית שאן</v>
          </cell>
        </row>
        <row r="40">
          <cell r="A40" t="str">
            <v>בית שמש</v>
          </cell>
        </row>
        <row r="41">
          <cell r="A41" t="str">
            <v>ביתר עילית</v>
          </cell>
        </row>
        <row r="42">
          <cell r="A42" t="str">
            <v>בני ברק</v>
          </cell>
        </row>
        <row r="43">
          <cell r="A43" t="str">
            <v>בני עי"ש</v>
          </cell>
        </row>
        <row r="44">
          <cell r="A44" t="str">
            <v>בני שמעון</v>
          </cell>
        </row>
        <row r="45">
          <cell r="A45" t="str">
            <v>בנימינה גבעת עדה</v>
          </cell>
        </row>
        <row r="46">
          <cell r="A46" t="str">
            <v>בסמ"ה</v>
          </cell>
        </row>
        <row r="47">
          <cell r="A47" t="str">
            <v>בסמת טבעון</v>
          </cell>
        </row>
        <row r="48">
          <cell r="A48" t="str">
            <v>בענה</v>
          </cell>
        </row>
        <row r="49">
          <cell r="A49" t="str">
            <v>ברנר</v>
          </cell>
        </row>
        <row r="50">
          <cell r="A50" t="str">
            <v>בת ים</v>
          </cell>
        </row>
        <row r="51">
          <cell r="A51" t="str">
            <v>ג'דיידה-מכר</v>
          </cell>
        </row>
        <row r="52">
          <cell r="A52" t="str">
            <v>ג'וליס</v>
          </cell>
        </row>
        <row r="53">
          <cell r="A53" t="str">
            <v>ג'לג'וליה</v>
          </cell>
        </row>
        <row r="54">
          <cell r="A54" t="str">
            <v>ג'סר א-זרקא</v>
          </cell>
        </row>
        <row r="55">
          <cell r="A55" t="str">
            <v>ג'ת</v>
          </cell>
        </row>
        <row r="56">
          <cell r="A56" t="str">
            <v>גבעת זאב</v>
          </cell>
        </row>
        <row r="57">
          <cell r="A57" t="str">
            <v>גבעת שמואל</v>
          </cell>
        </row>
        <row r="58">
          <cell r="A58" t="str">
            <v>גבעתיים</v>
          </cell>
        </row>
        <row r="59">
          <cell r="A59" t="str">
            <v>גדרה</v>
          </cell>
        </row>
        <row r="60">
          <cell r="A60" t="str">
            <v>גדרות</v>
          </cell>
        </row>
        <row r="61">
          <cell r="A61" t="str">
            <v>גולן</v>
          </cell>
        </row>
        <row r="62">
          <cell r="A62" t="str">
            <v>גוש חלב</v>
          </cell>
        </row>
        <row r="63">
          <cell r="A63" t="str">
            <v>גוש עציון</v>
          </cell>
        </row>
        <row r="64">
          <cell r="A64" t="str">
            <v>גזר</v>
          </cell>
        </row>
        <row r="65">
          <cell r="A65" t="str">
            <v>גן יבנה</v>
          </cell>
        </row>
        <row r="66">
          <cell r="A66" t="str">
            <v>גן רווה</v>
          </cell>
        </row>
        <row r="67">
          <cell r="A67" t="str">
            <v>גני תקווה</v>
          </cell>
        </row>
        <row r="68">
          <cell r="A68" t="str">
            <v>דאלית אל-כרמל</v>
          </cell>
        </row>
        <row r="69">
          <cell r="A69" t="str">
            <v>דבוריה</v>
          </cell>
        </row>
        <row r="70">
          <cell r="A70" t="str">
            <v>דייר אל-אסד</v>
          </cell>
        </row>
        <row r="71">
          <cell r="A71" t="str">
            <v>דימונה</v>
          </cell>
        </row>
        <row r="72">
          <cell r="A72" t="str">
            <v>דיר חנא</v>
          </cell>
        </row>
        <row r="73">
          <cell r="A73" t="str">
            <v>דרום השרון</v>
          </cell>
        </row>
        <row r="74">
          <cell r="A74" t="str">
            <v>הגלבוע</v>
          </cell>
        </row>
        <row r="75">
          <cell r="A75" t="str">
            <v>הגליל העליון</v>
          </cell>
        </row>
        <row r="76">
          <cell r="A76" t="str">
            <v>הגליל התחתון</v>
          </cell>
        </row>
        <row r="77">
          <cell r="A77" t="str">
            <v>הוד השרון</v>
          </cell>
        </row>
        <row r="78">
          <cell r="A78" t="str">
            <v>הערבה התיכונה</v>
          </cell>
        </row>
        <row r="79">
          <cell r="A79" t="str">
            <v>הר-אדר</v>
          </cell>
        </row>
        <row r="80">
          <cell r="A80" t="str">
            <v>הר חברון</v>
          </cell>
        </row>
        <row r="81">
          <cell r="A81" t="str">
            <v>הרצליה</v>
          </cell>
        </row>
        <row r="82">
          <cell r="A82" t="str">
            <v>זבולון</v>
          </cell>
        </row>
        <row r="83">
          <cell r="A83" t="str">
            <v>זכרון יעקב</v>
          </cell>
        </row>
        <row r="84">
          <cell r="A84" t="str">
            <v>זמר</v>
          </cell>
        </row>
        <row r="85">
          <cell r="A85" t="str">
            <v>זרזיר</v>
          </cell>
        </row>
        <row r="86">
          <cell r="A86" t="str">
            <v>חבל אילות</v>
          </cell>
        </row>
        <row r="87">
          <cell r="A87" t="str">
            <v>חבל יבנה</v>
          </cell>
        </row>
        <row r="88">
          <cell r="A88" t="str">
            <v>חבל מודיעין</v>
          </cell>
        </row>
        <row r="89">
          <cell r="A89" t="str">
            <v>חברון</v>
          </cell>
        </row>
        <row r="90">
          <cell r="A90" t="str">
            <v>חדרה</v>
          </cell>
        </row>
        <row r="91">
          <cell r="A91" t="str">
            <v>חולון</v>
          </cell>
        </row>
        <row r="92">
          <cell r="A92" t="str">
            <v>חוף אשקלון</v>
          </cell>
        </row>
        <row r="93">
          <cell r="A93" t="str">
            <v>חוף הכרמל</v>
          </cell>
        </row>
        <row r="94">
          <cell r="A94" t="str">
            <v>חוף השרון</v>
          </cell>
        </row>
        <row r="95">
          <cell r="A95" t="str">
            <v>חורה</v>
          </cell>
        </row>
        <row r="96">
          <cell r="A96" t="str">
            <v>חורפיש</v>
          </cell>
        </row>
        <row r="97">
          <cell r="A97" t="str">
            <v>חיפה</v>
          </cell>
        </row>
        <row r="98">
          <cell r="A98" t="str">
            <v>חצור הגלילית</v>
          </cell>
        </row>
        <row r="99">
          <cell r="A99" t="str">
            <v>חריש</v>
          </cell>
        </row>
        <row r="100">
          <cell r="A100" t="str">
            <v>טבריה</v>
          </cell>
        </row>
        <row r="101">
          <cell r="A101" t="str">
            <v>טובא-זנגריה</v>
          </cell>
        </row>
        <row r="102">
          <cell r="A102" t="str">
            <v>טורעאן</v>
          </cell>
        </row>
        <row r="103">
          <cell r="A103" t="str">
            <v>טייבה</v>
          </cell>
        </row>
        <row r="104">
          <cell r="A104" t="str">
            <v>טירה</v>
          </cell>
        </row>
        <row r="105">
          <cell r="A105" t="str">
            <v>טירת כרמל</v>
          </cell>
        </row>
        <row r="106">
          <cell r="A106" t="str">
            <v>טמרה</v>
          </cell>
        </row>
        <row r="107">
          <cell r="A107" t="str">
            <v>יבנאל</v>
          </cell>
        </row>
        <row r="108">
          <cell r="A108" t="str">
            <v>יבנה</v>
          </cell>
        </row>
        <row r="109">
          <cell r="A109" t="str">
            <v>יהוד נווה אפרים</v>
          </cell>
        </row>
        <row r="110">
          <cell r="A110" t="str">
            <v>יואב</v>
          </cell>
        </row>
        <row r="111">
          <cell r="A111" t="str">
            <v>ינוח-ג'ת</v>
          </cell>
        </row>
        <row r="112">
          <cell r="A112" t="str">
            <v>יסוד המעלה</v>
          </cell>
        </row>
        <row r="113">
          <cell r="A113" t="str">
            <v>יפיע</v>
          </cell>
        </row>
        <row r="114">
          <cell r="A114" t="str">
            <v>יקנעם עילית</v>
          </cell>
        </row>
        <row r="115">
          <cell r="A115" t="str">
            <v>ירוחם</v>
          </cell>
        </row>
        <row r="116">
          <cell r="A116" t="str">
            <v>ירושלים</v>
          </cell>
        </row>
        <row r="117">
          <cell r="A117" t="str">
            <v>ירכא</v>
          </cell>
        </row>
        <row r="118">
          <cell r="A118" t="str">
            <v>כאבול</v>
          </cell>
        </row>
        <row r="119">
          <cell r="A119" t="str">
            <v>כאוכב אבו אל-היג'א</v>
          </cell>
        </row>
        <row r="120">
          <cell r="A120" t="str">
            <v>כוכב יאיר</v>
          </cell>
        </row>
        <row r="121">
          <cell r="A121" t="str">
            <v>כסיפה</v>
          </cell>
        </row>
        <row r="122">
          <cell r="A122" t="str">
            <v>כסרא-סמיע</v>
          </cell>
        </row>
        <row r="123">
          <cell r="A123" t="str">
            <v>כעביה-טבאש-חג'אג'רה</v>
          </cell>
        </row>
        <row r="124">
          <cell r="A124" t="str">
            <v>כפר ברא</v>
          </cell>
        </row>
        <row r="125">
          <cell r="A125" t="str">
            <v>כפר ורדים</v>
          </cell>
        </row>
        <row r="126">
          <cell r="A126" t="str">
            <v>כפר יאסיף</v>
          </cell>
        </row>
        <row r="127">
          <cell r="A127" t="str">
            <v>כפר יונה</v>
          </cell>
        </row>
        <row r="128">
          <cell r="A128" t="str">
            <v>כפר כנא</v>
          </cell>
        </row>
        <row r="129">
          <cell r="A129" t="str">
            <v>כפר מנדא</v>
          </cell>
        </row>
        <row r="130">
          <cell r="A130" t="str">
            <v>כפר סבא</v>
          </cell>
        </row>
        <row r="131">
          <cell r="A131" t="str">
            <v>כפר קאסם</v>
          </cell>
        </row>
        <row r="132">
          <cell r="A132" t="str">
            <v>כפר קמא</v>
          </cell>
        </row>
        <row r="133">
          <cell r="A133" t="str">
            <v>כפר קרע</v>
          </cell>
        </row>
        <row r="134">
          <cell r="A134" t="str">
            <v>כפר שמריהו</v>
          </cell>
        </row>
        <row r="135">
          <cell r="A135" t="str">
            <v>כפר תבור</v>
          </cell>
        </row>
        <row r="136">
          <cell r="A136" t="str">
            <v>כרמיאל</v>
          </cell>
        </row>
        <row r="137">
          <cell r="A137" t="str">
            <v>לב השרון</v>
          </cell>
        </row>
        <row r="138">
          <cell r="A138" t="str">
            <v>להבים</v>
          </cell>
        </row>
        <row r="139">
          <cell r="A139" t="str">
            <v>לוד</v>
          </cell>
        </row>
        <row r="140">
          <cell r="A140" t="str">
            <v>לכיש</v>
          </cell>
        </row>
        <row r="141">
          <cell r="A141" t="str">
            <v>לקיה</v>
          </cell>
        </row>
        <row r="142">
          <cell r="A142" t="str">
            <v>מבואות החרמון</v>
          </cell>
        </row>
        <row r="143">
          <cell r="A143" t="str">
            <v>מבשרת ציון</v>
          </cell>
        </row>
        <row r="144">
          <cell r="A144" t="str">
            <v>מג'אר</v>
          </cell>
        </row>
        <row r="145">
          <cell r="A145" t="str">
            <v>מג'ד אל-כרום</v>
          </cell>
        </row>
        <row r="146">
          <cell r="A146" t="str">
            <v>מג'דל שמס</v>
          </cell>
        </row>
        <row r="147">
          <cell r="A147" t="str">
            <v>מגדל</v>
          </cell>
        </row>
        <row r="148">
          <cell r="A148" t="str">
            <v>מגדל העמק</v>
          </cell>
        </row>
        <row r="149">
          <cell r="A149" t="str">
            <v>מגידו</v>
          </cell>
        </row>
        <row r="150">
          <cell r="A150" t="str">
            <v>מגילות ים המלח</v>
          </cell>
        </row>
        <row r="151">
          <cell r="A151" t="str">
            <v>מודיעין מכבים רעות</v>
          </cell>
        </row>
        <row r="152">
          <cell r="A152" t="str">
            <v>מודיעין עילית</v>
          </cell>
        </row>
        <row r="153">
          <cell r="A153" t="str">
            <v>מזכרת בתיה</v>
          </cell>
        </row>
        <row r="154">
          <cell r="A154" t="str">
            <v>מזרעה</v>
          </cell>
        </row>
        <row r="155">
          <cell r="A155" t="str">
            <v>מטה אשר</v>
          </cell>
        </row>
        <row r="156">
          <cell r="A156" t="str">
            <v>מטה בנימין</v>
          </cell>
        </row>
        <row r="157">
          <cell r="A157" t="str">
            <v>מטה יהודה</v>
          </cell>
        </row>
        <row r="158">
          <cell r="A158" t="str">
            <v>מטולה</v>
          </cell>
        </row>
        <row r="159">
          <cell r="A159" t="str">
            <v>מיתר</v>
          </cell>
        </row>
        <row r="160">
          <cell r="A160" t="str">
            <v>מנשה</v>
          </cell>
        </row>
        <row r="161">
          <cell r="A161" t="str">
            <v>מסעדה</v>
          </cell>
        </row>
        <row r="162">
          <cell r="A162" t="str">
            <v>מעיליא</v>
          </cell>
        </row>
        <row r="163">
          <cell r="A163" t="str">
            <v>מעלה אדומים</v>
          </cell>
        </row>
        <row r="164">
          <cell r="A164" t="str">
            <v>מעלה אפרים</v>
          </cell>
        </row>
        <row r="165">
          <cell r="A165" t="str">
            <v>מעלה יוסף</v>
          </cell>
        </row>
        <row r="166">
          <cell r="A166" t="str">
            <v>מעלה עירון</v>
          </cell>
        </row>
        <row r="167">
          <cell r="A167" t="str">
            <v>מעלות-תרשיחא</v>
          </cell>
        </row>
        <row r="168">
          <cell r="A168" t="str">
            <v>מצפה רמון</v>
          </cell>
        </row>
        <row r="169">
          <cell r="A169" t="str">
            <v>מרום הגליל</v>
          </cell>
        </row>
        <row r="170">
          <cell r="A170" t="str">
            <v>מרחבים</v>
          </cell>
        </row>
        <row r="171">
          <cell r="A171" t="str">
            <v>משגב</v>
          </cell>
        </row>
        <row r="172">
          <cell r="A172" t="str">
            <v>משהד</v>
          </cell>
        </row>
        <row r="173">
          <cell r="A173" t="str">
            <v>נהריה</v>
          </cell>
        </row>
        <row r="174">
          <cell r="A174" t="str">
            <v>נווה מדבר</v>
          </cell>
        </row>
        <row r="175">
          <cell r="A175" t="str">
            <v>נוף הגליל</v>
          </cell>
        </row>
        <row r="176">
          <cell r="A176" t="str">
            <v>נחל שורק</v>
          </cell>
        </row>
        <row r="177">
          <cell r="A177" t="str">
            <v>נחף</v>
          </cell>
        </row>
        <row r="178">
          <cell r="A178" t="str">
            <v>נס ציונה</v>
          </cell>
        </row>
        <row r="179">
          <cell r="A179" t="str">
            <v>נצרת</v>
          </cell>
        </row>
        <row r="180">
          <cell r="A180" t="str">
            <v>נשר</v>
          </cell>
        </row>
        <row r="181">
          <cell r="A181" t="str">
            <v>נתיבות</v>
          </cell>
        </row>
        <row r="182">
          <cell r="A182" t="str">
            <v>נתניה</v>
          </cell>
        </row>
        <row r="183">
          <cell r="A183" t="str">
            <v>סאג'ור</v>
          </cell>
        </row>
        <row r="184">
          <cell r="A184" t="str">
            <v>סביון</v>
          </cell>
        </row>
        <row r="185">
          <cell r="A185" t="str">
            <v>סח'נין</v>
          </cell>
        </row>
        <row r="186">
          <cell r="A186" t="str">
            <v>עג'ר</v>
          </cell>
        </row>
        <row r="187">
          <cell r="A187" t="str">
            <v>עומר</v>
          </cell>
        </row>
        <row r="188">
          <cell r="A188" t="str">
            <v>עילבון</v>
          </cell>
        </row>
        <row r="189">
          <cell r="A189" t="str">
            <v>עילוט</v>
          </cell>
        </row>
        <row r="190">
          <cell r="A190" t="str">
            <v>עין מאה'ל</v>
          </cell>
        </row>
        <row r="191">
          <cell r="A191" t="str">
            <v>עין קניה</v>
          </cell>
        </row>
        <row r="192">
          <cell r="A192" t="str">
            <v>עכו</v>
          </cell>
        </row>
        <row r="193">
          <cell r="A193" t="str">
            <v>עמנואל</v>
          </cell>
        </row>
        <row r="194">
          <cell r="A194" t="str">
            <v>עמק הירדן</v>
          </cell>
        </row>
        <row r="195">
          <cell r="A195" t="str">
            <v>עמק המעיינות</v>
          </cell>
        </row>
        <row r="196">
          <cell r="A196" t="str">
            <v>עמק חפר</v>
          </cell>
        </row>
        <row r="197">
          <cell r="A197" t="str">
            <v>עמק יזרעאל</v>
          </cell>
        </row>
        <row r="198">
          <cell r="A198" t="str">
            <v>עספיא</v>
          </cell>
        </row>
        <row r="199">
          <cell r="A199" t="str">
            <v>עפולה</v>
          </cell>
        </row>
        <row r="200">
          <cell r="A200" t="str">
            <v>עראבה</v>
          </cell>
        </row>
        <row r="201">
          <cell r="A201" t="str">
            <v>ערבות הירדן</v>
          </cell>
        </row>
        <row r="202">
          <cell r="A202" t="str">
            <v>ערד</v>
          </cell>
        </row>
        <row r="203">
          <cell r="A203" t="str">
            <v>ערערה</v>
          </cell>
        </row>
        <row r="204">
          <cell r="A204" t="str">
            <v>ערערה בנגב</v>
          </cell>
        </row>
        <row r="205">
          <cell r="A205" t="str">
            <v>פוריידיס</v>
          </cell>
        </row>
        <row r="206">
          <cell r="A206" t="str">
            <v>פסוטה</v>
          </cell>
        </row>
        <row r="207">
          <cell r="A207" t="str">
            <v>פקיעין - בוקייעה</v>
          </cell>
        </row>
        <row r="208">
          <cell r="A208" t="str">
            <v>פרדס חנה-כרכור</v>
          </cell>
        </row>
        <row r="209">
          <cell r="A209" t="str">
            <v>פרדסיה</v>
          </cell>
        </row>
        <row r="210">
          <cell r="A210" t="str">
            <v>פתח תקוה</v>
          </cell>
        </row>
        <row r="211">
          <cell r="A211" t="str">
            <v>צור הדסה</v>
          </cell>
        </row>
        <row r="212">
          <cell r="A212" t="str">
            <v>צורן קדימה</v>
          </cell>
        </row>
        <row r="213">
          <cell r="A213" t="str">
            <v>צפת</v>
          </cell>
        </row>
        <row r="214">
          <cell r="A214" t="str">
            <v>קדומים</v>
          </cell>
        </row>
        <row r="215">
          <cell r="A215" t="str">
            <v>קלנסווה</v>
          </cell>
        </row>
        <row r="216">
          <cell r="A216" t="str">
            <v>קצרין</v>
          </cell>
        </row>
        <row r="217">
          <cell r="A217" t="str">
            <v>קרית אונו</v>
          </cell>
        </row>
        <row r="218">
          <cell r="A218" t="str">
            <v>קרית ארבע</v>
          </cell>
        </row>
        <row r="219">
          <cell r="A219" t="str">
            <v>קרית אתא</v>
          </cell>
        </row>
        <row r="220">
          <cell r="A220" t="str">
            <v>קרית ביאליק</v>
          </cell>
        </row>
        <row r="221">
          <cell r="A221" t="str">
            <v>קרית גת</v>
          </cell>
        </row>
        <row r="222">
          <cell r="A222" t="str">
            <v>קרית טבעון</v>
          </cell>
        </row>
        <row r="223">
          <cell r="A223" t="str">
            <v>קרית ים</v>
          </cell>
        </row>
        <row r="224">
          <cell r="A224" t="str">
            <v>קרית יערים</v>
          </cell>
        </row>
        <row r="225">
          <cell r="A225" t="str">
            <v>קרית מוצקין</v>
          </cell>
        </row>
        <row r="226">
          <cell r="A226" t="str">
            <v>קרית מלאכי</v>
          </cell>
        </row>
        <row r="227">
          <cell r="A227" t="str">
            <v>קרית עקרון</v>
          </cell>
        </row>
        <row r="228">
          <cell r="A228" t="str">
            <v>קרית שמונה</v>
          </cell>
        </row>
        <row r="229">
          <cell r="A229" t="str">
            <v>קרני שומרון</v>
          </cell>
        </row>
        <row r="230">
          <cell r="A230" t="str">
            <v>ראמה</v>
          </cell>
        </row>
        <row r="231">
          <cell r="A231" t="str">
            <v>ראש העין</v>
          </cell>
        </row>
        <row r="232">
          <cell r="A232" t="str">
            <v>ראש פינה</v>
          </cell>
        </row>
        <row r="233">
          <cell r="A233" t="str">
            <v>ראשון לציון</v>
          </cell>
        </row>
        <row r="234">
          <cell r="A234" t="str">
            <v>רהט</v>
          </cell>
        </row>
        <row r="235">
          <cell r="A235" t="str">
            <v>רחובות</v>
          </cell>
        </row>
        <row r="236">
          <cell r="A236" t="str">
            <v>ריינה</v>
          </cell>
        </row>
        <row r="237">
          <cell r="A237" t="str">
            <v>רכסים</v>
          </cell>
        </row>
        <row r="238">
          <cell r="A238" t="str">
            <v>רמלה</v>
          </cell>
        </row>
        <row r="239">
          <cell r="A239" t="str">
            <v>רמת גן</v>
          </cell>
        </row>
        <row r="240">
          <cell r="A240" t="str">
            <v>רמת השרון</v>
          </cell>
        </row>
        <row r="241">
          <cell r="A241" t="str">
            <v>רמת ישי</v>
          </cell>
        </row>
        <row r="242">
          <cell r="A242" t="str">
            <v>רמת נגב</v>
          </cell>
        </row>
        <row r="243">
          <cell r="A243" t="str">
            <v>רעננה</v>
          </cell>
        </row>
        <row r="244">
          <cell r="A244" t="str">
            <v>שבלי-אום אל-גנם</v>
          </cell>
        </row>
        <row r="245">
          <cell r="A245" t="str">
            <v>שגב שלום</v>
          </cell>
        </row>
        <row r="246">
          <cell r="A246" t="str">
            <v>שדות דן</v>
          </cell>
        </row>
        <row r="247">
          <cell r="A247" t="str">
            <v>שדות נגב עזתה</v>
          </cell>
        </row>
        <row r="248">
          <cell r="A248" t="str">
            <v>שדרות</v>
          </cell>
        </row>
        <row r="249">
          <cell r="A249" t="str">
            <v>שוהם</v>
          </cell>
        </row>
        <row r="250">
          <cell r="A250" t="str">
            <v>שומרון</v>
          </cell>
        </row>
        <row r="251">
          <cell r="A251" t="str">
            <v>שלומי</v>
          </cell>
        </row>
        <row r="252">
          <cell r="A252" t="str">
            <v>שעב</v>
          </cell>
        </row>
        <row r="253">
          <cell r="A253" t="str">
            <v>שער הנגב</v>
          </cell>
        </row>
        <row r="254">
          <cell r="A254" t="str">
            <v>שער השומרון</v>
          </cell>
        </row>
        <row r="255">
          <cell r="A255" t="str">
            <v>שפיר</v>
          </cell>
        </row>
        <row r="256">
          <cell r="A256" t="str">
            <v>שפרעם</v>
          </cell>
        </row>
        <row r="257">
          <cell r="A257" t="str">
            <v>תל אביב-יפו</v>
          </cell>
        </row>
        <row r="258">
          <cell r="A258" t="str">
            <v>תל מונד</v>
          </cell>
        </row>
        <row r="259">
          <cell r="A259" t="str">
            <v>תל שבע</v>
          </cell>
        </row>
        <row r="260">
          <cell r="A260" t="str">
            <v>תמר</v>
          </cell>
        </row>
      </sheetData>
      <sheetData sheetId="16" refreshError="1"/>
      <sheetData sheetId="17">
        <row r="2">
          <cell r="A2" t="str">
            <v>רשמי</v>
          </cell>
          <cell r="B2" t="str">
            <v>כן</v>
          </cell>
        </row>
        <row r="3">
          <cell r="A3" t="str">
            <v>מוכש"ר</v>
          </cell>
          <cell r="B3" t="str">
            <v>לא</v>
          </cell>
        </row>
      </sheetData>
      <sheetData sheetId="18">
        <row r="2">
          <cell r="A2" t="str">
            <v>מורה</v>
          </cell>
          <cell r="B2" t="str">
            <v>מדצ</v>
          </cell>
          <cell r="C2" t="str">
            <v>רכזת תכנית בבית הספר</v>
          </cell>
          <cell r="D2" t="str">
            <v>סגנית רכזת מעל 150</v>
          </cell>
          <cell r="E2" t="str">
            <v>תוספת כח אדם</v>
          </cell>
        </row>
      </sheetData>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תוכן העניינים"/>
      <sheetName val="הנחיות כלליות"/>
      <sheetName val="הנחיות למילוי הדוח"/>
      <sheetName val="גנים ובתי ספר- מבנה תקציב"/>
      <sheetName val="נתונים כלליים (1)"/>
      <sheetName val="מצבת והרשמה (2)"/>
      <sheetName val="דוח ביצוע (3)"/>
      <sheetName val="דוח הוצאות בפועל (4)"/>
      <sheetName val="תשלומי הורים ומלגות להורים (5) "/>
      <sheetName val="עלויות כח אדם (6)"/>
      <sheetName val="סייעות רפואיות או אישיות (7)"/>
      <sheetName val=" איוש משרות (8)"/>
      <sheetName val="בית ספר - תקצוב לפי מוסד (9)"/>
      <sheetName val="בקרה"/>
      <sheetName val="רשימת רשויות"/>
      <sheetName val="נתוני רישום ומצבת"/>
      <sheetName val="סיווג התפקידים והעלויות"/>
    </sheetNames>
    <sheetDataSet>
      <sheetData sheetId="0"/>
      <sheetData sheetId="1"/>
      <sheetData sheetId="2"/>
      <sheetData sheetId="3">
        <row r="1">
          <cell r="E1" t="str">
            <v>תכנית בתי הספר והגנים של החופש הגדול, קיץ תשפ"ו</v>
          </cell>
        </row>
        <row r="80">
          <cell r="B80" t="str">
            <v>אשכול למ"ס</v>
          </cell>
          <cell r="C80" t="str">
            <v xml:space="preserve">גבייה מההורים </v>
          </cell>
          <cell r="D80" t="str">
            <v>גבייה מההורים - הרחבה</v>
          </cell>
          <cell r="E80" t="str">
            <v>סבסוד המשרד - חינוך רגיל</v>
          </cell>
          <cell r="F80" t="str">
            <v>סבסוד המשרד - חינוך רגיל -הרחבה</v>
          </cell>
          <cell r="G80" t="str">
            <v>אחוז הסבסוד חינוך רגיל</v>
          </cell>
          <cell r="H80" t="str">
            <v>אחוז הסבסוד חינוך רגיל-הרחבה</v>
          </cell>
        </row>
        <row r="81">
          <cell r="B81">
            <v>1</v>
          </cell>
          <cell r="C81">
            <v>75</v>
          </cell>
          <cell r="D81">
            <v>35</v>
          </cell>
          <cell r="E81">
            <v>573.64285714285711</v>
          </cell>
          <cell r="F81">
            <v>267.70000000000005</v>
          </cell>
          <cell r="G81">
            <v>0.88437396762471088</v>
          </cell>
          <cell r="H81">
            <v>0.88437396762471099</v>
          </cell>
        </row>
        <row r="82">
          <cell r="B82">
            <v>2</v>
          </cell>
          <cell r="C82">
            <v>75</v>
          </cell>
          <cell r="D82">
            <v>35</v>
          </cell>
          <cell r="E82">
            <v>573.64285714285711</v>
          </cell>
          <cell r="F82">
            <v>267.70000000000005</v>
          </cell>
          <cell r="G82">
            <v>0.88437396762471088</v>
          </cell>
          <cell r="H82">
            <v>0.88437396762471099</v>
          </cell>
        </row>
        <row r="83">
          <cell r="B83">
            <v>3</v>
          </cell>
          <cell r="C83">
            <v>75</v>
          </cell>
          <cell r="D83">
            <v>35</v>
          </cell>
          <cell r="E83">
            <v>573.64285714285711</v>
          </cell>
          <cell r="F83">
            <v>267.70000000000005</v>
          </cell>
          <cell r="G83">
            <v>0.88437396762471088</v>
          </cell>
          <cell r="H83">
            <v>0.88437396762471099</v>
          </cell>
        </row>
        <row r="84">
          <cell r="B84">
            <v>4</v>
          </cell>
          <cell r="C84">
            <v>75</v>
          </cell>
          <cell r="D84">
            <v>35</v>
          </cell>
          <cell r="E84">
            <v>573.64285714285711</v>
          </cell>
          <cell r="F84">
            <v>267.70000000000005</v>
          </cell>
          <cell r="G84">
            <v>0.88437396762471088</v>
          </cell>
          <cell r="H84">
            <v>0.88437396762471099</v>
          </cell>
        </row>
        <row r="85">
          <cell r="B85">
            <v>5</v>
          </cell>
          <cell r="C85">
            <v>300</v>
          </cell>
          <cell r="D85">
            <v>140</v>
          </cell>
          <cell r="E85">
            <v>348.64285714285711</v>
          </cell>
          <cell r="F85">
            <v>162.70000000000005</v>
          </cell>
          <cell r="G85">
            <v>0.53749587049884373</v>
          </cell>
          <cell r="H85">
            <v>0.53749587049884373</v>
          </cell>
        </row>
        <row r="86">
          <cell r="B86">
            <v>6</v>
          </cell>
          <cell r="C86">
            <v>300</v>
          </cell>
          <cell r="D86">
            <v>140</v>
          </cell>
          <cell r="E86">
            <v>348.64285714285711</v>
          </cell>
          <cell r="F86">
            <v>162.70000000000005</v>
          </cell>
          <cell r="G86">
            <v>0.53749587049884373</v>
          </cell>
          <cell r="H86">
            <v>0.53749587049884373</v>
          </cell>
        </row>
        <row r="87">
          <cell r="B87">
            <v>7</v>
          </cell>
          <cell r="C87">
            <v>300</v>
          </cell>
          <cell r="D87">
            <v>140</v>
          </cell>
          <cell r="E87">
            <v>348.64285714285711</v>
          </cell>
          <cell r="F87">
            <v>162.70000000000005</v>
          </cell>
          <cell r="G87">
            <v>0.53749587049884373</v>
          </cell>
          <cell r="H87">
            <v>0.53749587049884373</v>
          </cell>
        </row>
        <row r="88">
          <cell r="B88">
            <v>8</v>
          </cell>
          <cell r="C88">
            <v>450</v>
          </cell>
          <cell r="D88">
            <v>210</v>
          </cell>
          <cell r="E88">
            <v>198.64285714285711</v>
          </cell>
          <cell r="F88">
            <v>92.700000000000045</v>
          </cell>
          <cell r="G88">
            <v>0.3062438057482656</v>
          </cell>
          <cell r="H88">
            <v>0.30624380574826571</v>
          </cell>
        </row>
        <row r="89">
          <cell r="B89">
            <v>9</v>
          </cell>
          <cell r="C89">
            <v>450</v>
          </cell>
          <cell r="D89">
            <v>210</v>
          </cell>
          <cell r="E89">
            <v>198.64285714285711</v>
          </cell>
          <cell r="F89">
            <v>92.700000000000045</v>
          </cell>
          <cell r="G89">
            <v>0.3062438057482656</v>
          </cell>
          <cell r="H89">
            <v>0.30624380574826571</v>
          </cell>
        </row>
        <row r="90">
          <cell r="B90">
            <v>10</v>
          </cell>
          <cell r="C90">
            <v>450</v>
          </cell>
          <cell r="D90">
            <v>210</v>
          </cell>
          <cell r="E90">
            <v>198.64285714285711</v>
          </cell>
          <cell r="F90">
            <v>92.700000000000045</v>
          </cell>
          <cell r="G90">
            <v>0.3062438057482656</v>
          </cell>
          <cell r="H90">
            <v>0.30624380574826571</v>
          </cell>
        </row>
      </sheetData>
      <sheetData sheetId="4">
        <row r="6">
          <cell r="C6" t="str">
            <v/>
          </cell>
        </row>
      </sheetData>
      <sheetData sheetId="5">
        <row r="21">
          <cell r="C21">
            <v>0</v>
          </cell>
          <cell r="F21" t="str">
            <v xml:space="preserve"> </v>
          </cell>
        </row>
        <row r="22">
          <cell r="C22">
            <v>0</v>
          </cell>
          <cell r="F22" t="str">
            <v xml:space="preserve"> </v>
          </cell>
        </row>
        <row r="23">
          <cell r="C23">
            <v>0</v>
          </cell>
          <cell r="F23" t="str">
            <v xml:space="preserve"> </v>
          </cell>
        </row>
        <row r="24">
          <cell r="C24">
            <v>0</v>
          </cell>
          <cell r="F24" t="str">
            <v xml:space="preserve"> </v>
          </cell>
        </row>
        <row r="25">
          <cell r="C25">
            <v>0</v>
          </cell>
          <cell r="F25" t="str">
            <v xml:space="preserve"> </v>
          </cell>
        </row>
        <row r="26">
          <cell r="C26">
            <v>0</v>
          </cell>
          <cell r="F26" t="str">
            <v xml:space="preserve"> </v>
          </cell>
        </row>
        <row r="27">
          <cell r="C27">
            <v>0</v>
          </cell>
          <cell r="F27" t="str">
            <v xml:space="preserve"> </v>
          </cell>
        </row>
        <row r="28">
          <cell r="C28">
            <v>0</v>
          </cell>
          <cell r="F28" t="str">
            <v xml:space="preserve"> </v>
          </cell>
        </row>
        <row r="29">
          <cell r="C29">
            <v>0</v>
          </cell>
          <cell r="F29" t="str">
            <v xml:space="preserve"> </v>
          </cell>
        </row>
        <row r="30">
          <cell r="C30">
            <v>0</v>
          </cell>
          <cell r="F30" t="str">
            <v xml:space="preserve"> </v>
          </cell>
        </row>
        <row r="31">
          <cell r="C31">
            <v>0</v>
          </cell>
          <cell r="F31" t="str">
            <v xml:space="preserve"> </v>
          </cell>
        </row>
        <row r="32">
          <cell r="C32">
            <v>0</v>
          </cell>
          <cell r="F32" t="str">
            <v xml:space="preserve"> </v>
          </cell>
        </row>
        <row r="33">
          <cell r="C33">
            <v>0</v>
          </cell>
          <cell r="F33" t="str">
            <v xml:space="preserve"> </v>
          </cell>
        </row>
        <row r="34">
          <cell r="C34">
            <v>0</v>
          </cell>
          <cell r="F34" t="str">
            <v xml:space="preserve"> </v>
          </cell>
        </row>
        <row r="35">
          <cell r="C35">
            <v>0</v>
          </cell>
          <cell r="F35" t="str">
            <v xml:space="preserve"> </v>
          </cell>
        </row>
        <row r="36">
          <cell r="C36">
            <v>0</v>
          </cell>
          <cell r="F36" t="str">
            <v xml:space="preserve"> </v>
          </cell>
        </row>
        <row r="37">
          <cell r="C37">
            <v>0</v>
          </cell>
          <cell r="F37" t="str">
            <v xml:space="preserve"> </v>
          </cell>
        </row>
        <row r="38">
          <cell r="C38">
            <v>0</v>
          </cell>
          <cell r="F38" t="str">
            <v xml:space="preserve"> </v>
          </cell>
        </row>
        <row r="39">
          <cell r="C39">
            <v>0</v>
          </cell>
          <cell r="F39" t="str">
            <v xml:space="preserve"> </v>
          </cell>
        </row>
        <row r="40">
          <cell r="C40">
            <v>0</v>
          </cell>
          <cell r="F40" t="str">
            <v xml:space="preserve"> </v>
          </cell>
        </row>
        <row r="41">
          <cell r="C41">
            <v>0</v>
          </cell>
          <cell r="F41" t="str">
            <v xml:space="preserve"> </v>
          </cell>
        </row>
        <row r="42">
          <cell r="C42">
            <v>0</v>
          </cell>
          <cell r="F42" t="str">
            <v xml:space="preserve"> </v>
          </cell>
        </row>
        <row r="43">
          <cell r="C43">
            <v>0</v>
          </cell>
          <cell r="F43" t="str">
            <v xml:space="preserve"> </v>
          </cell>
        </row>
        <row r="44">
          <cell r="C44">
            <v>0</v>
          </cell>
          <cell r="F44" t="str">
            <v xml:space="preserve"> </v>
          </cell>
        </row>
        <row r="45">
          <cell r="C45">
            <v>0</v>
          </cell>
          <cell r="F45" t="str">
            <v xml:space="preserve"> </v>
          </cell>
        </row>
        <row r="46">
          <cell r="C46">
            <v>0</v>
          </cell>
          <cell r="F46" t="str">
            <v xml:space="preserve"> </v>
          </cell>
        </row>
        <row r="47">
          <cell r="C47">
            <v>0</v>
          </cell>
          <cell r="F47" t="str">
            <v xml:space="preserve"> </v>
          </cell>
        </row>
        <row r="48">
          <cell r="C48">
            <v>0</v>
          </cell>
          <cell r="F48" t="str">
            <v xml:space="preserve"> </v>
          </cell>
        </row>
        <row r="49">
          <cell r="C49">
            <v>0</v>
          </cell>
          <cell r="F49" t="str">
            <v xml:space="preserve"> </v>
          </cell>
        </row>
        <row r="50">
          <cell r="C50">
            <v>0</v>
          </cell>
          <cell r="F50" t="str">
            <v xml:space="preserve"> </v>
          </cell>
        </row>
        <row r="51">
          <cell r="C51">
            <v>0</v>
          </cell>
          <cell r="F51" t="str">
            <v xml:space="preserve"> </v>
          </cell>
        </row>
        <row r="52">
          <cell r="C52">
            <v>0</v>
          </cell>
          <cell r="F52" t="str">
            <v xml:space="preserve"> </v>
          </cell>
        </row>
        <row r="53">
          <cell r="C53">
            <v>0</v>
          </cell>
          <cell r="F53" t="str">
            <v xml:space="preserve"> </v>
          </cell>
        </row>
        <row r="54">
          <cell r="C54">
            <v>0</v>
          </cell>
          <cell r="F54" t="str">
            <v xml:space="preserve"> </v>
          </cell>
        </row>
        <row r="55">
          <cell r="C55">
            <v>0</v>
          </cell>
          <cell r="F55" t="str">
            <v xml:space="preserve"> </v>
          </cell>
        </row>
        <row r="56">
          <cell r="C56">
            <v>0</v>
          </cell>
          <cell r="F56" t="str">
            <v xml:space="preserve"> </v>
          </cell>
        </row>
        <row r="57">
          <cell r="C57">
            <v>0</v>
          </cell>
          <cell r="F57" t="str">
            <v xml:space="preserve"> </v>
          </cell>
        </row>
        <row r="58">
          <cell r="C58">
            <v>0</v>
          </cell>
          <cell r="F58" t="str">
            <v xml:space="preserve"> </v>
          </cell>
        </row>
        <row r="59">
          <cell r="C59">
            <v>0</v>
          </cell>
          <cell r="F59" t="str">
            <v xml:space="preserve"> </v>
          </cell>
        </row>
        <row r="60">
          <cell r="C60">
            <v>0</v>
          </cell>
          <cell r="F60" t="str">
            <v xml:space="preserve"> </v>
          </cell>
        </row>
        <row r="61">
          <cell r="C61">
            <v>0</v>
          </cell>
          <cell r="F61" t="str">
            <v xml:space="preserve"> </v>
          </cell>
        </row>
        <row r="62">
          <cell r="C62">
            <v>0</v>
          </cell>
          <cell r="F62" t="str">
            <v xml:space="preserve"> </v>
          </cell>
        </row>
        <row r="63">
          <cell r="C63">
            <v>0</v>
          </cell>
          <cell r="F63" t="str">
            <v xml:space="preserve"> </v>
          </cell>
        </row>
        <row r="64">
          <cell r="C64">
            <v>0</v>
          </cell>
          <cell r="F64" t="str">
            <v xml:space="preserve"> </v>
          </cell>
        </row>
        <row r="65">
          <cell r="C65">
            <v>0</v>
          </cell>
          <cell r="F65" t="str">
            <v xml:space="preserve"> </v>
          </cell>
        </row>
        <row r="66">
          <cell r="C66">
            <v>0</v>
          </cell>
          <cell r="F66" t="str">
            <v xml:space="preserve"> </v>
          </cell>
        </row>
        <row r="67">
          <cell r="C67">
            <v>0</v>
          </cell>
          <cell r="F67" t="str">
            <v xml:space="preserve"> </v>
          </cell>
        </row>
        <row r="68">
          <cell r="C68">
            <v>0</v>
          </cell>
          <cell r="F68" t="str">
            <v xml:space="preserve"> </v>
          </cell>
        </row>
        <row r="69">
          <cell r="C69">
            <v>0</v>
          </cell>
          <cell r="F69" t="str">
            <v xml:space="preserve"> </v>
          </cell>
        </row>
        <row r="70">
          <cell r="C70">
            <v>0</v>
          </cell>
          <cell r="F70" t="str">
            <v xml:space="preserve"> </v>
          </cell>
        </row>
        <row r="71">
          <cell r="C71">
            <v>0</v>
          </cell>
          <cell r="F71" t="str">
            <v xml:space="preserve"> </v>
          </cell>
        </row>
        <row r="72">
          <cell r="C72">
            <v>0</v>
          </cell>
          <cell r="F72" t="str">
            <v xml:space="preserve"> </v>
          </cell>
        </row>
        <row r="73">
          <cell r="C73">
            <v>0</v>
          </cell>
          <cell r="F73" t="str">
            <v xml:space="preserve"> </v>
          </cell>
        </row>
        <row r="74">
          <cell r="C74">
            <v>0</v>
          </cell>
          <cell r="F74" t="str">
            <v xml:space="preserve"> </v>
          </cell>
        </row>
        <row r="75">
          <cell r="C75">
            <v>0</v>
          </cell>
          <cell r="F75" t="str">
            <v xml:space="preserve"> </v>
          </cell>
        </row>
        <row r="76">
          <cell r="C76">
            <v>0</v>
          </cell>
          <cell r="F76" t="str">
            <v xml:space="preserve"> </v>
          </cell>
        </row>
        <row r="77">
          <cell r="C77">
            <v>0</v>
          </cell>
          <cell r="F77" t="str">
            <v xml:space="preserve"> </v>
          </cell>
        </row>
        <row r="78">
          <cell r="C78">
            <v>0</v>
          </cell>
          <cell r="F78" t="str">
            <v xml:space="preserve"> </v>
          </cell>
        </row>
        <row r="79">
          <cell r="C79">
            <v>0</v>
          </cell>
          <cell r="F79" t="str">
            <v xml:space="preserve"> </v>
          </cell>
        </row>
        <row r="80">
          <cell r="C80">
            <v>0</v>
          </cell>
          <cell r="F80" t="str">
            <v xml:space="preserve"> </v>
          </cell>
        </row>
        <row r="81">
          <cell r="C81">
            <v>0</v>
          </cell>
          <cell r="F81" t="str">
            <v xml:space="preserve"> </v>
          </cell>
        </row>
        <row r="82">
          <cell r="C82">
            <v>0</v>
          </cell>
          <cell r="F82" t="str">
            <v xml:space="preserve"> </v>
          </cell>
        </row>
        <row r="83">
          <cell r="C83">
            <v>0</v>
          </cell>
          <cell r="F83" t="str">
            <v xml:space="preserve"> </v>
          </cell>
        </row>
        <row r="84">
          <cell r="C84">
            <v>0</v>
          </cell>
          <cell r="F84" t="str">
            <v xml:space="preserve"> </v>
          </cell>
        </row>
        <row r="85">
          <cell r="C85">
            <v>0</v>
          </cell>
          <cell r="F85" t="str">
            <v xml:space="preserve"> </v>
          </cell>
        </row>
        <row r="86">
          <cell r="C86">
            <v>0</v>
          </cell>
          <cell r="F86" t="str">
            <v xml:space="preserve"> </v>
          </cell>
        </row>
        <row r="87">
          <cell r="C87">
            <v>0</v>
          </cell>
          <cell r="F87" t="str">
            <v xml:space="preserve"> </v>
          </cell>
        </row>
        <row r="88">
          <cell r="C88">
            <v>0</v>
          </cell>
          <cell r="F88" t="str">
            <v xml:space="preserve"> </v>
          </cell>
        </row>
        <row r="89">
          <cell r="C89">
            <v>0</v>
          </cell>
          <cell r="F89" t="str">
            <v xml:space="preserve"> </v>
          </cell>
        </row>
        <row r="90">
          <cell r="C90">
            <v>0</v>
          </cell>
          <cell r="F90" t="str">
            <v xml:space="preserve"> </v>
          </cell>
        </row>
        <row r="91">
          <cell r="C91">
            <v>0</v>
          </cell>
          <cell r="F91" t="str">
            <v xml:space="preserve"> </v>
          </cell>
        </row>
        <row r="92">
          <cell r="C92">
            <v>0</v>
          </cell>
          <cell r="F92" t="str">
            <v xml:space="preserve"> </v>
          </cell>
        </row>
        <row r="93">
          <cell r="C93">
            <v>0</v>
          </cell>
          <cell r="F93" t="str">
            <v xml:space="preserve"> </v>
          </cell>
        </row>
        <row r="94">
          <cell r="C94">
            <v>0</v>
          </cell>
          <cell r="F94" t="str">
            <v xml:space="preserve"> </v>
          </cell>
        </row>
        <row r="95">
          <cell r="C95">
            <v>0</v>
          </cell>
          <cell r="F95" t="str">
            <v xml:space="preserve"> </v>
          </cell>
        </row>
        <row r="96">
          <cell r="C96">
            <v>0</v>
          </cell>
          <cell r="F96" t="str">
            <v xml:space="preserve"> </v>
          </cell>
        </row>
        <row r="97">
          <cell r="C97">
            <v>0</v>
          </cell>
          <cell r="F97" t="str">
            <v xml:space="preserve"> </v>
          </cell>
        </row>
        <row r="98">
          <cell r="C98">
            <v>0</v>
          </cell>
          <cell r="F98" t="str">
            <v xml:space="preserve"> </v>
          </cell>
        </row>
        <row r="99">
          <cell r="C99">
            <v>0</v>
          </cell>
          <cell r="F99" t="str">
            <v xml:space="preserve"> </v>
          </cell>
        </row>
        <row r="100">
          <cell r="C100">
            <v>0</v>
          </cell>
          <cell r="F100" t="str">
            <v xml:space="preserve"> </v>
          </cell>
        </row>
        <row r="101">
          <cell r="C101">
            <v>0</v>
          </cell>
          <cell r="F101" t="str">
            <v xml:space="preserve"> </v>
          </cell>
        </row>
        <row r="102">
          <cell r="C102">
            <v>0</v>
          </cell>
          <cell r="F102" t="str">
            <v xml:space="preserve"> </v>
          </cell>
        </row>
        <row r="103">
          <cell r="C103">
            <v>0</v>
          </cell>
          <cell r="F103" t="str">
            <v xml:space="preserve"> </v>
          </cell>
        </row>
        <row r="104">
          <cell r="C104">
            <v>0</v>
          </cell>
          <cell r="F104" t="str">
            <v xml:space="preserve"> </v>
          </cell>
        </row>
        <row r="105">
          <cell r="C105">
            <v>0</v>
          </cell>
          <cell r="F105" t="str">
            <v xml:space="preserve"> </v>
          </cell>
        </row>
        <row r="106">
          <cell r="C106">
            <v>0</v>
          </cell>
          <cell r="F106" t="str">
            <v xml:space="preserve"> </v>
          </cell>
        </row>
        <row r="107">
          <cell r="C107">
            <v>0</v>
          </cell>
          <cell r="F107" t="str">
            <v xml:space="preserve"> </v>
          </cell>
        </row>
        <row r="108">
          <cell r="C108">
            <v>0</v>
          </cell>
          <cell r="F108" t="str">
            <v xml:space="preserve"> </v>
          </cell>
        </row>
        <row r="109">
          <cell r="C109">
            <v>0</v>
          </cell>
          <cell r="F109" t="str">
            <v xml:space="preserve"> </v>
          </cell>
        </row>
        <row r="110">
          <cell r="C110">
            <v>0</v>
          </cell>
          <cell r="F110" t="str">
            <v xml:space="preserve"> </v>
          </cell>
        </row>
        <row r="111">
          <cell r="C111">
            <v>0</v>
          </cell>
          <cell r="F111" t="str">
            <v xml:space="preserve"> </v>
          </cell>
        </row>
        <row r="112">
          <cell r="C112">
            <v>0</v>
          </cell>
          <cell r="F112" t="str">
            <v xml:space="preserve"> </v>
          </cell>
        </row>
        <row r="113">
          <cell r="C113">
            <v>0</v>
          </cell>
          <cell r="F113" t="str">
            <v xml:space="preserve"> </v>
          </cell>
        </row>
        <row r="114">
          <cell r="C114">
            <v>0</v>
          </cell>
          <cell r="F114" t="str">
            <v xml:space="preserve"> </v>
          </cell>
        </row>
        <row r="115">
          <cell r="C115">
            <v>0</v>
          </cell>
          <cell r="F115" t="str">
            <v xml:space="preserve"> </v>
          </cell>
        </row>
        <row r="116">
          <cell r="C116">
            <v>0</v>
          </cell>
          <cell r="F116" t="str">
            <v xml:space="preserve"> </v>
          </cell>
        </row>
        <row r="117">
          <cell r="C117">
            <v>0</v>
          </cell>
          <cell r="F117" t="str">
            <v xml:space="preserve"> </v>
          </cell>
        </row>
        <row r="118">
          <cell r="C118">
            <v>0</v>
          </cell>
          <cell r="F118" t="str">
            <v xml:space="preserve"> </v>
          </cell>
        </row>
        <row r="119">
          <cell r="C119">
            <v>0</v>
          </cell>
          <cell r="F119" t="str">
            <v xml:space="preserve"> </v>
          </cell>
        </row>
        <row r="120">
          <cell r="C120">
            <v>0</v>
          </cell>
          <cell r="F120" t="str">
            <v xml:space="preserve"> </v>
          </cell>
        </row>
        <row r="121">
          <cell r="C121">
            <v>0</v>
          </cell>
          <cell r="F121" t="str">
            <v xml:space="preserve"> </v>
          </cell>
        </row>
        <row r="122">
          <cell r="C122">
            <v>0</v>
          </cell>
          <cell r="F122" t="str">
            <v xml:space="preserve"> </v>
          </cell>
        </row>
        <row r="123">
          <cell r="C123">
            <v>0</v>
          </cell>
          <cell r="F123" t="str">
            <v xml:space="preserve"> </v>
          </cell>
        </row>
        <row r="124">
          <cell r="C124">
            <v>0</v>
          </cell>
          <cell r="F124" t="str">
            <v xml:space="preserve"> </v>
          </cell>
        </row>
        <row r="125">
          <cell r="C125">
            <v>0</v>
          </cell>
          <cell r="F125" t="str">
            <v xml:space="preserve"> </v>
          </cell>
        </row>
        <row r="126">
          <cell r="C126">
            <v>0</v>
          </cell>
          <cell r="F126" t="str">
            <v xml:space="preserve"> </v>
          </cell>
        </row>
        <row r="127">
          <cell r="C127">
            <v>0</v>
          </cell>
          <cell r="F127" t="str">
            <v xml:space="preserve"> </v>
          </cell>
        </row>
        <row r="128">
          <cell r="C128">
            <v>0</v>
          </cell>
          <cell r="F128" t="str">
            <v xml:space="preserve"> </v>
          </cell>
        </row>
        <row r="129">
          <cell r="C129" t="str">
            <v/>
          </cell>
          <cell r="F129" t="str">
            <v xml:space="preserve"> </v>
          </cell>
        </row>
        <row r="130">
          <cell r="C130" t="str">
            <v/>
          </cell>
          <cell r="F130" t="str">
            <v xml:space="preserve"> </v>
          </cell>
        </row>
        <row r="131">
          <cell r="C131" t="str">
            <v/>
          </cell>
          <cell r="F131" t="str">
            <v xml:space="preserve"> </v>
          </cell>
        </row>
        <row r="132">
          <cell r="C132" t="str">
            <v/>
          </cell>
          <cell r="F132" t="str">
            <v xml:space="preserve"> </v>
          </cell>
        </row>
        <row r="133">
          <cell r="C133" t="str">
            <v/>
          </cell>
          <cell r="F133" t="str">
            <v xml:space="preserve"> </v>
          </cell>
        </row>
        <row r="134">
          <cell r="C134" t="str">
            <v/>
          </cell>
          <cell r="F134" t="str">
            <v xml:space="preserve"> </v>
          </cell>
        </row>
        <row r="135">
          <cell r="C135" t="str">
            <v/>
          </cell>
          <cell r="F135" t="str">
            <v xml:space="preserve"> </v>
          </cell>
        </row>
        <row r="136">
          <cell r="C136" t="str">
            <v/>
          </cell>
          <cell r="F136" t="str">
            <v xml:space="preserve"> </v>
          </cell>
        </row>
        <row r="137">
          <cell r="C137" t="str">
            <v/>
          </cell>
          <cell r="F137" t="str">
            <v xml:space="preserve"> </v>
          </cell>
        </row>
        <row r="138">
          <cell r="C138" t="str">
            <v/>
          </cell>
          <cell r="F138" t="str">
            <v xml:space="preserve"> </v>
          </cell>
        </row>
        <row r="139">
          <cell r="C139" t="str">
            <v/>
          </cell>
          <cell r="F139" t="str">
            <v xml:space="preserve"> </v>
          </cell>
        </row>
        <row r="140">
          <cell r="C140" t="str">
            <v/>
          </cell>
          <cell r="F140" t="str">
            <v xml:space="preserve"> </v>
          </cell>
        </row>
        <row r="141">
          <cell r="C141" t="str">
            <v/>
          </cell>
          <cell r="F141" t="str">
            <v xml:space="preserve"> </v>
          </cell>
        </row>
        <row r="142">
          <cell r="C142" t="str">
            <v/>
          </cell>
          <cell r="F142" t="str">
            <v xml:space="preserve"> </v>
          </cell>
        </row>
        <row r="143">
          <cell r="C143" t="str">
            <v/>
          </cell>
          <cell r="F143" t="str">
            <v xml:space="preserve"> </v>
          </cell>
        </row>
        <row r="144">
          <cell r="C144" t="str">
            <v/>
          </cell>
          <cell r="F144" t="str">
            <v xml:space="preserve"> </v>
          </cell>
        </row>
        <row r="145">
          <cell r="C145" t="str">
            <v/>
          </cell>
          <cell r="F145" t="str">
            <v xml:space="preserve"> </v>
          </cell>
        </row>
        <row r="146">
          <cell r="C146" t="str">
            <v/>
          </cell>
          <cell r="F146" t="str">
            <v xml:space="preserve"> </v>
          </cell>
        </row>
        <row r="147">
          <cell r="C147" t="str">
            <v/>
          </cell>
          <cell r="F147" t="str">
            <v xml:space="preserve"> </v>
          </cell>
        </row>
        <row r="148">
          <cell r="C148" t="str">
            <v/>
          </cell>
          <cell r="F148" t="str">
            <v xml:space="preserve"> </v>
          </cell>
        </row>
        <row r="149">
          <cell r="C149" t="str">
            <v/>
          </cell>
          <cell r="F149" t="str">
            <v xml:space="preserve"> </v>
          </cell>
        </row>
        <row r="150">
          <cell r="C150" t="str">
            <v/>
          </cell>
          <cell r="F150" t="str">
            <v xml:space="preserve"> </v>
          </cell>
        </row>
        <row r="151">
          <cell r="C151" t="str">
            <v/>
          </cell>
          <cell r="F151" t="str">
            <v xml:space="preserve"> </v>
          </cell>
        </row>
        <row r="152">
          <cell r="C152" t="str">
            <v/>
          </cell>
          <cell r="F152" t="str">
            <v xml:space="preserve"> </v>
          </cell>
        </row>
        <row r="153">
          <cell r="C153" t="str">
            <v/>
          </cell>
          <cell r="F153" t="str">
            <v xml:space="preserve"> </v>
          </cell>
        </row>
        <row r="154">
          <cell r="C154" t="str">
            <v/>
          </cell>
          <cell r="F154" t="str">
            <v xml:space="preserve"> </v>
          </cell>
        </row>
        <row r="155">
          <cell r="C155" t="str">
            <v/>
          </cell>
          <cell r="F155" t="str">
            <v xml:space="preserve"> </v>
          </cell>
        </row>
        <row r="156">
          <cell r="C156" t="str">
            <v/>
          </cell>
          <cell r="F156" t="str">
            <v xml:space="preserve"> </v>
          </cell>
        </row>
        <row r="157">
          <cell r="C157" t="str">
            <v/>
          </cell>
          <cell r="F157" t="str">
            <v xml:space="preserve"> </v>
          </cell>
        </row>
        <row r="158">
          <cell r="C158" t="str">
            <v/>
          </cell>
          <cell r="F158" t="str">
            <v xml:space="preserve"> </v>
          </cell>
        </row>
        <row r="159">
          <cell r="C159" t="str">
            <v/>
          </cell>
          <cell r="F159" t="str">
            <v xml:space="preserve"> </v>
          </cell>
        </row>
        <row r="160">
          <cell r="C160" t="str">
            <v/>
          </cell>
          <cell r="F160" t="str">
            <v xml:space="preserve"> </v>
          </cell>
        </row>
        <row r="161">
          <cell r="C161" t="str">
            <v/>
          </cell>
          <cell r="F161" t="str">
            <v xml:space="preserve"> </v>
          </cell>
        </row>
        <row r="162">
          <cell r="C162" t="str">
            <v/>
          </cell>
          <cell r="F162" t="str">
            <v xml:space="preserve"> </v>
          </cell>
        </row>
        <row r="163">
          <cell r="C163" t="str">
            <v/>
          </cell>
          <cell r="F163" t="str">
            <v xml:space="preserve"> </v>
          </cell>
        </row>
        <row r="164">
          <cell r="C164" t="str">
            <v/>
          </cell>
          <cell r="F164" t="str">
            <v xml:space="preserve"> </v>
          </cell>
        </row>
        <row r="165">
          <cell r="C165" t="str">
            <v/>
          </cell>
          <cell r="F165" t="str">
            <v xml:space="preserve"> </v>
          </cell>
        </row>
        <row r="166">
          <cell r="C166" t="str">
            <v/>
          </cell>
          <cell r="F166" t="str">
            <v xml:space="preserve"> </v>
          </cell>
        </row>
        <row r="167">
          <cell r="C167" t="str">
            <v/>
          </cell>
          <cell r="F167" t="str">
            <v xml:space="preserve"> </v>
          </cell>
        </row>
        <row r="168">
          <cell r="C168" t="str">
            <v/>
          </cell>
          <cell r="F168" t="str">
            <v xml:space="preserve"> </v>
          </cell>
        </row>
        <row r="169">
          <cell r="C169" t="str">
            <v/>
          </cell>
          <cell r="F169" t="str">
            <v xml:space="preserve"> </v>
          </cell>
        </row>
        <row r="170">
          <cell r="C170" t="str">
            <v/>
          </cell>
          <cell r="F170" t="str">
            <v xml:space="preserve"> </v>
          </cell>
        </row>
        <row r="171">
          <cell r="C171" t="str">
            <v/>
          </cell>
          <cell r="F171" t="str">
            <v xml:space="preserve"> </v>
          </cell>
        </row>
        <row r="172">
          <cell r="C172" t="str">
            <v/>
          </cell>
          <cell r="F172" t="str">
            <v xml:space="preserve"> </v>
          </cell>
        </row>
        <row r="173">
          <cell r="C173" t="str">
            <v/>
          </cell>
          <cell r="F173" t="str">
            <v xml:space="preserve"> </v>
          </cell>
        </row>
        <row r="174">
          <cell r="C174" t="str">
            <v/>
          </cell>
          <cell r="F174" t="str">
            <v xml:space="preserve"> </v>
          </cell>
        </row>
        <row r="175">
          <cell r="C175" t="str">
            <v/>
          </cell>
          <cell r="F175" t="str">
            <v xml:space="preserve"> </v>
          </cell>
        </row>
        <row r="176">
          <cell r="C176" t="str">
            <v/>
          </cell>
          <cell r="F176" t="str">
            <v xml:space="preserve"> </v>
          </cell>
        </row>
        <row r="177">
          <cell r="C177" t="str">
            <v/>
          </cell>
          <cell r="F177" t="str">
            <v xml:space="preserve"> </v>
          </cell>
        </row>
        <row r="178">
          <cell r="C178" t="str">
            <v/>
          </cell>
          <cell r="F178" t="str">
            <v xml:space="preserve"> </v>
          </cell>
        </row>
        <row r="179">
          <cell r="C179" t="str">
            <v/>
          </cell>
          <cell r="F179" t="str">
            <v xml:space="preserve"> </v>
          </cell>
        </row>
        <row r="180">
          <cell r="C180" t="str">
            <v/>
          </cell>
          <cell r="F180" t="str">
            <v xml:space="preserve"> </v>
          </cell>
        </row>
        <row r="181">
          <cell r="C181" t="str">
            <v/>
          </cell>
          <cell r="F181" t="str">
            <v xml:space="preserve"> </v>
          </cell>
        </row>
        <row r="182">
          <cell r="C182" t="str">
            <v/>
          </cell>
          <cell r="F182" t="str">
            <v xml:space="preserve"> </v>
          </cell>
        </row>
        <row r="183">
          <cell r="C183" t="str">
            <v/>
          </cell>
          <cell r="F183" t="str">
            <v xml:space="preserve"> </v>
          </cell>
        </row>
        <row r="184">
          <cell r="C184" t="str">
            <v/>
          </cell>
          <cell r="F184" t="str">
            <v xml:space="preserve"> </v>
          </cell>
        </row>
        <row r="185">
          <cell r="C185" t="str">
            <v/>
          </cell>
          <cell r="F185" t="str">
            <v xml:space="preserve"> </v>
          </cell>
        </row>
        <row r="186">
          <cell r="C186" t="str">
            <v/>
          </cell>
          <cell r="F186" t="str">
            <v xml:space="preserve"> </v>
          </cell>
        </row>
        <row r="187">
          <cell r="C187" t="str">
            <v/>
          </cell>
          <cell r="F187" t="str">
            <v xml:space="preserve"> </v>
          </cell>
        </row>
        <row r="188">
          <cell r="C188" t="str">
            <v/>
          </cell>
          <cell r="F188" t="str">
            <v xml:space="preserve"> </v>
          </cell>
        </row>
        <row r="189">
          <cell r="C189" t="str">
            <v/>
          </cell>
          <cell r="F189" t="str">
            <v xml:space="preserve"> </v>
          </cell>
        </row>
        <row r="190">
          <cell r="C190" t="str">
            <v/>
          </cell>
          <cell r="F190" t="str">
            <v xml:space="preserve"> </v>
          </cell>
        </row>
        <row r="191">
          <cell r="C191" t="str">
            <v/>
          </cell>
          <cell r="F191" t="str">
            <v xml:space="preserve"> </v>
          </cell>
        </row>
        <row r="192">
          <cell r="C192" t="str">
            <v/>
          </cell>
          <cell r="F192" t="str">
            <v xml:space="preserve"> </v>
          </cell>
        </row>
        <row r="193">
          <cell r="C193" t="str">
            <v/>
          </cell>
          <cell r="F193" t="str">
            <v xml:space="preserve"> </v>
          </cell>
        </row>
        <row r="194">
          <cell r="C194" t="str">
            <v/>
          </cell>
          <cell r="F194" t="str">
            <v xml:space="preserve"> </v>
          </cell>
        </row>
        <row r="195">
          <cell r="C195" t="str">
            <v/>
          </cell>
          <cell r="F195" t="str">
            <v xml:space="preserve"> </v>
          </cell>
        </row>
        <row r="196">
          <cell r="C196" t="str">
            <v/>
          </cell>
          <cell r="F196" t="str">
            <v xml:space="preserve"> </v>
          </cell>
        </row>
        <row r="197">
          <cell r="C197" t="str">
            <v/>
          </cell>
          <cell r="F197" t="str">
            <v xml:space="preserve"> </v>
          </cell>
        </row>
        <row r="198">
          <cell r="C198" t="str">
            <v/>
          </cell>
          <cell r="F198" t="str">
            <v xml:space="preserve"> </v>
          </cell>
        </row>
        <row r="199">
          <cell r="C199" t="str">
            <v/>
          </cell>
          <cell r="F199" t="str">
            <v xml:space="preserve"> </v>
          </cell>
        </row>
        <row r="200">
          <cell r="C200" t="str">
            <v/>
          </cell>
          <cell r="F200" t="str">
            <v xml:space="preserve"> </v>
          </cell>
        </row>
        <row r="201">
          <cell r="C201" t="str">
            <v/>
          </cell>
          <cell r="F201" t="str">
            <v xml:space="preserve"> </v>
          </cell>
        </row>
        <row r="202">
          <cell r="C202" t="str">
            <v/>
          </cell>
          <cell r="F202" t="str">
            <v xml:space="preserve"> </v>
          </cell>
        </row>
        <row r="203">
          <cell r="C203" t="str">
            <v/>
          </cell>
          <cell r="F203" t="str">
            <v xml:space="preserve"> </v>
          </cell>
        </row>
        <row r="204">
          <cell r="C204" t="str">
            <v/>
          </cell>
          <cell r="F204" t="str">
            <v xml:space="preserve"> </v>
          </cell>
        </row>
        <row r="205">
          <cell r="C205" t="str">
            <v/>
          </cell>
          <cell r="F205" t="str">
            <v xml:space="preserve"> </v>
          </cell>
        </row>
        <row r="206">
          <cell r="C206" t="str">
            <v/>
          </cell>
          <cell r="F206" t="str">
            <v xml:space="preserve"> </v>
          </cell>
        </row>
        <row r="207">
          <cell r="C207" t="str">
            <v/>
          </cell>
          <cell r="F207" t="str">
            <v xml:space="preserve"> </v>
          </cell>
        </row>
        <row r="208">
          <cell r="C208" t="str">
            <v/>
          </cell>
          <cell r="F208" t="str">
            <v xml:space="preserve"> </v>
          </cell>
        </row>
        <row r="209">
          <cell r="C209" t="str">
            <v/>
          </cell>
          <cell r="F209" t="str">
            <v xml:space="preserve"> </v>
          </cell>
        </row>
        <row r="210">
          <cell r="C210" t="str">
            <v/>
          </cell>
          <cell r="F210" t="str">
            <v xml:space="preserve"> </v>
          </cell>
        </row>
        <row r="211">
          <cell r="C211" t="str">
            <v/>
          </cell>
          <cell r="F211" t="str">
            <v xml:space="preserve"> </v>
          </cell>
        </row>
        <row r="212">
          <cell r="C212" t="str">
            <v/>
          </cell>
          <cell r="F212" t="str">
            <v xml:space="preserve"> </v>
          </cell>
        </row>
        <row r="213">
          <cell r="C213" t="str">
            <v/>
          </cell>
          <cell r="F213" t="str">
            <v xml:space="preserve"> </v>
          </cell>
        </row>
        <row r="214">
          <cell r="C214" t="str">
            <v/>
          </cell>
          <cell r="F214" t="str">
            <v xml:space="preserve"> </v>
          </cell>
        </row>
        <row r="215">
          <cell r="C215" t="str">
            <v/>
          </cell>
          <cell r="F215" t="str">
            <v xml:space="preserve"> </v>
          </cell>
        </row>
        <row r="216">
          <cell r="C216" t="str">
            <v/>
          </cell>
          <cell r="F216" t="str">
            <v xml:space="preserve"> </v>
          </cell>
        </row>
        <row r="217">
          <cell r="C217" t="str">
            <v/>
          </cell>
          <cell r="F217" t="str">
            <v xml:space="preserve"> </v>
          </cell>
        </row>
        <row r="218">
          <cell r="C218" t="str">
            <v/>
          </cell>
          <cell r="F218" t="str">
            <v xml:space="preserve"> </v>
          </cell>
        </row>
        <row r="219">
          <cell r="C219" t="str">
            <v/>
          </cell>
          <cell r="F219" t="str">
            <v xml:space="preserve"> </v>
          </cell>
        </row>
        <row r="220">
          <cell r="C220" t="str">
            <v/>
          </cell>
          <cell r="F220" t="str">
            <v xml:space="preserve"> </v>
          </cell>
        </row>
        <row r="221">
          <cell r="C221" t="str">
            <v/>
          </cell>
          <cell r="F221" t="str">
            <v xml:space="preserve"> </v>
          </cell>
        </row>
        <row r="222">
          <cell r="C222" t="str">
            <v/>
          </cell>
          <cell r="F222" t="str">
            <v xml:space="preserve"> </v>
          </cell>
        </row>
        <row r="223">
          <cell r="C223" t="str">
            <v/>
          </cell>
          <cell r="F223" t="str">
            <v xml:space="preserve"> </v>
          </cell>
        </row>
        <row r="224">
          <cell r="C224" t="str">
            <v/>
          </cell>
          <cell r="F224" t="str">
            <v xml:space="preserve"> </v>
          </cell>
        </row>
        <row r="225">
          <cell r="C225" t="str">
            <v/>
          </cell>
          <cell r="F225" t="str">
            <v xml:space="preserve"> </v>
          </cell>
        </row>
        <row r="226">
          <cell r="C226" t="str">
            <v/>
          </cell>
          <cell r="F226" t="str">
            <v xml:space="preserve"> </v>
          </cell>
        </row>
        <row r="227">
          <cell r="C227" t="str">
            <v/>
          </cell>
          <cell r="F227" t="str">
            <v xml:space="preserve"> </v>
          </cell>
        </row>
        <row r="228">
          <cell r="C228" t="str">
            <v/>
          </cell>
          <cell r="F228" t="str">
            <v xml:space="preserve"> </v>
          </cell>
        </row>
        <row r="229">
          <cell r="C229" t="str">
            <v/>
          </cell>
          <cell r="F229" t="str">
            <v xml:space="preserve"> </v>
          </cell>
        </row>
        <row r="230">
          <cell r="C230" t="str">
            <v/>
          </cell>
          <cell r="F230" t="str">
            <v xml:space="preserve"> </v>
          </cell>
        </row>
        <row r="231">
          <cell r="C231" t="str">
            <v/>
          </cell>
          <cell r="F231" t="str">
            <v xml:space="preserve"> </v>
          </cell>
        </row>
        <row r="232">
          <cell r="C232" t="str">
            <v/>
          </cell>
          <cell r="F232" t="str">
            <v xml:space="preserve"> </v>
          </cell>
        </row>
        <row r="233">
          <cell r="C233" t="str">
            <v/>
          </cell>
          <cell r="F233" t="str">
            <v xml:space="preserve"> </v>
          </cell>
        </row>
        <row r="234">
          <cell r="C234" t="str">
            <v/>
          </cell>
          <cell r="F234" t="str">
            <v xml:space="preserve"> </v>
          </cell>
        </row>
        <row r="235">
          <cell r="C235" t="str">
            <v/>
          </cell>
          <cell r="F235" t="str">
            <v xml:space="preserve"> </v>
          </cell>
        </row>
        <row r="236">
          <cell r="C236" t="str">
            <v/>
          </cell>
          <cell r="F236" t="str">
            <v xml:space="preserve"> </v>
          </cell>
        </row>
        <row r="237">
          <cell r="C237" t="str">
            <v/>
          </cell>
          <cell r="F237" t="str">
            <v xml:space="preserve"> </v>
          </cell>
        </row>
        <row r="238">
          <cell r="C238" t="str">
            <v/>
          </cell>
          <cell r="F238" t="str">
            <v xml:space="preserve"> </v>
          </cell>
        </row>
        <row r="239">
          <cell r="C239" t="str">
            <v/>
          </cell>
          <cell r="F239" t="str">
            <v xml:space="preserve"> </v>
          </cell>
        </row>
        <row r="240">
          <cell r="C240" t="str">
            <v/>
          </cell>
          <cell r="F240" t="str">
            <v xml:space="preserve"> </v>
          </cell>
        </row>
        <row r="241">
          <cell r="C241" t="str">
            <v/>
          </cell>
          <cell r="F241" t="str">
            <v xml:space="preserve"> </v>
          </cell>
        </row>
        <row r="242">
          <cell r="C242" t="str">
            <v/>
          </cell>
          <cell r="F242" t="str">
            <v xml:space="preserve"> </v>
          </cell>
        </row>
        <row r="243">
          <cell r="C243" t="str">
            <v/>
          </cell>
          <cell r="F243" t="str">
            <v xml:space="preserve"> </v>
          </cell>
        </row>
        <row r="244">
          <cell r="C244" t="str">
            <v/>
          </cell>
          <cell r="F244" t="str">
            <v xml:space="preserve"> </v>
          </cell>
        </row>
        <row r="245">
          <cell r="C245" t="str">
            <v/>
          </cell>
          <cell r="F245" t="str">
            <v xml:space="preserve"> </v>
          </cell>
        </row>
        <row r="246">
          <cell r="C246" t="str">
            <v/>
          </cell>
          <cell r="F246" t="str">
            <v xml:space="preserve"> </v>
          </cell>
        </row>
        <row r="247">
          <cell r="C247" t="str">
            <v/>
          </cell>
          <cell r="F247" t="str">
            <v xml:space="preserve"> </v>
          </cell>
        </row>
        <row r="248">
          <cell r="C248" t="str">
            <v/>
          </cell>
          <cell r="F248" t="str">
            <v xml:space="preserve"> </v>
          </cell>
        </row>
        <row r="249">
          <cell r="C249" t="str">
            <v/>
          </cell>
          <cell r="F249" t="str">
            <v xml:space="preserve"> </v>
          </cell>
        </row>
        <row r="250">
          <cell r="C250" t="str">
            <v/>
          </cell>
          <cell r="F250" t="str">
            <v xml:space="preserve"> </v>
          </cell>
        </row>
        <row r="251">
          <cell r="C251" t="str">
            <v/>
          </cell>
          <cell r="F251" t="str">
            <v xml:space="preserve"> </v>
          </cell>
        </row>
        <row r="252">
          <cell r="C252" t="str">
            <v/>
          </cell>
          <cell r="F252" t="str">
            <v xml:space="preserve"> </v>
          </cell>
        </row>
        <row r="253">
          <cell r="C253" t="str">
            <v/>
          </cell>
          <cell r="F253" t="str">
            <v xml:space="preserve"> </v>
          </cell>
        </row>
        <row r="254">
          <cell r="C254" t="str">
            <v/>
          </cell>
          <cell r="F254" t="str">
            <v xml:space="preserve"> </v>
          </cell>
        </row>
        <row r="255">
          <cell r="C255" t="str">
            <v/>
          </cell>
          <cell r="F255" t="str">
            <v xml:space="preserve"> </v>
          </cell>
        </row>
        <row r="256">
          <cell r="C256" t="str">
            <v/>
          </cell>
          <cell r="F256" t="str">
            <v xml:space="preserve"> </v>
          </cell>
        </row>
        <row r="257">
          <cell r="C257" t="str">
            <v/>
          </cell>
          <cell r="F257" t="str">
            <v xml:space="preserve"> </v>
          </cell>
        </row>
        <row r="258">
          <cell r="C258" t="str">
            <v/>
          </cell>
          <cell r="F258" t="str">
            <v xml:space="preserve"> </v>
          </cell>
        </row>
        <row r="259">
          <cell r="C259" t="str">
            <v/>
          </cell>
          <cell r="F259" t="str">
            <v xml:space="preserve"> </v>
          </cell>
        </row>
        <row r="260">
          <cell r="C260" t="str">
            <v/>
          </cell>
          <cell r="F260" t="str">
            <v xml:space="preserve"> </v>
          </cell>
        </row>
        <row r="261">
          <cell r="C261" t="str">
            <v/>
          </cell>
          <cell r="F261" t="str">
            <v xml:space="preserve"> </v>
          </cell>
        </row>
        <row r="262">
          <cell r="C262" t="str">
            <v/>
          </cell>
          <cell r="F262" t="str">
            <v xml:space="preserve"> </v>
          </cell>
        </row>
        <row r="263">
          <cell r="C263" t="str">
            <v/>
          </cell>
          <cell r="F263" t="str">
            <v xml:space="preserve"> </v>
          </cell>
        </row>
        <row r="264">
          <cell r="C264" t="str">
            <v/>
          </cell>
          <cell r="F264" t="str">
            <v xml:space="preserve"> </v>
          </cell>
        </row>
        <row r="265">
          <cell r="C265" t="str">
            <v/>
          </cell>
          <cell r="F265" t="str">
            <v xml:space="preserve"> </v>
          </cell>
        </row>
        <row r="266">
          <cell r="C266" t="str">
            <v/>
          </cell>
          <cell r="F266" t="str">
            <v xml:space="preserve"> </v>
          </cell>
        </row>
        <row r="267">
          <cell r="C267" t="str">
            <v/>
          </cell>
          <cell r="F267" t="str">
            <v xml:space="preserve"> </v>
          </cell>
        </row>
        <row r="268">
          <cell r="C268" t="str">
            <v/>
          </cell>
          <cell r="F268" t="str">
            <v xml:space="preserve"> </v>
          </cell>
        </row>
        <row r="269">
          <cell r="C269" t="str">
            <v/>
          </cell>
          <cell r="F269" t="str">
            <v xml:space="preserve"> </v>
          </cell>
        </row>
        <row r="270">
          <cell r="C270" t="str">
            <v/>
          </cell>
          <cell r="F270" t="str">
            <v xml:space="preserve"> </v>
          </cell>
        </row>
        <row r="271">
          <cell r="C271" t="str">
            <v/>
          </cell>
          <cell r="F271" t="str">
            <v xml:space="preserve"> </v>
          </cell>
        </row>
        <row r="272">
          <cell r="C272" t="str">
            <v/>
          </cell>
          <cell r="F272" t="str">
            <v xml:space="preserve"> </v>
          </cell>
        </row>
        <row r="273">
          <cell r="C273" t="str">
            <v/>
          </cell>
          <cell r="F273" t="str">
            <v xml:space="preserve"> </v>
          </cell>
        </row>
        <row r="274">
          <cell r="C274" t="str">
            <v/>
          </cell>
          <cell r="F274" t="str">
            <v xml:space="preserve"> </v>
          </cell>
        </row>
        <row r="275">
          <cell r="C275" t="str">
            <v/>
          </cell>
          <cell r="F275" t="str">
            <v xml:space="preserve"> </v>
          </cell>
        </row>
        <row r="276">
          <cell r="C276" t="str">
            <v/>
          </cell>
          <cell r="F276" t="str">
            <v xml:space="preserve"> </v>
          </cell>
        </row>
        <row r="277">
          <cell r="C277" t="str">
            <v/>
          </cell>
          <cell r="F277" t="str">
            <v xml:space="preserve"> </v>
          </cell>
        </row>
        <row r="278">
          <cell r="C278" t="str">
            <v/>
          </cell>
          <cell r="F278" t="str">
            <v xml:space="preserve"> </v>
          </cell>
        </row>
        <row r="279">
          <cell r="C279" t="str">
            <v/>
          </cell>
          <cell r="F279" t="str">
            <v xml:space="preserve"> </v>
          </cell>
        </row>
        <row r="280">
          <cell r="C280" t="str">
            <v/>
          </cell>
          <cell r="F280" t="str">
            <v xml:space="preserve"> </v>
          </cell>
        </row>
        <row r="281">
          <cell r="C281" t="str">
            <v/>
          </cell>
          <cell r="F281" t="str">
            <v xml:space="preserve"> </v>
          </cell>
        </row>
        <row r="282">
          <cell r="C282" t="str">
            <v/>
          </cell>
          <cell r="F282" t="str">
            <v xml:space="preserve"> </v>
          </cell>
        </row>
        <row r="283">
          <cell r="C283" t="str">
            <v/>
          </cell>
          <cell r="F283" t="str">
            <v xml:space="preserve"> </v>
          </cell>
        </row>
        <row r="284">
          <cell r="C284" t="str">
            <v/>
          </cell>
          <cell r="F284" t="str">
            <v xml:space="preserve"> </v>
          </cell>
        </row>
        <row r="285">
          <cell r="C285" t="str">
            <v/>
          </cell>
          <cell r="F285" t="str">
            <v xml:space="preserve"> </v>
          </cell>
        </row>
        <row r="286">
          <cell r="C286" t="str">
            <v/>
          </cell>
          <cell r="F286" t="str">
            <v xml:space="preserve"> </v>
          </cell>
        </row>
        <row r="287">
          <cell r="C287" t="str">
            <v/>
          </cell>
          <cell r="F287" t="str">
            <v xml:space="preserve"> </v>
          </cell>
        </row>
        <row r="288">
          <cell r="C288" t="str">
            <v/>
          </cell>
          <cell r="F288" t="str">
            <v xml:space="preserve"> </v>
          </cell>
        </row>
        <row r="289">
          <cell r="C289" t="str">
            <v/>
          </cell>
          <cell r="F289" t="str">
            <v xml:space="preserve"> </v>
          </cell>
        </row>
        <row r="290">
          <cell r="C290" t="str">
            <v/>
          </cell>
          <cell r="F290" t="str">
            <v xml:space="preserve"> </v>
          </cell>
        </row>
        <row r="291">
          <cell r="C291" t="str">
            <v/>
          </cell>
          <cell r="F291" t="str">
            <v xml:space="preserve"> </v>
          </cell>
        </row>
        <row r="292">
          <cell r="C292" t="str">
            <v/>
          </cell>
          <cell r="F292" t="str">
            <v xml:space="preserve"> </v>
          </cell>
        </row>
        <row r="293">
          <cell r="C293" t="str">
            <v/>
          </cell>
          <cell r="F293" t="str">
            <v xml:space="preserve"> </v>
          </cell>
        </row>
        <row r="294">
          <cell r="C294" t="str">
            <v/>
          </cell>
          <cell r="F294" t="str">
            <v xml:space="preserve"> </v>
          </cell>
        </row>
        <row r="295">
          <cell r="C295" t="str">
            <v/>
          </cell>
          <cell r="F295" t="str">
            <v xml:space="preserve"> </v>
          </cell>
        </row>
        <row r="296">
          <cell r="C296" t="str">
            <v/>
          </cell>
          <cell r="F296" t="str">
            <v xml:space="preserve"> </v>
          </cell>
        </row>
        <row r="297">
          <cell r="C297" t="str">
            <v/>
          </cell>
          <cell r="F297" t="str">
            <v xml:space="preserve"> </v>
          </cell>
        </row>
        <row r="298">
          <cell r="C298" t="str">
            <v/>
          </cell>
          <cell r="F298" t="str">
            <v xml:space="preserve"> </v>
          </cell>
        </row>
        <row r="299">
          <cell r="C299" t="str">
            <v/>
          </cell>
          <cell r="F299" t="str">
            <v xml:space="preserve"> </v>
          </cell>
        </row>
        <row r="300">
          <cell r="C300" t="str">
            <v/>
          </cell>
          <cell r="F300" t="str">
            <v xml:space="preserve"> </v>
          </cell>
        </row>
        <row r="301">
          <cell r="C301" t="str">
            <v/>
          </cell>
          <cell r="F301" t="str">
            <v xml:space="preserve"> </v>
          </cell>
        </row>
        <row r="302">
          <cell r="C302" t="str">
            <v/>
          </cell>
          <cell r="F302" t="str">
            <v xml:space="preserve"> </v>
          </cell>
        </row>
        <row r="303">
          <cell r="C303" t="str">
            <v/>
          </cell>
          <cell r="F303" t="str">
            <v xml:space="preserve"> </v>
          </cell>
        </row>
        <row r="304">
          <cell r="C304" t="str">
            <v/>
          </cell>
          <cell r="F304" t="str">
            <v xml:space="preserve"> </v>
          </cell>
        </row>
        <row r="305">
          <cell r="C305" t="str">
            <v/>
          </cell>
          <cell r="F305" t="str">
            <v xml:space="preserve"> </v>
          </cell>
        </row>
        <row r="306">
          <cell r="C306" t="str">
            <v/>
          </cell>
          <cell r="F306" t="str">
            <v xml:space="preserve"> </v>
          </cell>
        </row>
        <row r="307">
          <cell r="C307" t="str">
            <v/>
          </cell>
          <cell r="F307" t="str">
            <v xml:space="preserve"> </v>
          </cell>
        </row>
        <row r="308">
          <cell r="C308" t="str">
            <v/>
          </cell>
          <cell r="F308" t="str">
            <v xml:space="preserve"> </v>
          </cell>
        </row>
        <row r="309">
          <cell r="C309" t="str">
            <v/>
          </cell>
          <cell r="F309" t="str">
            <v xml:space="preserve"> </v>
          </cell>
        </row>
        <row r="310">
          <cell r="C310" t="str">
            <v/>
          </cell>
          <cell r="F310" t="str">
            <v xml:space="preserve"> </v>
          </cell>
        </row>
        <row r="311">
          <cell r="C311" t="str">
            <v/>
          </cell>
          <cell r="F311" t="str">
            <v xml:space="preserve"> </v>
          </cell>
        </row>
        <row r="312">
          <cell r="C312" t="str">
            <v/>
          </cell>
          <cell r="F312" t="str">
            <v xml:space="preserve"> </v>
          </cell>
        </row>
        <row r="313">
          <cell r="C313" t="str">
            <v/>
          </cell>
          <cell r="F313" t="str">
            <v xml:space="preserve"> </v>
          </cell>
        </row>
        <row r="314">
          <cell r="C314" t="str">
            <v/>
          </cell>
          <cell r="F314" t="str">
            <v xml:space="preserve"> </v>
          </cell>
        </row>
        <row r="315">
          <cell r="C315" t="str">
            <v/>
          </cell>
          <cell r="F315" t="str">
            <v xml:space="preserve"> </v>
          </cell>
        </row>
        <row r="316">
          <cell r="C316" t="str">
            <v/>
          </cell>
          <cell r="F316" t="str">
            <v xml:space="preserve"> </v>
          </cell>
        </row>
        <row r="317">
          <cell r="C317" t="str">
            <v/>
          </cell>
          <cell r="F317" t="str">
            <v xml:space="preserve"> </v>
          </cell>
        </row>
        <row r="318">
          <cell r="C318" t="str">
            <v/>
          </cell>
          <cell r="F318" t="str">
            <v xml:space="preserve"> </v>
          </cell>
        </row>
        <row r="319">
          <cell r="C319" t="str">
            <v/>
          </cell>
          <cell r="F319" t="str">
            <v xml:space="preserve"> </v>
          </cell>
        </row>
        <row r="320">
          <cell r="C320" t="str">
            <v/>
          </cell>
          <cell r="F320" t="str">
            <v xml:space="preserve"> </v>
          </cell>
        </row>
        <row r="321">
          <cell r="C321" t="str">
            <v/>
          </cell>
          <cell r="F321" t="str">
            <v xml:space="preserve"> </v>
          </cell>
        </row>
        <row r="322">
          <cell r="C322" t="str">
            <v/>
          </cell>
          <cell r="F322" t="str">
            <v xml:space="preserve"> </v>
          </cell>
        </row>
        <row r="323">
          <cell r="C323" t="str">
            <v/>
          </cell>
          <cell r="F323" t="str">
            <v xml:space="preserve"> </v>
          </cell>
        </row>
        <row r="324">
          <cell r="C324" t="str">
            <v/>
          </cell>
          <cell r="F324" t="str">
            <v xml:space="preserve"> </v>
          </cell>
        </row>
        <row r="325">
          <cell r="C325" t="str">
            <v/>
          </cell>
          <cell r="F325" t="str">
            <v xml:space="preserve"> </v>
          </cell>
        </row>
        <row r="326">
          <cell r="C326" t="str">
            <v/>
          </cell>
          <cell r="F326" t="str">
            <v xml:space="preserve"> </v>
          </cell>
        </row>
        <row r="327">
          <cell r="C327" t="str">
            <v/>
          </cell>
          <cell r="F327" t="str">
            <v xml:space="preserve"> </v>
          </cell>
        </row>
        <row r="328">
          <cell r="C328" t="str">
            <v/>
          </cell>
          <cell r="F328" t="str">
            <v xml:space="preserve"> </v>
          </cell>
        </row>
        <row r="329">
          <cell r="C329" t="str">
            <v/>
          </cell>
          <cell r="F329" t="str">
            <v xml:space="preserve"> </v>
          </cell>
        </row>
        <row r="330">
          <cell r="C330" t="str">
            <v/>
          </cell>
          <cell r="F330" t="str">
            <v xml:space="preserve"> </v>
          </cell>
        </row>
        <row r="331">
          <cell r="C331" t="str">
            <v/>
          </cell>
          <cell r="F331" t="str">
            <v xml:space="preserve"> </v>
          </cell>
        </row>
        <row r="332">
          <cell r="C332" t="str">
            <v/>
          </cell>
          <cell r="F332" t="str">
            <v xml:space="preserve"> </v>
          </cell>
        </row>
        <row r="333">
          <cell r="C333" t="str">
            <v/>
          </cell>
          <cell r="F333" t="str">
            <v xml:space="preserve"> </v>
          </cell>
        </row>
        <row r="334">
          <cell r="C334" t="str">
            <v/>
          </cell>
          <cell r="F334" t="str">
            <v xml:space="preserve"> </v>
          </cell>
        </row>
        <row r="335">
          <cell r="C335" t="str">
            <v/>
          </cell>
          <cell r="F335" t="str">
            <v xml:space="preserve"> </v>
          </cell>
        </row>
        <row r="336">
          <cell r="C336" t="str">
            <v/>
          </cell>
          <cell r="F336" t="str">
            <v xml:space="preserve"> </v>
          </cell>
        </row>
        <row r="337">
          <cell r="C337" t="str">
            <v/>
          </cell>
          <cell r="F337" t="str">
            <v xml:space="preserve"> </v>
          </cell>
        </row>
        <row r="338">
          <cell r="C338" t="str">
            <v/>
          </cell>
          <cell r="F338" t="str">
            <v xml:space="preserve"> </v>
          </cell>
        </row>
        <row r="339">
          <cell r="C339" t="str">
            <v/>
          </cell>
          <cell r="F339" t="str">
            <v xml:space="preserve"> </v>
          </cell>
        </row>
        <row r="340">
          <cell r="C340" t="str">
            <v/>
          </cell>
          <cell r="F340" t="str">
            <v xml:space="preserve"> </v>
          </cell>
        </row>
        <row r="341">
          <cell r="C341" t="str">
            <v/>
          </cell>
          <cell r="F341" t="str">
            <v xml:space="preserve"> </v>
          </cell>
        </row>
        <row r="342">
          <cell r="C342" t="str">
            <v/>
          </cell>
          <cell r="F342" t="str">
            <v xml:space="preserve"> </v>
          </cell>
        </row>
        <row r="343">
          <cell r="C343" t="str">
            <v/>
          </cell>
          <cell r="F343" t="str">
            <v xml:space="preserve"> </v>
          </cell>
        </row>
        <row r="344">
          <cell r="C344" t="str">
            <v/>
          </cell>
          <cell r="F344" t="str">
            <v xml:space="preserve"> </v>
          </cell>
        </row>
        <row r="345">
          <cell r="C345" t="str">
            <v/>
          </cell>
          <cell r="F345" t="str">
            <v xml:space="preserve"> </v>
          </cell>
        </row>
        <row r="346">
          <cell r="C346" t="str">
            <v/>
          </cell>
          <cell r="F346" t="str">
            <v xml:space="preserve"> </v>
          </cell>
        </row>
        <row r="347">
          <cell r="C347" t="str">
            <v/>
          </cell>
          <cell r="F347" t="str">
            <v xml:space="preserve"> </v>
          </cell>
        </row>
        <row r="348">
          <cell r="C348" t="str">
            <v/>
          </cell>
          <cell r="F348" t="str">
            <v xml:space="preserve"> </v>
          </cell>
        </row>
        <row r="349">
          <cell r="C349" t="str">
            <v/>
          </cell>
          <cell r="F349" t="str">
            <v xml:space="preserve"> </v>
          </cell>
        </row>
        <row r="350">
          <cell r="C350" t="str">
            <v/>
          </cell>
          <cell r="F350" t="str">
            <v xml:space="preserve"> </v>
          </cell>
        </row>
        <row r="351">
          <cell r="C351" t="str">
            <v/>
          </cell>
          <cell r="F351" t="str">
            <v xml:space="preserve"> </v>
          </cell>
        </row>
        <row r="352">
          <cell r="C352" t="str">
            <v/>
          </cell>
          <cell r="F352" t="str">
            <v xml:space="preserve"> </v>
          </cell>
        </row>
        <row r="353">
          <cell r="C353" t="str">
            <v/>
          </cell>
          <cell r="F353" t="str">
            <v xml:space="preserve"> </v>
          </cell>
        </row>
        <row r="354">
          <cell r="C354" t="str">
            <v/>
          </cell>
          <cell r="F354" t="str">
            <v xml:space="preserve"> </v>
          </cell>
        </row>
        <row r="355">
          <cell r="C355" t="str">
            <v/>
          </cell>
          <cell r="F355" t="str">
            <v xml:space="preserve"> </v>
          </cell>
        </row>
        <row r="356">
          <cell r="C356" t="str">
            <v/>
          </cell>
          <cell r="F356" t="str">
            <v xml:space="preserve"> </v>
          </cell>
        </row>
        <row r="357">
          <cell r="C357" t="str">
            <v/>
          </cell>
          <cell r="F357" t="str">
            <v xml:space="preserve"> </v>
          </cell>
        </row>
        <row r="358">
          <cell r="C358" t="str">
            <v/>
          </cell>
          <cell r="F358" t="str">
            <v xml:space="preserve"> </v>
          </cell>
        </row>
        <row r="359">
          <cell r="C359" t="str">
            <v/>
          </cell>
          <cell r="F359" t="str">
            <v xml:space="preserve"> </v>
          </cell>
        </row>
        <row r="360">
          <cell r="C360" t="str">
            <v/>
          </cell>
          <cell r="F360" t="str">
            <v xml:space="preserve"> </v>
          </cell>
        </row>
        <row r="361">
          <cell r="C361" t="str">
            <v/>
          </cell>
          <cell r="F361" t="str">
            <v xml:space="preserve"> </v>
          </cell>
        </row>
        <row r="362">
          <cell r="C362" t="str">
            <v/>
          </cell>
          <cell r="F362" t="str">
            <v xml:space="preserve"> </v>
          </cell>
        </row>
        <row r="363">
          <cell r="C363" t="str">
            <v/>
          </cell>
          <cell r="F363" t="str">
            <v xml:space="preserve"> </v>
          </cell>
        </row>
        <row r="364">
          <cell r="C364" t="str">
            <v/>
          </cell>
          <cell r="F364" t="str">
            <v xml:space="preserve"> </v>
          </cell>
        </row>
        <row r="365">
          <cell r="C365" t="str">
            <v/>
          </cell>
          <cell r="F365" t="str">
            <v xml:space="preserve"> </v>
          </cell>
        </row>
        <row r="366">
          <cell r="C366" t="str">
            <v/>
          </cell>
          <cell r="F366" t="str">
            <v xml:space="preserve"> </v>
          </cell>
        </row>
        <row r="367">
          <cell r="C367" t="str">
            <v/>
          </cell>
          <cell r="F367" t="str">
            <v xml:space="preserve"> </v>
          </cell>
        </row>
        <row r="368">
          <cell r="C368" t="str">
            <v/>
          </cell>
          <cell r="F368" t="str">
            <v xml:space="preserve"> </v>
          </cell>
        </row>
        <row r="369">
          <cell r="C369" t="str">
            <v/>
          </cell>
          <cell r="F369" t="str">
            <v xml:space="preserve"> </v>
          </cell>
        </row>
        <row r="370">
          <cell r="C370" t="str">
            <v/>
          </cell>
          <cell r="F370" t="str">
            <v xml:space="preserve"> </v>
          </cell>
        </row>
        <row r="371">
          <cell r="C371" t="str">
            <v/>
          </cell>
          <cell r="F371" t="str">
            <v xml:space="preserve"> </v>
          </cell>
        </row>
        <row r="372">
          <cell r="C372" t="str">
            <v/>
          </cell>
          <cell r="F372" t="str">
            <v xml:space="preserve"> </v>
          </cell>
        </row>
        <row r="373">
          <cell r="C373" t="str">
            <v/>
          </cell>
          <cell r="F373" t="str">
            <v xml:space="preserve"> </v>
          </cell>
        </row>
        <row r="374">
          <cell r="C374" t="str">
            <v/>
          </cell>
          <cell r="F374" t="str">
            <v xml:space="preserve"> </v>
          </cell>
        </row>
        <row r="375">
          <cell r="C375" t="str">
            <v/>
          </cell>
          <cell r="F375" t="str">
            <v xml:space="preserve"> </v>
          </cell>
        </row>
        <row r="376">
          <cell r="C376" t="str">
            <v/>
          </cell>
          <cell r="F376" t="str">
            <v xml:space="preserve"> </v>
          </cell>
        </row>
        <row r="377">
          <cell r="C377" t="str">
            <v/>
          </cell>
          <cell r="F377" t="str">
            <v xml:space="preserve"> </v>
          </cell>
        </row>
        <row r="378">
          <cell r="C378" t="str">
            <v/>
          </cell>
          <cell r="F378" t="str">
            <v xml:space="preserve"> </v>
          </cell>
        </row>
        <row r="379">
          <cell r="C379" t="str">
            <v/>
          </cell>
          <cell r="F379" t="str">
            <v xml:space="preserve"> </v>
          </cell>
        </row>
        <row r="380">
          <cell r="C380" t="str">
            <v/>
          </cell>
          <cell r="F380" t="str">
            <v xml:space="preserve"> </v>
          </cell>
        </row>
        <row r="381">
          <cell r="C381" t="str">
            <v/>
          </cell>
          <cell r="F381" t="str">
            <v xml:space="preserve"> </v>
          </cell>
        </row>
        <row r="382">
          <cell r="C382" t="str">
            <v/>
          </cell>
          <cell r="F382" t="str">
            <v xml:space="preserve"> </v>
          </cell>
        </row>
        <row r="383">
          <cell r="C383" t="str">
            <v/>
          </cell>
          <cell r="F383" t="str">
            <v xml:space="preserve"> </v>
          </cell>
        </row>
        <row r="384">
          <cell r="C384" t="str">
            <v/>
          </cell>
          <cell r="F384" t="str">
            <v xml:space="preserve"> </v>
          </cell>
        </row>
        <row r="385">
          <cell r="C385" t="str">
            <v/>
          </cell>
          <cell r="F385" t="str">
            <v xml:space="preserve"> </v>
          </cell>
        </row>
        <row r="386">
          <cell r="C386" t="str">
            <v/>
          </cell>
          <cell r="F386" t="str">
            <v xml:space="preserve"> </v>
          </cell>
        </row>
        <row r="387">
          <cell r="C387" t="str">
            <v/>
          </cell>
          <cell r="F387" t="str">
            <v xml:space="preserve"> </v>
          </cell>
        </row>
        <row r="388">
          <cell r="C388" t="str">
            <v/>
          </cell>
          <cell r="F388" t="str">
            <v xml:space="preserve"> </v>
          </cell>
        </row>
        <row r="389">
          <cell r="C389" t="str">
            <v/>
          </cell>
          <cell r="F389" t="str">
            <v xml:space="preserve"> </v>
          </cell>
        </row>
        <row r="390">
          <cell r="C390" t="str">
            <v/>
          </cell>
          <cell r="F390" t="str">
            <v xml:space="preserve"> </v>
          </cell>
        </row>
        <row r="391">
          <cell r="C391" t="str">
            <v/>
          </cell>
          <cell r="F391" t="str">
            <v xml:space="preserve"> </v>
          </cell>
        </row>
        <row r="392">
          <cell r="C392" t="str">
            <v/>
          </cell>
          <cell r="F392" t="str">
            <v xml:space="preserve"> </v>
          </cell>
        </row>
        <row r="393">
          <cell r="C393" t="str">
            <v/>
          </cell>
          <cell r="F393" t="str">
            <v xml:space="preserve"> </v>
          </cell>
        </row>
        <row r="394">
          <cell r="C394" t="str">
            <v/>
          </cell>
          <cell r="F394" t="str">
            <v xml:space="preserve"> </v>
          </cell>
        </row>
        <row r="395">
          <cell r="C395" t="str">
            <v/>
          </cell>
          <cell r="F395" t="str">
            <v xml:space="preserve"> </v>
          </cell>
        </row>
        <row r="396">
          <cell r="C396" t="str">
            <v/>
          </cell>
          <cell r="F396" t="str">
            <v xml:space="preserve"> </v>
          </cell>
        </row>
        <row r="397">
          <cell r="C397" t="str">
            <v/>
          </cell>
          <cell r="F397" t="str">
            <v xml:space="preserve"> </v>
          </cell>
        </row>
        <row r="398">
          <cell r="C398" t="str">
            <v/>
          </cell>
          <cell r="F398" t="str">
            <v xml:space="preserve"> </v>
          </cell>
        </row>
        <row r="399">
          <cell r="C399" t="str">
            <v/>
          </cell>
          <cell r="F399" t="str">
            <v xml:space="preserve"> </v>
          </cell>
        </row>
        <row r="400">
          <cell r="C400" t="str">
            <v/>
          </cell>
          <cell r="F400" t="str">
            <v xml:space="preserve"> </v>
          </cell>
        </row>
        <row r="401">
          <cell r="C401" t="str">
            <v/>
          </cell>
          <cell r="F401" t="str">
            <v xml:space="preserve"> </v>
          </cell>
        </row>
        <row r="402">
          <cell r="C402" t="str">
            <v/>
          </cell>
          <cell r="F402" t="str">
            <v xml:space="preserve"> </v>
          </cell>
        </row>
        <row r="403">
          <cell r="C403" t="str">
            <v/>
          </cell>
          <cell r="F403" t="str">
            <v xml:space="preserve"> </v>
          </cell>
        </row>
        <row r="404">
          <cell r="C404" t="str">
            <v/>
          </cell>
          <cell r="F404" t="str">
            <v xml:space="preserve"> </v>
          </cell>
        </row>
        <row r="405">
          <cell r="C405" t="str">
            <v/>
          </cell>
          <cell r="F405" t="str">
            <v xml:space="preserve"> </v>
          </cell>
        </row>
        <row r="406">
          <cell r="C406" t="str">
            <v/>
          </cell>
          <cell r="F406" t="str">
            <v xml:space="preserve"> </v>
          </cell>
        </row>
        <row r="407">
          <cell r="C407" t="str">
            <v/>
          </cell>
          <cell r="F407" t="str">
            <v xml:space="preserve"> </v>
          </cell>
        </row>
        <row r="408">
          <cell r="C408" t="str">
            <v/>
          </cell>
          <cell r="F408" t="str">
            <v xml:space="preserve"> </v>
          </cell>
        </row>
        <row r="409">
          <cell r="C409" t="str">
            <v/>
          </cell>
          <cell r="F409" t="str">
            <v xml:space="preserve"> </v>
          </cell>
        </row>
        <row r="410">
          <cell r="C410" t="str">
            <v/>
          </cell>
          <cell r="F410" t="str">
            <v xml:space="preserve"> </v>
          </cell>
        </row>
        <row r="411">
          <cell r="C411" t="str">
            <v/>
          </cell>
          <cell r="F411" t="str">
            <v xml:space="preserve"> </v>
          </cell>
        </row>
        <row r="412">
          <cell r="C412" t="str">
            <v/>
          </cell>
          <cell r="F412" t="str">
            <v xml:space="preserve"> </v>
          </cell>
        </row>
        <row r="413">
          <cell r="C413" t="str">
            <v/>
          </cell>
          <cell r="F413" t="str">
            <v xml:space="preserve"> </v>
          </cell>
        </row>
        <row r="414">
          <cell r="C414" t="str">
            <v/>
          </cell>
          <cell r="F414" t="str">
            <v xml:space="preserve"> </v>
          </cell>
        </row>
        <row r="415">
          <cell r="C415" t="str">
            <v/>
          </cell>
          <cell r="F415" t="str">
            <v xml:space="preserve"> </v>
          </cell>
        </row>
        <row r="416">
          <cell r="C416" t="str">
            <v/>
          </cell>
          <cell r="F416" t="str">
            <v xml:space="preserve"> </v>
          </cell>
        </row>
        <row r="417">
          <cell r="C417" t="str">
            <v/>
          </cell>
          <cell r="F417" t="str">
            <v xml:space="preserve"> </v>
          </cell>
        </row>
        <row r="418">
          <cell r="C418" t="str">
            <v/>
          </cell>
          <cell r="F418" t="str">
            <v xml:space="preserve"> </v>
          </cell>
        </row>
        <row r="419">
          <cell r="C419" t="str">
            <v/>
          </cell>
          <cell r="F419" t="str">
            <v xml:space="preserve"> </v>
          </cell>
        </row>
        <row r="420">
          <cell r="C420" t="str">
            <v/>
          </cell>
          <cell r="F420" t="str">
            <v xml:space="preserve"> </v>
          </cell>
        </row>
        <row r="421">
          <cell r="C421" t="str">
            <v/>
          </cell>
          <cell r="F421" t="str">
            <v xml:space="preserve"> </v>
          </cell>
        </row>
        <row r="422">
          <cell r="C422" t="str">
            <v/>
          </cell>
          <cell r="F422" t="str">
            <v xml:space="preserve"> </v>
          </cell>
        </row>
        <row r="423">
          <cell r="C423" t="str">
            <v/>
          </cell>
          <cell r="F423" t="str">
            <v xml:space="preserve"> </v>
          </cell>
        </row>
        <row r="424">
          <cell r="C424" t="str">
            <v/>
          </cell>
          <cell r="F424" t="str">
            <v xml:space="preserve"> </v>
          </cell>
        </row>
        <row r="425">
          <cell r="C425" t="str">
            <v/>
          </cell>
          <cell r="F425" t="str">
            <v xml:space="preserve"> </v>
          </cell>
        </row>
        <row r="426">
          <cell r="C426" t="str">
            <v/>
          </cell>
          <cell r="F426" t="str">
            <v xml:space="preserve"> </v>
          </cell>
        </row>
        <row r="427">
          <cell r="C427" t="str">
            <v/>
          </cell>
          <cell r="F427" t="str">
            <v xml:space="preserve"> </v>
          </cell>
        </row>
        <row r="428">
          <cell r="C428" t="str">
            <v/>
          </cell>
          <cell r="F428" t="str">
            <v xml:space="preserve"> </v>
          </cell>
        </row>
        <row r="429">
          <cell r="C429" t="str">
            <v/>
          </cell>
          <cell r="F429" t="str">
            <v xml:space="preserve"> </v>
          </cell>
        </row>
        <row r="430">
          <cell r="C430" t="str">
            <v/>
          </cell>
          <cell r="F430" t="str">
            <v xml:space="preserve"> </v>
          </cell>
        </row>
        <row r="431">
          <cell r="C431" t="str">
            <v/>
          </cell>
          <cell r="F431" t="str">
            <v xml:space="preserve"> </v>
          </cell>
        </row>
        <row r="432">
          <cell r="C432" t="str">
            <v/>
          </cell>
          <cell r="F432" t="str">
            <v xml:space="preserve"> </v>
          </cell>
        </row>
        <row r="433">
          <cell r="C433" t="str">
            <v/>
          </cell>
          <cell r="F433" t="str">
            <v xml:space="preserve"> </v>
          </cell>
        </row>
        <row r="434">
          <cell r="C434" t="str">
            <v/>
          </cell>
          <cell r="F434" t="str">
            <v xml:space="preserve"> </v>
          </cell>
        </row>
        <row r="435">
          <cell r="C435" t="str">
            <v/>
          </cell>
          <cell r="F435" t="str">
            <v xml:space="preserve"> </v>
          </cell>
        </row>
        <row r="436">
          <cell r="C436" t="str">
            <v/>
          </cell>
          <cell r="F436" t="str">
            <v xml:space="preserve"> </v>
          </cell>
        </row>
        <row r="437">
          <cell r="C437" t="str">
            <v/>
          </cell>
          <cell r="F437" t="str">
            <v xml:space="preserve"> </v>
          </cell>
        </row>
        <row r="438">
          <cell r="C438" t="str">
            <v/>
          </cell>
          <cell r="F438" t="str">
            <v xml:space="preserve"> </v>
          </cell>
        </row>
        <row r="439">
          <cell r="C439" t="str">
            <v/>
          </cell>
          <cell r="F439" t="str">
            <v xml:space="preserve"> </v>
          </cell>
        </row>
        <row r="440">
          <cell r="C440" t="str">
            <v/>
          </cell>
          <cell r="F440" t="str">
            <v xml:space="preserve"> </v>
          </cell>
        </row>
        <row r="441">
          <cell r="C441" t="str">
            <v/>
          </cell>
          <cell r="F441" t="str">
            <v xml:space="preserve"> </v>
          </cell>
        </row>
        <row r="442">
          <cell r="C442" t="str">
            <v/>
          </cell>
          <cell r="F442" t="str">
            <v xml:space="preserve"> </v>
          </cell>
        </row>
        <row r="443">
          <cell r="C443" t="str">
            <v/>
          </cell>
          <cell r="F443" t="str">
            <v xml:space="preserve"> </v>
          </cell>
        </row>
        <row r="444">
          <cell r="C444" t="str">
            <v/>
          </cell>
          <cell r="F444" t="str">
            <v xml:space="preserve"> </v>
          </cell>
        </row>
        <row r="445">
          <cell r="C445" t="str">
            <v/>
          </cell>
          <cell r="F445" t="str">
            <v xml:space="preserve"> </v>
          </cell>
        </row>
        <row r="446">
          <cell r="C446" t="str">
            <v/>
          </cell>
          <cell r="F446" t="str">
            <v xml:space="preserve"> </v>
          </cell>
        </row>
        <row r="447">
          <cell r="C447" t="str">
            <v/>
          </cell>
          <cell r="F447" t="str">
            <v xml:space="preserve"> </v>
          </cell>
        </row>
        <row r="448">
          <cell r="C448" t="str">
            <v/>
          </cell>
          <cell r="F448" t="str">
            <v xml:space="preserve"> </v>
          </cell>
        </row>
        <row r="449">
          <cell r="C449" t="str">
            <v/>
          </cell>
          <cell r="F449" t="str">
            <v xml:space="preserve"> </v>
          </cell>
        </row>
        <row r="450">
          <cell r="C450" t="str">
            <v/>
          </cell>
          <cell r="F450" t="str">
            <v xml:space="preserve"> </v>
          </cell>
        </row>
        <row r="451">
          <cell r="C451" t="str">
            <v/>
          </cell>
          <cell r="F451" t="str">
            <v xml:space="preserve"> </v>
          </cell>
        </row>
        <row r="452">
          <cell r="C452" t="str">
            <v/>
          </cell>
          <cell r="F452" t="str">
            <v xml:space="preserve"> </v>
          </cell>
        </row>
        <row r="453">
          <cell r="C453" t="str">
            <v/>
          </cell>
          <cell r="F453" t="str">
            <v xml:space="preserve"> </v>
          </cell>
        </row>
        <row r="454">
          <cell r="C454" t="str">
            <v/>
          </cell>
          <cell r="F454" t="str">
            <v xml:space="preserve"> </v>
          </cell>
        </row>
        <row r="455">
          <cell r="C455" t="str">
            <v/>
          </cell>
          <cell r="F455" t="str">
            <v xml:space="preserve"> </v>
          </cell>
        </row>
        <row r="456">
          <cell r="C456" t="str">
            <v/>
          </cell>
          <cell r="F456" t="str">
            <v xml:space="preserve"> </v>
          </cell>
        </row>
        <row r="457">
          <cell r="C457" t="str">
            <v/>
          </cell>
          <cell r="F457" t="str">
            <v xml:space="preserve"> </v>
          </cell>
        </row>
        <row r="458">
          <cell r="C458" t="str">
            <v/>
          </cell>
          <cell r="F458" t="str">
            <v xml:space="preserve"> </v>
          </cell>
        </row>
        <row r="459">
          <cell r="C459" t="str">
            <v/>
          </cell>
          <cell r="F459" t="str">
            <v xml:space="preserve"> </v>
          </cell>
        </row>
        <row r="460">
          <cell r="C460" t="str">
            <v/>
          </cell>
          <cell r="F460" t="str">
            <v xml:space="preserve"> </v>
          </cell>
        </row>
        <row r="461">
          <cell r="C461" t="str">
            <v/>
          </cell>
          <cell r="F461" t="str">
            <v xml:space="preserve"> </v>
          </cell>
        </row>
        <row r="462">
          <cell r="C462" t="str">
            <v/>
          </cell>
          <cell r="F462" t="str">
            <v xml:space="preserve"> </v>
          </cell>
        </row>
        <row r="463">
          <cell r="C463" t="str">
            <v/>
          </cell>
          <cell r="F463" t="str">
            <v xml:space="preserve"> </v>
          </cell>
        </row>
        <row r="464">
          <cell r="C464" t="str">
            <v/>
          </cell>
          <cell r="F464" t="str">
            <v xml:space="preserve"> </v>
          </cell>
        </row>
        <row r="465">
          <cell r="C465" t="str">
            <v/>
          </cell>
          <cell r="F465" t="str">
            <v xml:space="preserve"> </v>
          </cell>
        </row>
        <row r="466">
          <cell r="C466" t="str">
            <v/>
          </cell>
          <cell r="F466" t="str">
            <v xml:space="preserve"> </v>
          </cell>
        </row>
        <row r="467">
          <cell r="C467" t="str">
            <v/>
          </cell>
          <cell r="F467" t="str">
            <v xml:space="preserve"> </v>
          </cell>
        </row>
        <row r="468">
          <cell r="C468" t="str">
            <v/>
          </cell>
          <cell r="F468" t="str">
            <v xml:space="preserve"> </v>
          </cell>
        </row>
        <row r="469">
          <cell r="C469" t="str">
            <v/>
          </cell>
          <cell r="F469" t="str">
            <v xml:space="preserve"> </v>
          </cell>
        </row>
        <row r="470">
          <cell r="C470" t="str">
            <v/>
          </cell>
          <cell r="F470" t="str">
            <v xml:space="preserve"> </v>
          </cell>
        </row>
        <row r="471">
          <cell r="C471" t="str">
            <v/>
          </cell>
          <cell r="F471" t="str">
            <v xml:space="preserve"> </v>
          </cell>
        </row>
        <row r="472">
          <cell r="C472" t="str">
            <v/>
          </cell>
          <cell r="F472" t="str">
            <v xml:space="preserve"> </v>
          </cell>
        </row>
        <row r="473">
          <cell r="C473" t="str">
            <v/>
          </cell>
          <cell r="F473" t="str">
            <v xml:space="preserve"> </v>
          </cell>
        </row>
        <row r="474">
          <cell r="C474" t="str">
            <v/>
          </cell>
          <cell r="F474" t="str">
            <v xml:space="preserve"> </v>
          </cell>
        </row>
        <row r="475">
          <cell r="C475" t="str">
            <v/>
          </cell>
          <cell r="F475" t="str">
            <v xml:space="preserve"> </v>
          </cell>
        </row>
        <row r="476">
          <cell r="C476" t="str">
            <v/>
          </cell>
          <cell r="F476" t="str">
            <v xml:space="preserve"> </v>
          </cell>
        </row>
        <row r="477">
          <cell r="C477" t="str">
            <v/>
          </cell>
          <cell r="F477" t="str">
            <v xml:space="preserve"> </v>
          </cell>
        </row>
        <row r="478">
          <cell r="C478" t="str">
            <v/>
          </cell>
          <cell r="F478" t="str">
            <v xml:space="preserve"> </v>
          </cell>
        </row>
        <row r="479">
          <cell r="C479" t="str">
            <v/>
          </cell>
          <cell r="F479" t="str">
            <v xml:space="preserve"> </v>
          </cell>
        </row>
        <row r="480">
          <cell r="C480" t="str">
            <v/>
          </cell>
          <cell r="F480" t="str">
            <v xml:space="preserve"> </v>
          </cell>
        </row>
        <row r="481">
          <cell r="C481" t="str">
            <v/>
          </cell>
          <cell r="F481" t="str">
            <v xml:space="preserve"> </v>
          </cell>
        </row>
        <row r="482">
          <cell r="C482" t="str">
            <v/>
          </cell>
          <cell r="F482" t="str">
            <v xml:space="preserve"> </v>
          </cell>
        </row>
        <row r="483">
          <cell r="C483" t="str">
            <v/>
          </cell>
          <cell r="F483" t="str">
            <v xml:space="preserve"> </v>
          </cell>
        </row>
        <row r="484">
          <cell r="C484" t="str">
            <v/>
          </cell>
          <cell r="F484" t="str">
            <v xml:space="preserve"> </v>
          </cell>
        </row>
        <row r="485">
          <cell r="C485" t="str">
            <v/>
          </cell>
          <cell r="F485" t="str">
            <v xml:space="preserve"> </v>
          </cell>
        </row>
        <row r="486">
          <cell r="C486" t="str">
            <v/>
          </cell>
          <cell r="F486" t="str">
            <v xml:space="preserve"> </v>
          </cell>
        </row>
        <row r="487">
          <cell r="C487" t="str">
            <v/>
          </cell>
          <cell r="F487" t="str">
            <v xml:space="preserve"> </v>
          </cell>
        </row>
        <row r="488">
          <cell r="C488" t="str">
            <v/>
          </cell>
          <cell r="F488" t="str">
            <v xml:space="preserve"> </v>
          </cell>
        </row>
        <row r="489">
          <cell r="C489" t="str">
            <v/>
          </cell>
          <cell r="F489" t="str">
            <v xml:space="preserve"> </v>
          </cell>
        </row>
        <row r="490">
          <cell r="C490" t="str">
            <v/>
          </cell>
          <cell r="F490" t="str">
            <v xml:space="preserve"> </v>
          </cell>
        </row>
        <row r="491">
          <cell r="C491" t="str">
            <v/>
          </cell>
          <cell r="F491" t="str">
            <v xml:space="preserve"> </v>
          </cell>
        </row>
        <row r="492">
          <cell r="C492" t="str">
            <v/>
          </cell>
          <cell r="F492" t="str">
            <v xml:space="preserve"> </v>
          </cell>
        </row>
        <row r="493">
          <cell r="C493" t="str">
            <v/>
          </cell>
          <cell r="F493" t="str">
            <v xml:space="preserve"> </v>
          </cell>
        </row>
        <row r="494">
          <cell r="C494" t="str">
            <v/>
          </cell>
          <cell r="F494" t="str">
            <v xml:space="preserve"> </v>
          </cell>
        </row>
        <row r="495">
          <cell r="C495" t="str">
            <v/>
          </cell>
          <cell r="F495" t="str">
            <v xml:space="preserve"> </v>
          </cell>
        </row>
        <row r="496">
          <cell r="C496" t="str">
            <v/>
          </cell>
          <cell r="F496" t="str">
            <v xml:space="preserve"> </v>
          </cell>
        </row>
        <row r="497">
          <cell r="C497" t="str">
            <v/>
          </cell>
          <cell r="F497" t="str">
            <v xml:space="preserve"> </v>
          </cell>
        </row>
        <row r="498">
          <cell r="C498" t="str">
            <v/>
          </cell>
          <cell r="F498" t="str">
            <v xml:space="preserve"> </v>
          </cell>
        </row>
        <row r="499">
          <cell r="C499" t="str">
            <v/>
          </cell>
          <cell r="F499" t="str">
            <v xml:space="preserve"> </v>
          </cell>
        </row>
        <row r="500">
          <cell r="C500" t="str">
            <v/>
          </cell>
          <cell r="F500" t="str">
            <v xml:space="preserve"> </v>
          </cell>
        </row>
        <row r="501">
          <cell r="C501" t="str">
            <v/>
          </cell>
          <cell r="F501" t="str">
            <v xml:space="preserve"> </v>
          </cell>
        </row>
        <row r="502">
          <cell r="C502" t="str">
            <v/>
          </cell>
          <cell r="F502" t="str">
            <v xml:space="preserve"> </v>
          </cell>
        </row>
        <row r="503">
          <cell r="C503" t="str">
            <v/>
          </cell>
          <cell r="F503" t="str">
            <v xml:space="preserve"> </v>
          </cell>
        </row>
        <row r="504">
          <cell r="C504" t="str">
            <v/>
          </cell>
          <cell r="F504" t="str">
            <v xml:space="preserve"> </v>
          </cell>
        </row>
        <row r="505">
          <cell r="C505" t="str">
            <v/>
          </cell>
          <cell r="F505" t="str">
            <v xml:space="preserve"> </v>
          </cell>
        </row>
        <row r="506">
          <cell r="C506" t="str">
            <v/>
          </cell>
          <cell r="F506" t="str">
            <v xml:space="preserve"> </v>
          </cell>
        </row>
        <row r="507">
          <cell r="C507" t="str">
            <v/>
          </cell>
          <cell r="F507" t="str">
            <v xml:space="preserve"> </v>
          </cell>
        </row>
        <row r="508">
          <cell r="C508" t="str">
            <v/>
          </cell>
          <cell r="F508" t="str">
            <v xml:space="preserve"> </v>
          </cell>
        </row>
        <row r="509">
          <cell r="C509" t="str">
            <v/>
          </cell>
          <cell r="F509" t="str">
            <v xml:space="preserve"> </v>
          </cell>
        </row>
        <row r="510">
          <cell r="C510" t="str">
            <v/>
          </cell>
          <cell r="F510" t="str">
            <v xml:space="preserve"> </v>
          </cell>
        </row>
        <row r="511">
          <cell r="C511" t="str">
            <v/>
          </cell>
          <cell r="F511" t="str">
            <v xml:space="preserve"> </v>
          </cell>
        </row>
        <row r="512">
          <cell r="C512" t="str">
            <v/>
          </cell>
          <cell r="F512" t="str">
            <v xml:space="preserve"> </v>
          </cell>
        </row>
        <row r="513">
          <cell r="C513" t="str">
            <v/>
          </cell>
          <cell r="F513" t="str">
            <v xml:space="preserve"> </v>
          </cell>
        </row>
        <row r="514">
          <cell r="C514" t="str">
            <v/>
          </cell>
          <cell r="F514" t="str">
            <v xml:space="preserve"> </v>
          </cell>
        </row>
        <row r="515">
          <cell r="C515" t="str">
            <v/>
          </cell>
          <cell r="F515" t="str">
            <v xml:space="preserve"> </v>
          </cell>
        </row>
        <row r="516">
          <cell r="C516" t="str">
            <v/>
          </cell>
          <cell r="F516" t="str">
            <v xml:space="preserve"> </v>
          </cell>
        </row>
        <row r="517">
          <cell r="C517" t="str">
            <v/>
          </cell>
          <cell r="F517" t="str">
            <v xml:space="preserve"> </v>
          </cell>
        </row>
        <row r="518">
          <cell r="C518" t="str">
            <v/>
          </cell>
          <cell r="F518" t="str">
            <v xml:space="preserve"> </v>
          </cell>
        </row>
        <row r="519">
          <cell r="C519" t="str">
            <v/>
          </cell>
          <cell r="F519" t="str">
            <v xml:space="preserve"> </v>
          </cell>
        </row>
        <row r="520">
          <cell r="C520" t="str">
            <v/>
          </cell>
          <cell r="F520" t="str">
            <v xml:space="preserve"> </v>
          </cell>
        </row>
      </sheetData>
      <sheetData sheetId="6">
        <row r="21">
          <cell r="B21"/>
        </row>
        <row r="22">
          <cell r="B22"/>
        </row>
        <row r="23">
          <cell r="B23"/>
        </row>
        <row r="24">
          <cell r="B24"/>
        </row>
        <row r="25">
          <cell r="B25"/>
        </row>
        <row r="26">
          <cell r="B26"/>
        </row>
        <row r="27">
          <cell r="B27"/>
        </row>
        <row r="28">
          <cell r="B28"/>
        </row>
        <row r="29">
          <cell r="B29"/>
        </row>
        <row r="30">
          <cell r="B30"/>
        </row>
        <row r="31">
          <cell r="B31"/>
        </row>
        <row r="32">
          <cell r="B32"/>
        </row>
        <row r="33">
          <cell r="B33"/>
        </row>
        <row r="34">
          <cell r="B34"/>
        </row>
        <row r="35">
          <cell r="B35"/>
        </row>
        <row r="36">
          <cell r="B36"/>
        </row>
        <row r="37">
          <cell r="B37"/>
        </row>
        <row r="38">
          <cell r="B38"/>
        </row>
        <row r="39">
          <cell r="B39"/>
        </row>
        <row r="40">
          <cell r="B40"/>
        </row>
        <row r="41">
          <cell r="B41"/>
        </row>
        <row r="42">
          <cell r="B42"/>
        </row>
        <row r="43">
          <cell r="B43"/>
        </row>
        <row r="44">
          <cell r="B44"/>
        </row>
        <row r="45">
          <cell r="B45"/>
        </row>
        <row r="46">
          <cell r="B46"/>
        </row>
        <row r="47">
          <cell r="B47"/>
        </row>
        <row r="48">
          <cell r="B48"/>
        </row>
        <row r="49">
          <cell r="B49"/>
        </row>
        <row r="50">
          <cell r="B50"/>
        </row>
        <row r="51">
          <cell r="B51"/>
        </row>
        <row r="52">
          <cell r="B52"/>
        </row>
        <row r="53">
          <cell r="B53"/>
        </row>
        <row r="54">
          <cell r="B54"/>
        </row>
        <row r="55">
          <cell r="B55"/>
        </row>
        <row r="56">
          <cell r="B56"/>
        </row>
        <row r="57">
          <cell r="B57"/>
        </row>
        <row r="58">
          <cell r="B58"/>
        </row>
        <row r="59">
          <cell r="B59"/>
        </row>
        <row r="60">
          <cell r="B60"/>
        </row>
        <row r="61">
          <cell r="B61"/>
        </row>
        <row r="62">
          <cell r="B62"/>
        </row>
        <row r="63">
          <cell r="B63"/>
        </row>
        <row r="64">
          <cell r="B64"/>
        </row>
        <row r="65">
          <cell r="B65"/>
        </row>
        <row r="66">
          <cell r="B66"/>
        </row>
        <row r="67">
          <cell r="B67"/>
        </row>
        <row r="68">
          <cell r="B68"/>
        </row>
        <row r="69">
          <cell r="B69"/>
        </row>
        <row r="70">
          <cell r="B70"/>
        </row>
        <row r="71">
          <cell r="B71"/>
        </row>
        <row r="72">
          <cell r="B72"/>
        </row>
        <row r="73">
          <cell r="B73"/>
        </row>
        <row r="74">
          <cell r="B74"/>
        </row>
        <row r="75">
          <cell r="B75"/>
        </row>
        <row r="76">
          <cell r="B76"/>
        </row>
        <row r="77">
          <cell r="B77"/>
        </row>
        <row r="78">
          <cell r="B78"/>
        </row>
        <row r="79">
          <cell r="B79"/>
        </row>
        <row r="80">
          <cell r="B80"/>
        </row>
        <row r="81">
          <cell r="B81"/>
        </row>
        <row r="82">
          <cell r="B82"/>
        </row>
        <row r="83">
          <cell r="B83"/>
        </row>
        <row r="84">
          <cell r="B84"/>
        </row>
        <row r="85">
          <cell r="B85"/>
        </row>
        <row r="86">
          <cell r="B86"/>
        </row>
        <row r="87">
          <cell r="B87"/>
        </row>
        <row r="88">
          <cell r="B88"/>
        </row>
        <row r="89">
          <cell r="B89"/>
        </row>
        <row r="90">
          <cell r="B90"/>
        </row>
        <row r="91">
          <cell r="B91"/>
        </row>
        <row r="92">
          <cell r="B92"/>
        </row>
        <row r="93">
          <cell r="B93"/>
        </row>
        <row r="94">
          <cell r="B94"/>
        </row>
        <row r="95">
          <cell r="B95"/>
        </row>
        <row r="96">
          <cell r="B96"/>
        </row>
        <row r="97">
          <cell r="B97"/>
        </row>
        <row r="98">
          <cell r="B98"/>
        </row>
        <row r="99">
          <cell r="B99"/>
        </row>
        <row r="100">
          <cell r="B100"/>
        </row>
        <row r="101">
          <cell r="B101"/>
        </row>
        <row r="102">
          <cell r="B102"/>
        </row>
        <row r="103">
          <cell r="B103"/>
        </row>
        <row r="104">
          <cell r="B104"/>
        </row>
        <row r="105">
          <cell r="B105"/>
        </row>
        <row r="106">
          <cell r="B106"/>
        </row>
        <row r="107">
          <cell r="B107"/>
        </row>
        <row r="108">
          <cell r="B108"/>
        </row>
        <row r="109">
          <cell r="B109"/>
        </row>
        <row r="110">
          <cell r="B110"/>
        </row>
        <row r="111">
          <cell r="B111"/>
        </row>
        <row r="112">
          <cell r="B112"/>
        </row>
        <row r="113">
          <cell r="B113"/>
        </row>
        <row r="114">
          <cell r="B114"/>
        </row>
        <row r="115">
          <cell r="B115"/>
        </row>
        <row r="116">
          <cell r="B116"/>
        </row>
        <row r="117">
          <cell r="B117"/>
        </row>
        <row r="118">
          <cell r="B118"/>
        </row>
        <row r="119">
          <cell r="B119"/>
        </row>
        <row r="120">
          <cell r="B120"/>
        </row>
        <row r="121">
          <cell r="B121"/>
        </row>
        <row r="122">
          <cell r="B122"/>
        </row>
        <row r="123">
          <cell r="B123"/>
        </row>
        <row r="124">
          <cell r="B124"/>
        </row>
        <row r="125">
          <cell r="B125"/>
        </row>
        <row r="126">
          <cell r="B126"/>
        </row>
        <row r="127">
          <cell r="B127"/>
        </row>
        <row r="128">
          <cell r="B128"/>
        </row>
        <row r="129">
          <cell r="B129"/>
        </row>
        <row r="130">
          <cell r="B130"/>
        </row>
        <row r="131">
          <cell r="B131"/>
        </row>
        <row r="132">
          <cell r="B132"/>
        </row>
        <row r="133">
          <cell r="B133"/>
        </row>
        <row r="134">
          <cell r="B134"/>
        </row>
        <row r="135">
          <cell r="B135"/>
        </row>
        <row r="136">
          <cell r="B136"/>
        </row>
        <row r="137">
          <cell r="B137"/>
        </row>
        <row r="138">
          <cell r="B138"/>
        </row>
        <row r="139">
          <cell r="B139"/>
        </row>
        <row r="140">
          <cell r="B140"/>
        </row>
        <row r="141">
          <cell r="B141"/>
        </row>
        <row r="142">
          <cell r="B142"/>
        </row>
        <row r="143">
          <cell r="B143"/>
        </row>
        <row r="144">
          <cell r="B144"/>
        </row>
        <row r="145">
          <cell r="B145"/>
        </row>
        <row r="146">
          <cell r="B146"/>
        </row>
        <row r="147">
          <cell r="B147"/>
        </row>
        <row r="148">
          <cell r="B148"/>
        </row>
        <row r="149">
          <cell r="B149"/>
        </row>
        <row r="150">
          <cell r="B150"/>
        </row>
        <row r="151">
          <cell r="B151"/>
        </row>
        <row r="152">
          <cell r="B152"/>
        </row>
        <row r="153">
          <cell r="B153"/>
        </row>
        <row r="154">
          <cell r="B154"/>
        </row>
        <row r="155">
          <cell r="B155"/>
        </row>
        <row r="156">
          <cell r="B156"/>
        </row>
        <row r="157">
          <cell r="B157"/>
        </row>
        <row r="158">
          <cell r="B158"/>
        </row>
        <row r="159">
          <cell r="B159"/>
        </row>
        <row r="160">
          <cell r="B160"/>
        </row>
        <row r="161">
          <cell r="B161"/>
        </row>
        <row r="162">
          <cell r="B162"/>
        </row>
        <row r="163">
          <cell r="B163"/>
        </row>
        <row r="164">
          <cell r="B164"/>
        </row>
        <row r="165">
          <cell r="B165"/>
        </row>
        <row r="166">
          <cell r="B166"/>
        </row>
        <row r="167">
          <cell r="B167"/>
        </row>
        <row r="168">
          <cell r="B168"/>
        </row>
        <row r="169">
          <cell r="B169"/>
        </row>
        <row r="170">
          <cell r="B170"/>
        </row>
        <row r="171">
          <cell r="B171"/>
        </row>
        <row r="172">
          <cell r="B172"/>
        </row>
        <row r="173">
          <cell r="B173"/>
        </row>
        <row r="174">
          <cell r="B174"/>
        </row>
        <row r="175">
          <cell r="B175"/>
        </row>
        <row r="176">
          <cell r="B176"/>
        </row>
        <row r="177">
          <cell r="B177"/>
        </row>
        <row r="178">
          <cell r="B178"/>
        </row>
        <row r="179">
          <cell r="B179"/>
        </row>
        <row r="180">
          <cell r="B180"/>
        </row>
        <row r="181">
          <cell r="B181"/>
        </row>
        <row r="182">
          <cell r="B182"/>
        </row>
        <row r="183">
          <cell r="B183"/>
        </row>
        <row r="184">
          <cell r="B184"/>
        </row>
        <row r="185">
          <cell r="B185"/>
        </row>
        <row r="186">
          <cell r="B186"/>
        </row>
        <row r="187">
          <cell r="B187"/>
        </row>
        <row r="188">
          <cell r="B188"/>
        </row>
        <row r="189">
          <cell r="B189"/>
        </row>
        <row r="190">
          <cell r="B190"/>
        </row>
        <row r="191">
          <cell r="B191"/>
        </row>
        <row r="192">
          <cell r="B192"/>
        </row>
        <row r="193">
          <cell r="B193"/>
        </row>
        <row r="194">
          <cell r="B194"/>
        </row>
        <row r="195">
          <cell r="B195"/>
        </row>
        <row r="196">
          <cell r="B196"/>
        </row>
        <row r="197">
          <cell r="B197"/>
        </row>
        <row r="198">
          <cell r="B198"/>
        </row>
        <row r="199">
          <cell r="B199"/>
        </row>
        <row r="200">
          <cell r="B200"/>
        </row>
        <row r="201">
          <cell r="B201"/>
        </row>
        <row r="202">
          <cell r="B202"/>
        </row>
        <row r="203">
          <cell r="B203"/>
        </row>
        <row r="204">
          <cell r="B204"/>
        </row>
        <row r="205">
          <cell r="B205"/>
        </row>
        <row r="206">
          <cell r="B206"/>
        </row>
        <row r="207">
          <cell r="B207"/>
        </row>
        <row r="208">
          <cell r="B208"/>
        </row>
        <row r="209">
          <cell r="B209"/>
        </row>
        <row r="210">
          <cell r="B210"/>
        </row>
        <row r="211">
          <cell r="B211"/>
        </row>
        <row r="212">
          <cell r="B212"/>
        </row>
        <row r="213">
          <cell r="B213"/>
        </row>
        <row r="214">
          <cell r="B214"/>
        </row>
        <row r="215">
          <cell r="B215"/>
        </row>
        <row r="216">
          <cell r="B216"/>
        </row>
        <row r="217">
          <cell r="B217"/>
        </row>
        <row r="218">
          <cell r="B218"/>
        </row>
        <row r="219">
          <cell r="B219"/>
        </row>
        <row r="220">
          <cell r="B220"/>
        </row>
        <row r="221">
          <cell r="B221"/>
        </row>
        <row r="222">
          <cell r="B222"/>
        </row>
        <row r="223">
          <cell r="B223"/>
        </row>
        <row r="224">
          <cell r="B224"/>
        </row>
        <row r="225">
          <cell r="B225"/>
        </row>
        <row r="226">
          <cell r="B226"/>
        </row>
        <row r="227">
          <cell r="B227"/>
        </row>
        <row r="228">
          <cell r="B228"/>
        </row>
        <row r="229">
          <cell r="B229"/>
        </row>
        <row r="230">
          <cell r="B230"/>
        </row>
        <row r="231">
          <cell r="B231"/>
        </row>
        <row r="232">
          <cell r="B232"/>
        </row>
        <row r="233">
          <cell r="B233"/>
        </row>
        <row r="234">
          <cell r="B234"/>
        </row>
        <row r="235">
          <cell r="B235"/>
        </row>
        <row r="236">
          <cell r="B236"/>
        </row>
        <row r="237">
          <cell r="B237"/>
        </row>
        <row r="238">
          <cell r="B238"/>
        </row>
        <row r="239">
          <cell r="B239"/>
        </row>
        <row r="240">
          <cell r="B240"/>
        </row>
        <row r="241">
          <cell r="B241"/>
        </row>
        <row r="242">
          <cell r="B242"/>
        </row>
        <row r="243">
          <cell r="B243"/>
        </row>
        <row r="244">
          <cell r="B244"/>
        </row>
        <row r="245">
          <cell r="B245"/>
        </row>
        <row r="246">
          <cell r="B246"/>
        </row>
        <row r="247">
          <cell r="B247"/>
        </row>
        <row r="248">
          <cell r="B248"/>
        </row>
        <row r="249">
          <cell r="B249"/>
        </row>
        <row r="250">
          <cell r="B250"/>
        </row>
        <row r="251">
          <cell r="B251"/>
        </row>
        <row r="252">
          <cell r="B252"/>
        </row>
        <row r="253">
          <cell r="B253"/>
        </row>
        <row r="254">
          <cell r="B254"/>
        </row>
        <row r="255">
          <cell r="B255"/>
        </row>
        <row r="256">
          <cell r="B256"/>
        </row>
        <row r="257">
          <cell r="B257"/>
        </row>
        <row r="258">
          <cell r="B258"/>
        </row>
        <row r="259">
          <cell r="B259"/>
        </row>
        <row r="260">
          <cell r="B260"/>
        </row>
        <row r="261">
          <cell r="B261"/>
        </row>
        <row r="262">
          <cell r="B262"/>
        </row>
        <row r="263">
          <cell r="B263"/>
        </row>
        <row r="264">
          <cell r="B264"/>
        </row>
        <row r="265">
          <cell r="B265"/>
        </row>
        <row r="266">
          <cell r="B266"/>
        </row>
        <row r="267">
          <cell r="B267"/>
        </row>
        <row r="268">
          <cell r="B268"/>
        </row>
        <row r="269">
          <cell r="B269"/>
        </row>
        <row r="270">
          <cell r="B270"/>
        </row>
        <row r="271">
          <cell r="B271"/>
        </row>
        <row r="272">
          <cell r="B272"/>
        </row>
        <row r="273">
          <cell r="B273"/>
        </row>
        <row r="274">
          <cell r="B274"/>
        </row>
        <row r="275">
          <cell r="B275"/>
        </row>
        <row r="276">
          <cell r="B276"/>
        </row>
        <row r="277">
          <cell r="B277"/>
        </row>
        <row r="278">
          <cell r="B278"/>
        </row>
        <row r="279">
          <cell r="B279"/>
        </row>
        <row r="280">
          <cell r="B280"/>
        </row>
        <row r="281">
          <cell r="B281"/>
        </row>
        <row r="282">
          <cell r="B282"/>
        </row>
        <row r="283">
          <cell r="B283"/>
        </row>
        <row r="284">
          <cell r="B284"/>
        </row>
        <row r="285">
          <cell r="B285"/>
        </row>
        <row r="286">
          <cell r="B286"/>
        </row>
        <row r="287">
          <cell r="B287"/>
        </row>
        <row r="288">
          <cell r="B288"/>
        </row>
        <row r="289">
          <cell r="B289"/>
        </row>
        <row r="290">
          <cell r="B290"/>
        </row>
        <row r="291">
          <cell r="B291"/>
        </row>
        <row r="292">
          <cell r="B292"/>
        </row>
        <row r="293">
          <cell r="B293"/>
        </row>
        <row r="294">
          <cell r="B294"/>
        </row>
        <row r="295">
          <cell r="B295"/>
        </row>
        <row r="296">
          <cell r="B296"/>
        </row>
        <row r="297">
          <cell r="B297"/>
        </row>
        <row r="298">
          <cell r="B298"/>
        </row>
        <row r="299">
          <cell r="B299"/>
        </row>
        <row r="300">
          <cell r="B300"/>
        </row>
        <row r="301">
          <cell r="B301"/>
        </row>
        <row r="302">
          <cell r="B302"/>
        </row>
        <row r="303">
          <cell r="B303"/>
        </row>
        <row r="304">
          <cell r="B304"/>
        </row>
        <row r="305">
          <cell r="B305"/>
        </row>
        <row r="306">
          <cell r="B306"/>
        </row>
        <row r="307">
          <cell r="B307"/>
        </row>
        <row r="308">
          <cell r="B308"/>
        </row>
        <row r="309">
          <cell r="B309"/>
        </row>
        <row r="310">
          <cell r="B310"/>
        </row>
        <row r="311">
          <cell r="B311"/>
        </row>
        <row r="312">
          <cell r="B312"/>
        </row>
        <row r="313">
          <cell r="B313"/>
        </row>
        <row r="314">
          <cell r="B314"/>
        </row>
        <row r="315">
          <cell r="B315"/>
        </row>
        <row r="316">
          <cell r="B316"/>
        </row>
        <row r="317">
          <cell r="B317"/>
        </row>
        <row r="318">
          <cell r="B318"/>
        </row>
        <row r="319">
          <cell r="B319"/>
        </row>
        <row r="320">
          <cell r="B320"/>
        </row>
        <row r="321">
          <cell r="B321"/>
        </row>
        <row r="322">
          <cell r="B322"/>
        </row>
        <row r="323">
          <cell r="B323"/>
        </row>
        <row r="324">
          <cell r="B324"/>
        </row>
        <row r="325">
          <cell r="B325"/>
        </row>
        <row r="326">
          <cell r="B326"/>
        </row>
        <row r="327">
          <cell r="B327"/>
        </row>
        <row r="328">
          <cell r="B328"/>
        </row>
        <row r="329">
          <cell r="B329"/>
        </row>
        <row r="330">
          <cell r="B330"/>
        </row>
        <row r="331">
          <cell r="B331"/>
        </row>
        <row r="332">
          <cell r="B332"/>
        </row>
        <row r="333">
          <cell r="B333"/>
        </row>
        <row r="334">
          <cell r="B334"/>
        </row>
        <row r="335">
          <cell r="B335"/>
        </row>
        <row r="336">
          <cell r="B336"/>
        </row>
        <row r="337">
          <cell r="B337"/>
        </row>
        <row r="338">
          <cell r="B338"/>
        </row>
        <row r="339">
          <cell r="B339"/>
        </row>
        <row r="340">
          <cell r="B340"/>
        </row>
        <row r="341">
          <cell r="B341"/>
        </row>
        <row r="342">
          <cell r="B342"/>
        </row>
        <row r="343">
          <cell r="B343"/>
        </row>
        <row r="344">
          <cell r="B344"/>
        </row>
        <row r="345">
          <cell r="B345"/>
        </row>
        <row r="346">
          <cell r="B346"/>
        </row>
        <row r="347">
          <cell r="B347"/>
        </row>
        <row r="348">
          <cell r="B348"/>
        </row>
        <row r="349">
          <cell r="B349"/>
        </row>
        <row r="350">
          <cell r="B350"/>
        </row>
        <row r="351">
          <cell r="B351"/>
        </row>
        <row r="352">
          <cell r="B352"/>
        </row>
        <row r="353">
          <cell r="B353"/>
        </row>
        <row r="354">
          <cell r="B354"/>
        </row>
        <row r="355">
          <cell r="B355"/>
        </row>
        <row r="356">
          <cell r="B356"/>
        </row>
        <row r="357">
          <cell r="B357"/>
        </row>
        <row r="358">
          <cell r="B358"/>
        </row>
        <row r="359">
          <cell r="B359"/>
        </row>
        <row r="360">
          <cell r="B360"/>
        </row>
        <row r="361">
          <cell r="B361"/>
        </row>
        <row r="362">
          <cell r="B362"/>
        </row>
        <row r="363">
          <cell r="B363"/>
        </row>
        <row r="364">
          <cell r="B364"/>
        </row>
        <row r="365">
          <cell r="B365"/>
        </row>
        <row r="366">
          <cell r="B366"/>
        </row>
        <row r="367">
          <cell r="B367"/>
        </row>
        <row r="368">
          <cell r="B368"/>
        </row>
        <row r="369">
          <cell r="B369"/>
        </row>
        <row r="370">
          <cell r="B370"/>
        </row>
        <row r="371">
          <cell r="B371"/>
        </row>
        <row r="372">
          <cell r="B372"/>
        </row>
        <row r="373">
          <cell r="B373"/>
        </row>
        <row r="374">
          <cell r="B374"/>
        </row>
        <row r="375">
          <cell r="B375"/>
        </row>
        <row r="376">
          <cell r="B376"/>
        </row>
        <row r="377">
          <cell r="B377"/>
        </row>
        <row r="378">
          <cell r="B378"/>
        </row>
        <row r="379">
          <cell r="B379"/>
        </row>
        <row r="380">
          <cell r="B380"/>
        </row>
        <row r="381">
          <cell r="B381"/>
        </row>
        <row r="382">
          <cell r="B382"/>
        </row>
        <row r="383">
          <cell r="B383"/>
        </row>
        <row r="384">
          <cell r="B384"/>
        </row>
        <row r="385">
          <cell r="B385"/>
        </row>
        <row r="386">
          <cell r="B386"/>
        </row>
        <row r="387">
          <cell r="B387"/>
        </row>
        <row r="388">
          <cell r="B388"/>
        </row>
        <row r="389">
          <cell r="B389"/>
        </row>
        <row r="390">
          <cell r="B390"/>
        </row>
        <row r="391">
          <cell r="B391"/>
        </row>
        <row r="392">
          <cell r="B392"/>
        </row>
        <row r="393">
          <cell r="B393"/>
        </row>
        <row r="394">
          <cell r="B394"/>
        </row>
        <row r="395">
          <cell r="B395"/>
        </row>
        <row r="396">
          <cell r="B396"/>
        </row>
        <row r="397">
          <cell r="B397"/>
        </row>
        <row r="398">
          <cell r="B398"/>
        </row>
        <row r="399">
          <cell r="B399"/>
        </row>
        <row r="400">
          <cell r="B400"/>
        </row>
        <row r="401">
          <cell r="B401"/>
        </row>
        <row r="402">
          <cell r="B402"/>
        </row>
        <row r="403">
          <cell r="B403"/>
        </row>
        <row r="404">
          <cell r="B404"/>
        </row>
        <row r="405">
          <cell r="B405"/>
        </row>
        <row r="406">
          <cell r="B406"/>
        </row>
        <row r="407">
          <cell r="B407"/>
        </row>
        <row r="408">
          <cell r="B408"/>
        </row>
        <row r="409">
          <cell r="B409"/>
        </row>
        <row r="410">
          <cell r="B410"/>
        </row>
        <row r="411">
          <cell r="B411"/>
        </row>
        <row r="412">
          <cell r="B412"/>
        </row>
        <row r="413">
          <cell r="B413"/>
        </row>
        <row r="414">
          <cell r="B414"/>
        </row>
        <row r="415">
          <cell r="B415"/>
        </row>
        <row r="416">
          <cell r="B416"/>
        </row>
        <row r="417">
          <cell r="B417"/>
        </row>
        <row r="418">
          <cell r="B418"/>
        </row>
        <row r="419">
          <cell r="B419"/>
        </row>
        <row r="420">
          <cell r="B420"/>
        </row>
        <row r="421">
          <cell r="B421"/>
        </row>
        <row r="422">
          <cell r="B422"/>
        </row>
        <row r="423">
          <cell r="B423"/>
        </row>
        <row r="424">
          <cell r="B424"/>
        </row>
        <row r="425">
          <cell r="B425"/>
        </row>
        <row r="426">
          <cell r="B426"/>
        </row>
        <row r="427">
          <cell r="B427"/>
        </row>
        <row r="428">
          <cell r="B428"/>
        </row>
        <row r="429">
          <cell r="B429"/>
        </row>
        <row r="430">
          <cell r="B430"/>
        </row>
        <row r="431">
          <cell r="B431"/>
        </row>
        <row r="432">
          <cell r="B432"/>
        </row>
        <row r="433">
          <cell r="B433"/>
        </row>
        <row r="434">
          <cell r="B434"/>
        </row>
        <row r="435">
          <cell r="B435"/>
        </row>
        <row r="436">
          <cell r="B436"/>
        </row>
        <row r="437">
          <cell r="B437"/>
        </row>
        <row r="438">
          <cell r="B438"/>
        </row>
        <row r="439">
          <cell r="B439"/>
        </row>
        <row r="440">
          <cell r="B440"/>
        </row>
        <row r="441">
          <cell r="B441"/>
        </row>
        <row r="442">
          <cell r="B442"/>
        </row>
        <row r="443">
          <cell r="B443"/>
        </row>
        <row r="444">
          <cell r="B444"/>
        </row>
        <row r="445">
          <cell r="B445"/>
        </row>
        <row r="446">
          <cell r="B446"/>
        </row>
        <row r="447">
          <cell r="B447"/>
        </row>
        <row r="448">
          <cell r="B448"/>
        </row>
        <row r="449">
          <cell r="B449"/>
        </row>
        <row r="450">
          <cell r="B450"/>
        </row>
        <row r="451">
          <cell r="B451"/>
        </row>
        <row r="452">
          <cell r="B452"/>
        </row>
        <row r="453">
          <cell r="B453"/>
        </row>
        <row r="454">
          <cell r="B454"/>
        </row>
        <row r="455">
          <cell r="B455"/>
        </row>
        <row r="456">
          <cell r="B456"/>
        </row>
        <row r="457">
          <cell r="B457"/>
        </row>
        <row r="458">
          <cell r="B458"/>
        </row>
        <row r="459">
          <cell r="B459"/>
        </row>
        <row r="460">
          <cell r="B460"/>
        </row>
        <row r="461">
          <cell r="B461"/>
        </row>
        <row r="462">
          <cell r="B462"/>
        </row>
        <row r="463">
          <cell r="B463"/>
        </row>
        <row r="464">
          <cell r="B464"/>
        </row>
        <row r="465">
          <cell r="B465"/>
        </row>
        <row r="466">
          <cell r="B466"/>
        </row>
        <row r="467">
          <cell r="B467"/>
        </row>
        <row r="468">
          <cell r="B468"/>
        </row>
        <row r="469">
          <cell r="B469"/>
        </row>
        <row r="470">
          <cell r="B470"/>
        </row>
        <row r="471">
          <cell r="B471"/>
        </row>
        <row r="472">
          <cell r="B472"/>
        </row>
        <row r="473">
          <cell r="B473"/>
        </row>
        <row r="474">
          <cell r="B474"/>
        </row>
        <row r="475">
          <cell r="B475"/>
        </row>
        <row r="476">
          <cell r="B476"/>
        </row>
        <row r="477">
          <cell r="B477"/>
        </row>
        <row r="478">
          <cell r="B478"/>
        </row>
        <row r="479">
          <cell r="B479"/>
        </row>
        <row r="480">
          <cell r="B480"/>
        </row>
        <row r="481">
          <cell r="B481"/>
        </row>
        <row r="482">
          <cell r="B482"/>
        </row>
        <row r="483">
          <cell r="B483"/>
        </row>
        <row r="484">
          <cell r="B484"/>
        </row>
        <row r="485">
          <cell r="B485"/>
        </row>
        <row r="486">
          <cell r="B486"/>
        </row>
        <row r="487">
          <cell r="B487"/>
        </row>
        <row r="488">
          <cell r="B488"/>
        </row>
        <row r="489">
          <cell r="B489"/>
        </row>
        <row r="490">
          <cell r="B490"/>
        </row>
        <row r="491">
          <cell r="B491"/>
        </row>
        <row r="492">
          <cell r="B492"/>
        </row>
        <row r="493">
          <cell r="B493"/>
        </row>
        <row r="494">
          <cell r="B494"/>
        </row>
        <row r="495">
          <cell r="B495"/>
        </row>
        <row r="496">
          <cell r="B496"/>
        </row>
        <row r="497">
          <cell r="B497"/>
        </row>
        <row r="498">
          <cell r="B498"/>
        </row>
        <row r="499">
          <cell r="B499"/>
        </row>
        <row r="500">
          <cell r="B500"/>
        </row>
        <row r="501">
          <cell r="B501"/>
        </row>
        <row r="502">
          <cell r="B502"/>
        </row>
        <row r="503">
          <cell r="B503"/>
        </row>
        <row r="504">
          <cell r="B504"/>
        </row>
        <row r="505">
          <cell r="B505"/>
        </row>
        <row r="506">
          <cell r="B506"/>
        </row>
        <row r="507">
          <cell r="B507"/>
        </row>
        <row r="508">
          <cell r="B508"/>
        </row>
        <row r="509">
          <cell r="B509"/>
        </row>
        <row r="510">
          <cell r="B510"/>
        </row>
        <row r="511">
          <cell r="B511"/>
        </row>
        <row r="512">
          <cell r="B512"/>
        </row>
        <row r="513">
          <cell r="B513"/>
        </row>
        <row r="514">
          <cell r="B514"/>
        </row>
        <row r="515">
          <cell r="B515"/>
        </row>
        <row r="516">
          <cell r="B516"/>
        </row>
        <row r="517">
          <cell r="B517"/>
        </row>
        <row r="518">
          <cell r="B518"/>
        </row>
        <row r="519">
          <cell r="B519"/>
        </row>
        <row r="520">
          <cell r="B520"/>
        </row>
      </sheetData>
      <sheetData sheetId="7"/>
      <sheetData sheetId="8">
        <row r="3">
          <cell r="B3" t="str">
            <v>שם הרשות המקומית</v>
          </cell>
          <cell r="C3">
            <v>0</v>
          </cell>
        </row>
        <row r="4">
          <cell r="B4" t="str">
            <v>מספר אשכול למ"ס</v>
          </cell>
          <cell r="C4" t="str">
            <v/>
          </cell>
        </row>
        <row r="5">
          <cell r="B5" t="str">
            <v>תעריף לילד חלק ההורים - ש"ח</v>
          </cell>
          <cell r="C5">
            <v>0</v>
          </cell>
        </row>
        <row r="6">
          <cell r="B6"/>
          <cell r="C6"/>
        </row>
        <row r="7">
          <cell r="B7"/>
          <cell r="C7"/>
        </row>
        <row r="8">
          <cell r="C8"/>
        </row>
        <row r="9">
          <cell r="C9"/>
        </row>
        <row r="10">
          <cell r="B10" t="str">
            <v>סיכום</v>
          </cell>
          <cell r="C10"/>
        </row>
        <row r="11">
          <cell r="B11" t="str">
            <v>סה"כ מוסדות מדווחים בדוח ביצוע</v>
          </cell>
          <cell r="C11" t="str">
            <v>סה"כ מוסדות שדווח עבורם הוצאות</v>
          </cell>
        </row>
        <row r="12">
          <cell r="B12">
            <v>0</v>
          </cell>
          <cell r="C12">
            <v>0</v>
          </cell>
        </row>
        <row r="13">
          <cell r="C13"/>
        </row>
        <row r="14">
          <cell r="C14"/>
        </row>
        <row r="15">
          <cell r="B15"/>
          <cell r="C15"/>
        </row>
        <row r="16">
          <cell r="B16" t="str">
            <v>נתונים</v>
          </cell>
        </row>
        <row r="17">
          <cell r="B17" t="str">
            <v>סמל מוסד מקום פעילות</v>
          </cell>
          <cell r="C17" t="str">
            <v>גבייה מההורים בפועל - ש"ח</v>
          </cell>
        </row>
        <row r="18">
          <cell r="B18" t="str">
            <v/>
          </cell>
          <cell r="C18"/>
        </row>
        <row r="19">
          <cell r="B19" t="str">
            <v/>
          </cell>
          <cell r="C19"/>
        </row>
        <row r="20">
          <cell r="B20" t="str">
            <v/>
          </cell>
          <cell r="C20"/>
        </row>
        <row r="21">
          <cell r="B21" t="str">
            <v/>
          </cell>
          <cell r="C21"/>
        </row>
        <row r="22">
          <cell r="B22" t="str">
            <v/>
          </cell>
          <cell r="C22"/>
        </row>
        <row r="23">
          <cell r="B23" t="str">
            <v/>
          </cell>
          <cell r="C23"/>
        </row>
        <row r="24">
          <cell r="B24" t="str">
            <v/>
          </cell>
          <cell r="C24"/>
        </row>
        <row r="25">
          <cell r="B25" t="str">
            <v/>
          </cell>
          <cell r="C25"/>
        </row>
        <row r="26">
          <cell r="B26" t="str">
            <v/>
          </cell>
          <cell r="C26"/>
        </row>
        <row r="27">
          <cell r="B27" t="str">
            <v/>
          </cell>
          <cell r="C27"/>
        </row>
        <row r="28">
          <cell r="B28" t="str">
            <v/>
          </cell>
          <cell r="C28"/>
        </row>
        <row r="29">
          <cell r="B29" t="str">
            <v/>
          </cell>
          <cell r="C29"/>
        </row>
        <row r="30">
          <cell r="B30" t="str">
            <v/>
          </cell>
          <cell r="C30"/>
        </row>
        <row r="31">
          <cell r="B31" t="str">
            <v/>
          </cell>
          <cell r="C31"/>
        </row>
        <row r="32">
          <cell r="B32" t="str">
            <v/>
          </cell>
          <cell r="C32"/>
        </row>
        <row r="33">
          <cell r="B33" t="str">
            <v/>
          </cell>
          <cell r="C33"/>
        </row>
        <row r="34">
          <cell r="B34" t="str">
            <v/>
          </cell>
          <cell r="C34"/>
        </row>
        <row r="35">
          <cell r="B35" t="str">
            <v/>
          </cell>
          <cell r="C35"/>
        </row>
        <row r="36">
          <cell r="B36" t="str">
            <v/>
          </cell>
          <cell r="C36"/>
        </row>
        <row r="37">
          <cell r="B37" t="str">
            <v/>
          </cell>
          <cell r="C37"/>
        </row>
        <row r="38">
          <cell r="B38" t="str">
            <v/>
          </cell>
          <cell r="C38"/>
        </row>
        <row r="39">
          <cell r="B39" t="str">
            <v/>
          </cell>
          <cell r="C39"/>
        </row>
        <row r="40">
          <cell r="B40" t="str">
            <v/>
          </cell>
          <cell r="C40"/>
        </row>
        <row r="41">
          <cell r="B41" t="str">
            <v/>
          </cell>
          <cell r="C41"/>
        </row>
        <row r="42">
          <cell r="B42" t="str">
            <v/>
          </cell>
          <cell r="C42"/>
        </row>
        <row r="43">
          <cell r="B43" t="str">
            <v/>
          </cell>
          <cell r="C43"/>
        </row>
        <row r="44">
          <cell r="B44" t="str">
            <v/>
          </cell>
          <cell r="C44"/>
        </row>
        <row r="45">
          <cell r="B45" t="str">
            <v/>
          </cell>
          <cell r="C45"/>
        </row>
        <row r="46">
          <cell r="B46" t="str">
            <v/>
          </cell>
          <cell r="C46"/>
        </row>
        <row r="47">
          <cell r="B47" t="str">
            <v/>
          </cell>
          <cell r="C47"/>
        </row>
        <row r="48">
          <cell r="B48" t="str">
            <v/>
          </cell>
          <cell r="C48"/>
        </row>
        <row r="49">
          <cell r="B49" t="str">
            <v/>
          </cell>
          <cell r="C49"/>
        </row>
        <row r="50">
          <cell r="B50" t="str">
            <v/>
          </cell>
          <cell r="C50"/>
        </row>
        <row r="51">
          <cell r="B51" t="str">
            <v/>
          </cell>
          <cell r="C51"/>
        </row>
        <row r="52">
          <cell r="B52" t="str">
            <v/>
          </cell>
          <cell r="C52"/>
        </row>
        <row r="53">
          <cell r="B53" t="str">
            <v/>
          </cell>
          <cell r="C53"/>
        </row>
        <row r="54">
          <cell r="B54" t="str">
            <v/>
          </cell>
          <cell r="C54"/>
        </row>
        <row r="55">
          <cell r="B55" t="str">
            <v/>
          </cell>
          <cell r="C55"/>
        </row>
        <row r="56">
          <cell r="B56" t="str">
            <v/>
          </cell>
          <cell r="C56"/>
        </row>
        <row r="57">
          <cell r="B57" t="str">
            <v/>
          </cell>
          <cell r="C57"/>
        </row>
        <row r="58">
          <cell r="B58" t="str">
            <v/>
          </cell>
          <cell r="C58"/>
        </row>
        <row r="59">
          <cell r="B59" t="str">
            <v/>
          </cell>
          <cell r="C59"/>
        </row>
        <row r="60">
          <cell r="B60" t="str">
            <v/>
          </cell>
          <cell r="C60"/>
        </row>
        <row r="61">
          <cell r="B61" t="str">
            <v/>
          </cell>
          <cell r="C61"/>
        </row>
        <row r="62">
          <cell r="B62" t="str">
            <v/>
          </cell>
          <cell r="C62"/>
        </row>
        <row r="63">
          <cell r="B63" t="str">
            <v/>
          </cell>
          <cell r="C63"/>
        </row>
        <row r="64">
          <cell r="B64" t="str">
            <v/>
          </cell>
          <cell r="C64"/>
        </row>
        <row r="65">
          <cell r="B65" t="str">
            <v/>
          </cell>
          <cell r="C65"/>
        </row>
        <row r="66">
          <cell r="B66" t="str">
            <v/>
          </cell>
          <cell r="C66"/>
        </row>
        <row r="67">
          <cell r="B67" t="str">
            <v/>
          </cell>
          <cell r="C67"/>
        </row>
        <row r="68">
          <cell r="B68" t="str">
            <v/>
          </cell>
          <cell r="C68"/>
        </row>
        <row r="69">
          <cell r="B69" t="str">
            <v/>
          </cell>
          <cell r="C69"/>
        </row>
        <row r="70">
          <cell r="B70" t="str">
            <v/>
          </cell>
          <cell r="C70"/>
        </row>
        <row r="71">
          <cell r="B71" t="str">
            <v/>
          </cell>
          <cell r="C71"/>
        </row>
        <row r="72">
          <cell r="B72" t="str">
            <v/>
          </cell>
          <cell r="C72"/>
        </row>
        <row r="73">
          <cell r="B73" t="str">
            <v/>
          </cell>
          <cell r="C73"/>
        </row>
        <row r="74">
          <cell r="B74" t="str">
            <v/>
          </cell>
          <cell r="C74"/>
        </row>
        <row r="75">
          <cell r="B75" t="str">
            <v/>
          </cell>
          <cell r="C75"/>
        </row>
        <row r="76">
          <cell r="B76" t="str">
            <v/>
          </cell>
          <cell r="C76"/>
        </row>
        <row r="77">
          <cell r="B77" t="str">
            <v/>
          </cell>
          <cell r="C77"/>
        </row>
        <row r="78">
          <cell r="B78" t="str">
            <v/>
          </cell>
          <cell r="C78"/>
        </row>
        <row r="79">
          <cell r="B79" t="str">
            <v/>
          </cell>
          <cell r="C79"/>
        </row>
        <row r="80">
          <cell r="B80" t="str">
            <v/>
          </cell>
          <cell r="C80"/>
        </row>
        <row r="81">
          <cell r="B81" t="str">
            <v/>
          </cell>
          <cell r="C81"/>
        </row>
        <row r="82">
          <cell r="B82" t="str">
            <v/>
          </cell>
          <cell r="C82"/>
        </row>
        <row r="83">
          <cell r="B83" t="str">
            <v/>
          </cell>
          <cell r="C83"/>
        </row>
        <row r="84">
          <cell r="B84" t="str">
            <v/>
          </cell>
          <cell r="C84"/>
        </row>
        <row r="85">
          <cell r="B85" t="str">
            <v/>
          </cell>
          <cell r="C85"/>
        </row>
        <row r="86">
          <cell r="B86" t="str">
            <v/>
          </cell>
          <cell r="C86"/>
        </row>
        <row r="87">
          <cell r="B87" t="str">
            <v/>
          </cell>
          <cell r="C87"/>
        </row>
        <row r="88">
          <cell r="B88" t="str">
            <v/>
          </cell>
          <cell r="C88"/>
        </row>
        <row r="89">
          <cell r="B89" t="str">
            <v/>
          </cell>
          <cell r="C89"/>
        </row>
        <row r="90">
          <cell r="B90" t="str">
            <v/>
          </cell>
          <cell r="C90"/>
        </row>
        <row r="91">
          <cell r="B91" t="str">
            <v/>
          </cell>
          <cell r="C91"/>
        </row>
        <row r="92">
          <cell r="B92" t="str">
            <v/>
          </cell>
          <cell r="C92"/>
        </row>
        <row r="93">
          <cell r="B93" t="str">
            <v/>
          </cell>
          <cell r="C93"/>
        </row>
        <row r="94">
          <cell r="B94" t="str">
            <v/>
          </cell>
          <cell r="C94"/>
        </row>
        <row r="95">
          <cell r="B95" t="str">
            <v/>
          </cell>
          <cell r="C95"/>
        </row>
        <row r="96">
          <cell r="B96" t="str">
            <v/>
          </cell>
          <cell r="C96"/>
        </row>
        <row r="97">
          <cell r="B97" t="str">
            <v/>
          </cell>
          <cell r="C97"/>
        </row>
        <row r="98">
          <cell r="B98" t="str">
            <v/>
          </cell>
          <cell r="C98"/>
        </row>
        <row r="99">
          <cell r="B99" t="str">
            <v/>
          </cell>
          <cell r="C99"/>
        </row>
        <row r="100">
          <cell r="B100" t="str">
            <v/>
          </cell>
          <cell r="C100"/>
        </row>
        <row r="101">
          <cell r="B101" t="str">
            <v/>
          </cell>
          <cell r="C101"/>
        </row>
        <row r="102">
          <cell r="B102" t="str">
            <v/>
          </cell>
          <cell r="C102"/>
        </row>
        <row r="103">
          <cell r="B103" t="str">
            <v/>
          </cell>
          <cell r="C103"/>
        </row>
        <row r="104">
          <cell r="B104" t="str">
            <v/>
          </cell>
          <cell r="C104"/>
        </row>
        <row r="105">
          <cell r="B105" t="str">
            <v/>
          </cell>
          <cell r="C105"/>
        </row>
        <row r="106">
          <cell r="B106" t="str">
            <v/>
          </cell>
          <cell r="C106"/>
        </row>
        <row r="107">
          <cell r="B107" t="str">
            <v/>
          </cell>
          <cell r="C107"/>
        </row>
        <row r="108">
          <cell r="B108" t="str">
            <v/>
          </cell>
          <cell r="C108"/>
        </row>
        <row r="109">
          <cell r="B109" t="str">
            <v/>
          </cell>
          <cell r="C109"/>
        </row>
        <row r="110">
          <cell r="B110" t="str">
            <v/>
          </cell>
          <cell r="C110"/>
        </row>
        <row r="111">
          <cell r="B111" t="str">
            <v/>
          </cell>
          <cell r="C111"/>
        </row>
        <row r="112">
          <cell r="B112" t="str">
            <v/>
          </cell>
          <cell r="C112"/>
        </row>
        <row r="113">
          <cell r="B113" t="str">
            <v/>
          </cell>
          <cell r="C113"/>
        </row>
        <row r="114">
          <cell r="B114" t="str">
            <v/>
          </cell>
          <cell r="C114"/>
        </row>
        <row r="115">
          <cell r="B115" t="str">
            <v/>
          </cell>
          <cell r="C115"/>
        </row>
        <row r="116">
          <cell r="B116" t="str">
            <v/>
          </cell>
          <cell r="C116"/>
        </row>
        <row r="117">
          <cell r="B117" t="str">
            <v/>
          </cell>
          <cell r="C117"/>
        </row>
        <row r="118">
          <cell r="B118" t="str">
            <v/>
          </cell>
          <cell r="C118"/>
        </row>
        <row r="119">
          <cell r="B119" t="str">
            <v/>
          </cell>
          <cell r="C119"/>
        </row>
        <row r="120">
          <cell r="B120" t="str">
            <v/>
          </cell>
          <cell r="C120"/>
        </row>
        <row r="121">
          <cell r="B121" t="str">
            <v/>
          </cell>
          <cell r="C121"/>
        </row>
        <row r="122">
          <cell r="B122" t="str">
            <v/>
          </cell>
          <cell r="C122"/>
        </row>
        <row r="123">
          <cell r="B123" t="str">
            <v/>
          </cell>
          <cell r="C123"/>
        </row>
        <row r="124">
          <cell r="B124" t="str">
            <v/>
          </cell>
          <cell r="C124"/>
        </row>
        <row r="125">
          <cell r="B125" t="str">
            <v/>
          </cell>
          <cell r="C125"/>
        </row>
        <row r="126">
          <cell r="B126" t="str">
            <v/>
          </cell>
          <cell r="C126"/>
        </row>
        <row r="127">
          <cell r="B127" t="str">
            <v/>
          </cell>
          <cell r="C127"/>
        </row>
        <row r="128">
          <cell r="B128" t="str">
            <v/>
          </cell>
          <cell r="C128"/>
        </row>
        <row r="129">
          <cell r="B129" t="str">
            <v/>
          </cell>
          <cell r="C129"/>
        </row>
        <row r="130">
          <cell r="B130" t="str">
            <v/>
          </cell>
          <cell r="C130"/>
        </row>
        <row r="131">
          <cell r="B131" t="str">
            <v/>
          </cell>
          <cell r="C131"/>
        </row>
        <row r="132">
          <cell r="B132" t="str">
            <v/>
          </cell>
          <cell r="C132"/>
        </row>
        <row r="133">
          <cell r="B133" t="str">
            <v/>
          </cell>
          <cell r="C133"/>
        </row>
        <row r="134">
          <cell r="B134" t="str">
            <v/>
          </cell>
          <cell r="C134"/>
        </row>
        <row r="135">
          <cell r="B135" t="str">
            <v/>
          </cell>
          <cell r="C135"/>
        </row>
        <row r="136">
          <cell r="B136" t="str">
            <v/>
          </cell>
          <cell r="C136"/>
        </row>
        <row r="137">
          <cell r="B137" t="str">
            <v/>
          </cell>
          <cell r="C137"/>
        </row>
        <row r="138">
          <cell r="B138" t="str">
            <v/>
          </cell>
          <cell r="C138"/>
        </row>
        <row r="139">
          <cell r="B139" t="str">
            <v/>
          </cell>
          <cell r="C139"/>
        </row>
        <row r="140">
          <cell r="B140" t="str">
            <v/>
          </cell>
          <cell r="C140"/>
        </row>
        <row r="141">
          <cell r="B141" t="str">
            <v/>
          </cell>
          <cell r="C141"/>
        </row>
        <row r="142">
          <cell r="B142" t="str">
            <v/>
          </cell>
          <cell r="C142"/>
        </row>
        <row r="143">
          <cell r="B143" t="str">
            <v/>
          </cell>
          <cell r="C143"/>
        </row>
        <row r="144">
          <cell r="B144" t="str">
            <v/>
          </cell>
          <cell r="C144"/>
        </row>
        <row r="145">
          <cell r="B145" t="str">
            <v/>
          </cell>
          <cell r="C145"/>
        </row>
        <row r="146">
          <cell r="B146" t="str">
            <v/>
          </cell>
          <cell r="C146"/>
        </row>
        <row r="147">
          <cell r="B147" t="str">
            <v/>
          </cell>
          <cell r="C147"/>
        </row>
        <row r="148">
          <cell r="B148" t="str">
            <v/>
          </cell>
          <cell r="C148"/>
        </row>
        <row r="149">
          <cell r="B149" t="str">
            <v/>
          </cell>
          <cell r="C149"/>
        </row>
        <row r="150">
          <cell r="B150" t="str">
            <v/>
          </cell>
          <cell r="C150"/>
        </row>
        <row r="151">
          <cell r="B151" t="str">
            <v/>
          </cell>
          <cell r="C151"/>
        </row>
        <row r="152">
          <cell r="B152" t="str">
            <v/>
          </cell>
          <cell r="C152"/>
        </row>
        <row r="153">
          <cell r="B153" t="str">
            <v/>
          </cell>
          <cell r="C153"/>
        </row>
        <row r="154">
          <cell r="B154" t="str">
            <v/>
          </cell>
          <cell r="C154"/>
        </row>
        <row r="155">
          <cell r="B155" t="str">
            <v/>
          </cell>
          <cell r="C155"/>
        </row>
        <row r="156">
          <cell r="B156" t="str">
            <v/>
          </cell>
          <cell r="C156"/>
        </row>
        <row r="157">
          <cell r="B157" t="str">
            <v/>
          </cell>
          <cell r="C157"/>
        </row>
        <row r="158">
          <cell r="B158" t="str">
            <v/>
          </cell>
          <cell r="C158"/>
        </row>
        <row r="159">
          <cell r="B159" t="str">
            <v/>
          </cell>
          <cell r="C159"/>
        </row>
        <row r="160">
          <cell r="B160" t="str">
            <v/>
          </cell>
          <cell r="C160"/>
        </row>
        <row r="161">
          <cell r="B161" t="str">
            <v/>
          </cell>
          <cell r="C161"/>
        </row>
        <row r="162">
          <cell r="B162" t="str">
            <v/>
          </cell>
          <cell r="C162"/>
        </row>
        <row r="163">
          <cell r="B163" t="str">
            <v/>
          </cell>
          <cell r="C163"/>
        </row>
        <row r="164">
          <cell r="B164" t="str">
            <v/>
          </cell>
          <cell r="C164"/>
        </row>
        <row r="165">
          <cell r="B165" t="str">
            <v/>
          </cell>
          <cell r="C165"/>
        </row>
        <row r="166">
          <cell r="B166" t="str">
            <v/>
          </cell>
          <cell r="C166"/>
        </row>
        <row r="167">
          <cell r="B167" t="str">
            <v/>
          </cell>
          <cell r="C167"/>
        </row>
        <row r="168">
          <cell r="B168" t="str">
            <v/>
          </cell>
          <cell r="C168"/>
        </row>
        <row r="169">
          <cell r="B169" t="str">
            <v/>
          </cell>
          <cell r="C169"/>
        </row>
        <row r="170">
          <cell r="B170" t="str">
            <v/>
          </cell>
          <cell r="C170"/>
        </row>
        <row r="171">
          <cell r="B171" t="str">
            <v/>
          </cell>
          <cell r="C171"/>
        </row>
        <row r="172">
          <cell r="B172" t="str">
            <v/>
          </cell>
          <cell r="C172"/>
        </row>
        <row r="173">
          <cell r="B173" t="str">
            <v/>
          </cell>
          <cell r="C173"/>
        </row>
        <row r="174">
          <cell r="B174" t="str">
            <v/>
          </cell>
          <cell r="C174"/>
        </row>
        <row r="175">
          <cell r="B175" t="str">
            <v/>
          </cell>
          <cell r="C175"/>
        </row>
        <row r="176">
          <cell r="B176" t="str">
            <v/>
          </cell>
          <cell r="C176"/>
        </row>
        <row r="177">
          <cell r="B177" t="str">
            <v/>
          </cell>
          <cell r="C177"/>
        </row>
        <row r="178">
          <cell r="B178" t="str">
            <v/>
          </cell>
          <cell r="C178"/>
        </row>
        <row r="179">
          <cell r="B179" t="str">
            <v/>
          </cell>
          <cell r="C179"/>
        </row>
        <row r="180">
          <cell r="B180" t="str">
            <v/>
          </cell>
          <cell r="C180"/>
        </row>
        <row r="181">
          <cell r="B181" t="str">
            <v/>
          </cell>
          <cell r="C181"/>
        </row>
        <row r="182">
          <cell r="B182" t="str">
            <v/>
          </cell>
          <cell r="C182"/>
        </row>
        <row r="183">
          <cell r="B183" t="str">
            <v/>
          </cell>
          <cell r="C183"/>
        </row>
        <row r="184">
          <cell r="B184" t="str">
            <v/>
          </cell>
          <cell r="C184"/>
        </row>
        <row r="185">
          <cell r="B185" t="str">
            <v/>
          </cell>
          <cell r="C185"/>
        </row>
        <row r="186">
          <cell r="B186" t="str">
            <v/>
          </cell>
          <cell r="C186"/>
        </row>
        <row r="187">
          <cell r="B187" t="str">
            <v/>
          </cell>
          <cell r="C187"/>
        </row>
        <row r="188">
          <cell r="B188" t="str">
            <v/>
          </cell>
          <cell r="C188"/>
        </row>
        <row r="189">
          <cell r="B189" t="str">
            <v/>
          </cell>
          <cell r="C189"/>
        </row>
        <row r="190">
          <cell r="B190" t="str">
            <v/>
          </cell>
          <cell r="C190"/>
        </row>
        <row r="191">
          <cell r="B191" t="str">
            <v/>
          </cell>
          <cell r="C191"/>
        </row>
        <row r="192">
          <cell r="B192" t="str">
            <v/>
          </cell>
          <cell r="C192"/>
        </row>
        <row r="193">
          <cell r="B193" t="str">
            <v/>
          </cell>
          <cell r="C193"/>
        </row>
        <row r="194">
          <cell r="B194" t="str">
            <v/>
          </cell>
          <cell r="C194"/>
        </row>
        <row r="195">
          <cell r="B195" t="str">
            <v/>
          </cell>
          <cell r="C195"/>
        </row>
        <row r="196">
          <cell r="B196" t="str">
            <v/>
          </cell>
          <cell r="C196"/>
        </row>
        <row r="197">
          <cell r="B197" t="str">
            <v/>
          </cell>
          <cell r="C197"/>
        </row>
        <row r="198">
          <cell r="B198" t="str">
            <v/>
          </cell>
          <cell r="C198"/>
        </row>
        <row r="199">
          <cell r="B199" t="str">
            <v/>
          </cell>
          <cell r="C199"/>
        </row>
        <row r="200">
          <cell r="B200" t="str">
            <v/>
          </cell>
          <cell r="C200"/>
        </row>
        <row r="201">
          <cell r="B201" t="str">
            <v/>
          </cell>
          <cell r="C201"/>
        </row>
        <row r="202">
          <cell r="B202" t="str">
            <v/>
          </cell>
          <cell r="C202"/>
        </row>
        <row r="203">
          <cell r="B203" t="str">
            <v/>
          </cell>
          <cell r="C203"/>
        </row>
        <row r="204">
          <cell r="B204" t="str">
            <v/>
          </cell>
          <cell r="C204"/>
        </row>
        <row r="205">
          <cell r="B205" t="str">
            <v/>
          </cell>
          <cell r="C205"/>
        </row>
        <row r="206">
          <cell r="B206" t="str">
            <v/>
          </cell>
          <cell r="C206"/>
        </row>
        <row r="207">
          <cell r="B207" t="str">
            <v/>
          </cell>
          <cell r="C207"/>
        </row>
        <row r="208">
          <cell r="B208" t="str">
            <v/>
          </cell>
          <cell r="C208"/>
        </row>
        <row r="209">
          <cell r="B209" t="str">
            <v/>
          </cell>
          <cell r="C209"/>
        </row>
        <row r="210">
          <cell r="B210" t="str">
            <v/>
          </cell>
          <cell r="C210"/>
        </row>
        <row r="211">
          <cell r="B211" t="str">
            <v/>
          </cell>
          <cell r="C211"/>
        </row>
        <row r="212">
          <cell r="B212" t="str">
            <v/>
          </cell>
          <cell r="C212"/>
        </row>
        <row r="213">
          <cell r="B213" t="str">
            <v/>
          </cell>
          <cell r="C213"/>
        </row>
        <row r="214">
          <cell r="B214" t="str">
            <v/>
          </cell>
          <cell r="C214"/>
        </row>
        <row r="215">
          <cell r="B215" t="str">
            <v/>
          </cell>
          <cell r="C215"/>
        </row>
        <row r="216">
          <cell r="B216" t="str">
            <v/>
          </cell>
          <cell r="C216"/>
        </row>
        <row r="217">
          <cell r="B217" t="str">
            <v/>
          </cell>
          <cell r="C217"/>
        </row>
        <row r="218">
          <cell r="B218" t="str">
            <v/>
          </cell>
          <cell r="C218"/>
        </row>
        <row r="219">
          <cell r="B219" t="str">
            <v/>
          </cell>
          <cell r="C219"/>
        </row>
        <row r="220">
          <cell r="B220" t="str">
            <v/>
          </cell>
          <cell r="C220"/>
        </row>
        <row r="221">
          <cell r="B221" t="str">
            <v/>
          </cell>
          <cell r="C221"/>
        </row>
        <row r="222">
          <cell r="B222" t="str">
            <v/>
          </cell>
          <cell r="C222"/>
        </row>
        <row r="223">
          <cell r="B223" t="str">
            <v/>
          </cell>
          <cell r="C223"/>
        </row>
        <row r="224">
          <cell r="B224" t="str">
            <v/>
          </cell>
          <cell r="C224"/>
        </row>
        <row r="225">
          <cell r="B225" t="str">
            <v/>
          </cell>
          <cell r="C225"/>
        </row>
        <row r="226">
          <cell r="B226" t="str">
            <v/>
          </cell>
          <cell r="C226"/>
        </row>
        <row r="227">
          <cell r="B227" t="str">
            <v/>
          </cell>
          <cell r="C227"/>
        </row>
        <row r="228">
          <cell r="B228" t="str">
            <v/>
          </cell>
          <cell r="C228"/>
        </row>
        <row r="229">
          <cell r="B229" t="str">
            <v/>
          </cell>
          <cell r="C229"/>
        </row>
        <row r="230">
          <cell r="B230" t="str">
            <v/>
          </cell>
          <cell r="C230"/>
        </row>
        <row r="231">
          <cell r="B231" t="str">
            <v/>
          </cell>
          <cell r="C231"/>
        </row>
        <row r="232">
          <cell r="B232" t="str">
            <v/>
          </cell>
          <cell r="C232"/>
        </row>
        <row r="233">
          <cell r="B233" t="str">
            <v/>
          </cell>
          <cell r="C233"/>
        </row>
        <row r="234">
          <cell r="B234" t="str">
            <v/>
          </cell>
          <cell r="C234"/>
        </row>
        <row r="235">
          <cell r="B235" t="str">
            <v/>
          </cell>
          <cell r="C235"/>
        </row>
        <row r="236">
          <cell r="B236" t="str">
            <v/>
          </cell>
          <cell r="C236"/>
        </row>
        <row r="237">
          <cell r="B237" t="str">
            <v/>
          </cell>
          <cell r="C237"/>
        </row>
        <row r="238">
          <cell r="B238" t="str">
            <v/>
          </cell>
          <cell r="C238"/>
        </row>
        <row r="239">
          <cell r="B239" t="str">
            <v/>
          </cell>
          <cell r="C239"/>
        </row>
        <row r="240">
          <cell r="B240" t="str">
            <v/>
          </cell>
          <cell r="C240"/>
        </row>
        <row r="241">
          <cell r="B241" t="str">
            <v/>
          </cell>
          <cell r="C241"/>
        </row>
        <row r="242">
          <cell r="B242" t="str">
            <v/>
          </cell>
          <cell r="C242"/>
        </row>
        <row r="243">
          <cell r="B243" t="str">
            <v/>
          </cell>
          <cell r="C243"/>
        </row>
        <row r="244">
          <cell r="B244" t="str">
            <v/>
          </cell>
          <cell r="C244"/>
        </row>
        <row r="245">
          <cell r="B245" t="str">
            <v/>
          </cell>
          <cell r="C245"/>
        </row>
        <row r="246">
          <cell r="B246" t="str">
            <v/>
          </cell>
          <cell r="C246"/>
        </row>
        <row r="247">
          <cell r="B247" t="str">
            <v/>
          </cell>
          <cell r="C247"/>
        </row>
        <row r="248">
          <cell r="B248" t="str">
            <v/>
          </cell>
          <cell r="C248"/>
        </row>
        <row r="249">
          <cell r="B249" t="str">
            <v/>
          </cell>
          <cell r="C249"/>
        </row>
        <row r="250">
          <cell r="B250" t="str">
            <v/>
          </cell>
          <cell r="C250"/>
        </row>
        <row r="251">
          <cell r="B251" t="str">
            <v/>
          </cell>
          <cell r="C251"/>
        </row>
        <row r="252">
          <cell r="B252" t="str">
            <v/>
          </cell>
          <cell r="C252"/>
        </row>
        <row r="253">
          <cell r="B253" t="str">
            <v/>
          </cell>
          <cell r="C253"/>
        </row>
        <row r="254">
          <cell r="B254" t="str">
            <v/>
          </cell>
          <cell r="C254"/>
        </row>
        <row r="255">
          <cell r="B255" t="str">
            <v/>
          </cell>
          <cell r="C255"/>
        </row>
        <row r="256">
          <cell r="B256" t="str">
            <v/>
          </cell>
          <cell r="C256"/>
        </row>
        <row r="257">
          <cell r="B257" t="str">
            <v/>
          </cell>
          <cell r="C257"/>
        </row>
        <row r="258">
          <cell r="B258" t="str">
            <v/>
          </cell>
          <cell r="C258"/>
        </row>
        <row r="259">
          <cell r="B259" t="str">
            <v/>
          </cell>
          <cell r="C259"/>
        </row>
        <row r="260">
          <cell r="B260" t="str">
            <v/>
          </cell>
          <cell r="C260"/>
        </row>
        <row r="261">
          <cell r="B261" t="str">
            <v/>
          </cell>
          <cell r="C261"/>
        </row>
        <row r="262">
          <cell r="B262" t="str">
            <v/>
          </cell>
          <cell r="C262"/>
        </row>
        <row r="263">
          <cell r="B263" t="str">
            <v/>
          </cell>
          <cell r="C263"/>
        </row>
        <row r="264">
          <cell r="B264" t="str">
            <v/>
          </cell>
          <cell r="C264"/>
        </row>
        <row r="265">
          <cell r="B265" t="str">
            <v/>
          </cell>
          <cell r="C265"/>
        </row>
        <row r="266">
          <cell r="B266" t="str">
            <v/>
          </cell>
          <cell r="C266"/>
        </row>
        <row r="267">
          <cell r="B267" t="str">
            <v/>
          </cell>
          <cell r="C267"/>
        </row>
        <row r="268">
          <cell r="B268" t="str">
            <v/>
          </cell>
          <cell r="C268"/>
        </row>
        <row r="269">
          <cell r="B269" t="str">
            <v/>
          </cell>
          <cell r="C269"/>
        </row>
        <row r="270">
          <cell r="B270" t="str">
            <v/>
          </cell>
          <cell r="C270"/>
        </row>
        <row r="271">
          <cell r="B271" t="str">
            <v/>
          </cell>
          <cell r="C271"/>
        </row>
        <row r="272">
          <cell r="B272" t="str">
            <v/>
          </cell>
          <cell r="C272"/>
        </row>
        <row r="273">
          <cell r="B273" t="str">
            <v/>
          </cell>
          <cell r="C273"/>
        </row>
        <row r="274">
          <cell r="B274" t="str">
            <v/>
          </cell>
          <cell r="C274"/>
        </row>
        <row r="275">
          <cell r="B275" t="str">
            <v/>
          </cell>
          <cell r="C275"/>
        </row>
        <row r="276">
          <cell r="B276" t="str">
            <v/>
          </cell>
          <cell r="C276"/>
        </row>
        <row r="277">
          <cell r="B277" t="str">
            <v/>
          </cell>
          <cell r="C277"/>
        </row>
        <row r="278">
          <cell r="B278" t="str">
            <v/>
          </cell>
          <cell r="C278"/>
        </row>
        <row r="279">
          <cell r="B279" t="str">
            <v/>
          </cell>
          <cell r="C279"/>
        </row>
        <row r="280">
          <cell r="B280" t="str">
            <v/>
          </cell>
          <cell r="C280"/>
        </row>
        <row r="281">
          <cell r="B281" t="str">
            <v/>
          </cell>
          <cell r="C281"/>
        </row>
        <row r="282">
          <cell r="B282" t="str">
            <v/>
          </cell>
          <cell r="C282"/>
        </row>
        <row r="283">
          <cell r="B283" t="str">
            <v/>
          </cell>
          <cell r="C283"/>
        </row>
        <row r="284">
          <cell r="B284" t="str">
            <v/>
          </cell>
          <cell r="C284"/>
        </row>
        <row r="285">
          <cell r="B285" t="str">
            <v/>
          </cell>
          <cell r="C285"/>
        </row>
        <row r="286">
          <cell r="B286" t="str">
            <v/>
          </cell>
          <cell r="C286"/>
        </row>
        <row r="287">
          <cell r="B287" t="str">
            <v/>
          </cell>
          <cell r="C287"/>
        </row>
        <row r="288">
          <cell r="B288" t="str">
            <v/>
          </cell>
          <cell r="C288"/>
        </row>
        <row r="289">
          <cell r="B289" t="str">
            <v/>
          </cell>
          <cell r="C289"/>
        </row>
        <row r="290">
          <cell r="B290" t="str">
            <v/>
          </cell>
          <cell r="C290"/>
        </row>
        <row r="291">
          <cell r="B291" t="str">
            <v/>
          </cell>
          <cell r="C291"/>
        </row>
        <row r="292">
          <cell r="B292" t="str">
            <v/>
          </cell>
          <cell r="C292"/>
        </row>
        <row r="293">
          <cell r="B293" t="str">
            <v/>
          </cell>
          <cell r="C293"/>
        </row>
        <row r="294">
          <cell r="B294" t="str">
            <v/>
          </cell>
          <cell r="C294"/>
        </row>
        <row r="295">
          <cell r="B295" t="str">
            <v/>
          </cell>
          <cell r="C295"/>
        </row>
        <row r="296">
          <cell r="B296" t="str">
            <v/>
          </cell>
          <cell r="C296"/>
        </row>
        <row r="297">
          <cell r="B297" t="str">
            <v/>
          </cell>
          <cell r="C297"/>
        </row>
        <row r="298">
          <cell r="B298" t="str">
            <v/>
          </cell>
          <cell r="C298"/>
        </row>
        <row r="299">
          <cell r="B299" t="str">
            <v/>
          </cell>
          <cell r="C299"/>
        </row>
        <row r="300">
          <cell r="B300" t="str">
            <v/>
          </cell>
          <cell r="C300"/>
        </row>
        <row r="301">
          <cell r="B301" t="str">
            <v/>
          </cell>
          <cell r="C301"/>
        </row>
        <row r="302">
          <cell r="B302" t="str">
            <v/>
          </cell>
          <cell r="C302"/>
        </row>
        <row r="303">
          <cell r="B303" t="str">
            <v/>
          </cell>
          <cell r="C303"/>
        </row>
        <row r="304">
          <cell r="B304" t="str">
            <v/>
          </cell>
          <cell r="C304"/>
        </row>
        <row r="305">
          <cell r="B305" t="str">
            <v/>
          </cell>
          <cell r="C305"/>
        </row>
        <row r="306">
          <cell r="B306" t="str">
            <v/>
          </cell>
          <cell r="C306"/>
        </row>
        <row r="307">
          <cell r="B307" t="str">
            <v/>
          </cell>
          <cell r="C307"/>
        </row>
        <row r="308">
          <cell r="B308" t="str">
            <v/>
          </cell>
          <cell r="C308"/>
        </row>
        <row r="309">
          <cell r="B309" t="str">
            <v/>
          </cell>
          <cell r="C309"/>
        </row>
        <row r="310">
          <cell r="B310" t="str">
            <v/>
          </cell>
          <cell r="C310"/>
        </row>
        <row r="311">
          <cell r="B311" t="str">
            <v/>
          </cell>
          <cell r="C311"/>
        </row>
        <row r="312">
          <cell r="B312" t="str">
            <v/>
          </cell>
          <cell r="C312"/>
        </row>
        <row r="313">
          <cell r="B313" t="str">
            <v/>
          </cell>
          <cell r="C313"/>
        </row>
        <row r="314">
          <cell r="B314" t="str">
            <v/>
          </cell>
          <cell r="C314"/>
        </row>
        <row r="315">
          <cell r="B315" t="str">
            <v/>
          </cell>
          <cell r="C315"/>
        </row>
        <row r="316">
          <cell r="B316" t="str">
            <v/>
          </cell>
          <cell r="C316"/>
        </row>
        <row r="317">
          <cell r="B317" t="str">
            <v/>
          </cell>
          <cell r="C317"/>
        </row>
        <row r="318">
          <cell r="B318" t="str">
            <v/>
          </cell>
          <cell r="C318"/>
        </row>
        <row r="319">
          <cell r="B319" t="str">
            <v/>
          </cell>
          <cell r="C319"/>
        </row>
        <row r="320">
          <cell r="B320" t="str">
            <v/>
          </cell>
          <cell r="C320"/>
        </row>
        <row r="321">
          <cell r="B321" t="str">
            <v/>
          </cell>
          <cell r="C321"/>
        </row>
        <row r="322">
          <cell r="B322" t="str">
            <v/>
          </cell>
          <cell r="C322"/>
        </row>
        <row r="323">
          <cell r="B323" t="str">
            <v/>
          </cell>
          <cell r="C323"/>
        </row>
        <row r="324">
          <cell r="B324" t="str">
            <v/>
          </cell>
          <cell r="C324"/>
        </row>
        <row r="325">
          <cell r="B325" t="str">
            <v/>
          </cell>
          <cell r="C325"/>
        </row>
        <row r="326">
          <cell r="B326" t="str">
            <v/>
          </cell>
          <cell r="C326"/>
        </row>
        <row r="327">
          <cell r="B327" t="str">
            <v/>
          </cell>
          <cell r="C327"/>
        </row>
        <row r="328">
          <cell r="B328" t="str">
            <v/>
          </cell>
          <cell r="C328"/>
        </row>
        <row r="329">
          <cell r="B329" t="str">
            <v/>
          </cell>
          <cell r="C329"/>
        </row>
        <row r="330">
          <cell r="B330" t="str">
            <v/>
          </cell>
          <cell r="C330"/>
        </row>
        <row r="331">
          <cell r="B331" t="str">
            <v/>
          </cell>
          <cell r="C331"/>
        </row>
        <row r="332">
          <cell r="B332" t="str">
            <v/>
          </cell>
          <cell r="C332"/>
        </row>
        <row r="333">
          <cell r="B333" t="str">
            <v/>
          </cell>
          <cell r="C333"/>
        </row>
        <row r="334">
          <cell r="B334" t="str">
            <v/>
          </cell>
          <cell r="C334"/>
        </row>
        <row r="335">
          <cell r="B335" t="str">
            <v/>
          </cell>
          <cell r="C335"/>
        </row>
        <row r="336">
          <cell r="B336" t="str">
            <v/>
          </cell>
          <cell r="C336"/>
        </row>
        <row r="337">
          <cell r="B337" t="str">
            <v/>
          </cell>
          <cell r="C337"/>
        </row>
        <row r="338">
          <cell r="B338" t="str">
            <v/>
          </cell>
          <cell r="C338"/>
        </row>
        <row r="339">
          <cell r="B339" t="str">
            <v/>
          </cell>
          <cell r="C339"/>
        </row>
        <row r="340">
          <cell r="B340" t="str">
            <v/>
          </cell>
          <cell r="C340"/>
        </row>
        <row r="341">
          <cell r="B341" t="str">
            <v/>
          </cell>
          <cell r="C341"/>
        </row>
        <row r="342">
          <cell r="B342" t="str">
            <v/>
          </cell>
          <cell r="C342"/>
        </row>
        <row r="343">
          <cell r="B343" t="str">
            <v/>
          </cell>
          <cell r="C343"/>
        </row>
        <row r="344">
          <cell r="B344" t="str">
            <v/>
          </cell>
          <cell r="C344"/>
        </row>
        <row r="345">
          <cell r="B345" t="str">
            <v/>
          </cell>
          <cell r="C345"/>
        </row>
        <row r="346">
          <cell r="B346" t="str">
            <v/>
          </cell>
          <cell r="C346"/>
        </row>
        <row r="347">
          <cell r="B347" t="str">
            <v/>
          </cell>
          <cell r="C347"/>
        </row>
        <row r="348">
          <cell r="B348" t="str">
            <v/>
          </cell>
          <cell r="C348"/>
        </row>
        <row r="349">
          <cell r="B349" t="str">
            <v/>
          </cell>
          <cell r="C349"/>
        </row>
        <row r="350">
          <cell r="B350" t="str">
            <v/>
          </cell>
          <cell r="C350"/>
        </row>
        <row r="351">
          <cell r="B351" t="str">
            <v/>
          </cell>
          <cell r="C351"/>
        </row>
        <row r="352">
          <cell r="B352" t="str">
            <v/>
          </cell>
          <cell r="C352"/>
        </row>
        <row r="353">
          <cell r="B353" t="str">
            <v/>
          </cell>
          <cell r="C353"/>
        </row>
        <row r="354">
          <cell r="B354" t="str">
            <v/>
          </cell>
          <cell r="C354"/>
        </row>
        <row r="355">
          <cell r="B355" t="str">
            <v/>
          </cell>
          <cell r="C355"/>
        </row>
        <row r="356">
          <cell r="B356" t="str">
            <v/>
          </cell>
          <cell r="C356"/>
        </row>
        <row r="357">
          <cell r="B357" t="str">
            <v/>
          </cell>
          <cell r="C357"/>
        </row>
        <row r="358">
          <cell r="B358" t="str">
            <v/>
          </cell>
          <cell r="C358"/>
        </row>
        <row r="359">
          <cell r="B359" t="str">
            <v/>
          </cell>
          <cell r="C359"/>
        </row>
        <row r="360">
          <cell r="B360" t="str">
            <v/>
          </cell>
          <cell r="C360"/>
        </row>
        <row r="361">
          <cell r="B361" t="str">
            <v/>
          </cell>
          <cell r="C361"/>
        </row>
        <row r="362">
          <cell r="B362" t="str">
            <v/>
          </cell>
          <cell r="C362"/>
        </row>
        <row r="363">
          <cell r="B363" t="str">
            <v/>
          </cell>
          <cell r="C363"/>
        </row>
        <row r="364">
          <cell r="B364" t="str">
            <v/>
          </cell>
          <cell r="C364"/>
        </row>
        <row r="365">
          <cell r="B365" t="str">
            <v/>
          </cell>
          <cell r="C365"/>
        </row>
        <row r="366">
          <cell r="B366" t="str">
            <v/>
          </cell>
          <cell r="C366"/>
        </row>
        <row r="367">
          <cell r="B367" t="str">
            <v/>
          </cell>
          <cell r="C367"/>
        </row>
        <row r="368">
          <cell r="B368" t="str">
            <v/>
          </cell>
          <cell r="C368"/>
        </row>
        <row r="369">
          <cell r="B369" t="str">
            <v/>
          </cell>
          <cell r="C369"/>
        </row>
        <row r="370">
          <cell r="B370" t="str">
            <v/>
          </cell>
          <cell r="C370"/>
        </row>
        <row r="371">
          <cell r="B371" t="str">
            <v/>
          </cell>
          <cell r="C371"/>
        </row>
        <row r="372">
          <cell r="B372" t="str">
            <v/>
          </cell>
          <cell r="C372"/>
        </row>
        <row r="373">
          <cell r="B373" t="str">
            <v/>
          </cell>
          <cell r="C373"/>
        </row>
        <row r="374">
          <cell r="B374" t="str">
            <v/>
          </cell>
          <cell r="C374"/>
        </row>
        <row r="375">
          <cell r="B375" t="str">
            <v/>
          </cell>
          <cell r="C375"/>
        </row>
        <row r="376">
          <cell r="B376" t="str">
            <v/>
          </cell>
          <cell r="C376"/>
        </row>
        <row r="377">
          <cell r="B377" t="str">
            <v/>
          </cell>
          <cell r="C377"/>
        </row>
        <row r="378">
          <cell r="B378" t="str">
            <v/>
          </cell>
          <cell r="C378"/>
        </row>
        <row r="379">
          <cell r="B379" t="str">
            <v/>
          </cell>
          <cell r="C379"/>
        </row>
        <row r="380">
          <cell r="B380" t="str">
            <v/>
          </cell>
          <cell r="C380"/>
        </row>
        <row r="381">
          <cell r="B381" t="str">
            <v/>
          </cell>
          <cell r="C381"/>
        </row>
        <row r="382">
          <cell r="B382" t="str">
            <v/>
          </cell>
          <cell r="C382"/>
        </row>
        <row r="383">
          <cell r="B383" t="str">
            <v/>
          </cell>
          <cell r="C383"/>
        </row>
        <row r="384">
          <cell r="B384" t="str">
            <v/>
          </cell>
          <cell r="C384"/>
        </row>
        <row r="385">
          <cell r="B385" t="str">
            <v/>
          </cell>
          <cell r="C385"/>
        </row>
        <row r="386">
          <cell r="B386" t="str">
            <v/>
          </cell>
          <cell r="C386"/>
        </row>
        <row r="387">
          <cell r="B387" t="str">
            <v/>
          </cell>
          <cell r="C387"/>
        </row>
        <row r="388">
          <cell r="B388" t="str">
            <v/>
          </cell>
          <cell r="C388"/>
        </row>
        <row r="389">
          <cell r="B389" t="str">
            <v/>
          </cell>
          <cell r="C389"/>
        </row>
        <row r="390">
          <cell r="B390" t="str">
            <v/>
          </cell>
          <cell r="C390"/>
        </row>
        <row r="391">
          <cell r="B391" t="str">
            <v/>
          </cell>
          <cell r="C391"/>
        </row>
        <row r="392">
          <cell r="B392" t="str">
            <v/>
          </cell>
          <cell r="C392"/>
        </row>
        <row r="393">
          <cell r="B393" t="str">
            <v/>
          </cell>
          <cell r="C393"/>
        </row>
        <row r="394">
          <cell r="B394" t="str">
            <v/>
          </cell>
          <cell r="C394"/>
        </row>
        <row r="395">
          <cell r="B395" t="str">
            <v/>
          </cell>
          <cell r="C395"/>
        </row>
        <row r="396">
          <cell r="B396" t="str">
            <v/>
          </cell>
          <cell r="C396"/>
        </row>
        <row r="397">
          <cell r="B397" t="str">
            <v/>
          </cell>
          <cell r="C397"/>
        </row>
        <row r="398">
          <cell r="B398" t="str">
            <v/>
          </cell>
          <cell r="C398"/>
        </row>
        <row r="399">
          <cell r="B399" t="str">
            <v/>
          </cell>
          <cell r="C399"/>
        </row>
        <row r="400">
          <cell r="B400" t="str">
            <v/>
          </cell>
          <cell r="C400"/>
        </row>
        <row r="401">
          <cell r="B401" t="str">
            <v/>
          </cell>
          <cell r="C401"/>
        </row>
        <row r="402">
          <cell r="B402" t="str">
            <v/>
          </cell>
          <cell r="C402"/>
        </row>
        <row r="403">
          <cell r="B403" t="str">
            <v/>
          </cell>
          <cell r="C403"/>
        </row>
        <row r="404">
          <cell r="B404" t="str">
            <v/>
          </cell>
          <cell r="C404"/>
        </row>
        <row r="405">
          <cell r="B405" t="str">
            <v/>
          </cell>
          <cell r="C405"/>
        </row>
        <row r="406">
          <cell r="B406" t="str">
            <v/>
          </cell>
          <cell r="C406"/>
        </row>
        <row r="407">
          <cell r="B407" t="str">
            <v/>
          </cell>
          <cell r="C407"/>
        </row>
        <row r="408">
          <cell r="B408" t="str">
            <v/>
          </cell>
          <cell r="C408"/>
        </row>
        <row r="409">
          <cell r="B409" t="str">
            <v/>
          </cell>
          <cell r="C409"/>
        </row>
        <row r="410">
          <cell r="B410" t="str">
            <v/>
          </cell>
          <cell r="C410"/>
        </row>
        <row r="411">
          <cell r="B411" t="str">
            <v/>
          </cell>
          <cell r="C411"/>
        </row>
        <row r="412">
          <cell r="B412" t="str">
            <v/>
          </cell>
          <cell r="C412"/>
        </row>
        <row r="413">
          <cell r="B413" t="str">
            <v/>
          </cell>
          <cell r="C413"/>
        </row>
        <row r="414">
          <cell r="B414" t="str">
            <v/>
          </cell>
          <cell r="C414"/>
        </row>
        <row r="415">
          <cell r="B415" t="str">
            <v/>
          </cell>
          <cell r="C415"/>
        </row>
        <row r="416">
          <cell r="B416" t="str">
            <v/>
          </cell>
          <cell r="C416"/>
        </row>
        <row r="417">
          <cell r="B417" t="str">
            <v/>
          </cell>
          <cell r="C417"/>
        </row>
        <row r="418">
          <cell r="B418" t="str">
            <v/>
          </cell>
          <cell r="C418"/>
        </row>
        <row r="419">
          <cell r="B419" t="str">
            <v/>
          </cell>
          <cell r="C419"/>
        </row>
        <row r="420">
          <cell r="B420" t="str">
            <v/>
          </cell>
          <cell r="C420"/>
        </row>
        <row r="421">
          <cell r="B421" t="str">
            <v/>
          </cell>
          <cell r="C421"/>
        </row>
        <row r="422">
          <cell r="B422" t="str">
            <v/>
          </cell>
          <cell r="C422"/>
        </row>
        <row r="423">
          <cell r="B423" t="str">
            <v/>
          </cell>
          <cell r="C423"/>
        </row>
        <row r="424">
          <cell r="B424" t="str">
            <v/>
          </cell>
          <cell r="C424"/>
        </row>
        <row r="425">
          <cell r="B425" t="str">
            <v/>
          </cell>
          <cell r="C425"/>
        </row>
        <row r="426">
          <cell r="B426" t="str">
            <v/>
          </cell>
          <cell r="C426"/>
        </row>
        <row r="427">
          <cell r="B427" t="str">
            <v/>
          </cell>
          <cell r="C427"/>
        </row>
        <row r="428">
          <cell r="B428" t="str">
            <v/>
          </cell>
          <cell r="C428"/>
        </row>
        <row r="429">
          <cell r="B429" t="str">
            <v/>
          </cell>
          <cell r="C429"/>
        </row>
        <row r="430">
          <cell r="B430" t="str">
            <v/>
          </cell>
          <cell r="C430"/>
        </row>
        <row r="431">
          <cell r="B431" t="str">
            <v/>
          </cell>
          <cell r="C431"/>
        </row>
        <row r="432">
          <cell r="B432" t="str">
            <v/>
          </cell>
          <cell r="C432"/>
        </row>
        <row r="433">
          <cell r="B433" t="str">
            <v/>
          </cell>
          <cell r="C433"/>
        </row>
        <row r="434">
          <cell r="B434" t="str">
            <v/>
          </cell>
          <cell r="C434"/>
        </row>
        <row r="435">
          <cell r="B435" t="str">
            <v/>
          </cell>
          <cell r="C435"/>
        </row>
        <row r="436">
          <cell r="B436" t="str">
            <v/>
          </cell>
          <cell r="C436"/>
        </row>
        <row r="437">
          <cell r="B437" t="str">
            <v/>
          </cell>
          <cell r="C437"/>
        </row>
        <row r="438">
          <cell r="B438" t="str">
            <v/>
          </cell>
          <cell r="C438"/>
        </row>
        <row r="439">
          <cell r="B439" t="str">
            <v/>
          </cell>
          <cell r="C439"/>
        </row>
        <row r="440">
          <cell r="B440" t="str">
            <v/>
          </cell>
          <cell r="C440"/>
        </row>
        <row r="441">
          <cell r="B441" t="str">
            <v/>
          </cell>
          <cell r="C441"/>
        </row>
        <row r="442">
          <cell r="B442" t="str">
            <v/>
          </cell>
          <cell r="C442"/>
        </row>
        <row r="443">
          <cell r="B443" t="str">
            <v/>
          </cell>
          <cell r="C443"/>
        </row>
        <row r="444">
          <cell r="B444" t="str">
            <v/>
          </cell>
          <cell r="C444"/>
        </row>
        <row r="445">
          <cell r="B445" t="str">
            <v/>
          </cell>
          <cell r="C445"/>
        </row>
        <row r="446">
          <cell r="B446" t="str">
            <v/>
          </cell>
          <cell r="C446"/>
        </row>
        <row r="447">
          <cell r="B447" t="str">
            <v/>
          </cell>
          <cell r="C447"/>
        </row>
        <row r="448">
          <cell r="B448" t="str">
            <v/>
          </cell>
          <cell r="C448"/>
        </row>
        <row r="449">
          <cell r="B449" t="str">
            <v/>
          </cell>
          <cell r="C449"/>
        </row>
        <row r="450">
          <cell r="B450" t="str">
            <v/>
          </cell>
          <cell r="C450"/>
        </row>
        <row r="451">
          <cell r="B451" t="str">
            <v/>
          </cell>
          <cell r="C451"/>
        </row>
        <row r="452">
          <cell r="B452" t="str">
            <v/>
          </cell>
          <cell r="C452"/>
        </row>
        <row r="453">
          <cell r="B453" t="str">
            <v/>
          </cell>
          <cell r="C453"/>
        </row>
        <row r="454">
          <cell r="B454" t="str">
            <v/>
          </cell>
          <cell r="C454"/>
        </row>
        <row r="455">
          <cell r="B455" t="str">
            <v/>
          </cell>
          <cell r="C455"/>
        </row>
        <row r="456">
          <cell r="B456" t="str">
            <v/>
          </cell>
          <cell r="C456"/>
        </row>
        <row r="457">
          <cell r="B457" t="str">
            <v/>
          </cell>
          <cell r="C457"/>
        </row>
        <row r="458">
          <cell r="B458" t="str">
            <v/>
          </cell>
          <cell r="C458"/>
        </row>
        <row r="459">
          <cell r="B459" t="str">
            <v/>
          </cell>
          <cell r="C459"/>
        </row>
        <row r="460">
          <cell r="B460" t="str">
            <v/>
          </cell>
          <cell r="C460"/>
        </row>
        <row r="461">
          <cell r="B461" t="str">
            <v/>
          </cell>
          <cell r="C461"/>
        </row>
        <row r="462">
          <cell r="B462" t="str">
            <v/>
          </cell>
          <cell r="C462"/>
        </row>
        <row r="463">
          <cell r="B463" t="str">
            <v/>
          </cell>
          <cell r="C463"/>
        </row>
        <row r="464">
          <cell r="B464" t="str">
            <v/>
          </cell>
          <cell r="C464"/>
        </row>
        <row r="465">
          <cell r="B465" t="str">
            <v/>
          </cell>
          <cell r="C465"/>
        </row>
        <row r="466">
          <cell r="B466" t="str">
            <v/>
          </cell>
          <cell r="C466"/>
        </row>
        <row r="467">
          <cell r="B467" t="str">
            <v/>
          </cell>
          <cell r="C467"/>
        </row>
        <row r="468">
          <cell r="B468" t="str">
            <v/>
          </cell>
          <cell r="C468"/>
        </row>
        <row r="469">
          <cell r="B469" t="str">
            <v/>
          </cell>
          <cell r="C469"/>
        </row>
        <row r="470">
          <cell r="B470" t="str">
            <v/>
          </cell>
          <cell r="C470"/>
        </row>
        <row r="471">
          <cell r="B471" t="str">
            <v/>
          </cell>
          <cell r="C471"/>
        </row>
        <row r="472">
          <cell r="B472" t="str">
            <v/>
          </cell>
          <cell r="C472"/>
        </row>
        <row r="473">
          <cell r="B473" t="str">
            <v/>
          </cell>
          <cell r="C473"/>
        </row>
        <row r="474">
          <cell r="B474" t="str">
            <v/>
          </cell>
          <cell r="C474"/>
        </row>
        <row r="475">
          <cell r="B475" t="str">
            <v/>
          </cell>
          <cell r="C475"/>
        </row>
        <row r="476">
          <cell r="B476" t="str">
            <v/>
          </cell>
          <cell r="C476"/>
        </row>
        <row r="477">
          <cell r="B477" t="str">
            <v/>
          </cell>
          <cell r="C477"/>
        </row>
        <row r="478">
          <cell r="B478" t="str">
            <v/>
          </cell>
          <cell r="C478"/>
        </row>
        <row r="479">
          <cell r="B479" t="str">
            <v/>
          </cell>
          <cell r="C479"/>
        </row>
        <row r="480">
          <cell r="B480" t="str">
            <v/>
          </cell>
          <cell r="C480"/>
        </row>
        <row r="481">
          <cell r="B481" t="str">
            <v/>
          </cell>
          <cell r="C481"/>
        </row>
        <row r="482">
          <cell r="B482" t="str">
            <v/>
          </cell>
          <cell r="C482"/>
        </row>
        <row r="483">
          <cell r="B483" t="str">
            <v/>
          </cell>
          <cell r="C483"/>
        </row>
        <row r="484">
          <cell r="B484" t="str">
            <v/>
          </cell>
          <cell r="C484"/>
        </row>
        <row r="485">
          <cell r="B485" t="str">
            <v/>
          </cell>
          <cell r="C485"/>
        </row>
        <row r="486">
          <cell r="B486" t="str">
            <v/>
          </cell>
          <cell r="C486"/>
        </row>
        <row r="487">
          <cell r="B487" t="str">
            <v/>
          </cell>
          <cell r="C487"/>
        </row>
        <row r="488">
          <cell r="B488" t="str">
            <v/>
          </cell>
          <cell r="C488"/>
        </row>
        <row r="489">
          <cell r="B489" t="str">
            <v/>
          </cell>
          <cell r="C489"/>
        </row>
        <row r="490">
          <cell r="B490" t="str">
            <v/>
          </cell>
          <cell r="C490"/>
        </row>
        <row r="491">
          <cell r="B491" t="str">
            <v/>
          </cell>
          <cell r="C491"/>
        </row>
        <row r="492">
          <cell r="B492" t="str">
            <v/>
          </cell>
          <cell r="C492"/>
        </row>
        <row r="493">
          <cell r="B493" t="str">
            <v/>
          </cell>
          <cell r="C493"/>
        </row>
        <row r="494">
          <cell r="B494" t="str">
            <v/>
          </cell>
          <cell r="C494"/>
        </row>
        <row r="495">
          <cell r="B495" t="str">
            <v/>
          </cell>
          <cell r="C495"/>
        </row>
        <row r="496">
          <cell r="B496" t="str">
            <v/>
          </cell>
          <cell r="C496"/>
        </row>
        <row r="497">
          <cell r="B497" t="str">
            <v/>
          </cell>
          <cell r="C497"/>
        </row>
        <row r="498">
          <cell r="B498" t="str">
            <v/>
          </cell>
          <cell r="C498"/>
        </row>
        <row r="499">
          <cell r="B499" t="str">
            <v/>
          </cell>
          <cell r="C499"/>
        </row>
        <row r="500">
          <cell r="B500" t="str">
            <v/>
          </cell>
          <cell r="C500"/>
        </row>
        <row r="501">
          <cell r="B501" t="str">
            <v/>
          </cell>
          <cell r="C501"/>
        </row>
        <row r="502">
          <cell r="B502" t="str">
            <v/>
          </cell>
          <cell r="C502"/>
        </row>
        <row r="503">
          <cell r="B503" t="str">
            <v/>
          </cell>
          <cell r="C503"/>
        </row>
        <row r="504">
          <cell r="B504" t="str">
            <v/>
          </cell>
          <cell r="C504"/>
        </row>
        <row r="505">
          <cell r="B505" t="str">
            <v/>
          </cell>
          <cell r="C505"/>
        </row>
        <row r="506">
          <cell r="B506" t="str">
            <v/>
          </cell>
          <cell r="C506"/>
        </row>
        <row r="507">
          <cell r="B507" t="str">
            <v/>
          </cell>
          <cell r="C507"/>
        </row>
        <row r="508">
          <cell r="B508" t="str">
            <v/>
          </cell>
          <cell r="C508"/>
        </row>
        <row r="509">
          <cell r="B509" t="str">
            <v/>
          </cell>
          <cell r="C509"/>
        </row>
        <row r="510">
          <cell r="B510" t="str">
            <v/>
          </cell>
          <cell r="C510"/>
        </row>
        <row r="511">
          <cell r="B511" t="str">
            <v/>
          </cell>
          <cell r="C511"/>
        </row>
        <row r="512">
          <cell r="B512" t="str">
            <v/>
          </cell>
          <cell r="C512"/>
        </row>
        <row r="513">
          <cell r="B513" t="str">
            <v/>
          </cell>
          <cell r="C513"/>
        </row>
        <row r="514">
          <cell r="B514" t="str">
            <v/>
          </cell>
          <cell r="C514"/>
        </row>
        <row r="515">
          <cell r="B515" t="str">
            <v/>
          </cell>
          <cell r="C515"/>
        </row>
        <row r="516">
          <cell r="B516" t="str">
            <v/>
          </cell>
          <cell r="C516"/>
        </row>
        <row r="517">
          <cell r="B517" t="str">
            <v/>
          </cell>
          <cell r="C517"/>
        </row>
        <row r="518">
          <cell r="B518"/>
          <cell r="C518"/>
        </row>
      </sheetData>
      <sheetData sheetId="9"/>
      <sheetData sheetId="10"/>
      <sheetData sheetId="11"/>
      <sheetData sheetId="12"/>
      <sheetData sheetId="13"/>
      <sheetData sheetId="14">
        <row r="1">
          <cell r="A1" t="str">
            <v>*</v>
          </cell>
          <cell r="B1" t="str">
            <v>*</v>
          </cell>
          <cell r="C1" t="str">
            <v>*</v>
          </cell>
        </row>
        <row r="2">
          <cell r="A2" t="str">
            <v>שם רשות</v>
          </cell>
          <cell r="B2" t="str">
            <v>מדד סוציו-אקונומי 2026</v>
          </cell>
          <cell r="C2" t="str">
            <v>סמל מוטב רשות</v>
          </cell>
        </row>
        <row r="3">
          <cell r="A3" t="str">
            <v>אבו גוש</v>
          </cell>
          <cell r="B3">
            <v>3</v>
          </cell>
          <cell r="C3">
            <v>10404721</v>
          </cell>
        </row>
        <row r="4">
          <cell r="A4" t="str">
            <v>אבו סנאן</v>
          </cell>
          <cell r="B4">
            <v>3</v>
          </cell>
          <cell r="C4">
            <v>10404739</v>
          </cell>
        </row>
        <row r="5">
          <cell r="A5" t="str">
            <v>אבן יהודה</v>
          </cell>
          <cell r="B5">
            <v>9</v>
          </cell>
          <cell r="C5">
            <v>10401826</v>
          </cell>
        </row>
        <row r="6">
          <cell r="A6" t="str">
            <v>אום אל-פחם</v>
          </cell>
          <cell r="B6">
            <v>2</v>
          </cell>
          <cell r="C6">
            <v>10427102</v>
          </cell>
        </row>
        <row r="7">
          <cell r="A7" t="str">
            <v>אופקים</v>
          </cell>
          <cell r="B7">
            <v>3</v>
          </cell>
          <cell r="C7">
            <v>10400315</v>
          </cell>
        </row>
        <row r="8">
          <cell r="A8" t="str">
            <v>אור יהודה</v>
          </cell>
          <cell r="B8">
            <v>5</v>
          </cell>
          <cell r="C8">
            <v>10424000</v>
          </cell>
        </row>
        <row r="9">
          <cell r="A9" t="str">
            <v>אור עקיבא</v>
          </cell>
          <cell r="B9">
            <v>5</v>
          </cell>
          <cell r="C9">
            <v>10410207</v>
          </cell>
        </row>
        <row r="10">
          <cell r="A10" t="str">
            <v>אורנית</v>
          </cell>
          <cell r="B10">
            <v>8</v>
          </cell>
          <cell r="C10">
            <v>10437606</v>
          </cell>
        </row>
        <row r="11">
          <cell r="A11" t="str">
            <v>אזור</v>
          </cell>
          <cell r="B11">
            <v>7</v>
          </cell>
          <cell r="C11">
            <v>10405652</v>
          </cell>
        </row>
        <row r="12">
          <cell r="A12" t="str">
            <v>אילת</v>
          </cell>
          <cell r="B12">
            <v>6</v>
          </cell>
          <cell r="C12">
            <v>10426005</v>
          </cell>
        </row>
        <row r="13">
          <cell r="A13" t="str">
            <v>אכסאל</v>
          </cell>
          <cell r="B13">
            <v>3</v>
          </cell>
          <cell r="C13">
            <v>10404788</v>
          </cell>
        </row>
        <row r="14">
          <cell r="A14" t="str">
            <v>אל בטוף</v>
          </cell>
          <cell r="B14">
            <v>2</v>
          </cell>
          <cell r="C14">
            <v>12300653</v>
          </cell>
        </row>
        <row r="15">
          <cell r="A15" t="str">
            <v>אל קסום</v>
          </cell>
          <cell r="B15">
            <v>1</v>
          </cell>
          <cell r="C15">
            <v>12300695</v>
          </cell>
        </row>
        <row r="16">
          <cell r="A16" t="str">
            <v>אלונה</v>
          </cell>
          <cell r="B16">
            <v>8</v>
          </cell>
          <cell r="C16">
            <v>12300455</v>
          </cell>
        </row>
        <row r="17">
          <cell r="A17" t="str">
            <v>אליכין</v>
          </cell>
          <cell r="B17">
            <v>7</v>
          </cell>
          <cell r="C17">
            <v>10400414</v>
          </cell>
        </row>
        <row r="18">
          <cell r="A18" t="str">
            <v>אלעד</v>
          </cell>
          <cell r="B18">
            <v>2</v>
          </cell>
          <cell r="C18">
            <v>10413094</v>
          </cell>
        </row>
        <row r="19">
          <cell r="A19" t="str">
            <v>אלפי מנשה</v>
          </cell>
          <cell r="B19">
            <v>8</v>
          </cell>
          <cell r="C19">
            <v>10437507</v>
          </cell>
        </row>
        <row r="20">
          <cell r="A20" t="str">
            <v>אלקנה</v>
          </cell>
          <cell r="B20">
            <v>8</v>
          </cell>
          <cell r="C20">
            <v>10435600</v>
          </cell>
        </row>
        <row r="21">
          <cell r="A21" t="str">
            <v>אעבלין</v>
          </cell>
          <cell r="B21">
            <v>3</v>
          </cell>
          <cell r="C21">
            <v>10405298</v>
          </cell>
        </row>
        <row r="22">
          <cell r="A22" t="str">
            <v>אפרת</v>
          </cell>
          <cell r="B22">
            <v>7</v>
          </cell>
          <cell r="C22">
            <v>10436509</v>
          </cell>
        </row>
        <row r="23">
          <cell r="A23" t="str">
            <v>אריאל</v>
          </cell>
          <cell r="B23">
            <v>6</v>
          </cell>
          <cell r="C23">
            <v>10435709</v>
          </cell>
        </row>
        <row r="24">
          <cell r="A24" t="str">
            <v>אשדוד</v>
          </cell>
          <cell r="B24">
            <v>5</v>
          </cell>
          <cell r="C24">
            <v>10400703</v>
          </cell>
        </row>
        <row r="25">
          <cell r="A25" t="str">
            <v>אשכול</v>
          </cell>
          <cell r="B25">
            <v>6</v>
          </cell>
          <cell r="C25">
            <v>12300380</v>
          </cell>
        </row>
        <row r="26">
          <cell r="A26" t="str">
            <v>אשקלון</v>
          </cell>
          <cell r="B26">
            <v>5</v>
          </cell>
          <cell r="C26">
            <v>10471001</v>
          </cell>
        </row>
        <row r="27">
          <cell r="A27" t="str">
            <v>באקה אל-גרביה</v>
          </cell>
          <cell r="B27">
            <v>4</v>
          </cell>
          <cell r="C27">
            <v>10460004</v>
          </cell>
        </row>
        <row r="28">
          <cell r="A28" t="str">
            <v>באר טוביה</v>
          </cell>
          <cell r="B28">
            <v>7</v>
          </cell>
          <cell r="C28">
            <v>12300331</v>
          </cell>
        </row>
        <row r="29">
          <cell r="A29" t="str">
            <v>באר יעקב</v>
          </cell>
          <cell r="B29">
            <v>7</v>
          </cell>
          <cell r="C29">
            <v>10425304</v>
          </cell>
        </row>
        <row r="30">
          <cell r="A30" t="str">
            <v>באר שבע</v>
          </cell>
          <cell r="B30">
            <v>5</v>
          </cell>
          <cell r="C30">
            <v>10490001</v>
          </cell>
        </row>
        <row r="31">
          <cell r="A31" t="str">
            <v>בוסתאן אל מרג</v>
          </cell>
          <cell r="B31">
            <v>3</v>
          </cell>
          <cell r="C31">
            <v>12300661</v>
          </cell>
        </row>
        <row r="32">
          <cell r="A32" t="str">
            <v>בועיינה נוג'ידאת</v>
          </cell>
          <cell r="B32">
            <v>3</v>
          </cell>
          <cell r="C32">
            <v>10404820</v>
          </cell>
        </row>
        <row r="33">
          <cell r="A33" t="str">
            <v>בוקעאתה</v>
          </cell>
          <cell r="B33">
            <v>3</v>
          </cell>
          <cell r="C33">
            <v>10440014</v>
          </cell>
        </row>
        <row r="34">
          <cell r="A34" t="str">
            <v>ביר אל-מכסור</v>
          </cell>
          <cell r="B34">
            <v>2</v>
          </cell>
          <cell r="C34">
            <v>10409985</v>
          </cell>
        </row>
        <row r="35">
          <cell r="A35" t="str">
            <v>בית אל</v>
          </cell>
          <cell r="B35">
            <v>4</v>
          </cell>
          <cell r="C35">
            <v>10435741</v>
          </cell>
        </row>
        <row r="36">
          <cell r="A36" t="str">
            <v>בית אריה</v>
          </cell>
          <cell r="B36">
            <v>7</v>
          </cell>
          <cell r="C36">
            <v>10436525</v>
          </cell>
        </row>
        <row r="37">
          <cell r="A37" t="str">
            <v>בית ג'ן</v>
          </cell>
          <cell r="B37">
            <v>4</v>
          </cell>
          <cell r="C37">
            <v>10404804</v>
          </cell>
        </row>
        <row r="38">
          <cell r="A38" t="str">
            <v>בית דגן</v>
          </cell>
          <cell r="B38">
            <v>7</v>
          </cell>
          <cell r="C38">
            <v>10404663</v>
          </cell>
        </row>
        <row r="39">
          <cell r="A39" t="str">
            <v>בית שאן</v>
          </cell>
          <cell r="B39">
            <v>4</v>
          </cell>
          <cell r="C39">
            <v>10492007</v>
          </cell>
        </row>
        <row r="40">
          <cell r="A40" t="str">
            <v>בית שמש</v>
          </cell>
          <cell r="B40">
            <v>2</v>
          </cell>
          <cell r="C40">
            <v>10426104</v>
          </cell>
        </row>
        <row r="41">
          <cell r="A41" t="str">
            <v>ביתר עילית</v>
          </cell>
          <cell r="B41">
            <v>2</v>
          </cell>
          <cell r="C41">
            <v>10437804</v>
          </cell>
        </row>
        <row r="42">
          <cell r="A42" t="str">
            <v>בני ברק</v>
          </cell>
          <cell r="B42">
            <v>2</v>
          </cell>
          <cell r="C42">
            <v>10461002</v>
          </cell>
        </row>
        <row r="43">
          <cell r="A43" t="str">
            <v>בני עי"ש</v>
          </cell>
          <cell r="B43">
            <v>5</v>
          </cell>
          <cell r="C43">
            <v>10410660</v>
          </cell>
        </row>
        <row r="44">
          <cell r="A44" t="str">
            <v>בני שמעון</v>
          </cell>
          <cell r="B44">
            <v>7</v>
          </cell>
          <cell r="C44">
            <v>12300414</v>
          </cell>
        </row>
        <row r="45">
          <cell r="A45" t="str">
            <v>בנימינה גבעת עדה</v>
          </cell>
          <cell r="B45">
            <v>8</v>
          </cell>
          <cell r="C45">
            <v>10413524</v>
          </cell>
        </row>
        <row r="46">
          <cell r="A46" t="str">
            <v>בסמ"ה</v>
          </cell>
          <cell r="B46">
            <v>3</v>
          </cell>
          <cell r="C46">
            <v>10413268</v>
          </cell>
        </row>
        <row r="47">
          <cell r="A47" t="str">
            <v>בסמת טבעון</v>
          </cell>
          <cell r="B47">
            <v>3</v>
          </cell>
          <cell r="C47">
            <v>10409449</v>
          </cell>
        </row>
        <row r="48">
          <cell r="A48" t="str">
            <v>בענה</v>
          </cell>
          <cell r="B48">
            <v>3</v>
          </cell>
          <cell r="C48">
            <v>10404838</v>
          </cell>
        </row>
        <row r="49">
          <cell r="A49" t="str">
            <v>ברנר</v>
          </cell>
          <cell r="B49">
            <v>8</v>
          </cell>
          <cell r="C49">
            <v>12300281</v>
          </cell>
        </row>
        <row r="50">
          <cell r="A50" t="str">
            <v>בת ים</v>
          </cell>
          <cell r="B50">
            <v>5</v>
          </cell>
          <cell r="C50">
            <v>10462000</v>
          </cell>
        </row>
        <row r="51">
          <cell r="A51" t="str">
            <v>ג'דיידה-מכר</v>
          </cell>
          <cell r="B51">
            <v>3</v>
          </cell>
          <cell r="C51">
            <v>10412922</v>
          </cell>
        </row>
        <row r="52">
          <cell r="A52" t="str">
            <v>ג'וליס</v>
          </cell>
          <cell r="B52">
            <v>5</v>
          </cell>
          <cell r="C52">
            <v>10404853</v>
          </cell>
        </row>
        <row r="53">
          <cell r="A53" t="str">
            <v>ג'לג'וליה</v>
          </cell>
          <cell r="B53">
            <v>3</v>
          </cell>
          <cell r="C53">
            <v>10406270</v>
          </cell>
        </row>
        <row r="54">
          <cell r="A54" t="str">
            <v>ג'סר א-זרקא</v>
          </cell>
          <cell r="B54">
            <v>2</v>
          </cell>
          <cell r="C54">
            <v>10405413</v>
          </cell>
        </row>
        <row r="55">
          <cell r="A55" t="str">
            <v>ג'ת</v>
          </cell>
          <cell r="B55">
            <v>5</v>
          </cell>
          <cell r="C55">
            <v>10406288</v>
          </cell>
        </row>
        <row r="56">
          <cell r="A56" t="str">
            <v>גבעת זאב</v>
          </cell>
          <cell r="B56">
            <v>4</v>
          </cell>
          <cell r="C56">
            <v>10437309</v>
          </cell>
        </row>
        <row r="57">
          <cell r="A57" t="str">
            <v>גבעת שמואל</v>
          </cell>
          <cell r="B57">
            <v>8</v>
          </cell>
          <cell r="C57">
            <v>10406817</v>
          </cell>
        </row>
        <row r="58">
          <cell r="A58" t="str">
            <v>גבעתיים</v>
          </cell>
          <cell r="B58">
            <v>9</v>
          </cell>
          <cell r="C58">
            <v>10463008</v>
          </cell>
        </row>
        <row r="59">
          <cell r="A59" t="str">
            <v>גדרה</v>
          </cell>
          <cell r="B59">
            <v>7</v>
          </cell>
          <cell r="C59">
            <v>10425502</v>
          </cell>
        </row>
        <row r="60">
          <cell r="A60" t="str">
            <v>גדרות</v>
          </cell>
          <cell r="B60">
            <v>9</v>
          </cell>
          <cell r="C60">
            <v>12300323</v>
          </cell>
        </row>
        <row r="61">
          <cell r="A61" t="str">
            <v>גולן</v>
          </cell>
          <cell r="B61">
            <v>6</v>
          </cell>
          <cell r="C61">
            <v>12300711</v>
          </cell>
        </row>
        <row r="62">
          <cell r="A62" t="str">
            <v>גוש חלב</v>
          </cell>
          <cell r="B62">
            <v>7</v>
          </cell>
          <cell r="C62">
            <v>10404879</v>
          </cell>
        </row>
        <row r="63">
          <cell r="A63" t="str">
            <v>גוש עציון</v>
          </cell>
          <cell r="B63">
            <v>6</v>
          </cell>
          <cell r="C63">
            <v>12300760</v>
          </cell>
        </row>
        <row r="64">
          <cell r="A64" t="str">
            <v>גזר</v>
          </cell>
          <cell r="B64">
            <v>8</v>
          </cell>
          <cell r="C64">
            <v>12300307</v>
          </cell>
        </row>
        <row r="65">
          <cell r="A65" t="str">
            <v>גן יבנה</v>
          </cell>
          <cell r="B65">
            <v>7</v>
          </cell>
          <cell r="C65">
            <v>10401669</v>
          </cell>
        </row>
        <row r="66">
          <cell r="A66" t="str">
            <v>גן רווה</v>
          </cell>
          <cell r="B66">
            <v>8</v>
          </cell>
          <cell r="C66">
            <v>12300273</v>
          </cell>
        </row>
        <row r="67">
          <cell r="A67" t="str">
            <v>גני תקווה</v>
          </cell>
          <cell r="B67">
            <v>9</v>
          </cell>
          <cell r="C67">
            <v>10402295</v>
          </cell>
        </row>
        <row r="68">
          <cell r="A68" t="str">
            <v>דאלית אל-כרמל</v>
          </cell>
          <cell r="B68">
            <v>5</v>
          </cell>
          <cell r="C68">
            <v>10404945</v>
          </cell>
        </row>
        <row r="69">
          <cell r="A69" t="str">
            <v>דבוריה</v>
          </cell>
          <cell r="B69">
            <v>4</v>
          </cell>
          <cell r="C69">
            <v>10404895</v>
          </cell>
        </row>
        <row r="70">
          <cell r="A70" t="str">
            <v>דייר אל-אסד</v>
          </cell>
          <cell r="B70">
            <v>4</v>
          </cell>
          <cell r="C70">
            <v>10404903</v>
          </cell>
        </row>
        <row r="71">
          <cell r="A71" t="str">
            <v>דימונה</v>
          </cell>
          <cell r="B71">
            <v>4</v>
          </cell>
          <cell r="C71">
            <v>10422004</v>
          </cell>
        </row>
        <row r="72">
          <cell r="A72" t="str">
            <v>דיר חנא</v>
          </cell>
          <cell r="B72">
            <v>4</v>
          </cell>
          <cell r="C72">
            <v>10404929</v>
          </cell>
        </row>
        <row r="73">
          <cell r="A73" t="str">
            <v>דרום השרון</v>
          </cell>
          <cell r="B73">
            <v>8</v>
          </cell>
          <cell r="C73">
            <v>12300208</v>
          </cell>
        </row>
        <row r="74">
          <cell r="A74" t="str">
            <v>הגלבוע</v>
          </cell>
          <cell r="B74">
            <v>5</v>
          </cell>
          <cell r="C74">
            <v>12300083</v>
          </cell>
        </row>
        <row r="75">
          <cell r="A75" t="str">
            <v>הגליל העליון</v>
          </cell>
          <cell r="B75">
            <v>7</v>
          </cell>
          <cell r="C75">
            <v>12300018</v>
          </cell>
        </row>
        <row r="76">
          <cell r="A76" t="str">
            <v>הגליל התחתון</v>
          </cell>
          <cell r="B76">
            <v>7</v>
          </cell>
          <cell r="C76">
            <v>12300034</v>
          </cell>
        </row>
        <row r="77">
          <cell r="A77" t="str">
            <v>הוד השרון</v>
          </cell>
          <cell r="B77">
            <v>9</v>
          </cell>
          <cell r="C77">
            <v>10497006</v>
          </cell>
        </row>
        <row r="78">
          <cell r="A78" t="str">
            <v>הערבה התיכונה</v>
          </cell>
          <cell r="B78">
            <v>7</v>
          </cell>
          <cell r="C78">
            <v>12300547</v>
          </cell>
        </row>
        <row r="79">
          <cell r="A79" t="str">
            <v>הר-אדר</v>
          </cell>
          <cell r="B79">
            <v>9</v>
          </cell>
          <cell r="C79">
            <v>10437697</v>
          </cell>
        </row>
        <row r="80">
          <cell r="A80" t="str">
            <v>הר חברון</v>
          </cell>
          <cell r="B80">
            <v>5</v>
          </cell>
          <cell r="C80">
            <v>12300786</v>
          </cell>
        </row>
        <row r="81">
          <cell r="A81" t="str">
            <v>הרצליה</v>
          </cell>
          <cell r="B81">
            <v>8</v>
          </cell>
          <cell r="C81">
            <v>10464006</v>
          </cell>
        </row>
        <row r="82">
          <cell r="A82" t="str">
            <v>זבולון</v>
          </cell>
          <cell r="B82">
            <v>5</v>
          </cell>
          <cell r="C82">
            <v>12300125</v>
          </cell>
        </row>
        <row r="83">
          <cell r="A83" t="str">
            <v>זכרון יעקב</v>
          </cell>
          <cell r="B83">
            <v>8</v>
          </cell>
          <cell r="C83">
            <v>10493005</v>
          </cell>
        </row>
        <row r="84">
          <cell r="A84" t="str">
            <v>זמר</v>
          </cell>
          <cell r="B84">
            <v>4</v>
          </cell>
          <cell r="C84">
            <v>10412906</v>
          </cell>
        </row>
        <row r="85">
          <cell r="A85" t="str">
            <v>זרזיר</v>
          </cell>
          <cell r="B85">
            <v>3</v>
          </cell>
          <cell r="C85">
            <v>10409753</v>
          </cell>
        </row>
        <row r="86">
          <cell r="A86" t="str">
            <v>חבל אילות</v>
          </cell>
          <cell r="B86">
            <v>5</v>
          </cell>
          <cell r="C86">
            <v>12300539</v>
          </cell>
        </row>
        <row r="87">
          <cell r="A87" t="str">
            <v>חבל יבנה</v>
          </cell>
          <cell r="B87">
            <v>6</v>
          </cell>
          <cell r="C87">
            <v>12300299</v>
          </cell>
        </row>
        <row r="88">
          <cell r="A88" t="str">
            <v>חבל מודיעין</v>
          </cell>
          <cell r="B88">
            <v>7</v>
          </cell>
          <cell r="C88">
            <v>12300257</v>
          </cell>
        </row>
        <row r="89">
          <cell r="A89" t="str">
            <v>חברון</v>
          </cell>
          <cell r="B89">
            <v>3</v>
          </cell>
          <cell r="C89">
            <v>10434009</v>
          </cell>
        </row>
        <row r="90">
          <cell r="A90" t="str">
            <v>חדרה</v>
          </cell>
          <cell r="B90">
            <v>6</v>
          </cell>
          <cell r="C90">
            <v>10465003</v>
          </cell>
        </row>
        <row r="91">
          <cell r="A91" t="str">
            <v>חולון</v>
          </cell>
          <cell r="B91">
            <v>7</v>
          </cell>
          <cell r="C91">
            <v>10466001</v>
          </cell>
        </row>
        <row r="92">
          <cell r="A92" t="str">
            <v>חוף אשקלון</v>
          </cell>
          <cell r="B92">
            <v>7</v>
          </cell>
          <cell r="C92">
            <v>12300364</v>
          </cell>
        </row>
        <row r="93">
          <cell r="A93" t="str">
            <v>חוף הכרמל</v>
          </cell>
          <cell r="B93">
            <v>8</v>
          </cell>
          <cell r="C93">
            <v>12300158</v>
          </cell>
        </row>
        <row r="94">
          <cell r="A94" t="str">
            <v>חוף השרון</v>
          </cell>
          <cell r="B94">
            <v>8</v>
          </cell>
          <cell r="C94">
            <v>12300190</v>
          </cell>
        </row>
        <row r="95">
          <cell r="A95" t="str">
            <v>חורה</v>
          </cell>
          <cell r="B95">
            <v>1</v>
          </cell>
          <cell r="C95">
            <v>10413037</v>
          </cell>
        </row>
        <row r="96">
          <cell r="A96" t="str">
            <v>חורפיש</v>
          </cell>
          <cell r="B96">
            <v>5</v>
          </cell>
          <cell r="C96">
            <v>10404960</v>
          </cell>
        </row>
        <row r="97">
          <cell r="A97" t="str">
            <v>חיפה</v>
          </cell>
          <cell r="B97">
            <v>7</v>
          </cell>
          <cell r="C97">
            <v>10440006</v>
          </cell>
        </row>
        <row r="98">
          <cell r="A98" t="str">
            <v>חצור הגלילית</v>
          </cell>
          <cell r="B98">
            <v>4</v>
          </cell>
          <cell r="C98">
            <v>10420347</v>
          </cell>
        </row>
        <row r="99">
          <cell r="A99" t="str">
            <v>חריש</v>
          </cell>
          <cell r="B99">
            <v>5</v>
          </cell>
          <cell r="C99">
            <v>10412476</v>
          </cell>
        </row>
        <row r="100">
          <cell r="A100" t="str">
            <v>טבריה</v>
          </cell>
          <cell r="B100">
            <v>3</v>
          </cell>
          <cell r="C100">
            <v>10467009</v>
          </cell>
        </row>
        <row r="101">
          <cell r="A101" t="str">
            <v>טובא-זנגריה</v>
          </cell>
          <cell r="B101">
            <v>3</v>
          </cell>
          <cell r="C101">
            <v>10409621</v>
          </cell>
        </row>
        <row r="102">
          <cell r="A102" t="str">
            <v>טורעאן</v>
          </cell>
          <cell r="B102">
            <v>3</v>
          </cell>
          <cell r="C102">
            <v>10404986</v>
          </cell>
        </row>
        <row r="103">
          <cell r="A103" t="str">
            <v>טייבה</v>
          </cell>
          <cell r="B103">
            <v>3</v>
          </cell>
          <cell r="C103">
            <v>10427300</v>
          </cell>
        </row>
        <row r="104">
          <cell r="A104" t="str">
            <v>טירה</v>
          </cell>
          <cell r="B104">
            <v>5</v>
          </cell>
          <cell r="C104">
            <v>10427201</v>
          </cell>
        </row>
        <row r="105">
          <cell r="A105" t="str">
            <v>טירת כרמל</v>
          </cell>
          <cell r="B105">
            <v>6</v>
          </cell>
          <cell r="C105">
            <v>10421006</v>
          </cell>
        </row>
        <row r="106">
          <cell r="A106" t="str">
            <v>טמרה</v>
          </cell>
          <cell r="B106">
            <v>3</v>
          </cell>
          <cell r="C106">
            <v>10489003</v>
          </cell>
        </row>
        <row r="107">
          <cell r="A107" t="str">
            <v>יבנאל</v>
          </cell>
          <cell r="B107">
            <v>2</v>
          </cell>
          <cell r="C107">
            <v>10400463</v>
          </cell>
        </row>
        <row r="108">
          <cell r="A108" t="str">
            <v>יבנה</v>
          </cell>
          <cell r="B108">
            <v>7</v>
          </cell>
          <cell r="C108">
            <v>10426609</v>
          </cell>
        </row>
        <row r="109">
          <cell r="A109" t="str">
            <v>יהוד נווה אפרים</v>
          </cell>
          <cell r="B109">
            <v>7</v>
          </cell>
          <cell r="C109">
            <v>10413573</v>
          </cell>
        </row>
        <row r="110">
          <cell r="A110" t="str">
            <v>יואב</v>
          </cell>
          <cell r="B110">
            <v>8</v>
          </cell>
          <cell r="C110">
            <v>12300356</v>
          </cell>
        </row>
        <row r="111">
          <cell r="A111" t="str">
            <v>ינוח-ג'ת</v>
          </cell>
          <cell r="B111">
            <v>4</v>
          </cell>
          <cell r="C111">
            <v>10412955</v>
          </cell>
        </row>
        <row r="112">
          <cell r="A112" t="str">
            <v>יסוד המעלה</v>
          </cell>
          <cell r="B112">
            <v>7</v>
          </cell>
          <cell r="C112">
            <v>10400299</v>
          </cell>
        </row>
        <row r="113">
          <cell r="A113" t="str">
            <v>יפיע</v>
          </cell>
          <cell r="B113">
            <v>3</v>
          </cell>
          <cell r="C113">
            <v>10404994</v>
          </cell>
        </row>
        <row r="114">
          <cell r="A114" t="str">
            <v>יקנעם עילית</v>
          </cell>
          <cell r="B114">
            <v>7</v>
          </cell>
          <cell r="C114">
            <v>10402402</v>
          </cell>
        </row>
        <row r="115">
          <cell r="A115" t="str">
            <v>ירוחם</v>
          </cell>
          <cell r="B115">
            <v>4</v>
          </cell>
          <cell r="C115">
            <v>10408318</v>
          </cell>
        </row>
        <row r="116">
          <cell r="A116" t="str">
            <v>ירושלים</v>
          </cell>
          <cell r="B116">
            <v>2</v>
          </cell>
          <cell r="C116">
            <v>10430007</v>
          </cell>
        </row>
        <row r="117">
          <cell r="A117" t="str">
            <v>ירכא</v>
          </cell>
          <cell r="B117">
            <v>3</v>
          </cell>
          <cell r="C117">
            <v>10405025</v>
          </cell>
        </row>
        <row r="118">
          <cell r="A118" t="str">
            <v>כאבול</v>
          </cell>
          <cell r="B118">
            <v>3</v>
          </cell>
          <cell r="C118">
            <v>10405041</v>
          </cell>
        </row>
        <row r="119">
          <cell r="A119" t="str">
            <v>כאוכב אבו אל-היג'א</v>
          </cell>
          <cell r="B119">
            <v>5</v>
          </cell>
          <cell r="C119">
            <v>10405058</v>
          </cell>
        </row>
        <row r="120">
          <cell r="A120" t="str">
            <v>כוכב יאיר</v>
          </cell>
          <cell r="B120">
            <v>9</v>
          </cell>
          <cell r="C120">
            <v>10412245</v>
          </cell>
        </row>
        <row r="121">
          <cell r="A121" t="str">
            <v>כסיפה</v>
          </cell>
          <cell r="B121">
            <v>1</v>
          </cell>
          <cell r="C121">
            <v>10410595</v>
          </cell>
        </row>
        <row r="122">
          <cell r="A122" t="str">
            <v>כסרא-סמיע</v>
          </cell>
          <cell r="B122">
            <v>3</v>
          </cell>
          <cell r="C122">
            <v>10412963</v>
          </cell>
        </row>
        <row r="123">
          <cell r="A123" t="str">
            <v>כעביה-טבאש-חג'אג'רה</v>
          </cell>
          <cell r="B123">
            <v>3</v>
          </cell>
          <cell r="C123">
            <v>10409787</v>
          </cell>
        </row>
        <row r="124">
          <cell r="A124" t="str">
            <v>כפר ברא</v>
          </cell>
          <cell r="B124">
            <v>4</v>
          </cell>
          <cell r="C124">
            <v>10406338</v>
          </cell>
        </row>
        <row r="125">
          <cell r="A125" t="str">
            <v>כפר ורדים</v>
          </cell>
          <cell r="B125">
            <v>9</v>
          </cell>
          <cell r="C125">
            <v>10412633</v>
          </cell>
        </row>
        <row r="126">
          <cell r="A126" t="str">
            <v>כפר יאסיף</v>
          </cell>
          <cell r="B126">
            <v>5</v>
          </cell>
          <cell r="C126">
            <v>10405074</v>
          </cell>
        </row>
        <row r="127">
          <cell r="A127" t="str">
            <v>כפר יונה</v>
          </cell>
          <cell r="B127">
            <v>7</v>
          </cell>
          <cell r="C127">
            <v>10401685</v>
          </cell>
        </row>
        <row r="128">
          <cell r="A128" t="str">
            <v>כפר כנא</v>
          </cell>
          <cell r="B128">
            <v>3</v>
          </cell>
          <cell r="C128">
            <v>10405090</v>
          </cell>
        </row>
        <row r="129">
          <cell r="A129" t="str">
            <v>כפר מנדא</v>
          </cell>
          <cell r="B129">
            <v>2</v>
          </cell>
          <cell r="C129">
            <v>10405108</v>
          </cell>
        </row>
        <row r="130">
          <cell r="A130" t="str">
            <v>כפר סבא</v>
          </cell>
          <cell r="B130">
            <v>8</v>
          </cell>
          <cell r="C130">
            <v>10469005</v>
          </cell>
        </row>
        <row r="131">
          <cell r="A131" t="str">
            <v>כפר קאסם</v>
          </cell>
          <cell r="B131">
            <v>4</v>
          </cell>
          <cell r="C131">
            <v>10406346</v>
          </cell>
        </row>
        <row r="132">
          <cell r="A132" t="str">
            <v>כפר קמא</v>
          </cell>
          <cell r="B132">
            <v>6</v>
          </cell>
          <cell r="C132">
            <v>10405082</v>
          </cell>
        </row>
        <row r="133">
          <cell r="A133" t="str">
            <v>כפר קרע</v>
          </cell>
          <cell r="B133">
            <v>5</v>
          </cell>
          <cell r="C133">
            <v>10406544</v>
          </cell>
        </row>
        <row r="134">
          <cell r="A134" t="str">
            <v>כפר שמריהו</v>
          </cell>
          <cell r="B134">
            <v>10</v>
          </cell>
          <cell r="C134">
            <v>10402675</v>
          </cell>
        </row>
        <row r="135">
          <cell r="A135" t="str">
            <v>כפר תבור</v>
          </cell>
          <cell r="B135">
            <v>8</v>
          </cell>
          <cell r="C135">
            <v>10400471</v>
          </cell>
        </row>
        <row r="136">
          <cell r="A136" t="str">
            <v>כרמיאל</v>
          </cell>
          <cell r="B136">
            <v>5</v>
          </cell>
          <cell r="C136">
            <v>10411395</v>
          </cell>
        </row>
        <row r="137">
          <cell r="A137" t="str">
            <v>לב השרון</v>
          </cell>
          <cell r="B137">
            <v>8</v>
          </cell>
          <cell r="C137">
            <v>12300182</v>
          </cell>
        </row>
        <row r="138">
          <cell r="A138" t="str">
            <v>להבים</v>
          </cell>
          <cell r="B138">
            <v>9</v>
          </cell>
          <cell r="C138">
            <v>10412716</v>
          </cell>
        </row>
        <row r="139">
          <cell r="A139" t="str">
            <v>לוד</v>
          </cell>
          <cell r="B139">
            <v>3</v>
          </cell>
          <cell r="C139">
            <v>10470003</v>
          </cell>
        </row>
        <row r="140">
          <cell r="A140" t="str">
            <v>לכיש</v>
          </cell>
          <cell r="B140">
            <v>7</v>
          </cell>
          <cell r="C140">
            <v>12300505</v>
          </cell>
        </row>
        <row r="141">
          <cell r="A141" t="str">
            <v>לקיה</v>
          </cell>
          <cell r="B141">
            <v>2</v>
          </cell>
          <cell r="C141">
            <v>10410603</v>
          </cell>
        </row>
        <row r="142">
          <cell r="A142" t="str">
            <v>מבואות החרמון</v>
          </cell>
          <cell r="B142">
            <v>7</v>
          </cell>
          <cell r="C142">
            <v>12300554</v>
          </cell>
        </row>
        <row r="143">
          <cell r="A143" t="str">
            <v>מבשרת ציון</v>
          </cell>
          <cell r="B143">
            <v>8</v>
          </cell>
          <cell r="C143">
            <v>10410157</v>
          </cell>
        </row>
        <row r="144">
          <cell r="A144" t="str">
            <v>מג'אר</v>
          </cell>
          <cell r="B144">
            <v>3</v>
          </cell>
          <cell r="C144">
            <v>10404812</v>
          </cell>
        </row>
        <row r="145">
          <cell r="A145" t="str">
            <v>מג'ד אל-כרום</v>
          </cell>
          <cell r="B145">
            <v>3</v>
          </cell>
          <cell r="C145">
            <v>10405165</v>
          </cell>
        </row>
        <row r="146">
          <cell r="A146" t="str">
            <v>מג'דל שמס</v>
          </cell>
          <cell r="B146">
            <v>3</v>
          </cell>
          <cell r="C146">
            <v>10442010</v>
          </cell>
        </row>
        <row r="147">
          <cell r="A147" t="str">
            <v>מגדל</v>
          </cell>
          <cell r="B147">
            <v>5</v>
          </cell>
          <cell r="C147">
            <v>10400653</v>
          </cell>
        </row>
        <row r="148">
          <cell r="A148" t="str">
            <v>מגדל העמק</v>
          </cell>
          <cell r="B148">
            <v>4</v>
          </cell>
          <cell r="C148">
            <v>10408748</v>
          </cell>
        </row>
        <row r="149">
          <cell r="A149" t="str">
            <v>מגידו</v>
          </cell>
          <cell r="B149">
            <v>7</v>
          </cell>
          <cell r="C149">
            <v>12300133</v>
          </cell>
        </row>
        <row r="150">
          <cell r="A150" t="str">
            <v>מגילות ים המלח</v>
          </cell>
          <cell r="B150">
            <v>7</v>
          </cell>
          <cell r="C150">
            <v>12300745</v>
          </cell>
        </row>
        <row r="151">
          <cell r="A151" t="str">
            <v>מודיעין מכבים רעות</v>
          </cell>
          <cell r="B151">
            <v>8</v>
          </cell>
          <cell r="C151">
            <v>10413516</v>
          </cell>
        </row>
        <row r="152">
          <cell r="A152" t="str">
            <v>מודיעין עילית</v>
          </cell>
          <cell r="B152">
            <v>1</v>
          </cell>
          <cell r="C152">
            <v>10437978</v>
          </cell>
        </row>
        <row r="153">
          <cell r="A153" t="str">
            <v>מזכרת בתיה</v>
          </cell>
          <cell r="B153">
            <v>8</v>
          </cell>
          <cell r="C153">
            <v>10400281</v>
          </cell>
        </row>
        <row r="154">
          <cell r="A154" t="str">
            <v>מזרעה</v>
          </cell>
          <cell r="B154">
            <v>4</v>
          </cell>
          <cell r="C154">
            <v>10405173</v>
          </cell>
        </row>
        <row r="155">
          <cell r="A155" t="str">
            <v>מטה אשר</v>
          </cell>
          <cell r="B155">
            <v>7</v>
          </cell>
          <cell r="C155">
            <v>12300042</v>
          </cell>
        </row>
        <row r="156">
          <cell r="A156" t="str">
            <v>מטה בנימין</v>
          </cell>
          <cell r="B156">
            <v>5</v>
          </cell>
          <cell r="C156">
            <v>12300737</v>
          </cell>
        </row>
        <row r="157">
          <cell r="A157" t="str">
            <v>מטה יהודה</v>
          </cell>
          <cell r="B157">
            <v>7</v>
          </cell>
          <cell r="C157">
            <v>12300265</v>
          </cell>
        </row>
        <row r="158">
          <cell r="A158" t="str">
            <v>מטולה</v>
          </cell>
          <cell r="B158">
            <v>7</v>
          </cell>
          <cell r="C158">
            <v>10400430</v>
          </cell>
        </row>
        <row r="159">
          <cell r="A159" t="str">
            <v>מיתר</v>
          </cell>
          <cell r="B159">
            <v>9</v>
          </cell>
          <cell r="C159">
            <v>10412682</v>
          </cell>
        </row>
        <row r="160">
          <cell r="A160" t="str">
            <v>מנשה</v>
          </cell>
          <cell r="B160">
            <v>7</v>
          </cell>
          <cell r="C160">
            <v>12300141</v>
          </cell>
        </row>
        <row r="161">
          <cell r="A161" t="str">
            <v>מסעדה</v>
          </cell>
          <cell r="B161">
            <v>3</v>
          </cell>
          <cell r="C161">
            <v>10442036</v>
          </cell>
        </row>
        <row r="162">
          <cell r="A162" t="str">
            <v>מעיליא</v>
          </cell>
          <cell r="B162">
            <v>7</v>
          </cell>
          <cell r="C162">
            <v>10405181</v>
          </cell>
        </row>
        <row r="163">
          <cell r="A163" t="str">
            <v>מעלה אדומים</v>
          </cell>
          <cell r="B163">
            <v>6</v>
          </cell>
          <cell r="C163">
            <v>10436160</v>
          </cell>
        </row>
        <row r="164">
          <cell r="A164" t="str">
            <v>מעלה אפרים</v>
          </cell>
          <cell r="B164">
            <v>3</v>
          </cell>
          <cell r="C164">
            <v>10436087</v>
          </cell>
        </row>
        <row r="165">
          <cell r="A165" t="str">
            <v>מעלה יוסף</v>
          </cell>
          <cell r="B165">
            <v>7</v>
          </cell>
          <cell r="C165">
            <v>12300521</v>
          </cell>
        </row>
        <row r="166">
          <cell r="A166" t="str">
            <v>מעלה עירון</v>
          </cell>
          <cell r="B166">
            <v>3</v>
          </cell>
          <cell r="C166">
            <v>10413276</v>
          </cell>
        </row>
        <row r="167">
          <cell r="A167" t="str">
            <v>מעלות-תרשיחא</v>
          </cell>
          <cell r="B167">
            <v>5</v>
          </cell>
          <cell r="C167">
            <v>10410637</v>
          </cell>
        </row>
        <row r="168">
          <cell r="A168" t="str">
            <v>מצפה רמון</v>
          </cell>
          <cell r="B168">
            <v>3</v>
          </cell>
          <cell r="C168">
            <v>10400992</v>
          </cell>
        </row>
        <row r="169">
          <cell r="A169" t="str">
            <v>מרום הגליל</v>
          </cell>
          <cell r="B169">
            <v>5</v>
          </cell>
          <cell r="C169">
            <v>12300026</v>
          </cell>
        </row>
        <row r="170">
          <cell r="A170" t="str">
            <v>מרחבים</v>
          </cell>
          <cell r="B170">
            <v>6</v>
          </cell>
          <cell r="C170">
            <v>12300422</v>
          </cell>
        </row>
        <row r="171">
          <cell r="A171" t="str">
            <v>משגב</v>
          </cell>
          <cell r="B171">
            <v>7</v>
          </cell>
          <cell r="C171">
            <v>12300562</v>
          </cell>
        </row>
        <row r="172">
          <cell r="A172" t="str">
            <v>משהד</v>
          </cell>
          <cell r="B172">
            <v>3</v>
          </cell>
          <cell r="C172">
            <v>10405207</v>
          </cell>
        </row>
        <row r="173">
          <cell r="A173" t="str">
            <v>נהריה</v>
          </cell>
          <cell r="B173">
            <v>6</v>
          </cell>
          <cell r="C173">
            <v>10491009</v>
          </cell>
        </row>
        <row r="174">
          <cell r="A174" t="str">
            <v>נווה מדבר</v>
          </cell>
          <cell r="B174">
            <v>1</v>
          </cell>
          <cell r="C174">
            <v>12300687</v>
          </cell>
        </row>
        <row r="175">
          <cell r="A175" t="str">
            <v>נוף הגליל</v>
          </cell>
          <cell r="B175">
            <v>5</v>
          </cell>
          <cell r="C175">
            <v>10410611</v>
          </cell>
        </row>
        <row r="176">
          <cell r="A176" t="str">
            <v>נחל שורק</v>
          </cell>
          <cell r="B176">
            <v>5</v>
          </cell>
          <cell r="C176">
            <v>12300315</v>
          </cell>
        </row>
        <row r="177">
          <cell r="A177" t="str">
            <v>נחף</v>
          </cell>
          <cell r="B177">
            <v>3</v>
          </cell>
          <cell r="C177">
            <v>10405223</v>
          </cell>
        </row>
        <row r="178">
          <cell r="A178" t="str">
            <v>נס ציונה</v>
          </cell>
          <cell r="B178">
            <v>8</v>
          </cell>
          <cell r="C178">
            <v>10472009</v>
          </cell>
        </row>
        <row r="179">
          <cell r="A179" t="str">
            <v>נצרת</v>
          </cell>
          <cell r="B179">
            <v>3</v>
          </cell>
          <cell r="C179">
            <v>10473007</v>
          </cell>
        </row>
        <row r="180">
          <cell r="A180" t="str">
            <v>נשר</v>
          </cell>
          <cell r="B180">
            <v>7</v>
          </cell>
          <cell r="C180">
            <v>10425007</v>
          </cell>
        </row>
        <row r="181">
          <cell r="A181" t="str">
            <v>נתיבות</v>
          </cell>
          <cell r="B181">
            <v>3</v>
          </cell>
          <cell r="C181">
            <v>10402469</v>
          </cell>
        </row>
        <row r="182">
          <cell r="A182" t="str">
            <v>נתניה</v>
          </cell>
          <cell r="B182">
            <v>6</v>
          </cell>
          <cell r="C182">
            <v>10474005</v>
          </cell>
        </row>
        <row r="183">
          <cell r="A183" t="str">
            <v>סאג'ור</v>
          </cell>
          <cell r="B183">
            <v>4</v>
          </cell>
          <cell r="C183">
            <v>10405256</v>
          </cell>
        </row>
        <row r="184">
          <cell r="A184" t="str">
            <v>סביון</v>
          </cell>
          <cell r="B184">
            <v>10</v>
          </cell>
          <cell r="C184">
            <v>10405876</v>
          </cell>
        </row>
        <row r="185">
          <cell r="A185" t="str">
            <v>סח'נין</v>
          </cell>
          <cell r="B185">
            <v>4</v>
          </cell>
          <cell r="C185">
            <v>10475002</v>
          </cell>
        </row>
        <row r="186">
          <cell r="A186" t="str">
            <v>עג'ר</v>
          </cell>
          <cell r="B186">
            <v>3</v>
          </cell>
          <cell r="C186">
            <v>10445013</v>
          </cell>
        </row>
        <row r="187">
          <cell r="A187" t="str">
            <v>עומר</v>
          </cell>
          <cell r="B187">
            <v>9</v>
          </cell>
          <cell r="C187">
            <v>10406668</v>
          </cell>
        </row>
        <row r="188">
          <cell r="A188" t="str">
            <v>עילבון</v>
          </cell>
          <cell r="B188">
            <v>5</v>
          </cell>
          <cell r="C188">
            <v>10405306</v>
          </cell>
        </row>
        <row r="189">
          <cell r="A189" t="str">
            <v>עילוט</v>
          </cell>
          <cell r="B189">
            <v>2</v>
          </cell>
          <cell r="C189">
            <v>10405116</v>
          </cell>
        </row>
        <row r="190">
          <cell r="A190" t="str">
            <v>עין מאה'ל</v>
          </cell>
          <cell r="B190">
            <v>3</v>
          </cell>
          <cell r="C190">
            <v>10405322</v>
          </cell>
        </row>
        <row r="191">
          <cell r="A191" t="str">
            <v>עין קניה</v>
          </cell>
          <cell r="B191">
            <v>3</v>
          </cell>
          <cell r="C191">
            <v>10445021</v>
          </cell>
        </row>
        <row r="192">
          <cell r="A192" t="str">
            <v>עכו</v>
          </cell>
          <cell r="B192">
            <v>4</v>
          </cell>
          <cell r="C192">
            <v>10476000</v>
          </cell>
        </row>
        <row r="193">
          <cell r="A193" t="str">
            <v>עמנואל</v>
          </cell>
          <cell r="B193">
            <v>2</v>
          </cell>
          <cell r="C193">
            <v>10436608</v>
          </cell>
        </row>
        <row r="194">
          <cell r="A194" t="str">
            <v>עמק הירדן</v>
          </cell>
          <cell r="B194">
            <v>7</v>
          </cell>
          <cell r="C194">
            <v>12300067</v>
          </cell>
        </row>
        <row r="195">
          <cell r="A195" t="str">
            <v>עמק המעיינות</v>
          </cell>
          <cell r="B195">
            <v>6</v>
          </cell>
          <cell r="C195">
            <v>12300075</v>
          </cell>
        </row>
        <row r="196">
          <cell r="A196" t="str">
            <v>עמק חפר</v>
          </cell>
          <cell r="B196">
            <v>8</v>
          </cell>
          <cell r="C196">
            <v>12300166</v>
          </cell>
        </row>
        <row r="197">
          <cell r="A197" t="str">
            <v>עמק יזרעאל</v>
          </cell>
          <cell r="B197">
            <v>8</v>
          </cell>
          <cell r="C197">
            <v>12300091</v>
          </cell>
        </row>
        <row r="198">
          <cell r="A198" t="str">
            <v>עספיא</v>
          </cell>
          <cell r="B198">
            <v>5</v>
          </cell>
          <cell r="C198">
            <v>10405348</v>
          </cell>
        </row>
        <row r="199">
          <cell r="A199" t="str">
            <v>עפולה</v>
          </cell>
          <cell r="B199">
            <v>5</v>
          </cell>
          <cell r="C199">
            <v>10477008</v>
          </cell>
        </row>
        <row r="200">
          <cell r="A200" t="str">
            <v>עראבה</v>
          </cell>
          <cell r="B200">
            <v>3</v>
          </cell>
          <cell r="C200">
            <v>10405314</v>
          </cell>
        </row>
        <row r="201">
          <cell r="A201" t="str">
            <v>ערבות הירדן</v>
          </cell>
          <cell r="B201">
            <v>6</v>
          </cell>
          <cell r="C201">
            <v>12300752</v>
          </cell>
        </row>
        <row r="202">
          <cell r="A202" t="str">
            <v>ערד</v>
          </cell>
          <cell r="B202">
            <v>3</v>
          </cell>
          <cell r="C202">
            <v>10425601</v>
          </cell>
        </row>
        <row r="203">
          <cell r="A203" t="str">
            <v>ערערה</v>
          </cell>
          <cell r="B203">
            <v>4</v>
          </cell>
          <cell r="C203">
            <v>10406379</v>
          </cell>
        </row>
        <row r="204">
          <cell r="A204" t="str">
            <v>ערערה בנגב</v>
          </cell>
          <cell r="B204">
            <v>1</v>
          </cell>
          <cell r="C204">
            <v>10411924</v>
          </cell>
        </row>
        <row r="205">
          <cell r="A205" t="str">
            <v>פוריידיס</v>
          </cell>
          <cell r="B205">
            <v>3</v>
          </cell>
          <cell r="C205">
            <v>10405371</v>
          </cell>
        </row>
        <row r="206">
          <cell r="A206" t="str">
            <v>פסוטה</v>
          </cell>
          <cell r="B206">
            <v>7</v>
          </cell>
          <cell r="C206">
            <v>10405355</v>
          </cell>
        </row>
        <row r="207">
          <cell r="A207" t="str">
            <v>פקיעין - בוקייעה</v>
          </cell>
          <cell r="B207">
            <v>5</v>
          </cell>
          <cell r="C207">
            <v>10405363</v>
          </cell>
        </row>
        <row r="208">
          <cell r="A208" t="str">
            <v>פרדס חנה-כרכור</v>
          </cell>
          <cell r="B208">
            <v>7</v>
          </cell>
          <cell r="C208">
            <v>10478006</v>
          </cell>
        </row>
        <row r="209">
          <cell r="A209" t="str">
            <v>פרדסיה</v>
          </cell>
          <cell r="B209">
            <v>9</v>
          </cell>
          <cell r="C209">
            <v>10401719</v>
          </cell>
        </row>
        <row r="210">
          <cell r="A210" t="str">
            <v>פתח תקוה</v>
          </cell>
          <cell r="B210">
            <v>7</v>
          </cell>
          <cell r="C210">
            <v>10479004</v>
          </cell>
        </row>
        <row r="211">
          <cell r="A211" t="str">
            <v>צור הדסה</v>
          </cell>
          <cell r="B211">
            <v>7</v>
          </cell>
          <cell r="C211">
            <v>10411130</v>
          </cell>
        </row>
        <row r="212">
          <cell r="A212" t="str">
            <v>צורן קדימה</v>
          </cell>
          <cell r="B212">
            <v>8</v>
          </cell>
          <cell r="C212">
            <v>10413508</v>
          </cell>
        </row>
        <row r="213">
          <cell r="A213" t="str">
            <v>צפת</v>
          </cell>
          <cell r="B213">
            <v>2</v>
          </cell>
          <cell r="C213">
            <v>10480002</v>
          </cell>
        </row>
        <row r="214">
          <cell r="A214" t="str">
            <v>קדומים</v>
          </cell>
          <cell r="B214">
            <v>5</v>
          </cell>
          <cell r="C214">
            <v>10435576</v>
          </cell>
        </row>
        <row r="215">
          <cell r="A215" t="str">
            <v>קלנסווה</v>
          </cell>
          <cell r="B215">
            <v>3</v>
          </cell>
          <cell r="C215">
            <v>10406387</v>
          </cell>
        </row>
        <row r="216">
          <cell r="A216" t="str">
            <v>קצרין</v>
          </cell>
          <cell r="B216">
            <v>5</v>
          </cell>
          <cell r="C216">
            <v>10441004</v>
          </cell>
        </row>
        <row r="217">
          <cell r="A217" t="str">
            <v>קרית אונו</v>
          </cell>
          <cell r="B217">
            <v>9</v>
          </cell>
          <cell r="C217">
            <v>10426203</v>
          </cell>
        </row>
        <row r="218">
          <cell r="A218" t="str">
            <v>קרית ארבע</v>
          </cell>
          <cell r="B218">
            <v>3</v>
          </cell>
          <cell r="C218">
            <v>10436111</v>
          </cell>
        </row>
        <row r="219">
          <cell r="A219" t="str">
            <v>קרית אתא</v>
          </cell>
          <cell r="B219">
            <v>6</v>
          </cell>
          <cell r="C219">
            <v>10468007</v>
          </cell>
        </row>
        <row r="220">
          <cell r="A220" t="str">
            <v>קרית ביאליק</v>
          </cell>
          <cell r="B220">
            <v>6</v>
          </cell>
          <cell r="C220">
            <v>10495000</v>
          </cell>
        </row>
        <row r="221">
          <cell r="A221" t="str">
            <v>קרית גת</v>
          </cell>
          <cell r="B221">
            <v>4</v>
          </cell>
          <cell r="C221">
            <v>10426302</v>
          </cell>
        </row>
        <row r="222">
          <cell r="A222" t="str">
            <v>קרית טבעון</v>
          </cell>
          <cell r="B222">
            <v>8</v>
          </cell>
          <cell r="C222">
            <v>10423002</v>
          </cell>
        </row>
        <row r="223">
          <cell r="A223" t="str">
            <v>קרית ים</v>
          </cell>
          <cell r="B223">
            <v>5</v>
          </cell>
          <cell r="C223">
            <v>10496008</v>
          </cell>
        </row>
        <row r="224">
          <cell r="A224" t="str">
            <v>קרית יערים</v>
          </cell>
          <cell r="B224">
            <v>2</v>
          </cell>
          <cell r="C224">
            <v>10411379</v>
          </cell>
        </row>
        <row r="225">
          <cell r="A225" t="str">
            <v>קרית מוצקין</v>
          </cell>
          <cell r="B225">
            <v>7</v>
          </cell>
          <cell r="C225">
            <v>10482008</v>
          </cell>
        </row>
        <row r="226">
          <cell r="A226" t="str">
            <v>קרית מלאכי</v>
          </cell>
          <cell r="B226">
            <v>3</v>
          </cell>
          <cell r="C226">
            <v>10410348</v>
          </cell>
        </row>
        <row r="227">
          <cell r="A227" t="str">
            <v>קרית עקרון</v>
          </cell>
          <cell r="B227">
            <v>5</v>
          </cell>
          <cell r="C227">
            <v>10404697</v>
          </cell>
        </row>
        <row r="228">
          <cell r="A228" t="str">
            <v>קרית שמונה</v>
          </cell>
          <cell r="B228">
            <v>5</v>
          </cell>
          <cell r="C228">
            <v>10428001</v>
          </cell>
        </row>
        <row r="229">
          <cell r="A229" t="str">
            <v>קרני שומרון</v>
          </cell>
          <cell r="B229">
            <v>6</v>
          </cell>
          <cell r="C229">
            <v>10436400</v>
          </cell>
        </row>
        <row r="230">
          <cell r="A230" t="str">
            <v>ראמה</v>
          </cell>
          <cell r="B230">
            <v>5</v>
          </cell>
          <cell r="C230">
            <v>10405439</v>
          </cell>
        </row>
        <row r="231">
          <cell r="A231" t="str">
            <v>ראש העין</v>
          </cell>
          <cell r="B231">
            <v>7</v>
          </cell>
          <cell r="C231">
            <v>10426401</v>
          </cell>
        </row>
        <row r="232">
          <cell r="A232" t="str">
            <v>ראש פינה</v>
          </cell>
          <cell r="B232">
            <v>7</v>
          </cell>
          <cell r="C232">
            <v>10400265</v>
          </cell>
        </row>
        <row r="233">
          <cell r="A233" t="str">
            <v>ראשון לציון</v>
          </cell>
          <cell r="B233">
            <v>7</v>
          </cell>
          <cell r="C233">
            <v>10483006</v>
          </cell>
        </row>
        <row r="234">
          <cell r="A234" t="str">
            <v>רהט</v>
          </cell>
          <cell r="B234">
            <v>2</v>
          </cell>
          <cell r="C234">
            <v>10411619</v>
          </cell>
        </row>
        <row r="235">
          <cell r="A235" t="str">
            <v>רחובות</v>
          </cell>
          <cell r="B235">
            <v>7</v>
          </cell>
          <cell r="C235">
            <v>10484004</v>
          </cell>
        </row>
        <row r="236">
          <cell r="A236" t="str">
            <v>ריינה</v>
          </cell>
          <cell r="B236">
            <v>3</v>
          </cell>
          <cell r="C236">
            <v>10405421</v>
          </cell>
        </row>
        <row r="237">
          <cell r="A237" t="str">
            <v>רכסים</v>
          </cell>
          <cell r="B237">
            <v>2</v>
          </cell>
          <cell r="C237">
            <v>10409225</v>
          </cell>
        </row>
        <row r="238">
          <cell r="A238" t="str">
            <v>רמלה</v>
          </cell>
          <cell r="B238">
            <v>4</v>
          </cell>
          <cell r="C238">
            <v>10485001</v>
          </cell>
        </row>
        <row r="239">
          <cell r="A239" t="str">
            <v>רמת גן</v>
          </cell>
          <cell r="B239">
            <v>8</v>
          </cell>
          <cell r="C239">
            <v>10486009</v>
          </cell>
        </row>
        <row r="240">
          <cell r="A240" t="str">
            <v>רמת השרון</v>
          </cell>
          <cell r="B240">
            <v>9</v>
          </cell>
          <cell r="C240">
            <v>10426500</v>
          </cell>
        </row>
        <row r="241">
          <cell r="A241" t="str">
            <v>רמת ישי</v>
          </cell>
          <cell r="B241">
            <v>8</v>
          </cell>
          <cell r="C241">
            <v>10401222</v>
          </cell>
        </row>
        <row r="242">
          <cell r="A242" t="str">
            <v>רמת נגב</v>
          </cell>
          <cell r="B242">
            <v>6</v>
          </cell>
          <cell r="C242">
            <v>12300489</v>
          </cell>
        </row>
        <row r="243">
          <cell r="A243" t="str">
            <v>רעננה</v>
          </cell>
          <cell r="B243">
            <v>8</v>
          </cell>
          <cell r="C243">
            <v>10487007</v>
          </cell>
        </row>
        <row r="244">
          <cell r="A244" t="str">
            <v>שבלי-אום אל-גנם</v>
          </cell>
          <cell r="B244">
            <v>3</v>
          </cell>
          <cell r="C244">
            <v>10409134</v>
          </cell>
        </row>
        <row r="245">
          <cell r="A245" t="str">
            <v>שגב שלום</v>
          </cell>
          <cell r="B245">
            <v>1</v>
          </cell>
          <cell r="C245">
            <v>10412864</v>
          </cell>
        </row>
        <row r="246">
          <cell r="A246" t="str">
            <v>שדות דן</v>
          </cell>
          <cell r="B246">
            <v>6</v>
          </cell>
          <cell r="C246">
            <v>12300406</v>
          </cell>
        </row>
        <row r="247">
          <cell r="A247" t="str">
            <v>שדות נגב עזתה</v>
          </cell>
          <cell r="B247">
            <v>6</v>
          </cell>
          <cell r="C247">
            <v>12300398</v>
          </cell>
        </row>
        <row r="248">
          <cell r="A248" t="str">
            <v>שדרות</v>
          </cell>
          <cell r="B248">
            <v>5</v>
          </cell>
          <cell r="C248">
            <v>10410314</v>
          </cell>
        </row>
        <row r="249">
          <cell r="A249" t="str">
            <v>שוהם</v>
          </cell>
          <cell r="B249">
            <v>9</v>
          </cell>
          <cell r="C249">
            <v>10413045</v>
          </cell>
        </row>
        <row r="250">
          <cell r="A250" t="str">
            <v>שומרון</v>
          </cell>
          <cell r="B250">
            <v>6</v>
          </cell>
          <cell r="C250">
            <v>12300729</v>
          </cell>
        </row>
        <row r="251">
          <cell r="A251" t="str">
            <v>שלומי</v>
          </cell>
          <cell r="B251">
            <v>6</v>
          </cell>
          <cell r="C251">
            <v>10408128</v>
          </cell>
        </row>
        <row r="252">
          <cell r="A252" t="str">
            <v>שעב</v>
          </cell>
          <cell r="B252">
            <v>3</v>
          </cell>
          <cell r="C252">
            <v>10405389</v>
          </cell>
        </row>
        <row r="253">
          <cell r="A253" t="str">
            <v>שער הנגב</v>
          </cell>
          <cell r="B253">
            <v>7</v>
          </cell>
          <cell r="C253">
            <v>12300372</v>
          </cell>
        </row>
        <row r="254">
          <cell r="A254" t="str">
            <v>שער השומרון</v>
          </cell>
          <cell r="B254">
            <v>6</v>
          </cell>
          <cell r="C254">
            <v>10438265</v>
          </cell>
        </row>
        <row r="255">
          <cell r="A255" t="str">
            <v>שפיר</v>
          </cell>
          <cell r="B255">
            <v>5</v>
          </cell>
          <cell r="C255">
            <v>12300349</v>
          </cell>
        </row>
        <row r="256">
          <cell r="A256" t="str">
            <v>שפרעם</v>
          </cell>
          <cell r="B256">
            <v>3</v>
          </cell>
          <cell r="C256">
            <v>10488005</v>
          </cell>
        </row>
        <row r="257">
          <cell r="A257" t="str">
            <v>תל אביב-יפו</v>
          </cell>
          <cell r="B257">
            <v>8</v>
          </cell>
          <cell r="C257">
            <v>10450005</v>
          </cell>
        </row>
        <row r="258">
          <cell r="A258" t="str">
            <v>תל מונד</v>
          </cell>
          <cell r="B258">
            <v>9</v>
          </cell>
          <cell r="C258">
            <v>10401545</v>
          </cell>
        </row>
        <row r="259">
          <cell r="A259" t="str">
            <v>תל שבע</v>
          </cell>
          <cell r="B259">
            <v>1</v>
          </cell>
          <cell r="C259">
            <v>10410546</v>
          </cell>
        </row>
        <row r="260">
          <cell r="A260" t="str">
            <v>תמר</v>
          </cell>
          <cell r="B260">
            <v>7</v>
          </cell>
          <cell r="C260">
            <v>12300513</v>
          </cell>
        </row>
      </sheetData>
      <sheetData sheetId="15"/>
      <sheetData sheetId="16">
        <row r="2">
          <cell r="A2" t="str">
            <v>מורה</v>
          </cell>
          <cell r="B2" t="str">
            <v>מדצ</v>
          </cell>
          <cell r="C2" t="str">
            <v>רכזת תכנית בבית הספר</v>
          </cell>
          <cell r="D2" t="str">
            <v>סגנית רכזת מעל 150</v>
          </cell>
          <cell r="E2" t="str">
            <v>תוספת כח אדם</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שיעור בקרה רשותי"/>
      <sheetName val="גנים אחוז ממוצע לרשות"/>
      <sheetName val="גנים אחוז נוכחות "/>
      <sheetName val="מקורי מעובד"/>
      <sheetName val="גיליון1"/>
      <sheetName val="רשימת רשויות"/>
      <sheetName val="גיליון2"/>
    </sheetNames>
    <sheetDataSet>
      <sheetData sheetId="0">
        <row r="1">
          <cell r="B1" t="str">
            <v>סמל מוטב רשות</v>
          </cell>
          <cell r="C1" t="str">
            <v>ממוצע משוקלל</v>
          </cell>
        </row>
        <row r="2">
          <cell r="B2">
            <v>10404721</v>
          </cell>
          <cell r="C2">
            <v>1</v>
          </cell>
        </row>
        <row r="3">
          <cell r="B3">
            <v>10404739</v>
          </cell>
          <cell r="C3">
            <v>1</v>
          </cell>
        </row>
        <row r="4">
          <cell r="B4">
            <v>10401826</v>
          </cell>
          <cell r="C4">
            <v>1</v>
          </cell>
        </row>
        <row r="5">
          <cell r="B5">
            <v>10427102</v>
          </cell>
          <cell r="C5">
            <v>1</v>
          </cell>
        </row>
        <row r="6">
          <cell r="B6">
            <v>10400315</v>
          </cell>
          <cell r="C6">
            <v>1</v>
          </cell>
        </row>
        <row r="7">
          <cell r="B7">
            <v>10424000</v>
          </cell>
          <cell r="C7">
            <v>1</v>
          </cell>
        </row>
        <row r="8">
          <cell r="B8">
            <v>10410207</v>
          </cell>
          <cell r="C8">
            <v>1</v>
          </cell>
        </row>
        <row r="9">
          <cell r="B9">
            <v>10437606</v>
          </cell>
          <cell r="C9">
            <v>1</v>
          </cell>
        </row>
        <row r="10">
          <cell r="B10">
            <v>10405652</v>
          </cell>
          <cell r="C10">
            <v>1</v>
          </cell>
        </row>
        <row r="11">
          <cell r="B11">
            <v>10426005</v>
          </cell>
          <cell r="C11">
            <v>1</v>
          </cell>
        </row>
        <row r="12">
          <cell r="B12">
            <v>10404788</v>
          </cell>
          <cell r="C12">
            <v>1</v>
          </cell>
        </row>
        <row r="13">
          <cell r="B13">
            <v>12300653</v>
          </cell>
          <cell r="C13">
            <v>1</v>
          </cell>
        </row>
        <row r="14">
          <cell r="B14">
            <v>12300695</v>
          </cell>
          <cell r="C14">
            <v>1</v>
          </cell>
        </row>
        <row r="15">
          <cell r="B15">
            <v>12300455</v>
          </cell>
          <cell r="C15">
            <v>1</v>
          </cell>
        </row>
        <row r="16">
          <cell r="B16">
            <v>10400414</v>
          </cell>
          <cell r="C16">
            <v>1</v>
          </cell>
        </row>
        <row r="17">
          <cell r="B17">
            <v>10413094</v>
          </cell>
          <cell r="C17">
            <v>1</v>
          </cell>
        </row>
        <row r="18">
          <cell r="B18">
            <v>10437507</v>
          </cell>
          <cell r="C18">
            <v>1</v>
          </cell>
        </row>
        <row r="19">
          <cell r="B19">
            <v>10435600</v>
          </cell>
          <cell r="C19">
            <v>1</v>
          </cell>
        </row>
        <row r="20">
          <cell r="B20">
            <v>10405298</v>
          </cell>
          <cell r="C20">
            <v>1</v>
          </cell>
        </row>
        <row r="21">
          <cell r="B21">
            <v>10436509</v>
          </cell>
          <cell r="C21">
            <v>1</v>
          </cell>
        </row>
        <row r="22">
          <cell r="B22">
            <v>10435709</v>
          </cell>
          <cell r="C22">
            <v>1</v>
          </cell>
        </row>
        <row r="23">
          <cell r="B23">
            <v>10400703</v>
          </cell>
          <cell r="C23">
            <v>1</v>
          </cell>
        </row>
        <row r="24">
          <cell r="B24">
            <v>12300380</v>
          </cell>
          <cell r="C24">
            <v>1</v>
          </cell>
        </row>
        <row r="25">
          <cell r="B25">
            <v>10471001</v>
          </cell>
          <cell r="C25">
            <v>1</v>
          </cell>
        </row>
        <row r="26">
          <cell r="B26">
            <v>10460004</v>
          </cell>
          <cell r="C26">
            <v>1</v>
          </cell>
        </row>
        <row r="27">
          <cell r="B27">
            <v>12300331</v>
          </cell>
          <cell r="C27">
            <v>1</v>
          </cell>
        </row>
        <row r="28">
          <cell r="B28">
            <v>10425304</v>
          </cell>
          <cell r="C28">
            <v>1</v>
          </cell>
        </row>
        <row r="29">
          <cell r="B29">
            <v>10490001</v>
          </cell>
          <cell r="C29">
            <v>1</v>
          </cell>
        </row>
        <row r="30">
          <cell r="B30">
            <v>12300661</v>
          </cell>
          <cell r="C30">
            <v>1</v>
          </cell>
        </row>
        <row r="31">
          <cell r="B31">
            <v>10404820</v>
          </cell>
          <cell r="C31">
            <v>1</v>
          </cell>
        </row>
        <row r="32">
          <cell r="B32">
            <v>10440014</v>
          </cell>
          <cell r="C32">
            <v>1</v>
          </cell>
        </row>
        <row r="33">
          <cell r="B33">
            <v>10409985</v>
          </cell>
          <cell r="C33">
            <v>1</v>
          </cell>
        </row>
        <row r="34">
          <cell r="B34">
            <v>10435741</v>
          </cell>
          <cell r="C34">
            <v>1</v>
          </cell>
        </row>
        <row r="35">
          <cell r="B35">
            <v>10436525</v>
          </cell>
          <cell r="C35">
            <v>1</v>
          </cell>
        </row>
        <row r="36">
          <cell r="B36">
            <v>10404804</v>
          </cell>
          <cell r="C36">
            <v>1</v>
          </cell>
        </row>
        <row r="37">
          <cell r="B37">
            <v>10404663</v>
          </cell>
          <cell r="C37">
            <v>1</v>
          </cell>
        </row>
        <row r="38">
          <cell r="B38">
            <v>10492007</v>
          </cell>
          <cell r="C38">
            <v>1</v>
          </cell>
        </row>
        <row r="39">
          <cell r="B39">
            <v>10426104</v>
          </cell>
          <cell r="C39">
            <v>1</v>
          </cell>
        </row>
        <row r="40">
          <cell r="B40">
            <v>10437804</v>
          </cell>
          <cell r="C40">
            <v>1</v>
          </cell>
        </row>
        <row r="41">
          <cell r="B41">
            <v>10461002</v>
          </cell>
          <cell r="C41">
            <v>1</v>
          </cell>
        </row>
        <row r="42">
          <cell r="B42">
            <v>10410660</v>
          </cell>
          <cell r="C42">
            <v>1</v>
          </cell>
        </row>
        <row r="43">
          <cell r="B43">
            <v>12300414</v>
          </cell>
          <cell r="C43">
            <v>1</v>
          </cell>
        </row>
        <row r="44">
          <cell r="B44">
            <v>10413524</v>
          </cell>
          <cell r="C44">
            <v>1</v>
          </cell>
        </row>
        <row r="45">
          <cell r="B45">
            <v>10413268</v>
          </cell>
          <cell r="C45">
            <v>1</v>
          </cell>
        </row>
        <row r="46">
          <cell r="B46">
            <v>10409449</v>
          </cell>
          <cell r="C46">
            <v>1</v>
          </cell>
        </row>
        <row r="47">
          <cell r="B47">
            <v>10404838</v>
          </cell>
          <cell r="C47">
            <v>1</v>
          </cell>
        </row>
        <row r="48">
          <cell r="B48">
            <v>12300752</v>
          </cell>
          <cell r="C48">
            <v>1</v>
          </cell>
        </row>
        <row r="49">
          <cell r="B49">
            <v>12300281</v>
          </cell>
          <cell r="C49">
            <v>1</v>
          </cell>
        </row>
        <row r="50">
          <cell r="B50">
            <v>10462000</v>
          </cell>
          <cell r="C50">
            <v>1</v>
          </cell>
        </row>
        <row r="51">
          <cell r="B51">
            <v>10412922</v>
          </cell>
          <cell r="C51">
            <v>1</v>
          </cell>
        </row>
        <row r="52">
          <cell r="B52">
            <v>10404853</v>
          </cell>
          <cell r="C52">
            <v>1</v>
          </cell>
        </row>
        <row r="53">
          <cell r="B53">
            <v>10406270</v>
          </cell>
          <cell r="C53">
            <v>1</v>
          </cell>
        </row>
        <row r="54">
          <cell r="B54">
            <v>10405413</v>
          </cell>
          <cell r="C54">
            <v>1</v>
          </cell>
        </row>
        <row r="55">
          <cell r="B55">
            <v>10404879</v>
          </cell>
          <cell r="C55">
            <v>1</v>
          </cell>
        </row>
        <row r="56">
          <cell r="B56">
            <v>10406288</v>
          </cell>
          <cell r="C56">
            <v>1</v>
          </cell>
        </row>
        <row r="57">
          <cell r="B57">
            <v>10437309</v>
          </cell>
          <cell r="C57">
            <v>1</v>
          </cell>
        </row>
        <row r="58">
          <cell r="B58">
            <v>10406817</v>
          </cell>
          <cell r="C58">
            <v>1</v>
          </cell>
        </row>
        <row r="59">
          <cell r="B59">
            <v>10463008</v>
          </cell>
          <cell r="C59">
            <v>1</v>
          </cell>
        </row>
        <row r="60">
          <cell r="B60">
            <v>10425502</v>
          </cell>
          <cell r="C60">
            <v>1</v>
          </cell>
        </row>
        <row r="61">
          <cell r="B61">
            <v>12300323</v>
          </cell>
          <cell r="C61">
            <v>1</v>
          </cell>
        </row>
        <row r="62">
          <cell r="B62">
            <v>12300711</v>
          </cell>
          <cell r="C62">
            <v>1</v>
          </cell>
        </row>
        <row r="63">
          <cell r="B63">
            <v>12300760</v>
          </cell>
          <cell r="C63">
            <v>1</v>
          </cell>
        </row>
        <row r="64">
          <cell r="B64">
            <v>12300307</v>
          </cell>
          <cell r="C64">
            <v>1</v>
          </cell>
        </row>
        <row r="65">
          <cell r="B65">
            <v>10401669</v>
          </cell>
          <cell r="C65">
            <v>1</v>
          </cell>
        </row>
        <row r="66">
          <cell r="B66">
            <v>12300273</v>
          </cell>
          <cell r="C66">
            <v>1</v>
          </cell>
        </row>
        <row r="67">
          <cell r="B67">
            <v>10402295</v>
          </cell>
          <cell r="C67">
            <v>1</v>
          </cell>
        </row>
        <row r="68">
          <cell r="B68">
            <v>10404945</v>
          </cell>
          <cell r="C68">
            <v>1</v>
          </cell>
        </row>
        <row r="69">
          <cell r="B69">
            <v>10404895</v>
          </cell>
          <cell r="C69">
            <v>1</v>
          </cell>
        </row>
        <row r="70">
          <cell r="B70">
            <v>10422004</v>
          </cell>
          <cell r="C70">
            <v>1</v>
          </cell>
        </row>
        <row r="71">
          <cell r="B71">
            <v>10404903</v>
          </cell>
          <cell r="C71">
            <v>1</v>
          </cell>
        </row>
        <row r="72">
          <cell r="B72">
            <v>10404929</v>
          </cell>
          <cell r="C72">
            <v>1</v>
          </cell>
        </row>
        <row r="73">
          <cell r="B73">
            <v>12300208</v>
          </cell>
          <cell r="C73">
            <v>1</v>
          </cell>
        </row>
        <row r="74">
          <cell r="B74">
            <v>12300083</v>
          </cell>
          <cell r="C74">
            <v>1</v>
          </cell>
        </row>
        <row r="75">
          <cell r="B75">
            <v>12300018</v>
          </cell>
          <cell r="C75">
            <v>1</v>
          </cell>
        </row>
        <row r="76">
          <cell r="B76">
            <v>12300034</v>
          </cell>
          <cell r="C76">
            <v>1</v>
          </cell>
        </row>
        <row r="77">
          <cell r="B77">
            <v>10497006</v>
          </cell>
          <cell r="C77">
            <v>1</v>
          </cell>
        </row>
        <row r="78">
          <cell r="B78">
            <v>12300547</v>
          </cell>
          <cell r="C78">
            <v>1</v>
          </cell>
        </row>
        <row r="79">
          <cell r="B79">
            <v>10437697</v>
          </cell>
          <cell r="C79">
            <v>1</v>
          </cell>
        </row>
        <row r="80">
          <cell r="B80">
            <v>12300786</v>
          </cell>
          <cell r="C80">
            <v>1</v>
          </cell>
        </row>
        <row r="81">
          <cell r="B81">
            <v>10464006</v>
          </cell>
          <cell r="C81">
            <v>1</v>
          </cell>
        </row>
        <row r="82">
          <cell r="B82">
            <v>12300125</v>
          </cell>
          <cell r="C82">
            <v>1</v>
          </cell>
        </row>
        <row r="83">
          <cell r="B83">
            <v>10493005</v>
          </cell>
          <cell r="C83">
            <v>1</v>
          </cell>
        </row>
        <row r="84">
          <cell r="B84">
            <v>10412906</v>
          </cell>
          <cell r="C84">
            <v>1</v>
          </cell>
        </row>
        <row r="85">
          <cell r="B85">
            <v>10409753</v>
          </cell>
          <cell r="C85">
            <v>1</v>
          </cell>
        </row>
        <row r="86">
          <cell r="B86">
            <v>12300539</v>
          </cell>
          <cell r="C86">
            <v>1</v>
          </cell>
        </row>
        <row r="87">
          <cell r="B87">
            <v>12300299</v>
          </cell>
          <cell r="C87">
            <v>1</v>
          </cell>
        </row>
        <row r="88">
          <cell r="B88">
            <v>12300257</v>
          </cell>
          <cell r="C88">
            <v>1</v>
          </cell>
        </row>
        <row r="89">
          <cell r="B89">
            <v>10434009</v>
          </cell>
          <cell r="C89">
            <v>1</v>
          </cell>
        </row>
        <row r="90">
          <cell r="B90">
            <v>10465003</v>
          </cell>
          <cell r="C90">
            <v>1</v>
          </cell>
        </row>
        <row r="91">
          <cell r="B91">
            <v>10466001</v>
          </cell>
          <cell r="C91">
            <v>1</v>
          </cell>
        </row>
        <row r="92">
          <cell r="B92">
            <v>12300364</v>
          </cell>
          <cell r="C92">
            <v>1</v>
          </cell>
        </row>
        <row r="93">
          <cell r="B93">
            <v>12300158</v>
          </cell>
          <cell r="C93">
            <v>1</v>
          </cell>
        </row>
        <row r="94">
          <cell r="B94">
            <v>12300190</v>
          </cell>
          <cell r="C94">
            <v>1</v>
          </cell>
        </row>
        <row r="95">
          <cell r="B95">
            <v>10413037</v>
          </cell>
          <cell r="C95">
            <v>1</v>
          </cell>
        </row>
        <row r="96">
          <cell r="B96">
            <v>10404960</v>
          </cell>
          <cell r="C96">
            <v>1</v>
          </cell>
        </row>
        <row r="97">
          <cell r="B97">
            <v>10440006</v>
          </cell>
          <cell r="C97">
            <v>1</v>
          </cell>
        </row>
        <row r="98">
          <cell r="B98">
            <v>10420347</v>
          </cell>
          <cell r="C98">
            <v>1</v>
          </cell>
        </row>
        <row r="99">
          <cell r="B99">
            <v>10412476</v>
          </cell>
          <cell r="C99">
            <v>1</v>
          </cell>
        </row>
        <row r="100">
          <cell r="B100">
            <v>10467009</v>
          </cell>
          <cell r="C100">
            <v>1</v>
          </cell>
        </row>
        <row r="101">
          <cell r="B101">
            <v>10409621</v>
          </cell>
          <cell r="C101">
            <v>1</v>
          </cell>
        </row>
        <row r="102">
          <cell r="B102">
            <v>10404986</v>
          </cell>
          <cell r="C102">
            <v>1</v>
          </cell>
        </row>
        <row r="103">
          <cell r="B103">
            <v>10427300</v>
          </cell>
          <cell r="C103">
            <v>1</v>
          </cell>
        </row>
        <row r="104">
          <cell r="B104">
            <v>10427201</v>
          </cell>
          <cell r="C104">
            <v>1</v>
          </cell>
        </row>
        <row r="105">
          <cell r="B105">
            <v>10421006</v>
          </cell>
          <cell r="C105">
            <v>1</v>
          </cell>
        </row>
        <row r="106">
          <cell r="B106">
            <v>10489003</v>
          </cell>
          <cell r="C106">
            <v>1</v>
          </cell>
        </row>
        <row r="107">
          <cell r="B107">
            <v>10412955</v>
          </cell>
          <cell r="C107">
            <v>1</v>
          </cell>
        </row>
        <row r="108">
          <cell r="B108">
            <v>10400463</v>
          </cell>
          <cell r="C108">
            <v>1</v>
          </cell>
        </row>
        <row r="109">
          <cell r="B109">
            <v>10426609</v>
          </cell>
          <cell r="C109">
            <v>1</v>
          </cell>
        </row>
        <row r="110">
          <cell r="B110">
            <v>10413573</v>
          </cell>
          <cell r="C110">
            <v>1</v>
          </cell>
        </row>
        <row r="111">
          <cell r="B111">
            <v>12300356</v>
          </cell>
          <cell r="C111">
            <v>1</v>
          </cell>
        </row>
        <row r="112">
          <cell r="B112">
            <v>10400299</v>
          </cell>
          <cell r="C112">
            <v>1</v>
          </cell>
        </row>
        <row r="113">
          <cell r="B113">
            <v>10404994</v>
          </cell>
          <cell r="C113">
            <v>1</v>
          </cell>
        </row>
        <row r="114">
          <cell r="B114">
            <v>10402402</v>
          </cell>
          <cell r="C114">
            <v>1</v>
          </cell>
        </row>
        <row r="115">
          <cell r="B115">
            <v>10408318</v>
          </cell>
          <cell r="C115">
            <v>1</v>
          </cell>
        </row>
        <row r="116">
          <cell r="B116">
            <v>10430007</v>
          </cell>
          <cell r="C116">
            <v>1</v>
          </cell>
        </row>
        <row r="117">
          <cell r="B117">
            <v>10405025</v>
          </cell>
          <cell r="C117">
            <v>1</v>
          </cell>
        </row>
        <row r="118">
          <cell r="B118">
            <v>10405041</v>
          </cell>
          <cell r="C118">
            <v>1</v>
          </cell>
        </row>
        <row r="119">
          <cell r="B119">
            <v>10405058</v>
          </cell>
          <cell r="C119">
            <v>1</v>
          </cell>
        </row>
        <row r="120">
          <cell r="B120">
            <v>10412245</v>
          </cell>
          <cell r="C120">
            <v>1</v>
          </cell>
        </row>
        <row r="121">
          <cell r="B121">
            <v>10410595</v>
          </cell>
          <cell r="C121">
            <v>1</v>
          </cell>
        </row>
        <row r="122">
          <cell r="B122">
            <v>10412963</v>
          </cell>
          <cell r="C122">
            <v>1</v>
          </cell>
        </row>
        <row r="123">
          <cell r="B123">
            <v>10409787</v>
          </cell>
          <cell r="C123">
            <v>1</v>
          </cell>
        </row>
        <row r="124">
          <cell r="B124">
            <v>10406338</v>
          </cell>
          <cell r="C124">
            <v>1</v>
          </cell>
        </row>
        <row r="125">
          <cell r="B125">
            <v>10412633</v>
          </cell>
          <cell r="C125">
            <v>1</v>
          </cell>
        </row>
        <row r="126">
          <cell r="B126">
            <v>10405074</v>
          </cell>
          <cell r="C126">
            <v>1</v>
          </cell>
        </row>
        <row r="127">
          <cell r="B127">
            <v>10401685</v>
          </cell>
          <cell r="C127">
            <v>1</v>
          </cell>
        </row>
        <row r="128">
          <cell r="B128">
            <v>10405082</v>
          </cell>
          <cell r="C128">
            <v>1</v>
          </cell>
        </row>
        <row r="129">
          <cell r="B129">
            <v>10405090</v>
          </cell>
          <cell r="C129">
            <v>1</v>
          </cell>
        </row>
        <row r="130">
          <cell r="B130">
            <v>10405108</v>
          </cell>
          <cell r="C130">
            <v>1</v>
          </cell>
        </row>
        <row r="131">
          <cell r="B131">
            <v>10469005</v>
          </cell>
          <cell r="C131">
            <v>1</v>
          </cell>
        </row>
        <row r="132">
          <cell r="B132">
            <v>10406346</v>
          </cell>
          <cell r="C132">
            <v>1</v>
          </cell>
        </row>
        <row r="133">
          <cell r="B133">
            <v>10406544</v>
          </cell>
          <cell r="C133">
            <v>1</v>
          </cell>
        </row>
        <row r="134">
          <cell r="B134">
            <v>10402675</v>
          </cell>
          <cell r="C134">
            <v>1</v>
          </cell>
        </row>
        <row r="135">
          <cell r="B135">
            <v>10400471</v>
          </cell>
          <cell r="C135">
            <v>1</v>
          </cell>
        </row>
        <row r="136">
          <cell r="B136">
            <v>10411395</v>
          </cell>
          <cell r="C136">
            <v>1</v>
          </cell>
        </row>
        <row r="137">
          <cell r="B137">
            <v>12300182</v>
          </cell>
          <cell r="C137">
            <v>1</v>
          </cell>
        </row>
        <row r="138">
          <cell r="B138">
            <v>10412716</v>
          </cell>
          <cell r="C138">
            <v>1</v>
          </cell>
        </row>
        <row r="139">
          <cell r="B139">
            <v>10470003</v>
          </cell>
          <cell r="C139">
            <v>1</v>
          </cell>
        </row>
        <row r="140">
          <cell r="B140">
            <v>12300505</v>
          </cell>
          <cell r="C140">
            <v>1</v>
          </cell>
        </row>
        <row r="141">
          <cell r="B141">
            <v>10410603</v>
          </cell>
          <cell r="C141">
            <v>1</v>
          </cell>
        </row>
        <row r="142">
          <cell r="B142">
            <v>12300554</v>
          </cell>
          <cell r="C142">
            <v>1</v>
          </cell>
        </row>
        <row r="143">
          <cell r="B143">
            <v>10410157</v>
          </cell>
          <cell r="C143">
            <v>1</v>
          </cell>
        </row>
        <row r="144">
          <cell r="B144">
            <v>10404812</v>
          </cell>
          <cell r="C144">
            <v>1</v>
          </cell>
        </row>
        <row r="145">
          <cell r="B145">
            <v>10405165</v>
          </cell>
          <cell r="C145">
            <v>1</v>
          </cell>
        </row>
        <row r="146">
          <cell r="B146">
            <v>10442010</v>
          </cell>
          <cell r="C146">
            <v>1</v>
          </cell>
        </row>
        <row r="147">
          <cell r="B147">
            <v>10400653</v>
          </cell>
          <cell r="C147">
            <v>1</v>
          </cell>
        </row>
        <row r="148">
          <cell r="B148">
            <v>10408748</v>
          </cell>
          <cell r="C148">
            <v>1</v>
          </cell>
        </row>
        <row r="149">
          <cell r="B149">
            <v>12300133</v>
          </cell>
          <cell r="C149">
            <v>1</v>
          </cell>
        </row>
        <row r="150">
          <cell r="B150">
            <v>12300745</v>
          </cell>
          <cell r="C150">
            <v>1</v>
          </cell>
        </row>
        <row r="151">
          <cell r="B151">
            <v>10413516</v>
          </cell>
          <cell r="C151">
            <v>1</v>
          </cell>
        </row>
        <row r="152">
          <cell r="B152">
            <v>10437978</v>
          </cell>
          <cell r="C152">
            <v>1</v>
          </cell>
        </row>
        <row r="153">
          <cell r="B153">
            <v>10400281</v>
          </cell>
          <cell r="C153">
            <v>1</v>
          </cell>
        </row>
        <row r="154">
          <cell r="B154">
            <v>10405173</v>
          </cell>
          <cell r="C154">
            <v>1</v>
          </cell>
        </row>
        <row r="155">
          <cell r="B155">
            <v>12300042</v>
          </cell>
          <cell r="C155">
            <v>1</v>
          </cell>
        </row>
        <row r="156">
          <cell r="B156">
            <v>12300737</v>
          </cell>
          <cell r="C156">
            <v>1</v>
          </cell>
        </row>
        <row r="157">
          <cell r="B157">
            <v>12300265</v>
          </cell>
          <cell r="C157">
            <v>1</v>
          </cell>
        </row>
        <row r="158">
          <cell r="B158">
            <v>10412682</v>
          </cell>
          <cell r="C158">
            <v>1</v>
          </cell>
        </row>
        <row r="159">
          <cell r="B159">
            <v>12300141</v>
          </cell>
          <cell r="C159">
            <v>1</v>
          </cell>
        </row>
        <row r="160">
          <cell r="B160">
            <v>10442036</v>
          </cell>
          <cell r="C160">
            <v>1</v>
          </cell>
        </row>
        <row r="161">
          <cell r="B161">
            <v>10405181</v>
          </cell>
          <cell r="C161">
            <v>1</v>
          </cell>
        </row>
        <row r="162">
          <cell r="B162">
            <v>10436160</v>
          </cell>
          <cell r="C162">
            <v>1</v>
          </cell>
        </row>
        <row r="163">
          <cell r="B163">
            <v>10436087</v>
          </cell>
          <cell r="C163">
            <v>1</v>
          </cell>
        </row>
        <row r="164">
          <cell r="B164">
            <v>12300521</v>
          </cell>
          <cell r="C164">
            <v>1</v>
          </cell>
        </row>
        <row r="165">
          <cell r="B165">
            <v>10413276</v>
          </cell>
          <cell r="C165">
            <v>1</v>
          </cell>
        </row>
        <row r="166">
          <cell r="B166">
            <v>10410637</v>
          </cell>
          <cell r="C166">
            <v>1</v>
          </cell>
        </row>
        <row r="167">
          <cell r="B167">
            <v>10400992</v>
          </cell>
          <cell r="C167">
            <v>1</v>
          </cell>
        </row>
        <row r="168">
          <cell r="B168">
            <v>12300026</v>
          </cell>
          <cell r="C168">
            <v>1</v>
          </cell>
        </row>
        <row r="169">
          <cell r="B169">
            <v>12300422</v>
          </cell>
          <cell r="C169">
            <v>1</v>
          </cell>
        </row>
        <row r="170">
          <cell r="B170">
            <v>12300562</v>
          </cell>
          <cell r="C170">
            <v>1</v>
          </cell>
        </row>
        <row r="171">
          <cell r="B171">
            <v>10405207</v>
          </cell>
          <cell r="C171">
            <v>1</v>
          </cell>
        </row>
        <row r="172">
          <cell r="B172">
            <v>10491009</v>
          </cell>
          <cell r="C172">
            <v>1</v>
          </cell>
        </row>
        <row r="173">
          <cell r="B173">
            <v>12300687</v>
          </cell>
          <cell r="C173">
            <v>1</v>
          </cell>
        </row>
        <row r="174">
          <cell r="B174">
            <v>10410611</v>
          </cell>
          <cell r="C174">
            <v>1</v>
          </cell>
        </row>
        <row r="175">
          <cell r="B175">
            <v>12300315</v>
          </cell>
          <cell r="C175">
            <v>1</v>
          </cell>
        </row>
        <row r="176">
          <cell r="B176">
            <v>10405223</v>
          </cell>
          <cell r="C176">
            <v>1</v>
          </cell>
        </row>
        <row r="177">
          <cell r="B177">
            <v>10472009</v>
          </cell>
          <cell r="C177">
            <v>1</v>
          </cell>
        </row>
        <row r="178">
          <cell r="B178">
            <v>10473007</v>
          </cell>
          <cell r="C178">
            <v>1</v>
          </cell>
        </row>
        <row r="179">
          <cell r="B179">
            <v>10425007</v>
          </cell>
          <cell r="C179">
            <v>1</v>
          </cell>
        </row>
        <row r="180">
          <cell r="B180">
            <v>10402469</v>
          </cell>
          <cell r="C180">
            <v>1</v>
          </cell>
        </row>
        <row r="181">
          <cell r="B181">
            <v>10474005</v>
          </cell>
          <cell r="C181">
            <v>1</v>
          </cell>
        </row>
        <row r="182">
          <cell r="B182">
            <v>10405256</v>
          </cell>
          <cell r="C182">
            <v>1</v>
          </cell>
        </row>
        <row r="183">
          <cell r="B183">
            <v>10405876</v>
          </cell>
          <cell r="C183">
            <v>1</v>
          </cell>
        </row>
        <row r="184">
          <cell r="B184">
            <v>10475002</v>
          </cell>
          <cell r="C184">
            <v>1</v>
          </cell>
        </row>
        <row r="185">
          <cell r="B185">
            <v>10445013</v>
          </cell>
          <cell r="C185">
            <v>1</v>
          </cell>
        </row>
        <row r="186">
          <cell r="B186">
            <v>10406668</v>
          </cell>
          <cell r="C186">
            <v>1</v>
          </cell>
        </row>
        <row r="187">
          <cell r="B187">
            <v>10405306</v>
          </cell>
          <cell r="C187">
            <v>1</v>
          </cell>
        </row>
        <row r="188">
          <cell r="B188">
            <v>10405116</v>
          </cell>
          <cell r="C188">
            <v>1</v>
          </cell>
        </row>
        <row r="189">
          <cell r="B189">
            <v>10405322</v>
          </cell>
          <cell r="C189">
            <v>1</v>
          </cell>
        </row>
        <row r="190">
          <cell r="B190">
            <v>10445021</v>
          </cell>
          <cell r="C190">
            <v>1</v>
          </cell>
        </row>
        <row r="191">
          <cell r="B191">
            <v>10476000</v>
          </cell>
          <cell r="C191">
            <v>1</v>
          </cell>
        </row>
        <row r="192">
          <cell r="B192">
            <v>10436608</v>
          </cell>
          <cell r="C192">
            <v>1</v>
          </cell>
        </row>
        <row r="193">
          <cell r="B193">
            <v>12300067</v>
          </cell>
          <cell r="C193">
            <v>1</v>
          </cell>
        </row>
        <row r="194">
          <cell r="B194">
            <v>12300075</v>
          </cell>
          <cell r="C194">
            <v>1</v>
          </cell>
        </row>
        <row r="195">
          <cell r="B195">
            <v>12300166</v>
          </cell>
          <cell r="C195">
            <v>1</v>
          </cell>
        </row>
        <row r="196">
          <cell r="B196">
            <v>12300091</v>
          </cell>
          <cell r="C196">
            <v>1</v>
          </cell>
        </row>
        <row r="197">
          <cell r="B197">
            <v>10405348</v>
          </cell>
          <cell r="C197">
            <v>1</v>
          </cell>
        </row>
        <row r="198">
          <cell r="B198">
            <v>10477008</v>
          </cell>
          <cell r="C198">
            <v>1</v>
          </cell>
        </row>
        <row r="199">
          <cell r="B199">
            <v>10405314</v>
          </cell>
          <cell r="C199">
            <v>1</v>
          </cell>
        </row>
        <row r="200">
          <cell r="B200">
            <v>10425601</v>
          </cell>
          <cell r="C200">
            <v>1</v>
          </cell>
        </row>
        <row r="201">
          <cell r="B201">
            <v>10406379</v>
          </cell>
          <cell r="C201">
            <v>1</v>
          </cell>
        </row>
        <row r="202">
          <cell r="B202">
            <v>10411924</v>
          </cell>
          <cell r="C202">
            <v>1</v>
          </cell>
        </row>
        <row r="203">
          <cell r="B203">
            <v>10405371</v>
          </cell>
          <cell r="C203">
            <v>1</v>
          </cell>
        </row>
        <row r="204">
          <cell r="B204">
            <v>10405355</v>
          </cell>
          <cell r="C204">
            <v>1</v>
          </cell>
        </row>
        <row r="205">
          <cell r="B205">
            <v>10405363</v>
          </cell>
          <cell r="C205">
            <v>1</v>
          </cell>
        </row>
        <row r="206">
          <cell r="B206">
            <v>10478006</v>
          </cell>
          <cell r="C206">
            <v>1</v>
          </cell>
        </row>
        <row r="207">
          <cell r="B207">
            <v>10401719</v>
          </cell>
          <cell r="C207">
            <v>1</v>
          </cell>
        </row>
        <row r="208">
          <cell r="B208">
            <v>10479004</v>
          </cell>
          <cell r="C208">
            <v>1</v>
          </cell>
        </row>
        <row r="209">
          <cell r="B209">
            <v>10411130</v>
          </cell>
          <cell r="C209">
            <v>1</v>
          </cell>
        </row>
        <row r="210">
          <cell r="B210">
            <v>10413508</v>
          </cell>
          <cell r="C210">
            <v>1</v>
          </cell>
        </row>
        <row r="211">
          <cell r="B211">
            <v>10480002</v>
          </cell>
          <cell r="C211">
            <v>1</v>
          </cell>
        </row>
        <row r="212">
          <cell r="B212">
            <v>10435576</v>
          </cell>
          <cell r="C212">
            <v>1</v>
          </cell>
        </row>
        <row r="213">
          <cell r="B213">
            <v>10406387</v>
          </cell>
          <cell r="C213">
            <v>1</v>
          </cell>
        </row>
        <row r="214">
          <cell r="B214">
            <v>10441004</v>
          </cell>
          <cell r="C214">
            <v>1</v>
          </cell>
        </row>
        <row r="215">
          <cell r="B215">
            <v>10426203</v>
          </cell>
          <cell r="C215">
            <v>1</v>
          </cell>
        </row>
        <row r="216">
          <cell r="B216">
            <v>10436111</v>
          </cell>
          <cell r="C216">
            <v>1</v>
          </cell>
        </row>
        <row r="217">
          <cell r="B217">
            <v>10468007</v>
          </cell>
          <cell r="C217">
            <v>1</v>
          </cell>
        </row>
        <row r="218">
          <cell r="B218">
            <v>10495000</v>
          </cell>
          <cell r="C218">
            <v>1</v>
          </cell>
        </row>
        <row r="219">
          <cell r="B219">
            <v>10426302</v>
          </cell>
          <cell r="C219">
            <v>1</v>
          </cell>
        </row>
        <row r="220">
          <cell r="B220">
            <v>10423002</v>
          </cell>
          <cell r="C220">
            <v>1</v>
          </cell>
        </row>
        <row r="221">
          <cell r="B221">
            <v>10496008</v>
          </cell>
          <cell r="C221">
            <v>1</v>
          </cell>
        </row>
        <row r="222">
          <cell r="B222">
            <v>10411379</v>
          </cell>
          <cell r="C222">
            <v>1</v>
          </cell>
        </row>
        <row r="223">
          <cell r="B223">
            <v>10482008</v>
          </cell>
          <cell r="C223">
            <v>1</v>
          </cell>
        </row>
        <row r="224">
          <cell r="B224">
            <v>10410348</v>
          </cell>
          <cell r="C224">
            <v>1</v>
          </cell>
        </row>
        <row r="225">
          <cell r="B225">
            <v>10404697</v>
          </cell>
          <cell r="C225">
            <v>1</v>
          </cell>
        </row>
        <row r="226">
          <cell r="B226">
            <v>10428001</v>
          </cell>
          <cell r="C226">
            <v>1</v>
          </cell>
        </row>
        <row r="227">
          <cell r="B227">
            <v>10436400</v>
          </cell>
          <cell r="C227">
            <v>1</v>
          </cell>
        </row>
        <row r="228">
          <cell r="B228">
            <v>10405439</v>
          </cell>
          <cell r="C228">
            <v>1</v>
          </cell>
        </row>
        <row r="229">
          <cell r="B229">
            <v>10426401</v>
          </cell>
          <cell r="C229">
            <v>1</v>
          </cell>
        </row>
        <row r="230">
          <cell r="B230">
            <v>10400265</v>
          </cell>
          <cell r="C230">
            <v>1</v>
          </cell>
        </row>
        <row r="231">
          <cell r="B231">
            <v>10483006</v>
          </cell>
          <cell r="C231">
            <v>1</v>
          </cell>
        </row>
        <row r="232">
          <cell r="B232">
            <v>10411619</v>
          </cell>
          <cell r="C232">
            <v>1</v>
          </cell>
        </row>
        <row r="233">
          <cell r="B233">
            <v>10484004</v>
          </cell>
          <cell r="C233">
            <v>1</v>
          </cell>
        </row>
        <row r="234">
          <cell r="B234">
            <v>10405421</v>
          </cell>
          <cell r="C234">
            <v>1</v>
          </cell>
        </row>
        <row r="235">
          <cell r="B235">
            <v>10409225</v>
          </cell>
          <cell r="C235">
            <v>1</v>
          </cell>
        </row>
        <row r="236">
          <cell r="B236">
            <v>10485001</v>
          </cell>
          <cell r="C236">
            <v>1</v>
          </cell>
        </row>
        <row r="237">
          <cell r="B237">
            <v>10486009</v>
          </cell>
          <cell r="C237">
            <v>1</v>
          </cell>
        </row>
        <row r="238">
          <cell r="B238">
            <v>10426500</v>
          </cell>
          <cell r="C238">
            <v>1</v>
          </cell>
        </row>
        <row r="239">
          <cell r="B239">
            <v>10401222</v>
          </cell>
          <cell r="C239">
            <v>1</v>
          </cell>
        </row>
        <row r="240">
          <cell r="B240">
            <v>12300489</v>
          </cell>
          <cell r="C240">
            <v>1</v>
          </cell>
        </row>
        <row r="241">
          <cell r="B241">
            <v>10487007</v>
          </cell>
          <cell r="C241">
            <v>1</v>
          </cell>
        </row>
        <row r="242">
          <cell r="B242">
            <v>10409134</v>
          </cell>
          <cell r="C242">
            <v>1</v>
          </cell>
        </row>
        <row r="243">
          <cell r="B243">
            <v>10412864</v>
          </cell>
          <cell r="C243">
            <v>1</v>
          </cell>
        </row>
        <row r="244">
          <cell r="B244">
            <v>12300406</v>
          </cell>
          <cell r="C244">
            <v>1</v>
          </cell>
        </row>
        <row r="245">
          <cell r="B245">
            <v>12300398</v>
          </cell>
          <cell r="C245">
            <v>1</v>
          </cell>
        </row>
        <row r="246">
          <cell r="B246">
            <v>10410314</v>
          </cell>
          <cell r="C246">
            <v>1</v>
          </cell>
        </row>
        <row r="247">
          <cell r="B247">
            <v>10413045</v>
          </cell>
          <cell r="C247">
            <v>1</v>
          </cell>
        </row>
        <row r="248">
          <cell r="B248">
            <v>12300729</v>
          </cell>
          <cell r="C248">
            <v>1</v>
          </cell>
        </row>
        <row r="249">
          <cell r="B249">
            <v>10408128</v>
          </cell>
          <cell r="C249">
            <v>1</v>
          </cell>
        </row>
        <row r="250">
          <cell r="B250">
            <v>10405389</v>
          </cell>
          <cell r="C250">
            <v>1</v>
          </cell>
        </row>
        <row r="251">
          <cell r="B251">
            <v>12300372</v>
          </cell>
          <cell r="C251">
            <v>1</v>
          </cell>
        </row>
        <row r="252">
          <cell r="B252">
            <v>10438265</v>
          </cell>
          <cell r="C252">
            <v>1</v>
          </cell>
        </row>
        <row r="253">
          <cell r="B253">
            <v>12300349</v>
          </cell>
          <cell r="C253">
            <v>1</v>
          </cell>
        </row>
        <row r="254">
          <cell r="B254">
            <v>10488005</v>
          </cell>
          <cell r="C254">
            <v>1</v>
          </cell>
        </row>
        <row r="255">
          <cell r="B255">
            <v>10450005</v>
          </cell>
          <cell r="C255">
            <v>1</v>
          </cell>
        </row>
        <row r="256">
          <cell r="B256">
            <v>10401545</v>
          </cell>
          <cell r="C256">
            <v>1</v>
          </cell>
        </row>
        <row r="257">
          <cell r="B257">
            <v>10410546</v>
          </cell>
          <cell r="C257">
            <v>1</v>
          </cell>
        </row>
        <row r="258">
          <cell r="B258">
            <v>12300513</v>
          </cell>
          <cell r="C258">
            <v>1</v>
          </cell>
        </row>
        <row r="259">
          <cell r="C259"/>
        </row>
      </sheetData>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A9B1AD-559A-4BE9-B4F5-BC81B48FC52A}" name="טבלה22" displayName="טבלה22" ref="B19:B20" totalsRowShown="0" headerRowDxfId="58" dataDxfId="56" headerRowBorderDxfId="57" tableBorderDxfId="55" totalsRowBorderDxfId="54">
  <tableColumns count="1">
    <tableColumn id="1" xr3:uid="{25D0CA85-F6A8-416B-8633-6EA6CDC3D100}" name="שם הגוף המפעיל ו/או מעסיק את העובדים" dataDxfId="53"/>
  </tableColumns>
  <tableStyleInfo name="TableStyleLight1"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4" Type="http://schemas.openxmlformats.org/officeDocument/2006/relationships/printerSettings" Target="../printerSettings/printerSettings11.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 Id="rId4"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4" Type="http://schemas.openxmlformats.org/officeDocument/2006/relationships/printerSettings" Target="../printerSettings/printerSettings1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 Id="rId4" Type="http://schemas.openxmlformats.org/officeDocument/2006/relationships/printerSettings" Target="../printerSettings/printerSettings2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1D50C-D083-4BA6-AF24-C4C7E4AEF902}">
  <sheetPr codeName="גיליון1">
    <tabColor rgb="FF0070C0"/>
  </sheetPr>
  <dimension ref="A2:G19"/>
  <sheetViews>
    <sheetView showGridLines="0" rightToLeft="1" workbookViewId="0">
      <selection activeCell="G18" sqref="G18"/>
    </sheetView>
  </sheetViews>
  <sheetFormatPr defaultColWidth="8.625" defaultRowHeight="15" x14ac:dyDescent="0.25"/>
  <cols>
    <col min="1" max="1" width="3" style="576" customWidth="1"/>
    <col min="2" max="2" width="38" style="576" customWidth="1"/>
    <col min="3" max="3" width="35.625" style="576" customWidth="1"/>
    <col min="4" max="4" width="29.375" style="576" customWidth="1"/>
    <col min="5" max="6" width="22" style="576" customWidth="1"/>
    <col min="7" max="7" width="18" style="577" customWidth="1"/>
    <col min="8" max="8" width="3" style="577" customWidth="1"/>
    <col min="9" max="16384" width="8.625" style="577"/>
  </cols>
  <sheetData>
    <row r="2" spans="2:7" ht="33.75" customHeight="1" x14ac:dyDescent="0.25">
      <c r="B2" s="889" t="s">
        <v>8511</v>
      </c>
      <c r="C2" s="889"/>
      <c r="D2" s="889"/>
      <c r="E2" s="889"/>
      <c r="F2" s="889"/>
      <c r="G2" s="889"/>
    </row>
    <row r="3" spans="2:7" ht="19.5" customHeight="1" x14ac:dyDescent="0.25">
      <c r="B3" s="890" t="s">
        <v>8512</v>
      </c>
      <c r="C3" s="890"/>
      <c r="D3" s="890"/>
      <c r="E3" s="890"/>
      <c r="F3" s="890"/>
      <c r="G3" s="890"/>
    </row>
    <row r="5" spans="2:7" x14ac:dyDescent="0.25">
      <c r="B5" s="578" t="s">
        <v>8513</v>
      </c>
      <c r="C5" s="579"/>
      <c r="D5" s="580"/>
      <c r="E5" s="581"/>
    </row>
    <row r="6" spans="2:7" x14ac:dyDescent="0.25">
      <c r="C6" s="582" t="s">
        <v>8514</v>
      </c>
      <c r="D6" s="582" t="s">
        <v>8515</v>
      </c>
      <c r="E6" s="582" t="s">
        <v>8516</v>
      </c>
    </row>
    <row r="8" spans="2:7" ht="15.75" thickBot="1" x14ac:dyDescent="0.3"/>
    <row r="9" spans="2:7" x14ac:dyDescent="0.25">
      <c r="B9" s="583" t="s">
        <v>8517</v>
      </c>
      <c r="C9" s="584" t="s">
        <v>8518</v>
      </c>
      <c r="D9" s="584" t="s">
        <v>8519</v>
      </c>
      <c r="E9" s="584" t="s">
        <v>8520</v>
      </c>
      <c r="F9" s="584" t="s">
        <v>8521</v>
      </c>
      <c r="G9" s="585" t="s">
        <v>8522</v>
      </c>
    </row>
    <row r="10" spans="2:7" ht="21.75" customHeight="1" x14ac:dyDescent="0.25">
      <c r="B10" s="586">
        <v>1</v>
      </c>
      <c r="C10" s="795" t="s">
        <v>6558</v>
      </c>
      <c r="D10" s="588" t="s">
        <v>8523</v>
      </c>
      <c r="E10" s="587" t="s">
        <v>8524</v>
      </c>
      <c r="F10" s="589" t="str">
        <f>IF('נתונים כללים (1)'!$C$5="","טרם מולא","תקין")</f>
        <v>טרם מולא</v>
      </c>
      <c r="G10" s="590" t="str">
        <f>IF('נתונים כללים (1)'!$E$4="","תקין","לא תקין, יש לתקן דיווח!")</f>
        <v>לא תקין, יש לתקן דיווח!</v>
      </c>
    </row>
    <row r="11" spans="2:7" ht="21.75" customHeight="1" x14ac:dyDescent="0.25">
      <c r="B11" s="599">
        <v>2</v>
      </c>
      <c r="C11" s="796" t="s">
        <v>6559</v>
      </c>
      <c r="D11" s="600" t="s">
        <v>8528</v>
      </c>
      <c r="E11" s="795" t="s">
        <v>8526</v>
      </c>
      <c r="F11" s="601" t="str">
        <f>IF('דוח הוצאות בפועל (2)'!$C$15=0,"טרם מולא","תקין")</f>
        <v>טרם מולא</v>
      </c>
      <c r="G11" s="805"/>
    </row>
    <row r="12" spans="2:7" ht="21.75" customHeight="1" x14ac:dyDescent="0.25">
      <c r="B12" s="602">
        <v>3</v>
      </c>
      <c r="C12" s="797" t="s">
        <v>6560</v>
      </c>
      <c r="D12" s="603" t="s">
        <v>8529</v>
      </c>
      <c r="E12" s="795" t="s">
        <v>8526</v>
      </c>
      <c r="F12" s="604" t="str">
        <f>IF('תשלומי הורים ומלגות להורים (3) '!$C$11=0,"טרם מולא","תקין")</f>
        <v>טרם מולא</v>
      </c>
      <c r="G12" s="805"/>
    </row>
    <row r="13" spans="2:7" ht="21.75" customHeight="1" x14ac:dyDescent="0.25">
      <c r="B13" s="591">
        <v>4</v>
      </c>
      <c r="C13" s="798" t="s">
        <v>8615</v>
      </c>
      <c r="D13" s="592" t="s">
        <v>8525</v>
      </c>
      <c r="E13" s="804" t="s">
        <v>8526</v>
      </c>
      <c r="F13" s="593"/>
      <c r="G13" s="594"/>
    </row>
    <row r="14" spans="2:7" ht="21.75" customHeight="1" x14ac:dyDescent="0.25">
      <c r="B14" s="595">
        <v>5</v>
      </c>
      <c r="C14" s="799" t="s">
        <v>8616</v>
      </c>
      <c r="D14" s="596" t="s">
        <v>8527</v>
      </c>
      <c r="E14" s="795" t="s">
        <v>8526</v>
      </c>
      <c r="F14" s="597" t="str">
        <f>IF('גנים - דוח ביצוע  (5)'!$H$11=0,"טרם מולא","תקין")</f>
        <v>טרם מולא</v>
      </c>
      <c r="G14" s="598" t="str">
        <f>IF('גנים - דוח ביצוע  (5)'!$L$2=" ","תקין","לא תקין, יש לתקן דיווח!")</f>
        <v>תקין</v>
      </c>
    </row>
    <row r="15" spans="2:7" ht="21.75" customHeight="1" x14ac:dyDescent="0.25">
      <c r="B15" s="605">
        <v>6</v>
      </c>
      <c r="C15" s="800" t="s">
        <v>8530</v>
      </c>
      <c r="D15" s="606" t="s">
        <v>8531</v>
      </c>
      <c r="E15" s="795" t="s">
        <v>8526</v>
      </c>
      <c r="F15" s="607" t="str">
        <f>IF('פירוט עלויות כח אדם (6)'!G13=0,"טרם מולא","תקין")</f>
        <v>טרם מולא</v>
      </c>
      <c r="G15" s="608" t="str">
        <f>IF('פירוט עלויות כח אדם (6)'!$I$4=" ","תקין","לא תקין, יש לתקן דיווח!")</f>
        <v>תקין</v>
      </c>
    </row>
    <row r="16" spans="2:7" ht="21.75" customHeight="1" x14ac:dyDescent="0.25">
      <c r="B16" s="609">
        <v>7</v>
      </c>
      <c r="C16" s="801" t="s">
        <v>8532</v>
      </c>
      <c r="D16" s="610" t="s">
        <v>8533</v>
      </c>
      <c r="E16" s="795" t="s">
        <v>8526</v>
      </c>
      <c r="F16" s="611" t="str">
        <f>IF('סייעות רפואיות או אישיות (7)'!$D$13=0,"טרם מולא","תקין")</f>
        <v>טרם מולא</v>
      </c>
      <c r="G16" s="805"/>
    </row>
    <row r="17" spans="2:7" ht="21.75" customHeight="1" x14ac:dyDescent="0.25">
      <c r="B17" s="609">
        <v>8</v>
      </c>
      <c r="C17" s="801" t="s">
        <v>8617</v>
      </c>
      <c r="D17" s="610" t="s">
        <v>8534</v>
      </c>
      <c r="E17" s="795" t="s">
        <v>8526</v>
      </c>
      <c r="F17" s="611" t="str">
        <f>IF('רכזות גנים - דוח ביצוע (8)'!H10="","טרם מולא","תקין")</f>
        <v>תקין</v>
      </c>
      <c r="G17" s="805"/>
    </row>
    <row r="18" spans="2:7" ht="21.75" customHeight="1" x14ac:dyDescent="0.25">
      <c r="B18" s="591">
        <v>9</v>
      </c>
      <c r="C18" s="798" t="s">
        <v>8618</v>
      </c>
      <c r="D18" s="592" t="s">
        <v>8534</v>
      </c>
      <c r="E18" s="798" t="s">
        <v>8526</v>
      </c>
      <c r="F18" s="593" t="str">
        <f>IF(' איוש משרות (9)'!$C$17="","טרם מולא","תקין")</f>
        <v>טרם מולא</v>
      </c>
      <c r="G18" s="608" t="str">
        <f>IF(' איוש משרות (9)'!$K$4=" ","תקין","לא תקין, יש לתקן דיווח!")</f>
        <v>תקין</v>
      </c>
    </row>
    <row r="19" spans="2:7" ht="21.75" customHeight="1" thickBot="1" x14ac:dyDescent="0.3">
      <c r="B19" s="612">
        <v>10</v>
      </c>
      <c r="C19" s="802" t="s">
        <v>8619</v>
      </c>
      <c r="D19" s="613" t="s">
        <v>8535</v>
      </c>
      <c r="E19" s="802" t="s">
        <v>8526</v>
      </c>
      <c r="F19" s="614"/>
      <c r="G19" s="615"/>
    </row>
  </sheetData>
  <sheetProtection algorithmName="SHA-512" hashValue="k21LsibjBMjptVqDaA1nhTCNz+Z+N4kYn7mC4jHZAdDkvovKIKuhZpb1S1zHziNOAby+GoIcZI4vZh61gk2+Kg==" saltValue="PXI2t6vzTBclg08/Gdk+Qg==" spinCount="100000" sheet="1" objects="1" scenarios="1"/>
  <mergeCells count="2">
    <mergeCell ref="B2:G2"/>
    <mergeCell ref="B3:G3"/>
  </mergeCells>
  <conditionalFormatting sqref="F10:F16 F18:F19">
    <cfRule type="containsText" dxfId="52" priority="7" operator="containsText" text="טרם מולא">
      <formula>NOT(ISERROR(SEARCH("טרם מולא",F10)))</formula>
    </cfRule>
    <cfRule type="containsText" dxfId="51" priority="9" operator="containsText" text="לא תקין">
      <formula>NOT(ISERROR(SEARCH("לא תקין",F10)))</formula>
    </cfRule>
  </conditionalFormatting>
  <conditionalFormatting sqref="G10:G16 G18:G19">
    <cfRule type="containsText" dxfId="50" priority="8" operator="containsText" text="לא תקין">
      <formula>NOT(ISERROR(SEARCH("לא תקין",G10)))</formula>
    </cfRule>
  </conditionalFormatting>
  <conditionalFormatting sqref="F17">
    <cfRule type="containsText" dxfId="49" priority="1" operator="containsText" text="טרם מולא">
      <formula>NOT(ISERROR(SEARCH("טרם מולא",F17)))</formula>
    </cfRule>
    <cfRule type="containsText" dxfId="48" priority="3" operator="containsText" text="לא תקין">
      <formula>NOT(ISERROR(SEARCH("לא תקין",F17)))</formula>
    </cfRule>
  </conditionalFormatting>
  <conditionalFormatting sqref="G17">
    <cfRule type="containsText" dxfId="47" priority="2" operator="containsText" text="לא תקין">
      <formula>NOT(ISERROR(SEARCH("לא תקין",G17)))</formula>
    </cfRule>
  </conditionalFormatting>
  <hyperlinks>
    <hyperlink ref="C10" location="'נתונים כללים (1)'!A1" tooltip="קישור למעבר לגיליון" display="נתונים כלליים (1)" xr:uid="{507E4398-9EDF-40E4-9EDA-76F78FF2F3D5}"/>
    <hyperlink ref="C13" location="'גנים - מצבת והרשמה  (4)'!A1" tooltip="קישור למעבר לגיליון" display="גנים- מצבת והרשמה (4)" xr:uid="{ADBD2B5B-48CC-4898-BCD5-D66ED482E371}"/>
    <hyperlink ref="C14" location="'גנים - דוח ביצוע  (5)'!A1" tooltip="קישור למעבר לגיליון" display="גנים- דוח ביצוע (5)" xr:uid="{06F985C2-1B81-42E6-9A77-EB3D86B6912E}"/>
    <hyperlink ref="C11" location="'דוח הוצאות בפועל (2)'!A1" tooltip="קישור למעבר לגיליון" display="דוח הוצאות בפועל (2)" xr:uid="{5ABDC886-FAD3-4E34-A5DC-7C344BE36C61}"/>
    <hyperlink ref="C12" location="'תשלומי הורים ומלגות להורים (3) '!A1" display="תשלומי הורים ומלגות להורים (3)" xr:uid="{032ED944-50C7-448D-A82F-1E70898DC435}"/>
    <hyperlink ref="C15" location="'פירוט עלויות כח אדם (6)'!A1" tooltip="קישור למעבר לגיליון" display="עלויות כח אדם (6)" xr:uid="{954ECB1D-A8D9-480A-8827-8BB118C31703}"/>
    <hyperlink ref="C16" location="'סייעות רפואיות או אישיות (7)'!A1" tooltip="קישור למעבר לגיליון" display="סייעות רפואיות או אישיות (7)" xr:uid="{58A30D6B-E8FA-4E1A-8B7B-E0D69FA5969C}"/>
    <hyperlink ref="C18" location="' איוש משרות (9)'!A1" tooltip="קישור למעבר לגיליון" display="איוש משרות (9)" xr:uid="{7BF8C9D0-4B25-427C-9537-2759559FF90D}"/>
    <hyperlink ref="C19" location="'ריכוז נתונים (10)'!A1" tooltip="קישור למעבר לגיליון" display="ריכוז נתונים (10)" xr:uid="{1C4B9AA8-524F-4714-A6C9-CAD7C6DAA269}"/>
    <hyperlink ref="E13" location="'הנחיות למילוי הדוח'!A16" display="הנחיות למילוי הדוח" xr:uid="{3D523047-18CB-46C0-9979-958A1E0B210A}"/>
    <hyperlink ref="E10" location="'הנחיות כלליות'!A1" display="הנחיות כלליות" xr:uid="{8A8EE4C2-F19D-4DEF-8D99-557759EBEB13}"/>
    <hyperlink ref="E14" location="'הנחיות למילוי הדוח'!A17" display="הנחיות למילוי הדוח" xr:uid="{8A0E9BFE-D5AE-4EC5-8802-04858D9CFB28}"/>
    <hyperlink ref="E11" location="'הנחיות למילוי הדוח'!A9" display="הנחיות למילוי הדוח" xr:uid="{69952B73-71BA-4ED4-99EF-06236FFBAEE8}"/>
    <hyperlink ref="E12" location="'הנחיות למילוי הדוח'!A12" display="הנחיות למילוי הדוח" xr:uid="{CD61B1AC-4AAD-44A1-9CC6-F2DCC47C48D7}"/>
    <hyperlink ref="E15" location="'הנחיות למילוי הדוח'!A22" display="הנחיות למילוי הדוח" xr:uid="{758E816D-3400-49D4-BD91-0335D5E32760}"/>
    <hyperlink ref="E16" location="'הנחיות למילוי הדוח'!A23" display="הנחיות למילוי הדוח" xr:uid="{4FCDB968-37DF-441D-862B-50F77FF99913}"/>
    <hyperlink ref="E18" location="'הנחיות למילוי הדוח'!A26" display="הנחיות למילוי הדוח" xr:uid="{EA5B05C7-D4A6-42CE-A123-CAB8EB55A5CC}"/>
    <hyperlink ref="E19" location="'הנחיות למילוי הדוח'!A28" display="הנחיות למילוי הדוח" xr:uid="{946C6C7E-3AFF-435F-891A-1D2F655236D5}"/>
    <hyperlink ref="C17" location="'רכזות גנים - דוח ביצוע (8)'!A1" tooltip="קישור למעבר לגיליון" display="רכזות גנים- דוח ביצוע (8)" xr:uid="{B16785FA-CD03-4ECD-8036-01605A50DE1D}"/>
    <hyperlink ref="E17" location="'הנחיות למילוי הדוח'!A24" display="הנחיות למילוי הדוח" xr:uid="{96DCB0F5-8A8A-4867-A3C7-B340D9E1D42F}"/>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234A1-3D8B-477A-BDE6-96C9DFE2FA7A}">
  <sheetPr codeName="גיליון2">
    <tabColor rgb="FFDDFFFF"/>
  </sheetPr>
  <dimension ref="A1:C26"/>
  <sheetViews>
    <sheetView showGridLines="0" rightToLeft="1" workbookViewId="0">
      <selection activeCell="A2" sqref="A2"/>
    </sheetView>
  </sheetViews>
  <sheetFormatPr defaultColWidth="9" defaultRowHeight="15.75" x14ac:dyDescent="0.25"/>
  <cols>
    <col min="1" max="1" width="6.5" style="277" customWidth="1"/>
    <col min="2" max="2" width="4.375" style="278" customWidth="1"/>
    <col min="3" max="3" width="92.625" style="279" customWidth="1"/>
    <col min="4" max="16384" width="9" style="279"/>
  </cols>
  <sheetData>
    <row r="1" spans="1:3" x14ac:dyDescent="0.25">
      <c r="A1" s="532" t="s">
        <v>10442</v>
      </c>
    </row>
    <row r="2" spans="1:3" x14ac:dyDescent="0.25">
      <c r="A2" s="573" t="s">
        <v>6561</v>
      </c>
      <c r="B2" s="195" t="s">
        <v>6547</v>
      </c>
    </row>
    <row r="3" spans="1:3" ht="15.75" customHeight="1" x14ac:dyDescent="0.25">
      <c r="A3" s="894" t="s">
        <v>8510</v>
      </c>
      <c r="B3" s="894"/>
      <c r="C3" s="894"/>
    </row>
    <row r="4" spans="1:3" ht="18.75" customHeight="1" x14ac:dyDescent="0.25">
      <c r="A4" s="894" t="s">
        <v>6568</v>
      </c>
      <c r="B4" s="894"/>
      <c r="C4" s="894"/>
    </row>
    <row r="5" spans="1:3" x14ac:dyDescent="0.25">
      <c r="C5" s="280"/>
    </row>
    <row r="6" spans="1:3" x14ac:dyDescent="0.25">
      <c r="A6" s="281" t="s">
        <v>6562</v>
      </c>
    </row>
    <row r="7" spans="1:3" x14ac:dyDescent="0.25">
      <c r="C7" s="282"/>
    </row>
    <row r="8" spans="1:3" ht="28.5" customHeight="1" x14ac:dyDescent="0.25">
      <c r="A8" s="895" t="s">
        <v>8620</v>
      </c>
      <c r="B8" s="895"/>
      <c r="C8" s="895"/>
    </row>
    <row r="9" spans="1:3" s="285" customFormat="1" ht="18" customHeight="1" x14ac:dyDescent="0.2">
      <c r="A9" s="283" t="s">
        <v>6569</v>
      </c>
      <c r="B9" s="283" t="s">
        <v>102</v>
      </c>
      <c r="C9" s="284" t="s">
        <v>6570</v>
      </c>
    </row>
    <row r="10" spans="1:3" x14ac:dyDescent="0.25">
      <c r="A10" s="896" t="s">
        <v>126</v>
      </c>
      <c r="B10" s="286">
        <v>1</v>
      </c>
      <c r="C10" s="287" t="s">
        <v>6592</v>
      </c>
    </row>
    <row r="11" spans="1:3" ht="63" x14ac:dyDescent="0.25">
      <c r="A11" s="897"/>
      <c r="B11" s="286">
        <v>2</v>
      </c>
      <c r="C11" s="288" t="s">
        <v>8536</v>
      </c>
    </row>
    <row r="12" spans="1:3" x14ac:dyDescent="0.25">
      <c r="A12" s="897"/>
      <c r="B12" s="286">
        <v>3</v>
      </c>
      <c r="C12" s="289" t="s">
        <v>6571</v>
      </c>
    </row>
    <row r="13" spans="1:3" ht="63" x14ac:dyDescent="0.25">
      <c r="A13" s="898"/>
      <c r="B13" s="286">
        <v>4</v>
      </c>
      <c r="C13" s="288" t="s">
        <v>6595</v>
      </c>
    </row>
    <row r="14" spans="1:3" ht="78.75" x14ac:dyDescent="0.25">
      <c r="A14" s="806" t="s">
        <v>8648</v>
      </c>
      <c r="B14" s="288">
        <v>1</v>
      </c>
      <c r="C14" s="288" t="s">
        <v>8649</v>
      </c>
    </row>
    <row r="15" spans="1:3" ht="69.75" customHeight="1" x14ac:dyDescent="0.25">
      <c r="A15" s="574" t="s">
        <v>0</v>
      </c>
      <c r="B15" s="286">
        <v>1</v>
      </c>
      <c r="C15" s="288" t="s">
        <v>8537</v>
      </c>
    </row>
    <row r="16" spans="1:3" ht="47.25" x14ac:dyDescent="0.25">
      <c r="A16" s="283" t="s">
        <v>112</v>
      </c>
      <c r="B16" s="286">
        <v>1</v>
      </c>
      <c r="C16" s="290" t="s">
        <v>6563</v>
      </c>
    </row>
    <row r="17" spans="1:3" x14ac:dyDescent="0.25">
      <c r="A17" s="896" t="s">
        <v>6572</v>
      </c>
      <c r="B17" s="286"/>
      <c r="C17" s="288" t="s">
        <v>6564</v>
      </c>
    </row>
    <row r="18" spans="1:3" ht="31.5" x14ac:dyDescent="0.25">
      <c r="A18" s="897"/>
      <c r="B18" s="286">
        <v>1</v>
      </c>
      <c r="C18" s="288" t="s">
        <v>6573</v>
      </c>
    </row>
    <row r="19" spans="1:3" ht="31.5" x14ac:dyDescent="0.25">
      <c r="A19" s="898"/>
      <c r="B19" s="286">
        <v>2</v>
      </c>
      <c r="C19" s="288" t="s">
        <v>6594</v>
      </c>
    </row>
    <row r="20" spans="1:3" ht="18.75" customHeight="1" x14ac:dyDescent="0.25">
      <c r="A20" s="891" t="s">
        <v>6574</v>
      </c>
      <c r="B20" s="286">
        <v>1</v>
      </c>
      <c r="C20" s="290" t="s">
        <v>6575</v>
      </c>
    </row>
    <row r="21" spans="1:3" ht="31.5" x14ac:dyDescent="0.25">
      <c r="A21" s="892"/>
      <c r="B21" s="286">
        <v>2</v>
      </c>
      <c r="C21" s="288" t="s">
        <v>7413</v>
      </c>
    </row>
    <row r="22" spans="1:3" ht="63" x14ac:dyDescent="0.25">
      <c r="A22" s="892"/>
      <c r="B22" s="286">
        <v>3</v>
      </c>
      <c r="C22" s="288" t="s">
        <v>6593</v>
      </c>
    </row>
    <row r="23" spans="1:3" x14ac:dyDescent="0.25">
      <c r="A23" s="892"/>
      <c r="B23" s="286">
        <v>4</v>
      </c>
      <c r="C23" s="288" t="s">
        <v>7412</v>
      </c>
    </row>
    <row r="24" spans="1:3" ht="31.5" x14ac:dyDescent="0.25">
      <c r="A24" s="892"/>
      <c r="B24" s="286">
        <v>5</v>
      </c>
      <c r="C24" s="288" t="s">
        <v>8538</v>
      </c>
    </row>
    <row r="25" spans="1:3" x14ac:dyDescent="0.25">
      <c r="A25" s="893"/>
      <c r="B25" s="286">
        <v>6</v>
      </c>
      <c r="C25" s="288" t="s">
        <v>7384</v>
      </c>
    </row>
    <row r="26" spans="1:3" x14ac:dyDescent="0.25">
      <c r="C26" s="573"/>
    </row>
  </sheetData>
  <sheetProtection algorithmName="SHA-512" hashValue="ML43eDKtnD2l3bwBl92DfS2j9Ki1H7Y3r8TMnOre8C+zY9EmJfX+0sDZWKLK8L4h+0jXrTdMNt6e5uGsh4KKow==" saltValue="iP2p8RpBrBFcjTqwFQPXIA==" spinCount="100000" sheet="1" objects="1" scenarios="1"/>
  <mergeCells count="6">
    <mergeCell ref="A20:A25"/>
    <mergeCell ref="A3:C3"/>
    <mergeCell ref="A4:C4"/>
    <mergeCell ref="A8:C8"/>
    <mergeCell ref="A10:A13"/>
    <mergeCell ref="A17:A19"/>
  </mergeCells>
  <hyperlinks>
    <hyperlink ref="B2" location="' הנחיות למילוי'!A1" tooltip="קישור להנחיות למילוי" display="הנחיות למילוי" xr:uid="{C7AF6AAF-6AC5-4148-B07C-3F8BA89B6A9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E1084-8314-4FDC-8D4F-A76B09EC8124}">
  <sheetPr codeName="גיליון12">
    <tabColor rgb="FFDDFFFF"/>
  </sheetPr>
  <dimension ref="A3:C29"/>
  <sheetViews>
    <sheetView showGridLines="0" rightToLeft="1" workbookViewId="0">
      <selection activeCell="K17" sqref="K17"/>
    </sheetView>
  </sheetViews>
  <sheetFormatPr defaultRowHeight="14.25" x14ac:dyDescent="0.2"/>
  <cols>
    <col min="1" max="1" width="24.5" bestFit="1" customWidth="1"/>
    <col min="3" max="3" width="86.25" style="618" customWidth="1"/>
  </cols>
  <sheetData>
    <row r="3" spans="1:3" ht="18.75" x14ac:dyDescent="0.2">
      <c r="A3" s="616" t="s">
        <v>8539</v>
      </c>
      <c r="B3" s="616" t="s">
        <v>102</v>
      </c>
      <c r="C3" s="270" t="s">
        <v>99</v>
      </c>
    </row>
    <row r="4" spans="1:3" ht="15.75" x14ac:dyDescent="0.2">
      <c r="A4" s="271" t="s">
        <v>7422</v>
      </c>
      <c r="B4" s="271">
        <v>1</v>
      </c>
      <c r="C4" s="272" t="s">
        <v>8624</v>
      </c>
    </row>
    <row r="5" spans="1:3" ht="15.75" x14ac:dyDescent="0.2">
      <c r="A5" s="899" t="s">
        <v>6558</v>
      </c>
      <c r="B5" s="271">
        <v>1</v>
      </c>
      <c r="C5" s="272" t="s">
        <v>8540</v>
      </c>
    </row>
    <row r="6" spans="1:3" ht="15.75" x14ac:dyDescent="0.2">
      <c r="A6" s="900"/>
      <c r="B6" s="271">
        <v>2</v>
      </c>
      <c r="C6" s="273" t="s">
        <v>8541</v>
      </c>
    </row>
    <row r="7" spans="1:3" ht="31.5" x14ac:dyDescent="0.2">
      <c r="A7" s="900"/>
      <c r="B7" s="271">
        <v>3</v>
      </c>
      <c r="C7" s="269" t="s">
        <v>136</v>
      </c>
    </row>
    <row r="8" spans="1:3" ht="31.5" x14ac:dyDescent="0.2">
      <c r="A8" s="901"/>
      <c r="B8" s="271">
        <v>4</v>
      </c>
      <c r="C8" s="269" t="s">
        <v>101</v>
      </c>
    </row>
    <row r="9" spans="1:3" ht="31.5" x14ac:dyDescent="0.2">
      <c r="A9" s="899" t="s">
        <v>6559</v>
      </c>
      <c r="B9" s="271">
        <v>1</v>
      </c>
      <c r="C9" s="273" t="s">
        <v>8544</v>
      </c>
    </row>
    <row r="10" spans="1:3" ht="15.75" x14ac:dyDescent="0.2">
      <c r="A10" s="900"/>
      <c r="B10" s="271">
        <v>2</v>
      </c>
      <c r="C10" s="273" t="s">
        <v>8545</v>
      </c>
    </row>
    <row r="11" spans="1:3" ht="31.5" x14ac:dyDescent="0.2">
      <c r="A11" s="900"/>
      <c r="B11" s="271">
        <v>3</v>
      </c>
      <c r="C11" s="273" t="s">
        <v>8018</v>
      </c>
    </row>
    <row r="12" spans="1:3" ht="15.75" x14ac:dyDescent="0.2">
      <c r="A12" s="902" t="s">
        <v>6560</v>
      </c>
      <c r="B12" s="268">
        <v>1</v>
      </c>
      <c r="C12" s="269" t="s">
        <v>8625</v>
      </c>
    </row>
    <row r="13" spans="1:3" ht="15.75" x14ac:dyDescent="0.2">
      <c r="A13" s="904"/>
      <c r="B13" s="268">
        <v>2</v>
      </c>
      <c r="C13" s="269" t="s">
        <v>8546</v>
      </c>
    </row>
    <row r="14" spans="1:3" ht="15.75" x14ac:dyDescent="0.2">
      <c r="A14" s="904"/>
      <c r="B14" s="268">
        <v>3</v>
      </c>
      <c r="C14" s="269" t="s">
        <v>8547</v>
      </c>
    </row>
    <row r="15" spans="1:3" ht="15.75" x14ac:dyDescent="0.2">
      <c r="A15" s="904"/>
      <c r="B15" s="268">
        <v>4</v>
      </c>
      <c r="C15" s="269" t="s">
        <v>100</v>
      </c>
    </row>
    <row r="16" spans="1:3" ht="15.75" x14ac:dyDescent="0.2">
      <c r="A16" s="902" t="s">
        <v>8621</v>
      </c>
      <c r="B16" s="268">
        <v>1</v>
      </c>
      <c r="C16" s="269" t="s">
        <v>8542</v>
      </c>
    </row>
    <row r="17" spans="1:3" ht="15.75" x14ac:dyDescent="0.2">
      <c r="A17" s="903"/>
      <c r="B17" s="268">
        <v>2</v>
      </c>
      <c r="C17" s="866" t="s">
        <v>10421</v>
      </c>
    </row>
    <row r="18" spans="1:3" ht="31.5" x14ac:dyDescent="0.2">
      <c r="A18" s="899" t="s">
        <v>8622</v>
      </c>
      <c r="B18" s="271">
        <v>1</v>
      </c>
      <c r="C18" s="269" t="s">
        <v>8626</v>
      </c>
    </row>
    <row r="19" spans="1:3" ht="15.75" x14ac:dyDescent="0.2">
      <c r="A19" s="900"/>
      <c r="B19" s="271">
        <v>2</v>
      </c>
      <c r="C19" s="269" t="s">
        <v>8543</v>
      </c>
    </row>
    <row r="20" spans="1:3" ht="15.75" x14ac:dyDescent="0.2">
      <c r="A20" s="900"/>
      <c r="B20" s="271">
        <v>3</v>
      </c>
      <c r="C20" s="269" t="s">
        <v>8627</v>
      </c>
    </row>
    <row r="21" spans="1:3" ht="15.75" x14ac:dyDescent="0.2">
      <c r="A21" s="900"/>
      <c r="B21" s="271">
        <v>4</v>
      </c>
      <c r="C21" s="269" t="s">
        <v>8628</v>
      </c>
    </row>
    <row r="22" spans="1:3" ht="63" x14ac:dyDescent="0.2">
      <c r="A22" s="901"/>
      <c r="B22" s="271">
        <v>5</v>
      </c>
      <c r="C22" s="269" t="s">
        <v>8629</v>
      </c>
    </row>
    <row r="23" spans="1:3" ht="78.75" x14ac:dyDescent="0.2">
      <c r="A23" s="271" t="s">
        <v>8530</v>
      </c>
      <c r="B23" s="271">
        <v>1</v>
      </c>
      <c r="C23" s="269" t="s">
        <v>8630</v>
      </c>
    </row>
    <row r="24" spans="1:3" ht="31.5" x14ac:dyDescent="0.2">
      <c r="A24" s="271" t="s">
        <v>8532</v>
      </c>
      <c r="B24" s="271">
        <v>1</v>
      </c>
      <c r="C24" s="269" t="s">
        <v>8507</v>
      </c>
    </row>
    <row r="25" spans="1:3" ht="15.75" x14ac:dyDescent="0.2">
      <c r="A25" s="905" t="s">
        <v>8623</v>
      </c>
      <c r="B25" s="271">
        <v>1</v>
      </c>
      <c r="C25" s="269" t="s">
        <v>106</v>
      </c>
    </row>
    <row r="26" spans="1:3" ht="15.75" x14ac:dyDescent="0.2">
      <c r="A26" s="906"/>
      <c r="B26" s="271">
        <v>2</v>
      </c>
      <c r="C26" s="274" t="s">
        <v>8631</v>
      </c>
    </row>
    <row r="27" spans="1:3" ht="31.5" x14ac:dyDescent="0.2">
      <c r="A27" s="902" t="s">
        <v>8618</v>
      </c>
      <c r="B27" s="268">
        <v>1</v>
      </c>
      <c r="C27" s="617" t="s">
        <v>8632</v>
      </c>
    </row>
    <row r="28" spans="1:3" ht="31.5" x14ac:dyDescent="0.2">
      <c r="A28" s="903"/>
      <c r="B28" s="268">
        <v>2</v>
      </c>
      <c r="C28" s="803" t="s">
        <v>8634</v>
      </c>
    </row>
    <row r="29" spans="1:3" ht="15.75" x14ac:dyDescent="0.2">
      <c r="A29" s="275" t="s">
        <v>8508</v>
      </c>
      <c r="B29" s="276">
        <v>1</v>
      </c>
      <c r="C29" s="269" t="s">
        <v>8548</v>
      </c>
    </row>
  </sheetData>
  <sheetProtection algorithmName="SHA-512" hashValue="xw0gocqHDEs3Y7bzm5nAzZ0lCECNEMuy/vlDCwDyoJA+fqMM+qtX2UQ9qoBBWCR8qAFnlZyd19clrmY8KSNtXA==" saltValue="4lOvy1fZIgrLzyiXFLO/NQ==" spinCount="100000" sheet="1" objects="1" scenarios="1"/>
  <mergeCells count="7">
    <mergeCell ref="A5:A8"/>
    <mergeCell ref="A18:A22"/>
    <mergeCell ref="A27:A28"/>
    <mergeCell ref="A9:A11"/>
    <mergeCell ref="A12:A15"/>
    <mergeCell ref="A25:A26"/>
    <mergeCell ref="A16:A17"/>
  </mergeCells>
  <hyperlinks>
    <hyperlink ref="A25:A26" location="'רכזות גנים - דוח ביצוע (8)'!A1" tooltip="קישור למעבר לגיליון" display="רכזות גנים - דוח ביצוע (8)" xr:uid="{9F832AD3-1E6B-4643-A02A-41331E3E3A97}"/>
    <hyperlink ref="A29" location="'ריכוז נתונים (9)'!A1" tooltip="קישור למעבר לגיליון" display="גיליון ריכוז נתונים (9)" xr:uid="{F64E23C4-87DB-44F2-BCB9-47B1C4D78DA7}"/>
  </hyperlink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9C528-E203-4234-821B-02E876D3F9E7}">
  <sheetPr codeName="גיליון15">
    <tabColor rgb="FFCCFFFF"/>
    <pageSetUpPr fitToPage="1"/>
  </sheetPr>
  <dimension ref="A1:L109"/>
  <sheetViews>
    <sheetView showGridLines="0" rightToLeft="1" workbookViewId="0">
      <selection activeCell="F15" sqref="F15"/>
    </sheetView>
  </sheetViews>
  <sheetFormatPr defaultColWidth="9.125" defaultRowHeight="15" x14ac:dyDescent="0.25"/>
  <cols>
    <col min="1" max="1" width="4.125" style="212" customWidth="1"/>
    <col min="2" max="2" width="13" style="212" customWidth="1"/>
    <col min="3" max="3" width="17.375" style="212" customWidth="1"/>
    <col min="4" max="4" width="11.375" style="212" customWidth="1"/>
    <col min="5" max="5" width="10.625" style="212" customWidth="1"/>
    <col min="6" max="6" width="11" style="212" customWidth="1"/>
    <col min="7" max="7" width="11.375" style="212" customWidth="1"/>
    <col min="8" max="8" width="13.75" style="212" customWidth="1"/>
    <col min="9" max="9" width="12.125" style="212" customWidth="1"/>
    <col min="10" max="10" width="9.125" style="212" customWidth="1"/>
    <col min="11" max="11" width="10" style="212" bestFit="1" customWidth="1"/>
    <col min="12" max="12" width="11" style="212" bestFit="1" customWidth="1"/>
    <col min="13" max="16384" width="9.125" style="212"/>
  </cols>
  <sheetData>
    <row r="1" spans="1:11" s="219" customFormat="1" ht="20.25" x14ac:dyDescent="0.3">
      <c r="B1" s="220"/>
      <c r="C1" s="220"/>
      <c r="D1" s="220"/>
      <c r="E1" s="221" t="s">
        <v>8509</v>
      </c>
      <c r="F1" s="220"/>
      <c r="G1" s="220"/>
      <c r="H1" s="220"/>
      <c r="I1" s="220"/>
    </row>
    <row r="2" spans="1:11" s="219" customFormat="1" ht="20.25" x14ac:dyDescent="0.3">
      <c r="A2" s="221"/>
      <c r="B2" s="221"/>
      <c r="C2" s="221"/>
      <c r="D2" s="221"/>
      <c r="E2" s="221" t="s">
        <v>104</v>
      </c>
      <c r="F2" s="221"/>
      <c r="G2" s="221"/>
      <c r="H2" s="221"/>
      <c r="I2" s="221"/>
    </row>
    <row r="3" spans="1:11" s="219" customFormat="1" ht="15.75" customHeight="1" x14ac:dyDescent="0.25">
      <c r="A3" s="222"/>
      <c r="B3" s="223"/>
      <c r="C3" s="224"/>
      <c r="D3" s="224"/>
      <c r="E3" s="619"/>
      <c r="F3" s="619"/>
      <c r="G3" s="619"/>
      <c r="H3" s="619"/>
      <c r="I3" s="222"/>
    </row>
    <row r="4" spans="1:11" ht="20.25" x14ac:dyDescent="0.3">
      <c r="A4" s="225" t="s">
        <v>55</v>
      </c>
      <c r="B4" s="226" t="s">
        <v>6549</v>
      </c>
      <c r="E4" s="227"/>
      <c r="F4" s="227"/>
      <c r="G4" s="227"/>
      <c r="H4" s="227"/>
    </row>
    <row r="5" spans="1:11" ht="15.75" thickBot="1" x14ac:dyDescent="0.3">
      <c r="E5" s="620"/>
      <c r="F5" s="620"/>
      <c r="G5" s="620"/>
      <c r="H5" s="620"/>
    </row>
    <row r="6" spans="1:11" ht="15" customHeight="1" x14ac:dyDescent="0.25">
      <c r="B6" s="907" t="s">
        <v>8636</v>
      </c>
      <c r="C6" s="908"/>
      <c r="D6" s="908"/>
      <c r="E6" s="908"/>
      <c r="F6" s="908"/>
      <c r="G6" s="908"/>
      <c r="H6" s="908"/>
      <c r="I6" s="909"/>
    </row>
    <row r="7" spans="1:11" ht="30.75" thickBot="1" x14ac:dyDescent="0.3">
      <c r="B7" s="228" t="s">
        <v>10</v>
      </c>
      <c r="C7" s="229" t="s">
        <v>11</v>
      </c>
      <c r="D7" s="230" t="s">
        <v>76</v>
      </c>
      <c r="E7" s="230" t="s">
        <v>12</v>
      </c>
      <c r="F7" s="230" t="s">
        <v>13</v>
      </c>
      <c r="G7" s="230" t="s">
        <v>14</v>
      </c>
      <c r="H7" s="230" t="s">
        <v>113</v>
      </c>
      <c r="I7" s="231" t="s">
        <v>16</v>
      </c>
    </row>
    <row r="8" spans="1:11" ht="13.9" customHeight="1" x14ac:dyDescent="0.25">
      <c r="B8" s="916" t="s">
        <v>41</v>
      </c>
      <c r="C8" s="919" t="s">
        <v>137</v>
      </c>
      <c r="D8" s="232">
        <v>5</v>
      </c>
      <c r="E8" s="621">
        <v>428</v>
      </c>
      <c r="F8" s="622">
        <v>3920</v>
      </c>
      <c r="G8" s="622">
        <v>1400</v>
      </c>
      <c r="H8" s="622">
        <v>800</v>
      </c>
      <c r="I8" s="623">
        <f t="shared" ref="I8:I9" si="0">SUM(E8:H8)</f>
        <v>6548</v>
      </c>
      <c r="K8" s="620"/>
    </row>
    <row r="9" spans="1:11" x14ac:dyDescent="0.25">
      <c r="B9" s="917"/>
      <c r="C9" s="920"/>
      <c r="D9" s="233" t="s">
        <v>77</v>
      </c>
      <c r="E9" s="624">
        <f>E8/$I$8</f>
        <v>6.5363469761759316E-2</v>
      </c>
      <c r="F9" s="624">
        <f>F8/$I$8</f>
        <v>0.59865607819181432</v>
      </c>
      <c r="G9" s="624">
        <f>G8/$I$8</f>
        <v>0.21380574221136225</v>
      </c>
      <c r="H9" s="624">
        <f>H8/$I$8</f>
        <v>0.12217470983506414</v>
      </c>
      <c r="I9" s="625">
        <f t="shared" si="0"/>
        <v>1</v>
      </c>
      <c r="K9" s="620"/>
    </row>
    <row r="10" spans="1:11" x14ac:dyDescent="0.25">
      <c r="B10" s="917"/>
      <c r="C10" s="921" t="s">
        <v>42</v>
      </c>
      <c r="D10" s="233" t="s">
        <v>78</v>
      </c>
      <c r="E10" s="626">
        <f>E8/25/5</f>
        <v>3.4240000000000004</v>
      </c>
      <c r="F10" s="626">
        <f t="shared" ref="F10:H10" si="1">F8/25/5</f>
        <v>31.360000000000003</v>
      </c>
      <c r="G10" s="626">
        <f t="shared" si="1"/>
        <v>11.2</v>
      </c>
      <c r="H10" s="626">
        <f t="shared" si="1"/>
        <v>6.4</v>
      </c>
      <c r="I10" s="813">
        <f>I8/25/5</f>
        <v>52.384</v>
      </c>
    </row>
    <row r="11" spans="1:11" ht="30.75" thickBot="1" x14ac:dyDescent="0.3">
      <c r="B11" s="917"/>
      <c r="C11" s="921"/>
      <c r="D11" s="234" t="s">
        <v>138</v>
      </c>
      <c r="E11" s="814">
        <f>E10*15</f>
        <v>51.360000000000007</v>
      </c>
      <c r="F11" s="814">
        <f t="shared" ref="F11:H11" si="2">F10*15</f>
        <v>470.40000000000003</v>
      </c>
      <c r="G11" s="814">
        <f t="shared" si="2"/>
        <v>168</v>
      </c>
      <c r="H11" s="814">
        <f t="shared" si="2"/>
        <v>96</v>
      </c>
      <c r="I11" s="815">
        <f>I8/25*3</f>
        <v>785.76</v>
      </c>
      <c r="K11" s="620"/>
    </row>
    <row r="12" spans="1:11" ht="15.75" thickBot="1" x14ac:dyDescent="0.3">
      <c r="B12" s="917"/>
      <c r="C12" s="922" t="s">
        <v>8549</v>
      </c>
      <c r="D12" s="232">
        <v>5</v>
      </c>
      <c r="E12" s="629">
        <v>497</v>
      </c>
      <c r="F12" s="629">
        <v>4895</v>
      </c>
      <c r="G12" s="629">
        <v>1400</v>
      </c>
      <c r="H12" s="629">
        <v>800</v>
      </c>
      <c r="I12" s="630">
        <f>SUM(E12:H12)</f>
        <v>7592</v>
      </c>
      <c r="K12" s="620"/>
    </row>
    <row r="13" spans="1:11" ht="15.75" thickBot="1" x14ac:dyDescent="0.3">
      <c r="B13" s="917"/>
      <c r="C13" s="922"/>
      <c r="D13" s="233" t="s">
        <v>77</v>
      </c>
      <c r="E13" s="631">
        <f>E12/$I$12</f>
        <v>6.5463645943098003E-2</v>
      </c>
      <c r="F13" s="631">
        <f t="shared" ref="F13:H13" si="3">F12/$I$12</f>
        <v>0.64475763962065336</v>
      </c>
      <c r="G13" s="631">
        <f t="shared" si="3"/>
        <v>0.18440463645943098</v>
      </c>
      <c r="H13" s="631">
        <f t="shared" si="3"/>
        <v>0.10537407797681771</v>
      </c>
      <c r="I13" s="632">
        <f>SUM(E13:H13)</f>
        <v>1</v>
      </c>
      <c r="K13" s="620"/>
    </row>
    <row r="14" spans="1:11" ht="15.75" thickBot="1" x14ac:dyDescent="0.3">
      <c r="B14" s="917"/>
      <c r="C14" s="922"/>
      <c r="D14" s="233" t="s">
        <v>78</v>
      </c>
      <c r="E14" s="627">
        <f>E12/25/5</f>
        <v>3.976</v>
      </c>
      <c r="F14" s="627">
        <f t="shared" ref="F14:H14" si="4">F12/25/5</f>
        <v>39.160000000000004</v>
      </c>
      <c r="G14" s="627">
        <f t="shared" si="4"/>
        <v>11.2</v>
      </c>
      <c r="H14" s="627">
        <f t="shared" si="4"/>
        <v>6.4</v>
      </c>
      <c r="I14" s="628">
        <f>I12/25/5</f>
        <v>60.736000000000004</v>
      </c>
      <c r="K14" s="620"/>
    </row>
    <row r="15" spans="1:11" s="633" customFormat="1" ht="30.75" thickBot="1" x14ac:dyDescent="0.3">
      <c r="B15" s="918"/>
      <c r="C15" s="923"/>
      <c r="D15" s="816" t="s">
        <v>8550</v>
      </c>
      <c r="E15" s="634">
        <f>E14*7</f>
        <v>27.832000000000001</v>
      </c>
      <c r="F15" s="634">
        <f>F14*7</f>
        <v>274.12</v>
      </c>
      <c r="G15" s="634">
        <f t="shared" ref="G15:H15" si="5">G14*7</f>
        <v>78.399999999999991</v>
      </c>
      <c r="H15" s="634">
        <f t="shared" si="5"/>
        <v>44.800000000000004</v>
      </c>
      <c r="I15" s="817">
        <f>I14*7</f>
        <v>425.15200000000004</v>
      </c>
    </row>
    <row r="18" spans="2:9" x14ac:dyDescent="0.25">
      <c r="B18" s="913" t="s">
        <v>44</v>
      </c>
      <c r="C18" s="914"/>
      <c r="D18" s="914"/>
      <c r="E18" s="914"/>
      <c r="F18" s="915"/>
    </row>
    <row r="19" spans="2:9" x14ac:dyDescent="0.25">
      <c r="B19" s="235" t="s">
        <v>10</v>
      </c>
      <c r="C19" s="235" t="s">
        <v>11</v>
      </c>
      <c r="D19" s="235" t="s">
        <v>43</v>
      </c>
      <c r="E19" s="235" t="s">
        <v>45</v>
      </c>
      <c r="F19" s="236" t="s">
        <v>89</v>
      </c>
    </row>
    <row r="20" spans="2:9" s="237" customFormat="1" ht="60" x14ac:dyDescent="0.2">
      <c r="B20" s="238" t="s">
        <v>40</v>
      </c>
      <c r="C20" s="239" t="s">
        <v>107</v>
      </c>
      <c r="D20" s="240">
        <v>7</v>
      </c>
      <c r="E20" s="635">
        <f>6*D20*103.6</f>
        <v>4351.2</v>
      </c>
      <c r="F20" s="370">
        <f>E20/5</f>
        <v>870.24</v>
      </c>
      <c r="I20" s="371"/>
    </row>
    <row r="22" spans="2:9" x14ac:dyDescent="0.25">
      <c r="B22" s="241" t="s">
        <v>8637</v>
      </c>
    </row>
    <row r="23" spans="2:9" ht="15.75" thickBot="1" x14ac:dyDescent="0.3">
      <c r="B23" s="241"/>
    </row>
    <row r="24" spans="2:9" ht="15.75" thickBot="1" x14ac:dyDescent="0.3">
      <c r="B24" s="818" t="s">
        <v>10428</v>
      </c>
      <c r="C24" s="818"/>
      <c r="D24" s="819"/>
      <c r="E24" s="819"/>
      <c r="F24" s="820"/>
      <c r="G24" s="821">
        <f>I11</f>
        <v>785.76</v>
      </c>
      <c r="H24" s="636">
        <f>I15</f>
        <v>425.15200000000004</v>
      </c>
    </row>
    <row r="25" spans="2:9" ht="60" x14ac:dyDescent="0.25">
      <c r="B25" s="242" t="s">
        <v>6</v>
      </c>
      <c r="C25" s="242" t="s">
        <v>46</v>
      </c>
      <c r="D25" s="822" t="s">
        <v>8551</v>
      </c>
      <c r="E25" s="242" t="s">
        <v>47</v>
      </c>
      <c r="F25" s="822" t="s">
        <v>8552</v>
      </c>
      <c r="G25" s="242" t="s">
        <v>48</v>
      </c>
      <c r="H25" s="822" t="s">
        <v>8553</v>
      </c>
    </row>
    <row r="26" spans="2:9" x14ac:dyDescent="0.25">
      <c r="B26" s="267">
        <v>1</v>
      </c>
      <c r="C26" s="637">
        <v>75</v>
      </c>
      <c r="D26" s="637">
        <v>35</v>
      </c>
      <c r="E26" s="375">
        <f>$G$24-C26</f>
        <v>710.76</v>
      </c>
      <c r="F26" s="372">
        <f>$H$24-D26</f>
        <v>390.15200000000004</v>
      </c>
      <c r="G26" s="244">
        <f>1-C26/$G$24</f>
        <v>0.90455100794135612</v>
      </c>
      <c r="H26" s="244">
        <f>1-D26/$H$24</f>
        <v>0.9176765015806112</v>
      </c>
    </row>
    <row r="27" spans="2:9" x14ac:dyDescent="0.25">
      <c r="B27" s="267">
        <v>2</v>
      </c>
      <c r="C27" s="637">
        <v>75</v>
      </c>
      <c r="D27" s="637">
        <v>35</v>
      </c>
      <c r="E27" s="375">
        <f t="shared" ref="E27:E35" si="6">$G$24-C27</f>
        <v>710.76</v>
      </c>
      <c r="F27" s="372">
        <f t="shared" ref="F27:F35" si="7">$H$24-D27</f>
        <v>390.15200000000004</v>
      </c>
      <c r="G27" s="244">
        <f t="shared" ref="G27:G35" si="8">1-C27/$G$24</f>
        <v>0.90455100794135612</v>
      </c>
      <c r="H27" s="244">
        <f t="shared" ref="H27:H35" si="9">1-D27/$H$24</f>
        <v>0.9176765015806112</v>
      </c>
    </row>
    <row r="28" spans="2:9" x14ac:dyDescent="0.25">
      <c r="B28" s="267">
        <v>3</v>
      </c>
      <c r="C28" s="637">
        <v>75</v>
      </c>
      <c r="D28" s="637">
        <v>35</v>
      </c>
      <c r="E28" s="375">
        <f t="shared" si="6"/>
        <v>710.76</v>
      </c>
      <c r="F28" s="372">
        <f t="shared" si="7"/>
        <v>390.15200000000004</v>
      </c>
      <c r="G28" s="244">
        <f t="shared" si="8"/>
        <v>0.90455100794135612</v>
      </c>
      <c r="H28" s="244">
        <f t="shared" si="9"/>
        <v>0.9176765015806112</v>
      </c>
    </row>
    <row r="29" spans="2:9" x14ac:dyDescent="0.25">
      <c r="B29" s="267">
        <v>4</v>
      </c>
      <c r="C29" s="637">
        <v>75</v>
      </c>
      <c r="D29" s="637">
        <v>35</v>
      </c>
      <c r="E29" s="375">
        <f t="shared" si="6"/>
        <v>710.76</v>
      </c>
      <c r="F29" s="372">
        <f t="shared" si="7"/>
        <v>390.15200000000004</v>
      </c>
      <c r="G29" s="244">
        <f t="shared" si="8"/>
        <v>0.90455100794135612</v>
      </c>
      <c r="H29" s="244">
        <f t="shared" si="9"/>
        <v>0.9176765015806112</v>
      </c>
    </row>
    <row r="30" spans="2:9" x14ac:dyDescent="0.25">
      <c r="B30" s="267">
        <v>5</v>
      </c>
      <c r="C30" s="637">
        <v>300</v>
      </c>
      <c r="D30" s="637">
        <v>140</v>
      </c>
      <c r="E30" s="375">
        <f t="shared" si="6"/>
        <v>485.76</v>
      </c>
      <c r="F30" s="372">
        <f t="shared" si="7"/>
        <v>285.15200000000004</v>
      </c>
      <c r="G30" s="244">
        <f t="shared" si="8"/>
        <v>0.61820403176542449</v>
      </c>
      <c r="H30" s="244">
        <f t="shared" si="9"/>
        <v>0.6707060063224447</v>
      </c>
    </row>
    <row r="31" spans="2:9" x14ac:dyDescent="0.25">
      <c r="B31" s="267">
        <v>6</v>
      </c>
      <c r="C31" s="637">
        <v>300</v>
      </c>
      <c r="D31" s="637">
        <v>140</v>
      </c>
      <c r="E31" s="375">
        <f t="shared" si="6"/>
        <v>485.76</v>
      </c>
      <c r="F31" s="372">
        <f t="shared" si="7"/>
        <v>285.15200000000004</v>
      </c>
      <c r="G31" s="244">
        <f t="shared" si="8"/>
        <v>0.61820403176542449</v>
      </c>
      <c r="H31" s="244">
        <f t="shared" si="9"/>
        <v>0.6707060063224447</v>
      </c>
    </row>
    <row r="32" spans="2:9" x14ac:dyDescent="0.25">
      <c r="B32" s="267">
        <v>7</v>
      </c>
      <c r="C32" s="637">
        <v>300</v>
      </c>
      <c r="D32" s="637">
        <v>140</v>
      </c>
      <c r="E32" s="375">
        <f t="shared" si="6"/>
        <v>485.76</v>
      </c>
      <c r="F32" s="372">
        <f t="shared" si="7"/>
        <v>285.15200000000004</v>
      </c>
      <c r="G32" s="244">
        <f t="shared" si="8"/>
        <v>0.61820403176542449</v>
      </c>
      <c r="H32" s="244">
        <f t="shared" si="9"/>
        <v>0.6707060063224447</v>
      </c>
    </row>
    <row r="33" spans="1:11" x14ac:dyDescent="0.25">
      <c r="B33" s="267">
        <v>8</v>
      </c>
      <c r="C33" s="637">
        <v>450</v>
      </c>
      <c r="D33" s="637">
        <v>210</v>
      </c>
      <c r="E33" s="375">
        <f t="shared" si="6"/>
        <v>335.76</v>
      </c>
      <c r="F33" s="372">
        <f t="shared" si="7"/>
        <v>215.15200000000004</v>
      </c>
      <c r="G33" s="244">
        <f t="shared" si="8"/>
        <v>0.42730604764813684</v>
      </c>
      <c r="H33" s="244">
        <f t="shared" si="9"/>
        <v>0.506059009483667</v>
      </c>
    </row>
    <row r="34" spans="1:11" x14ac:dyDescent="0.25">
      <c r="B34" s="267">
        <v>9</v>
      </c>
      <c r="C34" s="637">
        <v>450</v>
      </c>
      <c r="D34" s="637">
        <v>210</v>
      </c>
      <c r="E34" s="375">
        <f t="shared" si="6"/>
        <v>335.76</v>
      </c>
      <c r="F34" s="372">
        <f t="shared" si="7"/>
        <v>215.15200000000004</v>
      </c>
      <c r="G34" s="244">
        <f t="shared" si="8"/>
        <v>0.42730604764813684</v>
      </c>
      <c r="H34" s="244">
        <f t="shared" si="9"/>
        <v>0.506059009483667</v>
      </c>
    </row>
    <row r="35" spans="1:11" x14ac:dyDescent="0.25">
      <c r="B35" s="267">
        <v>10</v>
      </c>
      <c r="C35" s="637">
        <v>450</v>
      </c>
      <c r="D35" s="637">
        <v>210</v>
      </c>
      <c r="E35" s="375">
        <f t="shared" si="6"/>
        <v>335.76</v>
      </c>
      <c r="F35" s="372">
        <f t="shared" si="7"/>
        <v>215.15200000000004</v>
      </c>
      <c r="G35" s="244">
        <f t="shared" si="8"/>
        <v>0.42730604764813684</v>
      </c>
      <c r="H35" s="244">
        <f t="shared" si="9"/>
        <v>0.506059009483667</v>
      </c>
    </row>
    <row r="36" spans="1:11" x14ac:dyDescent="0.25">
      <c r="B36" s="245"/>
      <c r="C36" s="246"/>
      <c r="D36" s="373"/>
      <c r="E36" s="373"/>
      <c r="F36" s="247"/>
    </row>
    <row r="37" spans="1:11" ht="20.25" x14ac:dyDescent="0.3">
      <c r="A37" s="225" t="s">
        <v>15</v>
      </c>
      <c r="B37" s="226" t="s">
        <v>6548</v>
      </c>
    </row>
    <row r="38" spans="1:11" ht="20.25" x14ac:dyDescent="0.3">
      <c r="A38" s="225"/>
      <c r="B38" s="226"/>
    </row>
    <row r="39" spans="1:11" ht="16.5" thickBot="1" x14ac:dyDescent="0.3">
      <c r="B39" s="248" t="s">
        <v>8638</v>
      </c>
    </row>
    <row r="40" spans="1:11" x14ac:dyDescent="0.25">
      <c r="B40" s="907" t="s">
        <v>8636</v>
      </c>
      <c r="C40" s="908"/>
      <c r="D40" s="908"/>
      <c r="E40" s="908"/>
      <c r="F40" s="908"/>
      <c r="G40" s="908"/>
      <c r="H40" s="908"/>
      <c r="I40" s="909"/>
    </row>
    <row r="41" spans="1:11" ht="30" x14ac:dyDescent="0.25">
      <c r="B41" s="823" t="s">
        <v>10</v>
      </c>
      <c r="C41" s="824" t="s">
        <v>11</v>
      </c>
      <c r="D41" s="824" t="s">
        <v>43</v>
      </c>
      <c r="E41" s="825" t="s">
        <v>12</v>
      </c>
      <c r="F41" s="825" t="s">
        <v>13</v>
      </c>
      <c r="G41" s="825" t="s">
        <v>14</v>
      </c>
      <c r="H41" s="825" t="s">
        <v>113</v>
      </c>
      <c r="I41" s="826" t="s">
        <v>16</v>
      </c>
    </row>
    <row r="42" spans="1:11" ht="15" customHeight="1" x14ac:dyDescent="0.25">
      <c r="B42" s="926" t="s">
        <v>66</v>
      </c>
      <c r="C42" s="924" t="s">
        <v>8554</v>
      </c>
      <c r="D42" s="233">
        <v>5</v>
      </c>
      <c r="E42" s="638">
        <v>396</v>
      </c>
      <c r="F42" s="638">
        <v>3108</v>
      </c>
      <c r="G42" s="638">
        <v>1550</v>
      </c>
      <c r="H42" s="638">
        <v>1000</v>
      </c>
      <c r="I42" s="642">
        <f>SUM(E42:H42)</f>
        <v>6054</v>
      </c>
      <c r="J42" s="249"/>
    </row>
    <row r="43" spans="1:11" ht="37.5" customHeight="1" x14ac:dyDescent="0.25">
      <c r="B43" s="926"/>
      <c r="C43" s="924"/>
      <c r="D43" s="233" t="s">
        <v>77</v>
      </c>
      <c r="E43" s="643">
        <f>E42/$I$42</f>
        <v>6.5411298315163527E-2</v>
      </c>
      <c r="F43" s="643">
        <f>F42/$I$42</f>
        <v>0.51337958374628345</v>
      </c>
      <c r="G43" s="643">
        <f>G42/$I$42</f>
        <v>0.2560290716881401</v>
      </c>
      <c r="H43" s="643">
        <f>H42/$I$42</f>
        <v>0.16518004625041294</v>
      </c>
      <c r="I43" s="644">
        <f>SUM(E43:H43)</f>
        <v>1</v>
      </c>
      <c r="J43" s="73"/>
    </row>
    <row r="44" spans="1:11" ht="15" customHeight="1" x14ac:dyDescent="0.25">
      <c r="B44" s="926"/>
      <c r="C44" s="925" t="s">
        <v>67</v>
      </c>
      <c r="D44" s="233" t="s">
        <v>78</v>
      </c>
      <c r="E44" s="639">
        <f>E43*$I$44</f>
        <v>2.8285714285714287</v>
      </c>
      <c r="F44" s="639">
        <f>F43*$I$44</f>
        <v>22.200000000000003</v>
      </c>
      <c r="G44" s="639">
        <f>G43*$I$44</f>
        <v>11.071428571428573</v>
      </c>
      <c r="H44" s="639">
        <f>H43*$I$44</f>
        <v>7.1428571428571432</v>
      </c>
      <c r="I44" s="813">
        <f>I42/28/5</f>
        <v>43.242857142857147</v>
      </c>
      <c r="J44" s="250"/>
      <c r="K44" s="641"/>
    </row>
    <row r="45" spans="1:11" ht="30" x14ac:dyDescent="0.25">
      <c r="B45" s="926"/>
      <c r="C45" s="925"/>
      <c r="D45" s="827" t="s">
        <v>138</v>
      </c>
      <c r="E45" s="828">
        <f>E43*$I$45</f>
        <v>42.428571428571423</v>
      </c>
      <c r="F45" s="828">
        <f>F43*$I$45</f>
        <v>333</v>
      </c>
      <c r="G45" s="828">
        <f>G43*$I$45</f>
        <v>166.07142857142858</v>
      </c>
      <c r="H45" s="828">
        <f>H43*$I$45</f>
        <v>107.14285714285712</v>
      </c>
      <c r="I45" s="813">
        <f>I42/28*3</f>
        <v>648.64285714285711</v>
      </c>
      <c r="K45" s="620"/>
    </row>
    <row r="46" spans="1:11" ht="30" x14ac:dyDescent="0.25">
      <c r="B46" s="926"/>
      <c r="C46" s="925"/>
      <c r="D46" s="827" t="s">
        <v>8550</v>
      </c>
      <c r="E46" s="828">
        <f>E44*7</f>
        <v>19.8</v>
      </c>
      <c r="F46" s="828">
        <f t="shared" ref="F46:H46" si="10">F44*7</f>
        <v>155.40000000000003</v>
      </c>
      <c r="G46" s="828">
        <f t="shared" si="10"/>
        <v>77.500000000000014</v>
      </c>
      <c r="H46" s="828">
        <f t="shared" si="10"/>
        <v>50</v>
      </c>
      <c r="I46" s="640">
        <f>SUM(E46:H46)</f>
        <v>302.70000000000005</v>
      </c>
      <c r="K46" s="620"/>
    </row>
    <row r="47" spans="1:11" ht="13.9" customHeight="1" x14ac:dyDescent="0.25">
      <c r="A47" s="251"/>
      <c r="B47" s="926" t="s">
        <v>68</v>
      </c>
      <c r="C47" s="924" t="s">
        <v>8555</v>
      </c>
      <c r="D47" s="233">
        <v>5</v>
      </c>
      <c r="E47" s="638">
        <v>324</v>
      </c>
      <c r="F47" s="638">
        <v>3108</v>
      </c>
      <c r="G47" s="638">
        <v>1215</v>
      </c>
      <c r="H47" s="638">
        <v>300</v>
      </c>
      <c r="I47" s="642">
        <f>SUM(E47:H47)</f>
        <v>4947</v>
      </c>
      <c r="J47" s="620"/>
    </row>
    <row r="48" spans="1:11" x14ac:dyDescent="0.25">
      <c r="B48" s="926"/>
      <c r="C48" s="924"/>
      <c r="D48" s="233" t="s">
        <v>77</v>
      </c>
      <c r="E48" s="643">
        <f>E47/$I$47</f>
        <v>6.549423893268648E-2</v>
      </c>
      <c r="F48" s="643">
        <f>F47/$I$47</f>
        <v>0.62825955124317767</v>
      </c>
      <c r="G48" s="643">
        <f>G47/$I$47</f>
        <v>0.24560339599757428</v>
      </c>
      <c r="H48" s="643">
        <f>H47/$I$47</f>
        <v>6.0642813826561552E-2</v>
      </c>
      <c r="I48" s="644">
        <f>SUM(E48:H48)</f>
        <v>1</v>
      </c>
    </row>
    <row r="49" spans="1:10" s="251" customFormat="1" ht="15" customHeight="1" x14ac:dyDescent="0.25">
      <c r="A49" s="212"/>
      <c r="B49" s="926"/>
      <c r="C49" s="925" t="s">
        <v>67</v>
      </c>
      <c r="D49" s="233" t="s">
        <v>78</v>
      </c>
      <c r="E49" s="639">
        <f>E48*$I$49</f>
        <v>8.0996725288053373</v>
      </c>
      <c r="F49" s="639">
        <f>F48*$I$49</f>
        <v>77.696858702243787</v>
      </c>
      <c r="G49" s="639">
        <f>G48*$I$49</f>
        <v>30.37377198302001</v>
      </c>
      <c r="H49" s="639">
        <f>H48*$I$49</f>
        <v>7.4996967859308672</v>
      </c>
      <c r="I49" s="813">
        <v>123.67</v>
      </c>
      <c r="J49" s="212"/>
    </row>
    <row r="50" spans="1:10" ht="30" x14ac:dyDescent="0.25">
      <c r="B50" s="926"/>
      <c r="C50" s="925"/>
      <c r="D50" s="827" t="s">
        <v>138</v>
      </c>
      <c r="E50" s="828">
        <f>E48*$I$50</f>
        <v>121.49181322013342</v>
      </c>
      <c r="F50" s="828">
        <f>F48*$I$50</f>
        <v>1165.4214675560945</v>
      </c>
      <c r="G50" s="828">
        <f>G48*$I$50</f>
        <v>455.59429957550026</v>
      </c>
      <c r="H50" s="828">
        <f>H48*$I$50</f>
        <v>112.49241964827168</v>
      </c>
      <c r="I50" s="813">
        <v>1855</v>
      </c>
    </row>
    <row r="51" spans="1:10" ht="30.75" thickBot="1" x14ac:dyDescent="0.3">
      <c r="B51" s="927"/>
      <c r="C51" s="928"/>
      <c r="D51" s="816" t="s">
        <v>8550</v>
      </c>
      <c r="E51" s="828">
        <f>E49*7</f>
        <v>56.697707701637363</v>
      </c>
      <c r="F51" s="828">
        <f t="shared" ref="F51:H51" si="11">F49*7</f>
        <v>543.87801091570645</v>
      </c>
      <c r="G51" s="828">
        <f t="shared" si="11"/>
        <v>212.61640388114006</v>
      </c>
      <c r="H51" s="828">
        <f t="shared" si="11"/>
        <v>52.497877501516072</v>
      </c>
      <c r="I51" s="628">
        <v>865.66</v>
      </c>
    </row>
    <row r="52" spans="1:10" x14ac:dyDescent="0.25">
      <c r="B52" s="252"/>
      <c r="C52" s="253"/>
      <c r="D52" s="254"/>
      <c r="E52" s="373"/>
      <c r="F52" s="373"/>
      <c r="G52" s="373"/>
      <c r="H52" s="373"/>
      <c r="I52" s="645"/>
    </row>
    <row r="54" spans="1:10" ht="16.5" thickBot="1" x14ac:dyDescent="0.3">
      <c r="B54" s="248" t="s">
        <v>8639</v>
      </c>
    </row>
    <row r="55" spans="1:10" ht="15.75" thickBot="1" x14ac:dyDescent="0.3">
      <c r="B55" s="910" t="s">
        <v>9</v>
      </c>
      <c r="C55" s="911"/>
      <c r="D55" s="911"/>
      <c r="E55" s="911"/>
      <c r="F55" s="911"/>
      <c r="G55" s="911"/>
      <c r="H55" s="911"/>
      <c r="I55" s="911"/>
      <c r="J55" s="912"/>
    </row>
    <row r="56" spans="1:10" s="251" customFormat="1" ht="45.75" thickBot="1" x14ac:dyDescent="0.3">
      <c r="A56" s="212"/>
      <c r="B56" s="255" t="s">
        <v>11</v>
      </c>
      <c r="C56" s="829" t="s">
        <v>43</v>
      </c>
      <c r="D56" s="256" t="s">
        <v>69</v>
      </c>
      <c r="E56" s="256" t="s">
        <v>65</v>
      </c>
      <c r="F56" s="256" t="s">
        <v>3</v>
      </c>
      <c r="G56" s="257" t="s">
        <v>70</v>
      </c>
      <c r="H56" s="830" t="s">
        <v>8640</v>
      </c>
      <c r="I56" s="831" t="s">
        <v>8641</v>
      </c>
      <c r="J56" s="831" t="s">
        <v>70</v>
      </c>
    </row>
    <row r="57" spans="1:10" ht="13.9" customHeight="1" x14ac:dyDescent="0.25">
      <c r="B57" s="929" t="s">
        <v>71</v>
      </c>
      <c r="C57" s="258">
        <v>5</v>
      </c>
      <c r="D57" s="259">
        <f>7*103.6*5+9/3*103.6</f>
        <v>3936.7999999999993</v>
      </c>
      <c r="E57" s="259">
        <v>0</v>
      </c>
      <c r="F57" s="259">
        <f>(D57)*0.07</f>
        <v>275.57599999999996</v>
      </c>
      <c r="G57" s="260">
        <f>SUM($D$57:$F$57)</f>
        <v>4212.3759999999993</v>
      </c>
      <c r="H57" s="832">
        <f>1.5*103.6*5</f>
        <v>776.99999999999989</v>
      </c>
      <c r="I57" s="832">
        <f>H57*0.07</f>
        <v>54.39</v>
      </c>
      <c r="J57" s="832">
        <f>H57+I57</f>
        <v>831.38999999999987</v>
      </c>
    </row>
    <row r="58" spans="1:10" x14ac:dyDescent="0.25">
      <c r="B58" s="930"/>
      <c r="C58" s="261" t="s">
        <v>77</v>
      </c>
      <c r="D58" s="262">
        <f>D57/$G$57</f>
        <v>0.93457943925233644</v>
      </c>
      <c r="E58" s="262">
        <f>E57/$G$57</f>
        <v>0</v>
      </c>
      <c r="F58" s="262">
        <f>F57/$G$57</f>
        <v>6.5420560747663559E-2</v>
      </c>
      <c r="G58" s="263">
        <f>SUM($D$58:$F$58)</f>
        <v>1</v>
      </c>
      <c r="H58" s="263"/>
      <c r="I58" s="263"/>
      <c r="J58" s="263"/>
    </row>
    <row r="59" spans="1:10" x14ac:dyDescent="0.25">
      <c r="B59" s="930"/>
      <c r="C59" s="212" t="s">
        <v>79</v>
      </c>
      <c r="D59" s="374">
        <f>D58*$G$59</f>
        <v>787.3599999999999</v>
      </c>
      <c r="E59" s="374">
        <f>E58*$G$59</f>
        <v>0</v>
      </c>
      <c r="F59" s="374">
        <f>F58*$G$59</f>
        <v>55.115199999999994</v>
      </c>
      <c r="G59" s="813">
        <f>$G$57/5</f>
        <v>842.47519999999986</v>
      </c>
      <c r="H59" s="833">
        <f>H57/5</f>
        <v>155.39999999999998</v>
      </c>
      <c r="I59" s="833">
        <f t="shared" ref="I59:J59" si="12">I57/5</f>
        <v>10.878</v>
      </c>
      <c r="J59" s="833">
        <f t="shared" si="12"/>
        <v>166.27799999999996</v>
      </c>
    </row>
    <row r="60" spans="1:10" ht="30.75" customHeight="1" thickBot="1" x14ac:dyDescent="0.3">
      <c r="B60" s="931"/>
      <c r="C60" s="834" t="s">
        <v>8642</v>
      </c>
      <c r="D60" s="265">
        <f>D58*$G$60</f>
        <v>11810.399999999998</v>
      </c>
      <c r="E60" s="265">
        <f>E58*$G$60</f>
        <v>0</v>
      </c>
      <c r="F60" s="265">
        <f>F58*$G$60</f>
        <v>826.72799999999984</v>
      </c>
      <c r="G60" s="835">
        <f>$G$59*15</f>
        <v>12637.127999999997</v>
      </c>
      <c r="H60" s="836">
        <f>H59*15</f>
        <v>2330.9999999999995</v>
      </c>
      <c r="I60" s="836">
        <f t="shared" ref="I60:J60" si="13">I59*15</f>
        <v>163.17000000000002</v>
      </c>
      <c r="J60" s="836">
        <f t="shared" si="13"/>
        <v>2494.1699999999996</v>
      </c>
    </row>
    <row r="61" spans="1:10" ht="13.9" customHeight="1" x14ac:dyDescent="0.25">
      <c r="B61" s="929" t="s">
        <v>8556</v>
      </c>
      <c r="C61" s="258">
        <v>7</v>
      </c>
      <c r="D61" s="259">
        <f>5897*0.93</f>
        <v>5484.21</v>
      </c>
      <c r="E61" s="259">
        <v>0</v>
      </c>
      <c r="F61" s="259">
        <f>5897*0.07</f>
        <v>412.79</v>
      </c>
      <c r="G61" s="260">
        <f>SUM($D$61:$F$61)</f>
        <v>5897</v>
      </c>
      <c r="H61" s="832">
        <f>1.5*103.6*7</f>
        <v>1087.7999999999997</v>
      </c>
      <c r="I61" s="832">
        <f>H61*0.07</f>
        <v>76.145999999999987</v>
      </c>
      <c r="J61" s="832">
        <f>H61+I61</f>
        <v>1163.9459999999997</v>
      </c>
    </row>
    <row r="62" spans="1:10" ht="15.75" thickBot="1" x14ac:dyDescent="0.3">
      <c r="B62" s="930"/>
      <c r="C62" s="261" t="s">
        <v>77</v>
      </c>
      <c r="D62" s="262">
        <f>D61/$G$61</f>
        <v>0.93</v>
      </c>
      <c r="E62" s="262">
        <f>E61/$G$61</f>
        <v>0</v>
      </c>
      <c r="F62" s="262">
        <f>F61/$G$61</f>
        <v>7.0000000000000007E-2</v>
      </c>
      <c r="G62" s="263">
        <f>SUM($D$62:$F$62)</f>
        <v>1</v>
      </c>
      <c r="H62" s="263"/>
      <c r="I62" s="263"/>
      <c r="J62" s="263"/>
    </row>
    <row r="63" spans="1:10" x14ac:dyDescent="0.25">
      <c r="B63" s="930"/>
      <c r="C63" s="212" t="s">
        <v>79</v>
      </c>
      <c r="D63" s="374">
        <f>D61/7</f>
        <v>783.45857142857142</v>
      </c>
      <c r="E63" s="374">
        <f>E61/7</f>
        <v>0</v>
      </c>
      <c r="F63" s="374">
        <f>F61/7</f>
        <v>58.970000000000006</v>
      </c>
      <c r="G63" s="640">
        <f>$G$61/7</f>
        <v>842.42857142857144</v>
      </c>
      <c r="H63" s="832">
        <f>H61/7</f>
        <v>155.39999999999995</v>
      </c>
      <c r="I63" s="832">
        <f>H63*0.07</f>
        <v>10.877999999999998</v>
      </c>
      <c r="J63" s="832">
        <f>H63+I63</f>
        <v>166.27799999999993</v>
      </c>
    </row>
    <row r="64" spans="1:10" ht="15.75" thickBot="1" x14ac:dyDescent="0.3">
      <c r="B64" s="931"/>
      <c r="C64" s="264" t="s">
        <v>8557</v>
      </c>
      <c r="D64" s="265">
        <f>D62*$G$64</f>
        <v>5484.21</v>
      </c>
      <c r="E64" s="265">
        <f>E62*$G$64</f>
        <v>0</v>
      </c>
      <c r="F64" s="265">
        <f>F62*$G$64</f>
        <v>412.79</v>
      </c>
      <c r="G64" s="646">
        <f>$G$63*7</f>
        <v>5897</v>
      </c>
      <c r="H64" s="836">
        <f>H63*7</f>
        <v>1087.7999999999997</v>
      </c>
      <c r="I64" s="836">
        <f t="shared" ref="I64:J64" si="14">I63*7</f>
        <v>76.145999999999987</v>
      </c>
      <c r="J64" s="836">
        <f t="shared" si="14"/>
        <v>1163.9459999999995</v>
      </c>
    </row>
    <row r="65" spans="2:12" ht="13.9" customHeight="1" x14ac:dyDescent="0.25">
      <c r="B65" s="929" t="s">
        <v>6550</v>
      </c>
      <c r="C65" s="258">
        <v>5</v>
      </c>
      <c r="D65" s="259">
        <f>(7*103.6*5+9*103.6/3)</f>
        <v>3936.7999999999997</v>
      </c>
      <c r="E65" s="259">
        <f>(6*103.6*5+3*103.6/3)</f>
        <v>3211.5999999999995</v>
      </c>
      <c r="F65" s="259">
        <f>(E65+D65)*0.07</f>
        <v>500.38800000000003</v>
      </c>
      <c r="G65" s="260">
        <f>SUM($D$65:$F$65)</f>
        <v>7648.7879999999996</v>
      </c>
      <c r="H65" s="832">
        <f>1.5*103.6*5</f>
        <v>776.99999999999989</v>
      </c>
      <c r="I65" s="832">
        <f>H65*0.07</f>
        <v>54.39</v>
      </c>
      <c r="J65" s="832">
        <f>H65+I65</f>
        <v>831.38999999999987</v>
      </c>
    </row>
    <row r="66" spans="2:12" x14ac:dyDescent="0.25">
      <c r="B66" s="930"/>
      <c r="C66" s="261" t="s">
        <v>77</v>
      </c>
      <c r="D66" s="262">
        <f>D65/$G$65</f>
        <v>0.51469592306650414</v>
      </c>
      <c r="E66" s="262">
        <f>E65/$G$65</f>
        <v>0.41988351618583225</v>
      </c>
      <c r="F66" s="262">
        <f>F65/$G$65</f>
        <v>6.5420560747663559E-2</v>
      </c>
      <c r="G66" s="263">
        <f>SUM($D$66:$F$66)</f>
        <v>0.99999999999999989</v>
      </c>
      <c r="H66" s="263"/>
      <c r="I66" s="263"/>
      <c r="J66" s="263"/>
    </row>
    <row r="67" spans="2:12" x14ac:dyDescent="0.25">
      <c r="B67" s="930"/>
      <c r="C67" s="212" t="s">
        <v>79</v>
      </c>
      <c r="D67" s="374">
        <f>D66*$G$67</f>
        <v>787.36</v>
      </c>
      <c r="E67" s="374">
        <f>E66*$G$67</f>
        <v>642.31999999999982</v>
      </c>
      <c r="F67" s="374">
        <f>F66*$G$67</f>
        <v>100.0776</v>
      </c>
      <c r="G67" s="813">
        <f>$G$65/5</f>
        <v>1529.7575999999999</v>
      </c>
      <c r="H67" s="833">
        <f>H65/5</f>
        <v>155.39999999999998</v>
      </c>
      <c r="I67" s="833">
        <f t="shared" ref="I67:J67" si="15">I65/5</f>
        <v>10.878</v>
      </c>
      <c r="J67" s="833">
        <f t="shared" si="15"/>
        <v>166.27799999999996</v>
      </c>
    </row>
    <row r="68" spans="2:12" ht="15.75" thickBot="1" x14ac:dyDescent="0.3">
      <c r="B68" s="931"/>
      <c r="C68" s="264" t="s">
        <v>114</v>
      </c>
      <c r="D68" s="647">
        <f>D67*15</f>
        <v>11810.4</v>
      </c>
      <c r="E68" s="647">
        <f>E67*15</f>
        <v>9634.7999999999975</v>
      </c>
      <c r="F68" s="647">
        <f>F67*15</f>
        <v>1501.164</v>
      </c>
      <c r="G68" s="835">
        <f>$G$67*15</f>
        <v>22946.363999999998</v>
      </c>
      <c r="H68" s="836">
        <f>H67*15</f>
        <v>2330.9999999999995</v>
      </c>
      <c r="I68" s="836">
        <f t="shared" ref="I68:J68" si="16">I67*15</f>
        <v>163.17000000000002</v>
      </c>
      <c r="J68" s="836">
        <f t="shared" si="16"/>
        <v>2494.1699999999996</v>
      </c>
    </row>
    <row r="69" spans="2:12" ht="13.9" customHeight="1" x14ac:dyDescent="0.25">
      <c r="B69" s="929" t="s">
        <v>8558</v>
      </c>
      <c r="C69" s="648">
        <v>7</v>
      </c>
      <c r="D69" s="649">
        <f>10708*0.93*(7/13)</f>
        <v>5362.2369230769227</v>
      </c>
      <c r="E69" s="649">
        <f>10708*0.93*(6/13)</f>
        <v>4596.2030769230778</v>
      </c>
      <c r="F69" s="649">
        <f>10708*0.07</f>
        <v>749.56000000000006</v>
      </c>
      <c r="G69" s="650">
        <f>SUM($D$69:$F$69)</f>
        <v>10708</v>
      </c>
      <c r="H69" s="832">
        <f>1.5*103.6*7</f>
        <v>1087.7999999999997</v>
      </c>
      <c r="I69" s="832">
        <f>H69*0.07</f>
        <v>76.145999999999987</v>
      </c>
      <c r="J69" s="832">
        <f>H69+I69</f>
        <v>1163.9459999999997</v>
      </c>
    </row>
    <row r="70" spans="2:12" ht="15.75" thickBot="1" x14ac:dyDescent="0.3">
      <c r="B70" s="930"/>
      <c r="C70" s="651" t="s">
        <v>77</v>
      </c>
      <c r="D70" s="652">
        <f>D69/$G$69</f>
        <v>0.50076923076923074</v>
      </c>
      <c r="E70" s="652">
        <f>E69/$G$69</f>
        <v>0.4292307692307693</v>
      </c>
      <c r="F70" s="652">
        <f>F69/$G$69</f>
        <v>7.0000000000000007E-2</v>
      </c>
      <c r="G70" s="653">
        <f>SUM($D$70:$F$70)</f>
        <v>1</v>
      </c>
      <c r="H70" s="263"/>
      <c r="I70" s="263"/>
      <c r="J70" s="263"/>
    </row>
    <row r="71" spans="2:12" x14ac:dyDescent="0.25">
      <c r="B71" s="930"/>
      <c r="C71" s="654" t="s">
        <v>79</v>
      </c>
      <c r="D71" s="655">
        <f>D70*$G$71</f>
        <v>766.03384615384618</v>
      </c>
      <c r="E71" s="655">
        <f>E70*$G$71</f>
        <v>656.60043956043967</v>
      </c>
      <c r="F71" s="655">
        <f>F70*$G$71</f>
        <v>107.08000000000001</v>
      </c>
      <c r="G71" s="837">
        <f>$G$69/7</f>
        <v>1529.7142857142858</v>
      </c>
      <c r="H71" s="832">
        <f>H69/7</f>
        <v>155.39999999999995</v>
      </c>
      <c r="I71" s="832">
        <f>H71*0.07</f>
        <v>10.877999999999998</v>
      </c>
      <c r="J71" s="832">
        <f>H71+I71</f>
        <v>166.27799999999993</v>
      </c>
    </row>
    <row r="72" spans="2:12" ht="15.75" thickBot="1" x14ac:dyDescent="0.3">
      <c r="B72" s="931"/>
      <c r="C72" s="656" t="s">
        <v>8557</v>
      </c>
      <c r="D72" s="657">
        <f>D69</f>
        <v>5362.2369230769227</v>
      </c>
      <c r="E72" s="657">
        <f>E69</f>
        <v>4596.2030769230778</v>
      </c>
      <c r="F72" s="657">
        <f>F69</f>
        <v>749.56000000000006</v>
      </c>
      <c r="G72" s="838">
        <f>SUM($D$72:$F$72)</f>
        <v>10708</v>
      </c>
      <c r="H72" s="836">
        <f>H71*7</f>
        <v>1087.7999999999997</v>
      </c>
      <c r="I72" s="836">
        <f t="shared" ref="I72:J72" si="17">I71*7</f>
        <v>76.145999999999987</v>
      </c>
      <c r="J72" s="836">
        <f t="shared" si="17"/>
        <v>1163.9459999999995</v>
      </c>
    </row>
    <row r="73" spans="2:12" x14ac:dyDescent="0.25">
      <c r="B73" s="658"/>
      <c r="C73" s="266"/>
      <c r="D73" s="659"/>
      <c r="E73" s="659"/>
      <c r="F73" s="659"/>
      <c r="G73" s="659"/>
      <c r="H73" s="659"/>
      <c r="L73" s="620"/>
    </row>
    <row r="74" spans="2:12" x14ac:dyDescent="0.25">
      <c r="B74" s="658"/>
      <c r="C74" s="266"/>
      <c r="D74" s="659"/>
      <c r="E74" s="659"/>
      <c r="F74" s="659"/>
      <c r="G74" s="659"/>
      <c r="H74" s="659"/>
      <c r="L74" s="620"/>
    </row>
    <row r="75" spans="2:12" x14ac:dyDescent="0.25">
      <c r="B75" s="658"/>
      <c r="C75" s="266"/>
      <c r="D75" s="659"/>
      <c r="E75" s="659"/>
      <c r="F75" s="659"/>
      <c r="G75" s="659"/>
      <c r="H75" s="659"/>
      <c r="L75" s="620"/>
    </row>
    <row r="76" spans="2:12" ht="17.25" customHeight="1" x14ac:dyDescent="0.25"/>
    <row r="77" spans="2:12" ht="15.75" customHeight="1" x14ac:dyDescent="0.25">
      <c r="B77" s="241" t="s">
        <v>8643</v>
      </c>
      <c r="J77" s="660"/>
      <c r="K77" s="660"/>
      <c r="L77" s="660"/>
    </row>
    <row r="78" spans="2:12" ht="16.5" customHeight="1" thickBot="1" x14ac:dyDescent="0.3">
      <c r="C78" s="254"/>
      <c r="D78" s="237"/>
      <c r="E78" s="266"/>
      <c r="F78" s="661"/>
      <c r="J78" s="660"/>
      <c r="K78" s="660"/>
      <c r="L78" s="660"/>
    </row>
    <row r="79" spans="2:12" ht="16.5" customHeight="1" thickBot="1" x14ac:dyDescent="0.3">
      <c r="B79" s="818" t="s">
        <v>10428</v>
      </c>
      <c r="C79" s="819"/>
      <c r="D79" s="819"/>
      <c r="E79" s="819"/>
      <c r="F79" s="820"/>
      <c r="G79" s="821">
        <f>I45</f>
        <v>648.64285714285711</v>
      </c>
      <c r="H79" s="636">
        <f>I46</f>
        <v>302.70000000000005</v>
      </c>
      <c r="J79" s="660"/>
      <c r="K79" s="660"/>
      <c r="L79" s="660"/>
    </row>
    <row r="80" spans="2:12" ht="60" x14ac:dyDescent="0.25">
      <c r="B80" s="242" t="s">
        <v>6</v>
      </c>
      <c r="C80" s="242" t="s">
        <v>46</v>
      </c>
      <c r="D80" s="822" t="s">
        <v>8551</v>
      </c>
      <c r="E80" s="242" t="s">
        <v>47</v>
      </c>
      <c r="F80" s="822" t="s">
        <v>8552</v>
      </c>
      <c r="G80" s="242" t="s">
        <v>48</v>
      </c>
      <c r="H80" s="822" t="s">
        <v>8553</v>
      </c>
      <c r="J80" s="660"/>
      <c r="K80" s="660"/>
      <c r="L80" s="660"/>
    </row>
    <row r="81" spans="2:12" x14ac:dyDescent="0.25">
      <c r="B81" s="267">
        <v>1</v>
      </c>
      <c r="C81" s="637">
        <v>75</v>
      </c>
      <c r="D81" s="637">
        <v>35</v>
      </c>
      <c r="E81" s="846">
        <f t="shared" ref="E81:E90" si="18">$G$79-C81</f>
        <v>573.64285714285711</v>
      </c>
      <c r="F81" s="828">
        <f>$H$79-D81</f>
        <v>267.70000000000005</v>
      </c>
      <c r="G81" s="244">
        <f t="shared" ref="G81:G90" si="19">1-C81/$G$79</f>
        <v>0.88437396762471088</v>
      </c>
      <c r="H81" s="244">
        <f>1-D81/$H$79</f>
        <v>0.88437396762471099</v>
      </c>
      <c r="J81" s="662"/>
      <c r="K81" s="660"/>
      <c r="L81" s="660"/>
    </row>
    <row r="82" spans="2:12" x14ac:dyDescent="0.25">
      <c r="B82" s="267">
        <v>2</v>
      </c>
      <c r="C82" s="637">
        <v>75</v>
      </c>
      <c r="D82" s="637">
        <v>35</v>
      </c>
      <c r="E82" s="846">
        <f t="shared" si="18"/>
        <v>573.64285714285711</v>
      </c>
      <c r="F82" s="828">
        <f t="shared" ref="F82:F90" si="20">$H$79-D82</f>
        <v>267.70000000000005</v>
      </c>
      <c r="G82" s="244">
        <f t="shared" si="19"/>
        <v>0.88437396762471088</v>
      </c>
      <c r="H82" s="244">
        <f t="shared" ref="H82:H90" si="21">1-D82/$H$79</f>
        <v>0.88437396762471099</v>
      </c>
      <c r="J82" s="660"/>
      <c r="K82" s="660"/>
      <c r="L82" s="660"/>
    </row>
    <row r="83" spans="2:12" x14ac:dyDescent="0.25">
      <c r="B83" s="267">
        <v>3</v>
      </c>
      <c r="C83" s="637">
        <v>75</v>
      </c>
      <c r="D83" s="637">
        <v>35</v>
      </c>
      <c r="E83" s="846">
        <f t="shared" si="18"/>
        <v>573.64285714285711</v>
      </c>
      <c r="F83" s="828">
        <f t="shared" si="20"/>
        <v>267.70000000000005</v>
      </c>
      <c r="G83" s="244">
        <f t="shared" si="19"/>
        <v>0.88437396762471088</v>
      </c>
      <c r="H83" s="244">
        <f t="shared" si="21"/>
        <v>0.88437396762471099</v>
      </c>
      <c r="J83" s="660"/>
    </row>
    <row r="84" spans="2:12" x14ac:dyDescent="0.25">
      <c r="B84" s="267">
        <v>4</v>
      </c>
      <c r="C84" s="637">
        <v>75</v>
      </c>
      <c r="D84" s="637">
        <v>35</v>
      </c>
      <c r="E84" s="846">
        <f t="shared" si="18"/>
        <v>573.64285714285711</v>
      </c>
      <c r="F84" s="828">
        <f t="shared" si="20"/>
        <v>267.70000000000005</v>
      </c>
      <c r="G84" s="244">
        <f t="shared" si="19"/>
        <v>0.88437396762471088</v>
      </c>
      <c r="H84" s="244">
        <f t="shared" si="21"/>
        <v>0.88437396762471099</v>
      </c>
      <c r="J84" s="660"/>
    </row>
    <row r="85" spans="2:12" x14ac:dyDescent="0.25">
      <c r="B85" s="267">
        <v>5</v>
      </c>
      <c r="C85" s="637">
        <v>300</v>
      </c>
      <c r="D85" s="637">
        <v>140</v>
      </c>
      <c r="E85" s="846">
        <f t="shared" si="18"/>
        <v>348.64285714285711</v>
      </c>
      <c r="F85" s="828">
        <f t="shared" si="20"/>
        <v>162.70000000000005</v>
      </c>
      <c r="G85" s="244">
        <f t="shared" si="19"/>
        <v>0.53749587049884373</v>
      </c>
      <c r="H85" s="244">
        <f t="shared" si="21"/>
        <v>0.53749587049884373</v>
      </c>
      <c r="J85" s="660"/>
    </row>
    <row r="86" spans="2:12" x14ac:dyDescent="0.25">
      <c r="B86" s="267">
        <v>6</v>
      </c>
      <c r="C86" s="637">
        <v>300</v>
      </c>
      <c r="D86" s="637">
        <v>140</v>
      </c>
      <c r="E86" s="846">
        <f t="shared" si="18"/>
        <v>348.64285714285711</v>
      </c>
      <c r="F86" s="828">
        <f t="shared" si="20"/>
        <v>162.70000000000005</v>
      </c>
      <c r="G86" s="244">
        <f t="shared" si="19"/>
        <v>0.53749587049884373</v>
      </c>
      <c r="H86" s="244">
        <f t="shared" si="21"/>
        <v>0.53749587049884373</v>
      </c>
      <c r="J86" s="660"/>
    </row>
    <row r="87" spans="2:12" x14ac:dyDescent="0.25">
      <c r="B87" s="267">
        <v>7</v>
      </c>
      <c r="C87" s="637">
        <v>300</v>
      </c>
      <c r="D87" s="637">
        <v>140</v>
      </c>
      <c r="E87" s="846">
        <f t="shared" si="18"/>
        <v>348.64285714285711</v>
      </c>
      <c r="F87" s="828">
        <f t="shared" si="20"/>
        <v>162.70000000000005</v>
      </c>
      <c r="G87" s="244">
        <f t="shared" si="19"/>
        <v>0.53749587049884373</v>
      </c>
      <c r="H87" s="244">
        <f t="shared" si="21"/>
        <v>0.53749587049884373</v>
      </c>
      <c r="J87" s="660"/>
    </row>
    <row r="88" spans="2:12" x14ac:dyDescent="0.25">
      <c r="B88" s="267">
        <v>8</v>
      </c>
      <c r="C88" s="637">
        <v>450</v>
      </c>
      <c r="D88" s="637">
        <v>210</v>
      </c>
      <c r="E88" s="846">
        <f t="shared" si="18"/>
        <v>198.64285714285711</v>
      </c>
      <c r="F88" s="828">
        <f t="shared" si="20"/>
        <v>92.700000000000045</v>
      </c>
      <c r="G88" s="244">
        <f t="shared" si="19"/>
        <v>0.3062438057482656</v>
      </c>
      <c r="H88" s="244">
        <f t="shared" si="21"/>
        <v>0.30624380574826571</v>
      </c>
      <c r="J88" s="660"/>
    </row>
    <row r="89" spans="2:12" x14ac:dyDescent="0.25">
      <c r="B89" s="267">
        <v>9</v>
      </c>
      <c r="C89" s="637">
        <v>450</v>
      </c>
      <c r="D89" s="637">
        <v>210</v>
      </c>
      <c r="E89" s="846">
        <f t="shared" si="18"/>
        <v>198.64285714285711</v>
      </c>
      <c r="F89" s="828">
        <f t="shared" si="20"/>
        <v>92.700000000000045</v>
      </c>
      <c r="G89" s="244">
        <f t="shared" si="19"/>
        <v>0.3062438057482656</v>
      </c>
      <c r="H89" s="244">
        <f t="shared" si="21"/>
        <v>0.30624380574826571</v>
      </c>
      <c r="J89" s="660"/>
    </row>
    <row r="90" spans="2:12" x14ac:dyDescent="0.25">
      <c r="B90" s="267">
        <v>10</v>
      </c>
      <c r="C90" s="637">
        <v>450</v>
      </c>
      <c r="D90" s="637">
        <v>210</v>
      </c>
      <c r="E90" s="846">
        <f t="shared" si="18"/>
        <v>198.64285714285711</v>
      </c>
      <c r="F90" s="828">
        <f t="shared" si="20"/>
        <v>92.700000000000045</v>
      </c>
      <c r="G90" s="244">
        <f t="shared" si="19"/>
        <v>0.3062438057482656</v>
      </c>
      <c r="H90" s="244">
        <f t="shared" si="21"/>
        <v>0.30624380574826571</v>
      </c>
      <c r="J90" s="660"/>
    </row>
    <row r="92" spans="2:12" x14ac:dyDescent="0.25">
      <c r="B92" s="241" t="s">
        <v>8643</v>
      </c>
    </row>
    <row r="93" spans="2:12" ht="15.75" thickBot="1" x14ac:dyDescent="0.3">
      <c r="C93" s="254"/>
      <c r="D93" s="237"/>
      <c r="E93" s="266"/>
      <c r="F93" s="661"/>
    </row>
    <row r="94" spans="2:12" ht="15.75" thickBot="1" x14ac:dyDescent="0.3">
      <c r="B94" s="818" t="s">
        <v>10429</v>
      </c>
      <c r="C94" s="819"/>
      <c r="D94" s="819"/>
      <c r="E94" s="819"/>
      <c r="F94" s="819"/>
      <c r="G94" s="821">
        <f>I50</f>
        <v>1855</v>
      </c>
      <c r="H94" s="636">
        <f>I51</f>
        <v>865.66</v>
      </c>
    </row>
    <row r="95" spans="2:12" ht="60" x14ac:dyDescent="0.25">
      <c r="B95" s="242" t="s">
        <v>6</v>
      </c>
      <c r="C95" s="242" t="s">
        <v>46</v>
      </c>
      <c r="D95" s="839" t="s">
        <v>8551</v>
      </c>
      <c r="E95" s="242" t="s">
        <v>47</v>
      </c>
      <c r="F95" s="839" t="s">
        <v>8552</v>
      </c>
      <c r="G95" s="242" t="s">
        <v>48</v>
      </c>
      <c r="H95" s="822" t="s">
        <v>8553</v>
      </c>
    </row>
    <row r="96" spans="2:12" x14ac:dyDescent="0.25">
      <c r="B96" s="267">
        <v>1</v>
      </c>
      <c r="C96" s="637">
        <v>75</v>
      </c>
      <c r="D96" s="637">
        <v>35</v>
      </c>
      <c r="E96" s="846">
        <f>$G$94-C96</f>
        <v>1780</v>
      </c>
      <c r="F96" s="828">
        <f>$H$94-D96</f>
        <v>830.66</v>
      </c>
      <c r="G96" s="244">
        <f t="shared" ref="G96:G105" si="22">1-C96/$G$79</f>
        <v>0.88437396762471088</v>
      </c>
      <c r="H96" s="244">
        <f>1-D96/$H$79</f>
        <v>0.88437396762471099</v>
      </c>
    </row>
    <row r="97" spans="2:8" x14ac:dyDescent="0.25">
      <c r="B97" s="267">
        <v>2</v>
      </c>
      <c r="C97" s="637">
        <v>75</v>
      </c>
      <c r="D97" s="637">
        <v>35</v>
      </c>
      <c r="E97" s="846">
        <f t="shared" ref="E97:E105" si="23">$G$94-C97</f>
        <v>1780</v>
      </c>
      <c r="F97" s="828">
        <f t="shared" ref="F97:F105" si="24">$H$94-D97</f>
        <v>830.66</v>
      </c>
      <c r="G97" s="244">
        <f t="shared" si="22"/>
        <v>0.88437396762471088</v>
      </c>
      <c r="H97" s="244">
        <f t="shared" ref="H97:H105" si="25">1-D97/$H$79</f>
        <v>0.88437396762471099</v>
      </c>
    </row>
    <row r="98" spans="2:8" x14ac:dyDescent="0.25">
      <c r="B98" s="267">
        <v>3</v>
      </c>
      <c r="C98" s="637">
        <v>75</v>
      </c>
      <c r="D98" s="637">
        <v>35</v>
      </c>
      <c r="E98" s="846">
        <f t="shared" si="23"/>
        <v>1780</v>
      </c>
      <c r="F98" s="828">
        <f t="shared" si="24"/>
        <v>830.66</v>
      </c>
      <c r="G98" s="244">
        <f t="shared" si="22"/>
        <v>0.88437396762471088</v>
      </c>
      <c r="H98" s="244">
        <f t="shared" si="25"/>
        <v>0.88437396762471099</v>
      </c>
    </row>
    <row r="99" spans="2:8" x14ac:dyDescent="0.25">
      <c r="B99" s="267">
        <v>4</v>
      </c>
      <c r="C99" s="637">
        <v>75</v>
      </c>
      <c r="D99" s="637">
        <v>35</v>
      </c>
      <c r="E99" s="846">
        <f t="shared" si="23"/>
        <v>1780</v>
      </c>
      <c r="F99" s="828">
        <f t="shared" si="24"/>
        <v>830.66</v>
      </c>
      <c r="G99" s="244">
        <f t="shared" si="22"/>
        <v>0.88437396762471088</v>
      </c>
      <c r="H99" s="244">
        <f t="shared" si="25"/>
        <v>0.88437396762471099</v>
      </c>
    </row>
    <row r="100" spans="2:8" x14ac:dyDescent="0.25">
      <c r="B100" s="267">
        <v>5</v>
      </c>
      <c r="C100" s="637">
        <v>300</v>
      </c>
      <c r="D100" s="637">
        <v>140</v>
      </c>
      <c r="E100" s="846">
        <f t="shared" si="23"/>
        <v>1555</v>
      </c>
      <c r="F100" s="828">
        <f t="shared" si="24"/>
        <v>725.66</v>
      </c>
      <c r="G100" s="244">
        <f t="shared" si="22"/>
        <v>0.53749587049884373</v>
      </c>
      <c r="H100" s="244">
        <f t="shared" si="25"/>
        <v>0.53749587049884373</v>
      </c>
    </row>
    <row r="101" spans="2:8" x14ac:dyDescent="0.25">
      <c r="B101" s="267">
        <v>6</v>
      </c>
      <c r="C101" s="637">
        <v>300</v>
      </c>
      <c r="D101" s="637">
        <v>140</v>
      </c>
      <c r="E101" s="846">
        <f t="shared" si="23"/>
        <v>1555</v>
      </c>
      <c r="F101" s="828">
        <f t="shared" si="24"/>
        <v>725.66</v>
      </c>
      <c r="G101" s="244">
        <f t="shared" si="22"/>
        <v>0.53749587049884373</v>
      </c>
      <c r="H101" s="244">
        <f t="shared" si="25"/>
        <v>0.53749587049884373</v>
      </c>
    </row>
    <row r="102" spans="2:8" x14ac:dyDescent="0.25">
      <c r="B102" s="267">
        <v>7</v>
      </c>
      <c r="C102" s="637">
        <v>300</v>
      </c>
      <c r="D102" s="637">
        <v>140</v>
      </c>
      <c r="E102" s="846">
        <f t="shared" si="23"/>
        <v>1555</v>
      </c>
      <c r="F102" s="828">
        <f t="shared" si="24"/>
        <v>725.66</v>
      </c>
      <c r="G102" s="244">
        <f t="shared" si="22"/>
        <v>0.53749587049884373</v>
      </c>
      <c r="H102" s="244">
        <f t="shared" si="25"/>
        <v>0.53749587049884373</v>
      </c>
    </row>
    <row r="103" spans="2:8" x14ac:dyDescent="0.25">
      <c r="B103" s="267">
        <v>8</v>
      </c>
      <c r="C103" s="637">
        <v>450</v>
      </c>
      <c r="D103" s="637">
        <v>210</v>
      </c>
      <c r="E103" s="846">
        <f t="shared" si="23"/>
        <v>1405</v>
      </c>
      <c r="F103" s="828">
        <f t="shared" si="24"/>
        <v>655.66</v>
      </c>
      <c r="G103" s="244">
        <f t="shared" si="22"/>
        <v>0.3062438057482656</v>
      </c>
      <c r="H103" s="244">
        <f t="shared" si="25"/>
        <v>0.30624380574826571</v>
      </c>
    </row>
    <row r="104" spans="2:8" x14ac:dyDescent="0.25">
      <c r="B104" s="267">
        <v>9</v>
      </c>
      <c r="C104" s="637">
        <v>450</v>
      </c>
      <c r="D104" s="637">
        <v>210</v>
      </c>
      <c r="E104" s="846">
        <f t="shared" si="23"/>
        <v>1405</v>
      </c>
      <c r="F104" s="828">
        <f t="shared" si="24"/>
        <v>655.66</v>
      </c>
      <c r="G104" s="244">
        <f t="shared" si="22"/>
        <v>0.3062438057482656</v>
      </c>
      <c r="H104" s="244">
        <f t="shared" si="25"/>
        <v>0.30624380574826571</v>
      </c>
    </row>
    <row r="105" spans="2:8" x14ac:dyDescent="0.25">
      <c r="B105" s="267">
        <v>10</v>
      </c>
      <c r="C105" s="637">
        <v>450</v>
      </c>
      <c r="D105" s="637">
        <v>210</v>
      </c>
      <c r="E105" s="846">
        <f t="shared" si="23"/>
        <v>1405</v>
      </c>
      <c r="F105" s="828">
        <f t="shared" si="24"/>
        <v>655.66</v>
      </c>
      <c r="G105" s="244">
        <f t="shared" si="22"/>
        <v>0.3062438057482656</v>
      </c>
      <c r="H105" s="244">
        <f t="shared" si="25"/>
        <v>0.30624380574826571</v>
      </c>
    </row>
    <row r="107" spans="2:8" x14ac:dyDescent="0.25">
      <c r="B107" s="241" t="s">
        <v>8644</v>
      </c>
    </row>
    <row r="108" spans="2:8" ht="30" x14ac:dyDescent="0.25">
      <c r="B108" s="840" t="s">
        <v>8645</v>
      </c>
      <c r="C108" s="840" t="s">
        <v>8646</v>
      </c>
      <c r="D108" s="841" t="s">
        <v>8647</v>
      </c>
    </row>
    <row r="109" spans="2:8" x14ac:dyDescent="0.25">
      <c r="B109" s="748">
        <v>10000</v>
      </c>
      <c r="C109" s="702">
        <v>2</v>
      </c>
      <c r="D109" s="748">
        <v>20000</v>
      </c>
    </row>
  </sheetData>
  <sheetProtection algorithmName="SHA-512" hashValue="FwjBk4TCl7XC9UzwdAZyAvEyxP1DBMUU264kwqlNZj1h/H1NeSJHUp1DJapN8jEiaZ/4XzltsKf8QfgoCc1pzg==" saltValue="GIMNbyO1EnNU/X2KACaYPw==" spinCount="100000" sheet="1" objects="1" scenarios="1"/>
  <mergeCells count="18">
    <mergeCell ref="B57:B60"/>
    <mergeCell ref="B61:B64"/>
    <mergeCell ref="B65:B68"/>
    <mergeCell ref="B69:B72"/>
    <mergeCell ref="B42:B46"/>
    <mergeCell ref="B40:I40"/>
    <mergeCell ref="B55:J55"/>
    <mergeCell ref="B18:F18"/>
    <mergeCell ref="B6:I6"/>
    <mergeCell ref="B8:B15"/>
    <mergeCell ref="C8:C9"/>
    <mergeCell ref="C10:C11"/>
    <mergeCell ref="C12:C15"/>
    <mergeCell ref="C42:C43"/>
    <mergeCell ref="C44:C46"/>
    <mergeCell ref="B47:B51"/>
    <mergeCell ref="C47:C48"/>
    <mergeCell ref="C49:C51"/>
  </mergeCells>
  <printOptions horizontalCentered="1"/>
  <pageMargins left="0.43307086614173229" right="0.43307086614173229" top="0.35433070866141736" bottom="0.35433070866141736" header="0.31496062992125984" footer="0.31496062992125984"/>
  <pageSetup paperSize="9" scale="61" orientation="portrait" horizontalDpi="4294967293" verticalDpi="4294967293" r:id="rId1"/>
  <headerFooter>
    <oddHeader>&amp;L&amp;12&amp;U&amp;A</oddHeader>
    <oddFooter>&amp;C&amp;14- 3 -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גיליון13">
    <tabColor rgb="FF66FFFF"/>
  </sheetPr>
  <dimension ref="A1:G49"/>
  <sheetViews>
    <sheetView showGridLines="0" rightToLeft="1" workbookViewId="0">
      <selection activeCell="C5" sqref="C5"/>
    </sheetView>
  </sheetViews>
  <sheetFormatPr defaultColWidth="9" defaultRowHeight="14.25" x14ac:dyDescent="0.2"/>
  <cols>
    <col min="1" max="1" width="15" style="12" customWidth="1"/>
    <col min="2" max="2" width="28.875" style="12" bestFit="1" customWidth="1"/>
    <col min="3" max="3" width="19.375" style="12" customWidth="1"/>
    <col min="4" max="4" width="18.625" style="12" customWidth="1"/>
    <col min="5" max="5" width="16.625" style="12" customWidth="1"/>
    <col min="6" max="6" width="28.25" style="12" customWidth="1"/>
    <col min="7" max="7" width="21.875" style="12" bestFit="1" customWidth="1"/>
    <col min="8" max="16384" width="9" style="12"/>
  </cols>
  <sheetData>
    <row r="1" spans="1:7" ht="21" thickBot="1" x14ac:dyDescent="0.35">
      <c r="A1" s="714" t="s">
        <v>8568</v>
      </c>
      <c r="B1" s="10"/>
      <c r="C1" s="11" t="s">
        <v>8509</v>
      </c>
      <c r="D1" s="122"/>
      <c r="E1" s="122"/>
    </row>
    <row r="2" spans="1:7" ht="15" x14ac:dyDescent="0.25">
      <c r="B2" s="10"/>
      <c r="C2" s="10"/>
      <c r="D2" s="10"/>
      <c r="E2" s="10"/>
    </row>
    <row r="3" spans="1:7" ht="18.75" x14ac:dyDescent="0.3">
      <c r="B3" s="376" t="s">
        <v>6557</v>
      </c>
      <c r="C3" s="376"/>
      <c r="D3" s="376"/>
      <c r="E3" s="376"/>
      <c r="F3" s="376"/>
    </row>
    <row r="4" spans="1:7" ht="18.75" x14ac:dyDescent="0.3">
      <c r="B4" s="10"/>
      <c r="C4" s="10"/>
      <c r="D4" s="10"/>
      <c r="E4" s="675" t="str">
        <f>IF(AND(E5=" ",E6=" ",E7=" ")," ","שגיאות בגיליון:")</f>
        <v>שגיאות בגיליון:</v>
      </c>
    </row>
    <row r="5" spans="1:7" ht="18.75" x14ac:dyDescent="0.3">
      <c r="B5" s="177" t="s">
        <v>17</v>
      </c>
      <c r="C5" s="684" t="s">
        <v>168</v>
      </c>
      <c r="D5" s="210"/>
      <c r="E5" s="676" t="str">
        <f>IF(ISBLANK(C5),"יש לבחור את שם הרשות מהרשימה הנפתחת"," ")</f>
        <v>יש לבחור את שם הרשות מהרשימה הנפתחת</v>
      </c>
    </row>
    <row r="6" spans="1:7" ht="19.5" thickBot="1" x14ac:dyDescent="0.35">
      <c r="B6" s="133" t="s">
        <v>7</v>
      </c>
      <c r="C6" s="211" t="str">
        <f>IFERROR(VLOOKUP($C$5,'רשימת רשויות'!A:B,2,0),"")</f>
        <v/>
      </c>
      <c r="D6" s="10"/>
      <c r="E6" s="675" t="str">
        <f>IF(C13="","יש למלא נתוני אנשי קשר ברשות"," ")</f>
        <v>יש למלא נתוני אנשי קשר ברשות</v>
      </c>
    </row>
    <row r="7" spans="1:7" ht="19.5" thickBot="1" x14ac:dyDescent="0.35">
      <c r="B7" s="133" t="s">
        <v>57</v>
      </c>
      <c r="C7" s="157">
        <f>IFERROR(VLOOKUP(C6,'גנים ובתי ספר- מבנה תקציב'!$B$25:$D$35,3,0),0)</f>
        <v>0</v>
      </c>
      <c r="D7" s="10"/>
      <c r="E7" s="675" t="str" cm="1">
        <f t="array" ref="E7">IF(טבלה22[שם הגוף המפעיל ו/או מעסיק את העובדים]="","יש למלא נתוני מפעילי התכנית"," ")</f>
        <v>יש למלא נתוני מפעילי התכנית</v>
      </c>
    </row>
    <row r="8" spans="1:7" ht="18.75" x14ac:dyDescent="0.3">
      <c r="B8" s="15"/>
      <c r="C8" s="127"/>
      <c r="D8" s="10"/>
      <c r="E8" s="10"/>
    </row>
    <row r="10" spans="1:7" ht="18.75" x14ac:dyDescent="0.3">
      <c r="B10" s="376" t="s">
        <v>7439</v>
      </c>
      <c r="C10" s="376"/>
      <c r="D10" s="376"/>
      <c r="E10" s="376"/>
      <c r="F10" s="376"/>
    </row>
    <row r="11" spans="1:7" ht="15.75" thickBot="1" x14ac:dyDescent="0.3">
      <c r="B11" s="212"/>
      <c r="C11" s="212"/>
      <c r="D11" s="212"/>
      <c r="E11" s="212"/>
      <c r="F11" s="212"/>
    </row>
    <row r="12" spans="1:7" ht="15.75" x14ac:dyDescent="0.25">
      <c r="A12" s="212"/>
      <c r="B12" s="213" t="s">
        <v>6551</v>
      </c>
      <c r="C12" s="214" t="s">
        <v>6552</v>
      </c>
      <c r="D12" s="214" t="s">
        <v>6553</v>
      </c>
      <c r="E12" s="215" t="s">
        <v>6566</v>
      </c>
      <c r="F12" s="216" t="s">
        <v>6554</v>
      </c>
      <c r="G12" s="217"/>
    </row>
    <row r="13" spans="1:7" ht="15" x14ac:dyDescent="0.25">
      <c r="A13" s="212"/>
      <c r="B13" s="218" t="s">
        <v>6555</v>
      </c>
      <c r="C13" s="663" t="s">
        <v>731</v>
      </c>
      <c r="D13" s="664" t="s">
        <v>10443</v>
      </c>
      <c r="E13" s="669"/>
      <c r="F13" s="670" t="s">
        <v>10447</v>
      </c>
      <c r="G13" s="210"/>
    </row>
    <row r="14" spans="1:7" ht="15" x14ac:dyDescent="0.25">
      <c r="A14" s="212"/>
      <c r="B14" s="218" t="s">
        <v>6556</v>
      </c>
      <c r="C14" s="663" t="s">
        <v>5097</v>
      </c>
      <c r="D14" s="664" t="s">
        <v>10444</v>
      </c>
      <c r="E14" s="669"/>
      <c r="F14" s="670" t="s">
        <v>10448</v>
      </c>
      <c r="G14" s="210"/>
    </row>
    <row r="15" spans="1:7" ht="15" x14ac:dyDescent="0.25">
      <c r="A15" s="212" t="s">
        <v>6567</v>
      </c>
      <c r="B15" s="667"/>
      <c r="C15" s="663"/>
      <c r="D15" s="665"/>
      <c r="E15" s="671"/>
      <c r="F15" s="672"/>
      <c r="G15" s="217"/>
    </row>
    <row r="16" spans="1:7" ht="15.75" thickBot="1" x14ac:dyDescent="0.3">
      <c r="A16" s="212"/>
      <c r="B16" s="668"/>
      <c r="C16" s="677"/>
      <c r="D16" s="666"/>
      <c r="E16" s="673"/>
      <c r="F16" s="674"/>
      <c r="G16" s="217"/>
    </row>
    <row r="18" spans="1:6" ht="18.75" x14ac:dyDescent="0.3">
      <c r="A18" s="212"/>
      <c r="B18" s="678" t="s">
        <v>8559</v>
      </c>
      <c r="C18" s="212"/>
      <c r="D18" s="212"/>
      <c r="E18" s="212"/>
      <c r="F18" s="212"/>
    </row>
    <row r="19" spans="1:6" ht="30" x14ac:dyDescent="0.2">
      <c r="A19" s="575" t="s">
        <v>1</v>
      </c>
      <c r="B19" s="679" t="s">
        <v>32</v>
      </c>
      <c r="C19" s="575" t="s">
        <v>31</v>
      </c>
      <c r="D19" s="575" t="s">
        <v>127</v>
      </c>
      <c r="E19" s="575" t="s">
        <v>30</v>
      </c>
      <c r="F19" s="575" t="s">
        <v>29</v>
      </c>
    </row>
    <row r="20" spans="1:6" ht="15" x14ac:dyDescent="0.25">
      <c r="A20" s="680">
        <v>1</v>
      </c>
      <c r="B20" s="681" t="s">
        <v>10445</v>
      </c>
      <c r="C20" s="682">
        <v>516498417</v>
      </c>
      <c r="D20" s="683"/>
      <c r="E20" s="682"/>
      <c r="F20" s="682" t="s">
        <v>10446</v>
      </c>
    </row>
    <row r="21" spans="1:6" ht="15" x14ac:dyDescent="0.25">
      <c r="A21" s="680">
        <v>2</v>
      </c>
      <c r="B21" s="681"/>
      <c r="C21" s="682"/>
      <c r="D21" s="682"/>
      <c r="E21" s="682"/>
      <c r="F21" s="682"/>
    </row>
    <row r="22" spans="1:6" ht="15" x14ac:dyDescent="0.25">
      <c r="A22" s="680">
        <v>3</v>
      </c>
      <c r="B22" s="681"/>
      <c r="C22" s="682"/>
      <c r="D22" s="682"/>
      <c r="E22" s="682"/>
      <c r="F22" s="682"/>
    </row>
    <row r="23" spans="1:6" ht="15" x14ac:dyDescent="0.25">
      <c r="A23" s="680">
        <v>4</v>
      </c>
      <c r="B23" s="681"/>
      <c r="C23" s="682"/>
      <c r="D23" s="682"/>
      <c r="E23" s="682"/>
      <c r="F23" s="682"/>
    </row>
    <row r="24" spans="1:6" ht="15" x14ac:dyDescent="0.25">
      <c r="A24" s="680">
        <v>5</v>
      </c>
      <c r="B24" s="681"/>
      <c r="C24" s="682"/>
      <c r="D24" s="682"/>
      <c r="E24" s="682"/>
      <c r="F24" s="682"/>
    </row>
    <row r="25" spans="1:6" ht="15" x14ac:dyDescent="0.25">
      <c r="A25" s="680">
        <v>6</v>
      </c>
      <c r="B25" s="681"/>
      <c r="C25" s="682"/>
      <c r="D25" s="682"/>
      <c r="E25" s="682"/>
      <c r="F25" s="682"/>
    </row>
    <row r="26" spans="1:6" ht="15" x14ac:dyDescent="0.25">
      <c r="A26" s="680">
        <v>7</v>
      </c>
      <c r="B26" s="682"/>
      <c r="C26" s="682"/>
      <c r="D26" s="682"/>
      <c r="E26" s="682"/>
      <c r="F26" s="682"/>
    </row>
    <row r="27" spans="1:6" ht="15" x14ac:dyDescent="0.25">
      <c r="A27" s="680">
        <v>8</v>
      </c>
      <c r="B27" s="682"/>
      <c r="C27" s="682"/>
      <c r="D27" s="682"/>
      <c r="E27" s="682"/>
      <c r="F27" s="682"/>
    </row>
    <row r="28" spans="1:6" ht="15" x14ac:dyDescent="0.25">
      <c r="A28" s="680">
        <v>9</v>
      </c>
      <c r="B28" s="682"/>
      <c r="C28" s="682"/>
      <c r="D28" s="682"/>
      <c r="E28" s="682"/>
      <c r="F28" s="682"/>
    </row>
    <row r="29" spans="1:6" ht="15" x14ac:dyDescent="0.25">
      <c r="A29" s="680">
        <v>10</v>
      </c>
      <c r="B29" s="682"/>
      <c r="C29" s="682"/>
      <c r="D29" s="682"/>
      <c r="E29" s="682"/>
      <c r="F29" s="682"/>
    </row>
    <row r="30" spans="1:6" ht="15" x14ac:dyDescent="0.25">
      <c r="A30" s="680">
        <v>11</v>
      </c>
      <c r="B30" s="682"/>
      <c r="C30" s="682"/>
      <c r="D30" s="682"/>
      <c r="E30" s="682"/>
      <c r="F30" s="682"/>
    </row>
    <row r="31" spans="1:6" ht="15" x14ac:dyDescent="0.25">
      <c r="A31" s="680">
        <v>12</v>
      </c>
      <c r="B31" s="682"/>
      <c r="C31" s="682"/>
      <c r="D31" s="682"/>
      <c r="E31" s="682"/>
      <c r="F31" s="682"/>
    </row>
    <row r="32" spans="1:6" ht="15" x14ac:dyDescent="0.25">
      <c r="A32" s="680">
        <v>13</v>
      </c>
      <c r="B32" s="682"/>
      <c r="C32" s="682"/>
      <c r="D32" s="682"/>
      <c r="E32" s="682"/>
      <c r="F32" s="682"/>
    </row>
    <row r="33" spans="1:6" ht="15" x14ac:dyDescent="0.25">
      <c r="A33" s="680">
        <v>14</v>
      </c>
      <c r="B33" s="682"/>
      <c r="C33" s="682"/>
      <c r="D33" s="682"/>
      <c r="E33" s="682"/>
      <c r="F33" s="682"/>
    </row>
    <row r="34" spans="1:6" ht="15" x14ac:dyDescent="0.25">
      <c r="A34" s="680">
        <v>15</v>
      </c>
      <c r="B34" s="682"/>
      <c r="C34" s="682"/>
      <c r="D34" s="682"/>
      <c r="E34" s="682"/>
      <c r="F34" s="682"/>
    </row>
    <row r="35" spans="1:6" ht="15" x14ac:dyDescent="0.25">
      <c r="A35" s="680">
        <v>16</v>
      </c>
      <c r="B35" s="682"/>
      <c r="C35" s="682"/>
      <c r="D35" s="682"/>
      <c r="E35" s="682"/>
      <c r="F35" s="682"/>
    </row>
    <row r="36" spans="1:6" ht="15" x14ac:dyDescent="0.25">
      <c r="A36" s="680">
        <v>17</v>
      </c>
      <c r="B36" s="682"/>
      <c r="C36" s="682"/>
      <c r="D36" s="682"/>
      <c r="E36" s="682"/>
      <c r="F36" s="682"/>
    </row>
    <row r="37" spans="1:6" ht="15" x14ac:dyDescent="0.25">
      <c r="A37" s="680">
        <v>18</v>
      </c>
      <c r="B37" s="682"/>
      <c r="C37" s="682"/>
      <c r="D37" s="682"/>
      <c r="E37" s="682"/>
      <c r="F37" s="682"/>
    </row>
    <row r="38" spans="1:6" ht="15" x14ac:dyDescent="0.25">
      <c r="A38" s="680">
        <v>19</v>
      </c>
      <c r="B38" s="682"/>
      <c r="C38" s="682"/>
      <c r="D38" s="682"/>
      <c r="E38" s="682"/>
      <c r="F38" s="682"/>
    </row>
    <row r="39" spans="1:6" ht="15" x14ac:dyDescent="0.25">
      <c r="A39" s="680">
        <v>20</v>
      </c>
      <c r="B39" s="682"/>
      <c r="C39" s="682"/>
      <c r="D39" s="682"/>
      <c r="E39" s="682"/>
      <c r="F39" s="682"/>
    </row>
    <row r="40" spans="1:6" ht="15" x14ac:dyDescent="0.25">
      <c r="A40" s="680">
        <v>21</v>
      </c>
      <c r="B40" s="682"/>
      <c r="C40" s="682"/>
      <c r="D40" s="682"/>
      <c r="E40" s="682"/>
      <c r="F40" s="682"/>
    </row>
    <row r="41" spans="1:6" ht="15" x14ac:dyDescent="0.25">
      <c r="A41" s="680">
        <v>22</v>
      </c>
      <c r="B41" s="682"/>
      <c r="C41" s="682"/>
      <c r="D41" s="682"/>
      <c r="E41" s="682"/>
      <c r="F41" s="682"/>
    </row>
    <row r="42" spans="1:6" ht="15" x14ac:dyDescent="0.25">
      <c r="A42" s="680">
        <v>23</v>
      </c>
      <c r="B42" s="682"/>
      <c r="C42" s="682"/>
      <c r="D42" s="682"/>
      <c r="E42" s="682"/>
      <c r="F42" s="682"/>
    </row>
    <row r="43" spans="1:6" ht="15" x14ac:dyDescent="0.25">
      <c r="A43" s="680">
        <v>24</v>
      </c>
      <c r="B43" s="682"/>
      <c r="C43" s="682"/>
      <c r="D43" s="682"/>
      <c r="E43" s="682"/>
      <c r="F43" s="682"/>
    </row>
    <row r="44" spans="1:6" ht="15" x14ac:dyDescent="0.25">
      <c r="A44" s="680">
        <v>25</v>
      </c>
      <c r="B44" s="682"/>
      <c r="C44" s="682"/>
      <c r="D44" s="682"/>
      <c r="E44" s="682"/>
      <c r="F44" s="682"/>
    </row>
    <row r="45" spans="1:6" ht="15" x14ac:dyDescent="0.25">
      <c r="A45" s="680">
        <v>26</v>
      </c>
      <c r="B45" s="682"/>
      <c r="C45" s="682"/>
      <c r="D45" s="682"/>
      <c r="E45" s="682"/>
      <c r="F45" s="682"/>
    </row>
    <row r="46" spans="1:6" ht="15" x14ac:dyDescent="0.25">
      <c r="A46" s="680">
        <v>27</v>
      </c>
      <c r="B46" s="682"/>
      <c r="C46" s="682"/>
      <c r="D46" s="682"/>
      <c r="E46" s="682"/>
      <c r="F46" s="682"/>
    </row>
    <row r="47" spans="1:6" ht="15" x14ac:dyDescent="0.25">
      <c r="A47" s="680">
        <v>28</v>
      </c>
      <c r="B47" s="682"/>
      <c r="C47" s="682"/>
      <c r="D47" s="682"/>
      <c r="E47" s="682"/>
      <c r="F47" s="682"/>
    </row>
    <row r="48" spans="1:6" ht="15" x14ac:dyDescent="0.25">
      <c r="A48" s="680">
        <v>29</v>
      </c>
      <c r="B48" s="682"/>
      <c r="C48" s="682"/>
      <c r="D48" s="682"/>
      <c r="E48" s="682"/>
      <c r="F48" s="682"/>
    </row>
    <row r="49" spans="1:6" ht="15" x14ac:dyDescent="0.25">
      <c r="A49" s="680">
        <v>30</v>
      </c>
      <c r="B49" s="682"/>
      <c r="C49" s="682"/>
      <c r="D49" s="682"/>
      <c r="E49" s="682"/>
      <c r="F49" s="682"/>
    </row>
  </sheetData>
  <sheetProtection algorithmName="SHA-512" hashValue="KMnF/+JScvX7RnWCKGSjsbPV7q8likzsktxHH5V3tsTncQ0VpsGxnK8IjYKqfgObQTQxTSC/ECwqOqaSdx+kRQ==" saltValue="j2GpEszA6zYR1UzZ8mljHQ==" spinCount="100000" sheet="1" objects="1" scenarios="1"/>
  <protectedRanges>
    <protectedRange sqref="C5" name="טווח1"/>
  </protectedRanges>
  <conditionalFormatting sqref="G15:G16">
    <cfRule type="containsText" dxfId="46" priority="1" operator="containsText" text="פרטי איש קשר">
      <formula>NOT(ISERROR(SEARCH("פרטי איש קשר",G15)))</formula>
    </cfRule>
  </conditionalFormatting>
  <dataValidations count="2">
    <dataValidation type="list" allowBlank="1" showInputMessage="1" showErrorMessage="1" sqref="C5" xr:uid="{00000000-0002-0000-0300-000000000000}">
      <formula1>רשויות_גנים</formula1>
    </dataValidation>
    <dataValidation type="custom" allowBlank="1" showInputMessage="1" showErrorMessage="1" error="יש לבדוק אם מספר העמותה/ חברה/ עוסק הינו תקין או שכבר הוזן!" sqref="C20:C49" xr:uid="{E9BF8FF5-025A-4814-8FBB-3DD2E68C3E6A}">
      <formula1>AND(COUNTIF($D$11:$D$40,$C20)&lt;=1,$C20&gt;0)</formula1>
    </dataValidation>
  </dataValidations>
  <hyperlinks>
    <hyperlink ref="A1" location="'תוכן העניינים'!A16" tooltip="קישור להנחיות למילוי" display="הנחיות למילוי" xr:uid="{00000000-0004-0000-03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גיליון4">
    <tabColor rgb="FF66FFFF"/>
    <pageSetUpPr fitToPage="1"/>
  </sheetPr>
  <dimension ref="A1:I25"/>
  <sheetViews>
    <sheetView showGridLines="0" rightToLeft="1" workbookViewId="0">
      <selection activeCell="C22" sqref="C22"/>
    </sheetView>
  </sheetViews>
  <sheetFormatPr defaultColWidth="9.125" defaultRowHeight="15" x14ac:dyDescent="0.25"/>
  <cols>
    <col min="1" max="1" width="11.75" style="10" customWidth="1"/>
    <col min="2" max="2" width="36.75" style="10" customWidth="1"/>
    <col min="3" max="3" width="25.375" style="10" customWidth="1"/>
    <col min="4" max="4" width="26.125" style="10" customWidth="1"/>
    <col min="5" max="5" width="20.75" style="10" customWidth="1"/>
    <col min="6" max="16384" width="9.125" style="10"/>
  </cols>
  <sheetData>
    <row r="1" spans="1:9" ht="21" thickBot="1" x14ac:dyDescent="0.35">
      <c r="A1" s="714" t="s">
        <v>8568</v>
      </c>
      <c r="B1" s="123"/>
      <c r="C1" s="11" t="s">
        <v>8509</v>
      </c>
      <c r="D1" s="11"/>
      <c r="F1" s="122"/>
      <c r="G1" s="177"/>
      <c r="H1" s="177"/>
      <c r="I1" s="177"/>
    </row>
    <row r="2" spans="1:9" ht="15.75" thickBot="1" x14ac:dyDescent="0.3">
      <c r="B2" s="123"/>
      <c r="C2" s="123"/>
      <c r="D2" s="123"/>
    </row>
    <row r="3" spans="1:9" ht="19.5" thickBot="1" x14ac:dyDescent="0.35">
      <c r="B3" s="21" t="s">
        <v>17</v>
      </c>
      <c r="C3" s="157">
        <f>'נתונים כללים (1)'!$C$5</f>
        <v>0</v>
      </c>
      <c r="D3" s="179"/>
      <c r="E3" s="675"/>
    </row>
    <row r="4" spans="1:9" ht="19.5" thickBot="1" x14ac:dyDescent="0.35">
      <c r="B4" s="28" t="s">
        <v>7</v>
      </c>
      <c r="C4" s="128" t="str">
        <f>'נתונים כללים (1)'!$C$6</f>
        <v/>
      </c>
      <c r="D4" s="198"/>
      <c r="E4" s="675"/>
    </row>
    <row r="5" spans="1:9" ht="19.5" thickBot="1" x14ac:dyDescent="0.35">
      <c r="B5" s="28" t="s">
        <v>57</v>
      </c>
      <c r="C5" s="128">
        <f>'נתונים כללים (1)'!$C$7</f>
        <v>0</v>
      </c>
      <c r="D5" s="198"/>
    </row>
    <row r="6" spans="1:9" ht="18.75" x14ac:dyDescent="0.3">
      <c r="B6" s="199"/>
      <c r="C6" s="127"/>
      <c r="D6" s="127"/>
    </row>
    <row r="7" spans="1:9" ht="18.75" x14ac:dyDescent="0.3">
      <c r="B7" s="932" t="s">
        <v>5</v>
      </c>
      <c r="C7" s="932"/>
      <c r="D7" s="932"/>
      <c r="E7" s="932"/>
    </row>
    <row r="9" spans="1:9" s="206" customFormat="1" ht="36.6" customHeight="1" x14ac:dyDescent="0.2">
      <c r="A9" s="201" t="s">
        <v>117</v>
      </c>
      <c r="B9" s="201" t="s">
        <v>2</v>
      </c>
      <c r="C9" s="690" t="s">
        <v>8560</v>
      </c>
      <c r="D9" s="691" t="s">
        <v>8561</v>
      </c>
      <c r="E9" s="691" t="s">
        <v>8562</v>
      </c>
    </row>
    <row r="10" spans="1:9" ht="19.5" customHeight="1" x14ac:dyDescent="0.25">
      <c r="A10" s="78">
        <v>1</v>
      </c>
      <c r="B10" s="78" t="s">
        <v>0</v>
      </c>
      <c r="C10" s="685"/>
      <c r="D10" s="686"/>
      <c r="E10" s="687"/>
      <c r="G10" s="206"/>
    </row>
    <row r="11" spans="1:9" ht="19.5" customHeight="1" x14ac:dyDescent="0.25">
      <c r="A11" s="78">
        <v>2</v>
      </c>
      <c r="B11" s="78" t="s">
        <v>112</v>
      </c>
      <c r="C11" s="685"/>
      <c r="D11" s="686"/>
      <c r="E11" s="687"/>
      <c r="G11" s="206"/>
    </row>
    <row r="12" spans="1:9" ht="19.5" customHeight="1" x14ac:dyDescent="0.25">
      <c r="A12" s="78">
        <v>3</v>
      </c>
      <c r="B12" s="78" t="s">
        <v>63</v>
      </c>
      <c r="C12" s="685"/>
      <c r="D12" s="686"/>
      <c r="E12" s="687"/>
      <c r="F12" s="535"/>
      <c r="G12" s="206"/>
    </row>
    <row r="13" spans="1:9" ht="19.5" customHeight="1" x14ac:dyDescent="0.25">
      <c r="A13" s="78"/>
      <c r="B13" s="98" t="s">
        <v>25</v>
      </c>
      <c r="C13" s="207">
        <f>SUM(C10:C12)</f>
        <v>0</v>
      </c>
      <c r="D13" s="208"/>
      <c r="E13" s="78"/>
      <c r="G13" s="206"/>
    </row>
    <row r="14" spans="1:9" ht="19.5" customHeight="1" x14ac:dyDescent="0.25">
      <c r="A14" s="78">
        <v>4</v>
      </c>
      <c r="B14" s="78" t="s">
        <v>3</v>
      </c>
      <c r="C14" s="685"/>
      <c r="D14" s="688"/>
      <c r="E14" s="689"/>
      <c r="G14" s="206"/>
    </row>
    <row r="15" spans="1:9" ht="19.5" customHeight="1" x14ac:dyDescent="0.25">
      <c r="A15" s="78"/>
      <c r="B15" s="98" t="s">
        <v>119</v>
      </c>
      <c r="C15" s="207">
        <f>SUM(C13:C14)</f>
        <v>0</v>
      </c>
      <c r="D15" s="78"/>
      <c r="E15" s="78"/>
    </row>
    <row r="16" spans="1:9" ht="15.75" x14ac:dyDescent="0.25">
      <c r="B16" s="39"/>
      <c r="C16" s="209"/>
      <c r="D16" s="20"/>
      <c r="E16" s="20"/>
    </row>
    <row r="17" spans="2:5" x14ac:dyDescent="0.25">
      <c r="B17" s="12"/>
      <c r="C17" s="12"/>
      <c r="D17" s="12"/>
      <c r="E17" s="12"/>
    </row>
    <row r="18" spans="2:5" s="20" customFormat="1" ht="15.75" x14ac:dyDescent="0.25">
      <c r="B18" s="12"/>
      <c r="C18" s="12"/>
      <c r="D18" s="12"/>
      <c r="E18" s="12"/>
    </row>
    <row r="19" spans="2:5" s="20" customFormat="1" ht="15.75" x14ac:dyDescent="0.25">
      <c r="B19" s="12"/>
      <c r="C19" s="12"/>
      <c r="D19" s="12"/>
      <c r="E19" s="12"/>
    </row>
    <row r="20" spans="2:5" s="20" customFormat="1" ht="15.75" x14ac:dyDescent="0.25">
      <c r="B20" s="12"/>
      <c r="C20" s="12"/>
      <c r="D20" s="12"/>
      <c r="E20" s="12"/>
    </row>
    <row r="21" spans="2:5" s="20" customFormat="1" ht="15.75" x14ac:dyDescent="0.25">
      <c r="B21" s="12"/>
      <c r="C21" s="12"/>
      <c r="D21" s="12"/>
      <c r="E21" s="12"/>
    </row>
    <row r="22" spans="2:5" s="20" customFormat="1" ht="15.75" x14ac:dyDescent="0.25">
      <c r="B22" s="12"/>
      <c r="C22" s="12"/>
      <c r="D22" s="12"/>
      <c r="E22" s="12"/>
    </row>
    <row r="23" spans="2:5" x14ac:dyDescent="0.25">
      <c r="B23" s="12"/>
      <c r="C23" s="12"/>
      <c r="D23" s="12"/>
      <c r="E23" s="12"/>
    </row>
    <row r="24" spans="2:5" x14ac:dyDescent="0.25">
      <c r="B24" s="12"/>
      <c r="C24" s="12"/>
      <c r="D24" s="12"/>
      <c r="E24" s="12"/>
    </row>
    <row r="25" spans="2:5" x14ac:dyDescent="0.25">
      <c r="B25" s="12"/>
      <c r="C25" s="12"/>
      <c r="D25" s="12"/>
      <c r="E25" s="12"/>
    </row>
  </sheetData>
  <sheetProtection algorithmName="SHA-512" hashValue="yLKpbWI6yQrdhvQtqY1450Z+cqsbRfz8GFZJyggjR0XOqngx7Xgc6908DWiBPu2h+Qch9jkrvigOZglB6bvqfw==" saltValue="7RgZLI0Sdn2Yme4chourxQ==" spinCount="100000" sheet="1" objects="1" scenarios="1"/>
  <customSheetViews>
    <customSheetView guid="{10DC47B7-F418-4621-94A4-813C63778E1D}" fitToPage="1">
      <selection activeCell="B30" sqref="B30"/>
      <pageMargins left="0.70866141732283472" right="0.70866141732283472" top="0.74803149606299213" bottom="0.74803149606299213" header="0.31496062992125984" footer="0.31496062992125984"/>
      <pageSetup paperSize="9" scale="90" orientation="landscape" horizontalDpi="4294967293" verticalDpi="4294967293" r:id="rId1"/>
      <headerFooter>
        <oddHeader>&amp;L&amp;12&amp;U&amp;A</oddHeader>
        <oddFooter>&amp;C&amp;14&amp;P/&amp;N</oddFooter>
      </headerFooter>
    </customSheetView>
    <customSheetView guid="{A602925B-AE37-49FF-960D-EBDB8116F991}" fitToPage="1">
      <selection activeCell="B30" sqref="B30"/>
      <pageMargins left="0.70866141732283472" right="0.70866141732283472" top="0.74803149606299213" bottom="0.74803149606299213" header="0.31496062992125984" footer="0.31496062992125984"/>
      <pageSetup paperSize="9" scale="90" orientation="landscape" horizontalDpi="4294967293" verticalDpi="4294967293" r:id="rId2"/>
      <headerFooter>
        <oddHeader>&amp;L&amp;12&amp;U&amp;A</oddHeader>
        <oddFooter>&amp;C&amp;14&amp;P/&amp;N</oddFooter>
      </headerFooter>
    </customSheetView>
  </customSheetViews>
  <mergeCells count="1">
    <mergeCell ref="B7:E7"/>
  </mergeCells>
  <hyperlinks>
    <hyperlink ref="A1" location="'תוכן העניינים'!A18" tooltip="קישור להנחיות למילוי" display="תוכן העניינים" xr:uid="{00000000-0004-0000-0400-000000000000}"/>
  </hyperlinks>
  <pageMargins left="0.70866141732283472" right="0.70866141732283472" top="0.74803149606299213" bottom="0.74803149606299213" header="0.31496062992125984" footer="0.31496062992125984"/>
  <pageSetup paperSize="9" scale="91" orientation="landscape" horizontalDpi="4294967293" verticalDpi="4294967293" r:id="rId3"/>
  <headerFooter>
    <oddHeader>&amp;L&amp;12&amp;U&amp;A</oddHeader>
    <oddFooter>&amp;C&amp;14&amp;P/&amp;N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גיליון6">
    <tabColor rgb="FF66FFFF"/>
    <pageSetUpPr fitToPage="1"/>
  </sheetPr>
  <dimension ref="A1:O26"/>
  <sheetViews>
    <sheetView showGridLines="0" rightToLeft="1" topLeftCell="C1" workbookViewId="0">
      <selection activeCell="C15" sqref="C15"/>
    </sheetView>
  </sheetViews>
  <sheetFormatPr defaultColWidth="9.125" defaultRowHeight="15" x14ac:dyDescent="0.25"/>
  <cols>
    <col min="1" max="1" width="10.875" style="123" customWidth="1"/>
    <col min="2" max="2" width="36.75" style="123" customWidth="1"/>
    <col min="3" max="5" width="18.625" style="123" customWidth="1"/>
    <col min="6" max="6" width="22.125" style="123" customWidth="1"/>
    <col min="7" max="7" width="34.375" style="123" customWidth="1"/>
    <col min="8" max="8" width="14.25" style="123" customWidth="1"/>
    <col min="9" max="9" width="10.875" style="123" customWidth="1"/>
    <col min="10" max="11" width="9.125" style="123"/>
    <col min="12" max="12" width="8.375" style="123" customWidth="1"/>
    <col min="13" max="13" width="12.25" style="123" customWidth="1"/>
    <col min="14" max="14" width="10.75" style="123" customWidth="1"/>
    <col min="15" max="15" width="41.625" style="123" customWidth="1"/>
    <col min="16" max="16384" width="9.125" style="123"/>
  </cols>
  <sheetData>
    <row r="1" spans="1:15" ht="21" thickBot="1" x14ac:dyDescent="0.35">
      <c r="A1" s="714" t="s">
        <v>8568</v>
      </c>
      <c r="C1" s="11" t="s">
        <v>8509</v>
      </c>
      <c r="D1" s="11"/>
      <c r="E1" s="11"/>
      <c r="F1" s="122"/>
      <c r="G1" s="122"/>
      <c r="H1" s="177"/>
      <c r="I1" s="177"/>
      <c r="J1" s="177"/>
      <c r="K1" s="177"/>
      <c r="L1" s="177"/>
      <c r="M1" s="177"/>
    </row>
    <row r="2" spans="1:15" ht="15.75" thickBot="1" x14ac:dyDescent="0.3">
      <c r="F2" s="10"/>
    </row>
    <row r="3" spans="1:15" ht="19.5" thickBot="1" x14ac:dyDescent="0.35">
      <c r="B3" s="21" t="s">
        <v>17</v>
      </c>
      <c r="C3" s="157">
        <f>'נתונים כללים (1)'!$C$5</f>
        <v>0</v>
      </c>
      <c r="D3" s="179"/>
      <c r="E3" s="196"/>
      <c r="F3" s="197"/>
    </row>
    <row r="4" spans="1:15" ht="19.5" thickBot="1" x14ac:dyDescent="0.35">
      <c r="B4" s="28" t="s">
        <v>7</v>
      </c>
      <c r="C4" s="128" t="str">
        <f>'נתונים כללים (1)'!$C$6</f>
        <v/>
      </c>
      <c r="D4" s="198"/>
      <c r="E4" s="198"/>
    </row>
    <row r="5" spans="1:15" ht="19.5" thickBot="1" x14ac:dyDescent="0.35">
      <c r="B5" s="28" t="s">
        <v>57</v>
      </c>
      <c r="C5" s="128">
        <f>'נתונים כללים (1)'!$C$7</f>
        <v>0</v>
      </c>
      <c r="D5" s="198"/>
      <c r="E5" s="198"/>
    </row>
    <row r="6" spans="1:15" ht="18.75" x14ac:dyDescent="0.3">
      <c r="B6" s="199"/>
      <c r="C6" s="127"/>
      <c r="D6" s="127"/>
      <c r="E6" s="127"/>
    </row>
    <row r="7" spans="1:15" ht="18.75" x14ac:dyDescent="0.3">
      <c r="B7" s="199"/>
      <c r="C7" s="127"/>
      <c r="D7" s="127"/>
      <c r="E7" s="127"/>
    </row>
    <row r="8" spans="1:15" s="10" customFormat="1" ht="23.25" x14ac:dyDescent="0.35">
      <c r="B8" s="933" t="s">
        <v>53</v>
      </c>
      <c r="C8" s="933"/>
      <c r="D8" s="933"/>
      <c r="E8" s="933"/>
      <c r="F8" s="933"/>
      <c r="G8" s="933"/>
    </row>
    <row r="9" spans="1:15" ht="15.75" x14ac:dyDescent="0.25">
      <c r="M9" s="248" t="s">
        <v>6588</v>
      </c>
      <c r="N9" s="292"/>
      <c r="O9" s="10"/>
    </row>
    <row r="10" spans="1:15" s="200" customFormat="1" ht="47.25" x14ac:dyDescent="0.2">
      <c r="B10" s="201" t="s">
        <v>2</v>
      </c>
      <c r="C10" s="202" t="s">
        <v>34</v>
      </c>
      <c r="D10" s="202" t="s">
        <v>63</v>
      </c>
      <c r="E10" s="202" t="s">
        <v>115</v>
      </c>
      <c r="F10" s="202" t="s">
        <v>26</v>
      </c>
      <c r="G10" s="201" t="s">
        <v>4</v>
      </c>
      <c r="H10" s="202" t="s">
        <v>141</v>
      </c>
      <c r="I10" s="202" t="s">
        <v>142</v>
      </c>
      <c r="J10" s="293" t="s">
        <v>6590</v>
      </c>
      <c r="K10" s="293" t="s">
        <v>6591</v>
      </c>
      <c r="M10" s="293" t="s">
        <v>7399</v>
      </c>
      <c r="N10" s="293" t="s">
        <v>7400</v>
      </c>
      <c r="O10" s="201" t="s">
        <v>6589</v>
      </c>
    </row>
    <row r="11" spans="1:15" ht="19.5" customHeight="1" x14ac:dyDescent="0.25">
      <c r="B11" s="78" t="s">
        <v>64</v>
      </c>
      <c r="C11" s="692"/>
      <c r="D11" s="203">
        <f>'דוח הוצאות בפועל (2)'!$C$12</f>
        <v>0</v>
      </c>
      <c r="E11" s="203">
        <f>C11-D11</f>
        <v>0</v>
      </c>
      <c r="F11" s="687"/>
      <c r="G11" s="693"/>
      <c r="H11" s="693"/>
      <c r="I11" s="693"/>
      <c r="J11" s="294">
        <f>IFERROR(C11/I11,0)</f>
        <v>0</v>
      </c>
      <c r="K11" s="294">
        <f>'גנים - מצבת והרשמה  (4)'!G10</f>
        <v>0</v>
      </c>
      <c r="M11" s="294">
        <f>K11-I11</f>
        <v>0</v>
      </c>
      <c r="N11" s="294">
        <f>IF(J11&gt;0,C5-J11,0)</f>
        <v>0</v>
      </c>
      <c r="O11" s="693"/>
    </row>
    <row r="12" spans="1:15" ht="19.5" customHeight="1" x14ac:dyDescent="0.25">
      <c r="B12" s="98" t="s">
        <v>98</v>
      </c>
      <c r="C12" s="204">
        <f>SUM(C11:C11)</f>
        <v>0</v>
      </c>
    </row>
    <row r="13" spans="1:15" x14ac:dyDescent="0.25">
      <c r="B13" s="12"/>
      <c r="C13" s="12"/>
      <c r="D13" s="12"/>
      <c r="E13" s="12"/>
      <c r="F13" s="12"/>
      <c r="G13" s="12"/>
    </row>
    <row r="14" spans="1:15" x14ac:dyDescent="0.25">
      <c r="B14" s="12"/>
      <c r="C14" s="12"/>
      <c r="D14" s="12"/>
      <c r="E14" s="12"/>
      <c r="F14" s="12"/>
      <c r="G14" s="12"/>
    </row>
    <row r="15" spans="1:15" s="20" customFormat="1" ht="15.75" x14ac:dyDescent="0.25">
      <c r="B15" s="12"/>
      <c r="C15" s="12"/>
      <c r="D15" s="12"/>
      <c r="E15" s="12"/>
      <c r="F15" s="12"/>
      <c r="G15" s="12"/>
    </row>
    <row r="16" spans="1:15" s="20" customFormat="1" ht="15.75" x14ac:dyDescent="0.25">
      <c r="B16" s="12"/>
      <c r="C16" s="12"/>
      <c r="D16" s="12"/>
      <c r="E16" s="12"/>
      <c r="F16" s="12"/>
      <c r="G16" s="12"/>
    </row>
    <row r="17" spans="2:7" s="20" customFormat="1" ht="15.75" x14ac:dyDescent="0.25">
      <c r="B17" s="12"/>
      <c r="C17" s="12"/>
      <c r="D17" s="12"/>
      <c r="E17" s="12"/>
      <c r="F17" s="12"/>
      <c r="G17" s="12"/>
    </row>
    <row r="18" spans="2:7" s="20" customFormat="1" ht="15.75" x14ac:dyDescent="0.25">
      <c r="B18" s="12"/>
      <c r="C18" s="12"/>
      <c r="D18" s="12"/>
      <c r="E18" s="12"/>
      <c r="F18" s="12"/>
      <c r="G18" s="12"/>
    </row>
    <row r="19" spans="2:7" s="20" customFormat="1" ht="15.75" x14ac:dyDescent="0.25">
      <c r="B19" s="12"/>
      <c r="C19" s="12"/>
      <c r="D19" s="12"/>
      <c r="E19" s="12"/>
      <c r="F19" s="12"/>
      <c r="G19" s="12"/>
    </row>
    <row r="20" spans="2:7" x14ac:dyDescent="0.25">
      <c r="D20" s="12"/>
    </row>
    <row r="21" spans="2:7" x14ac:dyDescent="0.25">
      <c r="D21" s="12"/>
    </row>
    <row r="22" spans="2:7" x14ac:dyDescent="0.25">
      <c r="C22" s="205"/>
      <c r="D22" s="12"/>
      <c r="E22" s="205"/>
    </row>
    <row r="23" spans="2:7" x14ac:dyDescent="0.25">
      <c r="D23" s="12"/>
    </row>
    <row r="24" spans="2:7" x14ac:dyDescent="0.25">
      <c r="D24" s="12"/>
    </row>
    <row r="25" spans="2:7" x14ac:dyDescent="0.25">
      <c r="D25" s="12"/>
    </row>
    <row r="26" spans="2:7" x14ac:dyDescent="0.25">
      <c r="D26" s="12"/>
    </row>
  </sheetData>
  <sheetProtection algorithmName="SHA-512" hashValue="fY8/JC5UQXWx3jSCTemKPuhWEHTQ0PbGRJVUjFh4RISBeJYZqdbAZR7Qx18YiypO7YDyj4jI0jGyRatRdOBfEQ==" saltValue="gkLFzsMrkP3cgckjkV+oJQ==" spinCount="100000" sheet="1" objects="1" scenarios="1"/>
  <customSheetViews>
    <customSheetView guid="{10DC47B7-F418-4621-94A4-813C63778E1D}" fitToPage="1">
      <selection activeCell="D12" sqref="D12"/>
      <pageMargins left="0.70866141732283472" right="0.70866141732283472" top="0.74803149606299213" bottom="0.74803149606299213" header="0.31496062992125984" footer="0.31496062992125984"/>
      <pageSetup paperSize="9" scale="92" orientation="landscape" r:id="rId1"/>
      <headerFooter>
        <oddHeader>&amp;L&amp;12&amp;U&amp;A</oddHeader>
        <oddFooter>&amp;C&amp;14- 1 -</oddFooter>
      </headerFooter>
    </customSheetView>
    <customSheetView guid="{2321E7B2-D983-430D-A5D2-D2506D312635}" showPageBreaks="1" fitToPage="1" printArea="1">
      <selection activeCell="C13" sqref="C13"/>
      <pageMargins left="0.70866141732283472" right="0.70866141732283472" top="0.74803149606299213" bottom="0.74803149606299213" header="0.31496062992125984" footer="0.31496062992125984"/>
      <pageSetup paperSize="9" orientation="landscape" r:id="rId2"/>
      <headerFooter>
        <oddHeader>&amp;L&amp;12&amp;U&amp;A</oddHeader>
        <oddFooter>&amp;C&amp;14- 1 -</oddFooter>
      </headerFooter>
    </customSheetView>
    <customSheetView guid="{A602925B-AE37-49FF-960D-EBDB8116F991}" fitToPage="1">
      <selection activeCell="D12" sqref="D12"/>
      <pageMargins left="0.70866141732283472" right="0.70866141732283472" top="0.74803149606299213" bottom="0.74803149606299213" header="0.31496062992125984" footer="0.31496062992125984"/>
      <pageSetup paperSize="9" scale="92" orientation="landscape" r:id="rId3"/>
      <headerFooter>
        <oddHeader>&amp;L&amp;12&amp;U&amp;A</oddHeader>
        <oddFooter>&amp;C&amp;14- 1 -</oddFooter>
      </headerFooter>
    </customSheetView>
  </customSheetViews>
  <mergeCells count="1">
    <mergeCell ref="B8:G8"/>
  </mergeCells>
  <hyperlinks>
    <hyperlink ref="A1" location="'תוכן העניינים'!A21" tooltip="קישור להנחיות למילוי" display="תוכן העניינים" xr:uid="{00000000-0004-0000-0500-000000000000}"/>
  </hyperlinks>
  <pageMargins left="0.70866141732283472" right="0.70866141732283472" top="0.74803149606299213" bottom="0.74803149606299213" header="0.31496062992125984" footer="0.31496062992125984"/>
  <pageSetup paperSize="9" scale="42" orientation="landscape" r:id="rId4"/>
  <headerFooter>
    <oddHeader>&amp;L&amp;12&amp;U&amp;A</oddHeader>
    <oddFooter>&amp;C&amp;14- 1 -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גיליון3">
    <tabColor rgb="FF66FFFF"/>
    <pageSetUpPr fitToPage="1"/>
  </sheetPr>
  <dimension ref="A1:L1059"/>
  <sheetViews>
    <sheetView showGridLines="0" rightToLeft="1" workbookViewId="0">
      <selection activeCell="K17" sqref="K17"/>
    </sheetView>
  </sheetViews>
  <sheetFormatPr defaultColWidth="9.125" defaultRowHeight="14.25" x14ac:dyDescent="0.2"/>
  <cols>
    <col min="1" max="1" width="12.625" style="12" customWidth="1"/>
    <col min="2" max="2" width="6.125" style="12" customWidth="1"/>
    <col min="3" max="3" width="14.125" style="176" customWidth="1"/>
    <col min="4" max="4" width="19.25" style="572" customWidth="1"/>
    <col min="5" max="5" width="16.125" style="12" customWidth="1"/>
    <col min="6" max="6" width="14" style="12" customWidth="1"/>
    <col min="7" max="7" width="18.125" style="12" bestFit="1" customWidth="1"/>
    <col min="8" max="8" width="13.875" style="12" customWidth="1"/>
    <col min="9" max="9" width="10.5" style="12" customWidth="1"/>
    <col min="10" max="10" width="7.25" style="12" customWidth="1"/>
    <col min="11" max="11" width="9.125" style="12"/>
    <col min="12" max="12" width="8" style="12" customWidth="1"/>
    <col min="13" max="16384" width="9.125" style="12"/>
  </cols>
  <sheetData>
    <row r="1" spans="1:12" s="127" customFormat="1" ht="19.5" thickBot="1" x14ac:dyDescent="0.35">
      <c r="A1" s="714" t="s">
        <v>8568</v>
      </c>
      <c r="C1" s="177"/>
      <c r="D1" s="537" t="s">
        <v>8509</v>
      </c>
      <c r="E1" s="15"/>
      <c r="F1" s="177"/>
      <c r="G1" s="177"/>
      <c r="H1" s="15"/>
    </row>
    <row r="2" spans="1:12" s="131" customFormat="1" ht="18.75" thickBot="1" x14ac:dyDescent="0.3">
      <c r="C2" s="178"/>
      <c r="D2" s="571"/>
    </row>
    <row r="3" spans="1:12" s="127" customFormat="1" ht="19.5" thickBot="1" x14ac:dyDescent="0.35">
      <c r="B3" s="21" t="s">
        <v>17</v>
      </c>
      <c r="C3" s="177"/>
      <c r="D3" s="157">
        <f>'נתונים כללים (1)'!$C$5</f>
        <v>0</v>
      </c>
    </row>
    <row r="4" spans="1:12" s="127" customFormat="1" ht="19.5" thickBot="1" x14ac:dyDescent="0.35">
      <c r="B4" s="21" t="s">
        <v>80</v>
      </c>
      <c r="C4" s="177"/>
      <c r="D4" s="130" t="s">
        <v>40</v>
      </c>
      <c r="F4" s="699" t="s">
        <v>8564</v>
      </c>
    </row>
    <row r="5" spans="1:12" s="131" customFormat="1" ht="19.5" thickBot="1" x14ac:dyDescent="0.35">
      <c r="B5" s="28" t="s">
        <v>7</v>
      </c>
      <c r="D5" s="128" t="str">
        <f>'נתונים כללים (1)'!$C$6</f>
        <v/>
      </c>
      <c r="F5" s="179"/>
      <c r="G5" s="15"/>
    </row>
    <row r="6" spans="1:12" s="180" customFormat="1" ht="15.75" x14ac:dyDescent="0.25">
      <c r="B6" s="28"/>
      <c r="D6" s="181"/>
      <c r="F6" s="182"/>
      <c r="G6" s="164"/>
    </row>
    <row r="7" spans="1:12" s="162" customFormat="1" ht="18.75" x14ac:dyDescent="0.3">
      <c r="C7" s="177"/>
      <c r="D7" s="537" t="s">
        <v>6585</v>
      </c>
      <c r="F7" s="177"/>
      <c r="G7" s="177"/>
      <c r="H7" s="177"/>
    </row>
    <row r="8" spans="1:12" s="13" customFormat="1" ht="15" thickBot="1" x14ac:dyDescent="0.25">
      <c r="C8" s="176"/>
      <c r="D8" s="572"/>
      <c r="E8" s="12"/>
      <c r="F8" s="12"/>
      <c r="G8" s="12"/>
      <c r="H8" s="12"/>
    </row>
    <row r="9" spans="1:12" s="170" customFormat="1" ht="45" customHeight="1" x14ac:dyDescent="0.25">
      <c r="A9" s="168"/>
      <c r="B9" s="934" t="s">
        <v>8</v>
      </c>
      <c r="C9" s="935"/>
      <c r="D9" s="345" t="s">
        <v>58</v>
      </c>
      <c r="E9" s="345" t="s">
        <v>73</v>
      </c>
      <c r="F9" s="345" t="s">
        <v>37</v>
      </c>
      <c r="G9" s="346" t="s">
        <v>10419</v>
      </c>
    </row>
    <row r="10" spans="1:12" s="141" customFormat="1" ht="16.5" thickBot="1" x14ac:dyDescent="0.3">
      <c r="B10" s="936"/>
      <c r="C10" s="937"/>
      <c r="D10" s="347">
        <f>COUNTIF(סמלים,"&gt;1")</f>
        <v>0</v>
      </c>
      <c r="E10" s="348">
        <f>SUM(IF(FREQUENCY($F$16:$F$1015,$F$16:$F$1015)&gt;0,1))</f>
        <v>0</v>
      </c>
      <c r="F10" s="694">
        <f>SUM($G$16:$G$1015)</f>
        <v>0</v>
      </c>
      <c r="G10" s="695">
        <f>SUM($H$16:$H$1015)</f>
        <v>0</v>
      </c>
    </row>
    <row r="11" spans="1:12" s="141" customFormat="1" ht="16.5" thickBot="1" x14ac:dyDescent="0.3">
      <c r="B11" s="183"/>
      <c r="C11" s="183"/>
      <c r="D11" s="38"/>
      <c r="E11" s="38"/>
      <c r="F11" s="39"/>
      <c r="G11" s="39"/>
    </row>
    <row r="12" spans="1:12" s="141" customFormat="1" ht="15.75" x14ac:dyDescent="0.25">
      <c r="B12" s="184"/>
      <c r="C12" s="185"/>
      <c r="D12" s="186"/>
      <c r="E12" s="187" t="s">
        <v>6586</v>
      </c>
      <c r="F12" s="188"/>
      <c r="G12" s="188"/>
      <c r="H12" s="696"/>
    </row>
    <row r="13" spans="1:12" s="20" customFormat="1" ht="16.5" thickBot="1" x14ac:dyDescent="0.3">
      <c r="B13" s="12"/>
      <c r="C13" s="12"/>
      <c r="D13" s="572"/>
      <c r="E13" s="364" t="s">
        <v>8563</v>
      </c>
      <c r="F13" s="189"/>
      <c r="G13" s="697"/>
      <c r="H13" s="698"/>
    </row>
    <row r="14" spans="1:12" s="13" customFormat="1" ht="15.75" thickBot="1" x14ac:dyDescent="0.3">
      <c r="B14" s="170"/>
      <c r="C14" s="176"/>
      <c r="D14" s="572"/>
      <c r="E14" s="12"/>
      <c r="F14" s="12"/>
      <c r="G14" s="12"/>
      <c r="H14" s="170"/>
    </row>
    <row r="15" spans="1:12" s="138" customFormat="1" ht="58.5" customHeight="1" thickBot="1" x14ac:dyDescent="0.25">
      <c r="B15" s="343" t="s">
        <v>1</v>
      </c>
      <c r="C15" s="343" t="s">
        <v>35</v>
      </c>
      <c r="D15" s="343" t="s">
        <v>36</v>
      </c>
      <c r="E15" s="343" t="s">
        <v>75</v>
      </c>
      <c r="F15" s="344" t="s">
        <v>8014</v>
      </c>
      <c r="G15" s="343" t="s">
        <v>38</v>
      </c>
      <c r="H15" s="343" t="s">
        <v>10419</v>
      </c>
      <c r="I15" s="139"/>
      <c r="J15" s="139"/>
      <c r="K15" s="190"/>
      <c r="L15" s="190"/>
    </row>
    <row r="16" spans="1:12" ht="15" x14ac:dyDescent="0.25">
      <c r="B16" s="191">
        <v>1</v>
      </c>
      <c r="C16" s="700" cm="1">
        <f t="array" ref="C16">IFERROR(
   INDEX('מצבת ורישום גנים'!B:$B,
      SMALL(
         IF(('מצבת ורישום גנים'!$A$3:$A$18000='נתונים כללים (1)'!$C$5),
         ROW('מצבת ורישום גנים'!$A$3:$A$18000)),
      ROW(A1))
   ),
"")</f>
        <v>0</v>
      </c>
      <c r="D16" s="701" t="str">
        <f>IF(C16="", "",
   IFERROR(
      IF(VLOOKUP(C16, 'מצבת ורישום גנים'!B:H,7, FALSE) =$D$3,
         VLOOKUP(C16,'מצבת ורישום גנים'!B:D, 3, FALSE),
         "המוסד לא קיים ברשות"),
   "המוסד לא קיים"))</f>
        <v>המוסד לא קיים</v>
      </c>
      <c r="E16" s="702" t="str">
        <f>IFERROR(VLOOKUP(C16,'מצבת ורישום גנים'!B:G,6,0),"")</f>
        <v/>
      </c>
      <c r="F16" s="702" t="str">
        <f>IFERROR(VLOOKUP(C:C,'מצבת ורישום גנים'!B:I,8,0),"  ")</f>
        <v xml:space="preserve">  </v>
      </c>
      <c r="G16" s="702" t="str">
        <f>IFERROR(VLOOKUP(C:C,'מצבת ורישום גנים'!B:H,4,0),"")</f>
        <v/>
      </c>
      <c r="H16" s="702" t="str">
        <f>IFERROR(VLOOKUP(C:C,'מצבת ורישום גנים'!B:H,5,0),"")</f>
        <v/>
      </c>
      <c r="I16" s="154"/>
      <c r="J16" s="154"/>
      <c r="K16" s="192"/>
      <c r="L16" s="192"/>
    </row>
    <row r="17" spans="2:10" ht="15" x14ac:dyDescent="0.25">
      <c r="B17" s="193">
        <v>2</v>
      </c>
      <c r="C17" s="700" cm="1">
        <f t="array" ref="C17">IFERROR(
   INDEX('מצבת ורישום גנים'!B:$B,
      SMALL(
         IF(('מצבת ורישום גנים'!$A$3:$A$18000='נתונים כללים (1)'!$C$5),
         ROW('מצבת ורישום גנים'!$A$3:$A$18000)),
      ROW(A2))
   ),
"")</f>
        <v>0</v>
      </c>
      <c r="D17" s="701" t="str">
        <f>IF(C17="", "",
   IFERROR(
      IF(VLOOKUP(C17, 'מצבת ורישום גנים'!B:H,7, FALSE) =$D$3,
         VLOOKUP(C17,'מצבת ורישום גנים'!B:D, 3, FALSE),
         "המוסד לא קיים ברשות"),
   "המוסד לא קיים"))</f>
        <v>המוסד לא קיים</v>
      </c>
      <c r="E17" s="702" t="str">
        <f>IFERROR(VLOOKUP(C17,'מצבת ורישום גנים'!B:G,6,0),"")</f>
        <v/>
      </c>
      <c r="F17" s="702" t="str">
        <f>IFERROR(VLOOKUP(C:C,'מצבת ורישום גנים'!B:I,8,0),"  ")</f>
        <v xml:space="preserve">  </v>
      </c>
      <c r="G17" s="702" t="str">
        <f>IFERROR(VLOOKUP(C:C,'מצבת ורישום גנים'!B:H,4,0),"")</f>
        <v/>
      </c>
      <c r="H17" s="702" t="str">
        <f>IFERROR(VLOOKUP(C:C,'מצבת ורישום גנים'!B:H,5,0),"")</f>
        <v/>
      </c>
      <c r="I17" s="154"/>
      <c r="J17" s="154"/>
    </row>
    <row r="18" spans="2:10" ht="15" x14ac:dyDescent="0.25">
      <c r="B18" s="193">
        <v>3</v>
      </c>
      <c r="C18" s="700" cm="1">
        <f t="array" ref="C18">IFERROR(
   INDEX('מצבת ורישום גנים'!B:$B,
      SMALL(
         IF(('מצבת ורישום גנים'!$A$3:$A$18000='נתונים כללים (1)'!$C$5),
         ROW('מצבת ורישום גנים'!$A$3:$A$18000)),
      ROW(A3))
   ),
"")</f>
        <v>0</v>
      </c>
      <c r="D18" s="701" t="str">
        <f>IF(C18="", "",
   IFERROR(
      IF(VLOOKUP(C18, 'מצבת ורישום גנים'!B:H,7, FALSE) =$D$3,
         VLOOKUP(C18,'מצבת ורישום גנים'!B:D, 3, FALSE),
         "המוסד לא קיים ברשות"),
   "המוסד לא קיים"))</f>
        <v>המוסד לא קיים</v>
      </c>
      <c r="E18" s="702" t="str">
        <f>IFERROR(VLOOKUP(C18,'מצבת ורישום גנים'!B:G,6,0),"")</f>
        <v/>
      </c>
      <c r="F18" s="702" t="str">
        <f>IFERROR(VLOOKUP(C:C,'מצבת ורישום גנים'!B:I,8,0),"  ")</f>
        <v xml:space="preserve">  </v>
      </c>
      <c r="G18" s="702" t="str">
        <f>IFERROR(VLOOKUP(C:C,'מצבת ורישום גנים'!B:H,4,0),"")</f>
        <v/>
      </c>
      <c r="H18" s="702" t="str">
        <f>IFERROR(VLOOKUP(C:C,'מצבת ורישום גנים'!B:H,5,0),"")</f>
        <v/>
      </c>
      <c r="I18" s="154"/>
      <c r="J18" s="154"/>
    </row>
    <row r="19" spans="2:10" ht="15" x14ac:dyDescent="0.25">
      <c r="B19" s="193">
        <v>4</v>
      </c>
      <c r="C19" s="700" cm="1">
        <f t="array" ref="C19">IFERROR(
   INDEX('מצבת ורישום גנים'!B:$B,
      SMALL(
         IF(('מצבת ורישום גנים'!$A$3:$A$18000='נתונים כללים (1)'!$C$5),
         ROW('מצבת ורישום גנים'!$A$3:$A$18000)),
      ROW(A4))
   ),
"")</f>
        <v>0</v>
      </c>
      <c r="D19" s="701" t="str">
        <f>IF(C19="", "",
   IFERROR(
      IF(VLOOKUP(C19, 'מצבת ורישום גנים'!B:H,7, FALSE) =$D$3,
         VLOOKUP(C19,'מצבת ורישום גנים'!B:D, 3, FALSE),
         "המוסד לא קיים ברשות"),
   "המוסד לא קיים"))</f>
        <v>המוסד לא קיים</v>
      </c>
      <c r="E19" s="702" t="str">
        <f>IFERROR(VLOOKUP(C19,'מצבת ורישום גנים'!B:G,6,0),"")</f>
        <v/>
      </c>
      <c r="F19" s="702" t="str">
        <f>IFERROR(VLOOKUP(C:C,'מצבת ורישום גנים'!B:I,8,0),"  ")</f>
        <v xml:space="preserve">  </v>
      </c>
      <c r="G19" s="702" t="str">
        <f>IFERROR(VLOOKUP(C:C,'מצבת ורישום גנים'!B:H,4,0),"")</f>
        <v/>
      </c>
      <c r="H19" s="702" t="str">
        <f>IFERROR(VLOOKUP(C:C,'מצבת ורישום גנים'!B:H,5,0),"")</f>
        <v/>
      </c>
      <c r="I19" s="154"/>
      <c r="J19" s="154"/>
    </row>
    <row r="20" spans="2:10" ht="15" x14ac:dyDescent="0.25">
      <c r="B20" s="193">
        <v>5</v>
      </c>
      <c r="C20" s="700" cm="1">
        <f t="array" ref="C20">IFERROR(
   INDEX('מצבת ורישום גנים'!B:$B,
      SMALL(
         IF(('מצבת ורישום גנים'!$A$3:$A$18000='נתונים כללים (1)'!$C$5),
         ROW('מצבת ורישום גנים'!$A$3:$A$18000)),
      ROW(A5))
   ),
"")</f>
        <v>0</v>
      </c>
      <c r="D20" s="701" t="str">
        <f>IF(C20="", "",
   IFERROR(
      IF(VLOOKUP(C20, 'מצבת ורישום גנים'!B:H,7, FALSE) =$D$3,
         VLOOKUP(C20,'מצבת ורישום גנים'!B:D, 3, FALSE),
         "המוסד לא קיים ברשות"),
   "המוסד לא קיים"))</f>
        <v>המוסד לא קיים</v>
      </c>
      <c r="E20" s="702" t="str">
        <f>IFERROR(VLOOKUP(C20,'מצבת ורישום גנים'!B:G,6,0),"")</f>
        <v/>
      </c>
      <c r="F20" s="702" t="str">
        <f>IFERROR(VLOOKUP(C:C,'מצבת ורישום גנים'!B:I,8,0),"  ")</f>
        <v xml:space="preserve">  </v>
      </c>
      <c r="G20" s="702" t="str">
        <f>IFERROR(VLOOKUP(C:C,'מצבת ורישום גנים'!B:H,4,0),"")</f>
        <v/>
      </c>
      <c r="H20" s="702" t="str">
        <f>IFERROR(VLOOKUP(C:C,'מצבת ורישום גנים'!B:H,5,0),"")</f>
        <v/>
      </c>
      <c r="I20" s="154"/>
      <c r="J20" s="154"/>
    </row>
    <row r="21" spans="2:10" ht="15" x14ac:dyDescent="0.25">
      <c r="B21" s="193">
        <v>6</v>
      </c>
      <c r="C21" s="700" cm="1">
        <f t="array" ref="C21">IFERROR(
   INDEX('מצבת ורישום גנים'!B:$B,
      SMALL(
         IF(('מצבת ורישום גנים'!$A$3:$A$18000='נתונים כללים (1)'!$C$5),
         ROW('מצבת ורישום גנים'!$A$3:$A$18000)),
      ROW(A6))
   ),
"")</f>
        <v>0</v>
      </c>
      <c r="D21" s="701" t="str">
        <f>IF(C21="", "",
   IFERROR(
      IF(VLOOKUP(C21, 'מצבת ורישום גנים'!B:H,7, FALSE) =$D$3,
         VLOOKUP(C21,'מצבת ורישום גנים'!B:D, 3, FALSE),
         "המוסד לא קיים ברשות"),
   "המוסד לא קיים"))</f>
        <v>המוסד לא קיים</v>
      </c>
      <c r="E21" s="702" t="str">
        <f>IFERROR(VLOOKUP(C21,'מצבת ורישום גנים'!B:G,6,0),"")</f>
        <v/>
      </c>
      <c r="F21" s="702" t="str">
        <f>IFERROR(VLOOKUP(C:C,'מצבת ורישום גנים'!B:I,8,0),"  ")</f>
        <v xml:space="preserve">  </v>
      </c>
      <c r="G21" s="702" t="str">
        <f>IFERROR(VLOOKUP(C:C,'מצבת ורישום גנים'!B:H,4,0),"")</f>
        <v/>
      </c>
      <c r="H21" s="702" t="str">
        <f>IFERROR(VLOOKUP(C:C,'מצבת ורישום גנים'!B:H,5,0),"")</f>
        <v/>
      </c>
      <c r="I21" s="154"/>
      <c r="J21" s="154"/>
    </row>
    <row r="22" spans="2:10" ht="15" x14ac:dyDescent="0.25">
      <c r="B22" s="193">
        <v>7</v>
      </c>
      <c r="C22" s="700" cm="1">
        <f t="array" ref="C22">IFERROR(
   INDEX('מצבת ורישום גנים'!B:$B,
      SMALL(
         IF(('מצבת ורישום גנים'!$A$3:$A$18000='נתונים כללים (1)'!$C$5),
         ROW('מצבת ורישום גנים'!$A$3:$A$18000)),
      ROW(A7))
   ),
"")</f>
        <v>0</v>
      </c>
      <c r="D22" s="701" t="str">
        <f>IF(C22="", "",
   IFERROR(
      IF(VLOOKUP(C22, 'מצבת ורישום גנים'!B:H,7, FALSE) =$D$3,
         VLOOKUP(C22,'מצבת ורישום גנים'!B:D, 3, FALSE),
         "המוסד לא קיים ברשות"),
   "המוסד לא קיים"))</f>
        <v>המוסד לא קיים</v>
      </c>
      <c r="E22" s="702" t="str">
        <f>IFERROR(VLOOKUP(C22,'מצבת ורישום גנים'!B:G,6,0),"")</f>
        <v/>
      </c>
      <c r="F22" s="702" t="str">
        <f>IFERROR(VLOOKUP(C:C,'מצבת ורישום גנים'!B:I,8,0),"  ")</f>
        <v xml:space="preserve">  </v>
      </c>
      <c r="G22" s="702" t="str">
        <f>IFERROR(VLOOKUP(C:C,'מצבת ורישום גנים'!B:H,4,0),"")</f>
        <v/>
      </c>
      <c r="H22" s="702" t="str">
        <f>IFERROR(VLOOKUP(C:C,'מצבת ורישום גנים'!B:H,5,0),"")</f>
        <v/>
      </c>
      <c r="I22" s="154"/>
      <c r="J22" s="154"/>
    </row>
    <row r="23" spans="2:10" ht="15" x14ac:dyDescent="0.25">
      <c r="B23" s="193">
        <v>8</v>
      </c>
      <c r="C23" s="700" cm="1">
        <f t="array" ref="C23">IFERROR(
   INDEX('מצבת ורישום גנים'!B:$B,
      SMALL(
         IF(('מצבת ורישום גנים'!$A$3:$A$18000='נתונים כללים (1)'!$C$5),
         ROW('מצבת ורישום גנים'!$A$3:$A$18000)),
      ROW(A8))
   ),
"")</f>
        <v>0</v>
      </c>
      <c r="D23" s="701" t="str">
        <f>IF(C23="", "",
   IFERROR(
      IF(VLOOKUP(C23, 'מצבת ורישום גנים'!B:H,7, FALSE) =$D$3,
         VLOOKUP(C23,'מצבת ורישום גנים'!B:D, 3, FALSE),
         "המוסד לא קיים ברשות"),
   "המוסד לא קיים"))</f>
        <v>המוסד לא קיים</v>
      </c>
      <c r="E23" s="702" t="str">
        <f>IFERROR(VLOOKUP(C23,'מצבת ורישום גנים'!B:G,6,0),"")</f>
        <v/>
      </c>
      <c r="F23" s="702" t="str">
        <f>IFERROR(VLOOKUP(C:C,'מצבת ורישום גנים'!B:I,8,0),"  ")</f>
        <v xml:space="preserve">  </v>
      </c>
      <c r="G23" s="702" t="str">
        <f>IFERROR(VLOOKUP(C:C,'מצבת ורישום גנים'!B:H,4,0),"")</f>
        <v/>
      </c>
      <c r="H23" s="702" t="str">
        <f>IFERROR(VLOOKUP(C:C,'מצבת ורישום גנים'!B:H,5,0),"")</f>
        <v/>
      </c>
      <c r="I23" s="154"/>
      <c r="J23" s="154"/>
    </row>
    <row r="24" spans="2:10" ht="15" x14ac:dyDescent="0.25">
      <c r="B24" s="193">
        <v>9</v>
      </c>
      <c r="C24" s="700" cm="1">
        <f t="array" ref="C24">IFERROR(
   INDEX('מצבת ורישום גנים'!B:$B,
      SMALL(
         IF(('מצבת ורישום גנים'!$A$3:$A$18000='נתונים כללים (1)'!$C$5),
         ROW('מצבת ורישום גנים'!$A$3:$A$18000)),
      ROW(A9))
   ),
"")</f>
        <v>0</v>
      </c>
      <c r="D24" s="701" t="str">
        <f>IF(C24="", "",
   IFERROR(
      IF(VLOOKUP(C24, 'מצבת ורישום גנים'!B:H,7, FALSE) =$D$3,
         VLOOKUP(C24,'מצבת ורישום גנים'!B:D, 3, FALSE),
         "המוסד לא קיים ברשות"),
   "המוסד לא קיים"))</f>
        <v>המוסד לא קיים</v>
      </c>
      <c r="E24" s="702" t="str">
        <f>IFERROR(VLOOKUP(C24,'מצבת ורישום גנים'!B:G,6,0),"")</f>
        <v/>
      </c>
      <c r="F24" s="702" t="str">
        <f>IFERROR(VLOOKUP(C:C,'מצבת ורישום גנים'!B:I,8,0),"  ")</f>
        <v xml:space="preserve">  </v>
      </c>
      <c r="G24" s="702" t="str">
        <f>IFERROR(VLOOKUP(C:C,'מצבת ורישום גנים'!B:H,4,0),"")</f>
        <v/>
      </c>
      <c r="H24" s="702" t="str">
        <f>IFERROR(VLOOKUP(C:C,'מצבת ורישום גנים'!B:H,5,0),"")</f>
        <v/>
      </c>
      <c r="I24" s="154"/>
      <c r="J24" s="154"/>
    </row>
    <row r="25" spans="2:10" ht="15" x14ac:dyDescent="0.25">
      <c r="B25" s="193">
        <v>10</v>
      </c>
      <c r="C25" s="700" cm="1">
        <f t="array" ref="C25">IFERROR(
   INDEX('מצבת ורישום גנים'!B:$B,
      SMALL(
         IF(('מצבת ורישום גנים'!$A$3:$A$18000='נתונים כללים (1)'!$C$5),
         ROW('מצבת ורישום גנים'!$A$3:$A$18000)),
      ROW(A10))
   ),
"")</f>
        <v>0</v>
      </c>
      <c r="D25" s="701" t="str">
        <f>IF(C25="", "",
   IFERROR(
      IF(VLOOKUP(C25, 'מצבת ורישום גנים'!B:H,7, FALSE) =$D$3,
         VLOOKUP(C25,'מצבת ורישום גנים'!B:D, 3, FALSE),
         "המוסד לא קיים ברשות"),
   "המוסד לא קיים"))</f>
        <v>המוסד לא קיים</v>
      </c>
      <c r="E25" s="702" t="str">
        <f>IFERROR(VLOOKUP(C25,'מצבת ורישום גנים'!B:G,6,0),"")</f>
        <v/>
      </c>
      <c r="F25" s="702" t="str">
        <f>IFERROR(VLOOKUP(C:C,'מצבת ורישום גנים'!B:I,8,0),"  ")</f>
        <v xml:space="preserve">  </v>
      </c>
      <c r="G25" s="702" t="str">
        <f>IFERROR(VLOOKUP(C:C,'מצבת ורישום גנים'!B:H,4,0),"")</f>
        <v/>
      </c>
      <c r="H25" s="702" t="str">
        <f>IFERROR(VLOOKUP(C:C,'מצבת ורישום גנים'!B:H,5,0),"")</f>
        <v/>
      </c>
      <c r="I25" s="154"/>
      <c r="J25" s="154"/>
    </row>
    <row r="26" spans="2:10" ht="15" x14ac:dyDescent="0.25">
      <c r="B26" s="193">
        <v>11</v>
      </c>
      <c r="C26" s="700" cm="1">
        <f t="array" ref="C26">IFERROR(
   INDEX('מצבת ורישום גנים'!B:$B,
      SMALL(
         IF(('מצבת ורישום גנים'!$A$3:$A$18000='נתונים כללים (1)'!$C$5),
         ROW('מצבת ורישום גנים'!$A$3:$A$18000)),
      ROW(A11))
   ),
"")</f>
        <v>0</v>
      </c>
      <c r="D26" s="701" t="str">
        <f>IF(C26="", "",
   IFERROR(
      IF(VLOOKUP(C26, 'מצבת ורישום גנים'!B:H,7, FALSE) =$D$3,
         VLOOKUP(C26,'מצבת ורישום גנים'!B:D, 3, FALSE),
         "המוסד לא קיים ברשות"),
   "המוסד לא קיים"))</f>
        <v>המוסד לא קיים</v>
      </c>
      <c r="E26" s="702" t="str">
        <f>IFERROR(VLOOKUP(C26,'מצבת ורישום גנים'!B:G,6,0),"")</f>
        <v/>
      </c>
      <c r="F26" s="702" t="str">
        <f>IFERROR(VLOOKUP(C:C,'מצבת ורישום גנים'!B:I,8,0),"  ")</f>
        <v xml:space="preserve">  </v>
      </c>
      <c r="G26" s="702" t="str">
        <f>IFERROR(VLOOKUP(C:C,'מצבת ורישום גנים'!B:H,4,0),"")</f>
        <v/>
      </c>
      <c r="H26" s="702" t="str">
        <f>IFERROR(VLOOKUP(C:C,'מצבת ורישום גנים'!B:H,5,0),"")</f>
        <v/>
      </c>
      <c r="I26" s="154"/>
      <c r="J26" s="154"/>
    </row>
    <row r="27" spans="2:10" ht="15" x14ac:dyDescent="0.25">
      <c r="B27" s="193">
        <v>12</v>
      </c>
      <c r="C27" s="700" cm="1">
        <f t="array" ref="C27">IFERROR(
   INDEX('מצבת ורישום גנים'!B:$B,
      SMALL(
         IF(('מצבת ורישום גנים'!$A$3:$A$18000='נתונים כללים (1)'!$C$5),
         ROW('מצבת ורישום גנים'!$A$3:$A$18000)),
      ROW(A12))
   ),
"")</f>
        <v>0</v>
      </c>
      <c r="D27" s="701" t="str">
        <f>IF(C27="", "",
   IFERROR(
      IF(VLOOKUP(C27, 'מצבת ורישום גנים'!B:H,7, FALSE) =$D$3,
         VLOOKUP(C27,'מצבת ורישום גנים'!B:D, 3, FALSE),
         "המוסד לא קיים ברשות"),
   "המוסד לא קיים"))</f>
        <v>המוסד לא קיים</v>
      </c>
      <c r="E27" s="702" t="str">
        <f>IFERROR(VLOOKUP(C27,'מצבת ורישום גנים'!B:G,6,0),"")</f>
        <v/>
      </c>
      <c r="F27" s="702" t="str">
        <f>IFERROR(VLOOKUP(C:C,'מצבת ורישום גנים'!B:I,8,0),"  ")</f>
        <v xml:space="preserve">  </v>
      </c>
      <c r="G27" s="702" t="str">
        <f>IFERROR(VLOOKUP(C:C,'מצבת ורישום גנים'!B:H,4,0),"")</f>
        <v/>
      </c>
      <c r="H27" s="702" t="str">
        <f>IFERROR(VLOOKUP(C:C,'מצבת ורישום גנים'!B:H,5,0),"")</f>
        <v/>
      </c>
      <c r="I27" s="154"/>
      <c r="J27" s="154"/>
    </row>
    <row r="28" spans="2:10" ht="15" x14ac:dyDescent="0.25">
      <c r="B28" s="193">
        <v>13</v>
      </c>
      <c r="C28" s="700" cm="1">
        <f t="array" ref="C28">IFERROR(
   INDEX('מצבת ורישום גנים'!B:$B,
      SMALL(
         IF(('מצבת ורישום גנים'!$A$3:$A$18000='נתונים כללים (1)'!$C$5),
         ROW('מצבת ורישום גנים'!$A$3:$A$18000)),
      ROW(A13))
   ),
"")</f>
        <v>0</v>
      </c>
      <c r="D28" s="701" t="str">
        <f>IF(C28="", "",
   IFERROR(
      IF(VLOOKUP(C28, 'מצבת ורישום גנים'!B:H,7, FALSE) =$D$3,
         VLOOKUP(C28,'מצבת ורישום גנים'!B:D, 3, FALSE),
         "המוסד לא קיים ברשות"),
   "המוסד לא קיים"))</f>
        <v>המוסד לא קיים</v>
      </c>
      <c r="E28" s="702" t="str">
        <f>IFERROR(VLOOKUP(C28,'מצבת ורישום גנים'!B:G,6,0),"")</f>
        <v/>
      </c>
      <c r="F28" s="702" t="str">
        <f>IFERROR(VLOOKUP(C:C,'מצבת ורישום גנים'!B:I,8,0),"  ")</f>
        <v xml:space="preserve">  </v>
      </c>
      <c r="G28" s="702" t="str">
        <f>IFERROR(VLOOKUP(C:C,'מצבת ורישום גנים'!B:H,4,0),"")</f>
        <v/>
      </c>
      <c r="H28" s="702" t="str">
        <f>IFERROR(VLOOKUP(C:C,'מצבת ורישום גנים'!B:H,5,0),"")</f>
        <v/>
      </c>
      <c r="I28" s="154"/>
      <c r="J28" s="154"/>
    </row>
    <row r="29" spans="2:10" ht="15" x14ac:dyDescent="0.25">
      <c r="B29" s="193">
        <v>14</v>
      </c>
      <c r="C29" s="700" cm="1">
        <f t="array" ref="C29">IFERROR(
   INDEX('מצבת ורישום גנים'!B:$B,
      SMALL(
         IF(('מצבת ורישום גנים'!$A$3:$A$18000='נתונים כללים (1)'!$C$5),
         ROW('מצבת ורישום גנים'!$A$3:$A$18000)),
      ROW(A14))
   ),
"")</f>
        <v>0</v>
      </c>
      <c r="D29" s="701" t="str">
        <f>IF(C29="", "",
   IFERROR(
      IF(VLOOKUP(C29, 'מצבת ורישום גנים'!B:H,7, FALSE) =$D$3,
         VLOOKUP(C29,'מצבת ורישום גנים'!B:D, 3, FALSE),
         "המוסד לא קיים ברשות"),
   "המוסד לא קיים"))</f>
        <v>המוסד לא קיים</v>
      </c>
      <c r="E29" s="702" t="str">
        <f>IFERROR(VLOOKUP(C29,'מצבת ורישום גנים'!B:G,6,0),"")</f>
        <v/>
      </c>
      <c r="F29" s="702" t="str">
        <f>IFERROR(VLOOKUP(C:C,'מצבת ורישום גנים'!B:I,8,0),"  ")</f>
        <v xml:space="preserve">  </v>
      </c>
      <c r="G29" s="702" t="str">
        <f>IFERROR(VLOOKUP(C:C,'מצבת ורישום גנים'!B:H,4,0),"")</f>
        <v/>
      </c>
      <c r="H29" s="702" t="str">
        <f>IFERROR(VLOOKUP(C:C,'מצבת ורישום גנים'!B:H,5,0),"")</f>
        <v/>
      </c>
      <c r="I29" s="154"/>
      <c r="J29" s="154"/>
    </row>
    <row r="30" spans="2:10" ht="15" x14ac:dyDescent="0.25">
      <c r="B30" s="193">
        <v>15</v>
      </c>
      <c r="C30" s="700" cm="1">
        <f t="array" ref="C30">IFERROR(
   INDEX('מצבת ורישום גנים'!B:$B,
      SMALL(
         IF(('מצבת ורישום גנים'!$A$3:$A$18000='נתונים כללים (1)'!$C$5),
         ROW('מצבת ורישום גנים'!$A$3:$A$18000)),
      ROW(A15))
   ),
"")</f>
        <v>0</v>
      </c>
      <c r="D30" s="701" t="str">
        <f>IF(C30="", "",
   IFERROR(
      IF(VLOOKUP(C30, 'מצבת ורישום גנים'!B:H,7, FALSE) =$D$3,
         VLOOKUP(C30,'מצבת ורישום גנים'!B:D, 3, FALSE),
         "המוסד לא קיים ברשות"),
   "המוסד לא קיים"))</f>
        <v>המוסד לא קיים</v>
      </c>
      <c r="E30" s="702" t="str">
        <f>IFERROR(VLOOKUP(C30,'מצבת ורישום גנים'!B:G,6,0),"")</f>
        <v/>
      </c>
      <c r="F30" s="702" t="str">
        <f>IFERROR(VLOOKUP(C:C,'מצבת ורישום גנים'!B:I,8,0),"  ")</f>
        <v xml:space="preserve">  </v>
      </c>
      <c r="G30" s="702" t="str">
        <f>IFERROR(VLOOKUP(C:C,'מצבת ורישום גנים'!B:H,4,0),"")</f>
        <v/>
      </c>
      <c r="H30" s="702" t="str">
        <f>IFERROR(VLOOKUP(C:C,'מצבת ורישום גנים'!B:H,5,0),"")</f>
        <v/>
      </c>
      <c r="I30" s="154"/>
      <c r="J30" s="154"/>
    </row>
    <row r="31" spans="2:10" ht="15" x14ac:dyDescent="0.25">
      <c r="B31" s="193">
        <v>16</v>
      </c>
      <c r="C31" s="700" cm="1">
        <f t="array" ref="C31">IFERROR(
   INDEX('מצבת ורישום גנים'!B:$B,
      SMALL(
         IF(('מצבת ורישום גנים'!$A$3:$A$18000='נתונים כללים (1)'!$C$5),
         ROW('מצבת ורישום גנים'!$A$3:$A$18000)),
      ROW(A16))
   ),
"")</f>
        <v>0</v>
      </c>
      <c r="D31" s="701" t="str">
        <f>IF(C31="", "",
   IFERROR(
      IF(VLOOKUP(C31, 'מצבת ורישום גנים'!B:H,7, FALSE) =$D$3,
         VLOOKUP(C31,'מצבת ורישום גנים'!B:D, 3, FALSE),
         "המוסד לא קיים ברשות"),
   "המוסד לא קיים"))</f>
        <v>המוסד לא קיים</v>
      </c>
      <c r="E31" s="702" t="str">
        <f>IFERROR(VLOOKUP(C31,'מצבת ורישום גנים'!B:G,6,0),"")</f>
        <v/>
      </c>
      <c r="F31" s="702" t="str">
        <f>IFERROR(VLOOKUP(C:C,'מצבת ורישום גנים'!B:I,8,0),"  ")</f>
        <v xml:space="preserve">  </v>
      </c>
      <c r="G31" s="702" t="str">
        <f>IFERROR(VLOOKUP(C:C,'מצבת ורישום גנים'!B:H,4,0),"")</f>
        <v/>
      </c>
      <c r="H31" s="702" t="str">
        <f>IFERROR(VLOOKUP(C:C,'מצבת ורישום גנים'!B:H,5,0),"")</f>
        <v/>
      </c>
      <c r="I31" s="154"/>
      <c r="J31" s="154"/>
    </row>
    <row r="32" spans="2:10" ht="15" x14ac:dyDescent="0.25">
      <c r="B32" s="193">
        <v>17</v>
      </c>
      <c r="C32" s="700" cm="1">
        <f t="array" ref="C32">IFERROR(
   INDEX('מצבת ורישום גנים'!B:$B,
      SMALL(
         IF(('מצבת ורישום גנים'!$A$3:$A$18000='נתונים כללים (1)'!$C$5),
         ROW('מצבת ורישום גנים'!$A$3:$A$18000)),
      ROW(A17))
   ),
"")</f>
        <v>0</v>
      </c>
      <c r="D32" s="701" t="str">
        <f>IF(C32="", "",
   IFERROR(
      IF(VLOOKUP(C32, 'מצבת ורישום גנים'!B:H,7, FALSE) =$D$3,
         VLOOKUP(C32,'מצבת ורישום גנים'!B:D, 3, FALSE),
         "המוסד לא קיים ברשות"),
   "המוסד לא קיים"))</f>
        <v>המוסד לא קיים</v>
      </c>
      <c r="E32" s="702" t="str">
        <f>IFERROR(VLOOKUP(C32,'מצבת ורישום גנים'!B:G,6,0),"")</f>
        <v/>
      </c>
      <c r="F32" s="702" t="str">
        <f>IFERROR(VLOOKUP(C:C,'מצבת ורישום גנים'!B:I,8,0),"  ")</f>
        <v xml:space="preserve">  </v>
      </c>
      <c r="G32" s="702" t="str">
        <f>IFERROR(VLOOKUP(C:C,'מצבת ורישום גנים'!B:H,4,0),"")</f>
        <v/>
      </c>
      <c r="H32" s="702" t="str">
        <f>IFERROR(VLOOKUP(C:C,'מצבת ורישום גנים'!B:H,5,0),"")</f>
        <v/>
      </c>
      <c r="I32" s="154"/>
      <c r="J32" s="154"/>
    </row>
    <row r="33" spans="2:10" ht="15" x14ac:dyDescent="0.25">
      <c r="B33" s="193">
        <v>18</v>
      </c>
      <c r="C33" s="700" cm="1">
        <f t="array" ref="C33">IFERROR(
   INDEX('מצבת ורישום גנים'!B:$B,
      SMALL(
         IF(('מצבת ורישום גנים'!$A$3:$A$18000='נתונים כללים (1)'!$C$5),
         ROW('מצבת ורישום גנים'!$A$3:$A$18000)),
      ROW(A18))
   ),
"")</f>
        <v>0</v>
      </c>
      <c r="D33" s="701" t="str">
        <f>IF(C33="", "",
   IFERROR(
      IF(VLOOKUP(C33, 'מצבת ורישום גנים'!B:H,7, FALSE) =$D$3,
         VLOOKUP(C33,'מצבת ורישום גנים'!B:D, 3, FALSE),
         "המוסד לא קיים ברשות"),
   "המוסד לא קיים"))</f>
        <v>המוסד לא קיים</v>
      </c>
      <c r="E33" s="702" t="str">
        <f>IFERROR(VLOOKUP(C33,'מצבת ורישום גנים'!B:G,6,0),"")</f>
        <v/>
      </c>
      <c r="F33" s="702" t="str">
        <f>IFERROR(VLOOKUP(C:C,'מצבת ורישום גנים'!B:I,8,0),"  ")</f>
        <v xml:space="preserve">  </v>
      </c>
      <c r="G33" s="702" t="str">
        <f>IFERROR(VLOOKUP(C:C,'מצבת ורישום גנים'!B:H,4,0),"")</f>
        <v/>
      </c>
      <c r="H33" s="702" t="str">
        <f>IFERROR(VLOOKUP(C:C,'מצבת ורישום גנים'!B:H,5,0),"")</f>
        <v/>
      </c>
      <c r="I33" s="154"/>
      <c r="J33" s="154"/>
    </row>
    <row r="34" spans="2:10" ht="15" x14ac:dyDescent="0.25">
      <c r="B34" s="193">
        <v>19</v>
      </c>
      <c r="C34" s="700" cm="1">
        <f t="array" ref="C34">IFERROR(
   INDEX('מצבת ורישום גנים'!B:$B,
      SMALL(
         IF(('מצבת ורישום גנים'!$A$3:$A$18000='נתונים כללים (1)'!$C$5),
         ROW('מצבת ורישום גנים'!$A$3:$A$18000)),
      ROW(A19))
   ),
"")</f>
        <v>0</v>
      </c>
      <c r="D34" s="701" t="str">
        <f>IF(C34="", "",
   IFERROR(
      IF(VLOOKUP(C34, 'מצבת ורישום גנים'!B:H,7, FALSE) =$D$3,
         VLOOKUP(C34,'מצבת ורישום גנים'!B:D, 3, FALSE),
         "המוסד לא קיים ברשות"),
   "המוסד לא קיים"))</f>
        <v>המוסד לא קיים</v>
      </c>
      <c r="E34" s="702" t="str">
        <f>IFERROR(VLOOKUP(C34,'מצבת ורישום גנים'!B:G,6,0),"")</f>
        <v/>
      </c>
      <c r="F34" s="702" t="str">
        <f>IFERROR(VLOOKUP(C:C,'מצבת ורישום גנים'!B:I,8,0),"  ")</f>
        <v xml:space="preserve">  </v>
      </c>
      <c r="G34" s="702" t="str">
        <f>IFERROR(VLOOKUP(C:C,'מצבת ורישום גנים'!B:H,4,0),"")</f>
        <v/>
      </c>
      <c r="H34" s="702" t="str">
        <f>IFERROR(VLOOKUP(C:C,'מצבת ורישום גנים'!B:H,5,0),"")</f>
        <v/>
      </c>
      <c r="I34" s="154"/>
      <c r="J34" s="154"/>
    </row>
    <row r="35" spans="2:10" ht="15" x14ac:dyDescent="0.25">
      <c r="B35" s="193">
        <v>20</v>
      </c>
      <c r="C35" s="700" cm="1">
        <f t="array" ref="C35">IFERROR(
   INDEX('מצבת ורישום גנים'!B:$B,
      SMALL(
         IF(('מצבת ורישום גנים'!$A$3:$A$18000='נתונים כללים (1)'!$C$5),
         ROW('מצבת ורישום גנים'!$A$3:$A$18000)),
      ROW(A20))
   ),
"")</f>
        <v>0</v>
      </c>
      <c r="D35" s="701" t="str">
        <f>IF(C35="", "",
   IFERROR(
      IF(VLOOKUP(C35, 'מצבת ורישום גנים'!B:H,7, FALSE) =$D$3,
         VLOOKUP(C35,'מצבת ורישום גנים'!B:D, 3, FALSE),
         "המוסד לא קיים ברשות"),
   "המוסד לא קיים"))</f>
        <v>המוסד לא קיים</v>
      </c>
      <c r="E35" s="702" t="str">
        <f>IFERROR(VLOOKUP(C35,'מצבת ורישום גנים'!B:G,6,0),"")</f>
        <v/>
      </c>
      <c r="F35" s="702" t="str">
        <f>IFERROR(VLOOKUP(C:C,'מצבת ורישום גנים'!B:I,8,0),"  ")</f>
        <v xml:space="preserve">  </v>
      </c>
      <c r="G35" s="702" t="str">
        <f>IFERROR(VLOOKUP(C:C,'מצבת ורישום גנים'!B:H,4,0),"")</f>
        <v/>
      </c>
      <c r="H35" s="702" t="str">
        <f>IFERROR(VLOOKUP(C:C,'מצבת ורישום גנים'!B:H,5,0),"")</f>
        <v/>
      </c>
      <c r="I35" s="154"/>
      <c r="J35" s="154"/>
    </row>
    <row r="36" spans="2:10" ht="15" x14ac:dyDescent="0.25">
      <c r="B36" s="193">
        <v>21</v>
      </c>
      <c r="C36" s="700" cm="1">
        <f t="array" ref="C36">IFERROR(
   INDEX('מצבת ורישום גנים'!B:$B,
      SMALL(
         IF(('מצבת ורישום גנים'!$A$3:$A$18000='נתונים כללים (1)'!$C$5),
         ROW('מצבת ורישום גנים'!$A$3:$A$18000)),
      ROW(A21))
   ),
"")</f>
        <v>0</v>
      </c>
      <c r="D36" s="701" t="str">
        <f>IF(C36="", "",
   IFERROR(
      IF(VLOOKUP(C36, 'מצבת ורישום גנים'!B:H,7, FALSE) =$D$3,
         VLOOKUP(C36,'מצבת ורישום גנים'!B:D, 3, FALSE),
         "המוסד לא קיים ברשות"),
   "המוסד לא קיים"))</f>
        <v>המוסד לא קיים</v>
      </c>
      <c r="E36" s="702" t="str">
        <f>IFERROR(VLOOKUP(C36,'מצבת ורישום גנים'!B:G,6,0),"")</f>
        <v/>
      </c>
      <c r="F36" s="702" t="str">
        <f>IFERROR(VLOOKUP(C:C,'מצבת ורישום גנים'!B:I,8,0),"  ")</f>
        <v xml:space="preserve">  </v>
      </c>
      <c r="G36" s="702" t="str">
        <f>IFERROR(VLOOKUP(C:C,'מצבת ורישום גנים'!B:H,4,0),"")</f>
        <v/>
      </c>
      <c r="H36" s="702" t="str">
        <f>IFERROR(VLOOKUP(C:C,'מצבת ורישום גנים'!B:H,5,0),"")</f>
        <v/>
      </c>
      <c r="I36" s="154"/>
      <c r="J36" s="154"/>
    </row>
    <row r="37" spans="2:10" ht="15" x14ac:dyDescent="0.25">
      <c r="B37" s="193">
        <v>22</v>
      </c>
      <c r="C37" s="700" cm="1">
        <f t="array" ref="C37">IFERROR(
   INDEX('מצבת ורישום גנים'!B:$B,
      SMALL(
         IF(('מצבת ורישום גנים'!$A$3:$A$18000='נתונים כללים (1)'!$C$5),
         ROW('מצבת ורישום גנים'!$A$3:$A$18000)),
      ROW(A22))
   ),
"")</f>
        <v>0</v>
      </c>
      <c r="D37" s="701" t="str">
        <f>IF(C37="", "",
   IFERROR(
      IF(VLOOKUP(C37, 'מצבת ורישום גנים'!B:H,7, FALSE) =$D$3,
         VLOOKUP(C37,'מצבת ורישום גנים'!B:D, 3, FALSE),
         "המוסד לא קיים ברשות"),
   "המוסד לא קיים"))</f>
        <v>המוסד לא קיים</v>
      </c>
      <c r="E37" s="702" t="str">
        <f>IFERROR(VLOOKUP(C37,'מצבת ורישום גנים'!B:G,6,0),"")</f>
        <v/>
      </c>
      <c r="F37" s="702" t="str">
        <f>IFERROR(VLOOKUP(C:C,'מצבת ורישום גנים'!B:I,8,0),"  ")</f>
        <v xml:space="preserve">  </v>
      </c>
      <c r="G37" s="702" t="str">
        <f>IFERROR(VLOOKUP(C:C,'מצבת ורישום גנים'!B:H,4,0),"")</f>
        <v/>
      </c>
      <c r="H37" s="702" t="str">
        <f>IFERROR(VLOOKUP(C:C,'מצבת ורישום גנים'!B:H,5,0),"")</f>
        <v/>
      </c>
      <c r="I37" s="154"/>
      <c r="J37" s="154"/>
    </row>
    <row r="38" spans="2:10" ht="15" x14ac:dyDescent="0.25">
      <c r="B38" s="193">
        <v>23</v>
      </c>
      <c r="C38" s="700" cm="1">
        <f t="array" ref="C38">IFERROR(
   INDEX('מצבת ורישום גנים'!B:$B,
      SMALL(
         IF(('מצבת ורישום גנים'!$A$3:$A$18000='נתונים כללים (1)'!$C$5),
         ROW('מצבת ורישום גנים'!$A$3:$A$18000)),
      ROW(A23))
   ),
"")</f>
        <v>0</v>
      </c>
      <c r="D38" s="701" t="str">
        <f>IF(C38="", "",
   IFERROR(
      IF(VLOOKUP(C38, 'מצבת ורישום גנים'!B:H,7, FALSE) =$D$3,
         VLOOKUP(C38,'מצבת ורישום גנים'!B:D, 3, FALSE),
         "המוסד לא קיים ברשות"),
   "המוסד לא קיים"))</f>
        <v>המוסד לא קיים</v>
      </c>
      <c r="E38" s="702" t="str">
        <f>IFERROR(VLOOKUP(C38,'מצבת ורישום גנים'!B:G,6,0),"")</f>
        <v/>
      </c>
      <c r="F38" s="702" t="str">
        <f>IFERROR(VLOOKUP(C:C,'מצבת ורישום גנים'!B:I,8,0),"  ")</f>
        <v xml:space="preserve">  </v>
      </c>
      <c r="G38" s="702" t="str">
        <f>IFERROR(VLOOKUP(C:C,'מצבת ורישום גנים'!B:H,4,0),"")</f>
        <v/>
      </c>
      <c r="H38" s="702" t="str">
        <f>IFERROR(VLOOKUP(C:C,'מצבת ורישום גנים'!B:H,5,0),"")</f>
        <v/>
      </c>
      <c r="I38" s="154"/>
      <c r="J38" s="154"/>
    </row>
    <row r="39" spans="2:10" ht="15" x14ac:dyDescent="0.25">
      <c r="B39" s="193">
        <v>24</v>
      </c>
      <c r="C39" s="700" cm="1">
        <f t="array" ref="C39">IFERROR(
   INDEX('מצבת ורישום גנים'!B:$B,
      SMALL(
         IF(('מצבת ורישום גנים'!$A$3:$A$18000='נתונים כללים (1)'!$C$5),
         ROW('מצבת ורישום גנים'!$A$3:$A$18000)),
      ROW(A24))
   ),
"")</f>
        <v>0</v>
      </c>
      <c r="D39" s="701" t="str">
        <f>IF(C39="", "",
   IFERROR(
      IF(VLOOKUP(C39, 'מצבת ורישום גנים'!B:H,7, FALSE) =$D$3,
         VLOOKUP(C39,'מצבת ורישום גנים'!B:D, 3, FALSE),
         "המוסד לא קיים ברשות"),
   "המוסד לא קיים"))</f>
        <v>המוסד לא קיים</v>
      </c>
      <c r="E39" s="702" t="str">
        <f>IFERROR(VLOOKUP(C39,'מצבת ורישום גנים'!B:G,6,0),"")</f>
        <v/>
      </c>
      <c r="F39" s="702" t="str">
        <f>IFERROR(VLOOKUP(C:C,'מצבת ורישום גנים'!B:I,8,0),"  ")</f>
        <v xml:space="preserve">  </v>
      </c>
      <c r="G39" s="702" t="str">
        <f>IFERROR(VLOOKUP(C:C,'מצבת ורישום גנים'!B:H,4,0),"")</f>
        <v/>
      </c>
      <c r="H39" s="702" t="str">
        <f>IFERROR(VLOOKUP(C:C,'מצבת ורישום גנים'!B:H,5,0),"")</f>
        <v/>
      </c>
      <c r="I39" s="154"/>
      <c r="J39" s="154"/>
    </row>
    <row r="40" spans="2:10" ht="15" x14ac:dyDescent="0.25">
      <c r="B40" s="193">
        <v>25</v>
      </c>
      <c r="C40" s="700" cm="1">
        <f t="array" ref="C40">IFERROR(
   INDEX('מצבת ורישום גנים'!B:$B,
      SMALL(
         IF(('מצבת ורישום גנים'!$A$3:$A$18000='נתונים כללים (1)'!$C$5),
         ROW('מצבת ורישום גנים'!$A$3:$A$18000)),
      ROW(A25))
   ),
"")</f>
        <v>0</v>
      </c>
      <c r="D40" s="701" t="str">
        <f>IF(C40="", "",
   IFERROR(
      IF(VLOOKUP(C40, 'מצבת ורישום גנים'!B:H,7, FALSE) =$D$3,
         VLOOKUP(C40,'מצבת ורישום גנים'!B:D, 3, FALSE),
         "המוסד לא קיים ברשות"),
   "המוסד לא קיים"))</f>
        <v>המוסד לא קיים</v>
      </c>
      <c r="E40" s="702" t="str">
        <f>IFERROR(VLOOKUP(C40,'מצבת ורישום גנים'!B:G,6,0),"")</f>
        <v/>
      </c>
      <c r="F40" s="702" t="str">
        <f>IFERROR(VLOOKUP(C:C,'מצבת ורישום גנים'!B:I,8,0),"  ")</f>
        <v xml:space="preserve">  </v>
      </c>
      <c r="G40" s="702" t="str">
        <f>IFERROR(VLOOKUP(C:C,'מצבת ורישום גנים'!B:H,4,0),"")</f>
        <v/>
      </c>
      <c r="H40" s="702" t="str">
        <f>IFERROR(VLOOKUP(C:C,'מצבת ורישום גנים'!B:H,5,0),"")</f>
        <v/>
      </c>
      <c r="I40" s="154"/>
      <c r="J40" s="154"/>
    </row>
    <row r="41" spans="2:10" ht="15" x14ac:dyDescent="0.25">
      <c r="B41" s="193">
        <v>26</v>
      </c>
      <c r="C41" s="700" cm="1">
        <f t="array" ref="C41">IFERROR(
   INDEX('מצבת ורישום גנים'!B:$B,
      SMALL(
         IF(('מצבת ורישום גנים'!$A$3:$A$18000='נתונים כללים (1)'!$C$5),
         ROW('מצבת ורישום גנים'!$A$3:$A$18000)),
      ROW(A26))
   ),
"")</f>
        <v>0</v>
      </c>
      <c r="D41" s="701" t="str">
        <f>IF(C41="", "",
   IFERROR(
      IF(VLOOKUP(C41, 'מצבת ורישום גנים'!B:H,7, FALSE) =$D$3,
         VLOOKUP(C41,'מצבת ורישום גנים'!B:D, 3, FALSE),
         "המוסד לא קיים ברשות"),
   "המוסד לא קיים"))</f>
        <v>המוסד לא קיים</v>
      </c>
      <c r="E41" s="702" t="str">
        <f>IFERROR(VLOOKUP(C41,'מצבת ורישום גנים'!B:G,6,0),"")</f>
        <v/>
      </c>
      <c r="F41" s="702" t="str">
        <f>IFERROR(VLOOKUP(C:C,'מצבת ורישום גנים'!B:I,8,0),"  ")</f>
        <v xml:space="preserve">  </v>
      </c>
      <c r="G41" s="702" t="str">
        <f>IFERROR(VLOOKUP(C:C,'מצבת ורישום גנים'!B:H,4,0),"")</f>
        <v/>
      </c>
      <c r="H41" s="702" t="str">
        <f>IFERROR(VLOOKUP(C:C,'מצבת ורישום גנים'!B:H,5,0),"")</f>
        <v/>
      </c>
      <c r="I41" s="154"/>
      <c r="J41" s="154"/>
    </row>
    <row r="42" spans="2:10" ht="15" x14ac:dyDescent="0.25">
      <c r="B42" s="193">
        <v>27</v>
      </c>
      <c r="C42" s="700" cm="1">
        <f t="array" ref="C42">IFERROR(
   INDEX('מצבת ורישום גנים'!B:$B,
      SMALL(
         IF(('מצבת ורישום גנים'!$A$3:$A$18000='נתונים כללים (1)'!$C$5),
         ROW('מצבת ורישום גנים'!$A$3:$A$18000)),
      ROW(A27))
   ),
"")</f>
        <v>0</v>
      </c>
      <c r="D42" s="701" t="str">
        <f>IF(C42="", "",
   IFERROR(
      IF(VLOOKUP(C42, 'מצבת ורישום גנים'!B:H,7, FALSE) =$D$3,
         VLOOKUP(C42,'מצבת ורישום גנים'!B:D, 3, FALSE),
         "המוסד לא קיים ברשות"),
   "המוסד לא קיים"))</f>
        <v>המוסד לא קיים</v>
      </c>
      <c r="E42" s="702" t="str">
        <f>IFERROR(VLOOKUP(C42,'מצבת ורישום גנים'!B:G,6,0),"")</f>
        <v/>
      </c>
      <c r="F42" s="702" t="str">
        <f>IFERROR(VLOOKUP(C:C,'מצבת ורישום גנים'!B:I,8,0),"  ")</f>
        <v xml:space="preserve">  </v>
      </c>
      <c r="G42" s="702" t="str">
        <f>IFERROR(VLOOKUP(C:C,'מצבת ורישום גנים'!B:H,4,0),"")</f>
        <v/>
      </c>
      <c r="H42" s="702" t="str">
        <f>IFERROR(VLOOKUP(C:C,'מצבת ורישום גנים'!B:H,5,0),"")</f>
        <v/>
      </c>
      <c r="I42" s="154"/>
      <c r="J42" s="154"/>
    </row>
    <row r="43" spans="2:10" ht="15" x14ac:dyDescent="0.25">
      <c r="B43" s="193">
        <v>28</v>
      </c>
      <c r="C43" s="700" cm="1">
        <f t="array" ref="C43">IFERROR(
   INDEX('מצבת ורישום גנים'!B:$B,
      SMALL(
         IF(('מצבת ורישום גנים'!$A$3:$A$18000='נתונים כללים (1)'!$C$5),
         ROW('מצבת ורישום גנים'!$A$3:$A$18000)),
      ROW(A28))
   ),
"")</f>
        <v>0</v>
      </c>
      <c r="D43" s="701" t="str">
        <f>IF(C43="", "",
   IFERROR(
      IF(VLOOKUP(C43, 'מצבת ורישום גנים'!B:H,7, FALSE) =$D$3,
         VLOOKUP(C43,'מצבת ורישום גנים'!B:D, 3, FALSE),
         "המוסד לא קיים ברשות"),
   "המוסד לא קיים"))</f>
        <v>המוסד לא קיים</v>
      </c>
      <c r="E43" s="702" t="str">
        <f>IFERROR(VLOOKUP(C43,'מצבת ורישום גנים'!B:G,6,0),"")</f>
        <v/>
      </c>
      <c r="F43" s="702" t="str">
        <f>IFERROR(VLOOKUP(C:C,'מצבת ורישום גנים'!B:I,8,0),"  ")</f>
        <v xml:space="preserve">  </v>
      </c>
      <c r="G43" s="702" t="str">
        <f>IFERROR(VLOOKUP(C:C,'מצבת ורישום גנים'!B:H,4,0),"")</f>
        <v/>
      </c>
      <c r="H43" s="702" t="str">
        <f>IFERROR(VLOOKUP(C:C,'מצבת ורישום גנים'!B:H,5,0),"")</f>
        <v/>
      </c>
      <c r="I43" s="154"/>
      <c r="J43" s="154"/>
    </row>
    <row r="44" spans="2:10" ht="15" x14ac:dyDescent="0.25">
      <c r="B44" s="193">
        <v>29</v>
      </c>
      <c r="C44" s="700" cm="1">
        <f t="array" ref="C44">IFERROR(
   INDEX('מצבת ורישום גנים'!B:$B,
      SMALL(
         IF(('מצבת ורישום גנים'!$A$3:$A$18000='נתונים כללים (1)'!$C$5),
         ROW('מצבת ורישום גנים'!$A$3:$A$18000)),
      ROW(A29))
   ),
"")</f>
        <v>0</v>
      </c>
      <c r="D44" s="701" t="str">
        <f>IF(C44="", "",
   IFERROR(
      IF(VLOOKUP(C44, 'מצבת ורישום גנים'!B:H,7, FALSE) =$D$3,
         VLOOKUP(C44,'מצבת ורישום גנים'!B:D, 3, FALSE),
         "המוסד לא קיים ברשות"),
   "המוסד לא קיים"))</f>
        <v>המוסד לא קיים</v>
      </c>
      <c r="E44" s="702" t="str">
        <f>IFERROR(VLOOKUP(C44,'מצבת ורישום גנים'!B:G,6,0),"")</f>
        <v/>
      </c>
      <c r="F44" s="702" t="str">
        <f>IFERROR(VLOOKUP(C:C,'מצבת ורישום גנים'!B:I,8,0),"  ")</f>
        <v xml:space="preserve">  </v>
      </c>
      <c r="G44" s="702" t="str">
        <f>IFERROR(VLOOKUP(C:C,'מצבת ורישום גנים'!B:H,4,0),"")</f>
        <v/>
      </c>
      <c r="H44" s="702" t="str">
        <f>IFERROR(VLOOKUP(C:C,'מצבת ורישום גנים'!B:H,5,0),"")</f>
        <v/>
      </c>
      <c r="I44" s="154"/>
      <c r="J44" s="154"/>
    </row>
    <row r="45" spans="2:10" ht="15" x14ac:dyDescent="0.25">
      <c r="B45" s="193">
        <v>30</v>
      </c>
      <c r="C45" s="700" cm="1">
        <f t="array" ref="C45">IFERROR(
   INDEX('מצבת ורישום גנים'!B:$B,
      SMALL(
         IF(('מצבת ורישום גנים'!$A$3:$A$18000='נתונים כללים (1)'!$C$5),
         ROW('מצבת ורישום גנים'!$A$3:$A$18000)),
      ROW(A30))
   ),
"")</f>
        <v>0</v>
      </c>
      <c r="D45" s="701" t="str">
        <f>IF(C45="", "",
   IFERROR(
      IF(VLOOKUP(C45, 'מצבת ורישום גנים'!B:H,7, FALSE) =$D$3,
         VLOOKUP(C45,'מצבת ורישום גנים'!B:D, 3, FALSE),
         "המוסד לא קיים ברשות"),
   "המוסד לא קיים"))</f>
        <v>המוסד לא קיים</v>
      </c>
      <c r="E45" s="702" t="str">
        <f>IFERROR(VLOOKUP(C45,'מצבת ורישום גנים'!B:G,6,0),"")</f>
        <v/>
      </c>
      <c r="F45" s="702" t="str">
        <f>IFERROR(VLOOKUP(C:C,'מצבת ורישום גנים'!B:I,8,0),"  ")</f>
        <v xml:space="preserve">  </v>
      </c>
      <c r="G45" s="702" t="str">
        <f>IFERROR(VLOOKUP(C:C,'מצבת ורישום גנים'!B:H,4,0),"")</f>
        <v/>
      </c>
      <c r="H45" s="702" t="str">
        <f>IFERROR(VLOOKUP(C:C,'מצבת ורישום גנים'!B:H,5,0),"")</f>
        <v/>
      </c>
      <c r="I45" s="154"/>
      <c r="J45" s="154"/>
    </row>
    <row r="46" spans="2:10" ht="15" x14ac:dyDescent="0.25">
      <c r="B46" s="193">
        <v>31</v>
      </c>
      <c r="C46" s="700" cm="1">
        <f t="array" ref="C46">IFERROR(
   INDEX('מצבת ורישום גנים'!B:$B,
      SMALL(
         IF(('מצבת ורישום גנים'!$A$3:$A$18000='נתונים כללים (1)'!$C$5),
         ROW('מצבת ורישום גנים'!$A$3:$A$18000)),
      ROW(A31))
   ),
"")</f>
        <v>0</v>
      </c>
      <c r="D46" s="701" t="str">
        <f>IF(C46="", "",
   IFERROR(
      IF(VLOOKUP(C46, 'מצבת ורישום גנים'!B:H,7, FALSE) =$D$3,
         VLOOKUP(C46,'מצבת ורישום גנים'!B:D, 3, FALSE),
         "המוסד לא קיים ברשות"),
   "המוסד לא קיים"))</f>
        <v>המוסד לא קיים</v>
      </c>
      <c r="E46" s="702" t="str">
        <f>IFERROR(VLOOKUP(C46,'מצבת ורישום גנים'!B:G,6,0),"")</f>
        <v/>
      </c>
      <c r="F46" s="702" t="str">
        <f>IFERROR(VLOOKUP(C:C,'מצבת ורישום גנים'!B:I,8,0),"  ")</f>
        <v xml:space="preserve">  </v>
      </c>
      <c r="G46" s="702" t="str">
        <f>IFERROR(VLOOKUP(C:C,'מצבת ורישום גנים'!B:H,4,0),"")</f>
        <v/>
      </c>
      <c r="H46" s="702" t="str">
        <f>IFERROR(VLOOKUP(C:C,'מצבת ורישום גנים'!B:H,5,0),"")</f>
        <v/>
      </c>
      <c r="I46" s="154"/>
      <c r="J46" s="154"/>
    </row>
    <row r="47" spans="2:10" ht="15" x14ac:dyDescent="0.25">
      <c r="B47" s="193">
        <v>32</v>
      </c>
      <c r="C47" s="700" cm="1">
        <f t="array" ref="C47">IFERROR(
   INDEX('מצבת ורישום גנים'!B:$B,
      SMALL(
         IF(('מצבת ורישום גנים'!$A$3:$A$18000='נתונים כללים (1)'!$C$5),
         ROW('מצבת ורישום גנים'!$A$3:$A$18000)),
      ROW(A32))
   ),
"")</f>
        <v>0</v>
      </c>
      <c r="D47" s="701" t="str">
        <f>IF(C47="", "",
   IFERROR(
      IF(VLOOKUP(C47, 'מצבת ורישום גנים'!B:H,7, FALSE) =$D$3,
         VLOOKUP(C47,'מצבת ורישום גנים'!B:D, 3, FALSE),
         "המוסד לא קיים ברשות"),
   "המוסד לא קיים"))</f>
        <v>המוסד לא קיים</v>
      </c>
      <c r="E47" s="702" t="str">
        <f>IFERROR(VLOOKUP(C47,'מצבת ורישום גנים'!B:G,6,0),"")</f>
        <v/>
      </c>
      <c r="F47" s="702" t="str">
        <f>IFERROR(VLOOKUP(C:C,'מצבת ורישום גנים'!B:I,8,0),"  ")</f>
        <v xml:space="preserve">  </v>
      </c>
      <c r="G47" s="702" t="str">
        <f>IFERROR(VLOOKUP(C:C,'מצבת ורישום גנים'!B:H,4,0),"")</f>
        <v/>
      </c>
      <c r="H47" s="702" t="str">
        <f>IFERROR(VLOOKUP(C:C,'מצבת ורישום גנים'!B:H,5,0),"")</f>
        <v/>
      </c>
      <c r="I47" s="154"/>
      <c r="J47" s="154"/>
    </row>
    <row r="48" spans="2:10" ht="15" x14ac:dyDescent="0.25">
      <c r="B48" s="193">
        <v>33</v>
      </c>
      <c r="C48" s="700" cm="1">
        <f t="array" ref="C48">IFERROR(
   INDEX('מצבת ורישום גנים'!B:$B,
      SMALL(
         IF(('מצבת ורישום גנים'!$A$3:$A$18000='נתונים כללים (1)'!$C$5),
         ROW('מצבת ורישום גנים'!$A$3:$A$18000)),
      ROW(A33))
   ),
"")</f>
        <v>0</v>
      </c>
      <c r="D48" s="701" t="str">
        <f>IF(C48="", "",
   IFERROR(
      IF(VLOOKUP(C48, 'מצבת ורישום גנים'!B:H,7, FALSE) =$D$3,
         VLOOKUP(C48,'מצבת ורישום גנים'!B:D, 3, FALSE),
         "המוסד לא קיים ברשות"),
   "המוסד לא קיים"))</f>
        <v>המוסד לא קיים</v>
      </c>
      <c r="E48" s="702" t="str">
        <f>IFERROR(VLOOKUP(C48,'מצבת ורישום גנים'!B:G,6,0),"")</f>
        <v/>
      </c>
      <c r="F48" s="702" t="str">
        <f>IFERROR(VLOOKUP(C:C,'מצבת ורישום גנים'!B:I,8,0),"  ")</f>
        <v xml:space="preserve">  </v>
      </c>
      <c r="G48" s="702" t="str">
        <f>IFERROR(VLOOKUP(C:C,'מצבת ורישום גנים'!B:H,4,0),"")</f>
        <v/>
      </c>
      <c r="H48" s="702" t="str">
        <f>IFERROR(VLOOKUP(C:C,'מצבת ורישום גנים'!B:H,5,0),"")</f>
        <v/>
      </c>
      <c r="I48" s="154"/>
      <c r="J48" s="154"/>
    </row>
    <row r="49" spans="2:10" ht="15" x14ac:dyDescent="0.25">
      <c r="B49" s="193">
        <v>34</v>
      </c>
      <c r="C49" s="700" cm="1">
        <f t="array" ref="C49">IFERROR(
   INDEX('מצבת ורישום גנים'!B:$B,
      SMALL(
         IF(('מצבת ורישום גנים'!$A$3:$A$18000='נתונים כללים (1)'!$C$5),
         ROW('מצבת ורישום גנים'!$A$3:$A$18000)),
      ROW(A34))
   ),
"")</f>
        <v>0</v>
      </c>
      <c r="D49" s="701" t="str">
        <f>IF(C49="", "",
   IFERROR(
      IF(VLOOKUP(C49, 'מצבת ורישום גנים'!B:H,7, FALSE) =$D$3,
         VLOOKUP(C49,'מצבת ורישום גנים'!B:D, 3, FALSE),
         "המוסד לא קיים ברשות"),
   "המוסד לא קיים"))</f>
        <v>המוסד לא קיים</v>
      </c>
      <c r="E49" s="702" t="str">
        <f>IFERROR(VLOOKUP(C49,'מצבת ורישום גנים'!B:G,6,0),"")</f>
        <v/>
      </c>
      <c r="F49" s="702" t="str">
        <f>IFERROR(VLOOKUP(C:C,'מצבת ורישום גנים'!B:I,8,0),"  ")</f>
        <v xml:space="preserve">  </v>
      </c>
      <c r="G49" s="702" t="str">
        <f>IFERROR(VLOOKUP(C:C,'מצבת ורישום גנים'!B:H,4,0),"")</f>
        <v/>
      </c>
      <c r="H49" s="702" t="str">
        <f>IFERROR(VLOOKUP(C:C,'מצבת ורישום גנים'!B:H,5,0),"")</f>
        <v/>
      </c>
      <c r="I49" s="154"/>
      <c r="J49" s="154"/>
    </row>
    <row r="50" spans="2:10" ht="15" x14ac:dyDescent="0.25">
      <c r="B50" s="193">
        <v>35</v>
      </c>
      <c r="C50" s="700" cm="1">
        <f t="array" ref="C50">IFERROR(
   INDEX('מצבת ורישום גנים'!B:$B,
      SMALL(
         IF(('מצבת ורישום גנים'!$A$3:$A$18000='נתונים כללים (1)'!$C$5),
         ROW('מצבת ורישום גנים'!$A$3:$A$18000)),
      ROW(A35))
   ),
"")</f>
        <v>0</v>
      </c>
      <c r="D50" s="701" t="str">
        <f>IF(C50="", "",
   IFERROR(
      IF(VLOOKUP(C50, 'מצבת ורישום גנים'!B:H,7, FALSE) =$D$3,
         VLOOKUP(C50,'מצבת ורישום גנים'!B:D, 3, FALSE),
         "המוסד לא קיים ברשות"),
   "המוסד לא קיים"))</f>
        <v>המוסד לא קיים</v>
      </c>
      <c r="E50" s="702" t="str">
        <f>IFERROR(VLOOKUP(C50,'מצבת ורישום גנים'!B:G,6,0),"")</f>
        <v/>
      </c>
      <c r="F50" s="702" t="str">
        <f>IFERROR(VLOOKUP(C:C,'מצבת ורישום גנים'!B:I,8,0),"  ")</f>
        <v xml:space="preserve">  </v>
      </c>
      <c r="G50" s="702" t="str">
        <f>IFERROR(VLOOKUP(C:C,'מצבת ורישום גנים'!B:H,4,0),"")</f>
        <v/>
      </c>
      <c r="H50" s="702" t="str">
        <f>IFERROR(VLOOKUP(C:C,'מצבת ורישום גנים'!B:H,5,0),"")</f>
        <v/>
      </c>
      <c r="I50" s="154"/>
      <c r="J50" s="154"/>
    </row>
    <row r="51" spans="2:10" ht="15" x14ac:dyDescent="0.25">
      <c r="B51" s="193">
        <v>36</v>
      </c>
      <c r="C51" s="700" cm="1">
        <f t="array" ref="C51">IFERROR(
   INDEX('מצבת ורישום גנים'!B:$B,
      SMALL(
         IF(('מצבת ורישום גנים'!$A$3:$A$18000='נתונים כללים (1)'!$C$5),
         ROW('מצבת ורישום גנים'!$A$3:$A$18000)),
      ROW(A36))
   ),
"")</f>
        <v>0</v>
      </c>
      <c r="D51" s="701" t="str">
        <f>IF(C51="", "",
   IFERROR(
      IF(VLOOKUP(C51, 'מצבת ורישום גנים'!B:H,7, FALSE) =$D$3,
         VLOOKUP(C51,'מצבת ורישום גנים'!B:D, 3, FALSE),
         "המוסד לא קיים ברשות"),
   "המוסד לא קיים"))</f>
        <v>המוסד לא קיים</v>
      </c>
      <c r="E51" s="702" t="str">
        <f>IFERROR(VLOOKUP(C51,'מצבת ורישום גנים'!B:G,6,0),"")</f>
        <v/>
      </c>
      <c r="F51" s="702" t="str">
        <f>IFERROR(VLOOKUP(C:C,'מצבת ורישום גנים'!B:I,8,0),"  ")</f>
        <v xml:space="preserve">  </v>
      </c>
      <c r="G51" s="702" t="str">
        <f>IFERROR(VLOOKUP(C:C,'מצבת ורישום גנים'!B:H,4,0),"")</f>
        <v/>
      </c>
      <c r="H51" s="702" t="str">
        <f>IFERROR(VLOOKUP(C:C,'מצבת ורישום גנים'!B:H,5,0),"")</f>
        <v/>
      </c>
      <c r="I51" s="154"/>
      <c r="J51" s="154"/>
    </row>
    <row r="52" spans="2:10" ht="15" x14ac:dyDescent="0.25">
      <c r="B52" s="193">
        <v>37</v>
      </c>
      <c r="C52" s="700" cm="1">
        <f t="array" ref="C52">IFERROR(
   INDEX('מצבת ורישום גנים'!B:$B,
      SMALL(
         IF(('מצבת ורישום גנים'!$A$3:$A$18000='נתונים כללים (1)'!$C$5),
         ROW('מצבת ורישום גנים'!$A$3:$A$18000)),
      ROW(A37))
   ),
"")</f>
        <v>0</v>
      </c>
      <c r="D52" s="701" t="str">
        <f>IF(C52="", "",
   IFERROR(
      IF(VLOOKUP(C52, 'מצבת ורישום גנים'!B:H,7, FALSE) =$D$3,
         VLOOKUP(C52,'מצבת ורישום גנים'!B:D, 3, FALSE),
         "המוסד לא קיים ברשות"),
   "המוסד לא קיים"))</f>
        <v>המוסד לא קיים</v>
      </c>
      <c r="E52" s="702" t="str">
        <f>IFERROR(VLOOKUP(C52,'מצבת ורישום גנים'!B:G,6,0),"")</f>
        <v/>
      </c>
      <c r="F52" s="702" t="str">
        <f>IFERROR(VLOOKUP(C:C,'מצבת ורישום גנים'!B:I,8,0),"  ")</f>
        <v xml:space="preserve">  </v>
      </c>
      <c r="G52" s="702" t="str">
        <f>IFERROR(VLOOKUP(C:C,'מצבת ורישום גנים'!B:H,4,0),"")</f>
        <v/>
      </c>
      <c r="H52" s="702" t="str">
        <f>IFERROR(VLOOKUP(C:C,'מצבת ורישום גנים'!B:H,5,0),"")</f>
        <v/>
      </c>
      <c r="I52" s="154"/>
      <c r="J52" s="154"/>
    </row>
    <row r="53" spans="2:10" ht="15" x14ac:dyDescent="0.25">
      <c r="B53" s="193">
        <v>38</v>
      </c>
      <c r="C53" s="700" cm="1">
        <f t="array" ref="C53">IFERROR(
   INDEX('מצבת ורישום גנים'!B:$B,
      SMALL(
         IF(('מצבת ורישום גנים'!$A$3:$A$18000='נתונים כללים (1)'!$C$5),
         ROW('מצבת ורישום גנים'!$A$3:$A$18000)),
      ROW(A38))
   ),
"")</f>
        <v>0</v>
      </c>
      <c r="D53" s="701" t="str">
        <f>IF(C53="", "",
   IFERROR(
      IF(VLOOKUP(C53, 'מצבת ורישום גנים'!B:H,7, FALSE) =$D$3,
         VLOOKUP(C53,'מצבת ורישום גנים'!B:D, 3, FALSE),
         "המוסד לא קיים ברשות"),
   "המוסד לא קיים"))</f>
        <v>המוסד לא קיים</v>
      </c>
      <c r="E53" s="702" t="str">
        <f>IFERROR(VLOOKUP(C53,'מצבת ורישום גנים'!B:G,6,0),"")</f>
        <v/>
      </c>
      <c r="F53" s="702" t="str">
        <f>IFERROR(VLOOKUP(C:C,'מצבת ורישום גנים'!B:I,8,0),"  ")</f>
        <v xml:space="preserve">  </v>
      </c>
      <c r="G53" s="702" t="str">
        <f>IFERROR(VLOOKUP(C:C,'מצבת ורישום גנים'!B:H,4,0),"")</f>
        <v/>
      </c>
      <c r="H53" s="702" t="str">
        <f>IFERROR(VLOOKUP(C:C,'מצבת ורישום גנים'!B:H,5,0),"")</f>
        <v/>
      </c>
      <c r="I53" s="154"/>
      <c r="J53" s="154"/>
    </row>
    <row r="54" spans="2:10" ht="15" x14ac:dyDescent="0.25">
      <c r="B54" s="193">
        <v>39</v>
      </c>
      <c r="C54" s="700" cm="1">
        <f t="array" ref="C54">IFERROR(
   INDEX('מצבת ורישום גנים'!B:$B,
      SMALL(
         IF(('מצבת ורישום גנים'!$A$3:$A$18000='נתונים כללים (1)'!$C$5),
         ROW('מצבת ורישום גנים'!$A$3:$A$18000)),
      ROW(A39))
   ),
"")</f>
        <v>0</v>
      </c>
      <c r="D54" s="701" t="str">
        <f>IF(C54="", "",
   IFERROR(
      IF(VLOOKUP(C54, 'מצבת ורישום גנים'!B:H,7, FALSE) =$D$3,
         VLOOKUP(C54,'מצבת ורישום גנים'!B:D, 3, FALSE),
         "המוסד לא קיים ברשות"),
   "המוסד לא קיים"))</f>
        <v>המוסד לא קיים</v>
      </c>
      <c r="E54" s="702" t="str">
        <f>IFERROR(VLOOKUP(C54,'מצבת ורישום גנים'!B:G,6,0),"")</f>
        <v/>
      </c>
      <c r="F54" s="702" t="str">
        <f>IFERROR(VLOOKUP(C:C,'מצבת ורישום גנים'!B:I,8,0),"  ")</f>
        <v xml:space="preserve">  </v>
      </c>
      <c r="G54" s="702" t="str">
        <f>IFERROR(VLOOKUP(C:C,'מצבת ורישום גנים'!B:H,4,0),"")</f>
        <v/>
      </c>
      <c r="H54" s="702" t="str">
        <f>IFERROR(VLOOKUP(C:C,'מצבת ורישום גנים'!B:H,5,0),"")</f>
        <v/>
      </c>
      <c r="I54" s="154"/>
      <c r="J54" s="154"/>
    </row>
    <row r="55" spans="2:10" ht="15" x14ac:dyDescent="0.25">
      <c r="B55" s="193">
        <v>40</v>
      </c>
      <c r="C55" s="700" cm="1">
        <f t="array" ref="C55">IFERROR(
   INDEX('מצבת ורישום גנים'!B:$B,
      SMALL(
         IF(('מצבת ורישום גנים'!$A$3:$A$18000='נתונים כללים (1)'!$C$5),
         ROW('מצבת ורישום גנים'!$A$3:$A$18000)),
      ROW(A40))
   ),
"")</f>
        <v>0</v>
      </c>
      <c r="D55" s="701" t="str">
        <f>IF(C55="", "",
   IFERROR(
      IF(VLOOKUP(C55, 'מצבת ורישום גנים'!B:H,7, FALSE) =$D$3,
         VLOOKUP(C55,'מצבת ורישום גנים'!B:D, 3, FALSE),
         "המוסד לא קיים ברשות"),
   "המוסד לא קיים"))</f>
        <v>המוסד לא קיים</v>
      </c>
      <c r="E55" s="702" t="str">
        <f>IFERROR(VLOOKUP(C55,'מצבת ורישום גנים'!B:G,6,0),"")</f>
        <v/>
      </c>
      <c r="F55" s="702" t="str">
        <f>IFERROR(VLOOKUP(C:C,'מצבת ורישום גנים'!B:I,8,0),"  ")</f>
        <v xml:space="preserve">  </v>
      </c>
      <c r="G55" s="702" t="str">
        <f>IFERROR(VLOOKUP(C:C,'מצבת ורישום גנים'!B:H,4,0),"")</f>
        <v/>
      </c>
      <c r="H55" s="702" t="str">
        <f>IFERROR(VLOOKUP(C:C,'מצבת ורישום גנים'!B:H,5,0),"")</f>
        <v/>
      </c>
      <c r="I55" s="154"/>
      <c r="J55" s="154"/>
    </row>
    <row r="56" spans="2:10" ht="15" x14ac:dyDescent="0.25">
      <c r="B56" s="193">
        <v>41</v>
      </c>
      <c r="C56" s="700" cm="1">
        <f t="array" ref="C56">IFERROR(
   INDEX('מצבת ורישום גנים'!B:$B,
      SMALL(
         IF(('מצבת ורישום גנים'!$A$3:$A$18000='נתונים כללים (1)'!$C$5),
         ROW('מצבת ורישום גנים'!$A$3:$A$18000)),
      ROW(A41))
   ),
"")</f>
        <v>0</v>
      </c>
      <c r="D56" s="701" t="str">
        <f>IF(C56="", "",
   IFERROR(
      IF(VLOOKUP(C56, 'מצבת ורישום גנים'!B:H,7, FALSE) =$D$3,
         VLOOKUP(C56,'מצבת ורישום גנים'!B:D, 3, FALSE),
         "המוסד לא קיים ברשות"),
   "המוסד לא קיים"))</f>
        <v>המוסד לא קיים</v>
      </c>
      <c r="E56" s="702" t="str">
        <f>IFERROR(VLOOKUP(C56,'מצבת ורישום גנים'!B:G,6,0),"")</f>
        <v/>
      </c>
      <c r="F56" s="702" t="str">
        <f>IFERROR(VLOOKUP(C:C,'מצבת ורישום גנים'!B:I,8,0),"  ")</f>
        <v xml:space="preserve">  </v>
      </c>
      <c r="G56" s="702" t="str">
        <f>IFERROR(VLOOKUP(C:C,'מצבת ורישום גנים'!B:H,4,0),"")</f>
        <v/>
      </c>
      <c r="H56" s="702" t="str">
        <f>IFERROR(VLOOKUP(C:C,'מצבת ורישום גנים'!B:H,5,0),"")</f>
        <v/>
      </c>
      <c r="I56" s="154"/>
      <c r="J56" s="154"/>
    </row>
    <row r="57" spans="2:10" ht="15" x14ac:dyDescent="0.25">
      <c r="B57" s="193">
        <v>42</v>
      </c>
      <c r="C57" s="700" cm="1">
        <f t="array" ref="C57">IFERROR(
   INDEX('מצבת ורישום גנים'!B:$B,
      SMALL(
         IF(('מצבת ורישום גנים'!$A$3:$A$18000='נתונים כללים (1)'!$C$5),
         ROW('מצבת ורישום גנים'!$A$3:$A$18000)),
      ROW(A42))
   ),
"")</f>
        <v>0</v>
      </c>
      <c r="D57" s="701" t="str">
        <f>IF(C57="", "",
   IFERROR(
      IF(VLOOKUP(C57, 'מצבת ורישום גנים'!B:H,7, FALSE) =$D$3,
         VLOOKUP(C57,'מצבת ורישום גנים'!B:D, 3, FALSE),
         "המוסד לא קיים ברשות"),
   "המוסד לא קיים"))</f>
        <v>המוסד לא קיים</v>
      </c>
      <c r="E57" s="702" t="str">
        <f>IFERROR(VLOOKUP(C57,'מצבת ורישום גנים'!B:G,6,0),"")</f>
        <v/>
      </c>
      <c r="F57" s="702" t="str">
        <f>IFERROR(VLOOKUP(C:C,'מצבת ורישום גנים'!B:I,8,0),"  ")</f>
        <v xml:space="preserve">  </v>
      </c>
      <c r="G57" s="702" t="str">
        <f>IFERROR(VLOOKUP(C:C,'מצבת ורישום גנים'!B:H,4,0),"")</f>
        <v/>
      </c>
      <c r="H57" s="702" t="str">
        <f>IFERROR(VLOOKUP(C:C,'מצבת ורישום גנים'!B:H,5,0),"")</f>
        <v/>
      </c>
      <c r="I57" s="154"/>
      <c r="J57" s="154"/>
    </row>
    <row r="58" spans="2:10" ht="15" x14ac:dyDescent="0.25">
      <c r="B58" s="193">
        <v>43</v>
      </c>
      <c r="C58" s="700" cm="1">
        <f t="array" ref="C58">IFERROR(
   INDEX('מצבת ורישום גנים'!B:$B,
      SMALL(
         IF(('מצבת ורישום גנים'!$A$3:$A$18000='נתונים כללים (1)'!$C$5),
         ROW('מצבת ורישום גנים'!$A$3:$A$18000)),
      ROW(A43))
   ),
"")</f>
        <v>0</v>
      </c>
      <c r="D58" s="701" t="str">
        <f>IF(C58="", "",
   IFERROR(
      IF(VLOOKUP(C58, 'מצבת ורישום גנים'!B:H,7, FALSE) =$D$3,
         VLOOKUP(C58,'מצבת ורישום גנים'!B:D, 3, FALSE),
         "המוסד לא קיים ברשות"),
   "המוסד לא קיים"))</f>
        <v>המוסד לא קיים</v>
      </c>
      <c r="E58" s="702" t="str">
        <f>IFERROR(VLOOKUP(C58,'מצבת ורישום גנים'!B:G,6,0),"")</f>
        <v/>
      </c>
      <c r="F58" s="702" t="str">
        <f>IFERROR(VLOOKUP(C:C,'מצבת ורישום גנים'!B:I,8,0),"  ")</f>
        <v xml:space="preserve">  </v>
      </c>
      <c r="G58" s="702" t="str">
        <f>IFERROR(VLOOKUP(C:C,'מצבת ורישום גנים'!B:H,4,0),"")</f>
        <v/>
      </c>
      <c r="H58" s="702" t="str">
        <f>IFERROR(VLOOKUP(C:C,'מצבת ורישום גנים'!B:H,5,0),"")</f>
        <v/>
      </c>
      <c r="I58" s="154"/>
      <c r="J58" s="154"/>
    </row>
    <row r="59" spans="2:10" ht="15" x14ac:dyDescent="0.25">
      <c r="B59" s="193">
        <v>44</v>
      </c>
      <c r="C59" s="700" cm="1">
        <f t="array" ref="C59">IFERROR(
   INDEX('מצבת ורישום גנים'!B:$B,
      SMALL(
         IF(('מצבת ורישום גנים'!$A$3:$A$18000='נתונים כללים (1)'!$C$5),
         ROW('מצבת ורישום גנים'!$A$3:$A$18000)),
      ROW(A44))
   ),
"")</f>
        <v>0</v>
      </c>
      <c r="D59" s="701" t="str">
        <f>IF(C59="", "",
   IFERROR(
      IF(VLOOKUP(C59, 'מצבת ורישום גנים'!B:H,7, FALSE) =$D$3,
         VLOOKUP(C59,'מצבת ורישום גנים'!B:D, 3, FALSE),
         "המוסד לא קיים ברשות"),
   "המוסד לא קיים"))</f>
        <v>המוסד לא קיים</v>
      </c>
      <c r="E59" s="702" t="str">
        <f>IFERROR(VLOOKUP(C59,'מצבת ורישום גנים'!B:G,6,0),"")</f>
        <v/>
      </c>
      <c r="F59" s="702" t="str">
        <f>IFERROR(VLOOKUP(C:C,'מצבת ורישום גנים'!B:I,8,0),"  ")</f>
        <v xml:space="preserve">  </v>
      </c>
      <c r="G59" s="702" t="str">
        <f>IFERROR(VLOOKUP(C:C,'מצבת ורישום גנים'!B:H,4,0),"")</f>
        <v/>
      </c>
      <c r="H59" s="702" t="str">
        <f>IFERROR(VLOOKUP(C:C,'מצבת ורישום גנים'!B:H,5,0),"")</f>
        <v/>
      </c>
      <c r="I59" s="154"/>
      <c r="J59" s="154"/>
    </row>
    <row r="60" spans="2:10" ht="15" x14ac:dyDescent="0.25">
      <c r="B60" s="193">
        <v>45</v>
      </c>
      <c r="C60" s="700" cm="1">
        <f t="array" ref="C60">IFERROR(
   INDEX('מצבת ורישום גנים'!B:$B,
      SMALL(
         IF(('מצבת ורישום גנים'!$A$3:$A$18000='נתונים כללים (1)'!$C$5),
         ROW('מצבת ורישום גנים'!$A$3:$A$18000)),
      ROW(A45))
   ),
"")</f>
        <v>0</v>
      </c>
      <c r="D60" s="701" t="str">
        <f>IF(C60="", "",
   IFERROR(
      IF(VLOOKUP(C60, 'מצבת ורישום גנים'!B:H,7, FALSE) =$D$3,
         VLOOKUP(C60,'מצבת ורישום גנים'!B:D, 3, FALSE),
         "המוסד לא קיים ברשות"),
   "המוסד לא קיים"))</f>
        <v>המוסד לא קיים</v>
      </c>
      <c r="E60" s="702" t="str">
        <f>IFERROR(VLOOKUP(C60,'מצבת ורישום גנים'!B:G,6,0),"")</f>
        <v/>
      </c>
      <c r="F60" s="702" t="str">
        <f>IFERROR(VLOOKUP(C:C,'מצבת ורישום גנים'!B:I,8,0),"  ")</f>
        <v xml:space="preserve">  </v>
      </c>
      <c r="G60" s="702" t="str">
        <f>IFERROR(VLOOKUP(C:C,'מצבת ורישום גנים'!B:H,4,0),"")</f>
        <v/>
      </c>
      <c r="H60" s="702" t="str">
        <f>IFERROR(VLOOKUP(C:C,'מצבת ורישום גנים'!B:H,5,0),"")</f>
        <v/>
      </c>
      <c r="I60" s="154"/>
      <c r="J60" s="154"/>
    </row>
    <row r="61" spans="2:10" ht="15" x14ac:dyDescent="0.25">
      <c r="B61" s="193">
        <v>46</v>
      </c>
      <c r="C61" s="700" cm="1">
        <f t="array" ref="C61">IFERROR(
   INDEX('מצבת ורישום גנים'!B:$B,
      SMALL(
         IF(('מצבת ורישום גנים'!$A$3:$A$18000='נתונים כללים (1)'!$C$5),
         ROW('מצבת ורישום גנים'!$A$3:$A$18000)),
      ROW(A46))
   ),
"")</f>
        <v>0</v>
      </c>
      <c r="D61" s="701" t="str">
        <f>IF(C61="", "",
   IFERROR(
      IF(VLOOKUP(C61, 'מצבת ורישום גנים'!B:H,7, FALSE) =$D$3,
         VLOOKUP(C61,'מצבת ורישום גנים'!B:D, 3, FALSE),
         "המוסד לא קיים ברשות"),
   "המוסד לא קיים"))</f>
        <v>המוסד לא קיים</v>
      </c>
      <c r="E61" s="702" t="str">
        <f>IFERROR(VLOOKUP(C61,'מצבת ורישום גנים'!B:G,6,0),"")</f>
        <v/>
      </c>
      <c r="F61" s="702" t="str">
        <f>IFERROR(VLOOKUP(C:C,'מצבת ורישום גנים'!B:I,8,0),"  ")</f>
        <v xml:space="preserve">  </v>
      </c>
      <c r="G61" s="702" t="str">
        <f>IFERROR(VLOOKUP(C:C,'מצבת ורישום גנים'!B:H,4,0),"")</f>
        <v/>
      </c>
      <c r="H61" s="702" t="str">
        <f>IFERROR(VLOOKUP(C:C,'מצבת ורישום גנים'!B:H,5,0),"")</f>
        <v/>
      </c>
      <c r="I61" s="154"/>
      <c r="J61" s="154"/>
    </row>
    <row r="62" spans="2:10" ht="15" x14ac:dyDescent="0.25">
      <c r="B62" s="193">
        <v>47</v>
      </c>
      <c r="C62" s="700" cm="1">
        <f t="array" ref="C62">IFERROR(
   INDEX('מצבת ורישום גנים'!B:$B,
      SMALL(
         IF(('מצבת ורישום גנים'!$A$3:$A$18000='נתונים כללים (1)'!$C$5),
         ROW('מצבת ורישום גנים'!$A$3:$A$18000)),
      ROW(A47))
   ),
"")</f>
        <v>0</v>
      </c>
      <c r="D62" s="701" t="str">
        <f>IF(C62="", "",
   IFERROR(
      IF(VLOOKUP(C62, 'מצבת ורישום גנים'!B:H,7, FALSE) =$D$3,
         VLOOKUP(C62,'מצבת ורישום גנים'!B:D, 3, FALSE),
         "המוסד לא קיים ברשות"),
   "המוסד לא קיים"))</f>
        <v>המוסד לא קיים</v>
      </c>
      <c r="E62" s="702" t="str">
        <f>IFERROR(VLOOKUP(C62,'מצבת ורישום גנים'!B:G,6,0),"")</f>
        <v/>
      </c>
      <c r="F62" s="702" t="str">
        <f>IFERROR(VLOOKUP(C:C,'מצבת ורישום גנים'!B:I,8,0),"  ")</f>
        <v xml:space="preserve">  </v>
      </c>
      <c r="G62" s="702" t="str">
        <f>IFERROR(VLOOKUP(C:C,'מצבת ורישום גנים'!B:H,4,0),"")</f>
        <v/>
      </c>
      <c r="H62" s="702" t="str">
        <f>IFERROR(VLOOKUP(C:C,'מצבת ורישום גנים'!B:H,5,0),"")</f>
        <v/>
      </c>
      <c r="I62" s="154"/>
      <c r="J62" s="154"/>
    </row>
    <row r="63" spans="2:10" ht="15" x14ac:dyDescent="0.25">
      <c r="B63" s="193">
        <v>48</v>
      </c>
      <c r="C63" s="700" cm="1">
        <f t="array" ref="C63">IFERROR(
   INDEX('מצבת ורישום גנים'!B:$B,
      SMALL(
         IF(('מצבת ורישום גנים'!$A$3:$A$18000='נתונים כללים (1)'!$C$5),
         ROW('מצבת ורישום גנים'!$A$3:$A$18000)),
      ROW(A48))
   ),
"")</f>
        <v>0</v>
      </c>
      <c r="D63" s="701" t="str">
        <f>IF(C63="", "",
   IFERROR(
      IF(VLOOKUP(C63, 'מצבת ורישום גנים'!B:H,7, FALSE) =$D$3,
         VLOOKUP(C63,'מצבת ורישום גנים'!B:D, 3, FALSE),
         "המוסד לא קיים ברשות"),
   "המוסד לא קיים"))</f>
        <v>המוסד לא קיים</v>
      </c>
      <c r="E63" s="702" t="str">
        <f>IFERROR(VLOOKUP(C63,'מצבת ורישום גנים'!B:G,6,0),"")</f>
        <v/>
      </c>
      <c r="F63" s="702" t="str">
        <f>IFERROR(VLOOKUP(C:C,'מצבת ורישום גנים'!B:I,8,0),"  ")</f>
        <v xml:space="preserve">  </v>
      </c>
      <c r="G63" s="702" t="str">
        <f>IFERROR(VLOOKUP(C:C,'מצבת ורישום גנים'!B:H,4,0),"")</f>
        <v/>
      </c>
      <c r="H63" s="702" t="str">
        <f>IFERROR(VLOOKUP(C:C,'מצבת ורישום גנים'!B:H,5,0),"")</f>
        <v/>
      </c>
      <c r="I63" s="154"/>
      <c r="J63" s="154"/>
    </row>
    <row r="64" spans="2:10" ht="15" x14ac:dyDescent="0.25">
      <c r="B64" s="193">
        <v>49</v>
      </c>
      <c r="C64" s="700" cm="1">
        <f t="array" ref="C64">IFERROR(
   INDEX('מצבת ורישום גנים'!B:$B,
      SMALL(
         IF(('מצבת ורישום גנים'!$A$3:$A$18000='נתונים כללים (1)'!$C$5),
         ROW('מצבת ורישום גנים'!$A$3:$A$18000)),
      ROW(A49))
   ),
"")</f>
        <v>0</v>
      </c>
      <c r="D64" s="701" t="str">
        <f>IF(C64="", "",
   IFERROR(
      IF(VLOOKUP(C64, 'מצבת ורישום גנים'!B:H,7, FALSE) =$D$3,
         VLOOKUP(C64,'מצבת ורישום גנים'!B:D, 3, FALSE),
         "המוסד לא קיים ברשות"),
   "המוסד לא קיים"))</f>
        <v>המוסד לא קיים</v>
      </c>
      <c r="E64" s="702" t="str">
        <f>IFERROR(VLOOKUP(C64,'מצבת ורישום גנים'!B:G,6,0),"")</f>
        <v/>
      </c>
      <c r="F64" s="702" t="str">
        <f>IFERROR(VLOOKUP(C:C,'מצבת ורישום גנים'!B:I,8,0),"  ")</f>
        <v xml:space="preserve">  </v>
      </c>
      <c r="G64" s="702" t="str">
        <f>IFERROR(VLOOKUP(C:C,'מצבת ורישום גנים'!B:H,4,0),"")</f>
        <v/>
      </c>
      <c r="H64" s="702" t="str">
        <f>IFERROR(VLOOKUP(C:C,'מצבת ורישום גנים'!B:H,5,0),"")</f>
        <v/>
      </c>
      <c r="I64" s="154"/>
      <c r="J64" s="154"/>
    </row>
    <row r="65" spans="2:10" ht="15" x14ac:dyDescent="0.25">
      <c r="B65" s="193">
        <v>50</v>
      </c>
      <c r="C65" s="700" cm="1">
        <f t="array" ref="C65">IFERROR(
   INDEX('מצבת ורישום גנים'!B:$B,
      SMALL(
         IF(('מצבת ורישום גנים'!$A$3:$A$18000='נתונים כללים (1)'!$C$5),
         ROW('מצבת ורישום גנים'!$A$3:$A$18000)),
      ROW(A50))
   ),
"")</f>
        <v>0</v>
      </c>
      <c r="D65" s="701" t="str">
        <f>IF(C65="", "",
   IFERROR(
      IF(VLOOKUP(C65, 'מצבת ורישום גנים'!B:H,7, FALSE) =$D$3,
         VLOOKUP(C65,'מצבת ורישום גנים'!B:D, 3, FALSE),
         "המוסד לא קיים ברשות"),
   "המוסד לא קיים"))</f>
        <v>המוסד לא קיים</v>
      </c>
      <c r="E65" s="702" t="str">
        <f>IFERROR(VLOOKUP(C65,'מצבת ורישום גנים'!B:G,6,0),"")</f>
        <v/>
      </c>
      <c r="F65" s="702" t="str">
        <f>IFERROR(VLOOKUP(C:C,'מצבת ורישום גנים'!B:I,8,0),"  ")</f>
        <v xml:space="preserve">  </v>
      </c>
      <c r="G65" s="702" t="str">
        <f>IFERROR(VLOOKUP(C:C,'מצבת ורישום גנים'!B:H,4,0),"")</f>
        <v/>
      </c>
      <c r="H65" s="702" t="str">
        <f>IFERROR(VLOOKUP(C:C,'מצבת ורישום גנים'!B:H,5,0),"")</f>
        <v/>
      </c>
      <c r="I65" s="154"/>
      <c r="J65" s="154"/>
    </row>
    <row r="66" spans="2:10" ht="15" x14ac:dyDescent="0.25">
      <c r="B66" s="193">
        <v>51</v>
      </c>
      <c r="C66" s="700" cm="1">
        <f t="array" ref="C66">IFERROR(
   INDEX('מצבת ורישום גנים'!B:$B,
      SMALL(
         IF(('מצבת ורישום גנים'!$A$3:$A$18000='נתונים כללים (1)'!$C$5),
         ROW('מצבת ורישום גנים'!$A$3:$A$18000)),
      ROW(A51))
   ),
"")</f>
        <v>0</v>
      </c>
      <c r="D66" s="701" t="str">
        <f>IF(C66="", "",
   IFERROR(
      IF(VLOOKUP(C66, 'מצבת ורישום גנים'!B:H,7, FALSE) =$D$3,
         VLOOKUP(C66,'מצבת ורישום גנים'!B:D, 3, FALSE),
         "המוסד לא קיים ברשות"),
   "המוסד לא קיים"))</f>
        <v>המוסד לא קיים</v>
      </c>
      <c r="E66" s="702" t="str">
        <f>IFERROR(VLOOKUP(C66,'מצבת ורישום גנים'!B:G,6,0),"")</f>
        <v/>
      </c>
      <c r="F66" s="702" t="str">
        <f>IFERROR(VLOOKUP(C:C,'מצבת ורישום גנים'!B:I,8,0),"  ")</f>
        <v xml:space="preserve">  </v>
      </c>
      <c r="G66" s="702" t="str">
        <f>IFERROR(VLOOKUP(C:C,'מצבת ורישום גנים'!B:H,4,0),"")</f>
        <v/>
      </c>
      <c r="H66" s="702" t="str">
        <f>IFERROR(VLOOKUP(C:C,'מצבת ורישום גנים'!B:H,5,0),"")</f>
        <v/>
      </c>
      <c r="I66" s="154"/>
      <c r="J66" s="154"/>
    </row>
    <row r="67" spans="2:10" ht="15" x14ac:dyDescent="0.25">
      <c r="B67" s="193">
        <v>52</v>
      </c>
      <c r="C67" s="700" cm="1">
        <f t="array" ref="C67">IFERROR(
   INDEX('מצבת ורישום גנים'!B:$B,
      SMALL(
         IF(('מצבת ורישום גנים'!$A$3:$A$18000='נתונים כללים (1)'!$C$5),
         ROW('מצבת ורישום גנים'!$A$3:$A$18000)),
      ROW(A52))
   ),
"")</f>
        <v>0</v>
      </c>
      <c r="D67" s="701" t="str">
        <f>IF(C67="", "",
   IFERROR(
      IF(VLOOKUP(C67, 'מצבת ורישום גנים'!B:H,7, FALSE) =$D$3,
         VLOOKUP(C67,'מצבת ורישום גנים'!B:D, 3, FALSE),
         "המוסד לא קיים ברשות"),
   "המוסד לא קיים"))</f>
        <v>המוסד לא קיים</v>
      </c>
      <c r="E67" s="702" t="str">
        <f>IFERROR(VLOOKUP(C67,'מצבת ורישום גנים'!B:G,6,0),"")</f>
        <v/>
      </c>
      <c r="F67" s="702" t="str">
        <f>IFERROR(VLOOKUP(C:C,'מצבת ורישום גנים'!B:I,8,0),"  ")</f>
        <v xml:space="preserve">  </v>
      </c>
      <c r="G67" s="702" t="str">
        <f>IFERROR(VLOOKUP(C:C,'מצבת ורישום גנים'!B:H,4,0),"")</f>
        <v/>
      </c>
      <c r="H67" s="702" t="str">
        <f>IFERROR(VLOOKUP(C:C,'מצבת ורישום גנים'!B:H,5,0),"")</f>
        <v/>
      </c>
      <c r="I67" s="154"/>
      <c r="J67" s="154"/>
    </row>
    <row r="68" spans="2:10" ht="15" x14ac:dyDescent="0.25">
      <c r="B68" s="193">
        <v>53</v>
      </c>
      <c r="C68" s="700" cm="1">
        <f t="array" ref="C68">IFERROR(
   INDEX('מצבת ורישום גנים'!B:$B,
      SMALL(
         IF(('מצבת ורישום גנים'!$A$3:$A$18000='נתונים כללים (1)'!$C$5),
         ROW('מצבת ורישום גנים'!$A$3:$A$18000)),
      ROW(A53))
   ),
"")</f>
        <v>0</v>
      </c>
      <c r="D68" s="701" t="str">
        <f>IF(C68="", "",
   IFERROR(
      IF(VLOOKUP(C68, 'מצבת ורישום גנים'!B:H,7, FALSE) =$D$3,
         VLOOKUP(C68,'מצבת ורישום גנים'!B:D, 3, FALSE),
         "המוסד לא קיים ברשות"),
   "המוסד לא קיים"))</f>
        <v>המוסד לא קיים</v>
      </c>
      <c r="E68" s="702" t="str">
        <f>IFERROR(VLOOKUP(C68,'מצבת ורישום גנים'!B:G,6,0),"")</f>
        <v/>
      </c>
      <c r="F68" s="702" t="str">
        <f>IFERROR(VLOOKUP(C:C,'מצבת ורישום גנים'!B:I,8,0),"  ")</f>
        <v xml:space="preserve">  </v>
      </c>
      <c r="G68" s="702" t="str">
        <f>IFERROR(VLOOKUP(C:C,'מצבת ורישום גנים'!B:H,4,0),"")</f>
        <v/>
      </c>
      <c r="H68" s="702" t="str">
        <f>IFERROR(VLOOKUP(C:C,'מצבת ורישום גנים'!B:H,5,0),"")</f>
        <v/>
      </c>
      <c r="I68" s="154"/>
      <c r="J68" s="154"/>
    </row>
    <row r="69" spans="2:10" ht="15" x14ac:dyDescent="0.25">
      <c r="B69" s="193">
        <v>54</v>
      </c>
      <c r="C69" s="700" cm="1">
        <f t="array" ref="C69">IFERROR(
   INDEX('מצבת ורישום גנים'!B:$B,
      SMALL(
         IF(('מצבת ורישום גנים'!$A$3:$A$18000='נתונים כללים (1)'!$C$5),
         ROW('מצבת ורישום גנים'!$A$3:$A$18000)),
      ROW(A54))
   ),
"")</f>
        <v>0</v>
      </c>
      <c r="D69" s="701" t="str">
        <f>IF(C69="", "",
   IFERROR(
      IF(VLOOKUP(C69, 'מצבת ורישום גנים'!B:H,7, FALSE) =$D$3,
         VLOOKUP(C69,'מצבת ורישום גנים'!B:D, 3, FALSE),
         "המוסד לא קיים ברשות"),
   "המוסד לא קיים"))</f>
        <v>המוסד לא קיים</v>
      </c>
      <c r="E69" s="702" t="str">
        <f>IFERROR(VLOOKUP(C69,'מצבת ורישום גנים'!B:G,6,0),"")</f>
        <v/>
      </c>
      <c r="F69" s="702" t="str">
        <f>IFERROR(VLOOKUP(C:C,'מצבת ורישום גנים'!B:I,8,0),"  ")</f>
        <v xml:space="preserve">  </v>
      </c>
      <c r="G69" s="702" t="str">
        <f>IFERROR(VLOOKUP(C:C,'מצבת ורישום גנים'!B:H,4,0),"")</f>
        <v/>
      </c>
      <c r="H69" s="702" t="str">
        <f>IFERROR(VLOOKUP(C:C,'מצבת ורישום גנים'!B:H,5,0),"")</f>
        <v/>
      </c>
      <c r="I69" s="154"/>
      <c r="J69" s="154"/>
    </row>
    <row r="70" spans="2:10" ht="15" x14ac:dyDescent="0.25">
      <c r="B70" s="193">
        <v>55</v>
      </c>
      <c r="C70" s="700" cm="1">
        <f t="array" ref="C70">IFERROR(
   INDEX('מצבת ורישום גנים'!B:$B,
      SMALL(
         IF(('מצבת ורישום גנים'!$A$3:$A$18000='נתונים כללים (1)'!$C$5),
         ROW('מצבת ורישום גנים'!$A$3:$A$18000)),
      ROW(A55))
   ),
"")</f>
        <v>0</v>
      </c>
      <c r="D70" s="701" t="str">
        <f>IF(C70="", "",
   IFERROR(
      IF(VLOOKUP(C70, 'מצבת ורישום גנים'!B:H,7, FALSE) =$D$3,
         VLOOKUP(C70,'מצבת ורישום גנים'!B:D, 3, FALSE),
         "המוסד לא קיים ברשות"),
   "המוסד לא קיים"))</f>
        <v>המוסד לא קיים</v>
      </c>
      <c r="E70" s="702" t="str">
        <f>IFERROR(VLOOKUP(C70,'מצבת ורישום גנים'!B:G,6,0),"")</f>
        <v/>
      </c>
      <c r="F70" s="702" t="str">
        <f>IFERROR(VLOOKUP(C:C,'מצבת ורישום גנים'!B:I,8,0),"  ")</f>
        <v xml:space="preserve">  </v>
      </c>
      <c r="G70" s="702" t="str">
        <f>IFERROR(VLOOKUP(C:C,'מצבת ורישום גנים'!B:H,4,0),"")</f>
        <v/>
      </c>
      <c r="H70" s="702" t="str">
        <f>IFERROR(VLOOKUP(C:C,'מצבת ורישום גנים'!B:H,5,0),"")</f>
        <v/>
      </c>
      <c r="I70" s="154"/>
      <c r="J70" s="154"/>
    </row>
    <row r="71" spans="2:10" ht="15" x14ac:dyDescent="0.25">
      <c r="B71" s="193">
        <v>56</v>
      </c>
      <c r="C71" s="700" cm="1">
        <f t="array" ref="C71">IFERROR(
   INDEX('מצבת ורישום גנים'!B:$B,
      SMALL(
         IF(('מצבת ורישום גנים'!$A$3:$A$18000='נתונים כללים (1)'!$C$5),
         ROW('מצבת ורישום גנים'!$A$3:$A$18000)),
      ROW(A56))
   ),
"")</f>
        <v>0</v>
      </c>
      <c r="D71" s="701" t="str">
        <f>IF(C71="", "",
   IFERROR(
      IF(VLOOKUP(C71, 'מצבת ורישום גנים'!B:H,7, FALSE) =$D$3,
         VLOOKUP(C71,'מצבת ורישום גנים'!B:D, 3, FALSE),
         "המוסד לא קיים ברשות"),
   "המוסד לא קיים"))</f>
        <v>המוסד לא קיים</v>
      </c>
      <c r="E71" s="702" t="str">
        <f>IFERROR(VLOOKUP(C71,'מצבת ורישום גנים'!B:G,6,0),"")</f>
        <v/>
      </c>
      <c r="F71" s="702" t="str">
        <f>IFERROR(VLOOKUP(C:C,'מצבת ורישום גנים'!B:I,8,0),"  ")</f>
        <v xml:space="preserve">  </v>
      </c>
      <c r="G71" s="702" t="str">
        <f>IFERROR(VLOOKUP(C:C,'מצבת ורישום גנים'!B:H,4,0),"")</f>
        <v/>
      </c>
      <c r="H71" s="702" t="str">
        <f>IFERROR(VLOOKUP(C:C,'מצבת ורישום גנים'!B:H,5,0),"")</f>
        <v/>
      </c>
      <c r="I71" s="154"/>
      <c r="J71" s="154"/>
    </row>
    <row r="72" spans="2:10" ht="15" x14ac:dyDescent="0.25">
      <c r="B72" s="193">
        <v>57</v>
      </c>
      <c r="C72" s="700" cm="1">
        <f t="array" ref="C72">IFERROR(
   INDEX('מצבת ורישום גנים'!B:$B,
      SMALL(
         IF(('מצבת ורישום גנים'!$A$3:$A$18000='נתונים כללים (1)'!$C$5),
         ROW('מצבת ורישום גנים'!$A$3:$A$18000)),
      ROW(A57))
   ),
"")</f>
        <v>0</v>
      </c>
      <c r="D72" s="701" t="str">
        <f>IF(C72="", "",
   IFERROR(
      IF(VLOOKUP(C72, 'מצבת ורישום גנים'!B:H,7, FALSE) =$D$3,
         VLOOKUP(C72,'מצבת ורישום גנים'!B:D, 3, FALSE),
         "המוסד לא קיים ברשות"),
   "המוסד לא קיים"))</f>
        <v>המוסד לא קיים</v>
      </c>
      <c r="E72" s="702" t="str">
        <f>IFERROR(VLOOKUP(C72,'מצבת ורישום גנים'!B:G,6,0),"")</f>
        <v/>
      </c>
      <c r="F72" s="702" t="str">
        <f>IFERROR(VLOOKUP(C:C,'מצבת ורישום גנים'!B:I,8,0),"  ")</f>
        <v xml:space="preserve">  </v>
      </c>
      <c r="G72" s="702" t="str">
        <f>IFERROR(VLOOKUP(C:C,'מצבת ורישום גנים'!B:H,4,0),"")</f>
        <v/>
      </c>
      <c r="H72" s="702" t="str">
        <f>IFERROR(VLOOKUP(C:C,'מצבת ורישום גנים'!B:H,5,0),"")</f>
        <v/>
      </c>
      <c r="I72" s="154"/>
      <c r="J72" s="154"/>
    </row>
    <row r="73" spans="2:10" ht="15" x14ac:dyDescent="0.25">
      <c r="B73" s="193">
        <v>58</v>
      </c>
      <c r="C73" s="700" cm="1">
        <f t="array" ref="C73">IFERROR(
   INDEX('מצבת ורישום גנים'!B:$B,
      SMALL(
         IF(('מצבת ורישום גנים'!$A$3:$A$18000='נתונים כללים (1)'!$C$5),
         ROW('מצבת ורישום גנים'!$A$3:$A$18000)),
      ROW(A58))
   ),
"")</f>
        <v>0</v>
      </c>
      <c r="D73" s="701" t="str">
        <f>IF(C73="", "",
   IFERROR(
      IF(VLOOKUP(C73, 'מצבת ורישום גנים'!B:H,7, FALSE) =$D$3,
         VLOOKUP(C73,'מצבת ורישום גנים'!B:D, 3, FALSE),
         "המוסד לא קיים ברשות"),
   "המוסד לא קיים"))</f>
        <v>המוסד לא קיים</v>
      </c>
      <c r="E73" s="702" t="str">
        <f>IFERROR(VLOOKUP(C73,'מצבת ורישום גנים'!B:G,6,0),"")</f>
        <v/>
      </c>
      <c r="F73" s="702" t="str">
        <f>IFERROR(VLOOKUP(C:C,'מצבת ורישום גנים'!B:I,8,0),"  ")</f>
        <v xml:space="preserve">  </v>
      </c>
      <c r="G73" s="702" t="str">
        <f>IFERROR(VLOOKUP(C:C,'מצבת ורישום גנים'!B:H,4,0),"")</f>
        <v/>
      </c>
      <c r="H73" s="702" t="str">
        <f>IFERROR(VLOOKUP(C:C,'מצבת ורישום גנים'!B:H,5,0),"")</f>
        <v/>
      </c>
      <c r="I73" s="154"/>
      <c r="J73" s="154"/>
    </row>
    <row r="74" spans="2:10" ht="15" x14ac:dyDescent="0.25">
      <c r="B74" s="193">
        <v>59</v>
      </c>
      <c r="C74" s="700" cm="1">
        <f t="array" ref="C74">IFERROR(
   INDEX('מצבת ורישום גנים'!B:$B,
      SMALL(
         IF(('מצבת ורישום גנים'!$A$3:$A$18000='נתונים כללים (1)'!$C$5),
         ROW('מצבת ורישום גנים'!$A$3:$A$18000)),
      ROW(A59))
   ),
"")</f>
        <v>0</v>
      </c>
      <c r="D74" s="701" t="str">
        <f>IF(C74="", "",
   IFERROR(
      IF(VLOOKUP(C74, 'מצבת ורישום גנים'!B:H,7, FALSE) =$D$3,
         VLOOKUP(C74,'מצבת ורישום גנים'!B:D, 3, FALSE),
         "המוסד לא קיים ברשות"),
   "המוסד לא קיים"))</f>
        <v>המוסד לא קיים</v>
      </c>
      <c r="E74" s="702" t="str">
        <f>IFERROR(VLOOKUP(C74,'מצבת ורישום גנים'!B:G,6,0),"")</f>
        <v/>
      </c>
      <c r="F74" s="702" t="str">
        <f>IFERROR(VLOOKUP(C:C,'מצבת ורישום גנים'!B:I,8,0),"  ")</f>
        <v xml:space="preserve">  </v>
      </c>
      <c r="G74" s="702" t="str">
        <f>IFERROR(VLOOKUP(C:C,'מצבת ורישום גנים'!B:H,4,0),"")</f>
        <v/>
      </c>
      <c r="H74" s="702" t="str">
        <f>IFERROR(VLOOKUP(C:C,'מצבת ורישום גנים'!B:H,5,0),"")</f>
        <v/>
      </c>
      <c r="I74" s="154"/>
      <c r="J74" s="154"/>
    </row>
    <row r="75" spans="2:10" ht="15" x14ac:dyDescent="0.25">
      <c r="B75" s="193">
        <v>60</v>
      </c>
      <c r="C75" s="700" cm="1">
        <f t="array" ref="C75">IFERROR(
   INDEX('מצבת ורישום גנים'!B:$B,
      SMALL(
         IF(('מצבת ורישום גנים'!$A$3:$A$18000='נתונים כללים (1)'!$C$5),
         ROW('מצבת ורישום גנים'!$A$3:$A$18000)),
      ROW(A60))
   ),
"")</f>
        <v>0</v>
      </c>
      <c r="D75" s="701" t="str">
        <f>IF(C75="", "",
   IFERROR(
      IF(VLOOKUP(C75, 'מצבת ורישום גנים'!B:H,7, FALSE) =$D$3,
         VLOOKUP(C75,'מצבת ורישום גנים'!B:D, 3, FALSE),
         "המוסד לא קיים ברשות"),
   "המוסד לא קיים"))</f>
        <v>המוסד לא קיים</v>
      </c>
      <c r="E75" s="702" t="str">
        <f>IFERROR(VLOOKUP(C75,'מצבת ורישום גנים'!B:G,6,0),"")</f>
        <v/>
      </c>
      <c r="F75" s="702" t="str">
        <f>IFERROR(VLOOKUP(C:C,'מצבת ורישום גנים'!B:I,8,0),"  ")</f>
        <v xml:space="preserve">  </v>
      </c>
      <c r="G75" s="702" t="str">
        <f>IFERROR(VLOOKUP(C:C,'מצבת ורישום גנים'!B:H,4,0),"")</f>
        <v/>
      </c>
      <c r="H75" s="702" t="str">
        <f>IFERROR(VLOOKUP(C:C,'מצבת ורישום גנים'!B:H,5,0),"")</f>
        <v/>
      </c>
      <c r="I75" s="154"/>
      <c r="J75" s="154"/>
    </row>
    <row r="76" spans="2:10" ht="15" x14ac:dyDescent="0.25">
      <c r="B76" s="193">
        <v>61</v>
      </c>
      <c r="C76" s="700" cm="1">
        <f t="array" ref="C76">IFERROR(
   INDEX('מצבת ורישום גנים'!B:$B,
      SMALL(
         IF(('מצבת ורישום גנים'!$A$3:$A$18000='נתונים כללים (1)'!$C$5),
         ROW('מצבת ורישום גנים'!$A$3:$A$18000)),
      ROW(A61))
   ),
"")</f>
        <v>0</v>
      </c>
      <c r="D76" s="701" t="str">
        <f>IF(C76="", "",
   IFERROR(
      IF(VLOOKUP(C76, 'מצבת ורישום גנים'!B:H,7, FALSE) =$D$3,
         VLOOKUP(C76,'מצבת ורישום גנים'!B:D, 3, FALSE),
         "המוסד לא קיים ברשות"),
   "המוסד לא קיים"))</f>
        <v>המוסד לא קיים</v>
      </c>
      <c r="E76" s="702" t="str">
        <f>IFERROR(VLOOKUP(C76,'מצבת ורישום גנים'!B:G,6,0),"")</f>
        <v/>
      </c>
      <c r="F76" s="702" t="str">
        <f>IFERROR(VLOOKUP(C:C,'מצבת ורישום גנים'!B:I,8,0),"  ")</f>
        <v xml:space="preserve">  </v>
      </c>
      <c r="G76" s="702" t="str">
        <f>IFERROR(VLOOKUP(C:C,'מצבת ורישום גנים'!B:H,4,0),"")</f>
        <v/>
      </c>
      <c r="H76" s="702" t="str">
        <f>IFERROR(VLOOKUP(C:C,'מצבת ורישום גנים'!B:H,5,0),"")</f>
        <v/>
      </c>
      <c r="I76" s="154"/>
      <c r="J76" s="154"/>
    </row>
    <row r="77" spans="2:10" ht="15" x14ac:dyDescent="0.25">
      <c r="B77" s="193">
        <v>62</v>
      </c>
      <c r="C77" s="700" cm="1">
        <f t="array" ref="C77">IFERROR(
   INDEX('מצבת ורישום גנים'!B:$B,
      SMALL(
         IF(('מצבת ורישום גנים'!$A$3:$A$18000='נתונים כללים (1)'!$C$5),
         ROW('מצבת ורישום גנים'!$A$3:$A$18000)),
      ROW(A62))
   ),
"")</f>
        <v>0</v>
      </c>
      <c r="D77" s="701" t="str">
        <f>IF(C77="", "",
   IFERROR(
      IF(VLOOKUP(C77, 'מצבת ורישום גנים'!B:H,7, FALSE) =$D$3,
         VLOOKUP(C77,'מצבת ורישום גנים'!B:D, 3, FALSE),
         "המוסד לא קיים ברשות"),
   "המוסד לא קיים"))</f>
        <v>המוסד לא קיים</v>
      </c>
      <c r="E77" s="702" t="str">
        <f>IFERROR(VLOOKUP(C77,'מצבת ורישום גנים'!B:G,6,0),"")</f>
        <v/>
      </c>
      <c r="F77" s="702" t="str">
        <f>IFERROR(VLOOKUP(C:C,'מצבת ורישום גנים'!B:I,8,0),"  ")</f>
        <v xml:space="preserve">  </v>
      </c>
      <c r="G77" s="702" t="str">
        <f>IFERROR(VLOOKUP(C:C,'מצבת ורישום גנים'!B:H,4,0),"")</f>
        <v/>
      </c>
      <c r="H77" s="702" t="str">
        <f>IFERROR(VLOOKUP(C:C,'מצבת ורישום גנים'!B:H,5,0),"")</f>
        <v/>
      </c>
      <c r="I77" s="154"/>
      <c r="J77" s="154"/>
    </row>
    <row r="78" spans="2:10" ht="15" x14ac:dyDescent="0.25">
      <c r="B78" s="193">
        <v>63</v>
      </c>
      <c r="C78" s="700" cm="1">
        <f t="array" ref="C78">IFERROR(
   INDEX('מצבת ורישום גנים'!B:$B,
      SMALL(
         IF(('מצבת ורישום גנים'!$A$3:$A$18000='נתונים כללים (1)'!$C$5),
         ROW('מצבת ורישום גנים'!$A$3:$A$18000)),
      ROW(A63))
   ),
"")</f>
        <v>0</v>
      </c>
      <c r="D78" s="701" t="str">
        <f>IF(C78="", "",
   IFERROR(
      IF(VLOOKUP(C78, 'מצבת ורישום גנים'!B:H,7, FALSE) =$D$3,
         VLOOKUP(C78,'מצבת ורישום גנים'!B:D, 3, FALSE),
         "המוסד לא קיים ברשות"),
   "המוסד לא קיים"))</f>
        <v>המוסד לא קיים</v>
      </c>
      <c r="E78" s="702" t="str">
        <f>IFERROR(VLOOKUP(C78,'מצבת ורישום גנים'!B:G,6,0),"")</f>
        <v/>
      </c>
      <c r="F78" s="702" t="str">
        <f>IFERROR(VLOOKUP(C:C,'מצבת ורישום גנים'!B:I,8,0),"  ")</f>
        <v xml:space="preserve">  </v>
      </c>
      <c r="G78" s="702" t="str">
        <f>IFERROR(VLOOKUP(C:C,'מצבת ורישום גנים'!B:H,4,0),"")</f>
        <v/>
      </c>
      <c r="H78" s="702" t="str">
        <f>IFERROR(VLOOKUP(C:C,'מצבת ורישום גנים'!B:H,5,0),"")</f>
        <v/>
      </c>
      <c r="I78" s="154"/>
      <c r="J78" s="154"/>
    </row>
    <row r="79" spans="2:10" ht="15" x14ac:dyDescent="0.25">
      <c r="B79" s="193">
        <v>64</v>
      </c>
      <c r="C79" s="700" cm="1">
        <f t="array" ref="C79">IFERROR(
   INDEX('מצבת ורישום גנים'!B:$B,
      SMALL(
         IF(('מצבת ורישום גנים'!$A$3:$A$18000='נתונים כללים (1)'!$C$5),
         ROW('מצבת ורישום גנים'!$A$3:$A$18000)),
      ROW(A64))
   ),
"")</f>
        <v>0</v>
      </c>
      <c r="D79" s="701" t="str">
        <f>IF(C79="", "",
   IFERROR(
      IF(VLOOKUP(C79, 'מצבת ורישום גנים'!B:H,7, FALSE) =$D$3,
         VLOOKUP(C79,'מצבת ורישום גנים'!B:D, 3, FALSE),
         "המוסד לא קיים ברשות"),
   "המוסד לא קיים"))</f>
        <v>המוסד לא קיים</v>
      </c>
      <c r="E79" s="702" t="str">
        <f>IFERROR(VLOOKUP(C79,'מצבת ורישום גנים'!B:G,6,0),"")</f>
        <v/>
      </c>
      <c r="F79" s="702" t="str">
        <f>IFERROR(VLOOKUP(C:C,'מצבת ורישום גנים'!B:I,8,0),"  ")</f>
        <v xml:space="preserve">  </v>
      </c>
      <c r="G79" s="702" t="str">
        <f>IFERROR(VLOOKUP(C:C,'מצבת ורישום גנים'!B:H,4,0),"")</f>
        <v/>
      </c>
      <c r="H79" s="702" t="str">
        <f>IFERROR(VLOOKUP(C:C,'מצבת ורישום גנים'!B:H,5,0),"")</f>
        <v/>
      </c>
      <c r="I79" s="154"/>
      <c r="J79" s="154"/>
    </row>
    <row r="80" spans="2:10" ht="15" x14ac:dyDescent="0.25">
      <c r="B80" s="193">
        <v>65</v>
      </c>
      <c r="C80" s="700" cm="1">
        <f t="array" ref="C80">IFERROR(
   INDEX('מצבת ורישום גנים'!B:$B,
      SMALL(
         IF(('מצבת ורישום גנים'!$A$3:$A$18000='נתונים כללים (1)'!$C$5),
         ROW('מצבת ורישום גנים'!$A$3:$A$18000)),
      ROW(A65))
   ),
"")</f>
        <v>0</v>
      </c>
      <c r="D80" s="701" t="str">
        <f>IF(C80="", "",
   IFERROR(
      IF(VLOOKUP(C80, 'מצבת ורישום גנים'!B:H,7, FALSE) =$D$3,
         VLOOKUP(C80,'מצבת ורישום גנים'!B:D, 3, FALSE),
         "המוסד לא קיים ברשות"),
   "המוסד לא קיים"))</f>
        <v>המוסד לא קיים</v>
      </c>
      <c r="E80" s="702" t="str">
        <f>IFERROR(VLOOKUP(C80,'מצבת ורישום גנים'!B:G,6,0),"")</f>
        <v/>
      </c>
      <c r="F80" s="702" t="str">
        <f>IFERROR(VLOOKUP(C:C,'מצבת ורישום גנים'!B:I,8,0),"  ")</f>
        <v xml:space="preserve">  </v>
      </c>
      <c r="G80" s="702" t="str">
        <f>IFERROR(VLOOKUP(C:C,'מצבת ורישום גנים'!B:H,4,0),"")</f>
        <v/>
      </c>
      <c r="H80" s="702" t="str">
        <f>IFERROR(VLOOKUP(C:C,'מצבת ורישום גנים'!B:H,5,0),"")</f>
        <v/>
      </c>
      <c r="I80" s="154"/>
      <c r="J80" s="154"/>
    </row>
    <row r="81" spans="2:10" ht="15" x14ac:dyDescent="0.25">
      <c r="B81" s="193">
        <v>66</v>
      </c>
      <c r="C81" s="700" cm="1">
        <f t="array" ref="C81">IFERROR(
   INDEX('מצבת ורישום גנים'!B:$B,
      SMALL(
         IF(('מצבת ורישום גנים'!$A$3:$A$18000='נתונים כללים (1)'!$C$5),
         ROW('מצבת ורישום גנים'!$A$3:$A$18000)),
      ROW(A66))
   ),
"")</f>
        <v>0</v>
      </c>
      <c r="D81" s="701" t="str">
        <f>IF(C81="", "",
   IFERROR(
      IF(VLOOKUP(C81, 'מצבת ורישום גנים'!B:H,7, FALSE) =$D$3,
         VLOOKUP(C81,'מצבת ורישום גנים'!B:D, 3, FALSE),
         "המוסד לא קיים ברשות"),
   "המוסד לא קיים"))</f>
        <v>המוסד לא קיים</v>
      </c>
      <c r="E81" s="702" t="str">
        <f>IFERROR(VLOOKUP(C81,'מצבת ורישום גנים'!B:G,6,0),"")</f>
        <v/>
      </c>
      <c r="F81" s="702" t="str">
        <f>IFERROR(VLOOKUP(C:C,'מצבת ורישום גנים'!B:I,8,0),"  ")</f>
        <v xml:space="preserve">  </v>
      </c>
      <c r="G81" s="702" t="str">
        <f>IFERROR(VLOOKUP(C:C,'מצבת ורישום גנים'!B:H,4,0),"")</f>
        <v/>
      </c>
      <c r="H81" s="702" t="str">
        <f>IFERROR(VLOOKUP(C:C,'מצבת ורישום גנים'!B:H,5,0),"")</f>
        <v/>
      </c>
      <c r="I81" s="154"/>
      <c r="J81" s="154"/>
    </row>
    <row r="82" spans="2:10" ht="15" x14ac:dyDescent="0.25">
      <c r="B82" s="193">
        <v>67</v>
      </c>
      <c r="C82" s="700" cm="1">
        <f t="array" ref="C82">IFERROR(
   INDEX('מצבת ורישום גנים'!B:$B,
      SMALL(
         IF(('מצבת ורישום גנים'!$A$3:$A$18000='נתונים כללים (1)'!$C$5),
         ROW('מצבת ורישום גנים'!$A$3:$A$18000)),
      ROW(A67))
   ),
"")</f>
        <v>0</v>
      </c>
      <c r="D82" s="701" t="str">
        <f>IF(C82="", "",
   IFERROR(
      IF(VLOOKUP(C82, 'מצבת ורישום גנים'!B:H,7, FALSE) =$D$3,
         VLOOKUP(C82,'מצבת ורישום גנים'!B:D, 3, FALSE),
         "המוסד לא קיים ברשות"),
   "המוסד לא קיים"))</f>
        <v>המוסד לא קיים</v>
      </c>
      <c r="E82" s="702" t="str">
        <f>IFERROR(VLOOKUP(C82,'מצבת ורישום גנים'!B:G,6,0),"")</f>
        <v/>
      </c>
      <c r="F82" s="702" t="str">
        <f>IFERROR(VLOOKUP(C:C,'מצבת ורישום גנים'!B:I,8,0),"  ")</f>
        <v xml:space="preserve">  </v>
      </c>
      <c r="G82" s="702" t="str">
        <f>IFERROR(VLOOKUP(C:C,'מצבת ורישום גנים'!B:H,4,0),"")</f>
        <v/>
      </c>
      <c r="H82" s="702" t="str">
        <f>IFERROR(VLOOKUP(C:C,'מצבת ורישום גנים'!B:H,5,0),"")</f>
        <v/>
      </c>
      <c r="I82" s="154"/>
      <c r="J82" s="154"/>
    </row>
    <row r="83" spans="2:10" ht="15" x14ac:dyDescent="0.25">
      <c r="B83" s="193">
        <v>68</v>
      </c>
      <c r="C83" s="700" cm="1">
        <f t="array" ref="C83">IFERROR(
   INDEX('מצבת ורישום גנים'!B:$B,
      SMALL(
         IF(('מצבת ורישום גנים'!$A$3:$A$18000='נתונים כללים (1)'!$C$5),
         ROW('מצבת ורישום גנים'!$A$3:$A$18000)),
      ROW(A68))
   ),
"")</f>
        <v>0</v>
      </c>
      <c r="D83" s="701" t="str">
        <f>IF(C83="", "",
   IFERROR(
      IF(VLOOKUP(C83, 'מצבת ורישום גנים'!B:H,7, FALSE) =$D$3,
         VLOOKUP(C83,'מצבת ורישום גנים'!B:D, 3, FALSE),
         "המוסד לא קיים ברשות"),
   "המוסד לא קיים"))</f>
        <v>המוסד לא קיים</v>
      </c>
      <c r="E83" s="702" t="str">
        <f>IFERROR(VLOOKUP(C83,'מצבת ורישום גנים'!B:G,6,0),"")</f>
        <v/>
      </c>
      <c r="F83" s="702" t="str">
        <f>IFERROR(VLOOKUP(C:C,'מצבת ורישום גנים'!B:I,8,0),"  ")</f>
        <v xml:space="preserve">  </v>
      </c>
      <c r="G83" s="702" t="str">
        <f>IFERROR(VLOOKUP(C:C,'מצבת ורישום גנים'!B:H,4,0),"")</f>
        <v/>
      </c>
      <c r="H83" s="702" t="str">
        <f>IFERROR(VLOOKUP(C:C,'מצבת ורישום גנים'!B:H,5,0),"")</f>
        <v/>
      </c>
      <c r="I83" s="154"/>
      <c r="J83" s="154"/>
    </row>
    <row r="84" spans="2:10" ht="15" x14ac:dyDescent="0.25">
      <c r="B84" s="193">
        <v>69</v>
      </c>
      <c r="C84" s="700" cm="1">
        <f t="array" ref="C84">IFERROR(
   INDEX('מצבת ורישום גנים'!B:$B,
      SMALL(
         IF(('מצבת ורישום גנים'!$A$3:$A$18000='נתונים כללים (1)'!$C$5),
         ROW('מצבת ורישום גנים'!$A$3:$A$18000)),
      ROW(A69))
   ),
"")</f>
        <v>0</v>
      </c>
      <c r="D84" s="701" t="str">
        <f>IF(C84="", "",
   IFERROR(
      IF(VLOOKUP(C84, 'מצבת ורישום גנים'!B:H,7, FALSE) =$D$3,
         VLOOKUP(C84,'מצבת ורישום גנים'!B:D, 3, FALSE),
         "המוסד לא קיים ברשות"),
   "המוסד לא קיים"))</f>
        <v>המוסד לא קיים</v>
      </c>
      <c r="E84" s="702" t="str">
        <f>IFERROR(VLOOKUP(C84,'מצבת ורישום גנים'!B:G,6,0),"")</f>
        <v/>
      </c>
      <c r="F84" s="702" t="str">
        <f>IFERROR(VLOOKUP(C:C,'מצבת ורישום גנים'!B:I,8,0),"  ")</f>
        <v xml:space="preserve">  </v>
      </c>
      <c r="G84" s="702" t="str">
        <f>IFERROR(VLOOKUP(C:C,'מצבת ורישום גנים'!B:H,4,0),"")</f>
        <v/>
      </c>
      <c r="H84" s="702" t="str">
        <f>IFERROR(VLOOKUP(C:C,'מצבת ורישום גנים'!B:H,5,0),"")</f>
        <v/>
      </c>
      <c r="I84" s="154"/>
      <c r="J84" s="154"/>
    </row>
    <row r="85" spans="2:10" ht="15" x14ac:dyDescent="0.25">
      <c r="B85" s="193">
        <v>70</v>
      </c>
      <c r="C85" s="700" cm="1">
        <f t="array" ref="C85">IFERROR(
   INDEX('מצבת ורישום גנים'!B:$B,
      SMALL(
         IF(('מצבת ורישום גנים'!$A$3:$A$18000='נתונים כללים (1)'!$C$5),
         ROW('מצבת ורישום גנים'!$A$3:$A$18000)),
      ROW(A70))
   ),
"")</f>
        <v>0</v>
      </c>
      <c r="D85" s="701" t="str">
        <f>IF(C85="", "",
   IFERROR(
      IF(VLOOKUP(C85, 'מצבת ורישום גנים'!B:H,7, FALSE) =$D$3,
         VLOOKUP(C85,'מצבת ורישום גנים'!B:D, 3, FALSE),
         "המוסד לא קיים ברשות"),
   "המוסד לא קיים"))</f>
        <v>המוסד לא קיים</v>
      </c>
      <c r="E85" s="702" t="str">
        <f>IFERROR(VLOOKUP(C85,'מצבת ורישום גנים'!B:G,6,0),"")</f>
        <v/>
      </c>
      <c r="F85" s="702" t="str">
        <f>IFERROR(VLOOKUP(C:C,'מצבת ורישום גנים'!B:I,8,0),"  ")</f>
        <v xml:space="preserve">  </v>
      </c>
      <c r="G85" s="702" t="str">
        <f>IFERROR(VLOOKUP(C:C,'מצבת ורישום גנים'!B:H,4,0),"")</f>
        <v/>
      </c>
      <c r="H85" s="702" t="str">
        <f>IFERROR(VLOOKUP(C:C,'מצבת ורישום גנים'!B:H,5,0),"")</f>
        <v/>
      </c>
      <c r="I85" s="154"/>
      <c r="J85" s="154"/>
    </row>
    <row r="86" spans="2:10" ht="15" x14ac:dyDescent="0.25">
      <c r="B86" s="193">
        <v>71</v>
      </c>
      <c r="C86" s="700" cm="1">
        <f t="array" ref="C86">IFERROR(
   INDEX('מצבת ורישום גנים'!B:$B,
      SMALL(
         IF(('מצבת ורישום גנים'!$A$3:$A$18000='נתונים כללים (1)'!$C$5),
         ROW('מצבת ורישום גנים'!$A$3:$A$18000)),
      ROW(A71))
   ),
"")</f>
        <v>0</v>
      </c>
      <c r="D86" s="701" t="str">
        <f>IF(C86="", "",
   IFERROR(
      IF(VLOOKUP(C86, 'מצבת ורישום גנים'!B:H,7, FALSE) =$D$3,
         VLOOKUP(C86,'מצבת ורישום גנים'!B:D, 3, FALSE),
         "המוסד לא קיים ברשות"),
   "המוסד לא קיים"))</f>
        <v>המוסד לא קיים</v>
      </c>
      <c r="E86" s="702" t="str">
        <f>IFERROR(VLOOKUP(C86,'מצבת ורישום גנים'!B:G,6,0),"")</f>
        <v/>
      </c>
      <c r="F86" s="702" t="str">
        <f>IFERROR(VLOOKUP(C:C,'מצבת ורישום גנים'!B:I,8,0),"  ")</f>
        <v xml:space="preserve">  </v>
      </c>
      <c r="G86" s="702" t="str">
        <f>IFERROR(VLOOKUP(C:C,'מצבת ורישום גנים'!B:H,4,0),"")</f>
        <v/>
      </c>
      <c r="H86" s="702" t="str">
        <f>IFERROR(VLOOKUP(C:C,'מצבת ורישום גנים'!B:H,5,0),"")</f>
        <v/>
      </c>
      <c r="I86" s="154"/>
      <c r="J86" s="154"/>
    </row>
    <row r="87" spans="2:10" ht="15" x14ac:dyDescent="0.25">
      <c r="B87" s="193">
        <v>72</v>
      </c>
      <c r="C87" s="700" cm="1">
        <f t="array" ref="C87">IFERROR(
   INDEX('מצבת ורישום גנים'!B:$B,
      SMALL(
         IF(('מצבת ורישום גנים'!$A$3:$A$18000='נתונים כללים (1)'!$C$5),
         ROW('מצבת ורישום גנים'!$A$3:$A$18000)),
      ROW(A72))
   ),
"")</f>
        <v>0</v>
      </c>
      <c r="D87" s="701" t="str">
        <f>IF(C87="", "",
   IFERROR(
      IF(VLOOKUP(C87, 'מצבת ורישום גנים'!B:H,7, FALSE) =$D$3,
         VLOOKUP(C87,'מצבת ורישום גנים'!B:D, 3, FALSE),
         "המוסד לא קיים ברשות"),
   "המוסד לא קיים"))</f>
        <v>המוסד לא קיים</v>
      </c>
      <c r="E87" s="702" t="str">
        <f>IFERROR(VLOOKUP(C87,'מצבת ורישום גנים'!B:G,6,0),"")</f>
        <v/>
      </c>
      <c r="F87" s="702" t="str">
        <f>IFERROR(VLOOKUP(C:C,'מצבת ורישום גנים'!B:I,8,0),"  ")</f>
        <v xml:space="preserve">  </v>
      </c>
      <c r="G87" s="702" t="str">
        <f>IFERROR(VLOOKUP(C:C,'מצבת ורישום גנים'!B:H,4,0),"")</f>
        <v/>
      </c>
      <c r="H87" s="702" t="str">
        <f>IFERROR(VLOOKUP(C:C,'מצבת ורישום גנים'!B:H,5,0),"")</f>
        <v/>
      </c>
      <c r="I87" s="154"/>
      <c r="J87" s="154"/>
    </row>
    <row r="88" spans="2:10" ht="15" x14ac:dyDescent="0.25">
      <c r="B88" s="193">
        <v>73</v>
      </c>
      <c r="C88" s="700" cm="1">
        <f t="array" ref="C88">IFERROR(
   INDEX('מצבת ורישום גנים'!B:$B,
      SMALL(
         IF(('מצבת ורישום גנים'!$A$3:$A$18000='נתונים כללים (1)'!$C$5),
         ROW('מצבת ורישום גנים'!$A$3:$A$18000)),
      ROW(A73))
   ),
"")</f>
        <v>0</v>
      </c>
      <c r="D88" s="701" t="str">
        <f>IF(C88="", "",
   IFERROR(
      IF(VLOOKUP(C88, 'מצבת ורישום גנים'!B:H,7, FALSE) =$D$3,
         VLOOKUP(C88,'מצבת ורישום גנים'!B:D, 3, FALSE),
         "המוסד לא קיים ברשות"),
   "המוסד לא קיים"))</f>
        <v>המוסד לא קיים</v>
      </c>
      <c r="E88" s="702" t="str">
        <f>IFERROR(VLOOKUP(C88,'מצבת ורישום גנים'!B:G,6,0),"")</f>
        <v/>
      </c>
      <c r="F88" s="702" t="str">
        <f>IFERROR(VLOOKUP(C:C,'מצבת ורישום גנים'!B:I,8,0),"  ")</f>
        <v xml:space="preserve">  </v>
      </c>
      <c r="G88" s="702" t="str">
        <f>IFERROR(VLOOKUP(C:C,'מצבת ורישום גנים'!B:H,4,0),"")</f>
        <v/>
      </c>
      <c r="H88" s="702" t="str">
        <f>IFERROR(VLOOKUP(C:C,'מצבת ורישום גנים'!B:H,5,0),"")</f>
        <v/>
      </c>
      <c r="I88" s="154"/>
      <c r="J88" s="154"/>
    </row>
    <row r="89" spans="2:10" ht="15" x14ac:dyDescent="0.25">
      <c r="B89" s="193">
        <v>74</v>
      </c>
      <c r="C89" s="700" cm="1">
        <f t="array" ref="C89">IFERROR(
   INDEX('מצבת ורישום גנים'!B:$B,
      SMALL(
         IF(('מצבת ורישום גנים'!$A$3:$A$18000='נתונים כללים (1)'!$C$5),
         ROW('מצבת ורישום גנים'!$A$3:$A$18000)),
      ROW(A74))
   ),
"")</f>
        <v>0</v>
      </c>
      <c r="D89" s="701" t="str">
        <f>IF(C89="", "",
   IFERROR(
      IF(VLOOKUP(C89, 'מצבת ורישום גנים'!B:H,7, FALSE) =$D$3,
         VLOOKUP(C89,'מצבת ורישום גנים'!B:D, 3, FALSE),
         "המוסד לא קיים ברשות"),
   "המוסד לא קיים"))</f>
        <v>המוסד לא קיים</v>
      </c>
      <c r="E89" s="702" t="str">
        <f>IFERROR(VLOOKUP(C89,'מצבת ורישום גנים'!B:G,6,0),"")</f>
        <v/>
      </c>
      <c r="F89" s="702" t="str">
        <f>IFERROR(VLOOKUP(C:C,'מצבת ורישום גנים'!B:I,8,0),"  ")</f>
        <v xml:space="preserve">  </v>
      </c>
      <c r="G89" s="702" t="str">
        <f>IFERROR(VLOOKUP(C:C,'מצבת ורישום גנים'!B:H,4,0),"")</f>
        <v/>
      </c>
      <c r="H89" s="702" t="str">
        <f>IFERROR(VLOOKUP(C:C,'מצבת ורישום גנים'!B:H,5,0),"")</f>
        <v/>
      </c>
      <c r="I89" s="154"/>
      <c r="J89" s="154"/>
    </row>
    <row r="90" spans="2:10" ht="15" x14ac:dyDescent="0.25">
      <c r="B90" s="193">
        <v>75</v>
      </c>
      <c r="C90" s="700" cm="1">
        <f t="array" ref="C90">IFERROR(
   INDEX('מצבת ורישום גנים'!B:$B,
      SMALL(
         IF(('מצבת ורישום גנים'!$A$3:$A$18000='נתונים כללים (1)'!$C$5),
         ROW('מצבת ורישום גנים'!$A$3:$A$18000)),
      ROW(A75))
   ),
"")</f>
        <v>0</v>
      </c>
      <c r="D90" s="701" t="str">
        <f>IF(C90="", "",
   IFERROR(
      IF(VLOOKUP(C90, 'מצבת ורישום גנים'!B:H,7, FALSE) =$D$3,
         VLOOKUP(C90,'מצבת ורישום גנים'!B:D, 3, FALSE),
         "המוסד לא קיים ברשות"),
   "המוסד לא קיים"))</f>
        <v>המוסד לא קיים</v>
      </c>
      <c r="E90" s="702" t="str">
        <f>IFERROR(VLOOKUP(C90,'מצבת ורישום גנים'!B:G,6,0),"")</f>
        <v/>
      </c>
      <c r="F90" s="702" t="str">
        <f>IFERROR(VLOOKUP(C:C,'מצבת ורישום גנים'!B:I,8,0),"  ")</f>
        <v xml:space="preserve">  </v>
      </c>
      <c r="G90" s="702" t="str">
        <f>IFERROR(VLOOKUP(C:C,'מצבת ורישום גנים'!B:H,4,0),"")</f>
        <v/>
      </c>
      <c r="H90" s="702" t="str">
        <f>IFERROR(VLOOKUP(C:C,'מצבת ורישום גנים'!B:H,5,0),"")</f>
        <v/>
      </c>
      <c r="I90" s="154"/>
      <c r="J90" s="154"/>
    </row>
    <row r="91" spans="2:10" ht="15" x14ac:dyDescent="0.25">
      <c r="B91" s="193">
        <v>76</v>
      </c>
      <c r="C91" s="700" cm="1">
        <f t="array" ref="C91">IFERROR(
   INDEX('מצבת ורישום גנים'!B:$B,
      SMALL(
         IF(('מצבת ורישום גנים'!$A$3:$A$18000='נתונים כללים (1)'!$C$5),
         ROW('מצבת ורישום גנים'!$A$3:$A$18000)),
      ROW(A76))
   ),
"")</f>
        <v>0</v>
      </c>
      <c r="D91" s="701" t="str">
        <f>IF(C91="", "",
   IFERROR(
      IF(VLOOKUP(C91, 'מצבת ורישום גנים'!B:H,7, FALSE) =$D$3,
         VLOOKUP(C91,'מצבת ורישום גנים'!B:D, 3, FALSE),
         "המוסד לא קיים ברשות"),
   "המוסד לא קיים"))</f>
        <v>המוסד לא קיים</v>
      </c>
      <c r="E91" s="702" t="str">
        <f>IFERROR(VLOOKUP(C91,'מצבת ורישום גנים'!B:G,6,0),"")</f>
        <v/>
      </c>
      <c r="F91" s="702" t="str">
        <f>IFERROR(VLOOKUP(C:C,'מצבת ורישום גנים'!B:I,8,0),"  ")</f>
        <v xml:space="preserve">  </v>
      </c>
      <c r="G91" s="702" t="str">
        <f>IFERROR(VLOOKUP(C:C,'מצבת ורישום גנים'!B:H,4,0),"")</f>
        <v/>
      </c>
      <c r="H91" s="702" t="str">
        <f>IFERROR(VLOOKUP(C:C,'מצבת ורישום גנים'!B:H,5,0),"")</f>
        <v/>
      </c>
      <c r="I91" s="154"/>
      <c r="J91" s="154"/>
    </row>
    <row r="92" spans="2:10" ht="15" x14ac:dyDescent="0.25">
      <c r="B92" s="193">
        <v>77</v>
      </c>
      <c r="C92" s="700" cm="1">
        <f t="array" ref="C92">IFERROR(
   INDEX('מצבת ורישום גנים'!B:$B,
      SMALL(
         IF(('מצבת ורישום גנים'!$A$3:$A$18000='נתונים כללים (1)'!$C$5),
         ROW('מצבת ורישום גנים'!$A$3:$A$18000)),
      ROW(A77))
   ),
"")</f>
        <v>0</v>
      </c>
      <c r="D92" s="701" t="str">
        <f>IF(C92="", "",
   IFERROR(
      IF(VLOOKUP(C92, 'מצבת ורישום גנים'!B:H,7, FALSE) =$D$3,
         VLOOKUP(C92,'מצבת ורישום גנים'!B:D, 3, FALSE),
         "המוסד לא קיים ברשות"),
   "המוסד לא קיים"))</f>
        <v>המוסד לא קיים</v>
      </c>
      <c r="E92" s="702" t="str">
        <f>IFERROR(VLOOKUP(C92,'מצבת ורישום גנים'!B:G,6,0),"")</f>
        <v/>
      </c>
      <c r="F92" s="702" t="str">
        <f>IFERROR(VLOOKUP(C:C,'מצבת ורישום גנים'!B:I,8,0),"  ")</f>
        <v xml:space="preserve">  </v>
      </c>
      <c r="G92" s="702" t="str">
        <f>IFERROR(VLOOKUP(C:C,'מצבת ורישום גנים'!B:H,4,0),"")</f>
        <v/>
      </c>
      <c r="H92" s="702" t="str">
        <f>IFERROR(VLOOKUP(C:C,'מצבת ורישום גנים'!B:H,5,0),"")</f>
        <v/>
      </c>
      <c r="I92" s="154"/>
      <c r="J92" s="154"/>
    </row>
    <row r="93" spans="2:10" ht="15" x14ac:dyDescent="0.25">
      <c r="B93" s="193">
        <v>78</v>
      </c>
      <c r="C93" s="700" cm="1">
        <f t="array" ref="C93">IFERROR(
   INDEX('מצבת ורישום גנים'!B:$B,
      SMALL(
         IF(('מצבת ורישום גנים'!$A$3:$A$18000='נתונים כללים (1)'!$C$5),
         ROW('מצבת ורישום גנים'!$A$3:$A$18000)),
      ROW(A78))
   ),
"")</f>
        <v>0</v>
      </c>
      <c r="D93" s="701" t="str">
        <f>IF(C93="", "",
   IFERROR(
      IF(VLOOKUP(C93, 'מצבת ורישום גנים'!B:H,7, FALSE) =$D$3,
         VLOOKUP(C93,'מצבת ורישום גנים'!B:D, 3, FALSE),
         "המוסד לא קיים ברשות"),
   "המוסד לא קיים"))</f>
        <v>המוסד לא קיים</v>
      </c>
      <c r="E93" s="702" t="str">
        <f>IFERROR(VLOOKUP(C93,'מצבת ורישום גנים'!B:G,6,0),"")</f>
        <v/>
      </c>
      <c r="F93" s="702" t="str">
        <f>IFERROR(VLOOKUP(C:C,'מצבת ורישום גנים'!B:I,8,0),"  ")</f>
        <v xml:space="preserve">  </v>
      </c>
      <c r="G93" s="702" t="str">
        <f>IFERROR(VLOOKUP(C:C,'מצבת ורישום גנים'!B:H,4,0),"")</f>
        <v/>
      </c>
      <c r="H93" s="702" t="str">
        <f>IFERROR(VLOOKUP(C:C,'מצבת ורישום גנים'!B:H,5,0),"")</f>
        <v/>
      </c>
      <c r="I93" s="154"/>
      <c r="J93" s="154"/>
    </row>
    <row r="94" spans="2:10" ht="15" x14ac:dyDescent="0.25">
      <c r="B94" s="193">
        <v>79</v>
      </c>
      <c r="C94" s="700" cm="1">
        <f t="array" ref="C94">IFERROR(
   INDEX('מצבת ורישום גנים'!B:$B,
      SMALL(
         IF(('מצבת ורישום גנים'!$A$3:$A$18000='נתונים כללים (1)'!$C$5),
         ROW('מצבת ורישום גנים'!$A$3:$A$18000)),
      ROW(A79))
   ),
"")</f>
        <v>0</v>
      </c>
      <c r="D94" s="701" t="str">
        <f>IF(C94="", "",
   IFERROR(
      IF(VLOOKUP(C94, 'מצבת ורישום גנים'!B:H,7, FALSE) =$D$3,
         VLOOKUP(C94,'מצבת ורישום גנים'!B:D, 3, FALSE),
         "המוסד לא קיים ברשות"),
   "המוסד לא קיים"))</f>
        <v>המוסד לא קיים</v>
      </c>
      <c r="E94" s="702" t="str">
        <f>IFERROR(VLOOKUP(C94,'מצבת ורישום גנים'!B:G,6,0),"")</f>
        <v/>
      </c>
      <c r="F94" s="702" t="str">
        <f>IFERROR(VLOOKUP(C:C,'מצבת ורישום גנים'!B:I,8,0),"  ")</f>
        <v xml:space="preserve">  </v>
      </c>
      <c r="G94" s="702" t="str">
        <f>IFERROR(VLOOKUP(C:C,'מצבת ורישום גנים'!B:H,4,0),"")</f>
        <v/>
      </c>
      <c r="H94" s="702" t="str">
        <f>IFERROR(VLOOKUP(C:C,'מצבת ורישום גנים'!B:H,5,0),"")</f>
        <v/>
      </c>
      <c r="I94" s="154"/>
      <c r="J94" s="154"/>
    </row>
    <row r="95" spans="2:10" ht="15" x14ac:dyDescent="0.25">
      <c r="B95" s="193">
        <v>80</v>
      </c>
      <c r="C95" s="700" cm="1">
        <f t="array" ref="C95">IFERROR(
   INDEX('מצבת ורישום גנים'!B:$B,
      SMALL(
         IF(('מצבת ורישום גנים'!$A$3:$A$18000='נתונים כללים (1)'!$C$5),
         ROW('מצבת ורישום גנים'!$A$3:$A$18000)),
      ROW(A80))
   ),
"")</f>
        <v>0</v>
      </c>
      <c r="D95" s="701" t="str">
        <f>IF(C95="", "",
   IFERROR(
      IF(VLOOKUP(C95, 'מצבת ורישום גנים'!B:H,7, FALSE) =$D$3,
         VLOOKUP(C95,'מצבת ורישום גנים'!B:D, 3, FALSE),
         "המוסד לא קיים ברשות"),
   "המוסד לא קיים"))</f>
        <v>המוסד לא קיים</v>
      </c>
      <c r="E95" s="702" t="str">
        <f>IFERROR(VLOOKUP(C95,'מצבת ורישום גנים'!B:G,6,0),"")</f>
        <v/>
      </c>
      <c r="F95" s="702" t="str">
        <f>IFERROR(VLOOKUP(C:C,'מצבת ורישום גנים'!B:I,8,0),"  ")</f>
        <v xml:space="preserve">  </v>
      </c>
      <c r="G95" s="702" t="str">
        <f>IFERROR(VLOOKUP(C:C,'מצבת ורישום גנים'!B:H,4,0),"")</f>
        <v/>
      </c>
      <c r="H95" s="702" t="str">
        <f>IFERROR(VLOOKUP(C:C,'מצבת ורישום גנים'!B:H,5,0),"")</f>
        <v/>
      </c>
      <c r="I95" s="154"/>
      <c r="J95" s="154"/>
    </row>
    <row r="96" spans="2:10" ht="15" x14ac:dyDescent="0.25">
      <c r="B96" s="193">
        <v>81</v>
      </c>
      <c r="C96" s="700" cm="1">
        <f t="array" ref="C96">IFERROR(
   INDEX('מצבת ורישום גנים'!B:$B,
      SMALL(
         IF(('מצבת ורישום גנים'!$A$3:$A$18000='נתונים כללים (1)'!$C$5),
         ROW('מצבת ורישום גנים'!$A$3:$A$18000)),
      ROW(A81))
   ),
"")</f>
        <v>0</v>
      </c>
      <c r="D96" s="701" t="str">
        <f>IF(C96="", "",
   IFERROR(
      IF(VLOOKUP(C96, 'מצבת ורישום גנים'!B:H,7, FALSE) =$D$3,
         VLOOKUP(C96,'מצבת ורישום גנים'!B:D, 3, FALSE),
         "המוסד לא קיים ברשות"),
   "המוסד לא קיים"))</f>
        <v>המוסד לא קיים</v>
      </c>
      <c r="E96" s="702" t="str">
        <f>IFERROR(VLOOKUP(C96,'מצבת ורישום גנים'!B:G,6,0),"")</f>
        <v/>
      </c>
      <c r="F96" s="702" t="str">
        <f>IFERROR(VLOOKUP(C:C,'מצבת ורישום גנים'!B:I,8,0),"  ")</f>
        <v xml:space="preserve">  </v>
      </c>
      <c r="G96" s="702" t="str">
        <f>IFERROR(VLOOKUP(C:C,'מצבת ורישום גנים'!B:H,4,0),"")</f>
        <v/>
      </c>
      <c r="H96" s="702" t="str">
        <f>IFERROR(VLOOKUP(C:C,'מצבת ורישום גנים'!B:H,5,0),"")</f>
        <v/>
      </c>
      <c r="I96" s="154"/>
      <c r="J96" s="154"/>
    </row>
    <row r="97" spans="2:10" ht="15" x14ac:dyDescent="0.25">
      <c r="B97" s="193">
        <v>82</v>
      </c>
      <c r="C97" s="700" cm="1">
        <f t="array" ref="C97">IFERROR(
   INDEX('מצבת ורישום גנים'!B:$B,
      SMALL(
         IF(('מצבת ורישום גנים'!$A$3:$A$18000='נתונים כללים (1)'!$C$5),
         ROW('מצבת ורישום גנים'!$A$3:$A$18000)),
      ROW(A82))
   ),
"")</f>
        <v>0</v>
      </c>
      <c r="D97" s="701" t="str">
        <f>IF(C97="", "",
   IFERROR(
      IF(VLOOKUP(C97, 'מצבת ורישום גנים'!B:H,7, FALSE) =$D$3,
         VLOOKUP(C97,'מצבת ורישום גנים'!B:D, 3, FALSE),
         "המוסד לא קיים ברשות"),
   "המוסד לא קיים"))</f>
        <v>המוסד לא קיים</v>
      </c>
      <c r="E97" s="702" t="str">
        <f>IFERROR(VLOOKUP(C97,'מצבת ורישום גנים'!B:G,6,0),"")</f>
        <v/>
      </c>
      <c r="F97" s="702" t="str">
        <f>IFERROR(VLOOKUP(C:C,'מצבת ורישום גנים'!B:I,8,0),"  ")</f>
        <v xml:space="preserve">  </v>
      </c>
      <c r="G97" s="702" t="str">
        <f>IFERROR(VLOOKUP(C:C,'מצבת ורישום גנים'!B:H,4,0),"")</f>
        <v/>
      </c>
      <c r="H97" s="702" t="str">
        <f>IFERROR(VLOOKUP(C:C,'מצבת ורישום גנים'!B:H,5,0),"")</f>
        <v/>
      </c>
      <c r="I97" s="154"/>
      <c r="J97" s="154"/>
    </row>
    <row r="98" spans="2:10" ht="15" x14ac:dyDescent="0.25">
      <c r="B98" s="193">
        <v>83</v>
      </c>
      <c r="C98" s="700" cm="1">
        <f t="array" ref="C98">IFERROR(
   INDEX('מצבת ורישום גנים'!B:$B,
      SMALL(
         IF(('מצבת ורישום גנים'!$A$3:$A$18000='נתונים כללים (1)'!$C$5),
         ROW('מצבת ורישום גנים'!$A$3:$A$18000)),
      ROW(A83))
   ),
"")</f>
        <v>0</v>
      </c>
      <c r="D98" s="701" t="str">
        <f>IF(C98="", "",
   IFERROR(
      IF(VLOOKUP(C98, 'מצבת ורישום גנים'!B:H,7, FALSE) =$D$3,
         VLOOKUP(C98,'מצבת ורישום גנים'!B:D, 3, FALSE),
         "המוסד לא קיים ברשות"),
   "המוסד לא קיים"))</f>
        <v>המוסד לא קיים</v>
      </c>
      <c r="E98" s="702" t="str">
        <f>IFERROR(VLOOKUP(C98,'מצבת ורישום גנים'!B:G,6,0),"")</f>
        <v/>
      </c>
      <c r="F98" s="702" t="str">
        <f>IFERROR(VLOOKUP(C:C,'מצבת ורישום גנים'!B:I,8,0),"  ")</f>
        <v xml:space="preserve">  </v>
      </c>
      <c r="G98" s="702" t="str">
        <f>IFERROR(VLOOKUP(C:C,'מצבת ורישום גנים'!B:H,4,0),"")</f>
        <v/>
      </c>
      <c r="H98" s="702" t="str">
        <f>IFERROR(VLOOKUP(C:C,'מצבת ורישום גנים'!B:H,5,0),"")</f>
        <v/>
      </c>
      <c r="I98" s="154"/>
      <c r="J98" s="154"/>
    </row>
    <row r="99" spans="2:10" ht="15" x14ac:dyDescent="0.25">
      <c r="B99" s="193">
        <v>84</v>
      </c>
      <c r="C99" s="700" cm="1">
        <f t="array" ref="C99">IFERROR(
   INDEX('מצבת ורישום גנים'!B:$B,
      SMALL(
         IF(('מצבת ורישום גנים'!$A$3:$A$18000='נתונים כללים (1)'!$C$5),
         ROW('מצבת ורישום גנים'!$A$3:$A$18000)),
      ROW(A84))
   ),
"")</f>
        <v>0</v>
      </c>
      <c r="D99" s="701" t="str">
        <f>IF(C99="", "",
   IFERROR(
      IF(VLOOKUP(C99, 'מצבת ורישום גנים'!B:H,7, FALSE) =$D$3,
         VLOOKUP(C99,'מצבת ורישום גנים'!B:D, 3, FALSE),
         "המוסד לא קיים ברשות"),
   "המוסד לא קיים"))</f>
        <v>המוסד לא קיים</v>
      </c>
      <c r="E99" s="702" t="str">
        <f>IFERROR(VLOOKUP(C99,'מצבת ורישום גנים'!B:G,6,0),"")</f>
        <v/>
      </c>
      <c r="F99" s="702" t="str">
        <f>IFERROR(VLOOKUP(C:C,'מצבת ורישום גנים'!B:I,8,0),"  ")</f>
        <v xml:space="preserve">  </v>
      </c>
      <c r="G99" s="702" t="str">
        <f>IFERROR(VLOOKUP(C:C,'מצבת ורישום גנים'!B:H,4,0),"")</f>
        <v/>
      </c>
      <c r="H99" s="702" t="str">
        <f>IFERROR(VLOOKUP(C:C,'מצבת ורישום גנים'!B:H,5,0),"")</f>
        <v/>
      </c>
      <c r="I99" s="154"/>
      <c r="J99" s="154"/>
    </row>
    <row r="100" spans="2:10" ht="15" x14ac:dyDescent="0.25">
      <c r="B100" s="193">
        <v>85</v>
      </c>
      <c r="C100" s="700" cm="1">
        <f t="array" ref="C100">IFERROR(
   INDEX('מצבת ורישום גנים'!B:$B,
      SMALL(
         IF(('מצבת ורישום גנים'!$A$3:$A$18000='נתונים כללים (1)'!$C$5),
         ROW('מצבת ורישום גנים'!$A$3:$A$18000)),
      ROW(A85))
   ),
"")</f>
        <v>0</v>
      </c>
      <c r="D100" s="701" t="str">
        <f>IF(C100="", "",
   IFERROR(
      IF(VLOOKUP(C100, 'מצבת ורישום גנים'!B:H,7, FALSE) =$D$3,
         VLOOKUP(C100,'מצבת ורישום גנים'!B:D, 3, FALSE),
         "המוסד לא קיים ברשות"),
   "המוסד לא קיים"))</f>
        <v>המוסד לא קיים</v>
      </c>
      <c r="E100" s="702" t="str">
        <f>IFERROR(VLOOKUP(C100,'מצבת ורישום גנים'!B:G,6,0),"")</f>
        <v/>
      </c>
      <c r="F100" s="702" t="str">
        <f>IFERROR(VLOOKUP(C:C,'מצבת ורישום גנים'!B:I,8,0),"  ")</f>
        <v xml:space="preserve">  </v>
      </c>
      <c r="G100" s="702" t="str">
        <f>IFERROR(VLOOKUP(C:C,'מצבת ורישום גנים'!B:H,4,0),"")</f>
        <v/>
      </c>
      <c r="H100" s="702" t="str">
        <f>IFERROR(VLOOKUP(C:C,'מצבת ורישום גנים'!B:H,5,0),"")</f>
        <v/>
      </c>
      <c r="I100" s="154"/>
      <c r="J100" s="154"/>
    </row>
    <row r="101" spans="2:10" ht="15" x14ac:dyDescent="0.25">
      <c r="B101" s="193">
        <v>86</v>
      </c>
      <c r="C101" s="700" cm="1">
        <f t="array" ref="C101">IFERROR(
   INDEX('מצבת ורישום גנים'!B:$B,
      SMALL(
         IF(('מצבת ורישום גנים'!$A$3:$A$18000='נתונים כללים (1)'!$C$5),
         ROW('מצבת ורישום גנים'!$A$3:$A$18000)),
      ROW(A86))
   ),
"")</f>
        <v>0</v>
      </c>
      <c r="D101" s="701" t="str">
        <f>IF(C101="", "",
   IFERROR(
      IF(VLOOKUP(C101, 'מצבת ורישום גנים'!B:H,7, FALSE) =$D$3,
         VLOOKUP(C101,'מצבת ורישום גנים'!B:D, 3, FALSE),
         "המוסד לא קיים ברשות"),
   "המוסד לא קיים"))</f>
        <v>המוסד לא קיים</v>
      </c>
      <c r="E101" s="702" t="str">
        <f>IFERROR(VLOOKUP(C101,'מצבת ורישום גנים'!B:G,6,0),"")</f>
        <v/>
      </c>
      <c r="F101" s="702" t="str">
        <f>IFERROR(VLOOKUP(C:C,'מצבת ורישום גנים'!B:I,8,0),"  ")</f>
        <v xml:space="preserve">  </v>
      </c>
      <c r="G101" s="702" t="str">
        <f>IFERROR(VLOOKUP(C:C,'מצבת ורישום גנים'!B:H,4,0),"")</f>
        <v/>
      </c>
      <c r="H101" s="702" t="str">
        <f>IFERROR(VLOOKUP(C:C,'מצבת ורישום גנים'!B:H,5,0),"")</f>
        <v/>
      </c>
      <c r="I101" s="154"/>
      <c r="J101" s="154"/>
    </row>
    <row r="102" spans="2:10" ht="15" x14ac:dyDescent="0.25">
      <c r="B102" s="193">
        <v>87</v>
      </c>
      <c r="C102" s="700" cm="1">
        <f t="array" ref="C102">IFERROR(
   INDEX('מצבת ורישום גנים'!B:$B,
      SMALL(
         IF(('מצבת ורישום גנים'!$A$3:$A$18000='נתונים כללים (1)'!$C$5),
         ROW('מצבת ורישום גנים'!$A$3:$A$18000)),
      ROW(A87))
   ),
"")</f>
        <v>0</v>
      </c>
      <c r="D102" s="701" t="str">
        <f>IF(C102="", "",
   IFERROR(
      IF(VLOOKUP(C102, 'מצבת ורישום גנים'!B:H,7, FALSE) =$D$3,
         VLOOKUP(C102,'מצבת ורישום גנים'!B:D, 3, FALSE),
         "המוסד לא קיים ברשות"),
   "המוסד לא קיים"))</f>
        <v>המוסד לא קיים</v>
      </c>
      <c r="E102" s="702" t="str">
        <f>IFERROR(VLOOKUP(C102,'מצבת ורישום גנים'!B:G,6,0),"")</f>
        <v/>
      </c>
      <c r="F102" s="702" t="str">
        <f>IFERROR(VLOOKUP(C:C,'מצבת ורישום גנים'!B:I,8,0),"  ")</f>
        <v xml:space="preserve">  </v>
      </c>
      <c r="G102" s="702" t="str">
        <f>IFERROR(VLOOKUP(C:C,'מצבת ורישום גנים'!B:H,4,0),"")</f>
        <v/>
      </c>
      <c r="H102" s="702" t="str">
        <f>IFERROR(VLOOKUP(C:C,'מצבת ורישום גנים'!B:H,5,0),"")</f>
        <v/>
      </c>
      <c r="I102" s="154"/>
      <c r="J102" s="154"/>
    </row>
    <row r="103" spans="2:10" ht="15" x14ac:dyDescent="0.25">
      <c r="B103" s="193">
        <v>88</v>
      </c>
      <c r="C103" s="700" cm="1">
        <f t="array" ref="C103">IFERROR(
   INDEX('מצבת ורישום גנים'!B:$B,
      SMALL(
         IF(('מצבת ורישום גנים'!$A$3:$A$18000='נתונים כללים (1)'!$C$5),
         ROW('מצבת ורישום גנים'!$A$3:$A$18000)),
      ROW(A88))
   ),
"")</f>
        <v>0</v>
      </c>
      <c r="D103" s="701" t="str">
        <f>IF(C103="", "",
   IFERROR(
      IF(VLOOKUP(C103, 'מצבת ורישום גנים'!B:H,7, FALSE) =$D$3,
         VLOOKUP(C103,'מצבת ורישום גנים'!B:D, 3, FALSE),
         "המוסד לא קיים ברשות"),
   "המוסד לא קיים"))</f>
        <v>המוסד לא קיים</v>
      </c>
      <c r="E103" s="702" t="str">
        <f>IFERROR(VLOOKUP(C103,'מצבת ורישום גנים'!B:G,6,0),"")</f>
        <v/>
      </c>
      <c r="F103" s="702" t="str">
        <f>IFERROR(VLOOKUP(C:C,'מצבת ורישום גנים'!B:I,8,0),"  ")</f>
        <v xml:space="preserve">  </v>
      </c>
      <c r="G103" s="702" t="str">
        <f>IFERROR(VLOOKUP(C:C,'מצבת ורישום גנים'!B:H,4,0),"")</f>
        <v/>
      </c>
      <c r="H103" s="702" t="str">
        <f>IFERROR(VLOOKUP(C:C,'מצבת ורישום גנים'!B:H,5,0),"")</f>
        <v/>
      </c>
      <c r="I103" s="154"/>
      <c r="J103" s="154"/>
    </row>
    <row r="104" spans="2:10" ht="15" x14ac:dyDescent="0.25">
      <c r="B104" s="193">
        <v>89</v>
      </c>
      <c r="C104" s="700" cm="1">
        <f t="array" ref="C104">IFERROR(
   INDEX('מצבת ורישום גנים'!B:$B,
      SMALL(
         IF(('מצבת ורישום גנים'!$A$3:$A$18000='נתונים כללים (1)'!$C$5),
         ROW('מצבת ורישום גנים'!$A$3:$A$18000)),
      ROW(A89))
   ),
"")</f>
        <v>0</v>
      </c>
      <c r="D104" s="701" t="str">
        <f>IF(C104="", "",
   IFERROR(
      IF(VLOOKUP(C104, 'מצבת ורישום גנים'!B:H,7, FALSE) =$D$3,
         VLOOKUP(C104,'מצבת ורישום גנים'!B:D, 3, FALSE),
         "המוסד לא קיים ברשות"),
   "המוסד לא קיים"))</f>
        <v>המוסד לא קיים</v>
      </c>
      <c r="E104" s="702" t="str">
        <f>IFERROR(VLOOKUP(C104,'מצבת ורישום גנים'!B:G,6,0),"")</f>
        <v/>
      </c>
      <c r="F104" s="702" t="str">
        <f>IFERROR(VLOOKUP(C:C,'מצבת ורישום גנים'!B:I,8,0),"  ")</f>
        <v xml:space="preserve">  </v>
      </c>
      <c r="G104" s="702" t="str">
        <f>IFERROR(VLOOKUP(C:C,'מצבת ורישום גנים'!B:H,4,0),"")</f>
        <v/>
      </c>
      <c r="H104" s="702" t="str">
        <f>IFERROR(VLOOKUP(C:C,'מצבת ורישום גנים'!B:H,5,0),"")</f>
        <v/>
      </c>
      <c r="I104" s="154"/>
      <c r="J104" s="154"/>
    </row>
    <row r="105" spans="2:10" ht="15" x14ac:dyDescent="0.25">
      <c r="B105" s="193">
        <v>90</v>
      </c>
      <c r="C105" s="700" cm="1">
        <f t="array" ref="C105">IFERROR(
   INDEX('מצבת ורישום גנים'!B:$B,
      SMALL(
         IF(('מצבת ורישום גנים'!$A$3:$A$18000='נתונים כללים (1)'!$C$5),
         ROW('מצבת ורישום גנים'!$A$3:$A$18000)),
      ROW(A90))
   ),
"")</f>
        <v>0</v>
      </c>
      <c r="D105" s="701" t="str">
        <f>IF(C105="", "",
   IFERROR(
      IF(VLOOKUP(C105, 'מצבת ורישום גנים'!B:H,7, FALSE) =$D$3,
         VLOOKUP(C105,'מצבת ורישום גנים'!B:D, 3, FALSE),
         "המוסד לא קיים ברשות"),
   "המוסד לא קיים"))</f>
        <v>המוסד לא קיים</v>
      </c>
      <c r="E105" s="702" t="str">
        <f>IFERROR(VLOOKUP(C105,'מצבת ורישום גנים'!B:G,6,0),"")</f>
        <v/>
      </c>
      <c r="F105" s="702" t="str">
        <f>IFERROR(VLOOKUP(C:C,'מצבת ורישום גנים'!B:I,8,0),"  ")</f>
        <v xml:space="preserve">  </v>
      </c>
      <c r="G105" s="702" t="str">
        <f>IFERROR(VLOOKUP(C:C,'מצבת ורישום גנים'!B:H,4,0),"")</f>
        <v/>
      </c>
      <c r="H105" s="702" t="str">
        <f>IFERROR(VLOOKUP(C:C,'מצבת ורישום גנים'!B:H,5,0),"")</f>
        <v/>
      </c>
      <c r="I105" s="154"/>
      <c r="J105" s="154"/>
    </row>
    <row r="106" spans="2:10" ht="15" x14ac:dyDescent="0.25">
      <c r="B106" s="193">
        <v>91</v>
      </c>
      <c r="C106" s="700" cm="1">
        <f t="array" ref="C106">IFERROR(
   INDEX('מצבת ורישום גנים'!B:$B,
      SMALL(
         IF(('מצבת ורישום גנים'!$A$3:$A$18000='נתונים כללים (1)'!$C$5),
         ROW('מצבת ורישום גנים'!$A$3:$A$18000)),
      ROW(A91))
   ),
"")</f>
        <v>0</v>
      </c>
      <c r="D106" s="701" t="str">
        <f>IF(C106="", "",
   IFERROR(
      IF(VLOOKUP(C106, 'מצבת ורישום גנים'!B:H,7, FALSE) =$D$3,
         VLOOKUP(C106,'מצבת ורישום גנים'!B:D, 3, FALSE),
         "המוסד לא קיים ברשות"),
   "המוסד לא קיים"))</f>
        <v>המוסד לא קיים</v>
      </c>
      <c r="E106" s="702" t="str">
        <f>IFERROR(VLOOKUP(C106,'מצבת ורישום גנים'!B:G,6,0),"")</f>
        <v/>
      </c>
      <c r="F106" s="702" t="str">
        <f>IFERROR(VLOOKUP(C:C,'מצבת ורישום גנים'!B:I,8,0),"  ")</f>
        <v xml:space="preserve">  </v>
      </c>
      <c r="G106" s="702" t="str">
        <f>IFERROR(VLOOKUP(C:C,'מצבת ורישום גנים'!B:H,4,0),"")</f>
        <v/>
      </c>
      <c r="H106" s="702" t="str">
        <f>IFERROR(VLOOKUP(C:C,'מצבת ורישום גנים'!B:H,5,0),"")</f>
        <v/>
      </c>
      <c r="I106" s="154"/>
      <c r="J106" s="154"/>
    </row>
    <row r="107" spans="2:10" ht="15" x14ac:dyDescent="0.25">
      <c r="B107" s="193">
        <v>92</v>
      </c>
      <c r="C107" s="700" cm="1">
        <f t="array" ref="C107">IFERROR(
   INDEX('מצבת ורישום גנים'!B:$B,
      SMALL(
         IF(('מצבת ורישום גנים'!$A$3:$A$18000='נתונים כללים (1)'!$C$5),
         ROW('מצבת ורישום גנים'!$A$3:$A$18000)),
      ROW(A92))
   ),
"")</f>
        <v>0</v>
      </c>
      <c r="D107" s="701" t="str">
        <f>IF(C107="", "",
   IFERROR(
      IF(VLOOKUP(C107, 'מצבת ורישום גנים'!B:H,7, FALSE) =$D$3,
         VLOOKUP(C107,'מצבת ורישום גנים'!B:D, 3, FALSE),
         "המוסד לא קיים ברשות"),
   "המוסד לא קיים"))</f>
        <v>המוסד לא קיים</v>
      </c>
      <c r="E107" s="702" t="str">
        <f>IFERROR(VLOOKUP(C107,'מצבת ורישום גנים'!B:G,6,0),"")</f>
        <v/>
      </c>
      <c r="F107" s="702" t="str">
        <f>IFERROR(VLOOKUP(C:C,'מצבת ורישום גנים'!B:I,8,0),"  ")</f>
        <v xml:space="preserve">  </v>
      </c>
      <c r="G107" s="702" t="str">
        <f>IFERROR(VLOOKUP(C:C,'מצבת ורישום גנים'!B:H,4,0),"")</f>
        <v/>
      </c>
      <c r="H107" s="702" t="str">
        <f>IFERROR(VLOOKUP(C:C,'מצבת ורישום גנים'!B:H,5,0),"")</f>
        <v/>
      </c>
      <c r="I107" s="154"/>
      <c r="J107" s="154"/>
    </row>
    <row r="108" spans="2:10" ht="15" x14ac:dyDescent="0.25">
      <c r="B108" s="193">
        <v>93</v>
      </c>
      <c r="C108" s="700" cm="1">
        <f t="array" ref="C108">IFERROR(
   INDEX('מצבת ורישום גנים'!B:$B,
      SMALL(
         IF(('מצבת ורישום גנים'!$A$3:$A$18000='נתונים כללים (1)'!$C$5),
         ROW('מצבת ורישום גנים'!$A$3:$A$18000)),
      ROW(A93))
   ),
"")</f>
        <v>0</v>
      </c>
      <c r="D108" s="701" t="str">
        <f>IF(C108="", "",
   IFERROR(
      IF(VLOOKUP(C108, 'מצבת ורישום גנים'!B:H,7, FALSE) =$D$3,
         VLOOKUP(C108,'מצבת ורישום גנים'!B:D, 3, FALSE),
         "המוסד לא קיים ברשות"),
   "המוסד לא קיים"))</f>
        <v>המוסד לא קיים</v>
      </c>
      <c r="E108" s="702" t="str">
        <f>IFERROR(VLOOKUP(C108,'מצבת ורישום גנים'!B:G,6,0),"")</f>
        <v/>
      </c>
      <c r="F108" s="702" t="str">
        <f>IFERROR(VLOOKUP(C:C,'מצבת ורישום גנים'!B:I,8,0),"  ")</f>
        <v xml:space="preserve">  </v>
      </c>
      <c r="G108" s="702" t="str">
        <f>IFERROR(VLOOKUP(C:C,'מצבת ורישום גנים'!B:H,4,0),"")</f>
        <v/>
      </c>
      <c r="H108" s="702" t="str">
        <f>IFERROR(VLOOKUP(C:C,'מצבת ורישום גנים'!B:H,5,0),"")</f>
        <v/>
      </c>
      <c r="I108" s="154"/>
      <c r="J108" s="154"/>
    </row>
    <row r="109" spans="2:10" ht="15" x14ac:dyDescent="0.25">
      <c r="B109" s="193">
        <v>94</v>
      </c>
      <c r="C109" s="700" cm="1">
        <f t="array" ref="C109">IFERROR(
   INDEX('מצבת ורישום גנים'!B:$B,
      SMALL(
         IF(('מצבת ורישום גנים'!$A$3:$A$18000='נתונים כללים (1)'!$C$5),
         ROW('מצבת ורישום גנים'!$A$3:$A$18000)),
      ROW(A94))
   ),
"")</f>
        <v>0</v>
      </c>
      <c r="D109" s="701" t="str">
        <f>IF(C109="", "",
   IFERROR(
      IF(VLOOKUP(C109, 'מצבת ורישום גנים'!B:H,7, FALSE) =$D$3,
         VLOOKUP(C109,'מצבת ורישום גנים'!B:D, 3, FALSE),
         "המוסד לא קיים ברשות"),
   "המוסד לא קיים"))</f>
        <v>המוסד לא קיים</v>
      </c>
      <c r="E109" s="702" t="str">
        <f>IFERROR(VLOOKUP(C109,'מצבת ורישום גנים'!B:G,6,0),"")</f>
        <v/>
      </c>
      <c r="F109" s="702" t="str">
        <f>IFERROR(VLOOKUP(C:C,'מצבת ורישום גנים'!B:I,8,0),"  ")</f>
        <v xml:space="preserve">  </v>
      </c>
      <c r="G109" s="702" t="str">
        <f>IFERROR(VLOOKUP(C:C,'מצבת ורישום גנים'!B:H,4,0),"")</f>
        <v/>
      </c>
      <c r="H109" s="702" t="str">
        <f>IFERROR(VLOOKUP(C:C,'מצבת ורישום גנים'!B:H,5,0),"")</f>
        <v/>
      </c>
      <c r="I109" s="154"/>
      <c r="J109" s="154"/>
    </row>
    <row r="110" spans="2:10" ht="15" x14ac:dyDescent="0.25">
      <c r="B110" s="193">
        <v>95</v>
      </c>
      <c r="C110" s="700" cm="1">
        <f t="array" ref="C110">IFERROR(
   INDEX('מצבת ורישום גנים'!B:$B,
      SMALL(
         IF(('מצבת ורישום גנים'!$A$3:$A$18000='נתונים כללים (1)'!$C$5),
         ROW('מצבת ורישום גנים'!$A$3:$A$18000)),
      ROW(A95))
   ),
"")</f>
        <v>0</v>
      </c>
      <c r="D110" s="701" t="str">
        <f>IF(C110="", "",
   IFERROR(
      IF(VLOOKUP(C110, 'מצבת ורישום גנים'!B:H,7, FALSE) =$D$3,
         VLOOKUP(C110,'מצבת ורישום גנים'!B:D, 3, FALSE),
         "המוסד לא קיים ברשות"),
   "המוסד לא קיים"))</f>
        <v>המוסד לא קיים</v>
      </c>
      <c r="E110" s="702" t="str">
        <f>IFERROR(VLOOKUP(C110,'מצבת ורישום גנים'!B:G,6,0),"")</f>
        <v/>
      </c>
      <c r="F110" s="702" t="str">
        <f>IFERROR(VLOOKUP(C:C,'מצבת ורישום גנים'!B:I,8,0),"  ")</f>
        <v xml:space="preserve">  </v>
      </c>
      <c r="G110" s="702" t="str">
        <f>IFERROR(VLOOKUP(C:C,'מצבת ורישום גנים'!B:H,4,0),"")</f>
        <v/>
      </c>
      <c r="H110" s="702" t="str">
        <f>IFERROR(VLOOKUP(C:C,'מצבת ורישום גנים'!B:H,5,0),"")</f>
        <v/>
      </c>
      <c r="I110" s="154"/>
      <c r="J110" s="154"/>
    </row>
    <row r="111" spans="2:10" ht="15" x14ac:dyDescent="0.25">
      <c r="B111" s="193">
        <v>96</v>
      </c>
      <c r="C111" s="700" cm="1">
        <f t="array" ref="C111">IFERROR(
   INDEX('מצבת ורישום גנים'!B:$B,
      SMALL(
         IF(('מצבת ורישום גנים'!$A$3:$A$18000='נתונים כללים (1)'!$C$5),
         ROW('מצבת ורישום גנים'!$A$3:$A$18000)),
      ROW(A96))
   ),
"")</f>
        <v>0</v>
      </c>
      <c r="D111" s="701" t="str">
        <f>IF(C111="", "",
   IFERROR(
      IF(VLOOKUP(C111, 'מצבת ורישום גנים'!B:H,7, FALSE) =$D$3,
         VLOOKUP(C111,'מצבת ורישום גנים'!B:D, 3, FALSE),
         "המוסד לא קיים ברשות"),
   "המוסד לא קיים"))</f>
        <v>המוסד לא קיים</v>
      </c>
      <c r="E111" s="702" t="str">
        <f>IFERROR(VLOOKUP(C111,'מצבת ורישום גנים'!B:G,6,0),"")</f>
        <v/>
      </c>
      <c r="F111" s="702" t="str">
        <f>IFERROR(VLOOKUP(C:C,'מצבת ורישום גנים'!B:I,8,0),"  ")</f>
        <v xml:space="preserve">  </v>
      </c>
      <c r="G111" s="702" t="str">
        <f>IFERROR(VLOOKUP(C:C,'מצבת ורישום גנים'!B:H,4,0),"")</f>
        <v/>
      </c>
      <c r="H111" s="702" t="str">
        <f>IFERROR(VLOOKUP(C:C,'מצבת ורישום גנים'!B:H,5,0),"")</f>
        <v/>
      </c>
      <c r="I111" s="154"/>
      <c r="J111" s="154"/>
    </row>
    <row r="112" spans="2:10" ht="15" x14ac:dyDescent="0.25">
      <c r="B112" s="193">
        <v>97</v>
      </c>
      <c r="C112" s="700" cm="1">
        <f t="array" ref="C112">IFERROR(
   INDEX('מצבת ורישום גנים'!B:$B,
      SMALL(
         IF(('מצבת ורישום גנים'!$A$3:$A$18000='נתונים כללים (1)'!$C$5),
         ROW('מצבת ורישום גנים'!$A$3:$A$18000)),
      ROW(A97))
   ),
"")</f>
        <v>0</v>
      </c>
      <c r="D112" s="701" t="str">
        <f>IF(C112="", "",
   IFERROR(
      IF(VLOOKUP(C112, 'מצבת ורישום גנים'!B:H,7, FALSE) =$D$3,
         VLOOKUP(C112,'מצבת ורישום גנים'!B:D, 3, FALSE),
         "המוסד לא קיים ברשות"),
   "המוסד לא קיים"))</f>
        <v>המוסד לא קיים</v>
      </c>
      <c r="E112" s="702" t="str">
        <f>IFERROR(VLOOKUP(C112,'מצבת ורישום גנים'!B:G,6,0),"")</f>
        <v/>
      </c>
      <c r="F112" s="702" t="str">
        <f>IFERROR(VLOOKUP(C:C,'מצבת ורישום גנים'!B:I,8,0),"  ")</f>
        <v xml:space="preserve">  </v>
      </c>
      <c r="G112" s="702" t="str">
        <f>IFERROR(VLOOKUP(C:C,'מצבת ורישום גנים'!B:H,4,0),"")</f>
        <v/>
      </c>
      <c r="H112" s="702" t="str">
        <f>IFERROR(VLOOKUP(C:C,'מצבת ורישום גנים'!B:H,5,0),"")</f>
        <v/>
      </c>
      <c r="I112" s="154"/>
      <c r="J112" s="154"/>
    </row>
    <row r="113" spans="2:10" ht="15" x14ac:dyDescent="0.25">
      <c r="B113" s="193">
        <v>98</v>
      </c>
      <c r="C113" s="700" cm="1">
        <f t="array" ref="C113">IFERROR(
   INDEX('מצבת ורישום גנים'!B:$B,
      SMALL(
         IF(('מצבת ורישום גנים'!$A$3:$A$18000='נתונים כללים (1)'!$C$5),
         ROW('מצבת ורישום גנים'!$A$3:$A$18000)),
      ROW(A98))
   ),
"")</f>
        <v>0</v>
      </c>
      <c r="D113" s="701" t="str">
        <f>IF(C113="", "",
   IFERROR(
      IF(VLOOKUP(C113, 'מצבת ורישום גנים'!B:H,7, FALSE) =$D$3,
         VLOOKUP(C113,'מצבת ורישום גנים'!B:D, 3, FALSE),
         "המוסד לא קיים ברשות"),
   "המוסד לא קיים"))</f>
        <v>המוסד לא קיים</v>
      </c>
      <c r="E113" s="702" t="str">
        <f>IFERROR(VLOOKUP(C113,'מצבת ורישום גנים'!B:G,6,0),"")</f>
        <v/>
      </c>
      <c r="F113" s="702" t="str">
        <f>IFERROR(VLOOKUP(C:C,'מצבת ורישום גנים'!B:I,8,0),"  ")</f>
        <v xml:space="preserve">  </v>
      </c>
      <c r="G113" s="702" t="str">
        <f>IFERROR(VLOOKUP(C:C,'מצבת ורישום גנים'!B:H,4,0),"")</f>
        <v/>
      </c>
      <c r="H113" s="702" t="str">
        <f>IFERROR(VLOOKUP(C:C,'מצבת ורישום גנים'!B:H,5,0),"")</f>
        <v/>
      </c>
      <c r="I113" s="154"/>
      <c r="J113" s="154"/>
    </row>
    <row r="114" spans="2:10" ht="15" x14ac:dyDescent="0.25">
      <c r="B114" s="193">
        <v>99</v>
      </c>
      <c r="C114" s="700" cm="1">
        <f t="array" ref="C114">IFERROR(
   INDEX('מצבת ורישום גנים'!B:$B,
      SMALL(
         IF(('מצבת ורישום גנים'!$A$3:$A$18000='נתונים כללים (1)'!$C$5),
         ROW('מצבת ורישום גנים'!$A$3:$A$18000)),
      ROW(A99))
   ),
"")</f>
        <v>0</v>
      </c>
      <c r="D114" s="701" t="str">
        <f>IF(C114="", "",
   IFERROR(
      IF(VLOOKUP(C114, 'מצבת ורישום גנים'!B:H,7, FALSE) =$D$3,
         VLOOKUP(C114,'מצבת ורישום גנים'!B:D, 3, FALSE),
         "המוסד לא קיים ברשות"),
   "המוסד לא קיים"))</f>
        <v>המוסד לא קיים</v>
      </c>
      <c r="E114" s="702" t="str">
        <f>IFERROR(VLOOKUP(C114,'מצבת ורישום גנים'!B:G,6,0),"")</f>
        <v/>
      </c>
      <c r="F114" s="702" t="str">
        <f>IFERROR(VLOOKUP(C:C,'מצבת ורישום גנים'!B:I,8,0),"  ")</f>
        <v xml:space="preserve">  </v>
      </c>
      <c r="G114" s="702" t="str">
        <f>IFERROR(VLOOKUP(C:C,'מצבת ורישום גנים'!B:H,4,0),"")</f>
        <v/>
      </c>
      <c r="H114" s="702" t="str">
        <f>IFERROR(VLOOKUP(C:C,'מצבת ורישום גנים'!B:H,5,0),"")</f>
        <v/>
      </c>
      <c r="I114" s="154"/>
      <c r="J114" s="154"/>
    </row>
    <row r="115" spans="2:10" ht="15" x14ac:dyDescent="0.25">
      <c r="B115" s="193">
        <v>100</v>
      </c>
      <c r="C115" s="700" cm="1">
        <f t="array" ref="C115">IFERROR(
   INDEX('מצבת ורישום גנים'!B:$B,
      SMALL(
         IF(('מצבת ורישום גנים'!$A$3:$A$18000='נתונים כללים (1)'!$C$5),
         ROW('מצבת ורישום גנים'!$A$3:$A$18000)),
      ROW(A100))
   ),
"")</f>
        <v>0</v>
      </c>
      <c r="D115" s="701" t="str">
        <f>IF(C115="", "",
   IFERROR(
      IF(VLOOKUP(C115, 'מצבת ורישום גנים'!B:H,7, FALSE) =$D$3,
         VLOOKUP(C115,'מצבת ורישום גנים'!B:D, 3, FALSE),
         "המוסד לא קיים ברשות"),
   "המוסד לא קיים"))</f>
        <v>המוסד לא קיים</v>
      </c>
      <c r="E115" s="702" t="str">
        <f>IFERROR(VLOOKUP(C115,'מצבת ורישום גנים'!B:G,6,0),"")</f>
        <v/>
      </c>
      <c r="F115" s="702" t="str">
        <f>IFERROR(VLOOKUP(C:C,'מצבת ורישום גנים'!B:I,8,0),"  ")</f>
        <v xml:space="preserve">  </v>
      </c>
      <c r="G115" s="702" t="str">
        <f>IFERROR(VLOOKUP(C:C,'מצבת ורישום גנים'!B:H,4,0),"")</f>
        <v/>
      </c>
      <c r="H115" s="702" t="str">
        <f>IFERROR(VLOOKUP(C:C,'מצבת ורישום גנים'!B:H,5,0),"")</f>
        <v/>
      </c>
      <c r="I115" s="154"/>
      <c r="J115" s="154"/>
    </row>
    <row r="116" spans="2:10" ht="15" x14ac:dyDescent="0.25">
      <c r="B116" s="193">
        <v>101</v>
      </c>
      <c r="C116" s="700" cm="1">
        <f t="array" ref="C116">IFERROR(
   INDEX('מצבת ורישום גנים'!B:$B,
      SMALL(
         IF(('מצבת ורישום גנים'!$A$3:$A$18000='נתונים כללים (1)'!$C$5),
         ROW('מצבת ורישום גנים'!$A$3:$A$18000)),
      ROW(A101))
   ),
"")</f>
        <v>0</v>
      </c>
      <c r="D116" s="701" t="str">
        <f>IF(C116="", "",
   IFERROR(
      IF(VLOOKUP(C116, 'מצבת ורישום גנים'!B:H,7, FALSE) =$D$3,
         VLOOKUP(C116,'מצבת ורישום גנים'!B:D, 3, FALSE),
         "המוסד לא קיים ברשות"),
   "המוסד לא קיים"))</f>
        <v>המוסד לא קיים</v>
      </c>
      <c r="E116" s="702" t="str">
        <f>IFERROR(VLOOKUP(C116,'מצבת ורישום גנים'!B:G,6,0),"")</f>
        <v/>
      </c>
      <c r="F116" s="702" t="str">
        <f>IFERROR(VLOOKUP(C:C,'מצבת ורישום גנים'!B:I,8,0),"  ")</f>
        <v xml:space="preserve">  </v>
      </c>
      <c r="G116" s="702" t="str">
        <f>IFERROR(VLOOKUP(C:C,'מצבת ורישום גנים'!B:H,4,0),"")</f>
        <v/>
      </c>
      <c r="H116" s="702" t="str">
        <f>IFERROR(VLOOKUP(C:C,'מצבת ורישום גנים'!B:H,5,0),"")</f>
        <v/>
      </c>
      <c r="I116" s="154"/>
      <c r="J116" s="154"/>
    </row>
    <row r="117" spans="2:10" ht="15" x14ac:dyDescent="0.25">
      <c r="B117" s="193">
        <v>102</v>
      </c>
      <c r="C117" s="700" cm="1">
        <f t="array" ref="C117">IFERROR(
   INDEX('מצבת ורישום גנים'!B:$B,
      SMALL(
         IF(('מצבת ורישום גנים'!$A$3:$A$18000='נתונים כללים (1)'!$C$5),
         ROW('מצבת ורישום גנים'!$A$3:$A$18000)),
      ROW(A102))
   ),
"")</f>
        <v>0</v>
      </c>
      <c r="D117" s="701" t="str">
        <f>IF(C117="", "",
   IFERROR(
      IF(VLOOKUP(C117, 'מצבת ורישום גנים'!B:H,7, FALSE) =$D$3,
         VLOOKUP(C117,'מצבת ורישום גנים'!B:D, 3, FALSE),
         "המוסד לא קיים ברשות"),
   "המוסד לא קיים"))</f>
        <v>המוסד לא קיים</v>
      </c>
      <c r="E117" s="702" t="str">
        <f>IFERROR(VLOOKUP(C117,'מצבת ורישום גנים'!B:G,6,0),"")</f>
        <v/>
      </c>
      <c r="F117" s="702" t="str">
        <f>IFERROR(VLOOKUP(C:C,'מצבת ורישום גנים'!B:I,8,0),"  ")</f>
        <v xml:space="preserve">  </v>
      </c>
      <c r="G117" s="702" t="str">
        <f>IFERROR(VLOOKUP(C:C,'מצבת ורישום גנים'!B:H,4,0),"")</f>
        <v/>
      </c>
      <c r="H117" s="702" t="str">
        <f>IFERROR(VLOOKUP(C:C,'מצבת ורישום גנים'!B:H,5,0),"")</f>
        <v/>
      </c>
      <c r="I117" s="154"/>
      <c r="J117" s="154"/>
    </row>
    <row r="118" spans="2:10" ht="15" x14ac:dyDescent="0.25">
      <c r="B118" s="193">
        <v>103</v>
      </c>
      <c r="C118" s="700" cm="1">
        <f t="array" ref="C118">IFERROR(
   INDEX('מצבת ורישום גנים'!B:$B,
      SMALL(
         IF(('מצבת ורישום גנים'!$A$3:$A$18000='נתונים כללים (1)'!$C$5),
         ROW('מצבת ורישום גנים'!$A$3:$A$18000)),
      ROW(A103))
   ),
"")</f>
        <v>0</v>
      </c>
      <c r="D118" s="701" t="str">
        <f>IF(C118="", "",
   IFERROR(
      IF(VLOOKUP(C118, 'מצבת ורישום גנים'!B:H,7, FALSE) =$D$3,
         VLOOKUP(C118,'מצבת ורישום גנים'!B:D, 3, FALSE),
         "המוסד לא קיים ברשות"),
   "המוסד לא קיים"))</f>
        <v>המוסד לא קיים</v>
      </c>
      <c r="E118" s="702" t="str">
        <f>IFERROR(VLOOKUP(C118,'מצבת ורישום גנים'!B:G,6,0),"")</f>
        <v/>
      </c>
      <c r="F118" s="702" t="str">
        <f>IFERROR(VLOOKUP(C:C,'מצבת ורישום גנים'!B:I,8,0),"  ")</f>
        <v xml:space="preserve">  </v>
      </c>
      <c r="G118" s="702" t="str">
        <f>IFERROR(VLOOKUP(C:C,'מצבת ורישום גנים'!B:H,4,0),"")</f>
        <v/>
      </c>
      <c r="H118" s="702" t="str">
        <f>IFERROR(VLOOKUP(C:C,'מצבת ורישום גנים'!B:H,5,0),"")</f>
        <v/>
      </c>
      <c r="I118" s="154"/>
      <c r="J118" s="154"/>
    </row>
    <row r="119" spans="2:10" ht="15" x14ac:dyDescent="0.25">
      <c r="B119" s="193">
        <v>104</v>
      </c>
      <c r="C119" s="700" cm="1">
        <f t="array" ref="C119">IFERROR(
   INDEX('מצבת ורישום גנים'!B:$B,
      SMALL(
         IF(('מצבת ורישום גנים'!$A$3:$A$18000='נתונים כללים (1)'!$C$5),
         ROW('מצבת ורישום גנים'!$A$3:$A$18000)),
      ROW(A104))
   ),
"")</f>
        <v>0</v>
      </c>
      <c r="D119" s="701" t="str">
        <f>IF(C119="", "",
   IFERROR(
      IF(VLOOKUP(C119, 'מצבת ורישום גנים'!B:H,7, FALSE) =$D$3,
         VLOOKUP(C119,'מצבת ורישום גנים'!B:D, 3, FALSE),
         "המוסד לא קיים ברשות"),
   "המוסד לא קיים"))</f>
        <v>המוסד לא קיים</v>
      </c>
      <c r="E119" s="702" t="str">
        <f>IFERROR(VLOOKUP(C119,'מצבת ורישום גנים'!B:G,6,0),"")</f>
        <v/>
      </c>
      <c r="F119" s="702" t="str">
        <f>IFERROR(VLOOKUP(C:C,'מצבת ורישום גנים'!B:I,8,0),"  ")</f>
        <v xml:space="preserve">  </v>
      </c>
      <c r="G119" s="702" t="str">
        <f>IFERROR(VLOOKUP(C:C,'מצבת ורישום גנים'!B:H,4,0),"")</f>
        <v/>
      </c>
      <c r="H119" s="702" t="str">
        <f>IFERROR(VLOOKUP(C:C,'מצבת ורישום גנים'!B:H,5,0),"")</f>
        <v/>
      </c>
      <c r="I119" s="154"/>
      <c r="J119" s="154"/>
    </row>
    <row r="120" spans="2:10" ht="15" x14ac:dyDescent="0.25">
      <c r="B120" s="193">
        <v>105</v>
      </c>
      <c r="C120" s="700" cm="1">
        <f t="array" ref="C120">IFERROR(
   INDEX('מצבת ורישום גנים'!B:$B,
      SMALL(
         IF(('מצבת ורישום גנים'!$A$3:$A$18000='נתונים כללים (1)'!$C$5),
         ROW('מצבת ורישום גנים'!$A$3:$A$18000)),
      ROW(A105))
   ),
"")</f>
        <v>0</v>
      </c>
      <c r="D120" s="701" t="str">
        <f>IF(C120="", "",
   IFERROR(
      IF(VLOOKUP(C120, 'מצבת ורישום גנים'!B:H,7, FALSE) =$D$3,
         VLOOKUP(C120,'מצבת ורישום גנים'!B:D, 3, FALSE),
         "המוסד לא קיים ברשות"),
   "המוסד לא קיים"))</f>
        <v>המוסד לא קיים</v>
      </c>
      <c r="E120" s="702" t="str">
        <f>IFERROR(VLOOKUP(C120,'מצבת ורישום גנים'!B:G,6,0),"")</f>
        <v/>
      </c>
      <c r="F120" s="702" t="str">
        <f>IFERROR(VLOOKUP(C:C,'מצבת ורישום גנים'!B:I,8,0),"  ")</f>
        <v xml:space="preserve">  </v>
      </c>
      <c r="G120" s="702" t="str">
        <f>IFERROR(VLOOKUP(C:C,'מצבת ורישום גנים'!B:H,4,0),"")</f>
        <v/>
      </c>
      <c r="H120" s="702" t="str">
        <f>IFERROR(VLOOKUP(C:C,'מצבת ורישום גנים'!B:H,5,0),"")</f>
        <v/>
      </c>
      <c r="I120" s="154"/>
      <c r="J120" s="154"/>
    </row>
    <row r="121" spans="2:10" ht="15" x14ac:dyDescent="0.25">
      <c r="B121" s="193">
        <v>106</v>
      </c>
      <c r="C121" s="700" cm="1">
        <f t="array" ref="C121">IFERROR(
   INDEX('מצבת ורישום גנים'!B:$B,
      SMALL(
         IF(('מצבת ורישום גנים'!$A$3:$A$18000='נתונים כללים (1)'!$C$5),
         ROW('מצבת ורישום גנים'!$A$3:$A$18000)),
      ROW(A106))
   ),
"")</f>
        <v>0</v>
      </c>
      <c r="D121" s="701" t="str">
        <f>IF(C121="", "",
   IFERROR(
      IF(VLOOKUP(C121, 'מצבת ורישום גנים'!B:H,7, FALSE) =$D$3,
         VLOOKUP(C121,'מצבת ורישום גנים'!B:D, 3, FALSE),
         "המוסד לא קיים ברשות"),
   "המוסד לא קיים"))</f>
        <v>המוסד לא קיים</v>
      </c>
      <c r="E121" s="702" t="str">
        <f>IFERROR(VLOOKUP(C121,'מצבת ורישום גנים'!B:G,6,0),"")</f>
        <v/>
      </c>
      <c r="F121" s="702" t="str">
        <f>IFERROR(VLOOKUP(C:C,'מצבת ורישום גנים'!B:I,8,0),"  ")</f>
        <v xml:space="preserve">  </v>
      </c>
      <c r="G121" s="702" t="str">
        <f>IFERROR(VLOOKUP(C:C,'מצבת ורישום גנים'!B:H,4,0),"")</f>
        <v/>
      </c>
      <c r="H121" s="702" t="str">
        <f>IFERROR(VLOOKUP(C:C,'מצבת ורישום גנים'!B:H,5,0),"")</f>
        <v/>
      </c>
      <c r="I121" s="154"/>
      <c r="J121" s="154"/>
    </row>
    <row r="122" spans="2:10" ht="15" x14ac:dyDescent="0.25">
      <c r="B122" s="193">
        <v>107</v>
      </c>
      <c r="C122" s="700" cm="1">
        <f t="array" ref="C122">IFERROR(
   INDEX('מצבת ורישום גנים'!B:$B,
      SMALL(
         IF(('מצבת ורישום גנים'!$A$3:$A$18000='נתונים כללים (1)'!$C$5),
         ROW('מצבת ורישום גנים'!$A$3:$A$18000)),
      ROW(A107))
   ),
"")</f>
        <v>0</v>
      </c>
      <c r="D122" s="701" t="str">
        <f>IF(C122="", "",
   IFERROR(
      IF(VLOOKUP(C122, 'מצבת ורישום גנים'!B:H,7, FALSE) =$D$3,
         VLOOKUP(C122,'מצבת ורישום גנים'!B:D, 3, FALSE),
         "המוסד לא קיים ברשות"),
   "המוסד לא קיים"))</f>
        <v>המוסד לא קיים</v>
      </c>
      <c r="E122" s="702" t="str">
        <f>IFERROR(VLOOKUP(C122,'מצבת ורישום גנים'!B:G,6,0),"")</f>
        <v/>
      </c>
      <c r="F122" s="702" t="str">
        <f>IFERROR(VLOOKUP(C:C,'מצבת ורישום גנים'!B:I,8,0),"  ")</f>
        <v xml:space="preserve">  </v>
      </c>
      <c r="G122" s="702" t="str">
        <f>IFERROR(VLOOKUP(C:C,'מצבת ורישום גנים'!B:H,4,0),"")</f>
        <v/>
      </c>
      <c r="H122" s="702" t="str">
        <f>IFERROR(VLOOKUP(C:C,'מצבת ורישום גנים'!B:H,5,0),"")</f>
        <v/>
      </c>
      <c r="I122" s="154"/>
      <c r="J122" s="154"/>
    </row>
    <row r="123" spans="2:10" ht="15" x14ac:dyDescent="0.25">
      <c r="B123" s="193">
        <v>108</v>
      </c>
      <c r="C123" s="700" cm="1">
        <f t="array" ref="C123">IFERROR(
   INDEX('מצבת ורישום גנים'!B:$B,
      SMALL(
         IF(('מצבת ורישום גנים'!$A$3:$A$18000='נתונים כללים (1)'!$C$5),
         ROW('מצבת ורישום גנים'!$A$3:$A$18000)),
      ROW(A108))
   ),
"")</f>
        <v>0</v>
      </c>
      <c r="D123" s="701" t="str">
        <f>IF(C123="", "",
   IFERROR(
      IF(VLOOKUP(C123, 'מצבת ורישום גנים'!B:H,7, FALSE) =$D$3,
         VLOOKUP(C123,'מצבת ורישום גנים'!B:D, 3, FALSE),
         "המוסד לא קיים ברשות"),
   "המוסד לא קיים"))</f>
        <v>המוסד לא קיים</v>
      </c>
      <c r="E123" s="702" t="str">
        <f>IFERROR(VLOOKUP(C123,'מצבת ורישום גנים'!B:G,6,0),"")</f>
        <v/>
      </c>
      <c r="F123" s="702" t="str">
        <f>IFERROR(VLOOKUP(C:C,'מצבת ורישום גנים'!B:I,8,0),"  ")</f>
        <v xml:space="preserve">  </v>
      </c>
      <c r="G123" s="702" t="str">
        <f>IFERROR(VLOOKUP(C:C,'מצבת ורישום גנים'!B:H,4,0),"")</f>
        <v/>
      </c>
      <c r="H123" s="702" t="str">
        <f>IFERROR(VLOOKUP(C:C,'מצבת ורישום גנים'!B:H,5,0),"")</f>
        <v/>
      </c>
      <c r="I123" s="154"/>
      <c r="J123" s="154"/>
    </row>
    <row r="124" spans="2:10" ht="15" x14ac:dyDescent="0.25">
      <c r="B124" s="193">
        <v>109</v>
      </c>
      <c r="C124" s="700" cm="1">
        <f t="array" ref="C124">IFERROR(
   INDEX('מצבת ורישום גנים'!B:$B,
      SMALL(
         IF(('מצבת ורישום גנים'!$A$3:$A$18000='נתונים כללים (1)'!$C$5),
         ROW('מצבת ורישום גנים'!$A$3:$A$18000)),
      ROW(A109))
   ),
"")</f>
        <v>0</v>
      </c>
      <c r="D124" s="701" t="str">
        <f>IF(C124="", "",
   IFERROR(
      IF(VLOOKUP(C124, 'מצבת ורישום גנים'!B:H,7, FALSE) =$D$3,
         VLOOKUP(C124,'מצבת ורישום גנים'!B:D, 3, FALSE),
         "המוסד לא קיים ברשות"),
   "המוסד לא קיים"))</f>
        <v>המוסד לא קיים</v>
      </c>
      <c r="E124" s="702" t="str">
        <f>IFERROR(VLOOKUP(C124,'מצבת ורישום גנים'!B:G,6,0),"")</f>
        <v/>
      </c>
      <c r="F124" s="702" t="str">
        <f>IFERROR(VLOOKUP(C:C,'מצבת ורישום גנים'!B:I,8,0),"  ")</f>
        <v xml:space="preserve">  </v>
      </c>
      <c r="G124" s="702" t="str">
        <f>IFERROR(VLOOKUP(C:C,'מצבת ורישום גנים'!B:H,4,0),"")</f>
        <v/>
      </c>
      <c r="H124" s="702" t="str">
        <f>IFERROR(VLOOKUP(C:C,'מצבת ורישום גנים'!B:H,5,0),"")</f>
        <v/>
      </c>
      <c r="I124" s="154"/>
      <c r="J124" s="154"/>
    </row>
    <row r="125" spans="2:10" ht="15" x14ac:dyDescent="0.25">
      <c r="B125" s="193">
        <v>110</v>
      </c>
      <c r="C125" s="700" cm="1">
        <f t="array" ref="C125">IFERROR(
   INDEX('מצבת ורישום גנים'!B:$B,
      SMALL(
         IF(('מצבת ורישום גנים'!$A$3:$A$18000='נתונים כללים (1)'!$C$5),
         ROW('מצבת ורישום גנים'!$A$3:$A$18000)),
      ROW(A110))
   ),
"")</f>
        <v>0</v>
      </c>
      <c r="D125" s="701" t="str">
        <f>IF(C125="", "",
   IFERROR(
      IF(VLOOKUP(C125, 'מצבת ורישום גנים'!B:H,7, FALSE) =$D$3,
         VLOOKUP(C125,'מצבת ורישום גנים'!B:D, 3, FALSE),
         "המוסד לא קיים ברשות"),
   "המוסד לא קיים"))</f>
        <v>המוסד לא קיים</v>
      </c>
      <c r="E125" s="702" t="str">
        <f>IFERROR(VLOOKUP(C125,'מצבת ורישום גנים'!B:G,6,0),"")</f>
        <v/>
      </c>
      <c r="F125" s="702" t="str">
        <f>IFERROR(VLOOKUP(C:C,'מצבת ורישום גנים'!B:I,8,0),"  ")</f>
        <v xml:space="preserve">  </v>
      </c>
      <c r="G125" s="702" t="str">
        <f>IFERROR(VLOOKUP(C:C,'מצבת ורישום גנים'!B:H,4,0),"")</f>
        <v/>
      </c>
      <c r="H125" s="702" t="str">
        <f>IFERROR(VLOOKUP(C:C,'מצבת ורישום גנים'!B:H,5,0),"")</f>
        <v/>
      </c>
      <c r="I125" s="154"/>
      <c r="J125" s="154"/>
    </row>
    <row r="126" spans="2:10" ht="15" x14ac:dyDescent="0.25">
      <c r="B126" s="193">
        <v>111</v>
      </c>
      <c r="C126" s="700" cm="1">
        <f t="array" ref="C126">IFERROR(
   INDEX('מצבת ורישום גנים'!B:$B,
      SMALL(
         IF(('מצבת ורישום גנים'!$A$3:$A$18000='נתונים כללים (1)'!$C$5),
         ROW('מצבת ורישום גנים'!$A$3:$A$18000)),
      ROW(A111))
   ),
"")</f>
        <v>0</v>
      </c>
      <c r="D126" s="701" t="str">
        <f>IF(C126="", "",
   IFERROR(
      IF(VLOOKUP(C126, 'מצבת ורישום גנים'!B:H,7, FALSE) =$D$3,
         VLOOKUP(C126,'מצבת ורישום גנים'!B:D, 3, FALSE),
         "המוסד לא קיים ברשות"),
   "המוסד לא קיים"))</f>
        <v>המוסד לא קיים</v>
      </c>
      <c r="E126" s="702" t="str">
        <f>IFERROR(VLOOKUP(C126,'מצבת ורישום גנים'!B:G,6,0),"")</f>
        <v/>
      </c>
      <c r="F126" s="702" t="str">
        <f>IFERROR(VLOOKUP(C:C,'מצבת ורישום גנים'!B:I,8,0),"  ")</f>
        <v xml:space="preserve">  </v>
      </c>
      <c r="G126" s="702" t="str">
        <f>IFERROR(VLOOKUP(C:C,'מצבת ורישום גנים'!B:H,4,0),"")</f>
        <v/>
      </c>
      <c r="H126" s="702" t="str">
        <f>IFERROR(VLOOKUP(C:C,'מצבת ורישום גנים'!B:H,5,0),"")</f>
        <v/>
      </c>
      <c r="I126" s="154"/>
      <c r="J126" s="154"/>
    </row>
    <row r="127" spans="2:10" ht="15" x14ac:dyDescent="0.25">
      <c r="B127" s="193">
        <v>112</v>
      </c>
      <c r="C127" s="700" cm="1">
        <f t="array" ref="C127">IFERROR(
   INDEX('מצבת ורישום גנים'!B:$B,
      SMALL(
         IF(('מצבת ורישום גנים'!$A$3:$A$18000='נתונים כללים (1)'!$C$5),
         ROW('מצבת ורישום גנים'!$A$3:$A$18000)),
      ROW(A112))
   ),
"")</f>
        <v>0</v>
      </c>
      <c r="D127" s="701" t="str">
        <f>IF(C127="", "",
   IFERROR(
      IF(VLOOKUP(C127, 'מצבת ורישום גנים'!B:H,7, FALSE) =$D$3,
         VLOOKUP(C127,'מצבת ורישום גנים'!B:D, 3, FALSE),
         "המוסד לא קיים ברשות"),
   "המוסד לא קיים"))</f>
        <v>המוסד לא קיים</v>
      </c>
      <c r="E127" s="702" t="str">
        <f>IFERROR(VLOOKUP(C127,'מצבת ורישום גנים'!B:G,6,0),"")</f>
        <v/>
      </c>
      <c r="F127" s="702" t="str">
        <f>IFERROR(VLOOKUP(C:C,'מצבת ורישום גנים'!B:I,8,0),"  ")</f>
        <v xml:space="preserve">  </v>
      </c>
      <c r="G127" s="702" t="str">
        <f>IFERROR(VLOOKUP(C:C,'מצבת ורישום גנים'!B:H,4,0),"")</f>
        <v/>
      </c>
      <c r="H127" s="702" t="str">
        <f>IFERROR(VLOOKUP(C:C,'מצבת ורישום גנים'!B:H,5,0),"")</f>
        <v/>
      </c>
      <c r="I127" s="154"/>
      <c r="J127" s="154"/>
    </row>
    <row r="128" spans="2:10" ht="15" x14ac:dyDescent="0.25">
      <c r="B128" s="193">
        <v>113</v>
      </c>
      <c r="C128" s="700" cm="1">
        <f t="array" ref="C128">IFERROR(
   INDEX('מצבת ורישום גנים'!B:$B,
      SMALL(
         IF(('מצבת ורישום גנים'!$A$3:$A$18000='נתונים כללים (1)'!$C$5),
         ROW('מצבת ורישום גנים'!$A$3:$A$18000)),
      ROW(A113))
   ),
"")</f>
        <v>0</v>
      </c>
      <c r="D128" s="701" t="str">
        <f>IF(C128="", "",
   IFERROR(
      IF(VLOOKUP(C128, 'מצבת ורישום גנים'!B:H,7, FALSE) =$D$3,
         VLOOKUP(C128,'מצבת ורישום גנים'!B:D, 3, FALSE),
         "המוסד לא קיים ברשות"),
   "המוסד לא קיים"))</f>
        <v>המוסד לא קיים</v>
      </c>
      <c r="E128" s="702" t="str">
        <f>IFERROR(VLOOKUP(C128,'מצבת ורישום גנים'!B:G,6,0),"")</f>
        <v/>
      </c>
      <c r="F128" s="702" t="str">
        <f>IFERROR(VLOOKUP(C:C,'מצבת ורישום גנים'!B:I,8,0),"  ")</f>
        <v xml:space="preserve">  </v>
      </c>
      <c r="G128" s="702" t="str">
        <f>IFERROR(VLOOKUP(C:C,'מצבת ורישום גנים'!B:H,4,0),"")</f>
        <v/>
      </c>
      <c r="H128" s="702" t="str">
        <f>IFERROR(VLOOKUP(C:C,'מצבת ורישום גנים'!B:H,5,0),"")</f>
        <v/>
      </c>
      <c r="I128" s="154"/>
      <c r="J128" s="154"/>
    </row>
    <row r="129" spans="2:10" ht="15" x14ac:dyDescent="0.25">
      <c r="B129" s="193">
        <v>114</v>
      </c>
      <c r="C129" s="700" cm="1">
        <f t="array" ref="C129">IFERROR(
   INDEX('מצבת ורישום גנים'!B:$B,
      SMALL(
         IF(('מצבת ורישום גנים'!$A$3:$A$18000='נתונים כללים (1)'!$C$5),
         ROW('מצבת ורישום גנים'!$A$3:$A$18000)),
      ROW(A114))
   ),
"")</f>
        <v>0</v>
      </c>
      <c r="D129" s="701" t="str">
        <f>IF(C129="", "",
   IFERROR(
      IF(VLOOKUP(C129, 'מצבת ורישום גנים'!B:H,7, FALSE) =$D$3,
         VLOOKUP(C129,'מצבת ורישום גנים'!B:D, 3, FALSE),
         "המוסד לא קיים ברשות"),
   "המוסד לא קיים"))</f>
        <v>המוסד לא קיים</v>
      </c>
      <c r="E129" s="702" t="str">
        <f>IFERROR(VLOOKUP(C129,'מצבת ורישום גנים'!B:G,6,0),"")</f>
        <v/>
      </c>
      <c r="F129" s="702" t="str">
        <f>IFERROR(VLOOKUP(C:C,'מצבת ורישום גנים'!B:I,8,0),"  ")</f>
        <v xml:space="preserve">  </v>
      </c>
      <c r="G129" s="702" t="str">
        <f>IFERROR(VLOOKUP(C:C,'מצבת ורישום גנים'!B:H,4,0),"")</f>
        <v/>
      </c>
      <c r="H129" s="702" t="str">
        <f>IFERROR(VLOOKUP(C:C,'מצבת ורישום גנים'!B:H,5,0),"")</f>
        <v/>
      </c>
      <c r="I129" s="154"/>
      <c r="J129" s="154"/>
    </row>
    <row r="130" spans="2:10" ht="15" x14ac:dyDescent="0.25">
      <c r="B130" s="193">
        <v>115</v>
      </c>
      <c r="C130" s="700" cm="1">
        <f t="array" ref="C130">IFERROR(
   INDEX('מצבת ורישום גנים'!B:$B,
      SMALL(
         IF(('מצבת ורישום גנים'!$A$3:$A$18000='נתונים כללים (1)'!$C$5),
         ROW('מצבת ורישום גנים'!$A$3:$A$18000)),
      ROW(A115))
   ),
"")</f>
        <v>0</v>
      </c>
      <c r="D130" s="701" t="str">
        <f>IF(C130="", "",
   IFERROR(
      IF(VLOOKUP(C130, 'מצבת ורישום גנים'!B:H,7, FALSE) =$D$3,
         VLOOKUP(C130,'מצבת ורישום גנים'!B:D, 3, FALSE),
         "המוסד לא קיים ברשות"),
   "המוסד לא קיים"))</f>
        <v>המוסד לא קיים</v>
      </c>
      <c r="E130" s="702" t="str">
        <f>IFERROR(VLOOKUP(C130,'מצבת ורישום גנים'!B:G,6,0),"")</f>
        <v/>
      </c>
      <c r="F130" s="702" t="str">
        <f>IFERROR(VLOOKUP(C:C,'מצבת ורישום גנים'!B:I,8,0),"  ")</f>
        <v xml:space="preserve">  </v>
      </c>
      <c r="G130" s="702" t="str">
        <f>IFERROR(VLOOKUP(C:C,'מצבת ורישום גנים'!B:H,4,0),"")</f>
        <v/>
      </c>
      <c r="H130" s="702" t="str">
        <f>IFERROR(VLOOKUP(C:C,'מצבת ורישום גנים'!B:H,5,0),"")</f>
        <v/>
      </c>
      <c r="I130" s="154"/>
      <c r="J130" s="154"/>
    </row>
    <row r="131" spans="2:10" ht="15" x14ac:dyDescent="0.25">
      <c r="B131" s="193">
        <v>116</v>
      </c>
      <c r="C131" s="700" cm="1">
        <f t="array" ref="C131">IFERROR(
   INDEX('מצבת ורישום גנים'!B:$B,
      SMALL(
         IF(('מצבת ורישום גנים'!$A$3:$A$18000='נתונים כללים (1)'!$C$5),
         ROW('מצבת ורישום גנים'!$A$3:$A$18000)),
      ROW(A116))
   ),
"")</f>
        <v>0</v>
      </c>
      <c r="D131" s="701" t="str">
        <f>IF(C131="", "",
   IFERROR(
      IF(VLOOKUP(C131, 'מצבת ורישום גנים'!B:H,7, FALSE) =$D$3,
         VLOOKUP(C131,'מצבת ורישום גנים'!B:D, 3, FALSE),
         "המוסד לא קיים ברשות"),
   "המוסד לא קיים"))</f>
        <v>המוסד לא קיים</v>
      </c>
      <c r="E131" s="702" t="str">
        <f>IFERROR(VLOOKUP(C131,'מצבת ורישום גנים'!B:G,6,0),"")</f>
        <v/>
      </c>
      <c r="F131" s="702" t="str">
        <f>IFERROR(VLOOKUP(C:C,'מצבת ורישום גנים'!B:I,8,0),"  ")</f>
        <v xml:space="preserve">  </v>
      </c>
      <c r="G131" s="702" t="str">
        <f>IFERROR(VLOOKUP(C:C,'מצבת ורישום גנים'!B:H,4,0),"")</f>
        <v/>
      </c>
      <c r="H131" s="702" t="str">
        <f>IFERROR(VLOOKUP(C:C,'מצבת ורישום גנים'!B:H,5,0),"")</f>
        <v/>
      </c>
      <c r="I131" s="154"/>
      <c r="J131" s="154"/>
    </row>
    <row r="132" spans="2:10" ht="15" x14ac:dyDescent="0.25">
      <c r="B132" s="193">
        <v>117</v>
      </c>
      <c r="C132" s="700" cm="1">
        <f t="array" ref="C132">IFERROR(
   INDEX('מצבת ורישום גנים'!B:$B,
      SMALL(
         IF(('מצבת ורישום גנים'!$A$3:$A$18000='נתונים כללים (1)'!$C$5),
         ROW('מצבת ורישום גנים'!$A$3:$A$18000)),
      ROW(A117))
   ),
"")</f>
        <v>0</v>
      </c>
      <c r="D132" s="701" t="str">
        <f>IF(C132="", "",
   IFERROR(
      IF(VLOOKUP(C132, 'מצבת ורישום גנים'!B:H,7, FALSE) =$D$3,
         VLOOKUP(C132,'מצבת ורישום גנים'!B:D, 3, FALSE),
         "המוסד לא קיים ברשות"),
   "המוסד לא קיים"))</f>
        <v>המוסד לא קיים</v>
      </c>
      <c r="E132" s="702" t="str">
        <f>IFERROR(VLOOKUP(C132,'מצבת ורישום גנים'!B:G,6,0),"")</f>
        <v/>
      </c>
      <c r="F132" s="702" t="str">
        <f>IFERROR(VLOOKUP(C:C,'מצבת ורישום גנים'!B:I,8,0),"  ")</f>
        <v xml:space="preserve">  </v>
      </c>
      <c r="G132" s="702" t="str">
        <f>IFERROR(VLOOKUP(C:C,'מצבת ורישום גנים'!B:H,4,0),"")</f>
        <v/>
      </c>
      <c r="H132" s="702" t="str">
        <f>IFERROR(VLOOKUP(C:C,'מצבת ורישום גנים'!B:H,5,0),"")</f>
        <v/>
      </c>
      <c r="I132" s="154"/>
      <c r="J132" s="154"/>
    </row>
    <row r="133" spans="2:10" ht="15" x14ac:dyDescent="0.25">
      <c r="B133" s="193">
        <v>118</v>
      </c>
      <c r="C133" s="700" cm="1">
        <f t="array" ref="C133">IFERROR(
   INDEX('מצבת ורישום גנים'!B:$B,
      SMALL(
         IF(('מצבת ורישום גנים'!$A$3:$A$18000='נתונים כללים (1)'!$C$5),
         ROW('מצבת ורישום גנים'!$A$3:$A$18000)),
      ROW(A118))
   ),
"")</f>
        <v>0</v>
      </c>
      <c r="D133" s="701" t="str">
        <f>IF(C133="", "",
   IFERROR(
      IF(VLOOKUP(C133, 'מצבת ורישום גנים'!B:H,7, FALSE) =$D$3,
         VLOOKUP(C133,'מצבת ורישום גנים'!B:D, 3, FALSE),
         "המוסד לא קיים ברשות"),
   "המוסד לא קיים"))</f>
        <v>המוסד לא קיים</v>
      </c>
      <c r="E133" s="702" t="str">
        <f>IFERROR(VLOOKUP(C133,'מצבת ורישום גנים'!B:G,6,0),"")</f>
        <v/>
      </c>
      <c r="F133" s="702" t="str">
        <f>IFERROR(VLOOKUP(C:C,'מצבת ורישום גנים'!B:I,8,0),"  ")</f>
        <v xml:space="preserve">  </v>
      </c>
      <c r="G133" s="702" t="str">
        <f>IFERROR(VLOOKUP(C:C,'מצבת ורישום גנים'!B:H,4,0),"")</f>
        <v/>
      </c>
      <c r="H133" s="702" t="str">
        <f>IFERROR(VLOOKUP(C:C,'מצבת ורישום גנים'!B:H,5,0),"")</f>
        <v/>
      </c>
      <c r="I133" s="154"/>
      <c r="J133" s="154"/>
    </row>
    <row r="134" spans="2:10" ht="15" x14ac:dyDescent="0.25">
      <c r="B134" s="193">
        <v>119</v>
      </c>
      <c r="C134" s="700" cm="1">
        <f t="array" ref="C134">IFERROR(
   INDEX('מצבת ורישום גנים'!B:$B,
      SMALL(
         IF(('מצבת ורישום גנים'!$A$3:$A$18000='נתונים כללים (1)'!$C$5),
         ROW('מצבת ורישום גנים'!$A$3:$A$18000)),
      ROW(A119))
   ),
"")</f>
        <v>0</v>
      </c>
      <c r="D134" s="701" t="str">
        <f>IF(C134="", "",
   IFERROR(
      IF(VLOOKUP(C134, 'מצבת ורישום גנים'!B:H,7, FALSE) =$D$3,
         VLOOKUP(C134,'מצבת ורישום גנים'!B:D, 3, FALSE),
         "המוסד לא קיים ברשות"),
   "המוסד לא קיים"))</f>
        <v>המוסד לא קיים</v>
      </c>
      <c r="E134" s="702" t="str">
        <f>IFERROR(VLOOKUP(C134,'מצבת ורישום גנים'!B:G,6,0),"")</f>
        <v/>
      </c>
      <c r="F134" s="702" t="str">
        <f>IFERROR(VLOOKUP(C:C,'מצבת ורישום גנים'!B:I,8,0),"  ")</f>
        <v xml:space="preserve">  </v>
      </c>
      <c r="G134" s="702" t="str">
        <f>IFERROR(VLOOKUP(C:C,'מצבת ורישום גנים'!B:H,4,0),"")</f>
        <v/>
      </c>
      <c r="H134" s="702" t="str">
        <f>IFERROR(VLOOKUP(C:C,'מצבת ורישום גנים'!B:H,5,0),"")</f>
        <v/>
      </c>
      <c r="I134" s="154"/>
      <c r="J134" s="154"/>
    </row>
    <row r="135" spans="2:10" ht="15" x14ac:dyDescent="0.25">
      <c r="B135" s="193">
        <v>120</v>
      </c>
      <c r="C135" s="700" cm="1">
        <f t="array" ref="C135">IFERROR(
   INDEX('מצבת ורישום גנים'!B:$B,
      SMALL(
         IF(('מצבת ורישום גנים'!$A$3:$A$18000='נתונים כללים (1)'!$C$5),
         ROW('מצבת ורישום גנים'!$A$3:$A$18000)),
      ROW(A120))
   ),
"")</f>
        <v>0</v>
      </c>
      <c r="D135" s="701" t="str">
        <f>IF(C135="", "",
   IFERROR(
      IF(VLOOKUP(C135, 'מצבת ורישום גנים'!B:H,7, FALSE) =$D$3,
         VLOOKUP(C135,'מצבת ורישום גנים'!B:D, 3, FALSE),
         "המוסד לא קיים ברשות"),
   "המוסד לא קיים"))</f>
        <v>המוסד לא קיים</v>
      </c>
      <c r="E135" s="702" t="str">
        <f>IFERROR(VLOOKUP(C135,'מצבת ורישום גנים'!B:G,6,0),"")</f>
        <v/>
      </c>
      <c r="F135" s="702" t="str">
        <f>IFERROR(VLOOKUP(C:C,'מצבת ורישום גנים'!B:I,8,0),"  ")</f>
        <v xml:space="preserve">  </v>
      </c>
      <c r="G135" s="702" t="str">
        <f>IFERROR(VLOOKUP(C:C,'מצבת ורישום גנים'!B:H,4,0),"")</f>
        <v/>
      </c>
      <c r="H135" s="702" t="str">
        <f>IFERROR(VLOOKUP(C:C,'מצבת ורישום גנים'!B:H,5,0),"")</f>
        <v/>
      </c>
      <c r="I135" s="154"/>
      <c r="J135" s="154"/>
    </row>
    <row r="136" spans="2:10" ht="15" x14ac:dyDescent="0.25">
      <c r="B136" s="193">
        <v>121</v>
      </c>
      <c r="C136" s="700" cm="1">
        <f t="array" ref="C136">IFERROR(
   INDEX('מצבת ורישום גנים'!B:$B,
      SMALL(
         IF(('מצבת ורישום גנים'!$A$3:$A$18000='נתונים כללים (1)'!$C$5),
         ROW('מצבת ורישום גנים'!$A$3:$A$18000)),
      ROW(A121))
   ),
"")</f>
        <v>0</v>
      </c>
      <c r="D136" s="701" t="str">
        <f>IF(C136="", "",
   IFERROR(
      IF(VLOOKUP(C136, 'מצבת ורישום גנים'!B:H,7, FALSE) =$D$3,
         VLOOKUP(C136,'מצבת ורישום גנים'!B:D, 3, FALSE),
         "המוסד לא קיים ברשות"),
   "המוסד לא קיים"))</f>
        <v>המוסד לא קיים</v>
      </c>
      <c r="E136" s="702" t="str">
        <f>IFERROR(VLOOKUP(C136,'מצבת ורישום גנים'!B:G,6,0),"")</f>
        <v/>
      </c>
      <c r="F136" s="702" t="str">
        <f>IFERROR(VLOOKUP(C:C,'מצבת ורישום גנים'!B:I,8,0),"  ")</f>
        <v xml:space="preserve">  </v>
      </c>
      <c r="G136" s="702" t="str">
        <f>IFERROR(VLOOKUP(C:C,'מצבת ורישום גנים'!B:H,4,0),"")</f>
        <v/>
      </c>
      <c r="H136" s="702" t="str">
        <f>IFERROR(VLOOKUP(C:C,'מצבת ורישום גנים'!B:H,5,0),"")</f>
        <v/>
      </c>
      <c r="I136" s="154"/>
      <c r="J136" s="154"/>
    </row>
    <row r="137" spans="2:10" ht="15" x14ac:dyDescent="0.25">
      <c r="B137" s="193">
        <v>122</v>
      </c>
      <c r="C137" s="700" cm="1">
        <f t="array" ref="C137">IFERROR(
   INDEX('מצבת ורישום גנים'!B:$B,
      SMALL(
         IF(('מצבת ורישום גנים'!$A$3:$A$18000='נתונים כללים (1)'!$C$5),
         ROW('מצבת ורישום גנים'!$A$3:$A$18000)),
      ROW(A122))
   ),
"")</f>
        <v>0</v>
      </c>
      <c r="D137" s="701" t="str">
        <f>IF(C137="", "",
   IFERROR(
      IF(VLOOKUP(C137, 'מצבת ורישום גנים'!B:H,7, FALSE) =$D$3,
         VLOOKUP(C137,'מצבת ורישום גנים'!B:D, 3, FALSE),
         "המוסד לא קיים ברשות"),
   "המוסד לא קיים"))</f>
        <v>המוסד לא קיים</v>
      </c>
      <c r="E137" s="702" t="str">
        <f>IFERROR(VLOOKUP(C137,'מצבת ורישום גנים'!B:G,6,0),"")</f>
        <v/>
      </c>
      <c r="F137" s="702" t="str">
        <f>IFERROR(VLOOKUP(C:C,'מצבת ורישום גנים'!B:I,8,0),"  ")</f>
        <v xml:space="preserve">  </v>
      </c>
      <c r="G137" s="702" t="str">
        <f>IFERROR(VLOOKUP(C:C,'מצבת ורישום גנים'!B:H,4,0),"")</f>
        <v/>
      </c>
      <c r="H137" s="702" t="str">
        <f>IFERROR(VLOOKUP(C:C,'מצבת ורישום גנים'!B:H,5,0),"")</f>
        <v/>
      </c>
      <c r="I137" s="154"/>
      <c r="J137" s="154"/>
    </row>
    <row r="138" spans="2:10" ht="15" x14ac:dyDescent="0.25">
      <c r="B138" s="193">
        <v>123</v>
      </c>
      <c r="C138" s="700" cm="1">
        <f t="array" ref="C138">IFERROR(
   INDEX('מצבת ורישום גנים'!B:$B,
      SMALL(
         IF(('מצבת ורישום גנים'!$A$3:$A$18000='נתונים כללים (1)'!$C$5),
         ROW('מצבת ורישום גנים'!$A$3:$A$18000)),
      ROW(A123))
   ),
"")</f>
        <v>0</v>
      </c>
      <c r="D138" s="701" t="str">
        <f>IF(C138="", "",
   IFERROR(
      IF(VLOOKUP(C138, 'מצבת ורישום גנים'!B:H,7, FALSE) =$D$3,
         VLOOKUP(C138,'מצבת ורישום גנים'!B:D, 3, FALSE),
         "המוסד לא קיים ברשות"),
   "המוסד לא קיים"))</f>
        <v>המוסד לא קיים</v>
      </c>
      <c r="E138" s="702" t="str">
        <f>IFERROR(VLOOKUP(C138,'מצבת ורישום גנים'!B:G,6,0),"")</f>
        <v/>
      </c>
      <c r="F138" s="702" t="str">
        <f>IFERROR(VLOOKUP(C:C,'מצבת ורישום גנים'!B:I,8,0),"  ")</f>
        <v xml:space="preserve">  </v>
      </c>
      <c r="G138" s="702" t="str">
        <f>IFERROR(VLOOKUP(C:C,'מצבת ורישום גנים'!B:H,4,0),"")</f>
        <v/>
      </c>
      <c r="H138" s="702" t="str">
        <f>IFERROR(VLOOKUP(C:C,'מצבת ורישום גנים'!B:H,5,0),"")</f>
        <v/>
      </c>
      <c r="I138" s="154"/>
      <c r="J138" s="154"/>
    </row>
    <row r="139" spans="2:10" ht="15" x14ac:dyDescent="0.25">
      <c r="B139" s="193">
        <v>124</v>
      </c>
      <c r="C139" s="700" cm="1">
        <f t="array" ref="C139">IFERROR(
   INDEX('מצבת ורישום גנים'!B:$B,
      SMALL(
         IF(('מצבת ורישום גנים'!$A$3:$A$18000='נתונים כללים (1)'!$C$5),
         ROW('מצבת ורישום גנים'!$A$3:$A$18000)),
      ROW(A124))
   ),
"")</f>
        <v>0</v>
      </c>
      <c r="D139" s="701" t="str">
        <f>IF(C139="", "",
   IFERROR(
      IF(VLOOKUP(C139, 'מצבת ורישום גנים'!B:H,7, FALSE) =$D$3,
         VLOOKUP(C139,'מצבת ורישום גנים'!B:D, 3, FALSE),
         "המוסד לא קיים ברשות"),
   "המוסד לא קיים"))</f>
        <v>המוסד לא קיים</v>
      </c>
      <c r="E139" s="702" t="str">
        <f>IFERROR(VLOOKUP(C139,'מצבת ורישום גנים'!B:G,6,0),"")</f>
        <v/>
      </c>
      <c r="F139" s="702" t="str">
        <f>IFERROR(VLOOKUP(C:C,'מצבת ורישום גנים'!B:I,8,0),"  ")</f>
        <v xml:space="preserve">  </v>
      </c>
      <c r="G139" s="702" t="str">
        <f>IFERROR(VLOOKUP(C:C,'מצבת ורישום גנים'!B:H,4,0),"")</f>
        <v/>
      </c>
      <c r="H139" s="702" t="str">
        <f>IFERROR(VLOOKUP(C:C,'מצבת ורישום גנים'!B:H,5,0),"")</f>
        <v/>
      </c>
      <c r="I139" s="154"/>
      <c r="J139" s="154"/>
    </row>
    <row r="140" spans="2:10" ht="15" x14ac:dyDescent="0.25">
      <c r="B140" s="193">
        <v>125</v>
      </c>
      <c r="C140" s="700" cm="1">
        <f t="array" ref="C140">IFERROR(
   INDEX('מצבת ורישום גנים'!B:$B,
      SMALL(
         IF(('מצבת ורישום גנים'!$A$3:$A$18000='נתונים כללים (1)'!$C$5),
         ROW('מצבת ורישום גנים'!$A$3:$A$18000)),
      ROW(A125))
   ),
"")</f>
        <v>0</v>
      </c>
      <c r="D140" s="701" t="str">
        <f>IF(C140="", "",
   IFERROR(
      IF(VLOOKUP(C140, 'מצבת ורישום גנים'!B:H,7, FALSE) =$D$3,
         VLOOKUP(C140,'מצבת ורישום גנים'!B:D, 3, FALSE),
         "המוסד לא קיים ברשות"),
   "המוסד לא קיים"))</f>
        <v>המוסד לא קיים</v>
      </c>
      <c r="E140" s="702" t="str">
        <f>IFERROR(VLOOKUP(C140,'מצבת ורישום גנים'!B:G,6,0),"")</f>
        <v/>
      </c>
      <c r="F140" s="702" t="str">
        <f>IFERROR(VLOOKUP(C:C,'מצבת ורישום גנים'!B:I,8,0),"  ")</f>
        <v xml:space="preserve">  </v>
      </c>
      <c r="G140" s="702" t="str">
        <f>IFERROR(VLOOKUP(C:C,'מצבת ורישום גנים'!B:H,4,0),"")</f>
        <v/>
      </c>
      <c r="H140" s="702" t="str">
        <f>IFERROR(VLOOKUP(C:C,'מצבת ורישום גנים'!B:H,5,0),"")</f>
        <v/>
      </c>
      <c r="I140" s="154"/>
      <c r="J140" s="154"/>
    </row>
    <row r="141" spans="2:10" ht="15" x14ac:dyDescent="0.25">
      <c r="B141" s="193">
        <v>126</v>
      </c>
      <c r="C141" s="700" cm="1">
        <f t="array" ref="C141">IFERROR(
   INDEX('מצבת ורישום גנים'!B:$B,
      SMALL(
         IF(('מצבת ורישום גנים'!$A$3:$A$18000='נתונים כללים (1)'!$C$5),
         ROW('מצבת ורישום גנים'!$A$3:$A$18000)),
      ROW(A126))
   ),
"")</f>
        <v>0</v>
      </c>
      <c r="D141" s="701" t="str">
        <f>IF(C141="", "",
   IFERROR(
      IF(VLOOKUP(C141, 'מצבת ורישום גנים'!B:H,7, FALSE) =$D$3,
         VLOOKUP(C141,'מצבת ורישום גנים'!B:D, 3, FALSE),
         "המוסד לא קיים ברשות"),
   "המוסד לא קיים"))</f>
        <v>המוסד לא קיים</v>
      </c>
      <c r="E141" s="702" t="str">
        <f>IFERROR(VLOOKUP(C141,'מצבת ורישום גנים'!B:G,6,0),"")</f>
        <v/>
      </c>
      <c r="F141" s="702" t="str">
        <f>IFERROR(VLOOKUP(C:C,'מצבת ורישום גנים'!B:I,8,0),"  ")</f>
        <v xml:space="preserve">  </v>
      </c>
      <c r="G141" s="702" t="str">
        <f>IFERROR(VLOOKUP(C:C,'מצבת ורישום גנים'!B:H,4,0),"")</f>
        <v/>
      </c>
      <c r="H141" s="702" t="str">
        <f>IFERROR(VLOOKUP(C:C,'מצבת ורישום גנים'!B:H,5,0),"")</f>
        <v/>
      </c>
      <c r="I141" s="154"/>
      <c r="J141" s="154"/>
    </row>
    <row r="142" spans="2:10" ht="15" x14ac:dyDescent="0.25">
      <c r="B142" s="193">
        <v>127</v>
      </c>
      <c r="C142" s="700" cm="1">
        <f t="array" ref="C142">IFERROR(
   INDEX('מצבת ורישום גנים'!B:$B,
      SMALL(
         IF(('מצבת ורישום גנים'!$A$3:$A$18000='נתונים כללים (1)'!$C$5),
         ROW('מצבת ורישום גנים'!$A$3:$A$18000)),
      ROW(A127))
   ),
"")</f>
        <v>0</v>
      </c>
      <c r="D142" s="701" t="str">
        <f>IF(C142="", "",
   IFERROR(
      IF(VLOOKUP(C142, 'מצבת ורישום גנים'!B:H,7, FALSE) =$D$3,
         VLOOKUP(C142,'מצבת ורישום גנים'!B:D, 3, FALSE),
         "המוסד לא קיים ברשות"),
   "המוסד לא קיים"))</f>
        <v>המוסד לא קיים</v>
      </c>
      <c r="E142" s="702" t="str">
        <f>IFERROR(VLOOKUP(C142,'מצבת ורישום גנים'!B:G,6,0),"")</f>
        <v/>
      </c>
      <c r="F142" s="702" t="str">
        <f>IFERROR(VLOOKUP(C:C,'מצבת ורישום גנים'!B:I,8,0),"  ")</f>
        <v xml:space="preserve">  </v>
      </c>
      <c r="G142" s="702" t="str">
        <f>IFERROR(VLOOKUP(C:C,'מצבת ורישום גנים'!B:H,4,0),"")</f>
        <v/>
      </c>
      <c r="H142" s="702" t="str">
        <f>IFERROR(VLOOKUP(C:C,'מצבת ורישום גנים'!B:H,5,0),"")</f>
        <v/>
      </c>
      <c r="I142" s="154"/>
      <c r="J142" s="154"/>
    </row>
    <row r="143" spans="2:10" ht="15" x14ac:dyDescent="0.25">
      <c r="B143" s="193">
        <v>128</v>
      </c>
      <c r="C143" s="700" cm="1">
        <f t="array" ref="C143">IFERROR(
   INDEX('מצבת ורישום גנים'!B:$B,
      SMALL(
         IF(('מצבת ורישום גנים'!$A$3:$A$18000='נתונים כללים (1)'!$C$5),
         ROW('מצבת ורישום גנים'!$A$3:$A$18000)),
      ROW(A128))
   ),
"")</f>
        <v>0</v>
      </c>
      <c r="D143" s="701" t="str">
        <f>IF(C143="", "",
   IFERROR(
      IF(VLOOKUP(C143, 'מצבת ורישום גנים'!B:H,7, FALSE) =$D$3,
         VLOOKUP(C143,'מצבת ורישום גנים'!B:D, 3, FALSE),
         "המוסד לא קיים ברשות"),
   "המוסד לא קיים"))</f>
        <v>המוסד לא קיים</v>
      </c>
      <c r="E143" s="702" t="str">
        <f>IFERROR(VLOOKUP(C143,'מצבת ורישום גנים'!B:G,6,0),"")</f>
        <v/>
      </c>
      <c r="F143" s="702" t="str">
        <f>IFERROR(VLOOKUP(C:C,'מצבת ורישום גנים'!B:I,8,0),"  ")</f>
        <v xml:space="preserve">  </v>
      </c>
      <c r="G143" s="702" t="str">
        <f>IFERROR(VLOOKUP(C:C,'מצבת ורישום גנים'!B:H,4,0),"")</f>
        <v/>
      </c>
      <c r="H143" s="702" t="str">
        <f>IFERROR(VLOOKUP(C:C,'מצבת ורישום גנים'!B:H,5,0),"")</f>
        <v/>
      </c>
      <c r="I143" s="154"/>
      <c r="J143" s="154"/>
    </row>
    <row r="144" spans="2:10" ht="15" x14ac:dyDescent="0.25">
      <c r="B144" s="193">
        <v>129</v>
      </c>
      <c r="C144" s="700" cm="1">
        <f t="array" ref="C144">IFERROR(
   INDEX('מצבת ורישום גנים'!B:$B,
      SMALL(
         IF(('מצבת ורישום גנים'!$A$3:$A$18000='נתונים כללים (1)'!$C$5),
         ROW('מצבת ורישום גנים'!$A$3:$A$18000)),
      ROW(A129))
   ),
"")</f>
        <v>0</v>
      </c>
      <c r="D144" s="701" t="str">
        <f>IF(C144="", "",
   IFERROR(
      IF(VLOOKUP(C144, 'מצבת ורישום גנים'!B:H,7, FALSE) =$D$3,
         VLOOKUP(C144,'מצבת ורישום גנים'!B:D, 3, FALSE),
         "המוסד לא קיים ברשות"),
   "המוסד לא קיים"))</f>
        <v>המוסד לא קיים</v>
      </c>
      <c r="E144" s="702" t="str">
        <f>IFERROR(VLOOKUP(C144,'מצבת ורישום גנים'!B:G,6,0),"")</f>
        <v/>
      </c>
      <c r="F144" s="702" t="str">
        <f>IFERROR(VLOOKUP(C:C,'מצבת ורישום גנים'!B:I,8,0),"  ")</f>
        <v xml:space="preserve">  </v>
      </c>
      <c r="G144" s="702" t="str">
        <f>IFERROR(VLOOKUP(C:C,'מצבת ורישום גנים'!B:H,4,0),"")</f>
        <v/>
      </c>
      <c r="H144" s="702" t="str">
        <f>IFERROR(VLOOKUP(C:C,'מצבת ורישום גנים'!B:H,5,0),"")</f>
        <v/>
      </c>
      <c r="I144" s="154"/>
      <c r="J144" s="154"/>
    </row>
    <row r="145" spans="2:10" ht="15" x14ac:dyDescent="0.25">
      <c r="B145" s="193">
        <v>130</v>
      </c>
      <c r="C145" s="700" cm="1">
        <f t="array" ref="C145">IFERROR(
   INDEX('מצבת ורישום גנים'!B:$B,
      SMALL(
         IF(('מצבת ורישום גנים'!$A$3:$A$18000='נתונים כללים (1)'!$C$5),
         ROW('מצבת ורישום גנים'!$A$3:$A$18000)),
      ROW(A130))
   ),
"")</f>
        <v>0</v>
      </c>
      <c r="D145" s="701" t="str">
        <f>IF(C145="", "",
   IFERROR(
      IF(VLOOKUP(C145, 'מצבת ורישום גנים'!B:H,7, FALSE) =$D$3,
         VLOOKUP(C145,'מצבת ורישום גנים'!B:D, 3, FALSE),
         "המוסד לא קיים ברשות"),
   "המוסד לא קיים"))</f>
        <v>המוסד לא קיים</v>
      </c>
      <c r="E145" s="702" t="str">
        <f>IFERROR(VLOOKUP(C145,'מצבת ורישום גנים'!B:G,6,0),"")</f>
        <v/>
      </c>
      <c r="F145" s="702" t="str">
        <f>IFERROR(VLOOKUP(C:C,'מצבת ורישום גנים'!B:I,8,0),"  ")</f>
        <v xml:space="preserve">  </v>
      </c>
      <c r="G145" s="702" t="str">
        <f>IFERROR(VLOOKUP(C:C,'מצבת ורישום גנים'!B:H,4,0),"")</f>
        <v/>
      </c>
      <c r="H145" s="702" t="str">
        <f>IFERROR(VLOOKUP(C:C,'מצבת ורישום גנים'!B:H,5,0),"")</f>
        <v/>
      </c>
      <c r="I145" s="154"/>
      <c r="J145" s="154"/>
    </row>
    <row r="146" spans="2:10" ht="15" x14ac:dyDescent="0.25">
      <c r="B146" s="193">
        <v>131</v>
      </c>
      <c r="C146" s="700" cm="1">
        <f t="array" ref="C146">IFERROR(
   INDEX('מצבת ורישום גנים'!B:$B,
      SMALL(
         IF(('מצבת ורישום גנים'!$A$3:$A$18000='נתונים כללים (1)'!$C$5),
         ROW('מצבת ורישום גנים'!$A$3:$A$18000)),
      ROW(A131))
   ),
"")</f>
        <v>0</v>
      </c>
      <c r="D146" s="701" t="str">
        <f>IF(C146="", "",
   IFERROR(
      IF(VLOOKUP(C146, 'מצבת ורישום גנים'!B:H,7, FALSE) =$D$3,
         VLOOKUP(C146,'מצבת ורישום גנים'!B:D, 3, FALSE),
         "המוסד לא קיים ברשות"),
   "המוסד לא קיים"))</f>
        <v>המוסד לא קיים</v>
      </c>
      <c r="E146" s="702" t="str">
        <f>IFERROR(VLOOKUP(C146,'מצבת ורישום גנים'!B:G,6,0),"")</f>
        <v/>
      </c>
      <c r="F146" s="702" t="str">
        <f>IFERROR(VLOOKUP(C:C,'מצבת ורישום גנים'!B:I,8,0),"  ")</f>
        <v xml:space="preserve">  </v>
      </c>
      <c r="G146" s="702" t="str">
        <f>IFERROR(VLOOKUP(C:C,'מצבת ורישום גנים'!B:H,4,0),"")</f>
        <v/>
      </c>
      <c r="H146" s="702" t="str">
        <f>IFERROR(VLOOKUP(C:C,'מצבת ורישום גנים'!B:H,5,0),"")</f>
        <v/>
      </c>
      <c r="I146" s="154"/>
      <c r="J146" s="154"/>
    </row>
    <row r="147" spans="2:10" ht="15" x14ac:dyDescent="0.25">
      <c r="B147" s="193">
        <v>132</v>
      </c>
      <c r="C147" s="700" cm="1">
        <f t="array" ref="C147">IFERROR(
   INDEX('מצבת ורישום גנים'!B:$B,
      SMALL(
         IF(('מצבת ורישום גנים'!$A$3:$A$18000='נתונים כללים (1)'!$C$5),
         ROW('מצבת ורישום גנים'!$A$3:$A$18000)),
      ROW(A132))
   ),
"")</f>
        <v>0</v>
      </c>
      <c r="D147" s="701" t="str">
        <f>IF(C147="", "",
   IFERROR(
      IF(VLOOKUP(C147, 'מצבת ורישום גנים'!B:H,7, FALSE) =$D$3,
         VLOOKUP(C147,'מצבת ורישום גנים'!B:D, 3, FALSE),
         "המוסד לא קיים ברשות"),
   "המוסד לא קיים"))</f>
        <v>המוסד לא קיים</v>
      </c>
      <c r="E147" s="702" t="str">
        <f>IFERROR(VLOOKUP(C147,'מצבת ורישום גנים'!B:G,6,0),"")</f>
        <v/>
      </c>
      <c r="F147" s="702" t="str">
        <f>IFERROR(VLOOKUP(C:C,'מצבת ורישום גנים'!B:I,8,0),"  ")</f>
        <v xml:space="preserve">  </v>
      </c>
      <c r="G147" s="702" t="str">
        <f>IFERROR(VLOOKUP(C:C,'מצבת ורישום גנים'!B:H,4,0),"")</f>
        <v/>
      </c>
      <c r="H147" s="702" t="str">
        <f>IFERROR(VLOOKUP(C:C,'מצבת ורישום גנים'!B:H,5,0),"")</f>
        <v/>
      </c>
      <c r="I147" s="154"/>
      <c r="J147" s="154"/>
    </row>
    <row r="148" spans="2:10" ht="15" x14ac:dyDescent="0.25">
      <c r="B148" s="193">
        <v>133</v>
      </c>
      <c r="C148" s="700" cm="1">
        <f t="array" ref="C148">IFERROR(
   INDEX('מצבת ורישום גנים'!B:$B,
      SMALL(
         IF(('מצבת ורישום גנים'!$A$3:$A$18000='נתונים כללים (1)'!$C$5),
         ROW('מצבת ורישום גנים'!$A$3:$A$18000)),
      ROW(A133))
   ),
"")</f>
        <v>0</v>
      </c>
      <c r="D148" s="701" t="str">
        <f>IF(C148="", "",
   IFERROR(
      IF(VLOOKUP(C148, 'מצבת ורישום גנים'!B:H,7, FALSE) =$D$3,
         VLOOKUP(C148,'מצבת ורישום גנים'!B:D, 3, FALSE),
         "המוסד לא קיים ברשות"),
   "המוסד לא קיים"))</f>
        <v>המוסד לא קיים</v>
      </c>
      <c r="E148" s="702" t="str">
        <f>IFERROR(VLOOKUP(C148,'מצבת ורישום גנים'!B:G,6,0),"")</f>
        <v/>
      </c>
      <c r="F148" s="702" t="str">
        <f>IFERROR(VLOOKUP(C:C,'מצבת ורישום גנים'!B:I,8,0),"  ")</f>
        <v xml:space="preserve">  </v>
      </c>
      <c r="G148" s="702" t="str">
        <f>IFERROR(VLOOKUP(C:C,'מצבת ורישום גנים'!B:H,4,0),"")</f>
        <v/>
      </c>
      <c r="H148" s="702" t="str">
        <f>IFERROR(VLOOKUP(C:C,'מצבת ורישום גנים'!B:H,5,0),"")</f>
        <v/>
      </c>
      <c r="I148" s="154"/>
      <c r="J148" s="154"/>
    </row>
    <row r="149" spans="2:10" ht="15" x14ac:dyDescent="0.25">
      <c r="B149" s="193">
        <v>134</v>
      </c>
      <c r="C149" s="700" cm="1">
        <f t="array" ref="C149">IFERROR(
   INDEX('מצבת ורישום גנים'!B:$B,
      SMALL(
         IF(('מצבת ורישום גנים'!$A$3:$A$18000='נתונים כללים (1)'!$C$5),
         ROW('מצבת ורישום גנים'!$A$3:$A$18000)),
      ROW(A134))
   ),
"")</f>
        <v>0</v>
      </c>
      <c r="D149" s="701" t="str">
        <f>IF(C149="", "",
   IFERROR(
      IF(VLOOKUP(C149, 'מצבת ורישום גנים'!B:H,7, FALSE) =$D$3,
         VLOOKUP(C149,'מצבת ורישום גנים'!B:D, 3, FALSE),
         "המוסד לא קיים ברשות"),
   "המוסד לא קיים"))</f>
        <v>המוסד לא קיים</v>
      </c>
      <c r="E149" s="702" t="str">
        <f>IFERROR(VLOOKUP(C149,'מצבת ורישום גנים'!B:G,6,0),"")</f>
        <v/>
      </c>
      <c r="F149" s="702" t="str">
        <f>IFERROR(VLOOKUP(C:C,'מצבת ורישום גנים'!B:I,8,0),"  ")</f>
        <v xml:space="preserve">  </v>
      </c>
      <c r="G149" s="702" t="str">
        <f>IFERROR(VLOOKUP(C:C,'מצבת ורישום גנים'!B:H,4,0),"")</f>
        <v/>
      </c>
      <c r="H149" s="702" t="str">
        <f>IFERROR(VLOOKUP(C:C,'מצבת ורישום גנים'!B:H,5,0),"")</f>
        <v/>
      </c>
      <c r="I149" s="154"/>
      <c r="J149" s="154"/>
    </row>
    <row r="150" spans="2:10" ht="15" x14ac:dyDescent="0.25">
      <c r="B150" s="193">
        <v>135</v>
      </c>
      <c r="C150" s="700" cm="1">
        <f t="array" ref="C150">IFERROR(
   INDEX('מצבת ורישום גנים'!B:$B,
      SMALL(
         IF(('מצבת ורישום גנים'!$A$3:$A$18000='נתונים כללים (1)'!$C$5),
         ROW('מצבת ורישום גנים'!$A$3:$A$18000)),
      ROW(A135))
   ),
"")</f>
        <v>0</v>
      </c>
      <c r="D150" s="701" t="str">
        <f>IF(C150="", "",
   IFERROR(
      IF(VLOOKUP(C150, 'מצבת ורישום גנים'!B:H,7, FALSE) =$D$3,
         VLOOKUP(C150,'מצבת ורישום גנים'!B:D, 3, FALSE),
         "המוסד לא קיים ברשות"),
   "המוסד לא קיים"))</f>
        <v>המוסד לא קיים</v>
      </c>
      <c r="E150" s="702" t="str">
        <f>IFERROR(VLOOKUP(C150,'מצבת ורישום גנים'!B:G,6,0),"")</f>
        <v/>
      </c>
      <c r="F150" s="702" t="str">
        <f>IFERROR(VLOOKUP(C:C,'מצבת ורישום גנים'!B:I,8,0),"  ")</f>
        <v xml:space="preserve">  </v>
      </c>
      <c r="G150" s="702" t="str">
        <f>IFERROR(VLOOKUP(C:C,'מצבת ורישום גנים'!B:H,4,0),"")</f>
        <v/>
      </c>
      <c r="H150" s="702" t="str">
        <f>IFERROR(VLOOKUP(C:C,'מצבת ורישום גנים'!B:H,5,0),"")</f>
        <v/>
      </c>
      <c r="I150" s="154"/>
      <c r="J150" s="154"/>
    </row>
    <row r="151" spans="2:10" ht="15" x14ac:dyDescent="0.25">
      <c r="B151" s="193">
        <v>136</v>
      </c>
      <c r="C151" s="700" cm="1">
        <f t="array" ref="C151">IFERROR(
   INDEX('מצבת ורישום גנים'!B:$B,
      SMALL(
         IF(('מצבת ורישום גנים'!$A$3:$A$18000='נתונים כללים (1)'!$C$5),
         ROW('מצבת ורישום גנים'!$A$3:$A$18000)),
      ROW(A136))
   ),
"")</f>
        <v>0</v>
      </c>
      <c r="D151" s="701" t="str">
        <f>IF(C151="", "",
   IFERROR(
      IF(VLOOKUP(C151, 'מצבת ורישום גנים'!B:H,7, FALSE) =$D$3,
         VLOOKUP(C151,'מצבת ורישום גנים'!B:D, 3, FALSE),
         "המוסד לא קיים ברשות"),
   "המוסד לא קיים"))</f>
        <v>המוסד לא קיים</v>
      </c>
      <c r="E151" s="702" t="str">
        <f>IFERROR(VLOOKUP(C151,'מצבת ורישום גנים'!B:G,6,0),"")</f>
        <v/>
      </c>
      <c r="F151" s="702" t="str">
        <f>IFERROR(VLOOKUP(C:C,'מצבת ורישום גנים'!B:I,8,0),"  ")</f>
        <v xml:space="preserve">  </v>
      </c>
      <c r="G151" s="702" t="str">
        <f>IFERROR(VLOOKUP(C:C,'מצבת ורישום גנים'!B:H,4,0),"")</f>
        <v/>
      </c>
      <c r="H151" s="702" t="str">
        <f>IFERROR(VLOOKUP(C:C,'מצבת ורישום גנים'!B:H,5,0),"")</f>
        <v/>
      </c>
      <c r="I151" s="154"/>
      <c r="J151" s="154"/>
    </row>
    <row r="152" spans="2:10" ht="15" x14ac:dyDescent="0.25">
      <c r="B152" s="193">
        <v>137</v>
      </c>
      <c r="C152" s="700" cm="1">
        <f t="array" ref="C152">IFERROR(
   INDEX('מצבת ורישום גנים'!B:$B,
      SMALL(
         IF(('מצבת ורישום גנים'!$A$3:$A$18000='נתונים כללים (1)'!$C$5),
         ROW('מצבת ורישום גנים'!$A$3:$A$18000)),
      ROW(A137))
   ),
"")</f>
        <v>0</v>
      </c>
      <c r="D152" s="701" t="str">
        <f>IF(C152="", "",
   IFERROR(
      IF(VLOOKUP(C152, 'מצבת ורישום גנים'!B:H,7, FALSE) =$D$3,
         VLOOKUP(C152,'מצבת ורישום גנים'!B:D, 3, FALSE),
         "המוסד לא קיים ברשות"),
   "המוסד לא קיים"))</f>
        <v>המוסד לא קיים</v>
      </c>
      <c r="E152" s="702" t="str">
        <f>IFERROR(VLOOKUP(C152,'מצבת ורישום גנים'!B:G,6,0),"")</f>
        <v/>
      </c>
      <c r="F152" s="702" t="str">
        <f>IFERROR(VLOOKUP(C:C,'מצבת ורישום גנים'!B:I,8,0),"  ")</f>
        <v xml:space="preserve">  </v>
      </c>
      <c r="G152" s="702" t="str">
        <f>IFERROR(VLOOKUP(C:C,'מצבת ורישום גנים'!B:H,4,0),"")</f>
        <v/>
      </c>
      <c r="H152" s="702" t="str">
        <f>IFERROR(VLOOKUP(C:C,'מצבת ורישום גנים'!B:H,5,0),"")</f>
        <v/>
      </c>
      <c r="I152" s="154"/>
      <c r="J152" s="154"/>
    </row>
    <row r="153" spans="2:10" ht="15" x14ac:dyDescent="0.25">
      <c r="B153" s="193">
        <v>138</v>
      </c>
      <c r="C153" s="700" cm="1">
        <f t="array" ref="C153">IFERROR(
   INDEX('מצבת ורישום גנים'!B:$B,
      SMALL(
         IF(('מצבת ורישום גנים'!$A$3:$A$18000='נתונים כללים (1)'!$C$5),
         ROW('מצבת ורישום גנים'!$A$3:$A$18000)),
      ROW(A138))
   ),
"")</f>
        <v>0</v>
      </c>
      <c r="D153" s="701" t="str">
        <f>IF(C153="", "",
   IFERROR(
      IF(VLOOKUP(C153, 'מצבת ורישום גנים'!B:H,7, FALSE) =$D$3,
         VLOOKUP(C153,'מצבת ורישום גנים'!B:D, 3, FALSE),
         "המוסד לא קיים ברשות"),
   "המוסד לא קיים"))</f>
        <v>המוסד לא קיים</v>
      </c>
      <c r="E153" s="702" t="str">
        <f>IFERROR(VLOOKUP(C153,'מצבת ורישום גנים'!B:G,6,0),"")</f>
        <v/>
      </c>
      <c r="F153" s="702" t="str">
        <f>IFERROR(VLOOKUP(C:C,'מצבת ורישום גנים'!B:I,8,0),"  ")</f>
        <v xml:space="preserve">  </v>
      </c>
      <c r="G153" s="702" t="str">
        <f>IFERROR(VLOOKUP(C:C,'מצבת ורישום גנים'!B:H,4,0),"")</f>
        <v/>
      </c>
      <c r="H153" s="702" t="str">
        <f>IFERROR(VLOOKUP(C:C,'מצבת ורישום גנים'!B:H,5,0),"")</f>
        <v/>
      </c>
      <c r="I153" s="154"/>
      <c r="J153" s="154"/>
    </row>
    <row r="154" spans="2:10" ht="15" x14ac:dyDescent="0.25">
      <c r="B154" s="193">
        <v>139</v>
      </c>
      <c r="C154" s="700" cm="1">
        <f t="array" ref="C154">IFERROR(
   INDEX('מצבת ורישום גנים'!B:$B,
      SMALL(
         IF(('מצבת ורישום גנים'!$A$3:$A$18000='נתונים כללים (1)'!$C$5),
         ROW('מצבת ורישום גנים'!$A$3:$A$18000)),
      ROW(A139))
   ),
"")</f>
        <v>0</v>
      </c>
      <c r="D154" s="701" t="str">
        <f>IF(C154="", "",
   IFERROR(
      IF(VLOOKUP(C154, 'מצבת ורישום גנים'!B:H,7, FALSE) =$D$3,
         VLOOKUP(C154,'מצבת ורישום גנים'!B:D, 3, FALSE),
         "המוסד לא קיים ברשות"),
   "המוסד לא קיים"))</f>
        <v>המוסד לא קיים</v>
      </c>
      <c r="E154" s="702" t="str">
        <f>IFERROR(VLOOKUP(C154,'מצבת ורישום גנים'!B:G,6,0),"")</f>
        <v/>
      </c>
      <c r="F154" s="702" t="str">
        <f>IFERROR(VLOOKUP(C:C,'מצבת ורישום גנים'!B:I,8,0),"  ")</f>
        <v xml:space="preserve">  </v>
      </c>
      <c r="G154" s="702" t="str">
        <f>IFERROR(VLOOKUP(C:C,'מצבת ורישום גנים'!B:H,4,0),"")</f>
        <v/>
      </c>
      <c r="H154" s="702" t="str">
        <f>IFERROR(VLOOKUP(C:C,'מצבת ורישום גנים'!B:H,5,0),"")</f>
        <v/>
      </c>
      <c r="I154" s="154"/>
      <c r="J154" s="154"/>
    </row>
    <row r="155" spans="2:10" ht="15" x14ac:dyDescent="0.25">
      <c r="B155" s="193">
        <v>140</v>
      </c>
      <c r="C155" s="700" cm="1">
        <f t="array" ref="C155">IFERROR(
   INDEX('מצבת ורישום גנים'!B:$B,
      SMALL(
         IF(('מצבת ורישום גנים'!$A$3:$A$18000='נתונים כללים (1)'!$C$5),
         ROW('מצבת ורישום גנים'!$A$3:$A$18000)),
      ROW(A140))
   ),
"")</f>
        <v>0</v>
      </c>
      <c r="D155" s="701" t="str">
        <f>IF(C155="", "",
   IFERROR(
      IF(VLOOKUP(C155, 'מצבת ורישום גנים'!B:H,7, FALSE) =$D$3,
         VLOOKUP(C155,'מצבת ורישום גנים'!B:D, 3, FALSE),
         "המוסד לא קיים ברשות"),
   "המוסד לא קיים"))</f>
        <v>המוסד לא קיים</v>
      </c>
      <c r="E155" s="702" t="str">
        <f>IFERROR(VLOOKUP(C155,'מצבת ורישום גנים'!B:G,6,0),"")</f>
        <v/>
      </c>
      <c r="F155" s="702" t="str">
        <f>IFERROR(VLOOKUP(C:C,'מצבת ורישום גנים'!B:I,8,0),"  ")</f>
        <v xml:space="preserve">  </v>
      </c>
      <c r="G155" s="702" t="str">
        <f>IFERROR(VLOOKUP(C:C,'מצבת ורישום גנים'!B:H,4,0),"")</f>
        <v/>
      </c>
      <c r="H155" s="702" t="str">
        <f>IFERROR(VLOOKUP(C:C,'מצבת ורישום גנים'!B:H,5,0),"")</f>
        <v/>
      </c>
      <c r="I155" s="154"/>
      <c r="J155" s="154"/>
    </row>
    <row r="156" spans="2:10" ht="15" x14ac:dyDescent="0.25">
      <c r="B156" s="193">
        <v>141</v>
      </c>
      <c r="C156" s="700" cm="1">
        <f t="array" ref="C156">IFERROR(
   INDEX('מצבת ורישום גנים'!B:$B,
      SMALL(
         IF(('מצבת ורישום גנים'!$A$3:$A$18000='נתונים כללים (1)'!$C$5),
         ROW('מצבת ורישום גנים'!$A$3:$A$18000)),
      ROW(A141))
   ),
"")</f>
        <v>0</v>
      </c>
      <c r="D156" s="701" t="str">
        <f>IF(C156="", "",
   IFERROR(
      IF(VLOOKUP(C156, 'מצבת ורישום גנים'!B:H,7, FALSE) =$D$3,
         VLOOKUP(C156,'מצבת ורישום גנים'!B:D, 3, FALSE),
         "המוסד לא קיים ברשות"),
   "המוסד לא קיים"))</f>
        <v>המוסד לא קיים</v>
      </c>
      <c r="E156" s="702" t="str">
        <f>IFERROR(VLOOKUP(C156,'מצבת ורישום גנים'!B:G,6,0),"")</f>
        <v/>
      </c>
      <c r="F156" s="702" t="str">
        <f>IFERROR(VLOOKUP(C:C,'מצבת ורישום גנים'!B:I,8,0),"  ")</f>
        <v xml:space="preserve">  </v>
      </c>
      <c r="G156" s="702" t="str">
        <f>IFERROR(VLOOKUP(C:C,'מצבת ורישום גנים'!B:H,4,0),"")</f>
        <v/>
      </c>
      <c r="H156" s="702" t="str">
        <f>IFERROR(VLOOKUP(C:C,'מצבת ורישום גנים'!B:H,5,0),"")</f>
        <v/>
      </c>
      <c r="I156" s="154"/>
      <c r="J156" s="154"/>
    </row>
    <row r="157" spans="2:10" ht="15" x14ac:dyDescent="0.25">
      <c r="B157" s="193">
        <v>142</v>
      </c>
      <c r="C157" s="700" cm="1">
        <f t="array" ref="C157">IFERROR(
   INDEX('מצבת ורישום גנים'!B:$B,
      SMALL(
         IF(('מצבת ורישום גנים'!$A$3:$A$18000='נתונים כללים (1)'!$C$5),
         ROW('מצבת ורישום גנים'!$A$3:$A$18000)),
      ROW(A142))
   ),
"")</f>
        <v>0</v>
      </c>
      <c r="D157" s="701" t="str">
        <f>IF(C157="", "",
   IFERROR(
      IF(VLOOKUP(C157, 'מצבת ורישום גנים'!B:H,7, FALSE) =$D$3,
         VLOOKUP(C157,'מצבת ורישום גנים'!B:D, 3, FALSE),
         "המוסד לא קיים ברשות"),
   "המוסד לא קיים"))</f>
        <v>המוסד לא קיים</v>
      </c>
      <c r="E157" s="702" t="str">
        <f>IFERROR(VLOOKUP(C157,'מצבת ורישום גנים'!B:G,6,0),"")</f>
        <v/>
      </c>
      <c r="F157" s="702" t="str">
        <f>IFERROR(VLOOKUP(C:C,'מצבת ורישום גנים'!B:I,8,0),"  ")</f>
        <v xml:space="preserve">  </v>
      </c>
      <c r="G157" s="702" t="str">
        <f>IFERROR(VLOOKUP(C:C,'מצבת ורישום גנים'!B:H,4,0),"")</f>
        <v/>
      </c>
      <c r="H157" s="702" t="str">
        <f>IFERROR(VLOOKUP(C:C,'מצבת ורישום גנים'!B:H,5,0),"")</f>
        <v/>
      </c>
      <c r="I157" s="154"/>
      <c r="J157" s="154"/>
    </row>
    <row r="158" spans="2:10" ht="15" x14ac:dyDescent="0.25">
      <c r="B158" s="193">
        <v>143</v>
      </c>
      <c r="C158" s="700" cm="1">
        <f t="array" ref="C158">IFERROR(
   INDEX('מצבת ורישום גנים'!B:$B,
      SMALL(
         IF(('מצבת ורישום גנים'!$A$3:$A$18000='נתונים כללים (1)'!$C$5),
         ROW('מצבת ורישום גנים'!$A$3:$A$18000)),
      ROW(A143))
   ),
"")</f>
        <v>0</v>
      </c>
      <c r="D158" s="701" t="str">
        <f>IF(C158="", "",
   IFERROR(
      IF(VLOOKUP(C158, 'מצבת ורישום גנים'!B:H,7, FALSE) =$D$3,
         VLOOKUP(C158,'מצבת ורישום גנים'!B:D, 3, FALSE),
         "המוסד לא קיים ברשות"),
   "המוסד לא קיים"))</f>
        <v>המוסד לא קיים</v>
      </c>
      <c r="E158" s="702" t="str">
        <f>IFERROR(VLOOKUP(C158,'מצבת ורישום גנים'!B:G,6,0),"")</f>
        <v/>
      </c>
      <c r="F158" s="702" t="str">
        <f>IFERROR(VLOOKUP(C:C,'מצבת ורישום גנים'!B:I,8,0),"  ")</f>
        <v xml:space="preserve">  </v>
      </c>
      <c r="G158" s="702" t="str">
        <f>IFERROR(VLOOKUP(C:C,'מצבת ורישום גנים'!B:H,4,0),"")</f>
        <v/>
      </c>
      <c r="H158" s="702" t="str">
        <f>IFERROR(VLOOKUP(C:C,'מצבת ורישום גנים'!B:H,5,0),"")</f>
        <v/>
      </c>
      <c r="I158" s="154"/>
      <c r="J158" s="154"/>
    </row>
    <row r="159" spans="2:10" ht="15" x14ac:dyDescent="0.25">
      <c r="B159" s="193">
        <v>144</v>
      </c>
      <c r="C159" s="700" cm="1">
        <f t="array" ref="C159">IFERROR(
   INDEX('מצבת ורישום גנים'!B:$B,
      SMALL(
         IF(('מצבת ורישום גנים'!$A$3:$A$18000='נתונים כללים (1)'!$C$5),
         ROW('מצבת ורישום גנים'!$A$3:$A$18000)),
      ROW(A144))
   ),
"")</f>
        <v>0</v>
      </c>
      <c r="D159" s="701" t="str">
        <f>IF(C159="", "",
   IFERROR(
      IF(VLOOKUP(C159, 'מצבת ורישום גנים'!B:H,7, FALSE) =$D$3,
         VLOOKUP(C159,'מצבת ורישום גנים'!B:D, 3, FALSE),
         "המוסד לא קיים ברשות"),
   "המוסד לא קיים"))</f>
        <v>המוסד לא קיים</v>
      </c>
      <c r="E159" s="702" t="str">
        <f>IFERROR(VLOOKUP(C159,'מצבת ורישום גנים'!B:G,6,0),"")</f>
        <v/>
      </c>
      <c r="F159" s="702" t="str">
        <f>IFERROR(VLOOKUP(C:C,'מצבת ורישום גנים'!B:I,8,0),"  ")</f>
        <v xml:space="preserve">  </v>
      </c>
      <c r="G159" s="702" t="str">
        <f>IFERROR(VLOOKUP(C:C,'מצבת ורישום גנים'!B:H,4,0),"")</f>
        <v/>
      </c>
      <c r="H159" s="702" t="str">
        <f>IFERROR(VLOOKUP(C:C,'מצבת ורישום גנים'!B:H,5,0),"")</f>
        <v/>
      </c>
      <c r="I159" s="154"/>
      <c r="J159" s="154"/>
    </row>
    <row r="160" spans="2:10" ht="15" x14ac:dyDescent="0.25">
      <c r="B160" s="193">
        <v>145</v>
      </c>
      <c r="C160" s="700" cm="1">
        <f t="array" ref="C160">IFERROR(
   INDEX('מצבת ורישום גנים'!B:$B,
      SMALL(
         IF(('מצבת ורישום גנים'!$A$3:$A$18000='נתונים כללים (1)'!$C$5),
         ROW('מצבת ורישום גנים'!$A$3:$A$18000)),
      ROW(A145))
   ),
"")</f>
        <v>0</v>
      </c>
      <c r="D160" s="701" t="str">
        <f>IF(C160="", "",
   IFERROR(
      IF(VLOOKUP(C160, 'מצבת ורישום גנים'!B:H,7, FALSE) =$D$3,
         VLOOKUP(C160,'מצבת ורישום גנים'!B:D, 3, FALSE),
         "המוסד לא קיים ברשות"),
   "המוסד לא קיים"))</f>
        <v>המוסד לא קיים</v>
      </c>
      <c r="E160" s="702" t="str">
        <f>IFERROR(VLOOKUP(C160,'מצבת ורישום גנים'!B:G,6,0),"")</f>
        <v/>
      </c>
      <c r="F160" s="702" t="str">
        <f>IFERROR(VLOOKUP(C:C,'מצבת ורישום גנים'!B:I,8,0),"  ")</f>
        <v xml:space="preserve">  </v>
      </c>
      <c r="G160" s="702" t="str">
        <f>IFERROR(VLOOKUP(C:C,'מצבת ורישום גנים'!B:H,4,0),"")</f>
        <v/>
      </c>
      <c r="H160" s="702" t="str">
        <f>IFERROR(VLOOKUP(C:C,'מצבת ורישום גנים'!B:H,5,0),"")</f>
        <v/>
      </c>
      <c r="I160" s="154"/>
      <c r="J160" s="154"/>
    </row>
    <row r="161" spans="2:10" ht="15" x14ac:dyDescent="0.25">
      <c r="B161" s="193">
        <v>146</v>
      </c>
      <c r="C161" s="700" cm="1">
        <f t="array" ref="C161">IFERROR(
   INDEX('מצבת ורישום גנים'!B:$B,
      SMALL(
         IF(('מצבת ורישום גנים'!$A$3:$A$18000='נתונים כללים (1)'!$C$5),
         ROW('מצבת ורישום גנים'!$A$3:$A$18000)),
      ROW(A146))
   ),
"")</f>
        <v>0</v>
      </c>
      <c r="D161" s="701" t="str">
        <f>IF(C161="", "",
   IFERROR(
      IF(VLOOKUP(C161, 'מצבת ורישום גנים'!B:H,7, FALSE) =$D$3,
         VLOOKUP(C161,'מצבת ורישום גנים'!B:D, 3, FALSE),
         "המוסד לא קיים ברשות"),
   "המוסד לא קיים"))</f>
        <v>המוסד לא קיים</v>
      </c>
      <c r="E161" s="702" t="str">
        <f>IFERROR(VLOOKUP(C161,'מצבת ורישום גנים'!B:G,6,0),"")</f>
        <v/>
      </c>
      <c r="F161" s="702" t="str">
        <f>IFERROR(VLOOKUP(C:C,'מצבת ורישום גנים'!B:I,8,0),"  ")</f>
        <v xml:space="preserve">  </v>
      </c>
      <c r="G161" s="702" t="str">
        <f>IFERROR(VLOOKUP(C:C,'מצבת ורישום גנים'!B:H,4,0),"")</f>
        <v/>
      </c>
      <c r="H161" s="702" t="str">
        <f>IFERROR(VLOOKUP(C:C,'מצבת ורישום גנים'!B:H,5,0),"")</f>
        <v/>
      </c>
      <c r="I161" s="154"/>
      <c r="J161" s="154"/>
    </row>
    <row r="162" spans="2:10" ht="15" x14ac:dyDescent="0.25">
      <c r="B162" s="193">
        <v>147</v>
      </c>
      <c r="C162" s="700" cm="1">
        <f t="array" ref="C162">IFERROR(
   INDEX('מצבת ורישום גנים'!B:$B,
      SMALL(
         IF(('מצבת ורישום גנים'!$A$3:$A$18000='נתונים כללים (1)'!$C$5),
         ROW('מצבת ורישום גנים'!$A$3:$A$18000)),
      ROW(A147))
   ),
"")</f>
        <v>0</v>
      </c>
      <c r="D162" s="701" t="str">
        <f>IF(C162="", "",
   IFERROR(
      IF(VLOOKUP(C162, 'מצבת ורישום גנים'!B:H,7, FALSE) =$D$3,
         VLOOKUP(C162,'מצבת ורישום גנים'!B:D, 3, FALSE),
         "המוסד לא קיים ברשות"),
   "המוסד לא קיים"))</f>
        <v>המוסד לא קיים</v>
      </c>
      <c r="E162" s="702" t="str">
        <f>IFERROR(VLOOKUP(C162,'מצבת ורישום גנים'!B:G,6,0),"")</f>
        <v/>
      </c>
      <c r="F162" s="702" t="str">
        <f>IFERROR(VLOOKUP(C:C,'מצבת ורישום גנים'!B:I,8,0),"  ")</f>
        <v xml:space="preserve">  </v>
      </c>
      <c r="G162" s="702" t="str">
        <f>IFERROR(VLOOKUP(C:C,'מצבת ורישום גנים'!B:H,4,0),"")</f>
        <v/>
      </c>
      <c r="H162" s="702" t="str">
        <f>IFERROR(VLOOKUP(C:C,'מצבת ורישום גנים'!B:H,5,0),"")</f>
        <v/>
      </c>
      <c r="I162" s="154"/>
      <c r="J162" s="154"/>
    </row>
    <row r="163" spans="2:10" ht="15" x14ac:dyDescent="0.25">
      <c r="B163" s="193">
        <v>148</v>
      </c>
      <c r="C163" s="700" cm="1">
        <f t="array" ref="C163">IFERROR(
   INDEX('מצבת ורישום גנים'!B:$B,
      SMALL(
         IF(('מצבת ורישום גנים'!$A$3:$A$18000='נתונים כללים (1)'!$C$5),
         ROW('מצבת ורישום גנים'!$A$3:$A$18000)),
      ROW(A148))
   ),
"")</f>
        <v>0</v>
      </c>
      <c r="D163" s="701" t="str">
        <f>IF(C163="", "",
   IFERROR(
      IF(VLOOKUP(C163, 'מצבת ורישום גנים'!B:H,7, FALSE) =$D$3,
         VLOOKUP(C163,'מצבת ורישום גנים'!B:D, 3, FALSE),
         "המוסד לא קיים ברשות"),
   "המוסד לא קיים"))</f>
        <v>המוסד לא קיים</v>
      </c>
      <c r="E163" s="702" t="str">
        <f>IFERROR(VLOOKUP(C163,'מצבת ורישום גנים'!B:G,6,0),"")</f>
        <v/>
      </c>
      <c r="F163" s="702" t="str">
        <f>IFERROR(VLOOKUP(C:C,'מצבת ורישום גנים'!B:I,8,0),"  ")</f>
        <v xml:space="preserve">  </v>
      </c>
      <c r="G163" s="702" t="str">
        <f>IFERROR(VLOOKUP(C:C,'מצבת ורישום גנים'!B:H,4,0),"")</f>
        <v/>
      </c>
      <c r="H163" s="702" t="str">
        <f>IFERROR(VLOOKUP(C:C,'מצבת ורישום גנים'!B:H,5,0),"")</f>
        <v/>
      </c>
      <c r="I163" s="154"/>
      <c r="J163" s="154"/>
    </row>
    <row r="164" spans="2:10" ht="15" x14ac:dyDescent="0.25">
      <c r="B164" s="193">
        <v>149</v>
      </c>
      <c r="C164" s="700" cm="1">
        <f t="array" ref="C164">IFERROR(
   INDEX('מצבת ורישום גנים'!B:$B,
      SMALL(
         IF(('מצבת ורישום גנים'!$A$3:$A$18000='נתונים כללים (1)'!$C$5),
         ROW('מצבת ורישום גנים'!$A$3:$A$18000)),
      ROW(A149))
   ),
"")</f>
        <v>0</v>
      </c>
      <c r="D164" s="701" t="str">
        <f>IF(C164="", "",
   IFERROR(
      IF(VLOOKUP(C164, 'מצבת ורישום גנים'!B:H,7, FALSE) =$D$3,
         VLOOKUP(C164,'מצבת ורישום גנים'!B:D, 3, FALSE),
         "המוסד לא קיים ברשות"),
   "המוסד לא קיים"))</f>
        <v>המוסד לא קיים</v>
      </c>
      <c r="E164" s="702" t="str">
        <f>IFERROR(VLOOKUP(C164,'מצבת ורישום גנים'!B:G,6,0),"")</f>
        <v/>
      </c>
      <c r="F164" s="702" t="str">
        <f>IFERROR(VLOOKUP(C:C,'מצבת ורישום גנים'!B:I,8,0),"  ")</f>
        <v xml:space="preserve">  </v>
      </c>
      <c r="G164" s="702" t="str">
        <f>IFERROR(VLOOKUP(C:C,'מצבת ורישום גנים'!B:H,4,0),"")</f>
        <v/>
      </c>
      <c r="H164" s="702" t="str">
        <f>IFERROR(VLOOKUP(C:C,'מצבת ורישום גנים'!B:H,5,0),"")</f>
        <v/>
      </c>
      <c r="I164" s="154"/>
      <c r="J164" s="154"/>
    </row>
    <row r="165" spans="2:10" ht="15" x14ac:dyDescent="0.25">
      <c r="B165" s="193">
        <v>150</v>
      </c>
      <c r="C165" s="700" cm="1">
        <f t="array" ref="C165">IFERROR(
   INDEX('מצבת ורישום גנים'!B:$B,
      SMALL(
         IF(('מצבת ורישום גנים'!$A$3:$A$18000='נתונים כללים (1)'!$C$5),
         ROW('מצבת ורישום גנים'!$A$3:$A$18000)),
      ROW(A150))
   ),
"")</f>
        <v>0</v>
      </c>
      <c r="D165" s="701" t="str">
        <f>IF(C165="", "",
   IFERROR(
      IF(VLOOKUP(C165, 'מצבת ורישום גנים'!B:H,7, FALSE) =$D$3,
         VLOOKUP(C165,'מצבת ורישום גנים'!B:D, 3, FALSE),
         "המוסד לא קיים ברשות"),
   "המוסד לא קיים"))</f>
        <v>המוסד לא קיים</v>
      </c>
      <c r="E165" s="702" t="str">
        <f>IFERROR(VLOOKUP(C165,'מצבת ורישום גנים'!B:G,6,0),"")</f>
        <v/>
      </c>
      <c r="F165" s="702" t="str">
        <f>IFERROR(VLOOKUP(C:C,'מצבת ורישום גנים'!B:I,8,0),"  ")</f>
        <v xml:space="preserve">  </v>
      </c>
      <c r="G165" s="702" t="str">
        <f>IFERROR(VLOOKUP(C:C,'מצבת ורישום גנים'!B:H,4,0),"")</f>
        <v/>
      </c>
      <c r="H165" s="702" t="str">
        <f>IFERROR(VLOOKUP(C:C,'מצבת ורישום גנים'!B:H,5,0),"")</f>
        <v/>
      </c>
      <c r="I165" s="154"/>
      <c r="J165" s="154"/>
    </row>
    <row r="166" spans="2:10" ht="15" x14ac:dyDescent="0.25">
      <c r="B166" s="193">
        <v>151</v>
      </c>
      <c r="C166" s="700" cm="1">
        <f t="array" ref="C166">IFERROR(
   INDEX('מצבת ורישום גנים'!B:$B,
      SMALL(
         IF(('מצבת ורישום גנים'!$A$3:$A$18000='נתונים כללים (1)'!$C$5),
         ROW('מצבת ורישום גנים'!$A$3:$A$18000)),
      ROW(A151))
   ),
"")</f>
        <v>0</v>
      </c>
      <c r="D166" s="701" t="str">
        <f>IF(C166="", "",
   IFERROR(
      IF(VLOOKUP(C166, 'מצבת ורישום גנים'!B:H,7, FALSE) =$D$3,
         VLOOKUP(C166,'מצבת ורישום גנים'!B:D, 3, FALSE),
         "המוסד לא קיים ברשות"),
   "המוסד לא קיים"))</f>
        <v>המוסד לא קיים</v>
      </c>
      <c r="E166" s="702" t="str">
        <f>IFERROR(VLOOKUP(C166,'מצבת ורישום גנים'!B:G,6,0),"")</f>
        <v/>
      </c>
      <c r="F166" s="702" t="str">
        <f>IFERROR(VLOOKUP(C:C,'מצבת ורישום גנים'!B:I,8,0),"  ")</f>
        <v xml:space="preserve">  </v>
      </c>
      <c r="G166" s="702" t="str">
        <f>IFERROR(VLOOKUP(C:C,'מצבת ורישום גנים'!B:H,4,0),"")</f>
        <v/>
      </c>
      <c r="H166" s="702" t="str">
        <f>IFERROR(VLOOKUP(C:C,'מצבת ורישום גנים'!B:H,5,0),"")</f>
        <v/>
      </c>
      <c r="I166" s="154"/>
      <c r="J166" s="154"/>
    </row>
    <row r="167" spans="2:10" ht="15" x14ac:dyDescent="0.25">
      <c r="B167" s="193">
        <v>152</v>
      </c>
      <c r="C167" s="700" cm="1">
        <f t="array" ref="C167">IFERROR(
   INDEX('מצבת ורישום גנים'!B:$B,
      SMALL(
         IF(('מצבת ורישום גנים'!$A$3:$A$18000='נתונים כללים (1)'!$C$5),
         ROW('מצבת ורישום גנים'!$A$3:$A$18000)),
      ROW(A152))
   ),
"")</f>
        <v>0</v>
      </c>
      <c r="D167" s="701" t="str">
        <f>IF(C167="", "",
   IFERROR(
      IF(VLOOKUP(C167, 'מצבת ורישום גנים'!B:H,7, FALSE) =$D$3,
         VLOOKUP(C167,'מצבת ורישום גנים'!B:D, 3, FALSE),
         "המוסד לא קיים ברשות"),
   "המוסד לא קיים"))</f>
        <v>המוסד לא קיים</v>
      </c>
      <c r="E167" s="702" t="str">
        <f>IFERROR(VLOOKUP(C167,'מצבת ורישום גנים'!B:G,6,0),"")</f>
        <v/>
      </c>
      <c r="F167" s="702" t="str">
        <f>IFERROR(VLOOKUP(C:C,'מצבת ורישום גנים'!B:I,8,0),"  ")</f>
        <v xml:space="preserve">  </v>
      </c>
      <c r="G167" s="702" t="str">
        <f>IFERROR(VLOOKUP(C:C,'מצבת ורישום גנים'!B:H,4,0),"")</f>
        <v/>
      </c>
      <c r="H167" s="702" t="str">
        <f>IFERROR(VLOOKUP(C:C,'מצבת ורישום גנים'!B:H,5,0),"")</f>
        <v/>
      </c>
      <c r="I167" s="154"/>
      <c r="J167" s="154"/>
    </row>
    <row r="168" spans="2:10" ht="15" x14ac:dyDescent="0.25">
      <c r="B168" s="193">
        <v>153</v>
      </c>
      <c r="C168" s="700" cm="1">
        <f t="array" ref="C168">IFERROR(
   INDEX('מצבת ורישום גנים'!B:$B,
      SMALL(
         IF(('מצבת ורישום גנים'!$A$3:$A$18000='נתונים כללים (1)'!$C$5),
         ROW('מצבת ורישום גנים'!$A$3:$A$18000)),
      ROW(A153))
   ),
"")</f>
        <v>0</v>
      </c>
      <c r="D168" s="701" t="str">
        <f>IF(C168="", "",
   IFERROR(
      IF(VLOOKUP(C168, 'מצבת ורישום גנים'!B:H,7, FALSE) =$D$3,
         VLOOKUP(C168,'מצבת ורישום גנים'!B:D, 3, FALSE),
         "המוסד לא קיים ברשות"),
   "המוסד לא קיים"))</f>
        <v>המוסד לא קיים</v>
      </c>
      <c r="E168" s="702" t="str">
        <f>IFERROR(VLOOKUP(C168,'מצבת ורישום גנים'!B:G,6,0),"")</f>
        <v/>
      </c>
      <c r="F168" s="702" t="str">
        <f>IFERROR(VLOOKUP(C:C,'מצבת ורישום גנים'!B:I,8,0),"  ")</f>
        <v xml:space="preserve">  </v>
      </c>
      <c r="G168" s="702" t="str">
        <f>IFERROR(VLOOKUP(C:C,'מצבת ורישום גנים'!B:H,4,0),"")</f>
        <v/>
      </c>
      <c r="H168" s="702" t="str">
        <f>IFERROR(VLOOKUP(C:C,'מצבת ורישום גנים'!B:H,5,0),"")</f>
        <v/>
      </c>
      <c r="I168" s="154"/>
      <c r="J168" s="154"/>
    </row>
    <row r="169" spans="2:10" ht="15" x14ac:dyDescent="0.25">
      <c r="B169" s="193">
        <v>154</v>
      </c>
      <c r="C169" s="700" cm="1">
        <f t="array" ref="C169">IFERROR(
   INDEX('מצבת ורישום גנים'!B:$B,
      SMALL(
         IF(('מצבת ורישום גנים'!$A$3:$A$18000='נתונים כללים (1)'!$C$5),
         ROW('מצבת ורישום גנים'!$A$3:$A$18000)),
      ROW(A154))
   ),
"")</f>
        <v>0</v>
      </c>
      <c r="D169" s="701" t="str">
        <f>IF(C169="", "",
   IFERROR(
      IF(VLOOKUP(C169, 'מצבת ורישום גנים'!B:H,7, FALSE) =$D$3,
         VLOOKUP(C169,'מצבת ורישום גנים'!B:D, 3, FALSE),
         "המוסד לא קיים ברשות"),
   "המוסד לא קיים"))</f>
        <v>המוסד לא קיים</v>
      </c>
      <c r="E169" s="702" t="str">
        <f>IFERROR(VLOOKUP(C169,'מצבת ורישום גנים'!B:G,6,0),"")</f>
        <v/>
      </c>
      <c r="F169" s="702" t="str">
        <f>IFERROR(VLOOKUP(C:C,'מצבת ורישום גנים'!B:I,8,0),"  ")</f>
        <v xml:space="preserve">  </v>
      </c>
      <c r="G169" s="702" t="str">
        <f>IFERROR(VLOOKUP(C:C,'מצבת ורישום גנים'!B:H,4,0),"")</f>
        <v/>
      </c>
      <c r="H169" s="702" t="str">
        <f>IFERROR(VLOOKUP(C:C,'מצבת ורישום גנים'!B:H,5,0),"")</f>
        <v/>
      </c>
      <c r="I169" s="154"/>
      <c r="J169" s="154"/>
    </row>
    <row r="170" spans="2:10" ht="15" x14ac:dyDescent="0.25">
      <c r="B170" s="193">
        <v>155</v>
      </c>
      <c r="C170" s="700" cm="1">
        <f t="array" ref="C170">IFERROR(
   INDEX('מצבת ורישום גנים'!B:$B,
      SMALL(
         IF(('מצבת ורישום גנים'!$A$3:$A$18000='נתונים כללים (1)'!$C$5),
         ROW('מצבת ורישום גנים'!$A$3:$A$18000)),
      ROW(A155))
   ),
"")</f>
        <v>0</v>
      </c>
      <c r="D170" s="701" t="str">
        <f>IF(C170="", "",
   IFERROR(
      IF(VLOOKUP(C170, 'מצבת ורישום גנים'!B:H,7, FALSE) =$D$3,
         VLOOKUP(C170,'מצבת ורישום גנים'!B:D, 3, FALSE),
         "המוסד לא קיים ברשות"),
   "המוסד לא קיים"))</f>
        <v>המוסד לא קיים</v>
      </c>
      <c r="E170" s="702" t="str">
        <f>IFERROR(VLOOKUP(C170,'מצבת ורישום גנים'!B:G,6,0),"")</f>
        <v/>
      </c>
      <c r="F170" s="702" t="str">
        <f>IFERROR(VLOOKUP(C:C,'מצבת ורישום גנים'!B:I,8,0),"  ")</f>
        <v xml:space="preserve">  </v>
      </c>
      <c r="G170" s="702" t="str">
        <f>IFERROR(VLOOKUP(C:C,'מצבת ורישום גנים'!B:H,4,0),"")</f>
        <v/>
      </c>
      <c r="H170" s="702" t="str">
        <f>IFERROR(VLOOKUP(C:C,'מצבת ורישום גנים'!B:H,5,0),"")</f>
        <v/>
      </c>
      <c r="I170" s="154"/>
      <c r="J170" s="154"/>
    </row>
    <row r="171" spans="2:10" ht="15" x14ac:dyDescent="0.25">
      <c r="B171" s="193">
        <v>156</v>
      </c>
      <c r="C171" s="700" cm="1">
        <f t="array" ref="C171">IFERROR(
   INDEX('מצבת ורישום גנים'!B:$B,
      SMALL(
         IF(('מצבת ורישום גנים'!$A$3:$A$18000='נתונים כללים (1)'!$C$5),
         ROW('מצבת ורישום גנים'!$A$3:$A$18000)),
      ROW(A156))
   ),
"")</f>
        <v>0</v>
      </c>
      <c r="D171" s="701" t="str">
        <f>IF(C171="", "",
   IFERROR(
      IF(VLOOKUP(C171, 'מצבת ורישום גנים'!B:H,7, FALSE) =$D$3,
         VLOOKUP(C171,'מצבת ורישום גנים'!B:D, 3, FALSE),
         "המוסד לא קיים ברשות"),
   "המוסד לא קיים"))</f>
        <v>המוסד לא קיים</v>
      </c>
      <c r="E171" s="702" t="str">
        <f>IFERROR(VLOOKUP(C171,'מצבת ורישום גנים'!B:G,6,0),"")</f>
        <v/>
      </c>
      <c r="F171" s="702" t="str">
        <f>IFERROR(VLOOKUP(C:C,'מצבת ורישום גנים'!B:I,8,0),"  ")</f>
        <v xml:space="preserve">  </v>
      </c>
      <c r="G171" s="702" t="str">
        <f>IFERROR(VLOOKUP(C:C,'מצבת ורישום גנים'!B:H,4,0),"")</f>
        <v/>
      </c>
      <c r="H171" s="702" t="str">
        <f>IFERROR(VLOOKUP(C:C,'מצבת ורישום גנים'!B:H,5,0),"")</f>
        <v/>
      </c>
      <c r="I171" s="154"/>
      <c r="J171" s="154"/>
    </row>
    <row r="172" spans="2:10" ht="15" x14ac:dyDescent="0.25">
      <c r="B172" s="193">
        <v>157</v>
      </c>
      <c r="C172" s="700" cm="1">
        <f t="array" ref="C172">IFERROR(
   INDEX('מצבת ורישום גנים'!B:$B,
      SMALL(
         IF(('מצבת ורישום גנים'!$A$3:$A$18000='נתונים כללים (1)'!$C$5),
         ROW('מצבת ורישום גנים'!$A$3:$A$18000)),
      ROW(A157))
   ),
"")</f>
        <v>0</v>
      </c>
      <c r="D172" s="701" t="str">
        <f>IF(C172="", "",
   IFERROR(
      IF(VLOOKUP(C172, 'מצבת ורישום גנים'!B:H,7, FALSE) =$D$3,
         VLOOKUP(C172,'מצבת ורישום גנים'!B:D, 3, FALSE),
         "המוסד לא קיים ברשות"),
   "המוסד לא קיים"))</f>
        <v>המוסד לא קיים</v>
      </c>
      <c r="E172" s="702" t="str">
        <f>IFERROR(VLOOKUP(C172,'מצבת ורישום גנים'!B:G,6,0),"")</f>
        <v/>
      </c>
      <c r="F172" s="702" t="str">
        <f>IFERROR(VLOOKUP(C:C,'מצבת ורישום גנים'!B:I,8,0),"  ")</f>
        <v xml:space="preserve">  </v>
      </c>
      <c r="G172" s="702" t="str">
        <f>IFERROR(VLOOKUP(C:C,'מצבת ורישום גנים'!B:H,4,0),"")</f>
        <v/>
      </c>
      <c r="H172" s="702" t="str">
        <f>IFERROR(VLOOKUP(C:C,'מצבת ורישום גנים'!B:H,5,0),"")</f>
        <v/>
      </c>
      <c r="I172" s="154"/>
      <c r="J172" s="154"/>
    </row>
    <row r="173" spans="2:10" ht="15" x14ac:dyDescent="0.25">
      <c r="B173" s="193">
        <v>158</v>
      </c>
      <c r="C173" s="700" cm="1">
        <f t="array" ref="C173">IFERROR(
   INDEX('מצבת ורישום גנים'!B:$B,
      SMALL(
         IF(('מצבת ורישום גנים'!$A$3:$A$18000='נתונים כללים (1)'!$C$5),
         ROW('מצבת ורישום גנים'!$A$3:$A$18000)),
      ROW(A158))
   ),
"")</f>
        <v>0</v>
      </c>
      <c r="D173" s="701" t="str">
        <f>IF(C173="", "",
   IFERROR(
      IF(VLOOKUP(C173, 'מצבת ורישום גנים'!B:H,7, FALSE) =$D$3,
         VLOOKUP(C173,'מצבת ורישום גנים'!B:D, 3, FALSE),
         "המוסד לא קיים ברשות"),
   "המוסד לא קיים"))</f>
        <v>המוסד לא קיים</v>
      </c>
      <c r="E173" s="702" t="str">
        <f>IFERROR(VLOOKUP(C173,'מצבת ורישום גנים'!B:G,6,0),"")</f>
        <v/>
      </c>
      <c r="F173" s="702" t="str">
        <f>IFERROR(VLOOKUP(C:C,'מצבת ורישום גנים'!B:I,8,0),"  ")</f>
        <v xml:space="preserve">  </v>
      </c>
      <c r="G173" s="702" t="str">
        <f>IFERROR(VLOOKUP(C:C,'מצבת ורישום גנים'!B:H,4,0),"")</f>
        <v/>
      </c>
      <c r="H173" s="702" t="str">
        <f>IFERROR(VLOOKUP(C:C,'מצבת ורישום גנים'!B:H,5,0),"")</f>
        <v/>
      </c>
      <c r="I173" s="154"/>
      <c r="J173" s="154"/>
    </row>
    <row r="174" spans="2:10" ht="15" x14ac:dyDescent="0.25">
      <c r="B174" s="193">
        <v>159</v>
      </c>
      <c r="C174" s="700" cm="1">
        <f t="array" ref="C174">IFERROR(
   INDEX('מצבת ורישום גנים'!B:$B,
      SMALL(
         IF(('מצבת ורישום גנים'!$A$3:$A$18000='נתונים כללים (1)'!$C$5),
         ROW('מצבת ורישום גנים'!$A$3:$A$18000)),
      ROW(A159))
   ),
"")</f>
        <v>0</v>
      </c>
      <c r="D174" s="701" t="str">
        <f>IF(C174="", "",
   IFERROR(
      IF(VLOOKUP(C174, 'מצבת ורישום גנים'!B:H,7, FALSE) =$D$3,
         VLOOKUP(C174,'מצבת ורישום גנים'!B:D, 3, FALSE),
         "המוסד לא קיים ברשות"),
   "המוסד לא קיים"))</f>
        <v>המוסד לא קיים</v>
      </c>
      <c r="E174" s="702" t="str">
        <f>IFERROR(VLOOKUP(C174,'מצבת ורישום גנים'!B:G,6,0),"")</f>
        <v/>
      </c>
      <c r="F174" s="702" t="str">
        <f>IFERROR(VLOOKUP(C:C,'מצבת ורישום גנים'!B:I,8,0),"  ")</f>
        <v xml:space="preserve">  </v>
      </c>
      <c r="G174" s="702" t="str">
        <f>IFERROR(VLOOKUP(C:C,'מצבת ורישום גנים'!B:H,4,0),"")</f>
        <v/>
      </c>
      <c r="H174" s="702" t="str">
        <f>IFERROR(VLOOKUP(C:C,'מצבת ורישום גנים'!B:H,5,0),"")</f>
        <v/>
      </c>
      <c r="I174" s="154"/>
      <c r="J174" s="154"/>
    </row>
    <row r="175" spans="2:10" ht="15" x14ac:dyDescent="0.25">
      <c r="B175" s="193">
        <v>160</v>
      </c>
      <c r="C175" s="700" cm="1">
        <f t="array" ref="C175">IFERROR(
   INDEX('מצבת ורישום גנים'!B:$B,
      SMALL(
         IF(('מצבת ורישום גנים'!$A$3:$A$18000='נתונים כללים (1)'!$C$5),
         ROW('מצבת ורישום גנים'!$A$3:$A$18000)),
      ROW(A160))
   ),
"")</f>
        <v>0</v>
      </c>
      <c r="D175" s="701" t="str">
        <f>IF(C175="", "",
   IFERROR(
      IF(VLOOKUP(C175, 'מצבת ורישום גנים'!B:H,7, FALSE) =$D$3,
         VLOOKUP(C175,'מצבת ורישום גנים'!B:D, 3, FALSE),
         "המוסד לא קיים ברשות"),
   "המוסד לא קיים"))</f>
        <v>המוסד לא קיים</v>
      </c>
      <c r="E175" s="702" t="str">
        <f>IFERROR(VLOOKUP(C175,'מצבת ורישום גנים'!B:G,6,0),"")</f>
        <v/>
      </c>
      <c r="F175" s="702" t="str">
        <f>IFERROR(VLOOKUP(C:C,'מצבת ורישום גנים'!B:I,8,0),"  ")</f>
        <v xml:space="preserve">  </v>
      </c>
      <c r="G175" s="702" t="str">
        <f>IFERROR(VLOOKUP(C:C,'מצבת ורישום גנים'!B:H,4,0),"")</f>
        <v/>
      </c>
      <c r="H175" s="702" t="str">
        <f>IFERROR(VLOOKUP(C:C,'מצבת ורישום גנים'!B:H,5,0),"")</f>
        <v/>
      </c>
      <c r="I175" s="154"/>
      <c r="J175" s="154"/>
    </row>
    <row r="176" spans="2:10" ht="15" x14ac:dyDescent="0.25">
      <c r="B176" s="193">
        <v>161</v>
      </c>
      <c r="C176" s="700" cm="1">
        <f t="array" ref="C176">IFERROR(
   INDEX('מצבת ורישום גנים'!B:$B,
      SMALL(
         IF(('מצבת ורישום גנים'!$A$3:$A$18000='נתונים כללים (1)'!$C$5),
         ROW('מצבת ורישום גנים'!$A$3:$A$18000)),
      ROW(A161))
   ),
"")</f>
        <v>0</v>
      </c>
      <c r="D176" s="701" t="str">
        <f>IF(C176="", "",
   IFERROR(
      IF(VLOOKUP(C176, 'מצבת ורישום גנים'!B:H,7, FALSE) =$D$3,
         VLOOKUP(C176,'מצבת ורישום גנים'!B:D, 3, FALSE),
         "המוסד לא קיים ברשות"),
   "המוסד לא קיים"))</f>
        <v>המוסד לא קיים</v>
      </c>
      <c r="E176" s="702" t="str">
        <f>IFERROR(VLOOKUP(C176,'מצבת ורישום גנים'!B:G,6,0),"")</f>
        <v/>
      </c>
      <c r="F176" s="702" t="str">
        <f>IFERROR(VLOOKUP(C:C,'מצבת ורישום גנים'!B:I,8,0),"  ")</f>
        <v xml:space="preserve">  </v>
      </c>
      <c r="G176" s="702" t="str">
        <f>IFERROR(VLOOKUP(C:C,'מצבת ורישום גנים'!B:H,4,0),"")</f>
        <v/>
      </c>
      <c r="H176" s="702" t="str">
        <f>IFERROR(VLOOKUP(C:C,'מצבת ורישום גנים'!B:H,5,0),"")</f>
        <v/>
      </c>
      <c r="I176" s="154"/>
      <c r="J176" s="154"/>
    </row>
    <row r="177" spans="2:10" ht="15" x14ac:dyDescent="0.25">
      <c r="B177" s="193">
        <v>162</v>
      </c>
      <c r="C177" s="700" cm="1">
        <f t="array" ref="C177">IFERROR(
   INDEX('מצבת ורישום גנים'!B:$B,
      SMALL(
         IF(('מצבת ורישום גנים'!$A$3:$A$18000='נתונים כללים (1)'!$C$5),
         ROW('מצבת ורישום גנים'!$A$3:$A$18000)),
      ROW(A162))
   ),
"")</f>
        <v>0</v>
      </c>
      <c r="D177" s="701" t="str">
        <f>IF(C177="", "",
   IFERROR(
      IF(VLOOKUP(C177, 'מצבת ורישום גנים'!B:H,7, FALSE) =$D$3,
         VLOOKUP(C177,'מצבת ורישום גנים'!B:D, 3, FALSE),
         "המוסד לא קיים ברשות"),
   "המוסד לא קיים"))</f>
        <v>המוסד לא קיים</v>
      </c>
      <c r="E177" s="702" t="str">
        <f>IFERROR(VLOOKUP(C177,'מצבת ורישום גנים'!B:G,6,0),"")</f>
        <v/>
      </c>
      <c r="F177" s="702" t="str">
        <f>IFERROR(VLOOKUP(C:C,'מצבת ורישום גנים'!B:I,8,0),"  ")</f>
        <v xml:space="preserve">  </v>
      </c>
      <c r="G177" s="702" t="str">
        <f>IFERROR(VLOOKUP(C:C,'מצבת ורישום גנים'!B:H,4,0),"")</f>
        <v/>
      </c>
      <c r="H177" s="702" t="str">
        <f>IFERROR(VLOOKUP(C:C,'מצבת ורישום גנים'!B:H,5,0),"")</f>
        <v/>
      </c>
      <c r="I177" s="154"/>
      <c r="J177" s="154"/>
    </row>
    <row r="178" spans="2:10" ht="15" x14ac:dyDescent="0.25">
      <c r="B178" s="193">
        <v>163</v>
      </c>
      <c r="C178" s="700" cm="1">
        <f t="array" ref="C178">IFERROR(
   INDEX('מצבת ורישום גנים'!B:$B,
      SMALL(
         IF(('מצבת ורישום גנים'!$A$3:$A$18000='נתונים כללים (1)'!$C$5),
         ROW('מצבת ורישום גנים'!$A$3:$A$18000)),
      ROW(A163))
   ),
"")</f>
        <v>0</v>
      </c>
      <c r="D178" s="701" t="str">
        <f>IF(C178="", "",
   IFERROR(
      IF(VLOOKUP(C178, 'מצבת ורישום גנים'!B:H,7, FALSE) =$D$3,
         VLOOKUP(C178,'מצבת ורישום גנים'!B:D, 3, FALSE),
         "המוסד לא קיים ברשות"),
   "המוסד לא קיים"))</f>
        <v>המוסד לא קיים</v>
      </c>
      <c r="E178" s="702" t="str">
        <f>IFERROR(VLOOKUP(C178,'מצבת ורישום גנים'!B:G,6,0),"")</f>
        <v/>
      </c>
      <c r="F178" s="702" t="str">
        <f>IFERROR(VLOOKUP(C:C,'מצבת ורישום גנים'!B:I,8,0),"  ")</f>
        <v xml:space="preserve">  </v>
      </c>
      <c r="G178" s="702" t="str">
        <f>IFERROR(VLOOKUP(C:C,'מצבת ורישום גנים'!B:H,4,0),"")</f>
        <v/>
      </c>
      <c r="H178" s="702" t="str">
        <f>IFERROR(VLOOKUP(C:C,'מצבת ורישום גנים'!B:H,5,0),"")</f>
        <v/>
      </c>
      <c r="I178" s="154"/>
      <c r="J178" s="154"/>
    </row>
    <row r="179" spans="2:10" ht="15" x14ac:dyDescent="0.25">
      <c r="B179" s="193">
        <v>164</v>
      </c>
      <c r="C179" s="700" cm="1">
        <f t="array" ref="C179">IFERROR(
   INDEX('מצבת ורישום גנים'!B:$B,
      SMALL(
         IF(('מצבת ורישום גנים'!$A$3:$A$18000='נתונים כללים (1)'!$C$5),
         ROW('מצבת ורישום גנים'!$A$3:$A$18000)),
      ROW(A164))
   ),
"")</f>
        <v>0</v>
      </c>
      <c r="D179" s="701" t="str">
        <f>IF(C179="", "",
   IFERROR(
      IF(VLOOKUP(C179, 'מצבת ורישום גנים'!B:H,7, FALSE) =$D$3,
         VLOOKUP(C179,'מצבת ורישום גנים'!B:D, 3, FALSE),
         "המוסד לא קיים ברשות"),
   "המוסד לא קיים"))</f>
        <v>המוסד לא קיים</v>
      </c>
      <c r="E179" s="702" t="str">
        <f>IFERROR(VLOOKUP(C179,'מצבת ורישום גנים'!B:G,6,0),"")</f>
        <v/>
      </c>
      <c r="F179" s="702" t="str">
        <f>IFERROR(VLOOKUP(C:C,'מצבת ורישום גנים'!B:I,8,0),"  ")</f>
        <v xml:space="preserve">  </v>
      </c>
      <c r="G179" s="702" t="str">
        <f>IFERROR(VLOOKUP(C:C,'מצבת ורישום גנים'!B:H,4,0),"")</f>
        <v/>
      </c>
      <c r="H179" s="702" t="str">
        <f>IFERROR(VLOOKUP(C:C,'מצבת ורישום גנים'!B:H,5,0),"")</f>
        <v/>
      </c>
      <c r="I179" s="154"/>
      <c r="J179" s="154"/>
    </row>
    <row r="180" spans="2:10" ht="15" x14ac:dyDescent="0.25">
      <c r="B180" s="193">
        <v>165</v>
      </c>
      <c r="C180" s="700" cm="1">
        <f t="array" ref="C180">IFERROR(
   INDEX('מצבת ורישום גנים'!B:$B,
      SMALL(
         IF(('מצבת ורישום גנים'!$A$3:$A$18000='נתונים כללים (1)'!$C$5),
         ROW('מצבת ורישום גנים'!$A$3:$A$18000)),
      ROW(A165))
   ),
"")</f>
        <v>0</v>
      </c>
      <c r="D180" s="701" t="str">
        <f>IF(C180="", "",
   IFERROR(
      IF(VLOOKUP(C180, 'מצבת ורישום גנים'!B:H,7, FALSE) =$D$3,
         VLOOKUP(C180,'מצבת ורישום גנים'!B:D, 3, FALSE),
         "המוסד לא קיים ברשות"),
   "המוסד לא קיים"))</f>
        <v>המוסד לא קיים</v>
      </c>
      <c r="E180" s="702" t="str">
        <f>IFERROR(VLOOKUP(C180,'מצבת ורישום גנים'!B:G,6,0),"")</f>
        <v/>
      </c>
      <c r="F180" s="702" t="str">
        <f>IFERROR(VLOOKUP(C:C,'מצבת ורישום גנים'!B:I,8,0),"  ")</f>
        <v xml:space="preserve">  </v>
      </c>
      <c r="G180" s="702" t="str">
        <f>IFERROR(VLOOKUP(C:C,'מצבת ורישום גנים'!B:H,4,0),"")</f>
        <v/>
      </c>
      <c r="H180" s="702" t="str">
        <f>IFERROR(VLOOKUP(C:C,'מצבת ורישום גנים'!B:H,5,0),"")</f>
        <v/>
      </c>
      <c r="I180" s="154"/>
      <c r="J180" s="154"/>
    </row>
    <row r="181" spans="2:10" ht="15" x14ac:dyDescent="0.25">
      <c r="B181" s="193">
        <v>166</v>
      </c>
      <c r="C181" s="700" cm="1">
        <f t="array" ref="C181">IFERROR(
   INDEX('מצבת ורישום גנים'!B:$B,
      SMALL(
         IF(('מצבת ורישום גנים'!$A$3:$A$18000='נתונים כללים (1)'!$C$5),
         ROW('מצבת ורישום גנים'!$A$3:$A$18000)),
      ROW(A166))
   ),
"")</f>
        <v>0</v>
      </c>
      <c r="D181" s="701" t="str">
        <f>IF(C181="", "",
   IFERROR(
      IF(VLOOKUP(C181, 'מצבת ורישום גנים'!B:H,7, FALSE) =$D$3,
         VLOOKUP(C181,'מצבת ורישום גנים'!B:D, 3, FALSE),
         "המוסד לא קיים ברשות"),
   "המוסד לא קיים"))</f>
        <v>המוסד לא קיים</v>
      </c>
      <c r="E181" s="702" t="str">
        <f>IFERROR(VLOOKUP(C181,'מצבת ורישום גנים'!B:G,6,0),"")</f>
        <v/>
      </c>
      <c r="F181" s="702" t="str">
        <f>IFERROR(VLOOKUP(C:C,'מצבת ורישום גנים'!B:I,8,0),"  ")</f>
        <v xml:space="preserve">  </v>
      </c>
      <c r="G181" s="702" t="str">
        <f>IFERROR(VLOOKUP(C:C,'מצבת ורישום גנים'!B:H,4,0),"")</f>
        <v/>
      </c>
      <c r="H181" s="702" t="str">
        <f>IFERROR(VLOOKUP(C:C,'מצבת ורישום גנים'!B:H,5,0),"")</f>
        <v/>
      </c>
      <c r="I181" s="154"/>
      <c r="J181" s="154"/>
    </row>
    <row r="182" spans="2:10" ht="15" x14ac:dyDescent="0.25">
      <c r="B182" s="193">
        <v>167</v>
      </c>
      <c r="C182" s="700" cm="1">
        <f t="array" ref="C182">IFERROR(
   INDEX('מצבת ורישום גנים'!B:$B,
      SMALL(
         IF(('מצבת ורישום גנים'!$A$3:$A$18000='נתונים כללים (1)'!$C$5),
         ROW('מצבת ורישום גנים'!$A$3:$A$18000)),
      ROW(A167))
   ),
"")</f>
        <v>0</v>
      </c>
      <c r="D182" s="701" t="str">
        <f>IF(C182="", "",
   IFERROR(
      IF(VLOOKUP(C182, 'מצבת ורישום גנים'!B:H,7, FALSE) =$D$3,
         VLOOKUP(C182,'מצבת ורישום גנים'!B:D, 3, FALSE),
         "המוסד לא קיים ברשות"),
   "המוסד לא קיים"))</f>
        <v>המוסד לא קיים</v>
      </c>
      <c r="E182" s="702" t="str">
        <f>IFERROR(VLOOKUP(C182,'מצבת ורישום גנים'!B:G,6,0),"")</f>
        <v/>
      </c>
      <c r="F182" s="702" t="str">
        <f>IFERROR(VLOOKUP(C:C,'מצבת ורישום גנים'!B:I,8,0),"  ")</f>
        <v xml:space="preserve">  </v>
      </c>
      <c r="G182" s="702" t="str">
        <f>IFERROR(VLOOKUP(C:C,'מצבת ורישום גנים'!B:H,4,0),"")</f>
        <v/>
      </c>
      <c r="H182" s="702" t="str">
        <f>IFERROR(VLOOKUP(C:C,'מצבת ורישום גנים'!B:H,5,0),"")</f>
        <v/>
      </c>
      <c r="I182" s="154"/>
      <c r="J182" s="154"/>
    </row>
    <row r="183" spans="2:10" ht="15" x14ac:dyDescent="0.25">
      <c r="B183" s="193">
        <v>168</v>
      </c>
      <c r="C183" s="700" cm="1">
        <f t="array" ref="C183">IFERROR(
   INDEX('מצבת ורישום גנים'!B:$B,
      SMALL(
         IF(('מצבת ורישום גנים'!$A$3:$A$18000='נתונים כללים (1)'!$C$5),
         ROW('מצבת ורישום גנים'!$A$3:$A$18000)),
      ROW(A168))
   ),
"")</f>
        <v>0</v>
      </c>
      <c r="D183" s="701" t="str">
        <f>IF(C183="", "",
   IFERROR(
      IF(VLOOKUP(C183, 'מצבת ורישום גנים'!B:H,7, FALSE) =$D$3,
         VLOOKUP(C183,'מצבת ורישום גנים'!B:D, 3, FALSE),
         "המוסד לא קיים ברשות"),
   "המוסד לא קיים"))</f>
        <v>המוסד לא קיים</v>
      </c>
      <c r="E183" s="702" t="str">
        <f>IFERROR(VLOOKUP(C183,'מצבת ורישום גנים'!B:G,6,0),"")</f>
        <v/>
      </c>
      <c r="F183" s="702" t="str">
        <f>IFERROR(VLOOKUP(C:C,'מצבת ורישום גנים'!B:I,8,0),"  ")</f>
        <v xml:space="preserve">  </v>
      </c>
      <c r="G183" s="702" t="str">
        <f>IFERROR(VLOOKUP(C:C,'מצבת ורישום גנים'!B:H,4,0),"")</f>
        <v/>
      </c>
      <c r="H183" s="702" t="str">
        <f>IFERROR(VLOOKUP(C:C,'מצבת ורישום גנים'!B:H,5,0),"")</f>
        <v/>
      </c>
      <c r="I183" s="154"/>
      <c r="J183" s="154"/>
    </row>
    <row r="184" spans="2:10" ht="15" x14ac:dyDescent="0.25">
      <c r="B184" s="193">
        <v>169</v>
      </c>
      <c r="C184" s="700" cm="1">
        <f t="array" ref="C184">IFERROR(
   INDEX('מצבת ורישום גנים'!B:$B,
      SMALL(
         IF(('מצבת ורישום גנים'!$A$3:$A$18000='נתונים כללים (1)'!$C$5),
         ROW('מצבת ורישום גנים'!$A$3:$A$18000)),
      ROW(A169))
   ),
"")</f>
        <v>0</v>
      </c>
      <c r="D184" s="701" t="str">
        <f>IF(C184="", "",
   IFERROR(
      IF(VLOOKUP(C184, 'מצבת ורישום גנים'!B:H,7, FALSE) =$D$3,
         VLOOKUP(C184,'מצבת ורישום גנים'!B:D, 3, FALSE),
         "המוסד לא קיים ברשות"),
   "המוסד לא קיים"))</f>
        <v>המוסד לא קיים</v>
      </c>
      <c r="E184" s="702" t="str">
        <f>IFERROR(VLOOKUP(C184,'מצבת ורישום גנים'!B:G,6,0),"")</f>
        <v/>
      </c>
      <c r="F184" s="702" t="str">
        <f>IFERROR(VLOOKUP(C:C,'מצבת ורישום גנים'!B:I,8,0),"  ")</f>
        <v xml:space="preserve">  </v>
      </c>
      <c r="G184" s="702" t="str">
        <f>IFERROR(VLOOKUP(C:C,'מצבת ורישום גנים'!B:H,4,0),"")</f>
        <v/>
      </c>
      <c r="H184" s="702" t="str">
        <f>IFERROR(VLOOKUP(C:C,'מצבת ורישום גנים'!B:H,5,0),"")</f>
        <v/>
      </c>
      <c r="I184" s="154"/>
      <c r="J184" s="154"/>
    </row>
    <row r="185" spans="2:10" ht="15" x14ac:dyDescent="0.25">
      <c r="B185" s="193">
        <v>170</v>
      </c>
      <c r="C185" s="700" cm="1">
        <f t="array" ref="C185">IFERROR(
   INDEX('מצבת ורישום גנים'!B:$B,
      SMALL(
         IF(('מצבת ורישום גנים'!$A$3:$A$18000='נתונים כללים (1)'!$C$5),
         ROW('מצבת ורישום גנים'!$A$3:$A$18000)),
      ROW(A170))
   ),
"")</f>
        <v>0</v>
      </c>
      <c r="D185" s="701" t="str">
        <f>IF(C185="", "",
   IFERROR(
      IF(VLOOKUP(C185, 'מצבת ורישום גנים'!B:H,7, FALSE) =$D$3,
         VLOOKUP(C185,'מצבת ורישום גנים'!B:D, 3, FALSE),
         "המוסד לא קיים ברשות"),
   "המוסד לא קיים"))</f>
        <v>המוסד לא קיים</v>
      </c>
      <c r="E185" s="702" t="str">
        <f>IFERROR(VLOOKUP(C185,'מצבת ורישום גנים'!B:G,6,0),"")</f>
        <v/>
      </c>
      <c r="F185" s="702" t="str">
        <f>IFERROR(VLOOKUP(C:C,'מצבת ורישום גנים'!B:I,8,0),"  ")</f>
        <v xml:space="preserve">  </v>
      </c>
      <c r="G185" s="702" t="str">
        <f>IFERROR(VLOOKUP(C:C,'מצבת ורישום גנים'!B:H,4,0),"")</f>
        <v/>
      </c>
      <c r="H185" s="702" t="str">
        <f>IFERROR(VLOOKUP(C:C,'מצבת ורישום גנים'!B:H,5,0),"")</f>
        <v/>
      </c>
      <c r="I185" s="154"/>
      <c r="J185" s="154"/>
    </row>
    <row r="186" spans="2:10" ht="15" x14ac:dyDescent="0.25">
      <c r="B186" s="193">
        <v>171</v>
      </c>
      <c r="C186" s="700" cm="1">
        <f t="array" ref="C186">IFERROR(
   INDEX('מצבת ורישום גנים'!B:$B,
      SMALL(
         IF(('מצבת ורישום גנים'!$A$3:$A$18000='נתונים כללים (1)'!$C$5),
         ROW('מצבת ורישום גנים'!$A$3:$A$18000)),
      ROW(A171))
   ),
"")</f>
        <v>0</v>
      </c>
      <c r="D186" s="701" t="str">
        <f>IF(C186="", "",
   IFERROR(
      IF(VLOOKUP(C186, 'מצבת ורישום גנים'!B:H,7, FALSE) =$D$3,
         VLOOKUP(C186,'מצבת ורישום גנים'!B:D, 3, FALSE),
         "המוסד לא קיים ברשות"),
   "המוסד לא קיים"))</f>
        <v>המוסד לא קיים</v>
      </c>
      <c r="E186" s="702" t="str">
        <f>IFERROR(VLOOKUP(C186,'מצבת ורישום גנים'!B:G,6,0),"")</f>
        <v/>
      </c>
      <c r="F186" s="702" t="str">
        <f>IFERROR(VLOOKUP(C:C,'מצבת ורישום גנים'!B:I,8,0),"  ")</f>
        <v xml:space="preserve">  </v>
      </c>
      <c r="G186" s="702" t="str">
        <f>IFERROR(VLOOKUP(C:C,'מצבת ורישום גנים'!B:H,4,0),"")</f>
        <v/>
      </c>
      <c r="H186" s="702" t="str">
        <f>IFERROR(VLOOKUP(C:C,'מצבת ורישום גנים'!B:H,5,0),"")</f>
        <v/>
      </c>
      <c r="I186" s="154"/>
      <c r="J186" s="154"/>
    </row>
    <row r="187" spans="2:10" ht="15" x14ac:dyDescent="0.25">
      <c r="B187" s="193">
        <v>172</v>
      </c>
      <c r="C187" s="700" cm="1">
        <f t="array" ref="C187">IFERROR(
   INDEX('מצבת ורישום גנים'!B:$B,
      SMALL(
         IF(('מצבת ורישום גנים'!$A$3:$A$18000='נתונים כללים (1)'!$C$5),
         ROW('מצבת ורישום גנים'!$A$3:$A$18000)),
      ROW(A172))
   ),
"")</f>
        <v>0</v>
      </c>
      <c r="D187" s="701" t="str">
        <f>IF(C187="", "",
   IFERROR(
      IF(VLOOKUP(C187, 'מצבת ורישום גנים'!B:H,7, FALSE) =$D$3,
         VLOOKUP(C187,'מצבת ורישום גנים'!B:D, 3, FALSE),
         "המוסד לא קיים ברשות"),
   "המוסד לא קיים"))</f>
        <v>המוסד לא קיים</v>
      </c>
      <c r="E187" s="702" t="str">
        <f>IFERROR(VLOOKUP(C187,'מצבת ורישום גנים'!B:G,6,0),"")</f>
        <v/>
      </c>
      <c r="F187" s="702" t="str">
        <f>IFERROR(VLOOKUP(C:C,'מצבת ורישום גנים'!B:I,8,0),"  ")</f>
        <v xml:space="preserve">  </v>
      </c>
      <c r="G187" s="702" t="str">
        <f>IFERROR(VLOOKUP(C:C,'מצבת ורישום גנים'!B:H,4,0),"")</f>
        <v/>
      </c>
      <c r="H187" s="702" t="str">
        <f>IFERROR(VLOOKUP(C:C,'מצבת ורישום גנים'!B:H,5,0),"")</f>
        <v/>
      </c>
      <c r="I187" s="154"/>
      <c r="J187" s="154"/>
    </row>
    <row r="188" spans="2:10" ht="15" x14ac:dyDescent="0.25">
      <c r="B188" s="193">
        <v>173</v>
      </c>
      <c r="C188" s="700" cm="1">
        <f t="array" ref="C188">IFERROR(
   INDEX('מצבת ורישום גנים'!B:$B,
      SMALL(
         IF(('מצבת ורישום גנים'!$A$3:$A$18000='נתונים כללים (1)'!$C$5),
         ROW('מצבת ורישום גנים'!$A$3:$A$18000)),
      ROW(A173))
   ),
"")</f>
        <v>0</v>
      </c>
      <c r="D188" s="701" t="str">
        <f>IF(C188="", "",
   IFERROR(
      IF(VLOOKUP(C188, 'מצבת ורישום גנים'!B:H,7, FALSE) =$D$3,
         VLOOKUP(C188,'מצבת ורישום גנים'!B:D, 3, FALSE),
         "המוסד לא קיים ברשות"),
   "המוסד לא קיים"))</f>
        <v>המוסד לא קיים</v>
      </c>
      <c r="E188" s="702" t="str">
        <f>IFERROR(VLOOKUP(C188,'מצבת ורישום גנים'!B:G,6,0),"")</f>
        <v/>
      </c>
      <c r="F188" s="702" t="str">
        <f>IFERROR(VLOOKUP(C:C,'מצבת ורישום גנים'!B:I,8,0),"  ")</f>
        <v xml:space="preserve">  </v>
      </c>
      <c r="G188" s="702" t="str">
        <f>IFERROR(VLOOKUP(C:C,'מצבת ורישום גנים'!B:H,4,0),"")</f>
        <v/>
      </c>
      <c r="H188" s="702" t="str">
        <f>IFERROR(VLOOKUP(C:C,'מצבת ורישום גנים'!B:H,5,0),"")</f>
        <v/>
      </c>
      <c r="I188" s="154"/>
      <c r="J188" s="154"/>
    </row>
    <row r="189" spans="2:10" ht="15" x14ac:dyDescent="0.25">
      <c r="B189" s="193">
        <v>174</v>
      </c>
      <c r="C189" s="700" cm="1">
        <f t="array" ref="C189">IFERROR(
   INDEX('מצבת ורישום גנים'!B:$B,
      SMALL(
         IF(('מצבת ורישום גנים'!$A$3:$A$18000='נתונים כללים (1)'!$C$5),
         ROW('מצבת ורישום גנים'!$A$3:$A$18000)),
      ROW(A174))
   ),
"")</f>
        <v>0</v>
      </c>
      <c r="D189" s="701" t="str">
        <f>IF(C189="", "",
   IFERROR(
      IF(VLOOKUP(C189, 'מצבת ורישום גנים'!B:H,7, FALSE) =$D$3,
         VLOOKUP(C189,'מצבת ורישום גנים'!B:D, 3, FALSE),
         "המוסד לא קיים ברשות"),
   "המוסד לא קיים"))</f>
        <v>המוסד לא קיים</v>
      </c>
      <c r="E189" s="702" t="str">
        <f>IFERROR(VLOOKUP(C189,'מצבת ורישום גנים'!B:G,6,0),"")</f>
        <v/>
      </c>
      <c r="F189" s="702" t="str">
        <f>IFERROR(VLOOKUP(C:C,'מצבת ורישום גנים'!B:I,8,0),"  ")</f>
        <v xml:space="preserve">  </v>
      </c>
      <c r="G189" s="702" t="str">
        <f>IFERROR(VLOOKUP(C:C,'מצבת ורישום גנים'!B:H,4,0),"")</f>
        <v/>
      </c>
      <c r="H189" s="702" t="str">
        <f>IFERROR(VLOOKUP(C:C,'מצבת ורישום גנים'!B:H,5,0),"")</f>
        <v/>
      </c>
      <c r="I189" s="154"/>
      <c r="J189" s="154"/>
    </row>
    <row r="190" spans="2:10" ht="15" x14ac:dyDescent="0.25">
      <c r="B190" s="193">
        <v>175</v>
      </c>
      <c r="C190" s="700" cm="1">
        <f t="array" ref="C190">IFERROR(
   INDEX('מצבת ורישום גנים'!B:$B,
      SMALL(
         IF(('מצבת ורישום גנים'!$A$3:$A$18000='נתונים כללים (1)'!$C$5),
         ROW('מצבת ורישום גנים'!$A$3:$A$18000)),
      ROW(A175))
   ),
"")</f>
        <v>0</v>
      </c>
      <c r="D190" s="701" t="str">
        <f>IF(C190="", "",
   IFERROR(
      IF(VLOOKUP(C190, 'מצבת ורישום גנים'!B:H,7, FALSE) =$D$3,
         VLOOKUP(C190,'מצבת ורישום גנים'!B:D, 3, FALSE),
         "המוסד לא קיים ברשות"),
   "המוסד לא קיים"))</f>
        <v>המוסד לא קיים</v>
      </c>
      <c r="E190" s="702" t="str">
        <f>IFERROR(VLOOKUP(C190,'מצבת ורישום גנים'!B:G,6,0),"")</f>
        <v/>
      </c>
      <c r="F190" s="702" t="str">
        <f>IFERROR(VLOOKUP(C:C,'מצבת ורישום גנים'!B:I,8,0),"  ")</f>
        <v xml:space="preserve">  </v>
      </c>
      <c r="G190" s="702" t="str">
        <f>IFERROR(VLOOKUP(C:C,'מצבת ורישום גנים'!B:H,4,0),"")</f>
        <v/>
      </c>
      <c r="H190" s="702" t="str">
        <f>IFERROR(VLOOKUP(C:C,'מצבת ורישום גנים'!B:H,5,0),"")</f>
        <v/>
      </c>
      <c r="I190" s="154"/>
      <c r="J190" s="154"/>
    </row>
    <row r="191" spans="2:10" ht="15" x14ac:dyDescent="0.25">
      <c r="B191" s="193">
        <v>176</v>
      </c>
      <c r="C191" s="700" cm="1">
        <f t="array" ref="C191">IFERROR(
   INDEX('מצבת ורישום גנים'!B:$B,
      SMALL(
         IF(('מצבת ורישום גנים'!$A$3:$A$18000='נתונים כללים (1)'!$C$5),
         ROW('מצבת ורישום גנים'!$A$3:$A$18000)),
      ROW(A176))
   ),
"")</f>
        <v>0</v>
      </c>
      <c r="D191" s="701" t="str">
        <f>IF(C191="", "",
   IFERROR(
      IF(VLOOKUP(C191, 'מצבת ורישום גנים'!B:H,7, FALSE) =$D$3,
         VLOOKUP(C191,'מצבת ורישום גנים'!B:D, 3, FALSE),
         "המוסד לא קיים ברשות"),
   "המוסד לא קיים"))</f>
        <v>המוסד לא קיים</v>
      </c>
      <c r="E191" s="702" t="str">
        <f>IFERROR(VLOOKUP(C191,'מצבת ורישום גנים'!B:G,6,0),"")</f>
        <v/>
      </c>
      <c r="F191" s="702" t="str">
        <f>IFERROR(VLOOKUP(C:C,'מצבת ורישום גנים'!B:I,8,0),"  ")</f>
        <v xml:space="preserve">  </v>
      </c>
      <c r="G191" s="702" t="str">
        <f>IFERROR(VLOOKUP(C:C,'מצבת ורישום גנים'!B:H,4,0),"")</f>
        <v/>
      </c>
      <c r="H191" s="702" t="str">
        <f>IFERROR(VLOOKUP(C:C,'מצבת ורישום גנים'!B:H,5,0),"")</f>
        <v/>
      </c>
      <c r="I191" s="154"/>
      <c r="J191" s="154"/>
    </row>
    <row r="192" spans="2:10" ht="15" x14ac:dyDescent="0.25">
      <c r="B192" s="193">
        <v>177</v>
      </c>
      <c r="C192" s="700" cm="1">
        <f t="array" ref="C192">IFERROR(
   INDEX('מצבת ורישום גנים'!B:$B,
      SMALL(
         IF(('מצבת ורישום גנים'!$A$3:$A$18000='נתונים כללים (1)'!$C$5),
         ROW('מצבת ורישום גנים'!$A$3:$A$18000)),
      ROW(A177))
   ),
"")</f>
        <v>0</v>
      </c>
      <c r="D192" s="701" t="str">
        <f>IF(C192="", "",
   IFERROR(
      IF(VLOOKUP(C192, 'מצבת ורישום גנים'!B:H,7, FALSE) =$D$3,
         VLOOKUP(C192,'מצבת ורישום גנים'!B:D, 3, FALSE),
         "המוסד לא קיים ברשות"),
   "המוסד לא קיים"))</f>
        <v>המוסד לא קיים</v>
      </c>
      <c r="E192" s="702" t="str">
        <f>IFERROR(VLOOKUP(C192,'מצבת ורישום גנים'!B:G,6,0),"")</f>
        <v/>
      </c>
      <c r="F192" s="702" t="str">
        <f>IFERROR(VLOOKUP(C:C,'מצבת ורישום גנים'!B:I,8,0),"  ")</f>
        <v xml:space="preserve">  </v>
      </c>
      <c r="G192" s="702" t="str">
        <f>IFERROR(VLOOKUP(C:C,'מצבת ורישום גנים'!B:H,4,0),"")</f>
        <v/>
      </c>
      <c r="H192" s="702" t="str">
        <f>IFERROR(VLOOKUP(C:C,'מצבת ורישום גנים'!B:H,5,0),"")</f>
        <v/>
      </c>
      <c r="I192" s="154"/>
      <c r="J192" s="154"/>
    </row>
    <row r="193" spans="2:10" ht="15" x14ac:dyDescent="0.25">
      <c r="B193" s="193">
        <v>178</v>
      </c>
      <c r="C193" s="700" cm="1">
        <f t="array" ref="C193">IFERROR(
   INDEX('מצבת ורישום גנים'!B:$B,
      SMALL(
         IF(('מצבת ורישום גנים'!$A$3:$A$18000='נתונים כללים (1)'!$C$5),
         ROW('מצבת ורישום גנים'!$A$3:$A$18000)),
      ROW(A178))
   ),
"")</f>
        <v>0</v>
      </c>
      <c r="D193" s="701" t="str">
        <f>IF(C193="", "",
   IFERROR(
      IF(VLOOKUP(C193, 'מצבת ורישום גנים'!B:H,7, FALSE) =$D$3,
         VLOOKUP(C193,'מצבת ורישום גנים'!B:D, 3, FALSE),
         "המוסד לא קיים ברשות"),
   "המוסד לא קיים"))</f>
        <v>המוסד לא קיים</v>
      </c>
      <c r="E193" s="702" t="str">
        <f>IFERROR(VLOOKUP(C193,'מצבת ורישום גנים'!B:G,6,0),"")</f>
        <v/>
      </c>
      <c r="F193" s="702" t="str">
        <f>IFERROR(VLOOKUP(C:C,'מצבת ורישום גנים'!B:I,8,0),"  ")</f>
        <v xml:space="preserve">  </v>
      </c>
      <c r="G193" s="702" t="str">
        <f>IFERROR(VLOOKUP(C:C,'מצבת ורישום גנים'!B:H,4,0),"")</f>
        <v/>
      </c>
      <c r="H193" s="702" t="str">
        <f>IFERROR(VLOOKUP(C:C,'מצבת ורישום גנים'!B:H,5,0),"")</f>
        <v/>
      </c>
      <c r="I193" s="154"/>
      <c r="J193" s="154"/>
    </row>
    <row r="194" spans="2:10" ht="15" x14ac:dyDescent="0.25">
      <c r="B194" s="193">
        <v>179</v>
      </c>
      <c r="C194" s="700" cm="1">
        <f t="array" ref="C194">IFERROR(
   INDEX('מצבת ורישום גנים'!B:$B,
      SMALL(
         IF(('מצבת ורישום גנים'!$A$3:$A$18000='נתונים כללים (1)'!$C$5),
         ROW('מצבת ורישום גנים'!$A$3:$A$18000)),
      ROW(A179))
   ),
"")</f>
        <v>0</v>
      </c>
      <c r="D194" s="701" t="str">
        <f>IF(C194="", "",
   IFERROR(
      IF(VLOOKUP(C194, 'מצבת ורישום גנים'!B:H,7, FALSE) =$D$3,
         VLOOKUP(C194,'מצבת ורישום גנים'!B:D, 3, FALSE),
         "המוסד לא קיים ברשות"),
   "המוסד לא קיים"))</f>
        <v>המוסד לא קיים</v>
      </c>
      <c r="E194" s="702" t="str">
        <f>IFERROR(VLOOKUP(C194,'מצבת ורישום גנים'!B:G,6,0),"")</f>
        <v/>
      </c>
      <c r="F194" s="702" t="str">
        <f>IFERROR(VLOOKUP(C:C,'מצבת ורישום גנים'!B:I,8,0),"  ")</f>
        <v xml:space="preserve">  </v>
      </c>
      <c r="G194" s="702" t="str">
        <f>IFERROR(VLOOKUP(C:C,'מצבת ורישום גנים'!B:H,4,0),"")</f>
        <v/>
      </c>
      <c r="H194" s="702" t="str">
        <f>IFERROR(VLOOKUP(C:C,'מצבת ורישום גנים'!B:H,5,0),"")</f>
        <v/>
      </c>
      <c r="I194" s="154"/>
      <c r="J194" s="154"/>
    </row>
    <row r="195" spans="2:10" ht="15" x14ac:dyDescent="0.25">
      <c r="B195" s="193">
        <v>180</v>
      </c>
      <c r="C195" s="700" cm="1">
        <f t="array" ref="C195">IFERROR(
   INDEX('מצבת ורישום גנים'!B:$B,
      SMALL(
         IF(('מצבת ורישום גנים'!$A$3:$A$18000='נתונים כללים (1)'!$C$5),
         ROW('מצבת ורישום גנים'!$A$3:$A$18000)),
      ROW(A180))
   ),
"")</f>
        <v>0</v>
      </c>
      <c r="D195" s="701" t="str">
        <f>IF(C195="", "",
   IFERROR(
      IF(VLOOKUP(C195, 'מצבת ורישום גנים'!B:H,7, FALSE) =$D$3,
         VLOOKUP(C195,'מצבת ורישום גנים'!B:D, 3, FALSE),
         "המוסד לא קיים ברשות"),
   "המוסד לא קיים"))</f>
        <v>המוסד לא קיים</v>
      </c>
      <c r="E195" s="702" t="str">
        <f>IFERROR(VLOOKUP(C195,'מצבת ורישום גנים'!B:G,6,0),"")</f>
        <v/>
      </c>
      <c r="F195" s="702" t="str">
        <f>IFERROR(VLOOKUP(C:C,'מצבת ורישום גנים'!B:I,8,0),"  ")</f>
        <v xml:space="preserve">  </v>
      </c>
      <c r="G195" s="702" t="str">
        <f>IFERROR(VLOOKUP(C:C,'מצבת ורישום גנים'!B:H,4,0),"")</f>
        <v/>
      </c>
      <c r="H195" s="702" t="str">
        <f>IFERROR(VLOOKUP(C:C,'מצבת ורישום גנים'!B:H,5,0),"")</f>
        <v/>
      </c>
      <c r="I195" s="154"/>
      <c r="J195" s="154"/>
    </row>
    <row r="196" spans="2:10" ht="15" x14ac:dyDescent="0.25">
      <c r="B196" s="193">
        <v>181</v>
      </c>
      <c r="C196" s="700" cm="1">
        <f t="array" ref="C196">IFERROR(
   INDEX('מצבת ורישום גנים'!B:$B,
      SMALL(
         IF(('מצבת ורישום גנים'!$A$3:$A$18000='נתונים כללים (1)'!$C$5),
         ROW('מצבת ורישום גנים'!$A$3:$A$18000)),
      ROW(A181))
   ),
"")</f>
        <v>0</v>
      </c>
      <c r="D196" s="701" t="str">
        <f>IF(C196="", "",
   IFERROR(
      IF(VLOOKUP(C196, 'מצבת ורישום גנים'!B:H,7, FALSE) =$D$3,
         VLOOKUP(C196,'מצבת ורישום גנים'!B:D, 3, FALSE),
         "המוסד לא קיים ברשות"),
   "המוסד לא קיים"))</f>
        <v>המוסד לא קיים</v>
      </c>
      <c r="E196" s="702" t="str">
        <f>IFERROR(VLOOKUP(C196,'מצבת ורישום גנים'!B:G,6,0),"")</f>
        <v/>
      </c>
      <c r="F196" s="702" t="str">
        <f>IFERROR(VLOOKUP(C:C,'מצבת ורישום גנים'!B:I,8,0),"  ")</f>
        <v xml:space="preserve">  </v>
      </c>
      <c r="G196" s="702" t="str">
        <f>IFERROR(VLOOKUP(C:C,'מצבת ורישום גנים'!B:H,4,0),"")</f>
        <v/>
      </c>
      <c r="H196" s="702" t="str">
        <f>IFERROR(VLOOKUP(C:C,'מצבת ורישום גנים'!B:H,5,0),"")</f>
        <v/>
      </c>
      <c r="I196" s="154"/>
      <c r="J196" s="154"/>
    </row>
    <row r="197" spans="2:10" ht="15" x14ac:dyDescent="0.25">
      <c r="B197" s="193">
        <v>182</v>
      </c>
      <c r="C197" s="700" cm="1">
        <f t="array" ref="C197">IFERROR(
   INDEX('מצבת ורישום גנים'!B:$B,
      SMALL(
         IF(('מצבת ורישום גנים'!$A$3:$A$18000='נתונים כללים (1)'!$C$5),
         ROW('מצבת ורישום גנים'!$A$3:$A$18000)),
      ROW(A182))
   ),
"")</f>
        <v>0</v>
      </c>
      <c r="D197" s="701" t="str">
        <f>IF(C197="", "",
   IFERROR(
      IF(VLOOKUP(C197, 'מצבת ורישום גנים'!B:H,7, FALSE) =$D$3,
         VLOOKUP(C197,'מצבת ורישום גנים'!B:D, 3, FALSE),
         "המוסד לא קיים ברשות"),
   "המוסד לא קיים"))</f>
        <v>המוסד לא קיים</v>
      </c>
      <c r="E197" s="702" t="str">
        <f>IFERROR(VLOOKUP(C197,'מצבת ורישום גנים'!B:G,6,0),"")</f>
        <v/>
      </c>
      <c r="F197" s="702" t="str">
        <f>IFERROR(VLOOKUP(C:C,'מצבת ורישום גנים'!B:I,8,0),"  ")</f>
        <v xml:space="preserve">  </v>
      </c>
      <c r="G197" s="702" t="str">
        <f>IFERROR(VLOOKUP(C:C,'מצבת ורישום גנים'!B:H,4,0),"")</f>
        <v/>
      </c>
      <c r="H197" s="702" t="str">
        <f>IFERROR(VLOOKUP(C:C,'מצבת ורישום גנים'!B:H,5,0),"")</f>
        <v/>
      </c>
      <c r="I197" s="154"/>
      <c r="J197" s="154"/>
    </row>
    <row r="198" spans="2:10" ht="15" x14ac:dyDescent="0.25">
      <c r="B198" s="193">
        <v>183</v>
      </c>
      <c r="C198" s="700" cm="1">
        <f t="array" ref="C198">IFERROR(
   INDEX('מצבת ורישום גנים'!B:$B,
      SMALL(
         IF(('מצבת ורישום גנים'!$A$3:$A$18000='נתונים כללים (1)'!$C$5),
         ROW('מצבת ורישום גנים'!$A$3:$A$18000)),
      ROW(A183))
   ),
"")</f>
        <v>0</v>
      </c>
      <c r="D198" s="701" t="str">
        <f>IF(C198="", "",
   IFERROR(
      IF(VLOOKUP(C198, 'מצבת ורישום גנים'!B:H,7, FALSE) =$D$3,
         VLOOKUP(C198,'מצבת ורישום גנים'!B:D, 3, FALSE),
         "המוסד לא קיים ברשות"),
   "המוסד לא קיים"))</f>
        <v>המוסד לא קיים</v>
      </c>
      <c r="E198" s="702" t="str">
        <f>IFERROR(VLOOKUP(C198,'מצבת ורישום גנים'!B:G,6,0),"")</f>
        <v/>
      </c>
      <c r="F198" s="702" t="str">
        <f>IFERROR(VLOOKUP(C:C,'מצבת ורישום גנים'!B:I,8,0),"  ")</f>
        <v xml:space="preserve">  </v>
      </c>
      <c r="G198" s="702" t="str">
        <f>IFERROR(VLOOKUP(C:C,'מצבת ורישום גנים'!B:H,4,0),"")</f>
        <v/>
      </c>
      <c r="H198" s="702" t="str">
        <f>IFERROR(VLOOKUP(C:C,'מצבת ורישום גנים'!B:H,5,0),"")</f>
        <v/>
      </c>
      <c r="I198" s="154"/>
      <c r="J198" s="154"/>
    </row>
    <row r="199" spans="2:10" ht="15" x14ac:dyDescent="0.25">
      <c r="B199" s="193">
        <v>184</v>
      </c>
      <c r="C199" s="700" t="str" cm="1">
        <f t="array" ref="C199">IFERROR(
   INDEX('מצבת ורישום גנים'!B:$B,
      SMALL(
         IF(('מצבת ורישום גנים'!$A$3:$A$18000='נתונים כללים (1)'!$C$5),
         ROW('מצבת ורישום גנים'!$A$3:$A$18000)),
      ROW(A184))
   ),
"")</f>
        <v/>
      </c>
      <c r="D199" s="701" t="str">
        <f>IF(C199="", "",
   IFERROR(
      IF(VLOOKUP(C199, 'מצבת ורישום גנים'!B:H,7, FALSE) =$D$3,
         VLOOKUP(C199,'מצבת ורישום גנים'!B:D, 3, FALSE),
         "המוסד לא קיים ברשות"),
   "המוסד לא קיים"))</f>
        <v/>
      </c>
      <c r="E199" s="702" t="str">
        <f>IFERROR(VLOOKUP(C199,'מצבת ורישום גנים'!B:G,6,0),"")</f>
        <v/>
      </c>
      <c r="F199" s="702" t="str">
        <f>IFERROR(VLOOKUP(C:C,'מצבת ורישום גנים'!B:I,8,0),"  ")</f>
        <v xml:space="preserve">  </v>
      </c>
      <c r="G199" s="702" t="str">
        <f>IFERROR(VLOOKUP(C:C,'מצבת ורישום גנים'!B:H,4,0),"")</f>
        <v/>
      </c>
      <c r="H199" s="702" t="str">
        <f>IFERROR(VLOOKUP(C:C,'מצבת ורישום גנים'!B:H,5,0),"")</f>
        <v/>
      </c>
      <c r="I199" s="154"/>
      <c r="J199" s="154"/>
    </row>
    <row r="200" spans="2:10" ht="15" x14ac:dyDescent="0.25">
      <c r="B200" s="193">
        <v>185</v>
      </c>
      <c r="C200" s="700" t="str" cm="1">
        <f t="array" ref="C200">IFERROR(
   INDEX('מצבת ורישום גנים'!B:$B,
      SMALL(
         IF(('מצבת ורישום גנים'!$A$3:$A$18000='נתונים כללים (1)'!$C$5),
         ROW('מצבת ורישום גנים'!$A$3:$A$18000)),
      ROW(A185))
   ),
"")</f>
        <v/>
      </c>
      <c r="D200" s="701" t="str">
        <f>IF(C200="", "",
   IFERROR(
      IF(VLOOKUP(C200, 'מצבת ורישום גנים'!B:H,7, FALSE) =$D$3,
         VLOOKUP(C200,'מצבת ורישום גנים'!B:D, 3, FALSE),
         "המוסד לא קיים ברשות"),
   "המוסד לא קיים"))</f>
        <v/>
      </c>
      <c r="E200" s="702" t="str">
        <f>IFERROR(VLOOKUP(C200,'מצבת ורישום גנים'!B:G,6,0),"")</f>
        <v/>
      </c>
      <c r="F200" s="702" t="str">
        <f>IFERROR(VLOOKUP(C:C,'מצבת ורישום גנים'!B:I,8,0),"  ")</f>
        <v xml:space="preserve">  </v>
      </c>
      <c r="G200" s="702" t="str">
        <f>IFERROR(VLOOKUP(C:C,'מצבת ורישום גנים'!B:H,4,0),"")</f>
        <v/>
      </c>
      <c r="H200" s="702" t="str">
        <f>IFERROR(VLOOKUP(C:C,'מצבת ורישום גנים'!B:H,5,0),"")</f>
        <v/>
      </c>
      <c r="I200" s="154"/>
      <c r="J200" s="154"/>
    </row>
    <row r="201" spans="2:10" ht="15" x14ac:dyDescent="0.25">
      <c r="B201" s="193">
        <v>186</v>
      </c>
      <c r="C201" s="700" t="str" cm="1">
        <f t="array" ref="C201">IFERROR(
   INDEX('מצבת ורישום גנים'!B:$B,
      SMALL(
         IF(('מצבת ורישום גנים'!$A$3:$A$18000='נתונים כללים (1)'!$C$5),
         ROW('מצבת ורישום גנים'!$A$3:$A$18000)),
      ROW(A186))
   ),
"")</f>
        <v/>
      </c>
      <c r="D201" s="701" t="str">
        <f>IF(C201="", "",
   IFERROR(
      IF(VLOOKUP(C201, 'מצבת ורישום גנים'!B:H,7, FALSE) =$D$3,
         VLOOKUP(C201,'מצבת ורישום גנים'!B:D, 3, FALSE),
         "המוסד לא קיים ברשות"),
   "המוסד לא קיים"))</f>
        <v/>
      </c>
      <c r="E201" s="702" t="str">
        <f>IFERROR(VLOOKUP(C201,'מצבת ורישום גנים'!B:G,6,0),"")</f>
        <v/>
      </c>
      <c r="F201" s="702" t="str">
        <f>IFERROR(VLOOKUP(C:C,'מצבת ורישום גנים'!B:I,8,0),"  ")</f>
        <v xml:space="preserve">  </v>
      </c>
      <c r="G201" s="702" t="str">
        <f>IFERROR(VLOOKUP(C:C,'מצבת ורישום גנים'!B:H,4,0),"")</f>
        <v/>
      </c>
      <c r="H201" s="702" t="str">
        <f>IFERROR(VLOOKUP(C:C,'מצבת ורישום גנים'!B:H,5,0),"")</f>
        <v/>
      </c>
      <c r="I201" s="154"/>
      <c r="J201" s="154"/>
    </row>
    <row r="202" spans="2:10" ht="15" x14ac:dyDescent="0.25">
      <c r="B202" s="193">
        <v>187</v>
      </c>
      <c r="C202" s="700" t="str" cm="1">
        <f t="array" ref="C202">IFERROR(
   INDEX('מצבת ורישום גנים'!B:$B,
      SMALL(
         IF(('מצבת ורישום גנים'!$A$3:$A$18000='נתונים כללים (1)'!$C$5),
         ROW('מצבת ורישום גנים'!$A$3:$A$18000)),
      ROW(A187))
   ),
"")</f>
        <v/>
      </c>
      <c r="D202" s="701" t="str">
        <f>IF(C202="", "",
   IFERROR(
      IF(VLOOKUP(C202, 'מצבת ורישום גנים'!B:H,7, FALSE) =$D$3,
         VLOOKUP(C202,'מצבת ורישום גנים'!B:D, 3, FALSE),
         "המוסד לא קיים ברשות"),
   "המוסד לא קיים"))</f>
        <v/>
      </c>
      <c r="E202" s="702" t="str">
        <f>IFERROR(VLOOKUP(C202,'מצבת ורישום גנים'!B:G,6,0),"")</f>
        <v/>
      </c>
      <c r="F202" s="702" t="str">
        <f>IFERROR(VLOOKUP(C:C,'מצבת ורישום גנים'!B:I,8,0),"  ")</f>
        <v xml:space="preserve">  </v>
      </c>
      <c r="G202" s="702" t="str">
        <f>IFERROR(VLOOKUP(C:C,'מצבת ורישום גנים'!B:H,4,0),"")</f>
        <v/>
      </c>
      <c r="H202" s="702" t="str">
        <f>IFERROR(VLOOKUP(C:C,'מצבת ורישום גנים'!B:H,5,0),"")</f>
        <v/>
      </c>
      <c r="I202" s="154"/>
      <c r="J202" s="154"/>
    </row>
    <row r="203" spans="2:10" ht="15" x14ac:dyDescent="0.25">
      <c r="B203" s="193">
        <v>188</v>
      </c>
      <c r="C203" s="700" t="str" cm="1">
        <f t="array" ref="C203">IFERROR(
   INDEX('מצבת ורישום גנים'!B:$B,
      SMALL(
         IF(('מצבת ורישום גנים'!$A$3:$A$18000='נתונים כללים (1)'!$C$5),
         ROW('מצבת ורישום גנים'!$A$3:$A$18000)),
      ROW(A188))
   ),
"")</f>
        <v/>
      </c>
      <c r="D203" s="701" t="str">
        <f>IF(C203="", "",
   IFERROR(
      IF(VLOOKUP(C203, 'מצבת ורישום גנים'!B:H,7, FALSE) =$D$3,
         VLOOKUP(C203,'מצבת ורישום גנים'!B:D, 3, FALSE),
         "המוסד לא קיים ברשות"),
   "המוסד לא קיים"))</f>
        <v/>
      </c>
      <c r="E203" s="702" t="str">
        <f>IFERROR(VLOOKUP(C203,'מצבת ורישום גנים'!B:G,6,0),"")</f>
        <v/>
      </c>
      <c r="F203" s="702" t="str">
        <f>IFERROR(VLOOKUP(C:C,'מצבת ורישום גנים'!B:I,8,0),"  ")</f>
        <v xml:space="preserve">  </v>
      </c>
      <c r="G203" s="702" t="str">
        <f>IFERROR(VLOOKUP(C:C,'מצבת ורישום גנים'!B:H,4,0),"")</f>
        <v/>
      </c>
      <c r="H203" s="702" t="str">
        <f>IFERROR(VLOOKUP(C:C,'מצבת ורישום גנים'!B:H,5,0),"")</f>
        <v/>
      </c>
      <c r="I203" s="154"/>
      <c r="J203" s="154"/>
    </row>
    <row r="204" spans="2:10" ht="15" x14ac:dyDescent="0.25">
      <c r="B204" s="193">
        <v>189</v>
      </c>
      <c r="C204" s="700" t="str" cm="1">
        <f t="array" ref="C204">IFERROR(
   INDEX('מצבת ורישום גנים'!B:$B,
      SMALL(
         IF(('מצבת ורישום גנים'!$A$3:$A$18000='נתונים כללים (1)'!$C$5),
         ROW('מצבת ורישום גנים'!$A$3:$A$18000)),
      ROW(A189))
   ),
"")</f>
        <v/>
      </c>
      <c r="D204" s="701" t="str">
        <f>IF(C204="", "",
   IFERROR(
      IF(VLOOKUP(C204, 'מצבת ורישום גנים'!B:H,7, FALSE) =$D$3,
         VLOOKUP(C204,'מצבת ורישום גנים'!B:D, 3, FALSE),
         "המוסד לא קיים ברשות"),
   "המוסד לא קיים"))</f>
        <v/>
      </c>
      <c r="E204" s="702" t="str">
        <f>IFERROR(VLOOKUP(C204,'מצבת ורישום גנים'!B:G,6,0),"")</f>
        <v/>
      </c>
      <c r="F204" s="702" t="str">
        <f>IFERROR(VLOOKUP(C:C,'מצבת ורישום גנים'!B:I,8,0),"  ")</f>
        <v xml:space="preserve">  </v>
      </c>
      <c r="G204" s="702" t="str">
        <f>IFERROR(VLOOKUP(C:C,'מצבת ורישום גנים'!B:H,4,0),"")</f>
        <v/>
      </c>
      <c r="H204" s="702" t="str">
        <f>IFERROR(VLOOKUP(C:C,'מצבת ורישום גנים'!B:H,5,0),"")</f>
        <v/>
      </c>
      <c r="I204" s="154"/>
      <c r="J204" s="154"/>
    </row>
    <row r="205" spans="2:10" ht="15" x14ac:dyDescent="0.25">
      <c r="B205" s="193">
        <v>190</v>
      </c>
      <c r="C205" s="700" t="str" cm="1">
        <f t="array" ref="C205">IFERROR(
   INDEX('מצבת ורישום גנים'!B:$B,
      SMALL(
         IF(('מצבת ורישום גנים'!$A$3:$A$18000='נתונים כללים (1)'!$C$5),
         ROW('מצבת ורישום גנים'!$A$3:$A$18000)),
      ROW(A190))
   ),
"")</f>
        <v/>
      </c>
      <c r="D205" s="701" t="str">
        <f>IF(C205="", "",
   IFERROR(
      IF(VLOOKUP(C205, 'מצבת ורישום גנים'!B:H,7, FALSE) =$D$3,
         VLOOKUP(C205,'מצבת ורישום גנים'!B:D, 3, FALSE),
         "המוסד לא קיים ברשות"),
   "המוסד לא קיים"))</f>
        <v/>
      </c>
      <c r="E205" s="702" t="str">
        <f>IFERROR(VLOOKUP(C205,'מצבת ורישום גנים'!B:G,6,0),"")</f>
        <v/>
      </c>
      <c r="F205" s="702" t="str">
        <f>IFERROR(VLOOKUP(C:C,'מצבת ורישום גנים'!B:I,8,0),"  ")</f>
        <v xml:space="preserve">  </v>
      </c>
      <c r="G205" s="702" t="str">
        <f>IFERROR(VLOOKUP(C:C,'מצבת ורישום גנים'!B:H,4,0),"")</f>
        <v/>
      </c>
      <c r="H205" s="702" t="str">
        <f>IFERROR(VLOOKUP(C:C,'מצבת ורישום גנים'!B:H,5,0),"")</f>
        <v/>
      </c>
      <c r="I205" s="154"/>
      <c r="J205" s="154"/>
    </row>
    <row r="206" spans="2:10" ht="15" x14ac:dyDescent="0.25">
      <c r="B206" s="193">
        <v>191</v>
      </c>
      <c r="C206" s="700" t="str" cm="1">
        <f t="array" ref="C206">IFERROR(
   INDEX('מצבת ורישום גנים'!B:$B,
      SMALL(
         IF(('מצבת ורישום גנים'!$A$3:$A$18000='נתונים כללים (1)'!$C$5),
         ROW('מצבת ורישום גנים'!$A$3:$A$18000)),
      ROW(A191))
   ),
"")</f>
        <v/>
      </c>
      <c r="D206" s="701" t="str">
        <f>IF(C206="", "",
   IFERROR(
      IF(VLOOKUP(C206, 'מצבת ורישום גנים'!B:H,7, FALSE) =$D$3,
         VLOOKUP(C206,'מצבת ורישום גנים'!B:D, 3, FALSE),
         "המוסד לא קיים ברשות"),
   "המוסד לא קיים"))</f>
        <v/>
      </c>
      <c r="E206" s="702" t="str">
        <f>IFERROR(VLOOKUP(C206,'מצבת ורישום גנים'!B:G,6,0),"")</f>
        <v/>
      </c>
      <c r="F206" s="702" t="str">
        <f>IFERROR(VLOOKUP(C:C,'מצבת ורישום גנים'!B:I,8,0),"  ")</f>
        <v xml:space="preserve">  </v>
      </c>
      <c r="G206" s="702" t="str">
        <f>IFERROR(VLOOKUP(C:C,'מצבת ורישום גנים'!B:H,4,0),"")</f>
        <v/>
      </c>
      <c r="H206" s="702" t="str">
        <f>IFERROR(VLOOKUP(C:C,'מצבת ורישום גנים'!B:H,5,0),"")</f>
        <v/>
      </c>
      <c r="I206" s="154"/>
      <c r="J206" s="154"/>
    </row>
    <row r="207" spans="2:10" ht="15" x14ac:dyDescent="0.25">
      <c r="B207" s="193">
        <v>192</v>
      </c>
      <c r="C207" s="700" t="str" cm="1">
        <f t="array" ref="C207">IFERROR(
   INDEX('מצבת ורישום גנים'!B:$B,
      SMALL(
         IF(('מצבת ורישום גנים'!$A$3:$A$18000='נתונים כללים (1)'!$C$5),
         ROW('מצבת ורישום גנים'!$A$3:$A$18000)),
      ROW(A192))
   ),
"")</f>
        <v/>
      </c>
      <c r="D207" s="701" t="str">
        <f>IF(C207="", "",
   IFERROR(
      IF(VLOOKUP(C207, 'מצבת ורישום גנים'!B:H,7, FALSE) =$D$3,
         VLOOKUP(C207,'מצבת ורישום גנים'!B:D, 3, FALSE),
         "המוסד לא קיים ברשות"),
   "המוסד לא קיים"))</f>
        <v/>
      </c>
      <c r="E207" s="702" t="str">
        <f>IFERROR(VLOOKUP(C207,'מצבת ורישום גנים'!B:G,6,0),"")</f>
        <v/>
      </c>
      <c r="F207" s="702" t="str">
        <f>IFERROR(VLOOKUP(C:C,'מצבת ורישום גנים'!B:I,8,0),"  ")</f>
        <v xml:space="preserve">  </v>
      </c>
      <c r="G207" s="702" t="str">
        <f>IFERROR(VLOOKUP(C:C,'מצבת ורישום גנים'!B:H,4,0),"")</f>
        <v/>
      </c>
      <c r="H207" s="702" t="str">
        <f>IFERROR(VLOOKUP(C:C,'מצבת ורישום גנים'!B:H,5,0),"")</f>
        <v/>
      </c>
      <c r="I207" s="154"/>
      <c r="J207" s="154"/>
    </row>
    <row r="208" spans="2:10" ht="15" x14ac:dyDescent="0.25">
      <c r="B208" s="193">
        <v>193</v>
      </c>
      <c r="C208" s="700" t="str" cm="1">
        <f t="array" ref="C208">IFERROR(
   INDEX('מצבת ורישום גנים'!B:$B,
      SMALL(
         IF(('מצבת ורישום גנים'!$A$3:$A$18000='נתונים כללים (1)'!$C$5),
         ROW('מצבת ורישום גנים'!$A$3:$A$18000)),
      ROW(A193))
   ),
"")</f>
        <v/>
      </c>
      <c r="D208" s="701" t="str">
        <f>IF(C208="", "",
   IFERROR(
      IF(VLOOKUP(C208, 'מצבת ורישום גנים'!B:H,7, FALSE) =$D$3,
         VLOOKUP(C208,'מצבת ורישום גנים'!B:D, 3, FALSE),
         "המוסד לא קיים ברשות"),
   "המוסד לא קיים"))</f>
        <v/>
      </c>
      <c r="E208" s="702" t="str">
        <f>IFERROR(VLOOKUP(C208,'מצבת ורישום גנים'!B:G,6,0),"")</f>
        <v/>
      </c>
      <c r="F208" s="702" t="str">
        <f>IFERROR(VLOOKUP(C:C,'מצבת ורישום גנים'!B:I,8,0),"  ")</f>
        <v xml:space="preserve">  </v>
      </c>
      <c r="G208" s="702" t="str">
        <f>IFERROR(VLOOKUP(C:C,'מצבת ורישום גנים'!B:H,4,0),"")</f>
        <v/>
      </c>
      <c r="H208" s="702" t="str">
        <f>IFERROR(VLOOKUP(C:C,'מצבת ורישום גנים'!B:H,5,0),"")</f>
        <v/>
      </c>
      <c r="I208" s="154"/>
      <c r="J208" s="154"/>
    </row>
    <row r="209" spans="2:10" ht="15" x14ac:dyDescent="0.25">
      <c r="B209" s="193">
        <v>194</v>
      </c>
      <c r="C209" s="700" t="str" cm="1">
        <f t="array" ref="C209">IFERROR(
   INDEX('מצבת ורישום גנים'!B:$B,
      SMALL(
         IF(('מצבת ורישום גנים'!$A$3:$A$18000='נתונים כללים (1)'!$C$5),
         ROW('מצבת ורישום גנים'!$A$3:$A$18000)),
      ROW(A194))
   ),
"")</f>
        <v/>
      </c>
      <c r="D209" s="701" t="str">
        <f>IF(C209="", "",
   IFERROR(
      IF(VLOOKUP(C209, 'מצבת ורישום גנים'!B:H,7, FALSE) =$D$3,
         VLOOKUP(C209,'מצבת ורישום גנים'!B:D, 3, FALSE),
         "המוסד לא קיים ברשות"),
   "המוסד לא קיים"))</f>
        <v/>
      </c>
      <c r="E209" s="702" t="str">
        <f>IFERROR(VLOOKUP(C209,'מצבת ורישום גנים'!B:G,6,0),"")</f>
        <v/>
      </c>
      <c r="F209" s="702" t="str">
        <f>IFERROR(VLOOKUP(C:C,'מצבת ורישום גנים'!B:I,8,0),"  ")</f>
        <v xml:space="preserve">  </v>
      </c>
      <c r="G209" s="702" t="str">
        <f>IFERROR(VLOOKUP(C:C,'מצבת ורישום גנים'!B:H,4,0),"")</f>
        <v/>
      </c>
      <c r="H209" s="702" t="str">
        <f>IFERROR(VLOOKUP(C:C,'מצבת ורישום גנים'!B:H,5,0),"")</f>
        <v/>
      </c>
      <c r="I209" s="154"/>
      <c r="J209" s="154"/>
    </row>
    <row r="210" spans="2:10" ht="15" x14ac:dyDescent="0.25">
      <c r="B210" s="193">
        <v>195</v>
      </c>
      <c r="C210" s="700" t="str" cm="1">
        <f t="array" ref="C210">IFERROR(
   INDEX('מצבת ורישום גנים'!B:$B,
      SMALL(
         IF(('מצבת ורישום גנים'!$A$3:$A$18000='נתונים כללים (1)'!$C$5),
         ROW('מצבת ורישום גנים'!$A$3:$A$18000)),
      ROW(A195))
   ),
"")</f>
        <v/>
      </c>
      <c r="D210" s="701" t="str">
        <f>IF(C210="", "",
   IFERROR(
      IF(VLOOKUP(C210, 'מצבת ורישום גנים'!B:H,7, FALSE) =$D$3,
         VLOOKUP(C210,'מצבת ורישום גנים'!B:D, 3, FALSE),
         "המוסד לא קיים ברשות"),
   "המוסד לא קיים"))</f>
        <v/>
      </c>
      <c r="E210" s="702" t="str">
        <f>IFERROR(VLOOKUP(C210,'מצבת ורישום גנים'!B:G,6,0),"")</f>
        <v/>
      </c>
      <c r="F210" s="702" t="str">
        <f>IFERROR(VLOOKUP(C:C,'מצבת ורישום גנים'!B:I,8,0),"  ")</f>
        <v xml:space="preserve">  </v>
      </c>
      <c r="G210" s="702" t="str">
        <f>IFERROR(VLOOKUP(C:C,'מצבת ורישום גנים'!B:H,4,0),"")</f>
        <v/>
      </c>
      <c r="H210" s="702" t="str">
        <f>IFERROR(VLOOKUP(C:C,'מצבת ורישום גנים'!B:H,5,0),"")</f>
        <v/>
      </c>
      <c r="I210" s="154"/>
      <c r="J210" s="154"/>
    </row>
    <row r="211" spans="2:10" ht="15" x14ac:dyDescent="0.25">
      <c r="B211" s="193">
        <v>196</v>
      </c>
      <c r="C211" s="700" t="str" cm="1">
        <f t="array" ref="C211">IFERROR(
   INDEX('מצבת ורישום גנים'!B:$B,
      SMALL(
         IF(('מצבת ורישום גנים'!$A$3:$A$18000='נתונים כללים (1)'!$C$5),
         ROW('מצבת ורישום גנים'!$A$3:$A$18000)),
      ROW(A196))
   ),
"")</f>
        <v/>
      </c>
      <c r="D211" s="701" t="str">
        <f>IF(C211="", "",
   IFERROR(
      IF(VLOOKUP(C211, 'מצבת ורישום גנים'!B:H,7, FALSE) =$D$3,
         VLOOKUP(C211,'מצבת ורישום גנים'!B:D, 3, FALSE),
         "המוסד לא קיים ברשות"),
   "המוסד לא קיים"))</f>
        <v/>
      </c>
      <c r="E211" s="702" t="str">
        <f>IFERROR(VLOOKUP(C211,'מצבת ורישום גנים'!B:G,6,0),"")</f>
        <v/>
      </c>
      <c r="F211" s="702" t="str">
        <f>IFERROR(VLOOKUP(C:C,'מצבת ורישום גנים'!B:I,8,0),"  ")</f>
        <v xml:space="preserve">  </v>
      </c>
      <c r="G211" s="702" t="str">
        <f>IFERROR(VLOOKUP(C:C,'מצבת ורישום גנים'!B:H,4,0),"")</f>
        <v/>
      </c>
      <c r="H211" s="702" t="str">
        <f>IFERROR(VLOOKUP(C:C,'מצבת ורישום גנים'!B:H,5,0),"")</f>
        <v/>
      </c>
      <c r="I211" s="154"/>
      <c r="J211" s="154"/>
    </row>
    <row r="212" spans="2:10" ht="15" x14ac:dyDescent="0.25">
      <c r="B212" s="193">
        <v>197</v>
      </c>
      <c r="C212" s="700" t="str" cm="1">
        <f t="array" ref="C212">IFERROR(
   INDEX('מצבת ורישום גנים'!B:$B,
      SMALL(
         IF(('מצבת ורישום גנים'!$A$3:$A$18000='נתונים כללים (1)'!$C$5),
         ROW('מצבת ורישום גנים'!$A$3:$A$18000)),
      ROW(A197))
   ),
"")</f>
        <v/>
      </c>
      <c r="D212" s="701" t="str">
        <f>IF(C212="", "",
   IFERROR(
      IF(VLOOKUP(C212, 'מצבת ורישום גנים'!B:H,7, FALSE) =$D$3,
         VLOOKUP(C212,'מצבת ורישום גנים'!B:D, 3, FALSE),
         "המוסד לא קיים ברשות"),
   "המוסד לא קיים"))</f>
        <v/>
      </c>
      <c r="E212" s="702" t="str">
        <f>IFERROR(VLOOKUP(C212,'מצבת ורישום גנים'!B:G,6,0),"")</f>
        <v/>
      </c>
      <c r="F212" s="702" t="str">
        <f>IFERROR(VLOOKUP(C:C,'מצבת ורישום גנים'!B:I,8,0),"  ")</f>
        <v xml:space="preserve">  </v>
      </c>
      <c r="G212" s="702" t="str">
        <f>IFERROR(VLOOKUP(C:C,'מצבת ורישום גנים'!B:H,4,0),"")</f>
        <v/>
      </c>
      <c r="H212" s="702" t="str">
        <f>IFERROR(VLOOKUP(C:C,'מצבת ורישום גנים'!B:H,5,0),"")</f>
        <v/>
      </c>
      <c r="I212" s="154"/>
      <c r="J212" s="154"/>
    </row>
    <row r="213" spans="2:10" ht="15" x14ac:dyDescent="0.25">
      <c r="B213" s="193">
        <v>198</v>
      </c>
      <c r="C213" s="700" t="str" cm="1">
        <f t="array" ref="C213">IFERROR(
   INDEX('מצבת ורישום גנים'!B:$B,
      SMALL(
         IF(('מצבת ורישום גנים'!$A$3:$A$18000='נתונים כללים (1)'!$C$5),
         ROW('מצבת ורישום גנים'!$A$3:$A$18000)),
      ROW(A198))
   ),
"")</f>
        <v/>
      </c>
      <c r="D213" s="701" t="str">
        <f>IF(C213="", "",
   IFERROR(
      IF(VLOOKUP(C213, 'מצבת ורישום גנים'!B:H,7, FALSE) =$D$3,
         VLOOKUP(C213,'מצבת ורישום גנים'!B:D, 3, FALSE),
         "המוסד לא קיים ברשות"),
   "המוסד לא קיים"))</f>
        <v/>
      </c>
      <c r="E213" s="702" t="str">
        <f>IFERROR(VLOOKUP(C213,'מצבת ורישום גנים'!B:G,6,0),"")</f>
        <v/>
      </c>
      <c r="F213" s="702" t="str">
        <f>IFERROR(VLOOKUP(C:C,'מצבת ורישום גנים'!B:I,8,0),"  ")</f>
        <v xml:space="preserve">  </v>
      </c>
      <c r="G213" s="702" t="str">
        <f>IFERROR(VLOOKUP(C:C,'מצבת ורישום גנים'!B:H,4,0),"")</f>
        <v/>
      </c>
      <c r="H213" s="702" t="str">
        <f>IFERROR(VLOOKUP(C:C,'מצבת ורישום גנים'!B:H,5,0),"")</f>
        <v/>
      </c>
      <c r="I213" s="154"/>
      <c r="J213" s="154"/>
    </row>
    <row r="214" spans="2:10" ht="15" x14ac:dyDescent="0.25">
      <c r="B214" s="193">
        <v>199</v>
      </c>
      <c r="C214" s="700" t="str" cm="1">
        <f t="array" ref="C214">IFERROR(
   INDEX('מצבת ורישום גנים'!B:$B,
      SMALL(
         IF(('מצבת ורישום גנים'!$A$3:$A$18000='נתונים כללים (1)'!$C$5),
         ROW('מצבת ורישום גנים'!$A$3:$A$18000)),
      ROW(A199))
   ),
"")</f>
        <v/>
      </c>
      <c r="D214" s="701" t="str">
        <f>IF(C214="", "",
   IFERROR(
      IF(VLOOKUP(C214, 'מצבת ורישום גנים'!B:H,7, FALSE) =$D$3,
         VLOOKUP(C214,'מצבת ורישום גנים'!B:D, 3, FALSE),
         "המוסד לא קיים ברשות"),
   "המוסד לא קיים"))</f>
        <v/>
      </c>
      <c r="E214" s="702" t="str">
        <f>IFERROR(VLOOKUP(C214,'מצבת ורישום גנים'!B:G,6,0),"")</f>
        <v/>
      </c>
      <c r="F214" s="702" t="str">
        <f>IFERROR(VLOOKUP(C:C,'מצבת ורישום גנים'!B:I,8,0),"  ")</f>
        <v xml:space="preserve">  </v>
      </c>
      <c r="G214" s="702" t="str">
        <f>IFERROR(VLOOKUP(C:C,'מצבת ורישום גנים'!B:H,4,0),"")</f>
        <v/>
      </c>
      <c r="H214" s="702" t="str">
        <f>IFERROR(VLOOKUP(C:C,'מצבת ורישום גנים'!B:H,5,0),"")</f>
        <v/>
      </c>
      <c r="I214" s="154"/>
      <c r="J214" s="154"/>
    </row>
    <row r="215" spans="2:10" ht="15" x14ac:dyDescent="0.25">
      <c r="B215" s="193">
        <v>200</v>
      </c>
      <c r="C215" s="700" t="str" cm="1">
        <f t="array" ref="C215">IFERROR(
   INDEX('מצבת ורישום גנים'!B:$B,
      SMALL(
         IF(('מצבת ורישום גנים'!$A$3:$A$18000='נתונים כללים (1)'!$C$5),
         ROW('מצבת ורישום גנים'!$A$3:$A$18000)),
      ROW(A200))
   ),
"")</f>
        <v/>
      </c>
      <c r="D215" s="701" t="str">
        <f>IF(C215="", "",
   IFERROR(
      IF(VLOOKUP(C215, 'מצבת ורישום גנים'!B:H,7, FALSE) =$D$3,
         VLOOKUP(C215,'מצבת ורישום גנים'!B:D, 3, FALSE),
         "המוסד לא קיים ברשות"),
   "המוסד לא קיים"))</f>
        <v/>
      </c>
      <c r="E215" s="702" t="str">
        <f>IFERROR(VLOOKUP(C215,'מצבת ורישום גנים'!B:G,6,0),"")</f>
        <v/>
      </c>
      <c r="F215" s="702" t="str">
        <f>IFERROR(VLOOKUP(C:C,'מצבת ורישום גנים'!B:I,8,0),"  ")</f>
        <v xml:space="preserve">  </v>
      </c>
      <c r="G215" s="702" t="str">
        <f>IFERROR(VLOOKUP(C:C,'מצבת ורישום גנים'!B:H,4,0),"")</f>
        <v/>
      </c>
      <c r="H215" s="702" t="str">
        <f>IFERROR(VLOOKUP(C:C,'מצבת ורישום גנים'!B:H,5,0),"")</f>
        <v/>
      </c>
      <c r="I215" s="154"/>
      <c r="J215" s="154"/>
    </row>
    <row r="216" spans="2:10" ht="15" x14ac:dyDescent="0.25">
      <c r="B216" s="193">
        <v>201</v>
      </c>
      <c r="C216" s="700" t="str" cm="1">
        <f t="array" ref="C216">IFERROR(
   INDEX('מצבת ורישום גנים'!B:$B,
      SMALL(
         IF(('מצבת ורישום גנים'!$A$3:$A$18000='נתונים כללים (1)'!$C$5),
         ROW('מצבת ורישום גנים'!$A$3:$A$18000)),
      ROW(A201))
   ),
"")</f>
        <v/>
      </c>
      <c r="D216" s="701" t="str">
        <f>IF(C216="", "",
   IFERROR(
      IF(VLOOKUP(C216, 'מצבת ורישום גנים'!B:H,7, FALSE) =$D$3,
         VLOOKUP(C216,'מצבת ורישום גנים'!B:D, 3, FALSE),
         "המוסד לא קיים ברשות"),
   "המוסד לא קיים"))</f>
        <v/>
      </c>
      <c r="E216" s="702" t="str">
        <f>IFERROR(VLOOKUP(C216,'מצבת ורישום גנים'!B:G,6,0),"")</f>
        <v/>
      </c>
      <c r="F216" s="702" t="str">
        <f>IFERROR(VLOOKUP(C:C,'מצבת ורישום גנים'!B:I,8,0),"  ")</f>
        <v xml:space="preserve">  </v>
      </c>
      <c r="G216" s="702" t="str">
        <f>IFERROR(VLOOKUP(C:C,'מצבת ורישום גנים'!B:H,4,0),"")</f>
        <v/>
      </c>
      <c r="H216" s="702" t="str">
        <f>IFERROR(VLOOKUP(C:C,'מצבת ורישום גנים'!B:H,5,0),"")</f>
        <v/>
      </c>
      <c r="I216" s="154"/>
      <c r="J216" s="154"/>
    </row>
    <row r="217" spans="2:10" ht="15" x14ac:dyDescent="0.25">
      <c r="B217" s="193">
        <v>202</v>
      </c>
      <c r="C217" s="700" t="str" cm="1">
        <f t="array" ref="C217">IFERROR(
   INDEX('מצבת ורישום גנים'!B:$B,
      SMALL(
         IF(('מצבת ורישום גנים'!$A$3:$A$18000='נתונים כללים (1)'!$C$5),
         ROW('מצבת ורישום גנים'!$A$3:$A$18000)),
      ROW(A202))
   ),
"")</f>
        <v/>
      </c>
      <c r="D217" s="701" t="str">
        <f>IF(C217="", "",
   IFERROR(
      IF(VLOOKUP(C217, 'מצבת ורישום גנים'!B:H,7, FALSE) =$D$3,
         VLOOKUP(C217,'מצבת ורישום גנים'!B:D, 3, FALSE),
         "המוסד לא קיים ברשות"),
   "המוסד לא קיים"))</f>
        <v/>
      </c>
      <c r="E217" s="702" t="str">
        <f>IFERROR(VLOOKUP(C217,'מצבת ורישום גנים'!B:G,6,0),"")</f>
        <v/>
      </c>
      <c r="F217" s="702" t="str">
        <f>IFERROR(VLOOKUP(C:C,'מצבת ורישום גנים'!B:I,8,0),"  ")</f>
        <v xml:space="preserve">  </v>
      </c>
      <c r="G217" s="702" t="str">
        <f>IFERROR(VLOOKUP(C:C,'מצבת ורישום גנים'!B:H,4,0),"")</f>
        <v/>
      </c>
      <c r="H217" s="702" t="str">
        <f>IFERROR(VLOOKUP(C:C,'מצבת ורישום גנים'!B:H,5,0),"")</f>
        <v/>
      </c>
      <c r="I217" s="154"/>
      <c r="J217" s="154"/>
    </row>
    <row r="218" spans="2:10" ht="15" x14ac:dyDescent="0.25">
      <c r="B218" s="193">
        <v>203</v>
      </c>
      <c r="C218" s="700" t="str" cm="1">
        <f t="array" ref="C218">IFERROR(
   INDEX('מצבת ורישום גנים'!B:$B,
      SMALL(
         IF(('מצבת ורישום גנים'!$A$3:$A$18000='נתונים כללים (1)'!$C$5),
         ROW('מצבת ורישום גנים'!$A$3:$A$18000)),
      ROW(A203))
   ),
"")</f>
        <v/>
      </c>
      <c r="D218" s="701" t="str">
        <f>IF(C218="", "",
   IFERROR(
      IF(VLOOKUP(C218, 'מצבת ורישום גנים'!B:H,7, FALSE) =$D$3,
         VLOOKUP(C218,'מצבת ורישום גנים'!B:D, 3, FALSE),
         "המוסד לא קיים ברשות"),
   "המוסד לא קיים"))</f>
        <v/>
      </c>
      <c r="E218" s="702" t="str">
        <f>IFERROR(VLOOKUP(C218,'מצבת ורישום גנים'!B:G,6,0),"")</f>
        <v/>
      </c>
      <c r="F218" s="702" t="str">
        <f>IFERROR(VLOOKUP(C:C,'מצבת ורישום גנים'!B:I,8,0),"  ")</f>
        <v xml:space="preserve">  </v>
      </c>
      <c r="G218" s="702" t="str">
        <f>IFERROR(VLOOKUP(C:C,'מצבת ורישום גנים'!B:H,4,0),"")</f>
        <v/>
      </c>
      <c r="H218" s="702" t="str">
        <f>IFERROR(VLOOKUP(C:C,'מצבת ורישום גנים'!B:H,5,0),"")</f>
        <v/>
      </c>
      <c r="I218" s="154"/>
      <c r="J218" s="154"/>
    </row>
    <row r="219" spans="2:10" ht="15" x14ac:dyDescent="0.25">
      <c r="B219" s="193">
        <v>204</v>
      </c>
      <c r="C219" s="700" t="str" cm="1">
        <f t="array" ref="C219">IFERROR(
   INDEX('מצבת ורישום גנים'!B:$B,
      SMALL(
         IF(('מצבת ורישום גנים'!$A$3:$A$18000='נתונים כללים (1)'!$C$5),
         ROW('מצבת ורישום גנים'!$A$3:$A$18000)),
      ROW(A204))
   ),
"")</f>
        <v/>
      </c>
      <c r="D219" s="701" t="str">
        <f>IF(C219="", "",
   IFERROR(
      IF(VLOOKUP(C219, 'מצבת ורישום גנים'!B:H,7, FALSE) =$D$3,
         VLOOKUP(C219,'מצבת ורישום גנים'!B:D, 3, FALSE),
         "המוסד לא קיים ברשות"),
   "המוסד לא קיים"))</f>
        <v/>
      </c>
      <c r="E219" s="702" t="str">
        <f>IFERROR(VLOOKUP(C219,'מצבת ורישום גנים'!B:G,6,0),"")</f>
        <v/>
      </c>
      <c r="F219" s="702" t="str">
        <f>IFERROR(VLOOKUP(C:C,'מצבת ורישום גנים'!B:I,8,0),"  ")</f>
        <v xml:space="preserve">  </v>
      </c>
      <c r="G219" s="702" t="str">
        <f>IFERROR(VLOOKUP(C:C,'מצבת ורישום גנים'!B:H,4,0),"")</f>
        <v/>
      </c>
      <c r="H219" s="702" t="str">
        <f>IFERROR(VLOOKUP(C:C,'מצבת ורישום גנים'!B:H,5,0),"")</f>
        <v/>
      </c>
      <c r="I219" s="154"/>
      <c r="J219" s="154"/>
    </row>
    <row r="220" spans="2:10" ht="15" x14ac:dyDescent="0.25">
      <c r="B220" s="193">
        <v>205</v>
      </c>
      <c r="C220" s="700" t="str" cm="1">
        <f t="array" ref="C220">IFERROR(
   INDEX('מצבת ורישום גנים'!B:$B,
      SMALL(
         IF(('מצבת ורישום גנים'!$A$3:$A$18000='נתונים כללים (1)'!$C$5),
         ROW('מצבת ורישום גנים'!$A$3:$A$18000)),
      ROW(A205))
   ),
"")</f>
        <v/>
      </c>
      <c r="D220" s="701" t="str">
        <f>IF(C220="", "",
   IFERROR(
      IF(VLOOKUP(C220, 'מצבת ורישום גנים'!B:H,7, FALSE) =$D$3,
         VLOOKUP(C220,'מצבת ורישום גנים'!B:D, 3, FALSE),
         "המוסד לא קיים ברשות"),
   "המוסד לא קיים"))</f>
        <v/>
      </c>
      <c r="E220" s="702" t="str">
        <f>IFERROR(VLOOKUP(C220,'מצבת ורישום גנים'!B:G,6,0),"")</f>
        <v/>
      </c>
      <c r="F220" s="702" t="str">
        <f>IFERROR(VLOOKUP(C:C,'מצבת ורישום גנים'!B:I,8,0),"  ")</f>
        <v xml:space="preserve">  </v>
      </c>
      <c r="G220" s="702" t="str">
        <f>IFERROR(VLOOKUP(C:C,'מצבת ורישום גנים'!B:H,4,0),"")</f>
        <v/>
      </c>
      <c r="H220" s="702" t="str">
        <f>IFERROR(VLOOKUP(C:C,'מצבת ורישום גנים'!B:H,5,0),"")</f>
        <v/>
      </c>
      <c r="I220" s="154"/>
      <c r="J220" s="154"/>
    </row>
    <row r="221" spans="2:10" ht="15" x14ac:dyDescent="0.25">
      <c r="B221" s="193">
        <v>206</v>
      </c>
      <c r="C221" s="700" t="str" cm="1">
        <f t="array" ref="C221">IFERROR(
   INDEX('מצבת ורישום גנים'!B:$B,
      SMALL(
         IF(('מצבת ורישום גנים'!$A$3:$A$18000='נתונים כללים (1)'!$C$5),
         ROW('מצבת ורישום גנים'!$A$3:$A$18000)),
      ROW(A206))
   ),
"")</f>
        <v/>
      </c>
      <c r="D221" s="701" t="str">
        <f>IF(C221="", "",
   IFERROR(
      IF(VLOOKUP(C221, 'מצבת ורישום גנים'!B:H,7, FALSE) =$D$3,
         VLOOKUP(C221,'מצבת ורישום גנים'!B:D, 3, FALSE),
         "המוסד לא קיים ברשות"),
   "המוסד לא קיים"))</f>
        <v/>
      </c>
      <c r="E221" s="702" t="str">
        <f>IFERROR(VLOOKUP(C221,'מצבת ורישום גנים'!B:G,6,0),"")</f>
        <v/>
      </c>
      <c r="F221" s="702" t="str">
        <f>IFERROR(VLOOKUP(C:C,'מצבת ורישום גנים'!B:I,8,0),"  ")</f>
        <v xml:space="preserve">  </v>
      </c>
      <c r="G221" s="702" t="str">
        <f>IFERROR(VLOOKUP(C:C,'מצבת ורישום גנים'!B:H,4,0),"")</f>
        <v/>
      </c>
      <c r="H221" s="702" t="str">
        <f>IFERROR(VLOOKUP(C:C,'מצבת ורישום גנים'!B:H,5,0),"")</f>
        <v/>
      </c>
      <c r="I221" s="154"/>
      <c r="J221" s="154"/>
    </row>
    <row r="222" spans="2:10" ht="15" x14ac:dyDescent="0.25">
      <c r="B222" s="193">
        <v>207</v>
      </c>
      <c r="C222" s="700" t="str" cm="1">
        <f t="array" ref="C222">IFERROR(
   INDEX('מצבת ורישום גנים'!B:$B,
      SMALL(
         IF(('מצבת ורישום גנים'!$A$3:$A$18000='נתונים כללים (1)'!$C$5),
         ROW('מצבת ורישום גנים'!$A$3:$A$18000)),
      ROW(A207))
   ),
"")</f>
        <v/>
      </c>
      <c r="D222" s="701" t="str">
        <f>IF(C222="", "",
   IFERROR(
      IF(VLOOKUP(C222, 'מצבת ורישום גנים'!B:H,7, FALSE) =$D$3,
         VLOOKUP(C222,'מצבת ורישום גנים'!B:D, 3, FALSE),
         "המוסד לא קיים ברשות"),
   "המוסד לא קיים"))</f>
        <v/>
      </c>
      <c r="E222" s="702" t="str">
        <f>IFERROR(VLOOKUP(C222,'מצבת ורישום גנים'!B:G,6,0),"")</f>
        <v/>
      </c>
      <c r="F222" s="702" t="str">
        <f>IFERROR(VLOOKUP(C:C,'מצבת ורישום גנים'!B:I,8,0),"  ")</f>
        <v xml:space="preserve">  </v>
      </c>
      <c r="G222" s="702" t="str">
        <f>IFERROR(VLOOKUP(C:C,'מצבת ורישום גנים'!B:H,4,0),"")</f>
        <v/>
      </c>
      <c r="H222" s="702" t="str">
        <f>IFERROR(VLOOKUP(C:C,'מצבת ורישום גנים'!B:H,5,0),"")</f>
        <v/>
      </c>
      <c r="I222" s="154"/>
      <c r="J222" s="154"/>
    </row>
    <row r="223" spans="2:10" ht="15" x14ac:dyDescent="0.25">
      <c r="B223" s="193">
        <v>208</v>
      </c>
      <c r="C223" s="700" t="str" cm="1">
        <f t="array" ref="C223">IFERROR(
   INDEX('מצבת ורישום גנים'!B:$B,
      SMALL(
         IF(('מצבת ורישום גנים'!$A$3:$A$18000='נתונים כללים (1)'!$C$5),
         ROW('מצבת ורישום גנים'!$A$3:$A$18000)),
      ROW(A208))
   ),
"")</f>
        <v/>
      </c>
      <c r="D223" s="701" t="str">
        <f>IF(C223="", "",
   IFERROR(
      IF(VLOOKUP(C223, 'מצבת ורישום גנים'!B:H,7, FALSE) =$D$3,
         VLOOKUP(C223,'מצבת ורישום גנים'!B:D, 3, FALSE),
         "המוסד לא קיים ברשות"),
   "המוסד לא קיים"))</f>
        <v/>
      </c>
      <c r="E223" s="702" t="str">
        <f>IFERROR(VLOOKUP(C223,'מצבת ורישום גנים'!B:G,6,0),"")</f>
        <v/>
      </c>
      <c r="F223" s="702" t="str">
        <f>IFERROR(VLOOKUP(C:C,'מצבת ורישום גנים'!B:I,8,0),"  ")</f>
        <v xml:space="preserve">  </v>
      </c>
      <c r="G223" s="702" t="str">
        <f>IFERROR(VLOOKUP(C:C,'מצבת ורישום גנים'!B:H,4,0),"")</f>
        <v/>
      </c>
      <c r="H223" s="702" t="str">
        <f>IFERROR(VLOOKUP(C:C,'מצבת ורישום גנים'!B:H,5,0),"")</f>
        <v/>
      </c>
      <c r="I223" s="154"/>
      <c r="J223" s="154"/>
    </row>
    <row r="224" spans="2:10" ht="15" x14ac:dyDescent="0.25">
      <c r="B224" s="193">
        <v>209</v>
      </c>
      <c r="C224" s="700" t="str" cm="1">
        <f t="array" ref="C224">IFERROR(
   INDEX('מצבת ורישום גנים'!B:$B,
      SMALL(
         IF(('מצבת ורישום גנים'!$A$3:$A$18000='נתונים כללים (1)'!$C$5),
         ROW('מצבת ורישום גנים'!$A$3:$A$18000)),
      ROW(A209))
   ),
"")</f>
        <v/>
      </c>
      <c r="D224" s="701" t="str">
        <f>IF(C224="", "",
   IFERROR(
      IF(VLOOKUP(C224, 'מצבת ורישום גנים'!B:H,7, FALSE) =$D$3,
         VLOOKUP(C224,'מצבת ורישום גנים'!B:D, 3, FALSE),
         "המוסד לא קיים ברשות"),
   "המוסד לא קיים"))</f>
        <v/>
      </c>
      <c r="E224" s="702" t="str">
        <f>IFERROR(VLOOKUP(C224,'מצבת ורישום גנים'!B:G,6,0),"")</f>
        <v/>
      </c>
      <c r="F224" s="702" t="str">
        <f>IFERROR(VLOOKUP(C:C,'מצבת ורישום גנים'!B:I,8,0),"  ")</f>
        <v xml:space="preserve">  </v>
      </c>
      <c r="G224" s="702" t="str">
        <f>IFERROR(VLOOKUP(C:C,'מצבת ורישום גנים'!B:H,4,0),"")</f>
        <v/>
      </c>
      <c r="H224" s="702" t="str">
        <f>IFERROR(VLOOKUP(C:C,'מצבת ורישום גנים'!B:H,5,0),"")</f>
        <v/>
      </c>
      <c r="I224" s="154"/>
      <c r="J224" s="154"/>
    </row>
    <row r="225" spans="2:10" ht="15" x14ac:dyDescent="0.25">
      <c r="B225" s="193">
        <v>210</v>
      </c>
      <c r="C225" s="700" t="str" cm="1">
        <f t="array" ref="C225">IFERROR(
   INDEX('מצבת ורישום גנים'!B:$B,
      SMALL(
         IF(('מצבת ורישום גנים'!$A$3:$A$18000='נתונים כללים (1)'!$C$5),
         ROW('מצבת ורישום גנים'!$A$3:$A$18000)),
      ROW(A210))
   ),
"")</f>
        <v/>
      </c>
      <c r="D225" s="701" t="str">
        <f>IF(C225="", "",
   IFERROR(
      IF(VLOOKUP(C225, 'מצבת ורישום גנים'!B:H,7, FALSE) =$D$3,
         VLOOKUP(C225,'מצבת ורישום גנים'!B:D, 3, FALSE),
         "המוסד לא קיים ברשות"),
   "המוסד לא קיים"))</f>
        <v/>
      </c>
      <c r="E225" s="702" t="str">
        <f>IFERROR(VLOOKUP(C225,'מצבת ורישום גנים'!B:G,6,0),"")</f>
        <v/>
      </c>
      <c r="F225" s="702" t="str">
        <f>IFERROR(VLOOKUP(C:C,'מצבת ורישום גנים'!B:I,8,0),"  ")</f>
        <v xml:space="preserve">  </v>
      </c>
      <c r="G225" s="702" t="str">
        <f>IFERROR(VLOOKUP(C:C,'מצבת ורישום גנים'!B:H,4,0),"")</f>
        <v/>
      </c>
      <c r="H225" s="702" t="str">
        <f>IFERROR(VLOOKUP(C:C,'מצבת ורישום גנים'!B:H,5,0),"")</f>
        <v/>
      </c>
      <c r="I225" s="154"/>
      <c r="J225" s="154"/>
    </row>
    <row r="226" spans="2:10" ht="15" x14ac:dyDescent="0.25">
      <c r="B226" s="193">
        <v>211</v>
      </c>
      <c r="C226" s="700" t="str" cm="1">
        <f t="array" ref="C226">IFERROR(
   INDEX('מצבת ורישום גנים'!B:$B,
      SMALL(
         IF(('מצבת ורישום גנים'!$A$3:$A$18000='נתונים כללים (1)'!$C$5),
         ROW('מצבת ורישום גנים'!$A$3:$A$18000)),
      ROW(A211))
   ),
"")</f>
        <v/>
      </c>
      <c r="D226" s="701" t="str">
        <f>IF(C226="", "",
   IFERROR(
      IF(VLOOKUP(C226, 'מצבת ורישום גנים'!B:H,7, FALSE) =$D$3,
         VLOOKUP(C226,'מצבת ורישום גנים'!B:D, 3, FALSE),
         "המוסד לא קיים ברשות"),
   "המוסד לא קיים"))</f>
        <v/>
      </c>
      <c r="E226" s="702" t="str">
        <f>IFERROR(VLOOKUP(C226,'מצבת ורישום גנים'!B:G,6,0),"")</f>
        <v/>
      </c>
      <c r="F226" s="702" t="str">
        <f>IFERROR(VLOOKUP(C:C,'מצבת ורישום גנים'!B:I,8,0),"  ")</f>
        <v xml:space="preserve">  </v>
      </c>
      <c r="G226" s="702" t="str">
        <f>IFERROR(VLOOKUP(C:C,'מצבת ורישום גנים'!B:H,4,0),"")</f>
        <v/>
      </c>
      <c r="H226" s="702" t="str">
        <f>IFERROR(VLOOKUP(C:C,'מצבת ורישום גנים'!B:H,5,0),"")</f>
        <v/>
      </c>
      <c r="I226" s="154"/>
      <c r="J226" s="154"/>
    </row>
    <row r="227" spans="2:10" ht="15" x14ac:dyDescent="0.25">
      <c r="B227" s="193">
        <v>212</v>
      </c>
      <c r="C227" s="700" t="str" cm="1">
        <f t="array" ref="C227">IFERROR(
   INDEX('מצבת ורישום גנים'!B:$B,
      SMALL(
         IF(('מצבת ורישום גנים'!$A$3:$A$18000='נתונים כללים (1)'!$C$5),
         ROW('מצבת ורישום גנים'!$A$3:$A$18000)),
      ROW(A212))
   ),
"")</f>
        <v/>
      </c>
      <c r="D227" s="701" t="str">
        <f>IF(C227="", "",
   IFERROR(
      IF(VLOOKUP(C227, 'מצבת ורישום גנים'!B:H,7, FALSE) =$D$3,
         VLOOKUP(C227,'מצבת ורישום גנים'!B:D, 3, FALSE),
         "המוסד לא קיים ברשות"),
   "המוסד לא קיים"))</f>
        <v/>
      </c>
      <c r="E227" s="702" t="str">
        <f>IFERROR(VLOOKUP(C227,'מצבת ורישום גנים'!B:G,6,0),"")</f>
        <v/>
      </c>
      <c r="F227" s="702" t="str">
        <f>IFERROR(VLOOKUP(C:C,'מצבת ורישום גנים'!B:I,8,0),"  ")</f>
        <v xml:space="preserve">  </v>
      </c>
      <c r="G227" s="702" t="str">
        <f>IFERROR(VLOOKUP(C:C,'מצבת ורישום גנים'!B:H,4,0),"")</f>
        <v/>
      </c>
      <c r="H227" s="702" t="str">
        <f>IFERROR(VLOOKUP(C:C,'מצבת ורישום גנים'!B:H,5,0),"")</f>
        <v/>
      </c>
      <c r="I227" s="154"/>
      <c r="J227" s="154"/>
    </row>
    <row r="228" spans="2:10" ht="15" x14ac:dyDescent="0.25">
      <c r="B228" s="193">
        <v>213</v>
      </c>
      <c r="C228" s="700" t="str" cm="1">
        <f t="array" ref="C228">IFERROR(
   INDEX('מצבת ורישום גנים'!B:$B,
      SMALL(
         IF(('מצבת ורישום גנים'!$A$3:$A$18000='נתונים כללים (1)'!$C$5),
         ROW('מצבת ורישום גנים'!$A$3:$A$18000)),
      ROW(A213))
   ),
"")</f>
        <v/>
      </c>
      <c r="D228" s="701" t="str">
        <f>IF(C228="", "",
   IFERROR(
      IF(VLOOKUP(C228, 'מצבת ורישום גנים'!B:H,7, FALSE) =$D$3,
         VLOOKUP(C228,'מצבת ורישום גנים'!B:D, 3, FALSE),
         "המוסד לא קיים ברשות"),
   "המוסד לא קיים"))</f>
        <v/>
      </c>
      <c r="E228" s="702" t="str">
        <f>IFERROR(VLOOKUP(C228,'מצבת ורישום גנים'!B:G,6,0),"")</f>
        <v/>
      </c>
      <c r="F228" s="702" t="str">
        <f>IFERROR(VLOOKUP(C:C,'מצבת ורישום גנים'!B:I,8,0),"  ")</f>
        <v xml:space="preserve">  </v>
      </c>
      <c r="G228" s="702" t="str">
        <f>IFERROR(VLOOKUP(C:C,'מצבת ורישום גנים'!B:H,4,0),"")</f>
        <v/>
      </c>
      <c r="H228" s="702" t="str">
        <f>IFERROR(VLOOKUP(C:C,'מצבת ורישום גנים'!B:H,5,0),"")</f>
        <v/>
      </c>
      <c r="I228" s="154"/>
      <c r="J228" s="154"/>
    </row>
    <row r="229" spans="2:10" ht="15" x14ac:dyDescent="0.25">
      <c r="B229" s="193">
        <v>214</v>
      </c>
      <c r="C229" s="700" t="str" cm="1">
        <f t="array" ref="C229">IFERROR(
   INDEX('מצבת ורישום גנים'!B:$B,
      SMALL(
         IF(('מצבת ורישום גנים'!$A$3:$A$18000='נתונים כללים (1)'!$C$5),
         ROW('מצבת ורישום גנים'!$A$3:$A$18000)),
      ROW(A214))
   ),
"")</f>
        <v/>
      </c>
      <c r="D229" s="701" t="str">
        <f>IF(C229="", "",
   IFERROR(
      IF(VLOOKUP(C229, 'מצבת ורישום גנים'!B:H,7, FALSE) =$D$3,
         VLOOKUP(C229,'מצבת ורישום גנים'!B:D, 3, FALSE),
         "המוסד לא קיים ברשות"),
   "המוסד לא קיים"))</f>
        <v/>
      </c>
      <c r="E229" s="702" t="str">
        <f>IFERROR(VLOOKUP(C229,'מצבת ורישום גנים'!B:G,6,0),"")</f>
        <v/>
      </c>
      <c r="F229" s="702" t="str">
        <f>IFERROR(VLOOKUP(C:C,'מצבת ורישום גנים'!B:I,8,0),"  ")</f>
        <v xml:space="preserve">  </v>
      </c>
      <c r="G229" s="702" t="str">
        <f>IFERROR(VLOOKUP(C:C,'מצבת ורישום גנים'!B:H,4,0),"")</f>
        <v/>
      </c>
      <c r="H229" s="702" t="str">
        <f>IFERROR(VLOOKUP(C:C,'מצבת ורישום גנים'!B:H,5,0),"")</f>
        <v/>
      </c>
      <c r="I229" s="154"/>
      <c r="J229" s="154"/>
    </row>
    <row r="230" spans="2:10" ht="15" x14ac:dyDescent="0.25">
      <c r="B230" s="193">
        <v>215</v>
      </c>
      <c r="C230" s="700" t="str" cm="1">
        <f t="array" ref="C230">IFERROR(
   INDEX('מצבת ורישום גנים'!B:$B,
      SMALL(
         IF(('מצבת ורישום גנים'!$A$3:$A$18000='נתונים כללים (1)'!$C$5),
         ROW('מצבת ורישום גנים'!$A$3:$A$18000)),
      ROW(A215))
   ),
"")</f>
        <v/>
      </c>
      <c r="D230" s="701" t="str">
        <f>IF(C230="", "",
   IFERROR(
      IF(VLOOKUP(C230, 'מצבת ורישום גנים'!B:H,7, FALSE) =$D$3,
         VLOOKUP(C230,'מצבת ורישום גנים'!B:D, 3, FALSE),
         "המוסד לא קיים ברשות"),
   "המוסד לא קיים"))</f>
        <v/>
      </c>
      <c r="E230" s="702" t="str">
        <f>IFERROR(VLOOKUP(C230,'מצבת ורישום גנים'!B:G,6,0),"")</f>
        <v/>
      </c>
      <c r="F230" s="702" t="str">
        <f>IFERROR(VLOOKUP(C:C,'מצבת ורישום גנים'!B:I,8,0),"  ")</f>
        <v xml:space="preserve">  </v>
      </c>
      <c r="G230" s="702" t="str">
        <f>IFERROR(VLOOKUP(C:C,'מצבת ורישום גנים'!B:H,4,0),"")</f>
        <v/>
      </c>
      <c r="H230" s="702" t="str">
        <f>IFERROR(VLOOKUP(C:C,'מצבת ורישום גנים'!B:H,5,0),"")</f>
        <v/>
      </c>
      <c r="I230" s="154"/>
      <c r="J230" s="154"/>
    </row>
    <row r="231" spans="2:10" ht="15" x14ac:dyDescent="0.25">
      <c r="B231" s="193">
        <v>216</v>
      </c>
      <c r="C231" s="700" t="str" cm="1">
        <f t="array" ref="C231">IFERROR(
   INDEX('מצבת ורישום גנים'!B:$B,
      SMALL(
         IF(('מצבת ורישום גנים'!$A$3:$A$18000='נתונים כללים (1)'!$C$5),
         ROW('מצבת ורישום גנים'!$A$3:$A$18000)),
      ROW(A216))
   ),
"")</f>
        <v/>
      </c>
      <c r="D231" s="701" t="str">
        <f>IF(C231="", "",
   IFERROR(
      IF(VLOOKUP(C231, 'מצבת ורישום גנים'!B:H,7, FALSE) =$D$3,
         VLOOKUP(C231,'מצבת ורישום גנים'!B:D, 3, FALSE),
         "המוסד לא קיים ברשות"),
   "המוסד לא קיים"))</f>
        <v/>
      </c>
      <c r="E231" s="702" t="str">
        <f>IFERROR(VLOOKUP(C231,'מצבת ורישום גנים'!B:G,6,0),"")</f>
        <v/>
      </c>
      <c r="F231" s="702" t="str">
        <f>IFERROR(VLOOKUP(C:C,'מצבת ורישום גנים'!B:I,8,0),"  ")</f>
        <v xml:space="preserve">  </v>
      </c>
      <c r="G231" s="702" t="str">
        <f>IFERROR(VLOOKUP(C:C,'מצבת ורישום גנים'!B:H,4,0),"")</f>
        <v/>
      </c>
      <c r="H231" s="702" t="str">
        <f>IFERROR(VLOOKUP(C:C,'מצבת ורישום גנים'!B:H,5,0),"")</f>
        <v/>
      </c>
      <c r="I231" s="154"/>
      <c r="J231" s="154"/>
    </row>
    <row r="232" spans="2:10" ht="15" x14ac:dyDescent="0.25">
      <c r="B232" s="193">
        <v>217</v>
      </c>
      <c r="C232" s="700" t="str" cm="1">
        <f t="array" ref="C232">IFERROR(
   INDEX('מצבת ורישום גנים'!B:$B,
      SMALL(
         IF(('מצבת ורישום גנים'!$A$3:$A$18000='נתונים כללים (1)'!$C$5),
         ROW('מצבת ורישום גנים'!$A$3:$A$18000)),
      ROW(A217))
   ),
"")</f>
        <v/>
      </c>
      <c r="D232" s="701" t="str">
        <f>IF(C232="", "",
   IFERROR(
      IF(VLOOKUP(C232, 'מצבת ורישום גנים'!B:H,7, FALSE) =$D$3,
         VLOOKUP(C232,'מצבת ורישום גנים'!B:D, 3, FALSE),
         "המוסד לא קיים ברשות"),
   "המוסד לא קיים"))</f>
        <v/>
      </c>
      <c r="E232" s="702" t="str">
        <f>IFERROR(VLOOKUP(C232,'מצבת ורישום גנים'!B:G,6,0),"")</f>
        <v/>
      </c>
      <c r="F232" s="702" t="str">
        <f>IFERROR(VLOOKUP(C:C,'מצבת ורישום גנים'!B:I,8,0),"  ")</f>
        <v xml:space="preserve">  </v>
      </c>
      <c r="G232" s="702" t="str">
        <f>IFERROR(VLOOKUP(C:C,'מצבת ורישום גנים'!B:H,4,0),"")</f>
        <v/>
      </c>
      <c r="H232" s="702" t="str">
        <f>IFERROR(VLOOKUP(C:C,'מצבת ורישום גנים'!B:H,5,0),"")</f>
        <v/>
      </c>
      <c r="I232" s="154"/>
      <c r="J232" s="154"/>
    </row>
    <row r="233" spans="2:10" ht="15" x14ac:dyDescent="0.25">
      <c r="B233" s="193">
        <v>218</v>
      </c>
      <c r="C233" s="700" t="str" cm="1">
        <f t="array" ref="C233">IFERROR(
   INDEX('מצבת ורישום גנים'!B:$B,
      SMALL(
         IF(('מצבת ורישום גנים'!$A$3:$A$18000='נתונים כללים (1)'!$C$5),
         ROW('מצבת ורישום גנים'!$A$3:$A$18000)),
      ROW(A218))
   ),
"")</f>
        <v/>
      </c>
      <c r="D233" s="701" t="str">
        <f>IF(C233="", "",
   IFERROR(
      IF(VLOOKUP(C233, 'מצבת ורישום גנים'!B:H,7, FALSE) =$D$3,
         VLOOKUP(C233,'מצבת ורישום גנים'!B:D, 3, FALSE),
         "המוסד לא קיים ברשות"),
   "המוסד לא קיים"))</f>
        <v/>
      </c>
      <c r="E233" s="702" t="str">
        <f>IFERROR(VLOOKUP(C233,'מצבת ורישום גנים'!B:G,6,0),"")</f>
        <v/>
      </c>
      <c r="F233" s="702" t="str">
        <f>IFERROR(VLOOKUP(C:C,'מצבת ורישום גנים'!B:I,8,0),"  ")</f>
        <v xml:space="preserve">  </v>
      </c>
      <c r="G233" s="702" t="str">
        <f>IFERROR(VLOOKUP(C:C,'מצבת ורישום גנים'!B:H,4,0),"")</f>
        <v/>
      </c>
      <c r="H233" s="702" t="str">
        <f>IFERROR(VLOOKUP(C:C,'מצבת ורישום גנים'!B:H,5,0),"")</f>
        <v/>
      </c>
      <c r="I233" s="154"/>
      <c r="J233" s="154"/>
    </row>
    <row r="234" spans="2:10" ht="15" x14ac:dyDescent="0.25">
      <c r="B234" s="193">
        <v>219</v>
      </c>
      <c r="C234" s="700" t="str" cm="1">
        <f t="array" ref="C234">IFERROR(
   INDEX('מצבת ורישום גנים'!B:$B,
      SMALL(
         IF(('מצבת ורישום גנים'!$A$3:$A$18000='נתונים כללים (1)'!$C$5),
         ROW('מצבת ורישום גנים'!$A$3:$A$18000)),
      ROW(A219))
   ),
"")</f>
        <v/>
      </c>
      <c r="D234" s="701" t="str">
        <f>IF(C234="", "",
   IFERROR(
      IF(VLOOKUP(C234, 'מצבת ורישום גנים'!B:H,7, FALSE) =$D$3,
         VLOOKUP(C234,'מצבת ורישום גנים'!B:D, 3, FALSE),
         "המוסד לא קיים ברשות"),
   "המוסד לא קיים"))</f>
        <v/>
      </c>
      <c r="E234" s="702" t="str">
        <f>IFERROR(VLOOKUP(C234,'מצבת ורישום גנים'!B:G,6,0),"")</f>
        <v/>
      </c>
      <c r="F234" s="702" t="str">
        <f>IFERROR(VLOOKUP(C:C,'מצבת ורישום גנים'!B:I,8,0),"  ")</f>
        <v xml:space="preserve">  </v>
      </c>
      <c r="G234" s="702" t="str">
        <f>IFERROR(VLOOKUP(C:C,'מצבת ורישום גנים'!B:H,4,0),"")</f>
        <v/>
      </c>
      <c r="H234" s="702" t="str">
        <f>IFERROR(VLOOKUP(C:C,'מצבת ורישום גנים'!B:H,5,0),"")</f>
        <v/>
      </c>
      <c r="I234" s="154"/>
      <c r="J234" s="154"/>
    </row>
    <row r="235" spans="2:10" ht="15" x14ac:dyDescent="0.25">
      <c r="B235" s="193">
        <v>220</v>
      </c>
      <c r="C235" s="700" t="str" cm="1">
        <f t="array" ref="C235">IFERROR(
   INDEX('מצבת ורישום גנים'!B:$B,
      SMALL(
         IF(('מצבת ורישום גנים'!$A$3:$A$18000='נתונים כללים (1)'!$C$5),
         ROW('מצבת ורישום גנים'!$A$3:$A$18000)),
      ROW(A220))
   ),
"")</f>
        <v/>
      </c>
      <c r="D235" s="701" t="str">
        <f>IF(C235="", "",
   IFERROR(
      IF(VLOOKUP(C235, 'מצבת ורישום גנים'!B:H,7, FALSE) =$D$3,
         VLOOKUP(C235,'מצבת ורישום גנים'!B:D, 3, FALSE),
         "המוסד לא קיים ברשות"),
   "המוסד לא קיים"))</f>
        <v/>
      </c>
      <c r="E235" s="702" t="str">
        <f>IFERROR(VLOOKUP(C235,'מצבת ורישום גנים'!B:G,6,0),"")</f>
        <v/>
      </c>
      <c r="F235" s="702" t="str">
        <f>IFERROR(VLOOKUP(C:C,'מצבת ורישום גנים'!B:I,8,0),"  ")</f>
        <v xml:space="preserve">  </v>
      </c>
      <c r="G235" s="702" t="str">
        <f>IFERROR(VLOOKUP(C:C,'מצבת ורישום גנים'!B:H,4,0),"")</f>
        <v/>
      </c>
      <c r="H235" s="702" t="str">
        <f>IFERROR(VLOOKUP(C:C,'מצבת ורישום גנים'!B:H,5,0),"")</f>
        <v/>
      </c>
      <c r="I235" s="154"/>
      <c r="J235" s="154"/>
    </row>
    <row r="236" spans="2:10" ht="15" x14ac:dyDescent="0.25">
      <c r="B236" s="193">
        <v>221</v>
      </c>
      <c r="C236" s="700" t="str" cm="1">
        <f t="array" ref="C236">IFERROR(
   INDEX('מצבת ורישום גנים'!B:$B,
      SMALL(
         IF(('מצבת ורישום גנים'!$A$3:$A$18000='נתונים כללים (1)'!$C$5),
         ROW('מצבת ורישום גנים'!$A$3:$A$18000)),
      ROW(A221))
   ),
"")</f>
        <v/>
      </c>
      <c r="D236" s="701" t="str">
        <f>IF(C236="", "",
   IFERROR(
      IF(VLOOKUP(C236, 'מצבת ורישום גנים'!B:H,7, FALSE) =$D$3,
         VLOOKUP(C236,'מצבת ורישום גנים'!B:D, 3, FALSE),
         "המוסד לא קיים ברשות"),
   "המוסד לא קיים"))</f>
        <v/>
      </c>
      <c r="E236" s="702" t="str">
        <f>IFERROR(VLOOKUP(C236,'מצבת ורישום גנים'!B:G,6,0),"")</f>
        <v/>
      </c>
      <c r="F236" s="702" t="str">
        <f>IFERROR(VLOOKUP(C:C,'מצבת ורישום גנים'!B:I,8,0),"  ")</f>
        <v xml:space="preserve">  </v>
      </c>
      <c r="G236" s="702" t="str">
        <f>IFERROR(VLOOKUP(C:C,'מצבת ורישום גנים'!B:H,4,0),"")</f>
        <v/>
      </c>
      <c r="H236" s="702" t="str">
        <f>IFERROR(VLOOKUP(C:C,'מצבת ורישום גנים'!B:H,5,0),"")</f>
        <v/>
      </c>
      <c r="I236" s="154"/>
      <c r="J236" s="154"/>
    </row>
    <row r="237" spans="2:10" ht="15" x14ac:dyDescent="0.25">
      <c r="B237" s="193">
        <v>222</v>
      </c>
      <c r="C237" s="700" t="str" cm="1">
        <f t="array" ref="C237">IFERROR(
   INDEX('מצבת ורישום גנים'!B:$B,
      SMALL(
         IF(('מצבת ורישום גנים'!$A$3:$A$18000='נתונים כללים (1)'!$C$5),
         ROW('מצבת ורישום גנים'!$A$3:$A$18000)),
      ROW(A222))
   ),
"")</f>
        <v/>
      </c>
      <c r="D237" s="701" t="str">
        <f>IF(C237="", "",
   IFERROR(
      IF(VLOOKUP(C237, 'מצבת ורישום גנים'!B:H,7, FALSE) =$D$3,
         VLOOKUP(C237,'מצבת ורישום גנים'!B:D, 3, FALSE),
         "המוסד לא קיים ברשות"),
   "המוסד לא קיים"))</f>
        <v/>
      </c>
      <c r="E237" s="702" t="str">
        <f>IFERROR(VLOOKUP(C237,'מצבת ורישום גנים'!B:G,6,0),"")</f>
        <v/>
      </c>
      <c r="F237" s="702" t="str">
        <f>IFERROR(VLOOKUP(C:C,'מצבת ורישום גנים'!B:I,8,0),"  ")</f>
        <v xml:space="preserve">  </v>
      </c>
      <c r="G237" s="702" t="str">
        <f>IFERROR(VLOOKUP(C:C,'מצבת ורישום גנים'!B:H,4,0),"")</f>
        <v/>
      </c>
      <c r="H237" s="702" t="str">
        <f>IFERROR(VLOOKUP(C:C,'מצבת ורישום גנים'!B:H,5,0),"")</f>
        <v/>
      </c>
      <c r="I237" s="154"/>
      <c r="J237" s="154"/>
    </row>
    <row r="238" spans="2:10" ht="15" x14ac:dyDescent="0.25">
      <c r="B238" s="193">
        <v>223</v>
      </c>
      <c r="C238" s="700" t="str" cm="1">
        <f t="array" ref="C238">IFERROR(
   INDEX('מצבת ורישום גנים'!B:$B,
      SMALL(
         IF(('מצבת ורישום גנים'!$A$3:$A$18000='נתונים כללים (1)'!$C$5),
         ROW('מצבת ורישום גנים'!$A$3:$A$18000)),
      ROW(A223))
   ),
"")</f>
        <v/>
      </c>
      <c r="D238" s="701" t="str">
        <f>IF(C238="", "",
   IFERROR(
      IF(VLOOKUP(C238, 'מצבת ורישום גנים'!B:H,7, FALSE) =$D$3,
         VLOOKUP(C238,'מצבת ורישום גנים'!B:D, 3, FALSE),
         "המוסד לא קיים ברשות"),
   "המוסד לא קיים"))</f>
        <v/>
      </c>
      <c r="E238" s="702" t="str">
        <f>IFERROR(VLOOKUP(C238,'מצבת ורישום גנים'!B:G,6,0),"")</f>
        <v/>
      </c>
      <c r="F238" s="702" t="str">
        <f>IFERROR(VLOOKUP(C:C,'מצבת ורישום גנים'!B:I,8,0),"  ")</f>
        <v xml:space="preserve">  </v>
      </c>
      <c r="G238" s="702" t="str">
        <f>IFERROR(VLOOKUP(C:C,'מצבת ורישום גנים'!B:H,4,0),"")</f>
        <v/>
      </c>
      <c r="H238" s="702" t="str">
        <f>IFERROR(VLOOKUP(C:C,'מצבת ורישום גנים'!B:H,5,0),"")</f>
        <v/>
      </c>
      <c r="I238" s="154"/>
      <c r="J238" s="154"/>
    </row>
    <row r="239" spans="2:10" ht="15" x14ac:dyDescent="0.25">
      <c r="B239" s="193">
        <v>224</v>
      </c>
      <c r="C239" s="700" t="str" cm="1">
        <f t="array" ref="C239">IFERROR(
   INDEX('מצבת ורישום גנים'!B:$B,
      SMALL(
         IF(('מצבת ורישום גנים'!$A$3:$A$18000='נתונים כללים (1)'!$C$5),
         ROW('מצבת ורישום גנים'!$A$3:$A$18000)),
      ROW(A224))
   ),
"")</f>
        <v/>
      </c>
      <c r="D239" s="701" t="str">
        <f>IF(C239="", "",
   IFERROR(
      IF(VLOOKUP(C239, 'מצבת ורישום גנים'!B:H,7, FALSE) =$D$3,
         VLOOKUP(C239,'מצבת ורישום גנים'!B:D, 3, FALSE),
         "המוסד לא קיים ברשות"),
   "המוסד לא קיים"))</f>
        <v/>
      </c>
      <c r="E239" s="702" t="str">
        <f>IFERROR(VLOOKUP(C239,'מצבת ורישום גנים'!B:G,6,0),"")</f>
        <v/>
      </c>
      <c r="F239" s="702" t="str">
        <f>IFERROR(VLOOKUP(C:C,'מצבת ורישום גנים'!B:I,8,0),"  ")</f>
        <v xml:space="preserve">  </v>
      </c>
      <c r="G239" s="702" t="str">
        <f>IFERROR(VLOOKUP(C:C,'מצבת ורישום גנים'!B:H,4,0),"")</f>
        <v/>
      </c>
      <c r="H239" s="702" t="str">
        <f>IFERROR(VLOOKUP(C:C,'מצבת ורישום גנים'!B:H,5,0),"")</f>
        <v/>
      </c>
      <c r="I239" s="154"/>
      <c r="J239" s="154"/>
    </row>
    <row r="240" spans="2:10" ht="15" x14ac:dyDescent="0.25">
      <c r="B240" s="193">
        <v>225</v>
      </c>
      <c r="C240" s="700" t="str" cm="1">
        <f t="array" ref="C240">IFERROR(
   INDEX('מצבת ורישום גנים'!B:$B,
      SMALL(
         IF(('מצבת ורישום גנים'!$A$3:$A$18000='נתונים כללים (1)'!$C$5),
         ROW('מצבת ורישום גנים'!$A$3:$A$18000)),
      ROW(A225))
   ),
"")</f>
        <v/>
      </c>
      <c r="D240" s="701" t="str">
        <f>IF(C240="", "",
   IFERROR(
      IF(VLOOKUP(C240, 'מצבת ורישום גנים'!B:H,7, FALSE) =$D$3,
         VLOOKUP(C240,'מצבת ורישום גנים'!B:D, 3, FALSE),
         "המוסד לא קיים ברשות"),
   "המוסד לא קיים"))</f>
        <v/>
      </c>
      <c r="E240" s="702" t="str">
        <f>IFERROR(VLOOKUP(C240,'מצבת ורישום גנים'!B:G,6,0),"")</f>
        <v/>
      </c>
      <c r="F240" s="702" t="str">
        <f>IFERROR(VLOOKUP(C:C,'מצבת ורישום גנים'!B:I,8,0),"  ")</f>
        <v xml:space="preserve">  </v>
      </c>
      <c r="G240" s="702" t="str">
        <f>IFERROR(VLOOKUP(C:C,'מצבת ורישום גנים'!B:H,4,0),"")</f>
        <v/>
      </c>
      <c r="H240" s="702" t="str">
        <f>IFERROR(VLOOKUP(C:C,'מצבת ורישום גנים'!B:H,5,0),"")</f>
        <v/>
      </c>
      <c r="I240" s="154"/>
      <c r="J240" s="154"/>
    </row>
    <row r="241" spans="2:10" ht="15" x14ac:dyDescent="0.25">
      <c r="B241" s="193">
        <v>226</v>
      </c>
      <c r="C241" s="700" t="str" cm="1">
        <f t="array" ref="C241">IFERROR(
   INDEX('מצבת ורישום גנים'!B:$B,
      SMALL(
         IF(('מצבת ורישום גנים'!$A$3:$A$18000='נתונים כללים (1)'!$C$5),
         ROW('מצבת ורישום גנים'!$A$3:$A$18000)),
      ROW(A226))
   ),
"")</f>
        <v/>
      </c>
      <c r="D241" s="701" t="str">
        <f>IF(C241="", "",
   IFERROR(
      IF(VLOOKUP(C241, 'מצבת ורישום גנים'!B:H,7, FALSE) =$D$3,
         VLOOKUP(C241,'מצבת ורישום גנים'!B:D, 3, FALSE),
         "המוסד לא קיים ברשות"),
   "המוסד לא קיים"))</f>
        <v/>
      </c>
      <c r="E241" s="702" t="str">
        <f>IFERROR(VLOOKUP(C241,'מצבת ורישום גנים'!B:G,6,0),"")</f>
        <v/>
      </c>
      <c r="F241" s="702" t="str">
        <f>IFERROR(VLOOKUP(C:C,'מצבת ורישום גנים'!B:I,8,0),"  ")</f>
        <v xml:space="preserve">  </v>
      </c>
      <c r="G241" s="702" t="str">
        <f>IFERROR(VLOOKUP(C:C,'מצבת ורישום גנים'!B:H,4,0),"")</f>
        <v/>
      </c>
      <c r="H241" s="702" t="str">
        <f>IFERROR(VLOOKUP(C:C,'מצבת ורישום גנים'!B:H,5,0),"")</f>
        <v/>
      </c>
      <c r="I241" s="154"/>
      <c r="J241" s="154"/>
    </row>
    <row r="242" spans="2:10" ht="15" x14ac:dyDescent="0.25">
      <c r="B242" s="193">
        <v>227</v>
      </c>
      <c r="C242" s="700" t="str" cm="1">
        <f t="array" ref="C242">IFERROR(
   INDEX('מצבת ורישום גנים'!B:$B,
      SMALL(
         IF(('מצבת ורישום גנים'!$A$3:$A$18000='נתונים כללים (1)'!$C$5),
         ROW('מצבת ורישום גנים'!$A$3:$A$18000)),
      ROW(A227))
   ),
"")</f>
        <v/>
      </c>
      <c r="D242" s="701" t="str">
        <f>IF(C242="", "",
   IFERROR(
      IF(VLOOKUP(C242, 'מצבת ורישום גנים'!B:H,7, FALSE) =$D$3,
         VLOOKUP(C242,'מצבת ורישום גנים'!B:D, 3, FALSE),
         "המוסד לא קיים ברשות"),
   "המוסד לא קיים"))</f>
        <v/>
      </c>
      <c r="E242" s="702" t="str">
        <f>IFERROR(VLOOKUP(C242,'מצבת ורישום גנים'!B:G,6,0),"")</f>
        <v/>
      </c>
      <c r="F242" s="702" t="str">
        <f>IFERROR(VLOOKUP(C:C,'מצבת ורישום גנים'!B:I,8,0),"  ")</f>
        <v xml:space="preserve">  </v>
      </c>
      <c r="G242" s="702" t="str">
        <f>IFERROR(VLOOKUP(C:C,'מצבת ורישום גנים'!B:H,4,0),"")</f>
        <v/>
      </c>
      <c r="H242" s="702" t="str">
        <f>IFERROR(VLOOKUP(C:C,'מצבת ורישום גנים'!B:H,5,0),"")</f>
        <v/>
      </c>
      <c r="I242" s="154"/>
      <c r="J242" s="154"/>
    </row>
    <row r="243" spans="2:10" ht="15" x14ac:dyDescent="0.25">
      <c r="B243" s="193">
        <v>228</v>
      </c>
      <c r="C243" s="700" t="str" cm="1">
        <f t="array" ref="C243">IFERROR(
   INDEX('מצבת ורישום גנים'!B:$B,
      SMALL(
         IF(('מצבת ורישום גנים'!$A$3:$A$18000='נתונים כללים (1)'!$C$5),
         ROW('מצבת ורישום גנים'!$A$3:$A$18000)),
      ROW(A228))
   ),
"")</f>
        <v/>
      </c>
      <c r="D243" s="701" t="str">
        <f>IF(C243="", "",
   IFERROR(
      IF(VLOOKUP(C243, 'מצבת ורישום גנים'!B:H,7, FALSE) =$D$3,
         VLOOKUP(C243,'מצבת ורישום גנים'!B:D, 3, FALSE),
         "המוסד לא קיים ברשות"),
   "המוסד לא קיים"))</f>
        <v/>
      </c>
      <c r="E243" s="702" t="str">
        <f>IFERROR(VLOOKUP(C243,'מצבת ורישום גנים'!B:G,6,0),"")</f>
        <v/>
      </c>
      <c r="F243" s="702" t="str">
        <f>IFERROR(VLOOKUP(C:C,'מצבת ורישום גנים'!B:I,8,0),"  ")</f>
        <v xml:space="preserve">  </v>
      </c>
      <c r="G243" s="702" t="str">
        <f>IFERROR(VLOOKUP(C:C,'מצבת ורישום גנים'!B:H,4,0),"")</f>
        <v/>
      </c>
      <c r="H243" s="702" t="str">
        <f>IFERROR(VLOOKUP(C:C,'מצבת ורישום גנים'!B:H,5,0),"")</f>
        <v/>
      </c>
      <c r="I243" s="154"/>
      <c r="J243" s="154"/>
    </row>
    <row r="244" spans="2:10" ht="15" x14ac:dyDescent="0.25">
      <c r="B244" s="193">
        <v>229</v>
      </c>
      <c r="C244" s="700" t="str" cm="1">
        <f t="array" ref="C244">IFERROR(
   INDEX('מצבת ורישום גנים'!B:$B,
      SMALL(
         IF(('מצבת ורישום גנים'!$A$3:$A$18000='נתונים כללים (1)'!$C$5),
         ROW('מצבת ורישום גנים'!$A$3:$A$18000)),
      ROW(A229))
   ),
"")</f>
        <v/>
      </c>
      <c r="D244" s="701" t="str">
        <f>IF(C244="", "",
   IFERROR(
      IF(VLOOKUP(C244, 'מצבת ורישום גנים'!B:H,7, FALSE) =$D$3,
         VLOOKUP(C244,'מצבת ורישום גנים'!B:D, 3, FALSE),
         "המוסד לא קיים ברשות"),
   "המוסד לא קיים"))</f>
        <v/>
      </c>
      <c r="E244" s="702" t="str">
        <f>IFERROR(VLOOKUP(C244,'מצבת ורישום גנים'!B:G,6,0),"")</f>
        <v/>
      </c>
      <c r="F244" s="702" t="str">
        <f>IFERROR(VLOOKUP(C:C,'מצבת ורישום גנים'!B:I,8,0),"  ")</f>
        <v xml:space="preserve">  </v>
      </c>
      <c r="G244" s="702" t="str">
        <f>IFERROR(VLOOKUP(C:C,'מצבת ורישום גנים'!B:H,4,0),"")</f>
        <v/>
      </c>
      <c r="H244" s="702" t="str">
        <f>IFERROR(VLOOKUP(C:C,'מצבת ורישום גנים'!B:H,5,0),"")</f>
        <v/>
      </c>
      <c r="I244" s="154"/>
      <c r="J244" s="154"/>
    </row>
    <row r="245" spans="2:10" ht="15" x14ac:dyDescent="0.25">
      <c r="B245" s="193">
        <v>230</v>
      </c>
      <c r="C245" s="700" t="str" cm="1">
        <f t="array" ref="C245">IFERROR(
   INDEX('מצבת ורישום גנים'!B:$B,
      SMALL(
         IF(('מצבת ורישום גנים'!$A$3:$A$18000='נתונים כללים (1)'!$C$5),
         ROW('מצבת ורישום גנים'!$A$3:$A$18000)),
      ROW(A230))
   ),
"")</f>
        <v/>
      </c>
      <c r="D245" s="701" t="str">
        <f>IF(C245="", "",
   IFERROR(
      IF(VLOOKUP(C245, 'מצבת ורישום גנים'!B:H,7, FALSE) =$D$3,
         VLOOKUP(C245,'מצבת ורישום גנים'!B:D, 3, FALSE),
         "המוסד לא קיים ברשות"),
   "המוסד לא קיים"))</f>
        <v/>
      </c>
      <c r="E245" s="702" t="str">
        <f>IFERROR(VLOOKUP(C245,'מצבת ורישום גנים'!B:G,6,0),"")</f>
        <v/>
      </c>
      <c r="F245" s="702" t="str">
        <f>IFERROR(VLOOKUP(C:C,'מצבת ורישום גנים'!B:I,8,0),"  ")</f>
        <v xml:space="preserve">  </v>
      </c>
      <c r="G245" s="702" t="str">
        <f>IFERROR(VLOOKUP(C:C,'מצבת ורישום גנים'!B:H,4,0),"")</f>
        <v/>
      </c>
      <c r="H245" s="702" t="str">
        <f>IFERROR(VLOOKUP(C:C,'מצבת ורישום גנים'!B:H,5,0),"")</f>
        <v/>
      </c>
      <c r="I245" s="154"/>
      <c r="J245" s="154"/>
    </row>
    <row r="246" spans="2:10" ht="15" x14ac:dyDescent="0.25">
      <c r="B246" s="193">
        <v>231</v>
      </c>
      <c r="C246" s="700" t="str" cm="1">
        <f t="array" ref="C246">IFERROR(
   INDEX('מצבת ורישום גנים'!B:$B,
      SMALL(
         IF(('מצבת ורישום גנים'!$A$3:$A$18000='נתונים כללים (1)'!$C$5),
         ROW('מצבת ורישום גנים'!$A$3:$A$18000)),
      ROW(A231))
   ),
"")</f>
        <v/>
      </c>
      <c r="D246" s="701" t="str">
        <f>IF(C246="", "",
   IFERROR(
      IF(VLOOKUP(C246, 'מצבת ורישום גנים'!B:H,7, FALSE) =$D$3,
         VLOOKUP(C246,'מצבת ורישום גנים'!B:D, 3, FALSE),
         "המוסד לא קיים ברשות"),
   "המוסד לא קיים"))</f>
        <v/>
      </c>
      <c r="E246" s="702" t="str">
        <f>IFERROR(VLOOKUP(C246,'מצבת ורישום גנים'!B:G,6,0),"")</f>
        <v/>
      </c>
      <c r="F246" s="702" t="str">
        <f>IFERROR(VLOOKUP(C:C,'מצבת ורישום גנים'!B:I,8,0),"  ")</f>
        <v xml:space="preserve">  </v>
      </c>
      <c r="G246" s="702" t="str">
        <f>IFERROR(VLOOKUP(C:C,'מצבת ורישום גנים'!B:H,4,0),"")</f>
        <v/>
      </c>
      <c r="H246" s="702" t="str">
        <f>IFERROR(VLOOKUP(C:C,'מצבת ורישום גנים'!B:H,5,0),"")</f>
        <v/>
      </c>
      <c r="I246" s="154"/>
      <c r="J246" s="154"/>
    </row>
    <row r="247" spans="2:10" ht="15" x14ac:dyDescent="0.25">
      <c r="B247" s="193">
        <v>232</v>
      </c>
      <c r="C247" s="700" t="str" cm="1">
        <f t="array" ref="C247">IFERROR(
   INDEX('מצבת ורישום גנים'!B:$B,
      SMALL(
         IF(('מצבת ורישום גנים'!$A$3:$A$18000='נתונים כללים (1)'!$C$5),
         ROW('מצבת ורישום גנים'!$A$3:$A$18000)),
      ROW(A232))
   ),
"")</f>
        <v/>
      </c>
      <c r="D247" s="701" t="str">
        <f>IF(C247="", "",
   IFERROR(
      IF(VLOOKUP(C247, 'מצבת ורישום גנים'!B:H,7, FALSE) =$D$3,
         VLOOKUP(C247,'מצבת ורישום גנים'!B:D, 3, FALSE),
         "המוסד לא קיים ברשות"),
   "המוסד לא קיים"))</f>
        <v/>
      </c>
      <c r="E247" s="702" t="str">
        <f>IFERROR(VLOOKUP(C247,'מצבת ורישום גנים'!B:G,6,0),"")</f>
        <v/>
      </c>
      <c r="F247" s="702" t="str">
        <f>IFERROR(VLOOKUP(C:C,'מצבת ורישום גנים'!B:I,8,0),"  ")</f>
        <v xml:space="preserve">  </v>
      </c>
      <c r="G247" s="702" t="str">
        <f>IFERROR(VLOOKUP(C:C,'מצבת ורישום גנים'!B:H,4,0),"")</f>
        <v/>
      </c>
      <c r="H247" s="702" t="str">
        <f>IFERROR(VLOOKUP(C:C,'מצבת ורישום גנים'!B:H,5,0),"")</f>
        <v/>
      </c>
      <c r="I247" s="154"/>
      <c r="J247" s="154"/>
    </row>
    <row r="248" spans="2:10" ht="15" x14ac:dyDescent="0.25">
      <c r="B248" s="193">
        <v>233</v>
      </c>
      <c r="C248" s="700" t="str" cm="1">
        <f t="array" ref="C248">IFERROR(
   INDEX('מצבת ורישום גנים'!B:$B,
      SMALL(
         IF(('מצבת ורישום גנים'!$A$3:$A$18000='נתונים כללים (1)'!$C$5),
         ROW('מצבת ורישום גנים'!$A$3:$A$18000)),
      ROW(A233))
   ),
"")</f>
        <v/>
      </c>
      <c r="D248" s="701" t="str">
        <f>IF(C248="", "",
   IFERROR(
      IF(VLOOKUP(C248, 'מצבת ורישום גנים'!B:H,7, FALSE) =$D$3,
         VLOOKUP(C248,'מצבת ורישום גנים'!B:D, 3, FALSE),
         "המוסד לא קיים ברשות"),
   "המוסד לא קיים"))</f>
        <v/>
      </c>
      <c r="E248" s="702" t="str">
        <f>IFERROR(VLOOKUP(C248,'מצבת ורישום גנים'!B:G,6,0),"")</f>
        <v/>
      </c>
      <c r="F248" s="702" t="str">
        <f>IFERROR(VLOOKUP(C:C,'מצבת ורישום גנים'!B:I,8,0),"  ")</f>
        <v xml:space="preserve">  </v>
      </c>
      <c r="G248" s="702" t="str">
        <f>IFERROR(VLOOKUP(C:C,'מצבת ורישום גנים'!B:H,4,0),"")</f>
        <v/>
      </c>
      <c r="H248" s="702" t="str">
        <f>IFERROR(VLOOKUP(C:C,'מצבת ורישום גנים'!B:H,5,0),"")</f>
        <v/>
      </c>
      <c r="I248" s="154"/>
      <c r="J248" s="154"/>
    </row>
    <row r="249" spans="2:10" ht="15" x14ac:dyDescent="0.25">
      <c r="B249" s="193">
        <v>234</v>
      </c>
      <c r="C249" s="700" t="str" cm="1">
        <f t="array" ref="C249">IFERROR(
   INDEX('מצבת ורישום גנים'!B:$B,
      SMALL(
         IF(('מצבת ורישום גנים'!$A$3:$A$18000='נתונים כללים (1)'!$C$5),
         ROW('מצבת ורישום גנים'!$A$3:$A$18000)),
      ROW(A234))
   ),
"")</f>
        <v/>
      </c>
      <c r="D249" s="701" t="str">
        <f>IF(C249="", "",
   IFERROR(
      IF(VLOOKUP(C249, 'מצבת ורישום גנים'!B:H,7, FALSE) =$D$3,
         VLOOKUP(C249,'מצבת ורישום גנים'!B:D, 3, FALSE),
         "המוסד לא קיים ברשות"),
   "המוסד לא קיים"))</f>
        <v/>
      </c>
      <c r="E249" s="702" t="str">
        <f>IFERROR(VLOOKUP(C249,'מצבת ורישום גנים'!B:G,6,0),"")</f>
        <v/>
      </c>
      <c r="F249" s="702" t="str">
        <f>IFERROR(VLOOKUP(C:C,'מצבת ורישום גנים'!B:I,8,0),"  ")</f>
        <v xml:space="preserve">  </v>
      </c>
      <c r="G249" s="702" t="str">
        <f>IFERROR(VLOOKUP(C:C,'מצבת ורישום גנים'!B:H,4,0),"")</f>
        <v/>
      </c>
      <c r="H249" s="702" t="str">
        <f>IFERROR(VLOOKUP(C:C,'מצבת ורישום גנים'!B:H,5,0),"")</f>
        <v/>
      </c>
      <c r="I249" s="154"/>
      <c r="J249" s="154"/>
    </row>
    <row r="250" spans="2:10" ht="15" x14ac:dyDescent="0.25">
      <c r="B250" s="193">
        <v>235</v>
      </c>
      <c r="C250" s="700" t="str" cm="1">
        <f t="array" ref="C250">IFERROR(
   INDEX('מצבת ורישום גנים'!B:$B,
      SMALL(
         IF(('מצבת ורישום גנים'!$A$3:$A$18000='נתונים כללים (1)'!$C$5),
         ROW('מצבת ורישום גנים'!$A$3:$A$18000)),
      ROW(A235))
   ),
"")</f>
        <v/>
      </c>
      <c r="D250" s="701" t="str">
        <f>IF(C250="", "",
   IFERROR(
      IF(VLOOKUP(C250, 'מצבת ורישום גנים'!B:H,7, FALSE) =$D$3,
         VLOOKUP(C250,'מצבת ורישום גנים'!B:D, 3, FALSE),
         "המוסד לא קיים ברשות"),
   "המוסד לא קיים"))</f>
        <v/>
      </c>
      <c r="E250" s="702" t="str">
        <f>IFERROR(VLOOKUP(C250,'מצבת ורישום גנים'!B:G,6,0),"")</f>
        <v/>
      </c>
      <c r="F250" s="702" t="str">
        <f>IFERROR(VLOOKUP(C:C,'מצבת ורישום גנים'!B:I,8,0),"  ")</f>
        <v xml:space="preserve">  </v>
      </c>
      <c r="G250" s="702" t="str">
        <f>IFERROR(VLOOKUP(C:C,'מצבת ורישום גנים'!B:H,4,0),"")</f>
        <v/>
      </c>
      <c r="H250" s="702" t="str">
        <f>IFERROR(VLOOKUP(C:C,'מצבת ורישום גנים'!B:H,5,0),"")</f>
        <v/>
      </c>
      <c r="I250" s="154"/>
      <c r="J250" s="154"/>
    </row>
    <row r="251" spans="2:10" ht="15" x14ac:dyDescent="0.25">
      <c r="B251" s="193">
        <v>236</v>
      </c>
      <c r="C251" s="700" t="str" cm="1">
        <f t="array" ref="C251">IFERROR(
   INDEX('מצבת ורישום גנים'!B:$B,
      SMALL(
         IF(('מצבת ורישום גנים'!$A$3:$A$18000='נתונים כללים (1)'!$C$5),
         ROW('מצבת ורישום גנים'!$A$3:$A$18000)),
      ROW(A236))
   ),
"")</f>
        <v/>
      </c>
      <c r="D251" s="701" t="str">
        <f>IF(C251="", "",
   IFERROR(
      IF(VLOOKUP(C251, 'מצבת ורישום גנים'!B:H,7, FALSE) =$D$3,
         VLOOKUP(C251,'מצבת ורישום גנים'!B:D, 3, FALSE),
         "המוסד לא קיים ברשות"),
   "המוסד לא קיים"))</f>
        <v/>
      </c>
      <c r="E251" s="702" t="str">
        <f>IFERROR(VLOOKUP(C251,'מצבת ורישום גנים'!B:G,6,0),"")</f>
        <v/>
      </c>
      <c r="F251" s="702" t="str">
        <f>IFERROR(VLOOKUP(C:C,'מצבת ורישום גנים'!B:I,8,0),"  ")</f>
        <v xml:space="preserve">  </v>
      </c>
      <c r="G251" s="702" t="str">
        <f>IFERROR(VLOOKUP(C:C,'מצבת ורישום גנים'!B:H,4,0),"")</f>
        <v/>
      </c>
      <c r="H251" s="702" t="str">
        <f>IFERROR(VLOOKUP(C:C,'מצבת ורישום גנים'!B:H,5,0),"")</f>
        <v/>
      </c>
      <c r="I251" s="154"/>
      <c r="J251" s="154"/>
    </row>
    <row r="252" spans="2:10" ht="15" x14ac:dyDescent="0.25">
      <c r="B252" s="193">
        <v>237</v>
      </c>
      <c r="C252" s="700" t="str" cm="1">
        <f t="array" ref="C252">IFERROR(
   INDEX('מצבת ורישום גנים'!B:$B,
      SMALL(
         IF(('מצבת ורישום גנים'!$A$3:$A$18000='נתונים כללים (1)'!$C$5),
         ROW('מצבת ורישום גנים'!$A$3:$A$18000)),
      ROW(A237))
   ),
"")</f>
        <v/>
      </c>
      <c r="D252" s="701" t="str">
        <f>IF(C252="", "",
   IFERROR(
      IF(VLOOKUP(C252, 'מצבת ורישום גנים'!B:H,7, FALSE) =$D$3,
         VLOOKUP(C252,'מצבת ורישום גנים'!B:D, 3, FALSE),
         "המוסד לא קיים ברשות"),
   "המוסד לא קיים"))</f>
        <v/>
      </c>
      <c r="E252" s="702" t="str">
        <f>IFERROR(VLOOKUP(C252,'מצבת ורישום גנים'!B:G,6,0),"")</f>
        <v/>
      </c>
      <c r="F252" s="702" t="str">
        <f>IFERROR(VLOOKUP(C:C,'מצבת ורישום גנים'!B:I,8,0),"  ")</f>
        <v xml:space="preserve">  </v>
      </c>
      <c r="G252" s="702" t="str">
        <f>IFERROR(VLOOKUP(C:C,'מצבת ורישום גנים'!B:H,4,0),"")</f>
        <v/>
      </c>
      <c r="H252" s="702" t="str">
        <f>IFERROR(VLOOKUP(C:C,'מצבת ורישום גנים'!B:H,5,0),"")</f>
        <v/>
      </c>
      <c r="I252" s="154"/>
      <c r="J252" s="154"/>
    </row>
    <row r="253" spans="2:10" ht="15" x14ac:dyDescent="0.25">
      <c r="B253" s="193">
        <v>238</v>
      </c>
      <c r="C253" s="700" t="str" cm="1">
        <f t="array" ref="C253">IFERROR(
   INDEX('מצבת ורישום גנים'!B:$B,
      SMALL(
         IF(('מצבת ורישום גנים'!$A$3:$A$18000='נתונים כללים (1)'!$C$5),
         ROW('מצבת ורישום גנים'!$A$3:$A$18000)),
      ROW(A238))
   ),
"")</f>
        <v/>
      </c>
      <c r="D253" s="701" t="str">
        <f>IF(C253="", "",
   IFERROR(
      IF(VLOOKUP(C253, 'מצבת ורישום גנים'!B:H,7, FALSE) =$D$3,
         VLOOKUP(C253,'מצבת ורישום גנים'!B:D, 3, FALSE),
         "המוסד לא קיים ברשות"),
   "המוסד לא קיים"))</f>
        <v/>
      </c>
      <c r="E253" s="702" t="str">
        <f>IFERROR(VLOOKUP(C253,'מצבת ורישום גנים'!B:G,6,0),"")</f>
        <v/>
      </c>
      <c r="F253" s="702" t="str">
        <f>IFERROR(VLOOKUP(C:C,'מצבת ורישום גנים'!B:I,8,0),"  ")</f>
        <v xml:space="preserve">  </v>
      </c>
      <c r="G253" s="702" t="str">
        <f>IFERROR(VLOOKUP(C:C,'מצבת ורישום גנים'!B:H,4,0),"")</f>
        <v/>
      </c>
      <c r="H253" s="702" t="str">
        <f>IFERROR(VLOOKUP(C:C,'מצבת ורישום גנים'!B:H,5,0),"")</f>
        <v/>
      </c>
      <c r="I253" s="154"/>
      <c r="J253" s="154"/>
    </row>
    <row r="254" spans="2:10" ht="15" x14ac:dyDescent="0.25">
      <c r="B254" s="193">
        <v>239</v>
      </c>
      <c r="C254" s="700" t="str" cm="1">
        <f t="array" ref="C254">IFERROR(
   INDEX('מצבת ורישום גנים'!B:$B,
      SMALL(
         IF(('מצבת ורישום גנים'!$A$3:$A$18000='נתונים כללים (1)'!$C$5),
         ROW('מצבת ורישום גנים'!$A$3:$A$18000)),
      ROW(A239))
   ),
"")</f>
        <v/>
      </c>
      <c r="D254" s="701" t="str">
        <f>IF(C254="", "",
   IFERROR(
      IF(VLOOKUP(C254, 'מצבת ורישום גנים'!B:H,7, FALSE) =$D$3,
         VLOOKUP(C254,'מצבת ורישום גנים'!B:D, 3, FALSE),
         "המוסד לא קיים ברשות"),
   "המוסד לא קיים"))</f>
        <v/>
      </c>
      <c r="E254" s="702" t="str">
        <f>IFERROR(VLOOKUP(C254,'מצבת ורישום גנים'!B:G,6,0),"")</f>
        <v/>
      </c>
      <c r="F254" s="702" t="str">
        <f>IFERROR(VLOOKUP(C:C,'מצבת ורישום גנים'!B:I,8,0),"  ")</f>
        <v xml:space="preserve">  </v>
      </c>
      <c r="G254" s="702" t="str">
        <f>IFERROR(VLOOKUP(C:C,'מצבת ורישום גנים'!B:H,4,0),"")</f>
        <v/>
      </c>
      <c r="H254" s="702" t="str">
        <f>IFERROR(VLOOKUP(C:C,'מצבת ורישום גנים'!B:H,5,0),"")</f>
        <v/>
      </c>
      <c r="I254" s="154"/>
      <c r="J254" s="154"/>
    </row>
    <row r="255" spans="2:10" ht="15" x14ac:dyDescent="0.25">
      <c r="B255" s="193">
        <v>240</v>
      </c>
      <c r="C255" s="700" t="str" cm="1">
        <f t="array" ref="C255">IFERROR(
   INDEX('מצבת ורישום גנים'!B:$B,
      SMALL(
         IF(('מצבת ורישום גנים'!$A$3:$A$18000='נתונים כללים (1)'!$C$5),
         ROW('מצבת ורישום גנים'!$A$3:$A$18000)),
      ROW(A240))
   ),
"")</f>
        <v/>
      </c>
      <c r="D255" s="701" t="str">
        <f>IF(C255="", "",
   IFERROR(
      IF(VLOOKUP(C255, 'מצבת ורישום גנים'!B:H,7, FALSE) =$D$3,
         VLOOKUP(C255,'מצבת ורישום גנים'!B:D, 3, FALSE),
         "המוסד לא קיים ברשות"),
   "המוסד לא קיים"))</f>
        <v/>
      </c>
      <c r="E255" s="702" t="str">
        <f>IFERROR(VLOOKUP(C255,'מצבת ורישום גנים'!B:G,6,0),"")</f>
        <v/>
      </c>
      <c r="F255" s="702" t="str">
        <f>IFERROR(VLOOKUP(C:C,'מצבת ורישום גנים'!B:I,8,0),"  ")</f>
        <v xml:space="preserve">  </v>
      </c>
      <c r="G255" s="702" t="str">
        <f>IFERROR(VLOOKUP(C:C,'מצבת ורישום גנים'!B:H,4,0),"")</f>
        <v/>
      </c>
      <c r="H255" s="702" t="str">
        <f>IFERROR(VLOOKUP(C:C,'מצבת ורישום גנים'!B:H,5,0),"")</f>
        <v/>
      </c>
      <c r="I255" s="154"/>
      <c r="J255" s="154"/>
    </row>
    <row r="256" spans="2:10" ht="15" x14ac:dyDescent="0.25">
      <c r="B256" s="193">
        <v>241</v>
      </c>
      <c r="C256" s="700" t="str" cm="1">
        <f t="array" ref="C256">IFERROR(
   INDEX('מצבת ורישום גנים'!B:$B,
      SMALL(
         IF(('מצבת ורישום גנים'!$A$3:$A$18000='נתונים כללים (1)'!$C$5),
         ROW('מצבת ורישום גנים'!$A$3:$A$18000)),
      ROW(A241))
   ),
"")</f>
        <v/>
      </c>
      <c r="D256" s="701" t="str">
        <f>IF(C256="", "",
   IFERROR(
      IF(VLOOKUP(C256, 'מצבת ורישום גנים'!B:H,7, FALSE) =$D$3,
         VLOOKUP(C256,'מצבת ורישום גנים'!B:D, 3, FALSE),
         "המוסד לא קיים ברשות"),
   "המוסד לא קיים"))</f>
        <v/>
      </c>
      <c r="E256" s="702" t="str">
        <f>IFERROR(VLOOKUP(C256,'מצבת ורישום גנים'!B:G,6,0),"")</f>
        <v/>
      </c>
      <c r="F256" s="702" t="str">
        <f>IFERROR(VLOOKUP(C:C,'מצבת ורישום גנים'!B:I,8,0),"  ")</f>
        <v xml:space="preserve">  </v>
      </c>
      <c r="G256" s="702" t="str">
        <f>IFERROR(VLOOKUP(C:C,'מצבת ורישום גנים'!B:H,4,0),"")</f>
        <v/>
      </c>
      <c r="H256" s="702" t="str">
        <f>IFERROR(VLOOKUP(C:C,'מצבת ורישום גנים'!B:H,5,0),"")</f>
        <v/>
      </c>
      <c r="I256" s="154"/>
      <c r="J256" s="154"/>
    </row>
    <row r="257" spans="2:10" ht="15" x14ac:dyDescent="0.25">
      <c r="B257" s="193">
        <v>242</v>
      </c>
      <c r="C257" s="700" t="str" cm="1">
        <f t="array" ref="C257">IFERROR(
   INDEX('מצבת ורישום גנים'!B:$B,
      SMALL(
         IF(('מצבת ורישום גנים'!$A$3:$A$18000='נתונים כללים (1)'!$C$5),
         ROW('מצבת ורישום גנים'!$A$3:$A$18000)),
      ROW(A242))
   ),
"")</f>
        <v/>
      </c>
      <c r="D257" s="701" t="str">
        <f>IF(C257="", "",
   IFERROR(
      IF(VLOOKUP(C257, 'מצבת ורישום גנים'!B:H,7, FALSE) =$D$3,
         VLOOKUP(C257,'מצבת ורישום גנים'!B:D, 3, FALSE),
         "המוסד לא קיים ברשות"),
   "המוסד לא קיים"))</f>
        <v/>
      </c>
      <c r="E257" s="702" t="str">
        <f>IFERROR(VLOOKUP(C257,'מצבת ורישום גנים'!B:G,6,0),"")</f>
        <v/>
      </c>
      <c r="F257" s="702" t="str">
        <f>IFERROR(VLOOKUP(C:C,'מצבת ורישום גנים'!B:I,8,0),"  ")</f>
        <v xml:space="preserve">  </v>
      </c>
      <c r="G257" s="702" t="str">
        <f>IFERROR(VLOOKUP(C:C,'מצבת ורישום גנים'!B:H,4,0),"")</f>
        <v/>
      </c>
      <c r="H257" s="702" t="str">
        <f>IFERROR(VLOOKUP(C:C,'מצבת ורישום גנים'!B:H,5,0),"")</f>
        <v/>
      </c>
      <c r="I257" s="154"/>
      <c r="J257" s="154"/>
    </row>
    <row r="258" spans="2:10" ht="15" x14ac:dyDescent="0.25">
      <c r="B258" s="193">
        <v>243</v>
      </c>
      <c r="C258" s="700" t="str" cm="1">
        <f t="array" ref="C258">IFERROR(
   INDEX('מצבת ורישום גנים'!B:$B,
      SMALL(
         IF(('מצבת ורישום גנים'!$A$3:$A$18000='נתונים כללים (1)'!$C$5),
         ROW('מצבת ורישום גנים'!$A$3:$A$18000)),
      ROW(A243))
   ),
"")</f>
        <v/>
      </c>
      <c r="D258" s="701" t="str">
        <f>IF(C258="", "",
   IFERROR(
      IF(VLOOKUP(C258, 'מצבת ורישום גנים'!B:H,7, FALSE) =$D$3,
         VLOOKUP(C258,'מצבת ורישום גנים'!B:D, 3, FALSE),
         "המוסד לא קיים ברשות"),
   "המוסד לא קיים"))</f>
        <v/>
      </c>
      <c r="E258" s="702" t="str">
        <f>IFERROR(VLOOKUP(C258,'מצבת ורישום גנים'!B:G,6,0),"")</f>
        <v/>
      </c>
      <c r="F258" s="702" t="str">
        <f>IFERROR(VLOOKUP(C:C,'מצבת ורישום גנים'!B:I,8,0),"  ")</f>
        <v xml:space="preserve">  </v>
      </c>
      <c r="G258" s="702" t="str">
        <f>IFERROR(VLOOKUP(C:C,'מצבת ורישום גנים'!B:H,4,0),"")</f>
        <v/>
      </c>
      <c r="H258" s="702" t="str">
        <f>IFERROR(VLOOKUP(C:C,'מצבת ורישום גנים'!B:H,5,0),"")</f>
        <v/>
      </c>
      <c r="I258" s="154"/>
      <c r="J258" s="154"/>
    </row>
    <row r="259" spans="2:10" ht="15" x14ac:dyDescent="0.25">
      <c r="B259" s="193">
        <v>244</v>
      </c>
      <c r="C259" s="700" t="str" cm="1">
        <f t="array" ref="C259">IFERROR(
   INDEX('מצבת ורישום גנים'!B:$B,
      SMALL(
         IF(('מצבת ורישום גנים'!$A$3:$A$18000='נתונים כללים (1)'!$C$5),
         ROW('מצבת ורישום גנים'!$A$3:$A$18000)),
      ROW(A244))
   ),
"")</f>
        <v/>
      </c>
      <c r="D259" s="701" t="str">
        <f>IF(C259="", "",
   IFERROR(
      IF(VLOOKUP(C259, 'מצבת ורישום גנים'!B:H,7, FALSE) =$D$3,
         VLOOKUP(C259,'מצבת ורישום גנים'!B:D, 3, FALSE),
         "המוסד לא קיים ברשות"),
   "המוסד לא קיים"))</f>
        <v/>
      </c>
      <c r="E259" s="702" t="str">
        <f>IFERROR(VLOOKUP(C259,'מצבת ורישום גנים'!B:G,6,0),"")</f>
        <v/>
      </c>
      <c r="F259" s="702" t="str">
        <f>IFERROR(VLOOKUP(C:C,'מצבת ורישום גנים'!B:I,8,0),"  ")</f>
        <v xml:space="preserve">  </v>
      </c>
      <c r="G259" s="702" t="str">
        <f>IFERROR(VLOOKUP(C:C,'מצבת ורישום גנים'!B:H,4,0),"")</f>
        <v/>
      </c>
      <c r="H259" s="702" t="str">
        <f>IFERROR(VLOOKUP(C:C,'מצבת ורישום גנים'!B:H,5,0),"")</f>
        <v/>
      </c>
      <c r="I259" s="154"/>
      <c r="J259" s="154"/>
    </row>
    <row r="260" spans="2:10" ht="15" x14ac:dyDescent="0.25">
      <c r="B260" s="193">
        <v>245</v>
      </c>
      <c r="C260" s="700" t="str" cm="1">
        <f t="array" ref="C260">IFERROR(
   INDEX('מצבת ורישום גנים'!B:$B,
      SMALL(
         IF(('מצבת ורישום גנים'!$A$3:$A$18000='נתונים כללים (1)'!$C$5),
         ROW('מצבת ורישום גנים'!$A$3:$A$18000)),
      ROW(A245))
   ),
"")</f>
        <v/>
      </c>
      <c r="D260" s="701" t="str">
        <f>IF(C260="", "",
   IFERROR(
      IF(VLOOKUP(C260, 'מצבת ורישום גנים'!B:H,7, FALSE) =$D$3,
         VLOOKUP(C260,'מצבת ורישום גנים'!B:D, 3, FALSE),
         "המוסד לא קיים ברשות"),
   "המוסד לא קיים"))</f>
        <v/>
      </c>
      <c r="E260" s="702" t="str">
        <f>IFERROR(VLOOKUP(C260,'מצבת ורישום גנים'!B:G,6,0),"")</f>
        <v/>
      </c>
      <c r="F260" s="702" t="str">
        <f>IFERROR(VLOOKUP(C:C,'מצבת ורישום גנים'!B:I,8,0),"  ")</f>
        <v xml:space="preserve">  </v>
      </c>
      <c r="G260" s="702" t="str">
        <f>IFERROR(VLOOKUP(C:C,'מצבת ורישום גנים'!B:H,4,0),"")</f>
        <v/>
      </c>
      <c r="H260" s="702" t="str">
        <f>IFERROR(VLOOKUP(C:C,'מצבת ורישום גנים'!B:H,5,0),"")</f>
        <v/>
      </c>
      <c r="I260" s="154"/>
      <c r="J260" s="154"/>
    </row>
    <row r="261" spans="2:10" ht="15" x14ac:dyDescent="0.25">
      <c r="B261" s="193">
        <v>246</v>
      </c>
      <c r="C261" s="700" t="str" cm="1">
        <f t="array" ref="C261">IFERROR(
   INDEX('מצבת ורישום גנים'!B:$B,
      SMALL(
         IF(('מצבת ורישום גנים'!$A$3:$A$18000='נתונים כללים (1)'!$C$5),
         ROW('מצבת ורישום גנים'!$A$3:$A$18000)),
      ROW(A246))
   ),
"")</f>
        <v/>
      </c>
      <c r="D261" s="701" t="str">
        <f>IF(C261="", "",
   IFERROR(
      IF(VLOOKUP(C261, 'מצבת ורישום גנים'!B:H,7, FALSE) =$D$3,
         VLOOKUP(C261,'מצבת ורישום גנים'!B:D, 3, FALSE),
         "המוסד לא קיים ברשות"),
   "המוסד לא קיים"))</f>
        <v/>
      </c>
      <c r="E261" s="702" t="str">
        <f>IFERROR(VLOOKUP(C261,'מצבת ורישום גנים'!B:G,6,0),"")</f>
        <v/>
      </c>
      <c r="F261" s="702" t="str">
        <f>IFERROR(VLOOKUP(C:C,'מצבת ורישום גנים'!B:I,8,0),"  ")</f>
        <v xml:space="preserve">  </v>
      </c>
      <c r="G261" s="702" t="str">
        <f>IFERROR(VLOOKUP(C:C,'מצבת ורישום גנים'!B:H,4,0),"")</f>
        <v/>
      </c>
      <c r="H261" s="702" t="str">
        <f>IFERROR(VLOOKUP(C:C,'מצבת ורישום גנים'!B:H,5,0),"")</f>
        <v/>
      </c>
      <c r="I261" s="154"/>
      <c r="J261" s="154"/>
    </row>
    <row r="262" spans="2:10" ht="15" x14ac:dyDescent="0.25">
      <c r="B262" s="193">
        <v>247</v>
      </c>
      <c r="C262" s="700" t="str" cm="1">
        <f t="array" ref="C262">IFERROR(
   INDEX('מצבת ורישום גנים'!B:$B,
      SMALL(
         IF(('מצבת ורישום גנים'!$A$3:$A$18000='נתונים כללים (1)'!$C$5),
         ROW('מצבת ורישום גנים'!$A$3:$A$18000)),
      ROW(A247))
   ),
"")</f>
        <v/>
      </c>
      <c r="D262" s="701" t="str">
        <f>IF(C262="", "",
   IFERROR(
      IF(VLOOKUP(C262, 'מצבת ורישום גנים'!B:H,7, FALSE) =$D$3,
         VLOOKUP(C262,'מצבת ורישום גנים'!B:D, 3, FALSE),
         "המוסד לא קיים ברשות"),
   "המוסד לא קיים"))</f>
        <v/>
      </c>
      <c r="E262" s="702" t="str">
        <f>IFERROR(VLOOKUP(C262,'מצבת ורישום גנים'!B:G,6,0),"")</f>
        <v/>
      </c>
      <c r="F262" s="702" t="str">
        <f>IFERROR(VLOOKUP(C:C,'מצבת ורישום גנים'!B:I,8,0),"  ")</f>
        <v xml:space="preserve">  </v>
      </c>
      <c r="G262" s="702" t="str">
        <f>IFERROR(VLOOKUP(C:C,'מצבת ורישום גנים'!B:H,4,0),"")</f>
        <v/>
      </c>
      <c r="H262" s="702" t="str">
        <f>IFERROR(VLOOKUP(C:C,'מצבת ורישום גנים'!B:H,5,0),"")</f>
        <v/>
      </c>
      <c r="I262" s="154"/>
      <c r="J262" s="154"/>
    </row>
    <row r="263" spans="2:10" ht="15" x14ac:dyDescent="0.25">
      <c r="B263" s="193">
        <v>248</v>
      </c>
      <c r="C263" s="700" t="str" cm="1">
        <f t="array" ref="C263">IFERROR(
   INDEX('מצבת ורישום גנים'!B:$B,
      SMALL(
         IF(('מצבת ורישום גנים'!$A$3:$A$18000='נתונים כללים (1)'!$C$5),
         ROW('מצבת ורישום גנים'!$A$3:$A$18000)),
      ROW(A248))
   ),
"")</f>
        <v/>
      </c>
      <c r="D263" s="701" t="str">
        <f>IF(C263="", "",
   IFERROR(
      IF(VLOOKUP(C263, 'מצבת ורישום גנים'!B:H,7, FALSE) =$D$3,
         VLOOKUP(C263,'מצבת ורישום גנים'!B:D, 3, FALSE),
         "המוסד לא קיים ברשות"),
   "המוסד לא קיים"))</f>
        <v/>
      </c>
      <c r="E263" s="702" t="str">
        <f>IFERROR(VLOOKUP(C263,'מצבת ורישום גנים'!B:G,6,0),"")</f>
        <v/>
      </c>
      <c r="F263" s="702" t="str">
        <f>IFERROR(VLOOKUP(C:C,'מצבת ורישום גנים'!B:I,8,0),"  ")</f>
        <v xml:space="preserve">  </v>
      </c>
      <c r="G263" s="702" t="str">
        <f>IFERROR(VLOOKUP(C:C,'מצבת ורישום גנים'!B:H,4,0),"")</f>
        <v/>
      </c>
      <c r="H263" s="702" t="str">
        <f>IFERROR(VLOOKUP(C:C,'מצבת ורישום גנים'!B:H,5,0),"")</f>
        <v/>
      </c>
      <c r="I263" s="154"/>
      <c r="J263" s="154"/>
    </row>
    <row r="264" spans="2:10" ht="15" x14ac:dyDescent="0.25">
      <c r="B264" s="193">
        <v>249</v>
      </c>
      <c r="C264" s="700" t="str" cm="1">
        <f t="array" ref="C264">IFERROR(
   INDEX('מצבת ורישום גנים'!B:$B,
      SMALL(
         IF(('מצבת ורישום גנים'!$A$3:$A$18000='נתונים כללים (1)'!$C$5),
         ROW('מצבת ורישום גנים'!$A$3:$A$18000)),
      ROW(A249))
   ),
"")</f>
        <v/>
      </c>
      <c r="D264" s="701" t="str">
        <f>IF(C264="", "",
   IFERROR(
      IF(VLOOKUP(C264, 'מצבת ורישום גנים'!B:H,7, FALSE) =$D$3,
         VLOOKUP(C264,'מצבת ורישום גנים'!B:D, 3, FALSE),
         "המוסד לא קיים ברשות"),
   "המוסד לא קיים"))</f>
        <v/>
      </c>
      <c r="E264" s="702" t="str">
        <f>IFERROR(VLOOKUP(C264,'מצבת ורישום גנים'!B:G,6,0),"")</f>
        <v/>
      </c>
      <c r="F264" s="702" t="str">
        <f>IFERROR(VLOOKUP(C:C,'מצבת ורישום גנים'!B:I,8,0),"  ")</f>
        <v xml:space="preserve">  </v>
      </c>
      <c r="G264" s="702" t="str">
        <f>IFERROR(VLOOKUP(C:C,'מצבת ורישום גנים'!B:H,4,0),"")</f>
        <v/>
      </c>
      <c r="H264" s="702" t="str">
        <f>IFERROR(VLOOKUP(C:C,'מצבת ורישום גנים'!B:H,5,0),"")</f>
        <v/>
      </c>
      <c r="I264" s="154"/>
      <c r="J264" s="154"/>
    </row>
    <row r="265" spans="2:10" ht="15" x14ac:dyDescent="0.25">
      <c r="B265" s="193">
        <v>250</v>
      </c>
      <c r="C265" s="700" t="str" cm="1">
        <f t="array" ref="C265">IFERROR(
   INDEX('מצבת ורישום גנים'!B:$B,
      SMALL(
         IF(('מצבת ורישום גנים'!$A$3:$A$18000='נתונים כללים (1)'!$C$5),
         ROW('מצבת ורישום גנים'!$A$3:$A$18000)),
      ROW(A250))
   ),
"")</f>
        <v/>
      </c>
      <c r="D265" s="701" t="str">
        <f>IF(C265="", "",
   IFERROR(
      IF(VLOOKUP(C265, 'מצבת ורישום גנים'!B:H,7, FALSE) =$D$3,
         VLOOKUP(C265,'מצבת ורישום גנים'!B:D, 3, FALSE),
         "המוסד לא קיים ברשות"),
   "המוסד לא קיים"))</f>
        <v/>
      </c>
      <c r="E265" s="702" t="str">
        <f>IFERROR(VLOOKUP(C265,'מצבת ורישום גנים'!B:G,6,0),"")</f>
        <v/>
      </c>
      <c r="F265" s="702" t="str">
        <f>IFERROR(VLOOKUP(C:C,'מצבת ורישום גנים'!B:I,8,0),"  ")</f>
        <v xml:space="preserve">  </v>
      </c>
      <c r="G265" s="702" t="str">
        <f>IFERROR(VLOOKUP(C:C,'מצבת ורישום גנים'!B:H,4,0),"")</f>
        <v/>
      </c>
      <c r="H265" s="702" t="str">
        <f>IFERROR(VLOOKUP(C:C,'מצבת ורישום גנים'!B:H,5,0),"")</f>
        <v/>
      </c>
      <c r="I265" s="154"/>
      <c r="J265" s="154"/>
    </row>
    <row r="266" spans="2:10" ht="15" x14ac:dyDescent="0.25">
      <c r="B266" s="193">
        <v>251</v>
      </c>
      <c r="C266" s="700" t="str" cm="1">
        <f t="array" ref="C266">IFERROR(
   INDEX('מצבת ורישום גנים'!B:$B,
      SMALL(
         IF(('מצבת ורישום גנים'!$A$3:$A$18000='נתונים כללים (1)'!$C$5),
         ROW('מצבת ורישום גנים'!$A$3:$A$18000)),
      ROW(A251))
   ),
"")</f>
        <v/>
      </c>
      <c r="D266" s="701" t="str">
        <f>IF(C266="", "",
   IFERROR(
      IF(VLOOKUP(C266, 'מצבת ורישום גנים'!B:H,7, FALSE) =$D$3,
         VLOOKUP(C266,'מצבת ורישום גנים'!B:D, 3, FALSE),
         "המוסד לא קיים ברשות"),
   "המוסד לא קיים"))</f>
        <v/>
      </c>
      <c r="E266" s="702" t="str">
        <f>IFERROR(VLOOKUP(C266,'מצבת ורישום גנים'!B:G,6,0),"")</f>
        <v/>
      </c>
      <c r="F266" s="702" t="str">
        <f>IFERROR(VLOOKUP(C:C,'מצבת ורישום גנים'!B:I,8,0),"  ")</f>
        <v xml:space="preserve">  </v>
      </c>
      <c r="G266" s="702" t="str">
        <f>IFERROR(VLOOKUP(C:C,'מצבת ורישום גנים'!B:H,4,0),"")</f>
        <v/>
      </c>
      <c r="H266" s="702" t="str">
        <f>IFERROR(VLOOKUP(C:C,'מצבת ורישום גנים'!B:H,5,0),"")</f>
        <v/>
      </c>
      <c r="I266" s="154"/>
      <c r="J266" s="154"/>
    </row>
    <row r="267" spans="2:10" ht="15" x14ac:dyDescent="0.25">
      <c r="B267" s="193">
        <v>252</v>
      </c>
      <c r="C267" s="700" t="str" cm="1">
        <f t="array" ref="C267">IFERROR(
   INDEX('מצבת ורישום גנים'!B:$B,
      SMALL(
         IF(('מצבת ורישום גנים'!$A$3:$A$18000='נתונים כללים (1)'!$C$5),
         ROW('מצבת ורישום גנים'!$A$3:$A$18000)),
      ROW(A252))
   ),
"")</f>
        <v/>
      </c>
      <c r="D267" s="701" t="str">
        <f>IF(C267="", "",
   IFERROR(
      IF(VLOOKUP(C267, 'מצבת ורישום גנים'!B:H,7, FALSE) =$D$3,
         VLOOKUP(C267,'מצבת ורישום גנים'!B:D, 3, FALSE),
         "המוסד לא קיים ברשות"),
   "המוסד לא קיים"))</f>
        <v/>
      </c>
      <c r="E267" s="702" t="str">
        <f>IFERROR(VLOOKUP(C267,'מצבת ורישום גנים'!B:G,6,0),"")</f>
        <v/>
      </c>
      <c r="F267" s="702" t="str">
        <f>IFERROR(VLOOKUP(C:C,'מצבת ורישום גנים'!B:I,8,0),"  ")</f>
        <v xml:space="preserve">  </v>
      </c>
      <c r="G267" s="702" t="str">
        <f>IFERROR(VLOOKUP(C:C,'מצבת ורישום גנים'!B:H,4,0),"")</f>
        <v/>
      </c>
      <c r="H267" s="702" t="str">
        <f>IFERROR(VLOOKUP(C:C,'מצבת ורישום גנים'!B:H,5,0),"")</f>
        <v/>
      </c>
      <c r="I267" s="154"/>
      <c r="J267" s="154"/>
    </row>
    <row r="268" spans="2:10" ht="15" x14ac:dyDescent="0.25">
      <c r="B268" s="193">
        <v>253</v>
      </c>
      <c r="C268" s="700" t="str" cm="1">
        <f t="array" ref="C268">IFERROR(
   INDEX('מצבת ורישום גנים'!B:$B,
      SMALL(
         IF(('מצבת ורישום גנים'!$A$3:$A$18000='נתונים כללים (1)'!$C$5),
         ROW('מצבת ורישום גנים'!$A$3:$A$18000)),
      ROW(A253))
   ),
"")</f>
        <v/>
      </c>
      <c r="D268" s="701" t="str">
        <f>IF(C268="", "",
   IFERROR(
      IF(VLOOKUP(C268, 'מצבת ורישום גנים'!B:H,7, FALSE) =$D$3,
         VLOOKUP(C268,'מצבת ורישום גנים'!B:D, 3, FALSE),
         "המוסד לא קיים ברשות"),
   "המוסד לא קיים"))</f>
        <v/>
      </c>
      <c r="E268" s="702" t="str">
        <f>IFERROR(VLOOKUP(C268,'מצבת ורישום גנים'!B:G,6,0),"")</f>
        <v/>
      </c>
      <c r="F268" s="702" t="str">
        <f>IFERROR(VLOOKUP(C:C,'מצבת ורישום גנים'!B:I,8,0),"  ")</f>
        <v xml:space="preserve">  </v>
      </c>
      <c r="G268" s="702" t="str">
        <f>IFERROR(VLOOKUP(C:C,'מצבת ורישום גנים'!B:H,4,0),"")</f>
        <v/>
      </c>
      <c r="H268" s="702" t="str">
        <f>IFERROR(VLOOKUP(C:C,'מצבת ורישום גנים'!B:H,5,0),"")</f>
        <v/>
      </c>
      <c r="I268" s="154"/>
      <c r="J268" s="154"/>
    </row>
    <row r="269" spans="2:10" ht="15" x14ac:dyDescent="0.25">
      <c r="B269" s="193">
        <v>254</v>
      </c>
      <c r="C269" s="700" t="str" cm="1">
        <f t="array" ref="C269">IFERROR(
   INDEX('מצבת ורישום גנים'!B:$B,
      SMALL(
         IF(('מצבת ורישום גנים'!$A$3:$A$18000='נתונים כללים (1)'!$C$5),
         ROW('מצבת ורישום גנים'!$A$3:$A$18000)),
      ROW(A254))
   ),
"")</f>
        <v/>
      </c>
      <c r="D269" s="701" t="str">
        <f>IF(C269="", "",
   IFERROR(
      IF(VLOOKUP(C269, 'מצבת ורישום גנים'!B:H,7, FALSE) =$D$3,
         VLOOKUP(C269,'מצבת ורישום גנים'!B:D, 3, FALSE),
         "המוסד לא קיים ברשות"),
   "המוסד לא קיים"))</f>
        <v/>
      </c>
      <c r="E269" s="702" t="str">
        <f>IFERROR(VLOOKUP(C269,'מצבת ורישום גנים'!B:G,6,0),"")</f>
        <v/>
      </c>
      <c r="F269" s="702" t="str">
        <f>IFERROR(VLOOKUP(C:C,'מצבת ורישום גנים'!B:I,8,0),"  ")</f>
        <v xml:space="preserve">  </v>
      </c>
      <c r="G269" s="702" t="str">
        <f>IFERROR(VLOOKUP(C:C,'מצבת ורישום גנים'!B:H,4,0),"")</f>
        <v/>
      </c>
      <c r="H269" s="702" t="str">
        <f>IFERROR(VLOOKUP(C:C,'מצבת ורישום גנים'!B:H,5,0),"")</f>
        <v/>
      </c>
      <c r="I269" s="154"/>
      <c r="J269" s="154"/>
    </row>
    <row r="270" spans="2:10" ht="15" x14ac:dyDescent="0.25">
      <c r="B270" s="193">
        <v>255</v>
      </c>
      <c r="C270" s="700" t="str" cm="1">
        <f t="array" ref="C270">IFERROR(
   INDEX('מצבת ורישום גנים'!B:$B,
      SMALL(
         IF(('מצבת ורישום גנים'!$A$3:$A$18000='נתונים כללים (1)'!$C$5),
         ROW('מצבת ורישום גנים'!$A$3:$A$18000)),
      ROW(A255))
   ),
"")</f>
        <v/>
      </c>
      <c r="D270" s="701" t="str">
        <f>IF(C270="", "",
   IFERROR(
      IF(VLOOKUP(C270, 'מצבת ורישום גנים'!B:H,7, FALSE) =$D$3,
         VLOOKUP(C270,'מצבת ורישום גנים'!B:D, 3, FALSE),
         "המוסד לא קיים ברשות"),
   "המוסד לא קיים"))</f>
        <v/>
      </c>
      <c r="E270" s="702" t="str">
        <f>IFERROR(VLOOKUP(C270,'מצבת ורישום גנים'!B:G,6,0),"")</f>
        <v/>
      </c>
      <c r="F270" s="702" t="str">
        <f>IFERROR(VLOOKUP(C:C,'מצבת ורישום גנים'!B:I,8,0),"  ")</f>
        <v xml:space="preserve">  </v>
      </c>
      <c r="G270" s="702" t="str">
        <f>IFERROR(VLOOKUP(C:C,'מצבת ורישום גנים'!B:H,4,0),"")</f>
        <v/>
      </c>
      <c r="H270" s="702" t="str">
        <f>IFERROR(VLOOKUP(C:C,'מצבת ורישום גנים'!B:H,5,0),"")</f>
        <v/>
      </c>
      <c r="I270" s="154"/>
      <c r="J270" s="154"/>
    </row>
    <row r="271" spans="2:10" ht="15" x14ac:dyDescent="0.25">
      <c r="B271" s="193">
        <v>256</v>
      </c>
      <c r="C271" s="700" t="str" cm="1">
        <f t="array" ref="C271">IFERROR(
   INDEX('מצבת ורישום גנים'!B:$B,
      SMALL(
         IF(('מצבת ורישום גנים'!$A$3:$A$18000='נתונים כללים (1)'!$C$5),
         ROW('מצבת ורישום גנים'!$A$3:$A$18000)),
      ROW(A256))
   ),
"")</f>
        <v/>
      </c>
      <c r="D271" s="701" t="str">
        <f>IF(C271="", "",
   IFERROR(
      IF(VLOOKUP(C271, 'מצבת ורישום גנים'!B:H,7, FALSE) =$D$3,
         VLOOKUP(C271,'מצבת ורישום גנים'!B:D, 3, FALSE),
         "המוסד לא קיים ברשות"),
   "המוסד לא קיים"))</f>
        <v/>
      </c>
      <c r="E271" s="702" t="str">
        <f>IFERROR(VLOOKUP(C271,'מצבת ורישום גנים'!B:G,6,0),"")</f>
        <v/>
      </c>
      <c r="F271" s="702" t="str">
        <f>IFERROR(VLOOKUP(C:C,'מצבת ורישום גנים'!B:I,8,0),"  ")</f>
        <v xml:space="preserve">  </v>
      </c>
      <c r="G271" s="702" t="str">
        <f>IFERROR(VLOOKUP(C:C,'מצבת ורישום גנים'!B:H,4,0),"")</f>
        <v/>
      </c>
      <c r="H271" s="702" t="str">
        <f>IFERROR(VLOOKUP(C:C,'מצבת ורישום גנים'!B:H,5,0),"")</f>
        <v/>
      </c>
      <c r="I271" s="154"/>
      <c r="J271" s="154"/>
    </row>
    <row r="272" spans="2:10" ht="15" x14ac:dyDescent="0.25">
      <c r="B272" s="193">
        <v>257</v>
      </c>
      <c r="C272" s="700" t="str" cm="1">
        <f t="array" ref="C272">IFERROR(
   INDEX('מצבת ורישום גנים'!B:$B,
      SMALL(
         IF(('מצבת ורישום גנים'!$A$3:$A$18000='נתונים כללים (1)'!$C$5),
         ROW('מצבת ורישום גנים'!$A$3:$A$18000)),
      ROW(A257))
   ),
"")</f>
        <v/>
      </c>
      <c r="D272" s="701" t="str">
        <f>IF(C272="", "",
   IFERROR(
      IF(VLOOKUP(C272, 'מצבת ורישום גנים'!B:H,7, FALSE) =$D$3,
         VLOOKUP(C272,'מצבת ורישום גנים'!B:D, 3, FALSE),
         "המוסד לא קיים ברשות"),
   "המוסד לא קיים"))</f>
        <v/>
      </c>
      <c r="E272" s="702" t="str">
        <f>IFERROR(VLOOKUP(C272,'מצבת ורישום גנים'!B:G,6,0),"")</f>
        <v/>
      </c>
      <c r="F272" s="702" t="str">
        <f>IFERROR(VLOOKUP(C:C,'מצבת ורישום גנים'!B:I,8,0),"  ")</f>
        <v xml:space="preserve">  </v>
      </c>
      <c r="G272" s="702" t="str">
        <f>IFERROR(VLOOKUP(C:C,'מצבת ורישום גנים'!B:H,4,0),"")</f>
        <v/>
      </c>
      <c r="H272" s="702" t="str">
        <f>IFERROR(VLOOKUP(C:C,'מצבת ורישום גנים'!B:H,5,0),"")</f>
        <v/>
      </c>
      <c r="I272" s="154"/>
      <c r="J272" s="154"/>
    </row>
    <row r="273" spans="2:10" ht="15" x14ac:dyDescent="0.25">
      <c r="B273" s="193">
        <v>258</v>
      </c>
      <c r="C273" s="700" t="str" cm="1">
        <f t="array" ref="C273">IFERROR(
   INDEX('מצבת ורישום גנים'!B:$B,
      SMALL(
         IF(('מצבת ורישום גנים'!$A$3:$A$18000='נתונים כללים (1)'!$C$5),
         ROW('מצבת ורישום גנים'!$A$3:$A$18000)),
      ROW(A258))
   ),
"")</f>
        <v/>
      </c>
      <c r="D273" s="701" t="str">
        <f>IF(C273="", "",
   IFERROR(
      IF(VLOOKUP(C273, 'מצבת ורישום גנים'!B:H,7, FALSE) =$D$3,
         VLOOKUP(C273,'מצבת ורישום גנים'!B:D, 3, FALSE),
         "המוסד לא קיים ברשות"),
   "המוסד לא קיים"))</f>
        <v/>
      </c>
      <c r="E273" s="702" t="str">
        <f>IFERROR(VLOOKUP(C273,'מצבת ורישום גנים'!B:G,6,0),"")</f>
        <v/>
      </c>
      <c r="F273" s="702" t="str">
        <f>IFERROR(VLOOKUP(C:C,'מצבת ורישום גנים'!B:I,8,0),"  ")</f>
        <v xml:space="preserve">  </v>
      </c>
      <c r="G273" s="702" t="str">
        <f>IFERROR(VLOOKUP(C:C,'מצבת ורישום גנים'!B:H,4,0),"")</f>
        <v/>
      </c>
      <c r="H273" s="702" t="str">
        <f>IFERROR(VLOOKUP(C:C,'מצבת ורישום גנים'!B:H,5,0),"")</f>
        <v/>
      </c>
      <c r="I273" s="154"/>
      <c r="J273" s="154"/>
    </row>
    <row r="274" spans="2:10" ht="15" x14ac:dyDescent="0.25">
      <c r="B274" s="193">
        <v>259</v>
      </c>
      <c r="C274" s="700" t="str" cm="1">
        <f t="array" ref="C274">IFERROR(
   INDEX('מצבת ורישום גנים'!B:$B,
      SMALL(
         IF(('מצבת ורישום גנים'!$A$3:$A$18000='נתונים כללים (1)'!$C$5),
         ROW('מצבת ורישום גנים'!$A$3:$A$18000)),
      ROW(A259))
   ),
"")</f>
        <v/>
      </c>
      <c r="D274" s="701" t="str">
        <f>IF(C274="", "",
   IFERROR(
      IF(VLOOKUP(C274, 'מצבת ורישום גנים'!B:H,7, FALSE) =$D$3,
         VLOOKUP(C274,'מצבת ורישום גנים'!B:D, 3, FALSE),
         "המוסד לא קיים ברשות"),
   "המוסד לא קיים"))</f>
        <v/>
      </c>
      <c r="E274" s="702" t="str">
        <f>IFERROR(VLOOKUP(C274,'מצבת ורישום גנים'!B:G,6,0),"")</f>
        <v/>
      </c>
      <c r="F274" s="702" t="str">
        <f>IFERROR(VLOOKUP(C:C,'מצבת ורישום גנים'!B:I,8,0),"  ")</f>
        <v xml:space="preserve">  </v>
      </c>
      <c r="G274" s="702" t="str">
        <f>IFERROR(VLOOKUP(C:C,'מצבת ורישום גנים'!B:H,4,0),"")</f>
        <v/>
      </c>
      <c r="H274" s="702" t="str">
        <f>IFERROR(VLOOKUP(C:C,'מצבת ורישום גנים'!B:H,5,0),"")</f>
        <v/>
      </c>
      <c r="I274" s="154"/>
      <c r="J274" s="154"/>
    </row>
    <row r="275" spans="2:10" ht="15" x14ac:dyDescent="0.25">
      <c r="B275" s="193">
        <v>260</v>
      </c>
      <c r="C275" s="700" t="str" cm="1">
        <f t="array" ref="C275">IFERROR(
   INDEX('מצבת ורישום גנים'!B:$B,
      SMALL(
         IF(('מצבת ורישום גנים'!$A$3:$A$18000='נתונים כללים (1)'!$C$5),
         ROW('מצבת ורישום גנים'!$A$3:$A$18000)),
      ROW(A260))
   ),
"")</f>
        <v/>
      </c>
      <c r="D275" s="701" t="str">
        <f>IF(C275="", "",
   IFERROR(
      IF(VLOOKUP(C275, 'מצבת ורישום גנים'!B:H,7, FALSE) =$D$3,
         VLOOKUP(C275,'מצבת ורישום גנים'!B:D, 3, FALSE),
         "המוסד לא קיים ברשות"),
   "המוסד לא קיים"))</f>
        <v/>
      </c>
      <c r="E275" s="702" t="str">
        <f>IFERROR(VLOOKUP(C275,'מצבת ורישום גנים'!B:G,6,0),"")</f>
        <v/>
      </c>
      <c r="F275" s="702" t="str">
        <f>IFERROR(VLOOKUP(C:C,'מצבת ורישום גנים'!B:I,8,0),"  ")</f>
        <v xml:space="preserve">  </v>
      </c>
      <c r="G275" s="702" t="str">
        <f>IFERROR(VLOOKUP(C:C,'מצבת ורישום גנים'!B:H,4,0),"")</f>
        <v/>
      </c>
      <c r="H275" s="702" t="str">
        <f>IFERROR(VLOOKUP(C:C,'מצבת ורישום גנים'!B:H,5,0),"")</f>
        <v/>
      </c>
      <c r="I275" s="154"/>
      <c r="J275" s="154"/>
    </row>
    <row r="276" spans="2:10" ht="15" x14ac:dyDescent="0.25">
      <c r="B276" s="193">
        <v>261</v>
      </c>
      <c r="C276" s="700" t="str" cm="1">
        <f t="array" ref="C276">IFERROR(
   INDEX('מצבת ורישום גנים'!B:$B,
      SMALL(
         IF(('מצבת ורישום גנים'!$A$3:$A$18000='נתונים כללים (1)'!$C$5),
         ROW('מצבת ורישום גנים'!$A$3:$A$18000)),
      ROW(A261))
   ),
"")</f>
        <v/>
      </c>
      <c r="D276" s="701" t="str">
        <f>IF(C276="", "",
   IFERROR(
      IF(VLOOKUP(C276, 'מצבת ורישום גנים'!B:H,7, FALSE) =$D$3,
         VLOOKUP(C276,'מצבת ורישום גנים'!B:D, 3, FALSE),
         "המוסד לא קיים ברשות"),
   "המוסד לא קיים"))</f>
        <v/>
      </c>
      <c r="E276" s="702" t="str">
        <f>IFERROR(VLOOKUP(C276,'מצבת ורישום גנים'!B:G,6,0),"")</f>
        <v/>
      </c>
      <c r="F276" s="702" t="str">
        <f>IFERROR(VLOOKUP(C:C,'מצבת ורישום גנים'!B:I,8,0),"  ")</f>
        <v xml:space="preserve">  </v>
      </c>
      <c r="G276" s="702" t="str">
        <f>IFERROR(VLOOKUP(C:C,'מצבת ורישום גנים'!B:H,4,0),"")</f>
        <v/>
      </c>
      <c r="H276" s="702" t="str">
        <f>IFERROR(VLOOKUP(C:C,'מצבת ורישום גנים'!B:H,5,0),"")</f>
        <v/>
      </c>
      <c r="I276" s="154"/>
      <c r="J276" s="154"/>
    </row>
    <row r="277" spans="2:10" ht="15" x14ac:dyDescent="0.25">
      <c r="B277" s="193">
        <v>262</v>
      </c>
      <c r="C277" s="700" t="str" cm="1">
        <f t="array" ref="C277">IFERROR(
   INDEX('מצבת ורישום גנים'!B:$B,
      SMALL(
         IF(('מצבת ורישום גנים'!$A$3:$A$18000='נתונים כללים (1)'!$C$5),
         ROW('מצבת ורישום גנים'!$A$3:$A$18000)),
      ROW(A262))
   ),
"")</f>
        <v/>
      </c>
      <c r="D277" s="701" t="str">
        <f>IF(C277="", "",
   IFERROR(
      IF(VLOOKUP(C277, 'מצבת ורישום גנים'!B:H,7, FALSE) =$D$3,
         VLOOKUP(C277,'מצבת ורישום גנים'!B:D, 3, FALSE),
         "המוסד לא קיים ברשות"),
   "המוסד לא קיים"))</f>
        <v/>
      </c>
      <c r="E277" s="702" t="str">
        <f>IFERROR(VLOOKUP(C277,'מצבת ורישום גנים'!B:G,6,0),"")</f>
        <v/>
      </c>
      <c r="F277" s="702" t="str">
        <f>IFERROR(VLOOKUP(C:C,'מצבת ורישום גנים'!B:I,8,0),"  ")</f>
        <v xml:space="preserve">  </v>
      </c>
      <c r="G277" s="702" t="str">
        <f>IFERROR(VLOOKUP(C:C,'מצבת ורישום גנים'!B:H,4,0),"")</f>
        <v/>
      </c>
      <c r="H277" s="702" t="str">
        <f>IFERROR(VLOOKUP(C:C,'מצבת ורישום גנים'!B:H,5,0),"")</f>
        <v/>
      </c>
      <c r="I277" s="154"/>
      <c r="J277" s="154"/>
    </row>
    <row r="278" spans="2:10" ht="15" x14ac:dyDescent="0.25">
      <c r="B278" s="193">
        <v>263</v>
      </c>
      <c r="C278" s="700" t="str" cm="1">
        <f t="array" ref="C278">IFERROR(
   INDEX('מצבת ורישום גנים'!B:$B,
      SMALL(
         IF(('מצבת ורישום גנים'!$A$3:$A$18000='נתונים כללים (1)'!$C$5),
         ROW('מצבת ורישום גנים'!$A$3:$A$18000)),
      ROW(A263))
   ),
"")</f>
        <v/>
      </c>
      <c r="D278" s="701" t="str">
        <f>IF(C278="", "",
   IFERROR(
      IF(VLOOKUP(C278, 'מצבת ורישום גנים'!B:H,7, FALSE) =$D$3,
         VLOOKUP(C278,'מצבת ורישום גנים'!B:D, 3, FALSE),
         "המוסד לא קיים ברשות"),
   "המוסד לא קיים"))</f>
        <v/>
      </c>
      <c r="E278" s="702" t="str">
        <f>IFERROR(VLOOKUP(C278,'מצבת ורישום גנים'!B:G,6,0),"")</f>
        <v/>
      </c>
      <c r="F278" s="702" t="str">
        <f>IFERROR(VLOOKUP(C:C,'מצבת ורישום גנים'!B:I,8,0),"  ")</f>
        <v xml:space="preserve">  </v>
      </c>
      <c r="G278" s="702" t="str">
        <f>IFERROR(VLOOKUP(C:C,'מצבת ורישום גנים'!B:H,4,0),"")</f>
        <v/>
      </c>
      <c r="H278" s="702" t="str">
        <f>IFERROR(VLOOKUP(C:C,'מצבת ורישום גנים'!B:H,5,0),"")</f>
        <v/>
      </c>
      <c r="I278" s="154"/>
      <c r="J278" s="154"/>
    </row>
    <row r="279" spans="2:10" ht="15" x14ac:dyDescent="0.25">
      <c r="B279" s="193">
        <v>264</v>
      </c>
      <c r="C279" s="700" t="str" cm="1">
        <f t="array" ref="C279">IFERROR(
   INDEX('מצבת ורישום גנים'!B:$B,
      SMALL(
         IF(('מצבת ורישום גנים'!$A$3:$A$18000='נתונים כללים (1)'!$C$5),
         ROW('מצבת ורישום גנים'!$A$3:$A$18000)),
      ROW(A264))
   ),
"")</f>
        <v/>
      </c>
      <c r="D279" s="701" t="str">
        <f>IF(C279="", "",
   IFERROR(
      IF(VLOOKUP(C279, 'מצבת ורישום גנים'!B:H,7, FALSE) =$D$3,
         VLOOKUP(C279,'מצבת ורישום גנים'!B:D, 3, FALSE),
         "המוסד לא קיים ברשות"),
   "המוסד לא קיים"))</f>
        <v/>
      </c>
      <c r="E279" s="702" t="str">
        <f>IFERROR(VLOOKUP(C279,'מצבת ורישום גנים'!B:G,6,0),"")</f>
        <v/>
      </c>
      <c r="F279" s="702" t="str">
        <f>IFERROR(VLOOKUP(C:C,'מצבת ורישום גנים'!B:I,8,0),"  ")</f>
        <v xml:space="preserve">  </v>
      </c>
      <c r="G279" s="702" t="str">
        <f>IFERROR(VLOOKUP(C:C,'מצבת ורישום גנים'!B:H,4,0),"")</f>
        <v/>
      </c>
      <c r="H279" s="702" t="str">
        <f>IFERROR(VLOOKUP(C:C,'מצבת ורישום גנים'!B:H,5,0),"")</f>
        <v/>
      </c>
      <c r="I279" s="154"/>
      <c r="J279" s="154"/>
    </row>
    <row r="280" spans="2:10" ht="15" x14ac:dyDescent="0.25">
      <c r="B280" s="193">
        <v>265</v>
      </c>
      <c r="C280" s="700" t="str" cm="1">
        <f t="array" ref="C280">IFERROR(
   INDEX('מצבת ורישום גנים'!B:$B,
      SMALL(
         IF(('מצבת ורישום גנים'!$A$3:$A$18000='נתונים כללים (1)'!$C$5),
         ROW('מצבת ורישום גנים'!$A$3:$A$18000)),
      ROW(A265))
   ),
"")</f>
        <v/>
      </c>
      <c r="D280" s="701" t="str">
        <f>IF(C280="", "",
   IFERROR(
      IF(VLOOKUP(C280, 'מצבת ורישום גנים'!B:H,7, FALSE) =$D$3,
         VLOOKUP(C280,'מצבת ורישום גנים'!B:D, 3, FALSE),
         "המוסד לא קיים ברשות"),
   "המוסד לא קיים"))</f>
        <v/>
      </c>
      <c r="E280" s="702" t="str">
        <f>IFERROR(VLOOKUP(C280,'מצבת ורישום גנים'!B:G,6,0),"")</f>
        <v/>
      </c>
      <c r="F280" s="702" t="str">
        <f>IFERROR(VLOOKUP(C:C,'מצבת ורישום גנים'!B:I,8,0),"  ")</f>
        <v xml:space="preserve">  </v>
      </c>
      <c r="G280" s="702" t="str">
        <f>IFERROR(VLOOKUP(C:C,'מצבת ורישום גנים'!B:H,4,0),"")</f>
        <v/>
      </c>
      <c r="H280" s="702" t="str">
        <f>IFERROR(VLOOKUP(C:C,'מצבת ורישום גנים'!B:H,5,0),"")</f>
        <v/>
      </c>
      <c r="I280" s="154"/>
      <c r="J280" s="154"/>
    </row>
    <row r="281" spans="2:10" ht="15" x14ac:dyDescent="0.25">
      <c r="B281" s="193">
        <v>266</v>
      </c>
      <c r="C281" s="700" t="str" cm="1">
        <f t="array" ref="C281">IFERROR(
   INDEX('מצבת ורישום גנים'!B:$B,
      SMALL(
         IF(('מצבת ורישום גנים'!$A$3:$A$18000='נתונים כללים (1)'!$C$5),
         ROW('מצבת ורישום גנים'!$A$3:$A$18000)),
      ROW(A266))
   ),
"")</f>
        <v/>
      </c>
      <c r="D281" s="701" t="str">
        <f>IF(C281="", "",
   IFERROR(
      IF(VLOOKUP(C281, 'מצבת ורישום גנים'!B:H,7, FALSE) =$D$3,
         VLOOKUP(C281,'מצבת ורישום גנים'!B:D, 3, FALSE),
         "המוסד לא קיים ברשות"),
   "המוסד לא קיים"))</f>
        <v/>
      </c>
      <c r="E281" s="702" t="str">
        <f>IFERROR(VLOOKUP(C281,'מצבת ורישום גנים'!B:G,6,0),"")</f>
        <v/>
      </c>
      <c r="F281" s="702" t="str">
        <f>IFERROR(VLOOKUP(C:C,'מצבת ורישום גנים'!B:I,8,0),"  ")</f>
        <v xml:space="preserve">  </v>
      </c>
      <c r="G281" s="702" t="str">
        <f>IFERROR(VLOOKUP(C:C,'מצבת ורישום גנים'!B:H,4,0),"")</f>
        <v/>
      </c>
      <c r="H281" s="702" t="str">
        <f>IFERROR(VLOOKUP(C:C,'מצבת ורישום גנים'!B:H,5,0),"")</f>
        <v/>
      </c>
      <c r="I281" s="154"/>
      <c r="J281" s="154"/>
    </row>
    <row r="282" spans="2:10" ht="15" x14ac:dyDescent="0.25">
      <c r="B282" s="193">
        <v>267</v>
      </c>
      <c r="C282" s="700" t="str" cm="1">
        <f t="array" ref="C282">IFERROR(
   INDEX('מצבת ורישום גנים'!B:$B,
      SMALL(
         IF(('מצבת ורישום גנים'!$A$3:$A$18000='נתונים כללים (1)'!$C$5),
         ROW('מצבת ורישום גנים'!$A$3:$A$18000)),
      ROW(A267))
   ),
"")</f>
        <v/>
      </c>
      <c r="D282" s="701" t="str">
        <f>IF(C282="", "",
   IFERROR(
      IF(VLOOKUP(C282, 'מצבת ורישום גנים'!B:H,7, FALSE) =$D$3,
         VLOOKUP(C282,'מצבת ורישום גנים'!B:D, 3, FALSE),
         "המוסד לא קיים ברשות"),
   "המוסד לא קיים"))</f>
        <v/>
      </c>
      <c r="E282" s="702" t="str">
        <f>IFERROR(VLOOKUP(C282,'מצבת ורישום גנים'!B:G,6,0),"")</f>
        <v/>
      </c>
      <c r="F282" s="702" t="str">
        <f>IFERROR(VLOOKUP(C:C,'מצבת ורישום גנים'!B:I,8,0),"  ")</f>
        <v xml:space="preserve">  </v>
      </c>
      <c r="G282" s="702" t="str">
        <f>IFERROR(VLOOKUP(C:C,'מצבת ורישום גנים'!B:H,4,0),"")</f>
        <v/>
      </c>
      <c r="H282" s="702" t="str">
        <f>IFERROR(VLOOKUP(C:C,'מצבת ורישום גנים'!B:H,5,0),"")</f>
        <v/>
      </c>
      <c r="I282" s="154"/>
      <c r="J282" s="154"/>
    </row>
    <row r="283" spans="2:10" ht="15" x14ac:dyDescent="0.25">
      <c r="B283" s="193">
        <v>268</v>
      </c>
      <c r="C283" s="700" t="str" cm="1">
        <f t="array" ref="C283">IFERROR(
   INDEX('מצבת ורישום גנים'!B:$B,
      SMALL(
         IF(('מצבת ורישום גנים'!$A$3:$A$18000='נתונים כללים (1)'!$C$5),
         ROW('מצבת ורישום גנים'!$A$3:$A$18000)),
      ROW(A268))
   ),
"")</f>
        <v/>
      </c>
      <c r="D283" s="701" t="str">
        <f>IF(C283="", "",
   IFERROR(
      IF(VLOOKUP(C283, 'מצבת ורישום גנים'!B:H,7, FALSE) =$D$3,
         VLOOKUP(C283,'מצבת ורישום גנים'!B:D, 3, FALSE),
         "המוסד לא קיים ברשות"),
   "המוסד לא קיים"))</f>
        <v/>
      </c>
      <c r="E283" s="702" t="str">
        <f>IFERROR(VLOOKUP(C283,'מצבת ורישום גנים'!B:G,6,0),"")</f>
        <v/>
      </c>
      <c r="F283" s="702" t="str">
        <f>IFERROR(VLOOKUP(C:C,'מצבת ורישום גנים'!B:I,8,0),"  ")</f>
        <v xml:space="preserve">  </v>
      </c>
      <c r="G283" s="702" t="str">
        <f>IFERROR(VLOOKUP(C:C,'מצבת ורישום גנים'!B:H,4,0),"")</f>
        <v/>
      </c>
      <c r="H283" s="702" t="str">
        <f>IFERROR(VLOOKUP(C:C,'מצבת ורישום גנים'!B:H,5,0),"")</f>
        <v/>
      </c>
      <c r="I283" s="154"/>
      <c r="J283" s="154"/>
    </row>
    <row r="284" spans="2:10" ht="15" x14ac:dyDescent="0.25">
      <c r="B284" s="193">
        <v>269</v>
      </c>
      <c r="C284" s="700" t="str" cm="1">
        <f t="array" ref="C284">IFERROR(
   INDEX('מצבת ורישום גנים'!B:$B,
      SMALL(
         IF(('מצבת ורישום גנים'!$A$3:$A$18000='נתונים כללים (1)'!$C$5),
         ROW('מצבת ורישום גנים'!$A$3:$A$18000)),
      ROW(A269))
   ),
"")</f>
        <v/>
      </c>
      <c r="D284" s="701" t="str">
        <f>IF(C284="", "",
   IFERROR(
      IF(VLOOKUP(C284, 'מצבת ורישום גנים'!B:H,7, FALSE) =$D$3,
         VLOOKUP(C284,'מצבת ורישום גנים'!B:D, 3, FALSE),
         "המוסד לא קיים ברשות"),
   "המוסד לא קיים"))</f>
        <v/>
      </c>
      <c r="E284" s="702" t="str">
        <f>IFERROR(VLOOKUP(C284,'מצבת ורישום גנים'!B:G,6,0),"")</f>
        <v/>
      </c>
      <c r="F284" s="702" t="str">
        <f>IFERROR(VLOOKUP(C:C,'מצבת ורישום גנים'!B:I,8,0),"  ")</f>
        <v xml:space="preserve">  </v>
      </c>
      <c r="G284" s="702" t="str">
        <f>IFERROR(VLOOKUP(C:C,'מצבת ורישום גנים'!B:H,4,0),"")</f>
        <v/>
      </c>
      <c r="H284" s="702" t="str">
        <f>IFERROR(VLOOKUP(C:C,'מצבת ורישום גנים'!B:H,5,0),"")</f>
        <v/>
      </c>
      <c r="I284" s="154"/>
      <c r="J284" s="154"/>
    </row>
    <row r="285" spans="2:10" ht="15" x14ac:dyDescent="0.25">
      <c r="B285" s="193">
        <v>270</v>
      </c>
      <c r="C285" s="700" t="str" cm="1">
        <f t="array" ref="C285">IFERROR(
   INDEX('מצבת ורישום גנים'!B:$B,
      SMALL(
         IF(('מצבת ורישום גנים'!$A$3:$A$18000='נתונים כללים (1)'!$C$5),
         ROW('מצבת ורישום גנים'!$A$3:$A$18000)),
      ROW(A270))
   ),
"")</f>
        <v/>
      </c>
      <c r="D285" s="701" t="str">
        <f>IF(C285="", "",
   IFERROR(
      IF(VLOOKUP(C285, 'מצבת ורישום גנים'!B:H,7, FALSE) =$D$3,
         VLOOKUP(C285,'מצבת ורישום גנים'!B:D, 3, FALSE),
         "המוסד לא קיים ברשות"),
   "המוסד לא קיים"))</f>
        <v/>
      </c>
      <c r="E285" s="702" t="str">
        <f>IFERROR(VLOOKUP(C285,'מצבת ורישום גנים'!B:G,6,0),"")</f>
        <v/>
      </c>
      <c r="F285" s="702" t="str">
        <f>IFERROR(VLOOKUP(C:C,'מצבת ורישום גנים'!B:I,8,0),"  ")</f>
        <v xml:space="preserve">  </v>
      </c>
      <c r="G285" s="702" t="str">
        <f>IFERROR(VLOOKUP(C:C,'מצבת ורישום גנים'!B:H,4,0),"")</f>
        <v/>
      </c>
      <c r="H285" s="702" t="str">
        <f>IFERROR(VLOOKUP(C:C,'מצבת ורישום גנים'!B:H,5,0),"")</f>
        <v/>
      </c>
      <c r="I285" s="154"/>
      <c r="J285" s="154"/>
    </row>
    <row r="286" spans="2:10" ht="15" x14ac:dyDescent="0.25">
      <c r="B286" s="193">
        <v>271</v>
      </c>
      <c r="C286" s="700" t="str" cm="1">
        <f t="array" ref="C286">IFERROR(
   INDEX('מצבת ורישום גנים'!B:$B,
      SMALL(
         IF(('מצבת ורישום גנים'!$A$3:$A$18000='נתונים כללים (1)'!$C$5),
         ROW('מצבת ורישום גנים'!$A$3:$A$18000)),
      ROW(A271))
   ),
"")</f>
        <v/>
      </c>
      <c r="D286" s="701" t="str">
        <f>IF(C286="", "",
   IFERROR(
      IF(VLOOKUP(C286, 'מצבת ורישום גנים'!B:H,7, FALSE) =$D$3,
         VLOOKUP(C286,'מצבת ורישום גנים'!B:D, 3, FALSE),
         "המוסד לא קיים ברשות"),
   "המוסד לא קיים"))</f>
        <v/>
      </c>
      <c r="E286" s="702" t="str">
        <f>IFERROR(VLOOKUP(C286,'מצבת ורישום גנים'!B:G,6,0),"")</f>
        <v/>
      </c>
      <c r="F286" s="702" t="str">
        <f>IFERROR(VLOOKUP(C:C,'מצבת ורישום גנים'!B:I,8,0),"  ")</f>
        <v xml:space="preserve">  </v>
      </c>
      <c r="G286" s="702" t="str">
        <f>IFERROR(VLOOKUP(C:C,'מצבת ורישום גנים'!B:H,4,0),"")</f>
        <v/>
      </c>
      <c r="H286" s="702" t="str">
        <f>IFERROR(VLOOKUP(C:C,'מצבת ורישום גנים'!B:H,5,0),"")</f>
        <v/>
      </c>
      <c r="I286" s="154"/>
      <c r="J286" s="154"/>
    </row>
    <row r="287" spans="2:10" ht="15" x14ac:dyDescent="0.25">
      <c r="B287" s="193">
        <v>272</v>
      </c>
      <c r="C287" s="700" t="str" cm="1">
        <f t="array" ref="C287">IFERROR(
   INDEX('מצבת ורישום גנים'!B:$B,
      SMALL(
         IF(('מצבת ורישום גנים'!$A$3:$A$18000='נתונים כללים (1)'!$C$5),
         ROW('מצבת ורישום גנים'!$A$3:$A$18000)),
      ROW(A272))
   ),
"")</f>
        <v/>
      </c>
      <c r="D287" s="701" t="str">
        <f>IF(C287="", "",
   IFERROR(
      IF(VLOOKUP(C287, 'מצבת ורישום גנים'!B:H,7, FALSE) =$D$3,
         VLOOKUP(C287,'מצבת ורישום גנים'!B:D, 3, FALSE),
         "המוסד לא קיים ברשות"),
   "המוסד לא קיים"))</f>
        <v/>
      </c>
      <c r="E287" s="702" t="str">
        <f>IFERROR(VLOOKUP(C287,'מצבת ורישום גנים'!B:G,6,0),"")</f>
        <v/>
      </c>
      <c r="F287" s="702" t="str">
        <f>IFERROR(VLOOKUP(C:C,'מצבת ורישום גנים'!B:I,8,0),"  ")</f>
        <v xml:space="preserve">  </v>
      </c>
      <c r="G287" s="702" t="str">
        <f>IFERROR(VLOOKUP(C:C,'מצבת ורישום גנים'!B:H,4,0),"")</f>
        <v/>
      </c>
      <c r="H287" s="702" t="str">
        <f>IFERROR(VLOOKUP(C:C,'מצבת ורישום גנים'!B:H,5,0),"")</f>
        <v/>
      </c>
      <c r="I287" s="154"/>
      <c r="J287" s="154"/>
    </row>
    <row r="288" spans="2:10" ht="15" x14ac:dyDescent="0.25">
      <c r="B288" s="193">
        <v>273</v>
      </c>
      <c r="C288" s="700" t="str" cm="1">
        <f t="array" ref="C288">IFERROR(
   INDEX('מצבת ורישום גנים'!B:$B,
      SMALL(
         IF(('מצבת ורישום גנים'!$A$3:$A$18000='נתונים כללים (1)'!$C$5),
         ROW('מצבת ורישום גנים'!$A$3:$A$18000)),
      ROW(A273))
   ),
"")</f>
        <v/>
      </c>
      <c r="D288" s="701" t="str">
        <f>IF(C288="", "",
   IFERROR(
      IF(VLOOKUP(C288, 'מצבת ורישום גנים'!B:H,7, FALSE) =$D$3,
         VLOOKUP(C288,'מצבת ורישום גנים'!B:D, 3, FALSE),
         "המוסד לא קיים ברשות"),
   "המוסד לא קיים"))</f>
        <v/>
      </c>
      <c r="E288" s="702" t="str">
        <f>IFERROR(VLOOKUP(C288,'מצבת ורישום גנים'!B:G,6,0),"")</f>
        <v/>
      </c>
      <c r="F288" s="702" t="str">
        <f>IFERROR(VLOOKUP(C:C,'מצבת ורישום גנים'!B:I,8,0),"  ")</f>
        <v xml:space="preserve">  </v>
      </c>
      <c r="G288" s="702" t="str">
        <f>IFERROR(VLOOKUP(C:C,'מצבת ורישום גנים'!B:H,4,0),"")</f>
        <v/>
      </c>
      <c r="H288" s="702" t="str">
        <f>IFERROR(VLOOKUP(C:C,'מצבת ורישום גנים'!B:H,5,0),"")</f>
        <v/>
      </c>
      <c r="I288" s="154"/>
      <c r="J288" s="154"/>
    </row>
    <row r="289" spans="2:10" ht="15" x14ac:dyDescent="0.25">
      <c r="B289" s="193">
        <v>274</v>
      </c>
      <c r="C289" s="700" t="str" cm="1">
        <f t="array" ref="C289">IFERROR(
   INDEX('מצבת ורישום גנים'!B:$B,
      SMALL(
         IF(('מצבת ורישום גנים'!$A$3:$A$18000='נתונים כללים (1)'!$C$5),
         ROW('מצבת ורישום גנים'!$A$3:$A$18000)),
      ROW(A274))
   ),
"")</f>
        <v/>
      </c>
      <c r="D289" s="701" t="str">
        <f>IF(C289="", "",
   IFERROR(
      IF(VLOOKUP(C289, 'מצבת ורישום גנים'!B:H,7, FALSE) =$D$3,
         VLOOKUP(C289,'מצבת ורישום גנים'!B:D, 3, FALSE),
         "המוסד לא קיים ברשות"),
   "המוסד לא קיים"))</f>
        <v/>
      </c>
      <c r="E289" s="702" t="str">
        <f>IFERROR(VLOOKUP(C289,'מצבת ורישום גנים'!B:G,6,0),"")</f>
        <v/>
      </c>
      <c r="F289" s="702" t="str">
        <f>IFERROR(VLOOKUP(C:C,'מצבת ורישום גנים'!B:I,8,0),"  ")</f>
        <v xml:space="preserve">  </v>
      </c>
      <c r="G289" s="702" t="str">
        <f>IFERROR(VLOOKUP(C:C,'מצבת ורישום גנים'!B:H,4,0),"")</f>
        <v/>
      </c>
      <c r="H289" s="702" t="str">
        <f>IFERROR(VLOOKUP(C:C,'מצבת ורישום גנים'!B:H,5,0),"")</f>
        <v/>
      </c>
      <c r="I289" s="154"/>
      <c r="J289" s="154"/>
    </row>
    <row r="290" spans="2:10" ht="15" x14ac:dyDescent="0.25">
      <c r="B290" s="193">
        <v>275</v>
      </c>
      <c r="C290" s="700" t="str" cm="1">
        <f t="array" ref="C290">IFERROR(
   INDEX('מצבת ורישום גנים'!B:$B,
      SMALL(
         IF(('מצבת ורישום גנים'!$A$3:$A$18000='נתונים כללים (1)'!$C$5),
         ROW('מצבת ורישום גנים'!$A$3:$A$18000)),
      ROW(A275))
   ),
"")</f>
        <v/>
      </c>
      <c r="D290" s="701" t="str">
        <f>IF(C290="", "",
   IFERROR(
      IF(VLOOKUP(C290, 'מצבת ורישום גנים'!B:H,7, FALSE) =$D$3,
         VLOOKUP(C290,'מצבת ורישום גנים'!B:D, 3, FALSE),
         "המוסד לא קיים ברשות"),
   "המוסד לא קיים"))</f>
        <v/>
      </c>
      <c r="E290" s="702" t="str">
        <f>IFERROR(VLOOKUP(C290,'מצבת ורישום גנים'!B:G,6,0),"")</f>
        <v/>
      </c>
      <c r="F290" s="702" t="str">
        <f>IFERROR(VLOOKUP(C:C,'מצבת ורישום גנים'!B:I,8,0),"  ")</f>
        <v xml:space="preserve">  </v>
      </c>
      <c r="G290" s="702" t="str">
        <f>IFERROR(VLOOKUP(C:C,'מצבת ורישום גנים'!B:H,4,0),"")</f>
        <v/>
      </c>
      <c r="H290" s="702" t="str">
        <f>IFERROR(VLOOKUP(C:C,'מצבת ורישום גנים'!B:H,5,0),"")</f>
        <v/>
      </c>
      <c r="I290" s="154"/>
      <c r="J290" s="154"/>
    </row>
    <row r="291" spans="2:10" ht="15" x14ac:dyDescent="0.25">
      <c r="B291" s="193">
        <v>276</v>
      </c>
      <c r="C291" s="700" t="str" cm="1">
        <f t="array" ref="C291">IFERROR(
   INDEX('מצבת ורישום גנים'!B:$B,
      SMALL(
         IF(('מצבת ורישום גנים'!$A$3:$A$18000='נתונים כללים (1)'!$C$5),
         ROW('מצבת ורישום גנים'!$A$3:$A$18000)),
      ROW(A276))
   ),
"")</f>
        <v/>
      </c>
      <c r="D291" s="701" t="str">
        <f>IF(C291="", "",
   IFERROR(
      IF(VLOOKUP(C291, 'מצבת ורישום גנים'!B:H,7, FALSE) =$D$3,
         VLOOKUP(C291,'מצבת ורישום גנים'!B:D, 3, FALSE),
         "המוסד לא קיים ברשות"),
   "המוסד לא קיים"))</f>
        <v/>
      </c>
      <c r="E291" s="702" t="str">
        <f>IFERROR(VLOOKUP(C291,'מצבת ורישום גנים'!B:G,6,0),"")</f>
        <v/>
      </c>
      <c r="F291" s="702" t="str">
        <f>IFERROR(VLOOKUP(C:C,'מצבת ורישום גנים'!B:I,8,0),"  ")</f>
        <v xml:space="preserve">  </v>
      </c>
      <c r="G291" s="702" t="str">
        <f>IFERROR(VLOOKUP(C:C,'מצבת ורישום גנים'!B:H,4,0),"")</f>
        <v/>
      </c>
      <c r="H291" s="702" t="str">
        <f>IFERROR(VLOOKUP(C:C,'מצבת ורישום גנים'!B:H,5,0),"")</f>
        <v/>
      </c>
      <c r="I291" s="154"/>
      <c r="J291" s="154"/>
    </row>
    <row r="292" spans="2:10" ht="15" x14ac:dyDescent="0.25">
      <c r="B292" s="193">
        <v>277</v>
      </c>
      <c r="C292" s="700" t="str" cm="1">
        <f t="array" ref="C292">IFERROR(
   INDEX('מצבת ורישום גנים'!B:$B,
      SMALL(
         IF(('מצבת ורישום גנים'!$A$3:$A$18000='נתונים כללים (1)'!$C$5),
         ROW('מצבת ורישום גנים'!$A$3:$A$18000)),
      ROW(A277))
   ),
"")</f>
        <v/>
      </c>
      <c r="D292" s="701" t="str">
        <f>IF(C292="", "",
   IFERROR(
      IF(VLOOKUP(C292, 'מצבת ורישום גנים'!B:H,7, FALSE) =$D$3,
         VLOOKUP(C292,'מצבת ורישום גנים'!B:D, 3, FALSE),
         "המוסד לא קיים ברשות"),
   "המוסד לא קיים"))</f>
        <v/>
      </c>
      <c r="E292" s="702" t="str">
        <f>IFERROR(VLOOKUP(C292,'מצבת ורישום גנים'!B:G,6,0),"")</f>
        <v/>
      </c>
      <c r="F292" s="702" t="str">
        <f>IFERROR(VLOOKUP(C:C,'מצבת ורישום גנים'!B:I,8,0),"  ")</f>
        <v xml:space="preserve">  </v>
      </c>
      <c r="G292" s="702" t="str">
        <f>IFERROR(VLOOKUP(C:C,'מצבת ורישום גנים'!B:H,4,0),"")</f>
        <v/>
      </c>
      <c r="H292" s="702" t="str">
        <f>IFERROR(VLOOKUP(C:C,'מצבת ורישום גנים'!B:H,5,0),"")</f>
        <v/>
      </c>
      <c r="I292" s="154"/>
      <c r="J292" s="154"/>
    </row>
    <row r="293" spans="2:10" ht="15" x14ac:dyDescent="0.25">
      <c r="B293" s="193">
        <v>278</v>
      </c>
      <c r="C293" s="700" t="str" cm="1">
        <f t="array" ref="C293">IFERROR(
   INDEX('מצבת ורישום גנים'!B:$B,
      SMALL(
         IF(('מצבת ורישום גנים'!$A$3:$A$18000='נתונים כללים (1)'!$C$5),
         ROW('מצבת ורישום גנים'!$A$3:$A$18000)),
      ROW(A278))
   ),
"")</f>
        <v/>
      </c>
      <c r="D293" s="701" t="str">
        <f>IF(C293="", "",
   IFERROR(
      IF(VLOOKUP(C293, 'מצבת ורישום גנים'!B:H,7, FALSE) =$D$3,
         VLOOKUP(C293,'מצבת ורישום גנים'!B:D, 3, FALSE),
         "המוסד לא קיים ברשות"),
   "המוסד לא קיים"))</f>
        <v/>
      </c>
      <c r="E293" s="702" t="str">
        <f>IFERROR(VLOOKUP(C293,'מצבת ורישום גנים'!B:G,6,0),"")</f>
        <v/>
      </c>
      <c r="F293" s="702" t="str">
        <f>IFERROR(VLOOKUP(C:C,'מצבת ורישום גנים'!B:I,8,0),"  ")</f>
        <v xml:space="preserve">  </v>
      </c>
      <c r="G293" s="702" t="str">
        <f>IFERROR(VLOOKUP(C:C,'מצבת ורישום גנים'!B:H,4,0),"")</f>
        <v/>
      </c>
      <c r="H293" s="702" t="str">
        <f>IFERROR(VLOOKUP(C:C,'מצבת ורישום גנים'!B:H,5,0),"")</f>
        <v/>
      </c>
      <c r="I293" s="154"/>
      <c r="J293" s="154"/>
    </row>
    <row r="294" spans="2:10" ht="15" x14ac:dyDescent="0.25">
      <c r="B294" s="193">
        <v>279</v>
      </c>
      <c r="C294" s="700" t="str" cm="1">
        <f t="array" ref="C294">IFERROR(
   INDEX('מצבת ורישום גנים'!B:$B,
      SMALL(
         IF(('מצבת ורישום גנים'!$A$3:$A$18000='נתונים כללים (1)'!$C$5),
         ROW('מצבת ורישום גנים'!$A$3:$A$18000)),
      ROW(A279))
   ),
"")</f>
        <v/>
      </c>
      <c r="D294" s="701" t="str">
        <f>IF(C294="", "",
   IFERROR(
      IF(VLOOKUP(C294, 'מצבת ורישום גנים'!B:H,7, FALSE) =$D$3,
         VLOOKUP(C294,'מצבת ורישום גנים'!B:D, 3, FALSE),
         "המוסד לא קיים ברשות"),
   "המוסד לא קיים"))</f>
        <v/>
      </c>
      <c r="E294" s="702" t="str">
        <f>IFERROR(VLOOKUP(C294,'מצבת ורישום גנים'!B:G,6,0),"")</f>
        <v/>
      </c>
      <c r="F294" s="702" t="str">
        <f>IFERROR(VLOOKUP(C:C,'מצבת ורישום גנים'!B:I,8,0),"  ")</f>
        <v xml:space="preserve">  </v>
      </c>
      <c r="G294" s="702" t="str">
        <f>IFERROR(VLOOKUP(C:C,'מצבת ורישום גנים'!B:H,4,0),"")</f>
        <v/>
      </c>
      <c r="H294" s="702" t="str">
        <f>IFERROR(VLOOKUP(C:C,'מצבת ורישום גנים'!B:H,5,0),"")</f>
        <v/>
      </c>
      <c r="I294" s="154"/>
      <c r="J294" s="154"/>
    </row>
    <row r="295" spans="2:10" ht="15" x14ac:dyDescent="0.25">
      <c r="B295" s="193">
        <v>280</v>
      </c>
      <c r="C295" s="700" t="str" cm="1">
        <f t="array" ref="C295">IFERROR(
   INDEX('מצבת ורישום גנים'!B:$B,
      SMALL(
         IF(('מצבת ורישום גנים'!$A$3:$A$18000='נתונים כללים (1)'!$C$5),
         ROW('מצבת ורישום גנים'!$A$3:$A$18000)),
      ROW(A280))
   ),
"")</f>
        <v/>
      </c>
      <c r="D295" s="701" t="str">
        <f>IF(C295="", "",
   IFERROR(
      IF(VLOOKUP(C295, 'מצבת ורישום גנים'!B:H,7, FALSE) =$D$3,
         VLOOKUP(C295,'מצבת ורישום גנים'!B:D, 3, FALSE),
         "המוסד לא קיים ברשות"),
   "המוסד לא קיים"))</f>
        <v/>
      </c>
      <c r="E295" s="702" t="str">
        <f>IFERROR(VLOOKUP(C295,'מצבת ורישום גנים'!B:G,6,0),"")</f>
        <v/>
      </c>
      <c r="F295" s="702" t="str">
        <f>IFERROR(VLOOKUP(C:C,'מצבת ורישום גנים'!B:I,8,0),"  ")</f>
        <v xml:space="preserve">  </v>
      </c>
      <c r="G295" s="702" t="str">
        <f>IFERROR(VLOOKUP(C:C,'מצבת ורישום גנים'!B:H,4,0),"")</f>
        <v/>
      </c>
      <c r="H295" s="702" t="str">
        <f>IFERROR(VLOOKUP(C:C,'מצבת ורישום גנים'!B:H,5,0),"")</f>
        <v/>
      </c>
      <c r="I295" s="154"/>
      <c r="J295" s="154"/>
    </row>
    <row r="296" spans="2:10" ht="15" x14ac:dyDescent="0.25">
      <c r="B296" s="193">
        <v>281</v>
      </c>
      <c r="C296" s="700" t="str" cm="1">
        <f t="array" ref="C296">IFERROR(
   INDEX('מצבת ורישום גנים'!B:$B,
      SMALL(
         IF(('מצבת ורישום גנים'!$A$3:$A$18000='נתונים כללים (1)'!$C$5),
         ROW('מצבת ורישום גנים'!$A$3:$A$18000)),
      ROW(A281))
   ),
"")</f>
        <v/>
      </c>
      <c r="D296" s="701" t="str">
        <f>IF(C296="", "",
   IFERROR(
      IF(VLOOKUP(C296, 'מצבת ורישום גנים'!B:H,7, FALSE) =$D$3,
         VLOOKUP(C296,'מצבת ורישום גנים'!B:D, 3, FALSE),
         "המוסד לא קיים ברשות"),
   "המוסד לא קיים"))</f>
        <v/>
      </c>
      <c r="E296" s="702" t="str">
        <f>IFERROR(VLOOKUP(C296,'מצבת ורישום גנים'!B:G,6,0),"")</f>
        <v/>
      </c>
      <c r="F296" s="702" t="str">
        <f>IFERROR(VLOOKUP(C:C,'מצבת ורישום גנים'!B:I,8,0),"  ")</f>
        <v xml:space="preserve">  </v>
      </c>
      <c r="G296" s="702" t="str">
        <f>IFERROR(VLOOKUP(C:C,'מצבת ורישום גנים'!B:H,4,0),"")</f>
        <v/>
      </c>
      <c r="H296" s="702" t="str">
        <f>IFERROR(VLOOKUP(C:C,'מצבת ורישום גנים'!B:H,5,0),"")</f>
        <v/>
      </c>
      <c r="I296" s="154"/>
      <c r="J296" s="154"/>
    </row>
    <row r="297" spans="2:10" ht="15" x14ac:dyDescent="0.25">
      <c r="B297" s="193">
        <v>282</v>
      </c>
      <c r="C297" s="700" t="str" cm="1">
        <f t="array" ref="C297">IFERROR(
   INDEX('מצבת ורישום גנים'!B:$B,
      SMALL(
         IF(('מצבת ורישום גנים'!$A$3:$A$18000='נתונים כללים (1)'!$C$5),
         ROW('מצבת ורישום גנים'!$A$3:$A$18000)),
      ROW(A282))
   ),
"")</f>
        <v/>
      </c>
      <c r="D297" s="701" t="str">
        <f>IF(C297="", "",
   IFERROR(
      IF(VLOOKUP(C297, 'מצבת ורישום גנים'!B:H,7, FALSE) =$D$3,
         VLOOKUP(C297,'מצבת ורישום גנים'!B:D, 3, FALSE),
         "המוסד לא קיים ברשות"),
   "המוסד לא קיים"))</f>
        <v/>
      </c>
      <c r="E297" s="702" t="str">
        <f>IFERROR(VLOOKUP(C297,'מצבת ורישום גנים'!B:G,6,0),"")</f>
        <v/>
      </c>
      <c r="F297" s="702" t="str">
        <f>IFERROR(VLOOKUP(C:C,'מצבת ורישום גנים'!B:I,8,0),"  ")</f>
        <v xml:space="preserve">  </v>
      </c>
      <c r="G297" s="702" t="str">
        <f>IFERROR(VLOOKUP(C:C,'מצבת ורישום גנים'!B:H,4,0),"")</f>
        <v/>
      </c>
      <c r="H297" s="702" t="str">
        <f>IFERROR(VLOOKUP(C:C,'מצבת ורישום גנים'!B:H,5,0),"")</f>
        <v/>
      </c>
      <c r="I297" s="154"/>
      <c r="J297" s="154"/>
    </row>
    <row r="298" spans="2:10" ht="15" x14ac:dyDescent="0.25">
      <c r="B298" s="193">
        <v>283</v>
      </c>
      <c r="C298" s="700" t="str" cm="1">
        <f t="array" ref="C298">IFERROR(
   INDEX('מצבת ורישום גנים'!B:$B,
      SMALL(
         IF(('מצבת ורישום גנים'!$A$3:$A$18000='נתונים כללים (1)'!$C$5),
         ROW('מצבת ורישום גנים'!$A$3:$A$18000)),
      ROW(A283))
   ),
"")</f>
        <v/>
      </c>
      <c r="D298" s="701" t="str">
        <f>IF(C298="", "",
   IFERROR(
      IF(VLOOKUP(C298, 'מצבת ורישום גנים'!B:H,7, FALSE) =$D$3,
         VLOOKUP(C298,'מצבת ורישום גנים'!B:D, 3, FALSE),
         "המוסד לא קיים ברשות"),
   "המוסד לא קיים"))</f>
        <v/>
      </c>
      <c r="E298" s="702" t="str">
        <f>IFERROR(VLOOKUP(C298,'מצבת ורישום גנים'!B:G,6,0),"")</f>
        <v/>
      </c>
      <c r="F298" s="702" t="str">
        <f>IFERROR(VLOOKUP(C:C,'מצבת ורישום גנים'!B:I,8,0),"  ")</f>
        <v xml:space="preserve">  </v>
      </c>
      <c r="G298" s="702" t="str">
        <f>IFERROR(VLOOKUP(C:C,'מצבת ורישום גנים'!B:H,4,0),"")</f>
        <v/>
      </c>
      <c r="H298" s="702" t="str">
        <f>IFERROR(VLOOKUP(C:C,'מצבת ורישום גנים'!B:H,5,0),"")</f>
        <v/>
      </c>
      <c r="I298" s="154"/>
      <c r="J298" s="154"/>
    </row>
    <row r="299" spans="2:10" ht="15" x14ac:dyDescent="0.25">
      <c r="B299" s="193">
        <v>284</v>
      </c>
      <c r="C299" s="700" t="str" cm="1">
        <f t="array" ref="C299">IFERROR(
   INDEX('מצבת ורישום גנים'!B:$B,
      SMALL(
         IF(('מצבת ורישום גנים'!$A$3:$A$18000='נתונים כללים (1)'!$C$5),
         ROW('מצבת ורישום גנים'!$A$3:$A$18000)),
      ROW(A284))
   ),
"")</f>
        <v/>
      </c>
      <c r="D299" s="701" t="str">
        <f>IF(C299="", "",
   IFERROR(
      IF(VLOOKUP(C299, 'מצבת ורישום גנים'!B:H,7, FALSE) =$D$3,
         VLOOKUP(C299,'מצבת ורישום גנים'!B:D, 3, FALSE),
         "המוסד לא קיים ברשות"),
   "המוסד לא קיים"))</f>
        <v/>
      </c>
      <c r="E299" s="702" t="str">
        <f>IFERROR(VLOOKUP(C299,'מצבת ורישום גנים'!B:G,6,0),"")</f>
        <v/>
      </c>
      <c r="F299" s="702" t="str">
        <f>IFERROR(VLOOKUP(C:C,'מצבת ורישום גנים'!B:I,8,0),"  ")</f>
        <v xml:space="preserve">  </v>
      </c>
      <c r="G299" s="702" t="str">
        <f>IFERROR(VLOOKUP(C:C,'מצבת ורישום גנים'!B:H,4,0),"")</f>
        <v/>
      </c>
      <c r="H299" s="702" t="str">
        <f>IFERROR(VLOOKUP(C:C,'מצבת ורישום גנים'!B:H,5,0),"")</f>
        <v/>
      </c>
      <c r="I299" s="154"/>
      <c r="J299" s="154"/>
    </row>
    <row r="300" spans="2:10" ht="15" x14ac:dyDescent="0.25">
      <c r="B300" s="193">
        <v>285</v>
      </c>
      <c r="C300" s="700" t="str" cm="1">
        <f t="array" ref="C300">IFERROR(
   INDEX('מצבת ורישום גנים'!B:$B,
      SMALL(
         IF(('מצבת ורישום גנים'!$A$3:$A$18000='נתונים כללים (1)'!$C$5),
         ROW('מצבת ורישום גנים'!$A$3:$A$18000)),
      ROW(A285))
   ),
"")</f>
        <v/>
      </c>
      <c r="D300" s="701" t="str">
        <f>IF(C300="", "",
   IFERROR(
      IF(VLOOKUP(C300, 'מצבת ורישום גנים'!B:H,7, FALSE) =$D$3,
         VLOOKUP(C300,'מצבת ורישום גנים'!B:D, 3, FALSE),
         "המוסד לא קיים ברשות"),
   "המוסד לא קיים"))</f>
        <v/>
      </c>
      <c r="E300" s="702" t="str">
        <f>IFERROR(VLOOKUP(C300,'מצבת ורישום גנים'!B:G,6,0),"")</f>
        <v/>
      </c>
      <c r="F300" s="702" t="str">
        <f>IFERROR(VLOOKUP(C:C,'מצבת ורישום גנים'!B:I,8,0),"  ")</f>
        <v xml:space="preserve">  </v>
      </c>
      <c r="G300" s="702" t="str">
        <f>IFERROR(VLOOKUP(C:C,'מצבת ורישום גנים'!B:H,4,0),"")</f>
        <v/>
      </c>
      <c r="H300" s="702" t="str">
        <f>IFERROR(VLOOKUP(C:C,'מצבת ורישום גנים'!B:H,5,0),"")</f>
        <v/>
      </c>
      <c r="I300" s="154"/>
      <c r="J300" s="154"/>
    </row>
    <row r="301" spans="2:10" ht="15" x14ac:dyDescent="0.25">
      <c r="B301" s="193">
        <v>286</v>
      </c>
      <c r="C301" s="700" t="str" cm="1">
        <f t="array" ref="C301">IFERROR(
   INDEX('מצבת ורישום גנים'!B:$B,
      SMALL(
         IF(('מצבת ורישום גנים'!$A$3:$A$18000='נתונים כללים (1)'!$C$5),
         ROW('מצבת ורישום גנים'!$A$3:$A$18000)),
      ROW(A286))
   ),
"")</f>
        <v/>
      </c>
      <c r="D301" s="701" t="str">
        <f>IF(C301="", "",
   IFERROR(
      IF(VLOOKUP(C301, 'מצבת ורישום גנים'!B:H,7, FALSE) =$D$3,
         VLOOKUP(C301,'מצבת ורישום גנים'!B:D, 3, FALSE),
         "המוסד לא קיים ברשות"),
   "המוסד לא קיים"))</f>
        <v/>
      </c>
      <c r="E301" s="702" t="str">
        <f>IFERROR(VLOOKUP(C301,'מצבת ורישום גנים'!B:G,6,0),"")</f>
        <v/>
      </c>
      <c r="F301" s="702" t="str">
        <f>IFERROR(VLOOKUP(C:C,'מצבת ורישום גנים'!B:I,8,0),"  ")</f>
        <v xml:space="preserve">  </v>
      </c>
      <c r="G301" s="702" t="str">
        <f>IFERROR(VLOOKUP(C:C,'מצבת ורישום גנים'!B:H,4,0),"")</f>
        <v/>
      </c>
      <c r="H301" s="702" t="str">
        <f>IFERROR(VLOOKUP(C:C,'מצבת ורישום גנים'!B:H,5,0),"")</f>
        <v/>
      </c>
      <c r="I301" s="154"/>
      <c r="J301" s="154"/>
    </row>
    <row r="302" spans="2:10" ht="15" x14ac:dyDescent="0.25">
      <c r="B302" s="193">
        <v>287</v>
      </c>
      <c r="C302" s="700" t="str" cm="1">
        <f t="array" ref="C302">IFERROR(
   INDEX('מצבת ורישום גנים'!B:$B,
      SMALL(
         IF(('מצבת ורישום גנים'!$A$3:$A$18000='נתונים כללים (1)'!$C$5),
         ROW('מצבת ורישום גנים'!$A$3:$A$18000)),
      ROW(A287))
   ),
"")</f>
        <v/>
      </c>
      <c r="D302" s="701" t="str">
        <f>IF(C302="", "",
   IFERROR(
      IF(VLOOKUP(C302, 'מצבת ורישום גנים'!B:H,7, FALSE) =$D$3,
         VLOOKUP(C302,'מצבת ורישום גנים'!B:D, 3, FALSE),
         "המוסד לא קיים ברשות"),
   "המוסד לא קיים"))</f>
        <v/>
      </c>
      <c r="E302" s="702" t="str">
        <f>IFERROR(VLOOKUP(C302,'מצבת ורישום גנים'!B:G,6,0),"")</f>
        <v/>
      </c>
      <c r="F302" s="702" t="str">
        <f>IFERROR(VLOOKUP(C:C,'מצבת ורישום גנים'!B:I,8,0),"  ")</f>
        <v xml:space="preserve">  </v>
      </c>
      <c r="G302" s="702" t="str">
        <f>IFERROR(VLOOKUP(C:C,'מצבת ורישום גנים'!B:H,4,0),"")</f>
        <v/>
      </c>
      <c r="H302" s="702" t="str">
        <f>IFERROR(VLOOKUP(C:C,'מצבת ורישום גנים'!B:H,5,0),"")</f>
        <v/>
      </c>
      <c r="I302" s="154"/>
      <c r="J302" s="154"/>
    </row>
    <row r="303" spans="2:10" ht="15" x14ac:dyDescent="0.25">
      <c r="B303" s="193">
        <v>288</v>
      </c>
      <c r="C303" s="700" t="str" cm="1">
        <f t="array" ref="C303">IFERROR(
   INDEX('מצבת ורישום גנים'!B:$B,
      SMALL(
         IF(('מצבת ורישום גנים'!$A$3:$A$18000='נתונים כללים (1)'!$C$5),
         ROW('מצבת ורישום גנים'!$A$3:$A$18000)),
      ROW(A288))
   ),
"")</f>
        <v/>
      </c>
      <c r="D303" s="701" t="str">
        <f>IF(C303="", "",
   IFERROR(
      IF(VLOOKUP(C303, 'מצבת ורישום גנים'!B:H,7, FALSE) =$D$3,
         VLOOKUP(C303,'מצבת ורישום גנים'!B:D, 3, FALSE),
         "המוסד לא קיים ברשות"),
   "המוסד לא קיים"))</f>
        <v/>
      </c>
      <c r="E303" s="702" t="str">
        <f>IFERROR(VLOOKUP(C303,'מצבת ורישום גנים'!B:G,6,0),"")</f>
        <v/>
      </c>
      <c r="F303" s="702" t="str">
        <f>IFERROR(VLOOKUP(C:C,'מצבת ורישום גנים'!B:I,8,0),"  ")</f>
        <v xml:space="preserve">  </v>
      </c>
      <c r="G303" s="702" t="str">
        <f>IFERROR(VLOOKUP(C:C,'מצבת ורישום גנים'!B:H,4,0),"")</f>
        <v/>
      </c>
      <c r="H303" s="702" t="str">
        <f>IFERROR(VLOOKUP(C:C,'מצבת ורישום גנים'!B:H,5,0),"")</f>
        <v/>
      </c>
      <c r="I303" s="154"/>
      <c r="J303" s="154"/>
    </row>
    <row r="304" spans="2:10" ht="15" x14ac:dyDescent="0.25">
      <c r="B304" s="193">
        <v>289</v>
      </c>
      <c r="C304" s="700" t="str" cm="1">
        <f t="array" ref="C304">IFERROR(
   INDEX('מצבת ורישום גנים'!B:$B,
      SMALL(
         IF(('מצבת ורישום גנים'!$A$3:$A$18000='נתונים כללים (1)'!$C$5),
         ROW('מצבת ורישום גנים'!$A$3:$A$18000)),
      ROW(A289))
   ),
"")</f>
        <v/>
      </c>
      <c r="D304" s="701" t="str">
        <f>IF(C304="", "",
   IFERROR(
      IF(VLOOKUP(C304, 'מצבת ורישום גנים'!B:H,7, FALSE) =$D$3,
         VLOOKUP(C304,'מצבת ורישום גנים'!B:D, 3, FALSE),
         "המוסד לא קיים ברשות"),
   "המוסד לא קיים"))</f>
        <v/>
      </c>
      <c r="E304" s="702" t="str">
        <f>IFERROR(VLOOKUP(C304,'מצבת ורישום גנים'!B:G,6,0),"")</f>
        <v/>
      </c>
      <c r="F304" s="702" t="str">
        <f>IFERROR(VLOOKUP(C:C,'מצבת ורישום גנים'!B:I,8,0),"  ")</f>
        <v xml:space="preserve">  </v>
      </c>
      <c r="G304" s="702" t="str">
        <f>IFERROR(VLOOKUP(C:C,'מצבת ורישום גנים'!B:H,4,0),"")</f>
        <v/>
      </c>
      <c r="H304" s="702" t="str">
        <f>IFERROR(VLOOKUP(C:C,'מצבת ורישום גנים'!B:H,5,0),"")</f>
        <v/>
      </c>
      <c r="I304" s="154"/>
      <c r="J304" s="154"/>
    </row>
    <row r="305" spans="2:10" ht="15" x14ac:dyDescent="0.25">
      <c r="B305" s="193">
        <v>290</v>
      </c>
      <c r="C305" s="700" t="str" cm="1">
        <f t="array" ref="C305">IFERROR(
   INDEX('מצבת ורישום גנים'!B:$B,
      SMALL(
         IF(('מצבת ורישום גנים'!$A$3:$A$18000='נתונים כללים (1)'!$C$5),
         ROW('מצבת ורישום גנים'!$A$3:$A$18000)),
      ROW(A290))
   ),
"")</f>
        <v/>
      </c>
      <c r="D305" s="701" t="str">
        <f>IF(C305="", "",
   IFERROR(
      IF(VLOOKUP(C305, 'מצבת ורישום גנים'!B:H,7, FALSE) =$D$3,
         VLOOKUP(C305,'מצבת ורישום גנים'!B:D, 3, FALSE),
         "המוסד לא קיים ברשות"),
   "המוסד לא קיים"))</f>
        <v/>
      </c>
      <c r="E305" s="702" t="str">
        <f>IFERROR(VLOOKUP(C305,'מצבת ורישום גנים'!B:G,6,0),"")</f>
        <v/>
      </c>
      <c r="F305" s="702" t="str">
        <f>IFERROR(VLOOKUP(C:C,'מצבת ורישום גנים'!B:I,8,0),"  ")</f>
        <v xml:space="preserve">  </v>
      </c>
      <c r="G305" s="702" t="str">
        <f>IFERROR(VLOOKUP(C:C,'מצבת ורישום גנים'!B:H,4,0),"")</f>
        <v/>
      </c>
      <c r="H305" s="702" t="str">
        <f>IFERROR(VLOOKUP(C:C,'מצבת ורישום גנים'!B:H,5,0),"")</f>
        <v/>
      </c>
      <c r="I305" s="154"/>
      <c r="J305" s="154"/>
    </row>
    <row r="306" spans="2:10" ht="15" x14ac:dyDescent="0.25">
      <c r="B306" s="193">
        <v>291</v>
      </c>
      <c r="C306" s="700" t="str" cm="1">
        <f t="array" ref="C306">IFERROR(
   INDEX('מצבת ורישום גנים'!B:$B,
      SMALL(
         IF(('מצבת ורישום גנים'!$A$3:$A$18000='נתונים כללים (1)'!$C$5),
         ROW('מצבת ורישום גנים'!$A$3:$A$18000)),
      ROW(A291))
   ),
"")</f>
        <v/>
      </c>
      <c r="D306" s="701" t="str">
        <f>IF(C306="", "",
   IFERROR(
      IF(VLOOKUP(C306, 'מצבת ורישום גנים'!B:H,7, FALSE) =$D$3,
         VLOOKUP(C306,'מצבת ורישום גנים'!B:D, 3, FALSE),
         "המוסד לא קיים ברשות"),
   "המוסד לא קיים"))</f>
        <v/>
      </c>
      <c r="E306" s="702" t="str">
        <f>IFERROR(VLOOKUP(C306,'מצבת ורישום גנים'!B:G,6,0),"")</f>
        <v/>
      </c>
      <c r="F306" s="702" t="str">
        <f>IFERROR(VLOOKUP(C:C,'מצבת ורישום גנים'!B:I,8,0),"  ")</f>
        <v xml:space="preserve">  </v>
      </c>
      <c r="G306" s="702" t="str">
        <f>IFERROR(VLOOKUP(C:C,'מצבת ורישום גנים'!B:H,4,0),"")</f>
        <v/>
      </c>
      <c r="H306" s="702" t="str">
        <f>IFERROR(VLOOKUP(C:C,'מצבת ורישום גנים'!B:H,5,0),"")</f>
        <v/>
      </c>
      <c r="I306" s="154"/>
      <c r="J306" s="154"/>
    </row>
    <row r="307" spans="2:10" ht="15" x14ac:dyDescent="0.25">
      <c r="B307" s="193">
        <v>292</v>
      </c>
      <c r="C307" s="700" t="str" cm="1">
        <f t="array" ref="C307">IFERROR(
   INDEX('מצבת ורישום גנים'!B:$B,
      SMALL(
         IF(('מצבת ורישום גנים'!$A$3:$A$18000='נתונים כללים (1)'!$C$5),
         ROW('מצבת ורישום גנים'!$A$3:$A$18000)),
      ROW(A292))
   ),
"")</f>
        <v/>
      </c>
      <c r="D307" s="701" t="str">
        <f>IF(C307="", "",
   IFERROR(
      IF(VLOOKUP(C307, 'מצבת ורישום גנים'!B:H,7, FALSE) =$D$3,
         VLOOKUP(C307,'מצבת ורישום גנים'!B:D, 3, FALSE),
         "המוסד לא קיים ברשות"),
   "המוסד לא קיים"))</f>
        <v/>
      </c>
      <c r="E307" s="702" t="str">
        <f>IFERROR(VLOOKUP(C307,'מצבת ורישום גנים'!B:G,6,0),"")</f>
        <v/>
      </c>
      <c r="F307" s="702" t="str">
        <f>IFERROR(VLOOKUP(C:C,'מצבת ורישום גנים'!B:I,8,0),"  ")</f>
        <v xml:space="preserve">  </v>
      </c>
      <c r="G307" s="702" t="str">
        <f>IFERROR(VLOOKUP(C:C,'מצבת ורישום גנים'!B:H,4,0),"")</f>
        <v/>
      </c>
      <c r="H307" s="702" t="str">
        <f>IFERROR(VLOOKUP(C:C,'מצבת ורישום גנים'!B:H,5,0),"")</f>
        <v/>
      </c>
      <c r="I307" s="154"/>
      <c r="J307" s="154"/>
    </row>
    <row r="308" spans="2:10" ht="15" x14ac:dyDescent="0.25">
      <c r="B308" s="193">
        <v>293</v>
      </c>
      <c r="C308" s="700" t="str" cm="1">
        <f t="array" ref="C308">IFERROR(
   INDEX('מצבת ורישום גנים'!B:$B,
      SMALL(
         IF(('מצבת ורישום גנים'!$A$3:$A$18000='נתונים כללים (1)'!$C$5),
         ROW('מצבת ורישום גנים'!$A$3:$A$18000)),
      ROW(A293))
   ),
"")</f>
        <v/>
      </c>
      <c r="D308" s="701" t="str">
        <f>IF(C308="", "",
   IFERROR(
      IF(VLOOKUP(C308, 'מצבת ורישום גנים'!B:H,7, FALSE) =$D$3,
         VLOOKUP(C308,'מצבת ורישום גנים'!B:D, 3, FALSE),
         "המוסד לא קיים ברשות"),
   "המוסד לא קיים"))</f>
        <v/>
      </c>
      <c r="E308" s="702" t="str">
        <f>IFERROR(VLOOKUP(C308,'מצבת ורישום גנים'!B:G,6,0),"")</f>
        <v/>
      </c>
      <c r="F308" s="702" t="str">
        <f>IFERROR(VLOOKUP(C:C,'מצבת ורישום גנים'!B:I,8,0),"  ")</f>
        <v xml:space="preserve">  </v>
      </c>
      <c r="G308" s="702" t="str">
        <f>IFERROR(VLOOKUP(C:C,'מצבת ורישום גנים'!B:H,4,0),"")</f>
        <v/>
      </c>
      <c r="H308" s="702" t="str">
        <f>IFERROR(VLOOKUP(C:C,'מצבת ורישום גנים'!B:H,5,0),"")</f>
        <v/>
      </c>
      <c r="I308" s="154"/>
      <c r="J308" s="154"/>
    </row>
    <row r="309" spans="2:10" ht="15" x14ac:dyDescent="0.25">
      <c r="B309" s="193">
        <v>294</v>
      </c>
      <c r="C309" s="700" t="str" cm="1">
        <f t="array" ref="C309">IFERROR(
   INDEX('מצבת ורישום גנים'!B:$B,
      SMALL(
         IF(('מצבת ורישום גנים'!$A$3:$A$18000='נתונים כללים (1)'!$C$5),
         ROW('מצבת ורישום גנים'!$A$3:$A$18000)),
      ROW(A294))
   ),
"")</f>
        <v/>
      </c>
      <c r="D309" s="701" t="str">
        <f>IF(C309="", "",
   IFERROR(
      IF(VLOOKUP(C309, 'מצבת ורישום גנים'!B:H,7, FALSE) =$D$3,
         VLOOKUP(C309,'מצבת ורישום גנים'!B:D, 3, FALSE),
         "המוסד לא קיים ברשות"),
   "המוסד לא קיים"))</f>
        <v/>
      </c>
      <c r="E309" s="702" t="str">
        <f>IFERROR(VLOOKUP(C309,'מצבת ורישום גנים'!B:G,6,0),"")</f>
        <v/>
      </c>
      <c r="F309" s="702" t="str">
        <f>IFERROR(VLOOKUP(C:C,'מצבת ורישום גנים'!B:I,8,0),"  ")</f>
        <v xml:space="preserve">  </v>
      </c>
      <c r="G309" s="702" t="str">
        <f>IFERROR(VLOOKUP(C:C,'מצבת ורישום גנים'!B:H,4,0),"")</f>
        <v/>
      </c>
      <c r="H309" s="702" t="str">
        <f>IFERROR(VLOOKUP(C:C,'מצבת ורישום גנים'!B:H,5,0),"")</f>
        <v/>
      </c>
      <c r="I309" s="154"/>
      <c r="J309" s="154"/>
    </row>
    <row r="310" spans="2:10" ht="15" x14ac:dyDescent="0.25">
      <c r="B310" s="193">
        <v>295</v>
      </c>
      <c r="C310" s="700" t="str" cm="1">
        <f t="array" ref="C310">IFERROR(
   INDEX('מצבת ורישום גנים'!B:$B,
      SMALL(
         IF(('מצבת ורישום גנים'!$A$3:$A$18000='נתונים כללים (1)'!$C$5),
         ROW('מצבת ורישום גנים'!$A$3:$A$18000)),
      ROW(A295))
   ),
"")</f>
        <v/>
      </c>
      <c r="D310" s="701" t="str">
        <f>IF(C310="", "",
   IFERROR(
      IF(VLOOKUP(C310, 'מצבת ורישום גנים'!B:H,7, FALSE) =$D$3,
         VLOOKUP(C310,'מצבת ורישום גנים'!B:D, 3, FALSE),
         "המוסד לא קיים ברשות"),
   "המוסד לא קיים"))</f>
        <v/>
      </c>
      <c r="E310" s="702" t="str">
        <f>IFERROR(VLOOKUP(C310,'מצבת ורישום גנים'!B:G,6,0),"")</f>
        <v/>
      </c>
      <c r="F310" s="702" t="str">
        <f>IFERROR(VLOOKUP(C:C,'מצבת ורישום גנים'!B:I,8,0),"  ")</f>
        <v xml:space="preserve">  </v>
      </c>
      <c r="G310" s="702" t="str">
        <f>IFERROR(VLOOKUP(C:C,'מצבת ורישום גנים'!B:H,4,0),"")</f>
        <v/>
      </c>
      <c r="H310" s="702" t="str">
        <f>IFERROR(VLOOKUP(C:C,'מצבת ורישום גנים'!B:H,5,0),"")</f>
        <v/>
      </c>
      <c r="I310" s="154"/>
      <c r="J310" s="154"/>
    </row>
    <row r="311" spans="2:10" ht="15" x14ac:dyDescent="0.25">
      <c r="B311" s="193">
        <v>296</v>
      </c>
      <c r="C311" s="700" t="str" cm="1">
        <f t="array" ref="C311">IFERROR(
   INDEX('מצבת ורישום גנים'!B:$B,
      SMALL(
         IF(('מצבת ורישום גנים'!$A$3:$A$18000='נתונים כללים (1)'!$C$5),
         ROW('מצבת ורישום גנים'!$A$3:$A$18000)),
      ROW(A296))
   ),
"")</f>
        <v/>
      </c>
      <c r="D311" s="701" t="str">
        <f>IF(C311="", "",
   IFERROR(
      IF(VLOOKUP(C311, 'מצבת ורישום גנים'!B:H,7, FALSE) =$D$3,
         VLOOKUP(C311,'מצבת ורישום גנים'!B:D, 3, FALSE),
         "המוסד לא קיים ברשות"),
   "המוסד לא קיים"))</f>
        <v/>
      </c>
      <c r="E311" s="702" t="str">
        <f>IFERROR(VLOOKUP(C311,'מצבת ורישום גנים'!B:G,6,0),"")</f>
        <v/>
      </c>
      <c r="F311" s="702" t="str">
        <f>IFERROR(VLOOKUP(C:C,'מצבת ורישום גנים'!B:I,8,0),"  ")</f>
        <v xml:space="preserve">  </v>
      </c>
      <c r="G311" s="702" t="str">
        <f>IFERROR(VLOOKUP(C:C,'מצבת ורישום גנים'!B:H,4,0),"")</f>
        <v/>
      </c>
      <c r="H311" s="702" t="str">
        <f>IFERROR(VLOOKUP(C:C,'מצבת ורישום גנים'!B:H,5,0),"")</f>
        <v/>
      </c>
      <c r="I311" s="154"/>
      <c r="J311" s="154"/>
    </row>
    <row r="312" spans="2:10" ht="15" x14ac:dyDescent="0.25">
      <c r="B312" s="193">
        <v>297</v>
      </c>
      <c r="C312" s="700" t="str" cm="1">
        <f t="array" ref="C312">IFERROR(
   INDEX('מצבת ורישום גנים'!B:$B,
      SMALL(
         IF(('מצבת ורישום גנים'!$A$3:$A$18000='נתונים כללים (1)'!$C$5),
         ROW('מצבת ורישום גנים'!$A$3:$A$18000)),
      ROW(A297))
   ),
"")</f>
        <v/>
      </c>
      <c r="D312" s="701" t="str">
        <f>IF(C312="", "",
   IFERROR(
      IF(VLOOKUP(C312, 'מצבת ורישום גנים'!B:H,7, FALSE) =$D$3,
         VLOOKUP(C312,'מצבת ורישום גנים'!B:D, 3, FALSE),
         "המוסד לא קיים ברשות"),
   "המוסד לא קיים"))</f>
        <v/>
      </c>
      <c r="E312" s="702" t="str">
        <f>IFERROR(VLOOKUP(C312,'מצבת ורישום גנים'!B:G,6,0),"")</f>
        <v/>
      </c>
      <c r="F312" s="702" t="str">
        <f>IFERROR(VLOOKUP(C:C,'מצבת ורישום גנים'!B:I,8,0),"  ")</f>
        <v xml:space="preserve">  </v>
      </c>
      <c r="G312" s="702" t="str">
        <f>IFERROR(VLOOKUP(C:C,'מצבת ורישום גנים'!B:H,4,0),"")</f>
        <v/>
      </c>
      <c r="H312" s="702" t="str">
        <f>IFERROR(VLOOKUP(C:C,'מצבת ורישום גנים'!B:H,5,0),"")</f>
        <v/>
      </c>
      <c r="I312" s="154"/>
      <c r="J312" s="154"/>
    </row>
    <row r="313" spans="2:10" ht="15" x14ac:dyDescent="0.25">
      <c r="B313" s="193">
        <v>298</v>
      </c>
      <c r="C313" s="700" t="str" cm="1">
        <f t="array" ref="C313">IFERROR(
   INDEX('מצבת ורישום גנים'!B:$B,
      SMALL(
         IF(('מצבת ורישום גנים'!$A$3:$A$18000='נתונים כללים (1)'!$C$5),
         ROW('מצבת ורישום גנים'!$A$3:$A$18000)),
      ROW(A298))
   ),
"")</f>
        <v/>
      </c>
      <c r="D313" s="701" t="str">
        <f>IF(C313="", "",
   IFERROR(
      IF(VLOOKUP(C313, 'מצבת ורישום גנים'!B:H,7, FALSE) =$D$3,
         VLOOKUP(C313,'מצבת ורישום גנים'!B:D, 3, FALSE),
         "המוסד לא קיים ברשות"),
   "המוסד לא קיים"))</f>
        <v/>
      </c>
      <c r="E313" s="702" t="str">
        <f>IFERROR(VLOOKUP(C313,'מצבת ורישום גנים'!B:G,6,0),"")</f>
        <v/>
      </c>
      <c r="F313" s="702" t="str">
        <f>IFERROR(VLOOKUP(C:C,'מצבת ורישום גנים'!B:I,8,0),"  ")</f>
        <v xml:space="preserve">  </v>
      </c>
      <c r="G313" s="702" t="str">
        <f>IFERROR(VLOOKUP(C:C,'מצבת ורישום גנים'!B:H,4,0),"")</f>
        <v/>
      </c>
      <c r="H313" s="702" t="str">
        <f>IFERROR(VLOOKUP(C:C,'מצבת ורישום גנים'!B:H,5,0),"")</f>
        <v/>
      </c>
      <c r="I313" s="154"/>
      <c r="J313" s="154"/>
    </row>
    <row r="314" spans="2:10" ht="15" x14ac:dyDescent="0.25">
      <c r="B314" s="193">
        <v>299</v>
      </c>
      <c r="C314" s="700" t="str" cm="1">
        <f t="array" ref="C314">IFERROR(
   INDEX('מצבת ורישום גנים'!B:$B,
      SMALL(
         IF(('מצבת ורישום גנים'!$A$3:$A$18000='נתונים כללים (1)'!$C$5),
         ROW('מצבת ורישום גנים'!$A$3:$A$18000)),
      ROW(A299))
   ),
"")</f>
        <v/>
      </c>
      <c r="D314" s="701" t="str">
        <f>IF(C314="", "",
   IFERROR(
      IF(VLOOKUP(C314, 'מצבת ורישום גנים'!B:H,7, FALSE) =$D$3,
         VLOOKUP(C314,'מצבת ורישום גנים'!B:D, 3, FALSE),
         "המוסד לא קיים ברשות"),
   "המוסד לא קיים"))</f>
        <v/>
      </c>
      <c r="E314" s="702" t="str">
        <f>IFERROR(VLOOKUP(C314,'מצבת ורישום גנים'!B:G,6,0),"")</f>
        <v/>
      </c>
      <c r="F314" s="702" t="str">
        <f>IFERROR(VLOOKUP(C:C,'מצבת ורישום גנים'!B:I,8,0),"  ")</f>
        <v xml:space="preserve">  </v>
      </c>
      <c r="G314" s="702" t="str">
        <f>IFERROR(VLOOKUP(C:C,'מצבת ורישום גנים'!B:H,4,0),"")</f>
        <v/>
      </c>
      <c r="H314" s="702" t="str">
        <f>IFERROR(VLOOKUP(C:C,'מצבת ורישום גנים'!B:H,5,0),"")</f>
        <v/>
      </c>
      <c r="I314" s="154"/>
      <c r="J314" s="154"/>
    </row>
    <row r="315" spans="2:10" ht="15" x14ac:dyDescent="0.25">
      <c r="B315" s="193">
        <v>300</v>
      </c>
      <c r="C315" s="700" t="str" cm="1">
        <f t="array" ref="C315">IFERROR(
   INDEX('מצבת ורישום גנים'!B:$B,
      SMALL(
         IF(('מצבת ורישום גנים'!$A$3:$A$18000='נתונים כללים (1)'!$C$5),
         ROW('מצבת ורישום גנים'!$A$3:$A$18000)),
      ROW(A300))
   ),
"")</f>
        <v/>
      </c>
      <c r="D315" s="701" t="str">
        <f>IF(C315="", "",
   IFERROR(
      IF(VLOOKUP(C315, 'מצבת ורישום גנים'!B:H,7, FALSE) =$D$3,
         VLOOKUP(C315,'מצבת ורישום גנים'!B:D, 3, FALSE),
         "המוסד לא קיים ברשות"),
   "המוסד לא קיים"))</f>
        <v/>
      </c>
      <c r="E315" s="702" t="str">
        <f>IFERROR(VLOOKUP(C315,'מצבת ורישום גנים'!B:G,6,0),"")</f>
        <v/>
      </c>
      <c r="F315" s="702" t="str">
        <f>IFERROR(VLOOKUP(C:C,'מצבת ורישום גנים'!B:I,8,0),"  ")</f>
        <v xml:space="preserve">  </v>
      </c>
      <c r="G315" s="702" t="str">
        <f>IFERROR(VLOOKUP(C:C,'מצבת ורישום גנים'!B:H,4,0),"")</f>
        <v/>
      </c>
      <c r="H315" s="702" t="str">
        <f>IFERROR(VLOOKUP(C:C,'מצבת ורישום גנים'!B:H,5,0),"")</f>
        <v/>
      </c>
      <c r="I315" s="154"/>
      <c r="J315" s="154"/>
    </row>
    <row r="316" spans="2:10" ht="15" x14ac:dyDescent="0.25">
      <c r="B316" s="193">
        <v>301</v>
      </c>
      <c r="C316" s="700" t="str" cm="1">
        <f t="array" ref="C316">IFERROR(
   INDEX('מצבת ורישום גנים'!B:$B,
      SMALL(
         IF(('מצבת ורישום גנים'!$A$3:$A$18000='נתונים כללים (1)'!$C$5),
         ROW('מצבת ורישום גנים'!$A$3:$A$18000)),
      ROW(A301))
   ),
"")</f>
        <v/>
      </c>
      <c r="D316" s="701" t="str">
        <f>IF(C316="", "",
   IFERROR(
      IF(VLOOKUP(C316, 'מצבת ורישום גנים'!B:H,7, FALSE) =$D$3,
         VLOOKUP(C316,'מצבת ורישום גנים'!B:D, 3, FALSE),
         "המוסד לא קיים ברשות"),
   "המוסד לא קיים"))</f>
        <v/>
      </c>
      <c r="E316" s="702" t="str">
        <f>IFERROR(VLOOKUP(C316,'מצבת ורישום גנים'!B:G,6,0),"")</f>
        <v/>
      </c>
      <c r="F316" s="702" t="str">
        <f>IFERROR(VLOOKUP(C:C,'מצבת ורישום גנים'!B:I,8,0),"  ")</f>
        <v xml:space="preserve">  </v>
      </c>
      <c r="G316" s="702" t="str">
        <f>IFERROR(VLOOKUP(C:C,'מצבת ורישום גנים'!B:H,4,0),"")</f>
        <v/>
      </c>
      <c r="H316" s="702" t="str">
        <f>IFERROR(VLOOKUP(C:C,'מצבת ורישום גנים'!B:H,5,0),"")</f>
        <v/>
      </c>
      <c r="I316" s="154"/>
      <c r="J316" s="154"/>
    </row>
    <row r="317" spans="2:10" ht="15" x14ac:dyDescent="0.25">
      <c r="B317" s="193">
        <v>302</v>
      </c>
      <c r="C317" s="700" t="str" cm="1">
        <f t="array" ref="C317">IFERROR(
   INDEX('מצבת ורישום גנים'!B:$B,
      SMALL(
         IF(('מצבת ורישום גנים'!$A$3:$A$18000='נתונים כללים (1)'!$C$5),
         ROW('מצבת ורישום גנים'!$A$3:$A$18000)),
      ROW(A302))
   ),
"")</f>
        <v/>
      </c>
      <c r="D317" s="701" t="str">
        <f>IF(C317="", "",
   IFERROR(
      IF(VLOOKUP(C317, 'מצבת ורישום גנים'!B:H,7, FALSE) =$D$3,
         VLOOKUP(C317,'מצבת ורישום גנים'!B:D, 3, FALSE),
         "המוסד לא קיים ברשות"),
   "המוסד לא קיים"))</f>
        <v/>
      </c>
      <c r="E317" s="702" t="str">
        <f>IFERROR(VLOOKUP(C317,'מצבת ורישום גנים'!B:G,6,0),"")</f>
        <v/>
      </c>
      <c r="F317" s="702" t="str">
        <f>IFERROR(VLOOKUP(C:C,'מצבת ורישום גנים'!B:I,8,0),"  ")</f>
        <v xml:space="preserve">  </v>
      </c>
      <c r="G317" s="702" t="str">
        <f>IFERROR(VLOOKUP(C:C,'מצבת ורישום גנים'!B:H,4,0),"")</f>
        <v/>
      </c>
      <c r="H317" s="702" t="str">
        <f>IFERROR(VLOOKUP(C:C,'מצבת ורישום גנים'!B:H,5,0),"")</f>
        <v/>
      </c>
      <c r="I317" s="154"/>
      <c r="J317" s="154"/>
    </row>
    <row r="318" spans="2:10" ht="15" x14ac:dyDescent="0.25">
      <c r="B318" s="193">
        <v>303</v>
      </c>
      <c r="C318" s="700" t="str" cm="1">
        <f t="array" ref="C318">IFERROR(
   INDEX('מצבת ורישום גנים'!B:$B,
      SMALL(
         IF(('מצבת ורישום גנים'!$A$3:$A$18000='נתונים כללים (1)'!$C$5),
         ROW('מצבת ורישום גנים'!$A$3:$A$18000)),
      ROW(A303))
   ),
"")</f>
        <v/>
      </c>
      <c r="D318" s="701" t="str">
        <f>IF(C318="", "",
   IFERROR(
      IF(VLOOKUP(C318, 'מצבת ורישום גנים'!B:H,7, FALSE) =$D$3,
         VLOOKUP(C318,'מצבת ורישום גנים'!B:D, 3, FALSE),
         "המוסד לא קיים ברשות"),
   "המוסד לא קיים"))</f>
        <v/>
      </c>
      <c r="E318" s="702" t="str">
        <f>IFERROR(VLOOKUP(C318,'מצבת ורישום גנים'!B:G,6,0),"")</f>
        <v/>
      </c>
      <c r="F318" s="702" t="str">
        <f>IFERROR(VLOOKUP(C:C,'מצבת ורישום גנים'!B:I,8,0),"  ")</f>
        <v xml:space="preserve">  </v>
      </c>
      <c r="G318" s="702" t="str">
        <f>IFERROR(VLOOKUP(C:C,'מצבת ורישום גנים'!B:H,4,0),"")</f>
        <v/>
      </c>
      <c r="H318" s="702" t="str">
        <f>IFERROR(VLOOKUP(C:C,'מצבת ורישום גנים'!B:H,5,0),"")</f>
        <v/>
      </c>
      <c r="I318" s="154"/>
      <c r="J318" s="154"/>
    </row>
    <row r="319" spans="2:10" ht="15" x14ac:dyDescent="0.25">
      <c r="B319" s="193">
        <v>304</v>
      </c>
      <c r="C319" s="700" t="str" cm="1">
        <f t="array" ref="C319">IFERROR(
   INDEX('מצבת ורישום גנים'!B:$B,
      SMALL(
         IF(('מצבת ורישום גנים'!$A$3:$A$18000='נתונים כללים (1)'!$C$5),
         ROW('מצבת ורישום גנים'!$A$3:$A$18000)),
      ROW(A304))
   ),
"")</f>
        <v/>
      </c>
      <c r="D319" s="701" t="str">
        <f>IF(C319="", "",
   IFERROR(
      IF(VLOOKUP(C319, 'מצבת ורישום גנים'!B:H,7, FALSE) =$D$3,
         VLOOKUP(C319,'מצבת ורישום גנים'!B:D, 3, FALSE),
         "המוסד לא קיים ברשות"),
   "המוסד לא קיים"))</f>
        <v/>
      </c>
      <c r="E319" s="702" t="str">
        <f>IFERROR(VLOOKUP(C319,'מצבת ורישום גנים'!B:G,6,0),"")</f>
        <v/>
      </c>
      <c r="F319" s="702" t="str">
        <f>IFERROR(VLOOKUP(C:C,'מצבת ורישום גנים'!B:I,8,0),"  ")</f>
        <v xml:space="preserve">  </v>
      </c>
      <c r="G319" s="702" t="str">
        <f>IFERROR(VLOOKUP(C:C,'מצבת ורישום גנים'!B:H,4,0),"")</f>
        <v/>
      </c>
      <c r="H319" s="702" t="str">
        <f>IFERROR(VLOOKUP(C:C,'מצבת ורישום גנים'!B:H,5,0),"")</f>
        <v/>
      </c>
      <c r="I319" s="154"/>
      <c r="J319" s="154"/>
    </row>
    <row r="320" spans="2:10" ht="15" x14ac:dyDescent="0.25">
      <c r="B320" s="193">
        <v>305</v>
      </c>
      <c r="C320" s="700" t="str" cm="1">
        <f t="array" ref="C320">IFERROR(
   INDEX('מצבת ורישום גנים'!B:$B,
      SMALL(
         IF(('מצבת ורישום גנים'!$A$3:$A$18000='נתונים כללים (1)'!$C$5),
         ROW('מצבת ורישום גנים'!$A$3:$A$18000)),
      ROW(A305))
   ),
"")</f>
        <v/>
      </c>
      <c r="D320" s="701" t="str">
        <f>IF(C320="", "",
   IFERROR(
      IF(VLOOKUP(C320, 'מצבת ורישום גנים'!B:H,7, FALSE) =$D$3,
         VLOOKUP(C320,'מצבת ורישום גנים'!B:D, 3, FALSE),
         "המוסד לא קיים ברשות"),
   "המוסד לא קיים"))</f>
        <v/>
      </c>
      <c r="E320" s="702" t="str">
        <f>IFERROR(VLOOKUP(C320,'מצבת ורישום גנים'!B:G,6,0),"")</f>
        <v/>
      </c>
      <c r="F320" s="702" t="str">
        <f>IFERROR(VLOOKUP(C:C,'מצבת ורישום גנים'!B:I,8,0),"  ")</f>
        <v xml:space="preserve">  </v>
      </c>
      <c r="G320" s="702" t="str">
        <f>IFERROR(VLOOKUP(C:C,'מצבת ורישום גנים'!B:H,4,0),"")</f>
        <v/>
      </c>
      <c r="H320" s="702" t="str">
        <f>IFERROR(VLOOKUP(C:C,'מצבת ורישום גנים'!B:H,5,0),"")</f>
        <v/>
      </c>
      <c r="I320" s="154"/>
      <c r="J320" s="154"/>
    </row>
    <row r="321" spans="2:10" ht="15" x14ac:dyDescent="0.25">
      <c r="B321" s="193">
        <v>306</v>
      </c>
      <c r="C321" s="700" t="str" cm="1">
        <f t="array" ref="C321">IFERROR(
   INDEX('מצבת ורישום גנים'!B:$B,
      SMALL(
         IF(('מצבת ורישום גנים'!$A$3:$A$18000='נתונים כללים (1)'!$C$5),
         ROW('מצבת ורישום גנים'!$A$3:$A$18000)),
      ROW(A306))
   ),
"")</f>
        <v/>
      </c>
      <c r="D321" s="701" t="str">
        <f>IF(C321="", "",
   IFERROR(
      IF(VLOOKUP(C321, 'מצבת ורישום גנים'!B:H,7, FALSE) =$D$3,
         VLOOKUP(C321,'מצבת ורישום גנים'!B:D, 3, FALSE),
         "המוסד לא קיים ברשות"),
   "המוסד לא קיים"))</f>
        <v/>
      </c>
      <c r="E321" s="702" t="str">
        <f>IFERROR(VLOOKUP(C321,'מצבת ורישום גנים'!B:G,6,0),"")</f>
        <v/>
      </c>
      <c r="F321" s="702" t="str">
        <f>IFERROR(VLOOKUP(C:C,'מצבת ורישום גנים'!B:I,8,0),"  ")</f>
        <v xml:space="preserve">  </v>
      </c>
      <c r="G321" s="702" t="str">
        <f>IFERROR(VLOOKUP(C:C,'מצבת ורישום גנים'!B:H,4,0),"")</f>
        <v/>
      </c>
      <c r="H321" s="702" t="str">
        <f>IFERROR(VLOOKUP(C:C,'מצבת ורישום גנים'!B:H,5,0),"")</f>
        <v/>
      </c>
      <c r="I321" s="154"/>
      <c r="J321" s="154"/>
    </row>
    <row r="322" spans="2:10" ht="15" x14ac:dyDescent="0.25">
      <c r="B322" s="193">
        <v>307</v>
      </c>
      <c r="C322" s="700" t="str" cm="1">
        <f t="array" ref="C322">IFERROR(
   INDEX('מצבת ורישום גנים'!B:$B,
      SMALL(
         IF(('מצבת ורישום גנים'!$A$3:$A$18000='נתונים כללים (1)'!$C$5),
         ROW('מצבת ורישום גנים'!$A$3:$A$18000)),
      ROW(A307))
   ),
"")</f>
        <v/>
      </c>
      <c r="D322" s="701" t="str">
        <f>IF(C322="", "",
   IFERROR(
      IF(VLOOKUP(C322, 'מצבת ורישום גנים'!B:H,7, FALSE) =$D$3,
         VLOOKUP(C322,'מצבת ורישום גנים'!B:D, 3, FALSE),
         "המוסד לא קיים ברשות"),
   "המוסד לא קיים"))</f>
        <v/>
      </c>
      <c r="E322" s="702" t="str">
        <f>IFERROR(VLOOKUP(C322,'מצבת ורישום גנים'!B:G,6,0),"")</f>
        <v/>
      </c>
      <c r="F322" s="702" t="str">
        <f>IFERROR(VLOOKUP(C:C,'מצבת ורישום גנים'!B:I,8,0),"  ")</f>
        <v xml:space="preserve">  </v>
      </c>
      <c r="G322" s="702" t="str">
        <f>IFERROR(VLOOKUP(C:C,'מצבת ורישום גנים'!B:H,4,0),"")</f>
        <v/>
      </c>
      <c r="H322" s="702" t="str">
        <f>IFERROR(VLOOKUP(C:C,'מצבת ורישום גנים'!B:H,5,0),"")</f>
        <v/>
      </c>
      <c r="I322" s="154"/>
      <c r="J322" s="154"/>
    </row>
    <row r="323" spans="2:10" ht="15" x14ac:dyDescent="0.25">
      <c r="B323" s="193">
        <v>308</v>
      </c>
      <c r="C323" s="700" t="str" cm="1">
        <f t="array" ref="C323">IFERROR(
   INDEX('מצבת ורישום גנים'!B:$B,
      SMALL(
         IF(('מצבת ורישום גנים'!$A$3:$A$18000='נתונים כללים (1)'!$C$5),
         ROW('מצבת ורישום גנים'!$A$3:$A$18000)),
      ROW(A308))
   ),
"")</f>
        <v/>
      </c>
      <c r="D323" s="701" t="str">
        <f>IF(C323="", "",
   IFERROR(
      IF(VLOOKUP(C323, 'מצבת ורישום גנים'!B:H,7, FALSE) =$D$3,
         VLOOKUP(C323,'מצבת ורישום גנים'!B:D, 3, FALSE),
         "המוסד לא קיים ברשות"),
   "המוסד לא קיים"))</f>
        <v/>
      </c>
      <c r="E323" s="702" t="str">
        <f>IFERROR(VLOOKUP(C323,'מצבת ורישום גנים'!B:G,6,0),"")</f>
        <v/>
      </c>
      <c r="F323" s="702" t="str">
        <f>IFERROR(VLOOKUP(C:C,'מצבת ורישום גנים'!B:I,8,0),"  ")</f>
        <v xml:space="preserve">  </v>
      </c>
      <c r="G323" s="702" t="str">
        <f>IFERROR(VLOOKUP(C:C,'מצבת ורישום גנים'!B:H,4,0),"")</f>
        <v/>
      </c>
      <c r="H323" s="702" t="str">
        <f>IFERROR(VLOOKUP(C:C,'מצבת ורישום גנים'!B:H,5,0),"")</f>
        <v/>
      </c>
      <c r="I323" s="154"/>
      <c r="J323" s="154"/>
    </row>
    <row r="324" spans="2:10" ht="15" x14ac:dyDescent="0.25">
      <c r="B324" s="193">
        <v>309</v>
      </c>
      <c r="C324" s="700" t="str" cm="1">
        <f t="array" ref="C324">IFERROR(
   INDEX('מצבת ורישום גנים'!B:$B,
      SMALL(
         IF(('מצבת ורישום גנים'!$A$3:$A$18000='נתונים כללים (1)'!$C$5),
         ROW('מצבת ורישום גנים'!$A$3:$A$18000)),
      ROW(A309))
   ),
"")</f>
        <v/>
      </c>
      <c r="D324" s="701" t="str">
        <f>IF(C324="", "",
   IFERROR(
      IF(VLOOKUP(C324, 'מצבת ורישום גנים'!B:H,7, FALSE) =$D$3,
         VLOOKUP(C324,'מצבת ורישום גנים'!B:D, 3, FALSE),
         "המוסד לא קיים ברשות"),
   "המוסד לא קיים"))</f>
        <v/>
      </c>
      <c r="E324" s="702" t="str">
        <f>IFERROR(VLOOKUP(C324,'מצבת ורישום גנים'!B:G,6,0),"")</f>
        <v/>
      </c>
      <c r="F324" s="702" t="str">
        <f>IFERROR(VLOOKUP(C:C,'מצבת ורישום גנים'!B:I,8,0),"  ")</f>
        <v xml:space="preserve">  </v>
      </c>
      <c r="G324" s="702" t="str">
        <f>IFERROR(VLOOKUP(C:C,'מצבת ורישום גנים'!B:H,4,0),"")</f>
        <v/>
      </c>
      <c r="H324" s="702" t="str">
        <f>IFERROR(VLOOKUP(C:C,'מצבת ורישום גנים'!B:H,5,0),"")</f>
        <v/>
      </c>
      <c r="I324" s="154"/>
      <c r="J324" s="154"/>
    </row>
    <row r="325" spans="2:10" ht="15" x14ac:dyDescent="0.25">
      <c r="B325" s="193">
        <v>310</v>
      </c>
      <c r="C325" s="700" t="str" cm="1">
        <f t="array" ref="C325">IFERROR(
   INDEX('מצבת ורישום גנים'!B:$B,
      SMALL(
         IF(('מצבת ורישום גנים'!$A$3:$A$18000='נתונים כללים (1)'!$C$5),
         ROW('מצבת ורישום גנים'!$A$3:$A$18000)),
      ROW(A310))
   ),
"")</f>
        <v/>
      </c>
      <c r="D325" s="701" t="str">
        <f>IF(C325="", "",
   IFERROR(
      IF(VLOOKUP(C325, 'מצבת ורישום גנים'!B:H,7, FALSE) =$D$3,
         VLOOKUP(C325,'מצבת ורישום גנים'!B:D, 3, FALSE),
         "המוסד לא קיים ברשות"),
   "המוסד לא קיים"))</f>
        <v/>
      </c>
      <c r="E325" s="702" t="str">
        <f>IFERROR(VLOOKUP(C325,'מצבת ורישום גנים'!B:G,6,0),"")</f>
        <v/>
      </c>
      <c r="F325" s="702" t="str">
        <f>IFERROR(VLOOKUP(C:C,'מצבת ורישום גנים'!B:I,8,0),"  ")</f>
        <v xml:space="preserve">  </v>
      </c>
      <c r="G325" s="702" t="str">
        <f>IFERROR(VLOOKUP(C:C,'מצבת ורישום גנים'!B:H,4,0),"")</f>
        <v/>
      </c>
      <c r="H325" s="702" t="str">
        <f>IFERROR(VLOOKUP(C:C,'מצבת ורישום גנים'!B:H,5,0),"")</f>
        <v/>
      </c>
      <c r="I325" s="154"/>
      <c r="J325" s="154"/>
    </row>
    <row r="326" spans="2:10" ht="15" x14ac:dyDescent="0.25">
      <c r="B326" s="193">
        <v>311</v>
      </c>
      <c r="C326" s="700" t="str" cm="1">
        <f t="array" ref="C326">IFERROR(
   INDEX('מצבת ורישום גנים'!B:$B,
      SMALL(
         IF(('מצבת ורישום גנים'!$A$3:$A$18000='נתונים כללים (1)'!$C$5),
         ROW('מצבת ורישום גנים'!$A$3:$A$18000)),
      ROW(A311))
   ),
"")</f>
        <v/>
      </c>
      <c r="D326" s="701" t="str">
        <f>IF(C326="", "",
   IFERROR(
      IF(VLOOKUP(C326, 'מצבת ורישום גנים'!B:H,7, FALSE) =$D$3,
         VLOOKUP(C326,'מצבת ורישום גנים'!B:D, 3, FALSE),
         "המוסד לא קיים ברשות"),
   "המוסד לא קיים"))</f>
        <v/>
      </c>
      <c r="E326" s="702" t="str">
        <f>IFERROR(VLOOKUP(C326,'מצבת ורישום גנים'!B:G,6,0),"")</f>
        <v/>
      </c>
      <c r="F326" s="702" t="str">
        <f>IFERROR(VLOOKUP(C:C,'מצבת ורישום גנים'!B:I,8,0),"  ")</f>
        <v xml:space="preserve">  </v>
      </c>
      <c r="G326" s="702" t="str">
        <f>IFERROR(VLOOKUP(C:C,'מצבת ורישום גנים'!B:H,4,0),"")</f>
        <v/>
      </c>
      <c r="H326" s="702" t="str">
        <f>IFERROR(VLOOKUP(C:C,'מצבת ורישום גנים'!B:H,5,0),"")</f>
        <v/>
      </c>
      <c r="I326" s="154"/>
      <c r="J326" s="154"/>
    </row>
    <row r="327" spans="2:10" ht="15" x14ac:dyDescent="0.25">
      <c r="B327" s="193">
        <v>312</v>
      </c>
      <c r="C327" s="700" t="str" cm="1">
        <f t="array" ref="C327">IFERROR(
   INDEX('מצבת ורישום גנים'!B:$B,
      SMALL(
         IF(('מצבת ורישום גנים'!$A$3:$A$18000='נתונים כללים (1)'!$C$5),
         ROW('מצבת ורישום גנים'!$A$3:$A$18000)),
      ROW(A312))
   ),
"")</f>
        <v/>
      </c>
      <c r="D327" s="701" t="str">
        <f>IF(C327="", "",
   IFERROR(
      IF(VLOOKUP(C327, 'מצבת ורישום גנים'!B:H,7, FALSE) =$D$3,
         VLOOKUP(C327,'מצבת ורישום גנים'!B:D, 3, FALSE),
         "המוסד לא קיים ברשות"),
   "המוסד לא קיים"))</f>
        <v/>
      </c>
      <c r="E327" s="702" t="str">
        <f>IFERROR(VLOOKUP(C327,'מצבת ורישום גנים'!B:G,6,0),"")</f>
        <v/>
      </c>
      <c r="F327" s="702" t="str">
        <f>IFERROR(VLOOKUP(C:C,'מצבת ורישום גנים'!B:I,8,0),"  ")</f>
        <v xml:space="preserve">  </v>
      </c>
      <c r="G327" s="702" t="str">
        <f>IFERROR(VLOOKUP(C:C,'מצבת ורישום גנים'!B:H,4,0),"")</f>
        <v/>
      </c>
      <c r="H327" s="702" t="str">
        <f>IFERROR(VLOOKUP(C:C,'מצבת ורישום גנים'!B:H,5,0),"")</f>
        <v/>
      </c>
      <c r="I327" s="154"/>
      <c r="J327" s="154"/>
    </row>
    <row r="328" spans="2:10" ht="15" x14ac:dyDescent="0.25">
      <c r="B328" s="193">
        <v>313</v>
      </c>
      <c r="C328" s="700" t="str" cm="1">
        <f t="array" ref="C328">IFERROR(
   INDEX('מצבת ורישום גנים'!B:$B,
      SMALL(
         IF(('מצבת ורישום גנים'!$A$3:$A$18000='נתונים כללים (1)'!$C$5),
         ROW('מצבת ורישום גנים'!$A$3:$A$18000)),
      ROW(A313))
   ),
"")</f>
        <v/>
      </c>
      <c r="D328" s="701" t="str">
        <f>IF(C328="", "",
   IFERROR(
      IF(VLOOKUP(C328, 'מצבת ורישום גנים'!B:H,7, FALSE) =$D$3,
         VLOOKUP(C328,'מצבת ורישום גנים'!B:D, 3, FALSE),
         "המוסד לא קיים ברשות"),
   "המוסד לא קיים"))</f>
        <v/>
      </c>
      <c r="E328" s="702" t="str">
        <f>IFERROR(VLOOKUP(C328,'מצבת ורישום גנים'!B:G,6,0),"")</f>
        <v/>
      </c>
      <c r="F328" s="702" t="str">
        <f>IFERROR(VLOOKUP(C:C,'מצבת ורישום גנים'!B:I,8,0),"  ")</f>
        <v xml:space="preserve">  </v>
      </c>
      <c r="G328" s="702" t="str">
        <f>IFERROR(VLOOKUP(C:C,'מצבת ורישום גנים'!B:H,4,0),"")</f>
        <v/>
      </c>
      <c r="H328" s="702" t="str">
        <f>IFERROR(VLOOKUP(C:C,'מצבת ורישום גנים'!B:H,5,0),"")</f>
        <v/>
      </c>
      <c r="I328" s="154"/>
      <c r="J328" s="154"/>
    </row>
    <row r="329" spans="2:10" ht="15" x14ac:dyDescent="0.25">
      <c r="B329" s="193">
        <v>314</v>
      </c>
      <c r="C329" s="700" t="str" cm="1">
        <f t="array" ref="C329">IFERROR(
   INDEX('מצבת ורישום גנים'!B:$B,
      SMALL(
         IF(('מצבת ורישום גנים'!$A$3:$A$18000='נתונים כללים (1)'!$C$5),
         ROW('מצבת ורישום גנים'!$A$3:$A$18000)),
      ROW(A314))
   ),
"")</f>
        <v/>
      </c>
      <c r="D329" s="701" t="str">
        <f>IF(C329="", "",
   IFERROR(
      IF(VLOOKUP(C329, 'מצבת ורישום גנים'!B:H,7, FALSE) =$D$3,
         VLOOKUP(C329,'מצבת ורישום גנים'!B:D, 3, FALSE),
         "המוסד לא קיים ברשות"),
   "המוסד לא קיים"))</f>
        <v/>
      </c>
      <c r="E329" s="702" t="str">
        <f>IFERROR(VLOOKUP(C329,'מצבת ורישום גנים'!B:G,6,0),"")</f>
        <v/>
      </c>
      <c r="F329" s="702" t="str">
        <f>IFERROR(VLOOKUP(C:C,'מצבת ורישום גנים'!B:I,8,0),"  ")</f>
        <v xml:space="preserve">  </v>
      </c>
      <c r="G329" s="702" t="str">
        <f>IFERROR(VLOOKUP(C:C,'מצבת ורישום גנים'!B:H,4,0),"")</f>
        <v/>
      </c>
      <c r="H329" s="702" t="str">
        <f>IFERROR(VLOOKUP(C:C,'מצבת ורישום גנים'!B:H,5,0),"")</f>
        <v/>
      </c>
      <c r="I329" s="154"/>
      <c r="J329" s="154"/>
    </row>
    <row r="330" spans="2:10" ht="15" x14ac:dyDescent="0.25">
      <c r="B330" s="193">
        <v>315</v>
      </c>
      <c r="C330" s="700" t="str" cm="1">
        <f t="array" ref="C330">IFERROR(
   INDEX('מצבת ורישום גנים'!B:$B,
      SMALL(
         IF(('מצבת ורישום גנים'!$A$3:$A$18000='נתונים כללים (1)'!$C$5),
         ROW('מצבת ורישום גנים'!$A$3:$A$18000)),
      ROW(A315))
   ),
"")</f>
        <v/>
      </c>
      <c r="D330" s="701" t="str">
        <f>IF(C330="", "",
   IFERROR(
      IF(VLOOKUP(C330, 'מצבת ורישום גנים'!B:H,7, FALSE) =$D$3,
         VLOOKUP(C330,'מצבת ורישום גנים'!B:D, 3, FALSE),
         "המוסד לא קיים ברשות"),
   "המוסד לא קיים"))</f>
        <v/>
      </c>
      <c r="E330" s="702" t="str">
        <f>IFERROR(VLOOKUP(C330,'מצבת ורישום גנים'!B:G,6,0),"")</f>
        <v/>
      </c>
      <c r="F330" s="702" t="str">
        <f>IFERROR(VLOOKUP(C:C,'מצבת ורישום גנים'!B:I,8,0),"  ")</f>
        <v xml:space="preserve">  </v>
      </c>
      <c r="G330" s="702" t="str">
        <f>IFERROR(VLOOKUP(C:C,'מצבת ורישום גנים'!B:H,4,0),"")</f>
        <v/>
      </c>
      <c r="H330" s="702" t="str">
        <f>IFERROR(VLOOKUP(C:C,'מצבת ורישום גנים'!B:H,5,0),"")</f>
        <v/>
      </c>
      <c r="I330" s="154"/>
      <c r="J330" s="154"/>
    </row>
    <row r="331" spans="2:10" ht="15" x14ac:dyDescent="0.25">
      <c r="B331" s="193">
        <v>316</v>
      </c>
      <c r="C331" s="700" t="str" cm="1">
        <f t="array" ref="C331">IFERROR(
   INDEX('מצבת ורישום גנים'!B:$B,
      SMALL(
         IF(('מצבת ורישום גנים'!$A$3:$A$18000='נתונים כללים (1)'!$C$5),
         ROW('מצבת ורישום גנים'!$A$3:$A$18000)),
      ROW(A316))
   ),
"")</f>
        <v/>
      </c>
      <c r="D331" s="701" t="str">
        <f>IF(C331="", "",
   IFERROR(
      IF(VLOOKUP(C331, 'מצבת ורישום גנים'!B:H,7, FALSE) =$D$3,
         VLOOKUP(C331,'מצבת ורישום גנים'!B:D, 3, FALSE),
         "המוסד לא קיים ברשות"),
   "המוסד לא קיים"))</f>
        <v/>
      </c>
      <c r="E331" s="702" t="str">
        <f>IFERROR(VLOOKUP(C331,'מצבת ורישום גנים'!B:G,6,0),"")</f>
        <v/>
      </c>
      <c r="F331" s="702" t="str">
        <f>IFERROR(VLOOKUP(C:C,'מצבת ורישום גנים'!B:I,8,0),"  ")</f>
        <v xml:space="preserve">  </v>
      </c>
      <c r="G331" s="702" t="str">
        <f>IFERROR(VLOOKUP(C:C,'מצבת ורישום גנים'!B:H,4,0),"")</f>
        <v/>
      </c>
      <c r="H331" s="702" t="str">
        <f>IFERROR(VLOOKUP(C:C,'מצבת ורישום גנים'!B:H,5,0),"")</f>
        <v/>
      </c>
      <c r="I331" s="154"/>
      <c r="J331" s="154"/>
    </row>
    <row r="332" spans="2:10" ht="15" x14ac:dyDescent="0.25">
      <c r="B332" s="193">
        <v>317</v>
      </c>
      <c r="C332" s="700" t="str" cm="1">
        <f t="array" ref="C332">IFERROR(
   INDEX('מצבת ורישום גנים'!B:$B,
      SMALL(
         IF(('מצבת ורישום גנים'!$A$3:$A$18000='נתונים כללים (1)'!$C$5),
         ROW('מצבת ורישום גנים'!$A$3:$A$18000)),
      ROW(A317))
   ),
"")</f>
        <v/>
      </c>
      <c r="D332" s="701" t="str">
        <f>IF(C332="", "",
   IFERROR(
      IF(VLOOKUP(C332, 'מצבת ורישום גנים'!B:H,7, FALSE) =$D$3,
         VLOOKUP(C332,'מצבת ורישום גנים'!B:D, 3, FALSE),
         "המוסד לא קיים ברשות"),
   "המוסד לא קיים"))</f>
        <v/>
      </c>
      <c r="E332" s="702" t="str">
        <f>IFERROR(VLOOKUP(C332,'מצבת ורישום גנים'!B:G,6,0),"")</f>
        <v/>
      </c>
      <c r="F332" s="702" t="str">
        <f>IFERROR(VLOOKUP(C:C,'מצבת ורישום גנים'!B:I,8,0),"  ")</f>
        <v xml:space="preserve">  </v>
      </c>
      <c r="G332" s="702" t="str">
        <f>IFERROR(VLOOKUP(C:C,'מצבת ורישום גנים'!B:H,4,0),"")</f>
        <v/>
      </c>
      <c r="H332" s="702" t="str">
        <f>IFERROR(VLOOKUP(C:C,'מצבת ורישום גנים'!B:H,5,0),"")</f>
        <v/>
      </c>
      <c r="I332" s="154"/>
      <c r="J332" s="154"/>
    </row>
    <row r="333" spans="2:10" ht="15" x14ac:dyDescent="0.25">
      <c r="B333" s="193">
        <v>318</v>
      </c>
      <c r="C333" s="700" t="str" cm="1">
        <f t="array" ref="C333">IFERROR(
   INDEX('מצבת ורישום גנים'!B:$B,
      SMALL(
         IF(('מצבת ורישום גנים'!$A$3:$A$18000='נתונים כללים (1)'!$C$5),
         ROW('מצבת ורישום גנים'!$A$3:$A$18000)),
      ROW(A318))
   ),
"")</f>
        <v/>
      </c>
      <c r="D333" s="701" t="str">
        <f>IF(C333="", "",
   IFERROR(
      IF(VLOOKUP(C333, 'מצבת ורישום גנים'!B:H,7, FALSE) =$D$3,
         VLOOKUP(C333,'מצבת ורישום גנים'!B:D, 3, FALSE),
         "המוסד לא קיים ברשות"),
   "המוסד לא קיים"))</f>
        <v/>
      </c>
      <c r="E333" s="702" t="str">
        <f>IFERROR(VLOOKUP(C333,'מצבת ורישום גנים'!B:G,6,0),"")</f>
        <v/>
      </c>
      <c r="F333" s="702" t="str">
        <f>IFERROR(VLOOKUP(C:C,'מצבת ורישום גנים'!B:I,8,0),"  ")</f>
        <v xml:space="preserve">  </v>
      </c>
      <c r="G333" s="702" t="str">
        <f>IFERROR(VLOOKUP(C:C,'מצבת ורישום גנים'!B:H,4,0),"")</f>
        <v/>
      </c>
      <c r="H333" s="702" t="str">
        <f>IFERROR(VLOOKUP(C:C,'מצבת ורישום גנים'!B:H,5,0),"")</f>
        <v/>
      </c>
      <c r="I333" s="154"/>
      <c r="J333" s="154"/>
    </row>
    <row r="334" spans="2:10" ht="15" x14ac:dyDescent="0.25">
      <c r="B334" s="193">
        <v>319</v>
      </c>
      <c r="C334" s="700" t="str" cm="1">
        <f t="array" ref="C334">IFERROR(
   INDEX('מצבת ורישום גנים'!B:$B,
      SMALL(
         IF(('מצבת ורישום גנים'!$A$3:$A$18000='נתונים כללים (1)'!$C$5),
         ROW('מצבת ורישום גנים'!$A$3:$A$18000)),
      ROW(A319))
   ),
"")</f>
        <v/>
      </c>
      <c r="D334" s="701" t="str">
        <f>IF(C334="", "",
   IFERROR(
      IF(VLOOKUP(C334, 'מצבת ורישום גנים'!B:H,7, FALSE) =$D$3,
         VLOOKUP(C334,'מצבת ורישום גנים'!B:D, 3, FALSE),
         "המוסד לא קיים ברשות"),
   "המוסד לא קיים"))</f>
        <v/>
      </c>
      <c r="E334" s="702" t="str">
        <f>IFERROR(VLOOKUP(C334,'מצבת ורישום גנים'!B:G,6,0),"")</f>
        <v/>
      </c>
      <c r="F334" s="702" t="str">
        <f>IFERROR(VLOOKUP(C:C,'מצבת ורישום גנים'!B:I,8,0),"  ")</f>
        <v xml:space="preserve">  </v>
      </c>
      <c r="G334" s="702" t="str">
        <f>IFERROR(VLOOKUP(C:C,'מצבת ורישום גנים'!B:H,4,0),"")</f>
        <v/>
      </c>
      <c r="H334" s="702" t="str">
        <f>IFERROR(VLOOKUP(C:C,'מצבת ורישום גנים'!B:H,5,0),"")</f>
        <v/>
      </c>
      <c r="I334" s="154"/>
      <c r="J334" s="154"/>
    </row>
    <row r="335" spans="2:10" ht="15" x14ac:dyDescent="0.25">
      <c r="B335" s="193">
        <v>320</v>
      </c>
      <c r="C335" s="700" t="str" cm="1">
        <f t="array" ref="C335">IFERROR(
   INDEX('מצבת ורישום גנים'!B:$B,
      SMALL(
         IF(('מצבת ורישום גנים'!$A$3:$A$18000='נתונים כללים (1)'!$C$5),
         ROW('מצבת ורישום גנים'!$A$3:$A$18000)),
      ROW(A320))
   ),
"")</f>
        <v/>
      </c>
      <c r="D335" s="701" t="str">
        <f>IF(C335="", "",
   IFERROR(
      IF(VLOOKUP(C335, 'מצבת ורישום גנים'!B:H,7, FALSE) =$D$3,
         VLOOKUP(C335,'מצבת ורישום גנים'!B:D, 3, FALSE),
         "המוסד לא קיים ברשות"),
   "המוסד לא קיים"))</f>
        <v/>
      </c>
      <c r="E335" s="702" t="str">
        <f>IFERROR(VLOOKUP(C335,'מצבת ורישום גנים'!B:G,6,0),"")</f>
        <v/>
      </c>
      <c r="F335" s="702" t="str">
        <f>IFERROR(VLOOKUP(C:C,'מצבת ורישום גנים'!B:I,8,0),"  ")</f>
        <v xml:space="preserve">  </v>
      </c>
      <c r="G335" s="702" t="str">
        <f>IFERROR(VLOOKUP(C:C,'מצבת ורישום גנים'!B:H,4,0),"")</f>
        <v/>
      </c>
      <c r="H335" s="702" t="str">
        <f>IFERROR(VLOOKUP(C:C,'מצבת ורישום גנים'!B:H,5,0),"")</f>
        <v/>
      </c>
      <c r="I335" s="154"/>
      <c r="J335" s="154"/>
    </row>
    <row r="336" spans="2:10" ht="15" x14ac:dyDescent="0.25">
      <c r="B336" s="193">
        <v>321</v>
      </c>
      <c r="C336" s="700" t="str" cm="1">
        <f t="array" ref="C336">IFERROR(
   INDEX('מצבת ורישום גנים'!B:$B,
      SMALL(
         IF(('מצבת ורישום גנים'!$A$3:$A$18000='נתונים כללים (1)'!$C$5),
         ROW('מצבת ורישום גנים'!$A$3:$A$18000)),
      ROW(A321))
   ),
"")</f>
        <v/>
      </c>
      <c r="D336" s="701" t="str">
        <f>IF(C336="", "",
   IFERROR(
      IF(VLOOKUP(C336, 'מצבת ורישום גנים'!B:H,7, FALSE) =$D$3,
         VLOOKUP(C336,'מצבת ורישום גנים'!B:D, 3, FALSE),
         "המוסד לא קיים ברשות"),
   "המוסד לא קיים"))</f>
        <v/>
      </c>
      <c r="E336" s="702" t="str">
        <f>IFERROR(VLOOKUP(C336,'מצבת ורישום גנים'!B:G,6,0),"")</f>
        <v/>
      </c>
      <c r="F336" s="702" t="str">
        <f>IFERROR(VLOOKUP(C:C,'מצבת ורישום גנים'!B:I,8,0),"  ")</f>
        <v xml:space="preserve">  </v>
      </c>
      <c r="G336" s="702" t="str">
        <f>IFERROR(VLOOKUP(C:C,'מצבת ורישום גנים'!B:H,4,0),"")</f>
        <v/>
      </c>
      <c r="H336" s="702" t="str">
        <f>IFERROR(VLOOKUP(C:C,'מצבת ורישום גנים'!B:H,5,0),"")</f>
        <v/>
      </c>
      <c r="I336" s="154"/>
      <c r="J336" s="154"/>
    </row>
    <row r="337" spans="2:10" ht="15" x14ac:dyDescent="0.25">
      <c r="B337" s="193">
        <v>322</v>
      </c>
      <c r="C337" s="700" t="str" cm="1">
        <f t="array" ref="C337">IFERROR(
   INDEX('מצבת ורישום גנים'!B:$B,
      SMALL(
         IF(('מצבת ורישום גנים'!$A$3:$A$18000='נתונים כללים (1)'!$C$5),
         ROW('מצבת ורישום גנים'!$A$3:$A$18000)),
      ROW(A322))
   ),
"")</f>
        <v/>
      </c>
      <c r="D337" s="701" t="str">
        <f>IF(C337="", "",
   IFERROR(
      IF(VLOOKUP(C337, 'מצבת ורישום גנים'!B:H,7, FALSE) =$D$3,
         VLOOKUP(C337,'מצבת ורישום גנים'!B:D, 3, FALSE),
         "המוסד לא קיים ברשות"),
   "המוסד לא קיים"))</f>
        <v/>
      </c>
      <c r="E337" s="702" t="str">
        <f>IFERROR(VLOOKUP(C337,'מצבת ורישום גנים'!B:G,6,0),"")</f>
        <v/>
      </c>
      <c r="F337" s="702" t="str">
        <f>IFERROR(VLOOKUP(C:C,'מצבת ורישום גנים'!B:I,8,0),"  ")</f>
        <v xml:space="preserve">  </v>
      </c>
      <c r="G337" s="702" t="str">
        <f>IFERROR(VLOOKUP(C:C,'מצבת ורישום גנים'!B:H,4,0),"")</f>
        <v/>
      </c>
      <c r="H337" s="702" t="str">
        <f>IFERROR(VLOOKUP(C:C,'מצבת ורישום גנים'!B:H,5,0),"")</f>
        <v/>
      </c>
      <c r="I337" s="154"/>
      <c r="J337" s="154"/>
    </row>
    <row r="338" spans="2:10" ht="15" x14ac:dyDescent="0.25">
      <c r="B338" s="193">
        <v>323</v>
      </c>
      <c r="C338" s="700" t="str" cm="1">
        <f t="array" ref="C338">IFERROR(
   INDEX('מצבת ורישום גנים'!B:$B,
      SMALL(
         IF(('מצבת ורישום גנים'!$A$3:$A$18000='נתונים כללים (1)'!$C$5),
         ROW('מצבת ורישום גנים'!$A$3:$A$18000)),
      ROW(A323))
   ),
"")</f>
        <v/>
      </c>
      <c r="D338" s="701" t="str">
        <f>IF(C338="", "",
   IFERROR(
      IF(VLOOKUP(C338, 'מצבת ורישום גנים'!B:H,7, FALSE) =$D$3,
         VLOOKUP(C338,'מצבת ורישום גנים'!B:D, 3, FALSE),
         "המוסד לא קיים ברשות"),
   "המוסד לא קיים"))</f>
        <v/>
      </c>
      <c r="E338" s="702" t="str">
        <f>IFERROR(VLOOKUP(C338,'מצבת ורישום גנים'!B:G,6,0),"")</f>
        <v/>
      </c>
      <c r="F338" s="702" t="str">
        <f>IFERROR(VLOOKUP(C:C,'מצבת ורישום גנים'!B:I,8,0),"  ")</f>
        <v xml:space="preserve">  </v>
      </c>
      <c r="G338" s="702" t="str">
        <f>IFERROR(VLOOKUP(C:C,'מצבת ורישום גנים'!B:H,4,0),"")</f>
        <v/>
      </c>
      <c r="H338" s="702" t="str">
        <f>IFERROR(VLOOKUP(C:C,'מצבת ורישום גנים'!B:H,5,0),"")</f>
        <v/>
      </c>
      <c r="I338" s="154"/>
      <c r="J338" s="154"/>
    </row>
    <row r="339" spans="2:10" ht="15" x14ac:dyDescent="0.25">
      <c r="B339" s="193">
        <v>324</v>
      </c>
      <c r="C339" s="700" t="str" cm="1">
        <f t="array" ref="C339">IFERROR(
   INDEX('מצבת ורישום גנים'!B:$B,
      SMALL(
         IF(('מצבת ורישום גנים'!$A$3:$A$18000='נתונים כללים (1)'!$C$5),
         ROW('מצבת ורישום גנים'!$A$3:$A$18000)),
      ROW(A324))
   ),
"")</f>
        <v/>
      </c>
      <c r="D339" s="701" t="str">
        <f>IF(C339="", "",
   IFERROR(
      IF(VLOOKUP(C339, 'מצבת ורישום גנים'!B:H,7, FALSE) =$D$3,
         VLOOKUP(C339,'מצבת ורישום גנים'!B:D, 3, FALSE),
         "המוסד לא קיים ברשות"),
   "המוסד לא קיים"))</f>
        <v/>
      </c>
      <c r="E339" s="702" t="str">
        <f>IFERROR(VLOOKUP(C339,'מצבת ורישום גנים'!B:G,6,0),"")</f>
        <v/>
      </c>
      <c r="F339" s="702" t="str">
        <f>IFERROR(VLOOKUP(C:C,'מצבת ורישום גנים'!B:I,8,0),"  ")</f>
        <v xml:space="preserve">  </v>
      </c>
      <c r="G339" s="702" t="str">
        <f>IFERROR(VLOOKUP(C:C,'מצבת ורישום גנים'!B:H,4,0),"")</f>
        <v/>
      </c>
      <c r="H339" s="702" t="str">
        <f>IFERROR(VLOOKUP(C:C,'מצבת ורישום גנים'!B:H,5,0),"")</f>
        <v/>
      </c>
      <c r="I339" s="154"/>
      <c r="J339" s="154"/>
    </row>
    <row r="340" spans="2:10" ht="15" x14ac:dyDescent="0.25">
      <c r="B340" s="193">
        <v>325</v>
      </c>
      <c r="C340" s="700" t="str" cm="1">
        <f t="array" ref="C340">IFERROR(
   INDEX('מצבת ורישום גנים'!B:$B,
      SMALL(
         IF(('מצבת ורישום גנים'!$A$3:$A$18000='נתונים כללים (1)'!$C$5),
         ROW('מצבת ורישום גנים'!$A$3:$A$18000)),
      ROW(A325))
   ),
"")</f>
        <v/>
      </c>
      <c r="D340" s="701" t="str">
        <f>IF(C340="", "",
   IFERROR(
      IF(VLOOKUP(C340, 'מצבת ורישום גנים'!B:H,7, FALSE) =$D$3,
         VLOOKUP(C340,'מצבת ורישום גנים'!B:D, 3, FALSE),
         "המוסד לא קיים ברשות"),
   "המוסד לא קיים"))</f>
        <v/>
      </c>
      <c r="E340" s="702" t="str">
        <f>IFERROR(VLOOKUP(C340,'מצבת ורישום גנים'!B:G,6,0),"")</f>
        <v/>
      </c>
      <c r="F340" s="702" t="str">
        <f>IFERROR(VLOOKUP(C:C,'מצבת ורישום גנים'!B:I,8,0),"  ")</f>
        <v xml:space="preserve">  </v>
      </c>
      <c r="G340" s="702" t="str">
        <f>IFERROR(VLOOKUP(C:C,'מצבת ורישום גנים'!B:H,4,0),"")</f>
        <v/>
      </c>
      <c r="H340" s="702" t="str">
        <f>IFERROR(VLOOKUP(C:C,'מצבת ורישום גנים'!B:H,5,0),"")</f>
        <v/>
      </c>
      <c r="I340" s="154"/>
      <c r="J340" s="154"/>
    </row>
    <row r="341" spans="2:10" ht="15" x14ac:dyDescent="0.25">
      <c r="B341" s="193">
        <v>326</v>
      </c>
      <c r="C341" s="700" t="str" cm="1">
        <f t="array" ref="C341">IFERROR(
   INDEX('מצבת ורישום גנים'!B:$B,
      SMALL(
         IF(('מצבת ורישום גנים'!$A$3:$A$18000='נתונים כללים (1)'!$C$5),
         ROW('מצבת ורישום גנים'!$A$3:$A$18000)),
      ROW(A326))
   ),
"")</f>
        <v/>
      </c>
      <c r="D341" s="701" t="str">
        <f>IF(C341="", "",
   IFERROR(
      IF(VLOOKUP(C341, 'מצבת ורישום גנים'!B:H,7, FALSE) =$D$3,
         VLOOKUP(C341,'מצבת ורישום גנים'!B:D, 3, FALSE),
         "המוסד לא קיים ברשות"),
   "המוסד לא קיים"))</f>
        <v/>
      </c>
      <c r="E341" s="702" t="str">
        <f>IFERROR(VLOOKUP(C341,'מצבת ורישום גנים'!B:G,6,0),"")</f>
        <v/>
      </c>
      <c r="F341" s="702" t="str">
        <f>IFERROR(VLOOKUP(C:C,'מצבת ורישום גנים'!B:I,8,0),"  ")</f>
        <v xml:space="preserve">  </v>
      </c>
      <c r="G341" s="702" t="str">
        <f>IFERROR(VLOOKUP(C:C,'מצבת ורישום גנים'!B:H,4,0),"")</f>
        <v/>
      </c>
      <c r="H341" s="702" t="str">
        <f>IFERROR(VLOOKUP(C:C,'מצבת ורישום גנים'!B:H,5,0),"")</f>
        <v/>
      </c>
      <c r="I341" s="154"/>
      <c r="J341" s="154"/>
    </row>
    <row r="342" spans="2:10" ht="15" x14ac:dyDescent="0.25">
      <c r="B342" s="193">
        <v>327</v>
      </c>
      <c r="C342" s="700" t="str" cm="1">
        <f t="array" ref="C342">IFERROR(
   INDEX('מצבת ורישום גנים'!B:$B,
      SMALL(
         IF(('מצבת ורישום גנים'!$A$3:$A$18000='נתונים כללים (1)'!$C$5),
         ROW('מצבת ורישום גנים'!$A$3:$A$18000)),
      ROW(A327))
   ),
"")</f>
        <v/>
      </c>
      <c r="D342" s="701" t="str">
        <f>IF(C342="", "",
   IFERROR(
      IF(VLOOKUP(C342, 'מצבת ורישום גנים'!B:H,7, FALSE) =$D$3,
         VLOOKUP(C342,'מצבת ורישום גנים'!B:D, 3, FALSE),
         "המוסד לא קיים ברשות"),
   "המוסד לא קיים"))</f>
        <v/>
      </c>
      <c r="E342" s="702" t="str">
        <f>IFERROR(VLOOKUP(C342,'מצבת ורישום גנים'!B:G,6,0),"")</f>
        <v/>
      </c>
      <c r="F342" s="702" t="str">
        <f>IFERROR(VLOOKUP(C:C,'מצבת ורישום גנים'!B:I,8,0),"  ")</f>
        <v xml:space="preserve">  </v>
      </c>
      <c r="G342" s="702" t="str">
        <f>IFERROR(VLOOKUP(C:C,'מצבת ורישום גנים'!B:H,4,0),"")</f>
        <v/>
      </c>
      <c r="H342" s="702" t="str">
        <f>IFERROR(VLOOKUP(C:C,'מצבת ורישום גנים'!B:H,5,0),"")</f>
        <v/>
      </c>
      <c r="I342" s="154"/>
      <c r="J342" s="154"/>
    </row>
    <row r="343" spans="2:10" ht="15" x14ac:dyDescent="0.25">
      <c r="B343" s="193">
        <v>328</v>
      </c>
      <c r="C343" s="700" t="str" cm="1">
        <f t="array" ref="C343">IFERROR(
   INDEX('מצבת ורישום גנים'!B:$B,
      SMALL(
         IF(('מצבת ורישום גנים'!$A$3:$A$18000='נתונים כללים (1)'!$C$5),
         ROW('מצבת ורישום גנים'!$A$3:$A$18000)),
      ROW(A328))
   ),
"")</f>
        <v/>
      </c>
      <c r="D343" s="701" t="str">
        <f>IF(C343="", "",
   IFERROR(
      IF(VLOOKUP(C343, 'מצבת ורישום גנים'!B:H,7, FALSE) =$D$3,
         VLOOKUP(C343,'מצבת ורישום גנים'!B:D, 3, FALSE),
         "המוסד לא קיים ברשות"),
   "המוסד לא קיים"))</f>
        <v/>
      </c>
      <c r="E343" s="702" t="str">
        <f>IFERROR(VLOOKUP(C343,'מצבת ורישום גנים'!B:G,6,0),"")</f>
        <v/>
      </c>
      <c r="F343" s="702" t="str">
        <f>IFERROR(VLOOKUP(C:C,'מצבת ורישום גנים'!B:I,8,0),"  ")</f>
        <v xml:space="preserve">  </v>
      </c>
      <c r="G343" s="702" t="str">
        <f>IFERROR(VLOOKUP(C:C,'מצבת ורישום גנים'!B:H,4,0),"")</f>
        <v/>
      </c>
      <c r="H343" s="702" t="str">
        <f>IFERROR(VLOOKUP(C:C,'מצבת ורישום גנים'!B:H,5,0),"")</f>
        <v/>
      </c>
      <c r="I343" s="154"/>
      <c r="J343" s="154"/>
    </row>
    <row r="344" spans="2:10" ht="15" x14ac:dyDescent="0.25">
      <c r="B344" s="193">
        <v>329</v>
      </c>
      <c r="C344" s="700" t="str" cm="1">
        <f t="array" ref="C344">IFERROR(
   INDEX('מצבת ורישום גנים'!B:$B,
      SMALL(
         IF(('מצבת ורישום גנים'!$A$3:$A$18000='נתונים כללים (1)'!$C$5),
         ROW('מצבת ורישום גנים'!$A$3:$A$18000)),
      ROW(A329))
   ),
"")</f>
        <v/>
      </c>
      <c r="D344" s="701" t="str">
        <f>IF(C344="", "",
   IFERROR(
      IF(VLOOKUP(C344, 'מצבת ורישום גנים'!B:H,7, FALSE) =$D$3,
         VLOOKUP(C344,'מצבת ורישום גנים'!B:D, 3, FALSE),
         "המוסד לא קיים ברשות"),
   "המוסד לא קיים"))</f>
        <v/>
      </c>
      <c r="E344" s="702" t="str">
        <f>IFERROR(VLOOKUP(C344,'מצבת ורישום גנים'!B:G,6,0),"")</f>
        <v/>
      </c>
      <c r="F344" s="702" t="str">
        <f>IFERROR(VLOOKUP(C:C,'מצבת ורישום גנים'!B:I,8,0),"  ")</f>
        <v xml:space="preserve">  </v>
      </c>
      <c r="G344" s="702" t="str">
        <f>IFERROR(VLOOKUP(C:C,'מצבת ורישום גנים'!B:H,4,0),"")</f>
        <v/>
      </c>
      <c r="H344" s="702" t="str">
        <f>IFERROR(VLOOKUP(C:C,'מצבת ורישום גנים'!B:H,5,0),"")</f>
        <v/>
      </c>
      <c r="I344" s="154"/>
      <c r="J344" s="154"/>
    </row>
    <row r="345" spans="2:10" ht="15" x14ac:dyDescent="0.25">
      <c r="B345" s="193">
        <v>330</v>
      </c>
      <c r="C345" s="700" t="str" cm="1">
        <f t="array" ref="C345">IFERROR(
   INDEX('מצבת ורישום גנים'!B:$B,
      SMALL(
         IF(('מצבת ורישום גנים'!$A$3:$A$18000='נתונים כללים (1)'!$C$5),
         ROW('מצבת ורישום גנים'!$A$3:$A$18000)),
      ROW(A330))
   ),
"")</f>
        <v/>
      </c>
      <c r="D345" s="701" t="str">
        <f>IF(C345="", "",
   IFERROR(
      IF(VLOOKUP(C345, 'מצבת ורישום גנים'!B:H,7, FALSE) =$D$3,
         VLOOKUP(C345,'מצבת ורישום גנים'!B:D, 3, FALSE),
         "המוסד לא קיים ברשות"),
   "המוסד לא קיים"))</f>
        <v/>
      </c>
      <c r="E345" s="702" t="str">
        <f>IFERROR(VLOOKUP(C345,'מצבת ורישום גנים'!B:G,6,0),"")</f>
        <v/>
      </c>
      <c r="F345" s="702" t="str">
        <f>IFERROR(VLOOKUP(C:C,'מצבת ורישום גנים'!B:I,8,0),"  ")</f>
        <v xml:space="preserve">  </v>
      </c>
      <c r="G345" s="702" t="str">
        <f>IFERROR(VLOOKUP(C:C,'מצבת ורישום גנים'!B:H,4,0),"")</f>
        <v/>
      </c>
      <c r="H345" s="702" t="str">
        <f>IFERROR(VLOOKUP(C:C,'מצבת ורישום גנים'!B:H,5,0),"")</f>
        <v/>
      </c>
      <c r="I345" s="154"/>
      <c r="J345" s="154"/>
    </row>
    <row r="346" spans="2:10" ht="15" x14ac:dyDescent="0.25">
      <c r="B346" s="193">
        <v>331</v>
      </c>
      <c r="C346" s="700" t="str" cm="1">
        <f t="array" ref="C346">IFERROR(
   INDEX('מצבת ורישום גנים'!B:$B,
      SMALL(
         IF(('מצבת ורישום גנים'!$A$3:$A$18000='נתונים כללים (1)'!$C$5),
         ROW('מצבת ורישום גנים'!$A$3:$A$18000)),
      ROW(A331))
   ),
"")</f>
        <v/>
      </c>
      <c r="D346" s="701" t="str">
        <f>IF(C346="", "",
   IFERROR(
      IF(VLOOKUP(C346, 'מצבת ורישום גנים'!B:H,7, FALSE) =$D$3,
         VLOOKUP(C346,'מצבת ורישום גנים'!B:D, 3, FALSE),
         "המוסד לא קיים ברשות"),
   "המוסד לא קיים"))</f>
        <v/>
      </c>
      <c r="E346" s="702" t="str">
        <f>IFERROR(VLOOKUP(C346,'מצבת ורישום גנים'!B:G,6,0),"")</f>
        <v/>
      </c>
      <c r="F346" s="702" t="str">
        <f>IFERROR(VLOOKUP(C:C,'מצבת ורישום גנים'!B:I,8,0),"  ")</f>
        <v xml:space="preserve">  </v>
      </c>
      <c r="G346" s="702" t="str">
        <f>IFERROR(VLOOKUP(C:C,'מצבת ורישום גנים'!B:H,4,0),"")</f>
        <v/>
      </c>
      <c r="H346" s="702" t="str">
        <f>IFERROR(VLOOKUP(C:C,'מצבת ורישום גנים'!B:H,5,0),"")</f>
        <v/>
      </c>
      <c r="I346" s="154"/>
      <c r="J346" s="154"/>
    </row>
    <row r="347" spans="2:10" ht="15" x14ac:dyDescent="0.25">
      <c r="B347" s="193">
        <v>332</v>
      </c>
      <c r="C347" s="700" t="str" cm="1">
        <f t="array" ref="C347">IFERROR(
   INDEX('מצבת ורישום גנים'!B:$B,
      SMALL(
         IF(('מצבת ורישום גנים'!$A$3:$A$18000='נתונים כללים (1)'!$C$5),
         ROW('מצבת ורישום גנים'!$A$3:$A$18000)),
      ROW(A332))
   ),
"")</f>
        <v/>
      </c>
      <c r="D347" s="701" t="str">
        <f>IF(C347="", "",
   IFERROR(
      IF(VLOOKUP(C347, 'מצבת ורישום גנים'!B:H,7, FALSE) =$D$3,
         VLOOKUP(C347,'מצבת ורישום גנים'!B:D, 3, FALSE),
         "המוסד לא קיים ברשות"),
   "המוסד לא קיים"))</f>
        <v/>
      </c>
      <c r="E347" s="702" t="str">
        <f>IFERROR(VLOOKUP(C347,'מצבת ורישום גנים'!B:G,6,0),"")</f>
        <v/>
      </c>
      <c r="F347" s="702" t="str">
        <f>IFERROR(VLOOKUP(C:C,'מצבת ורישום גנים'!B:I,8,0),"  ")</f>
        <v xml:space="preserve">  </v>
      </c>
      <c r="G347" s="702" t="str">
        <f>IFERROR(VLOOKUP(C:C,'מצבת ורישום גנים'!B:H,4,0),"")</f>
        <v/>
      </c>
      <c r="H347" s="702" t="str">
        <f>IFERROR(VLOOKUP(C:C,'מצבת ורישום גנים'!B:H,5,0),"")</f>
        <v/>
      </c>
      <c r="I347" s="154"/>
      <c r="J347" s="154"/>
    </row>
    <row r="348" spans="2:10" ht="15" x14ac:dyDescent="0.25">
      <c r="B348" s="193">
        <v>333</v>
      </c>
      <c r="C348" s="700" t="str" cm="1">
        <f t="array" ref="C348">IFERROR(
   INDEX('מצבת ורישום גנים'!B:$B,
      SMALL(
         IF(('מצבת ורישום גנים'!$A$3:$A$18000='נתונים כללים (1)'!$C$5),
         ROW('מצבת ורישום גנים'!$A$3:$A$18000)),
      ROW(A333))
   ),
"")</f>
        <v/>
      </c>
      <c r="D348" s="701" t="str">
        <f>IF(C348="", "",
   IFERROR(
      IF(VLOOKUP(C348, 'מצבת ורישום גנים'!B:H,7, FALSE) =$D$3,
         VLOOKUP(C348,'מצבת ורישום גנים'!B:D, 3, FALSE),
         "המוסד לא קיים ברשות"),
   "המוסד לא קיים"))</f>
        <v/>
      </c>
      <c r="E348" s="702" t="str">
        <f>IFERROR(VLOOKUP(C348,'מצבת ורישום גנים'!B:G,6,0),"")</f>
        <v/>
      </c>
      <c r="F348" s="702" t="str">
        <f>IFERROR(VLOOKUP(C:C,'מצבת ורישום גנים'!B:I,8,0),"  ")</f>
        <v xml:space="preserve">  </v>
      </c>
      <c r="G348" s="702" t="str">
        <f>IFERROR(VLOOKUP(C:C,'מצבת ורישום גנים'!B:H,4,0),"")</f>
        <v/>
      </c>
      <c r="H348" s="702" t="str">
        <f>IFERROR(VLOOKUP(C:C,'מצבת ורישום גנים'!B:H,5,0),"")</f>
        <v/>
      </c>
      <c r="I348" s="154"/>
      <c r="J348" s="154"/>
    </row>
    <row r="349" spans="2:10" ht="15" x14ac:dyDescent="0.25">
      <c r="B349" s="193">
        <v>334</v>
      </c>
      <c r="C349" s="700" t="str" cm="1">
        <f t="array" ref="C349">IFERROR(
   INDEX('מצבת ורישום גנים'!B:$B,
      SMALL(
         IF(('מצבת ורישום גנים'!$A$3:$A$18000='נתונים כללים (1)'!$C$5),
         ROW('מצבת ורישום גנים'!$A$3:$A$18000)),
      ROW(A334))
   ),
"")</f>
        <v/>
      </c>
      <c r="D349" s="701" t="str">
        <f>IF(C349="", "",
   IFERROR(
      IF(VLOOKUP(C349, 'מצבת ורישום גנים'!B:H,7, FALSE) =$D$3,
         VLOOKUP(C349,'מצבת ורישום גנים'!B:D, 3, FALSE),
         "המוסד לא קיים ברשות"),
   "המוסד לא קיים"))</f>
        <v/>
      </c>
      <c r="E349" s="702" t="str">
        <f>IFERROR(VLOOKUP(C349,'מצבת ורישום גנים'!B:G,6,0),"")</f>
        <v/>
      </c>
      <c r="F349" s="702" t="str">
        <f>IFERROR(VLOOKUP(C:C,'מצבת ורישום גנים'!B:I,8,0),"  ")</f>
        <v xml:space="preserve">  </v>
      </c>
      <c r="G349" s="702" t="str">
        <f>IFERROR(VLOOKUP(C:C,'מצבת ורישום גנים'!B:H,4,0),"")</f>
        <v/>
      </c>
      <c r="H349" s="702" t="str">
        <f>IFERROR(VLOOKUP(C:C,'מצבת ורישום גנים'!B:H,5,0),"")</f>
        <v/>
      </c>
      <c r="I349" s="154"/>
      <c r="J349" s="154"/>
    </row>
    <row r="350" spans="2:10" ht="15" x14ac:dyDescent="0.25">
      <c r="B350" s="193">
        <v>335</v>
      </c>
      <c r="C350" s="700" t="str" cm="1">
        <f t="array" ref="C350">IFERROR(
   INDEX('מצבת ורישום גנים'!B:$B,
      SMALL(
         IF(('מצבת ורישום גנים'!$A$3:$A$18000='נתונים כללים (1)'!$C$5),
         ROW('מצבת ורישום גנים'!$A$3:$A$18000)),
      ROW(A335))
   ),
"")</f>
        <v/>
      </c>
      <c r="D350" s="701" t="str">
        <f>IF(C350="", "",
   IFERROR(
      IF(VLOOKUP(C350, 'מצבת ורישום גנים'!B:H,7, FALSE) =$D$3,
         VLOOKUP(C350,'מצבת ורישום גנים'!B:D, 3, FALSE),
         "המוסד לא קיים ברשות"),
   "המוסד לא קיים"))</f>
        <v/>
      </c>
      <c r="E350" s="702" t="str">
        <f>IFERROR(VLOOKUP(C350,'מצבת ורישום גנים'!B:G,6,0),"")</f>
        <v/>
      </c>
      <c r="F350" s="702" t="str">
        <f>IFERROR(VLOOKUP(C:C,'מצבת ורישום גנים'!B:I,8,0),"  ")</f>
        <v xml:space="preserve">  </v>
      </c>
      <c r="G350" s="702" t="str">
        <f>IFERROR(VLOOKUP(C:C,'מצבת ורישום גנים'!B:H,4,0),"")</f>
        <v/>
      </c>
      <c r="H350" s="702" t="str">
        <f>IFERROR(VLOOKUP(C:C,'מצבת ורישום גנים'!B:H,5,0),"")</f>
        <v/>
      </c>
      <c r="I350" s="154"/>
      <c r="J350" s="154"/>
    </row>
    <row r="351" spans="2:10" ht="15" x14ac:dyDescent="0.25">
      <c r="B351" s="193">
        <v>336</v>
      </c>
      <c r="C351" s="700" t="str" cm="1">
        <f t="array" ref="C351">IFERROR(
   INDEX('מצבת ורישום גנים'!B:$B,
      SMALL(
         IF(('מצבת ורישום גנים'!$A$3:$A$18000='נתונים כללים (1)'!$C$5),
         ROW('מצבת ורישום גנים'!$A$3:$A$18000)),
      ROW(A336))
   ),
"")</f>
        <v/>
      </c>
      <c r="D351" s="701" t="str">
        <f>IF(C351="", "",
   IFERROR(
      IF(VLOOKUP(C351, 'מצבת ורישום גנים'!B:H,7, FALSE) =$D$3,
         VLOOKUP(C351,'מצבת ורישום גנים'!B:D, 3, FALSE),
         "המוסד לא קיים ברשות"),
   "המוסד לא קיים"))</f>
        <v/>
      </c>
      <c r="E351" s="702" t="str">
        <f>IFERROR(VLOOKUP(C351,'מצבת ורישום גנים'!B:G,6,0),"")</f>
        <v/>
      </c>
      <c r="F351" s="702" t="str">
        <f>IFERROR(VLOOKUP(C:C,'מצבת ורישום גנים'!B:I,8,0),"  ")</f>
        <v xml:space="preserve">  </v>
      </c>
      <c r="G351" s="702" t="str">
        <f>IFERROR(VLOOKUP(C:C,'מצבת ורישום גנים'!B:H,4,0),"")</f>
        <v/>
      </c>
      <c r="H351" s="702" t="str">
        <f>IFERROR(VLOOKUP(C:C,'מצבת ורישום גנים'!B:H,5,0),"")</f>
        <v/>
      </c>
      <c r="I351" s="154"/>
      <c r="J351" s="154"/>
    </row>
    <row r="352" spans="2:10" ht="15" x14ac:dyDescent="0.25">
      <c r="B352" s="193">
        <v>337</v>
      </c>
      <c r="C352" s="700" t="str" cm="1">
        <f t="array" ref="C352">IFERROR(
   INDEX('מצבת ורישום גנים'!B:$B,
      SMALL(
         IF(('מצבת ורישום גנים'!$A$3:$A$18000='נתונים כללים (1)'!$C$5),
         ROW('מצבת ורישום גנים'!$A$3:$A$18000)),
      ROW(A337))
   ),
"")</f>
        <v/>
      </c>
      <c r="D352" s="701" t="str">
        <f>IF(C352="", "",
   IFERROR(
      IF(VLOOKUP(C352, 'מצבת ורישום גנים'!B:H,7, FALSE) =$D$3,
         VLOOKUP(C352,'מצבת ורישום גנים'!B:D, 3, FALSE),
         "המוסד לא קיים ברשות"),
   "המוסד לא קיים"))</f>
        <v/>
      </c>
      <c r="E352" s="702" t="str">
        <f>IFERROR(VLOOKUP(C352,'מצבת ורישום גנים'!B:G,6,0),"")</f>
        <v/>
      </c>
      <c r="F352" s="702" t="str">
        <f>IFERROR(VLOOKUP(C:C,'מצבת ורישום גנים'!B:I,8,0),"  ")</f>
        <v xml:space="preserve">  </v>
      </c>
      <c r="G352" s="702" t="str">
        <f>IFERROR(VLOOKUP(C:C,'מצבת ורישום גנים'!B:H,4,0),"")</f>
        <v/>
      </c>
      <c r="H352" s="702" t="str">
        <f>IFERROR(VLOOKUP(C:C,'מצבת ורישום גנים'!B:H,5,0),"")</f>
        <v/>
      </c>
      <c r="I352" s="154"/>
      <c r="J352" s="154"/>
    </row>
    <row r="353" spans="2:10" ht="15" x14ac:dyDescent="0.25">
      <c r="B353" s="193">
        <v>338</v>
      </c>
      <c r="C353" s="700" t="str" cm="1">
        <f t="array" ref="C353">IFERROR(
   INDEX('מצבת ורישום גנים'!B:$B,
      SMALL(
         IF(('מצבת ורישום גנים'!$A$3:$A$18000='נתונים כללים (1)'!$C$5),
         ROW('מצבת ורישום גנים'!$A$3:$A$18000)),
      ROW(A338))
   ),
"")</f>
        <v/>
      </c>
      <c r="D353" s="701" t="str">
        <f>IF(C353="", "",
   IFERROR(
      IF(VLOOKUP(C353, 'מצבת ורישום גנים'!B:H,7, FALSE) =$D$3,
         VLOOKUP(C353,'מצבת ורישום גנים'!B:D, 3, FALSE),
         "המוסד לא קיים ברשות"),
   "המוסד לא קיים"))</f>
        <v/>
      </c>
      <c r="E353" s="702" t="str">
        <f>IFERROR(VLOOKUP(C353,'מצבת ורישום גנים'!B:G,6,0),"")</f>
        <v/>
      </c>
      <c r="F353" s="702" t="str">
        <f>IFERROR(VLOOKUP(C:C,'מצבת ורישום גנים'!B:I,8,0),"  ")</f>
        <v xml:space="preserve">  </v>
      </c>
      <c r="G353" s="702" t="str">
        <f>IFERROR(VLOOKUP(C:C,'מצבת ורישום גנים'!B:H,4,0),"")</f>
        <v/>
      </c>
      <c r="H353" s="702" t="str">
        <f>IFERROR(VLOOKUP(C:C,'מצבת ורישום גנים'!B:H,5,0),"")</f>
        <v/>
      </c>
      <c r="I353" s="154"/>
      <c r="J353" s="154"/>
    </row>
    <row r="354" spans="2:10" ht="15" x14ac:dyDescent="0.25">
      <c r="B354" s="193">
        <v>339</v>
      </c>
      <c r="C354" s="700" t="str" cm="1">
        <f t="array" ref="C354">IFERROR(
   INDEX('מצבת ורישום גנים'!B:$B,
      SMALL(
         IF(('מצבת ורישום גנים'!$A$3:$A$18000='נתונים כללים (1)'!$C$5),
         ROW('מצבת ורישום גנים'!$A$3:$A$18000)),
      ROW(A339))
   ),
"")</f>
        <v/>
      </c>
      <c r="D354" s="701" t="str">
        <f>IF(C354="", "",
   IFERROR(
      IF(VLOOKUP(C354, 'מצבת ורישום גנים'!B:H,7, FALSE) =$D$3,
         VLOOKUP(C354,'מצבת ורישום גנים'!B:D, 3, FALSE),
         "המוסד לא קיים ברשות"),
   "המוסד לא קיים"))</f>
        <v/>
      </c>
      <c r="E354" s="702" t="str">
        <f>IFERROR(VLOOKUP(C354,'מצבת ורישום גנים'!B:G,6,0),"")</f>
        <v/>
      </c>
      <c r="F354" s="702" t="str">
        <f>IFERROR(VLOOKUP(C:C,'מצבת ורישום גנים'!B:I,8,0),"  ")</f>
        <v xml:space="preserve">  </v>
      </c>
      <c r="G354" s="702" t="str">
        <f>IFERROR(VLOOKUP(C:C,'מצבת ורישום גנים'!B:H,4,0),"")</f>
        <v/>
      </c>
      <c r="H354" s="702" t="str">
        <f>IFERROR(VLOOKUP(C:C,'מצבת ורישום גנים'!B:H,5,0),"")</f>
        <v/>
      </c>
      <c r="I354" s="154"/>
      <c r="J354" s="154"/>
    </row>
    <row r="355" spans="2:10" ht="15" x14ac:dyDescent="0.25">
      <c r="B355" s="193">
        <v>340</v>
      </c>
      <c r="C355" s="700" t="str" cm="1">
        <f t="array" ref="C355">IFERROR(
   INDEX('מצבת ורישום גנים'!B:$B,
      SMALL(
         IF(('מצבת ורישום גנים'!$A$3:$A$18000='נתונים כללים (1)'!$C$5),
         ROW('מצבת ורישום גנים'!$A$3:$A$18000)),
      ROW(A340))
   ),
"")</f>
        <v/>
      </c>
      <c r="D355" s="701" t="str">
        <f>IF(C355="", "",
   IFERROR(
      IF(VLOOKUP(C355, 'מצבת ורישום גנים'!B:H,7, FALSE) =$D$3,
         VLOOKUP(C355,'מצבת ורישום גנים'!B:D, 3, FALSE),
         "המוסד לא קיים ברשות"),
   "המוסד לא קיים"))</f>
        <v/>
      </c>
      <c r="E355" s="702" t="str">
        <f>IFERROR(VLOOKUP(C355,'מצבת ורישום גנים'!B:G,6,0),"")</f>
        <v/>
      </c>
      <c r="F355" s="702" t="str">
        <f>IFERROR(VLOOKUP(C:C,'מצבת ורישום גנים'!B:I,8,0),"  ")</f>
        <v xml:space="preserve">  </v>
      </c>
      <c r="G355" s="702" t="str">
        <f>IFERROR(VLOOKUP(C:C,'מצבת ורישום גנים'!B:H,4,0),"")</f>
        <v/>
      </c>
      <c r="H355" s="702" t="str">
        <f>IFERROR(VLOOKUP(C:C,'מצבת ורישום גנים'!B:H,5,0),"")</f>
        <v/>
      </c>
      <c r="I355" s="154"/>
      <c r="J355" s="154"/>
    </row>
    <row r="356" spans="2:10" ht="15" x14ac:dyDescent="0.25">
      <c r="B356" s="193">
        <v>341</v>
      </c>
      <c r="C356" s="700" t="str" cm="1">
        <f t="array" ref="C356">IFERROR(
   INDEX('מצבת ורישום גנים'!B:$B,
      SMALL(
         IF(('מצבת ורישום גנים'!$A$3:$A$18000='נתונים כללים (1)'!$C$5),
         ROW('מצבת ורישום גנים'!$A$3:$A$18000)),
      ROW(A341))
   ),
"")</f>
        <v/>
      </c>
      <c r="D356" s="701" t="str">
        <f>IF(C356="", "",
   IFERROR(
      IF(VLOOKUP(C356, 'מצבת ורישום גנים'!B:H,7, FALSE) =$D$3,
         VLOOKUP(C356,'מצבת ורישום גנים'!B:D, 3, FALSE),
         "המוסד לא קיים ברשות"),
   "המוסד לא קיים"))</f>
        <v/>
      </c>
      <c r="E356" s="702" t="str">
        <f>IFERROR(VLOOKUP(C356,'מצבת ורישום גנים'!B:G,6,0),"")</f>
        <v/>
      </c>
      <c r="F356" s="702" t="str">
        <f>IFERROR(VLOOKUP(C:C,'מצבת ורישום גנים'!B:I,8,0),"  ")</f>
        <v xml:space="preserve">  </v>
      </c>
      <c r="G356" s="702" t="str">
        <f>IFERROR(VLOOKUP(C:C,'מצבת ורישום גנים'!B:H,4,0),"")</f>
        <v/>
      </c>
      <c r="H356" s="702" t="str">
        <f>IFERROR(VLOOKUP(C:C,'מצבת ורישום גנים'!B:H,5,0),"")</f>
        <v/>
      </c>
      <c r="I356" s="154"/>
      <c r="J356" s="154"/>
    </row>
    <row r="357" spans="2:10" ht="15" x14ac:dyDescent="0.25">
      <c r="B357" s="193">
        <v>342</v>
      </c>
      <c r="C357" s="700" t="str" cm="1">
        <f t="array" ref="C357">IFERROR(
   INDEX('מצבת ורישום גנים'!B:$B,
      SMALL(
         IF(('מצבת ורישום גנים'!$A$3:$A$18000='נתונים כללים (1)'!$C$5),
         ROW('מצבת ורישום גנים'!$A$3:$A$18000)),
      ROW(A342))
   ),
"")</f>
        <v/>
      </c>
      <c r="D357" s="701" t="str">
        <f>IF(C357="", "",
   IFERROR(
      IF(VLOOKUP(C357, 'מצבת ורישום גנים'!B:H,7, FALSE) =$D$3,
         VLOOKUP(C357,'מצבת ורישום גנים'!B:D, 3, FALSE),
         "המוסד לא קיים ברשות"),
   "המוסד לא קיים"))</f>
        <v/>
      </c>
      <c r="E357" s="702" t="str">
        <f>IFERROR(VLOOKUP(C357,'מצבת ורישום גנים'!B:G,6,0),"")</f>
        <v/>
      </c>
      <c r="F357" s="702" t="str">
        <f>IFERROR(VLOOKUP(C:C,'מצבת ורישום גנים'!B:I,8,0),"  ")</f>
        <v xml:space="preserve">  </v>
      </c>
      <c r="G357" s="702" t="str">
        <f>IFERROR(VLOOKUP(C:C,'מצבת ורישום גנים'!B:H,4,0),"")</f>
        <v/>
      </c>
      <c r="H357" s="702" t="str">
        <f>IFERROR(VLOOKUP(C:C,'מצבת ורישום גנים'!B:H,5,0),"")</f>
        <v/>
      </c>
      <c r="I357" s="154"/>
      <c r="J357" s="154"/>
    </row>
    <row r="358" spans="2:10" ht="15" x14ac:dyDescent="0.25">
      <c r="B358" s="193">
        <v>343</v>
      </c>
      <c r="C358" s="700" t="str" cm="1">
        <f t="array" ref="C358">IFERROR(
   INDEX('מצבת ורישום גנים'!B:$B,
      SMALL(
         IF(('מצבת ורישום גנים'!$A$3:$A$18000='נתונים כללים (1)'!$C$5),
         ROW('מצבת ורישום גנים'!$A$3:$A$18000)),
      ROW(A343))
   ),
"")</f>
        <v/>
      </c>
      <c r="D358" s="701" t="str">
        <f>IF(C358="", "",
   IFERROR(
      IF(VLOOKUP(C358, 'מצבת ורישום גנים'!B:H,7, FALSE) =$D$3,
         VLOOKUP(C358,'מצבת ורישום גנים'!B:D, 3, FALSE),
         "המוסד לא קיים ברשות"),
   "המוסד לא קיים"))</f>
        <v/>
      </c>
      <c r="E358" s="702" t="str">
        <f>IFERROR(VLOOKUP(C358,'מצבת ורישום גנים'!B:G,6,0),"")</f>
        <v/>
      </c>
      <c r="F358" s="702" t="str">
        <f>IFERROR(VLOOKUP(C:C,'מצבת ורישום גנים'!B:I,8,0),"  ")</f>
        <v xml:space="preserve">  </v>
      </c>
      <c r="G358" s="702" t="str">
        <f>IFERROR(VLOOKUP(C:C,'מצבת ורישום גנים'!B:H,4,0),"")</f>
        <v/>
      </c>
      <c r="H358" s="702" t="str">
        <f>IFERROR(VLOOKUP(C:C,'מצבת ורישום גנים'!B:H,5,0),"")</f>
        <v/>
      </c>
      <c r="I358" s="154"/>
      <c r="J358" s="154"/>
    </row>
    <row r="359" spans="2:10" ht="15" x14ac:dyDescent="0.25">
      <c r="B359" s="193">
        <v>344</v>
      </c>
      <c r="C359" s="700" t="str" cm="1">
        <f t="array" ref="C359">IFERROR(
   INDEX('מצבת ורישום גנים'!B:$B,
      SMALL(
         IF(('מצבת ורישום גנים'!$A$3:$A$18000='נתונים כללים (1)'!$C$5),
         ROW('מצבת ורישום גנים'!$A$3:$A$18000)),
      ROW(A344))
   ),
"")</f>
        <v/>
      </c>
      <c r="D359" s="701" t="str">
        <f>IF(C359="", "",
   IFERROR(
      IF(VLOOKUP(C359, 'מצבת ורישום גנים'!B:H,7, FALSE) =$D$3,
         VLOOKUP(C359,'מצבת ורישום גנים'!B:D, 3, FALSE),
         "המוסד לא קיים ברשות"),
   "המוסד לא קיים"))</f>
        <v/>
      </c>
      <c r="E359" s="702" t="str">
        <f>IFERROR(VLOOKUP(C359,'מצבת ורישום גנים'!B:G,6,0),"")</f>
        <v/>
      </c>
      <c r="F359" s="702" t="str">
        <f>IFERROR(VLOOKUP(C:C,'מצבת ורישום גנים'!B:I,8,0),"  ")</f>
        <v xml:space="preserve">  </v>
      </c>
      <c r="G359" s="702" t="str">
        <f>IFERROR(VLOOKUP(C:C,'מצבת ורישום גנים'!B:H,4,0),"")</f>
        <v/>
      </c>
      <c r="H359" s="702" t="str">
        <f>IFERROR(VLOOKUP(C:C,'מצבת ורישום גנים'!B:H,5,0),"")</f>
        <v/>
      </c>
      <c r="I359" s="154"/>
      <c r="J359" s="154"/>
    </row>
    <row r="360" spans="2:10" ht="15" x14ac:dyDescent="0.25">
      <c r="B360" s="193">
        <v>345</v>
      </c>
      <c r="C360" s="700" t="str" cm="1">
        <f t="array" ref="C360">IFERROR(
   INDEX('מצבת ורישום גנים'!B:$B,
      SMALL(
         IF(('מצבת ורישום גנים'!$A$3:$A$18000='נתונים כללים (1)'!$C$5),
         ROW('מצבת ורישום גנים'!$A$3:$A$18000)),
      ROW(A345))
   ),
"")</f>
        <v/>
      </c>
      <c r="D360" s="701" t="str">
        <f>IF(C360="", "",
   IFERROR(
      IF(VLOOKUP(C360, 'מצבת ורישום גנים'!B:H,7, FALSE) =$D$3,
         VLOOKUP(C360,'מצבת ורישום גנים'!B:D, 3, FALSE),
         "המוסד לא קיים ברשות"),
   "המוסד לא קיים"))</f>
        <v/>
      </c>
      <c r="E360" s="702" t="str">
        <f>IFERROR(VLOOKUP(C360,'מצבת ורישום גנים'!B:G,6,0),"")</f>
        <v/>
      </c>
      <c r="F360" s="702" t="str">
        <f>IFERROR(VLOOKUP(C:C,'מצבת ורישום גנים'!B:I,8,0),"  ")</f>
        <v xml:space="preserve">  </v>
      </c>
      <c r="G360" s="702" t="str">
        <f>IFERROR(VLOOKUP(C:C,'מצבת ורישום גנים'!B:H,4,0),"")</f>
        <v/>
      </c>
      <c r="H360" s="702" t="str">
        <f>IFERROR(VLOOKUP(C:C,'מצבת ורישום גנים'!B:H,5,0),"")</f>
        <v/>
      </c>
      <c r="I360" s="154"/>
      <c r="J360" s="154"/>
    </row>
    <row r="361" spans="2:10" ht="15" x14ac:dyDescent="0.25">
      <c r="B361" s="193">
        <v>346</v>
      </c>
      <c r="C361" s="700" t="str" cm="1">
        <f t="array" ref="C361">IFERROR(
   INDEX('מצבת ורישום גנים'!B:$B,
      SMALL(
         IF(('מצבת ורישום גנים'!$A$3:$A$18000='נתונים כללים (1)'!$C$5),
         ROW('מצבת ורישום גנים'!$A$3:$A$18000)),
      ROW(A346))
   ),
"")</f>
        <v/>
      </c>
      <c r="D361" s="701" t="str">
        <f>IF(C361="", "",
   IFERROR(
      IF(VLOOKUP(C361, 'מצבת ורישום גנים'!B:H,7, FALSE) =$D$3,
         VLOOKUP(C361,'מצבת ורישום גנים'!B:D, 3, FALSE),
         "המוסד לא קיים ברשות"),
   "המוסד לא קיים"))</f>
        <v/>
      </c>
      <c r="E361" s="702" t="str">
        <f>IFERROR(VLOOKUP(C361,'מצבת ורישום גנים'!B:G,6,0),"")</f>
        <v/>
      </c>
      <c r="F361" s="702" t="str">
        <f>IFERROR(VLOOKUP(C:C,'מצבת ורישום גנים'!B:I,8,0),"  ")</f>
        <v xml:space="preserve">  </v>
      </c>
      <c r="G361" s="702" t="str">
        <f>IFERROR(VLOOKUP(C:C,'מצבת ורישום גנים'!B:H,4,0),"")</f>
        <v/>
      </c>
      <c r="H361" s="702" t="str">
        <f>IFERROR(VLOOKUP(C:C,'מצבת ורישום גנים'!B:H,5,0),"")</f>
        <v/>
      </c>
      <c r="I361" s="154"/>
      <c r="J361" s="154"/>
    </row>
    <row r="362" spans="2:10" ht="15" x14ac:dyDescent="0.25">
      <c r="B362" s="193">
        <v>347</v>
      </c>
      <c r="C362" s="700" t="str" cm="1">
        <f t="array" ref="C362">IFERROR(
   INDEX('מצבת ורישום גנים'!B:$B,
      SMALL(
         IF(('מצבת ורישום גנים'!$A$3:$A$18000='נתונים כללים (1)'!$C$5),
         ROW('מצבת ורישום גנים'!$A$3:$A$18000)),
      ROW(A347))
   ),
"")</f>
        <v/>
      </c>
      <c r="D362" s="701" t="str">
        <f>IF(C362="", "",
   IFERROR(
      IF(VLOOKUP(C362, 'מצבת ורישום גנים'!B:H,7, FALSE) =$D$3,
         VLOOKUP(C362,'מצבת ורישום גנים'!B:D, 3, FALSE),
         "המוסד לא קיים ברשות"),
   "המוסד לא קיים"))</f>
        <v/>
      </c>
      <c r="E362" s="702" t="str">
        <f>IFERROR(VLOOKUP(C362,'מצבת ורישום גנים'!B:G,6,0),"")</f>
        <v/>
      </c>
      <c r="F362" s="702" t="str">
        <f>IFERROR(VLOOKUP(C:C,'מצבת ורישום גנים'!B:I,8,0),"  ")</f>
        <v xml:space="preserve">  </v>
      </c>
      <c r="G362" s="702" t="str">
        <f>IFERROR(VLOOKUP(C:C,'מצבת ורישום גנים'!B:H,4,0),"")</f>
        <v/>
      </c>
      <c r="H362" s="702" t="str">
        <f>IFERROR(VLOOKUP(C:C,'מצבת ורישום גנים'!B:H,5,0),"")</f>
        <v/>
      </c>
      <c r="I362" s="154"/>
      <c r="J362" s="154"/>
    </row>
    <row r="363" spans="2:10" ht="15" x14ac:dyDescent="0.25">
      <c r="B363" s="193">
        <v>348</v>
      </c>
      <c r="C363" s="700" t="str" cm="1">
        <f t="array" ref="C363">IFERROR(
   INDEX('מצבת ורישום גנים'!B:$B,
      SMALL(
         IF(('מצבת ורישום גנים'!$A$3:$A$18000='נתונים כללים (1)'!$C$5),
         ROW('מצבת ורישום גנים'!$A$3:$A$18000)),
      ROW(A348))
   ),
"")</f>
        <v/>
      </c>
      <c r="D363" s="701" t="str">
        <f>IF(C363="", "",
   IFERROR(
      IF(VLOOKUP(C363, 'מצבת ורישום גנים'!B:H,7, FALSE) =$D$3,
         VLOOKUP(C363,'מצבת ורישום גנים'!B:D, 3, FALSE),
         "המוסד לא קיים ברשות"),
   "המוסד לא קיים"))</f>
        <v/>
      </c>
      <c r="E363" s="702" t="str">
        <f>IFERROR(VLOOKUP(C363,'מצבת ורישום גנים'!B:G,6,0),"")</f>
        <v/>
      </c>
      <c r="F363" s="702" t="str">
        <f>IFERROR(VLOOKUP(C:C,'מצבת ורישום גנים'!B:I,8,0),"  ")</f>
        <v xml:space="preserve">  </v>
      </c>
      <c r="G363" s="702" t="str">
        <f>IFERROR(VLOOKUP(C:C,'מצבת ורישום גנים'!B:H,4,0),"")</f>
        <v/>
      </c>
      <c r="H363" s="702" t="str">
        <f>IFERROR(VLOOKUP(C:C,'מצבת ורישום גנים'!B:H,5,0),"")</f>
        <v/>
      </c>
      <c r="I363" s="154"/>
      <c r="J363" s="154"/>
    </row>
    <row r="364" spans="2:10" ht="15" x14ac:dyDescent="0.25">
      <c r="B364" s="193">
        <v>349</v>
      </c>
      <c r="C364" s="700" t="str" cm="1">
        <f t="array" ref="C364">IFERROR(
   INDEX('מצבת ורישום גנים'!B:$B,
      SMALL(
         IF(('מצבת ורישום גנים'!$A$3:$A$18000='נתונים כללים (1)'!$C$5),
         ROW('מצבת ורישום גנים'!$A$3:$A$18000)),
      ROW(A349))
   ),
"")</f>
        <v/>
      </c>
      <c r="D364" s="701" t="str">
        <f>IF(C364="", "",
   IFERROR(
      IF(VLOOKUP(C364, 'מצבת ורישום גנים'!B:H,7, FALSE) =$D$3,
         VLOOKUP(C364,'מצבת ורישום גנים'!B:D, 3, FALSE),
         "המוסד לא קיים ברשות"),
   "המוסד לא קיים"))</f>
        <v/>
      </c>
      <c r="E364" s="702" t="str">
        <f>IFERROR(VLOOKUP(C364,'מצבת ורישום גנים'!B:G,6,0),"")</f>
        <v/>
      </c>
      <c r="F364" s="702" t="str">
        <f>IFERROR(VLOOKUP(C:C,'מצבת ורישום גנים'!B:I,8,0),"  ")</f>
        <v xml:space="preserve">  </v>
      </c>
      <c r="G364" s="702" t="str">
        <f>IFERROR(VLOOKUP(C:C,'מצבת ורישום גנים'!B:H,4,0),"")</f>
        <v/>
      </c>
      <c r="H364" s="702" t="str">
        <f>IFERROR(VLOOKUP(C:C,'מצבת ורישום גנים'!B:H,5,0),"")</f>
        <v/>
      </c>
      <c r="I364" s="154"/>
      <c r="J364" s="154"/>
    </row>
    <row r="365" spans="2:10" ht="15" x14ac:dyDescent="0.25">
      <c r="B365" s="193">
        <v>350</v>
      </c>
      <c r="C365" s="700" t="str" cm="1">
        <f t="array" ref="C365">IFERROR(
   INDEX('מצבת ורישום גנים'!B:$B,
      SMALL(
         IF(('מצבת ורישום גנים'!$A$3:$A$18000='נתונים כללים (1)'!$C$5),
         ROW('מצבת ורישום גנים'!$A$3:$A$18000)),
      ROW(A350))
   ),
"")</f>
        <v/>
      </c>
      <c r="D365" s="701" t="str">
        <f>IF(C365="", "",
   IFERROR(
      IF(VLOOKUP(C365, 'מצבת ורישום גנים'!B:H,7, FALSE) =$D$3,
         VLOOKUP(C365,'מצבת ורישום גנים'!B:D, 3, FALSE),
         "המוסד לא קיים ברשות"),
   "המוסד לא קיים"))</f>
        <v/>
      </c>
      <c r="E365" s="702" t="str">
        <f>IFERROR(VLOOKUP(C365,'מצבת ורישום גנים'!B:G,6,0),"")</f>
        <v/>
      </c>
      <c r="F365" s="702" t="str">
        <f>IFERROR(VLOOKUP(C:C,'מצבת ורישום גנים'!B:I,8,0),"  ")</f>
        <v xml:space="preserve">  </v>
      </c>
      <c r="G365" s="702" t="str">
        <f>IFERROR(VLOOKUP(C:C,'מצבת ורישום גנים'!B:H,4,0),"")</f>
        <v/>
      </c>
      <c r="H365" s="702" t="str">
        <f>IFERROR(VLOOKUP(C:C,'מצבת ורישום גנים'!B:H,5,0),"")</f>
        <v/>
      </c>
      <c r="I365" s="154"/>
      <c r="J365" s="154"/>
    </row>
    <row r="366" spans="2:10" ht="15" x14ac:dyDescent="0.25">
      <c r="B366" s="193">
        <v>351</v>
      </c>
      <c r="C366" s="700" t="str" cm="1">
        <f t="array" ref="C366">IFERROR(
   INDEX('מצבת ורישום גנים'!B:$B,
      SMALL(
         IF(('מצבת ורישום גנים'!$A$3:$A$18000='נתונים כללים (1)'!$C$5),
         ROW('מצבת ורישום גנים'!$A$3:$A$18000)),
      ROW(A351))
   ),
"")</f>
        <v/>
      </c>
      <c r="D366" s="701" t="str">
        <f>IF(C366="", "",
   IFERROR(
      IF(VLOOKUP(C366, 'מצבת ורישום גנים'!B:H,7, FALSE) =$D$3,
         VLOOKUP(C366,'מצבת ורישום גנים'!B:D, 3, FALSE),
         "המוסד לא קיים ברשות"),
   "המוסד לא קיים"))</f>
        <v/>
      </c>
      <c r="E366" s="702" t="str">
        <f>IFERROR(VLOOKUP(C366,'מצבת ורישום גנים'!B:G,6,0),"")</f>
        <v/>
      </c>
      <c r="F366" s="702" t="str">
        <f>IFERROR(VLOOKUP(C:C,'מצבת ורישום גנים'!B:I,8,0),"  ")</f>
        <v xml:space="preserve">  </v>
      </c>
      <c r="G366" s="702" t="str">
        <f>IFERROR(VLOOKUP(C:C,'מצבת ורישום גנים'!B:H,4,0),"")</f>
        <v/>
      </c>
      <c r="H366" s="702" t="str">
        <f>IFERROR(VLOOKUP(C:C,'מצבת ורישום גנים'!B:H,5,0),"")</f>
        <v/>
      </c>
      <c r="I366" s="154"/>
      <c r="J366" s="154"/>
    </row>
    <row r="367" spans="2:10" ht="15" x14ac:dyDescent="0.25">
      <c r="B367" s="193">
        <v>352</v>
      </c>
      <c r="C367" s="700" t="str" cm="1">
        <f t="array" ref="C367">IFERROR(
   INDEX('מצבת ורישום גנים'!B:$B,
      SMALL(
         IF(('מצבת ורישום גנים'!$A$3:$A$18000='נתונים כללים (1)'!$C$5),
         ROW('מצבת ורישום גנים'!$A$3:$A$18000)),
      ROW(A352))
   ),
"")</f>
        <v/>
      </c>
      <c r="D367" s="701" t="str">
        <f>IF(C367="", "",
   IFERROR(
      IF(VLOOKUP(C367, 'מצבת ורישום גנים'!B:H,7, FALSE) =$D$3,
         VLOOKUP(C367,'מצבת ורישום גנים'!B:D, 3, FALSE),
         "המוסד לא קיים ברשות"),
   "המוסד לא קיים"))</f>
        <v/>
      </c>
      <c r="E367" s="702" t="str">
        <f>IFERROR(VLOOKUP(C367,'מצבת ורישום גנים'!B:G,6,0),"")</f>
        <v/>
      </c>
      <c r="F367" s="702" t="str">
        <f>IFERROR(VLOOKUP(C:C,'מצבת ורישום גנים'!B:I,8,0),"  ")</f>
        <v xml:space="preserve">  </v>
      </c>
      <c r="G367" s="702" t="str">
        <f>IFERROR(VLOOKUP(C:C,'מצבת ורישום גנים'!B:H,4,0),"")</f>
        <v/>
      </c>
      <c r="H367" s="702" t="str">
        <f>IFERROR(VLOOKUP(C:C,'מצבת ורישום גנים'!B:H,5,0),"")</f>
        <v/>
      </c>
      <c r="I367" s="154"/>
      <c r="J367" s="154"/>
    </row>
    <row r="368" spans="2:10" ht="15" x14ac:dyDescent="0.25">
      <c r="B368" s="193">
        <v>353</v>
      </c>
      <c r="C368" s="700" t="str" cm="1">
        <f t="array" ref="C368">IFERROR(
   INDEX('מצבת ורישום גנים'!B:$B,
      SMALL(
         IF(('מצבת ורישום גנים'!$A$3:$A$18000='נתונים כללים (1)'!$C$5),
         ROW('מצבת ורישום גנים'!$A$3:$A$18000)),
      ROW(A353))
   ),
"")</f>
        <v/>
      </c>
      <c r="D368" s="701" t="str">
        <f>IF(C368="", "",
   IFERROR(
      IF(VLOOKUP(C368, 'מצבת ורישום גנים'!B:H,7, FALSE) =$D$3,
         VLOOKUP(C368,'מצבת ורישום גנים'!B:D, 3, FALSE),
         "המוסד לא קיים ברשות"),
   "המוסד לא קיים"))</f>
        <v/>
      </c>
      <c r="E368" s="702" t="str">
        <f>IFERROR(VLOOKUP(C368,'מצבת ורישום גנים'!B:G,6,0),"")</f>
        <v/>
      </c>
      <c r="F368" s="702" t="str">
        <f>IFERROR(VLOOKUP(C:C,'מצבת ורישום גנים'!B:I,8,0),"  ")</f>
        <v xml:space="preserve">  </v>
      </c>
      <c r="G368" s="702" t="str">
        <f>IFERROR(VLOOKUP(C:C,'מצבת ורישום גנים'!B:H,4,0),"")</f>
        <v/>
      </c>
      <c r="H368" s="702" t="str">
        <f>IFERROR(VLOOKUP(C:C,'מצבת ורישום גנים'!B:H,5,0),"")</f>
        <v/>
      </c>
      <c r="I368" s="154"/>
      <c r="J368" s="154"/>
    </row>
    <row r="369" spans="2:10" ht="15" x14ac:dyDescent="0.25">
      <c r="B369" s="193">
        <v>354</v>
      </c>
      <c r="C369" s="700" t="str" cm="1">
        <f t="array" ref="C369">IFERROR(
   INDEX('מצבת ורישום גנים'!B:$B,
      SMALL(
         IF(('מצבת ורישום גנים'!$A$3:$A$18000='נתונים כללים (1)'!$C$5),
         ROW('מצבת ורישום גנים'!$A$3:$A$18000)),
      ROW(A354))
   ),
"")</f>
        <v/>
      </c>
      <c r="D369" s="701" t="str">
        <f>IF(C369="", "",
   IFERROR(
      IF(VLOOKUP(C369, 'מצבת ורישום גנים'!B:H,7, FALSE) =$D$3,
         VLOOKUP(C369,'מצבת ורישום גנים'!B:D, 3, FALSE),
         "המוסד לא קיים ברשות"),
   "המוסד לא קיים"))</f>
        <v/>
      </c>
      <c r="E369" s="702" t="str">
        <f>IFERROR(VLOOKUP(C369,'מצבת ורישום גנים'!B:G,6,0),"")</f>
        <v/>
      </c>
      <c r="F369" s="702" t="str">
        <f>IFERROR(VLOOKUP(C:C,'מצבת ורישום גנים'!B:I,8,0),"  ")</f>
        <v xml:space="preserve">  </v>
      </c>
      <c r="G369" s="702" t="str">
        <f>IFERROR(VLOOKUP(C:C,'מצבת ורישום גנים'!B:H,4,0),"")</f>
        <v/>
      </c>
      <c r="H369" s="702" t="str">
        <f>IFERROR(VLOOKUP(C:C,'מצבת ורישום גנים'!B:H,5,0),"")</f>
        <v/>
      </c>
      <c r="I369" s="154"/>
      <c r="J369" s="154"/>
    </row>
    <row r="370" spans="2:10" ht="15" x14ac:dyDescent="0.25">
      <c r="B370" s="193">
        <v>355</v>
      </c>
      <c r="C370" s="700" t="str" cm="1">
        <f t="array" ref="C370">IFERROR(
   INDEX('מצבת ורישום גנים'!B:$B,
      SMALL(
         IF(('מצבת ורישום גנים'!$A$3:$A$18000='נתונים כללים (1)'!$C$5),
         ROW('מצבת ורישום גנים'!$A$3:$A$18000)),
      ROW(A355))
   ),
"")</f>
        <v/>
      </c>
      <c r="D370" s="701" t="str">
        <f>IF(C370="", "",
   IFERROR(
      IF(VLOOKUP(C370, 'מצבת ורישום גנים'!B:H,7, FALSE) =$D$3,
         VLOOKUP(C370,'מצבת ורישום גנים'!B:D, 3, FALSE),
         "המוסד לא קיים ברשות"),
   "המוסד לא קיים"))</f>
        <v/>
      </c>
      <c r="E370" s="702" t="str">
        <f>IFERROR(VLOOKUP(C370,'מצבת ורישום גנים'!B:G,6,0),"")</f>
        <v/>
      </c>
      <c r="F370" s="702" t="str">
        <f>IFERROR(VLOOKUP(C:C,'מצבת ורישום גנים'!B:I,8,0),"  ")</f>
        <v xml:space="preserve">  </v>
      </c>
      <c r="G370" s="702" t="str">
        <f>IFERROR(VLOOKUP(C:C,'מצבת ורישום גנים'!B:H,4,0),"")</f>
        <v/>
      </c>
      <c r="H370" s="702" t="str">
        <f>IFERROR(VLOOKUP(C:C,'מצבת ורישום גנים'!B:H,5,0),"")</f>
        <v/>
      </c>
      <c r="I370" s="154"/>
      <c r="J370" s="154"/>
    </row>
    <row r="371" spans="2:10" ht="15" x14ac:dyDescent="0.25">
      <c r="B371" s="193">
        <v>356</v>
      </c>
      <c r="C371" s="700" t="str" cm="1">
        <f t="array" ref="C371">IFERROR(
   INDEX('מצבת ורישום גנים'!B:$B,
      SMALL(
         IF(('מצבת ורישום גנים'!$A$3:$A$18000='נתונים כללים (1)'!$C$5),
         ROW('מצבת ורישום גנים'!$A$3:$A$18000)),
      ROW(A356))
   ),
"")</f>
        <v/>
      </c>
      <c r="D371" s="701" t="str">
        <f>IF(C371="", "",
   IFERROR(
      IF(VLOOKUP(C371, 'מצבת ורישום גנים'!B:H,7, FALSE) =$D$3,
         VLOOKUP(C371,'מצבת ורישום גנים'!B:D, 3, FALSE),
         "המוסד לא קיים ברשות"),
   "המוסד לא קיים"))</f>
        <v/>
      </c>
      <c r="E371" s="702" t="str">
        <f>IFERROR(VLOOKUP(C371,'מצבת ורישום גנים'!B:G,6,0),"")</f>
        <v/>
      </c>
      <c r="F371" s="702" t="str">
        <f>IFERROR(VLOOKUP(C:C,'מצבת ורישום גנים'!B:I,8,0),"  ")</f>
        <v xml:space="preserve">  </v>
      </c>
      <c r="G371" s="702" t="str">
        <f>IFERROR(VLOOKUP(C:C,'מצבת ורישום גנים'!B:H,4,0),"")</f>
        <v/>
      </c>
      <c r="H371" s="702" t="str">
        <f>IFERROR(VLOOKUP(C:C,'מצבת ורישום גנים'!B:H,5,0),"")</f>
        <v/>
      </c>
      <c r="I371" s="154"/>
      <c r="J371" s="154"/>
    </row>
    <row r="372" spans="2:10" ht="15" x14ac:dyDescent="0.25">
      <c r="B372" s="193">
        <v>357</v>
      </c>
      <c r="C372" s="700" t="str" cm="1">
        <f t="array" ref="C372">IFERROR(
   INDEX('מצבת ורישום גנים'!B:$B,
      SMALL(
         IF(('מצבת ורישום גנים'!$A$3:$A$18000='נתונים כללים (1)'!$C$5),
         ROW('מצבת ורישום גנים'!$A$3:$A$18000)),
      ROW(A357))
   ),
"")</f>
        <v/>
      </c>
      <c r="D372" s="701" t="str">
        <f>IF(C372="", "",
   IFERROR(
      IF(VLOOKUP(C372, 'מצבת ורישום גנים'!B:H,7, FALSE) =$D$3,
         VLOOKUP(C372,'מצבת ורישום גנים'!B:D, 3, FALSE),
         "המוסד לא קיים ברשות"),
   "המוסד לא קיים"))</f>
        <v/>
      </c>
      <c r="E372" s="702" t="str">
        <f>IFERROR(VLOOKUP(C372,'מצבת ורישום גנים'!B:G,6,0),"")</f>
        <v/>
      </c>
      <c r="F372" s="702" t="str">
        <f>IFERROR(VLOOKUP(C:C,'מצבת ורישום גנים'!B:I,8,0),"  ")</f>
        <v xml:space="preserve">  </v>
      </c>
      <c r="G372" s="702" t="str">
        <f>IFERROR(VLOOKUP(C:C,'מצבת ורישום גנים'!B:H,4,0),"")</f>
        <v/>
      </c>
      <c r="H372" s="702" t="str">
        <f>IFERROR(VLOOKUP(C:C,'מצבת ורישום גנים'!B:H,5,0),"")</f>
        <v/>
      </c>
      <c r="I372" s="154"/>
      <c r="J372" s="154"/>
    </row>
    <row r="373" spans="2:10" ht="15" x14ac:dyDescent="0.25">
      <c r="B373" s="193">
        <v>358</v>
      </c>
      <c r="C373" s="700" t="str" cm="1">
        <f t="array" ref="C373">IFERROR(
   INDEX('מצבת ורישום גנים'!B:$B,
      SMALL(
         IF(('מצבת ורישום גנים'!$A$3:$A$18000='נתונים כללים (1)'!$C$5),
         ROW('מצבת ורישום גנים'!$A$3:$A$18000)),
      ROW(A358))
   ),
"")</f>
        <v/>
      </c>
      <c r="D373" s="701" t="str">
        <f>IF(C373="", "",
   IFERROR(
      IF(VLOOKUP(C373, 'מצבת ורישום גנים'!B:H,7, FALSE) =$D$3,
         VLOOKUP(C373,'מצבת ורישום גנים'!B:D, 3, FALSE),
         "המוסד לא קיים ברשות"),
   "המוסד לא קיים"))</f>
        <v/>
      </c>
      <c r="E373" s="702" t="str">
        <f>IFERROR(VLOOKUP(C373,'מצבת ורישום גנים'!B:G,6,0),"")</f>
        <v/>
      </c>
      <c r="F373" s="702" t="str">
        <f>IFERROR(VLOOKUP(C:C,'מצבת ורישום גנים'!B:I,8,0),"  ")</f>
        <v xml:space="preserve">  </v>
      </c>
      <c r="G373" s="702" t="str">
        <f>IFERROR(VLOOKUP(C:C,'מצבת ורישום גנים'!B:H,4,0),"")</f>
        <v/>
      </c>
      <c r="H373" s="702" t="str">
        <f>IFERROR(VLOOKUP(C:C,'מצבת ורישום גנים'!B:H,5,0),"")</f>
        <v/>
      </c>
      <c r="I373" s="154"/>
      <c r="J373" s="154"/>
    </row>
    <row r="374" spans="2:10" ht="15" x14ac:dyDescent="0.25">
      <c r="B374" s="193">
        <v>359</v>
      </c>
      <c r="C374" s="700" t="str" cm="1">
        <f t="array" ref="C374">IFERROR(
   INDEX('מצבת ורישום גנים'!B:$B,
      SMALL(
         IF(('מצבת ורישום גנים'!$A$3:$A$18000='נתונים כללים (1)'!$C$5),
         ROW('מצבת ורישום גנים'!$A$3:$A$18000)),
      ROW(A359))
   ),
"")</f>
        <v/>
      </c>
      <c r="D374" s="701" t="str">
        <f>IF(C374="", "",
   IFERROR(
      IF(VLOOKUP(C374, 'מצבת ורישום גנים'!B:H,7, FALSE) =$D$3,
         VLOOKUP(C374,'מצבת ורישום גנים'!B:D, 3, FALSE),
         "המוסד לא קיים ברשות"),
   "המוסד לא קיים"))</f>
        <v/>
      </c>
      <c r="E374" s="702" t="str">
        <f>IFERROR(VLOOKUP(C374,'מצבת ורישום גנים'!B:G,6,0),"")</f>
        <v/>
      </c>
      <c r="F374" s="702" t="str">
        <f>IFERROR(VLOOKUP(C:C,'מצבת ורישום גנים'!B:I,8,0),"  ")</f>
        <v xml:space="preserve">  </v>
      </c>
      <c r="G374" s="702" t="str">
        <f>IFERROR(VLOOKUP(C:C,'מצבת ורישום גנים'!B:H,4,0),"")</f>
        <v/>
      </c>
      <c r="H374" s="702" t="str">
        <f>IFERROR(VLOOKUP(C:C,'מצבת ורישום גנים'!B:H,5,0),"")</f>
        <v/>
      </c>
      <c r="I374" s="154"/>
      <c r="J374" s="154"/>
    </row>
    <row r="375" spans="2:10" ht="15" x14ac:dyDescent="0.25">
      <c r="B375" s="193">
        <v>360</v>
      </c>
      <c r="C375" s="700" t="str" cm="1">
        <f t="array" ref="C375">IFERROR(
   INDEX('מצבת ורישום גנים'!B:$B,
      SMALL(
         IF(('מצבת ורישום גנים'!$A$3:$A$18000='נתונים כללים (1)'!$C$5),
         ROW('מצבת ורישום גנים'!$A$3:$A$18000)),
      ROW(A360))
   ),
"")</f>
        <v/>
      </c>
      <c r="D375" s="701" t="str">
        <f>IF(C375="", "",
   IFERROR(
      IF(VLOOKUP(C375, 'מצבת ורישום גנים'!B:H,7, FALSE) =$D$3,
         VLOOKUP(C375,'מצבת ורישום גנים'!B:D, 3, FALSE),
         "המוסד לא קיים ברשות"),
   "המוסד לא קיים"))</f>
        <v/>
      </c>
      <c r="E375" s="702" t="str">
        <f>IFERROR(VLOOKUP(C375,'מצבת ורישום גנים'!B:G,6,0),"")</f>
        <v/>
      </c>
      <c r="F375" s="702" t="str">
        <f>IFERROR(VLOOKUP(C:C,'מצבת ורישום גנים'!B:I,8,0),"  ")</f>
        <v xml:space="preserve">  </v>
      </c>
      <c r="G375" s="702" t="str">
        <f>IFERROR(VLOOKUP(C:C,'מצבת ורישום גנים'!B:H,4,0),"")</f>
        <v/>
      </c>
      <c r="H375" s="702" t="str">
        <f>IFERROR(VLOOKUP(C:C,'מצבת ורישום גנים'!B:H,5,0),"")</f>
        <v/>
      </c>
      <c r="I375" s="154"/>
      <c r="J375" s="154"/>
    </row>
    <row r="376" spans="2:10" ht="15" x14ac:dyDescent="0.25">
      <c r="B376" s="193">
        <v>361</v>
      </c>
      <c r="C376" s="700" t="str" cm="1">
        <f t="array" ref="C376">IFERROR(
   INDEX('מצבת ורישום גנים'!B:$B,
      SMALL(
         IF(('מצבת ורישום גנים'!$A$3:$A$18000='נתונים כללים (1)'!$C$5),
         ROW('מצבת ורישום גנים'!$A$3:$A$18000)),
      ROW(A361))
   ),
"")</f>
        <v/>
      </c>
      <c r="D376" s="701" t="str">
        <f>IF(C376="", "",
   IFERROR(
      IF(VLOOKUP(C376, 'מצבת ורישום גנים'!B:H,7, FALSE) =$D$3,
         VLOOKUP(C376,'מצבת ורישום גנים'!B:D, 3, FALSE),
         "המוסד לא קיים ברשות"),
   "המוסד לא קיים"))</f>
        <v/>
      </c>
      <c r="E376" s="702" t="str">
        <f>IFERROR(VLOOKUP(C376,'מצבת ורישום גנים'!B:G,6,0),"")</f>
        <v/>
      </c>
      <c r="F376" s="702" t="str">
        <f>IFERROR(VLOOKUP(C:C,'מצבת ורישום גנים'!B:I,8,0),"  ")</f>
        <v xml:space="preserve">  </v>
      </c>
      <c r="G376" s="702" t="str">
        <f>IFERROR(VLOOKUP(C:C,'מצבת ורישום גנים'!B:H,4,0),"")</f>
        <v/>
      </c>
      <c r="H376" s="702" t="str">
        <f>IFERROR(VLOOKUP(C:C,'מצבת ורישום גנים'!B:H,5,0),"")</f>
        <v/>
      </c>
      <c r="I376" s="154"/>
      <c r="J376" s="154"/>
    </row>
    <row r="377" spans="2:10" ht="15" x14ac:dyDescent="0.25">
      <c r="B377" s="193">
        <v>362</v>
      </c>
      <c r="C377" s="700" t="str" cm="1">
        <f t="array" ref="C377">IFERROR(
   INDEX('מצבת ורישום גנים'!B:$B,
      SMALL(
         IF(('מצבת ורישום גנים'!$A$3:$A$18000='נתונים כללים (1)'!$C$5),
         ROW('מצבת ורישום גנים'!$A$3:$A$18000)),
      ROW(A362))
   ),
"")</f>
        <v/>
      </c>
      <c r="D377" s="701" t="str">
        <f>IF(C377="", "",
   IFERROR(
      IF(VLOOKUP(C377, 'מצבת ורישום גנים'!B:H,7, FALSE) =$D$3,
         VLOOKUP(C377,'מצבת ורישום גנים'!B:D, 3, FALSE),
         "המוסד לא קיים ברשות"),
   "המוסד לא קיים"))</f>
        <v/>
      </c>
      <c r="E377" s="702" t="str">
        <f>IFERROR(VLOOKUP(C377,'מצבת ורישום גנים'!B:G,6,0),"")</f>
        <v/>
      </c>
      <c r="F377" s="702" t="str">
        <f>IFERROR(VLOOKUP(C:C,'מצבת ורישום גנים'!B:I,8,0),"  ")</f>
        <v xml:space="preserve">  </v>
      </c>
      <c r="G377" s="702" t="str">
        <f>IFERROR(VLOOKUP(C:C,'מצבת ורישום גנים'!B:H,4,0),"")</f>
        <v/>
      </c>
      <c r="H377" s="702" t="str">
        <f>IFERROR(VLOOKUP(C:C,'מצבת ורישום גנים'!B:H,5,0),"")</f>
        <v/>
      </c>
      <c r="I377" s="154"/>
      <c r="J377" s="154"/>
    </row>
    <row r="378" spans="2:10" ht="15" x14ac:dyDescent="0.25">
      <c r="B378" s="193">
        <v>363</v>
      </c>
      <c r="C378" s="700" t="str" cm="1">
        <f t="array" ref="C378">IFERROR(
   INDEX('מצבת ורישום גנים'!B:$B,
      SMALL(
         IF(('מצבת ורישום גנים'!$A$3:$A$18000='נתונים כללים (1)'!$C$5),
         ROW('מצבת ורישום גנים'!$A$3:$A$18000)),
      ROW(A363))
   ),
"")</f>
        <v/>
      </c>
      <c r="D378" s="701" t="str">
        <f>IF(C378="", "",
   IFERROR(
      IF(VLOOKUP(C378, 'מצבת ורישום גנים'!B:H,7, FALSE) =$D$3,
         VLOOKUP(C378,'מצבת ורישום גנים'!B:D, 3, FALSE),
         "המוסד לא קיים ברשות"),
   "המוסד לא קיים"))</f>
        <v/>
      </c>
      <c r="E378" s="702" t="str">
        <f>IFERROR(VLOOKUP(C378,'מצבת ורישום גנים'!B:G,6,0),"")</f>
        <v/>
      </c>
      <c r="F378" s="702" t="str">
        <f>IFERROR(VLOOKUP(C:C,'מצבת ורישום גנים'!B:I,8,0),"  ")</f>
        <v xml:space="preserve">  </v>
      </c>
      <c r="G378" s="702" t="str">
        <f>IFERROR(VLOOKUP(C:C,'מצבת ורישום גנים'!B:H,4,0),"")</f>
        <v/>
      </c>
      <c r="H378" s="702" t="str">
        <f>IFERROR(VLOOKUP(C:C,'מצבת ורישום גנים'!B:H,5,0),"")</f>
        <v/>
      </c>
      <c r="I378" s="154"/>
      <c r="J378" s="154"/>
    </row>
    <row r="379" spans="2:10" ht="15" x14ac:dyDescent="0.25">
      <c r="B379" s="193">
        <v>364</v>
      </c>
      <c r="C379" s="700" t="str" cm="1">
        <f t="array" ref="C379">IFERROR(
   INDEX('מצבת ורישום גנים'!B:$B,
      SMALL(
         IF(('מצבת ורישום גנים'!$A$3:$A$18000='נתונים כללים (1)'!$C$5),
         ROW('מצבת ורישום גנים'!$A$3:$A$18000)),
      ROW(A364))
   ),
"")</f>
        <v/>
      </c>
      <c r="D379" s="701" t="str">
        <f>IF(C379="", "",
   IFERROR(
      IF(VLOOKUP(C379, 'מצבת ורישום גנים'!B:H,7, FALSE) =$D$3,
         VLOOKUP(C379,'מצבת ורישום גנים'!B:D, 3, FALSE),
         "המוסד לא קיים ברשות"),
   "המוסד לא קיים"))</f>
        <v/>
      </c>
      <c r="E379" s="702" t="str">
        <f>IFERROR(VLOOKUP(C379,'מצבת ורישום גנים'!B:G,6,0),"")</f>
        <v/>
      </c>
      <c r="F379" s="702" t="str">
        <f>IFERROR(VLOOKUP(C:C,'מצבת ורישום גנים'!B:I,8,0),"  ")</f>
        <v xml:space="preserve">  </v>
      </c>
      <c r="G379" s="702" t="str">
        <f>IFERROR(VLOOKUP(C:C,'מצבת ורישום גנים'!B:H,4,0),"")</f>
        <v/>
      </c>
      <c r="H379" s="702" t="str">
        <f>IFERROR(VLOOKUP(C:C,'מצבת ורישום גנים'!B:H,5,0),"")</f>
        <v/>
      </c>
      <c r="I379" s="154"/>
      <c r="J379" s="154"/>
    </row>
    <row r="380" spans="2:10" ht="15" x14ac:dyDescent="0.25">
      <c r="B380" s="193">
        <v>365</v>
      </c>
      <c r="C380" s="700" t="str" cm="1">
        <f t="array" ref="C380">IFERROR(
   INDEX('מצבת ורישום גנים'!B:$B,
      SMALL(
         IF(('מצבת ורישום גנים'!$A$3:$A$18000='נתונים כללים (1)'!$C$5),
         ROW('מצבת ורישום גנים'!$A$3:$A$18000)),
      ROW(A365))
   ),
"")</f>
        <v/>
      </c>
      <c r="D380" s="701" t="str">
        <f>IF(C380="", "",
   IFERROR(
      IF(VLOOKUP(C380, 'מצבת ורישום גנים'!B:H,7, FALSE) =$D$3,
         VLOOKUP(C380,'מצבת ורישום גנים'!B:D, 3, FALSE),
         "המוסד לא קיים ברשות"),
   "המוסד לא קיים"))</f>
        <v/>
      </c>
      <c r="E380" s="702" t="str">
        <f>IFERROR(VLOOKUP(C380,'מצבת ורישום גנים'!B:G,6,0),"")</f>
        <v/>
      </c>
      <c r="F380" s="702" t="str">
        <f>IFERROR(VLOOKUP(C:C,'מצבת ורישום גנים'!B:I,8,0),"  ")</f>
        <v xml:space="preserve">  </v>
      </c>
      <c r="G380" s="702" t="str">
        <f>IFERROR(VLOOKUP(C:C,'מצבת ורישום גנים'!B:H,4,0),"")</f>
        <v/>
      </c>
      <c r="H380" s="702" t="str">
        <f>IFERROR(VLOOKUP(C:C,'מצבת ורישום גנים'!B:H,5,0),"")</f>
        <v/>
      </c>
      <c r="I380" s="154"/>
      <c r="J380" s="154"/>
    </row>
    <row r="381" spans="2:10" ht="15" x14ac:dyDescent="0.25">
      <c r="B381" s="193">
        <v>366</v>
      </c>
      <c r="C381" s="700" t="str" cm="1">
        <f t="array" ref="C381">IFERROR(
   INDEX('מצבת ורישום גנים'!B:$B,
      SMALL(
         IF(('מצבת ורישום גנים'!$A$3:$A$18000='נתונים כללים (1)'!$C$5),
         ROW('מצבת ורישום גנים'!$A$3:$A$18000)),
      ROW(A366))
   ),
"")</f>
        <v/>
      </c>
      <c r="D381" s="701" t="str">
        <f>IF(C381="", "",
   IFERROR(
      IF(VLOOKUP(C381, 'מצבת ורישום גנים'!B:H,7, FALSE) =$D$3,
         VLOOKUP(C381,'מצבת ורישום גנים'!B:D, 3, FALSE),
         "המוסד לא קיים ברשות"),
   "המוסד לא קיים"))</f>
        <v/>
      </c>
      <c r="E381" s="702" t="str">
        <f>IFERROR(VLOOKUP(C381,'מצבת ורישום גנים'!B:G,6,0),"")</f>
        <v/>
      </c>
      <c r="F381" s="702" t="str">
        <f>IFERROR(VLOOKUP(C:C,'מצבת ורישום גנים'!B:I,8,0),"  ")</f>
        <v xml:space="preserve">  </v>
      </c>
      <c r="G381" s="702" t="str">
        <f>IFERROR(VLOOKUP(C:C,'מצבת ורישום גנים'!B:H,4,0),"")</f>
        <v/>
      </c>
      <c r="H381" s="702" t="str">
        <f>IFERROR(VLOOKUP(C:C,'מצבת ורישום גנים'!B:H,5,0),"")</f>
        <v/>
      </c>
      <c r="I381" s="154"/>
      <c r="J381" s="154"/>
    </row>
    <row r="382" spans="2:10" ht="15" x14ac:dyDescent="0.25">
      <c r="B382" s="193">
        <v>367</v>
      </c>
      <c r="C382" s="700" t="str" cm="1">
        <f t="array" ref="C382">IFERROR(
   INDEX('מצבת ורישום גנים'!B:$B,
      SMALL(
         IF(('מצבת ורישום גנים'!$A$3:$A$18000='נתונים כללים (1)'!$C$5),
         ROW('מצבת ורישום גנים'!$A$3:$A$18000)),
      ROW(A367))
   ),
"")</f>
        <v/>
      </c>
      <c r="D382" s="701" t="str">
        <f>IF(C382="", "",
   IFERROR(
      IF(VLOOKUP(C382, 'מצבת ורישום גנים'!B:H,7, FALSE) =$D$3,
         VLOOKUP(C382,'מצבת ורישום גנים'!B:D, 3, FALSE),
         "המוסד לא קיים ברשות"),
   "המוסד לא קיים"))</f>
        <v/>
      </c>
      <c r="E382" s="702" t="str">
        <f>IFERROR(VLOOKUP(C382,'מצבת ורישום גנים'!B:G,6,0),"")</f>
        <v/>
      </c>
      <c r="F382" s="702" t="str">
        <f>IFERROR(VLOOKUP(C:C,'מצבת ורישום גנים'!B:I,8,0),"  ")</f>
        <v xml:space="preserve">  </v>
      </c>
      <c r="G382" s="702" t="str">
        <f>IFERROR(VLOOKUP(C:C,'מצבת ורישום גנים'!B:H,4,0),"")</f>
        <v/>
      </c>
      <c r="H382" s="702" t="str">
        <f>IFERROR(VLOOKUP(C:C,'מצבת ורישום גנים'!B:H,5,0),"")</f>
        <v/>
      </c>
      <c r="I382" s="154"/>
      <c r="J382" s="154"/>
    </row>
    <row r="383" spans="2:10" ht="15" x14ac:dyDescent="0.25">
      <c r="B383" s="193">
        <v>368</v>
      </c>
      <c r="C383" s="700" t="str" cm="1">
        <f t="array" ref="C383">IFERROR(
   INDEX('מצבת ורישום גנים'!B:$B,
      SMALL(
         IF(('מצבת ורישום גנים'!$A$3:$A$18000='נתונים כללים (1)'!$C$5),
         ROW('מצבת ורישום גנים'!$A$3:$A$18000)),
      ROW(A368))
   ),
"")</f>
        <v/>
      </c>
      <c r="D383" s="701" t="str">
        <f>IF(C383="", "",
   IFERROR(
      IF(VLOOKUP(C383, 'מצבת ורישום גנים'!B:H,7, FALSE) =$D$3,
         VLOOKUP(C383,'מצבת ורישום גנים'!B:D, 3, FALSE),
         "המוסד לא קיים ברשות"),
   "המוסד לא קיים"))</f>
        <v/>
      </c>
      <c r="E383" s="702" t="str">
        <f>IFERROR(VLOOKUP(C383,'מצבת ורישום גנים'!B:G,6,0),"")</f>
        <v/>
      </c>
      <c r="F383" s="702" t="str">
        <f>IFERROR(VLOOKUP(C:C,'מצבת ורישום גנים'!B:I,8,0),"  ")</f>
        <v xml:space="preserve">  </v>
      </c>
      <c r="G383" s="702" t="str">
        <f>IFERROR(VLOOKUP(C:C,'מצבת ורישום גנים'!B:H,4,0),"")</f>
        <v/>
      </c>
      <c r="H383" s="702" t="str">
        <f>IFERROR(VLOOKUP(C:C,'מצבת ורישום גנים'!B:H,5,0),"")</f>
        <v/>
      </c>
      <c r="I383" s="154"/>
      <c r="J383" s="154"/>
    </row>
    <row r="384" spans="2:10" ht="15" x14ac:dyDescent="0.25">
      <c r="B384" s="193">
        <v>369</v>
      </c>
      <c r="C384" s="700" t="str" cm="1">
        <f t="array" ref="C384">IFERROR(
   INDEX('מצבת ורישום גנים'!B:$B,
      SMALL(
         IF(('מצבת ורישום גנים'!$A$3:$A$18000='נתונים כללים (1)'!$C$5),
         ROW('מצבת ורישום גנים'!$A$3:$A$18000)),
      ROW(A369))
   ),
"")</f>
        <v/>
      </c>
      <c r="D384" s="701" t="str">
        <f>IF(C384="", "",
   IFERROR(
      IF(VLOOKUP(C384, 'מצבת ורישום גנים'!B:H,7, FALSE) =$D$3,
         VLOOKUP(C384,'מצבת ורישום גנים'!B:D, 3, FALSE),
         "המוסד לא קיים ברשות"),
   "המוסד לא קיים"))</f>
        <v/>
      </c>
      <c r="E384" s="702" t="str">
        <f>IFERROR(VLOOKUP(C384,'מצבת ורישום גנים'!B:G,6,0),"")</f>
        <v/>
      </c>
      <c r="F384" s="702" t="str">
        <f>IFERROR(VLOOKUP(C:C,'מצבת ורישום גנים'!B:I,8,0),"  ")</f>
        <v xml:space="preserve">  </v>
      </c>
      <c r="G384" s="702" t="str">
        <f>IFERROR(VLOOKUP(C:C,'מצבת ורישום גנים'!B:H,4,0),"")</f>
        <v/>
      </c>
      <c r="H384" s="702" t="str">
        <f>IFERROR(VLOOKUP(C:C,'מצבת ורישום גנים'!B:H,5,0),"")</f>
        <v/>
      </c>
      <c r="I384" s="154"/>
      <c r="J384" s="154"/>
    </row>
    <row r="385" spans="2:10" ht="15" x14ac:dyDescent="0.25">
      <c r="B385" s="193">
        <v>370</v>
      </c>
      <c r="C385" s="700" t="str" cm="1">
        <f t="array" ref="C385">IFERROR(
   INDEX('מצבת ורישום גנים'!B:$B,
      SMALL(
         IF(('מצבת ורישום גנים'!$A$3:$A$18000='נתונים כללים (1)'!$C$5),
         ROW('מצבת ורישום גנים'!$A$3:$A$18000)),
      ROW(A370))
   ),
"")</f>
        <v/>
      </c>
      <c r="D385" s="701" t="str">
        <f>IF(C385="", "",
   IFERROR(
      IF(VLOOKUP(C385, 'מצבת ורישום גנים'!B:H,7, FALSE) =$D$3,
         VLOOKUP(C385,'מצבת ורישום גנים'!B:D, 3, FALSE),
         "המוסד לא קיים ברשות"),
   "המוסד לא קיים"))</f>
        <v/>
      </c>
      <c r="E385" s="702" t="str">
        <f>IFERROR(VLOOKUP(C385,'מצבת ורישום גנים'!B:G,6,0),"")</f>
        <v/>
      </c>
      <c r="F385" s="702" t="str">
        <f>IFERROR(VLOOKUP(C:C,'מצבת ורישום גנים'!B:I,8,0),"  ")</f>
        <v xml:space="preserve">  </v>
      </c>
      <c r="G385" s="702" t="str">
        <f>IFERROR(VLOOKUP(C:C,'מצבת ורישום גנים'!B:H,4,0),"")</f>
        <v/>
      </c>
      <c r="H385" s="702" t="str">
        <f>IFERROR(VLOOKUP(C:C,'מצבת ורישום גנים'!B:H,5,0),"")</f>
        <v/>
      </c>
      <c r="I385" s="154"/>
      <c r="J385" s="154"/>
    </row>
    <row r="386" spans="2:10" ht="15" x14ac:dyDescent="0.25">
      <c r="B386" s="193">
        <v>371</v>
      </c>
      <c r="C386" s="700" t="str" cm="1">
        <f t="array" ref="C386">IFERROR(
   INDEX('מצבת ורישום גנים'!B:$B,
      SMALL(
         IF(('מצבת ורישום גנים'!$A$3:$A$18000='נתונים כללים (1)'!$C$5),
         ROW('מצבת ורישום גנים'!$A$3:$A$18000)),
      ROW(A371))
   ),
"")</f>
        <v/>
      </c>
      <c r="D386" s="701" t="str">
        <f>IF(C386="", "",
   IFERROR(
      IF(VLOOKUP(C386, 'מצבת ורישום גנים'!B:H,7, FALSE) =$D$3,
         VLOOKUP(C386,'מצבת ורישום גנים'!B:D, 3, FALSE),
         "המוסד לא קיים ברשות"),
   "המוסד לא קיים"))</f>
        <v/>
      </c>
      <c r="E386" s="702" t="str">
        <f>IFERROR(VLOOKUP(C386,'מצבת ורישום גנים'!B:G,6,0),"")</f>
        <v/>
      </c>
      <c r="F386" s="702" t="str">
        <f>IFERROR(VLOOKUP(C:C,'מצבת ורישום גנים'!B:I,8,0),"  ")</f>
        <v xml:space="preserve">  </v>
      </c>
      <c r="G386" s="702" t="str">
        <f>IFERROR(VLOOKUP(C:C,'מצבת ורישום גנים'!B:H,4,0),"")</f>
        <v/>
      </c>
      <c r="H386" s="702" t="str">
        <f>IFERROR(VLOOKUP(C:C,'מצבת ורישום גנים'!B:H,5,0),"")</f>
        <v/>
      </c>
      <c r="I386" s="154"/>
      <c r="J386" s="154"/>
    </row>
    <row r="387" spans="2:10" ht="15" x14ac:dyDescent="0.25">
      <c r="B387" s="193">
        <v>372</v>
      </c>
      <c r="C387" s="700" t="str" cm="1">
        <f t="array" ref="C387">IFERROR(
   INDEX('מצבת ורישום גנים'!B:$B,
      SMALL(
         IF(('מצבת ורישום גנים'!$A$3:$A$18000='נתונים כללים (1)'!$C$5),
         ROW('מצבת ורישום גנים'!$A$3:$A$18000)),
      ROW(A372))
   ),
"")</f>
        <v/>
      </c>
      <c r="D387" s="701" t="str">
        <f>IF(C387="", "",
   IFERROR(
      IF(VLOOKUP(C387, 'מצבת ורישום גנים'!B:H,7, FALSE) =$D$3,
         VLOOKUP(C387,'מצבת ורישום גנים'!B:D, 3, FALSE),
         "המוסד לא קיים ברשות"),
   "המוסד לא קיים"))</f>
        <v/>
      </c>
      <c r="E387" s="702" t="str">
        <f>IFERROR(VLOOKUP(C387,'מצבת ורישום גנים'!B:G,6,0),"")</f>
        <v/>
      </c>
      <c r="F387" s="702" t="str">
        <f>IFERROR(VLOOKUP(C:C,'מצבת ורישום גנים'!B:I,8,0),"  ")</f>
        <v xml:space="preserve">  </v>
      </c>
      <c r="G387" s="702" t="str">
        <f>IFERROR(VLOOKUP(C:C,'מצבת ורישום גנים'!B:H,4,0),"")</f>
        <v/>
      </c>
      <c r="H387" s="702" t="str">
        <f>IFERROR(VLOOKUP(C:C,'מצבת ורישום גנים'!B:H,5,0),"")</f>
        <v/>
      </c>
      <c r="I387" s="154"/>
      <c r="J387" s="154"/>
    </row>
    <row r="388" spans="2:10" ht="15" x14ac:dyDescent="0.25">
      <c r="B388" s="193">
        <v>373</v>
      </c>
      <c r="C388" s="700" t="str" cm="1">
        <f t="array" ref="C388">IFERROR(
   INDEX('מצבת ורישום גנים'!B:$B,
      SMALL(
         IF(('מצבת ורישום גנים'!$A$3:$A$18000='נתונים כללים (1)'!$C$5),
         ROW('מצבת ורישום גנים'!$A$3:$A$18000)),
      ROW(A373))
   ),
"")</f>
        <v/>
      </c>
      <c r="D388" s="701" t="str">
        <f>IF(C388="", "",
   IFERROR(
      IF(VLOOKUP(C388, 'מצבת ורישום גנים'!B:H,7, FALSE) =$D$3,
         VLOOKUP(C388,'מצבת ורישום גנים'!B:D, 3, FALSE),
         "המוסד לא קיים ברשות"),
   "המוסד לא קיים"))</f>
        <v/>
      </c>
      <c r="E388" s="702" t="str">
        <f>IFERROR(VLOOKUP(C388,'מצבת ורישום גנים'!B:G,6,0),"")</f>
        <v/>
      </c>
      <c r="F388" s="702" t="str">
        <f>IFERROR(VLOOKUP(C:C,'מצבת ורישום גנים'!B:I,8,0),"  ")</f>
        <v xml:space="preserve">  </v>
      </c>
      <c r="G388" s="702" t="str">
        <f>IFERROR(VLOOKUP(C:C,'מצבת ורישום גנים'!B:H,4,0),"")</f>
        <v/>
      </c>
      <c r="H388" s="702" t="str">
        <f>IFERROR(VLOOKUP(C:C,'מצבת ורישום גנים'!B:H,5,0),"")</f>
        <v/>
      </c>
      <c r="I388" s="154"/>
      <c r="J388" s="154"/>
    </row>
    <row r="389" spans="2:10" ht="15" x14ac:dyDescent="0.25">
      <c r="B389" s="193">
        <v>374</v>
      </c>
      <c r="C389" s="700" t="str" cm="1">
        <f t="array" ref="C389">IFERROR(
   INDEX('מצבת ורישום גנים'!B:$B,
      SMALL(
         IF(('מצבת ורישום גנים'!$A$3:$A$18000='נתונים כללים (1)'!$C$5),
         ROW('מצבת ורישום גנים'!$A$3:$A$18000)),
      ROW(A374))
   ),
"")</f>
        <v/>
      </c>
      <c r="D389" s="701" t="str">
        <f>IF(C389="", "",
   IFERROR(
      IF(VLOOKUP(C389, 'מצבת ורישום גנים'!B:H,7, FALSE) =$D$3,
         VLOOKUP(C389,'מצבת ורישום גנים'!B:D, 3, FALSE),
         "המוסד לא קיים ברשות"),
   "המוסד לא קיים"))</f>
        <v/>
      </c>
      <c r="E389" s="702" t="str">
        <f>IFERROR(VLOOKUP(C389,'מצבת ורישום גנים'!B:G,6,0),"")</f>
        <v/>
      </c>
      <c r="F389" s="702" t="str">
        <f>IFERROR(VLOOKUP(C:C,'מצבת ורישום גנים'!B:I,8,0),"  ")</f>
        <v xml:space="preserve">  </v>
      </c>
      <c r="G389" s="702" t="str">
        <f>IFERROR(VLOOKUP(C:C,'מצבת ורישום גנים'!B:H,4,0),"")</f>
        <v/>
      </c>
      <c r="H389" s="702" t="str">
        <f>IFERROR(VLOOKUP(C:C,'מצבת ורישום גנים'!B:H,5,0),"")</f>
        <v/>
      </c>
      <c r="I389" s="154"/>
      <c r="J389" s="154"/>
    </row>
    <row r="390" spans="2:10" ht="15" x14ac:dyDescent="0.25">
      <c r="B390" s="193">
        <v>375</v>
      </c>
      <c r="C390" s="700" t="str" cm="1">
        <f t="array" ref="C390">IFERROR(
   INDEX('מצבת ורישום גנים'!B:$B,
      SMALL(
         IF(('מצבת ורישום גנים'!$A$3:$A$18000='נתונים כללים (1)'!$C$5),
         ROW('מצבת ורישום גנים'!$A$3:$A$18000)),
      ROW(A375))
   ),
"")</f>
        <v/>
      </c>
      <c r="D390" s="701" t="str">
        <f>IF(C390="", "",
   IFERROR(
      IF(VLOOKUP(C390, 'מצבת ורישום גנים'!B:H,7, FALSE) =$D$3,
         VLOOKUP(C390,'מצבת ורישום גנים'!B:D, 3, FALSE),
         "המוסד לא קיים ברשות"),
   "המוסד לא קיים"))</f>
        <v/>
      </c>
      <c r="E390" s="702" t="str">
        <f>IFERROR(VLOOKUP(C390,'מצבת ורישום גנים'!B:G,6,0),"")</f>
        <v/>
      </c>
      <c r="F390" s="702" t="str">
        <f>IFERROR(VLOOKUP(C:C,'מצבת ורישום גנים'!B:I,8,0),"  ")</f>
        <v xml:space="preserve">  </v>
      </c>
      <c r="G390" s="702" t="str">
        <f>IFERROR(VLOOKUP(C:C,'מצבת ורישום גנים'!B:H,4,0),"")</f>
        <v/>
      </c>
      <c r="H390" s="702" t="str">
        <f>IFERROR(VLOOKUP(C:C,'מצבת ורישום גנים'!B:H,5,0),"")</f>
        <v/>
      </c>
      <c r="I390" s="154"/>
      <c r="J390" s="154"/>
    </row>
    <row r="391" spans="2:10" ht="15" x14ac:dyDescent="0.25">
      <c r="B391" s="193">
        <v>376</v>
      </c>
      <c r="C391" s="700" t="str" cm="1">
        <f t="array" ref="C391">IFERROR(
   INDEX('מצבת ורישום גנים'!B:$B,
      SMALL(
         IF(('מצבת ורישום גנים'!$A$3:$A$18000='נתונים כללים (1)'!$C$5),
         ROW('מצבת ורישום גנים'!$A$3:$A$18000)),
      ROW(A376))
   ),
"")</f>
        <v/>
      </c>
      <c r="D391" s="701" t="str">
        <f>IF(C391="", "",
   IFERROR(
      IF(VLOOKUP(C391, 'מצבת ורישום גנים'!B:H,7, FALSE) =$D$3,
         VLOOKUP(C391,'מצבת ורישום גנים'!B:D, 3, FALSE),
         "המוסד לא קיים ברשות"),
   "המוסד לא קיים"))</f>
        <v/>
      </c>
      <c r="E391" s="702" t="str">
        <f>IFERROR(VLOOKUP(C391,'מצבת ורישום גנים'!B:G,6,0),"")</f>
        <v/>
      </c>
      <c r="F391" s="702" t="str">
        <f>IFERROR(VLOOKUP(C:C,'מצבת ורישום גנים'!B:I,8,0),"  ")</f>
        <v xml:space="preserve">  </v>
      </c>
      <c r="G391" s="702" t="str">
        <f>IFERROR(VLOOKUP(C:C,'מצבת ורישום גנים'!B:H,4,0),"")</f>
        <v/>
      </c>
      <c r="H391" s="702" t="str">
        <f>IFERROR(VLOOKUP(C:C,'מצבת ורישום גנים'!B:H,5,0),"")</f>
        <v/>
      </c>
      <c r="I391" s="154"/>
      <c r="J391" s="154"/>
    </row>
    <row r="392" spans="2:10" ht="15" x14ac:dyDescent="0.25">
      <c r="B392" s="193">
        <v>377</v>
      </c>
      <c r="C392" s="700" t="str" cm="1">
        <f t="array" ref="C392">IFERROR(
   INDEX('מצבת ורישום גנים'!B:$B,
      SMALL(
         IF(('מצבת ורישום גנים'!$A$3:$A$18000='נתונים כללים (1)'!$C$5),
         ROW('מצבת ורישום גנים'!$A$3:$A$18000)),
      ROW(A377))
   ),
"")</f>
        <v/>
      </c>
      <c r="D392" s="701" t="str">
        <f>IF(C392="", "",
   IFERROR(
      IF(VLOOKUP(C392, 'מצבת ורישום גנים'!B:H,7, FALSE) =$D$3,
         VLOOKUP(C392,'מצבת ורישום גנים'!B:D, 3, FALSE),
         "המוסד לא קיים ברשות"),
   "המוסד לא קיים"))</f>
        <v/>
      </c>
      <c r="E392" s="702" t="str">
        <f>IFERROR(VLOOKUP(C392,'מצבת ורישום גנים'!B:G,6,0),"")</f>
        <v/>
      </c>
      <c r="F392" s="702" t="str">
        <f>IFERROR(VLOOKUP(C:C,'מצבת ורישום גנים'!B:I,8,0),"  ")</f>
        <v xml:space="preserve">  </v>
      </c>
      <c r="G392" s="702" t="str">
        <f>IFERROR(VLOOKUP(C:C,'מצבת ורישום גנים'!B:H,4,0),"")</f>
        <v/>
      </c>
      <c r="H392" s="702" t="str">
        <f>IFERROR(VLOOKUP(C:C,'מצבת ורישום גנים'!B:H,5,0),"")</f>
        <v/>
      </c>
      <c r="I392" s="154"/>
      <c r="J392" s="154"/>
    </row>
    <row r="393" spans="2:10" ht="15" x14ac:dyDescent="0.25">
      <c r="B393" s="193">
        <v>378</v>
      </c>
      <c r="C393" s="700" t="str" cm="1">
        <f t="array" ref="C393">IFERROR(
   INDEX('מצבת ורישום גנים'!B:$B,
      SMALL(
         IF(('מצבת ורישום גנים'!$A$3:$A$18000='נתונים כללים (1)'!$C$5),
         ROW('מצבת ורישום גנים'!$A$3:$A$18000)),
      ROW(A378))
   ),
"")</f>
        <v/>
      </c>
      <c r="D393" s="701" t="str">
        <f>IF(C393="", "",
   IFERROR(
      IF(VLOOKUP(C393, 'מצבת ורישום גנים'!B:H,7, FALSE) =$D$3,
         VLOOKUP(C393,'מצבת ורישום גנים'!B:D, 3, FALSE),
         "המוסד לא קיים ברשות"),
   "המוסד לא קיים"))</f>
        <v/>
      </c>
      <c r="E393" s="702" t="str">
        <f>IFERROR(VLOOKUP(C393,'מצבת ורישום גנים'!B:G,6,0),"")</f>
        <v/>
      </c>
      <c r="F393" s="702" t="str">
        <f>IFERROR(VLOOKUP(C:C,'מצבת ורישום גנים'!B:I,8,0),"  ")</f>
        <v xml:space="preserve">  </v>
      </c>
      <c r="G393" s="702" t="str">
        <f>IFERROR(VLOOKUP(C:C,'מצבת ורישום גנים'!B:H,4,0),"")</f>
        <v/>
      </c>
      <c r="H393" s="702" t="str">
        <f>IFERROR(VLOOKUP(C:C,'מצבת ורישום גנים'!B:H,5,0),"")</f>
        <v/>
      </c>
      <c r="I393" s="154"/>
      <c r="J393" s="154"/>
    </row>
    <row r="394" spans="2:10" ht="15" x14ac:dyDescent="0.25">
      <c r="B394" s="193">
        <v>379</v>
      </c>
      <c r="C394" s="700" t="str" cm="1">
        <f t="array" ref="C394">IFERROR(
   INDEX('מצבת ורישום גנים'!B:$B,
      SMALL(
         IF(('מצבת ורישום גנים'!$A$3:$A$18000='נתונים כללים (1)'!$C$5),
         ROW('מצבת ורישום גנים'!$A$3:$A$18000)),
      ROW(A379))
   ),
"")</f>
        <v/>
      </c>
      <c r="D394" s="701" t="str">
        <f>IF(C394="", "",
   IFERROR(
      IF(VLOOKUP(C394, 'מצבת ורישום גנים'!B:H,7, FALSE) =$D$3,
         VLOOKUP(C394,'מצבת ורישום גנים'!B:D, 3, FALSE),
         "המוסד לא קיים ברשות"),
   "המוסד לא קיים"))</f>
        <v/>
      </c>
      <c r="E394" s="702" t="str">
        <f>IFERROR(VLOOKUP(C394,'מצבת ורישום גנים'!B:G,6,0),"")</f>
        <v/>
      </c>
      <c r="F394" s="702" t="str">
        <f>IFERROR(VLOOKUP(C:C,'מצבת ורישום גנים'!B:I,8,0),"  ")</f>
        <v xml:space="preserve">  </v>
      </c>
      <c r="G394" s="702" t="str">
        <f>IFERROR(VLOOKUP(C:C,'מצבת ורישום גנים'!B:H,4,0),"")</f>
        <v/>
      </c>
      <c r="H394" s="702" t="str">
        <f>IFERROR(VLOOKUP(C:C,'מצבת ורישום גנים'!B:H,5,0),"")</f>
        <v/>
      </c>
      <c r="I394" s="154"/>
      <c r="J394" s="154"/>
    </row>
    <row r="395" spans="2:10" ht="15" x14ac:dyDescent="0.25">
      <c r="B395" s="193">
        <v>380</v>
      </c>
      <c r="C395" s="700" t="str" cm="1">
        <f t="array" ref="C395">IFERROR(
   INDEX('מצבת ורישום גנים'!B:$B,
      SMALL(
         IF(('מצבת ורישום גנים'!$A$3:$A$18000='נתונים כללים (1)'!$C$5),
         ROW('מצבת ורישום גנים'!$A$3:$A$18000)),
      ROW(A380))
   ),
"")</f>
        <v/>
      </c>
      <c r="D395" s="701" t="str">
        <f>IF(C395="", "",
   IFERROR(
      IF(VLOOKUP(C395, 'מצבת ורישום גנים'!B:H,7, FALSE) =$D$3,
         VLOOKUP(C395,'מצבת ורישום גנים'!B:D, 3, FALSE),
         "המוסד לא קיים ברשות"),
   "המוסד לא קיים"))</f>
        <v/>
      </c>
      <c r="E395" s="702" t="str">
        <f>IFERROR(VLOOKUP(C395,'מצבת ורישום גנים'!B:G,6,0),"")</f>
        <v/>
      </c>
      <c r="F395" s="702" t="str">
        <f>IFERROR(VLOOKUP(C:C,'מצבת ורישום גנים'!B:I,8,0),"  ")</f>
        <v xml:space="preserve">  </v>
      </c>
      <c r="G395" s="702" t="str">
        <f>IFERROR(VLOOKUP(C:C,'מצבת ורישום גנים'!B:H,4,0),"")</f>
        <v/>
      </c>
      <c r="H395" s="702" t="str">
        <f>IFERROR(VLOOKUP(C:C,'מצבת ורישום גנים'!B:H,5,0),"")</f>
        <v/>
      </c>
      <c r="I395" s="154"/>
      <c r="J395" s="154"/>
    </row>
    <row r="396" spans="2:10" ht="15" x14ac:dyDescent="0.25">
      <c r="B396" s="193">
        <v>381</v>
      </c>
      <c r="C396" s="700" t="str" cm="1">
        <f t="array" ref="C396">IFERROR(
   INDEX('מצבת ורישום גנים'!B:$B,
      SMALL(
         IF(('מצבת ורישום גנים'!$A$3:$A$18000='נתונים כללים (1)'!$C$5),
         ROW('מצבת ורישום גנים'!$A$3:$A$18000)),
      ROW(A381))
   ),
"")</f>
        <v/>
      </c>
      <c r="D396" s="701" t="str">
        <f>IF(C396="", "",
   IFERROR(
      IF(VLOOKUP(C396, 'מצבת ורישום גנים'!B:H,7, FALSE) =$D$3,
         VLOOKUP(C396,'מצבת ורישום גנים'!B:D, 3, FALSE),
         "המוסד לא קיים ברשות"),
   "המוסד לא קיים"))</f>
        <v/>
      </c>
      <c r="E396" s="702" t="str">
        <f>IFERROR(VLOOKUP(C396,'מצבת ורישום גנים'!B:G,6,0),"")</f>
        <v/>
      </c>
      <c r="F396" s="702" t="str">
        <f>IFERROR(VLOOKUP(C:C,'מצבת ורישום גנים'!B:I,8,0),"  ")</f>
        <v xml:space="preserve">  </v>
      </c>
      <c r="G396" s="702" t="str">
        <f>IFERROR(VLOOKUP(C:C,'מצבת ורישום גנים'!B:H,4,0),"")</f>
        <v/>
      </c>
      <c r="H396" s="702" t="str">
        <f>IFERROR(VLOOKUP(C:C,'מצבת ורישום גנים'!B:H,5,0),"")</f>
        <v/>
      </c>
      <c r="I396" s="154"/>
      <c r="J396" s="154"/>
    </row>
    <row r="397" spans="2:10" ht="15" x14ac:dyDescent="0.25">
      <c r="B397" s="193">
        <v>382</v>
      </c>
      <c r="C397" s="700" t="str" cm="1">
        <f t="array" ref="C397">IFERROR(
   INDEX('מצבת ורישום גנים'!B:$B,
      SMALL(
         IF(('מצבת ורישום גנים'!$A$3:$A$18000='נתונים כללים (1)'!$C$5),
         ROW('מצבת ורישום גנים'!$A$3:$A$18000)),
      ROW(A382))
   ),
"")</f>
        <v/>
      </c>
      <c r="D397" s="701" t="str">
        <f>IF(C397="", "",
   IFERROR(
      IF(VLOOKUP(C397, 'מצבת ורישום גנים'!B:H,7, FALSE) =$D$3,
         VLOOKUP(C397,'מצבת ורישום גנים'!B:D, 3, FALSE),
         "המוסד לא קיים ברשות"),
   "המוסד לא קיים"))</f>
        <v/>
      </c>
      <c r="E397" s="702" t="str">
        <f>IFERROR(VLOOKUP(C397,'מצבת ורישום גנים'!B:G,6,0),"")</f>
        <v/>
      </c>
      <c r="F397" s="702" t="str">
        <f>IFERROR(VLOOKUP(C:C,'מצבת ורישום גנים'!B:I,8,0),"  ")</f>
        <v xml:space="preserve">  </v>
      </c>
      <c r="G397" s="702" t="str">
        <f>IFERROR(VLOOKUP(C:C,'מצבת ורישום גנים'!B:H,4,0),"")</f>
        <v/>
      </c>
      <c r="H397" s="702" t="str">
        <f>IFERROR(VLOOKUP(C:C,'מצבת ורישום גנים'!B:H,5,0),"")</f>
        <v/>
      </c>
      <c r="I397" s="154"/>
      <c r="J397" s="154"/>
    </row>
    <row r="398" spans="2:10" ht="15" x14ac:dyDescent="0.25">
      <c r="B398" s="193">
        <v>383</v>
      </c>
      <c r="C398" s="700" t="str" cm="1">
        <f t="array" ref="C398">IFERROR(
   INDEX('מצבת ורישום גנים'!B:$B,
      SMALL(
         IF(('מצבת ורישום גנים'!$A$3:$A$18000='נתונים כללים (1)'!$C$5),
         ROW('מצבת ורישום גנים'!$A$3:$A$18000)),
      ROW(A383))
   ),
"")</f>
        <v/>
      </c>
      <c r="D398" s="701" t="str">
        <f>IF(C398="", "",
   IFERROR(
      IF(VLOOKUP(C398, 'מצבת ורישום גנים'!B:H,7, FALSE) =$D$3,
         VLOOKUP(C398,'מצבת ורישום גנים'!B:D, 3, FALSE),
         "המוסד לא קיים ברשות"),
   "המוסד לא קיים"))</f>
        <v/>
      </c>
      <c r="E398" s="702" t="str">
        <f>IFERROR(VLOOKUP(C398,'מצבת ורישום גנים'!B:G,6,0),"")</f>
        <v/>
      </c>
      <c r="F398" s="702" t="str">
        <f>IFERROR(VLOOKUP(C:C,'מצבת ורישום גנים'!B:I,8,0),"  ")</f>
        <v xml:space="preserve">  </v>
      </c>
      <c r="G398" s="702" t="str">
        <f>IFERROR(VLOOKUP(C:C,'מצבת ורישום גנים'!B:H,4,0),"")</f>
        <v/>
      </c>
      <c r="H398" s="702" t="str">
        <f>IFERROR(VLOOKUP(C:C,'מצבת ורישום גנים'!B:H,5,0),"")</f>
        <v/>
      </c>
      <c r="I398" s="154"/>
      <c r="J398" s="154"/>
    </row>
    <row r="399" spans="2:10" ht="15" x14ac:dyDescent="0.25">
      <c r="B399" s="193">
        <v>384</v>
      </c>
      <c r="C399" s="700" t="str" cm="1">
        <f t="array" ref="C399">IFERROR(
   INDEX('מצבת ורישום גנים'!B:$B,
      SMALL(
         IF(('מצבת ורישום גנים'!$A$3:$A$18000='נתונים כללים (1)'!$C$5),
         ROW('מצבת ורישום גנים'!$A$3:$A$18000)),
      ROW(A384))
   ),
"")</f>
        <v/>
      </c>
      <c r="D399" s="701" t="str">
        <f>IF(C399="", "",
   IFERROR(
      IF(VLOOKUP(C399, 'מצבת ורישום גנים'!B:H,7, FALSE) =$D$3,
         VLOOKUP(C399,'מצבת ורישום גנים'!B:D, 3, FALSE),
         "המוסד לא קיים ברשות"),
   "המוסד לא קיים"))</f>
        <v/>
      </c>
      <c r="E399" s="702" t="str">
        <f>IFERROR(VLOOKUP(C399,'מצבת ורישום גנים'!B:G,6,0),"")</f>
        <v/>
      </c>
      <c r="F399" s="702" t="str">
        <f>IFERROR(VLOOKUP(C:C,'מצבת ורישום גנים'!B:I,8,0),"  ")</f>
        <v xml:space="preserve">  </v>
      </c>
      <c r="G399" s="702" t="str">
        <f>IFERROR(VLOOKUP(C:C,'מצבת ורישום גנים'!B:H,4,0),"")</f>
        <v/>
      </c>
      <c r="H399" s="702" t="str">
        <f>IFERROR(VLOOKUP(C:C,'מצבת ורישום גנים'!B:H,5,0),"")</f>
        <v/>
      </c>
      <c r="I399" s="154"/>
      <c r="J399" s="154"/>
    </row>
    <row r="400" spans="2:10" ht="15" x14ac:dyDescent="0.25">
      <c r="B400" s="193">
        <v>385</v>
      </c>
      <c r="C400" s="700" t="str" cm="1">
        <f t="array" ref="C400">IFERROR(
   INDEX('מצבת ורישום גנים'!B:$B,
      SMALL(
         IF(('מצבת ורישום גנים'!$A$3:$A$18000='נתונים כללים (1)'!$C$5),
         ROW('מצבת ורישום גנים'!$A$3:$A$18000)),
      ROW(A385))
   ),
"")</f>
        <v/>
      </c>
      <c r="D400" s="701" t="str">
        <f>IF(C400="", "",
   IFERROR(
      IF(VLOOKUP(C400, 'מצבת ורישום גנים'!B:H,7, FALSE) =$D$3,
         VLOOKUP(C400,'מצבת ורישום גנים'!B:D, 3, FALSE),
         "המוסד לא קיים ברשות"),
   "המוסד לא קיים"))</f>
        <v/>
      </c>
      <c r="E400" s="702" t="str">
        <f>IFERROR(VLOOKUP(C400,'מצבת ורישום גנים'!B:G,6,0),"")</f>
        <v/>
      </c>
      <c r="F400" s="702" t="str">
        <f>IFERROR(VLOOKUP(C:C,'מצבת ורישום גנים'!B:I,8,0),"  ")</f>
        <v xml:space="preserve">  </v>
      </c>
      <c r="G400" s="702" t="str">
        <f>IFERROR(VLOOKUP(C:C,'מצבת ורישום גנים'!B:H,4,0),"")</f>
        <v/>
      </c>
      <c r="H400" s="702" t="str">
        <f>IFERROR(VLOOKUP(C:C,'מצבת ורישום גנים'!B:H,5,0),"")</f>
        <v/>
      </c>
      <c r="I400" s="154"/>
      <c r="J400" s="154"/>
    </row>
    <row r="401" spans="2:10" ht="15" x14ac:dyDescent="0.25">
      <c r="B401" s="193">
        <v>386</v>
      </c>
      <c r="C401" s="700" t="str" cm="1">
        <f t="array" ref="C401">IFERROR(
   INDEX('מצבת ורישום גנים'!B:$B,
      SMALL(
         IF(('מצבת ורישום גנים'!$A$3:$A$18000='נתונים כללים (1)'!$C$5),
         ROW('מצבת ורישום גנים'!$A$3:$A$18000)),
      ROW(A386))
   ),
"")</f>
        <v/>
      </c>
      <c r="D401" s="701" t="str">
        <f>IF(C401="", "",
   IFERROR(
      IF(VLOOKUP(C401, 'מצבת ורישום גנים'!B:H,7, FALSE) =$D$3,
         VLOOKUP(C401,'מצבת ורישום גנים'!B:D, 3, FALSE),
         "המוסד לא קיים ברשות"),
   "המוסד לא קיים"))</f>
        <v/>
      </c>
      <c r="E401" s="702" t="str">
        <f>IFERROR(VLOOKUP(C401,'מצבת ורישום גנים'!B:G,6,0),"")</f>
        <v/>
      </c>
      <c r="F401" s="702" t="str">
        <f>IFERROR(VLOOKUP(C:C,'מצבת ורישום גנים'!B:I,8,0),"  ")</f>
        <v xml:space="preserve">  </v>
      </c>
      <c r="G401" s="702" t="str">
        <f>IFERROR(VLOOKUP(C:C,'מצבת ורישום גנים'!B:H,4,0),"")</f>
        <v/>
      </c>
      <c r="H401" s="702" t="str">
        <f>IFERROR(VLOOKUP(C:C,'מצבת ורישום גנים'!B:H,5,0),"")</f>
        <v/>
      </c>
      <c r="I401" s="154"/>
      <c r="J401" s="154"/>
    </row>
    <row r="402" spans="2:10" ht="15" x14ac:dyDescent="0.25">
      <c r="B402" s="193">
        <v>387</v>
      </c>
      <c r="C402" s="700" t="str" cm="1">
        <f t="array" ref="C402">IFERROR(
   INDEX('מצבת ורישום גנים'!B:$B,
      SMALL(
         IF(('מצבת ורישום גנים'!$A$3:$A$18000='נתונים כללים (1)'!$C$5),
         ROW('מצבת ורישום גנים'!$A$3:$A$18000)),
      ROW(A387))
   ),
"")</f>
        <v/>
      </c>
      <c r="D402" s="701" t="str">
        <f>IF(C402="", "",
   IFERROR(
      IF(VLOOKUP(C402, 'מצבת ורישום גנים'!B:H,7, FALSE) =$D$3,
         VLOOKUP(C402,'מצבת ורישום גנים'!B:D, 3, FALSE),
         "המוסד לא קיים ברשות"),
   "המוסד לא קיים"))</f>
        <v/>
      </c>
      <c r="E402" s="702" t="str">
        <f>IFERROR(VLOOKUP(C402,'מצבת ורישום גנים'!B:G,6,0),"")</f>
        <v/>
      </c>
      <c r="F402" s="702" t="str">
        <f>IFERROR(VLOOKUP(C:C,'מצבת ורישום גנים'!B:I,8,0),"  ")</f>
        <v xml:space="preserve">  </v>
      </c>
      <c r="G402" s="702" t="str">
        <f>IFERROR(VLOOKUP(C:C,'מצבת ורישום גנים'!B:H,4,0),"")</f>
        <v/>
      </c>
      <c r="H402" s="702" t="str">
        <f>IFERROR(VLOOKUP(C:C,'מצבת ורישום גנים'!B:H,5,0),"")</f>
        <v/>
      </c>
      <c r="I402" s="154"/>
      <c r="J402" s="154"/>
    </row>
    <row r="403" spans="2:10" ht="15" x14ac:dyDescent="0.25">
      <c r="B403" s="193">
        <v>388</v>
      </c>
      <c r="C403" s="700" t="str" cm="1">
        <f t="array" ref="C403">IFERROR(
   INDEX('מצבת ורישום גנים'!B:$B,
      SMALL(
         IF(('מצבת ורישום גנים'!$A$3:$A$18000='נתונים כללים (1)'!$C$5),
         ROW('מצבת ורישום גנים'!$A$3:$A$18000)),
      ROW(A388))
   ),
"")</f>
        <v/>
      </c>
      <c r="D403" s="701" t="str">
        <f>IF(C403="", "",
   IFERROR(
      IF(VLOOKUP(C403, 'מצבת ורישום גנים'!B:H,7, FALSE) =$D$3,
         VLOOKUP(C403,'מצבת ורישום גנים'!B:D, 3, FALSE),
         "המוסד לא קיים ברשות"),
   "המוסד לא קיים"))</f>
        <v/>
      </c>
      <c r="E403" s="702" t="str">
        <f>IFERROR(VLOOKUP(C403,'מצבת ורישום גנים'!B:G,6,0),"")</f>
        <v/>
      </c>
      <c r="F403" s="702" t="str">
        <f>IFERROR(VLOOKUP(C:C,'מצבת ורישום גנים'!B:I,8,0),"  ")</f>
        <v xml:space="preserve">  </v>
      </c>
      <c r="G403" s="702" t="str">
        <f>IFERROR(VLOOKUP(C:C,'מצבת ורישום גנים'!B:H,4,0),"")</f>
        <v/>
      </c>
      <c r="H403" s="702" t="str">
        <f>IFERROR(VLOOKUP(C:C,'מצבת ורישום גנים'!B:H,5,0),"")</f>
        <v/>
      </c>
      <c r="I403" s="154"/>
      <c r="J403" s="154"/>
    </row>
    <row r="404" spans="2:10" ht="15" x14ac:dyDescent="0.25">
      <c r="B404" s="193">
        <v>389</v>
      </c>
      <c r="C404" s="700" t="str" cm="1">
        <f t="array" ref="C404">IFERROR(
   INDEX('מצבת ורישום גנים'!B:$B,
      SMALL(
         IF(('מצבת ורישום גנים'!$A$3:$A$18000='נתונים כללים (1)'!$C$5),
         ROW('מצבת ורישום גנים'!$A$3:$A$18000)),
      ROW(A389))
   ),
"")</f>
        <v/>
      </c>
      <c r="D404" s="701" t="str">
        <f>IF(C404="", "",
   IFERROR(
      IF(VLOOKUP(C404, 'מצבת ורישום גנים'!B:H,7, FALSE) =$D$3,
         VLOOKUP(C404,'מצבת ורישום גנים'!B:D, 3, FALSE),
         "המוסד לא קיים ברשות"),
   "המוסד לא קיים"))</f>
        <v/>
      </c>
      <c r="E404" s="702" t="str">
        <f>IFERROR(VLOOKUP(C404,'מצבת ורישום גנים'!B:G,6,0),"")</f>
        <v/>
      </c>
      <c r="F404" s="702" t="str">
        <f>IFERROR(VLOOKUP(C:C,'מצבת ורישום גנים'!B:I,8,0),"  ")</f>
        <v xml:space="preserve">  </v>
      </c>
      <c r="G404" s="702" t="str">
        <f>IFERROR(VLOOKUP(C:C,'מצבת ורישום גנים'!B:H,4,0),"")</f>
        <v/>
      </c>
      <c r="H404" s="702" t="str">
        <f>IFERROR(VLOOKUP(C:C,'מצבת ורישום גנים'!B:H,5,0),"")</f>
        <v/>
      </c>
      <c r="I404" s="154"/>
      <c r="J404" s="154"/>
    </row>
    <row r="405" spans="2:10" ht="15" x14ac:dyDescent="0.25">
      <c r="B405" s="193">
        <v>390</v>
      </c>
      <c r="C405" s="700" t="str" cm="1">
        <f t="array" ref="C405">IFERROR(
   INDEX('מצבת ורישום גנים'!B:$B,
      SMALL(
         IF(('מצבת ורישום גנים'!$A$3:$A$18000='נתונים כללים (1)'!$C$5),
         ROW('מצבת ורישום גנים'!$A$3:$A$18000)),
      ROW(A390))
   ),
"")</f>
        <v/>
      </c>
      <c r="D405" s="701" t="str">
        <f>IF(C405="", "",
   IFERROR(
      IF(VLOOKUP(C405, 'מצבת ורישום גנים'!B:H,7, FALSE) =$D$3,
         VLOOKUP(C405,'מצבת ורישום גנים'!B:D, 3, FALSE),
         "המוסד לא קיים ברשות"),
   "המוסד לא קיים"))</f>
        <v/>
      </c>
      <c r="E405" s="702" t="str">
        <f>IFERROR(VLOOKUP(C405,'מצבת ורישום גנים'!B:G,6,0),"")</f>
        <v/>
      </c>
      <c r="F405" s="702" t="str">
        <f>IFERROR(VLOOKUP(C:C,'מצבת ורישום גנים'!B:I,8,0),"  ")</f>
        <v xml:space="preserve">  </v>
      </c>
      <c r="G405" s="702" t="str">
        <f>IFERROR(VLOOKUP(C:C,'מצבת ורישום גנים'!B:H,4,0),"")</f>
        <v/>
      </c>
      <c r="H405" s="702" t="str">
        <f>IFERROR(VLOOKUP(C:C,'מצבת ורישום גנים'!B:H,5,0),"")</f>
        <v/>
      </c>
      <c r="I405" s="154"/>
      <c r="J405" s="154"/>
    </row>
    <row r="406" spans="2:10" ht="15" x14ac:dyDescent="0.25">
      <c r="B406" s="193">
        <v>391</v>
      </c>
      <c r="C406" s="700" t="str" cm="1">
        <f t="array" ref="C406">IFERROR(
   INDEX('מצבת ורישום גנים'!B:$B,
      SMALL(
         IF(('מצבת ורישום גנים'!$A$3:$A$18000='נתונים כללים (1)'!$C$5),
         ROW('מצבת ורישום גנים'!$A$3:$A$18000)),
      ROW(A391))
   ),
"")</f>
        <v/>
      </c>
      <c r="D406" s="701" t="str">
        <f>IF(C406="", "",
   IFERROR(
      IF(VLOOKUP(C406, 'מצבת ורישום גנים'!B:H,7, FALSE) =$D$3,
         VLOOKUP(C406,'מצבת ורישום גנים'!B:D, 3, FALSE),
         "המוסד לא קיים ברשות"),
   "המוסד לא קיים"))</f>
        <v/>
      </c>
      <c r="E406" s="702" t="str">
        <f>IFERROR(VLOOKUP(C406,'מצבת ורישום גנים'!B:G,6,0),"")</f>
        <v/>
      </c>
      <c r="F406" s="702" t="str">
        <f>IFERROR(VLOOKUP(C:C,'מצבת ורישום גנים'!B:I,8,0),"  ")</f>
        <v xml:space="preserve">  </v>
      </c>
      <c r="G406" s="702" t="str">
        <f>IFERROR(VLOOKUP(C:C,'מצבת ורישום גנים'!B:H,4,0),"")</f>
        <v/>
      </c>
      <c r="H406" s="702" t="str">
        <f>IFERROR(VLOOKUP(C:C,'מצבת ורישום גנים'!B:H,5,0),"")</f>
        <v/>
      </c>
      <c r="I406" s="154"/>
      <c r="J406" s="154"/>
    </row>
    <row r="407" spans="2:10" ht="15" x14ac:dyDescent="0.25">
      <c r="B407" s="193">
        <v>392</v>
      </c>
      <c r="C407" s="700" t="str" cm="1">
        <f t="array" ref="C407">IFERROR(
   INDEX('מצבת ורישום גנים'!B:$B,
      SMALL(
         IF(('מצבת ורישום גנים'!$A$3:$A$18000='נתונים כללים (1)'!$C$5),
         ROW('מצבת ורישום גנים'!$A$3:$A$18000)),
      ROW(A392))
   ),
"")</f>
        <v/>
      </c>
      <c r="D407" s="701" t="str">
        <f>IF(C407="", "",
   IFERROR(
      IF(VLOOKUP(C407, 'מצבת ורישום גנים'!B:H,7, FALSE) =$D$3,
         VLOOKUP(C407,'מצבת ורישום גנים'!B:D, 3, FALSE),
         "המוסד לא קיים ברשות"),
   "המוסד לא קיים"))</f>
        <v/>
      </c>
      <c r="E407" s="702" t="str">
        <f>IFERROR(VLOOKUP(C407,'מצבת ורישום גנים'!B:G,6,0),"")</f>
        <v/>
      </c>
      <c r="F407" s="702" t="str">
        <f>IFERROR(VLOOKUP(C:C,'מצבת ורישום גנים'!B:I,8,0),"  ")</f>
        <v xml:space="preserve">  </v>
      </c>
      <c r="G407" s="702" t="str">
        <f>IFERROR(VLOOKUP(C:C,'מצבת ורישום גנים'!B:H,4,0),"")</f>
        <v/>
      </c>
      <c r="H407" s="702" t="str">
        <f>IFERROR(VLOOKUP(C:C,'מצבת ורישום גנים'!B:H,5,0),"")</f>
        <v/>
      </c>
      <c r="I407" s="154"/>
      <c r="J407" s="154"/>
    </row>
    <row r="408" spans="2:10" ht="15" x14ac:dyDescent="0.25">
      <c r="B408" s="193">
        <v>393</v>
      </c>
      <c r="C408" s="700" t="str" cm="1">
        <f t="array" ref="C408">IFERROR(
   INDEX('מצבת ורישום גנים'!B:$B,
      SMALL(
         IF(('מצבת ורישום גנים'!$A$3:$A$18000='נתונים כללים (1)'!$C$5),
         ROW('מצבת ורישום גנים'!$A$3:$A$18000)),
      ROW(A393))
   ),
"")</f>
        <v/>
      </c>
      <c r="D408" s="701" t="str">
        <f>IF(C408="", "",
   IFERROR(
      IF(VLOOKUP(C408, 'מצבת ורישום גנים'!B:H,7, FALSE) =$D$3,
         VLOOKUP(C408,'מצבת ורישום גנים'!B:D, 3, FALSE),
         "המוסד לא קיים ברשות"),
   "המוסד לא קיים"))</f>
        <v/>
      </c>
      <c r="E408" s="702" t="str">
        <f>IFERROR(VLOOKUP(C408,'מצבת ורישום גנים'!B:G,6,0),"")</f>
        <v/>
      </c>
      <c r="F408" s="702" t="str">
        <f>IFERROR(VLOOKUP(C:C,'מצבת ורישום גנים'!B:I,8,0),"  ")</f>
        <v xml:space="preserve">  </v>
      </c>
      <c r="G408" s="702" t="str">
        <f>IFERROR(VLOOKUP(C:C,'מצבת ורישום גנים'!B:H,4,0),"")</f>
        <v/>
      </c>
      <c r="H408" s="702" t="str">
        <f>IFERROR(VLOOKUP(C:C,'מצבת ורישום גנים'!B:H,5,0),"")</f>
        <v/>
      </c>
      <c r="I408" s="154"/>
      <c r="J408" s="154"/>
    </row>
    <row r="409" spans="2:10" ht="15" x14ac:dyDescent="0.25">
      <c r="B409" s="193">
        <v>394</v>
      </c>
      <c r="C409" s="700" t="str" cm="1">
        <f t="array" ref="C409">IFERROR(
   INDEX('מצבת ורישום גנים'!B:$B,
      SMALL(
         IF(('מצבת ורישום גנים'!$A$3:$A$18000='נתונים כללים (1)'!$C$5),
         ROW('מצבת ורישום גנים'!$A$3:$A$18000)),
      ROW(A394))
   ),
"")</f>
        <v/>
      </c>
      <c r="D409" s="701" t="str">
        <f>IF(C409="", "",
   IFERROR(
      IF(VLOOKUP(C409, 'מצבת ורישום גנים'!B:H,7, FALSE) =$D$3,
         VLOOKUP(C409,'מצבת ורישום גנים'!B:D, 3, FALSE),
         "המוסד לא קיים ברשות"),
   "המוסד לא קיים"))</f>
        <v/>
      </c>
      <c r="E409" s="702" t="str">
        <f>IFERROR(VLOOKUP(C409,'מצבת ורישום גנים'!B:G,6,0),"")</f>
        <v/>
      </c>
      <c r="F409" s="702" t="str">
        <f>IFERROR(VLOOKUP(C:C,'מצבת ורישום גנים'!B:I,8,0),"  ")</f>
        <v xml:space="preserve">  </v>
      </c>
      <c r="G409" s="702" t="str">
        <f>IFERROR(VLOOKUP(C:C,'מצבת ורישום גנים'!B:H,4,0),"")</f>
        <v/>
      </c>
      <c r="H409" s="702" t="str">
        <f>IFERROR(VLOOKUP(C:C,'מצבת ורישום גנים'!B:H,5,0),"")</f>
        <v/>
      </c>
      <c r="I409" s="154"/>
      <c r="J409" s="154"/>
    </row>
    <row r="410" spans="2:10" ht="15" x14ac:dyDescent="0.25">
      <c r="B410" s="193">
        <v>395</v>
      </c>
      <c r="C410" s="700" t="str" cm="1">
        <f t="array" ref="C410">IFERROR(
   INDEX('מצבת ורישום גנים'!B:$B,
      SMALL(
         IF(('מצבת ורישום גנים'!$A$3:$A$18000='נתונים כללים (1)'!$C$5),
         ROW('מצבת ורישום גנים'!$A$3:$A$18000)),
      ROW(A395))
   ),
"")</f>
        <v/>
      </c>
      <c r="D410" s="701" t="str">
        <f>IF(C410="", "",
   IFERROR(
      IF(VLOOKUP(C410, 'מצבת ורישום גנים'!B:H,7, FALSE) =$D$3,
         VLOOKUP(C410,'מצבת ורישום גנים'!B:D, 3, FALSE),
         "המוסד לא קיים ברשות"),
   "המוסד לא קיים"))</f>
        <v/>
      </c>
      <c r="E410" s="702" t="str">
        <f>IFERROR(VLOOKUP(C410,'מצבת ורישום גנים'!B:G,6,0),"")</f>
        <v/>
      </c>
      <c r="F410" s="702" t="str">
        <f>IFERROR(VLOOKUP(C:C,'מצבת ורישום גנים'!B:I,8,0),"  ")</f>
        <v xml:space="preserve">  </v>
      </c>
      <c r="G410" s="702" t="str">
        <f>IFERROR(VLOOKUP(C:C,'מצבת ורישום גנים'!B:H,4,0),"")</f>
        <v/>
      </c>
      <c r="H410" s="702" t="str">
        <f>IFERROR(VLOOKUP(C:C,'מצבת ורישום גנים'!B:H,5,0),"")</f>
        <v/>
      </c>
      <c r="I410" s="154"/>
      <c r="J410" s="154"/>
    </row>
    <row r="411" spans="2:10" ht="15" x14ac:dyDescent="0.25">
      <c r="B411" s="193">
        <v>396</v>
      </c>
      <c r="C411" s="700" t="str" cm="1">
        <f t="array" ref="C411">IFERROR(
   INDEX('מצבת ורישום גנים'!B:$B,
      SMALL(
         IF(('מצבת ורישום גנים'!$A$3:$A$18000='נתונים כללים (1)'!$C$5),
         ROW('מצבת ורישום גנים'!$A$3:$A$18000)),
      ROW(A396))
   ),
"")</f>
        <v/>
      </c>
      <c r="D411" s="701" t="str">
        <f>IF(C411="", "",
   IFERROR(
      IF(VLOOKUP(C411, 'מצבת ורישום גנים'!B:H,7, FALSE) =$D$3,
         VLOOKUP(C411,'מצבת ורישום גנים'!B:D, 3, FALSE),
         "המוסד לא קיים ברשות"),
   "המוסד לא קיים"))</f>
        <v/>
      </c>
      <c r="E411" s="702" t="str">
        <f>IFERROR(VLOOKUP(C411,'מצבת ורישום גנים'!B:G,6,0),"")</f>
        <v/>
      </c>
      <c r="F411" s="702" t="str">
        <f>IFERROR(VLOOKUP(C:C,'מצבת ורישום גנים'!B:I,8,0),"  ")</f>
        <v xml:space="preserve">  </v>
      </c>
      <c r="G411" s="702" t="str">
        <f>IFERROR(VLOOKUP(C:C,'מצבת ורישום גנים'!B:H,4,0),"")</f>
        <v/>
      </c>
      <c r="H411" s="702" t="str">
        <f>IFERROR(VLOOKUP(C:C,'מצבת ורישום גנים'!B:H,5,0),"")</f>
        <v/>
      </c>
      <c r="I411" s="154"/>
      <c r="J411" s="154"/>
    </row>
    <row r="412" spans="2:10" ht="15" x14ac:dyDescent="0.25">
      <c r="B412" s="193">
        <v>397</v>
      </c>
      <c r="C412" s="700" t="str" cm="1">
        <f t="array" ref="C412">IFERROR(
   INDEX('מצבת ורישום גנים'!B:$B,
      SMALL(
         IF(('מצבת ורישום גנים'!$A$3:$A$18000='נתונים כללים (1)'!$C$5),
         ROW('מצבת ורישום גנים'!$A$3:$A$18000)),
      ROW(A397))
   ),
"")</f>
        <v/>
      </c>
      <c r="D412" s="701" t="str">
        <f>IF(C412="", "",
   IFERROR(
      IF(VLOOKUP(C412, 'מצבת ורישום גנים'!B:H,7, FALSE) =$D$3,
         VLOOKUP(C412,'מצבת ורישום גנים'!B:D, 3, FALSE),
         "המוסד לא קיים ברשות"),
   "המוסד לא קיים"))</f>
        <v/>
      </c>
      <c r="E412" s="702" t="str">
        <f>IFERROR(VLOOKUP(C412,'מצבת ורישום גנים'!B:G,6,0),"")</f>
        <v/>
      </c>
      <c r="F412" s="702" t="str">
        <f>IFERROR(VLOOKUP(C:C,'מצבת ורישום גנים'!B:I,8,0),"  ")</f>
        <v xml:space="preserve">  </v>
      </c>
      <c r="G412" s="702" t="str">
        <f>IFERROR(VLOOKUP(C:C,'מצבת ורישום גנים'!B:H,4,0),"")</f>
        <v/>
      </c>
      <c r="H412" s="702" t="str">
        <f>IFERROR(VLOOKUP(C:C,'מצבת ורישום גנים'!B:H,5,0),"")</f>
        <v/>
      </c>
      <c r="I412" s="154"/>
      <c r="J412" s="154"/>
    </row>
    <row r="413" spans="2:10" ht="15" x14ac:dyDescent="0.25">
      <c r="B413" s="193">
        <v>398</v>
      </c>
      <c r="C413" s="700" t="str" cm="1">
        <f t="array" ref="C413">IFERROR(
   INDEX('מצבת ורישום גנים'!B:$B,
      SMALL(
         IF(('מצבת ורישום גנים'!$A$3:$A$18000='נתונים כללים (1)'!$C$5),
         ROW('מצבת ורישום גנים'!$A$3:$A$18000)),
      ROW(A398))
   ),
"")</f>
        <v/>
      </c>
      <c r="D413" s="701" t="str">
        <f>IF(C413="", "",
   IFERROR(
      IF(VLOOKUP(C413, 'מצבת ורישום גנים'!B:H,7, FALSE) =$D$3,
         VLOOKUP(C413,'מצבת ורישום גנים'!B:D, 3, FALSE),
         "המוסד לא קיים ברשות"),
   "המוסד לא קיים"))</f>
        <v/>
      </c>
      <c r="E413" s="702" t="str">
        <f>IFERROR(VLOOKUP(C413,'מצבת ורישום גנים'!B:G,6,0),"")</f>
        <v/>
      </c>
      <c r="F413" s="702" t="str">
        <f>IFERROR(VLOOKUP(C:C,'מצבת ורישום גנים'!B:I,8,0),"  ")</f>
        <v xml:space="preserve">  </v>
      </c>
      <c r="G413" s="702" t="str">
        <f>IFERROR(VLOOKUP(C:C,'מצבת ורישום גנים'!B:H,4,0),"")</f>
        <v/>
      </c>
      <c r="H413" s="702" t="str">
        <f>IFERROR(VLOOKUP(C:C,'מצבת ורישום גנים'!B:H,5,0),"")</f>
        <v/>
      </c>
      <c r="I413" s="154"/>
      <c r="J413" s="154"/>
    </row>
    <row r="414" spans="2:10" ht="15" x14ac:dyDescent="0.25">
      <c r="B414" s="193">
        <v>399</v>
      </c>
      <c r="C414" s="700" t="str" cm="1">
        <f t="array" ref="C414">IFERROR(
   INDEX('מצבת ורישום גנים'!B:$B,
      SMALL(
         IF(('מצבת ורישום גנים'!$A$3:$A$18000='נתונים כללים (1)'!$C$5),
         ROW('מצבת ורישום גנים'!$A$3:$A$18000)),
      ROW(A399))
   ),
"")</f>
        <v/>
      </c>
      <c r="D414" s="701" t="str">
        <f>IF(C414="", "",
   IFERROR(
      IF(VLOOKUP(C414, 'מצבת ורישום גנים'!B:H,7, FALSE) =$D$3,
         VLOOKUP(C414,'מצבת ורישום גנים'!B:D, 3, FALSE),
         "המוסד לא קיים ברשות"),
   "המוסד לא קיים"))</f>
        <v/>
      </c>
      <c r="E414" s="702" t="str">
        <f>IFERROR(VLOOKUP(C414,'מצבת ורישום גנים'!B:G,6,0),"")</f>
        <v/>
      </c>
      <c r="F414" s="702" t="str">
        <f>IFERROR(VLOOKUP(C:C,'מצבת ורישום גנים'!B:I,8,0),"  ")</f>
        <v xml:space="preserve">  </v>
      </c>
      <c r="G414" s="702" t="str">
        <f>IFERROR(VLOOKUP(C:C,'מצבת ורישום גנים'!B:H,4,0),"")</f>
        <v/>
      </c>
      <c r="H414" s="702" t="str">
        <f>IFERROR(VLOOKUP(C:C,'מצבת ורישום גנים'!B:H,5,0),"")</f>
        <v/>
      </c>
      <c r="I414" s="154"/>
      <c r="J414" s="154"/>
    </row>
    <row r="415" spans="2:10" ht="15" x14ac:dyDescent="0.25">
      <c r="B415" s="193">
        <v>400</v>
      </c>
      <c r="C415" s="700" t="str" cm="1">
        <f t="array" ref="C415">IFERROR(
   INDEX('מצבת ורישום גנים'!B:$B,
      SMALL(
         IF(('מצבת ורישום גנים'!$A$3:$A$18000='נתונים כללים (1)'!$C$5),
         ROW('מצבת ורישום גנים'!$A$3:$A$18000)),
      ROW(A400))
   ),
"")</f>
        <v/>
      </c>
      <c r="D415" s="701" t="str">
        <f>IF(C415="", "",
   IFERROR(
      IF(VLOOKUP(C415, 'מצבת ורישום גנים'!B:H,7, FALSE) =$D$3,
         VLOOKUP(C415,'מצבת ורישום גנים'!B:D, 3, FALSE),
         "המוסד לא קיים ברשות"),
   "המוסד לא קיים"))</f>
        <v/>
      </c>
      <c r="E415" s="702" t="str">
        <f>IFERROR(VLOOKUP(C415,'מצבת ורישום גנים'!B:G,6,0),"")</f>
        <v/>
      </c>
      <c r="F415" s="702" t="str">
        <f>IFERROR(VLOOKUP(C:C,'מצבת ורישום גנים'!B:I,8,0),"  ")</f>
        <v xml:space="preserve">  </v>
      </c>
      <c r="G415" s="702" t="str">
        <f>IFERROR(VLOOKUP(C:C,'מצבת ורישום גנים'!B:H,4,0),"")</f>
        <v/>
      </c>
      <c r="H415" s="702" t="str">
        <f>IFERROR(VLOOKUP(C:C,'מצבת ורישום גנים'!B:H,5,0),"")</f>
        <v/>
      </c>
      <c r="I415" s="154"/>
      <c r="J415" s="154"/>
    </row>
    <row r="416" spans="2:10" ht="15" x14ac:dyDescent="0.25">
      <c r="B416" s="193">
        <v>401</v>
      </c>
      <c r="C416" s="700" t="str" cm="1">
        <f t="array" ref="C416">IFERROR(
   INDEX('מצבת ורישום גנים'!B:$B,
      SMALL(
         IF(('מצבת ורישום גנים'!$A$3:$A$18000='נתונים כללים (1)'!$C$5),
         ROW('מצבת ורישום גנים'!$A$3:$A$18000)),
      ROW(A401))
   ),
"")</f>
        <v/>
      </c>
      <c r="D416" s="701" t="str">
        <f>IF(C416="", "",
   IFERROR(
      IF(VLOOKUP(C416, 'מצבת ורישום גנים'!B:H,7, FALSE) =$D$3,
         VLOOKUP(C416,'מצבת ורישום גנים'!B:D, 3, FALSE),
         "המוסד לא קיים ברשות"),
   "המוסד לא קיים"))</f>
        <v/>
      </c>
      <c r="E416" s="702" t="str">
        <f>IFERROR(VLOOKUP(C416,'מצבת ורישום גנים'!B:G,6,0),"")</f>
        <v/>
      </c>
      <c r="F416" s="702" t="str">
        <f>IFERROR(VLOOKUP(C:C,'מצבת ורישום גנים'!B:I,8,0),"  ")</f>
        <v xml:space="preserve">  </v>
      </c>
      <c r="G416" s="702" t="str">
        <f>IFERROR(VLOOKUP(C:C,'מצבת ורישום גנים'!B:H,4,0),"")</f>
        <v/>
      </c>
      <c r="H416" s="702" t="str">
        <f>IFERROR(VLOOKUP(C:C,'מצבת ורישום גנים'!B:H,5,0),"")</f>
        <v/>
      </c>
      <c r="I416" s="154"/>
      <c r="J416" s="154"/>
    </row>
    <row r="417" spans="2:10" ht="15" x14ac:dyDescent="0.25">
      <c r="B417" s="193">
        <v>402</v>
      </c>
      <c r="C417" s="700" t="str" cm="1">
        <f t="array" ref="C417">IFERROR(
   INDEX('מצבת ורישום גנים'!B:$B,
      SMALL(
         IF(('מצבת ורישום גנים'!$A$3:$A$18000='נתונים כללים (1)'!$C$5),
         ROW('מצבת ורישום גנים'!$A$3:$A$18000)),
      ROW(A402))
   ),
"")</f>
        <v/>
      </c>
      <c r="D417" s="701" t="str">
        <f>IF(C417="", "",
   IFERROR(
      IF(VLOOKUP(C417, 'מצבת ורישום גנים'!B:H,7, FALSE) =$D$3,
         VLOOKUP(C417,'מצבת ורישום גנים'!B:D, 3, FALSE),
         "המוסד לא קיים ברשות"),
   "המוסד לא קיים"))</f>
        <v/>
      </c>
      <c r="E417" s="702" t="str">
        <f>IFERROR(VLOOKUP(C417,'מצבת ורישום גנים'!B:G,6,0),"")</f>
        <v/>
      </c>
      <c r="F417" s="702" t="str">
        <f>IFERROR(VLOOKUP(C:C,'מצבת ורישום גנים'!B:I,8,0),"  ")</f>
        <v xml:space="preserve">  </v>
      </c>
      <c r="G417" s="702" t="str">
        <f>IFERROR(VLOOKUP(C:C,'מצבת ורישום גנים'!B:H,4,0),"")</f>
        <v/>
      </c>
      <c r="H417" s="702" t="str">
        <f>IFERROR(VLOOKUP(C:C,'מצבת ורישום גנים'!B:H,5,0),"")</f>
        <v/>
      </c>
      <c r="I417" s="154"/>
      <c r="J417" s="154"/>
    </row>
    <row r="418" spans="2:10" ht="15" x14ac:dyDescent="0.25">
      <c r="B418" s="193">
        <v>403</v>
      </c>
      <c r="C418" s="700" t="str" cm="1">
        <f t="array" ref="C418">IFERROR(
   INDEX('מצבת ורישום גנים'!B:$B,
      SMALL(
         IF(('מצבת ורישום גנים'!$A$3:$A$18000='נתונים כללים (1)'!$C$5),
         ROW('מצבת ורישום גנים'!$A$3:$A$18000)),
      ROW(A403))
   ),
"")</f>
        <v/>
      </c>
      <c r="D418" s="701" t="str">
        <f>IF(C418="", "",
   IFERROR(
      IF(VLOOKUP(C418, 'מצבת ורישום גנים'!B:H,7, FALSE) =$D$3,
         VLOOKUP(C418,'מצבת ורישום גנים'!B:D, 3, FALSE),
         "המוסד לא קיים ברשות"),
   "המוסד לא קיים"))</f>
        <v/>
      </c>
      <c r="E418" s="702" t="str">
        <f>IFERROR(VLOOKUP(C418,'מצבת ורישום גנים'!B:G,6,0),"")</f>
        <v/>
      </c>
      <c r="F418" s="702" t="str">
        <f>IFERROR(VLOOKUP(C:C,'מצבת ורישום גנים'!B:I,8,0),"  ")</f>
        <v xml:space="preserve">  </v>
      </c>
      <c r="G418" s="702" t="str">
        <f>IFERROR(VLOOKUP(C:C,'מצבת ורישום גנים'!B:H,4,0),"")</f>
        <v/>
      </c>
      <c r="H418" s="702" t="str">
        <f>IFERROR(VLOOKUP(C:C,'מצבת ורישום גנים'!B:H,5,0),"")</f>
        <v/>
      </c>
      <c r="I418" s="154"/>
      <c r="J418" s="154"/>
    </row>
    <row r="419" spans="2:10" ht="15" x14ac:dyDescent="0.25">
      <c r="B419" s="193">
        <v>404</v>
      </c>
      <c r="C419" s="700" t="str" cm="1">
        <f t="array" ref="C419">IFERROR(
   INDEX('מצבת ורישום גנים'!B:$B,
      SMALL(
         IF(('מצבת ורישום גנים'!$A$3:$A$18000='נתונים כללים (1)'!$C$5),
         ROW('מצבת ורישום גנים'!$A$3:$A$18000)),
      ROW(A404))
   ),
"")</f>
        <v/>
      </c>
      <c r="D419" s="701" t="str">
        <f>IF(C419="", "",
   IFERROR(
      IF(VLOOKUP(C419, 'מצבת ורישום גנים'!B:H,7, FALSE) =$D$3,
         VLOOKUP(C419,'מצבת ורישום גנים'!B:D, 3, FALSE),
         "המוסד לא קיים ברשות"),
   "המוסד לא קיים"))</f>
        <v/>
      </c>
      <c r="E419" s="702" t="str">
        <f>IFERROR(VLOOKUP(C419,'מצבת ורישום גנים'!B:G,6,0),"")</f>
        <v/>
      </c>
      <c r="F419" s="702" t="str">
        <f>IFERROR(VLOOKUP(C:C,'מצבת ורישום גנים'!B:I,8,0),"  ")</f>
        <v xml:space="preserve">  </v>
      </c>
      <c r="G419" s="702" t="str">
        <f>IFERROR(VLOOKUP(C:C,'מצבת ורישום גנים'!B:H,4,0),"")</f>
        <v/>
      </c>
      <c r="H419" s="702" t="str">
        <f>IFERROR(VLOOKUP(C:C,'מצבת ורישום גנים'!B:H,5,0),"")</f>
        <v/>
      </c>
      <c r="I419" s="154"/>
      <c r="J419" s="154"/>
    </row>
    <row r="420" spans="2:10" ht="15" x14ac:dyDescent="0.25">
      <c r="B420" s="193">
        <v>405</v>
      </c>
      <c r="C420" s="700" t="str" cm="1">
        <f t="array" ref="C420">IFERROR(
   INDEX('מצבת ורישום גנים'!B:$B,
      SMALL(
         IF(('מצבת ורישום גנים'!$A$3:$A$18000='נתונים כללים (1)'!$C$5),
         ROW('מצבת ורישום גנים'!$A$3:$A$18000)),
      ROW(A405))
   ),
"")</f>
        <v/>
      </c>
      <c r="D420" s="701" t="str">
        <f>IF(C420="", "",
   IFERROR(
      IF(VLOOKUP(C420, 'מצבת ורישום גנים'!B:H,7, FALSE) =$D$3,
         VLOOKUP(C420,'מצבת ורישום גנים'!B:D, 3, FALSE),
         "המוסד לא קיים ברשות"),
   "המוסד לא קיים"))</f>
        <v/>
      </c>
      <c r="E420" s="702" t="str">
        <f>IFERROR(VLOOKUP(C420,'מצבת ורישום גנים'!B:G,6,0),"")</f>
        <v/>
      </c>
      <c r="F420" s="702" t="str">
        <f>IFERROR(VLOOKUP(C:C,'מצבת ורישום גנים'!B:I,8,0),"  ")</f>
        <v xml:space="preserve">  </v>
      </c>
      <c r="G420" s="702" t="str">
        <f>IFERROR(VLOOKUP(C:C,'מצבת ורישום גנים'!B:H,4,0),"")</f>
        <v/>
      </c>
      <c r="H420" s="702" t="str">
        <f>IFERROR(VLOOKUP(C:C,'מצבת ורישום גנים'!B:H,5,0),"")</f>
        <v/>
      </c>
      <c r="I420" s="154"/>
      <c r="J420" s="154"/>
    </row>
    <row r="421" spans="2:10" ht="15" x14ac:dyDescent="0.25">
      <c r="B421" s="193">
        <v>406</v>
      </c>
      <c r="C421" s="700" t="str" cm="1">
        <f t="array" ref="C421">IFERROR(
   INDEX('מצבת ורישום גנים'!B:$B,
      SMALL(
         IF(('מצבת ורישום גנים'!$A$3:$A$18000='נתונים כללים (1)'!$C$5),
         ROW('מצבת ורישום גנים'!$A$3:$A$18000)),
      ROW(A406))
   ),
"")</f>
        <v/>
      </c>
      <c r="D421" s="701" t="str">
        <f>IF(C421="", "",
   IFERROR(
      IF(VLOOKUP(C421, 'מצבת ורישום גנים'!B:H,7, FALSE) =$D$3,
         VLOOKUP(C421,'מצבת ורישום גנים'!B:D, 3, FALSE),
         "המוסד לא קיים ברשות"),
   "המוסד לא קיים"))</f>
        <v/>
      </c>
      <c r="E421" s="702" t="str">
        <f>IFERROR(VLOOKUP(C421,'מצבת ורישום גנים'!B:G,6,0),"")</f>
        <v/>
      </c>
      <c r="F421" s="702" t="str">
        <f>IFERROR(VLOOKUP(C:C,'מצבת ורישום גנים'!B:I,8,0),"  ")</f>
        <v xml:space="preserve">  </v>
      </c>
      <c r="G421" s="702" t="str">
        <f>IFERROR(VLOOKUP(C:C,'מצבת ורישום גנים'!B:H,4,0),"")</f>
        <v/>
      </c>
      <c r="H421" s="702" t="str">
        <f>IFERROR(VLOOKUP(C:C,'מצבת ורישום גנים'!B:H,5,0),"")</f>
        <v/>
      </c>
      <c r="I421" s="154"/>
      <c r="J421" s="154"/>
    </row>
    <row r="422" spans="2:10" ht="15" x14ac:dyDescent="0.25">
      <c r="B422" s="193">
        <v>407</v>
      </c>
      <c r="C422" s="700" t="str" cm="1">
        <f t="array" ref="C422">IFERROR(
   INDEX('מצבת ורישום גנים'!B:$B,
      SMALL(
         IF(('מצבת ורישום גנים'!$A$3:$A$18000='נתונים כללים (1)'!$C$5),
         ROW('מצבת ורישום גנים'!$A$3:$A$18000)),
      ROW(A407))
   ),
"")</f>
        <v/>
      </c>
      <c r="D422" s="701" t="str">
        <f>IF(C422="", "",
   IFERROR(
      IF(VLOOKUP(C422, 'מצבת ורישום גנים'!B:H,7, FALSE) =$D$3,
         VLOOKUP(C422,'מצבת ורישום גנים'!B:D, 3, FALSE),
         "המוסד לא קיים ברשות"),
   "המוסד לא קיים"))</f>
        <v/>
      </c>
      <c r="E422" s="702" t="str">
        <f>IFERROR(VLOOKUP(C422,'מצבת ורישום גנים'!B:G,6,0),"")</f>
        <v/>
      </c>
      <c r="F422" s="702" t="str">
        <f>IFERROR(VLOOKUP(C:C,'מצבת ורישום גנים'!B:I,8,0),"  ")</f>
        <v xml:space="preserve">  </v>
      </c>
      <c r="G422" s="702" t="str">
        <f>IFERROR(VLOOKUP(C:C,'מצבת ורישום גנים'!B:H,4,0),"")</f>
        <v/>
      </c>
      <c r="H422" s="702" t="str">
        <f>IFERROR(VLOOKUP(C:C,'מצבת ורישום גנים'!B:H,5,0),"")</f>
        <v/>
      </c>
      <c r="I422" s="154"/>
      <c r="J422" s="154"/>
    </row>
    <row r="423" spans="2:10" ht="15" x14ac:dyDescent="0.25">
      <c r="B423" s="193">
        <v>408</v>
      </c>
      <c r="C423" s="700" t="str" cm="1">
        <f t="array" ref="C423">IFERROR(
   INDEX('מצבת ורישום גנים'!B:$B,
      SMALL(
         IF(('מצבת ורישום גנים'!$A$3:$A$18000='נתונים כללים (1)'!$C$5),
         ROW('מצבת ורישום גנים'!$A$3:$A$18000)),
      ROW(A408))
   ),
"")</f>
        <v/>
      </c>
      <c r="D423" s="701" t="str">
        <f>IF(C423="", "",
   IFERROR(
      IF(VLOOKUP(C423, 'מצבת ורישום גנים'!B:H,7, FALSE) =$D$3,
         VLOOKUP(C423,'מצבת ורישום גנים'!B:D, 3, FALSE),
         "המוסד לא קיים ברשות"),
   "המוסד לא קיים"))</f>
        <v/>
      </c>
      <c r="E423" s="702" t="str">
        <f>IFERROR(VLOOKUP(C423,'מצבת ורישום גנים'!B:G,6,0),"")</f>
        <v/>
      </c>
      <c r="F423" s="702" t="str">
        <f>IFERROR(VLOOKUP(C:C,'מצבת ורישום גנים'!B:I,8,0),"  ")</f>
        <v xml:space="preserve">  </v>
      </c>
      <c r="G423" s="702" t="str">
        <f>IFERROR(VLOOKUP(C:C,'מצבת ורישום גנים'!B:H,4,0),"")</f>
        <v/>
      </c>
      <c r="H423" s="702" t="str">
        <f>IFERROR(VLOOKUP(C:C,'מצבת ורישום גנים'!B:H,5,0),"")</f>
        <v/>
      </c>
      <c r="I423" s="154"/>
      <c r="J423" s="154"/>
    </row>
    <row r="424" spans="2:10" ht="15" x14ac:dyDescent="0.25">
      <c r="B424" s="193">
        <v>409</v>
      </c>
      <c r="C424" s="700" t="str" cm="1">
        <f t="array" ref="C424">IFERROR(
   INDEX('מצבת ורישום גנים'!B:$B,
      SMALL(
         IF(('מצבת ורישום גנים'!$A$3:$A$18000='נתונים כללים (1)'!$C$5),
         ROW('מצבת ורישום גנים'!$A$3:$A$18000)),
      ROW(A409))
   ),
"")</f>
        <v/>
      </c>
      <c r="D424" s="701" t="str">
        <f>IF(C424="", "",
   IFERROR(
      IF(VLOOKUP(C424, 'מצבת ורישום גנים'!B:H,7, FALSE) =$D$3,
         VLOOKUP(C424,'מצבת ורישום גנים'!B:D, 3, FALSE),
         "המוסד לא קיים ברשות"),
   "המוסד לא קיים"))</f>
        <v/>
      </c>
      <c r="E424" s="702" t="str">
        <f>IFERROR(VLOOKUP(C424,'מצבת ורישום גנים'!B:G,6,0),"")</f>
        <v/>
      </c>
      <c r="F424" s="702" t="str">
        <f>IFERROR(VLOOKUP(C:C,'מצבת ורישום גנים'!B:I,8,0),"  ")</f>
        <v xml:space="preserve">  </v>
      </c>
      <c r="G424" s="702" t="str">
        <f>IFERROR(VLOOKUP(C:C,'מצבת ורישום גנים'!B:H,4,0),"")</f>
        <v/>
      </c>
      <c r="H424" s="702" t="str">
        <f>IFERROR(VLOOKUP(C:C,'מצבת ורישום גנים'!B:H,5,0),"")</f>
        <v/>
      </c>
      <c r="I424" s="154"/>
      <c r="J424" s="154"/>
    </row>
    <row r="425" spans="2:10" ht="15" x14ac:dyDescent="0.25">
      <c r="B425" s="193">
        <v>410</v>
      </c>
      <c r="C425" s="700" t="str" cm="1">
        <f t="array" ref="C425">IFERROR(
   INDEX('מצבת ורישום גנים'!B:$B,
      SMALL(
         IF(('מצבת ורישום גנים'!$A$3:$A$18000='נתונים כללים (1)'!$C$5),
         ROW('מצבת ורישום גנים'!$A$3:$A$18000)),
      ROW(A410))
   ),
"")</f>
        <v/>
      </c>
      <c r="D425" s="701" t="str">
        <f>IF(C425="", "",
   IFERROR(
      IF(VLOOKUP(C425, 'מצבת ורישום גנים'!B:H,7, FALSE) =$D$3,
         VLOOKUP(C425,'מצבת ורישום גנים'!B:D, 3, FALSE),
         "המוסד לא קיים ברשות"),
   "המוסד לא קיים"))</f>
        <v/>
      </c>
      <c r="E425" s="702" t="str">
        <f>IFERROR(VLOOKUP(C425,'מצבת ורישום גנים'!B:G,6,0),"")</f>
        <v/>
      </c>
      <c r="F425" s="702" t="str">
        <f>IFERROR(VLOOKUP(C:C,'מצבת ורישום גנים'!B:I,8,0),"  ")</f>
        <v xml:space="preserve">  </v>
      </c>
      <c r="G425" s="702" t="str">
        <f>IFERROR(VLOOKUP(C:C,'מצבת ורישום גנים'!B:H,4,0),"")</f>
        <v/>
      </c>
      <c r="H425" s="702" t="str">
        <f>IFERROR(VLOOKUP(C:C,'מצבת ורישום גנים'!B:H,5,0),"")</f>
        <v/>
      </c>
      <c r="I425" s="154"/>
      <c r="J425" s="154"/>
    </row>
    <row r="426" spans="2:10" ht="15" x14ac:dyDescent="0.25">
      <c r="B426" s="193">
        <v>411</v>
      </c>
      <c r="C426" s="700" t="str" cm="1">
        <f t="array" ref="C426">IFERROR(
   INDEX('מצבת ורישום גנים'!B:$B,
      SMALL(
         IF(('מצבת ורישום גנים'!$A$3:$A$18000='נתונים כללים (1)'!$C$5),
         ROW('מצבת ורישום גנים'!$A$3:$A$18000)),
      ROW(A411))
   ),
"")</f>
        <v/>
      </c>
      <c r="D426" s="701" t="str">
        <f>IF(C426="", "",
   IFERROR(
      IF(VLOOKUP(C426, 'מצבת ורישום גנים'!B:H,7, FALSE) =$D$3,
         VLOOKUP(C426,'מצבת ורישום גנים'!B:D, 3, FALSE),
         "המוסד לא קיים ברשות"),
   "המוסד לא קיים"))</f>
        <v/>
      </c>
      <c r="E426" s="702" t="str">
        <f>IFERROR(VLOOKUP(C426,'מצבת ורישום גנים'!B:G,6,0),"")</f>
        <v/>
      </c>
      <c r="F426" s="702" t="str">
        <f>IFERROR(VLOOKUP(C:C,'מצבת ורישום גנים'!B:I,8,0),"  ")</f>
        <v xml:space="preserve">  </v>
      </c>
      <c r="G426" s="702" t="str">
        <f>IFERROR(VLOOKUP(C:C,'מצבת ורישום גנים'!B:H,4,0),"")</f>
        <v/>
      </c>
      <c r="H426" s="702" t="str">
        <f>IFERROR(VLOOKUP(C:C,'מצבת ורישום גנים'!B:H,5,0),"")</f>
        <v/>
      </c>
      <c r="I426" s="154"/>
      <c r="J426" s="154"/>
    </row>
    <row r="427" spans="2:10" ht="15" x14ac:dyDescent="0.25">
      <c r="B427" s="193">
        <v>412</v>
      </c>
      <c r="C427" s="700" t="str" cm="1">
        <f t="array" ref="C427">IFERROR(
   INDEX('מצבת ורישום גנים'!B:$B,
      SMALL(
         IF(('מצבת ורישום גנים'!$A$3:$A$18000='נתונים כללים (1)'!$C$5),
         ROW('מצבת ורישום גנים'!$A$3:$A$18000)),
      ROW(A412))
   ),
"")</f>
        <v/>
      </c>
      <c r="D427" s="701" t="str">
        <f>IF(C427="", "",
   IFERROR(
      IF(VLOOKUP(C427, 'מצבת ורישום גנים'!B:H,7, FALSE) =$D$3,
         VLOOKUP(C427,'מצבת ורישום גנים'!B:D, 3, FALSE),
         "המוסד לא קיים ברשות"),
   "המוסד לא קיים"))</f>
        <v/>
      </c>
      <c r="E427" s="702" t="str">
        <f>IFERROR(VLOOKUP(C427,'מצבת ורישום גנים'!B:G,6,0),"")</f>
        <v/>
      </c>
      <c r="F427" s="702" t="str">
        <f>IFERROR(VLOOKUP(C:C,'מצבת ורישום גנים'!B:I,8,0),"  ")</f>
        <v xml:space="preserve">  </v>
      </c>
      <c r="G427" s="702" t="str">
        <f>IFERROR(VLOOKUP(C:C,'מצבת ורישום גנים'!B:H,4,0),"")</f>
        <v/>
      </c>
      <c r="H427" s="702" t="str">
        <f>IFERROR(VLOOKUP(C:C,'מצבת ורישום גנים'!B:H,5,0),"")</f>
        <v/>
      </c>
      <c r="I427" s="154"/>
      <c r="J427" s="154"/>
    </row>
    <row r="428" spans="2:10" ht="15" x14ac:dyDescent="0.25">
      <c r="B428" s="193">
        <v>413</v>
      </c>
      <c r="C428" s="700" t="str" cm="1">
        <f t="array" ref="C428">IFERROR(
   INDEX('מצבת ורישום גנים'!B:$B,
      SMALL(
         IF(('מצבת ורישום גנים'!$A$3:$A$18000='נתונים כללים (1)'!$C$5),
         ROW('מצבת ורישום גנים'!$A$3:$A$18000)),
      ROW(A413))
   ),
"")</f>
        <v/>
      </c>
      <c r="D428" s="701" t="str">
        <f>IF(C428="", "",
   IFERROR(
      IF(VLOOKUP(C428, 'מצבת ורישום גנים'!B:H,7, FALSE) =$D$3,
         VLOOKUP(C428,'מצבת ורישום גנים'!B:D, 3, FALSE),
         "המוסד לא קיים ברשות"),
   "המוסד לא קיים"))</f>
        <v/>
      </c>
      <c r="E428" s="702" t="str">
        <f>IFERROR(VLOOKUP(C428,'מצבת ורישום גנים'!B:G,6,0),"")</f>
        <v/>
      </c>
      <c r="F428" s="702" t="str">
        <f>IFERROR(VLOOKUP(C:C,'מצבת ורישום גנים'!B:I,8,0),"  ")</f>
        <v xml:space="preserve">  </v>
      </c>
      <c r="G428" s="702" t="str">
        <f>IFERROR(VLOOKUP(C:C,'מצבת ורישום גנים'!B:H,4,0),"")</f>
        <v/>
      </c>
      <c r="H428" s="702" t="str">
        <f>IFERROR(VLOOKUP(C:C,'מצבת ורישום גנים'!B:H,5,0),"")</f>
        <v/>
      </c>
      <c r="I428" s="154"/>
      <c r="J428" s="154"/>
    </row>
    <row r="429" spans="2:10" ht="15" x14ac:dyDescent="0.25">
      <c r="B429" s="193">
        <v>414</v>
      </c>
      <c r="C429" s="700" t="str" cm="1">
        <f t="array" ref="C429">IFERROR(
   INDEX('מצבת ורישום גנים'!B:$B,
      SMALL(
         IF(('מצבת ורישום גנים'!$A$3:$A$18000='נתונים כללים (1)'!$C$5),
         ROW('מצבת ורישום גנים'!$A$3:$A$18000)),
      ROW(A414))
   ),
"")</f>
        <v/>
      </c>
      <c r="D429" s="701" t="str">
        <f>IF(C429="", "",
   IFERROR(
      IF(VLOOKUP(C429, 'מצבת ורישום גנים'!B:H,7, FALSE) =$D$3,
         VLOOKUP(C429,'מצבת ורישום גנים'!B:D, 3, FALSE),
         "המוסד לא קיים ברשות"),
   "המוסד לא קיים"))</f>
        <v/>
      </c>
      <c r="E429" s="702" t="str">
        <f>IFERROR(VLOOKUP(C429,'מצבת ורישום גנים'!B:G,6,0),"")</f>
        <v/>
      </c>
      <c r="F429" s="702" t="str">
        <f>IFERROR(VLOOKUP(C:C,'מצבת ורישום גנים'!B:I,8,0),"  ")</f>
        <v xml:space="preserve">  </v>
      </c>
      <c r="G429" s="702" t="str">
        <f>IFERROR(VLOOKUP(C:C,'מצבת ורישום גנים'!B:H,4,0),"")</f>
        <v/>
      </c>
      <c r="H429" s="702" t="str">
        <f>IFERROR(VLOOKUP(C:C,'מצבת ורישום גנים'!B:H,5,0),"")</f>
        <v/>
      </c>
      <c r="I429" s="154"/>
      <c r="J429" s="154"/>
    </row>
    <row r="430" spans="2:10" ht="15" x14ac:dyDescent="0.25">
      <c r="B430" s="193">
        <v>415</v>
      </c>
      <c r="C430" s="700" t="str" cm="1">
        <f t="array" ref="C430">IFERROR(
   INDEX('מצבת ורישום גנים'!B:$B,
      SMALL(
         IF(('מצבת ורישום גנים'!$A$3:$A$18000='נתונים כללים (1)'!$C$5),
         ROW('מצבת ורישום גנים'!$A$3:$A$18000)),
      ROW(A415))
   ),
"")</f>
        <v/>
      </c>
      <c r="D430" s="701" t="str">
        <f>IF(C430="", "",
   IFERROR(
      IF(VLOOKUP(C430, 'מצבת ורישום גנים'!B:H,7, FALSE) =$D$3,
         VLOOKUP(C430,'מצבת ורישום גנים'!B:D, 3, FALSE),
         "המוסד לא קיים ברשות"),
   "המוסד לא קיים"))</f>
        <v/>
      </c>
      <c r="E430" s="702" t="str">
        <f>IFERROR(VLOOKUP(C430,'מצבת ורישום גנים'!B:G,6,0),"")</f>
        <v/>
      </c>
      <c r="F430" s="702" t="str">
        <f>IFERROR(VLOOKUP(C:C,'מצבת ורישום גנים'!B:I,8,0),"  ")</f>
        <v xml:space="preserve">  </v>
      </c>
      <c r="G430" s="702" t="str">
        <f>IFERROR(VLOOKUP(C:C,'מצבת ורישום גנים'!B:H,4,0),"")</f>
        <v/>
      </c>
      <c r="H430" s="702" t="str">
        <f>IFERROR(VLOOKUP(C:C,'מצבת ורישום גנים'!B:H,5,0),"")</f>
        <v/>
      </c>
      <c r="I430" s="154"/>
      <c r="J430" s="154"/>
    </row>
    <row r="431" spans="2:10" ht="15" x14ac:dyDescent="0.25">
      <c r="B431" s="193">
        <v>416</v>
      </c>
      <c r="C431" s="700" t="str" cm="1">
        <f t="array" ref="C431">IFERROR(
   INDEX('מצבת ורישום גנים'!B:$B,
      SMALL(
         IF(('מצבת ורישום גנים'!$A$3:$A$18000='נתונים כללים (1)'!$C$5),
         ROW('מצבת ורישום גנים'!$A$3:$A$18000)),
      ROW(A416))
   ),
"")</f>
        <v/>
      </c>
      <c r="D431" s="701" t="str">
        <f>IF(C431="", "",
   IFERROR(
      IF(VLOOKUP(C431, 'מצבת ורישום גנים'!B:H,7, FALSE) =$D$3,
         VLOOKUP(C431,'מצבת ורישום גנים'!B:D, 3, FALSE),
         "המוסד לא קיים ברשות"),
   "המוסד לא קיים"))</f>
        <v/>
      </c>
      <c r="E431" s="702" t="str">
        <f>IFERROR(VLOOKUP(C431,'מצבת ורישום גנים'!B:G,6,0),"")</f>
        <v/>
      </c>
      <c r="F431" s="702" t="str">
        <f>IFERROR(VLOOKUP(C:C,'מצבת ורישום גנים'!B:I,8,0),"  ")</f>
        <v xml:space="preserve">  </v>
      </c>
      <c r="G431" s="702" t="str">
        <f>IFERROR(VLOOKUP(C:C,'מצבת ורישום גנים'!B:H,4,0),"")</f>
        <v/>
      </c>
      <c r="H431" s="702" t="str">
        <f>IFERROR(VLOOKUP(C:C,'מצבת ורישום גנים'!B:H,5,0),"")</f>
        <v/>
      </c>
      <c r="I431" s="154"/>
      <c r="J431" s="154"/>
    </row>
    <row r="432" spans="2:10" ht="15" x14ac:dyDescent="0.25">
      <c r="B432" s="193">
        <v>417</v>
      </c>
      <c r="C432" s="700" t="str" cm="1">
        <f t="array" ref="C432">IFERROR(
   INDEX('מצבת ורישום גנים'!B:$B,
      SMALL(
         IF(('מצבת ורישום גנים'!$A$3:$A$18000='נתונים כללים (1)'!$C$5),
         ROW('מצבת ורישום גנים'!$A$3:$A$18000)),
      ROW(A417))
   ),
"")</f>
        <v/>
      </c>
      <c r="D432" s="701" t="str">
        <f>IF(C432="", "",
   IFERROR(
      IF(VLOOKUP(C432, 'מצבת ורישום גנים'!B:H,7, FALSE) =$D$3,
         VLOOKUP(C432,'מצבת ורישום גנים'!B:D, 3, FALSE),
         "המוסד לא קיים ברשות"),
   "המוסד לא קיים"))</f>
        <v/>
      </c>
      <c r="E432" s="702" t="str">
        <f>IFERROR(VLOOKUP(C432,'מצבת ורישום גנים'!B:G,6,0),"")</f>
        <v/>
      </c>
      <c r="F432" s="702" t="str">
        <f>IFERROR(VLOOKUP(C:C,'מצבת ורישום גנים'!B:I,8,0),"  ")</f>
        <v xml:space="preserve">  </v>
      </c>
      <c r="G432" s="702" t="str">
        <f>IFERROR(VLOOKUP(C:C,'מצבת ורישום גנים'!B:H,4,0),"")</f>
        <v/>
      </c>
      <c r="H432" s="702" t="str">
        <f>IFERROR(VLOOKUP(C:C,'מצבת ורישום גנים'!B:H,5,0),"")</f>
        <v/>
      </c>
      <c r="I432" s="154"/>
      <c r="J432" s="154"/>
    </row>
    <row r="433" spans="2:10" ht="15" x14ac:dyDescent="0.25">
      <c r="B433" s="193">
        <v>418</v>
      </c>
      <c r="C433" s="700" t="str" cm="1">
        <f t="array" ref="C433">IFERROR(
   INDEX('מצבת ורישום גנים'!B:$B,
      SMALL(
         IF(('מצבת ורישום גנים'!$A$3:$A$18000='נתונים כללים (1)'!$C$5),
         ROW('מצבת ורישום גנים'!$A$3:$A$18000)),
      ROW(A418))
   ),
"")</f>
        <v/>
      </c>
      <c r="D433" s="701" t="str">
        <f>IF(C433="", "",
   IFERROR(
      IF(VLOOKUP(C433, 'מצבת ורישום גנים'!B:H,7, FALSE) =$D$3,
         VLOOKUP(C433,'מצבת ורישום גנים'!B:D, 3, FALSE),
         "המוסד לא קיים ברשות"),
   "המוסד לא קיים"))</f>
        <v/>
      </c>
      <c r="E433" s="702" t="str">
        <f>IFERROR(VLOOKUP(C433,'מצבת ורישום גנים'!B:G,6,0),"")</f>
        <v/>
      </c>
      <c r="F433" s="702" t="str">
        <f>IFERROR(VLOOKUP(C:C,'מצבת ורישום גנים'!B:I,8,0),"  ")</f>
        <v xml:space="preserve">  </v>
      </c>
      <c r="G433" s="702" t="str">
        <f>IFERROR(VLOOKUP(C:C,'מצבת ורישום גנים'!B:H,4,0),"")</f>
        <v/>
      </c>
      <c r="H433" s="702" t="str">
        <f>IFERROR(VLOOKUP(C:C,'מצבת ורישום גנים'!B:H,5,0),"")</f>
        <v/>
      </c>
      <c r="I433" s="154"/>
      <c r="J433" s="154"/>
    </row>
    <row r="434" spans="2:10" ht="15" x14ac:dyDescent="0.25">
      <c r="B434" s="193">
        <v>419</v>
      </c>
      <c r="C434" s="700" t="str" cm="1">
        <f t="array" ref="C434">IFERROR(
   INDEX('מצבת ורישום גנים'!B:$B,
      SMALL(
         IF(('מצבת ורישום גנים'!$A$3:$A$18000='נתונים כללים (1)'!$C$5),
         ROW('מצבת ורישום גנים'!$A$3:$A$18000)),
      ROW(A419))
   ),
"")</f>
        <v/>
      </c>
      <c r="D434" s="701" t="str">
        <f>IF(C434="", "",
   IFERROR(
      IF(VLOOKUP(C434, 'מצבת ורישום גנים'!B:H,7, FALSE) =$D$3,
         VLOOKUP(C434,'מצבת ורישום גנים'!B:D, 3, FALSE),
         "המוסד לא קיים ברשות"),
   "המוסד לא קיים"))</f>
        <v/>
      </c>
      <c r="E434" s="702" t="str">
        <f>IFERROR(VLOOKUP(C434,'מצבת ורישום גנים'!B:G,6,0),"")</f>
        <v/>
      </c>
      <c r="F434" s="702" t="str">
        <f>IFERROR(VLOOKUP(C:C,'מצבת ורישום גנים'!B:I,8,0),"  ")</f>
        <v xml:space="preserve">  </v>
      </c>
      <c r="G434" s="702" t="str">
        <f>IFERROR(VLOOKUP(C:C,'מצבת ורישום גנים'!B:H,4,0),"")</f>
        <v/>
      </c>
      <c r="H434" s="702" t="str">
        <f>IFERROR(VLOOKUP(C:C,'מצבת ורישום גנים'!B:H,5,0),"")</f>
        <v/>
      </c>
      <c r="I434" s="154"/>
      <c r="J434" s="154"/>
    </row>
    <row r="435" spans="2:10" ht="15" x14ac:dyDescent="0.25">
      <c r="B435" s="193">
        <v>420</v>
      </c>
      <c r="C435" s="700" t="str" cm="1">
        <f t="array" ref="C435">IFERROR(
   INDEX('מצבת ורישום גנים'!B:$B,
      SMALL(
         IF(('מצבת ורישום גנים'!$A$3:$A$18000='נתונים כללים (1)'!$C$5),
         ROW('מצבת ורישום גנים'!$A$3:$A$18000)),
      ROW(A420))
   ),
"")</f>
        <v/>
      </c>
      <c r="D435" s="701" t="str">
        <f>IF(C435="", "",
   IFERROR(
      IF(VLOOKUP(C435, 'מצבת ורישום גנים'!B:H,7, FALSE) =$D$3,
         VLOOKUP(C435,'מצבת ורישום גנים'!B:D, 3, FALSE),
         "המוסד לא קיים ברשות"),
   "המוסד לא קיים"))</f>
        <v/>
      </c>
      <c r="E435" s="702" t="str">
        <f>IFERROR(VLOOKUP(C435,'מצבת ורישום גנים'!B:G,6,0),"")</f>
        <v/>
      </c>
      <c r="F435" s="702" t="str">
        <f>IFERROR(VLOOKUP(C:C,'מצבת ורישום גנים'!B:I,8,0),"  ")</f>
        <v xml:space="preserve">  </v>
      </c>
      <c r="G435" s="702" t="str">
        <f>IFERROR(VLOOKUP(C:C,'מצבת ורישום גנים'!B:H,4,0),"")</f>
        <v/>
      </c>
      <c r="H435" s="702" t="str">
        <f>IFERROR(VLOOKUP(C:C,'מצבת ורישום גנים'!B:H,5,0),"")</f>
        <v/>
      </c>
      <c r="I435" s="154"/>
      <c r="J435" s="154"/>
    </row>
    <row r="436" spans="2:10" ht="15" x14ac:dyDescent="0.25">
      <c r="B436" s="193">
        <v>421</v>
      </c>
      <c r="C436" s="700" t="str" cm="1">
        <f t="array" ref="C436">IFERROR(
   INDEX('מצבת ורישום גנים'!B:$B,
      SMALL(
         IF(('מצבת ורישום גנים'!$A$3:$A$18000='נתונים כללים (1)'!$C$5),
         ROW('מצבת ורישום גנים'!$A$3:$A$18000)),
      ROW(A421))
   ),
"")</f>
        <v/>
      </c>
      <c r="D436" s="701" t="str">
        <f>IF(C436="", "",
   IFERROR(
      IF(VLOOKUP(C436, 'מצבת ורישום גנים'!B:H,7, FALSE) =$D$3,
         VLOOKUP(C436,'מצבת ורישום גנים'!B:D, 3, FALSE),
         "המוסד לא קיים ברשות"),
   "המוסד לא קיים"))</f>
        <v/>
      </c>
      <c r="E436" s="702" t="str">
        <f>IFERROR(VLOOKUP(C436,'מצבת ורישום גנים'!B:G,6,0),"")</f>
        <v/>
      </c>
      <c r="F436" s="702" t="str">
        <f>IFERROR(VLOOKUP(C:C,'מצבת ורישום גנים'!B:I,8,0),"  ")</f>
        <v xml:space="preserve">  </v>
      </c>
      <c r="G436" s="702" t="str">
        <f>IFERROR(VLOOKUP(C:C,'מצבת ורישום גנים'!B:H,4,0),"")</f>
        <v/>
      </c>
      <c r="H436" s="702" t="str">
        <f>IFERROR(VLOOKUP(C:C,'מצבת ורישום גנים'!B:H,5,0),"")</f>
        <v/>
      </c>
      <c r="I436" s="154"/>
      <c r="J436" s="154"/>
    </row>
    <row r="437" spans="2:10" ht="15" x14ac:dyDescent="0.25">
      <c r="B437" s="193">
        <v>422</v>
      </c>
      <c r="C437" s="700" t="str" cm="1">
        <f t="array" ref="C437">IFERROR(
   INDEX('מצבת ורישום גנים'!B:$B,
      SMALL(
         IF(('מצבת ורישום גנים'!$A$3:$A$18000='נתונים כללים (1)'!$C$5),
         ROW('מצבת ורישום גנים'!$A$3:$A$18000)),
      ROW(A422))
   ),
"")</f>
        <v/>
      </c>
      <c r="D437" s="701" t="str">
        <f>IF(C437="", "",
   IFERROR(
      IF(VLOOKUP(C437, 'מצבת ורישום גנים'!B:H,7, FALSE) =$D$3,
         VLOOKUP(C437,'מצבת ורישום גנים'!B:D, 3, FALSE),
         "המוסד לא קיים ברשות"),
   "המוסד לא קיים"))</f>
        <v/>
      </c>
      <c r="E437" s="702" t="str">
        <f>IFERROR(VLOOKUP(C437,'מצבת ורישום גנים'!B:G,6,0),"")</f>
        <v/>
      </c>
      <c r="F437" s="702" t="str">
        <f>IFERROR(VLOOKUP(C:C,'מצבת ורישום גנים'!B:I,8,0),"  ")</f>
        <v xml:space="preserve">  </v>
      </c>
      <c r="G437" s="702" t="str">
        <f>IFERROR(VLOOKUP(C:C,'מצבת ורישום גנים'!B:H,4,0),"")</f>
        <v/>
      </c>
      <c r="H437" s="702" t="str">
        <f>IFERROR(VLOOKUP(C:C,'מצבת ורישום גנים'!B:H,5,0),"")</f>
        <v/>
      </c>
      <c r="I437" s="154"/>
      <c r="J437" s="154"/>
    </row>
    <row r="438" spans="2:10" ht="15" x14ac:dyDescent="0.25">
      <c r="B438" s="193">
        <v>423</v>
      </c>
      <c r="C438" s="700" t="str" cm="1">
        <f t="array" ref="C438">IFERROR(
   INDEX('מצבת ורישום גנים'!B:$B,
      SMALL(
         IF(('מצבת ורישום גנים'!$A$3:$A$18000='נתונים כללים (1)'!$C$5),
         ROW('מצבת ורישום גנים'!$A$3:$A$18000)),
      ROW(A423))
   ),
"")</f>
        <v/>
      </c>
      <c r="D438" s="701" t="str">
        <f>IF(C438="", "",
   IFERROR(
      IF(VLOOKUP(C438, 'מצבת ורישום גנים'!B:H,7, FALSE) =$D$3,
         VLOOKUP(C438,'מצבת ורישום גנים'!B:D, 3, FALSE),
         "המוסד לא קיים ברשות"),
   "המוסד לא קיים"))</f>
        <v/>
      </c>
      <c r="E438" s="702" t="str">
        <f>IFERROR(VLOOKUP(C438,'מצבת ורישום גנים'!B:G,6,0),"")</f>
        <v/>
      </c>
      <c r="F438" s="702" t="str">
        <f>IFERROR(VLOOKUP(C:C,'מצבת ורישום גנים'!B:I,8,0),"  ")</f>
        <v xml:space="preserve">  </v>
      </c>
      <c r="G438" s="702" t="str">
        <f>IFERROR(VLOOKUP(C:C,'מצבת ורישום גנים'!B:H,4,0),"")</f>
        <v/>
      </c>
      <c r="H438" s="702" t="str">
        <f>IFERROR(VLOOKUP(C:C,'מצבת ורישום גנים'!B:H,5,0),"")</f>
        <v/>
      </c>
      <c r="I438" s="154"/>
      <c r="J438" s="154"/>
    </row>
    <row r="439" spans="2:10" ht="15" x14ac:dyDescent="0.25">
      <c r="B439" s="193">
        <v>424</v>
      </c>
      <c r="C439" s="700" t="str" cm="1">
        <f t="array" ref="C439">IFERROR(
   INDEX('מצבת ורישום גנים'!B:$B,
      SMALL(
         IF(('מצבת ורישום גנים'!$A$3:$A$18000='נתונים כללים (1)'!$C$5),
         ROW('מצבת ורישום גנים'!$A$3:$A$18000)),
      ROW(A424))
   ),
"")</f>
        <v/>
      </c>
      <c r="D439" s="701" t="str">
        <f>IF(C439="", "",
   IFERROR(
      IF(VLOOKUP(C439, 'מצבת ורישום גנים'!B:H,7, FALSE) =$D$3,
         VLOOKUP(C439,'מצבת ורישום גנים'!B:D, 3, FALSE),
         "המוסד לא קיים ברשות"),
   "המוסד לא קיים"))</f>
        <v/>
      </c>
      <c r="E439" s="702" t="str">
        <f>IFERROR(VLOOKUP(C439,'מצבת ורישום גנים'!B:G,6,0),"")</f>
        <v/>
      </c>
      <c r="F439" s="702" t="str">
        <f>IFERROR(VLOOKUP(C:C,'מצבת ורישום גנים'!B:I,8,0),"  ")</f>
        <v xml:space="preserve">  </v>
      </c>
      <c r="G439" s="702" t="str">
        <f>IFERROR(VLOOKUP(C:C,'מצבת ורישום גנים'!B:H,4,0),"")</f>
        <v/>
      </c>
      <c r="H439" s="702" t="str">
        <f>IFERROR(VLOOKUP(C:C,'מצבת ורישום גנים'!B:H,5,0),"")</f>
        <v/>
      </c>
      <c r="I439" s="154"/>
      <c r="J439" s="154"/>
    </row>
    <row r="440" spans="2:10" ht="15" x14ac:dyDescent="0.25">
      <c r="B440" s="193">
        <v>425</v>
      </c>
      <c r="C440" s="700" t="str" cm="1">
        <f t="array" ref="C440">IFERROR(
   INDEX('מצבת ורישום גנים'!B:$B,
      SMALL(
         IF(('מצבת ורישום גנים'!$A$3:$A$18000='נתונים כללים (1)'!$C$5),
         ROW('מצבת ורישום גנים'!$A$3:$A$18000)),
      ROW(A425))
   ),
"")</f>
        <v/>
      </c>
      <c r="D440" s="701" t="str">
        <f>IF(C440="", "",
   IFERROR(
      IF(VLOOKUP(C440, 'מצבת ורישום גנים'!B:H,7, FALSE) =$D$3,
         VLOOKUP(C440,'מצבת ורישום גנים'!B:D, 3, FALSE),
         "המוסד לא קיים ברשות"),
   "המוסד לא קיים"))</f>
        <v/>
      </c>
      <c r="E440" s="702" t="str">
        <f>IFERROR(VLOOKUP(C440,'מצבת ורישום גנים'!B:G,6,0),"")</f>
        <v/>
      </c>
      <c r="F440" s="702" t="str">
        <f>IFERROR(VLOOKUP(C:C,'מצבת ורישום גנים'!B:I,8,0),"  ")</f>
        <v xml:space="preserve">  </v>
      </c>
      <c r="G440" s="702" t="str">
        <f>IFERROR(VLOOKUP(C:C,'מצבת ורישום גנים'!B:H,4,0),"")</f>
        <v/>
      </c>
      <c r="H440" s="702" t="str">
        <f>IFERROR(VLOOKUP(C:C,'מצבת ורישום גנים'!B:H,5,0),"")</f>
        <v/>
      </c>
      <c r="I440" s="154"/>
      <c r="J440" s="154"/>
    </row>
    <row r="441" spans="2:10" ht="15" x14ac:dyDescent="0.25">
      <c r="B441" s="193">
        <v>426</v>
      </c>
      <c r="C441" s="700" t="str" cm="1">
        <f t="array" ref="C441">IFERROR(
   INDEX('מצבת ורישום גנים'!B:$B,
      SMALL(
         IF(('מצבת ורישום גנים'!$A$3:$A$18000='נתונים כללים (1)'!$C$5),
         ROW('מצבת ורישום גנים'!$A$3:$A$18000)),
      ROW(A426))
   ),
"")</f>
        <v/>
      </c>
      <c r="D441" s="701" t="str">
        <f>IF(C441="", "",
   IFERROR(
      IF(VLOOKUP(C441, 'מצבת ורישום גנים'!B:H,7, FALSE) =$D$3,
         VLOOKUP(C441,'מצבת ורישום גנים'!B:D, 3, FALSE),
         "המוסד לא קיים ברשות"),
   "המוסד לא קיים"))</f>
        <v/>
      </c>
      <c r="E441" s="702" t="str">
        <f>IFERROR(VLOOKUP(C441,'מצבת ורישום גנים'!B:G,6,0),"")</f>
        <v/>
      </c>
      <c r="F441" s="702" t="str">
        <f>IFERROR(VLOOKUP(C:C,'מצבת ורישום גנים'!B:I,8,0),"  ")</f>
        <v xml:space="preserve">  </v>
      </c>
      <c r="G441" s="702" t="str">
        <f>IFERROR(VLOOKUP(C:C,'מצבת ורישום גנים'!B:H,4,0),"")</f>
        <v/>
      </c>
      <c r="H441" s="702" t="str">
        <f>IFERROR(VLOOKUP(C:C,'מצבת ורישום גנים'!B:H,5,0),"")</f>
        <v/>
      </c>
      <c r="I441" s="154"/>
      <c r="J441" s="154"/>
    </row>
    <row r="442" spans="2:10" ht="15" x14ac:dyDescent="0.25">
      <c r="B442" s="193">
        <v>427</v>
      </c>
      <c r="C442" s="700" t="str" cm="1">
        <f t="array" ref="C442">IFERROR(
   INDEX('מצבת ורישום גנים'!B:$B,
      SMALL(
         IF(('מצבת ורישום גנים'!$A$3:$A$18000='נתונים כללים (1)'!$C$5),
         ROW('מצבת ורישום גנים'!$A$3:$A$18000)),
      ROW(A427))
   ),
"")</f>
        <v/>
      </c>
      <c r="D442" s="701" t="str">
        <f>IF(C442="", "",
   IFERROR(
      IF(VLOOKUP(C442, 'מצבת ורישום גנים'!B:H,7, FALSE) =$D$3,
         VLOOKUP(C442,'מצבת ורישום גנים'!B:D, 3, FALSE),
         "המוסד לא קיים ברשות"),
   "המוסד לא קיים"))</f>
        <v/>
      </c>
      <c r="E442" s="702" t="str">
        <f>IFERROR(VLOOKUP(C442,'מצבת ורישום גנים'!B:G,6,0),"")</f>
        <v/>
      </c>
      <c r="F442" s="702" t="str">
        <f>IFERROR(VLOOKUP(C:C,'מצבת ורישום גנים'!B:I,8,0),"  ")</f>
        <v xml:space="preserve">  </v>
      </c>
      <c r="G442" s="702" t="str">
        <f>IFERROR(VLOOKUP(C:C,'מצבת ורישום גנים'!B:H,4,0),"")</f>
        <v/>
      </c>
      <c r="H442" s="702" t="str">
        <f>IFERROR(VLOOKUP(C:C,'מצבת ורישום גנים'!B:H,5,0),"")</f>
        <v/>
      </c>
      <c r="I442" s="154"/>
      <c r="J442" s="154"/>
    </row>
    <row r="443" spans="2:10" ht="15" x14ac:dyDescent="0.25">
      <c r="B443" s="193">
        <v>428</v>
      </c>
      <c r="C443" s="700" t="str" cm="1">
        <f t="array" ref="C443">IFERROR(
   INDEX('מצבת ורישום גנים'!B:$B,
      SMALL(
         IF(('מצבת ורישום גנים'!$A$3:$A$18000='נתונים כללים (1)'!$C$5),
         ROW('מצבת ורישום גנים'!$A$3:$A$18000)),
      ROW(A428))
   ),
"")</f>
        <v/>
      </c>
      <c r="D443" s="701" t="str">
        <f>IF(C443="", "",
   IFERROR(
      IF(VLOOKUP(C443, 'מצבת ורישום גנים'!B:H,7, FALSE) =$D$3,
         VLOOKUP(C443,'מצבת ורישום גנים'!B:D, 3, FALSE),
         "המוסד לא קיים ברשות"),
   "המוסד לא קיים"))</f>
        <v/>
      </c>
      <c r="E443" s="702" t="str">
        <f>IFERROR(VLOOKUP(C443,'מצבת ורישום גנים'!B:G,6,0),"")</f>
        <v/>
      </c>
      <c r="F443" s="702" t="str">
        <f>IFERROR(VLOOKUP(C:C,'מצבת ורישום גנים'!B:I,8,0),"  ")</f>
        <v xml:space="preserve">  </v>
      </c>
      <c r="G443" s="702" t="str">
        <f>IFERROR(VLOOKUP(C:C,'מצבת ורישום גנים'!B:H,4,0),"")</f>
        <v/>
      </c>
      <c r="H443" s="702" t="str">
        <f>IFERROR(VLOOKUP(C:C,'מצבת ורישום גנים'!B:H,5,0),"")</f>
        <v/>
      </c>
      <c r="I443" s="154"/>
      <c r="J443" s="154"/>
    </row>
    <row r="444" spans="2:10" ht="15" x14ac:dyDescent="0.25">
      <c r="B444" s="193">
        <v>429</v>
      </c>
      <c r="C444" s="700" t="str" cm="1">
        <f t="array" ref="C444">IFERROR(
   INDEX('מצבת ורישום גנים'!B:$B,
      SMALL(
         IF(('מצבת ורישום גנים'!$A$3:$A$18000='נתונים כללים (1)'!$C$5),
         ROW('מצבת ורישום גנים'!$A$3:$A$18000)),
      ROW(A429))
   ),
"")</f>
        <v/>
      </c>
      <c r="D444" s="701" t="str">
        <f>IF(C444="", "",
   IFERROR(
      IF(VLOOKUP(C444, 'מצבת ורישום גנים'!B:H,7, FALSE) =$D$3,
         VLOOKUP(C444,'מצבת ורישום גנים'!B:D, 3, FALSE),
         "המוסד לא קיים ברשות"),
   "המוסד לא קיים"))</f>
        <v/>
      </c>
      <c r="E444" s="702" t="str">
        <f>IFERROR(VLOOKUP(C444,'מצבת ורישום גנים'!B:G,6,0),"")</f>
        <v/>
      </c>
      <c r="F444" s="702" t="str">
        <f>IFERROR(VLOOKUP(C:C,'מצבת ורישום גנים'!B:I,8,0),"  ")</f>
        <v xml:space="preserve">  </v>
      </c>
      <c r="G444" s="702" t="str">
        <f>IFERROR(VLOOKUP(C:C,'מצבת ורישום גנים'!B:H,4,0),"")</f>
        <v/>
      </c>
      <c r="H444" s="702" t="str">
        <f>IFERROR(VLOOKUP(C:C,'מצבת ורישום גנים'!B:H,5,0),"")</f>
        <v/>
      </c>
      <c r="I444" s="154"/>
      <c r="J444" s="154"/>
    </row>
    <row r="445" spans="2:10" ht="15" x14ac:dyDescent="0.25">
      <c r="B445" s="193">
        <v>430</v>
      </c>
      <c r="C445" s="700" t="str" cm="1">
        <f t="array" ref="C445">IFERROR(
   INDEX('מצבת ורישום גנים'!B:$B,
      SMALL(
         IF(('מצבת ורישום גנים'!$A$3:$A$18000='נתונים כללים (1)'!$C$5),
         ROW('מצבת ורישום גנים'!$A$3:$A$18000)),
      ROW(A430))
   ),
"")</f>
        <v/>
      </c>
      <c r="D445" s="701" t="str">
        <f>IF(C445="", "",
   IFERROR(
      IF(VLOOKUP(C445, 'מצבת ורישום גנים'!B:H,7, FALSE) =$D$3,
         VLOOKUP(C445,'מצבת ורישום גנים'!B:D, 3, FALSE),
         "המוסד לא קיים ברשות"),
   "המוסד לא קיים"))</f>
        <v/>
      </c>
      <c r="E445" s="702" t="str">
        <f>IFERROR(VLOOKUP(C445,'מצבת ורישום גנים'!B:G,6,0),"")</f>
        <v/>
      </c>
      <c r="F445" s="702" t="str">
        <f>IFERROR(VLOOKUP(C:C,'מצבת ורישום גנים'!B:I,8,0),"  ")</f>
        <v xml:space="preserve">  </v>
      </c>
      <c r="G445" s="702" t="str">
        <f>IFERROR(VLOOKUP(C:C,'מצבת ורישום גנים'!B:H,4,0),"")</f>
        <v/>
      </c>
      <c r="H445" s="702" t="str">
        <f>IFERROR(VLOOKUP(C:C,'מצבת ורישום גנים'!B:H,5,0),"")</f>
        <v/>
      </c>
      <c r="I445" s="154"/>
      <c r="J445" s="154"/>
    </row>
    <row r="446" spans="2:10" ht="15" x14ac:dyDescent="0.25">
      <c r="B446" s="193">
        <v>431</v>
      </c>
      <c r="C446" s="700" t="str" cm="1">
        <f t="array" ref="C446">IFERROR(
   INDEX('מצבת ורישום גנים'!B:$B,
      SMALL(
         IF(('מצבת ורישום גנים'!$A$3:$A$18000='נתונים כללים (1)'!$C$5),
         ROW('מצבת ורישום גנים'!$A$3:$A$18000)),
      ROW(A431))
   ),
"")</f>
        <v/>
      </c>
      <c r="D446" s="701" t="str">
        <f>IF(C446="", "",
   IFERROR(
      IF(VLOOKUP(C446, 'מצבת ורישום גנים'!B:H,7, FALSE) =$D$3,
         VLOOKUP(C446,'מצבת ורישום גנים'!B:D, 3, FALSE),
         "המוסד לא קיים ברשות"),
   "המוסד לא קיים"))</f>
        <v/>
      </c>
      <c r="E446" s="702" t="str">
        <f>IFERROR(VLOOKUP(C446,'מצבת ורישום גנים'!B:G,6,0),"")</f>
        <v/>
      </c>
      <c r="F446" s="702" t="str">
        <f>IFERROR(VLOOKUP(C:C,'מצבת ורישום גנים'!B:I,8,0),"  ")</f>
        <v xml:space="preserve">  </v>
      </c>
      <c r="G446" s="702" t="str">
        <f>IFERROR(VLOOKUP(C:C,'מצבת ורישום גנים'!B:H,4,0),"")</f>
        <v/>
      </c>
      <c r="H446" s="702" t="str">
        <f>IFERROR(VLOOKUP(C:C,'מצבת ורישום גנים'!B:H,5,0),"")</f>
        <v/>
      </c>
      <c r="I446" s="154"/>
      <c r="J446" s="154"/>
    </row>
    <row r="447" spans="2:10" ht="15" x14ac:dyDescent="0.25">
      <c r="B447" s="193">
        <v>432</v>
      </c>
      <c r="C447" s="700" t="str" cm="1">
        <f t="array" ref="C447">IFERROR(
   INDEX('מצבת ורישום גנים'!B:$B,
      SMALL(
         IF(('מצבת ורישום גנים'!$A$3:$A$18000='נתונים כללים (1)'!$C$5),
         ROW('מצבת ורישום גנים'!$A$3:$A$18000)),
      ROW(A432))
   ),
"")</f>
        <v/>
      </c>
      <c r="D447" s="701" t="str">
        <f>IF(C447="", "",
   IFERROR(
      IF(VLOOKUP(C447, 'מצבת ורישום גנים'!B:H,7, FALSE) =$D$3,
         VLOOKUP(C447,'מצבת ורישום גנים'!B:D, 3, FALSE),
         "המוסד לא קיים ברשות"),
   "המוסד לא קיים"))</f>
        <v/>
      </c>
      <c r="E447" s="702" t="str">
        <f>IFERROR(VLOOKUP(C447,'מצבת ורישום גנים'!B:G,6,0),"")</f>
        <v/>
      </c>
      <c r="F447" s="702" t="str">
        <f>IFERROR(VLOOKUP(C:C,'מצבת ורישום גנים'!B:I,8,0),"  ")</f>
        <v xml:space="preserve">  </v>
      </c>
      <c r="G447" s="702" t="str">
        <f>IFERROR(VLOOKUP(C:C,'מצבת ורישום גנים'!B:H,4,0),"")</f>
        <v/>
      </c>
      <c r="H447" s="702" t="str">
        <f>IFERROR(VLOOKUP(C:C,'מצבת ורישום גנים'!B:H,5,0),"")</f>
        <v/>
      </c>
      <c r="I447" s="154"/>
      <c r="J447" s="154"/>
    </row>
    <row r="448" spans="2:10" ht="15" x14ac:dyDescent="0.25">
      <c r="B448" s="193">
        <v>433</v>
      </c>
      <c r="C448" s="700" t="str" cm="1">
        <f t="array" ref="C448">IFERROR(
   INDEX('מצבת ורישום גנים'!B:$B,
      SMALL(
         IF(('מצבת ורישום גנים'!$A$3:$A$18000='נתונים כללים (1)'!$C$5),
         ROW('מצבת ורישום גנים'!$A$3:$A$18000)),
      ROW(A433))
   ),
"")</f>
        <v/>
      </c>
      <c r="D448" s="701" t="str">
        <f>IF(C448="", "",
   IFERROR(
      IF(VLOOKUP(C448, 'מצבת ורישום גנים'!B:H,7, FALSE) =$D$3,
         VLOOKUP(C448,'מצבת ורישום גנים'!B:D, 3, FALSE),
         "המוסד לא קיים ברשות"),
   "המוסד לא קיים"))</f>
        <v/>
      </c>
      <c r="E448" s="702" t="str">
        <f>IFERROR(VLOOKUP(C448,'מצבת ורישום גנים'!B:G,6,0),"")</f>
        <v/>
      </c>
      <c r="F448" s="702" t="str">
        <f>IFERROR(VLOOKUP(C:C,'מצבת ורישום גנים'!B:I,8,0),"  ")</f>
        <v xml:space="preserve">  </v>
      </c>
      <c r="G448" s="702" t="str">
        <f>IFERROR(VLOOKUP(C:C,'מצבת ורישום גנים'!B:H,4,0),"")</f>
        <v/>
      </c>
      <c r="H448" s="702" t="str">
        <f>IFERROR(VLOOKUP(C:C,'מצבת ורישום גנים'!B:H,5,0),"")</f>
        <v/>
      </c>
      <c r="I448" s="154"/>
      <c r="J448" s="154"/>
    </row>
    <row r="449" spans="2:10" ht="15" x14ac:dyDescent="0.25">
      <c r="B449" s="193">
        <v>434</v>
      </c>
      <c r="C449" s="700" t="str" cm="1">
        <f t="array" ref="C449">IFERROR(
   INDEX('מצבת ורישום גנים'!B:$B,
      SMALL(
         IF(('מצבת ורישום גנים'!$A$3:$A$18000='נתונים כללים (1)'!$C$5),
         ROW('מצבת ורישום גנים'!$A$3:$A$18000)),
      ROW(A434))
   ),
"")</f>
        <v/>
      </c>
      <c r="D449" s="701" t="str">
        <f>IF(C449="", "",
   IFERROR(
      IF(VLOOKUP(C449, 'מצבת ורישום גנים'!B:H,7, FALSE) =$D$3,
         VLOOKUP(C449,'מצבת ורישום גנים'!B:D, 3, FALSE),
         "המוסד לא קיים ברשות"),
   "המוסד לא קיים"))</f>
        <v/>
      </c>
      <c r="E449" s="702" t="str">
        <f>IFERROR(VLOOKUP(C449,'מצבת ורישום גנים'!B:G,6,0),"")</f>
        <v/>
      </c>
      <c r="F449" s="702" t="str">
        <f>IFERROR(VLOOKUP(C:C,'מצבת ורישום גנים'!B:I,8,0),"  ")</f>
        <v xml:space="preserve">  </v>
      </c>
      <c r="G449" s="702" t="str">
        <f>IFERROR(VLOOKUP(C:C,'מצבת ורישום גנים'!B:H,4,0),"")</f>
        <v/>
      </c>
      <c r="H449" s="702" t="str">
        <f>IFERROR(VLOOKUP(C:C,'מצבת ורישום גנים'!B:H,5,0),"")</f>
        <v/>
      </c>
      <c r="I449" s="154"/>
      <c r="J449" s="154"/>
    </row>
    <row r="450" spans="2:10" ht="15" x14ac:dyDescent="0.25">
      <c r="B450" s="193">
        <v>435</v>
      </c>
      <c r="C450" s="700" t="str" cm="1">
        <f t="array" ref="C450">IFERROR(
   INDEX('מצבת ורישום גנים'!B:$B,
      SMALL(
         IF(('מצבת ורישום גנים'!$A$3:$A$18000='נתונים כללים (1)'!$C$5),
         ROW('מצבת ורישום גנים'!$A$3:$A$18000)),
      ROW(A435))
   ),
"")</f>
        <v/>
      </c>
      <c r="D450" s="701" t="str">
        <f>IF(C450="", "",
   IFERROR(
      IF(VLOOKUP(C450, 'מצבת ורישום גנים'!B:H,7, FALSE) =$D$3,
         VLOOKUP(C450,'מצבת ורישום גנים'!B:D, 3, FALSE),
         "המוסד לא קיים ברשות"),
   "המוסד לא קיים"))</f>
        <v/>
      </c>
      <c r="E450" s="702" t="str">
        <f>IFERROR(VLOOKUP(C450,'מצבת ורישום גנים'!B:G,6,0),"")</f>
        <v/>
      </c>
      <c r="F450" s="702" t="str">
        <f>IFERROR(VLOOKUP(C:C,'מצבת ורישום גנים'!B:I,8,0),"  ")</f>
        <v xml:space="preserve">  </v>
      </c>
      <c r="G450" s="702" t="str">
        <f>IFERROR(VLOOKUP(C:C,'מצבת ורישום גנים'!B:H,4,0),"")</f>
        <v/>
      </c>
      <c r="H450" s="702" t="str">
        <f>IFERROR(VLOOKUP(C:C,'מצבת ורישום גנים'!B:H,5,0),"")</f>
        <v/>
      </c>
      <c r="I450" s="154"/>
      <c r="J450" s="154"/>
    </row>
    <row r="451" spans="2:10" ht="15" x14ac:dyDescent="0.25">
      <c r="B451" s="193">
        <v>436</v>
      </c>
      <c r="C451" s="700" t="str" cm="1">
        <f t="array" ref="C451">IFERROR(
   INDEX('מצבת ורישום גנים'!B:$B,
      SMALL(
         IF(('מצבת ורישום גנים'!$A$3:$A$18000='נתונים כללים (1)'!$C$5),
         ROW('מצבת ורישום גנים'!$A$3:$A$18000)),
      ROW(A436))
   ),
"")</f>
        <v/>
      </c>
      <c r="D451" s="701" t="str">
        <f>IF(C451="", "",
   IFERROR(
      IF(VLOOKUP(C451, 'מצבת ורישום גנים'!B:H,7, FALSE) =$D$3,
         VLOOKUP(C451,'מצבת ורישום גנים'!B:D, 3, FALSE),
         "המוסד לא קיים ברשות"),
   "המוסד לא קיים"))</f>
        <v/>
      </c>
      <c r="E451" s="702" t="str">
        <f>IFERROR(VLOOKUP(C451,'מצבת ורישום גנים'!B:G,6,0),"")</f>
        <v/>
      </c>
      <c r="F451" s="702" t="str">
        <f>IFERROR(VLOOKUP(C:C,'מצבת ורישום גנים'!B:I,8,0),"  ")</f>
        <v xml:space="preserve">  </v>
      </c>
      <c r="G451" s="702" t="str">
        <f>IFERROR(VLOOKUP(C:C,'מצבת ורישום גנים'!B:H,4,0),"")</f>
        <v/>
      </c>
      <c r="H451" s="702" t="str">
        <f>IFERROR(VLOOKUP(C:C,'מצבת ורישום גנים'!B:H,5,0),"")</f>
        <v/>
      </c>
      <c r="I451" s="154"/>
      <c r="J451" s="154"/>
    </row>
    <row r="452" spans="2:10" ht="15" x14ac:dyDescent="0.25">
      <c r="B452" s="193">
        <v>437</v>
      </c>
      <c r="C452" s="700" t="str" cm="1">
        <f t="array" ref="C452">IFERROR(
   INDEX('מצבת ורישום גנים'!B:$B,
      SMALL(
         IF(('מצבת ורישום גנים'!$A$3:$A$18000='נתונים כללים (1)'!$C$5),
         ROW('מצבת ורישום גנים'!$A$3:$A$18000)),
      ROW(A437))
   ),
"")</f>
        <v/>
      </c>
      <c r="D452" s="701" t="str">
        <f>IF(C452="", "",
   IFERROR(
      IF(VLOOKUP(C452, 'מצבת ורישום גנים'!B:H,7, FALSE) =$D$3,
         VLOOKUP(C452,'מצבת ורישום גנים'!B:D, 3, FALSE),
         "המוסד לא קיים ברשות"),
   "המוסד לא קיים"))</f>
        <v/>
      </c>
      <c r="E452" s="702" t="str">
        <f>IFERROR(VLOOKUP(C452,'מצבת ורישום גנים'!B:G,6,0),"")</f>
        <v/>
      </c>
      <c r="F452" s="702" t="str">
        <f>IFERROR(VLOOKUP(C:C,'מצבת ורישום גנים'!B:I,8,0),"  ")</f>
        <v xml:space="preserve">  </v>
      </c>
      <c r="G452" s="702" t="str">
        <f>IFERROR(VLOOKUP(C:C,'מצבת ורישום גנים'!B:H,4,0),"")</f>
        <v/>
      </c>
      <c r="H452" s="702" t="str">
        <f>IFERROR(VLOOKUP(C:C,'מצבת ורישום גנים'!B:H,5,0),"")</f>
        <v/>
      </c>
      <c r="I452" s="154"/>
      <c r="J452" s="154"/>
    </row>
    <row r="453" spans="2:10" ht="15" x14ac:dyDescent="0.25">
      <c r="B453" s="193">
        <v>438</v>
      </c>
      <c r="C453" s="700" t="str" cm="1">
        <f t="array" ref="C453">IFERROR(
   INDEX('מצבת ורישום גנים'!B:$B,
      SMALL(
         IF(('מצבת ורישום גנים'!$A$3:$A$18000='נתונים כללים (1)'!$C$5),
         ROW('מצבת ורישום גנים'!$A$3:$A$18000)),
      ROW(A438))
   ),
"")</f>
        <v/>
      </c>
      <c r="D453" s="701" t="str">
        <f>IF(C453="", "",
   IFERROR(
      IF(VLOOKUP(C453, 'מצבת ורישום גנים'!B:H,7, FALSE) =$D$3,
         VLOOKUP(C453,'מצבת ורישום גנים'!B:D, 3, FALSE),
         "המוסד לא קיים ברשות"),
   "המוסד לא קיים"))</f>
        <v/>
      </c>
      <c r="E453" s="702" t="str">
        <f>IFERROR(VLOOKUP(C453,'מצבת ורישום גנים'!B:G,6,0),"")</f>
        <v/>
      </c>
      <c r="F453" s="702" t="str">
        <f>IFERROR(VLOOKUP(C:C,'מצבת ורישום גנים'!B:I,8,0),"  ")</f>
        <v xml:space="preserve">  </v>
      </c>
      <c r="G453" s="702" t="str">
        <f>IFERROR(VLOOKUP(C:C,'מצבת ורישום גנים'!B:H,4,0),"")</f>
        <v/>
      </c>
      <c r="H453" s="702" t="str">
        <f>IFERROR(VLOOKUP(C:C,'מצבת ורישום גנים'!B:H,5,0),"")</f>
        <v/>
      </c>
      <c r="I453" s="154"/>
      <c r="J453" s="154"/>
    </row>
    <row r="454" spans="2:10" ht="15" x14ac:dyDescent="0.25">
      <c r="B454" s="193">
        <v>439</v>
      </c>
      <c r="C454" s="700" t="str" cm="1">
        <f t="array" ref="C454">IFERROR(
   INDEX('מצבת ורישום גנים'!B:$B,
      SMALL(
         IF(('מצבת ורישום גנים'!$A$3:$A$18000='נתונים כללים (1)'!$C$5),
         ROW('מצבת ורישום גנים'!$A$3:$A$18000)),
      ROW(A439))
   ),
"")</f>
        <v/>
      </c>
      <c r="D454" s="701" t="str">
        <f>IF(C454="", "",
   IFERROR(
      IF(VLOOKUP(C454, 'מצבת ורישום גנים'!B:H,7, FALSE) =$D$3,
         VLOOKUP(C454,'מצבת ורישום גנים'!B:D, 3, FALSE),
         "המוסד לא קיים ברשות"),
   "המוסד לא קיים"))</f>
        <v/>
      </c>
      <c r="E454" s="702" t="str">
        <f>IFERROR(VLOOKUP(C454,'מצבת ורישום גנים'!B:G,6,0),"")</f>
        <v/>
      </c>
      <c r="F454" s="702" t="str">
        <f>IFERROR(VLOOKUP(C:C,'מצבת ורישום גנים'!B:I,8,0),"  ")</f>
        <v xml:space="preserve">  </v>
      </c>
      <c r="G454" s="702" t="str">
        <f>IFERROR(VLOOKUP(C:C,'מצבת ורישום גנים'!B:H,4,0),"")</f>
        <v/>
      </c>
      <c r="H454" s="702" t="str">
        <f>IFERROR(VLOOKUP(C:C,'מצבת ורישום גנים'!B:H,5,0),"")</f>
        <v/>
      </c>
      <c r="I454" s="154"/>
      <c r="J454" s="154"/>
    </row>
    <row r="455" spans="2:10" ht="15" x14ac:dyDescent="0.25">
      <c r="B455" s="193">
        <v>440</v>
      </c>
      <c r="C455" s="700" t="str" cm="1">
        <f t="array" ref="C455">IFERROR(
   INDEX('מצבת ורישום גנים'!B:$B,
      SMALL(
         IF(('מצבת ורישום גנים'!$A$3:$A$18000='נתונים כללים (1)'!$C$5),
         ROW('מצבת ורישום גנים'!$A$3:$A$18000)),
      ROW(A440))
   ),
"")</f>
        <v/>
      </c>
      <c r="D455" s="701" t="str">
        <f>IF(C455="", "",
   IFERROR(
      IF(VLOOKUP(C455, 'מצבת ורישום גנים'!B:H,7, FALSE) =$D$3,
         VLOOKUP(C455,'מצבת ורישום גנים'!B:D, 3, FALSE),
         "המוסד לא קיים ברשות"),
   "המוסד לא קיים"))</f>
        <v/>
      </c>
      <c r="E455" s="702" t="str">
        <f>IFERROR(VLOOKUP(C455,'מצבת ורישום גנים'!B:G,6,0),"")</f>
        <v/>
      </c>
      <c r="F455" s="702" t="str">
        <f>IFERROR(VLOOKUP(C:C,'מצבת ורישום גנים'!B:I,8,0),"  ")</f>
        <v xml:space="preserve">  </v>
      </c>
      <c r="G455" s="702" t="str">
        <f>IFERROR(VLOOKUP(C:C,'מצבת ורישום גנים'!B:H,4,0),"")</f>
        <v/>
      </c>
      <c r="H455" s="702" t="str">
        <f>IFERROR(VLOOKUP(C:C,'מצבת ורישום גנים'!B:H,5,0),"")</f>
        <v/>
      </c>
      <c r="I455" s="154"/>
      <c r="J455" s="154"/>
    </row>
    <row r="456" spans="2:10" ht="15" x14ac:dyDescent="0.25">
      <c r="B456" s="193">
        <v>441</v>
      </c>
      <c r="C456" s="700" t="str" cm="1">
        <f t="array" ref="C456">IFERROR(
   INDEX('מצבת ורישום גנים'!B:$B,
      SMALL(
         IF(('מצבת ורישום גנים'!$A$3:$A$18000='נתונים כללים (1)'!$C$5),
         ROW('מצבת ורישום גנים'!$A$3:$A$18000)),
      ROW(A441))
   ),
"")</f>
        <v/>
      </c>
      <c r="D456" s="701" t="str">
        <f>IF(C456="", "",
   IFERROR(
      IF(VLOOKUP(C456, 'מצבת ורישום גנים'!B:H,7, FALSE) =$D$3,
         VLOOKUP(C456,'מצבת ורישום גנים'!B:D, 3, FALSE),
         "המוסד לא קיים ברשות"),
   "המוסד לא קיים"))</f>
        <v/>
      </c>
      <c r="E456" s="702" t="str">
        <f>IFERROR(VLOOKUP(C456,'מצבת ורישום גנים'!B:G,6,0),"")</f>
        <v/>
      </c>
      <c r="F456" s="702" t="str">
        <f>IFERROR(VLOOKUP(C:C,'מצבת ורישום גנים'!B:I,8,0),"  ")</f>
        <v xml:space="preserve">  </v>
      </c>
      <c r="G456" s="702" t="str">
        <f>IFERROR(VLOOKUP(C:C,'מצבת ורישום גנים'!B:H,4,0),"")</f>
        <v/>
      </c>
      <c r="H456" s="702" t="str">
        <f>IFERROR(VLOOKUP(C:C,'מצבת ורישום גנים'!B:H,5,0),"")</f>
        <v/>
      </c>
      <c r="I456" s="154"/>
      <c r="J456" s="154"/>
    </row>
    <row r="457" spans="2:10" ht="15" x14ac:dyDescent="0.25">
      <c r="B457" s="193">
        <v>442</v>
      </c>
      <c r="C457" s="700" t="str" cm="1">
        <f t="array" ref="C457">IFERROR(
   INDEX('מצבת ורישום גנים'!B:$B,
      SMALL(
         IF(('מצבת ורישום גנים'!$A$3:$A$18000='נתונים כללים (1)'!$C$5),
         ROW('מצבת ורישום גנים'!$A$3:$A$18000)),
      ROW(A442))
   ),
"")</f>
        <v/>
      </c>
      <c r="D457" s="701" t="str">
        <f>IF(C457="", "",
   IFERROR(
      IF(VLOOKUP(C457, 'מצבת ורישום גנים'!B:H,7, FALSE) =$D$3,
         VLOOKUP(C457,'מצבת ורישום גנים'!B:D, 3, FALSE),
         "המוסד לא קיים ברשות"),
   "המוסד לא קיים"))</f>
        <v/>
      </c>
      <c r="E457" s="702" t="str">
        <f>IFERROR(VLOOKUP(C457,'מצבת ורישום גנים'!B:G,6,0),"")</f>
        <v/>
      </c>
      <c r="F457" s="702" t="str">
        <f>IFERROR(VLOOKUP(C:C,'מצבת ורישום גנים'!B:I,8,0),"  ")</f>
        <v xml:space="preserve">  </v>
      </c>
      <c r="G457" s="702" t="str">
        <f>IFERROR(VLOOKUP(C:C,'מצבת ורישום גנים'!B:H,4,0),"")</f>
        <v/>
      </c>
      <c r="H457" s="702" t="str">
        <f>IFERROR(VLOOKUP(C:C,'מצבת ורישום גנים'!B:H,5,0),"")</f>
        <v/>
      </c>
      <c r="I457" s="154"/>
      <c r="J457" s="154"/>
    </row>
    <row r="458" spans="2:10" ht="15" x14ac:dyDescent="0.25">
      <c r="B458" s="193">
        <v>443</v>
      </c>
      <c r="C458" s="700" t="str" cm="1">
        <f t="array" ref="C458">IFERROR(
   INDEX('מצבת ורישום גנים'!B:$B,
      SMALL(
         IF(('מצבת ורישום גנים'!$A$3:$A$18000='נתונים כללים (1)'!$C$5),
         ROW('מצבת ורישום גנים'!$A$3:$A$18000)),
      ROW(A443))
   ),
"")</f>
        <v/>
      </c>
      <c r="D458" s="701" t="str">
        <f>IF(C458="", "",
   IFERROR(
      IF(VLOOKUP(C458, 'מצבת ורישום גנים'!B:H,7, FALSE) =$D$3,
         VLOOKUP(C458,'מצבת ורישום גנים'!B:D, 3, FALSE),
         "המוסד לא קיים ברשות"),
   "המוסד לא קיים"))</f>
        <v/>
      </c>
      <c r="E458" s="702" t="str">
        <f>IFERROR(VLOOKUP(C458,'מצבת ורישום גנים'!B:G,6,0),"")</f>
        <v/>
      </c>
      <c r="F458" s="702" t="str">
        <f>IFERROR(VLOOKUP(C:C,'מצבת ורישום גנים'!B:I,8,0),"  ")</f>
        <v xml:space="preserve">  </v>
      </c>
      <c r="G458" s="702" t="str">
        <f>IFERROR(VLOOKUP(C:C,'מצבת ורישום גנים'!B:H,4,0),"")</f>
        <v/>
      </c>
      <c r="H458" s="702" t="str">
        <f>IFERROR(VLOOKUP(C:C,'מצבת ורישום גנים'!B:H,5,0),"")</f>
        <v/>
      </c>
      <c r="I458" s="154"/>
      <c r="J458" s="154"/>
    </row>
    <row r="459" spans="2:10" ht="15" x14ac:dyDescent="0.25">
      <c r="B459" s="193">
        <v>444</v>
      </c>
      <c r="C459" s="700" t="str" cm="1">
        <f t="array" ref="C459">IFERROR(
   INDEX('מצבת ורישום גנים'!B:$B,
      SMALL(
         IF(('מצבת ורישום גנים'!$A$3:$A$18000='נתונים כללים (1)'!$C$5),
         ROW('מצבת ורישום גנים'!$A$3:$A$18000)),
      ROW(A444))
   ),
"")</f>
        <v/>
      </c>
      <c r="D459" s="701" t="str">
        <f>IF(C459="", "",
   IFERROR(
      IF(VLOOKUP(C459, 'מצבת ורישום גנים'!B:H,7, FALSE) =$D$3,
         VLOOKUP(C459,'מצבת ורישום גנים'!B:D, 3, FALSE),
         "המוסד לא קיים ברשות"),
   "המוסד לא קיים"))</f>
        <v/>
      </c>
      <c r="E459" s="702" t="str">
        <f>IFERROR(VLOOKUP(C459,'מצבת ורישום גנים'!B:G,6,0),"")</f>
        <v/>
      </c>
      <c r="F459" s="702" t="str">
        <f>IFERROR(VLOOKUP(C:C,'מצבת ורישום גנים'!B:I,8,0),"  ")</f>
        <v xml:space="preserve">  </v>
      </c>
      <c r="G459" s="702" t="str">
        <f>IFERROR(VLOOKUP(C:C,'מצבת ורישום גנים'!B:H,4,0),"")</f>
        <v/>
      </c>
      <c r="H459" s="702" t="str">
        <f>IFERROR(VLOOKUP(C:C,'מצבת ורישום גנים'!B:H,5,0),"")</f>
        <v/>
      </c>
      <c r="I459" s="154"/>
      <c r="J459" s="154"/>
    </row>
    <row r="460" spans="2:10" ht="15" x14ac:dyDescent="0.25">
      <c r="B460" s="193">
        <v>445</v>
      </c>
      <c r="C460" s="700" t="str" cm="1">
        <f t="array" ref="C460">IFERROR(
   INDEX('מצבת ורישום גנים'!B:$B,
      SMALL(
         IF(('מצבת ורישום גנים'!$A$3:$A$18000='נתונים כללים (1)'!$C$5),
         ROW('מצבת ורישום גנים'!$A$3:$A$18000)),
      ROW(A445))
   ),
"")</f>
        <v/>
      </c>
      <c r="D460" s="701" t="str">
        <f>IF(C460="", "",
   IFERROR(
      IF(VLOOKUP(C460, 'מצבת ורישום גנים'!B:H,7, FALSE) =$D$3,
         VLOOKUP(C460,'מצבת ורישום גנים'!B:D, 3, FALSE),
         "המוסד לא קיים ברשות"),
   "המוסד לא קיים"))</f>
        <v/>
      </c>
      <c r="E460" s="702" t="str">
        <f>IFERROR(VLOOKUP(C460,'מצבת ורישום גנים'!B:G,6,0),"")</f>
        <v/>
      </c>
      <c r="F460" s="702" t="str">
        <f>IFERROR(VLOOKUP(C:C,'מצבת ורישום גנים'!B:I,8,0),"  ")</f>
        <v xml:space="preserve">  </v>
      </c>
      <c r="G460" s="702" t="str">
        <f>IFERROR(VLOOKUP(C:C,'מצבת ורישום גנים'!B:H,4,0),"")</f>
        <v/>
      </c>
      <c r="H460" s="702" t="str">
        <f>IFERROR(VLOOKUP(C:C,'מצבת ורישום גנים'!B:H,5,0),"")</f>
        <v/>
      </c>
      <c r="I460" s="154"/>
      <c r="J460" s="154"/>
    </row>
    <row r="461" spans="2:10" ht="15" x14ac:dyDescent="0.25">
      <c r="B461" s="193">
        <v>446</v>
      </c>
      <c r="C461" s="700" t="str" cm="1">
        <f t="array" ref="C461">IFERROR(
   INDEX('מצבת ורישום גנים'!B:$B,
      SMALL(
         IF(('מצבת ורישום גנים'!$A$3:$A$18000='נתונים כללים (1)'!$C$5),
         ROW('מצבת ורישום גנים'!$A$3:$A$18000)),
      ROW(A446))
   ),
"")</f>
        <v/>
      </c>
      <c r="D461" s="701" t="str">
        <f>IF(C461="", "",
   IFERROR(
      IF(VLOOKUP(C461, 'מצבת ורישום גנים'!B:H,7, FALSE) =$D$3,
         VLOOKUP(C461,'מצבת ורישום גנים'!B:D, 3, FALSE),
         "המוסד לא קיים ברשות"),
   "המוסד לא קיים"))</f>
        <v/>
      </c>
      <c r="E461" s="702" t="str">
        <f>IFERROR(VLOOKUP(C461,'מצבת ורישום גנים'!B:G,6,0),"")</f>
        <v/>
      </c>
      <c r="F461" s="702" t="str">
        <f>IFERROR(VLOOKUP(C:C,'מצבת ורישום גנים'!B:I,8,0),"  ")</f>
        <v xml:space="preserve">  </v>
      </c>
      <c r="G461" s="702" t="str">
        <f>IFERROR(VLOOKUP(C:C,'מצבת ורישום גנים'!B:H,4,0),"")</f>
        <v/>
      </c>
      <c r="H461" s="702" t="str">
        <f>IFERROR(VLOOKUP(C:C,'מצבת ורישום גנים'!B:H,5,0),"")</f>
        <v/>
      </c>
      <c r="I461" s="154"/>
      <c r="J461" s="154"/>
    </row>
    <row r="462" spans="2:10" ht="15" x14ac:dyDescent="0.25">
      <c r="B462" s="193">
        <v>447</v>
      </c>
      <c r="C462" s="700" t="str" cm="1">
        <f t="array" ref="C462">IFERROR(
   INDEX('מצבת ורישום גנים'!B:$B,
      SMALL(
         IF(('מצבת ורישום גנים'!$A$3:$A$18000='נתונים כללים (1)'!$C$5),
         ROW('מצבת ורישום גנים'!$A$3:$A$18000)),
      ROW(A447))
   ),
"")</f>
        <v/>
      </c>
      <c r="D462" s="701" t="str">
        <f>IF(C462="", "",
   IFERROR(
      IF(VLOOKUP(C462, 'מצבת ורישום גנים'!B:H,7, FALSE) =$D$3,
         VLOOKUP(C462,'מצבת ורישום גנים'!B:D, 3, FALSE),
         "המוסד לא קיים ברשות"),
   "המוסד לא קיים"))</f>
        <v/>
      </c>
      <c r="E462" s="702" t="str">
        <f>IFERROR(VLOOKUP(C462,'מצבת ורישום גנים'!B:G,6,0),"")</f>
        <v/>
      </c>
      <c r="F462" s="702" t="str">
        <f>IFERROR(VLOOKUP(C:C,'מצבת ורישום גנים'!B:I,8,0),"  ")</f>
        <v xml:space="preserve">  </v>
      </c>
      <c r="G462" s="702" t="str">
        <f>IFERROR(VLOOKUP(C:C,'מצבת ורישום גנים'!B:H,4,0),"")</f>
        <v/>
      </c>
      <c r="H462" s="702" t="str">
        <f>IFERROR(VLOOKUP(C:C,'מצבת ורישום גנים'!B:H,5,0),"")</f>
        <v/>
      </c>
      <c r="I462" s="154"/>
      <c r="J462" s="154"/>
    </row>
    <row r="463" spans="2:10" ht="15" x14ac:dyDescent="0.25">
      <c r="B463" s="193">
        <v>448</v>
      </c>
      <c r="C463" s="700" t="str" cm="1">
        <f t="array" ref="C463">IFERROR(
   INDEX('מצבת ורישום גנים'!B:$B,
      SMALL(
         IF(('מצבת ורישום גנים'!$A$3:$A$18000='נתונים כללים (1)'!$C$5),
         ROW('מצבת ורישום גנים'!$A$3:$A$18000)),
      ROW(A448))
   ),
"")</f>
        <v/>
      </c>
      <c r="D463" s="701" t="str">
        <f>IF(C463="", "",
   IFERROR(
      IF(VLOOKUP(C463, 'מצבת ורישום גנים'!B:H,7, FALSE) =$D$3,
         VLOOKUP(C463,'מצבת ורישום גנים'!B:D, 3, FALSE),
         "המוסד לא קיים ברשות"),
   "המוסד לא קיים"))</f>
        <v/>
      </c>
      <c r="E463" s="702" t="str">
        <f>IFERROR(VLOOKUP(C463,'מצבת ורישום גנים'!B:G,6,0),"")</f>
        <v/>
      </c>
      <c r="F463" s="702" t="str">
        <f>IFERROR(VLOOKUP(C:C,'מצבת ורישום גנים'!B:I,8,0),"  ")</f>
        <v xml:space="preserve">  </v>
      </c>
      <c r="G463" s="702" t="str">
        <f>IFERROR(VLOOKUP(C:C,'מצבת ורישום גנים'!B:H,4,0),"")</f>
        <v/>
      </c>
      <c r="H463" s="702" t="str">
        <f>IFERROR(VLOOKUP(C:C,'מצבת ורישום גנים'!B:H,5,0),"")</f>
        <v/>
      </c>
      <c r="I463" s="154"/>
      <c r="J463" s="154"/>
    </row>
    <row r="464" spans="2:10" ht="15" x14ac:dyDescent="0.25">
      <c r="B464" s="193">
        <v>449</v>
      </c>
      <c r="C464" s="700" t="str" cm="1">
        <f t="array" ref="C464">IFERROR(
   INDEX('מצבת ורישום גנים'!B:$B,
      SMALL(
         IF(('מצבת ורישום גנים'!$A$3:$A$18000='נתונים כללים (1)'!$C$5),
         ROW('מצבת ורישום גנים'!$A$3:$A$18000)),
      ROW(A449))
   ),
"")</f>
        <v/>
      </c>
      <c r="D464" s="701" t="str">
        <f>IF(C464="", "",
   IFERROR(
      IF(VLOOKUP(C464, 'מצבת ורישום גנים'!B:H,7, FALSE) =$D$3,
         VLOOKUP(C464,'מצבת ורישום גנים'!B:D, 3, FALSE),
         "המוסד לא קיים ברשות"),
   "המוסד לא קיים"))</f>
        <v/>
      </c>
      <c r="E464" s="702" t="str">
        <f>IFERROR(VLOOKUP(C464,'מצבת ורישום גנים'!B:G,6,0),"")</f>
        <v/>
      </c>
      <c r="F464" s="702" t="str">
        <f>IFERROR(VLOOKUP(C:C,'מצבת ורישום גנים'!B:I,8,0),"  ")</f>
        <v xml:space="preserve">  </v>
      </c>
      <c r="G464" s="702" t="str">
        <f>IFERROR(VLOOKUP(C:C,'מצבת ורישום גנים'!B:H,4,0),"")</f>
        <v/>
      </c>
      <c r="H464" s="702" t="str">
        <f>IFERROR(VLOOKUP(C:C,'מצבת ורישום גנים'!B:H,5,0),"")</f>
        <v/>
      </c>
      <c r="I464" s="154"/>
      <c r="J464" s="154"/>
    </row>
    <row r="465" spans="2:10" ht="15" x14ac:dyDescent="0.25">
      <c r="B465" s="193">
        <v>450</v>
      </c>
      <c r="C465" s="700" t="str" cm="1">
        <f t="array" ref="C465">IFERROR(
   INDEX('מצבת ורישום גנים'!B:$B,
      SMALL(
         IF(('מצבת ורישום גנים'!$A$3:$A$18000='נתונים כללים (1)'!$C$5),
         ROW('מצבת ורישום גנים'!$A$3:$A$18000)),
      ROW(A450))
   ),
"")</f>
        <v/>
      </c>
      <c r="D465" s="701" t="str">
        <f>IF(C465="", "",
   IFERROR(
      IF(VLOOKUP(C465, 'מצבת ורישום גנים'!B:H,7, FALSE) =$D$3,
         VLOOKUP(C465,'מצבת ורישום גנים'!B:D, 3, FALSE),
         "המוסד לא קיים ברשות"),
   "המוסד לא קיים"))</f>
        <v/>
      </c>
      <c r="E465" s="702" t="str">
        <f>IFERROR(VLOOKUP(C465,'מצבת ורישום גנים'!B:G,6,0),"")</f>
        <v/>
      </c>
      <c r="F465" s="702" t="str">
        <f>IFERROR(VLOOKUP(C:C,'מצבת ורישום גנים'!B:I,8,0),"  ")</f>
        <v xml:space="preserve">  </v>
      </c>
      <c r="G465" s="702" t="str">
        <f>IFERROR(VLOOKUP(C:C,'מצבת ורישום גנים'!B:H,4,0),"")</f>
        <v/>
      </c>
      <c r="H465" s="702" t="str">
        <f>IFERROR(VLOOKUP(C:C,'מצבת ורישום גנים'!B:H,5,0),"")</f>
        <v/>
      </c>
      <c r="I465" s="154"/>
      <c r="J465" s="154"/>
    </row>
    <row r="466" spans="2:10" ht="15" x14ac:dyDescent="0.25">
      <c r="B466" s="193">
        <v>451</v>
      </c>
      <c r="C466" s="700" t="str" cm="1">
        <f t="array" ref="C466">IFERROR(
   INDEX('מצבת ורישום גנים'!B:$B,
      SMALL(
         IF(('מצבת ורישום גנים'!$A$3:$A$18000='נתונים כללים (1)'!$C$5),
         ROW('מצבת ורישום גנים'!$A$3:$A$18000)),
      ROW(A451))
   ),
"")</f>
        <v/>
      </c>
      <c r="D466" s="701" t="str">
        <f>IF(C466="", "",
   IFERROR(
      IF(VLOOKUP(C466, 'מצבת ורישום גנים'!B:H,7, FALSE) =$D$3,
         VLOOKUP(C466,'מצבת ורישום גנים'!B:D, 3, FALSE),
         "המוסד לא קיים ברשות"),
   "המוסד לא קיים"))</f>
        <v/>
      </c>
      <c r="E466" s="702" t="str">
        <f>IFERROR(VLOOKUP(C466,'מצבת ורישום גנים'!B:G,6,0),"")</f>
        <v/>
      </c>
      <c r="F466" s="702" t="str">
        <f>IFERROR(VLOOKUP(C:C,'מצבת ורישום גנים'!B:I,8,0),"  ")</f>
        <v xml:space="preserve">  </v>
      </c>
      <c r="G466" s="702" t="str">
        <f>IFERROR(VLOOKUP(C:C,'מצבת ורישום גנים'!B:H,4,0),"")</f>
        <v/>
      </c>
      <c r="H466" s="702" t="str">
        <f>IFERROR(VLOOKUP(C:C,'מצבת ורישום גנים'!B:H,5,0),"")</f>
        <v/>
      </c>
      <c r="I466" s="154"/>
      <c r="J466" s="154"/>
    </row>
    <row r="467" spans="2:10" ht="15" x14ac:dyDescent="0.25">
      <c r="B467" s="193">
        <v>452</v>
      </c>
      <c r="C467" s="700" t="str" cm="1">
        <f t="array" ref="C467">IFERROR(
   INDEX('מצבת ורישום גנים'!B:$B,
      SMALL(
         IF(('מצבת ורישום גנים'!$A$3:$A$18000='נתונים כללים (1)'!$C$5),
         ROW('מצבת ורישום גנים'!$A$3:$A$18000)),
      ROW(A452))
   ),
"")</f>
        <v/>
      </c>
      <c r="D467" s="701" t="str">
        <f>IF(C467="", "",
   IFERROR(
      IF(VLOOKUP(C467, 'מצבת ורישום גנים'!B:H,7, FALSE) =$D$3,
         VLOOKUP(C467,'מצבת ורישום גנים'!B:D, 3, FALSE),
         "המוסד לא קיים ברשות"),
   "המוסד לא קיים"))</f>
        <v/>
      </c>
      <c r="E467" s="702" t="str">
        <f>IFERROR(VLOOKUP(C467,'מצבת ורישום גנים'!B:G,6,0),"")</f>
        <v/>
      </c>
      <c r="F467" s="702" t="str">
        <f>IFERROR(VLOOKUP(C:C,'מצבת ורישום גנים'!B:I,8,0),"  ")</f>
        <v xml:space="preserve">  </v>
      </c>
      <c r="G467" s="702" t="str">
        <f>IFERROR(VLOOKUP(C:C,'מצבת ורישום גנים'!B:H,4,0),"")</f>
        <v/>
      </c>
      <c r="H467" s="702" t="str">
        <f>IFERROR(VLOOKUP(C:C,'מצבת ורישום גנים'!B:H,5,0),"")</f>
        <v/>
      </c>
      <c r="I467" s="154"/>
      <c r="J467" s="154"/>
    </row>
    <row r="468" spans="2:10" ht="15" x14ac:dyDescent="0.25">
      <c r="B468" s="193">
        <v>453</v>
      </c>
      <c r="C468" s="700" t="str" cm="1">
        <f t="array" ref="C468">IFERROR(
   INDEX('מצבת ורישום גנים'!B:$B,
      SMALL(
         IF(('מצבת ורישום גנים'!$A$3:$A$18000='נתונים כללים (1)'!$C$5),
         ROW('מצבת ורישום גנים'!$A$3:$A$18000)),
      ROW(A453))
   ),
"")</f>
        <v/>
      </c>
      <c r="D468" s="701" t="str">
        <f>IF(C468="", "",
   IFERROR(
      IF(VLOOKUP(C468, 'מצבת ורישום גנים'!B:H,7, FALSE) =$D$3,
         VLOOKUP(C468,'מצבת ורישום גנים'!B:D, 3, FALSE),
         "המוסד לא קיים ברשות"),
   "המוסד לא קיים"))</f>
        <v/>
      </c>
      <c r="E468" s="702" t="str">
        <f>IFERROR(VLOOKUP(C468,'מצבת ורישום גנים'!B:G,6,0),"")</f>
        <v/>
      </c>
      <c r="F468" s="702" t="str">
        <f>IFERROR(VLOOKUP(C:C,'מצבת ורישום גנים'!B:I,8,0),"  ")</f>
        <v xml:space="preserve">  </v>
      </c>
      <c r="G468" s="702" t="str">
        <f>IFERROR(VLOOKUP(C:C,'מצבת ורישום גנים'!B:H,4,0),"")</f>
        <v/>
      </c>
      <c r="H468" s="702" t="str">
        <f>IFERROR(VLOOKUP(C:C,'מצבת ורישום גנים'!B:H,5,0),"")</f>
        <v/>
      </c>
      <c r="I468" s="154"/>
      <c r="J468" s="154"/>
    </row>
    <row r="469" spans="2:10" ht="15" x14ac:dyDescent="0.25">
      <c r="B469" s="193">
        <v>454</v>
      </c>
      <c r="C469" s="700" t="str" cm="1">
        <f t="array" ref="C469">IFERROR(
   INDEX('מצבת ורישום גנים'!B:$B,
      SMALL(
         IF(('מצבת ורישום גנים'!$A$3:$A$18000='נתונים כללים (1)'!$C$5),
         ROW('מצבת ורישום גנים'!$A$3:$A$18000)),
      ROW(A454))
   ),
"")</f>
        <v/>
      </c>
      <c r="D469" s="701" t="str">
        <f>IF(C469="", "",
   IFERROR(
      IF(VLOOKUP(C469, 'מצבת ורישום גנים'!B:H,7, FALSE) =$D$3,
         VLOOKUP(C469,'מצבת ורישום גנים'!B:D, 3, FALSE),
         "המוסד לא קיים ברשות"),
   "המוסד לא קיים"))</f>
        <v/>
      </c>
      <c r="E469" s="702" t="str">
        <f>IFERROR(VLOOKUP(C469,'מצבת ורישום גנים'!B:G,6,0),"")</f>
        <v/>
      </c>
      <c r="F469" s="702" t="str">
        <f>IFERROR(VLOOKUP(C:C,'מצבת ורישום גנים'!B:I,8,0),"  ")</f>
        <v xml:space="preserve">  </v>
      </c>
      <c r="G469" s="702" t="str">
        <f>IFERROR(VLOOKUP(C:C,'מצבת ורישום גנים'!B:H,4,0),"")</f>
        <v/>
      </c>
      <c r="H469" s="702" t="str">
        <f>IFERROR(VLOOKUP(C:C,'מצבת ורישום גנים'!B:H,5,0),"")</f>
        <v/>
      </c>
      <c r="I469" s="154"/>
      <c r="J469" s="154"/>
    </row>
    <row r="470" spans="2:10" ht="15" x14ac:dyDescent="0.25">
      <c r="B470" s="193">
        <v>455</v>
      </c>
      <c r="C470" s="700" t="str" cm="1">
        <f t="array" ref="C470">IFERROR(
   INDEX('מצבת ורישום גנים'!B:$B,
      SMALL(
         IF(('מצבת ורישום גנים'!$A$3:$A$18000='נתונים כללים (1)'!$C$5),
         ROW('מצבת ורישום גנים'!$A$3:$A$18000)),
      ROW(A455))
   ),
"")</f>
        <v/>
      </c>
      <c r="D470" s="701" t="str">
        <f>IF(C470="", "",
   IFERROR(
      IF(VLOOKUP(C470, 'מצבת ורישום גנים'!B:H,7, FALSE) =$D$3,
         VLOOKUP(C470,'מצבת ורישום גנים'!B:D, 3, FALSE),
         "המוסד לא קיים ברשות"),
   "המוסד לא קיים"))</f>
        <v/>
      </c>
      <c r="E470" s="702" t="str">
        <f>IFERROR(VLOOKUP(C470,'מצבת ורישום גנים'!B:G,6,0),"")</f>
        <v/>
      </c>
      <c r="F470" s="702" t="str">
        <f>IFERROR(VLOOKUP(C:C,'מצבת ורישום גנים'!B:I,8,0),"  ")</f>
        <v xml:space="preserve">  </v>
      </c>
      <c r="G470" s="702" t="str">
        <f>IFERROR(VLOOKUP(C:C,'מצבת ורישום גנים'!B:H,4,0),"")</f>
        <v/>
      </c>
      <c r="H470" s="702" t="str">
        <f>IFERROR(VLOOKUP(C:C,'מצבת ורישום גנים'!B:H,5,0),"")</f>
        <v/>
      </c>
      <c r="I470" s="154"/>
      <c r="J470" s="154"/>
    </row>
    <row r="471" spans="2:10" ht="15" x14ac:dyDescent="0.25">
      <c r="B471" s="193">
        <v>456</v>
      </c>
      <c r="C471" s="700" t="str" cm="1">
        <f t="array" ref="C471">IFERROR(
   INDEX('מצבת ורישום גנים'!B:$B,
      SMALL(
         IF(('מצבת ורישום גנים'!$A$3:$A$18000='נתונים כללים (1)'!$C$5),
         ROW('מצבת ורישום גנים'!$A$3:$A$18000)),
      ROW(A456))
   ),
"")</f>
        <v/>
      </c>
      <c r="D471" s="701" t="str">
        <f>IF(C471="", "",
   IFERROR(
      IF(VLOOKUP(C471, 'מצבת ורישום גנים'!B:H,7, FALSE) =$D$3,
         VLOOKUP(C471,'מצבת ורישום גנים'!B:D, 3, FALSE),
         "המוסד לא קיים ברשות"),
   "המוסד לא קיים"))</f>
        <v/>
      </c>
      <c r="E471" s="702" t="str">
        <f>IFERROR(VLOOKUP(C471,'מצבת ורישום גנים'!B:G,6,0),"")</f>
        <v/>
      </c>
      <c r="F471" s="702" t="str">
        <f>IFERROR(VLOOKUP(C:C,'מצבת ורישום גנים'!B:I,8,0),"  ")</f>
        <v xml:space="preserve">  </v>
      </c>
      <c r="G471" s="702" t="str">
        <f>IFERROR(VLOOKUP(C:C,'מצבת ורישום גנים'!B:H,4,0),"")</f>
        <v/>
      </c>
      <c r="H471" s="702" t="str">
        <f>IFERROR(VLOOKUP(C:C,'מצבת ורישום גנים'!B:H,5,0),"")</f>
        <v/>
      </c>
      <c r="I471" s="154"/>
      <c r="J471" s="154"/>
    </row>
    <row r="472" spans="2:10" ht="15" x14ac:dyDescent="0.25">
      <c r="B472" s="193">
        <v>457</v>
      </c>
      <c r="C472" s="700" t="str" cm="1">
        <f t="array" ref="C472">IFERROR(
   INDEX('מצבת ורישום גנים'!B:$B,
      SMALL(
         IF(('מצבת ורישום גנים'!$A$3:$A$18000='נתונים כללים (1)'!$C$5),
         ROW('מצבת ורישום גנים'!$A$3:$A$18000)),
      ROW(A457))
   ),
"")</f>
        <v/>
      </c>
      <c r="D472" s="701" t="str">
        <f>IF(C472="", "",
   IFERROR(
      IF(VLOOKUP(C472, 'מצבת ורישום גנים'!B:H,7, FALSE) =$D$3,
         VLOOKUP(C472,'מצבת ורישום גנים'!B:D, 3, FALSE),
         "המוסד לא קיים ברשות"),
   "המוסד לא קיים"))</f>
        <v/>
      </c>
      <c r="E472" s="702" t="str">
        <f>IFERROR(VLOOKUP(C472,'מצבת ורישום גנים'!B:G,6,0),"")</f>
        <v/>
      </c>
      <c r="F472" s="702" t="str">
        <f>IFERROR(VLOOKUP(C:C,'מצבת ורישום גנים'!B:I,8,0),"  ")</f>
        <v xml:space="preserve">  </v>
      </c>
      <c r="G472" s="702" t="str">
        <f>IFERROR(VLOOKUP(C:C,'מצבת ורישום גנים'!B:H,4,0),"")</f>
        <v/>
      </c>
      <c r="H472" s="702" t="str">
        <f>IFERROR(VLOOKUP(C:C,'מצבת ורישום גנים'!B:H,5,0),"")</f>
        <v/>
      </c>
      <c r="I472" s="154"/>
      <c r="J472" s="154"/>
    </row>
    <row r="473" spans="2:10" ht="15" x14ac:dyDescent="0.25">
      <c r="B473" s="193">
        <v>458</v>
      </c>
      <c r="C473" s="700" t="str" cm="1">
        <f t="array" ref="C473">IFERROR(
   INDEX('מצבת ורישום גנים'!B:$B,
      SMALL(
         IF(('מצבת ורישום גנים'!$A$3:$A$18000='נתונים כללים (1)'!$C$5),
         ROW('מצבת ורישום גנים'!$A$3:$A$18000)),
      ROW(A458))
   ),
"")</f>
        <v/>
      </c>
      <c r="D473" s="701" t="str">
        <f>IF(C473="", "",
   IFERROR(
      IF(VLOOKUP(C473, 'מצבת ורישום גנים'!B:H,7, FALSE) =$D$3,
         VLOOKUP(C473,'מצבת ורישום גנים'!B:D, 3, FALSE),
         "המוסד לא קיים ברשות"),
   "המוסד לא קיים"))</f>
        <v/>
      </c>
      <c r="E473" s="702" t="str">
        <f>IFERROR(VLOOKUP(C473,'מצבת ורישום גנים'!B:G,6,0),"")</f>
        <v/>
      </c>
      <c r="F473" s="702" t="str">
        <f>IFERROR(VLOOKUP(C:C,'מצבת ורישום גנים'!B:I,8,0),"  ")</f>
        <v xml:space="preserve">  </v>
      </c>
      <c r="G473" s="702" t="str">
        <f>IFERROR(VLOOKUP(C:C,'מצבת ורישום גנים'!B:H,4,0),"")</f>
        <v/>
      </c>
      <c r="H473" s="702" t="str">
        <f>IFERROR(VLOOKUP(C:C,'מצבת ורישום גנים'!B:H,5,0),"")</f>
        <v/>
      </c>
      <c r="I473" s="154"/>
      <c r="J473" s="154"/>
    </row>
    <row r="474" spans="2:10" ht="15" x14ac:dyDescent="0.25">
      <c r="B474" s="193">
        <v>459</v>
      </c>
      <c r="C474" s="700" t="str" cm="1">
        <f t="array" ref="C474">IFERROR(
   INDEX('מצבת ורישום גנים'!B:$B,
      SMALL(
         IF(('מצבת ורישום גנים'!$A$3:$A$18000='נתונים כללים (1)'!$C$5),
         ROW('מצבת ורישום גנים'!$A$3:$A$18000)),
      ROW(A459))
   ),
"")</f>
        <v/>
      </c>
      <c r="D474" s="701" t="str">
        <f>IF(C474="", "",
   IFERROR(
      IF(VLOOKUP(C474, 'מצבת ורישום גנים'!B:H,7, FALSE) =$D$3,
         VLOOKUP(C474,'מצבת ורישום גנים'!B:D, 3, FALSE),
         "המוסד לא קיים ברשות"),
   "המוסד לא קיים"))</f>
        <v/>
      </c>
      <c r="E474" s="702" t="str">
        <f>IFERROR(VLOOKUP(C474,'מצבת ורישום גנים'!B:G,6,0),"")</f>
        <v/>
      </c>
      <c r="F474" s="702" t="str">
        <f>IFERROR(VLOOKUP(C:C,'מצבת ורישום גנים'!B:I,8,0),"  ")</f>
        <v xml:space="preserve">  </v>
      </c>
      <c r="G474" s="702" t="str">
        <f>IFERROR(VLOOKUP(C:C,'מצבת ורישום גנים'!B:H,4,0),"")</f>
        <v/>
      </c>
      <c r="H474" s="702" t="str">
        <f>IFERROR(VLOOKUP(C:C,'מצבת ורישום גנים'!B:H,5,0),"")</f>
        <v/>
      </c>
      <c r="I474" s="154"/>
      <c r="J474" s="154"/>
    </row>
    <row r="475" spans="2:10" ht="15" x14ac:dyDescent="0.25">
      <c r="B475" s="193">
        <v>460</v>
      </c>
      <c r="C475" s="700" t="str" cm="1">
        <f t="array" ref="C475">IFERROR(
   INDEX('מצבת ורישום גנים'!B:$B,
      SMALL(
         IF(('מצבת ורישום גנים'!$A$3:$A$18000='נתונים כללים (1)'!$C$5),
         ROW('מצבת ורישום גנים'!$A$3:$A$18000)),
      ROW(A460))
   ),
"")</f>
        <v/>
      </c>
      <c r="D475" s="701" t="str">
        <f>IF(C475="", "",
   IFERROR(
      IF(VLOOKUP(C475, 'מצבת ורישום גנים'!B:H,7, FALSE) =$D$3,
         VLOOKUP(C475,'מצבת ורישום גנים'!B:D, 3, FALSE),
         "המוסד לא קיים ברשות"),
   "המוסד לא קיים"))</f>
        <v/>
      </c>
      <c r="E475" s="702" t="str">
        <f>IFERROR(VLOOKUP(C475,'מצבת ורישום גנים'!B:G,6,0),"")</f>
        <v/>
      </c>
      <c r="F475" s="702" t="str">
        <f>IFERROR(VLOOKUP(C:C,'מצבת ורישום גנים'!B:I,8,0),"  ")</f>
        <v xml:space="preserve">  </v>
      </c>
      <c r="G475" s="702" t="str">
        <f>IFERROR(VLOOKUP(C:C,'מצבת ורישום גנים'!B:H,4,0),"")</f>
        <v/>
      </c>
      <c r="H475" s="702" t="str">
        <f>IFERROR(VLOOKUP(C:C,'מצבת ורישום גנים'!B:H,5,0),"")</f>
        <v/>
      </c>
      <c r="I475" s="154"/>
      <c r="J475" s="154"/>
    </row>
    <row r="476" spans="2:10" ht="15" x14ac:dyDescent="0.25">
      <c r="B476" s="193">
        <v>461</v>
      </c>
      <c r="C476" s="700" t="str" cm="1">
        <f t="array" ref="C476">IFERROR(
   INDEX('מצבת ורישום גנים'!B:$B,
      SMALL(
         IF(('מצבת ורישום גנים'!$A$3:$A$18000='נתונים כללים (1)'!$C$5),
         ROW('מצבת ורישום גנים'!$A$3:$A$18000)),
      ROW(A461))
   ),
"")</f>
        <v/>
      </c>
      <c r="D476" s="701" t="str">
        <f>IF(C476="", "",
   IFERROR(
      IF(VLOOKUP(C476, 'מצבת ורישום גנים'!B:H,7, FALSE) =$D$3,
         VLOOKUP(C476,'מצבת ורישום גנים'!B:D, 3, FALSE),
         "המוסד לא קיים ברשות"),
   "המוסד לא קיים"))</f>
        <v/>
      </c>
      <c r="E476" s="702" t="str">
        <f>IFERROR(VLOOKUP(C476,'מצבת ורישום גנים'!B:G,6,0),"")</f>
        <v/>
      </c>
      <c r="F476" s="702" t="str">
        <f>IFERROR(VLOOKUP(C:C,'מצבת ורישום גנים'!B:I,8,0),"  ")</f>
        <v xml:space="preserve">  </v>
      </c>
      <c r="G476" s="702" t="str">
        <f>IFERROR(VLOOKUP(C:C,'מצבת ורישום גנים'!B:H,4,0),"")</f>
        <v/>
      </c>
      <c r="H476" s="702" t="str">
        <f>IFERROR(VLOOKUP(C:C,'מצבת ורישום גנים'!B:H,5,0),"")</f>
        <v/>
      </c>
      <c r="I476" s="154"/>
      <c r="J476" s="154"/>
    </row>
    <row r="477" spans="2:10" ht="15" x14ac:dyDescent="0.25">
      <c r="B477" s="193">
        <v>462</v>
      </c>
      <c r="C477" s="700" t="str" cm="1">
        <f t="array" ref="C477">IFERROR(
   INDEX('מצבת ורישום גנים'!B:$B,
      SMALL(
         IF(('מצבת ורישום גנים'!$A$3:$A$18000='נתונים כללים (1)'!$C$5),
         ROW('מצבת ורישום גנים'!$A$3:$A$18000)),
      ROW(A462))
   ),
"")</f>
        <v/>
      </c>
      <c r="D477" s="701" t="str">
        <f>IF(C477="", "",
   IFERROR(
      IF(VLOOKUP(C477, 'מצבת ורישום גנים'!B:H,7, FALSE) =$D$3,
         VLOOKUP(C477,'מצבת ורישום גנים'!B:D, 3, FALSE),
         "המוסד לא קיים ברשות"),
   "המוסד לא קיים"))</f>
        <v/>
      </c>
      <c r="E477" s="702" t="str">
        <f>IFERROR(VLOOKUP(C477,'מצבת ורישום גנים'!B:G,6,0),"")</f>
        <v/>
      </c>
      <c r="F477" s="702" t="str">
        <f>IFERROR(VLOOKUP(C:C,'מצבת ורישום גנים'!B:I,8,0),"  ")</f>
        <v xml:space="preserve">  </v>
      </c>
      <c r="G477" s="702" t="str">
        <f>IFERROR(VLOOKUP(C:C,'מצבת ורישום גנים'!B:H,4,0),"")</f>
        <v/>
      </c>
      <c r="H477" s="702" t="str">
        <f>IFERROR(VLOOKUP(C:C,'מצבת ורישום גנים'!B:H,5,0),"")</f>
        <v/>
      </c>
      <c r="I477" s="154"/>
      <c r="J477" s="154"/>
    </row>
    <row r="478" spans="2:10" ht="15" x14ac:dyDescent="0.25">
      <c r="B478" s="193">
        <v>463</v>
      </c>
      <c r="C478" s="700" t="str" cm="1">
        <f t="array" ref="C478">IFERROR(
   INDEX('מצבת ורישום גנים'!B:$B,
      SMALL(
         IF(('מצבת ורישום גנים'!$A$3:$A$18000='נתונים כללים (1)'!$C$5),
         ROW('מצבת ורישום גנים'!$A$3:$A$18000)),
      ROW(A463))
   ),
"")</f>
        <v/>
      </c>
      <c r="D478" s="701" t="str">
        <f>IF(C478="", "",
   IFERROR(
      IF(VLOOKUP(C478, 'מצבת ורישום גנים'!B:H,7, FALSE) =$D$3,
         VLOOKUP(C478,'מצבת ורישום גנים'!B:D, 3, FALSE),
         "המוסד לא קיים ברשות"),
   "המוסד לא קיים"))</f>
        <v/>
      </c>
      <c r="E478" s="702" t="str">
        <f>IFERROR(VLOOKUP(C478,'מצבת ורישום גנים'!B:G,6,0),"")</f>
        <v/>
      </c>
      <c r="F478" s="702" t="str">
        <f>IFERROR(VLOOKUP(C:C,'מצבת ורישום גנים'!B:I,8,0),"  ")</f>
        <v xml:space="preserve">  </v>
      </c>
      <c r="G478" s="702" t="str">
        <f>IFERROR(VLOOKUP(C:C,'מצבת ורישום גנים'!B:H,4,0),"")</f>
        <v/>
      </c>
      <c r="H478" s="702" t="str">
        <f>IFERROR(VLOOKUP(C:C,'מצבת ורישום גנים'!B:H,5,0),"")</f>
        <v/>
      </c>
      <c r="I478" s="154"/>
      <c r="J478" s="154"/>
    </row>
    <row r="479" spans="2:10" ht="15" x14ac:dyDescent="0.25">
      <c r="B479" s="193">
        <v>464</v>
      </c>
      <c r="C479" s="700" t="str" cm="1">
        <f t="array" ref="C479">IFERROR(
   INDEX('מצבת ורישום גנים'!B:$B,
      SMALL(
         IF(('מצבת ורישום גנים'!$A$3:$A$18000='נתונים כללים (1)'!$C$5),
         ROW('מצבת ורישום גנים'!$A$3:$A$18000)),
      ROW(A464))
   ),
"")</f>
        <v/>
      </c>
      <c r="D479" s="701" t="str">
        <f>IF(C479="", "",
   IFERROR(
      IF(VLOOKUP(C479, 'מצבת ורישום גנים'!B:H,7, FALSE) =$D$3,
         VLOOKUP(C479,'מצבת ורישום גנים'!B:D, 3, FALSE),
         "המוסד לא קיים ברשות"),
   "המוסד לא קיים"))</f>
        <v/>
      </c>
      <c r="E479" s="702" t="str">
        <f>IFERROR(VLOOKUP(C479,'מצבת ורישום גנים'!B:G,6,0),"")</f>
        <v/>
      </c>
      <c r="F479" s="702" t="str">
        <f>IFERROR(VLOOKUP(C:C,'מצבת ורישום גנים'!B:I,8,0),"  ")</f>
        <v xml:space="preserve">  </v>
      </c>
      <c r="G479" s="702" t="str">
        <f>IFERROR(VLOOKUP(C:C,'מצבת ורישום גנים'!B:H,4,0),"")</f>
        <v/>
      </c>
      <c r="H479" s="702" t="str">
        <f>IFERROR(VLOOKUP(C:C,'מצבת ורישום גנים'!B:H,5,0),"")</f>
        <v/>
      </c>
      <c r="I479" s="154"/>
      <c r="J479" s="154"/>
    </row>
    <row r="480" spans="2:10" ht="15" x14ac:dyDescent="0.25">
      <c r="B480" s="193">
        <v>465</v>
      </c>
      <c r="C480" s="700" t="str" cm="1">
        <f t="array" ref="C480">IFERROR(
   INDEX('מצבת ורישום גנים'!B:$B,
      SMALL(
         IF(('מצבת ורישום גנים'!$A$3:$A$18000='נתונים כללים (1)'!$C$5),
         ROW('מצבת ורישום גנים'!$A$3:$A$18000)),
      ROW(A465))
   ),
"")</f>
        <v/>
      </c>
      <c r="D480" s="701" t="str">
        <f>IF(C480="", "",
   IFERROR(
      IF(VLOOKUP(C480, 'מצבת ורישום גנים'!B:H,7, FALSE) =$D$3,
         VLOOKUP(C480,'מצבת ורישום גנים'!B:D, 3, FALSE),
         "המוסד לא קיים ברשות"),
   "המוסד לא קיים"))</f>
        <v/>
      </c>
      <c r="E480" s="702" t="str">
        <f>IFERROR(VLOOKUP(C480,'מצבת ורישום גנים'!B:G,6,0),"")</f>
        <v/>
      </c>
      <c r="F480" s="702" t="str">
        <f>IFERROR(VLOOKUP(C:C,'מצבת ורישום גנים'!B:I,8,0),"  ")</f>
        <v xml:space="preserve">  </v>
      </c>
      <c r="G480" s="702" t="str">
        <f>IFERROR(VLOOKUP(C:C,'מצבת ורישום גנים'!B:H,4,0),"")</f>
        <v/>
      </c>
      <c r="H480" s="702" t="str">
        <f>IFERROR(VLOOKUP(C:C,'מצבת ורישום גנים'!B:H,5,0),"")</f>
        <v/>
      </c>
      <c r="I480" s="154"/>
      <c r="J480" s="154"/>
    </row>
    <row r="481" spans="2:10" ht="15" x14ac:dyDescent="0.25">
      <c r="B481" s="193">
        <v>466</v>
      </c>
      <c r="C481" s="700" t="str" cm="1">
        <f t="array" ref="C481">IFERROR(
   INDEX('מצבת ורישום גנים'!B:$B,
      SMALL(
         IF(('מצבת ורישום גנים'!$A$3:$A$18000='נתונים כללים (1)'!$C$5),
         ROW('מצבת ורישום גנים'!$A$3:$A$18000)),
      ROW(A466))
   ),
"")</f>
        <v/>
      </c>
      <c r="D481" s="701" t="str">
        <f>IF(C481="", "",
   IFERROR(
      IF(VLOOKUP(C481, 'מצבת ורישום גנים'!B:H,7, FALSE) =$D$3,
         VLOOKUP(C481,'מצבת ורישום גנים'!B:D, 3, FALSE),
         "המוסד לא קיים ברשות"),
   "המוסד לא קיים"))</f>
        <v/>
      </c>
      <c r="E481" s="702" t="str">
        <f>IFERROR(VLOOKUP(C481,'מצבת ורישום גנים'!B:G,6,0),"")</f>
        <v/>
      </c>
      <c r="F481" s="702" t="str">
        <f>IFERROR(VLOOKUP(C:C,'מצבת ורישום גנים'!B:I,8,0),"  ")</f>
        <v xml:space="preserve">  </v>
      </c>
      <c r="G481" s="702" t="str">
        <f>IFERROR(VLOOKUP(C:C,'מצבת ורישום גנים'!B:H,4,0),"")</f>
        <v/>
      </c>
      <c r="H481" s="702" t="str">
        <f>IFERROR(VLOOKUP(C:C,'מצבת ורישום גנים'!B:H,5,0),"")</f>
        <v/>
      </c>
      <c r="I481" s="154"/>
      <c r="J481" s="154"/>
    </row>
    <row r="482" spans="2:10" ht="15" x14ac:dyDescent="0.25">
      <c r="B482" s="193">
        <v>467</v>
      </c>
      <c r="C482" s="700" t="str" cm="1">
        <f t="array" ref="C482">IFERROR(
   INDEX('מצבת ורישום גנים'!B:$B,
      SMALL(
         IF(('מצבת ורישום גנים'!$A$3:$A$18000='נתונים כללים (1)'!$C$5),
         ROW('מצבת ורישום גנים'!$A$3:$A$18000)),
      ROW(A467))
   ),
"")</f>
        <v/>
      </c>
      <c r="D482" s="701" t="str">
        <f>IF(C482="", "",
   IFERROR(
      IF(VLOOKUP(C482, 'מצבת ורישום גנים'!B:H,7, FALSE) =$D$3,
         VLOOKUP(C482,'מצבת ורישום גנים'!B:D, 3, FALSE),
         "המוסד לא קיים ברשות"),
   "המוסד לא קיים"))</f>
        <v/>
      </c>
      <c r="E482" s="702" t="str">
        <f>IFERROR(VLOOKUP(C482,'מצבת ורישום גנים'!B:G,6,0),"")</f>
        <v/>
      </c>
      <c r="F482" s="702" t="str">
        <f>IFERROR(VLOOKUP(C:C,'מצבת ורישום גנים'!B:I,8,0),"  ")</f>
        <v xml:space="preserve">  </v>
      </c>
      <c r="G482" s="702" t="str">
        <f>IFERROR(VLOOKUP(C:C,'מצבת ורישום גנים'!B:H,4,0),"")</f>
        <v/>
      </c>
      <c r="H482" s="702" t="str">
        <f>IFERROR(VLOOKUP(C:C,'מצבת ורישום גנים'!B:H,5,0),"")</f>
        <v/>
      </c>
      <c r="I482" s="154"/>
      <c r="J482" s="154"/>
    </row>
    <row r="483" spans="2:10" ht="15" x14ac:dyDescent="0.25">
      <c r="B483" s="193">
        <v>468</v>
      </c>
      <c r="C483" s="700" t="str" cm="1">
        <f t="array" ref="C483">IFERROR(
   INDEX('מצבת ורישום גנים'!B:$B,
      SMALL(
         IF(('מצבת ורישום גנים'!$A$3:$A$18000='נתונים כללים (1)'!$C$5),
         ROW('מצבת ורישום גנים'!$A$3:$A$18000)),
      ROW(A468))
   ),
"")</f>
        <v/>
      </c>
      <c r="D483" s="701" t="str">
        <f>IF(C483="", "",
   IFERROR(
      IF(VLOOKUP(C483, 'מצבת ורישום גנים'!B:H,7, FALSE) =$D$3,
         VLOOKUP(C483,'מצבת ורישום גנים'!B:D, 3, FALSE),
         "המוסד לא קיים ברשות"),
   "המוסד לא קיים"))</f>
        <v/>
      </c>
      <c r="E483" s="702" t="str">
        <f>IFERROR(VLOOKUP(C483,'מצבת ורישום גנים'!B:G,6,0),"")</f>
        <v/>
      </c>
      <c r="F483" s="702" t="str">
        <f>IFERROR(VLOOKUP(C:C,'מצבת ורישום גנים'!B:I,8,0),"  ")</f>
        <v xml:space="preserve">  </v>
      </c>
      <c r="G483" s="702" t="str">
        <f>IFERROR(VLOOKUP(C:C,'מצבת ורישום גנים'!B:H,4,0),"")</f>
        <v/>
      </c>
      <c r="H483" s="702" t="str">
        <f>IFERROR(VLOOKUP(C:C,'מצבת ורישום גנים'!B:H,5,0),"")</f>
        <v/>
      </c>
      <c r="I483" s="154"/>
      <c r="J483" s="154"/>
    </row>
    <row r="484" spans="2:10" ht="15" x14ac:dyDescent="0.25">
      <c r="B484" s="193">
        <v>469</v>
      </c>
      <c r="C484" s="700" t="str" cm="1">
        <f t="array" ref="C484">IFERROR(
   INDEX('מצבת ורישום גנים'!B:$B,
      SMALL(
         IF(('מצבת ורישום גנים'!$A$3:$A$18000='נתונים כללים (1)'!$C$5),
         ROW('מצבת ורישום גנים'!$A$3:$A$18000)),
      ROW(A469))
   ),
"")</f>
        <v/>
      </c>
      <c r="D484" s="701" t="str">
        <f>IF(C484="", "",
   IFERROR(
      IF(VLOOKUP(C484, 'מצבת ורישום גנים'!B:H,7, FALSE) =$D$3,
         VLOOKUP(C484,'מצבת ורישום גנים'!B:D, 3, FALSE),
         "המוסד לא קיים ברשות"),
   "המוסד לא קיים"))</f>
        <v/>
      </c>
      <c r="E484" s="702" t="str">
        <f>IFERROR(VLOOKUP(C484,'מצבת ורישום גנים'!B:G,6,0),"")</f>
        <v/>
      </c>
      <c r="F484" s="702" t="str">
        <f>IFERROR(VLOOKUP(C:C,'מצבת ורישום גנים'!B:I,8,0),"  ")</f>
        <v xml:space="preserve">  </v>
      </c>
      <c r="G484" s="702" t="str">
        <f>IFERROR(VLOOKUP(C:C,'מצבת ורישום גנים'!B:H,4,0),"")</f>
        <v/>
      </c>
      <c r="H484" s="702" t="str">
        <f>IFERROR(VLOOKUP(C:C,'מצבת ורישום גנים'!B:H,5,0),"")</f>
        <v/>
      </c>
      <c r="I484" s="154"/>
      <c r="J484" s="154"/>
    </row>
    <row r="485" spans="2:10" ht="15" x14ac:dyDescent="0.25">
      <c r="B485" s="193">
        <v>470</v>
      </c>
      <c r="C485" s="700" t="str" cm="1">
        <f t="array" ref="C485">IFERROR(
   INDEX('מצבת ורישום גנים'!B:$B,
      SMALL(
         IF(('מצבת ורישום גנים'!$A$3:$A$18000='נתונים כללים (1)'!$C$5),
         ROW('מצבת ורישום גנים'!$A$3:$A$18000)),
      ROW(A470))
   ),
"")</f>
        <v/>
      </c>
      <c r="D485" s="701" t="str">
        <f>IF(C485="", "",
   IFERROR(
      IF(VLOOKUP(C485, 'מצבת ורישום גנים'!B:H,7, FALSE) =$D$3,
         VLOOKUP(C485,'מצבת ורישום גנים'!B:D, 3, FALSE),
         "המוסד לא קיים ברשות"),
   "המוסד לא קיים"))</f>
        <v/>
      </c>
      <c r="E485" s="702" t="str">
        <f>IFERROR(VLOOKUP(C485,'מצבת ורישום גנים'!B:G,6,0),"")</f>
        <v/>
      </c>
      <c r="F485" s="702" t="str">
        <f>IFERROR(VLOOKUP(C:C,'מצבת ורישום גנים'!B:I,8,0),"  ")</f>
        <v xml:space="preserve">  </v>
      </c>
      <c r="G485" s="702" t="str">
        <f>IFERROR(VLOOKUP(C:C,'מצבת ורישום גנים'!B:H,4,0),"")</f>
        <v/>
      </c>
      <c r="H485" s="702" t="str">
        <f>IFERROR(VLOOKUP(C:C,'מצבת ורישום גנים'!B:H,5,0),"")</f>
        <v/>
      </c>
      <c r="I485" s="154"/>
      <c r="J485" s="154"/>
    </row>
    <row r="486" spans="2:10" ht="15" x14ac:dyDescent="0.25">
      <c r="B486" s="193">
        <v>471</v>
      </c>
      <c r="C486" s="700" t="str" cm="1">
        <f t="array" ref="C486">IFERROR(
   INDEX('מצבת ורישום גנים'!B:$B,
      SMALL(
         IF(('מצבת ורישום גנים'!$A$3:$A$18000='נתונים כללים (1)'!$C$5),
         ROW('מצבת ורישום גנים'!$A$3:$A$18000)),
      ROW(A471))
   ),
"")</f>
        <v/>
      </c>
      <c r="D486" s="701" t="str">
        <f>IF(C486="", "",
   IFERROR(
      IF(VLOOKUP(C486, 'מצבת ורישום גנים'!B:H,7, FALSE) =$D$3,
         VLOOKUP(C486,'מצבת ורישום גנים'!B:D, 3, FALSE),
         "המוסד לא קיים ברשות"),
   "המוסד לא קיים"))</f>
        <v/>
      </c>
      <c r="E486" s="702" t="str">
        <f>IFERROR(VLOOKUP(C486,'מצבת ורישום גנים'!B:G,6,0),"")</f>
        <v/>
      </c>
      <c r="F486" s="702" t="str">
        <f>IFERROR(VLOOKUP(C:C,'מצבת ורישום גנים'!B:I,8,0),"  ")</f>
        <v xml:space="preserve">  </v>
      </c>
      <c r="G486" s="702" t="str">
        <f>IFERROR(VLOOKUP(C:C,'מצבת ורישום גנים'!B:H,4,0),"")</f>
        <v/>
      </c>
      <c r="H486" s="702" t="str">
        <f>IFERROR(VLOOKUP(C:C,'מצבת ורישום גנים'!B:H,5,0),"")</f>
        <v/>
      </c>
      <c r="I486" s="154"/>
      <c r="J486" s="154"/>
    </row>
    <row r="487" spans="2:10" ht="15" x14ac:dyDescent="0.25">
      <c r="B487" s="193">
        <v>472</v>
      </c>
      <c r="C487" s="700" t="str" cm="1">
        <f t="array" ref="C487">IFERROR(
   INDEX('מצבת ורישום גנים'!B:$B,
      SMALL(
         IF(('מצבת ורישום גנים'!$A$3:$A$18000='נתונים כללים (1)'!$C$5),
         ROW('מצבת ורישום גנים'!$A$3:$A$18000)),
      ROW(A472))
   ),
"")</f>
        <v/>
      </c>
      <c r="D487" s="701" t="str">
        <f>IF(C487="", "",
   IFERROR(
      IF(VLOOKUP(C487, 'מצבת ורישום גנים'!B:H,7, FALSE) =$D$3,
         VLOOKUP(C487,'מצבת ורישום גנים'!B:D, 3, FALSE),
         "המוסד לא קיים ברשות"),
   "המוסד לא קיים"))</f>
        <v/>
      </c>
      <c r="E487" s="702" t="str">
        <f>IFERROR(VLOOKUP(C487,'מצבת ורישום גנים'!B:G,6,0),"")</f>
        <v/>
      </c>
      <c r="F487" s="702" t="str">
        <f>IFERROR(VLOOKUP(C:C,'מצבת ורישום גנים'!B:I,8,0),"  ")</f>
        <v xml:space="preserve">  </v>
      </c>
      <c r="G487" s="702" t="str">
        <f>IFERROR(VLOOKUP(C:C,'מצבת ורישום גנים'!B:H,4,0),"")</f>
        <v/>
      </c>
      <c r="H487" s="702" t="str">
        <f>IFERROR(VLOOKUP(C:C,'מצבת ורישום גנים'!B:H,5,0),"")</f>
        <v/>
      </c>
      <c r="I487" s="154"/>
      <c r="J487" s="154"/>
    </row>
    <row r="488" spans="2:10" ht="15" x14ac:dyDescent="0.25">
      <c r="B488" s="193">
        <v>473</v>
      </c>
      <c r="C488" s="700" t="str" cm="1">
        <f t="array" ref="C488">IFERROR(
   INDEX('מצבת ורישום גנים'!B:$B,
      SMALL(
         IF(('מצבת ורישום גנים'!$A$3:$A$18000='נתונים כללים (1)'!$C$5),
         ROW('מצבת ורישום גנים'!$A$3:$A$18000)),
      ROW(A473))
   ),
"")</f>
        <v/>
      </c>
      <c r="D488" s="701" t="str">
        <f>IF(C488="", "",
   IFERROR(
      IF(VLOOKUP(C488, 'מצבת ורישום גנים'!B:H,7, FALSE) =$D$3,
         VLOOKUP(C488,'מצבת ורישום גנים'!B:D, 3, FALSE),
         "המוסד לא קיים ברשות"),
   "המוסד לא קיים"))</f>
        <v/>
      </c>
      <c r="E488" s="702" t="str">
        <f>IFERROR(VLOOKUP(C488,'מצבת ורישום גנים'!B:G,6,0),"")</f>
        <v/>
      </c>
      <c r="F488" s="702" t="str">
        <f>IFERROR(VLOOKUP(C:C,'מצבת ורישום גנים'!B:I,8,0),"  ")</f>
        <v xml:space="preserve">  </v>
      </c>
      <c r="G488" s="702" t="str">
        <f>IFERROR(VLOOKUP(C:C,'מצבת ורישום גנים'!B:H,4,0),"")</f>
        <v/>
      </c>
      <c r="H488" s="702" t="str">
        <f>IFERROR(VLOOKUP(C:C,'מצבת ורישום גנים'!B:H,5,0),"")</f>
        <v/>
      </c>
      <c r="I488" s="154"/>
      <c r="J488" s="154"/>
    </row>
    <row r="489" spans="2:10" ht="15" x14ac:dyDescent="0.25">
      <c r="B489" s="193">
        <v>474</v>
      </c>
      <c r="C489" s="700" t="str" cm="1">
        <f t="array" ref="C489">IFERROR(
   INDEX('מצבת ורישום גנים'!B:$B,
      SMALL(
         IF(('מצבת ורישום גנים'!$A$3:$A$18000='נתונים כללים (1)'!$C$5),
         ROW('מצבת ורישום גנים'!$A$3:$A$18000)),
      ROW(A474))
   ),
"")</f>
        <v/>
      </c>
      <c r="D489" s="701" t="str">
        <f>IF(C489="", "",
   IFERROR(
      IF(VLOOKUP(C489, 'מצבת ורישום גנים'!B:H,7, FALSE) =$D$3,
         VLOOKUP(C489,'מצבת ורישום גנים'!B:D, 3, FALSE),
         "המוסד לא קיים ברשות"),
   "המוסד לא קיים"))</f>
        <v/>
      </c>
      <c r="E489" s="702" t="str">
        <f>IFERROR(VLOOKUP(C489,'מצבת ורישום גנים'!B:G,6,0),"")</f>
        <v/>
      </c>
      <c r="F489" s="702" t="str">
        <f>IFERROR(VLOOKUP(C:C,'מצבת ורישום גנים'!B:I,8,0),"  ")</f>
        <v xml:space="preserve">  </v>
      </c>
      <c r="G489" s="702" t="str">
        <f>IFERROR(VLOOKUP(C:C,'מצבת ורישום גנים'!B:H,4,0),"")</f>
        <v/>
      </c>
      <c r="H489" s="702" t="str">
        <f>IFERROR(VLOOKUP(C:C,'מצבת ורישום גנים'!B:H,5,0),"")</f>
        <v/>
      </c>
      <c r="I489" s="154"/>
      <c r="J489" s="154"/>
    </row>
    <row r="490" spans="2:10" ht="15" x14ac:dyDescent="0.25">
      <c r="B490" s="193">
        <v>475</v>
      </c>
      <c r="C490" s="700" t="str" cm="1">
        <f t="array" ref="C490">IFERROR(
   INDEX('מצבת ורישום גנים'!B:$B,
      SMALL(
         IF(('מצבת ורישום גנים'!$A$3:$A$18000='נתונים כללים (1)'!$C$5),
         ROW('מצבת ורישום גנים'!$A$3:$A$18000)),
      ROW(A475))
   ),
"")</f>
        <v/>
      </c>
      <c r="D490" s="701" t="str">
        <f>IF(C490="", "",
   IFERROR(
      IF(VLOOKUP(C490, 'מצבת ורישום גנים'!B:H,7, FALSE) =$D$3,
         VLOOKUP(C490,'מצבת ורישום גנים'!B:D, 3, FALSE),
         "המוסד לא קיים ברשות"),
   "המוסד לא קיים"))</f>
        <v/>
      </c>
      <c r="E490" s="702" t="str">
        <f>IFERROR(VLOOKUP(C490,'מצבת ורישום גנים'!B:G,6,0),"")</f>
        <v/>
      </c>
      <c r="F490" s="702" t="str">
        <f>IFERROR(VLOOKUP(C:C,'מצבת ורישום גנים'!B:I,8,0),"  ")</f>
        <v xml:space="preserve">  </v>
      </c>
      <c r="G490" s="702" t="str">
        <f>IFERROR(VLOOKUP(C:C,'מצבת ורישום גנים'!B:H,4,0),"")</f>
        <v/>
      </c>
      <c r="H490" s="702" t="str">
        <f>IFERROR(VLOOKUP(C:C,'מצבת ורישום גנים'!B:H,5,0),"")</f>
        <v/>
      </c>
      <c r="I490" s="154"/>
      <c r="J490" s="154"/>
    </row>
    <row r="491" spans="2:10" ht="15" x14ac:dyDescent="0.25">
      <c r="B491" s="193">
        <v>476</v>
      </c>
      <c r="C491" s="700" t="str" cm="1">
        <f t="array" ref="C491">IFERROR(
   INDEX('מצבת ורישום גנים'!B:$B,
      SMALL(
         IF(('מצבת ורישום גנים'!$A$3:$A$18000='נתונים כללים (1)'!$C$5),
         ROW('מצבת ורישום גנים'!$A$3:$A$18000)),
      ROW(A476))
   ),
"")</f>
        <v/>
      </c>
      <c r="D491" s="701" t="str">
        <f>IF(C491="", "",
   IFERROR(
      IF(VLOOKUP(C491, 'מצבת ורישום גנים'!B:H,7, FALSE) =$D$3,
         VLOOKUP(C491,'מצבת ורישום גנים'!B:D, 3, FALSE),
         "המוסד לא קיים ברשות"),
   "המוסד לא קיים"))</f>
        <v/>
      </c>
      <c r="E491" s="702" t="str">
        <f>IFERROR(VLOOKUP(C491,'מצבת ורישום גנים'!B:G,6,0),"")</f>
        <v/>
      </c>
      <c r="F491" s="702" t="str">
        <f>IFERROR(VLOOKUP(C:C,'מצבת ורישום גנים'!B:I,8,0),"  ")</f>
        <v xml:space="preserve">  </v>
      </c>
      <c r="G491" s="702" t="str">
        <f>IFERROR(VLOOKUP(C:C,'מצבת ורישום גנים'!B:H,4,0),"")</f>
        <v/>
      </c>
      <c r="H491" s="702" t="str">
        <f>IFERROR(VLOOKUP(C:C,'מצבת ורישום גנים'!B:H,5,0),"")</f>
        <v/>
      </c>
      <c r="I491" s="154"/>
      <c r="J491" s="154"/>
    </row>
    <row r="492" spans="2:10" ht="15" x14ac:dyDescent="0.25">
      <c r="B492" s="193">
        <v>477</v>
      </c>
      <c r="C492" s="700" t="str" cm="1">
        <f t="array" ref="C492">IFERROR(
   INDEX('מצבת ורישום גנים'!B:$B,
      SMALL(
         IF(('מצבת ורישום גנים'!$A$3:$A$18000='נתונים כללים (1)'!$C$5),
         ROW('מצבת ורישום גנים'!$A$3:$A$18000)),
      ROW(A477))
   ),
"")</f>
        <v/>
      </c>
      <c r="D492" s="701" t="str">
        <f>IF(C492="", "",
   IFERROR(
      IF(VLOOKUP(C492, 'מצבת ורישום גנים'!B:H,7, FALSE) =$D$3,
         VLOOKUP(C492,'מצבת ורישום גנים'!B:D, 3, FALSE),
         "המוסד לא קיים ברשות"),
   "המוסד לא קיים"))</f>
        <v/>
      </c>
      <c r="E492" s="702" t="str">
        <f>IFERROR(VLOOKUP(C492,'מצבת ורישום גנים'!B:G,6,0),"")</f>
        <v/>
      </c>
      <c r="F492" s="702" t="str">
        <f>IFERROR(VLOOKUP(C:C,'מצבת ורישום גנים'!B:I,8,0),"  ")</f>
        <v xml:space="preserve">  </v>
      </c>
      <c r="G492" s="702" t="str">
        <f>IFERROR(VLOOKUP(C:C,'מצבת ורישום גנים'!B:H,4,0),"")</f>
        <v/>
      </c>
      <c r="H492" s="702" t="str">
        <f>IFERROR(VLOOKUP(C:C,'מצבת ורישום גנים'!B:H,5,0),"")</f>
        <v/>
      </c>
      <c r="I492" s="154"/>
      <c r="J492" s="154"/>
    </row>
    <row r="493" spans="2:10" ht="15" x14ac:dyDescent="0.25">
      <c r="B493" s="193">
        <v>478</v>
      </c>
      <c r="C493" s="700" t="str" cm="1">
        <f t="array" ref="C493">IFERROR(
   INDEX('מצבת ורישום גנים'!B:$B,
      SMALL(
         IF(('מצבת ורישום גנים'!$A$3:$A$18000='נתונים כללים (1)'!$C$5),
         ROW('מצבת ורישום גנים'!$A$3:$A$18000)),
      ROW(A478))
   ),
"")</f>
        <v/>
      </c>
      <c r="D493" s="701" t="str">
        <f>IF(C493="", "",
   IFERROR(
      IF(VLOOKUP(C493, 'מצבת ורישום גנים'!B:H,7, FALSE) =$D$3,
         VLOOKUP(C493,'מצבת ורישום גנים'!B:D, 3, FALSE),
         "המוסד לא קיים ברשות"),
   "המוסד לא קיים"))</f>
        <v/>
      </c>
      <c r="E493" s="702" t="str">
        <f>IFERROR(VLOOKUP(C493,'מצבת ורישום גנים'!B:G,6,0),"")</f>
        <v/>
      </c>
      <c r="F493" s="702" t="str">
        <f>IFERROR(VLOOKUP(C:C,'מצבת ורישום גנים'!B:I,8,0),"  ")</f>
        <v xml:space="preserve">  </v>
      </c>
      <c r="G493" s="702" t="str">
        <f>IFERROR(VLOOKUP(C:C,'מצבת ורישום גנים'!B:H,4,0),"")</f>
        <v/>
      </c>
      <c r="H493" s="702" t="str">
        <f>IFERROR(VLOOKUP(C:C,'מצבת ורישום גנים'!B:H,5,0),"")</f>
        <v/>
      </c>
      <c r="I493" s="154"/>
      <c r="J493" s="154"/>
    </row>
    <row r="494" spans="2:10" ht="15" x14ac:dyDescent="0.25">
      <c r="B494" s="193">
        <v>479</v>
      </c>
      <c r="C494" s="700" t="str" cm="1">
        <f t="array" ref="C494">IFERROR(
   INDEX('מצבת ורישום גנים'!B:$B,
      SMALL(
         IF(('מצבת ורישום גנים'!$A$3:$A$18000='נתונים כללים (1)'!$C$5),
         ROW('מצבת ורישום גנים'!$A$3:$A$18000)),
      ROW(A479))
   ),
"")</f>
        <v/>
      </c>
      <c r="D494" s="701" t="str">
        <f>IF(C494="", "",
   IFERROR(
      IF(VLOOKUP(C494, 'מצבת ורישום גנים'!B:H,7, FALSE) =$D$3,
         VLOOKUP(C494,'מצבת ורישום גנים'!B:D, 3, FALSE),
         "המוסד לא קיים ברשות"),
   "המוסד לא קיים"))</f>
        <v/>
      </c>
      <c r="E494" s="702" t="str">
        <f>IFERROR(VLOOKUP(C494,'מצבת ורישום גנים'!B:G,6,0),"")</f>
        <v/>
      </c>
      <c r="F494" s="702" t="str">
        <f>IFERROR(VLOOKUP(C:C,'מצבת ורישום גנים'!B:I,8,0),"  ")</f>
        <v xml:space="preserve">  </v>
      </c>
      <c r="G494" s="702" t="str">
        <f>IFERROR(VLOOKUP(C:C,'מצבת ורישום גנים'!B:H,4,0),"")</f>
        <v/>
      </c>
      <c r="H494" s="702" t="str">
        <f>IFERROR(VLOOKUP(C:C,'מצבת ורישום גנים'!B:H,5,0),"")</f>
        <v/>
      </c>
      <c r="I494" s="154"/>
      <c r="J494" s="154"/>
    </row>
    <row r="495" spans="2:10" ht="15" x14ac:dyDescent="0.25">
      <c r="B495" s="193">
        <v>480</v>
      </c>
      <c r="C495" s="700" t="str" cm="1">
        <f t="array" ref="C495">IFERROR(
   INDEX('מצבת ורישום גנים'!B:$B,
      SMALL(
         IF(('מצבת ורישום גנים'!$A$3:$A$18000='נתונים כללים (1)'!$C$5),
         ROW('מצבת ורישום גנים'!$A$3:$A$18000)),
      ROW(A480))
   ),
"")</f>
        <v/>
      </c>
      <c r="D495" s="701" t="str">
        <f>IF(C495="", "",
   IFERROR(
      IF(VLOOKUP(C495, 'מצבת ורישום גנים'!B:H,7, FALSE) =$D$3,
         VLOOKUP(C495,'מצבת ורישום גנים'!B:D, 3, FALSE),
         "המוסד לא קיים ברשות"),
   "המוסד לא קיים"))</f>
        <v/>
      </c>
      <c r="E495" s="702" t="str">
        <f>IFERROR(VLOOKUP(C495,'מצבת ורישום גנים'!B:G,6,0),"")</f>
        <v/>
      </c>
      <c r="F495" s="702" t="str">
        <f>IFERROR(VLOOKUP(C:C,'מצבת ורישום גנים'!B:I,8,0),"  ")</f>
        <v xml:space="preserve">  </v>
      </c>
      <c r="G495" s="702" t="str">
        <f>IFERROR(VLOOKUP(C:C,'מצבת ורישום גנים'!B:H,4,0),"")</f>
        <v/>
      </c>
      <c r="H495" s="702" t="str">
        <f>IFERROR(VLOOKUP(C:C,'מצבת ורישום גנים'!B:H,5,0),"")</f>
        <v/>
      </c>
      <c r="I495" s="154"/>
      <c r="J495" s="154"/>
    </row>
    <row r="496" spans="2:10" ht="15" x14ac:dyDescent="0.25">
      <c r="B496" s="193">
        <v>481</v>
      </c>
      <c r="C496" s="700" t="str" cm="1">
        <f t="array" ref="C496">IFERROR(
   INDEX('מצבת ורישום גנים'!B:$B,
      SMALL(
         IF(('מצבת ורישום גנים'!$A$3:$A$18000='נתונים כללים (1)'!$C$5),
         ROW('מצבת ורישום גנים'!$A$3:$A$18000)),
      ROW(A481))
   ),
"")</f>
        <v/>
      </c>
      <c r="D496" s="701" t="str">
        <f>IF(C496="", "",
   IFERROR(
      IF(VLOOKUP(C496, 'מצבת ורישום גנים'!B:H,7, FALSE) =$D$3,
         VLOOKUP(C496,'מצבת ורישום גנים'!B:D, 3, FALSE),
         "המוסד לא קיים ברשות"),
   "המוסד לא קיים"))</f>
        <v/>
      </c>
      <c r="E496" s="702" t="str">
        <f>IFERROR(VLOOKUP(C496,'מצבת ורישום גנים'!B:G,6,0),"")</f>
        <v/>
      </c>
      <c r="F496" s="702" t="str">
        <f>IFERROR(VLOOKUP(C:C,'מצבת ורישום גנים'!B:I,8,0),"  ")</f>
        <v xml:space="preserve">  </v>
      </c>
      <c r="G496" s="702" t="str">
        <f>IFERROR(VLOOKUP(C:C,'מצבת ורישום גנים'!B:H,4,0),"")</f>
        <v/>
      </c>
      <c r="H496" s="702" t="str">
        <f>IFERROR(VLOOKUP(C:C,'מצבת ורישום גנים'!B:H,5,0),"")</f>
        <v/>
      </c>
      <c r="I496" s="154"/>
      <c r="J496" s="154"/>
    </row>
    <row r="497" spans="2:10" ht="15" x14ac:dyDescent="0.25">
      <c r="B497" s="193">
        <v>482</v>
      </c>
      <c r="C497" s="700" t="str" cm="1">
        <f t="array" ref="C497">IFERROR(
   INDEX('מצבת ורישום גנים'!B:$B,
      SMALL(
         IF(('מצבת ורישום גנים'!$A$3:$A$18000='נתונים כללים (1)'!$C$5),
         ROW('מצבת ורישום גנים'!$A$3:$A$18000)),
      ROW(A482))
   ),
"")</f>
        <v/>
      </c>
      <c r="D497" s="701" t="str">
        <f>IF(C497="", "",
   IFERROR(
      IF(VLOOKUP(C497, 'מצבת ורישום גנים'!B:H,7, FALSE) =$D$3,
         VLOOKUP(C497,'מצבת ורישום גנים'!B:D, 3, FALSE),
         "המוסד לא קיים ברשות"),
   "המוסד לא קיים"))</f>
        <v/>
      </c>
      <c r="E497" s="702" t="str">
        <f>IFERROR(VLOOKUP(C497,'מצבת ורישום גנים'!B:G,6,0),"")</f>
        <v/>
      </c>
      <c r="F497" s="702" t="str">
        <f>IFERROR(VLOOKUP(C:C,'מצבת ורישום גנים'!B:I,8,0),"  ")</f>
        <v xml:space="preserve">  </v>
      </c>
      <c r="G497" s="702" t="str">
        <f>IFERROR(VLOOKUP(C:C,'מצבת ורישום גנים'!B:H,4,0),"")</f>
        <v/>
      </c>
      <c r="H497" s="702" t="str">
        <f>IFERROR(VLOOKUP(C:C,'מצבת ורישום גנים'!B:H,5,0),"")</f>
        <v/>
      </c>
      <c r="I497" s="154"/>
      <c r="J497" s="154"/>
    </row>
    <row r="498" spans="2:10" ht="15" x14ac:dyDescent="0.25">
      <c r="B498" s="193">
        <v>483</v>
      </c>
      <c r="C498" s="700" t="str" cm="1">
        <f t="array" ref="C498">IFERROR(
   INDEX('מצבת ורישום גנים'!B:$B,
      SMALL(
         IF(('מצבת ורישום גנים'!$A$3:$A$18000='נתונים כללים (1)'!$C$5),
         ROW('מצבת ורישום גנים'!$A$3:$A$18000)),
      ROW(A483))
   ),
"")</f>
        <v/>
      </c>
      <c r="D498" s="701" t="str">
        <f>IF(C498="", "",
   IFERROR(
      IF(VLOOKUP(C498, 'מצבת ורישום גנים'!B:H,7, FALSE) =$D$3,
         VLOOKUP(C498,'מצבת ורישום גנים'!B:D, 3, FALSE),
         "המוסד לא קיים ברשות"),
   "המוסד לא קיים"))</f>
        <v/>
      </c>
      <c r="E498" s="702" t="str">
        <f>IFERROR(VLOOKUP(C498,'מצבת ורישום גנים'!B:G,6,0),"")</f>
        <v/>
      </c>
      <c r="F498" s="702" t="str">
        <f>IFERROR(VLOOKUP(C:C,'מצבת ורישום גנים'!B:I,8,0),"  ")</f>
        <v xml:space="preserve">  </v>
      </c>
      <c r="G498" s="702" t="str">
        <f>IFERROR(VLOOKUP(C:C,'מצבת ורישום גנים'!B:H,4,0),"")</f>
        <v/>
      </c>
      <c r="H498" s="702" t="str">
        <f>IFERROR(VLOOKUP(C:C,'מצבת ורישום גנים'!B:H,5,0),"")</f>
        <v/>
      </c>
      <c r="I498" s="154"/>
      <c r="J498" s="154"/>
    </row>
    <row r="499" spans="2:10" ht="15" x14ac:dyDescent="0.25">
      <c r="B499" s="193">
        <v>484</v>
      </c>
      <c r="C499" s="700" t="str" cm="1">
        <f t="array" ref="C499">IFERROR(
   INDEX('מצבת ורישום גנים'!B:$B,
      SMALL(
         IF(('מצבת ורישום גנים'!$A$3:$A$18000='נתונים כללים (1)'!$C$5),
         ROW('מצבת ורישום גנים'!$A$3:$A$18000)),
      ROW(A484))
   ),
"")</f>
        <v/>
      </c>
      <c r="D499" s="701" t="str">
        <f>IF(C499="", "",
   IFERROR(
      IF(VLOOKUP(C499, 'מצבת ורישום גנים'!B:H,7, FALSE) =$D$3,
         VLOOKUP(C499,'מצבת ורישום גנים'!B:D, 3, FALSE),
         "המוסד לא קיים ברשות"),
   "המוסד לא קיים"))</f>
        <v/>
      </c>
      <c r="E499" s="702" t="str">
        <f>IFERROR(VLOOKUP(C499,'מצבת ורישום גנים'!B:G,6,0),"")</f>
        <v/>
      </c>
      <c r="F499" s="702" t="str">
        <f>IFERROR(VLOOKUP(C:C,'מצבת ורישום גנים'!B:I,8,0),"  ")</f>
        <v xml:space="preserve">  </v>
      </c>
      <c r="G499" s="702" t="str">
        <f>IFERROR(VLOOKUP(C:C,'מצבת ורישום גנים'!B:H,4,0),"")</f>
        <v/>
      </c>
      <c r="H499" s="702" t="str">
        <f>IFERROR(VLOOKUP(C:C,'מצבת ורישום גנים'!B:H,5,0),"")</f>
        <v/>
      </c>
      <c r="I499" s="154"/>
      <c r="J499" s="154"/>
    </row>
    <row r="500" spans="2:10" ht="15" x14ac:dyDescent="0.25">
      <c r="B500" s="193">
        <v>485</v>
      </c>
      <c r="C500" s="700" t="str" cm="1">
        <f t="array" ref="C500">IFERROR(
   INDEX('מצבת ורישום גנים'!B:$B,
      SMALL(
         IF(('מצבת ורישום גנים'!$A$3:$A$18000='נתונים כללים (1)'!$C$5),
         ROW('מצבת ורישום גנים'!$A$3:$A$18000)),
      ROW(A485))
   ),
"")</f>
        <v/>
      </c>
      <c r="D500" s="701" t="str">
        <f>IF(C500="", "",
   IFERROR(
      IF(VLOOKUP(C500, 'מצבת ורישום גנים'!B:H,7, FALSE) =$D$3,
         VLOOKUP(C500,'מצבת ורישום גנים'!B:D, 3, FALSE),
         "המוסד לא קיים ברשות"),
   "המוסד לא קיים"))</f>
        <v/>
      </c>
      <c r="E500" s="702" t="str">
        <f>IFERROR(VLOOKUP(C500,'מצבת ורישום גנים'!B:G,6,0),"")</f>
        <v/>
      </c>
      <c r="F500" s="702" t="str">
        <f>IFERROR(VLOOKUP(C:C,'מצבת ורישום גנים'!B:I,8,0),"  ")</f>
        <v xml:space="preserve">  </v>
      </c>
      <c r="G500" s="702" t="str">
        <f>IFERROR(VLOOKUP(C:C,'מצבת ורישום גנים'!B:H,4,0),"")</f>
        <v/>
      </c>
      <c r="H500" s="702" t="str">
        <f>IFERROR(VLOOKUP(C:C,'מצבת ורישום גנים'!B:H,5,0),"")</f>
        <v/>
      </c>
      <c r="I500" s="154"/>
      <c r="J500" s="154"/>
    </row>
    <row r="501" spans="2:10" ht="15" x14ac:dyDescent="0.25">
      <c r="B501" s="193">
        <v>486</v>
      </c>
      <c r="C501" s="700" t="str" cm="1">
        <f t="array" ref="C501">IFERROR(
   INDEX('מצבת ורישום גנים'!B:$B,
      SMALL(
         IF(('מצבת ורישום גנים'!$A$3:$A$18000='נתונים כללים (1)'!$C$5),
         ROW('מצבת ורישום גנים'!$A$3:$A$18000)),
      ROW(A486))
   ),
"")</f>
        <v/>
      </c>
      <c r="D501" s="701" t="str">
        <f>IF(C501="", "",
   IFERROR(
      IF(VLOOKUP(C501, 'מצבת ורישום גנים'!B:H,7, FALSE) =$D$3,
         VLOOKUP(C501,'מצבת ורישום גנים'!B:D, 3, FALSE),
         "המוסד לא קיים ברשות"),
   "המוסד לא קיים"))</f>
        <v/>
      </c>
      <c r="E501" s="702" t="str">
        <f>IFERROR(VLOOKUP(C501,'מצבת ורישום גנים'!B:G,6,0),"")</f>
        <v/>
      </c>
      <c r="F501" s="702" t="str">
        <f>IFERROR(VLOOKUP(C:C,'מצבת ורישום גנים'!B:I,8,0),"  ")</f>
        <v xml:space="preserve">  </v>
      </c>
      <c r="G501" s="702" t="str">
        <f>IFERROR(VLOOKUP(C:C,'מצבת ורישום גנים'!B:H,4,0),"")</f>
        <v/>
      </c>
      <c r="H501" s="702" t="str">
        <f>IFERROR(VLOOKUP(C:C,'מצבת ורישום גנים'!B:H,5,0),"")</f>
        <v/>
      </c>
      <c r="I501" s="154"/>
      <c r="J501" s="154"/>
    </row>
    <row r="502" spans="2:10" ht="15" x14ac:dyDescent="0.25">
      <c r="B502" s="193">
        <v>487</v>
      </c>
      <c r="C502" s="700" t="str" cm="1">
        <f t="array" ref="C502">IFERROR(
   INDEX('מצבת ורישום גנים'!B:$B,
      SMALL(
         IF(('מצבת ורישום גנים'!$A$3:$A$18000='נתונים כללים (1)'!$C$5),
         ROW('מצבת ורישום גנים'!$A$3:$A$18000)),
      ROW(A487))
   ),
"")</f>
        <v/>
      </c>
      <c r="D502" s="701" t="str">
        <f>IF(C502="", "",
   IFERROR(
      IF(VLOOKUP(C502, 'מצבת ורישום גנים'!B:H,7, FALSE) =$D$3,
         VLOOKUP(C502,'מצבת ורישום גנים'!B:D, 3, FALSE),
         "המוסד לא קיים ברשות"),
   "המוסד לא קיים"))</f>
        <v/>
      </c>
      <c r="E502" s="702" t="str">
        <f>IFERROR(VLOOKUP(C502,'מצבת ורישום גנים'!B:G,6,0),"")</f>
        <v/>
      </c>
      <c r="F502" s="702" t="str">
        <f>IFERROR(VLOOKUP(C:C,'מצבת ורישום גנים'!B:I,8,0),"  ")</f>
        <v xml:space="preserve">  </v>
      </c>
      <c r="G502" s="702" t="str">
        <f>IFERROR(VLOOKUP(C:C,'מצבת ורישום גנים'!B:H,4,0),"")</f>
        <v/>
      </c>
      <c r="H502" s="702" t="str">
        <f>IFERROR(VLOOKUP(C:C,'מצבת ורישום גנים'!B:H,5,0),"")</f>
        <v/>
      </c>
      <c r="I502" s="154"/>
      <c r="J502" s="154"/>
    </row>
    <row r="503" spans="2:10" ht="15" x14ac:dyDescent="0.25">
      <c r="B503" s="193">
        <v>488</v>
      </c>
      <c r="C503" s="700" t="str" cm="1">
        <f t="array" ref="C503">IFERROR(
   INDEX('מצבת ורישום גנים'!B:$B,
      SMALL(
         IF(('מצבת ורישום גנים'!$A$3:$A$18000='נתונים כללים (1)'!$C$5),
         ROW('מצבת ורישום גנים'!$A$3:$A$18000)),
      ROW(A488))
   ),
"")</f>
        <v/>
      </c>
      <c r="D503" s="701" t="str">
        <f>IF(C503="", "",
   IFERROR(
      IF(VLOOKUP(C503, 'מצבת ורישום גנים'!B:H,7, FALSE) =$D$3,
         VLOOKUP(C503,'מצבת ורישום גנים'!B:D, 3, FALSE),
         "המוסד לא קיים ברשות"),
   "המוסד לא קיים"))</f>
        <v/>
      </c>
      <c r="E503" s="702" t="str">
        <f>IFERROR(VLOOKUP(C503,'מצבת ורישום גנים'!B:G,6,0),"")</f>
        <v/>
      </c>
      <c r="F503" s="702" t="str">
        <f>IFERROR(VLOOKUP(C:C,'מצבת ורישום גנים'!B:I,8,0),"  ")</f>
        <v xml:space="preserve">  </v>
      </c>
      <c r="G503" s="702" t="str">
        <f>IFERROR(VLOOKUP(C:C,'מצבת ורישום גנים'!B:H,4,0),"")</f>
        <v/>
      </c>
      <c r="H503" s="702" t="str">
        <f>IFERROR(VLOOKUP(C:C,'מצבת ורישום גנים'!B:H,5,0),"")</f>
        <v/>
      </c>
      <c r="I503" s="154"/>
      <c r="J503" s="154"/>
    </row>
    <row r="504" spans="2:10" ht="15" x14ac:dyDescent="0.25">
      <c r="B504" s="193">
        <v>489</v>
      </c>
      <c r="C504" s="700" t="str" cm="1">
        <f t="array" ref="C504">IFERROR(
   INDEX('מצבת ורישום גנים'!B:$B,
      SMALL(
         IF(('מצבת ורישום גנים'!$A$3:$A$18000='נתונים כללים (1)'!$C$5),
         ROW('מצבת ורישום גנים'!$A$3:$A$18000)),
      ROW(A489))
   ),
"")</f>
        <v/>
      </c>
      <c r="D504" s="701" t="str">
        <f>IF(C504="", "",
   IFERROR(
      IF(VLOOKUP(C504, 'מצבת ורישום גנים'!B:H,7, FALSE) =$D$3,
         VLOOKUP(C504,'מצבת ורישום גנים'!B:D, 3, FALSE),
         "המוסד לא קיים ברשות"),
   "המוסד לא קיים"))</f>
        <v/>
      </c>
      <c r="E504" s="702" t="str">
        <f>IFERROR(VLOOKUP(C504,'מצבת ורישום גנים'!B:G,6,0),"")</f>
        <v/>
      </c>
      <c r="F504" s="702" t="str">
        <f>IFERROR(VLOOKUP(C:C,'מצבת ורישום גנים'!B:I,8,0),"  ")</f>
        <v xml:space="preserve">  </v>
      </c>
      <c r="G504" s="702" t="str">
        <f>IFERROR(VLOOKUP(C:C,'מצבת ורישום גנים'!B:H,4,0),"")</f>
        <v/>
      </c>
      <c r="H504" s="702" t="str">
        <f>IFERROR(VLOOKUP(C:C,'מצבת ורישום גנים'!B:H,5,0),"")</f>
        <v/>
      </c>
      <c r="I504" s="154"/>
      <c r="J504" s="154"/>
    </row>
    <row r="505" spans="2:10" ht="15" x14ac:dyDescent="0.25">
      <c r="B505" s="193">
        <v>490</v>
      </c>
      <c r="C505" s="700" t="str" cm="1">
        <f t="array" ref="C505">IFERROR(
   INDEX('מצבת ורישום גנים'!B:$B,
      SMALL(
         IF(('מצבת ורישום גנים'!$A$3:$A$18000='נתונים כללים (1)'!$C$5),
         ROW('מצבת ורישום גנים'!$A$3:$A$18000)),
      ROW(A490))
   ),
"")</f>
        <v/>
      </c>
      <c r="D505" s="701" t="str">
        <f>IF(C505="", "",
   IFERROR(
      IF(VLOOKUP(C505, 'מצבת ורישום גנים'!B:H,7, FALSE) =$D$3,
         VLOOKUP(C505,'מצבת ורישום גנים'!B:D, 3, FALSE),
         "המוסד לא קיים ברשות"),
   "המוסד לא קיים"))</f>
        <v/>
      </c>
      <c r="E505" s="702" t="str">
        <f>IFERROR(VLOOKUP(C505,'מצבת ורישום גנים'!B:G,6,0),"")</f>
        <v/>
      </c>
      <c r="F505" s="702" t="str">
        <f>IFERROR(VLOOKUP(C:C,'מצבת ורישום גנים'!B:I,8,0),"  ")</f>
        <v xml:space="preserve">  </v>
      </c>
      <c r="G505" s="702" t="str">
        <f>IFERROR(VLOOKUP(C:C,'מצבת ורישום גנים'!B:H,4,0),"")</f>
        <v/>
      </c>
      <c r="H505" s="702" t="str">
        <f>IFERROR(VLOOKUP(C:C,'מצבת ורישום גנים'!B:H,5,0),"")</f>
        <v/>
      </c>
      <c r="I505" s="154"/>
      <c r="J505" s="154"/>
    </row>
    <row r="506" spans="2:10" ht="15" x14ac:dyDescent="0.25">
      <c r="B506" s="193">
        <v>491</v>
      </c>
      <c r="C506" s="700" t="str" cm="1">
        <f t="array" ref="C506">IFERROR(
   INDEX('מצבת ורישום גנים'!B:$B,
      SMALL(
         IF(('מצבת ורישום גנים'!$A$3:$A$18000='נתונים כללים (1)'!$C$5),
         ROW('מצבת ורישום גנים'!$A$3:$A$18000)),
      ROW(A491))
   ),
"")</f>
        <v/>
      </c>
      <c r="D506" s="701" t="str">
        <f>IF(C506="", "",
   IFERROR(
      IF(VLOOKUP(C506, 'מצבת ורישום גנים'!B:H,7, FALSE) =$D$3,
         VLOOKUP(C506,'מצבת ורישום גנים'!B:D, 3, FALSE),
         "המוסד לא קיים ברשות"),
   "המוסד לא קיים"))</f>
        <v/>
      </c>
      <c r="E506" s="702" t="str">
        <f>IFERROR(VLOOKUP(C506,'מצבת ורישום גנים'!B:G,6,0),"")</f>
        <v/>
      </c>
      <c r="F506" s="702" t="str">
        <f>IFERROR(VLOOKUP(C:C,'מצבת ורישום גנים'!B:I,8,0),"  ")</f>
        <v xml:space="preserve">  </v>
      </c>
      <c r="G506" s="702" t="str">
        <f>IFERROR(VLOOKUP(C:C,'מצבת ורישום גנים'!B:H,4,0),"")</f>
        <v/>
      </c>
      <c r="H506" s="702" t="str">
        <f>IFERROR(VLOOKUP(C:C,'מצבת ורישום גנים'!B:H,5,0),"")</f>
        <v/>
      </c>
      <c r="I506" s="154"/>
      <c r="J506" s="154"/>
    </row>
    <row r="507" spans="2:10" ht="15" x14ac:dyDescent="0.25">
      <c r="B507" s="193">
        <v>492</v>
      </c>
      <c r="C507" s="700" t="str" cm="1">
        <f t="array" ref="C507">IFERROR(
   INDEX('מצבת ורישום גנים'!B:$B,
      SMALL(
         IF(('מצבת ורישום גנים'!$A$3:$A$18000='נתונים כללים (1)'!$C$5),
         ROW('מצבת ורישום גנים'!$A$3:$A$18000)),
      ROW(A492))
   ),
"")</f>
        <v/>
      </c>
      <c r="D507" s="701" t="str">
        <f>IF(C507="", "",
   IFERROR(
      IF(VLOOKUP(C507, 'מצבת ורישום גנים'!B:H,7, FALSE) =$D$3,
         VLOOKUP(C507,'מצבת ורישום גנים'!B:D, 3, FALSE),
         "המוסד לא קיים ברשות"),
   "המוסד לא קיים"))</f>
        <v/>
      </c>
      <c r="E507" s="702" t="str">
        <f>IFERROR(VLOOKUP(C507,'מצבת ורישום גנים'!B:G,6,0),"")</f>
        <v/>
      </c>
      <c r="F507" s="702" t="str">
        <f>IFERROR(VLOOKUP(C:C,'מצבת ורישום גנים'!B:I,8,0),"  ")</f>
        <v xml:space="preserve">  </v>
      </c>
      <c r="G507" s="702" t="str">
        <f>IFERROR(VLOOKUP(C:C,'מצבת ורישום גנים'!B:H,4,0),"")</f>
        <v/>
      </c>
      <c r="H507" s="702" t="str">
        <f>IFERROR(VLOOKUP(C:C,'מצבת ורישום גנים'!B:H,5,0),"")</f>
        <v/>
      </c>
      <c r="I507" s="154"/>
      <c r="J507" s="154"/>
    </row>
    <row r="508" spans="2:10" ht="15" x14ac:dyDescent="0.25">
      <c r="B508" s="193">
        <v>493</v>
      </c>
      <c r="C508" s="700" t="str" cm="1">
        <f t="array" ref="C508">IFERROR(
   INDEX('מצבת ורישום גנים'!B:$B,
      SMALL(
         IF(('מצבת ורישום גנים'!$A$3:$A$18000='נתונים כללים (1)'!$C$5),
         ROW('מצבת ורישום גנים'!$A$3:$A$18000)),
      ROW(A493))
   ),
"")</f>
        <v/>
      </c>
      <c r="D508" s="701" t="str">
        <f>IF(C508="", "",
   IFERROR(
      IF(VLOOKUP(C508, 'מצבת ורישום גנים'!B:H,7, FALSE) =$D$3,
         VLOOKUP(C508,'מצבת ורישום גנים'!B:D, 3, FALSE),
         "המוסד לא קיים ברשות"),
   "המוסד לא קיים"))</f>
        <v/>
      </c>
      <c r="E508" s="702" t="str">
        <f>IFERROR(VLOOKUP(C508,'מצבת ורישום גנים'!B:G,6,0),"")</f>
        <v/>
      </c>
      <c r="F508" s="702" t="str">
        <f>IFERROR(VLOOKUP(C:C,'מצבת ורישום גנים'!B:I,8,0),"  ")</f>
        <v xml:space="preserve">  </v>
      </c>
      <c r="G508" s="702" t="str">
        <f>IFERROR(VLOOKUP(C:C,'מצבת ורישום גנים'!B:H,4,0),"")</f>
        <v/>
      </c>
      <c r="H508" s="702" t="str">
        <f>IFERROR(VLOOKUP(C:C,'מצבת ורישום גנים'!B:H,5,0),"")</f>
        <v/>
      </c>
      <c r="I508" s="154"/>
      <c r="J508" s="154"/>
    </row>
    <row r="509" spans="2:10" ht="15" x14ac:dyDescent="0.25">
      <c r="B509" s="193">
        <v>494</v>
      </c>
      <c r="C509" s="700" t="str" cm="1">
        <f t="array" ref="C509">IFERROR(
   INDEX('מצבת ורישום גנים'!B:$B,
      SMALL(
         IF(('מצבת ורישום גנים'!$A$3:$A$18000='נתונים כללים (1)'!$C$5),
         ROW('מצבת ורישום גנים'!$A$3:$A$18000)),
      ROW(A494))
   ),
"")</f>
        <v/>
      </c>
      <c r="D509" s="701" t="str">
        <f>IF(C509="", "",
   IFERROR(
      IF(VLOOKUP(C509, 'מצבת ורישום גנים'!B:H,7, FALSE) =$D$3,
         VLOOKUP(C509,'מצבת ורישום גנים'!B:D, 3, FALSE),
         "המוסד לא קיים ברשות"),
   "המוסד לא קיים"))</f>
        <v/>
      </c>
      <c r="E509" s="702" t="str">
        <f>IFERROR(VLOOKUP(C509,'מצבת ורישום גנים'!B:G,6,0),"")</f>
        <v/>
      </c>
      <c r="F509" s="702" t="str">
        <f>IFERROR(VLOOKUP(C:C,'מצבת ורישום גנים'!B:I,8,0),"  ")</f>
        <v xml:space="preserve">  </v>
      </c>
      <c r="G509" s="702" t="str">
        <f>IFERROR(VLOOKUP(C:C,'מצבת ורישום גנים'!B:H,4,0),"")</f>
        <v/>
      </c>
      <c r="H509" s="702" t="str">
        <f>IFERROR(VLOOKUP(C:C,'מצבת ורישום גנים'!B:H,5,0),"")</f>
        <v/>
      </c>
      <c r="I509" s="154"/>
      <c r="J509" s="154"/>
    </row>
    <row r="510" spans="2:10" ht="15" x14ac:dyDescent="0.25">
      <c r="B510" s="193">
        <v>495</v>
      </c>
      <c r="C510" s="700" t="str" cm="1">
        <f t="array" ref="C510">IFERROR(
   INDEX('מצבת ורישום גנים'!B:$B,
      SMALL(
         IF(('מצבת ורישום גנים'!$A$3:$A$18000='נתונים כללים (1)'!$C$5),
         ROW('מצבת ורישום גנים'!$A$3:$A$18000)),
      ROW(A495))
   ),
"")</f>
        <v/>
      </c>
      <c r="D510" s="701" t="str">
        <f>IF(C510="", "",
   IFERROR(
      IF(VLOOKUP(C510, 'מצבת ורישום גנים'!B:H,7, FALSE) =$D$3,
         VLOOKUP(C510,'מצבת ורישום גנים'!B:D, 3, FALSE),
         "המוסד לא קיים ברשות"),
   "המוסד לא קיים"))</f>
        <v/>
      </c>
      <c r="E510" s="702" t="str">
        <f>IFERROR(VLOOKUP(C510,'מצבת ורישום גנים'!B:G,6,0),"")</f>
        <v/>
      </c>
      <c r="F510" s="702" t="str">
        <f>IFERROR(VLOOKUP(C:C,'מצבת ורישום גנים'!B:I,8,0),"  ")</f>
        <v xml:space="preserve">  </v>
      </c>
      <c r="G510" s="702" t="str">
        <f>IFERROR(VLOOKUP(C:C,'מצבת ורישום גנים'!B:H,4,0),"")</f>
        <v/>
      </c>
      <c r="H510" s="702" t="str">
        <f>IFERROR(VLOOKUP(C:C,'מצבת ורישום גנים'!B:H,5,0),"")</f>
        <v/>
      </c>
      <c r="I510" s="154"/>
      <c r="J510" s="154"/>
    </row>
    <row r="511" spans="2:10" ht="15" x14ac:dyDescent="0.25">
      <c r="B511" s="193">
        <v>496</v>
      </c>
      <c r="C511" s="700" t="str" cm="1">
        <f t="array" ref="C511">IFERROR(
   INDEX('מצבת ורישום גנים'!B:$B,
      SMALL(
         IF(('מצבת ורישום גנים'!$A$3:$A$18000='נתונים כללים (1)'!$C$5),
         ROW('מצבת ורישום גנים'!$A$3:$A$18000)),
      ROW(A496))
   ),
"")</f>
        <v/>
      </c>
      <c r="D511" s="701" t="str">
        <f>IF(C511="", "",
   IFERROR(
      IF(VLOOKUP(C511, 'מצבת ורישום גנים'!B:H,7, FALSE) =$D$3,
         VLOOKUP(C511,'מצבת ורישום גנים'!B:D, 3, FALSE),
         "המוסד לא קיים ברשות"),
   "המוסד לא קיים"))</f>
        <v/>
      </c>
      <c r="E511" s="702" t="str">
        <f>IFERROR(VLOOKUP(C511,'מצבת ורישום גנים'!B:G,6,0),"")</f>
        <v/>
      </c>
      <c r="F511" s="702" t="str">
        <f>IFERROR(VLOOKUP(C:C,'מצבת ורישום גנים'!B:I,8,0),"  ")</f>
        <v xml:space="preserve">  </v>
      </c>
      <c r="G511" s="702" t="str">
        <f>IFERROR(VLOOKUP(C:C,'מצבת ורישום גנים'!B:H,4,0),"")</f>
        <v/>
      </c>
      <c r="H511" s="702" t="str">
        <f>IFERROR(VLOOKUP(C:C,'מצבת ורישום גנים'!B:H,5,0),"")</f>
        <v/>
      </c>
      <c r="I511" s="154"/>
      <c r="J511" s="154"/>
    </row>
    <row r="512" spans="2:10" ht="15" x14ac:dyDescent="0.25">
      <c r="B512" s="193">
        <v>497</v>
      </c>
      <c r="C512" s="700" t="str" cm="1">
        <f t="array" ref="C512">IFERROR(
   INDEX('מצבת ורישום גנים'!B:$B,
      SMALL(
         IF(('מצבת ורישום גנים'!$A$3:$A$18000='נתונים כללים (1)'!$C$5),
         ROW('מצבת ורישום גנים'!$A$3:$A$18000)),
      ROW(A497))
   ),
"")</f>
        <v/>
      </c>
      <c r="D512" s="701" t="str">
        <f>IF(C512="", "",
   IFERROR(
      IF(VLOOKUP(C512, 'מצבת ורישום גנים'!B:H,7, FALSE) =$D$3,
         VLOOKUP(C512,'מצבת ורישום גנים'!B:D, 3, FALSE),
         "המוסד לא קיים ברשות"),
   "המוסד לא קיים"))</f>
        <v/>
      </c>
      <c r="E512" s="702" t="str">
        <f>IFERROR(VLOOKUP(C512,'מצבת ורישום גנים'!B:G,6,0),"")</f>
        <v/>
      </c>
      <c r="F512" s="702" t="str">
        <f>IFERROR(VLOOKUP(C:C,'מצבת ורישום גנים'!B:I,8,0),"  ")</f>
        <v xml:space="preserve">  </v>
      </c>
      <c r="G512" s="702" t="str">
        <f>IFERROR(VLOOKUP(C:C,'מצבת ורישום גנים'!B:H,4,0),"")</f>
        <v/>
      </c>
      <c r="H512" s="702" t="str">
        <f>IFERROR(VLOOKUP(C:C,'מצבת ורישום גנים'!B:H,5,0),"")</f>
        <v/>
      </c>
      <c r="I512" s="154"/>
      <c r="J512" s="154"/>
    </row>
    <row r="513" spans="2:10" ht="15" x14ac:dyDescent="0.25">
      <c r="B513" s="193">
        <v>498</v>
      </c>
      <c r="C513" s="700" t="str" cm="1">
        <f t="array" ref="C513">IFERROR(
   INDEX('מצבת ורישום גנים'!B:$B,
      SMALL(
         IF(('מצבת ורישום גנים'!$A$3:$A$18000='נתונים כללים (1)'!$C$5),
         ROW('מצבת ורישום גנים'!$A$3:$A$18000)),
      ROW(A498))
   ),
"")</f>
        <v/>
      </c>
      <c r="D513" s="701" t="str">
        <f>IF(C513="", "",
   IFERROR(
      IF(VLOOKUP(C513, 'מצבת ורישום גנים'!B:H,7, FALSE) =$D$3,
         VLOOKUP(C513,'מצבת ורישום גנים'!B:D, 3, FALSE),
         "המוסד לא קיים ברשות"),
   "המוסד לא קיים"))</f>
        <v/>
      </c>
      <c r="E513" s="702" t="str">
        <f>IFERROR(VLOOKUP(C513,'מצבת ורישום גנים'!B:G,6,0),"")</f>
        <v/>
      </c>
      <c r="F513" s="702" t="str">
        <f>IFERROR(VLOOKUP(C:C,'מצבת ורישום גנים'!B:I,8,0),"  ")</f>
        <v xml:space="preserve">  </v>
      </c>
      <c r="G513" s="702" t="str">
        <f>IFERROR(VLOOKUP(C:C,'מצבת ורישום גנים'!B:H,4,0),"")</f>
        <v/>
      </c>
      <c r="H513" s="702" t="str">
        <f>IFERROR(VLOOKUP(C:C,'מצבת ורישום גנים'!B:H,5,0),"")</f>
        <v/>
      </c>
      <c r="I513" s="154"/>
      <c r="J513" s="154"/>
    </row>
    <row r="514" spans="2:10" ht="15" x14ac:dyDescent="0.25">
      <c r="B514" s="193">
        <v>499</v>
      </c>
      <c r="C514" s="700" t="str" cm="1">
        <f t="array" ref="C514">IFERROR(
   INDEX('מצבת ורישום גנים'!B:$B,
      SMALL(
         IF(('מצבת ורישום גנים'!$A$3:$A$18000='נתונים כללים (1)'!$C$5),
         ROW('מצבת ורישום גנים'!$A$3:$A$18000)),
      ROW(A499))
   ),
"")</f>
        <v/>
      </c>
      <c r="D514" s="701" t="str">
        <f>IF(C514="", "",
   IFERROR(
      IF(VLOOKUP(C514, 'מצבת ורישום גנים'!B:H,7, FALSE) =$D$3,
         VLOOKUP(C514,'מצבת ורישום גנים'!B:D, 3, FALSE),
         "המוסד לא קיים ברשות"),
   "המוסד לא קיים"))</f>
        <v/>
      </c>
      <c r="E514" s="702" t="str">
        <f>IFERROR(VLOOKUP(C514,'מצבת ורישום גנים'!B:G,6,0),"")</f>
        <v/>
      </c>
      <c r="F514" s="702" t="str">
        <f>IFERROR(VLOOKUP(C:C,'מצבת ורישום גנים'!B:I,8,0),"  ")</f>
        <v xml:space="preserve">  </v>
      </c>
      <c r="G514" s="702" t="str">
        <f>IFERROR(VLOOKUP(C:C,'מצבת ורישום גנים'!B:H,4,0),"")</f>
        <v/>
      </c>
      <c r="H514" s="702" t="str">
        <f>IFERROR(VLOOKUP(C:C,'מצבת ורישום גנים'!B:H,5,0),"")</f>
        <v/>
      </c>
      <c r="I514" s="154"/>
      <c r="J514" s="154"/>
    </row>
    <row r="515" spans="2:10" ht="15" x14ac:dyDescent="0.25">
      <c r="B515" s="193">
        <v>500</v>
      </c>
      <c r="C515" s="700" t="str" cm="1">
        <f t="array" ref="C515">IFERROR(
   INDEX('מצבת ורישום גנים'!B:$B,
      SMALL(
         IF(('מצבת ורישום גנים'!$A$3:$A$18000='נתונים כללים (1)'!$C$5),
         ROW('מצבת ורישום גנים'!$A$3:$A$18000)),
      ROW(A500))
   ),
"")</f>
        <v/>
      </c>
      <c r="D515" s="701" t="str">
        <f>IF(C515="", "",
   IFERROR(
      IF(VLOOKUP(C515, 'מצבת ורישום גנים'!B:H,7, FALSE) =$D$3,
         VLOOKUP(C515,'מצבת ורישום גנים'!B:D, 3, FALSE),
         "המוסד לא קיים ברשות"),
   "המוסד לא קיים"))</f>
        <v/>
      </c>
      <c r="E515" s="702" t="str">
        <f>IFERROR(VLOOKUP(C515,'מצבת ורישום גנים'!B:G,6,0),"")</f>
        <v/>
      </c>
      <c r="F515" s="702" t="str">
        <f>IFERROR(VLOOKUP(C:C,'מצבת ורישום גנים'!B:I,8,0),"  ")</f>
        <v xml:space="preserve">  </v>
      </c>
      <c r="G515" s="702" t="str">
        <f>IFERROR(VLOOKUP(C:C,'מצבת ורישום גנים'!B:H,4,0),"")</f>
        <v/>
      </c>
      <c r="H515" s="702" t="str">
        <f>IFERROR(VLOOKUP(C:C,'מצבת ורישום גנים'!B:H,5,0),"")</f>
        <v/>
      </c>
      <c r="I515" s="154"/>
      <c r="J515" s="154"/>
    </row>
    <row r="516" spans="2:10" ht="15" x14ac:dyDescent="0.25">
      <c r="B516" s="193">
        <v>501</v>
      </c>
      <c r="C516" s="700" t="str" cm="1">
        <f t="array" ref="C516">IFERROR(
   INDEX('מצבת ורישום גנים'!B:$B,
      SMALL(
         IF(('מצבת ורישום גנים'!$A$3:$A$18000='נתונים כללים (1)'!$C$5),
         ROW('מצבת ורישום גנים'!$A$3:$A$18000)),
      ROW(A501))
   ),
"")</f>
        <v/>
      </c>
      <c r="D516" s="701" t="str">
        <f>IF(C516="", "",
   IFERROR(
      IF(VLOOKUP(C516, 'מצבת ורישום גנים'!B:H,7, FALSE) =$D$3,
         VLOOKUP(C516,'מצבת ורישום גנים'!B:D, 3, FALSE),
         "המוסד לא קיים ברשות"),
   "המוסד לא קיים"))</f>
        <v/>
      </c>
      <c r="E516" s="702" t="str">
        <f>IFERROR(VLOOKUP(C516,'מצבת ורישום גנים'!B:G,6,0),"")</f>
        <v/>
      </c>
      <c r="F516" s="702" t="str">
        <f>IFERROR(VLOOKUP(C:C,'מצבת ורישום גנים'!B:I,8,0),"  ")</f>
        <v xml:space="preserve">  </v>
      </c>
      <c r="G516" s="702" t="str">
        <f>IFERROR(VLOOKUP(C:C,'מצבת ורישום גנים'!B:H,4,0),"")</f>
        <v/>
      </c>
      <c r="H516" s="702" t="str">
        <f>IFERROR(VLOOKUP(C:C,'מצבת ורישום גנים'!B:H,5,0),"")</f>
        <v/>
      </c>
      <c r="I516" s="154"/>
      <c r="J516" s="154"/>
    </row>
    <row r="517" spans="2:10" ht="15" x14ac:dyDescent="0.25">
      <c r="B517" s="193">
        <v>502</v>
      </c>
      <c r="C517" s="700" t="str" cm="1">
        <f t="array" ref="C517">IFERROR(
   INDEX('מצבת ורישום גנים'!B:$B,
      SMALL(
         IF(('מצבת ורישום גנים'!$A$3:$A$18000='נתונים כללים (1)'!$C$5),
         ROW('מצבת ורישום גנים'!$A$3:$A$18000)),
      ROW(A502))
   ),
"")</f>
        <v/>
      </c>
      <c r="D517" s="701" t="str">
        <f>IF(C517="", "",
   IFERROR(
      IF(VLOOKUP(C517, 'מצבת ורישום גנים'!B:H,7, FALSE) =$D$3,
         VLOOKUP(C517,'מצבת ורישום גנים'!B:D, 3, FALSE),
         "המוסד לא קיים ברשות"),
   "המוסד לא קיים"))</f>
        <v/>
      </c>
      <c r="E517" s="702" t="str">
        <f>IFERROR(VLOOKUP(C517,'מצבת ורישום גנים'!B:G,6,0),"")</f>
        <v/>
      </c>
      <c r="F517" s="702" t="str">
        <f>IFERROR(VLOOKUP(C:C,'מצבת ורישום גנים'!B:I,8,0),"  ")</f>
        <v xml:space="preserve">  </v>
      </c>
      <c r="G517" s="702" t="str">
        <f>IFERROR(VLOOKUP(C:C,'מצבת ורישום גנים'!B:H,4,0),"")</f>
        <v/>
      </c>
      <c r="H517" s="702" t="str">
        <f>IFERROR(VLOOKUP(C:C,'מצבת ורישום גנים'!B:H,5,0),"")</f>
        <v/>
      </c>
      <c r="I517" s="154"/>
      <c r="J517" s="154"/>
    </row>
    <row r="518" spans="2:10" ht="15" x14ac:dyDescent="0.25">
      <c r="B518" s="193">
        <v>503</v>
      </c>
      <c r="C518" s="700" t="str" cm="1">
        <f t="array" ref="C518">IFERROR(
   INDEX('מצבת ורישום גנים'!B:$B,
      SMALL(
         IF(('מצבת ורישום גנים'!$A$3:$A$18000='נתונים כללים (1)'!$C$5),
         ROW('מצבת ורישום גנים'!$A$3:$A$18000)),
      ROW(A503))
   ),
"")</f>
        <v/>
      </c>
      <c r="D518" s="701" t="str">
        <f>IF(C518="", "",
   IFERROR(
      IF(VLOOKUP(C518, 'מצבת ורישום גנים'!B:H,7, FALSE) =$D$3,
         VLOOKUP(C518,'מצבת ורישום גנים'!B:D, 3, FALSE),
         "המוסד לא קיים ברשות"),
   "המוסד לא קיים"))</f>
        <v/>
      </c>
      <c r="E518" s="702" t="str">
        <f>IFERROR(VLOOKUP(C518,'מצבת ורישום גנים'!B:G,6,0),"")</f>
        <v/>
      </c>
      <c r="F518" s="702" t="str">
        <f>IFERROR(VLOOKUP(C:C,'מצבת ורישום גנים'!B:I,8,0),"  ")</f>
        <v xml:space="preserve">  </v>
      </c>
      <c r="G518" s="702" t="str">
        <f>IFERROR(VLOOKUP(C:C,'מצבת ורישום גנים'!B:H,4,0),"")</f>
        <v/>
      </c>
      <c r="H518" s="702" t="str">
        <f>IFERROR(VLOOKUP(C:C,'מצבת ורישום גנים'!B:H,5,0),"")</f>
        <v/>
      </c>
      <c r="I518" s="154"/>
      <c r="J518" s="154"/>
    </row>
    <row r="519" spans="2:10" ht="15" x14ac:dyDescent="0.25">
      <c r="B519" s="193">
        <v>504</v>
      </c>
      <c r="C519" s="700" t="str" cm="1">
        <f t="array" ref="C519">IFERROR(
   INDEX('מצבת ורישום גנים'!B:$B,
      SMALL(
         IF(('מצבת ורישום גנים'!$A$3:$A$18000='נתונים כללים (1)'!$C$5),
         ROW('מצבת ורישום גנים'!$A$3:$A$18000)),
      ROW(A504))
   ),
"")</f>
        <v/>
      </c>
      <c r="D519" s="701" t="str">
        <f>IF(C519="", "",
   IFERROR(
      IF(VLOOKUP(C519, 'מצבת ורישום גנים'!B:H,7, FALSE) =$D$3,
         VLOOKUP(C519,'מצבת ורישום גנים'!B:D, 3, FALSE),
         "המוסד לא קיים ברשות"),
   "המוסד לא קיים"))</f>
        <v/>
      </c>
      <c r="E519" s="702" t="str">
        <f>IFERROR(VLOOKUP(C519,'מצבת ורישום גנים'!B:G,6,0),"")</f>
        <v/>
      </c>
      <c r="F519" s="702" t="str">
        <f>IFERROR(VLOOKUP(C:C,'מצבת ורישום גנים'!B:I,8,0),"  ")</f>
        <v xml:space="preserve">  </v>
      </c>
      <c r="G519" s="702" t="str">
        <f>IFERROR(VLOOKUP(C:C,'מצבת ורישום גנים'!B:H,4,0),"")</f>
        <v/>
      </c>
      <c r="H519" s="702" t="str">
        <f>IFERROR(VLOOKUP(C:C,'מצבת ורישום גנים'!B:H,5,0),"")</f>
        <v/>
      </c>
      <c r="I519" s="154"/>
      <c r="J519" s="154"/>
    </row>
    <row r="520" spans="2:10" ht="15" x14ac:dyDescent="0.25">
      <c r="B520" s="193">
        <v>505</v>
      </c>
      <c r="C520" s="700" t="str" cm="1">
        <f t="array" ref="C520">IFERROR(
   INDEX('מצבת ורישום גנים'!B:$B,
      SMALL(
         IF(('מצבת ורישום גנים'!$A$3:$A$18000='נתונים כללים (1)'!$C$5),
         ROW('מצבת ורישום גנים'!$A$3:$A$18000)),
      ROW(A505))
   ),
"")</f>
        <v/>
      </c>
      <c r="D520" s="701" t="str">
        <f>IF(C520="", "",
   IFERROR(
      IF(VLOOKUP(C520, 'מצבת ורישום גנים'!B:H,7, FALSE) =$D$3,
         VLOOKUP(C520,'מצבת ורישום גנים'!B:D, 3, FALSE),
         "המוסד לא קיים ברשות"),
   "המוסד לא קיים"))</f>
        <v/>
      </c>
      <c r="E520" s="702" t="str">
        <f>IFERROR(VLOOKUP(C520,'מצבת ורישום גנים'!B:G,6,0),"")</f>
        <v/>
      </c>
      <c r="F520" s="702" t="str">
        <f>IFERROR(VLOOKUP(C:C,'מצבת ורישום גנים'!B:I,8,0),"  ")</f>
        <v xml:space="preserve">  </v>
      </c>
      <c r="G520" s="702" t="str">
        <f>IFERROR(VLOOKUP(C:C,'מצבת ורישום גנים'!B:H,4,0),"")</f>
        <v/>
      </c>
      <c r="H520" s="702" t="str">
        <f>IFERROR(VLOOKUP(C:C,'מצבת ורישום גנים'!B:H,5,0),"")</f>
        <v/>
      </c>
      <c r="I520" s="154"/>
      <c r="J520" s="154"/>
    </row>
    <row r="521" spans="2:10" ht="15" x14ac:dyDescent="0.25">
      <c r="B521" s="193">
        <v>506</v>
      </c>
      <c r="C521" s="700" t="str" cm="1">
        <f t="array" ref="C521">IFERROR(
   INDEX('מצבת ורישום גנים'!B:$B,
      SMALL(
         IF(('מצבת ורישום גנים'!$A$3:$A$18000='נתונים כללים (1)'!$C$5),
         ROW('מצבת ורישום גנים'!$A$3:$A$18000)),
      ROW(A506))
   ),
"")</f>
        <v/>
      </c>
      <c r="D521" s="701" t="str">
        <f>IF(C521="", "",
   IFERROR(
      IF(VLOOKUP(C521, 'מצבת ורישום גנים'!B:H,7, FALSE) =$D$3,
         VLOOKUP(C521,'מצבת ורישום גנים'!B:D, 3, FALSE),
         "המוסד לא קיים ברשות"),
   "המוסד לא קיים"))</f>
        <v/>
      </c>
      <c r="E521" s="702" t="str">
        <f>IFERROR(VLOOKUP(C521,'מצבת ורישום גנים'!B:G,6,0),"")</f>
        <v/>
      </c>
      <c r="F521" s="702" t="str">
        <f>IFERROR(VLOOKUP(C:C,'מצבת ורישום גנים'!B:I,8,0),"  ")</f>
        <v xml:space="preserve">  </v>
      </c>
      <c r="G521" s="702" t="str">
        <f>IFERROR(VLOOKUP(C:C,'מצבת ורישום גנים'!B:H,4,0),"")</f>
        <v/>
      </c>
      <c r="H521" s="702" t="str">
        <f>IFERROR(VLOOKUP(C:C,'מצבת ורישום גנים'!B:H,5,0),"")</f>
        <v/>
      </c>
      <c r="I521" s="154"/>
      <c r="J521" s="154"/>
    </row>
    <row r="522" spans="2:10" ht="15" x14ac:dyDescent="0.25">
      <c r="B522" s="193">
        <v>507</v>
      </c>
      <c r="C522" s="700" t="str" cm="1">
        <f t="array" ref="C522">IFERROR(
   INDEX('מצבת ורישום גנים'!B:$B,
      SMALL(
         IF(('מצבת ורישום גנים'!$A$3:$A$18000='נתונים כללים (1)'!$C$5),
         ROW('מצבת ורישום גנים'!$A$3:$A$18000)),
      ROW(A507))
   ),
"")</f>
        <v/>
      </c>
      <c r="D522" s="701" t="str">
        <f>IF(C522="", "",
   IFERROR(
      IF(VLOOKUP(C522, 'מצבת ורישום גנים'!B:H,7, FALSE) =$D$3,
         VLOOKUP(C522,'מצבת ורישום גנים'!B:D, 3, FALSE),
         "המוסד לא קיים ברשות"),
   "המוסד לא קיים"))</f>
        <v/>
      </c>
      <c r="E522" s="702" t="str">
        <f>IFERROR(VLOOKUP(C522,'מצבת ורישום גנים'!B:G,6,0),"")</f>
        <v/>
      </c>
      <c r="F522" s="702" t="str">
        <f>IFERROR(VLOOKUP(C:C,'מצבת ורישום גנים'!B:I,8,0),"  ")</f>
        <v xml:space="preserve">  </v>
      </c>
      <c r="G522" s="702" t="str">
        <f>IFERROR(VLOOKUP(C:C,'מצבת ורישום גנים'!B:H,4,0),"")</f>
        <v/>
      </c>
      <c r="H522" s="702" t="str">
        <f>IFERROR(VLOOKUP(C:C,'מצבת ורישום גנים'!B:H,5,0),"")</f>
        <v/>
      </c>
      <c r="I522" s="154"/>
      <c r="J522" s="154"/>
    </row>
    <row r="523" spans="2:10" ht="15" x14ac:dyDescent="0.25">
      <c r="B523" s="193">
        <v>508</v>
      </c>
      <c r="C523" s="700" t="str" cm="1">
        <f t="array" ref="C523">IFERROR(
   INDEX('מצבת ורישום גנים'!B:$B,
      SMALL(
         IF(('מצבת ורישום גנים'!$A$3:$A$18000='נתונים כללים (1)'!$C$5),
         ROW('מצבת ורישום גנים'!$A$3:$A$18000)),
      ROW(A508))
   ),
"")</f>
        <v/>
      </c>
      <c r="D523" s="701" t="str">
        <f>IF(C523="", "",
   IFERROR(
      IF(VLOOKUP(C523, 'מצבת ורישום גנים'!B:H,7, FALSE) =$D$3,
         VLOOKUP(C523,'מצבת ורישום גנים'!B:D, 3, FALSE),
         "המוסד לא קיים ברשות"),
   "המוסד לא קיים"))</f>
        <v/>
      </c>
      <c r="E523" s="702" t="str">
        <f>IFERROR(VLOOKUP(C523,'מצבת ורישום גנים'!B:G,6,0),"")</f>
        <v/>
      </c>
      <c r="F523" s="702" t="str">
        <f>IFERROR(VLOOKUP(C:C,'מצבת ורישום גנים'!B:I,8,0),"  ")</f>
        <v xml:space="preserve">  </v>
      </c>
      <c r="G523" s="702" t="str">
        <f>IFERROR(VLOOKUP(C:C,'מצבת ורישום גנים'!B:H,4,0),"")</f>
        <v/>
      </c>
      <c r="H523" s="702" t="str">
        <f>IFERROR(VLOOKUP(C:C,'מצבת ורישום גנים'!B:H,5,0),"")</f>
        <v/>
      </c>
      <c r="I523" s="154"/>
      <c r="J523" s="154"/>
    </row>
    <row r="524" spans="2:10" ht="15" x14ac:dyDescent="0.25">
      <c r="B524" s="193">
        <v>509</v>
      </c>
      <c r="C524" s="700" t="str" cm="1">
        <f t="array" ref="C524">IFERROR(
   INDEX('מצבת ורישום גנים'!B:$B,
      SMALL(
         IF(('מצבת ורישום גנים'!$A$3:$A$18000='נתונים כללים (1)'!$C$5),
         ROW('מצבת ורישום גנים'!$A$3:$A$18000)),
      ROW(A509))
   ),
"")</f>
        <v/>
      </c>
      <c r="D524" s="701" t="str">
        <f>IF(C524="", "",
   IFERROR(
      IF(VLOOKUP(C524, 'מצבת ורישום גנים'!B:H,7, FALSE) =$D$3,
         VLOOKUP(C524,'מצבת ורישום גנים'!B:D, 3, FALSE),
         "המוסד לא קיים ברשות"),
   "המוסד לא קיים"))</f>
        <v/>
      </c>
      <c r="E524" s="702" t="str">
        <f>IFERROR(VLOOKUP(C524,'מצבת ורישום גנים'!B:G,6,0),"")</f>
        <v/>
      </c>
      <c r="F524" s="702" t="str">
        <f>IFERROR(VLOOKUP(C:C,'מצבת ורישום גנים'!B:I,8,0),"  ")</f>
        <v xml:space="preserve">  </v>
      </c>
      <c r="G524" s="702" t="str">
        <f>IFERROR(VLOOKUP(C:C,'מצבת ורישום גנים'!B:H,4,0),"")</f>
        <v/>
      </c>
      <c r="H524" s="702" t="str">
        <f>IFERROR(VLOOKUP(C:C,'מצבת ורישום גנים'!B:H,5,0),"")</f>
        <v/>
      </c>
      <c r="I524" s="154"/>
      <c r="J524" s="154"/>
    </row>
    <row r="525" spans="2:10" ht="15" x14ac:dyDescent="0.25">
      <c r="B525" s="193">
        <v>510</v>
      </c>
      <c r="C525" s="700" t="str" cm="1">
        <f t="array" ref="C525">IFERROR(
   INDEX('מצבת ורישום גנים'!B:$B,
      SMALL(
         IF(('מצבת ורישום גנים'!$A$3:$A$18000='נתונים כללים (1)'!$C$5),
         ROW('מצבת ורישום גנים'!$A$3:$A$18000)),
      ROW(A510))
   ),
"")</f>
        <v/>
      </c>
      <c r="D525" s="701" t="str">
        <f>IF(C525="", "",
   IFERROR(
      IF(VLOOKUP(C525, 'מצבת ורישום גנים'!B:H,7, FALSE) =$D$3,
         VLOOKUP(C525,'מצבת ורישום גנים'!B:D, 3, FALSE),
         "המוסד לא קיים ברשות"),
   "המוסד לא קיים"))</f>
        <v/>
      </c>
      <c r="E525" s="702" t="str">
        <f>IFERROR(VLOOKUP(C525,'מצבת ורישום גנים'!B:G,6,0),"")</f>
        <v/>
      </c>
      <c r="F525" s="702" t="str">
        <f>IFERROR(VLOOKUP(C:C,'מצבת ורישום גנים'!B:I,8,0),"  ")</f>
        <v xml:space="preserve">  </v>
      </c>
      <c r="G525" s="702" t="str">
        <f>IFERROR(VLOOKUP(C:C,'מצבת ורישום גנים'!B:H,4,0),"")</f>
        <v/>
      </c>
      <c r="H525" s="702" t="str">
        <f>IFERROR(VLOOKUP(C:C,'מצבת ורישום גנים'!B:H,5,0),"")</f>
        <v/>
      </c>
      <c r="I525" s="154"/>
      <c r="J525" s="154"/>
    </row>
    <row r="526" spans="2:10" ht="15" x14ac:dyDescent="0.25">
      <c r="B526" s="193">
        <v>511</v>
      </c>
      <c r="C526" s="700" t="str" cm="1">
        <f t="array" ref="C526">IFERROR(
   INDEX('מצבת ורישום גנים'!B:$B,
      SMALL(
         IF(('מצבת ורישום גנים'!$A$3:$A$18000='נתונים כללים (1)'!$C$5),
         ROW('מצבת ורישום גנים'!$A$3:$A$18000)),
      ROW(A511))
   ),
"")</f>
        <v/>
      </c>
      <c r="D526" s="701" t="str">
        <f>IF(C526="", "",
   IFERROR(
      IF(VLOOKUP(C526, 'מצבת ורישום גנים'!B:H,7, FALSE) =$D$3,
         VLOOKUP(C526,'מצבת ורישום גנים'!B:D, 3, FALSE),
         "המוסד לא קיים ברשות"),
   "המוסד לא קיים"))</f>
        <v/>
      </c>
      <c r="E526" s="702" t="str">
        <f>IFERROR(VLOOKUP(C526,'מצבת ורישום גנים'!B:G,6,0),"")</f>
        <v/>
      </c>
      <c r="F526" s="702" t="str">
        <f>IFERROR(VLOOKUP(C:C,'מצבת ורישום גנים'!B:I,8,0),"  ")</f>
        <v xml:space="preserve">  </v>
      </c>
      <c r="G526" s="702" t="str">
        <f>IFERROR(VLOOKUP(C:C,'מצבת ורישום גנים'!B:H,4,0),"")</f>
        <v/>
      </c>
      <c r="H526" s="702" t="str">
        <f>IFERROR(VLOOKUP(C:C,'מצבת ורישום גנים'!B:H,5,0),"")</f>
        <v/>
      </c>
      <c r="I526" s="154"/>
      <c r="J526" s="154"/>
    </row>
    <row r="527" spans="2:10" ht="15" x14ac:dyDescent="0.25">
      <c r="B527" s="193">
        <v>512</v>
      </c>
      <c r="C527" s="700" t="str" cm="1">
        <f t="array" ref="C527">IFERROR(
   INDEX('מצבת ורישום גנים'!B:$B,
      SMALL(
         IF(('מצבת ורישום גנים'!$A$3:$A$18000='נתונים כללים (1)'!$C$5),
         ROW('מצבת ורישום גנים'!$A$3:$A$18000)),
      ROW(A512))
   ),
"")</f>
        <v/>
      </c>
      <c r="D527" s="701" t="str">
        <f>IF(C527="", "",
   IFERROR(
      IF(VLOOKUP(C527, 'מצבת ורישום גנים'!B:H,7, FALSE) =$D$3,
         VLOOKUP(C527,'מצבת ורישום גנים'!B:D, 3, FALSE),
         "המוסד לא קיים ברשות"),
   "המוסד לא קיים"))</f>
        <v/>
      </c>
      <c r="E527" s="702" t="str">
        <f>IFERROR(VLOOKUP(C527,'מצבת ורישום גנים'!B:G,6,0),"")</f>
        <v/>
      </c>
      <c r="F527" s="702" t="str">
        <f>IFERROR(VLOOKUP(C:C,'מצבת ורישום גנים'!B:I,8,0),"  ")</f>
        <v xml:space="preserve">  </v>
      </c>
      <c r="G527" s="702" t="str">
        <f>IFERROR(VLOOKUP(C:C,'מצבת ורישום גנים'!B:H,4,0),"")</f>
        <v/>
      </c>
      <c r="H527" s="702" t="str">
        <f>IFERROR(VLOOKUP(C:C,'מצבת ורישום גנים'!B:H,5,0),"")</f>
        <v/>
      </c>
      <c r="I527" s="154"/>
      <c r="J527" s="154"/>
    </row>
    <row r="528" spans="2:10" ht="15" x14ac:dyDescent="0.25">
      <c r="B528" s="193">
        <v>513</v>
      </c>
      <c r="C528" s="700" t="str" cm="1">
        <f t="array" ref="C528">IFERROR(
   INDEX('מצבת ורישום גנים'!B:$B,
      SMALL(
         IF(('מצבת ורישום גנים'!$A$3:$A$18000='נתונים כללים (1)'!$C$5),
         ROW('מצבת ורישום גנים'!$A$3:$A$18000)),
      ROW(A513))
   ),
"")</f>
        <v/>
      </c>
      <c r="D528" s="701" t="str">
        <f>IF(C528="", "",
   IFERROR(
      IF(VLOOKUP(C528, 'מצבת ורישום גנים'!B:H,7, FALSE) =$D$3,
         VLOOKUP(C528,'מצבת ורישום גנים'!B:D, 3, FALSE),
         "המוסד לא קיים ברשות"),
   "המוסד לא קיים"))</f>
        <v/>
      </c>
      <c r="E528" s="702" t="str">
        <f>IFERROR(VLOOKUP(C528,'מצבת ורישום גנים'!B:G,6,0),"")</f>
        <v/>
      </c>
      <c r="F528" s="702" t="str">
        <f>IFERROR(VLOOKUP(C:C,'מצבת ורישום גנים'!B:I,8,0),"  ")</f>
        <v xml:space="preserve">  </v>
      </c>
      <c r="G528" s="702" t="str">
        <f>IFERROR(VLOOKUP(C:C,'מצבת ורישום גנים'!B:H,4,0),"")</f>
        <v/>
      </c>
      <c r="H528" s="702" t="str">
        <f>IFERROR(VLOOKUP(C:C,'מצבת ורישום גנים'!B:H,5,0),"")</f>
        <v/>
      </c>
      <c r="I528" s="154"/>
      <c r="J528" s="154"/>
    </row>
    <row r="529" spans="2:10" ht="15" x14ac:dyDescent="0.25">
      <c r="B529" s="193">
        <v>514</v>
      </c>
      <c r="C529" s="700" t="str" cm="1">
        <f t="array" ref="C529">IFERROR(
   INDEX('מצבת ורישום גנים'!B:$B,
      SMALL(
         IF(('מצבת ורישום גנים'!$A$3:$A$18000='נתונים כללים (1)'!$C$5),
         ROW('מצבת ורישום גנים'!$A$3:$A$18000)),
      ROW(A514))
   ),
"")</f>
        <v/>
      </c>
      <c r="D529" s="701" t="str">
        <f>IF(C529="", "",
   IFERROR(
      IF(VLOOKUP(C529, 'מצבת ורישום גנים'!B:H,7, FALSE) =$D$3,
         VLOOKUP(C529,'מצבת ורישום גנים'!B:D, 3, FALSE),
         "המוסד לא קיים ברשות"),
   "המוסד לא קיים"))</f>
        <v/>
      </c>
      <c r="E529" s="702" t="str">
        <f>IFERROR(VLOOKUP(C529,'מצבת ורישום גנים'!B:G,6,0),"")</f>
        <v/>
      </c>
      <c r="F529" s="702" t="str">
        <f>IFERROR(VLOOKUP(C:C,'מצבת ורישום גנים'!B:I,8,0),"  ")</f>
        <v xml:space="preserve">  </v>
      </c>
      <c r="G529" s="702" t="str">
        <f>IFERROR(VLOOKUP(C:C,'מצבת ורישום גנים'!B:H,4,0),"")</f>
        <v/>
      </c>
      <c r="H529" s="702" t="str">
        <f>IFERROR(VLOOKUP(C:C,'מצבת ורישום גנים'!B:H,5,0),"")</f>
        <v/>
      </c>
      <c r="I529" s="154"/>
      <c r="J529" s="154"/>
    </row>
    <row r="530" spans="2:10" ht="15" x14ac:dyDescent="0.25">
      <c r="B530" s="193">
        <v>515</v>
      </c>
      <c r="C530" s="700" t="str" cm="1">
        <f t="array" ref="C530">IFERROR(
   INDEX('מצבת ורישום גנים'!B:$B,
      SMALL(
         IF(('מצבת ורישום גנים'!$A$3:$A$18000='נתונים כללים (1)'!$C$5),
         ROW('מצבת ורישום גנים'!$A$3:$A$18000)),
      ROW(A515))
   ),
"")</f>
        <v/>
      </c>
      <c r="D530" s="701" t="str">
        <f>IF(C530="", "",
   IFERROR(
      IF(VLOOKUP(C530, 'מצבת ורישום גנים'!B:H,7, FALSE) =$D$3,
         VLOOKUP(C530,'מצבת ורישום גנים'!B:D, 3, FALSE),
         "המוסד לא קיים ברשות"),
   "המוסד לא קיים"))</f>
        <v/>
      </c>
      <c r="E530" s="702" t="str">
        <f>IFERROR(VLOOKUP(C530,'מצבת ורישום גנים'!B:G,6,0),"")</f>
        <v/>
      </c>
      <c r="F530" s="702" t="str">
        <f>IFERROR(VLOOKUP(C:C,'מצבת ורישום גנים'!B:I,8,0),"  ")</f>
        <v xml:space="preserve">  </v>
      </c>
      <c r="G530" s="702" t="str">
        <f>IFERROR(VLOOKUP(C:C,'מצבת ורישום גנים'!B:H,4,0),"")</f>
        <v/>
      </c>
      <c r="H530" s="702" t="str">
        <f>IFERROR(VLOOKUP(C:C,'מצבת ורישום גנים'!B:H,5,0),"")</f>
        <v/>
      </c>
      <c r="I530" s="154"/>
      <c r="J530" s="154"/>
    </row>
    <row r="531" spans="2:10" ht="15" x14ac:dyDescent="0.25">
      <c r="B531" s="193">
        <v>516</v>
      </c>
      <c r="C531" s="700" t="str" cm="1">
        <f t="array" ref="C531">IFERROR(
   INDEX('מצבת ורישום גנים'!B:$B,
      SMALL(
         IF(('מצבת ורישום גנים'!$A$3:$A$18000='נתונים כללים (1)'!$C$5),
         ROW('מצבת ורישום גנים'!$A$3:$A$18000)),
      ROW(A516))
   ),
"")</f>
        <v/>
      </c>
      <c r="D531" s="701" t="str">
        <f>IF(C531="", "",
   IFERROR(
      IF(VLOOKUP(C531, 'מצבת ורישום גנים'!B:H,7, FALSE) =$D$3,
         VLOOKUP(C531,'מצבת ורישום גנים'!B:D, 3, FALSE),
         "המוסד לא קיים ברשות"),
   "המוסד לא קיים"))</f>
        <v/>
      </c>
      <c r="E531" s="702" t="str">
        <f>IFERROR(VLOOKUP(C531,'מצבת ורישום גנים'!B:G,6,0),"")</f>
        <v/>
      </c>
      <c r="F531" s="702" t="str">
        <f>IFERROR(VLOOKUP(C:C,'מצבת ורישום גנים'!B:I,8,0),"  ")</f>
        <v xml:space="preserve">  </v>
      </c>
      <c r="G531" s="702" t="str">
        <f>IFERROR(VLOOKUP(C:C,'מצבת ורישום גנים'!B:H,4,0),"")</f>
        <v/>
      </c>
      <c r="H531" s="702" t="str">
        <f>IFERROR(VLOOKUP(C:C,'מצבת ורישום גנים'!B:H,5,0),"")</f>
        <v/>
      </c>
      <c r="I531" s="154"/>
      <c r="J531" s="154"/>
    </row>
    <row r="532" spans="2:10" ht="15" x14ac:dyDescent="0.25">
      <c r="B532" s="193">
        <v>517</v>
      </c>
      <c r="C532" s="700" t="str" cm="1">
        <f t="array" ref="C532">IFERROR(
   INDEX('מצבת ורישום גנים'!B:$B,
      SMALL(
         IF(('מצבת ורישום גנים'!$A$3:$A$18000='נתונים כללים (1)'!$C$5),
         ROW('מצבת ורישום גנים'!$A$3:$A$18000)),
      ROW(A517))
   ),
"")</f>
        <v/>
      </c>
      <c r="D532" s="701" t="str">
        <f>IF(C532="", "",
   IFERROR(
      IF(VLOOKUP(C532, 'מצבת ורישום גנים'!B:H,7, FALSE) =$D$3,
         VLOOKUP(C532,'מצבת ורישום גנים'!B:D, 3, FALSE),
         "המוסד לא קיים ברשות"),
   "המוסד לא קיים"))</f>
        <v/>
      </c>
      <c r="E532" s="702" t="str">
        <f>IFERROR(VLOOKUP(C532,'מצבת ורישום גנים'!B:G,6,0),"")</f>
        <v/>
      </c>
      <c r="F532" s="702" t="str">
        <f>IFERROR(VLOOKUP(C:C,'מצבת ורישום גנים'!B:I,8,0),"  ")</f>
        <v xml:space="preserve">  </v>
      </c>
      <c r="G532" s="702" t="str">
        <f>IFERROR(VLOOKUP(C:C,'מצבת ורישום גנים'!B:H,4,0),"")</f>
        <v/>
      </c>
      <c r="H532" s="702" t="str">
        <f>IFERROR(VLOOKUP(C:C,'מצבת ורישום גנים'!B:H,5,0),"")</f>
        <v/>
      </c>
      <c r="I532" s="154"/>
      <c r="J532" s="154"/>
    </row>
    <row r="533" spans="2:10" ht="15" x14ac:dyDescent="0.25">
      <c r="B533" s="193">
        <v>518</v>
      </c>
      <c r="C533" s="700" t="str" cm="1">
        <f t="array" ref="C533">IFERROR(
   INDEX('מצבת ורישום גנים'!B:$B,
      SMALL(
         IF(('מצבת ורישום גנים'!$A$3:$A$18000='נתונים כללים (1)'!$C$5),
         ROW('מצבת ורישום גנים'!$A$3:$A$18000)),
      ROW(A518))
   ),
"")</f>
        <v/>
      </c>
      <c r="D533" s="701" t="str">
        <f>IF(C533="", "",
   IFERROR(
      IF(VLOOKUP(C533, 'מצבת ורישום גנים'!B:H,7, FALSE) =$D$3,
         VLOOKUP(C533,'מצבת ורישום גנים'!B:D, 3, FALSE),
         "המוסד לא קיים ברשות"),
   "המוסד לא קיים"))</f>
        <v/>
      </c>
      <c r="E533" s="702" t="str">
        <f>IFERROR(VLOOKUP(C533,'מצבת ורישום גנים'!B:G,6,0),"")</f>
        <v/>
      </c>
      <c r="F533" s="702" t="str">
        <f>IFERROR(VLOOKUP(C:C,'מצבת ורישום גנים'!B:I,8,0),"  ")</f>
        <v xml:space="preserve">  </v>
      </c>
      <c r="G533" s="702" t="str">
        <f>IFERROR(VLOOKUP(C:C,'מצבת ורישום גנים'!B:H,4,0),"")</f>
        <v/>
      </c>
      <c r="H533" s="702" t="str">
        <f>IFERROR(VLOOKUP(C:C,'מצבת ורישום גנים'!B:H,5,0),"")</f>
        <v/>
      </c>
      <c r="I533" s="154"/>
      <c r="J533" s="154"/>
    </row>
    <row r="534" spans="2:10" ht="15" x14ac:dyDescent="0.25">
      <c r="B534" s="193">
        <v>519</v>
      </c>
      <c r="C534" s="700" t="str" cm="1">
        <f t="array" ref="C534">IFERROR(
   INDEX('מצבת ורישום גנים'!B:$B,
      SMALL(
         IF(('מצבת ורישום גנים'!$A$3:$A$18000='נתונים כללים (1)'!$C$5),
         ROW('מצבת ורישום גנים'!$A$3:$A$18000)),
      ROW(A519))
   ),
"")</f>
        <v/>
      </c>
      <c r="D534" s="701" t="str">
        <f>IF(C534="", "",
   IFERROR(
      IF(VLOOKUP(C534, 'מצבת ורישום גנים'!B:H,7, FALSE) =$D$3,
         VLOOKUP(C534,'מצבת ורישום גנים'!B:D, 3, FALSE),
         "המוסד לא קיים ברשות"),
   "המוסד לא קיים"))</f>
        <v/>
      </c>
      <c r="E534" s="702" t="str">
        <f>IFERROR(VLOOKUP(C534,'מצבת ורישום גנים'!B:G,6,0),"")</f>
        <v/>
      </c>
      <c r="F534" s="702" t="str">
        <f>IFERROR(VLOOKUP(C:C,'מצבת ורישום גנים'!B:I,8,0),"  ")</f>
        <v xml:space="preserve">  </v>
      </c>
      <c r="G534" s="702" t="str">
        <f>IFERROR(VLOOKUP(C:C,'מצבת ורישום גנים'!B:H,4,0),"")</f>
        <v/>
      </c>
      <c r="H534" s="702" t="str">
        <f>IFERROR(VLOOKUP(C:C,'מצבת ורישום גנים'!B:H,5,0),"")</f>
        <v/>
      </c>
      <c r="I534" s="154"/>
      <c r="J534" s="154"/>
    </row>
    <row r="535" spans="2:10" ht="15" x14ac:dyDescent="0.25">
      <c r="B535" s="193">
        <v>520</v>
      </c>
      <c r="C535" s="700" t="str" cm="1">
        <f t="array" ref="C535">IFERROR(
   INDEX('מצבת ורישום גנים'!B:$B,
      SMALL(
         IF(('מצבת ורישום גנים'!$A$3:$A$18000='נתונים כללים (1)'!$C$5),
         ROW('מצבת ורישום גנים'!$A$3:$A$18000)),
      ROW(A520))
   ),
"")</f>
        <v/>
      </c>
      <c r="D535" s="701" t="str">
        <f>IF(C535="", "",
   IFERROR(
      IF(VLOOKUP(C535, 'מצבת ורישום גנים'!B:H,7, FALSE) =$D$3,
         VLOOKUP(C535,'מצבת ורישום גנים'!B:D, 3, FALSE),
         "המוסד לא קיים ברשות"),
   "המוסד לא קיים"))</f>
        <v/>
      </c>
      <c r="E535" s="702" t="str">
        <f>IFERROR(VLOOKUP(C535,'מצבת ורישום גנים'!B:G,6,0),"")</f>
        <v/>
      </c>
      <c r="F535" s="702" t="str">
        <f>IFERROR(VLOOKUP(C:C,'מצבת ורישום גנים'!B:I,8,0),"  ")</f>
        <v xml:space="preserve">  </v>
      </c>
      <c r="G535" s="702" t="str">
        <f>IFERROR(VLOOKUP(C:C,'מצבת ורישום גנים'!B:H,4,0),"")</f>
        <v/>
      </c>
      <c r="H535" s="702" t="str">
        <f>IFERROR(VLOOKUP(C:C,'מצבת ורישום גנים'!B:H,5,0),"")</f>
        <v/>
      </c>
      <c r="I535" s="154"/>
      <c r="J535" s="154"/>
    </row>
    <row r="536" spans="2:10" ht="15" x14ac:dyDescent="0.25">
      <c r="B536" s="193">
        <v>521</v>
      </c>
      <c r="C536" s="700" t="str" cm="1">
        <f t="array" ref="C536">IFERROR(
   INDEX('מצבת ורישום גנים'!B:$B,
      SMALL(
         IF(('מצבת ורישום גנים'!$A$3:$A$18000='נתונים כללים (1)'!$C$5),
         ROW('מצבת ורישום גנים'!$A$3:$A$18000)),
      ROW(A521))
   ),
"")</f>
        <v/>
      </c>
      <c r="D536" s="701" t="str">
        <f>IF(C536="", "",
   IFERROR(
      IF(VLOOKUP(C536, 'מצבת ורישום גנים'!B:H,7, FALSE) =$D$3,
         VLOOKUP(C536,'מצבת ורישום גנים'!B:D, 3, FALSE),
         "המוסד לא קיים ברשות"),
   "המוסד לא קיים"))</f>
        <v/>
      </c>
      <c r="E536" s="702" t="str">
        <f>IFERROR(VLOOKUP(C536,'מצבת ורישום גנים'!B:G,6,0),"")</f>
        <v/>
      </c>
      <c r="F536" s="702" t="str">
        <f>IFERROR(VLOOKUP(C:C,'מצבת ורישום גנים'!B:I,8,0),"  ")</f>
        <v xml:space="preserve">  </v>
      </c>
      <c r="G536" s="702" t="str">
        <f>IFERROR(VLOOKUP(C:C,'מצבת ורישום גנים'!B:H,4,0),"")</f>
        <v/>
      </c>
      <c r="H536" s="702" t="str">
        <f>IFERROR(VLOOKUP(C:C,'מצבת ורישום גנים'!B:H,5,0),"")</f>
        <v/>
      </c>
      <c r="I536" s="154"/>
      <c r="J536" s="154"/>
    </row>
    <row r="537" spans="2:10" ht="15" x14ac:dyDescent="0.25">
      <c r="B537" s="193">
        <v>522</v>
      </c>
      <c r="C537" s="700" t="str" cm="1">
        <f t="array" ref="C537">IFERROR(
   INDEX('מצבת ורישום גנים'!B:$B,
      SMALL(
         IF(('מצבת ורישום גנים'!$A$3:$A$18000='נתונים כללים (1)'!$C$5),
         ROW('מצבת ורישום גנים'!$A$3:$A$18000)),
      ROW(A522))
   ),
"")</f>
        <v/>
      </c>
      <c r="D537" s="701" t="str">
        <f>IF(C537="", "",
   IFERROR(
      IF(VLOOKUP(C537, 'מצבת ורישום גנים'!B:H,7, FALSE) =$D$3,
         VLOOKUP(C537,'מצבת ורישום גנים'!B:D, 3, FALSE),
         "המוסד לא קיים ברשות"),
   "המוסד לא קיים"))</f>
        <v/>
      </c>
      <c r="E537" s="702" t="str">
        <f>IFERROR(VLOOKUP(C537,'מצבת ורישום גנים'!B:G,6,0),"")</f>
        <v/>
      </c>
      <c r="F537" s="702" t="str">
        <f>IFERROR(VLOOKUP(C:C,'מצבת ורישום גנים'!B:I,8,0),"  ")</f>
        <v xml:space="preserve">  </v>
      </c>
      <c r="G537" s="702" t="str">
        <f>IFERROR(VLOOKUP(C:C,'מצבת ורישום גנים'!B:H,4,0),"")</f>
        <v/>
      </c>
      <c r="H537" s="702" t="str">
        <f>IFERROR(VLOOKUP(C:C,'מצבת ורישום גנים'!B:H,5,0),"")</f>
        <v/>
      </c>
      <c r="I537" s="154"/>
      <c r="J537" s="154"/>
    </row>
    <row r="538" spans="2:10" ht="15" x14ac:dyDescent="0.25">
      <c r="B538" s="193">
        <v>523</v>
      </c>
      <c r="C538" s="700" t="str" cm="1">
        <f t="array" ref="C538">IFERROR(
   INDEX('מצבת ורישום גנים'!B:$B,
      SMALL(
         IF(('מצבת ורישום גנים'!$A$3:$A$18000='נתונים כללים (1)'!$C$5),
         ROW('מצבת ורישום גנים'!$A$3:$A$18000)),
      ROW(A523))
   ),
"")</f>
        <v/>
      </c>
      <c r="D538" s="701" t="str">
        <f>IF(C538="", "",
   IFERROR(
      IF(VLOOKUP(C538, 'מצבת ורישום גנים'!B:H,7, FALSE) =$D$3,
         VLOOKUP(C538,'מצבת ורישום גנים'!B:D, 3, FALSE),
         "המוסד לא קיים ברשות"),
   "המוסד לא קיים"))</f>
        <v/>
      </c>
      <c r="E538" s="702" t="str">
        <f>IFERROR(VLOOKUP(C538,'מצבת ורישום גנים'!B:G,6,0),"")</f>
        <v/>
      </c>
      <c r="F538" s="702" t="str">
        <f>IFERROR(VLOOKUP(C:C,'מצבת ורישום גנים'!B:I,8,0),"  ")</f>
        <v xml:space="preserve">  </v>
      </c>
      <c r="G538" s="702" t="str">
        <f>IFERROR(VLOOKUP(C:C,'מצבת ורישום גנים'!B:H,4,0),"")</f>
        <v/>
      </c>
      <c r="H538" s="702" t="str">
        <f>IFERROR(VLOOKUP(C:C,'מצבת ורישום גנים'!B:H,5,0),"")</f>
        <v/>
      </c>
      <c r="I538" s="154"/>
      <c r="J538" s="154"/>
    </row>
    <row r="539" spans="2:10" ht="15" x14ac:dyDescent="0.25">
      <c r="B539" s="193">
        <v>524</v>
      </c>
      <c r="C539" s="700" t="str" cm="1">
        <f t="array" ref="C539">IFERROR(
   INDEX('מצבת ורישום גנים'!B:$B,
      SMALL(
         IF(('מצבת ורישום גנים'!$A$3:$A$18000='נתונים כללים (1)'!$C$5),
         ROW('מצבת ורישום גנים'!$A$3:$A$18000)),
      ROW(A524))
   ),
"")</f>
        <v/>
      </c>
      <c r="D539" s="701" t="str">
        <f>IF(C539="", "",
   IFERROR(
      IF(VLOOKUP(C539, 'מצבת ורישום גנים'!B:H,7, FALSE) =$D$3,
         VLOOKUP(C539,'מצבת ורישום גנים'!B:D, 3, FALSE),
         "המוסד לא קיים ברשות"),
   "המוסד לא קיים"))</f>
        <v/>
      </c>
      <c r="E539" s="702" t="str">
        <f>IFERROR(VLOOKUP(C539,'מצבת ורישום גנים'!B:G,6,0),"")</f>
        <v/>
      </c>
      <c r="F539" s="702" t="str">
        <f>IFERROR(VLOOKUP(C:C,'מצבת ורישום גנים'!B:I,8,0),"  ")</f>
        <v xml:space="preserve">  </v>
      </c>
      <c r="G539" s="702" t="str">
        <f>IFERROR(VLOOKUP(C:C,'מצבת ורישום גנים'!B:H,4,0),"")</f>
        <v/>
      </c>
      <c r="H539" s="702" t="str">
        <f>IFERROR(VLOOKUP(C:C,'מצבת ורישום גנים'!B:H,5,0),"")</f>
        <v/>
      </c>
      <c r="I539" s="154"/>
      <c r="J539" s="154"/>
    </row>
    <row r="540" spans="2:10" ht="15" x14ac:dyDescent="0.25">
      <c r="B540" s="193">
        <v>525</v>
      </c>
      <c r="C540" s="700" t="str" cm="1">
        <f t="array" ref="C540">IFERROR(
   INDEX('מצבת ורישום גנים'!B:$B,
      SMALL(
         IF(('מצבת ורישום גנים'!$A$3:$A$18000='נתונים כללים (1)'!$C$5),
         ROW('מצבת ורישום גנים'!$A$3:$A$18000)),
      ROW(A525))
   ),
"")</f>
        <v/>
      </c>
      <c r="D540" s="701" t="str">
        <f>IF(C540="", "",
   IFERROR(
      IF(VLOOKUP(C540, 'מצבת ורישום גנים'!B:H,7, FALSE) =$D$3,
         VLOOKUP(C540,'מצבת ורישום גנים'!B:D, 3, FALSE),
         "המוסד לא קיים ברשות"),
   "המוסד לא קיים"))</f>
        <v/>
      </c>
      <c r="E540" s="702" t="str">
        <f>IFERROR(VLOOKUP(C540,'מצבת ורישום גנים'!B:G,6,0),"")</f>
        <v/>
      </c>
      <c r="F540" s="702" t="str">
        <f>IFERROR(VLOOKUP(C:C,'מצבת ורישום גנים'!B:I,8,0),"  ")</f>
        <v xml:space="preserve">  </v>
      </c>
      <c r="G540" s="702" t="str">
        <f>IFERROR(VLOOKUP(C:C,'מצבת ורישום גנים'!B:H,4,0),"")</f>
        <v/>
      </c>
      <c r="H540" s="702" t="str">
        <f>IFERROR(VLOOKUP(C:C,'מצבת ורישום גנים'!B:H,5,0),"")</f>
        <v/>
      </c>
      <c r="I540" s="154"/>
      <c r="J540" s="154"/>
    </row>
    <row r="541" spans="2:10" ht="15" x14ac:dyDescent="0.25">
      <c r="B541" s="193">
        <v>526</v>
      </c>
      <c r="C541" s="700" t="str" cm="1">
        <f t="array" ref="C541">IFERROR(
   INDEX('מצבת ורישום גנים'!B:$B,
      SMALL(
         IF(('מצבת ורישום גנים'!$A$3:$A$18000='נתונים כללים (1)'!$C$5),
         ROW('מצבת ורישום גנים'!$A$3:$A$18000)),
      ROW(A526))
   ),
"")</f>
        <v/>
      </c>
      <c r="D541" s="701" t="str">
        <f>IF(C541="", "",
   IFERROR(
      IF(VLOOKUP(C541, 'מצבת ורישום גנים'!B:H,7, FALSE) =$D$3,
         VLOOKUP(C541,'מצבת ורישום גנים'!B:D, 3, FALSE),
         "המוסד לא קיים ברשות"),
   "המוסד לא קיים"))</f>
        <v/>
      </c>
      <c r="E541" s="702" t="str">
        <f>IFERROR(VLOOKUP(C541,'מצבת ורישום גנים'!B:G,6,0),"")</f>
        <v/>
      </c>
      <c r="F541" s="702" t="str">
        <f>IFERROR(VLOOKUP(C:C,'מצבת ורישום גנים'!B:I,8,0),"  ")</f>
        <v xml:space="preserve">  </v>
      </c>
      <c r="G541" s="702" t="str">
        <f>IFERROR(VLOOKUP(C:C,'מצבת ורישום גנים'!B:H,4,0),"")</f>
        <v/>
      </c>
      <c r="H541" s="702" t="str">
        <f>IFERROR(VLOOKUP(C:C,'מצבת ורישום גנים'!B:H,5,0),"")</f>
        <v/>
      </c>
      <c r="I541" s="154"/>
      <c r="J541" s="154"/>
    </row>
    <row r="542" spans="2:10" ht="15" x14ac:dyDescent="0.25">
      <c r="B542" s="193">
        <v>527</v>
      </c>
      <c r="C542" s="700" t="str" cm="1">
        <f t="array" ref="C542">IFERROR(
   INDEX('מצבת ורישום גנים'!B:$B,
      SMALL(
         IF(('מצבת ורישום גנים'!$A$3:$A$18000='נתונים כללים (1)'!$C$5),
         ROW('מצבת ורישום גנים'!$A$3:$A$18000)),
      ROW(A527))
   ),
"")</f>
        <v/>
      </c>
      <c r="D542" s="701" t="str">
        <f>IF(C542="", "",
   IFERROR(
      IF(VLOOKUP(C542, 'מצבת ורישום גנים'!B:H,7, FALSE) =$D$3,
         VLOOKUP(C542,'מצבת ורישום גנים'!B:D, 3, FALSE),
         "המוסד לא קיים ברשות"),
   "המוסד לא קיים"))</f>
        <v/>
      </c>
      <c r="E542" s="702" t="str">
        <f>IFERROR(VLOOKUP(C542,'מצבת ורישום גנים'!B:G,6,0),"")</f>
        <v/>
      </c>
      <c r="F542" s="702" t="str">
        <f>IFERROR(VLOOKUP(C:C,'מצבת ורישום גנים'!B:I,8,0),"  ")</f>
        <v xml:space="preserve">  </v>
      </c>
      <c r="G542" s="702" t="str">
        <f>IFERROR(VLOOKUP(C:C,'מצבת ורישום גנים'!B:H,4,0),"")</f>
        <v/>
      </c>
      <c r="H542" s="702" t="str">
        <f>IFERROR(VLOOKUP(C:C,'מצבת ורישום גנים'!B:H,5,0),"")</f>
        <v/>
      </c>
      <c r="I542" s="154"/>
      <c r="J542" s="154"/>
    </row>
    <row r="543" spans="2:10" ht="15" x14ac:dyDescent="0.25">
      <c r="B543" s="193">
        <v>528</v>
      </c>
      <c r="C543" s="700" t="str" cm="1">
        <f t="array" ref="C543">IFERROR(
   INDEX('מצבת ורישום גנים'!B:$B,
      SMALL(
         IF(('מצבת ורישום גנים'!$A$3:$A$18000='נתונים כללים (1)'!$C$5),
         ROW('מצבת ורישום גנים'!$A$3:$A$18000)),
      ROW(A528))
   ),
"")</f>
        <v/>
      </c>
      <c r="D543" s="701" t="str">
        <f>IF(C543="", "",
   IFERROR(
      IF(VLOOKUP(C543, 'מצבת ורישום גנים'!B:H,7, FALSE) =$D$3,
         VLOOKUP(C543,'מצבת ורישום גנים'!B:D, 3, FALSE),
         "המוסד לא קיים ברשות"),
   "המוסד לא קיים"))</f>
        <v/>
      </c>
      <c r="E543" s="702" t="str">
        <f>IFERROR(VLOOKUP(C543,'מצבת ורישום גנים'!B:G,6,0),"")</f>
        <v/>
      </c>
      <c r="F543" s="702" t="str">
        <f>IFERROR(VLOOKUP(C:C,'מצבת ורישום גנים'!B:I,8,0),"  ")</f>
        <v xml:space="preserve">  </v>
      </c>
      <c r="G543" s="702" t="str">
        <f>IFERROR(VLOOKUP(C:C,'מצבת ורישום גנים'!B:H,4,0),"")</f>
        <v/>
      </c>
      <c r="H543" s="702" t="str">
        <f>IFERROR(VLOOKUP(C:C,'מצבת ורישום גנים'!B:H,5,0),"")</f>
        <v/>
      </c>
      <c r="I543" s="154"/>
      <c r="J543" s="154"/>
    </row>
    <row r="544" spans="2:10" ht="15" x14ac:dyDescent="0.25">
      <c r="B544" s="193">
        <v>529</v>
      </c>
      <c r="C544" s="700" t="str" cm="1">
        <f t="array" ref="C544">IFERROR(
   INDEX('מצבת ורישום גנים'!B:$B,
      SMALL(
         IF(('מצבת ורישום גנים'!$A$3:$A$18000='נתונים כללים (1)'!$C$5),
         ROW('מצבת ורישום גנים'!$A$3:$A$18000)),
      ROW(A529))
   ),
"")</f>
        <v/>
      </c>
      <c r="D544" s="701" t="str">
        <f>IF(C544="", "",
   IFERROR(
      IF(VLOOKUP(C544, 'מצבת ורישום גנים'!B:H,7, FALSE) =$D$3,
         VLOOKUP(C544,'מצבת ורישום גנים'!B:D, 3, FALSE),
         "המוסד לא קיים ברשות"),
   "המוסד לא קיים"))</f>
        <v/>
      </c>
      <c r="E544" s="702" t="str">
        <f>IFERROR(VLOOKUP(C544,'מצבת ורישום גנים'!B:G,6,0),"")</f>
        <v/>
      </c>
      <c r="F544" s="702" t="str">
        <f>IFERROR(VLOOKUP(C:C,'מצבת ורישום גנים'!B:I,8,0),"  ")</f>
        <v xml:space="preserve">  </v>
      </c>
      <c r="G544" s="702" t="str">
        <f>IFERROR(VLOOKUP(C:C,'מצבת ורישום גנים'!B:H,4,0),"")</f>
        <v/>
      </c>
      <c r="H544" s="702" t="str">
        <f>IFERROR(VLOOKUP(C:C,'מצבת ורישום גנים'!B:H,5,0),"")</f>
        <v/>
      </c>
      <c r="I544" s="154"/>
      <c r="J544" s="154"/>
    </row>
    <row r="545" spans="2:10" ht="15" x14ac:dyDescent="0.25">
      <c r="B545" s="193">
        <v>530</v>
      </c>
      <c r="C545" s="700" t="str" cm="1">
        <f t="array" ref="C545">IFERROR(
   INDEX('מצבת ורישום גנים'!B:$B,
      SMALL(
         IF(('מצבת ורישום גנים'!$A$3:$A$18000='נתונים כללים (1)'!$C$5),
         ROW('מצבת ורישום גנים'!$A$3:$A$18000)),
      ROW(A530))
   ),
"")</f>
        <v/>
      </c>
      <c r="D545" s="701" t="str">
        <f>IF(C545="", "",
   IFERROR(
      IF(VLOOKUP(C545, 'מצבת ורישום גנים'!B:H,7, FALSE) =$D$3,
         VLOOKUP(C545,'מצבת ורישום גנים'!B:D, 3, FALSE),
         "המוסד לא קיים ברשות"),
   "המוסד לא קיים"))</f>
        <v/>
      </c>
      <c r="E545" s="702" t="str">
        <f>IFERROR(VLOOKUP(C545,'מצבת ורישום גנים'!B:G,6,0),"")</f>
        <v/>
      </c>
      <c r="F545" s="702" t="str">
        <f>IFERROR(VLOOKUP(C:C,'מצבת ורישום גנים'!B:I,8,0),"  ")</f>
        <v xml:space="preserve">  </v>
      </c>
      <c r="G545" s="702" t="str">
        <f>IFERROR(VLOOKUP(C:C,'מצבת ורישום גנים'!B:H,4,0),"")</f>
        <v/>
      </c>
      <c r="H545" s="702" t="str">
        <f>IFERROR(VLOOKUP(C:C,'מצבת ורישום גנים'!B:H,5,0),"")</f>
        <v/>
      </c>
      <c r="I545" s="154"/>
      <c r="J545" s="154"/>
    </row>
    <row r="546" spans="2:10" ht="15" x14ac:dyDescent="0.25">
      <c r="B546" s="193">
        <v>531</v>
      </c>
      <c r="C546" s="700" t="str" cm="1">
        <f t="array" ref="C546">IFERROR(
   INDEX('מצבת ורישום גנים'!B:$B,
      SMALL(
         IF(('מצבת ורישום גנים'!$A$3:$A$18000='נתונים כללים (1)'!$C$5),
         ROW('מצבת ורישום גנים'!$A$3:$A$18000)),
      ROW(A531))
   ),
"")</f>
        <v/>
      </c>
      <c r="D546" s="701" t="str">
        <f>IF(C546="", "",
   IFERROR(
      IF(VLOOKUP(C546, 'מצבת ורישום גנים'!B:H,7, FALSE) =$D$3,
         VLOOKUP(C546,'מצבת ורישום גנים'!B:D, 3, FALSE),
         "המוסד לא קיים ברשות"),
   "המוסד לא קיים"))</f>
        <v/>
      </c>
      <c r="E546" s="702" t="str">
        <f>IFERROR(VLOOKUP(C546,'מצבת ורישום גנים'!B:G,6,0),"")</f>
        <v/>
      </c>
      <c r="F546" s="702" t="str">
        <f>IFERROR(VLOOKUP(C:C,'מצבת ורישום גנים'!B:I,8,0),"  ")</f>
        <v xml:space="preserve">  </v>
      </c>
      <c r="G546" s="702" t="str">
        <f>IFERROR(VLOOKUP(C:C,'מצבת ורישום גנים'!B:H,4,0),"")</f>
        <v/>
      </c>
      <c r="H546" s="702" t="str">
        <f>IFERROR(VLOOKUP(C:C,'מצבת ורישום גנים'!B:H,5,0),"")</f>
        <v/>
      </c>
      <c r="I546" s="154"/>
      <c r="J546" s="154"/>
    </row>
    <row r="547" spans="2:10" ht="15" x14ac:dyDescent="0.25">
      <c r="B547" s="193">
        <v>532</v>
      </c>
      <c r="C547" s="700" t="str" cm="1">
        <f t="array" ref="C547">IFERROR(
   INDEX('מצבת ורישום גנים'!B:$B,
      SMALL(
         IF(('מצבת ורישום גנים'!$A$3:$A$18000='נתונים כללים (1)'!$C$5),
         ROW('מצבת ורישום גנים'!$A$3:$A$18000)),
      ROW(A532))
   ),
"")</f>
        <v/>
      </c>
      <c r="D547" s="701" t="str">
        <f>IF(C547="", "",
   IFERROR(
      IF(VLOOKUP(C547, 'מצבת ורישום גנים'!B:H,7, FALSE) =$D$3,
         VLOOKUP(C547,'מצבת ורישום גנים'!B:D, 3, FALSE),
         "המוסד לא קיים ברשות"),
   "המוסד לא קיים"))</f>
        <v/>
      </c>
      <c r="E547" s="702" t="str">
        <f>IFERROR(VLOOKUP(C547,'מצבת ורישום גנים'!B:G,6,0),"")</f>
        <v/>
      </c>
      <c r="F547" s="702" t="str">
        <f>IFERROR(VLOOKUP(C:C,'מצבת ורישום גנים'!B:I,8,0),"  ")</f>
        <v xml:space="preserve">  </v>
      </c>
      <c r="G547" s="702" t="str">
        <f>IFERROR(VLOOKUP(C:C,'מצבת ורישום גנים'!B:H,4,0),"")</f>
        <v/>
      </c>
      <c r="H547" s="702" t="str">
        <f>IFERROR(VLOOKUP(C:C,'מצבת ורישום גנים'!B:H,5,0),"")</f>
        <v/>
      </c>
      <c r="I547" s="154"/>
      <c r="J547" s="154"/>
    </row>
    <row r="548" spans="2:10" ht="15" x14ac:dyDescent="0.25">
      <c r="B548" s="193">
        <v>533</v>
      </c>
      <c r="C548" s="700" t="str" cm="1">
        <f t="array" ref="C548">IFERROR(
   INDEX('מצבת ורישום גנים'!B:$B,
      SMALL(
         IF(('מצבת ורישום גנים'!$A$3:$A$18000='נתונים כללים (1)'!$C$5),
         ROW('מצבת ורישום גנים'!$A$3:$A$18000)),
      ROW(A533))
   ),
"")</f>
        <v/>
      </c>
      <c r="D548" s="701" t="str">
        <f>IF(C548="", "",
   IFERROR(
      IF(VLOOKUP(C548, 'מצבת ורישום גנים'!B:H,7, FALSE) =$D$3,
         VLOOKUP(C548,'מצבת ורישום גנים'!B:D, 3, FALSE),
         "המוסד לא קיים ברשות"),
   "המוסד לא קיים"))</f>
        <v/>
      </c>
      <c r="E548" s="702" t="str">
        <f>IFERROR(VLOOKUP(C548,'מצבת ורישום גנים'!B:G,6,0),"")</f>
        <v/>
      </c>
      <c r="F548" s="702" t="str">
        <f>IFERROR(VLOOKUP(C:C,'מצבת ורישום גנים'!B:I,8,0),"  ")</f>
        <v xml:space="preserve">  </v>
      </c>
      <c r="G548" s="702" t="str">
        <f>IFERROR(VLOOKUP(C:C,'מצבת ורישום גנים'!B:H,4,0),"")</f>
        <v/>
      </c>
      <c r="H548" s="702" t="str">
        <f>IFERROR(VLOOKUP(C:C,'מצבת ורישום גנים'!B:H,5,0),"")</f>
        <v/>
      </c>
      <c r="I548" s="154"/>
      <c r="J548" s="154"/>
    </row>
    <row r="549" spans="2:10" ht="15" x14ac:dyDescent="0.25">
      <c r="B549" s="193">
        <v>534</v>
      </c>
      <c r="C549" s="700" t="str" cm="1">
        <f t="array" ref="C549">IFERROR(
   INDEX('מצבת ורישום גנים'!B:$B,
      SMALL(
         IF(('מצבת ורישום גנים'!$A$3:$A$18000='נתונים כללים (1)'!$C$5),
         ROW('מצבת ורישום גנים'!$A$3:$A$18000)),
      ROW(A534))
   ),
"")</f>
        <v/>
      </c>
      <c r="D549" s="701" t="str">
        <f>IF(C549="", "",
   IFERROR(
      IF(VLOOKUP(C549, 'מצבת ורישום גנים'!B:H,7, FALSE) =$D$3,
         VLOOKUP(C549,'מצבת ורישום גנים'!B:D, 3, FALSE),
         "המוסד לא קיים ברשות"),
   "המוסד לא קיים"))</f>
        <v/>
      </c>
      <c r="E549" s="702" t="str">
        <f>IFERROR(VLOOKUP(C549,'מצבת ורישום גנים'!B:G,6,0),"")</f>
        <v/>
      </c>
      <c r="F549" s="702" t="str">
        <f>IFERROR(VLOOKUP(C:C,'מצבת ורישום גנים'!B:I,8,0),"  ")</f>
        <v xml:space="preserve">  </v>
      </c>
      <c r="G549" s="702" t="str">
        <f>IFERROR(VLOOKUP(C:C,'מצבת ורישום גנים'!B:H,4,0),"")</f>
        <v/>
      </c>
      <c r="H549" s="702" t="str">
        <f>IFERROR(VLOOKUP(C:C,'מצבת ורישום גנים'!B:H,5,0),"")</f>
        <v/>
      </c>
      <c r="I549" s="154"/>
      <c r="J549" s="154"/>
    </row>
    <row r="550" spans="2:10" ht="15" x14ac:dyDescent="0.25">
      <c r="B550" s="193">
        <v>535</v>
      </c>
      <c r="C550" s="700" t="str" cm="1">
        <f t="array" ref="C550">IFERROR(
   INDEX('מצבת ורישום גנים'!B:$B,
      SMALL(
         IF(('מצבת ורישום גנים'!$A$3:$A$18000='נתונים כללים (1)'!$C$5),
         ROW('מצבת ורישום גנים'!$A$3:$A$18000)),
      ROW(A535))
   ),
"")</f>
        <v/>
      </c>
      <c r="D550" s="701" t="str">
        <f>IF(C550="", "",
   IFERROR(
      IF(VLOOKUP(C550, 'מצבת ורישום גנים'!B:H,7, FALSE) =$D$3,
         VLOOKUP(C550,'מצבת ורישום גנים'!B:D, 3, FALSE),
         "המוסד לא קיים ברשות"),
   "המוסד לא קיים"))</f>
        <v/>
      </c>
      <c r="E550" s="702" t="str">
        <f>IFERROR(VLOOKUP(C550,'מצבת ורישום גנים'!B:G,6,0),"")</f>
        <v/>
      </c>
      <c r="F550" s="702" t="str">
        <f>IFERROR(VLOOKUP(C:C,'מצבת ורישום גנים'!B:I,8,0),"  ")</f>
        <v xml:space="preserve">  </v>
      </c>
      <c r="G550" s="702" t="str">
        <f>IFERROR(VLOOKUP(C:C,'מצבת ורישום גנים'!B:H,4,0),"")</f>
        <v/>
      </c>
      <c r="H550" s="702" t="str">
        <f>IFERROR(VLOOKUP(C:C,'מצבת ורישום גנים'!B:H,5,0),"")</f>
        <v/>
      </c>
      <c r="I550" s="154"/>
      <c r="J550" s="154"/>
    </row>
    <row r="551" spans="2:10" ht="15" x14ac:dyDescent="0.25">
      <c r="B551" s="193">
        <v>536</v>
      </c>
      <c r="C551" s="700" t="str" cm="1">
        <f t="array" ref="C551">IFERROR(
   INDEX('מצבת ורישום גנים'!B:$B,
      SMALL(
         IF(('מצבת ורישום גנים'!$A$3:$A$18000='נתונים כללים (1)'!$C$5),
         ROW('מצבת ורישום גנים'!$A$3:$A$18000)),
      ROW(A536))
   ),
"")</f>
        <v/>
      </c>
      <c r="D551" s="701" t="str">
        <f>IF(C551="", "",
   IFERROR(
      IF(VLOOKUP(C551, 'מצבת ורישום גנים'!B:H,7, FALSE) =$D$3,
         VLOOKUP(C551,'מצבת ורישום גנים'!B:D, 3, FALSE),
         "המוסד לא קיים ברשות"),
   "המוסד לא קיים"))</f>
        <v/>
      </c>
      <c r="E551" s="702" t="str">
        <f>IFERROR(VLOOKUP(C551,'מצבת ורישום גנים'!B:G,6,0),"")</f>
        <v/>
      </c>
      <c r="F551" s="702" t="str">
        <f>IFERROR(VLOOKUP(C:C,'מצבת ורישום גנים'!B:I,8,0),"  ")</f>
        <v xml:space="preserve">  </v>
      </c>
      <c r="G551" s="702" t="str">
        <f>IFERROR(VLOOKUP(C:C,'מצבת ורישום גנים'!B:H,4,0),"")</f>
        <v/>
      </c>
      <c r="H551" s="702" t="str">
        <f>IFERROR(VLOOKUP(C:C,'מצבת ורישום גנים'!B:H,5,0),"")</f>
        <v/>
      </c>
      <c r="I551" s="154"/>
      <c r="J551" s="154"/>
    </row>
    <row r="552" spans="2:10" ht="15" x14ac:dyDescent="0.25">
      <c r="B552" s="193">
        <v>537</v>
      </c>
      <c r="C552" s="700" t="str" cm="1">
        <f t="array" ref="C552">IFERROR(
   INDEX('מצבת ורישום גנים'!B:$B,
      SMALL(
         IF(('מצבת ורישום גנים'!$A$3:$A$18000='נתונים כללים (1)'!$C$5),
         ROW('מצבת ורישום גנים'!$A$3:$A$18000)),
      ROW(A537))
   ),
"")</f>
        <v/>
      </c>
      <c r="D552" s="701" t="str">
        <f>IF(C552="", "",
   IFERROR(
      IF(VLOOKUP(C552, 'מצבת ורישום גנים'!B:H,7, FALSE) =$D$3,
         VLOOKUP(C552,'מצבת ורישום גנים'!B:D, 3, FALSE),
         "המוסד לא קיים ברשות"),
   "המוסד לא קיים"))</f>
        <v/>
      </c>
      <c r="E552" s="702" t="str">
        <f>IFERROR(VLOOKUP(C552,'מצבת ורישום גנים'!B:G,6,0),"")</f>
        <v/>
      </c>
      <c r="F552" s="702" t="str">
        <f>IFERROR(VLOOKUP(C:C,'מצבת ורישום גנים'!B:I,8,0),"  ")</f>
        <v xml:space="preserve">  </v>
      </c>
      <c r="G552" s="702" t="str">
        <f>IFERROR(VLOOKUP(C:C,'מצבת ורישום גנים'!B:H,4,0),"")</f>
        <v/>
      </c>
      <c r="H552" s="702" t="str">
        <f>IFERROR(VLOOKUP(C:C,'מצבת ורישום גנים'!B:H,5,0),"")</f>
        <v/>
      </c>
      <c r="I552" s="154"/>
      <c r="J552" s="154"/>
    </row>
    <row r="553" spans="2:10" ht="15" x14ac:dyDescent="0.25">
      <c r="B553" s="193">
        <v>538</v>
      </c>
      <c r="C553" s="700" t="str" cm="1">
        <f t="array" ref="C553">IFERROR(
   INDEX('מצבת ורישום גנים'!B:$B,
      SMALL(
         IF(('מצבת ורישום גנים'!$A$3:$A$18000='נתונים כללים (1)'!$C$5),
         ROW('מצבת ורישום גנים'!$A$3:$A$18000)),
      ROW(A538))
   ),
"")</f>
        <v/>
      </c>
      <c r="D553" s="701" t="str">
        <f>IF(C553="", "",
   IFERROR(
      IF(VLOOKUP(C553, 'מצבת ורישום גנים'!B:H,7, FALSE) =$D$3,
         VLOOKUP(C553,'מצבת ורישום גנים'!B:D, 3, FALSE),
         "המוסד לא קיים ברשות"),
   "המוסד לא קיים"))</f>
        <v/>
      </c>
      <c r="E553" s="702" t="str">
        <f>IFERROR(VLOOKUP(C553,'מצבת ורישום גנים'!B:G,6,0),"")</f>
        <v/>
      </c>
      <c r="F553" s="702" t="str">
        <f>IFERROR(VLOOKUP(C:C,'מצבת ורישום גנים'!B:I,8,0),"  ")</f>
        <v xml:space="preserve">  </v>
      </c>
      <c r="G553" s="702" t="str">
        <f>IFERROR(VLOOKUP(C:C,'מצבת ורישום גנים'!B:H,4,0),"")</f>
        <v/>
      </c>
      <c r="H553" s="702" t="str">
        <f>IFERROR(VLOOKUP(C:C,'מצבת ורישום גנים'!B:H,5,0),"")</f>
        <v/>
      </c>
      <c r="I553" s="154"/>
      <c r="J553" s="154"/>
    </row>
    <row r="554" spans="2:10" ht="15" x14ac:dyDescent="0.25">
      <c r="B554" s="193">
        <v>539</v>
      </c>
      <c r="C554" s="700" t="str" cm="1">
        <f t="array" ref="C554">IFERROR(
   INDEX('מצבת ורישום גנים'!B:$B,
      SMALL(
         IF(('מצבת ורישום גנים'!$A$3:$A$18000='נתונים כללים (1)'!$C$5),
         ROW('מצבת ורישום גנים'!$A$3:$A$18000)),
      ROW(A539))
   ),
"")</f>
        <v/>
      </c>
      <c r="D554" s="701" t="str">
        <f>IF(C554="", "",
   IFERROR(
      IF(VLOOKUP(C554, 'מצבת ורישום גנים'!B:H,7, FALSE) =$D$3,
         VLOOKUP(C554,'מצבת ורישום גנים'!B:D, 3, FALSE),
         "המוסד לא קיים ברשות"),
   "המוסד לא קיים"))</f>
        <v/>
      </c>
      <c r="E554" s="702" t="str">
        <f>IFERROR(VLOOKUP(C554,'מצבת ורישום גנים'!B:G,6,0),"")</f>
        <v/>
      </c>
      <c r="F554" s="702" t="str">
        <f>IFERROR(VLOOKUP(C:C,'מצבת ורישום גנים'!B:I,8,0),"  ")</f>
        <v xml:space="preserve">  </v>
      </c>
      <c r="G554" s="702" t="str">
        <f>IFERROR(VLOOKUP(C:C,'מצבת ורישום גנים'!B:H,4,0),"")</f>
        <v/>
      </c>
      <c r="H554" s="702" t="str">
        <f>IFERROR(VLOOKUP(C:C,'מצבת ורישום גנים'!B:H,5,0),"")</f>
        <v/>
      </c>
      <c r="I554" s="154"/>
      <c r="J554" s="154"/>
    </row>
    <row r="555" spans="2:10" ht="15" x14ac:dyDescent="0.25">
      <c r="B555" s="193">
        <v>540</v>
      </c>
      <c r="C555" s="700" t="str" cm="1">
        <f t="array" ref="C555">IFERROR(
   INDEX('מצבת ורישום גנים'!B:$B,
      SMALL(
         IF(('מצבת ורישום גנים'!$A$3:$A$18000='נתונים כללים (1)'!$C$5),
         ROW('מצבת ורישום גנים'!$A$3:$A$18000)),
      ROW(A540))
   ),
"")</f>
        <v/>
      </c>
      <c r="D555" s="701" t="str">
        <f>IF(C555="", "",
   IFERROR(
      IF(VLOOKUP(C555, 'מצבת ורישום גנים'!B:H,7, FALSE) =$D$3,
         VLOOKUP(C555,'מצבת ורישום גנים'!B:D, 3, FALSE),
         "המוסד לא קיים ברשות"),
   "המוסד לא קיים"))</f>
        <v/>
      </c>
      <c r="E555" s="702" t="str">
        <f>IFERROR(VLOOKUP(C555,'מצבת ורישום גנים'!B:G,6,0),"")</f>
        <v/>
      </c>
      <c r="F555" s="702" t="str">
        <f>IFERROR(VLOOKUP(C:C,'מצבת ורישום גנים'!B:I,8,0),"  ")</f>
        <v xml:space="preserve">  </v>
      </c>
      <c r="G555" s="702" t="str">
        <f>IFERROR(VLOOKUP(C:C,'מצבת ורישום גנים'!B:H,4,0),"")</f>
        <v/>
      </c>
      <c r="H555" s="702" t="str">
        <f>IFERROR(VLOOKUP(C:C,'מצבת ורישום גנים'!B:H,5,0),"")</f>
        <v/>
      </c>
      <c r="I555" s="154"/>
      <c r="J555" s="154"/>
    </row>
    <row r="556" spans="2:10" ht="15" x14ac:dyDescent="0.25">
      <c r="B556" s="193">
        <v>541</v>
      </c>
      <c r="C556" s="700" t="str" cm="1">
        <f t="array" ref="C556">IFERROR(
   INDEX('מצבת ורישום גנים'!B:$B,
      SMALL(
         IF(('מצבת ורישום גנים'!$A$3:$A$18000='נתונים כללים (1)'!$C$5),
         ROW('מצבת ורישום גנים'!$A$3:$A$18000)),
      ROW(A541))
   ),
"")</f>
        <v/>
      </c>
      <c r="D556" s="701" t="str">
        <f>IF(C556="", "",
   IFERROR(
      IF(VLOOKUP(C556, 'מצבת ורישום גנים'!B:H,7, FALSE) =$D$3,
         VLOOKUP(C556,'מצבת ורישום גנים'!B:D, 3, FALSE),
         "המוסד לא קיים ברשות"),
   "המוסד לא קיים"))</f>
        <v/>
      </c>
      <c r="E556" s="702" t="str">
        <f>IFERROR(VLOOKUP(C556,'מצבת ורישום גנים'!B:G,6,0),"")</f>
        <v/>
      </c>
      <c r="F556" s="702" t="str">
        <f>IFERROR(VLOOKUP(C:C,'מצבת ורישום גנים'!B:I,8,0),"  ")</f>
        <v xml:space="preserve">  </v>
      </c>
      <c r="G556" s="702" t="str">
        <f>IFERROR(VLOOKUP(C:C,'מצבת ורישום גנים'!B:H,4,0),"")</f>
        <v/>
      </c>
      <c r="H556" s="702" t="str">
        <f>IFERROR(VLOOKUP(C:C,'מצבת ורישום גנים'!B:H,5,0),"")</f>
        <v/>
      </c>
      <c r="I556" s="154"/>
      <c r="J556" s="154"/>
    </row>
    <row r="557" spans="2:10" ht="15" x14ac:dyDescent="0.25">
      <c r="B557" s="193">
        <v>542</v>
      </c>
      <c r="C557" s="700" t="str" cm="1">
        <f t="array" ref="C557">IFERROR(
   INDEX('מצבת ורישום גנים'!B:$B,
      SMALL(
         IF(('מצבת ורישום גנים'!$A$3:$A$18000='נתונים כללים (1)'!$C$5),
         ROW('מצבת ורישום גנים'!$A$3:$A$18000)),
      ROW(A542))
   ),
"")</f>
        <v/>
      </c>
      <c r="D557" s="701" t="str">
        <f>IF(C557="", "",
   IFERROR(
      IF(VLOOKUP(C557, 'מצבת ורישום גנים'!B:H,7, FALSE) =$D$3,
         VLOOKUP(C557,'מצבת ורישום גנים'!B:D, 3, FALSE),
         "המוסד לא קיים ברשות"),
   "המוסד לא קיים"))</f>
        <v/>
      </c>
      <c r="E557" s="702" t="str">
        <f>IFERROR(VLOOKUP(C557,'מצבת ורישום גנים'!B:G,6,0),"")</f>
        <v/>
      </c>
      <c r="F557" s="702" t="str">
        <f>IFERROR(VLOOKUP(C:C,'מצבת ורישום גנים'!B:I,8,0),"  ")</f>
        <v xml:space="preserve">  </v>
      </c>
      <c r="G557" s="702" t="str">
        <f>IFERROR(VLOOKUP(C:C,'מצבת ורישום גנים'!B:H,4,0),"")</f>
        <v/>
      </c>
      <c r="H557" s="702" t="str">
        <f>IFERROR(VLOOKUP(C:C,'מצבת ורישום גנים'!B:H,5,0),"")</f>
        <v/>
      </c>
      <c r="I557" s="154"/>
      <c r="J557" s="154"/>
    </row>
    <row r="558" spans="2:10" ht="15" x14ac:dyDescent="0.25">
      <c r="B558" s="193">
        <v>543</v>
      </c>
      <c r="C558" s="700" t="str" cm="1">
        <f t="array" ref="C558">IFERROR(
   INDEX('מצבת ורישום גנים'!B:$B,
      SMALL(
         IF(('מצבת ורישום גנים'!$A$3:$A$18000='נתונים כללים (1)'!$C$5),
         ROW('מצבת ורישום גנים'!$A$3:$A$18000)),
      ROW(A543))
   ),
"")</f>
        <v/>
      </c>
      <c r="D558" s="701" t="str">
        <f>IF(C558="", "",
   IFERROR(
      IF(VLOOKUP(C558, 'מצבת ורישום גנים'!B:H,7, FALSE) =$D$3,
         VLOOKUP(C558,'מצבת ורישום גנים'!B:D, 3, FALSE),
         "המוסד לא קיים ברשות"),
   "המוסד לא קיים"))</f>
        <v/>
      </c>
      <c r="E558" s="702" t="str">
        <f>IFERROR(VLOOKUP(C558,'מצבת ורישום גנים'!B:G,6,0),"")</f>
        <v/>
      </c>
      <c r="F558" s="702" t="str">
        <f>IFERROR(VLOOKUP(C:C,'מצבת ורישום גנים'!B:I,8,0),"  ")</f>
        <v xml:space="preserve">  </v>
      </c>
      <c r="G558" s="702" t="str">
        <f>IFERROR(VLOOKUP(C:C,'מצבת ורישום גנים'!B:H,4,0),"")</f>
        <v/>
      </c>
      <c r="H558" s="702" t="str">
        <f>IFERROR(VLOOKUP(C:C,'מצבת ורישום גנים'!B:H,5,0),"")</f>
        <v/>
      </c>
      <c r="I558" s="154"/>
      <c r="J558" s="154"/>
    </row>
    <row r="559" spans="2:10" ht="15" x14ac:dyDescent="0.25">
      <c r="B559" s="193">
        <v>544</v>
      </c>
      <c r="C559" s="700" t="str" cm="1">
        <f t="array" ref="C559">IFERROR(
   INDEX('מצבת ורישום גנים'!B:$B,
      SMALL(
         IF(('מצבת ורישום גנים'!$A$3:$A$18000='נתונים כללים (1)'!$C$5),
         ROW('מצבת ורישום גנים'!$A$3:$A$18000)),
      ROW(A544))
   ),
"")</f>
        <v/>
      </c>
      <c r="D559" s="701" t="str">
        <f>IF(C559="", "",
   IFERROR(
      IF(VLOOKUP(C559, 'מצבת ורישום גנים'!B:H,7, FALSE) =$D$3,
         VLOOKUP(C559,'מצבת ורישום גנים'!B:D, 3, FALSE),
         "המוסד לא קיים ברשות"),
   "המוסד לא קיים"))</f>
        <v/>
      </c>
      <c r="E559" s="702" t="str">
        <f>IFERROR(VLOOKUP(C559,'מצבת ורישום גנים'!B:G,6,0),"")</f>
        <v/>
      </c>
      <c r="F559" s="702" t="str">
        <f>IFERROR(VLOOKUP(C:C,'מצבת ורישום גנים'!B:I,8,0),"  ")</f>
        <v xml:space="preserve">  </v>
      </c>
      <c r="G559" s="702" t="str">
        <f>IFERROR(VLOOKUP(C:C,'מצבת ורישום גנים'!B:H,4,0),"")</f>
        <v/>
      </c>
      <c r="H559" s="702" t="str">
        <f>IFERROR(VLOOKUP(C:C,'מצבת ורישום גנים'!B:H,5,0),"")</f>
        <v/>
      </c>
      <c r="I559" s="154"/>
      <c r="J559" s="154"/>
    </row>
    <row r="560" spans="2:10" ht="15" x14ac:dyDescent="0.25">
      <c r="B560" s="193">
        <v>545</v>
      </c>
      <c r="C560" s="700" t="str" cm="1">
        <f t="array" ref="C560">IFERROR(
   INDEX('מצבת ורישום גנים'!B:$B,
      SMALL(
         IF(('מצבת ורישום גנים'!$A$3:$A$18000='נתונים כללים (1)'!$C$5),
         ROW('מצבת ורישום גנים'!$A$3:$A$18000)),
      ROW(A545))
   ),
"")</f>
        <v/>
      </c>
      <c r="D560" s="701" t="str">
        <f>IF(C560="", "",
   IFERROR(
      IF(VLOOKUP(C560, 'מצבת ורישום גנים'!B:H,7, FALSE) =$D$3,
         VLOOKUP(C560,'מצבת ורישום גנים'!B:D, 3, FALSE),
         "המוסד לא קיים ברשות"),
   "המוסד לא קיים"))</f>
        <v/>
      </c>
      <c r="E560" s="702" t="str">
        <f>IFERROR(VLOOKUP(C560,'מצבת ורישום גנים'!B:G,6,0),"")</f>
        <v/>
      </c>
      <c r="F560" s="702" t="str">
        <f>IFERROR(VLOOKUP(C:C,'מצבת ורישום גנים'!B:I,8,0),"  ")</f>
        <v xml:space="preserve">  </v>
      </c>
      <c r="G560" s="702" t="str">
        <f>IFERROR(VLOOKUP(C:C,'מצבת ורישום גנים'!B:H,4,0),"")</f>
        <v/>
      </c>
      <c r="H560" s="702" t="str">
        <f>IFERROR(VLOOKUP(C:C,'מצבת ורישום גנים'!B:H,5,0),"")</f>
        <v/>
      </c>
      <c r="I560" s="154"/>
      <c r="J560" s="154"/>
    </row>
    <row r="561" spans="2:10" ht="15" x14ac:dyDescent="0.25">
      <c r="B561" s="193">
        <v>546</v>
      </c>
      <c r="C561" s="700" t="str" cm="1">
        <f t="array" ref="C561">IFERROR(
   INDEX('מצבת ורישום גנים'!B:$B,
      SMALL(
         IF(('מצבת ורישום גנים'!$A$3:$A$18000='נתונים כללים (1)'!$C$5),
         ROW('מצבת ורישום גנים'!$A$3:$A$18000)),
      ROW(A546))
   ),
"")</f>
        <v/>
      </c>
      <c r="D561" s="701" t="str">
        <f>IF(C561="", "",
   IFERROR(
      IF(VLOOKUP(C561, 'מצבת ורישום גנים'!B:H,7, FALSE) =$D$3,
         VLOOKUP(C561,'מצבת ורישום גנים'!B:D, 3, FALSE),
         "המוסד לא קיים ברשות"),
   "המוסד לא קיים"))</f>
        <v/>
      </c>
      <c r="E561" s="702" t="str">
        <f>IFERROR(VLOOKUP(C561,'מצבת ורישום גנים'!B:G,6,0),"")</f>
        <v/>
      </c>
      <c r="F561" s="702" t="str">
        <f>IFERROR(VLOOKUP(C:C,'מצבת ורישום גנים'!B:I,8,0),"  ")</f>
        <v xml:space="preserve">  </v>
      </c>
      <c r="G561" s="702" t="str">
        <f>IFERROR(VLOOKUP(C:C,'מצבת ורישום גנים'!B:H,4,0),"")</f>
        <v/>
      </c>
      <c r="H561" s="702" t="str">
        <f>IFERROR(VLOOKUP(C:C,'מצבת ורישום גנים'!B:H,5,0),"")</f>
        <v/>
      </c>
      <c r="I561" s="154"/>
      <c r="J561" s="154"/>
    </row>
    <row r="562" spans="2:10" ht="15" x14ac:dyDescent="0.25">
      <c r="B562" s="193">
        <v>547</v>
      </c>
      <c r="C562" s="700" t="str" cm="1">
        <f t="array" ref="C562">IFERROR(
   INDEX('מצבת ורישום גנים'!B:$B,
      SMALL(
         IF(('מצבת ורישום גנים'!$A$3:$A$18000='נתונים כללים (1)'!$C$5),
         ROW('מצבת ורישום גנים'!$A$3:$A$18000)),
      ROW(A547))
   ),
"")</f>
        <v/>
      </c>
      <c r="D562" s="701" t="str">
        <f>IF(C562="", "",
   IFERROR(
      IF(VLOOKUP(C562, 'מצבת ורישום גנים'!B:H,7, FALSE) =$D$3,
         VLOOKUP(C562,'מצבת ורישום גנים'!B:D, 3, FALSE),
         "המוסד לא קיים ברשות"),
   "המוסד לא קיים"))</f>
        <v/>
      </c>
      <c r="E562" s="702" t="str">
        <f>IFERROR(VLOOKUP(C562,'מצבת ורישום גנים'!B:G,6,0),"")</f>
        <v/>
      </c>
      <c r="F562" s="702" t="str">
        <f>IFERROR(VLOOKUP(C:C,'מצבת ורישום גנים'!B:I,8,0),"  ")</f>
        <v xml:space="preserve">  </v>
      </c>
      <c r="G562" s="702" t="str">
        <f>IFERROR(VLOOKUP(C:C,'מצבת ורישום גנים'!B:H,4,0),"")</f>
        <v/>
      </c>
      <c r="H562" s="702" t="str">
        <f>IFERROR(VLOOKUP(C:C,'מצבת ורישום גנים'!B:H,5,0),"")</f>
        <v/>
      </c>
      <c r="I562" s="154"/>
      <c r="J562" s="154"/>
    </row>
    <row r="563" spans="2:10" ht="15" x14ac:dyDescent="0.25">
      <c r="B563" s="193">
        <v>548</v>
      </c>
      <c r="C563" s="700" t="str" cm="1">
        <f t="array" ref="C563">IFERROR(
   INDEX('מצבת ורישום גנים'!B:$B,
      SMALL(
         IF(('מצבת ורישום גנים'!$A$3:$A$18000='נתונים כללים (1)'!$C$5),
         ROW('מצבת ורישום גנים'!$A$3:$A$18000)),
      ROW(A548))
   ),
"")</f>
        <v/>
      </c>
      <c r="D563" s="701" t="str">
        <f>IF(C563="", "",
   IFERROR(
      IF(VLOOKUP(C563, 'מצבת ורישום גנים'!B:H,7, FALSE) =$D$3,
         VLOOKUP(C563,'מצבת ורישום גנים'!B:D, 3, FALSE),
         "המוסד לא קיים ברשות"),
   "המוסד לא קיים"))</f>
        <v/>
      </c>
      <c r="E563" s="702" t="str">
        <f>IFERROR(VLOOKUP(C563,'מצבת ורישום גנים'!B:G,6,0),"")</f>
        <v/>
      </c>
      <c r="F563" s="702" t="str">
        <f>IFERROR(VLOOKUP(C:C,'מצבת ורישום גנים'!B:I,8,0),"  ")</f>
        <v xml:space="preserve">  </v>
      </c>
      <c r="G563" s="702" t="str">
        <f>IFERROR(VLOOKUP(C:C,'מצבת ורישום גנים'!B:H,4,0),"")</f>
        <v/>
      </c>
      <c r="H563" s="702" t="str">
        <f>IFERROR(VLOOKUP(C:C,'מצבת ורישום גנים'!B:H,5,0),"")</f>
        <v/>
      </c>
      <c r="I563" s="154"/>
      <c r="J563" s="154"/>
    </row>
    <row r="564" spans="2:10" ht="15" x14ac:dyDescent="0.25">
      <c r="B564" s="193">
        <v>549</v>
      </c>
      <c r="C564" s="700" t="str" cm="1">
        <f t="array" ref="C564">IFERROR(
   INDEX('מצבת ורישום גנים'!B:$B,
      SMALL(
         IF(('מצבת ורישום גנים'!$A$3:$A$18000='נתונים כללים (1)'!$C$5),
         ROW('מצבת ורישום גנים'!$A$3:$A$18000)),
      ROW(A549))
   ),
"")</f>
        <v/>
      </c>
      <c r="D564" s="701" t="str">
        <f>IF(C564="", "",
   IFERROR(
      IF(VLOOKUP(C564, 'מצבת ורישום גנים'!B:H,7, FALSE) =$D$3,
         VLOOKUP(C564,'מצבת ורישום גנים'!B:D, 3, FALSE),
         "המוסד לא קיים ברשות"),
   "המוסד לא קיים"))</f>
        <v/>
      </c>
      <c r="E564" s="702" t="str">
        <f>IFERROR(VLOOKUP(C564,'מצבת ורישום גנים'!B:G,6,0),"")</f>
        <v/>
      </c>
      <c r="F564" s="702" t="str">
        <f>IFERROR(VLOOKUP(C:C,'מצבת ורישום גנים'!B:I,8,0),"  ")</f>
        <v xml:space="preserve">  </v>
      </c>
      <c r="G564" s="702" t="str">
        <f>IFERROR(VLOOKUP(C:C,'מצבת ורישום גנים'!B:H,4,0),"")</f>
        <v/>
      </c>
      <c r="H564" s="702" t="str">
        <f>IFERROR(VLOOKUP(C:C,'מצבת ורישום גנים'!B:H,5,0),"")</f>
        <v/>
      </c>
      <c r="I564" s="154"/>
      <c r="J564" s="154"/>
    </row>
    <row r="565" spans="2:10" ht="15" x14ac:dyDescent="0.25">
      <c r="B565" s="193">
        <v>550</v>
      </c>
      <c r="C565" s="700" t="str" cm="1">
        <f t="array" ref="C565">IFERROR(
   INDEX('מצבת ורישום גנים'!B:$B,
      SMALL(
         IF(('מצבת ורישום גנים'!$A$3:$A$18000='נתונים כללים (1)'!$C$5),
         ROW('מצבת ורישום גנים'!$A$3:$A$18000)),
      ROW(A550))
   ),
"")</f>
        <v/>
      </c>
      <c r="D565" s="701" t="str">
        <f>IF(C565="", "",
   IFERROR(
      IF(VLOOKUP(C565, 'מצבת ורישום גנים'!B:H,7, FALSE) =$D$3,
         VLOOKUP(C565,'מצבת ורישום גנים'!B:D, 3, FALSE),
         "המוסד לא קיים ברשות"),
   "המוסד לא קיים"))</f>
        <v/>
      </c>
      <c r="E565" s="702" t="str">
        <f>IFERROR(VLOOKUP(C565,'מצבת ורישום גנים'!B:G,6,0),"")</f>
        <v/>
      </c>
      <c r="F565" s="702" t="str">
        <f>IFERROR(VLOOKUP(C:C,'מצבת ורישום גנים'!B:I,8,0),"  ")</f>
        <v xml:space="preserve">  </v>
      </c>
      <c r="G565" s="702" t="str">
        <f>IFERROR(VLOOKUP(C:C,'מצבת ורישום גנים'!B:H,4,0),"")</f>
        <v/>
      </c>
      <c r="H565" s="702" t="str">
        <f>IFERROR(VLOOKUP(C:C,'מצבת ורישום גנים'!B:H,5,0),"")</f>
        <v/>
      </c>
      <c r="I565" s="154"/>
      <c r="J565" s="154"/>
    </row>
    <row r="566" spans="2:10" ht="15" x14ac:dyDescent="0.25">
      <c r="B566" s="193">
        <v>551</v>
      </c>
      <c r="C566" s="700" t="str" cm="1">
        <f t="array" ref="C566">IFERROR(
   INDEX('מצבת ורישום גנים'!B:$B,
      SMALL(
         IF(('מצבת ורישום גנים'!$A$3:$A$18000='נתונים כללים (1)'!$C$5),
         ROW('מצבת ורישום גנים'!$A$3:$A$18000)),
      ROW(A551))
   ),
"")</f>
        <v/>
      </c>
      <c r="D566" s="701" t="str">
        <f>IF(C566="", "",
   IFERROR(
      IF(VLOOKUP(C566, 'מצבת ורישום גנים'!B:H,7, FALSE) =$D$3,
         VLOOKUP(C566,'מצבת ורישום גנים'!B:D, 3, FALSE),
         "המוסד לא קיים ברשות"),
   "המוסד לא קיים"))</f>
        <v/>
      </c>
      <c r="E566" s="702" t="str">
        <f>IFERROR(VLOOKUP(C566,'מצבת ורישום גנים'!B:G,6,0),"")</f>
        <v/>
      </c>
      <c r="F566" s="702" t="str">
        <f>IFERROR(VLOOKUP(C:C,'מצבת ורישום גנים'!B:I,8,0),"  ")</f>
        <v xml:space="preserve">  </v>
      </c>
      <c r="G566" s="702" t="str">
        <f>IFERROR(VLOOKUP(C:C,'מצבת ורישום גנים'!B:H,4,0),"")</f>
        <v/>
      </c>
      <c r="H566" s="702" t="str">
        <f>IFERROR(VLOOKUP(C:C,'מצבת ורישום גנים'!B:H,5,0),"")</f>
        <v/>
      </c>
      <c r="I566" s="154"/>
      <c r="J566" s="154"/>
    </row>
    <row r="567" spans="2:10" ht="15" x14ac:dyDescent="0.25">
      <c r="B567" s="193">
        <v>552</v>
      </c>
      <c r="C567" s="700" t="str" cm="1">
        <f t="array" ref="C567">IFERROR(
   INDEX('מצבת ורישום גנים'!B:$B,
      SMALL(
         IF(('מצבת ורישום גנים'!$A$3:$A$18000='נתונים כללים (1)'!$C$5),
         ROW('מצבת ורישום גנים'!$A$3:$A$18000)),
      ROW(A552))
   ),
"")</f>
        <v/>
      </c>
      <c r="D567" s="701" t="str">
        <f>IF(C567="", "",
   IFERROR(
      IF(VLOOKUP(C567, 'מצבת ורישום גנים'!B:H,7, FALSE) =$D$3,
         VLOOKUP(C567,'מצבת ורישום גנים'!B:D, 3, FALSE),
         "המוסד לא קיים ברשות"),
   "המוסד לא קיים"))</f>
        <v/>
      </c>
      <c r="E567" s="702" t="str">
        <f>IFERROR(VLOOKUP(C567,'מצבת ורישום גנים'!B:G,6,0),"")</f>
        <v/>
      </c>
      <c r="F567" s="702" t="str">
        <f>IFERROR(VLOOKUP(C:C,'מצבת ורישום גנים'!B:I,8,0),"  ")</f>
        <v xml:space="preserve">  </v>
      </c>
      <c r="G567" s="702" t="str">
        <f>IFERROR(VLOOKUP(C:C,'מצבת ורישום גנים'!B:H,4,0),"")</f>
        <v/>
      </c>
      <c r="H567" s="702" t="str">
        <f>IFERROR(VLOOKUP(C:C,'מצבת ורישום גנים'!B:H,5,0),"")</f>
        <v/>
      </c>
      <c r="I567" s="154"/>
      <c r="J567" s="154"/>
    </row>
    <row r="568" spans="2:10" ht="15" x14ac:dyDescent="0.25">
      <c r="B568" s="193">
        <v>553</v>
      </c>
      <c r="C568" s="700" t="str" cm="1">
        <f t="array" ref="C568">IFERROR(
   INDEX('מצבת ורישום גנים'!B:$B,
      SMALL(
         IF(('מצבת ורישום גנים'!$A$3:$A$18000='נתונים כללים (1)'!$C$5),
         ROW('מצבת ורישום גנים'!$A$3:$A$18000)),
      ROW(A553))
   ),
"")</f>
        <v/>
      </c>
      <c r="D568" s="701" t="str">
        <f>IF(C568="", "",
   IFERROR(
      IF(VLOOKUP(C568, 'מצבת ורישום גנים'!B:H,7, FALSE) =$D$3,
         VLOOKUP(C568,'מצבת ורישום גנים'!B:D, 3, FALSE),
         "המוסד לא קיים ברשות"),
   "המוסד לא קיים"))</f>
        <v/>
      </c>
      <c r="E568" s="702" t="str">
        <f>IFERROR(VLOOKUP(C568,'מצבת ורישום גנים'!B:G,6,0),"")</f>
        <v/>
      </c>
      <c r="F568" s="702" t="str">
        <f>IFERROR(VLOOKUP(C:C,'מצבת ורישום גנים'!B:I,8,0),"  ")</f>
        <v xml:space="preserve">  </v>
      </c>
      <c r="G568" s="702" t="str">
        <f>IFERROR(VLOOKUP(C:C,'מצבת ורישום גנים'!B:H,4,0),"")</f>
        <v/>
      </c>
      <c r="H568" s="702" t="str">
        <f>IFERROR(VLOOKUP(C:C,'מצבת ורישום גנים'!B:H,5,0),"")</f>
        <v/>
      </c>
      <c r="I568" s="154"/>
      <c r="J568" s="154"/>
    </row>
    <row r="569" spans="2:10" ht="15" x14ac:dyDescent="0.25">
      <c r="B569" s="193">
        <v>554</v>
      </c>
      <c r="C569" s="700" t="str" cm="1">
        <f t="array" ref="C569">IFERROR(
   INDEX('מצבת ורישום גנים'!B:$B,
      SMALL(
         IF(('מצבת ורישום גנים'!$A$3:$A$18000='נתונים כללים (1)'!$C$5),
         ROW('מצבת ורישום גנים'!$A$3:$A$18000)),
      ROW(A554))
   ),
"")</f>
        <v/>
      </c>
      <c r="D569" s="701" t="str">
        <f>IF(C569="", "",
   IFERROR(
      IF(VLOOKUP(C569, 'מצבת ורישום גנים'!B:H,7, FALSE) =$D$3,
         VLOOKUP(C569,'מצבת ורישום גנים'!B:D, 3, FALSE),
         "המוסד לא קיים ברשות"),
   "המוסד לא קיים"))</f>
        <v/>
      </c>
      <c r="E569" s="702" t="str">
        <f>IFERROR(VLOOKUP(C569,'מצבת ורישום גנים'!B:G,6,0),"")</f>
        <v/>
      </c>
      <c r="F569" s="702" t="str">
        <f>IFERROR(VLOOKUP(C:C,'מצבת ורישום גנים'!B:I,8,0),"  ")</f>
        <v xml:space="preserve">  </v>
      </c>
      <c r="G569" s="702" t="str">
        <f>IFERROR(VLOOKUP(C:C,'מצבת ורישום גנים'!B:H,4,0),"")</f>
        <v/>
      </c>
      <c r="H569" s="702" t="str">
        <f>IFERROR(VLOOKUP(C:C,'מצבת ורישום גנים'!B:H,5,0),"")</f>
        <v/>
      </c>
      <c r="I569" s="154"/>
      <c r="J569" s="154"/>
    </row>
    <row r="570" spans="2:10" ht="15" x14ac:dyDescent="0.25">
      <c r="B570" s="193">
        <v>555</v>
      </c>
      <c r="C570" s="700" t="str" cm="1">
        <f t="array" ref="C570">IFERROR(
   INDEX('מצבת ורישום גנים'!B:$B,
      SMALL(
         IF(('מצבת ורישום גנים'!$A$3:$A$18000='נתונים כללים (1)'!$C$5),
         ROW('מצבת ורישום גנים'!$A$3:$A$18000)),
      ROW(A555))
   ),
"")</f>
        <v/>
      </c>
      <c r="D570" s="701" t="str">
        <f>IF(C570="", "",
   IFERROR(
      IF(VLOOKUP(C570, 'מצבת ורישום גנים'!B:H,7, FALSE) =$D$3,
         VLOOKUP(C570,'מצבת ורישום גנים'!B:D, 3, FALSE),
         "המוסד לא קיים ברשות"),
   "המוסד לא קיים"))</f>
        <v/>
      </c>
      <c r="E570" s="702" t="str">
        <f>IFERROR(VLOOKUP(C570,'מצבת ורישום גנים'!B:G,6,0),"")</f>
        <v/>
      </c>
      <c r="F570" s="702" t="str">
        <f>IFERROR(VLOOKUP(C:C,'מצבת ורישום גנים'!B:I,8,0),"  ")</f>
        <v xml:space="preserve">  </v>
      </c>
      <c r="G570" s="702" t="str">
        <f>IFERROR(VLOOKUP(C:C,'מצבת ורישום גנים'!B:H,4,0),"")</f>
        <v/>
      </c>
      <c r="H570" s="702" t="str">
        <f>IFERROR(VLOOKUP(C:C,'מצבת ורישום גנים'!B:H,5,0),"")</f>
        <v/>
      </c>
      <c r="I570" s="154"/>
      <c r="J570" s="154"/>
    </row>
    <row r="571" spans="2:10" ht="15" x14ac:dyDescent="0.25">
      <c r="B571" s="193">
        <v>556</v>
      </c>
      <c r="C571" s="700" t="str" cm="1">
        <f t="array" ref="C571">IFERROR(
   INDEX('מצבת ורישום גנים'!B:$B,
      SMALL(
         IF(('מצבת ורישום גנים'!$A$3:$A$18000='נתונים כללים (1)'!$C$5),
         ROW('מצבת ורישום גנים'!$A$3:$A$18000)),
      ROW(A556))
   ),
"")</f>
        <v/>
      </c>
      <c r="D571" s="701" t="str">
        <f>IF(C571="", "",
   IFERROR(
      IF(VLOOKUP(C571, 'מצבת ורישום גנים'!B:H,7, FALSE) =$D$3,
         VLOOKUP(C571,'מצבת ורישום גנים'!B:D, 3, FALSE),
         "המוסד לא קיים ברשות"),
   "המוסד לא קיים"))</f>
        <v/>
      </c>
      <c r="E571" s="702" t="str">
        <f>IFERROR(VLOOKUP(C571,'מצבת ורישום גנים'!B:G,6,0),"")</f>
        <v/>
      </c>
      <c r="F571" s="702" t="str">
        <f>IFERROR(VLOOKUP(C:C,'מצבת ורישום גנים'!B:I,8,0),"  ")</f>
        <v xml:space="preserve">  </v>
      </c>
      <c r="G571" s="702" t="str">
        <f>IFERROR(VLOOKUP(C:C,'מצבת ורישום גנים'!B:H,4,0),"")</f>
        <v/>
      </c>
      <c r="H571" s="702" t="str">
        <f>IFERROR(VLOOKUP(C:C,'מצבת ורישום גנים'!B:H,5,0),"")</f>
        <v/>
      </c>
      <c r="I571" s="154"/>
      <c r="J571" s="154"/>
    </row>
    <row r="572" spans="2:10" ht="15" x14ac:dyDescent="0.25">
      <c r="B572" s="193">
        <v>557</v>
      </c>
      <c r="C572" s="700" t="str" cm="1">
        <f t="array" ref="C572">IFERROR(
   INDEX('מצבת ורישום גנים'!B:$B,
      SMALL(
         IF(('מצבת ורישום גנים'!$A$3:$A$18000='נתונים כללים (1)'!$C$5),
         ROW('מצבת ורישום גנים'!$A$3:$A$18000)),
      ROW(A557))
   ),
"")</f>
        <v/>
      </c>
      <c r="D572" s="701" t="str">
        <f>IF(C572="", "",
   IFERROR(
      IF(VLOOKUP(C572, 'מצבת ורישום גנים'!B:H,7, FALSE) =$D$3,
         VLOOKUP(C572,'מצבת ורישום גנים'!B:D, 3, FALSE),
         "המוסד לא קיים ברשות"),
   "המוסד לא קיים"))</f>
        <v/>
      </c>
      <c r="E572" s="702" t="str">
        <f>IFERROR(VLOOKUP(C572,'מצבת ורישום גנים'!B:G,6,0),"")</f>
        <v/>
      </c>
      <c r="F572" s="702" t="str">
        <f>IFERROR(VLOOKUP(C:C,'מצבת ורישום גנים'!B:I,8,0),"  ")</f>
        <v xml:space="preserve">  </v>
      </c>
      <c r="G572" s="702" t="str">
        <f>IFERROR(VLOOKUP(C:C,'מצבת ורישום גנים'!B:H,4,0),"")</f>
        <v/>
      </c>
      <c r="H572" s="702" t="str">
        <f>IFERROR(VLOOKUP(C:C,'מצבת ורישום גנים'!B:H,5,0),"")</f>
        <v/>
      </c>
      <c r="I572" s="154"/>
      <c r="J572" s="154"/>
    </row>
    <row r="573" spans="2:10" ht="15" x14ac:dyDescent="0.25">
      <c r="B573" s="193">
        <v>558</v>
      </c>
      <c r="C573" s="700" t="str" cm="1">
        <f t="array" ref="C573">IFERROR(
   INDEX('מצבת ורישום גנים'!B:$B,
      SMALL(
         IF(('מצבת ורישום גנים'!$A$3:$A$18000='נתונים כללים (1)'!$C$5),
         ROW('מצבת ורישום גנים'!$A$3:$A$18000)),
      ROW(A558))
   ),
"")</f>
        <v/>
      </c>
      <c r="D573" s="701" t="str">
        <f>IF(C573="", "",
   IFERROR(
      IF(VLOOKUP(C573, 'מצבת ורישום גנים'!B:H,7, FALSE) =$D$3,
         VLOOKUP(C573,'מצבת ורישום גנים'!B:D, 3, FALSE),
         "המוסד לא קיים ברשות"),
   "המוסד לא קיים"))</f>
        <v/>
      </c>
      <c r="E573" s="702" t="str">
        <f>IFERROR(VLOOKUP(C573,'מצבת ורישום גנים'!B:G,6,0),"")</f>
        <v/>
      </c>
      <c r="F573" s="702" t="str">
        <f>IFERROR(VLOOKUP(C:C,'מצבת ורישום גנים'!B:I,8,0),"  ")</f>
        <v xml:space="preserve">  </v>
      </c>
      <c r="G573" s="702" t="str">
        <f>IFERROR(VLOOKUP(C:C,'מצבת ורישום גנים'!B:H,4,0),"")</f>
        <v/>
      </c>
      <c r="H573" s="702" t="str">
        <f>IFERROR(VLOOKUP(C:C,'מצבת ורישום גנים'!B:H,5,0),"")</f>
        <v/>
      </c>
      <c r="I573" s="154"/>
      <c r="J573" s="154"/>
    </row>
    <row r="574" spans="2:10" ht="15" x14ac:dyDescent="0.25">
      <c r="B574" s="193">
        <v>559</v>
      </c>
      <c r="C574" s="700" t="str" cm="1">
        <f t="array" ref="C574">IFERROR(
   INDEX('מצבת ורישום גנים'!B:$B,
      SMALL(
         IF(('מצבת ורישום גנים'!$A$3:$A$18000='נתונים כללים (1)'!$C$5),
         ROW('מצבת ורישום גנים'!$A$3:$A$18000)),
      ROW(A559))
   ),
"")</f>
        <v/>
      </c>
      <c r="D574" s="701" t="str">
        <f>IF(C574="", "",
   IFERROR(
      IF(VLOOKUP(C574, 'מצבת ורישום גנים'!B:H,7, FALSE) =$D$3,
         VLOOKUP(C574,'מצבת ורישום גנים'!B:D, 3, FALSE),
         "המוסד לא קיים ברשות"),
   "המוסד לא קיים"))</f>
        <v/>
      </c>
      <c r="E574" s="702" t="str">
        <f>IFERROR(VLOOKUP(C574,'מצבת ורישום גנים'!B:G,6,0),"")</f>
        <v/>
      </c>
      <c r="F574" s="702" t="str">
        <f>IFERROR(VLOOKUP(C:C,'מצבת ורישום גנים'!B:I,8,0),"  ")</f>
        <v xml:space="preserve">  </v>
      </c>
      <c r="G574" s="702" t="str">
        <f>IFERROR(VLOOKUP(C:C,'מצבת ורישום גנים'!B:H,4,0),"")</f>
        <v/>
      </c>
      <c r="H574" s="702" t="str">
        <f>IFERROR(VLOOKUP(C:C,'מצבת ורישום גנים'!B:H,5,0),"")</f>
        <v/>
      </c>
      <c r="I574" s="154"/>
      <c r="J574" s="154"/>
    </row>
    <row r="575" spans="2:10" ht="15" x14ac:dyDescent="0.25">
      <c r="B575" s="193">
        <v>560</v>
      </c>
      <c r="C575" s="700" t="str" cm="1">
        <f t="array" ref="C575">IFERROR(
   INDEX('מצבת ורישום גנים'!B:$B,
      SMALL(
         IF(('מצבת ורישום גנים'!$A$3:$A$18000='נתונים כללים (1)'!$C$5),
         ROW('מצבת ורישום גנים'!$A$3:$A$18000)),
      ROW(A560))
   ),
"")</f>
        <v/>
      </c>
      <c r="D575" s="701" t="str">
        <f>IF(C575="", "",
   IFERROR(
      IF(VLOOKUP(C575, 'מצבת ורישום גנים'!B:H,7, FALSE) =$D$3,
         VLOOKUP(C575,'מצבת ורישום גנים'!B:D, 3, FALSE),
         "המוסד לא קיים ברשות"),
   "המוסד לא קיים"))</f>
        <v/>
      </c>
      <c r="E575" s="702" t="str">
        <f>IFERROR(VLOOKUP(C575,'מצבת ורישום גנים'!B:G,6,0),"")</f>
        <v/>
      </c>
      <c r="F575" s="702" t="str">
        <f>IFERROR(VLOOKUP(C:C,'מצבת ורישום גנים'!B:I,8,0),"  ")</f>
        <v xml:space="preserve">  </v>
      </c>
      <c r="G575" s="702" t="str">
        <f>IFERROR(VLOOKUP(C:C,'מצבת ורישום גנים'!B:H,4,0),"")</f>
        <v/>
      </c>
      <c r="H575" s="702" t="str">
        <f>IFERROR(VLOOKUP(C:C,'מצבת ורישום גנים'!B:H,5,0),"")</f>
        <v/>
      </c>
      <c r="I575" s="154"/>
      <c r="J575" s="154"/>
    </row>
    <row r="576" spans="2:10" ht="15" x14ac:dyDescent="0.25">
      <c r="B576" s="193">
        <v>561</v>
      </c>
      <c r="C576" s="700" t="str" cm="1">
        <f t="array" ref="C576">IFERROR(
   INDEX('מצבת ורישום גנים'!B:$B,
      SMALL(
         IF(('מצבת ורישום גנים'!$A$3:$A$18000='נתונים כללים (1)'!$C$5),
         ROW('מצבת ורישום גנים'!$A$3:$A$18000)),
      ROW(A561))
   ),
"")</f>
        <v/>
      </c>
      <c r="D576" s="701" t="str">
        <f>IF(C576="", "",
   IFERROR(
      IF(VLOOKUP(C576, 'מצבת ורישום גנים'!B:H,7, FALSE) =$D$3,
         VLOOKUP(C576,'מצבת ורישום גנים'!B:D, 3, FALSE),
         "המוסד לא קיים ברשות"),
   "המוסד לא קיים"))</f>
        <v/>
      </c>
      <c r="E576" s="702" t="str">
        <f>IFERROR(VLOOKUP(C576,'מצבת ורישום גנים'!B:G,6,0),"")</f>
        <v/>
      </c>
      <c r="F576" s="702" t="str">
        <f>IFERROR(VLOOKUP(C:C,'מצבת ורישום גנים'!B:I,8,0),"  ")</f>
        <v xml:space="preserve">  </v>
      </c>
      <c r="G576" s="702" t="str">
        <f>IFERROR(VLOOKUP(C:C,'מצבת ורישום גנים'!B:H,4,0),"")</f>
        <v/>
      </c>
      <c r="H576" s="702" t="str">
        <f>IFERROR(VLOOKUP(C:C,'מצבת ורישום גנים'!B:H,5,0),"")</f>
        <v/>
      </c>
      <c r="I576" s="154"/>
      <c r="J576" s="154"/>
    </row>
    <row r="577" spans="2:10" ht="15" x14ac:dyDescent="0.25">
      <c r="B577" s="193">
        <v>562</v>
      </c>
      <c r="C577" s="700" t="str" cm="1">
        <f t="array" ref="C577">IFERROR(
   INDEX('מצבת ורישום גנים'!B:$B,
      SMALL(
         IF(('מצבת ורישום גנים'!$A$3:$A$18000='נתונים כללים (1)'!$C$5),
         ROW('מצבת ורישום גנים'!$A$3:$A$18000)),
      ROW(A562))
   ),
"")</f>
        <v/>
      </c>
      <c r="D577" s="701" t="str">
        <f>IF(C577="", "",
   IFERROR(
      IF(VLOOKUP(C577, 'מצבת ורישום גנים'!B:H,7, FALSE) =$D$3,
         VLOOKUP(C577,'מצבת ורישום גנים'!B:D, 3, FALSE),
         "המוסד לא קיים ברשות"),
   "המוסד לא קיים"))</f>
        <v/>
      </c>
      <c r="E577" s="702" t="str">
        <f>IFERROR(VLOOKUP(C577,'מצבת ורישום גנים'!B:G,6,0),"")</f>
        <v/>
      </c>
      <c r="F577" s="702" t="str">
        <f>IFERROR(VLOOKUP(C:C,'מצבת ורישום גנים'!B:I,8,0),"  ")</f>
        <v xml:space="preserve">  </v>
      </c>
      <c r="G577" s="702" t="str">
        <f>IFERROR(VLOOKUP(C:C,'מצבת ורישום גנים'!B:H,4,0),"")</f>
        <v/>
      </c>
      <c r="H577" s="702" t="str">
        <f>IFERROR(VLOOKUP(C:C,'מצבת ורישום גנים'!B:H,5,0),"")</f>
        <v/>
      </c>
      <c r="I577" s="154"/>
      <c r="J577" s="154"/>
    </row>
    <row r="578" spans="2:10" ht="15" x14ac:dyDescent="0.25">
      <c r="B578" s="193">
        <v>563</v>
      </c>
      <c r="C578" s="700" t="str" cm="1">
        <f t="array" ref="C578">IFERROR(
   INDEX('מצבת ורישום גנים'!B:$B,
      SMALL(
         IF(('מצבת ורישום גנים'!$A$3:$A$18000='נתונים כללים (1)'!$C$5),
         ROW('מצבת ורישום גנים'!$A$3:$A$18000)),
      ROW(A563))
   ),
"")</f>
        <v/>
      </c>
      <c r="D578" s="701" t="str">
        <f>IF(C578="", "",
   IFERROR(
      IF(VLOOKUP(C578, 'מצבת ורישום גנים'!B:H,7, FALSE) =$D$3,
         VLOOKUP(C578,'מצבת ורישום גנים'!B:D, 3, FALSE),
         "המוסד לא קיים ברשות"),
   "המוסד לא קיים"))</f>
        <v/>
      </c>
      <c r="E578" s="702" t="str">
        <f>IFERROR(VLOOKUP(C578,'מצבת ורישום גנים'!B:G,6,0),"")</f>
        <v/>
      </c>
      <c r="F578" s="702" t="str">
        <f>IFERROR(VLOOKUP(C:C,'מצבת ורישום גנים'!B:I,8,0),"  ")</f>
        <v xml:space="preserve">  </v>
      </c>
      <c r="G578" s="702" t="str">
        <f>IFERROR(VLOOKUP(C:C,'מצבת ורישום גנים'!B:H,4,0),"")</f>
        <v/>
      </c>
      <c r="H578" s="702" t="str">
        <f>IFERROR(VLOOKUP(C:C,'מצבת ורישום גנים'!B:H,5,0),"")</f>
        <v/>
      </c>
      <c r="I578" s="154"/>
      <c r="J578" s="154"/>
    </row>
    <row r="579" spans="2:10" ht="15" x14ac:dyDescent="0.25">
      <c r="B579" s="193">
        <v>564</v>
      </c>
      <c r="C579" s="700" t="str" cm="1">
        <f t="array" ref="C579">IFERROR(
   INDEX('מצבת ורישום גנים'!B:$B,
      SMALL(
         IF(('מצבת ורישום גנים'!$A$3:$A$18000='נתונים כללים (1)'!$C$5),
         ROW('מצבת ורישום גנים'!$A$3:$A$18000)),
      ROW(A564))
   ),
"")</f>
        <v/>
      </c>
      <c r="D579" s="701" t="str">
        <f>IF(C579="", "",
   IFERROR(
      IF(VLOOKUP(C579, 'מצבת ורישום גנים'!B:H,7, FALSE) =$D$3,
         VLOOKUP(C579,'מצבת ורישום גנים'!B:D, 3, FALSE),
         "המוסד לא קיים ברשות"),
   "המוסד לא קיים"))</f>
        <v/>
      </c>
      <c r="E579" s="702" t="str">
        <f>IFERROR(VLOOKUP(C579,'מצבת ורישום גנים'!B:G,6,0),"")</f>
        <v/>
      </c>
      <c r="F579" s="702" t="str">
        <f>IFERROR(VLOOKUP(C:C,'מצבת ורישום גנים'!B:I,8,0),"  ")</f>
        <v xml:space="preserve">  </v>
      </c>
      <c r="G579" s="702" t="str">
        <f>IFERROR(VLOOKUP(C:C,'מצבת ורישום גנים'!B:H,4,0),"")</f>
        <v/>
      </c>
      <c r="H579" s="702" t="str">
        <f>IFERROR(VLOOKUP(C:C,'מצבת ורישום גנים'!B:H,5,0),"")</f>
        <v/>
      </c>
      <c r="I579" s="154"/>
      <c r="J579" s="154"/>
    </row>
    <row r="580" spans="2:10" ht="15" x14ac:dyDescent="0.25">
      <c r="B580" s="193">
        <v>565</v>
      </c>
      <c r="C580" s="700" t="str" cm="1">
        <f t="array" ref="C580">IFERROR(
   INDEX('מצבת ורישום גנים'!B:$B,
      SMALL(
         IF(('מצבת ורישום גנים'!$A$3:$A$18000='נתונים כללים (1)'!$C$5),
         ROW('מצבת ורישום גנים'!$A$3:$A$18000)),
      ROW(A565))
   ),
"")</f>
        <v/>
      </c>
      <c r="D580" s="701" t="str">
        <f>IF(C580="", "",
   IFERROR(
      IF(VLOOKUP(C580, 'מצבת ורישום גנים'!B:H,7, FALSE) =$D$3,
         VLOOKUP(C580,'מצבת ורישום גנים'!B:D, 3, FALSE),
         "המוסד לא קיים ברשות"),
   "המוסד לא קיים"))</f>
        <v/>
      </c>
      <c r="E580" s="702" t="str">
        <f>IFERROR(VLOOKUP(C580,'מצבת ורישום גנים'!B:G,6,0),"")</f>
        <v/>
      </c>
      <c r="F580" s="702" t="str">
        <f>IFERROR(VLOOKUP(C:C,'מצבת ורישום גנים'!B:I,8,0),"  ")</f>
        <v xml:space="preserve">  </v>
      </c>
      <c r="G580" s="702" t="str">
        <f>IFERROR(VLOOKUP(C:C,'מצבת ורישום גנים'!B:H,4,0),"")</f>
        <v/>
      </c>
      <c r="H580" s="702" t="str">
        <f>IFERROR(VLOOKUP(C:C,'מצבת ורישום גנים'!B:H,5,0),"")</f>
        <v/>
      </c>
      <c r="I580" s="154"/>
      <c r="J580" s="154"/>
    </row>
    <row r="581" spans="2:10" ht="15" x14ac:dyDescent="0.25">
      <c r="B581" s="193">
        <v>566</v>
      </c>
      <c r="C581" s="700" t="str" cm="1">
        <f t="array" ref="C581">IFERROR(
   INDEX('מצבת ורישום גנים'!B:$B,
      SMALL(
         IF(('מצבת ורישום גנים'!$A$3:$A$18000='נתונים כללים (1)'!$C$5),
         ROW('מצבת ורישום גנים'!$A$3:$A$18000)),
      ROW(A566))
   ),
"")</f>
        <v/>
      </c>
      <c r="D581" s="701" t="str">
        <f>IF(C581="", "",
   IFERROR(
      IF(VLOOKUP(C581, 'מצבת ורישום גנים'!B:H,7, FALSE) =$D$3,
         VLOOKUP(C581,'מצבת ורישום גנים'!B:D, 3, FALSE),
         "המוסד לא קיים ברשות"),
   "המוסד לא קיים"))</f>
        <v/>
      </c>
      <c r="E581" s="702" t="str">
        <f>IFERROR(VLOOKUP(C581,'מצבת ורישום גנים'!B:G,6,0),"")</f>
        <v/>
      </c>
      <c r="F581" s="702" t="str">
        <f>IFERROR(VLOOKUP(C:C,'מצבת ורישום גנים'!B:I,8,0),"  ")</f>
        <v xml:space="preserve">  </v>
      </c>
      <c r="G581" s="702" t="str">
        <f>IFERROR(VLOOKUP(C:C,'מצבת ורישום גנים'!B:H,4,0),"")</f>
        <v/>
      </c>
      <c r="H581" s="702" t="str">
        <f>IFERROR(VLOOKUP(C:C,'מצבת ורישום גנים'!B:H,5,0),"")</f>
        <v/>
      </c>
      <c r="I581" s="154"/>
      <c r="J581" s="154"/>
    </row>
    <row r="582" spans="2:10" ht="15" x14ac:dyDescent="0.25">
      <c r="B582" s="193">
        <v>567</v>
      </c>
      <c r="C582" s="700" t="str" cm="1">
        <f t="array" ref="C582">IFERROR(
   INDEX('מצבת ורישום גנים'!B:$B,
      SMALL(
         IF(('מצבת ורישום גנים'!$A$3:$A$18000='נתונים כללים (1)'!$C$5),
         ROW('מצבת ורישום גנים'!$A$3:$A$18000)),
      ROW(A567))
   ),
"")</f>
        <v/>
      </c>
      <c r="D582" s="701" t="str">
        <f>IF(C582="", "",
   IFERROR(
      IF(VLOOKUP(C582, 'מצבת ורישום גנים'!B:H,7, FALSE) =$D$3,
         VLOOKUP(C582,'מצבת ורישום גנים'!B:D, 3, FALSE),
         "המוסד לא קיים ברשות"),
   "המוסד לא קיים"))</f>
        <v/>
      </c>
      <c r="E582" s="702" t="str">
        <f>IFERROR(VLOOKUP(C582,'מצבת ורישום גנים'!B:G,6,0),"")</f>
        <v/>
      </c>
      <c r="F582" s="702" t="str">
        <f>IFERROR(VLOOKUP(C:C,'מצבת ורישום גנים'!B:I,8,0),"  ")</f>
        <v xml:space="preserve">  </v>
      </c>
      <c r="G582" s="702" t="str">
        <f>IFERROR(VLOOKUP(C:C,'מצבת ורישום גנים'!B:H,4,0),"")</f>
        <v/>
      </c>
      <c r="H582" s="702" t="str">
        <f>IFERROR(VLOOKUP(C:C,'מצבת ורישום גנים'!B:H,5,0),"")</f>
        <v/>
      </c>
      <c r="I582" s="154"/>
      <c r="J582" s="154"/>
    </row>
    <row r="583" spans="2:10" ht="15" x14ac:dyDescent="0.25">
      <c r="B583" s="193">
        <v>568</v>
      </c>
      <c r="C583" s="700" t="str" cm="1">
        <f t="array" ref="C583">IFERROR(
   INDEX('מצבת ורישום גנים'!B:$B,
      SMALL(
         IF(('מצבת ורישום גנים'!$A$3:$A$18000='נתונים כללים (1)'!$C$5),
         ROW('מצבת ורישום גנים'!$A$3:$A$18000)),
      ROW(A568))
   ),
"")</f>
        <v/>
      </c>
      <c r="D583" s="701" t="str">
        <f>IF(C583="", "",
   IFERROR(
      IF(VLOOKUP(C583, 'מצבת ורישום גנים'!B:H,7, FALSE) =$D$3,
         VLOOKUP(C583,'מצבת ורישום גנים'!B:D, 3, FALSE),
         "המוסד לא קיים ברשות"),
   "המוסד לא קיים"))</f>
        <v/>
      </c>
      <c r="E583" s="702" t="str">
        <f>IFERROR(VLOOKUP(C583,'מצבת ורישום גנים'!B:G,6,0),"")</f>
        <v/>
      </c>
      <c r="F583" s="702" t="str">
        <f>IFERROR(VLOOKUP(C:C,'מצבת ורישום גנים'!B:I,8,0),"  ")</f>
        <v xml:space="preserve">  </v>
      </c>
      <c r="G583" s="702" t="str">
        <f>IFERROR(VLOOKUP(C:C,'מצבת ורישום גנים'!B:H,4,0),"")</f>
        <v/>
      </c>
      <c r="H583" s="702" t="str">
        <f>IFERROR(VLOOKUP(C:C,'מצבת ורישום גנים'!B:H,5,0),"")</f>
        <v/>
      </c>
      <c r="I583" s="154"/>
      <c r="J583" s="154"/>
    </row>
    <row r="584" spans="2:10" ht="15" x14ac:dyDescent="0.25">
      <c r="B584" s="193">
        <v>569</v>
      </c>
      <c r="C584" s="700" t="str" cm="1">
        <f t="array" ref="C584">IFERROR(
   INDEX('מצבת ורישום גנים'!B:$B,
      SMALL(
         IF(('מצבת ורישום גנים'!$A$3:$A$18000='נתונים כללים (1)'!$C$5),
         ROW('מצבת ורישום גנים'!$A$3:$A$18000)),
      ROW(A569))
   ),
"")</f>
        <v/>
      </c>
      <c r="D584" s="701" t="str">
        <f>IF(C584="", "",
   IFERROR(
      IF(VLOOKUP(C584, 'מצבת ורישום גנים'!B:H,7, FALSE) =$D$3,
         VLOOKUP(C584,'מצבת ורישום גנים'!B:D, 3, FALSE),
         "המוסד לא קיים ברשות"),
   "המוסד לא קיים"))</f>
        <v/>
      </c>
      <c r="E584" s="702" t="str">
        <f>IFERROR(VLOOKUP(C584,'מצבת ורישום גנים'!B:G,6,0),"")</f>
        <v/>
      </c>
      <c r="F584" s="702" t="str">
        <f>IFERROR(VLOOKUP(C:C,'מצבת ורישום גנים'!B:I,8,0),"  ")</f>
        <v xml:space="preserve">  </v>
      </c>
      <c r="G584" s="702" t="str">
        <f>IFERROR(VLOOKUP(C:C,'מצבת ורישום גנים'!B:H,4,0),"")</f>
        <v/>
      </c>
      <c r="H584" s="702" t="str">
        <f>IFERROR(VLOOKUP(C:C,'מצבת ורישום גנים'!B:H,5,0),"")</f>
        <v/>
      </c>
      <c r="I584" s="154"/>
      <c r="J584" s="154"/>
    </row>
    <row r="585" spans="2:10" ht="15" x14ac:dyDescent="0.25">
      <c r="B585" s="193">
        <v>570</v>
      </c>
      <c r="C585" s="700" t="str" cm="1">
        <f t="array" ref="C585">IFERROR(
   INDEX('מצבת ורישום גנים'!B:$B,
      SMALL(
         IF(('מצבת ורישום גנים'!$A$3:$A$18000='נתונים כללים (1)'!$C$5),
         ROW('מצבת ורישום גנים'!$A$3:$A$18000)),
      ROW(A570))
   ),
"")</f>
        <v/>
      </c>
      <c r="D585" s="701" t="str">
        <f>IF(C585="", "",
   IFERROR(
      IF(VLOOKUP(C585, 'מצבת ורישום גנים'!B:H,7, FALSE) =$D$3,
         VLOOKUP(C585,'מצבת ורישום גנים'!B:D, 3, FALSE),
         "המוסד לא קיים ברשות"),
   "המוסד לא קיים"))</f>
        <v/>
      </c>
      <c r="E585" s="702" t="str">
        <f>IFERROR(VLOOKUP(C585,'מצבת ורישום גנים'!B:G,6,0),"")</f>
        <v/>
      </c>
      <c r="F585" s="702" t="str">
        <f>IFERROR(VLOOKUP(C:C,'מצבת ורישום גנים'!B:I,8,0),"  ")</f>
        <v xml:space="preserve">  </v>
      </c>
      <c r="G585" s="702" t="str">
        <f>IFERROR(VLOOKUP(C:C,'מצבת ורישום גנים'!B:H,4,0),"")</f>
        <v/>
      </c>
      <c r="H585" s="702" t="str">
        <f>IFERROR(VLOOKUP(C:C,'מצבת ורישום גנים'!B:H,5,0),"")</f>
        <v/>
      </c>
      <c r="I585" s="154"/>
      <c r="J585" s="154"/>
    </row>
    <row r="586" spans="2:10" ht="15" x14ac:dyDescent="0.25">
      <c r="B586" s="193">
        <v>571</v>
      </c>
      <c r="C586" s="700" t="str" cm="1">
        <f t="array" ref="C586">IFERROR(
   INDEX('מצבת ורישום גנים'!B:$B,
      SMALL(
         IF(('מצבת ורישום גנים'!$A$3:$A$18000='נתונים כללים (1)'!$C$5),
         ROW('מצבת ורישום גנים'!$A$3:$A$18000)),
      ROW(A571))
   ),
"")</f>
        <v/>
      </c>
      <c r="D586" s="701" t="str">
        <f>IF(C586="", "",
   IFERROR(
      IF(VLOOKUP(C586, 'מצבת ורישום גנים'!B:H,7, FALSE) =$D$3,
         VLOOKUP(C586,'מצבת ורישום גנים'!B:D, 3, FALSE),
         "המוסד לא קיים ברשות"),
   "המוסד לא קיים"))</f>
        <v/>
      </c>
      <c r="E586" s="702" t="str">
        <f>IFERROR(VLOOKUP(C586,'מצבת ורישום גנים'!B:G,6,0),"")</f>
        <v/>
      </c>
      <c r="F586" s="702" t="str">
        <f>IFERROR(VLOOKUP(C:C,'מצבת ורישום גנים'!B:I,8,0),"  ")</f>
        <v xml:space="preserve">  </v>
      </c>
      <c r="G586" s="702" t="str">
        <f>IFERROR(VLOOKUP(C:C,'מצבת ורישום גנים'!B:H,4,0),"")</f>
        <v/>
      </c>
      <c r="H586" s="702" t="str">
        <f>IFERROR(VLOOKUP(C:C,'מצבת ורישום גנים'!B:H,5,0),"")</f>
        <v/>
      </c>
      <c r="I586" s="154"/>
      <c r="J586" s="154"/>
    </row>
    <row r="587" spans="2:10" ht="15" x14ac:dyDescent="0.25">
      <c r="B587" s="193">
        <v>572</v>
      </c>
      <c r="C587" s="700" t="str" cm="1">
        <f t="array" ref="C587">IFERROR(
   INDEX('מצבת ורישום גנים'!B:$B,
      SMALL(
         IF(('מצבת ורישום גנים'!$A$3:$A$18000='נתונים כללים (1)'!$C$5),
         ROW('מצבת ורישום גנים'!$A$3:$A$18000)),
      ROW(A572))
   ),
"")</f>
        <v/>
      </c>
      <c r="D587" s="701" t="str">
        <f>IF(C587="", "",
   IFERROR(
      IF(VLOOKUP(C587, 'מצבת ורישום גנים'!B:H,7, FALSE) =$D$3,
         VLOOKUP(C587,'מצבת ורישום גנים'!B:D, 3, FALSE),
         "המוסד לא קיים ברשות"),
   "המוסד לא קיים"))</f>
        <v/>
      </c>
      <c r="E587" s="702" t="str">
        <f>IFERROR(VLOOKUP(C587,'מצבת ורישום גנים'!B:G,6,0),"")</f>
        <v/>
      </c>
      <c r="F587" s="702" t="str">
        <f>IFERROR(VLOOKUP(C:C,'מצבת ורישום גנים'!B:I,8,0),"  ")</f>
        <v xml:space="preserve">  </v>
      </c>
      <c r="G587" s="702" t="str">
        <f>IFERROR(VLOOKUP(C:C,'מצבת ורישום גנים'!B:H,4,0),"")</f>
        <v/>
      </c>
      <c r="H587" s="702" t="str">
        <f>IFERROR(VLOOKUP(C:C,'מצבת ורישום גנים'!B:H,5,0),"")</f>
        <v/>
      </c>
      <c r="I587" s="154"/>
      <c r="J587" s="154"/>
    </row>
    <row r="588" spans="2:10" ht="15" x14ac:dyDescent="0.25">
      <c r="B588" s="193">
        <v>573</v>
      </c>
      <c r="C588" s="700" t="str" cm="1">
        <f t="array" ref="C588">IFERROR(
   INDEX('מצבת ורישום גנים'!B:$B,
      SMALL(
         IF(('מצבת ורישום גנים'!$A$3:$A$18000='נתונים כללים (1)'!$C$5),
         ROW('מצבת ורישום גנים'!$A$3:$A$18000)),
      ROW(A573))
   ),
"")</f>
        <v/>
      </c>
      <c r="D588" s="701" t="str">
        <f>IF(C588="", "",
   IFERROR(
      IF(VLOOKUP(C588, 'מצבת ורישום גנים'!B:H,7, FALSE) =$D$3,
         VLOOKUP(C588,'מצבת ורישום גנים'!B:D, 3, FALSE),
         "המוסד לא קיים ברשות"),
   "המוסד לא קיים"))</f>
        <v/>
      </c>
      <c r="E588" s="702" t="str">
        <f>IFERROR(VLOOKUP(C588,'מצבת ורישום גנים'!B:G,6,0),"")</f>
        <v/>
      </c>
      <c r="F588" s="702" t="str">
        <f>IFERROR(VLOOKUP(C:C,'מצבת ורישום גנים'!B:I,8,0),"  ")</f>
        <v xml:space="preserve">  </v>
      </c>
      <c r="G588" s="702" t="str">
        <f>IFERROR(VLOOKUP(C:C,'מצבת ורישום גנים'!B:H,4,0),"")</f>
        <v/>
      </c>
      <c r="H588" s="702" t="str">
        <f>IFERROR(VLOOKUP(C:C,'מצבת ורישום גנים'!B:H,5,0),"")</f>
        <v/>
      </c>
      <c r="I588" s="154"/>
      <c r="J588" s="154"/>
    </row>
    <row r="589" spans="2:10" ht="15" x14ac:dyDescent="0.25">
      <c r="B589" s="193">
        <v>574</v>
      </c>
      <c r="C589" s="700" t="str" cm="1">
        <f t="array" ref="C589">IFERROR(
   INDEX('מצבת ורישום גנים'!B:$B,
      SMALL(
         IF(('מצבת ורישום גנים'!$A$3:$A$18000='נתונים כללים (1)'!$C$5),
         ROW('מצבת ורישום גנים'!$A$3:$A$18000)),
      ROW(A574))
   ),
"")</f>
        <v/>
      </c>
      <c r="D589" s="701" t="str">
        <f>IF(C589="", "",
   IFERROR(
      IF(VLOOKUP(C589, 'מצבת ורישום גנים'!B:H,7, FALSE) =$D$3,
         VLOOKUP(C589,'מצבת ורישום גנים'!B:D, 3, FALSE),
         "המוסד לא קיים ברשות"),
   "המוסד לא קיים"))</f>
        <v/>
      </c>
      <c r="E589" s="702" t="str">
        <f>IFERROR(VLOOKUP(C589,'מצבת ורישום גנים'!B:G,6,0),"")</f>
        <v/>
      </c>
      <c r="F589" s="702" t="str">
        <f>IFERROR(VLOOKUP(C:C,'מצבת ורישום גנים'!B:I,8,0),"  ")</f>
        <v xml:space="preserve">  </v>
      </c>
      <c r="G589" s="702" t="str">
        <f>IFERROR(VLOOKUP(C:C,'מצבת ורישום גנים'!B:H,4,0),"")</f>
        <v/>
      </c>
      <c r="H589" s="702" t="str">
        <f>IFERROR(VLOOKUP(C:C,'מצבת ורישום גנים'!B:H,5,0),"")</f>
        <v/>
      </c>
      <c r="I589" s="154"/>
      <c r="J589" s="154"/>
    </row>
    <row r="590" spans="2:10" ht="15" x14ac:dyDescent="0.25">
      <c r="B590" s="193">
        <v>575</v>
      </c>
      <c r="C590" s="700" t="str" cm="1">
        <f t="array" ref="C590">IFERROR(
   INDEX('מצבת ורישום גנים'!B:$B,
      SMALL(
         IF(('מצבת ורישום גנים'!$A$3:$A$18000='נתונים כללים (1)'!$C$5),
         ROW('מצבת ורישום גנים'!$A$3:$A$18000)),
      ROW(A575))
   ),
"")</f>
        <v/>
      </c>
      <c r="D590" s="701" t="str">
        <f>IF(C590="", "",
   IFERROR(
      IF(VLOOKUP(C590, 'מצבת ורישום גנים'!B:H,7, FALSE) =$D$3,
         VLOOKUP(C590,'מצבת ורישום גנים'!B:D, 3, FALSE),
         "המוסד לא קיים ברשות"),
   "המוסד לא קיים"))</f>
        <v/>
      </c>
      <c r="E590" s="702" t="str">
        <f>IFERROR(VLOOKUP(C590,'מצבת ורישום גנים'!B:G,6,0),"")</f>
        <v/>
      </c>
      <c r="F590" s="702" t="str">
        <f>IFERROR(VLOOKUP(C:C,'מצבת ורישום גנים'!B:I,8,0),"  ")</f>
        <v xml:space="preserve">  </v>
      </c>
      <c r="G590" s="702" t="str">
        <f>IFERROR(VLOOKUP(C:C,'מצבת ורישום גנים'!B:H,4,0),"")</f>
        <v/>
      </c>
      <c r="H590" s="702" t="str">
        <f>IFERROR(VLOOKUP(C:C,'מצבת ורישום גנים'!B:H,5,0),"")</f>
        <v/>
      </c>
      <c r="I590" s="154"/>
      <c r="J590" s="154"/>
    </row>
    <row r="591" spans="2:10" ht="15" x14ac:dyDescent="0.25">
      <c r="B591" s="193">
        <v>576</v>
      </c>
      <c r="C591" s="700" t="str" cm="1">
        <f t="array" ref="C591">IFERROR(
   INDEX('מצבת ורישום גנים'!B:$B,
      SMALL(
         IF(('מצבת ורישום גנים'!$A$3:$A$18000='נתונים כללים (1)'!$C$5),
         ROW('מצבת ורישום גנים'!$A$3:$A$18000)),
      ROW(A576))
   ),
"")</f>
        <v/>
      </c>
      <c r="D591" s="701" t="str">
        <f>IF(C591="", "",
   IFERROR(
      IF(VLOOKUP(C591, 'מצבת ורישום גנים'!B:H,7, FALSE) =$D$3,
         VLOOKUP(C591,'מצבת ורישום גנים'!B:D, 3, FALSE),
         "המוסד לא קיים ברשות"),
   "המוסד לא קיים"))</f>
        <v/>
      </c>
      <c r="E591" s="702" t="str">
        <f>IFERROR(VLOOKUP(C591,'מצבת ורישום גנים'!B:G,6,0),"")</f>
        <v/>
      </c>
      <c r="F591" s="702" t="str">
        <f>IFERROR(VLOOKUP(C:C,'מצבת ורישום גנים'!B:I,8,0),"  ")</f>
        <v xml:space="preserve">  </v>
      </c>
      <c r="G591" s="702" t="str">
        <f>IFERROR(VLOOKUP(C:C,'מצבת ורישום גנים'!B:H,4,0),"")</f>
        <v/>
      </c>
      <c r="H591" s="702" t="str">
        <f>IFERROR(VLOOKUP(C:C,'מצבת ורישום גנים'!B:H,5,0),"")</f>
        <v/>
      </c>
      <c r="I591" s="154"/>
      <c r="J591" s="154"/>
    </row>
    <row r="592" spans="2:10" ht="15" x14ac:dyDescent="0.25">
      <c r="B592" s="193">
        <v>577</v>
      </c>
      <c r="C592" s="700" t="str" cm="1">
        <f t="array" ref="C592">IFERROR(
   INDEX('מצבת ורישום גנים'!B:$B,
      SMALL(
         IF(('מצבת ורישום גנים'!$A$3:$A$18000='נתונים כללים (1)'!$C$5),
         ROW('מצבת ורישום גנים'!$A$3:$A$18000)),
      ROW(A577))
   ),
"")</f>
        <v/>
      </c>
      <c r="D592" s="701" t="str">
        <f>IF(C592="", "",
   IFERROR(
      IF(VLOOKUP(C592, 'מצבת ורישום גנים'!B:H,7, FALSE) =$D$3,
         VLOOKUP(C592,'מצבת ורישום גנים'!B:D, 3, FALSE),
         "המוסד לא קיים ברשות"),
   "המוסד לא קיים"))</f>
        <v/>
      </c>
      <c r="E592" s="702" t="str">
        <f>IFERROR(VLOOKUP(C592,'מצבת ורישום גנים'!B:G,6,0),"")</f>
        <v/>
      </c>
      <c r="F592" s="702" t="str">
        <f>IFERROR(VLOOKUP(C:C,'מצבת ורישום גנים'!B:I,8,0),"  ")</f>
        <v xml:space="preserve">  </v>
      </c>
      <c r="G592" s="702" t="str">
        <f>IFERROR(VLOOKUP(C:C,'מצבת ורישום גנים'!B:H,4,0),"")</f>
        <v/>
      </c>
      <c r="H592" s="702" t="str">
        <f>IFERROR(VLOOKUP(C:C,'מצבת ורישום גנים'!B:H,5,0),"")</f>
        <v/>
      </c>
      <c r="I592" s="154"/>
      <c r="J592" s="154"/>
    </row>
    <row r="593" spans="2:10" ht="15" x14ac:dyDescent="0.25">
      <c r="B593" s="193">
        <v>578</v>
      </c>
      <c r="C593" s="700" t="str" cm="1">
        <f t="array" ref="C593">IFERROR(
   INDEX('מצבת ורישום גנים'!B:$B,
      SMALL(
         IF(('מצבת ורישום גנים'!$A$3:$A$18000='נתונים כללים (1)'!$C$5),
         ROW('מצבת ורישום גנים'!$A$3:$A$18000)),
      ROW(A578))
   ),
"")</f>
        <v/>
      </c>
      <c r="D593" s="701" t="str">
        <f>IF(C593="", "",
   IFERROR(
      IF(VLOOKUP(C593, 'מצבת ורישום גנים'!B:H,7, FALSE) =$D$3,
         VLOOKUP(C593,'מצבת ורישום גנים'!B:D, 3, FALSE),
         "המוסד לא קיים ברשות"),
   "המוסד לא קיים"))</f>
        <v/>
      </c>
      <c r="E593" s="702" t="str">
        <f>IFERROR(VLOOKUP(C593,'מצבת ורישום גנים'!B:G,6,0),"")</f>
        <v/>
      </c>
      <c r="F593" s="702" t="str">
        <f>IFERROR(VLOOKUP(C:C,'מצבת ורישום גנים'!B:I,8,0),"  ")</f>
        <v xml:space="preserve">  </v>
      </c>
      <c r="G593" s="702" t="str">
        <f>IFERROR(VLOOKUP(C:C,'מצבת ורישום גנים'!B:H,4,0),"")</f>
        <v/>
      </c>
      <c r="H593" s="702" t="str">
        <f>IFERROR(VLOOKUP(C:C,'מצבת ורישום גנים'!B:H,5,0),"")</f>
        <v/>
      </c>
      <c r="I593" s="154"/>
      <c r="J593" s="154"/>
    </row>
    <row r="594" spans="2:10" ht="15" x14ac:dyDescent="0.25">
      <c r="B594" s="193">
        <v>579</v>
      </c>
      <c r="C594" s="700" t="str" cm="1">
        <f t="array" ref="C594">IFERROR(
   INDEX('מצבת ורישום גנים'!B:$B,
      SMALL(
         IF(('מצבת ורישום גנים'!$A$3:$A$18000='נתונים כללים (1)'!$C$5),
         ROW('מצבת ורישום גנים'!$A$3:$A$18000)),
      ROW(A579))
   ),
"")</f>
        <v/>
      </c>
      <c r="D594" s="701" t="str">
        <f>IF(C594="", "",
   IFERROR(
      IF(VLOOKUP(C594, 'מצבת ורישום גנים'!B:H,7, FALSE) =$D$3,
         VLOOKUP(C594,'מצבת ורישום גנים'!B:D, 3, FALSE),
         "המוסד לא קיים ברשות"),
   "המוסד לא קיים"))</f>
        <v/>
      </c>
      <c r="E594" s="702" t="str">
        <f>IFERROR(VLOOKUP(C594,'מצבת ורישום גנים'!B:G,6,0),"")</f>
        <v/>
      </c>
      <c r="F594" s="702" t="str">
        <f>IFERROR(VLOOKUP(C:C,'מצבת ורישום גנים'!B:I,8,0),"  ")</f>
        <v xml:space="preserve">  </v>
      </c>
      <c r="G594" s="702" t="str">
        <f>IFERROR(VLOOKUP(C:C,'מצבת ורישום גנים'!B:H,4,0),"")</f>
        <v/>
      </c>
      <c r="H594" s="702" t="str">
        <f>IFERROR(VLOOKUP(C:C,'מצבת ורישום גנים'!B:H,5,0),"")</f>
        <v/>
      </c>
      <c r="I594" s="154"/>
      <c r="J594" s="154"/>
    </row>
    <row r="595" spans="2:10" ht="15" x14ac:dyDescent="0.25">
      <c r="B595" s="193">
        <v>580</v>
      </c>
      <c r="C595" s="700" t="str" cm="1">
        <f t="array" ref="C595">IFERROR(
   INDEX('מצבת ורישום גנים'!B:$B,
      SMALL(
         IF(('מצבת ורישום גנים'!$A$3:$A$18000='נתונים כללים (1)'!$C$5),
         ROW('מצבת ורישום גנים'!$A$3:$A$18000)),
      ROW(A580))
   ),
"")</f>
        <v/>
      </c>
      <c r="D595" s="701" t="str">
        <f>IF(C595="", "",
   IFERROR(
      IF(VLOOKUP(C595, 'מצבת ורישום גנים'!B:H,7, FALSE) =$D$3,
         VLOOKUP(C595,'מצבת ורישום גנים'!B:D, 3, FALSE),
         "המוסד לא קיים ברשות"),
   "המוסד לא קיים"))</f>
        <v/>
      </c>
      <c r="E595" s="702" t="str">
        <f>IFERROR(VLOOKUP(C595,'מצבת ורישום גנים'!B:G,6,0),"")</f>
        <v/>
      </c>
      <c r="F595" s="702" t="str">
        <f>IFERROR(VLOOKUP(C:C,'מצבת ורישום גנים'!B:I,8,0),"  ")</f>
        <v xml:space="preserve">  </v>
      </c>
      <c r="G595" s="702" t="str">
        <f>IFERROR(VLOOKUP(C:C,'מצבת ורישום גנים'!B:H,4,0),"")</f>
        <v/>
      </c>
      <c r="H595" s="702" t="str">
        <f>IFERROR(VLOOKUP(C:C,'מצבת ורישום גנים'!B:H,5,0),"")</f>
        <v/>
      </c>
      <c r="I595" s="154"/>
      <c r="J595" s="154"/>
    </row>
    <row r="596" spans="2:10" ht="15" x14ac:dyDescent="0.25">
      <c r="B596" s="193">
        <v>581</v>
      </c>
      <c r="C596" s="700" t="str" cm="1">
        <f t="array" ref="C596">IFERROR(
   INDEX('מצבת ורישום גנים'!B:$B,
      SMALL(
         IF(('מצבת ורישום גנים'!$A$3:$A$18000='נתונים כללים (1)'!$C$5),
         ROW('מצבת ורישום גנים'!$A$3:$A$18000)),
      ROW(A581))
   ),
"")</f>
        <v/>
      </c>
      <c r="D596" s="701" t="str">
        <f>IF(C596="", "",
   IFERROR(
      IF(VLOOKUP(C596, 'מצבת ורישום גנים'!B:H,7, FALSE) =$D$3,
         VLOOKUP(C596,'מצבת ורישום גנים'!B:D, 3, FALSE),
         "המוסד לא קיים ברשות"),
   "המוסד לא קיים"))</f>
        <v/>
      </c>
      <c r="E596" s="702" t="str">
        <f>IFERROR(VLOOKUP(C596,'מצבת ורישום גנים'!B:G,6,0),"")</f>
        <v/>
      </c>
      <c r="F596" s="702" t="str">
        <f>IFERROR(VLOOKUP(C:C,'מצבת ורישום גנים'!B:I,8,0),"  ")</f>
        <v xml:space="preserve">  </v>
      </c>
      <c r="G596" s="702" t="str">
        <f>IFERROR(VLOOKUP(C:C,'מצבת ורישום גנים'!B:H,4,0),"")</f>
        <v/>
      </c>
      <c r="H596" s="702" t="str">
        <f>IFERROR(VLOOKUP(C:C,'מצבת ורישום גנים'!B:H,5,0),"")</f>
        <v/>
      </c>
      <c r="I596" s="154"/>
      <c r="J596" s="154"/>
    </row>
    <row r="597" spans="2:10" ht="15" x14ac:dyDescent="0.25">
      <c r="B597" s="193">
        <v>582</v>
      </c>
      <c r="C597" s="700" t="str" cm="1">
        <f t="array" ref="C597">IFERROR(
   INDEX('מצבת ורישום גנים'!B:$B,
      SMALL(
         IF(('מצבת ורישום גנים'!$A$3:$A$18000='נתונים כללים (1)'!$C$5),
         ROW('מצבת ורישום גנים'!$A$3:$A$18000)),
      ROW(A582))
   ),
"")</f>
        <v/>
      </c>
      <c r="D597" s="701" t="str">
        <f>IF(C597="", "",
   IFERROR(
      IF(VLOOKUP(C597, 'מצבת ורישום גנים'!B:H,7, FALSE) =$D$3,
         VLOOKUP(C597,'מצבת ורישום גנים'!B:D, 3, FALSE),
         "המוסד לא קיים ברשות"),
   "המוסד לא קיים"))</f>
        <v/>
      </c>
      <c r="E597" s="702" t="str">
        <f>IFERROR(VLOOKUP(C597,'מצבת ורישום גנים'!B:G,6,0),"")</f>
        <v/>
      </c>
      <c r="F597" s="702" t="str">
        <f>IFERROR(VLOOKUP(C:C,'מצבת ורישום גנים'!B:I,8,0),"  ")</f>
        <v xml:space="preserve">  </v>
      </c>
      <c r="G597" s="702" t="str">
        <f>IFERROR(VLOOKUP(C:C,'מצבת ורישום גנים'!B:H,4,0),"")</f>
        <v/>
      </c>
      <c r="H597" s="702" t="str">
        <f>IFERROR(VLOOKUP(C:C,'מצבת ורישום גנים'!B:H,5,0),"")</f>
        <v/>
      </c>
      <c r="I597" s="154"/>
      <c r="J597" s="154"/>
    </row>
    <row r="598" spans="2:10" ht="15" x14ac:dyDescent="0.25">
      <c r="B598" s="193">
        <v>583</v>
      </c>
      <c r="C598" s="700" t="str" cm="1">
        <f t="array" ref="C598">IFERROR(
   INDEX('מצבת ורישום גנים'!B:$B,
      SMALL(
         IF(('מצבת ורישום גנים'!$A$3:$A$18000='נתונים כללים (1)'!$C$5),
         ROW('מצבת ורישום גנים'!$A$3:$A$18000)),
      ROW(A583))
   ),
"")</f>
        <v/>
      </c>
      <c r="D598" s="701" t="str">
        <f>IF(C598="", "",
   IFERROR(
      IF(VLOOKUP(C598, 'מצבת ורישום גנים'!B:H,7, FALSE) =$D$3,
         VLOOKUP(C598,'מצבת ורישום גנים'!B:D, 3, FALSE),
         "המוסד לא קיים ברשות"),
   "המוסד לא קיים"))</f>
        <v/>
      </c>
      <c r="E598" s="702" t="str">
        <f>IFERROR(VLOOKUP(C598,'מצבת ורישום גנים'!B:G,6,0),"")</f>
        <v/>
      </c>
      <c r="F598" s="702" t="str">
        <f>IFERROR(VLOOKUP(C:C,'מצבת ורישום גנים'!B:I,8,0),"  ")</f>
        <v xml:space="preserve">  </v>
      </c>
      <c r="G598" s="702" t="str">
        <f>IFERROR(VLOOKUP(C:C,'מצבת ורישום גנים'!B:H,4,0),"")</f>
        <v/>
      </c>
      <c r="H598" s="702" t="str">
        <f>IFERROR(VLOOKUP(C:C,'מצבת ורישום גנים'!B:H,5,0),"")</f>
        <v/>
      </c>
      <c r="I598" s="154"/>
      <c r="J598" s="154"/>
    </row>
    <row r="599" spans="2:10" ht="15" x14ac:dyDescent="0.25">
      <c r="B599" s="193">
        <v>584</v>
      </c>
      <c r="C599" s="700" t="str" cm="1">
        <f t="array" ref="C599">IFERROR(
   INDEX('מצבת ורישום גנים'!B:$B,
      SMALL(
         IF(('מצבת ורישום גנים'!$A$3:$A$18000='נתונים כללים (1)'!$C$5),
         ROW('מצבת ורישום גנים'!$A$3:$A$18000)),
      ROW(A584))
   ),
"")</f>
        <v/>
      </c>
      <c r="D599" s="701" t="str">
        <f>IF(C599="", "",
   IFERROR(
      IF(VLOOKUP(C599, 'מצבת ורישום גנים'!B:H,7, FALSE) =$D$3,
         VLOOKUP(C599,'מצבת ורישום גנים'!B:D, 3, FALSE),
         "המוסד לא קיים ברשות"),
   "המוסד לא קיים"))</f>
        <v/>
      </c>
      <c r="E599" s="702" t="str">
        <f>IFERROR(VLOOKUP(C599,'מצבת ורישום גנים'!B:G,6,0),"")</f>
        <v/>
      </c>
      <c r="F599" s="702" t="str">
        <f>IFERROR(VLOOKUP(C:C,'מצבת ורישום גנים'!B:I,8,0),"  ")</f>
        <v xml:space="preserve">  </v>
      </c>
      <c r="G599" s="702" t="str">
        <f>IFERROR(VLOOKUP(C:C,'מצבת ורישום גנים'!B:H,4,0),"")</f>
        <v/>
      </c>
      <c r="H599" s="702" t="str">
        <f>IFERROR(VLOOKUP(C:C,'מצבת ורישום גנים'!B:H,5,0),"")</f>
        <v/>
      </c>
      <c r="I599" s="154"/>
      <c r="J599" s="154"/>
    </row>
    <row r="600" spans="2:10" ht="15" x14ac:dyDescent="0.25">
      <c r="B600" s="193">
        <v>585</v>
      </c>
      <c r="C600" s="700" t="str" cm="1">
        <f t="array" ref="C600">IFERROR(
   INDEX('מצבת ורישום גנים'!B:$B,
      SMALL(
         IF(('מצבת ורישום גנים'!$A$3:$A$18000='נתונים כללים (1)'!$C$5),
         ROW('מצבת ורישום גנים'!$A$3:$A$18000)),
      ROW(A585))
   ),
"")</f>
        <v/>
      </c>
      <c r="D600" s="701" t="str">
        <f>IF(C600="", "",
   IFERROR(
      IF(VLOOKUP(C600, 'מצבת ורישום גנים'!B:H,7, FALSE) =$D$3,
         VLOOKUP(C600,'מצבת ורישום גנים'!B:D, 3, FALSE),
         "המוסד לא קיים ברשות"),
   "המוסד לא קיים"))</f>
        <v/>
      </c>
      <c r="E600" s="702" t="str">
        <f>IFERROR(VLOOKUP(C600,'מצבת ורישום גנים'!B:G,6,0),"")</f>
        <v/>
      </c>
      <c r="F600" s="702" t="str">
        <f>IFERROR(VLOOKUP(C:C,'מצבת ורישום גנים'!B:I,8,0),"  ")</f>
        <v xml:space="preserve">  </v>
      </c>
      <c r="G600" s="702" t="str">
        <f>IFERROR(VLOOKUP(C:C,'מצבת ורישום גנים'!B:H,4,0),"")</f>
        <v/>
      </c>
      <c r="H600" s="702" t="str">
        <f>IFERROR(VLOOKUP(C:C,'מצבת ורישום גנים'!B:H,5,0),"")</f>
        <v/>
      </c>
      <c r="I600" s="154"/>
      <c r="J600" s="154"/>
    </row>
    <row r="601" spans="2:10" ht="15" x14ac:dyDescent="0.25">
      <c r="B601" s="193">
        <v>586</v>
      </c>
      <c r="C601" s="700" t="str" cm="1">
        <f t="array" ref="C601">IFERROR(
   INDEX('מצבת ורישום גנים'!B:$B,
      SMALL(
         IF(('מצבת ורישום גנים'!$A$3:$A$18000='נתונים כללים (1)'!$C$5),
         ROW('מצבת ורישום גנים'!$A$3:$A$18000)),
      ROW(A586))
   ),
"")</f>
        <v/>
      </c>
      <c r="D601" s="701" t="str">
        <f>IF(C601="", "",
   IFERROR(
      IF(VLOOKUP(C601, 'מצבת ורישום גנים'!B:H,7, FALSE) =$D$3,
         VLOOKUP(C601,'מצבת ורישום גנים'!B:D, 3, FALSE),
         "המוסד לא קיים ברשות"),
   "המוסד לא קיים"))</f>
        <v/>
      </c>
      <c r="E601" s="702" t="str">
        <f>IFERROR(VLOOKUP(C601,'מצבת ורישום גנים'!B:G,6,0),"")</f>
        <v/>
      </c>
      <c r="F601" s="702" t="str">
        <f>IFERROR(VLOOKUP(C:C,'מצבת ורישום גנים'!B:I,8,0),"  ")</f>
        <v xml:space="preserve">  </v>
      </c>
      <c r="G601" s="702" t="str">
        <f>IFERROR(VLOOKUP(C:C,'מצבת ורישום גנים'!B:H,4,0),"")</f>
        <v/>
      </c>
      <c r="H601" s="702" t="str">
        <f>IFERROR(VLOOKUP(C:C,'מצבת ורישום גנים'!B:H,5,0),"")</f>
        <v/>
      </c>
      <c r="I601" s="154"/>
      <c r="J601" s="154"/>
    </row>
    <row r="602" spans="2:10" ht="15" x14ac:dyDescent="0.25">
      <c r="B602" s="193">
        <v>587</v>
      </c>
      <c r="C602" s="700" t="str" cm="1">
        <f t="array" ref="C602">IFERROR(
   INDEX('מצבת ורישום גנים'!B:$B,
      SMALL(
         IF(('מצבת ורישום גנים'!$A$3:$A$18000='נתונים כללים (1)'!$C$5),
         ROW('מצבת ורישום גנים'!$A$3:$A$18000)),
      ROW(A587))
   ),
"")</f>
        <v/>
      </c>
      <c r="D602" s="701" t="str">
        <f>IF(C602="", "",
   IFERROR(
      IF(VLOOKUP(C602, 'מצבת ורישום גנים'!B:H,7, FALSE) =$D$3,
         VLOOKUP(C602,'מצבת ורישום גנים'!B:D, 3, FALSE),
         "המוסד לא קיים ברשות"),
   "המוסד לא קיים"))</f>
        <v/>
      </c>
      <c r="E602" s="702" t="str">
        <f>IFERROR(VLOOKUP(C602,'מצבת ורישום גנים'!B:G,6,0),"")</f>
        <v/>
      </c>
      <c r="F602" s="702" t="str">
        <f>IFERROR(VLOOKUP(C:C,'מצבת ורישום גנים'!B:I,8,0),"  ")</f>
        <v xml:space="preserve">  </v>
      </c>
      <c r="G602" s="702" t="str">
        <f>IFERROR(VLOOKUP(C:C,'מצבת ורישום גנים'!B:H,4,0),"")</f>
        <v/>
      </c>
      <c r="H602" s="702" t="str">
        <f>IFERROR(VLOOKUP(C:C,'מצבת ורישום גנים'!B:H,5,0),"")</f>
        <v/>
      </c>
      <c r="I602" s="154"/>
      <c r="J602" s="154"/>
    </row>
    <row r="603" spans="2:10" ht="15" x14ac:dyDescent="0.25">
      <c r="B603" s="193">
        <v>588</v>
      </c>
      <c r="C603" s="700" t="str" cm="1">
        <f t="array" ref="C603">IFERROR(
   INDEX('מצבת ורישום גנים'!B:$B,
      SMALL(
         IF(('מצבת ורישום גנים'!$A$3:$A$18000='נתונים כללים (1)'!$C$5),
         ROW('מצבת ורישום גנים'!$A$3:$A$18000)),
      ROW(A588))
   ),
"")</f>
        <v/>
      </c>
      <c r="D603" s="701" t="str">
        <f>IF(C603="", "",
   IFERROR(
      IF(VLOOKUP(C603, 'מצבת ורישום גנים'!B:H,7, FALSE) =$D$3,
         VLOOKUP(C603,'מצבת ורישום גנים'!B:D, 3, FALSE),
         "המוסד לא קיים ברשות"),
   "המוסד לא קיים"))</f>
        <v/>
      </c>
      <c r="E603" s="702" t="str">
        <f>IFERROR(VLOOKUP(C603,'מצבת ורישום גנים'!B:G,6,0),"")</f>
        <v/>
      </c>
      <c r="F603" s="702" t="str">
        <f>IFERROR(VLOOKUP(C:C,'מצבת ורישום גנים'!B:I,8,0),"  ")</f>
        <v xml:space="preserve">  </v>
      </c>
      <c r="G603" s="702" t="str">
        <f>IFERROR(VLOOKUP(C:C,'מצבת ורישום גנים'!B:H,4,0),"")</f>
        <v/>
      </c>
      <c r="H603" s="702" t="str">
        <f>IFERROR(VLOOKUP(C:C,'מצבת ורישום גנים'!B:H,5,0),"")</f>
        <v/>
      </c>
      <c r="I603" s="154"/>
      <c r="J603" s="154"/>
    </row>
    <row r="604" spans="2:10" ht="15" x14ac:dyDescent="0.25">
      <c r="B604" s="193">
        <v>589</v>
      </c>
      <c r="C604" s="700" t="str" cm="1">
        <f t="array" ref="C604">IFERROR(
   INDEX('מצבת ורישום גנים'!B:$B,
      SMALL(
         IF(('מצבת ורישום גנים'!$A$3:$A$18000='נתונים כללים (1)'!$C$5),
         ROW('מצבת ורישום גנים'!$A$3:$A$18000)),
      ROW(A589))
   ),
"")</f>
        <v/>
      </c>
      <c r="D604" s="701" t="str">
        <f>IF(C604="", "",
   IFERROR(
      IF(VLOOKUP(C604, 'מצבת ורישום גנים'!B:H,7, FALSE) =$D$3,
         VLOOKUP(C604,'מצבת ורישום גנים'!B:D, 3, FALSE),
         "המוסד לא קיים ברשות"),
   "המוסד לא קיים"))</f>
        <v/>
      </c>
      <c r="E604" s="702" t="str">
        <f>IFERROR(VLOOKUP(C604,'מצבת ורישום גנים'!B:G,6,0),"")</f>
        <v/>
      </c>
      <c r="F604" s="702" t="str">
        <f>IFERROR(VLOOKUP(C:C,'מצבת ורישום גנים'!B:I,8,0),"  ")</f>
        <v xml:space="preserve">  </v>
      </c>
      <c r="G604" s="702" t="str">
        <f>IFERROR(VLOOKUP(C:C,'מצבת ורישום גנים'!B:H,4,0),"")</f>
        <v/>
      </c>
      <c r="H604" s="702" t="str">
        <f>IFERROR(VLOOKUP(C:C,'מצבת ורישום גנים'!B:H,5,0),"")</f>
        <v/>
      </c>
      <c r="I604" s="154"/>
      <c r="J604" s="154"/>
    </row>
    <row r="605" spans="2:10" ht="15" x14ac:dyDescent="0.25">
      <c r="B605" s="193">
        <v>590</v>
      </c>
      <c r="C605" s="700" t="str" cm="1">
        <f t="array" ref="C605">IFERROR(
   INDEX('מצבת ורישום גנים'!B:$B,
      SMALL(
         IF(('מצבת ורישום גנים'!$A$3:$A$18000='נתונים כללים (1)'!$C$5),
         ROW('מצבת ורישום גנים'!$A$3:$A$18000)),
      ROW(A590))
   ),
"")</f>
        <v/>
      </c>
      <c r="D605" s="701" t="str">
        <f>IF(C605="", "",
   IFERROR(
      IF(VLOOKUP(C605, 'מצבת ורישום גנים'!B:H,7, FALSE) =$D$3,
         VLOOKUP(C605,'מצבת ורישום גנים'!B:D, 3, FALSE),
         "המוסד לא קיים ברשות"),
   "המוסד לא קיים"))</f>
        <v/>
      </c>
      <c r="E605" s="702" t="str">
        <f>IFERROR(VLOOKUP(C605,'מצבת ורישום גנים'!B:G,6,0),"")</f>
        <v/>
      </c>
      <c r="F605" s="702" t="str">
        <f>IFERROR(VLOOKUP(C:C,'מצבת ורישום גנים'!B:I,8,0),"  ")</f>
        <v xml:space="preserve">  </v>
      </c>
      <c r="G605" s="702" t="str">
        <f>IFERROR(VLOOKUP(C:C,'מצבת ורישום גנים'!B:H,4,0),"")</f>
        <v/>
      </c>
      <c r="H605" s="702" t="str">
        <f>IFERROR(VLOOKUP(C:C,'מצבת ורישום גנים'!B:H,5,0),"")</f>
        <v/>
      </c>
      <c r="I605" s="154"/>
      <c r="J605" s="154"/>
    </row>
    <row r="606" spans="2:10" ht="15" x14ac:dyDescent="0.25">
      <c r="B606" s="193">
        <v>591</v>
      </c>
      <c r="C606" s="700" t="str" cm="1">
        <f t="array" ref="C606">IFERROR(
   INDEX('מצבת ורישום גנים'!B:$B,
      SMALL(
         IF(('מצבת ורישום גנים'!$A$3:$A$18000='נתונים כללים (1)'!$C$5),
         ROW('מצבת ורישום גנים'!$A$3:$A$18000)),
      ROW(A591))
   ),
"")</f>
        <v/>
      </c>
      <c r="D606" s="701" t="str">
        <f>IF(C606="", "",
   IFERROR(
      IF(VLOOKUP(C606, 'מצבת ורישום גנים'!B:H,7, FALSE) =$D$3,
         VLOOKUP(C606,'מצבת ורישום גנים'!B:D, 3, FALSE),
         "המוסד לא קיים ברשות"),
   "המוסד לא קיים"))</f>
        <v/>
      </c>
      <c r="E606" s="702" t="str">
        <f>IFERROR(VLOOKUP(C606,'מצבת ורישום גנים'!B:G,6,0),"")</f>
        <v/>
      </c>
      <c r="F606" s="702" t="str">
        <f>IFERROR(VLOOKUP(C:C,'מצבת ורישום גנים'!B:I,8,0),"  ")</f>
        <v xml:space="preserve">  </v>
      </c>
      <c r="G606" s="702" t="str">
        <f>IFERROR(VLOOKUP(C:C,'מצבת ורישום גנים'!B:H,4,0),"")</f>
        <v/>
      </c>
      <c r="H606" s="702" t="str">
        <f>IFERROR(VLOOKUP(C:C,'מצבת ורישום גנים'!B:H,5,0),"")</f>
        <v/>
      </c>
      <c r="I606" s="154"/>
      <c r="J606" s="154"/>
    </row>
    <row r="607" spans="2:10" ht="15" x14ac:dyDescent="0.25">
      <c r="B607" s="193">
        <v>592</v>
      </c>
      <c r="C607" s="700" t="str" cm="1">
        <f t="array" ref="C607">IFERROR(
   INDEX('מצבת ורישום גנים'!B:$B,
      SMALL(
         IF(('מצבת ורישום גנים'!$A$3:$A$18000='נתונים כללים (1)'!$C$5),
         ROW('מצבת ורישום גנים'!$A$3:$A$18000)),
      ROW(A592))
   ),
"")</f>
        <v/>
      </c>
      <c r="D607" s="701" t="str">
        <f>IF(C607="", "",
   IFERROR(
      IF(VLOOKUP(C607, 'מצבת ורישום גנים'!B:H,7, FALSE) =$D$3,
         VLOOKUP(C607,'מצבת ורישום גנים'!B:D, 3, FALSE),
         "המוסד לא קיים ברשות"),
   "המוסד לא קיים"))</f>
        <v/>
      </c>
      <c r="E607" s="702" t="str">
        <f>IFERROR(VLOOKUP(C607,'מצבת ורישום גנים'!B:G,6,0),"")</f>
        <v/>
      </c>
      <c r="F607" s="702" t="str">
        <f>IFERROR(VLOOKUP(C:C,'מצבת ורישום גנים'!B:I,8,0),"  ")</f>
        <v xml:space="preserve">  </v>
      </c>
      <c r="G607" s="702" t="str">
        <f>IFERROR(VLOOKUP(C:C,'מצבת ורישום גנים'!B:H,4,0),"")</f>
        <v/>
      </c>
      <c r="H607" s="702" t="str">
        <f>IFERROR(VLOOKUP(C:C,'מצבת ורישום גנים'!B:H,5,0),"")</f>
        <v/>
      </c>
      <c r="I607" s="154"/>
      <c r="J607" s="154"/>
    </row>
    <row r="608" spans="2:10" ht="15" x14ac:dyDescent="0.25">
      <c r="B608" s="193">
        <v>593</v>
      </c>
      <c r="C608" s="700" t="str" cm="1">
        <f t="array" ref="C608">IFERROR(
   INDEX('מצבת ורישום גנים'!B:$B,
      SMALL(
         IF(('מצבת ורישום גנים'!$A$3:$A$18000='נתונים כללים (1)'!$C$5),
         ROW('מצבת ורישום גנים'!$A$3:$A$18000)),
      ROW(A593))
   ),
"")</f>
        <v/>
      </c>
      <c r="D608" s="701" t="str">
        <f>IF(C608="", "",
   IFERROR(
      IF(VLOOKUP(C608, 'מצבת ורישום גנים'!B:H,7, FALSE) =$D$3,
         VLOOKUP(C608,'מצבת ורישום גנים'!B:D, 3, FALSE),
         "המוסד לא קיים ברשות"),
   "המוסד לא קיים"))</f>
        <v/>
      </c>
      <c r="E608" s="702" t="str">
        <f>IFERROR(VLOOKUP(C608,'מצבת ורישום גנים'!B:G,6,0),"")</f>
        <v/>
      </c>
      <c r="F608" s="702" t="str">
        <f>IFERROR(VLOOKUP(C:C,'מצבת ורישום גנים'!B:I,8,0),"  ")</f>
        <v xml:space="preserve">  </v>
      </c>
      <c r="G608" s="702" t="str">
        <f>IFERROR(VLOOKUP(C:C,'מצבת ורישום גנים'!B:H,4,0),"")</f>
        <v/>
      </c>
      <c r="H608" s="702" t="str">
        <f>IFERROR(VLOOKUP(C:C,'מצבת ורישום גנים'!B:H,5,0),"")</f>
        <v/>
      </c>
      <c r="I608" s="154"/>
      <c r="J608" s="154"/>
    </row>
    <row r="609" spans="2:10" ht="15" x14ac:dyDescent="0.25">
      <c r="B609" s="193">
        <v>594</v>
      </c>
      <c r="C609" s="700" t="str" cm="1">
        <f t="array" ref="C609">IFERROR(
   INDEX('מצבת ורישום גנים'!B:$B,
      SMALL(
         IF(('מצבת ורישום גנים'!$A$3:$A$18000='נתונים כללים (1)'!$C$5),
         ROW('מצבת ורישום גנים'!$A$3:$A$18000)),
      ROW(A594))
   ),
"")</f>
        <v/>
      </c>
      <c r="D609" s="701" t="str">
        <f>IF(C609="", "",
   IFERROR(
      IF(VLOOKUP(C609, 'מצבת ורישום גנים'!B:H,7, FALSE) =$D$3,
         VLOOKUP(C609,'מצבת ורישום גנים'!B:D, 3, FALSE),
         "המוסד לא קיים ברשות"),
   "המוסד לא קיים"))</f>
        <v/>
      </c>
      <c r="E609" s="702" t="str">
        <f>IFERROR(VLOOKUP(C609,'מצבת ורישום גנים'!B:G,6,0),"")</f>
        <v/>
      </c>
      <c r="F609" s="702" t="str">
        <f>IFERROR(VLOOKUP(C:C,'מצבת ורישום גנים'!B:I,8,0),"  ")</f>
        <v xml:space="preserve">  </v>
      </c>
      <c r="G609" s="702" t="str">
        <f>IFERROR(VLOOKUP(C:C,'מצבת ורישום גנים'!B:H,4,0),"")</f>
        <v/>
      </c>
      <c r="H609" s="702" t="str">
        <f>IFERROR(VLOOKUP(C:C,'מצבת ורישום גנים'!B:H,5,0),"")</f>
        <v/>
      </c>
      <c r="I609" s="154"/>
      <c r="J609" s="154"/>
    </row>
    <row r="610" spans="2:10" ht="15" x14ac:dyDescent="0.25">
      <c r="B610" s="193">
        <v>595</v>
      </c>
      <c r="C610" s="700" t="str" cm="1">
        <f t="array" ref="C610">IFERROR(
   INDEX('מצבת ורישום גנים'!B:$B,
      SMALL(
         IF(('מצבת ורישום גנים'!$A$3:$A$18000='נתונים כללים (1)'!$C$5),
         ROW('מצבת ורישום גנים'!$A$3:$A$18000)),
      ROW(A595))
   ),
"")</f>
        <v/>
      </c>
      <c r="D610" s="701" t="str">
        <f>IF(C610="", "",
   IFERROR(
      IF(VLOOKUP(C610, 'מצבת ורישום גנים'!B:H,7, FALSE) =$D$3,
         VLOOKUP(C610,'מצבת ורישום גנים'!B:D, 3, FALSE),
         "המוסד לא קיים ברשות"),
   "המוסד לא קיים"))</f>
        <v/>
      </c>
      <c r="E610" s="702" t="str">
        <f>IFERROR(VLOOKUP(C610,'מצבת ורישום גנים'!B:G,6,0),"")</f>
        <v/>
      </c>
      <c r="F610" s="702" t="str">
        <f>IFERROR(VLOOKUP(C:C,'מצבת ורישום גנים'!B:I,8,0),"  ")</f>
        <v xml:space="preserve">  </v>
      </c>
      <c r="G610" s="702" t="str">
        <f>IFERROR(VLOOKUP(C:C,'מצבת ורישום גנים'!B:H,4,0),"")</f>
        <v/>
      </c>
      <c r="H610" s="702" t="str">
        <f>IFERROR(VLOOKUP(C:C,'מצבת ורישום גנים'!B:H,5,0),"")</f>
        <v/>
      </c>
      <c r="I610" s="154"/>
      <c r="J610" s="154"/>
    </row>
    <row r="611" spans="2:10" ht="15" x14ac:dyDescent="0.25">
      <c r="B611" s="193">
        <v>596</v>
      </c>
      <c r="C611" s="700" t="str" cm="1">
        <f t="array" ref="C611">IFERROR(
   INDEX('מצבת ורישום גנים'!B:$B,
      SMALL(
         IF(('מצבת ורישום גנים'!$A$3:$A$18000='נתונים כללים (1)'!$C$5),
         ROW('מצבת ורישום גנים'!$A$3:$A$18000)),
      ROW(A596))
   ),
"")</f>
        <v/>
      </c>
      <c r="D611" s="701" t="str">
        <f>IF(C611="", "",
   IFERROR(
      IF(VLOOKUP(C611, 'מצבת ורישום גנים'!B:H,7, FALSE) =$D$3,
         VLOOKUP(C611,'מצבת ורישום גנים'!B:D, 3, FALSE),
         "המוסד לא קיים ברשות"),
   "המוסד לא קיים"))</f>
        <v/>
      </c>
      <c r="E611" s="702" t="str">
        <f>IFERROR(VLOOKUP(C611,'מצבת ורישום גנים'!B:G,6,0),"")</f>
        <v/>
      </c>
      <c r="F611" s="702" t="str">
        <f>IFERROR(VLOOKUP(C:C,'מצבת ורישום גנים'!B:I,8,0),"  ")</f>
        <v xml:space="preserve">  </v>
      </c>
      <c r="G611" s="702" t="str">
        <f>IFERROR(VLOOKUP(C:C,'מצבת ורישום גנים'!B:H,4,0),"")</f>
        <v/>
      </c>
      <c r="H611" s="702" t="str">
        <f>IFERROR(VLOOKUP(C:C,'מצבת ורישום גנים'!B:H,5,0),"")</f>
        <v/>
      </c>
      <c r="I611" s="154"/>
      <c r="J611" s="154"/>
    </row>
    <row r="612" spans="2:10" ht="15" x14ac:dyDescent="0.25">
      <c r="B612" s="193">
        <v>597</v>
      </c>
      <c r="C612" s="700" t="str" cm="1">
        <f t="array" ref="C612">IFERROR(
   INDEX('מצבת ורישום גנים'!B:$B,
      SMALL(
         IF(('מצבת ורישום גנים'!$A$3:$A$18000='נתונים כללים (1)'!$C$5),
         ROW('מצבת ורישום גנים'!$A$3:$A$18000)),
      ROW(A597))
   ),
"")</f>
        <v/>
      </c>
      <c r="D612" s="701" t="str">
        <f>IF(C612="", "",
   IFERROR(
      IF(VLOOKUP(C612, 'מצבת ורישום גנים'!B:H,7, FALSE) =$D$3,
         VLOOKUP(C612,'מצבת ורישום גנים'!B:D, 3, FALSE),
         "המוסד לא קיים ברשות"),
   "המוסד לא קיים"))</f>
        <v/>
      </c>
      <c r="E612" s="702" t="str">
        <f>IFERROR(VLOOKUP(C612,'מצבת ורישום גנים'!B:G,6,0),"")</f>
        <v/>
      </c>
      <c r="F612" s="702" t="str">
        <f>IFERROR(VLOOKUP(C:C,'מצבת ורישום גנים'!B:I,8,0),"  ")</f>
        <v xml:space="preserve">  </v>
      </c>
      <c r="G612" s="702" t="str">
        <f>IFERROR(VLOOKUP(C:C,'מצבת ורישום גנים'!B:H,4,0),"")</f>
        <v/>
      </c>
      <c r="H612" s="702" t="str">
        <f>IFERROR(VLOOKUP(C:C,'מצבת ורישום גנים'!B:H,5,0),"")</f>
        <v/>
      </c>
      <c r="I612" s="154"/>
      <c r="J612" s="154"/>
    </row>
    <row r="613" spans="2:10" ht="15" x14ac:dyDescent="0.25">
      <c r="B613" s="193">
        <v>598</v>
      </c>
      <c r="C613" s="700" t="str" cm="1">
        <f t="array" ref="C613">IFERROR(
   INDEX('מצבת ורישום גנים'!B:$B,
      SMALL(
         IF(('מצבת ורישום גנים'!$A$3:$A$18000='נתונים כללים (1)'!$C$5),
         ROW('מצבת ורישום גנים'!$A$3:$A$18000)),
      ROW(A598))
   ),
"")</f>
        <v/>
      </c>
      <c r="D613" s="701" t="str">
        <f>IF(C613="", "",
   IFERROR(
      IF(VLOOKUP(C613, 'מצבת ורישום גנים'!B:H,7, FALSE) =$D$3,
         VLOOKUP(C613,'מצבת ורישום גנים'!B:D, 3, FALSE),
         "המוסד לא קיים ברשות"),
   "המוסד לא קיים"))</f>
        <v/>
      </c>
      <c r="E613" s="702" t="str">
        <f>IFERROR(VLOOKUP(C613,'מצבת ורישום גנים'!B:G,6,0),"")</f>
        <v/>
      </c>
      <c r="F613" s="702" t="str">
        <f>IFERROR(VLOOKUP(C:C,'מצבת ורישום גנים'!B:I,8,0),"  ")</f>
        <v xml:space="preserve">  </v>
      </c>
      <c r="G613" s="702" t="str">
        <f>IFERROR(VLOOKUP(C:C,'מצבת ורישום גנים'!B:H,4,0),"")</f>
        <v/>
      </c>
      <c r="H613" s="702" t="str">
        <f>IFERROR(VLOOKUP(C:C,'מצבת ורישום גנים'!B:H,5,0),"")</f>
        <v/>
      </c>
      <c r="I613" s="154"/>
      <c r="J613" s="154"/>
    </row>
    <row r="614" spans="2:10" ht="15" x14ac:dyDescent="0.25">
      <c r="B614" s="193">
        <v>599</v>
      </c>
      <c r="C614" s="700" t="str" cm="1">
        <f t="array" ref="C614">IFERROR(
   INDEX('מצבת ורישום גנים'!B:$B,
      SMALL(
         IF(('מצבת ורישום גנים'!$A$3:$A$18000='נתונים כללים (1)'!$C$5),
         ROW('מצבת ורישום גנים'!$A$3:$A$18000)),
      ROW(A599))
   ),
"")</f>
        <v/>
      </c>
      <c r="D614" s="701" t="str">
        <f>IF(C614="", "",
   IFERROR(
      IF(VLOOKUP(C614, 'מצבת ורישום גנים'!B:H,7, FALSE) =$D$3,
         VLOOKUP(C614,'מצבת ורישום גנים'!B:D, 3, FALSE),
         "המוסד לא קיים ברשות"),
   "המוסד לא קיים"))</f>
        <v/>
      </c>
      <c r="E614" s="702" t="str">
        <f>IFERROR(VLOOKUP(C614,'מצבת ורישום גנים'!B:G,6,0),"")</f>
        <v/>
      </c>
      <c r="F614" s="702" t="str">
        <f>IFERROR(VLOOKUP(C:C,'מצבת ורישום גנים'!B:I,8,0),"  ")</f>
        <v xml:space="preserve">  </v>
      </c>
      <c r="G614" s="702" t="str">
        <f>IFERROR(VLOOKUP(C:C,'מצבת ורישום גנים'!B:H,4,0),"")</f>
        <v/>
      </c>
      <c r="H614" s="702" t="str">
        <f>IFERROR(VLOOKUP(C:C,'מצבת ורישום גנים'!B:H,5,0),"")</f>
        <v/>
      </c>
      <c r="I614" s="154"/>
      <c r="J614" s="154"/>
    </row>
    <row r="615" spans="2:10" ht="15" x14ac:dyDescent="0.25">
      <c r="B615" s="193">
        <v>600</v>
      </c>
      <c r="C615" s="700" t="str" cm="1">
        <f t="array" ref="C615">IFERROR(
   INDEX('מצבת ורישום גנים'!B:$B,
      SMALL(
         IF(('מצבת ורישום גנים'!$A$3:$A$18000='נתונים כללים (1)'!$C$5),
         ROW('מצבת ורישום גנים'!$A$3:$A$18000)),
      ROW(A600))
   ),
"")</f>
        <v/>
      </c>
      <c r="D615" s="701" t="str">
        <f>IF(C615="", "",
   IFERROR(
      IF(VLOOKUP(C615, 'מצבת ורישום גנים'!B:H,7, FALSE) =$D$3,
         VLOOKUP(C615,'מצבת ורישום גנים'!B:D, 3, FALSE),
         "המוסד לא קיים ברשות"),
   "המוסד לא קיים"))</f>
        <v/>
      </c>
      <c r="E615" s="702" t="str">
        <f>IFERROR(VLOOKUP(C615,'מצבת ורישום גנים'!B:G,6,0),"")</f>
        <v/>
      </c>
      <c r="F615" s="702" t="str">
        <f>IFERROR(VLOOKUP(C:C,'מצבת ורישום גנים'!B:I,8,0),"  ")</f>
        <v xml:space="preserve">  </v>
      </c>
      <c r="G615" s="702" t="str">
        <f>IFERROR(VLOOKUP(C:C,'מצבת ורישום גנים'!B:H,4,0),"")</f>
        <v/>
      </c>
      <c r="H615" s="702" t="str">
        <f>IFERROR(VLOOKUP(C:C,'מצבת ורישום גנים'!B:H,5,0),"")</f>
        <v/>
      </c>
      <c r="I615" s="154"/>
      <c r="J615" s="154"/>
    </row>
    <row r="616" spans="2:10" ht="15" x14ac:dyDescent="0.25">
      <c r="B616" s="193">
        <v>601</v>
      </c>
      <c r="C616" s="700" t="str" cm="1">
        <f t="array" ref="C616">IFERROR(
   INDEX('מצבת ורישום גנים'!B:$B,
      SMALL(
         IF(('מצבת ורישום גנים'!$A$3:$A$18000='נתונים כללים (1)'!$C$5),
         ROW('מצבת ורישום גנים'!$A$3:$A$18000)),
      ROW(A601))
   ),
"")</f>
        <v/>
      </c>
      <c r="D616" s="701" t="str">
        <f>IF(C616="", "",
   IFERROR(
      IF(VLOOKUP(C616, 'מצבת ורישום גנים'!B:H,7, FALSE) =$D$3,
         VLOOKUP(C616,'מצבת ורישום גנים'!B:D, 3, FALSE),
         "המוסד לא קיים ברשות"),
   "המוסד לא קיים"))</f>
        <v/>
      </c>
      <c r="E616" s="702" t="str">
        <f>IFERROR(VLOOKUP(C616,'מצבת ורישום גנים'!B:G,6,0),"")</f>
        <v/>
      </c>
      <c r="F616" s="702" t="str">
        <f>IFERROR(VLOOKUP(C:C,'מצבת ורישום גנים'!B:I,8,0),"  ")</f>
        <v xml:space="preserve">  </v>
      </c>
      <c r="G616" s="702" t="str">
        <f>IFERROR(VLOOKUP(C:C,'מצבת ורישום גנים'!B:H,4,0),"")</f>
        <v/>
      </c>
      <c r="H616" s="702" t="str">
        <f>IFERROR(VLOOKUP(C:C,'מצבת ורישום גנים'!B:H,5,0),"")</f>
        <v/>
      </c>
      <c r="I616" s="154"/>
      <c r="J616" s="154"/>
    </row>
    <row r="617" spans="2:10" ht="15" x14ac:dyDescent="0.25">
      <c r="B617" s="193">
        <v>602</v>
      </c>
      <c r="C617" s="700" t="str" cm="1">
        <f t="array" ref="C617">IFERROR(
   INDEX('מצבת ורישום גנים'!B:$B,
      SMALL(
         IF(('מצבת ורישום גנים'!$A$3:$A$18000='נתונים כללים (1)'!$C$5),
         ROW('מצבת ורישום גנים'!$A$3:$A$18000)),
      ROW(A602))
   ),
"")</f>
        <v/>
      </c>
      <c r="D617" s="701" t="str">
        <f>IF(C617="", "",
   IFERROR(
      IF(VLOOKUP(C617, 'מצבת ורישום גנים'!B:H,7, FALSE) =$D$3,
         VLOOKUP(C617,'מצבת ורישום גנים'!B:D, 3, FALSE),
         "המוסד לא קיים ברשות"),
   "המוסד לא קיים"))</f>
        <v/>
      </c>
      <c r="E617" s="702" t="str">
        <f>IFERROR(VLOOKUP(C617,'מצבת ורישום גנים'!B:G,6,0),"")</f>
        <v/>
      </c>
      <c r="F617" s="702" t="str">
        <f>IFERROR(VLOOKUP(C:C,'מצבת ורישום גנים'!B:I,8,0),"  ")</f>
        <v xml:space="preserve">  </v>
      </c>
      <c r="G617" s="702" t="str">
        <f>IFERROR(VLOOKUP(C:C,'מצבת ורישום גנים'!B:H,4,0),"")</f>
        <v/>
      </c>
      <c r="H617" s="702" t="str">
        <f>IFERROR(VLOOKUP(C:C,'מצבת ורישום גנים'!B:H,5,0),"")</f>
        <v/>
      </c>
      <c r="I617" s="154"/>
      <c r="J617" s="154"/>
    </row>
    <row r="618" spans="2:10" ht="15" x14ac:dyDescent="0.25">
      <c r="B618" s="193">
        <v>603</v>
      </c>
      <c r="C618" s="700" t="str" cm="1">
        <f t="array" ref="C618">IFERROR(
   INDEX('מצבת ורישום גנים'!B:$B,
      SMALL(
         IF(('מצבת ורישום גנים'!$A$3:$A$18000='נתונים כללים (1)'!$C$5),
         ROW('מצבת ורישום גנים'!$A$3:$A$18000)),
      ROW(A603))
   ),
"")</f>
        <v/>
      </c>
      <c r="D618" s="701" t="str">
        <f>IF(C618="", "",
   IFERROR(
      IF(VLOOKUP(C618, 'מצבת ורישום גנים'!B:H,7, FALSE) =$D$3,
         VLOOKUP(C618,'מצבת ורישום גנים'!B:D, 3, FALSE),
         "המוסד לא קיים ברשות"),
   "המוסד לא קיים"))</f>
        <v/>
      </c>
      <c r="E618" s="702" t="str">
        <f>IFERROR(VLOOKUP(C618,'מצבת ורישום גנים'!B:G,6,0),"")</f>
        <v/>
      </c>
      <c r="F618" s="702" t="str">
        <f>IFERROR(VLOOKUP(C:C,'מצבת ורישום גנים'!B:I,8,0),"  ")</f>
        <v xml:space="preserve">  </v>
      </c>
      <c r="G618" s="702" t="str">
        <f>IFERROR(VLOOKUP(C:C,'מצבת ורישום גנים'!B:H,4,0),"")</f>
        <v/>
      </c>
      <c r="H618" s="702" t="str">
        <f>IFERROR(VLOOKUP(C:C,'מצבת ורישום גנים'!B:H,5,0),"")</f>
        <v/>
      </c>
      <c r="I618" s="154"/>
      <c r="J618" s="154"/>
    </row>
    <row r="619" spans="2:10" ht="15" x14ac:dyDescent="0.25">
      <c r="B619" s="193">
        <v>604</v>
      </c>
      <c r="C619" s="700" t="str" cm="1">
        <f t="array" ref="C619">IFERROR(
   INDEX('מצבת ורישום גנים'!B:$B,
      SMALL(
         IF(('מצבת ורישום גנים'!$A$3:$A$18000='נתונים כללים (1)'!$C$5),
         ROW('מצבת ורישום גנים'!$A$3:$A$18000)),
      ROW(A604))
   ),
"")</f>
        <v/>
      </c>
      <c r="D619" s="701" t="str">
        <f>IF(C619="", "",
   IFERROR(
      IF(VLOOKUP(C619, 'מצבת ורישום גנים'!B:H,7, FALSE) =$D$3,
         VLOOKUP(C619,'מצבת ורישום גנים'!B:D, 3, FALSE),
         "המוסד לא קיים ברשות"),
   "המוסד לא קיים"))</f>
        <v/>
      </c>
      <c r="E619" s="702" t="str">
        <f>IFERROR(VLOOKUP(C619,'מצבת ורישום גנים'!B:G,6,0),"")</f>
        <v/>
      </c>
      <c r="F619" s="702" t="str">
        <f>IFERROR(VLOOKUP(C:C,'מצבת ורישום גנים'!B:I,8,0),"  ")</f>
        <v xml:space="preserve">  </v>
      </c>
      <c r="G619" s="702" t="str">
        <f>IFERROR(VLOOKUP(C:C,'מצבת ורישום גנים'!B:H,4,0),"")</f>
        <v/>
      </c>
      <c r="H619" s="702" t="str">
        <f>IFERROR(VLOOKUP(C:C,'מצבת ורישום גנים'!B:H,5,0),"")</f>
        <v/>
      </c>
      <c r="I619" s="154"/>
      <c r="J619" s="154"/>
    </row>
    <row r="620" spans="2:10" ht="15" x14ac:dyDescent="0.25">
      <c r="B620" s="193">
        <v>605</v>
      </c>
      <c r="C620" s="700" t="str" cm="1">
        <f t="array" ref="C620">IFERROR(
   INDEX('מצבת ורישום גנים'!B:$B,
      SMALL(
         IF(('מצבת ורישום גנים'!$A$3:$A$18000='נתונים כללים (1)'!$C$5),
         ROW('מצבת ורישום גנים'!$A$3:$A$18000)),
      ROW(A605))
   ),
"")</f>
        <v/>
      </c>
      <c r="D620" s="701" t="str">
        <f>IF(C620="", "",
   IFERROR(
      IF(VLOOKUP(C620, 'מצבת ורישום גנים'!B:H,7, FALSE) =$D$3,
         VLOOKUP(C620,'מצבת ורישום גנים'!B:D, 3, FALSE),
         "המוסד לא קיים ברשות"),
   "המוסד לא קיים"))</f>
        <v/>
      </c>
      <c r="E620" s="702" t="str">
        <f>IFERROR(VLOOKUP(C620,'מצבת ורישום גנים'!B:G,6,0),"")</f>
        <v/>
      </c>
      <c r="F620" s="702" t="str">
        <f>IFERROR(VLOOKUP(C:C,'מצבת ורישום גנים'!B:I,8,0),"  ")</f>
        <v xml:space="preserve">  </v>
      </c>
      <c r="G620" s="702" t="str">
        <f>IFERROR(VLOOKUP(C:C,'מצבת ורישום גנים'!B:H,4,0),"")</f>
        <v/>
      </c>
      <c r="H620" s="702" t="str">
        <f>IFERROR(VLOOKUP(C:C,'מצבת ורישום גנים'!B:H,5,0),"")</f>
        <v/>
      </c>
      <c r="I620" s="154"/>
      <c r="J620" s="154"/>
    </row>
    <row r="621" spans="2:10" ht="15" x14ac:dyDescent="0.25">
      <c r="B621" s="193">
        <v>606</v>
      </c>
      <c r="C621" s="700" t="str" cm="1">
        <f t="array" ref="C621">IFERROR(
   INDEX('מצבת ורישום גנים'!B:$B,
      SMALL(
         IF(('מצבת ורישום גנים'!$A$3:$A$18000='נתונים כללים (1)'!$C$5),
         ROW('מצבת ורישום גנים'!$A$3:$A$18000)),
      ROW(A606))
   ),
"")</f>
        <v/>
      </c>
      <c r="D621" s="701" t="str">
        <f>IF(C621="", "",
   IFERROR(
      IF(VLOOKUP(C621, 'מצבת ורישום גנים'!B:H,7, FALSE) =$D$3,
         VLOOKUP(C621,'מצבת ורישום גנים'!B:D, 3, FALSE),
         "המוסד לא קיים ברשות"),
   "המוסד לא קיים"))</f>
        <v/>
      </c>
      <c r="E621" s="702" t="str">
        <f>IFERROR(VLOOKUP(C621,'מצבת ורישום גנים'!B:G,6,0),"")</f>
        <v/>
      </c>
      <c r="F621" s="702" t="str">
        <f>IFERROR(VLOOKUP(C:C,'מצבת ורישום גנים'!B:I,8,0),"  ")</f>
        <v xml:space="preserve">  </v>
      </c>
      <c r="G621" s="702" t="str">
        <f>IFERROR(VLOOKUP(C:C,'מצבת ורישום גנים'!B:H,4,0),"")</f>
        <v/>
      </c>
      <c r="H621" s="702" t="str">
        <f>IFERROR(VLOOKUP(C:C,'מצבת ורישום גנים'!B:H,5,0),"")</f>
        <v/>
      </c>
      <c r="I621" s="154"/>
      <c r="J621" s="154"/>
    </row>
    <row r="622" spans="2:10" ht="15" x14ac:dyDescent="0.25">
      <c r="B622" s="193">
        <v>607</v>
      </c>
      <c r="C622" s="700" t="str" cm="1">
        <f t="array" ref="C622">IFERROR(
   INDEX('מצבת ורישום גנים'!B:$B,
      SMALL(
         IF(('מצבת ורישום גנים'!$A$3:$A$18000='נתונים כללים (1)'!$C$5),
         ROW('מצבת ורישום גנים'!$A$3:$A$18000)),
      ROW(A607))
   ),
"")</f>
        <v/>
      </c>
      <c r="D622" s="701" t="str">
        <f>IF(C622="", "",
   IFERROR(
      IF(VLOOKUP(C622, 'מצבת ורישום גנים'!B:H,7, FALSE) =$D$3,
         VLOOKUP(C622,'מצבת ורישום גנים'!B:D, 3, FALSE),
         "המוסד לא קיים ברשות"),
   "המוסד לא קיים"))</f>
        <v/>
      </c>
      <c r="E622" s="702" t="str">
        <f>IFERROR(VLOOKUP(C622,'מצבת ורישום גנים'!B:G,6,0),"")</f>
        <v/>
      </c>
      <c r="F622" s="702" t="str">
        <f>IFERROR(VLOOKUP(C:C,'מצבת ורישום גנים'!B:I,8,0),"  ")</f>
        <v xml:space="preserve">  </v>
      </c>
      <c r="G622" s="702" t="str">
        <f>IFERROR(VLOOKUP(C:C,'מצבת ורישום גנים'!B:H,4,0),"")</f>
        <v/>
      </c>
      <c r="H622" s="702" t="str">
        <f>IFERROR(VLOOKUP(C:C,'מצבת ורישום גנים'!B:H,5,0),"")</f>
        <v/>
      </c>
      <c r="I622" s="154"/>
      <c r="J622" s="154"/>
    </row>
    <row r="623" spans="2:10" ht="15" x14ac:dyDescent="0.25">
      <c r="B623" s="193">
        <v>608</v>
      </c>
      <c r="C623" s="700" t="str" cm="1">
        <f t="array" ref="C623">IFERROR(
   INDEX('מצבת ורישום גנים'!B:$B,
      SMALL(
         IF(('מצבת ורישום גנים'!$A$3:$A$18000='נתונים כללים (1)'!$C$5),
         ROW('מצבת ורישום גנים'!$A$3:$A$18000)),
      ROW(A608))
   ),
"")</f>
        <v/>
      </c>
      <c r="D623" s="701" t="str">
        <f>IF(C623="", "",
   IFERROR(
      IF(VLOOKUP(C623, 'מצבת ורישום גנים'!B:H,7, FALSE) =$D$3,
         VLOOKUP(C623,'מצבת ורישום גנים'!B:D, 3, FALSE),
         "המוסד לא קיים ברשות"),
   "המוסד לא קיים"))</f>
        <v/>
      </c>
      <c r="E623" s="702" t="str">
        <f>IFERROR(VLOOKUP(C623,'מצבת ורישום גנים'!B:G,6,0),"")</f>
        <v/>
      </c>
      <c r="F623" s="702" t="str">
        <f>IFERROR(VLOOKUP(C:C,'מצבת ורישום גנים'!B:I,8,0),"  ")</f>
        <v xml:space="preserve">  </v>
      </c>
      <c r="G623" s="702" t="str">
        <f>IFERROR(VLOOKUP(C:C,'מצבת ורישום גנים'!B:H,4,0),"")</f>
        <v/>
      </c>
      <c r="H623" s="702" t="str">
        <f>IFERROR(VLOOKUP(C:C,'מצבת ורישום גנים'!B:H,5,0),"")</f>
        <v/>
      </c>
      <c r="I623" s="154"/>
      <c r="J623" s="154"/>
    </row>
    <row r="624" spans="2:10" ht="15" x14ac:dyDescent="0.25">
      <c r="B624" s="193">
        <v>609</v>
      </c>
      <c r="C624" s="700" t="str" cm="1">
        <f t="array" ref="C624">IFERROR(
   INDEX('מצבת ורישום גנים'!B:$B,
      SMALL(
         IF(('מצבת ורישום גנים'!$A$3:$A$18000='נתונים כללים (1)'!$C$5),
         ROW('מצבת ורישום גנים'!$A$3:$A$18000)),
      ROW(A609))
   ),
"")</f>
        <v/>
      </c>
      <c r="D624" s="701" t="str">
        <f>IF(C624="", "",
   IFERROR(
      IF(VLOOKUP(C624, 'מצבת ורישום גנים'!B:H,7, FALSE) =$D$3,
         VLOOKUP(C624,'מצבת ורישום גנים'!B:D, 3, FALSE),
         "המוסד לא קיים ברשות"),
   "המוסד לא קיים"))</f>
        <v/>
      </c>
      <c r="E624" s="702" t="str">
        <f>IFERROR(VLOOKUP(C624,'מצבת ורישום גנים'!B:G,6,0),"")</f>
        <v/>
      </c>
      <c r="F624" s="702" t="str">
        <f>IFERROR(VLOOKUP(C:C,'מצבת ורישום גנים'!B:I,8,0),"  ")</f>
        <v xml:space="preserve">  </v>
      </c>
      <c r="G624" s="702" t="str">
        <f>IFERROR(VLOOKUP(C:C,'מצבת ורישום גנים'!B:H,4,0),"")</f>
        <v/>
      </c>
      <c r="H624" s="702" t="str">
        <f>IFERROR(VLOOKUP(C:C,'מצבת ורישום גנים'!B:H,5,0),"")</f>
        <v/>
      </c>
      <c r="I624" s="154"/>
      <c r="J624" s="154"/>
    </row>
    <row r="625" spans="2:10" ht="15" x14ac:dyDescent="0.25">
      <c r="B625" s="193">
        <v>610</v>
      </c>
      <c r="C625" s="700" t="str" cm="1">
        <f t="array" ref="C625">IFERROR(
   INDEX('מצבת ורישום גנים'!B:$B,
      SMALL(
         IF(('מצבת ורישום גנים'!$A$3:$A$18000='נתונים כללים (1)'!$C$5),
         ROW('מצבת ורישום גנים'!$A$3:$A$18000)),
      ROW(A610))
   ),
"")</f>
        <v/>
      </c>
      <c r="D625" s="701" t="str">
        <f>IF(C625="", "",
   IFERROR(
      IF(VLOOKUP(C625, 'מצבת ורישום גנים'!B:H,7, FALSE) =$D$3,
         VLOOKUP(C625,'מצבת ורישום גנים'!B:D, 3, FALSE),
         "המוסד לא קיים ברשות"),
   "המוסד לא קיים"))</f>
        <v/>
      </c>
      <c r="E625" s="702" t="str">
        <f>IFERROR(VLOOKUP(C625,'מצבת ורישום גנים'!B:G,6,0),"")</f>
        <v/>
      </c>
      <c r="F625" s="702" t="str">
        <f>IFERROR(VLOOKUP(C:C,'מצבת ורישום גנים'!B:I,8,0),"  ")</f>
        <v xml:space="preserve">  </v>
      </c>
      <c r="G625" s="702" t="str">
        <f>IFERROR(VLOOKUP(C:C,'מצבת ורישום גנים'!B:H,4,0),"")</f>
        <v/>
      </c>
      <c r="H625" s="702" t="str">
        <f>IFERROR(VLOOKUP(C:C,'מצבת ורישום גנים'!B:H,5,0),"")</f>
        <v/>
      </c>
      <c r="I625" s="154"/>
      <c r="J625" s="154"/>
    </row>
    <row r="626" spans="2:10" ht="15" x14ac:dyDescent="0.25">
      <c r="B626" s="193">
        <v>611</v>
      </c>
      <c r="C626" s="700" t="str" cm="1">
        <f t="array" ref="C626">IFERROR(
   INDEX('מצבת ורישום גנים'!B:$B,
      SMALL(
         IF(('מצבת ורישום גנים'!$A$3:$A$18000='נתונים כללים (1)'!$C$5),
         ROW('מצבת ורישום גנים'!$A$3:$A$18000)),
      ROW(A611))
   ),
"")</f>
        <v/>
      </c>
      <c r="D626" s="701" t="str">
        <f>IF(C626="", "",
   IFERROR(
      IF(VLOOKUP(C626, 'מצבת ורישום גנים'!B:H,7, FALSE) =$D$3,
         VLOOKUP(C626,'מצבת ורישום גנים'!B:D, 3, FALSE),
         "המוסד לא קיים ברשות"),
   "המוסד לא קיים"))</f>
        <v/>
      </c>
      <c r="E626" s="702" t="str">
        <f>IFERROR(VLOOKUP(C626,'מצבת ורישום גנים'!B:G,6,0),"")</f>
        <v/>
      </c>
      <c r="F626" s="702" t="str">
        <f>IFERROR(VLOOKUP(C:C,'מצבת ורישום גנים'!B:I,8,0),"  ")</f>
        <v xml:space="preserve">  </v>
      </c>
      <c r="G626" s="702" t="str">
        <f>IFERROR(VLOOKUP(C:C,'מצבת ורישום גנים'!B:H,4,0),"")</f>
        <v/>
      </c>
      <c r="H626" s="702" t="str">
        <f>IFERROR(VLOOKUP(C:C,'מצבת ורישום גנים'!B:H,5,0),"")</f>
        <v/>
      </c>
      <c r="I626" s="154"/>
      <c r="J626" s="154"/>
    </row>
    <row r="627" spans="2:10" ht="15" x14ac:dyDescent="0.25">
      <c r="B627" s="193">
        <v>612</v>
      </c>
      <c r="C627" s="700" t="str" cm="1">
        <f t="array" ref="C627">IFERROR(
   INDEX('מצבת ורישום גנים'!B:$B,
      SMALL(
         IF(('מצבת ורישום גנים'!$A$3:$A$18000='נתונים כללים (1)'!$C$5),
         ROW('מצבת ורישום גנים'!$A$3:$A$18000)),
      ROW(A612))
   ),
"")</f>
        <v/>
      </c>
      <c r="D627" s="701" t="str">
        <f>IF(C627="", "",
   IFERROR(
      IF(VLOOKUP(C627, 'מצבת ורישום גנים'!B:H,7, FALSE) =$D$3,
         VLOOKUP(C627,'מצבת ורישום גנים'!B:D, 3, FALSE),
         "המוסד לא קיים ברשות"),
   "המוסד לא קיים"))</f>
        <v/>
      </c>
      <c r="E627" s="702" t="str">
        <f>IFERROR(VLOOKUP(C627,'מצבת ורישום גנים'!B:G,6,0),"")</f>
        <v/>
      </c>
      <c r="F627" s="702" t="str">
        <f>IFERROR(VLOOKUP(C:C,'מצבת ורישום גנים'!B:I,8,0),"  ")</f>
        <v xml:space="preserve">  </v>
      </c>
      <c r="G627" s="702" t="str">
        <f>IFERROR(VLOOKUP(C:C,'מצבת ורישום גנים'!B:H,4,0),"")</f>
        <v/>
      </c>
      <c r="H627" s="702" t="str">
        <f>IFERROR(VLOOKUP(C:C,'מצבת ורישום גנים'!B:H,5,0),"")</f>
        <v/>
      </c>
      <c r="I627" s="154"/>
      <c r="J627" s="154"/>
    </row>
    <row r="628" spans="2:10" ht="15" x14ac:dyDescent="0.25">
      <c r="B628" s="193">
        <v>613</v>
      </c>
      <c r="C628" s="700" t="str" cm="1">
        <f t="array" ref="C628">IFERROR(
   INDEX('מצבת ורישום גנים'!B:$B,
      SMALL(
         IF(('מצבת ורישום גנים'!$A$3:$A$18000='נתונים כללים (1)'!$C$5),
         ROW('מצבת ורישום גנים'!$A$3:$A$18000)),
      ROW(A613))
   ),
"")</f>
        <v/>
      </c>
      <c r="D628" s="701" t="str">
        <f>IF(C628="", "",
   IFERROR(
      IF(VLOOKUP(C628, 'מצבת ורישום גנים'!B:H,7, FALSE) =$D$3,
         VLOOKUP(C628,'מצבת ורישום גנים'!B:D, 3, FALSE),
         "המוסד לא קיים ברשות"),
   "המוסד לא קיים"))</f>
        <v/>
      </c>
      <c r="E628" s="702" t="str">
        <f>IFERROR(VLOOKUP(C628,'מצבת ורישום גנים'!B:G,6,0),"")</f>
        <v/>
      </c>
      <c r="F628" s="702" t="str">
        <f>IFERROR(VLOOKUP(C:C,'מצבת ורישום גנים'!B:I,8,0),"  ")</f>
        <v xml:space="preserve">  </v>
      </c>
      <c r="G628" s="702" t="str">
        <f>IFERROR(VLOOKUP(C:C,'מצבת ורישום גנים'!B:H,4,0),"")</f>
        <v/>
      </c>
      <c r="H628" s="702" t="str">
        <f>IFERROR(VLOOKUP(C:C,'מצבת ורישום גנים'!B:H,5,0),"")</f>
        <v/>
      </c>
      <c r="I628" s="154"/>
      <c r="J628" s="154"/>
    </row>
    <row r="629" spans="2:10" ht="15" x14ac:dyDescent="0.25">
      <c r="B629" s="193">
        <v>614</v>
      </c>
      <c r="C629" s="700" t="str" cm="1">
        <f t="array" ref="C629">IFERROR(
   INDEX('מצבת ורישום גנים'!B:$B,
      SMALL(
         IF(('מצבת ורישום גנים'!$A$3:$A$18000='נתונים כללים (1)'!$C$5),
         ROW('מצבת ורישום גנים'!$A$3:$A$18000)),
      ROW(A614))
   ),
"")</f>
        <v/>
      </c>
      <c r="D629" s="701" t="str">
        <f>IF(C629="", "",
   IFERROR(
      IF(VLOOKUP(C629, 'מצבת ורישום גנים'!B:H,7, FALSE) =$D$3,
         VLOOKUP(C629,'מצבת ורישום גנים'!B:D, 3, FALSE),
         "המוסד לא קיים ברשות"),
   "המוסד לא קיים"))</f>
        <v/>
      </c>
      <c r="E629" s="702" t="str">
        <f>IFERROR(VLOOKUP(C629,'מצבת ורישום גנים'!B:G,6,0),"")</f>
        <v/>
      </c>
      <c r="F629" s="702" t="str">
        <f>IFERROR(VLOOKUP(C:C,'מצבת ורישום גנים'!B:I,8,0),"  ")</f>
        <v xml:space="preserve">  </v>
      </c>
      <c r="G629" s="702" t="str">
        <f>IFERROR(VLOOKUP(C:C,'מצבת ורישום גנים'!B:H,4,0),"")</f>
        <v/>
      </c>
      <c r="H629" s="702" t="str">
        <f>IFERROR(VLOOKUP(C:C,'מצבת ורישום גנים'!B:H,5,0),"")</f>
        <v/>
      </c>
      <c r="I629" s="154"/>
      <c r="J629" s="154"/>
    </row>
    <row r="630" spans="2:10" ht="15" x14ac:dyDescent="0.25">
      <c r="B630" s="193">
        <v>615</v>
      </c>
      <c r="C630" s="700" t="str" cm="1">
        <f t="array" ref="C630">IFERROR(
   INDEX('מצבת ורישום גנים'!B:$B,
      SMALL(
         IF(('מצבת ורישום גנים'!$A$3:$A$18000='נתונים כללים (1)'!$C$5),
         ROW('מצבת ורישום גנים'!$A$3:$A$18000)),
      ROW(A615))
   ),
"")</f>
        <v/>
      </c>
      <c r="D630" s="701" t="str">
        <f>IF(C630="", "",
   IFERROR(
      IF(VLOOKUP(C630, 'מצבת ורישום גנים'!B:H,7, FALSE) =$D$3,
         VLOOKUP(C630,'מצבת ורישום גנים'!B:D, 3, FALSE),
         "המוסד לא קיים ברשות"),
   "המוסד לא קיים"))</f>
        <v/>
      </c>
      <c r="E630" s="702" t="str">
        <f>IFERROR(VLOOKUP(C630,'מצבת ורישום גנים'!B:G,6,0),"")</f>
        <v/>
      </c>
      <c r="F630" s="702" t="str">
        <f>IFERROR(VLOOKUP(C:C,'מצבת ורישום גנים'!B:I,8,0),"  ")</f>
        <v xml:space="preserve">  </v>
      </c>
      <c r="G630" s="702" t="str">
        <f>IFERROR(VLOOKUP(C:C,'מצבת ורישום גנים'!B:H,4,0),"")</f>
        <v/>
      </c>
      <c r="H630" s="702" t="str">
        <f>IFERROR(VLOOKUP(C:C,'מצבת ורישום גנים'!B:H,5,0),"")</f>
        <v/>
      </c>
      <c r="I630" s="154"/>
      <c r="J630" s="154"/>
    </row>
    <row r="631" spans="2:10" ht="15" x14ac:dyDescent="0.25">
      <c r="B631" s="193">
        <v>616</v>
      </c>
      <c r="C631" s="700" t="str" cm="1">
        <f t="array" ref="C631">IFERROR(
   INDEX('מצבת ורישום גנים'!B:$B,
      SMALL(
         IF(('מצבת ורישום גנים'!$A$3:$A$18000='נתונים כללים (1)'!$C$5),
         ROW('מצבת ורישום גנים'!$A$3:$A$18000)),
      ROW(A616))
   ),
"")</f>
        <v/>
      </c>
      <c r="D631" s="701" t="str">
        <f>IF(C631="", "",
   IFERROR(
      IF(VLOOKUP(C631, 'מצבת ורישום גנים'!B:H,7, FALSE) =$D$3,
         VLOOKUP(C631,'מצבת ורישום גנים'!B:D, 3, FALSE),
         "המוסד לא קיים ברשות"),
   "המוסד לא קיים"))</f>
        <v/>
      </c>
      <c r="E631" s="702" t="str">
        <f>IFERROR(VLOOKUP(C631,'מצבת ורישום גנים'!B:G,6,0),"")</f>
        <v/>
      </c>
      <c r="F631" s="702" t="str">
        <f>IFERROR(VLOOKUP(C:C,'מצבת ורישום גנים'!B:I,8,0),"  ")</f>
        <v xml:space="preserve">  </v>
      </c>
      <c r="G631" s="702" t="str">
        <f>IFERROR(VLOOKUP(C:C,'מצבת ורישום גנים'!B:H,4,0),"")</f>
        <v/>
      </c>
      <c r="H631" s="702" t="str">
        <f>IFERROR(VLOOKUP(C:C,'מצבת ורישום גנים'!B:H,5,0),"")</f>
        <v/>
      </c>
      <c r="I631" s="154"/>
      <c r="J631" s="154"/>
    </row>
    <row r="632" spans="2:10" ht="15" x14ac:dyDescent="0.25">
      <c r="B632" s="193">
        <v>617</v>
      </c>
      <c r="C632" s="700" t="str" cm="1">
        <f t="array" ref="C632">IFERROR(
   INDEX('מצבת ורישום גנים'!B:$B,
      SMALL(
         IF(('מצבת ורישום גנים'!$A$3:$A$18000='נתונים כללים (1)'!$C$5),
         ROW('מצבת ורישום גנים'!$A$3:$A$18000)),
      ROW(A617))
   ),
"")</f>
        <v/>
      </c>
      <c r="D632" s="701" t="str">
        <f>IF(C632="", "",
   IFERROR(
      IF(VLOOKUP(C632, 'מצבת ורישום גנים'!B:H,7, FALSE) =$D$3,
         VLOOKUP(C632,'מצבת ורישום גנים'!B:D, 3, FALSE),
         "המוסד לא קיים ברשות"),
   "המוסד לא קיים"))</f>
        <v/>
      </c>
      <c r="E632" s="702" t="str">
        <f>IFERROR(VLOOKUP(C632,'מצבת ורישום גנים'!B:G,6,0),"")</f>
        <v/>
      </c>
      <c r="F632" s="702" t="str">
        <f>IFERROR(VLOOKUP(C:C,'מצבת ורישום גנים'!B:I,8,0),"  ")</f>
        <v xml:space="preserve">  </v>
      </c>
      <c r="G632" s="702" t="str">
        <f>IFERROR(VLOOKUP(C:C,'מצבת ורישום גנים'!B:H,4,0),"")</f>
        <v/>
      </c>
      <c r="H632" s="702" t="str">
        <f>IFERROR(VLOOKUP(C:C,'מצבת ורישום גנים'!B:H,5,0),"")</f>
        <v/>
      </c>
      <c r="I632" s="154"/>
      <c r="J632" s="154"/>
    </row>
    <row r="633" spans="2:10" ht="15" x14ac:dyDescent="0.25">
      <c r="B633" s="193">
        <v>618</v>
      </c>
      <c r="C633" s="700" t="str" cm="1">
        <f t="array" ref="C633">IFERROR(
   INDEX('מצבת ורישום גנים'!B:$B,
      SMALL(
         IF(('מצבת ורישום גנים'!$A$3:$A$18000='נתונים כללים (1)'!$C$5),
         ROW('מצבת ורישום גנים'!$A$3:$A$18000)),
      ROW(A618))
   ),
"")</f>
        <v/>
      </c>
      <c r="D633" s="701" t="str">
        <f>IF(C633="", "",
   IFERROR(
      IF(VLOOKUP(C633, 'מצבת ורישום גנים'!B:H,7, FALSE) =$D$3,
         VLOOKUP(C633,'מצבת ורישום גנים'!B:D, 3, FALSE),
         "המוסד לא קיים ברשות"),
   "המוסד לא קיים"))</f>
        <v/>
      </c>
      <c r="E633" s="702" t="str">
        <f>IFERROR(VLOOKUP(C633,'מצבת ורישום גנים'!B:G,6,0),"")</f>
        <v/>
      </c>
      <c r="F633" s="702" t="str">
        <f>IFERROR(VLOOKUP(C:C,'מצבת ורישום גנים'!B:I,8,0),"  ")</f>
        <v xml:space="preserve">  </v>
      </c>
      <c r="G633" s="702" t="str">
        <f>IFERROR(VLOOKUP(C:C,'מצבת ורישום גנים'!B:H,4,0),"")</f>
        <v/>
      </c>
      <c r="H633" s="702" t="str">
        <f>IFERROR(VLOOKUP(C:C,'מצבת ורישום גנים'!B:H,5,0),"")</f>
        <v/>
      </c>
      <c r="I633" s="154"/>
      <c r="J633" s="154"/>
    </row>
    <row r="634" spans="2:10" ht="15" x14ac:dyDescent="0.25">
      <c r="B634" s="193">
        <v>619</v>
      </c>
      <c r="C634" s="700" t="str" cm="1">
        <f t="array" ref="C634">IFERROR(
   INDEX('מצבת ורישום גנים'!B:$B,
      SMALL(
         IF(('מצבת ורישום גנים'!$A$3:$A$18000='נתונים כללים (1)'!$C$5),
         ROW('מצבת ורישום גנים'!$A$3:$A$18000)),
      ROW(A619))
   ),
"")</f>
        <v/>
      </c>
      <c r="D634" s="701" t="str">
        <f>IF(C634="", "",
   IFERROR(
      IF(VLOOKUP(C634, 'מצבת ורישום גנים'!B:H,7, FALSE) =$D$3,
         VLOOKUP(C634,'מצבת ורישום גנים'!B:D, 3, FALSE),
         "המוסד לא קיים ברשות"),
   "המוסד לא קיים"))</f>
        <v/>
      </c>
      <c r="E634" s="702" t="str">
        <f>IFERROR(VLOOKUP(C634,'מצבת ורישום גנים'!B:G,6,0),"")</f>
        <v/>
      </c>
      <c r="F634" s="702" t="str">
        <f>IFERROR(VLOOKUP(C:C,'מצבת ורישום גנים'!B:I,8,0),"  ")</f>
        <v xml:space="preserve">  </v>
      </c>
      <c r="G634" s="702" t="str">
        <f>IFERROR(VLOOKUP(C:C,'מצבת ורישום גנים'!B:H,4,0),"")</f>
        <v/>
      </c>
      <c r="H634" s="702" t="str">
        <f>IFERROR(VLOOKUP(C:C,'מצבת ורישום גנים'!B:H,5,0),"")</f>
        <v/>
      </c>
      <c r="I634" s="154"/>
      <c r="J634" s="154"/>
    </row>
    <row r="635" spans="2:10" ht="15" x14ac:dyDescent="0.25">
      <c r="B635" s="193">
        <v>620</v>
      </c>
      <c r="C635" s="700" t="str" cm="1">
        <f t="array" ref="C635">IFERROR(
   INDEX('מצבת ורישום גנים'!B:$B,
      SMALL(
         IF(('מצבת ורישום גנים'!$A$3:$A$18000='נתונים כללים (1)'!$C$5),
         ROW('מצבת ורישום גנים'!$A$3:$A$18000)),
      ROW(A620))
   ),
"")</f>
        <v/>
      </c>
      <c r="D635" s="701" t="str">
        <f>IF(C635="", "",
   IFERROR(
      IF(VLOOKUP(C635, 'מצבת ורישום גנים'!B:H,7, FALSE) =$D$3,
         VLOOKUP(C635,'מצבת ורישום גנים'!B:D, 3, FALSE),
         "המוסד לא קיים ברשות"),
   "המוסד לא קיים"))</f>
        <v/>
      </c>
      <c r="E635" s="702" t="str">
        <f>IFERROR(VLOOKUP(C635,'מצבת ורישום גנים'!B:G,6,0),"")</f>
        <v/>
      </c>
      <c r="F635" s="702" t="str">
        <f>IFERROR(VLOOKUP(C:C,'מצבת ורישום גנים'!B:I,8,0),"  ")</f>
        <v xml:space="preserve">  </v>
      </c>
      <c r="G635" s="702" t="str">
        <f>IFERROR(VLOOKUP(C:C,'מצבת ורישום גנים'!B:H,4,0),"")</f>
        <v/>
      </c>
      <c r="H635" s="702" t="str">
        <f>IFERROR(VLOOKUP(C:C,'מצבת ורישום גנים'!B:H,5,0),"")</f>
        <v/>
      </c>
      <c r="I635" s="154"/>
      <c r="J635" s="154"/>
    </row>
    <row r="636" spans="2:10" ht="15" x14ac:dyDescent="0.25">
      <c r="B636" s="193">
        <v>621</v>
      </c>
      <c r="C636" s="700" t="str" cm="1">
        <f t="array" ref="C636">IFERROR(
   INDEX('מצבת ורישום גנים'!B:$B,
      SMALL(
         IF(('מצבת ורישום גנים'!$A$3:$A$18000='נתונים כללים (1)'!$C$5),
         ROW('מצבת ורישום גנים'!$A$3:$A$18000)),
      ROW(A621))
   ),
"")</f>
        <v/>
      </c>
      <c r="D636" s="701" t="str">
        <f>IF(C636="", "",
   IFERROR(
      IF(VLOOKUP(C636, 'מצבת ורישום גנים'!B:H,7, FALSE) =$D$3,
         VLOOKUP(C636,'מצבת ורישום גנים'!B:D, 3, FALSE),
         "המוסד לא קיים ברשות"),
   "המוסד לא קיים"))</f>
        <v/>
      </c>
      <c r="E636" s="702" t="str">
        <f>IFERROR(VLOOKUP(C636,'מצבת ורישום גנים'!B:G,6,0),"")</f>
        <v/>
      </c>
      <c r="F636" s="702" t="str">
        <f>IFERROR(VLOOKUP(C:C,'מצבת ורישום גנים'!B:I,8,0),"  ")</f>
        <v xml:space="preserve">  </v>
      </c>
      <c r="G636" s="702" t="str">
        <f>IFERROR(VLOOKUP(C:C,'מצבת ורישום גנים'!B:H,4,0),"")</f>
        <v/>
      </c>
      <c r="H636" s="702" t="str">
        <f>IFERROR(VLOOKUP(C:C,'מצבת ורישום גנים'!B:H,5,0),"")</f>
        <v/>
      </c>
      <c r="I636" s="154"/>
      <c r="J636" s="154"/>
    </row>
    <row r="637" spans="2:10" ht="15" x14ac:dyDescent="0.25">
      <c r="B637" s="193">
        <v>622</v>
      </c>
      <c r="C637" s="700" t="str" cm="1">
        <f t="array" ref="C637">IFERROR(
   INDEX('מצבת ורישום גנים'!B:$B,
      SMALL(
         IF(('מצבת ורישום גנים'!$A$3:$A$18000='נתונים כללים (1)'!$C$5),
         ROW('מצבת ורישום גנים'!$A$3:$A$18000)),
      ROW(A622))
   ),
"")</f>
        <v/>
      </c>
      <c r="D637" s="701" t="str">
        <f>IF(C637="", "",
   IFERROR(
      IF(VLOOKUP(C637, 'מצבת ורישום גנים'!B:H,7, FALSE) =$D$3,
         VLOOKUP(C637,'מצבת ורישום גנים'!B:D, 3, FALSE),
         "המוסד לא קיים ברשות"),
   "המוסד לא קיים"))</f>
        <v/>
      </c>
      <c r="E637" s="702" t="str">
        <f>IFERROR(VLOOKUP(C637,'מצבת ורישום גנים'!B:G,6,0),"")</f>
        <v/>
      </c>
      <c r="F637" s="702" t="str">
        <f>IFERROR(VLOOKUP(C:C,'מצבת ורישום גנים'!B:I,8,0),"  ")</f>
        <v xml:space="preserve">  </v>
      </c>
      <c r="G637" s="702" t="str">
        <f>IFERROR(VLOOKUP(C:C,'מצבת ורישום גנים'!B:H,4,0),"")</f>
        <v/>
      </c>
      <c r="H637" s="702" t="str">
        <f>IFERROR(VLOOKUP(C:C,'מצבת ורישום גנים'!B:H,5,0),"")</f>
        <v/>
      </c>
      <c r="I637" s="154"/>
      <c r="J637" s="154"/>
    </row>
    <row r="638" spans="2:10" ht="15" x14ac:dyDescent="0.25">
      <c r="B638" s="193">
        <v>623</v>
      </c>
      <c r="C638" s="700" t="str" cm="1">
        <f t="array" ref="C638">IFERROR(
   INDEX('מצבת ורישום גנים'!B:$B,
      SMALL(
         IF(('מצבת ורישום גנים'!$A$3:$A$18000='נתונים כללים (1)'!$C$5),
         ROW('מצבת ורישום גנים'!$A$3:$A$18000)),
      ROW(A623))
   ),
"")</f>
        <v/>
      </c>
      <c r="D638" s="701" t="str">
        <f>IF(C638="", "",
   IFERROR(
      IF(VLOOKUP(C638, 'מצבת ורישום גנים'!B:H,7, FALSE) =$D$3,
         VLOOKUP(C638,'מצבת ורישום גנים'!B:D, 3, FALSE),
         "המוסד לא קיים ברשות"),
   "המוסד לא קיים"))</f>
        <v/>
      </c>
      <c r="E638" s="702" t="str">
        <f>IFERROR(VLOOKUP(C638,'מצבת ורישום גנים'!B:G,6,0),"")</f>
        <v/>
      </c>
      <c r="F638" s="702" t="str">
        <f>IFERROR(VLOOKUP(C:C,'מצבת ורישום גנים'!B:I,8,0),"  ")</f>
        <v xml:space="preserve">  </v>
      </c>
      <c r="G638" s="702" t="str">
        <f>IFERROR(VLOOKUP(C:C,'מצבת ורישום גנים'!B:H,4,0),"")</f>
        <v/>
      </c>
      <c r="H638" s="702" t="str">
        <f>IFERROR(VLOOKUP(C:C,'מצבת ורישום גנים'!B:H,5,0),"")</f>
        <v/>
      </c>
      <c r="I638" s="154"/>
      <c r="J638" s="154"/>
    </row>
    <row r="639" spans="2:10" ht="15" x14ac:dyDescent="0.25">
      <c r="B639" s="193">
        <v>624</v>
      </c>
      <c r="C639" s="700" t="str" cm="1">
        <f t="array" ref="C639">IFERROR(
   INDEX('מצבת ורישום גנים'!B:$B,
      SMALL(
         IF(('מצבת ורישום גנים'!$A$3:$A$18000='נתונים כללים (1)'!$C$5),
         ROW('מצבת ורישום גנים'!$A$3:$A$18000)),
      ROW(A624))
   ),
"")</f>
        <v/>
      </c>
      <c r="D639" s="701" t="str">
        <f>IF(C639="", "",
   IFERROR(
      IF(VLOOKUP(C639, 'מצבת ורישום גנים'!B:H,7, FALSE) =$D$3,
         VLOOKUP(C639,'מצבת ורישום גנים'!B:D, 3, FALSE),
         "המוסד לא קיים ברשות"),
   "המוסד לא קיים"))</f>
        <v/>
      </c>
      <c r="E639" s="702" t="str">
        <f>IFERROR(VLOOKUP(C639,'מצבת ורישום גנים'!B:G,6,0),"")</f>
        <v/>
      </c>
      <c r="F639" s="702" t="str">
        <f>IFERROR(VLOOKUP(C:C,'מצבת ורישום גנים'!B:I,8,0),"  ")</f>
        <v xml:space="preserve">  </v>
      </c>
      <c r="G639" s="702" t="str">
        <f>IFERROR(VLOOKUP(C:C,'מצבת ורישום גנים'!B:H,4,0),"")</f>
        <v/>
      </c>
      <c r="H639" s="702" t="str">
        <f>IFERROR(VLOOKUP(C:C,'מצבת ורישום גנים'!B:H,5,0),"")</f>
        <v/>
      </c>
      <c r="I639" s="154"/>
      <c r="J639" s="154"/>
    </row>
    <row r="640" spans="2:10" ht="15" x14ac:dyDescent="0.25">
      <c r="B640" s="193">
        <v>625</v>
      </c>
      <c r="C640" s="700" t="str" cm="1">
        <f t="array" ref="C640">IFERROR(
   INDEX('מצבת ורישום גנים'!B:$B,
      SMALL(
         IF(('מצבת ורישום גנים'!$A$3:$A$18000='נתונים כללים (1)'!$C$5),
         ROW('מצבת ורישום גנים'!$A$3:$A$18000)),
      ROW(A625))
   ),
"")</f>
        <v/>
      </c>
      <c r="D640" s="701" t="str">
        <f>IF(C640="", "",
   IFERROR(
      IF(VLOOKUP(C640, 'מצבת ורישום גנים'!B:H,7, FALSE) =$D$3,
         VLOOKUP(C640,'מצבת ורישום גנים'!B:D, 3, FALSE),
         "המוסד לא קיים ברשות"),
   "המוסד לא קיים"))</f>
        <v/>
      </c>
      <c r="E640" s="702" t="str">
        <f>IFERROR(VLOOKUP(C640,'מצבת ורישום גנים'!B:G,6,0),"")</f>
        <v/>
      </c>
      <c r="F640" s="702" t="str">
        <f>IFERROR(VLOOKUP(C:C,'מצבת ורישום גנים'!B:I,8,0),"  ")</f>
        <v xml:space="preserve">  </v>
      </c>
      <c r="G640" s="702" t="str">
        <f>IFERROR(VLOOKUP(C:C,'מצבת ורישום גנים'!B:H,4,0),"")</f>
        <v/>
      </c>
      <c r="H640" s="702" t="str">
        <f>IFERROR(VLOOKUP(C:C,'מצבת ורישום גנים'!B:H,5,0),"")</f>
        <v/>
      </c>
      <c r="I640" s="154"/>
      <c r="J640" s="154"/>
    </row>
    <row r="641" spans="2:10" ht="15" x14ac:dyDescent="0.25">
      <c r="B641" s="193">
        <v>626</v>
      </c>
      <c r="C641" s="700" t="str" cm="1">
        <f t="array" ref="C641">IFERROR(
   INDEX('מצבת ורישום גנים'!B:$B,
      SMALL(
         IF(('מצבת ורישום גנים'!$A$3:$A$18000='נתונים כללים (1)'!$C$5),
         ROW('מצבת ורישום גנים'!$A$3:$A$18000)),
      ROW(A626))
   ),
"")</f>
        <v/>
      </c>
      <c r="D641" s="701" t="str">
        <f>IF(C641="", "",
   IFERROR(
      IF(VLOOKUP(C641, 'מצבת ורישום גנים'!B:H,7, FALSE) =$D$3,
         VLOOKUP(C641,'מצבת ורישום גנים'!B:D, 3, FALSE),
         "המוסד לא קיים ברשות"),
   "המוסד לא קיים"))</f>
        <v/>
      </c>
      <c r="E641" s="702" t="str">
        <f>IFERROR(VLOOKUP(C641,'מצבת ורישום גנים'!B:G,6,0),"")</f>
        <v/>
      </c>
      <c r="F641" s="702" t="str">
        <f>IFERROR(VLOOKUP(C:C,'מצבת ורישום גנים'!B:I,8,0),"  ")</f>
        <v xml:space="preserve">  </v>
      </c>
      <c r="G641" s="702" t="str">
        <f>IFERROR(VLOOKUP(C:C,'מצבת ורישום גנים'!B:H,4,0),"")</f>
        <v/>
      </c>
      <c r="H641" s="702" t="str">
        <f>IFERROR(VLOOKUP(C:C,'מצבת ורישום גנים'!B:H,5,0),"")</f>
        <v/>
      </c>
      <c r="I641" s="154"/>
      <c r="J641" s="154"/>
    </row>
    <row r="642" spans="2:10" ht="15" x14ac:dyDescent="0.25">
      <c r="B642" s="193">
        <v>627</v>
      </c>
      <c r="C642" s="700" t="str" cm="1">
        <f t="array" ref="C642">IFERROR(
   INDEX('מצבת ורישום גנים'!B:$B,
      SMALL(
         IF(('מצבת ורישום גנים'!$A$3:$A$18000='נתונים כללים (1)'!$C$5),
         ROW('מצבת ורישום גנים'!$A$3:$A$18000)),
      ROW(A627))
   ),
"")</f>
        <v/>
      </c>
      <c r="D642" s="701" t="str">
        <f>IF(C642="", "",
   IFERROR(
      IF(VLOOKUP(C642, 'מצבת ורישום גנים'!B:H,7, FALSE) =$D$3,
         VLOOKUP(C642,'מצבת ורישום גנים'!B:D, 3, FALSE),
         "המוסד לא קיים ברשות"),
   "המוסד לא קיים"))</f>
        <v/>
      </c>
      <c r="E642" s="702" t="str">
        <f>IFERROR(VLOOKUP(C642,'מצבת ורישום גנים'!B:G,6,0),"")</f>
        <v/>
      </c>
      <c r="F642" s="702" t="str">
        <f>IFERROR(VLOOKUP(C:C,'מצבת ורישום גנים'!B:I,8,0),"  ")</f>
        <v xml:space="preserve">  </v>
      </c>
      <c r="G642" s="702" t="str">
        <f>IFERROR(VLOOKUP(C:C,'מצבת ורישום גנים'!B:H,4,0),"")</f>
        <v/>
      </c>
      <c r="H642" s="702" t="str">
        <f>IFERROR(VLOOKUP(C:C,'מצבת ורישום גנים'!B:H,5,0),"")</f>
        <v/>
      </c>
      <c r="I642" s="154"/>
      <c r="J642" s="154"/>
    </row>
    <row r="643" spans="2:10" ht="15" x14ac:dyDescent="0.25">
      <c r="B643" s="193">
        <v>628</v>
      </c>
      <c r="C643" s="700" t="str" cm="1">
        <f t="array" ref="C643">IFERROR(
   INDEX('מצבת ורישום גנים'!B:$B,
      SMALL(
         IF(('מצבת ורישום גנים'!$A$3:$A$18000='נתונים כללים (1)'!$C$5),
         ROW('מצבת ורישום גנים'!$A$3:$A$18000)),
      ROW(A628))
   ),
"")</f>
        <v/>
      </c>
      <c r="D643" s="701" t="str">
        <f>IF(C643="", "",
   IFERROR(
      IF(VLOOKUP(C643, 'מצבת ורישום גנים'!B:H,7, FALSE) =$D$3,
         VLOOKUP(C643,'מצבת ורישום גנים'!B:D, 3, FALSE),
         "המוסד לא קיים ברשות"),
   "המוסד לא קיים"))</f>
        <v/>
      </c>
      <c r="E643" s="702" t="str">
        <f>IFERROR(VLOOKUP(C643,'מצבת ורישום גנים'!B:G,6,0),"")</f>
        <v/>
      </c>
      <c r="F643" s="702" t="str">
        <f>IFERROR(VLOOKUP(C:C,'מצבת ורישום גנים'!B:I,8,0),"  ")</f>
        <v xml:space="preserve">  </v>
      </c>
      <c r="G643" s="702" t="str">
        <f>IFERROR(VLOOKUP(C:C,'מצבת ורישום גנים'!B:H,4,0),"")</f>
        <v/>
      </c>
      <c r="H643" s="702" t="str">
        <f>IFERROR(VLOOKUP(C:C,'מצבת ורישום גנים'!B:H,5,0),"")</f>
        <v/>
      </c>
      <c r="I643" s="154"/>
      <c r="J643" s="154"/>
    </row>
    <row r="644" spans="2:10" ht="15" x14ac:dyDescent="0.25">
      <c r="B644" s="193">
        <v>629</v>
      </c>
      <c r="C644" s="700" t="str" cm="1">
        <f t="array" ref="C644">IFERROR(
   INDEX('מצבת ורישום גנים'!B:$B,
      SMALL(
         IF(('מצבת ורישום גנים'!$A$3:$A$18000='נתונים כללים (1)'!$C$5),
         ROW('מצבת ורישום גנים'!$A$3:$A$18000)),
      ROW(A629))
   ),
"")</f>
        <v/>
      </c>
      <c r="D644" s="701" t="str">
        <f>IF(C644="", "",
   IFERROR(
      IF(VLOOKUP(C644, 'מצבת ורישום גנים'!B:H,7, FALSE) =$D$3,
         VLOOKUP(C644,'מצבת ורישום גנים'!B:D, 3, FALSE),
         "המוסד לא קיים ברשות"),
   "המוסד לא קיים"))</f>
        <v/>
      </c>
      <c r="E644" s="702" t="str">
        <f>IFERROR(VLOOKUP(C644,'מצבת ורישום גנים'!B:G,6,0),"")</f>
        <v/>
      </c>
      <c r="F644" s="702" t="str">
        <f>IFERROR(VLOOKUP(C:C,'מצבת ורישום גנים'!B:I,8,0),"  ")</f>
        <v xml:space="preserve">  </v>
      </c>
      <c r="G644" s="702" t="str">
        <f>IFERROR(VLOOKUP(C:C,'מצבת ורישום גנים'!B:H,4,0),"")</f>
        <v/>
      </c>
      <c r="H644" s="702" t="str">
        <f>IFERROR(VLOOKUP(C:C,'מצבת ורישום גנים'!B:H,5,0),"")</f>
        <v/>
      </c>
      <c r="I644" s="154"/>
      <c r="J644" s="154"/>
    </row>
    <row r="645" spans="2:10" ht="15" x14ac:dyDescent="0.25">
      <c r="B645" s="193">
        <v>630</v>
      </c>
      <c r="C645" s="700" t="str" cm="1">
        <f t="array" ref="C645">IFERROR(
   INDEX('מצבת ורישום גנים'!B:$B,
      SMALL(
         IF(('מצבת ורישום גנים'!$A$3:$A$18000='נתונים כללים (1)'!$C$5),
         ROW('מצבת ורישום גנים'!$A$3:$A$18000)),
      ROW(A630))
   ),
"")</f>
        <v/>
      </c>
      <c r="D645" s="701" t="str">
        <f>IF(C645="", "",
   IFERROR(
      IF(VLOOKUP(C645, 'מצבת ורישום גנים'!B:H,7, FALSE) =$D$3,
         VLOOKUP(C645,'מצבת ורישום גנים'!B:D, 3, FALSE),
         "המוסד לא קיים ברשות"),
   "המוסד לא קיים"))</f>
        <v/>
      </c>
      <c r="E645" s="702" t="str">
        <f>IFERROR(VLOOKUP(C645,'מצבת ורישום גנים'!B:G,6,0),"")</f>
        <v/>
      </c>
      <c r="F645" s="702" t="str">
        <f>IFERROR(VLOOKUP(C:C,'מצבת ורישום גנים'!B:I,8,0),"  ")</f>
        <v xml:space="preserve">  </v>
      </c>
      <c r="G645" s="702" t="str">
        <f>IFERROR(VLOOKUP(C:C,'מצבת ורישום גנים'!B:H,4,0),"")</f>
        <v/>
      </c>
      <c r="H645" s="702" t="str">
        <f>IFERROR(VLOOKUP(C:C,'מצבת ורישום גנים'!B:H,5,0),"")</f>
        <v/>
      </c>
      <c r="I645" s="154"/>
      <c r="J645" s="154"/>
    </row>
    <row r="646" spans="2:10" ht="15" x14ac:dyDescent="0.25">
      <c r="B646" s="193">
        <v>631</v>
      </c>
      <c r="C646" s="700" t="str" cm="1">
        <f t="array" ref="C646">IFERROR(
   INDEX('מצבת ורישום גנים'!B:$B,
      SMALL(
         IF(('מצבת ורישום גנים'!$A$3:$A$18000='נתונים כללים (1)'!$C$5),
         ROW('מצבת ורישום גנים'!$A$3:$A$18000)),
      ROW(A631))
   ),
"")</f>
        <v/>
      </c>
      <c r="D646" s="701" t="str">
        <f>IF(C646="", "",
   IFERROR(
      IF(VLOOKUP(C646, 'מצבת ורישום גנים'!B:H,7, FALSE) =$D$3,
         VLOOKUP(C646,'מצבת ורישום גנים'!B:D, 3, FALSE),
         "המוסד לא קיים ברשות"),
   "המוסד לא קיים"))</f>
        <v/>
      </c>
      <c r="E646" s="702" t="str">
        <f>IFERROR(VLOOKUP(C646,'מצבת ורישום גנים'!B:G,6,0),"")</f>
        <v/>
      </c>
      <c r="F646" s="702" t="str">
        <f>IFERROR(VLOOKUP(C:C,'מצבת ורישום גנים'!B:I,8,0),"  ")</f>
        <v xml:space="preserve">  </v>
      </c>
      <c r="G646" s="702" t="str">
        <f>IFERROR(VLOOKUP(C:C,'מצבת ורישום גנים'!B:H,4,0),"")</f>
        <v/>
      </c>
      <c r="H646" s="702" t="str">
        <f>IFERROR(VLOOKUP(C:C,'מצבת ורישום גנים'!B:H,5,0),"")</f>
        <v/>
      </c>
      <c r="I646" s="154"/>
      <c r="J646" s="154"/>
    </row>
    <row r="647" spans="2:10" ht="15" x14ac:dyDescent="0.25">
      <c r="B647" s="193">
        <v>632</v>
      </c>
      <c r="C647" s="700" t="str" cm="1">
        <f t="array" ref="C647">IFERROR(
   INDEX('מצבת ורישום גנים'!B:$B,
      SMALL(
         IF(('מצבת ורישום גנים'!$A$3:$A$18000='נתונים כללים (1)'!$C$5),
         ROW('מצבת ורישום גנים'!$A$3:$A$18000)),
      ROW(A632))
   ),
"")</f>
        <v/>
      </c>
      <c r="D647" s="701" t="str">
        <f>IF(C647="", "",
   IFERROR(
      IF(VLOOKUP(C647, 'מצבת ורישום גנים'!B:H,7, FALSE) =$D$3,
         VLOOKUP(C647,'מצבת ורישום גנים'!B:D, 3, FALSE),
         "המוסד לא קיים ברשות"),
   "המוסד לא קיים"))</f>
        <v/>
      </c>
      <c r="E647" s="702" t="str">
        <f>IFERROR(VLOOKUP(C647,'מצבת ורישום גנים'!B:G,6,0),"")</f>
        <v/>
      </c>
      <c r="F647" s="702" t="str">
        <f>IFERROR(VLOOKUP(C:C,'מצבת ורישום גנים'!B:I,8,0),"  ")</f>
        <v xml:space="preserve">  </v>
      </c>
      <c r="G647" s="702" t="str">
        <f>IFERROR(VLOOKUP(C:C,'מצבת ורישום גנים'!B:H,4,0),"")</f>
        <v/>
      </c>
      <c r="H647" s="702" t="str">
        <f>IFERROR(VLOOKUP(C:C,'מצבת ורישום גנים'!B:H,5,0),"")</f>
        <v/>
      </c>
      <c r="I647" s="154"/>
      <c r="J647" s="154"/>
    </row>
    <row r="648" spans="2:10" ht="15" x14ac:dyDescent="0.25">
      <c r="B648" s="193">
        <v>633</v>
      </c>
      <c r="C648" s="700" t="str" cm="1">
        <f t="array" ref="C648">IFERROR(
   INDEX('מצבת ורישום גנים'!B:$B,
      SMALL(
         IF(('מצבת ורישום גנים'!$A$3:$A$18000='נתונים כללים (1)'!$C$5),
         ROW('מצבת ורישום גנים'!$A$3:$A$18000)),
      ROW(A633))
   ),
"")</f>
        <v/>
      </c>
      <c r="D648" s="701" t="str">
        <f>IF(C648="", "",
   IFERROR(
      IF(VLOOKUP(C648, 'מצבת ורישום גנים'!B:H,7, FALSE) =$D$3,
         VLOOKUP(C648,'מצבת ורישום גנים'!B:D, 3, FALSE),
         "המוסד לא קיים ברשות"),
   "המוסד לא קיים"))</f>
        <v/>
      </c>
      <c r="E648" s="702" t="str">
        <f>IFERROR(VLOOKUP(C648,'מצבת ורישום גנים'!B:G,6,0),"")</f>
        <v/>
      </c>
      <c r="F648" s="702" t="str">
        <f>IFERROR(VLOOKUP(C:C,'מצבת ורישום גנים'!B:I,8,0),"  ")</f>
        <v xml:space="preserve">  </v>
      </c>
      <c r="G648" s="702" t="str">
        <f>IFERROR(VLOOKUP(C:C,'מצבת ורישום גנים'!B:H,4,0),"")</f>
        <v/>
      </c>
      <c r="H648" s="702" t="str">
        <f>IFERROR(VLOOKUP(C:C,'מצבת ורישום גנים'!B:H,5,0),"")</f>
        <v/>
      </c>
      <c r="I648" s="154"/>
      <c r="J648" s="154"/>
    </row>
    <row r="649" spans="2:10" ht="15" x14ac:dyDescent="0.25">
      <c r="B649" s="193">
        <v>634</v>
      </c>
      <c r="C649" s="700" t="str" cm="1">
        <f t="array" ref="C649">IFERROR(
   INDEX('מצבת ורישום גנים'!B:$B,
      SMALL(
         IF(('מצבת ורישום גנים'!$A$3:$A$18000='נתונים כללים (1)'!$C$5),
         ROW('מצבת ורישום גנים'!$A$3:$A$18000)),
      ROW(A634))
   ),
"")</f>
        <v/>
      </c>
      <c r="D649" s="701" t="str">
        <f>IF(C649="", "",
   IFERROR(
      IF(VLOOKUP(C649, 'מצבת ורישום גנים'!B:H,7, FALSE) =$D$3,
         VLOOKUP(C649,'מצבת ורישום גנים'!B:D, 3, FALSE),
         "המוסד לא קיים ברשות"),
   "המוסד לא קיים"))</f>
        <v/>
      </c>
      <c r="E649" s="702" t="str">
        <f>IFERROR(VLOOKUP(C649,'מצבת ורישום גנים'!B:G,6,0),"")</f>
        <v/>
      </c>
      <c r="F649" s="702" t="str">
        <f>IFERROR(VLOOKUP(C:C,'מצבת ורישום גנים'!B:I,8,0),"  ")</f>
        <v xml:space="preserve">  </v>
      </c>
      <c r="G649" s="702" t="str">
        <f>IFERROR(VLOOKUP(C:C,'מצבת ורישום גנים'!B:H,4,0),"")</f>
        <v/>
      </c>
      <c r="H649" s="702" t="str">
        <f>IFERROR(VLOOKUP(C:C,'מצבת ורישום גנים'!B:H,5,0),"")</f>
        <v/>
      </c>
      <c r="I649" s="154"/>
      <c r="J649" s="154"/>
    </row>
    <row r="650" spans="2:10" ht="15" x14ac:dyDescent="0.25">
      <c r="B650" s="193">
        <v>635</v>
      </c>
      <c r="C650" s="700" t="str" cm="1">
        <f t="array" ref="C650">IFERROR(
   INDEX('מצבת ורישום גנים'!B:$B,
      SMALL(
         IF(('מצבת ורישום גנים'!$A$3:$A$18000='נתונים כללים (1)'!$C$5),
         ROW('מצבת ורישום גנים'!$A$3:$A$18000)),
      ROW(A635))
   ),
"")</f>
        <v/>
      </c>
      <c r="D650" s="701" t="str">
        <f>IF(C650="", "",
   IFERROR(
      IF(VLOOKUP(C650, 'מצבת ורישום גנים'!B:H,7, FALSE) =$D$3,
         VLOOKUP(C650,'מצבת ורישום גנים'!B:D, 3, FALSE),
         "המוסד לא קיים ברשות"),
   "המוסד לא קיים"))</f>
        <v/>
      </c>
      <c r="E650" s="702" t="str">
        <f>IFERROR(VLOOKUP(C650,'מצבת ורישום גנים'!B:G,6,0),"")</f>
        <v/>
      </c>
      <c r="F650" s="702" t="str">
        <f>IFERROR(VLOOKUP(C:C,'מצבת ורישום גנים'!B:I,8,0),"  ")</f>
        <v xml:space="preserve">  </v>
      </c>
      <c r="G650" s="702" t="str">
        <f>IFERROR(VLOOKUP(C:C,'מצבת ורישום גנים'!B:H,4,0),"")</f>
        <v/>
      </c>
      <c r="H650" s="702" t="str">
        <f>IFERROR(VLOOKUP(C:C,'מצבת ורישום גנים'!B:H,5,0),"")</f>
        <v/>
      </c>
      <c r="I650" s="154"/>
      <c r="J650" s="154"/>
    </row>
    <row r="651" spans="2:10" ht="15" x14ac:dyDescent="0.25">
      <c r="B651" s="193">
        <v>636</v>
      </c>
      <c r="C651" s="700" t="str" cm="1">
        <f t="array" ref="C651">IFERROR(
   INDEX('מצבת ורישום גנים'!B:$B,
      SMALL(
         IF(('מצבת ורישום גנים'!$A$3:$A$18000='נתונים כללים (1)'!$C$5),
         ROW('מצבת ורישום גנים'!$A$3:$A$18000)),
      ROW(A636))
   ),
"")</f>
        <v/>
      </c>
      <c r="D651" s="701" t="str">
        <f>IF(C651="", "",
   IFERROR(
      IF(VLOOKUP(C651, 'מצבת ורישום גנים'!B:H,7, FALSE) =$D$3,
         VLOOKUP(C651,'מצבת ורישום גנים'!B:D, 3, FALSE),
         "המוסד לא קיים ברשות"),
   "המוסד לא קיים"))</f>
        <v/>
      </c>
      <c r="E651" s="702" t="str">
        <f>IFERROR(VLOOKUP(C651,'מצבת ורישום גנים'!B:G,6,0),"")</f>
        <v/>
      </c>
      <c r="F651" s="702" t="str">
        <f>IFERROR(VLOOKUP(C:C,'מצבת ורישום גנים'!B:I,8,0),"  ")</f>
        <v xml:space="preserve">  </v>
      </c>
      <c r="G651" s="702" t="str">
        <f>IFERROR(VLOOKUP(C:C,'מצבת ורישום גנים'!B:H,4,0),"")</f>
        <v/>
      </c>
      <c r="H651" s="702" t="str">
        <f>IFERROR(VLOOKUP(C:C,'מצבת ורישום גנים'!B:H,5,0),"")</f>
        <v/>
      </c>
      <c r="I651" s="154"/>
      <c r="J651" s="154"/>
    </row>
    <row r="652" spans="2:10" ht="15" x14ac:dyDescent="0.25">
      <c r="B652" s="193">
        <v>637</v>
      </c>
      <c r="C652" s="700" t="str" cm="1">
        <f t="array" ref="C652">IFERROR(
   INDEX('מצבת ורישום גנים'!B:$B,
      SMALL(
         IF(('מצבת ורישום גנים'!$A$3:$A$18000='נתונים כללים (1)'!$C$5),
         ROW('מצבת ורישום גנים'!$A$3:$A$18000)),
      ROW(A637))
   ),
"")</f>
        <v/>
      </c>
      <c r="D652" s="701" t="str">
        <f>IF(C652="", "",
   IFERROR(
      IF(VLOOKUP(C652, 'מצבת ורישום גנים'!B:H,7, FALSE) =$D$3,
         VLOOKUP(C652,'מצבת ורישום גנים'!B:D, 3, FALSE),
         "המוסד לא קיים ברשות"),
   "המוסד לא קיים"))</f>
        <v/>
      </c>
      <c r="E652" s="702" t="str">
        <f>IFERROR(VLOOKUP(C652,'מצבת ורישום גנים'!B:G,6,0),"")</f>
        <v/>
      </c>
      <c r="F652" s="702" t="str">
        <f>IFERROR(VLOOKUP(C:C,'מצבת ורישום גנים'!B:I,8,0),"  ")</f>
        <v xml:space="preserve">  </v>
      </c>
      <c r="G652" s="702" t="str">
        <f>IFERROR(VLOOKUP(C:C,'מצבת ורישום גנים'!B:H,4,0),"")</f>
        <v/>
      </c>
      <c r="H652" s="702" t="str">
        <f>IFERROR(VLOOKUP(C:C,'מצבת ורישום גנים'!B:H,5,0),"")</f>
        <v/>
      </c>
      <c r="I652" s="154"/>
      <c r="J652" s="154"/>
    </row>
    <row r="653" spans="2:10" ht="15" x14ac:dyDescent="0.25">
      <c r="B653" s="193">
        <v>638</v>
      </c>
      <c r="C653" s="700" t="str" cm="1">
        <f t="array" ref="C653">IFERROR(
   INDEX('מצבת ורישום גנים'!B:$B,
      SMALL(
         IF(('מצבת ורישום גנים'!$A$3:$A$18000='נתונים כללים (1)'!$C$5),
         ROW('מצבת ורישום גנים'!$A$3:$A$18000)),
      ROW(A638))
   ),
"")</f>
        <v/>
      </c>
      <c r="D653" s="701" t="str">
        <f>IF(C653="", "",
   IFERROR(
      IF(VLOOKUP(C653, 'מצבת ורישום גנים'!B:H,7, FALSE) =$D$3,
         VLOOKUP(C653,'מצבת ורישום גנים'!B:D, 3, FALSE),
         "המוסד לא קיים ברשות"),
   "המוסד לא קיים"))</f>
        <v/>
      </c>
      <c r="E653" s="702" t="str">
        <f>IFERROR(VLOOKUP(C653,'מצבת ורישום גנים'!B:G,6,0),"")</f>
        <v/>
      </c>
      <c r="F653" s="702" t="str">
        <f>IFERROR(VLOOKUP(C:C,'מצבת ורישום גנים'!B:I,8,0),"  ")</f>
        <v xml:space="preserve">  </v>
      </c>
      <c r="G653" s="702" t="str">
        <f>IFERROR(VLOOKUP(C:C,'מצבת ורישום גנים'!B:H,4,0),"")</f>
        <v/>
      </c>
      <c r="H653" s="702" t="str">
        <f>IFERROR(VLOOKUP(C:C,'מצבת ורישום גנים'!B:H,5,0),"")</f>
        <v/>
      </c>
      <c r="I653" s="154"/>
      <c r="J653" s="154"/>
    </row>
    <row r="654" spans="2:10" ht="15" x14ac:dyDescent="0.25">
      <c r="B654" s="193">
        <v>639</v>
      </c>
      <c r="C654" s="700" t="str" cm="1">
        <f t="array" ref="C654">IFERROR(
   INDEX('מצבת ורישום גנים'!B:$B,
      SMALL(
         IF(('מצבת ורישום גנים'!$A$3:$A$18000='נתונים כללים (1)'!$C$5),
         ROW('מצבת ורישום גנים'!$A$3:$A$18000)),
      ROW(A639))
   ),
"")</f>
        <v/>
      </c>
      <c r="D654" s="701" t="str">
        <f>IF(C654="", "",
   IFERROR(
      IF(VLOOKUP(C654, 'מצבת ורישום גנים'!B:H,7, FALSE) =$D$3,
         VLOOKUP(C654,'מצבת ורישום גנים'!B:D, 3, FALSE),
         "המוסד לא קיים ברשות"),
   "המוסד לא קיים"))</f>
        <v/>
      </c>
      <c r="E654" s="702" t="str">
        <f>IFERROR(VLOOKUP(C654,'מצבת ורישום גנים'!B:G,6,0),"")</f>
        <v/>
      </c>
      <c r="F654" s="702" t="str">
        <f>IFERROR(VLOOKUP(C:C,'מצבת ורישום גנים'!B:I,8,0),"  ")</f>
        <v xml:space="preserve">  </v>
      </c>
      <c r="G654" s="702" t="str">
        <f>IFERROR(VLOOKUP(C:C,'מצבת ורישום גנים'!B:H,4,0),"")</f>
        <v/>
      </c>
      <c r="H654" s="702" t="str">
        <f>IFERROR(VLOOKUP(C:C,'מצבת ורישום גנים'!B:H,5,0),"")</f>
        <v/>
      </c>
      <c r="I654" s="154"/>
      <c r="J654" s="154"/>
    </row>
    <row r="655" spans="2:10" ht="15" x14ac:dyDescent="0.25">
      <c r="B655" s="193">
        <v>640</v>
      </c>
      <c r="C655" s="700" t="str" cm="1">
        <f t="array" ref="C655">IFERROR(
   INDEX('מצבת ורישום גנים'!B:$B,
      SMALL(
         IF(('מצבת ורישום גנים'!$A$3:$A$18000='נתונים כללים (1)'!$C$5),
         ROW('מצבת ורישום גנים'!$A$3:$A$18000)),
      ROW(A640))
   ),
"")</f>
        <v/>
      </c>
      <c r="D655" s="701" t="str">
        <f>IF(C655="", "",
   IFERROR(
      IF(VLOOKUP(C655, 'מצבת ורישום גנים'!B:H,7, FALSE) =$D$3,
         VLOOKUP(C655,'מצבת ורישום גנים'!B:D, 3, FALSE),
         "המוסד לא קיים ברשות"),
   "המוסד לא קיים"))</f>
        <v/>
      </c>
      <c r="E655" s="702" t="str">
        <f>IFERROR(VLOOKUP(C655,'מצבת ורישום גנים'!B:G,6,0),"")</f>
        <v/>
      </c>
      <c r="F655" s="702" t="str">
        <f>IFERROR(VLOOKUP(C:C,'מצבת ורישום גנים'!B:I,8,0),"  ")</f>
        <v xml:space="preserve">  </v>
      </c>
      <c r="G655" s="702" t="str">
        <f>IFERROR(VLOOKUP(C:C,'מצבת ורישום גנים'!B:H,4,0),"")</f>
        <v/>
      </c>
      <c r="H655" s="702" t="str">
        <f>IFERROR(VLOOKUP(C:C,'מצבת ורישום גנים'!B:H,5,0),"")</f>
        <v/>
      </c>
      <c r="I655" s="154"/>
      <c r="J655" s="154"/>
    </row>
    <row r="656" spans="2:10" ht="15" x14ac:dyDescent="0.25">
      <c r="B656" s="193">
        <v>641</v>
      </c>
      <c r="C656" s="700" t="str" cm="1">
        <f t="array" ref="C656">IFERROR(
   INDEX('מצבת ורישום גנים'!B:$B,
      SMALL(
         IF(('מצבת ורישום גנים'!$A$3:$A$18000='נתונים כללים (1)'!$C$5),
         ROW('מצבת ורישום גנים'!$A$3:$A$18000)),
      ROW(A641))
   ),
"")</f>
        <v/>
      </c>
      <c r="D656" s="701" t="str">
        <f>IF(C656="", "",
   IFERROR(
      IF(VLOOKUP(C656, 'מצבת ורישום גנים'!B:H,7, FALSE) =$D$3,
         VLOOKUP(C656,'מצבת ורישום גנים'!B:D, 3, FALSE),
         "המוסד לא קיים ברשות"),
   "המוסד לא קיים"))</f>
        <v/>
      </c>
      <c r="E656" s="702" t="str">
        <f>IFERROR(VLOOKUP(C656,'מצבת ורישום גנים'!B:G,6,0),"")</f>
        <v/>
      </c>
      <c r="F656" s="702" t="str">
        <f>IFERROR(VLOOKUP(C:C,'מצבת ורישום גנים'!B:I,8,0),"  ")</f>
        <v xml:space="preserve">  </v>
      </c>
      <c r="G656" s="702" t="str">
        <f>IFERROR(VLOOKUP(C:C,'מצבת ורישום גנים'!B:H,4,0),"")</f>
        <v/>
      </c>
      <c r="H656" s="702" t="str">
        <f>IFERROR(VLOOKUP(C:C,'מצבת ורישום גנים'!B:H,5,0),"")</f>
        <v/>
      </c>
      <c r="I656" s="154"/>
      <c r="J656" s="154"/>
    </row>
    <row r="657" spans="2:10" ht="15" x14ac:dyDescent="0.25">
      <c r="B657" s="193">
        <v>642</v>
      </c>
      <c r="C657" s="700" t="str" cm="1">
        <f t="array" ref="C657">IFERROR(
   INDEX('מצבת ורישום גנים'!B:$B,
      SMALL(
         IF(('מצבת ורישום גנים'!$A$3:$A$18000='נתונים כללים (1)'!$C$5),
         ROW('מצבת ורישום גנים'!$A$3:$A$18000)),
      ROW(A642))
   ),
"")</f>
        <v/>
      </c>
      <c r="D657" s="701" t="str">
        <f>IF(C657="", "",
   IFERROR(
      IF(VLOOKUP(C657, 'מצבת ורישום גנים'!B:H,7, FALSE) =$D$3,
         VLOOKUP(C657,'מצבת ורישום גנים'!B:D, 3, FALSE),
         "המוסד לא קיים ברשות"),
   "המוסד לא קיים"))</f>
        <v/>
      </c>
      <c r="E657" s="702" t="str">
        <f>IFERROR(VLOOKUP(C657,'מצבת ורישום גנים'!B:G,6,0),"")</f>
        <v/>
      </c>
      <c r="F657" s="702" t="str">
        <f>IFERROR(VLOOKUP(C:C,'מצבת ורישום גנים'!B:I,8,0),"  ")</f>
        <v xml:space="preserve">  </v>
      </c>
      <c r="G657" s="702" t="str">
        <f>IFERROR(VLOOKUP(C:C,'מצבת ורישום גנים'!B:H,4,0),"")</f>
        <v/>
      </c>
      <c r="H657" s="702" t="str">
        <f>IFERROR(VLOOKUP(C:C,'מצבת ורישום גנים'!B:H,5,0),"")</f>
        <v/>
      </c>
      <c r="I657" s="154"/>
      <c r="J657" s="154"/>
    </row>
    <row r="658" spans="2:10" ht="15" x14ac:dyDescent="0.25">
      <c r="B658" s="193">
        <v>643</v>
      </c>
      <c r="C658" s="700" t="str" cm="1">
        <f t="array" ref="C658">IFERROR(
   INDEX('מצבת ורישום גנים'!B:$B,
      SMALL(
         IF(('מצבת ורישום גנים'!$A$3:$A$18000='נתונים כללים (1)'!$C$5),
         ROW('מצבת ורישום גנים'!$A$3:$A$18000)),
      ROW(A643))
   ),
"")</f>
        <v/>
      </c>
      <c r="D658" s="701" t="str">
        <f>IF(C658="", "",
   IFERROR(
      IF(VLOOKUP(C658, 'מצבת ורישום גנים'!B:H,7, FALSE) =$D$3,
         VLOOKUP(C658,'מצבת ורישום גנים'!B:D, 3, FALSE),
         "המוסד לא קיים ברשות"),
   "המוסד לא קיים"))</f>
        <v/>
      </c>
      <c r="E658" s="702" t="str">
        <f>IFERROR(VLOOKUP(C658,'מצבת ורישום גנים'!B:G,6,0),"")</f>
        <v/>
      </c>
      <c r="F658" s="702" t="str">
        <f>IFERROR(VLOOKUP(C:C,'מצבת ורישום גנים'!B:I,8,0),"  ")</f>
        <v xml:space="preserve">  </v>
      </c>
      <c r="G658" s="702" t="str">
        <f>IFERROR(VLOOKUP(C:C,'מצבת ורישום גנים'!B:H,4,0),"")</f>
        <v/>
      </c>
      <c r="H658" s="702" t="str">
        <f>IFERROR(VLOOKUP(C:C,'מצבת ורישום גנים'!B:H,5,0),"")</f>
        <v/>
      </c>
      <c r="I658" s="154"/>
      <c r="J658" s="154"/>
    </row>
    <row r="659" spans="2:10" ht="15" x14ac:dyDescent="0.25">
      <c r="B659" s="193">
        <v>644</v>
      </c>
      <c r="C659" s="700" t="str" cm="1">
        <f t="array" ref="C659">IFERROR(
   INDEX('מצבת ורישום גנים'!B:$B,
      SMALL(
         IF(('מצבת ורישום גנים'!$A$3:$A$18000='נתונים כללים (1)'!$C$5),
         ROW('מצבת ורישום גנים'!$A$3:$A$18000)),
      ROW(A644))
   ),
"")</f>
        <v/>
      </c>
      <c r="D659" s="701" t="str">
        <f>IF(C659="", "",
   IFERROR(
      IF(VLOOKUP(C659, 'מצבת ורישום גנים'!B:H,7, FALSE) =$D$3,
         VLOOKUP(C659,'מצבת ורישום גנים'!B:D, 3, FALSE),
         "המוסד לא קיים ברשות"),
   "המוסד לא קיים"))</f>
        <v/>
      </c>
      <c r="E659" s="702" t="str">
        <f>IFERROR(VLOOKUP(C659,'מצבת ורישום גנים'!B:G,6,0),"")</f>
        <v/>
      </c>
      <c r="F659" s="702" t="str">
        <f>IFERROR(VLOOKUP(C:C,'מצבת ורישום גנים'!B:I,8,0),"  ")</f>
        <v xml:space="preserve">  </v>
      </c>
      <c r="G659" s="702" t="str">
        <f>IFERROR(VLOOKUP(C:C,'מצבת ורישום גנים'!B:H,4,0),"")</f>
        <v/>
      </c>
      <c r="H659" s="702" t="str">
        <f>IFERROR(VLOOKUP(C:C,'מצבת ורישום גנים'!B:H,5,0),"")</f>
        <v/>
      </c>
      <c r="I659" s="154"/>
      <c r="J659" s="154"/>
    </row>
    <row r="660" spans="2:10" ht="15" x14ac:dyDescent="0.25">
      <c r="B660" s="193">
        <v>645</v>
      </c>
      <c r="C660" s="700" t="str" cm="1">
        <f t="array" ref="C660">IFERROR(
   INDEX('מצבת ורישום גנים'!B:$B,
      SMALL(
         IF(('מצבת ורישום גנים'!$A$3:$A$18000='נתונים כללים (1)'!$C$5),
         ROW('מצבת ורישום גנים'!$A$3:$A$18000)),
      ROW(A645))
   ),
"")</f>
        <v/>
      </c>
      <c r="D660" s="701" t="str">
        <f>IF(C660="", "",
   IFERROR(
      IF(VLOOKUP(C660, 'מצבת ורישום גנים'!B:H,7, FALSE) =$D$3,
         VLOOKUP(C660,'מצבת ורישום גנים'!B:D, 3, FALSE),
         "המוסד לא קיים ברשות"),
   "המוסד לא קיים"))</f>
        <v/>
      </c>
      <c r="E660" s="702" t="str">
        <f>IFERROR(VLOOKUP(C660,'מצבת ורישום גנים'!B:G,6,0),"")</f>
        <v/>
      </c>
      <c r="F660" s="702" t="str">
        <f>IFERROR(VLOOKUP(C:C,'מצבת ורישום גנים'!B:I,8,0),"  ")</f>
        <v xml:space="preserve">  </v>
      </c>
      <c r="G660" s="702" t="str">
        <f>IFERROR(VLOOKUP(C:C,'מצבת ורישום גנים'!B:H,4,0),"")</f>
        <v/>
      </c>
      <c r="H660" s="702" t="str">
        <f>IFERROR(VLOOKUP(C:C,'מצבת ורישום גנים'!B:H,5,0),"")</f>
        <v/>
      </c>
      <c r="I660" s="154"/>
      <c r="J660" s="154"/>
    </row>
    <row r="661" spans="2:10" ht="15" x14ac:dyDescent="0.25">
      <c r="B661" s="193">
        <v>646</v>
      </c>
      <c r="C661" s="700" t="str" cm="1">
        <f t="array" ref="C661">IFERROR(
   INDEX('מצבת ורישום גנים'!B:$B,
      SMALL(
         IF(('מצבת ורישום גנים'!$A$3:$A$18000='נתונים כללים (1)'!$C$5),
         ROW('מצבת ורישום גנים'!$A$3:$A$18000)),
      ROW(A646))
   ),
"")</f>
        <v/>
      </c>
      <c r="D661" s="701" t="str">
        <f>IF(C661="", "",
   IFERROR(
      IF(VLOOKUP(C661, 'מצבת ורישום גנים'!B:H,7, FALSE) =$D$3,
         VLOOKUP(C661,'מצבת ורישום גנים'!B:D, 3, FALSE),
         "המוסד לא קיים ברשות"),
   "המוסד לא קיים"))</f>
        <v/>
      </c>
      <c r="E661" s="702" t="str">
        <f>IFERROR(VLOOKUP(C661,'מצבת ורישום גנים'!B:G,6,0),"")</f>
        <v/>
      </c>
      <c r="F661" s="702" t="str">
        <f>IFERROR(VLOOKUP(C:C,'מצבת ורישום גנים'!B:I,8,0),"  ")</f>
        <v xml:space="preserve">  </v>
      </c>
      <c r="G661" s="702" t="str">
        <f>IFERROR(VLOOKUP(C:C,'מצבת ורישום גנים'!B:H,4,0),"")</f>
        <v/>
      </c>
      <c r="H661" s="702" t="str">
        <f>IFERROR(VLOOKUP(C:C,'מצבת ורישום גנים'!B:H,5,0),"")</f>
        <v/>
      </c>
      <c r="I661" s="154"/>
      <c r="J661" s="154"/>
    </row>
    <row r="662" spans="2:10" ht="15" x14ac:dyDescent="0.25">
      <c r="B662" s="193">
        <v>647</v>
      </c>
      <c r="C662" s="700" t="str" cm="1">
        <f t="array" ref="C662">IFERROR(
   INDEX('מצבת ורישום גנים'!B:$B,
      SMALL(
         IF(('מצבת ורישום גנים'!$A$3:$A$18000='נתונים כללים (1)'!$C$5),
         ROW('מצבת ורישום גנים'!$A$3:$A$18000)),
      ROW(A647))
   ),
"")</f>
        <v/>
      </c>
      <c r="D662" s="701" t="str">
        <f>IF(C662="", "",
   IFERROR(
      IF(VLOOKUP(C662, 'מצבת ורישום גנים'!B:H,7, FALSE) =$D$3,
         VLOOKUP(C662,'מצבת ורישום גנים'!B:D, 3, FALSE),
         "המוסד לא קיים ברשות"),
   "המוסד לא קיים"))</f>
        <v/>
      </c>
      <c r="E662" s="702" t="str">
        <f>IFERROR(VLOOKUP(C662,'מצבת ורישום גנים'!B:G,6,0),"")</f>
        <v/>
      </c>
      <c r="F662" s="702" t="str">
        <f>IFERROR(VLOOKUP(C:C,'מצבת ורישום גנים'!B:I,8,0),"  ")</f>
        <v xml:space="preserve">  </v>
      </c>
      <c r="G662" s="702" t="str">
        <f>IFERROR(VLOOKUP(C:C,'מצבת ורישום גנים'!B:H,4,0),"")</f>
        <v/>
      </c>
      <c r="H662" s="702" t="str">
        <f>IFERROR(VLOOKUP(C:C,'מצבת ורישום גנים'!B:H,5,0),"")</f>
        <v/>
      </c>
      <c r="I662" s="154"/>
      <c r="J662" s="154"/>
    </row>
    <row r="663" spans="2:10" ht="15" x14ac:dyDescent="0.25">
      <c r="B663" s="193">
        <v>648</v>
      </c>
      <c r="C663" s="700" t="str" cm="1">
        <f t="array" ref="C663">IFERROR(
   INDEX('מצבת ורישום גנים'!B:$B,
      SMALL(
         IF(('מצבת ורישום גנים'!$A$3:$A$18000='נתונים כללים (1)'!$C$5),
         ROW('מצבת ורישום גנים'!$A$3:$A$18000)),
      ROW(A648))
   ),
"")</f>
        <v/>
      </c>
      <c r="D663" s="701" t="str">
        <f>IF(C663="", "",
   IFERROR(
      IF(VLOOKUP(C663, 'מצבת ורישום גנים'!B:H,7, FALSE) =$D$3,
         VLOOKUP(C663,'מצבת ורישום גנים'!B:D, 3, FALSE),
         "המוסד לא קיים ברשות"),
   "המוסד לא קיים"))</f>
        <v/>
      </c>
      <c r="E663" s="702" t="str">
        <f>IFERROR(VLOOKUP(C663,'מצבת ורישום גנים'!B:G,6,0),"")</f>
        <v/>
      </c>
      <c r="F663" s="702" t="str">
        <f>IFERROR(VLOOKUP(C:C,'מצבת ורישום גנים'!B:I,8,0),"  ")</f>
        <v xml:space="preserve">  </v>
      </c>
      <c r="G663" s="702" t="str">
        <f>IFERROR(VLOOKUP(C:C,'מצבת ורישום גנים'!B:H,4,0),"")</f>
        <v/>
      </c>
      <c r="H663" s="702" t="str">
        <f>IFERROR(VLOOKUP(C:C,'מצבת ורישום גנים'!B:H,5,0),"")</f>
        <v/>
      </c>
      <c r="I663" s="154"/>
      <c r="J663" s="154"/>
    </row>
    <row r="664" spans="2:10" ht="15" x14ac:dyDescent="0.25">
      <c r="B664" s="193">
        <v>649</v>
      </c>
      <c r="C664" s="700" t="str" cm="1">
        <f t="array" ref="C664">IFERROR(
   INDEX('מצבת ורישום גנים'!B:$B,
      SMALL(
         IF(('מצבת ורישום גנים'!$A$3:$A$18000='נתונים כללים (1)'!$C$5),
         ROW('מצבת ורישום גנים'!$A$3:$A$18000)),
      ROW(A649))
   ),
"")</f>
        <v/>
      </c>
      <c r="D664" s="701" t="str">
        <f>IF(C664="", "",
   IFERROR(
      IF(VLOOKUP(C664, 'מצבת ורישום גנים'!B:H,7, FALSE) =$D$3,
         VLOOKUP(C664,'מצבת ורישום גנים'!B:D, 3, FALSE),
         "המוסד לא קיים ברשות"),
   "המוסד לא קיים"))</f>
        <v/>
      </c>
      <c r="E664" s="702" t="str">
        <f>IFERROR(VLOOKUP(C664,'מצבת ורישום גנים'!B:G,6,0),"")</f>
        <v/>
      </c>
      <c r="F664" s="702" t="str">
        <f>IFERROR(VLOOKUP(C:C,'מצבת ורישום גנים'!B:I,8,0),"  ")</f>
        <v xml:space="preserve">  </v>
      </c>
      <c r="G664" s="702" t="str">
        <f>IFERROR(VLOOKUP(C:C,'מצבת ורישום גנים'!B:H,4,0),"")</f>
        <v/>
      </c>
      <c r="H664" s="702" t="str">
        <f>IFERROR(VLOOKUP(C:C,'מצבת ורישום גנים'!B:H,5,0),"")</f>
        <v/>
      </c>
      <c r="I664" s="154"/>
      <c r="J664" s="154"/>
    </row>
    <row r="665" spans="2:10" ht="15" x14ac:dyDescent="0.25">
      <c r="B665" s="193">
        <v>650</v>
      </c>
      <c r="C665" s="700" t="str" cm="1">
        <f t="array" ref="C665">IFERROR(
   INDEX('מצבת ורישום גנים'!B:$B,
      SMALL(
         IF(('מצבת ורישום גנים'!$A$3:$A$18000='נתונים כללים (1)'!$C$5),
         ROW('מצבת ורישום גנים'!$A$3:$A$18000)),
      ROW(A650))
   ),
"")</f>
        <v/>
      </c>
      <c r="D665" s="701" t="str">
        <f>IF(C665="", "",
   IFERROR(
      IF(VLOOKUP(C665, 'מצבת ורישום גנים'!B:H,7, FALSE) =$D$3,
         VLOOKUP(C665,'מצבת ורישום גנים'!B:D, 3, FALSE),
         "המוסד לא קיים ברשות"),
   "המוסד לא קיים"))</f>
        <v/>
      </c>
      <c r="E665" s="702" t="str">
        <f>IFERROR(VLOOKUP(C665,'מצבת ורישום גנים'!B:G,6,0),"")</f>
        <v/>
      </c>
      <c r="F665" s="702" t="str">
        <f>IFERROR(VLOOKUP(C:C,'מצבת ורישום גנים'!B:I,8,0),"  ")</f>
        <v xml:space="preserve">  </v>
      </c>
      <c r="G665" s="702" t="str">
        <f>IFERROR(VLOOKUP(C:C,'מצבת ורישום גנים'!B:H,4,0),"")</f>
        <v/>
      </c>
      <c r="H665" s="702" t="str">
        <f>IFERROR(VLOOKUP(C:C,'מצבת ורישום גנים'!B:H,5,0),"")</f>
        <v/>
      </c>
      <c r="I665" s="154"/>
      <c r="J665" s="154"/>
    </row>
    <row r="666" spans="2:10" ht="15" x14ac:dyDescent="0.25">
      <c r="B666" s="193">
        <v>651</v>
      </c>
      <c r="C666" s="700" t="str" cm="1">
        <f t="array" ref="C666">IFERROR(
   INDEX('מצבת ורישום גנים'!B:$B,
      SMALL(
         IF(('מצבת ורישום גנים'!$A$3:$A$18000='נתונים כללים (1)'!$C$5),
         ROW('מצבת ורישום גנים'!$A$3:$A$18000)),
      ROW(A651))
   ),
"")</f>
        <v/>
      </c>
      <c r="D666" s="701" t="str">
        <f>IF(C666="", "",
   IFERROR(
      IF(VLOOKUP(C666, 'מצבת ורישום גנים'!B:H,7, FALSE) =$D$3,
         VLOOKUP(C666,'מצבת ורישום גנים'!B:D, 3, FALSE),
         "המוסד לא קיים ברשות"),
   "המוסד לא קיים"))</f>
        <v/>
      </c>
      <c r="E666" s="702" t="str">
        <f>IFERROR(VLOOKUP(C666,'מצבת ורישום גנים'!B:G,6,0),"")</f>
        <v/>
      </c>
      <c r="F666" s="702" t="str">
        <f>IFERROR(VLOOKUP(C:C,'מצבת ורישום גנים'!B:I,8,0),"  ")</f>
        <v xml:space="preserve">  </v>
      </c>
      <c r="G666" s="702" t="str">
        <f>IFERROR(VLOOKUP(C:C,'מצבת ורישום גנים'!B:H,4,0),"")</f>
        <v/>
      </c>
      <c r="H666" s="702" t="str">
        <f>IFERROR(VLOOKUP(C:C,'מצבת ורישום גנים'!B:H,5,0),"")</f>
        <v/>
      </c>
      <c r="I666" s="154"/>
      <c r="J666" s="154"/>
    </row>
    <row r="667" spans="2:10" ht="15" x14ac:dyDescent="0.25">
      <c r="B667" s="193">
        <v>652</v>
      </c>
      <c r="C667" s="700" t="str" cm="1">
        <f t="array" ref="C667">IFERROR(
   INDEX('מצבת ורישום גנים'!B:$B,
      SMALL(
         IF(('מצבת ורישום גנים'!$A$3:$A$18000='נתונים כללים (1)'!$C$5),
         ROW('מצבת ורישום גנים'!$A$3:$A$18000)),
      ROW(A652))
   ),
"")</f>
        <v/>
      </c>
      <c r="D667" s="701" t="str">
        <f>IF(C667="", "",
   IFERROR(
      IF(VLOOKUP(C667, 'מצבת ורישום גנים'!B:H,7, FALSE) =$D$3,
         VLOOKUP(C667,'מצבת ורישום גנים'!B:D, 3, FALSE),
         "המוסד לא קיים ברשות"),
   "המוסד לא קיים"))</f>
        <v/>
      </c>
      <c r="E667" s="702" t="str">
        <f>IFERROR(VLOOKUP(C667,'מצבת ורישום גנים'!B:G,6,0),"")</f>
        <v/>
      </c>
      <c r="F667" s="702" t="str">
        <f>IFERROR(VLOOKUP(C:C,'מצבת ורישום גנים'!B:I,8,0),"  ")</f>
        <v xml:space="preserve">  </v>
      </c>
      <c r="G667" s="702" t="str">
        <f>IFERROR(VLOOKUP(C:C,'מצבת ורישום גנים'!B:H,4,0),"")</f>
        <v/>
      </c>
      <c r="H667" s="702" t="str">
        <f>IFERROR(VLOOKUP(C:C,'מצבת ורישום גנים'!B:H,5,0),"")</f>
        <v/>
      </c>
      <c r="I667" s="154"/>
      <c r="J667" s="154"/>
    </row>
    <row r="668" spans="2:10" ht="15" x14ac:dyDescent="0.25">
      <c r="B668" s="193">
        <v>653</v>
      </c>
      <c r="C668" s="700" t="str" cm="1">
        <f t="array" ref="C668">IFERROR(
   INDEX('מצבת ורישום גנים'!B:$B,
      SMALL(
         IF(('מצבת ורישום גנים'!$A$3:$A$18000='נתונים כללים (1)'!$C$5),
         ROW('מצבת ורישום גנים'!$A$3:$A$18000)),
      ROW(A653))
   ),
"")</f>
        <v/>
      </c>
      <c r="D668" s="701" t="str">
        <f>IF(C668="", "",
   IFERROR(
      IF(VLOOKUP(C668, 'מצבת ורישום גנים'!B:H,7, FALSE) =$D$3,
         VLOOKUP(C668,'מצבת ורישום גנים'!B:D, 3, FALSE),
         "המוסד לא קיים ברשות"),
   "המוסד לא קיים"))</f>
        <v/>
      </c>
      <c r="E668" s="702" t="str">
        <f>IFERROR(VLOOKUP(C668,'מצבת ורישום גנים'!B:G,6,0),"")</f>
        <v/>
      </c>
      <c r="F668" s="702" t="str">
        <f>IFERROR(VLOOKUP(C:C,'מצבת ורישום גנים'!B:I,8,0),"  ")</f>
        <v xml:space="preserve">  </v>
      </c>
      <c r="G668" s="702" t="str">
        <f>IFERROR(VLOOKUP(C:C,'מצבת ורישום גנים'!B:H,4,0),"")</f>
        <v/>
      </c>
      <c r="H668" s="702" t="str">
        <f>IFERROR(VLOOKUP(C:C,'מצבת ורישום גנים'!B:H,5,0),"")</f>
        <v/>
      </c>
      <c r="I668" s="154"/>
      <c r="J668" s="154"/>
    </row>
    <row r="669" spans="2:10" ht="15" x14ac:dyDescent="0.25">
      <c r="B669" s="193">
        <v>654</v>
      </c>
      <c r="C669" s="700" t="str" cm="1">
        <f t="array" ref="C669">IFERROR(
   INDEX('מצבת ורישום גנים'!B:$B,
      SMALL(
         IF(('מצבת ורישום גנים'!$A$3:$A$18000='נתונים כללים (1)'!$C$5),
         ROW('מצבת ורישום גנים'!$A$3:$A$18000)),
      ROW(A654))
   ),
"")</f>
        <v/>
      </c>
      <c r="D669" s="701" t="str">
        <f>IF(C669="", "",
   IFERROR(
      IF(VLOOKUP(C669, 'מצבת ורישום גנים'!B:H,7, FALSE) =$D$3,
         VLOOKUP(C669,'מצבת ורישום גנים'!B:D, 3, FALSE),
         "המוסד לא קיים ברשות"),
   "המוסד לא קיים"))</f>
        <v/>
      </c>
      <c r="E669" s="702" t="str">
        <f>IFERROR(VLOOKUP(C669,'מצבת ורישום גנים'!B:G,6,0),"")</f>
        <v/>
      </c>
      <c r="F669" s="702" t="str">
        <f>IFERROR(VLOOKUP(C:C,'מצבת ורישום גנים'!B:I,8,0),"  ")</f>
        <v xml:space="preserve">  </v>
      </c>
      <c r="G669" s="702" t="str">
        <f>IFERROR(VLOOKUP(C:C,'מצבת ורישום גנים'!B:H,4,0),"")</f>
        <v/>
      </c>
      <c r="H669" s="702" t="str">
        <f>IFERROR(VLOOKUP(C:C,'מצבת ורישום גנים'!B:H,5,0),"")</f>
        <v/>
      </c>
      <c r="I669" s="154"/>
      <c r="J669" s="154"/>
    </row>
    <row r="670" spans="2:10" ht="15" x14ac:dyDescent="0.25">
      <c r="B670" s="193">
        <v>655</v>
      </c>
      <c r="C670" s="700" t="str" cm="1">
        <f t="array" ref="C670">IFERROR(
   INDEX('מצבת ורישום גנים'!B:$B,
      SMALL(
         IF(('מצבת ורישום גנים'!$A$3:$A$18000='נתונים כללים (1)'!$C$5),
         ROW('מצבת ורישום גנים'!$A$3:$A$18000)),
      ROW(A655))
   ),
"")</f>
        <v/>
      </c>
      <c r="D670" s="701" t="str">
        <f>IF(C670="", "",
   IFERROR(
      IF(VLOOKUP(C670, 'מצבת ורישום גנים'!B:H,7, FALSE) =$D$3,
         VLOOKUP(C670,'מצבת ורישום גנים'!B:D, 3, FALSE),
         "המוסד לא קיים ברשות"),
   "המוסד לא קיים"))</f>
        <v/>
      </c>
      <c r="E670" s="702" t="str">
        <f>IFERROR(VLOOKUP(C670,'מצבת ורישום גנים'!B:G,6,0),"")</f>
        <v/>
      </c>
      <c r="F670" s="702" t="str">
        <f>IFERROR(VLOOKUP(C:C,'מצבת ורישום גנים'!B:I,8,0),"  ")</f>
        <v xml:space="preserve">  </v>
      </c>
      <c r="G670" s="702" t="str">
        <f>IFERROR(VLOOKUP(C:C,'מצבת ורישום גנים'!B:H,4,0),"")</f>
        <v/>
      </c>
      <c r="H670" s="702" t="str">
        <f>IFERROR(VLOOKUP(C:C,'מצבת ורישום גנים'!B:H,5,0),"")</f>
        <v/>
      </c>
      <c r="I670" s="154"/>
      <c r="J670" s="154"/>
    </row>
    <row r="671" spans="2:10" ht="15" x14ac:dyDescent="0.25">
      <c r="B671" s="193">
        <v>656</v>
      </c>
      <c r="C671" s="700" t="str" cm="1">
        <f t="array" ref="C671">IFERROR(
   INDEX('מצבת ורישום גנים'!B:$B,
      SMALL(
         IF(('מצבת ורישום גנים'!$A$3:$A$18000='נתונים כללים (1)'!$C$5),
         ROW('מצבת ורישום גנים'!$A$3:$A$18000)),
      ROW(A656))
   ),
"")</f>
        <v/>
      </c>
      <c r="D671" s="701" t="str">
        <f>IF(C671="", "",
   IFERROR(
      IF(VLOOKUP(C671, 'מצבת ורישום גנים'!B:H,7, FALSE) =$D$3,
         VLOOKUP(C671,'מצבת ורישום גנים'!B:D, 3, FALSE),
         "המוסד לא קיים ברשות"),
   "המוסד לא קיים"))</f>
        <v/>
      </c>
      <c r="E671" s="702" t="str">
        <f>IFERROR(VLOOKUP(C671,'מצבת ורישום גנים'!B:G,6,0),"")</f>
        <v/>
      </c>
      <c r="F671" s="702" t="str">
        <f>IFERROR(VLOOKUP(C:C,'מצבת ורישום גנים'!B:I,8,0),"  ")</f>
        <v xml:space="preserve">  </v>
      </c>
      <c r="G671" s="702" t="str">
        <f>IFERROR(VLOOKUP(C:C,'מצבת ורישום גנים'!B:H,4,0),"")</f>
        <v/>
      </c>
      <c r="H671" s="702" t="str">
        <f>IFERROR(VLOOKUP(C:C,'מצבת ורישום גנים'!B:H,5,0),"")</f>
        <v/>
      </c>
      <c r="I671" s="154"/>
      <c r="J671" s="154"/>
    </row>
    <row r="672" spans="2:10" ht="15" x14ac:dyDescent="0.25">
      <c r="B672" s="193">
        <v>657</v>
      </c>
      <c r="C672" s="700" t="str" cm="1">
        <f t="array" ref="C672">IFERROR(
   INDEX('מצבת ורישום גנים'!B:$B,
      SMALL(
         IF(('מצבת ורישום גנים'!$A$3:$A$18000='נתונים כללים (1)'!$C$5),
         ROW('מצבת ורישום גנים'!$A$3:$A$18000)),
      ROW(A657))
   ),
"")</f>
        <v/>
      </c>
      <c r="D672" s="701" t="str">
        <f>IF(C672="", "",
   IFERROR(
      IF(VLOOKUP(C672, 'מצבת ורישום גנים'!B:H,7, FALSE) =$D$3,
         VLOOKUP(C672,'מצבת ורישום גנים'!B:D, 3, FALSE),
         "המוסד לא קיים ברשות"),
   "המוסד לא קיים"))</f>
        <v/>
      </c>
      <c r="E672" s="702" t="str">
        <f>IFERROR(VLOOKUP(C672,'מצבת ורישום גנים'!B:G,6,0),"")</f>
        <v/>
      </c>
      <c r="F672" s="702" t="str">
        <f>IFERROR(VLOOKUP(C:C,'מצבת ורישום גנים'!B:I,8,0),"  ")</f>
        <v xml:space="preserve">  </v>
      </c>
      <c r="G672" s="702" t="str">
        <f>IFERROR(VLOOKUP(C:C,'מצבת ורישום גנים'!B:H,4,0),"")</f>
        <v/>
      </c>
      <c r="H672" s="702" t="str">
        <f>IFERROR(VLOOKUP(C:C,'מצבת ורישום גנים'!B:H,5,0),"")</f>
        <v/>
      </c>
      <c r="I672" s="154"/>
      <c r="J672" s="154"/>
    </row>
    <row r="673" spans="2:10" ht="15" x14ac:dyDescent="0.25">
      <c r="B673" s="193">
        <v>658</v>
      </c>
      <c r="C673" s="700" t="str" cm="1">
        <f t="array" ref="C673">IFERROR(
   INDEX('מצבת ורישום גנים'!B:$B,
      SMALL(
         IF(('מצבת ורישום גנים'!$A$3:$A$18000='נתונים כללים (1)'!$C$5),
         ROW('מצבת ורישום גנים'!$A$3:$A$18000)),
      ROW(A658))
   ),
"")</f>
        <v/>
      </c>
      <c r="D673" s="701" t="str">
        <f>IF(C673="", "",
   IFERROR(
      IF(VLOOKUP(C673, 'מצבת ורישום גנים'!B:H,7, FALSE) =$D$3,
         VLOOKUP(C673,'מצבת ורישום גנים'!B:D, 3, FALSE),
         "המוסד לא קיים ברשות"),
   "המוסד לא קיים"))</f>
        <v/>
      </c>
      <c r="E673" s="702" t="str">
        <f>IFERROR(VLOOKUP(C673,'מצבת ורישום גנים'!B:G,6,0),"")</f>
        <v/>
      </c>
      <c r="F673" s="702" t="str">
        <f>IFERROR(VLOOKUP(C:C,'מצבת ורישום גנים'!B:I,8,0),"  ")</f>
        <v xml:space="preserve">  </v>
      </c>
      <c r="G673" s="702" t="str">
        <f>IFERROR(VLOOKUP(C:C,'מצבת ורישום גנים'!B:H,4,0),"")</f>
        <v/>
      </c>
      <c r="H673" s="702" t="str">
        <f>IFERROR(VLOOKUP(C:C,'מצבת ורישום גנים'!B:H,5,0),"")</f>
        <v/>
      </c>
      <c r="I673" s="154"/>
      <c r="J673" s="154"/>
    </row>
    <row r="674" spans="2:10" ht="15" x14ac:dyDescent="0.25">
      <c r="B674" s="193">
        <v>659</v>
      </c>
      <c r="C674" s="700" t="str" cm="1">
        <f t="array" ref="C674">IFERROR(
   INDEX('מצבת ורישום גנים'!B:$B,
      SMALL(
         IF(('מצבת ורישום גנים'!$A$3:$A$18000='נתונים כללים (1)'!$C$5),
         ROW('מצבת ורישום גנים'!$A$3:$A$18000)),
      ROW(A659))
   ),
"")</f>
        <v/>
      </c>
      <c r="D674" s="701" t="str">
        <f>IF(C674="", "",
   IFERROR(
      IF(VLOOKUP(C674, 'מצבת ורישום גנים'!B:H,7, FALSE) =$D$3,
         VLOOKUP(C674,'מצבת ורישום גנים'!B:D, 3, FALSE),
         "המוסד לא קיים ברשות"),
   "המוסד לא קיים"))</f>
        <v/>
      </c>
      <c r="E674" s="702" t="str">
        <f>IFERROR(VLOOKUP(C674,'מצבת ורישום גנים'!B:G,6,0),"")</f>
        <v/>
      </c>
      <c r="F674" s="702" t="str">
        <f>IFERROR(VLOOKUP(C:C,'מצבת ורישום גנים'!B:I,8,0),"  ")</f>
        <v xml:space="preserve">  </v>
      </c>
      <c r="G674" s="702" t="str">
        <f>IFERROR(VLOOKUP(C:C,'מצבת ורישום גנים'!B:H,4,0),"")</f>
        <v/>
      </c>
      <c r="H674" s="702" t="str">
        <f>IFERROR(VLOOKUP(C:C,'מצבת ורישום גנים'!B:H,5,0),"")</f>
        <v/>
      </c>
      <c r="I674" s="154"/>
      <c r="J674" s="154"/>
    </row>
    <row r="675" spans="2:10" ht="15" x14ac:dyDescent="0.25">
      <c r="B675" s="193">
        <v>660</v>
      </c>
      <c r="C675" s="700" t="str" cm="1">
        <f t="array" ref="C675">IFERROR(
   INDEX('מצבת ורישום גנים'!B:$B,
      SMALL(
         IF(('מצבת ורישום גנים'!$A$3:$A$18000='נתונים כללים (1)'!$C$5),
         ROW('מצבת ורישום גנים'!$A$3:$A$18000)),
      ROW(A660))
   ),
"")</f>
        <v/>
      </c>
      <c r="D675" s="701" t="str">
        <f>IF(C675="", "",
   IFERROR(
      IF(VLOOKUP(C675, 'מצבת ורישום גנים'!B:H,7, FALSE) =$D$3,
         VLOOKUP(C675,'מצבת ורישום גנים'!B:D, 3, FALSE),
         "המוסד לא קיים ברשות"),
   "המוסד לא קיים"))</f>
        <v/>
      </c>
      <c r="E675" s="702" t="str">
        <f>IFERROR(VLOOKUP(C675,'מצבת ורישום גנים'!B:G,6,0),"")</f>
        <v/>
      </c>
      <c r="F675" s="702" t="str">
        <f>IFERROR(VLOOKUP(C:C,'מצבת ורישום גנים'!B:I,8,0),"  ")</f>
        <v xml:space="preserve">  </v>
      </c>
      <c r="G675" s="702" t="str">
        <f>IFERROR(VLOOKUP(C:C,'מצבת ורישום גנים'!B:H,4,0),"")</f>
        <v/>
      </c>
      <c r="H675" s="702" t="str">
        <f>IFERROR(VLOOKUP(C:C,'מצבת ורישום גנים'!B:H,5,0),"")</f>
        <v/>
      </c>
      <c r="I675" s="154"/>
      <c r="J675" s="154"/>
    </row>
    <row r="676" spans="2:10" ht="15" x14ac:dyDescent="0.25">
      <c r="B676" s="193">
        <v>661</v>
      </c>
      <c r="C676" s="700" t="str" cm="1">
        <f t="array" ref="C676">IFERROR(
   INDEX('מצבת ורישום גנים'!B:$B,
      SMALL(
         IF(('מצבת ורישום גנים'!$A$3:$A$18000='נתונים כללים (1)'!$C$5),
         ROW('מצבת ורישום גנים'!$A$3:$A$18000)),
      ROW(A661))
   ),
"")</f>
        <v/>
      </c>
      <c r="D676" s="701" t="str">
        <f>IF(C676="", "",
   IFERROR(
      IF(VLOOKUP(C676, 'מצבת ורישום גנים'!B:H,7, FALSE) =$D$3,
         VLOOKUP(C676,'מצבת ורישום גנים'!B:D, 3, FALSE),
         "המוסד לא קיים ברשות"),
   "המוסד לא קיים"))</f>
        <v/>
      </c>
      <c r="E676" s="702" t="str">
        <f>IFERROR(VLOOKUP(C676,'מצבת ורישום גנים'!B:G,6,0),"")</f>
        <v/>
      </c>
      <c r="F676" s="702" t="str">
        <f>IFERROR(VLOOKUP(C:C,'מצבת ורישום גנים'!B:I,8,0),"  ")</f>
        <v xml:space="preserve">  </v>
      </c>
      <c r="G676" s="702" t="str">
        <f>IFERROR(VLOOKUP(C:C,'מצבת ורישום גנים'!B:H,4,0),"")</f>
        <v/>
      </c>
      <c r="H676" s="702" t="str">
        <f>IFERROR(VLOOKUP(C:C,'מצבת ורישום גנים'!B:H,5,0),"")</f>
        <v/>
      </c>
      <c r="I676" s="154"/>
      <c r="J676" s="154"/>
    </row>
    <row r="677" spans="2:10" ht="15" x14ac:dyDescent="0.25">
      <c r="B677" s="193">
        <v>662</v>
      </c>
      <c r="C677" s="700" t="str" cm="1">
        <f t="array" ref="C677">IFERROR(
   INDEX('מצבת ורישום גנים'!B:$B,
      SMALL(
         IF(('מצבת ורישום גנים'!$A$3:$A$18000='נתונים כללים (1)'!$C$5),
         ROW('מצבת ורישום גנים'!$A$3:$A$18000)),
      ROW(A662))
   ),
"")</f>
        <v/>
      </c>
      <c r="D677" s="701" t="str">
        <f>IF(C677="", "",
   IFERROR(
      IF(VLOOKUP(C677, 'מצבת ורישום גנים'!B:H,7, FALSE) =$D$3,
         VLOOKUP(C677,'מצבת ורישום גנים'!B:D, 3, FALSE),
         "המוסד לא קיים ברשות"),
   "המוסד לא קיים"))</f>
        <v/>
      </c>
      <c r="E677" s="702" t="str">
        <f>IFERROR(VLOOKUP(C677,'מצבת ורישום גנים'!B:G,6,0),"")</f>
        <v/>
      </c>
      <c r="F677" s="702" t="str">
        <f>IFERROR(VLOOKUP(C:C,'מצבת ורישום גנים'!B:I,8,0),"  ")</f>
        <v xml:space="preserve">  </v>
      </c>
      <c r="G677" s="702" t="str">
        <f>IFERROR(VLOOKUP(C:C,'מצבת ורישום גנים'!B:H,4,0),"")</f>
        <v/>
      </c>
      <c r="H677" s="702" t="str">
        <f>IFERROR(VLOOKUP(C:C,'מצבת ורישום גנים'!B:H,5,0),"")</f>
        <v/>
      </c>
      <c r="I677" s="154"/>
      <c r="J677" s="154"/>
    </row>
    <row r="678" spans="2:10" ht="15" x14ac:dyDescent="0.25">
      <c r="B678" s="193">
        <v>663</v>
      </c>
      <c r="C678" s="700" t="str" cm="1">
        <f t="array" ref="C678">IFERROR(
   INDEX('מצבת ורישום גנים'!B:$B,
      SMALL(
         IF(('מצבת ורישום גנים'!$A$3:$A$18000='נתונים כללים (1)'!$C$5),
         ROW('מצבת ורישום גנים'!$A$3:$A$18000)),
      ROW(A663))
   ),
"")</f>
        <v/>
      </c>
      <c r="D678" s="701" t="str">
        <f>IF(C678="", "",
   IFERROR(
      IF(VLOOKUP(C678, 'מצבת ורישום גנים'!B:H,7, FALSE) =$D$3,
         VLOOKUP(C678,'מצבת ורישום גנים'!B:D, 3, FALSE),
         "המוסד לא קיים ברשות"),
   "המוסד לא קיים"))</f>
        <v/>
      </c>
      <c r="E678" s="702" t="str">
        <f>IFERROR(VLOOKUP(C678,'מצבת ורישום גנים'!B:G,6,0),"")</f>
        <v/>
      </c>
      <c r="F678" s="702" t="str">
        <f>IFERROR(VLOOKUP(C:C,'מצבת ורישום גנים'!B:I,8,0),"  ")</f>
        <v xml:space="preserve">  </v>
      </c>
      <c r="G678" s="702" t="str">
        <f>IFERROR(VLOOKUP(C:C,'מצבת ורישום גנים'!B:H,4,0),"")</f>
        <v/>
      </c>
      <c r="H678" s="702" t="str">
        <f>IFERROR(VLOOKUP(C:C,'מצבת ורישום גנים'!B:H,5,0),"")</f>
        <v/>
      </c>
      <c r="I678" s="154"/>
      <c r="J678" s="154"/>
    </row>
    <row r="679" spans="2:10" ht="15" x14ac:dyDescent="0.25">
      <c r="B679" s="193">
        <v>664</v>
      </c>
      <c r="C679" s="700" t="str" cm="1">
        <f t="array" ref="C679">IFERROR(
   INDEX('מצבת ורישום גנים'!B:$B,
      SMALL(
         IF(('מצבת ורישום גנים'!$A$3:$A$18000='נתונים כללים (1)'!$C$5),
         ROW('מצבת ורישום גנים'!$A$3:$A$18000)),
      ROW(A664))
   ),
"")</f>
        <v/>
      </c>
      <c r="D679" s="701" t="str">
        <f>IF(C679="", "",
   IFERROR(
      IF(VLOOKUP(C679, 'מצבת ורישום גנים'!B:H,7, FALSE) =$D$3,
         VLOOKUP(C679,'מצבת ורישום גנים'!B:D, 3, FALSE),
         "המוסד לא קיים ברשות"),
   "המוסד לא קיים"))</f>
        <v/>
      </c>
      <c r="E679" s="702" t="str">
        <f>IFERROR(VLOOKUP(C679,'מצבת ורישום גנים'!B:G,6,0),"")</f>
        <v/>
      </c>
      <c r="F679" s="702" t="str">
        <f>IFERROR(VLOOKUP(C:C,'מצבת ורישום גנים'!B:I,8,0),"  ")</f>
        <v xml:space="preserve">  </v>
      </c>
      <c r="G679" s="702" t="str">
        <f>IFERROR(VLOOKUP(C:C,'מצבת ורישום גנים'!B:H,4,0),"")</f>
        <v/>
      </c>
      <c r="H679" s="702" t="str">
        <f>IFERROR(VLOOKUP(C:C,'מצבת ורישום גנים'!B:H,5,0),"")</f>
        <v/>
      </c>
      <c r="I679" s="154"/>
      <c r="J679" s="154"/>
    </row>
    <row r="680" spans="2:10" ht="15" x14ac:dyDescent="0.25">
      <c r="B680" s="193">
        <v>665</v>
      </c>
      <c r="C680" s="700" t="str" cm="1">
        <f t="array" ref="C680">IFERROR(
   INDEX('מצבת ורישום גנים'!B:$B,
      SMALL(
         IF(('מצבת ורישום גנים'!$A$3:$A$18000='נתונים כללים (1)'!$C$5),
         ROW('מצבת ורישום גנים'!$A$3:$A$18000)),
      ROW(A665))
   ),
"")</f>
        <v/>
      </c>
      <c r="D680" s="701" t="str">
        <f>IF(C680="", "",
   IFERROR(
      IF(VLOOKUP(C680, 'מצבת ורישום גנים'!B:H,7, FALSE) =$D$3,
         VLOOKUP(C680,'מצבת ורישום גנים'!B:D, 3, FALSE),
         "המוסד לא קיים ברשות"),
   "המוסד לא קיים"))</f>
        <v/>
      </c>
      <c r="E680" s="702" t="str">
        <f>IFERROR(VLOOKUP(C680,'מצבת ורישום גנים'!B:G,6,0),"")</f>
        <v/>
      </c>
      <c r="F680" s="702" t="str">
        <f>IFERROR(VLOOKUP(C:C,'מצבת ורישום גנים'!B:I,8,0),"  ")</f>
        <v xml:space="preserve">  </v>
      </c>
      <c r="G680" s="702" t="str">
        <f>IFERROR(VLOOKUP(C:C,'מצבת ורישום גנים'!B:H,4,0),"")</f>
        <v/>
      </c>
      <c r="H680" s="702" t="str">
        <f>IFERROR(VLOOKUP(C:C,'מצבת ורישום גנים'!B:H,5,0),"")</f>
        <v/>
      </c>
      <c r="I680" s="154"/>
      <c r="J680" s="154"/>
    </row>
    <row r="681" spans="2:10" ht="15" x14ac:dyDescent="0.25">
      <c r="B681" s="193">
        <v>666</v>
      </c>
      <c r="C681" s="700" t="str" cm="1">
        <f t="array" ref="C681">IFERROR(
   INDEX('מצבת ורישום גנים'!B:$B,
      SMALL(
         IF(('מצבת ורישום גנים'!$A$3:$A$18000='נתונים כללים (1)'!$C$5),
         ROW('מצבת ורישום גנים'!$A$3:$A$18000)),
      ROW(A666))
   ),
"")</f>
        <v/>
      </c>
      <c r="D681" s="701" t="str">
        <f>IF(C681="", "",
   IFERROR(
      IF(VLOOKUP(C681, 'מצבת ורישום גנים'!B:H,7, FALSE) =$D$3,
         VLOOKUP(C681,'מצבת ורישום גנים'!B:D, 3, FALSE),
         "המוסד לא קיים ברשות"),
   "המוסד לא קיים"))</f>
        <v/>
      </c>
      <c r="E681" s="702" t="str">
        <f>IFERROR(VLOOKUP(C681,'מצבת ורישום גנים'!B:G,6,0),"")</f>
        <v/>
      </c>
      <c r="F681" s="702" t="str">
        <f>IFERROR(VLOOKUP(C:C,'מצבת ורישום גנים'!B:I,8,0),"  ")</f>
        <v xml:space="preserve">  </v>
      </c>
      <c r="G681" s="702" t="str">
        <f>IFERROR(VLOOKUP(C:C,'מצבת ורישום גנים'!B:H,4,0),"")</f>
        <v/>
      </c>
      <c r="H681" s="702" t="str">
        <f>IFERROR(VLOOKUP(C:C,'מצבת ורישום גנים'!B:H,5,0),"")</f>
        <v/>
      </c>
      <c r="I681" s="154"/>
      <c r="J681" s="154"/>
    </row>
    <row r="682" spans="2:10" ht="15" x14ac:dyDescent="0.25">
      <c r="B682" s="193">
        <v>667</v>
      </c>
      <c r="C682" s="700" t="str" cm="1">
        <f t="array" ref="C682">IFERROR(
   INDEX('מצבת ורישום גנים'!B:$B,
      SMALL(
         IF(('מצבת ורישום גנים'!$A$3:$A$18000='נתונים כללים (1)'!$C$5),
         ROW('מצבת ורישום גנים'!$A$3:$A$18000)),
      ROW(A667))
   ),
"")</f>
        <v/>
      </c>
      <c r="D682" s="701" t="str">
        <f>IF(C682="", "",
   IFERROR(
      IF(VLOOKUP(C682, 'מצבת ורישום גנים'!B:H,7, FALSE) =$D$3,
         VLOOKUP(C682,'מצבת ורישום גנים'!B:D, 3, FALSE),
         "המוסד לא קיים ברשות"),
   "המוסד לא קיים"))</f>
        <v/>
      </c>
      <c r="E682" s="702" t="str">
        <f>IFERROR(VLOOKUP(C682,'מצבת ורישום גנים'!B:G,6,0),"")</f>
        <v/>
      </c>
      <c r="F682" s="702" t="str">
        <f>IFERROR(VLOOKUP(C:C,'מצבת ורישום גנים'!B:I,8,0),"  ")</f>
        <v xml:space="preserve">  </v>
      </c>
      <c r="G682" s="702" t="str">
        <f>IFERROR(VLOOKUP(C:C,'מצבת ורישום גנים'!B:H,4,0),"")</f>
        <v/>
      </c>
      <c r="H682" s="702" t="str">
        <f>IFERROR(VLOOKUP(C:C,'מצבת ורישום גנים'!B:H,5,0),"")</f>
        <v/>
      </c>
      <c r="I682" s="154"/>
      <c r="J682" s="154"/>
    </row>
    <row r="683" spans="2:10" ht="15" x14ac:dyDescent="0.25">
      <c r="B683" s="193">
        <v>668</v>
      </c>
      <c r="C683" s="700" t="str" cm="1">
        <f t="array" ref="C683">IFERROR(
   INDEX('מצבת ורישום גנים'!B:$B,
      SMALL(
         IF(('מצבת ורישום גנים'!$A$3:$A$18000='נתונים כללים (1)'!$C$5),
         ROW('מצבת ורישום גנים'!$A$3:$A$18000)),
      ROW(A668))
   ),
"")</f>
        <v/>
      </c>
      <c r="D683" s="701" t="str">
        <f>IF(C683="", "",
   IFERROR(
      IF(VLOOKUP(C683, 'מצבת ורישום גנים'!B:H,7, FALSE) =$D$3,
         VLOOKUP(C683,'מצבת ורישום גנים'!B:D, 3, FALSE),
         "המוסד לא קיים ברשות"),
   "המוסד לא קיים"))</f>
        <v/>
      </c>
      <c r="E683" s="702" t="str">
        <f>IFERROR(VLOOKUP(C683,'מצבת ורישום גנים'!B:G,6,0),"")</f>
        <v/>
      </c>
      <c r="F683" s="702" t="str">
        <f>IFERROR(VLOOKUP(C:C,'מצבת ורישום גנים'!B:I,8,0),"  ")</f>
        <v xml:space="preserve">  </v>
      </c>
      <c r="G683" s="702" t="str">
        <f>IFERROR(VLOOKUP(C:C,'מצבת ורישום גנים'!B:H,4,0),"")</f>
        <v/>
      </c>
      <c r="H683" s="702" t="str">
        <f>IFERROR(VLOOKUP(C:C,'מצבת ורישום גנים'!B:H,5,0),"")</f>
        <v/>
      </c>
      <c r="I683" s="154"/>
      <c r="J683" s="154"/>
    </row>
    <row r="684" spans="2:10" ht="15" x14ac:dyDescent="0.25">
      <c r="B684" s="193">
        <v>669</v>
      </c>
      <c r="C684" s="700" t="str" cm="1">
        <f t="array" ref="C684">IFERROR(
   INDEX('מצבת ורישום גנים'!B:$B,
      SMALL(
         IF(('מצבת ורישום גנים'!$A$3:$A$18000='נתונים כללים (1)'!$C$5),
         ROW('מצבת ורישום גנים'!$A$3:$A$18000)),
      ROW(A669))
   ),
"")</f>
        <v/>
      </c>
      <c r="D684" s="701" t="str">
        <f>IF(C684="", "",
   IFERROR(
      IF(VLOOKUP(C684, 'מצבת ורישום גנים'!B:H,7, FALSE) =$D$3,
         VLOOKUP(C684,'מצבת ורישום גנים'!B:D, 3, FALSE),
         "המוסד לא קיים ברשות"),
   "המוסד לא קיים"))</f>
        <v/>
      </c>
      <c r="E684" s="702" t="str">
        <f>IFERROR(VLOOKUP(C684,'מצבת ורישום גנים'!B:G,6,0),"")</f>
        <v/>
      </c>
      <c r="F684" s="702" t="str">
        <f>IFERROR(VLOOKUP(C:C,'מצבת ורישום גנים'!B:I,8,0),"  ")</f>
        <v xml:space="preserve">  </v>
      </c>
      <c r="G684" s="702" t="str">
        <f>IFERROR(VLOOKUP(C:C,'מצבת ורישום גנים'!B:H,4,0),"")</f>
        <v/>
      </c>
      <c r="H684" s="702" t="str">
        <f>IFERROR(VLOOKUP(C:C,'מצבת ורישום גנים'!B:H,5,0),"")</f>
        <v/>
      </c>
      <c r="I684" s="154"/>
      <c r="J684" s="154"/>
    </row>
    <row r="685" spans="2:10" ht="15" x14ac:dyDescent="0.25">
      <c r="B685" s="193">
        <v>670</v>
      </c>
      <c r="C685" s="700" t="str" cm="1">
        <f t="array" ref="C685">IFERROR(
   INDEX('מצבת ורישום גנים'!B:$B,
      SMALL(
         IF(('מצבת ורישום גנים'!$A$3:$A$18000='נתונים כללים (1)'!$C$5),
         ROW('מצבת ורישום גנים'!$A$3:$A$18000)),
      ROW(A670))
   ),
"")</f>
        <v/>
      </c>
      <c r="D685" s="701" t="str">
        <f>IF(C685="", "",
   IFERROR(
      IF(VLOOKUP(C685, 'מצבת ורישום גנים'!B:H,7, FALSE) =$D$3,
         VLOOKUP(C685,'מצבת ורישום גנים'!B:D, 3, FALSE),
         "המוסד לא קיים ברשות"),
   "המוסד לא קיים"))</f>
        <v/>
      </c>
      <c r="E685" s="702" t="str">
        <f>IFERROR(VLOOKUP(C685,'מצבת ורישום גנים'!B:G,6,0),"")</f>
        <v/>
      </c>
      <c r="F685" s="702" t="str">
        <f>IFERROR(VLOOKUP(C:C,'מצבת ורישום גנים'!B:I,8,0),"  ")</f>
        <v xml:space="preserve">  </v>
      </c>
      <c r="G685" s="702" t="str">
        <f>IFERROR(VLOOKUP(C:C,'מצבת ורישום גנים'!B:H,4,0),"")</f>
        <v/>
      </c>
      <c r="H685" s="702" t="str">
        <f>IFERROR(VLOOKUP(C:C,'מצבת ורישום גנים'!B:H,5,0),"")</f>
        <v/>
      </c>
      <c r="I685" s="154"/>
      <c r="J685" s="154"/>
    </row>
    <row r="686" spans="2:10" ht="15" x14ac:dyDescent="0.25">
      <c r="B686" s="193">
        <v>671</v>
      </c>
      <c r="C686" s="700" t="str" cm="1">
        <f t="array" ref="C686">IFERROR(
   INDEX('מצבת ורישום גנים'!B:$B,
      SMALL(
         IF(('מצבת ורישום גנים'!$A$3:$A$18000='נתונים כללים (1)'!$C$5),
         ROW('מצבת ורישום גנים'!$A$3:$A$18000)),
      ROW(A671))
   ),
"")</f>
        <v/>
      </c>
      <c r="D686" s="701" t="str">
        <f>IF(C686="", "",
   IFERROR(
      IF(VLOOKUP(C686, 'מצבת ורישום גנים'!B:H,7, FALSE) =$D$3,
         VLOOKUP(C686,'מצבת ורישום גנים'!B:D, 3, FALSE),
         "המוסד לא קיים ברשות"),
   "המוסד לא קיים"))</f>
        <v/>
      </c>
      <c r="E686" s="702" t="str">
        <f>IFERROR(VLOOKUP(C686,'מצבת ורישום גנים'!B:G,6,0),"")</f>
        <v/>
      </c>
      <c r="F686" s="702" t="str">
        <f>IFERROR(VLOOKUP(C:C,'מצבת ורישום גנים'!B:I,8,0),"  ")</f>
        <v xml:space="preserve">  </v>
      </c>
      <c r="G686" s="702" t="str">
        <f>IFERROR(VLOOKUP(C:C,'מצבת ורישום גנים'!B:H,4,0),"")</f>
        <v/>
      </c>
      <c r="H686" s="702" t="str">
        <f>IFERROR(VLOOKUP(C:C,'מצבת ורישום גנים'!B:H,5,0),"")</f>
        <v/>
      </c>
      <c r="I686" s="154"/>
      <c r="J686" s="154"/>
    </row>
    <row r="687" spans="2:10" ht="15" x14ac:dyDescent="0.25">
      <c r="B687" s="193">
        <v>672</v>
      </c>
      <c r="C687" s="700" t="str" cm="1">
        <f t="array" ref="C687">IFERROR(
   INDEX('מצבת ורישום גנים'!B:$B,
      SMALL(
         IF(('מצבת ורישום גנים'!$A$3:$A$18000='נתונים כללים (1)'!$C$5),
         ROW('מצבת ורישום גנים'!$A$3:$A$18000)),
      ROW(A672))
   ),
"")</f>
        <v/>
      </c>
      <c r="D687" s="701" t="str">
        <f>IF(C687="", "",
   IFERROR(
      IF(VLOOKUP(C687, 'מצבת ורישום גנים'!B:H,7, FALSE) =$D$3,
         VLOOKUP(C687,'מצבת ורישום גנים'!B:D, 3, FALSE),
         "המוסד לא קיים ברשות"),
   "המוסד לא קיים"))</f>
        <v/>
      </c>
      <c r="E687" s="702" t="str">
        <f>IFERROR(VLOOKUP(C687,'מצבת ורישום גנים'!B:G,6,0),"")</f>
        <v/>
      </c>
      <c r="F687" s="702" t="str">
        <f>IFERROR(VLOOKUP(C:C,'מצבת ורישום גנים'!B:I,8,0),"  ")</f>
        <v xml:space="preserve">  </v>
      </c>
      <c r="G687" s="702" t="str">
        <f>IFERROR(VLOOKUP(C:C,'מצבת ורישום גנים'!B:H,4,0),"")</f>
        <v/>
      </c>
      <c r="H687" s="702" t="str">
        <f>IFERROR(VLOOKUP(C:C,'מצבת ורישום גנים'!B:H,5,0),"")</f>
        <v/>
      </c>
      <c r="I687" s="154"/>
      <c r="J687" s="154"/>
    </row>
    <row r="688" spans="2:10" ht="15" x14ac:dyDescent="0.25">
      <c r="B688" s="193">
        <v>673</v>
      </c>
      <c r="C688" s="700" t="str" cm="1">
        <f t="array" ref="C688">IFERROR(
   INDEX('מצבת ורישום גנים'!B:$B,
      SMALL(
         IF(('מצבת ורישום גנים'!$A$3:$A$18000='נתונים כללים (1)'!$C$5),
         ROW('מצבת ורישום גנים'!$A$3:$A$18000)),
      ROW(A673))
   ),
"")</f>
        <v/>
      </c>
      <c r="D688" s="701" t="str">
        <f>IF(C688="", "",
   IFERROR(
      IF(VLOOKUP(C688, 'מצבת ורישום גנים'!B:H,7, FALSE) =$D$3,
         VLOOKUP(C688,'מצבת ורישום גנים'!B:D, 3, FALSE),
         "המוסד לא קיים ברשות"),
   "המוסד לא קיים"))</f>
        <v/>
      </c>
      <c r="E688" s="702" t="str">
        <f>IFERROR(VLOOKUP(C688,'מצבת ורישום גנים'!B:G,6,0),"")</f>
        <v/>
      </c>
      <c r="F688" s="702" t="str">
        <f>IFERROR(VLOOKUP(C:C,'מצבת ורישום גנים'!B:I,8,0),"  ")</f>
        <v xml:space="preserve">  </v>
      </c>
      <c r="G688" s="702" t="str">
        <f>IFERROR(VLOOKUP(C:C,'מצבת ורישום גנים'!B:H,4,0),"")</f>
        <v/>
      </c>
      <c r="H688" s="702" t="str">
        <f>IFERROR(VLOOKUP(C:C,'מצבת ורישום גנים'!B:H,5,0),"")</f>
        <v/>
      </c>
      <c r="I688" s="154"/>
      <c r="J688" s="154"/>
    </row>
    <row r="689" spans="2:10" ht="15" x14ac:dyDescent="0.25">
      <c r="B689" s="193">
        <v>674</v>
      </c>
      <c r="C689" s="700" t="str" cm="1">
        <f t="array" ref="C689">IFERROR(
   INDEX('מצבת ורישום גנים'!B:$B,
      SMALL(
         IF(('מצבת ורישום גנים'!$A$3:$A$18000='נתונים כללים (1)'!$C$5),
         ROW('מצבת ורישום גנים'!$A$3:$A$18000)),
      ROW(A674))
   ),
"")</f>
        <v/>
      </c>
      <c r="D689" s="701" t="str">
        <f>IF(C689="", "",
   IFERROR(
      IF(VLOOKUP(C689, 'מצבת ורישום גנים'!B:H,7, FALSE) =$D$3,
         VLOOKUP(C689,'מצבת ורישום גנים'!B:D, 3, FALSE),
         "המוסד לא קיים ברשות"),
   "המוסד לא קיים"))</f>
        <v/>
      </c>
      <c r="E689" s="702" t="str">
        <f>IFERROR(VLOOKUP(C689,'מצבת ורישום גנים'!B:G,6,0),"")</f>
        <v/>
      </c>
      <c r="F689" s="702" t="str">
        <f>IFERROR(VLOOKUP(C:C,'מצבת ורישום גנים'!B:I,8,0),"  ")</f>
        <v xml:space="preserve">  </v>
      </c>
      <c r="G689" s="702" t="str">
        <f>IFERROR(VLOOKUP(C:C,'מצבת ורישום גנים'!B:H,4,0),"")</f>
        <v/>
      </c>
      <c r="H689" s="702" t="str">
        <f>IFERROR(VLOOKUP(C:C,'מצבת ורישום גנים'!B:H,5,0),"")</f>
        <v/>
      </c>
      <c r="I689" s="154"/>
      <c r="J689" s="154"/>
    </row>
    <row r="690" spans="2:10" ht="15" x14ac:dyDescent="0.25">
      <c r="B690" s="193">
        <v>675</v>
      </c>
      <c r="C690" s="700" t="str" cm="1">
        <f t="array" ref="C690">IFERROR(
   INDEX('מצבת ורישום גנים'!B:$B,
      SMALL(
         IF(('מצבת ורישום גנים'!$A$3:$A$18000='נתונים כללים (1)'!$C$5),
         ROW('מצבת ורישום גנים'!$A$3:$A$18000)),
      ROW(A675))
   ),
"")</f>
        <v/>
      </c>
      <c r="D690" s="701" t="str">
        <f>IF(C690="", "",
   IFERROR(
      IF(VLOOKUP(C690, 'מצבת ורישום גנים'!B:H,7, FALSE) =$D$3,
         VLOOKUP(C690,'מצבת ורישום גנים'!B:D, 3, FALSE),
         "המוסד לא קיים ברשות"),
   "המוסד לא קיים"))</f>
        <v/>
      </c>
      <c r="E690" s="702" t="str">
        <f>IFERROR(VLOOKUP(C690,'מצבת ורישום גנים'!B:G,6,0),"")</f>
        <v/>
      </c>
      <c r="F690" s="702" t="str">
        <f>IFERROR(VLOOKUP(C:C,'מצבת ורישום גנים'!B:I,8,0),"  ")</f>
        <v xml:space="preserve">  </v>
      </c>
      <c r="G690" s="702" t="str">
        <f>IFERROR(VLOOKUP(C:C,'מצבת ורישום גנים'!B:H,4,0),"")</f>
        <v/>
      </c>
      <c r="H690" s="702" t="str">
        <f>IFERROR(VLOOKUP(C:C,'מצבת ורישום גנים'!B:H,5,0),"")</f>
        <v/>
      </c>
      <c r="I690" s="154"/>
      <c r="J690" s="154"/>
    </row>
    <row r="691" spans="2:10" ht="15" x14ac:dyDescent="0.25">
      <c r="B691" s="193">
        <v>676</v>
      </c>
      <c r="C691" s="700" t="str" cm="1">
        <f t="array" ref="C691">IFERROR(
   INDEX('מצבת ורישום גנים'!B:$B,
      SMALL(
         IF(('מצבת ורישום גנים'!$A$3:$A$18000='נתונים כללים (1)'!$C$5),
         ROW('מצבת ורישום גנים'!$A$3:$A$18000)),
      ROW(A676))
   ),
"")</f>
        <v/>
      </c>
      <c r="D691" s="701" t="str">
        <f>IF(C691="", "",
   IFERROR(
      IF(VLOOKUP(C691, 'מצבת ורישום גנים'!B:H,7, FALSE) =$D$3,
         VLOOKUP(C691,'מצבת ורישום גנים'!B:D, 3, FALSE),
         "המוסד לא קיים ברשות"),
   "המוסד לא קיים"))</f>
        <v/>
      </c>
      <c r="E691" s="702" t="str">
        <f>IFERROR(VLOOKUP(C691,'מצבת ורישום גנים'!B:G,6,0),"")</f>
        <v/>
      </c>
      <c r="F691" s="702" t="str">
        <f>IFERROR(VLOOKUP(C:C,'מצבת ורישום גנים'!B:I,8,0),"  ")</f>
        <v xml:space="preserve">  </v>
      </c>
      <c r="G691" s="702" t="str">
        <f>IFERROR(VLOOKUP(C:C,'מצבת ורישום גנים'!B:H,4,0),"")</f>
        <v/>
      </c>
      <c r="H691" s="702" t="str">
        <f>IFERROR(VLOOKUP(C:C,'מצבת ורישום גנים'!B:H,5,0),"")</f>
        <v/>
      </c>
      <c r="I691" s="154"/>
      <c r="J691" s="154"/>
    </row>
    <row r="692" spans="2:10" ht="15" x14ac:dyDescent="0.25">
      <c r="B692" s="193">
        <v>677</v>
      </c>
      <c r="C692" s="700" t="str" cm="1">
        <f t="array" ref="C692">IFERROR(
   INDEX('מצבת ורישום גנים'!B:$B,
      SMALL(
         IF(('מצבת ורישום גנים'!$A$3:$A$18000='נתונים כללים (1)'!$C$5),
         ROW('מצבת ורישום גנים'!$A$3:$A$18000)),
      ROW(A677))
   ),
"")</f>
        <v/>
      </c>
      <c r="D692" s="701" t="str">
        <f>IF(C692="", "",
   IFERROR(
      IF(VLOOKUP(C692, 'מצבת ורישום גנים'!B:H,7, FALSE) =$D$3,
         VLOOKUP(C692,'מצבת ורישום גנים'!B:D, 3, FALSE),
         "המוסד לא קיים ברשות"),
   "המוסד לא קיים"))</f>
        <v/>
      </c>
      <c r="E692" s="702" t="str">
        <f>IFERROR(VLOOKUP(C692,'מצבת ורישום גנים'!B:G,6,0),"")</f>
        <v/>
      </c>
      <c r="F692" s="702" t="str">
        <f>IFERROR(VLOOKUP(C:C,'מצבת ורישום גנים'!B:I,8,0),"  ")</f>
        <v xml:space="preserve">  </v>
      </c>
      <c r="G692" s="702" t="str">
        <f>IFERROR(VLOOKUP(C:C,'מצבת ורישום גנים'!B:H,4,0),"")</f>
        <v/>
      </c>
      <c r="H692" s="702" t="str">
        <f>IFERROR(VLOOKUP(C:C,'מצבת ורישום גנים'!B:H,5,0),"")</f>
        <v/>
      </c>
      <c r="I692" s="154"/>
      <c r="J692" s="154"/>
    </row>
    <row r="693" spans="2:10" ht="15" x14ac:dyDescent="0.25">
      <c r="B693" s="193">
        <v>678</v>
      </c>
      <c r="C693" s="700" t="str" cm="1">
        <f t="array" ref="C693">IFERROR(
   INDEX('מצבת ורישום גנים'!B:$B,
      SMALL(
         IF(('מצבת ורישום גנים'!$A$3:$A$18000='נתונים כללים (1)'!$C$5),
         ROW('מצבת ורישום גנים'!$A$3:$A$18000)),
      ROW(A678))
   ),
"")</f>
        <v/>
      </c>
      <c r="D693" s="701" t="str">
        <f>IF(C693="", "",
   IFERROR(
      IF(VLOOKUP(C693, 'מצבת ורישום גנים'!B:H,7, FALSE) =$D$3,
         VLOOKUP(C693,'מצבת ורישום גנים'!B:D, 3, FALSE),
         "המוסד לא קיים ברשות"),
   "המוסד לא קיים"))</f>
        <v/>
      </c>
      <c r="E693" s="702" t="str">
        <f>IFERROR(VLOOKUP(C693,'מצבת ורישום גנים'!B:G,6,0),"")</f>
        <v/>
      </c>
      <c r="F693" s="702" t="str">
        <f>IFERROR(VLOOKUP(C:C,'מצבת ורישום גנים'!B:I,8,0),"  ")</f>
        <v xml:space="preserve">  </v>
      </c>
      <c r="G693" s="702" t="str">
        <f>IFERROR(VLOOKUP(C:C,'מצבת ורישום גנים'!B:H,4,0),"")</f>
        <v/>
      </c>
      <c r="H693" s="702" t="str">
        <f>IFERROR(VLOOKUP(C:C,'מצבת ורישום גנים'!B:H,5,0),"")</f>
        <v/>
      </c>
      <c r="I693" s="154"/>
      <c r="J693" s="154"/>
    </row>
    <row r="694" spans="2:10" ht="15" x14ac:dyDescent="0.25">
      <c r="B694" s="193">
        <v>679</v>
      </c>
      <c r="C694" s="700" t="str" cm="1">
        <f t="array" ref="C694">IFERROR(
   INDEX('מצבת ורישום גנים'!B:$B,
      SMALL(
         IF(('מצבת ורישום גנים'!$A$3:$A$18000='נתונים כללים (1)'!$C$5),
         ROW('מצבת ורישום גנים'!$A$3:$A$18000)),
      ROW(A679))
   ),
"")</f>
        <v/>
      </c>
      <c r="D694" s="701" t="str">
        <f>IF(C694="", "",
   IFERROR(
      IF(VLOOKUP(C694, 'מצבת ורישום גנים'!B:H,7, FALSE) =$D$3,
         VLOOKUP(C694,'מצבת ורישום גנים'!B:D, 3, FALSE),
         "המוסד לא קיים ברשות"),
   "המוסד לא קיים"))</f>
        <v/>
      </c>
      <c r="E694" s="702" t="str">
        <f>IFERROR(VLOOKUP(C694,'מצבת ורישום גנים'!B:G,6,0),"")</f>
        <v/>
      </c>
      <c r="F694" s="702" t="str">
        <f>IFERROR(VLOOKUP(C:C,'מצבת ורישום גנים'!B:I,8,0),"  ")</f>
        <v xml:space="preserve">  </v>
      </c>
      <c r="G694" s="702" t="str">
        <f>IFERROR(VLOOKUP(C:C,'מצבת ורישום גנים'!B:H,4,0),"")</f>
        <v/>
      </c>
      <c r="H694" s="702" t="str">
        <f>IFERROR(VLOOKUP(C:C,'מצבת ורישום גנים'!B:H,5,0),"")</f>
        <v/>
      </c>
      <c r="I694" s="154"/>
      <c r="J694" s="154"/>
    </row>
    <row r="695" spans="2:10" ht="15" x14ac:dyDescent="0.25">
      <c r="B695" s="193">
        <v>680</v>
      </c>
      <c r="C695" s="700" t="str" cm="1">
        <f t="array" ref="C695">IFERROR(
   INDEX('מצבת ורישום גנים'!B:$B,
      SMALL(
         IF(('מצבת ורישום גנים'!$A$3:$A$18000='נתונים כללים (1)'!$C$5),
         ROW('מצבת ורישום גנים'!$A$3:$A$18000)),
      ROW(A680))
   ),
"")</f>
        <v/>
      </c>
      <c r="D695" s="701" t="str">
        <f>IF(C695="", "",
   IFERROR(
      IF(VLOOKUP(C695, 'מצבת ורישום גנים'!B:H,7, FALSE) =$D$3,
         VLOOKUP(C695,'מצבת ורישום גנים'!B:D, 3, FALSE),
         "המוסד לא קיים ברשות"),
   "המוסד לא קיים"))</f>
        <v/>
      </c>
      <c r="E695" s="702" t="str">
        <f>IFERROR(VLOOKUP(C695,'מצבת ורישום גנים'!B:G,6,0),"")</f>
        <v/>
      </c>
      <c r="F695" s="702" t="str">
        <f>IFERROR(VLOOKUP(C:C,'מצבת ורישום גנים'!B:I,8,0),"  ")</f>
        <v xml:space="preserve">  </v>
      </c>
      <c r="G695" s="702" t="str">
        <f>IFERROR(VLOOKUP(C:C,'מצבת ורישום גנים'!B:H,4,0),"")</f>
        <v/>
      </c>
      <c r="H695" s="702" t="str">
        <f>IFERROR(VLOOKUP(C:C,'מצבת ורישום גנים'!B:H,5,0),"")</f>
        <v/>
      </c>
      <c r="I695" s="154"/>
      <c r="J695" s="154"/>
    </row>
    <row r="696" spans="2:10" ht="15" x14ac:dyDescent="0.25">
      <c r="B696" s="193">
        <v>681</v>
      </c>
      <c r="C696" s="700" t="str" cm="1">
        <f t="array" ref="C696">IFERROR(
   INDEX('מצבת ורישום גנים'!B:$B,
      SMALL(
         IF(('מצבת ורישום גנים'!$A$3:$A$18000='נתונים כללים (1)'!$C$5),
         ROW('מצבת ורישום גנים'!$A$3:$A$18000)),
      ROW(A681))
   ),
"")</f>
        <v/>
      </c>
      <c r="D696" s="701" t="str">
        <f>IF(C696="", "",
   IFERROR(
      IF(VLOOKUP(C696, 'מצבת ורישום גנים'!B:H,7, FALSE) =$D$3,
         VLOOKUP(C696,'מצבת ורישום גנים'!B:D, 3, FALSE),
         "המוסד לא קיים ברשות"),
   "המוסד לא קיים"))</f>
        <v/>
      </c>
      <c r="E696" s="702" t="str">
        <f>IFERROR(VLOOKUP(C696,'מצבת ורישום גנים'!B:G,6,0),"")</f>
        <v/>
      </c>
      <c r="F696" s="702" t="str">
        <f>IFERROR(VLOOKUP(C:C,'מצבת ורישום גנים'!B:I,8,0),"  ")</f>
        <v xml:space="preserve">  </v>
      </c>
      <c r="G696" s="702" t="str">
        <f>IFERROR(VLOOKUP(C:C,'מצבת ורישום גנים'!B:H,4,0),"")</f>
        <v/>
      </c>
      <c r="H696" s="702" t="str">
        <f>IFERROR(VLOOKUP(C:C,'מצבת ורישום גנים'!B:H,5,0),"")</f>
        <v/>
      </c>
      <c r="I696" s="154"/>
      <c r="J696" s="154"/>
    </row>
    <row r="697" spans="2:10" ht="15" x14ac:dyDescent="0.25">
      <c r="B697" s="193">
        <v>682</v>
      </c>
      <c r="C697" s="700" t="str" cm="1">
        <f t="array" ref="C697">IFERROR(
   INDEX('מצבת ורישום גנים'!B:$B,
      SMALL(
         IF(('מצבת ורישום גנים'!$A$3:$A$18000='נתונים כללים (1)'!$C$5),
         ROW('מצבת ורישום גנים'!$A$3:$A$18000)),
      ROW(A682))
   ),
"")</f>
        <v/>
      </c>
      <c r="D697" s="701" t="str">
        <f>IF(C697="", "",
   IFERROR(
      IF(VLOOKUP(C697, 'מצבת ורישום גנים'!B:H,7, FALSE) =$D$3,
         VLOOKUP(C697,'מצבת ורישום גנים'!B:D, 3, FALSE),
         "המוסד לא קיים ברשות"),
   "המוסד לא קיים"))</f>
        <v/>
      </c>
      <c r="E697" s="702" t="str">
        <f>IFERROR(VLOOKUP(C697,'מצבת ורישום גנים'!B:G,6,0),"")</f>
        <v/>
      </c>
      <c r="F697" s="702" t="str">
        <f>IFERROR(VLOOKUP(C:C,'מצבת ורישום גנים'!B:I,8,0),"  ")</f>
        <v xml:space="preserve">  </v>
      </c>
      <c r="G697" s="702" t="str">
        <f>IFERROR(VLOOKUP(C:C,'מצבת ורישום גנים'!B:H,4,0),"")</f>
        <v/>
      </c>
      <c r="H697" s="702" t="str">
        <f>IFERROR(VLOOKUP(C:C,'מצבת ורישום גנים'!B:H,5,0),"")</f>
        <v/>
      </c>
      <c r="I697" s="154"/>
      <c r="J697" s="154"/>
    </row>
    <row r="698" spans="2:10" ht="15" x14ac:dyDescent="0.25">
      <c r="B698" s="193">
        <v>683</v>
      </c>
      <c r="C698" s="700" t="str" cm="1">
        <f t="array" ref="C698">IFERROR(
   INDEX('מצבת ורישום גנים'!B:$B,
      SMALL(
         IF(('מצבת ורישום גנים'!$A$3:$A$18000='נתונים כללים (1)'!$C$5),
         ROW('מצבת ורישום גנים'!$A$3:$A$18000)),
      ROW(A683))
   ),
"")</f>
        <v/>
      </c>
      <c r="D698" s="701" t="str">
        <f>IF(C698="", "",
   IFERROR(
      IF(VLOOKUP(C698, 'מצבת ורישום גנים'!B:H,7, FALSE) =$D$3,
         VLOOKUP(C698,'מצבת ורישום גנים'!B:D, 3, FALSE),
         "המוסד לא קיים ברשות"),
   "המוסד לא קיים"))</f>
        <v/>
      </c>
      <c r="E698" s="702" t="str">
        <f>IFERROR(VLOOKUP(C698,'מצבת ורישום גנים'!B:G,6,0),"")</f>
        <v/>
      </c>
      <c r="F698" s="702" t="str">
        <f>IFERROR(VLOOKUP(C:C,'מצבת ורישום גנים'!B:I,8,0),"  ")</f>
        <v xml:space="preserve">  </v>
      </c>
      <c r="G698" s="702" t="str">
        <f>IFERROR(VLOOKUP(C:C,'מצבת ורישום גנים'!B:H,4,0),"")</f>
        <v/>
      </c>
      <c r="H698" s="702" t="str">
        <f>IFERROR(VLOOKUP(C:C,'מצבת ורישום גנים'!B:H,5,0),"")</f>
        <v/>
      </c>
      <c r="I698" s="154"/>
      <c r="J698" s="154"/>
    </row>
    <row r="699" spans="2:10" ht="15" x14ac:dyDescent="0.25">
      <c r="B699" s="193">
        <v>684</v>
      </c>
      <c r="C699" s="700" t="str" cm="1">
        <f t="array" ref="C699">IFERROR(
   INDEX('מצבת ורישום גנים'!B:$B,
      SMALL(
         IF(('מצבת ורישום גנים'!$A$3:$A$18000='נתונים כללים (1)'!$C$5),
         ROW('מצבת ורישום גנים'!$A$3:$A$18000)),
      ROW(A684))
   ),
"")</f>
        <v/>
      </c>
      <c r="D699" s="701" t="str">
        <f>IF(C699="", "",
   IFERROR(
      IF(VLOOKUP(C699, 'מצבת ורישום גנים'!B:H,7, FALSE) =$D$3,
         VLOOKUP(C699,'מצבת ורישום גנים'!B:D, 3, FALSE),
         "המוסד לא קיים ברשות"),
   "המוסד לא קיים"))</f>
        <v/>
      </c>
      <c r="E699" s="702" t="str">
        <f>IFERROR(VLOOKUP(C699,'מצבת ורישום גנים'!B:G,6,0),"")</f>
        <v/>
      </c>
      <c r="F699" s="702" t="str">
        <f>IFERROR(VLOOKUP(C:C,'מצבת ורישום גנים'!B:I,8,0),"  ")</f>
        <v xml:space="preserve">  </v>
      </c>
      <c r="G699" s="702" t="str">
        <f>IFERROR(VLOOKUP(C:C,'מצבת ורישום גנים'!B:H,4,0),"")</f>
        <v/>
      </c>
      <c r="H699" s="702" t="str">
        <f>IFERROR(VLOOKUP(C:C,'מצבת ורישום גנים'!B:H,5,0),"")</f>
        <v/>
      </c>
      <c r="I699" s="154"/>
      <c r="J699" s="154"/>
    </row>
    <row r="700" spans="2:10" ht="15" x14ac:dyDescent="0.25">
      <c r="B700" s="193">
        <v>685</v>
      </c>
      <c r="C700" s="700" t="str" cm="1">
        <f t="array" ref="C700">IFERROR(
   INDEX('מצבת ורישום גנים'!B:$B,
      SMALL(
         IF(('מצבת ורישום גנים'!$A$3:$A$18000='נתונים כללים (1)'!$C$5),
         ROW('מצבת ורישום גנים'!$A$3:$A$18000)),
      ROW(A685))
   ),
"")</f>
        <v/>
      </c>
      <c r="D700" s="701" t="str">
        <f>IF(C700="", "",
   IFERROR(
      IF(VLOOKUP(C700, 'מצבת ורישום גנים'!B:H,7, FALSE) =$D$3,
         VLOOKUP(C700,'מצבת ורישום גנים'!B:D, 3, FALSE),
         "המוסד לא קיים ברשות"),
   "המוסד לא קיים"))</f>
        <v/>
      </c>
      <c r="E700" s="702" t="str">
        <f>IFERROR(VLOOKUP(C700,'מצבת ורישום גנים'!B:G,6,0),"")</f>
        <v/>
      </c>
      <c r="F700" s="702" t="str">
        <f>IFERROR(VLOOKUP(C:C,'מצבת ורישום גנים'!B:I,8,0),"  ")</f>
        <v xml:space="preserve">  </v>
      </c>
      <c r="G700" s="702" t="str">
        <f>IFERROR(VLOOKUP(C:C,'מצבת ורישום גנים'!B:H,4,0),"")</f>
        <v/>
      </c>
      <c r="H700" s="702" t="str">
        <f>IFERROR(VLOOKUP(C:C,'מצבת ורישום גנים'!B:H,5,0),"")</f>
        <v/>
      </c>
      <c r="I700" s="154"/>
      <c r="J700" s="154"/>
    </row>
    <row r="701" spans="2:10" ht="15" x14ac:dyDescent="0.25">
      <c r="B701" s="193">
        <v>686</v>
      </c>
      <c r="C701" s="700" t="str" cm="1">
        <f t="array" ref="C701">IFERROR(
   INDEX('מצבת ורישום גנים'!B:$B,
      SMALL(
         IF(('מצבת ורישום גנים'!$A$3:$A$18000='נתונים כללים (1)'!$C$5),
         ROW('מצבת ורישום גנים'!$A$3:$A$18000)),
      ROW(A686))
   ),
"")</f>
        <v/>
      </c>
      <c r="D701" s="701" t="str">
        <f>IF(C701="", "",
   IFERROR(
      IF(VLOOKUP(C701, 'מצבת ורישום גנים'!B:H,7, FALSE) =$D$3,
         VLOOKUP(C701,'מצבת ורישום גנים'!B:D, 3, FALSE),
         "המוסד לא קיים ברשות"),
   "המוסד לא קיים"))</f>
        <v/>
      </c>
      <c r="E701" s="702" t="str">
        <f>IFERROR(VLOOKUP(C701,'מצבת ורישום גנים'!B:G,6,0),"")</f>
        <v/>
      </c>
      <c r="F701" s="702" t="str">
        <f>IFERROR(VLOOKUP(C:C,'מצבת ורישום גנים'!B:I,8,0),"  ")</f>
        <v xml:space="preserve">  </v>
      </c>
      <c r="G701" s="702" t="str">
        <f>IFERROR(VLOOKUP(C:C,'מצבת ורישום גנים'!B:H,4,0),"")</f>
        <v/>
      </c>
      <c r="H701" s="702" t="str">
        <f>IFERROR(VLOOKUP(C:C,'מצבת ורישום גנים'!B:H,5,0),"")</f>
        <v/>
      </c>
      <c r="I701" s="154"/>
      <c r="J701" s="154"/>
    </row>
    <row r="702" spans="2:10" ht="15" x14ac:dyDescent="0.25">
      <c r="B702" s="193">
        <v>687</v>
      </c>
      <c r="C702" s="700" t="str" cm="1">
        <f t="array" ref="C702">IFERROR(
   INDEX('מצבת ורישום גנים'!B:$B,
      SMALL(
         IF(('מצבת ורישום גנים'!$A$3:$A$18000='נתונים כללים (1)'!$C$5),
         ROW('מצבת ורישום גנים'!$A$3:$A$18000)),
      ROW(A687))
   ),
"")</f>
        <v/>
      </c>
      <c r="D702" s="701" t="str">
        <f>IF(C702="", "",
   IFERROR(
      IF(VLOOKUP(C702, 'מצבת ורישום גנים'!B:H,7, FALSE) =$D$3,
         VLOOKUP(C702,'מצבת ורישום גנים'!B:D, 3, FALSE),
         "המוסד לא קיים ברשות"),
   "המוסד לא קיים"))</f>
        <v/>
      </c>
      <c r="E702" s="702" t="str">
        <f>IFERROR(VLOOKUP(C702,'מצבת ורישום גנים'!B:G,6,0),"")</f>
        <v/>
      </c>
      <c r="F702" s="702" t="str">
        <f>IFERROR(VLOOKUP(C:C,'מצבת ורישום גנים'!B:I,8,0),"  ")</f>
        <v xml:space="preserve">  </v>
      </c>
      <c r="G702" s="702" t="str">
        <f>IFERROR(VLOOKUP(C:C,'מצבת ורישום גנים'!B:H,4,0),"")</f>
        <v/>
      </c>
      <c r="H702" s="702" t="str">
        <f>IFERROR(VLOOKUP(C:C,'מצבת ורישום גנים'!B:H,5,0),"")</f>
        <v/>
      </c>
      <c r="I702" s="154"/>
      <c r="J702" s="154"/>
    </row>
    <row r="703" spans="2:10" ht="15" x14ac:dyDescent="0.25">
      <c r="B703" s="193">
        <v>688</v>
      </c>
      <c r="C703" s="700" t="str" cm="1">
        <f t="array" ref="C703">IFERROR(
   INDEX('מצבת ורישום גנים'!B:$B,
      SMALL(
         IF(('מצבת ורישום גנים'!$A$3:$A$18000='נתונים כללים (1)'!$C$5),
         ROW('מצבת ורישום גנים'!$A$3:$A$18000)),
      ROW(A688))
   ),
"")</f>
        <v/>
      </c>
      <c r="D703" s="701" t="str">
        <f>IF(C703="", "",
   IFERROR(
      IF(VLOOKUP(C703, 'מצבת ורישום גנים'!B:H,7, FALSE) =$D$3,
         VLOOKUP(C703,'מצבת ורישום גנים'!B:D, 3, FALSE),
         "המוסד לא קיים ברשות"),
   "המוסד לא קיים"))</f>
        <v/>
      </c>
      <c r="E703" s="702" t="str">
        <f>IFERROR(VLOOKUP(C703,'מצבת ורישום גנים'!B:G,6,0),"")</f>
        <v/>
      </c>
      <c r="F703" s="702" t="str">
        <f>IFERROR(VLOOKUP(C:C,'מצבת ורישום גנים'!B:I,8,0),"  ")</f>
        <v xml:space="preserve">  </v>
      </c>
      <c r="G703" s="702" t="str">
        <f>IFERROR(VLOOKUP(C:C,'מצבת ורישום גנים'!B:H,4,0),"")</f>
        <v/>
      </c>
      <c r="H703" s="702" t="str">
        <f>IFERROR(VLOOKUP(C:C,'מצבת ורישום גנים'!B:H,5,0),"")</f>
        <v/>
      </c>
      <c r="I703" s="154"/>
      <c r="J703" s="154"/>
    </row>
    <row r="704" spans="2:10" ht="15" x14ac:dyDescent="0.25">
      <c r="B704" s="193">
        <v>689</v>
      </c>
      <c r="C704" s="700" t="str" cm="1">
        <f t="array" ref="C704">IFERROR(
   INDEX('מצבת ורישום גנים'!B:$B,
      SMALL(
         IF(('מצבת ורישום גנים'!$A$3:$A$18000='נתונים כללים (1)'!$C$5),
         ROW('מצבת ורישום גנים'!$A$3:$A$18000)),
      ROW(A689))
   ),
"")</f>
        <v/>
      </c>
      <c r="D704" s="701" t="str">
        <f>IF(C704="", "",
   IFERROR(
      IF(VLOOKUP(C704, 'מצבת ורישום גנים'!B:H,7, FALSE) =$D$3,
         VLOOKUP(C704,'מצבת ורישום גנים'!B:D, 3, FALSE),
         "המוסד לא קיים ברשות"),
   "המוסד לא קיים"))</f>
        <v/>
      </c>
      <c r="E704" s="702" t="str">
        <f>IFERROR(VLOOKUP(C704,'מצבת ורישום גנים'!B:G,6,0),"")</f>
        <v/>
      </c>
      <c r="F704" s="702" t="str">
        <f>IFERROR(VLOOKUP(C:C,'מצבת ורישום גנים'!B:I,8,0),"  ")</f>
        <v xml:space="preserve">  </v>
      </c>
      <c r="G704" s="702" t="str">
        <f>IFERROR(VLOOKUP(C:C,'מצבת ורישום גנים'!B:H,4,0),"")</f>
        <v/>
      </c>
      <c r="H704" s="702" t="str">
        <f>IFERROR(VLOOKUP(C:C,'מצבת ורישום גנים'!B:H,5,0),"")</f>
        <v/>
      </c>
      <c r="I704" s="154"/>
      <c r="J704" s="154"/>
    </row>
    <row r="705" spans="2:10" ht="15" x14ac:dyDescent="0.25">
      <c r="B705" s="193">
        <v>690</v>
      </c>
      <c r="C705" s="700" t="str" cm="1">
        <f t="array" ref="C705">IFERROR(
   INDEX('מצבת ורישום גנים'!B:$B,
      SMALL(
         IF(('מצבת ורישום גנים'!$A$3:$A$18000='נתונים כללים (1)'!$C$5),
         ROW('מצבת ורישום גנים'!$A$3:$A$18000)),
      ROW(A690))
   ),
"")</f>
        <v/>
      </c>
      <c r="D705" s="701" t="str">
        <f>IF(C705="", "",
   IFERROR(
      IF(VLOOKUP(C705, 'מצבת ורישום גנים'!B:H,7, FALSE) =$D$3,
         VLOOKUP(C705,'מצבת ורישום גנים'!B:D, 3, FALSE),
         "המוסד לא קיים ברשות"),
   "המוסד לא קיים"))</f>
        <v/>
      </c>
      <c r="E705" s="702" t="str">
        <f>IFERROR(VLOOKUP(C705,'מצבת ורישום גנים'!B:G,6,0),"")</f>
        <v/>
      </c>
      <c r="F705" s="702" t="str">
        <f>IFERROR(VLOOKUP(C:C,'מצבת ורישום גנים'!B:I,8,0),"  ")</f>
        <v xml:space="preserve">  </v>
      </c>
      <c r="G705" s="702" t="str">
        <f>IFERROR(VLOOKUP(C:C,'מצבת ורישום גנים'!B:H,4,0),"")</f>
        <v/>
      </c>
      <c r="H705" s="702" t="str">
        <f>IFERROR(VLOOKUP(C:C,'מצבת ורישום גנים'!B:H,5,0),"")</f>
        <v/>
      </c>
      <c r="I705" s="154"/>
      <c r="J705" s="154"/>
    </row>
    <row r="706" spans="2:10" ht="15" x14ac:dyDescent="0.25">
      <c r="B706" s="193">
        <v>691</v>
      </c>
      <c r="C706" s="700" t="str" cm="1">
        <f t="array" ref="C706">IFERROR(
   INDEX('מצבת ורישום גנים'!B:$B,
      SMALL(
         IF(('מצבת ורישום גנים'!$A$3:$A$18000='נתונים כללים (1)'!$C$5),
         ROW('מצבת ורישום גנים'!$A$3:$A$18000)),
      ROW(A691))
   ),
"")</f>
        <v/>
      </c>
      <c r="D706" s="701" t="str">
        <f>IF(C706="", "",
   IFERROR(
      IF(VLOOKUP(C706, 'מצבת ורישום גנים'!B:H,7, FALSE) =$D$3,
         VLOOKUP(C706,'מצבת ורישום גנים'!B:D, 3, FALSE),
         "המוסד לא קיים ברשות"),
   "המוסד לא קיים"))</f>
        <v/>
      </c>
      <c r="E706" s="702" t="str">
        <f>IFERROR(VLOOKUP(C706,'מצבת ורישום גנים'!B:G,6,0),"")</f>
        <v/>
      </c>
      <c r="F706" s="702" t="str">
        <f>IFERROR(VLOOKUP(C:C,'מצבת ורישום גנים'!B:I,8,0),"  ")</f>
        <v xml:space="preserve">  </v>
      </c>
      <c r="G706" s="702" t="str">
        <f>IFERROR(VLOOKUP(C:C,'מצבת ורישום גנים'!B:H,4,0),"")</f>
        <v/>
      </c>
      <c r="H706" s="702" t="str">
        <f>IFERROR(VLOOKUP(C:C,'מצבת ורישום גנים'!B:H,5,0),"")</f>
        <v/>
      </c>
      <c r="I706" s="154"/>
      <c r="J706" s="154"/>
    </row>
    <row r="707" spans="2:10" ht="15" x14ac:dyDescent="0.25">
      <c r="B707" s="193">
        <v>692</v>
      </c>
      <c r="C707" s="700" t="str" cm="1">
        <f t="array" ref="C707">IFERROR(
   INDEX('מצבת ורישום גנים'!B:$B,
      SMALL(
         IF(('מצבת ורישום גנים'!$A$3:$A$18000='נתונים כללים (1)'!$C$5),
         ROW('מצבת ורישום גנים'!$A$3:$A$18000)),
      ROW(A692))
   ),
"")</f>
        <v/>
      </c>
      <c r="D707" s="701" t="str">
        <f>IF(C707="", "",
   IFERROR(
      IF(VLOOKUP(C707, 'מצבת ורישום גנים'!B:H,7, FALSE) =$D$3,
         VLOOKUP(C707,'מצבת ורישום גנים'!B:D, 3, FALSE),
         "המוסד לא קיים ברשות"),
   "המוסד לא קיים"))</f>
        <v/>
      </c>
      <c r="E707" s="702" t="str">
        <f>IFERROR(VLOOKUP(C707,'מצבת ורישום גנים'!B:G,6,0),"")</f>
        <v/>
      </c>
      <c r="F707" s="702" t="str">
        <f>IFERROR(VLOOKUP(C:C,'מצבת ורישום גנים'!B:I,8,0),"  ")</f>
        <v xml:space="preserve">  </v>
      </c>
      <c r="G707" s="702" t="str">
        <f>IFERROR(VLOOKUP(C:C,'מצבת ורישום גנים'!B:H,4,0),"")</f>
        <v/>
      </c>
      <c r="H707" s="702" t="str">
        <f>IFERROR(VLOOKUP(C:C,'מצבת ורישום גנים'!B:H,5,0),"")</f>
        <v/>
      </c>
      <c r="I707" s="154"/>
      <c r="J707" s="154"/>
    </row>
    <row r="708" spans="2:10" ht="15" x14ac:dyDescent="0.25">
      <c r="B708" s="193">
        <v>693</v>
      </c>
      <c r="C708" s="700" t="str" cm="1">
        <f t="array" ref="C708">IFERROR(
   INDEX('מצבת ורישום גנים'!B:$B,
      SMALL(
         IF(('מצבת ורישום גנים'!$A$3:$A$18000='נתונים כללים (1)'!$C$5),
         ROW('מצבת ורישום גנים'!$A$3:$A$18000)),
      ROW(A693))
   ),
"")</f>
        <v/>
      </c>
      <c r="D708" s="701" t="str">
        <f>IF(C708="", "",
   IFERROR(
      IF(VLOOKUP(C708, 'מצבת ורישום גנים'!B:H,7, FALSE) =$D$3,
         VLOOKUP(C708,'מצבת ורישום גנים'!B:D, 3, FALSE),
         "המוסד לא קיים ברשות"),
   "המוסד לא קיים"))</f>
        <v/>
      </c>
      <c r="E708" s="702" t="str">
        <f>IFERROR(VLOOKUP(C708,'מצבת ורישום גנים'!B:G,6,0),"")</f>
        <v/>
      </c>
      <c r="F708" s="702" t="str">
        <f>IFERROR(VLOOKUP(C:C,'מצבת ורישום גנים'!B:I,8,0),"  ")</f>
        <v xml:space="preserve">  </v>
      </c>
      <c r="G708" s="702" t="str">
        <f>IFERROR(VLOOKUP(C:C,'מצבת ורישום גנים'!B:H,4,0),"")</f>
        <v/>
      </c>
      <c r="H708" s="702" t="str">
        <f>IFERROR(VLOOKUP(C:C,'מצבת ורישום גנים'!B:H,5,0),"")</f>
        <v/>
      </c>
      <c r="I708" s="154"/>
      <c r="J708" s="154"/>
    </row>
    <row r="709" spans="2:10" ht="15" x14ac:dyDescent="0.25">
      <c r="B709" s="193">
        <v>694</v>
      </c>
      <c r="C709" s="700" t="str" cm="1">
        <f t="array" ref="C709">IFERROR(
   INDEX('מצבת ורישום גנים'!B:$B,
      SMALL(
         IF(('מצבת ורישום גנים'!$A$3:$A$18000='נתונים כללים (1)'!$C$5),
         ROW('מצבת ורישום גנים'!$A$3:$A$18000)),
      ROW(A694))
   ),
"")</f>
        <v/>
      </c>
      <c r="D709" s="701" t="str">
        <f>IF(C709="", "",
   IFERROR(
      IF(VLOOKUP(C709, 'מצבת ורישום גנים'!B:H,7, FALSE) =$D$3,
         VLOOKUP(C709,'מצבת ורישום גנים'!B:D, 3, FALSE),
         "המוסד לא קיים ברשות"),
   "המוסד לא קיים"))</f>
        <v/>
      </c>
      <c r="E709" s="702" t="str">
        <f>IFERROR(VLOOKUP(C709,'מצבת ורישום גנים'!B:G,6,0),"")</f>
        <v/>
      </c>
      <c r="F709" s="702" t="str">
        <f>IFERROR(VLOOKUP(C:C,'מצבת ורישום גנים'!B:I,8,0),"  ")</f>
        <v xml:space="preserve">  </v>
      </c>
      <c r="G709" s="702" t="str">
        <f>IFERROR(VLOOKUP(C:C,'מצבת ורישום גנים'!B:H,4,0),"")</f>
        <v/>
      </c>
      <c r="H709" s="702" t="str">
        <f>IFERROR(VLOOKUP(C:C,'מצבת ורישום גנים'!B:H,5,0),"")</f>
        <v/>
      </c>
      <c r="I709" s="154"/>
      <c r="J709" s="154"/>
    </row>
    <row r="710" spans="2:10" ht="15" x14ac:dyDescent="0.25">
      <c r="B710" s="193">
        <v>695</v>
      </c>
      <c r="C710" s="700" t="str" cm="1">
        <f t="array" ref="C710">IFERROR(
   INDEX('מצבת ורישום גנים'!B:$B,
      SMALL(
         IF(('מצבת ורישום גנים'!$A$3:$A$18000='נתונים כללים (1)'!$C$5),
         ROW('מצבת ורישום גנים'!$A$3:$A$18000)),
      ROW(A695))
   ),
"")</f>
        <v/>
      </c>
      <c r="D710" s="701" t="str">
        <f>IF(C710="", "",
   IFERROR(
      IF(VLOOKUP(C710, 'מצבת ורישום גנים'!B:H,7, FALSE) =$D$3,
         VLOOKUP(C710,'מצבת ורישום גנים'!B:D, 3, FALSE),
         "המוסד לא קיים ברשות"),
   "המוסד לא קיים"))</f>
        <v/>
      </c>
      <c r="E710" s="702" t="str">
        <f>IFERROR(VLOOKUP(C710,'מצבת ורישום גנים'!B:G,6,0),"")</f>
        <v/>
      </c>
      <c r="F710" s="702" t="str">
        <f>IFERROR(VLOOKUP(C:C,'מצבת ורישום גנים'!B:I,8,0),"  ")</f>
        <v xml:space="preserve">  </v>
      </c>
      <c r="G710" s="702" t="str">
        <f>IFERROR(VLOOKUP(C:C,'מצבת ורישום גנים'!B:H,4,0),"")</f>
        <v/>
      </c>
      <c r="H710" s="702" t="str">
        <f>IFERROR(VLOOKUP(C:C,'מצבת ורישום גנים'!B:H,5,0),"")</f>
        <v/>
      </c>
      <c r="I710" s="154"/>
      <c r="J710" s="154"/>
    </row>
    <row r="711" spans="2:10" ht="15" x14ac:dyDescent="0.25">
      <c r="B711" s="193">
        <v>696</v>
      </c>
      <c r="C711" s="700" t="str" cm="1">
        <f t="array" ref="C711">IFERROR(
   INDEX('מצבת ורישום גנים'!B:$B,
      SMALL(
         IF(('מצבת ורישום גנים'!$A$3:$A$18000='נתונים כללים (1)'!$C$5),
         ROW('מצבת ורישום גנים'!$A$3:$A$18000)),
      ROW(A696))
   ),
"")</f>
        <v/>
      </c>
      <c r="D711" s="701" t="str">
        <f>IF(C711="", "",
   IFERROR(
      IF(VLOOKUP(C711, 'מצבת ורישום גנים'!B:H,7, FALSE) =$D$3,
         VLOOKUP(C711,'מצבת ורישום גנים'!B:D, 3, FALSE),
         "המוסד לא קיים ברשות"),
   "המוסד לא קיים"))</f>
        <v/>
      </c>
      <c r="E711" s="702" t="str">
        <f>IFERROR(VLOOKUP(C711,'מצבת ורישום גנים'!B:G,6,0),"")</f>
        <v/>
      </c>
      <c r="F711" s="702" t="str">
        <f>IFERROR(VLOOKUP(C:C,'מצבת ורישום גנים'!B:I,8,0),"  ")</f>
        <v xml:space="preserve">  </v>
      </c>
      <c r="G711" s="702" t="str">
        <f>IFERROR(VLOOKUP(C:C,'מצבת ורישום גנים'!B:H,4,0),"")</f>
        <v/>
      </c>
      <c r="H711" s="702" t="str">
        <f>IFERROR(VLOOKUP(C:C,'מצבת ורישום גנים'!B:H,5,0),"")</f>
        <v/>
      </c>
      <c r="I711" s="154"/>
      <c r="J711" s="154"/>
    </row>
    <row r="712" spans="2:10" ht="15" x14ac:dyDescent="0.25">
      <c r="B712" s="193">
        <v>697</v>
      </c>
      <c r="C712" s="700" t="str" cm="1">
        <f t="array" ref="C712">IFERROR(
   INDEX('מצבת ורישום גנים'!B:$B,
      SMALL(
         IF(('מצבת ורישום גנים'!$A$3:$A$18000='נתונים כללים (1)'!$C$5),
         ROW('מצבת ורישום גנים'!$A$3:$A$18000)),
      ROW(A697))
   ),
"")</f>
        <v/>
      </c>
      <c r="D712" s="701" t="str">
        <f>IF(C712="", "",
   IFERROR(
      IF(VLOOKUP(C712, 'מצבת ורישום גנים'!B:H,7, FALSE) =$D$3,
         VLOOKUP(C712,'מצבת ורישום גנים'!B:D, 3, FALSE),
         "המוסד לא קיים ברשות"),
   "המוסד לא קיים"))</f>
        <v/>
      </c>
      <c r="E712" s="702" t="str">
        <f>IFERROR(VLOOKUP(C712,'מצבת ורישום גנים'!B:G,6,0),"")</f>
        <v/>
      </c>
      <c r="F712" s="702" t="str">
        <f>IFERROR(VLOOKUP(C:C,'מצבת ורישום גנים'!B:I,8,0),"  ")</f>
        <v xml:space="preserve">  </v>
      </c>
      <c r="G712" s="702" t="str">
        <f>IFERROR(VLOOKUP(C:C,'מצבת ורישום גנים'!B:H,4,0),"")</f>
        <v/>
      </c>
      <c r="H712" s="702" t="str">
        <f>IFERROR(VLOOKUP(C:C,'מצבת ורישום גנים'!B:H,5,0),"")</f>
        <v/>
      </c>
      <c r="I712" s="154"/>
      <c r="J712" s="154"/>
    </row>
    <row r="713" spans="2:10" ht="15" x14ac:dyDescent="0.25">
      <c r="B713" s="193">
        <v>698</v>
      </c>
      <c r="C713" s="700" t="str" cm="1">
        <f t="array" ref="C713">IFERROR(
   INDEX('מצבת ורישום גנים'!B:$B,
      SMALL(
         IF(('מצבת ורישום גנים'!$A$3:$A$18000='נתונים כללים (1)'!$C$5),
         ROW('מצבת ורישום גנים'!$A$3:$A$18000)),
      ROW(A698))
   ),
"")</f>
        <v/>
      </c>
      <c r="D713" s="701" t="str">
        <f>IF(C713="", "",
   IFERROR(
      IF(VLOOKUP(C713, 'מצבת ורישום גנים'!B:H,7, FALSE) =$D$3,
         VLOOKUP(C713,'מצבת ורישום גנים'!B:D, 3, FALSE),
         "המוסד לא קיים ברשות"),
   "המוסד לא קיים"))</f>
        <v/>
      </c>
      <c r="E713" s="702" t="str">
        <f>IFERROR(VLOOKUP(C713,'מצבת ורישום גנים'!B:G,6,0),"")</f>
        <v/>
      </c>
      <c r="F713" s="702" t="str">
        <f>IFERROR(VLOOKUP(C:C,'מצבת ורישום גנים'!B:I,8,0),"  ")</f>
        <v xml:space="preserve">  </v>
      </c>
      <c r="G713" s="702" t="str">
        <f>IFERROR(VLOOKUP(C:C,'מצבת ורישום גנים'!B:H,4,0),"")</f>
        <v/>
      </c>
      <c r="H713" s="702" t="str">
        <f>IFERROR(VLOOKUP(C:C,'מצבת ורישום גנים'!B:H,5,0),"")</f>
        <v/>
      </c>
      <c r="I713" s="154"/>
      <c r="J713" s="154"/>
    </row>
    <row r="714" spans="2:10" ht="15" x14ac:dyDescent="0.25">
      <c r="B714" s="193">
        <v>699</v>
      </c>
      <c r="C714" s="700" t="str" cm="1">
        <f t="array" ref="C714">IFERROR(
   INDEX('מצבת ורישום גנים'!B:$B,
      SMALL(
         IF(('מצבת ורישום גנים'!$A$3:$A$18000='נתונים כללים (1)'!$C$5),
         ROW('מצבת ורישום גנים'!$A$3:$A$18000)),
      ROW(A699))
   ),
"")</f>
        <v/>
      </c>
      <c r="D714" s="701" t="str">
        <f>IF(C714="", "",
   IFERROR(
      IF(VLOOKUP(C714, 'מצבת ורישום גנים'!B:H,7, FALSE) =$D$3,
         VLOOKUP(C714,'מצבת ורישום גנים'!B:D, 3, FALSE),
         "המוסד לא קיים ברשות"),
   "המוסד לא קיים"))</f>
        <v/>
      </c>
      <c r="E714" s="702" t="str">
        <f>IFERROR(VLOOKUP(C714,'מצבת ורישום גנים'!B:G,6,0),"")</f>
        <v/>
      </c>
      <c r="F714" s="702" t="str">
        <f>IFERROR(VLOOKUP(C:C,'מצבת ורישום גנים'!B:I,8,0),"  ")</f>
        <v xml:space="preserve">  </v>
      </c>
      <c r="G714" s="702" t="str">
        <f>IFERROR(VLOOKUP(C:C,'מצבת ורישום גנים'!B:H,4,0),"")</f>
        <v/>
      </c>
      <c r="H714" s="702" t="str">
        <f>IFERROR(VLOOKUP(C:C,'מצבת ורישום גנים'!B:H,5,0),"")</f>
        <v/>
      </c>
      <c r="I714" s="154"/>
      <c r="J714" s="154"/>
    </row>
    <row r="715" spans="2:10" ht="15" x14ac:dyDescent="0.25">
      <c r="B715" s="193">
        <v>700</v>
      </c>
      <c r="C715" s="700" t="str" cm="1">
        <f t="array" ref="C715">IFERROR(
   INDEX('מצבת ורישום גנים'!B:$B,
      SMALL(
         IF(('מצבת ורישום גנים'!$A$3:$A$18000='נתונים כללים (1)'!$C$5),
         ROW('מצבת ורישום גנים'!$A$3:$A$18000)),
      ROW(A700))
   ),
"")</f>
        <v/>
      </c>
      <c r="D715" s="701" t="str">
        <f>IF(C715="", "",
   IFERROR(
      IF(VLOOKUP(C715, 'מצבת ורישום גנים'!B:H,7, FALSE) =$D$3,
         VLOOKUP(C715,'מצבת ורישום גנים'!B:D, 3, FALSE),
         "המוסד לא קיים ברשות"),
   "המוסד לא קיים"))</f>
        <v/>
      </c>
      <c r="E715" s="702" t="str">
        <f>IFERROR(VLOOKUP(C715,'מצבת ורישום גנים'!B:G,6,0),"")</f>
        <v/>
      </c>
      <c r="F715" s="702" t="str">
        <f>IFERROR(VLOOKUP(C:C,'מצבת ורישום גנים'!B:I,8,0),"  ")</f>
        <v xml:space="preserve">  </v>
      </c>
      <c r="G715" s="702" t="str">
        <f>IFERROR(VLOOKUP(C:C,'מצבת ורישום גנים'!B:H,4,0),"")</f>
        <v/>
      </c>
      <c r="H715" s="702" t="str">
        <f>IFERROR(VLOOKUP(C:C,'מצבת ורישום גנים'!B:H,5,0),"")</f>
        <v/>
      </c>
      <c r="I715" s="154"/>
      <c r="J715" s="154"/>
    </row>
    <row r="716" spans="2:10" ht="15" x14ac:dyDescent="0.25">
      <c r="B716" s="193">
        <v>701</v>
      </c>
      <c r="C716" s="700" t="str" cm="1">
        <f t="array" ref="C716">IFERROR(
   INDEX('מצבת ורישום גנים'!B:$B,
      SMALL(
         IF(('מצבת ורישום גנים'!$A$3:$A$18000='נתונים כללים (1)'!$C$5),
         ROW('מצבת ורישום גנים'!$A$3:$A$18000)),
      ROW(A701))
   ),
"")</f>
        <v/>
      </c>
      <c r="D716" s="701" t="str">
        <f>IF(C716="", "",
   IFERROR(
      IF(VLOOKUP(C716, 'מצבת ורישום גנים'!B:H,7, FALSE) =$D$3,
         VLOOKUP(C716,'מצבת ורישום גנים'!B:D, 3, FALSE),
         "המוסד לא קיים ברשות"),
   "המוסד לא קיים"))</f>
        <v/>
      </c>
      <c r="E716" s="702" t="str">
        <f>IFERROR(VLOOKUP(C716,'מצבת ורישום גנים'!B:G,6,0),"")</f>
        <v/>
      </c>
      <c r="F716" s="702" t="str">
        <f>IFERROR(VLOOKUP(C:C,'מצבת ורישום גנים'!B:I,8,0),"  ")</f>
        <v xml:space="preserve">  </v>
      </c>
      <c r="G716" s="702" t="str">
        <f>IFERROR(VLOOKUP(C:C,'מצבת ורישום גנים'!B:H,4,0),"")</f>
        <v/>
      </c>
      <c r="H716" s="702" t="str">
        <f>IFERROR(VLOOKUP(C:C,'מצבת ורישום גנים'!B:H,5,0),"")</f>
        <v/>
      </c>
      <c r="I716" s="154"/>
      <c r="J716" s="154"/>
    </row>
    <row r="717" spans="2:10" ht="15" x14ac:dyDescent="0.25">
      <c r="B717" s="193">
        <v>702</v>
      </c>
      <c r="C717" s="700" t="str" cm="1">
        <f t="array" ref="C717">IFERROR(
   INDEX('מצבת ורישום גנים'!B:$B,
      SMALL(
         IF(('מצבת ורישום גנים'!$A$3:$A$18000='נתונים כללים (1)'!$C$5),
         ROW('מצבת ורישום גנים'!$A$3:$A$18000)),
      ROW(A702))
   ),
"")</f>
        <v/>
      </c>
      <c r="D717" s="701" t="str">
        <f>IF(C717="", "",
   IFERROR(
      IF(VLOOKUP(C717, 'מצבת ורישום גנים'!B:H,7, FALSE) =$D$3,
         VLOOKUP(C717,'מצבת ורישום גנים'!B:D, 3, FALSE),
         "המוסד לא קיים ברשות"),
   "המוסד לא קיים"))</f>
        <v/>
      </c>
      <c r="E717" s="702" t="str">
        <f>IFERROR(VLOOKUP(C717,'מצבת ורישום גנים'!B:G,6,0),"")</f>
        <v/>
      </c>
      <c r="F717" s="702" t="str">
        <f>IFERROR(VLOOKUP(C:C,'מצבת ורישום גנים'!B:I,8,0),"  ")</f>
        <v xml:space="preserve">  </v>
      </c>
      <c r="G717" s="702" t="str">
        <f>IFERROR(VLOOKUP(C:C,'מצבת ורישום גנים'!B:H,4,0),"")</f>
        <v/>
      </c>
      <c r="H717" s="702" t="str">
        <f>IFERROR(VLOOKUP(C:C,'מצבת ורישום גנים'!B:H,5,0),"")</f>
        <v/>
      </c>
      <c r="I717" s="154"/>
      <c r="J717" s="154"/>
    </row>
    <row r="718" spans="2:10" ht="15" x14ac:dyDescent="0.25">
      <c r="B718" s="193">
        <v>703</v>
      </c>
      <c r="C718" s="700" t="str" cm="1">
        <f t="array" ref="C718">IFERROR(
   INDEX('מצבת ורישום גנים'!B:$B,
      SMALL(
         IF(('מצבת ורישום גנים'!$A$3:$A$18000='נתונים כללים (1)'!$C$5),
         ROW('מצבת ורישום גנים'!$A$3:$A$18000)),
      ROW(A703))
   ),
"")</f>
        <v/>
      </c>
      <c r="D718" s="701" t="str">
        <f>IF(C718="", "",
   IFERROR(
      IF(VLOOKUP(C718, 'מצבת ורישום גנים'!B:H,7, FALSE) =$D$3,
         VLOOKUP(C718,'מצבת ורישום גנים'!B:D, 3, FALSE),
         "המוסד לא קיים ברשות"),
   "המוסד לא קיים"))</f>
        <v/>
      </c>
      <c r="E718" s="702" t="str">
        <f>IFERROR(VLOOKUP(C718,'מצבת ורישום גנים'!B:G,6,0),"")</f>
        <v/>
      </c>
      <c r="F718" s="702" t="str">
        <f>IFERROR(VLOOKUP(C:C,'מצבת ורישום גנים'!B:I,8,0),"  ")</f>
        <v xml:space="preserve">  </v>
      </c>
      <c r="G718" s="702" t="str">
        <f>IFERROR(VLOOKUP(C:C,'מצבת ורישום גנים'!B:H,4,0),"")</f>
        <v/>
      </c>
      <c r="H718" s="702" t="str">
        <f>IFERROR(VLOOKUP(C:C,'מצבת ורישום גנים'!B:H,5,0),"")</f>
        <v/>
      </c>
      <c r="I718" s="154"/>
      <c r="J718" s="154"/>
    </row>
    <row r="719" spans="2:10" ht="15" x14ac:dyDescent="0.25">
      <c r="B719" s="193">
        <v>704</v>
      </c>
      <c r="C719" s="700" t="str" cm="1">
        <f t="array" ref="C719">IFERROR(
   INDEX('מצבת ורישום גנים'!B:$B,
      SMALL(
         IF(('מצבת ורישום גנים'!$A$3:$A$18000='נתונים כללים (1)'!$C$5),
         ROW('מצבת ורישום גנים'!$A$3:$A$18000)),
      ROW(A704))
   ),
"")</f>
        <v/>
      </c>
      <c r="D719" s="701" t="str">
        <f>IF(C719="", "",
   IFERROR(
      IF(VLOOKUP(C719, 'מצבת ורישום גנים'!B:H,7, FALSE) =$D$3,
         VLOOKUP(C719,'מצבת ורישום גנים'!B:D, 3, FALSE),
         "המוסד לא קיים ברשות"),
   "המוסד לא קיים"))</f>
        <v/>
      </c>
      <c r="E719" s="702" t="str">
        <f>IFERROR(VLOOKUP(C719,'מצבת ורישום גנים'!B:G,6,0),"")</f>
        <v/>
      </c>
      <c r="F719" s="702" t="str">
        <f>IFERROR(VLOOKUP(C:C,'מצבת ורישום גנים'!B:I,8,0),"  ")</f>
        <v xml:space="preserve">  </v>
      </c>
      <c r="G719" s="702" t="str">
        <f>IFERROR(VLOOKUP(C:C,'מצבת ורישום גנים'!B:H,4,0),"")</f>
        <v/>
      </c>
      <c r="H719" s="702" t="str">
        <f>IFERROR(VLOOKUP(C:C,'מצבת ורישום גנים'!B:H,5,0),"")</f>
        <v/>
      </c>
      <c r="I719" s="154"/>
      <c r="J719" s="154"/>
    </row>
    <row r="720" spans="2:10" ht="15" x14ac:dyDescent="0.25">
      <c r="B720" s="193">
        <v>705</v>
      </c>
      <c r="C720" s="700" t="str" cm="1">
        <f t="array" ref="C720">IFERROR(
   INDEX('מצבת ורישום גנים'!B:$B,
      SMALL(
         IF(('מצבת ורישום גנים'!$A$3:$A$18000='נתונים כללים (1)'!$C$5),
         ROW('מצבת ורישום גנים'!$A$3:$A$18000)),
      ROW(A705))
   ),
"")</f>
        <v/>
      </c>
      <c r="D720" s="701" t="str">
        <f>IF(C720="", "",
   IFERROR(
      IF(VLOOKUP(C720, 'מצבת ורישום גנים'!B:H,7, FALSE) =$D$3,
         VLOOKUP(C720,'מצבת ורישום גנים'!B:D, 3, FALSE),
         "המוסד לא קיים ברשות"),
   "המוסד לא קיים"))</f>
        <v/>
      </c>
      <c r="E720" s="702" t="str">
        <f>IFERROR(VLOOKUP(C720,'מצבת ורישום גנים'!B:G,6,0),"")</f>
        <v/>
      </c>
      <c r="F720" s="702" t="str">
        <f>IFERROR(VLOOKUP(C:C,'מצבת ורישום גנים'!B:I,8,0),"  ")</f>
        <v xml:space="preserve">  </v>
      </c>
      <c r="G720" s="702" t="str">
        <f>IFERROR(VLOOKUP(C:C,'מצבת ורישום גנים'!B:H,4,0),"")</f>
        <v/>
      </c>
      <c r="H720" s="702" t="str">
        <f>IFERROR(VLOOKUP(C:C,'מצבת ורישום גנים'!B:H,5,0),"")</f>
        <v/>
      </c>
      <c r="I720" s="154"/>
      <c r="J720" s="154"/>
    </row>
    <row r="721" spans="2:10" ht="15" x14ac:dyDescent="0.25">
      <c r="B721" s="193">
        <v>706</v>
      </c>
      <c r="C721" s="700" t="str" cm="1">
        <f t="array" ref="C721">IFERROR(
   INDEX('מצבת ורישום גנים'!B:$B,
      SMALL(
         IF(('מצבת ורישום גנים'!$A$3:$A$18000='נתונים כללים (1)'!$C$5),
         ROW('מצבת ורישום גנים'!$A$3:$A$18000)),
      ROW(A706))
   ),
"")</f>
        <v/>
      </c>
      <c r="D721" s="701" t="str">
        <f>IF(C721="", "",
   IFERROR(
      IF(VLOOKUP(C721, 'מצבת ורישום גנים'!B:H,7, FALSE) =$D$3,
         VLOOKUP(C721,'מצבת ורישום גנים'!B:D, 3, FALSE),
         "המוסד לא קיים ברשות"),
   "המוסד לא קיים"))</f>
        <v/>
      </c>
      <c r="E721" s="702" t="str">
        <f>IFERROR(VLOOKUP(C721,'מצבת ורישום גנים'!B:G,6,0),"")</f>
        <v/>
      </c>
      <c r="F721" s="702" t="str">
        <f>IFERROR(VLOOKUP(C:C,'מצבת ורישום גנים'!B:I,8,0),"  ")</f>
        <v xml:space="preserve">  </v>
      </c>
      <c r="G721" s="702" t="str">
        <f>IFERROR(VLOOKUP(C:C,'מצבת ורישום גנים'!B:H,4,0),"")</f>
        <v/>
      </c>
      <c r="H721" s="702" t="str">
        <f>IFERROR(VLOOKUP(C:C,'מצבת ורישום גנים'!B:H,5,0),"")</f>
        <v/>
      </c>
      <c r="I721" s="154"/>
      <c r="J721" s="154"/>
    </row>
    <row r="722" spans="2:10" ht="15" x14ac:dyDescent="0.25">
      <c r="B722" s="193">
        <v>707</v>
      </c>
      <c r="C722" s="700" t="str" cm="1">
        <f t="array" ref="C722">IFERROR(
   INDEX('מצבת ורישום גנים'!B:$B,
      SMALL(
         IF(('מצבת ורישום גנים'!$A$3:$A$18000='נתונים כללים (1)'!$C$5),
         ROW('מצבת ורישום גנים'!$A$3:$A$18000)),
      ROW(A707))
   ),
"")</f>
        <v/>
      </c>
      <c r="D722" s="701" t="str">
        <f>IF(C722="", "",
   IFERROR(
      IF(VLOOKUP(C722, 'מצבת ורישום גנים'!B:H,7, FALSE) =$D$3,
         VLOOKUP(C722,'מצבת ורישום גנים'!B:D, 3, FALSE),
         "המוסד לא קיים ברשות"),
   "המוסד לא קיים"))</f>
        <v/>
      </c>
      <c r="E722" s="702" t="str">
        <f>IFERROR(VLOOKUP(C722,'מצבת ורישום גנים'!B:G,6,0),"")</f>
        <v/>
      </c>
      <c r="F722" s="702" t="str">
        <f>IFERROR(VLOOKUP(C:C,'מצבת ורישום גנים'!B:I,8,0),"  ")</f>
        <v xml:space="preserve">  </v>
      </c>
      <c r="G722" s="702" t="str">
        <f>IFERROR(VLOOKUP(C:C,'מצבת ורישום גנים'!B:H,4,0),"")</f>
        <v/>
      </c>
      <c r="H722" s="702" t="str">
        <f>IFERROR(VLOOKUP(C:C,'מצבת ורישום גנים'!B:H,5,0),"")</f>
        <v/>
      </c>
      <c r="I722" s="154"/>
      <c r="J722" s="154"/>
    </row>
    <row r="723" spans="2:10" ht="15" x14ac:dyDescent="0.25">
      <c r="B723" s="193">
        <v>708</v>
      </c>
      <c r="C723" s="700" t="str" cm="1">
        <f t="array" ref="C723">IFERROR(
   INDEX('מצבת ורישום גנים'!B:$B,
      SMALL(
         IF(('מצבת ורישום גנים'!$A$3:$A$18000='נתונים כללים (1)'!$C$5),
         ROW('מצבת ורישום גנים'!$A$3:$A$18000)),
      ROW(A708))
   ),
"")</f>
        <v/>
      </c>
      <c r="D723" s="701" t="str">
        <f>IF(C723="", "",
   IFERROR(
      IF(VLOOKUP(C723, 'מצבת ורישום גנים'!B:H,7, FALSE) =$D$3,
         VLOOKUP(C723,'מצבת ורישום גנים'!B:D, 3, FALSE),
         "המוסד לא קיים ברשות"),
   "המוסד לא קיים"))</f>
        <v/>
      </c>
      <c r="E723" s="702" t="str">
        <f>IFERROR(VLOOKUP(C723,'מצבת ורישום גנים'!B:G,6,0),"")</f>
        <v/>
      </c>
      <c r="F723" s="702" t="str">
        <f>IFERROR(VLOOKUP(C:C,'מצבת ורישום גנים'!B:I,8,0),"  ")</f>
        <v xml:space="preserve">  </v>
      </c>
      <c r="G723" s="702" t="str">
        <f>IFERROR(VLOOKUP(C:C,'מצבת ורישום גנים'!B:H,4,0),"")</f>
        <v/>
      </c>
      <c r="H723" s="702" t="str">
        <f>IFERROR(VLOOKUP(C:C,'מצבת ורישום גנים'!B:H,5,0),"")</f>
        <v/>
      </c>
      <c r="I723" s="154"/>
      <c r="J723" s="154"/>
    </row>
    <row r="724" spans="2:10" ht="15" x14ac:dyDescent="0.25">
      <c r="B724" s="193">
        <v>709</v>
      </c>
      <c r="C724" s="700" t="str" cm="1">
        <f t="array" ref="C724">IFERROR(
   INDEX('מצבת ורישום גנים'!B:$B,
      SMALL(
         IF(('מצבת ורישום גנים'!$A$3:$A$18000='נתונים כללים (1)'!$C$5),
         ROW('מצבת ורישום גנים'!$A$3:$A$18000)),
      ROW(A709))
   ),
"")</f>
        <v/>
      </c>
      <c r="D724" s="701" t="str">
        <f>IF(C724="", "",
   IFERROR(
      IF(VLOOKUP(C724, 'מצבת ורישום גנים'!B:H,7, FALSE) =$D$3,
         VLOOKUP(C724,'מצבת ורישום גנים'!B:D, 3, FALSE),
         "המוסד לא קיים ברשות"),
   "המוסד לא קיים"))</f>
        <v/>
      </c>
      <c r="E724" s="702" t="str">
        <f>IFERROR(VLOOKUP(C724,'מצבת ורישום גנים'!B:G,6,0),"")</f>
        <v/>
      </c>
      <c r="F724" s="702" t="str">
        <f>IFERROR(VLOOKUP(C:C,'מצבת ורישום גנים'!B:I,8,0),"  ")</f>
        <v xml:space="preserve">  </v>
      </c>
      <c r="G724" s="702" t="str">
        <f>IFERROR(VLOOKUP(C:C,'מצבת ורישום גנים'!B:H,4,0),"")</f>
        <v/>
      </c>
      <c r="H724" s="702" t="str">
        <f>IFERROR(VLOOKUP(C:C,'מצבת ורישום גנים'!B:H,5,0),"")</f>
        <v/>
      </c>
      <c r="I724" s="154"/>
      <c r="J724" s="154"/>
    </row>
    <row r="725" spans="2:10" ht="15" x14ac:dyDescent="0.25">
      <c r="B725" s="193">
        <v>710</v>
      </c>
      <c r="C725" s="700" t="str" cm="1">
        <f t="array" ref="C725">IFERROR(
   INDEX('מצבת ורישום גנים'!B:$B,
      SMALL(
         IF(('מצבת ורישום גנים'!$A$3:$A$18000='נתונים כללים (1)'!$C$5),
         ROW('מצבת ורישום גנים'!$A$3:$A$18000)),
      ROW(A710))
   ),
"")</f>
        <v/>
      </c>
      <c r="D725" s="701" t="str">
        <f>IF(C725="", "",
   IFERROR(
      IF(VLOOKUP(C725, 'מצבת ורישום גנים'!B:H,7, FALSE) =$D$3,
         VLOOKUP(C725,'מצבת ורישום גנים'!B:D, 3, FALSE),
         "המוסד לא קיים ברשות"),
   "המוסד לא קיים"))</f>
        <v/>
      </c>
      <c r="E725" s="702" t="str">
        <f>IFERROR(VLOOKUP(C725,'מצבת ורישום גנים'!B:G,6,0),"")</f>
        <v/>
      </c>
      <c r="F725" s="702" t="str">
        <f>IFERROR(VLOOKUP(C:C,'מצבת ורישום גנים'!B:I,8,0),"  ")</f>
        <v xml:space="preserve">  </v>
      </c>
      <c r="G725" s="702" t="str">
        <f>IFERROR(VLOOKUP(C:C,'מצבת ורישום גנים'!B:H,4,0),"")</f>
        <v/>
      </c>
      <c r="H725" s="702" t="str">
        <f>IFERROR(VLOOKUP(C:C,'מצבת ורישום גנים'!B:H,5,0),"")</f>
        <v/>
      </c>
      <c r="I725" s="154"/>
      <c r="J725" s="154"/>
    </row>
    <row r="726" spans="2:10" ht="15" x14ac:dyDescent="0.25">
      <c r="B726" s="193">
        <v>711</v>
      </c>
      <c r="C726" s="700" t="str" cm="1">
        <f t="array" ref="C726">IFERROR(
   INDEX('מצבת ורישום גנים'!B:$B,
      SMALL(
         IF(('מצבת ורישום גנים'!$A$3:$A$18000='נתונים כללים (1)'!$C$5),
         ROW('מצבת ורישום גנים'!$A$3:$A$18000)),
      ROW(A711))
   ),
"")</f>
        <v/>
      </c>
      <c r="D726" s="701" t="str">
        <f>IF(C726="", "",
   IFERROR(
      IF(VLOOKUP(C726, 'מצבת ורישום גנים'!B:H,7, FALSE) =$D$3,
         VLOOKUP(C726,'מצבת ורישום גנים'!B:D, 3, FALSE),
         "המוסד לא קיים ברשות"),
   "המוסד לא קיים"))</f>
        <v/>
      </c>
      <c r="E726" s="702" t="str">
        <f>IFERROR(VLOOKUP(C726,'מצבת ורישום גנים'!B:G,6,0),"")</f>
        <v/>
      </c>
      <c r="F726" s="702" t="str">
        <f>IFERROR(VLOOKUP(C:C,'מצבת ורישום גנים'!B:I,8,0),"  ")</f>
        <v xml:space="preserve">  </v>
      </c>
      <c r="G726" s="702" t="str">
        <f>IFERROR(VLOOKUP(C:C,'מצבת ורישום גנים'!B:H,4,0),"")</f>
        <v/>
      </c>
      <c r="H726" s="702" t="str">
        <f>IFERROR(VLOOKUP(C:C,'מצבת ורישום גנים'!B:H,5,0),"")</f>
        <v/>
      </c>
      <c r="I726" s="154"/>
      <c r="J726" s="154"/>
    </row>
    <row r="727" spans="2:10" ht="15" x14ac:dyDescent="0.25">
      <c r="B727" s="193">
        <v>712</v>
      </c>
      <c r="C727" s="700" t="str" cm="1">
        <f t="array" ref="C727">IFERROR(
   INDEX('מצבת ורישום גנים'!B:$B,
      SMALL(
         IF(('מצבת ורישום גנים'!$A$3:$A$18000='נתונים כללים (1)'!$C$5),
         ROW('מצבת ורישום גנים'!$A$3:$A$18000)),
      ROW(A712))
   ),
"")</f>
        <v/>
      </c>
      <c r="D727" s="701" t="str">
        <f>IF(C727="", "",
   IFERROR(
      IF(VLOOKUP(C727, 'מצבת ורישום גנים'!B:H,7, FALSE) =$D$3,
         VLOOKUP(C727,'מצבת ורישום גנים'!B:D, 3, FALSE),
         "המוסד לא קיים ברשות"),
   "המוסד לא קיים"))</f>
        <v/>
      </c>
      <c r="E727" s="702" t="str">
        <f>IFERROR(VLOOKUP(C727,'מצבת ורישום גנים'!B:G,6,0),"")</f>
        <v/>
      </c>
      <c r="F727" s="702" t="str">
        <f>IFERROR(VLOOKUP(C:C,'מצבת ורישום גנים'!B:I,8,0),"  ")</f>
        <v xml:space="preserve">  </v>
      </c>
      <c r="G727" s="702" t="str">
        <f>IFERROR(VLOOKUP(C:C,'מצבת ורישום גנים'!B:H,4,0),"")</f>
        <v/>
      </c>
      <c r="H727" s="702" t="str">
        <f>IFERROR(VLOOKUP(C:C,'מצבת ורישום גנים'!B:H,5,0),"")</f>
        <v/>
      </c>
      <c r="I727" s="154"/>
      <c r="J727" s="154"/>
    </row>
    <row r="728" spans="2:10" ht="15" x14ac:dyDescent="0.25">
      <c r="B728" s="193">
        <v>713</v>
      </c>
      <c r="C728" s="700" t="str" cm="1">
        <f t="array" ref="C728">IFERROR(
   INDEX('מצבת ורישום גנים'!B:$B,
      SMALL(
         IF(('מצבת ורישום גנים'!$A$3:$A$18000='נתונים כללים (1)'!$C$5),
         ROW('מצבת ורישום גנים'!$A$3:$A$18000)),
      ROW(A713))
   ),
"")</f>
        <v/>
      </c>
      <c r="D728" s="701" t="str">
        <f>IF(C728="", "",
   IFERROR(
      IF(VLOOKUP(C728, 'מצבת ורישום גנים'!B:H,7, FALSE) =$D$3,
         VLOOKUP(C728,'מצבת ורישום גנים'!B:D, 3, FALSE),
         "המוסד לא קיים ברשות"),
   "המוסד לא קיים"))</f>
        <v/>
      </c>
      <c r="E728" s="702" t="str">
        <f>IFERROR(VLOOKUP(C728,'מצבת ורישום גנים'!B:G,6,0),"")</f>
        <v/>
      </c>
      <c r="F728" s="702" t="str">
        <f>IFERROR(VLOOKUP(C:C,'מצבת ורישום גנים'!B:I,8,0),"  ")</f>
        <v xml:space="preserve">  </v>
      </c>
      <c r="G728" s="702" t="str">
        <f>IFERROR(VLOOKUP(C:C,'מצבת ורישום גנים'!B:H,4,0),"")</f>
        <v/>
      </c>
      <c r="H728" s="702" t="str">
        <f>IFERROR(VLOOKUP(C:C,'מצבת ורישום גנים'!B:H,5,0),"")</f>
        <v/>
      </c>
      <c r="I728" s="154"/>
      <c r="J728" s="154"/>
    </row>
    <row r="729" spans="2:10" ht="15" x14ac:dyDescent="0.25">
      <c r="B729" s="193">
        <v>714</v>
      </c>
      <c r="C729" s="700" t="str" cm="1">
        <f t="array" ref="C729">IFERROR(
   INDEX('מצבת ורישום גנים'!B:$B,
      SMALL(
         IF(('מצבת ורישום גנים'!$A$3:$A$18000='נתונים כללים (1)'!$C$5),
         ROW('מצבת ורישום גנים'!$A$3:$A$18000)),
      ROW(A714))
   ),
"")</f>
        <v/>
      </c>
      <c r="D729" s="701" t="str">
        <f>IF(C729="", "",
   IFERROR(
      IF(VLOOKUP(C729, 'מצבת ורישום גנים'!B:H,7, FALSE) =$D$3,
         VLOOKUP(C729,'מצבת ורישום גנים'!B:D, 3, FALSE),
         "המוסד לא קיים ברשות"),
   "המוסד לא קיים"))</f>
        <v/>
      </c>
      <c r="E729" s="702" t="str">
        <f>IFERROR(VLOOKUP(C729,'מצבת ורישום גנים'!B:G,6,0),"")</f>
        <v/>
      </c>
      <c r="F729" s="702" t="str">
        <f>IFERROR(VLOOKUP(C:C,'מצבת ורישום גנים'!B:I,8,0),"  ")</f>
        <v xml:space="preserve">  </v>
      </c>
      <c r="G729" s="702" t="str">
        <f>IFERROR(VLOOKUP(C:C,'מצבת ורישום גנים'!B:H,4,0),"")</f>
        <v/>
      </c>
      <c r="H729" s="702" t="str">
        <f>IFERROR(VLOOKUP(C:C,'מצבת ורישום גנים'!B:H,5,0),"")</f>
        <v/>
      </c>
      <c r="I729" s="154"/>
      <c r="J729" s="154"/>
    </row>
    <row r="730" spans="2:10" ht="15" x14ac:dyDescent="0.25">
      <c r="B730" s="193">
        <v>715</v>
      </c>
      <c r="C730" s="700" t="str" cm="1">
        <f t="array" ref="C730">IFERROR(
   INDEX('מצבת ורישום גנים'!B:$B,
      SMALL(
         IF(('מצבת ורישום גנים'!$A$3:$A$18000='נתונים כללים (1)'!$C$5),
         ROW('מצבת ורישום גנים'!$A$3:$A$18000)),
      ROW(A715))
   ),
"")</f>
        <v/>
      </c>
      <c r="D730" s="701" t="str">
        <f>IF(C730="", "",
   IFERROR(
      IF(VLOOKUP(C730, 'מצבת ורישום גנים'!B:H,7, FALSE) =$D$3,
         VLOOKUP(C730,'מצבת ורישום גנים'!B:D, 3, FALSE),
         "המוסד לא קיים ברשות"),
   "המוסד לא קיים"))</f>
        <v/>
      </c>
      <c r="E730" s="702" t="str">
        <f>IFERROR(VLOOKUP(C730,'מצבת ורישום גנים'!B:G,6,0),"")</f>
        <v/>
      </c>
      <c r="F730" s="702" t="str">
        <f>IFERROR(VLOOKUP(C:C,'מצבת ורישום גנים'!B:I,8,0),"  ")</f>
        <v xml:space="preserve">  </v>
      </c>
      <c r="G730" s="702" t="str">
        <f>IFERROR(VLOOKUP(C:C,'מצבת ורישום גנים'!B:H,4,0),"")</f>
        <v/>
      </c>
      <c r="H730" s="702" t="str">
        <f>IFERROR(VLOOKUP(C:C,'מצבת ורישום גנים'!B:H,5,0),"")</f>
        <v/>
      </c>
      <c r="I730" s="154"/>
      <c r="J730" s="154"/>
    </row>
    <row r="731" spans="2:10" ht="15" x14ac:dyDescent="0.25">
      <c r="B731" s="193">
        <v>716</v>
      </c>
      <c r="C731" s="700" t="str" cm="1">
        <f t="array" ref="C731">IFERROR(
   INDEX('מצבת ורישום גנים'!B:$B,
      SMALL(
         IF(('מצבת ורישום גנים'!$A$3:$A$18000='נתונים כללים (1)'!$C$5),
         ROW('מצבת ורישום גנים'!$A$3:$A$18000)),
      ROW(A716))
   ),
"")</f>
        <v/>
      </c>
      <c r="D731" s="701" t="str">
        <f>IF(C731="", "",
   IFERROR(
      IF(VLOOKUP(C731, 'מצבת ורישום גנים'!B:H,7, FALSE) =$D$3,
         VLOOKUP(C731,'מצבת ורישום גנים'!B:D, 3, FALSE),
         "המוסד לא קיים ברשות"),
   "המוסד לא קיים"))</f>
        <v/>
      </c>
      <c r="E731" s="702" t="str">
        <f>IFERROR(VLOOKUP(C731,'מצבת ורישום גנים'!B:G,6,0),"")</f>
        <v/>
      </c>
      <c r="F731" s="702" t="str">
        <f>IFERROR(VLOOKUP(C:C,'מצבת ורישום גנים'!B:I,8,0),"  ")</f>
        <v xml:space="preserve">  </v>
      </c>
      <c r="G731" s="702" t="str">
        <f>IFERROR(VLOOKUP(C:C,'מצבת ורישום גנים'!B:H,4,0),"")</f>
        <v/>
      </c>
      <c r="H731" s="702" t="str">
        <f>IFERROR(VLOOKUP(C:C,'מצבת ורישום גנים'!B:H,5,0),"")</f>
        <v/>
      </c>
      <c r="I731" s="154"/>
      <c r="J731" s="154"/>
    </row>
    <row r="732" spans="2:10" ht="15" x14ac:dyDescent="0.25">
      <c r="B732" s="193">
        <v>717</v>
      </c>
      <c r="C732" s="700" t="str" cm="1">
        <f t="array" ref="C732">IFERROR(
   INDEX('מצבת ורישום גנים'!B:$B,
      SMALL(
         IF(('מצבת ורישום גנים'!$A$3:$A$18000='נתונים כללים (1)'!$C$5),
         ROW('מצבת ורישום גנים'!$A$3:$A$18000)),
      ROW(A717))
   ),
"")</f>
        <v/>
      </c>
      <c r="D732" s="701" t="str">
        <f>IF(C732="", "",
   IFERROR(
      IF(VLOOKUP(C732, 'מצבת ורישום גנים'!B:H,7, FALSE) =$D$3,
         VLOOKUP(C732,'מצבת ורישום גנים'!B:D, 3, FALSE),
         "המוסד לא קיים ברשות"),
   "המוסד לא קיים"))</f>
        <v/>
      </c>
      <c r="E732" s="702" t="str">
        <f>IFERROR(VLOOKUP(C732,'מצבת ורישום גנים'!B:G,6,0),"")</f>
        <v/>
      </c>
      <c r="F732" s="702" t="str">
        <f>IFERROR(VLOOKUP(C:C,'מצבת ורישום גנים'!B:I,8,0),"  ")</f>
        <v xml:space="preserve">  </v>
      </c>
      <c r="G732" s="702" t="str">
        <f>IFERROR(VLOOKUP(C:C,'מצבת ורישום גנים'!B:H,4,0),"")</f>
        <v/>
      </c>
      <c r="H732" s="702" t="str">
        <f>IFERROR(VLOOKUP(C:C,'מצבת ורישום גנים'!B:H,5,0),"")</f>
        <v/>
      </c>
      <c r="I732" s="154"/>
      <c r="J732" s="154"/>
    </row>
    <row r="733" spans="2:10" ht="15" x14ac:dyDescent="0.25">
      <c r="B733" s="193">
        <v>718</v>
      </c>
      <c r="C733" s="700" t="str" cm="1">
        <f t="array" ref="C733">IFERROR(
   INDEX('מצבת ורישום גנים'!B:$B,
      SMALL(
         IF(('מצבת ורישום גנים'!$A$3:$A$18000='נתונים כללים (1)'!$C$5),
         ROW('מצבת ורישום גנים'!$A$3:$A$18000)),
      ROW(A718))
   ),
"")</f>
        <v/>
      </c>
      <c r="D733" s="701" t="str">
        <f>IF(C733="", "",
   IFERROR(
      IF(VLOOKUP(C733, 'מצבת ורישום גנים'!B:H,7, FALSE) =$D$3,
         VLOOKUP(C733,'מצבת ורישום גנים'!B:D, 3, FALSE),
         "המוסד לא קיים ברשות"),
   "המוסד לא קיים"))</f>
        <v/>
      </c>
      <c r="E733" s="702" t="str">
        <f>IFERROR(VLOOKUP(C733,'מצבת ורישום גנים'!B:G,6,0),"")</f>
        <v/>
      </c>
      <c r="F733" s="702" t="str">
        <f>IFERROR(VLOOKUP(C:C,'מצבת ורישום גנים'!B:I,8,0),"  ")</f>
        <v xml:space="preserve">  </v>
      </c>
      <c r="G733" s="702" t="str">
        <f>IFERROR(VLOOKUP(C:C,'מצבת ורישום גנים'!B:H,4,0),"")</f>
        <v/>
      </c>
      <c r="H733" s="702" t="str">
        <f>IFERROR(VLOOKUP(C:C,'מצבת ורישום גנים'!B:H,5,0),"")</f>
        <v/>
      </c>
      <c r="I733" s="154"/>
      <c r="J733" s="154"/>
    </row>
    <row r="734" spans="2:10" ht="15" x14ac:dyDescent="0.25">
      <c r="B734" s="193">
        <v>719</v>
      </c>
      <c r="C734" s="700" t="str" cm="1">
        <f t="array" ref="C734">IFERROR(
   INDEX('מצבת ורישום גנים'!B:$B,
      SMALL(
         IF(('מצבת ורישום גנים'!$A$3:$A$18000='נתונים כללים (1)'!$C$5),
         ROW('מצבת ורישום גנים'!$A$3:$A$18000)),
      ROW(A719))
   ),
"")</f>
        <v/>
      </c>
      <c r="D734" s="701" t="str">
        <f>IF(C734="", "",
   IFERROR(
      IF(VLOOKUP(C734, 'מצבת ורישום גנים'!B:H,7, FALSE) =$D$3,
         VLOOKUP(C734,'מצבת ורישום גנים'!B:D, 3, FALSE),
         "המוסד לא קיים ברשות"),
   "המוסד לא קיים"))</f>
        <v/>
      </c>
      <c r="E734" s="702" t="str">
        <f>IFERROR(VLOOKUP(C734,'מצבת ורישום גנים'!B:G,6,0),"")</f>
        <v/>
      </c>
      <c r="F734" s="702" t="str">
        <f>IFERROR(VLOOKUP(C:C,'מצבת ורישום גנים'!B:I,8,0),"  ")</f>
        <v xml:space="preserve">  </v>
      </c>
      <c r="G734" s="702" t="str">
        <f>IFERROR(VLOOKUP(C:C,'מצבת ורישום גנים'!B:H,4,0),"")</f>
        <v/>
      </c>
      <c r="H734" s="702" t="str">
        <f>IFERROR(VLOOKUP(C:C,'מצבת ורישום גנים'!B:H,5,0),"")</f>
        <v/>
      </c>
      <c r="I734" s="154"/>
      <c r="J734" s="154"/>
    </row>
    <row r="735" spans="2:10" ht="15" x14ac:dyDescent="0.25">
      <c r="B735" s="193">
        <v>720</v>
      </c>
      <c r="C735" s="700" t="str" cm="1">
        <f t="array" ref="C735">IFERROR(
   INDEX('מצבת ורישום גנים'!B:$B,
      SMALL(
         IF(('מצבת ורישום גנים'!$A$3:$A$18000='נתונים כללים (1)'!$C$5),
         ROW('מצבת ורישום גנים'!$A$3:$A$18000)),
      ROW(A720))
   ),
"")</f>
        <v/>
      </c>
      <c r="D735" s="701" t="str">
        <f>IF(C735="", "",
   IFERROR(
      IF(VLOOKUP(C735, 'מצבת ורישום גנים'!B:H,7, FALSE) =$D$3,
         VLOOKUP(C735,'מצבת ורישום גנים'!B:D, 3, FALSE),
         "המוסד לא קיים ברשות"),
   "המוסד לא קיים"))</f>
        <v/>
      </c>
      <c r="E735" s="702" t="str">
        <f>IFERROR(VLOOKUP(C735,'מצבת ורישום גנים'!B:G,6,0),"")</f>
        <v/>
      </c>
      <c r="F735" s="702" t="str">
        <f>IFERROR(VLOOKUP(C:C,'מצבת ורישום גנים'!B:I,8,0),"  ")</f>
        <v xml:space="preserve">  </v>
      </c>
      <c r="G735" s="702" t="str">
        <f>IFERROR(VLOOKUP(C:C,'מצבת ורישום גנים'!B:H,4,0),"")</f>
        <v/>
      </c>
      <c r="H735" s="702" t="str">
        <f>IFERROR(VLOOKUP(C:C,'מצבת ורישום גנים'!B:H,5,0),"")</f>
        <v/>
      </c>
      <c r="I735" s="154"/>
      <c r="J735" s="154"/>
    </row>
    <row r="736" spans="2:10" ht="15" x14ac:dyDescent="0.25">
      <c r="B736" s="193">
        <v>721</v>
      </c>
      <c r="C736" s="700" t="str" cm="1">
        <f t="array" ref="C736">IFERROR(
   INDEX('מצבת ורישום גנים'!B:$B,
      SMALL(
         IF(('מצבת ורישום גנים'!$A$3:$A$18000='נתונים כללים (1)'!$C$5),
         ROW('מצבת ורישום גנים'!$A$3:$A$18000)),
      ROW(A721))
   ),
"")</f>
        <v/>
      </c>
      <c r="D736" s="701" t="str">
        <f>IF(C736="", "",
   IFERROR(
      IF(VLOOKUP(C736, 'מצבת ורישום גנים'!B:H,7, FALSE) =$D$3,
         VLOOKUP(C736,'מצבת ורישום גנים'!B:D, 3, FALSE),
         "המוסד לא קיים ברשות"),
   "המוסד לא קיים"))</f>
        <v/>
      </c>
      <c r="E736" s="702" t="str">
        <f>IFERROR(VLOOKUP(C736,'מצבת ורישום גנים'!B:G,6,0),"")</f>
        <v/>
      </c>
      <c r="F736" s="702" t="str">
        <f>IFERROR(VLOOKUP(C:C,'מצבת ורישום גנים'!B:I,8,0),"  ")</f>
        <v xml:space="preserve">  </v>
      </c>
      <c r="G736" s="702" t="str">
        <f>IFERROR(VLOOKUP(C:C,'מצבת ורישום גנים'!B:H,4,0),"")</f>
        <v/>
      </c>
      <c r="H736" s="702" t="str">
        <f>IFERROR(VLOOKUP(C:C,'מצבת ורישום גנים'!B:H,5,0),"")</f>
        <v/>
      </c>
      <c r="I736" s="154"/>
      <c r="J736" s="154"/>
    </row>
    <row r="737" spans="2:10" ht="15" x14ac:dyDescent="0.25">
      <c r="B737" s="193">
        <v>722</v>
      </c>
      <c r="C737" s="700" t="str" cm="1">
        <f t="array" ref="C737">IFERROR(
   INDEX('מצבת ורישום גנים'!B:$B,
      SMALL(
         IF(('מצבת ורישום גנים'!$A$3:$A$18000='נתונים כללים (1)'!$C$5),
         ROW('מצבת ורישום גנים'!$A$3:$A$18000)),
      ROW(A722))
   ),
"")</f>
        <v/>
      </c>
      <c r="D737" s="701" t="str">
        <f>IF(C737="", "",
   IFERROR(
      IF(VLOOKUP(C737, 'מצבת ורישום גנים'!B:H,7, FALSE) =$D$3,
         VLOOKUP(C737,'מצבת ורישום גנים'!B:D, 3, FALSE),
         "המוסד לא קיים ברשות"),
   "המוסד לא קיים"))</f>
        <v/>
      </c>
      <c r="E737" s="702" t="str">
        <f>IFERROR(VLOOKUP(C737,'מצבת ורישום גנים'!B:G,6,0),"")</f>
        <v/>
      </c>
      <c r="F737" s="702" t="str">
        <f>IFERROR(VLOOKUP(C:C,'מצבת ורישום גנים'!B:I,8,0),"  ")</f>
        <v xml:space="preserve">  </v>
      </c>
      <c r="G737" s="702" t="str">
        <f>IFERROR(VLOOKUP(C:C,'מצבת ורישום גנים'!B:H,4,0),"")</f>
        <v/>
      </c>
      <c r="H737" s="702" t="str">
        <f>IFERROR(VLOOKUP(C:C,'מצבת ורישום גנים'!B:H,5,0),"")</f>
        <v/>
      </c>
      <c r="I737" s="154"/>
      <c r="J737" s="154"/>
    </row>
    <row r="738" spans="2:10" ht="15" x14ac:dyDescent="0.25">
      <c r="B738" s="193">
        <v>723</v>
      </c>
      <c r="C738" s="700" t="str" cm="1">
        <f t="array" ref="C738">IFERROR(
   INDEX('מצבת ורישום גנים'!B:$B,
      SMALL(
         IF(('מצבת ורישום גנים'!$A$3:$A$18000='נתונים כללים (1)'!$C$5),
         ROW('מצבת ורישום גנים'!$A$3:$A$18000)),
      ROW(A723))
   ),
"")</f>
        <v/>
      </c>
      <c r="D738" s="701" t="str">
        <f>IF(C738="", "",
   IFERROR(
      IF(VLOOKUP(C738, 'מצבת ורישום גנים'!B:H,7, FALSE) =$D$3,
         VLOOKUP(C738,'מצבת ורישום גנים'!B:D, 3, FALSE),
         "המוסד לא קיים ברשות"),
   "המוסד לא קיים"))</f>
        <v/>
      </c>
      <c r="E738" s="702" t="str">
        <f>IFERROR(VLOOKUP(C738,'מצבת ורישום גנים'!B:G,6,0),"")</f>
        <v/>
      </c>
      <c r="F738" s="702" t="str">
        <f>IFERROR(VLOOKUP(C:C,'מצבת ורישום גנים'!B:I,8,0),"  ")</f>
        <v xml:space="preserve">  </v>
      </c>
      <c r="G738" s="702" t="str">
        <f>IFERROR(VLOOKUP(C:C,'מצבת ורישום גנים'!B:H,4,0),"")</f>
        <v/>
      </c>
      <c r="H738" s="702" t="str">
        <f>IFERROR(VLOOKUP(C:C,'מצבת ורישום גנים'!B:H,5,0),"")</f>
        <v/>
      </c>
      <c r="I738" s="154"/>
      <c r="J738" s="154"/>
    </row>
    <row r="739" spans="2:10" ht="15" x14ac:dyDescent="0.25">
      <c r="B739" s="193">
        <v>724</v>
      </c>
      <c r="C739" s="700" t="str" cm="1">
        <f t="array" ref="C739">IFERROR(
   INDEX('מצבת ורישום גנים'!B:$B,
      SMALL(
         IF(('מצבת ורישום גנים'!$A$3:$A$18000='נתונים כללים (1)'!$C$5),
         ROW('מצבת ורישום גנים'!$A$3:$A$18000)),
      ROW(A724))
   ),
"")</f>
        <v/>
      </c>
      <c r="D739" s="701" t="str">
        <f>IF(C739="", "",
   IFERROR(
      IF(VLOOKUP(C739, 'מצבת ורישום גנים'!B:H,7, FALSE) =$D$3,
         VLOOKUP(C739,'מצבת ורישום גנים'!B:D, 3, FALSE),
         "המוסד לא קיים ברשות"),
   "המוסד לא קיים"))</f>
        <v/>
      </c>
      <c r="E739" s="702" t="str">
        <f>IFERROR(VLOOKUP(C739,'מצבת ורישום גנים'!B:G,6,0),"")</f>
        <v/>
      </c>
      <c r="F739" s="702" t="str">
        <f>IFERROR(VLOOKUP(C:C,'מצבת ורישום גנים'!B:I,8,0),"  ")</f>
        <v xml:space="preserve">  </v>
      </c>
      <c r="G739" s="702" t="str">
        <f>IFERROR(VLOOKUP(C:C,'מצבת ורישום גנים'!B:H,4,0),"")</f>
        <v/>
      </c>
      <c r="H739" s="702" t="str">
        <f>IFERROR(VLOOKUP(C:C,'מצבת ורישום גנים'!B:H,5,0),"")</f>
        <v/>
      </c>
      <c r="I739" s="154"/>
      <c r="J739" s="154"/>
    </row>
    <row r="740" spans="2:10" ht="15" x14ac:dyDescent="0.25">
      <c r="B740" s="193">
        <v>725</v>
      </c>
      <c r="C740" s="700" t="str" cm="1">
        <f t="array" ref="C740">IFERROR(
   INDEX('מצבת ורישום גנים'!B:$B,
      SMALL(
         IF(('מצבת ורישום גנים'!$A$3:$A$18000='נתונים כללים (1)'!$C$5),
         ROW('מצבת ורישום גנים'!$A$3:$A$18000)),
      ROW(A725))
   ),
"")</f>
        <v/>
      </c>
      <c r="D740" s="701" t="str">
        <f>IF(C740="", "",
   IFERROR(
      IF(VLOOKUP(C740, 'מצבת ורישום גנים'!B:H,7, FALSE) =$D$3,
         VLOOKUP(C740,'מצבת ורישום גנים'!B:D, 3, FALSE),
         "המוסד לא קיים ברשות"),
   "המוסד לא קיים"))</f>
        <v/>
      </c>
      <c r="E740" s="702" t="str">
        <f>IFERROR(VLOOKUP(C740,'מצבת ורישום גנים'!B:G,6,0),"")</f>
        <v/>
      </c>
      <c r="F740" s="702" t="str">
        <f>IFERROR(VLOOKUP(C:C,'מצבת ורישום גנים'!B:I,8,0),"  ")</f>
        <v xml:space="preserve">  </v>
      </c>
      <c r="G740" s="702" t="str">
        <f>IFERROR(VLOOKUP(C:C,'מצבת ורישום גנים'!B:H,4,0),"")</f>
        <v/>
      </c>
      <c r="H740" s="702" t="str">
        <f>IFERROR(VLOOKUP(C:C,'מצבת ורישום גנים'!B:H,5,0),"")</f>
        <v/>
      </c>
      <c r="I740" s="154"/>
      <c r="J740" s="154"/>
    </row>
    <row r="741" spans="2:10" ht="15" x14ac:dyDescent="0.25">
      <c r="B741" s="193">
        <v>726</v>
      </c>
      <c r="C741" s="700" t="str" cm="1">
        <f t="array" ref="C741">IFERROR(
   INDEX('מצבת ורישום גנים'!B:$B,
      SMALL(
         IF(('מצבת ורישום גנים'!$A$3:$A$18000='נתונים כללים (1)'!$C$5),
         ROW('מצבת ורישום גנים'!$A$3:$A$18000)),
      ROW(A726))
   ),
"")</f>
        <v/>
      </c>
      <c r="D741" s="701" t="str">
        <f>IF(C741="", "",
   IFERROR(
      IF(VLOOKUP(C741, 'מצבת ורישום גנים'!B:H,7, FALSE) =$D$3,
         VLOOKUP(C741,'מצבת ורישום גנים'!B:D, 3, FALSE),
         "המוסד לא קיים ברשות"),
   "המוסד לא קיים"))</f>
        <v/>
      </c>
      <c r="E741" s="702" t="str">
        <f>IFERROR(VLOOKUP(C741,'מצבת ורישום גנים'!B:G,6,0),"")</f>
        <v/>
      </c>
      <c r="F741" s="702" t="str">
        <f>IFERROR(VLOOKUP(C:C,'מצבת ורישום גנים'!B:I,8,0),"  ")</f>
        <v xml:space="preserve">  </v>
      </c>
      <c r="G741" s="702" t="str">
        <f>IFERROR(VLOOKUP(C:C,'מצבת ורישום גנים'!B:H,4,0),"")</f>
        <v/>
      </c>
      <c r="H741" s="702" t="str">
        <f>IFERROR(VLOOKUP(C:C,'מצבת ורישום גנים'!B:H,5,0),"")</f>
        <v/>
      </c>
      <c r="I741" s="154"/>
      <c r="J741" s="154"/>
    </row>
    <row r="742" spans="2:10" ht="15" x14ac:dyDescent="0.25">
      <c r="B742" s="193">
        <v>727</v>
      </c>
      <c r="C742" s="700" t="str" cm="1">
        <f t="array" ref="C742">IFERROR(
   INDEX('מצבת ורישום גנים'!B:$B,
      SMALL(
         IF(('מצבת ורישום גנים'!$A$3:$A$18000='נתונים כללים (1)'!$C$5),
         ROW('מצבת ורישום גנים'!$A$3:$A$18000)),
      ROW(A727))
   ),
"")</f>
        <v/>
      </c>
      <c r="D742" s="701" t="str">
        <f>IF(C742="", "",
   IFERROR(
      IF(VLOOKUP(C742, 'מצבת ורישום גנים'!B:H,7, FALSE) =$D$3,
         VLOOKUP(C742,'מצבת ורישום גנים'!B:D, 3, FALSE),
         "המוסד לא קיים ברשות"),
   "המוסד לא קיים"))</f>
        <v/>
      </c>
      <c r="E742" s="702" t="str">
        <f>IFERROR(VLOOKUP(C742,'מצבת ורישום גנים'!B:G,6,0),"")</f>
        <v/>
      </c>
      <c r="F742" s="702" t="str">
        <f>IFERROR(VLOOKUP(C:C,'מצבת ורישום גנים'!B:I,8,0),"  ")</f>
        <v xml:space="preserve">  </v>
      </c>
      <c r="G742" s="702" t="str">
        <f>IFERROR(VLOOKUP(C:C,'מצבת ורישום גנים'!B:H,4,0),"")</f>
        <v/>
      </c>
      <c r="H742" s="702" t="str">
        <f>IFERROR(VLOOKUP(C:C,'מצבת ורישום גנים'!B:H,5,0),"")</f>
        <v/>
      </c>
      <c r="I742" s="154"/>
      <c r="J742" s="154"/>
    </row>
    <row r="743" spans="2:10" ht="15" x14ac:dyDescent="0.25">
      <c r="B743" s="193">
        <v>728</v>
      </c>
      <c r="C743" s="700" t="str" cm="1">
        <f t="array" ref="C743">IFERROR(
   INDEX('מצבת ורישום גנים'!B:$B,
      SMALL(
         IF(('מצבת ורישום גנים'!$A$3:$A$18000='נתונים כללים (1)'!$C$5),
         ROW('מצבת ורישום גנים'!$A$3:$A$18000)),
      ROW(A728))
   ),
"")</f>
        <v/>
      </c>
      <c r="D743" s="701" t="str">
        <f>IF(C743="", "",
   IFERROR(
      IF(VLOOKUP(C743, 'מצבת ורישום גנים'!B:H,7, FALSE) =$D$3,
         VLOOKUP(C743,'מצבת ורישום גנים'!B:D, 3, FALSE),
         "המוסד לא קיים ברשות"),
   "המוסד לא קיים"))</f>
        <v/>
      </c>
      <c r="E743" s="702" t="str">
        <f>IFERROR(VLOOKUP(C743,'מצבת ורישום גנים'!B:G,6,0),"")</f>
        <v/>
      </c>
      <c r="F743" s="702" t="str">
        <f>IFERROR(VLOOKUP(C:C,'מצבת ורישום גנים'!B:I,8,0),"  ")</f>
        <v xml:space="preserve">  </v>
      </c>
      <c r="G743" s="702" t="str">
        <f>IFERROR(VLOOKUP(C:C,'מצבת ורישום גנים'!B:H,4,0),"")</f>
        <v/>
      </c>
      <c r="H743" s="702" t="str">
        <f>IFERROR(VLOOKUP(C:C,'מצבת ורישום גנים'!B:H,5,0),"")</f>
        <v/>
      </c>
      <c r="I743" s="154"/>
      <c r="J743" s="154"/>
    </row>
    <row r="744" spans="2:10" ht="15" x14ac:dyDescent="0.25">
      <c r="B744" s="193">
        <v>729</v>
      </c>
      <c r="C744" s="700" t="str" cm="1">
        <f t="array" ref="C744">IFERROR(
   INDEX('מצבת ורישום גנים'!B:$B,
      SMALL(
         IF(('מצבת ורישום גנים'!$A$3:$A$18000='נתונים כללים (1)'!$C$5),
         ROW('מצבת ורישום גנים'!$A$3:$A$18000)),
      ROW(A729))
   ),
"")</f>
        <v/>
      </c>
      <c r="D744" s="701" t="str">
        <f>IF(C744="", "",
   IFERROR(
      IF(VLOOKUP(C744, 'מצבת ורישום גנים'!B:H,7, FALSE) =$D$3,
         VLOOKUP(C744,'מצבת ורישום גנים'!B:D, 3, FALSE),
         "המוסד לא קיים ברשות"),
   "המוסד לא קיים"))</f>
        <v/>
      </c>
      <c r="E744" s="702" t="str">
        <f>IFERROR(VLOOKUP(C744,'מצבת ורישום גנים'!B:G,6,0),"")</f>
        <v/>
      </c>
      <c r="F744" s="702" t="str">
        <f>IFERROR(VLOOKUP(C:C,'מצבת ורישום גנים'!B:I,8,0),"  ")</f>
        <v xml:space="preserve">  </v>
      </c>
      <c r="G744" s="702" t="str">
        <f>IFERROR(VLOOKUP(C:C,'מצבת ורישום גנים'!B:H,4,0),"")</f>
        <v/>
      </c>
      <c r="H744" s="702" t="str">
        <f>IFERROR(VLOOKUP(C:C,'מצבת ורישום גנים'!B:H,5,0),"")</f>
        <v/>
      </c>
      <c r="I744" s="154"/>
      <c r="J744" s="154"/>
    </row>
    <row r="745" spans="2:10" ht="15" x14ac:dyDescent="0.25">
      <c r="B745" s="193">
        <v>730</v>
      </c>
      <c r="C745" s="700" t="str" cm="1">
        <f t="array" ref="C745">IFERROR(
   INDEX('מצבת ורישום גנים'!B:$B,
      SMALL(
         IF(('מצבת ורישום גנים'!$A$3:$A$18000='נתונים כללים (1)'!$C$5),
         ROW('מצבת ורישום גנים'!$A$3:$A$18000)),
      ROW(A730))
   ),
"")</f>
        <v/>
      </c>
      <c r="D745" s="701" t="str">
        <f>IF(C745="", "",
   IFERROR(
      IF(VLOOKUP(C745, 'מצבת ורישום גנים'!B:H,7, FALSE) =$D$3,
         VLOOKUP(C745,'מצבת ורישום גנים'!B:D, 3, FALSE),
         "המוסד לא קיים ברשות"),
   "המוסד לא קיים"))</f>
        <v/>
      </c>
      <c r="E745" s="702" t="str">
        <f>IFERROR(VLOOKUP(C745,'מצבת ורישום גנים'!B:G,6,0),"")</f>
        <v/>
      </c>
      <c r="F745" s="702" t="str">
        <f>IFERROR(VLOOKUP(C:C,'מצבת ורישום גנים'!B:I,8,0),"  ")</f>
        <v xml:space="preserve">  </v>
      </c>
      <c r="G745" s="702" t="str">
        <f>IFERROR(VLOOKUP(C:C,'מצבת ורישום גנים'!B:H,4,0),"")</f>
        <v/>
      </c>
      <c r="H745" s="702" t="str">
        <f>IFERROR(VLOOKUP(C:C,'מצבת ורישום גנים'!B:H,5,0),"")</f>
        <v/>
      </c>
      <c r="I745" s="154"/>
      <c r="J745" s="154"/>
    </row>
    <row r="746" spans="2:10" ht="15" x14ac:dyDescent="0.25">
      <c r="B746" s="193">
        <v>731</v>
      </c>
      <c r="C746" s="700" t="str" cm="1">
        <f t="array" ref="C746">IFERROR(
   INDEX('מצבת ורישום גנים'!B:$B,
      SMALL(
         IF(('מצבת ורישום גנים'!$A$3:$A$18000='נתונים כללים (1)'!$C$5),
         ROW('מצבת ורישום גנים'!$A$3:$A$18000)),
      ROW(A731))
   ),
"")</f>
        <v/>
      </c>
      <c r="D746" s="701" t="str">
        <f>IF(C746="", "",
   IFERROR(
      IF(VLOOKUP(C746, 'מצבת ורישום גנים'!B:H,7, FALSE) =$D$3,
         VLOOKUP(C746,'מצבת ורישום גנים'!B:D, 3, FALSE),
         "המוסד לא קיים ברשות"),
   "המוסד לא קיים"))</f>
        <v/>
      </c>
      <c r="E746" s="702" t="str">
        <f>IFERROR(VLOOKUP(C746,'מצבת ורישום גנים'!B:G,6,0),"")</f>
        <v/>
      </c>
      <c r="F746" s="702" t="str">
        <f>IFERROR(VLOOKUP(C:C,'מצבת ורישום גנים'!B:I,8,0),"  ")</f>
        <v xml:space="preserve">  </v>
      </c>
      <c r="G746" s="702" t="str">
        <f>IFERROR(VLOOKUP(C:C,'מצבת ורישום גנים'!B:H,4,0),"")</f>
        <v/>
      </c>
      <c r="H746" s="702" t="str">
        <f>IFERROR(VLOOKUP(C:C,'מצבת ורישום גנים'!B:H,5,0),"")</f>
        <v/>
      </c>
      <c r="I746" s="154"/>
      <c r="J746" s="154"/>
    </row>
    <row r="747" spans="2:10" ht="15" x14ac:dyDescent="0.25">
      <c r="B747" s="193">
        <v>732</v>
      </c>
      <c r="C747" s="700" t="str" cm="1">
        <f t="array" ref="C747">IFERROR(
   INDEX('מצבת ורישום גנים'!B:$B,
      SMALL(
         IF(('מצבת ורישום גנים'!$A$3:$A$18000='נתונים כללים (1)'!$C$5),
         ROW('מצבת ורישום גנים'!$A$3:$A$18000)),
      ROW(A732))
   ),
"")</f>
        <v/>
      </c>
      <c r="D747" s="701" t="str">
        <f>IF(C747="", "",
   IFERROR(
      IF(VLOOKUP(C747, 'מצבת ורישום גנים'!B:H,7, FALSE) =$D$3,
         VLOOKUP(C747,'מצבת ורישום גנים'!B:D, 3, FALSE),
         "המוסד לא קיים ברשות"),
   "המוסד לא קיים"))</f>
        <v/>
      </c>
      <c r="E747" s="702" t="str">
        <f>IFERROR(VLOOKUP(C747,'מצבת ורישום גנים'!B:G,6,0),"")</f>
        <v/>
      </c>
      <c r="F747" s="702" t="str">
        <f>IFERROR(VLOOKUP(C:C,'מצבת ורישום גנים'!B:I,8,0),"  ")</f>
        <v xml:space="preserve">  </v>
      </c>
      <c r="G747" s="702" t="str">
        <f>IFERROR(VLOOKUP(C:C,'מצבת ורישום גנים'!B:H,4,0),"")</f>
        <v/>
      </c>
      <c r="H747" s="702" t="str">
        <f>IFERROR(VLOOKUP(C:C,'מצבת ורישום גנים'!B:H,5,0),"")</f>
        <v/>
      </c>
      <c r="I747" s="154"/>
      <c r="J747" s="154"/>
    </row>
    <row r="748" spans="2:10" ht="15" x14ac:dyDescent="0.25">
      <c r="B748" s="193">
        <v>733</v>
      </c>
      <c r="C748" s="700" t="str" cm="1">
        <f t="array" ref="C748">IFERROR(
   INDEX('מצבת ורישום גנים'!B:$B,
      SMALL(
         IF(('מצבת ורישום גנים'!$A$3:$A$18000='נתונים כללים (1)'!$C$5),
         ROW('מצבת ורישום גנים'!$A$3:$A$18000)),
      ROW(A733))
   ),
"")</f>
        <v/>
      </c>
      <c r="D748" s="701" t="str">
        <f>IF(C748="", "",
   IFERROR(
      IF(VLOOKUP(C748, 'מצבת ורישום גנים'!B:H,7, FALSE) =$D$3,
         VLOOKUP(C748,'מצבת ורישום גנים'!B:D, 3, FALSE),
         "המוסד לא קיים ברשות"),
   "המוסד לא קיים"))</f>
        <v/>
      </c>
      <c r="E748" s="702" t="str">
        <f>IFERROR(VLOOKUP(C748,'מצבת ורישום גנים'!B:G,6,0),"")</f>
        <v/>
      </c>
      <c r="F748" s="702" t="str">
        <f>IFERROR(VLOOKUP(C:C,'מצבת ורישום גנים'!B:I,8,0),"  ")</f>
        <v xml:space="preserve">  </v>
      </c>
      <c r="G748" s="702" t="str">
        <f>IFERROR(VLOOKUP(C:C,'מצבת ורישום גנים'!B:H,4,0),"")</f>
        <v/>
      </c>
      <c r="H748" s="702" t="str">
        <f>IFERROR(VLOOKUP(C:C,'מצבת ורישום גנים'!B:H,5,0),"")</f>
        <v/>
      </c>
      <c r="I748" s="154"/>
      <c r="J748" s="154"/>
    </row>
    <row r="749" spans="2:10" ht="15" x14ac:dyDescent="0.25">
      <c r="B749" s="193">
        <v>734</v>
      </c>
      <c r="C749" s="700" t="str" cm="1">
        <f t="array" ref="C749">IFERROR(
   INDEX('מצבת ורישום גנים'!B:$B,
      SMALL(
         IF(('מצבת ורישום גנים'!$A$3:$A$18000='נתונים כללים (1)'!$C$5),
         ROW('מצבת ורישום גנים'!$A$3:$A$18000)),
      ROW(A734))
   ),
"")</f>
        <v/>
      </c>
      <c r="D749" s="701" t="str">
        <f>IF(C749="", "",
   IFERROR(
      IF(VLOOKUP(C749, 'מצבת ורישום גנים'!B:H,7, FALSE) =$D$3,
         VLOOKUP(C749,'מצבת ורישום גנים'!B:D, 3, FALSE),
         "המוסד לא קיים ברשות"),
   "המוסד לא קיים"))</f>
        <v/>
      </c>
      <c r="E749" s="702" t="str">
        <f>IFERROR(VLOOKUP(C749,'מצבת ורישום גנים'!B:G,6,0),"")</f>
        <v/>
      </c>
      <c r="F749" s="702" t="str">
        <f>IFERROR(VLOOKUP(C:C,'מצבת ורישום גנים'!B:I,8,0),"  ")</f>
        <v xml:space="preserve">  </v>
      </c>
      <c r="G749" s="702" t="str">
        <f>IFERROR(VLOOKUP(C:C,'מצבת ורישום גנים'!B:H,4,0),"")</f>
        <v/>
      </c>
      <c r="H749" s="702" t="str">
        <f>IFERROR(VLOOKUP(C:C,'מצבת ורישום גנים'!B:H,5,0),"")</f>
        <v/>
      </c>
      <c r="I749" s="154"/>
      <c r="J749" s="154"/>
    </row>
    <row r="750" spans="2:10" ht="15" x14ac:dyDescent="0.25">
      <c r="B750" s="193">
        <v>735</v>
      </c>
      <c r="C750" s="700" t="str" cm="1">
        <f t="array" ref="C750">IFERROR(
   INDEX('מצבת ורישום גנים'!B:$B,
      SMALL(
         IF(('מצבת ורישום גנים'!$A$3:$A$18000='נתונים כללים (1)'!$C$5),
         ROW('מצבת ורישום גנים'!$A$3:$A$18000)),
      ROW(A735))
   ),
"")</f>
        <v/>
      </c>
      <c r="D750" s="701" t="str">
        <f>IF(C750="", "",
   IFERROR(
      IF(VLOOKUP(C750, 'מצבת ורישום גנים'!B:H,7, FALSE) =$D$3,
         VLOOKUP(C750,'מצבת ורישום גנים'!B:D, 3, FALSE),
         "המוסד לא קיים ברשות"),
   "המוסד לא קיים"))</f>
        <v/>
      </c>
      <c r="E750" s="702" t="str">
        <f>IFERROR(VLOOKUP(C750,'מצבת ורישום גנים'!B:G,6,0),"")</f>
        <v/>
      </c>
      <c r="F750" s="702" t="str">
        <f>IFERROR(VLOOKUP(C:C,'מצבת ורישום גנים'!B:I,8,0),"  ")</f>
        <v xml:space="preserve">  </v>
      </c>
      <c r="G750" s="702" t="str">
        <f>IFERROR(VLOOKUP(C:C,'מצבת ורישום גנים'!B:H,4,0),"")</f>
        <v/>
      </c>
      <c r="H750" s="702" t="str">
        <f>IFERROR(VLOOKUP(C:C,'מצבת ורישום גנים'!B:H,5,0),"")</f>
        <v/>
      </c>
      <c r="I750" s="154"/>
      <c r="J750" s="154"/>
    </row>
    <row r="751" spans="2:10" ht="15" x14ac:dyDescent="0.25">
      <c r="B751" s="193">
        <v>736</v>
      </c>
      <c r="C751" s="700" t="str" cm="1">
        <f t="array" ref="C751">IFERROR(
   INDEX('מצבת ורישום גנים'!B:$B,
      SMALL(
         IF(('מצבת ורישום גנים'!$A$3:$A$18000='נתונים כללים (1)'!$C$5),
         ROW('מצבת ורישום גנים'!$A$3:$A$18000)),
      ROW(A736))
   ),
"")</f>
        <v/>
      </c>
      <c r="D751" s="701" t="str">
        <f>IF(C751="", "",
   IFERROR(
      IF(VLOOKUP(C751, 'מצבת ורישום גנים'!B:H,7, FALSE) =$D$3,
         VLOOKUP(C751,'מצבת ורישום גנים'!B:D, 3, FALSE),
         "המוסד לא קיים ברשות"),
   "המוסד לא קיים"))</f>
        <v/>
      </c>
      <c r="E751" s="702" t="str">
        <f>IFERROR(VLOOKUP(C751,'מצבת ורישום גנים'!B:G,6,0),"")</f>
        <v/>
      </c>
      <c r="F751" s="702" t="str">
        <f>IFERROR(VLOOKUP(C:C,'מצבת ורישום גנים'!B:I,8,0),"  ")</f>
        <v xml:space="preserve">  </v>
      </c>
      <c r="G751" s="702" t="str">
        <f>IFERROR(VLOOKUP(C:C,'מצבת ורישום גנים'!B:H,4,0),"")</f>
        <v/>
      </c>
      <c r="H751" s="702" t="str">
        <f>IFERROR(VLOOKUP(C:C,'מצבת ורישום גנים'!B:H,5,0),"")</f>
        <v/>
      </c>
      <c r="I751" s="154"/>
      <c r="J751" s="154"/>
    </row>
    <row r="752" spans="2:10" ht="15" x14ac:dyDescent="0.25">
      <c r="B752" s="193">
        <v>737</v>
      </c>
      <c r="C752" s="700" t="str" cm="1">
        <f t="array" ref="C752">IFERROR(
   INDEX('מצבת ורישום גנים'!B:$B,
      SMALL(
         IF(('מצבת ורישום גנים'!$A$3:$A$18000='נתונים כללים (1)'!$C$5),
         ROW('מצבת ורישום גנים'!$A$3:$A$18000)),
      ROW(A737))
   ),
"")</f>
        <v/>
      </c>
      <c r="D752" s="701" t="str">
        <f>IF(C752="", "",
   IFERROR(
      IF(VLOOKUP(C752, 'מצבת ורישום גנים'!B:H,7, FALSE) =$D$3,
         VLOOKUP(C752,'מצבת ורישום גנים'!B:D, 3, FALSE),
         "המוסד לא קיים ברשות"),
   "המוסד לא קיים"))</f>
        <v/>
      </c>
      <c r="E752" s="702" t="str">
        <f>IFERROR(VLOOKUP(C752,'מצבת ורישום גנים'!B:G,6,0),"")</f>
        <v/>
      </c>
      <c r="F752" s="702" t="str">
        <f>IFERROR(VLOOKUP(C:C,'מצבת ורישום גנים'!B:I,8,0),"  ")</f>
        <v xml:space="preserve">  </v>
      </c>
      <c r="G752" s="702" t="str">
        <f>IFERROR(VLOOKUP(C:C,'מצבת ורישום גנים'!B:H,4,0),"")</f>
        <v/>
      </c>
      <c r="H752" s="702" t="str">
        <f>IFERROR(VLOOKUP(C:C,'מצבת ורישום גנים'!B:H,5,0),"")</f>
        <v/>
      </c>
      <c r="I752" s="154"/>
      <c r="J752" s="154"/>
    </row>
    <row r="753" spans="2:10" ht="15" x14ac:dyDescent="0.25">
      <c r="B753" s="193">
        <v>738</v>
      </c>
      <c r="C753" s="700" t="str" cm="1">
        <f t="array" ref="C753">IFERROR(
   INDEX('מצבת ורישום גנים'!B:$B,
      SMALL(
         IF(('מצבת ורישום גנים'!$A$3:$A$18000='נתונים כללים (1)'!$C$5),
         ROW('מצבת ורישום גנים'!$A$3:$A$18000)),
      ROW(A738))
   ),
"")</f>
        <v/>
      </c>
      <c r="D753" s="701" t="str">
        <f>IF(C753="", "",
   IFERROR(
      IF(VLOOKUP(C753, 'מצבת ורישום גנים'!B:H,7, FALSE) =$D$3,
         VLOOKUP(C753,'מצבת ורישום גנים'!B:D, 3, FALSE),
         "המוסד לא קיים ברשות"),
   "המוסד לא קיים"))</f>
        <v/>
      </c>
      <c r="E753" s="702" t="str">
        <f>IFERROR(VLOOKUP(C753,'מצבת ורישום גנים'!B:G,6,0),"")</f>
        <v/>
      </c>
      <c r="F753" s="702" t="str">
        <f>IFERROR(VLOOKUP(C:C,'מצבת ורישום גנים'!B:I,8,0),"  ")</f>
        <v xml:space="preserve">  </v>
      </c>
      <c r="G753" s="702" t="str">
        <f>IFERROR(VLOOKUP(C:C,'מצבת ורישום גנים'!B:H,4,0),"")</f>
        <v/>
      </c>
      <c r="H753" s="702" t="str">
        <f>IFERROR(VLOOKUP(C:C,'מצבת ורישום גנים'!B:H,5,0),"")</f>
        <v/>
      </c>
      <c r="I753" s="154"/>
      <c r="J753" s="154"/>
    </row>
    <row r="754" spans="2:10" ht="15" x14ac:dyDescent="0.25">
      <c r="B754" s="193">
        <v>739</v>
      </c>
      <c r="C754" s="700" t="str" cm="1">
        <f t="array" ref="C754">IFERROR(
   INDEX('מצבת ורישום גנים'!B:$B,
      SMALL(
         IF(('מצבת ורישום גנים'!$A$3:$A$18000='נתונים כללים (1)'!$C$5),
         ROW('מצבת ורישום גנים'!$A$3:$A$18000)),
      ROW(A739))
   ),
"")</f>
        <v/>
      </c>
      <c r="D754" s="701" t="str">
        <f>IF(C754="", "",
   IFERROR(
      IF(VLOOKUP(C754, 'מצבת ורישום גנים'!B:H,7, FALSE) =$D$3,
         VLOOKUP(C754,'מצבת ורישום גנים'!B:D, 3, FALSE),
         "המוסד לא קיים ברשות"),
   "המוסד לא קיים"))</f>
        <v/>
      </c>
      <c r="E754" s="702" t="str">
        <f>IFERROR(VLOOKUP(C754,'מצבת ורישום גנים'!B:G,6,0),"")</f>
        <v/>
      </c>
      <c r="F754" s="702" t="str">
        <f>IFERROR(VLOOKUP(C:C,'מצבת ורישום גנים'!B:I,8,0),"  ")</f>
        <v xml:space="preserve">  </v>
      </c>
      <c r="G754" s="702" t="str">
        <f>IFERROR(VLOOKUP(C:C,'מצבת ורישום גנים'!B:H,4,0),"")</f>
        <v/>
      </c>
      <c r="H754" s="702" t="str">
        <f>IFERROR(VLOOKUP(C:C,'מצבת ורישום גנים'!B:H,5,0),"")</f>
        <v/>
      </c>
      <c r="I754" s="154"/>
      <c r="J754" s="154"/>
    </row>
    <row r="755" spans="2:10" ht="15" x14ac:dyDescent="0.25">
      <c r="B755" s="193">
        <v>740</v>
      </c>
      <c r="C755" s="700" t="str" cm="1">
        <f t="array" ref="C755">IFERROR(
   INDEX('מצבת ורישום גנים'!B:$B,
      SMALL(
         IF(('מצבת ורישום גנים'!$A$3:$A$18000='נתונים כללים (1)'!$C$5),
         ROW('מצבת ורישום גנים'!$A$3:$A$18000)),
      ROW(A740))
   ),
"")</f>
        <v/>
      </c>
      <c r="D755" s="701" t="str">
        <f>IF(C755="", "",
   IFERROR(
      IF(VLOOKUP(C755, 'מצבת ורישום גנים'!B:H,7, FALSE) =$D$3,
         VLOOKUP(C755,'מצבת ורישום גנים'!B:D, 3, FALSE),
         "המוסד לא קיים ברשות"),
   "המוסד לא קיים"))</f>
        <v/>
      </c>
      <c r="E755" s="702" t="str">
        <f>IFERROR(VLOOKUP(C755,'מצבת ורישום גנים'!B:G,6,0),"")</f>
        <v/>
      </c>
      <c r="F755" s="702" t="str">
        <f>IFERROR(VLOOKUP(C:C,'מצבת ורישום גנים'!B:I,8,0),"  ")</f>
        <v xml:space="preserve">  </v>
      </c>
      <c r="G755" s="702" t="str">
        <f>IFERROR(VLOOKUP(C:C,'מצבת ורישום גנים'!B:H,4,0),"")</f>
        <v/>
      </c>
      <c r="H755" s="702" t="str">
        <f>IFERROR(VLOOKUP(C:C,'מצבת ורישום גנים'!B:H,5,0),"")</f>
        <v/>
      </c>
      <c r="I755" s="154"/>
      <c r="J755" s="154"/>
    </row>
    <row r="756" spans="2:10" ht="15" x14ac:dyDescent="0.25">
      <c r="B756" s="193">
        <v>741</v>
      </c>
      <c r="C756" s="700" t="str" cm="1">
        <f t="array" ref="C756">IFERROR(
   INDEX('מצבת ורישום גנים'!B:$B,
      SMALL(
         IF(('מצבת ורישום גנים'!$A$3:$A$18000='נתונים כללים (1)'!$C$5),
         ROW('מצבת ורישום גנים'!$A$3:$A$18000)),
      ROW(A741))
   ),
"")</f>
        <v/>
      </c>
      <c r="D756" s="701" t="str">
        <f>IF(C756="", "",
   IFERROR(
      IF(VLOOKUP(C756, 'מצבת ורישום גנים'!B:H,7, FALSE) =$D$3,
         VLOOKUP(C756,'מצבת ורישום גנים'!B:D, 3, FALSE),
         "המוסד לא קיים ברשות"),
   "המוסד לא קיים"))</f>
        <v/>
      </c>
      <c r="E756" s="702" t="str">
        <f>IFERROR(VLOOKUP(C756,'מצבת ורישום גנים'!B:G,6,0),"")</f>
        <v/>
      </c>
      <c r="F756" s="702" t="str">
        <f>IFERROR(VLOOKUP(C:C,'מצבת ורישום גנים'!B:I,8,0),"  ")</f>
        <v xml:space="preserve">  </v>
      </c>
      <c r="G756" s="702" t="str">
        <f>IFERROR(VLOOKUP(C:C,'מצבת ורישום גנים'!B:H,4,0),"")</f>
        <v/>
      </c>
      <c r="H756" s="702" t="str">
        <f>IFERROR(VLOOKUP(C:C,'מצבת ורישום גנים'!B:H,5,0),"")</f>
        <v/>
      </c>
      <c r="I756" s="154"/>
      <c r="J756" s="154"/>
    </row>
    <row r="757" spans="2:10" ht="15" x14ac:dyDescent="0.25">
      <c r="B757" s="193">
        <v>742</v>
      </c>
      <c r="C757" s="700" t="str" cm="1">
        <f t="array" ref="C757">IFERROR(
   INDEX('מצבת ורישום גנים'!B:$B,
      SMALL(
         IF(('מצבת ורישום גנים'!$A$3:$A$18000='נתונים כללים (1)'!$C$5),
         ROW('מצבת ורישום גנים'!$A$3:$A$18000)),
      ROW(A742))
   ),
"")</f>
        <v/>
      </c>
      <c r="D757" s="701" t="str">
        <f>IF(C757="", "",
   IFERROR(
      IF(VLOOKUP(C757, 'מצבת ורישום גנים'!B:H,7, FALSE) =$D$3,
         VLOOKUP(C757,'מצבת ורישום גנים'!B:D, 3, FALSE),
         "המוסד לא קיים ברשות"),
   "המוסד לא קיים"))</f>
        <v/>
      </c>
      <c r="E757" s="702" t="str">
        <f>IFERROR(VLOOKUP(C757,'מצבת ורישום גנים'!B:G,6,0),"")</f>
        <v/>
      </c>
      <c r="F757" s="702" t="str">
        <f>IFERROR(VLOOKUP(C:C,'מצבת ורישום גנים'!B:I,8,0),"  ")</f>
        <v xml:space="preserve">  </v>
      </c>
      <c r="G757" s="702" t="str">
        <f>IFERROR(VLOOKUP(C:C,'מצבת ורישום גנים'!B:H,4,0),"")</f>
        <v/>
      </c>
      <c r="H757" s="702" t="str">
        <f>IFERROR(VLOOKUP(C:C,'מצבת ורישום גנים'!B:H,5,0),"")</f>
        <v/>
      </c>
      <c r="I757" s="154"/>
      <c r="J757" s="154"/>
    </row>
    <row r="758" spans="2:10" ht="15" x14ac:dyDescent="0.25">
      <c r="B758" s="193">
        <v>743</v>
      </c>
      <c r="C758" s="700" t="str" cm="1">
        <f t="array" ref="C758">IFERROR(
   INDEX('מצבת ורישום גנים'!B:$B,
      SMALL(
         IF(('מצבת ורישום גנים'!$A$3:$A$18000='נתונים כללים (1)'!$C$5),
         ROW('מצבת ורישום גנים'!$A$3:$A$18000)),
      ROW(A743))
   ),
"")</f>
        <v/>
      </c>
      <c r="D758" s="701" t="str">
        <f>IF(C758="", "",
   IFERROR(
      IF(VLOOKUP(C758, 'מצבת ורישום גנים'!B:H,7, FALSE) =$D$3,
         VLOOKUP(C758,'מצבת ורישום גנים'!B:D, 3, FALSE),
         "המוסד לא קיים ברשות"),
   "המוסד לא קיים"))</f>
        <v/>
      </c>
      <c r="E758" s="702" t="str">
        <f>IFERROR(VLOOKUP(C758,'מצבת ורישום גנים'!B:G,6,0),"")</f>
        <v/>
      </c>
      <c r="F758" s="702" t="str">
        <f>IFERROR(VLOOKUP(C:C,'מצבת ורישום גנים'!B:I,8,0),"  ")</f>
        <v xml:space="preserve">  </v>
      </c>
      <c r="G758" s="702" t="str">
        <f>IFERROR(VLOOKUP(C:C,'מצבת ורישום גנים'!B:H,4,0),"")</f>
        <v/>
      </c>
      <c r="H758" s="702" t="str">
        <f>IFERROR(VLOOKUP(C:C,'מצבת ורישום גנים'!B:H,5,0),"")</f>
        <v/>
      </c>
      <c r="I758" s="154"/>
      <c r="J758" s="154"/>
    </row>
    <row r="759" spans="2:10" ht="15" x14ac:dyDescent="0.25">
      <c r="B759" s="193">
        <v>744</v>
      </c>
      <c r="C759" s="700" t="str" cm="1">
        <f t="array" ref="C759">IFERROR(
   INDEX('מצבת ורישום גנים'!B:$B,
      SMALL(
         IF(('מצבת ורישום גנים'!$A$3:$A$18000='נתונים כללים (1)'!$C$5),
         ROW('מצבת ורישום גנים'!$A$3:$A$18000)),
      ROW(A744))
   ),
"")</f>
        <v/>
      </c>
      <c r="D759" s="701" t="str">
        <f>IF(C759="", "",
   IFERROR(
      IF(VLOOKUP(C759, 'מצבת ורישום גנים'!B:H,7, FALSE) =$D$3,
         VLOOKUP(C759,'מצבת ורישום גנים'!B:D, 3, FALSE),
         "המוסד לא קיים ברשות"),
   "המוסד לא קיים"))</f>
        <v/>
      </c>
      <c r="E759" s="702" t="str">
        <f>IFERROR(VLOOKUP(C759,'מצבת ורישום גנים'!B:G,6,0),"")</f>
        <v/>
      </c>
      <c r="F759" s="702" t="str">
        <f>IFERROR(VLOOKUP(C:C,'מצבת ורישום גנים'!B:I,8,0),"  ")</f>
        <v xml:space="preserve">  </v>
      </c>
      <c r="G759" s="702" t="str">
        <f>IFERROR(VLOOKUP(C:C,'מצבת ורישום גנים'!B:H,4,0),"")</f>
        <v/>
      </c>
      <c r="H759" s="702" t="str">
        <f>IFERROR(VLOOKUP(C:C,'מצבת ורישום גנים'!B:H,5,0),"")</f>
        <v/>
      </c>
      <c r="I759" s="154"/>
      <c r="J759" s="154"/>
    </row>
    <row r="760" spans="2:10" ht="15" x14ac:dyDescent="0.25">
      <c r="B760" s="193">
        <v>745</v>
      </c>
      <c r="C760" s="700" t="str" cm="1">
        <f t="array" ref="C760">IFERROR(
   INDEX('מצבת ורישום גנים'!B:$B,
      SMALL(
         IF(('מצבת ורישום גנים'!$A$3:$A$18000='נתונים כללים (1)'!$C$5),
         ROW('מצבת ורישום גנים'!$A$3:$A$18000)),
      ROW(A745))
   ),
"")</f>
        <v/>
      </c>
      <c r="D760" s="701" t="str">
        <f>IF(C760="", "",
   IFERROR(
      IF(VLOOKUP(C760, 'מצבת ורישום גנים'!B:H,7, FALSE) =$D$3,
         VLOOKUP(C760,'מצבת ורישום גנים'!B:D, 3, FALSE),
         "המוסד לא קיים ברשות"),
   "המוסד לא קיים"))</f>
        <v/>
      </c>
      <c r="E760" s="702" t="str">
        <f>IFERROR(VLOOKUP(C760,'מצבת ורישום גנים'!B:G,6,0),"")</f>
        <v/>
      </c>
      <c r="F760" s="702" t="str">
        <f>IFERROR(VLOOKUP(C:C,'מצבת ורישום גנים'!B:I,8,0),"  ")</f>
        <v xml:space="preserve">  </v>
      </c>
      <c r="G760" s="702" t="str">
        <f>IFERROR(VLOOKUP(C:C,'מצבת ורישום גנים'!B:H,4,0),"")</f>
        <v/>
      </c>
      <c r="H760" s="702" t="str">
        <f>IFERROR(VLOOKUP(C:C,'מצבת ורישום גנים'!B:H,5,0),"")</f>
        <v/>
      </c>
      <c r="I760" s="154"/>
      <c r="J760" s="154"/>
    </row>
    <row r="761" spans="2:10" ht="15" x14ac:dyDescent="0.25">
      <c r="B761" s="193">
        <v>746</v>
      </c>
      <c r="C761" s="700" t="str" cm="1">
        <f t="array" ref="C761">IFERROR(
   INDEX('מצבת ורישום גנים'!B:$B,
      SMALL(
         IF(('מצבת ורישום גנים'!$A$3:$A$18000='נתונים כללים (1)'!$C$5),
         ROW('מצבת ורישום גנים'!$A$3:$A$18000)),
      ROW(A746))
   ),
"")</f>
        <v/>
      </c>
      <c r="D761" s="701" t="str">
        <f>IF(C761="", "",
   IFERROR(
      IF(VLOOKUP(C761, 'מצבת ורישום גנים'!B:H,7, FALSE) =$D$3,
         VLOOKUP(C761,'מצבת ורישום גנים'!B:D, 3, FALSE),
         "המוסד לא קיים ברשות"),
   "המוסד לא קיים"))</f>
        <v/>
      </c>
      <c r="E761" s="702" t="str">
        <f>IFERROR(VLOOKUP(C761,'מצבת ורישום גנים'!B:G,6,0),"")</f>
        <v/>
      </c>
      <c r="F761" s="702" t="str">
        <f>IFERROR(VLOOKUP(C:C,'מצבת ורישום גנים'!B:I,8,0),"  ")</f>
        <v xml:space="preserve">  </v>
      </c>
      <c r="G761" s="702" t="str">
        <f>IFERROR(VLOOKUP(C:C,'מצבת ורישום גנים'!B:H,4,0),"")</f>
        <v/>
      </c>
      <c r="H761" s="702" t="str">
        <f>IFERROR(VLOOKUP(C:C,'מצבת ורישום גנים'!B:H,5,0),"")</f>
        <v/>
      </c>
      <c r="I761" s="154"/>
      <c r="J761" s="154"/>
    </row>
    <row r="762" spans="2:10" ht="15" x14ac:dyDescent="0.25">
      <c r="B762" s="193">
        <v>747</v>
      </c>
      <c r="C762" s="700" t="str" cm="1">
        <f t="array" ref="C762">IFERROR(
   INDEX('מצבת ורישום גנים'!B:$B,
      SMALL(
         IF(('מצבת ורישום גנים'!$A$3:$A$18000='נתונים כללים (1)'!$C$5),
         ROW('מצבת ורישום גנים'!$A$3:$A$18000)),
      ROW(A747))
   ),
"")</f>
        <v/>
      </c>
      <c r="D762" s="701" t="str">
        <f>IF(C762="", "",
   IFERROR(
      IF(VLOOKUP(C762, 'מצבת ורישום גנים'!B:H,7, FALSE) =$D$3,
         VLOOKUP(C762,'מצבת ורישום גנים'!B:D, 3, FALSE),
         "המוסד לא קיים ברשות"),
   "המוסד לא קיים"))</f>
        <v/>
      </c>
      <c r="E762" s="702" t="str">
        <f>IFERROR(VLOOKUP(C762,'מצבת ורישום גנים'!B:G,6,0),"")</f>
        <v/>
      </c>
      <c r="F762" s="702" t="str">
        <f>IFERROR(VLOOKUP(C:C,'מצבת ורישום גנים'!B:I,8,0),"  ")</f>
        <v xml:space="preserve">  </v>
      </c>
      <c r="G762" s="702" t="str">
        <f>IFERROR(VLOOKUP(C:C,'מצבת ורישום גנים'!B:H,4,0),"")</f>
        <v/>
      </c>
      <c r="H762" s="702" t="str">
        <f>IFERROR(VLOOKUP(C:C,'מצבת ורישום גנים'!B:H,5,0),"")</f>
        <v/>
      </c>
      <c r="I762" s="154"/>
      <c r="J762" s="154"/>
    </row>
    <row r="763" spans="2:10" ht="15" x14ac:dyDescent="0.25">
      <c r="B763" s="193">
        <v>748</v>
      </c>
      <c r="C763" s="700" t="str" cm="1">
        <f t="array" ref="C763">IFERROR(
   INDEX('מצבת ורישום גנים'!B:$B,
      SMALL(
         IF(('מצבת ורישום גנים'!$A$3:$A$18000='נתונים כללים (1)'!$C$5),
         ROW('מצבת ורישום גנים'!$A$3:$A$18000)),
      ROW(A748))
   ),
"")</f>
        <v/>
      </c>
      <c r="D763" s="701" t="str">
        <f>IF(C763="", "",
   IFERROR(
      IF(VLOOKUP(C763, 'מצבת ורישום גנים'!B:H,7, FALSE) =$D$3,
         VLOOKUP(C763,'מצבת ורישום גנים'!B:D, 3, FALSE),
         "המוסד לא קיים ברשות"),
   "המוסד לא קיים"))</f>
        <v/>
      </c>
      <c r="E763" s="702" t="str">
        <f>IFERROR(VLOOKUP(C763,'מצבת ורישום גנים'!B:G,6,0),"")</f>
        <v/>
      </c>
      <c r="F763" s="702" t="str">
        <f>IFERROR(VLOOKUP(C:C,'מצבת ורישום גנים'!B:I,8,0),"  ")</f>
        <v xml:space="preserve">  </v>
      </c>
      <c r="G763" s="702" t="str">
        <f>IFERROR(VLOOKUP(C:C,'מצבת ורישום גנים'!B:H,4,0),"")</f>
        <v/>
      </c>
      <c r="H763" s="702" t="str">
        <f>IFERROR(VLOOKUP(C:C,'מצבת ורישום גנים'!B:H,5,0),"")</f>
        <v/>
      </c>
      <c r="I763" s="154"/>
      <c r="J763" s="154"/>
    </row>
    <row r="764" spans="2:10" ht="15" x14ac:dyDescent="0.25">
      <c r="B764" s="193">
        <v>749</v>
      </c>
      <c r="C764" s="700" t="str" cm="1">
        <f t="array" ref="C764">IFERROR(
   INDEX('מצבת ורישום גנים'!B:$B,
      SMALL(
         IF(('מצבת ורישום גנים'!$A$3:$A$18000='נתונים כללים (1)'!$C$5),
         ROW('מצבת ורישום גנים'!$A$3:$A$18000)),
      ROW(A749))
   ),
"")</f>
        <v/>
      </c>
      <c r="D764" s="701" t="str">
        <f>IF(C764="", "",
   IFERROR(
      IF(VLOOKUP(C764, 'מצבת ורישום גנים'!B:H,7, FALSE) =$D$3,
         VLOOKUP(C764,'מצבת ורישום גנים'!B:D, 3, FALSE),
         "המוסד לא קיים ברשות"),
   "המוסד לא קיים"))</f>
        <v/>
      </c>
      <c r="E764" s="702" t="str">
        <f>IFERROR(VLOOKUP(C764,'מצבת ורישום גנים'!B:G,6,0),"")</f>
        <v/>
      </c>
      <c r="F764" s="702" t="str">
        <f>IFERROR(VLOOKUP(C:C,'מצבת ורישום גנים'!B:I,8,0),"  ")</f>
        <v xml:space="preserve">  </v>
      </c>
      <c r="G764" s="702" t="str">
        <f>IFERROR(VLOOKUP(C:C,'מצבת ורישום גנים'!B:H,4,0),"")</f>
        <v/>
      </c>
      <c r="H764" s="702" t="str">
        <f>IFERROR(VLOOKUP(C:C,'מצבת ורישום גנים'!B:H,5,0),"")</f>
        <v/>
      </c>
      <c r="I764" s="154"/>
      <c r="J764" s="154"/>
    </row>
    <row r="765" spans="2:10" ht="15" x14ac:dyDescent="0.25">
      <c r="B765" s="193">
        <v>750</v>
      </c>
      <c r="C765" s="700" t="str" cm="1">
        <f t="array" ref="C765">IFERROR(
   INDEX('מצבת ורישום גנים'!B:$B,
      SMALL(
         IF(('מצבת ורישום גנים'!$A$3:$A$18000='נתונים כללים (1)'!$C$5),
         ROW('מצבת ורישום גנים'!$A$3:$A$18000)),
      ROW(A750))
   ),
"")</f>
        <v/>
      </c>
      <c r="D765" s="701" t="str">
        <f>IF(C765="", "",
   IFERROR(
      IF(VLOOKUP(C765, 'מצבת ורישום גנים'!B:H,7, FALSE) =$D$3,
         VLOOKUP(C765,'מצבת ורישום גנים'!B:D, 3, FALSE),
         "המוסד לא קיים ברשות"),
   "המוסד לא קיים"))</f>
        <v/>
      </c>
      <c r="E765" s="702" t="str">
        <f>IFERROR(VLOOKUP(C765,'מצבת ורישום גנים'!B:G,6,0),"")</f>
        <v/>
      </c>
      <c r="F765" s="702" t="str">
        <f>IFERROR(VLOOKUP(C:C,'מצבת ורישום גנים'!B:I,8,0),"  ")</f>
        <v xml:space="preserve">  </v>
      </c>
      <c r="G765" s="702" t="str">
        <f>IFERROR(VLOOKUP(C:C,'מצבת ורישום גנים'!B:H,4,0),"")</f>
        <v/>
      </c>
      <c r="H765" s="702" t="str">
        <f>IFERROR(VLOOKUP(C:C,'מצבת ורישום גנים'!B:H,5,0),"")</f>
        <v/>
      </c>
      <c r="I765" s="154"/>
      <c r="J765" s="154"/>
    </row>
    <row r="766" spans="2:10" ht="15" x14ac:dyDescent="0.25">
      <c r="B766" s="193">
        <v>751</v>
      </c>
      <c r="C766" s="700" t="str" cm="1">
        <f t="array" ref="C766">IFERROR(
   INDEX('מצבת ורישום גנים'!B:$B,
      SMALL(
         IF(('מצבת ורישום גנים'!$A$3:$A$18000='נתונים כללים (1)'!$C$5),
         ROW('מצבת ורישום גנים'!$A$3:$A$18000)),
      ROW(A751))
   ),
"")</f>
        <v/>
      </c>
      <c r="D766" s="701" t="str">
        <f>IF(C766="", "",
   IFERROR(
      IF(VLOOKUP(C766, 'מצבת ורישום גנים'!B:H,7, FALSE) =$D$3,
         VLOOKUP(C766,'מצבת ורישום גנים'!B:D, 3, FALSE),
         "המוסד לא קיים ברשות"),
   "המוסד לא קיים"))</f>
        <v/>
      </c>
      <c r="E766" s="702" t="str">
        <f>IFERROR(VLOOKUP(C766,'מצבת ורישום גנים'!B:G,6,0),"")</f>
        <v/>
      </c>
      <c r="F766" s="702" t="str">
        <f>IFERROR(VLOOKUP(C:C,'מצבת ורישום גנים'!B:I,8,0),"  ")</f>
        <v xml:space="preserve">  </v>
      </c>
      <c r="G766" s="702" t="str">
        <f>IFERROR(VLOOKUP(C:C,'מצבת ורישום גנים'!B:H,4,0),"")</f>
        <v/>
      </c>
      <c r="H766" s="702" t="str">
        <f>IFERROR(VLOOKUP(C:C,'מצבת ורישום גנים'!B:H,5,0),"")</f>
        <v/>
      </c>
      <c r="I766" s="154"/>
      <c r="J766" s="154"/>
    </row>
    <row r="767" spans="2:10" ht="15" x14ac:dyDescent="0.25">
      <c r="B767" s="193">
        <v>752</v>
      </c>
      <c r="C767" s="700" t="str" cm="1">
        <f t="array" ref="C767">IFERROR(
   INDEX('מצבת ורישום גנים'!B:$B,
      SMALL(
         IF(('מצבת ורישום גנים'!$A$3:$A$18000='נתונים כללים (1)'!$C$5),
         ROW('מצבת ורישום גנים'!$A$3:$A$18000)),
      ROW(A752))
   ),
"")</f>
        <v/>
      </c>
      <c r="D767" s="701" t="str">
        <f>IF(C767="", "",
   IFERROR(
      IF(VLOOKUP(C767, 'מצבת ורישום גנים'!B:H,7, FALSE) =$D$3,
         VLOOKUP(C767,'מצבת ורישום גנים'!B:D, 3, FALSE),
         "המוסד לא קיים ברשות"),
   "המוסד לא קיים"))</f>
        <v/>
      </c>
      <c r="E767" s="702" t="str">
        <f>IFERROR(VLOOKUP(C767,'מצבת ורישום גנים'!B:G,6,0),"")</f>
        <v/>
      </c>
      <c r="F767" s="702" t="str">
        <f>IFERROR(VLOOKUP(C:C,'מצבת ורישום גנים'!B:I,8,0),"  ")</f>
        <v xml:space="preserve">  </v>
      </c>
      <c r="G767" s="702" t="str">
        <f>IFERROR(VLOOKUP(C:C,'מצבת ורישום גנים'!B:H,4,0),"")</f>
        <v/>
      </c>
      <c r="H767" s="702" t="str">
        <f>IFERROR(VLOOKUP(C:C,'מצבת ורישום גנים'!B:H,5,0),"")</f>
        <v/>
      </c>
      <c r="I767" s="154"/>
      <c r="J767" s="154"/>
    </row>
    <row r="768" spans="2:10" ht="15" x14ac:dyDescent="0.25">
      <c r="B768" s="193">
        <v>753</v>
      </c>
      <c r="C768" s="700" t="str" cm="1">
        <f t="array" ref="C768">IFERROR(
   INDEX('מצבת ורישום גנים'!B:$B,
      SMALL(
         IF(('מצבת ורישום גנים'!$A$3:$A$18000='נתונים כללים (1)'!$C$5),
         ROW('מצבת ורישום גנים'!$A$3:$A$18000)),
      ROW(A753))
   ),
"")</f>
        <v/>
      </c>
      <c r="D768" s="701" t="str">
        <f>IF(C768="", "",
   IFERROR(
      IF(VLOOKUP(C768, 'מצבת ורישום גנים'!B:H,7, FALSE) =$D$3,
         VLOOKUP(C768,'מצבת ורישום גנים'!B:D, 3, FALSE),
         "המוסד לא קיים ברשות"),
   "המוסד לא קיים"))</f>
        <v/>
      </c>
      <c r="E768" s="702" t="str">
        <f>IFERROR(VLOOKUP(C768,'מצבת ורישום גנים'!B:G,6,0),"")</f>
        <v/>
      </c>
      <c r="F768" s="702" t="str">
        <f>IFERROR(VLOOKUP(C:C,'מצבת ורישום גנים'!B:I,8,0),"  ")</f>
        <v xml:space="preserve">  </v>
      </c>
      <c r="G768" s="702" t="str">
        <f>IFERROR(VLOOKUP(C:C,'מצבת ורישום גנים'!B:H,4,0),"")</f>
        <v/>
      </c>
      <c r="H768" s="702" t="str">
        <f>IFERROR(VLOOKUP(C:C,'מצבת ורישום גנים'!B:H,5,0),"")</f>
        <v/>
      </c>
      <c r="I768" s="154"/>
      <c r="J768" s="154"/>
    </row>
    <row r="769" spans="2:10" ht="15" x14ac:dyDescent="0.25">
      <c r="B769" s="193">
        <v>754</v>
      </c>
      <c r="C769" s="700" t="str" cm="1">
        <f t="array" ref="C769">IFERROR(
   INDEX('מצבת ורישום גנים'!B:$B,
      SMALL(
         IF(('מצבת ורישום גנים'!$A$3:$A$18000='נתונים כללים (1)'!$C$5),
         ROW('מצבת ורישום גנים'!$A$3:$A$18000)),
      ROW(A754))
   ),
"")</f>
        <v/>
      </c>
      <c r="D769" s="701" t="str">
        <f>IF(C769="", "",
   IFERROR(
      IF(VLOOKUP(C769, 'מצבת ורישום גנים'!B:H,7, FALSE) =$D$3,
         VLOOKUP(C769,'מצבת ורישום גנים'!B:D, 3, FALSE),
         "המוסד לא קיים ברשות"),
   "המוסד לא קיים"))</f>
        <v/>
      </c>
      <c r="E769" s="702" t="str">
        <f>IFERROR(VLOOKUP(C769,'מצבת ורישום גנים'!B:G,6,0),"")</f>
        <v/>
      </c>
      <c r="F769" s="702" t="str">
        <f>IFERROR(VLOOKUP(C:C,'מצבת ורישום גנים'!B:I,8,0),"  ")</f>
        <v xml:space="preserve">  </v>
      </c>
      <c r="G769" s="702" t="str">
        <f>IFERROR(VLOOKUP(C:C,'מצבת ורישום גנים'!B:H,4,0),"")</f>
        <v/>
      </c>
      <c r="H769" s="702" t="str">
        <f>IFERROR(VLOOKUP(C:C,'מצבת ורישום גנים'!B:H,5,0),"")</f>
        <v/>
      </c>
      <c r="I769" s="154"/>
      <c r="J769" s="154"/>
    </row>
    <row r="770" spans="2:10" ht="15" x14ac:dyDescent="0.25">
      <c r="B770" s="193">
        <v>755</v>
      </c>
      <c r="C770" s="700" t="str" cm="1">
        <f t="array" ref="C770">IFERROR(
   INDEX('מצבת ורישום גנים'!B:$B,
      SMALL(
         IF(('מצבת ורישום גנים'!$A$3:$A$18000='נתונים כללים (1)'!$C$5),
         ROW('מצבת ורישום גנים'!$A$3:$A$18000)),
      ROW(A755))
   ),
"")</f>
        <v/>
      </c>
      <c r="D770" s="701" t="str">
        <f>IF(C770="", "",
   IFERROR(
      IF(VLOOKUP(C770, 'מצבת ורישום גנים'!B:H,7, FALSE) =$D$3,
         VLOOKUP(C770,'מצבת ורישום גנים'!B:D, 3, FALSE),
         "המוסד לא קיים ברשות"),
   "המוסד לא קיים"))</f>
        <v/>
      </c>
      <c r="E770" s="702" t="str">
        <f>IFERROR(VLOOKUP(C770,'מצבת ורישום גנים'!B:G,6,0),"")</f>
        <v/>
      </c>
      <c r="F770" s="702" t="str">
        <f>IFERROR(VLOOKUP(C:C,'מצבת ורישום גנים'!B:I,8,0),"  ")</f>
        <v xml:space="preserve">  </v>
      </c>
      <c r="G770" s="702" t="str">
        <f>IFERROR(VLOOKUP(C:C,'מצבת ורישום גנים'!B:H,4,0),"")</f>
        <v/>
      </c>
      <c r="H770" s="702" t="str">
        <f>IFERROR(VLOOKUP(C:C,'מצבת ורישום גנים'!B:H,5,0),"")</f>
        <v/>
      </c>
      <c r="I770" s="154"/>
      <c r="J770" s="154"/>
    </row>
    <row r="771" spans="2:10" ht="15" x14ac:dyDescent="0.25">
      <c r="B771" s="193">
        <v>756</v>
      </c>
      <c r="C771" s="700" t="str" cm="1">
        <f t="array" ref="C771">IFERROR(
   INDEX('מצבת ורישום גנים'!B:$B,
      SMALL(
         IF(('מצבת ורישום גנים'!$A$3:$A$18000='נתונים כללים (1)'!$C$5),
         ROW('מצבת ורישום גנים'!$A$3:$A$18000)),
      ROW(A756))
   ),
"")</f>
        <v/>
      </c>
      <c r="D771" s="701" t="str">
        <f>IF(C771="", "",
   IFERROR(
      IF(VLOOKUP(C771, 'מצבת ורישום גנים'!B:H,7, FALSE) =$D$3,
         VLOOKUP(C771,'מצבת ורישום גנים'!B:D, 3, FALSE),
         "המוסד לא קיים ברשות"),
   "המוסד לא קיים"))</f>
        <v/>
      </c>
      <c r="E771" s="702" t="str">
        <f>IFERROR(VLOOKUP(C771,'מצבת ורישום גנים'!B:G,6,0),"")</f>
        <v/>
      </c>
      <c r="F771" s="702" t="str">
        <f>IFERROR(VLOOKUP(C:C,'מצבת ורישום גנים'!B:I,8,0),"  ")</f>
        <v xml:space="preserve">  </v>
      </c>
      <c r="G771" s="702" t="str">
        <f>IFERROR(VLOOKUP(C:C,'מצבת ורישום גנים'!B:H,4,0),"")</f>
        <v/>
      </c>
      <c r="H771" s="702" t="str">
        <f>IFERROR(VLOOKUP(C:C,'מצבת ורישום גנים'!B:H,5,0),"")</f>
        <v/>
      </c>
      <c r="I771" s="154"/>
      <c r="J771" s="154"/>
    </row>
    <row r="772" spans="2:10" ht="15" x14ac:dyDescent="0.25">
      <c r="B772" s="193">
        <v>757</v>
      </c>
      <c r="C772" s="700" t="str" cm="1">
        <f t="array" ref="C772">IFERROR(
   INDEX('מצבת ורישום גנים'!B:$B,
      SMALL(
         IF(('מצבת ורישום גנים'!$A$3:$A$18000='נתונים כללים (1)'!$C$5),
         ROW('מצבת ורישום גנים'!$A$3:$A$18000)),
      ROW(A757))
   ),
"")</f>
        <v/>
      </c>
      <c r="D772" s="701" t="str">
        <f>IF(C772="", "",
   IFERROR(
      IF(VLOOKUP(C772, 'מצבת ורישום גנים'!B:H,7, FALSE) =$D$3,
         VLOOKUP(C772,'מצבת ורישום גנים'!B:D, 3, FALSE),
         "המוסד לא קיים ברשות"),
   "המוסד לא קיים"))</f>
        <v/>
      </c>
      <c r="E772" s="702" t="str">
        <f>IFERROR(VLOOKUP(C772,'מצבת ורישום גנים'!B:G,6,0),"")</f>
        <v/>
      </c>
      <c r="F772" s="702" t="str">
        <f>IFERROR(VLOOKUP(C:C,'מצבת ורישום גנים'!B:I,8,0),"  ")</f>
        <v xml:space="preserve">  </v>
      </c>
      <c r="G772" s="702" t="str">
        <f>IFERROR(VLOOKUP(C:C,'מצבת ורישום גנים'!B:H,4,0),"")</f>
        <v/>
      </c>
      <c r="H772" s="702" t="str">
        <f>IFERROR(VLOOKUP(C:C,'מצבת ורישום גנים'!B:H,5,0),"")</f>
        <v/>
      </c>
      <c r="I772" s="154"/>
      <c r="J772" s="154"/>
    </row>
    <row r="773" spans="2:10" ht="15" x14ac:dyDescent="0.25">
      <c r="B773" s="193">
        <v>758</v>
      </c>
      <c r="C773" s="700" t="str" cm="1">
        <f t="array" ref="C773">IFERROR(
   INDEX('מצבת ורישום גנים'!B:$B,
      SMALL(
         IF(('מצבת ורישום גנים'!$A$3:$A$18000='נתונים כללים (1)'!$C$5),
         ROW('מצבת ורישום גנים'!$A$3:$A$18000)),
      ROW(A758))
   ),
"")</f>
        <v/>
      </c>
      <c r="D773" s="701" t="str">
        <f>IF(C773="", "",
   IFERROR(
      IF(VLOOKUP(C773, 'מצבת ורישום גנים'!B:H,7, FALSE) =$D$3,
         VLOOKUP(C773,'מצבת ורישום גנים'!B:D, 3, FALSE),
         "המוסד לא קיים ברשות"),
   "המוסד לא קיים"))</f>
        <v/>
      </c>
      <c r="E773" s="702" t="str">
        <f>IFERROR(VLOOKUP(C773,'מצבת ורישום גנים'!B:G,6,0),"")</f>
        <v/>
      </c>
      <c r="F773" s="702" t="str">
        <f>IFERROR(VLOOKUP(C:C,'מצבת ורישום גנים'!B:I,8,0),"  ")</f>
        <v xml:space="preserve">  </v>
      </c>
      <c r="G773" s="702" t="str">
        <f>IFERROR(VLOOKUP(C:C,'מצבת ורישום גנים'!B:H,4,0),"")</f>
        <v/>
      </c>
      <c r="H773" s="702" t="str">
        <f>IFERROR(VLOOKUP(C:C,'מצבת ורישום גנים'!B:H,5,0),"")</f>
        <v/>
      </c>
      <c r="I773" s="154"/>
      <c r="J773" s="154"/>
    </row>
    <row r="774" spans="2:10" ht="15" x14ac:dyDescent="0.25">
      <c r="B774" s="193">
        <v>759</v>
      </c>
      <c r="C774" s="700" t="str" cm="1">
        <f t="array" ref="C774">IFERROR(
   INDEX('מצבת ורישום גנים'!B:$B,
      SMALL(
         IF(('מצבת ורישום גנים'!$A$3:$A$18000='נתונים כללים (1)'!$C$5),
         ROW('מצבת ורישום גנים'!$A$3:$A$18000)),
      ROW(A759))
   ),
"")</f>
        <v/>
      </c>
      <c r="D774" s="701" t="str">
        <f>IF(C774="", "",
   IFERROR(
      IF(VLOOKUP(C774, 'מצבת ורישום גנים'!B:H,7, FALSE) =$D$3,
         VLOOKUP(C774,'מצבת ורישום גנים'!B:D, 3, FALSE),
         "המוסד לא קיים ברשות"),
   "המוסד לא קיים"))</f>
        <v/>
      </c>
      <c r="E774" s="702" t="str">
        <f>IFERROR(VLOOKUP(C774,'מצבת ורישום גנים'!B:G,6,0),"")</f>
        <v/>
      </c>
      <c r="F774" s="702" t="str">
        <f>IFERROR(VLOOKUP(C:C,'מצבת ורישום גנים'!B:I,8,0),"  ")</f>
        <v xml:space="preserve">  </v>
      </c>
      <c r="G774" s="702" t="str">
        <f>IFERROR(VLOOKUP(C:C,'מצבת ורישום גנים'!B:H,4,0),"")</f>
        <v/>
      </c>
      <c r="H774" s="702" t="str">
        <f>IFERROR(VLOOKUP(C:C,'מצבת ורישום גנים'!B:H,5,0),"")</f>
        <v/>
      </c>
      <c r="I774" s="154"/>
      <c r="J774" s="154"/>
    </row>
    <row r="775" spans="2:10" ht="15" x14ac:dyDescent="0.25">
      <c r="B775" s="193">
        <v>760</v>
      </c>
      <c r="C775" s="700" t="str" cm="1">
        <f t="array" ref="C775">IFERROR(
   INDEX('מצבת ורישום גנים'!B:$B,
      SMALL(
         IF(('מצבת ורישום גנים'!$A$3:$A$18000='נתונים כללים (1)'!$C$5),
         ROW('מצבת ורישום גנים'!$A$3:$A$18000)),
      ROW(A760))
   ),
"")</f>
        <v/>
      </c>
      <c r="D775" s="701" t="str">
        <f>IF(C775="", "",
   IFERROR(
      IF(VLOOKUP(C775, 'מצבת ורישום גנים'!B:H,7, FALSE) =$D$3,
         VLOOKUP(C775,'מצבת ורישום גנים'!B:D, 3, FALSE),
         "המוסד לא קיים ברשות"),
   "המוסד לא קיים"))</f>
        <v/>
      </c>
      <c r="E775" s="702" t="str">
        <f>IFERROR(VLOOKUP(C775,'מצבת ורישום גנים'!B:G,6,0),"")</f>
        <v/>
      </c>
      <c r="F775" s="702" t="str">
        <f>IFERROR(VLOOKUP(C:C,'מצבת ורישום גנים'!B:I,8,0),"  ")</f>
        <v xml:space="preserve">  </v>
      </c>
      <c r="G775" s="702" t="str">
        <f>IFERROR(VLOOKUP(C:C,'מצבת ורישום גנים'!B:H,4,0),"")</f>
        <v/>
      </c>
      <c r="H775" s="702" t="str">
        <f>IFERROR(VLOOKUP(C:C,'מצבת ורישום גנים'!B:H,5,0),"")</f>
        <v/>
      </c>
      <c r="I775" s="154"/>
      <c r="J775" s="154"/>
    </row>
    <row r="776" spans="2:10" ht="15" x14ac:dyDescent="0.25">
      <c r="B776" s="193">
        <v>761</v>
      </c>
      <c r="C776" s="700" t="str" cm="1">
        <f t="array" ref="C776">IFERROR(
   INDEX('מצבת ורישום גנים'!B:$B,
      SMALL(
         IF(('מצבת ורישום גנים'!$A$3:$A$18000='נתונים כללים (1)'!$C$5),
         ROW('מצבת ורישום גנים'!$A$3:$A$18000)),
      ROW(A761))
   ),
"")</f>
        <v/>
      </c>
      <c r="D776" s="701" t="str">
        <f>IF(C776="", "",
   IFERROR(
      IF(VLOOKUP(C776, 'מצבת ורישום גנים'!B:H,7, FALSE) =$D$3,
         VLOOKUP(C776,'מצבת ורישום גנים'!B:D, 3, FALSE),
         "המוסד לא קיים ברשות"),
   "המוסד לא קיים"))</f>
        <v/>
      </c>
      <c r="E776" s="702" t="str">
        <f>IFERROR(VLOOKUP(C776,'מצבת ורישום גנים'!B:G,6,0),"")</f>
        <v/>
      </c>
      <c r="F776" s="702" t="str">
        <f>IFERROR(VLOOKUP(C:C,'מצבת ורישום גנים'!B:I,8,0),"  ")</f>
        <v xml:space="preserve">  </v>
      </c>
      <c r="G776" s="702" t="str">
        <f>IFERROR(VLOOKUP(C:C,'מצבת ורישום גנים'!B:H,4,0),"")</f>
        <v/>
      </c>
      <c r="H776" s="702" t="str">
        <f>IFERROR(VLOOKUP(C:C,'מצבת ורישום גנים'!B:H,5,0),"")</f>
        <v/>
      </c>
      <c r="I776" s="154"/>
      <c r="J776" s="154"/>
    </row>
    <row r="777" spans="2:10" ht="15" x14ac:dyDescent="0.25">
      <c r="B777" s="193">
        <v>762</v>
      </c>
      <c r="C777" s="700" t="str" cm="1">
        <f t="array" ref="C777">IFERROR(
   INDEX('מצבת ורישום גנים'!B:$B,
      SMALL(
         IF(('מצבת ורישום גנים'!$A$3:$A$18000='נתונים כללים (1)'!$C$5),
         ROW('מצבת ורישום גנים'!$A$3:$A$18000)),
      ROW(A762))
   ),
"")</f>
        <v/>
      </c>
      <c r="D777" s="701" t="str">
        <f>IF(C777="", "",
   IFERROR(
      IF(VLOOKUP(C777, 'מצבת ורישום גנים'!B:H,7, FALSE) =$D$3,
         VLOOKUP(C777,'מצבת ורישום גנים'!B:D, 3, FALSE),
         "המוסד לא קיים ברשות"),
   "המוסד לא קיים"))</f>
        <v/>
      </c>
      <c r="E777" s="702" t="str">
        <f>IFERROR(VLOOKUP(C777,'מצבת ורישום גנים'!B:G,6,0),"")</f>
        <v/>
      </c>
      <c r="F777" s="702" t="str">
        <f>IFERROR(VLOOKUP(C:C,'מצבת ורישום גנים'!B:I,8,0),"  ")</f>
        <v xml:space="preserve">  </v>
      </c>
      <c r="G777" s="702" t="str">
        <f>IFERROR(VLOOKUP(C:C,'מצבת ורישום גנים'!B:H,4,0),"")</f>
        <v/>
      </c>
      <c r="H777" s="702" t="str">
        <f>IFERROR(VLOOKUP(C:C,'מצבת ורישום גנים'!B:H,5,0),"")</f>
        <v/>
      </c>
      <c r="I777" s="154"/>
      <c r="J777" s="154"/>
    </row>
    <row r="778" spans="2:10" ht="15" x14ac:dyDescent="0.25">
      <c r="B778" s="193">
        <v>763</v>
      </c>
      <c r="C778" s="700" t="str" cm="1">
        <f t="array" ref="C778">IFERROR(
   INDEX('מצבת ורישום גנים'!B:$B,
      SMALL(
         IF(('מצבת ורישום גנים'!$A$3:$A$18000='נתונים כללים (1)'!$C$5),
         ROW('מצבת ורישום גנים'!$A$3:$A$18000)),
      ROW(A763))
   ),
"")</f>
        <v/>
      </c>
      <c r="D778" s="701" t="str">
        <f>IF(C778="", "",
   IFERROR(
      IF(VLOOKUP(C778, 'מצבת ורישום גנים'!B:H,7, FALSE) =$D$3,
         VLOOKUP(C778,'מצבת ורישום גנים'!B:D, 3, FALSE),
         "המוסד לא קיים ברשות"),
   "המוסד לא קיים"))</f>
        <v/>
      </c>
      <c r="E778" s="702" t="str">
        <f>IFERROR(VLOOKUP(C778,'מצבת ורישום גנים'!B:G,6,0),"")</f>
        <v/>
      </c>
      <c r="F778" s="702" t="str">
        <f>IFERROR(VLOOKUP(C:C,'מצבת ורישום גנים'!B:I,8,0),"  ")</f>
        <v xml:space="preserve">  </v>
      </c>
      <c r="G778" s="702" t="str">
        <f>IFERROR(VLOOKUP(C:C,'מצבת ורישום גנים'!B:H,4,0),"")</f>
        <v/>
      </c>
      <c r="H778" s="702" t="str">
        <f>IFERROR(VLOOKUP(C:C,'מצבת ורישום גנים'!B:H,5,0),"")</f>
        <v/>
      </c>
      <c r="I778" s="154"/>
      <c r="J778" s="154"/>
    </row>
    <row r="779" spans="2:10" ht="15" x14ac:dyDescent="0.25">
      <c r="B779" s="193">
        <v>764</v>
      </c>
      <c r="C779" s="700" t="str" cm="1">
        <f t="array" ref="C779">IFERROR(
   INDEX('מצבת ורישום גנים'!B:$B,
      SMALL(
         IF(('מצבת ורישום גנים'!$A$3:$A$18000='נתונים כללים (1)'!$C$5),
         ROW('מצבת ורישום גנים'!$A$3:$A$18000)),
      ROW(A764))
   ),
"")</f>
        <v/>
      </c>
      <c r="D779" s="701" t="str">
        <f>IF(C779="", "",
   IFERROR(
      IF(VLOOKUP(C779, 'מצבת ורישום גנים'!B:H,7, FALSE) =$D$3,
         VLOOKUP(C779,'מצבת ורישום גנים'!B:D, 3, FALSE),
         "המוסד לא קיים ברשות"),
   "המוסד לא קיים"))</f>
        <v/>
      </c>
      <c r="E779" s="702" t="str">
        <f>IFERROR(VLOOKUP(C779,'מצבת ורישום גנים'!B:G,6,0),"")</f>
        <v/>
      </c>
      <c r="F779" s="702" t="str">
        <f>IFERROR(VLOOKUP(C:C,'מצבת ורישום גנים'!B:I,8,0),"  ")</f>
        <v xml:space="preserve">  </v>
      </c>
      <c r="G779" s="702" t="str">
        <f>IFERROR(VLOOKUP(C:C,'מצבת ורישום גנים'!B:H,4,0),"")</f>
        <v/>
      </c>
      <c r="H779" s="702" t="str">
        <f>IFERROR(VLOOKUP(C:C,'מצבת ורישום גנים'!B:H,5,0),"")</f>
        <v/>
      </c>
      <c r="I779" s="154"/>
      <c r="J779" s="154"/>
    </row>
    <row r="780" spans="2:10" ht="15" x14ac:dyDescent="0.25">
      <c r="B780" s="193">
        <v>765</v>
      </c>
      <c r="C780" s="700" t="str" cm="1">
        <f t="array" ref="C780">IFERROR(
   INDEX('מצבת ורישום גנים'!B:$B,
      SMALL(
         IF(('מצבת ורישום גנים'!$A$3:$A$18000='נתונים כללים (1)'!$C$5),
         ROW('מצבת ורישום גנים'!$A$3:$A$18000)),
      ROW(A765))
   ),
"")</f>
        <v/>
      </c>
      <c r="D780" s="701" t="str">
        <f>IF(C780="", "",
   IFERROR(
      IF(VLOOKUP(C780, 'מצבת ורישום גנים'!B:H,7, FALSE) =$D$3,
         VLOOKUP(C780,'מצבת ורישום גנים'!B:D, 3, FALSE),
         "המוסד לא קיים ברשות"),
   "המוסד לא קיים"))</f>
        <v/>
      </c>
      <c r="E780" s="702" t="str">
        <f>IFERROR(VLOOKUP(C780,'מצבת ורישום גנים'!B:G,6,0),"")</f>
        <v/>
      </c>
      <c r="F780" s="702" t="str">
        <f>IFERROR(VLOOKUP(C:C,'מצבת ורישום גנים'!B:I,8,0),"  ")</f>
        <v xml:space="preserve">  </v>
      </c>
      <c r="G780" s="702" t="str">
        <f>IFERROR(VLOOKUP(C:C,'מצבת ורישום גנים'!B:H,4,0),"")</f>
        <v/>
      </c>
      <c r="H780" s="702" t="str">
        <f>IFERROR(VLOOKUP(C:C,'מצבת ורישום גנים'!B:H,5,0),"")</f>
        <v/>
      </c>
      <c r="I780" s="154"/>
      <c r="J780" s="154"/>
    </row>
    <row r="781" spans="2:10" ht="15" x14ac:dyDescent="0.25">
      <c r="B781" s="193">
        <v>766</v>
      </c>
      <c r="C781" s="700" t="str" cm="1">
        <f t="array" ref="C781">IFERROR(
   INDEX('מצבת ורישום גנים'!B:$B,
      SMALL(
         IF(('מצבת ורישום גנים'!$A$3:$A$18000='נתונים כללים (1)'!$C$5),
         ROW('מצבת ורישום גנים'!$A$3:$A$18000)),
      ROW(A766))
   ),
"")</f>
        <v/>
      </c>
      <c r="D781" s="701" t="str">
        <f>IF(C781="", "",
   IFERROR(
      IF(VLOOKUP(C781, 'מצבת ורישום גנים'!B:H,7, FALSE) =$D$3,
         VLOOKUP(C781,'מצבת ורישום גנים'!B:D, 3, FALSE),
         "המוסד לא קיים ברשות"),
   "המוסד לא קיים"))</f>
        <v/>
      </c>
      <c r="E781" s="702" t="str">
        <f>IFERROR(VLOOKUP(C781,'מצבת ורישום גנים'!B:G,6,0),"")</f>
        <v/>
      </c>
      <c r="F781" s="702" t="str">
        <f>IFERROR(VLOOKUP(C:C,'מצבת ורישום גנים'!B:I,8,0),"  ")</f>
        <v xml:space="preserve">  </v>
      </c>
      <c r="G781" s="702" t="str">
        <f>IFERROR(VLOOKUP(C:C,'מצבת ורישום גנים'!B:H,4,0),"")</f>
        <v/>
      </c>
      <c r="H781" s="702" t="str">
        <f>IFERROR(VLOOKUP(C:C,'מצבת ורישום גנים'!B:H,5,0),"")</f>
        <v/>
      </c>
      <c r="I781" s="154"/>
      <c r="J781" s="154"/>
    </row>
    <row r="782" spans="2:10" ht="15" x14ac:dyDescent="0.25">
      <c r="B782" s="193">
        <v>767</v>
      </c>
      <c r="C782" s="700" t="str" cm="1">
        <f t="array" ref="C782">IFERROR(
   INDEX('מצבת ורישום גנים'!B:$B,
      SMALL(
         IF(('מצבת ורישום גנים'!$A$3:$A$18000='נתונים כללים (1)'!$C$5),
         ROW('מצבת ורישום גנים'!$A$3:$A$18000)),
      ROW(A767))
   ),
"")</f>
        <v/>
      </c>
      <c r="D782" s="701" t="str">
        <f>IF(C782="", "",
   IFERROR(
      IF(VLOOKUP(C782, 'מצבת ורישום גנים'!B:H,7, FALSE) =$D$3,
         VLOOKUP(C782,'מצבת ורישום גנים'!B:D, 3, FALSE),
         "המוסד לא קיים ברשות"),
   "המוסד לא קיים"))</f>
        <v/>
      </c>
      <c r="E782" s="702" t="str">
        <f>IFERROR(VLOOKUP(C782,'מצבת ורישום גנים'!B:G,6,0),"")</f>
        <v/>
      </c>
      <c r="F782" s="702" t="str">
        <f>IFERROR(VLOOKUP(C:C,'מצבת ורישום גנים'!B:I,8,0),"  ")</f>
        <v xml:space="preserve">  </v>
      </c>
      <c r="G782" s="702" t="str">
        <f>IFERROR(VLOOKUP(C:C,'מצבת ורישום גנים'!B:H,4,0),"")</f>
        <v/>
      </c>
      <c r="H782" s="702" t="str">
        <f>IFERROR(VLOOKUP(C:C,'מצבת ורישום גנים'!B:H,5,0),"")</f>
        <v/>
      </c>
      <c r="I782" s="154"/>
      <c r="J782" s="154"/>
    </row>
    <row r="783" spans="2:10" ht="15" x14ac:dyDescent="0.25">
      <c r="B783" s="193">
        <v>768</v>
      </c>
      <c r="C783" s="700" t="str" cm="1">
        <f t="array" ref="C783">IFERROR(
   INDEX('מצבת ורישום גנים'!B:$B,
      SMALL(
         IF(('מצבת ורישום גנים'!$A$3:$A$18000='נתונים כללים (1)'!$C$5),
         ROW('מצבת ורישום גנים'!$A$3:$A$18000)),
      ROW(A768))
   ),
"")</f>
        <v/>
      </c>
      <c r="D783" s="701" t="str">
        <f>IF(C783="", "",
   IFERROR(
      IF(VLOOKUP(C783, 'מצבת ורישום גנים'!B:H,7, FALSE) =$D$3,
         VLOOKUP(C783,'מצבת ורישום גנים'!B:D, 3, FALSE),
         "המוסד לא קיים ברשות"),
   "המוסד לא קיים"))</f>
        <v/>
      </c>
      <c r="E783" s="702" t="str">
        <f>IFERROR(VLOOKUP(C783,'מצבת ורישום גנים'!B:G,6,0),"")</f>
        <v/>
      </c>
      <c r="F783" s="702" t="str">
        <f>IFERROR(VLOOKUP(C:C,'מצבת ורישום גנים'!B:I,8,0),"  ")</f>
        <v xml:space="preserve">  </v>
      </c>
      <c r="G783" s="702" t="str">
        <f>IFERROR(VLOOKUP(C:C,'מצבת ורישום גנים'!B:H,4,0),"")</f>
        <v/>
      </c>
      <c r="H783" s="702" t="str">
        <f>IFERROR(VLOOKUP(C:C,'מצבת ורישום גנים'!B:H,5,0),"")</f>
        <v/>
      </c>
      <c r="I783" s="154"/>
      <c r="J783" s="154"/>
    </row>
    <row r="784" spans="2:10" ht="15" x14ac:dyDescent="0.25">
      <c r="B784" s="193">
        <v>769</v>
      </c>
      <c r="C784" s="700" t="str" cm="1">
        <f t="array" ref="C784">IFERROR(
   INDEX('מצבת ורישום גנים'!B:$B,
      SMALL(
         IF(('מצבת ורישום גנים'!$A$3:$A$18000='נתונים כללים (1)'!$C$5),
         ROW('מצבת ורישום גנים'!$A$3:$A$18000)),
      ROW(A769))
   ),
"")</f>
        <v/>
      </c>
      <c r="D784" s="701" t="str">
        <f>IF(C784="", "",
   IFERROR(
      IF(VLOOKUP(C784, 'מצבת ורישום גנים'!B:H,7, FALSE) =$D$3,
         VLOOKUP(C784,'מצבת ורישום גנים'!B:D, 3, FALSE),
         "המוסד לא קיים ברשות"),
   "המוסד לא קיים"))</f>
        <v/>
      </c>
      <c r="E784" s="702" t="str">
        <f>IFERROR(VLOOKUP(C784,'מצבת ורישום גנים'!B:G,6,0),"")</f>
        <v/>
      </c>
      <c r="F784" s="702" t="str">
        <f>IFERROR(VLOOKUP(C:C,'מצבת ורישום גנים'!B:I,8,0),"  ")</f>
        <v xml:space="preserve">  </v>
      </c>
      <c r="G784" s="702" t="str">
        <f>IFERROR(VLOOKUP(C:C,'מצבת ורישום גנים'!B:H,4,0),"")</f>
        <v/>
      </c>
      <c r="H784" s="702" t="str">
        <f>IFERROR(VLOOKUP(C:C,'מצבת ורישום גנים'!B:H,5,0),"")</f>
        <v/>
      </c>
      <c r="I784" s="154"/>
      <c r="J784" s="154"/>
    </row>
    <row r="785" spans="2:10" ht="15" x14ac:dyDescent="0.25">
      <c r="B785" s="193">
        <v>770</v>
      </c>
      <c r="C785" s="700" t="str" cm="1">
        <f t="array" ref="C785">IFERROR(
   INDEX('מצבת ורישום גנים'!B:$B,
      SMALL(
         IF(('מצבת ורישום גנים'!$A$3:$A$18000='נתונים כללים (1)'!$C$5),
         ROW('מצבת ורישום גנים'!$A$3:$A$18000)),
      ROW(A770))
   ),
"")</f>
        <v/>
      </c>
      <c r="D785" s="701" t="str">
        <f>IF(C785="", "",
   IFERROR(
      IF(VLOOKUP(C785, 'מצבת ורישום גנים'!B:H,7, FALSE) =$D$3,
         VLOOKUP(C785,'מצבת ורישום גנים'!B:D, 3, FALSE),
         "המוסד לא קיים ברשות"),
   "המוסד לא קיים"))</f>
        <v/>
      </c>
      <c r="E785" s="702" t="str">
        <f>IFERROR(VLOOKUP(C785,'מצבת ורישום גנים'!B:G,6,0),"")</f>
        <v/>
      </c>
      <c r="F785" s="702" t="str">
        <f>IFERROR(VLOOKUP(C:C,'מצבת ורישום גנים'!B:I,8,0),"  ")</f>
        <v xml:space="preserve">  </v>
      </c>
      <c r="G785" s="702" t="str">
        <f>IFERROR(VLOOKUP(C:C,'מצבת ורישום גנים'!B:H,4,0),"")</f>
        <v/>
      </c>
      <c r="H785" s="702" t="str">
        <f>IFERROR(VLOOKUP(C:C,'מצבת ורישום גנים'!B:H,5,0),"")</f>
        <v/>
      </c>
      <c r="I785" s="154"/>
      <c r="J785" s="154"/>
    </row>
    <row r="786" spans="2:10" ht="15" x14ac:dyDescent="0.25">
      <c r="B786" s="193">
        <v>771</v>
      </c>
      <c r="C786" s="700" t="str" cm="1">
        <f t="array" ref="C786">IFERROR(
   INDEX('מצבת ורישום גנים'!B:$B,
      SMALL(
         IF(('מצבת ורישום גנים'!$A$3:$A$18000='נתונים כללים (1)'!$C$5),
         ROW('מצבת ורישום גנים'!$A$3:$A$18000)),
      ROW(A771))
   ),
"")</f>
        <v/>
      </c>
      <c r="D786" s="701" t="str">
        <f>IF(C786="", "",
   IFERROR(
      IF(VLOOKUP(C786, 'מצבת ורישום גנים'!B:H,7, FALSE) =$D$3,
         VLOOKUP(C786,'מצבת ורישום גנים'!B:D, 3, FALSE),
         "המוסד לא קיים ברשות"),
   "המוסד לא קיים"))</f>
        <v/>
      </c>
      <c r="E786" s="702" t="str">
        <f>IFERROR(VLOOKUP(C786,'מצבת ורישום גנים'!B:G,6,0),"")</f>
        <v/>
      </c>
      <c r="F786" s="702" t="str">
        <f>IFERROR(VLOOKUP(C:C,'מצבת ורישום גנים'!B:I,8,0),"  ")</f>
        <v xml:space="preserve">  </v>
      </c>
      <c r="G786" s="702" t="str">
        <f>IFERROR(VLOOKUP(C:C,'מצבת ורישום גנים'!B:H,4,0),"")</f>
        <v/>
      </c>
      <c r="H786" s="702" t="str">
        <f>IFERROR(VLOOKUP(C:C,'מצבת ורישום גנים'!B:H,5,0),"")</f>
        <v/>
      </c>
      <c r="I786" s="154"/>
      <c r="J786" s="154"/>
    </row>
    <row r="787" spans="2:10" ht="15" x14ac:dyDescent="0.25">
      <c r="B787" s="193">
        <v>772</v>
      </c>
      <c r="C787" s="700" t="str" cm="1">
        <f t="array" ref="C787">IFERROR(
   INDEX('מצבת ורישום גנים'!B:$B,
      SMALL(
         IF(('מצבת ורישום גנים'!$A$3:$A$18000='נתונים כללים (1)'!$C$5),
         ROW('מצבת ורישום גנים'!$A$3:$A$18000)),
      ROW(A772))
   ),
"")</f>
        <v/>
      </c>
      <c r="D787" s="701" t="str">
        <f>IF(C787="", "",
   IFERROR(
      IF(VLOOKUP(C787, 'מצבת ורישום גנים'!B:H,7, FALSE) =$D$3,
         VLOOKUP(C787,'מצבת ורישום גנים'!B:D, 3, FALSE),
         "המוסד לא קיים ברשות"),
   "המוסד לא קיים"))</f>
        <v/>
      </c>
      <c r="E787" s="702" t="str">
        <f>IFERROR(VLOOKUP(C787,'מצבת ורישום גנים'!B:G,6,0),"")</f>
        <v/>
      </c>
      <c r="F787" s="702" t="str">
        <f>IFERROR(VLOOKUP(C:C,'מצבת ורישום גנים'!B:I,8,0),"  ")</f>
        <v xml:space="preserve">  </v>
      </c>
      <c r="G787" s="702" t="str">
        <f>IFERROR(VLOOKUP(C:C,'מצבת ורישום גנים'!B:H,4,0),"")</f>
        <v/>
      </c>
      <c r="H787" s="702" t="str">
        <f>IFERROR(VLOOKUP(C:C,'מצבת ורישום גנים'!B:H,5,0),"")</f>
        <v/>
      </c>
      <c r="I787" s="154"/>
      <c r="J787" s="154"/>
    </row>
    <row r="788" spans="2:10" ht="15" x14ac:dyDescent="0.25">
      <c r="B788" s="193">
        <v>773</v>
      </c>
      <c r="C788" s="700" t="str" cm="1">
        <f t="array" ref="C788">IFERROR(
   INDEX('מצבת ורישום גנים'!B:$B,
      SMALL(
         IF(('מצבת ורישום גנים'!$A$3:$A$18000='נתונים כללים (1)'!$C$5),
         ROW('מצבת ורישום גנים'!$A$3:$A$18000)),
      ROW(A773))
   ),
"")</f>
        <v/>
      </c>
      <c r="D788" s="701" t="str">
        <f>IF(C788="", "",
   IFERROR(
      IF(VLOOKUP(C788, 'מצבת ורישום גנים'!B:H,7, FALSE) =$D$3,
         VLOOKUP(C788,'מצבת ורישום גנים'!B:D, 3, FALSE),
         "המוסד לא קיים ברשות"),
   "המוסד לא קיים"))</f>
        <v/>
      </c>
      <c r="E788" s="702" t="str">
        <f>IFERROR(VLOOKUP(C788,'מצבת ורישום גנים'!B:G,6,0),"")</f>
        <v/>
      </c>
      <c r="F788" s="702" t="str">
        <f>IFERROR(VLOOKUP(C:C,'מצבת ורישום גנים'!B:I,8,0),"  ")</f>
        <v xml:space="preserve">  </v>
      </c>
      <c r="G788" s="702" t="str">
        <f>IFERROR(VLOOKUP(C:C,'מצבת ורישום גנים'!B:H,4,0),"")</f>
        <v/>
      </c>
      <c r="H788" s="702" t="str">
        <f>IFERROR(VLOOKUP(C:C,'מצבת ורישום גנים'!B:H,5,0),"")</f>
        <v/>
      </c>
      <c r="I788" s="154"/>
      <c r="J788" s="154"/>
    </row>
    <row r="789" spans="2:10" ht="15" x14ac:dyDescent="0.25">
      <c r="B789" s="193">
        <v>774</v>
      </c>
      <c r="C789" s="700" t="str" cm="1">
        <f t="array" ref="C789">IFERROR(
   INDEX('מצבת ורישום גנים'!B:$B,
      SMALL(
         IF(('מצבת ורישום גנים'!$A$3:$A$18000='נתונים כללים (1)'!$C$5),
         ROW('מצבת ורישום גנים'!$A$3:$A$18000)),
      ROW(A774))
   ),
"")</f>
        <v/>
      </c>
      <c r="D789" s="701" t="str">
        <f>IF(C789="", "",
   IFERROR(
      IF(VLOOKUP(C789, 'מצבת ורישום גנים'!B:H,7, FALSE) =$D$3,
         VLOOKUP(C789,'מצבת ורישום גנים'!B:D, 3, FALSE),
         "המוסד לא קיים ברשות"),
   "המוסד לא קיים"))</f>
        <v/>
      </c>
      <c r="E789" s="702" t="str">
        <f>IFERROR(VLOOKUP(C789,'מצבת ורישום גנים'!B:G,6,0),"")</f>
        <v/>
      </c>
      <c r="F789" s="702" t="str">
        <f>IFERROR(VLOOKUP(C:C,'מצבת ורישום גנים'!B:I,8,0),"  ")</f>
        <v xml:space="preserve">  </v>
      </c>
      <c r="G789" s="702" t="str">
        <f>IFERROR(VLOOKUP(C:C,'מצבת ורישום גנים'!B:H,4,0),"")</f>
        <v/>
      </c>
      <c r="H789" s="702" t="str">
        <f>IFERROR(VLOOKUP(C:C,'מצבת ורישום גנים'!B:H,5,0),"")</f>
        <v/>
      </c>
      <c r="I789" s="154"/>
      <c r="J789" s="154"/>
    </row>
    <row r="790" spans="2:10" ht="15" x14ac:dyDescent="0.25">
      <c r="B790" s="193">
        <v>775</v>
      </c>
      <c r="C790" s="700" t="str" cm="1">
        <f t="array" ref="C790">IFERROR(
   INDEX('מצבת ורישום גנים'!B:$B,
      SMALL(
         IF(('מצבת ורישום גנים'!$A$3:$A$18000='נתונים כללים (1)'!$C$5),
         ROW('מצבת ורישום גנים'!$A$3:$A$18000)),
      ROW(A775))
   ),
"")</f>
        <v/>
      </c>
      <c r="D790" s="701" t="str">
        <f>IF(C790="", "",
   IFERROR(
      IF(VLOOKUP(C790, 'מצבת ורישום גנים'!B:H,7, FALSE) =$D$3,
         VLOOKUP(C790,'מצבת ורישום גנים'!B:D, 3, FALSE),
         "המוסד לא קיים ברשות"),
   "המוסד לא קיים"))</f>
        <v/>
      </c>
      <c r="E790" s="702" t="str">
        <f>IFERROR(VLOOKUP(C790,'מצבת ורישום גנים'!B:G,6,0),"")</f>
        <v/>
      </c>
      <c r="F790" s="702" t="str">
        <f>IFERROR(VLOOKUP(C:C,'מצבת ורישום גנים'!B:I,8,0),"  ")</f>
        <v xml:space="preserve">  </v>
      </c>
      <c r="G790" s="702" t="str">
        <f>IFERROR(VLOOKUP(C:C,'מצבת ורישום גנים'!B:H,4,0),"")</f>
        <v/>
      </c>
      <c r="H790" s="702" t="str">
        <f>IFERROR(VLOOKUP(C:C,'מצבת ורישום גנים'!B:H,5,0),"")</f>
        <v/>
      </c>
      <c r="I790" s="154"/>
      <c r="J790" s="154"/>
    </row>
    <row r="791" spans="2:10" ht="15" x14ac:dyDescent="0.25">
      <c r="B791" s="193">
        <v>776</v>
      </c>
      <c r="C791" s="700" t="str" cm="1">
        <f t="array" ref="C791">IFERROR(
   INDEX('מצבת ורישום גנים'!B:$B,
      SMALL(
         IF(('מצבת ורישום גנים'!$A$3:$A$18000='נתונים כללים (1)'!$C$5),
         ROW('מצבת ורישום גנים'!$A$3:$A$18000)),
      ROW(A776))
   ),
"")</f>
        <v/>
      </c>
      <c r="D791" s="701" t="str">
        <f>IF(C791="", "",
   IFERROR(
      IF(VLOOKUP(C791, 'מצבת ורישום גנים'!B:H,7, FALSE) =$D$3,
         VLOOKUP(C791,'מצבת ורישום גנים'!B:D, 3, FALSE),
         "המוסד לא קיים ברשות"),
   "המוסד לא קיים"))</f>
        <v/>
      </c>
      <c r="E791" s="702" t="str">
        <f>IFERROR(VLOOKUP(C791,'מצבת ורישום גנים'!B:G,6,0),"")</f>
        <v/>
      </c>
      <c r="F791" s="702" t="str">
        <f>IFERROR(VLOOKUP(C:C,'מצבת ורישום גנים'!B:I,8,0),"  ")</f>
        <v xml:space="preserve">  </v>
      </c>
      <c r="G791" s="702" t="str">
        <f>IFERROR(VLOOKUP(C:C,'מצבת ורישום גנים'!B:H,4,0),"")</f>
        <v/>
      </c>
      <c r="H791" s="702" t="str">
        <f>IFERROR(VLOOKUP(C:C,'מצבת ורישום גנים'!B:H,5,0),"")</f>
        <v/>
      </c>
      <c r="I791" s="154"/>
      <c r="J791" s="154"/>
    </row>
    <row r="792" spans="2:10" ht="15" x14ac:dyDescent="0.25">
      <c r="B792" s="193">
        <v>777</v>
      </c>
      <c r="C792" s="700" t="str" cm="1">
        <f t="array" ref="C792">IFERROR(
   INDEX('מצבת ורישום גנים'!B:$B,
      SMALL(
         IF(('מצבת ורישום גנים'!$A$3:$A$18000='נתונים כללים (1)'!$C$5),
         ROW('מצבת ורישום גנים'!$A$3:$A$18000)),
      ROW(A777))
   ),
"")</f>
        <v/>
      </c>
      <c r="D792" s="701" t="str">
        <f>IF(C792="", "",
   IFERROR(
      IF(VLOOKUP(C792, 'מצבת ורישום גנים'!B:H,7, FALSE) =$D$3,
         VLOOKUP(C792,'מצבת ורישום גנים'!B:D, 3, FALSE),
         "המוסד לא קיים ברשות"),
   "המוסד לא קיים"))</f>
        <v/>
      </c>
      <c r="E792" s="702" t="str">
        <f>IFERROR(VLOOKUP(C792,'מצבת ורישום גנים'!B:G,6,0),"")</f>
        <v/>
      </c>
      <c r="F792" s="702" t="str">
        <f>IFERROR(VLOOKUP(C:C,'מצבת ורישום גנים'!B:I,8,0),"  ")</f>
        <v xml:space="preserve">  </v>
      </c>
      <c r="G792" s="702" t="str">
        <f>IFERROR(VLOOKUP(C:C,'מצבת ורישום גנים'!B:H,4,0),"")</f>
        <v/>
      </c>
      <c r="H792" s="702" t="str">
        <f>IFERROR(VLOOKUP(C:C,'מצבת ורישום גנים'!B:H,5,0),"")</f>
        <v/>
      </c>
      <c r="I792" s="154"/>
      <c r="J792" s="154"/>
    </row>
    <row r="793" spans="2:10" ht="15" x14ac:dyDescent="0.25">
      <c r="B793" s="193">
        <v>778</v>
      </c>
      <c r="C793" s="700" t="str" cm="1">
        <f t="array" ref="C793">IFERROR(
   INDEX('מצבת ורישום גנים'!B:$B,
      SMALL(
         IF(('מצבת ורישום גנים'!$A$3:$A$18000='נתונים כללים (1)'!$C$5),
         ROW('מצבת ורישום גנים'!$A$3:$A$18000)),
      ROW(A778))
   ),
"")</f>
        <v/>
      </c>
      <c r="D793" s="701" t="str">
        <f>IF(C793="", "",
   IFERROR(
      IF(VLOOKUP(C793, 'מצבת ורישום גנים'!B:H,7, FALSE) =$D$3,
         VLOOKUP(C793,'מצבת ורישום גנים'!B:D, 3, FALSE),
         "המוסד לא קיים ברשות"),
   "המוסד לא קיים"))</f>
        <v/>
      </c>
      <c r="E793" s="702" t="str">
        <f>IFERROR(VLOOKUP(C793,'מצבת ורישום גנים'!B:G,6,0),"")</f>
        <v/>
      </c>
      <c r="F793" s="702" t="str">
        <f>IFERROR(VLOOKUP(C:C,'מצבת ורישום גנים'!B:I,8,0),"  ")</f>
        <v xml:space="preserve">  </v>
      </c>
      <c r="G793" s="702" t="str">
        <f>IFERROR(VLOOKUP(C:C,'מצבת ורישום גנים'!B:H,4,0),"")</f>
        <v/>
      </c>
      <c r="H793" s="702" t="str">
        <f>IFERROR(VLOOKUP(C:C,'מצבת ורישום גנים'!B:H,5,0),"")</f>
        <v/>
      </c>
      <c r="I793" s="154"/>
      <c r="J793" s="154"/>
    </row>
    <row r="794" spans="2:10" ht="15" x14ac:dyDescent="0.25">
      <c r="B794" s="193">
        <v>779</v>
      </c>
      <c r="C794" s="700" t="str" cm="1">
        <f t="array" ref="C794">IFERROR(
   INDEX('מצבת ורישום גנים'!B:$B,
      SMALL(
         IF(('מצבת ורישום גנים'!$A$3:$A$18000='נתונים כללים (1)'!$C$5),
         ROW('מצבת ורישום גנים'!$A$3:$A$18000)),
      ROW(A779))
   ),
"")</f>
        <v/>
      </c>
      <c r="D794" s="701" t="str">
        <f>IF(C794="", "",
   IFERROR(
      IF(VLOOKUP(C794, 'מצבת ורישום גנים'!B:H,7, FALSE) =$D$3,
         VLOOKUP(C794,'מצבת ורישום גנים'!B:D, 3, FALSE),
         "המוסד לא קיים ברשות"),
   "המוסד לא קיים"))</f>
        <v/>
      </c>
      <c r="E794" s="702" t="str">
        <f>IFERROR(VLOOKUP(C794,'מצבת ורישום גנים'!B:G,6,0),"")</f>
        <v/>
      </c>
      <c r="F794" s="702" t="str">
        <f>IFERROR(VLOOKUP(C:C,'מצבת ורישום גנים'!B:I,8,0),"  ")</f>
        <v xml:space="preserve">  </v>
      </c>
      <c r="G794" s="702" t="str">
        <f>IFERROR(VLOOKUP(C:C,'מצבת ורישום גנים'!B:H,4,0),"")</f>
        <v/>
      </c>
      <c r="H794" s="702" t="str">
        <f>IFERROR(VLOOKUP(C:C,'מצבת ורישום גנים'!B:H,5,0),"")</f>
        <v/>
      </c>
      <c r="I794" s="154"/>
      <c r="J794" s="154"/>
    </row>
    <row r="795" spans="2:10" ht="15" x14ac:dyDescent="0.25">
      <c r="B795" s="193">
        <v>780</v>
      </c>
      <c r="C795" s="700" t="str" cm="1">
        <f t="array" ref="C795">IFERROR(
   INDEX('מצבת ורישום גנים'!B:$B,
      SMALL(
         IF(('מצבת ורישום גנים'!$A$3:$A$18000='נתונים כללים (1)'!$C$5),
         ROW('מצבת ורישום גנים'!$A$3:$A$18000)),
      ROW(A780))
   ),
"")</f>
        <v/>
      </c>
      <c r="D795" s="701" t="str">
        <f>IF(C795="", "",
   IFERROR(
      IF(VLOOKUP(C795, 'מצבת ורישום גנים'!B:H,7, FALSE) =$D$3,
         VLOOKUP(C795,'מצבת ורישום גנים'!B:D, 3, FALSE),
         "המוסד לא קיים ברשות"),
   "המוסד לא קיים"))</f>
        <v/>
      </c>
      <c r="E795" s="702" t="str">
        <f>IFERROR(VLOOKUP(C795,'מצבת ורישום גנים'!B:G,6,0),"")</f>
        <v/>
      </c>
      <c r="F795" s="702" t="str">
        <f>IFERROR(VLOOKUP(C:C,'מצבת ורישום גנים'!B:I,8,0),"  ")</f>
        <v xml:space="preserve">  </v>
      </c>
      <c r="G795" s="702" t="str">
        <f>IFERROR(VLOOKUP(C:C,'מצבת ורישום גנים'!B:H,4,0),"")</f>
        <v/>
      </c>
      <c r="H795" s="702" t="str">
        <f>IFERROR(VLOOKUP(C:C,'מצבת ורישום גנים'!B:H,5,0),"")</f>
        <v/>
      </c>
      <c r="I795" s="154"/>
      <c r="J795" s="154"/>
    </row>
    <row r="796" spans="2:10" ht="15" x14ac:dyDescent="0.25">
      <c r="B796" s="193">
        <v>781</v>
      </c>
      <c r="C796" s="700" t="str" cm="1">
        <f t="array" ref="C796">IFERROR(
   INDEX('מצבת ורישום גנים'!B:$B,
      SMALL(
         IF(('מצבת ורישום גנים'!$A$3:$A$18000='נתונים כללים (1)'!$C$5),
         ROW('מצבת ורישום גנים'!$A$3:$A$18000)),
      ROW(A781))
   ),
"")</f>
        <v/>
      </c>
      <c r="D796" s="701" t="str">
        <f>IF(C796="", "",
   IFERROR(
      IF(VLOOKUP(C796, 'מצבת ורישום גנים'!B:H,7, FALSE) =$D$3,
         VLOOKUP(C796,'מצבת ורישום גנים'!B:D, 3, FALSE),
         "המוסד לא קיים ברשות"),
   "המוסד לא קיים"))</f>
        <v/>
      </c>
      <c r="E796" s="702" t="str">
        <f>IFERROR(VLOOKUP(C796,'מצבת ורישום גנים'!B:G,6,0),"")</f>
        <v/>
      </c>
      <c r="F796" s="702" t="str">
        <f>IFERROR(VLOOKUP(C:C,'מצבת ורישום גנים'!B:I,8,0),"  ")</f>
        <v xml:space="preserve">  </v>
      </c>
      <c r="G796" s="702" t="str">
        <f>IFERROR(VLOOKUP(C:C,'מצבת ורישום גנים'!B:H,4,0),"")</f>
        <v/>
      </c>
      <c r="H796" s="702" t="str">
        <f>IFERROR(VLOOKUP(C:C,'מצבת ורישום גנים'!B:H,5,0),"")</f>
        <v/>
      </c>
      <c r="I796" s="154"/>
      <c r="J796" s="154"/>
    </row>
    <row r="797" spans="2:10" ht="15" x14ac:dyDescent="0.25">
      <c r="B797" s="193">
        <v>782</v>
      </c>
      <c r="C797" s="700" t="str" cm="1">
        <f t="array" ref="C797">IFERROR(
   INDEX('מצבת ורישום גנים'!B:$B,
      SMALL(
         IF(('מצבת ורישום גנים'!$A$3:$A$18000='נתונים כללים (1)'!$C$5),
         ROW('מצבת ורישום גנים'!$A$3:$A$18000)),
      ROW(A782))
   ),
"")</f>
        <v/>
      </c>
      <c r="D797" s="701" t="str">
        <f>IF(C797="", "",
   IFERROR(
      IF(VLOOKUP(C797, 'מצבת ורישום גנים'!B:H,7, FALSE) =$D$3,
         VLOOKUP(C797,'מצבת ורישום גנים'!B:D, 3, FALSE),
         "המוסד לא קיים ברשות"),
   "המוסד לא קיים"))</f>
        <v/>
      </c>
      <c r="E797" s="702" t="str">
        <f>IFERROR(VLOOKUP(C797,'מצבת ורישום גנים'!B:G,6,0),"")</f>
        <v/>
      </c>
      <c r="F797" s="702" t="str">
        <f>IFERROR(VLOOKUP(C:C,'מצבת ורישום גנים'!B:I,8,0),"  ")</f>
        <v xml:space="preserve">  </v>
      </c>
      <c r="G797" s="702" t="str">
        <f>IFERROR(VLOOKUP(C:C,'מצבת ורישום גנים'!B:H,4,0),"")</f>
        <v/>
      </c>
      <c r="H797" s="702" t="str">
        <f>IFERROR(VLOOKUP(C:C,'מצבת ורישום גנים'!B:H,5,0),"")</f>
        <v/>
      </c>
      <c r="I797" s="154"/>
      <c r="J797" s="154"/>
    </row>
    <row r="798" spans="2:10" ht="15" x14ac:dyDescent="0.25">
      <c r="B798" s="193">
        <v>783</v>
      </c>
      <c r="C798" s="700" t="str" cm="1">
        <f t="array" ref="C798">IFERROR(
   INDEX('מצבת ורישום גנים'!B:$B,
      SMALL(
         IF(('מצבת ורישום גנים'!$A$3:$A$18000='נתונים כללים (1)'!$C$5),
         ROW('מצבת ורישום גנים'!$A$3:$A$18000)),
      ROW(A783))
   ),
"")</f>
        <v/>
      </c>
      <c r="D798" s="701" t="str">
        <f>IF(C798="", "",
   IFERROR(
      IF(VLOOKUP(C798, 'מצבת ורישום גנים'!B:H,7, FALSE) =$D$3,
         VLOOKUP(C798,'מצבת ורישום גנים'!B:D, 3, FALSE),
         "המוסד לא קיים ברשות"),
   "המוסד לא קיים"))</f>
        <v/>
      </c>
      <c r="E798" s="702" t="str">
        <f>IFERROR(VLOOKUP(C798,'מצבת ורישום גנים'!B:G,6,0),"")</f>
        <v/>
      </c>
      <c r="F798" s="702" t="str">
        <f>IFERROR(VLOOKUP(C:C,'מצבת ורישום גנים'!B:I,8,0),"  ")</f>
        <v xml:space="preserve">  </v>
      </c>
      <c r="G798" s="702" t="str">
        <f>IFERROR(VLOOKUP(C:C,'מצבת ורישום גנים'!B:H,4,0),"")</f>
        <v/>
      </c>
      <c r="H798" s="702" t="str">
        <f>IFERROR(VLOOKUP(C:C,'מצבת ורישום גנים'!B:H,5,0),"")</f>
        <v/>
      </c>
      <c r="I798" s="154"/>
      <c r="J798" s="154"/>
    </row>
    <row r="799" spans="2:10" ht="15" x14ac:dyDescent="0.25">
      <c r="B799" s="193">
        <v>784</v>
      </c>
      <c r="C799" s="700" t="str" cm="1">
        <f t="array" ref="C799">IFERROR(
   INDEX('מצבת ורישום גנים'!B:$B,
      SMALL(
         IF(('מצבת ורישום גנים'!$A$3:$A$18000='נתונים כללים (1)'!$C$5),
         ROW('מצבת ורישום גנים'!$A$3:$A$18000)),
      ROW(A784))
   ),
"")</f>
        <v/>
      </c>
      <c r="D799" s="701" t="str">
        <f>IF(C799="", "",
   IFERROR(
      IF(VLOOKUP(C799, 'מצבת ורישום גנים'!B:H,7, FALSE) =$D$3,
         VLOOKUP(C799,'מצבת ורישום גנים'!B:D, 3, FALSE),
         "המוסד לא קיים ברשות"),
   "המוסד לא קיים"))</f>
        <v/>
      </c>
      <c r="E799" s="702" t="str">
        <f>IFERROR(VLOOKUP(C799,'מצבת ורישום גנים'!B:G,6,0),"")</f>
        <v/>
      </c>
      <c r="F799" s="702" t="str">
        <f>IFERROR(VLOOKUP(C:C,'מצבת ורישום גנים'!B:I,8,0),"  ")</f>
        <v xml:space="preserve">  </v>
      </c>
      <c r="G799" s="702" t="str">
        <f>IFERROR(VLOOKUP(C:C,'מצבת ורישום גנים'!B:H,4,0),"")</f>
        <v/>
      </c>
      <c r="H799" s="702" t="str">
        <f>IFERROR(VLOOKUP(C:C,'מצבת ורישום גנים'!B:H,5,0),"")</f>
        <v/>
      </c>
      <c r="I799" s="154"/>
      <c r="J799" s="154"/>
    </row>
    <row r="800" spans="2:10" ht="15" x14ac:dyDescent="0.25">
      <c r="B800" s="193">
        <v>785</v>
      </c>
      <c r="C800" s="700" t="str" cm="1">
        <f t="array" ref="C800">IFERROR(
   INDEX('מצבת ורישום גנים'!B:$B,
      SMALL(
         IF(('מצבת ורישום גנים'!$A$3:$A$18000='נתונים כללים (1)'!$C$5),
         ROW('מצבת ורישום גנים'!$A$3:$A$18000)),
      ROW(A785))
   ),
"")</f>
        <v/>
      </c>
      <c r="D800" s="701" t="str">
        <f>IF(C800="", "",
   IFERROR(
      IF(VLOOKUP(C800, 'מצבת ורישום גנים'!B:H,7, FALSE) =$D$3,
         VLOOKUP(C800,'מצבת ורישום גנים'!B:D, 3, FALSE),
         "המוסד לא קיים ברשות"),
   "המוסד לא קיים"))</f>
        <v/>
      </c>
      <c r="E800" s="702" t="str">
        <f>IFERROR(VLOOKUP(C800,'מצבת ורישום גנים'!B:G,6,0),"")</f>
        <v/>
      </c>
      <c r="F800" s="702" t="str">
        <f>IFERROR(VLOOKUP(C:C,'מצבת ורישום גנים'!B:I,8,0),"  ")</f>
        <v xml:space="preserve">  </v>
      </c>
      <c r="G800" s="702" t="str">
        <f>IFERROR(VLOOKUP(C:C,'מצבת ורישום גנים'!B:H,4,0),"")</f>
        <v/>
      </c>
      <c r="H800" s="702" t="str">
        <f>IFERROR(VLOOKUP(C:C,'מצבת ורישום גנים'!B:H,5,0),"")</f>
        <v/>
      </c>
      <c r="I800" s="154"/>
      <c r="J800" s="154"/>
    </row>
    <row r="801" spans="2:10" ht="15" x14ac:dyDescent="0.25">
      <c r="B801" s="193">
        <v>786</v>
      </c>
      <c r="C801" s="700" t="str" cm="1">
        <f t="array" ref="C801">IFERROR(
   INDEX('מצבת ורישום גנים'!B:$B,
      SMALL(
         IF(('מצבת ורישום גנים'!$A$3:$A$18000='נתונים כללים (1)'!$C$5),
         ROW('מצבת ורישום גנים'!$A$3:$A$18000)),
      ROW(A786))
   ),
"")</f>
        <v/>
      </c>
      <c r="D801" s="701" t="str">
        <f>IF(C801="", "",
   IFERROR(
      IF(VLOOKUP(C801, 'מצבת ורישום גנים'!B:H,7, FALSE) =$D$3,
         VLOOKUP(C801,'מצבת ורישום גנים'!B:D, 3, FALSE),
         "המוסד לא קיים ברשות"),
   "המוסד לא קיים"))</f>
        <v/>
      </c>
      <c r="E801" s="702" t="str">
        <f>IFERROR(VLOOKUP(C801,'מצבת ורישום גנים'!B:G,6,0),"")</f>
        <v/>
      </c>
      <c r="F801" s="702" t="str">
        <f>IFERROR(VLOOKUP(C:C,'מצבת ורישום גנים'!B:I,8,0),"  ")</f>
        <v xml:space="preserve">  </v>
      </c>
      <c r="G801" s="702" t="str">
        <f>IFERROR(VLOOKUP(C:C,'מצבת ורישום גנים'!B:H,4,0),"")</f>
        <v/>
      </c>
      <c r="H801" s="702" t="str">
        <f>IFERROR(VLOOKUP(C:C,'מצבת ורישום גנים'!B:H,5,0),"")</f>
        <v/>
      </c>
      <c r="I801" s="154"/>
      <c r="J801" s="154"/>
    </row>
    <row r="802" spans="2:10" ht="15" x14ac:dyDescent="0.25">
      <c r="B802" s="193">
        <v>787</v>
      </c>
      <c r="C802" s="700" t="str" cm="1">
        <f t="array" ref="C802">IFERROR(
   INDEX('מצבת ורישום גנים'!B:$B,
      SMALL(
         IF(('מצבת ורישום גנים'!$A$3:$A$18000='נתונים כללים (1)'!$C$5),
         ROW('מצבת ורישום גנים'!$A$3:$A$18000)),
      ROW(A787))
   ),
"")</f>
        <v/>
      </c>
      <c r="D802" s="701" t="str">
        <f>IF(C802="", "",
   IFERROR(
      IF(VLOOKUP(C802, 'מצבת ורישום גנים'!B:H,7, FALSE) =$D$3,
         VLOOKUP(C802,'מצבת ורישום גנים'!B:D, 3, FALSE),
         "המוסד לא קיים ברשות"),
   "המוסד לא קיים"))</f>
        <v/>
      </c>
      <c r="E802" s="702" t="str">
        <f>IFERROR(VLOOKUP(C802,'מצבת ורישום גנים'!B:G,6,0),"")</f>
        <v/>
      </c>
      <c r="F802" s="702" t="str">
        <f>IFERROR(VLOOKUP(C:C,'מצבת ורישום גנים'!B:I,8,0),"  ")</f>
        <v xml:space="preserve">  </v>
      </c>
      <c r="G802" s="702" t="str">
        <f>IFERROR(VLOOKUP(C:C,'מצבת ורישום גנים'!B:H,4,0),"")</f>
        <v/>
      </c>
      <c r="H802" s="702" t="str">
        <f>IFERROR(VLOOKUP(C:C,'מצבת ורישום גנים'!B:H,5,0),"")</f>
        <v/>
      </c>
      <c r="I802" s="154"/>
      <c r="J802" s="154"/>
    </row>
    <row r="803" spans="2:10" ht="15" x14ac:dyDescent="0.25">
      <c r="B803" s="193">
        <v>788</v>
      </c>
      <c r="C803" s="700" t="str" cm="1">
        <f t="array" ref="C803">IFERROR(
   INDEX('מצבת ורישום גנים'!B:$B,
      SMALL(
         IF(('מצבת ורישום גנים'!$A$3:$A$18000='נתונים כללים (1)'!$C$5),
         ROW('מצבת ורישום גנים'!$A$3:$A$18000)),
      ROW(A788))
   ),
"")</f>
        <v/>
      </c>
      <c r="D803" s="701" t="str">
        <f>IF(C803="", "",
   IFERROR(
      IF(VLOOKUP(C803, 'מצבת ורישום גנים'!B:H,7, FALSE) =$D$3,
         VLOOKUP(C803,'מצבת ורישום גנים'!B:D, 3, FALSE),
         "המוסד לא קיים ברשות"),
   "המוסד לא קיים"))</f>
        <v/>
      </c>
      <c r="E803" s="702" t="str">
        <f>IFERROR(VLOOKUP(C803,'מצבת ורישום גנים'!B:G,6,0),"")</f>
        <v/>
      </c>
      <c r="F803" s="702" t="str">
        <f>IFERROR(VLOOKUP(C:C,'מצבת ורישום גנים'!B:I,8,0),"  ")</f>
        <v xml:space="preserve">  </v>
      </c>
      <c r="G803" s="702" t="str">
        <f>IFERROR(VLOOKUP(C:C,'מצבת ורישום גנים'!B:H,4,0),"")</f>
        <v/>
      </c>
      <c r="H803" s="702" t="str">
        <f>IFERROR(VLOOKUP(C:C,'מצבת ורישום גנים'!B:H,5,0),"")</f>
        <v/>
      </c>
      <c r="I803" s="154"/>
      <c r="J803" s="154"/>
    </row>
    <row r="804" spans="2:10" ht="15" x14ac:dyDescent="0.25">
      <c r="B804" s="193">
        <v>789</v>
      </c>
      <c r="C804" s="700" t="str" cm="1">
        <f t="array" ref="C804">IFERROR(
   INDEX('מצבת ורישום גנים'!B:$B,
      SMALL(
         IF(('מצבת ורישום גנים'!$A$3:$A$18000='נתונים כללים (1)'!$C$5),
         ROW('מצבת ורישום גנים'!$A$3:$A$18000)),
      ROW(A789))
   ),
"")</f>
        <v/>
      </c>
      <c r="D804" s="701" t="str">
        <f>IF(C804="", "",
   IFERROR(
      IF(VLOOKUP(C804, 'מצבת ורישום גנים'!B:H,7, FALSE) =$D$3,
         VLOOKUP(C804,'מצבת ורישום גנים'!B:D, 3, FALSE),
         "המוסד לא קיים ברשות"),
   "המוסד לא קיים"))</f>
        <v/>
      </c>
      <c r="E804" s="702" t="str">
        <f>IFERROR(VLOOKUP(C804,'מצבת ורישום גנים'!B:G,6,0),"")</f>
        <v/>
      </c>
      <c r="F804" s="702" t="str">
        <f>IFERROR(VLOOKUP(C:C,'מצבת ורישום גנים'!B:I,8,0),"  ")</f>
        <v xml:space="preserve">  </v>
      </c>
      <c r="G804" s="702" t="str">
        <f>IFERROR(VLOOKUP(C:C,'מצבת ורישום גנים'!B:H,4,0),"")</f>
        <v/>
      </c>
      <c r="H804" s="702" t="str">
        <f>IFERROR(VLOOKUP(C:C,'מצבת ורישום גנים'!B:H,5,0),"")</f>
        <v/>
      </c>
      <c r="I804" s="154"/>
      <c r="J804" s="154"/>
    </row>
    <row r="805" spans="2:10" ht="15" x14ac:dyDescent="0.25">
      <c r="B805" s="193">
        <v>790</v>
      </c>
      <c r="C805" s="700" t="str" cm="1">
        <f t="array" ref="C805">IFERROR(
   INDEX('מצבת ורישום גנים'!B:$B,
      SMALL(
         IF(('מצבת ורישום גנים'!$A$3:$A$18000='נתונים כללים (1)'!$C$5),
         ROW('מצבת ורישום גנים'!$A$3:$A$18000)),
      ROW(A790))
   ),
"")</f>
        <v/>
      </c>
      <c r="D805" s="701" t="str">
        <f>IF(C805="", "",
   IFERROR(
      IF(VLOOKUP(C805, 'מצבת ורישום גנים'!B:H,7, FALSE) =$D$3,
         VLOOKUP(C805,'מצבת ורישום גנים'!B:D, 3, FALSE),
         "המוסד לא קיים ברשות"),
   "המוסד לא קיים"))</f>
        <v/>
      </c>
      <c r="E805" s="702" t="str">
        <f>IFERROR(VLOOKUP(C805,'מצבת ורישום גנים'!B:G,6,0),"")</f>
        <v/>
      </c>
      <c r="F805" s="702" t="str">
        <f>IFERROR(VLOOKUP(C:C,'מצבת ורישום גנים'!B:I,8,0),"  ")</f>
        <v xml:space="preserve">  </v>
      </c>
      <c r="G805" s="702" t="str">
        <f>IFERROR(VLOOKUP(C:C,'מצבת ורישום גנים'!B:H,4,0),"")</f>
        <v/>
      </c>
      <c r="H805" s="702" t="str">
        <f>IFERROR(VLOOKUP(C:C,'מצבת ורישום גנים'!B:H,5,0),"")</f>
        <v/>
      </c>
      <c r="I805" s="154"/>
      <c r="J805" s="154"/>
    </row>
    <row r="806" spans="2:10" ht="15" x14ac:dyDescent="0.25">
      <c r="B806" s="193">
        <v>791</v>
      </c>
      <c r="C806" s="700" t="str" cm="1">
        <f t="array" ref="C806">IFERROR(
   INDEX('מצבת ורישום גנים'!B:$B,
      SMALL(
         IF(('מצבת ורישום גנים'!$A$3:$A$18000='נתונים כללים (1)'!$C$5),
         ROW('מצבת ורישום גנים'!$A$3:$A$18000)),
      ROW(A791))
   ),
"")</f>
        <v/>
      </c>
      <c r="D806" s="701" t="str">
        <f>IF(C806="", "",
   IFERROR(
      IF(VLOOKUP(C806, 'מצבת ורישום גנים'!B:H,7, FALSE) =$D$3,
         VLOOKUP(C806,'מצבת ורישום גנים'!B:D, 3, FALSE),
         "המוסד לא קיים ברשות"),
   "המוסד לא קיים"))</f>
        <v/>
      </c>
      <c r="E806" s="702" t="str">
        <f>IFERROR(VLOOKUP(C806,'מצבת ורישום גנים'!B:G,6,0),"")</f>
        <v/>
      </c>
      <c r="F806" s="702" t="str">
        <f>IFERROR(VLOOKUP(C:C,'מצבת ורישום גנים'!B:I,8,0),"  ")</f>
        <v xml:space="preserve">  </v>
      </c>
      <c r="G806" s="702" t="str">
        <f>IFERROR(VLOOKUP(C:C,'מצבת ורישום גנים'!B:H,4,0),"")</f>
        <v/>
      </c>
      <c r="H806" s="702" t="str">
        <f>IFERROR(VLOOKUP(C:C,'מצבת ורישום גנים'!B:H,5,0),"")</f>
        <v/>
      </c>
      <c r="I806" s="154"/>
      <c r="J806" s="154"/>
    </row>
    <row r="807" spans="2:10" ht="15" x14ac:dyDescent="0.25">
      <c r="B807" s="193">
        <v>792</v>
      </c>
      <c r="C807" s="700" t="str" cm="1">
        <f t="array" ref="C807">IFERROR(
   INDEX('מצבת ורישום גנים'!B:$B,
      SMALL(
         IF(('מצבת ורישום גנים'!$A$3:$A$18000='נתונים כללים (1)'!$C$5),
         ROW('מצבת ורישום גנים'!$A$3:$A$18000)),
      ROW(A792))
   ),
"")</f>
        <v/>
      </c>
      <c r="D807" s="701" t="str">
        <f>IF(C807="", "",
   IFERROR(
      IF(VLOOKUP(C807, 'מצבת ורישום גנים'!B:H,7, FALSE) =$D$3,
         VLOOKUP(C807,'מצבת ורישום גנים'!B:D, 3, FALSE),
         "המוסד לא קיים ברשות"),
   "המוסד לא קיים"))</f>
        <v/>
      </c>
      <c r="E807" s="702" t="str">
        <f>IFERROR(VLOOKUP(C807,'מצבת ורישום גנים'!B:G,6,0),"")</f>
        <v/>
      </c>
      <c r="F807" s="702" t="str">
        <f>IFERROR(VLOOKUP(C:C,'מצבת ורישום גנים'!B:I,8,0),"  ")</f>
        <v xml:space="preserve">  </v>
      </c>
      <c r="G807" s="702" t="str">
        <f>IFERROR(VLOOKUP(C:C,'מצבת ורישום גנים'!B:H,4,0),"")</f>
        <v/>
      </c>
      <c r="H807" s="702" t="str">
        <f>IFERROR(VLOOKUP(C:C,'מצבת ורישום גנים'!B:H,5,0),"")</f>
        <v/>
      </c>
      <c r="I807" s="154"/>
      <c r="J807" s="154"/>
    </row>
    <row r="808" spans="2:10" ht="15" x14ac:dyDescent="0.25">
      <c r="B808" s="193">
        <v>793</v>
      </c>
      <c r="C808" s="700" t="str" cm="1">
        <f t="array" ref="C808">IFERROR(
   INDEX('מצבת ורישום גנים'!B:$B,
      SMALL(
         IF(('מצבת ורישום גנים'!$A$3:$A$18000='נתונים כללים (1)'!$C$5),
         ROW('מצבת ורישום גנים'!$A$3:$A$18000)),
      ROW(A793))
   ),
"")</f>
        <v/>
      </c>
      <c r="D808" s="701" t="str">
        <f>IF(C808="", "",
   IFERROR(
      IF(VLOOKUP(C808, 'מצבת ורישום גנים'!B:H,7, FALSE) =$D$3,
         VLOOKUP(C808,'מצבת ורישום גנים'!B:D, 3, FALSE),
         "המוסד לא קיים ברשות"),
   "המוסד לא קיים"))</f>
        <v/>
      </c>
      <c r="E808" s="702" t="str">
        <f>IFERROR(VLOOKUP(C808,'מצבת ורישום גנים'!B:G,6,0),"")</f>
        <v/>
      </c>
      <c r="F808" s="702" t="str">
        <f>IFERROR(VLOOKUP(C:C,'מצבת ורישום גנים'!B:I,8,0),"  ")</f>
        <v xml:space="preserve">  </v>
      </c>
      <c r="G808" s="702" t="str">
        <f>IFERROR(VLOOKUP(C:C,'מצבת ורישום גנים'!B:H,4,0),"")</f>
        <v/>
      </c>
      <c r="H808" s="702" t="str">
        <f>IFERROR(VLOOKUP(C:C,'מצבת ורישום גנים'!B:H,5,0),"")</f>
        <v/>
      </c>
      <c r="I808" s="154"/>
      <c r="J808" s="154"/>
    </row>
    <row r="809" spans="2:10" ht="15" x14ac:dyDescent="0.25">
      <c r="B809" s="193">
        <v>794</v>
      </c>
      <c r="C809" s="700" t="str" cm="1">
        <f t="array" ref="C809">IFERROR(
   INDEX('מצבת ורישום גנים'!B:$B,
      SMALL(
         IF(('מצבת ורישום גנים'!$A$3:$A$18000='נתונים כללים (1)'!$C$5),
         ROW('מצבת ורישום גנים'!$A$3:$A$18000)),
      ROW(A794))
   ),
"")</f>
        <v/>
      </c>
      <c r="D809" s="701" t="str">
        <f>IF(C809="", "",
   IFERROR(
      IF(VLOOKUP(C809, 'מצבת ורישום גנים'!B:H,7, FALSE) =$D$3,
         VLOOKUP(C809,'מצבת ורישום גנים'!B:D, 3, FALSE),
         "המוסד לא קיים ברשות"),
   "המוסד לא קיים"))</f>
        <v/>
      </c>
      <c r="E809" s="702" t="str">
        <f>IFERROR(VLOOKUP(C809,'מצבת ורישום גנים'!B:G,6,0),"")</f>
        <v/>
      </c>
      <c r="F809" s="702" t="str">
        <f>IFERROR(VLOOKUP(C:C,'מצבת ורישום גנים'!B:I,8,0),"  ")</f>
        <v xml:space="preserve">  </v>
      </c>
      <c r="G809" s="702" t="str">
        <f>IFERROR(VLOOKUP(C:C,'מצבת ורישום גנים'!B:H,4,0),"")</f>
        <v/>
      </c>
      <c r="H809" s="702" t="str">
        <f>IFERROR(VLOOKUP(C:C,'מצבת ורישום גנים'!B:H,5,0),"")</f>
        <v/>
      </c>
      <c r="I809" s="154"/>
      <c r="J809" s="154"/>
    </row>
    <row r="810" spans="2:10" ht="15" x14ac:dyDescent="0.25">
      <c r="B810" s="193">
        <v>795</v>
      </c>
      <c r="C810" s="700" t="str" cm="1">
        <f t="array" ref="C810">IFERROR(
   INDEX('מצבת ורישום גנים'!B:$B,
      SMALL(
         IF(('מצבת ורישום גנים'!$A$3:$A$18000='נתונים כללים (1)'!$C$5),
         ROW('מצבת ורישום גנים'!$A$3:$A$18000)),
      ROW(A795))
   ),
"")</f>
        <v/>
      </c>
      <c r="D810" s="701" t="str">
        <f>IF(C810="", "",
   IFERROR(
      IF(VLOOKUP(C810, 'מצבת ורישום גנים'!B:H,7, FALSE) =$D$3,
         VLOOKUP(C810,'מצבת ורישום גנים'!B:D, 3, FALSE),
         "המוסד לא קיים ברשות"),
   "המוסד לא קיים"))</f>
        <v/>
      </c>
      <c r="E810" s="702" t="str">
        <f>IFERROR(VLOOKUP(C810,'מצבת ורישום גנים'!B:G,6,0),"")</f>
        <v/>
      </c>
      <c r="F810" s="702" t="str">
        <f>IFERROR(VLOOKUP(C:C,'מצבת ורישום גנים'!B:I,8,0),"  ")</f>
        <v xml:space="preserve">  </v>
      </c>
      <c r="G810" s="702" t="str">
        <f>IFERROR(VLOOKUP(C:C,'מצבת ורישום גנים'!B:H,4,0),"")</f>
        <v/>
      </c>
      <c r="H810" s="702" t="str">
        <f>IFERROR(VLOOKUP(C:C,'מצבת ורישום גנים'!B:H,5,0),"")</f>
        <v/>
      </c>
      <c r="I810" s="154"/>
      <c r="J810" s="154"/>
    </row>
    <row r="811" spans="2:10" ht="15" x14ac:dyDescent="0.25">
      <c r="B811" s="193">
        <v>796</v>
      </c>
      <c r="C811" s="700" t="str" cm="1">
        <f t="array" ref="C811">IFERROR(
   INDEX('מצבת ורישום גנים'!B:$B,
      SMALL(
         IF(('מצבת ורישום גנים'!$A$3:$A$18000='נתונים כללים (1)'!$C$5),
         ROW('מצבת ורישום גנים'!$A$3:$A$18000)),
      ROW(A796))
   ),
"")</f>
        <v/>
      </c>
      <c r="D811" s="701" t="str">
        <f>IF(C811="", "",
   IFERROR(
      IF(VLOOKUP(C811, 'מצבת ורישום גנים'!B:H,7, FALSE) =$D$3,
         VLOOKUP(C811,'מצבת ורישום גנים'!B:D, 3, FALSE),
         "המוסד לא קיים ברשות"),
   "המוסד לא קיים"))</f>
        <v/>
      </c>
      <c r="E811" s="702" t="str">
        <f>IFERROR(VLOOKUP(C811,'מצבת ורישום גנים'!B:G,6,0),"")</f>
        <v/>
      </c>
      <c r="F811" s="702" t="str">
        <f>IFERROR(VLOOKUP(C:C,'מצבת ורישום גנים'!B:I,8,0),"  ")</f>
        <v xml:space="preserve">  </v>
      </c>
      <c r="G811" s="702" t="str">
        <f>IFERROR(VLOOKUP(C:C,'מצבת ורישום גנים'!B:H,4,0),"")</f>
        <v/>
      </c>
      <c r="H811" s="702" t="str">
        <f>IFERROR(VLOOKUP(C:C,'מצבת ורישום גנים'!B:H,5,0),"")</f>
        <v/>
      </c>
      <c r="I811" s="154"/>
      <c r="J811" s="154"/>
    </row>
    <row r="812" spans="2:10" ht="15" x14ac:dyDescent="0.25">
      <c r="B812" s="193">
        <v>797</v>
      </c>
      <c r="C812" s="700" t="str" cm="1">
        <f t="array" ref="C812">IFERROR(
   INDEX('מצבת ורישום גנים'!B:$B,
      SMALL(
         IF(('מצבת ורישום גנים'!$A$3:$A$18000='נתונים כללים (1)'!$C$5),
         ROW('מצבת ורישום גנים'!$A$3:$A$18000)),
      ROW(A797))
   ),
"")</f>
        <v/>
      </c>
      <c r="D812" s="701" t="str">
        <f>IF(C812="", "",
   IFERROR(
      IF(VLOOKUP(C812, 'מצבת ורישום גנים'!B:H,7, FALSE) =$D$3,
         VLOOKUP(C812,'מצבת ורישום גנים'!B:D, 3, FALSE),
         "המוסד לא קיים ברשות"),
   "המוסד לא קיים"))</f>
        <v/>
      </c>
      <c r="E812" s="702" t="str">
        <f>IFERROR(VLOOKUP(C812,'מצבת ורישום גנים'!B:G,6,0),"")</f>
        <v/>
      </c>
      <c r="F812" s="702" t="str">
        <f>IFERROR(VLOOKUP(C:C,'מצבת ורישום גנים'!B:I,8,0),"  ")</f>
        <v xml:space="preserve">  </v>
      </c>
      <c r="G812" s="702" t="str">
        <f>IFERROR(VLOOKUP(C:C,'מצבת ורישום גנים'!B:H,4,0),"")</f>
        <v/>
      </c>
      <c r="H812" s="702" t="str">
        <f>IFERROR(VLOOKUP(C:C,'מצבת ורישום גנים'!B:H,5,0),"")</f>
        <v/>
      </c>
      <c r="I812" s="154"/>
      <c r="J812" s="154"/>
    </row>
    <row r="813" spans="2:10" ht="15" x14ac:dyDescent="0.25">
      <c r="B813" s="193">
        <v>798</v>
      </c>
      <c r="C813" s="700" t="str" cm="1">
        <f t="array" ref="C813">IFERROR(
   INDEX('מצבת ורישום גנים'!B:$B,
      SMALL(
         IF(('מצבת ורישום גנים'!$A$3:$A$18000='נתונים כללים (1)'!$C$5),
         ROW('מצבת ורישום גנים'!$A$3:$A$18000)),
      ROW(A798))
   ),
"")</f>
        <v/>
      </c>
      <c r="D813" s="701" t="str">
        <f>IF(C813="", "",
   IFERROR(
      IF(VLOOKUP(C813, 'מצבת ורישום גנים'!B:H,7, FALSE) =$D$3,
         VLOOKUP(C813,'מצבת ורישום גנים'!B:D, 3, FALSE),
         "המוסד לא קיים ברשות"),
   "המוסד לא קיים"))</f>
        <v/>
      </c>
      <c r="E813" s="702" t="str">
        <f>IFERROR(VLOOKUP(C813,'מצבת ורישום גנים'!B:G,6,0),"")</f>
        <v/>
      </c>
      <c r="F813" s="702" t="str">
        <f>IFERROR(VLOOKUP(C:C,'מצבת ורישום גנים'!B:I,8,0),"  ")</f>
        <v xml:space="preserve">  </v>
      </c>
      <c r="G813" s="702" t="str">
        <f>IFERROR(VLOOKUP(C:C,'מצבת ורישום גנים'!B:H,4,0),"")</f>
        <v/>
      </c>
      <c r="H813" s="702" t="str">
        <f>IFERROR(VLOOKUP(C:C,'מצבת ורישום גנים'!B:H,5,0),"")</f>
        <v/>
      </c>
      <c r="I813" s="154"/>
      <c r="J813" s="154"/>
    </row>
    <row r="814" spans="2:10" ht="15" x14ac:dyDescent="0.25">
      <c r="B814" s="193">
        <v>799</v>
      </c>
      <c r="C814" s="700" t="str" cm="1">
        <f t="array" ref="C814">IFERROR(
   INDEX('מצבת ורישום גנים'!B:$B,
      SMALL(
         IF(('מצבת ורישום גנים'!$A$3:$A$18000='נתונים כללים (1)'!$C$5),
         ROW('מצבת ורישום גנים'!$A$3:$A$18000)),
      ROW(A799))
   ),
"")</f>
        <v/>
      </c>
      <c r="D814" s="701" t="str">
        <f>IF(C814="", "",
   IFERROR(
      IF(VLOOKUP(C814, 'מצבת ורישום גנים'!B:H,7, FALSE) =$D$3,
         VLOOKUP(C814,'מצבת ורישום גנים'!B:D, 3, FALSE),
         "המוסד לא קיים ברשות"),
   "המוסד לא קיים"))</f>
        <v/>
      </c>
      <c r="E814" s="702" t="str">
        <f>IFERROR(VLOOKUP(C814,'מצבת ורישום גנים'!B:G,6,0),"")</f>
        <v/>
      </c>
      <c r="F814" s="702" t="str">
        <f>IFERROR(VLOOKUP(C:C,'מצבת ורישום גנים'!B:I,8,0),"  ")</f>
        <v xml:space="preserve">  </v>
      </c>
      <c r="G814" s="702" t="str">
        <f>IFERROR(VLOOKUP(C:C,'מצבת ורישום גנים'!B:H,4,0),"")</f>
        <v/>
      </c>
      <c r="H814" s="702" t="str">
        <f>IFERROR(VLOOKUP(C:C,'מצבת ורישום גנים'!B:H,5,0),"")</f>
        <v/>
      </c>
      <c r="I814" s="154"/>
      <c r="J814" s="154"/>
    </row>
    <row r="815" spans="2:10" ht="15" x14ac:dyDescent="0.25">
      <c r="B815" s="193">
        <v>800</v>
      </c>
      <c r="C815" s="700" t="str" cm="1">
        <f t="array" ref="C815">IFERROR(
   INDEX('מצבת ורישום גנים'!B:$B,
      SMALL(
         IF(('מצבת ורישום גנים'!$A$3:$A$18000='נתונים כללים (1)'!$C$5),
         ROW('מצבת ורישום גנים'!$A$3:$A$18000)),
      ROW(A800))
   ),
"")</f>
        <v/>
      </c>
      <c r="D815" s="701" t="str">
        <f>IF(C815="", "",
   IFERROR(
      IF(VLOOKUP(C815, 'מצבת ורישום גנים'!B:H,7, FALSE) =$D$3,
         VLOOKUP(C815,'מצבת ורישום גנים'!B:D, 3, FALSE),
         "המוסד לא קיים ברשות"),
   "המוסד לא קיים"))</f>
        <v/>
      </c>
      <c r="E815" s="702" t="str">
        <f>IFERROR(VLOOKUP(C815,'מצבת ורישום גנים'!B:G,6,0),"")</f>
        <v/>
      </c>
      <c r="F815" s="702" t="str">
        <f>IFERROR(VLOOKUP(C:C,'מצבת ורישום גנים'!B:I,8,0),"  ")</f>
        <v xml:space="preserve">  </v>
      </c>
      <c r="G815" s="702" t="str">
        <f>IFERROR(VLOOKUP(C:C,'מצבת ורישום גנים'!B:H,4,0),"")</f>
        <v/>
      </c>
      <c r="H815" s="702" t="str">
        <f>IFERROR(VLOOKUP(C:C,'מצבת ורישום גנים'!B:H,5,0),"")</f>
        <v/>
      </c>
      <c r="I815" s="154"/>
      <c r="J815" s="154"/>
    </row>
    <row r="816" spans="2:10" ht="15" x14ac:dyDescent="0.25">
      <c r="B816" s="193">
        <v>801</v>
      </c>
      <c r="C816" s="700" t="str" cm="1">
        <f t="array" ref="C816">IFERROR(
   INDEX('מצבת ורישום גנים'!B:$B,
      SMALL(
         IF(('מצבת ורישום גנים'!$A$3:$A$18000='נתונים כללים (1)'!$C$5),
         ROW('מצבת ורישום גנים'!$A$3:$A$18000)),
      ROW(A801))
   ),
"")</f>
        <v/>
      </c>
      <c r="D816" s="701" t="str">
        <f>IF(C816="", "",
   IFERROR(
      IF(VLOOKUP(C816, 'מצבת ורישום גנים'!B:H,7, FALSE) =$D$3,
         VLOOKUP(C816,'מצבת ורישום גנים'!B:D, 3, FALSE),
         "המוסד לא קיים ברשות"),
   "המוסד לא קיים"))</f>
        <v/>
      </c>
      <c r="E816" s="702" t="str">
        <f>IFERROR(VLOOKUP(C816,'מצבת ורישום גנים'!B:G,6,0),"")</f>
        <v/>
      </c>
      <c r="F816" s="702" t="str">
        <f>IFERROR(VLOOKUP(C:C,'מצבת ורישום גנים'!B:I,8,0),"  ")</f>
        <v xml:space="preserve">  </v>
      </c>
      <c r="G816" s="702" t="str">
        <f>IFERROR(VLOOKUP(C:C,'מצבת ורישום גנים'!B:H,4,0),"")</f>
        <v/>
      </c>
      <c r="H816" s="702" t="str">
        <f>IFERROR(VLOOKUP(C:C,'מצבת ורישום גנים'!B:H,5,0),"")</f>
        <v/>
      </c>
      <c r="I816" s="154"/>
      <c r="J816" s="154"/>
    </row>
    <row r="817" spans="2:10" ht="15" x14ac:dyDescent="0.25">
      <c r="B817" s="193">
        <v>802</v>
      </c>
      <c r="C817" s="700" t="str" cm="1">
        <f t="array" ref="C817">IFERROR(
   INDEX('מצבת ורישום גנים'!B:$B,
      SMALL(
         IF(('מצבת ורישום גנים'!$A$3:$A$18000='נתונים כללים (1)'!$C$5),
         ROW('מצבת ורישום גנים'!$A$3:$A$18000)),
      ROW(A802))
   ),
"")</f>
        <v/>
      </c>
      <c r="D817" s="701" t="str">
        <f>IF(C817="", "",
   IFERROR(
      IF(VLOOKUP(C817, 'מצבת ורישום גנים'!B:H,7, FALSE) =$D$3,
         VLOOKUP(C817,'מצבת ורישום גנים'!B:D, 3, FALSE),
         "המוסד לא קיים ברשות"),
   "המוסד לא קיים"))</f>
        <v/>
      </c>
      <c r="E817" s="702" t="str">
        <f>IFERROR(VLOOKUP(C817,'מצבת ורישום גנים'!B:G,6,0),"")</f>
        <v/>
      </c>
      <c r="F817" s="702" t="str">
        <f>IFERROR(VLOOKUP(C:C,'מצבת ורישום גנים'!B:I,8,0),"  ")</f>
        <v xml:space="preserve">  </v>
      </c>
      <c r="G817" s="702" t="str">
        <f>IFERROR(VLOOKUP(C:C,'מצבת ורישום גנים'!B:H,4,0),"")</f>
        <v/>
      </c>
      <c r="H817" s="702" t="str">
        <f>IFERROR(VLOOKUP(C:C,'מצבת ורישום גנים'!B:H,5,0),"")</f>
        <v/>
      </c>
      <c r="I817" s="154"/>
      <c r="J817" s="154"/>
    </row>
    <row r="818" spans="2:10" ht="15" x14ac:dyDescent="0.25">
      <c r="B818" s="193">
        <v>803</v>
      </c>
      <c r="C818" s="700" t="str" cm="1">
        <f t="array" ref="C818">IFERROR(
   INDEX('מצבת ורישום גנים'!B:$B,
      SMALL(
         IF(('מצבת ורישום גנים'!$A$3:$A$18000='נתונים כללים (1)'!$C$5),
         ROW('מצבת ורישום גנים'!$A$3:$A$18000)),
      ROW(A803))
   ),
"")</f>
        <v/>
      </c>
      <c r="D818" s="701" t="str">
        <f>IF(C818="", "",
   IFERROR(
      IF(VLOOKUP(C818, 'מצבת ורישום גנים'!B:H,7, FALSE) =$D$3,
         VLOOKUP(C818,'מצבת ורישום גנים'!B:D, 3, FALSE),
         "המוסד לא קיים ברשות"),
   "המוסד לא קיים"))</f>
        <v/>
      </c>
      <c r="E818" s="702" t="str">
        <f>IFERROR(VLOOKUP(C818,'מצבת ורישום גנים'!B:G,6,0),"")</f>
        <v/>
      </c>
      <c r="F818" s="702" t="str">
        <f>IFERROR(VLOOKUP(C:C,'מצבת ורישום גנים'!B:I,8,0),"  ")</f>
        <v xml:space="preserve">  </v>
      </c>
      <c r="G818" s="702" t="str">
        <f>IFERROR(VLOOKUP(C:C,'מצבת ורישום גנים'!B:H,4,0),"")</f>
        <v/>
      </c>
      <c r="H818" s="702" t="str">
        <f>IFERROR(VLOOKUP(C:C,'מצבת ורישום גנים'!B:H,5,0),"")</f>
        <v/>
      </c>
      <c r="I818" s="154"/>
      <c r="J818" s="154"/>
    </row>
    <row r="819" spans="2:10" ht="15" x14ac:dyDescent="0.25">
      <c r="B819" s="193">
        <v>804</v>
      </c>
      <c r="C819" s="700" t="str" cm="1">
        <f t="array" ref="C819">IFERROR(
   INDEX('מצבת ורישום גנים'!B:$B,
      SMALL(
         IF(('מצבת ורישום גנים'!$A$3:$A$18000='נתונים כללים (1)'!$C$5),
         ROW('מצבת ורישום גנים'!$A$3:$A$18000)),
      ROW(A804))
   ),
"")</f>
        <v/>
      </c>
      <c r="D819" s="701" t="str">
        <f>IF(C819="", "",
   IFERROR(
      IF(VLOOKUP(C819, 'מצבת ורישום גנים'!B:H,7, FALSE) =$D$3,
         VLOOKUP(C819,'מצבת ורישום גנים'!B:D, 3, FALSE),
         "המוסד לא קיים ברשות"),
   "המוסד לא קיים"))</f>
        <v/>
      </c>
      <c r="E819" s="702" t="str">
        <f>IFERROR(VLOOKUP(C819,'מצבת ורישום גנים'!B:G,6,0),"")</f>
        <v/>
      </c>
      <c r="F819" s="702" t="str">
        <f>IFERROR(VLOOKUP(C:C,'מצבת ורישום גנים'!B:I,8,0),"  ")</f>
        <v xml:space="preserve">  </v>
      </c>
      <c r="G819" s="702" t="str">
        <f>IFERROR(VLOOKUP(C:C,'מצבת ורישום גנים'!B:H,4,0),"")</f>
        <v/>
      </c>
      <c r="H819" s="702" t="str">
        <f>IFERROR(VLOOKUP(C:C,'מצבת ורישום גנים'!B:H,5,0),"")</f>
        <v/>
      </c>
      <c r="I819" s="154"/>
      <c r="J819" s="154"/>
    </row>
    <row r="820" spans="2:10" ht="15" x14ac:dyDescent="0.25">
      <c r="B820" s="193">
        <v>805</v>
      </c>
      <c r="C820" s="700" t="str" cm="1">
        <f t="array" ref="C820">IFERROR(
   INDEX('מצבת ורישום גנים'!B:$B,
      SMALL(
         IF(('מצבת ורישום גנים'!$A$3:$A$18000='נתונים כללים (1)'!$C$5),
         ROW('מצבת ורישום גנים'!$A$3:$A$18000)),
      ROW(A805))
   ),
"")</f>
        <v/>
      </c>
      <c r="D820" s="701" t="str">
        <f>IF(C820="", "",
   IFERROR(
      IF(VLOOKUP(C820, 'מצבת ורישום גנים'!B:H,7, FALSE) =$D$3,
         VLOOKUP(C820,'מצבת ורישום גנים'!B:D, 3, FALSE),
         "המוסד לא קיים ברשות"),
   "המוסד לא קיים"))</f>
        <v/>
      </c>
      <c r="E820" s="702" t="str">
        <f>IFERROR(VLOOKUP(C820,'מצבת ורישום גנים'!B:G,6,0),"")</f>
        <v/>
      </c>
      <c r="F820" s="702" t="str">
        <f>IFERROR(VLOOKUP(C:C,'מצבת ורישום גנים'!B:I,8,0),"  ")</f>
        <v xml:space="preserve">  </v>
      </c>
      <c r="G820" s="702" t="str">
        <f>IFERROR(VLOOKUP(C:C,'מצבת ורישום גנים'!B:H,4,0),"")</f>
        <v/>
      </c>
      <c r="H820" s="702" t="str">
        <f>IFERROR(VLOOKUP(C:C,'מצבת ורישום גנים'!B:H,5,0),"")</f>
        <v/>
      </c>
      <c r="I820" s="154"/>
      <c r="J820" s="154"/>
    </row>
    <row r="821" spans="2:10" ht="15" x14ac:dyDescent="0.25">
      <c r="B821" s="193">
        <v>806</v>
      </c>
      <c r="C821" s="700" t="str" cm="1">
        <f t="array" ref="C821">IFERROR(
   INDEX('מצבת ורישום גנים'!B:$B,
      SMALL(
         IF(('מצבת ורישום גנים'!$A$3:$A$18000='נתונים כללים (1)'!$C$5),
         ROW('מצבת ורישום גנים'!$A$3:$A$18000)),
      ROW(A806))
   ),
"")</f>
        <v/>
      </c>
      <c r="D821" s="701" t="str">
        <f>IF(C821="", "",
   IFERROR(
      IF(VLOOKUP(C821, 'מצבת ורישום גנים'!B:H,7, FALSE) =$D$3,
         VLOOKUP(C821,'מצבת ורישום גנים'!B:D, 3, FALSE),
         "המוסד לא קיים ברשות"),
   "המוסד לא קיים"))</f>
        <v/>
      </c>
      <c r="E821" s="702" t="str">
        <f>IFERROR(VLOOKUP(C821,'מצבת ורישום גנים'!B:G,6,0),"")</f>
        <v/>
      </c>
      <c r="F821" s="702" t="str">
        <f>IFERROR(VLOOKUP(C:C,'מצבת ורישום גנים'!B:I,8,0),"  ")</f>
        <v xml:space="preserve">  </v>
      </c>
      <c r="G821" s="702" t="str">
        <f>IFERROR(VLOOKUP(C:C,'מצבת ורישום גנים'!B:H,4,0),"")</f>
        <v/>
      </c>
      <c r="H821" s="702" t="str">
        <f>IFERROR(VLOOKUP(C:C,'מצבת ורישום גנים'!B:H,5,0),"")</f>
        <v/>
      </c>
      <c r="I821" s="154"/>
      <c r="J821" s="154"/>
    </row>
    <row r="822" spans="2:10" ht="15" x14ac:dyDescent="0.25">
      <c r="B822" s="193">
        <v>807</v>
      </c>
      <c r="C822" s="700" t="str" cm="1">
        <f t="array" ref="C822">IFERROR(
   INDEX('מצבת ורישום גנים'!B:$B,
      SMALL(
         IF(('מצבת ורישום גנים'!$A$3:$A$18000='נתונים כללים (1)'!$C$5),
         ROW('מצבת ורישום גנים'!$A$3:$A$18000)),
      ROW(A807))
   ),
"")</f>
        <v/>
      </c>
      <c r="D822" s="701" t="str">
        <f>IF(C822="", "",
   IFERROR(
      IF(VLOOKUP(C822, 'מצבת ורישום גנים'!B:H,7, FALSE) =$D$3,
         VLOOKUP(C822,'מצבת ורישום גנים'!B:D, 3, FALSE),
         "המוסד לא קיים ברשות"),
   "המוסד לא קיים"))</f>
        <v/>
      </c>
      <c r="E822" s="702" t="str">
        <f>IFERROR(VLOOKUP(C822,'מצבת ורישום גנים'!B:G,6,0),"")</f>
        <v/>
      </c>
      <c r="F822" s="702" t="str">
        <f>IFERROR(VLOOKUP(C:C,'מצבת ורישום גנים'!B:I,8,0),"  ")</f>
        <v xml:space="preserve">  </v>
      </c>
      <c r="G822" s="702" t="str">
        <f>IFERROR(VLOOKUP(C:C,'מצבת ורישום גנים'!B:H,4,0),"")</f>
        <v/>
      </c>
      <c r="H822" s="702" t="str">
        <f>IFERROR(VLOOKUP(C:C,'מצבת ורישום גנים'!B:H,5,0),"")</f>
        <v/>
      </c>
      <c r="I822" s="154"/>
      <c r="J822" s="154"/>
    </row>
    <row r="823" spans="2:10" ht="15" x14ac:dyDescent="0.25">
      <c r="B823" s="193">
        <v>808</v>
      </c>
      <c r="C823" s="700" t="str" cm="1">
        <f t="array" ref="C823">IFERROR(
   INDEX('מצבת ורישום גנים'!B:$B,
      SMALL(
         IF(('מצבת ורישום גנים'!$A$3:$A$18000='נתונים כללים (1)'!$C$5),
         ROW('מצבת ורישום גנים'!$A$3:$A$18000)),
      ROW(A808))
   ),
"")</f>
        <v/>
      </c>
      <c r="D823" s="701" t="str">
        <f>IF(C823="", "",
   IFERROR(
      IF(VLOOKUP(C823, 'מצבת ורישום גנים'!B:H,7, FALSE) =$D$3,
         VLOOKUP(C823,'מצבת ורישום גנים'!B:D, 3, FALSE),
         "המוסד לא קיים ברשות"),
   "המוסד לא קיים"))</f>
        <v/>
      </c>
      <c r="E823" s="702" t="str">
        <f>IFERROR(VLOOKUP(C823,'מצבת ורישום גנים'!B:G,6,0),"")</f>
        <v/>
      </c>
      <c r="F823" s="702" t="str">
        <f>IFERROR(VLOOKUP(C:C,'מצבת ורישום גנים'!B:I,8,0),"  ")</f>
        <v xml:space="preserve">  </v>
      </c>
      <c r="G823" s="702" t="str">
        <f>IFERROR(VLOOKUP(C:C,'מצבת ורישום גנים'!B:H,4,0),"")</f>
        <v/>
      </c>
      <c r="H823" s="702" t="str">
        <f>IFERROR(VLOOKUP(C:C,'מצבת ורישום גנים'!B:H,5,0),"")</f>
        <v/>
      </c>
      <c r="I823" s="154"/>
      <c r="J823" s="154"/>
    </row>
    <row r="824" spans="2:10" ht="15" x14ac:dyDescent="0.25">
      <c r="B824" s="193">
        <v>809</v>
      </c>
      <c r="C824" s="700" t="str" cm="1">
        <f t="array" ref="C824">IFERROR(
   INDEX('מצבת ורישום גנים'!B:$B,
      SMALL(
         IF(('מצבת ורישום גנים'!$A$3:$A$18000='נתונים כללים (1)'!$C$5),
         ROW('מצבת ורישום גנים'!$A$3:$A$18000)),
      ROW(A809))
   ),
"")</f>
        <v/>
      </c>
      <c r="D824" s="701" t="str">
        <f>IF(C824="", "",
   IFERROR(
      IF(VLOOKUP(C824, 'מצבת ורישום גנים'!B:H,7, FALSE) =$D$3,
         VLOOKUP(C824,'מצבת ורישום גנים'!B:D, 3, FALSE),
         "המוסד לא קיים ברשות"),
   "המוסד לא קיים"))</f>
        <v/>
      </c>
      <c r="E824" s="702" t="str">
        <f>IFERROR(VLOOKUP(C824,'מצבת ורישום גנים'!B:G,6,0),"")</f>
        <v/>
      </c>
      <c r="F824" s="702" t="str">
        <f>IFERROR(VLOOKUP(C:C,'מצבת ורישום גנים'!B:I,8,0),"  ")</f>
        <v xml:space="preserve">  </v>
      </c>
      <c r="G824" s="702" t="str">
        <f>IFERROR(VLOOKUP(C:C,'מצבת ורישום גנים'!B:H,4,0),"")</f>
        <v/>
      </c>
      <c r="H824" s="702" t="str">
        <f>IFERROR(VLOOKUP(C:C,'מצבת ורישום גנים'!B:H,5,0),"")</f>
        <v/>
      </c>
      <c r="I824" s="154"/>
      <c r="J824" s="154"/>
    </row>
    <row r="825" spans="2:10" ht="15" x14ac:dyDescent="0.25">
      <c r="B825" s="193">
        <v>810</v>
      </c>
      <c r="C825" s="700" t="str" cm="1">
        <f t="array" ref="C825">IFERROR(
   INDEX('מצבת ורישום גנים'!B:$B,
      SMALL(
         IF(('מצבת ורישום גנים'!$A$3:$A$18000='נתונים כללים (1)'!$C$5),
         ROW('מצבת ורישום גנים'!$A$3:$A$18000)),
      ROW(A810))
   ),
"")</f>
        <v/>
      </c>
      <c r="D825" s="701" t="str">
        <f>IF(C825="", "",
   IFERROR(
      IF(VLOOKUP(C825, 'מצבת ורישום גנים'!B:H,7, FALSE) =$D$3,
         VLOOKUP(C825,'מצבת ורישום גנים'!B:D, 3, FALSE),
         "המוסד לא קיים ברשות"),
   "המוסד לא קיים"))</f>
        <v/>
      </c>
      <c r="E825" s="702" t="str">
        <f>IFERROR(VLOOKUP(C825,'מצבת ורישום גנים'!B:G,6,0),"")</f>
        <v/>
      </c>
      <c r="F825" s="702" t="str">
        <f>IFERROR(VLOOKUP(C:C,'מצבת ורישום גנים'!B:I,8,0),"  ")</f>
        <v xml:space="preserve">  </v>
      </c>
      <c r="G825" s="702" t="str">
        <f>IFERROR(VLOOKUP(C:C,'מצבת ורישום גנים'!B:H,4,0),"")</f>
        <v/>
      </c>
      <c r="H825" s="702" t="str">
        <f>IFERROR(VLOOKUP(C:C,'מצבת ורישום גנים'!B:H,5,0),"")</f>
        <v/>
      </c>
      <c r="I825" s="154"/>
      <c r="J825" s="154"/>
    </row>
    <row r="826" spans="2:10" ht="15" x14ac:dyDescent="0.25">
      <c r="B826" s="193">
        <v>811</v>
      </c>
      <c r="C826" s="700" t="str" cm="1">
        <f t="array" ref="C826">IFERROR(
   INDEX('מצבת ורישום גנים'!B:$B,
      SMALL(
         IF(('מצבת ורישום גנים'!$A$3:$A$18000='נתונים כללים (1)'!$C$5),
         ROW('מצבת ורישום גנים'!$A$3:$A$18000)),
      ROW(A811))
   ),
"")</f>
        <v/>
      </c>
      <c r="D826" s="701" t="str">
        <f>IF(C826="", "",
   IFERROR(
      IF(VLOOKUP(C826, 'מצבת ורישום גנים'!B:H,7, FALSE) =$D$3,
         VLOOKUP(C826,'מצבת ורישום גנים'!B:D, 3, FALSE),
         "המוסד לא קיים ברשות"),
   "המוסד לא קיים"))</f>
        <v/>
      </c>
      <c r="E826" s="702" t="str">
        <f>IFERROR(VLOOKUP(C826,'מצבת ורישום גנים'!B:G,6,0),"")</f>
        <v/>
      </c>
      <c r="F826" s="702" t="str">
        <f>IFERROR(VLOOKUP(C:C,'מצבת ורישום גנים'!B:I,8,0),"  ")</f>
        <v xml:space="preserve">  </v>
      </c>
      <c r="G826" s="702" t="str">
        <f>IFERROR(VLOOKUP(C:C,'מצבת ורישום גנים'!B:H,4,0),"")</f>
        <v/>
      </c>
      <c r="H826" s="702" t="str">
        <f>IFERROR(VLOOKUP(C:C,'מצבת ורישום גנים'!B:H,5,0),"")</f>
        <v/>
      </c>
      <c r="I826" s="154"/>
      <c r="J826" s="154"/>
    </row>
    <row r="827" spans="2:10" ht="15" x14ac:dyDescent="0.25">
      <c r="B827" s="193">
        <v>812</v>
      </c>
      <c r="C827" s="700" t="str" cm="1">
        <f t="array" ref="C827">IFERROR(
   INDEX('מצבת ורישום גנים'!B:$B,
      SMALL(
         IF(('מצבת ורישום גנים'!$A$3:$A$18000='נתונים כללים (1)'!$C$5),
         ROW('מצבת ורישום גנים'!$A$3:$A$18000)),
      ROW(A812))
   ),
"")</f>
        <v/>
      </c>
      <c r="D827" s="701" t="str">
        <f>IF(C827="", "",
   IFERROR(
      IF(VLOOKUP(C827, 'מצבת ורישום גנים'!B:H,7, FALSE) =$D$3,
         VLOOKUP(C827,'מצבת ורישום גנים'!B:D, 3, FALSE),
         "המוסד לא קיים ברשות"),
   "המוסד לא קיים"))</f>
        <v/>
      </c>
      <c r="E827" s="702" t="str">
        <f>IFERROR(VLOOKUP(C827,'מצבת ורישום גנים'!B:G,6,0),"")</f>
        <v/>
      </c>
      <c r="F827" s="702" t="str">
        <f>IFERROR(VLOOKUP(C:C,'מצבת ורישום גנים'!B:I,8,0),"  ")</f>
        <v xml:space="preserve">  </v>
      </c>
      <c r="G827" s="702" t="str">
        <f>IFERROR(VLOOKUP(C:C,'מצבת ורישום גנים'!B:H,4,0),"")</f>
        <v/>
      </c>
      <c r="H827" s="702" t="str">
        <f>IFERROR(VLOOKUP(C:C,'מצבת ורישום גנים'!B:H,5,0),"")</f>
        <v/>
      </c>
      <c r="I827" s="154"/>
      <c r="J827" s="154"/>
    </row>
    <row r="828" spans="2:10" ht="15" x14ac:dyDescent="0.25">
      <c r="B828" s="193">
        <v>813</v>
      </c>
      <c r="C828" s="700" t="str" cm="1">
        <f t="array" ref="C828">IFERROR(
   INDEX('מצבת ורישום גנים'!B:$B,
      SMALL(
         IF(('מצבת ורישום גנים'!$A$3:$A$18000='נתונים כללים (1)'!$C$5),
         ROW('מצבת ורישום גנים'!$A$3:$A$18000)),
      ROW(A813))
   ),
"")</f>
        <v/>
      </c>
      <c r="D828" s="701" t="str">
        <f>IF(C828="", "",
   IFERROR(
      IF(VLOOKUP(C828, 'מצבת ורישום גנים'!B:H,7, FALSE) =$D$3,
         VLOOKUP(C828,'מצבת ורישום גנים'!B:D, 3, FALSE),
         "המוסד לא קיים ברשות"),
   "המוסד לא קיים"))</f>
        <v/>
      </c>
      <c r="E828" s="702" t="str">
        <f>IFERROR(VLOOKUP(C828,'מצבת ורישום גנים'!B:G,6,0),"")</f>
        <v/>
      </c>
      <c r="F828" s="702" t="str">
        <f>IFERROR(VLOOKUP(C:C,'מצבת ורישום גנים'!B:I,8,0),"  ")</f>
        <v xml:space="preserve">  </v>
      </c>
      <c r="G828" s="702" t="str">
        <f>IFERROR(VLOOKUP(C:C,'מצבת ורישום גנים'!B:H,4,0),"")</f>
        <v/>
      </c>
      <c r="H828" s="702" t="str">
        <f>IFERROR(VLOOKUP(C:C,'מצבת ורישום גנים'!B:H,5,0),"")</f>
        <v/>
      </c>
      <c r="I828" s="154"/>
      <c r="J828" s="154"/>
    </row>
    <row r="829" spans="2:10" ht="15" x14ac:dyDescent="0.25">
      <c r="B829" s="193">
        <v>814</v>
      </c>
      <c r="C829" s="700" t="str" cm="1">
        <f t="array" ref="C829">IFERROR(
   INDEX('מצבת ורישום גנים'!B:$B,
      SMALL(
         IF(('מצבת ורישום גנים'!$A$3:$A$18000='נתונים כללים (1)'!$C$5),
         ROW('מצבת ורישום גנים'!$A$3:$A$18000)),
      ROW(A814))
   ),
"")</f>
        <v/>
      </c>
      <c r="D829" s="701" t="str">
        <f>IF(C829="", "",
   IFERROR(
      IF(VLOOKUP(C829, 'מצבת ורישום גנים'!B:H,7, FALSE) =$D$3,
         VLOOKUP(C829,'מצבת ורישום גנים'!B:D, 3, FALSE),
         "המוסד לא קיים ברשות"),
   "המוסד לא קיים"))</f>
        <v/>
      </c>
      <c r="E829" s="702" t="str">
        <f>IFERROR(VLOOKUP(C829,'מצבת ורישום גנים'!B:G,6,0),"")</f>
        <v/>
      </c>
      <c r="F829" s="702" t="str">
        <f>IFERROR(VLOOKUP(C:C,'מצבת ורישום גנים'!B:I,8,0),"  ")</f>
        <v xml:space="preserve">  </v>
      </c>
      <c r="G829" s="702" t="str">
        <f>IFERROR(VLOOKUP(C:C,'מצבת ורישום גנים'!B:H,4,0),"")</f>
        <v/>
      </c>
      <c r="H829" s="702" t="str">
        <f>IFERROR(VLOOKUP(C:C,'מצבת ורישום גנים'!B:H,5,0),"")</f>
        <v/>
      </c>
      <c r="I829" s="154"/>
      <c r="J829" s="154"/>
    </row>
    <row r="830" spans="2:10" ht="15" x14ac:dyDescent="0.25">
      <c r="B830" s="193">
        <v>815</v>
      </c>
      <c r="C830" s="700" t="str" cm="1">
        <f t="array" ref="C830">IFERROR(
   INDEX('מצבת ורישום גנים'!B:$B,
      SMALL(
         IF(('מצבת ורישום גנים'!$A$3:$A$18000='נתונים כללים (1)'!$C$5),
         ROW('מצבת ורישום גנים'!$A$3:$A$18000)),
      ROW(A815))
   ),
"")</f>
        <v/>
      </c>
      <c r="D830" s="701" t="str">
        <f>IF(C830="", "",
   IFERROR(
      IF(VLOOKUP(C830, 'מצבת ורישום גנים'!B:H,7, FALSE) =$D$3,
         VLOOKUP(C830,'מצבת ורישום גנים'!B:D, 3, FALSE),
         "המוסד לא קיים ברשות"),
   "המוסד לא קיים"))</f>
        <v/>
      </c>
      <c r="E830" s="702" t="str">
        <f>IFERROR(VLOOKUP(C830,'מצבת ורישום גנים'!B:G,6,0),"")</f>
        <v/>
      </c>
      <c r="F830" s="702" t="str">
        <f>IFERROR(VLOOKUP(C:C,'מצבת ורישום גנים'!B:I,8,0),"  ")</f>
        <v xml:space="preserve">  </v>
      </c>
      <c r="G830" s="702" t="str">
        <f>IFERROR(VLOOKUP(C:C,'מצבת ורישום גנים'!B:H,4,0),"")</f>
        <v/>
      </c>
      <c r="H830" s="702" t="str">
        <f>IFERROR(VLOOKUP(C:C,'מצבת ורישום גנים'!B:H,5,0),"")</f>
        <v/>
      </c>
      <c r="I830" s="154"/>
      <c r="J830" s="154"/>
    </row>
    <row r="831" spans="2:10" ht="15" x14ac:dyDescent="0.25">
      <c r="B831" s="193">
        <v>816</v>
      </c>
      <c r="C831" s="700" t="str" cm="1">
        <f t="array" ref="C831">IFERROR(
   INDEX('מצבת ורישום גנים'!B:$B,
      SMALL(
         IF(('מצבת ורישום גנים'!$A$3:$A$18000='נתונים כללים (1)'!$C$5),
         ROW('מצבת ורישום גנים'!$A$3:$A$18000)),
      ROW(A816))
   ),
"")</f>
        <v/>
      </c>
      <c r="D831" s="701" t="str">
        <f>IF(C831="", "",
   IFERROR(
      IF(VLOOKUP(C831, 'מצבת ורישום גנים'!B:H,7, FALSE) =$D$3,
         VLOOKUP(C831,'מצבת ורישום גנים'!B:D, 3, FALSE),
         "המוסד לא קיים ברשות"),
   "המוסד לא קיים"))</f>
        <v/>
      </c>
      <c r="E831" s="702" t="str">
        <f>IFERROR(VLOOKUP(C831,'מצבת ורישום גנים'!B:G,6,0),"")</f>
        <v/>
      </c>
      <c r="F831" s="702" t="str">
        <f>IFERROR(VLOOKUP(C:C,'מצבת ורישום גנים'!B:I,8,0),"  ")</f>
        <v xml:space="preserve">  </v>
      </c>
      <c r="G831" s="702" t="str">
        <f>IFERROR(VLOOKUP(C:C,'מצבת ורישום גנים'!B:H,4,0),"")</f>
        <v/>
      </c>
      <c r="H831" s="702" t="str">
        <f>IFERROR(VLOOKUP(C:C,'מצבת ורישום גנים'!B:H,5,0),"")</f>
        <v/>
      </c>
      <c r="I831" s="154"/>
      <c r="J831" s="154"/>
    </row>
    <row r="832" spans="2:10" ht="15" x14ac:dyDescent="0.25">
      <c r="B832" s="193">
        <v>817</v>
      </c>
      <c r="C832" s="700" t="str" cm="1">
        <f t="array" ref="C832">IFERROR(
   INDEX('מצבת ורישום גנים'!B:$B,
      SMALL(
         IF(('מצבת ורישום גנים'!$A$3:$A$18000='נתונים כללים (1)'!$C$5),
         ROW('מצבת ורישום גנים'!$A$3:$A$18000)),
      ROW(A817))
   ),
"")</f>
        <v/>
      </c>
      <c r="D832" s="701" t="str">
        <f>IF(C832="", "",
   IFERROR(
      IF(VLOOKUP(C832, 'מצבת ורישום גנים'!B:H,7, FALSE) =$D$3,
         VLOOKUP(C832,'מצבת ורישום גנים'!B:D, 3, FALSE),
         "המוסד לא קיים ברשות"),
   "המוסד לא קיים"))</f>
        <v/>
      </c>
      <c r="E832" s="702" t="str">
        <f>IFERROR(VLOOKUP(C832,'מצבת ורישום גנים'!B:G,6,0),"")</f>
        <v/>
      </c>
      <c r="F832" s="702" t="str">
        <f>IFERROR(VLOOKUP(C:C,'מצבת ורישום גנים'!B:I,8,0),"  ")</f>
        <v xml:space="preserve">  </v>
      </c>
      <c r="G832" s="702" t="str">
        <f>IFERROR(VLOOKUP(C:C,'מצבת ורישום גנים'!B:H,4,0),"")</f>
        <v/>
      </c>
      <c r="H832" s="702" t="str">
        <f>IFERROR(VLOOKUP(C:C,'מצבת ורישום גנים'!B:H,5,0),"")</f>
        <v/>
      </c>
      <c r="I832" s="154"/>
      <c r="J832" s="154"/>
    </row>
    <row r="833" spans="2:10" ht="15" x14ac:dyDescent="0.25">
      <c r="B833" s="193">
        <v>818</v>
      </c>
      <c r="C833" s="700" t="str" cm="1">
        <f t="array" ref="C833">IFERROR(
   INDEX('מצבת ורישום גנים'!B:$B,
      SMALL(
         IF(('מצבת ורישום גנים'!$A$3:$A$18000='נתונים כללים (1)'!$C$5),
         ROW('מצבת ורישום גנים'!$A$3:$A$18000)),
      ROW(A818))
   ),
"")</f>
        <v/>
      </c>
      <c r="D833" s="701" t="str">
        <f>IF(C833="", "",
   IFERROR(
      IF(VLOOKUP(C833, 'מצבת ורישום גנים'!B:H,7, FALSE) =$D$3,
         VLOOKUP(C833,'מצבת ורישום גנים'!B:D, 3, FALSE),
         "המוסד לא קיים ברשות"),
   "המוסד לא קיים"))</f>
        <v/>
      </c>
      <c r="E833" s="702" t="str">
        <f>IFERROR(VLOOKUP(C833,'מצבת ורישום גנים'!B:G,6,0),"")</f>
        <v/>
      </c>
      <c r="F833" s="702" t="str">
        <f>IFERROR(VLOOKUP(C:C,'מצבת ורישום גנים'!B:I,8,0),"  ")</f>
        <v xml:space="preserve">  </v>
      </c>
      <c r="G833" s="702" t="str">
        <f>IFERROR(VLOOKUP(C:C,'מצבת ורישום גנים'!B:H,4,0),"")</f>
        <v/>
      </c>
      <c r="H833" s="702" t="str">
        <f>IFERROR(VLOOKUP(C:C,'מצבת ורישום גנים'!B:H,5,0),"")</f>
        <v/>
      </c>
      <c r="I833" s="154"/>
      <c r="J833" s="154"/>
    </row>
    <row r="834" spans="2:10" ht="15" x14ac:dyDescent="0.25">
      <c r="B834" s="193">
        <v>819</v>
      </c>
      <c r="C834" s="700" t="str" cm="1">
        <f t="array" ref="C834">IFERROR(
   INDEX('מצבת ורישום גנים'!B:$B,
      SMALL(
         IF(('מצבת ורישום גנים'!$A$3:$A$18000='נתונים כללים (1)'!$C$5),
         ROW('מצבת ורישום גנים'!$A$3:$A$18000)),
      ROW(A819))
   ),
"")</f>
        <v/>
      </c>
      <c r="D834" s="701" t="str">
        <f>IF(C834="", "",
   IFERROR(
      IF(VLOOKUP(C834, 'מצבת ורישום גנים'!B:H,7, FALSE) =$D$3,
         VLOOKUP(C834,'מצבת ורישום גנים'!B:D, 3, FALSE),
         "המוסד לא קיים ברשות"),
   "המוסד לא קיים"))</f>
        <v/>
      </c>
      <c r="E834" s="702" t="str">
        <f>IFERROR(VLOOKUP(C834,'מצבת ורישום גנים'!B:G,6,0),"")</f>
        <v/>
      </c>
      <c r="F834" s="702" t="str">
        <f>IFERROR(VLOOKUP(C:C,'מצבת ורישום גנים'!B:I,8,0),"  ")</f>
        <v xml:space="preserve">  </v>
      </c>
      <c r="G834" s="702" t="str">
        <f>IFERROR(VLOOKUP(C:C,'מצבת ורישום גנים'!B:H,4,0),"")</f>
        <v/>
      </c>
      <c r="H834" s="702" t="str">
        <f>IFERROR(VLOOKUP(C:C,'מצבת ורישום גנים'!B:H,5,0),"")</f>
        <v/>
      </c>
      <c r="I834" s="154"/>
      <c r="J834" s="154"/>
    </row>
    <row r="835" spans="2:10" ht="15" x14ac:dyDescent="0.25">
      <c r="B835" s="193">
        <v>820</v>
      </c>
      <c r="C835" s="700" t="str" cm="1">
        <f t="array" ref="C835">IFERROR(
   INDEX('מצבת ורישום גנים'!B:$B,
      SMALL(
         IF(('מצבת ורישום גנים'!$A$3:$A$18000='נתונים כללים (1)'!$C$5),
         ROW('מצבת ורישום גנים'!$A$3:$A$18000)),
      ROW(A820))
   ),
"")</f>
        <v/>
      </c>
      <c r="D835" s="701" t="str">
        <f>IF(C835="", "",
   IFERROR(
      IF(VLOOKUP(C835, 'מצבת ורישום גנים'!B:H,7, FALSE) =$D$3,
         VLOOKUP(C835,'מצבת ורישום גנים'!B:D, 3, FALSE),
         "המוסד לא קיים ברשות"),
   "המוסד לא קיים"))</f>
        <v/>
      </c>
      <c r="E835" s="702" t="str">
        <f>IFERROR(VLOOKUP(C835,'מצבת ורישום גנים'!B:G,6,0),"")</f>
        <v/>
      </c>
      <c r="F835" s="702" t="str">
        <f>IFERROR(VLOOKUP(C:C,'מצבת ורישום גנים'!B:I,8,0),"  ")</f>
        <v xml:space="preserve">  </v>
      </c>
      <c r="G835" s="702" t="str">
        <f>IFERROR(VLOOKUP(C:C,'מצבת ורישום גנים'!B:H,4,0),"")</f>
        <v/>
      </c>
      <c r="H835" s="702" t="str">
        <f>IFERROR(VLOOKUP(C:C,'מצבת ורישום גנים'!B:H,5,0),"")</f>
        <v/>
      </c>
      <c r="I835" s="154"/>
      <c r="J835" s="154"/>
    </row>
    <row r="836" spans="2:10" ht="15" x14ac:dyDescent="0.25">
      <c r="B836" s="193">
        <v>821</v>
      </c>
      <c r="C836" s="700" t="str" cm="1">
        <f t="array" ref="C836">IFERROR(
   INDEX('מצבת ורישום גנים'!B:$B,
      SMALL(
         IF(('מצבת ורישום גנים'!$A$3:$A$18000='נתונים כללים (1)'!$C$5),
         ROW('מצבת ורישום גנים'!$A$3:$A$18000)),
      ROW(A821))
   ),
"")</f>
        <v/>
      </c>
      <c r="D836" s="701" t="str">
        <f>IF(C836="", "",
   IFERROR(
      IF(VLOOKUP(C836, 'מצבת ורישום גנים'!B:H,7, FALSE) =$D$3,
         VLOOKUP(C836,'מצבת ורישום גנים'!B:D, 3, FALSE),
         "המוסד לא קיים ברשות"),
   "המוסד לא קיים"))</f>
        <v/>
      </c>
      <c r="E836" s="702" t="str">
        <f>IFERROR(VLOOKUP(C836,'מצבת ורישום גנים'!B:G,6,0),"")</f>
        <v/>
      </c>
      <c r="F836" s="702" t="str">
        <f>IFERROR(VLOOKUP(C:C,'מצבת ורישום גנים'!B:I,8,0),"  ")</f>
        <v xml:space="preserve">  </v>
      </c>
      <c r="G836" s="702" t="str">
        <f>IFERROR(VLOOKUP(C:C,'מצבת ורישום גנים'!B:H,4,0),"")</f>
        <v/>
      </c>
      <c r="H836" s="702" t="str">
        <f>IFERROR(VLOOKUP(C:C,'מצבת ורישום גנים'!B:H,5,0),"")</f>
        <v/>
      </c>
      <c r="I836" s="154"/>
      <c r="J836" s="154"/>
    </row>
    <row r="837" spans="2:10" ht="15" x14ac:dyDescent="0.25">
      <c r="B837" s="193">
        <v>822</v>
      </c>
      <c r="C837" s="700" t="str" cm="1">
        <f t="array" ref="C837">IFERROR(
   INDEX('מצבת ורישום גנים'!B:$B,
      SMALL(
         IF(('מצבת ורישום גנים'!$A$3:$A$18000='נתונים כללים (1)'!$C$5),
         ROW('מצבת ורישום גנים'!$A$3:$A$18000)),
      ROW(A822))
   ),
"")</f>
        <v/>
      </c>
      <c r="D837" s="701" t="str">
        <f>IF(C837="", "",
   IFERROR(
      IF(VLOOKUP(C837, 'מצבת ורישום גנים'!B:H,7, FALSE) =$D$3,
         VLOOKUP(C837,'מצבת ורישום גנים'!B:D, 3, FALSE),
         "המוסד לא קיים ברשות"),
   "המוסד לא קיים"))</f>
        <v/>
      </c>
      <c r="E837" s="702" t="str">
        <f>IFERROR(VLOOKUP(C837,'מצבת ורישום גנים'!B:G,6,0),"")</f>
        <v/>
      </c>
      <c r="F837" s="702" t="str">
        <f>IFERROR(VLOOKUP(C:C,'מצבת ורישום גנים'!B:I,8,0),"  ")</f>
        <v xml:space="preserve">  </v>
      </c>
      <c r="G837" s="702" t="str">
        <f>IFERROR(VLOOKUP(C:C,'מצבת ורישום גנים'!B:H,4,0),"")</f>
        <v/>
      </c>
      <c r="H837" s="702" t="str">
        <f>IFERROR(VLOOKUP(C:C,'מצבת ורישום גנים'!B:H,5,0),"")</f>
        <v/>
      </c>
      <c r="I837" s="154"/>
      <c r="J837" s="154"/>
    </row>
    <row r="838" spans="2:10" ht="15" x14ac:dyDescent="0.25">
      <c r="B838" s="193">
        <v>823</v>
      </c>
      <c r="C838" s="700" t="str" cm="1">
        <f t="array" ref="C838">IFERROR(
   INDEX('מצבת ורישום גנים'!B:$B,
      SMALL(
         IF(('מצבת ורישום גנים'!$A$3:$A$18000='נתונים כללים (1)'!$C$5),
         ROW('מצבת ורישום גנים'!$A$3:$A$18000)),
      ROW(A823))
   ),
"")</f>
        <v/>
      </c>
      <c r="D838" s="701" t="str">
        <f>IF(C838="", "",
   IFERROR(
      IF(VLOOKUP(C838, 'מצבת ורישום גנים'!B:H,7, FALSE) =$D$3,
         VLOOKUP(C838,'מצבת ורישום גנים'!B:D, 3, FALSE),
         "המוסד לא קיים ברשות"),
   "המוסד לא קיים"))</f>
        <v/>
      </c>
      <c r="E838" s="702" t="str">
        <f>IFERROR(VLOOKUP(C838,'מצבת ורישום גנים'!B:G,6,0),"")</f>
        <v/>
      </c>
      <c r="F838" s="702" t="str">
        <f>IFERROR(VLOOKUP(C:C,'מצבת ורישום גנים'!B:I,8,0),"  ")</f>
        <v xml:space="preserve">  </v>
      </c>
      <c r="G838" s="702" t="str">
        <f>IFERROR(VLOOKUP(C:C,'מצבת ורישום גנים'!B:H,4,0),"")</f>
        <v/>
      </c>
      <c r="H838" s="702" t="str">
        <f>IFERROR(VLOOKUP(C:C,'מצבת ורישום גנים'!B:H,5,0),"")</f>
        <v/>
      </c>
      <c r="I838" s="154"/>
      <c r="J838" s="154"/>
    </row>
    <row r="839" spans="2:10" ht="15" x14ac:dyDescent="0.25">
      <c r="B839" s="193">
        <v>824</v>
      </c>
      <c r="C839" s="700" t="str" cm="1">
        <f t="array" ref="C839">IFERROR(
   INDEX('מצבת ורישום גנים'!B:$B,
      SMALL(
         IF(('מצבת ורישום גנים'!$A$3:$A$18000='נתונים כללים (1)'!$C$5),
         ROW('מצבת ורישום גנים'!$A$3:$A$18000)),
      ROW(A824))
   ),
"")</f>
        <v/>
      </c>
      <c r="D839" s="701" t="str">
        <f>IF(C839="", "",
   IFERROR(
      IF(VLOOKUP(C839, 'מצבת ורישום גנים'!B:H,7, FALSE) =$D$3,
         VLOOKUP(C839,'מצבת ורישום גנים'!B:D, 3, FALSE),
         "המוסד לא קיים ברשות"),
   "המוסד לא קיים"))</f>
        <v/>
      </c>
      <c r="E839" s="702" t="str">
        <f>IFERROR(VLOOKUP(C839,'מצבת ורישום גנים'!B:G,6,0),"")</f>
        <v/>
      </c>
      <c r="F839" s="702" t="str">
        <f>IFERROR(VLOOKUP(C:C,'מצבת ורישום גנים'!B:I,8,0),"  ")</f>
        <v xml:space="preserve">  </v>
      </c>
      <c r="G839" s="702" t="str">
        <f>IFERROR(VLOOKUP(C:C,'מצבת ורישום גנים'!B:H,4,0),"")</f>
        <v/>
      </c>
      <c r="H839" s="702" t="str">
        <f>IFERROR(VLOOKUP(C:C,'מצבת ורישום גנים'!B:H,5,0),"")</f>
        <v/>
      </c>
      <c r="I839" s="154"/>
      <c r="J839" s="154"/>
    </row>
    <row r="840" spans="2:10" ht="15" x14ac:dyDescent="0.25">
      <c r="B840" s="193">
        <v>825</v>
      </c>
      <c r="C840" s="700" t="str" cm="1">
        <f t="array" ref="C840">IFERROR(
   INDEX('מצבת ורישום גנים'!B:$B,
      SMALL(
         IF(('מצבת ורישום גנים'!$A$3:$A$18000='נתונים כללים (1)'!$C$5),
         ROW('מצבת ורישום גנים'!$A$3:$A$18000)),
      ROW(A825))
   ),
"")</f>
        <v/>
      </c>
      <c r="D840" s="701" t="str">
        <f>IF(C840="", "",
   IFERROR(
      IF(VLOOKUP(C840, 'מצבת ורישום גנים'!B:H,7, FALSE) =$D$3,
         VLOOKUP(C840,'מצבת ורישום גנים'!B:D, 3, FALSE),
         "המוסד לא קיים ברשות"),
   "המוסד לא קיים"))</f>
        <v/>
      </c>
      <c r="E840" s="702" t="str">
        <f>IFERROR(VLOOKUP(C840,'מצבת ורישום גנים'!B:G,6,0),"")</f>
        <v/>
      </c>
      <c r="F840" s="702" t="str">
        <f>IFERROR(VLOOKUP(C:C,'מצבת ורישום גנים'!B:I,8,0),"  ")</f>
        <v xml:space="preserve">  </v>
      </c>
      <c r="G840" s="702" t="str">
        <f>IFERROR(VLOOKUP(C:C,'מצבת ורישום גנים'!B:H,4,0),"")</f>
        <v/>
      </c>
      <c r="H840" s="702" t="str">
        <f>IFERROR(VLOOKUP(C:C,'מצבת ורישום גנים'!B:H,5,0),"")</f>
        <v/>
      </c>
      <c r="I840" s="154"/>
      <c r="J840" s="154"/>
    </row>
    <row r="841" spans="2:10" ht="15" x14ac:dyDescent="0.25">
      <c r="B841" s="193">
        <v>826</v>
      </c>
      <c r="C841" s="700" t="str" cm="1">
        <f t="array" ref="C841">IFERROR(
   INDEX('מצבת ורישום גנים'!B:$B,
      SMALL(
         IF(('מצבת ורישום גנים'!$A$3:$A$18000='נתונים כללים (1)'!$C$5),
         ROW('מצבת ורישום גנים'!$A$3:$A$18000)),
      ROW(A826))
   ),
"")</f>
        <v/>
      </c>
      <c r="D841" s="701" t="str">
        <f>IF(C841="", "",
   IFERROR(
      IF(VLOOKUP(C841, 'מצבת ורישום גנים'!B:H,7, FALSE) =$D$3,
         VLOOKUP(C841,'מצבת ורישום גנים'!B:D, 3, FALSE),
         "המוסד לא קיים ברשות"),
   "המוסד לא קיים"))</f>
        <v/>
      </c>
      <c r="E841" s="702" t="str">
        <f>IFERROR(VLOOKUP(C841,'מצבת ורישום גנים'!B:G,6,0),"")</f>
        <v/>
      </c>
      <c r="F841" s="702" t="str">
        <f>IFERROR(VLOOKUP(C:C,'מצבת ורישום גנים'!B:I,8,0),"  ")</f>
        <v xml:space="preserve">  </v>
      </c>
      <c r="G841" s="702" t="str">
        <f>IFERROR(VLOOKUP(C:C,'מצבת ורישום גנים'!B:H,4,0),"")</f>
        <v/>
      </c>
      <c r="H841" s="702" t="str">
        <f>IFERROR(VLOOKUP(C:C,'מצבת ורישום גנים'!B:H,5,0),"")</f>
        <v/>
      </c>
      <c r="I841" s="154"/>
      <c r="J841" s="154"/>
    </row>
    <row r="842" spans="2:10" ht="15" x14ac:dyDescent="0.25">
      <c r="B842" s="193">
        <v>827</v>
      </c>
      <c r="C842" s="700" t="str" cm="1">
        <f t="array" ref="C842">IFERROR(
   INDEX('מצבת ורישום גנים'!B:$B,
      SMALL(
         IF(('מצבת ורישום גנים'!$A$3:$A$18000='נתונים כללים (1)'!$C$5),
         ROW('מצבת ורישום גנים'!$A$3:$A$18000)),
      ROW(A827))
   ),
"")</f>
        <v/>
      </c>
      <c r="D842" s="701" t="str">
        <f>IF(C842="", "",
   IFERROR(
      IF(VLOOKUP(C842, 'מצבת ורישום גנים'!B:H,7, FALSE) =$D$3,
         VLOOKUP(C842,'מצבת ורישום גנים'!B:D, 3, FALSE),
         "המוסד לא קיים ברשות"),
   "המוסד לא קיים"))</f>
        <v/>
      </c>
      <c r="E842" s="702" t="str">
        <f>IFERROR(VLOOKUP(C842,'מצבת ורישום גנים'!B:G,6,0),"")</f>
        <v/>
      </c>
      <c r="F842" s="702" t="str">
        <f>IFERROR(VLOOKUP(C:C,'מצבת ורישום גנים'!B:I,8,0),"  ")</f>
        <v xml:space="preserve">  </v>
      </c>
      <c r="G842" s="702" t="str">
        <f>IFERROR(VLOOKUP(C:C,'מצבת ורישום גנים'!B:H,4,0),"")</f>
        <v/>
      </c>
      <c r="H842" s="702" t="str">
        <f>IFERROR(VLOOKUP(C:C,'מצבת ורישום גנים'!B:H,5,0),"")</f>
        <v/>
      </c>
      <c r="I842" s="154"/>
      <c r="J842" s="154"/>
    </row>
    <row r="843" spans="2:10" ht="15" x14ac:dyDescent="0.25">
      <c r="B843" s="193">
        <v>828</v>
      </c>
      <c r="C843" s="700" t="str" cm="1">
        <f t="array" ref="C843">IFERROR(
   INDEX('מצבת ורישום גנים'!B:$B,
      SMALL(
         IF(('מצבת ורישום גנים'!$A$3:$A$18000='נתונים כללים (1)'!$C$5),
         ROW('מצבת ורישום גנים'!$A$3:$A$18000)),
      ROW(A828))
   ),
"")</f>
        <v/>
      </c>
      <c r="D843" s="701" t="str">
        <f>IF(C843="", "",
   IFERROR(
      IF(VLOOKUP(C843, 'מצבת ורישום גנים'!B:H,7, FALSE) =$D$3,
         VLOOKUP(C843,'מצבת ורישום גנים'!B:D, 3, FALSE),
         "המוסד לא קיים ברשות"),
   "המוסד לא קיים"))</f>
        <v/>
      </c>
      <c r="E843" s="702" t="str">
        <f>IFERROR(VLOOKUP(C843,'מצבת ורישום גנים'!B:G,6,0),"")</f>
        <v/>
      </c>
      <c r="F843" s="702" t="str">
        <f>IFERROR(VLOOKUP(C:C,'מצבת ורישום גנים'!B:I,8,0),"  ")</f>
        <v xml:space="preserve">  </v>
      </c>
      <c r="G843" s="702" t="str">
        <f>IFERROR(VLOOKUP(C:C,'מצבת ורישום גנים'!B:H,4,0),"")</f>
        <v/>
      </c>
      <c r="H843" s="702" t="str">
        <f>IFERROR(VLOOKUP(C:C,'מצבת ורישום גנים'!B:H,5,0),"")</f>
        <v/>
      </c>
      <c r="I843" s="154"/>
      <c r="J843" s="154"/>
    </row>
    <row r="844" spans="2:10" ht="15" x14ac:dyDescent="0.25">
      <c r="B844" s="193">
        <v>829</v>
      </c>
      <c r="C844" s="700" t="str" cm="1">
        <f t="array" ref="C844">IFERROR(
   INDEX('מצבת ורישום גנים'!B:$B,
      SMALL(
         IF(('מצבת ורישום גנים'!$A$3:$A$18000='נתונים כללים (1)'!$C$5),
         ROW('מצבת ורישום גנים'!$A$3:$A$18000)),
      ROW(A829))
   ),
"")</f>
        <v/>
      </c>
      <c r="D844" s="701" t="str">
        <f>IF(C844="", "",
   IFERROR(
      IF(VLOOKUP(C844, 'מצבת ורישום גנים'!B:H,7, FALSE) =$D$3,
         VLOOKUP(C844,'מצבת ורישום גנים'!B:D, 3, FALSE),
         "המוסד לא קיים ברשות"),
   "המוסד לא קיים"))</f>
        <v/>
      </c>
      <c r="E844" s="702" t="str">
        <f>IFERROR(VLOOKUP(C844,'מצבת ורישום גנים'!B:G,6,0),"")</f>
        <v/>
      </c>
      <c r="F844" s="702" t="str">
        <f>IFERROR(VLOOKUP(C:C,'מצבת ורישום גנים'!B:I,8,0),"  ")</f>
        <v xml:space="preserve">  </v>
      </c>
      <c r="G844" s="702" t="str">
        <f>IFERROR(VLOOKUP(C:C,'מצבת ורישום גנים'!B:H,4,0),"")</f>
        <v/>
      </c>
      <c r="H844" s="702" t="str">
        <f>IFERROR(VLOOKUP(C:C,'מצבת ורישום גנים'!B:H,5,0),"")</f>
        <v/>
      </c>
      <c r="I844" s="154"/>
      <c r="J844" s="154"/>
    </row>
    <row r="845" spans="2:10" ht="15" x14ac:dyDescent="0.25">
      <c r="B845" s="193">
        <v>830</v>
      </c>
      <c r="C845" s="700" t="str" cm="1">
        <f t="array" ref="C845">IFERROR(
   INDEX('מצבת ורישום גנים'!B:$B,
      SMALL(
         IF(('מצבת ורישום גנים'!$A$3:$A$18000='נתונים כללים (1)'!$C$5),
         ROW('מצבת ורישום גנים'!$A$3:$A$18000)),
      ROW(A830))
   ),
"")</f>
        <v/>
      </c>
      <c r="D845" s="701" t="str">
        <f>IF(C845="", "",
   IFERROR(
      IF(VLOOKUP(C845, 'מצבת ורישום גנים'!B:H,7, FALSE) =$D$3,
         VLOOKUP(C845,'מצבת ורישום גנים'!B:D, 3, FALSE),
         "המוסד לא קיים ברשות"),
   "המוסד לא קיים"))</f>
        <v/>
      </c>
      <c r="E845" s="702" t="str">
        <f>IFERROR(VLOOKUP(C845,'מצבת ורישום גנים'!B:G,6,0),"")</f>
        <v/>
      </c>
      <c r="F845" s="702" t="str">
        <f>IFERROR(VLOOKUP(C:C,'מצבת ורישום גנים'!B:I,8,0),"  ")</f>
        <v xml:space="preserve">  </v>
      </c>
      <c r="G845" s="702" t="str">
        <f>IFERROR(VLOOKUP(C:C,'מצבת ורישום גנים'!B:H,4,0),"")</f>
        <v/>
      </c>
      <c r="H845" s="702" t="str">
        <f>IFERROR(VLOOKUP(C:C,'מצבת ורישום גנים'!B:H,5,0),"")</f>
        <v/>
      </c>
      <c r="I845" s="154"/>
      <c r="J845" s="154"/>
    </row>
    <row r="846" spans="2:10" ht="15" x14ac:dyDescent="0.25">
      <c r="B846" s="193">
        <v>831</v>
      </c>
      <c r="C846" s="700" t="str" cm="1">
        <f t="array" ref="C846">IFERROR(
   INDEX('מצבת ורישום גנים'!B:$B,
      SMALL(
         IF(('מצבת ורישום גנים'!$A$3:$A$18000='נתונים כללים (1)'!$C$5),
         ROW('מצבת ורישום גנים'!$A$3:$A$18000)),
      ROW(A831))
   ),
"")</f>
        <v/>
      </c>
      <c r="D846" s="701" t="str">
        <f>IF(C846="", "",
   IFERROR(
      IF(VLOOKUP(C846, 'מצבת ורישום גנים'!B:H,7, FALSE) =$D$3,
         VLOOKUP(C846,'מצבת ורישום גנים'!B:D, 3, FALSE),
         "המוסד לא קיים ברשות"),
   "המוסד לא קיים"))</f>
        <v/>
      </c>
      <c r="E846" s="702" t="str">
        <f>IFERROR(VLOOKUP(C846,'מצבת ורישום גנים'!B:G,6,0),"")</f>
        <v/>
      </c>
      <c r="F846" s="702" t="str">
        <f>IFERROR(VLOOKUP(C:C,'מצבת ורישום גנים'!B:I,8,0),"  ")</f>
        <v xml:space="preserve">  </v>
      </c>
      <c r="G846" s="702" t="str">
        <f>IFERROR(VLOOKUP(C:C,'מצבת ורישום גנים'!B:H,4,0),"")</f>
        <v/>
      </c>
      <c r="H846" s="702" t="str">
        <f>IFERROR(VLOOKUP(C:C,'מצבת ורישום גנים'!B:H,5,0),"")</f>
        <v/>
      </c>
      <c r="I846" s="154"/>
      <c r="J846" s="154"/>
    </row>
    <row r="847" spans="2:10" ht="15" x14ac:dyDescent="0.25">
      <c r="B847" s="193">
        <v>832</v>
      </c>
      <c r="C847" s="700" t="str" cm="1">
        <f t="array" ref="C847">IFERROR(
   INDEX('מצבת ורישום גנים'!B:$B,
      SMALL(
         IF(('מצבת ורישום גנים'!$A$3:$A$18000='נתונים כללים (1)'!$C$5),
         ROW('מצבת ורישום גנים'!$A$3:$A$18000)),
      ROW(A832))
   ),
"")</f>
        <v/>
      </c>
      <c r="D847" s="701" t="str">
        <f>IF(C847="", "",
   IFERROR(
      IF(VLOOKUP(C847, 'מצבת ורישום גנים'!B:H,7, FALSE) =$D$3,
         VLOOKUP(C847,'מצבת ורישום גנים'!B:D, 3, FALSE),
         "המוסד לא קיים ברשות"),
   "המוסד לא קיים"))</f>
        <v/>
      </c>
      <c r="E847" s="702" t="str">
        <f>IFERROR(VLOOKUP(C847,'מצבת ורישום גנים'!B:G,6,0),"")</f>
        <v/>
      </c>
      <c r="F847" s="702" t="str">
        <f>IFERROR(VLOOKUP(C:C,'מצבת ורישום גנים'!B:I,8,0),"  ")</f>
        <v xml:space="preserve">  </v>
      </c>
      <c r="G847" s="702" t="str">
        <f>IFERROR(VLOOKUP(C:C,'מצבת ורישום גנים'!B:H,4,0),"")</f>
        <v/>
      </c>
      <c r="H847" s="702" t="str">
        <f>IFERROR(VLOOKUP(C:C,'מצבת ורישום גנים'!B:H,5,0),"")</f>
        <v/>
      </c>
      <c r="I847" s="154"/>
      <c r="J847" s="154"/>
    </row>
    <row r="848" spans="2:10" ht="15" x14ac:dyDescent="0.25">
      <c r="B848" s="193">
        <v>833</v>
      </c>
      <c r="C848" s="700" t="str" cm="1">
        <f t="array" ref="C848">IFERROR(
   INDEX('מצבת ורישום גנים'!B:$B,
      SMALL(
         IF(('מצבת ורישום גנים'!$A$3:$A$18000='נתונים כללים (1)'!$C$5),
         ROW('מצבת ורישום גנים'!$A$3:$A$18000)),
      ROW(A833))
   ),
"")</f>
        <v/>
      </c>
      <c r="D848" s="701" t="str">
        <f>IF(C848="", "",
   IFERROR(
      IF(VLOOKUP(C848, 'מצבת ורישום גנים'!B:H,7, FALSE) =$D$3,
         VLOOKUP(C848,'מצבת ורישום גנים'!B:D, 3, FALSE),
         "המוסד לא קיים ברשות"),
   "המוסד לא קיים"))</f>
        <v/>
      </c>
      <c r="E848" s="702" t="str">
        <f>IFERROR(VLOOKUP(C848,'מצבת ורישום גנים'!B:G,6,0),"")</f>
        <v/>
      </c>
      <c r="F848" s="702" t="str">
        <f>IFERROR(VLOOKUP(C:C,'מצבת ורישום גנים'!B:I,8,0),"  ")</f>
        <v xml:space="preserve">  </v>
      </c>
      <c r="G848" s="702" t="str">
        <f>IFERROR(VLOOKUP(C:C,'מצבת ורישום גנים'!B:H,4,0),"")</f>
        <v/>
      </c>
      <c r="H848" s="702" t="str">
        <f>IFERROR(VLOOKUP(C:C,'מצבת ורישום גנים'!B:H,5,0),"")</f>
        <v/>
      </c>
      <c r="I848" s="154"/>
      <c r="J848" s="154"/>
    </row>
    <row r="849" spans="2:10" ht="15" x14ac:dyDescent="0.25">
      <c r="B849" s="193">
        <v>834</v>
      </c>
      <c r="C849" s="700" t="str" cm="1">
        <f t="array" ref="C849">IFERROR(
   INDEX('מצבת ורישום גנים'!B:$B,
      SMALL(
         IF(('מצבת ורישום גנים'!$A$3:$A$18000='נתונים כללים (1)'!$C$5),
         ROW('מצבת ורישום גנים'!$A$3:$A$18000)),
      ROW(A834))
   ),
"")</f>
        <v/>
      </c>
      <c r="D849" s="701" t="str">
        <f>IF(C849="", "",
   IFERROR(
      IF(VLOOKUP(C849, 'מצבת ורישום גנים'!B:H,7, FALSE) =$D$3,
         VLOOKUP(C849,'מצבת ורישום גנים'!B:D, 3, FALSE),
         "המוסד לא קיים ברשות"),
   "המוסד לא קיים"))</f>
        <v/>
      </c>
      <c r="E849" s="702" t="str">
        <f>IFERROR(VLOOKUP(C849,'מצבת ורישום גנים'!B:G,6,0),"")</f>
        <v/>
      </c>
      <c r="F849" s="702" t="str">
        <f>IFERROR(VLOOKUP(C:C,'מצבת ורישום גנים'!B:I,8,0),"  ")</f>
        <v xml:space="preserve">  </v>
      </c>
      <c r="G849" s="702" t="str">
        <f>IFERROR(VLOOKUP(C:C,'מצבת ורישום גנים'!B:H,4,0),"")</f>
        <v/>
      </c>
      <c r="H849" s="702" t="str">
        <f>IFERROR(VLOOKUP(C:C,'מצבת ורישום גנים'!B:H,5,0),"")</f>
        <v/>
      </c>
      <c r="I849" s="154"/>
      <c r="J849" s="154"/>
    </row>
    <row r="850" spans="2:10" ht="15" x14ac:dyDescent="0.25">
      <c r="B850" s="193">
        <v>835</v>
      </c>
      <c r="C850" s="700" t="str" cm="1">
        <f t="array" ref="C850">IFERROR(
   INDEX('מצבת ורישום גנים'!B:$B,
      SMALL(
         IF(('מצבת ורישום גנים'!$A$3:$A$18000='נתונים כללים (1)'!$C$5),
         ROW('מצבת ורישום גנים'!$A$3:$A$18000)),
      ROW(A835))
   ),
"")</f>
        <v/>
      </c>
      <c r="D850" s="701" t="str">
        <f>IF(C850="", "",
   IFERROR(
      IF(VLOOKUP(C850, 'מצבת ורישום גנים'!B:H,7, FALSE) =$D$3,
         VLOOKUP(C850,'מצבת ורישום גנים'!B:D, 3, FALSE),
         "המוסד לא קיים ברשות"),
   "המוסד לא קיים"))</f>
        <v/>
      </c>
      <c r="E850" s="702" t="str">
        <f>IFERROR(VLOOKUP(C850,'מצבת ורישום גנים'!B:G,6,0),"")</f>
        <v/>
      </c>
      <c r="F850" s="702" t="str">
        <f>IFERROR(VLOOKUP(C:C,'מצבת ורישום גנים'!B:I,8,0),"  ")</f>
        <v xml:space="preserve">  </v>
      </c>
      <c r="G850" s="702" t="str">
        <f>IFERROR(VLOOKUP(C:C,'מצבת ורישום גנים'!B:H,4,0),"")</f>
        <v/>
      </c>
      <c r="H850" s="702" t="str">
        <f>IFERROR(VLOOKUP(C:C,'מצבת ורישום גנים'!B:H,5,0),"")</f>
        <v/>
      </c>
      <c r="I850" s="154"/>
      <c r="J850" s="154"/>
    </row>
    <row r="851" spans="2:10" ht="15" x14ac:dyDescent="0.25">
      <c r="B851" s="193">
        <v>836</v>
      </c>
      <c r="C851" s="700" t="str" cm="1">
        <f t="array" ref="C851">IFERROR(
   INDEX('מצבת ורישום גנים'!B:$B,
      SMALL(
         IF(('מצבת ורישום גנים'!$A$3:$A$18000='נתונים כללים (1)'!$C$5),
         ROW('מצבת ורישום גנים'!$A$3:$A$18000)),
      ROW(A836))
   ),
"")</f>
        <v/>
      </c>
      <c r="D851" s="701" t="str">
        <f>IF(C851="", "",
   IFERROR(
      IF(VLOOKUP(C851, 'מצבת ורישום גנים'!B:H,7, FALSE) =$D$3,
         VLOOKUP(C851,'מצבת ורישום גנים'!B:D, 3, FALSE),
         "המוסד לא קיים ברשות"),
   "המוסד לא קיים"))</f>
        <v/>
      </c>
      <c r="E851" s="702" t="str">
        <f>IFERROR(VLOOKUP(C851,'מצבת ורישום גנים'!B:G,6,0),"")</f>
        <v/>
      </c>
      <c r="F851" s="702" t="str">
        <f>IFERROR(VLOOKUP(C:C,'מצבת ורישום גנים'!B:I,8,0),"  ")</f>
        <v xml:space="preserve">  </v>
      </c>
      <c r="G851" s="702" t="str">
        <f>IFERROR(VLOOKUP(C:C,'מצבת ורישום גנים'!B:H,4,0),"")</f>
        <v/>
      </c>
      <c r="H851" s="702" t="str">
        <f>IFERROR(VLOOKUP(C:C,'מצבת ורישום גנים'!B:H,5,0),"")</f>
        <v/>
      </c>
      <c r="I851" s="154"/>
      <c r="J851" s="154"/>
    </row>
    <row r="852" spans="2:10" ht="15" x14ac:dyDescent="0.25">
      <c r="B852" s="193">
        <v>837</v>
      </c>
      <c r="C852" s="700" t="str" cm="1">
        <f t="array" ref="C852">IFERROR(
   INDEX('מצבת ורישום גנים'!B:$B,
      SMALL(
         IF(('מצבת ורישום גנים'!$A$3:$A$18000='נתונים כללים (1)'!$C$5),
         ROW('מצבת ורישום גנים'!$A$3:$A$18000)),
      ROW(A837))
   ),
"")</f>
        <v/>
      </c>
      <c r="D852" s="701" t="str">
        <f>IF(C852="", "",
   IFERROR(
      IF(VLOOKUP(C852, 'מצבת ורישום גנים'!B:H,7, FALSE) =$D$3,
         VLOOKUP(C852,'מצבת ורישום גנים'!B:D, 3, FALSE),
         "המוסד לא קיים ברשות"),
   "המוסד לא קיים"))</f>
        <v/>
      </c>
      <c r="E852" s="702" t="str">
        <f>IFERROR(VLOOKUP(C852,'מצבת ורישום גנים'!B:G,6,0),"")</f>
        <v/>
      </c>
      <c r="F852" s="702" t="str">
        <f>IFERROR(VLOOKUP(C:C,'מצבת ורישום גנים'!B:I,8,0),"  ")</f>
        <v xml:space="preserve">  </v>
      </c>
      <c r="G852" s="702" t="str">
        <f>IFERROR(VLOOKUP(C:C,'מצבת ורישום גנים'!B:H,4,0),"")</f>
        <v/>
      </c>
      <c r="H852" s="702" t="str">
        <f>IFERROR(VLOOKUP(C:C,'מצבת ורישום גנים'!B:H,5,0),"")</f>
        <v/>
      </c>
      <c r="I852" s="154"/>
      <c r="J852" s="154"/>
    </row>
    <row r="853" spans="2:10" ht="15" x14ac:dyDescent="0.25">
      <c r="B853" s="193">
        <v>838</v>
      </c>
      <c r="C853" s="700" t="str" cm="1">
        <f t="array" ref="C853">IFERROR(
   INDEX('מצבת ורישום גנים'!B:$B,
      SMALL(
         IF(('מצבת ורישום גנים'!$A$3:$A$18000='נתונים כללים (1)'!$C$5),
         ROW('מצבת ורישום גנים'!$A$3:$A$18000)),
      ROW(A838))
   ),
"")</f>
        <v/>
      </c>
      <c r="D853" s="701" t="str">
        <f>IF(C853="", "",
   IFERROR(
      IF(VLOOKUP(C853, 'מצבת ורישום גנים'!B:H,7, FALSE) =$D$3,
         VLOOKUP(C853,'מצבת ורישום גנים'!B:D, 3, FALSE),
         "המוסד לא קיים ברשות"),
   "המוסד לא קיים"))</f>
        <v/>
      </c>
      <c r="E853" s="702" t="str">
        <f>IFERROR(VLOOKUP(C853,'מצבת ורישום גנים'!B:G,6,0),"")</f>
        <v/>
      </c>
      <c r="F853" s="702" t="str">
        <f>IFERROR(VLOOKUP(C:C,'מצבת ורישום גנים'!B:I,8,0),"  ")</f>
        <v xml:space="preserve">  </v>
      </c>
      <c r="G853" s="702" t="str">
        <f>IFERROR(VLOOKUP(C:C,'מצבת ורישום גנים'!B:H,4,0),"")</f>
        <v/>
      </c>
      <c r="H853" s="702" t="str">
        <f>IFERROR(VLOOKUP(C:C,'מצבת ורישום גנים'!B:H,5,0),"")</f>
        <v/>
      </c>
      <c r="I853" s="154"/>
      <c r="J853" s="154"/>
    </row>
    <row r="854" spans="2:10" ht="15" x14ac:dyDescent="0.25">
      <c r="B854" s="193">
        <v>839</v>
      </c>
      <c r="C854" s="700" t="str" cm="1">
        <f t="array" ref="C854">IFERROR(
   INDEX('מצבת ורישום גנים'!B:$B,
      SMALL(
         IF(('מצבת ורישום גנים'!$A$3:$A$18000='נתונים כללים (1)'!$C$5),
         ROW('מצבת ורישום גנים'!$A$3:$A$18000)),
      ROW(A839))
   ),
"")</f>
        <v/>
      </c>
      <c r="D854" s="701" t="str">
        <f>IF(C854="", "",
   IFERROR(
      IF(VLOOKUP(C854, 'מצבת ורישום גנים'!B:H,7, FALSE) =$D$3,
         VLOOKUP(C854,'מצבת ורישום גנים'!B:D, 3, FALSE),
         "המוסד לא קיים ברשות"),
   "המוסד לא קיים"))</f>
        <v/>
      </c>
      <c r="E854" s="702" t="str">
        <f>IFERROR(VLOOKUP(C854,'מצבת ורישום גנים'!B:G,6,0),"")</f>
        <v/>
      </c>
      <c r="F854" s="702" t="str">
        <f>IFERROR(VLOOKUP(C:C,'מצבת ורישום גנים'!B:I,8,0),"  ")</f>
        <v xml:space="preserve">  </v>
      </c>
      <c r="G854" s="702" t="str">
        <f>IFERROR(VLOOKUP(C:C,'מצבת ורישום גנים'!B:H,4,0),"")</f>
        <v/>
      </c>
      <c r="H854" s="702" t="str">
        <f>IFERROR(VLOOKUP(C:C,'מצבת ורישום גנים'!B:H,5,0),"")</f>
        <v/>
      </c>
      <c r="I854" s="154"/>
      <c r="J854" s="154"/>
    </row>
    <row r="855" spans="2:10" ht="15" x14ac:dyDescent="0.25">
      <c r="B855" s="193">
        <v>840</v>
      </c>
      <c r="C855" s="700" t="str" cm="1">
        <f t="array" ref="C855">IFERROR(
   INDEX('מצבת ורישום גנים'!B:$B,
      SMALL(
         IF(('מצבת ורישום גנים'!$A$3:$A$18000='נתונים כללים (1)'!$C$5),
         ROW('מצבת ורישום גנים'!$A$3:$A$18000)),
      ROW(A840))
   ),
"")</f>
        <v/>
      </c>
      <c r="D855" s="701" t="str">
        <f>IF(C855="", "",
   IFERROR(
      IF(VLOOKUP(C855, 'מצבת ורישום גנים'!B:H,7, FALSE) =$D$3,
         VLOOKUP(C855,'מצבת ורישום גנים'!B:D, 3, FALSE),
         "המוסד לא קיים ברשות"),
   "המוסד לא קיים"))</f>
        <v/>
      </c>
      <c r="E855" s="702" t="str">
        <f>IFERROR(VLOOKUP(C855,'מצבת ורישום גנים'!B:G,6,0),"")</f>
        <v/>
      </c>
      <c r="F855" s="702" t="str">
        <f>IFERROR(VLOOKUP(C:C,'מצבת ורישום גנים'!B:I,8,0),"  ")</f>
        <v xml:space="preserve">  </v>
      </c>
      <c r="G855" s="702" t="str">
        <f>IFERROR(VLOOKUP(C:C,'מצבת ורישום גנים'!B:H,4,0),"")</f>
        <v/>
      </c>
      <c r="H855" s="702" t="str">
        <f>IFERROR(VLOOKUP(C:C,'מצבת ורישום גנים'!B:H,5,0),"")</f>
        <v/>
      </c>
      <c r="I855" s="154"/>
      <c r="J855" s="154"/>
    </row>
    <row r="856" spans="2:10" ht="15" x14ac:dyDescent="0.25">
      <c r="B856" s="193">
        <v>841</v>
      </c>
      <c r="C856" s="700" t="str" cm="1">
        <f t="array" ref="C856">IFERROR(
   INDEX('מצבת ורישום גנים'!B:$B,
      SMALL(
         IF(('מצבת ורישום גנים'!$A$3:$A$18000='נתונים כללים (1)'!$C$5),
         ROW('מצבת ורישום גנים'!$A$3:$A$18000)),
      ROW(A841))
   ),
"")</f>
        <v/>
      </c>
      <c r="D856" s="701" t="str">
        <f>IF(C856="", "",
   IFERROR(
      IF(VLOOKUP(C856, 'מצבת ורישום גנים'!B:H,7, FALSE) =$D$3,
         VLOOKUP(C856,'מצבת ורישום גנים'!B:D, 3, FALSE),
         "המוסד לא קיים ברשות"),
   "המוסד לא קיים"))</f>
        <v/>
      </c>
      <c r="E856" s="702" t="str">
        <f>IFERROR(VLOOKUP(C856,'מצבת ורישום גנים'!B:G,6,0),"")</f>
        <v/>
      </c>
      <c r="F856" s="702" t="str">
        <f>IFERROR(VLOOKUP(C:C,'מצבת ורישום גנים'!B:I,8,0),"  ")</f>
        <v xml:space="preserve">  </v>
      </c>
      <c r="G856" s="702" t="str">
        <f>IFERROR(VLOOKUP(C:C,'מצבת ורישום גנים'!B:H,4,0),"")</f>
        <v/>
      </c>
      <c r="H856" s="702" t="str">
        <f>IFERROR(VLOOKUP(C:C,'מצבת ורישום גנים'!B:H,5,0),"")</f>
        <v/>
      </c>
      <c r="I856" s="154"/>
      <c r="J856" s="154"/>
    </row>
    <row r="857" spans="2:10" ht="15" x14ac:dyDescent="0.25">
      <c r="B857" s="193">
        <v>842</v>
      </c>
      <c r="C857" s="700" t="str" cm="1">
        <f t="array" ref="C857">IFERROR(
   INDEX('מצבת ורישום גנים'!B:$B,
      SMALL(
         IF(('מצבת ורישום גנים'!$A$3:$A$18000='נתונים כללים (1)'!$C$5),
         ROW('מצבת ורישום גנים'!$A$3:$A$18000)),
      ROW(A842))
   ),
"")</f>
        <v/>
      </c>
      <c r="D857" s="701" t="str">
        <f>IF(C857="", "",
   IFERROR(
      IF(VLOOKUP(C857, 'מצבת ורישום גנים'!B:H,7, FALSE) =$D$3,
         VLOOKUP(C857,'מצבת ורישום גנים'!B:D, 3, FALSE),
         "המוסד לא קיים ברשות"),
   "המוסד לא קיים"))</f>
        <v/>
      </c>
      <c r="E857" s="702" t="str">
        <f>IFERROR(VLOOKUP(C857,'מצבת ורישום גנים'!B:G,6,0),"")</f>
        <v/>
      </c>
      <c r="F857" s="702" t="str">
        <f>IFERROR(VLOOKUP(C:C,'מצבת ורישום גנים'!B:I,8,0),"  ")</f>
        <v xml:space="preserve">  </v>
      </c>
      <c r="G857" s="702" t="str">
        <f>IFERROR(VLOOKUP(C:C,'מצבת ורישום גנים'!B:H,4,0),"")</f>
        <v/>
      </c>
      <c r="H857" s="702" t="str">
        <f>IFERROR(VLOOKUP(C:C,'מצבת ורישום גנים'!B:H,5,0),"")</f>
        <v/>
      </c>
      <c r="I857" s="154"/>
      <c r="J857" s="154"/>
    </row>
    <row r="858" spans="2:10" ht="15" x14ac:dyDescent="0.25">
      <c r="B858" s="193">
        <v>843</v>
      </c>
      <c r="C858" s="700" t="str" cm="1">
        <f t="array" ref="C858">IFERROR(
   INDEX('מצבת ורישום גנים'!B:$B,
      SMALL(
         IF(('מצבת ורישום גנים'!$A$3:$A$18000='נתונים כללים (1)'!$C$5),
         ROW('מצבת ורישום גנים'!$A$3:$A$18000)),
      ROW(A843))
   ),
"")</f>
        <v/>
      </c>
      <c r="D858" s="701" t="str">
        <f>IF(C858="", "",
   IFERROR(
      IF(VLOOKUP(C858, 'מצבת ורישום גנים'!B:H,7, FALSE) =$D$3,
         VLOOKUP(C858,'מצבת ורישום גנים'!B:D, 3, FALSE),
         "המוסד לא קיים ברשות"),
   "המוסד לא קיים"))</f>
        <v/>
      </c>
      <c r="E858" s="702" t="str">
        <f>IFERROR(VLOOKUP(C858,'מצבת ורישום גנים'!B:G,6,0),"")</f>
        <v/>
      </c>
      <c r="F858" s="702" t="str">
        <f>IFERROR(VLOOKUP(C:C,'מצבת ורישום גנים'!B:I,8,0),"  ")</f>
        <v xml:space="preserve">  </v>
      </c>
      <c r="G858" s="702" t="str">
        <f>IFERROR(VLOOKUP(C:C,'מצבת ורישום גנים'!B:H,4,0),"")</f>
        <v/>
      </c>
      <c r="H858" s="702" t="str">
        <f>IFERROR(VLOOKUP(C:C,'מצבת ורישום גנים'!B:H,5,0),"")</f>
        <v/>
      </c>
      <c r="I858" s="154"/>
      <c r="J858" s="154"/>
    </row>
    <row r="859" spans="2:10" ht="15" x14ac:dyDescent="0.25">
      <c r="B859" s="193">
        <v>844</v>
      </c>
      <c r="C859" s="700" t="str" cm="1">
        <f t="array" ref="C859">IFERROR(
   INDEX('מצבת ורישום גנים'!B:$B,
      SMALL(
         IF(('מצבת ורישום גנים'!$A$3:$A$18000='נתונים כללים (1)'!$C$5),
         ROW('מצבת ורישום גנים'!$A$3:$A$18000)),
      ROW(A844))
   ),
"")</f>
        <v/>
      </c>
      <c r="D859" s="701" t="str">
        <f>IF(C859="", "",
   IFERROR(
      IF(VLOOKUP(C859, 'מצבת ורישום גנים'!B:H,7, FALSE) =$D$3,
         VLOOKUP(C859,'מצבת ורישום גנים'!B:D, 3, FALSE),
         "המוסד לא קיים ברשות"),
   "המוסד לא קיים"))</f>
        <v/>
      </c>
      <c r="E859" s="702" t="str">
        <f>IFERROR(VLOOKUP(C859,'מצבת ורישום גנים'!B:G,6,0),"")</f>
        <v/>
      </c>
      <c r="F859" s="702" t="str">
        <f>IFERROR(VLOOKUP(C:C,'מצבת ורישום גנים'!B:I,8,0),"  ")</f>
        <v xml:space="preserve">  </v>
      </c>
      <c r="G859" s="702" t="str">
        <f>IFERROR(VLOOKUP(C:C,'מצבת ורישום גנים'!B:H,4,0),"")</f>
        <v/>
      </c>
      <c r="H859" s="702" t="str">
        <f>IFERROR(VLOOKUP(C:C,'מצבת ורישום גנים'!B:H,5,0),"")</f>
        <v/>
      </c>
      <c r="I859" s="154"/>
      <c r="J859" s="154"/>
    </row>
    <row r="860" spans="2:10" ht="15" x14ac:dyDescent="0.25">
      <c r="B860" s="193">
        <v>845</v>
      </c>
      <c r="C860" s="700" t="str" cm="1">
        <f t="array" ref="C860">IFERROR(
   INDEX('מצבת ורישום גנים'!B:$B,
      SMALL(
         IF(('מצבת ורישום גנים'!$A$3:$A$18000='נתונים כללים (1)'!$C$5),
         ROW('מצבת ורישום גנים'!$A$3:$A$18000)),
      ROW(A845))
   ),
"")</f>
        <v/>
      </c>
      <c r="D860" s="701" t="str">
        <f>IF(C860="", "",
   IFERROR(
      IF(VLOOKUP(C860, 'מצבת ורישום גנים'!B:H,7, FALSE) =$D$3,
         VLOOKUP(C860,'מצבת ורישום גנים'!B:D, 3, FALSE),
         "המוסד לא קיים ברשות"),
   "המוסד לא קיים"))</f>
        <v/>
      </c>
      <c r="E860" s="702" t="str">
        <f>IFERROR(VLOOKUP(C860,'מצבת ורישום גנים'!B:G,6,0),"")</f>
        <v/>
      </c>
      <c r="F860" s="702" t="str">
        <f>IFERROR(VLOOKUP(C:C,'מצבת ורישום גנים'!B:I,8,0),"  ")</f>
        <v xml:space="preserve">  </v>
      </c>
      <c r="G860" s="702" t="str">
        <f>IFERROR(VLOOKUP(C:C,'מצבת ורישום גנים'!B:H,4,0),"")</f>
        <v/>
      </c>
      <c r="H860" s="702" t="str">
        <f>IFERROR(VLOOKUP(C:C,'מצבת ורישום גנים'!B:H,5,0),"")</f>
        <v/>
      </c>
      <c r="I860" s="154"/>
      <c r="J860" s="154"/>
    </row>
    <row r="861" spans="2:10" ht="15" x14ac:dyDescent="0.25">
      <c r="B861" s="193">
        <v>846</v>
      </c>
      <c r="C861" s="700" t="str" cm="1">
        <f t="array" ref="C861">IFERROR(
   INDEX('מצבת ורישום גנים'!B:$B,
      SMALL(
         IF(('מצבת ורישום גנים'!$A$3:$A$18000='נתונים כללים (1)'!$C$5),
         ROW('מצבת ורישום גנים'!$A$3:$A$18000)),
      ROW(A846))
   ),
"")</f>
        <v/>
      </c>
      <c r="D861" s="701" t="str">
        <f>IF(C861="", "",
   IFERROR(
      IF(VLOOKUP(C861, 'מצבת ורישום גנים'!B:H,7, FALSE) =$D$3,
         VLOOKUP(C861,'מצבת ורישום גנים'!B:D, 3, FALSE),
         "המוסד לא קיים ברשות"),
   "המוסד לא קיים"))</f>
        <v/>
      </c>
      <c r="E861" s="702" t="str">
        <f>IFERROR(VLOOKUP(C861,'מצבת ורישום גנים'!B:G,6,0),"")</f>
        <v/>
      </c>
      <c r="F861" s="702" t="str">
        <f>IFERROR(VLOOKUP(C:C,'מצבת ורישום גנים'!B:I,8,0),"  ")</f>
        <v xml:space="preserve">  </v>
      </c>
      <c r="G861" s="702" t="str">
        <f>IFERROR(VLOOKUP(C:C,'מצבת ורישום גנים'!B:H,4,0),"")</f>
        <v/>
      </c>
      <c r="H861" s="702" t="str">
        <f>IFERROR(VLOOKUP(C:C,'מצבת ורישום גנים'!B:H,5,0),"")</f>
        <v/>
      </c>
      <c r="I861" s="154"/>
      <c r="J861" s="154"/>
    </row>
    <row r="862" spans="2:10" ht="15" x14ac:dyDescent="0.25">
      <c r="B862" s="193">
        <v>847</v>
      </c>
      <c r="C862" s="700" t="str" cm="1">
        <f t="array" ref="C862">IFERROR(
   INDEX('מצבת ורישום גנים'!B:$B,
      SMALL(
         IF(('מצבת ורישום גנים'!$A$3:$A$18000='נתונים כללים (1)'!$C$5),
         ROW('מצבת ורישום גנים'!$A$3:$A$18000)),
      ROW(A847))
   ),
"")</f>
        <v/>
      </c>
      <c r="D862" s="701" t="str">
        <f>IF(C862="", "",
   IFERROR(
      IF(VLOOKUP(C862, 'מצבת ורישום גנים'!B:H,7, FALSE) =$D$3,
         VLOOKUP(C862,'מצבת ורישום גנים'!B:D, 3, FALSE),
         "המוסד לא קיים ברשות"),
   "המוסד לא קיים"))</f>
        <v/>
      </c>
      <c r="E862" s="702" t="str">
        <f>IFERROR(VLOOKUP(C862,'מצבת ורישום גנים'!B:G,6,0),"")</f>
        <v/>
      </c>
      <c r="F862" s="702" t="str">
        <f>IFERROR(VLOOKUP(C:C,'מצבת ורישום גנים'!B:I,8,0),"  ")</f>
        <v xml:space="preserve">  </v>
      </c>
      <c r="G862" s="702" t="str">
        <f>IFERROR(VLOOKUP(C:C,'מצבת ורישום גנים'!B:H,4,0),"")</f>
        <v/>
      </c>
      <c r="H862" s="702" t="str">
        <f>IFERROR(VLOOKUP(C:C,'מצבת ורישום גנים'!B:H,5,0),"")</f>
        <v/>
      </c>
      <c r="I862" s="154"/>
      <c r="J862" s="154"/>
    </row>
    <row r="863" spans="2:10" ht="15" x14ac:dyDescent="0.25">
      <c r="B863" s="193">
        <v>848</v>
      </c>
      <c r="C863" s="700" t="str" cm="1">
        <f t="array" ref="C863">IFERROR(
   INDEX('מצבת ורישום גנים'!B:$B,
      SMALL(
         IF(('מצבת ורישום גנים'!$A$3:$A$18000='נתונים כללים (1)'!$C$5),
         ROW('מצבת ורישום גנים'!$A$3:$A$18000)),
      ROW(A848))
   ),
"")</f>
        <v/>
      </c>
      <c r="D863" s="701" t="str">
        <f>IF(C863="", "",
   IFERROR(
      IF(VLOOKUP(C863, 'מצבת ורישום גנים'!B:H,7, FALSE) =$D$3,
         VLOOKUP(C863,'מצבת ורישום גנים'!B:D, 3, FALSE),
         "המוסד לא קיים ברשות"),
   "המוסד לא קיים"))</f>
        <v/>
      </c>
      <c r="E863" s="702" t="str">
        <f>IFERROR(VLOOKUP(C863,'מצבת ורישום גנים'!B:G,6,0),"")</f>
        <v/>
      </c>
      <c r="F863" s="702" t="str">
        <f>IFERROR(VLOOKUP(C:C,'מצבת ורישום גנים'!B:I,8,0),"  ")</f>
        <v xml:space="preserve">  </v>
      </c>
      <c r="G863" s="702" t="str">
        <f>IFERROR(VLOOKUP(C:C,'מצבת ורישום גנים'!B:H,4,0),"")</f>
        <v/>
      </c>
      <c r="H863" s="702" t="str">
        <f>IFERROR(VLOOKUP(C:C,'מצבת ורישום גנים'!B:H,5,0),"")</f>
        <v/>
      </c>
      <c r="I863" s="154"/>
      <c r="J863" s="154"/>
    </row>
    <row r="864" spans="2:10" ht="15" x14ac:dyDescent="0.25">
      <c r="B864" s="193">
        <v>849</v>
      </c>
      <c r="C864" s="700" t="str" cm="1">
        <f t="array" ref="C864">IFERROR(
   INDEX('מצבת ורישום גנים'!B:$B,
      SMALL(
         IF(('מצבת ורישום גנים'!$A$3:$A$18000='נתונים כללים (1)'!$C$5),
         ROW('מצבת ורישום גנים'!$A$3:$A$18000)),
      ROW(A849))
   ),
"")</f>
        <v/>
      </c>
      <c r="D864" s="701" t="str">
        <f>IF(C864="", "",
   IFERROR(
      IF(VLOOKUP(C864, 'מצבת ורישום גנים'!B:H,7, FALSE) =$D$3,
         VLOOKUP(C864,'מצבת ורישום גנים'!B:D, 3, FALSE),
         "המוסד לא קיים ברשות"),
   "המוסד לא קיים"))</f>
        <v/>
      </c>
      <c r="E864" s="702" t="str">
        <f>IFERROR(VLOOKUP(C864,'מצבת ורישום גנים'!B:G,6,0),"")</f>
        <v/>
      </c>
      <c r="F864" s="702" t="str">
        <f>IFERROR(VLOOKUP(C:C,'מצבת ורישום גנים'!B:I,8,0),"  ")</f>
        <v xml:space="preserve">  </v>
      </c>
      <c r="G864" s="702" t="str">
        <f>IFERROR(VLOOKUP(C:C,'מצבת ורישום גנים'!B:H,4,0),"")</f>
        <v/>
      </c>
      <c r="H864" s="702" t="str">
        <f>IFERROR(VLOOKUP(C:C,'מצבת ורישום גנים'!B:H,5,0),"")</f>
        <v/>
      </c>
      <c r="I864" s="154"/>
      <c r="J864" s="154"/>
    </row>
    <row r="865" spans="2:10" ht="15" x14ac:dyDescent="0.25">
      <c r="B865" s="193">
        <v>850</v>
      </c>
      <c r="C865" s="700" t="str" cm="1">
        <f t="array" ref="C865">IFERROR(
   INDEX('מצבת ורישום גנים'!B:$B,
      SMALL(
         IF(('מצבת ורישום גנים'!$A$3:$A$18000='נתונים כללים (1)'!$C$5),
         ROW('מצבת ורישום גנים'!$A$3:$A$18000)),
      ROW(A850))
   ),
"")</f>
        <v/>
      </c>
      <c r="D865" s="701" t="str">
        <f>IF(C865="", "",
   IFERROR(
      IF(VLOOKUP(C865, 'מצבת ורישום גנים'!B:H,7, FALSE) =$D$3,
         VLOOKUP(C865,'מצבת ורישום גנים'!B:D, 3, FALSE),
         "המוסד לא קיים ברשות"),
   "המוסד לא קיים"))</f>
        <v/>
      </c>
      <c r="E865" s="702" t="str">
        <f>IFERROR(VLOOKUP(C865,'מצבת ורישום גנים'!B:G,6,0),"")</f>
        <v/>
      </c>
      <c r="F865" s="702" t="str">
        <f>IFERROR(VLOOKUP(C:C,'מצבת ורישום גנים'!B:I,8,0),"  ")</f>
        <v xml:space="preserve">  </v>
      </c>
      <c r="G865" s="702" t="str">
        <f>IFERROR(VLOOKUP(C:C,'מצבת ורישום גנים'!B:H,4,0),"")</f>
        <v/>
      </c>
      <c r="H865" s="702" t="str">
        <f>IFERROR(VLOOKUP(C:C,'מצבת ורישום גנים'!B:H,5,0),"")</f>
        <v/>
      </c>
      <c r="I865" s="154"/>
      <c r="J865" s="154"/>
    </row>
    <row r="866" spans="2:10" ht="15" x14ac:dyDescent="0.25">
      <c r="B866" s="193">
        <v>851</v>
      </c>
      <c r="C866" s="700" t="str" cm="1">
        <f t="array" ref="C866">IFERROR(
   INDEX('מצבת ורישום גנים'!B:$B,
      SMALL(
         IF(('מצבת ורישום גנים'!$A$3:$A$18000='נתונים כללים (1)'!$C$5),
         ROW('מצבת ורישום גנים'!$A$3:$A$18000)),
      ROW(A851))
   ),
"")</f>
        <v/>
      </c>
      <c r="D866" s="701" t="str">
        <f>IF(C866="", "",
   IFERROR(
      IF(VLOOKUP(C866, 'מצבת ורישום גנים'!B:H,7, FALSE) =$D$3,
         VLOOKUP(C866,'מצבת ורישום גנים'!B:D, 3, FALSE),
         "המוסד לא קיים ברשות"),
   "המוסד לא קיים"))</f>
        <v/>
      </c>
      <c r="E866" s="702" t="str">
        <f>IFERROR(VLOOKUP(C866,'מצבת ורישום גנים'!B:G,6,0),"")</f>
        <v/>
      </c>
      <c r="F866" s="702" t="str">
        <f>IFERROR(VLOOKUP(C:C,'מצבת ורישום גנים'!B:I,8,0),"  ")</f>
        <v xml:space="preserve">  </v>
      </c>
      <c r="G866" s="702" t="str">
        <f>IFERROR(VLOOKUP(C:C,'מצבת ורישום גנים'!B:H,4,0),"")</f>
        <v/>
      </c>
      <c r="H866" s="702" t="str">
        <f>IFERROR(VLOOKUP(C:C,'מצבת ורישום גנים'!B:H,5,0),"")</f>
        <v/>
      </c>
      <c r="I866" s="154"/>
      <c r="J866" s="154"/>
    </row>
    <row r="867" spans="2:10" ht="15" x14ac:dyDescent="0.25">
      <c r="B867" s="193">
        <v>852</v>
      </c>
      <c r="C867" s="700" t="str" cm="1">
        <f t="array" ref="C867">IFERROR(
   INDEX('מצבת ורישום גנים'!B:$B,
      SMALL(
         IF(('מצבת ורישום גנים'!$A$3:$A$18000='נתונים כללים (1)'!$C$5),
         ROW('מצבת ורישום גנים'!$A$3:$A$18000)),
      ROW(A852))
   ),
"")</f>
        <v/>
      </c>
      <c r="D867" s="701" t="str">
        <f>IF(C867="", "",
   IFERROR(
      IF(VLOOKUP(C867, 'מצבת ורישום גנים'!B:H,7, FALSE) =$D$3,
         VLOOKUP(C867,'מצבת ורישום גנים'!B:D, 3, FALSE),
         "המוסד לא קיים ברשות"),
   "המוסד לא קיים"))</f>
        <v/>
      </c>
      <c r="E867" s="702" t="str">
        <f>IFERROR(VLOOKUP(C867,'מצבת ורישום גנים'!B:G,6,0),"")</f>
        <v/>
      </c>
      <c r="F867" s="702" t="str">
        <f>IFERROR(VLOOKUP(C:C,'מצבת ורישום גנים'!B:I,8,0),"  ")</f>
        <v xml:space="preserve">  </v>
      </c>
      <c r="G867" s="702" t="str">
        <f>IFERROR(VLOOKUP(C:C,'מצבת ורישום גנים'!B:H,4,0),"")</f>
        <v/>
      </c>
      <c r="H867" s="702" t="str">
        <f>IFERROR(VLOOKUP(C:C,'מצבת ורישום גנים'!B:H,5,0),"")</f>
        <v/>
      </c>
      <c r="I867" s="154"/>
      <c r="J867" s="154"/>
    </row>
    <row r="868" spans="2:10" ht="15" x14ac:dyDescent="0.25">
      <c r="B868" s="193">
        <v>853</v>
      </c>
      <c r="C868" s="700" t="str" cm="1">
        <f t="array" ref="C868">IFERROR(
   INDEX('מצבת ורישום גנים'!B:$B,
      SMALL(
         IF(('מצבת ורישום גנים'!$A$3:$A$18000='נתונים כללים (1)'!$C$5),
         ROW('מצבת ורישום גנים'!$A$3:$A$18000)),
      ROW(A853))
   ),
"")</f>
        <v/>
      </c>
      <c r="D868" s="701" t="str">
        <f>IF(C868="", "",
   IFERROR(
      IF(VLOOKUP(C868, 'מצבת ורישום גנים'!B:H,7, FALSE) =$D$3,
         VLOOKUP(C868,'מצבת ורישום גנים'!B:D, 3, FALSE),
         "המוסד לא קיים ברשות"),
   "המוסד לא קיים"))</f>
        <v/>
      </c>
      <c r="E868" s="702" t="str">
        <f>IFERROR(VLOOKUP(C868,'מצבת ורישום גנים'!B:G,6,0),"")</f>
        <v/>
      </c>
      <c r="F868" s="702" t="str">
        <f>IFERROR(VLOOKUP(C:C,'מצבת ורישום גנים'!B:I,8,0),"  ")</f>
        <v xml:space="preserve">  </v>
      </c>
      <c r="G868" s="702" t="str">
        <f>IFERROR(VLOOKUP(C:C,'מצבת ורישום גנים'!B:H,4,0),"")</f>
        <v/>
      </c>
      <c r="H868" s="702" t="str">
        <f>IFERROR(VLOOKUP(C:C,'מצבת ורישום גנים'!B:H,5,0),"")</f>
        <v/>
      </c>
      <c r="I868" s="154"/>
      <c r="J868" s="154"/>
    </row>
    <row r="869" spans="2:10" ht="15" x14ac:dyDescent="0.25">
      <c r="B869" s="193">
        <v>854</v>
      </c>
      <c r="C869" s="700" t="str" cm="1">
        <f t="array" ref="C869">IFERROR(
   INDEX('מצבת ורישום גנים'!B:$B,
      SMALL(
         IF(('מצבת ורישום גנים'!$A$3:$A$18000='נתונים כללים (1)'!$C$5),
         ROW('מצבת ורישום גנים'!$A$3:$A$18000)),
      ROW(A854))
   ),
"")</f>
        <v/>
      </c>
      <c r="D869" s="701" t="str">
        <f>IF(C869="", "",
   IFERROR(
      IF(VLOOKUP(C869, 'מצבת ורישום גנים'!B:H,7, FALSE) =$D$3,
         VLOOKUP(C869,'מצבת ורישום גנים'!B:D, 3, FALSE),
         "המוסד לא קיים ברשות"),
   "המוסד לא קיים"))</f>
        <v/>
      </c>
      <c r="E869" s="702" t="str">
        <f>IFERROR(VLOOKUP(C869,'מצבת ורישום גנים'!B:G,6,0),"")</f>
        <v/>
      </c>
      <c r="F869" s="702" t="str">
        <f>IFERROR(VLOOKUP(C:C,'מצבת ורישום גנים'!B:I,8,0),"  ")</f>
        <v xml:space="preserve">  </v>
      </c>
      <c r="G869" s="702" t="str">
        <f>IFERROR(VLOOKUP(C:C,'מצבת ורישום גנים'!B:H,4,0),"")</f>
        <v/>
      </c>
      <c r="H869" s="702" t="str">
        <f>IFERROR(VLOOKUP(C:C,'מצבת ורישום גנים'!B:H,5,0),"")</f>
        <v/>
      </c>
      <c r="I869" s="154"/>
      <c r="J869" s="154"/>
    </row>
    <row r="870" spans="2:10" ht="15" x14ac:dyDescent="0.25">
      <c r="B870" s="193">
        <v>855</v>
      </c>
      <c r="C870" s="700" t="str" cm="1">
        <f t="array" ref="C870">IFERROR(
   INDEX('מצבת ורישום גנים'!B:$B,
      SMALL(
         IF(('מצבת ורישום גנים'!$A$3:$A$18000='נתונים כללים (1)'!$C$5),
         ROW('מצבת ורישום גנים'!$A$3:$A$18000)),
      ROW(A855))
   ),
"")</f>
        <v/>
      </c>
      <c r="D870" s="701" t="str">
        <f>IF(C870="", "",
   IFERROR(
      IF(VLOOKUP(C870, 'מצבת ורישום גנים'!B:H,7, FALSE) =$D$3,
         VLOOKUP(C870,'מצבת ורישום גנים'!B:D, 3, FALSE),
         "המוסד לא קיים ברשות"),
   "המוסד לא קיים"))</f>
        <v/>
      </c>
      <c r="E870" s="702" t="str">
        <f>IFERROR(VLOOKUP(C870,'מצבת ורישום גנים'!B:G,6,0),"")</f>
        <v/>
      </c>
      <c r="F870" s="702" t="str">
        <f>IFERROR(VLOOKUP(C:C,'מצבת ורישום גנים'!B:I,8,0),"  ")</f>
        <v xml:space="preserve">  </v>
      </c>
      <c r="G870" s="702" t="str">
        <f>IFERROR(VLOOKUP(C:C,'מצבת ורישום גנים'!B:H,4,0),"")</f>
        <v/>
      </c>
      <c r="H870" s="702" t="str">
        <f>IFERROR(VLOOKUP(C:C,'מצבת ורישום גנים'!B:H,5,0),"")</f>
        <v/>
      </c>
      <c r="I870" s="154"/>
      <c r="J870" s="154"/>
    </row>
    <row r="871" spans="2:10" ht="15" x14ac:dyDescent="0.25">
      <c r="B871" s="193">
        <v>856</v>
      </c>
      <c r="C871" s="700" t="str" cm="1">
        <f t="array" ref="C871">IFERROR(
   INDEX('מצבת ורישום גנים'!B:$B,
      SMALL(
         IF(('מצבת ורישום גנים'!$A$3:$A$18000='נתונים כללים (1)'!$C$5),
         ROW('מצבת ורישום גנים'!$A$3:$A$18000)),
      ROW(A856))
   ),
"")</f>
        <v/>
      </c>
      <c r="D871" s="701" t="str">
        <f>IF(C871="", "",
   IFERROR(
      IF(VLOOKUP(C871, 'מצבת ורישום גנים'!B:H,7, FALSE) =$D$3,
         VLOOKUP(C871,'מצבת ורישום גנים'!B:D, 3, FALSE),
         "המוסד לא קיים ברשות"),
   "המוסד לא קיים"))</f>
        <v/>
      </c>
      <c r="E871" s="702" t="str">
        <f>IFERROR(VLOOKUP(C871,'מצבת ורישום גנים'!B:G,6,0),"")</f>
        <v/>
      </c>
      <c r="F871" s="702" t="str">
        <f>IFERROR(VLOOKUP(C:C,'מצבת ורישום גנים'!B:I,8,0),"  ")</f>
        <v xml:space="preserve">  </v>
      </c>
      <c r="G871" s="702" t="str">
        <f>IFERROR(VLOOKUP(C:C,'מצבת ורישום גנים'!B:H,4,0),"")</f>
        <v/>
      </c>
      <c r="H871" s="702" t="str">
        <f>IFERROR(VLOOKUP(C:C,'מצבת ורישום גנים'!B:H,5,0),"")</f>
        <v/>
      </c>
      <c r="I871" s="154"/>
      <c r="J871" s="154"/>
    </row>
    <row r="872" spans="2:10" ht="15" x14ac:dyDescent="0.25">
      <c r="B872" s="193">
        <v>857</v>
      </c>
      <c r="C872" s="700" t="str" cm="1">
        <f t="array" ref="C872">IFERROR(
   INDEX('מצבת ורישום גנים'!B:$B,
      SMALL(
         IF(('מצבת ורישום גנים'!$A$3:$A$18000='נתונים כללים (1)'!$C$5),
         ROW('מצבת ורישום גנים'!$A$3:$A$18000)),
      ROW(A857))
   ),
"")</f>
        <v/>
      </c>
      <c r="D872" s="701" t="str">
        <f>IF(C872="", "",
   IFERROR(
      IF(VLOOKUP(C872, 'מצבת ורישום גנים'!B:H,7, FALSE) =$D$3,
         VLOOKUP(C872,'מצבת ורישום גנים'!B:D, 3, FALSE),
         "המוסד לא קיים ברשות"),
   "המוסד לא קיים"))</f>
        <v/>
      </c>
      <c r="E872" s="702" t="str">
        <f>IFERROR(VLOOKUP(C872,'מצבת ורישום גנים'!B:G,6,0),"")</f>
        <v/>
      </c>
      <c r="F872" s="702" t="str">
        <f>IFERROR(VLOOKUP(C:C,'מצבת ורישום גנים'!B:I,8,0),"  ")</f>
        <v xml:space="preserve">  </v>
      </c>
      <c r="G872" s="702" t="str">
        <f>IFERROR(VLOOKUP(C:C,'מצבת ורישום גנים'!B:H,4,0),"")</f>
        <v/>
      </c>
      <c r="H872" s="702" t="str">
        <f>IFERROR(VLOOKUP(C:C,'מצבת ורישום גנים'!B:H,5,0),"")</f>
        <v/>
      </c>
      <c r="I872" s="154"/>
      <c r="J872" s="154"/>
    </row>
    <row r="873" spans="2:10" ht="15" x14ac:dyDescent="0.25">
      <c r="B873" s="193">
        <v>858</v>
      </c>
      <c r="C873" s="700" t="str" cm="1">
        <f t="array" ref="C873">IFERROR(
   INDEX('מצבת ורישום גנים'!B:$B,
      SMALL(
         IF(('מצבת ורישום גנים'!$A$3:$A$18000='נתונים כללים (1)'!$C$5),
         ROW('מצבת ורישום גנים'!$A$3:$A$18000)),
      ROW(A858))
   ),
"")</f>
        <v/>
      </c>
      <c r="D873" s="701" t="str">
        <f>IF(C873="", "",
   IFERROR(
      IF(VLOOKUP(C873, 'מצבת ורישום גנים'!B:H,7, FALSE) =$D$3,
         VLOOKUP(C873,'מצבת ורישום גנים'!B:D, 3, FALSE),
         "המוסד לא קיים ברשות"),
   "המוסד לא קיים"))</f>
        <v/>
      </c>
      <c r="E873" s="702" t="str">
        <f>IFERROR(VLOOKUP(C873,'מצבת ורישום גנים'!B:G,6,0),"")</f>
        <v/>
      </c>
      <c r="F873" s="702" t="str">
        <f>IFERROR(VLOOKUP(C:C,'מצבת ורישום גנים'!B:I,8,0),"  ")</f>
        <v xml:space="preserve">  </v>
      </c>
      <c r="G873" s="702" t="str">
        <f>IFERROR(VLOOKUP(C:C,'מצבת ורישום גנים'!B:H,4,0),"")</f>
        <v/>
      </c>
      <c r="H873" s="702" t="str">
        <f>IFERROR(VLOOKUP(C:C,'מצבת ורישום גנים'!B:H,5,0),"")</f>
        <v/>
      </c>
      <c r="I873" s="154"/>
      <c r="J873" s="154"/>
    </row>
    <row r="874" spans="2:10" ht="15" x14ac:dyDescent="0.25">
      <c r="B874" s="193">
        <v>859</v>
      </c>
      <c r="C874" s="700" t="str" cm="1">
        <f t="array" ref="C874">IFERROR(
   INDEX('מצבת ורישום גנים'!B:$B,
      SMALL(
         IF(('מצבת ורישום גנים'!$A$3:$A$18000='נתונים כללים (1)'!$C$5),
         ROW('מצבת ורישום גנים'!$A$3:$A$18000)),
      ROW(A859))
   ),
"")</f>
        <v/>
      </c>
      <c r="D874" s="701" t="str">
        <f>IF(C874="", "",
   IFERROR(
      IF(VLOOKUP(C874, 'מצבת ורישום גנים'!B:H,7, FALSE) =$D$3,
         VLOOKUP(C874,'מצבת ורישום גנים'!B:D, 3, FALSE),
         "המוסד לא קיים ברשות"),
   "המוסד לא קיים"))</f>
        <v/>
      </c>
      <c r="E874" s="702" t="str">
        <f>IFERROR(VLOOKUP(C874,'מצבת ורישום גנים'!B:G,6,0),"")</f>
        <v/>
      </c>
      <c r="F874" s="702" t="str">
        <f>IFERROR(VLOOKUP(C:C,'מצבת ורישום גנים'!B:I,8,0),"  ")</f>
        <v xml:space="preserve">  </v>
      </c>
      <c r="G874" s="702" t="str">
        <f>IFERROR(VLOOKUP(C:C,'מצבת ורישום גנים'!B:H,4,0),"")</f>
        <v/>
      </c>
      <c r="H874" s="702" t="str">
        <f>IFERROR(VLOOKUP(C:C,'מצבת ורישום גנים'!B:H,5,0),"")</f>
        <v/>
      </c>
      <c r="I874" s="154"/>
      <c r="J874" s="154"/>
    </row>
    <row r="875" spans="2:10" ht="15" x14ac:dyDescent="0.25">
      <c r="B875" s="193">
        <v>860</v>
      </c>
      <c r="C875" s="700" t="str" cm="1">
        <f t="array" ref="C875">IFERROR(
   INDEX('מצבת ורישום גנים'!B:$B,
      SMALL(
         IF(('מצבת ורישום גנים'!$A$3:$A$18000='נתונים כללים (1)'!$C$5),
         ROW('מצבת ורישום גנים'!$A$3:$A$18000)),
      ROW(A860))
   ),
"")</f>
        <v/>
      </c>
      <c r="D875" s="701" t="str">
        <f>IF(C875="", "",
   IFERROR(
      IF(VLOOKUP(C875, 'מצבת ורישום גנים'!B:H,7, FALSE) =$D$3,
         VLOOKUP(C875,'מצבת ורישום גנים'!B:D, 3, FALSE),
         "המוסד לא קיים ברשות"),
   "המוסד לא קיים"))</f>
        <v/>
      </c>
      <c r="E875" s="702" t="str">
        <f>IFERROR(VLOOKUP(C875,'מצבת ורישום גנים'!B:G,6,0),"")</f>
        <v/>
      </c>
      <c r="F875" s="702" t="str">
        <f>IFERROR(VLOOKUP(C:C,'מצבת ורישום גנים'!B:I,8,0),"  ")</f>
        <v xml:space="preserve">  </v>
      </c>
      <c r="G875" s="702" t="str">
        <f>IFERROR(VLOOKUP(C:C,'מצבת ורישום גנים'!B:H,4,0),"")</f>
        <v/>
      </c>
      <c r="H875" s="702" t="str">
        <f>IFERROR(VLOOKUP(C:C,'מצבת ורישום גנים'!B:H,5,0),"")</f>
        <v/>
      </c>
      <c r="I875" s="154"/>
      <c r="J875" s="154"/>
    </row>
    <row r="876" spans="2:10" ht="15" x14ac:dyDescent="0.25">
      <c r="B876" s="193">
        <v>861</v>
      </c>
      <c r="C876" s="700" t="str" cm="1">
        <f t="array" ref="C876">IFERROR(
   INDEX('מצבת ורישום גנים'!B:$B,
      SMALL(
         IF(('מצבת ורישום גנים'!$A$3:$A$18000='נתונים כללים (1)'!$C$5),
         ROW('מצבת ורישום גנים'!$A$3:$A$18000)),
      ROW(A861))
   ),
"")</f>
        <v/>
      </c>
      <c r="D876" s="701" t="str">
        <f>IF(C876="", "",
   IFERROR(
      IF(VLOOKUP(C876, 'מצבת ורישום גנים'!B:H,7, FALSE) =$D$3,
         VLOOKUP(C876,'מצבת ורישום גנים'!B:D, 3, FALSE),
         "המוסד לא קיים ברשות"),
   "המוסד לא קיים"))</f>
        <v/>
      </c>
      <c r="E876" s="702" t="str">
        <f>IFERROR(VLOOKUP(C876,'מצבת ורישום גנים'!B:G,6,0),"")</f>
        <v/>
      </c>
      <c r="F876" s="702" t="str">
        <f>IFERROR(VLOOKUP(C:C,'מצבת ורישום גנים'!B:I,8,0),"  ")</f>
        <v xml:space="preserve">  </v>
      </c>
      <c r="G876" s="702" t="str">
        <f>IFERROR(VLOOKUP(C:C,'מצבת ורישום גנים'!B:H,4,0),"")</f>
        <v/>
      </c>
      <c r="H876" s="702" t="str">
        <f>IFERROR(VLOOKUP(C:C,'מצבת ורישום גנים'!B:H,5,0),"")</f>
        <v/>
      </c>
      <c r="I876" s="154"/>
      <c r="J876" s="154"/>
    </row>
    <row r="877" spans="2:10" ht="15" x14ac:dyDescent="0.25">
      <c r="B877" s="193">
        <v>862</v>
      </c>
      <c r="C877" s="700" t="str" cm="1">
        <f t="array" ref="C877">IFERROR(
   INDEX('מצבת ורישום גנים'!B:$B,
      SMALL(
         IF(('מצבת ורישום גנים'!$A$3:$A$18000='נתונים כללים (1)'!$C$5),
         ROW('מצבת ורישום גנים'!$A$3:$A$18000)),
      ROW(A862))
   ),
"")</f>
        <v/>
      </c>
      <c r="D877" s="701" t="str">
        <f>IF(C877="", "",
   IFERROR(
      IF(VLOOKUP(C877, 'מצבת ורישום גנים'!B:H,7, FALSE) =$D$3,
         VLOOKUP(C877,'מצבת ורישום גנים'!B:D, 3, FALSE),
         "המוסד לא קיים ברשות"),
   "המוסד לא קיים"))</f>
        <v/>
      </c>
      <c r="E877" s="702" t="str">
        <f>IFERROR(VLOOKUP(C877,'מצבת ורישום גנים'!B:G,6,0),"")</f>
        <v/>
      </c>
      <c r="F877" s="702" t="str">
        <f>IFERROR(VLOOKUP(C:C,'מצבת ורישום גנים'!B:I,8,0),"  ")</f>
        <v xml:space="preserve">  </v>
      </c>
      <c r="G877" s="702" t="str">
        <f>IFERROR(VLOOKUP(C:C,'מצבת ורישום גנים'!B:H,4,0),"")</f>
        <v/>
      </c>
      <c r="H877" s="702" t="str">
        <f>IFERROR(VLOOKUP(C:C,'מצבת ורישום גנים'!B:H,5,0),"")</f>
        <v/>
      </c>
      <c r="I877" s="154"/>
      <c r="J877" s="154"/>
    </row>
    <row r="878" spans="2:10" ht="15" x14ac:dyDescent="0.25">
      <c r="B878" s="193">
        <v>863</v>
      </c>
      <c r="C878" s="700" t="str" cm="1">
        <f t="array" ref="C878">IFERROR(
   INDEX('מצבת ורישום גנים'!B:$B,
      SMALL(
         IF(('מצבת ורישום גנים'!$A$3:$A$18000='נתונים כללים (1)'!$C$5),
         ROW('מצבת ורישום גנים'!$A$3:$A$18000)),
      ROW(A863))
   ),
"")</f>
        <v/>
      </c>
      <c r="D878" s="701" t="str">
        <f>IF(C878="", "",
   IFERROR(
      IF(VLOOKUP(C878, 'מצבת ורישום גנים'!B:H,7, FALSE) =$D$3,
         VLOOKUP(C878,'מצבת ורישום גנים'!B:D, 3, FALSE),
         "המוסד לא קיים ברשות"),
   "המוסד לא קיים"))</f>
        <v/>
      </c>
      <c r="E878" s="702" t="str">
        <f>IFERROR(VLOOKUP(C878,'מצבת ורישום גנים'!B:G,6,0),"")</f>
        <v/>
      </c>
      <c r="F878" s="702" t="str">
        <f>IFERROR(VLOOKUP(C:C,'מצבת ורישום גנים'!B:I,8,0),"  ")</f>
        <v xml:space="preserve">  </v>
      </c>
      <c r="G878" s="702" t="str">
        <f>IFERROR(VLOOKUP(C:C,'מצבת ורישום גנים'!B:H,4,0),"")</f>
        <v/>
      </c>
      <c r="H878" s="702" t="str">
        <f>IFERROR(VLOOKUP(C:C,'מצבת ורישום גנים'!B:H,5,0),"")</f>
        <v/>
      </c>
      <c r="I878" s="154"/>
      <c r="J878" s="154"/>
    </row>
    <row r="879" spans="2:10" ht="15" x14ac:dyDescent="0.25">
      <c r="B879" s="193">
        <v>864</v>
      </c>
      <c r="C879" s="700" t="str" cm="1">
        <f t="array" ref="C879">IFERROR(
   INDEX('מצבת ורישום גנים'!B:$B,
      SMALL(
         IF(('מצבת ורישום גנים'!$A$3:$A$18000='נתונים כללים (1)'!$C$5),
         ROW('מצבת ורישום גנים'!$A$3:$A$18000)),
      ROW(A864))
   ),
"")</f>
        <v/>
      </c>
      <c r="D879" s="701" t="str">
        <f>IF(C879="", "",
   IFERROR(
      IF(VLOOKUP(C879, 'מצבת ורישום גנים'!B:H,7, FALSE) =$D$3,
         VLOOKUP(C879,'מצבת ורישום גנים'!B:D, 3, FALSE),
         "המוסד לא קיים ברשות"),
   "המוסד לא קיים"))</f>
        <v/>
      </c>
      <c r="E879" s="702" t="str">
        <f>IFERROR(VLOOKUP(C879,'מצבת ורישום גנים'!B:G,6,0),"")</f>
        <v/>
      </c>
      <c r="F879" s="702" t="str">
        <f>IFERROR(VLOOKUP(C:C,'מצבת ורישום גנים'!B:I,8,0),"  ")</f>
        <v xml:space="preserve">  </v>
      </c>
      <c r="G879" s="702" t="str">
        <f>IFERROR(VLOOKUP(C:C,'מצבת ורישום גנים'!B:H,4,0),"")</f>
        <v/>
      </c>
      <c r="H879" s="702" t="str">
        <f>IFERROR(VLOOKUP(C:C,'מצבת ורישום גנים'!B:H,5,0),"")</f>
        <v/>
      </c>
      <c r="I879" s="154"/>
      <c r="J879" s="154"/>
    </row>
    <row r="880" spans="2:10" ht="15" x14ac:dyDescent="0.25">
      <c r="B880" s="193">
        <v>865</v>
      </c>
      <c r="C880" s="700" t="str" cm="1">
        <f t="array" ref="C880">IFERROR(
   INDEX('מצבת ורישום גנים'!B:$B,
      SMALL(
         IF(('מצבת ורישום גנים'!$A$3:$A$18000='נתונים כללים (1)'!$C$5),
         ROW('מצבת ורישום גנים'!$A$3:$A$18000)),
      ROW(A865))
   ),
"")</f>
        <v/>
      </c>
      <c r="D880" s="701" t="str">
        <f>IF(C880="", "",
   IFERROR(
      IF(VLOOKUP(C880, 'מצבת ורישום גנים'!B:H,7, FALSE) =$D$3,
         VLOOKUP(C880,'מצבת ורישום גנים'!B:D, 3, FALSE),
         "המוסד לא קיים ברשות"),
   "המוסד לא קיים"))</f>
        <v/>
      </c>
      <c r="E880" s="702" t="str">
        <f>IFERROR(VLOOKUP(C880,'מצבת ורישום גנים'!B:G,6,0),"")</f>
        <v/>
      </c>
      <c r="F880" s="702" t="str">
        <f>IFERROR(VLOOKUP(C:C,'מצבת ורישום גנים'!B:I,8,0),"  ")</f>
        <v xml:space="preserve">  </v>
      </c>
      <c r="G880" s="702" t="str">
        <f>IFERROR(VLOOKUP(C:C,'מצבת ורישום גנים'!B:H,4,0),"")</f>
        <v/>
      </c>
      <c r="H880" s="702" t="str">
        <f>IFERROR(VLOOKUP(C:C,'מצבת ורישום גנים'!B:H,5,0),"")</f>
        <v/>
      </c>
      <c r="I880" s="154"/>
      <c r="J880" s="154"/>
    </row>
    <row r="881" spans="2:10" ht="15" x14ac:dyDescent="0.25">
      <c r="B881" s="193">
        <v>866</v>
      </c>
      <c r="C881" s="700" t="str" cm="1">
        <f t="array" ref="C881">IFERROR(
   INDEX('מצבת ורישום גנים'!B:$B,
      SMALL(
         IF(('מצבת ורישום גנים'!$A$3:$A$18000='נתונים כללים (1)'!$C$5),
         ROW('מצבת ורישום גנים'!$A$3:$A$18000)),
      ROW(A866))
   ),
"")</f>
        <v/>
      </c>
      <c r="D881" s="701" t="str">
        <f>IF(C881="", "",
   IFERROR(
      IF(VLOOKUP(C881, 'מצבת ורישום גנים'!B:H,7, FALSE) =$D$3,
         VLOOKUP(C881,'מצבת ורישום גנים'!B:D, 3, FALSE),
         "המוסד לא קיים ברשות"),
   "המוסד לא קיים"))</f>
        <v/>
      </c>
      <c r="E881" s="702" t="str">
        <f>IFERROR(VLOOKUP(C881,'מצבת ורישום גנים'!B:G,6,0),"")</f>
        <v/>
      </c>
      <c r="F881" s="702" t="str">
        <f>IFERROR(VLOOKUP(C:C,'מצבת ורישום גנים'!B:I,8,0),"  ")</f>
        <v xml:space="preserve">  </v>
      </c>
      <c r="G881" s="702" t="str">
        <f>IFERROR(VLOOKUP(C:C,'מצבת ורישום גנים'!B:H,4,0),"")</f>
        <v/>
      </c>
      <c r="H881" s="702" t="str">
        <f>IFERROR(VLOOKUP(C:C,'מצבת ורישום גנים'!B:H,5,0),"")</f>
        <v/>
      </c>
      <c r="I881" s="154"/>
      <c r="J881" s="154"/>
    </row>
    <row r="882" spans="2:10" ht="15" x14ac:dyDescent="0.25">
      <c r="B882" s="193">
        <v>867</v>
      </c>
      <c r="C882" s="700" t="str" cm="1">
        <f t="array" ref="C882">IFERROR(
   INDEX('מצבת ורישום גנים'!B:$B,
      SMALL(
         IF(('מצבת ורישום גנים'!$A$3:$A$18000='נתונים כללים (1)'!$C$5),
         ROW('מצבת ורישום גנים'!$A$3:$A$18000)),
      ROW(A867))
   ),
"")</f>
        <v/>
      </c>
      <c r="D882" s="701" t="str">
        <f>IF(C882="", "",
   IFERROR(
      IF(VLOOKUP(C882, 'מצבת ורישום גנים'!B:H,7, FALSE) =$D$3,
         VLOOKUP(C882,'מצבת ורישום גנים'!B:D, 3, FALSE),
         "המוסד לא קיים ברשות"),
   "המוסד לא קיים"))</f>
        <v/>
      </c>
      <c r="E882" s="702" t="str">
        <f>IFERROR(VLOOKUP(C882,'מצבת ורישום גנים'!B:G,6,0),"")</f>
        <v/>
      </c>
      <c r="F882" s="702" t="str">
        <f>IFERROR(VLOOKUP(C:C,'מצבת ורישום גנים'!B:I,8,0),"  ")</f>
        <v xml:space="preserve">  </v>
      </c>
      <c r="G882" s="702" t="str">
        <f>IFERROR(VLOOKUP(C:C,'מצבת ורישום גנים'!B:H,4,0),"")</f>
        <v/>
      </c>
      <c r="H882" s="702" t="str">
        <f>IFERROR(VLOOKUP(C:C,'מצבת ורישום גנים'!B:H,5,0),"")</f>
        <v/>
      </c>
      <c r="I882" s="154"/>
      <c r="J882" s="154"/>
    </row>
    <row r="883" spans="2:10" ht="15" x14ac:dyDescent="0.25">
      <c r="B883" s="193">
        <v>868</v>
      </c>
      <c r="C883" s="700" t="str" cm="1">
        <f t="array" ref="C883">IFERROR(
   INDEX('מצבת ורישום גנים'!B:$B,
      SMALL(
         IF(('מצבת ורישום גנים'!$A$3:$A$18000='נתונים כללים (1)'!$C$5),
         ROW('מצבת ורישום גנים'!$A$3:$A$18000)),
      ROW(A868))
   ),
"")</f>
        <v/>
      </c>
      <c r="D883" s="701" t="str">
        <f>IF(C883="", "",
   IFERROR(
      IF(VLOOKUP(C883, 'מצבת ורישום גנים'!B:H,7, FALSE) =$D$3,
         VLOOKUP(C883,'מצבת ורישום גנים'!B:D, 3, FALSE),
         "המוסד לא קיים ברשות"),
   "המוסד לא קיים"))</f>
        <v/>
      </c>
      <c r="E883" s="702" t="str">
        <f>IFERROR(VLOOKUP(C883,'מצבת ורישום גנים'!B:G,6,0),"")</f>
        <v/>
      </c>
      <c r="F883" s="702" t="str">
        <f>IFERROR(VLOOKUP(C:C,'מצבת ורישום גנים'!B:I,8,0),"  ")</f>
        <v xml:space="preserve">  </v>
      </c>
      <c r="G883" s="702" t="str">
        <f>IFERROR(VLOOKUP(C:C,'מצבת ורישום גנים'!B:H,4,0),"")</f>
        <v/>
      </c>
      <c r="H883" s="702" t="str">
        <f>IFERROR(VLOOKUP(C:C,'מצבת ורישום גנים'!B:H,5,0),"")</f>
        <v/>
      </c>
      <c r="I883" s="154"/>
      <c r="J883" s="154"/>
    </row>
    <row r="884" spans="2:10" ht="15" x14ac:dyDescent="0.25">
      <c r="B884" s="193">
        <v>869</v>
      </c>
      <c r="C884" s="700" t="str" cm="1">
        <f t="array" ref="C884">IFERROR(
   INDEX('מצבת ורישום גנים'!B:$B,
      SMALL(
         IF(('מצבת ורישום גנים'!$A$3:$A$18000='נתונים כללים (1)'!$C$5),
         ROW('מצבת ורישום גנים'!$A$3:$A$18000)),
      ROW(A869))
   ),
"")</f>
        <v/>
      </c>
      <c r="D884" s="701" t="str">
        <f>IF(C884="", "",
   IFERROR(
      IF(VLOOKUP(C884, 'מצבת ורישום גנים'!B:H,7, FALSE) =$D$3,
         VLOOKUP(C884,'מצבת ורישום גנים'!B:D, 3, FALSE),
         "המוסד לא קיים ברשות"),
   "המוסד לא קיים"))</f>
        <v/>
      </c>
      <c r="E884" s="702" t="str">
        <f>IFERROR(VLOOKUP(C884,'מצבת ורישום גנים'!B:G,6,0),"")</f>
        <v/>
      </c>
      <c r="F884" s="702" t="str">
        <f>IFERROR(VLOOKUP(C:C,'מצבת ורישום גנים'!B:I,8,0),"  ")</f>
        <v xml:space="preserve">  </v>
      </c>
      <c r="G884" s="702" t="str">
        <f>IFERROR(VLOOKUP(C:C,'מצבת ורישום גנים'!B:H,4,0),"")</f>
        <v/>
      </c>
      <c r="H884" s="702" t="str">
        <f>IFERROR(VLOOKUP(C:C,'מצבת ורישום גנים'!B:H,5,0),"")</f>
        <v/>
      </c>
      <c r="I884" s="154"/>
      <c r="J884" s="154"/>
    </row>
    <row r="885" spans="2:10" ht="15" x14ac:dyDescent="0.25">
      <c r="B885" s="193">
        <v>870</v>
      </c>
      <c r="C885" s="700" t="str" cm="1">
        <f t="array" ref="C885">IFERROR(
   INDEX('מצבת ורישום גנים'!B:$B,
      SMALL(
         IF(('מצבת ורישום גנים'!$A$3:$A$18000='נתונים כללים (1)'!$C$5),
         ROW('מצבת ורישום גנים'!$A$3:$A$18000)),
      ROW(A870))
   ),
"")</f>
        <v/>
      </c>
      <c r="D885" s="701" t="str">
        <f>IF(C885="", "",
   IFERROR(
      IF(VLOOKUP(C885, 'מצבת ורישום גנים'!B:H,7, FALSE) =$D$3,
         VLOOKUP(C885,'מצבת ורישום גנים'!B:D, 3, FALSE),
         "המוסד לא קיים ברשות"),
   "המוסד לא קיים"))</f>
        <v/>
      </c>
      <c r="E885" s="702" t="str">
        <f>IFERROR(VLOOKUP(C885,'מצבת ורישום גנים'!B:G,6,0),"")</f>
        <v/>
      </c>
      <c r="F885" s="702" t="str">
        <f>IFERROR(VLOOKUP(C:C,'מצבת ורישום גנים'!B:I,8,0),"  ")</f>
        <v xml:space="preserve">  </v>
      </c>
      <c r="G885" s="702" t="str">
        <f>IFERROR(VLOOKUP(C:C,'מצבת ורישום גנים'!B:H,4,0),"")</f>
        <v/>
      </c>
      <c r="H885" s="702" t="str">
        <f>IFERROR(VLOOKUP(C:C,'מצבת ורישום גנים'!B:H,5,0),"")</f>
        <v/>
      </c>
      <c r="I885" s="154"/>
      <c r="J885" s="154"/>
    </row>
    <row r="886" spans="2:10" ht="15" x14ac:dyDescent="0.25">
      <c r="B886" s="193">
        <v>871</v>
      </c>
      <c r="C886" s="700" t="str" cm="1">
        <f t="array" ref="C886">IFERROR(
   INDEX('מצבת ורישום גנים'!B:$B,
      SMALL(
         IF(('מצבת ורישום גנים'!$A$3:$A$18000='נתונים כללים (1)'!$C$5),
         ROW('מצבת ורישום גנים'!$A$3:$A$18000)),
      ROW(A871))
   ),
"")</f>
        <v/>
      </c>
      <c r="D886" s="701" t="str">
        <f>IF(C886="", "",
   IFERROR(
      IF(VLOOKUP(C886, 'מצבת ורישום גנים'!B:H,7, FALSE) =$D$3,
         VLOOKUP(C886,'מצבת ורישום גנים'!B:D, 3, FALSE),
         "המוסד לא קיים ברשות"),
   "המוסד לא קיים"))</f>
        <v/>
      </c>
      <c r="E886" s="702" t="str">
        <f>IFERROR(VLOOKUP(C886,'מצבת ורישום גנים'!B:G,6,0),"")</f>
        <v/>
      </c>
      <c r="F886" s="702" t="str">
        <f>IFERROR(VLOOKUP(C:C,'מצבת ורישום גנים'!B:I,8,0),"  ")</f>
        <v xml:space="preserve">  </v>
      </c>
      <c r="G886" s="702" t="str">
        <f>IFERROR(VLOOKUP(C:C,'מצבת ורישום גנים'!B:H,4,0),"")</f>
        <v/>
      </c>
      <c r="H886" s="702" t="str">
        <f>IFERROR(VLOOKUP(C:C,'מצבת ורישום גנים'!B:H,5,0),"")</f>
        <v/>
      </c>
      <c r="I886" s="154"/>
      <c r="J886" s="154"/>
    </row>
    <row r="887" spans="2:10" ht="15" x14ac:dyDescent="0.25">
      <c r="B887" s="193">
        <v>872</v>
      </c>
      <c r="C887" s="700" t="str" cm="1">
        <f t="array" ref="C887">IFERROR(
   INDEX('מצבת ורישום גנים'!B:$B,
      SMALL(
         IF(('מצבת ורישום גנים'!$A$3:$A$18000='נתונים כללים (1)'!$C$5),
         ROW('מצבת ורישום גנים'!$A$3:$A$18000)),
      ROW(A872))
   ),
"")</f>
        <v/>
      </c>
      <c r="D887" s="701" t="str">
        <f>IF(C887="", "",
   IFERROR(
      IF(VLOOKUP(C887, 'מצבת ורישום גנים'!B:H,7, FALSE) =$D$3,
         VLOOKUP(C887,'מצבת ורישום גנים'!B:D, 3, FALSE),
         "המוסד לא קיים ברשות"),
   "המוסד לא קיים"))</f>
        <v/>
      </c>
      <c r="E887" s="702" t="str">
        <f>IFERROR(VLOOKUP(C887,'מצבת ורישום גנים'!B:G,6,0),"")</f>
        <v/>
      </c>
      <c r="F887" s="702" t="str">
        <f>IFERROR(VLOOKUP(C:C,'מצבת ורישום גנים'!B:I,8,0),"  ")</f>
        <v xml:space="preserve">  </v>
      </c>
      <c r="G887" s="702" t="str">
        <f>IFERROR(VLOOKUP(C:C,'מצבת ורישום גנים'!B:H,4,0),"")</f>
        <v/>
      </c>
      <c r="H887" s="702" t="str">
        <f>IFERROR(VLOOKUP(C:C,'מצבת ורישום גנים'!B:H,5,0),"")</f>
        <v/>
      </c>
      <c r="I887" s="154"/>
      <c r="J887" s="154"/>
    </row>
    <row r="888" spans="2:10" ht="15" x14ac:dyDescent="0.25">
      <c r="B888" s="193">
        <v>873</v>
      </c>
      <c r="C888" s="700" t="str" cm="1">
        <f t="array" ref="C888">IFERROR(
   INDEX('מצבת ורישום גנים'!B:$B,
      SMALL(
         IF(('מצבת ורישום גנים'!$A$3:$A$18000='נתונים כללים (1)'!$C$5),
         ROW('מצבת ורישום גנים'!$A$3:$A$18000)),
      ROW(A873))
   ),
"")</f>
        <v/>
      </c>
      <c r="D888" s="701" t="str">
        <f>IF(C888="", "",
   IFERROR(
      IF(VLOOKUP(C888, 'מצבת ורישום גנים'!B:H,7, FALSE) =$D$3,
         VLOOKUP(C888,'מצבת ורישום גנים'!B:D, 3, FALSE),
         "המוסד לא קיים ברשות"),
   "המוסד לא קיים"))</f>
        <v/>
      </c>
      <c r="E888" s="702" t="str">
        <f>IFERROR(VLOOKUP(C888,'מצבת ורישום גנים'!B:G,6,0),"")</f>
        <v/>
      </c>
      <c r="F888" s="702" t="str">
        <f>IFERROR(VLOOKUP(C:C,'מצבת ורישום גנים'!B:I,8,0),"  ")</f>
        <v xml:space="preserve">  </v>
      </c>
      <c r="G888" s="702" t="str">
        <f>IFERROR(VLOOKUP(C:C,'מצבת ורישום גנים'!B:H,4,0),"")</f>
        <v/>
      </c>
      <c r="H888" s="702" t="str">
        <f>IFERROR(VLOOKUP(C:C,'מצבת ורישום גנים'!B:H,5,0),"")</f>
        <v/>
      </c>
      <c r="I888" s="154"/>
      <c r="J888" s="154"/>
    </row>
    <row r="889" spans="2:10" ht="15" x14ac:dyDescent="0.25">
      <c r="B889" s="193">
        <v>874</v>
      </c>
      <c r="C889" s="700" t="str" cm="1">
        <f t="array" ref="C889">IFERROR(
   INDEX('מצבת ורישום גנים'!B:$B,
      SMALL(
         IF(('מצבת ורישום גנים'!$A$3:$A$18000='נתונים כללים (1)'!$C$5),
         ROW('מצבת ורישום גנים'!$A$3:$A$18000)),
      ROW(A874))
   ),
"")</f>
        <v/>
      </c>
      <c r="D889" s="701" t="str">
        <f>IF(C889="", "",
   IFERROR(
      IF(VLOOKUP(C889, 'מצבת ורישום גנים'!B:H,7, FALSE) =$D$3,
         VLOOKUP(C889,'מצבת ורישום גנים'!B:D, 3, FALSE),
         "המוסד לא קיים ברשות"),
   "המוסד לא קיים"))</f>
        <v/>
      </c>
      <c r="E889" s="702" t="str">
        <f>IFERROR(VLOOKUP(C889,'מצבת ורישום גנים'!B:G,6,0),"")</f>
        <v/>
      </c>
      <c r="F889" s="702" t="str">
        <f>IFERROR(VLOOKUP(C:C,'מצבת ורישום גנים'!B:I,8,0),"  ")</f>
        <v xml:space="preserve">  </v>
      </c>
      <c r="G889" s="702" t="str">
        <f>IFERROR(VLOOKUP(C:C,'מצבת ורישום גנים'!B:H,4,0),"")</f>
        <v/>
      </c>
      <c r="H889" s="702" t="str">
        <f>IFERROR(VLOOKUP(C:C,'מצבת ורישום גנים'!B:H,5,0),"")</f>
        <v/>
      </c>
      <c r="I889" s="154"/>
      <c r="J889" s="154"/>
    </row>
    <row r="890" spans="2:10" ht="15" x14ac:dyDescent="0.25">
      <c r="B890" s="193">
        <v>875</v>
      </c>
      <c r="C890" s="700" t="str" cm="1">
        <f t="array" ref="C890">IFERROR(
   INDEX('מצבת ורישום גנים'!B:$B,
      SMALL(
         IF(('מצבת ורישום גנים'!$A$3:$A$18000='נתונים כללים (1)'!$C$5),
         ROW('מצבת ורישום גנים'!$A$3:$A$18000)),
      ROW(A875))
   ),
"")</f>
        <v/>
      </c>
      <c r="D890" s="701" t="str">
        <f>IF(C890="", "",
   IFERROR(
      IF(VLOOKUP(C890, 'מצבת ורישום גנים'!B:H,7, FALSE) =$D$3,
         VLOOKUP(C890,'מצבת ורישום גנים'!B:D, 3, FALSE),
         "המוסד לא קיים ברשות"),
   "המוסד לא קיים"))</f>
        <v/>
      </c>
      <c r="E890" s="702" t="str">
        <f>IFERROR(VLOOKUP(C890,'מצבת ורישום גנים'!B:G,6,0),"")</f>
        <v/>
      </c>
      <c r="F890" s="702" t="str">
        <f>IFERROR(VLOOKUP(C:C,'מצבת ורישום גנים'!B:I,8,0),"  ")</f>
        <v xml:space="preserve">  </v>
      </c>
      <c r="G890" s="702" t="str">
        <f>IFERROR(VLOOKUP(C:C,'מצבת ורישום גנים'!B:H,4,0),"")</f>
        <v/>
      </c>
      <c r="H890" s="702" t="str">
        <f>IFERROR(VLOOKUP(C:C,'מצבת ורישום גנים'!B:H,5,0),"")</f>
        <v/>
      </c>
      <c r="I890" s="154"/>
      <c r="J890" s="154"/>
    </row>
    <row r="891" spans="2:10" ht="15" x14ac:dyDescent="0.25">
      <c r="B891" s="193">
        <v>876</v>
      </c>
      <c r="C891" s="700" t="str" cm="1">
        <f t="array" ref="C891">IFERROR(
   INDEX('מצבת ורישום גנים'!B:$B,
      SMALL(
         IF(('מצבת ורישום גנים'!$A$3:$A$18000='נתונים כללים (1)'!$C$5),
         ROW('מצבת ורישום גנים'!$A$3:$A$18000)),
      ROW(A876))
   ),
"")</f>
        <v/>
      </c>
      <c r="D891" s="701" t="str">
        <f>IF(C891="", "",
   IFERROR(
      IF(VLOOKUP(C891, 'מצבת ורישום גנים'!B:H,7, FALSE) =$D$3,
         VLOOKUP(C891,'מצבת ורישום גנים'!B:D, 3, FALSE),
         "המוסד לא קיים ברשות"),
   "המוסד לא קיים"))</f>
        <v/>
      </c>
      <c r="E891" s="702" t="str">
        <f>IFERROR(VLOOKUP(C891,'מצבת ורישום גנים'!B:G,6,0),"")</f>
        <v/>
      </c>
      <c r="F891" s="702" t="str">
        <f>IFERROR(VLOOKUP(C:C,'מצבת ורישום גנים'!B:I,8,0),"  ")</f>
        <v xml:space="preserve">  </v>
      </c>
      <c r="G891" s="702" t="str">
        <f>IFERROR(VLOOKUP(C:C,'מצבת ורישום גנים'!B:H,4,0),"")</f>
        <v/>
      </c>
      <c r="H891" s="702" t="str">
        <f>IFERROR(VLOOKUP(C:C,'מצבת ורישום גנים'!B:H,5,0),"")</f>
        <v/>
      </c>
      <c r="I891" s="154"/>
      <c r="J891" s="154"/>
    </row>
    <row r="892" spans="2:10" ht="15" x14ac:dyDescent="0.25">
      <c r="B892" s="193">
        <v>877</v>
      </c>
      <c r="C892" s="700" t="str" cm="1">
        <f t="array" ref="C892">IFERROR(
   INDEX('מצבת ורישום גנים'!B:$B,
      SMALL(
         IF(('מצבת ורישום גנים'!$A$3:$A$18000='נתונים כללים (1)'!$C$5),
         ROW('מצבת ורישום גנים'!$A$3:$A$18000)),
      ROW(A877))
   ),
"")</f>
        <v/>
      </c>
      <c r="D892" s="701" t="str">
        <f>IF(C892="", "",
   IFERROR(
      IF(VLOOKUP(C892, 'מצבת ורישום גנים'!B:H,7, FALSE) =$D$3,
         VLOOKUP(C892,'מצבת ורישום גנים'!B:D, 3, FALSE),
         "המוסד לא קיים ברשות"),
   "המוסד לא קיים"))</f>
        <v/>
      </c>
      <c r="E892" s="702" t="str">
        <f>IFERROR(VLOOKUP(C892,'מצבת ורישום גנים'!B:G,6,0),"")</f>
        <v/>
      </c>
      <c r="F892" s="702" t="str">
        <f>IFERROR(VLOOKUP(C:C,'מצבת ורישום גנים'!B:I,8,0),"  ")</f>
        <v xml:space="preserve">  </v>
      </c>
      <c r="G892" s="702" t="str">
        <f>IFERROR(VLOOKUP(C:C,'מצבת ורישום גנים'!B:H,4,0),"")</f>
        <v/>
      </c>
      <c r="H892" s="702" t="str">
        <f>IFERROR(VLOOKUP(C:C,'מצבת ורישום גנים'!B:H,5,0),"")</f>
        <v/>
      </c>
      <c r="I892" s="154"/>
      <c r="J892" s="154"/>
    </row>
    <row r="893" spans="2:10" ht="15" x14ac:dyDescent="0.25">
      <c r="B893" s="193">
        <v>878</v>
      </c>
      <c r="C893" s="700" t="str" cm="1">
        <f t="array" ref="C893">IFERROR(
   INDEX('מצבת ורישום גנים'!B:$B,
      SMALL(
         IF(('מצבת ורישום גנים'!$A$3:$A$18000='נתונים כללים (1)'!$C$5),
         ROW('מצבת ורישום גנים'!$A$3:$A$18000)),
      ROW(A878))
   ),
"")</f>
        <v/>
      </c>
      <c r="D893" s="701" t="str">
        <f>IF(C893="", "",
   IFERROR(
      IF(VLOOKUP(C893, 'מצבת ורישום גנים'!B:H,7, FALSE) =$D$3,
         VLOOKUP(C893,'מצבת ורישום גנים'!B:D, 3, FALSE),
         "המוסד לא קיים ברשות"),
   "המוסד לא קיים"))</f>
        <v/>
      </c>
      <c r="E893" s="702" t="str">
        <f>IFERROR(VLOOKUP(C893,'מצבת ורישום גנים'!B:G,6,0),"")</f>
        <v/>
      </c>
      <c r="F893" s="702" t="str">
        <f>IFERROR(VLOOKUP(C:C,'מצבת ורישום גנים'!B:I,8,0),"  ")</f>
        <v xml:space="preserve">  </v>
      </c>
      <c r="G893" s="702" t="str">
        <f>IFERROR(VLOOKUP(C:C,'מצבת ורישום גנים'!B:H,4,0),"")</f>
        <v/>
      </c>
      <c r="H893" s="702" t="str">
        <f>IFERROR(VLOOKUP(C:C,'מצבת ורישום גנים'!B:H,5,0),"")</f>
        <v/>
      </c>
      <c r="I893" s="154"/>
      <c r="J893" s="154"/>
    </row>
    <row r="894" spans="2:10" ht="15" x14ac:dyDescent="0.25">
      <c r="B894" s="193">
        <v>879</v>
      </c>
      <c r="C894" s="700" t="str" cm="1">
        <f t="array" ref="C894">IFERROR(
   INDEX('מצבת ורישום גנים'!B:$B,
      SMALL(
         IF(('מצבת ורישום גנים'!$A$3:$A$18000='נתונים כללים (1)'!$C$5),
         ROW('מצבת ורישום גנים'!$A$3:$A$18000)),
      ROW(A879))
   ),
"")</f>
        <v/>
      </c>
      <c r="D894" s="701" t="str">
        <f>IF(C894="", "",
   IFERROR(
      IF(VLOOKUP(C894, 'מצבת ורישום גנים'!B:H,7, FALSE) =$D$3,
         VLOOKUP(C894,'מצבת ורישום גנים'!B:D, 3, FALSE),
         "המוסד לא קיים ברשות"),
   "המוסד לא קיים"))</f>
        <v/>
      </c>
      <c r="E894" s="702" t="str">
        <f>IFERROR(VLOOKUP(C894,'מצבת ורישום גנים'!B:G,6,0),"")</f>
        <v/>
      </c>
      <c r="F894" s="702" t="str">
        <f>IFERROR(VLOOKUP(C:C,'מצבת ורישום גנים'!B:I,8,0),"  ")</f>
        <v xml:space="preserve">  </v>
      </c>
      <c r="G894" s="702" t="str">
        <f>IFERROR(VLOOKUP(C:C,'מצבת ורישום גנים'!B:H,4,0),"")</f>
        <v/>
      </c>
      <c r="H894" s="702" t="str">
        <f>IFERROR(VLOOKUP(C:C,'מצבת ורישום גנים'!B:H,5,0),"")</f>
        <v/>
      </c>
      <c r="I894" s="154"/>
      <c r="J894" s="154"/>
    </row>
    <row r="895" spans="2:10" ht="15" x14ac:dyDescent="0.25">
      <c r="B895" s="193">
        <v>880</v>
      </c>
      <c r="C895" s="700" t="str" cm="1">
        <f t="array" ref="C895">IFERROR(
   INDEX('מצבת ורישום גנים'!B:$B,
      SMALL(
         IF(('מצבת ורישום גנים'!$A$3:$A$18000='נתונים כללים (1)'!$C$5),
         ROW('מצבת ורישום גנים'!$A$3:$A$18000)),
      ROW(A880))
   ),
"")</f>
        <v/>
      </c>
      <c r="D895" s="701" t="str">
        <f>IF(C895="", "",
   IFERROR(
      IF(VLOOKUP(C895, 'מצבת ורישום גנים'!B:H,7, FALSE) =$D$3,
         VLOOKUP(C895,'מצבת ורישום גנים'!B:D, 3, FALSE),
         "המוסד לא קיים ברשות"),
   "המוסד לא קיים"))</f>
        <v/>
      </c>
      <c r="E895" s="702" t="str">
        <f>IFERROR(VLOOKUP(C895,'מצבת ורישום גנים'!B:G,6,0),"")</f>
        <v/>
      </c>
      <c r="F895" s="702" t="str">
        <f>IFERROR(VLOOKUP(C:C,'מצבת ורישום גנים'!B:I,8,0),"  ")</f>
        <v xml:space="preserve">  </v>
      </c>
      <c r="G895" s="702" t="str">
        <f>IFERROR(VLOOKUP(C:C,'מצבת ורישום גנים'!B:H,4,0),"")</f>
        <v/>
      </c>
      <c r="H895" s="702" t="str">
        <f>IFERROR(VLOOKUP(C:C,'מצבת ורישום גנים'!B:H,5,0),"")</f>
        <v/>
      </c>
      <c r="I895" s="154"/>
      <c r="J895" s="154"/>
    </row>
    <row r="896" spans="2:10" ht="15" x14ac:dyDescent="0.25">
      <c r="B896" s="193">
        <v>881</v>
      </c>
      <c r="C896" s="700" t="str" cm="1">
        <f t="array" ref="C896">IFERROR(
   INDEX('מצבת ורישום גנים'!B:$B,
      SMALL(
         IF(('מצבת ורישום גנים'!$A$3:$A$18000='נתונים כללים (1)'!$C$5),
         ROW('מצבת ורישום גנים'!$A$3:$A$18000)),
      ROW(A881))
   ),
"")</f>
        <v/>
      </c>
      <c r="D896" s="701" t="str">
        <f>IF(C896="", "",
   IFERROR(
      IF(VLOOKUP(C896, 'מצבת ורישום גנים'!B:H,7, FALSE) =$D$3,
         VLOOKUP(C896,'מצבת ורישום גנים'!B:D, 3, FALSE),
         "המוסד לא קיים ברשות"),
   "המוסד לא קיים"))</f>
        <v/>
      </c>
      <c r="E896" s="702" t="str">
        <f>IFERROR(VLOOKUP(C896,'מצבת ורישום גנים'!B:G,6,0),"")</f>
        <v/>
      </c>
      <c r="F896" s="702" t="str">
        <f>IFERROR(VLOOKUP(C:C,'מצבת ורישום גנים'!B:I,8,0),"  ")</f>
        <v xml:space="preserve">  </v>
      </c>
      <c r="G896" s="702" t="str">
        <f>IFERROR(VLOOKUP(C:C,'מצבת ורישום גנים'!B:H,4,0),"")</f>
        <v/>
      </c>
      <c r="H896" s="702" t="str">
        <f>IFERROR(VLOOKUP(C:C,'מצבת ורישום גנים'!B:H,5,0),"")</f>
        <v/>
      </c>
      <c r="I896" s="154"/>
      <c r="J896" s="154"/>
    </row>
    <row r="897" spans="2:10" ht="15" x14ac:dyDescent="0.25">
      <c r="B897" s="193">
        <v>882</v>
      </c>
      <c r="C897" s="700" t="str" cm="1">
        <f t="array" ref="C897">IFERROR(
   INDEX('מצבת ורישום גנים'!B:$B,
      SMALL(
         IF(('מצבת ורישום גנים'!$A$3:$A$18000='נתונים כללים (1)'!$C$5),
         ROW('מצבת ורישום גנים'!$A$3:$A$18000)),
      ROW(A882))
   ),
"")</f>
        <v/>
      </c>
      <c r="D897" s="701" t="str">
        <f>IF(C897="", "",
   IFERROR(
      IF(VLOOKUP(C897, 'מצבת ורישום גנים'!B:H,7, FALSE) =$D$3,
         VLOOKUP(C897,'מצבת ורישום גנים'!B:D, 3, FALSE),
         "המוסד לא קיים ברשות"),
   "המוסד לא קיים"))</f>
        <v/>
      </c>
      <c r="E897" s="702" t="str">
        <f>IFERROR(VLOOKUP(C897,'מצבת ורישום גנים'!B:G,6,0),"")</f>
        <v/>
      </c>
      <c r="F897" s="702" t="str">
        <f>IFERROR(VLOOKUP(C:C,'מצבת ורישום גנים'!B:I,8,0),"  ")</f>
        <v xml:space="preserve">  </v>
      </c>
      <c r="G897" s="702" t="str">
        <f>IFERROR(VLOOKUP(C:C,'מצבת ורישום גנים'!B:H,4,0),"")</f>
        <v/>
      </c>
      <c r="H897" s="702" t="str">
        <f>IFERROR(VLOOKUP(C:C,'מצבת ורישום גנים'!B:H,5,0),"")</f>
        <v/>
      </c>
      <c r="I897" s="154"/>
      <c r="J897" s="154"/>
    </row>
    <row r="898" spans="2:10" ht="15" x14ac:dyDescent="0.25">
      <c r="B898" s="193">
        <v>883</v>
      </c>
      <c r="C898" s="700" t="str" cm="1">
        <f t="array" ref="C898">IFERROR(
   INDEX('מצבת ורישום גנים'!B:$B,
      SMALL(
         IF(('מצבת ורישום גנים'!$A$3:$A$18000='נתונים כללים (1)'!$C$5),
         ROW('מצבת ורישום גנים'!$A$3:$A$18000)),
      ROW(A883))
   ),
"")</f>
        <v/>
      </c>
      <c r="D898" s="701" t="str">
        <f>IF(C898="", "",
   IFERROR(
      IF(VLOOKUP(C898, 'מצבת ורישום גנים'!B:H,7, FALSE) =$D$3,
         VLOOKUP(C898,'מצבת ורישום גנים'!B:D, 3, FALSE),
         "המוסד לא קיים ברשות"),
   "המוסד לא קיים"))</f>
        <v/>
      </c>
      <c r="E898" s="702" t="str">
        <f>IFERROR(VLOOKUP(C898,'מצבת ורישום גנים'!B:G,6,0),"")</f>
        <v/>
      </c>
      <c r="F898" s="702" t="str">
        <f>IFERROR(VLOOKUP(C:C,'מצבת ורישום גנים'!B:I,8,0),"  ")</f>
        <v xml:space="preserve">  </v>
      </c>
      <c r="G898" s="702" t="str">
        <f>IFERROR(VLOOKUP(C:C,'מצבת ורישום גנים'!B:H,4,0),"")</f>
        <v/>
      </c>
      <c r="H898" s="702" t="str">
        <f>IFERROR(VLOOKUP(C:C,'מצבת ורישום גנים'!B:H,5,0),"")</f>
        <v/>
      </c>
      <c r="I898" s="154"/>
      <c r="J898" s="154"/>
    </row>
    <row r="899" spans="2:10" ht="15" x14ac:dyDescent="0.25">
      <c r="B899" s="193">
        <v>884</v>
      </c>
      <c r="C899" s="700" t="str" cm="1">
        <f t="array" ref="C899">IFERROR(
   INDEX('מצבת ורישום גנים'!B:$B,
      SMALL(
         IF(('מצבת ורישום גנים'!$A$3:$A$18000='נתונים כללים (1)'!$C$5),
         ROW('מצבת ורישום גנים'!$A$3:$A$18000)),
      ROW(A884))
   ),
"")</f>
        <v/>
      </c>
      <c r="D899" s="701" t="str">
        <f>IF(C899="", "",
   IFERROR(
      IF(VLOOKUP(C899, 'מצבת ורישום גנים'!B:H,7, FALSE) =$D$3,
         VLOOKUP(C899,'מצבת ורישום גנים'!B:D, 3, FALSE),
         "המוסד לא קיים ברשות"),
   "המוסד לא קיים"))</f>
        <v/>
      </c>
      <c r="E899" s="702" t="str">
        <f>IFERROR(VLOOKUP(C899,'מצבת ורישום גנים'!B:G,6,0),"")</f>
        <v/>
      </c>
      <c r="F899" s="702" t="str">
        <f>IFERROR(VLOOKUP(C:C,'מצבת ורישום גנים'!B:I,8,0),"  ")</f>
        <v xml:space="preserve">  </v>
      </c>
      <c r="G899" s="702" t="str">
        <f>IFERROR(VLOOKUP(C:C,'מצבת ורישום גנים'!B:H,4,0),"")</f>
        <v/>
      </c>
      <c r="H899" s="702" t="str">
        <f>IFERROR(VLOOKUP(C:C,'מצבת ורישום גנים'!B:H,5,0),"")</f>
        <v/>
      </c>
      <c r="I899" s="154"/>
      <c r="J899" s="154"/>
    </row>
    <row r="900" spans="2:10" ht="15" x14ac:dyDescent="0.25">
      <c r="B900" s="193">
        <v>885</v>
      </c>
      <c r="C900" s="700" t="str" cm="1">
        <f t="array" ref="C900">IFERROR(
   INDEX('מצבת ורישום גנים'!B:$B,
      SMALL(
         IF(('מצבת ורישום גנים'!$A$3:$A$18000='נתונים כללים (1)'!$C$5),
         ROW('מצבת ורישום גנים'!$A$3:$A$18000)),
      ROW(A885))
   ),
"")</f>
        <v/>
      </c>
      <c r="D900" s="701" t="str">
        <f>IF(C900="", "",
   IFERROR(
      IF(VLOOKUP(C900, 'מצבת ורישום גנים'!B:H,7, FALSE) =$D$3,
         VLOOKUP(C900,'מצבת ורישום גנים'!B:D, 3, FALSE),
         "המוסד לא קיים ברשות"),
   "המוסד לא קיים"))</f>
        <v/>
      </c>
      <c r="E900" s="702" t="str">
        <f>IFERROR(VLOOKUP(C900,'מצבת ורישום גנים'!B:G,6,0),"")</f>
        <v/>
      </c>
      <c r="F900" s="702" t="str">
        <f>IFERROR(VLOOKUP(C:C,'מצבת ורישום גנים'!B:I,8,0),"  ")</f>
        <v xml:space="preserve">  </v>
      </c>
      <c r="G900" s="702" t="str">
        <f>IFERROR(VLOOKUP(C:C,'מצבת ורישום גנים'!B:H,4,0),"")</f>
        <v/>
      </c>
      <c r="H900" s="702" t="str">
        <f>IFERROR(VLOOKUP(C:C,'מצבת ורישום גנים'!B:H,5,0),"")</f>
        <v/>
      </c>
      <c r="I900" s="154"/>
      <c r="J900" s="154"/>
    </row>
    <row r="901" spans="2:10" ht="15" x14ac:dyDescent="0.25">
      <c r="B901" s="193">
        <v>886</v>
      </c>
      <c r="C901" s="700" t="str" cm="1">
        <f t="array" ref="C901">IFERROR(
   INDEX('מצבת ורישום גנים'!B:$B,
      SMALL(
         IF(('מצבת ורישום גנים'!$A$3:$A$18000='נתונים כללים (1)'!$C$5),
         ROW('מצבת ורישום גנים'!$A$3:$A$18000)),
      ROW(A886))
   ),
"")</f>
        <v/>
      </c>
      <c r="D901" s="701" t="str">
        <f>IF(C901="", "",
   IFERROR(
      IF(VLOOKUP(C901, 'מצבת ורישום גנים'!B:H,7, FALSE) =$D$3,
         VLOOKUP(C901,'מצבת ורישום גנים'!B:D, 3, FALSE),
         "המוסד לא קיים ברשות"),
   "המוסד לא קיים"))</f>
        <v/>
      </c>
      <c r="E901" s="702" t="str">
        <f>IFERROR(VLOOKUP(C901,'מצבת ורישום גנים'!B:G,6,0),"")</f>
        <v/>
      </c>
      <c r="F901" s="702" t="str">
        <f>IFERROR(VLOOKUP(C:C,'מצבת ורישום גנים'!B:I,8,0),"  ")</f>
        <v xml:space="preserve">  </v>
      </c>
      <c r="G901" s="702" t="str">
        <f>IFERROR(VLOOKUP(C:C,'מצבת ורישום גנים'!B:H,4,0),"")</f>
        <v/>
      </c>
      <c r="H901" s="702" t="str">
        <f>IFERROR(VLOOKUP(C:C,'מצבת ורישום גנים'!B:H,5,0),"")</f>
        <v/>
      </c>
      <c r="I901" s="154"/>
      <c r="J901" s="154"/>
    </row>
    <row r="902" spans="2:10" ht="15" x14ac:dyDescent="0.25">
      <c r="B902" s="193">
        <v>887</v>
      </c>
      <c r="C902" s="700" t="str" cm="1">
        <f t="array" ref="C902">IFERROR(
   INDEX('מצבת ורישום גנים'!B:$B,
      SMALL(
         IF(('מצבת ורישום גנים'!$A$3:$A$18000='נתונים כללים (1)'!$C$5),
         ROW('מצבת ורישום גנים'!$A$3:$A$18000)),
      ROW(A887))
   ),
"")</f>
        <v/>
      </c>
      <c r="D902" s="701" t="str">
        <f>IF(C902="", "",
   IFERROR(
      IF(VLOOKUP(C902, 'מצבת ורישום גנים'!B:H,7, FALSE) =$D$3,
         VLOOKUP(C902,'מצבת ורישום גנים'!B:D, 3, FALSE),
         "המוסד לא קיים ברשות"),
   "המוסד לא קיים"))</f>
        <v/>
      </c>
      <c r="E902" s="702" t="str">
        <f>IFERROR(VLOOKUP(C902,'מצבת ורישום גנים'!B:G,6,0),"")</f>
        <v/>
      </c>
      <c r="F902" s="702" t="str">
        <f>IFERROR(VLOOKUP(C:C,'מצבת ורישום גנים'!B:I,8,0),"  ")</f>
        <v xml:space="preserve">  </v>
      </c>
      <c r="G902" s="702" t="str">
        <f>IFERROR(VLOOKUP(C:C,'מצבת ורישום גנים'!B:H,4,0),"")</f>
        <v/>
      </c>
      <c r="H902" s="702" t="str">
        <f>IFERROR(VLOOKUP(C:C,'מצבת ורישום גנים'!B:H,5,0),"")</f>
        <v/>
      </c>
      <c r="I902" s="154"/>
      <c r="J902" s="154"/>
    </row>
    <row r="903" spans="2:10" ht="15" x14ac:dyDescent="0.25">
      <c r="B903" s="193">
        <v>888</v>
      </c>
      <c r="C903" s="700" t="str" cm="1">
        <f t="array" ref="C903">IFERROR(
   INDEX('מצבת ורישום גנים'!B:$B,
      SMALL(
         IF(('מצבת ורישום גנים'!$A$3:$A$18000='נתונים כללים (1)'!$C$5),
         ROW('מצבת ורישום גנים'!$A$3:$A$18000)),
      ROW(A888))
   ),
"")</f>
        <v/>
      </c>
      <c r="D903" s="701" t="str">
        <f>IF(C903="", "",
   IFERROR(
      IF(VLOOKUP(C903, 'מצבת ורישום גנים'!B:H,7, FALSE) =$D$3,
         VLOOKUP(C903,'מצבת ורישום גנים'!B:D, 3, FALSE),
         "המוסד לא קיים ברשות"),
   "המוסד לא קיים"))</f>
        <v/>
      </c>
      <c r="E903" s="702" t="str">
        <f>IFERROR(VLOOKUP(C903,'מצבת ורישום גנים'!B:G,6,0),"")</f>
        <v/>
      </c>
      <c r="F903" s="702" t="str">
        <f>IFERROR(VLOOKUP(C:C,'מצבת ורישום גנים'!B:I,8,0),"  ")</f>
        <v xml:space="preserve">  </v>
      </c>
      <c r="G903" s="702" t="str">
        <f>IFERROR(VLOOKUP(C:C,'מצבת ורישום גנים'!B:H,4,0),"")</f>
        <v/>
      </c>
      <c r="H903" s="702" t="str">
        <f>IFERROR(VLOOKUP(C:C,'מצבת ורישום גנים'!B:H,5,0),"")</f>
        <v/>
      </c>
      <c r="I903" s="154"/>
      <c r="J903" s="154"/>
    </row>
    <row r="904" spans="2:10" ht="15" x14ac:dyDescent="0.25">
      <c r="B904" s="193">
        <v>889</v>
      </c>
      <c r="C904" s="700" t="str" cm="1">
        <f t="array" ref="C904">IFERROR(
   INDEX('מצבת ורישום גנים'!B:$B,
      SMALL(
         IF(('מצבת ורישום גנים'!$A$3:$A$18000='נתונים כללים (1)'!$C$5),
         ROW('מצבת ורישום גנים'!$A$3:$A$18000)),
      ROW(A889))
   ),
"")</f>
        <v/>
      </c>
      <c r="D904" s="701" t="str">
        <f>IF(C904="", "",
   IFERROR(
      IF(VLOOKUP(C904, 'מצבת ורישום גנים'!B:H,7, FALSE) =$D$3,
         VLOOKUP(C904,'מצבת ורישום גנים'!B:D, 3, FALSE),
         "המוסד לא קיים ברשות"),
   "המוסד לא קיים"))</f>
        <v/>
      </c>
      <c r="E904" s="702" t="str">
        <f>IFERROR(VLOOKUP(C904,'מצבת ורישום גנים'!B:G,6,0),"")</f>
        <v/>
      </c>
      <c r="F904" s="702" t="str">
        <f>IFERROR(VLOOKUP(C:C,'מצבת ורישום גנים'!B:I,8,0),"  ")</f>
        <v xml:space="preserve">  </v>
      </c>
      <c r="G904" s="702" t="str">
        <f>IFERROR(VLOOKUP(C:C,'מצבת ורישום גנים'!B:H,4,0),"")</f>
        <v/>
      </c>
      <c r="H904" s="702" t="str">
        <f>IFERROR(VLOOKUP(C:C,'מצבת ורישום גנים'!B:H,5,0),"")</f>
        <v/>
      </c>
      <c r="I904" s="154"/>
      <c r="J904" s="154"/>
    </row>
    <row r="905" spans="2:10" ht="15" x14ac:dyDescent="0.25">
      <c r="B905" s="193">
        <v>890</v>
      </c>
      <c r="C905" s="700" t="str" cm="1">
        <f t="array" ref="C905">IFERROR(
   INDEX('מצבת ורישום גנים'!B:$B,
      SMALL(
         IF(('מצבת ורישום גנים'!$A$3:$A$18000='נתונים כללים (1)'!$C$5),
         ROW('מצבת ורישום גנים'!$A$3:$A$18000)),
      ROW(A890))
   ),
"")</f>
        <v/>
      </c>
      <c r="D905" s="701" t="str">
        <f>IF(C905="", "",
   IFERROR(
      IF(VLOOKUP(C905, 'מצבת ורישום גנים'!B:H,7, FALSE) =$D$3,
         VLOOKUP(C905,'מצבת ורישום גנים'!B:D, 3, FALSE),
         "המוסד לא קיים ברשות"),
   "המוסד לא קיים"))</f>
        <v/>
      </c>
      <c r="E905" s="702" t="str">
        <f>IFERROR(VLOOKUP(C905,'מצבת ורישום גנים'!B:G,6,0),"")</f>
        <v/>
      </c>
      <c r="F905" s="702" t="str">
        <f>IFERROR(VLOOKUP(C:C,'מצבת ורישום גנים'!B:I,8,0),"  ")</f>
        <v xml:space="preserve">  </v>
      </c>
      <c r="G905" s="702" t="str">
        <f>IFERROR(VLOOKUP(C:C,'מצבת ורישום גנים'!B:H,4,0),"")</f>
        <v/>
      </c>
      <c r="H905" s="702" t="str">
        <f>IFERROR(VLOOKUP(C:C,'מצבת ורישום גנים'!B:H,5,0),"")</f>
        <v/>
      </c>
      <c r="I905" s="154"/>
      <c r="J905" s="154"/>
    </row>
    <row r="906" spans="2:10" ht="15" x14ac:dyDescent="0.25">
      <c r="B906" s="193">
        <v>891</v>
      </c>
      <c r="C906" s="700" t="str" cm="1">
        <f t="array" ref="C906">IFERROR(
   INDEX('מצבת ורישום גנים'!B:$B,
      SMALL(
         IF(('מצבת ורישום גנים'!$A$3:$A$18000='נתונים כללים (1)'!$C$5),
         ROW('מצבת ורישום גנים'!$A$3:$A$18000)),
      ROW(A891))
   ),
"")</f>
        <v/>
      </c>
      <c r="D906" s="701" t="str">
        <f>IF(C906="", "",
   IFERROR(
      IF(VLOOKUP(C906, 'מצבת ורישום גנים'!B:H,7, FALSE) =$D$3,
         VLOOKUP(C906,'מצבת ורישום גנים'!B:D, 3, FALSE),
         "המוסד לא קיים ברשות"),
   "המוסד לא קיים"))</f>
        <v/>
      </c>
      <c r="E906" s="702" t="str">
        <f>IFERROR(VLOOKUP(C906,'מצבת ורישום גנים'!B:G,6,0),"")</f>
        <v/>
      </c>
      <c r="F906" s="702" t="str">
        <f>IFERROR(VLOOKUP(C:C,'מצבת ורישום גנים'!B:I,8,0),"  ")</f>
        <v xml:space="preserve">  </v>
      </c>
      <c r="G906" s="702" t="str">
        <f>IFERROR(VLOOKUP(C:C,'מצבת ורישום גנים'!B:H,4,0),"")</f>
        <v/>
      </c>
      <c r="H906" s="702" t="str">
        <f>IFERROR(VLOOKUP(C:C,'מצבת ורישום גנים'!B:H,5,0),"")</f>
        <v/>
      </c>
      <c r="I906" s="154"/>
      <c r="J906" s="154"/>
    </row>
    <row r="907" spans="2:10" ht="15" x14ac:dyDescent="0.25">
      <c r="B907" s="193">
        <v>892</v>
      </c>
      <c r="C907" s="700" t="str" cm="1">
        <f t="array" ref="C907">IFERROR(
   INDEX('מצבת ורישום גנים'!B:$B,
      SMALL(
         IF(('מצבת ורישום גנים'!$A$3:$A$18000='נתונים כללים (1)'!$C$5),
         ROW('מצבת ורישום גנים'!$A$3:$A$18000)),
      ROW(A892))
   ),
"")</f>
        <v/>
      </c>
      <c r="D907" s="701" t="str">
        <f>IF(C907="", "",
   IFERROR(
      IF(VLOOKUP(C907, 'מצבת ורישום גנים'!B:H,7, FALSE) =$D$3,
         VLOOKUP(C907,'מצבת ורישום גנים'!B:D, 3, FALSE),
         "המוסד לא קיים ברשות"),
   "המוסד לא קיים"))</f>
        <v/>
      </c>
      <c r="E907" s="702" t="str">
        <f>IFERROR(VLOOKUP(C907,'מצבת ורישום גנים'!B:G,6,0),"")</f>
        <v/>
      </c>
      <c r="F907" s="702" t="str">
        <f>IFERROR(VLOOKUP(C:C,'מצבת ורישום גנים'!B:I,8,0),"  ")</f>
        <v xml:space="preserve">  </v>
      </c>
      <c r="G907" s="702" t="str">
        <f>IFERROR(VLOOKUP(C:C,'מצבת ורישום גנים'!B:H,4,0),"")</f>
        <v/>
      </c>
      <c r="H907" s="702" t="str">
        <f>IFERROR(VLOOKUP(C:C,'מצבת ורישום גנים'!B:H,5,0),"")</f>
        <v/>
      </c>
      <c r="I907" s="154"/>
      <c r="J907" s="154"/>
    </row>
    <row r="908" spans="2:10" ht="15" x14ac:dyDescent="0.25">
      <c r="B908" s="193">
        <v>893</v>
      </c>
      <c r="C908" s="700" t="str" cm="1">
        <f t="array" ref="C908">IFERROR(
   INDEX('מצבת ורישום גנים'!B:$B,
      SMALL(
         IF(('מצבת ורישום גנים'!$A$3:$A$18000='נתונים כללים (1)'!$C$5),
         ROW('מצבת ורישום גנים'!$A$3:$A$18000)),
      ROW(A893))
   ),
"")</f>
        <v/>
      </c>
      <c r="D908" s="701" t="str">
        <f>IF(C908="", "",
   IFERROR(
      IF(VLOOKUP(C908, 'מצבת ורישום גנים'!B:H,7, FALSE) =$D$3,
         VLOOKUP(C908,'מצבת ורישום גנים'!B:D, 3, FALSE),
         "המוסד לא קיים ברשות"),
   "המוסד לא קיים"))</f>
        <v/>
      </c>
      <c r="E908" s="702" t="str">
        <f>IFERROR(VLOOKUP(C908,'מצבת ורישום גנים'!B:G,6,0),"")</f>
        <v/>
      </c>
      <c r="F908" s="702" t="str">
        <f>IFERROR(VLOOKUP(C:C,'מצבת ורישום גנים'!B:I,8,0),"  ")</f>
        <v xml:space="preserve">  </v>
      </c>
      <c r="G908" s="702" t="str">
        <f>IFERROR(VLOOKUP(C:C,'מצבת ורישום גנים'!B:H,4,0),"")</f>
        <v/>
      </c>
      <c r="H908" s="702" t="str">
        <f>IFERROR(VLOOKUP(C:C,'מצבת ורישום גנים'!B:H,5,0),"")</f>
        <v/>
      </c>
      <c r="I908" s="154"/>
      <c r="J908" s="154"/>
    </row>
    <row r="909" spans="2:10" ht="15" x14ac:dyDescent="0.25">
      <c r="B909" s="193">
        <v>894</v>
      </c>
      <c r="C909" s="700" t="str" cm="1">
        <f t="array" ref="C909">IFERROR(
   INDEX('מצבת ורישום גנים'!B:$B,
      SMALL(
         IF(('מצבת ורישום גנים'!$A$3:$A$18000='נתונים כללים (1)'!$C$5),
         ROW('מצבת ורישום גנים'!$A$3:$A$18000)),
      ROW(A894))
   ),
"")</f>
        <v/>
      </c>
      <c r="D909" s="701" t="str">
        <f>IF(C909="", "",
   IFERROR(
      IF(VLOOKUP(C909, 'מצבת ורישום גנים'!B:H,7, FALSE) =$D$3,
         VLOOKUP(C909,'מצבת ורישום גנים'!B:D, 3, FALSE),
         "המוסד לא קיים ברשות"),
   "המוסד לא קיים"))</f>
        <v/>
      </c>
      <c r="E909" s="702" t="str">
        <f>IFERROR(VLOOKUP(C909,'מצבת ורישום גנים'!B:G,6,0),"")</f>
        <v/>
      </c>
      <c r="F909" s="702" t="str">
        <f>IFERROR(VLOOKUP(C:C,'מצבת ורישום גנים'!B:I,8,0),"  ")</f>
        <v xml:space="preserve">  </v>
      </c>
      <c r="G909" s="702" t="str">
        <f>IFERROR(VLOOKUP(C:C,'מצבת ורישום גנים'!B:H,4,0),"")</f>
        <v/>
      </c>
      <c r="H909" s="702" t="str">
        <f>IFERROR(VLOOKUP(C:C,'מצבת ורישום גנים'!B:H,5,0),"")</f>
        <v/>
      </c>
      <c r="I909" s="154"/>
      <c r="J909" s="154"/>
    </row>
    <row r="910" spans="2:10" ht="15" x14ac:dyDescent="0.25">
      <c r="B910" s="193">
        <v>895</v>
      </c>
      <c r="C910" s="700" t="str" cm="1">
        <f t="array" ref="C910">IFERROR(
   INDEX('מצבת ורישום גנים'!B:$B,
      SMALL(
         IF(('מצבת ורישום גנים'!$A$3:$A$18000='נתונים כללים (1)'!$C$5),
         ROW('מצבת ורישום גנים'!$A$3:$A$18000)),
      ROW(A895))
   ),
"")</f>
        <v/>
      </c>
      <c r="D910" s="701" t="str">
        <f>IF(C910="", "",
   IFERROR(
      IF(VLOOKUP(C910, 'מצבת ורישום גנים'!B:H,7, FALSE) =$D$3,
         VLOOKUP(C910,'מצבת ורישום גנים'!B:D, 3, FALSE),
         "המוסד לא קיים ברשות"),
   "המוסד לא קיים"))</f>
        <v/>
      </c>
      <c r="E910" s="702" t="str">
        <f>IFERROR(VLOOKUP(C910,'מצבת ורישום גנים'!B:G,6,0),"")</f>
        <v/>
      </c>
      <c r="F910" s="702" t="str">
        <f>IFERROR(VLOOKUP(C:C,'מצבת ורישום גנים'!B:I,8,0),"  ")</f>
        <v xml:space="preserve">  </v>
      </c>
      <c r="G910" s="702" t="str">
        <f>IFERROR(VLOOKUP(C:C,'מצבת ורישום גנים'!B:H,4,0),"")</f>
        <v/>
      </c>
      <c r="H910" s="702" t="str">
        <f>IFERROR(VLOOKUP(C:C,'מצבת ורישום גנים'!B:H,5,0),"")</f>
        <v/>
      </c>
      <c r="I910" s="154"/>
      <c r="J910" s="154"/>
    </row>
    <row r="911" spans="2:10" ht="15" x14ac:dyDescent="0.25">
      <c r="B911" s="193">
        <v>896</v>
      </c>
      <c r="C911" s="700" t="str" cm="1">
        <f t="array" ref="C911">IFERROR(
   INDEX('מצבת ורישום גנים'!B:$B,
      SMALL(
         IF(('מצבת ורישום גנים'!$A$3:$A$18000='נתונים כללים (1)'!$C$5),
         ROW('מצבת ורישום גנים'!$A$3:$A$18000)),
      ROW(A896))
   ),
"")</f>
        <v/>
      </c>
      <c r="D911" s="701" t="str">
        <f>IF(C911="", "",
   IFERROR(
      IF(VLOOKUP(C911, 'מצבת ורישום גנים'!B:H,7, FALSE) =$D$3,
         VLOOKUP(C911,'מצבת ורישום גנים'!B:D, 3, FALSE),
         "המוסד לא קיים ברשות"),
   "המוסד לא קיים"))</f>
        <v/>
      </c>
      <c r="E911" s="702" t="str">
        <f>IFERROR(VLOOKUP(C911,'מצבת ורישום גנים'!B:G,6,0),"")</f>
        <v/>
      </c>
      <c r="F911" s="702" t="str">
        <f>IFERROR(VLOOKUP(C:C,'מצבת ורישום גנים'!B:I,8,0),"  ")</f>
        <v xml:space="preserve">  </v>
      </c>
      <c r="G911" s="702" t="str">
        <f>IFERROR(VLOOKUP(C:C,'מצבת ורישום גנים'!B:H,4,0),"")</f>
        <v/>
      </c>
      <c r="H911" s="702" t="str">
        <f>IFERROR(VLOOKUP(C:C,'מצבת ורישום גנים'!B:H,5,0),"")</f>
        <v/>
      </c>
      <c r="I911" s="154"/>
      <c r="J911" s="154"/>
    </row>
    <row r="912" spans="2:10" ht="15" x14ac:dyDescent="0.25">
      <c r="B912" s="193">
        <v>897</v>
      </c>
      <c r="C912" s="700" t="str" cm="1">
        <f t="array" ref="C912">IFERROR(
   INDEX('מצבת ורישום גנים'!B:$B,
      SMALL(
         IF(('מצבת ורישום גנים'!$A$3:$A$18000='נתונים כללים (1)'!$C$5),
         ROW('מצבת ורישום גנים'!$A$3:$A$18000)),
      ROW(A897))
   ),
"")</f>
        <v/>
      </c>
      <c r="D912" s="701" t="str">
        <f>IF(C912="", "",
   IFERROR(
      IF(VLOOKUP(C912, 'מצבת ורישום גנים'!B:H,7, FALSE) =$D$3,
         VLOOKUP(C912,'מצבת ורישום גנים'!B:D, 3, FALSE),
         "המוסד לא קיים ברשות"),
   "המוסד לא קיים"))</f>
        <v/>
      </c>
      <c r="E912" s="702" t="str">
        <f>IFERROR(VLOOKUP(C912,'מצבת ורישום גנים'!B:G,6,0),"")</f>
        <v/>
      </c>
      <c r="F912" s="702" t="str">
        <f>IFERROR(VLOOKUP(C:C,'מצבת ורישום גנים'!B:I,8,0),"  ")</f>
        <v xml:space="preserve">  </v>
      </c>
      <c r="G912" s="702" t="str">
        <f>IFERROR(VLOOKUP(C:C,'מצבת ורישום גנים'!B:H,4,0),"")</f>
        <v/>
      </c>
      <c r="H912" s="702" t="str">
        <f>IFERROR(VLOOKUP(C:C,'מצבת ורישום גנים'!B:H,5,0),"")</f>
        <v/>
      </c>
      <c r="I912" s="154"/>
      <c r="J912" s="154"/>
    </row>
    <row r="913" spans="2:10" ht="15" x14ac:dyDescent="0.25">
      <c r="B913" s="193">
        <v>898</v>
      </c>
      <c r="C913" s="700" t="str" cm="1">
        <f t="array" ref="C913">IFERROR(
   INDEX('מצבת ורישום גנים'!B:$B,
      SMALL(
         IF(('מצבת ורישום גנים'!$A$3:$A$18000='נתונים כללים (1)'!$C$5),
         ROW('מצבת ורישום גנים'!$A$3:$A$18000)),
      ROW(A898))
   ),
"")</f>
        <v/>
      </c>
      <c r="D913" s="701" t="str">
        <f>IF(C913="", "",
   IFERROR(
      IF(VLOOKUP(C913, 'מצבת ורישום גנים'!B:H,7, FALSE) =$D$3,
         VLOOKUP(C913,'מצבת ורישום גנים'!B:D, 3, FALSE),
         "המוסד לא קיים ברשות"),
   "המוסד לא קיים"))</f>
        <v/>
      </c>
      <c r="E913" s="702" t="str">
        <f>IFERROR(VLOOKUP(C913,'מצבת ורישום גנים'!B:G,6,0),"")</f>
        <v/>
      </c>
      <c r="F913" s="702" t="str">
        <f>IFERROR(VLOOKUP(C:C,'מצבת ורישום גנים'!B:I,8,0),"  ")</f>
        <v xml:space="preserve">  </v>
      </c>
      <c r="G913" s="702" t="str">
        <f>IFERROR(VLOOKUP(C:C,'מצבת ורישום גנים'!B:H,4,0),"")</f>
        <v/>
      </c>
      <c r="H913" s="702" t="str">
        <f>IFERROR(VLOOKUP(C:C,'מצבת ורישום גנים'!B:H,5,0),"")</f>
        <v/>
      </c>
      <c r="I913" s="154"/>
      <c r="J913" s="154"/>
    </row>
    <row r="914" spans="2:10" ht="15" x14ac:dyDescent="0.25">
      <c r="B914" s="193">
        <v>899</v>
      </c>
      <c r="C914" s="700" t="str" cm="1">
        <f t="array" ref="C914">IFERROR(
   INDEX('מצבת ורישום גנים'!B:$B,
      SMALL(
         IF(('מצבת ורישום גנים'!$A$3:$A$18000='נתונים כללים (1)'!$C$5),
         ROW('מצבת ורישום גנים'!$A$3:$A$18000)),
      ROW(A899))
   ),
"")</f>
        <v/>
      </c>
      <c r="D914" s="701" t="str">
        <f>IF(C914="", "",
   IFERROR(
      IF(VLOOKUP(C914, 'מצבת ורישום גנים'!B:H,7, FALSE) =$D$3,
         VLOOKUP(C914,'מצבת ורישום גנים'!B:D, 3, FALSE),
         "המוסד לא קיים ברשות"),
   "המוסד לא קיים"))</f>
        <v/>
      </c>
      <c r="E914" s="702" t="str">
        <f>IFERROR(VLOOKUP(C914,'מצבת ורישום גנים'!B:G,6,0),"")</f>
        <v/>
      </c>
      <c r="F914" s="702" t="str">
        <f>IFERROR(VLOOKUP(C:C,'מצבת ורישום גנים'!B:I,8,0),"  ")</f>
        <v xml:space="preserve">  </v>
      </c>
      <c r="G914" s="702" t="str">
        <f>IFERROR(VLOOKUP(C:C,'מצבת ורישום גנים'!B:H,4,0),"")</f>
        <v/>
      </c>
      <c r="H914" s="702" t="str">
        <f>IFERROR(VLOOKUP(C:C,'מצבת ורישום גנים'!B:H,5,0),"")</f>
        <v/>
      </c>
      <c r="I914" s="154"/>
      <c r="J914" s="154"/>
    </row>
    <row r="915" spans="2:10" ht="15" x14ac:dyDescent="0.25">
      <c r="B915" s="193">
        <v>900</v>
      </c>
      <c r="C915" s="700" t="str" cm="1">
        <f t="array" ref="C915">IFERROR(
   INDEX('מצבת ורישום גנים'!B:$B,
      SMALL(
         IF(('מצבת ורישום גנים'!$A$3:$A$18000='נתונים כללים (1)'!$C$5),
         ROW('מצבת ורישום גנים'!$A$3:$A$18000)),
      ROW(A900))
   ),
"")</f>
        <v/>
      </c>
      <c r="D915" s="701" t="str">
        <f>IF(C915="", "",
   IFERROR(
      IF(VLOOKUP(C915, 'מצבת ורישום גנים'!B:H,7, FALSE) =$D$3,
         VLOOKUP(C915,'מצבת ורישום גנים'!B:D, 3, FALSE),
         "המוסד לא קיים ברשות"),
   "המוסד לא קיים"))</f>
        <v/>
      </c>
      <c r="E915" s="702" t="str">
        <f>IFERROR(VLOOKUP(C915,'מצבת ורישום גנים'!B:G,6,0),"")</f>
        <v/>
      </c>
      <c r="F915" s="702" t="str">
        <f>IFERROR(VLOOKUP(C:C,'מצבת ורישום גנים'!B:I,8,0),"  ")</f>
        <v xml:space="preserve">  </v>
      </c>
      <c r="G915" s="702" t="str">
        <f>IFERROR(VLOOKUP(C:C,'מצבת ורישום גנים'!B:H,4,0),"")</f>
        <v/>
      </c>
      <c r="H915" s="702" t="str">
        <f>IFERROR(VLOOKUP(C:C,'מצבת ורישום גנים'!B:H,5,0),"")</f>
        <v/>
      </c>
      <c r="I915" s="154"/>
      <c r="J915" s="154"/>
    </row>
    <row r="916" spans="2:10" ht="15" x14ac:dyDescent="0.25">
      <c r="B916" s="193">
        <v>901</v>
      </c>
      <c r="C916" s="700" t="str" cm="1">
        <f t="array" ref="C916">IFERROR(
   INDEX('מצבת ורישום גנים'!B:$B,
      SMALL(
         IF(('מצבת ורישום גנים'!$A$3:$A$18000='נתונים כללים (1)'!$C$5),
         ROW('מצבת ורישום גנים'!$A$3:$A$18000)),
      ROW(A901))
   ),
"")</f>
        <v/>
      </c>
      <c r="D916" s="701" t="str">
        <f>IF(C916="", "",
   IFERROR(
      IF(VLOOKUP(C916, 'מצבת ורישום גנים'!B:H,7, FALSE) =$D$3,
         VLOOKUP(C916,'מצבת ורישום גנים'!B:D, 3, FALSE),
         "המוסד לא קיים ברשות"),
   "המוסד לא קיים"))</f>
        <v/>
      </c>
      <c r="E916" s="702" t="str">
        <f>IFERROR(VLOOKUP(C916,'מצבת ורישום גנים'!B:G,6,0),"")</f>
        <v/>
      </c>
      <c r="F916" s="702" t="str">
        <f>IFERROR(VLOOKUP(C:C,'מצבת ורישום גנים'!B:I,8,0),"  ")</f>
        <v xml:space="preserve">  </v>
      </c>
      <c r="G916" s="702" t="str">
        <f>IFERROR(VLOOKUP(C:C,'מצבת ורישום גנים'!B:H,4,0),"")</f>
        <v/>
      </c>
      <c r="H916" s="702" t="str">
        <f>IFERROR(VLOOKUP(C:C,'מצבת ורישום גנים'!B:H,5,0),"")</f>
        <v/>
      </c>
      <c r="I916" s="154"/>
      <c r="J916" s="154"/>
    </row>
    <row r="917" spans="2:10" ht="15" x14ac:dyDescent="0.25">
      <c r="B917" s="193">
        <v>902</v>
      </c>
      <c r="C917" s="700" t="str" cm="1">
        <f t="array" ref="C917">IFERROR(
   INDEX('מצבת ורישום גנים'!B:$B,
      SMALL(
         IF(('מצבת ורישום גנים'!$A$3:$A$18000='נתונים כללים (1)'!$C$5),
         ROW('מצבת ורישום גנים'!$A$3:$A$18000)),
      ROW(A902))
   ),
"")</f>
        <v/>
      </c>
      <c r="D917" s="701" t="str">
        <f>IF(C917="", "",
   IFERROR(
      IF(VLOOKUP(C917, 'מצבת ורישום גנים'!B:H,7, FALSE) =$D$3,
         VLOOKUP(C917,'מצבת ורישום גנים'!B:D, 3, FALSE),
         "המוסד לא קיים ברשות"),
   "המוסד לא קיים"))</f>
        <v/>
      </c>
      <c r="E917" s="702" t="str">
        <f>IFERROR(VLOOKUP(C917,'מצבת ורישום גנים'!B:G,6,0),"")</f>
        <v/>
      </c>
      <c r="F917" s="702" t="str">
        <f>IFERROR(VLOOKUP(C:C,'מצבת ורישום גנים'!B:I,8,0),"  ")</f>
        <v xml:space="preserve">  </v>
      </c>
      <c r="G917" s="702" t="str">
        <f>IFERROR(VLOOKUP(C:C,'מצבת ורישום גנים'!B:H,4,0),"")</f>
        <v/>
      </c>
      <c r="H917" s="702" t="str">
        <f>IFERROR(VLOOKUP(C:C,'מצבת ורישום גנים'!B:H,5,0),"")</f>
        <v/>
      </c>
      <c r="I917" s="154"/>
      <c r="J917" s="154"/>
    </row>
    <row r="918" spans="2:10" ht="15" x14ac:dyDescent="0.25">
      <c r="B918" s="193">
        <v>903</v>
      </c>
      <c r="C918" s="700" t="str" cm="1">
        <f t="array" ref="C918">IFERROR(
   INDEX('מצבת ורישום גנים'!B:$B,
      SMALL(
         IF(('מצבת ורישום גנים'!$A$3:$A$18000='נתונים כללים (1)'!$C$5),
         ROW('מצבת ורישום גנים'!$A$3:$A$18000)),
      ROW(A903))
   ),
"")</f>
        <v/>
      </c>
      <c r="D918" s="701" t="str">
        <f>IF(C918="", "",
   IFERROR(
      IF(VLOOKUP(C918, 'מצבת ורישום גנים'!B:H,7, FALSE) =$D$3,
         VLOOKUP(C918,'מצבת ורישום גנים'!B:D, 3, FALSE),
         "המוסד לא קיים ברשות"),
   "המוסד לא קיים"))</f>
        <v/>
      </c>
      <c r="E918" s="702" t="str">
        <f>IFERROR(VLOOKUP(C918,'מצבת ורישום גנים'!B:G,6,0),"")</f>
        <v/>
      </c>
      <c r="F918" s="702" t="str">
        <f>IFERROR(VLOOKUP(C:C,'מצבת ורישום גנים'!B:I,8,0),"  ")</f>
        <v xml:space="preserve">  </v>
      </c>
      <c r="G918" s="702" t="str">
        <f>IFERROR(VLOOKUP(C:C,'מצבת ורישום גנים'!B:H,4,0),"")</f>
        <v/>
      </c>
      <c r="H918" s="702" t="str">
        <f>IFERROR(VLOOKUP(C:C,'מצבת ורישום גנים'!B:H,5,0),"")</f>
        <v/>
      </c>
      <c r="I918" s="154"/>
      <c r="J918" s="154"/>
    </row>
    <row r="919" spans="2:10" ht="15" x14ac:dyDescent="0.25">
      <c r="B919" s="193">
        <v>904</v>
      </c>
      <c r="C919" s="700" t="str" cm="1">
        <f t="array" ref="C919">IFERROR(
   INDEX('מצבת ורישום גנים'!B:$B,
      SMALL(
         IF(('מצבת ורישום גנים'!$A$3:$A$18000='נתונים כללים (1)'!$C$5),
         ROW('מצבת ורישום גנים'!$A$3:$A$18000)),
      ROW(A904))
   ),
"")</f>
        <v/>
      </c>
      <c r="D919" s="701" t="str">
        <f>IF(C919="", "",
   IFERROR(
      IF(VLOOKUP(C919, 'מצבת ורישום גנים'!B:H,7, FALSE) =$D$3,
         VLOOKUP(C919,'מצבת ורישום גנים'!B:D, 3, FALSE),
         "המוסד לא קיים ברשות"),
   "המוסד לא קיים"))</f>
        <v/>
      </c>
      <c r="E919" s="702" t="str">
        <f>IFERROR(VLOOKUP(C919,'מצבת ורישום גנים'!B:G,6,0),"")</f>
        <v/>
      </c>
      <c r="F919" s="702" t="str">
        <f>IFERROR(VLOOKUP(C:C,'מצבת ורישום גנים'!B:I,8,0),"  ")</f>
        <v xml:space="preserve">  </v>
      </c>
      <c r="G919" s="702" t="str">
        <f>IFERROR(VLOOKUP(C:C,'מצבת ורישום גנים'!B:H,4,0),"")</f>
        <v/>
      </c>
      <c r="H919" s="702" t="str">
        <f>IFERROR(VLOOKUP(C:C,'מצבת ורישום גנים'!B:H,5,0),"")</f>
        <v/>
      </c>
      <c r="I919" s="154"/>
      <c r="J919" s="154"/>
    </row>
    <row r="920" spans="2:10" ht="15" x14ac:dyDescent="0.25">
      <c r="B920" s="193">
        <v>905</v>
      </c>
      <c r="C920" s="700" t="str" cm="1">
        <f t="array" ref="C920">IFERROR(
   INDEX('מצבת ורישום גנים'!B:$B,
      SMALL(
         IF(('מצבת ורישום גנים'!$A$3:$A$18000='נתונים כללים (1)'!$C$5),
         ROW('מצבת ורישום גנים'!$A$3:$A$18000)),
      ROW(A905))
   ),
"")</f>
        <v/>
      </c>
      <c r="D920" s="701" t="str">
        <f>IF(C920="", "",
   IFERROR(
      IF(VLOOKUP(C920, 'מצבת ורישום גנים'!B:H,7, FALSE) =$D$3,
         VLOOKUP(C920,'מצבת ורישום גנים'!B:D, 3, FALSE),
         "המוסד לא קיים ברשות"),
   "המוסד לא קיים"))</f>
        <v/>
      </c>
      <c r="E920" s="702" t="str">
        <f>IFERROR(VLOOKUP(C920,'מצבת ורישום גנים'!B:G,6,0),"")</f>
        <v/>
      </c>
      <c r="F920" s="702" t="str">
        <f>IFERROR(VLOOKUP(C:C,'מצבת ורישום גנים'!B:I,8,0),"  ")</f>
        <v xml:space="preserve">  </v>
      </c>
      <c r="G920" s="702" t="str">
        <f>IFERROR(VLOOKUP(C:C,'מצבת ורישום גנים'!B:H,4,0),"")</f>
        <v/>
      </c>
      <c r="H920" s="702" t="str">
        <f>IFERROR(VLOOKUP(C:C,'מצבת ורישום גנים'!B:H,5,0),"")</f>
        <v/>
      </c>
      <c r="I920" s="154"/>
      <c r="J920" s="154"/>
    </row>
    <row r="921" spans="2:10" ht="15" x14ac:dyDescent="0.25">
      <c r="B921" s="193">
        <v>906</v>
      </c>
      <c r="C921" s="700" t="str" cm="1">
        <f t="array" ref="C921">IFERROR(
   INDEX('מצבת ורישום גנים'!B:$B,
      SMALL(
         IF(('מצבת ורישום גנים'!$A$3:$A$18000='נתונים כללים (1)'!$C$5),
         ROW('מצבת ורישום גנים'!$A$3:$A$18000)),
      ROW(A906))
   ),
"")</f>
        <v/>
      </c>
      <c r="D921" s="701" t="str">
        <f>IF(C921="", "",
   IFERROR(
      IF(VLOOKUP(C921, 'מצבת ורישום גנים'!B:H,7, FALSE) =$D$3,
         VLOOKUP(C921,'מצבת ורישום גנים'!B:D, 3, FALSE),
         "המוסד לא קיים ברשות"),
   "המוסד לא קיים"))</f>
        <v/>
      </c>
      <c r="E921" s="702" t="str">
        <f>IFERROR(VLOOKUP(C921,'מצבת ורישום גנים'!B:G,6,0),"")</f>
        <v/>
      </c>
      <c r="F921" s="702" t="str">
        <f>IFERROR(VLOOKUP(C:C,'מצבת ורישום גנים'!B:I,8,0),"  ")</f>
        <v xml:space="preserve">  </v>
      </c>
      <c r="G921" s="702" t="str">
        <f>IFERROR(VLOOKUP(C:C,'מצבת ורישום גנים'!B:H,4,0),"")</f>
        <v/>
      </c>
      <c r="H921" s="702" t="str">
        <f>IFERROR(VLOOKUP(C:C,'מצבת ורישום גנים'!B:H,5,0),"")</f>
        <v/>
      </c>
      <c r="I921" s="154"/>
      <c r="J921" s="154"/>
    </row>
    <row r="922" spans="2:10" ht="15" x14ac:dyDescent="0.25">
      <c r="B922" s="193">
        <v>907</v>
      </c>
      <c r="C922" s="700" t="str" cm="1">
        <f t="array" ref="C922">IFERROR(
   INDEX('מצבת ורישום גנים'!B:$B,
      SMALL(
         IF(('מצבת ורישום גנים'!$A$3:$A$18000='נתונים כללים (1)'!$C$5),
         ROW('מצבת ורישום גנים'!$A$3:$A$18000)),
      ROW(A907))
   ),
"")</f>
        <v/>
      </c>
      <c r="D922" s="701" t="str">
        <f>IF(C922="", "",
   IFERROR(
      IF(VLOOKUP(C922, 'מצבת ורישום גנים'!B:H,7, FALSE) =$D$3,
         VLOOKUP(C922,'מצבת ורישום גנים'!B:D, 3, FALSE),
         "המוסד לא קיים ברשות"),
   "המוסד לא קיים"))</f>
        <v/>
      </c>
      <c r="E922" s="702" t="str">
        <f>IFERROR(VLOOKUP(C922,'מצבת ורישום גנים'!B:G,6,0),"")</f>
        <v/>
      </c>
      <c r="F922" s="702" t="str">
        <f>IFERROR(VLOOKUP(C:C,'מצבת ורישום גנים'!B:I,8,0),"  ")</f>
        <v xml:space="preserve">  </v>
      </c>
      <c r="G922" s="702" t="str">
        <f>IFERROR(VLOOKUP(C:C,'מצבת ורישום גנים'!B:H,4,0),"")</f>
        <v/>
      </c>
      <c r="H922" s="702" t="str">
        <f>IFERROR(VLOOKUP(C:C,'מצבת ורישום גנים'!B:H,5,0),"")</f>
        <v/>
      </c>
      <c r="I922" s="154"/>
      <c r="J922" s="154"/>
    </row>
    <row r="923" spans="2:10" ht="15" x14ac:dyDescent="0.25">
      <c r="B923" s="193">
        <v>908</v>
      </c>
      <c r="C923" s="700" t="str" cm="1">
        <f t="array" ref="C923">IFERROR(
   INDEX('מצבת ורישום גנים'!B:$B,
      SMALL(
         IF(('מצבת ורישום גנים'!$A$3:$A$18000='נתונים כללים (1)'!$C$5),
         ROW('מצבת ורישום גנים'!$A$3:$A$18000)),
      ROW(A908))
   ),
"")</f>
        <v/>
      </c>
      <c r="D923" s="701" t="str">
        <f>IF(C923="", "",
   IFERROR(
      IF(VLOOKUP(C923, 'מצבת ורישום גנים'!B:H,7, FALSE) =$D$3,
         VLOOKUP(C923,'מצבת ורישום גנים'!B:D, 3, FALSE),
         "המוסד לא קיים ברשות"),
   "המוסד לא קיים"))</f>
        <v/>
      </c>
      <c r="E923" s="702" t="str">
        <f>IFERROR(VLOOKUP(C923,'מצבת ורישום גנים'!B:G,6,0),"")</f>
        <v/>
      </c>
      <c r="F923" s="702" t="str">
        <f>IFERROR(VLOOKUP(C:C,'מצבת ורישום גנים'!B:I,8,0),"  ")</f>
        <v xml:space="preserve">  </v>
      </c>
      <c r="G923" s="702" t="str">
        <f>IFERROR(VLOOKUP(C:C,'מצבת ורישום גנים'!B:H,4,0),"")</f>
        <v/>
      </c>
      <c r="H923" s="702" t="str">
        <f>IFERROR(VLOOKUP(C:C,'מצבת ורישום גנים'!B:H,5,0),"")</f>
        <v/>
      </c>
      <c r="I923" s="154"/>
      <c r="J923" s="154"/>
    </row>
    <row r="924" spans="2:10" ht="15" x14ac:dyDescent="0.25">
      <c r="B924" s="193">
        <v>909</v>
      </c>
      <c r="C924" s="700" t="str" cm="1">
        <f t="array" ref="C924">IFERROR(
   INDEX('מצבת ורישום גנים'!B:$B,
      SMALL(
         IF(('מצבת ורישום גנים'!$A$3:$A$18000='נתונים כללים (1)'!$C$5),
         ROW('מצבת ורישום גנים'!$A$3:$A$18000)),
      ROW(A909))
   ),
"")</f>
        <v/>
      </c>
      <c r="D924" s="701" t="str">
        <f>IF(C924="", "",
   IFERROR(
      IF(VLOOKUP(C924, 'מצבת ורישום גנים'!B:H,7, FALSE) =$D$3,
         VLOOKUP(C924,'מצבת ורישום גנים'!B:D, 3, FALSE),
         "המוסד לא קיים ברשות"),
   "המוסד לא קיים"))</f>
        <v/>
      </c>
      <c r="E924" s="702" t="str">
        <f>IFERROR(VLOOKUP(C924,'מצבת ורישום גנים'!B:G,6,0),"")</f>
        <v/>
      </c>
      <c r="F924" s="702" t="str">
        <f>IFERROR(VLOOKUP(C:C,'מצבת ורישום גנים'!B:I,8,0),"  ")</f>
        <v xml:space="preserve">  </v>
      </c>
      <c r="G924" s="702" t="str">
        <f>IFERROR(VLOOKUP(C:C,'מצבת ורישום גנים'!B:H,4,0),"")</f>
        <v/>
      </c>
      <c r="H924" s="702" t="str">
        <f>IFERROR(VLOOKUP(C:C,'מצבת ורישום גנים'!B:H,5,0),"")</f>
        <v/>
      </c>
      <c r="I924" s="154"/>
      <c r="J924" s="154"/>
    </row>
    <row r="925" spans="2:10" ht="15" x14ac:dyDescent="0.25">
      <c r="B925" s="193">
        <v>910</v>
      </c>
      <c r="C925" s="700" t="str" cm="1">
        <f t="array" ref="C925">IFERROR(
   INDEX('מצבת ורישום גנים'!B:$B,
      SMALL(
         IF(('מצבת ורישום גנים'!$A$3:$A$18000='נתונים כללים (1)'!$C$5),
         ROW('מצבת ורישום גנים'!$A$3:$A$18000)),
      ROW(A910))
   ),
"")</f>
        <v/>
      </c>
      <c r="D925" s="701" t="str">
        <f>IF(C925="", "",
   IFERROR(
      IF(VLOOKUP(C925, 'מצבת ורישום גנים'!B:H,7, FALSE) =$D$3,
         VLOOKUP(C925,'מצבת ורישום גנים'!B:D, 3, FALSE),
         "המוסד לא קיים ברשות"),
   "המוסד לא קיים"))</f>
        <v/>
      </c>
      <c r="E925" s="702" t="str">
        <f>IFERROR(VLOOKUP(C925,'מצבת ורישום גנים'!B:G,6,0),"")</f>
        <v/>
      </c>
      <c r="F925" s="702" t="str">
        <f>IFERROR(VLOOKUP(C:C,'מצבת ורישום גנים'!B:I,8,0),"  ")</f>
        <v xml:space="preserve">  </v>
      </c>
      <c r="G925" s="702" t="str">
        <f>IFERROR(VLOOKUP(C:C,'מצבת ורישום גנים'!B:H,4,0),"")</f>
        <v/>
      </c>
      <c r="H925" s="702" t="str">
        <f>IFERROR(VLOOKUP(C:C,'מצבת ורישום גנים'!B:H,5,0),"")</f>
        <v/>
      </c>
      <c r="I925" s="154"/>
      <c r="J925" s="154"/>
    </row>
    <row r="926" spans="2:10" ht="15" x14ac:dyDescent="0.25">
      <c r="B926" s="193">
        <v>911</v>
      </c>
      <c r="C926" s="700" t="str" cm="1">
        <f t="array" ref="C926">IFERROR(
   INDEX('מצבת ורישום גנים'!B:$B,
      SMALL(
         IF(('מצבת ורישום גנים'!$A$3:$A$18000='נתונים כללים (1)'!$C$5),
         ROW('מצבת ורישום גנים'!$A$3:$A$18000)),
      ROW(A911))
   ),
"")</f>
        <v/>
      </c>
      <c r="D926" s="701" t="str">
        <f>IF(C926="", "",
   IFERROR(
      IF(VLOOKUP(C926, 'מצבת ורישום גנים'!B:H,7, FALSE) =$D$3,
         VLOOKUP(C926,'מצבת ורישום גנים'!B:D, 3, FALSE),
         "המוסד לא קיים ברשות"),
   "המוסד לא קיים"))</f>
        <v/>
      </c>
      <c r="E926" s="702" t="str">
        <f>IFERROR(VLOOKUP(C926,'מצבת ורישום גנים'!B:G,6,0),"")</f>
        <v/>
      </c>
      <c r="F926" s="702" t="str">
        <f>IFERROR(VLOOKUP(C:C,'מצבת ורישום גנים'!B:I,8,0),"  ")</f>
        <v xml:space="preserve">  </v>
      </c>
      <c r="G926" s="702" t="str">
        <f>IFERROR(VLOOKUP(C:C,'מצבת ורישום גנים'!B:H,4,0),"")</f>
        <v/>
      </c>
      <c r="H926" s="702" t="str">
        <f>IFERROR(VLOOKUP(C:C,'מצבת ורישום גנים'!B:H,5,0),"")</f>
        <v/>
      </c>
      <c r="I926" s="154"/>
      <c r="J926" s="154"/>
    </row>
    <row r="927" spans="2:10" ht="15" x14ac:dyDescent="0.25">
      <c r="B927" s="193">
        <v>912</v>
      </c>
      <c r="C927" s="700" t="str" cm="1">
        <f t="array" ref="C927">IFERROR(
   INDEX('מצבת ורישום גנים'!B:$B,
      SMALL(
         IF(('מצבת ורישום גנים'!$A$3:$A$18000='נתונים כללים (1)'!$C$5),
         ROW('מצבת ורישום גנים'!$A$3:$A$18000)),
      ROW(A912))
   ),
"")</f>
        <v/>
      </c>
      <c r="D927" s="701" t="str">
        <f>IF(C927="", "",
   IFERROR(
      IF(VLOOKUP(C927, 'מצבת ורישום גנים'!B:H,7, FALSE) =$D$3,
         VLOOKUP(C927,'מצבת ורישום גנים'!B:D, 3, FALSE),
         "המוסד לא קיים ברשות"),
   "המוסד לא קיים"))</f>
        <v/>
      </c>
      <c r="E927" s="702" t="str">
        <f>IFERROR(VLOOKUP(C927,'מצבת ורישום גנים'!B:G,6,0),"")</f>
        <v/>
      </c>
      <c r="F927" s="702" t="str">
        <f>IFERROR(VLOOKUP(C:C,'מצבת ורישום גנים'!B:I,8,0),"  ")</f>
        <v xml:space="preserve">  </v>
      </c>
      <c r="G927" s="702" t="str">
        <f>IFERROR(VLOOKUP(C:C,'מצבת ורישום גנים'!B:H,4,0),"")</f>
        <v/>
      </c>
      <c r="H927" s="702" t="str">
        <f>IFERROR(VLOOKUP(C:C,'מצבת ורישום גנים'!B:H,5,0),"")</f>
        <v/>
      </c>
      <c r="I927" s="154"/>
      <c r="J927" s="154"/>
    </row>
    <row r="928" spans="2:10" ht="15" x14ac:dyDescent="0.25">
      <c r="B928" s="193">
        <v>913</v>
      </c>
      <c r="C928" s="700" t="str" cm="1">
        <f t="array" ref="C928">IFERROR(
   INDEX('מצבת ורישום גנים'!B:$B,
      SMALL(
         IF(('מצבת ורישום גנים'!$A$3:$A$18000='נתונים כללים (1)'!$C$5),
         ROW('מצבת ורישום גנים'!$A$3:$A$18000)),
      ROW(A913))
   ),
"")</f>
        <v/>
      </c>
      <c r="D928" s="701" t="str">
        <f>IF(C928="", "",
   IFERROR(
      IF(VLOOKUP(C928, 'מצבת ורישום גנים'!B:H,7, FALSE) =$D$3,
         VLOOKUP(C928,'מצבת ורישום גנים'!B:D, 3, FALSE),
         "המוסד לא קיים ברשות"),
   "המוסד לא קיים"))</f>
        <v/>
      </c>
      <c r="E928" s="702" t="str">
        <f>IFERROR(VLOOKUP(C928,'מצבת ורישום גנים'!B:G,6,0),"")</f>
        <v/>
      </c>
      <c r="F928" s="702" t="str">
        <f>IFERROR(VLOOKUP(C:C,'מצבת ורישום גנים'!B:I,8,0),"  ")</f>
        <v xml:space="preserve">  </v>
      </c>
      <c r="G928" s="702" t="str">
        <f>IFERROR(VLOOKUP(C:C,'מצבת ורישום גנים'!B:H,4,0),"")</f>
        <v/>
      </c>
      <c r="H928" s="702" t="str">
        <f>IFERROR(VLOOKUP(C:C,'מצבת ורישום גנים'!B:H,5,0),"")</f>
        <v/>
      </c>
      <c r="I928" s="154"/>
      <c r="J928" s="154"/>
    </row>
    <row r="929" spans="2:10" ht="15" x14ac:dyDescent="0.25">
      <c r="B929" s="193">
        <v>914</v>
      </c>
      <c r="C929" s="700" t="str" cm="1">
        <f t="array" ref="C929">IFERROR(
   INDEX('מצבת ורישום גנים'!B:$B,
      SMALL(
         IF(('מצבת ורישום גנים'!$A$3:$A$18000='נתונים כללים (1)'!$C$5),
         ROW('מצבת ורישום גנים'!$A$3:$A$18000)),
      ROW(A914))
   ),
"")</f>
        <v/>
      </c>
      <c r="D929" s="701" t="str">
        <f>IF(C929="", "",
   IFERROR(
      IF(VLOOKUP(C929, 'מצבת ורישום גנים'!B:H,7, FALSE) =$D$3,
         VLOOKUP(C929,'מצבת ורישום גנים'!B:D, 3, FALSE),
         "המוסד לא קיים ברשות"),
   "המוסד לא קיים"))</f>
        <v/>
      </c>
      <c r="E929" s="702" t="str">
        <f>IFERROR(VLOOKUP(C929,'מצבת ורישום גנים'!B:G,6,0),"")</f>
        <v/>
      </c>
      <c r="F929" s="702" t="str">
        <f>IFERROR(VLOOKUP(C:C,'מצבת ורישום גנים'!B:I,8,0),"  ")</f>
        <v xml:space="preserve">  </v>
      </c>
      <c r="G929" s="702" t="str">
        <f>IFERROR(VLOOKUP(C:C,'מצבת ורישום גנים'!B:H,4,0),"")</f>
        <v/>
      </c>
      <c r="H929" s="702" t="str">
        <f>IFERROR(VLOOKUP(C:C,'מצבת ורישום גנים'!B:H,5,0),"")</f>
        <v/>
      </c>
      <c r="I929" s="154"/>
      <c r="J929" s="154"/>
    </row>
    <row r="930" spans="2:10" ht="15" x14ac:dyDescent="0.25">
      <c r="B930" s="193">
        <v>915</v>
      </c>
      <c r="C930" s="700" t="str" cm="1">
        <f t="array" ref="C930">IFERROR(
   INDEX('מצבת ורישום גנים'!B:$B,
      SMALL(
         IF(('מצבת ורישום גנים'!$A$3:$A$18000='נתונים כללים (1)'!$C$5),
         ROW('מצבת ורישום גנים'!$A$3:$A$18000)),
      ROW(A915))
   ),
"")</f>
        <v/>
      </c>
      <c r="D930" s="701" t="str">
        <f>IF(C930="", "",
   IFERROR(
      IF(VLOOKUP(C930, 'מצבת ורישום גנים'!B:H,7, FALSE) =$D$3,
         VLOOKUP(C930,'מצבת ורישום גנים'!B:D, 3, FALSE),
         "המוסד לא קיים ברשות"),
   "המוסד לא קיים"))</f>
        <v/>
      </c>
      <c r="E930" s="702" t="str">
        <f>IFERROR(VLOOKUP(C930,'מצבת ורישום גנים'!B:G,6,0),"")</f>
        <v/>
      </c>
      <c r="F930" s="702" t="str">
        <f>IFERROR(VLOOKUP(C:C,'מצבת ורישום גנים'!B:I,8,0),"  ")</f>
        <v xml:space="preserve">  </v>
      </c>
      <c r="G930" s="702" t="str">
        <f>IFERROR(VLOOKUP(C:C,'מצבת ורישום גנים'!B:H,4,0),"")</f>
        <v/>
      </c>
      <c r="H930" s="702" t="str">
        <f>IFERROR(VLOOKUP(C:C,'מצבת ורישום גנים'!B:H,5,0),"")</f>
        <v/>
      </c>
      <c r="I930" s="154"/>
      <c r="J930" s="154"/>
    </row>
    <row r="931" spans="2:10" ht="15" x14ac:dyDescent="0.25">
      <c r="B931" s="193">
        <v>916</v>
      </c>
      <c r="C931" s="700" t="str" cm="1">
        <f t="array" ref="C931">IFERROR(
   INDEX('מצבת ורישום גנים'!B:$B,
      SMALL(
         IF(('מצבת ורישום גנים'!$A$3:$A$18000='נתונים כללים (1)'!$C$5),
         ROW('מצבת ורישום גנים'!$A$3:$A$18000)),
      ROW(A916))
   ),
"")</f>
        <v/>
      </c>
      <c r="D931" s="701" t="str">
        <f>IF(C931="", "",
   IFERROR(
      IF(VLOOKUP(C931, 'מצבת ורישום גנים'!B:H,7, FALSE) =$D$3,
         VLOOKUP(C931,'מצבת ורישום גנים'!B:D, 3, FALSE),
         "המוסד לא קיים ברשות"),
   "המוסד לא קיים"))</f>
        <v/>
      </c>
      <c r="E931" s="702" t="str">
        <f>IFERROR(VLOOKUP(C931,'מצבת ורישום גנים'!B:G,6,0),"")</f>
        <v/>
      </c>
      <c r="F931" s="702" t="str">
        <f>IFERROR(VLOOKUP(C:C,'מצבת ורישום גנים'!B:I,8,0),"  ")</f>
        <v xml:space="preserve">  </v>
      </c>
      <c r="G931" s="702" t="str">
        <f>IFERROR(VLOOKUP(C:C,'מצבת ורישום גנים'!B:H,4,0),"")</f>
        <v/>
      </c>
      <c r="H931" s="702" t="str">
        <f>IFERROR(VLOOKUP(C:C,'מצבת ורישום גנים'!B:H,5,0),"")</f>
        <v/>
      </c>
      <c r="I931" s="154"/>
      <c r="J931" s="154"/>
    </row>
    <row r="932" spans="2:10" ht="15" x14ac:dyDescent="0.25">
      <c r="B932" s="193">
        <v>917</v>
      </c>
      <c r="C932" s="700" t="str" cm="1">
        <f t="array" ref="C932">IFERROR(
   INDEX('מצבת ורישום גנים'!B:$B,
      SMALL(
         IF(('מצבת ורישום גנים'!$A$3:$A$18000='נתונים כללים (1)'!$C$5),
         ROW('מצבת ורישום גנים'!$A$3:$A$18000)),
      ROW(A917))
   ),
"")</f>
        <v/>
      </c>
      <c r="D932" s="701" t="str">
        <f>IF(C932="", "",
   IFERROR(
      IF(VLOOKUP(C932, 'מצבת ורישום גנים'!B:H,7, FALSE) =$D$3,
         VLOOKUP(C932,'מצבת ורישום גנים'!B:D, 3, FALSE),
         "המוסד לא קיים ברשות"),
   "המוסד לא קיים"))</f>
        <v/>
      </c>
      <c r="E932" s="702" t="str">
        <f>IFERROR(VLOOKUP(C932,'מצבת ורישום גנים'!B:G,6,0),"")</f>
        <v/>
      </c>
      <c r="F932" s="702" t="str">
        <f>IFERROR(VLOOKUP(C:C,'מצבת ורישום גנים'!B:I,8,0),"  ")</f>
        <v xml:space="preserve">  </v>
      </c>
      <c r="G932" s="702" t="str">
        <f>IFERROR(VLOOKUP(C:C,'מצבת ורישום גנים'!B:H,4,0),"")</f>
        <v/>
      </c>
      <c r="H932" s="702" t="str">
        <f>IFERROR(VLOOKUP(C:C,'מצבת ורישום גנים'!B:H,5,0),"")</f>
        <v/>
      </c>
      <c r="I932" s="154"/>
      <c r="J932" s="154"/>
    </row>
    <row r="933" spans="2:10" ht="15" x14ac:dyDescent="0.25">
      <c r="B933" s="193">
        <v>918</v>
      </c>
      <c r="C933" s="700" t="str" cm="1">
        <f t="array" ref="C933">IFERROR(
   INDEX('מצבת ורישום גנים'!B:$B,
      SMALL(
         IF(('מצבת ורישום גנים'!$A$3:$A$18000='נתונים כללים (1)'!$C$5),
         ROW('מצבת ורישום גנים'!$A$3:$A$18000)),
      ROW(A918))
   ),
"")</f>
        <v/>
      </c>
      <c r="D933" s="701" t="str">
        <f>IF(C933="", "",
   IFERROR(
      IF(VLOOKUP(C933, 'מצבת ורישום גנים'!B:H,7, FALSE) =$D$3,
         VLOOKUP(C933,'מצבת ורישום גנים'!B:D, 3, FALSE),
         "המוסד לא קיים ברשות"),
   "המוסד לא קיים"))</f>
        <v/>
      </c>
      <c r="E933" s="702" t="str">
        <f>IFERROR(VLOOKUP(C933,'מצבת ורישום גנים'!B:G,6,0),"")</f>
        <v/>
      </c>
      <c r="F933" s="702" t="str">
        <f>IFERROR(VLOOKUP(C:C,'מצבת ורישום גנים'!B:I,8,0),"  ")</f>
        <v xml:space="preserve">  </v>
      </c>
      <c r="G933" s="702" t="str">
        <f>IFERROR(VLOOKUP(C:C,'מצבת ורישום גנים'!B:H,4,0),"")</f>
        <v/>
      </c>
      <c r="H933" s="702" t="str">
        <f>IFERROR(VLOOKUP(C:C,'מצבת ורישום גנים'!B:H,5,0),"")</f>
        <v/>
      </c>
      <c r="I933" s="154"/>
      <c r="J933" s="154"/>
    </row>
    <row r="934" spans="2:10" ht="15" x14ac:dyDescent="0.25">
      <c r="B934" s="193">
        <v>919</v>
      </c>
      <c r="C934" s="700" t="str" cm="1">
        <f t="array" ref="C934">IFERROR(
   INDEX('מצבת ורישום גנים'!B:$B,
      SMALL(
         IF(('מצבת ורישום גנים'!$A$3:$A$18000='נתונים כללים (1)'!$C$5),
         ROW('מצבת ורישום גנים'!$A$3:$A$18000)),
      ROW(A919))
   ),
"")</f>
        <v/>
      </c>
      <c r="D934" s="701" t="str">
        <f>IF(C934="", "",
   IFERROR(
      IF(VLOOKUP(C934, 'מצבת ורישום גנים'!B:H,7, FALSE) =$D$3,
         VLOOKUP(C934,'מצבת ורישום גנים'!B:D, 3, FALSE),
         "המוסד לא קיים ברשות"),
   "המוסד לא קיים"))</f>
        <v/>
      </c>
      <c r="E934" s="702" t="str">
        <f>IFERROR(VLOOKUP(C934,'מצבת ורישום גנים'!B:G,6,0),"")</f>
        <v/>
      </c>
      <c r="F934" s="702" t="str">
        <f>IFERROR(VLOOKUP(C:C,'מצבת ורישום גנים'!B:I,8,0),"  ")</f>
        <v xml:space="preserve">  </v>
      </c>
      <c r="G934" s="702" t="str">
        <f>IFERROR(VLOOKUP(C:C,'מצבת ורישום גנים'!B:H,4,0),"")</f>
        <v/>
      </c>
      <c r="H934" s="702" t="str">
        <f>IFERROR(VLOOKUP(C:C,'מצבת ורישום גנים'!B:H,5,0),"")</f>
        <v/>
      </c>
      <c r="I934" s="154"/>
      <c r="J934" s="154"/>
    </row>
    <row r="935" spans="2:10" ht="15" x14ac:dyDescent="0.25">
      <c r="B935" s="193">
        <v>920</v>
      </c>
      <c r="C935" s="700" t="str" cm="1">
        <f t="array" ref="C935">IFERROR(
   INDEX('מצבת ורישום גנים'!B:$B,
      SMALL(
         IF(('מצבת ורישום גנים'!$A$3:$A$18000='נתונים כללים (1)'!$C$5),
         ROW('מצבת ורישום גנים'!$A$3:$A$18000)),
      ROW(A920))
   ),
"")</f>
        <v/>
      </c>
      <c r="D935" s="701" t="str">
        <f>IF(C935="", "",
   IFERROR(
      IF(VLOOKUP(C935, 'מצבת ורישום גנים'!B:H,7, FALSE) =$D$3,
         VLOOKUP(C935,'מצבת ורישום גנים'!B:D, 3, FALSE),
         "המוסד לא קיים ברשות"),
   "המוסד לא קיים"))</f>
        <v/>
      </c>
      <c r="E935" s="702" t="str">
        <f>IFERROR(VLOOKUP(C935,'מצבת ורישום גנים'!B:G,6,0),"")</f>
        <v/>
      </c>
      <c r="F935" s="702" t="str">
        <f>IFERROR(VLOOKUP(C:C,'מצבת ורישום גנים'!B:I,8,0),"  ")</f>
        <v xml:space="preserve">  </v>
      </c>
      <c r="G935" s="702" t="str">
        <f>IFERROR(VLOOKUP(C:C,'מצבת ורישום גנים'!B:H,4,0),"")</f>
        <v/>
      </c>
      <c r="H935" s="702" t="str">
        <f>IFERROR(VLOOKUP(C:C,'מצבת ורישום גנים'!B:H,5,0),"")</f>
        <v/>
      </c>
      <c r="I935" s="154"/>
      <c r="J935" s="154"/>
    </row>
    <row r="936" spans="2:10" ht="15" x14ac:dyDescent="0.25">
      <c r="B936" s="193">
        <v>921</v>
      </c>
      <c r="C936" s="700" t="str" cm="1">
        <f t="array" ref="C936">IFERROR(
   INDEX('מצבת ורישום גנים'!B:$B,
      SMALL(
         IF(('מצבת ורישום גנים'!$A$3:$A$18000='נתונים כללים (1)'!$C$5),
         ROW('מצבת ורישום גנים'!$A$3:$A$18000)),
      ROW(A921))
   ),
"")</f>
        <v/>
      </c>
      <c r="D936" s="701" t="str">
        <f>IF(C936="", "",
   IFERROR(
      IF(VLOOKUP(C936, 'מצבת ורישום גנים'!B:H,7, FALSE) =$D$3,
         VLOOKUP(C936,'מצבת ורישום גנים'!B:D, 3, FALSE),
         "המוסד לא קיים ברשות"),
   "המוסד לא קיים"))</f>
        <v/>
      </c>
      <c r="E936" s="702" t="str">
        <f>IFERROR(VLOOKUP(C936,'מצבת ורישום גנים'!B:G,6,0),"")</f>
        <v/>
      </c>
      <c r="F936" s="702" t="str">
        <f>IFERROR(VLOOKUP(C:C,'מצבת ורישום גנים'!B:I,8,0),"  ")</f>
        <v xml:space="preserve">  </v>
      </c>
      <c r="G936" s="702" t="str">
        <f>IFERROR(VLOOKUP(C:C,'מצבת ורישום גנים'!B:H,4,0),"")</f>
        <v/>
      </c>
      <c r="H936" s="702" t="str">
        <f>IFERROR(VLOOKUP(C:C,'מצבת ורישום גנים'!B:H,5,0),"")</f>
        <v/>
      </c>
      <c r="I936" s="154"/>
      <c r="J936" s="154"/>
    </row>
    <row r="937" spans="2:10" ht="15" x14ac:dyDescent="0.25">
      <c r="B937" s="193">
        <v>922</v>
      </c>
      <c r="C937" s="700" t="str" cm="1">
        <f t="array" ref="C937">IFERROR(
   INDEX('מצבת ורישום גנים'!B:$B,
      SMALL(
         IF(('מצבת ורישום גנים'!$A$3:$A$18000='נתונים כללים (1)'!$C$5),
         ROW('מצבת ורישום גנים'!$A$3:$A$18000)),
      ROW(A922))
   ),
"")</f>
        <v/>
      </c>
      <c r="D937" s="701" t="str">
        <f>IF(C937="", "",
   IFERROR(
      IF(VLOOKUP(C937, 'מצבת ורישום גנים'!B:H,7, FALSE) =$D$3,
         VLOOKUP(C937,'מצבת ורישום גנים'!B:D, 3, FALSE),
         "המוסד לא קיים ברשות"),
   "המוסד לא קיים"))</f>
        <v/>
      </c>
      <c r="E937" s="702" t="str">
        <f>IFERROR(VLOOKUP(C937,'מצבת ורישום גנים'!B:G,6,0),"")</f>
        <v/>
      </c>
      <c r="F937" s="702" t="str">
        <f>IFERROR(VLOOKUP(C:C,'מצבת ורישום גנים'!B:I,8,0),"  ")</f>
        <v xml:space="preserve">  </v>
      </c>
      <c r="G937" s="702" t="str">
        <f>IFERROR(VLOOKUP(C:C,'מצבת ורישום גנים'!B:H,4,0),"")</f>
        <v/>
      </c>
      <c r="H937" s="702" t="str">
        <f>IFERROR(VLOOKUP(C:C,'מצבת ורישום גנים'!B:H,5,0),"")</f>
        <v/>
      </c>
      <c r="I937" s="154"/>
      <c r="J937" s="154"/>
    </row>
    <row r="938" spans="2:10" ht="15" x14ac:dyDescent="0.25">
      <c r="B938" s="193">
        <v>923</v>
      </c>
      <c r="C938" s="700" t="str" cm="1">
        <f t="array" ref="C938">IFERROR(
   INDEX('מצבת ורישום גנים'!B:$B,
      SMALL(
         IF(('מצבת ורישום גנים'!$A$3:$A$18000='נתונים כללים (1)'!$C$5),
         ROW('מצבת ורישום גנים'!$A$3:$A$18000)),
      ROW(A923))
   ),
"")</f>
        <v/>
      </c>
      <c r="D938" s="701" t="str">
        <f>IF(C938="", "",
   IFERROR(
      IF(VLOOKUP(C938, 'מצבת ורישום גנים'!B:H,7, FALSE) =$D$3,
         VLOOKUP(C938,'מצבת ורישום גנים'!B:D, 3, FALSE),
         "המוסד לא קיים ברשות"),
   "המוסד לא קיים"))</f>
        <v/>
      </c>
      <c r="E938" s="702" t="str">
        <f>IFERROR(VLOOKUP(C938,'מצבת ורישום גנים'!B:G,6,0),"")</f>
        <v/>
      </c>
      <c r="F938" s="702" t="str">
        <f>IFERROR(VLOOKUP(C:C,'מצבת ורישום גנים'!B:I,8,0),"  ")</f>
        <v xml:space="preserve">  </v>
      </c>
      <c r="G938" s="702" t="str">
        <f>IFERROR(VLOOKUP(C:C,'מצבת ורישום גנים'!B:H,4,0),"")</f>
        <v/>
      </c>
      <c r="H938" s="702" t="str">
        <f>IFERROR(VLOOKUP(C:C,'מצבת ורישום גנים'!B:H,5,0),"")</f>
        <v/>
      </c>
      <c r="I938" s="154"/>
      <c r="J938" s="154"/>
    </row>
    <row r="939" spans="2:10" ht="15" x14ac:dyDescent="0.25">
      <c r="B939" s="193">
        <v>924</v>
      </c>
      <c r="C939" s="700" t="str" cm="1">
        <f t="array" ref="C939">IFERROR(
   INDEX('מצבת ורישום גנים'!B:$B,
      SMALL(
         IF(('מצבת ורישום גנים'!$A$3:$A$18000='נתונים כללים (1)'!$C$5),
         ROW('מצבת ורישום גנים'!$A$3:$A$18000)),
      ROW(A924))
   ),
"")</f>
        <v/>
      </c>
      <c r="D939" s="701" t="str">
        <f>IF(C939="", "",
   IFERROR(
      IF(VLOOKUP(C939, 'מצבת ורישום גנים'!B:H,7, FALSE) =$D$3,
         VLOOKUP(C939,'מצבת ורישום גנים'!B:D, 3, FALSE),
         "המוסד לא קיים ברשות"),
   "המוסד לא קיים"))</f>
        <v/>
      </c>
      <c r="E939" s="702" t="str">
        <f>IFERROR(VLOOKUP(C939,'מצבת ורישום גנים'!B:G,6,0),"")</f>
        <v/>
      </c>
      <c r="F939" s="702" t="str">
        <f>IFERROR(VLOOKUP(C:C,'מצבת ורישום גנים'!B:I,8,0),"  ")</f>
        <v xml:space="preserve">  </v>
      </c>
      <c r="G939" s="702" t="str">
        <f>IFERROR(VLOOKUP(C:C,'מצבת ורישום גנים'!B:H,4,0),"")</f>
        <v/>
      </c>
      <c r="H939" s="702" t="str">
        <f>IFERROR(VLOOKUP(C:C,'מצבת ורישום גנים'!B:H,5,0),"")</f>
        <v/>
      </c>
      <c r="I939" s="154"/>
      <c r="J939" s="154"/>
    </row>
    <row r="940" spans="2:10" ht="15" x14ac:dyDescent="0.25">
      <c r="B940" s="193">
        <v>925</v>
      </c>
      <c r="C940" s="700" t="str" cm="1">
        <f t="array" ref="C940">IFERROR(
   INDEX('מצבת ורישום גנים'!B:$B,
      SMALL(
         IF(('מצבת ורישום גנים'!$A$3:$A$18000='נתונים כללים (1)'!$C$5),
         ROW('מצבת ורישום גנים'!$A$3:$A$18000)),
      ROW(A925))
   ),
"")</f>
        <v/>
      </c>
      <c r="D940" s="701" t="str">
        <f>IF(C940="", "",
   IFERROR(
      IF(VLOOKUP(C940, 'מצבת ורישום גנים'!B:H,7, FALSE) =$D$3,
         VLOOKUP(C940,'מצבת ורישום גנים'!B:D, 3, FALSE),
         "המוסד לא קיים ברשות"),
   "המוסד לא קיים"))</f>
        <v/>
      </c>
      <c r="E940" s="702" t="str">
        <f>IFERROR(VLOOKUP(C940,'מצבת ורישום גנים'!B:G,6,0),"")</f>
        <v/>
      </c>
      <c r="F940" s="702" t="str">
        <f>IFERROR(VLOOKUP(C:C,'מצבת ורישום גנים'!B:I,8,0),"  ")</f>
        <v xml:space="preserve">  </v>
      </c>
      <c r="G940" s="702" t="str">
        <f>IFERROR(VLOOKUP(C:C,'מצבת ורישום גנים'!B:H,4,0),"")</f>
        <v/>
      </c>
      <c r="H940" s="702" t="str">
        <f>IFERROR(VLOOKUP(C:C,'מצבת ורישום גנים'!B:H,5,0),"")</f>
        <v/>
      </c>
      <c r="I940" s="154"/>
      <c r="J940" s="154"/>
    </row>
    <row r="941" spans="2:10" ht="15" x14ac:dyDescent="0.25">
      <c r="B941" s="193">
        <v>926</v>
      </c>
      <c r="C941" s="700" t="str" cm="1">
        <f t="array" ref="C941">IFERROR(
   INDEX('מצבת ורישום גנים'!B:$B,
      SMALL(
         IF(('מצבת ורישום גנים'!$A$3:$A$18000='נתונים כללים (1)'!$C$5),
         ROW('מצבת ורישום גנים'!$A$3:$A$18000)),
      ROW(A926))
   ),
"")</f>
        <v/>
      </c>
      <c r="D941" s="701" t="str">
        <f>IF(C941="", "",
   IFERROR(
      IF(VLOOKUP(C941, 'מצבת ורישום גנים'!B:H,7, FALSE) =$D$3,
         VLOOKUP(C941,'מצבת ורישום גנים'!B:D, 3, FALSE),
         "המוסד לא קיים ברשות"),
   "המוסד לא קיים"))</f>
        <v/>
      </c>
      <c r="E941" s="702" t="str">
        <f>IFERROR(VLOOKUP(C941,'מצבת ורישום גנים'!B:G,6,0),"")</f>
        <v/>
      </c>
      <c r="F941" s="702" t="str">
        <f>IFERROR(VLOOKUP(C:C,'מצבת ורישום גנים'!B:I,8,0),"  ")</f>
        <v xml:space="preserve">  </v>
      </c>
      <c r="G941" s="702" t="str">
        <f>IFERROR(VLOOKUP(C:C,'מצבת ורישום גנים'!B:H,4,0),"")</f>
        <v/>
      </c>
      <c r="H941" s="702" t="str">
        <f>IFERROR(VLOOKUP(C:C,'מצבת ורישום גנים'!B:H,5,0),"")</f>
        <v/>
      </c>
      <c r="I941" s="154"/>
      <c r="J941" s="154"/>
    </row>
    <row r="942" spans="2:10" ht="15" x14ac:dyDescent="0.25">
      <c r="B942" s="193">
        <v>927</v>
      </c>
      <c r="C942" s="700" t="str" cm="1">
        <f t="array" ref="C942">IFERROR(
   INDEX('מצבת ורישום גנים'!B:$B,
      SMALL(
         IF(('מצבת ורישום גנים'!$A$3:$A$18000='נתונים כללים (1)'!$C$5),
         ROW('מצבת ורישום גנים'!$A$3:$A$18000)),
      ROW(A927))
   ),
"")</f>
        <v/>
      </c>
      <c r="D942" s="701" t="str">
        <f>IF(C942="", "",
   IFERROR(
      IF(VLOOKUP(C942, 'מצבת ורישום גנים'!B:H,7, FALSE) =$D$3,
         VLOOKUP(C942,'מצבת ורישום גנים'!B:D, 3, FALSE),
         "המוסד לא קיים ברשות"),
   "המוסד לא קיים"))</f>
        <v/>
      </c>
      <c r="E942" s="702" t="str">
        <f>IFERROR(VLOOKUP(C942,'מצבת ורישום גנים'!B:G,6,0),"")</f>
        <v/>
      </c>
      <c r="F942" s="702" t="str">
        <f>IFERROR(VLOOKUP(C:C,'מצבת ורישום גנים'!B:I,8,0),"  ")</f>
        <v xml:space="preserve">  </v>
      </c>
      <c r="G942" s="702" t="str">
        <f>IFERROR(VLOOKUP(C:C,'מצבת ורישום גנים'!B:H,4,0),"")</f>
        <v/>
      </c>
      <c r="H942" s="702" t="str">
        <f>IFERROR(VLOOKUP(C:C,'מצבת ורישום גנים'!B:H,5,0),"")</f>
        <v/>
      </c>
      <c r="I942" s="154"/>
      <c r="J942" s="154"/>
    </row>
    <row r="943" spans="2:10" ht="15" x14ac:dyDescent="0.25">
      <c r="B943" s="193">
        <v>928</v>
      </c>
      <c r="C943" s="700" t="str" cm="1">
        <f t="array" ref="C943">IFERROR(
   INDEX('מצבת ורישום גנים'!B:$B,
      SMALL(
         IF(('מצבת ורישום גנים'!$A$3:$A$18000='נתונים כללים (1)'!$C$5),
         ROW('מצבת ורישום גנים'!$A$3:$A$18000)),
      ROW(A928))
   ),
"")</f>
        <v/>
      </c>
      <c r="D943" s="701" t="str">
        <f>IF(C943="", "",
   IFERROR(
      IF(VLOOKUP(C943, 'מצבת ורישום גנים'!B:H,7, FALSE) =$D$3,
         VLOOKUP(C943,'מצבת ורישום גנים'!B:D, 3, FALSE),
         "המוסד לא קיים ברשות"),
   "המוסד לא קיים"))</f>
        <v/>
      </c>
      <c r="E943" s="702" t="str">
        <f>IFERROR(VLOOKUP(C943,'מצבת ורישום גנים'!B:G,6,0),"")</f>
        <v/>
      </c>
      <c r="F943" s="702" t="str">
        <f>IFERROR(VLOOKUP(C:C,'מצבת ורישום גנים'!B:I,8,0),"  ")</f>
        <v xml:space="preserve">  </v>
      </c>
      <c r="G943" s="702" t="str">
        <f>IFERROR(VLOOKUP(C:C,'מצבת ורישום גנים'!B:H,4,0),"")</f>
        <v/>
      </c>
      <c r="H943" s="702" t="str">
        <f>IFERROR(VLOOKUP(C:C,'מצבת ורישום גנים'!B:H,5,0),"")</f>
        <v/>
      </c>
      <c r="I943" s="154"/>
      <c r="J943" s="154"/>
    </row>
    <row r="944" spans="2:10" ht="15" x14ac:dyDescent="0.25">
      <c r="B944" s="193">
        <v>929</v>
      </c>
      <c r="C944" s="700" t="str" cm="1">
        <f t="array" ref="C944">IFERROR(
   INDEX('מצבת ורישום גנים'!B:$B,
      SMALL(
         IF(('מצבת ורישום גנים'!$A$3:$A$18000='נתונים כללים (1)'!$C$5),
         ROW('מצבת ורישום גנים'!$A$3:$A$18000)),
      ROW(A929))
   ),
"")</f>
        <v/>
      </c>
      <c r="D944" s="701" t="str">
        <f>IF(C944="", "",
   IFERROR(
      IF(VLOOKUP(C944, 'מצבת ורישום גנים'!B:H,7, FALSE) =$D$3,
         VLOOKUP(C944,'מצבת ורישום גנים'!B:D, 3, FALSE),
         "המוסד לא קיים ברשות"),
   "המוסד לא קיים"))</f>
        <v/>
      </c>
      <c r="E944" s="702" t="str">
        <f>IFERROR(VLOOKUP(C944,'מצבת ורישום גנים'!B:G,6,0),"")</f>
        <v/>
      </c>
      <c r="F944" s="702" t="str">
        <f>IFERROR(VLOOKUP(C:C,'מצבת ורישום גנים'!B:I,8,0),"  ")</f>
        <v xml:space="preserve">  </v>
      </c>
      <c r="G944" s="702" t="str">
        <f>IFERROR(VLOOKUP(C:C,'מצבת ורישום גנים'!B:H,4,0),"")</f>
        <v/>
      </c>
      <c r="H944" s="702" t="str">
        <f>IFERROR(VLOOKUP(C:C,'מצבת ורישום גנים'!B:H,5,0),"")</f>
        <v/>
      </c>
      <c r="I944" s="154"/>
      <c r="J944" s="154"/>
    </row>
    <row r="945" spans="2:10" ht="15" x14ac:dyDescent="0.25">
      <c r="B945" s="193">
        <v>930</v>
      </c>
      <c r="C945" s="700" t="str" cm="1">
        <f t="array" ref="C945">IFERROR(
   INDEX('מצבת ורישום גנים'!B:$B,
      SMALL(
         IF(('מצבת ורישום גנים'!$A$3:$A$18000='נתונים כללים (1)'!$C$5),
         ROW('מצבת ורישום גנים'!$A$3:$A$18000)),
      ROW(A930))
   ),
"")</f>
        <v/>
      </c>
      <c r="D945" s="701" t="str">
        <f>IF(C945="", "",
   IFERROR(
      IF(VLOOKUP(C945, 'מצבת ורישום גנים'!B:H,7, FALSE) =$D$3,
         VLOOKUP(C945,'מצבת ורישום גנים'!B:D, 3, FALSE),
         "המוסד לא קיים ברשות"),
   "המוסד לא קיים"))</f>
        <v/>
      </c>
      <c r="E945" s="702" t="str">
        <f>IFERROR(VLOOKUP(C945,'מצבת ורישום גנים'!B:G,6,0),"")</f>
        <v/>
      </c>
      <c r="F945" s="702" t="str">
        <f>IFERROR(VLOOKUP(C:C,'מצבת ורישום גנים'!B:I,8,0),"  ")</f>
        <v xml:space="preserve">  </v>
      </c>
      <c r="G945" s="702" t="str">
        <f>IFERROR(VLOOKUP(C:C,'מצבת ורישום גנים'!B:H,4,0),"")</f>
        <v/>
      </c>
      <c r="H945" s="702" t="str">
        <f>IFERROR(VLOOKUP(C:C,'מצבת ורישום גנים'!B:H,5,0),"")</f>
        <v/>
      </c>
      <c r="I945" s="154"/>
      <c r="J945" s="154"/>
    </row>
    <row r="946" spans="2:10" ht="15" x14ac:dyDescent="0.25">
      <c r="B946" s="193">
        <v>931</v>
      </c>
      <c r="C946" s="700" t="str" cm="1">
        <f t="array" ref="C946">IFERROR(
   INDEX('מצבת ורישום גנים'!B:$B,
      SMALL(
         IF(('מצבת ורישום גנים'!$A$3:$A$18000='נתונים כללים (1)'!$C$5),
         ROW('מצבת ורישום גנים'!$A$3:$A$18000)),
      ROW(A931))
   ),
"")</f>
        <v/>
      </c>
      <c r="D946" s="701" t="str">
        <f>IF(C946="", "",
   IFERROR(
      IF(VLOOKUP(C946, 'מצבת ורישום גנים'!B:H,7, FALSE) =$D$3,
         VLOOKUP(C946,'מצבת ורישום גנים'!B:D, 3, FALSE),
         "המוסד לא קיים ברשות"),
   "המוסד לא קיים"))</f>
        <v/>
      </c>
      <c r="E946" s="702" t="str">
        <f>IFERROR(VLOOKUP(C946,'מצבת ורישום גנים'!B:G,6,0),"")</f>
        <v/>
      </c>
      <c r="F946" s="702" t="str">
        <f>IFERROR(VLOOKUP(C:C,'מצבת ורישום גנים'!B:I,8,0),"  ")</f>
        <v xml:space="preserve">  </v>
      </c>
      <c r="G946" s="702" t="str">
        <f>IFERROR(VLOOKUP(C:C,'מצבת ורישום גנים'!B:H,4,0),"")</f>
        <v/>
      </c>
      <c r="H946" s="702" t="str">
        <f>IFERROR(VLOOKUP(C:C,'מצבת ורישום גנים'!B:H,5,0),"")</f>
        <v/>
      </c>
      <c r="I946" s="154"/>
      <c r="J946" s="154"/>
    </row>
    <row r="947" spans="2:10" ht="15" x14ac:dyDescent="0.25">
      <c r="B947" s="193">
        <v>932</v>
      </c>
      <c r="C947" s="700" t="str" cm="1">
        <f t="array" ref="C947">IFERROR(
   INDEX('מצבת ורישום גנים'!B:$B,
      SMALL(
         IF(('מצבת ורישום גנים'!$A$3:$A$18000='נתונים כללים (1)'!$C$5),
         ROW('מצבת ורישום גנים'!$A$3:$A$18000)),
      ROW(A932))
   ),
"")</f>
        <v/>
      </c>
      <c r="D947" s="701" t="str">
        <f>IF(C947="", "",
   IFERROR(
      IF(VLOOKUP(C947, 'מצבת ורישום גנים'!B:H,7, FALSE) =$D$3,
         VLOOKUP(C947,'מצבת ורישום גנים'!B:D, 3, FALSE),
         "המוסד לא קיים ברשות"),
   "המוסד לא קיים"))</f>
        <v/>
      </c>
      <c r="E947" s="702" t="str">
        <f>IFERROR(VLOOKUP(C947,'מצבת ורישום גנים'!B:G,6,0),"")</f>
        <v/>
      </c>
      <c r="F947" s="702" t="str">
        <f>IFERROR(VLOOKUP(C:C,'מצבת ורישום גנים'!B:I,8,0),"  ")</f>
        <v xml:space="preserve">  </v>
      </c>
      <c r="G947" s="702" t="str">
        <f>IFERROR(VLOOKUP(C:C,'מצבת ורישום גנים'!B:H,4,0),"")</f>
        <v/>
      </c>
      <c r="H947" s="702" t="str">
        <f>IFERROR(VLOOKUP(C:C,'מצבת ורישום גנים'!B:H,5,0),"")</f>
        <v/>
      </c>
      <c r="I947" s="154"/>
      <c r="J947" s="154"/>
    </row>
    <row r="948" spans="2:10" ht="15" x14ac:dyDescent="0.25">
      <c r="B948" s="193">
        <v>933</v>
      </c>
      <c r="C948" s="700" t="str" cm="1">
        <f t="array" ref="C948">IFERROR(
   INDEX('מצבת ורישום גנים'!B:$B,
      SMALL(
         IF(('מצבת ורישום גנים'!$A$3:$A$18000='נתונים כללים (1)'!$C$5),
         ROW('מצבת ורישום גנים'!$A$3:$A$18000)),
      ROW(A933))
   ),
"")</f>
        <v/>
      </c>
      <c r="D948" s="701" t="str">
        <f>IF(C948="", "",
   IFERROR(
      IF(VLOOKUP(C948, 'מצבת ורישום גנים'!B:H,7, FALSE) =$D$3,
         VLOOKUP(C948,'מצבת ורישום גנים'!B:D, 3, FALSE),
         "המוסד לא קיים ברשות"),
   "המוסד לא קיים"))</f>
        <v/>
      </c>
      <c r="E948" s="702" t="str">
        <f>IFERROR(VLOOKUP(C948,'מצבת ורישום גנים'!B:G,6,0),"")</f>
        <v/>
      </c>
      <c r="F948" s="702" t="str">
        <f>IFERROR(VLOOKUP(C:C,'מצבת ורישום גנים'!B:I,8,0),"  ")</f>
        <v xml:space="preserve">  </v>
      </c>
      <c r="G948" s="702" t="str">
        <f>IFERROR(VLOOKUP(C:C,'מצבת ורישום גנים'!B:H,4,0),"")</f>
        <v/>
      </c>
      <c r="H948" s="702" t="str">
        <f>IFERROR(VLOOKUP(C:C,'מצבת ורישום גנים'!B:H,5,0),"")</f>
        <v/>
      </c>
      <c r="I948" s="154"/>
      <c r="J948" s="154"/>
    </row>
    <row r="949" spans="2:10" ht="15" x14ac:dyDescent="0.25">
      <c r="B949" s="193">
        <v>934</v>
      </c>
      <c r="C949" s="700" t="str" cm="1">
        <f t="array" ref="C949">IFERROR(
   INDEX('מצבת ורישום גנים'!B:$B,
      SMALL(
         IF(('מצבת ורישום גנים'!$A$3:$A$18000='נתונים כללים (1)'!$C$5),
         ROW('מצבת ורישום גנים'!$A$3:$A$18000)),
      ROW(A934))
   ),
"")</f>
        <v/>
      </c>
      <c r="D949" s="701" t="str">
        <f>IF(C949="", "",
   IFERROR(
      IF(VLOOKUP(C949, 'מצבת ורישום גנים'!B:H,7, FALSE) =$D$3,
         VLOOKUP(C949,'מצבת ורישום גנים'!B:D, 3, FALSE),
         "המוסד לא קיים ברשות"),
   "המוסד לא קיים"))</f>
        <v/>
      </c>
      <c r="E949" s="702" t="str">
        <f>IFERROR(VLOOKUP(C949,'מצבת ורישום גנים'!B:G,6,0),"")</f>
        <v/>
      </c>
      <c r="F949" s="702" t="str">
        <f>IFERROR(VLOOKUP(C:C,'מצבת ורישום גנים'!B:I,8,0),"  ")</f>
        <v xml:space="preserve">  </v>
      </c>
      <c r="G949" s="702" t="str">
        <f>IFERROR(VLOOKUP(C:C,'מצבת ורישום גנים'!B:H,4,0),"")</f>
        <v/>
      </c>
      <c r="H949" s="702" t="str">
        <f>IFERROR(VLOOKUP(C:C,'מצבת ורישום גנים'!B:H,5,0),"")</f>
        <v/>
      </c>
      <c r="I949" s="154"/>
      <c r="J949" s="154"/>
    </row>
    <row r="950" spans="2:10" ht="15" x14ac:dyDescent="0.25">
      <c r="B950" s="193">
        <v>935</v>
      </c>
      <c r="C950" s="700" t="str" cm="1">
        <f t="array" ref="C950">IFERROR(
   INDEX('מצבת ורישום גנים'!B:$B,
      SMALL(
         IF(('מצבת ורישום גנים'!$A$3:$A$18000='נתונים כללים (1)'!$C$5),
         ROW('מצבת ורישום גנים'!$A$3:$A$18000)),
      ROW(A935))
   ),
"")</f>
        <v/>
      </c>
      <c r="D950" s="701" t="str">
        <f>IF(C950="", "",
   IFERROR(
      IF(VLOOKUP(C950, 'מצבת ורישום גנים'!B:H,7, FALSE) =$D$3,
         VLOOKUP(C950,'מצבת ורישום גנים'!B:D, 3, FALSE),
         "המוסד לא קיים ברשות"),
   "המוסד לא קיים"))</f>
        <v/>
      </c>
      <c r="E950" s="702" t="str">
        <f>IFERROR(VLOOKUP(C950,'מצבת ורישום גנים'!B:G,6,0),"")</f>
        <v/>
      </c>
      <c r="F950" s="702" t="str">
        <f>IFERROR(VLOOKUP(C:C,'מצבת ורישום גנים'!B:I,8,0),"  ")</f>
        <v xml:space="preserve">  </v>
      </c>
      <c r="G950" s="702" t="str">
        <f>IFERROR(VLOOKUP(C:C,'מצבת ורישום גנים'!B:H,4,0),"")</f>
        <v/>
      </c>
      <c r="H950" s="702" t="str">
        <f>IFERROR(VLOOKUP(C:C,'מצבת ורישום גנים'!B:H,5,0),"")</f>
        <v/>
      </c>
      <c r="I950" s="154"/>
      <c r="J950" s="154"/>
    </row>
    <row r="951" spans="2:10" ht="15" x14ac:dyDescent="0.25">
      <c r="B951" s="193">
        <v>936</v>
      </c>
      <c r="C951" s="700" t="str" cm="1">
        <f t="array" ref="C951">IFERROR(
   INDEX('מצבת ורישום גנים'!B:$B,
      SMALL(
         IF(('מצבת ורישום גנים'!$A$3:$A$18000='נתונים כללים (1)'!$C$5),
         ROW('מצבת ורישום גנים'!$A$3:$A$18000)),
      ROW(A936))
   ),
"")</f>
        <v/>
      </c>
      <c r="D951" s="701" t="str">
        <f>IF(C951="", "",
   IFERROR(
      IF(VLOOKUP(C951, 'מצבת ורישום גנים'!B:H,7, FALSE) =$D$3,
         VLOOKUP(C951,'מצבת ורישום גנים'!B:D, 3, FALSE),
         "המוסד לא קיים ברשות"),
   "המוסד לא קיים"))</f>
        <v/>
      </c>
      <c r="E951" s="702" t="str">
        <f>IFERROR(VLOOKUP(C951,'מצבת ורישום גנים'!B:G,6,0),"")</f>
        <v/>
      </c>
      <c r="F951" s="702" t="str">
        <f>IFERROR(VLOOKUP(C:C,'מצבת ורישום גנים'!B:I,8,0),"  ")</f>
        <v xml:space="preserve">  </v>
      </c>
      <c r="G951" s="702" t="str">
        <f>IFERROR(VLOOKUP(C:C,'מצבת ורישום גנים'!B:H,4,0),"")</f>
        <v/>
      </c>
      <c r="H951" s="702" t="str">
        <f>IFERROR(VLOOKUP(C:C,'מצבת ורישום גנים'!B:H,5,0),"")</f>
        <v/>
      </c>
      <c r="I951" s="154"/>
      <c r="J951" s="154"/>
    </row>
    <row r="952" spans="2:10" ht="15" x14ac:dyDescent="0.25">
      <c r="B952" s="193">
        <v>937</v>
      </c>
      <c r="C952" s="700" t="str" cm="1">
        <f t="array" ref="C952">IFERROR(
   INDEX('מצבת ורישום גנים'!B:$B,
      SMALL(
         IF(('מצבת ורישום גנים'!$A$3:$A$18000='נתונים כללים (1)'!$C$5),
         ROW('מצבת ורישום גנים'!$A$3:$A$18000)),
      ROW(A937))
   ),
"")</f>
        <v/>
      </c>
      <c r="D952" s="701" t="str">
        <f>IF(C952="", "",
   IFERROR(
      IF(VLOOKUP(C952, 'מצבת ורישום גנים'!B:H,7, FALSE) =$D$3,
         VLOOKUP(C952,'מצבת ורישום גנים'!B:D, 3, FALSE),
         "המוסד לא קיים ברשות"),
   "המוסד לא קיים"))</f>
        <v/>
      </c>
      <c r="E952" s="702" t="str">
        <f>IFERROR(VLOOKUP(C952,'מצבת ורישום גנים'!B:G,6,0),"")</f>
        <v/>
      </c>
      <c r="F952" s="702" t="str">
        <f>IFERROR(VLOOKUP(C:C,'מצבת ורישום גנים'!B:I,8,0),"  ")</f>
        <v xml:space="preserve">  </v>
      </c>
      <c r="G952" s="702" t="str">
        <f>IFERROR(VLOOKUP(C:C,'מצבת ורישום גנים'!B:H,4,0),"")</f>
        <v/>
      </c>
      <c r="H952" s="702" t="str">
        <f>IFERROR(VLOOKUP(C:C,'מצבת ורישום גנים'!B:H,5,0),"")</f>
        <v/>
      </c>
      <c r="I952" s="154"/>
      <c r="J952" s="154"/>
    </row>
    <row r="953" spans="2:10" ht="15" x14ac:dyDescent="0.25">
      <c r="B953" s="193">
        <v>938</v>
      </c>
      <c r="C953" s="700" t="str" cm="1">
        <f t="array" ref="C953">IFERROR(
   INDEX('מצבת ורישום גנים'!B:$B,
      SMALL(
         IF(('מצבת ורישום גנים'!$A$3:$A$18000='נתונים כללים (1)'!$C$5),
         ROW('מצבת ורישום גנים'!$A$3:$A$18000)),
      ROW(A938))
   ),
"")</f>
        <v/>
      </c>
      <c r="D953" s="701" t="str">
        <f>IF(C953="", "",
   IFERROR(
      IF(VLOOKUP(C953, 'מצבת ורישום גנים'!B:H,7, FALSE) =$D$3,
         VLOOKUP(C953,'מצבת ורישום גנים'!B:D, 3, FALSE),
         "המוסד לא קיים ברשות"),
   "המוסד לא קיים"))</f>
        <v/>
      </c>
      <c r="E953" s="702" t="str">
        <f>IFERROR(VLOOKUP(C953,'מצבת ורישום גנים'!B:G,6,0),"")</f>
        <v/>
      </c>
      <c r="F953" s="702" t="str">
        <f>IFERROR(VLOOKUP(C:C,'מצבת ורישום גנים'!B:I,8,0),"  ")</f>
        <v xml:space="preserve">  </v>
      </c>
      <c r="G953" s="702" t="str">
        <f>IFERROR(VLOOKUP(C:C,'מצבת ורישום גנים'!B:H,4,0),"")</f>
        <v/>
      </c>
      <c r="H953" s="702" t="str">
        <f>IFERROR(VLOOKUP(C:C,'מצבת ורישום גנים'!B:H,5,0),"")</f>
        <v/>
      </c>
      <c r="I953" s="154"/>
      <c r="J953" s="154"/>
    </row>
    <row r="954" spans="2:10" ht="15" x14ac:dyDescent="0.25">
      <c r="B954" s="193">
        <v>939</v>
      </c>
      <c r="C954" s="700" t="str" cm="1">
        <f t="array" ref="C954">IFERROR(
   INDEX('מצבת ורישום גנים'!B:$B,
      SMALL(
         IF(('מצבת ורישום גנים'!$A$3:$A$18000='נתונים כללים (1)'!$C$5),
         ROW('מצבת ורישום גנים'!$A$3:$A$18000)),
      ROW(A939))
   ),
"")</f>
        <v/>
      </c>
      <c r="D954" s="701" t="str">
        <f>IF(C954="", "",
   IFERROR(
      IF(VLOOKUP(C954, 'מצבת ורישום גנים'!B:H,7, FALSE) =$D$3,
         VLOOKUP(C954,'מצבת ורישום גנים'!B:D, 3, FALSE),
         "המוסד לא קיים ברשות"),
   "המוסד לא קיים"))</f>
        <v/>
      </c>
      <c r="E954" s="702" t="str">
        <f>IFERROR(VLOOKUP(C954,'מצבת ורישום גנים'!B:G,6,0),"")</f>
        <v/>
      </c>
      <c r="F954" s="702" t="str">
        <f>IFERROR(VLOOKUP(C:C,'מצבת ורישום גנים'!B:I,8,0),"  ")</f>
        <v xml:space="preserve">  </v>
      </c>
      <c r="G954" s="702" t="str">
        <f>IFERROR(VLOOKUP(C:C,'מצבת ורישום גנים'!B:H,4,0),"")</f>
        <v/>
      </c>
      <c r="H954" s="702" t="str">
        <f>IFERROR(VLOOKUP(C:C,'מצבת ורישום גנים'!B:H,5,0),"")</f>
        <v/>
      </c>
      <c r="I954" s="154"/>
      <c r="J954" s="154"/>
    </row>
    <row r="955" spans="2:10" ht="15" x14ac:dyDescent="0.25">
      <c r="B955" s="193">
        <v>940</v>
      </c>
      <c r="C955" s="700" t="str" cm="1">
        <f t="array" ref="C955">IFERROR(
   INDEX('מצבת ורישום גנים'!B:$B,
      SMALL(
         IF(('מצבת ורישום גנים'!$A$3:$A$18000='נתונים כללים (1)'!$C$5),
         ROW('מצבת ורישום גנים'!$A$3:$A$18000)),
      ROW(A940))
   ),
"")</f>
        <v/>
      </c>
      <c r="D955" s="701" t="str">
        <f>IF(C955="", "",
   IFERROR(
      IF(VLOOKUP(C955, 'מצבת ורישום גנים'!B:H,7, FALSE) =$D$3,
         VLOOKUP(C955,'מצבת ורישום גנים'!B:D, 3, FALSE),
         "המוסד לא קיים ברשות"),
   "המוסד לא קיים"))</f>
        <v/>
      </c>
      <c r="E955" s="702" t="str">
        <f>IFERROR(VLOOKUP(C955,'מצבת ורישום גנים'!B:G,6,0),"")</f>
        <v/>
      </c>
      <c r="F955" s="702" t="str">
        <f>IFERROR(VLOOKUP(C:C,'מצבת ורישום גנים'!B:I,8,0),"  ")</f>
        <v xml:space="preserve">  </v>
      </c>
      <c r="G955" s="702" t="str">
        <f>IFERROR(VLOOKUP(C:C,'מצבת ורישום גנים'!B:H,4,0),"")</f>
        <v/>
      </c>
      <c r="H955" s="702" t="str">
        <f>IFERROR(VLOOKUP(C:C,'מצבת ורישום גנים'!B:H,5,0),"")</f>
        <v/>
      </c>
      <c r="I955" s="154"/>
      <c r="J955" s="154"/>
    </row>
    <row r="956" spans="2:10" ht="15" x14ac:dyDescent="0.25">
      <c r="B956" s="193">
        <v>941</v>
      </c>
      <c r="C956" s="700" t="str" cm="1">
        <f t="array" ref="C956">IFERROR(
   INDEX('מצבת ורישום גנים'!B:$B,
      SMALL(
         IF(('מצבת ורישום גנים'!$A$3:$A$18000='נתונים כללים (1)'!$C$5),
         ROW('מצבת ורישום גנים'!$A$3:$A$18000)),
      ROW(A941))
   ),
"")</f>
        <v/>
      </c>
      <c r="D956" s="701" t="str">
        <f>IF(C956="", "",
   IFERROR(
      IF(VLOOKUP(C956, 'מצבת ורישום גנים'!B:H,7, FALSE) =$D$3,
         VLOOKUP(C956,'מצבת ורישום גנים'!B:D, 3, FALSE),
         "המוסד לא קיים ברשות"),
   "המוסד לא קיים"))</f>
        <v/>
      </c>
      <c r="E956" s="702" t="str">
        <f>IFERROR(VLOOKUP(C956,'מצבת ורישום גנים'!B:G,6,0),"")</f>
        <v/>
      </c>
      <c r="F956" s="702" t="str">
        <f>IFERROR(VLOOKUP(C:C,'מצבת ורישום גנים'!B:I,8,0),"  ")</f>
        <v xml:space="preserve">  </v>
      </c>
      <c r="G956" s="702" t="str">
        <f>IFERROR(VLOOKUP(C:C,'מצבת ורישום גנים'!B:H,4,0),"")</f>
        <v/>
      </c>
      <c r="H956" s="702" t="str">
        <f>IFERROR(VLOOKUP(C:C,'מצבת ורישום גנים'!B:H,5,0),"")</f>
        <v/>
      </c>
      <c r="I956" s="154"/>
      <c r="J956" s="154"/>
    </row>
    <row r="957" spans="2:10" ht="15" x14ac:dyDescent="0.25">
      <c r="B957" s="193">
        <v>942</v>
      </c>
      <c r="C957" s="700" t="str" cm="1">
        <f t="array" ref="C957">IFERROR(
   INDEX('מצבת ורישום גנים'!B:$B,
      SMALL(
         IF(('מצבת ורישום גנים'!$A$3:$A$18000='נתונים כללים (1)'!$C$5),
         ROW('מצבת ורישום גנים'!$A$3:$A$18000)),
      ROW(A942))
   ),
"")</f>
        <v/>
      </c>
      <c r="D957" s="701" t="str">
        <f>IF(C957="", "",
   IFERROR(
      IF(VLOOKUP(C957, 'מצבת ורישום גנים'!B:H,7, FALSE) =$D$3,
         VLOOKUP(C957,'מצבת ורישום גנים'!B:D, 3, FALSE),
         "המוסד לא קיים ברשות"),
   "המוסד לא קיים"))</f>
        <v/>
      </c>
      <c r="E957" s="702" t="str">
        <f>IFERROR(VLOOKUP(C957,'מצבת ורישום גנים'!B:G,6,0),"")</f>
        <v/>
      </c>
      <c r="F957" s="702" t="str">
        <f>IFERROR(VLOOKUP(C:C,'מצבת ורישום גנים'!B:I,8,0),"  ")</f>
        <v xml:space="preserve">  </v>
      </c>
      <c r="G957" s="702" t="str">
        <f>IFERROR(VLOOKUP(C:C,'מצבת ורישום גנים'!B:H,4,0),"")</f>
        <v/>
      </c>
      <c r="H957" s="702" t="str">
        <f>IFERROR(VLOOKUP(C:C,'מצבת ורישום גנים'!B:H,5,0),"")</f>
        <v/>
      </c>
      <c r="I957" s="154"/>
      <c r="J957" s="154"/>
    </row>
    <row r="958" spans="2:10" ht="15" x14ac:dyDescent="0.25">
      <c r="B958" s="193">
        <v>943</v>
      </c>
      <c r="C958" s="700" t="str" cm="1">
        <f t="array" ref="C958">IFERROR(
   INDEX('מצבת ורישום גנים'!B:$B,
      SMALL(
         IF(('מצבת ורישום גנים'!$A$3:$A$18000='נתונים כללים (1)'!$C$5),
         ROW('מצבת ורישום גנים'!$A$3:$A$18000)),
      ROW(A943))
   ),
"")</f>
        <v/>
      </c>
      <c r="D958" s="701" t="str">
        <f>IF(C958="", "",
   IFERROR(
      IF(VLOOKUP(C958, 'מצבת ורישום גנים'!B:H,7, FALSE) =$D$3,
         VLOOKUP(C958,'מצבת ורישום גנים'!B:D, 3, FALSE),
         "המוסד לא קיים ברשות"),
   "המוסד לא קיים"))</f>
        <v/>
      </c>
      <c r="E958" s="702" t="str">
        <f>IFERROR(VLOOKUP(C958,'מצבת ורישום גנים'!B:G,6,0),"")</f>
        <v/>
      </c>
      <c r="F958" s="702" t="str">
        <f>IFERROR(VLOOKUP(C:C,'מצבת ורישום גנים'!B:I,8,0),"  ")</f>
        <v xml:space="preserve">  </v>
      </c>
      <c r="G958" s="702" t="str">
        <f>IFERROR(VLOOKUP(C:C,'מצבת ורישום גנים'!B:H,4,0),"")</f>
        <v/>
      </c>
      <c r="H958" s="702" t="str">
        <f>IFERROR(VLOOKUP(C:C,'מצבת ורישום גנים'!B:H,5,0),"")</f>
        <v/>
      </c>
      <c r="I958" s="154"/>
      <c r="J958" s="154"/>
    </row>
    <row r="959" spans="2:10" ht="15" x14ac:dyDescent="0.25">
      <c r="B959" s="193">
        <v>944</v>
      </c>
      <c r="C959" s="700" t="str" cm="1">
        <f t="array" ref="C959">IFERROR(
   INDEX('מצבת ורישום גנים'!B:$B,
      SMALL(
         IF(('מצבת ורישום גנים'!$A$3:$A$18000='נתונים כללים (1)'!$C$5),
         ROW('מצבת ורישום גנים'!$A$3:$A$18000)),
      ROW(A944))
   ),
"")</f>
        <v/>
      </c>
      <c r="D959" s="701" t="str">
        <f>IF(C959="", "",
   IFERROR(
      IF(VLOOKUP(C959, 'מצבת ורישום גנים'!B:H,7, FALSE) =$D$3,
         VLOOKUP(C959,'מצבת ורישום גנים'!B:D, 3, FALSE),
         "המוסד לא קיים ברשות"),
   "המוסד לא קיים"))</f>
        <v/>
      </c>
      <c r="E959" s="702" t="str">
        <f>IFERROR(VLOOKUP(C959,'מצבת ורישום גנים'!B:G,6,0),"")</f>
        <v/>
      </c>
      <c r="F959" s="702" t="str">
        <f>IFERROR(VLOOKUP(C:C,'מצבת ורישום גנים'!B:I,8,0),"  ")</f>
        <v xml:space="preserve">  </v>
      </c>
      <c r="G959" s="702" t="str">
        <f>IFERROR(VLOOKUP(C:C,'מצבת ורישום גנים'!B:H,4,0),"")</f>
        <v/>
      </c>
      <c r="H959" s="702" t="str">
        <f>IFERROR(VLOOKUP(C:C,'מצבת ורישום גנים'!B:H,5,0),"")</f>
        <v/>
      </c>
      <c r="I959" s="154"/>
      <c r="J959" s="154"/>
    </row>
    <row r="960" spans="2:10" ht="15" x14ac:dyDescent="0.25">
      <c r="B960" s="193">
        <v>945</v>
      </c>
      <c r="C960" s="700" t="str" cm="1">
        <f t="array" ref="C960">IFERROR(
   INDEX('מצבת ורישום גנים'!B:$B,
      SMALL(
         IF(('מצבת ורישום גנים'!$A$3:$A$18000='נתונים כללים (1)'!$C$5),
         ROW('מצבת ורישום גנים'!$A$3:$A$18000)),
      ROW(A945))
   ),
"")</f>
        <v/>
      </c>
      <c r="D960" s="701" t="str">
        <f>IF(C960="", "",
   IFERROR(
      IF(VLOOKUP(C960, 'מצבת ורישום גנים'!B:H,7, FALSE) =$D$3,
         VLOOKUP(C960,'מצבת ורישום גנים'!B:D, 3, FALSE),
         "המוסד לא קיים ברשות"),
   "המוסד לא קיים"))</f>
        <v/>
      </c>
      <c r="E960" s="702" t="str">
        <f>IFERROR(VLOOKUP(C960,'מצבת ורישום גנים'!B:G,6,0),"")</f>
        <v/>
      </c>
      <c r="F960" s="702" t="str">
        <f>IFERROR(VLOOKUP(C:C,'מצבת ורישום גנים'!B:I,8,0),"  ")</f>
        <v xml:space="preserve">  </v>
      </c>
      <c r="G960" s="702" t="str">
        <f>IFERROR(VLOOKUP(C:C,'מצבת ורישום גנים'!B:H,4,0),"")</f>
        <v/>
      </c>
      <c r="H960" s="702" t="str">
        <f>IFERROR(VLOOKUP(C:C,'מצבת ורישום גנים'!B:H,5,0),"")</f>
        <v/>
      </c>
      <c r="I960" s="154"/>
      <c r="J960" s="154"/>
    </row>
    <row r="961" spans="2:10" ht="15" x14ac:dyDescent="0.25">
      <c r="B961" s="193">
        <v>946</v>
      </c>
      <c r="C961" s="700" t="str" cm="1">
        <f t="array" ref="C961">IFERROR(
   INDEX('מצבת ורישום גנים'!B:$B,
      SMALL(
         IF(('מצבת ורישום גנים'!$A$3:$A$18000='נתונים כללים (1)'!$C$5),
         ROW('מצבת ורישום גנים'!$A$3:$A$18000)),
      ROW(A946))
   ),
"")</f>
        <v/>
      </c>
      <c r="D961" s="701" t="str">
        <f>IF(C961="", "",
   IFERROR(
      IF(VLOOKUP(C961, 'מצבת ורישום גנים'!B:H,7, FALSE) =$D$3,
         VLOOKUP(C961,'מצבת ורישום גנים'!B:D, 3, FALSE),
         "המוסד לא קיים ברשות"),
   "המוסד לא קיים"))</f>
        <v/>
      </c>
      <c r="E961" s="702" t="str">
        <f>IFERROR(VLOOKUP(C961,'מצבת ורישום גנים'!B:G,6,0),"")</f>
        <v/>
      </c>
      <c r="F961" s="702" t="str">
        <f>IFERROR(VLOOKUP(C:C,'מצבת ורישום גנים'!B:I,8,0),"  ")</f>
        <v xml:space="preserve">  </v>
      </c>
      <c r="G961" s="702" t="str">
        <f>IFERROR(VLOOKUP(C:C,'מצבת ורישום גנים'!B:H,4,0),"")</f>
        <v/>
      </c>
      <c r="H961" s="702" t="str">
        <f>IFERROR(VLOOKUP(C:C,'מצבת ורישום גנים'!B:H,5,0),"")</f>
        <v/>
      </c>
      <c r="I961" s="154"/>
      <c r="J961" s="154"/>
    </row>
    <row r="962" spans="2:10" ht="15" x14ac:dyDescent="0.25">
      <c r="B962" s="193">
        <v>947</v>
      </c>
      <c r="C962" s="700" t="str" cm="1">
        <f t="array" ref="C962">IFERROR(
   INDEX('מצבת ורישום גנים'!B:$B,
      SMALL(
         IF(('מצבת ורישום גנים'!$A$3:$A$18000='נתונים כללים (1)'!$C$5),
         ROW('מצבת ורישום גנים'!$A$3:$A$18000)),
      ROW(A947))
   ),
"")</f>
        <v/>
      </c>
      <c r="D962" s="701" t="str">
        <f>IF(C962="", "",
   IFERROR(
      IF(VLOOKUP(C962, 'מצבת ורישום גנים'!B:H,7, FALSE) =$D$3,
         VLOOKUP(C962,'מצבת ורישום גנים'!B:D, 3, FALSE),
         "המוסד לא קיים ברשות"),
   "המוסד לא קיים"))</f>
        <v/>
      </c>
      <c r="E962" s="702" t="str">
        <f>IFERROR(VLOOKUP(C962,'מצבת ורישום גנים'!B:G,6,0),"")</f>
        <v/>
      </c>
      <c r="F962" s="702" t="str">
        <f>IFERROR(VLOOKUP(C:C,'מצבת ורישום גנים'!B:I,8,0),"  ")</f>
        <v xml:space="preserve">  </v>
      </c>
      <c r="G962" s="702" t="str">
        <f>IFERROR(VLOOKUP(C:C,'מצבת ורישום גנים'!B:H,4,0),"")</f>
        <v/>
      </c>
      <c r="H962" s="702" t="str">
        <f>IFERROR(VLOOKUP(C:C,'מצבת ורישום גנים'!B:H,5,0),"")</f>
        <v/>
      </c>
      <c r="I962" s="154"/>
      <c r="J962" s="154"/>
    </row>
    <row r="963" spans="2:10" ht="15" x14ac:dyDescent="0.25">
      <c r="B963" s="193">
        <v>948</v>
      </c>
      <c r="C963" s="700" t="str" cm="1">
        <f t="array" ref="C963">IFERROR(
   INDEX('מצבת ורישום גנים'!B:$B,
      SMALL(
         IF(('מצבת ורישום גנים'!$A$3:$A$18000='נתונים כללים (1)'!$C$5),
         ROW('מצבת ורישום גנים'!$A$3:$A$18000)),
      ROW(A948))
   ),
"")</f>
        <v/>
      </c>
      <c r="D963" s="701" t="str">
        <f>IF(C963="", "",
   IFERROR(
      IF(VLOOKUP(C963, 'מצבת ורישום גנים'!B:H,7, FALSE) =$D$3,
         VLOOKUP(C963,'מצבת ורישום גנים'!B:D, 3, FALSE),
         "המוסד לא קיים ברשות"),
   "המוסד לא קיים"))</f>
        <v/>
      </c>
      <c r="E963" s="702" t="str">
        <f>IFERROR(VLOOKUP(C963,'מצבת ורישום גנים'!B:G,6,0),"")</f>
        <v/>
      </c>
      <c r="F963" s="702" t="str">
        <f>IFERROR(VLOOKUP(C:C,'מצבת ורישום גנים'!B:I,8,0),"  ")</f>
        <v xml:space="preserve">  </v>
      </c>
      <c r="G963" s="702" t="str">
        <f>IFERROR(VLOOKUP(C:C,'מצבת ורישום גנים'!B:H,4,0),"")</f>
        <v/>
      </c>
      <c r="H963" s="702" t="str">
        <f>IFERROR(VLOOKUP(C:C,'מצבת ורישום גנים'!B:H,5,0),"")</f>
        <v/>
      </c>
      <c r="I963" s="154"/>
      <c r="J963" s="154"/>
    </row>
    <row r="964" spans="2:10" ht="15" x14ac:dyDescent="0.25">
      <c r="B964" s="193">
        <v>949</v>
      </c>
      <c r="C964" s="700" t="str" cm="1">
        <f t="array" ref="C964">IFERROR(
   INDEX('מצבת ורישום גנים'!B:$B,
      SMALL(
         IF(('מצבת ורישום גנים'!$A$3:$A$18000='נתונים כללים (1)'!$C$5),
         ROW('מצבת ורישום גנים'!$A$3:$A$18000)),
      ROW(A949))
   ),
"")</f>
        <v/>
      </c>
      <c r="D964" s="701" t="str">
        <f>IF(C964="", "",
   IFERROR(
      IF(VLOOKUP(C964, 'מצבת ורישום גנים'!B:H,7, FALSE) =$D$3,
         VLOOKUP(C964,'מצבת ורישום גנים'!B:D, 3, FALSE),
         "המוסד לא קיים ברשות"),
   "המוסד לא קיים"))</f>
        <v/>
      </c>
      <c r="E964" s="702" t="str">
        <f>IFERROR(VLOOKUP(C964,'מצבת ורישום גנים'!B:G,6,0),"")</f>
        <v/>
      </c>
      <c r="F964" s="702" t="str">
        <f>IFERROR(VLOOKUP(C:C,'מצבת ורישום גנים'!B:I,8,0),"  ")</f>
        <v xml:space="preserve">  </v>
      </c>
      <c r="G964" s="702" t="str">
        <f>IFERROR(VLOOKUP(C:C,'מצבת ורישום גנים'!B:H,4,0),"")</f>
        <v/>
      </c>
      <c r="H964" s="702" t="str">
        <f>IFERROR(VLOOKUP(C:C,'מצבת ורישום גנים'!B:H,5,0),"")</f>
        <v/>
      </c>
      <c r="I964" s="154"/>
      <c r="J964" s="154"/>
    </row>
    <row r="965" spans="2:10" ht="15" x14ac:dyDescent="0.25">
      <c r="B965" s="193">
        <v>950</v>
      </c>
      <c r="C965" s="700" t="str" cm="1">
        <f t="array" ref="C965">IFERROR(
   INDEX('מצבת ורישום גנים'!B:$B,
      SMALL(
         IF(('מצבת ורישום גנים'!$A$3:$A$18000='נתונים כללים (1)'!$C$5),
         ROW('מצבת ורישום גנים'!$A$3:$A$18000)),
      ROW(A950))
   ),
"")</f>
        <v/>
      </c>
      <c r="D965" s="701" t="str">
        <f>IF(C965="", "",
   IFERROR(
      IF(VLOOKUP(C965, 'מצבת ורישום גנים'!B:H,7, FALSE) =$D$3,
         VLOOKUP(C965,'מצבת ורישום גנים'!B:D, 3, FALSE),
         "המוסד לא קיים ברשות"),
   "המוסד לא קיים"))</f>
        <v/>
      </c>
      <c r="E965" s="702" t="str">
        <f>IFERROR(VLOOKUP(C965,'מצבת ורישום גנים'!B:G,6,0),"")</f>
        <v/>
      </c>
      <c r="F965" s="702" t="str">
        <f>IFERROR(VLOOKUP(C:C,'מצבת ורישום גנים'!B:I,8,0),"  ")</f>
        <v xml:space="preserve">  </v>
      </c>
      <c r="G965" s="702" t="str">
        <f>IFERROR(VLOOKUP(C:C,'מצבת ורישום גנים'!B:H,4,0),"")</f>
        <v/>
      </c>
      <c r="H965" s="702" t="str">
        <f>IFERROR(VLOOKUP(C:C,'מצבת ורישום גנים'!B:H,5,0),"")</f>
        <v/>
      </c>
      <c r="I965" s="154"/>
      <c r="J965" s="154"/>
    </row>
    <row r="966" spans="2:10" ht="15" x14ac:dyDescent="0.25">
      <c r="B966" s="193">
        <v>951</v>
      </c>
      <c r="C966" s="700" t="str" cm="1">
        <f t="array" ref="C966">IFERROR(
   INDEX('מצבת ורישום גנים'!B:$B,
      SMALL(
         IF(('מצבת ורישום גנים'!$A$3:$A$18000='נתונים כללים (1)'!$C$5),
         ROW('מצבת ורישום גנים'!$A$3:$A$18000)),
      ROW(A951))
   ),
"")</f>
        <v/>
      </c>
      <c r="D966" s="701" t="str">
        <f>IF(C966="", "",
   IFERROR(
      IF(VLOOKUP(C966, 'מצבת ורישום גנים'!B:H,7, FALSE) =$D$3,
         VLOOKUP(C966,'מצבת ורישום גנים'!B:D, 3, FALSE),
         "המוסד לא קיים ברשות"),
   "המוסד לא קיים"))</f>
        <v/>
      </c>
      <c r="E966" s="702" t="str">
        <f>IFERROR(VLOOKUP(C966,'מצבת ורישום גנים'!B:G,6,0),"")</f>
        <v/>
      </c>
      <c r="F966" s="702" t="str">
        <f>IFERROR(VLOOKUP(C:C,'מצבת ורישום גנים'!B:I,8,0),"  ")</f>
        <v xml:space="preserve">  </v>
      </c>
      <c r="G966" s="702" t="str">
        <f>IFERROR(VLOOKUP(C:C,'מצבת ורישום גנים'!B:H,4,0),"")</f>
        <v/>
      </c>
      <c r="H966" s="702" t="str">
        <f>IFERROR(VLOOKUP(C:C,'מצבת ורישום גנים'!B:H,5,0),"")</f>
        <v/>
      </c>
      <c r="I966" s="154"/>
      <c r="J966" s="154"/>
    </row>
    <row r="967" spans="2:10" ht="15" x14ac:dyDescent="0.25">
      <c r="B967" s="193">
        <v>952</v>
      </c>
      <c r="C967" s="700" t="str" cm="1">
        <f t="array" ref="C967">IFERROR(
   INDEX('מצבת ורישום גנים'!B:$B,
      SMALL(
         IF(('מצבת ורישום גנים'!$A$3:$A$18000='נתונים כללים (1)'!$C$5),
         ROW('מצבת ורישום גנים'!$A$3:$A$18000)),
      ROW(A952))
   ),
"")</f>
        <v/>
      </c>
      <c r="D967" s="701" t="str">
        <f>IF(C967="", "",
   IFERROR(
      IF(VLOOKUP(C967, 'מצבת ורישום גנים'!B:H,7, FALSE) =$D$3,
         VLOOKUP(C967,'מצבת ורישום גנים'!B:D, 3, FALSE),
         "המוסד לא קיים ברשות"),
   "המוסד לא קיים"))</f>
        <v/>
      </c>
      <c r="E967" s="702" t="str">
        <f>IFERROR(VLOOKUP(C967,'מצבת ורישום גנים'!B:G,6,0),"")</f>
        <v/>
      </c>
      <c r="F967" s="702" t="str">
        <f>IFERROR(VLOOKUP(C:C,'מצבת ורישום גנים'!B:I,8,0),"  ")</f>
        <v xml:space="preserve">  </v>
      </c>
      <c r="G967" s="702" t="str">
        <f>IFERROR(VLOOKUP(C:C,'מצבת ורישום גנים'!B:H,4,0),"")</f>
        <v/>
      </c>
      <c r="H967" s="702" t="str">
        <f>IFERROR(VLOOKUP(C:C,'מצבת ורישום גנים'!B:H,5,0),"")</f>
        <v/>
      </c>
      <c r="I967" s="154"/>
      <c r="J967" s="154"/>
    </row>
    <row r="968" spans="2:10" ht="15" x14ac:dyDescent="0.25">
      <c r="B968" s="193">
        <v>953</v>
      </c>
      <c r="C968" s="700" t="str" cm="1">
        <f t="array" ref="C968">IFERROR(
   INDEX('מצבת ורישום גנים'!B:$B,
      SMALL(
         IF(('מצבת ורישום גנים'!$A$3:$A$18000='נתונים כללים (1)'!$C$5),
         ROW('מצבת ורישום גנים'!$A$3:$A$18000)),
      ROW(A953))
   ),
"")</f>
        <v/>
      </c>
      <c r="D968" s="701" t="str">
        <f>IF(C968="", "",
   IFERROR(
      IF(VLOOKUP(C968, 'מצבת ורישום גנים'!B:H,7, FALSE) =$D$3,
         VLOOKUP(C968,'מצבת ורישום גנים'!B:D, 3, FALSE),
         "המוסד לא קיים ברשות"),
   "המוסד לא קיים"))</f>
        <v/>
      </c>
      <c r="E968" s="702" t="str">
        <f>IFERROR(VLOOKUP(C968,'מצבת ורישום גנים'!B:G,6,0),"")</f>
        <v/>
      </c>
      <c r="F968" s="702" t="str">
        <f>IFERROR(VLOOKUP(C:C,'מצבת ורישום גנים'!B:I,8,0),"  ")</f>
        <v xml:space="preserve">  </v>
      </c>
      <c r="G968" s="702" t="str">
        <f>IFERROR(VLOOKUP(C:C,'מצבת ורישום גנים'!B:H,4,0),"")</f>
        <v/>
      </c>
      <c r="H968" s="702" t="str">
        <f>IFERROR(VLOOKUP(C:C,'מצבת ורישום גנים'!B:H,5,0),"")</f>
        <v/>
      </c>
      <c r="I968" s="154"/>
      <c r="J968" s="154"/>
    </row>
    <row r="969" spans="2:10" ht="15" x14ac:dyDescent="0.25">
      <c r="B969" s="193">
        <v>954</v>
      </c>
      <c r="C969" s="700" t="str" cm="1">
        <f t="array" ref="C969">IFERROR(
   INDEX('מצבת ורישום גנים'!B:$B,
      SMALL(
         IF(('מצבת ורישום גנים'!$A$3:$A$18000='נתונים כללים (1)'!$C$5),
         ROW('מצבת ורישום גנים'!$A$3:$A$18000)),
      ROW(A954))
   ),
"")</f>
        <v/>
      </c>
      <c r="D969" s="701" t="str">
        <f>IF(C969="", "",
   IFERROR(
      IF(VLOOKUP(C969, 'מצבת ורישום גנים'!B:H,7, FALSE) =$D$3,
         VLOOKUP(C969,'מצבת ורישום גנים'!B:D, 3, FALSE),
         "המוסד לא קיים ברשות"),
   "המוסד לא קיים"))</f>
        <v/>
      </c>
      <c r="E969" s="702" t="str">
        <f>IFERROR(VLOOKUP(C969,'מצבת ורישום גנים'!B:G,6,0),"")</f>
        <v/>
      </c>
      <c r="F969" s="702" t="str">
        <f>IFERROR(VLOOKUP(C:C,'מצבת ורישום גנים'!B:I,8,0),"  ")</f>
        <v xml:space="preserve">  </v>
      </c>
      <c r="G969" s="702" t="str">
        <f>IFERROR(VLOOKUP(C:C,'מצבת ורישום גנים'!B:H,4,0),"")</f>
        <v/>
      </c>
      <c r="H969" s="702" t="str">
        <f>IFERROR(VLOOKUP(C:C,'מצבת ורישום גנים'!B:H,5,0),"")</f>
        <v/>
      </c>
      <c r="I969" s="154"/>
      <c r="J969" s="154"/>
    </row>
    <row r="970" spans="2:10" ht="15" x14ac:dyDescent="0.25">
      <c r="B970" s="193">
        <v>955</v>
      </c>
      <c r="C970" s="700" t="str" cm="1">
        <f t="array" ref="C970">IFERROR(
   INDEX('מצבת ורישום גנים'!B:$B,
      SMALL(
         IF(('מצבת ורישום גנים'!$A$3:$A$18000='נתונים כללים (1)'!$C$5),
         ROW('מצבת ורישום גנים'!$A$3:$A$18000)),
      ROW(A955))
   ),
"")</f>
        <v/>
      </c>
      <c r="D970" s="701" t="str">
        <f>IF(C970="", "",
   IFERROR(
      IF(VLOOKUP(C970, 'מצבת ורישום גנים'!B:H,7, FALSE) =$D$3,
         VLOOKUP(C970,'מצבת ורישום גנים'!B:D, 3, FALSE),
         "המוסד לא קיים ברשות"),
   "המוסד לא קיים"))</f>
        <v/>
      </c>
      <c r="E970" s="702" t="str">
        <f>IFERROR(VLOOKUP(C970,'מצבת ורישום גנים'!B:G,6,0),"")</f>
        <v/>
      </c>
      <c r="F970" s="702" t="str">
        <f>IFERROR(VLOOKUP(C:C,'מצבת ורישום גנים'!B:I,8,0),"  ")</f>
        <v xml:space="preserve">  </v>
      </c>
      <c r="G970" s="702" t="str">
        <f>IFERROR(VLOOKUP(C:C,'מצבת ורישום גנים'!B:H,4,0),"")</f>
        <v/>
      </c>
      <c r="H970" s="702" t="str">
        <f>IFERROR(VLOOKUP(C:C,'מצבת ורישום גנים'!B:H,5,0),"")</f>
        <v/>
      </c>
      <c r="I970" s="154"/>
      <c r="J970" s="154"/>
    </row>
    <row r="971" spans="2:10" ht="15" x14ac:dyDescent="0.25">
      <c r="B971" s="193">
        <v>956</v>
      </c>
      <c r="C971" s="700" t="str" cm="1">
        <f t="array" ref="C971">IFERROR(
   INDEX('מצבת ורישום גנים'!B:$B,
      SMALL(
         IF(('מצבת ורישום גנים'!$A$3:$A$18000='נתונים כללים (1)'!$C$5),
         ROW('מצבת ורישום גנים'!$A$3:$A$18000)),
      ROW(A956))
   ),
"")</f>
        <v/>
      </c>
      <c r="D971" s="701" t="str">
        <f>IF(C971="", "",
   IFERROR(
      IF(VLOOKUP(C971, 'מצבת ורישום גנים'!B:H,7, FALSE) =$D$3,
         VLOOKUP(C971,'מצבת ורישום גנים'!B:D, 3, FALSE),
         "המוסד לא קיים ברשות"),
   "המוסד לא קיים"))</f>
        <v/>
      </c>
      <c r="E971" s="702" t="str">
        <f>IFERROR(VLOOKUP(C971,'מצבת ורישום גנים'!B:G,6,0),"")</f>
        <v/>
      </c>
      <c r="F971" s="702" t="str">
        <f>IFERROR(VLOOKUP(C:C,'מצבת ורישום גנים'!B:I,8,0),"  ")</f>
        <v xml:space="preserve">  </v>
      </c>
      <c r="G971" s="702" t="str">
        <f>IFERROR(VLOOKUP(C:C,'מצבת ורישום גנים'!B:H,4,0),"")</f>
        <v/>
      </c>
      <c r="H971" s="702" t="str">
        <f>IFERROR(VLOOKUP(C:C,'מצבת ורישום גנים'!B:H,5,0),"")</f>
        <v/>
      </c>
      <c r="I971" s="154"/>
      <c r="J971" s="154"/>
    </row>
    <row r="972" spans="2:10" ht="15" x14ac:dyDescent="0.25">
      <c r="B972" s="193">
        <v>957</v>
      </c>
      <c r="C972" s="700" t="str" cm="1">
        <f t="array" ref="C972">IFERROR(
   INDEX('מצבת ורישום גנים'!B:$B,
      SMALL(
         IF(('מצבת ורישום גנים'!$A$3:$A$18000='נתונים כללים (1)'!$C$5),
         ROW('מצבת ורישום גנים'!$A$3:$A$18000)),
      ROW(A957))
   ),
"")</f>
        <v/>
      </c>
      <c r="D972" s="701" t="str">
        <f>IF(C972="", "",
   IFERROR(
      IF(VLOOKUP(C972, 'מצבת ורישום גנים'!B:H,7, FALSE) =$D$3,
         VLOOKUP(C972,'מצבת ורישום גנים'!B:D, 3, FALSE),
         "המוסד לא קיים ברשות"),
   "המוסד לא קיים"))</f>
        <v/>
      </c>
      <c r="E972" s="702" t="str">
        <f>IFERROR(VLOOKUP(C972,'מצבת ורישום גנים'!B:G,6,0),"")</f>
        <v/>
      </c>
      <c r="F972" s="702" t="str">
        <f>IFERROR(VLOOKUP(C:C,'מצבת ורישום גנים'!B:I,8,0),"  ")</f>
        <v xml:space="preserve">  </v>
      </c>
      <c r="G972" s="702" t="str">
        <f>IFERROR(VLOOKUP(C:C,'מצבת ורישום גנים'!B:H,4,0),"")</f>
        <v/>
      </c>
      <c r="H972" s="702" t="str">
        <f>IFERROR(VLOOKUP(C:C,'מצבת ורישום גנים'!B:H,5,0),"")</f>
        <v/>
      </c>
      <c r="I972" s="154"/>
      <c r="J972" s="154"/>
    </row>
    <row r="973" spans="2:10" ht="15" x14ac:dyDescent="0.25">
      <c r="B973" s="193">
        <v>958</v>
      </c>
      <c r="C973" s="700" t="str" cm="1">
        <f t="array" ref="C973">IFERROR(
   INDEX('מצבת ורישום גנים'!B:$B,
      SMALL(
         IF(('מצבת ורישום גנים'!$A$3:$A$18000='נתונים כללים (1)'!$C$5),
         ROW('מצבת ורישום גנים'!$A$3:$A$18000)),
      ROW(A958))
   ),
"")</f>
        <v/>
      </c>
      <c r="D973" s="701" t="str">
        <f>IF(C973="", "",
   IFERROR(
      IF(VLOOKUP(C973, 'מצבת ורישום גנים'!B:H,7, FALSE) =$D$3,
         VLOOKUP(C973,'מצבת ורישום גנים'!B:D, 3, FALSE),
         "המוסד לא קיים ברשות"),
   "המוסד לא קיים"))</f>
        <v/>
      </c>
      <c r="E973" s="702" t="str">
        <f>IFERROR(VLOOKUP(C973,'מצבת ורישום גנים'!B:G,6,0),"")</f>
        <v/>
      </c>
      <c r="F973" s="702" t="str">
        <f>IFERROR(VLOOKUP(C:C,'מצבת ורישום גנים'!B:I,8,0),"  ")</f>
        <v xml:space="preserve">  </v>
      </c>
      <c r="G973" s="702" t="str">
        <f>IFERROR(VLOOKUP(C:C,'מצבת ורישום גנים'!B:H,4,0),"")</f>
        <v/>
      </c>
      <c r="H973" s="702" t="str">
        <f>IFERROR(VLOOKUP(C:C,'מצבת ורישום גנים'!B:H,5,0),"")</f>
        <v/>
      </c>
      <c r="I973" s="154"/>
      <c r="J973" s="154"/>
    </row>
    <row r="974" spans="2:10" ht="15" x14ac:dyDescent="0.25">
      <c r="B974" s="193">
        <v>959</v>
      </c>
      <c r="C974" s="700" t="str" cm="1">
        <f t="array" ref="C974">IFERROR(
   INDEX('מצבת ורישום גנים'!B:$B,
      SMALL(
         IF(('מצבת ורישום גנים'!$A$3:$A$18000='נתונים כללים (1)'!$C$5),
         ROW('מצבת ורישום גנים'!$A$3:$A$18000)),
      ROW(A959))
   ),
"")</f>
        <v/>
      </c>
      <c r="D974" s="701" t="str">
        <f>IF(C974="", "",
   IFERROR(
      IF(VLOOKUP(C974, 'מצבת ורישום גנים'!B:H,7, FALSE) =$D$3,
         VLOOKUP(C974,'מצבת ורישום גנים'!B:D, 3, FALSE),
         "המוסד לא קיים ברשות"),
   "המוסד לא קיים"))</f>
        <v/>
      </c>
      <c r="E974" s="702" t="str">
        <f>IFERROR(VLOOKUP(C974,'מצבת ורישום גנים'!B:G,6,0),"")</f>
        <v/>
      </c>
      <c r="F974" s="702" t="str">
        <f>IFERROR(VLOOKUP(C:C,'מצבת ורישום גנים'!B:I,8,0),"  ")</f>
        <v xml:space="preserve">  </v>
      </c>
      <c r="G974" s="702" t="str">
        <f>IFERROR(VLOOKUP(C:C,'מצבת ורישום גנים'!B:H,4,0),"")</f>
        <v/>
      </c>
      <c r="H974" s="702" t="str">
        <f>IFERROR(VLOOKUP(C:C,'מצבת ורישום גנים'!B:H,5,0),"")</f>
        <v/>
      </c>
      <c r="I974" s="154"/>
      <c r="J974" s="154"/>
    </row>
    <row r="975" spans="2:10" ht="15" x14ac:dyDescent="0.25">
      <c r="B975" s="193">
        <v>960</v>
      </c>
      <c r="C975" s="700" t="str" cm="1">
        <f t="array" ref="C975">IFERROR(
   INDEX('מצבת ורישום גנים'!B:$B,
      SMALL(
         IF(('מצבת ורישום גנים'!$A$3:$A$18000='נתונים כללים (1)'!$C$5),
         ROW('מצבת ורישום גנים'!$A$3:$A$18000)),
      ROW(A960))
   ),
"")</f>
        <v/>
      </c>
      <c r="D975" s="701" t="str">
        <f>IF(C975="", "",
   IFERROR(
      IF(VLOOKUP(C975, 'מצבת ורישום גנים'!B:H,7, FALSE) =$D$3,
         VLOOKUP(C975,'מצבת ורישום גנים'!B:D, 3, FALSE),
         "המוסד לא קיים ברשות"),
   "המוסד לא קיים"))</f>
        <v/>
      </c>
      <c r="E975" s="702" t="str">
        <f>IFERROR(VLOOKUP(C975,'מצבת ורישום גנים'!B:G,6,0),"")</f>
        <v/>
      </c>
      <c r="F975" s="702" t="str">
        <f>IFERROR(VLOOKUP(C:C,'מצבת ורישום גנים'!B:I,8,0),"  ")</f>
        <v xml:space="preserve">  </v>
      </c>
      <c r="G975" s="702" t="str">
        <f>IFERROR(VLOOKUP(C:C,'מצבת ורישום גנים'!B:H,4,0),"")</f>
        <v/>
      </c>
      <c r="H975" s="702" t="str">
        <f>IFERROR(VLOOKUP(C:C,'מצבת ורישום גנים'!B:H,5,0),"")</f>
        <v/>
      </c>
      <c r="I975" s="154"/>
      <c r="J975" s="154"/>
    </row>
    <row r="976" spans="2:10" ht="15" x14ac:dyDescent="0.25">
      <c r="B976" s="193">
        <v>961</v>
      </c>
      <c r="C976" s="700" t="str" cm="1">
        <f t="array" ref="C976">IFERROR(
   INDEX('מצבת ורישום גנים'!B:$B,
      SMALL(
         IF(('מצבת ורישום גנים'!$A$3:$A$18000='נתונים כללים (1)'!$C$5),
         ROW('מצבת ורישום גנים'!$A$3:$A$18000)),
      ROW(A961))
   ),
"")</f>
        <v/>
      </c>
      <c r="D976" s="701" t="str">
        <f>IF(C976="", "",
   IFERROR(
      IF(VLOOKUP(C976, 'מצבת ורישום גנים'!B:H,7, FALSE) =$D$3,
         VLOOKUP(C976,'מצבת ורישום גנים'!B:D, 3, FALSE),
         "המוסד לא קיים ברשות"),
   "המוסד לא קיים"))</f>
        <v/>
      </c>
      <c r="E976" s="702" t="str">
        <f>IFERROR(VLOOKUP(C976,'מצבת ורישום גנים'!B:G,6,0),"")</f>
        <v/>
      </c>
      <c r="F976" s="702" t="str">
        <f>IFERROR(VLOOKUP(C:C,'מצבת ורישום גנים'!B:I,8,0),"  ")</f>
        <v xml:space="preserve">  </v>
      </c>
      <c r="G976" s="702" t="str">
        <f>IFERROR(VLOOKUP(C:C,'מצבת ורישום גנים'!B:H,4,0),"")</f>
        <v/>
      </c>
      <c r="H976" s="702" t="str">
        <f>IFERROR(VLOOKUP(C:C,'מצבת ורישום גנים'!B:H,5,0),"")</f>
        <v/>
      </c>
      <c r="I976" s="154"/>
      <c r="J976" s="154"/>
    </row>
    <row r="977" spans="2:10" ht="15" x14ac:dyDescent="0.25">
      <c r="B977" s="193">
        <v>962</v>
      </c>
      <c r="C977" s="700" t="str" cm="1">
        <f t="array" ref="C977">IFERROR(
   INDEX('מצבת ורישום גנים'!B:$B,
      SMALL(
         IF(('מצבת ורישום גנים'!$A$3:$A$18000='נתונים כללים (1)'!$C$5),
         ROW('מצבת ורישום גנים'!$A$3:$A$18000)),
      ROW(A962))
   ),
"")</f>
        <v/>
      </c>
      <c r="D977" s="701" t="str">
        <f>IF(C977="", "",
   IFERROR(
      IF(VLOOKUP(C977, 'מצבת ורישום גנים'!B:H,7, FALSE) =$D$3,
         VLOOKUP(C977,'מצבת ורישום גנים'!B:D, 3, FALSE),
         "המוסד לא קיים ברשות"),
   "המוסד לא קיים"))</f>
        <v/>
      </c>
      <c r="E977" s="702" t="str">
        <f>IFERROR(VLOOKUP(C977,'מצבת ורישום גנים'!B:G,6,0),"")</f>
        <v/>
      </c>
      <c r="F977" s="702" t="str">
        <f>IFERROR(VLOOKUP(C:C,'מצבת ורישום גנים'!B:I,8,0),"  ")</f>
        <v xml:space="preserve">  </v>
      </c>
      <c r="G977" s="702" t="str">
        <f>IFERROR(VLOOKUP(C:C,'מצבת ורישום גנים'!B:H,4,0),"")</f>
        <v/>
      </c>
      <c r="H977" s="702" t="str">
        <f>IFERROR(VLOOKUP(C:C,'מצבת ורישום גנים'!B:H,5,0),"")</f>
        <v/>
      </c>
      <c r="I977" s="154"/>
      <c r="J977" s="154"/>
    </row>
    <row r="978" spans="2:10" ht="15" x14ac:dyDescent="0.25">
      <c r="B978" s="193">
        <v>963</v>
      </c>
      <c r="C978" s="700" t="str" cm="1">
        <f t="array" ref="C978">IFERROR(
   INDEX('מצבת ורישום גנים'!B:$B,
      SMALL(
         IF(('מצבת ורישום גנים'!$A$3:$A$18000='נתונים כללים (1)'!$C$5),
         ROW('מצבת ורישום גנים'!$A$3:$A$18000)),
      ROW(A963))
   ),
"")</f>
        <v/>
      </c>
      <c r="D978" s="701" t="str">
        <f>IF(C978="", "",
   IFERROR(
      IF(VLOOKUP(C978, 'מצבת ורישום גנים'!B:H,7, FALSE) =$D$3,
         VLOOKUP(C978,'מצבת ורישום גנים'!B:D, 3, FALSE),
         "המוסד לא קיים ברשות"),
   "המוסד לא קיים"))</f>
        <v/>
      </c>
      <c r="E978" s="702" t="str">
        <f>IFERROR(VLOOKUP(C978,'מצבת ורישום גנים'!B:G,6,0),"")</f>
        <v/>
      </c>
      <c r="F978" s="702" t="str">
        <f>IFERROR(VLOOKUP(C:C,'מצבת ורישום גנים'!B:I,8,0),"  ")</f>
        <v xml:space="preserve">  </v>
      </c>
      <c r="G978" s="702" t="str">
        <f>IFERROR(VLOOKUP(C:C,'מצבת ורישום גנים'!B:H,4,0),"")</f>
        <v/>
      </c>
      <c r="H978" s="702" t="str">
        <f>IFERROR(VLOOKUP(C:C,'מצבת ורישום גנים'!B:H,5,0),"")</f>
        <v/>
      </c>
      <c r="I978" s="154"/>
      <c r="J978" s="154"/>
    </row>
    <row r="979" spans="2:10" ht="15" x14ac:dyDescent="0.25">
      <c r="B979" s="193">
        <v>964</v>
      </c>
      <c r="C979" s="700" t="str" cm="1">
        <f t="array" ref="C979">IFERROR(
   INDEX('מצבת ורישום גנים'!B:$B,
      SMALL(
         IF(('מצבת ורישום גנים'!$A$3:$A$18000='נתונים כללים (1)'!$C$5),
         ROW('מצבת ורישום גנים'!$A$3:$A$18000)),
      ROW(A964))
   ),
"")</f>
        <v/>
      </c>
      <c r="D979" s="701" t="str">
        <f>IF(C979="", "",
   IFERROR(
      IF(VLOOKUP(C979, 'מצבת ורישום גנים'!B:H,7, FALSE) =$D$3,
         VLOOKUP(C979,'מצבת ורישום גנים'!B:D, 3, FALSE),
         "המוסד לא קיים ברשות"),
   "המוסד לא קיים"))</f>
        <v/>
      </c>
      <c r="E979" s="702" t="str">
        <f>IFERROR(VLOOKUP(C979,'מצבת ורישום גנים'!B:G,6,0),"")</f>
        <v/>
      </c>
      <c r="F979" s="702" t="str">
        <f>IFERROR(VLOOKUP(C:C,'מצבת ורישום גנים'!B:I,8,0),"  ")</f>
        <v xml:space="preserve">  </v>
      </c>
      <c r="G979" s="702" t="str">
        <f>IFERROR(VLOOKUP(C:C,'מצבת ורישום גנים'!B:H,4,0),"")</f>
        <v/>
      </c>
      <c r="H979" s="702" t="str">
        <f>IFERROR(VLOOKUP(C:C,'מצבת ורישום גנים'!B:H,5,0),"")</f>
        <v/>
      </c>
      <c r="I979" s="154"/>
      <c r="J979" s="154"/>
    </row>
    <row r="980" spans="2:10" ht="15" x14ac:dyDescent="0.25">
      <c r="B980" s="193">
        <v>965</v>
      </c>
      <c r="C980" s="700" t="str" cm="1">
        <f t="array" ref="C980">IFERROR(
   INDEX('מצבת ורישום גנים'!B:$B,
      SMALL(
         IF(('מצבת ורישום גנים'!$A$3:$A$18000='נתונים כללים (1)'!$C$5),
         ROW('מצבת ורישום גנים'!$A$3:$A$18000)),
      ROW(A965))
   ),
"")</f>
        <v/>
      </c>
      <c r="D980" s="701" t="str">
        <f>IF(C980="", "",
   IFERROR(
      IF(VLOOKUP(C980, 'מצבת ורישום גנים'!B:H,7, FALSE) =$D$3,
         VLOOKUP(C980,'מצבת ורישום גנים'!B:D, 3, FALSE),
         "המוסד לא קיים ברשות"),
   "המוסד לא קיים"))</f>
        <v/>
      </c>
      <c r="E980" s="702" t="str">
        <f>IFERROR(VLOOKUP(C980,'מצבת ורישום גנים'!B:G,6,0),"")</f>
        <v/>
      </c>
      <c r="F980" s="702" t="str">
        <f>IFERROR(VLOOKUP(C:C,'מצבת ורישום גנים'!B:I,8,0),"  ")</f>
        <v xml:space="preserve">  </v>
      </c>
      <c r="G980" s="702" t="str">
        <f>IFERROR(VLOOKUP(C:C,'מצבת ורישום גנים'!B:H,4,0),"")</f>
        <v/>
      </c>
      <c r="H980" s="702" t="str">
        <f>IFERROR(VLOOKUP(C:C,'מצבת ורישום גנים'!B:H,5,0),"")</f>
        <v/>
      </c>
      <c r="I980" s="154"/>
      <c r="J980" s="154"/>
    </row>
    <row r="981" spans="2:10" ht="15" x14ac:dyDescent="0.25">
      <c r="B981" s="193">
        <v>966</v>
      </c>
      <c r="C981" s="700" t="str" cm="1">
        <f t="array" ref="C981">IFERROR(
   INDEX('מצבת ורישום גנים'!B:$B,
      SMALL(
         IF(('מצבת ורישום גנים'!$A$3:$A$18000='נתונים כללים (1)'!$C$5),
         ROW('מצבת ורישום גנים'!$A$3:$A$18000)),
      ROW(A966))
   ),
"")</f>
        <v/>
      </c>
      <c r="D981" s="701" t="str">
        <f>IF(C981="", "",
   IFERROR(
      IF(VLOOKUP(C981, 'מצבת ורישום גנים'!B:H,7, FALSE) =$D$3,
         VLOOKUP(C981,'מצבת ורישום גנים'!B:D, 3, FALSE),
         "המוסד לא קיים ברשות"),
   "המוסד לא קיים"))</f>
        <v/>
      </c>
      <c r="E981" s="702" t="str">
        <f>IFERROR(VLOOKUP(C981,'מצבת ורישום גנים'!B:G,6,0),"")</f>
        <v/>
      </c>
      <c r="F981" s="702" t="str">
        <f>IFERROR(VLOOKUP(C:C,'מצבת ורישום גנים'!B:I,8,0),"  ")</f>
        <v xml:space="preserve">  </v>
      </c>
      <c r="G981" s="702" t="str">
        <f>IFERROR(VLOOKUP(C:C,'מצבת ורישום גנים'!B:H,4,0),"")</f>
        <v/>
      </c>
      <c r="H981" s="702" t="str">
        <f>IFERROR(VLOOKUP(C:C,'מצבת ורישום גנים'!B:H,5,0),"")</f>
        <v/>
      </c>
      <c r="I981" s="154"/>
      <c r="J981" s="154"/>
    </row>
    <row r="982" spans="2:10" ht="15" x14ac:dyDescent="0.25">
      <c r="B982" s="193">
        <v>967</v>
      </c>
      <c r="C982" s="700" t="str" cm="1">
        <f t="array" ref="C982">IFERROR(
   INDEX('מצבת ורישום גנים'!B:$B,
      SMALL(
         IF(('מצבת ורישום גנים'!$A$3:$A$18000='נתונים כללים (1)'!$C$5),
         ROW('מצבת ורישום גנים'!$A$3:$A$18000)),
      ROW(A967))
   ),
"")</f>
        <v/>
      </c>
      <c r="D982" s="701" t="str">
        <f>IF(C982="", "",
   IFERROR(
      IF(VLOOKUP(C982, 'מצבת ורישום גנים'!B:H,7, FALSE) =$D$3,
         VLOOKUP(C982,'מצבת ורישום גנים'!B:D, 3, FALSE),
         "המוסד לא קיים ברשות"),
   "המוסד לא קיים"))</f>
        <v/>
      </c>
      <c r="E982" s="702" t="str">
        <f>IFERROR(VLOOKUP(C982,'מצבת ורישום גנים'!B:G,6,0),"")</f>
        <v/>
      </c>
      <c r="F982" s="702" t="str">
        <f>IFERROR(VLOOKUP(C:C,'מצבת ורישום גנים'!B:I,8,0),"  ")</f>
        <v xml:space="preserve">  </v>
      </c>
      <c r="G982" s="702" t="str">
        <f>IFERROR(VLOOKUP(C:C,'מצבת ורישום גנים'!B:H,4,0),"")</f>
        <v/>
      </c>
      <c r="H982" s="702" t="str">
        <f>IFERROR(VLOOKUP(C:C,'מצבת ורישום גנים'!B:H,5,0),"")</f>
        <v/>
      </c>
      <c r="I982" s="154"/>
      <c r="J982" s="154"/>
    </row>
    <row r="983" spans="2:10" ht="15" x14ac:dyDescent="0.25">
      <c r="B983" s="193">
        <v>968</v>
      </c>
      <c r="C983" s="700" t="str" cm="1">
        <f t="array" ref="C983">IFERROR(
   INDEX('מצבת ורישום גנים'!B:$B,
      SMALL(
         IF(('מצבת ורישום גנים'!$A$3:$A$18000='נתונים כללים (1)'!$C$5),
         ROW('מצבת ורישום גנים'!$A$3:$A$18000)),
      ROW(A968))
   ),
"")</f>
        <v/>
      </c>
      <c r="D983" s="701" t="str">
        <f>IF(C983="", "",
   IFERROR(
      IF(VLOOKUP(C983, 'מצבת ורישום גנים'!B:H,7, FALSE) =$D$3,
         VLOOKUP(C983,'מצבת ורישום גנים'!B:D, 3, FALSE),
         "המוסד לא קיים ברשות"),
   "המוסד לא קיים"))</f>
        <v/>
      </c>
      <c r="E983" s="702" t="str">
        <f>IFERROR(VLOOKUP(C983,'מצבת ורישום גנים'!B:G,6,0),"")</f>
        <v/>
      </c>
      <c r="F983" s="702" t="str">
        <f>IFERROR(VLOOKUP(C:C,'מצבת ורישום גנים'!B:I,8,0),"  ")</f>
        <v xml:space="preserve">  </v>
      </c>
      <c r="G983" s="702" t="str">
        <f>IFERROR(VLOOKUP(C:C,'מצבת ורישום גנים'!B:H,4,0),"")</f>
        <v/>
      </c>
      <c r="H983" s="702" t="str">
        <f>IFERROR(VLOOKUP(C:C,'מצבת ורישום גנים'!B:H,5,0),"")</f>
        <v/>
      </c>
      <c r="I983" s="154"/>
      <c r="J983" s="154"/>
    </row>
    <row r="984" spans="2:10" ht="15" x14ac:dyDescent="0.25">
      <c r="B984" s="193">
        <v>969</v>
      </c>
      <c r="C984" s="700" t="str" cm="1">
        <f t="array" ref="C984">IFERROR(
   INDEX('מצבת ורישום גנים'!B:$B,
      SMALL(
         IF(('מצבת ורישום גנים'!$A$3:$A$18000='נתונים כללים (1)'!$C$5),
         ROW('מצבת ורישום גנים'!$A$3:$A$18000)),
      ROW(A969))
   ),
"")</f>
        <v/>
      </c>
      <c r="D984" s="701" t="str">
        <f>IF(C984="", "",
   IFERROR(
      IF(VLOOKUP(C984, 'מצבת ורישום גנים'!B:H,7, FALSE) =$D$3,
         VLOOKUP(C984,'מצבת ורישום גנים'!B:D, 3, FALSE),
         "המוסד לא קיים ברשות"),
   "המוסד לא קיים"))</f>
        <v/>
      </c>
      <c r="E984" s="702" t="str">
        <f>IFERROR(VLOOKUP(C984,'מצבת ורישום גנים'!B:G,6,0),"")</f>
        <v/>
      </c>
      <c r="F984" s="702" t="str">
        <f>IFERROR(VLOOKUP(C:C,'מצבת ורישום גנים'!B:I,8,0),"  ")</f>
        <v xml:space="preserve">  </v>
      </c>
      <c r="G984" s="702" t="str">
        <f>IFERROR(VLOOKUP(C:C,'מצבת ורישום גנים'!B:H,4,0),"")</f>
        <v/>
      </c>
      <c r="H984" s="702" t="str">
        <f>IFERROR(VLOOKUP(C:C,'מצבת ורישום גנים'!B:H,5,0),"")</f>
        <v/>
      </c>
      <c r="I984" s="154"/>
      <c r="J984" s="154"/>
    </row>
    <row r="985" spans="2:10" ht="15" x14ac:dyDescent="0.25">
      <c r="B985" s="193">
        <v>970</v>
      </c>
      <c r="C985" s="700" t="str" cm="1">
        <f t="array" ref="C985">IFERROR(
   INDEX('מצבת ורישום גנים'!B:$B,
      SMALL(
         IF(('מצבת ורישום גנים'!$A$3:$A$18000='נתונים כללים (1)'!$C$5),
         ROW('מצבת ורישום גנים'!$A$3:$A$18000)),
      ROW(A970))
   ),
"")</f>
        <v/>
      </c>
      <c r="D985" s="701" t="str">
        <f>IF(C985="", "",
   IFERROR(
      IF(VLOOKUP(C985, 'מצבת ורישום גנים'!B:H,7, FALSE) =$D$3,
         VLOOKUP(C985,'מצבת ורישום גנים'!B:D, 3, FALSE),
         "המוסד לא קיים ברשות"),
   "המוסד לא קיים"))</f>
        <v/>
      </c>
      <c r="E985" s="702" t="str">
        <f>IFERROR(VLOOKUP(C985,'מצבת ורישום גנים'!B:G,6,0),"")</f>
        <v/>
      </c>
      <c r="F985" s="702" t="str">
        <f>IFERROR(VLOOKUP(C:C,'מצבת ורישום גנים'!B:I,8,0),"  ")</f>
        <v xml:space="preserve">  </v>
      </c>
      <c r="G985" s="702" t="str">
        <f>IFERROR(VLOOKUP(C:C,'מצבת ורישום גנים'!B:H,4,0),"")</f>
        <v/>
      </c>
      <c r="H985" s="702" t="str">
        <f>IFERROR(VLOOKUP(C:C,'מצבת ורישום גנים'!B:H,5,0),"")</f>
        <v/>
      </c>
      <c r="I985" s="154"/>
      <c r="J985" s="154"/>
    </row>
    <row r="986" spans="2:10" ht="15" x14ac:dyDescent="0.25">
      <c r="B986" s="193">
        <v>971</v>
      </c>
      <c r="C986" s="700" t="str" cm="1">
        <f t="array" ref="C986">IFERROR(
   INDEX('מצבת ורישום גנים'!B:$B,
      SMALL(
         IF(('מצבת ורישום גנים'!$A$3:$A$18000='נתונים כללים (1)'!$C$5),
         ROW('מצבת ורישום גנים'!$A$3:$A$18000)),
      ROW(A971))
   ),
"")</f>
        <v/>
      </c>
      <c r="D986" s="701" t="str">
        <f>IF(C986="", "",
   IFERROR(
      IF(VLOOKUP(C986, 'מצבת ורישום גנים'!B:H,7, FALSE) =$D$3,
         VLOOKUP(C986,'מצבת ורישום גנים'!B:D, 3, FALSE),
         "המוסד לא קיים ברשות"),
   "המוסד לא קיים"))</f>
        <v/>
      </c>
      <c r="E986" s="702" t="str">
        <f>IFERROR(VLOOKUP(C986,'מצבת ורישום גנים'!B:G,6,0),"")</f>
        <v/>
      </c>
      <c r="F986" s="702" t="str">
        <f>IFERROR(VLOOKUP(C:C,'מצבת ורישום גנים'!B:I,8,0),"  ")</f>
        <v xml:space="preserve">  </v>
      </c>
      <c r="G986" s="702" t="str">
        <f>IFERROR(VLOOKUP(C:C,'מצבת ורישום גנים'!B:H,4,0),"")</f>
        <v/>
      </c>
      <c r="H986" s="702" t="str">
        <f>IFERROR(VLOOKUP(C:C,'מצבת ורישום גנים'!B:H,5,0),"")</f>
        <v/>
      </c>
      <c r="I986" s="154"/>
      <c r="J986" s="154"/>
    </row>
    <row r="987" spans="2:10" ht="15" x14ac:dyDescent="0.25">
      <c r="B987" s="193">
        <v>972</v>
      </c>
      <c r="C987" s="700" t="str" cm="1">
        <f t="array" ref="C987">IFERROR(
   INDEX('מצבת ורישום גנים'!B:$B,
      SMALL(
         IF(('מצבת ורישום גנים'!$A$3:$A$18000='נתונים כללים (1)'!$C$5),
         ROW('מצבת ורישום גנים'!$A$3:$A$18000)),
      ROW(A972))
   ),
"")</f>
        <v/>
      </c>
      <c r="D987" s="701" t="str">
        <f>IF(C987="", "",
   IFERROR(
      IF(VLOOKUP(C987, 'מצבת ורישום גנים'!B:H,7, FALSE) =$D$3,
         VLOOKUP(C987,'מצבת ורישום גנים'!B:D, 3, FALSE),
         "המוסד לא קיים ברשות"),
   "המוסד לא קיים"))</f>
        <v/>
      </c>
      <c r="E987" s="702" t="str">
        <f>IFERROR(VLOOKUP(C987,'מצבת ורישום גנים'!B:G,6,0),"")</f>
        <v/>
      </c>
      <c r="F987" s="702" t="str">
        <f>IFERROR(VLOOKUP(C:C,'מצבת ורישום גנים'!B:I,8,0),"  ")</f>
        <v xml:space="preserve">  </v>
      </c>
      <c r="G987" s="702" t="str">
        <f>IFERROR(VLOOKUP(C:C,'מצבת ורישום גנים'!B:H,4,0),"")</f>
        <v/>
      </c>
      <c r="H987" s="702" t="str">
        <f>IFERROR(VLOOKUP(C:C,'מצבת ורישום גנים'!B:H,5,0),"")</f>
        <v/>
      </c>
      <c r="I987" s="154"/>
      <c r="J987" s="154"/>
    </row>
    <row r="988" spans="2:10" ht="15" x14ac:dyDescent="0.25">
      <c r="B988" s="193">
        <v>973</v>
      </c>
      <c r="C988" s="700" t="str" cm="1">
        <f t="array" ref="C988">IFERROR(
   INDEX('מצבת ורישום גנים'!B:$B,
      SMALL(
         IF(('מצבת ורישום גנים'!$A$3:$A$18000='נתונים כללים (1)'!$C$5),
         ROW('מצבת ורישום גנים'!$A$3:$A$18000)),
      ROW(A973))
   ),
"")</f>
        <v/>
      </c>
      <c r="D988" s="701" t="str">
        <f>IF(C988="", "",
   IFERROR(
      IF(VLOOKUP(C988, 'מצבת ורישום גנים'!B:H,7, FALSE) =$D$3,
         VLOOKUP(C988,'מצבת ורישום גנים'!B:D, 3, FALSE),
         "המוסד לא קיים ברשות"),
   "המוסד לא קיים"))</f>
        <v/>
      </c>
      <c r="E988" s="702" t="str">
        <f>IFERROR(VLOOKUP(C988,'מצבת ורישום גנים'!B:G,6,0),"")</f>
        <v/>
      </c>
      <c r="F988" s="702" t="str">
        <f>IFERROR(VLOOKUP(C:C,'מצבת ורישום גנים'!B:I,8,0),"  ")</f>
        <v xml:space="preserve">  </v>
      </c>
      <c r="G988" s="702" t="str">
        <f>IFERROR(VLOOKUP(C:C,'מצבת ורישום גנים'!B:H,4,0),"")</f>
        <v/>
      </c>
      <c r="H988" s="702" t="str">
        <f>IFERROR(VLOOKUP(C:C,'מצבת ורישום גנים'!B:H,5,0),"")</f>
        <v/>
      </c>
      <c r="I988" s="154"/>
      <c r="J988" s="154"/>
    </row>
    <row r="989" spans="2:10" ht="15" x14ac:dyDescent="0.25">
      <c r="B989" s="193">
        <v>974</v>
      </c>
      <c r="C989" s="700" t="str" cm="1">
        <f t="array" ref="C989">IFERROR(
   INDEX('מצבת ורישום גנים'!B:$B,
      SMALL(
         IF(('מצבת ורישום גנים'!$A$3:$A$18000='נתונים כללים (1)'!$C$5),
         ROW('מצבת ורישום גנים'!$A$3:$A$18000)),
      ROW(A974))
   ),
"")</f>
        <v/>
      </c>
      <c r="D989" s="701" t="str">
        <f>IF(C989="", "",
   IFERROR(
      IF(VLOOKUP(C989, 'מצבת ורישום גנים'!B:H,7, FALSE) =$D$3,
         VLOOKUP(C989,'מצבת ורישום גנים'!B:D, 3, FALSE),
         "המוסד לא קיים ברשות"),
   "המוסד לא קיים"))</f>
        <v/>
      </c>
      <c r="E989" s="702" t="str">
        <f>IFERROR(VLOOKUP(C989,'מצבת ורישום גנים'!B:G,6,0),"")</f>
        <v/>
      </c>
      <c r="F989" s="702" t="str">
        <f>IFERROR(VLOOKUP(C:C,'מצבת ורישום גנים'!B:I,8,0),"  ")</f>
        <v xml:space="preserve">  </v>
      </c>
      <c r="G989" s="702" t="str">
        <f>IFERROR(VLOOKUP(C:C,'מצבת ורישום גנים'!B:H,4,0),"")</f>
        <v/>
      </c>
      <c r="H989" s="702" t="str">
        <f>IFERROR(VLOOKUP(C:C,'מצבת ורישום גנים'!B:H,5,0),"")</f>
        <v/>
      </c>
      <c r="I989" s="154"/>
      <c r="J989" s="154"/>
    </row>
    <row r="990" spans="2:10" ht="15" x14ac:dyDescent="0.25">
      <c r="B990" s="193">
        <v>975</v>
      </c>
      <c r="C990" s="700" t="str" cm="1">
        <f t="array" ref="C990">IFERROR(
   INDEX('מצבת ורישום גנים'!B:$B,
      SMALL(
         IF(('מצבת ורישום גנים'!$A$3:$A$18000='נתונים כללים (1)'!$C$5),
         ROW('מצבת ורישום גנים'!$A$3:$A$18000)),
      ROW(A975))
   ),
"")</f>
        <v/>
      </c>
      <c r="D990" s="701" t="str">
        <f>IF(C990="", "",
   IFERROR(
      IF(VLOOKUP(C990, 'מצבת ורישום גנים'!B:H,7, FALSE) =$D$3,
         VLOOKUP(C990,'מצבת ורישום גנים'!B:D, 3, FALSE),
         "המוסד לא קיים ברשות"),
   "המוסד לא קיים"))</f>
        <v/>
      </c>
      <c r="E990" s="702" t="str">
        <f>IFERROR(VLOOKUP(C990,'מצבת ורישום גנים'!B:G,6,0),"")</f>
        <v/>
      </c>
      <c r="F990" s="702" t="str">
        <f>IFERROR(VLOOKUP(C:C,'מצבת ורישום גנים'!B:I,8,0),"  ")</f>
        <v xml:space="preserve">  </v>
      </c>
      <c r="G990" s="702" t="str">
        <f>IFERROR(VLOOKUP(C:C,'מצבת ורישום גנים'!B:H,4,0),"")</f>
        <v/>
      </c>
      <c r="H990" s="702" t="str">
        <f>IFERROR(VLOOKUP(C:C,'מצבת ורישום גנים'!B:H,5,0),"")</f>
        <v/>
      </c>
      <c r="I990" s="154"/>
      <c r="J990" s="154"/>
    </row>
    <row r="991" spans="2:10" ht="15" x14ac:dyDescent="0.25">
      <c r="B991" s="193">
        <v>976</v>
      </c>
      <c r="C991" s="700" t="str" cm="1">
        <f t="array" ref="C991">IFERROR(
   INDEX('מצבת ורישום גנים'!B:$B,
      SMALL(
         IF(('מצבת ורישום גנים'!$A$3:$A$18000='נתונים כללים (1)'!$C$5),
         ROW('מצבת ורישום גנים'!$A$3:$A$18000)),
      ROW(A976))
   ),
"")</f>
        <v/>
      </c>
      <c r="D991" s="701" t="str">
        <f>IF(C991="", "",
   IFERROR(
      IF(VLOOKUP(C991, 'מצבת ורישום גנים'!B:H,7, FALSE) =$D$3,
         VLOOKUP(C991,'מצבת ורישום גנים'!B:D, 3, FALSE),
         "המוסד לא קיים ברשות"),
   "המוסד לא קיים"))</f>
        <v/>
      </c>
      <c r="E991" s="702" t="str">
        <f>IFERROR(VLOOKUP(C991,'מצבת ורישום גנים'!B:G,6,0),"")</f>
        <v/>
      </c>
      <c r="F991" s="702" t="str">
        <f>IFERROR(VLOOKUP(C:C,'מצבת ורישום גנים'!B:I,8,0),"  ")</f>
        <v xml:space="preserve">  </v>
      </c>
      <c r="G991" s="702" t="str">
        <f>IFERROR(VLOOKUP(C:C,'מצבת ורישום גנים'!B:H,4,0),"")</f>
        <v/>
      </c>
      <c r="H991" s="702" t="str">
        <f>IFERROR(VLOOKUP(C:C,'מצבת ורישום גנים'!B:H,5,0),"")</f>
        <v/>
      </c>
      <c r="I991" s="154"/>
      <c r="J991" s="154"/>
    </row>
    <row r="992" spans="2:10" ht="15" x14ac:dyDescent="0.25">
      <c r="B992" s="193">
        <v>977</v>
      </c>
      <c r="C992" s="700" t="str" cm="1">
        <f t="array" ref="C992">IFERROR(
   INDEX('מצבת ורישום גנים'!B:$B,
      SMALL(
         IF(('מצבת ורישום גנים'!$A$3:$A$18000='נתונים כללים (1)'!$C$5),
         ROW('מצבת ורישום גנים'!$A$3:$A$18000)),
      ROW(A977))
   ),
"")</f>
        <v/>
      </c>
      <c r="D992" s="701" t="str">
        <f>IF(C992="", "",
   IFERROR(
      IF(VLOOKUP(C992, 'מצבת ורישום גנים'!B:H,7, FALSE) =$D$3,
         VLOOKUP(C992,'מצבת ורישום גנים'!B:D, 3, FALSE),
         "המוסד לא קיים ברשות"),
   "המוסד לא קיים"))</f>
        <v/>
      </c>
      <c r="E992" s="702" t="str">
        <f>IFERROR(VLOOKUP(C992,'מצבת ורישום גנים'!B:G,6,0),"")</f>
        <v/>
      </c>
      <c r="F992" s="702" t="str">
        <f>IFERROR(VLOOKUP(C:C,'מצבת ורישום גנים'!B:I,8,0),"  ")</f>
        <v xml:space="preserve">  </v>
      </c>
      <c r="G992" s="702" t="str">
        <f>IFERROR(VLOOKUP(C:C,'מצבת ורישום גנים'!B:H,4,0),"")</f>
        <v/>
      </c>
      <c r="H992" s="702" t="str">
        <f>IFERROR(VLOOKUP(C:C,'מצבת ורישום גנים'!B:H,5,0),"")</f>
        <v/>
      </c>
      <c r="I992" s="154"/>
      <c r="J992" s="154"/>
    </row>
    <row r="993" spans="2:10" ht="15" x14ac:dyDescent="0.25">
      <c r="B993" s="193">
        <v>978</v>
      </c>
      <c r="C993" s="700" t="str" cm="1">
        <f t="array" ref="C993">IFERROR(
   INDEX('מצבת ורישום גנים'!B:$B,
      SMALL(
         IF(('מצבת ורישום גנים'!$A$3:$A$18000='נתונים כללים (1)'!$C$5),
         ROW('מצבת ורישום גנים'!$A$3:$A$18000)),
      ROW(A978))
   ),
"")</f>
        <v/>
      </c>
      <c r="D993" s="701" t="str">
        <f>IF(C993="", "",
   IFERROR(
      IF(VLOOKUP(C993, 'מצבת ורישום גנים'!B:H,7, FALSE) =$D$3,
         VLOOKUP(C993,'מצבת ורישום גנים'!B:D, 3, FALSE),
         "המוסד לא קיים ברשות"),
   "המוסד לא קיים"))</f>
        <v/>
      </c>
      <c r="E993" s="702" t="str">
        <f>IFERROR(VLOOKUP(C993,'מצבת ורישום גנים'!B:G,6,0),"")</f>
        <v/>
      </c>
      <c r="F993" s="702" t="str">
        <f>IFERROR(VLOOKUP(C:C,'מצבת ורישום גנים'!B:I,8,0),"  ")</f>
        <v xml:space="preserve">  </v>
      </c>
      <c r="G993" s="702" t="str">
        <f>IFERROR(VLOOKUP(C:C,'מצבת ורישום גנים'!B:H,4,0),"")</f>
        <v/>
      </c>
      <c r="H993" s="702" t="str">
        <f>IFERROR(VLOOKUP(C:C,'מצבת ורישום גנים'!B:H,5,0),"")</f>
        <v/>
      </c>
      <c r="I993" s="154"/>
      <c r="J993" s="154"/>
    </row>
    <row r="994" spans="2:10" ht="15" x14ac:dyDescent="0.25">
      <c r="B994" s="193">
        <v>979</v>
      </c>
      <c r="C994" s="700" t="str" cm="1">
        <f t="array" ref="C994">IFERROR(
   INDEX('מצבת ורישום גנים'!B:$B,
      SMALL(
         IF(('מצבת ורישום גנים'!$A$3:$A$18000='נתונים כללים (1)'!$C$5),
         ROW('מצבת ורישום גנים'!$A$3:$A$18000)),
      ROW(A979))
   ),
"")</f>
        <v/>
      </c>
      <c r="D994" s="701" t="str">
        <f>IF(C994="", "",
   IFERROR(
      IF(VLOOKUP(C994, 'מצבת ורישום גנים'!B:H,7, FALSE) =$D$3,
         VLOOKUP(C994,'מצבת ורישום גנים'!B:D, 3, FALSE),
         "המוסד לא קיים ברשות"),
   "המוסד לא קיים"))</f>
        <v/>
      </c>
      <c r="E994" s="702" t="str">
        <f>IFERROR(VLOOKUP(C994,'מצבת ורישום גנים'!B:G,6,0),"")</f>
        <v/>
      </c>
      <c r="F994" s="702" t="str">
        <f>IFERROR(VLOOKUP(C:C,'מצבת ורישום גנים'!B:I,8,0),"  ")</f>
        <v xml:space="preserve">  </v>
      </c>
      <c r="G994" s="702" t="str">
        <f>IFERROR(VLOOKUP(C:C,'מצבת ורישום גנים'!B:H,4,0),"")</f>
        <v/>
      </c>
      <c r="H994" s="702" t="str">
        <f>IFERROR(VLOOKUP(C:C,'מצבת ורישום גנים'!B:H,5,0),"")</f>
        <v/>
      </c>
      <c r="I994" s="154"/>
      <c r="J994" s="154"/>
    </row>
    <row r="995" spans="2:10" ht="15" x14ac:dyDescent="0.25">
      <c r="B995" s="193">
        <v>980</v>
      </c>
      <c r="C995" s="700" t="str" cm="1">
        <f t="array" ref="C995">IFERROR(
   INDEX('מצבת ורישום גנים'!B:$B,
      SMALL(
         IF(('מצבת ורישום גנים'!$A$3:$A$18000='נתונים כללים (1)'!$C$5),
         ROW('מצבת ורישום גנים'!$A$3:$A$18000)),
      ROW(A980))
   ),
"")</f>
        <v/>
      </c>
      <c r="D995" s="701" t="str">
        <f>IF(C995="", "",
   IFERROR(
      IF(VLOOKUP(C995, 'מצבת ורישום גנים'!B:H,7, FALSE) =$D$3,
         VLOOKUP(C995,'מצבת ורישום גנים'!B:D, 3, FALSE),
         "המוסד לא קיים ברשות"),
   "המוסד לא קיים"))</f>
        <v/>
      </c>
      <c r="E995" s="702" t="str">
        <f>IFERROR(VLOOKUP(C995,'מצבת ורישום גנים'!B:G,6,0),"")</f>
        <v/>
      </c>
      <c r="F995" s="702" t="str">
        <f>IFERROR(VLOOKUP(C:C,'מצבת ורישום גנים'!B:I,8,0),"  ")</f>
        <v xml:space="preserve">  </v>
      </c>
      <c r="G995" s="702" t="str">
        <f>IFERROR(VLOOKUP(C:C,'מצבת ורישום גנים'!B:H,4,0),"")</f>
        <v/>
      </c>
      <c r="H995" s="702" t="str">
        <f>IFERROR(VLOOKUP(C:C,'מצבת ורישום גנים'!B:H,5,0),"")</f>
        <v/>
      </c>
      <c r="I995" s="154"/>
      <c r="J995" s="154"/>
    </row>
    <row r="996" spans="2:10" ht="15" x14ac:dyDescent="0.25">
      <c r="B996" s="193">
        <v>981</v>
      </c>
      <c r="C996" s="700" t="str" cm="1">
        <f t="array" ref="C996">IFERROR(
   INDEX('מצבת ורישום גנים'!B:$B,
      SMALL(
         IF(('מצבת ורישום גנים'!$A$3:$A$18000='נתונים כללים (1)'!$C$5),
         ROW('מצבת ורישום גנים'!$A$3:$A$18000)),
      ROW(A981))
   ),
"")</f>
        <v/>
      </c>
      <c r="D996" s="701" t="str">
        <f>IF(C996="", "",
   IFERROR(
      IF(VLOOKUP(C996, 'מצבת ורישום גנים'!B:H,7, FALSE) =$D$3,
         VLOOKUP(C996,'מצבת ורישום גנים'!B:D, 3, FALSE),
         "המוסד לא קיים ברשות"),
   "המוסד לא קיים"))</f>
        <v/>
      </c>
      <c r="E996" s="702" t="str">
        <f>IFERROR(VLOOKUP(C996,'מצבת ורישום גנים'!B:G,6,0),"")</f>
        <v/>
      </c>
      <c r="F996" s="702" t="str">
        <f>IFERROR(VLOOKUP(C:C,'מצבת ורישום גנים'!B:I,8,0),"  ")</f>
        <v xml:space="preserve">  </v>
      </c>
      <c r="G996" s="702" t="str">
        <f>IFERROR(VLOOKUP(C:C,'מצבת ורישום גנים'!B:H,4,0),"")</f>
        <v/>
      </c>
      <c r="H996" s="702" t="str">
        <f>IFERROR(VLOOKUP(C:C,'מצבת ורישום גנים'!B:H,5,0),"")</f>
        <v/>
      </c>
      <c r="I996" s="154"/>
      <c r="J996" s="154"/>
    </row>
    <row r="997" spans="2:10" ht="15" x14ac:dyDescent="0.25">
      <c r="B997" s="193">
        <v>982</v>
      </c>
      <c r="C997" s="700" t="str" cm="1">
        <f t="array" ref="C997">IFERROR(
   INDEX('מצבת ורישום גנים'!B:$B,
      SMALL(
         IF(('מצבת ורישום גנים'!$A$3:$A$18000='נתונים כללים (1)'!$C$5),
         ROW('מצבת ורישום גנים'!$A$3:$A$18000)),
      ROW(A982))
   ),
"")</f>
        <v/>
      </c>
      <c r="D997" s="701" t="str">
        <f>IF(C997="", "",
   IFERROR(
      IF(VLOOKUP(C997, 'מצבת ורישום גנים'!B:H,7, FALSE) =$D$3,
         VLOOKUP(C997,'מצבת ורישום גנים'!B:D, 3, FALSE),
         "המוסד לא קיים ברשות"),
   "המוסד לא קיים"))</f>
        <v/>
      </c>
      <c r="E997" s="702" t="str">
        <f>IFERROR(VLOOKUP(C997,'מצבת ורישום גנים'!B:G,6,0),"")</f>
        <v/>
      </c>
      <c r="F997" s="702" t="str">
        <f>IFERROR(VLOOKUP(C:C,'מצבת ורישום גנים'!B:I,8,0),"  ")</f>
        <v xml:space="preserve">  </v>
      </c>
      <c r="G997" s="702" t="str">
        <f>IFERROR(VLOOKUP(C:C,'מצבת ורישום גנים'!B:H,4,0),"")</f>
        <v/>
      </c>
      <c r="H997" s="702" t="str">
        <f>IFERROR(VLOOKUP(C:C,'מצבת ורישום גנים'!B:H,5,0),"")</f>
        <v/>
      </c>
      <c r="I997" s="154"/>
      <c r="J997" s="154"/>
    </row>
    <row r="998" spans="2:10" ht="15" x14ac:dyDescent="0.25">
      <c r="B998" s="193">
        <v>983</v>
      </c>
      <c r="C998" s="700" t="str" cm="1">
        <f t="array" ref="C998">IFERROR(
   INDEX('מצבת ורישום גנים'!B:$B,
      SMALL(
         IF(('מצבת ורישום גנים'!$A$3:$A$18000='נתונים כללים (1)'!$C$5),
         ROW('מצבת ורישום גנים'!$A$3:$A$18000)),
      ROW(A983))
   ),
"")</f>
        <v/>
      </c>
      <c r="D998" s="701" t="str">
        <f>IF(C998="", "",
   IFERROR(
      IF(VLOOKUP(C998, 'מצבת ורישום גנים'!B:H,7, FALSE) =$D$3,
         VLOOKUP(C998,'מצבת ורישום גנים'!B:D, 3, FALSE),
         "המוסד לא קיים ברשות"),
   "המוסד לא קיים"))</f>
        <v/>
      </c>
      <c r="E998" s="702" t="str">
        <f>IFERROR(VLOOKUP(C998,'מצבת ורישום גנים'!B:G,6,0),"")</f>
        <v/>
      </c>
      <c r="F998" s="702" t="str">
        <f>IFERROR(VLOOKUP(C:C,'מצבת ורישום גנים'!B:I,8,0),"  ")</f>
        <v xml:space="preserve">  </v>
      </c>
      <c r="G998" s="702" t="str">
        <f>IFERROR(VLOOKUP(C:C,'מצבת ורישום גנים'!B:H,4,0),"")</f>
        <v/>
      </c>
      <c r="H998" s="702" t="str">
        <f>IFERROR(VLOOKUP(C:C,'מצבת ורישום גנים'!B:H,5,0),"")</f>
        <v/>
      </c>
      <c r="I998" s="154"/>
      <c r="J998" s="154"/>
    </row>
    <row r="999" spans="2:10" ht="15" x14ac:dyDescent="0.25">
      <c r="B999" s="193">
        <v>984</v>
      </c>
      <c r="C999" s="700" t="str" cm="1">
        <f t="array" ref="C999">IFERROR(
   INDEX('מצבת ורישום גנים'!B:$B,
      SMALL(
         IF(('מצבת ורישום גנים'!$A$3:$A$18000='נתונים כללים (1)'!$C$5),
         ROW('מצבת ורישום גנים'!$A$3:$A$18000)),
      ROW(A984))
   ),
"")</f>
        <v/>
      </c>
      <c r="D999" s="701" t="str">
        <f>IF(C999="", "",
   IFERROR(
      IF(VLOOKUP(C999, 'מצבת ורישום גנים'!B:H,7, FALSE) =$D$3,
         VLOOKUP(C999,'מצבת ורישום גנים'!B:D, 3, FALSE),
         "המוסד לא קיים ברשות"),
   "המוסד לא קיים"))</f>
        <v/>
      </c>
      <c r="E999" s="702" t="str">
        <f>IFERROR(VLOOKUP(C999,'מצבת ורישום גנים'!B:G,6,0),"")</f>
        <v/>
      </c>
      <c r="F999" s="702" t="str">
        <f>IFERROR(VLOOKUP(C:C,'מצבת ורישום גנים'!B:I,8,0),"  ")</f>
        <v xml:space="preserve">  </v>
      </c>
      <c r="G999" s="702" t="str">
        <f>IFERROR(VLOOKUP(C:C,'מצבת ורישום גנים'!B:H,4,0),"")</f>
        <v/>
      </c>
      <c r="H999" s="702" t="str">
        <f>IFERROR(VLOOKUP(C:C,'מצבת ורישום גנים'!B:H,5,0),"")</f>
        <v/>
      </c>
      <c r="I999" s="154"/>
      <c r="J999" s="154"/>
    </row>
    <row r="1000" spans="2:10" ht="15" x14ac:dyDescent="0.25">
      <c r="B1000" s="193">
        <v>985</v>
      </c>
      <c r="C1000" s="700" t="str" cm="1">
        <f t="array" ref="C1000">IFERROR(
   INDEX('מצבת ורישום גנים'!B:$B,
      SMALL(
         IF(('מצבת ורישום גנים'!$A$3:$A$18000='נתונים כללים (1)'!$C$5),
         ROW('מצבת ורישום גנים'!$A$3:$A$18000)),
      ROW(A985))
   ),
"")</f>
        <v/>
      </c>
      <c r="D1000" s="701" t="str">
        <f>IF(C1000="", "",
   IFERROR(
      IF(VLOOKUP(C1000, 'מצבת ורישום גנים'!B:H,7, FALSE) =$D$3,
         VLOOKUP(C1000,'מצבת ורישום גנים'!B:D, 3, FALSE),
         "המוסד לא קיים ברשות"),
   "המוסד לא קיים"))</f>
        <v/>
      </c>
      <c r="E1000" s="702" t="str">
        <f>IFERROR(VLOOKUP(C1000,'מצבת ורישום גנים'!B:G,6,0),"")</f>
        <v/>
      </c>
      <c r="F1000" s="702" t="str">
        <f>IFERROR(VLOOKUP(C:C,'מצבת ורישום גנים'!B:I,8,0),"  ")</f>
        <v xml:space="preserve">  </v>
      </c>
      <c r="G1000" s="702" t="str">
        <f>IFERROR(VLOOKUP(C:C,'מצבת ורישום גנים'!B:H,4,0),"")</f>
        <v/>
      </c>
      <c r="H1000" s="702" t="str">
        <f>IFERROR(VLOOKUP(C:C,'מצבת ורישום גנים'!B:H,5,0),"")</f>
        <v/>
      </c>
      <c r="I1000" s="154"/>
      <c r="J1000" s="154"/>
    </row>
    <row r="1001" spans="2:10" ht="15" x14ac:dyDescent="0.25">
      <c r="B1001" s="193">
        <v>986</v>
      </c>
      <c r="C1001" s="700" t="str" cm="1">
        <f t="array" ref="C1001">IFERROR(
   INDEX('מצבת ורישום גנים'!B:$B,
      SMALL(
         IF(('מצבת ורישום גנים'!$A$3:$A$18000='נתונים כללים (1)'!$C$5),
         ROW('מצבת ורישום גנים'!$A$3:$A$18000)),
      ROW(A986))
   ),
"")</f>
        <v/>
      </c>
      <c r="D1001" s="701" t="str">
        <f>IF(C1001="", "",
   IFERROR(
      IF(VLOOKUP(C1001, 'מצבת ורישום גנים'!B:H,7, FALSE) =$D$3,
         VLOOKUP(C1001,'מצבת ורישום גנים'!B:D, 3, FALSE),
         "המוסד לא קיים ברשות"),
   "המוסד לא קיים"))</f>
        <v/>
      </c>
      <c r="E1001" s="702" t="str">
        <f>IFERROR(VLOOKUP(C1001,'מצבת ורישום גנים'!B:G,6,0),"")</f>
        <v/>
      </c>
      <c r="F1001" s="702" t="str">
        <f>IFERROR(VLOOKUP(C:C,'מצבת ורישום גנים'!B:I,8,0),"  ")</f>
        <v xml:space="preserve">  </v>
      </c>
      <c r="G1001" s="702" t="str">
        <f>IFERROR(VLOOKUP(C:C,'מצבת ורישום גנים'!B:H,4,0),"")</f>
        <v/>
      </c>
      <c r="H1001" s="702" t="str">
        <f>IFERROR(VLOOKUP(C:C,'מצבת ורישום גנים'!B:H,5,0),"")</f>
        <v/>
      </c>
      <c r="I1001" s="154"/>
      <c r="J1001" s="154"/>
    </row>
    <row r="1002" spans="2:10" ht="15" x14ac:dyDescent="0.25">
      <c r="B1002" s="193">
        <v>987</v>
      </c>
      <c r="C1002" s="700" t="str" cm="1">
        <f t="array" ref="C1002">IFERROR(
   INDEX('מצבת ורישום גנים'!B:$B,
      SMALL(
         IF(('מצבת ורישום גנים'!$A$3:$A$18000='נתונים כללים (1)'!$C$5),
         ROW('מצבת ורישום גנים'!$A$3:$A$18000)),
      ROW(A987))
   ),
"")</f>
        <v/>
      </c>
      <c r="D1002" s="701" t="str">
        <f>IF(C1002="", "",
   IFERROR(
      IF(VLOOKUP(C1002, 'מצבת ורישום גנים'!B:H,7, FALSE) =$D$3,
         VLOOKUP(C1002,'מצבת ורישום גנים'!B:D, 3, FALSE),
         "המוסד לא קיים ברשות"),
   "המוסד לא קיים"))</f>
        <v/>
      </c>
      <c r="E1002" s="702" t="str">
        <f>IFERROR(VLOOKUP(C1002,'מצבת ורישום גנים'!B:G,6,0),"")</f>
        <v/>
      </c>
      <c r="F1002" s="702" t="str">
        <f>IFERROR(VLOOKUP(C:C,'מצבת ורישום גנים'!B:I,8,0),"  ")</f>
        <v xml:space="preserve">  </v>
      </c>
      <c r="G1002" s="702" t="str">
        <f>IFERROR(VLOOKUP(C:C,'מצבת ורישום גנים'!B:H,4,0),"")</f>
        <v/>
      </c>
      <c r="H1002" s="702" t="str">
        <f>IFERROR(VLOOKUP(C:C,'מצבת ורישום גנים'!B:H,5,0),"")</f>
        <v/>
      </c>
      <c r="I1002" s="154"/>
      <c r="J1002" s="154"/>
    </row>
    <row r="1003" spans="2:10" ht="15" x14ac:dyDescent="0.25">
      <c r="B1003" s="193">
        <v>988</v>
      </c>
      <c r="C1003" s="700" t="str" cm="1">
        <f t="array" ref="C1003">IFERROR(
   INDEX('מצבת ורישום גנים'!B:$B,
      SMALL(
         IF(('מצבת ורישום גנים'!$A$3:$A$18000='נתונים כללים (1)'!$C$5),
         ROW('מצבת ורישום גנים'!$A$3:$A$18000)),
      ROW(A988))
   ),
"")</f>
        <v/>
      </c>
      <c r="D1003" s="701" t="str">
        <f>IF(C1003="", "",
   IFERROR(
      IF(VLOOKUP(C1003, 'מצבת ורישום גנים'!B:H,7, FALSE) =$D$3,
         VLOOKUP(C1003,'מצבת ורישום גנים'!B:D, 3, FALSE),
         "המוסד לא קיים ברשות"),
   "המוסד לא קיים"))</f>
        <v/>
      </c>
      <c r="E1003" s="702" t="str">
        <f>IFERROR(VLOOKUP(C1003,'מצבת ורישום גנים'!B:G,6,0),"")</f>
        <v/>
      </c>
      <c r="F1003" s="702" t="str">
        <f>IFERROR(VLOOKUP(C:C,'מצבת ורישום גנים'!B:I,8,0),"  ")</f>
        <v xml:space="preserve">  </v>
      </c>
      <c r="G1003" s="702" t="str">
        <f>IFERROR(VLOOKUP(C:C,'מצבת ורישום גנים'!B:H,4,0),"")</f>
        <v/>
      </c>
      <c r="H1003" s="702" t="str">
        <f>IFERROR(VLOOKUP(C:C,'מצבת ורישום גנים'!B:H,5,0),"")</f>
        <v/>
      </c>
      <c r="I1003" s="154"/>
      <c r="J1003" s="154"/>
    </row>
    <row r="1004" spans="2:10" ht="15" x14ac:dyDescent="0.25">
      <c r="B1004" s="193">
        <v>989</v>
      </c>
      <c r="C1004" s="700" t="str" cm="1">
        <f t="array" ref="C1004">IFERROR(
   INDEX('מצבת ורישום גנים'!B:$B,
      SMALL(
         IF(('מצבת ורישום גנים'!$A$3:$A$18000='נתונים כללים (1)'!$C$5),
         ROW('מצבת ורישום גנים'!$A$3:$A$18000)),
      ROW(A989))
   ),
"")</f>
        <v/>
      </c>
      <c r="D1004" s="701" t="str">
        <f>IF(C1004="", "",
   IFERROR(
      IF(VLOOKUP(C1004, 'מצבת ורישום גנים'!B:H,7, FALSE) =$D$3,
         VLOOKUP(C1004,'מצבת ורישום גנים'!B:D, 3, FALSE),
         "המוסד לא קיים ברשות"),
   "המוסד לא קיים"))</f>
        <v/>
      </c>
      <c r="E1004" s="702" t="str">
        <f>IFERROR(VLOOKUP(C1004,'מצבת ורישום גנים'!B:G,6,0),"")</f>
        <v/>
      </c>
      <c r="F1004" s="702" t="str">
        <f>IFERROR(VLOOKUP(C:C,'מצבת ורישום גנים'!B:I,8,0),"  ")</f>
        <v xml:space="preserve">  </v>
      </c>
      <c r="G1004" s="702" t="str">
        <f>IFERROR(VLOOKUP(C:C,'מצבת ורישום גנים'!B:H,4,0),"")</f>
        <v/>
      </c>
      <c r="H1004" s="702" t="str">
        <f>IFERROR(VLOOKUP(C:C,'מצבת ורישום גנים'!B:H,5,0),"")</f>
        <v/>
      </c>
      <c r="I1004" s="154"/>
      <c r="J1004" s="154"/>
    </row>
    <row r="1005" spans="2:10" ht="15" x14ac:dyDescent="0.25">
      <c r="B1005" s="193">
        <v>990</v>
      </c>
      <c r="C1005" s="700" t="str" cm="1">
        <f t="array" ref="C1005">IFERROR(
   INDEX('מצבת ורישום גנים'!B:$B,
      SMALL(
         IF(('מצבת ורישום גנים'!$A$3:$A$18000='נתונים כללים (1)'!$C$5),
         ROW('מצבת ורישום גנים'!$A$3:$A$18000)),
      ROW(A990))
   ),
"")</f>
        <v/>
      </c>
      <c r="D1005" s="701" t="str">
        <f>IF(C1005="", "",
   IFERROR(
      IF(VLOOKUP(C1005, 'מצבת ורישום גנים'!B:H,7, FALSE) =$D$3,
         VLOOKUP(C1005,'מצבת ורישום גנים'!B:D, 3, FALSE),
         "המוסד לא קיים ברשות"),
   "המוסד לא קיים"))</f>
        <v/>
      </c>
      <c r="E1005" s="702" t="str">
        <f>IFERROR(VLOOKUP(C1005,'מצבת ורישום גנים'!B:G,6,0),"")</f>
        <v/>
      </c>
      <c r="F1005" s="702" t="str">
        <f>IFERROR(VLOOKUP(C:C,'מצבת ורישום גנים'!B:I,8,0),"  ")</f>
        <v xml:space="preserve">  </v>
      </c>
      <c r="G1005" s="702" t="str">
        <f>IFERROR(VLOOKUP(C:C,'מצבת ורישום גנים'!B:H,4,0),"")</f>
        <v/>
      </c>
      <c r="H1005" s="702" t="str">
        <f>IFERROR(VLOOKUP(C:C,'מצבת ורישום גנים'!B:H,5,0),"")</f>
        <v/>
      </c>
      <c r="I1005" s="154"/>
      <c r="J1005" s="154"/>
    </row>
    <row r="1006" spans="2:10" ht="15" x14ac:dyDescent="0.25">
      <c r="B1006" s="193">
        <v>991</v>
      </c>
      <c r="C1006" s="700" t="str" cm="1">
        <f t="array" ref="C1006">IFERROR(
   INDEX('מצבת ורישום גנים'!B:$B,
      SMALL(
         IF(('מצבת ורישום גנים'!$A$3:$A$18000='נתונים כללים (1)'!$C$5),
         ROW('מצבת ורישום גנים'!$A$3:$A$18000)),
      ROW(A991))
   ),
"")</f>
        <v/>
      </c>
      <c r="D1006" s="701" t="str">
        <f>IF(C1006="", "",
   IFERROR(
      IF(VLOOKUP(C1006, 'מצבת ורישום גנים'!B:H,7, FALSE) =$D$3,
         VLOOKUP(C1006,'מצבת ורישום גנים'!B:D, 3, FALSE),
         "המוסד לא קיים ברשות"),
   "המוסד לא קיים"))</f>
        <v/>
      </c>
      <c r="E1006" s="702" t="str">
        <f>IFERROR(VLOOKUP(C1006,'מצבת ורישום גנים'!B:G,6,0),"")</f>
        <v/>
      </c>
      <c r="F1006" s="702" t="str">
        <f>IFERROR(VLOOKUP(C:C,'מצבת ורישום גנים'!B:I,8,0),"  ")</f>
        <v xml:space="preserve">  </v>
      </c>
      <c r="G1006" s="702" t="str">
        <f>IFERROR(VLOOKUP(C:C,'מצבת ורישום גנים'!B:H,4,0),"")</f>
        <v/>
      </c>
      <c r="H1006" s="702" t="str">
        <f>IFERROR(VLOOKUP(C:C,'מצבת ורישום גנים'!B:H,5,0),"")</f>
        <v/>
      </c>
      <c r="I1006" s="154"/>
      <c r="J1006" s="154"/>
    </row>
    <row r="1007" spans="2:10" ht="15" x14ac:dyDescent="0.25">
      <c r="B1007" s="193">
        <v>992</v>
      </c>
      <c r="C1007" s="700" t="str" cm="1">
        <f t="array" ref="C1007">IFERROR(
   INDEX('מצבת ורישום גנים'!B:$B,
      SMALL(
         IF(('מצבת ורישום גנים'!$A$3:$A$18000='נתונים כללים (1)'!$C$5),
         ROW('מצבת ורישום גנים'!$A$3:$A$18000)),
      ROW(A992))
   ),
"")</f>
        <v/>
      </c>
      <c r="D1007" s="701" t="str">
        <f>IF(C1007="", "",
   IFERROR(
      IF(VLOOKUP(C1007, 'מצבת ורישום גנים'!B:H,7, FALSE) =$D$3,
         VLOOKUP(C1007,'מצבת ורישום גנים'!B:D, 3, FALSE),
         "המוסד לא קיים ברשות"),
   "המוסד לא קיים"))</f>
        <v/>
      </c>
      <c r="E1007" s="702" t="str">
        <f>IFERROR(VLOOKUP(C1007,'מצבת ורישום גנים'!B:G,6,0),"")</f>
        <v/>
      </c>
      <c r="F1007" s="702" t="str">
        <f>IFERROR(VLOOKUP(C:C,'מצבת ורישום גנים'!B:I,8,0),"  ")</f>
        <v xml:space="preserve">  </v>
      </c>
      <c r="G1007" s="702" t="str">
        <f>IFERROR(VLOOKUP(C:C,'מצבת ורישום גנים'!B:H,4,0),"")</f>
        <v/>
      </c>
      <c r="H1007" s="702" t="str">
        <f>IFERROR(VLOOKUP(C:C,'מצבת ורישום גנים'!B:H,5,0),"")</f>
        <v/>
      </c>
      <c r="I1007" s="154"/>
      <c r="J1007" s="154"/>
    </row>
    <row r="1008" spans="2:10" ht="15" x14ac:dyDescent="0.25">
      <c r="B1008" s="193">
        <v>993</v>
      </c>
      <c r="C1008" s="700" t="str" cm="1">
        <f t="array" ref="C1008">IFERROR(
   INDEX('מצבת ורישום גנים'!B:$B,
      SMALL(
         IF(('מצבת ורישום גנים'!$A$3:$A$18000='נתונים כללים (1)'!$C$5),
         ROW('מצבת ורישום גנים'!$A$3:$A$18000)),
      ROW(A993))
   ),
"")</f>
        <v/>
      </c>
      <c r="D1008" s="701" t="str">
        <f>IF(C1008="", "",
   IFERROR(
      IF(VLOOKUP(C1008, 'מצבת ורישום גנים'!B:H,7, FALSE) =$D$3,
         VLOOKUP(C1008,'מצבת ורישום גנים'!B:D, 3, FALSE),
         "המוסד לא קיים ברשות"),
   "המוסד לא קיים"))</f>
        <v/>
      </c>
      <c r="E1008" s="702" t="str">
        <f>IFERROR(VLOOKUP(C1008,'מצבת ורישום גנים'!B:G,6,0),"")</f>
        <v/>
      </c>
      <c r="F1008" s="702" t="str">
        <f>IFERROR(VLOOKUP(C:C,'מצבת ורישום גנים'!B:I,8,0),"  ")</f>
        <v xml:space="preserve">  </v>
      </c>
      <c r="G1008" s="702" t="str">
        <f>IFERROR(VLOOKUP(C:C,'מצבת ורישום גנים'!B:H,4,0),"")</f>
        <v/>
      </c>
      <c r="H1008" s="702" t="str">
        <f>IFERROR(VLOOKUP(C:C,'מצבת ורישום גנים'!B:H,5,0),"")</f>
        <v/>
      </c>
      <c r="I1008" s="154"/>
      <c r="J1008" s="154"/>
    </row>
    <row r="1009" spans="2:10" ht="15" x14ac:dyDescent="0.25">
      <c r="B1009" s="193">
        <v>994</v>
      </c>
      <c r="C1009" s="700" t="str" cm="1">
        <f t="array" ref="C1009">IFERROR(
   INDEX('מצבת ורישום גנים'!B:$B,
      SMALL(
         IF(('מצבת ורישום גנים'!$A$3:$A$18000='נתונים כללים (1)'!$C$5),
         ROW('מצבת ורישום גנים'!$A$3:$A$18000)),
      ROW(A994))
   ),
"")</f>
        <v/>
      </c>
      <c r="D1009" s="701" t="str">
        <f>IF(C1009="", "",
   IFERROR(
      IF(VLOOKUP(C1009, 'מצבת ורישום גנים'!B:H,7, FALSE) =$D$3,
         VLOOKUP(C1009,'מצבת ורישום גנים'!B:D, 3, FALSE),
         "המוסד לא קיים ברשות"),
   "המוסד לא קיים"))</f>
        <v/>
      </c>
      <c r="E1009" s="702" t="str">
        <f>IFERROR(VLOOKUP(C1009,'מצבת ורישום גנים'!B:G,6,0),"")</f>
        <v/>
      </c>
      <c r="F1009" s="702" t="str">
        <f>IFERROR(VLOOKUP(C:C,'מצבת ורישום גנים'!B:I,8,0),"  ")</f>
        <v xml:space="preserve">  </v>
      </c>
      <c r="G1009" s="702" t="str">
        <f>IFERROR(VLOOKUP(C:C,'מצבת ורישום גנים'!B:H,4,0),"")</f>
        <v/>
      </c>
      <c r="H1009" s="702" t="str">
        <f>IFERROR(VLOOKUP(C:C,'מצבת ורישום גנים'!B:H,5,0),"")</f>
        <v/>
      </c>
      <c r="I1009" s="154"/>
      <c r="J1009" s="154"/>
    </row>
    <row r="1010" spans="2:10" ht="15" x14ac:dyDescent="0.25">
      <c r="B1010" s="193">
        <v>995</v>
      </c>
      <c r="C1010" s="700" t="str" cm="1">
        <f t="array" ref="C1010">IFERROR(
   INDEX('מצבת ורישום גנים'!B:$B,
      SMALL(
         IF(('מצבת ורישום גנים'!$A$3:$A$18000='נתונים כללים (1)'!$C$5),
         ROW('מצבת ורישום גנים'!$A$3:$A$18000)),
      ROW(A995))
   ),
"")</f>
        <v/>
      </c>
      <c r="D1010" s="701" t="str">
        <f>IF(C1010="", "",
   IFERROR(
      IF(VLOOKUP(C1010, 'מצבת ורישום גנים'!B:H,7, FALSE) =$D$3,
         VLOOKUP(C1010,'מצבת ורישום גנים'!B:D, 3, FALSE),
         "המוסד לא קיים ברשות"),
   "המוסד לא קיים"))</f>
        <v/>
      </c>
      <c r="E1010" s="702" t="str">
        <f>IFERROR(VLOOKUP(C1010,'מצבת ורישום גנים'!B:G,6,0),"")</f>
        <v/>
      </c>
      <c r="F1010" s="702" t="str">
        <f>IFERROR(VLOOKUP(C:C,'מצבת ורישום גנים'!B:I,8,0),"  ")</f>
        <v xml:space="preserve">  </v>
      </c>
      <c r="G1010" s="702" t="str">
        <f>IFERROR(VLOOKUP(C:C,'מצבת ורישום גנים'!B:H,4,0),"")</f>
        <v/>
      </c>
      <c r="H1010" s="702" t="str">
        <f>IFERROR(VLOOKUP(C:C,'מצבת ורישום גנים'!B:H,5,0),"")</f>
        <v/>
      </c>
      <c r="I1010" s="154"/>
      <c r="J1010" s="154"/>
    </row>
    <row r="1011" spans="2:10" ht="15" x14ac:dyDescent="0.25">
      <c r="B1011" s="193">
        <v>996</v>
      </c>
      <c r="C1011" s="700" t="str" cm="1">
        <f t="array" ref="C1011">IFERROR(
   INDEX('מצבת ורישום גנים'!B:$B,
      SMALL(
         IF(('מצבת ורישום גנים'!$A$3:$A$18000='נתונים כללים (1)'!$C$5),
         ROW('מצבת ורישום גנים'!$A$3:$A$18000)),
      ROW(A996))
   ),
"")</f>
        <v/>
      </c>
      <c r="D1011" s="701" t="str">
        <f>IF(C1011="", "",
   IFERROR(
      IF(VLOOKUP(C1011, 'מצבת ורישום גנים'!B:H,7, FALSE) =$D$3,
         VLOOKUP(C1011,'מצבת ורישום גנים'!B:D, 3, FALSE),
         "המוסד לא קיים ברשות"),
   "המוסד לא קיים"))</f>
        <v/>
      </c>
      <c r="E1011" s="702" t="str">
        <f>IFERROR(VLOOKUP(C1011,'מצבת ורישום גנים'!B:G,6,0),"")</f>
        <v/>
      </c>
      <c r="F1011" s="702" t="str">
        <f>IFERROR(VLOOKUP(C:C,'מצבת ורישום גנים'!B:I,8,0),"  ")</f>
        <v xml:space="preserve">  </v>
      </c>
      <c r="G1011" s="702" t="str">
        <f>IFERROR(VLOOKUP(C:C,'מצבת ורישום גנים'!B:H,4,0),"")</f>
        <v/>
      </c>
      <c r="H1011" s="702" t="str">
        <f>IFERROR(VLOOKUP(C:C,'מצבת ורישום גנים'!B:H,5,0),"")</f>
        <v/>
      </c>
      <c r="I1011" s="154"/>
      <c r="J1011" s="154"/>
    </row>
    <row r="1012" spans="2:10" ht="15" x14ac:dyDescent="0.25">
      <c r="B1012" s="193">
        <v>997</v>
      </c>
      <c r="C1012" s="700" t="str" cm="1">
        <f t="array" ref="C1012">IFERROR(
   INDEX('מצבת ורישום גנים'!B:$B,
      SMALL(
         IF(('מצבת ורישום גנים'!$A$3:$A$18000='נתונים כללים (1)'!$C$5),
         ROW('מצבת ורישום גנים'!$A$3:$A$18000)),
      ROW(A997))
   ),
"")</f>
        <v/>
      </c>
      <c r="D1012" s="701" t="str">
        <f>IF(C1012="", "",
   IFERROR(
      IF(VLOOKUP(C1012, 'מצבת ורישום גנים'!B:H,7, FALSE) =$D$3,
         VLOOKUP(C1012,'מצבת ורישום גנים'!B:D, 3, FALSE),
         "המוסד לא קיים ברשות"),
   "המוסד לא קיים"))</f>
        <v/>
      </c>
      <c r="E1012" s="702" t="str">
        <f>IFERROR(VLOOKUP(C1012,'מצבת ורישום גנים'!B:G,6,0),"")</f>
        <v/>
      </c>
      <c r="F1012" s="702" t="str">
        <f>IFERROR(VLOOKUP(C:C,'מצבת ורישום גנים'!B:I,8,0),"  ")</f>
        <v xml:space="preserve">  </v>
      </c>
      <c r="G1012" s="702" t="str">
        <f>IFERROR(VLOOKUP(C:C,'מצבת ורישום גנים'!B:H,4,0),"")</f>
        <v/>
      </c>
      <c r="H1012" s="702" t="str">
        <f>IFERROR(VLOOKUP(C:C,'מצבת ורישום גנים'!B:H,5,0),"")</f>
        <v/>
      </c>
      <c r="I1012" s="154"/>
      <c r="J1012" s="154"/>
    </row>
    <row r="1013" spans="2:10" ht="15" x14ac:dyDescent="0.25">
      <c r="B1013" s="193">
        <v>998</v>
      </c>
      <c r="C1013" s="700" t="str" cm="1">
        <f t="array" ref="C1013">IFERROR(
   INDEX('מצבת ורישום גנים'!B:$B,
      SMALL(
         IF(('מצבת ורישום גנים'!$A$3:$A$18000='נתונים כללים (1)'!$C$5),
         ROW('מצבת ורישום גנים'!$A$3:$A$18000)),
      ROW(A998))
   ),
"")</f>
        <v/>
      </c>
      <c r="D1013" s="701" t="str">
        <f>IF(C1013="", "",
   IFERROR(
      IF(VLOOKUP(C1013, 'מצבת ורישום גנים'!B:H,7, FALSE) =$D$3,
         VLOOKUP(C1013,'מצבת ורישום גנים'!B:D, 3, FALSE),
         "המוסד לא קיים ברשות"),
   "המוסד לא קיים"))</f>
        <v/>
      </c>
      <c r="E1013" s="702" t="str">
        <f>IFERROR(VLOOKUP(C1013,'מצבת ורישום גנים'!B:G,6,0),"")</f>
        <v/>
      </c>
      <c r="F1013" s="702" t="str">
        <f>IFERROR(VLOOKUP(C:C,'מצבת ורישום גנים'!B:I,8,0),"  ")</f>
        <v xml:space="preserve">  </v>
      </c>
      <c r="G1013" s="702" t="str">
        <f>IFERROR(VLOOKUP(C:C,'מצבת ורישום גנים'!B:H,4,0),"")</f>
        <v/>
      </c>
      <c r="H1013" s="702" t="str">
        <f>IFERROR(VLOOKUP(C:C,'מצבת ורישום גנים'!B:H,5,0),"")</f>
        <v/>
      </c>
      <c r="I1013" s="154"/>
      <c r="J1013" s="154"/>
    </row>
    <row r="1014" spans="2:10" ht="15" x14ac:dyDescent="0.25">
      <c r="B1014" s="193">
        <v>999</v>
      </c>
      <c r="C1014" s="700" t="str" cm="1">
        <f t="array" ref="C1014">IFERROR(
   INDEX('מצבת ורישום גנים'!B:$B,
      SMALL(
         IF(('מצבת ורישום גנים'!$A$3:$A$18000='נתונים כללים (1)'!$C$5),
         ROW('מצבת ורישום גנים'!$A$3:$A$18000)),
      ROW(A999))
   ),
"")</f>
        <v/>
      </c>
      <c r="D1014" s="701" t="str">
        <f>IF(C1014="", "",
   IFERROR(
      IF(VLOOKUP(C1014, 'מצבת ורישום גנים'!B:H,7, FALSE) =$D$3,
         VLOOKUP(C1014,'מצבת ורישום גנים'!B:D, 3, FALSE),
         "המוסד לא קיים ברשות"),
   "המוסד לא קיים"))</f>
        <v/>
      </c>
      <c r="E1014" s="702" t="str">
        <f>IFERROR(VLOOKUP(C1014,'מצבת ורישום גנים'!B:G,6,0),"")</f>
        <v/>
      </c>
      <c r="F1014" s="702" t="str">
        <f>IFERROR(VLOOKUP(C:C,'מצבת ורישום גנים'!B:I,8,0),"  ")</f>
        <v xml:space="preserve">  </v>
      </c>
      <c r="G1014" s="702" t="str">
        <f>IFERROR(VLOOKUP(C:C,'מצבת ורישום גנים'!B:H,4,0),"")</f>
        <v/>
      </c>
      <c r="H1014" s="702" t="str">
        <f>IFERROR(VLOOKUP(C:C,'מצבת ורישום גנים'!B:H,5,0),"")</f>
        <v/>
      </c>
      <c r="I1014" s="154"/>
      <c r="J1014" s="154"/>
    </row>
    <row r="1015" spans="2:10" ht="15.75" thickBot="1" x14ac:dyDescent="0.3">
      <c r="B1015" s="194">
        <v>1000</v>
      </c>
      <c r="C1015" s="700" t="str" cm="1">
        <f t="array" ref="C1015">IFERROR(
   INDEX('מצבת ורישום גנים'!B:$B,
      SMALL(
         IF(('מצבת ורישום גנים'!$A$3:$A$18000='נתונים כללים (1)'!$C$5),
         ROW('מצבת ורישום גנים'!$A$3:$A$18000)),
      ROW(A1000))
   ),
"")</f>
        <v/>
      </c>
      <c r="D1015" s="701" t="str">
        <f>IF(C1015="", "",
   IFERROR(
      IF(VLOOKUP(C1015, 'מצבת ורישום גנים'!B:H,7, FALSE) =$D$3,
         VLOOKUP(C1015,'מצבת ורישום גנים'!B:D, 3, FALSE),
         "המוסד לא קיים ברשות"),
   "המוסד לא קיים"))</f>
        <v/>
      </c>
      <c r="E1015" s="702" t="str">
        <f>IFERROR(VLOOKUP(C1015,'מצבת ורישום גנים'!B:G,6,0),"")</f>
        <v/>
      </c>
      <c r="F1015" s="703" t="str">
        <f>IFERROR(VLOOKUP(C:C,'מצבת ורישום גנים'!B:I,8,0),"  ")</f>
        <v xml:space="preserve">  </v>
      </c>
      <c r="G1015" s="702" t="str">
        <f>IFERROR(VLOOKUP(C:C,'מצבת ורישום גנים'!B:H,4,0),"")</f>
        <v/>
      </c>
      <c r="H1015" s="702" t="str">
        <f>IFERROR(VLOOKUP(C:C,'מצבת ורישום גנים'!B:H,5,0),"")</f>
        <v/>
      </c>
      <c r="I1015" s="154"/>
      <c r="J1015" s="154"/>
    </row>
    <row r="1016" spans="2:10" x14ac:dyDescent="0.2">
      <c r="C1016" s="12"/>
    </row>
    <row r="1017" spans="2:10" x14ac:dyDescent="0.2">
      <c r="C1017" s="12"/>
    </row>
    <row r="1018" spans="2:10" x14ac:dyDescent="0.2">
      <c r="C1018" s="12"/>
    </row>
    <row r="1019" spans="2:10" x14ac:dyDescent="0.2">
      <c r="C1019" s="12"/>
    </row>
    <row r="1020" spans="2:10" x14ac:dyDescent="0.2">
      <c r="C1020" s="12"/>
    </row>
    <row r="1021" spans="2:10" x14ac:dyDescent="0.2">
      <c r="C1021" s="12"/>
    </row>
    <row r="1022" spans="2:10" x14ac:dyDescent="0.2">
      <c r="C1022" s="12"/>
    </row>
    <row r="1023" spans="2:10" x14ac:dyDescent="0.2">
      <c r="C1023" s="12"/>
    </row>
    <row r="1024" spans="2:10" x14ac:dyDescent="0.2">
      <c r="C1024" s="12"/>
    </row>
    <row r="1025" spans="3:3" x14ac:dyDescent="0.2">
      <c r="C1025" s="12"/>
    </row>
    <row r="1026" spans="3:3" x14ac:dyDescent="0.2">
      <c r="C1026" s="12"/>
    </row>
    <row r="1027" spans="3:3" x14ac:dyDescent="0.2">
      <c r="C1027" s="12"/>
    </row>
    <row r="1028" spans="3:3" x14ac:dyDescent="0.2">
      <c r="C1028" s="12"/>
    </row>
    <row r="1029" spans="3:3" x14ac:dyDescent="0.2">
      <c r="C1029" s="12"/>
    </row>
    <row r="1030" spans="3:3" x14ac:dyDescent="0.2">
      <c r="C1030" s="12"/>
    </row>
    <row r="1031" spans="3:3" x14ac:dyDescent="0.2">
      <c r="C1031" s="12"/>
    </row>
    <row r="1032" spans="3:3" x14ac:dyDescent="0.2">
      <c r="C1032" s="12"/>
    </row>
    <row r="1033" spans="3:3" x14ac:dyDescent="0.2">
      <c r="C1033" s="12"/>
    </row>
    <row r="1034" spans="3:3" x14ac:dyDescent="0.2">
      <c r="C1034" s="12"/>
    </row>
    <row r="1035" spans="3:3" x14ac:dyDescent="0.2">
      <c r="C1035" s="12"/>
    </row>
    <row r="1036" spans="3:3" x14ac:dyDescent="0.2">
      <c r="C1036" s="12"/>
    </row>
    <row r="1037" spans="3:3" x14ac:dyDescent="0.2">
      <c r="C1037" s="12"/>
    </row>
    <row r="1038" spans="3:3" x14ac:dyDescent="0.2">
      <c r="C1038" s="12"/>
    </row>
    <row r="1039" spans="3:3" x14ac:dyDescent="0.2">
      <c r="C1039" s="12"/>
    </row>
    <row r="1040" spans="3:3" x14ac:dyDescent="0.2">
      <c r="C1040" s="12"/>
    </row>
    <row r="1041" spans="3:3" x14ac:dyDescent="0.2">
      <c r="C1041" s="12"/>
    </row>
    <row r="1042" spans="3:3" x14ac:dyDescent="0.2">
      <c r="C1042" s="12"/>
    </row>
    <row r="1043" spans="3:3" x14ac:dyDescent="0.2">
      <c r="C1043" s="12"/>
    </row>
    <row r="1044" spans="3:3" x14ac:dyDescent="0.2">
      <c r="C1044" s="12"/>
    </row>
    <row r="1045" spans="3:3" x14ac:dyDescent="0.2">
      <c r="C1045" s="12"/>
    </row>
    <row r="1046" spans="3:3" x14ac:dyDescent="0.2">
      <c r="C1046" s="12"/>
    </row>
    <row r="1047" spans="3:3" x14ac:dyDescent="0.2">
      <c r="C1047" s="12"/>
    </row>
    <row r="1048" spans="3:3" x14ac:dyDescent="0.2">
      <c r="C1048" s="12"/>
    </row>
    <row r="1049" spans="3:3" x14ac:dyDescent="0.2">
      <c r="C1049" s="12"/>
    </row>
    <row r="1050" spans="3:3" x14ac:dyDescent="0.2">
      <c r="C1050" s="12"/>
    </row>
    <row r="1051" spans="3:3" x14ac:dyDescent="0.2">
      <c r="C1051" s="12"/>
    </row>
    <row r="1052" spans="3:3" x14ac:dyDescent="0.2">
      <c r="C1052" s="12"/>
    </row>
    <row r="1053" spans="3:3" x14ac:dyDescent="0.2">
      <c r="C1053" s="12"/>
    </row>
    <row r="1054" spans="3:3" x14ac:dyDescent="0.2">
      <c r="C1054" s="12"/>
    </row>
    <row r="1055" spans="3:3" x14ac:dyDescent="0.2">
      <c r="C1055" s="12"/>
    </row>
    <row r="1056" spans="3:3" x14ac:dyDescent="0.2">
      <c r="C1056" s="12"/>
    </row>
    <row r="1057" spans="3:3" x14ac:dyDescent="0.2">
      <c r="C1057" s="12"/>
    </row>
    <row r="1058" spans="3:3" x14ac:dyDescent="0.2">
      <c r="C1058" s="12"/>
    </row>
    <row r="1059" spans="3:3" x14ac:dyDescent="0.2">
      <c r="C1059" s="12"/>
    </row>
  </sheetData>
  <sheetProtection algorithmName="SHA-512" hashValue="3HJb9een2vvJ4jt8XSRK/G/N2a41BdbGKr5FvxzhtETtIqOAM7QORUL4n08V1TosM1AELhn/iIaJdXRJsocJuA==" saltValue="tHF5C/QBU2tuQhhTiLMi0Q==" spinCount="100000" sheet="1" objects="1" scenarios="1"/>
  <customSheetViews>
    <customSheetView guid="{10DC47B7-F418-4621-94A4-813C63778E1D}" fitToPage="1" showAutoFilter="1" topLeftCell="A10">
      <selection activeCell="M29" sqref="M29"/>
      <pageMargins left="0.51181102362204722" right="0.51181102362204722" top="0.31496062992125984" bottom="0.35433070866141736" header="7.874015748031496E-2" footer="0.19685039370078741"/>
      <pageSetup paperSize="9" scale="79" fitToHeight="3" orientation="portrait" horizontalDpi="4294967293" verticalDpi="4294967293" r:id="rId1"/>
      <headerFooter>
        <oddHeader>&amp;L&amp;12&amp;U&amp;A</oddHeader>
        <oddFooter>&amp;C&amp;14- 2 -</oddFooter>
      </headerFooter>
      <autoFilter ref="B18:I219" xr:uid="{0D1484F5-63D9-4B4A-A65E-A757E6BF0ADB}"/>
    </customSheetView>
    <customSheetView guid="{2321E7B2-D983-430D-A5D2-D2506D312635}" showPageBreaks="1" fitToPage="1" printArea="1" showAutoFilter="1">
      <selection activeCell="F11" sqref="F11"/>
      <pageMargins left="0.51181102362204722" right="0.51181102362204722" top="0.31496062992125984" bottom="0.35433070866141736" header="7.874015748031496E-2" footer="0.19685039370078741"/>
      <pageSetup paperSize="9" scale="79" fitToHeight="3" orientation="portrait" horizontalDpi="4294967293" verticalDpi="4294967293" r:id="rId2"/>
      <headerFooter>
        <oddHeader>&amp;L&amp;12&amp;U&amp;A</oddHeader>
        <oddFooter>&amp;C&amp;14- 2 -</oddFooter>
      </headerFooter>
      <autoFilter ref="B18:I219" xr:uid="{A5CF8DE3-0E39-40E1-AFD7-050286BD7391}"/>
    </customSheetView>
    <customSheetView guid="{A602925B-AE37-49FF-960D-EBDB8116F991}" fitToPage="1" showAutoFilter="1" topLeftCell="A5">
      <selection activeCell="C26" sqref="C26"/>
      <pageMargins left="0.51181102362204722" right="0.51181102362204722" top="0.31496062992125984" bottom="0.35433070866141736" header="7.874015748031496E-2" footer="0.19685039370078741"/>
      <pageSetup paperSize="9" scale="79" fitToHeight="3" orientation="portrait" horizontalDpi="4294967293" verticalDpi="4294967293" r:id="rId3"/>
      <headerFooter>
        <oddHeader>&amp;L&amp;12&amp;U&amp;A</oddHeader>
        <oddFooter>&amp;C&amp;14- 2 -</oddFooter>
      </headerFooter>
      <autoFilter ref="B18:I219" xr:uid="{1B88E61B-03C6-46DA-997E-2CE35D3B18A1}"/>
    </customSheetView>
  </customSheetViews>
  <mergeCells count="1">
    <mergeCell ref="B9:C10"/>
  </mergeCells>
  <phoneticPr fontId="0" type="noConversion"/>
  <conditionalFormatting sqref="D16:D1015">
    <cfRule type="containsText" dxfId="45" priority="13" operator="containsText" text="לא קיים">
      <formula>NOT(ISERROR(SEARCH("לא קיים",D16)))</formula>
    </cfRule>
  </conditionalFormatting>
  <conditionalFormatting sqref="E1:E1048576">
    <cfRule type="containsText" dxfId="44" priority="9" operator="containsText" text="אינו במעמד">
      <formula>NOT(ISERROR(SEARCH("אינו במעמד",E1)))</formula>
    </cfRule>
  </conditionalFormatting>
  <conditionalFormatting sqref="G10:G11">
    <cfRule type="containsText" dxfId="43" priority="11" operator="containsText" text="יש להסביר את השינוי">
      <formula>NOT(ISERROR(SEARCH("יש להסביר את השינוי",G10)))</formula>
    </cfRule>
  </conditionalFormatting>
  <conditionalFormatting sqref="I16:J1015">
    <cfRule type="cellIs" dxfId="42" priority="15" operator="equal">
      <formula>"לא תקין"</formula>
    </cfRule>
  </conditionalFormatting>
  <conditionalFormatting sqref="G12:H13">
    <cfRule type="containsText" dxfId="41" priority="3" operator="containsText" text="אינו במעמד">
      <formula>NOT(ISERROR(SEARCH("אינו במעמד",G12)))</formula>
    </cfRule>
  </conditionalFormatting>
  <conditionalFormatting sqref="F4">
    <cfRule type="containsText" dxfId="40" priority="2" operator="containsText" text="אינו במעמד">
      <formula>NOT(ISERROR(SEARCH("אינו במעמד",F4)))</formula>
    </cfRule>
  </conditionalFormatting>
  <conditionalFormatting sqref="G9">
    <cfRule type="containsText" dxfId="39" priority="1" operator="containsText" text="יש להסביר את השינוי">
      <formula>NOT(ISERROR(SEARCH("יש להסביר את השינוי",G9)))</formula>
    </cfRule>
  </conditionalFormatting>
  <dataValidations count="2">
    <dataValidation type="custom" operator="greaterThan" allowBlank="1" showInputMessage="1" showErrorMessage="1" error="יש לבדוק אם-_x000a_1. סמל הגן כבר קיים._x000a_2. סמל הגן תקין._x000a_" sqref="F16:F1015" xr:uid="{00000000-0002-0000-0700-000000000000}">
      <formula1>AND(COUNTIF($C$16:$C$1015,$C16)&lt;=1,$C16&gt;0)</formula1>
    </dataValidation>
    <dataValidation type="list" showDropDown="1" showInputMessage="1" showErrorMessage="1" sqref="F16:F1015" xr:uid="{00000000-0002-0000-0700-000001000000}">
      <formula1>מעמד</formula1>
    </dataValidation>
  </dataValidations>
  <hyperlinks>
    <hyperlink ref="A1" location="'תוכן העניינים'!A16" tooltip="קישור להנחיות למילוי" display="הנחיות למילוי" xr:uid="{41E84198-901E-493E-8C25-64FD7140B667}"/>
  </hyperlinks>
  <pageMargins left="0.51181102362204722" right="0.51181102362204722" top="0.31496062992125984" bottom="0.35433070866141736" header="7.874015748031496E-2" footer="0.19685039370078741"/>
  <pageSetup paperSize="9" scale="15" fitToHeight="3" orientation="portrait" horizontalDpi="4294967293" verticalDpi="4294967293" r:id="rId4"/>
  <headerFooter>
    <oddHeader>&amp;L&amp;12&amp;U&amp;A</oddHeader>
    <oddFooter>&amp;C&amp;14- 2 -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גיליון5">
    <tabColor rgb="FF66FFFF"/>
    <pageSetUpPr fitToPage="1"/>
  </sheetPr>
  <dimension ref="A1:T1017"/>
  <sheetViews>
    <sheetView showGridLines="0" rightToLeft="1" workbookViewId="0">
      <selection activeCell="M18" sqref="M18"/>
    </sheetView>
  </sheetViews>
  <sheetFormatPr defaultColWidth="9.125" defaultRowHeight="14.25" x14ac:dyDescent="0.2"/>
  <cols>
    <col min="1" max="1" width="13" style="12" customWidth="1"/>
    <col min="2" max="2" width="9.75" style="12" customWidth="1"/>
    <col min="3" max="3" width="13.875" style="12" customWidth="1"/>
    <col min="4" max="4" width="14.75" style="161" customWidth="1"/>
    <col min="5" max="5" width="14.125" style="160" customWidth="1"/>
    <col min="6" max="6" width="10.5" style="160" customWidth="1"/>
    <col min="7" max="7" width="11" style="160" customWidth="1"/>
    <col min="8" max="8" width="11.125" style="160" customWidth="1"/>
    <col min="9" max="9" width="10.25" style="161" bestFit="1" customWidth="1"/>
    <col min="10" max="10" width="9.75" style="851" customWidth="1"/>
    <col min="11" max="11" width="24.25" style="880" hidden="1" customWidth="1"/>
    <col min="12" max="12" width="16.5" style="13" customWidth="1"/>
    <col min="13" max="13" width="18.875" style="12" customWidth="1"/>
    <col min="14" max="14" width="18.875" style="851" customWidth="1"/>
    <col min="15" max="15" width="25" style="12" customWidth="1"/>
    <col min="16" max="16" width="25" style="12" bestFit="1" customWidth="1"/>
    <col min="17" max="17" width="27.375" style="393" hidden="1" customWidth="1"/>
    <col min="18" max="18" width="9.125" style="393" hidden="1" customWidth="1"/>
    <col min="19" max="16384" width="9.125" style="12"/>
  </cols>
  <sheetData>
    <row r="1" spans="1:18" s="123" customFormat="1" ht="21" thickBot="1" x14ac:dyDescent="0.35">
      <c r="A1" s="714" t="s">
        <v>8568</v>
      </c>
      <c r="C1" s="122"/>
      <c r="E1" s="15" t="s">
        <v>8509</v>
      </c>
      <c r="G1" s="11"/>
      <c r="J1" s="850"/>
      <c r="K1" s="884" t="s">
        <v>7402</v>
      </c>
      <c r="L1" s="155"/>
      <c r="N1" s="850"/>
      <c r="Q1" s="876" t="s">
        <v>7402</v>
      </c>
      <c r="R1" s="876" t="s">
        <v>7402</v>
      </c>
    </row>
    <row r="2" spans="1:18" s="123" customFormat="1" ht="21" thickBot="1" x14ac:dyDescent="0.35">
      <c r="C2" s="122"/>
      <c r="D2" s="15"/>
      <c r="E2" s="122"/>
      <c r="G2" s="11"/>
      <c r="J2" s="850"/>
      <c r="L2" s="877" t="str">
        <f>IF(AND(L3="",L4="",L5="",L6="")," ","שגיאות בגיליון:")</f>
        <v xml:space="preserve"> </v>
      </c>
      <c r="N2" s="850"/>
      <c r="Q2" s="525" t="s">
        <v>10438</v>
      </c>
      <c r="R2" s="526">
        <v>0</v>
      </c>
    </row>
    <row r="3" spans="1:18" ht="19.5" customHeight="1" thickBot="1" x14ac:dyDescent="0.35">
      <c r="C3" s="156" t="s">
        <v>17</v>
      </c>
      <c r="D3" s="12"/>
      <c r="E3" s="157">
        <f>'נתונים כללים (1)'!$C$5</f>
        <v>0</v>
      </c>
      <c r="F3" s="158"/>
      <c r="G3" s="159"/>
      <c r="L3" s="878" t="str">
        <f>IF(G11&lt;D11,CONCATENATE("דווחו ",G11," גנים, מתוך  ",D11," גנים שנרשמו."),"")</f>
        <v/>
      </c>
      <c r="Q3" s="875" t="s">
        <v>10436</v>
      </c>
      <c r="R3" s="526">
        <v>6</v>
      </c>
    </row>
    <row r="4" spans="1:18" s="127" customFormat="1" ht="19.5" thickBot="1" x14ac:dyDescent="0.35">
      <c r="C4" s="21" t="s">
        <v>80</v>
      </c>
      <c r="E4" s="130" t="s">
        <v>40</v>
      </c>
      <c r="J4" s="852"/>
      <c r="L4" s="878" t="str" cm="1">
        <f t="array" ref="L4">IF(SUMPRODUCT((COUNTIF(B18:B1000,B18:B1000)&gt;1)/IF(B18:B1000="",1,COUNTIF(B18:B1000,B18:B1000)))&gt;0,CONCATENATE("קיימים ",SUMPRODUCT((COUNTIF(B18:B1000,B18:B1000)&gt;1)/IF(B18:B1000="",1,COUNTIF(B18:B1000,B18:B1000)))," מוסדות שמופיעים יותר מפעם אחת בדיווח."),"")</f>
        <v/>
      </c>
      <c r="N4" s="852"/>
      <c r="Q4" s="512"/>
      <c r="R4" s="512"/>
    </row>
    <row r="5" spans="1:18" s="131" customFormat="1" ht="19.5" thickBot="1" x14ac:dyDescent="0.35">
      <c r="C5" s="28" t="s">
        <v>7</v>
      </c>
      <c r="D5" s="15"/>
      <c r="E5" s="128" t="str">
        <f>'נתונים כללים (1)'!$C$6</f>
        <v/>
      </c>
      <c r="J5" s="853"/>
      <c r="L5" s="878" t="str">
        <f>IF(SUM($R$18:$R$1000)&gt;0,CONCATENATE("קיימים ",SUM($R$18:$R$1000)," מוסדות בהם לא מולאו נתונים לגבי מספר התלמידים שהשתתפו בתוכנית."),"")</f>
        <v/>
      </c>
      <c r="N5" s="853"/>
      <c r="Q5" s="513"/>
      <c r="R5" s="513"/>
    </row>
    <row r="6" spans="1:18" ht="13.5" customHeight="1" x14ac:dyDescent="0.3">
      <c r="B6" s="133"/>
      <c r="C6" s="163"/>
      <c r="L6" s="878" t="str">
        <f>IF(SUM($Q$18:$Q$1000)&gt;0,CONCATENATE("קיימים ",SUM($Q$18:$Q$1000)," מוסדות בהם לא מולאו נתונים לגבי תקופת הפעילות."),"")</f>
        <v/>
      </c>
    </row>
    <row r="7" spans="1:18" s="13" customFormat="1" ht="18.75" x14ac:dyDescent="0.3">
      <c r="B7" s="133"/>
      <c r="D7" s="164"/>
      <c r="E7" s="164"/>
      <c r="F7" s="164"/>
      <c r="G7" s="164" t="s">
        <v>60</v>
      </c>
      <c r="H7" s="164"/>
      <c r="I7" s="164"/>
      <c r="J7" s="854"/>
      <c r="K7" s="879"/>
      <c r="N7" s="854"/>
      <c r="Q7" s="514"/>
      <c r="R7" s="514"/>
    </row>
    <row r="8" spans="1:18" s="13" customFormat="1" ht="15" x14ac:dyDescent="0.25">
      <c r="A8" s="165"/>
      <c r="B8" s="166"/>
      <c r="C8" s="163"/>
      <c r="D8" s="161"/>
      <c r="E8" s="160"/>
      <c r="F8" s="160"/>
      <c r="G8" s="160"/>
      <c r="H8" s="160"/>
      <c r="I8" s="161"/>
      <c r="J8" s="854"/>
      <c r="K8" s="879"/>
      <c r="N8" s="854"/>
      <c r="Q8" s="514"/>
      <c r="R8" s="514"/>
    </row>
    <row r="9" spans="1:18" s="167" customFormat="1" ht="15" customHeight="1" x14ac:dyDescent="0.25">
      <c r="D9" s="357"/>
      <c r="E9" s="940" t="s">
        <v>7406</v>
      </c>
      <c r="F9" s="941"/>
      <c r="G9" s="942" t="s">
        <v>6584</v>
      </c>
      <c r="H9" s="943"/>
      <c r="I9" s="943"/>
      <c r="J9" s="949" t="s">
        <v>8659</v>
      </c>
      <c r="K9" s="949"/>
      <c r="L9" s="949"/>
      <c r="M9" s="949"/>
      <c r="N9" s="949"/>
      <c r="Q9" s="527"/>
      <c r="R9" s="527"/>
    </row>
    <row r="10" spans="1:18" s="170" customFormat="1" ht="38.25" customHeight="1" x14ac:dyDescent="0.25">
      <c r="A10" s="168"/>
      <c r="B10" s="169"/>
      <c r="C10" s="338" t="s">
        <v>8</v>
      </c>
      <c r="D10" s="360" t="s">
        <v>7404</v>
      </c>
      <c r="E10" s="358" t="s">
        <v>7405</v>
      </c>
      <c r="F10" s="358" t="s">
        <v>27</v>
      </c>
      <c r="G10" s="350" t="s">
        <v>7401</v>
      </c>
      <c r="H10" s="349" t="s">
        <v>7408</v>
      </c>
      <c r="I10" s="349" t="s">
        <v>59</v>
      </c>
      <c r="J10" s="855" t="s">
        <v>8658</v>
      </c>
      <c r="K10" s="515"/>
      <c r="L10" s="350" t="s">
        <v>10426</v>
      </c>
      <c r="M10" s="350" t="s">
        <v>10425</v>
      </c>
      <c r="N10" s="350" t="s">
        <v>8660</v>
      </c>
      <c r="O10" s="522"/>
      <c r="P10" s="938"/>
      <c r="Q10" s="515"/>
      <c r="R10" s="515"/>
    </row>
    <row r="11" spans="1:18" s="170" customFormat="1" ht="15" customHeight="1" x14ac:dyDescent="0.25">
      <c r="A11" s="168"/>
      <c r="D11" s="361">
        <f>'גנים - מצבת והרשמה  (4)'!E10</f>
        <v>0</v>
      </c>
      <c r="E11" s="171">
        <f>COUNTIF(E18:E1017,"&gt;0")</f>
        <v>0</v>
      </c>
      <c r="F11" s="172">
        <f>SUM(E18:E1017)</f>
        <v>0</v>
      </c>
      <c r="G11" s="172">
        <f>COUNTIF(F18:F1017,"&gt;0")</f>
        <v>0</v>
      </c>
      <c r="H11" s="172">
        <f>SUM(F18:F1017)</f>
        <v>0</v>
      </c>
      <c r="I11" s="172">
        <f>SUM(G18:G1017)</f>
        <v>0</v>
      </c>
      <c r="J11" s="361">
        <f>COUNTIFS(J18:J1017,"&lt;7",J18:J1017,"&gt;0")</f>
        <v>0</v>
      </c>
      <c r="K11" s="515"/>
      <c r="L11" s="362">
        <f>SUM(M18:M1017)</f>
        <v>0</v>
      </c>
      <c r="M11" s="362">
        <f>ROUND(L11/7,0)</f>
        <v>0</v>
      </c>
      <c r="N11" s="362">
        <f>SUM(N18:N1017)</f>
        <v>0</v>
      </c>
      <c r="P11" s="938"/>
      <c r="Q11" s="515"/>
      <c r="R11" s="515"/>
    </row>
    <row r="12" spans="1:18" s="20" customFormat="1" ht="15.75" x14ac:dyDescent="0.25">
      <c r="A12" s="12"/>
      <c r="B12" s="12"/>
      <c r="C12" s="12"/>
      <c r="D12" s="12"/>
      <c r="E12" s="12"/>
      <c r="F12" s="12"/>
      <c r="G12" s="12"/>
      <c r="H12" s="12"/>
      <c r="I12" s="12"/>
      <c r="J12" s="851"/>
      <c r="K12" s="393"/>
      <c r="L12" s="12"/>
      <c r="M12" s="12"/>
      <c r="N12" s="851"/>
      <c r="O12" s="12"/>
      <c r="Q12" s="516"/>
      <c r="R12" s="516"/>
    </row>
    <row r="13" spans="1:18" s="20" customFormat="1" ht="15.75" x14ac:dyDescent="0.25">
      <c r="A13" s="12"/>
      <c r="B13" s="948" t="s">
        <v>10422</v>
      </c>
      <c r="C13" s="948"/>
      <c r="D13" s="948"/>
      <c r="E13" s="948"/>
      <c r="F13" s="948"/>
      <c r="G13" s="948"/>
      <c r="H13" s="948"/>
      <c r="I13" s="948"/>
      <c r="J13" s="851"/>
      <c r="K13" s="393"/>
      <c r="L13" s="359"/>
      <c r="M13" s="12"/>
      <c r="N13" s="851"/>
      <c r="O13" s="12"/>
      <c r="Q13" s="516"/>
      <c r="R13" s="516"/>
    </row>
    <row r="14" spans="1:18" s="13" customFormat="1" ht="15.75" x14ac:dyDescent="0.25">
      <c r="A14" s="165"/>
      <c r="C14" s="173" t="s">
        <v>28</v>
      </c>
      <c r="D14" s="31"/>
      <c r="E14" s="174"/>
      <c r="F14" s="160"/>
      <c r="G14" s="160"/>
      <c r="H14" s="160"/>
      <c r="I14" s="161"/>
      <c r="J14" s="854"/>
      <c r="K14" s="879"/>
      <c r="N14" s="854"/>
      <c r="Q14" s="514"/>
      <c r="R14" s="514"/>
    </row>
    <row r="15" spans="1:18" ht="15" x14ac:dyDescent="0.25">
      <c r="A15" s="165"/>
      <c r="B15" s="166"/>
      <c r="C15" s="163"/>
      <c r="H15" s="161"/>
      <c r="L15" s="160"/>
    </row>
    <row r="16" spans="1:18" s="167" customFormat="1" ht="15" x14ac:dyDescent="0.25">
      <c r="B16" s="945" t="s">
        <v>8565</v>
      </c>
      <c r="C16" s="946"/>
      <c r="D16" s="946"/>
      <c r="E16" s="947"/>
      <c r="F16" s="944" t="s">
        <v>6584</v>
      </c>
      <c r="G16" s="944"/>
      <c r="H16" s="849" t="s">
        <v>8656</v>
      </c>
      <c r="I16" s="849"/>
      <c r="J16" s="856"/>
      <c r="K16" s="881"/>
      <c r="L16" s="849"/>
      <c r="M16" s="867"/>
      <c r="N16" s="867" t="s">
        <v>8661</v>
      </c>
      <c r="O16" s="939" t="s">
        <v>8017</v>
      </c>
      <c r="P16" s="939"/>
      <c r="Q16" s="528"/>
      <c r="R16" s="528"/>
    </row>
    <row r="17" spans="1:20" s="138" customFormat="1" ht="60" x14ac:dyDescent="0.25">
      <c r="A17" s="175" t="s">
        <v>1</v>
      </c>
      <c r="B17" s="530" t="s">
        <v>8014</v>
      </c>
      <c r="C17" s="530" t="s">
        <v>8566</v>
      </c>
      <c r="D17" s="363" t="s">
        <v>72</v>
      </c>
      <c r="E17" s="529" t="s">
        <v>7403</v>
      </c>
      <c r="F17" s="529" t="s">
        <v>6565</v>
      </c>
      <c r="G17" s="529" t="s">
        <v>62</v>
      </c>
      <c r="H17" s="529" t="s">
        <v>82</v>
      </c>
      <c r="I17" s="529" t="s">
        <v>83</v>
      </c>
      <c r="J17" s="363" t="s">
        <v>74</v>
      </c>
      <c r="K17" s="882" t="s">
        <v>8657</v>
      </c>
      <c r="L17" s="363" t="s">
        <v>10424</v>
      </c>
      <c r="M17" s="363" t="s">
        <v>10437</v>
      </c>
      <c r="N17" s="869" t="s">
        <v>7407</v>
      </c>
      <c r="O17" s="363" t="s">
        <v>10440</v>
      </c>
      <c r="P17" s="363" t="s">
        <v>10441</v>
      </c>
      <c r="Q17" s="524" t="s">
        <v>8016</v>
      </c>
      <c r="R17" s="712" t="s">
        <v>8567</v>
      </c>
      <c r="T17" s="167"/>
    </row>
    <row r="18" spans="1:20" ht="15" x14ac:dyDescent="0.25">
      <c r="A18" s="702">
        <v>1</v>
      </c>
      <c r="B18" s="707"/>
      <c r="C18" s="707"/>
      <c r="D18" s="704" t="str">
        <f>IFERROR(VLOOKUP($B18,'גנים - מצבת והרשמה  (4)'!$C$16:$G$807,2,0),0)</f>
        <v>המוסד לא קיים</v>
      </c>
      <c r="E18" s="704">
        <f>SUMIF('גנים - מצבת והרשמה  (4)'!$F$15:$F$996,'גנים - דוח ביצוע  (5)'!B18,'גנים - מצבת והרשמה  (4)'!$H$15:$H$996)</f>
        <v>0</v>
      </c>
      <c r="F18" s="707"/>
      <c r="G18" s="707"/>
      <c r="H18" s="708"/>
      <c r="I18" s="708"/>
      <c r="J18" s="991">
        <f>MIN(NETWORKDAYS.INTL(H18,I18,7),7)</f>
        <v>0</v>
      </c>
      <c r="K18" s="883" t="str">
        <f t="shared" ref="K18:K81" si="0">IF(B18&gt;0,IF(J18&lt;$R$3,"תקופת הפעילות נמוכה מהתקופה הנדרשת, ועל כן המוסד אינו זכאי לתקצוב","תקין"),"")</f>
        <v/>
      </c>
      <c r="L18" s="711"/>
      <c r="M18" s="868">
        <f>IF(OR($R$2=0,K18="תקין"),ROUND(IF(J18=6,(7-J18)*MIN(E18,F18),0),0),0)</f>
        <v>0</v>
      </c>
      <c r="N18" s="868">
        <f>IF(OR($R$2=0,K18="תקין"),MAX(IF(B18="",0,MIN(F18,E18))-M18/7,0),0)</f>
        <v>0</v>
      </c>
      <c r="O18" s="705" t="str">
        <f t="shared" ref="O18:O81" si="1">IF(IF(B18=0,0,IFERROR(COUNTIF($B$18:$B$1017,B18)," "))&gt;1,"סמל הגן מופיע יותר מפעם אחת",IF(ISBLANK(B18),"","תקין"))</f>
        <v/>
      </c>
      <c r="P18" s="523" t="str">
        <f t="shared" ref="P18:P81" si="2">IF(ISNUMBER(B18),IF(J18&lt;1,"יש למלא מס' ימי פעילות",IF(AND(J18&lt;7,L18=""),"יש למלא סיבה לחוסר ימי פעילות","תקין")),"")</f>
        <v/>
      </c>
      <c r="Q18" s="511">
        <f>IF(LEFT(P18,10)="יש למלא מס",1,0)</f>
        <v>0</v>
      </c>
      <c r="R18" s="511">
        <f t="shared" ref="R18:R81" si="3">IF(B18&gt;0,IF(F18=0,1,0),0)</f>
        <v>0</v>
      </c>
    </row>
    <row r="19" spans="1:20" ht="15" x14ac:dyDescent="0.25">
      <c r="A19" s="702">
        <v>2</v>
      </c>
      <c r="B19" s="664"/>
      <c r="C19" s="664"/>
      <c r="D19" s="706" t="str">
        <f>IFERROR(VLOOKUP($B19,'גנים - מצבת והרשמה  (4)'!$C$16:$G$807,2,0),0)</f>
        <v>המוסד לא קיים</v>
      </c>
      <c r="E19" s="704">
        <f>SUMIF('גנים - מצבת והרשמה  (4)'!$F$15:$F$996,'גנים - דוח ביצוע  (5)'!B19,'גנים - מצבת והרשמה  (4)'!$H$15:$H$996)</f>
        <v>0</v>
      </c>
      <c r="F19" s="664"/>
      <c r="G19" s="664"/>
      <c r="H19" s="708"/>
      <c r="I19" s="708"/>
      <c r="J19" s="991">
        <f t="shared" ref="J19:J82" si="4">MIN(NETWORKDAYS.INTL(H19,I19,7),7)</f>
        <v>0</v>
      </c>
      <c r="K19" s="883" t="str">
        <f t="shared" si="0"/>
        <v/>
      </c>
      <c r="L19" s="711"/>
      <c r="M19" s="868">
        <f t="shared" ref="M19:M82" si="5">IF(OR($R$2=0,K19="תקין"),ROUND(IF(J19=6,(7-J19)*MIN(E19,F19),0),0),0)</f>
        <v>0</v>
      </c>
      <c r="N19" s="868">
        <f t="shared" ref="N19:N82" si="6">IF(OR($R$2=0,K19="תקין"),MAX(IF(B19="",0,MIN(F19,E19))-M19/7,0),0)</f>
        <v>0</v>
      </c>
      <c r="O19" s="705" t="str">
        <f t="shared" si="1"/>
        <v/>
      </c>
      <c r="P19" s="523" t="str">
        <f t="shared" si="2"/>
        <v/>
      </c>
      <c r="Q19" s="511">
        <f t="shared" ref="Q19:Q82" si="7">IF(LEFT(P19,10)="יש למלא מס",1,0)</f>
        <v>0</v>
      </c>
      <c r="R19" s="511">
        <f t="shared" si="3"/>
        <v>0</v>
      </c>
    </row>
    <row r="20" spans="1:20" ht="15" x14ac:dyDescent="0.25">
      <c r="A20" s="702">
        <v>3</v>
      </c>
      <c r="B20" s="664"/>
      <c r="C20" s="664"/>
      <c r="D20" s="706" t="str">
        <f>IFERROR(VLOOKUP($B20,'גנים - מצבת והרשמה  (4)'!$C$16:$G$807,2,0),0)</f>
        <v>המוסד לא קיים</v>
      </c>
      <c r="E20" s="704">
        <f>SUMIF('גנים - מצבת והרשמה  (4)'!$F$15:$F$996,'גנים - דוח ביצוע  (5)'!B20,'גנים - מצבת והרשמה  (4)'!$H$15:$H$996)</f>
        <v>0</v>
      </c>
      <c r="F20" s="664"/>
      <c r="G20" s="664"/>
      <c r="H20" s="708"/>
      <c r="I20" s="708"/>
      <c r="J20" s="991">
        <f t="shared" si="4"/>
        <v>0</v>
      </c>
      <c r="K20" s="883" t="str">
        <f t="shared" si="0"/>
        <v/>
      </c>
      <c r="L20" s="711"/>
      <c r="M20" s="868">
        <f t="shared" si="5"/>
        <v>0</v>
      </c>
      <c r="N20" s="868">
        <f t="shared" si="6"/>
        <v>0</v>
      </c>
      <c r="O20" s="705" t="str">
        <f t="shared" si="1"/>
        <v/>
      </c>
      <c r="P20" s="523" t="str">
        <f t="shared" si="2"/>
        <v/>
      </c>
      <c r="Q20" s="511">
        <f t="shared" si="7"/>
        <v>0</v>
      </c>
      <c r="R20" s="511">
        <f t="shared" si="3"/>
        <v>0</v>
      </c>
    </row>
    <row r="21" spans="1:20" ht="15" x14ac:dyDescent="0.25">
      <c r="A21" s="702">
        <v>4</v>
      </c>
      <c r="B21" s="681"/>
      <c r="C21" s="681"/>
      <c r="D21" s="706" t="str">
        <f>IFERROR(VLOOKUP($B21,'גנים - מצבת והרשמה  (4)'!$C$16:$G$807,2,0),0)</f>
        <v>המוסד לא קיים</v>
      </c>
      <c r="E21" s="704">
        <f>SUMIF('גנים - מצבת והרשמה  (4)'!$F$15:$F$996,'גנים - דוח ביצוע  (5)'!B21,'גנים - מצבת והרשמה  (4)'!$H$15:$H$996)</f>
        <v>0</v>
      </c>
      <c r="F21" s="664"/>
      <c r="G21" s="664"/>
      <c r="H21" s="708"/>
      <c r="I21" s="708"/>
      <c r="J21" s="991">
        <f t="shared" si="4"/>
        <v>0</v>
      </c>
      <c r="K21" s="883" t="str">
        <f t="shared" si="0"/>
        <v/>
      </c>
      <c r="L21" s="711"/>
      <c r="M21" s="868">
        <f t="shared" si="5"/>
        <v>0</v>
      </c>
      <c r="N21" s="868">
        <f t="shared" si="6"/>
        <v>0</v>
      </c>
      <c r="O21" s="705" t="str">
        <f t="shared" si="1"/>
        <v/>
      </c>
      <c r="P21" s="523" t="str">
        <f t="shared" si="2"/>
        <v/>
      </c>
      <c r="Q21" s="511">
        <f t="shared" si="7"/>
        <v>0</v>
      </c>
      <c r="R21" s="511">
        <f t="shared" si="3"/>
        <v>0</v>
      </c>
    </row>
    <row r="22" spans="1:20" ht="15" x14ac:dyDescent="0.25">
      <c r="A22" s="702">
        <v>5</v>
      </c>
      <c r="B22" s="664"/>
      <c r="C22" s="664"/>
      <c r="D22" s="706" t="str">
        <f>IFERROR(VLOOKUP($B22,'גנים - מצבת והרשמה  (4)'!$C$16:$G$807,2,0),0)</f>
        <v>המוסד לא קיים</v>
      </c>
      <c r="E22" s="704">
        <f>SUMIF('גנים - מצבת והרשמה  (4)'!$F$15:$F$996,'גנים - דוח ביצוע  (5)'!B22,'גנים - מצבת והרשמה  (4)'!$H$15:$H$996)</f>
        <v>0</v>
      </c>
      <c r="F22" s="664"/>
      <c r="G22" s="664"/>
      <c r="H22" s="708"/>
      <c r="I22" s="708"/>
      <c r="J22" s="991">
        <f t="shared" si="4"/>
        <v>0</v>
      </c>
      <c r="K22" s="883" t="str">
        <f t="shared" si="0"/>
        <v/>
      </c>
      <c r="L22" s="711"/>
      <c r="M22" s="868">
        <f t="shared" si="5"/>
        <v>0</v>
      </c>
      <c r="N22" s="868">
        <f t="shared" si="6"/>
        <v>0</v>
      </c>
      <c r="O22" s="705" t="str">
        <f t="shared" si="1"/>
        <v/>
      </c>
      <c r="P22" s="523" t="str">
        <f t="shared" si="2"/>
        <v/>
      </c>
      <c r="Q22" s="511">
        <f t="shared" si="7"/>
        <v>0</v>
      </c>
      <c r="R22" s="511">
        <f t="shared" si="3"/>
        <v>0</v>
      </c>
    </row>
    <row r="23" spans="1:20" ht="15" x14ac:dyDescent="0.25">
      <c r="A23" s="702">
        <v>6</v>
      </c>
      <c r="B23" s="664"/>
      <c r="C23" s="664"/>
      <c r="D23" s="706" t="str">
        <f>IFERROR(VLOOKUP($B23,'גנים - מצבת והרשמה  (4)'!$C$16:$G$807,2,0),0)</f>
        <v>המוסד לא קיים</v>
      </c>
      <c r="E23" s="704">
        <f>SUMIF('גנים - מצבת והרשמה  (4)'!$F$15:$F$996,'גנים - דוח ביצוע  (5)'!B23,'גנים - מצבת והרשמה  (4)'!$H$15:$H$996)</f>
        <v>0</v>
      </c>
      <c r="F23" s="707"/>
      <c r="G23" s="664"/>
      <c r="H23" s="708"/>
      <c r="I23" s="708"/>
      <c r="J23" s="991">
        <f t="shared" si="4"/>
        <v>0</v>
      </c>
      <c r="K23" s="883" t="str">
        <f t="shared" si="0"/>
        <v/>
      </c>
      <c r="L23" s="711"/>
      <c r="M23" s="868">
        <f t="shared" si="5"/>
        <v>0</v>
      </c>
      <c r="N23" s="868">
        <f t="shared" si="6"/>
        <v>0</v>
      </c>
      <c r="O23" s="705" t="str">
        <f t="shared" si="1"/>
        <v/>
      </c>
      <c r="P23" s="523" t="str">
        <f t="shared" si="2"/>
        <v/>
      </c>
      <c r="Q23" s="511">
        <f t="shared" si="7"/>
        <v>0</v>
      </c>
      <c r="R23" s="511">
        <f t="shared" si="3"/>
        <v>0</v>
      </c>
    </row>
    <row r="24" spans="1:20" ht="15" x14ac:dyDescent="0.25">
      <c r="A24" s="702">
        <v>7</v>
      </c>
      <c r="B24" s="664"/>
      <c r="C24" s="664"/>
      <c r="D24" s="706" t="str">
        <f>IFERROR(VLOOKUP($B24,'גנים - מצבת והרשמה  (4)'!$C$16:$G$807,2,0),0)</f>
        <v>המוסד לא קיים</v>
      </c>
      <c r="E24" s="704">
        <f>SUMIF('גנים - מצבת והרשמה  (4)'!$F$15:$F$996,'גנים - דוח ביצוע  (5)'!B24,'גנים - מצבת והרשמה  (4)'!$H$15:$H$996)</f>
        <v>0</v>
      </c>
      <c r="F24" s="664"/>
      <c r="G24" s="664"/>
      <c r="H24" s="708"/>
      <c r="I24" s="708"/>
      <c r="J24" s="991">
        <f t="shared" si="4"/>
        <v>0</v>
      </c>
      <c r="K24" s="883" t="str">
        <f t="shared" si="0"/>
        <v/>
      </c>
      <c r="L24" s="711"/>
      <c r="M24" s="868">
        <f t="shared" si="5"/>
        <v>0</v>
      </c>
      <c r="N24" s="868">
        <f t="shared" si="6"/>
        <v>0</v>
      </c>
      <c r="O24" s="705" t="str">
        <f t="shared" si="1"/>
        <v/>
      </c>
      <c r="P24" s="523" t="str">
        <f t="shared" si="2"/>
        <v/>
      </c>
      <c r="Q24" s="511">
        <f t="shared" si="7"/>
        <v>0</v>
      </c>
      <c r="R24" s="511">
        <f t="shared" si="3"/>
        <v>0</v>
      </c>
    </row>
    <row r="25" spans="1:20" ht="15" x14ac:dyDescent="0.25">
      <c r="A25" s="702">
        <v>8</v>
      </c>
      <c r="B25" s="664"/>
      <c r="C25" s="664"/>
      <c r="D25" s="706" t="str">
        <f>IFERROR(VLOOKUP($B25,'גנים - מצבת והרשמה  (4)'!$C$16:$G$807,2,0),0)</f>
        <v>המוסד לא קיים</v>
      </c>
      <c r="E25" s="704">
        <f>SUMIF('גנים - מצבת והרשמה  (4)'!$F$15:$F$996,'גנים - דוח ביצוע  (5)'!B25,'גנים - מצבת והרשמה  (4)'!$H$15:$H$996)</f>
        <v>0</v>
      </c>
      <c r="F25" s="664"/>
      <c r="G25" s="664"/>
      <c r="H25" s="708"/>
      <c r="I25" s="708"/>
      <c r="J25" s="991">
        <f t="shared" si="4"/>
        <v>0</v>
      </c>
      <c r="K25" s="883" t="str">
        <f t="shared" si="0"/>
        <v/>
      </c>
      <c r="L25" s="711"/>
      <c r="M25" s="868">
        <f t="shared" si="5"/>
        <v>0</v>
      </c>
      <c r="N25" s="868">
        <f t="shared" si="6"/>
        <v>0</v>
      </c>
      <c r="O25" s="705" t="str">
        <f t="shared" si="1"/>
        <v/>
      </c>
      <c r="P25" s="523" t="str">
        <f t="shared" si="2"/>
        <v/>
      </c>
      <c r="Q25" s="511">
        <f t="shared" si="7"/>
        <v>0</v>
      </c>
      <c r="R25" s="511">
        <f t="shared" si="3"/>
        <v>0</v>
      </c>
    </row>
    <row r="26" spans="1:20" ht="15" x14ac:dyDescent="0.25">
      <c r="A26" s="702">
        <v>9</v>
      </c>
      <c r="B26" s="664"/>
      <c r="C26" s="664"/>
      <c r="D26" s="706" t="str">
        <f>IFERROR(VLOOKUP($B26,'גנים - מצבת והרשמה  (4)'!$C$16:$G$807,2,0),0)</f>
        <v>המוסד לא קיים</v>
      </c>
      <c r="E26" s="704">
        <f>SUMIF('גנים - מצבת והרשמה  (4)'!$F$15:$F$996,'גנים - דוח ביצוע  (5)'!B26,'גנים - מצבת והרשמה  (4)'!$H$15:$H$996)</f>
        <v>0</v>
      </c>
      <c r="F26" s="664"/>
      <c r="G26" s="664"/>
      <c r="H26" s="708"/>
      <c r="I26" s="708"/>
      <c r="J26" s="991">
        <f t="shared" si="4"/>
        <v>0</v>
      </c>
      <c r="K26" s="883" t="str">
        <f t="shared" si="0"/>
        <v/>
      </c>
      <c r="L26" s="711"/>
      <c r="M26" s="868">
        <f t="shared" si="5"/>
        <v>0</v>
      </c>
      <c r="N26" s="868">
        <f t="shared" si="6"/>
        <v>0</v>
      </c>
      <c r="O26" s="705" t="str">
        <f t="shared" si="1"/>
        <v/>
      </c>
      <c r="P26" s="523" t="str">
        <f t="shared" si="2"/>
        <v/>
      </c>
      <c r="Q26" s="511">
        <f t="shared" si="7"/>
        <v>0</v>
      </c>
      <c r="R26" s="511">
        <f t="shared" si="3"/>
        <v>0</v>
      </c>
    </row>
    <row r="27" spans="1:20" ht="15" x14ac:dyDescent="0.25">
      <c r="A27" s="702">
        <v>10</v>
      </c>
      <c r="B27" s="664"/>
      <c r="C27" s="664"/>
      <c r="D27" s="706" t="str">
        <f>IFERROR(VLOOKUP($B27,'גנים - מצבת והרשמה  (4)'!$C$16:$G$807,2,0),0)</f>
        <v>המוסד לא קיים</v>
      </c>
      <c r="E27" s="704">
        <f>SUMIF('גנים - מצבת והרשמה  (4)'!$F$15:$F$996,'גנים - דוח ביצוע  (5)'!B27,'גנים - מצבת והרשמה  (4)'!$H$15:$H$996)</f>
        <v>0</v>
      </c>
      <c r="F27" s="664"/>
      <c r="G27" s="709"/>
      <c r="H27" s="708"/>
      <c r="I27" s="708"/>
      <c r="J27" s="991">
        <f t="shared" si="4"/>
        <v>0</v>
      </c>
      <c r="K27" s="883" t="str">
        <f t="shared" si="0"/>
        <v/>
      </c>
      <c r="L27" s="711"/>
      <c r="M27" s="868">
        <f t="shared" si="5"/>
        <v>0</v>
      </c>
      <c r="N27" s="868">
        <f t="shared" si="6"/>
        <v>0</v>
      </c>
      <c r="O27" s="705" t="str">
        <f t="shared" si="1"/>
        <v/>
      </c>
      <c r="P27" s="523" t="str">
        <f t="shared" si="2"/>
        <v/>
      </c>
      <c r="Q27" s="511">
        <f t="shared" si="7"/>
        <v>0</v>
      </c>
      <c r="R27" s="511">
        <f t="shared" si="3"/>
        <v>0</v>
      </c>
    </row>
    <row r="28" spans="1:20" ht="15" x14ac:dyDescent="0.25">
      <c r="A28" s="702">
        <v>11</v>
      </c>
      <c r="B28" s="664"/>
      <c r="C28" s="664"/>
      <c r="D28" s="706" t="str">
        <f>IFERROR(VLOOKUP($B28,'גנים - מצבת והרשמה  (4)'!$C$16:$G$807,2,0),0)</f>
        <v>המוסד לא קיים</v>
      </c>
      <c r="E28" s="704">
        <f>SUMIF('גנים - מצבת והרשמה  (4)'!$F$15:$F$996,'גנים - דוח ביצוע  (5)'!B28,'גנים - מצבת והרשמה  (4)'!$H$15:$H$996)</f>
        <v>0</v>
      </c>
      <c r="F28" s="707"/>
      <c r="G28" s="709"/>
      <c r="H28" s="708"/>
      <c r="I28" s="708"/>
      <c r="J28" s="991">
        <f t="shared" si="4"/>
        <v>0</v>
      </c>
      <c r="K28" s="883" t="str">
        <f t="shared" si="0"/>
        <v/>
      </c>
      <c r="L28" s="711"/>
      <c r="M28" s="868">
        <f t="shared" si="5"/>
        <v>0</v>
      </c>
      <c r="N28" s="868">
        <f t="shared" si="6"/>
        <v>0</v>
      </c>
      <c r="O28" s="705" t="str">
        <f t="shared" si="1"/>
        <v/>
      </c>
      <c r="P28" s="523" t="str">
        <f t="shared" si="2"/>
        <v/>
      </c>
      <c r="Q28" s="511">
        <f t="shared" si="7"/>
        <v>0</v>
      </c>
      <c r="R28" s="511">
        <f t="shared" si="3"/>
        <v>0</v>
      </c>
    </row>
    <row r="29" spans="1:20" ht="15" x14ac:dyDescent="0.25">
      <c r="A29" s="702">
        <v>12</v>
      </c>
      <c r="B29" s="664"/>
      <c r="C29" s="664"/>
      <c r="D29" s="706" t="str">
        <f>IFERROR(VLOOKUP($B29,'גנים - מצבת והרשמה  (4)'!$C$16:$G$807,2,0),0)</f>
        <v>המוסד לא קיים</v>
      </c>
      <c r="E29" s="704">
        <f>SUMIF('גנים - מצבת והרשמה  (4)'!$F$15:$F$996,'גנים - דוח ביצוע  (5)'!B29,'גנים - מצבת והרשמה  (4)'!$H$15:$H$996)</f>
        <v>0</v>
      </c>
      <c r="F29" s="664"/>
      <c r="G29" s="709"/>
      <c r="H29" s="708"/>
      <c r="I29" s="708"/>
      <c r="J29" s="991">
        <f t="shared" si="4"/>
        <v>0</v>
      </c>
      <c r="K29" s="883" t="str">
        <f t="shared" si="0"/>
        <v/>
      </c>
      <c r="L29" s="711"/>
      <c r="M29" s="868">
        <f t="shared" si="5"/>
        <v>0</v>
      </c>
      <c r="N29" s="868">
        <f t="shared" si="6"/>
        <v>0</v>
      </c>
      <c r="O29" s="705" t="str">
        <f t="shared" si="1"/>
        <v/>
      </c>
      <c r="P29" s="523" t="str">
        <f t="shared" si="2"/>
        <v/>
      </c>
      <c r="Q29" s="511">
        <f t="shared" si="7"/>
        <v>0</v>
      </c>
      <c r="R29" s="511">
        <f t="shared" si="3"/>
        <v>0</v>
      </c>
    </row>
    <row r="30" spans="1:20" ht="15" x14ac:dyDescent="0.25">
      <c r="A30" s="702">
        <v>13</v>
      </c>
      <c r="B30" s="664"/>
      <c r="C30" s="664"/>
      <c r="D30" s="706" t="str">
        <f>IFERROR(VLOOKUP($B30,'גנים - מצבת והרשמה  (4)'!$C$16:$G$807,2,0),0)</f>
        <v>המוסד לא קיים</v>
      </c>
      <c r="E30" s="704">
        <f>SUMIF('גנים - מצבת והרשמה  (4)'!$F$15:$F$996,'גנים - דוח ביצוע  (5)'!B30,'גנים - מצבת והרשמה  (4)'!$H$15:$H$996)</f>
        <v>0</v>
      </c>
      <c r="F30" s="664"/>
      <c r="G30" s="709"/>
      <c r="H30" s="708"/>
      <c r="I30" s="708"/>
      <c r="J30" s="991">
        <f t="shared" si="4"/>
        <v>0</v>
      </c>
      <c r="K30" s="883" t="str">
        <f t="shared" si="0"/>
        <v/>
      </c>
      <c r="L30" s="711"/>
      <c r="M30" s="868">
        <f t="shared" si="5"/>
        <v>0</v>
      </c>
      <c r="N30" s="868">
        <f t="shared" si="6"/>
        <v>0</v>
      </c>
      <c r="O30" s="705" t="str">
        <f t="shared" si="1"/>
        <v/>
      </c>
      <c r="P30" s="523" t="str">
        <f t="shared" si="2"/>
        <v/>
      </c>
      <c r="Q30" s="511">
        <f t="shared" si="7"/>
        <v>0</v>
      </c>
      <c r="R30" s="511">
        <f t="shared" si="3"/>
        <v>0</v>
      </c>
    </row>
    <row r="31" spans="1:20" ht="15" x14ac:dyDescent="0.25">
      <c r="A31" s="702">
        <v>14</v>
      </c>
      <c r="B31" s="664"/>
      <c r="C31" s="664"/>
      <c r="D31" s="706" t="str">
        <f>IFERROR(VLOOKUP($B31,'גנים - מצבת והרשמה  (4)'!$C$16:$G$807,2,0),0)</f>
        <v>המוסד לא קיים</v>
      </c>
      <c r="E31" s="704">
        <f>SUMIF('גנים - מצבת והרשמה  (4)'!$F$15:$F$996,'גנים - דוח ביצוע  (5)'!B31,'גנים - מצבת והרשמה  (4)'!$H$15:$H$996)</f>
        <v>0</v>
      </c>
      <c r="F31" s="707"/>
      <c r="G31" s="709"/>
      <c r="H31" s="708"/>
      <c r="I31" s="708"/>
      <c r="J31" s="991">
        <f t="shared" si="4"/>
        <v>0</v>
      </c>
      <c r="K31" s="883" t="str">
        <f t="shared" si="0"/>
        <v/>
      </c>
      <c r="L31" s="711"/>
      <c r="M31" s="868">
        <f t="shared" si="5"/>
        <v>0</v>
      </c>
      <c r="N31" s="868">
        <f t="shared" si="6"/>
        <v>0</v>
      </c>
      <c r="O31" s="705" t="str">
        <f t="shared" si="1"/>
        <v/>
      </c>
      <c r="P31" s="523" t="str">
        <f t="shared" si="2"/>
        <v/>
      </c>
      <c r="Q31" s="511">
        <f t="shared" si="7"/>
        <v>0</v>
      </c>
      <c r="R31" s="511">
        <f t="shared" si="3"/>
        <v>0</v>
      </c>
    </row>
    <row r="32" spans="1:20" ht="15" x14ac:dyDescent="0.25">
      <c r="A32" s="702">
        <v>15</v>
      </c>
      <c r="B32" s="664"/>
      <c r="C32" s="664"/>
      <c r="D32" s="706" t="str">
        <f>IFERROR(VLOOKUP($B32,'גנים - מצבת והרשמה  (4)'!$C$16:$G$807,2,0),0)</f>
        <v>המוסד לא קיים</v>
      </c>
      <c r="E32" s="704">
        <f>SUMIF('גנים - מצבת והרשמה  (4)'!$F$15:$F$996,'גנים - דוח ביצוע  (5)'!B32,'גנים - מצבת והרשמה  (4)'!$H$15:$H$996)</f>
        <v>0</v>
      </c>
      <c r="F32" s="664"/>
      <c r="G32" s="709"/>
      <c r="H32" s="708"/>
      <c r="I32" s="708"/>
      <c r="J32" s="991">
        <f t="shared" si="4"/>
        <v>0</v>
      </c>
      <c r="K32" s="883" t="str">
        <f t="shared" si="0"/>
        <v/>
      </c>
      <c r="L32" s="711"/>
      <c r="M32" s="868">
        <f t="shared" si="5"/>
        <v>0</v>
      </c>
      <c r="N32" s="868">
        <f t="shared" si="6"/>
        <v>0</v>
      </c>
      <c r="O32" s="705" t="str">
        <f t="shared" si="1"/>
        <v/>
      </c>
      <c r="P32" s="523" t="str">
        <f t="shared" si="2"/>
        <v/>
      </c>
      <c r="Q32" s="511">
        <f t="shared" si="7"/>
        <v>0</v>
      </c>
      <c r="R32" s="511">
        <f t="shared" si="3"/>
        <v>0</v>
      </c>
    </row>
    <row r="33" spans="1:18" ht="15" x14ac:dyDescent="0.25">
      <c r="A33" s="702">
        <v>16</v>
      </c>
      <c r="B33" s="664"/>
      <c r="C33" s="664"/>
      <c r="D33" s="706" t="str">
        <f>IFERROR(VLOOKUP($B33,'גנים - מצבת והרשמה  (4)'!$C$16:$G$807,2,0),0)</f>
        <v>המוסד לא קיים</v>
      </c>
      <c r="E33" s="704">
        <f>SUMIF('גנים - מצבת והרשמה  (4)'!$F$15:$F$996,'גנים - דוח ביצוע  (5)'!B33,'גנים - מצבת והרשמה  (4)'!$H$15:$H$996)</f>
        <v>0</v>
      </c>
      <c r="F33" s="664"/>
      <c r="G33" s="709"/>
      <c r="H33" s="708"/>
      <c r="I33" s="708"/>
      <c r="J33" s="991">
        <f t="shared" si="4"/>
        <v>0</v>
      </c>
      <c r="K33" s="883" t="str">
        <f t="shared" si="0"/>
        <v/>
      </c>
      <c r="L33" s="711"/>
      <c r="M33" s="868">
        <f t="shared" si="5"/>
        <v>0</v>
      </c>
      <c r="N33" s="868">
        <f t="shared" si="6"/>
        <v>0</v>
      </c>
      <c r="O33" s="705" t="str">
        <f t="shared" si="1"/>
        <v/>
      </c>
      <c r="P33" s="523" t="str">
        <f t="shared" si="2"/>
        <v/>
      </c>
      <c r="Q33" s="511">
        <f t="shared" si="7"/>
        <v>0</v>
      </c>
      <c r="R33" s="511">
        <f t="shared" si="3"/>
        <v>0</v>
      </c>
    </row>
    <row r="34" spans="1:18" ht="15" x14ac:dyDescent="0.25">
      <c r="A34" s="702">
        <v>17</v>
      </c>
      <c r="B34" s="664"/>
      <c r="C34" s="664"/>
      <c r="D34" s="706" t="str">
        <f>IFERROR(VLOOKUP($B34,'גנים - מצבת והרשמה  (4)'!$C$16:$G$807,2,0),0)</f>
        <v>המוסד לא קיים</v>
      </c>
      <c r="E34" s="704">
        <f>SUMIF('גנים - מצבת והרשמה  (4)'!$F$15:$F$996,'גנים - דוח ביצוע  (5)'!B34,'גנים - מצבת והרשמה  (4)'!$H$15:$H$996)</f>
        <v>0</v>
      </c>
      <c r="F34" s="664"/>
      <c r="G34" s="709"/>
      <c r="H34" s="708"/>
      <c r="I34" s="708"/>
      <c r="J34" s="991">
        <f t="shared" si="4"/>
        <v>0</v>
      </c>
      <c r="K34" s="883" t="str">
        <f t="shared" si="0"/>
        <v/>
      </c>
      <c r="L34" s="711"/>
      <c r="M34" s="868">
        <f t="shared" si="5"/>
        <v>0</v>
      </c>
      <c r="N34" s="868">
        <f t="shared" si="6"/>
        <v>0</v>
      </c>
      <c r="O34" s="705" t="str">
        <f t="shared" si="1"/>
        <v/>
      </c>
      <c r="P34" s="523" t="str">
        <f t="shared" si="2"/>
        <v/>
      </c>
      <c r="Q34" s="511">
        <f t="shared" si="7"/>
        <v>0</v>
      </c>
      <c r="R34" s="511">
        <f t="shared" si="3"/>
        <v>0</v>
      </c>
    </row>
    <row r="35" spans="1:18" ht="15" x14ac:dyDescent="0.25">
      <c r="A35" s="702">
        <v>18</v>
      </c>
      <c r="B35" s="664"/>
      <c r="C35" s="664"/>
      <c r="D35" s="706" t="str">
        <f>IFERROR(VLOOKUP($B35,'גנים - מצבת והרשמה  (4)'!$C$16:$G$807,2,0),0)</f>
        <v>המוסד לא קיים</v>
      </c>
      <c r="E35" s="704">
        <f>SUMIF('גנים - מצבת והרשמה  (4)'!$F$15:$F$996,'גנים - דוח ביצוע  (5)'!B35,'גנים - מצבת והרשמה  (4)'!$H$15:$H$996)</f>
        <v>0</v>
      </c>
      <c r="F35" s="664"/>
      <c r="G35" s="709"/>
      <c r="H35" s="708"/>
      <c r="I35" s="708"/>
      <c r="J35" s="991">
        <f t="shared" si="4"/>
        <v>0</v>
      </c>
      <c r="K35" s="883" t="str">
        <f t="shared" si="0"/>
        <v/>
      </c>
      <c r="L35" s="711"/>
      <c r="M35" s="868">
        <f t="shared" si="5"/>
        <v>0</v>
      </c>
      <c r="N35" s="868">
        <f t="shared" si="6"/>
        <v>0</v>
      </c>
      <c r="O35" s="705" t="str">
        <f t="shared" si="1"/>
        <v/>
      </c>
      <c r="P35" s="523" t="str">
        <f t="shared" si="2"/>
        <v/>
      </c>
      <c r="Q35" s="511">
        <f t="shared" si="7"/>
        <v>0</v>
      </c>
      <c r="R35" s="511">
        <f t="shared" si="3"/>
        <v>0</v>
      </c>
    </row>
    <row r="36" spans="1:18" ht="15" x14ac:dyDescent="0.25">
      <c r="A36" s="702">
        <v>19</v>
      </c>
      <c r="B36" s="664"/>
      <c r="C36" s="664"/>
      <c r="D36" s="706" t="str">
        <f>IFERROR(VLOOKUP($B36,'גנים - מצבת והרשמה  (4)'!$C$16:$G$807,2,0),0)</f>
        <v>המוסד לא קיים</v>
      </c>
      <c r="E36" s="704">
        <f>SUMIF('גנים - מצבת והרשמה  (4)'!$F$15:$F$996,'גנים - דוח ביצוע  (5)'!B36,'גנים - מצבת והרשמה  (4)'!$H$15:$H$996)</f>
        <v>0</v>
      </c>
      <c r="F36" s="664"/>
      <c r="G36" s="709"/>
      <c r="H36" s="708"/>
      <c r="I36" s="708"/>
      <c r="J36" s="991">
        <f t="shared" si="4"/>
        <v>0</v>
      </c>
      <c r="K36" s="883" t="str">
        <f t="shared" si="0"/>
        <v/>
      </c>
      <c r="L36" s="711"/>
      <c r="M36" s="868">
        <f t="shared" si="5"/>
        <v>0</v>
      </c>
      <c r="N36" s="868">
        <f t="shared" si="6"/>
        <v>0</v>
      </c>
      <c r="O36" s="705" t="str">
        <f t="shared" si="1"/>
        <v/>
      </c>
      <c r="P36" s="523" t="str">
        <f t="shared" si="2"/>
        <v/>
      </c>
      <c r="Q36" s="511">
        <f t="shared" si="7"/>
        <v>0</v>
      </c>
      <c r="R36" s="511">
        <f t="shared" si="3"/>
        <v>0</v>
      </c>
    </row>
    <row r="37" spans="1:18" ht="15" x14ac:dyDescent="0.25">
      <c r="A37" s="702">
        <v>20</v>
      </c>
      <c r="B37" s="664"/>
      <c r="C37" s="664"/>
      <c r="D37" s="706" t="str">
        <f>IFERROR(VLOOKUP($B37,'גנים - מצבת והרשמה  (4)'!$C$16:$G$807,2,0),0)</f>
        <v>המוסד לא קיים</v>
      </c>
      <c r="E37" s="704">
        <f>SUMIF('גנים - מצבת והרשמה  (4)'!$F$15:$F$996,'גנים - דוח ביצוע  (5)'!B37,'גנים - מצבת והרשמה  (4)'!$H$15:$H$996)</f>
        <v>0</v>
      </c>
      <c r="F37" s="664"/>
      <c r="G37" s="709"/>
      <c r="H37" s="708"/>
      <c r="I37" s="708"/>
      <c r="J37" s="991">
        <f t="shared" si="4"/>
        <v>0</v>
      </c>
      <c r="K37" s="883" t="str">
        <f t="shared" si="0"/>
        <v/>
      </c>
      <c r="L37" s="711"/>
      <c r="M37" s="868">
        <f t="shared" si="5"/>
        <v>0</v>
      </c>
      <c r="N37" s="868">
        <f t="shared" si="6"/>
        <v>0</v>
      </c>
      <c r="O37" s="705" t="str">
        <f t="shared" si="1"/>
        <v/>
      </c>
      <c r="P37" s="523" t="str">
        <f t="shared" si="2"/>
        <v/>
      </c>
      <c r="Q37" s="511">
        <f t="shared" si="7"/>
        <v>0</v>
      </c>
      <c r="R37" s="511">
        <f t="shared" si="3"/>
        <v>0</v>
      </c>
    </row>
    <row r="38" spans="1:18" ht="15" x14ac:dyDescent="0.25">
      <c r="A38" s="702">
        <v>21</v>
      </c>
      <c r="B38" s="664"/>
      <c r="C38" s="664"/>
      <c r="D38" s="706" t="str">
        <f>IFERROR(VLOOKUP($B38,'גנים - מצבת והרשמה  (4)'!$C$16:$G$807,2,0),0)</f>
        <v>המוסד לא קיים</v>
      </c>
      <c r="E38" s="704">
        <f>SUMIF('גנים - מצבת והרשמה  (4)'!$F$15:$F$996,'גנים - דוח ביצוע  (5)'!B38,'גנים - מצבת והרשמה  (4)'!$H$15:$H$996)</f>
        <v>0</v>
      </c>
      <c r="F38" s="707"/>
      <c r="G38" s="709"/>
      <c r="H38" s="708"/>
      <c r="I38" s="708"/>
      <c r="J38" s="991">
        <f t="shared" si="4"/>
        <v>0</v>
      </c>
      <c r="K38" s="883" t="str">
        <f t="shared" si="0"/>
        <v/>
      </c>
      <c r="L38" s="711"/>
      <c r="M38" s="868">
        <f t="shared" si="5"/>
        <v>0</v>
      </c>
      <c r="N38" s="868">
        <f t="shared" si="6"/>
        <v>0</v>
      </c>
      <c r="O38" s="705" t="str">
        <f t="shared" si="1"/>
        <v/>
      </c>
      <c r="P38" s="523" t="str">
        <f t="shared" si="2"/>
        <v/>
      </c>
      <c r="Q38" s="511">
        <f t="shared" si="7"/>
        <v>0</v>
      </c>
      <c r="R38" s="511">
        <f t="shared" si="3"/>
        <v>0</v>
      </c>
    </row>
    <row r="39" spans="1:18" ht="15" x14ac:dyDescent="0.25">
      <c r="A39" s="702">
        <v>22</v>
      </c>
      <c r="B39" s="664"/>
      <c r="C39" s="664"/>
      <c r="D39" s="706" t="str">
        <f>IFERROR(VLOOKUP($B39,'גנים - מצבת והרשמה  (4)'!$C$16:$G$807,2,0),0)</f>
        <v>המוסד לא קיים</v>
      </c>
      <c r="E39" s="704">
        <f>SUMIF('גנים - מצבת והרשמה  (4)'!$F$15:$F$996,'גנים - דוח ביצוע  (5)'!B39,'גנים - מצבת והרשמה  (4)'!$H$15:$H$996)</f>
        <v>0</v>
      </c>
      <c r="F39" s="664"/>
      <c r="G39" s="709"/>
      <c r="H39" s="708"/>
      <c r="I39" s="708"/>
      <c r="J39" s="991">
        <f t="shared" si="4"/>
        <v>0</v>
      </c>
      <c r="K39" s="883" t="str">
        <f t="shared" si="0"/>
        <v/>
      </c>
      <c r="L39" s="711"/>
      <c r="M39" s="868">
        <f t="shared" si="5"/>
        <v>0</v>
      </c>
      <c r="N39" s="868">
        <f t="shared" si="6"/>
        <v>0</v>
      </c>
      <c r="O39" s="705" t="str">
        <f t="shared" si="1"/>
        <v/>
      </c>
      <c r="P39" s="523" t="str">
        <f t="shared" si="2"/>
        <v/>
      </c>
      <c r="Q39" s="511">
        <f t="shared" si="7"/>
        <v>0</v>
      </c>
      <c r="R39" s="511">
        <f t="shared" si="3"/>
        <v>0</v>
      </c>
    </row>
    <row r="40" spans="1:18" ht="15" x14ac:dyDescent="0.25">
      <c r="A40" s="702">
        <v>23</v>
      </c>
      <c r="B40" s="664"/>
      <c r="C40" s="664"/>
      <c r="D40" s="706" t="str">
        <f>IFERROR(VLOOKUP($B40,'גנים - מצבת והרשמה  (4)'!$C$16:$G$807,2,0),0)</f>
        <v>המוסד לא קיים</v>
      </c>
      <c r="E40" s="704">
        <f>SUMIF('גנים - מצבת והרשמה  (4)'!$F$15:$F$996,'גנים - דוח ביצוע  (5)'!B40,'גנים - מצבת והרשמה  (4)'!$H$15:$H$996)</f>
        <v>0</v>
      </c>
      <c r="F40" s="664"/>
      <c r="G40" s="709"/>
      <c r="H40" s="708"/>
      <c r="I40" s="708"/>
      <c r="J40" s="991">
        <f t="shared" si="4"/>
        <v>0</v>
      </c>
      <c r="K40" s="883" t="str">
        <f t="shared" si="0"/>
        <v/>
      </c>
      <c r="L40" s="711"/>
      <c r="M40" s="868">
        <f t="shared" si="5"/>
        <v>0</v>
      </c>
      <c r="N40" s="868">
        <f t="shared" si="6"/>
        <v>0</v>
      </c>
      <c r="O40" s="705" t="str">
        <f t="shared" si="1"/>
        <v/>
      </c>
      <c r="P40" s="523" t="str">
        <f t="shared" si="2"/>
        <v/>
      </c>
      <c r="Q40" s="511">
        <f t="shared" si="7"/>
        <v>0</v>
      </c>
      <c r="R40" s="511">
        <f t="shared" si="3"/>
        <v>0</v>
      </c>
    </row>
    <row r="41" spans="1:18" ht="15" x14ac:dyDescent="0.25">
      <c r="A41" s="702">
        <v>24</v>
      </c>
      <c r="B41" s="664"/>
      <c r="C41" s="664"/>
      <c r="D41" s="706" t="str">
        <f>IFERROR(VLOOKUP($B41,'גנים - מצבת והרשמה  (4)'!$C$16:$G$807,2,0),0)</f>
        <v>המוסד לא קיים</v>
      </c>
      <c r="E41" s="704">
        <f>SUMIF('גנים - מצבת והרשמה  (4)'!$F$15:$F$996,'גנים - דוח ביצוע  (5)'!B41,'גנים - מצבת והרשמה  (4)'!$H$15:$H$996)</f>
        <v>0</v>
      </c>
      <c r="F41" s="664"/>
      <c r="G41" s="709"/>
      <c r="H41" s="708"/>
      <c r="I41" s="708"/>
      <c r="J41" s="991">
        <f t="shared" si="4"/>
        <v>0</v>
      </c>
      <c r="K41" s="883" t="str">
        <f t="shared" si="0"/>
        <v/>
      </c>
      <c r="L41" s="711"/>
      <c r="M41" s="868">
        <f t="shared" si="5"/>
        <v>0</v>
      </c>
      <c r="N41" s="868">
        <f t="shared" si="6"/>
        <v>0</v>
      </c>
      <c r="O41" s="705" t="str">
        <f t="shared" si="1"/>
        <v/>
      </c>
      <c r="P41" s="523" t="str">
        <f t="shared" si="2"/>
        <v/>
      </c>
      <c r="Q41" s="511">
        <f t="shared" si="7"/>
        <v>0</v>
      </c>
      <c r="R41" s="511">
        <f t="shared" si="3"/>
        <v>0</v>
      </c>
    </row>
    <row r="42" spans="1:18" ht="15" x14ac:dyDescent="0.25">
      <c r="A42" s="702">
        <v>25</v>
      </c>
      <c r="B42" s="664"/>
      <c r="C42" s="664"/>
      <c r="D42" s="706" t="str">
        <f>IFERROR(VLOOKUP($B42,'גנים - מצבת והרשמה  (4)'!$C$16:$G$807,2,0),0)</f>
        <v>המוסד לא קיים</v>
      </c>
      <c r="E42" s="704">
        <f>SUMIF('גנים - מצבת והרשמה  (4)'!$F$15:$F$996,'גנים - דוח ביצוע  (5)'!B42,'גנים - מצבת והרשמה  (4)'!$H$15:$H$996)</f>
        <v>0</v>
      </c>
      <c r="F42" s="664"/>
      <c r="G42" s="709"/>
      <c r="H42" s="708"/>
      <c r="I42" s="708"/>
      <c r="J42" s="991">
        <f t="shared" si="4"/>
        <v>0</v>
      </c>
      <c r="K42" s="883" t="str">
        <f t="shared" si="0"/>
        <v/>
      </c>
      <c r="L42" s="711"/>
      <c r="M42" s="868">
        <f t="shared" si="5"/>
        <v>0</v>
      </c>
      <c r="N42" s="868">
        <f t="shared" si="6"/>
        <v>0</v>
      </c>
      <c r="O42" s="705" t="str">
        <f t="shared" si="1"/>
        <v/>
      </c>
      <c r="P42" s="523" t="str">
        <f t="shared" si="2"/>
        <v/>
      </c>
      <c r="Q42" s="511">
        <f t="shared" si="7"/>
        <v>0</v>
      </c>
      <c r="R42" s="511">
        <f t="shared" si="3"/>
        <v>0</v>
      </c>
    </row>
    <row r="43" spans="1:18" ht="15" x14ac:dyDescent="0.25">
      <c r="A43" s="702">
        <v>26</v>
      </c>
      <c r="B43" s="664"/>
      <c r="C43" s="664"/>
      <c r="D43" s="706" t="str">
        <f>IFERROR(VLOOKUP($B43,'גנים - מצבת והרשמה  (4)'!$C$16:$G$807,2,0),0)</f>
        <v>המוסד לא קיים</v>
      </c>
      <c r="E43" s="704">
        <f>SUMIF('גנים - מצבת והרשמה  (4)'!$F$15:$F$996,'גנים - דוח ביצוע  (5)'!B43,'גנים - מצבת והרשמה  (4)'!$H$15:$H$996)</f>
        <v>0</v>
      </c>
      <c r="F43" s="707"/>
      <c r="G43" s="709"/>
      <c r="H43" s="708"/>
      <c r="I43" s="708"/>
      <c r="J43" s="991">
        <f t="shared" si="4"/>
        <v>0</v>
      </c>
      <c r="K43" s="883" t="str">
        <f t="shared" si="0"/>
        <v/>
      </c>
      <c r="L43" s="711"/>
      <c r="M43" s="868">
        <f t="shared" si="5"/>
        <v>0</v>
      </c>
      <c r="N43" s="868">
        <f t="shared" si="6"/>
        <v>0</v>
      </c>
      <c r="O43" s="705" t="str">
        <f t="shared" si="1"/>
        <v/>
      </c>
      <c r="P43" s="523" t="str">
        <f t="shared" si="2"/>
        <v/>
      </c>
      <c r="Q43" s="511">
        <f t="shared" si="7"/>
        <v>0</v>
      </c>
      <c r="R43" s="511">
        <f t="shared" si="3"/>
        <v>0</v>
      </c>
    </row>
    <row r="44" spans="1:18" ht="15" x14ac:dyDescent="0.25">
      <c r="A44" s="702">
        <v>27</v>
      </c>
      <c r="B44" s="664"/>
      <c r="C44" s="664"/>
      <c r="D44" s="706" t="str">
        <f>IFERROR(VLOOKUP($B44,'גנים - מצבת והרשמה  (4)'!$C$16:$G$807,2,0),0)</f>
        <v>המוסד לא קיים</v>
      </c>
      <c r="E44" s="704">
        <f>SUMIF('גנים - מצבת והרשמה  (4)'!$F$15:$F$996,'גנים - דוח ביצוע  (5)'!B44,'גנים - מצבת והרשמה  (4)'!$H$15:$H$996)</f>
        <v>0</v>
      </c>
      <c r="F44" s="664"/>
      <c r="G44" s="709"/>
      <c r="H44" s="708"/>
      <c r="I44" s="708"/>
      <c r="J44" s="991">
        <f t="shared" si="4"/>
        <v>0</v>
      </c>
      <c r="K44" s="883" t="str">
        <f t="shared" si="0"/>
        <v/>
      </c>
      <c r="L44" s="711"/>
      <c r="M44" s="868">
        <f t="shared" si="5"/>
        <v>0</v>
      </c>
      <c r="N44" s="868">
        <f t="shared" si="6"/>
        <v>0</v>
      </c>
      <c r="O44" s="705" t="str">
        <f t="shared" si="1"/>
        <v/>
      </c>
      <c r="P44" s="523" t="str">
        <f t="shared" si="2"/>
        <v/>
      </c>
      <c r="Q44" s="511">
        <f t="shared" si="7"/>
        <v>0</v>
      </c>
      <c r="R44" s="511">
        <f t="shared" si="3"/>
        <v>0</v>
      </c>
    </row>
    <row r="45" spans="1:18" ht="15" x14ac:dyDescent="0.25">
      <c r="A45" s="702">
        <v>28</v>
      </c>
      <c r="B45" s="664"/>
      <c r="C45" s="664"/>
      <c r="D45" s="706" t="str">
        <f>IFERROR(VLOOKUP($B45,'גנים - מצבת והרשמה  (4)'!$C$16:$G$807,2,0),0)</f>
        <v>המוסד לא קיים</v>
      </c>
      <c r="E45" s="704">
        <f>SUMIF('גנים - מצבת והרשמה  (4)'!$F$15:$F$996,'גנים - דוח ביצוע  (5)'!B45,'גנים - מצבת והרשמה  (4)'!$H$15:$H$996)</f>
        <v>0</v>
      </c>
      <c r="F45" s="664"/>
      <c r="G45" s="709"/>
      <c r="H45" s="708"/>
      <c r="I45" s="708"/>
      <c r="J45" s="991">
        <f t="shared" si="4"/>
        <v>0</v>
      </c>
      <c r="K45" s="883" t="str">
        <f t="shared" si="0"/>
        <v/>
      </c>
      <c r="L45" s="711"/>
      <c r="M45" s="868">
        <f t="shared" si="5"/>
        <v>0</v>
      </c>
      <c r="N45" s="868">
        <f t="shared" si="6"/>
        <v>0</v>
      </c>
      <c r="O45" s="705" t="str">
        <f t="shared" si="1"/>
        <v/>
      </c>
      <c r="P45" s="523" t="str">
        <f t="shared" si="2"/>
        <v/>
      </c>
      <c r="Q45" s="511">
        <f t="shared" si="7"/>
        <v>0</v>
      </c>
      <c r="R45" s="511">
        <f t="shared" si="3"/>
        <v>0</v>
      </c>
    </row>
    <row r="46" spans="1:18" ht="15" x14ac:dyDescent="0.25">
      <c r="A46" s="702">
        <v>29</v>
      </c>
      <c r="B46" s="664"/>
      <c r="C46" s="664"/>
      <c r="D46" s="706" t="str">
        <f>IFERROR(VLOOKUP($B46,'גנים - מצבת והרשמה  (4)'!$C$16:$G$807,2,0),0)</f>
        <v>המוסד לא קיים</v>
      </c>
      <c r="E46" s="704">
        <f>SUMIF('גנים - מצבת והרשמה  (4)'!$F$15:$F$996,'גנים - דוח ביצוע  (5)'!B46,'גנים - מצבת והרשמה  (4)'!$H$15:$H$996)</f>
        <v>0</v>
      </c>
      <c r="F46" s="664"/>
      <c r="G46" s="709"/>
      <c r="H46" s="708"/>
      <c r="I46" s="708"/>
      <c r="J46" s="991">
        <f t="shared" si="4"/>
        <v>0</v>
      </c>
      <c r="K46" s="883" t="str">
        <f t="shared" si="0"/>
        <v/>
      </c>
      <c r="L46" s="711"/>
      <c r="M46" s="868">
        <f t="shared" si="5"/>
        <v>0</v>
      </c>
      <c r="N46" s="868">
        <f t="shared" si="6"/>
        <v>0</v>
      </c>
      <c r="O46" s="705" t="str">
        <f t="shared" si="1"/>
        <v/>
      </c>
      <c r="P46" s="523" t="str">
        <f t="shared" si="2"/>
        <v/>
      </c>
      <c r="Q46" s="511">
        <f t="shared" si="7"/>
        <v>0</v>
      </c>
      <c r="R46" s="511">
        <f t="shared" si="3"/>
        <v>0</v>
      </c>
    </row>
    <row r="47" spans="1:18" ht="15" x14ac:dyDescent="0.25">
      <c r="A47" s="702">
        <v>30</v>
      </c>
      <c r="B47" s="664"/>
      <c r="C47" s="664"/>
      <c r="D47" s="706" t="str">
        <f>IFERROR(VLOOKUP($B47,'גנים - מצבת והרשמה  (4)'!$C$16:$G$807,2,0),0)</f>
        <v>המוסד לא קיים</v>
      </c>
      <c r="E47" s="704">
        <f>SUMIF('גנים - מצבת והרשמה  (4)'!$F$15:$F$996,'גנים - דוח ביצוע  (5)'!B47,'גנים - מצבת והרשמה  (4)'!$H$15:$H$996)</f>
        <v>0</v>
      </c>
      <c r="F47" s="664"/>
      <c r="G47" s="709"/>
      <c r="H47" s="708"/>
      <c r="I47" s="708"/>
      <c r="J47" s="991">
        <f t="shared" si="4"/>
        <v>0</v>
      </c>
      <c r="K47" s="883" t="str">
        <f t="shared" si="0"/>
        <v/>
      </c>
      <c r="L47" s="711"/>
      <c r="M47" s="868">
        <f t="shared" si="5"/>
        <v>0</v>
      </c>
      <c r="N47" s="868">
        <f t="shared" si="6"/>
        <v>0</v>
      </c>
      <c r="O47" s="705" t="str">
        <f t="shared" si="1"/>
        <v/>
      </c>
      <c r="P47" s="523" t="str">
        <f t="shared" si="2"/>
        <v/>
      </c>
      <c r="Q47" s="511">
        <f t="shared" si="7"/>
        <v>0</v>
      </c>
      <c r="R47" s="511">
        <f t="shared" si="3"/>
        <v>0</v>
      </c>
    </row>
    <row r="48" spans="1:18" ht="15" x14ac:dyDescent="0.25">
      <c r="A48" s="702">
        <v>31</v>
      </c>
      <c r="B48" s="664"/>
      <c r="C48" s="664"/>
      <c r="D48" s="706" t="str">
        <f>IFERROR(VLOOKUP($B48,'גנים - מצבת והרשמה  (4)'!$C$16:$G$807,2,0),0)</f>
        <v>המוסד לא קיים</v>
      </c>
      <c r="E48" s="704">
        <f>SUMIF('גנים - מצבת והרשמה  (4)'!$F$15:$F$996,'גנים - דוח ביצוע  (5)'!B48,'גנים - מצבת והרשמה  (4)'!$H$15:$H$996)</f>
        <v>0</v>
      </c>
      <c r="F48" s="664"/>
      <c r="G48" s="709"/>
      <c r="H48" s="708"/>
      <c r="I48" s="708"/>
      <c r="J48" s="991">
        <f t="shared" si="4"/>
        <v>0</v>
      </c>
      <c r="K48" s="883" t="str">
        <f t="shared" si="0"/>
        <v/>
      </c>
      <c r="L48" s="711"/>
      <c r="M48" s="868">
        <f t="shared" si="5"/>
        <v>0</v>
      </c>
      <c r="N48" s="868">
        <f t="shared" si="6"/>
        <v>0</v>
      </c>
      <c r="O48" s="705" t="str">
        <f t="shared" si="1"/>
        <v/>
      </c>
      <c r="P48" s="523" t="str">
        <f t="shared" si="2"/>
        <v/>
      </c>
      <c r="Q48" s="511">
        <f t="shared" si="7"/>
        <v>0</v>
      </c>
      <c r="R48" s="511">
        <f t="shared" si="3"/>
        <v>0</v>
      </c>
    </row>
    <row r="49" spans="1:18" ht="15" x14ac:dyDescent="0.25">
      <c r="A49" s="702">
        <v>32</v>
      </c>
      <c r="B49" s="664"/>
      <c r="C49" s="664"/>
      <c r="D49" s="706" t="str">
        <f>IFERROR(VLOOKUP($B49,'גנים - מצבת והרשמה  (4)'!$C$16:$G$807,2,0),0)</f>
        <v>המוסד לא קיים</v>
      </c>
      <c r="E49" s="704">
        <f>SUMIF('גנים - מצבת והרשמה  (4)'!$F$15:$F$996,'גנים - דוח ביצוע  (5)'!B49,'גנים - מצבת והרשמה  (4)'!$H$15:$H$996)</f>
        <v>0</v>
      </c>
      <c r="F49" s="664"/>
      <c r="G49" s="709"/>
      <c r="H49" s="708"/>
      <c r="I49" s="708"/>
      <c r="J49" s="991">
        <f t="shared" si="4"/>
        <v>0</v>
      </c>
      <c r="K49" s="883" t="str">
        <f t="shared" si="0"/>
        <v/>
      </c>
      <c r="L49" s="711"/>
      <c r="M49" s="868">
        <f t="shared" si="5"/>
        <v>0</v>
      </c>
      <c r="N49" s="868">
        <f t="shared" si="6"/>
        <v>0</v>
      </c>
      <c r="O49" s="705" t="str">
        <f t="shared" si="1"/>
        <v/>
      </c>
      <c r="P49" s="523" t="str">
        <f t="shared" si="2"/>
        <v/>
      </c>
      <c r="Q49" s="511">
        <f t="shared" si="7"/>
        <v>0</v>
      </c>
      <c r="R49" s="511">
        <f t="shared" si="3"/>
        <v>0</v>
      </c>
    </row>
    <row r="50" spans="1:18" ht="15" x14ac:dyDescent="0.25">
      <c r="A50" s="702">
        <v>33</v>
      </c>
      <c r="B50" s="664"/>
      <c r="C50" s="664"/>
      <c r="D50" s="706" t="str">
        <f>IFERROR(VLOOKUP($B50,'גנים - מצבת והרשמה  (4)'!$C$16:$G$807,2,0),0)</f>
        <v>המוסד לא קיים</v>
      </c>
      <c r="E50" s="704">
        <f>SUMIF('גנים - מצבת והרשמה  (4)'!$F$15:$F$996,'גנים - דוח ביצוע  (5)'!B50,'גנים - מצבת והרשמה  (4)'!$H$15:$H$996)</f>
        <v>0</v>
      </c>
      <c r="F50" s="664"/>
      <c r="G50" s="709"/>
      <c r="H50" s="708"/>
      <c r="I50" s="708"/>
      <c r="J50" s="991">
        <f t="shared" si="4"/>
        <v>0</v>
      </c>
      <c r="K50" s="883" t="str">
        <f t="shared" si="0"/>
        <v/>
      </c>
      <c r="L50" s="711"/>
      <c r="M50" s="868">
        <f t="shared" si="5"/>
        <v>0</v>
      </c>
      <c r="N50" s="868">
        <f t="shared" si="6"/>
        <v>0</v>
      </c>
      <c r="O50" s="705" t="str">
        <f t="shared" si="1"/>
        <v/>
      </c>
      <c r="P50" s="523" t="str">
        <f t="shared" si="2"/>
        <v/>
      </c>
      <c r="Q50" s="511">
        <f t="shared" si="7"/>
        <v>0</v>
      </c>
      <c r="R50" s="511">
        <f t="shared" si="3"/>
        <v>0</v>
      </c>
    </row>
    <row r="51" spans="1:18" ht="15" x14ac:dyDescent="0.25">
      <c r="A51" s="702">
        <v>34</v>
      </c>
      <c r="B51" s="664"/>
      <c r="C51" s="664"/>
      <c r="D51" s="706" t="str">
        <f>IFERROR(VLOOKUP($B51,'גנים - מצבת והרשמה  (4)'!$C$16:$G$807,2,0),0)</f>
        <v>המוסד לא קיים</v>
      </c>
      <c r="E51" s="704">
        <f>SUMIF('גנים - מצבת והרשמה  (4)'!$F$15:$F$996,'גנים - דוח ביצוע  (5)'!B51,'גנים - מצבת והרשמה  (4)'!$H$15:$H$996)</f>
        <v>0</v>
      </c>
      <c r="F51" s="664"/>
      <c r="G51" s="709"/>
      <c r="H51" s="708"/>
      <c r="I51" s="708"/>
      <c r="J51" s="991">
        <f t="shared" si="4"/>
        <v>0</v>
      </c>
      <c r="K51" s="883" t="str">
        <f t="shared" si="0"/>
        <v/>
      </c>
      <c r="L51" s="711"/>
      <c r="M51" s="868">
        <f t="shared" si="5"/>
        <v>0</v>
      </c>
      <c r="N51" s="868">
        <f t="shared" si="6"/>
        <v>0</v>
      </c>
      <c r="O51" s="705" t="str">
        <f t="shared" si="1"/>
        <v/>
      </c>
      <c r="P51" s="523" t="str">
        <f t="shared" si="2"/>
        <v/>
      </c>
      <c r="Q51" s="511">
        <f t="shared" si="7"/>
        <v>0</v>
      </c>
      <c r="R51" s="511">
        <f t="shared" si="3"/>
        <v>0</v>
      </c>
    </row>
    <row r="52" spans="1:18" ht="15" x14ac:dyDescent="0.25">
      <c r="A52" s="702">
        <v>35</v>
      </c>
      <c r="B52" s="664"/>
      <c r="C52" s="664"/>
      <c r="D52" s="706" t="str">
        <f>IFERROR(VLOOKUP($B52,'גנים - מצבת והרשמה  (4)'!$C$16:$G$807,2,0),0)</f>
        <v>המוסד לא קיים</v>
      </c>
      <c r="E52" s="704">
        <f>SUMIF('גנים - מצבת והרשמה  (4)'!$F$15:$F$996,'גנים - דוח ביצוע  (5)'!B52,'גנים - מצבת והרשמה  (4)'!$H$15:$H$996)</f>
        <v>0</v>
      </c>
      <c r="F52" s="664"/>
      <c r="G52" s="709"/>
      <c r="H52" s="708"/>
      <c r="I52" s="708"/>
      <c r="J52" s="991">
        <f t="shared" si="4"/>
        <v>0</v>
      </c>
      <c r="K52" s="883" t="str">
        <f t="shared" si="0"/>
        <v/>
      </c>
      <c r="L52" s="711"/>
      <c r="M52" s="868">
        <f t="shared" si="5"/>
        <v>0</v>
      </c>
      <c r="N52" s="868">
        <f t="shared" si="6"/>
        <v>0</v>
      </c>
      <c r="O52" s="705" t="str">
        <f t="shared" si="1"/>
        <v/>
      </c>
      <c r="P52" s="523" t="str">
        <f t="shared" si="2"/>
        <v/>
      </c>
      <c r="Q52" s="511">
        <f t="shared" si="7"/>
        <v>0</v>
      </c>
      <c r="R52" s="511">
        <f t="shared" si="3"/>
        <v>0</v>
      </c>
    </row>
    <row r="53" spans="1:18" ht="15" x14ac:dyDescent="0.25">
      <c r="A53" s="702">
        <v>36</v>
      </c>
      <c r="B53" s="664"/>
      <c r="C53" s="664"/>
      <c r="D53" s="706" t="str">
        <f>IFERROR(VLOOKUP($B53,'גנים - מצבת והרשמה  (4)'!$C$16:$G$807,2,0),0)</f>
        <v>המוסד לא קיים</v>
      </c>
      <c r="E53" s="704">
        <f>SUMIF('גנים - מצבת והרשמה  (4)'!$F$15:$F$996,'גנים - דוח ביצוע  (5)'!B53,'גנים - מצבת והרשמה  (4)'!$H$15:$H$996)</f>
        <v>0</v>
      </c>
      <c r="F53" s="664"/>
      <c r="G53" s="709"/>
      <c r="H53" s="708"/>
      <c r="I53" s="708"/>
      <c r="J53" s="991">
        <f t="shared" si="4"/>
        <v>0</v>
      </c>
      <c r="K53" s="883" t="str">
        <f t="shared" si="0"/>
        <v/>
      </c>
      <c r="L53" s="711"/>
      <c r="M53" s="868">
        <f t="shared" si="5"/>
        <v>0</v>
      </c>
      <c r="N53" s="868">
        <f t="shared" si="6"/>
        <v>0</v>
      </c>
      <c r="O53" s="705" t="str">
        <f t="shared" si="1"/>
        <v/>
      </c>
      <c r="P53" s="523" t="str">
        <f t="shared" si="2"/>
        <v/>
      </c>
      <c r="Q53" s="511">
        <f t="shared" si="7"/>
        <v>0</v>
      </c>
      <c r="R53" s="511">
        <f t="shared" si="3"/>
        <v>0</v>
      </c>
    </row>
    <row r="54" spans="1:18" ht="15" x14ac:dyDescent="0.25">
      <c r="A54" s="702">
        <v>37</v>
      </c>
      <c r="B54" s="664"/>
      <c r="C54" s="664"/>
      <c r="D54" s="706" t="str">
        <f>IFERROR(VLOOKUP($B54,'גנים - מצבת והרשמה  (4)'!$C$16:$G$807,2,0),0)</f>
        <v>המוסד לא קיים</v>
      </c>
      <c r="E54" s="704">
        <f>SUMIF('גנים - מצבת והרשמה  (4)'!$F$15:$F$996,'גנים - דוח ביצוע  (5)'!B54,'גנים - מצבת והרשמה  (4)'!$H$15:$H$996)</f>
        <v>0</v>
      </c>
      <c r="F54" s="664"/>
      <c r="G54" s="709"/>
      <c r="H54" s="708"/>
      <c r="I54" s="708"/>
      <c r="J54" s="991">
        <f t="shared" si="4"/>
        <v>0</v>
      </c>
      <c r="K54" s="883" t="str">
        <f t="shared" si="0"/>
        <v/>
      </c>
      <c r="L54" s="711"/>
      <c r="M54" s="868">
        <f t="shared" si="5"/>
        <v>0</v>
      </c>
      <c r="N54" s="868">
        <f t="shared" si="6"/>
        <v>0</v>
      </c>
      <c r="O54" s="705" t="str">
        <f t="shared" si="1"/>
        <v/>
      </c>
      <c r="P54" s="523" t="str">
        <f t="shared" si="2"/>
        <v/>
      </c>
      <c r="Q54" s="511">
        <f t="shared" si="7"/>
        <v>0</v>
      </c>
      <c r="R54" s="511">
        <f t="shared" si="3"/>
        <v>0</v>
      </c>
    </row>
    <row r="55" spans="1:18" ht="15" x14ac:dyDescent="0.25">
      <c r="A55" s="702">
        <v>38</v>
      </c>
      <c r="B55" s="664"/>
      <c r="C55" s="664"/>
      <c r="D55" s="706" t="str">
        <f>IFERROR(VLOOKUP($B55,'גנים - מצבת והרשמה  (4)'!$C$16:$G$807,2,0),0)</f>
        <v>המוסד לא קיים</v>
      </c>
      <c r="E55" s="704">
        <f>SUMIF('גנים - מצבת והרשמה  (4)'!$F$15:$F$996,'גנים - דוח ביצוע  (5)'!B55,'גנים - מצבת והרשמה  (4)'!$H$15:$H$996)</f>
        <v>0</v>
      </c>
      <c r="F55" s="664"/>
      <c r="G55" s="709"/>
      <c r="H55" s="708"/>
      <c r="I55" s="708"/>
      <c r="J55" s="991">
        <f t="shared" si="4"/>
        <v>0</v>
      </c>
      <c r="K55" s="883" t="str">
        <f t="shared" si="0"/>
        <v/>
      </c>
      <c r="L55" s="711"/>
      <c r="M55" s="868">
        <f t="shared" si="5"/>
        <v>0</v>
      </c>
      <c r="N55" s="868">
        <f t="shared" si="6"/>
        <v>0</v>
      </c>
      <c r="O55" s="705" t="str">
        <f t="shared" si="1"/>
        <v/>
      </c>
      <c r="P55" s="523" t="str">
        <f t="shared" si="2"/>
        <v/>
      </c>
      <c r="Q55" s="511">
        <f t="shared" si="7"/>
        <v>0</v>
      </c>
      <c r="R55" s="511">
        <f t="shared" si="3"/>
        <v>0</v>
      </c>
    </row>
    <row r="56" spans="1:18" ht="15" x14ac:dyDescent="0.25">
      <c r="A56" s="702">
        <v>39</v>
      </c>
      <c r="B56" s="664"/>
      <c r="C56" s="664"/>
      <c r="D56" s="706" t="str">
        <f>IFERROR(VLOOKUP($B56,'גנים - מצבת והרשמה  (4)'!$C$16:$G$807,2,0),0)</f>
        <v>המוסד לא קיים</v>
      </c>
      <c r="E56" s="704">
        <f>SUMIF('גנים - מצבת והרשמה  (4)'!$F$15:$F$996,'גנים - דוח ביצוע  (5)'!B56,'גנים - מצבת והרשמה  (4)'!$H$15:$H$996)</f>
        <v>0</v>
      </c>
      <c r="F56" s="664"/>
      <c r="G56" s="709"/>
      <c r="H56" s="708"/>
      <c r="I56" s="708"/>
      <c r="J56" s="991">
        <f t="shared" si="4"/>
        <v>0</v>
      </c>
      <c r="K56" s="883" t="str">
        <f t="shared" si="0"/>
        <v/>
      </c>
      <c r="L56" s="711"/>
      <c r="M56" s="868">
        <f t="shared" si="5"/>
        <v>0</v>
      </c>
      <c r="N56" s="868">
        <f t="shared" si="6"/>
        <v>0</v>
      </c>
      <c r="O56" s="705" t="str">
        <f t="shared" si="1"/>
        <v/>
      </c>
      <c r="P56" s="523" t="str">
        <f t="shared" si="2"/>
        <v/>
      </c>
      <c r="Q56" s="511">
        <f t="shared" si="7"/>
        <v>0</v>
      </c>
      <c r="R56" s="511">
        <f t="shared" si="3"/>
        <v>0</v>
      </c>
    </row>
    <row r="57" spans="1:18" ht="15" x14ac:dyDescent="0.25">
      <c r="A57" s="702">
        <v>40</v>
      </c>
      <c r="B57" s="664"/>
      <c r="C57" s="664"/>
      <c r="D57" s="706" t="str">
        <f>IFERROR(VLOOKUP($B57,'גנים - מצבת והרשמה  (4)'!$C$16:$G$807,2,0),0)</f>
        <v>המוסד לא קיים</v>
      </c>
      <c r="E57" s="704">
        <f>SUMIF('גנים - מצבת והרשמה  (4)'!$F$15:$F$996,'גנים - דוח ביצוע  (5)'!B57,'גנים - מצבת והרשמה  (4)'!$H$15:$H$996)</f>
        <v>0</v>
      </c>
      <c r="F57" s="664"/>
      <c r="G57" s="709"/>
      <c r="H57" s="708"/>
      <c r="I57" s="708"/>
      <c r="J57" s="991">
        <f t="shared" si="4"/>
        <v>0</v>
      </c>
      <c r="K57" s="883" t="str">
        <f t="shared" si="0"/>
        <v/>
      </c>
      <c r="L57" s="711"/>
      <c r="M57" s="868">
        <f t="shared" si="5"/>
        <v>0</v>
      </c>
      <c r="N57" s="868">
        <f t="shared" si="6"/>
        <v>0</v>
      </c>
      <c r="O57" s="705" t="str">
        <f t="shared" si="1"/>
        <v/>
      </c>
      <c r="P57" s="523" t="str">
        <f t="shared" si="2"/>
        <v/>
      </c>
      <c r="Q57" s="511">
        <f t="shared" si="7"/>
        <v>0</v>
      </c>
      <c r="R57" s="511">
        <f t="shared" si="3"/>
        <v>0</v>
      </c>
    </row>
    <row r="58" spans="1:18" ht="15" x14ac:dyDescent="0.25">
      <c r="A58" s="702">
        <v>41</v>
      </c>
      <c r="B58" s="664"/>
      <c r="C58" s="664"/>
      <c r="D58" s="706" t="str">
        <f>IFERROR(VLOOKUP($B58,'גנים - מצבת והרשמה  (4)'!$C$16:$G$807,2,0),0)</f>
        <v>המוסד לא קיים</v>
      </c>
      <c r="E58" s="704">
        <f>SUMIF('גנים - מצבת והרשמה  (4)'!$F$15:$F$996,'גנים - דוח ביצוע  (5)'!B58,'גנים - מצבת והרשמה  (4)'!$H$15:$H$996)</f>
        <v>0</v>
      </c>
      <c r="F58" s="664"/>
      <c r="G58" s="709"/>
      <c r="H58" s="708"/>
      <c r="I58" s="708"/>
      <c r="J58" s="991">
        <f t="shared" si="4"/>
        <v>0</v>
      </c>
      <c r="K58" s="883" t="str">
        <f t="shared" si="0"/>
        <v/>
      </c>
      <c r="L58" s="711"/>
      <c r="M58" s="868">
        <f t="shared" si="5"/>
        <v>0</v>
      </c>
      <c r="N58" s="868">
        <f t="shared" si="6"/>
        <v>0</v>
      </c>
      <c r="O58" s="705" t="str">
        <f t="shared" si="1"/>
        <v/>
      </c>
      <c r="P58" s="523" t="str">
        <f t="shared" si="2"/>
        <v/>
      </c>
      <c r="Q58" s="511">
        <f t="shared" si="7"/>
        <v>0</v>
      </c>
      <c r="R58" s="511">
        <f t="shared" si="3"/>
        <v>0</v>
      </c>
    </row>
    <row r="59" spans="1:18" ht="15" x14ac:dyDescent="0.25">
      <c r="A59" s="702">
        <v>42</v>
      </c>
      <c r="B59" s="664"/>
      <c r="C59" s="664"/>
      <c r="D59" s="706" t="str">
        <f>IFERROR(VLOOKUP($B59,'גנים - מצבת והרשמה  (4)'!$C$16:$G$807,2,0),0)</f>
        <v>המוסד לא קיים</v>
      </c>
      <c r="E59" s="704">
        <f>SUMIF('גנים - מצבת והרשמה  (4)'!$F$15:$F$996,'גנים - דוח ביצוע  (5)'!B59,'גנים - מצבת והרשמה  (4)'!$H$15:$H$996)</f>
        <v>0</v>
      </c>
      <c r="F59" s="664"/>
      <c r="G59" s="709"/>
      <c r="H59" s="708"/>
      <c r="I59" s="708"/>
      <c r="J59" s="991">
        <f t="shared" si="4"/>
        <v>0</v>
      </c>
      <c r="K59" s="883" t="str">
        <f t="shared" si="0"/>
        <v/>
      </c>
      <c r="L59" s="711"/>
      <c r="M59" s="868">
        <f t="shared" si="5"/>
        <v>0</v>
      </c>
      <c r="N59" s="868">
        <f t="shared" si="6"/>
        <v>0</v>
      </c>
      <c r="O59" s="705" t="str">
        <f t="shared" si="1"/>
        <v/>
      </c>
      <c r="P59" s="523" t="str">
        <f t="shared" si="2"/>
        <v/>
      </c>
      <c r="Q59" s="511">
        <f t="shared" si="7"/>
        <v>0</v>
      </c>
      <c r="R59" s="511">
        <f t="shared" si="3"/>
        <v>0</v>
      </c>
    </row>
    <row r="60" spans="1:18" ht="15" x14ac:dyDescent="0.25">
      <c r="A60" s="702">
        <v>43</v>
      </c>
      <c r="B60" s="664"/>
      <c r="C60" s="664"/>
      <c r="D60" s="706" t="str">
        <f>IFERROR(VLOOKUP($B60,'גנים - מצבת והרשמה  (4)'!$C$16:$G$807,2,0),0)</f>
        <v>המוסד לא קיים</v>
      </c>
      <c r="E60" s="704">
        <f>SUMIF('גנים - מצבת והרשמה  (4)'!$F$15:$F$996,'גנים - דוח ביצוע  (5)'!B60,'גנים - מצבת והרשמה  (4)'!$H$15:$H$996)</f>
        <v>0</v>
      </c>
      <c r="F60" s="664"/>
      <c r="G60" s="709"/>
      <c r="H60" s="708"/>
      <c r="I60" s="708"/>
      <c r="J60" s="991">
        <f t="shared" si="4"/>
        <v>0</v>
      </c>
      <c r="K60" s="883" t="str">
        <f t="shared" si="0"/>
        <v/>
      </c>
      <c r="L60" s="711"/>
      <c r="M60" s="868">
        <f t="shared" si="5"/>
        <v>0</v>
      </c>
      <c r="N60" s="868">
        <f t="shared" si="6"/>
        <v>0</v>
      </c>
      <c r="O60" s="705" t="str">
        <f t="shared" si="1"/>
        <v/>
      </c>
      <c r="P60" s="523" t="str">
        <f t="shared" si="2"/>
        <v/>
      </c>
      <c r="Q60" s="511">
        <f t="shared" si="7"/>
        <v>0</v>
      </c>
      <c r="R60" s="511">
        <f t="shared" si="3"/>
        <v>0</v>
      </c>
    </row>
    <row r="61" spans="1:18" ht="15" x14ac:dyDescent="0.25">
      <c r="A61" s="702">
        <v>44</v>
      </c>
      <c r="B61" s="664"/>
      <c r="C61" s="664"/>
      <c r="D61" s="706" t="str">
        <f>IFERROR(VLOOKUP($B61,'גנים - מצבת והרשמה  (4)'!$C$16:$G$807,2,0),0)</f>
        <v>המוסד לא קיים</v>
      </c>
      <c r="E61" s="704">
        <f>SUMIF('גנים - מצבת והרשמה  (4)'!$F$15:$F$996,'גנים - דוח ביצוע  (5)'!B61,'גנים - מצבת והרשמה  (4)'!$H$15:$H$996)</f>
        <v>0</v>
      </c>
      <c r="F61" s="664"/>
      <c r="G61" s="709"/>
      <c r="H61" s="708"/>
      <c r="I61" s="708"/>
      <c r="J61" s="991">
        <f t="shared" si="4"/>
        <v>0</v>
      </c>
      <c r="K61" s="883" t="str">
        <f t="shared" si="0"/>
        <v/>
      </c>
      <c r="L61" s="711"/>
      <c r="M61" s="868">
        <f t="shared" si="5"/>
        <v>0</v>
      </c>
      <c r="N61" s="868">
        <f t="shared" si="6"/>
        <v>0</v>
      </c>
      <c r="O61" s="705" t="str">
        <f t="shared" si="1"/>
        <v/>
      </c>
      <c r="P61" s="523" t="str">
        <f t="shared" si="2"/>
        <v/>
      </c>
      <c r="Q61" s="511">
        <f t="shared" si="7"/>
        <v>0</v>
      </c>
      <c r="R61" s="511">
        <f t="shared" si="3"/>
        <v>0</v>
      </c>
    </row>
    <row r="62" spans="1:18" ht="15" x14ac:dyDescent="0.25">
      <c r="A62" s="702">
        <v>45</v>
      </c>
      <c r="B62" s="664"/>
      <c r="C62" s="664"/>
      <c r="D62" s="706" t="str">
        <f>IFERROR(VLOOKUP($B62,'גנים - מצבת והרשמה  (4)'!$C$16:$G$807,2,0),0)</f>
        <v>המוסד לא קיים</v>
      </c>
      <c r="E62" s="704">
        <f>SUMIF('גנים - מצבת והרשמה  (4)'!$F$15:$F$996,'גנים - דוח ביצוע  (5)'!B62,'גנים - מצבת והרשמה  (4)'!$H$15:$H$996)</f>
        <v>0</v>
      </c>
      <c r="F62" s="664"/>
      <c r="G62" s="709"/>
      <c r="H62" s="708"/>
      <c r="I62" s="708"/>
      <c r="J62" s="991">
        <f t="shared" si="4"/>
        <v>0</v>
      </c>
      <c r="K62" s="883" t="str">
        <f t="shared" si="0"/>
        <v/>
      </c>
      <c r="L62" s="711"/>
      <c r="M62" s="868">
        <f t="shared" si="5"/>
        <v>0</v>
      </c>
      <c r="N62" s="868">
        <f t="shared" si="6"/>
        <v>0</v>
      </c>
      <c r="O62" s="705" t="str">
        <f t="shared" si="1"/>
        <v/>
      </c>
      <c r="P62" s="523" t="str">
        <f t="shared" si="2"/>
        <v/>
      </c>
      <c r="Q62" s="511">
        <f t="shared" si="7"/>
        <v>0</v>
      </c>
      <c r="R62" s="511">
        <f t="shared" si="3"/>
        <v>0</v>
      </c>
    </row>
    <row r="63" spans="1:18" ht="15" x14ac:dyDescent="0.25">
      <c r="A63" s="702">
        <v>46</v>
      </c>
      <c r="B63" s="664"/>
      <c r="C63" s="664"/>
      <c r="D63" s="706" t="str">
        <f>IFERROR(VLOOKUP($B63,'גנים - מצבת והרשמה  (4)'!$C$16:$G$807,2,0),0)</f>
        <v>המוסד לא קיים</v>
      </c>
      <c r="E63" s="704">
        <f>SUMIF('גנים - מצבת והרשמה  (4)'!$F$15:$F$996,'גנים - דוח ביצוע  (5)'!B63,'גנים - מצבת והרשמה  (4)'!$H$15:$H$996)</f>
        <v>0</v>
      </c>
      <c r="F63" s="664"/>
      <c r="G63" s="709"/>
      <c r="H63" s="708"/>
      <c r="I63" s="708"/>
      <c r="J63" s="991">
        <f t="shared" si="4"/>
        <v>0</v>
      </c>
      <c r="K63" s="883" t="str">
        <f t="shared" si="0"/>
        <v/>
      </c>
      <c r="L63" s="711"/>
      <c r="M63" s="868">
        <f t="shared" si="5"/>
        <v>0</v>
      </c>
      <c r="N63" s="868">
        <f t="shared" si="6"/>
        <v>0</v>
      </c>
      <c r="O63" s="705" t="str">
        <f t="shared" si="1"/>
        <v/>
      </c>
      <c r="P63" s="523" t="str">
        <f t="shared" si="2"/>
        <v/>
      </c>
      <c r="Q63" s="511">
        <f t="shared" si="7"/>
        <v>0</v>
      </c>
      <c r="R63" s="511">
        <f t="shared" si="3"/>
        <v>0</v>
      </c>
    </row>
    <row r="64" spans="1:18" ht="15" x14ac:dyDescent="0.25">
      <c r="A64" s="702">
        <v>47</v>
      </c>
      <c r="B64" s="664"/>
      <c r="C64" s="664"/>
      <c r="D64" s="706" t="str">
        <f>IFERROR(VLOOKUP($B64,'גנים - מצבת והרשמה  (4)'!$C$16:$G$807,2,0),0)</f>
        <v>המוסד לא קיים</v>
      </c>
      <c r="E64" s="704">
        <f>SUMIF('גנים - מצבת והרשמה  (4)'!$F$15:$F$996,'גנים - דוח ביצוע  (5)'!B64,'גנים - מצבת והרשמה  (4)'!$H$15:$H$996)</f>
        <v>0</v>
      </c>
      <c r="F64" s="664"/>
      <c r="G64" s="709"/>
      <c r="H64" s="708"/>
      <c r="I64" s="708"/>
      <c r="J64" s="991">
        <f t="shared" si="4"/>
        <v>0</v>
      </c>
      <c r="K64" s="883" t="str">
        <f t="shared" si="0"/>
        <v/>
      </c>
      <c r="L64" s="711"/>
      <c r="M64" s="868">
        <f t="shared" si="5"/>
        <v>0</v>
      </c>
      <c r="N64" s="868">
        <f t="shared" si="6"/>
        <v>0</v>
      </c>
      <c r="O64" s="705" t="str">
        <f t="shared" si="1"/>
        <v/>
      </c>
      <c r="P64" s="523" t="str">
        <f t="shared" si="2"/>
        <v/>
      </c>
      <c r="Q64" s="511">
        <f t="shared" si="7"/>
        <v>0</v>
      </c>
      <c r="R64" s="511">
        <f t="shared" si="3"/>
        <v>0</v>
      </c>
    </row>
    <row r="65" spans="1:18" ht="15" x14ac:dyDescent="0.25">
      <c r="A65" s="702">
        <v>48</v>
      </c>
      <c r="B65" s="664"/>
      <c r="C65" s="664"/>
      <c r="D65" s="706" t="str">
        <f>IFERROR(VLOOKUP($B65,'גנים - מצבת והרשמה  (4)'!$C$16:$G$807,2,0),0)</f>
        <v>המוסד לא קיים</v>
      </c>
      <c r="E65" s="704">
        <f>SUMIF('גנים - מצבת והרשמה  (4)'!$F$15:$F$996,'גנים - דוח ביצוע  (5)'!B65,'גנים - מצבת והרשמה  (4)'!$H$15:$H$996)</f>
        <v>0</v>
      </c>
      <c r="F65" s="664"/>
      <c r="G65" s="709"/>
      <c r="H65" s="708"/>
      <c r="I65" s="708"/>
      <c r="J65" s="991">
        <f t="shared" si="4"/>
        <v>0</v>
      </c>
      <c r="K65" s="883" t="str">
        <f t="shared" si="0"/>
        <v/>
      </c>
      <c r="L65" s="711"/>
      <c r="M65" s="868">
        <f t="shared" si="5"/>
        <v>0</v>
      </c>
      <c r="N65" s="868">
        <f t="shared" si="6"/>
        <v>0</v>
      </c>
      <c r="O65" s="705" t="str">
        <f t="shared" si="1"/>
        <v/>
      </c>
      <c r="P65" s="523" t="str">
        <f t="shared" si="2"/>
        <v/>
      </c>
      <c r="Q65" s="511">
        <f t="shared" si="7"/>
        <v>0</v>
      </c>
      <c r="R65" s="511">
        <f t="shared" si="3"/>
        <v>0</v>
      </c>
    </row>
    <row r="66" spans="1:18" ht="15" x14ac:dyDescent="0.25">
      <c r="A66" s="702">
        <v>49</v>
      </c>
      <c r="B66" s="664"/>
      <c r="C66" s="664"/>
      <c r="D66" s="706" t="str">
        <f>IFERROR(VLOOKUP($B66,'גנים - מצבת והרשמה  (4)'!$C$16:$G$807,2,0),0)</f>
        <v>המוסד לא קיים</v>
      </c>
      <c r="E66" s="704">
        <f>SUMIF('גנים - מצבת והרשמה  (4)'!$F$15:$F$996,'גנים - דוח ביצוע  (5)'!B66,'גנים - מצבת והרשמה  (4)'!$H$15:$H$996)</f>
        <v>0</v>
      </c>
      <c r="F66" s="664"/>
      <c r="G66" s="709"/>
      <c r="H66" s="708"/>
      <c r="I66" s="708"/>
      <c r="J66" s="991">
        <f t="shared" si="4"/>
        <v>0</v>
      </c>
      <c r="K66" s="883" t="str">
        <f t="shared" si="0"/>
        <v/>
      </c>
      <c r="L66" s="711"/>
      <c r="M66" s="868">
        <f t="shared" si="5"/>
        <v>0</v>
      </c>
      <c r="N66" s="868">
        <f t="shared" si="6"/>
        <v>0</v>
      </c>
      <c r="O66" s="705" t="str">
        <f t="shared" si="1"/>
        <v/>
      </c>
      <c r="P66" s="523" t="str">
        <f t="shared" si="2"/>
        <v/>
      </c>
      <c r="Q66" s="511">
        <f t="shared" si="7"/>
        <v>0</v>
      </c>
      <c r="R66" s="511">
        <f t="shared" si="3"/>
        <v>0</v>
      </c>
    </row>
    <row r="67" spans="1:18" ht="15" x14ac:dyDescent="0.25">
      <c r="A67" s="702">
        <v>50</v>
      </c>
      <c r="B67" s="664"/>
      <c r="C67" s="664"/>
      <c r="D67" s="706" t="str">
        <f>IFERROR(VLOOKUP($B67,'גנים - מצבת והרשמה  (4)'!$C$16:$G$807,2,0),0)</f>
        <v>המוסד לא קיים</v>
      </c>
      <c r="E67" s="704">
        <f>SUMIF('גנים - מצבת והרשמה  (4)'!$F$15:$F$996,'גנים - דוח ביצוע  (5)'!B67,'גנים - מצבת והרשמה  (4)'!$H$15:$H$996)</f>
        <v>0</v>
      </c>
      <c r="F67" s="664"/>
      <c r="G67" s="709"/>
      <c r="H67" s="708"/>
      <c r="I67" s="708"/>
      <c r="J67" s="991">
        <f t="shared" si="4"/>
        <v>0</v>
      </c>
      <c r="K67" s="883" t="str">
        <f t="shared" si="0"/>
        <v/>
      </c>
      <c r="L67" s="711"/>
      <c r="M67" s="868">
        <f t="shared" si="5"/>
        <v>0</v>
      </c>
      <c r="N67" s="868">
        <f t="shared" si="6"/>
        <v>0</v>
      </c>
      <c r="O67" s="705" t="str">
        <f t="shared" si="1"/>
        <v/>
      </c>
      <c r="P67" s="523" t="str">
        <f t="shared" si="2"/>
        <v/>
      </c>
      <c r="Q67" s="511">
        <f t="shared" si="7"/>
        <v>0</v>
      </c>
      <c r="R67" s="511">
        <f t="shared" si="3"/>
        <v>0</v>
      </c>
    </row>
    <row r="68" spans="1:18" ht="15" x14ac:dyDescent="0.25">
      <c r="A68" s="702">
        <v>51</v>
      </c>
      <c r="B68" s="664"/>
      <c r="C68" s="664"/>
      <c r="D68" s="706" t="str">
        <f>IFERROR(VLOOKUP($B68,'גנים - מצבת והרשמה  (4)'!$C$16:$G$807,2,0),0)</f>
        <v>המוסד לא קיים</v>
      </c>
      <c r="E68" s="704">
        <f>SUMIF('גנים - מצבת והרשמה  (4)'!$F$15:$F$996,'גנים - דוח ביצוע  (5)'!B68,'גנים - מצבת והרשמה  (4)'!$H$15:$H$996)</f>
        <v>0</v>
      </c>
      <c r="F68" s="664"/>
      <c r="G68" s="709"/>
      <c r="H68" s="708"/>
      <c r="I68" s="708"/>
      <c r="J68" s="991">
        <f t="shared" si="4"/>
        <v>0</v>
      </c>
      <c r="K68" s="883" t="str">
        <f t="shared" si="0"/>
        <v/>
      </c>
      <c r="L68" s="711"/>
      <c r="M68" s="868">
        <f t="shared" si="5"/>
        <v>0</v>
      </c>
      <c r="N68" s="868">
        <f t="shared" si="6"/>
        <v>0</v>
      </c>
      <c r="O68" s="705" t="str">
        <f t="shared" si="1"/>
        <v/>
      </c>
      <c r="P68" s="523" t="str">
        <f t="shared" si="2"/>
        <v/>
      </c>
      <c r="Q68" s="511">
        <f t="shared" si="7"/>
        <v>0</v>
      </c>
      <c r="R68" s="511">
        <f t="shared" si="3"/>
        <v>0</v>
      </c>
    </row>
    <row r="69" spans="1:18" ht="15" x14ac:dyDescent="0.25">
      <c r="A69" s="702">
        <v>52</v>
      </c>
      <c r="B69" s="664"/>
      <c r="C69" s="664"/>
      <c r="D69" s="706" t="str">
        <f>IFERROR(VLOOKUP($B69,'גנים - מצבת והרשמה  (4)'!$C$16:$G$807,2,0),0)</f>
        <v>המוסד לא קיים</v>
      </c>
      <c r="E69" s="704">
        <f>SUMIF('גנים - מצבת והרשמה  (4)'!$F$15:$F$996,'גנים - דוח ביצוע  (5)'!B69,'גנים - מצבת והרשמה  (4)'!$H$15:$H$996)</f>
        <v>0</v>
      </c>
      <c r="F69" s="664"/>
      <c r="G69" s="709"/>
      <c r="H69" s="708"/>
      <c r="I69" s="708"/>
      <c r="J69" s="991">
        <f t="shared" si="4"/>
        <v>0</v>
      </c>
      <c r="K69" s="883" t="str">
        <f t="shared" si="0"/>
        <v/>
      </c>
      <c r="L69" s="711"/>
      <c r="M69" s="868">
        <f t="shared" si="5"/>
        <v>0</v>
      </c>
      <c r="N69" s="868">
        <f t="shared" si="6"/>
        <v>0</v>
      </c>
      <c r="O69" s="705" t="str">
        <f t="shared" si="1"/>
        <v/>
      </c>
      <c r="P69" s="523" t="str">
        <f t="shared" si="2"/>
        <v/>
      </c>
      <c r="Q69" s="511">
        <f t="shared" si="7"/>
        <v>0</v>
      </c>
      <c r="R69" s="511">
        <f t="shared" si="3"/>
        <v>0</v>
      </c>
    </row>
    <row r="70" spans="1:18" ht="15" x14ac:dyDescent="0.25">
      <c r="A70" s="702">
        <v>53</v>
      </c>
      <c r="B70" s="664"/>
      <c r="C70" s="664"/>
      <c r="D70" s="706" t="str">
        <f>IFERROR(VLOOKUP($B70,'גנים - מצבת והרשמה  (4)'!$C$16:$G$807,2,0),0)</f>
        <v>המוסד לא קיים</v>
      </c>
      <c r="E70" s="704">
        <f>SUMIF('גנים - מצבת והרשמה  (4)'!$F$15:$F$996,'גנים - דוח ביצוע  (5)'!B70,'גנים - מצבת והרשמה  (4)'!$H$15:$H$996)</f>
        <v>0</v>
      </c>
      <c r="F70" s="664"/>
      <c r="G70" s="709"/>
      <c r="H70" s="708"/>
      <c r="I70" s="708"/>
      <c r="J70" s="991">
        <f t="shared" si="4"/>
        <v>0</v>
      </c>
      <c r="K70" s="883" t="str">
        <f t="shared" si="0"/>
        <v/>
      </c>
      <c r="L70" s="711"/>
      <c r="M70" s="868">
        <f t="shared" si="5"/>
        <v>0</v>
      </c>
      <c r="N70" s="868">
        <f t="shared" si="6"/>
        <v>0</v>
      </c>
      <c r="O70" s="705" t="str">
        <f t="shared" si="1"/>
        <v/>
      </c>
      <c r="P70" s="523" t="str">
        <f t="shared" si="2"/>
        <v/>
      </c>
      <c r="Q70" s="511">
        <f t="shared" si="7"/>
        <v>0</v>
      </c>
      <c r="R70" s="511">
        <f t="shared" si="3"/>
        <v>0</v>
      </c>
    </row>
    <row r="71" spans="1:18" ht="15" x14ac:dyDescent="0.25">
      <c r="A71" s="702">
        <v>54</v>
      </c>
      <c r="B71" s="664"/>
      <c r="C71" s="664"/>
      <c r="D71" s="706" t="str">
        <f>IFERROR(VLOOKUP($B71,'גנים - מצבת והרשמה  (4)'!$C$16:$G$807,2,0),0)</f>
        <v>המוסד לא קיים</v>
      </c>
      <c r="E71" s="704">
        <f>SUMIF('גנים - מצבת והרשמה  (4)'!$F$15:$F$996,'גנים - דוח ביצוע  (5)'!B71,'גנים - מצבת והרשמה  (4)'!$H$15:$H$996)</f>
        <v>0</v>
      </c>
      <c r="F71" s="664"/>
      <c r="G71" s="709"/>
      <c r="H71" s="708"/>
      <c r="I71" s="708"/>
      <c r="J71" s="991">
        <f t="shared" si="4"/>
        <v>0</v>
      </c>
      <c r="K71" s="883" t="str">
        <f t="shared" si="0"/>
        <v/>
      </c>
      <c r="L71" s="711"/>
      <c r="M71" s="868">
        <f t="shared" si="5"/>
        <v>0</v>
      </c>
      <c r="N71" s="868">
        <f t="shared" si="6"/>
        <v>0</v>
      </c>
      <c r="O71" s="705" t="str">
        <f t="shared" si="1"/>
        <v/>
      </c>
      <c r="P71" s="523" t="str">
        <f t="shared" si="2"/>
        <v/>
      </c>
      <c r="Q71" s="511">
        <f t="shared" si="7"/>
        <v>0</v>
      </c>
      <c r="R71" s="511">
        <f t="shared" si="3"/>
        <v>0</v>
      </c>
    </row>
    <row r="72" spans="1:18" ht="15" x14ac:dyDescent="0.25">
      <c r="A72" s="702">
        <v>55</v>
      </c>
      <c r="B72" s="664"/>
      <c r="C72" s="664"/>
      <c r="D72" s="706" t="str">
        <f>IFERROR(VLOOKUP($B72,'גנים - מצבת והרשמה  (4)'!$C$16:$G$807,2,0),0)</f>
        <v>המוסד לא קיים</v>
      </c>
      <c r="E72" s="704">
        <f>SUMIF('גנים - מצבת והרשמה  (4)'!$F$15:$F$996,'גנים - דוח ביצוע  (5)'!B72,'גנים - מצבת והרשמה  (4)'!$H$15:$H$996)</f>
        <v>0</v>
      </c>
      <c r="F72" s="664"/>
      <c r="G72" s="709"/>
      <c r="H72" s="708"/>
      <c r="I72" s="708"/>
      <c r="J72" s="991">
        <f t="shared" si="4"/>
        <v>0</v>
      </c>
      <c r="K72" s="883" t="str">
        <f t="shared" si="0"/>
        <v/>
      </c>
      <c r="L72" s="711"/>
      <c r="M72" s="868">
        <f t="shared" si="5"/>
        <v>0</v>
      </c>
      <c r="N72" s="868">
        <f t="shared" si="6"/>
        <v>0</v>
      </c>
      <c r="O72" s="705" t="str">
        <f t="shared" si="1"/>
        <v/>
      </c>
      <c r="P72" s="523" t="str">
        <f t="shared" si="2"/>
        <v/>
      </c>
      <c r="Q72" s="511">
        <f t="shared" si="7"/>
        <v>0</v>
      </c>
      <c r="R72" s="511">
        <f t="shared" si="3"/>
        <v>0</v>
      </c>
    </row>
    <row r="73" spans="1:18" ht="15" x14ac:dyDescent="0.25">
      <c r="A73" s="702">
        <v>56</v>
      </c>
      <c r="B73" s="664"/>
      <c r="C73" s="664"/>
      <c r="D73" s="706" t="str">
        <f>IFERROR(VLOOKUP($B73,'גנים - מצבת והרשמה  (4)'!$C$16:$G$807,2,0),0)</f>
        <v>המוסד לא קיים</v>
      </c>
      <c r="E73" s="704">
        <f>SUMIF('גנים - מצבת והרשמה  (4)'!$F$15:$F$996,'גנים - דוח ביצוע  (5)'!B73,'גנים - מצבת והרשמה  (4)'!$H$15:$H$996)</f>
        <v>0</v>
      </c>
      <c r="F73" s="664"/>
      <c r="G73" s="709"/>
      <c r="H73" s="708"/>
      <c r="I73" s="708"/>
      <c r="J73" s="991">
        <f t="shared" si="4"/>
        <v>0</v>
      </c>
      <c r="K73" s="883" t="str">
        <f t="shared" si="0"/>
        <v/>
      </c>
      <c r="L73" s="711"/>
      <c r="M73" s="868">
        <f t="shared" si="5"/>
        <v>0</v>
      </c>
      <c r="N73" s="868">
        <f t="shared" si="6"/>
        <v>0</v>
      </c>
      <c r="O73" s="705" t="str">
        <f t="shared" si="1"/>
        <v/>
      </c>
      <c r="P73" s="523" t="str">
        <f t="shared" si="2"/>
        <v/>
      </c>
      <c r="Q73" s="511">
        <f t="shared" si="7"/>
        <v>0</v>
      </c>
      <c r="R73" s="511">
        <f t="shared" si="3"/>
        <v>0</v>
      </c>
    </row>
    <row r="74" spans="1:18" ht="15" x14ac:dyDescent="0.25">
      <c r="A74" s="702">
        <v>57</v>
      </c>
      <c r="B74" s="664"/>
      <c r="C74" s="664"/>
      <c r="D74" s="706" t="str">
        <f>IFERROR(VLOOKUP($B74,'גנים - מצבת והרשמה  (4)'!$C$16:$G$807,2,0),0)</f>
        <v>המוסד לא קיים</v>
      </c>
      <c r="E74" s="704">
        <f>SUMIF('גנים - מצבת והרשמה  (4)'!$F$15:$F$996,'גנים - דוח ביצוע  (5)'!B74,'גנים - מצבת והרשמה  (4)'!$H$15:$H$996)</f>
        <v>0</v>
      </c>
      <c r="F74" s="664"/>
      <c r="G74" s="709"/>
      <c r="H74" s="708"/>
      <c r="I74" s="708"/>
      <c r="J74" s="991">
        <f t="shared" si="4"/>
        <v>0</v>
      </c>
      <c r="K74" s="883" t="str">
        <f t="shared" si="0"/>
        <v/>
      </c>
      <c r="L74" s="711"/>
      <c r="M74" s="868">
        <f t="shared" si="5"/>
        <v>0</v>
      </c>
      <c r="N74" s="868">
        <f t="shared" si="6"/>
        <v>0</v>
      </c>
      <c r="O74" s="705" t="str">
        <f t="shared" si="1"/>
        <v/>
      </c>
      <c r="P74" s="523" t="str">
        <f t="shared" si="2"/>
        <v/>
      </c>
      <c r="Q74" s="511">
        <f t="shared" si="7"/>
        <v>0</v>
      </c>
      <c r="R74" s="511">
        <f t="shared" si="3"/>
        <v>0</v>
      </c>
    </row>
    <row r="75" spans="1:18" ht="15" x14ac:dyDescent="0.25">
      <c r="A75" s="702">
        <v>58</v>
      </c>
      <c r="B75" s="664"/>
      <c r="C75" s="664"/>
      <c r="D75" s="706" t="str">
        <f>IFERROR(VLOOKUP($B75,'גנים - מצבת והרשמה  (4)'!$C$16:$G$807,2,0),0)</f>
        <v>המוסד לא קיים</v>
      </c>
      <c r="E75" s="704">
        <f>SUMIF('גנים - מצבת והרשמה  (4)'!$F$15:$F$996,'גנים - דוח ביצוע  (5)'!B75,'גנים - מצבת והרשמה  (4)'!$H$15:$H$996)</f>
        <v>0</v>
      </c>
      <c r="F75" s="664"/>
      <c r="G75" s="709"/>
      <c r="H75" s="708"/>
      <c r="I75" s="708"/>
      <c r="J75" s="991">
        <f t="shared" si="4"/>
        <v>0</v>
      </c>
      <c r="K75" s="883" t="str">
        <f t="shared" si="0"/>
        <v/>
      </c>
      <c r="L75" s="711"/>
      <c r="M75" s="868">
        <f t="shared" si="5"/>
        <v>0</v>
      </c>
      <c r="N75" s="868">
        <f t="shared" si="6"/>
        <v>0</v>
      </c>
      <c r="O75" s="705" t="str">
        <f t="shared" si="1"/>
        <v/>
      </c>
      <c r="P75" s="523" t="str">
        <f t="shared" si="2"/>
        <v/>
      </c>
      <c r="Q75" s="511">
        <f t="shared" si="7"/>
        <v>0</v>
      </c>
      <c r="R75" s="511">
        <f t="shared" si="3"/>
        <v>0</v>
      </c>
    </row>
    <row r="76" spans="1:18" ht="15" x14ac:dyDescent="0.25">
      <c r="A76" s="702">
        <v>59</v>
      </c>
      <c r="B76" s="664"/>
      <c r="C76" s="664"/>
      <c r="D76" s="706" t="str">
        <f>IFERROR(VLOOKUP($B76,'גנים - מצבת והרשמה  (4)'!$C$16:$G$807,2,0),0)</f>
        <v>המוסד לא קיים</v>
      </c>
      <c r="E76" s="704">
        <f>SUMIF('גנים - מצבת והרשמה  (4)'!$F$15:$F$996,'גנים - דוח ביצוע  (5)'!B76,'גנים - מצבת והרשמה  (4)'!$H$15:$H$996)</f>
        <v>0</v>
      </c>
      <c r="F76" s="664"/>
      <c r="G76" s="709"/>
      <c r="H76" s="708"/>
      <c r="I76" s="708"/>
      <c r="J76" s="991">
        <f t="shared" si="4"/>
        <v>0</v>
      </c>
      <c r="K76" s="883" t="str">
        <f t="shared" si="0"/>
        <v/>
      </c>
      <c r="L76" s="711"/>
      <c r="M76" s="868">
        <f t="shared" si="5"/>
        <v>0</v>
      </c>
      <c r="N76" s="868">
        <f t="shared" si="6"/>
        <v>0</v>
      </c>
      <c r="O76" s="705" t="str">
        <f t="shared" si="1"/>
        <v/>
      </c>
      <c r="P76" s="523" t="str">
        <f t="shared" si="2"/>
        <v/>
      </c>
      <c r="Q76" s="511">
        <f t="shared" si="7"/>
        <v>0</v>
      </c>
      <c r="R76" s="511">
        <f t="shared" si="3"/>
        <v>0</v>
      </c>
    </row>
    <row r="77" spans="1:18" ht="15" x14ac:dyDescent="0.25">
      <c r="A77" s="702">
        <v>60</v>
      </c>
      <c r="B77" s="664"/>
      <c r="C77" s="664"/>
      <c r="D77" s="706" t="str">
        <f>IFERROR(VLOOKUP($B77,'גנים - מצבת והרשמה  (4)'!$C$16:$G$807,2,0),0)</f>
        <v>המוסד לא קיים</v>
      </c>
      <c r="E77" s="704">
        <f>SUMIF('גנים - מצבת והרשמה  (4)'!$F$15:$F$996,'גנים - דוח ביצוע  (5)'!B77,'גנים - מצבת והרשמה  (4)'!$H$15:$H$996)</f>
        <v>0</v>
      </c>
      <c r="F77" s="664"/>
      <c r="G77" s="709"/>
      <c r="H77" s="708"/>
      <c r="I77" s="708"/>
      <c r="J77" s="991">
        <f t="shared" si="4"/>
        <v>0</v>
      </c>
      <c r="K77" s="883" t="str">
        <f t="shared" si="0"/>
        <v/>
      </c>
      <c r="L77" s="711"/>
      <c r="M77" s="868">
        <f t="shared" si="5"/>
        <v>0</v>
      </c>
      <c r="N77" s="868">
        <f t="shared" si="6"/>
        <v>0</v>
      </c>
      <c r="O77" s="705" t="str">
        <f t="shared" si="1"/>
        <v/>
      </c>
      <c r="P77" s="523" t="str">
        <f t="shared" si="2"/>
        <v/>
      </c>
      <c r="Q77" s="511">
        <f t="shared" si="7"/>
        <v>0</v>
      </c>
      <c r="R77" s="511">
        <f t="shared" si="3"/>
        <v>0</v>
      </c>
    </row>
    <row r="78" spans="1:18" ht="15" x14ac:dyDescent="0.25">
      <c r="A78" s="702">
        <v>61</v>
      </c>
      <c r="B78" s="664"/>
      <c r="C78" s="664"/>
      <c r="D78" s="706" t="str">
        <f>IFERROR(VLOOKUP($B78,'גנים - מצבת והרשמה  (4)'!$C$16:$G$807,2,0),0)</f>
        <v>המוסד לא קיים</v>
      </c>
      <c r="E78" s="704">
        <f>SUMIF('גנים - מצבת והרשמה  (4)'!$F$15:$F$996,'גנים - דוח ביצוע  (5)'!B78,'גנים - מצבת והרשמה  (4)'!$H$15:$H$996)</f>
        <v>0</v>
      </c>
      <c r="F78" s="664"/>
      <c r="G78" s="709"/>
      <c r="H78" s="708"/>
      <c r="I78" s="708"/>
      <c r="J78" s="991">
        <f t="shared" si="4"/>
        <v>0</v>
      </c>
      <c r="K78" s="883" t="str">
        <f t="shared" si="0"/>
        <v/>
      </c>
      <c r="L78" s="711"/>
      <c r="M78" s="868">
        <f t="shared" si="5"/>
        <v>0</v>
      </c>
      <c r="N78" s="868">
        <f t="shared" si="6"/>
        <v>0</v>
      </c>
      <c r="O78" s="705" t="str">
        <f t="shared" si="1"/>
        <v/>
      </c>
      <c r="P78" s="523" t="str">
        <f t="shared" si="2"/>
        <v/>
      </c>
      <c r="Q78" s="511">
        <f t="shared" si="7"/>
        <v>0</v>
      </c>
      <c r="R78" s="511">
        <f t="shared" si="3"/>
        <v>0</v>
      </c>
    </row>
    <row r="79" spans="1:18" ht="15" x14ac:dyDescent="0.25">
      <c r="A79" s="702">
        <v>62</v>
      </c>
      <c r="B79" s="664"/>
      <c r="C79" s="664"/>
      <c r="D79" s="706" t="str">
        <f>IFERROR(VLOOKUP($B79,'גנים - מצבת והרשמה  (4)'!$C$16:$G$807,2,0),0)</f>
        <v>המוסד לא קיים</v>
      </c>
      <c r="E79" s="704">
        <f>SUMIF('גנים - מצבת והרשמה  (4)'!$F$15:$F$996,'גנים - דוח ביצוע  (5)'!B79,'גנים - מצבת והרשמה  (4)'!$H$15:$H$996)</f>
        <v>0</v>
      </c>
      <c r="F79" s="664"/>
      <c r="G79" s="709"/>
      <c r="H79" s="708"/>
      <c r="I79" s="708"/>
      <c r="J79" s="991">
        <f t="shared" si="4"/>
        <v>0</v>
      </c>
      <c r="K79" s="883" t="str">
        <f t="shared" si="0"/>
        <v/>
      </c>
      <c r="L79" s="711"/>
      <c r="M79" s="868">
        <f t="shared" si="5"/>
        <v>0</v>
      </c>
      <c r="N79" s="868">
        <f t="shared" si="6"/>
        <v>0</v>
      </c>
      <c r="O79" s="705" t="str">
        <f t="shared" si="1"/>
        <v/>
      </c>
      <c r="P79" s="523" t="str">
        <f t="shared" si="2"/>
        <v/>
      </c>
      <c r="Q79" s="511">
        <f t="shared" si="7"/>
        <v>0</v>
      </c>
      <c r="R79" s="511">
        <f t="shared" si="3"/>
        <v>0</v>
      </c>
    </row>
    <row r="80" spans="1:18" ht="15" x14ac:dyDescent="0.25">
      <c r="A80" s="702">
        <v>63</v>
      </c>
      <c r="B80" s="664"/>
      <c r="C80" s="664"/>
      <c r="D80" s="706" t="str">
        <f>IFERROR(VLOOKUP($B80,'גנים - מצבת והרשמה  (4)'!$C$16:$G$807,2,0),0)</f>
        <v>המוסד לא קיים</v>
      </c>
      <c r="E80" s="704">
        <f>SUMIF('גנים - מצבת והרשמה  (4)'!$F$15:$F$996,'גנים - דוח ביצוע  (5)'!B80,'גנים - מצבת והרשמה  (4)'!$H$15:$H$996)</f>
        <v>0</v>
      </c>
      <c r="F80" s="664"/>
      <c r="G80" s="709"/>
      <c r="H80" s="708"/>
      <c r="I80" s="708"/>
      <c r="J80" s="991">
        <f t="shared" si="4"/>
        <v>0</v>
      </c>
      <c r="K80" s="883" t="str">
        <f t="shared" si="0"/>
        <v/>
      </c>
      <c r="L80" s="711"/>
      <c r="M80" s="868">
        <f t="shared" si="5"/>
        <v>0</v>
      </c>
      <c r="N80" s="868">
        <f t="shared" si="6"/>
        <v>0</v>
      </c>
      <c r="O80" s="705" t="str">
        <f t="shared" si="1"/>
        <v/>
      </c>
      <c r="P80" s="523" t="str">
        <f t="shared" si="2"/>
        <v/>
      </c>
      <c r="Q80" s="511">
        <f t="shared" si="7"/>
        <v>0</v>
      </c>
      <c r="R80" s="511">
        <f t="shared" si="3"/>
        <v>0</v>
      </c>
    </row>
    <row r="81" spans="1:18" ht="15" x14ac:dyDescent="0.25">
      <c r="A81" s="702">
        <v>64</v>
      </c>
      <c r="B81" s="664"/>
      <c r="C81" s="664"/>
      <c r="D81" s="706" t="str">
        <f>IFERROR(VLOOKUP($B81,'גנים - מצבת והרשמה  (4)'!$C$16:$G$807,2,0),0)</f>
        <v>המוסד לא קיים</v>
      </c>
      <c r="E81" s="704">
        <f>SUMIF('גנים - מצבת והרשמה  (4)'!$F$15:$F$996,'גנים - דוח ביצוע  (5)'!B81,'גנים - מצבת והרשמה  (4)'!$H$15:$H$996)</f>
        <v>0</v>
      </c>
      <c r="F81" s="664"/>
      <c r="G81" s="709"/>
      <c r="H81" s="708"/>
      <c r="I81" s="708"/>
      <c r="J81" s="991">
        <f t="shared" si="4"/>
        <v>0</v>
      </c>
      <c r="K81" s="883" t="str">
        <f t="shared" si="0"/>
        <v/>
      </c>
      <c r="L81" s="711"/>
      <c r="M81" s="868">
        <f t="shared" si="5"/>
        <v>0</v>
      </c>
      <c r="N81" s="868">
        <f t="shared" si="6"/>
        <v>0</v>
      </c>
      <c r="O81" s="705" t="str">
        <f t="shared" si="1"/>
        <v/>
      </c>
      <c r="P81" s="523" t="str">
        <f t="shared" si="2"/>
        <v/>
      </c>
      <c r="Q81" s="511">
        <f t="shared" si="7"/>
        <v>0</v>
      </c>
      <c r="R81" s="511">
        <f t="shared" si="3"/>
        <v>0</v>
      </c>
    </row>
    <row r="82" spans="1:18" ht="15" x14ac:dyDescent="0.25">
      <c r="A82" s="702">
        <v>65</v>
      </c>
      <c r="B82" s="664"/>
      <c r="C82" s="664"/>
      <c r="D82" s="706" t="str">
        <f>IFERROR(VLOOKUP($B82,'גנים - מצבת והרשמה  (4)'!$C$16:$G$807,2,0),0)</f>
        <v>המוסד לא קיים</v>
      </c>
      <c r="E82" s="704">
        <f>SUMIF('גנים - מצבת והרשמה  (4)'!$F$15:$F$996,'גנים - דוח ביצוע  (5)'!B82,'גנים - מצבת והרשמה  (4)'!$H$15:$H$996)</f>
        <v>0</v>
      </c>
      <c r="F82" s="664"/>
      <c r="G82" s="709"/>
      <c r="H82" s="708"/>
      <c r="I82" s="708"/>
      <c r="J82" s="991">
        <f t="shared" si="4"/>
        <v>0</v>
      </c>
      <c r="K82" s="883" t="str">
        <f t="shared" ref="K82:K145" si="8">IF(B82&gt;0,IF(J82&lt;$R$3,"תקופת הפעילות נמוכה מהתקופה הנדרשת, ועל כן המוסד אינו זכאי לתקצוב","תקין"),"")</f>
        <v/>
      </c>
      <c r="L82" s="711"/>
      <c r="M82" s="868">
        <f t="shared" si="5"/>
        <v>0</v>
      </c>
      <c r="N82" s="868">
        <f t="shared" si="6"/>
        <v>0</v>
      </c>
      <c r="O82" s="705" t="str">
        <f t="shared" ref="O82:O145" si="9">IF(IF(B82=0,0,IFERROR(COUNTIF($B$18:$B$1017,B82)," "))&gt;1,"סמל הגן מופיע יותר מפעם אחת",IF(ISBLANK(B82),"","תקין"))</f>
        <v/>
      </c>
      <c r="P82" s="523" t="str">
        <f t="shared" ref="P82:P145" si="10">IF(ISNUMBER(B82),IF(J82&lt;1,"יש למלא מס' ימי פעילות",IF(AND(J82&lt;7,L82=""),"יש למלא סיבה לחוסר ימי פעילות","תקין")),"")</f>
        <v/>
      </c>
      <c r="Q82" s="511">
        <f t="shared" si="7"/>
        <v>0</v>
      </c>
      <c r="R82" s="511">
        <f t="shared" ref="R82:R145" si="11">IF(B82&gt;0,IF(F82=0,1,0),0)</f>
        <v>0</v>
      </c>
    </row>
    <row r="83" spans="1:18" ht="15" x14ac:dyDescent="0.25">
      <c r="A83" s="702">
        <v>66</v>
      </c>
      <c r="B83" s="664"/>
      <c r="C83" s="664"/>
      <c r="D83" s="706" t="str">
        <f>IFERROR(VLOOKUP($B83,'גנים - מצבת והרשמה  (4)'!$C$16:$G$807,2,0),0)</f>
        <v>המוסד לא קיים</v>
      </c>
      <c r="E83" s="704">
        <f>SUMIF('גנים - מצבת והרשמה  (4)'!$F$15:$F$996,'גנים - דוח ביצוע  (5)'!B83,'גנים - מצבת והרשמה  (4)'!$H$15:$H$996)</f>
        <v>0</v>
      </c>
      <c r="F83" s="664"/>
      <c r="G83" s="709"/>
      <c r="H83" s="708"/>
      <c r="I83" s="708"/>
      <c r="J83" s="991">
        <f t="shared" ref="J83:J146" si="12">MIN(NETWORKDAYS.INTL(H83,I83,7),7)</f>
        <v>0</v>
      </c>
      <c r="K83" s="883" t="str">
        <f t="shared" si="8"/>
        <v/>
      </c>
      <c r="L83" s="711"/>
      <c r="M83" s="868">
        <f t="shared" ref="M83:M146" si="13">IF(OR($R$2=0,K83="תקין"),ROUND(IF(J83=6,(7-J83)*MIN(E83,F83),0),0),0)</f>
        <v>0</v>
      </c>
      <c r="N83" s="868">
        <f t="shared" ref="N83:N146" si="14">IF(OR($R$2=0,K83="תקין"),MAX(IF(B83="",0,MIN(F83,E83))-M83/7,0),0)</f>
        <v>0</v>
      </c>
      <c r="O83" s="705" t="str">
        <f t="shared" si="9"/>
        <v/>
      </c>
      <c r="P83" s="523" t="str">
        <f t="shared" si="10"/>
        <v/>
      </c>
      <c r="Q83" s="511">
        <f t="shared" ref="Q83:Q146" si="15">IF(LEFT(P83,10)="יש למלא מס",1,0)</f>
        <v>0</v>
      </c>
      <c r="R83" s="511">
        <f t="shared" si="11"/>
        <v>0</v>
      </c>
    </row>
    <row r="84" spans="1:18" ht="15" x14ac:dyDescent="0.25">
      <c r="A84" s="702">
        <v>67</v>
      </c>
      <c r="B84" s="664"/>
      <c r="C84" s="664"/>
      <c r="D84" s="706" t="str">
        <f>IFERROR(VLOOKUP($B84,'גנים - מצבת והרשמה  (4)'!$C$16:$G$807,2,0),0)</f>
        <v>המוסד לא קיים</v>
      </c>
      <c r="E84" s="704">
        <f>SUMIF('גנים - מצבת והרשמה  (4)'!$F$15:$F$996,'גנים - דוח ביצוע  (5)'!B84,'גנים - מצבת והרשמה  (4)'!$H$15:$H$996)</f>
        <v>0</v>
      </c>
      <c r="F84" s="664"/>
      <c r="G84" s="709"/>
      <c r="H84" s="708"/>
      <c r="I84" s="708"/>
      <c r="J84" s="991">
        <f t="shared" si="12"/>
        <v>0</v>
      </c>
      <c r="K84" s="883" t="str">
        <f t="shared" si="8"/>
        <v/>
      </c>
      <c r="L84" s="711"/>
      <c r="M84" s="868">
        <f t="shared" si="13"/>
        <v>0</v>
      </c>
      <c r="N84" s="868">
        <f t="shared" si="14"/>
        <v>0</v>
      </c>
      <c r="O84" s="705" t="str">
        <f t="shared" si="9"/>
        <v/>
      </c>
      <c r="P84" s="523" t="str">
        <f t="shared" si="10"/>
        <v/>
      </c>
      <c r="Q84" s="511">
        <f t="shared" si="15"/>
        <v>0</v>
      </c>
      <c r="R84" s="511">
        <f t="shared" si="11"/>
        <v>0</v>
      </c>
    </row>
    <row r="85" spans="1:18" ht="15" x14ac:dyDescent="0.25">
      <c r="A85" s="702">
        <v>68</v>
      </c>
      <c r="B85" s="664"/>
      <c r="C85" s="664"/>
      <c r="D85" s="706" t="str">
        <f>IFERROR(VLOOKUP($B85,'גנים - מצבת והרשמה  (4)'!$C$16:$G$807,2,0),0)</f>
        <v>המוסד לא קיים</v>
      </c>
      <c r="E85" s="704">
        <f>SUMIF('גנים - מצבת והרשמה  (4)'!$F$15:$F$996,'גנים - דוח ביצוע  (5)'!B85,'גנים - מצבת והרשמה  (4)'!$H$15:$H$996)</f>
        <v>0</v>
      </c>
      <c r="F85" s="664"/>
      <c r="G85" s="709"/>
      <c r="H85" s="708"/>
      <c r="I85" s="708"/>
      <c r="J85" s="991">
        <f t="shared" si="12"/>
        <v>0</v>
      </c>
      <c r="K85" s="883" t="str">
        <f t="shared" si="8"/>
        <v/>
      </c>
      <c r="L85" s="711"/>
      <c r="M85" s="868">
        <f t="shared" si="13"/>
        <v>0</v>
      </c>
      <c r="N85" s="868">
        <f t="shared" si="14"/>
        <v>0</v>
      </c>
      <c r="O85" s="705" t="str">
        <f t="shared" si="9"/>
        <v/>
      </c>
      <c r="P85" s="523" t="str">
        <f t="shared" si="10"/>
        <v/>
      </c>
      <c r="Q85" s="511">
        <f t="shared" si="15"/>
        <v>0</v>
      </c>
      <c r="R85" s="511">
        <f t="shared" si="11"/>
        <v>0</v>
      </c>
    </row>
    <row r="86" spans="1:18" ht="15" x14ac:dyDescent="0.25">
      <c r="A86" s="702">
        <v>69</v>
      </c>
      <c r="B86" s="664"/>
      <c r="C86" s="664"/>
      <c r="D86" s="706" t="str">
        <f>IFERROR(VLOOKUP($B86,'גנים - מצבת והרשמה  (4)'!$C$16:$G$807,2,0),0)</f>
        <v>המוסד לא קיים</v>
      </c>
      <c r="E86" s="704">
        <f>SUMIF('גנים - מצבת והרשמה  (4)'!$F$15:$F$996,'גנים - דוח ביצוע  (5)'!B86,'גנים - מצבת והרשמה  (4)'!$H$15:$H$996)</f>
        <v>0</v>
      </c>
      <c r="F86" s="664"/>
      <c r="G86" s="709"/>
      <c r="H86" s="708"/>
      <c r="I86" s="708"/>
      <c r="J86" s="991">
        <f t="shared" si="12"/>
        <v>0</v>
      </c>
      <c r="K86" s="883" t="str">
        <f t="shared" si="8"/>
        <v/>
      </c>
      <c r="L86" s="711"/>
      <c r="M86" s="868">
        <f t="shared" si="13"/>
        <v>0</v>
      </c>
      <c r="N86" s="868">
        <f t="shared" si="14"/>
        <v>0</v>
      </c>
      <c r="O86" s="705" t="str">
        <f t="shared" si="9"/>
        <v/>
      </c>
      <c r="P86" s="523" t="str">
        <f t="shared" si="10"/>
        <v/>
      </c>
      <c r="Q86" s="511">
        <f t="shared" si="15"/>
        <v>0</v>
      </c>
      <c r="R86" s="511">
        <f t="shared" si="11"/>
        <v>0</v>
      </c>
    </row>
    <row r="87" spans="1:18" ht="15" x14ac:dyDescent="0.25">
      <c r="A87" s="702">
        <v>70</v>
      </c>
      <c r="B87" s="664"/>
      <c r="C87" s="664"/>
      <c r="D87" s="706" t="str">
        <f>IFERROR(VLOOKUP($B87,'גנים - מצבת והרשמה  (4)'!$C$16:$G$807,2,0),0)</f>
        <v>המוסד לא קיים</v>
      </c>
      <c r="E87" s="704">
        <f>SUMIF('גנים - מצבת והרשמה  (4)'!$F$15:$F$996,'גנים - דוח ביצוע  (5)'!B87,'גנים - מצבת והרשמה  (4)'!$H$15:$H$996)</f>
        <v>0</v>
      </c>
      <c r="F87" s="664"/>
      <c r="G87" s="709"/>
      <c r="H87" s="708"/>
      <c r="I87" s="708"/>
      <c r="J87" s="991">
        <f t="shared" si="12"/>
        <v>0</v>
      </c>
      <c r="K87" s="883" t="str">
        <f t="shared" si="8"/>
        <v/>
      </c>
      <c r="L87" s="711"/>
      <c r="M87" s="868">
        <f t="shared" si="13"/>
        <v>0</v>
      </c>
      <c r="N87" s="868">
        <f t="shared" si="14"/>
        <v>0</v>
      </c>
      <c r="O87" s="705" t="str">
        <f t="shared" si="9"/>
        <v/>
      </c>
      <c r="P87" s="523" t="str">
        <f t="shared" si="10"/>
        <v/>
      </c>
      <c r="Q87" s="511">
        <f t="shared" si="15"/>
        <v>0</v>
      </c>
      <c r="R87" s="511">
        <f t="shared" si="11"/>
        <v>0</v>
      </c>
    </row>
    <row r="88" spans="1:18" ht="15" x14ac:dyDescent="0.25">
      <c r="A88" s="702">
        <v>71</v>
      </c>
      <c r="B88" s="664"/>
      <c r="C88" s="664"/>
      <c r="D88" s="706" t="str">
        <f>IFERROR(VLOOKUP($B88,'גנים - מצבת והרשמה  (4)'!$C$16:$G$807,2,0),0)</f>
        <v>המוסד לא קיים</v>
      </c>
      <c r="E88" s="704">
        <f>SUMIF('גנים - מצבת והרשמה  (4)'!$F$15:$F$996,'גנים - דוח ביצוע  (5)'!B88,'גנים - מצבת והרשמה  (4)'!$H$15:$H$996)</f>
        <v>0</v>
      </c>
      <c r="F88" s="664"/>
      <c r="G88" s="709"/>
      <c r="H88" s="708"/>
      <c r="I88" s="708"/>
      <c r="J88" s="991">
        <f t="shared" si="12"/>
        <v>0</v>
      </c>
      <c r="K88" s="883" t="str">
        <f t="shared" si="8"/>
        <v/>
      </c>
      <c r="L88" s="711"/>
      <c r="M88" s="868">
        <f t="shared" si="13"/>
        <v>0</v>
      </c>
      <c r="N88" s="868">
        <f t="shared" si="14"/>
        <v>0</v>
      </c>
      <c r="O88" s="705" t="str">
        <f t="shared" si="9"/>
        <v/>
      </c>
      <c r="P88" s="523" t="str">
        <f t="shared" si="10"/>
        <v/>
      </c>
      <c r="Q88" s="511">
        <f t="shared" si="15"/>
        <v>0</v>
      </c>
      <c r="R88" s="511">
        <f t="shared" si="11"/>
        <v>0</v>
      </c>
    </row>
    <row r="89" spans="1:18" ht="15" x14ac:dyDescent="0.25">
      <c r="A89" s="702">
        <v>72</v>
      </c>
      <c r="B89" s="664"/>
      <c r="C89" s="664"/>
      <c r="D89" s="706" t="str">
        <f>IFERROR(VLOOKUP($B89,'גנים - מצבת והרשמה  (4)'!$C$16:$G$807,2,0),0)</f>
        <v>המוסד לא קיים</v>
      </c>
      <c r="E89" s="704">
        <f>SUMIF('גנים - מצבת והרשמה  (4)'!$F$15:$F$996,'גנים - דוח ביצוע  (5)'!B89,'גנים - מצבת והרשמה  (4)'!$H$15:$H$996)</f>
        <v>0</v>
      </c>
      <c r="F89" s="664"/>
      <c r="G89" s="709"/>
      <c r="H89" s="708"/>
      <c r="I89" s="708"/>
      <c r="J89" s="991">
        <f t="shared" si="12"/>
        <v>0</v>
      </c>
      <c r="K89" s="883" t="str">
        <f t="shared" si="8"/>
        <v/>
      </c>
      <c r="L89" s="711"/>
      <c r="M89" s="868">
        <f t="shared" si="13"/>
        <v>0</v>
      </c>
      <c r="N89" s="868">
        <f t="shared" si="14"/>
        <v>0</v>
      </c>
      <c r="O89" s="705" t="str">
        <f t="shared" si="9"/>
        <v/>
      </c>
      <c r="P89" s="523" t="str">
        <f t="shared" si="10"/>
        <v/>
      </c>
      <c r="Q89" s="511">
        <f t="shared" si="15"/>
        <v>0</v>
      </c>
      <c r="R89" s="511">
        <f t="shared" si="11"/>
        <v>0</v>
      </c>
    </row>
    <row r="90" spans="1:18" ht="15" x14ac:dyDescent="0.25">
      <c r="A90" s="702">
        <v>73</v>
      </c>
      <c r="B90" s="664"/>
      <c r="C90" s="664"/>
      <c r="D90" s="706" t="str">
        <f>IFERROR(VLOOKUP($B90,'גנים - מצבת והרשמה  (4)'!$C$16:$G$807,2,0),0)</f>
        <v>המוסד לא קיים</v>
      </c>
      <c r="E90" s="704">
        <f>SUMIF('גנים - מצבת והרשמה  (4)'!$F$15:$F$996,'גנים - דוח ביצוע  (5)'!B90,'גנים - מצבת והרשמה  (4)'!$H$15:$H$996)</f>
        <v>0</v>
      </c>
      <c r="F90" s="664"/>
      <c r="G90" s="709"/>
      <c r="H90" s="708"/>
      <c r="I90" s="708"/>
      <c r="J90" s="991">
        <f t="shared" si="12"/>
        <v>0</v>
      </c>
      <c r="K90" s="883" t="str">
        <f t="shared" si="8"/>
        <v/>
      </c>
      <c r="L90" s="711"/>
      <c r="M90" s="868">
        <f t="shared" si="13"/>
        <v>0</v>
      </c>
      <c r="N90" s="868">
        <f t="shared" si="14"/>
        <v>0</v>
      </c>
      <c r="O90" s="705" t="str">
        <f t="shared" si="9"/>
        <v/>
      </c>
      <c r="P90" s="523" t="str">
        <f t="shared" si="10"/>
        <v/>
      </c>
      <c r="Q90" s="511">
        <f t="shared" si="15"/>
        <v>0</v>
      </c>
      <c r="R90" s="511">
        <f t="shared" si="11"/>
        <v>0</v>
      </c>
    </row>
    <row r="91" spans="1:18" ht="15" x14ac:dyDescent="0.25">
      <c r="A91" s="702">
        <v>74</v>
      </c>
      <c r="B91" s="664"/>
      <c r="C91" s="664"/>
      <c r="D91" s="706" t="str">
        <f>IFERROR(VLOOKUP($B91,'גנים - מצבת והרשמה  (4)'!$C$16:$G$807,2,0),0)</f>
        <v>המוסד לא קיים</v>
      </c>
      <c r="E91" s="704">
        <f>SUMIF('גנים - מצבת והרשמה  (4)'!$F$15:$F$996,'גנים - דוח ביצוע  (5)'!B91,'גנים - מצבת והרשמה  (4)'!$H$15:$H$996)</f>
        <v>0</v>
      </c>
      <c r="F91" s="664"/>
      <c r="G91" s="709"/>
      <c r="H91" s="708"/>
      <c r="I91" s="708"/>
      <c r="J91" s="991">
        <f t="shared" si="12"/>
        <v>0</v>
      </c>
      <c r="K91" s="883" t="str">
        <f t="shared" si="8"/>
        <v/>
      </c>
      <c r="L91" s="711"/>
      <c r="M91" s="868">
        <f t="shared" si="13"/>
        <v>0</v>
      </c>
      <c r="N91" s="868">
        <f t="shared" si="14"/>
        <v>0</v>
      </c>
      <c r="O91" s="705" t="str">
        <f t="shared" si="9"/>
        <v/>
      </c>
      <c r="P91" s="523" t="str">
        <f t="shared" si="10"/>
        <v/>
      </c>
      <c r="Q91" s="511">
        <f t="shared" si="15"/>
        <v>0</v>
      </c>
      <c r="R91" s="511">
        <f t="shared" si="11"/>
        <v>0</v>
      </c>
    </row>
    <row r="92" spans="1:18" ht="15" x14ac:dyDescent="0.25">
      <c r="A92" s="702">
        <v>75</v>
      </c>
      <c r="B92" s="664"/>
      <c r="C92" s="664"/>
      <c r="D92" s="706" t="str">
        <f>IFERROR(VLOOKUP($B92,'גנים - מצבת והרשמה  (4)'!$C$16:$G$807,2,0),0)</f>
        <v>המוסד לא קיים</v>
      </c>
      <c r="E92" s="704">
        <f>SUMIF('גנים - מצבת והרשמה  (4)'!$F$15:$F$996,'גנים - דוח ביצוע  (5)'!B92,'גנים - מצבת והרשמה  (4)'!$H$15:$H$996)</f>
        <v>0</v>
      </c>
      <c r="F92" s="664"/>
      <c r="G92" s="709"/>
      <c r="H92" s="708"/>
      <c r="I92" s="708"/>
      <c r="J92" s="991">
        <f t="shared" si="12"/>
        <v>0</v>
      </c>
      <c r="K92" s="883" t="str">
        <f t="shared" si="8"/>
        <v/>
      </c>
      <c r="L92" s="711"/>
      <c r="M92" s="868">
        <f t="shared" si="13"/>
        <v>0</v>
      </c>
      <c r="N92" s="868">
        <f t="shared" si="14"/>
        <v>0</v>
      </c>
      <c r="O92" s="705" t="str">
        <f t="shared" si="9"/>
        <v/>
      </c>
      <c r="P92" s="523" t="str">
        <f t="shared" si="10"/>
        <v/>
      </c>
      <c r="Q92" s="511">
        <f t="shared" si="15"/>
        <v>0</v>
      </c>
      <c r="R92" s="511">
        <f t="shared" si="11"/>
        <v>0</v>
      </c>
    </row>
    <row r="93" spans="1:18" ht="15" x14ac:dyDescent="0.25">
      <c r="A93" s="702">
        <v>76</v>
      </c>
      <c r="B93" s="664"/>
      <c r="C93" s="664"/>
      <c r="D93" s="706" t="str">
        <f>IFERROR(VLOOKUP($B93,'גנים - מצבת והרשמה  (4)'!$C$16:$G$807,2,0),0)</f>
        <v>המוסד לא קיים</v>
      </c>
      <c r="E93" s="704">
        <f>SUMIF('גנים - מצבת והרשמה  (4)'!$F$15:$F$996,'גנים - דוח ביצוע  (5)'!B93,'גנים - מצבת והרשמה  (4)'!$H$15:$H$996)</f>
        <v>0</v>
      </c>
      <c r="F93" s="664"/>
      <c r="G93" s="709"/>
      <c r="H93" s="708"/>
      <c r="I93" s="708"/>
      <c r="J93" s="991">
        <f t="shared" si="12"/>
        <v>0</v>
      </c>
      <c r="K93" s="883" t="str">
        <f t="shared" si="8"/>
        <v/>
      </c>
      <c r="L93" s="711"/>
      <c r="M93" s="868">
        <f t="shared" si="13"/>
        <v>0</v>
      </c>
      <c r="N93" s="868">
        <f t="shared" si="14"/>
        <v>0</v>
      </c>
      <c r="O93" s="705" t="str">
        <f t="shared" si="9"/>
        <v/>
      </c>
      <c r="P93" s="523" t="str">
        <f t="shared" si="10"/>
        <v/>
      </c>
      <c r="Q93" s="511">
        <f t="shared" si="15"/>
        <v>0</v>
      </c>
      <c r="R93" s="511">
        <f t="shared" si="11"/>
        <v>0</v>
      </c>
    </row>
    <row r="94" spans="1:18" ht="15" x14ac:dyDescent="0.25">
      <c r="A94" s="702">
        <v>77</v>
      </c>
      <c r="B94" s="664"/>
      <c r="C94" s="664"/>
      <c r="D94" s="706" t="str">
        <f>IFERROR(VLOOKUP($B94,'גנים - מצבת והרשמה  (4)'!$C$16:$G$807,2,0),0)</f>
        <v>המוסד לא קיים</v>
      </c>
      <c r="E94" s="704">
        <f>SUMIF('גנים - מצבת והרשמה  (4)'!$F$15:$F$996,'גנים - דוח ביצוע  (5)'!B94,'גנים - מצבת והרשמה  (4)'!$H$15:$H$996)</f>
        <v>0</v>
      </c>
      <c r="F94" s="664"/>
      <c r="G94" s="709"/>
      <c r="H94" s="708"/>
      <c r="I94" s="708"/>
      <c r="J94" s="991">
        <f t="shared" si="12"/>
        <v>0</v>
      </c>
      <c r="K94" s="883" t="str">
        <f t="shared" si="8"/>
        <v/>
      </c>
      <c r="L94" s="711"/>
      <c r="M94" s="868">
        <f t="shared" si="13"/>
        <v>0</v>
      </c>
      <c r="N94" s="868">
        <f t="shared" si="14"/>
        <v>0</v>
      </c>
      <c r="O94" s="705" t="str">
        <f t="shared" si="9"/>
        <v/>
      </c>
      <c r="P94" s="523" t="str">
        <f t="shared" si="10"/>
        <v/>
      </c>
      <c r="Q94" s="511">
        <f t="shared" si="15"/>
        <v>0</v>
      </c>
      <c r="R94" s="511">
        <f t="shared" si="11"/>
        <v>0</v>
      </c>
    </row>
    <row r="95" spans="1:18" ht="15" x14ac:dyDescent="0.25">
      <c r="A95" s="702">
        <v>78</v>
      </c>
      <c r="B95" s="664"/>
      <c r="C95" s="664"/>
      <c r="D95" s="706" t="str">
        <f>IFERROR(VLOOKUP($B95,'גנים - מצבת והרשמה  (4)'!$C$16:$G$807,2,0),0)</f>
        <v>המוסד לא קיים</v>
      </c>
      <c r="E95" s="704">
        <f>SUMIF('גנים - מצבת והרשמה  (4)'!$F$15:$F$996,'גנים - דוח ביצוע  (5)'!B95,'גנים - מצבת והרשמה  (4)'!$H$15:$H$996)</f>
        <v>0</v>
      </c>
      <c r="F95" s="664"/>
      <c r="G95" s="709"/>
      <c r="H95" s="708"/>
      <c r="I95" s="708"/>
      <c r="J95" s="991">
        <f t="shared" si="12"/>
        <v>0</v>
      </c>
      <c r="K95" s="883" t="str">
        <f t="shared" si="8"/>
        <v/>
      </c>
      <c r="L95" s="711"/>
      <c r="M95" s="868">
        <f t="shared" si="13"/>
        <v>0</v>
      </c>
      <c r="N95" s="868">
        <f t="shared" si="14"/>
        <v>0</v>
      </c>
      <c r="O95" s="705" t="str">
        <f t="shared" si="9"/>
        <v/>
      </c>
      <c r="P95" s="523" t="str">
        <f t="shared" si="10"/>
        <v/>
      </c>
      <c r="Q95" s="511">
        <f t="shared" si="15"/>
        <v>0</v>
      </c>
      <c r="R95" s="511">
        <f t="shared" si="11"/>
        <v>0</v>
      </c>
    </row>
    <row r="96" spans="1:18" ht="15" x14ac:dyDescent="0.25">
      <c r="A96" s="702">
        <v>79</v>
      </c>
      <c r="B96" s="664"/>
      <c r="C96" s="664"/>
      <c r="D96" s="706" t="str">
        <f>IFERROR(VLOOKUP($B96,'גנים - מצבת והרשמה  (4)'!$C$16:$G$807,2,0),0)</f>
        <v>המוסד לא קיים</v>
      </c>
      <c r="E96" s="704">
        <f>SUMIF('גנים - מצבת והרשמה  (4)'!$F$15:$F$996,'גנים - דוח ביצוע  (5)'!B96,'גנים - מצבת והרשמה  (4)'!$H$15:$H$996)</f>
        <v>0</v>
      </c>
      <c r="F96" s="664"/>
      <c r="G96" s="709"/>
      <c r="H96" s="708"/>
      <c r="I96" s="708"/>
      <c r="J96" s="991">
        <f t="shared" si="12"/>
        <v>0</v>
      </c>
      <c r="K96" s="883" t="str">
        <f t="shared" si="8"/>
        <v/>
      </c>
      <c r="L96" s="711"/>
      <c r="M96" s="868">
        <f t="shared" si="13"/>
        <v>0</v>
      </c>
      <c r="N96" s="868">
        <f t="shared" si="14"/>
        <v>0</v>
      </c>
      <c r="O96" s="705" t="str">
        <f t="shared" si="9"/>
        <v/>
      </c>
      <c r="P96" s="523" t="str">
        <f t="shared" si="10"/>
        <v/>
      </c>
      <c r="Q96" s="511">
        <f t="shared" si="15"/>
        <v>0</v>
      </c>
      <c r="R96" s="511">
        <f t="shared" si="11"/>
        <v>0</v>
      </c>
    </row>
    <row r="97" spans="1:18" ht="15" x14ac:dyDescent="0.25">
      <c r="A97" s="702">
        <v>80</v>
      </c>
      <c r="B97" s="664"/>
      <c r="C97" s="664"/>
      <c r="D97" s="706" t="str">
        <f>IFERROR(VLOOKUP($B97,'גנים - מצבת והרשמה  (4)'!$C$16:$G$807,2,0),0)</f>
        <v>המוסד לא קיים</v>
      </c>
      <c r="E97" s="704">
        <f>SUMIF('גנים - מצבת והרשמה  (4)'!$F$15:$F$996,'גנים - דוח ביצוע  (5)'!B97,'גנים - מצבת והרשמה  (4)'!$H$15:$H$996)</f>
        <v>0</v>
      </c>
      <c r="F97" s="664"/>
      <c r="G97" s="709"/>
      <c r="H97" s="708"/>
      <c r="I97" s="708"/>
      <c r="J97" s="991">
        <f t="shared" si="12"/>
        <v>0</v>
      </c>
      <c r="K97" s="883" t="str">
        <f t="shared" si="8"/>
        <v/>
      </c>
      <c r="L97" s="711"/>
      <c r="M97" s="868">
        <f t="shared" si="13"/>
        <v>0</v>
      </c>
      <c r="N97" s="868">
        <f t="shared" si="14"/>
        <v>0</v>
      </c>
      <c r="O97" s="705" t="str">
        <f t="shared" si="9"/>
        <v/>
      </c>
      <c r="P97" s="523" t="str">
        <f t="shared" si="10"/>
        <v/>
      </c>
      <c r="Q97" s="511">
        <f t="shared" si="15"/>
        <v>0</v>
      </c>
      <c r="R97" s="511">
        <f t="shared" si="11"/>
        <v>0</v>
      </c>
    </row>
    <row r="98" spans="1:18" ht="15" x14ac:dyDescent="0.25">
      <c r="A98" s="702">
        <v>81</v>
      </c>
      <c r="B98" s="664"/>
      <c r="C98" s="664"/>
      <c r="D98" s="706" t="str">
        <f>IFERROR(VLOOKUP($B98,'גנים - מצבת והרשמה  (4)'!$C$16:$G$807,2,0),0)</f>
        <v>המוסד לא קיים</v>
      </c>
      <c r="E98" s="704">
        <f>SUMIF('גנים - מצבת והרשמה  (4)'!$F$15:$F$996,'גנים - דוח ביצוע  (5)'!B98,'גנים - מצבת והרשמה  (4)'!$H$15:$H$996)</f>
        <v>0</v>
      </c>
      <c r="F98" s="664"/>
      <c r="G98" s="709"/>
      <c r="H98" s="708"/>
      <c r="I98" s="708"/>
      <c r="J98" s="991">
        <f t="shared" si="12"/>
        <v>0</v>
      </c>
      <c r="K98" s="883" t="str">
        <f t="shared" si="8"/>
        <v/>
      </c>
      <c r="L98" s="711"/>
      <c r="M98" s="868">
        <f t="shared" si="13"/>
        <v>0</v>
      </c>
      <c r="N98" s="868">
        <f t="shared" si="14"/>
        <v>0</v>
      </c>
      <c r="O98" s="705" t="str">
        <f t="shared" si="9"/>
        <v/>
      </c>
      <c r="P98" s="523" t="str">
        <f t="shared" si="10"/>
        <v/>
      </c>
      <c r="Q98" s="511">
        <f t="shared" si="15"/>
        <v>0</v>
      </c>
      <c r="R98" s="511">
        <f t="shared" si="11"/>
        <v>0</v>
      </c>
    </row>
    <row r="99" spans="1:18" ht="15" x14ac:dyDescent="0.25">
      <c r="A99" s="702">
        <v>82</v>
      </c>
      <c r="B99" s="664"/>
      <c r="C99" s="664"/>
      <c r="D99" s="706" t="str">
        <f>IFERROR(VLOOKUP($B99,'גנים - מצבת והרשמה  (4)'!$C$16:$G$807,2,0),0)</f>
        <v>המוסד לא קיים</v>
      </c>
      <c r="E99" s="704">
        <f>SUMIF('גנים - מצבת והרשמה  (4)'!$F$15:$F$996,'גנים - דוח ביצוע  (5)'!B99,'גנים - מצבת והרשמה  (4)'!$H$15:$H$996)</f>
        <v>0</v>
      </c>
      <c r="F99" s="664"/>
      <c r="G99" s="709"/>
      <c r="H99" s="708"/>
      <c r="I99" s="708"/>
      <c r="J99" s="991">
        <f t="shared" si="12"/>
        <v>0</v>
      </c>
      <c r="K99" s="883" t="str">
        <f t="shared" si="8"/>
        <v/>
      </c>
      <c r="L99" s="711"/>
      <c r="M99" s="868">
        <f t="shared" si="13"/>
        <v>0</v>
      </c>
      <c r="N99" s="868">
        <f t="shared" si="14"/>
        <v>0</v>
      </c>
      <c r="O99" s="705" t="str">
        <f t="shared" si="9"/>
        <v/>
      </c>
      <c r="P99" s="523" t="str">
        <f t="shared" si="10"/>
        <v/>
      </c>
      <c r="Q99" s="511">
        <f t="shared" si="15"/>
        <v>0</v>
      </c>
      <c r="R99" s="511">
        <f t="shared" si="11"/>
        <v>0</v>
      </c>
    </row>
    <row r="100" spans="1:18" ht="15" x14ac:dyDescent="0.25">
      <c r="A100" s="702">
        <v>83</v>
      </c>
      <c r="B100" s="664"/>
      <c r="C100" s="664"/>
      <c r="D100" s="706" t="str">
        <f>IFERROR(VLOOKUP($B100,'גנים - מצבת והרשמה  (4)'!$C$16:$G$807,2,0),0)</f>
        <v>המוסד לא קיים</v>
      </c>
      <c r="E100" s="704">
        <f>SUMIF('גנים - מצבת והרשמה  (4)'!$F$15:$F$996,'גנים - דוח ביצוע  (5)'!B100,'גנים - מצבת והרשמה  (4)'!$H$15:$H$996)</f>
        <v>0</v>
      </c>
      <c r="F100" s="664"/>
      <c r="G100" s="709"/>
      <c r="H100" s="708"/>
      <c r="I100" s="708"/>
      <c r="J100" s="991">
        <f t="shared" si="12"/>
        <v>0</v>
      </c>
      <c r="K100" s="883" t="str">
        <f t="shared" si="8"/>
        <v/>
      </c>
      <c r="L100" s="711"/>
      <c r="M100" s="868">
        <f t="shared" si="13"/>
        <v>0</v>
      </c>
      <c r="N100" s="868">
        <f t="shared" si="14"/>
        <v>0</v>
      </c>
      <c r="O100" s="705" t="str">
        <f t="shared" si="9"/>
        <v/>
      </c>
      <c r="P100" s="523" t="str">
        <f t="shared" si="10"/>
        <v/>
      </c>
      <c r="Q100" s="511">
        <f t="shared" si="15"/>
        <v>0</v>
      </c>
      <c r="R100" s="511">
        <f t="shared" si="11"/>
        <v>0</v>
      </c>
    </row>
    <row r="101" spans="1:18" ht="15" x14ac:dyDescent="0.25">
      <c r="A101" s="702">
        <v>84</v>
      </c>
      <c r="B101" s="664"/>
      <c r="C101" s="664"/>
      <c r="D101" s="706" t="str">
        <f>IFERROR(VLOOKUP($B101,'גנים - מצבת והרשמה  (4)'!$C$16:$G$807,2,0),0)</f>
        <v>המוסד לא קיים</v>
      </c>
      <c r="E101" s="704">
        <f>SUMIF('גנים - מצבת והרשמה  (4)'!$F$15:$F$996,'גנים - דוח ביצוע  (5)'!B101,'גנים - מצבת והרשמה  (4)'!$H$15:$H$996)</f>
        <v>0</v>
      </c>
      <c r="F101" s="664"/>
      <c r="G101" s="709"/>
      <c r="H101" s="708"/>
      <c r="I101" s="708"/>
      <c r="J101" s="991">
        <f t="shared" si="12"/>
        <v>0</v>
      </c>
      <c r="K101" s="883" t="str">
        <f t="shared" si="8"/>
        <v/>
      </c>
      <c r="L101" s="711"/>
      <c r="M101" s="868">
        <f t="shared" si="13"/>
        <v>0</v>
      </c>
      <c r="N101" s="868">
        <f t="shared" si="14"/>
        <v>0</v>
      </c>
      <c r="O101" s="705" t="str">
        <f t="shared" si="9"/>
        <v/>
      </c>
      <c r="P101" s="523" t="str">
        <f t="shared" si="10"/>
        <v/>
      </c>
      <c r="Q101" s="511">
        <f t="shared" si="15"/>
        <v>0</v>
      </c>
      <c r="R101" s="511">
        <f t="shared" si="11"/>
        <v>0</v>
      </c>
    </row>
    <row r="102" spans="1:18" ht="15" x14ac:dyDescent="0.25">
      <c r="A102" s="702">
        <v>85</v>
      </c>
      <c r="B102" s="664"/>
      <c r="C102" s="664"/>
      <c r="D102" s="706" t="str">
        <f>IFERROR(VLOOKUP($B102,'גנים - מצבת והרשמה  (4)'!$C$16:$G$807,2,0),0)</f>
        <v>המוסד לא קיים</v>
      </c>
      <c r="E102" s="704">
        <f>SUMIF('גנים - מצבת והרשמה  (4)'!$F$15:$F$996,'גנים - דוח ביצוע  (5)'!B102,'גנים - מצבת והרשמה  (4)'!$H$15:$H$996)</f>
        <v>0</v>
      </c>
      <c r="F102" s="664"/>
      <c r="G102" s="709"/>
      <c r="H102" s="708"/>
      <c r="I102" s="708"/>
      <c r="J102" s="991">
        <f t="shared" si="12"/>
        <v>0</v>
      </c>
      <c r="K102" s="883" t="str">
        <f t="shared" si="8"/>
        <v/>
      </c>
      <c r="L102" s="711"/>
      <c r="M102" s="868">
        <f t="shared" si="13"/>
        <v>0</v>
      </c>
      <c r="N102" s="868">
        <f t="shared" si="14"/>
        <v>0</v>
      </c>
      <c r="O102" s="705" t="str">
        <f t="shared" si="9"/>
        <v/>
      </c>
      <c r="P102" s="523" t="str">
        <f t="shared" si="10"/>
        <v/>
      </c>
      <c r="Q102" s="511">
        <f t="shared" si="15"/>
        <v>0</v>
      </c>
      <c r="R102" s="511">
        <f t="shared" si="11"/>
        <v>0</v>
      </c>
    </row>
    <row r="103" spans="1:18" ht="15" x14ac:dyDescent="0.25">
      <c r="A103" s="702">
        <v>86</v>
      </c>
      <c r="B103" s="664"/>
      <c r="C103" s="664"/>
      <c r="D103" s="706" t="str">
        <f>IFERROR(VLOOKUP($B103,'גנים - מצבת והרשמה  (4)'!$C$16:$G$807,2,0),0)</f>
        <v>המוסד לא קיים</v>
      </c>
      <c r="E103" s="704">
        <f>SUMIF('גנים - מצבת והרשמה  (4)'!$F$15:$F$996,'גנים - דוח ביצוע  (5)'!B103,'גנים - מצבת והרשמה  (4)'!$H$15:$H$996)</f>
        <v>0</v>
      </c>
      <c r="F103" s="664"/>
      <c r="G103" s="709"/>
      <c r="H103" s="708"/>
      <c r="I103" s="708"/>
      <c r="J103" s="991">
        <f t="shared" si="12"/>
        <v>0</v>
      </c>
      <c r="K103" s="883" t="str">
        <f t="shared" si="8"/>
        <v/>
      </c>
      <c r="L103" s="711"/>
      <c r="M103" s="868">
        <f t="shared" si="13"/>
        <v>0</v>
      </c>
      <c r="N103" s="868">
        <f t="shared" si="14"/>
        <v>0</v>
      </c>
      <c r="O103" s="705" t="str">
        <f t="shared" si="9"/>
        <v/>
      </c>
      <c r="P103" s="523" t="str">
        <f t="shared" si="10"/>
        <v/>
      </c>
      <c r="Q103" s="511">
        <f t="shared" si="15"/>
        <v>0</v>
      </c>
      <c r="R103" s="511">
        <f t="shared" si="11"/>
        <v>0</v>
      </c>
    </row>
    <row r="104" spans="1:18" ht="15" x14ac:dyDescent="0.25">
      <c r="A104" s="702">
        <v>87</v>
      </c>
      <c r="B104" s="664"/>
      <c r="C104" s="664"/>
      <c r="D104" s="706" t="str">
        <f>IFERROR(VLOOKUP($B104,'גנים - מצבת והרשמה  (4)'!$C$16:$G$807,2,0),0)</f>
        <v>המוסד לא קיים</v>
      </c>
      <c r="E104" s="704">
        <f>SUMIF('גנים - מצבת והרשמה  (4)'!$F$15:$F$996,'גנים - דוח ביצוע  (5)'!B104,'גנים - מצבת והרשמה  (4)'!$H$15:$H$996)</f>
        <v>0</v>
      </c>
      <c r="F104" s="664"/>
      <c r="G104" s="709"/>
      <c r="H104" s="708"/>
      <c r="I104" s="708"/>
      <c r="J104" s="991">
        <f t="shared" si="12"/>
        <v>0</v>
      </c>
      <c r="K104" s="883" t="str">
        <f t="shared" si="8"/>
        <v/>
      </c>
      <c r="L104" s="711"/>
      <c r="M104" s="868">
        <f t="shared" si="13"/>
        <v>0</v>
      </c>
      <c r="N104" s="868">
        <f t="shared" si="14"/>
        <v>0</v>
      </c>
      <c r="O104" s="705" t="str">
        <f t="shared" si="9"/>
        <v/>
      </c>
      <c r="P104" s="523" t="str">
        <f t="shared" si="10"/>
        <v/>
      </c>
      <c r="Q104" s="511">
        <f t="shared" si="15"/>
        <v>0</v>
      </c>
      <c r="R104" s="511">
        <f t="shared" si="11"/>
        <v>0</v>
      </c>
    </row>
    <row r="105" spans="1:18" ht="15" x14ac:dyDescent="0.25">
      <c r="A105" s="702">
        <v>88</v>
      </c>
      <c r="B105" s="664"/>
      <c r="C105" s="664"/>
      <c r="D105" s="706" t="str">
        <f>IFERROR(VLOOKUP($B105,'גנים - מצבת והרשמה  (4)'!$C$16:$G$807,2,0),0)</f>
        <v>המוסד לא קיים</v>
      </c>
      <c r="E105" s="704">
        <f>SUMIF('גנים - מצבת והרשמה  (4)'!$F$15:$F$996,'גנים - דוח ביצוע  (5)'!B105,'גנים - מצבת והרשמה  (4)'!$H$15:$H$996)</f>
        <v>0</v>
      </c>
      <c r="F105" s="664"/>
      <c r="G105" s="709"/>
      <c r="H105" s="708"/>
      <c r="I105" s="708"/>
      <c r="J105" s="991">
        <f t="shared" si="12"/>
        <v>0</v>
      </c>
      <c r="K105" s="883" t="str">
        <f t="shared" si="8"/>
        <v/>
      </c>
      <c r="L105" s="711"/>
      <c r="M105" s="868">
        <f t="shared" si="13"/>
        <v>0</v>
      </c>
      <c r="N105" s="868">
        <f t="shared" si="14"/>
        <v>0</v>
      </c>
      <c r="O105" s="705" t="str">
        <f t="shared" si="9"/>
        <v/>
      </c>
      <c r="P105" s="523" t="str">
        <f t="shared" si="10"/>
        <v/>
      </c>
      <c r="Q105" s="511">
        <f t="shared" si="15"/>
        <v>0</v>
      </c>
      <c r="R105" s="511">
        <f t="shared" si="11"/>
        <v>0</v>
      </c>
    </row>
    <row r="106" spans="1:18" ht="15" x14ac:dyDescent="0.25">
      <c r="A106" s="702">
        <v>89</v>
      </c>
      <c r="B106" s="664"/>
      <c r="C106" s="664"/>
      <c r="D106" s="706" t="str">
        <f>IFERROR(VLOOKUP($B106,'גנים - מצבת והרשמה  (4)'!$C$16:$G$807,2,0),0)</f>
        <v>המוסד לא קיים</v>
      </c>
      <c r="E106" s="704">
        <f>SUMIF('גנים - מצבת והרשמה  (4)'!$F$15:$F$996,'גנים - דוח ביצוע  (5)'!B106,'גנים - מצבת והרשמה  (4)'!$H$15:$H$996)</f>
        <v>0</v>
      </c>
      <c r="F106" s="664"/>
      <c r="G106" s="709"/>
      <c r="H106" s="708"/>
      <c r="I106" s="708"/>
      <c r="J106" s="991">
        <f t="shared" si="12"/>
        <v>0</v>
      </c>
      <c r="K106" s="883" t="str">
        <f t="shared" si="8"/>
        <v/>
      </c>
      <c r="L106" s="711"/>
      <c r="M106" s="868">
        <f t="shared" si="13"/>
        <v>0</v>
      </c>
      <c r="N106" s="868">
        <f t="shared" si="14"/>
        <v>0</v>
      </c>
      <c r="O106" s="705" t="str">
        <f t="shared" si="9"/>
        <v/>
      </c>
      <c r="P106" s="523" t="str">
        <f t="shared" si="10"/>
        <v/>
      </c>
      <c r="Q106" s="511">
        <f t="shared" si="15"/>
        <v>0</v>
      </c>
      <c r="R106" s="511">
        <f t="shared" si="11"/>
        <v>0</v>
      </c>
    </row>
    <row r="107" spans="1:18" ht="15" x14ac:dyDescent="0.25">
      <c r="A107" s="702">
        <v>90</v>
      </c>
      <c r="B107" s="664"/>
      <c r="C107" s="664"/>
      <c r="D107" s="706" t="str">
        <f>IFERROR(VLOOKUP($B107,'גנים - מצבת והרשמה  (4)'!$C$16:$G$807,2,0),0)</f>
        <v>המוסד לא קיים</v>
      </c>
      <c r="E107" s="704">
        <f>SUMIF('גנים - מצבת והרשמה  (4)'!$F$15:$F$996,'גנים - דוח ביצוע  (5)'!B107,'גנים - מצבת והרשמה  (4)'!$H$15:$H$996)</f>
        <v>0</v>
      </c>
      <c r="F107" s="664"/>
      <c r="G107" s="709"/>
      <c r="H107" s="708"/>
      <c r="I107" s="708"/>
      <c r="J107" s="991">
        <f t="shared" si="12"/>
        <v>0</v>
      </c>
      <c r="K107" s="883" t="str">
        <f t="shared" si="8"/>
        <v/>
      </c>
      <c r="L107" s="711"/>
      <c r="M107" s="868">
        <f t="shared" si="13"/>
        <v>0</v>
      </c>
      <c r="N107" s="868">
        <f t="shared" si="14"/>
        <v>0</v>
      </c>
      <c r="O107" s="705" t="str">
        <f t="shared" si="9"/>
        <v/>
      </c>
      <c r="P107" s="523" t="str">
        <f t="shared" si="10"/>
        <v/>
      </c>
      <c r="Q107" s="511">
        <f t="shared" si="15"/>
        <v>0</v>
      </c>
      <c r="R107" s="511">
        <f t="shared" si="11"/>
        <v>0</v>
      </c>
    </row>
    <row r="108" spans="1:18" ht="15" x14ac:dyDescent="0.25">
      <c r="A108" s="702">
        <v>91</v>
      </c>
      <c r="B108" s="664"/>
      <c r="C108" s="664"/>
      <c r="D108" s="706" t="str">
        <f>IFERROR(VLOOKUP($B108,'גנים - מצבת והרשמה  (4)'!$C$16:$G$807,2,0),0)</f>
        <v>המוסד לא קיים</v>
      </c>
      <c r="E108" s="704">
        <f>SUMIF('גנים - מצבת והרשמה  (4)'!$F$15:$F$996,'גנים - דוח ביצוע  (5)'!B108,'גנים - מצבת והרשמה  (4)'!$H$15:$H$996)</f>
        <v>0</v>
      </c>
      <c r="F108" s="664"/>
      <c r="G108" s="709"/>
      <c r="H108" s="708"/>
      <c r="I108" s="708"/>
      <c r="J108" s="991">
        <f t="shared" si="12"/>
        <v>0</v>
      </c>
      <c r="K108" s="883" t="str">
        <f t="shared" si="8"/>
        <v/>
      </c>
      <c r="L108" s="711"/>
      <c r="M108" s="868">
        <f t="shared" si="13"/>
        <v>0</v>
      </c>
      <c r="N108" s="868">
        <f t="shared" si="14"/>
        <v>0</v>
      </c>
      <c r="O108" s="705" t="str">
        <f t="shared" si="9"/>
        <v/>
      </c>
      <c r="P108" s="523" t="str">
        <f t="shared" si="10"/>
        <v/>
      </c>
      <c r="Q108" s="511">
        <f t="shared" si="15"/>
        <v>0</v>
      </c>
      <c r="R108" s="511">
        <f t="shared" si="11"/>
        <v>0</v>
      </c>
    </row>
    <row r="109" spans="1:18" ht="15" x14ac:dyDescent="0.25">
      <c r="A109" s="702">
        <v>92</v>
      </c>
      <c r="B109" s="664"/>
      <c r="C109" s="664"/>
      <c r="D109" s="706" t="str">
        <f>IFERROR(VLOOKUP($B109,'גנים - מצבת והרשמה  (4)'!$C$16:$G$807,2,0),0)</f>
        <v>המוסד לא קיים</v>
      </c>
      <c r="E109" s="704">
        <f>SUMIF('גנים - מצבת והרשמה  (4)'!$F$15:$F$996,'גנים - דוח ביצוע  (5)'!B109,'גנים - מצבת והרשמה  (4)'!$H$15:$H$996)</f>
        <v>0</v>
      </c>
      <c r="F109" s="664"/>
      <c r="G109" s="709"/>
      <c r="H109" s="708"/>
      <c r="I109" s="708"/>
      <c r="J109" s="991">
        <f t="shared" si="12"/>
        <v>0</v>
      </c>
      <c r="K109" s="883" t="str">
        <f t="shared" si="8"/>
        <v/>
      </c>
      <c r="L109" s="711"/>
      <c r="M109" s="868">
        <f t="shared" si="13"/>
        <v>0</v>
      </c>
      <c r="N109" s="868">
        <f t="shared" si="14"/>
        <v>0</v>
      </c>
      <c r="O109" s="705" t="str">
        <f t="shared" si="9"/>
        <v/>
      </c>
      <c r="P109" s="523" t="str">
        <f t="shared" si="10"/>
        <v/>
      </c>
      <c r="Q109" s="511">
        <f t="shared" si="15"/>
        <v>0</v>
      </c>
      <c r="R109" s="511">
        <f t="shared" si="11"/>
        <v>0</v>
      </c>
    </row>
    <row r="110" spans="1:18" ht="15" x14ac:dyDescent="0.25">
      <c r="A110" s="702">
        <v>93</v>
      </c>
      <c r="B110" s="664"/>
      <c r="C110" s="664"/>
      <c r="D110" s="706" t="str">
        <f>IFERROR(VLOOKUP($B110,'גנים - מצבת והרשמה  (4)'!$C$16:$G$807,2,0),0)</f>
        <v>המוסד לא קיים</v>
      </c>
      <c r="E110" s="704">
        <f>SUMIF('גנים - מצבת והרשמה  (4)'!$F$15:$F$996,'גנים - דוח ביצוע  (5)'!B110,'גנים - מצבת והרשמה  (4)'!$H$15:$H$996)</f>
        <v>0</v>
      </c>
      <c r="F110" s="664"/>
      <c r="G110" s="709"/>
      <c r="H110" s="708"/>
      <c r="I110" s="708"/>
      <c r="J110" s="991">
        <f t="shared" si="12"/>
        <v>0</v>
      </c>
      <c r="K110" s="883" t="str">
        <f t="shared" si="8"/>
        <v/>
      </c>
      <c r="L110" s="711"/>
      <c r="M110" s="868">
        <f t="shared" si="13"/>
        <v>0</v>
      </c>
      <c r="N110" s="868">
        <f t="shared" si="14"/>
        <v>0</v>
      </c>
      <c r="O110" s="705" t="str">
        <f t="shared" si="9"/>
        <v/>
      </c>
      <c r="P110" s="523" t="str">
        <f t="shared" si="10"/>
        <v/>
      </c>
      <c r="Q110" s="511">
        <f t="shared" si="15"/>
        <v>0</v>
      </c>
      <c r="R110" s="511">
        <f t="shared" si="11"/>
        <v>0</v>
      </c>
    </row>
    <row r="111" spans="1:18" ht="15" x14ac:dyDescent="0.25">
      <c r="A111" s="702">
        <v>94</v>
      </c>
      <c r="B111" s="664"/>
      <c r="C111" s="664"/>
      <c r="D111" s="706" t="str">
        <f>IFERROR(VLOOKUP($B111,'גנים - מצבת והרשמה  (4)'!$C$16:$G$807,2,0),0)</f>
        <v>המוסד לא קיים</v>
      </c>
      <c r="E111" s="704">
        <f>SUMIF('גנים - מצבת והרשמה  (4)'!$F$15:$F$996,'גנים - דוח ביצוע  (5)'!B111,'גנים - מצבת והרשמה  (4)'!$H$15:$H$996)</f>
        <v>0</v>
      </c>
      <c r="F111" s="664"/>
      <c r="G111" s="709"/>
      <c r="H111" s="708"/>
      <c r="I111" s="708"/>
      <c r="J111" s="991">
        <f t="shared" si="12"/>
        <v>0</v>
      </c>
      <c r="K111" s="883" t="str">
        <f t="shared" si="8"/>
        <v/>
      </c>
      <c r="L111" s="711"/>
      <c r="M111" s="868">
        <f t="shared" si="13"/>
        <v>0</v>
      </c>
      <c r="N111" s="868">
        <f t="shared" si="14"/>
        <v>0</v>
      </c>
      <c r="O111" s="705" t="str">
        <f t="shared" si="9"/>
        <v/>
      </c>
      <c r="P111" s="523" t="str">
        <f t="shared" si="10"/>
        <v/>
      </c>
      <c r="Q111" s="511">
        <f t="shared" si="15"/>
        <v>0</v>
      </c>
      <c r="R111" s="511">
        <f t="shared" si="11"/>
        <v>0</v>
      </c>
    </row>
    <row r="112" spans="1:18" ht="15" x14ac:dyDescent="0.25">
      <c r="A112" s="702">
        <v>95</v>
      </c>
      <c r="B112" s="664"/>
      <c r="C112" s="664"/>
      <c r="D112" s="706" t="str">
        <f>IFERROR(VLOOKUP($B112,'גנים - מצבת והרשמה  (4)'!$C$16:$G$807,2,0),0)</f>
        <v>המוסד לא קיים</v>
      </c>
      <c r="E112" s="704">
        <f>SUMIF('גנים - מצבת והרשמה  (4)'!$F$15:$F$996,'גנים - דוח ביצוע  (5)'!B112,'גנים - מצבת והרשמה  (4)'!$H$15:$H$996)</f>
        <v>0</v>
      </c>
      <c r="F112" s="664"/>
      <c r="G112" s="709"/>
      <c r="H112" s="708"/>
      <c r="I112" s="708"/>
      <c r="J112" s="991">
        <f t="shared" si="12"/>
        <v>0</v>
      </c>
      <c r="K112" s="883" t="str">
        <f t="shared" si="8"/>
        <v/>
      </c>
      <c r="L112" s="711"/>
      <c r="M112" s="868">
        <f t="shared" si="13"/>
        <v>0</v>
      </c>
      <c r="N112" s="868">
        <f t="shared" si="14"/>
        <v>0</v>
      </c>
      <c r="O112" s="705" t="str">
        <f t="shared" si="9"/>
        <v/>
      </c>
      <c r="P112" s="523" t="str">
        <f t="shared" si="10"/>
        <v/>
      </c>
      <c r="Q112" s="511">
        <f t="shared" si="15"/>
        <v>0</v>
      </c>
      <c r="R112" s="511">
        <f t="shared" si="11"/>
        <v>0</v>
      </c>
    </row>
    <row r="113" spans="1:18" ht="15" x14ac:dyDescent="0.25">
      <c r="A113" s="702">
        <v>96</v>
      </c>
      <c r="B113" s="664"/>
      <c r="C113" s="664"/>
      <c r="D113" s="706" t="str">
        <f>IFERROR(VLOOKUP($B113,'גנים - מצבת והרשמה  (4)'!$C$16:$G$807,2,0),0)</f>
        <v>המוסד לא קיים</v>
      </c>
      <c r="E113" s="704">
        <f>SUMIF('גנים - מצבת והרשמה  (4)'!$F$15:$F$996,'גנים - דוח ביצוע  (5)'!B113,'גנים - מצבת והרשמה  (4)'!$H$15:$H$996)</f>
        <v>0</v>
      </c>
      <c r="F113" s="664"/>
      <c r="G113" s="709"/>
      <c r="H113" s="708"/>
      <c r="I113" s="708"/>
      <c r="J113" s="991">
        <f t="shared" si="12"/>
        <v>0</v>
      </c>
      <c r="K113" s="883" t="str">
        <f t="shared" si="8"/>
        <v/>
      </c>
      <c r="L113" s="711"/>
      <c r="M113" s="868">
        <f t="shared" si="13"/>
        <v>0</v>
      </c>
      <c r="N113" s="868">
        <f t="shared" si="14"/>
        <v>0</v>
      </c>
      <c r="O113" s="705" t="str">
        <f t="shared" si="9"/>
        <v/>
      </c>
      <c r="P113" s="523" t="str">
        <f t="shared" si="10"/>
        <v/>
      </c>
      <c r="Q113" s="511">
        <f t="shared" si="15"/>
        <v>0</v>
      </c>
      <c r="R113" s="511">
        <f t="shared" si="11"/>
        <v>0</v>
      </c>
    </row>
    <row r="114" spans="1:18" ht="15" x14ac:dyDescent="0.25">
      <c r="A114" s="702">
        <v>97</v>
      </c>
      <c r="B114" s="664"/>
      <c r="C114" s="664"/>
      <c r="D114" s="706" t="str">
        <f>IFERROR(VLOOKUP($B114,'גנים - מצבת והרשמה  (4)'!$C$16:$G$807,2,0),0)</f>
        <v>המוסד לא קיים</v>
      </c>
      <c r="E114" s="704">
        <f>SUMIF('גנים - מצבת והרשמה  (4)'!$F$15:$F$996,'גנים - דוח ביצוע  (5)'!B114,'גנים - מצבת והרשמה  (4)'!$H$15:$H$996)</f>
        <v>0</v>
      </c>
      <c r="F114" s="664"/>
      <c r="G114" s="709"/>
      <c r="H114" s="708"/>
      <c r="I114" s="708"/>
      <c r="J114" s="991">
        <f t="shared" si="12"/>
        <v>0</v>
      </c>
      <c r="K114" s="883" t="str">
        <f t="shared" si="8"/>
        <v/>
      </c>
      <c r="L114" s="711"/>
      <c r="M114" s="868">
        <f t="shared" si="13"/>
        <v>0</v>
      </c>
      <c r="N114" s="868">
        <f t="shared" si="14"/>
        <v>0</v>
      </c>
      <c r="O114" s="705" t="str">
        <f t="shared" si="9"/>
        <v/>
      </c>
      <c r="P114" s="523" t="str">
        <f t="shared" si="10"/>
        <v/>
      </c>
      <c r="Q114" s="511">
        <f t="shared" si="15"/>
        <v>0</v>
      </c>
      <c r="R114" s="511">
        <f t="shared" si="11"/>
        <v>0</v>
      </c>
    </row>
    <row r="115" spans="1:18" ht="15" x14ac:dyDescent="0.25">
      <c r="A115" s="702">
        <v>98</v>
      </c>
      <c r="B115" s="664"/>
      <c r="C115" s="664"/>
      <c r="D115" s="706" t="str">
        <f>IFERROR(VLOOKUP($B115,'גנים - מצבת והרשמה  (4)'!$C$16:$G$807,2,0),0)</f>
        <v>המוסד לא קיים</v>
      </c>
      <c r="E115" s="704">
        <f>SUMIF('גנים - מצבת והרשמה  (4)'!$F$15:$F$996,'גנים - דוח ביצוע  (5)'!B115,'גנים - מצבת והרשמה  (4)'!$H$15:$H$996)</f>
        <v>0</v>
      </c>
      <c r="F115" s="664"/>
      <c r="G115" s="709"/>
      <c r="H115" s="708"/>
      <c r="I115" s="708"/>
      <c r="J115" s="991">
        <f t="shared" si="12"/>
        <v>0</v>
      </c>
      <c r="K115" s="883" t="str">
        <f t="shared" si="8"/>
        <v/>
      </c>
      <c r="L115" s="711"/>
      <c r="M115" s="868">
        <f t="shared" si="13"/>
        <v>0</v>
      </c>
      <c r="N115" s="868">
        <f t="shared" si="14"/>
        <v>0</v>
      </c>
      <c r="O115" s="705" t="str">
        <f t="shared" si="9"/>
        <v/>
      </c>
      <c r="P115" s="523" t="str">
        <f t="shared" si="10"/>
        <v/>
      </c>
      <c r="Q115" s="511">
        <f t="shared" si="15"/>
        <v>0</v>
      </c>
      <c r="R115" s="511">
        <f t="shared" si="11"/>
        <v>0</v>
      </c>
    </row>
    <row r="116" spans="1:18" ht="15" x14ac:dyDescent="0.25">
      <c r="A116" s="702">
        <v>99</v>
      </c>
      <c r="B116" s="664"/>
      <c r="C116" s="664"/>
      <c r="D116" s="706" t="str">
        <f>IFERROR(VLOOKUP($B116,'גנים - מצבת והרשמה  (4)'!$C$16:$G$807,2,0),0)</f>
        <v>המוסד לא קיים</v>
      </c>
      <c r="E116" s="704">
        <f>SUMIF('גנים - מצבת והרשמה  (4)'!$F$15:$F$996,'גנים - דוח ביצוע  (5)'!B116,'גנים - מצבת והרשמה  (4)'!$H$15:$H$996)</f>
        <v>0</v>
      </c>
      <c r="F116" s="664"/>
      <c r="G116" s="709"/>
      <c r="H116" s="708"/>
      <c r="I116" s="708"/>
      <c r="J116" s="991">
        <f t="shared" si="12"/>
        <v>0</v>
      </c>
      <c r="K116" s="883" t="str">
        <f t="shared" si="8"/>
        <v/>
      </c>
      <c r="L116" s="711"/>
      <c r="M116" s="868">
        <f t="shared" si="13"/>
        <v>0</v>
      </c>
      <c r="N116" s="868">
        <f t="shared" si="14"/>
        <v>0</v>
      </c>
      <c r="O116" s="705" t="str">
        <f t="shared" si="9"/>
        <v/>
      </c>
      <c r="P116" s="523" t="str">
        <f t="shared" si="10"/>
        <v/>
      </c>
      <c r="Q116" s="511">
        <f t="shared" si="15"/>
        <v>0</v>
      </c>
      <c r="R116" s="511">
        <f t="shared" si="11"/>
        <v>0</v>
      </c>
    </row>
    <row r="117" spans="1:18" ht="15" x14ac:dyDescent="0.25">
      <c r="A117" s="702">
        <v>100</v>
      </c>
      <c r="B117" s="664"/>
      <c r="C117" s="664"/>
      <c r="D117" s="706" t="str">
        <f>IFERROR(VLOOKUP($B117,'גנים - מצבת והרשמה  (4)'!$C$16:$G$807,2,0),0)</f>
        <v>המוסד לא קיים</v>
      </c>
      <c r="E117" s="704">
        <f>SUMIF('גנים - מצבת והרשמה  (4)'!$F$15:$F$996,'גנים - דוח ביצוע  (5)'!B117,'גנים - מצבת והרשמה  (4)'!$H$15:$H$996)</f>
        <v>0</v>
      </c>
      <c r="F117" s="664"/>
      <c r="G117" s="709"/>
      <c r="H117" s="708"/>
      <c r="I117" s="708"/>
      <c r="J117" s="991">
        <f t="shared" si="12"/>
        <v>0</v>
      </c>
      <c r="K117" s="883" t="str">
        <f t="shared" si="8"/>
        <v/>
      </c>
      <c r="L117" s="711"/>
      <c r="M117" s="868">
        <f t="shared" si="13"/>
        <v>0</v>
      </c>
      <c r="N117" s="868">
        <f t="shared" si="14"/>
        <v>0</v>
      </c>
      <c r="O117" s="705" t="str">
        <f t="shared" si="9"/>
        <v/>
      </c>
      <c r="P117" s="523" t="str">
        <f t="shared" si="10"/>
        <v/>
      </c>
      <c r="Q117" s="511">
        <f t="shared" si="15"/>
        <v>0</v>
      </c>
      <c r="R117" s="511">
        <f t="shared" si="11"/>
        <v>0</v>
      </c>
    </row>
    <row r="118" spans="1:18" ht="15" x14ac:dyDescent="0.25">
      <c r="A118" s="702">
        <v>101</v>
      </c>
      <c r="B118" s="664"/>
      <c r="C118" s="664"/>
      <c r="D118" s="706" t="str">
        <f>IFERROR(VLOOKUP($B118,'גנים - מצבת והרשמה  (4)'!$C$16:$G$807,2,0),0)</f>
        <v>המוסד לא קיים</v>
      </c>
      <c r="E118" s="704">
        <f>SUMIF('גנים - מצבת והרשמה  (4)'!$F$15:$F$996,'גנים - דוח ביצוע  (5)'!B118,'גנים - מצבת והרשמה  (4)'!$H$15:$H$996)</f>
        <v>0</v>
      </c>
      <c r="F118" s="664"/>
      <c r="G118" s="709"/>
      <c r="H118" s="708"/>
      <c r="I118" s="708"/>
      <c r="J118" s="991">
        <f t="shared" si="12"/>
        <v>0</v>
      </c>
      <c r="K118" s="883" t="str">
        <f t="shared" si="8"/>
        <v/>
      </c>
      <c r="L118" s="711"/>
      <c r="M118" s="868">
        <f t="shared" si="13"/>
        <v>0</v>
      </c>
      <c r="N118" s="868">
        <f t="shared" si="14"/>
        <v>0</v>
      </c>
      <c r="O118" s="705" t="str">
        <f t="shared" si="9"/>
        <v/>
      </c>
      <c r="P118" s="523" t="str">
        <f t="shared" si="10"/>
        <v/>
      </c>
      <c r="Q118" s="511">
        <f t="shared" si="15"/>
        <v>0</v>
      </c>
      <c r="R118" s="511">
        <f t="shared" si="11"/>
        <v>0</v>
      </c>
    </row>
    <row r="119" spans="1:18" ht="15" x14ac:dyDescent="0.25">
      <c r="A119" s="702">
        <v>102</v>
      </c>
      <c r="B119" s="664"/>
      <c r="C119" s="664"/>
      <c r="D119" s="706" t="str">
        <f>IFERROR(VLOOKUP($B119,'גנים - מצבת והרשמה  (4)'!$C$16:$G$807,2,0),0)</f>
        <v>המוסד לא קיים</v>
      </c>
      <c r="E119" s="704">
        <f>SUMIF('גנים - מצבת והרשמה  (4)'!$F$15:$F$996,'גנים - דוח ביצוע  (5)'!B119,'גנים - מצבת והרשמה  (4)'!$H$15:$H$996)</f>
        <v>0</v>
      </c>
      <c r="F119" s="664"/>
      <c r="G119" s="709"/>
      <c r="H119" s="708"/>
      <c r="I119" s="708"/>
      <c r="J119" s="991">
        <f t="shared" si="12"/>
        <v>0</v>
      </c>
      <c r="K119" s="883" t="str">
        <f t="shared" si="8"/>
        <v/>
      </c>
      <c r="L119" s="711"/>
      <c r="M119" s="868">
        <f t="shared" si="13"/>
        <v>0</v>
      </c>
      <c r="N119" s="868">
        <f t="shared" si="14"/>
        <v>0</v>
      </c>
      <c r="O119" s="705" t="str">
        <f t="shared" si="9"/>
        <v/>
      </c>
      <c r="P119" s="523" t="str">
        <f t="shared" si="10"/>
        <v/>
      </c>
      <c r="Q119" s="511">
        <f t="shared" si="15"/>
        <v>0</v>
      </c>
      <c r="R119" s="511">
        <f t="shared" si="11"/>
        <v>0</v>
      </c>
    </row>
    <row r="120" spans="1:18" ht="15" x14ac:dyDescent="0.25">
      <c r="A120" s="702">
        <v>103</v>
      </c>
      <c r="B120" s="664"/>
      <c r="C120" s="664"/>
      <c r="D120" s="706" t="str">
        <f>IFERROR(VLOOKUP($B120,'גנים - מצבת והרשמה  (4)'!$C$16:$G$807,2,0),0)</f>
        <v>המוסד לא קיים</v>
      </c>
      <c r="E120" s="704">
        <f>SUMIF('גנים - מצבת והרשמה  (4)'!$F$15:$F$996,'גנים - דוח ביצוע  (5)'!B120,'גנים - מצבת והרשמה  (4)'!$H$15:$H$996)</f>
        <v>0</v>
      </c>
      <c r="F120" s="664"/>
      <c r="G120" s="709"/>
      <c r="H120" s="708"/>
      <c r="I120" s="708"/>
      <c r="J120" s="991">
        <f t="shared" si="12"/>
        <v>0</v>
      </c>
      <c r="K120" s="883" t="str">
        <f t="shared" si="8"/>
        <v/>
      </c>
      <c r="L120" s="711"/>
      <c r="M120" s="868">
        <f t="shared" si="13"/>
        <v>0</v>
      </c>
      <c r="N120" s="868">
        <f t="shared" si="14"/>
        <v>0</v>
      </c>
      <c r="O120" s="705" t="str">
        <f t="shared" si="9"/>
        <v/>
      </c>
      <c r="P120" s="523" t="str">
        <f t="shared" si="10"/>
        <v/>
      </c>
      <c r="Q120" s="511">
        <f t="shared" si="15"/>
        <v>0</v>
      </c>
      <c r="R120" s="511">
        <f t="shared" si="11"/>
        <v>0</v>
      </c>
    </row>
    <row r="121" spans="1:18" ht="15" x14ac:dyDescent="0.25">
      <c r="A121" s="702">
        <v>104</v>
      </c>
      <c r="B121" s="664"/>
      <c r="C121" s="664"/>
      <c r="D121" s="706" t="str">
        <f>IFERROR(VLOOKUP($B121,'גנים - מצבת והרשמה  (4)'!$C$16:$G$807,2,0),0)</f>
        <v>המוסד לא קיים</v>
      </c>
      <c r="E121" s="704">
        <f>SUMIF('גנים - מצבת והרשמה  (4)'!$F$15:$F$996,'גנים - דוח ביצוע  (5)'!B121,'גנים - מצבת והרשמה  (4)'!$H$15:$H$996)</f>
        <v>0</v>
      </c>
      <c r="F121" s="664"/>
      <c r="G121" s="709"/>
      <c r="H121" s="708"/>
      <c r="I121" s="708"/>
      <c r="J121" s="991">
        <f t="shared" si="12"/>
        <v>0</v>
      </c>
      <c r="K121" s="883" t="str">
        <f t="shared" si="8"/>
        <v/>
      </c>
      <c r="L121" s="711"/>
      <c r="M121" s="868">
        <f t="shared" si="13"/>
        <v>0</v>
      </c>
      <c r="N121" s="868">
        <f t="shared" si="14"/>
        <v>0</v>
      </c>
      <c r="O121" s="705" t="str">
        <f t="shared" si="9"/>
        <v/>
      </c>
      <c r="P121" s="523" t="str">
        <f t="shared" si="10"/>
        <v/>
      </c>
      <c r="Q121" s="511">
        <f t="shared" si="15"/>
        <v>0</v>
      </c>
      <c r="R121" s="511">
        <f t="shared" si="11"/>
        <v>0</v>
      </c>
    </row>
    <row r="122" spans="1:18" ht="15" x14ac:dyDescent="0.25">
      <c r="A122" s="702">
        <v>105</v>
      </c>
      <c r="B122" s="664"/>
      <c r="C122" s="664"/>
      <c r="D122" s="706" t="str">
        <f>IFERROR(VLOOKUP($B122,'גנים - מצבת והרשמה  (4)'!$C$16:$G$807,2,0),0)</f>
        <v>המוסד לא קיים</v>
      </c>
      <c r="E122" s="704">
        <f>SUMIF('גנים - מצבת והרשמה  (4)'!$F$15:$F$996,'גנים - דוח ביצוע  (5)'!B122,'גנים - מצבת והרשמה  (4)'!$H$15:$H$996)</f>
        <v>0</v>
      </c>
      <c r="F122" s="664"/>
      <c r="G122" s="709"/>
      <c r="H122" s="708"/>
      <c r="I122" s="708"/>
      <c r="J122" s="991">
        <f t="shared" si="12"/>
        <v>0</v>
      </c>
      <c r="K122" s="883" t="str">
        <f t="shared" si="8"/>
        <v/>
      </c>
      <c r="L122" s="711"/>
      <c r="M122" s="868">
        <f t="shared" si="13"/>
        <v>0</v>
      </c>
      <c r="N122" s="868">
        <f t="shared" si="14"/>
        <v>0</v>
      </c>
      <c r="O122" s="705" t="str">
        <f t="shared" si="9"/>
        <v/>
      </c>
      <c r="P122" s="523" t="str">
        <f t="shared" si="10"/>
        <v/>
      </c>
      <c r="Q122" s="511">
        <f t="shared" si="15"/>
        <v>0</v>
      </c>
      <c r="R122" s="511">
        <f t="shared" si="11"/>
        <v>0</v>
      </c>
    </row>
    <row r="123" spans="1:18" ht="15" x14ac:dyDescent="0.25">
      <c r="A123" s="702">
        <v>106</v>
      </c>
      <c r="B123" s="664"/>
      <c r="C123" s="664"/>
      <c r="D123" s="706" t="str">
        <f>IFERROR(VLOOKUP($B123,'גנים - מצבת והרשמה  (4)'!$C$16:$G$807,2,0),0)</f>
        <v>המוסד לא קיים</v>
      </c>
      <c r="E123" s="704">
        <f>SUMIF('גנים - מצבת והרשמה  (4)'!$F$15:$F$996,'גנים - דוח ביצוע  (5)'!B123,'גנים - מצבת והרשמה  (4)'!$H$15:$H$996)</f>
        <v>0</v>
      </c>
      <c r="F123" s="664"/>
      <c r="G123" s="709"/>
      <c r="H123" s="708"/>
      <c r="I123" s="708"/>
      <c r="J123" s="991">
        <f t="shared" si="12"/>
        <v>0</v>
      </c>
      <c r="K123" s="883" t="str">
        <f t="shared" si="8"/>
        <v/>
      </c>
      <c r="L123" s="711"/>
      <c r="M123" s="868">
        <f t="shared" si="13"/>
        <v>0</v>
      </c>
      <c r="N123" s="868">
        <f t="shared" si="14"/>
        <v>0</v>
      </c>
      <c r="O123" s="705" t="str">
        <f t="shared" si="9"/>
        <v/>
      </c>
      <c r="P123" s="523" t="str">
        <f t="shared" si="10"/>
        <v/>
      </c>
      <c r="Q123" s="511">
        <f t="shared" si="15"/>
        <v>0</v>
      </c>
      <c r="R123" s="511">
        <f t="shared" si="11"/>
        <v>0</v>
      </c>
    </row>
    <row r="124" spans="1:18" ht="15" x14ac:dyDescent="0.25">
      <c r="A124" s="702">
        <v>107</v>
      </c>
      <c r="B124" s="664"/>
      <c r="C124" s="664"/>
      <c r="D124" s="706" t="str">
        <f>IFERROR(VLOOKUP($B124,'גנים - מצבת והרשמה  (4)'!$C$16:$G$807,2,0),0)</f>
        <v>המוסד לא קיים</v>
      </c>
      <c r="E124" s="704">
        <f>SUMIF('גנים - מצבת והרשמה  (4)'!$F$15:$F$996,'גנים - דוח ביצוע  (5)'!B124,'גנים - מצבת והרשמה  (4)'!$H$15:$H$996)</f>
        <v>0</v>
      </c>
      <c r="F124" s="664"/>
      <c r="G124" s="709"/>
      <c r="H124" s="708"/>
      <c r="I124" s="708"/>
      <c r="J124" s="991">
        <f t="shared" si="12"/>
        <v>0</v>
      </c>
      <c r="K124" s="883" t="str">
        <f t="shared" si="8"/>
        <v/>
      </c>
      <c r="L124" s="711"/>
      <c r="M124" s="868">
        <f t="shared" si="13"/>
        <v>0</v>
      </c>
      <c r="N124" s="868">
        <f t="shared" si="14"/>
        <v>0</v>
      </c>
      <c r="O124" s="705" t="str">
        <f t="shared" si="9"/>
        <v/>
      </c>
      <c r="P124" s="523" t="str">
        <f t="shared" si="10"/>
        <v/>
      </c>
      <c r="Q124" s="511">
        <f t="shared" si="15"/>
        <v>0</v>
      </c>
      <c r="R124" s="511">
        <f t="shared" si="11"/>
        <v>0</v>
      </c>
    </row>
    <row r="125" spans="1:18" ht="15" x14ac:dyDescent="0.25">
      <c r="A125" s="702">
        <v>108</v>
      </c>
      <c r="B125" s="664"/>
      <c r="C125" s="664"/>
      <c r="D125" s="706" t="str">
        <f>IFERROR(VLOOKUP($B125,'גנים - מצבת והרשמה  (4)'!$C$16:$G$807,2,0),0)</f>
        <v>המוסד לא קיים</v>
      </c>
      <c r="E125" s="704">
        <f>SUMIF('גנים - מצבת והרשמה  (4)'!$F$15:$F$996,'גנים - דוח ביצוע  (5)'!B125,'גנים - מצבת והרשמה  (4)'!$H$15:$H$996)</f>
        <v>0</v>
      </c>
      <c r="F125" s="664"/>
      <c r="G125" s="709"/>
      <c r="H125" s="708"/>
      <c r="I125" s="708"/>
      <c r="J125" s="991">
        <f t="shared" si="12"/>
        <v>0</v>
      </c>
      <c r="K125" s="883" t="str">
        <f t="shared" si="8"/>
        <v/>
      </c>
      <c r="L125" s="711"/>
      <c r="M125" s="868">
        <f t="shared" si="13"/>
        <v>0</v>
      </c>
      <c r="N125" s="868">
        <f t="shared" si="14"/>
        <v>0</v>
      </c>
      <c r="O125" s="705" t="str">
        <f t="shared" si="9"/>
        <v/>
      </c>
      <c r="P125" s="523" t="str">
        <f t="shared" si="10"/>
        <v/>
      </c>
      <c r="Q125" s="511">
        <f t="shared" si="15"/>
        <v>0</v>
      </c>
      <c r="R125" s="511">
        <f t="shared" si="11"/>
        <v>0</v>
      </c>
    </row>
    <row r="126" spans="1:18" ht="15" x14ac:dyDescent="0.25">
      <c r="A126" s="702">
        <v>109</v>
      </c>
      <c r="B126" s="664"/>
      <c r="C126" s="664"/>
      <c r="D126" s="706" t="str">
        <f>IFERROR(VLOOKUP($B126,'גנים - מצבת והרשמה  (4)'!$C$16:$G$807,2,0),0)</f>
        <v>המוסד לא קיים</v>
      </c>
      <c r="E126" s="704">
        <f>SUMIF('גנים - מצבת והרשמה  (4)'!$F$15:$F$996,'גנים - דוח ביצוע  (5)'!B126,'גנים - מצבת והרשמה  (4)'!$H$15:$H$996)</f>
        <v>0</v>
      </c>
      <c r="F126" s="664"/>
      <c r="G126" s="709"/>
      <c r="H126" s="708"/>
      <c r="I126" s="708"/>
      <c r="J126" s="991">
        <f t="shared" si="12"/>
        <v>0</v>
      </c>
      <c r="K126" s="883" t="str">
        <f t="shared" si="8"/>
        <v/>
      </c>
      <c r="L126" s="711"/>
      <c r="M126" s="868">
        <f t="shared" si="13"/>
        <v>0</v>
      </c>
      <c r="N126" s="868">
        <f t="shared" si="14"/>
        <v>0</v>
      </c>
      <c r="O126" s="705" t="str">
        <f t="shared" si="9"/>
        <v/>
      </c>
      <c r="P126" s="523" t="str">
        <f t="shared" si="10"/>
        <v/>
      </c>
      <c r="Q126" s="511">
        <f t="shared" si="15"/>
        <v>0</v>
      </c>
      <c r="R126" s="511">
        <f t="shared" si="11"/>
        <v>0</v>
      </c>
    </row>
    <row r="127" spans="1:18" ht="15" x14ac:dyDescent="0.25">
      <c r="A127" s="702">
        <v>110</v>
      </c>
      <c r="B127" s="664"/>
      <c r="C127" s="664"/>
      <c r="D127" s="706" t="str">
        <f>IFERROR(VLOOKUP($B127,'גנים - מצבת והרשמה  (4)'!$C$16:$G$807,2,0),0)</f>
        <v>המוסד לא קיים</v>
      </c>
      <c r="E127" s="704">
        <f>SUMIF('גנים - מצבת והרשמה  (4)'!$F$15:$F$996,'גנים - דוח ביצוע  (5)'!B127,'גנים - מצבת והרשמה  (4)'!$H$15:$H$996)</f>
        <v>0</v>
      </c>
      <c r="F127" s="664"/>
      <c r="G127" s="709"/>
      <c r="H127" s="708"/>
      <c r="I127" s="708"/>
      <c r="J127" s="991">
        <f t="shared" si="12"/>
        <v>0</v>
      </c>
      <c r="K127" s="883" t="str">
        <f t="shared" si="8"/>
        <v/>
      </c>
      <c r="L127" s="711"/>
      <c r="M127" s="868">
        <f t="shared" si="13"/>
        <v>0</v>
      </c>
      <c r="N127" s="868">
        <f t="shared" si="14"/>
        <v>0</v>
      </c>
      <c r="O127" s="705" t="str">
        <f t="shared" si="9"/>
        <v/>
      </c>
      <c r="P127" s="523" t="str">
        <f t="shared" si="10"/>
        <v/>
      </c>
      <c r="Q127" s="511">
        <f t="shared" si="15"/>
        <v>0</v>
      </c>
      <c r="R127" s="511">
        <f t="shared" si="11"/>
        <v>0</v>
      </c>
    </row>
    <row r="128" spans="1:18" ht="15" x14ac:dyDescent="0.25">
      <c r="A128" s="702">
        <v>111</v>
      </c>
      <c r="B128" s="664"/>
      <c r="C128" s="664"/>
      <c r="D128" s="706" t="str">
        <f>IFERROR(VLOOKUP($B128,'גנים - מצבת והרשמה  (4)'!$C$16:$G$807,2,0),0)</f>
        <v>המוסד לא קיים</v>
      </c>
      <c r="E128" s="704">
        <f>SUMIF('גנים - מצבת והרשמה  (4)'!$F$15:$F$996,'גנים - דוח ביצוע  (5)'!B128,'גנים - מצבת והרשמה  (4)'!$H$15:$H$996)</f>
        <v>0</v>
      </c>
      <c r="F128" s="664"/>
      <c r="G128" s="709"/>
      <c r="H128" s="708"/>
      <c r="I128" s="708"/>
      <c r="J128" s="991">
        <f t="shared" si="12"/>
        <v>0</v>
      </c>
      <c r="K128" s="883" t="str">
        <f t="shared" si="8"/>
        <v/>
      </c>
      <c r="L128" s="711"/>
      <c r="M128" s="868">
        <f t="shared" si="13"/>
        <v>0</v>
      </c>
      <c r="N128" s="868">
        <f t="shared" si="14"/>
        <v>0</v>
      </c>
      <c r="O128" s="705" t="str">
        <f t="shared" si="9"/>
        <v/>
      </c>
      <c r="P128" s="523" t="str">
        <f t="shared" si="10"/>
        <v/>
      </c>
      <c r="Q128" s="511">
        <f t="shared" si="15"/>
        <v>0</v>
      </c>
      <c r="R128" s="511">
        <f t="shared" si="11"/>
        <v>0</v>
      </c>
    </row>
    <row r="129" spans="1:18" ht="15" x14ac:dyDescent="0.25">
      <c r="A129" s="702">
        <v>112</v>
      </c>
      <c r="B129" s="664"/>
      <c r="C129" s="664"/>
      <c r="D129" s="706" t="str">
        <f>IFERROR(VLOOKUP($B129,'גנים - מצבת והרשמה  (4)'!$C$16:$G$807,2,0),0)</f>
        <v>המוסד לא קיים</v>
      </c>
      <c r="E129" s="704">
        <f>SUMIF('גנים - מצבת והרשמה  (4)'!$F$15:$F$996,'גנים - דוח ביצוע  (5)'!B129,'גנים - מצבת והרשמה  (4)'!$H$15:$H$996)</f>
        <v>0</v>
      </c>
      <c r="F129" s="664"/>
      <c r="G129" s="709"/>
      <c r="H129" s="708"/>
      <c r="I129" s="708"/>
      <c r="J129" s="991">
        <f t="shared" si="12"/>
        <v>0</v>
      </c>
      <c r="K129" s="883" t="str">
        <f t="shared" si="8"/>
        <v/>
      </c>
      <c r="L129" s="711"/>
      <c r="M129" s="868">
        <f t="shared" si="13"/>
        <v>0</v>
      </c>
      <c r="N129" s="868">
        <f t="shared" si="14"/>
        <v>0</v>
      </c>
      <c r="O129" s="705" t="str">
        <f t="shared" si="9"/>
        <v/>
      </c>
      <c r="P129" s="523" t="str">
        <f t="shared" si="10"/>
        <v/>
      </c>
      <c r="Q129" s="511">
        <f t="shared" si="15"/>
        <v>0</v>
      </c>
      <c r="R129" s="511">
        <f t="shared" si="11"/>
        <v>0</v>
      </c>
    </row>
    <row r="130" spans="1:18" ht="15" x14ac:dyDescent="0.25">
      <c r="A130" s="702">
        <v>113</v>
      </c>
      <c r="B130" s="664"/>
      <c r="C130" s="664"/>
      <c r="D130" s="706" t="str">
        <f>IFERROR(VLOOKUP($B130,'גנים - מצבת והרשמה  (4)'!$C$16:$G$807,2,0),0)</f>
        <v>המוסד לא קיים</v>
      </c>
      <c r="E130" s="704">
        <f>SUMIF('גנים - מצבת והרשמה  (4)'!$F$15:$F$996,'גנים - דוח ביצוע  (5)'!B130,'גנים - מצבת והרשמה  (4)'!$H$15:$H$996)</f>
        <v>0</v>
      </c>
      <c r="F130" s="664"/>
      <c r="G130" s="709"/>
      <c r="H130" s="708"/>
      <c r="I130" s="708"/>
      <c r="J130" s="991">
        <f t="shared" si="12"/>
        <v>0</v>
      </c>
      <c r="K130" s="883" t="str">
        <f t="shared" si="8"/>
        <v/>
      </c>
      <c r="L130" s="711"/>
      <c r="M130" s="868">
        <f t="shared" si="13"/>
        <v>0</v>
      </c>
      <c r="N130" s="868">
        <f t="shared" si="14"/>
        <v>0</v>
      </c>
      <c r="O130" s="705" t="str">
        <f t="shared" si="9"/>
        <v/>
      </c>
      <c r="P130" s="523" t="str">
        <f t="shared" si="10"/>
        <v/>
      </c>
      <c r="Q130" s="511">
        <f t="shared" si="15"/>
        <v>0</v>
      </c>
      <c r="R130" s="511">
        <f t="shared" si="11"/>
        <v>0</v>
      </c>
    </row>
    <row r="131" spans="1:18" ht="15" x14ac:dyDescent="0.25">
      <c r="A131" s="702">
        <v>114</v>
      </c>
      <c r="B131" s="664"/>
      <c r="C131" s="664"/>
      <c r="D131" s="706" t="str">
        <f>IFERROR(VLOOKUP($B131,'גנים - מצבת והרשמה  (4)'!$C$16:$G$807,2,0),0)</f>
        <v>המוסד לא קיים</v>
      </c>
      <c r="E131" s="704">
        <f>SUMIF('גנים - מצבת והרשמה  (4)'!$F$15:$F$996,'גנים - דוח ביצוע  (5)'!B131,'גנים - מצבת והרשמה  (4)'!$H$15:$H$996)</f>
        <v>0</v>
      </c>
      <c r="F131" s="664"/>
      <c r="G131" s="709"/>
      <c r="H131" s="708"/>
      <c r="I131" s="708"/>
      <c r="J131" s="991">
        <f t="shared" si="12"/>
        <v>0</v>
      </c>
      <c r="K131" s="883" t="str">
        <f t="shared" si="8"/>
        <v/>
      </c>
      <c r="L131" s="711"/>
      <c r="M131" s="868">
        <f t="shared" si="13"/>
        <v>0</v>
      </c>
      <c r="N131" s="868">
        <f t="shared" si="14"/>
        <v>0</v>
      </c>
      <c r="O131" s="705" t="str">
        <f t="shared" si="9"/>
        <v/>
      </c>
      <c r="P131" s="523" t="str">
        <f t="shared" si="10"/>
        <v/>
      </c>
      <c r="Q131" s="511">
        <f t="shared" si="15"/>
        <v>0</v>
      </c>
      <c r="R131" s="511">
        <f t="shared" si="11"/>
        <v>0</v>
      </c>
    </row>
    <row r="132" spans="1:18" ht="15" x14ac:dyDescent="0.25">
      <c r="A132" s="702">
        <v>115</v>
      </c>
      <c r="B132" s="664"/>
      <c r="C132" s="664"/>
      <c r="D132" s="706" t="str">
        <f>IFERROR(VLOOKUP($B132,'גנים - מצבת והרשמה  (4)'!$C$16:$G$807,2,0),0)</f>
        <v>המוסד לא קיים</v>
      </c>
      <c r="E132" s="704">
        <f>SUMIF('גנים - מצבת והרשמה  (4)'!$F$15:$F$996,'גנים - דוח ביצוע  (5)'!B132,'גנים - מצבת והרשמה  (4)'!$H$15:$H$996)</f>
        <v>0</v>
      </c>
      <c r="F132" s="664"/>
      <c r="G132" s="709"/>
      <c r="H132" s="708"/>
      <c r="I132" s="708"/>
      <c r="J132" s="991">
        <f t="shared" si="12"/>
        <v>0</v>
      </c>
      <c r="K132" s="883" t="str">
        <f t="shared" si="8"/>
        <v/>
      </c>
      <c r="L132" s="711"/>
      <c r="M132" s="868">
        <f t="shared" si="13"/>
        <v>0</v>
      </c>
      <c r="N132" s="868">
        <f t="shared" si="14"/>
        <v>0</v>
      </c>
      <c r="O132" s="705" t="str">
        <f t="shared" si="9"/>
        <v/>
      </c>
      <c r="P132" s="523" t="str">
        <f t="shared" si="10"/>
        <v/>
      </c>
      <c r="Q132" s="511">
        <f t="shared" si="15"/>
        <v>0</v>
      </c>
      <c r="R132" s="511">
        <f t="shared" si="11"/>
        <v>0</v>
      </c>
    </row>
    <row r="133" spans="1:18" ht="15" x14ac:dyDescent="0.25">
      <c r="A133" s="702">
        <v>116</v>
      </c>
      <c r="B133" s="664"/>
      <c r="C133" s="664"/>
      <c r="D133" s="706" t="str">
        <f>IFERROR(VLOOKUP($B133,'גנים - מצבת והרשמה  (4)'!$C$16:$G$807,2,0),0)</f>
        <v>המוסד לא קיים</v>
      </c>
      <c r="E133" s="704">
        <f>SUMIF('גנים - מצבת והרשמה  (4)'!$F$15:$F$996,'גנים - דוח ביצוע  (5)'!B133,'גנים - מצבת והרשמה  (4)'!$H$15:$H$996)</f>
        <v>0</v>
      </c>
      <c r="F133" s="664"/>
      <c r="G133" s="709"/>
      <c r="H133" s="708"/>
      <c r="I133" s="708"/>
      <c r="J133" s="991">
        <f t="shared" si="12"/>
        <v>0</v>
      </c>
      <c r="K133" s="883" t="str">
        <f t="shared" si="8"/>
        <v/>
      </c>
      <c r="L133" s="711"/>
      <c r="M133" s="868">
        <f t="shared" si="13"/>
        <v>0</v>
      </c>
      <c r="N133" s="868">
        <f t="shared" si="14"/>
        <v>0</v>
      </c>
      <c r="O133" s="705" t="str">
        <f t="shared" si="9"/>
        <v/>
      </c>
      <c r="P133" s="523" t="str">
        <f t="shared" si="10"/>
        <v/>
      </c>
      <c r="Q133" s="511">
        <f t="shared" si="15"/>
        <v>0</v>
      </c>
      <c r="R133" s="511">
        <f t="shared" si="11"/>
        <v>0</v>
      </c>
    </row>
    <row r="134" spans="1:18" ht="15" x14ac:dyDescent="0.25">
      <c r="A134" s="702">
        <v>117</v>
      </c>
      <c r="B134" s="664"/>
      <c r="C134" s="664"/>
      <c r="D134" s="706" t="str">
        <f>IFERROR(VLOOKUP($B134,'גנים - מצבת והרשמה  (4)'!$C$16:$G$807,2,0),0)</f>
        <v>המוסד לא קיים</v>
      </c>
      <c r="E134" s="704">
        <f>SUMIF('גנים - מצבת והרשמה  (4)'!$F$15:$F$996,'גנים - דוח ביצוע  (5)'!B134,'גנים - מצבת והרשמה  (4)'!$H$15:$H$996)</f>
        <v>0</v>
      </c>
      <c r="F134" s="664"/>
      <c r="G134" s="709"/>
      <c r="H134" s="708"/>
      <c r="I134" s="708"/>
      <c r="J134" s="991">
        <f t="shared" si="12"/>
        <v>0</v>
      </c>
      <c r="K134" s="883" t="str">
        <f t="shared" si="8"/>
        <v/>
      </c>
      <c r="L134" s="711"/>
      <c r="M134" s="868">
        <f t="shared" si="13"/>
        <v>0</v>
      </c>
      <c r="N134" s="868">
        <f t="shared" si="14"/>
        <v>0</v>
      </c>
      <c r="O134" s="705" t="str">
        <f t="shared" si="9"/>
        <v/>
      </c>
      <c r="P134" s="523" t="str">
        <f t="shared" si="10"/>
        <v/>
      </c>
      <c r="Q134" s="511">
        <f t="shared" si="15"/>
        <v>0</v>
      </c>
      <c r="R134" s="511">
        <f t="shared" si="11"/>
        <v>0</v>
      </c>
    </row>
    <row r="135" spans="1:18" ht="15" x14ac:dyDescent="0.25">
      <c r="A135" s="702">
        <v>118</v>
      </c>
      <c r="B135" s="664"/>
      <c r="C135" s="664"/>
      <c r="D135" s="706" t="str">
        <f>IFERROR(VLOOKUP($B135,'גנים - מצבת והרשמה  (4)'!$C$16:$G$807,2,0),0)</f>
        <v>המוסד לא קיים</v>
      </c>
      <c r="E135" s="704">
        <f>SUMIF('גנים - מצבת והרשמה  (4)'!$F$15:$F$996,'גנים - דוח ביצוע  (5)'!B135,'גנים - מצבת והרשמה  (4)'!$H$15:$H$996)</f>
        <v>0</v>
      </c>
      <c r="F135" s="664"/>
      <c r="G135" s="709"/>
      <c r="H135" s="708"/>
      <c r="I135" s="708"/>
      <c r="J135" s="991">
        <f t="shared" si="12"/>
        <v>0</v>
      </c>
      <c r="K135" s="883" t="str">
        <f t="shared" si="8"/>
        <v/>
      </c>
      <c r="L135" s="711"/>
      <c r="M135" s="868">
        <f t="shared" si="13"/>
        <v>0</v>
      </c>
      <c r="N135" s="868">
        <f t="shared" si="14"/>
        <v>0</v>
      </c>
      <c r="O135" s="705" t="str">
        <f t="shared" si="9"/>
        <v/>
      </c>
      <c r="P135" s="523" t="str">
        <f t="shared" si="10"/>
        <v/>
      </c>
      <c r="Q135" s="511">
        <f t="shared" si="15"/>
        <v>0</v>
      </c>
      <c r="R135" s="511">
        <f t="shared" si="11"/>
        <v>0</v>
      </c>
    </row>
    <row r="136" spans="1:18" ht="15" x14ac:dyDescent="0.25">
      <c r="A136" s="702">
        <v>119</v>
      </c>
      <c r="B136" s="664"/>
      <c r="C136" s="664"/>
      <c r="D136" s="706" t="str">
        <f>IFERROR(VLOOKUP($B136,'גנים - מצבת והרשמה  (4)'!$C$16:$G$807,2,0),0)</f>
        <v>המוסד לא קיים</v>
      </c>
      <c r="E136" s="704">
        <f>SUMIF('גנים - מצבת והרשמה  (4)'!$F$15:$F$996,'גנים - דוח ביצוע  (5)'!B136,'גנים - מצבת והרשמה  (4)'!$H$15:$H$996)</f>
        <v>0</v>
      </c>
      <c r="F136" s="664"/>
      <c r="G136" s="709"/>
      <c r="H136" s="708"/>
      <c r="I136" s="708"/>
      <c r="J136" s="991">
        <f t="shared" si="12"/>
        <v>0</v>
      </c>
      <c r="K136" s="883" t="str">
        <f t="shared" si="8"/>
        <v/>
      </c>
      <c r="L136" s="711"/>
      <c r="M136" s="868">
        <f t="shared" si="13"/>
        <v>0</v>
      </c>
      <c r="N136" s="868">
        <f t="shared" si="14"/>
        <v>0</v>
      </c>
      <c r="O136" s="705" t="str">
        <f t="shared" si="9"/>
        <v/>
      </c>
      <c r="P136" s="523" t="str">
        <f t="shared" si="10"/>
        <v/>
      </c>
      <c r="Q136" s="511">
        <f t="shared" si="15"/>
        <v>0</v>
      </c>
      <c r="R136" s="511">
        <f t="shared" si="11"/>
        <v>0</v>
      </c>
    </row>
    <row r="137" spans="1:18" ht="15" x14ac:dyDescent="0.25">
      <c r="A137" s="702">
        <v>120</v>
      </c>
      <c r="B137" s="664"/>
      <c r="C137" s="664"/>
      <c r="D137" s="706" t="str">
        <f>IFERROR(VLOOKUP($B137,'גנים - מצבת והרשמה  (4)'!$C$16:$G$807,2,0),0)</f>
        <v>המוסד לא קיים</v>
      </c>
      <c r="E137" s="704">
        <f>SUMIF('גנים - מצבת והרשמה  (4)'!$F$15:$F$996,'גנים - דוח ביצוע  (5)'!B137,'גנים - מצבת והרשמה  (4)'!$H$15:$H$996)</f>
        <v>0</v>
      </c>
      <c r="F137" s="664"/>
      <c r="G137" s="709"/>
      <c r="H137" s="708"/>
      <c r="I137" s="708"/>
      <c r="J137" s="991">
        <f t="shared" si="12"/>
        <v>0</v>
      </c>
      <c r="K137" s="883" t="str">
        <f t="shared" si="8"/>
        <v/>
      </c>
      <c r="L137" s="711"/>
      <c r="M137" s="868">
        <f t="shared" si="13"/>
        <v>0</v>
      </c>
      <c r="N137" s="868">
        <f t="shared" si="14"/>
        <v>0</v>
      </c>
      <c r="O137" s="705" t="str">
        <f t="shared" si="9"/>
        <v/>
      </c>
      <c r="P137" s="523" t="str">
        <f t="shared" si="10"/>
        <v/>
      </c>
      <c r="Q137" s="511">
        <f t="shared" si="15"/>
        <v>0</v>
      </c>
      <c r="R137" s="511">
        <f t="shared" si="11"/>
        <v>0</v>
      </c>
    </row>
    <row r="138" spans="1:18" ht="15" x14ac:dyDescent="0.25">
      <c r="A138" s="702">
        <v>121</v>
      </c>
      <c r="B138" s="664"/>
      <c r="C138" s="664"/>
      <c r="D138" s="706" t="str">
        <f>IFERROR(VLOOKUP($B138,'גנים - מצבת והרשמה  (4)'!$C$16:$G$807,2,0),0)</f>
        <v>המוסד לא קיים</v>
      </c>
      <c r="E138" s="704">
        <f>SUMIF('גנים - מצבת והרשמה  (4)'!$F$15:$F$996,'גנים - דוח ביצוע  (5)'!B138,'גנים - מצבת והרשמה  (4)'!$H$15:$H$996)</f>
        <v>0</v>
      </c>
      <c r="F138" s="664"/>
      <c r="G138" s="709"/>
      <c r="H138" s="708"/>
      <c r="I138" s="708"/>
      <c r="J138" s="991">
        <f t="shared" si="12"/>
        <v>0</v>
      </c>
      <c r="K138" s="883" t="str">
        <f t="shared" si="8"/>
        <v/>
      </c>
      <c r="L138" s="711"/>
      <c r="M138" s="868">
        <f t="shared" si="13"/>
        <v>0</v>
      </c>
      <c r="N138" s="868">
        <f t="shared" si="14"/>
        <v>0</v>
      </c>
      <c r="O138" s="705" t="str">
        <f t="shared" si="9"/>
        <v/>
      </c>
      <c r="P138" s="523" t="str">
        <f t="shared" si="10"/>
        <v/>
      </c>
      <c r="Q138" s="511">
        <f t="shared" si="15"/>
        <v>0</v>
      </c>
      <c r="R138" s="511">
        <f t="shared" si="11"/>
        <v>0</v>
      </c>
    </row>
    <row r="139" spans="1:18" ht="15" x14ac:dyDescent="0.25">
      <c r="A139" s="702">
        <v>122</v>
      </c>
      <c r="B139" s="664"/>
      <c r="C139" s="664"/>
      <c r="D139" s="706" t="str">
        <f>IFERROR(VLOOKUP($B139,'גנים - מצבת והרשמה  (4)'!$C$16:$G$807,2,0),0)</f>
        <v>המוסד לא קיים</v>
      </c>
      <c r="E139" s="704">
        <f>SUMIF('גנים - מצבת והרשמה  (4)'!$F$15:$F$996,'גנים - דוח ביצוע  (5)'!B139,'גנים - מצבת והרשמה  (4)'!$H$15:$H$996)</f>
        <v>0</v>
      </c>
      <c r="F139" s="664"/>
      <c r="G139" s="709"/>
      <c r="H139" s="708"/>
      <c r="I139" s="708"/>
      <c r="J139" s="991">
        <f t="shared" si="12"/>
        <v>0</v>
      </c>
      <c r="K139" s="883" t="str">
        <f t="shared" si="8"/>
        <v/>
      </c>
      <c r="L139" s="711"/>
      <c r="M139" s="868">
        <f t="shared" si="13"/>
        <v>0</v>
      </c>
      <c r="N139" s="868">
        <f t="shared" si="14"/>
        <v>0</v>
      </c>
      <c r="O139" s="705" t="str">
        <f t="shared" si="9"/>
        <v/>
      </c>
      <c r="P139" s="523" t="str">
        <f t="shared" si="10"/>
        <v/>
      </c>
      <c r="Q139" s="511">
        <f t="shared" si="15"/>
        <v>0</v>
      </c>
      <c r="R139" s="511">
        <f t="shared" si="11"/>
        <v>0</v>
      </c>
    </row>
    <row r="140" spans="1:18" ht="15" x14ac:dyDescent="0.25">
      <c r="A140" s="702">
        <v>123</v>
      </c>
      <c r="B140" s="664"/>
      <c r="C140" s="664"/>
      <c r="D140" s="706" t="str">
        <f>IFERROR(VLOOKUP($B140,'גנים - מצבת והרשמה  (4)'!$C$16:$G$807,2,0),0)</f>
        <v>המוסד לא קיים</v>
      </c>
      <c r="E140" s="704">
        <f>SUMIF('גנים - מצבת והרשמה  (4)'!$F$15:$F$996,'גנים - דוח ביצוע  (5)'!B140,'גנים - מצבת והרשמה  (4)'!$H$15:$H$996)</f>
        <v>0</v>
      </c>
      <c r="F140" s="664"/>
      <c r="G140" s="709"/>
      <c r="H140" s="708"/>
      <c r="I140" s="708"/>
      <c r="J140" s="991">
        <f t="shared" si="12"/>
        <v>0</v>
      </c>
      <c r="K140" s="883" t="str">
        <f t="shared" si="8"/>
        <v/>
      </c>
      <c r="L140" s="711"/>
      <c r="M140" s="868">
        <f t="shared" si="13"/>
        <v>0</v>
      </c>
      <c r="N140" s="868">
        <f t="shared" si="14"/>
        <v>0</v>
      </c>
      <c r="O140" s="705" t="str">
        <f t="shared" si="9"/>
        <v/>
      </c>
      <c r="P140" s="523" t="str">
        <f t="shared" si="10"/>
        <v/>
      </c>
      <c r="Q140" s="511">
        <f t="shared" si="15"/>
        <v>0</v>
      </c>
      <c r="R140" s="511">
        <f t="shared" si="11"/>
        <v>0</v>
      </c>
    </row>
    <row r="141" spans="1:18" ht="15" x14ac:dyDescent="0.25">
      <c r="A141" s="702">
        <v>124</v>
      </c>
      <c r="B141" s="664"/>
      <c r="C141" s="664"/>
      <c r="D141" s="706" t="str">
        <f>IFERROR(VLOOKUP($B141,'גנים - מצבת והרשמה  (4)'!$C$16:$G$807,2,0),0)</f>
        <v>המוסד לא קיים</v>
      </c>
      <c r="E141" s="704">
        <f>SUMIF('גנים - מצבת והרשמה  (4)'!$F$15:$F$996,'גנים - דוח ביצוע  (5)'!B141,'גנים - מצבת והרשמה  (4)'!$H$15:$H$996)</f>
        <v>0</v>
      </c>
      <c r="F141" s="664"/>
      <c r="G141" s="709"/>
      <c r="H141" s="708"/>
      <c r="I141" s="708"/>
      <c r="J141" s="991">
        <f t="shared" si="12"/>
        <v>0</v>
      </c>
      <c r="K141" s="883" t="str">
        <f t="shared" si="8"/>
        <v/>
      </c>
      <c r="L141" s="711"/>
      <c r="M141" s="868">
        <f t="shared" si="13"/>
        <v>0</v>
      </c>
      <c r="N141" s="868">
        <f t="shared" si="14"/>
        <v>0</v>
      </c>
      <c r="O141" s="705" t="str">
        <f t="shared" si="9"/>
        <v/>
      </c>
      <c r="P141" s="523" t="str">
        <f t="shared" si="10"/>
        <v/>
      </c>
      <c r="Q141" s="511">
        <f t="shared" si="15"/>
        <v>0</v>
      </c>
      <c r="R141" s="511">
        <f t="shared" si="11"/>
        <v>0</v>
      </c>
    </row>
    <row r="142" spans="1:18" ht="15" x14ac:dyDescent="0.25">
      <c r="A142" s="702">
        <v>125</v>
      </c>
      <c r="B142" s="664"/>
      <c r="C142" s="664"/>
      <c r="D142" s="706" t="str">
        <f>IFERROR(VLOOKUP($B142,'גנים - מצבת והרשמה  (4)'!$C$16:$G$807,2,0),0)</f>
        <v>המוסד לא קיים</v>
      </c>
      <c r="E142" s="704">
        <f>SUMIF('גנים - מצבת והרשמה  (4)'!$F$15:$F$996,'גנים - דוח ביצוע  (5)'!B142,'גנים - מצבת והרשמה  (4)'!$H$15:$H$996)</f>
        <v>0</v>
      </c>
      <c r="F142" s="664"/>
      <c r="G142" s="709"/>
      <c r="H142" s="708"/>
      <c r="I142" s="708"/>
      <c r="J142" s="991">
        <f t="shared" si="12"/>
        <v>0</v>
      </c>
      <c r="K142" s="883" t="str">
        <f t="shared" si="8"/>
        <v/>
      </c>
      <c r="L142" s="711"/>
      <c r="M142" s="868">
        <f t="shared" si="13"/>
        <v>0</v>
      </c>
      <c r="N142" s="868">
        <f t="shared" si="14"/>
        <v>0</v>
      </c>
      <c r="O142" s="705" t="str">
        <f t="shared" si="9"/>
        <v/>
      </c>
      <c r="P142" s="523" t="str">
        <f t="shared" si="10"/>
        <v/>
      </c>
      <c r="Q142" s="511">
        <f t="shared" si="15"/>
        <v>0</v>
      </c>
      <c r="R142" s="511">
        <f t="shared" si="11"/>
        <v>0</v>
      </c>
    </row>
    <row r="143" spans="1:18" ht="15" x14ac:dyDescent="0.25">
      <c r="A143" s="702">
        <v>126</v>
      </c>
      <c r="B143" s="664"/>
      <c r="C143" s="664"/>
      <c r="D143" s="706" t="str">
        <f>IFERROR(VLOOKUP($B143,'גנים - מצבת והרשמה  (4)'!$C$16:$G$807,2,0),0)</f>
        <v>המוסד לא קיים</v>
      </c>
      <c r="E143" s="704">
        <f>SUMIF('גנים - מצבת והרשמה  (4)'!$F$15:$F$996,'גנים - דוח ביצוע  (5)'!B143,'גנים - מצבת והרשמה  (4)'!$H$15:$H$996)</f>
        <v>0</v>
      </c>
      <c r="F143" s="664"/>
      <c r="G143" s="709"/>
      <c r="H143" s="708"/>
      <c r="I143" s="708"/>
      <c r="J143" s="991">
        <f t="shared" si="12"/>
        <v>0</v>
      </c>
      <c r="K143" s="883" t="str">
        <f t="shared" si="8"/>
        <v/>
      </c>
      <c r="L143" s="711"/>
      <c r="M143" s="868">
        <f t="shared" si="13"/>
        <v>0</v>
      </c>
      <c r="N143" s="868">
        <f t="shared" si="14"/>
        <v>0</v>
      </c>
      <c r="O143" s="705" t="str">
        <f t="shared" si="9"/>
        <v/>
      </c>
      <c r="P143" s="523" t="str">
        <f t="shared" si="10"/>
        <v/>
      </c>
      <c r="Q143" s="511">
        <f t="shared" si="15"/>
        <v>0</v>
      </c>
      <c r="R143" s="511">
        <f t="shared" si="11"/>
        <v>0</v>
      </c>
    </row>
    <row r="144" spans="1:18" ht="15" x14ac:dyDescent="0.25">
      <c r="A144" s="702">
        <v>127</v>
      </c>
      <c r="B144" s="664"/>
      <c r="C144" s="664"/>
      <c r="D144" s="706" t="str">
        <f>IFERROR(VLOOKUP($B144,'גנים - מצבת והרשמה  (4)'!$C$16:$G$807,2,0),0)</f>
        <v>המוסד לא קיים</v>
      </c>
      <c r="E144" s="704">
        <f>SUMIF('גנים - מצבת והרשמה  (4)'!$F$15:$F$996,'גנים - דוח ביצוע  (5)'!B144,'גנים - מצבת והרשמה  (4)'!$H$15:$H$996)</f>
        <v>0</v>
      </c>
      <c r="F144" s="664"/>
      <c r="G144" s="709"/>
      <c r="H144" s="708"/>
      <c r="I144" s="708"/>
      <c r="J144" s="991">
        <f t="shared" si="12"/>
        <v>0</v>
      </c>
      <c r="K144" s="883" t="str">
        <f t="shared" si="8"/>
        <v/>
      </c>
      <c r="L144" s="711"/>
      <c r="M144" s="868">
        <f t="shared" si="13"/>
        <v>0</v>
      </c>
      <c r="N144" s="868">
        <f t="shared" si="14"/>
        <v>0</v>
      </c>
      <c r="O144" s="705" t="str">
        <f t="shared" si="9"/>
        <v/>
      </c>
      <c r="P144" s="523" t="str">
        <f t="shared" si="10"/>
        <v/>
      </c>
      <c r="Q144" s="511">
        <f t="shared" si="15"/>
        <v>0</v>
      </c>
      <c r="R144" s="511">
        <f t="shared" si="11"/>
        <v>0</v>
      </c>
    </row>
    <row r="145" spans="1:18" ht="15" x14ac:dyDescent="0.25">
      <c r="A145" s="702">
        <v>128</v>
      </c>
      <c r="B145" s="664"/>
      <c r="C145" s="664"/>
      <c r="D145" s="706" t="str">
        <f>IFERROR(VLOOKUP($B145,'גנים - מצבת והרשמה  (4)'!$C$16:$G$807,2,0),0)</f>
        <v>המוסד לא קיים</v>
      </c>
      <c r="E145" s="704">
        <f>SUMIF('גנים - מצבת והרשמה  (4)'!$F$15:$F$996,'גנים - דוח ביצוע  (5)'!B145,'גנים - מצבת והרשמה  (4)'!$H$15:$H$996)</f>
        <v>0</v>
      </c>
      <c r="F145" s="664"/>
      <c r="G145" s="709"/>
      <c r="H145" s="708"/>
      <c r="I145" s="708"/>
      <c r="J145" s="991">
        <f t="shared" si="12"/>
        <v>0</v>
      </c>
      <c r="K145" s="883" t="str">
        <f t="shared" si="8"/>
        <v/>
      </c>
      <c r="L145" s="711"/>
      <c r="M145" s="868">
        <f t="shared" si="13"/>
        <v>0</v>
      </c>
      <c r="N145" s="868">
        <f t="shared" si="14"/>
        <v>0</v>
      </c>
      <c r="O145" s="705" t="str">
        <f t="shared" si="9"/>
        <v/>
      </c>
      <c r="P145" s="523" t="str">
        <f t="shared" si="10"/>
        <v/>
      </c>
      <c r="Q145" s="511">
        <f t="shared" si="15"/>
        <v>0</v>
      </c>
      <c r="R145" s="511">
        <f t="shared" si="11"/>
        <v>0</v>
      </c>
    </row>
    <row r="146" spans="1:18" ht="15" x14ac:dyDescent="0.25">
      <c r="A146" s="702">
        <v>129</v>
      </c>
      <c r="B146" s="664"/>
      <c r="C146" s="664"/>
      <c r="D146" s="706" t="str">
        <f>IFERROR(VLOOKUP($B146,'גנים - מצבת והרשמה  (4)'!$C$16:$G$807,2,0),0)</f>
        <v>המוסד לא קיים</v>
      </c>
      <c r="E146" s="704">
        <f>SUMIF('גנים - מצבת והרשמה  (4)'!$F$15:$F$996,'גנים - דוח ביצוע  (5)'!B146,'גנים - מצבת והרשמה  (4)'!$H$15:$H$996)</f>
        <v>0</v>
      </c>
      <c r="F146" s="664"/>
      <c r="G146" s="709"/>
      <c r="H146" s="708"/>
      <c r="I146" s="708"/>
      <c r="J146" s="991">
        <f t="shared" si="12"/>
        <v>0</v>
      </c>
      <c r="K146" s="883" t="str">
        <f t="shared" ref="K146:K209" si="16">IF(B146&gt;0,IF(J146&lt;$R$3,"תקופת הפעילות נמוכה מהתקופה הנדרשת, ועל כן המוסד אינו זכאי לתקצוב","תקין"),"")</f>
        <v/>
      </c>
      <c r="L146" s="711"/>
      <c r="M146" s="868">
        <f t="shared" si="13"/>
        <v>0</v>
      </c>
      <c r="N146" s="868">
        <f t="shared" si="14"/>
        <v>0</v>
      </c>
      <c r="O146" s="705" t="str">
        <f t="shared" ref="O146:O209" si="17">IF(IF(B146=0,0,IFERROR(COUNTIF($B$18:$B$1017,B146)," "))&gt;1,"סמל הגן מופיע יותר מפעם אחת",IF(ISBLANK(B146),"","תקין"))</f>
        <v/>
      </c>
      <c r="P146" s="523" t="str">
        <f t="shared" ref="P146:P209" si="18">IF(ISNUMBER(B146),IF(J146&lt;1,"יש למלא מס' ימי פעילות",IF(AND(J146&lt;7,L146=""),"יש למלא סיבה לחוסר ימי פעילות","תקין")),"")</f>
        <v/>
      </c>
      <c r="Q146" s="511">
        <f t="shared" si="15"/>
        <v>0</v>
      </c>
      <c r="R146" s="511">
        <f t="shared" ref="R146:R209" si="19">IF(B146&gt;0,IF(F146=0,1,0),0)</f>
        <v>0</v>
      </c>
    </row>
    <row r="147" spans="1:18" ht="15" x14ac:dyDescent="0.25">
      <c r="A147" s="702">
        <v>130</v>
      </c>
      <c r="B147" s="664"/>
      <c r="C147" s="664"/>
      <c r="D147" s="706" t="str">
        <f>IFERROR(VLOOKUP($B147,'גנים - מצבת והרשמה  (4)'!$C$16:$G$807,2,0),0)</f>
        <v>המוסד לא קיים</v>
      </c>
      <c r="E147" s="704">
        <f>SUMIF('גנים - מצבת והרשמה  (4)'!$F$15:$F$996,'גנים - דוח ביצוע  (5)'!B147,'גנים - מצבת והרשמה  (4)'!$H$15:$H$996)</f>
        <v>0</v>
      </c>
      <c r="F147" s="664"/>
      <c r="G147" s="709"/>
      <c r="H147" s="708"/>
      <c r="I147" s="708"/>
      <c r="J147" s="991">
        <f t="shared" ref="J147:J210" si="20">MIN(NETWORKDAYS.INTL(H147,I147,7),7)</f>
        <v>0</v>
      </c>
      <c r="K147" s="883" t="str">
        <f t="shared" si="16"/>
        <v/>
      </c>
      <c r="L147" s="711"/>
      <c r="M147" s="868">
        <f t="shared" ref="M147:M210" si="21">IF(OR($R$2=0,K147="תקין"),ROUND(IF(J147=6,(7-J147)*MIN(E147,F147),0),0),0)</f>
        <v>0</v>
      </c>
      <c r="N147" s="868">
        <f t="shared" ref="N147:N210" si="22">IF(OR($R$2=0,K147="תקין"),MAX(IF(B147="",0,MIN(F147,E147))-M147/7,0),0)</f>
        <v>0</v>
      </c>
      <c r="O147" s="705" t="str">
        <f t="shared" si="17"/>
        <v/>
      </c>
      <c r="P147" s="523" t="str">
        <f t="shared" si="18"/>
        <v/>
      </c>
      <c r="Q147" s="511">
        <f t="shared" ref="Q147:Q210" si="23">IF(LEFT(P147,10)="יש למלא מס",1,0)</f>
        <v>0</v>
      </c>
      <c r="R147" s="511">
        <f t="shared" si="19"/>
        <v>0</v>
      </c>
    </row>
    <row r="148" spans="1:18" ht="15" x14ac:dyDescent="0.25">
      <c r="A148" s="702">
        <v>131</v>
      </c>
      <c r="B148" s="664"/>
      <c r="C148" s="664"/>
      <c r="D148" s="706" t="str">
        <f>IFERROR(VLOOKUP($B148,'גנים - מצבת והרשמה  (4)'!$C$16:$G$807,2,0),0)</f>
        <v>המוסד לא קיים</v>
      </c>
      <c r="E148" s="704">
        <f>SUMIF('גנים - מצבת והרשמה  (4)'!$F$15:$F$996,'גנים - דוח ביצוע  (5)'!B148,'גנים - מצבת והרשמה  (4)'!$H$15:$H$996)</f>
        <v>0</v>
      </c>
      <c r="F148" s="664"/>
      <c r="G148" s="709"/>
      <c r="H148" s="708"/>
      <c r="I148" s="708"/>
      <c r="J148" s="991">
        <f t="shared" si="20"/>
        <v>0</v>
      </c>
      <c r="K148" s="883" t="str">
        <f t="shared" si="16"/>
        <v/>
      </c>
      <c r="L148" s="711"/>
      <c r="M148" s="868">
        <f t="shared" si="21"/>
        <v>0</v>
      </c>
      <c r="N148" s="868">
        <f t="shared" si="22"/>
        <v>0</v>
      </c>
      <c r="O148" s="705" t="str">
        <f t="shared" si="17"/>
        <v/>
      </c>
      <c r="P148" s="523" t="str">
        <f t="shared" si="18"/>
        <v/>
      </c>
      <c r="Q148" s="511">
        <f t="shared" si="23"/>
        <v>0</v>
      </c>
      <c r="R148" s="511">
        <f t="shared" si="19"/>
        <v>0</v>
      </c>
    </row>
    <row r="149" spans="1:18" ht="15" x14ac:dyDescent="0.25">
      <c r="A149" s="702">
        <v>132</v>
      </c>
      <c r="B149" s="664"/>
      <c r="C149" s="664"/>
      <c r="D149" s="706" t="str">
        <f>IFERROR(VLOOKUP($B149,'גנים - מצבת והרשמה  (4)'!$C$16:$G$807,2,0),0)</f>
        <v>המוסד לא קיים</v>
      </c>
      <c r="E149" s="704">
        <f>SUMIF('גנים - מצבת והרשמה  (4)'!$F$15:$F$996,'גנים - דוח ביצוע  (5)'!B149,'גנים - מצבת והרשמה  (4)'!$H$15:$H$996)</f>
        <v>0</v>
      </c>
      <c r="F149" s="664"/>
      <c r="G149" s="709"/>
      <c r="H149" s="708"/>
      <c r="I149" s="708"/>
      <c r="J149" s="991">
        <f t="shared" si="20"/>
        <v>0</v>
      </c>
      <c r="K149" s="883" t="str">
        <f t="shared" si="16"/>
        <v/>
      </c>
      <c r="L149" s="711"/>
      <c r="M149" s="868">
        <f t="shared" si="21"/>
        <v>0</v>
      </c>
      <c r="N149" s="868">
        <f t="shared" si="22"/>
        <v>0</v>
      </c>
      <c r="O149" s="705" t="str">
        <f t="shared" si="17"/>
        <v/>
      </c>
      <c r="P149" s="523" t="str">
        <f t="shared" si="18"/>
        <v/>
      </c>
      <c r="Q149" s="511">
        <f t="shared" si="23"/>
        <v>0</v>
      </c>
      <c r="R149" s="511">
        <f t="shared" si="19"/>
        <v>0</v>
      </c>
    </row>
    <row r="150" spans="1:18" ht="15" x14ac:dyDescent="0.25">
      <c r="A150" s="702">
        <v>133</v>
      </c>
      <c r="B150" s="664"/>
      <c r="C150" s="664"/>
      <c r="D150" s="706" t="str">
        <f>IFERROR(VLOOKUP($B150,'גנים - מצבת והרשמה  (4)'!$C$16:$G$807,2,0),0)</f>
        <v>המוסד לא קיים</v>
      </c>
      <c r="E150" s="704">
        <f>SUMIF('גנים - מצבת והרשמה  (4)'!$F$15:$F$996,'גנים - דוח ביצוע  (5)'!B150,'גנים - מצבת והרשמה  (4)'!$H$15:$H$996)</f>
        <v>0</v>
      </c>
      <c r="F150" s="664"/>
      <c r="G150" s="709"/>
      <c r="H150" s="708"/>
      <c r="I150" s="708"/>
      <c r="J150" s="991">
        <f t="shared" si="20"/>
        <v>0</v>
      </c>
      <c r="K150" s="883" t="str">
        <f t="shared" si="16"/>
        <v/>
      </c>
      <c r="L150" s="711"/>
      <c r="M150" s="868">
        <f t="shared" si="21"/>
        <v>0</v>
      </c>
      <c r="N150" s="868">
        <f t="shared" si="22"/>
        <v>0</v>
      </c>
      <c r="O150" s="705" t="str">
        <f t="shared" si="17"/>
        <v/>
      </c>
      <c r="P150" s="523" t="str">
        <f t="shared" si="18"/>
        <v/>
      </c>
      <c r="Q150" s="511">
        <f t="shared" si="23"/>
        <v>0</v>
      </c>
      <c r="R150" s="511">
        <f t="shared" si="19"/>
        <v>0</v>
      </c>
    </row>
    <row r="151" spans="1:18" ht="15" x14ac:dyDescent="0.25">
      <c r="A151" s="702">
        <v>134</v>
      </c>
      <c r="B151" s="664"/>
      <c r="C151" s="664"/>
      <c r="D151" s="706" t="str">
        <f>IFERROR(VLOOKUP($B151,'גנים - מצבת והרשמה  (4)'!$C$16:$G$807,2,0),0)</f>
        <v>המוסד לא קיים</v>
      </c>
      <c r="E151" s="704">
        <f>SUMIF('גנים - מצבת והרשמה  (4)'!$F$15:$F$996,'גנים - דוח ביצוע  (5)'!B151,'גנים - מצבת והרשמה  (4)'!$H$15:$H$996)</f>
        <v>0</v>
      </c>
      <c r="F151" s="664"/>
      <c r="G151" s="709"/>
      <c r="H151" s="708"/>
      <c r="I151" s="708"/>
      <c r="J151" s="991">
        <f t="shared" si="20"/>
        <v>0</v>
      </c>
      <c r="K151" s="883" t="str">
        <f t="shared" si="16"/>
        <v/>
      </c>
      <c r="L151" s="711"/>
      <c r="M151" s="868">
        <f t="shared" si="21"/>
        <v>0</v>
      </c>
      <c r="N151" s="868">
        <f t="shared" si="22"/>
        <v>0</v>
      </c>
      <c r="O151" s="705" t="str">
        <f t="shared" si="17"/>
        <v/>
      </c>
      <c r="P151" s="523" t="str">
        <f t="shared" si="18"/>
        <v/>
      </c>
      <c r="Q151" s="511">
        <f t="shared" si="23"/>
        <v>0</v>
      </c>
      <c r="R151" s="511">
        <f t="shared" si="19"/>
        <v>0</v>
      </c>
    </row>
    <row r="152" spans="1:18" ht="15" x14ac:dyDescent="0.25">
      <c r="A152" s="702">
        <v>135</v>
      </c>
      <c r="B152" s="664"/>
      <c r="C152" s="664"/>
      <c r="D152" s="706" t="str">
        <f>IFERROR(VLOOKUP($B152,'גנים - מצבת והרשמה  (4)'!$C$16:$G$807,2,0),0)</f>
        <v>המוסד לא קיים</v>
      </c>
      <c r="E152" s="704">
        <f>SUMIF('גנים - מצבת והרשמה  (4)'!$F$15:$F$996,'גנים - דוח ביצוע  (5)'!B152,'גנים - מצבת והרשמה  (4)'!$H$15:$H$996)</f>
        <v>0</v>
      </c>
      <c r="F152" s="664"/>
      <c r="G152" s="709"/>
      <c r="H152" s="708"/>
      <c r="I152" s="708"/>
      <c r="J152" s="991">
        <f t="shared" si="20"/>
        <v>0</v>
      </c>
      <c r="K152" s="883" t="str">
        <f t="shared" si="16"/>
        <v/>
      </c>
      <c r="L152" s="711"/>
      <c r="M152" s="868">
        <f t="shared" si="21"/>
        <v>0</v>
      </c>
      <c r="N152" s="868">
        <f t="shared" si="22"/>
        <v>0</v>
      </c>
      <c r="O152" s="705" t="str">
        <f t="shared" si="17"/>
        <v/>
      </c>
      <c r="P152" s="523" t="str">
        <f t="shared" si="18"/>
        <v/>
      </c>
      <c r="Q152" s="511">
        <f t="shared" si="23"/>
        <v>0</v>
      </c>
      <c r="R152" s="511">
        <f t="shared" si="19"/>
        <v>0</v>
      </c>
    </row>
    <row r="153" spans="1:18" ht="15" x14ac:dyDescent="0.25">
      <c r="A153" s="702">
        <v>136</v>
      </c>
      <c r="B153" s="664"/>
      <c r="C153" s="664"/>
      <c r="D153" s="706" t="str">
        <f>IFERROR(VLOOKUP($B153,'גנים - מצבת והרשמה  (4)'!$C$16:$G$807,2,0),0)</f>
        <v>המוסד לא קיים</v>
      </c>
      <c r="E153" s="704">
        <f>SUMIF('גנים - מצבת והרשמה  (4)'!$F$15:$F$996,'גנים - דוח ביצוע  (5)'!B153,'גנים - מצבת והרשמה  (4)'!$H$15:$H$996)</f>
        <v>0</v>
      </c>
      <c r="F153" s="664"/>
      <c r="G153" s="709"/>
      <c r="H153" s="708"/>
      <c r="I153" s="708"/>
      <c r="J153" s="991">
        <f t="shared" si="20"/>
        <v>0</v>
      </c>
      <c r="K153" s="883" t="str">
        <f t="shared" si="16"/>
        <v/>
      </c>
      <c r="L153" s="711"/>
      <c r="M153" s="868">
        <f t="shared" si="21"/>
        <v>0</v>
      </c>
      <c r="N153" s="868">
        <f t="shared" si="22"/>
        <v>0</v>
      </c>
      <c r="O153" s="705" t="str">
        <f t="shared" si="17"/>
        <v/>
      </c>
      <c r="P153" s="523" t="str">
        <f t="shared" si="18"/>
        <v/>
      </c>
      <c r="Q153" s="511">
        <f t="shared" si="23"/>
        <v>0</v>
      </c>
      <c r="R153" s="511">
        <f t="shared" si="19"/>
        <v>0</v>
      </c>
    </row>
    <row r="154" spans="1:18" ht="15" x14ac:dyDescent="0.25">
      <c r="A154" s="702">
        <v>137</v>
      </c>
      <c r="B154" s="664"/>
      <c r="C154" s="664"/>
      <c r="D154" s="706" t="str">
        <f>IFERROR(VLOOKUP($B154,'גנים - מצבת והרשמה  (4)'!$C$16:$G$807,2,0),0)</f>
        <v>המוסד לא קיים</v>
      </c>
      <c r="E154" s="704">
        <f>SUMIF('גנים - מצבת והרשמה  (4)'!$F$15:$F$996,'גנים - דוח ביצוע  (5)'!B154,'גנים - מצבת והרשמה  (4)'!$H$15:$H$996)</f>
        <v>0</v>
      </c>
      <c r="F154" s="664"/>
      <c r="G154" s="709"/>
      <c r="H154" s="708"/>
      <c r="I154" s="708"/>
      <c r="J154" s="991">
        <f t="shared" si="20"/>
        <v>0</v>
      </c>
      <c r="K154" s="883" t="str">
        <f t="shared" si="16"/>
        <v/>
      </c>
      <c r="L154" s="711"/>
      <c r="M154" s="868">
        <f t="shared" si="21"/>
        <v>0</v>
      </c>
      <c r="N154" s="868">
        <f t="shared" si="22"/>
        <v>0</v>
      </c>
      <c r="O154" s="705" t="str">
        <f t="shared" si="17"/>
        <v/>
      </c>
      <c r="P154" s="523" t="str">
        <f t="shared" si="18"/>
        <v/>
      </c>
      <c r="Q154" s="511">
        <f t="shared" si="23"/>
        <v>0</v>
      </c>
      <c r="R154" s="511">
        <f t="shared" si="19"/>
        <v>0</v>
      </c>
    </row>
    <row r="155" spans="1:18" ht="15" x14ac:dyDescent="0.25">
      <c r="A155" s="702">
        <v>138</v>
      </c>
      <c r="B155" s="664"/>
      <c r="C155" s="664"/>
      <c r="D155" s="706" t="str">
        <f>IFERROR(VLOOKUP($B155,'גנים - מצבת והרשמה  (4)'!$C$16:$G$807,2,0),0)</f>
        <v>המוסד לא קיים</v>
      </c>
      <c r="E155" s="704">
        <f>SUMIF('גנים - מצבת והרשמה  (4)'!$F$15:$F$996,'גנים - דוח ביצוע  (5)'!B155,'גנים - מצבת והרשמה  (4)'!$H$15:$H$996)</f>
        <v>0</v>
      </c>
      <c r="F155" s="664"/>
      <c r="G155" s="709"/>
      <c r="H155" s="708"/>
      <c r="I155" s="708"/>
      <c r="J155" s="991">
        <f t="shared" si="20"/>
        <v>0</v>
      </c>
      <c r="K155" s="883" t="str">
        <f t="shared" si="16"/>
        <v/>
      </c>
      <c r="L155" s="711"/>
      <c r="M155" s="868">
        <f t="shared" si="21"/>
        <v>0</v>
      </c>
      <c r="N155" s="868">
        <f t="shared" si="22"/>
        <v>0</v>
      </c>
      <c r="O155" s="705" t="str">
        <f t="shared" si="17"/>
        <v/>
      </c>
      <c r="P155" s="523" t="str">
        <f t="shared" si="18"/>
        <v/>
      </c>
      <c r="Q155" s="511">
        <f t="shared" si="23"/>
        <v>0</v>
      </c>
      <c r="R155" s="511">
        <f t="shared" si="19"/>
        <v>0</v>
      </c>
    </row>
    <row r="156" spans="1:18" ht="15" x14ac:dyDescent="0.25">
      <c r="A156" s="702">
        <v>139</v>
      </c>
      <c r="B156" s="664"/>
      <c r="C156" s="664"/>
      <c r="D156" s="706" t="str">
        <f>IFERROR(VLOOKUP($B156,'גנים - מצבת והרשמה  (4)'!$C$16:$G$807,2,0),0)</f>
        <v>המוסד לא קיים</v>
      </c>
      <c r="E156" s="704">
        <f>SUMIF('גנים - מצבת והרשמה  (4)'!$F$15:$F$996,'גנים - דוח ביצוע  (5)'!B156,'גנים - מצבת והרשמה  (4)'!$H$15:$H$996)</f>
        <v>0</v>
      </c>
      <c r="F156" s="664"/>
      <c r="G156" s="709"/>
      <c r="H156" s="708"/>
      <c r="I156" s="708"/>
      <c r="J156" s="991">
        <f t="shared" si="20"/>
        <v>0</v>
      </c>
      <c r="K156" s="883" t="str">
        <f t="shared" si="16"/>
        <v/>
      </c>
      <c r="L156" s="711"/>
      <c r="M156" s="868">
        <f t="shared" si="21"/>
        <v>0</v>
      </c>
      <c r="N156" s="868">
        <f t="shared" si="22"/>
        <v>0</v>
      </c>
      <c r="O156" s="705" t="str">
        <f t="shared" si="17"/>
        <v/>
      </c>
      <c r="P156" s="523" t="str">
        <f t="shared" si="18"/>
        <v/>
      </c>
      <c r="Q156" s="511">
        <f t="shared" si="23"/>
        <v>0</v>
      </c>
      <c r="R156" s="511">
        <f t="shared" si="19"/>
        <v>0</v>
      </c>
    </row>
    <row r="157" spans="1:18" ht="15" x14ac:dyDescent="0.25">
      <c r="A157" s="702">
        <v>140</v>
      </c>
      <c r="B157" s="664"/>
      <c r="C157" s="664"/>
      <c r="D157" s="706" t="str">
        <f>IFERROR(VLOOKUP($B157,'גנים - מצבת והרשמה  (4)'!$C$16:$G$807,2,0),0)</f>
        <v>המוסד לא קיים</v>
      </c>
      <c r="E157" s="704">
        <f>SUMIF('גנים - מצבת והרשמה  (4)'!$F$15:$F$996,'גנים - דוח ביצוע  (5)'!B157,'גנים - מצבת והרשמה  (4)'!$H$15:$H$996)</f>
        <v>0</v>
      </c>
      <c r="F157" s="664"/>
      <c r="G157" s="709"/>
      <c r="H157" s="708"/>
      <c r="I157" s="708"/>
      <c r="J157" s="991">
        <f t="shared" si="20"/>
        <v>0</v>
      </c>
      <c r="K157" s="883" t="str">
        <f t="shared" si="16"/>
        <v/>
      </c>
      <c r="L157" s="711"/>
      <c r="M157" s="868">
        <f t="shared" si="21"/>
        <v>0</v>
      </c>
      <c r="N157" s="868">
        <f t="shared" si="22"/>
        <v>0</v>
      </c>
      <c r="O157" s="705" t="str">
        <f t="shared" si="17"/>
        <v/>
      </c>
      <c r="P157" s="523" t="str">
        <f t="shared" si="18"/>
        <v/>
      </c>
      <c r="Q157" s="511">
        <f t="shared" si="23"/>
        <v>0</v>
      </c>
      <c r="R157" s="511">
        <f t="shared" si="19"/>
        <v>0</v>
      </c>
    </row>
    <row r="158" spans="1:18" ht="15" x14ac:dyDescent="0.25">
      <c r="A158" s="702">
        <v>141</v>
      </c>
      <c r="B158" s="664"/>
      <c r="C158" s="664"/>
      <c r="D158" s="706" t="str">
        <f>IFERROR(VLOOKUP($B158,'גנים - מצבת והרשמה  (4)'!$C$16:$G$807,2,0),0)</f>
        <v>המוסד לא קיים</v>
      </c>
      <c r="E158" s="704">
        <f>SUMIF('גנים - מצבת והרשמה  (4)'!$F$15:$F$996,'גנים - דוח ביצוע  (5)'!B158,'גנים - מצבת והרשמה  (4)'!$H$15:$H$996)</f>
        <v>0</v>
      </c>
      <c r="F158" s="664"/>
      <c r="G158" s="709"/>
      <c r="H158" s="708"/>
      <c r="I158" s="708"/>
      <c r="J158" s="991">
        <f t="shared" si="20"/>
        <v>0</v>
      </c>
      <c r="K158" s="883" t="str">
        <f t="shared" si="16"/>
        <v/>
      </c>
      <c r="L158" s="711"/>
      <c r="M158" s="868">
        <f t="shared" si="21"/>
        <v>0</v>
      </c>
      <c r="N158" s="868">
        <f t="shared" si="22"/>
        <v>0</v>
      </c>
      <c r="O158" s="705" t="str">
        <f t="shared" si="17"/>
        <v/>
      </c>
      <c r="P158" s="523" t="str">
        <f t="shared" si="18"/>
        <v/>
      </c>
      <c r="Q158" s="511">
        <f t="shared" si="23"/>
        <v>0</v>
      </c>
      <c r="R158" s="511">
        <f t="shared" si="19"/>
        <v>0</v>
      </c>
    </row>
    <row r="159" spans="1:18" ht="15" x14ac:dyDescent="0.25">
      <c r="A159" s="702">
        <v>142</v>
      </c>
      <c r="B159" s="664"/>
      <c r="C159" s="664"/>
      <c r="D159" s="706" t="str">
        <f>IFERROR(VLOOKUP($B159,'גנים - מצבת והרשמה  (4)'!$C$16:$G$807,2,0),0)</f>
        <v>המוסד לא קיים</v>
      </c>
      <c r="E159" s="704">
        <f>SUMIF('גנים - מצבת והרשמה  (4)'!$F$15:$F$996,'גנים - דוח ביצוע  (5)'!B159,'גנים - מצבת והרשמה  (4)'!$H$15:$H$996)</f>
        <v>0</v>
      </c>
      <c r="F159" s="664"/>
      <c r="G159" s="709"/>
      <c r="H159" s="708"/>
      <c r="I159" s="708"/>
      <c r="J159" s="991">
        <f t="shared" si="20"/>
        <v>0</v>
      </c>
      <c r="K159" s="883" t="str">
        <f t="shared" si="16"/>
        <v/>
      </c>
      <c r="L159" s="711"/>
      <c r="M159" s="868">
        <f t="shared" si="21"/>
        <v>0</v>
      </c>
      <c r="N159" s="868">
        <f t="shared" si="22"/>
        <v>0</v>
      </c>
      <c r="O159" s="705" t="str">
        <f t="shared" si="17"/>
        <v/>
      </c>
      <c r="P159" s="523" t="str">
        <f t="shared" si="18"/>
        <v/>
      </c>
      <c r="Q159" s="511">
        <f t="shared" si="23"/>
        <v>0</v>
      </c>
      <c r="R159" s="511">
        <f t="shared" si="19"/>
        <v>0</v>
      </c>
    </row>
    <row r="160" spans="1:18" ht="15" x14ac:dyDescent="0.25">
      <c r="A160" s="702">
        <v>143</v>
      </c>
      <c r="B160" s="664"/>
      <c r="C160" s="664"/>
      <c r="D160" s="706" t="str">
        <f>IFERROR(VLOOKUP($B160,'גנים - מצבת והרשמה  (4)'!$C$16:$G$807,2,0),0)</f>
        <v>המוסד לא קיים</v>
      </c>
      <c r="E160" s="704">
        <f>SUMIF('גנים - מצבת והרשמה  (4)'!$F$15:$F$996,'גנים - דוח ביצוע  (5)'!B160,'גנים - מצבת והרשמה  (4)'!$H$15:$H$996)</f>
        <v>0</v>
      </c>
      <c r="F160" s="664"/>
      <c r="G160" s="709"/>
      <c r="H160" s="708"/>
      <c r="I160" s="708"/>
      <c r="J160" s="991">
        <f t="shared" si="20"/>
        <v>0</v>
      </c>
      <c r="K160" s="883" t="str">
        <f t="shared" si="16"/>
        <v/>
      </c>
      <c r="L160" s="711"/>
      <c r="M160" s="868">
        <f t="shared" si="21"/>
        <v>0</v>
      </c>
      <c r="N160" s="868">
        <f t="shared" si="22"/>
        <v>0</v>
      </c>
      <c r="O160" s="705" t="str">
        <f t="shared" si="17"/>
        <v/>
      </c>
      <c r="P160" s="523" t="str">
        <f t="shared" si="18"/>
        <v/>
      </c>
      <c r="Q160" s="511">
        <f t="shared" si="23"/>
        <v>0</v>
      </c>
      <c r="R160" s="511">
        <f t="shared" si="19"/>
        <v>0</v>
      </c>
    </row>
    <row r="161" spans="1:18" ht="15" x14ac:dyDescent="0.25">
      <c r="A161" s="702">
        <v>144</v>
      </c>
      <c r="B161" s="664"/>
      <c r="C161" s="664"/>
      <c r="D161" s="706" t="str">
        <f>IFERROR(VLOOKUP($B161,'גנים - מצבת והרשמה  (4)'!$C$16:$G$807,2,0),0)</f>
        <v>המוסד לא קיים</v>
      </c>
      <c r="E161" s="704">
        <f>SUMIF('גנים - מצבת והרשמה  (4)'!$F$15:$F$996,'גנים - דוח ביצוע  (5)'!B161,'גנים - מצבת והרשמה  (4)'!$H$15:$H$996)</f>
        <v>0</v>
      </c>
      <c r="F161" s="664"/>
      <c r="G161" s="709"/>
      <c r="H161" s="708"/>
      <c r="I161" s="708"/>
      <c r="J161" s="991">
        <f t="shared" si="20"/>
        <v>0</v>
      </c>
      <c r="K161" s="883" t="str">
        <f t="shared" si="16"/>
        <v/>
      </c>
      <c r="L161" s="711"/>
      <c r="M161" s="868">
        <f t="shared" si="21"/>
        <v>0</v>
      </c>
      <c r="N161" s="868">
        <f t="shared" si="22"/>
        <v>0</v>
      </c>
      <c r="O161" s="705" t="str">
        <f t="shared" si="17"/>
        <v/>
      </c>
      <c r="P161" s="523" t="str">
        <f t="shared" si="18"/>
        <v/>
      </c>
      <c r="Q161" s="511">
        <f t="shared" si="23"/>
        <v>0</v>
      </c>
      <c r="R161" s="511">
        <f t="shared" si="19"/>
        <v>0</v>
      </c>
    </row>
    <row r="162" spans="1:18" ht="15" x14ac:dyDescent="0.25">
      <c r="A162" s="702">
        <v>145</v>
      </c>
      <c r="B162" s="664"/>
      <c r="C162" s="664"/>
      <c r="D162" s="706" t="str">
        <f>IFERROR(VLOOKUP($B162,'גנים - מצבת והרשמה  (4)'!$C$16:$G$807,2,0),0)</f>
        <v>המוסד לא קיים</v>
      </c>
      <c r="E162" s="704">
        <f>SUMIF('גנים - מצבת והרשמה  (4)'!$F$15:$F$996,'גנים - דוח ביצוע  (5)'!B162,'גנים - מצבת והרשמה  (4)'!$H$15:$H$996)</f>
        <v>0</v>
      </c>
      <c r="F162" s="664"/>
      <c r="G162" s="709"/>
      <c r="H162" s="708"/>
      <c r="I162" s="708"/>
      <c r="J162" s="991">
        <f t="shared" si="20"/>
        <v>0</v>
      </c>
      <c r="K162" s="883" t="str">
        <f t="shared" si="16"/>
        <v/>
      </c>
      <c r="L162" s="711"/>
      <c r="M162" s="868">
        <f t="shared" si="21"/>
        <v>0</v>
      </c>
      <c r="N162" s="868">
        <f t="shared" si="22"/>
        <v>0</v>
      </c>
      <c r="O162" s="705" t="str">
        <f t="shared" si="17"/>
        <v/>
      </c>
      <c r="P162" s="523" t="str">
        <f t="shared" si="18"/>
        <v/>
      </c>
      <c r="Q162" s="511">
        <f t="shared" si="23"/>
        <v>0</v>
      </c>
      <c r="R162" s="511">
        <f t="shared" si="19"/>
        <v>0</v>
      </c>
    </row>
    <row r="163" spans="1:18" ht="15" x14ac:dyDescent="0.25">
      <c r="A163" s="702">
        <v>146</v>
      </c>
      <c r="B163" s="664"/>
      <c r="C163" s="664"/>
      <c r="D163" s="706" t="str">
        <f>IFERROR(VLOOKUP($B163,'גנים - מצבת והרשמה  (4)'!$C$16:$G$807,2,0),0)</f>
        <v>המוסד לא קיים</v>
      </c>
      <c r="E163" s="704">
        <f>SUMIF('גנים - מצבת והרשמה  (4)'!$F$15:$F$996,'גנים - דוח ביצוע  (5)'!B163,'גנים - מצבת והרשמה  (4)'!$H$15:$H$996)</f>
        <v>0</v>
      </c>
      <c r="F163" s="664"/>
      <c r="G163" s="709"/>
      <c r="H163" s="708"/>
      <c r="I163" s="708"/>
      <c r="J163" s="991">
        <f t="shared" si="20"/>
        <v>0</v>
      </c>
      <c r="K163" s="883" t="str">
        <f t="shared" si="16"/>
        <v/>
      </c>
      <c r="L163" s="711"/>
      <c r="M163" s="868">
        <f t="shared" si="21"/>
        <v>0</v>
      </c>
      <c r="N163" s="868">
        <f t="shared" si="22"/>
        <v>0</v>
      </c>
      <c r="O163" s="705" t="str">
        <f t="shared" si="17"/>
        <v/>
      </c>
      <c r="P163" s="523" t="str">
        <f t="shared" si="18"/>
        <v/>
      </c>
      <c r="Q163" s="511">
        <f t="shared" si="23"/>
        <v>0</v>
      </c>
      <c r="R163" s="511">
        <f t="shared" si="19"/>
        <v>0</v>
      </c>
    </row>
    <row r="164" spans="1:18" ht="15" x14ac:dyDescent="0.25">
      <c r="A164" s="702">
        <v>147</v>
      </c>
      <c r="B164" s="664"/>
      <c r="C164" s="664"/>
      <c r="D164" s="706" t="str">
        <f>IFERROR(VLOOKUP($B164,'גנים - מצבת והרשמה  (4)'!$C$16:$G$807,2,0),0)</f>
        <v>המוסד לא קיים</v>
      </c>
      <c r="E164" s="704">
        <f>SUMIF('גנים - מצבת והרשמה  (4)'!$F$15:$F$996,'גנים - דוח ביצוע  (5)'!B164,'גנים - מצבת והרשמה  (4)'!$H$15:$H$996)</f>
        <v>0</v>
      </c>
      <c r="F164" s="664"/>
      <c r="G164" s="709"/>
      <c r="H164" s="708"/>
      <c r="I164" s="708"/>
      <c r="J164" s="991">
        <f t="shared" si="20"/>
        <v>0</v>
      </c>
      <c r="K164" s="883" t="str">
        <f t="shared" si="16"/>
        <v/>
      </c>
      <c r="L164" s="711"/>
      <c r="M164" s="868">
        <f t="shared" si="21"/>
        <v>0</v>
      </c>
      <c r="N164" s="868">
        <f t="shared" si="22"/>
        <v>0</v>
      </c>
      <c r="O164" s="705" t="str">
        <f t="shared" si="17"/>
        <v/>
      </c>
      <c r="P164" s="523" t="str">
        <f t="shared" si="18"/>
        <v/>
      </c>
      <c r="Q164" s="511">
        <f t="shared" si="23"/>
        <v>0</v>
      </c>
      <c r="R164" s="511">
        <f t="shared" si="19"/>
        <v>0</v>
      </c>
    </row>
    <row r="165" spans="1:18" ht="15" x14ac:dyDescent="0.25">
      <c r="A165" s="702">
        <v>148</v>
      </c>
      <c r="B165" s="664"/>
      <c r="C165" s="664"/>
      <c r="D165" s="706" t="str">
        <f>IFERROR(VLOOKUP($B165,'גנים - מצבת והרשמה  (4)'!$C$16:$G$807,2,0),0)</f>
        <v>המוסד לא קיים</v>
      </c>
      <c r="E165" s="704">
        <f>SUMIF('גנים - מצבת והרשמה  (4)'!$F$15:$F$996,'גנים - דוח ביצוע  (5)'!B165,'גנים - מצבת והרשמה  (4)'!$H$15:$H$996)</f>
        <v>0</v>
      </c>
      <c r="F165" s="664"/>
      <c r="G165" s="709"/>
      <c r="H165" s="708"/>
      <c r="I165" s="708"/>
      <c r="J165" s="991">
        <f t="shared" si="20"/>
        <v>0</v>
      </c>
      <c r="K165" s="883" t="str">
        <f t="shared" si="16"/>
        <v/>
      </c>
      <c r="L165" s="711"/>
      <c r="M165" s="868">
        <f t="shared" si="21"/>
        <v>0</v>
      </c>
      <c r="N165" s="868">
        <f t="shared" si="22"/>
        <v>0</v>
      </c>
      <c r="O165" s="705" t="str">
        <f t="shared" si="17"/>
        <v/>
      </c>
      <c r="P165" s="523" t="str">
        <f t="shared" si="18"/>
        <v/>
      </c>
      <c r="Q165" s="511">
        <f t="shared" si="23"/>
        <v>0</v>
      </c>
      <c r="R165" s="511">
        <f t="shared" si="19"/>
        <v>0</v>
      </c>
    </row>
    <row r="166" spans="1:18" ht="15" x14ac:dyDescent="0.25">
      <c r="A166" s="702">
        <v>149</v>
      </c>
      <c r="B166" s="664"/>
      <c r="C166" s="664"/>
      <c r="D166" s="706" t="str">
        <f>IFERROR(VLOOKUP($B166,'גנים - מצבת והרשמה  (4)'!$C$16:$G$807,2,0),0)</f>
        <v>המוסד לא קיים</v>
      </c>
      <c r="E166" s="704">
        <f>SUMIF('גנים - מצבת והרשמה  (4)'!$F$15:$F$996,'גנים - דוח ביצוע  (5)'!B166,'גנים - מצבת והרשמה  (4)'!$H$15:$H$996)</f>
        <v>0</v>
      </c>
      <c r="F166" s="664"/>
      <c r="G166" s="709"/>
      <c r="H166" s="708"/>
      <c r="I166" s="708"/>
      <c r="J166" s="991">
        <f t="shared" si="20"/>
        <v>0</v>
      </c>
      <c r="K166" s="883" t="str">
        <f t="shared" si="16"/>
        <v/>
      </c>
      <c r="L166" s="711"/>
      <c r="M166" s="868">
        <f t="shared" si="21"/>
        <v>0</v>
      </c>
      <c r="N166" s="868">
        <f t="shared" si="22"/>
        <v>0</v>
      </c>
      <c r="O166" s="705" t="str">
        <f t="shared" si="17"/>
        <v/>
      </c>
      <c r="P166" s="523" t="str">
        <f t="shared" si="18"/>
        <v/>
      </c>
      <c r="Q166" s="511">
        <f t="shared" si="23"/>
        <v>0</v>
      </c>
      <c r="R166" s="511">
        <f t="shared" si="19"/>
        <v>0</v>
      </c>
    </row>
    <row r="167" spans="1:18" ht="15" x14ac:dyDescent="0.25">
      <c r="A167" s="702">
        <v>150</v>
      </c>
      <c r="B167" s="664"/>
      <c r="C167" s="664"/>
      <c r="D167" s="706" t="str">
        <f>IFERROR(VLOOKUP($B167,'גנים - מצבת והרשמה  (4)'!$C$16:$G$807,2,0),0)</f>
        <v>המוסד לא קיים</v>
      </c>
      <c r="E167" s="704">
        <f>SUMIF('גנים - מצבת והרשמה  (4)'!$F$15:$F$996,'גנים - דוח ביצוע  (5)'!B167,'גנים - מצבת והרשמה  (4)'!$H$15:$H$996)</f>
        <v>0</v>
      </c>
      <c r="F167" s="664"/>
      <c r="G167" s="709"/>
      <c r="H167" s="708"/>
      <c r="I167" s="708"/>
      <c r="J167" s="991">
        <f t="shared" si="20"/>
        <v>0</v>
      </c>
      <c r="K167" s="883" t="str">
        <f t="shared" si="16"/>
        <v/>
      </c>
      <c r="L167" s="711"/>
      <c r="M167" s="868">
        <f t="shared" si="21"/>
        <v>0</v>
      </c>
      <c r="N167" s="868">
        <f t="shared" si="22"/>
        <v>0</v>
      </c>
      <c r="O167" s="705" t="str">
        <f t="shared" si="17"/>
        <v/>
      </c>
      <c r="P167" s="523" t="str">
        <f t="shared" si="18"/>
        <v/>
      </c>
      <c r="Q167" s="511">
        <f t="shared" si="23"/>
        <v>0</v>
      </c>
      <c r="R167" s="511">
        <f t="shared" si="19"/>
        <v>0</v>
      </c>
    </row>
    <row r="168" spans="1:18" ht="15" x14ac:dyDescent="0.25">
      <c r="A168" s="702">
        <v>151</v>
      </c>
      <c r="B168" s="664"/>
      <c r="C168" s="664"/>
      <c r="D168" s="706" t="str">
        <f>IFERROR(VLOOKUP($B168,'גנים - מצבת והרשמה  (4)'!$C$16:$G$807,2,0),0)</f>
        <v>המוסד לא קיים</v>
      </c>
      <c r="E168" s="704">
        <f>SUMIF('גנים - מצבת והרשמה  (4)'!$F$15:$F$996,'גנים - דוח ביצוע  (5)'!B168,'גנים - מצבת והרשמה  (4)'!$H$15:$H$996)</f>
        <v>0</v>
      </c>
      <c r="F168" s="664"/>
      <c r="G168" s="709"/>
      <c r="H168" s="708"/>
      <c r="I168" s="708"/>
      <c r="J168" s="991">
        <f t="shared" si="20"/>
        <v>0</v>
      </c>
      <c r="K168" s="883" t="str">
        <f t="shared" si="16"/>
        <v/>
      </c>
      <c r="L168" s="711"/>
      <c r="M168" s="868">
        <f t="shared" si="21"/>
        <v>0</v>
      </c>
      <c r="N168" s="868">
        <f t="shared" si="22"/>
        <v>0</v>
      </c>
      <c r="O168" s="705" t="str">
        <f t="shared" si="17"/>
        <v/>
      </c>
      <c r="P168" s="523" t="str">
        <f t="shared" si="18"/>
        <v/>
      </c>
      <c r="Q168" s="511">
        <f t="shared" si="23"/>
        <v>0</v>
      </c>
      <c r="R168" s="511">
        <f t="shared" si="19"/>
        <v>0</v>
      </c>
    </row>
    <row r="169" spans="1:18" ht="15" x14ac:dyDescent="0.25">
      <c r="A169" s="702">
        <v>152</v>
      </c>
      <c r="B169" s="664"/>
      <c r="C169" s="664"/>
      <c r="D169" s="706" t="str">
        <f>IFERROR(VLOOKUP($B169,'גנים - מצבת והרשמה  (4)'!$C$16:$G$807,2,0),0)</f>
        <v>המוסד לא קיים</v>
      </c>
      <c r="E169" s="704">
        <f>SUMIF('גנים - מצבת והרשמה  (4)'!$F$15:$F$996,'גנים - דוח ביצוע  (5)'!B169,'גנים - מצבת והרשמה  (4)'!$H$15:$H$996)</f>
        <v>0</v>
      </c>
      <c r="F169" s="664"/>
      <c r="G169" s="709"/>
      <c r="H169" s="708"/>
      <c r="I169" s="708"/>
      <c r="J169" s="991">
        <f t="shared" si="20"/>
        <v>0</v>
      </c>
      <c r="K169" s="883" t="str">
        <f t="shared" si="16"/>
        <v/>
      </c>
      <c r="L169" s="711"/>
      <c r="M169" s="868">
        <f t="shared" si="21"/>
        <v>0</v>
      </c>
      <c r="N169" s="868">
        <f t="shared" si="22"/>
        <v>0</v>
      </c>
      <c r="O169" s="705" t="str">
        <f t="shared" si="17"/>
        <v/>
      </c>
      <c r="P169" s="523" t="str">
        <f t="shared" si="18"/>
        <v/>
      </c>
      <c r="Q169" s="511">
        <f t="shared" si="23"/>
        <v>0</v>
      </c>
      <c r="R169" s="511">
        <f t="shared" si="19"/>
        <v>0</v>
      </c>
    </row>
    <row r="170" spans="1:18" ht="15" x14ac:dyDescent="0.25">
      <c r="A170" s="702">
        <v>153</v>
      </c>
      <c r="B170" s="664"/>
      <c r="C170" s="664"/>
      <c r="D170" s="706" t="str">
        <f>IFERROR(VLOOKUP($B170,'גנים - מצבת והרשמה  (4)'!$C$16:$G$807,2,0),0)</f>
        <v>המוסד לא קיים</v>
      </c>
      <c r="E170" s="704">
        <f>SUMIF('גנים - מצבת והרשמה  (4)'!$F$15:$F$996,'גנים - דוח ביצוע  (5)'!B170,'גנים - מצבת והרשמה  (4)'!$H$15:$H$996)</f>
        <v>0</v>
      </c>
      <c r="F170" s="664"/>
      <c r="G170" s="709"/>
      <c r="H170" s="708"/>
      <c r="I170" s="708"/>
      <c r="J170" s="991">
        <f t="shared" si="20"/>
        <v>0</v>
      </c>
      <c r="K170" s="883" t="str">
        <f t="shared" si="16"/>
        <v/>
      </c>
      <c r="L170" s="711"/>
      <c r="M170" s="868">
        <f t="shared" si="21"/>
        <v>0</v>
      </c>
      <c r="N170" s="868">
        <f t="shared" si="22"/>
        <v>0</v>
      </c>
      <c r="O170" s="705" t="str">
        <f t="shared" si="17"/>
        <v/>
      </c>
      <c r="P170" s="523" t="str">
        <f t="shared" si="18"/>
        <v/>
      </c>
      <c r="Q170" s="511">
        <f t="shared" si="23"/>
        <v>0</v>
      </c>
      <c r="R170" s="511">
        <f t="shared" si="19"/>
        <v>0</v>
      </c>
    </row>
    <row r="171" spans="1:18" ht="15" x14ac:dyDescent="0.25">
      <c r="A171" s="702">
        <v>154</v>
      </c>
      <c r="B171" s="664"/>
      <c r="C171" s="664"/>
      <c r="D171" s="706" t="str">
        <f>IFERROR(VLOOKUP($B171,'גנים - מצבת והרשמה  (4)'!$C$16:$G$807,2,0),0)</f>
        <v>המוסד לא קיים</v>
      </c>
      <c r="E171" s="704">
        <f>SUMIF('גנים - מצבת והרשמה  (4)'!$F$15:$F$996,'גנים - דוח ביצוע  (5)'!B171,'גנים - מצבת והרשמה  (4)'!$H$15:$H$996)</f>
        <v>0</v>
      </c>
      <c r="F171" s="664"/>
      <c r="G171" s="709"/>
      <c r="H171" s="708"/>
      <c r="I171" s="708"/>
      <c r="J171" s="991">
        <f t="shared" si="20"/>
        <v>0</v>
      </c>
      <c r="K171" s="883" t="str">
        <f t="shared" si="16"/>
        <v/>
      </c>
      <c r="L171" s="711"/>
      <c r="M171" s="868">
        <f t="shared" si="21"/>
        <v>0</v>
      </c>
      <c r="N171" s="868">
        <f t="shared" si="22"/>
        <v>0</v>
      </c>
      <c r="O171" s="705" t="str">
        <f t="shared" si="17"/>
        <v/>
      </c>
      <c r="P171" s="523" t="str">
        <f t="shared" si="18"/>
        <v/>
      </c>
      <c r="Q171" s="511">
        <f t="shared" si="23"/>
        <v>0</v>
      </c>
      <c r="R171" s="511">
        <f t="shared" si="19"/>
        <v>0</v>
      </c>
    </row>
    <row r="172" spans="1:18" ht="15" x14ac:dyDescent="0.25">
      <c r="A172" s="702">
        <v>155</v>
      </c>
      <c r="B172" s="664"/>
      <c r="C172" s="664"/>
      <c r="D172" s="706" t="str">
        <f>IFERROR(VLOOKUP($B172,'גנים - מצבת והרשמה  (4)'!$C$16:$G$807,2,0),0)</f>
        <v>המוסד לא קיים</v>
      </c>
      <c r="E172" s="704">
        <f>SUMIF('גנים - מצבת והרשמה  (4)'!$F$15:$F$996,'גנים - דוח ביצוע  (5)'!B172,'גנים - מצבת והרשמה  (4)'!$H$15:$H$996)</f>
        <v>0</v>
      </c>
      <c r="F172" s="664"/>
      <c r="G172" s="709"/>
      <c r="H172" s="708"/>
      <c r="I172" s="708"/>
      <c r="J172" s="991">
        <f t="shared" si="20"/>
        <v>0</v>
      </c>
      <c r="K172" s="883" t="str">
        <f t="shared" si="16"/>
        <v/>
      </c>
      <c r="L172" s="711"/>
      <c r="M172" s="868">
        <f t="shared" si="21"/>
        <v>0</v>
      </c>
      <c r="N172" s="868">
        <f t="shared" si="22"/>
        <v>0</v>
      </c>
      <c r="O172" s="705" t="str">
        <f t="shared" si="17"/>
        <v/>
      </c>
      <c r="P172" s="523" t="str">
        <f t="shared" si="18"/>
        <v/>
      </c>
      <c r="Q172" s="511">
        <f t="shared" si="23"/>
        <v>0</v>
      </c>
      <c r="R172" s="511">
        <f t="shared" si="19"/>
        <v>0</v>
      </c>
    </row>
    <row r="173" spans="1:18" ht="15" x14ac:dyDescent="0.25">
      <c r="A173" s="702">
        <v>156</v>
      </c>
      <c r="B173" s="664"/>
      <c r="C173" s="664"/>
      <c r="D173" s="706" t="str">
        <f>IFERROR(VLOOKUP($B173,'גנים - מצבת והרשמה  (4)'!$C$16:$G$807,2,0),0)</f>
        <v>המוסד לא קיים</v>
      </c>
      <c r="E173" s="704">
        <f>SUMIF('גנים - מצבת והרשמה  (4)'!$F$15:$F$996,'גנים - דוח ביצוע  (5)'!B173,'גנים - מצבת והרשמה  (4)'!$H$15:$H$996)</f>
        <v>0</v>
      </c>
      <c r="F173" s="664"/>
      <c r="G173" s="709"/>
      <c r="H173" s="708"/>
      <c r="I173" s="708"/>
      <c r="J173" s="991">
        <f t="shared" si="20"/>
        <v>0</v>
      </c>
      <c r="K173" s="883" t="str">
        <f t="shared" si="16"/>
        <v/>
      </c>
      <c r="L173" s="711"/>
      <c r="M173" s="868">
        <f t="shared" si="21"/>
        <v>0</v>
      </c>
      <c r="N173" s="868">
        <f t="shared" si="22"/>
        <v>0</v>
      </c>
      <c r="O173" s="705" t="str">
        <f t="shared" si="17"/>
        <v/>
      </c>
      <c r="P173" s="523" t="str">
        <f t="shared" si="18"/>
        <v/>
      </c>
      <c r="Q173" s="511">
        <f t="shared" si="23"/>
        <v>0</v>
      </c>
      <c r="R173" s="511">
        <f t="shared" si="19"/>
        <v>0</v>
      </c>
    </row>
    <row r="174" spans="1:18" ht="15" x14ac:dyDescent="0.25">
      <c r="A174" s="702">
        <v>157</v>
      </c>
      <c r="B174" s="664"/>
      <c r="C174" s="664"/>
      <c r="D174" s="706" t="str">
        <f>IFERROR(VLOOKUP($B174,'גנים - מצבת והרשמה  (4)'!$C$16:$G$807,2,0),0)</f>
        <v>המוסד לא קיים</v>
      </c>
      <c r="E174" s="704">
        <f>SUMIF('גנים - מצבת והרשמה  (4)'!$F$15:$F$996,'גנים - דוח ביצוע  (5)'!B174,'גנים - מצבת והרשמה  (4)'!$H$15:$H$996)</f>
        <v>0</v>
      </c>
      <c r="F174" s="664"/>
      <c r="G174" s="709"/>
      <c r="H174" s="708"/>
      <c r="I174" s="708"/>
      <c r="J174" s="991">
        <f t="shared" si="20"/>
        <v>0</v>
      </c>
      <c r="K174" s="883" t="str">
        <f t="shared" si="16"/>
        <v/>
      </c>
      <c r="L174" s="711"/>
      <c r="M174" s="868">
        <f t="shared" si="21"/>
        <v>0</v>
      </c>
      <c r="N174" s="868">
        <f t="shared" si="22"/>
        <v>0</v>
      </c>
      <c r="O174" s="705" t="str">
        <f t="shared" si="17"/>
        <v/>
      </c>
      <c r="P174" s="523" t="str">
        <f t="shared" si="18"/>
        <v/>
      </c>
      <c r="Q174" s="511">
        <f t="shared" si="23"/>
        <v>0</v>
      </c>
      <c r="R174" s="511">
        <f t="shared" si="19"/>
        <v>0</v>
      </c>
    </row>
    <row r="175" spans="1:18" ht="15" x14ac:dyDescent="0.25">
      <c r="A175" s="702">
        <v>158</v>
      </c>
      <c r="B175" s="664"/>
      <c r="C175" s="664"/>
      <c r="D175" s="706" t="str">
        <f>IFERROR(VLOOKUP($B175,'גנים - מצבת והרשמה  (4)'!$C$16:$G$807,2,0),0)</f>
        <v>המוסד לא קיים</v>
      </c>
      <c r="E175" s="704">
        <f>SUMIF('גנים - מצבת והרשמה  (4)'!$F$15:$F$996,'גנים - דוח ביצוע  (5)'!B175,'גנים - מצבת והרשמה  (4)'!$H$15:$H$996)</f>
        <v>0</v>
      </c>
      <c r="F175" s="664"/>
      <c r="G175" s="709"/>
      <c r="H175" s="708"/>
      <c r="I175" s="708"/>
      <c r="J175" s="991">
        <f t="shared" si="20"/>
        <v>0</v>
      </c>
      <c r="K175" s="883" t="str">
        <f t="shared" si="16"/>
        <v/>
      </c>
      <c r="L175" s="711"/>
      <c r="M175" s="868">
        <f t="shared" si="21"/>
        <v>0</v>
      </c>
      <c r="N175" s="868">
        <f t="shared" si="22"/>
        <v>0</v>
      </c>
      <c r="O175" s="705" t="str">
        <f t="shared" si="17"/>
        <v/>
      </c>
      <c r="P175" s="523" t="str">
        <f t="shared" si="18"/>
        <v/>
      </c>
      <c r="Q175" s="511">
        <f t="shared" si="23"/>
        <v>0</v>
      </c>
      <c r="R175" s="511">
        <f t="shared" si="19"/>
        <v>0</v>
      </c>
    </row>
    <row r="176" spans="1:18" ht="15" x14ac:dyDescent="0.25">
      <c r="A176" s="702">
        <v>159</v>
      </c>
      <c r="B176" s="664"/>
      <c r="C176" s="664"/>
      <c r="D176" s="706" t="str">
        <f>IFERROR(VLOOKUP($B176,'גנים - מצבת והרשמה  (4)'!$C$16:$G$807,2,0),0)</f>
        <v>המוסד לא קיים</v>
      </c>
      <c r="E176" s="704">
        <f>SUMIF('גנים - מצבת והרשמה  (4)'!$F$15:$F$996,'גנים - דוח ביצוע  (5)'!B176,'גנים - מצבת והרשמה  (4)'!$H$15:$H$996)</f>
        <v>0</v>
      </c>
      <c r="F176" s="664"/>
      <c r="G176" s="709"/>
      <c r="H176" s="708"/>
      <c r="I176" s="708"/>
      <c r="J176" s="991">
        <f t="shared" si="20"/>
        <v>0</v>
      </c>
      <c r="K176" s="883" t="str">
        <f t="shared" si="16"/>
        <v/>
      </c>
      <c r="L176" s="711"/>
      <c r="M176" s="868">
        <f t="shared" si="21"/>
        <v>0</v>
      </c>
      <c r="N176" s="868">
        <f t="shared" si="22"/>
        <v>0</v>
      </c>
      <c r="O176" s="705" t="str">
        <f t="shared" si="17"/>
        <v/>
      </c>
      <c r="P176" s="523" t="str">
        <f t="shared" si="18"/>
        <v/>
      </c>
      <c r="Q176" s="511">
        <f t="shared" si="23"/>
        <v>0</v>
      </c>
      <c r="R176" s="511">
        <f t="shared" si="19"/>
        <v>0</v>
      </c>
    </row>
    <row r="177" spans="1:18" ht="15" x14ac:dyDescent="0.25">
      <c r="A177" s="702">
        <v>160</v>
      </c>
      <c r="B177" s="664"/>
      <c r="C177" s="664"/>
      <c r="D177" s="706" t="str">
        <f>IFERROR(VLOOKUP($B177,'גנים - מצבת והרשמה  (4)'!$C$16:$G$807,2,0),0)</f>
        <v>המוסד לא קיים</v>
      </c>
      <c r="E177" s="704">
        <f>SUMIF('גנים - מצבת והרשמה  (4)'!$F$15:$F$996,'גנים - דוח ביצוע  (5)'!B177,'גנים - מצבת והרשמה  (4)'!$H$15:$H$996)</f>
        <v>0</v>
      </c>
      <c r="F177" s="664"/>
      <c r="G177" s="709"/>
      <c r="H177" s="708"/>
      <c r="I177" s="708"/>
      <c r="J177" s="991">
        <f t="shared" si="20"/>
        <v>0</v>
      </c>
      <c r="K177" s="883" t="str">
        <f t="shared" si="16"/>
        <v/>
      </c>
      <c r="L177" s="711"/>
      <c r="M177" s="868">
        <f t="shared" si="21"/>
        <v>0</v>
      </c>
      <c r="N177" s="868">
        <f t="shared" si="22"/>
        <v>0</v>
      </c>
      <c r="O177" s="705" t="str">
        <f t="shared" si="17"/>
        <v/>
      </c>
      <c r="P177" s="523" t="str">
        <f t="shared" si="18"/>
        <v/>
      </c>
      <c r="Q177" s="511">
        <f t="shared" si="23"/>
        <v>0</v>
      </c>
      <c r="R177" s="511">
        <f t="shared" si="19"/>
        <v>0</v>
      </c>
    </row>
    <row r="178" spans="1:18" ht="15" x14ac:dyDescent="0.25">
      <c r="A178" s="702">
        <v>161</v>
      </c>
      <c r="B178" s="664"/>
      <c r="C178" s="664"/>
      <c r="D178" s="706" t="str">
        <f>IFERROR(VLOOKUP($B178,'גנים - מצבת והרשמה  (4)'!$C$16:$G$807,2,0),0)</f>
        <v>המוסד לא קיים</v>
      </c>
      <c r="E178" s="704">
        <f>SUMIF('גנים - מצבת והרשמה  (4)'!$F$15:$F$996,'גנים - דוח ביצוע  (5)'!B178,'גנים - מצבת והרשמה  (4)'!$H$15:$H$996)</f>
        <v>0</v>
      </c>
      <c r="F178" s="664"/>
      <c r="G178" s="709"/>
      <c r="H178" s="708"/>
      <c r="I178" s="708"/>
      <c r="J178" s="991">
        <f t="shared" si="20"/>
        <v>0</v>
      </c>
      <c r="K178" s="883" t="str">
        <f t="shared" si="16"/>
        <v/>
      </c>
      <c r="L178" s="711"/>
      <c r="M178" s="868">
        <f t="shared" si="21"/>
        <v>0</v>
      </c>
      <c r="N178" s="868">
        <f t="shared" si="22"/>
        <v>0</v>
      </c>
      <c r="O178" s="705" t="str">
        <f t="shared" si="17"/>
        <v/>
      </c>
      <c r="P178" s="523" t="str">
        <f t="shared" si="18"/>
        <v/>
      </c>
      <c r="Q178" s="511">
        <f t="shared" si="23"/>
        <v>0</v>
      </c>
      <c r="R178" s="511">
        <f t="shared" si="19"/>
        <v>0</v>
      </c>
    </row>
    <row r="179" spans="1:18" ht="15" x14ac:dyDescent="0.25">
      <c r="A179" s="702">
        <v>162</v>
      </c>
      <c r="B179" s="664"/>
      <c r="C179" s="664"/>
      <c r="D179" s="706" t="str">
        <f>IFERROR(VLOOKUP($B179,'גנים - מצבת והרשמה  (4)'!$C$16:$G$807,2,0),0)</f>
        <v>המוסד לא קיים</v>
      </c>
      <c r="E179" s="704">
        <f>SUMIF('גנים - מצבת והרשמה  (4)'!$F$15:$F$996,'גנים - דוח ביצוע  (5)'!B179,'גנים - מצבת והרשמה  (4)'!$H$15:$H$996)</f>
        <v>0</v>
      </c>
      <c r="F179" s="664"/>
      <c r="G179" s="709"/>
      <c r="H179" s="708"/>
      <c r="I179" s="708"/>
      <c r="J179" s="991">
        <f t="shared" si="20"/>
        <v>0</v>
      </c>
      <c r="K179" s="883" t="str">
        <f t="shared" si="16"/>
        <v/>
      </c>
      <c r="L179" s="711"/>
      <c r="M179" s="868">
        <f t="shared" si="21"/>
        <v>0</v>
      </c>
      <c r="N179" s="868">
        <f t="shared" si="22"/>
        <v>0</v>
      </c>
      <c r="O179" s="705" t="str">
        <f t="shared" si="17"/>
        <v/>
      </c>
      <c r="P179" s="523" t="str">
        <f t="shared" si="18"/>
        <v/>
      </c>
      <c r="Q179" s="511">
        <f t="shared" si="23"/>
        <v>0</v>
      </c>
      <c r="R179" s="511">
        <f t="shared" si="19"/>
        <v>0</v>
      </c>
    </row>
    <row r="180" spans="1:18" ht="15" x14ac:dyDescent="0.25">
      <c r="A180" s="702">
        <v>163</v>
      </c>
      <c r="B180" s="664"/>
      <c r="C180" s="664"/>
      <c r="D180" s="706" t="str">
        <f>IFERROR(VLOOKUP($B180,'גנים - מצבת והרשמה  (4)'!$C$16:$G$807,2,0),0)</f>
        <v>המוסד לא קיים</v>
      </c>
      <c r="E180" s="704">
        <f>SUMIF('גנים - מצבת והרשמה  (4)'!$F$15:$F$996,'גנים - דוח ביצוע  (5)'!B180,'גנים - מצבת והרשמה  (4)'!$H$15:$H$996)</f>
        <v>0</v>
      </c>
      <c r="F180" s="664"/>
      <c r="G180" s="709"/>
      <c r="H180" s="708"/>
      <c r="I180" s="708"/>
      <c r="J180" s="991">
        <f t="shared" si="20"/>
        <v>0</v>
      </c>
      <c r="K180" s="883" t="str">
        <f t="shared" si="16"/>
        <v/>
      </c>
      <c r="L180" s="711"/>
      <c r="M180" s="868">
        <f t="shared" si="21"/>
        <v>0</v>
      </c>
      <c r="N180" s="868">
        <f t="shared" si="22"/>
        <v>0</v>
      </c>
      <c r="O180" s="705" t="str">
        <f t="shared" si="17"/>
        <v/>
      </c>
      <c r="P180" s="523" t="str">
        <f t="shared" si="18"/>
        <v/>
      </c>
      <c r="Q180" s="511">
        <f t="shared" si="23"/>
        <v>0</v>
      </c>
      <c r="R180" s="511">
        <f t="shared" si="19"/>
        <v>0</v>
      </c>
    </row>
    <row r="181" spans="1:18" ht="15" x14ac:dyDescent="0.25">
      <c r="A181" s="702">
        <v>164</v>
      </c>
      <c r="B181" s="664"/>
      <c r="C181" s="664"/>
      <c r="D181" s="706" t="str">
        <f>IFERROR(VLOOKUP($B181,'גנים - מצבת והרשמה  (4)'!$C$16:$G$807,2,0),0)</f>
        <v>המוסד לא קיים</v>
      </c>
      <c r="E181" s="704">
        <f>SUMIF('גנים - מצבת והרשמה  (4)'!$F$15:$F$996,'גנים - דוח ביצוע  (5)'!B181,'גנים - מצבת והרשמה  (4)'!$H$15:$H$996)</f>
        <v>0</v>
      </c>
      <c r="F181" s="664"/>
      <c r="G181" s="709"/>
      <c r="H181" s="708"/>
      <c r="I181" s="708"/>
      <c r="J181" s="991">
        <f t="shared" si="20"/>
        <v>0</v>
      </c>
      <c r="K181" s="883" t="str">
        <f t="shared" si="16"/>
        <v/>
      </c>
      <c r="L181" s="711"/>
      <c r="M181" s="868">
        <f t="shared" si="21"/>
        <v>0</v>
      </c>
      <c r="N181" s="868">
        <f t="shared" si="22"/>
        <v>0</v>
      </c>
      <c r="O181" s="705" t="str">
        <f t="shared" si="17"/>
        <v/>
      </c>
      <c r="P181" s="523" t="str">
        <f t="shared" si="18"/>
        <v/>
      </c>
      <c r="Q181" s="511">
        <f t="shared" si="23"/>
        <v>0</v>
      </c>
      <c r="R181" s="511">
        <f t="shared" si="19"/>
        <v>0</v>
      </c>
    </row>
    <row r="182" spans="1:18" ht="15" x14ac:dyDescent="0.25">
      <c r="A182" s="702">
        <v>165</v>
      </c>
      <c r="B182" s="664"/>
      <c r="C182" s="664"/>
      <c r="D182" s="706" t="str">
        <f>IFERROR(VLOOKUP($B182,'גנים - מצבת והרשמה  (4)'!$C$16:$G$807,2,0),0)</f>
        <v>המוסד לא קיים</v>
      </c>
      <c r="E182" s="704">
        <f>SUMIF('גנים - מצבת והרשמה  (4)'!$F$15:$F$996,'גנים - דוח ביצוע  (5)'!B182,'גנים - מצבת והרשמה  (4)'!$H$15:$H$996)</f>
        <v>0</v>
      </c>
      <c r="F182" s="664"/>
      <c r="G182" s="709"/>
      <c r="H182" s="708"/>
      <c r="I182" s="708"/>
      <c r="J182" s="991">
        <f t="shared" si="20"/>
        <v>0</v>
      </c>
      <c r="K182" s="883" t="str">
        <f t="shared" si="16"/>
        <v/>
      </c>
      <c r="L182" s="711"/>
      <c r="M182" s="868">
        <f t="shared" si="21"/>
        <v>0</v>
      </c>
      <c r="N182" s="868">
        <f t="shared" si="22"/>
        <v>0</v>
      </c>
      <c r="O182" s="705" t="str">
        <f t="shared" si="17"/>
        <v/>
      </c>
      <c r="P182" s="523" t="str">
        <f t="shared" si="18"/>
        <v/>
      </c>
      <c r="Q182" s="511">
        <f t="shared" si="23"/>
        <v>0</v>
      </c>
      <c r="R182" s="511">
        <f t="shared" si="19"/>
        <v>0</v>
      </c>
    </row>
    <row r="183" spans="1:18" ht="15" x14ac:dyDescent="0.25">
      <c r="A183" s="702">
        <v>166</v>
      </c>
      <c r="B183" s="664"/>
      <c r="C183" s="664"/>
      <c r="D183" s="706" t="str">
        <f>IFERROR(VLOOKUP($B183,'גנים - מצבת והרשמה  (4)'!$C$16:$G$807,2,0),0)</f>
        <v>המוסד לא קיים</v>
      </c>
      <c r="E183" s="704">
        <f>SUMIF('גנים - מצבת והרשמה  (4)'!$F$15:$F$996,'גנים - דוח ביצוע  (5)'!B183,'גנים - מצבת והרשמה  (4)'!$H$15:$H$996)</f>
        <v>0</v>
      </c>
      <c r="F183" s="664"/>
      <c r="G183" s="709"/>
      <c r="H183" s="708"/>
      <c r="I183" s="708"/>
      <c r="J183" s="991">
        <f t="shared" si="20"/>
        <v>0</v>
      </c>
      <c r="K183" s="883" t="str">
        <f t="shared" si="16"/>
        <v/>
      </c>
      <c r="L183" s="711"/>
      <c r="M183" s="868">
        <f t="shared" si="21"/>
        <v>0</v>
      </c>
      <c r="N183" s="868">
        <f t="shared" si="22"/>
        <v>0</v>
      </c>
      <c r="O183" s="705" t="str">
        <f t="shared" si="17"/>
        <v/>
      </c>
      <c r="P183" s="523" t="str">
        <f t="shared" si="18"/>
        <v/>
      </c>
      <c r="Q183" s="511">
        <f t="shared" si="23"/>
        <v>0</v>
      </c>
      <c r="R183" s="511">
        <f t="shared" si="19"/>
        <v>0</v>
      </c>
    </row>
    <row r="184" spans="1:18" ht="15" x14ac:dyDescent="0.25">
      <c r="A184" s="702">
        <v>167</v>
      </c>
      <c r="B184" s="664"/>
      <c r="C184" s="664"/>
      <c r="D184" s="706" t="str">
        <f>IFERROR(VLOOKUP($B184,'גנים - מצבת והרשמה  (4)'!$C$16:$G$807,2,0),0)</f>
        <v>המוסד לא קיים</v>
      </c>
      <c r="E184" s="704">
        <f>SUMIF('גנים - מצבת והרשמה  (4)'!$F$15:$F$996,'גנים - דוח ביצוע  (5)'!B184,'גנים - מצבת והרשמה  (4)'!$H$15:$H$996)</f>
        <v>0</v>
      </c>
      <c r="F184" s="664"/>
      <c r="G184" s="709"/>
      <c r="H184" s="708"/>
      <c r="I184" s="708"/>
      <c r="J184" s="991">
        <f t="shared" si="20"/>
        <v>0</v>
      </c>
      <c r="K184" s="883" t="str">
        <f t="shared" si="16"/>
        <v/>
      </c>
      <c r="L184" s="711"/>
      <c r="M184" s="868">
        <f t="shared" si="21"/>
        <v>0</v>
      </c>
      <c r="N184" s="868">
        <f t="shared" si="22"/>
        <v>0</v>
      </c>
      <c r="O184" s="705" t="str">
        <f t="shared" si="17"/>
        <v/>
      </c>
      <c r="P184" s="523" t="str">
        <f t="shared" si="18"/>
        <v/>
      </c>
      <c r="Q184" s="511">
        <f t="shared" si="23"/>
        <v>0</v>
      </c>
      <c r="R184" s="511">
        <f t="shared" si="19"/>
        <v>0</v>
      </c>
    </row>
    <row r="185" spans="1:18" ht="15" x14ac:dyDescent="0.25">
      <c r="A185" s="702">
        <v>168</v>
      </c>
      <c r="B185" s="664"/>
      <c r="C185" s="664"/>
      <c r="D185" s="706" t="str">
        <f>IFERROR(VLOOKUP($B185,'גנים - מצבת והרשמה  (4)'!$C$16:$G$807,2,0),0)</f>
        <v>המוסד לא קיים</v>
      </c>
      <c r="E185" s="704">
        <f>SUMIF('גנים - מצבת והרשמה  (4)'!$F$15:$F$996,'גנים - דוח ביצוע  (5)'!B185,'גנים - מצבת והרשמה  (4)'!$H$15:$H$996)</f>
        <v>0</v>
      </c>
      <c r="F185" s="664"/>
      <c r="G185" s="709"/>
      <c r="H185" s="708"/>
      <c r="I185" s="708"/>
      <c r="J185" s="991">
        <f t="shared" si="20"/>
        <v>0</v>
      </c>
      <c r="K185" s="883" t="str">
        <f t="shared" si="16"/>
        <v/>
      </c>
      <c r="L185" s="711"/>
      <c r="M185" s="868">
        <f t="shared" si="21"/>
        <v>0</v>
      </c>
      <c r="N185" s="868">
        <f t="shared" si="22"/>
        <v>0</v>
      </c>
      <c r="O185" s="705" t="str">
        <f t="shared" si="17"/>
        <v/>
      </c>
      <c r="P185" s="523" t="str">
        <f t="shared" si="18"/>
        <v/>
      </c>
      <c r="Q185" s="511">
        <f t="shared" si="23"/>
        <v>0</v>
      </c>
      <c r="R185" s="511">
        <f t="shared" si="19"/>
        <v>0</v>
      </c>
    </row>
    <row r="186" spans="1:18" ht="15" x14ac:dyDescent="0.25">
      <c r="A186" s="702">
        <v>169</v>
      </c>
      <c r="B186" s="664"/>
      <c r="C186" s="664"/>
      <c r="D186" s="706" t="str">
        <f>IFERROR(VLOOKUP($B186,'גנים - מצבת והרשמה  (4)'!$C$16:$G$807,2,0),0)</f>
        <v>המוסד לא קיים</v>
      </c>
      <c r="E186" s="704">
        <f>SUMIF('גנים - מצבת והרשמה  (4)'!$F$15:$F$996,'גנים - דוח ביצוע  (5)'!B186,'גנים - מצבת והרשמה  (4)'!$H$15:$H$996)</f>
        <v>0</v>
      </c>
      <c r="F186" s="664"/>
      <c r="G186" s="709"/>
      <c r="H186" s="708"/>
      <c r="I186" s="708"/>
      <c r="J186" s="991">
        <f t="shared" si="20"/>
        <v>0</v>
      </c>
      <c r="K186" s="883" t="str">
        <f t="shared" si="16"/>
        <v/>
      </c>
      <c r="L186" s="711"/>
      <c r="M186" s="868">
        <f t="shared" si="21"/>
        <v>0</v>
      </c>
      <c r="N186" s="868">
        <f t="shared" si="22"/>
        <v>0</v>
      </c>
      <c r="O186" s="705" t="str">
        <f t="shared" si="17"/>
        <v/>
      </c>
      <c r="P186" s="523" t="str">
        <f t="shared" si="18"/>
        <v/>
      </c>
      <c r="Q186" s="511">
        <f t="shared" si="23"/>
        <v>0</v>
      </c>
      <c r="R186" s="511">
        <f t="shared" si="19"/>
        <v>0</v>
      </c>
    </row>
    <row r="187" spans="1:18" ht="15" x14ac:dyDescent="0.25">
      <c r="A187" s="702">
        <v>170</v>
      </c>
      <c r="B187" s="664"/>
      <c r="C187" s="664"/>
      <c r="D187" s="706" t="str">
        <f>IFERROR(VLOOKUP($B187,'גנים - מצבת והרשמה  (4)'!$C$16:$G$807,2,0),0)</f>
        <v>המוסד לא קיים</v>
      </c>
      <c r="E187" s="704">
        <f>SUMIF('גנים - מצבת והרשמה  (4)'!$F$15:$F$996,'גנים - דוח ביצוע  (5)'!B187,'גנים - מצבת והרשמה  (4)'!$H$15:$H$996)</f>
        <v>0</v>
      </c>
      <c r="F187" s="664"/>
      <c r="G187" s="709"/>
      <c r="H187" s="708"/>
      <c r="I187" s="708"/>
      <c r="J187" s="991">
        <f t="shared" si="20"/>
        <v>0</v>
      </c>
      <c r="K187" s="883" t="str">
        <f t="shared" si="16"/>
        <v/>
      </c>
      <c r="L187" s="711"/>
      <c r="M187" s="868">
        <f t="shared" si="21"/>
        <v>0</v>
      </c>
      <c r="N187" s="868">
        <f t="shared" si="22"/>
        <v>0</v>
      </c>
      <c r="O187" s="705" t="str">
        <f t="shared" si="17"/>
        <v/>
      </c>
      <c r="P187" s="523" t="str">
        <f t="shared" si="18"/>
        <v/>
      </c>
      <c r="Q187" s="511">
        <f t="shared" si="23"/>
        <v>0</v>
      </c>
      <c r="R187" s="511">
        <f t="shared" si="19"/>
        <v>0</v>
      </c>
    </row>
    <row r="188" spans="1:18" ht="15" x14ac:dyDescent="0.25">
      <c r="A188" s="702">
        <v>171</v>
      </c>
      <c r="B188" s="664"/>
      <c r="C188" s="664"/>
      <c r="D188" s="706" t="str">
        <f>IFERROR(VLOOKUP($B188,'גנים - מצבת והרשמה  (4)'!$C$16:$G$807,2,0),0)</f>
        <v>המוסד לא קיים</v>
      </c>
      <c r="E188" s="704">
        <f>SUMIF('גנים - מצבת והרשמה  (4)'!$F$15:$F$996,'גנים - דוח ביצוע  (5)'!B188,'גנים - מצבת והרשמה  (4)'!$H$15:$H$996)</f>
        <v>0</v>
      </c>
      <c r="F188" s="664"/>
      <c r="G188" s="709"/>
      <c r="H188" s="708"/>
      <c r="I188" s="708"/>
      <c r="J188" s="991">
        <f t="shared" si="20"/>
        <v>0</v>
      </c>
      <c r="K188" s="883" t="str">
        <f t="shared" si="16"/>
        <v/>
      </c>
      <c r="L188" s="711"/>
      <c r="M188" s="868">
        <f t="shared" si="21"/>
        <v>0</v>
      </c>
      <c r="N188" s="868">
        <f t="shared" si="22"/>
        <v>0</v>
      </c>
      <c r="O188" s="705" t="str">
        <f t="shared" si="17"/>
        <v/>
      </c>
      <c r="P188" s="523" t="str">
        <f t="shared" si="18"/>
        <v/>
      </c>
      <c r="Q188" s="511">
        <f t="shared" si="23"/>
        <v>0</v>
      </c>
      <c r="R188" s="511">
        <f t="shared" si="19"/>
        <v>0</v>
      </c>
    </row>
    <row r="189" spans="1:18" ht="15" x14ac:dyDescent="0.25">
      <c r="A189" s="702">
        <v>172</v>
      </c>
      <c r="B189" s="664"/>
      <c r="C189" s="664"/>
      <c r="D189" s="706" t="str">
        <f>IFERROR(VLOOKUP($B189,'גנים - מצבת והרשמה  (4)'!$C$16:$G$807,2,0),0)</f>
        <v>המוסד לא קיים</v>
      </c>
      <c r="E189" s="704">
        <f>SUMIF('גנים - מצבת והרשמה  (4)'!$F$15:$F$996,'גנים - דוח ביצוע  (5)'!B189,'גנים - מצבת והרשמה  (4)'!$H$15:$H$996)</f>
        <v>0</v>
      </c>
      <c r="F189" s="664"/>
      <c r="G189" s="709"/>
      <c r="H189" s="708"/>
      <c r="I189" s="708"/>
      <c r="J189" s="991">
        <f t="shared" si="20"/>
        <v>0</v>
      </c>
      <c r="K189" s="883" t="str">
        <f t="shared" si="16"/>
        <v/>
      </c>
      <c r="L189" s="711"/>
      <c r="M189" s="868">
        <f t="shared" si="21"/>
        <v>0</v>
      </c>
      <c r="N189" s="868">
        <f t="shared" si="22"/>
        <v>0</v>
      </c>
      <c r="O189" s="705" t="str">
        <f t="shared" si="17"/>
        <v/>
      </c>
      <c r="P189" s="523" t="str">
        <f t="shared" si="18"/>
        <v/>
      </c>
      <c r="Q189" s="511">
        <f t="shared" si="23"/>
        <v>0</v>
      </c>
      <c r="R189" s="511">
        <f t="shared" si="19"/>
        <v>0</v>
      </c>
    </row>
    <row r="190" spans="1:18" ht="15" x14ac:dyDescent="0.25">
      <c r="A190" s="702">
        <v>173</v>
      </c>
      <c r="B190" s="664"/>
      <c r="C190" s="664"/>
      <c r="D190" s="706" t="str">
        <f>IFERROR(VLOOKUP($B190,'גנים - מצבת והרשמה  (4)'!$C$16:$G$807,2,0),0)</f>
        <v>המוסד לא קיים</v>
      </c>
      <c r="E190" s="704">
        <f>SUMIF('גנים - מצבת והרשמה  (4)'!$F$15:$F$996,'גנים - דוח ביצוע  (5)'!B190,'גנים - מצבת והרשמה  (4)'!$H$15:$H$996)</f>
        <v>0</v>
      </c>
      <c r="F190" s="664"/>
      <c r="G190" s="709"/>
      <c r="H190" s="708"/>
      <c r="I190" s="708"/>
      <c r="J190" s="991">
        <f t="shared" si="20"/>
        <v>0</v>
      </c>
      <c r="K190" s="883" t="str">
        <f t="shared" si="16"/>
        <v/>
      </c>
      <c r="L190" s="711"/>
      <c r="M190" s="868">
        <f t="shared" si="21"/>
        <v>0</v>
      </c>
      <c r="N190" s="868">
        <f t="shared" si="22"/>
        <v>0</v>
      </c>
      <c r="O190" s="705" t="str">
        <f t="shared" si="17"/>
        <v/>
      </c>
      <c r="P190" s="523" t="str">
        <f t="shared" si="18"/>
        <v/>
      </c>
      <c r="Q190" s="511">
        <f t="shared" si="23"/>
        <v>0</v>
      </c>
      <c r="R190" s="511">
        <f t="shared" si="19"/>
        <v>0</v>
      </c>
    </row>
    <row r="191" spans="1:18" ht="15" x14ac:dyDescent="0.25">
      <c r="A191" s="702">
        <v>174</v>
      </c>
      <c r="B191" s="664"/>
      <c r="C191" s="664"/>
      <c r="D191" s="706" t="str">
        <f>IFERROR(VLOOKUP($B191,'גנים - מצבת והרשמה  (4)'!$C$16:$G$807,2,0),0)</f>
        <v>המוסד לא קיים</v>
      </c>
      <c r="E191" s="704">
        <f>SUMIF('גנים - מצבת והרשמה  (4)'!$F$15:$F$996,'גנים - דוח ביצוע  (5)'!B191,'גנים - מצבת והרשמה  (4)'!$H$15:$H$996)</f>
        <v>0</v>
      </c>
      <c r="F191" s="664"/>
      <c r="G191" s="709"/>
      <c r="H191" s="708"/>
      <c r="I191" s="708"/>
      <c r="J191" s="991">
        <f t="shared" si="20"/>
        <v>0</v>
      </c>
      <c r="K191" s="883" t="str">
        <f t="shared" si="16"/>
        <v/>
      </c>
      <c r="L191" s="711"/>
      <c r="M191" s="868">
        <f t="shared" si="21"/>
        <v>0</v>
      </c>
      <c r="N191" s="868">
        <f t="shared" si="22"/>
        <v>0</v>
      </c>
      <c r="O191" s="705" t="str">
        <f t="shared" si="17"/>
        <v/>
      </c>
      <c r="P191" s="523" t="str">
        <f t="shared" si="18"/>
        <v/>
      </c>
      <c r="Q191" s="511">
        <f t="shared" si="23"/>
        <v>0</v>
      </c>
      <c r="R191" s="511">
        <f t="shared" si="19"/>
        <v>0</v>
      </c>
    </row>
    <row r="192" spans="1:18" ht="15" x14ac:dyDescent="0.25">
      <c r="A192" s="702">
        <v>175</v>
      </c>
      <c r="B192" s="664"/>
      <c r="C192" s="664"/>
      <c r="D192" s="706" t="str">
        <f>IFERROR(VLOOKUP($B192,'גנים - מצבת והרשמה  (4)'!$C$16:$G$807,2,0),0)</f>
        <v>המוסד לא קיים</v>
      </c>
      <c r="E192" s="704">
        <f>SUMIF('גנים - מצבת והרשמה  (4)'!$F$15:$F$996,'גנים - דוח ביצוע  (5)'!B192,'גנים - מצבת והרשמה  (4)'!$H$15:$H$996)</f>
        <v>0</v>
      </c>
      <c r="F192" s="664"/>
      <c r="G192" s="709"/>
      <c r="H192" s="708"/>
      <c r="I192" s="708"/>
      <c r="J192" s="991">
        <f t="shared" si="20"/>
        <v>0</v>
      </c>
      <c r="K192" s="883" t="str">
        <f t="shared" si="16"/>
        <v/>
      </c>
      <c r="L192" s="711"/>
      <c r="M192" s="868">
        <f t="shared" si="21"/>
        <v>0</v>
      </c>
      <c r="N192" s="868">
        <f t="shared" si="22"/>
        <v>0</v>
      </c>
      <c r="O192" s="705" t="str">
        <f t="shared" si="17"/>
        <v/>
      </c>
      <c r="P192" s="523" t="str">
        <f t="shared" si="18"/>
        <v/>
      </c>
      <c r="Q192" s="511">
        <f t="shared" si="23"/>
        <v>0</v>
      </c>
      <c r="R192" s="511">
        <f t="shared" si="19"/>
        <v>0</v>
      </c>
    </row>
    <row r="193" spans="1:18" ht="15" x14ac:dyDescent="0.25">
      <c r="A193" s="702">
        <v>176</v>
      </c>
      <c r="B193" s="664"/>
      <c r="C193" s="664"/>
      <c r="D193" s="706" t="str">
        <f>IFERROR(VLOOKUP($B193,'גנים - מצבת והרשמה  (4)'!$C$16:$G$807,2,0),0)</f>
        <v>המוסד לא קיים</v>
      </c>
      <c r="E193" s="704">
        <f>SUMIF('גנים - מצבת והרשמה  (4)'!$F$15:$F$996,'גנים - דוח ביצוע  (5)'!B193,'גנים - מצבת והרשמה  (4)'!$H$15:$H$996)</f>
        <v>0</v>
      </c>
      <c r="F193" s="664"/>
      <c r="G193" s="709"/>
      <c r="H193" s="708"/>
      <c r="I193" s="708"/>
      <c r="J193" s="991">
        <f t="shared" si="20"/>
        <v>0</v>
      </c>
      <c r="K193" s="883" t="str">
        <f t="shared" si="16"/>
        <v/>
      </c>
      <c r="L193" s="711"/>
      <c r="M193" s="868">
        <f t="shared" si="21"/>
        <v>0</v>
      </c>
      <c r="N193" s="868">
        <f t="shared" si="22"/>
        <v>0</v>
      </c>
      <c r="O193" s="705" t="str">
        <f t="shared" si="17"/>
        <v/>
      </c>
      <c r="P193" s="523" t="str">
        <f t="shared" si="18"/>
        <v/>
      </c>
      <c r="Q193" s="511">
        <f t="shared" si="23"/>
        <v>0</v>
      </c>
      <c r="R193" s="511">
        <f t="shared" si="19"/>
        <v>0</v>
      </c>
    </row>
    <row r="194" spans="1:18" ht="15" x14ac:dyDescent="0.25">
      <c r="A194" s="702">
        <v>177</v>
      </c>
      <c r="B194" s="664"/>
      <c r="C194" s="664"/>
      <c r="D194" s="706" t="str">
        <f>IFERROR(VLOOKUP($B194,'גנים - מצבת והרשמה  (4)'!$C$16:$G$807,2,0),0)</f>
        <v>המוסד לא קיים</v>
      </c>
      <c r="E194" s="704">
        <f>SUMIF('גנים - מצבת והרשמה  (4)'!$F$15:$F$996,'גנים - דוח ביצוע  (5)'!B194,'גנים - מצבת והרשמה  (4)'!$H$15:$H$996)</f>
        <v>0</v>
      </c>
      <c r="F194" s="664"/>
      <c r="G194" s="709"/>
      <c r="H194" s="708"/>
      <c r="I194" s="708"/>
      <c r="J194" s="991">
        <f t="shared" si="20"/>
        <v>0</v>
      </c>
      <c r="K194" s="883" t="str">
        <f t="shared" si="16"/>
        <v/>
      </c>
      <c r="L194" s="711"/>
      <c r="M194" s="868">
        <f t="shared" si="21"/>
        <v>0</v>
      </c>
      <c r="N194" s="868">
        <f t="shared" si="22"/>
        <v>0</v>
      </c>
      <c r="O194" s="705" t="str">
        <f t="shared" si="17"/>
        <v/>
      </c>
      <c r="P194" s="523" t="str">
        <f t="shared" si="18"/>
        <v/>
      </c>
      <c r="Q194" s="511">
        <f t="shared" si="23"/>
        <v>0</v>
      </c>
      <c r="R194" s="511">
        <f t="shared" si="19"/>
        <v>0</v>
      </c>
    </row>
    <row r="195" spans="1:18" ht="15" x14ac:dyDescent="0.25">
      <c r="A195" s="702">
        <v>178</v>
      </c>
      <c r="B195" s="664"/>
      <c r="C195" s="664"/>
      <c r="D195" s="706" t="str">
        <f>IFERROR(VLOOKUP($B195,'גנים - מצבת והרשמה  (4)'!$C$16:$G$807,2,0),0)</f>
        <v>המוסד לא קיים</v>
      </c>
      <c r="E195" s="704">
        <f>SUMIF('גנים - מצבת והרשמה  (4)'!$F$15:$F$996,'גנים - דוח ביצוע  (5)'!B195,'גנים - מצבת והרשמה  (4)'!$H$15:$H$996)</f>
        <v>0</v>
      </c>
      <c r="F195" s="664"/>
      <c r="G195" s="709"/>
      <c r="H195" s="708"/>
      <c r="I195" s="708"/>
      <c r="J195" s="991">
        <f t="shared" si="20"/>
        <v>0</v>
      </c>
      <c r="K195" s="883" t="str">
        <f t="shared" si="16"/>
        <v/>
      </c>
      <c r="L195" s="711"/>
      <c r="M195" s="868">
        <f t="shared" si="21"/>
        <v>0</v>
      </c>
      <c r="N195" s="868">
        <f t="shared" si="22"/>
        <v>0</v>
      </c>
      <c r="O195" s="705" t="str">
        <f t="shared" si="17"/>
        <v/>
      </c>
      <c r="P195" s="523" t="str">
        <f t="shared" si="18"/>
        <v/>
      </c>
      <c r="Q195" s="511">
        <f t="shared" si="23"/>
        <v>0</v>
      </c>
      <c r="R195" s="511">
        <f t="shared" si="19"/>
        <v>0</v>
      </c>
    </row>
    <row r="196" spans="1:18" ht="15" x14ac:dyDescent="0.25">
      <c r="A196" s="702">
        <v>179</v>
      </c>
      <c r="B196" s="664"/>
      <c r="C196" s="664"/>
      <c r="D196" s="706" t="str">
        <f>IFERROR(VLOOKUP($B196,'גנים - מצבת והרשמה  (4)'!$C$16:$G$807,2,0),0)</f>
        <v>המוסד לא קיים</v>
      </c>
      <c r="E196" s="704">
        <f>SUMIF('גנים - מצבת והרשמה  (4)'!$F$15:$F$996,'גנים - דוח ביצוע  (5)'!B196,'גנים - מצבת והרשמה  (4)'!$H$15:$H$996)</f>
        <v>0</v>
      </c>
      <c r="F196" s="664"/>
      <c r="G196" s="709"/>
      <c r="H196" s="708"/>
      <c r="I196" s="708"/>
      <c r="J196" s="991">
        <f t="shared" si="20"/>
        <v>0</v>
      </c>
      <c r="K196" s="883" t="str">
        <f t="shared" si="16"/>
        <v/>
      </c>
      <c r="L196" s="711"/>
      <c r="M196" s="868">
        <f t="shared" si="21"/>
        <v>0</v>
      </c>
      <c r="N196" s="868">
        <f t="shared" si="22"/>
        <v>0</v>
      </c>
      <c r="O196" s="705" t="str">
        <f t="shared" si="17"/>
        <v/>
      </c>
      <c r="P196" s="523" t="str">
        <f t="shared" si="18"/>
        <v/>
      </c>
      <c r="Q196" s="511">
        <f t="shared" si="23"/>
        <v>0</v>
      </c>
      <c r="R196" s="511">
        <f t="shared" si="19"/>
        <v>0</v>
      </c>
    </row>
    <row r="197" spans="1:18" ht="15" x14ac:dyDescent="0.25">
      <c r="A197" s="702">
        <v>180</v>
      </c>
      <c r="B197" s="664"/>
      <c r="C197" s="664"/>
      <c r="D197" s="706" t="str">
        <f>IFERROR(VLOOKUP($B197,'גנים - מצבת והרשמה  (4)'!$C$16:$G$807,2,0),0)</f>
        <v>המוסד לא קיים</v>
      </c>
      <c r="E197" s="704">
        <f>SUMIF('גנים - מצבת והרשמה  (4)'!$F$15:$F$996,'גנים - דוח ביצוע  (5)'!B197,'גנים - מצבת והרשמה  (4)'!$H$15:$H$996)</f>
        <v>0</v>
      </c>
      <c r="F197" s="664"/>
      <c r="G197" s="709"/>
      <c r="H197" s="708"/>
      <c r="I197" s="708"/>
      <c r="J197" s="991">
        <f t="shared" si="20"/>
        <v>0</v>
      </c>
      <c r="K197" s="883" t="str">
        <f t="shared" si="16"/>
        <v/>
      </c>
      <c r="L197" s="711"/>
      <c r="M197" s="868">
        <f t="shared" si="21"/>
        <v>0</v>
      </c>
      <c r="N197" s="868">
        <f t="shared" si="22"/>
        <v>0</v>
      </c>
      <c r="O197" s="705" t="str">
        <f t="shared" si="17"/>
        <v/>
      </c>
      <c r="P197" s="523" t="str">
        <f t="shared" si="18"/>
        <v/>
      </c>
      <c r="Q197" s="511">
        <f t="shared" si="23"/>
        <v>0</v>
      </c>
      <c r="R197" s="511">
        <f t="shared" si="19"/>
        <v>0</v>
      </c>
    </row>
    <row r="198" spans="1:18" ht="15" x14ac:dyDescent="0.25">
      <c r="A198" s="702">
        <v>181</v>
      </c>
      <c r="B198" s="664"/>
      <c r="C198" s="664"/>
      <c r="D198" s="706" t="str">
        <f>IFERROR(VLOOKUP($B198,'גנים - מצבת והרשמה  (4)'!$C$16:$G$807,2,0),0)</f>
        <v>המוסד לא קיים</v>
      </c>
      <c r="E198" s="704">
        <f>SUMIF('גנים - מצבת והרשמה  (4)'!$F$15:$F$996,'גנים - דוח ביצוע  (5)'!B198,'גנים - מצבת והרשמה  (4)'!$H$15:$H$996)</f>
        <v>0</v>
      </c>
      <c r="F198" s="664"/>
      <c r="G198" s="709"/>
      <c r="H198" s="708"/>
      <c r="I198" s="708"/>
      <c r="J198" s="991">
        <f t="shared" si="20"/>
        <v>0</v>
      </c>
      <c r="K198" s="883" t="str">
        <f t="shared" si="16"/>
        <v/>
      </c>
      <c r="L198" s="711"/>
      <c r="M198" s="868">
        <f t="shared" si="21"/>
        <v>0</v>
      </c>
      <c r="N198" s="868">
        <f t="shared" si="22"/>
        <v>0</v>
      </c>
      <c r="O198" s="705" t="str">
        <f t="shared" si="17"/>
        <v/>
      </c>
      <c r="P198" s="523" t="str">
        <f t="shared" si="18"/>
        <v/>
      </c>
      <c r="Q198" s="511">
        <f t="shared" si="23"/>
        <v>0</v>
      </c>
      <c r="R198" s="511">
        <f t="shared" si="19"/>
        <v>0</v>
      </c>
    </row>
    <row r="199" spans="1:18" ht="15" x14ac:dyDescent="0.25">
      <c r="A199" s="702">
        <v>182</v>
      </c>
      <c r="B199" s="664"/>
      <c r="C199" s="664"/>
      <c r="D199" s="706" t="str">
        <f>IFERROR(VLOOKUP($B199,'גנים - מצבת והרשמה  (4)'!$C$16:$G$807,2,0),0)</f>
        <v>המוסד לא קיים</v>
      </c>
      <c r="E199" s="704">
        <f>SUMIF('גנים - מצבת והרשמה  (4)'!$F$15:$F$996,'גנים - דוח ביצוע  (5)'!B199,'גנים - מצבת והרשמה  (4)'!$H$15:$H$996)</f>
        <v>0</v>
      </c>
      <c r="F199" s="664"/>
      <c r="G199" s="709"/>
      <c r="H199" s="708"/>
      <c r="I199" s="708"/>
      <c r="J199" s="991">
        <f t="shared" si="20"/>
        <v>0</v>
      </c>
      <c r="K199" s="883" t="str">
        <f t="shared" si="16"/>
        <v/>
      </c>
      <c r="L199" s="711"/>
      <c r="M199" s="868">
        <f t="shared" si="21"/>
        <v>0</v>
      </c>
      <c r="N199" s="868">
        <f t="shared" si="22"/>
        <v>0</v>
      </c>
      <c r="O199" s="705" t="str">
        <f t="shared" si="17"/>
        <v/>
      </c>
      <c r="P199" s="523" t="str">
        <f t="shared" si="18"/>
        <v/>
      </c>
      <c r="Q199" s="511">
        <f t="shared" si="23"/>
        <v>0</v>
      </c>
      <c r="R199" s="511">
        <f t="shared" si="19"/>
        <v>0</v>
      </c>
    </row>
    <row r="200" spans="1:18" ht="15" x14ac:dyDescent="0.25">
      <c r="A200" s="702">
        <v>183</v>
      </c>
      <c r="B200" s="664"/>
      <c r="C200" s="664"/>
      <c r="D200" s="706" t="str">
        <f>IFERROR(VLOOKUP($B200,'גנים - מצבת והרשמה  (4)'!$C$16:$G$807,2,0),0)</f>
        <v>המוסד לא קיים</v>
      </c>
      <c r="E200" s="704">
        <f>SUMIF('גנים - מצבת והרשמה  (4)'!$F$15:$F$996,'גנים - דוח ביצוע  (5)'!B200,'גנים - מצבת והרשמה  (4)'!$H$15:$H$996)</f>
        <v>0</v>
      </c>
      <c r="F200" s="664"/>
      <c r="G200" s="709"/>
      <c r="H200" s="708"/>
      <c r="I200" s="708"/>
      <c r="J200" s="991">
        <f t="shared" si="20"/>
        <v>0</v>
      </c>
      <c r="K200" s="883" t="str">
        <f t="shared" si="16"/>
        <v/>
      </c>
      <c r="L200" s="711"/>
      <c r="M200" s="868">
        <f t="shared" si="21"/>
        <v>0</v>
      </c>
      <c r="N200" s="868">
        <f t="shared" si="22"/>
        <v>0</v>
      </c>
      <c r="O200" s="705" t="str">
        <f t="shared" si="17"/>
        <v/>
      </c>
      <c r="P200" s="523" t="str">
        <f t="shared" si="18"/>
        <v/>
      </c>
      <c r="Q200" s="511">
        <f t="shared" si="23"/>
        <v>0</v>
      </c>
      <c r="R200" s="511">
        <f t="shared" si="19"/>
        <v>0</v>
      </c>
    </row>
    <row r="201" spans="1:18" ht="15" x14ac:dyDescent="0.25">
      <c r="A201" s="702">
        <v>184</v>
      </c>
      <c r="B201" s="664"/>
      <c r="C201" s="664"/>
      <c r="D201" s="706" t="str">
        <f>IFERROR(VLOOKUP($B201,'גנים - מצבת והרשמה  (4)'!$C$16:$G$807,2,0),0)</f>
        <v>המוסד לא קיים</v>
      </c>
      <c r="E201" s="704">
        <f>SUMIF('גנים - מצבת והרשמה  (4)'!$F$15:$F$996,'גנים - דוח ביצוע  (5)'!B201,'גנים - מצבת והרשמה  (4)'!$H$15:$H$996)</f>
        <v>0</v>
      </c>
      <c r="F201" s="664"/>
      <c r="G201" s="709"/>
      <c r="H201" s="708"/>
      <c r="I201" s="708"/>
      <c r="J201" s="991">
        <f t="shared" si="20"/>
        <v>0</v>
      </c>
      <c r="K201" s="883" t="str">
        <f t="shared" si="16"/>
        <v/>
      </c>
      <c r="L201" s="711"/>
      <c r="M201" s="868">
        <f t="shared" si="21"/>
        <v>0</v>
      </c>
      <c r="N201" s="868">
        <f t="shared" si="22"/>
        <v>0</v>
      </c>
      <c r="O201" s="705" t="str">
        <f t="shared" si="17"/>
        <v/>
      </c>
      <c r="P201" s="523" t="str">
        <f t="shared" si="18"/>
        <v/>
      </c>
      <c r="Q201" s="511">
        <f t="shared" si="23"/>
        <v>0</v>
      </c>
      <c r="R201" s="511">
        <f t="shared" si="19"/>
        <v>0</v>
      </c>
    </row>
    <row r="202" spans="1:18" ht="15" x14ac:dyDescent="0.25">
      <c r="A202" s="702">
        <v>185</v>
      </c>
      <c r="B202" s="664"/>
      <c r="C202" s="664"/>
      <c r="D202" s="706" t="str">
        <f>IFERROR(VLOOKUP($B202,'גנים - מצבת והרשמה  (4)'!$C$16:$G$807,2,0),0)</f>
        <v>המוסד לא קיים</v>
      </c>
      <c r="E202" s="704">
        <f>SUMIF('גנים - מצבת והרשמה  (4)'!$F$15:$F$996,'גנים - דוח ביצוע  (5)'!B202,'גנים - מצבת והרשמה  (4)'!$H$15:$H$996)</f>
        <v>0</v>
      </c>
      <c r="F202" s="664"/>
      <c r="G202" s="709"/>
      <c r="H202" s="708"/>
      <c r="I202" s="708"/>
      <c r="J202" s="991">
        <f t="shared" si="20"/>
        <v>0</v>
      </c>
      <c r="K202" s="883" t="str">
        <f t="shared" si="16"/>
        <v/>
      </c>
      <c r="L202" s="711"/>
      <c r="M202" s="868">
        <f t="shared" si="21"/>
        <v>0</v>
      </c>
      <c r="N202" s="868">
        <f t="shared" si="22"/>
        <v>0</v>
      </c>
      <c r="O202" s="705" t="str">
        <f t="shared" si="17"/>
        <v/>
      </c>
      <c r="P202" s="523" t="str">
        <f t="shared" si="18"/>
        <v/>
      </c>
      <c r="Q202" s="511">
        <f t="shared" si="23"/>
        <v>0</v>
      </c>
      <c r="R202" s="511">
        <f t="shared" si="19"/>
        <v>0</v>
      </c>
    </row>
    <row r="203" spans="1:18" ht="15" x14ac:dyDescent="0.25">
      <c r="A203" s="702">
        <v>186</v>
      </c>
      <c r="B203" s="664"/>
      <c r="C203" s="664"/>
      <c r="D203" s="706" t="str">
        <f>IFERROR(VLOOKUP($B203,'גנים - מצבת והרשמה  (4)'!$C$16:$G$807,2,0),0)</f>
        <v>המוסד לא קיים</v>
      </c>
      <c r="E203" s="704">
        <f>SUMIF('גנים - מצבת והרשמה  (4)'!$F$15:$F$996,'גנים - דוח ביצוע  (5)'!B203,'גנים - מצבת והרשמה  (4)'!$H$15:$H$996)</f>
        <v>0</v>
      </c>
      <c r="F203" s="664"/>
      <c r="G203" s="709"/>
      <c r="H203" s="708"/>
      <c r="I203" s="708"/>
      <c r="J203" s="991">
        <f t="shared" si="20"/>
        <v>0</v>
      </c>
      <c r="K203" s="883" t="str">
        <f t="shared" si="16"/>
        <v/>
      </c>
      <c r="L203" s="711"/>
      <c r="M203" s="868">
        <f t="shared" si="21"/>
        <v>0</v>
      </c>
      <c r="N203" s="868">
        <f t="shared" si="22"/>
        <v>0</v>
      </c>
      <c r="O203" s="705" t="str">
        <f t="shared" si="17"/>
        <v/>
      </c>
      <c r="P203" s="523" t="str">
        <f t="shared" si="18"/>
        <v/>
      </c>
      <c r="Q203" s="511">
        <f t="shared" si="23"/>
        <v>0</v>
      </c>
      <c r="R203" s="511">
        <f t="shared" si="19"/>
        <v>0</v>
      </c>
    </row>
    <row r="204" spans="1:18" ht="15" x14ac:dyDescent="0.25">
      <c r="A204" s="702">
        <v>187</v>
      </c>
      <c r="B204" s="664"/>
      <c r="C204" s="664"/>
      <c r="D204" s="706" t="str">
        <f>IFERROR(VLOOKUP($B204,'גנים - מצבת והרשמה  (4)'!$C$16:$G$807,2,0),0)</f>
        <v>המוסד לא קיים</v>
      </c>
      <c r="E204" s="704">
        <f>SUMIF('גנים - מצבת והרשמה  (4)'!$F$15:$F$996,'גנים - דוח ביצוע  (5)'!B204,'גנים - מצבת והרשמה  (4)'!$H$15:$H$996)</f>
        <v>0</v>
      </c>
      <c r="F204" s="664"/>
      <c r="G204" s="709"/>
      <c r="H204" s="708"/>
      <c r="I204" s="708"/>
      <c r="J204" s="991">
        <f t="shared" si="20"/>
        <v>0</v>
      </c>
      <c r="K204" s="883" t="str">
        <f t="shared" si="16"/>
        <v/>
      </c>
      <c r="L204" s="711"/>
      <c r="M204" s="868">
        <f t="shared" si="21"/>
        <v>0</v>
      </c>
      <c r="N204" s="868">
        <f t="shared" si="22"/>
        <v>0</v>
      </c>
      <c r="O204" s="705" t="str">
        <f t="shared" si="17"/>
        <v/>
      </c>
      <c r="P204" s="523" t="str">
        <f t="shared" si="18"/>
        <v/>
      </c>
      <c r="Q204" s="511">
        <f t="shared" si="23"/>
        <v>0</v>
      </c>
      <c r="R204" s="511">
        <f t="shared" si="19"/>
        <v>0</v>
      </c>
    </row>
    <row r="205" spans="1:18" ht="15" x14ac:dyDescent="0.25">
      <c r="A205" s="702">
        <v>188</v>
      </c>
      <c r="B205" s="664"/>
      <c r="C205" s="664"/>
      <c r="D205" s="706" t="str">
        <f>IFERROR(VLOOKUP($B205,'גנים - מצבת והרשמה  (4)'!$C$16:$G$807,2,0),0)</f>
        <v>המוסד לא קיים</v>
      </c>
      <c r="E205" s="704">
        <f>SUMIF('גנים - מצבת והרשמה  (4)'!$F$15:$F$996,'גנים - דוח ביצוע  (5)'!B205,'גנים - מצבת והרשמה  (4)'!$H$15:$H$996)</f>
        <v>0</v>
      </c>
      <c r="F205" s="664"/>
      <c r="G205" s="709"/>
      <c r="H205" s="708"/>
      <c r="I205" s="708"/>
      <c r="J205" s="991">
        <f t="shared" si="20"/>
        <v>0</v>
      </c>
      <c r="K205" s="883" t="str">
        <f t="shared" si="16"/>
        <v/>
      </c>
      <c r="L205" s="711"/>
      <c r="M205" s="868">
        <f t="shared" si="21"/>
        <v>0</v>
      </c>
      <c r="N205" s="868">
        <f t="shared" si="22"/>
        <v>0</v>
      </c>
      <c r="O205" s="705" t="str">
        <f t="shared" si="17"/>
        <v/>
      </c>
      <c r="P205" s="523" t="str">
        <f t="shared" si="18"/>
        <v/>
      </c>
      <c r="Q205" s="511">
        <f t="shared" si="23"/>
        <v>0</v>
      </c>
      <c r="R205" s="511">
        <f t="shared" si="19"/>
        <v>0</v>
      </c>
    </row>
    <row r="206" spans="1:18" ht="15" x14ac:dyDescent="0.25">
      <c r="A206" s="702">
        <v>189</v>
      </c>
      <c r="B206" s="664"/>
      <c r="C206" s="664"/>
      <c r="D206" s="706" t="str">
        <f>IFERROR(VLOOKUP($B206,'גנים - מצבת והרשמה  (4)'!$C$16:$G$807,2,0),0)</f>
        <v>המוסד לא קיים</v>
      </c>
      <c r="E206" s="704">
        <f>SUMIF('גנים - מצבת והרשמה  (4)'!$F$15:$F$996,'גנים - דוח ביצוע  (5)'!B206,'גנים - מצבת והרשמה  (4)'!$H$15:$H$996)</f>
        <v>0</v>
      </c>
      <c r="F206" s="664"/>
      <c r="G206" s="709"/>
      <c r="H206" s="708"/>
      <c r="I206" s="708"/>
      <c r="J206" s="991">
        <f t="shared" si="20"/>
        <v>0</v>
      </c>
      <c r="K206" s="883" t="str">
        <f t="shared" si="16"/>
        <v/>
      </c>
      <c r="L206" s="711"/>
      <c r="M206" s="868">
        <f t="shared" si="21"/>
        <v>0</v>
      </c>
      <c r="N206" s="868">
        <f t="shared" si="22"/>
        <v>0</v>
      </c>
      <c r="O206" s="705" t="str">
        <f t="shared" si="17"/>
        <v/>
      </c>
      <c r="P206" s="523" t="str">
        <f t="shared" si="18"/>
        <v/>
      </c>
      <c r="Q206" s="511">
        <f t="shared" si="23"/>
        <v>0</v>
      </c>
      <c r="R206" s="511">
        <f t="shared" si="19"/>
        <v>0</v>
      </c>
    </row>
    <row r="207" spans="1:18" ht="15" x14ac:dyDescent="0.25">
      <c r="A207" s="702">
        <v>190</v>
      </c>
      <c r="B207" s="664"/>
      <c r="C207" s="664"/>
      <c r="D207" s="706" t="str">
        <f>IFERROR(VLOOKUP($B207,'גנים - מצבת והרשמה  (4)'!$C$16:$G$807,2,0),0)</f>
        <v>המוסד לא קיים</v>
      </c>
      <c r="E207" s="704">
        <f>SUMIF('גנים - מצבת והרשמה  (4)'!$F$15:$F$996,'גנים - דוח ביצוע  (5)'!B207,'גנים - מצבת והרשמה  (4)'!$H$15:$H$996)</f>
        <v>0</v>
      </c>
      <c r="F207" s="664"/>
      <c r="G207" s="709"/>
      <c r="H207" s="708"/>
      <c r="I207" s="708"/>
      <c r="J207" s="991">
        <f t="shared" si="20"/>
        <v>0</v>
      </c>
      <c r="K207" s="883" t="str">
        <f t="shared" si="16"/>
        <v/>
      </c>
      <c r="L207" s="711"/>
      <c r="M207" s="868">
        <f t="shared" si="21"/>
        <v>0</v>
      </c>
      <c r="N207" s="868">
        <f t="shared" si="22"/>
        <v>0</v>
      </c>
      <c r="O207" s="705" t="str">
        <f t="shared" si="17"/>
        <v/>
      </c>
      <c r="P207" s="523" t="str">
        <f t="shared" si="18"/>
        <v/>
      </c>
      <c r="Q207" s="511">
        <f t="shared" si="23"/>
        <v>0</v>
      </c>
      <c r="R207" s="511">
        <f t="shared" si="19"/>
        <v>0</v>
      </c>
    </row>
    <row r="208" spans="1:18" ht="15" x14ac:dyDescent="0.25">
      <c r="A208" s="702">
        <v>191</v>
      </c>
      <c r="B208" s="664"/>
      <c r="C208" s="664"/>
      <c r="D208" s="706" t="str">
        <f>IFERROR(VLOOKUP($B208,'גנים - מצבת והרשמה  (4)'!$C$16:$G$807,2,0),0)</f>
        <v>המוסד לא קיים</v>
      </c>
      <c r="E208" s="704">
        <f>SUMIF('גנים - מצבת והרשמה  (4)'!$F$15:$F$996,'גנים - דוח ביצוע  (5)'!B208,'גנים - מצבת והרשמה  (4)'!$H$15:$H$996)</f>
        <v>0</v>
      </c>
      <c r="F208" s="664"/>
      <c r="G208" s="709"/>
      <c r="H208" s="708"/>
      <c r="I208" s="708"/>
      <c r="J208" s="991">
        <f t="shared" si="20"/>
        <v>0</v>
      </c>
      <c r="K208" s="883" t="str">
        <f t="shared" si="16"/>
        <v/>
      </c>
      <c r="L208" s="711"/>
      <c r="M208" s="868">
        <f t="shared" si="21"/>
        <v>0</v>
      </c>
      <c r="N208" s="868">
        <f t="shared" si="22"/>
        <v>0</v>
      </c>
      <c r="O208" s="705" t="str">
        <f t="shared" si="17"/>
        <v/>
      </c>
      <c r="P208" s="523" t="str">
        <f t="shared" si="18"/>
        <v/>
      </c>
      <c r="Q208" s="511">
        <f t="shared" si="23"/>
        <v>0</v>
      </c>
      <c r="R208" s="511">
        <f t="shared" si="19"/>
        <v>0</v>
      </c>
    </row>
    <row r="209" spans="1:18" ht="15" x14ac:dyDescent="0.25">
      <c r="A209" s="702">
        <v>192</v>
      </c>
      <c r="B209" s="664"/>
      <c r="C209" s="664"/>
      <c r="D209" s="706" t="str">
        <f>IFERROR(VLOOKUP($B209,'גנים - מצבת והרשמה  (4)'!$C$16:$G$807,2,0),0)</f>
        <v>המוסד לא קיים</v>
      </c>
      <c r="E209" s="704">
        <f>SUMIF('גנים - מצבת והרשמה  (4)'!$F$15:$F$996,'גנים - דוח ביצוע  (5)'!B209,'גנים - מצבת והרשמה  (4)'!$H$15:$H$996)</f>
        <v>0</v>
      </c>
      <c r="F209" s="664"/>
      <c r="G209" s="709"/>
      <c r="H209" s="708"/>
      <c r="I209" s="708"/>
      <c r="J209" s="991">
        <f t="shared" si="20"/>
        <v>0</v>
      </c>
      <c r="K209" s="883" t="str">
        <f t="shared" si="16"/>
        <v/>
      </c>
      <c r="L209" s="711"/>
      <c r="M209" s="868">
        <f t="shared" si="21"/>
        <v>0</v>
      </c>
      <c r="N209" s="868">
        <f t="shared" si="22"/>
        <v>0</v>
      </c>
      <c r="O209" s="705" t="str">
        <f t="shared" si="17"/>
        <v/>
      </c>
      <c r="P209" s="523" t="str">
        <f t="shared" si="18"/>
        <v/>
      </c>
      <c r="Q209" s="511">
        <f t="shared" si="23"/>
        <v>0</v>
      </c>
      <c r="R209" s="511">
        <f t="shared" si="19"/>
        <v>0</v>
      </c>
    </row>
    <row r="210" spans="1:18" ht="15" x14ac:dyDescent="0.25">
      <c r="A210" s="702">
        <v>193</v>
      </c>
      <c r="B210" s="664"/>
      <c r="C210" s="664"/>
      <c r="D210" s="706" t="str">
        <f>IFERROR(VLOOKUP($B210,'גנים - מצבת והרשמה  (4)'!$C$16:$G$807,2,0),0)</f>
        <v>המוסד לא קיים</v>
      </c>
      <c r="E210" s="704">
        <f>SUMIF('גנים - מצבת והרשמה  (4)'!$F$15:$F$996,'גנים - דוח ביצוע  (5)'!B210,'גנים - מצבת והרשמה  (4)'!$H$15:$H$996)</f>
        <v>0</v>
      </c>
      <c r="F210" s="664"/>
      <c r="G210" s="709"/>
      <c r="H210" s="708"/>
      <c r="I210" s="708"/>
      <c r="J210" s="991">
        <f t="shared" si="20"/>
        <v>0</v>
      </c>
      <c r="K210" s="883" t="str">
        <f t="shared" ref="K210:K273" si="24">IF(B210&gt;0,IF(J210&lt;$R$3,"תקופת הפעילות נמוכה מהתקופה הנדרשת, ועל כן המוסד אינו זכאי לתקצוב","תקין"),"")</f>
        <v/>
      </c>
      <c r="L210" s="711"/>
      <c r="M210" s="868">
        <f t="shared" si="21"/>
        <v>0</v>
      </c>
      <c r="N210" s="868">
        <f t="shared" si="22"/>
        <v>0</v>
      </c>
      <c r="O210" s="705" t="str">
        <f t="shared" ref="O210:O273" si="25">IF(IF(B210=0,0,IFERROR(COUNTIF($B$18:$B$1017,B210)," "))&gt;1,"סמל הגן מופיע יותר מפעם אחת",IF(ISBLANK(B210),"","תקין"))</f>
        <v/>
      </c>
      <c r="P210" s="523" t="str">
        <f t="shared" ref="P210:P273" si="26">IF(ISNUMBER(B210),IF(J210&lt;1,"יש למלא מס' ימי פעילות",IF(AND(J210&lt;7,L210=""),"יש למלא סיבה לחוסר ימי פעילות","תקין")),"")</f>
        <v/>
      </c>
      <c r="Q210" s="511">
        <f t="shared" si="23"/>
        <v>0</v>
      </c>
      <c r="R210" s="511">
        <f t="shared" ref="R210:R273" si="27">IF(B210&gt;0,IF(F210=0,1,0),0)</f>
        <v>0</v>
      </c>
    </row>
    <row r="211" spans="1:18" ht="15" x14ac:dyDescent="0.25">
      <c r="A211" s="702">
        <v>194</v>
      </c>
      <c r="B211" s="664"/>
      <c r="C211" s="664"/>
      <c r="D211" s="706" t="str">
        <f>IFERROR(VLOOKUP($B211,'גנים - מצבת והרשמה  (4)'!$C$16:$G$807,2,0),0)</f>
        <v>המוסד לא קיים</v>
      </c>
      <c r="E211" s="704">
        <f>SUMIF('גנים - מצבת והרשמה  (4)'!$F$15:$F$996,'גנים - דוח ביצוע  (5)'!B211,'גנים - מצבת והרשמה  (4)'!$H$15:$H$996)</f>
        <v>0</v>
      </c>
      <c r="F211" s="664"/>
      <c r="G211" s="709"/>
      <c r="H211" s="708"/>
      <c r="I211" s="708"/>
      <c r="J211" s="991">
        <f t="shared" ref="J211:J274" si="28">MIN(NETWORKDAYS.INTL(H211,I211,7),7)</f>
        <v>0</v>
      </c>
      <c r="K211" s="883" t="str">
        <f t="shared" si="24"/>
        <v/>
      </c>
      <c r="L211" s="711"/>
      <c r="M211" s="868">
        <f t="shared" ref="M211:M274" si="29">IF(OR($R$2=0,K211="תקין"),ROUND(IF(J211=6,(7-J211)*MIN(E211,F211),0),0),0)</f>
        <v>0</v>
      </c>
      <c r="N211" s="868">
        <f t="shared" ref="N211:N274" si="30">IF(OR($R$2=0,K211="תקין"),MAX(IF(B211="",0,MIN(F211,E211))-M211/7,0),0)</f>
        <v>0</v>
      </c>
      <c r="O211" s="705" t="str">
        <f t="shared" si="25"/>
        <v/>
      </c>
      <c r="P211" s="523" t="str">
        <f t="shared" si="26"/>
        <v/>
      </c>
      <c r="Q211" s="511">
        <f t="shared" ref="Q211:Q274" si="31">IF(LEFT(P211,10)="יש למלא מס",1,0)</f>
        <v>0</v>
      </c>
      <c r="R211" s="511">
        <f t="shared" si="27"/>
        <v>0</v>
      </c>
    </row>
    <row r="212" spans="1:18" ht="15" x14ac:dyDescent="0.25">
      <c r="A212" s="702">
        <v>195</v>
      </c>
      <c r="B212" s="664"/>
      <c r="C212" s="664"/>
      <c r="D212" s="706" t="str">
        <f>IFERROR(VLOOKUP($B212,'גנים - מצבת והרשמה  (4)'!$C$16:$G$807,2,0),0)</f>
        <v>המוסד לא קיים</v>
      </c>
      <c r="E212" s="704">
        <f>SUMIF('גנים - מצבת והרשמה  (4)'!$F$15:$F$996,'גנים - דוח ביצוע  (5)'!B212,'גנים - מצבת והרשמה  (4)'!$H$15:$H$996)</f>
        <v>0</v>
      </c>
      <c r="F212" s="664"/>
      <c r="G212" s="709"/>
      <c r="H212" s="708"/>
      <c r="I212" s="708"/>
      <c r="J212" s="991">
        <f t="shared" si="28"/>
        <v>0</v>
      </c>
      <c r="K212" s="883" t="str">
        <f t="shared" si="24"/>
        <v/>
      </c>
      <c r="L212" s="711"/>
      <c r="M212" s="868">
        <f t="shared" si="29"/>
        <v>0</v>
      </c>
      <c r="N212" s="868">
        <f t="shared" si="30"/>
        <v>0</v>
      </c>
      <c r="O212" s="705" t="str">
        <f t="shared" si="25"/>
        <v/>
      </c>
      <c r="P212" s="523" t="str">
        <f t="shared" si="26"/>
        <v/>
      </c>
      <c r="Q212" s="511">
        <f t="shared" si="31"/>
        <v>0</v>
      </c>
      <c r="R212" s="511">
        <f t="shared" si="27"/>
        <v>0</v>
      </c>
    </row>
    <row r="213" spans="1:18" ht="15" x14ac:dyDescent="0.25">
      <c r="A213" s="702">
        <v>196</v>
      </c>
      <c r="B213" s="664"/>
      <c r="C213" s="664"/>
      <c r="D213" s="706" t="str">
        <f>IFERROR(VLOOKUP($B213,'גנים - מצבת והרשמה  (4)'!$C$16:$G$807,2,0),0)</f>
        <v>המוסד לא קיים</v>
      </c>
      <c r="E213" s="704">
        <f>SUMIF('גנים - מצבת והרשמה  (4)'!$F$15:$F$996,'גנים - דוח ביצוע  (5)'!B213,'גנים - מצבת והרשמה  (4)'!$H$15:$H$996)</f>
        <v>0</v>
      </c>
      <c r="F213" s="664"/>
      <c r="G213" s="709"/>
      <c r="H213" s="708"/>
      <c r="I213" s="708"/>
      <c r="J213" s="991">
        <f t="shared" si="28"/>
        <v>0</v>
      </c>
      <c r="K213" s="883" t="str">
        <f t="shared" si="24"/>
        <v/>
      </c>
      <c r="L213" s="711"/>
      <c r="M213" s="868">
        <f t="shared" si="29"/>
        <v>0</v>
      </c>
      <c r="N213" s="868">
        <f t="shared" si="30"/>
        <v>0</v>
      </c>
      <c r="O213" s="705" t="str">
        <f t="shared" si="25"/>
        <v/>
      </c>
      <c r="P213" s="523" t="str">
        <f t="shared" si="26"/>
        <v/>
      </c>
      <c r="Q213" s="511">
        <f t="shared" si="31"/>
        <v>0</v>
      </c>
      <c r="R213" s="511">
        <f t="shared" si="27"/>
        <v>0</v>
      </c>
    </row>
    <row r="214" spans="1:18" ht="15" x14ac:dyDescent="0.25">
      <c r="A214" s="702">
        <v>197</v>
      </c>
      <c r="B214" s="664"/>
      <c r="C214" s="664"/>
      <c r="D214" s="706" t="str">
        <f>IFERROR(VLOOKUP($B214,'גנים - מצבת והרשמה  (4)'!$C$16:$G$807,2,0),0)</f>
        <v>המוסד לא קיים</v>
      </c>
      <c r="E214" s="704">
        <f>SUMIF('גנים - מצבת והרשמה  (4)'!$F$15:$F$996,'גנים - דוח ביצוע  (5)'!B214,'גנים - מצבת והרשמה  (4)'!$H$15:$H$996)</f>
        <v>0</v>
      </c>
      <c r="F214" s="664"/>
      <c r="G214" s="709"/>
      <c r="H214" s="708"/>
      <c r="I214" s="708"/>
      <c r="J214" s="991">
        <f t="shared" si="28"/>
        <v>0</v>
      </c>
      <c r="K214" s="883" t="str">
        <f t="shared" si="24"/>
        <v/>
      </c>
      <c r="L214" s="711"/>
      <c r="M214" s="868">
        <f t="shared" si="29"/>
        <v>0</v>
      </c>
      <c r="N214" s="868">
        <f t="shared" si="30"/>
        <v>0</v>
      </c>
      <c r="O214" s="705" t="str">
        <f t="shared" si="25"/>
        <v/>
      </c>
      <c r="P214" s="523" t="str">
        <f t="shared" si="26"/>
        <v/>
      </c>
      <c r="Q214" s="511">
        <f t="shared" si="31"/>
        <v>0</v>
      </c>
      <c r="R214" s="511">
        <f t="shared" si="27"/>
        <v>0</v>
      </c>
    </row>
    <row r="215" spans="1:18" ht="15" x14ac:dyDescent="0.25">
      <c r="A215" s="702">
        <v>198</v>
      </c>
      <c r="B215" s="664"/>
      <c r="C215" s="664"/>
      <c r="D215" s="706" t="str">
        <f>IFERROR(VLOOKUP($B215,'גנים - מצבת והרשמה  (4)'!$C$16:$G$807,2,0),0)</f>
        <v>המוסד לא קיים</v>
      </c>
      <c r="E215" s="704">
        <f>SUMIF('גנים - מצבת והרשמה  (4)'!$F$15:$F$996,'גנים - דוח ביצוע  (5)'!B215,'גנים - מצבת והרשמה  (4)'!$H$15:$H$996)</f>
        <v>0</v>
      </c>
      <c r="F215" s="664"/>
      <c r="G215" s="709"/>
      <c r="H215" s="708"/>
      <c r="I215" s="708"/>
      <c r="J215" s="991">
        <f t="shared" si="28"/>
        <v>0</v>
      </c>
      <c r="K215" s="883" t="str">
        <f t="shared" si="24"/>
        <v/>
      </c>
      <c r="L215" s="711"/>
      <c r="M215" s="868">
        <f t="shared" si="29"/>
        <v>0</v>
      </c>
      <c r="N215" s="868">
        <f t="shared" si="30"/>
        <v>0</v>
      </c>
      <c r="O215" s="705" t="str">
        <f t="shared" si="25"/>
        <v/>
      </c>
      <c r="P215" s="523" t="str">
        <f t="shared" si="26"/>
        <v/>
      </c>
      <c r="Q215" s="511">
        <f t="shared" si="31"/>
        <v>0</v>
      </c>
      <c r="R215" s="511">
        <f t="shared" si="27"/>
        <v>0</v>
      </c>
    </row>
    <row r="216" spans="1:18" ht="15" x14ac:dyDescent="0.25">
      <c r="A216" s="702">
        <v>199</v>
      </c>
      <c r="B216" s="664"/>
      <c r="C216" s="664"/>
      <c r="D216" s="706" t="str">
        <f>IFERROR(VLOOKUP($B216,'גנים - מצבת והרשמה  (4)'!$C$16:$G$807,2,0),0)</f>
        <v>המוסד לא קיים</v>
      </c>
      <c r="E216" s="704">
        <f>SUMIF('גנים - מצבת והרשמה  (4)'!$F$15:$F$996,'גנים - דוח ביצוע  (5)'!B216,'גנים - מצבת והרשמה  (4)'!$H$15:$H$996)</f>
        <v>0</v>
      </c>
      <c r="F216" s="664"/>
      <c r="G216" s="709"/>
      <c r="H216" s="708"/>
      <c r="I216" s="708"/>
      <c r="J216" s="991">
        <f t="shared" si="28"/>
        <v>0</v>
      </c>
      <c r="K216" s="883" t="str">
        <f t="shared" si="24"/>
        <v/>
      </c>
      <c r="L216" s="711"/>
      <c r="M216" s="868">
        <f t="shared" si="29"/>
        <v>0</v>
      </c>
      <c r="N216" s="868">
        <f t="shared" si="30"/>
        <v>0</v>
      </c>
      <c r="O216" s="705" t="str">
        <f t="shared" si="25"/>
        <v/>
      </c>
      <c r="P216" s="523" t="str">
        <f t="shared" si="26"/>
        <v/>
      </c>
      <c r="Q216" s="511">
        <f t="shared" si="31"/>
        <v>0</v>
      </c>
      <c r="R216" s="511">
        <f t="shared" si="27"/>
        <v>0</v>
      </c>
    </row>
    <row r="217" spans="1:18" ht="15" x14ac:dyDescent="0.25">
      <c r="A217" s="702">
        <v>200</v>
      </c>
      <c r="B217" s="664"/>
      <c r="C217" s="664"/>
      <c r="D217" s="706" t="str">
        <f>IFERROR(VLOOKUP($B217,'גנים - מצבת והרשמה  (4)'!$C$16:$G$807,2,0),0)</f>
        <v>המוסד לא קיים</v>
      </c>
      <c r="E217" s="704">
        <f>SUMIF('גנים - מצבת והרשמה  (4)'!$F$15:$F$996,'גנים - דוח ביצוע  (5)'!B217,'גנים - מצבת והרשמה  (4)'!$H$15:$H$996)</f>
        <v>0</v>
      </c>
      <c r="F217" s="664"/>
      <c r="G217" s="709"/>
      <c r="H217" s="708"/>
      <c r="I217" s="708"/>
      <c r="J217" s="991">
        <f t="shared" si="28"/>
        <v>0</v>
      </c>
      <c r="K217" s="883" t="str">
        <f t="shared" si="24"/>
        <v/>
      </c>
      <c r="L217" s="711"/>
      <c r="M217" s="868">
        <f t="shared" si="29"/>
        <v>0</v>
      </c>
      <c r="N217" s="868">
        <f t="shared" si="30"/>
        <v>0</v>
      </c>
      <c r="O217" s="705" t="str">
        <f t="shared" si="25"/>
        <v/>
      </c>
      <c r="P217" s="523" t="str">
        <f t="shared" si="26"/>
        <v/>
      </c>
      <c r="Q217" s="511">
        <f t="shared" si="31"/>
        <v>0</v>
      </c>
      <c r="R217" s="511">
        <f t="shared" si="27"/>
        <v>0</v>
      </c>
    </row>
    <row r="218" spans="1:18" ht="15" x14ac:dyDescent="0.25">
      <c r="A218" s="702">
        <v>201</v>
      </c>
      <c r="B218" s="664"/>
      <c r="C218" s="664"/>
      <c r="D218" s="706" t="str">
        <f>IFERROR(VLOOKUP($B218,'גנים - מצבת והרשמה  (4)'!$C$16:$G$807,2,0),0)</f>
        <v>המוסד לא קיים</v>
      </c>
      <c r="E218" s="704">
        <f>SUMIF('גנים - מצבת והרשמה  (4)'!$F$15:$F$996,'גנים - דוח ביצוע  (5)'!B218,'גנים - מצבת והרשמה  (4)'!$H$15:$H$996)</f>
        <v>0</v>
      </c>
      <c r="F218" s="664"/>
      <c r="G218" s="709"/>
      <c r="H218" s="708"/>
      <c r="I218" s="708"/>
      <c r="J218" s="991">
        <f t="shared" si="28"/>
        <v>0</v>
      </c>
      <c r="K218" s="883" t="str">
        <f t="shared" si="24"/>
        <v/>
      </c>
      <c r="L218" s="711"/>
      <c r="M218" s="868">
        <f t="shared" si="29"/>
        <v>0</v>
      </c>
      <c r="N218" s="868">
        <f t="shared" si="30"/>
        <v>0</v>
      </c>
      <c r="O218" s="705" t="str">
        <f t="shared" si="25"/>
        <v/>
      </c>
      <c r="P218" s="523" t="str">
        <f t="shared" si="26"/>
        <v/>
      </c>
      <c r="Q218" s="511">
        <f t="shared" si="31"/>
        <v>0</v>
      </c>
      <c r="R218" s="511">
        <f t="shared" si="27"/>
        <v>0</v>
      </c>
    </row>
    <row r="219" spans="1:18" ht="15" x14ac:dyDescent="0.25">
      <c r="A219" s="702">
        <v>202</v>
      </c>
      <c r="B219" s="664"/>
      <c r="C219" s="664"/>
      <c r="D219" s="706" t="str">
        <f>IFERROR(VLOOKUP($B219,'גנים - מצבת והרשמה  (4)'!$C$16:$G$807,2,0),0)</f>
        <v>המוסד לא קיים</v>
      </c>
      <c r="E219" s="704">
        <f>SUMIF('גנים - מצבת והרשמה  (4)'!$F$15:$F$996,'גנים - דוח ביצוע  (5)'!B219,'גנים - מצבת והרשמה  (4)'!$H$15:$H$996)</f>
        <v>0</v>
      </c>
      <c r="F219" s="664"/>
      <c r="G219" s="709"/>
      <c r="H219" s="708"/>
      <c r="I219" s="708"/>
      <c r="J219" s="991">
        <f t="shared" si="28"/>
        <v>0</v>
      </c>
      <c r="K219" s="883" t="str">
        <f t="shared" si="24"/>
        <v/>
      </c>
      <c r="L219" s="711"/>
      <c r="M219" s="868">
        <f t="shared" si="29"/>
        <v>0</v>
      </c>
      <c r="N219" s="868">
        <f t="shared" si="30"/>
        <v>0</v>
      </c>
      <c r="O219" s="705" t="str">
        <f t="shared" si="25"/>
        <v/>
      </c>
      <c r="P219" s="523" t="str">
        <f t="shared" si="26"/>
        <v/>
      </c>
      <c r="Q219" s="511">
        <f t="shared" si="31"/>
        <v>0</v>
      </c>
      <c r="R219" s="511">
        <f t="shared" si="27"/>
        <v>0</v>
      </c>
    </row>
    <row r="220" spans="1:18" ht="15" x14ac:dyDescent="0.25">
      <c r="A220" s="702">
        <v>203</v>
      </c>
      <c r="B220" s="664"/>
      <c r="C220" s="664"/>
      <c r="D220" s="706" t="str">
        <f>IFERROR(VLOOKUP($B220,'גנים - מצבת והרשמה  (4)'!$C$16:$G$807,2,0),0)</f>
        <v>המוסד לא קיים</v>
      </c>
      <c r="E220" s="704">
        <f>SUMIF('גנים - מצבת והרשמה  (4)'!$F$15:$F$996,'גנים - דוח ביצוע  (5)'!B220,'גנים - מצבת והרשמה  (4)'!$H$15:$H$996)</f>
        <v>0</v>
      </c>
      <c r="F220" s="664"/>
      <c r="G220" s="709"/>
      <c r="H220" s="708"/>
      <c r="I220" s="708"/>
      <c r="J220" s="991">
        <f t="shared" si="28"/>
        <v>0</v>
      </c>
      <c r="K220" s="883" t="str">
        <f t="shared" si="24"/>
        <v/>
      </c>
      <c r="L220" s="711"/>
      <c r="M220" s="868">
        <f t="shared" si="29"/>
        <v>0</v>
      </c>
      <c r="N220" s="868">
        <f t="shared" si="30"/>
        <v>0</v>
      </c>
      <c r="O220" s="705" t="str">
        <f t="shared" si="25"/>
        <v/>
      </c>
      <c r="P220" s="523" t="str">
        <f t="shared" si="26"/>
        <v/>
      </c>
      <c r="Q220" s="511">
        <f t="shared" si="31"/>
        <v>0</v>
      </c>
      <c r="R220" s="511">
        <f t="shared" si="27"/>
        <v>0</v>
      </c>
    </row>
    <row r="221" spans="1:18" ht="15" x14ac:dyDescent="0.25">
      <c r="A221" s="702">
        <v>204</v>
      </c>
      <c r="B221" s="664"/>
      <c r="C221" s="664"/>
      <c r="D221" s="706" t="str">
        <f>IFERROR(VLOOKUP($B221,'גנים - מצבת והרשמה  (4)'!$C$16:$G$807,2,0),0)</f>
        <v>המוסד לא קיים</v>
      </c>
      <c r="E221" s="704">
        <f>SUMIF('גנים - מצבת והרשמה  (4)'!$F$15:$F$996,'גנים - דוח ביצוע  (5)'!B221,'גנים - מצבת והרשמה  (4)'!$H$15:$H$996)</f>
        <v>0</v>
      </c>
      <c r="F221" s="664"/>
      <c r="G221" s="709"/>
      <c r="H221" s="708"/>
      <c r="I221" s="708"/>
      <c r="J221" s="991">
        <f t="shared" si="28"/>
        <v>0</v>
      </c>
      <c r="K221" s="883" t="str">
        <f t="shared" si="24"/>
        <v/>
      </c>
      <c r="L221" s="711"/>
      <c r="M221" s="868">
        <f t="shared" si="29"/>
        <v>0</v>
      </c>
      <c r="N221" s="868">
        <f t="shared" si="30"/>
        <v>0</v>
      </c>
      <c r="O221" s="705" t="str">
        <f t="shared" si="25"/>
        <v/>
      </c>
      <c r="P221" s="523" t="str">
        <f t="shared" si="26"/>
        <v/>
      </c>
      <c r="Q221" s="511">
        <f t="shared" si="31"/>
        <v>0</v>
      </c>
      <c r="R221" s="511">
        <f t="shared" si="27"/>
        <v>0</v>
      </c>
    </row>
    <row r="222" spans="1:18" ht="15" x14ac:dyDescent="0.25">
      <c r="A222" s="702">
        <v>205</v>
      </c>
      <c r="B222" s="664"/>
      <c r="C222" s="664"/>
      <c r="D222" s="706" t="str">
        <f>IFERROR(VLOOKUP($B222,'גנים - מצבת והרשמה  (4)'!$C$16:$G$807,2,0),0)</f>
        <v>המוסד לא קיים</v>
      </c>
      <c r="E222" s="704">
        <f>SUMIF('גנים - מצבת והרשמה  (4)'!$F$15:$F$996,'גנים - דוח ביצוע  (5)'!B222,'גנים - מצבת והרשמה  (4)'!$H$15:$H$996)</f>
        <v>0</v>
      </c>
      <c r="F222" s="664"/>
      <c r="G222" s="709"/>
      <c r="H222" s="708"/>
      <c r="I222" s="708"/>
      <c r="J222" s="991">
        <f t="shared" si="28"/>
        <v>0</v>
      </c>
      <c r="K222" s="883" t="str">
        <f t="shared" si="24"/>
        <v/>
      </c>
      <c r="L222" s="711"/>
      <c r="M222" s="868">
        <f t="shared" si="29"/>
        <v>0</v>
      </c>
      <c r="N222" s="868">
        <f t="shared" si="30"/>
        <v>0</v>
      </c>
      <c r="O222" s="705" t="str">
        <f t="shared" si="25"/>
        <v/>
      </c>
      <c r="P222" s="523" t="str">
        <f t="shared" si="26"/>
        <v/>
      </c>
      <c r="Q222" s="511">
        <f t="shared" si="31"/>
        <v>0</v>
      </c>
      <c r="R222" s="511">
        <f t="shared" si="27"/>
        <v>0</v>
      </c>
    </row>
    <row r="223" spans="1:18" ht="15" x14ac:dyDescent="0.25">
      <c r="A223" s="702">
        <v>206</v>
      </c>
      <c r="B223" s="664"/>
      <c r="C223" s="664"/>
      <c r="D223" s="706" t="str">
        <f>IFERROR(VLOOKUP($B223,'גנים - מצבת והרשמה  (4)'!$C$16:$G$807,2,0),0)</f>
        <v>המוסד לא קיים</v>
      </c>
      <c r="E223" s="704">
        <f>SUMIF('גנים - מצבת והרשמה  (4)'!$F$15:$F$996,'גנים - דוח ביצוע  (5)'!B223,'גנים - מצבת והרשמה  (4)'!$H$15:$H$996)</f>
        <v>0</v>
      </c>
      <c r="F223" s="664"/>
      <c r="G223" s="709"/>
      <c r="H223" s="708"/>
      <c r="I223" s="708"/>
      <c r="J223" s="991">
        <f t="shared" si="28"/>
        <v>0</v>
      </c>
      <c r="K223" s="883" t="str">
        <f t="shared" si="24"/>
        <v/>
      </c>
      <c r="L223" s="711"/>
      <c r="M223" s="868">
        <f t="shared" si="29"/>
        <v>0</v>
      </c>
      <c r="N223" s="868">
        <f t="shared" si="30"/>
        <v>0</v>
      </c>
      <c r="O223" s="705" t="str">
        <f t="shared" si="25"/>
        <v/>
      </c>
      <c r="P223" s="523" t="str">
        <f t="shared" si="26"/>
        <v/>
      </c>
      <c r="Q223" s="511">
        <f t="shared" si="31"/>
        <v>0</v>
      </c>
      <c r="R223" s="511">
        <f t="shared" si="27"/>
        <v>0</v>
      </c>
    </row>
    <row r="224" spans="1:18" ht="15" x14ac:dyDescent="0.25">
      <c r="A224" s="702">
        <v>207</v>
      </c>
      <c r="B224" s="664"/>
      <c r="C224" s="664"/>
      <c r="D224" s="706" t="str">
        <f>IFERROR(VLOOKUP($B224,'גנים - מצבת והרשמה  (4)'!$C$16:$G$807,2,0),0)</f>
        <v>המוסד לא קיים</v>
      </c>
      <c r="E224" s="704">
        <f>SUMIF('גנים - מצבת והרשמה  (4)'!$F$15:$F$996,'גנים - דוח ביצוע  (5)'!B224,'גנים - מצבת והרשמה  (4)'!$H$15:$H$996)</f>
        <v>0</v>
      </c>
      <c r="F224" s="664"/>
      <c r="G224" s="709"/>
      <c r="H224" s="708"/>
      <c r="I224" s="708"/>
      <c r="J224" s="991">
        <f t="shared" si="28"/>
        <v>0</v>
      </c>
      <c r="K224" s="883" t="str">
        <f t="shared" si="24"/>
        <v/>
      </c>
      <c r="L224" s="711"/>
      <c r="M224" s="868">
        <f t="shared" si="29"/>
        <v>0</v>
      </c>
      <c r="N224" s="868">
        <f t="shared" si="30"/>
        <v>0</v>
      </c>
      <c r="O224" s="705" t="str">
        <f t="shared" si="25"/>
        <v/>
      </c>
      <c r="P224" s="523" t="str">
        <f t="shared" si="26"/>
        <v/>
      </c>
      <c r="Q224" s="511">
        <f t="shared" si="31"/>
        <v>0</v>
      </c>
      <c r="R224" s="511">
        <f t="shared" si="27"/>
        <v>0</v>
      </c>
    </row>
    <row r="225" spans="1:18" ht="15" x14ac:dyDescent="0.25">
      <c r="A225" s="702">
        <v>208</v>
      </c>
      <c r="B225" s="664"/>
      <c r="C225" s="664"/>
      <c r="D225" s="706" t="str">
        <f>IFERROR(VLOOKUP($B225,'גנים - מצבת והרשמה  (4)'!$C$16:$G$807,2,0),0)</f>
        <v>המוסד לא קיים</v>
      </c>
      <c r="E225" s="704">
        <f>SUMIF('גנים - מצבת והרשמה  (4)'!$F$15:$F$996,'גנים - דוח ביצוע  (5)'!B225,'גנים - מצבת והרשמה  (4)'!$H$15:$H$996)</f>
        <v>0</v>
      </c>
      <c r="F225" s="664"/>
      <c r="G225" s="709"/>
      <c r="H225" s="708"/>
      <c r="I225" s="708"/>
      <c r="J225" s="991">
        <f t="shared" si="28"/>
        <v>0</v>
      </c>
      <c r="K225" s="883" t="str">
        <f t="shared" si="24"/>
        <v/>
      </c>
      <c r="L225" s="711"/>
      <c r="M225" s="868">
        <f t="shared" si="29"/>
        <v>0</v>
      </c>
      <c r="N225" s="868">
        <f t="shared" si="30"/>
        <v>0</v>
      </c>
      <c r="O225" s="705" t="str">
        <f t="shared" si="25"/>
        <v/>
      </c>
      <c r="P225" s="523" t="str">
        <f t="shared" si="26"/>
        <v/>
      </c>
      <c r="Q225" s="511">
        <f t="shared" si="31"/>
        <v>0</v>
      </c>
      <c r="R225" s="511">
        <f t="shared" si="27"/>
        <v>0</v>
      </c>
    </row>
    <row r="226" spans="1:18" ht="15" x14ac:dyDescent="0.25">
      <c r="A226" s="702">
        <v>209</v>
      </c>
      <c r="B226" s="664"/>
      <c r="C226" s="664"/>
      <c r="D226" s="706" t="str">
        <f>IFERROR(VLOOKUP($B226,'גנים - מצבת והרשמה  (4)'!$C$16:$G$807,2,0),0)</f>
        <v>המוסד לא קיים</v>
      </c>
      <c r="E226" s="704">
        <f>SUMIF('גנים - מצבת והרשמה  (4)'!$F$15:$F$996,'גנים - דוח ביצוע  (5)'!B226,'גנים - מצבת והרשמה  (4)'!$H$15:$H$996)</f>
        <v>0</v>
      </c>
      <c r="F226" s="664"/>
      <c r="G226" s="709"/>
      <c r="H226" s="708"/>
      <c r="I226" s="708"/>
      <c r="J226" s="991">
        <f t="shared" si="28"/>
        <v>0</v>
      </c>
      <c r="K226" s="883" t="str">
        <f t="shared" si="24"/>
        <v/>
      </c>
      <c r="L226" s="711"/>
      <c r="M226" s="868">
        <f t="shared" si="29"/>
        <v>0</v>
      </c>
      <c r="N226" s="868">
        <f t="shared" si="30"/>
        <v>0</v>
      </c>
      <c r="O226" s="705" t="str">
        <f t="shared" si="25"/>
        <v/>
      </c>
      <c r="P226" s="523" t="str">
        <f t="shared" si="26"/>
        <v/>
      </c>
      <c r="Q226" s="511">
        <f t="shared" si="31"/>
        <v>0</v>
      </c>
      <c r="R226" s="511">
        <f t="shared" si="27"/>
        <v>0</v>
      </c>
    </row>
    <row r="227" spans="1:18" ht="15" x14ac:dyDescent="0.25">
      <c r="A227" s="702">
        <v>210</v>
      </c>
      <c r="B227" s="664"/>
      <c r="C227" s="664"/>
      <c r="D227" s="706" t="str">
        <f>IFERROR(VLOOKUP($B227,'גנים - מצבת והרשמה  (4)'!$C$16:$G$807,2,0),0)</f>
        <v>המוסד לא קיים</v>
      </c>
      <c r="E227" s="704">
        <f>SUMIF('גנים - מצבת והרשמה  (4)'!$F$15:$F$996,'גנים - דוח ביצוע  (5)'!B227,'גנים - מצבת והרשמה  (4)'!$H$15:$H$996)</f>
        <v>0</v>
      </c>
      <c r="F227" s="664"/>
      <c r="G227" s="709"/>
      <c r="H227" s="708"/>
      <c r="I227" s="708"/>
      <c r="J227" s="991">
        <f t="shared" si="28"/>
        <v>0</v>
      </c>
      <c r="K227" s="883" t="str">
        <f t="shared" si="24"/>
        <v/>
      </c>
      <c r="L227" s="711"/>
      <c r="M227" s="868">
        <f t="shared" si="29"/>
        <v>0</v>
      </c>
      <c r="N227" s="868">
        <f t="shared" si="30"/>
        <v>0</v>
      </c>
      <c r="O227" s="705" t="str">
        <f t="shared" si="25"/>
        <v/>
      </c>
      <c r="P227" s="523" t="str">
        <f t="shared" si="26"/>
        <v/>
      </c>
      <c r="Q227" s="511">
        <f t="shared" si="31"/>
        <v>0</v>
      </c>
      <c r="R227" s="511">
        <f t="shared" si="27"/>
        <v>0</v>
      </c>
    </row>
    <row r="228" spans="1:18" ht="15" x14ac:dyDescent="0.25">
      <c r="A228" s="702">
        <v>211</v>
      </c>
      <c r="B228" s="664"/>
      <c r="C228" s="664"/>
      <c r="D228" s="706" t="str">
        <f>IFERROR(VLOOKUP($B228,'גנים - מצבת והרשמה  (4)'!$C$16:$G$807,2,0),0)</f>
        <v>המוסד לא קיים</v>
      </c>
      <c r="E228" s="704">
        <f>SUMIF('גנים - מצבת והרשמה  (4)'!$F$15:$F$996,'גנים - דוח ביצוע  (5)'!B228,'גנים - מצבת והרשמה  (4)'!$H$15:$H$996)</f>
        <v>0</v>
      </c>
      <c r="F228" s="664"/>
      <c r="G228" s="709"/>
      <c r="H228" s="708"/>
      <c r="I228" s="708"/>
      <c r="J228" s="991">
        <f t="shared" si="28"/>
        <v>0</v>
      </c>
      <c r="K228" s="883" t="str">
        <f t="shared" si="24"/>
        <v/>
      </c>
      <c r="L228" s="711"/>
      <c r="M228" s="868">
        <f t="shared" si="29"/>
        <v>0</v>
      </c>
      <c r="N228" s="868">
        <f t="shared" si="30"/>
        <v>0</v>
      </c>
      <c r="O228" s="705" t="str">
        <f t="shared" si="25"/>
        <v/>
      </c>
      <c r="P228" s="523" t="str">
        <f t="shared" si="26"/>
        <v/>
      </c>
      <c r="Q228" s="511">
        <f t="shared" si="31"/>
        <v>0</v>
      </c>
      <c r="R228" s="511">
        <f t="shared" si="27"/>
        <v>0</v>
      </c>
    </row>
    <row r="229" spans="1:18" ht="15" x14ac:dyDescent="0.25">
      <c r="A229" s="702">
        <v>212</v>
      </c>
      <c r="B229" s="664"/>
      <c r="C229" s="664"/>
      <c r="D229" s="706" t="str">
        <f>IFERROR(VLOOKUP($B229,'גנים - מצבת והרשמה  (4)'!$C$16:$G$807,2,0),0)</f>
        <v>המוסד לא קיים</v>
      </c>
      <c r="E229" s="704">
        <f>SUMIF('גנים - מצבת והרשמה  (4)'!$F$15:$F$996,'גנים - דוח ביצוע  (5)'!B229,'גנים - מצבת והרשמה  (4)'!$H$15:$H$996)</f>
        <v>0</v>
      </c>
      <c r="F229" s="664"/>
      <c r="G229" s="709"/>
      <c r="H229" s="708"/>
      <c r="I229" s="708"/>
      <c r="J229" s="991">
        <f t="shared" si="28"/>
        <v>0</v>
      </c>
      <c r="K229" s="883" t="str">
        <f t="shared" si="24"/>
        <v/>
      </c>
      <c r="L229" s="711"/>
      <c r="M229" s="868">
        <f t="shared" si="29"/>
        <v>0</v>
      </c>
      <c r="N229" s="868">
        <f t="shared" si="30"/>
        <v>0</v>
      </c>
      <c r="O229" s="705" t="str">
        <f t="shared" si="25"/>
        <v/>
      </c>
      <c r="P229" s="523" t="str">
        <f t="shared" si="26"/>
        <v/>
      </c>
      <c r="Q229" s="511">
        <f t="shared" si="31"/>
        <v>0</v>
      </c>
      <c r="R229" s="511">
        <f t="shared" si="27"/>
        <v>0</v>
      </c>
    </row>
    <row r="230" spans="1:18" ht="15" x14ac:dyDescent="0.25">
      <c r="A230" s="702">
        <v>213</v>
      </c>
      <c r="B230" s="664"/>
      <c r="C230" s="664"/>
      <c r="D230" s="706" t="str">
        <f>IFERROR(VLOOKUP($B230,'גנים - מצבת והרשמה  (4)'!$C$16:$G$807,2,0),0)</f>
        <v>המוסד לא קיים</v>
      </c>
      <c r="E230" s="704">
        <f>SUMIF('גנים - מצבת והרשמה  (4)'!$F$15:$F$996,'גנים - דוח ביצוע  (5)'!B230,'גנים - מצבת והרשמה  (4)'!$H$15:$H$996)</f>
        <v>0</v>
      </c>
      <c r="F230" s="664"/>
      <c r="G230" s="709"/>
      <c r="H230" s="708"/>
      <c r="I230" s="708"/>
      <c r="J230" s="991">
        <f t="shared" si="28"/>
        <v>0</v>
      </c>
      <c r="K230" s="883" t="str">
        <f t="shared" si="24"/>
        <v/>
      </c>
      <c r="L230" s="711"/>
      <c r="M230" s="868">
        <f t="shared" si="29"/>
        <v>0</v>
      </c>
      <c r="N230" s="868">
        <f t="shared" si="30"/>
        <v>0</v>
      </c>
      <c r="O230" s="705" t="str">
        <f t="shared" si="25"/>
        <v/>
      </c>
      <c r="P230" s="523" t="str">
        <f t="shared" si="26"/>
        <v/>
      </c>
      <c r="Q230" s="511">
        <f t="shared" si="31"/>
        <v>0</v>
      </c>
      <c r="R230" s="511">
        <f t="shared" si="27"/>
        <v>0</v>
      </c>
    </row>
    <row r="231" spans="1:18" ht="15" x14ac:dyDescent="0.25">
      <c r="A231" s="702">
        <v>214</v>
      </c>
      <c r="B231" s="664"/>
      <c r="C231" s="664"/>
      <c r="D231" s="706" t="str">
        <f>IFERROR(VLOOKUP($B231,'גנים - מצבת והרשמה  (4)'!$C$16:$G$807,2,0),0)</f>
        <v>המוסד לא קיים</v>
      </c>
      <c r="E231" s="704">
        <f>SUMIF('גנים - מצבת והרשמה  (4)'!$F$15:$F$996,'גנים - דוח ביצוע  (5)'!B231,'גנים - מצבת והרשמה  (4)'!$H$15:$H$996)</f>
        <v>0</v>
      </c>
      <c r="F231" s="664"/>
      <c r="G231" s="709"/>
      <c r="H231" s="708"/>
      <c r="I231" s="708"/>
      <c r="J231" s="991">
        <f t="shared" si="28"/>
        <v>0</v>
      </c>
      <c r="K231" s="883" t="str">
        <f t="shared" si="24"/>
        <v/>
      </c>
      <c r="L231" s="711"/>
      <c r="M231" s="868">
        <f t="shared" si="29"/>
        <v>0</v>
      </c>
      <c r="N231" s="868">
        <f t="shared" si="30"/>
        <v>0</v>
      </c>
      <c r="O231" s="705" t="str">
        <f t="shared" si="25"/>
        <v/>
      </c>
      <c r="P231" s="523" t="str">
        <f t="shared" si="26"/>
        <v/>
      </c>
      <c r="Q231" s="511">
        <f t="shared" si="31"/>
        <v>0</v>
      </c>
      <c r="R231" s="511">
        <f t="shared" si="27"/>
        <v>0</v>
      </c>
    </row>
    <row r="232" spans="1:18" ht="15" x14ac:dyDescent="0.25">
      <c r="A232" s="702">
        <v>215</v>
      </c>
      <c r="B232" s="664"/>
      <c r="C232" s="664"/>
      <c r="D232" s="706" t="str">
        <f>IFERROR(VLOOKUP($B232,'גנים - מצבת והרשמה  (4)'!$C$16:$G$807,2,0),0)</f>
        <v>המוסד לא קיים</v>
      </c>
      <c r="E232" s="704">
        <f>SUMIF('גנים - מצבת והרשמה  (4)'!$F$15:$F$996,'גנים - דוח ביצוע  (5)'!B232,'גנים - מצבת והרשמה  (4)'!$H$15:$H$996)</f>
        <v>0</v>
      </c>
      <c r="F232" s="664"/>
      <c r="G232" s="709"/>
      <c r="H232" s="708"/>
      <c r="I232" s="708"/>
      <c r="J232" s="991">
        <f t="shared" si="28"/>
        <v>0</v>
      </c>
      <c r="K232" s="883" t="str">
        <f t="shared" si="24"/>
        <v/>
      </c>
      <c r="L232" s="711"/>
      <c r="M232" s="868">
        <f t="shared" si="29"/>
        <v>0</v>
      </c>
      <c r="N232" s="868">
        <f t="shared" si="30"/>
        <v>0</v>
      </c>
      <c r="O232" s="705" t="str">
        <f t="shared" si="25"/>
        <v/>
      </c>
      <c r="P232" s="523" t="str">
        <f t="shared" si="26"/>
        <v/>
      </c>
      <c r="Q232" s="511">
        <f t="shared" si="31"/>
        <v>0</v>
      </c>
      <c r="R232" s="511">
        <f t="shared" si="27"/>
        <v>0</v>
      </c>
    </row>
    <row r="233" spans="1:18" ht="15" x14ac:dyDescent="0.25">
      <c r="A233" s="702">
        <v>216</v>
      </c>
      <c r="B233" s="664"/>
      <c r="C233" s="664"/>
      <c r="D233" s="706" t="str">
        <f>IFERROR(VLOOKUP($B233,'גנים - מצבת והרשמה  (4)'!$C$16:$G$807,2,0),0)</f>
        <v>המוסד לא קיים</v>
      </c>
      <c r="E233" s="704">
        <f>SUMIF('גנים - מצבת והרשמה  (4)'!$F$15:$F$996,'גנים - דוח ביצוע  (5)'!B233,'גנים - מצבת והרשמה  (4)'!$H$15:$H$996)</f>
        <v>0</v>
      </c>
      <c r="F233" s="664"/>
      <c r="G233" s="709"/>
      <c r="H233" s="708"/>
      <c r="I233" s="708"/>
      <c r="J233" s="991">
        <f t="shared" si="28"/>
        <v>0</v>
      </c>
      <c r="K233" s="883" t="str">
        <f t="shared" si="24"/>
        <v/>
      </c>
      <c r="L233" s="711"/>
      <c r="M233" s="868">
        <f t="shared" si="29"/>
        <v>0</v>
      </c>
      <c r="N233" s="868">
        <f t="shared" si="30"/>
        <v>0</v>
      </c>
      <c r="O233" s="705" t="str">
        <f t="shared" si="25"/>
        <v/>
      </c>
      <c r="P233" s="523" t="str">
        <f t="shared" si="26"/>
        <v/>
      </c>
      <c r="Q233" s="511">
        <f t="shared" si="31"/>
        <v>0</v>
      </c>
      <c r="R233" s="511">
        <f t="shared" si="27"/>
        <v>0</v>
      </c>
    </row>
    <row r="234" spans="1:18" ht="15" x14ac:dyDescent="0.25">
      <c r="A234" s="702">
        <v>217</v>
      </c>
      <c r="B234" s="664"/>
      <c r="C234" s="664"/>
      <c r="D234" s="706" t="str">
        <f>IFERROR(VLOOKUP($B234,'גנים - מצבת והרשמה  (4)'!$C$16:$G$807,2,0),0)</f>
        <v>המוסד לא קיים</v>
      </c>
      <c r="E234" s="704">
        <f>SUMIF('גנים - מצבת והרשמה  (4)'!$F$15:$F$996,'גנים - דוח ביצוע  (5)'!B234,'גנים - מצבת והרשמה  (4)'!$H$15:$H$996)</f>
        <v>0</v>
      </c>
      <c r="F234" s="664"/>
      <c r="G234" s="709"/>
      <c r="H234" s="708"/>
      <c r="I234" s="708"/>
      <c r="J234" s="991">
        <f t="shared" si="28"/>
        <v>0</v>
      </c>
      <c r="K234" s="883" t="str">
        <f t="shared" si="24"/>
        <v/>
      </c>
      <c r="L234" s="711"/>
      <c r="M234" s="868">
        <f t="shared" si="29"/>
        <v>0</v>
      </c>
      <c r="N234" s="868">
        <f t="shared" si="30"/>
        <v>0</v>
      </c>
      <c r="O234" s="705" t="str">
        <f t="shared" si="25"/>
        <v/>
      </c>
      <c r="P234" s="523" t="str">
        <f t="shared" si="26"/>
        <v/>
      </c>
      <c r="Q234" s="511">
        <f t="shared" si="31"/>
        <v>0</v>
      </c>
      <c r="R234" s="511">
        <f t="shared" si="27"/>
        <v>0</v>
      </c>
    </row>
    <row r="235" spans="1:18" ht="15" x14ac:dyDescent="0.25">
      <c r="A235" s="702">
        <v>218</v>
      </c>
      <c r="B235" s="664"/>
      <c r="C235" s="664"/>
      <c r="D235" s="706" t="str">
        <f>IFERROR(VLOOKUP($B235,'גנים - מצבת והרשמה  (4)'!$C$16:$G$807,2,0),0)</f>
        <v>המוסד לא קיים</v>
      </c>
      <c r="E235" s="704">
        <f>SUMIF('גנים - מצבת והרשמה  (4)'!$F$15:$F$996,'גנים - דוח ביצוע  (5)'!B235,'גנים - מצבת והרשמה  (4)'!$H$15:$H$996)</f>
        <v>0</v>
      </c>
      <c r="F235" s="664"/>
      <c r="G235" s="709"/>
      <c r="H235" s="708"/>
      <c r="I235" s="708"/>
      <c r="J235" s="991">
        <f t="shared" si="28"/>
        <v>0</v>
      </c>
      <c r="K235" s="883" t="str">
        <f t="shared" si="24"/>
        <v/>
      </c>
      <c r="L235" s="711"/>
      <c r="M235" s="868">
        <f t="shared" si="29"/>
        <v>0</v>
      </c>
      <c r="N235" s="868">
        <f t="shared" si="30"/>
        <v>0</v>
      </c>
      <c r="O235" s="705" t="str">
        <f t="shared" si="25"/>
        <v/>
      </c>
      <c r="P235" s="523" t="str">
        <f t="shared" si="26"/>
        <v/>
      </c>
      <c r="Q235" s="511">
        <f t="shared" si="31"/>
        <v>0</v>
      </c>
      <c r="R235" s="511">
        <f t="shared" si="27"/>
        <v>0</v>
      </c>
    </row>
    <row r="236" spans="1:18" ht="15" x14ac:dyDescent="0.25">
      <c r="A236" s="702">
        <v>219</v>
      </c>
      <c r="B236" s="664"/>
      <c r="C236" s="664"/>
      <c r="D236" s="706" t="str">
        <f>IFERROR(VLOOKUP($B236,'גנים - מצבת והרשמה  (4)'!$C$16:$G$807,2,0),0)</f>
        <v>המוסד לא קיים</v>
      </c>
      <c r="E236" s="704">
        <f>SUMIF('גנים - מצבת והרשמה  (4)'!$F$15:$F$996,'גנים - דוח ביצוע  (5)'!B236,'גנים - מצבת והרשמה  (4)'!$H$15:$H$996)</f>
        <v>0</v>
      </c>
      <c r="F236" s="664"/>
      <c r="G236" s="709"/>
      <c r="H236" s="708"/>
      <c r="I236" s="708"/>
      <c r="J236" s="991">
        <f t="shared" si="28"/>
        <v>0</v>
      </c>
      <c r="K236" s="883" t="str">
        <f t="shared" si="24"/>
        <v/>
      </c>
      <c r="L236" s="711"/>
      <c r="M236" s="868">
        <f t="shared" si="29"/>
        <v>0</v>
      </c>
      <c r="N236" s="868">
        <f t="shared" si="30"/>
        <v>0</v>
      </c>
      <c r="O236" s="705" t="str">
        <f t="shared" si="25"/>
        <v/>
      </c>
      <c r="P236" s="523" t="str">
        <f t="shared" si="26"/>
        <v/>
      </c>
      <c r="Q236" s="511">
        <f t="shared" si="31"/>
        <v>0</v>
      </c>
      <c r="R236" s="511">
        <f t="shared" si="27"/>
        <v>0</v>
      </c>
    </row>
    <row r="237" spans="1:18" ht="15" x14ac:dyDescent="0.25">
      <c r="A237" s="702">
        <v>220</v>
      </c>
      <c r="B237" s="664"/>
      <c r="C237" s="664"/>
      <c r="D237" s="706" t="str">
        <f>IFERROR(VLOOKUP($B237,'גנים - מצבת והרשמה  (4)'!$C$16:$G$807,2,0),0)</f>
        <v>המוסד לא קיים</v>
      </c>
      <c r="E237" s="704">
        <f>SUMIF('גנים - מצבת והרשמה  (4)'!$F$15:$F$996,'גנים - דוח ביצוע  (5)'!B237,'גנים - מצבת והרשמה  (4)'!$H$15:$H$996)</f>
        <v>0</v>
      </c>
      <c r="F237" s="664"/>
      <c r="G237" s="709"/>
      <c r="H237" s="708"/>
      <c r="I237" s="708"/>
      <c r="J237" s="991">
        <f t="shared" si="28"/>
        <v>0</v>
      </c>
      <c r="K237" s="883" t="str">
        <f t="shared" si="24"/>
        <v/>
      </c>
      <c r="L237" s="711"/>
      <c r="M237" s="868">
        <f t="shared" si="29"/>
        <v>0</v>
      </c>
      <c r="N237" s="868">
        <f t="shared" si="30"/>
        <v>0</v>
      </c>
      <c r="O237" s="705" t="str">
        <f t="shared" si="25"/>
        <v/>
      </c>
      <c r="P237" s="523" t="str">
        <f t="shared" si="26"/>
        <v/>
      </c>
      <c r="Q237" s="511">
        <f t="shared" si="31"/>
        <v>0</v>
      </c>
      <c r="R237" s="511">
        <f t="shared" si="27"/>
        <v>0</v>
      </c>
    </row>
    <row r="238" spans="1:18" ht="15" x14ac:dyDescent="0.25">
      <c r="A238" s="702">
        <v>221</v>
      </c>
      <c r="B238" s="664"/>
      <c r="C238" s="664"/>
      <c r="D238" s="706" t="str">
        <f>IFERROR(VLOOKUP($B238,'גנים - מצבת והרשמה  (4)'!$C$16:$G$807,2,0),0)</f>
        <v>המוסד לא קיים</v>
      </c>
      <c r="E238" s="704">
        <f>SUMIF('גנים - מצבת והרשמה  (4)'!$F$15:$F$996,'גנים - דוח ביצוע  (5)'!B238,'גנים - מצבת והרשמה  (4)'!$H$15:$H$996)</f>
        <v>0</v>
      </c>
      <c r="F238" s="664"/>
      <c r="G238" s="709"/>
      <c r="H238" s="708"/>
      <c r="I238" s="708"/>
      <c r="J238" s="991">
        <f t="shared" si="28"/>
        <v>0</v>
      </c>
      <c r="K238" s="883" t="str">
        <f t="shared" si="24"/>
        <v/>
      </c>
      <c r="L238" s="711"/>
      <c r="M238" s="868">
        <f t="shared" si="29"/>
        <v>0</v>
      </c>
      <c r="N238" s="868">
        <f t="shared" si="30"/>
        <v>0</v>
      </c>
      <c r="O238" s="705" t="str">
        <f t="shared" si="25"/>
        <v/>
      </c>
      <c r="P238" s="523" t="str">
        <f t="shared" si="26"/>
        <v/>
      </c>
      <c r="Q238" s="511">
        <f t="shared" si="31"/>
        <v>0</v>
      </c>
      <c r="R238" s="511">
        <f t="shared" si="27"/>
        <v>0</v>
      </c>
    </row>
    <row r="239" spans="1:18" ht="15" x14ac:dyDescent="0.25">
      <c r="A239" s="702">
        <v>222</v>
      </c>
      <c r="B239" s="664"/>
      <c r="C239" s="664"/>
      <c r="D239" s="706" t="str">
        <f>IFERROR(VLOOKUP($B239,'גנים - מצבת והרשמה  (4)'!$C$16:$G$807,2,0),0)</f>
        <v>המוסד לא קיים</v>
      </c>
      <c r="E239" s="704">
        <f>SUMIF('גנים - מצבת והרשמה  (4)'!$F$15:$F$996,'גנים - דוח ביצוע  (5)'!B239,'גנים - מצבת והרשמה  (4)'!$H$15:$H$996)</f>
        <v>0</v>
      </c>
      <c r="F239" s="664"/>
      <c r="G239" s="709"/>
      <c r="H239" s="708"/>
      <c r="I239" s="708"/>
      <c r="J239" s="991">
        <f t="shared" si="28"/>
        <v>0</v>
      </c>
      <c r="K239" s="883" t="str">
        <f t="shared" si="24"/>
        <v/>
      </c>
      <c r="L239" s="711"/>
      <c r="M239" s="868">
        <f t="shared" si="29"/>
        <v>0</v>
      </c>
      <c r="N239" s="868">
        <f t="shared" si="30"/>
        <v>0</v>
      </c>
      <c r="O239" s="705" t="str">
        <f t="shared" si="25"/>
        <v/>
      </c>
      <c r="P239" s="523" t="str">
        <f t="shared" si="26"/>
        <v/>
      </c>
      <c r="Q239" s="511">
        <f t="shared" si="31"/>
        <v>0</v>
      </c>
      <c r="R239" s="511">
        <f t="shared" si="27"/>
        <v>0</v>
      </c>
    </row>
    <row r="240" spans="1:18" ht="15" x14ac:dyDescent="0.25">
      <c r="A240" s="702">
        <v>223</v>
      </c>
      <c r="B240" s="664"/>
      <c r="C240" s="664"/>
      <c r="D240" s="706" t="str">
        <f>IFERROR(VLOOKUP($B240,'גנים - מצבת והרשמה  (4)'!$C$16:$G$807,2,0),0)</f>
        <v>המוסד לא קיים</v>
      </c>
      <c r="E240" s="704">
        <f>SUMIF('גנים - מצבת והרשמה  (4)'!$F$15:$F$996,'גנים - דוח ביצוע  (5)'!B240,'גנים - מצבת והרשמה  (4)'!$H$15:$H$996)</f>
        <v>0</v>
      </c>
      <c r="F240" s="664"/>
      <c r="G240" s="709"/>
      <c r="H240" s="708"/>
      <c r="I240" s="708"/>
      <c r="J240" s="991">
        <f t="shared" si="28"/>
        <v>0</v>
      </c>
      <c r="K240" s="883" t="str">
        <f t="shared" si="24"/>
        <v/>
      </c>
      <c r="L240" s="711"/>
      <c r="M240" s="868">
        <f t="shared" si="29"/>
        <v>0</v>
      </c>
      <c r="N240" s="868">
        <f t="shared" si="30"/>
        <v>0</v>
      </c>
      <c r="O240" s="705" t="str">
        <f t="shared" si="25"/>
        <v/>
      </c>
      <c r="P240" s="523" t="str">
        <f t="shared" si="26"/>
        <v/>
      </c>
      <c r="Q240" s="511">
        <f t="shared" si="31"/>
        <v>0</v>
      </c>
      <c r="R240" s="511">
        <f t="shared" si="27"/>
        <v>0</v>
      </c>
    </row>
    <row r="241" spans="1:18" ht="15" x14ac:dyDescent="0.25">
      <c r="A241" s="702">
        <v>224</v>
      </c>
      <c r="B241" s="664"/>
      <c r="C241" s="664"/>
      <c r="D241" s="706" t="str">
        <f>IFERROR(VLOOKUP($B241,'גנים - מצבת והרשמה  (4)'!$C$16:$G$807,2,0),0)</f>
        <v>המוסד לא קיים</v>
      </c>
      <c r="E241" s="704">
        <f>SUMIF('גנים - מצבת והרשמה  (4)'!$F$15:$F$996,'גנים - דוח ביצוע  (5)'!B241,'גנים - מצבת והרשמה  (4)'!$H$15:$H$996)</f>
        <v>0</v>
      </c>
      <c r="F241" s="664"/>
      <c r="G241" s="709"/>
      <c r="H241" s="708"/>
      <c r="I241" s="708"/>
      <c r="J241" s="991">
        <f t="shared" si="28"/>
        <v>0</v>
      </c>
      <c r="K241" s="883" t="str">
        <f t="shared" si="24"/>
        <v/>
      </c>
      <c r="L241" s="711"/>
      <c r="M241" s="868">
        <f t="shared" si="29"/>
        <v>0</v>
      </c>
      <c r="N241" s="868">
        <f t="shared" si="30"/>
        <v>0</v>
      </c>
      <c r="O241" s="705" t="str">
        <f t="shared" si="25"/>
        <v/>
      </c>
      <c r="P241" s="523" t="str">
        <f t="shared" si="26"/>
        <v/>
      </c>
      <c r="Q241" s="511">
        <f t="shared" si="31"/>
        <v>0</v>
      </c>
      <c r="R241" s="511">
        <f t="shared" si="27"/>
        <v>0</v>
      </c>
    </row>
    <row r="242" spans="1:18" ht="15" x14ac:dyDescent="0.25">
      <c r="A242" s="702">
        <v>225</v>
      </c>
      <c r="B242" s="664"/>
      <c r="C242" s="664"/>
      <c r="D242" s="706" t="str">
        <f>IFERROR(VLOOKUP($B242,'גנים - מצבת והרשמה  (4)'!$C$16:$G$807,2,0),0)</f>
        <v>המוסד לא קיים</v>
      </c>
      <c r="E242" s="704">
        <f>SUMIF('גנים - מצבת והרשמה  (4)'!$F$15:$F$996,'גנים - דוח ביצוע  (5)'!B242,'גנים - מצבת והרשמה  (4)'!$H$15:$H$996)</f>
        <v>0</v>
      </c>
      <c r="F242" s="664"/>
      <c r="G242" s="709"/>
      <c r="H242" s="708"/>
      <c r="I242" s="708"/>
      <c r="J242" s="991">
        <f t="shared" si="28"/>
        <v>0</v>
      </c>
      <c r="K242" s="883" t="str">
        <f t="shared" si="24"/>
        <v/>
      </c>
      <c r="L242" s="711"/>
      <c r="M242" s="868">
        <f t="shared" si="29"/>
        <v>0</v>
      </c>
      <c r="N242" s="868">
        <f t="shared" si="30"/>
        <v>0</v>
      </c>
      <c r="O242" s="705" t="str">
        <f t="shared" si="25"/>
        <v/>
      </c>
      <c r="P242" s="523" t="str">
        <f t="shared" si="26"/>
        <v/>
      </c>
      <c r="Q242" s="511">
        <f t="shared" si="31"/>
        <v>0</v>
      </c>
      <c r="R242" s="511">
        <f t="shared" si="27"/>
        <v>0</v>
      </c>
    </row>
    <row r="243" spans="1:18" ht="15" x14ac:dyDescent="0.25">
      <c r="A243" s="702">
        <v>226</v>
      </c>
      <c r="B243" s="664"/>
      <c r="C243" s="664"/>
      <c r="D243" s="706" t="str">
        <f>IFERROR(VLOOKUP($B243,'גנים - מצבת והרשמה  (4)'!$C$16:$G$807,2,0),0)</f>
        <v>המוסד לא קיים</v>
      </c>
      <c r="E243" s="704">
        <f>SUMIF('גנים - מצבת והרשמה  (4)'!$F$15:$F$996,'גנים - דוח ביצוע  (5)'!B243,'גנים - מצבת והרשמה  (4)'!$H$15:$H$996)</f>
        <v>0</v>
      </c>
      <c r="F243" s="664"/>
      <c r="G243" s="709"/>
      <c r="H243" s="708"/>
      <c r="I243" s="708"/>
      <c r="J243" s="991">
        <f t="shared" si="28"/>
        <v>0</v>
      </c>
      <c r="K243" s="883" t="str">
        <f t="shared" si="24"/>
        <v/>
      </c>
      <c r="L243" s="711"/>
      <c r="M243" s="868">
        <f t="shared" si="29"/>
        <v>0</v>
      </c>
      <c r="N243" s="868">
        <f t="shared" si="30"/>
        <v>0</v>
      </c>
      <c r="O243" s="705" t="str">
        <f t="shared" si="25"/>
        <v/>
      </c>
      <c r="P243" s="523" t="str">
        <f t="shared" si="26"/>
        <v/>
      </c>
      <c r="Q243" s="511">
        <f t="shared" si="31"/>
        <v>0</v>
      </c>
      <c r="R243" s="511">
        <f t="shared" si="27"/>
        <v>0</v>
      </c>
    </row>
    <row r="244" spans="1:18" ht="15" x14ac:dyDescent="0.25">
      <c r="A244" s="702">
        <v>227</v>
      </c>
      <c r="B244" s="664"/>
      <c r="C244" s="664"/>
      <c r="D244" s="706" t="str">
        <f>IFERROR(VLOOKUP($B244,'גנים - מצבת והרשמה  (4)'!$C$16:$G$807,2,0),0)</f>
        <v>המוסד לא קיים</v>
      </c>
      <c r="E244" s="704">
        <f>SUMIF('גנים - מצבת והרשמה  (4)'!$F$15:$F$996,'גנים - דוח ביצוע  (5)'!B244,'גנים - מצבת והרשמה  (4)'!$H$15:$H$996)</f>
        <v>0</v>
      </c>
      <c r="F244" s="664"/>
      <c r="G244" s="709"/>
      <c r="H244" s="708"/>
      <c r="I244" s="708"/>
      <c r="J244" s="991">
        <f t="shared" si="28"/>
        <v>0</v>
      </c>
      <c r="K244" s="883" t="str">
        <f t="shared" si="24"/>
        <v/>
      </c>
      <c r="L244" s="711"/>
      <c r="M244" s="868">
        <f t="shared" si="29"/>
        <v>0</v>
      </c>
      <c r="N244" s="868">
        <f t="shared" si="30"/>
        <v>0</v>
      </c>
      <c r="O244" s="705" t="str">
        <f t="shared" si="25"/>
        <v/>
      </c>
      <c r="P244" s="523" t="str">
        <f t="shared" si="26"/>
        <v/>
      </c>
      <c r="Q244" s="511">
        <f t="shared" si="31"/>
        <v>0</v>
      </c>
      <c r="R244" s="511">
        <f t="shared" si="27"/>
        <v>0</v>
      </c>
    </row>
    <row r="245" spans="1:18" ht="15" x14ac:dyDescent="0.25">
      <c r="A245" s="702">
        <v>228</v>
      </c>
      <c r="B245" s="664"/>
      <c r="C245" s="664"/>
      <c r="D245" s="706" t="str">
        <f>IFERROR(VLOOKUP($B245,'גנים - מצבת והרשמה  (4)'!$C$16:$G$807,2,0),0)</f>
        <v>המוסד לא קיים</v>
      </c>
      <c r="E245" s="704">
        <f>SUMIF('גנים - מצבת והרשמה  (4)'!$F$15:$F$996,'גנים - דוח ביצוע  (5)'!B245,'גנים - מצבת והרשמה  (4)'!$H$15:$H$996)</f>
        <v>0</v>
      </c>
      <c r="F245" s="664"/>
      <c r="G245" s="709"/>
      <c r="H245" s="708"/>
      <c r="I245" s="708"/>
      <c r="J245" s="991">
        <f t="shared" si="28"/>
        <v>0</v>
      </c>
      <c r="K245" s="883" t="str">
        <f t="shared" si="24"/>
        <v/>
      </c>
      <c r="L245" s="711"/>
      <c r="M245" s="868">
        <f t="shared" si="29"/>
        <v>0</v>
      </c>
      <c r="N245" s="868">
        <f t="shared" si="30"/>
        <v>0</v>
      </c>
      <c r="O245" s="705" t="str">
        <f t="shared" si="25"/>
        <v/>
      </c>
      <c r="P245" s="523" t="str">
        <f t="shared" si="26"/>
        <v/>
      </c>
      <c r="Q245" s="511">
        <f t="shared" si="31"/>
        <v>0</v>
      </c>
      <c r="R245" s="511">
        <f t="shared" si="27"/>
        <v>0</v>
      </c>
    </row>
    <row r="246" spans="1:18" ht="15" x14ac:dyDescent="0.25">
      <c r="A246" s="702">
        <v>229</v>
      </c>
      <c r="B246" s="664"/>
      <c r="C246" s="664"/>
      <c r="D246" s="706" t="str">
        <f>IFERROR(VLOOKUP($B246,'גנים - מצבת והרשמה  (4)'!$C$16:$G$807,2,0),0)</f>
        <v>המוסד לא קיים</v>
      </c>
      <c r="E246" s="704">
        <f>SUMIF('גנים - מצבת והרשמה  (4)'!$F$15:$F$996,'גנים - דוח ביצוע  (5)'!B246,'גנים - מצבת והרשמה  (4)'!$H$15:$H$996)</f>
        <v>0</v>
      </c>
      <c r="F246" s="664"/>
      <c r="G246" s="709"/>
      <c r="H246" s="708"/>
      <c r="I246" s="708"/>
      <c r="J246" s="991">
        <f t="shared" si="28"/>
        <v>0</v>
      </c>
      <c r="K246" s="883" t="str">
        <f t="shared" si="24"/>
        <v/>
      </c>
      <c r="L246" s="711"/>
      <c r="M246" s="868">
        <f t="shared" si="29"/>
        <v>0</v>
      </c>
      <c r="N246" s="868">
        <f t="shared" si="30"/>
        <v>0</v>
      </c>
      <c r="O246" s="705" t="str">
        <f t="shared" si="25"/>
        <v/>
      </c>
      <c r="P246" s="523" t="str">
        <f t="shared" si="26"/>
        <v/>
      </c>
      <c r="Q246" s="511">
        <f t="shared" si="31"/>
        <v>0</v>
      </c>
      <c r="R246" s="511">
        <f t="shared" si="27"/>
        <v>0</v>
      </c>
    </row>
    <row r="247" spans="1:18" ht="15" x14ac:dyDescent="0.25">
      <c r="A247" s="702">
        <v>230</v>
      </c>
      <c r="B247" s="664"/>
      <c r="C247" s="664"/>
      <c r="D247" s="706" t="str">
        <f>IFERROR(VLOOKUP($B247,'גנים - מצבת והרשמה  (4)'!$C$16:$G$807,2,0),0)</f>
        <v>המוסד לא קיים</v>
      </c>
      <c r="E247" s="704">
        <f>SUMIF('גנים - מצבת והרשמה  (4)'!$F$15:$F$996,'גנים - דוח ביצוע  (5)'!B247,'גנים - מצבת והרשמה  (4)'!$H$15:$H$996)</f>
        <v>0</v>
      </c>
      <c r="F247" s="664"/>
      <c r="G247" s="709"/>
      <c r="H247" s="708"/>
      <c r="I247" s="708"/>
      <c r="J247" s="991">
        <f t="shared" si="28"/>
        <v>0</v>
      </c>
      <c r="K247" s="883" t="str">
        <f t="shared" si="24"/>
        <v/>
      </c>
      <c r="L247" s="711"/>
      <c r="M247" s="868">
        <f t="shared" si="29"/>
        <v>0</v>
      </c>
      <c r="N247" s="868">
        <f t="shared" si="30"/>
        <v>0</v>
      </c>
      <c r="O247" s="705" t="str">
        <f t="shared" si="25"/>
        <v/>
      </c>
      <c r="P247" s="523" t="str">
        <f t="shared" si="26"/>
        <v/>
      </c>
      <c r="Q247" s="511">
        <f t="shared" si="31"/>
        <v>0</v>
      </c>
      <c r="R247" s="511">
        <f t="shared" si="27"/>
        <v>0</v>
      </c>
    </row>
    <row r="248" spans="1:18" ht="15" x14ac:dyDescent="0.25">
      <c r="A248" s="702">
        <v>231</v>
      </c>
      <c r="B248" s="664"/>
      <c r="C248" s="664"/>
      <c r="D248" s="706" t="str">
        <f>IFERROR(VLOOKUP($B248,'גנים - מצבת והרשמה  (4)'!$C$16:$G$807,2,0),0)</f>
        <v>המוסד לא קיים</v>
      </c>
      <c r="E248" s="704">
        <f>SUMIF('גנים - מצבת והרשמה  (4)'!$F$15:$F$996,'גנים - דוח ביצוע  (5)'!B248,'גנים - מצבת והרשמה  (4)'!$H$15:$H$996)</f>
        <v>0</v>
      </c>
      <c r="F248" s="664"/>
      <c r="G248" s="709"/>
      <c r="H248" s="708"/>
      <c r="I248" s="708"/>
      <c r="J248" s="991">
        <f t="shared" si="28"/>
        <v>0</v>
      </c>
      <c r="K248" s="883" t="str">
        <f t="shared" si="24"/>
        <v/>
      </c>
      <c r="L248" s="711"/>
      <c r="M248" s="868">
        <f t="shared" si="29"/>
        <v>0</v>
      </c>
      <c r="N248" s="868">
        <f t="shared" si="30"/>
        <v>0</v>
      </c>
      <c r="O248" s="705" t="str">
        <f t="shared" si="25"/>
        <v/>
      </c>
      <c r="P248" s="523" t="str">
        <f t="shared" si="26"/>
        <v/>
      </c>
      <c r="Q248" s="511">
        <f t="shared" si="31"/>
        <v>0</v>
      </c>
      <c r="R248" s="511">
        <f t="shared" si="27"/>
        <v>0</v>
      </c>
    </row>
    <row r="249" spans="1:18" ht="15" x14ac:dyDescent="0.25">
      <c r="A249" s="702">
        <v>232</v>
      </c>
      <c r="B249" s="664"/>
      <c r="C249" s="664"/>
      <c r="D249" s="706" t="str">
        <f>IFERROR(VLOOKUP($B249,'גנים - מצבת והרשמה  (4)'!$C$16:$G$807,2,0),0)</f>
        <v>המוסד לא קיים</v>
      </c>
      <c r="E249" s="704">
        <f>SUMIF('גנים - מצבת והרשמה  (4)'!$F$15:$F$996,'גנים - דוח ביצוע  (5)'!B249,'גנים - מצבת והרשמה  (4)'!$H$15:$H$996)</f>
        <v>0</v>
      </c>
      <c r="F249" s="664"/>
      <c r="G249" s="709"/>
      <c r="H249" s="708"/>
      <c r="I249" s="708"/>
      <c r="J249" s="991">
        <f t="shared" si="28"/>
        <v>0</v>
      </c>
      <c r="K249" s="883" t="str">
        <f t="shared" si="24"/>
        <v/>
      </c>
      <c r="L249" s="711"/>
      <c r="M249" s="868">
        <f t="shared" si="29"/>
        <v>0</v>
      </c>
      <c r="N249" s="868">
        <f t="shared" si="30"/>
        <v>0</v>
      </c>
      <c r="O249" s="705" t="str">
        <f t="shared" si="25"/>
        <v/>
      </c>
      <c r="P249" s="523" t="str">
        <f t="shared" si="26"/>
        <v/>
      </c>
      <c r="Q249" s="511">
        <f t="shared" si="31"/>
        <v>0</v>
      </c>
      <c r="R249" s="511">
        <f t="shared" si="27"/>
        <v>0</v>
      </c>
    </row>
    <row r="250" spans="1:18" ht="15" x14ac:dyDescent="0.25">
      <c r="A250" s="702">
        <v>233</v>
      </c>
      <c r="B250" s="664"/>
      <c r="C250" s="664"/>
      <c r="D250" s="706" t="str">
        <f>IFERROR(VLOOKUP($B250,'גנים - מצבת והרשמה  (4)'!$C$16:$G$807,2,0),0)</f>
        <v>המוסד לא קיים</v>
      </c>
      <c r="E250" s="704">
        <f>SUMIF('גנים - מצבת והרשמה  (4)'!$F$15:$F$996,'גנים - דוח ביצוע  (5)'!B250,'גנים - מצבת והרשמה  (4)'!$H$15:$H$996)</f>
        <v>0</v>
      </c>
      <c r="F250" s="664"/>
      <c r="G250" s="709"/>
      <c r="H250" s="708"/>
      <c r="I250" s="708"/>
      <c r="J250" s="991">
        <f t="shared" si="28"/>
        <v>0</v>
      </c>
      <c r="K250" s="883" t="str">
        <f t="shared" si="24"/>
        <v/>
      </c>
      <c r="L250" s="711"/>
      <c r="M250" s="868">
        <f t="shared" si="29"/>
        <v>0</v>
      </c>
      <c r="N250" s="868">
        <f t="shared" si="30"/>
        <v>0</v>
      </c>
      <c r="O250" s="705" t="str">
        <f t="shared" si="25"/>
        <v/>
      </c>
      <c r="P250" s="523" t="str">
        <f t="shared" si="26"/>
        <v/>
      </c>
      <c r="Q250" s="511">
        <f t="shared" si="31"/>
        <v>0</v>
      </c>
      <c r="R250" s="511">
        <f t="shared" si="27"/>
        <v>0</v>
      </c>
    </row>
    <row r="251" spans="1:18" ht="15" x14ac:dyDescent="0.25">
      <c r="A251" s="702">
        <v>234</v>
      </c>
      <c r="B251" s="664"/>
      <c r="C251" s="664"/>
      <c r="D251" s="706" t="str">
        <f>IFERROR(VLOOKUP($B251,'גנים - מצבת והרשמה  (4)'!$C$16:$G$807,2,0),0)</f>
        <v>המוסד לא קיים</v>
      </c>
      <c r="E251" s="704">
        <f>SUMIF('גנים - מצבת והרשמה  (4)'!$F$15:$F$996,'גנים - דוח ביצוע  (5)'!B251,'גנים - מצבת והרשמה  (4)'!$H$15:$H$996)</f>
        <v>0</v>
      </c>
      <c r="F251" s="664"/>
      <c r="G251" s="709"/>
      <c r="H251" s="708"/>
      <c r="I251" s="708"/>
      <c r="J251" s="991">
        <f t="shared" si="28"/>
        <v>0</v>
      </c>
      <c r="K251" s="883" t="str">
        <f t="shared" si="24"/>
        <v/>
      </c>
      <c r="L251" s="711"/>
      <c r="M251" s="868">
        <f t="shared" si="29"/>
        <v>0</v>
      </c>
      <c r="N251" s="868">
        <f t="shared" si="30"/>
        <v>0</v>
      </c>
      <c r="O251" s="705" t="str">
        <f t="shared" si="25"/>
        <v/>
      </c>
      <c r="P251" s="523" t="str">
        <f t="shared" si="26"/>
        <v/>
      </c>
      <c r="Q251" s="511">
        <f t="shared" si="31"/>
        <v>0</v>
      </c>
      <c r="R251" s="511">
        <f t="shared" si="27"/>
        <v>0</v>
      </c>
    </row>
    <row r="252" spans="1:18" ht="15" x14ac:dyDescent="0.25">
      <c r="A252" s="702">
        <v>235</v>
      </c>
      <c r="B252" s="664"/>
      <c r="C252" s="664"/>
      <c r="D252" s="706" t="str">
        <f>IFERROR(VLOOKUP($B252,'גנים - מצבת והרשמה  (4)'!$C$16:$G$807,2,0),0)</f>
        <v>המוסד לא קיים</v>
      </c>
      <c r="E252" s="704">
        <f>SUMIF('גנים - מצבת והרשמה  (4)'!$F$15:$F$996,'גנים - דוח ביצוע  (5)'!B252,'גנים - מצבת והרשמה  (4)'!$H$15:$H$996)</f>
        <v>0</v>
      </c>
      <c r="F252" s="664"/>
      <c r="G252" s="709"/>
      <c r="H252" s="708"/>
      <c r="I252" s="708"/>
      <c r="J252" s="991">
        <f t="shared" si="28"/>
        <v>0</v>
      </c>
      <c r="K252" s="883" t="str">
        <f t="shared" si="24"/>
        <v/>
      </c>
      <c r="L252" s="711"/>
      <c r="M252" s="868">
        <f t="shared" si="29"/>
        <v>0</v>
      </c>
      <c r="N252" s="868">
        <f t="shared" si="30"/>
        <v>0</v>
      </c>
      <c r="O252" s="705" t="str">
        <f t="shared" si="25"/>
        <v/>
      </c>
      <c r="P252" s="523" t="str">
        <f t="shared" si="26"/>
        <v/>
      </c>
      <c r="Q252" s="511">
        <f t="shared" si="31"/>
        <v>0</v>
      </c>
      <c r="R252" s="511">
        <f t="shared" si="27"/>
        <v>0</v>
      </c>
    </row>
    <row r="253" spans="1:18" ht="15" x14ac:dyDescent="0.25">
      <c r="A253" s="702">
        <v>236</v>
      </c>
      <c r="B253" s="664"/>
      <c r="C253" s="664"/>
      <c r="D253" s="706" t="str">
        <f>IFERROR(VLOOKUP($B253,'גנים - מצבת והרשמה  (4)'!$C$16:$G$807,2,0),0)</f>
        <v>המוסד לא קיים</v>
      </c>
      <c r="E253" s="704">
        <f>SUMIF('גנים - מצבת והרשמה  (4)'!$F$15:$F$996,'גנים - דוח ביצוע  (5)'!B253,'גנים - מצבת והרשמה  (4)'!$H$15:$H$996)</f>
        <v>0</v>
      </c>
      <c r="F253" s="664"/>
      <c r="G253" s="709"/>
      <c r="H253" s="708"/>
      <c r="I253" s="708"/>
      <c r="J253" s="991">
        <f t="shared" si="28"/>
        <v>0</v>
      </c>
      <c r="K253" s="883" t="str">
        <f t="shared" si="24"/>
        <v/>
      </c>
      <c r="L253" s="711"/>
      <c r="M253" s="868">
        <f t="shared" si="29"/>
        <v>0</v>
      </c>
      <c r="N253" s="868">
        <f t="shared" si="30"/>
        <v>0</v>
      </c>
      <c r="O253" s="705" t="str">
        <f t="shared" si="25"/>
        <v/>
      </c>
      <c r="P253" s="523" t="str">
        <f t="shared" si="26"/>
        <v/>
      </c>
      <c r="Q253" s="511">
        <f t="shared" si="31"/>
        <v>0</v>
      </c>
      <c r="R253" s="511">
        <f t="shared" si="27"/>
        <v>0</v>
      </c>
    </row>
    <row r="254" spans="1:18" ht="15" x14ac:dyDescent="0.25">
      <c r="A254" s="702">
        <v>237</v>
      </c>
      <c r="B254" s="664"/>
      <c r="C254" s="664"/>
      <c r="D254" s="706" t="str">
        <f>IFERROR(VLOOKUP($B254,'גנים - מצבת והרשמה  (4)'!$C$16:$G$807,2,0),0)</f>
        <v>המוסד לא קיים</v>
      </c>
      <c r="E254" s="704">
        <f>SUMIF('גנים - מצבת והרשמה  (4)'!$F$15:$F$996,'גנים - דוח ביצוע  (5)'!B254,'גנים - מצבת והרשמה  (4)'!$H$15:$H$996)</f>
        <v>0</v>
      </c>
      <c r="F254" s="664"/>
      <c r="G254" s="709"/>
      <c r="H254" s="708"/>
      <c r="I254" s="708"/>
      <c r="J254" s="991">
        <f t="shared" si="28"/>
        <v>0</v>
      </c>
      <c r="K254" s="883" t="str">
        <f t="shared" si="24"/>
        <v/>
      </c>
      <c r="L254" s="711"/>
      <c r="M254" s="868">
        <f t="shared" si="29"/>
        <v>0</v>
      </c>
      <c r="N254" s="868">
        <f t="shared" si="30"/>
        <v>0</v>
      </c>
      <c r="O254" s="705" t="str">
        <f t="shared" si="25"/>
        <v/>
      </c>
      <c r="P254" s="523" t="str">
        <f t="shared" si="26"/>
        <v/>
      </c>
      <c r="Q254" s="511">
        <f t="shared" si="31"/>
        <v>0</v>
      </c>
      <c r="R254" s="511">
        <f t="shared" si="27"/>
        <v>0</v>
      </c>
    </row>
    <row r="255" spans="1:18" ht="15" x14ac:dyDescent="0.25">
      <c r="A255" s="702">
        <v>238</v>
      </c>
      <c r="B255" s="664"/>
      <c r="C255" s="664"/>
      <c r="D255" s="706" t="str">
        <f>IFERROR(VLOOKUP($B255,'גנים - מצבת והרשמה  (4)'!$C$16:$G$807,2,0),0)</f>
        <v>המוסד לא קיים</v>
      </c>
      <c r="E255" s="704">
        <f>SUMIF('גנים - מצבת והרשמה  (4)'!$F$15:$F$996,'גנים - דוח ביצוע  (5)'!B255,'גנים - מצבת והרשמה  (4)'!$H$15:$H$996)</f>
        <v>0</v>
      </c>
      <c r="F255" s="664"/>
      <c r="G255" s="709"/>
      <c r="H255" s="708"/>
      <c r="I255" s="708"/>
      <c r="J255" s="991">
        <f t="shared" si="28"/>
        <v>0</v>
      </c>
      <c r="K255" s="883" t="str">
        <f t="shared" si="24"/>
        <v/>
      </c>
      <c r="L255" s="711"/>
      <c r="M255" s="868">
        <f t="shared" si="29"/>
        <v>0</v>
      </c>
      <c r="N255" s="868">
        <f t="shared" si="30"/>
        <v>0</v>
      </c>
      <c r="O255" s="705" t="str">
        <f t="shared" si="25"/>
        <v/>
      </c>
      <c r="P255" s="523" t="str">
        <f t="shared" si="26"/>
        <v/>
      </c>
      <c r="Q255" s="511">
        <f t="shared" si="31"/>
        <v>0</v>
      </c>
      <c r="R255" s="511">
        <f t="shared" si="27"/>
        <v>0</v>
      </c>
    </row>
    <row r="256" spans="1:18" ht="15" x14ac:dyDescent="0.25">
      <c r="A256" s="702">
        <v>239</v>
      </c>
      <c r="B256" s="664"/>
      <c r="C256" s="664"/>
      <c r="D256" s="706" t="str">
        <f>IFERROR(VLOOKUP($B256,'גנים - מצבת והרשמה  (4)'!$C$16:$G$807,2,0),0)</f>
        <v>המוסד לא קיים</v>
      </c>
      <c r="E256" s="704">
        <f>SUMIF('גנים - מצבת והרשמה  (4)'!$F$15:$F$996,'גנים - דוח ביצוע  (5)'!B256,'גנים - מצבת והרשמה  (4)'!$H$15:$H$996)</f>
        <v>0</v>
      </c>
      <c r="F256" s="664"/>
      <c r="G256" s="709"/>
      <c r="H256" s="708"/>
      <c r="I256" s="708"/>
      <c r="J256" s="991">
        <f t="shared" si="28"/>
        <v>0</v>
      </c>
      <c r="K256" s="883" t="str">
        <f t="shared" si="24"/>
        <v/>
      </c>
      <c r="L256" s="711"/>
      <c r="M256" s="868">
        <f t="shared" si="29"/>
        <v>0</v>
      </c>
      <c r="N256" s="868">
        <f t="shared" si="30"/>
        <v>0</v>
      </c>
      <c r="O256" s="705" t="str">
        <f t="shared" si="25"/>
        <v/>
      </c>
      <c r="P256" s="523" t="str">
        <f t="shared" si="26"/>
        <v/>
      </c>
      <c r="Q256" s="511">
        <f t="shared" si="31"/>
        <v>0</v>
      </c>
      <c r="R256" s="511">
        <f t="shared" si="27"/>
        <v>0</v>
      </c>
    </row>
    <row r="257" spans="1:18" ht="15" x14ac:dyDescent="0.25">
      <c r="A257" s="702">
        <v>240</v>
      </c>
      <c r="B257" s="664"/>
      <c r="C257" s="664"/>
      <c r="D257" s="706" t="str">
        <f>IFERROR(VLOOKUP($B257,'גנים - מצבת והרשמה  (4)'!$C$16:$G$807,2,0),0)</f>
        <v>המוסד לא קיים</v>
      </c>
      <c r="E257" s="704">
        <f>SUMIF('גנים - מצבת והרשמה  (4)'!$F$15:$F$996,'גנים - דוח ביצוע  (5)'!B257,'גנים - מצבת והרשמה  (4)'!$H$15:$H$996)</f>
        <v>0</v>
      </c>
      <c r="F257" s="664"/>
      <c r="G257" s="709"/>
      <c r="H257" s="708"/>
      <c r="I257" s="708"/>
      <c r="J257" s="991">
        <f t="shared" si="28"/>
        <v>0</v>
      </c>
      <c r="K257" s="883" t="str">
        <f t="shared" si="24"/>
        <v/>
      </c>
      <c r="L257" s="711"/>
      <c r="M257" s="868">
        <f t="shared" si="29"/>
        <v>0</v>
      </c>
      <c r="N257" s="868">
        <f t="shared" si="30"/>
        <v>0</v>
      </c>
      <c r="O257" s="705" t="str">
        <f t="shared" si="25"/>
        <v/>
      </c>
      <c r="P257" s="523" t="str">
        <f t="shared" si="26"/>
        <v/>
      </c>
      <c r="Q257" s="511">
        <f t="shared" si="31"/>
        <v>0</v>
      </c>
      <c r="R257" s="511">
        <f t="shared" si="27"/>
        <v>0</v>
      </c>
    </row>
    <row r="258" spans="1:18" ht="15" x14ac:dyDescent="0.25">
      <c r="A258" s="702">
        <v>241</v>
      </c>
      <c r="B258" s="664"/>
      <c r="C258" s="664"/>
      <c r="D258" s="706" t="str">
        <f>IFERROR(VLOOKUP($B258,'גנים - מצבת והרשמה  (4)'!$C$16:$G$807,2,0),0)</f>
        <v>המוסד לא קיים</v>
      </c>
      <c r="E258" s="704">
        <f>SUMIF('גנים - מצבת והרשמה  (4)'!$F$15:$F$996,'גנים - דוח ביצוע  (5)'!B258,'גנים - מצבת והרשמה  (4)'!$H$15:$H$996)</f>
        <v>0</v>
      </c>
      <c r="F258" s="664"/>
      <c r="G258" s="709"/>
      <c r="H258" s="708"/>
      <c r="I258" s="708"/>
      <c r="J258" s="991">
        <f t="shared" si="28"/>
        <v>0</v>
      </c>
      <c r="K258" s="883" t="str">
        <f t="shared" si="24"/>
        <v/>
      </c>
      <c r="L258" s="711"/>
      <c r="M258" s="868">
        <f t="shared" si="29"/>
        <v>0</v>
      </c>
      <c r="N258" s="868">
        <f t="shared" si="30"/>
        <v>0</v>
      </c>
      <c r="O258" s="705" t="str">
        <f t="shared" si="25"/>
        <v/>
      </c>
      <c r="P258" s="523" t="str">
        <f t="shared" si="26"/>
        <v/>
      </c>
      <c r="Q258" s="511">
        <f t="shared" si="31"/>
        <v>0</v>
      </c>
      <c r="R258" s="511">
        <f t="shared" si="27"/>
        <v>0</v>
      </c>
    </row>
    <row r="259" spans="1:18" ht="15" x14ac:dyDescent="0.25">
      <c r="A259" s="702">
        <v>242</v>
      </c>
      <c r="B259" s="664"/>
      <c r="C259" s="664"/>
      <c r="D259" s="706" t="str">
        <f>IFERROR(VLOOKUP($B259,'גנים - מצבת והרשמה  (4)'!$C$16:$G$807,2,0),0)</f>
        <v>המוסד לא קיים</v>
      </c>
      <c r="E259" s="704">
        <f>SUMIF('גנים - מצבת והרשמה  (4)'!$F$15:$F$996,'גנים - דוח ביצוע  (5)'!B259,'גנים - מצבת והרשמה  (4)'!$H$15:$H$996)</f>
        <v>0</v>
      </c>
      <c r="F259" s="664"/>
      <c r="G259" s="709"/>
      <c r="H259" s="708"/>
      <c r="I259" s="708"/>
      <c r="J259" s="991">
        <f t="shared" si="28"/>
        <v>0</v>
      </c>
      <c r="K259" s="883" t="str">
        <f t="shared" si="24"/>
        <v/>
      </c>
      <c r="L259" s="711"/>
      <c r="M259" s="868">
        <f t="shared" si="29"/>
        <v>0</v>
      </c>
      <c r="N259" s="868">
        <f t="shared" si="30"/>
        <v>0</v>
      </c>
      <c r="O259" s="705" t="str">
        <f t="shared" si="25"/>
        <v/>
      </c>
      <c r="P259" s="523" t="str">
        <f t="shared" si="26"/>
        <v/>
      </c>
      <c r="Q259" s="511">
        <f t="shared" si="31"/>
        <v>0</v>
      </c>
      <c r="R259" s="511">
        <f t="shared" si="27"/>
        <v>0</v>
      </c>
    </row>
    <row r="260" spans="1:18" ht="15" x14ac:dyDescent="0.25">
      <c r="A260" s="702">
        <v>243</v>
      </c>
      <c r="B260" s="664"/>
      <c r="C260" s="664"/>
      <c r="D260" s="706" t="str">
        <f>IFERROR(VLOOKUP($B260,'גנים - מצבת והרשמה  (4)'!$C$16:$G$807,2,0),0)</f>
        <v>המוסד לא קיים</v>
      </c>
      <c r="E260" s="704">
        <f>SUMIF('גנים - מצבת והרשמה  (4)'!$F$15:$F$996,'גנים - דוח ביצוע  (5)'!B260,'גנים - מצבת והרשמה  (4)'!$H$15:$H$996)</f>
        <v>0</v>
      </c>
      <c r="F260" s="664"/>
      <c r="G260" s="709"/>
      <c r="H260" s="708"/>
      <c r="I260" s="708"/>
      <c r="J260" s="991">
        <f t="shared" si="28"/>
        <v>0</v>
      </c>
      <c r="K260" s="883" t="str">
        <f t="shared" si="24"/>
        <v/>
      </c>
      <c r="L260" s="711"/>
      <c r="M260" s="868">
        <f t="shared" si="29"/>
        <v>0</v>
      </c>
      <c r="N260" s="868">
        <f t="shared" si="30"/>
        <v>0</v>
      </c>
      <c r="O260" s="705" t="str">
        <f t="shared" si="25"/>
        <v/>
      </c>
      <c r="P260" s="523" t="str">
        <f t="shared" si="26"/>
        <v/>
      </c>
      <c r="Q260" s="511">
        <f t="shared" si="31"/>
        <v>0</v>
      </c>
      <c r="R260" s="511">
        <f t="shared" si="27"/>
        <v>0</v>
      </c>
    </row>
    <row r="261" spans="1:18" ht="15" x14ac:dyDescent="0.25">
      <c r="A261" s="702">
        <v>244</v>
      </c>
      <c r="B261" s="664"/>
      <c r="C261" s="664"/>
      <c r="D261" s="706" t="str">
        <f>IFERROR(VLOOKUP($B261,'גנים - מצבת והרשמה  (4)'!$C$16:$G$807,2,0),0)</f>
        <v>המוסד לא קיים</v>
      </c>
      <c r="E261" s="704">
        <f>SUMIF('גנים - מצבת והרשמה  (4)'!$F$15:$F$996,'גנים - דוח ביצוע  (5)'!B261,'גנים - מצבת והרשמה  (4)'!$H$15:$H$996)</f>
        <v>0</v>
      </c>
      <c r="F261" s="664"/>
      <c r="G261" s="709"/>
      <c r="H261" s="708"/>
      <c r="I261" s="708"/>
      <c r="J261" s="991">
        <f t="shared" si="28"/>
        <v>0</v>
      </c>
      <c r="K261" s="883" t="str">
        <f t="shared" si="24"/>
        <v/>
      </c>
      <c r="L261" s="711"/>
      <c r="M261" s="868">
        <f t="shared" si="29"/>
        <v>0</v>
      </c>
      <c r="N261" s="868">
        <f t="shared" si="30"/>
        <v>0</v>
      </c>
      <c r="O261" s="705" t="str">
        <f t="shared" si="25"/>
        <v/>
      </c>
      <c r="P261" s="523" t="str">
        <f t="shared" si="26"/>
        <v/>
      </c>
      <c r="Q261" s="511">
        <f t="shared" si="31"/>
        <v>0</v>
      </c>
      <c r="R261" s="511">
        <f t="shared" si="27"/>
        <v>0</v>
      </c>
    </row>
    <row r="262" spans="1:18" ht="15" x14ac:dyDescent="0.25">
      <c r="A262" s="702">
        <v>245</v>
      </c>
      <c r="B262" s="664"/>
      <c r="C262" s="664"/>
      <c r="D262" s="706" t="str">
        <f>IFERROR(VLOOKUP($B262,'גנים - מצבת והרשמה  (4)'!$C$16:$G$807,2,0),0)</f>
        <v>המוסד לא קיים</v>
      </c>
      <c r="E262" s="704">
        <f>SUMIF('גנים - מצבת והרשמה  (4)'!$F$15:$F$996,'גנים - דוח ביצוע  (5)'!B262,'גנים - מצבת והרשמה  (4)'!$H$15:$H$996)</f>
        <v>0</v>
      </c>
      <c r="F262" s="664"/>
      <c r="G262" s="709"/>
      <c r="H262" s="708"/>
      <c r="I262" s="708"/>
      <c r="J262" s="991">
        <f t="shared" si="28"/>
        <v>0</v>
      </c>
      <c r="K262" s="883" t="str">
        <f t="shared" si="24"/>
        <v/>
      </c>
      <c r="L262" s="711"/>
      <c r="M262" s="868">
        <f t="shared" si="29"/>
        <v>0</v>
      </c>
      <c r="N262" s="868">
        <f t="shared" si="30"/>
        <v>0</v>
      </c>
      <c r="O262" s="705" t="str">
        <f t="shared" si="25"/>
        <v/>
      </c>
      <c r="P262" s="523" t="str">
        <f t="shared" si="26"/>
        <v/>
      </c>
      <c r="Q262" s="511">
        <f t="shared" si="31"/>
        <v>0</v>
      </c>
      <c r="R262" s="511">
        <f t="shared" si="27"/>
        <v>0</v>
      </c>
    </row>
    <row r="263" spans="1:18" ht="15" x14ac:dyDescent="0.25">
      <c r="A263" s="702">
        <v>246</v>
      </c>
      <c r="B263" s="664"/>
      <c r="C263" s="664"/>
      <c r="D263" s="706" t="str">
        <f>IFERROR(VLOOKUP($B263,'גנים - מצבת והרשמה  (4)'!$C$16:$G$807,2,0),0)</f>
        <v>המוסד לא קיים</v>
      </c>
      <c r="E263" s="704">
        <f>SUMIF('גנים - מצבת והרשמה  (4)'!$F$15:$F$996,'גנים - דוח ביצוע  (5)'!B263,'גנים - מצבת והרשמה  (4)'!$H$15:$H$996)</f>
        <v>0</v>
      </c>
      <c r="F263" s="664"/>
      <c r="G263" s="709"/>
      <c r="H263" s="708"/>
      <c r="I263" s="708"/>
      <c r="J263" s="991">
        <f t="shared" si="28"/>
        <v>0</v>
      </c>
      <c r="K263" s="883" t="str">
        <f t="shared" si="24"/>
        <v/>
      </c>
      <c r="L263" s="711"/>
      <c r="M263" s="868">
        <f t="shared" si="29"/>
        <v>0</v>
      </c>
      <c r="N263" s="868">
        <f t="shared" si="30"/>
        <v>0</v>
      </c>
      <c r="O263" s="705" t="str">
        <f t="shared" si="25"/>
        <v/>
      </c>
      <c r="P263" s="523" t="str">
        <f t="shared" si="26"/>
        <v/>
      </c>
      <c r="Q263" s="511">
        <f t="shared" si="31"/>
        <v>0</v>
      </c>
      <c r="R263" s="511">
        <f t="shared" si="27"/>
        <v>0</v>
      </c>
    </row>
    <row r="264" spans="1:18" ht="15" x14ac:dyDescent="0.25">
      <c r="A264" s="702">
        <v>247</v>
      </c>
      <c r="B264" s="664"/>
      <c r="C264" s="664"/>
      <c r="D264" s="706" t="str">
        <f>IFERROR(VLOOKUP($B264,'גנים - מצבת והרשמה  (4)'!$C$16:$G$807,2,0),0)</f>
        <v>המוסד לא קיים</v>
      </c>
      <c r="E264" s="704">
        <f>SUMIF('גנים - מצבת והרשמה  (4)'!$F$15:$F$996,'גנים - דוח ביצוע  (5)'!B264,'גנים - מצבת והרשמה  (4)'!$H$15:$H$996)</f>
        <v>0</v>
      </c>
      <c r="F264" s="664"/>
      <c r="G264" s="709"/>
      <c r="H264" s="708"/>
      <c r="I264" s="708"/>
      <c r="J264" s="991">
        <f t="shared" si="28"/>
        <v>0</v>
      </c>
      <c r="K264" s="883" t="str">
        <f t="shared" si="24"/>
        <v/>
      </c>
      <c r="L264" s="711"/>
      <c r="M264" s="868">
        <f t="shared" si="29"/>
        <v>0</v>
      </c>
      <c r="N264" s="868">
        <f t="shared" si="30"/>
        <v>0</v>
      </c>
      <c r="O264" s="705" t="str">
        <f t="shared" si="25"/>
        <v/>
      </c>
      <c r="P264" s="523" t="str">
        <f t="shared" si="26"/>
        <v/>
      </c>
      <c r="Q264" s="511">
        <f t="shared" si="31"/>
        <v>0</v>
      </c>
      <c r="R264" s="511">
        <f t="shared" si="27"/>
        <v>0</v>
      </c>
    </row>
    <row r="265" spans="1:18" ht="15" x14ac:dyDescent="0.25">
      <c r="A265" s="702">
        <v>248</v>
      </c>
      <c r="B265" s="664"/>
      <c r="C265" s="664"/>
      <c r="D265" s="706" t="str">
        <f>IFERROR(VLOOKUP($B265,'גנים - מצבת והרשמה  (4)'!$C$16:$G$807,2,0),0)</f>
        <v>המוסד לא קיים</v>
      </c>
      <c r="E265" s="704">
        <f>SUMIF('גנים - מצבת והרשמה  (4)'!$F$15:$F$996,'גנים - דוח ביצוע  (5)'!B265,'גנים - מצבת והרשמה  (4)'!$H$15:$H$996)</f>
        <v>0</v>
      </c>
      <c r="F265" s="664"/>
      <c r="G265" s="709"/>
      <c r="H265" s="708"/>
      <c r="I265" s="708"/>
      <c r="J265" s="991">
        <f t="shared" si="28"/>
        <v>0</v>
      </c>
      <c r="K265" s="883" t="str">
        <f t="shared" si="24"/>
        <v/>
      </c>
      <c r="L265" s="711"/>
      <c r="M265" s="868">
        <f t="shared" si="29"/>
        <v>0</v>
      </c>
      <c r="N265" s="868">
        <f t="shared" si="30"/>
        <v>0</v>
      </c>
      <c r="O265" s="705" t="str">
        <f t="shared" si="25"/>
        <v/>
      </c>
      <c r="P265" s="523" t="str">
        <f t="shared" si="26"/>
        <v/>
      </c>
      <c r="Q265" s="511">
        <f t="shared" si="31"/>
        <v>0</v>
      </c>
      <c r="R265" s="511">
        <f t="shared" si="27"/>
        <v>0</v>
      </c>
    </row>
    <row r="266" spans="1:18" ht="15" x14ac:dyDescent="0.25">
      <c r="A266" s="702">
        <v>249</v>
      </c>
      <c r="B266" s="664"/>
      <c r="C266" s="664"/>
      <c r="D266" s="706" t="str">
        <f>IFERROR(VLOOKUP($B266,'גנים - מצבת והרשמה  (4)'!$C$16:$G$807,2,0),0)</f>
        <v>המוסד לא קיים</v>
      </c>
      <c r="E266" s="704">
        <f>SUMIF('גנים - מצבת והרשמה  (4)'!$F$15:$F$996,'גנים - דוח ביצוע  (5)'!B266,'גנים - מצבת והרשמה  (4)'!$H$15:$H$996)</f>
        <v>0</v>
      </c>
      <c r="F266" s="664"/>
      <c r="G266" s="709"/>
      <c r="H266" s="708"/>
      <c r="I266" s="708"/>
      <c r="J266" s="991">
        <f t="shared" si="28"/>
        <v>0</v>
      </c>
      <c r="K266" s="883" t="str">
        <f t="shared" si="24"/>
        <v/>
      </c>
      <c r="L266" s="711"/>
      <c r="M266" s="868">
        <f t="shared" si="29"/>
        <v>0</v>
      </c>
      <c r="N266" s="868">
        <f t="shared" si="30"/>
        <v>0</v>
      </c>
      <c r="O266" s="705" t="str">
        <f t="shared" si="25"/>
        <v/>
      </c>
      <c r="P266" s="523" t="str">
        <f t="shared" si="26"/>
        <v/>
      </c>
      <c r="Q266" s="511">
        <f t="shared" si="31"/>
        <v>0</v>
      </c>
      <c r="R266" s="511">
        <f t="shared" si="27"/>
        <v>0</v>
      </c>
    </row>
    <row r="267" spans="1:18" ht="15" x14ac:dyDescent="0.25">
      <c r="A267" s="702">
        <v>250</v>
      </c>
      <c r="B267" s="664"/>
      <c r="C267" s="664"/>
      <c r="D267" s="706" t="str">
        <f>IFERROR(VLOOKUP($B267,'גנים - מצבת והרשמה  (4)'!$C$16:$G$807,2,0),0)</f>
        <v>המוסד לא קיים</v>
      </c>
      <c r="E267" s="704">
        <f>SUMIF('גנים - מצבת והרשמה  (4)'!$F$15:$F$996,'גנים - דוח ביצוע  (5)'!B267,'גנים - מצבת והרשמה  (4)'!$H$15:$H$996)</f>
        <v>0</v>
      </c>
      <c r="F267" s="664"/>
      <c r="G267" s="709"/>
      <c r="H267" s="708"/>
      <c r="I267" s="708"/>
      <c r="J267" s="991">
        <f t="shared" si="28"/>
        <v>0</v>
      </c>
      <c r="K267" s="883" t="str">
        <f t="shared" si="24"/>
        <v/>
      </c>
      <c r="L267" s="711"/>
      <c r="M267" s="868">
        <f t="shared" si="29"/>
        <v>0</v>
      </c>
      <c r="N267" s="868">
        <f t="shared" si="30"/>
        <v>0</v>
      </c>
      <c r="O267" s="705" t="str">
        <f t="shared" si="25"/>
        <v/>
      </c>
      <c r="P267" s="523" t="str">
        <f t="shared" si="26"/>
        <v/>
      </c>
      <c r="Q267" s="511">
        <f t="shared" si="31"/>
        <v>0</v>
      </c>
      <c r="R267" s="511">
        <f t="shared" si="27"/>
        <v>0</v>
      </c>
    </row>
    <row r="268" spans="1:18" ht="15" x14ac:dyDescent="0.25">
      <c r="A268" s="702">
        <v>251</v>
      </c>
      <c r="B268" s="664"/>
      <c r="C268" s="664"/>
      <c r="D268" s="706" t="str">
        <f>IFERROR(VLOOKUP($B268,'גנים - מצבת והרשמה  (4)'!$C$16:$G$807,2,0),0)</f>
        <v>המוסד לא קיים</v>
      </c>
      <c r="E268" s="704">
        <f>SUMIF('גנים - מצבת והרשמה  (4)'!$F$15:$F$996,'גנים - דוח ביצוע  (5)'!B268,'גנים - מצבת והרשמה  (4)'!$H$15:$H$996)</f>
        <v>0</v>
      </c>
      <c r="F268" s="664"/>
      <c r="G268" s="709"/>
      <c r="H268" s="708"/>
      <c r="I268" s="708"/>
      <c r="J268" s="991">
        <f t="shared" si="28"/>
        <v>0</v>
      </c>
      <c r="K268" s="883" t="str">
        <f t="shared" si="24"/>
        <v/>
      </c>
      <c r="L268" s="711"/>
      <c r="M268" s="868">
        <f t="shared" si="29"/>
        <v>0</v>
      </c>
      <c r="N268" s="868">
        <f t="shared" si="30"/>
        <v>0</v>
      </c>
      <c r="O268" s="705" t="str">
        <f t="shared" si="25"/>
        <v/>
      </c>
      <c r="P268" s="523" t="str">
        <f t="shared" si="26"/>
        <v/>
      </c>
      <c r="Q268" s="511">
        <f t="shared" si="31"/>
        <v>0</v>
      </c>
      <c r="R268" s="511">
        <f t="shared" si="27"/>
        <v>0</v>
      </c>
    </row>
    <row r="269" spans="1:18" ht="15" x14ac:dyDescent="0.25">
      <c r="A269" s="702">
        <v>252</v>
      </c>
      <c r="B269" s="664"/>
      <c r="C269" s="664"/>
      <c r="D269" s="706" t="str">
        <f>IFERROR(VLOOKUP($B269,'גנים - מצבת והרשמה  (4)'!$C$16:$G$807,2,0),0)</f>
        <v>המוסד לא קיים</v>
      </c>
      <c r="E269" s="704">
        <f>SUMIF('גנים - מצבת והרשמה  (4)'!$F$15:$F$996,'גנים - דוח ביצוע  (5)'!B269,'גנים - מצבת והרשמה  (4)'!$H$15:$H$996)</f>
        <v>0</v>
      </c>
      <c r="F269" s="664"/>
      <c r="G269" s="709"/>
      <c r="H269" s="708"/>
      <c r="I269" s="708"/>
      <c r="J269" s="991">
        <f t="shared" si="28"/>
        <v>0</v>
      </c>
      <c r="K269" s="883" t="str">
        <f t="shared" si="24"/>
        <v/>
      </c>
      <c r="L269" s="711"/>
      <c r="M269" s="868">
        <f t="shared" si="29"/>
        <v>0</v>
      </c>
      <c r="N269" s="868">
        <f t="shared" si="30"/>
        <v>0</v>
      </c>
      <c r="O269" s="705" t="str">
        <f t="shared" si="25"/>
        <v/>
      </c>
      <c r="P269" s="523" t="str">
        <f t="shared" si="26"/>
        <v/>
      </c>
      <c r="Q269" s="511">
        <f t="shared" si="31"/>
        <v>0</v>
      </c>
      <c r="R269" s="511">
        <f t="shared" si="27"/>
        <v>0</v>
      </c>
    </row>
    <row r="270" spans="1:18" ht="15" x14ac:dyDescent="0.25">
      <c r="A270" s="702">
        <v>253</v>
      </c>
      <c r="B270" s="664"/>
      <c r="C270" s="664"/>
      <c r="D270" s="706" t="str">
        <f>IFERROR(VLOOKUP($B270,'גנים - מצבת והרשמה  (4)'!$C$16:$G$807,2,0),0)</f>
        <v>המוסד לא קיים</v>
      </c>
      <c r="E270" s="704">
        <f>SUMIF('גנים - מצבת והרשמה  (4)'!$F$15:$F$996,'גנים - דוח ביצוע  (5)'!B270,'גנים - מצבת והרשמה  (4)'!$H$15:$H$996)</f>
        <v>0</v>
      </c>
      <c r="F270" s="664"/>
      <c r="G270" s="709"/>
      <c r="H270" s="708"/>
      <c r="I270" s="708"/>
      <c r="J270" s="991">
        <f t="shared" si="28"/>
        <v>0</v>
      </c>
      <c r="K270" s="883" t="str">
        <f t="shared" si="24"/>
        <v/>
      </c>
      <c r="L270" s="711"/>
      <c r="M270" s="868">
        <f t="shared" si="29"/>
        <v>0</v>
      </c>
      <c r="N270" s="868">
        <f t="shared" si="30"/>
        <v>0</v>
      </c>
      <c r="O270" s="705" t="str">
        <f t="shared" si="25"/>
        <v/>
      </c>
      <c r="P270" s="523" t="str">
        <f t="shared" si="26"/>
        <v/>
      </c>
      <c r="Q270" s="511">
        <f t="shared" si="31"/>
        <v>0</v>
      </c>
      <c r="R270" s="511">
        <f t="shared" si="27"/>
        <v>0</v>
      </c>
    </row>
    <row r="271" spans="1:18" ht="15" x14ac:dyDescent="0.25">
      <c r="A271" s="702">
        <v>254</v>
      </c>
      <c r="B271" s="664"/>
      <c r="C271" s="664"/>
      <c r="D271" s="706" t="str">
        <f>IFERROR(VLOOKUP($B271,'גנים - מצבת והרשמה  (4)'!$C$16:$G$807,2,0),0)</f>
        <v>המוסד לא קיים</v>
      </c>
      <c r="E271" s="704">
        <f>SUMIF('גנים - מצבת והרשמה  (4)'!$F$15:$F$996,'גנים - דוח ביצוע  (5)'!B271,'גנים - מצבת והרשמה  (4)'!$H$15:$H$996)</f>
        <v>0</v>
      </c>
      <c r="F271" s="664"/>
      <c r="G271" s="709"/>
      <c r="H271" s="708"/>
      <c r="I271" s="708"/>
      <c r="J271" s="991">
        <f t="shared" si="28"/>
        <v>0</v>
      </c>
      <c r="K271" s="883" t="str">
        <f t="shared" si="24"/>
        <v/>
      </c>
      <c r="L271" s="711"/>
      <c r="M271" s="868">
        <f t="shared" si="29"/>
        <v>0</v>
      </c>
      <c r="N271" s="868">
        <f t="shared" si="30"/>
        <v>0</v>
      </c>
      <c r="O271" s="705" t="str">
        <f t="shared" si="25"/>
        <v/>
      </c>
      <c r="P271" s="523" t="str">
        <f t="shared" si="26"/>
        <v/>
      </c>
      <c r="Q271" s="511">
        <f t="shared" si="31"/>
        <v>0</v>
      </c>
      <c r="R271" s="511">
        <f t="shared" si="27"/>
        <v>0</v>
      </c>
    </row>
    <row r="272" spans="1:18" ht="15" x14ac:dyDescent="0.25">
      <c r="A272" s="702">
        <v>255</v>
      </c>
      <c r="B272" s="664"/>
      <c r="C272" s="664"/>
      <c r="D272" s="706" t="str">
        <f>IFERROR(VLOOKUP($B272,'גנים - מצבת והרשמה  (4)'!$C$16:$G$807,2,0),0)</f>
        <v>המוסד לא קיים</v>
      </c>
      <c r="E272" s="704">
        <f>SUMIF('גנים - מצבת והרשמה  (4)'!$F$15:$F$996,'גנים - דוח ביצוע  (5)'!B272,'גנים - מצבת והרשמה  (4)'!$H$15:$H$996)</f>
        <v>0</v>
      </c>
      <c r="F272" s="664"/>
      <c r="G272" s="709"/>
      <c r="H272" s="708"/>
      <c r="I272" s="708"/>
      <c r="J272" s="991">
        <f t="shared" si="28"/>
        <v>0</v>
      </c>
      <c r="K272" s="883" t="str">
        <f t="shared" si="24"/>
        <v/>
      </c>
      <c r="L272" s="711"/>
      <c r="M272" s="868">
        <f t="shared" si="29"/>
        <v>0</v>
      </c>
      <c r="N272" s="868">
        <f t="shared" si="30"/>
        <v>0</v>
      </c>
      <c r="O272" s="705" t="str">
        <f t="shared" si="25"/>
        <v/>
      </c>
      <c r="P272" s="523" t="str">
        <f t="shared" si="26"/>
        <v/>
      </c>
      <c r="Q272" s="511">
        <f t="shared" si="31"/>
        <v>0</v>
      </c>
      <c r="R272" s="511">
        <f t="shared" si="27"/>
        <v>0</v>
      </c>
    </row>
    <row r="273" spans="1:18" ht="15" x14ac:dyDescent="0.25">
      <c r="A273" s="702">
        <v>256</v>
      </c>
      <c r="B273" s="664"/>
      <c r="C273" s="664"/>
      <c r="D273" s="706" t="str">
        <f>IFERROR(VLOOKUP($B273,'גנים - מצבת והרשמה  (4)'!$C$16:$G$807,2,0),0)</f>
        <v>המוסד לא קיים</v>
      </c>
      <c r="E273" s="704">
        <f>SUMIF('גנים - מצבת והרשמה  (4)'!$F$15:$F$996,'גנים - דוח ביצוע  (5)'!B273,'גנים - מצבת והרשמה  (4)'!$H$15:$H$996)</f>
        <v>0</v>
      </c>
      <c r="F273" s="664"/>
      <c r="G273" s="709"/>
      <c r="H273" s="708"/>
      <c r="I273" s="708"/>
      <c r="J273" s="991">
        <f t="shared" si="28"/>
        <v>0</v>
      </c>
      <c r="K273" s="883" t="str">
        <f t="shared" si="24"/>
        <v/>
      </c>
      <c r="L273" s="711"/>
      <c r="M273" s="868">
        <f t="shared" si="29"/>
        <v>0</v>
      </c>
      <c r="N273" s="868">
        <f t="shared" si="30"/>
        <v>0</v>
      </c>
      <c r="O273" s="705" t="str">
        <f t="shared" si="25"/>
        <v/>
      </c>
      <c r="P273" s="523" t="str">
        <f t="shared" si="26"/>
        <v/>
      </c>
      <c r="Q273" s="511">
        <f t="shared" si="31"/>
        <v>0</v>
      </c>
      <c r="R273" s="511">
        <f t="shared" si="27"/>
        <v>0</v>
      </c>
    </row>
    <row r="274" spans="1:18" ht="15" x14ac:dyDescent="0.25">
      <c r="A274" s="702">
        <v>257</v>
      </c>
      <c r="B274" s="664"/>
      <c r="C274" s="664"/>
      <c r="D274" s="706" t="str">
        <f>IFERROR(VLOOKUP($B274,'גנים - מצבת והרשמה  (4)'!$C$16:$G$807,2,0),0)</f>
        <v>המוסד לא קיים</v>
      </c>
      <c r="E274" s="704">
        <f>SUMIF('גנים - מצבת והרשמה  (4)'!$F$15:$F$996,'גנים - דוח ביצוע  (5)'!B274,'גנים - מצבת והרשמה  (4)'!$H$15:$H$996)</f>
        <v>0</v>
      </c>
      <c r="F274" s="664"/>
      <c r="G274" s="709"/>
      <c r="H274" s="708"/>
      <c r="I274" s="708"/>
      <c r="J274" s="991">
        <f t="shared" si="28"/>
        <v>0</v>
      </c>
      <c r="K274" s="883" t="str">
        <f t="shared" ref="K274:K337" si="32">IF(B274&gt;0,IF(J274&lt;$R$3,"תקופת הפעילות נמוכה מהתקופה הנדרשת, ועל כן המוסד אינו זכאי לתקצוב","תקין"),"")</f>
        <v/>
      </c>
      <c r="L274" s="711"/>
      <c r="M274" s="868">
        <f t="shared" si="29"/>
        <v>0</v>
      </c>
      <c r="N274" s="868">
        <f t="shared" si="30"/>
        <v>0</v>
      </c>
      <c r="O274" s="705" t="str">
        <f t="shared" ref="O274:O337" si="33">IF(IF(B274=0,0,IFERROR(COUNTIF($B$18:$B$1017,B274)," "))&gt;1,"סמל הגן מופיע יותר מפעם אחת",IF(ISBLANK(B274),"","תקין"))</f>
        <v/>
      </c>
      <c r="P274" s="523" t="str">
        <f t="shared" ref="P274:P337" si="34">IF(ISNUMBER(B274),IF(J274&lt;1,"יש למלא מס' ימי פעילות",IF(AND(J274&lt;7,L274=""),"יש למלא סיבה לחוסר ימי פעילות","תקין")),"")</f>
        <v/>
      </c>
      <c r="Q274" s="511">
        <f t="shared" si="31"/>
        <v>0</v>
      </c>
      <c r="R274" s="511">
        <f t="shared" ref="R274:R337" si="35">IF(B274&gt;0,IF(F274=0,1,0),0)</f>
        <v>0</v>
      </c>
    </row>
    <row r="275" spans="1:18" ht="15" x14ac:dyDescent="0.25">
      <c r="A275" s="702">
        <v>258</v>
      </c>
      <c r="B275" s="664"/>
      <c r="C275" s="664"/>
      <c r="D275" s="706" t="str">
        <f>IFERROR(VLOOKUP($B275,'גנים - מצבת והרשמה  (4)'!$C$16:$G$807,2,0),0)</f>
        <v>המוסד לא קיים</v>
      </c>
      <c r="E275" s="704">
        <f>SUMIF('גנים - מצבת והרשמה  (4)'!$F$15:$F$996,'גנים - דוח ביצוע  (5)'!B275,'גנים - מצבת והרשמה  (4)'!$H$15:$H$996)</f>
        <v>0</v>
      </c>
      <c r="F275" s="664"/>
      <c r="G275" s="709"/>
      <c r="H275" s="708"/>
      <c r="I275" s="708"/>
      <c r="J275" s="991">
        <f t="shared" ref="J275:J338" si="36">MIN(NETWORKDAYS.INTL(H275,I275,7),7)</f>
        <v>0</v>
      </c>
      <c r="K275" s="883" t="str">
        <f t="shared" si="32"/>
        <v/>
      </c>
      <c r="L275" s="711"/>
      <c r="M275" s="868">
        <f t="shared" ref="M275:M338" si="37">IF(OR($R$2=0,K275="תקין"),ROUND(IF(J275=6,(7-J275)*MIN(E275,F275),0),0),0)</f>
        <v>0</v>
      </c>
      <c r="N275" s="868">
        <f t="shared" ref="N275:N338" si="38">IF(OR($R$2=0,K275="תקין"),MAX(IF(B275="",0,MIN(F275,E275))-M275/7,0),0)</f>
        <v>0</v>
      </c>
      <c r="O275" s="705" t="str">
        <f t="shared" si="33"/>
        <v/>
      </c>
      <c r="P275" s="523" t="str">
        <f t="shared" si="34"/>
        <v/>
      </c>
      <c r="Q275" s="511">
        <f t="shared" ref="Q275:Q338" si="39">IF(LEFT(P275,10)="יש למלא מס",1,0)</f>
        <v>0</v>
      </c>
      <c r="R275" s="511">
        <f t="shared" si="35"/>
        <v>0</v>
      </c>
    </row>
    <row r="276" spans="1:18" ht="15" x14ac:dyDescent="0.25">
      <c r="A276" s="702">
        <v>259</v>
      </c>
      <c r="B276" s="664"/>
      <c r="C276" s="664"/>
      <c r="D276" s="706" t="str">
        <f>IFERROR(VLOOKUP($B276,'גנים - מצבת והרשמה  (4)'!$C$16:$G$807,2,0),0)</f>
        <v>המוסד לא קיים</v>
      </c>
      <c r="E276" s="704">
        <f>SUMIF('גנים - מצבת והרשמה  (4)'!$F$15:$F$996,'גנים - דוח ביצוע  (5)'!B276,'גנים - מצבת והרשמה  (4)'!$H$15:$H$996)</f>
        <v>0</v>
      </c>
      <c r="F276" s="664"/>
      <c r="G276" s="709"/>
      <c r="H276" s="708"/>
      <c r="I276" s="708"/>
      <c r="J276" s="991">
        <f t="shared" si="36"/>
        <v>0</v>
      </c>
      <c r="K276" s="883" t="str">
        <f t="shared" si="32"/>
        <v/>
      </c>
      <c r="L276" s="711"/>
      <c r="M276" s="868">
        <f t="shared" si="37"/>
        <v>0</v>
      </c>
      <c r="N276" s="868">
        <f t="shared" si="38"/>
        <v>0</v>
      </c>
      <c r="O276" s="705" t="str">
        <f t="shared" si="33"/>
        <v/>
      </c>
      <c r="P276" s="523" t="str">
        <f t="shared" si="34"/>
        <v/>
      </c>
      <c r="Q276" s="511">
        <f t="shared" si="39"/>
        <v>0</v>
      </c>
      <c r="R276" s="511">
        <f t="shared" si="35"/>
        <v>0</v>
      </c>
    </row>
    <row r="277" spans="1:18" ht="15" x14ac:dyDescent="0.25">
      <c r="A277" s="702">
        <v>260</v>
      </c>
      <c r="B277" s="664"/>
      <c r="C277" s="664"/>
      <c r="D277" s="706" t="str">
        <f>IFERROR(VLOOKUP($B277,'גנים - מצבת והרשמה  (4)'!$C$16:$G$807,2,0),0)</f>
        <v>המוסד לא קיים</v>
      </c>
      <c r="E277" s="704">
        <f>SUMIF('גנים - מצבת והרשמה  (4)'!$F$15:$F$996,'גנים - דוח ביצוע  (5)'!B277,'גנים - מצבת והרשמה  (4)'!$H$15:$H$996)</f>
        <v>0</v>
      </c>
      <c r="F277" s="664"/>
      <c r="G277" s="709"/>
      <c r="H277" s="708"/>
      <c r="I277" s="708"/>
      <c r="J277" s="991">
        <f t="shared" si="36"/>
        <v>0</v>
      </c>
      <c r="K277" s="883" t="str">
        <f t="shared" si="32"/>
        <v/>
      </c>
      <c r="L277" s="711"/>
      <c r="M277" s="868">
        <f t="shared" si="37"/>
        <v>0</v>
      </c>
      <c r="N277" s="868">
        <f t="shared" si="38"/>
        <v>0</v>
      </c>
      <c r="O277" s="705" t="str">
        <f t="shared" si="33"/>
        <v/>
      </c>
      <c r="P277" s="523" t="str">
        <f t="shared" si="34"/>
        <v/>
      </c>
      <c r="Q277" s="511">
        <f t="shared" si="39"/>
        <v>0</v>
      </c>
      <c r="R277" s="511">
        <f t="shared" si="35"/>
        <v>0</v>
      </c>
    </row>
    <row r="278" spans="1:18" ht="15" x14ac:dyDescent="0.25">
      <c r="A278" s="702">
        <v>261</v>
      </c>
      <c r="B278" s="664"/>
      <c r="C278" s="664"/>
      <c r="D278" s="706" t="str">
        <f>IFERROR(VLOOKUP($B278,'גנים - מצבת והרשמה  (4)'!$C$16:$G$807,2,0),0)</f>
        <v>המוסד לא קיים</v>
      </c>
      <c r="E278" s="704">
        <f>SUMIF('גנים - מצבת והרשמה  (4)'!$F$15:$F$996,'גנים - דוח ביצוע  (5)'!B278,'גנים - מצבת והרשמה  (4)'!$H$15:$H$996)</f>
        <v>0</v>
      </c>
      <c r="F278" s="664"/>
      <c r="G278" s="709"/>
      <c r="H278" s="708"/>
      <c r="I278" s="708"/>
      <c r="J278" s="991">
        <f t="shared" si="36"/>
        <v>0</v>
      </c>
      <c r="K278" s="883" t="str">
        <f t="shared" si="32"/>
        <v/>
      </c>
      <c r="L278" s="711"/>
      <c r="M278" s="868">
        <f t="shared" si="37"/>
        <v>0</v>
      </c>
      <c r="N278" s="868">
        <f t="shared" si="38"/>
        <v>0</v>
      </c>
      <c r="O278" s="705" t="str">
        <f t="shared" si="33"/>
        <v/>
      </c>
      <c r="P278" s="523" t="str">
        <f t="shared" si="34"/>
        <v/>
      </c>
      <c r="Q278" s="511">
        <f t="shared" si="39"/>
        <v>0</v>
      </c>
      <c r="R278" s="511">
        <f t="shared" si="35"/>
        <v>0</v>
      </c>
    </row>
    <row r="279" spans="1:18" ht="15" x14ac:dyDescent="0.25">
      <c r="A279" s="702">
        <v>262</v>
      </c>
      <c r="B279" s="664"/>
      <c r="C279" s="664"/>
      <c r="D279" s="706" t="str">
        <f>IFERROR(VLOOKUP($B279,'גנים - מצבת והרשמה  (4)'!$C$16:$G$807,2,0),0)</f>
        <v>המוסד לא קיים</v>
      </c>
      <c r="E279" s="704">
        <f>SUMIF('גנים - מצבת והרשמה  (4)'!$F$15:$F$996,'גנים - דוח ביצוע  (5)'!B279,'גנים - מצבת והרשמה  (4)'!$H$15:$H$996)</f>
        <v>0</v>
      </c>
      <c r="F279" s="664"/>
      <c r="G279" s="709"/>
      <c r="H279" s="708"/>
      <c r="I279" s="708"/>
      <c r="J279" s="991">
        <f t="shared" si="36"/>
        <v>0</v>
      </c>
      <c r="K279" s="883" t="str">
        <f t="shared" si="32"/>
        <v/>
      </c>
      <c r="L279" s="711"/>
      <c r="M279" s="868">
        <f t="shared" si="37"/>
        <v>0</v>
      </c>
      <c r="N279" s="868">
        <f t="shared" si="38"/>
        <v>0</v>
      </c>
      <c r="O279" s="705" t="str">
        <f t="shared" si="33"/>
        <v/>
      </c>
      <c r="P279" s="523" t="str">
        <f t="shared" si="34"/>
        <v/>
      </c>
      <c r="Q279" s="511">
        <f t="shared" si="39"/>
        <v>0</v>
      </c>
      <c r="R279" s="511">
        <f t="shared" si="35"/>
        <v>0</v>
      </c>
    </row>
    <row r="280" spans="1:18" ht="15" x14ac:dyDescent="0.25">
      <c r="A280" s="702">
        <v>263</v>
      </c>
      <c r="B280" s="664"/>
      <c r="C280" s="664"/>
      <c r="D280" s="706" t="str">
        <f>IFERROR(VLOOKUP($B280,'גנים - מצבת והרשמה  (4)'!$C$16:$G$807,2,0),0)</f>
        <v>המוסד לא קיים</v>
      </c>
      <c r="E280" s="704">
        <f>SUMIF('גנים - מצבת והרשמה  (4)'!$F$15:$F$996,'גנים - דוח ביצוע  (5)'!B280,'גנים - מצבת והרשמה  (4)'!$H$15:$H$996)</f>
        <v>0</v>
      </c>
      <c r="F280" s="664"/>
      <c r="G280" s="709"/>
      <c r="H280" s="708"/>
      <c r="I280" s="708"/>
      <c r="J280" s="991">
        <f t="shared" si="36"/>
        <v>0</v>
      </c>
      <c r="K280" s="883" t="str">
        <f t="shared" si="32"/>
        <v/>
      </c>
      <c r="L280" s="711"/>
      <c r="M280" s="868">
        <f t="shared" si="37"/>
        <v>0</v>
      </c>
      <c r="N280" s="868">
        <f t="shared" si="38"/>
        <v>0</v>
      </c>
      <c r="O280" s="705" t="str">
        <f t="shared" si="33"/>
        <v/>
      </c>
      <c r="P280" s="523" t="str">
        <f t="shared" si="34"/>
        <v/>
      </c>
      <c r="Q280" s="511">
        <f t="shared" si="39"/>
        <v>0</v>
      </c>
      <c r="R280" s="511">
        <f t="shared" si="35"/>
        <v>0</v>
      </c>
    </row>
    <row r="281" spans="1:18" ht="15" x14ac:dyDescent="0.25">
      <c r="A281" s="702">
        <v>264</v>
      </c>
      <c r="B281" s="664"/>
      <c r="C281" s="664"/>
      <c r="D281" s="706" t="str">
        <f>IFERROR(VLOOKUP($B281,'גנים - מצבת והרשמה  (4)'!$C$16:$G$807,2,0),0)</f>
        <v>המוסד לא קיים</v>
      </c>
      <c r="E281" s="704">
        <f>SUMIF('גנים - מצבת והרשמה  (4)'!$F$15:$F$996,'גנים - דוח ביצוע  (5)'!B281,'גנים - מצבת והרשמה  (4)'!$H$15:$H$996)</f>
        <v>0</v>
      </c>
      <c r="F281" s="664"/>
      <c r="G281" s="709"/>
      <c r="H281" s="708"/>
      <c r="I281" s="708"/>
      <c r="J281" s="991">
        <f t="shared" si="36"/>
        <v>0</v>
      </c>
      <c r="K281" s="883" t="str">
        <f t="shared" si="32"/>
        <v/>
      </c>
      <c r="L281" s="711"/>
      <c r="M281" s="868">
        <f t="shared" si="37"/>
        <v>0</v>
      </c>
      <c r="N281" s="868">
        <f t="shared" si="38"/>
        <v>0</v>
      </c>
      <c r="O281" s="705" t="str">
        <f t="shared" si="33"/>
        <v/>
      </c>
      <c r="P281" s="523" t="str">
        <f t="shared" si="34"/>
        <v/>
      </c>
      <c r="Q281" s="511">
        <f t="shared" si="39"/>
        <v>0</v>
      </c>
      <c r="R281" s="511">
        <f t="shared" si="35"/>
        <v>0</v>
      </c>
    </row>
    <row r="282" spans="1:18" ht="15" x14ac:dyDescent="0.25">
      <c r="A282" s="702">
        <v>265</v>
      </c>
      <c r="B282" s="664"/>
      <c r="C282" s="664"/>
      <c r="D282" s="706" t="str">
        <f>IFERROR(VLOOKUP($B282,'גנים - מצבת והרשמה  (4)'!$C$16:$G$807,2,0),0)</f>
        <v>המוסד לא קיים</v>
      </c>
      <c r="E282" s="704">
        <f>SUMIF('גנים - מצבת והרשמה  (4)'!$F$15:$F$996,'גנים - דוח ביצוע  (5)'!B282,'גנים - מצבת והרשמה  (4)'!$H$15:$H$996)</f>
        <v>0</v>
      </c>
      <c r="F282" s="664"/>
      <c r="G282" s="709"/>
      <c r="H282" s="708"/>
      <c r="I282" s="708"/>
      <c r="J282" s="991">
        <f t="shared" si="36"/>
        <v>0</v>
      </c>
      <c r="K282" s="883" t="str">
        <f t="shared" si="32"/>
        <v/>
      </c>
      <c r="L282" s="711"/>
      <c r="M282" s="868">
        <f t="shared" si="37"/>
        <v>0</v>
      </c>
      <c r="N282" s="868">
        <f t="shared" si="38"/>
        <v>0</v>
      </c>
      <c r="O282" s="705" t="str">
        <f t="shared" si="33"/>
        <v/>
      </c>
      <c r="P282" s="523" t="str">
        <f t="shared" si="34"/>
        <v/>
      </c>
      <c r="Q282" s="511">
        <f t="shared" si="39"/>
        <v>0</v>
      </c>
      <c r="R282" s="511">
        <f t="shared" si="35"/>
        <v>0</v>
      </c>
    </row>
    <row r="283" spans="1:18" ht="15" x14ac:dyDescent="0.25">
      <c r="A283" s="702">
        <v>266</v>
      </c>
      <c r="B283" s="664"/>
      <c r="C283" s="664"/>
      <c r="D283" s="706" t="str">
        <f>IFERROR(VLOOKUP($B283,'גנים - מצבת והרשמה  (4)'!$C$16:$G$807,2,0),0)</f>
        <v>המוסד לא קיים</v>
      </c>
      <c r="E283" s="704">
        <f>SUMIF('גנים - מצבת והרשמה  (4)'!$F$15:$F$996,'גנים - דוח ביצוע  (5)'!B283,'גנים - מצבת והרשמה  (4)'!$H$15:$H$996)</f>
        <v>0</v>
      </c>
      <c r="F283" s="664"/>
      <c r="G283" s="709"/>
      <c r="H283" s="708"/>
      <c r="I283" s="708"/>
      <c r="J283" s="991">
        <f t="shared" si="36"/>
        <v>0</v>
      </c>
      <c r="K283" s="883" t="str">
        <f t="shared" si="32"/>
        <v/>
      </c>
      <c r="L283" s="711"/>
      <c r="M283" s="868">
        <f t="shared" si="37"/>
        <v>0</v>
      </c>
      <c r="N283" s="868">
        <f t="shared" si="38"/>
        <v>0</v>
      </c>
      <c r="O283" s="705" t="str">
        <f t="shared" si="33"/>
        <v/>
      </c>
      <c r="P283" s="523" t="str">
        <f t="shared" si="34"/>
        <v/>
      </c>
      <c r="Q283" s="511">
        <f t="shared" si="39"/>
        <v>0</v>
      </c>
      <c r="R283" s="511">
        <f t="shared" si="35"/>
        <v>0</v>
      </c>
    </row>
    <row r="284" spans="1:18" ht="15" x14ac:dyDescent="0.25">
      <c r="A284" s="702">
        <v>267</v>
      </c>
      <c r="B284" s="664"/>
      <c r="C284" s="664"/>
      <c r="D284" s="706" t="str">
        <f>IFERROR(VLOOKUP($B284,'גנים - מצבת והרשמה  (4)'!$C$16:$G$807,2,0),0)</f>
        <v>המוסד לא קיים</v>
      </c>
      <c r="E284" s="704">
        <f>SUMIF('גנים - מצבת והרשמה  (4)'!$F$15:$F$996,'גנים - דוח ביצוע  (5)'!B284,'גנים - מצבת והרשמה  (4)'!$H$15:$H$996)</f>
        <v>0</v>
      </c>
      <c r="F284" s="664"/>
      <c r="G284" s="709"/>
      <c r="H284" s="708"/>
      <c r="I284" s="708"/>
      <c r="J284" s="991">
        <f t="shared" si="36"/>
        <v>0</v>
      </c>
      <c r="K284" s="883" t="str">
        <f t="shared" si="32"/>
        <v/>
      </c>
      <c r="L284" s="711"/>
      <c r="M284" s="868">
        <f t="shared" si="37"/>
        <v>0</v>
      </c>
      <c r="N284" s="868">
        <f t="shared" si="38"/>
        <v>0</v>
      </c>
      <c r="O284" s="705" t="str">
        <f t="shared" si="33"/>
        <v/>
      </c>
      <c r="P284" s="523" t="str">
        <f t="shared" si="34"/>
        <v/>
      </c>
      <c r="Q284" s="511">
        <f t="shared" si="39"/>
        <v>0</v>
      </c>
      <c r="R284" s="511">
        <f t="shared" si="35"/>
        <v>0</v>
      </c>
    </row>
    <row r="285" spans="1:18" ht="15" x14ac:dyDescent="0.25">
      <c r="A285" s="702">
        <v>268</v>
      </c>
      <c r="B285" s="664"/>
      <c r="C285" s="664"/>
      <c r="D285" s="706" t="str">
        <f>IFERROR(VLOOKUP($B285,'גנים - מצבת והרשמה  (4)'!$C$16:$G$807,2,0),0)</f>
        <v>המוסד לא קיים</v>
      </c>
      <c r="E285" s="704">
        <f>SUMIF('גנים - מצבת והרשמה  (4)'!$F$15:$F$996,'גנים - דוח ביצוע  (5)'!B285,'גנים - מצבת והרשמה  (4)'!$H$15:$H$996)</f>
        <v>0</v>
      </c>
      <c r="F285" s="664"/>
      <c r="G285" s="709"/>
      <c r="H285" s="708"/>
      <c r="I285" s="708"/>
      <c r="J285" s="991">
        <f t="shared" si="36"/>
        <v>0</v>
      </c>
      <c r="K285" s="883" t="str">
        <f t="shared" si="32"/>
        <v/>
      </c>
      <c r="L285" s="711"/>
      <c r="M285" s="868">
        <f t="shared" si="37"/>
        <v>0</v>
      </c>
      <c r="N285" s="868">
        <f t="shared" si="38"/>
        <v>0</v>
      </c>
      <c r="O285" s="705" t="str">
        <f t="shared" si="33"/>
        <v/>
      </c>
      <c r="P285" s="523" t="str">
        <f t="shared" si="34"/>
        <v/>
      </c>
      <c r="Q285" s="511">
        <f t="shared" si="39"/>
        <v>0</v>
      </c>
      <c r="R285" s="511">
        <f t="shared" si="35"/>
        <v>0</v>
      </c>
    </row>
    <row r="286" spans="1:18" ht="15" x14ac:dyDescent="0.25">
      <c r="A286" s="702">
        <v>269</v>
      </c>
      <c r="B286" s="664"/>
      <c r="C286" s="664"/>
      <c r="D286" s="706" t="str">
        <f>IFERROR(VLOOKUP($B286,'גנים - מצבת והרשמה  (4)'!$C$16:$G$807,2,0),0)</f>
        <v>המוסד לא קיים</v>
      </c>
      <c r="E286" s="704">
        <f>SUMIF('גנים - מצבת והרשמה  (4)'!$F$15:$F$996,'גנים - דוח ביצוע  (5)'!B286,'גנים - מצבת והרשמה  (4)'!$H$15:$H$996)</f>
        <v>0</v>
      </c>
      <c r="F286" s="664"/>
      <c r="G286" s="709"/>
      <c r="H286" s="708"/>
      <c r="I286" s="708"/>
      <c r="J286" s="991">
        <f t="shared" si="36"/>
        <v>0</v>
      </c>
      <c r="K286" s="883" t="str">
        <f t="shared" si="32"/>
        <v/>
      </c>
      <c r="L286" s="711"/>
      <c r="M286" s="868">
        <f t="shared" si="37"/>
        <v>0</v>
      </c>
      <c r="N286" s="868">
        <f t="shared" si="38"/>
        <v>0</v>
      </c>
      <c r="O286" s="705" t="str">
        <f t="shared" si="33"/>
        <v/>
      </c>
      <c r="P286" s="523" t="str">
        <f t="shared" si="34"/>
        <v/>
      </c>
      <c r="Q286" s="511">
        <f t="shared" si="39"/>
        <v>0</v>
      </c>
      <c r="R286" s="511">
        <f t="shared" si="35"/>
        <v>0</v>
      </c>
    </row>
    <row r="287" spans="1:18" ht="15" x14ac:dyDescent="0.25">
      <c r="A287" s="702">
        <v>270</v>
      </c>
      <c r="B287" s="664"/>
      <c r="C287" s="664"/>
      <c r="D287" s="706" t="str">
        <f>IFERROR(VLOOKUP($B287,'גנים - מצבת והרשמה  (4)'!$C$16:$G$807,2,0),0)</f>
        <v>המוסד לא קיים</v>
      </c>
      <c r="E287" s="704">
        <f>SUMIF('גנים - מצבת והרשמה  (4)'!$F$15:$F$996,'גנים - דוח ביצוע  (5)'!B287,'גנים - מצבת והרשמה  (4)'!$H$15:$H$996)</f>
        <v>0</v>
      </c>
      <c r="F287" s="664"/>
      <c r="G287" s="709"/>
      <c r="H287" s="708"/>
      <c r="I287" s="708"/>
      <c r="J287" s="991">
        <f t="shared" si="36"/>
        <v>0</v>
      </c>
      <c r="K287" s="883" t="str">
        <f t="shared" si="32"/>
        <v/>
      </c>
      <c r="L287" s="711"/>
      <c r="M287" s="868">
        <f t="shared" si="37"/>
        <v>0</v>
      </c>
      <c r="N287" s="868">
        <f t="shared" si="38"/>
        <v>0</v>
      </c>
      <c r="O287" s="705" t="str">
        <f t="shared" si="33"/>
        <v/>
      </c>
      <c r="P287" s="523" t="str">
        <f t="shared" si="34"/>
        <v/>
      </c>
      <c r="Q287" s="511">
        <f t="shared" si="39"/>
        <v>0</v>
      </c>
      <c r="R287" s="511">
        <f t="shared" si="35"/>
        <v>0</v>
      </c>
    </row>
    <row r="288" spans="1:18" ht="15" x14ac:dyDescent="0.25">
      <c r="A288" s="702">
        <v>271</v>
      </c>
      <c r="B288" s="664"/>
      <c r="C288" s="664"/>
      <c r="D288" s="706" t="str">
        <f>IFERROR(VLOOKUP($B288,'גנים - מצבת והרשמה  (4)'!$C$16:$G$807,2,0),0)</f>
        <v>המוסד לא קיים</v>
      </c>
      <c r="E288" s="704">
        <f>SUMIF('גנים - מצבת והרשמה  (4)'!$F$15:$F$996,'גנים - דוח ביצוע  (5)'!B288,'גנים - מצבת והרשמה  (4)'!$H$15:$H$996)</f>
        <v>0</v>
      </c>
      <c r="F288" s="664"/>
      <c r="G288" s="709"/>
      <c r="H288" s="708"/>
      <c r="I288" s="708"/>
      <c r="J288" s="991">
        <f t="shared" si="36"/>
        <v>0</v>
      </c>
      <c r="K288" s="883" t="str">
        <f t="shared" si="32"/>
        <v/>
      </c>
      <c r="L288" s="711"/>
      <c r="M288" s="868">
        <f t="shared" si="37"/>
        <v>0</v>
      </c>
      <c r="N288" s="868">
        <f t="shared" si="38"/>
        <v>0</v>
      </c>
      <c r="O288" s="705" t="str">
        <f t="shared" si="33"/>
        <v/>
      </c>
      <c r="P288" s="523" t="str">
        <f t="shared" si="34"/>
        <v/>
      </c>
      <c r="Q288" s="511">
        <f t="shared" si="39"/>
        <v>0</v>
      </c>
      <c r="R288" s="511">
        <f t="shared" si="35"/>
        <v>0</v>
      </c>
    </row>
    <row r="289" spans="1:18" ht="15" x14ac:dyDescent="0.25">
      <c r="A289" s="702">
        <v>272</v>
      </c>
      <c r="B289" s="664"/>
      <c r="C289" s="664"/>
      <c r="D289" s="706" t="str">
        <f>IFERROR(VLOOKUP($B289,'גנים - מצבת והרשמה  (4)'!$C$16:$G$807,2,0),0)</f>
        <v>המוסד לא קיים</v>
      </c>
      <c r="E289" s="704">
        <f>SUMIF('גנים - מצבת והרשמה  (4)'!$F$15:$F$996,'גנים - דוח ביצוע  (5)'!B289,'גנים - מצבת והרשמה  (4)'!$H$15:$H$996)</f>
        <v>0</v>
      </c>
      <c r="F289" s="664"/>
      <c r="G289" s="709"/>
      <c r="H289" s="708"/>
      <c r="I289" s="708"/>
      <c r="J289" s="991">
        <f t="shared" si="36"/>
        <v>0</v>
      </c>
      <c r="K289" s="883" t="str">
        <f t="shared" si="32"/>
        <v/>
      </c>
      <c r="L289" s="711"/>
      <c r="M289" s="868">
        <f t="shared" si="37"/>
        <v>0</v>
      </c>
      <c r="N289" s="868">
        <f t="shared" si="38"/>
        <v>0</v>
      </c>
      <c r="O289" s="705" t="str">
        <f t="shared" si="33"/>
        <v/>
      </c>
      <c r="P289" s="523" t="str">
        <f t="shared" si="34"/>
        <v/>
      </c>
      <c r="Q289" s="511">
        <f t="shared" si="39"/>
        <v>0</v>
      </c>
      <c r="R289" s="511">
        <f t="shared" si="35"/>
        <v>0</v>
      </c>
    </row>
    <row r="290" spans="1:18" ht="15" x14ac:dyDescent="0.25">
      <c r="A290" s="702">
        <v>273</v>
      </c>
      <c r="B290" s="664"/>
      <c r="C290" s="664"/>
      <c r="D290" s="706" t="str">
        <f>IFERROR(VLOOKUP($B290,'גנים - מצבת והרשמה  (4)'!$C$16:$G$807,2,0),0)</f>
        <v>המוסד לא קיים</v>
      </c>
      <c r="E290" s="704">
        <f>SUMIF('גנים - מצבת והרשמה  (4)'!$F$15:$F$996,'גנים - דוח ביצוע  (5)'!B290,'גנים - מצבת והרשמה  (4)'!$H$15:$H$996)</f>
        <v>0</v>
      </c>
      <c r="F290" s="664"/>
      <c r="G290" s="709"/>
      <c r="H290" s="708"/>
      <c r="I290" s="708"/>
      <c r="J290" s="991">
        <f t="shared" si="36"/>
        <v>0</v>
      </c>
      <c r="K290" s="883" t="str">
        <f t="shared" si="32"/>
        <v/>
      </c>
      <c r="L290" s="711"/>
      <c r="M290" s="868">
        <f t="shared" si="37"/>
        <v>0</v>
      </c>
      <c r="N290" s="868">
        <f t="shared" si="38"/>
        <v>0</v>
      </c>
      <c r="O290" s="705" t="str">
        <f t="shared" si="33"/>
        <v/>
      </c>
      <c r="P290" s="523" t="str">
        <f t="shared" si="34"/>
        <v/>
      </c>
      <c r="Q290" s="511">
        <f t="shared" si="39"/>
        <v>0</v>
      </c>
      <c r="R290" s="511">
        <f t="shared" si="35"/>
        <v>0</v>
      </c>
    </row>
    <row r="291" spans="1:18" ht="15" x14ac:dyDescent="0.25">
      <c r="A291" s="702">
        <v>274</v>
      </c>
      <c r="B291" s="664"/>
      <c r="C291" s="664"/>
      <c r="D291" s="706" t="str">
        <f>IFERROR(VLOOKUP($B291,'גנים - מצבת והרשמה  (4)'!$C$16:$G$807,2,0),0)</f>
        <v>המוסד לא קיים</v>
      </c>
      <c r="E291" s="704">
        <f>SUMIF('גנים - מצבת והרשמה  (4)'!$F$15:$F$996,'גנים - דוח ביצוע  (5)'!B291,'גנים - מצבת והרשמה  (4)'!$H$15:$H$996)</f>
        <v>0</v>
      </c>
      <c r="F291" s="664"/>
      <c r="G291" s="709"/>
      <c r="H291" s="708"/>
      <c r="I291" s="708"/>
      <c r="J291" s="991">
        <f t="shared" si="36"/>
        <v>0</v>
      </c>
      <c r="K291" s="883" t="str">
        <f t="shared" si="32"/>
        <v/>
      </c>
      <c r="L291" s="711"/>
      <c r="M291" s="868">
        <f t="shared" si="37"/>
        <v>0</v>
      </c>
      <c r="N291" s="868">
        <f t="shared" si="38"/>
        <v>0</v>
      </c>
      <c r="O291" s="705" t="str">
        <f t="shared" si="33"/>
        <v/>
      </c>
      <c r="P291" s="523" t="str">
        <f t="shared" si="34"/>
        <v/>
      </c>
      <c r="Q291" s="511">
        <f t="shared" si="39"/>
        <v>0</v>
      </c>
      <c r="R291" s="511">
        <f t="shared" si="35"/>
        <v>0</v>
      </c>
    </row>
    <row r="292" spans="1:18" ht="15" x14ac:dyDescent="0.25">
      <c r="A292" s="702">
        <v>275</v>
      </c>
      <c r="B292" s="664"/>
      <c r="C292" s="664"/>
      <c r="D292" s="706" t="str">
        <f>IFERROR(VLOOKUP($B292,'גנים - מצבת והרשמה  (4)'!$C$16:$G$807,2,0),0)</f>
        <v>המוסד לא קיים</v>
      </c>
      <c r="E292" s="704">
        <f>SUMIF('גנים - מצבת והרשמה  (4)'!$F$15:$F$996,'גנים - דוח ביצוע  (5)'!B292,'גנים - מצבת והרשמה  (4)'!$H$15:$H$996)</f>
        <v>0</v>
      </c>
      <c r="F292" s="664"/>
      <c r="G292" s="709"/>
      <c r="H292" s="708"/>
      <c r="I292" s="708"/>
      <c r="J292" s="991">
        <f t="shared" si="36"/>
        <v>0</v>
      </c>
      <c r="K292" s="883" t="str">
        <f t="shared" si="32"/>
        <v/>
      </c>
      <c r="L292" s="711"/>
      <c r="M292" s="868">
        <f t="shared" si="37"/>
        <v>0</v>
      </c>
      <c r="N292" s="868">
        <f t="shared" si="38"/>
        <v>0</v>
      </c>
      <c r="O292" s="705" t="str">
        <f t="shared" si="33"/>
        <v/>
      </c>
      <c r="P292" s="523" t="str">
        <f t="shared" si="34"/>
        <v/>
      </c>
      <c r="Q292" s="511">
        <f t="shared" si="39"/>
        <v>0</v>
      </c>
      <c r="R292" s="511">
        <f t="shared" si="35"/>
        <v>0</v>
      </c>
    </row>
    <row r="293" spans="1:18" ht="15" x14ac:dyDescent="0.25">
      <c r="A293" s="702">
        <v>276</v>
      </c>
      <c r="B293" s="664"/>
      <c r="C293" s="664"/>
      <c r="D293" s="706" t="str">
        <f>IFERROR(VLOOKUP($B293,'גנים - מצבת והרשמה  (4)'!$C$16:$G$807,2,0),0)</f>
        <v>המוסד לא קיים</v>
      </c>
      <c r="E293" s="704">
        <f>SUMIF('גנים - מצבת והרשמה  (4)'!$F$15:$F$996,'גנים - דוח ביצוע  (5)'!B293,'גנים - מצבת והרשמה  (4)'!$H$15:$H$996)</f>
        <v>0</v>
      </c>
      <c r="F293" s="664"/>
      <c r="G293" s="709"/>
      <c r="H293" s="708"/>
      <c r="I293" s="708"/>
      <c r="J293" s="991">
        <f t="shared" si="36"/>
        <v>0</v>
      </c>
      <c r="K293" s="883" t="str">
        <f t="shared" si="32"/>
        <v/>
      </c>
      <c r="L293" s="711"/>
      <c r="M293" s="868">
        <f t="shared" si="37"/>
        <v>0</v>
      </c>
      <c r="N293" s="868">
        <f t="shared" si="38"/>
        <v>0</v>
      </c>
      <c r="O293" s="705" t="str">
        <f t="shared" si="33"/>
        <v/>
      </c>
      <c r="P293" s="523" t="str">
        <f t="shared" si="34"/>
        <v/>
      </c>
      <c r="Q293" s="511">
        <f t="shared" si="39"/>
        <v>0</v>
      </c>
      <c r="R293" s="511">
        <f t="shared" si="35"/>
        <v>0</v>
      </c>
    </row>
    <row r="294" spans="1:18" ht="15" x14ac:dyDescent="0.25">
      <c r="A294" s="702">
        <v>277</v>
      </c>
      <c r="B294" s="664"/>
      <c r="C294" s="664"/>
      <c r="D294" s="706" t="str">
        <f>IFERROR(VLOOKUP($B294,'גנים - מצבת והרשמה  (4)'!$C$16:$G$807,2,0),0)</f>
        <v>המוסד לא קיים</v>
      </c>
      <c r="E294" s="704">
        <f>SUMIF('גנים - מצבת והרשמה  (4)'!$F$15:$F$996,'גנים - דוח ביצוע  (5)'!B294,'גנים - מצבת והרשמה  (4)'!$H$15:$H$996)</f>
        <v>0</v>
      </c>
      <c r="F294" s="664"/>
      <c r="G294" s="709"/>
      <c r="H294" s="708"/>
      <c r="I294" s="708"/>
      <c r="J294" s="991">
        <f t="shared" si="36"/>
        <v>0</v>
      </c>
      <c r="K294" s="883" t="str">
        <f t="shared" si="32"/>
        <v/>
      </c>
      <c r="L294" s="711"/>
      <c r="M294" s="868">
        <f t="shared" si="37"/>
        <v>0</v>
      </c>
      <c r="N294" s="868">
        <f t="shared" si="38"/>
        <v>0</v>
      </c>
      <c r="O294" s="705" t="str">
        <f t="shared" si="33"/>
        <v/>
      </c>
      <c r="P294" s="523" t="str">
        <f t="shared" si="34"/>
        <v/>
      </c>
      <c r="Q294" s="511">
        <f t="shared" si="39"/>
        <v>0</v>
      </c>
      <c r="R294" s="511">
        <f t="shared" si="35"/>
        <v>0</v>
      </c>
    </row>
    <row r="295" spans="1:18" ht="15" x14ac:dyDescent="0.25">
      <c r="A295" s="702">
        <v>278</v>
      </c>
      <c r="B295" s="664"/>
      <c r="C295" s="664"/>
      <c r="D295" s="706" t="str">
        <f>IFERROR(VLOOKUP($B295,'גנים - מצבת והרשמה  (4)'!$C$16:$G$807,2,0),0)</f>
        <v>המוסד לא קיים</v>
      </c>
      <c r="E295" s="704">
        <f>SUMIF('גנים - מצבת והרשמה  (4)'!$F$15:$F$996,'גנים - דוח ביצוע  (5)'!B295,'גנים - מצבת והרשמה  (4)'!$H$15:$H$996)</f>
        <v>0</v>
      </c>
      <c r="F295" s="664"/>
      <c r="G295" s="709"/>
      <c r="H295" s="708"/>
      <c r="I295" s="708"/>
      <c r="J295" s="991">
        <f t="shared" si="36"/>
        <v>0</v>
      </c>
      <c r="K295" s="883" t="str">
        <f t="shared" si="32"/>
        <v/>
      </c>
      <c r="L295" s="711"/>
      <c r="M295" s="868">
        <f t="shared" si="37"/>
        <v>0</v>
      </c>
      <c r="N295" s="868">
        <f t="shared" si="38"/>
        <v>0</v>
      </c>
      <c r="O295" s="705" t="str">
        <f t="shared" si="33"/>
        <v/>
      </c>
      <c r="P295" s="523" t="str">
        <f t="shared" si="34"/>
        <v/>
      </c>
      <c r="Q295" s="511">
        <f t="shared" si="39"/>
        <v>0</v>
      </c>
      <c r="R295" s="511">
        <f t="shared" si="35"/>
        <v>0</v>
      </c>
    </row>
    <row r="296" spans="1:18" ht="15" x14ac:dyDescent="0.25">
      <c r="A296" s="702">
        <v>279</v>
      </c>
      <c r="B296" s="664"/>
      <c r="C296" s="664"/>
      <c r="D296" s="706" t="str">
        <f>IFERROR(VLOOKUP($B296,'גנים - מצבת והרשמה  (4)'!$C$16:$G$807,2,0),0)</f>
        <v>המוסד לא קיים</v>
      </c>
      <c r="E296" s="704">
        <f>SUMIF('גנים - מצבת והרשמה  (4)'!$F$15:$F$996,'גנים - דוח ביצוע  (5)'!B296,'גנים - מצבת והרשמה  (4)'!$H$15:$H$996)</f>
        <v>0</v>
      </c>
      <c r="F296" s="664"/>
      <c r="G296" s="709"/>
      <c r="H296" s="708"/>
      <c r="I296" s="708"/>
      <c r="J296" s="991">
        <f t="shared" si="36"/>
        <v>0</v>
      </c>
      <c r="K296" s="883" t="str">
        <f t="shared" si="32"/>
        <v/>
      </c>
      <c r="L296" s="711"/>
      <c r="M296" s="868">
        <f t="shared" si="37"/>
        <v>0</v>
      </c>
      <c r="N296" s="868">
        <f t="shared" si="38"/>
        <v>0</v>
      </c>
      <c r="O296" s="705" t="str">
        <f t="shared" si="33"/>
        <v/>
      </c>
      <c r="P296" s="523" t="str">
        <f t="shared" si="34"/>
        <v/>
      </c>
      <c r="Q296" s="511">
        <f t="shared" si="39"/>
        <v>0</v>
      </c>
      <c r="R296" s="511">
        <f t="shared" si="35"/>
        <v>0</v>
      </c>
    </row>
    <row r="297" spans="1:18" ht="15" x14ac:dyDescent="0.25">
      <c r="A297" s="702">
        <v>280</v>
      </c>
      <c r="B297" s="664"/>
      <c r="C297" s="664"/>
      <c r="D297" s="706" t="str">
        <f>IFERROR(VLOOKUP($B297,'גנים - מצבת והרשמה  (4)'!$C$16:$G$807,2,0),0)</f>
        <v>המוסד לא קיים</v>
      </c>
      <c r="E297" s="704">
        <f>SUMIF('גנים - מצבת והרשמה  (4)'!$F$15:$F$996,'גנים - דוח ביצוע  (5)'!B297,'גנים - מצבת והרשמה  (4)'!$H$15:$H$996)</f>
        <v>0</v>
      </c>
      <c r="F297" s="664"/>
      <c r="G297" s="709"/>
      <c r="H297" s="708"/>
      <c r="I297" s="708"/>
      <c r="J297" s="991">
        <f t="shared" si="36"/>
        <v>0</v>
      </c>
      <c r="K297" s="883" t="str">
        <f t="shared" si="32"/>
        <v/>
      </c>
      <c r="L297" s="711"/>
      <c r="M297" s="868">
        <f t="shared" si="37"/>
        <v>0</v>
      </c>
      <c r="N297" s="868">
        <f t="shared" si="38"/>
        <v>0</v>
      </c>
      <c r="O297" s="705" t="str">
        <f t="shared" si="33"/>
        <v/>
      </c>
      <c r="P297" s="523" t="str">
        <f t="shared" si="34"/>
        <v/>
      </c>
      <c r="Q297" s="511">
        <f t="shared" si="39"/>
        <v>0</v>
      </c>
      <c r="R297" s="511">
        <f t="shared" si="35"/>
        <v>0</v>
      </c>
    </row>
    <row r="298" spans="1:18" ht="15" x14ac:dyDescent="0.25">
      <c r="A298" s="702">
        <v>281</v>
      </c>
      <c r="B298" s="664"/>
      <c r="C298" s="664"/>
      <c r="D298" s="706" t="str">
        <f>IFERROR(VLOOKUP($B298,'גנים - מצבת והרשמה  (4)'!$C$16:$G$807,2,0),0)</f>
        <v>המוסד לא קיים</v>
      </c>
      <c r="E298" s="704">
        <f>SUMIF('גנים - מצבת והרשמה  (4)'!$F$15:$F$996,'גנים - דוח ביצוע  (5)'!B298,'גנים - מצבת והרשמה  (4)'!$H$15:$H$996)</f>
        <v>0</v>
      </c>
      <c r="F298" s="664"/>
      <c r="G298" s="709"/>
      <c r="H298" s="708"/>
      <c r="I298" s="708"/>
      <c r="J298" s="991">
        <f t="shared" si="36"/>
        <v>0</v>
      </c>
      <c r="K298" s="883" t="str">
        <f t="shared" si="32"/>
        <v/>
      </c>
      <c r="L298" s="711"/>
      <c r="M298" s="868">
        <f t="shared" si="37"/>
        <v>0</v>
      </c>
      <c r="N298" s="868">
        <f t="shared" si="38"/>
        <v>0</v>
      </c>
      <c r="O298" s="705" t="str">
        <f t="shared" si="33"/>
        <v/>
      </c>
      <c r="P298" s="523" t="str">
        <f t="shared" si="34"/>
        <v/>
      </c>
      <c r="Q298" s="511">
        <f t="shared" si="39"/>
        <v>0</v>
      </c>
      <c r="R298" s="511">
        <f t="shared" si="35"/>
        <v>0</v>
      </c>
    </row>
    <row r="299" spans="1:18" ht="15" x14ac:dyDescent="0.25">
      <c r="A299" s="702">
        <v>282</v>
      </c>
      <c r="B299" s="664"/>
      <c r="C299" s="664"/>
      <c r="D299" s="706" t="str">
        <f>IFERROR(VLOOKUP($B299,'גנים - מצבת והרשמה  (4)'!$C$16:$G$807,2,0),0)</f>
        <v>המוסד לא קיים</v>
      </c>
      <c r="E299" s="704">
        <f>SUMIF('גנים - מצבת והרשמה  (4)'!$F$15:$F$996,'גנים - דוח ביצוע  (5)'!B299,'גנים - מצבת והרשמה  (4)'!$H$15:$H$996)</f>
        <v>0</v>
      </c>
      <c r="F299" s="664"/>
      <c r="G299" s="709"/>
      <c r="H299" s="708"/>
      <c r="I299" s="708"/>
      <c r="J299" s="991">
        <f t="shared" si="36"/>
        <v>0</v>
      </c>
      <c r="K299" s="883" t="str">
        <f t="shared" si="32"/>
        <v/>
      </c>
      <c r="L299" s="711"/>
      <c r="M299" s="868">
        <f t="shared" si="37"/>
        <v>0</v>
      </c>
      <c r="N299" s="868">
        <f t="shared" si="38"/>
        <v>0</v>
      </c>
      <c r="O299" s="705" t="str">
        <f t="shared" si="33"/>
        <v/>
      </c>
      <c r="P299" s="523" t="str">
        <f t="shared" si="34"/>
        <v/>
      </c>
      <c r="Q299" s="511">
        <f t="shared" si="39"/>
        <v>0</v>
      </c>
      <c r="R299" s="511">
        <f t="shared" si="35"/>
        <v>0</v>
      </c>
    </row>
    <row r="300" spans="1:18" ht="15" x14ac:dyDescent="0.25">
      <c r="A300" s="702">
        <v>283</v>
      </c>
      <c r="B300" s="664"/>
      <c r="C300" s="664"/>
      <c r="D300" s="706" t="str">
        <f>IFERROR(VLOOKUP($B300,'גנים - מצבת והרשמה  (4)'!$C$16:$G$807,2,0),0)</f>
        <v>המוסד לא קיים</v>
      </c>
      <c r="E300" s="704">
        <f>SUMIF('גנים - מצבת והרשמה  (4)'!$F$15:$F$996,'גנים - דוח ביצוע  (5)'!B300,'גנים - מצבת והרשמה  (4)'!$H$15:$H$996)</f>
        <v>0</v>
      </c>
      <c r="F300" s="664"/>
      <c r="G300" s="709"/>
      <c r="H300" s="708"/>
      <c r="I300" s="708"/>
      <c r="J300" s="991">
        <f t="shared" si="36"/>
        <v>0</v>
      </c>
      <c r="K300" s="883" t="str">
        <f t="shared" si="32"/>
        <v/>
      </c>
      <c r="L300" s="711"/>
      <c r="M300" s="868">
        <f t="shared" si="37"/>
        <v>0</v>
      </c>
      <c r="N300" s="868">
        <f t="shared" si="38"/>
        <v>0</v>
      </c>
      <c r="O300" s="705" t="str">
        <f t="shared" si="33"/>
        <v/>
      </c>
      <c r="P300" s="523" t="str">
        <f t="shared" si="34"/>
        <v/>
      </c>
      <c r="Q300" s="511">
        <f t="shared" si="39"/>
        <v>0</v>
      </c>
      <c r="R300" s="511">
        <f t="shared" si="35"/>
        <v>0</v>
      </c>
    </row>
    <row r="301" spans="1:18" ht="15" x14ac:dyDescent="0.25">
      <c r="A301" s="702">
        <v>284</v>
      </c>
      <c r="B301" s="664"/>
      <c r="C301" s="664"/>
      <c r="D301" s="706" t="str">
        <f>IFERROR(VLOOKUP($B301,'גנים - מצבת והרשמה  (4)'!$C$16:$G$807,2,0),0)</f>
        <v>המוסד לא קיים</v>
      </c>
      <c r="E301" s="704">
        <f>SUMIF('גנים - מצבת והרשמה  (4)'!$F$15:$F$996,'גנים - דוח ביצוע  (5)'!B301,'גנים - מצבת והרשמה  (4)'!$H$15:$H$996)</f>
        <v>0</v>
      </c>
      <c r="F301" s="664"/>
      <c r="G301" s="709"/>
      <c r="H301" s="708"/>
      <c r="I301" s="708"/>
      <c r="J301" s="991">
        <f t="shared" si="36"/>
        <v>0</v>
      </c>
      <c r="K301" s="883" t="str">
        <f t="shared" si="32"/>
        <v/>
      </c>
      <c r="L301" s="711"/>
      <c r="M301" s="868">
        <f t="shared" si="37"/>
        <v>0</v>
      </c>
      <c r="N301" s="868">
        <f t="shared" si="38"/>
        <v>0</v>
      </c>
      <c r="O301" s="705" t="str">
        <f t="shared" si="33"/>
        <v/>
      </c>
      <c r="P301" s="523" t="str">
        <f t="shared" si="34"/>
        <v/>
      </c>
      <c r="Q301" s="511">
        <f t="shared" si="39"/>
        <v>0</v>
      </c>
      <c r="R301" s="511">
        <f t="shared" si="35"/>
        <v>0</v>
      </c>
    </row>
    <row r="302" spans="1:18" ht="15" x14ac:dyDescent="0.25">
      <c r="A302" s="702">
        <v>285</v>
      </c>
      <c r="B302" s="664"/>
      <c r="C302" s="664"/>
      <c r="D302" s="706" t="str">
        <f>IFERROR(VLOOKUP($B302,'גנים - מצבת והרשמה  (4)'!$C$16:$G$807,2,0),0)</f>
        <v>המוסד לא קיים</v>
      </c>
      <c r="E302" s="704">
        <f>SUMIF('גנים - מצבת והרשמה  (4)'!$F$15:$F$996,'גנים - דוח ביצוע  (5)'!B302,'גנים - מצבת והרשמה  (4)'!$H$15:$H$996)</f>
        <v>0</v>
      </c>
      <c r="F302" s="664"/>
      <c r="G302" s="709"/>
      <c r="H302" s="708"/>
      <c r="I302" s="708"/>
      <c r="J302" s="991">
        <f t="shared" si="36"/>
        <v>0</v>
      </c>
      <c r="K302" s="883" t="str">
        <f t="shared" si="32"/>
        <v/>
      </c>
      <c r="L302" s="711"/>
      <c r="M302" s="868">
        <f t="shared" si="37"/>
        <v>0</v>
      </c>
      <c r="N302" s="868">
        <f t="shared" si="38"/>
        <v>0</v>
      </c>
      <c r="O302" s="705" t="str">
        <f t="shared" si="33"/>
        <v/>
      </c>
      <c r="P302" s="523" t="str">
        <f t="shared" si="34"/>
        <v/>
      </c>
      <c r="Q302" s="511">
        <f t="shared" si="39"/>
        <v>0</v>
      </c>
      <c r="R302" s="511">
        <f t="shared" si="35"/>
        <v>0</v>
      </c>
    </row>
    <row r="303" spans="1:18" ht="15" x14ac:dyDescent="0.25">
      <c r="A303" s="702">
        <v>286</v>
      </c>
      <c r="B303" s="664"/>
      <c r="C303" s="664"/>
      <c r="D303" s="706" t="str">
        <f>IFERROR(VLOOKUP($B303,'גנים - מצבת והרשמה  (4)'!$C$16:$G$807,2,0),0)</f>
        <v>המוסד לא קיים</v>
      </c>
      <c r="E303" s="704">
        <f>SUMIF('גנים - מצבת והרשמה  (4)'!$F$15:$F$996,'גנים - דוח ביצוע  (5)'!B303,'גנים - מצבת והרשמה  (4)'!$H$15:$H$996)</f>
        <v>0</v>
      </c>
      <c r="F303" s="664"/>
      <c r="G303" s="709"/>
      <c r="H303" s="708"/>
      <c r="I303" s="708"/>
      <c r="J303" s="991">
        <f t="shared" si="36"/>
        <v>0</v>
      </c>
      <c r="K303" s="883" t="str">
        <f t="shared" si="32"/>
        <v/>
      </c>
      <c r="L303" s="711"/>
      <c r="M303" s="868">
        <f t="shared" si="37"/>
        <v>0</v>
      </c>
      <c r="N303" s="868">
        <f t="shared" si="38"/>
        <v>0</v>
      </c>
      <c r="O303" s="705" t="str">
        <f t="shared" si="33"/>
        <v/>
      </c>
      <c r="P303" s="523" t="str">
        <f t="shared" si="34"/>
        <v/>
      </c>
      <c r="Q303" s="511">
        <f t="shared" si="39"/>
        <v>0</v>
      </c>
      <c r="R303" s="511">
        <f t="shared" si="35"/>
        <v>0</v>
      </c>
    </row>
    <row r="304" spans="1:18" ht="15" x14ac:dyDescent="0.25">
      <c r="A304" s="702">
        <v>287</v>
      </c>
      <c r="B304" s="664"/>
      <c r="C304" s="664"/>
      <c r="D304" s="706" t="str">
        <f>IFERROR(VLOOKUP($B304,'גנים - מצבת והרשמה  (4)'!$C$16:$G$807,2,0),0)</f>
        <v>המוסד לא קיים</v>
      </c>
      <c r="E304" s="704">
        <f>SUMIF('גנים - מצבת והרשמה  (4)'!$F$15:$F$996,'גנים - דוח ביצוע  (5)'!B304,'גנים - מצבת והרשמה  (4)'!$H$15:$H$996)</f>
        <v>0</v>
      </c>
      <c r="F304" s="664"/>
      <c r="G304" s="709"/>
      <c r="H304" s="708"/>
      <c r="I304" s="708"/>
      <c r="J304" s="991">
        <f t="shared" si="36"/>
        <v>0</v>
      </c>
      <c r="K304" s="883" t="str">
        <f t="shared" si="32"/>
        <v/>
      </c>
      <c r="L304" s="711"/>
      <c r="M304" s="868">
        <f t="shared" si="37"/>
        <v>0</v>
      </c>
      <c r="N304" s="868">
        <f t="shared" si="38"/>
        <v>0</v>
      </c>
      <c r="O304" s="705" t="str">
        <f t="shared" si="33"/>
        <v/>
      </c>
      <c r="P304" s="523" t="str">
        <f t="shared" si="34"/>
        <v/>
      </c>
      <c r="Q304" s="511">
        <f t="shared" si="39"/>
        <v>0</v>
      </c>
      <c r="R304" s="511">
        <f t="shared" si="35"/>
        <v>0</v>
      </c>
    </row>
    <row r="305" spans="1:18" ht="15" x14ac:dyDescent="0.25">
      <c r="A305" s="702">
        <v>288</v>
      </c>
      <c r="B305" s="664"/>
      <c r="C305" s="664"/>
      <c r="D305" s="706" t="str">
        <f>IFERROR(VLOOKUP($B305,'גנים - מצבת והרשמה  (4)'!$C$16:$G$807,2,0),0)</f>
        <v>המוסד לא קיים</v>
      </c>
      <c r="E305" s="704">
        <f>SUMIF('גנים - מצבת והרשמה  (4)'!$F$15:$F$996,'גנים - דוח ביצוע  (5)'!B305,'גנים - מצבת והרשמה  (4)'!$H$15:$H$996)</f>
        <v>0</v>
      </c>
      <c r="F305" s="664"/>
      <c r="G305" s="709"/>
      <c r="H305" s="708"/>
      <c r="I305" s="708"/>
      <c r="J305" s="991">
        <f t="shared" si="36"/>
        <v>0</v>
      </c>
      <c r="K305" s="883" t="str">
        <f t="shared" si="32"/>
        <v/>
      </c>
      <c r="L305" s="711"/>
      <c r="M305" s="868">
        <f t="shared" si="37"/>
        <v>0</v>
      </c>
      <c r="N305" s="868">
        <f t="shared" si="38"/>
        <v>0</v>
      </c>
      <c r="O305" s="705" t="str">
        <f t="shared" si="33"/>
        <v/>
      </c>
      <c r="P305" s="523" t="str">
        <f t="shared" si="34"/>
        <v/>
      </c>
      <c r="Q305" s="511">
        <f t="shared" si="39"/>
        <v>0</v>
      </c>
      <c r="R305" s="511">
        <f t="shared" si="35"/>
        <v>0</v>
      </c>
    </row>
    <row r="306" spans="1:18" ht="15" x14ac:dyDescent="0.25">
      <c r="A306" s="702">
        <v>289</v>
      </c>
      <c r="B306" s="664"/>
      <c r="C306" s="664"/>
      <c r="D306" s="706" t="str">
        <f>IFERROR(VLOOKUP($B306,'גנים - מצבת והרשמה  (4)'!$C$16:$G$807,2,0),0)</f>
        <v>המוסד לא קיים</v>
      </c>
      <c r="E306" s="704">
        <f>SUMIF('גנים - מצבת והרשמה  (4)'!$F$15:$F$996,'גנים - דוח ביצוע  (5)'!B306,'גנים - מצבת והרשמה  (4)'!$H$15:$H$996)</f>
        <v>0</v>
      </c>
      <c r="F306" s="664"/>
      <c r="G306" s="709"/>
      <c r="H306" s="708"/>
      <c r="I306" s="708"/>
      <c r="J306" s="991">
        <f t="shared" si="36"/>
        <v>0</v>
      </c>
      <c r="K306" s="883" t="str">
        <f t="shared" si="32"/>
        <v/>
      </c>
      <c r="L306" s="711"/>
      <c r="M306" s="868">
        <f t="shared" si="37"/>
        <v>0</v>
      </c>
      <c r="N306" s="868">
        <f t="shared" si="38"/>
        <v>0</v>
      </c>
      <c r="O306" s="705" t="str">
        <f t="shared" si="33"/>
        <v/>
      </c>
      <c r="P306" s="523" t="str">
        <f t="shared" si="34"/>
        <v/>
      </c>
      <c r="Q306" s="511">
        <f t="shared" si="39"/>
        <v>0</v>
      </c>
      <c r="R306" s="511">
        <f t="shared" si="35"/>
        <v>0</v>
      </c>
    </row>
    <row r="307" spans="1:18" ht="15" x14ac:dyDescent="0.25">
      <c r="A307" s="702">
        <v>290</v>
      </c>
      <c r="B307" s="664"/>
      <c r="C307" s="664"/>
      <c r="D307" s="706" t="str">
        <f>IFERROR(VLOOKUP($B307,'גנים - מצבת והרשמה  (4)'!$C$16:$G$807,2,0),0)</f>
        <v>המוסד לא קיים</v>
      </c>
      <c r="E307" s="704">
        <f>SUMIF('גנים - מצבת והרשמה  (4)'!$F$15:$F$996,'גנים - דוח ביצוע  (5)'!B307,'גנים - מצבת והרשמה  (4)'!$H$15:$H$996)</f>
        <v>0</v>
      </c>
      <c r="F307" s="664"/>
      <c r="G307" s="709"/>
      <c r="H307" s="708"/>
      <c r="I307" s="708"/>
      <c r="J307" s="991">
        <f t="shared" si="36"/>
        <v>0</v>
      </c>
      <c r="K307" s="883" t="str">
        <f t="shared" si="32"/>
        <v/>
      </c>
      <c r="L307" s="711"/>
      <c r="M307" s="868">
        <f t="shared" si="37"/>
        <v>0</v>
      </c>
      <c r="N307" s="868">
        <f t="shared" si="38"/>
        <v>0</v>
      </c>
      <c r="O307" s="705" t="str">
        <f t="shared" si="33"/>
        <v/>
      </c>
      <c r="P307" s="523" t="str">
        <f t="shared" si="34"/>
        <v/>
      </c>
      <c r="Q307" s="511">
        <f t="shared" si="39"/>
        <v>0</v>
      </c>
      <c r="R307" s="511">
        <f t="shared" si="35"/>
        <v>0</v>
      </c>
    </row>
    <row r="308" spans="1:18" ht="15" x14ac:dyDescent="0.25">
      <c r="A308" s="702">
        <v>291</v>
      </c>
      <c r="B308" s="664"/>
      <c r="C308" s="664"/>
      <c r="D308" s="706" t="str">
        <f>IFERROR(VLOOKUP($B308,'גנים - מצבת והרשמה  (4)'!$C$16:$G$807,2,0),0)</f>
        <v>המוסד לא קיים</v>
      </c>
      <c r="E308" s="704">
        <f>SUMIF('גנים - מצבת והרשמה  (4)'!$F$15:$F$996,'גנים - דוח ביצוע  (5)'!B308,'גנים - מצבת והרשמה  (4)'!$H$15:$H$996)</f>
        <v>0</v>
      </c>
      <c r="F308" s="664"/>
      <c r="G308" s="709"/>
      <c r="H308" s="708"/>
      <c r="I308" s="708"/>
      <c r="J308" s="991">
        <f t="shared" si="36"/>
        <v>0</v>
      </c>
      <c r="K308" s="883" t="str">
        <f t="shared" si="32"/>
        <v/>
      </c>
      <c r="L308" s="711"/>
      <c r="M308" s="868">
        <f t="shared" si="37"/>
        <v>0</v>
      </c>
      <c r="N308" s="868">
        <f t="shared" si="38"/>
        <v>0</v>
      </c>
      <c r="O308" s="705" t="str">
        <f t="shared" si="33"/>
        <v/>
      </c>
      <c r="P308" s="523" t="str">
        <f t="shared" si="34"/>
        <v/>
      </c>
      <c r="Q308" s="511">
        <f t="shared" si="39"/>
        <v>0</v>
      </c>
      <c r="R308" s="511">
        <f t="shared" si="35"/>
        <v>0</v>
      </c>
    </row>
    <row r="309" spans="1:18" ht="15" x14ac:dyDescent="0.25">
      <c r="A309" s="702">
        <v>292</v>
      </c>
      <c r="B309" s="664"/>
      <c r="C309" s="664"/>
      <c r="D309" s="706" t="str">
        <f>IFERROR(VLOOKUP($B309,'גנים - מצבת והרשמה  (4)'!$C$16:$G$807,2,0),0)</f>
        <v>המוסד לא קיים</v>
      </c>
      <c r="E309" s="704">
        <f>SUMIF('גנים - מצבת והרשמה  (4)'!$F$15:$F$996,'גנים - דוח ביצוע  (5)'!B309,'גנים - מצבת והרשמה  (4)'!$H$15:$H$996)</f>
        <v>0</v>
      </c>
      <c r="F309" s="664"/>
      <c r="G309" s="709"/>
      <c r="H309" s="708"/>
      <c r="I309" s="708"/>
      <c r="J309" s="991">
        <f t="shared" si="36"/>
        <v>0</v>
      </c>
      <c r="K309" s="883" t="str">
        <f t="shared" si="32"/>
        <v/>
      </c>
      <c r="L309" s="711"/>
      <c r="M309" s="868">
        <f t="shared" si="37"/>
        <v>0</v>
      </c>
      <c r="N309" s="868">
        <f t="shared" si="38"/>
        <v>0</v>
      </c>
      <c r="O309" s="705" t="str">
        <f t="shared" si="33"/>
        <v/>
      </c>
      <c r="P309" s="523" t="str">
        <f t="shared" si="34"/>
        <v/>
      </c>
      <c r="Q309" s="511">
        <f t="shared" si="39"/>
        <v>0</v>
      </c>
      <c r="R309" s="511">
        <f t="shared" si="35"/>
        <v>0</v>
      </c>
    </row>
    <row r="310" spans="1:18" ht="15" x14ac:dyDescent="0.25">
      <c r="A310" s="702">
        <v>293</v>
      </c>
      <c r="B310" s="664"/>
      <c r="C310" s="664"/>
      <c r="D310" s="706" t="str">
        <f>IFERROR(VLOOKUP($B310,'גנים - מצבת והרשמה  (4)'!$C$16:$G$807,2,0),0)</f>
        <v>המוסד לא קיים</v>
      </c>
      <c r="E310" s="704">
        <f>SUMIF('גנים - מצבת והרשמה  (4)'!$F$15:$F$996,'גנים - דוח ביצוע  (5)'!B310,'גנים - מצבת והרשמה  (4)'!$H$15:$H$996)</f>
        <v>0</v>
      </c>
      <c r="F310" s="664"/>
      <c r="G310" s="709"/>
      <c r="H310" s="708"/>
      <c r="I310" s="708"/>
      <c r="J310" s="991">
        <f t="shared" si="36"/>
        <v>0</v>
      </c>
      <c r="K310" s="883" t="str">
        <f t="shared" si="32"/>
        <v/>
      </c>
      <c r="L310" s="711"/>
      <c r="M310" s="868">
        <f t="shared" si="37"/>
        <v>0</v>
      </c>
      <c r="N310" s="868">
        <f t="shared" si="38"/>
        <v>0</v>
      </c>
      <c r="O310" s="705" t="str">
        <f t="shared" si="33"/>
        <v/>
      </c>
      <c r="P310" s="523" t="str">
        <f t="shared" si="34"/>
        <v/>
      </c>
      <c r="Q310" s="511">
        <f t="shared" si="39"/>
        <v>0</v>
      </c>
      <c r="R310" s="511">
        <f t="shared" si="35"/>
        <v>0</v>
      </c>
    </row>
    <row r="311" spans="1:18" ht="15" x14ac:dyDescent="0.25">
      <c r="A311" s="702">
        <v>294</v>
      </c>
      <c r="B311" s="664"/>
      <c r="C311" s="664"/>
      <c r="D311" s="706" t="str">
        <f>IFERROR(VLOOKUP($B311,'גנים - מצבת והרשמה  (4)'!$C$16:$G$807,2,0),0)</f>
        <v>המוסד לא קיים</v>
      </c>
      <c r="E311" s="704">
        <f>SUMIF('גנים - מצבת והרשמה  (4)'!$F$15:$F$996,'גנים - דוח ביצוע  (5)'!B311,'גנים - מצבת והרשמה  (4)'!$H$15:$H$996)</f>
        <v>0</v>
      </c>
      <c r="F311" s="664"/>
      <c r="G311" s="709"/>
      <c r="H311" s="708"/>
      <c r="I311" s="708"/>
      <c r="J311" s="991">
        <f t="shared" si="36"/>
        <v>0</v>
      </c>
      <c r="K311" s="883" t="str">
        <f t="shared" si="32"/>
        <v/>
      </c>
      <c r="L311" s="711"/>
      <c r="M311" s="868">
        <f t="shared" si="37"/>
        <v>0</v>
      </c>
      <c r="N311" s="868">
        <f t="shared" si="38"/>
        <v>0</v>
      </c>
      <c r="O311" s="705" t="str">
        <f t="shared" si="33"/>
        <v/>
      </c>
      <c r="P311" s="523" t="str">
        <f t="shared" si="34"/>
        <v/>
      </c>
      <c r="Q311" s="511">
        <f t="shared" si="39"/>
        <v>0</v>
      </c>
      <c r="R311" s="511">
        <f t="shared" si="35"/>
        <v>0</v>
      </c>
    </row>
    <row r="312" spans="1:18" ht="15" x14ac:dyDescent="0.25">
      <c r="A312" s="702">
        <v>295</v>
      </c>
      <c r="B312" s="664"/>
      <c r="C312" s="664"/>
      <c r="D312" s="706" t="str">
        <f>IFERROR(VLOOKUP($B312,'גנים - מצבת והרשמה  (4)'!$C$16:$G$807,2,0),0)</f>
        <v>המוסד לא קיים</v>
      </c>
      <c r="E312" s="704">
        <f>SUMIF('גנים - מצבת והרשמה  (4)'!$F$15:$F$996,'גנים - דוח ביצוע  (5)'!B312,'גנים - מצבת והרשמה  (4)'!$H$15:$H$996)</f>
        <v>0</v>
      </c>
      <c r="F312" s="664"/>
      <c r="G312" s="709"/>
      <c r="H312" s="708"/>
      <c r="I312" s="708"/>
      <c r="J312" s="991">
        <f t="shared" si="36"/>
        <v>0</v>
      </c>
      <c r="K312" s="883" t="str">
        <f t="shared" si="32"/>
        <v/>
      </c>
      <c r="L312" s="711"/>
      <c r="M312" s="868">
        <f t="shared" si="37"/>
        <v>0</v>
      </c>
      <c r="N312" s="868">
        <f t="shared" si="38"/>
        <v>0</v>
      </c>
      <c r="O312" s="705" t="str">
        <f t="shared" si="33"/>
        <v/>
      </c>
      <c r="P312" s="523" t="str">
        <f t="shared" si="34"/>
        <v/>
      </c>
      <c r="Q312" s="511">
        <f t="shared" si="39"/>
        <v>0</v>
      </c>
      <c r="R312" s="511">
        <f t="shared" si="35"/>
        <v>0</v>
      </c>
    </row>
    <row r="313" spans="1:18" ht="15" x14ac:dyDescent="0.25">
      <c r="A313" s="702">
        <v>296</v>
      </c>
      <c r="B313" s="664"/>
      <c r="C313" s="664"/>
      <c r="D313" s="706" t="str">
        <f>IFERROR(VLOOKUP($B313,'גנים - מצבת והרשמה  (4)'!$C$16:$G$807,2,0),0)</f>
        <v>המוסד לא קיים</v>
      </c>
      <c r="E313" s="704">
        <f>SUMIF('גנים - מצבת והרשמה  (4)'!$F$15:$F$996,'גנים - דוח ביצוע  (5)'!B313,'גנים - מצבת והרשמה  (4)'!$H$15:$H$996)</f>
        <v>0</v>
      </c>
      <c r="F313" s="664"/>
      <c r="G313" s="709"/>
      <c r="H313" s="708"/>
      <c r="I313" s="708"/>
      <c r="J313" s="991">
        <f t="shared" si="36"/>
        <v>0</v>
      </c>
      <c r="K313" s="883" t="str">
        <f t="shared" si="32"/>
        <v/>
      </c>
      <c r="L313" s="711"/>
      <c r="M313" s="868">
        <f t="shared" si="37"/>
        <v>0</v>
      </c>
      <c r="N313" s="868">
        <f t="shared" si="38"/>
        <v>0</v>
      </c>
      <c r="O313" s="705" t="str">
        <f t="shared" si="33"/>
        <v/>
      </c>
      <c r="P313" s="523" t="str">
        <f t="shared" si="34"/>
        <v/>
      </c>
      <c r="Q313" s="511">
        <f t="shared" si="39"/>
        <v>0</v>
      </c>
      <c r="R313" s="511">
        <f t="shared" si="35"/>
        <v>0</v>
      </c>
    </row>
    <row r="314" spans="1:18" ht="15" x14ac:dyDescent="0.25">
      <c r="A314" s="702">
        <v>297</v>
      </c>
      <c r="B314" s="664"/>
      <c r="C314" s="664"/>
      <c r="D314" s="706" t="str">
        <f>IFERROR(VLOOKUP($B314,'גנים - מצבת והרשמה  (4)'!$C$16:$G$807,2,0),0)</f>
        <v>המוסד לא קיים</v>
      </c>
      <c r="E314" s="704">
        <f>SUMIF('גנים - מצבת והרשמה  (4)'!$F$15:$F$996,'גנים - דוח ביצוע  (5)'!B314,'גנים - מצבת והרשמה  (4)'!$H$15:$H$996)</f>
        <v>0</v>
      </c>
      <c r="F314" s="664"/>
      <c r="G314" s="709"/>
      <c r="H314" s="708"/>
      <c r="I314" s="708"/>
      <c r="J314" s="991">
        <f t="shared" si="36"/>
        <v>0</v>
      </c>
      <c r="K314" s="883" t="str">
        <f t="shared" si="32"/>
        <v/>
      </c>
      <c r="L314" s="711"/>
      <c r="M314" s="868">
        <f t="shared" si="37"/>
        <v>0</v>
      </c>
      <c r="N314" s="868">
        <f t="shared" si="38"/>
        <v>0</v>
      </c>
      <c r="O314" s="705" t="str">
        <f t="shared" si="33"/>
        <v/>
      </c>
      <c r="P314" s="523" t="str">
        <f t="shared" si="34"/>
        <v/>
      </c>
      <c r="Q314" s="511">
        <f t="shared" si="39"/>
        <v>0</v>
      </c>
      <c r="R314" s="511">
        <f t="shared" si="35"/>
        <v>0</v>
      </c>
    </row>
    <row r="315" spans="1:18" ht="15" x14ac:dyDescent="0.25">
      <c r="A315" s="702">
        <v>298</v>
      </c>
      <c r="B315" s="664"/>
      <c r="C315" s="664"/>
      <c r="D315" s="706" t="str">
        <f>IFERROR(VLOOKUP($B315,'גנים - מצבת והרשמה  (4)'!$C$16:$G$807,2,0),0)</f>
        <v>המוסד לא קיים</v>
      </c>
      <c r="E315" s="704">
        <f>SUMIF('גנים - מצבת והרשמה  (4)'!$F$15:$F$996,'גנים - דוח ביצוע  (5)'!B315,'גנים - מצבת והרשמה  (4)'!$H$15:$H$996)</f>
        <v>0</v>
      </c>
      <c r="F315" s="664"/>
      <c r="G315" s="709"/>
      <c r="H315" s="708"/>
      <c r="I315" s="708"/>
      <c r="J315" s="991">
        <f t="shared" si="36"/>
        <v>0</v>
      </c>
      <c r="K315" s="883" t="str">
        <f t="shared" si="32"/>
        <v/>
      </c>
      <c r="L315" s="711"/>
      <c r="M315" s="868">
        <f t="shared" si="37"/>
        <v>0</v>
      </c>
      <c r="N315" s="868">
        <f t="shared" si="38"/>
        <v>0</v>
      </c>
      <c r="O315" s="705" t="str">
        <f t="shared" si="33"/>
        <v/>
      </c>
      <c r="P315" s="523" t="str">
        <f t="shared" si="34"/>
        <v/>
      </c>
      <c r="Q315" s="511">
        <f t="shared" si="39"/>
        <v>0</v>
      </c>
      <c r="R315" s="511">
        <f t="shared" si="35"/>
        <v>0</v>
      </c>
    </row>
    <row r="316" spans="1:18" ht="15" x14ac:dyDescent="0.25">
      <c r="A316" s="702">
        <v>299</v>
      </c>
      <c r="B316" s="664"/>
      <c r="C316" s="664"/>
      <c r="D316" s="706" t="str">
        <f>IFERROR(VLOOKUP($B316,'גנים - מצבת והרשמה  (4)'!$C$16:$G$807,2,0),0)</f>
        <v>המוסד לא קיים</v>
      </c>
      <c r="E316" s="704">
        <f>SUMIF('גנים - מצבת והרשמה  (4)'!$F$15:$F$996,'גנים - דוח ביצוע  (5)'!B316,'גנים - מצבת והרשמה  (4)'!$H$15:$H$996)</f>
        <v>0</v>
      </c>
      <c r="F316" s="664"/>
      <c r="G316" s="709"/>
      <c r="H316" s="708"/>
      <c r="I316" s="708"/>
      <c r="J316" s="991">
        <f t="shared" si="36"/>
        <v>0</v>
      </c>
      <c r="K316" s="883" t="str">
        <f t="shared" si="32"/>
        <v/>
      </c>
      <c r="L316" s="711"/>
      <c r="M316" s="868">
        <f t="shared" si="37"/>
        <v>0</v>
      </c>
      <c r="N316" s="868">
        <f t="shared" si="38"/>
        <v>0</v>
      </c>
      <c r="O316" s="705" t="str">
        <f t="shared" si="33"/>
        <v/>
      </c>
      <c r="P316" s="523" t="str">
        <f t="shared" si="34"/>
        <v/>
      </c>
      <c r="Q316" s="511">
        <f t="shared" si="39"/>
        <v>0</v>
      </c>
      <c r="R316" s="511">
        <f t="shared" si="35"/>
        <v>0</v>
      </c>
    </row>
    <row r="317" spans="1:18" ht="15" x14ac:dyDescent="0.25">
      <c r="A317" s="702">
        <v>300</v>
      </c>
      <c r="B317" s="664"/>
      <c r="C317" s="664"/>
      <c r="D317" s="706" t="str">
        <f>IFERROR(VLOOKUP($B317,'גנים - מצבת והרשמה  (4)'!$C$16:$G$807,2,0),0)</f>
        <v>המוסד לא קיים</v>
      </c>
      <c r="E317" s="704">
        <f>SUMIF('גנים - מצבת והרשמה  (4)'!$F$15:$F$996,'גנים - דוח ביצוע  (5)'!B317,'גנים - מצבת והרשמה  (4)'!$H$15:$H$996)</f>
        <v>0</v>
      </c>
      <c r="F317" s="664"/>
      <c r="G317" s="709"/>
      <c r="H317" s="708"/>
      <c r="I317" s="708"/>
      <c r="J317" s="991">
        <f t="shared" si="36"/>
        <v>0</v>
      </c>
      <c r="K317" s="883" t="str">
        <f t="shared" si="32"/>
        <v/>
      </c>
      <c r="L317" s="711"/>
      <c r="M317" s="868">
        <f t="shared" si="37"/>
        <v>0</v>
      </c>
      <c r="N317" s="868">
        <f t="shared" si="38"/>
        <v>0</v>
      </c>
      <c r="O317" s="705" t="str">
        <f t="shared" si="33"/>
        <v/>
      </c>
      <c r="P317" s="523" t="str">
        <f t="shared" si="34"/>
        <v/>
      </c>
      <c r="Q317" s="511">
        <f t="shared" si="39"/>
        <v>0</v>
      </c>
      <c r="R317" s="511">
        <f t="shared" si="35"/>
        <v>0</v>
      </c>
    </row>
    <row r="318" spans="1:18" ht="15" x14ac:dyDescent="0.25">
      <c r="A318" s="702">
        <v>301</v>
      </c>
      <c r="B318" s="664"/>
      <c r="C318" s="664"/>
      <c r="D318" s="706" t="str">
        <f>IFERROR(VLOOKUP($B318,'גנים - מצבת והרשמה  (4)'!$C$16:$G$807,2,0),0)</f>
        <v>המוסד לא קיים</v>
      </c>
      <c r="E318" s="704">
        <f>SUMIF('גנים - מצבת והרשמה  (4)'!$F$15:$F$996,'גנים - דוח ביצוע  (5)'!B318,'גנים - מצבת והרשמה  (4)'!$H$15:$H$996)</f>
        <v>0</v>
      </c>
      <c r="F318" s="664"/>
      <c r="G318" s="709"/>
      <c r="H318" s="708"/>
      <c r="I318" s="708"/>
      <c r="J318" s="991">
        <f t="shared" si="36"/>
        <v>0</v>
      </c>
      <c r="K318" s="883" t="str">
        <f t="shared" si="32"/>
        <v/>
      </c>
      <c r="L318" s="711"/>
      <c r="M318" s="868">
        <f t="shared" si="37"/>
        <v>0</v>
      </c>
      <c r="N318" s="868">
        <f t="shared" si="38"/>
        <v>0</v>
      </c>
      <c r="O318" s="705" t="str">
        <f t="shared" si="33"/>
        <v/>
      </c>
      <c r="P318" s="523" t="str">
        <f t="shared" si="34"/>
        <v/>
      </c>
      <c r="Q318" s="511">
        <f t="shared" si="39"/>
        <v>0</v>
      </c>
      <c r="R318" s="511">
        <f t="shared" si="35"/>
        <v>0</v>
      </c>
    </row>
    <row r="319" spans="1:18" ht="15" x14ac:dyDescent="0.25">
      <c r="A319" s="702">
        <v>302</v>
      </c>
      <c r="B319" s="664"/>
      <c r="C319" s="664"/>
      <c r="D319" s="706" t="str">
        <f>IFERROR(VLOOKUP($B319,'גנים - מצבת והרשמה  (4)'!$C$16:$G$807,2,0),0)</f>
        <v>המוסד לא קיים</v>
      </c>
      <c r="E319" s="704">
        <f>SUMIF('גנים - מצבת והרשמה  (4)'!$F$15:$F$996,'גנים - דוח ביצוע  (5)'!B319,'גנים - מצבת והרשמה  (4)'!$H$15:$H$996)</f>
        <v>0</v>
      </c>
      <c r="F319" s="664"/>
      <c r="G319" s="709"/>
      <c r="H319" s="708"/>
      <c r="I319" s="708"/>
      <c r="J319" s="991">
        <f t="shared" si="36"/>
        <v>0</v>
      </c>
      <c r="K319" s="883" t="str">
        <f t="shared" si="32"/>
        <v/>
      </c>
      <c r="L319" s="711"/>
      <c r="M319" s="868">
        <f t="shared" si="37"/>
        <v>0</v>
      </c>
      <c r="N319" s="868">
        <f t="shared" si="38"/>
        <v>0</v>
      </c>
      <c r="O319" s="705" t="str">
        <f t="shared" si="33"/>
        <v/>
      </c>
      <c r="P319" s="523" t="str">
        <f t="shared" si="34"/>
        <v/>
      </c>
      <c r="Q319" s="511">
        <f t="shared" si="39"/>
        <v>0</v>
      </c>
      <c r="R319" s="511">
        <f t="shared" si="35"/>
        <v>0</v>
      </c>
    </row>
    <row r="320" spans="1:18" ht="15" x14ac:dyDescent="0.25">
      <c r="A320" s="702">
        <v>303</v>
      </c>
      <c r="B320" s="664"/>
      <c r="C320" s="664"/>
      <c r="D320" s="706" t="str">
        <f>IFERROR(VLOOKUP($B320,'גנים - מצבת והרשמה  (4)'!$C$16:$G$807,2,0),0)</f>
        <v>המוסד לא קיים</v>
      </c>
      <c r="E320" s="704">
        <f>SUMIF('גנים - מצבת והרשמה  (4)'!$F$15:$F$996,'גנים - דוח ביצוע  (5)'!B320,'גנים - מצבת והרשמה  (4)'!$H$15:$H$996)</f>
        <v>0</v>
      </c>
      <c r="F320" s="664"/>
      <c r="G320" s="709"/>
      <c r="H320" s="708"/>
      <c r="I320" s="708"/>
      <c r="J320" s="991">
        <f t="shared" si="36"/>
        <v>0</v>
      </c>
      <c r="K320" s="883" t="str">
        <f t="shared" si="32"/>
        <v/>
      </c>
      <c r="L320" s="711"/>
      <c r="M320" s="868">
        <f t="shared" si="37"/>
        <v>0</v>
      </c>
      <c r="N320" s="868">
        <f t="shared" si="38"/>
        <v>0</v>
      </c>
      <c r="O320" s="705" t="str">
        <f t="shared" si="33"/>
        <v/>
      </c>
      <c r="P320" s="523" t="str">
        <f t="shared" si="34"/>
        <v/>
      </c>
      <c r="Q320" s="511">
        <f t="shared" si="39"/>
        <v>0</v>
      </c>
      <c r="R320" s="511">
        <f t="shared" si="35"/>
        <v>0</v>
      </c>
    </row>
    <row r="321" spans="1:18" ht="15" x14ac:dyDescent="0.25">
      <c r="A321" s="702">
        <v>304</v>
      </c>
      <c r="B321" s="664"/>
      <c r="C321" s="664"/>
      <c r="D321" s="706" t="str">
        <f>IFERROR(VLOOKUP($B321,'גנים - מצבת והרשמה  (4)'!$C$16:$G$807,2,0),0)</f>
        <v>המוסד לא קיים</v>
      </c>
      <c r="E321" s="704">
        <f>SUMIF('גנים - מצבת והרשמה  (4)'!$F$15:$F$996,'גנים - דוח ביצוע  (5)'!B321,'גנים - מצבת והרשמה  (4)'!$H$15:$H$996)</f>
        <v>0</v>
      </c>
      <c r="F321" s="664"/>
      <c r="G321" s="709"/>
      <c r="H321" s="708"/>
      <c r="I321" s="708"/>
      <c r="J321" s="991">
        <f t="shared" si="36"/>
        <v>0</v>
      </c>
      <c r="K321" s="883" t="str">
        <f t="shared" si="32"/>
        <v/>
      </c>
      <c r="L321" s="711"/>
      <c r="M321" s="868">
        <f t="shared" si="37"/>
        <v>0</v>
      </c>
      <c r="N321" s="868">
        <f t="shared" si="38"/>
        <v>0</v>
      </c>
      <c r="O321" s="705" t="str">
        <f t="shared" si="33"/>
        <v/>
      </c>
      <c r="P321" s="523" t="str">
        <f t="shared" si="34"/>
        <v/>
      </c>
      <c r="Q321" s="511">
        <f t="shared" si="39"/>
        <v>0</v>
      </c>
      <c r="R321" s="511">
        <f t="shared" si="35"/>
        <v>0</v>
      </c>
    </row>
    <row r="322" spans="1:18" ht="15" x14ac:dyDescent="0.25">
      <c r="A322" s="702">
        <v>305</v>
      </c>
      <c r="B322" s="664"/>
      <c r="C322" s="664"/>
      <c r="D322" s="706" t="str">
        <f>IFERROR(VLOOKUP($B322,'גנים - מצבת והרשמה  (4)'!$C$16:$G$807,2,0),0)</f>
        <v>המוסד לא קיים</v>
      </c>
      <c r="E322" s="704">
        <f>SUMIF('גנים - מצבת והרשמה  (4)'!$F$15:$F$996,'גנים - דוח ביצוע  (5)'!B322,'גנים - מצבת והרשמה  (4)'!$H$15:$H$996)</f>
        <v>0</v>
      </c>
      <c r="F322" s="664"/>
      <c r="G322" s="709"/>
      <c r="H322" s="708"/>
      <c r="I322" s="708"/>
      <c r="J322" s="991">
        <f t="shared" si="36"/>
        <v>0</v>
      </c>
      <c r="K322" s="883" t="str">
        <f t="shared" si="32"/>
        <v/>
      </c>
      <c r="L322" s="711"/>
      <c r="M322" s="868">
        <f t="shared" si="37"/>
        <v>0</v>
      </c>
      <c r="N322" s="868">
        <f t="shared" si="38"/>
        <v>0</v>
      </c>
      <c r="O322" s="705" t="str">
        <f t="shared" si="33"/>
        <v/>
      </c>
      <c r="P322" s="523" t="str">
        <f t="shared" si="34"/>
        <v/>
      </c>
      <c r="Q322" s="511">
        <f t="shared" si="39"/>
        <v>0</v>
      </c>
      <c r="R322" s="511">
        <f t="shared" si="35"/>
        <v>0</v>
      </c>
    </row>
    <row r="323" spans="1:18" ht="15" x14ac:dyDescent="0.25">
      <c r="A323" s="702">
        <v>306</v>
      </c>
      <c r="B323" s="664"/>
      <c r="C323" s="664"/>
      <c r="D323" s="706" t="str">
        <f>IFERROR(VLOOKUP($B323,'גנים - מצבת והרשמה  (4)'!$C$16:$G$807,2,0),0)</f>
        <v>המוסד לא קיים</v>
      </c>
      <c r="E323" s="704">
        <f>SUMIF('גנים - מצבת והרשמה  (4)'!$F$15:$F$996,'גנים - דוח ביצוע  (5)'!B323,'גנים - מצבת והרשמה  (4)'!$H$15:$H$996)</f>
        <v>0</v>
      </c>
      <c r="F323" s="664"/>
      <c r="G323" s="709"/>
      <c r="H323" s="708"/>
      <c r="I323" s="708"/>
      <c r="J323" s="991">
        <f t="shared" si="36"/>
        <v>0</v>
      </c>
      <c r="K323" s="883" t="str">
        <f t="shared" si="32"/>
        <v/>
      </c>
      <c r="L323" s="711"/>
      <c r="M323" s="868">
        <f t="shared" si="37"/>
        <v>0</v>
      </c>
      <c r="N323" s="868">
        <f t="shared" si="38"/>
        <v>0</v>
      </c>
      <c r="O323" s="705" t="str">
        <f t="shared" si="33"/>
        <v/>
      </c>
      <c r="P323" s="523" t="str">
        <f t="shared" si="34"/>
        <v/>
      </c>
      <c r="Q323" s="511">
        <f t="shared" si="39"/>
        <v>0</v>
      </c>
      <c r="R323" s="511">
        <f t="shared" si="35"/>
        <v>0</v>
      </c>
    </row>
    <row r="324" spans="1:18" ht="15" x14ac:dyDescent="0.25">
      <c r="A324" s="702">
        <v>307</v>
      </c>
      <c r="B324" s="664"/>
      <c r="C324" s="664"/>
      <c r="D324" s="706" t="str">
        <f>IFERROR(VLOOKUP($B324,'גנים - מצבת והרשמה  (4)'!$C$16:$G$807,2,0),0)</f>
        <v>המוסד לא קיים</v>
      </c>
      <c r="E324" s="704">
        <f>SUMIF('גנים - מצבת והרשמה  (4)'!$F$15:$F$996,'גנים - דוח ביצוע  (5)'!B324,'גנים - מצבת והרשמה  (4)'!$H$15:$H$996)</f>
        <v>0</v>
      </c>
      <c r="F324" s="664"/>
      <c r="G324" s="709"/>
      <c r="H324" s="708"/>
      <c r="I324" s="708"/>
      <c r="J324" s="991">
        <f t="shared" si="36"/>
        <v>0</v>
      </c>
      <c r="K324" s="883" t="str">
        <f t="shared" si="32"/>
        <v/>
      </c>
      <c r="L324" s="711"/>
      <c r="M324" s="868">
        <f t="shared" si="37"/>
        <v>0</v>
      </c>
      <c r="N324" s="868">
        <f t="shared" si="38"/>
        <v>0</v>
      </c>
      <c r="O324" s="705" t="str">
        <f t="shared" si="33"/>
        <v/>
      </c>
      <c r="P324" s="523" t="str">
        <f t="shared" si="34"/>
        <v/>
      </c>
      <c r="Q324" s="511">
        <f t="shared" si="39"/>
        <v>0</v>
      </c>
      <c r="R324" s="511">
        <f t="shared" si="35"/>
        <v>0</v>
      </c>
    </row>
    <row r="325" spans="1:18" ht="15" x14ac:dyDescent="0.25">
      <c r="A325" s="702">
        <v>308</v>
      </c>
      <c r="B325" s="664"/>
      <c r="C325" s="664"/>
      <c r="D325" s="706" t="str">
        <f>IFERROR(VLOOKUP($B325,'גנים - מצבת והרשמה  (4)'!$C$16:$G$807,2,0),0)</f>
        <v>המוסד לא קיים</v>
      </c>
      <c r="E325" s="704">
        <f>SUMIF('גנים - מצבת והרשמה  (4)'!$F$15:$F$996,'גנים - דוח ביצוע  (5)'!B325,'גנים - מצבת והרשמה  (4)'!$H$15:$H$996)</f>
        <v>0</v>
      </c>
      <c r="F325" s="664"/>
      <c r="G325" s="709"/>
      <c r="H325" s="708"/>
      <c r="I325" s="708"/>
      <c r="J325" s="991">
        <f t="shared" si="36"/>
        <v>0</v>
      </c>
      <c r="K325" s="883" t="str">
        <f t="shared" si="32"/>
        <v/>
      </c>
      <c r="L325" s="711"/>
      <c r="M325" s="868">
        <f t="shared" si="37"/>
        <v>0</v>
      </c>
      <c r="N325" s="868">
        <f t="shared" si="38"/>
        <v>0</v>
      </c>
      <c r="O325" s="705" t="str">
        <f t="shared" si="33"/>
        <v/>
      </c>
      <c r="P325" s="523" t="str">
        <f t="shared" si="34"/>
        <v/>
      </c>
      <c r="Q325" s="511">
        <f t="shared" si="39"/>
        <v>0</v>
      </c>
      <c r="R325" s="511">
        <f t="shared" si="35"/>
        <v>0</v>
      </c>
    </row>
    <row r="326" spans="1:18" ht="15" x14ac:dyDescent="0.25">
      <c r="A326" s="702">
        <v>309</v>
      </c>
      <c r="B326" s="664"/>
      <c r="C326" s="664"/>
      <c r="D326" s="706" t="str">
        <f>IFERROR(VLOOKUP($B326,'גנים - מצבת והרשמה  (4)'!$C$16:$G$807,2,0),0)</f>
        <v>המוסד לא קיים</v>
      </c>
      <c r="E326" s="704">
        <f>SUMIF('גנים - מצבת והרשמה  (4)'!$F$15:$F$996,'גנים - דוח ביצוע  (5)'!B326,'גנים - מצבת והרשמה  (4)'!$H$15:$H$996)</f>
        <v>0</v>
      </c>
      <c r="F326" s="664"/>
      <c r="G326" s="709"/>
      <c r="H326" s="708"/>
      <c r="I326" s="708"/>
      <c r="J326" s="991">
        <f t="shared" si="36"/>
        <v>0</v>
      </c>
      <c r="K326" s="883" t="str">
        <f t="shared" si="32"/>
        <v/>
      </c>
      <c r="L326" s="711"/>
      <c r="M326" s="868">
        <f t="shared" si="37"/>
        <v>0</v>
      </c>
      <c r="N326" s="868">
        <f t="shared" si="38"/>
        <v>0</v>
      </c>
      <c r="O326" s="705" t="str">
        <f t="shared" si="33"/>
        <v/>
      </c>
      <c r="P326" s="523" t="str">
        <f t="shared" si="34"/>
        <v/>
      </c>
      <c r="Q326" s="511">
        <f t="shared" si="39"/>
        <v>0</v>
      </c>
      <c r="R326" s="511">
        <f t="shared" si="35"/>
        <v>0</v>
      </c>
    </row>
    <row r="327" spans="1:18" ht="15" x14ac:dyDescent="0.25">
      <c r="A327" s="702">
        <v>310</v>
      </c>
      <c r="B327" s="664"/>
      <c r="C327" s="664"/>
      <c r="D327" s="706" t="str">
        <f>IFERROR(VLOOKUP($B327,'גנים - מצבת והרשמה  (4)'!$C$16:$G$807,2,0),0)</f>
        <v>המוסד לא קיים</v>
      </c>
      <c r="E327" s="704">
        <f>SUMIF('גנים - מצבת והרשמה  (4)'!$F$15:$F$996,'גנים - דוח ביצוע  (5)'!B327,'גנים - מצבת והרשמה  (4)'!$H$15:$H$996)</f>
        <v>0</v>
      </c>
      <c r="F327" s="664"/>
      <c r="G327" s="709"/>
      <c r="H327" s="708"/>
      <c r="I327" s="708"/>
      <c r="J327" s="991">
        <f t="shared" si="36"/>
        <v>0</v>
      </c>
      <c r="K327" s="883" t="str">
        <f t="shared" si="32"/>
        <v/>
      </c>
      <c r="L327" s="711"/>
      <c r="M327" s="868">
        <f t="shared" si="37"/>
        <v>0</v>
      </c>
      <c r="N327" s="868">
        <f t="shared" si="38"/>
        <v>0</v>
      </c>
      <c r="O327" s="705" t="str">
        <f t="shared" si="33"/>
        <v/>
      </c>
      <c r="P327" s="523" t="str">
        <f t="shared" si="34"/>
        <v/>
      </c>
      <c r="Q327" s="511">
        <f t="shared" si="39"/>
        <v>0</v>
      </c>
      <c r="R327" s="511">
        <f t="shared" si="35"/>
        <v>0</v>
      </c>
    </row>
    <row r="328" spans="1:18" ht="15" x14ac:dyDescent="0.25">
      <c r="A328" s="702">
        <v>311</v>
      </c>
      <c r="B328" s="664"/>
      <c r="C328" s="664"/>
      <c r="D328" s="706" t="str">
        <f>IFERROR(VLOOKUP($B328,'גנים - מצבת והרשמה  (4)'!$C$16:$G$807,2,0),0)</f>
        <v>המוסד לא קיים</v>
      </c>
      <c r="E328" s="704">
        <f>SUMIF('גנים - מצבת והרשמה  (4)'!$F$15:$F$996,'גנים - דוח ביצוע  (5)'!B328,'גנים - מצבת והרשמה  (4)'!$H$15:$H$996)</f>
        <v>0</v>
      </c>
      <c r="F328" s="664"/>
      <c r="G328" s="709"/>
      <c r="H328" s="708"/>
      <c r="I328" s="708"/>
      <c r="J328" s="991">
        <f t="shared" si="36"/>
        <v>0</v>
      </c>
      <c r="K328" s="883" t="str">
        <f t="shared" si="32"/>
        <v/>
      </c>
      <c r="L328" s="711"/>
      <c r="M328" s="868">
        <f t="shared" si="37"/>
        <v>0</v>
      </c>
      <c r="N328" s="868">
        <f t="shared" si="38"/>
        <v>0</v>
      </c>
      <c r="O328" s="705" t="str">
        <f t="shared" si="33"/>
        <v/>
      </c>
      <c r="P328" s="523" t="str">
        <f t="shared" si="34"/>
        <v/>
      </c>
      <c r="Q328" s="511">
        <f t="shared" si="39"/>
        <v>0</v>
      </c>
      <c r="R328" s="511">
        <f t="shared" si="35"/>
        <v>0</v>
      </c>
    </row>
    <row r="329" spans="1:18" ht="15" x14ac:dyDescent="0.25">
      <c r="A329" s="702">
        <v>312</v>
      </c>
      <c r="B329" s="664"/>
      <c r="C329" s="664"/>
      <c r="D329" s="706" t="str">
        <f>IFERROR(VLOOKUP($B329,'גנים - מצבת והרשמה  (4)'!$C$16:$G$807,2,0),0)</f>
        <v>המוסד לא קיים</v>
      </c>
      <c r="E329" s="704">
        <f>SUMIF('גנים - מצבת והרשמה  (4)'!$F$15:$F$996,'גנים - דוח ביצוע  (5)'!B329,'גנים - מצבת והרשמה  (4)'!$H$15:$H$996)</f>
        <v>0</v>
      </c>
      <c r="F329" s="664"/>
      <c r="G329" s="709"/>
      <c r="H329" s="708"/>
      <c r="I329" s="708"/>
      <c r="J329" s="991">
        <f t="shared" si="36"/>
        <v>0</v>
      </c>
      <c r="K329" s="883" t="str">
        <f t="shared" si="32"/>
        <v/>
      </c>
      <c r="L329" s="711"/>
      <c r="M329" s="868">
        <f t="shared" si="37"/>
        <v>0</v>
      </c>
      <c r="N329" s="868">
        <f t="shared" si="38"/>
        <v>0</v>
      </c>
      <c r="O329" s="705" t="str">
        <f t="shared" si="33"/>
        <v/>
      </c>
      <c r="P329" s="523" t="str">
        <f t="shared" si="34"/>
        <v/>
      </c>
      <c r="Q329" s="511">
        <f t="shared" si="39"/>
        <v>0</v>
      </c>
      <c r="R329" s="511">
        <f t="shared" si="35"/>
        <v>0</v>
      </c>
    </row>
    <row r="330" spans="1:18" ht="15" x14ac:dyDescent="0.25">
      <c r="A330" s="702">
        <v>313</v>
      </c>
      <c r="B330" s="664"/>
      <c r="C330" s="664"/>
      <c r="D330" s="706" t="str">
        <f>IFERROR(VLOOKUP($B330,'גנים - מצבת והרשמה  (4)'!$C$16:$G$807,2,0),0)</f>
        <v>המוסד לא קיים</v>
      </c>
      <c r="E330" s="704">
        <f>SUMIF('גנים - מצבת והרשמה  (4)'!$F$15:$F$996,'גנים - דוח ביצוע  (5)'!B330,'גנים - מצבת והרשמה  (4)'!$H$15:$H$996)</f>
        <v>0</v>
      </c>
      <c r="F330" s="664"/>
      <c r="G330" s="709"/>
      <c r="H330" s="708"/>
      <c r="I330" s="708"/>
      <c r="J330" s="991">
        <f t="shared" si="36"/>
        <v>0</v>
      </c>
      <c r="K330" s="883" t="str">
        <f t="shared" si="32"/>
        <v/>
      </c>
      <c r="L330" s="711"/>
      <c r="M330" s="868">
        <f t="shared" si="37"/>
        <v>0</v>
      </c>
      <c r="N330" s="868">
        <f t="shared" si="38"/>
        <v>0</v>
      </c>
      <c r="O330" s="705" t="str">
        <f t="shared" si="33"/>
        <v/>
      </c>
      <c r="P330" s="523" t="str">
        <f t="shared" si="34"/>
        <v/>
      </c>
      <c r="Q330" s="511">
        <f t="shared" si="39"/>
        <v>0</v>
      </c>
      <c r="R330" s="511">
        <f t="shared" si="35"/>
        <v>0</v>
      </c>
    </row>
    <row r="331" spans="1:18" ht="15" x14ac:dyDescent="0.25">
      <c r="A331" s="702">
        <v>314</v>
      </c>
      <c r="B331" s="664"/>
      <c r="C331" s="664"/>
      <c r="D331" s="706" t="str">
        <f>IFERROR(VLOOKUP($B331,'גנים - מצבת והרשמה  (4)'!$C$16:$G$807,2,0),0)</f>
        <v>המוסד לא קיים</v>
      </c>
      <c r="E331" s="704">
        <f>SUMIF('גנים - מצבת והרשמה  (4)'!$F$15:$F$996,'גנים - דוח ביצוע  (5)'!B331,'גנים - מצבת והרשמה  (4)'!$H$15:$H$996)</f>
        <v>0</v>
      </c>
      <c r="F331" s="664"/>
      <c r="G331" s="709"/>
      <c r="H331" s="708"/>
      <c r="I331" s="708"/>
      <c r="J331" s="991">
        <f t="shared" si="36"/>
        <v>0</v>
      </c>
      <c r="K331" s="883" t="str">
        <f t="shared" si="32"/>
        <v/>
      </c>
      <c r="L331" s="711"/>
      <c r="M331" s="868">
        <f t="shared" si="37"/>
        <v>0</v>
      </c>
      <c r="N331" s="868">
        <f t="shared" si="38"/>
        <v>0</v>
      </c>
      <c r="O331" s="705" t="str">
        <f t="shared" si="33"/>
        <v/>
      </c>
      <c r="P331" s="523" t="str">
        <f t="shared" si="34"/>
        <v/>
      </c>
      <c r="Q331" s="511">
        <f t="shared" si="39"/>
        <v>0</v>
      </c>
      <c r="R331" s="511">
        <f t="shared" si="35"/>
        <v>0</v>
      </c>
    </row>
    <row r="332" spans="1:18" ht="15" x14ac:dyDescent="0.25">
      <c r="A332" s="702">
        <v>315</v>
      </c>
      <c r="B332" s="664"/>
      <c r="C332" s="664"/>
      <c r="D332" s="706" t="str">
        <f>IFERROR(VLOOKUP($B332,'גנים - מצבת והרשמה  (4)'!$C$16:$G$807,2,0),0)</f>
        <v>המוסד לא קיים</v>
      </c>
      <c r="E332" s="704">
        <f>SUMIF('גנים - מצבת והרשמה  (4)'!$F$15:$F$996,'גנים - דוח ביצוע  (5)'!B332,'גנים - מצבת והרשמה  (4)'!$H$15:$H$996)</f>
        <v>0</v>
      </c>
      <c r="F332" s="664"/>
      <c r="G332" s="709"/>
      <c r="H332" s="708"/>
      <c r="I332" s="708"/>
      <c r="J332" s="991">
        <f t="shared" si="36"/>
        <v>0</v>
      </c>
      <c r="K332" s="883" t="str">
        <f t="shared" si="32"/>
        <v/>
      </c>
      <c r="L332" s="711"/>
      <c r="M332" s="868">
        <f t="shared" si="37"/>
        <v>0</v>
      </c>
      <c r="N332" s="868">
        <f t="shared" si="38"/>
        <v>0</v>
      </c>
      <c r="O332" s="705" t="str">
        <f t="shared" si="33"/>
        <v/>
      </c>
      <c r="P332" s="523" t="str">
        <f t="shared" si="34"/>
        <v/>
      </c>
      <c r="Q332" s="511">
        <f t="shared" si="39"/>
        <v>0</v>
      </c>
      <c r="R332" s="511">
        <f t="shared" si="35"/>
        <v>0</v>
      </c>
    </row>
    <row r="333" spans="1:18" ht="15" x14ac:dyDescent="0.25">
      <c r="A333" s="702">
        <v>316</v>
      </c>
      <c r="B333" s="664"/>
      <c r="C333" s="664"/>
      <c r="D333" s="706" t="str">
        <f>IFERROR(VLOOKUP($B333,'גנים - מצבת והרשמה  (4)'!$C$16:$G$807,2,0),0)</f>
        <v>המוסד לא קיים</v>
      </c>
      <c r="E333" s="704">
        <f>SUMIF('גנים - מצבת והרשמה  (4)'!$F$15:$F$996,'גנים - דוח ביצוע  (5)'!B333,'גנים - מצבת והרשמה  (4)'!$H$15:$H$996)</f>
        <v>0</v>
      </c>
      <c r="F333" s="664"/>
      <c r="G333" s="709"/>
      <c r="H333" s="708"/>
      <c r="I333" s="708"/>
      <c r="J333" s="991">
        <f t="shared" si="36"/>
        <v>0</v>
      </c>
      <c r="K333" s="883" t="str">
        <f t="shared" si="32"/>
        <v/>
      </c>
      <c r="L333" s="711"/>
      <c r="M333" s="868">
        <f t="shared" si="37"/>
        <v>0</v>
      </c>
      <c r="N333" s="868">
        <f t="shared" si="38"/>
        <v>0</v>
      </c>
      <c r="O333" s="705" t="str">
        <f t="shared" si="33"/>
        <v/>
      </c>
      <c r="P333" s="523" t="str">
        <f t="shared" si="34"/>
        <v/>
      </c>
      <c r="Q333" s="511">
        <f t="shared" si="39"/>
        <v>0</v>
      </c>
      <c r="R333" s="511">
        <f t="shared" si="35"/>
        <v>0</v>
      </c>
    </row>
    <row r="334" spans="1:18" ht="15" x14ac:dyDescent="0.25">
      <c r="A334" s="702">
        <v>317</v>
      </c>
      <c r="B334" s="664"/>
      <c r="C334" s="664"/>
      <c r="D334" s="706" t="str">
        <f>IFERROR(VLOOKUP($B334,'גנים - מצבת והרשמה  (4)'!$C$16:$G$807,2,0),0)</f>
        <v>המוסד לא קיים</v>
      </c>
      <c r="E334" s="704">
        <f>SUMIF('גנים - מצבת והרשמה  (4)'!$F$15:$F$996,'גנים - דוח ביצוע  (5)'!B334,'גנים - מצבת והרשמה  (4)'!$H$15:$H$996)</f>
        <v>0</v>
      </c>
      <c r="F334" s="664"/>
      <c r="G334" s="709"/>
      <c r="H334" s="708"/>
      <c r="I334" s="708"/>
      <c r="J334" s="991">
        <f t="shared" si="36"/>
        <v>0</v>
      </c>
      <c r="K334" s="883" t="str">
        <f t="shared" si="32"/>
        <v/>
      </c>
      <c r="L334" s="711"/>
      <c r="M334" s="868">
        <f t="shared" si="37"/>
        <v>0</v>
      </c>
      <c r="N334" s="868">
        <f t="shared" si="38"/>
        <v>0</v>
      </c>
      <c r="O334" s="705" t="str">
        <f t="shared" si="33"/>
        <v/>
      </c>
      <c r="P334" s="523" t="str">
        <f t="shared" si="34"/>
        <v/>
      </c>
      <c r="Q334" s="511">
        <f t="shared" si="39"/>
        <v>0</v>
      </c>
      <c r="R334" s="511">
        <f t="shared" si="35"/>
        <v>0</v>
      </c>
    </row>
    <row r="335" spans="1:18" ht="15" x14ac:dyDescent="0.25">
      <c r="A335" s="702">
        <v>318</v>
      </c>
      <c r="B335" s="664"/>
      <c r="C335" s="664"/>
      <c r="D335" s="706" t="str">
        <f>IFERROR(VLOOKUP($B335,'גנים - מצבת והרשמה  (4)'!$C$16:$G$807,2,0),0)</f>
        <v>המוסד לא קיים</v>
      </c>
      <c r="E335" s="704">
        <f>SUMIF('גנים - מצבת והרשמה  (4)'!$F$15:$F$996,'גנים - דוח ביצוע  (5)'!B335,'גנים - מצבת והרשמה  (4)'!$H$15:$H$996)</f>
        <v>0</v>
      </c>
      <c r="F335" s="664"/>
      <c r="G335" s="709"/>
      <c r="H335" s="708"/>
      <c r="I335" s="708"/>
      <c r="J335" s="991">
        <f t="shared" si="36"/>
        <v>0</v>
      </c>
      <c r="K335" s="883" t="str">
        <f t="shared" si="32"/>
        <v/>
      </c>
      <c r="L335" s="711"/>
      <c r="M335" s="868">
        <f t="shared" si="37"/>
        <v>0</v>
      </c>
      <c r="N335" s="868">
        <f t="shared" si="38"/>
        <v>0</v>
      </c>
      <c r="O335" s="705" t="str">
        <f t="shared" si="33"/>
        <v/>
      </c>
      <c r="P335" s="523" t="str">
        <f t="shared" si="34"/>
        <v/>
      </c>
      <c r="Q335" s="511">
        <f t="shared" si="39"/>
        <v>0</v>
      </c>
      <c r="R335" s="511">
        <f t="shared" si="35"/>
        <v>0</v>
      </c>
    </row>
    <row r="336" spans="1:18" ht="15" x14ac:dyDescent="0.25">
      <c r="A336" s="702">
        <v>319</v>
      </c>
      <c r="B336" s="664"/>
      <c r="C336" s="664"/>
      <c r="D336" s="706" t="str">
        <f>IFERROR(VLOOKUP($B336,'גנים - מצבת והרשמה  (4)'!$C$16:$G$807,2,0),0)</f>
        <v>המוסד לא קיים</v>
      </c>
      <c r="E336" s="704">
        <f>SUMIF('גנים - מצבת והרשמה  (4)'!$F$15:$F$996,'גנים - דוח ביצוע  (5)'!B336,'גנים - מצבת והרשמה  (4)'!$H$15:$H$996)</f>
        <v>0</v>
      </c>
      <c r="F336" s="664"/>
      <c r="G336" s="709"/>
      <c r="H336" s="708"/>
      <c r="I336" s="708"/>
      <c r="J336" s="991">
        <f t="shared" si="36"/>
        <v>0</v>
      </c>
      <c r="K336" s="883" t="str">
        <f t="shared" si="32"/>
        <v/>
      </c>
      <c r="L336" s="711"/>
      <c r="M336" s="868">
        <f t="shared" si="37"/>
        <v>0</v>
      </c>
      <c r="N336" s="868">
        <f t="shared" si="38"/>
        <v>0</v>
      </c>
      <c r="O336" s="705" t="str">
        <f t="shared" si="33"/>
        <v/>
      </c>
      <c r="P336" s="523" t="str">
        <f t="shared" si="34"/>
        <v/>
      </c>
      <c r="Q336" s="511">
        <f t="shared" si="39"/>
        <v>0</v>
      </c>
      <c r="R336" s="511">
        <f t="shared" si="35"/>
        <v>0</v>
      </c>
    </row>
    <row r="337" spans="1:18" ht="15" x14ac:dyDescent="0.25">
      <c r="A337" s="702">
        <v>320</v>
      </c>
      <c r="B337" s="664"/>
      <c r="C337" s="664"/>
      <c r="D337" s="706" t="str">
        <f>IFERROR(VLOOKUP($B337,'גנים - מצבת והרשמה  (4)'!$C$16:$G$807,2,0),0)</f>
        <v>המוסד לא קיים</v>
      </c>
      <c r="E337" s="704">
        <f>SUMIF('גנים - מצבת והרשמה  (4)'!$F$15:$F$996,'גנים - דוח ביצוע  (5)'!B337,'גנים - מצבת והרשמה  (4)'!$H$15:$H$996)</f>
        <v>0</v>
      </c>
      <c r="F337" s="664"/>
      <c r="G337" s="709"/>
      <c r="H337" s="708"/>
      <c r="I337" s="708"/>
      <c r="J337" s="991">
        <f t="shared" si="36"/>
        <v>0</v>
      </c>
      <c r="K337" s="883" t="str">
        <f t="shared" si="32"/>
        <v/>
      </c>
      <c r="L337" s="711"/>
      <c r="M337" s="868">
        <f t="shared" si="37"/>
        <v>0</v>
      </c>
      <c r="N337" s="868">
        <f t="shared" si="38"/>
        <v>0</v>
      </c>
      <c r="O337" s="705" t="str">
        <f t="shared" si="33"/>
        <v/>
      </c>
      <c r="P337" s="523" t="str">
        <f t="shared" si="34"/>
        <v/>
      </c>
      <c r="Q337" s="511">
        <f t="shared" si="39"/>
        <v>0</v>
      </c>
      <c r="R337" s="511">
        <f t="shared" si="35"/>
        <v>0</v>
      </c>
    </row>
    <row r="338" spans="1:18" ht="15" x14ac:dyDescent="0.25">
      <c r="A338" s="702">
        <v>321</v>
      </c>
      <c r="B338" s="664"/>
      <c r="C338" s="664"/>
      <c r="D338" s="706" t="str">
        <f>IFERROR(VLOOKUP($B338,'גנים - מצבת והרשמה  (4)'!$C$16:$G$807,2,0),0)</f>
        <v>המוסד לא קיים</v>
      </c>
      <c r="E338" s="704">
        <f>SUMIF('גנים - מצבת והרשמה  (4)'!$F$15:$F$996,'גנים - דוח ביצוע  (5)'!B338,'גנים - מצבת והרשמה  (4)'!$H$15:$H$996)</f>
        <v>0</v>
      </c>
      <c r="F338" s="664"/>
      <c r="G338" s="709"/>
      <c r="H338" s="708"/>
      <c r="I338" s="708"/>
      <c r="J338" s="991">
        <f t="shared" si="36"/>
        <v>0</v>
      </c>
      <c r="K338" s="883" t="str">
        <f t="shared" ref="K338:K401" si="40">IF(B338&gt;0,IF(J338&lt;$R$3,"תקופת הפעילות נמוכה מהתקופה הנדרשת, ועל כן המוסד אינו זכאי לתקצוב","תקין"),"")</f>
        <v/>
      </c>
      <c r="L338" s="711"/>
      <c r="M338" s="868">
        <f t="shared" si="37"/>
        <v>0</v>
      </c>
      <c r="N338" s="868">
        <f t="shared" si="38"/>
        <v>0</v>
      </c>
      <c r="O338" s="705" t="str">
        <f t="shared" ref="O338:O401" si="41">IF(IF(B338=0,0,IFERROR(COUNTIF($B$18:$B$1017,B338)," "))&gt;1,"סמל הגן מופיע יותר מפעם אחת",IF(ISBLANK(B338),"","תקין"))</f>
        <v/>
      </c>
      <c r="P338" s="523" t="str">
        <f t="shared" ref="P338:P401" si="42">IF(ISNUMBER(B338),IF(J338&lt;1,"יש למלא מס' ימי פעילות",IF(AND(J338&lt;7,L338=""),"יש למלא סיבה לחוסר ימי פעילות","תקין")),"")</f>
        <v/>
      </c>
      <c r="Q338" s="511">
        <f t="shared" si="39"/>
        <v>0</v>
      </c>
      <c r="R338" s="511">
        <f t="shared" ref="R338:R401" si="43">IF(B338&gt;0,IF(F338=0,1,0),0)</f>
        <v>0</v>
      </c>
    </row>
    <row r="339" spans="1:18" ht="15" x14ac:dyDescent="0.25">
      <c r="A339" s="702">
        <v>322</v>
      </c>
      <c r="B339" s="664"/>
      <c r="C339" s="664"/>
      <c r="D339" s="706" t="str">
        <f>IFERROR(VLOOKUP($B339,'גנים - מצבת והרשמה  (4)'!$C$16:$G$807,2,0),0)</f>
        <v>המוסד לא קיים</v>
      </c>
      <c r="E339" s="704">
        <f>SUMIF('גנים - מצבת והרשמה  (4)'!$F$15:$F$996,'גנים - דוח ביצוע  (5)'!B339,'גנים - מצבת והרשמה  (4)'!$H$15:$H$996)</f>
        <v>0</v>
      </c>
      <c r="F339" s="664"/>
      <c r="G339" s="709"/>
      <c r="H339" s="708"/>
      <c r="I339" s="708"/>
      <c r="J339" s="991">
        <f t="shared" ref="J339:J402" si="44">MIN(NETWORKDAYS.INTL(H339,I339,7),7)</f>
        <v>0</v>
      </c>
      <c r="K339" s="883" t="str">
        <f t="shared" si="40"/>
        <v/>
      </c>
      <c r="L339" s="711"/>
      <c r="M339" s="868">
        <f t="shared" ref="M339:M402" si="45">IF(OR($R$2=0,K339="תקין"),ROUND(IF(J339=6,(7-J339)*MIN(E339,F339),0),0),0)</f>
        <v>0</v>
      </c>
      <c r="N339" s="868">
        <f t="shared" ref="N339:N402" si="46">IF(OR($R$2=0,K339="תקין"),MAX(IF(B339="",0,MIN(F339,E339))-M339/7,0),0)</f>
        <v>0</v>
      </c>
      <c r="O339" s="705" t="str">
        <f t="shared" si="41"/>
        <v/>
      </c>
      <c r="P339" s="523" t="str">
        <f t="shared" si="42"/>
        <v/>
      </c>
      <c r="Q339" s="511">
        <f t="shared" ref="Q339:Q402" si="47">IF(LEFT(P339,10)="יש למלא מס",1,0)</f>
        <v>0</v>
      </c>
      <c r="R339" s="511">
        <f t="shared" si="43"/>
        <v>0</v>
      </c>
    </row>
    <row r="340" spans="1:18" ht="15" x14ac:dyDescent="0.25">
      <c r="A340" s="702">
        <v>323</v>
      </c>
      <c r="B340" s="664"/>
      <c r="C340" s="664"/>
      <c r="D340" s="706" t="str">
        <f>IFERROR(VLOOKUP($B340,'גנים - מצבת והרשמה  (4)'!$C$16:$G$807,2,0),0)</f>
        <v>המוסד לא קיים</v>
      </c>
      <c r="E340" s="704">
        <f>SUMIF('גנים - מצבת והרשמה  (4)'!$F$15:$F$996,'גנים - דוח ביצוע  (5)'!B340,'גנים - מצבת והרשמה  (4)'!$H$15:$H$996)</f>
        <v>0</v>
      </c>
      <c r="F340" s="664"/>
      <c r="G340" s="709"/>
      <c r="H340" s="708"/>
      <c r="I340" s="708"/>
      <c r="J340" s="991">
        <f t="shared" si="44"/>
        <v>0</v>
      </c>
      <c r="K340" s="883" t="str">
        <f t="shared" si="40"/>
        <v/>
      </c>
      <c r="L340" s="711"/>
      <c r="M340" s="868">
        <f t="shared" si="45"/>
        <v>0</v>
      </c>
      <c r="N340" s="868">
        <f t="shared" si="46"/>
        <v>0</v>
      </c>
      <c r="O340" s="705" t="str">
        <f t="shared" si="41"/>
        <v/>
      </c>
      <c r="P340" s="523" t="str">
        <f t="shared" si="42"/>
        <v/>
      </c>
      <c r="Q340" s="511">
        <f t="shared" si="47"/>
        <v>0</v>
      </c>
      <c r="R340" s="511">
        <f t="shared" si="43"/>
        <v>0</v>
      </c>
    </row>
    <row r="341" spans="1:18" ht="15" x14ac:dyDescent="0.25">
      <c r="A341" s="702">
        <v>324</v>
      </c>
      <c r="B341" s="664"/>
      <c r="C341" s="664"/>
      <c r="D341" s="706" t="str">
        <f>IFERROR(VLOOKUP($B341,'גנים - מצבת והרשמה  (4)'!$C$16:$G$807,2,0),0)</f>
        <v>המוסד לא קיים</v>
      </c>
      <c r="E341" s="704">
        <f>SUMIF('גנים - מצבת והרשמה  (4)'!$F$15:$F$996,'גנים - דוח ביצוע  (5)'!B341,'גנים - מצבת והרשמה  (4)'!$H$15:$H$996)</f>
        <v>0</v>
      </c>
      <c r="F341" s="664"/>
      <c r="G341" s="709"/>
      <c r="H341" s="708"/>
      <c r="I341" s="708"/>
      <c r="J341" s="991">
        <f t="shared" si="44"/>
        <v>0</v>
      </c>
      <c r="K341" s="883" t="str">
        <f t="shared" si="40"/>
        <v/>
      </c>
      <c r="L341" s="711"/>
      <c r="M341" s="868">
        <f t="shared" si="45"/>
        <v>0</v>
      </c>
      <c r="N341" s="868">
        <f t="shared" si="46"/>
        <v>0</v>
      </c>
      <c r="O341" s="705" t="str">
        <f t="shared" si="41"/>
        <v/>
      </c>
      <c r="P341" s="523" t="str">
        <f t="shared" si="42"/>
        <v/>
      </c>
      <c r="Q341" s="511">
        <f t="shared" si="47"/>
        <v>0</v>
      </c>
      <c r="R341" s="511">
        <f t="shared" si="43"/>
        <v>0</v>
      </c>
    </row>
    <row r="342" spans="1:18" ht="15" x14ac:dyDescent="0.25">
      <c r="A342" s="702">
        <v>325</v>
      </c>
      <c r="B342" s="664"/>
      <c r="C342" s="664"/>
      <c r="D342" s="706" t="str">
        <f>IFERROR(VLOOKUP($B342,'גנים - מצבת והרשמה  (4)'!$C$16:$G$807,2,0),0)</f>
        <v>המוסד לא קיים</v>
      </c>
      <c r="E342" s="704">
        <f>SUMIF('גנים - מצבת והרשמה  (4)'!$F$15:$F$996,'גנים - דוח ביצוע  (5)'!B342,'גנים - מצבת והרשמה  (4)'!$H$15:$H$996)</f>
        <v>0</v>
      </c>
      <c r="F342" s="664"/>
      <c r="G342" s="709"/>
      <c r="H342" s="708"/>
      <c r="I342" s="708"/>
      <c r="J342" s="991">
        <f t="shared" si="44"/>
        <v>0</v>
      </c>
      <c r="K342" s="883" t="str">
        <f t="shared" si="40"/>
        <v/>
      </c>
      <c r="L342" s="711"/>
      <c r="M342" s="868">
        <f t="shared" si="45"/>
        <v>0</v>
      </c>
      <c r="N342" s="868">
        <f t="shared" si="46"/>
        <v>0</v>
      </c>
      <c r="O342" s="705" t="str">
        <f t="shared" si="41"/>
        <v/>
      </c>
      <c r="P342" s="523" t="str">
        <f t="shared" si="42"/>
        <v/>
      </c>
      <c r="Q342" s="511">
        <f t="shared" si="47"/>
        <v>0</v>
      </c>
      <c r="R342" s="511">
        <f t="shared" si="43"/>
        <v>0</v>
      </c>
    </row>
    <row r="343" spans="1:18" ht="15" x14ac:dyDescent="0.25">
      <c r="A343" s="702">
        <v>326</v>
      </c>
      <c r="B343" s="664"/>
      <c r="C343" s="664"/>
      <c r="D343" s="706" t="str">
        <f>IFERROR(VLOOKUP($B343,'גנים - מצבת והרשמה  (4)'!$C$16:$G$807,2,0),0)</f>
        <v>המוסד לא קיים</v>
      </c>
      <c r="E343" s="704">
        <f>SUMIF('גנים - מצבת והרשמה  (4)'!$F$15:$F$996,'גנים - דוח ביצוע  (5)'!B343,'גנים - מצבת והרשמה  (4)'!$H$15:$H$996)</f>
        <v>0</v>
      </c>
      <c r="F343" s="664"/>
      <c r="G343" s="709"/>
      <c r="H343" s="708"/>
      <c r="I343" s="708"/>
      <c r="J343" s="991">
        <f t="shared" si="44"/>
        <v>0</v>
      </c>
      <c r="K343" s="883" t="str">
        <f t="shared" si="40"/>
        <v/>
      </c>
      <c r="L343" s="711"/>
      <c r="M343" s="868">
        <f t="shared" si="45"/>
        <v>0</v>
      </c>
      <c r="N343" s="868">
        <f t="shared" si="46"/>
        <v>0</v>
      </c>
      <c r="O343" s="705" t="str">
        <f t="shared" si="41"/>
        <v/>
      </c>
      <c r="P343" s="523" t="str">
        <f t="shared" si="42"/>
        <v/>
      </c>
      <c r="Q343" s="511">
        <f t="shared" si="47"/>
        <v>0</v>
      </c>
      <c r="R343" s="511">
        <f t="shared" si="43"/>
        <v>0</v>
      </c>
    </row>
    <row r="344" spans="1:18" ht="15" x14ac:dyDescent="0.25">
      <c r="A344" s="702">
        <v>327</v>
      </c>
      <c r="B344" s="664"/>
      <c r="C344" s="664"/>
      <c r="D344" s="706" t="str">
        <f>IFERROR(VLOOKUP($B344,'גנים - מצבת והרשמה  (4)'!$C$16:$G$807,2,0),0)</f>
        <v>המוסד לא קיים</v>
      </c>
      <c r="E344" s="704">
        <f>SUMIF('גנים - מצבת והרשמה  (4)'!$F$15:$F$996,'גנים - דוח ביצוע  (5)'!B344,'גנים - מצבת והרשמה  (4)'!$H$15:$H$996)</f>
        <v>0</v>
      </c>
      <c r="F344" s="664"/>
      <c r="G344" s="709"/>
      <c r="H344" s="708"/>
      <c r="I344" s="708"/>
      <c r="J344" s="991">
        <f t="shared" si="44"/>
        <v>0</v>
      </c>
      <c r="K344" s="883" t="str">
        <f t="shared" si="40"/>
        <v/>
      </c>
      <c r="L344" s="711"/>
      <c r="M344" s="868">
        <f t="shared" si="45"/>
        <v>0</v>
      </c>
      <c r="N344" s="868">
        <f t="shared" si="46"/>
        <v>0</v>
      </c>
      <c r="O344" s="705" t="str">
        <f t="shared" si="41"/>
        <v/>
      </c>
      <c r="P344" s="523" t="str">
        <f t="shared" si="42"/>
        <v/>
      </c>
      <c r="Q344" s="511">
        <f t="shared" si="47"/>
        <v>0</v>
      </c>
      <c r="R344" s="511">
        <f t="shared" si="43"/>
        <v>0</v>
      </c>
    </row>
    <row r="345" spans="1:18" ht="15" x14ac:dyDescent="0.25">
      <c r="A345" s="702">
        <v>328</v>
      </c>
      <c r="B345" s="664"/>
      <c r="C345" s="664"/>
      <c r="D345" s="706" t="str">
        <f>IFERROR(VLOOKUP($B345,'גנים - מצבת והרשמה  (4)'!$C$16:$G$807,2,0),0)</f>
        <v>המוסד לא קיים</v>
      </c>
      <c r="E345" s="704">
        <f>SUMIF('גנים - מצבת והרשמה  (4)'!$F$15:$F$996,'גנים - דוח ביצוע  (5)'!B345,'גנים - מצבת והרשמה  (4)'!$H$15:$H$996)</f>
        <v>0</v>
      </c>
      <c r="F345" s="664"/>
      <c r="G345" s="709"/>
      <c r="H345" s="708"/>
      <c r="I345" s="708"/>
      <c r="J345" s="991">
        <f t="shared" si="44"/>
        <v>0</v>
      </c>
      <c r="K345" s="883" t="str">
        <f t="shared" si="40"/>
        <v/>
      </c>
      <c r="L345" s="711"/>
      <c r="M345" s="868">
        <f t="shared" si="45"/>
        <v>0</v>
      </c>
      <c r="N345" s="868">
        <f t="shared" si="46"/>
        <v>0</v>
      </c>
      <c r="O345" s="705" t="str">
        <f t="shared" si="41"/>
        <v/>
      </c>
      <c r="P345" s="523" t="str">
        <f t="shared" si="42"/>
        <v/>
      </c>
      <c r="Q345" s="511">
        <f t="shared" si="47"/>
        <v>0</v>
      </c>
      <c r="R345" s="511">
        <f t="shared" si="43"/>
        <v>0</v>
      </c>
    </row>
    <row r="346" spans="1:18" ht="15" x14ac:dyDescent="0.25">
      <c r="A346" s="702">
        <v>329</v>
      </c>
      <c r="B346" s="664"/>
      <c r="C346" s="664"/>
      <c r="D346" s="706" t="str">
        <f>IFERROR(VLOOKUP($B346,'גנים - מצבת והרשמה  (4)'!$C$16:$G$807,2,0),0)</f>
        <v>המוסד לא קיים</v>
      </c>
      <c r="E346" s="704">
        <f>SUMIF('גנים - מצבת והרשמה  (4)'!$F$15:$F$996,'גנים - דוח ביצוע  (5)'!B346,'גנים - מצבת והרשמה  (4)'!$H$15:$H$996)</f>
        <v>0</v>
      </c>
      <c r="F346" s="664"/>
      <c r="G346" s="709"/>
      <c r="H346" s="708"/>
      <c r="I346" s="708"/>
      <c r="J346" s="991">
        <f t="shared" si="44"/>
        <v>0</v>
      </c>
      <c r="K346" s="883" t="str">
        <f t="shared" si="40"/>
        <v/>
      </c>
      <c r="L346" s="711"/>
      <c r="M346" s="868">
        <f t="shared" si="45"/>
        <v>0</v>
      </c>
      <c r="N346" s="868">
        <f t="shared" si="46"/>
        <v>0</v>
      </c>
      <c r="O346" s="705" t="str">
        <f t="shared" si="41"/>
        <v/>
      </c>
      <c r="P346" s="523" t="str">
        <f t="shared" si="42"/>
        <v/>
      </c>
      <c r="Q346" s="511">
        <f t="shared" si="47"/>
        <v>0</v>
      </c>
      <c r="R346" s="511">
        <f t="shared" si="43"/>
        <v>0</v>
      </c>
    </row>
    <row r="347" spans="1:18" ht="15" x14ac:dyDescent="0.25">
      <c r="A347" s="702">
        <v>330</v>
      </c>
      <c r="B347" s="664"/>
      <c r="C347" s="664"/>
      <c r="D347" s="706" t="str">
        <f>IFERROR(VLOOKUP($B347,'גנים - מצבת והרשמה  (4)'!$C$16:$G$807,2,0),0)</f>
        <v>המוסד לא קיים</v>
      </c>
      <c r="E347" s="704">
        <f>SUMIF('גנים - מצבת והרשמה  (4)'!$F$15:$F$996,'גנים - דוח ביצוע  (5)'!B347,'גנים - מצבת והרשמה  (4)'!$H$15:$H$996)</f>
        <v>0</v>
      </c>
      <c r="F347" s="664"/>
      <c r="G347" s="709"/>
      <c r="H347" s="708"/>
      <c r="I347" s="708"/>
      <c r="J347" s="991">
        <f t="shared" si="44"/>
        <v>0</v>
      </c>
      <c r="K347" s="883" t="str">
        <f t="shared" si="40"/>
        <v/>
      </c>
      <c r="L347" s="711"/>
      <c r="M347" s="868">
        <f t="shared" si="45"/>
        <v>0</v>
      </c>
      <c r="N347" s="868">
        <f t="shared" si="46"/>
        <v>0</v>
      </c>
      <c r="O347" s="705" t="str">
        <f t="shared" si="41"/>
        <v/>
      </c>
      <c r="P347" s="523" t="str">
        <f t="shared" si="42"/>
        <v/>
      </c>
      <c r="Q347" s="511">
        <f t="shared" si="47"/>
        <v>0</v>
      </c>
      <c r="R347" s="511">
        <f t="shared" si="43"/>
        <v>0</v>
      </c>
    </row>
    <row r="348" spans="1:18" ht="15" x14ac:dyDescent="0.25">
      <c r="A348" s="702">
        <v>331</v>
      </c>
      <c r="B348" s="664"/>
      <c r="C348" s="664"/>
      <c r="D348" s="706" t="str">
        <f>IFERROR(VLOOKUP($B348,'גנים - מצבת והרשמה  (4)'!$C$16:$G$807,2,0),0)</f>
        <v>המוסד לא קיים</v>
      </c>
      <c r="E348" s="704">
        <f>SUMIF('גנים - מצבת והרשמה  (4)'!$F$15:$F$996,'גנים - דוח ביצוע  (5)'!B348,'גנים - מצבת והרשמה  (4)'!$H$15:$H$996)</f>
        <v>0</v>
      </c>
      <c r="F348" s="664"/>
      <c r="G348" s="709"/>
      <c r="H348" s="708"/>
      <c r="I348" s="708"/>
      <c r="J348" s="991">
        <f t="shared" si="44"/>
        <v>0</v>
      </c>
      <c r="K348" s="883" t="str">
        <f t="shared" si="40"/>
        <v/>
      </c>
      <c r="L348" s="711"/>
      <c r="M348" s="868">
        <f t="shared" si="45"/>
        <v>0</v>
      </c>
      <c r="N348" s="868">
        <f t="shared" si="46"/>
        <v>0</v>
      </c>
      <c r="O348" s="705" t="str">
        <f t="shared" si="41"/>
        <v/>
      </c>
      <c r="P348" s="523" t="str">
        <f t="shared" si="42"/>
        <v/>
      </c>
      <c r="Q348" s="511">
        <f t="shared" si="47"/>
        <v>0</v>
      </c>
      <c r="R348" s="511">
        <f t="shared" si="43"/>
        <v>0</v>
      </c>
    </row>
    <row r="349" spans="1:18" ht="15" x14ac:dyDescent="0.25">
      <c r="A349" s="702">
        <v>332</v>
      </c>
      <c r="B349" s="664"/>
      <c r="C349" s="664"/>
      <c r="D349" s="706" t="str">
        <f>IFERROR(VLOOKUP($B349,'גנים - מצבת והרשמה  (4)'!$C$16:$G$807,2,0),0)</f>
        <v>המוסד לא קיים</v>
      </c>
      <c r="E349" s="704">
        <f>SUMIF('גנים - מצבת והרשמה  (4)'!$F$15:$F$996,'גנים - דוח ביצוע  (5)'!B349,'גנים - מצבת והרשמה  (4)'!$H$15:$H$996)</f>
        <v>0</v>
      </c>
      <c r="F349" s="664"/>
      <c r="G349" s="709"/>
      <c r="H349" s="708"/>
      <c r="I349" s="708"/>
      <c r="J349" s="991">
        <f t="shared" si="44"/>
        <v>0</v>
      </c>
      <c r="K349" s="883" t="str">
        <f t="shared" si="40"/>
        <v/>
      </c>
      <c r="L349" s="711"/>
      <c r="M349" s="868">
        <f t="shared" si="45"/>
        <v>0</v>
      </c>
      <c r="N349" s="868">
        <f t="shared" si="46"/>
        <v>0</v>
      </c>
      <c r="O349" s="705" t="str">
        <f t="shared" si="41"/>
        <v/>
      </c>
      <c r="P349" s="523" t="str">
        <f t="shared" si="42"/>
        <v/>
      </c>
      <c r="Q349" s="511">
        <f t="shared" si="47"/>
        <v>0</v>
      </c>
      <c r="R349" s="511">
        <f t="shared" si="43"/>
        <v>0</v>
      </c>
    </row>
    <row r="350" spans="1:18" ht="15" x14ac:dyDescent="0.25">
      <c r="A350" s="702">
        <v>333</v>
      </c>
      <c r="B350" s="664"/>
      <c r="C350" s="664"/>
      <c r="D350" s="706" t="str">
        <f>IFERROR(VLOOKUP($B350,'גנים - מצבת והרשמה  (4)'!$C$16:$G$807,2,0),0)</f>
        <v>המוסד לא קיים</v>
      </c>
      <c r="E350" s="704">
        <f>SUMIF('גנים - מצבת והרשמה  (4)'!$F$15:$F$996,'גנים - דוח ביצוע  (5)'!B350,'גנים - מצבת והרשמה  (4)'!$H$15:$H$996)</f>
        <v>0</v>
      </c>
      <c r="F350" s="664"/>
      <c r="G350" s="709"/>
      <c r="H350" s="708"/>
      <c r="I350" s="708"/>
      <c r="J350" s="991">
        <f t="shared" si="44"/>
        <v>0</v>
      </c>
      <c r="K350" s="883" t="str">
        <f t="shared" si="40"/>
        <v/>
      </c>
      <c r="L350" s="711"/>
      <c r="M350" s="868">
        <f t="shared" si="45"/>
        <v>0</v>
      </c>
      <c r="N350" s="868">
        <f t="shared" si="46"/>
        <v>0</v>
      </c>
      <c r="O350" s="705" t="str">
        <f t="shared" si="41"/>
        <v/>
      </c>
      <c r="P350" s="523" t="str">
        <f t="shared" si="42"/>
        <v/>
      </c>
      <c r="Q350" s="511">
        <f t="shared" si="47"/>
        <v>0</v>
      </c>
      <c r="R350" s="511">
        <f t="shared" si="43"/>
        <v>0</v>
      </c>
    </row>
    <row r="351" spans="1:18" ht="15" x14ac:dyDescent="0.25">
      <c r="A351" s="702">
        <v>334</v>
      </c>
      <c r="B351" s="664"/>
      <c r="C351" s="664"/>
      <c r="D351" s="706" t="str">
        <f>IFERROR(VLOOKUP($B351,'גנים - מצבת והרשמה  (4)'!$C$16:$G$807,2,0),0)</f>
        <v>המוסד לא קיים</v>
      </c>
      <c r="E351" s="704">
        <f>SUMIF('גנים - מצבת והרשמה  (4)'!$F$15:$F$996,'גנים - דוח ביצוע  (5)'!B351,'גנים - מצבת והרשמה  (4)'!$H$15:$H$996)</f>
        <v>0</v>
      </c>
      <c r="F351" s="664"/>
      <c r="G351" s="709"/>
      <c r="H351" s="708"/>
      <c r="I351" s="708"/>
      <c r="J351" s="991">
        <f t="shared" si="44"/>
        <v>0</v>
      </c>
      <c r="K351" s="883" t="str">
        <f t="shared" si="40"/>
        <v/>
      </c>
      <c r="L351" s="711"/>
      <c r="M351" s="868">
        <f t="shared" si="45"/>
        <v>0</v>
      </c>
      <c r="N351" s="868">
        <f t="shared" si="46"/>
        <v>0</v>
      </c>
      <c r="O351" s="705" t="str">
        <f t="shared" si="41"/>
        <v/>
      </c>
      <c r="P351" s="523" t="str">
        <f t="shared" si="42"/>
        <v/>
      </c>
      <c r="Q351" s="511">
        <f t="shared" si="47"/>
        <v>0</v>
      </c>
      <c r="R351" s="511">
        <f t="shared" si="43"/>
        <v>0</v>
      </c>
    </row>
    <row r="352" spans="1:18" ht="15" x14ac:dyDescent="0.25">
      <c r="A352" s="702">
        <v>335</v>
      </c>
      <c r="B352" s="664"/>
      <c r="C352" s="664"/>
      <c r="D352" s="706" t="str">
        <f>IFERROR(VLOOKUP($B352,'גנים - מצבת והרשמה  (4)'!$C$16:$G$807,2,0),0)</f>
        <v>המוסד לא קיים</v>
      </c>
      <c r="E352" s="704">
        <f>SUMIF('גנים - מצבת והרשמה  (4)'!$F$15:$F$996,'גנים - דוח ביצוע  (5)'!B352,'גנים - מצבת והרשמה  (4)'!$H$15:$H$996)</f>
        <v>0</v>
      </c>
      <c r="F352" s="664"/>
      <c r="G352" s="709"/>
      <c r="H352" s="708"/>
      <c r="I352" s="708"/>
      <c r="J352" s="991">
        <f t="shared" si="44"/>
        <v>0</v>
      </c>
      <c r="K352" s="883" t="str">
        <f t="shared" si="40"/>
        <v/>
      </c>
      <c r="L352" s="711"/>
      <c r="M352" s="868">
        <f t="shared" si="45"/>
        <v>0</v>
      </c>
      <c r="N352" s="868">
        <f t="shared" si="46"/>
        <v>0</v>
      </c>
      <c r="O352" s="705" t="str">
        <f t="shared" si="41"/>
        <v/>
      </c>
      <c r="P352" s="523" t="str">
        <f t="shared" si="42"/>
        <v/>
      </c>
      <c r="Q352" s="511">
        <f t="shared" si="47"/>
        <v>0</v>
      </c>
      <c r="R352" s="511">
        <f t="shared" si="43"/>
        <v>0</v>
      </c>
    </row>
    <row r="353" spans="1:18" ht="15" x14ac:dyDescent="0.25">
      <c r="A353" s="702">
        <v>336</v>
      </c>
      <c r="B353" s="664"/>
      <c r="C353" s="664"/>
      <c r="D353" s="706" t="str">
        <f>IFERROR(VLOOKUP($B353,'גנים - מצבת והרשמה  (4)'!$C$16:$G$807,2,0),0)</f>
        <v>המוסד לא קיים</v>
      </c>
      <c r="E353" s="704">
        <f>SUMIF('גנים - מצבת והרשמה  (4)'!$F$15:$F$996,'גנים - דוח ביצוע  (5)'!B353,'גנים - מצבת והרשמה  (4)'!$H$15:$H$996)</f>
        <v>0</v>
      </c>
      <c r="F353" s="664"/>
      <c r="G353" s="709"/>
      <c r="H353" s="708"/>
      <c r="I353" s="708"/>
      <c r="J353" s="991">
        <f t="shared" si="44"/>
        <v>0</v>
      </c>
      <c r="K353" s="883" t="str">
        <f t="shared" si="40"/>
        <v/>
      </c>
      <c r="L353" s="711"/>
      <c r="M353" s="868">
        <f t="shared" si="45"/>
        <v>0</v>
      </c>
      <c r="N353" s="868">
        <f t="shared" si="46"/>
        <v>0</v>
      </c>
      <c r="O353" s="705" t="str">
        <f t="shared" si="41"/>
        <v/>
      </c>
      <c r="P353" s="523" t="str">
        <f t="shared" si="42"/>
        <v/>
      </c>
      <c r="Q353" s="511">
        <f t="shared" si="47"/>
        <v>0</v>
      </c>
      <c r="R353" s="511">
        <f t="shared" si="43"/>
        <v>0</v>
      </c>
    </row>
    <row r="354" spans="1:18" ht="15" x14ac:dyDescent="0.25">
      <c r="A354" s="702">
        <v>337</v>
      </c>
      <c r="B354" s="664"/>
      <c r="C354" s="664"/>
      <c r="D354" s="706" t="str">
        <f>IFERROR(VLOOKUP($B354,'גנים - מצבת והרשמה  (4)'!$C$16:$G$807,2,0),0)</f>
        <v>המוסד לא קיים</v>
      </c>
      <c r="E354" s="704">
        <f>SUMIF('גנים - מצבת והרשמה  (4)'!$F$15:$F$996,'גנים - דוח ביצוע  (5)'!B354,'גנים - מצבת והרשמה  (4)'!$H$15:$H$996)</f>
        <v>0</v>
      </c>
      <c r="F354" s="664"/>
      <c r="G354" s="709"/>
      <c r="H354" s="708"/>
      <c r="I354" s="708"/>
      <c r="J354" s="991">
        <f t="shared" si="44"/>
        <v>0</v>
      </c>
      <c r="K354" s="883" t="str">
        <f t="shared" si="40"/>
        <v/>
      </c>
      <c r="L354" s="711"/>
      <c r="M354" s="868">
        <f t="shared" si="45"/>
        <v>0</v>
      </c>
      <c r="N354" s="868">
        <f t="shared" si="46"/>
        <v>0</v>
      </c>
      <c r="O354" s="705" t="str">
        <f t="shared" si="41"/>
        <v/>
      </c>
      <c r="P354" s="523" t="str">
        <f t="shared" si="42"/>
        <v/>
      </c>
      <c r="Q354" s="511">
        <f t="shared" si="47"/>
        <v>0</v>
      </c>
      <c r="R354" s="511">
        <f t="shared" si="43"/>
        <v>0</v>
      </c>
    </row>
    <row r="355" spans="1:18" ht="15" x14ac:dyDescent="0.25">
      <c r="A355" s="702">
        <v>338</v>
      </c>
      <c r="B355" s="664"/>
      <c r="C355" s="664"/>
      <c r="D355" s="706" t="str">
        <f>IFERROR(VLOOKUP($B355,'גנים - מצבת והרשמה  (4)'!$C$16:$G$807,2,0),0)</f>
        <v>המוסד לא קיים</v>
      </c>
      <c r="E355" s="704">
        <f>SUMIF('גנים - מצבת והרשמה  (4)'!$F$15:$F$996,'גנים - דוח ביצוע  (5)'!B355,'גנים - מצבת והרשמה  (4)'!$H$15:$H$996)</f>
        <v>0</v>
      </c>
      <c r="F355" s="664"/>
      <c r="G355" s="709"/>
      <c r="H355" s="708"/>
      <c r="I355" s="708"/>
      <c r="J355" s="991">
        <f t="shared" si="44"/>
        <v>0</v>
      </c>
      <c r="K355" s="883" t="str">
        <f t="shared" si="40"/>
        <v/>
      </c>
      <c r="L355" s="711"/>
      <c r="M355" s="868">
        <f t="shared" si="45"/>
        <v>0</v>
      </c>
      <c r="N355" s="868">
        <f t="shared" si="46"/>
        <v>0</v>
      </c>
      <c r="O355" s="705" t="str">
        <f t="shared" si="41"/>
        <v/>
      </c>
      <c r="P355" s="523" t="str">
        <f t="shared" si="42"/>
        <v/>
      </c>
      <c r="Q355" s="511">
        <f t="shared" si="47"/>
        <v>0</v>
      </c>
      <c r="R355" s="511">
        <f t="shared" si="43"/>
        <v>0</v>
      </c>
    </row>
    <row r="356" spans="1:18" ht="15" x14ac:dyDescent="0.25">
      <c r="A356" s="702">
        <v>339</v>
      </c>
      <c r="B356" s="664"/>
      <c r="C356" s="664"/>
      <c r="D356" s="706" t="str">
        <f>IFERROR(VLOOKUP($B356,'גנים - מצבת והרשמה  (4)'!$C$16:$G$807,2,0),0)</f>
        <v>המוסד לא קיים</v>
      </c>
      <c r="E356" s="704">
        <f>SUMIF('גנים - מצבת והרשמה  (4)'!$F$15:$F$996,'גנים - דוח ביצוע  (5)'!B356,'גנים - מצבת והרשמה  (4)'!$H$15:$H$996)</f>
        <v>0</v>
      </c>
      <c r="F356" s="664"/>
      <c r="G356" s="709"/>
      <c r="H356" s="708"/>
      <c r="I356" s="708"/>
      <c r="J356" s="991">
        <f t="shared" si="44"/>
        <v>0</v>
      </c>
      <c r="K356" s="883" t="str">
        <f t="shared" si="40"/>
        <v/>
      </c>
      <c r="L356" s="711"/>
      <c r="M356" s="868">
        <f t="shared" si="45"/>
        <v>0</v>
      </c>
      <c r="N356" s="868">
        <f t="shared" si="46"/>
        <v>0</v>
      </c>
      <c r="O356" s="705" t="str">
        <f t="shared" si="41"/>
        <v/>
      </c>
      <c r="P356" s="523" t="str">
        <f t="shared" si="42"/>
        <v/>
      </c>
      <c r="Q356" s="511">
        <f t="shared" si="47"/>
        <v>0</v>
      </c>
      <c r="R356" s="511">
        <f t="shared" si="43"/>
        <v>0</v>
      </c>
    </row>
    <row r="357" spans="1:18" ht="15" x14ac:dyDescent="0.25">
      <c r="A357" s="702">
        <v>340</v>
      </c>
      <c r="B357" s="664"/>
      <c r="C357" s="664"/>
      <c r="D357" s="706" t="str">
        <f>IFERROR(VLOOKUP($B357,'גנים - מצבת והרשמה  (4)'!$C$16:$G$807,2,0),0)</f>
        <v>המוסד לא קיים</v>
      </c>
      <c r="E357" s="704">
        <f>SUMIF('גנים - מצבת והרשמה  (4)'!$F$15:$F$996,'גנים - דוח ביצוע  (5)'!B357,'גנים - מצבת והרשמה  (4)'!$H$15:$H$996)</f>
        <v>0</v>
      </c>
      <c r="F357" s="664"/>
      <c r="G357" s="709"/>
      <c r="H357" s="708"/>
      <c r="I357" s="708"/>
      <c r="J357" s="991">
        <f t="shared" si="44"/>
        <v>0</v>
      </c>
      <c r="K357" s="883" t="str">
        <f t="shared" si="40"/>
        <v/>
      </c>
      <c r="L357" s="711"/>
      <c r="M357" s="868">
        <f t="shared" si="45"/>
        <v>0</v>
      </c>
      <c r="N357" s="868">
        <f t="shared" si="46"/>
        <v>0</v>
      </c>
      <c r="O357" s="705" t="str">
        <f t="shared" si="41"/>
        <v/>
      </c>
      <c r="P357" s="523" t="str">
        <f t="shared" si="42"/>
        <v/>
      </c>
      <c r="Q357" s="511">
        <f t="shared" si="47"/>
        <v>0</v>
      </c>
      <c r="R357" s="511">
        <f t="shared" si="43"/>
        <v>0</v>
      </c>
    </row>
    <row r="358" spans="1:18" ht="15" x14ac:dyDescent="0.25">
      <c r="A358" s="702">
        <v>341</v>
      </c>
      <c r="B358" s="664"/>
      <c r="C358" s="664"/>
      <c r="D358" s="706" t="str">
        <f>IFERROR(VLOOKUP($B358,'גנים - מצבת והרשמה  (4)'!$C$16:$G$807,2,0),0)</f>
        <v>המוסד לא קיים</v>
      </c>
      <c r="E358" s="704">
        <f>SUMIF('גנים - מצבת והרשמה  (4)'!$F$15:$F$996,'גנים - דוח ביצוע  (5)'!B358,'גנים - מצבת והרשמה  (4)'!$H$15:$H$996)</f>
        <v>0</v>
      </c>
      <c r="F358" s="664"/>
      <c r="G358" s="709"/>
      <c r="H358" s="708"/>
      <c r="I358" s="708"/>
      <c r="J358" s="991">
        <f t="shared" si="44"/>
        <v>0</v>
      </c>
      <c r="K358" s="883" t="str">
        <f t="shared" si="40"/>
        <v/>
      </c>
      <c r="L358" s="711"/>
      <c r="M358" s="868">
        <f t="shared" si="45"/>
        <v>0</v>
      </c>
      <c r="N358" s="868">
        <f t="shared" si="46"/>
        <v>0</v>
      </c>
      <c r="O358" s="705" t="str">
        <f t="shared" si="41"/>
        <v/>
      </c>
      <c r="P358" s="523" t="str">
        <f t="shared" si="42"/>
        <v/>
      </c>
      <c r="Q358" s="511">
        <f t="shared" si="47"/>
        <v>0</v>
      </c>
      <c r="R358" s="511">
        <f t="shared" si="43"/>
        <v>0</v>
      </c>
    </row>
    <row r="359" spans="1:18" ht="15" x14ac:dyDescent="0.25">
      <c r="A359" s="702">
        <v>342</v>
      </c>
      <c r="B359" s="664"/>
      <c r="C359" s="664"/>
      <c r="D359" s="706" t="str">
        <f>IFERROR(VLOOKUP($B359,'גנים - מצבת והרשמה  (4)'!$C$16:$G$807,2,0),0)</f>
        <v>המוסד לא קיים</v>
      </c>
      <c r="E359" s="704">
        <f>SUMIF('גנים - מצבת והרשמה  (4)'!$F$15:$F$996,'גנים - דוח ביצוע  (5)'!B359,'גנים - מצבת והרשמה  (4)'!$H$15:$H$996)</f>
        <v>0</v>
      </c>
      <c r="F359" s="664"/>
      <c r="G359" s="709"/>
      <c r="H359" s="708"/>
      <c r="I359" s="708"/>
      <c r="J359" s="991">
        <f t="shared" si="44"/>
        <v>0</v>
      </c>
      <c r="K359" s="883" t="str">
        <f t="shared" si="40"/>
        <v/>
      </c>
      <c r="L359" s="711"/>
      <c r="M359" s="868">
        <f t="shared" si="45"/>
        <v>0</v>
      </c>
      <c r="N359" s="868">
        <f t="shared" si="46"/>
        <v>0</v>
      </c>
      <c r="O359" s="705" t="str">
        <f t="shared" si="41"/>
        <v/>
      </c>
      <c r="P359" s="523" t="str">
        <f t="shared" si="42"/>
        <v/>
      </c>
      <c r="Q359" s="511">
        <f t="shared" si="47"/>
        <v>0</v>
      </c>
      <c r="R359" s="511">
        <f t="shared" si="43"/>
        <v>0</v>
      </c>
    </row>
    <row r="360" spans="1:18" ht="15" x14ac:dyDescent="0.25">
      <c r="A360" s="702">
        <v>343</v>
      </c>
      <c r="B360" s="664"/>
      <c r="C360" s="664"/>
      <c r="D360" s="706" t="str">
        <f>IFERROR(VLOOKUP($B360,'גנים - מצבת והרשמה  (4)'!$C$16:$G$807,2,0),0)</f>
        <v>המוסד לא קיים</v>
      </c>
      <c r="E360" s="704">
        <f>SUMIF('גנים - מצבת והרשמה  (4)'!$F$15:$F$996,'גנים - דוח ביצוע  (5)'!B360,'גנים - מצבת והרשמה  (4)'!$H$15:$H$996)</f>
        <v>0</v>
      </c>
      <c r="F360" s="664"/>
      <c r="G360" s="709"/>
      <c r="H360" s="708"/>
      <c r="I360" s="708"/>
      <c r="J360" s="991">
        <f t="shared" si="44"/>
        <v>0</v>
      </c>
      <c r="K360" s="883" t="str">
        <f t="shared" si="40"/>
        <v/>
      </c>
      <c r="L360" s="711"/>
      <c r="M360" s="868">
        <f t="shared" si="45"/>
        <v>0</v>
      </c>
      <c r="N360" s="868">
        <f t="shared" si="46"/>
        <v>0</v>
      </c>
      <c r="O360" s="705" t="str">
        <f t="shared" si="41"/>
        <v/>
      </c>
      <c r="P360" s="523" t="str">
        <f t="shared" si="42"/>
        <v/>
      </c>
      <c r="Q360" s="511">
        <f t="shared" si="47"/>
        <v>0</v>
      </c>
      <c r="R360" s="511">
        <f t="shared" si="43"/>
        <v>0</v>
      </c>
    </row>
    <row r="361" spans="1:18" ht="15" x14ac:dyDescent="0.25">
      <c r="A361" s="702">
        <v>344</v>
      </c>
      <c r="B361" s="664"/>
      <c r="C361" s="664"/>
      <c r="D361" s="706" t="str">
        <f>IFERROR(VLOOKUP($B361,'גנים - מצבת והרשמה  (4)'!$C$16:$G$807,2,0),0)</f>
        <v>המוסד לא קיים</v>
      </c>
      <c r="E361" s="704">
        <f>SUMIF('גנים - מצבת והרשמה  (4)'!$F$15:$F$996,'גנים - דוח ביצוע  (5)'!B361,'גנים - מצבת והרשמה  (4)'!$H$15:$H$996)</f>
        <v>0</v>
      </c>
      <c r="F361" s="664"/>
      <c r="G361" s="709"/>
      <c r="H361" s="708"/>
      <c r="I361" s="708"/>
      <c r="J361" s="991">
        <f t="shared" si="44"/>
        <v>0</v>
      </c>
      <c r="K361" s="883" t="str">
        <f t="shared" si="40"/>
        <v/>
      </c>
      <c r="L361" s="711"/>
      <c r="M361" s="868">
        <f t="shared" si="45"/>
        <v>0</v>
      </c>
      <c r="N361" s="868">
        <f t="shared" si="46"/>
        <v>0</v>
      </c>
      <c r="O361" s="705" t="str">
        <f t="shared" si="41"/>
        <v/>
      </c>
      <c r="P361" s="523" t="str">
        <f t="shared" si="42"/>
        <v/>
      </c>
      <c r="Q361" s="511">
        <f t="shared" si="47"/>
        <v>0</v>
      </c>
      <c r="R361" s="511">
        <f t="shared" si="43"/>
        <v>0</v>
      </c>
    </row>
    <row r="362" spans="1:18" ht="15" x14ac:dyDescent="0.25">
      <c r="A362" s="702">
        <v>345</v>
      </c>
      <c r="B362" s="664"/>
      <c r="C362" s="664"/>
      <c r="D362" s="706" t="str">
        <f>IFERROR(VLOOKUP($B362,'גנים - מצבת והרשמה  (4)'!$C$16:$G$807,2,0),0)</f>
        <v>המוסד לא קיים</v>
      </c>
      <c r="E362" s="704">
        <f>SUMIF('גנים - מצבת והרשמה  (4)'!$F$15:$F$996,'גנים - דוח ביצוע  (5)'!B362,'גנים - מצבת והרשמה  (4)'!$H$15:$H$996)</f>
        <v>0</v>
      </c>
      <c r="F362" s="664"/>
      <c r="G362" s="709"/>
      <c r="H362" s="708"/>
      <c r="I362" s="708"/>
      <c r="J362" s="991">
        <f t="shared" si="44"/>
        <v>0</v>
      </c>
      <c r="K362" s="883" t="str">
        <f t="shared" si="40"/>
        <v/>
      </c>
      <c r="L362" s="711"/>
      <c r="M362" s="868">
        <f t="shared" si="45"/>
        <v>0</v>
      </c>
      <c r="N362" s="868">
        <f t="shared" si="46"/>
        <v>0</v>
      </c>
      <c r="O362" s="705" t="str">
        <f t="shared" si="41"/>
        <v/>
      </c>
      <c r="P362" s="523" t="str">
        <f t="shared" si="42"/>
        <v/>
      </c>
      <c r="Q362" s="511">
        <f t="shared" si="47"/>
        <v>0</v>
      </c>
      <c r="R362" s="511">
        <f t="shared" si="43"/>
        <v>0</v>
      </c>
    </row>
    <row r="363" spans="1:18" ht="15" x14ac:dyDescent="0.25">
      <c r="A363" s="702">
        <v>346</v>
      </c>
      <c r="B363" s="664"/>
      <c r="C363" s="664"/>
      <c r="D363" s="706" t="str">
        <f>IFERROR(VLOOKUP($B363,'גנים - מצבת והרשמה  (4)'!$C$16:$G$807,2,0),0)</f>
        <v>המוסד לא קיים</v>
      </c>
      <c r="E363" s="704">
        <f>SUMIF('גנים - מצבת והרשמה  (4)'!$F$15:$F$996,'גנים - דוח ביצוע  (5)'!B363,'גנים - מצבת והרשמה  (4)'!$H$15:$H$996)</f>
        <v>0</v>
      </c>
      <c r="F363" s="664"/>
      <c r="G363" s="709"/>
      <c r="H363" s="708"/>
      <c r="I363" s="708"/>
      <c r="J363" s="991">
        <f t="shared" si="44"/>
        <v>0</v>
      </c>
      <c r="K363" s="883" t="str">
        <f t="shared" si="40"/>
        <v/>
      </c>
      <c r="L363" s="711"/>
      <c r="M363" s="868">
        <f t="shared" si="45"/>
        <v>0</v>
      </c>
      <c r="N363" s="868">
        <f t="shared" si="46"/>
        <v>0</v>
      </c>
      <c r="O363" s="705" t="str">
        <f t="shared" si="41"/>
        <v/>
      </c>
      <c r="P363" s="523" t="str">
        <f t="shared" si="42"/>
        <v/>
      </c>
      <c r="Q363" s="511">
        <f t="shared" si="47"/>
        <v>0</v>
      </c>
      <c r="R363" s="511">
        <f t="shared" si="43"/>
        <v>0</v>
      </c>
    </row>
    <row r="364" spans="1:18" ht="15" x14ac:dyDescent="0.25">
      <c r="A364" s="702">
        <v>347</v>
      </c>
      <c r="B364" s="664"/>
      <c r="C364" s="664"/>
      <c r="D364" s="706" t="str">
        <f>IFERROR(VLOOKUP($B364,'גנים - מצבת והרשמה  (4)'!$C$16:$G$807,2,0),0)</f>
        <v>המוסד לא קיים</v>
      </c>
      <c r="E364" s="704">
        <f>SUMIF('גנים - מצבת והרשמה  (4)'!$F$15:$F$996,'גנים - דוח ביצוע  (5)'!B364,'גנים - מצבת והרשמה  (4)'!$H$15:$H$996)</f>
        <v>0</v>
      </c>
      <c r="F364" s="664"/>
      <c r="G364" s="709"/>
      <c r="H364" s="708"/>
      <c r="I364" s="708"/>
      <c r="J364" s="991">
        <f t="shared" si="44"/>
        <v>0</v>
      </c>
      <c r="K364" s="883" t="str">
        <f t="shared" si="40"/>
        <v/>
      </c>
      <c r="L364" s="711"/>
      <c r="M364" s="868">
        <f t="shared" si="45"/>
        <v>0</v>
      </c>
      <c r="N364" s="868">
        <f t="shared" si="46"/>
        <v>0</v>
      </c>
      <c r="O364" s="705" t="str">
        <f t="shared" si="41"/>
        <v/>
      </c>
      <c r="P364" s="523" t="str">
        <f t="shared" si="42"/>
        <v/>
      </c>
      <c r="Q364" s="511">
        <f t="shared" si="47"/>
        <v>0</v>
      </c>
      <c r="R364" s="511">
        <f t="shared" si="43"/>
        <v>0</v>
      </c>
    </row>
    <row r="365" spans="1:18" ht="15" x14ac:dyDescent="0.25">
      <c r="A365" s="702">
        <v>348</v>
      </c>
      <c r="B365" s="664"/>
      <c r="C365" s="664"/>
      <c r="D365" s="706" t="str">
        <f>IFERROR(VLOOKUP($B365,'גנים - מצבת והרשמה  (4)'!$C$16:$G$807,2,0),0)</f>
        <v>המוסד לא קיים</v>
      </c>
      <c r="E365" s="704">
        <f>SUMIF('גנים - מצבת והרשמה  (4)'!$F$15:$F$996,'גנים - דוח ביצוע  (5)'!B365,'גנים - מצבת והרשמה  (4)'!$H$15:$H$996)</f>
        <v>0</v>
      </c>
      <c r="F365" s="664"/>
      <c r="G365" s="709"/>
      <c r="H365" s="708"/>
      <c r="I365" s="708"/>
      <c r="J365" s="991">
        <f t="shared" si="44"/>
        <v>0</v>
      </c>
      <c r="K365" s="883" t="str">
        <f t="shared" si="40"/>
        <v/>
      </c>
      <c r="L365" s="711"/>
      <c r="M365" s="868">
        <f t="shared" si="45"/>
        <v>0</v>
      </c>
      <c r="N365" s="868">
        <f t="shared" si="46"/>
        <v>0</v>
      </c>
      <c r="O365" s="705" t="str">
        <f t="shared" si="41"/>
        <v/>
      </c>
      <c r="P365" s="523" t="str">
        <f t="shared" si="42"/>
        <v/>
      </c>
      <c r="Q365" s="511">
        <f t="shared" si="47"/>
        <v>0</v>
      </c>
      <c r="R365" s="511">
        <f t="shared" si="43"/>
        <v>0</v>
      </c>
    </row>
    <row r="366" spans="1:18" ht="15" x14ac:dyDescent="0.25">
      <c r="A366" s="702">
        <v>349</v>
      </c>
      <c r="B366" s="664"/>
      <c r="C366" s="664"/>
      <c r="D366" s="706" t="str">
        <f>IFERROR(VLOOKUP($B366,'גנים - מצבת והרשמה  (4)'!$C$16:$G$807,2,0),0)</f>
        <v>המוסד לא קיים</v>
      </c>
      <c r="E366" s="704">
        <f>SUMIF('גנים - מצבת והרשמה  (4)'!$F$15:$F$996,'גנים - דוח ביצוע  (5)'!B366,'גנים - מצבת והרשמה  (4)'!$H$15:$H$996)</f>
        <v>0</v>
      </c>
      <c r="F366" s="664"/>
      <c r="G366" s="709"/>
      <c r="H366" s="708"/>
      <c r="I366" s="708"/>
      <c r="J366" s="991">
        <f t="shared" si="44"/>
        <v>0</v>
      </c>
      <c r="K366" s="883" t="str">
        <f t="shared" si="40"/>
        <v/>
      </c>
      <c r="L366" s="711"/>
      <c r="M366" s="868">
        <f t="shared" si="45"/>
        <v>0</v>
      </c>
      <c r="N366" s="868">
        <f t="shared" si="46"/>
        <v>0</v>
      </c>
      <c r="O366" s="705" t="str">
        <f t="shared" si="41"/>
        <v/>
      </c>
      <c r="P366" s="523" t="str">
        <f t="shared" si="42"/>
        <v/>
      </c>
      <c r="Q366" s="511">
        <f t="shared" si="47"/>
        <v>0</v>
      </c>
      <c r="R366" s="511">
        <f t="shared" si="43"/>
        <v>0</v>
      </c>
    </row>
    <row r="367" spans="1:18" ht="15" x14ac:dyDescent="0.25">
      <c r="A367" s="702">
        <v>350</v>
      </c>
      <c r="B367" s="664"/>
      <c r="C367" s="664"/>
      <c r="D367" s="706" t="str">
        <f>IFERROR(VLOOKUP($B367,'גנים - מצבת והרשמה  (4)'!$C$16:$G$807,2,0),0)</f>
        <v>המוסד לא קיים</v>
      </c>
      <c r="E367" s="704">
        <f>SUMIF('גנים - מצבת והרשמה  (4)'!$F$15:$F$996,'גנים - דוח ביצוע  (5)'!B367,'גנים - מצבת והרשמה  (4)'!$H$15:$H$996)</f>
        <v>0</v>
      </c>
      <c r="F367" s="664"/>
      <c r="G367" s="709"/>
      <c r="H367" s="708"/>
      <c r="I367" s="708"/>
      <c r="J367" s="991">
        <f t="shared" si="44"/>
        <v>0</v>
      </c>
      <c r="K367" s="883" t="str">
        <f t="shared" si="40"/>
        <v/>
      </c>
      <c r="L367" s="711"/>
      <c r="M367" s="868">
        <f t="shared" si="45"/>
        <v>0</v>
      </c>
      <c r="N367" s="868">
        <f t="shared" si="46"/>
        <v>0</v>
      </c>
      <c r="O367" s="705" t="str">
        <f t="shared" si="41"/>
        <v/>
      </c>
      <c r="P367" s="523" t="str">
        <f t="shared" si="42"/>
        <v/>
      </c>
      <c r="Q367" s="511">
        <f t="shared" si="47"/>
        <v>0</v>
      </c>
      <c r="R367" s="511">
        <f t="shared" si="43"/>
        <v>0</v>
      </c>
    </row>
    <row r="368" spans="1:18" ht="15" x14ac:dyDescent="0.25">
      <c r="A368" s="702">
        <v>351</v>
      </c>
      <c r="B368" s="664"/>
      <c r="C368" s="664"/>
      <c r="D368" s="706" t="str">
        <f>IFERROR(VLOOKUP($B368,'גנים - מצבת והרשמה  (4)'!$C$16:$G$807,2,0),0)</f>
        <v>המוסד לא קיים</v>
      </c>
      <c r="E368" s="704">
        <f>SUMIF('גנים - מצבת והרשמה  (4)'!$F$15:$F$996,'גנים - דוח ביצוע  (5)'!B368,'גנים - מצבת והרשמה  (4)'!$H$15:$H$996)</f>
        <v>0</v>
      </c>
      <c r="F368" s="664"/>
      <c r="G368" s="709"/>
      <c r="H368" s="708"/>
      <c r="I368" s="708"/>
      <c r="J368" s="991">
        <f t="shared" si="44"/>
        <v>0</v>
      </c>
      <c r="K368" s="883" t="str">
        <f t="shared" si="40"/>
        <v/>
      </c>
      <c r="L368" s="711"/>
      <c r="M368" s="868">
        <f t="shared" si="45"/>
        <v>0</v>
      </c>
      <c r="N368" s="868">
        <f t="shared" si="46"/>
        <v>0</v>
      </c>
      <c r="O368" s="705" t="str">
        <f t="shared" si="41"/>
        <v/>
      </c>
      <c r="P368" s="523" t="str">
        <f t="shared" si="42"/>
        <v/>
      </c>
      <c r="Q368" s="511">
        <f t="shared" si="47"/>
        <v>0</v>
      </c>
      <c r="R368" s="511">
        <f t="shared" si="43"/>
        <v>0</v>
      </c>
    </row>
    <row r="369" spans="1:18" ht="15" x14ac:dyDescent="0.25">
      <c r="A369" s="702">
        <v>352</v>
      </c>
      <c r="B369" s="664"/>
      <c r="C369" s="664"/>
      <c r="D369" s="706" t="str">
        <f>IFERROR(VLOOKUP($B369,'גנים - מצבת והרשמה  (4)'!$C$16:$G$807,2,0),0)</f>
        <v>המוסד לא קיים</v>
      </c>
      <c r="E369" s="704">
        <f>SUMIF('גנים - מצבת והרשמה  (4)'!$F$15:$F$996,'גנים - דוח ביצוע  (5)'!B369,'גנים - מצבת והרשמה  (4)'!$H$15:$H$996)</f>
        <v>0</v>
      </c>
      <c r="F369" s="664"/>
      <c r="G369" s="709"/>
      <c r="H369" s="708"/>
      <c r="I369" s="708"/>
      <c r="J369" s="991">
        <f t="shared" si="44"/>
        <v>0</v>
      </c>
      <c r="K369" s="883" t="str">
        <f t="shared" si="40"/>
        <v/>
      </c>
      <c r="L369" s="711"/>
      <c r="M369" s="868">
        <f t="shared" si="45"/>
        <v>0</v>
      </c>
      <c r="N369" s="868">
        <f t="shared" si="46"/>
        <v>0</v>
      </c>
      <c r="O369" s="705" t="str">
        <f t="shared" si="41"/>
        <v/>
      </c>
      <c r="P369" s="523" t="str">
        <f t="shared" si="42"/>
        <v/>
      </c>
      <c r="Q369" s="511">
        <f t="shared" si="47"/>
        <v>0</v>
      </c>
      <c r="R369" s="511">
        <f t="shared" si="43"/>
        <v>0</v>
      </c>
    </row>
    <row r="370" spans="1:18" ht="15" x14ac:dyDescent="0.25">
      <c r="A370" s="702">
        <v>353</v>
      </c>
      <c r="B370" s="664"/>
      <c r="C370" s="664"/>
      <c r="D370" s="706" t="str">
        <f>IFERROR(VLOOKUP($B370,'גנים - מצבת והרשמה  (4)'!$C$16:$G$807,2,0),0)</f>
        <v>המוסד לא קיים</v>
      </c>
      <c r="E370" s="704">
        <f>SUMIF('גנים - מצבת והרשמה  (4)'!$F$15:$F$996,'גנים - דוח ביצוע  (5)'!B370,'גנים - מצבת והרשמה  (4)'!$H$15:$H$996)</f>
        <v>0</v>
      </c>
      <c r="F370" s="664"/>
      <c r="G370" s="709"/>
      <c r="H370" s="708"/>
      <c r="I370" s="708"/>
      <c r="J370" s="991">
        <f t="shared" si="44"/>
        <v>0</v>
      </c>
      <c r="K370" s="883" t="str">
        <f t="shared" si="40"/>
        <v/>
      </c>
      <c r="L370" s="711"/>
      <c r="M370" s="868">
        <f t="shared" si="45"/>
        <v>0</v>
      </c>
      <c r="N370" s="868">
        <f t="shared" si="46"/>
        <v>0</v>
      </c>
      <c r="O370" s="705" t="str">
        <f t="shared" si="41"/>
        <v/>
      </c>
      <c r="P370" s="523" t="str">
        <f t="shared" si="42"/>
        <v/>
      </c>
      <c r="Q370" s="511">
        <f t="shared" si="47"/>
        <v>0</v>
      </c>
      <c r="R370" s="511">
        <f t="shared" si="43"/>
        <v>0</v>
      </c>
    </row>
    <row r="371" spans="1:18" ht="15" x14ac:dyDescent="0.25">
      <c r="A371" s="702">
        <v>354</v>
      </c>
      <c r="B371" s="664"/>
      <c r="C371" s="664"/>
      <c r="D371" s="706" t="str">
        <f>IFERROR(VLOOKUP($B371,'גנים - מצבת והרשמה  (4)'!$C$16:$G$807,2,0),0)</f>
        <v>המוסד לא קיים</v>
      </c>
      <c r="E371" s="704">
        <f>SUMIF('גנים - מצבת והרשמה  (4)'!$F$15:$F$996,'גנים - דוח ביצוע  (5)'!B371,'גנים - מצבת והרשמה  (4)'!$H$15:$H$996)</f>
        <v>0</v>
      </c>
      <c r="F371" s="664"/>
      <c r="G371" s="709"/>
      <c r="H371" s="708"/>
      <c r="I371" s="708"/>
      <c r="J371" s="991">
        <f t="shared" si="44"/>
        <v>0</v>
      </c>
      <c r="K371" s="883" t="str">
        <f t="shared" si="40"/>
        <v/>
      </c>
      <c r="L371" s="711"/>
      <c r="M371" s="868">
        <f t="shared" si="45"/>
        <v>0</v>
      </c>
      <c r="N371" s="868">
        <f t="shared" si="46"/>
        <v>0</v>
      </c>
      <c r="O371" s="705" t="str">
        <f t="shared" si="41"/>
        <v/>
      </c>
      <c r="P371" s="523" t="str">
        <f t="shared" si="42"/>
        <v/>
      </c>
      <c r="Q371" s="511">
        <f t="shared" si="47"/>
        <v>0</v>
      </c>
      <c r="R371" s="511">
        <f t="shared" si="43"/>
        <v>0</v>
      </c>
    </row>
    <row r="372" spans="1:18" ht="15" x14ac:dyDescent="0.25">
      <c r="A372" s="702">
        <v>355</v>
      </c>
      <c r="B372" s="664"/>
      <c r="C372" s="664"/>
      <c r="D372" s="706" t="str">
        <f>IFERROR(VLOOKUP($B372,'גנים - מצבת והרשמה  (4)'!$C$16:$G$807,2,0),0)</f>
        <v>המוסד לא קיים</v>
      </c>
      <c r="E372" s="704">
        <f>SUMIF('גנים - מצבת והרשמה  (4)'!$F$15:$F$996,'גנים - דוח ביצוע  (5)'!B372,'גנים - מצבת והרשמה  (4)'!$H$15:$H$996)</f>
        <v>0</v>
      </c>
      <c r="F372" s="664"/>
      <c r="G372" s="709"/>
      <c r="H372" s="708"/>
      <c r="I372" s="708"/>
      <c r="J372" s="991">
        <f t="shared" si="44"/>
        <v>0</v>
      </c>
      <c r="K372" s="883" t="str">
        <f t="shared" si="40"/>
        <v/>
      </c>
      <c r="L372" s="711"/>
      <c r="M372" s="868">
        <f t="shared" si="45"/>
        <v>0</v>
      </c>
      <c r="N372" s="868">
        <f t="shared" si="46"/>
        <v>0</v>
      </c>
      <c r="O372" s="705" t="str">
        <f t="shared" si="41"/>
        <v/>
      </c>
      <c r="P372" s="523" t="str">
        <f t="shared" si="42"/>
        <v/>
      </c>
      <c r="Q372" s="511">
        <f t="shared" si="47"/>
        <v>0</v>
      </c>
      <c r="R372" s="511">
        <f t="shared" si="43"/>
        <v>0</v>
      </c>
    </row>
    <row r="373" spans="1:18" ht="15" x14ac:dyDescent="0.25">
      <c r="A373" s="702">
        <v>356</v>
      </c>
      <c r="B373" s="664"/>
      <c r="C373" s="664"/>
      <c r="D373" s="706" t="str">
        <f>IFERROR(VLOOKUP($B373,'גנים - מצבת והרשמה  (4)'!$C$16:$G$807,2,0),0)</f>
        <v>המוסד לא קיים</v>
      </c>
      <c r="E373" s="704">
        <f>SUMIF('גנים - מצבת והרשמה  (4)'!$F$15:$F$996,'גנים - דוח ביצוע  (5)'!B373,'גנים - מצבת והרשמה  (4)'!$H$15:$H$996)</f>
        <v>0</v>
      </c>
      <c r="F373" s="664"/>
      <c r="G373" s="709"/>
      <c r="H373" s="708"/>
      <c r="I373" s="708"/>
      <c r="J373" s="991">
        <f t="shared" si="44"/>
        <v>0</v>
      </c>
      <c r="K373" s="883" t="str">
        <f t="shared" si="40"/>
        <v/>
      </c>
      <c r="L373" s="711"/>
      <c r="M373" s="868">
        <f t="shared" si="45"/>
        <v>0</v>
      </c>
      <c r="N373" s="868">
        <f t="shared" si="46"/>
        <v>0</v>
      </c>
      <c r="O373" s="705" t="str">
        <f t="shared" si="41"/>
        <v/>
      </c>
      <c r="P373" s="523" t="str">
        <f t="shared" si="42"/>
        <v/>
      </c>
      <c r="Q373" s="511">
        <f t="shared" si="47"/>
        <v>0</v>
      </c>
      <c r="R373" s="511">
        <f t="shared" si="43"/>
        <v>0</v>
      </c>
    </row>
    <row r="374" spans="1:18" ht="15" x14ac:dyDescent="0.25">
      <c r="A374" s="702">
        <v>357</v>
      </c>
      <c r="B374" s="664"/>
      <c r="C374" s="664"/>
      <c r="D374" s="706" t="str">
        <f>IFERROR(VLOOKUP($B374,'גנים - מצבת והרשמה  (4)'!$C$16:$G$807,2,0),0)</f>
        <v>המוסד לא קיים</v>
      </c>
      <c r="E374" s="704">
        <f>SUMIF('גנים - מצבת והרשמה  (4)'!$F$15:$F$996,'גנים - דוח ביצוע  (5)'!B374,'גנים - מצבת והרשמה  (4)'!$H$15:$H$996)</f>
        <v>0</v>
      </c>
      <c r="F374" s="664"/>
      <c r="G374" s="709"/>
      <c r="H374" s="708"/>
      <c r="I374" s="708"/>
      <c r="J374" s="991">
        <f t="shared" si="44"/>
        <v>0</v>
      </c>
      <c r="K374" s="883" t="str">
        <f t="shared" si="40"/>
        <v/>
      </c>
      <c r="L374" s="711"/>
      <c r="M374" s="868">
        <f t="shared" si="45"/>
        <v>0</v>
      </c>
      <c r="N374" s="868">
        <f t="shared" si="46"/>
        <v>0</v>
      </c>
      <c r="O374" s="705" t="str">
        <f t="shared" si="41"/>
        <v/>
      </c>
      <c r="P374" s="523" t="str">
        <f t="shared" si="42"/>
        <v/>
      </c>
      <c r="Q374" s="511">
        <f t="shared" si="47"/>
        <v>0</v>
      </c>
      <c r="R374" s="511">
        <f t="shared" si="43"/>
        <v>0</v>
      </c>
    </row>
    <row r="375" spans="1:18" ht="15" x14ac:dyDescent="0.25">
      <c r="A375" s="702">
        <v>358</v>
      </c>
      <c r="B375" s="664"/>
      <c r="C375" s="664"/>
      <c r="D375" s="706" t="str">
        <f>IFERROR(VLOOKUP($B375,'גנים - מצבת והרשמה  (4)'!$C$16:$G$807,2,0),0)</f>
        <v>המוסד לא קיים</v>
      </c>
      <c r="E375" s="704">
        <f>SUMIF('גנים - מצבת והרשמה  (4)'!$F$15:$F$996,'גנים - דוח ביצוע  (5)'!B375,'גנים - מצבת והרשמה  (4)'!$H$15:$H$996)</f>
        <v>0</v>
      </c>
      <c r="F375" s="664"/>
      <c r="G375" s="709"/>
      <c r="H375" s="708"/>
      <c r="I375" s="708"/>
      <c r="J375" s="991">
        <f t="shared" si="44"/>
        <v>0</v>
      </c>
      <c r="K375" s="883" t="str">
        <f t="shared" si="40"/>
        <v/>
      </c>
      <c r="L375" s="711"/>
      <c r="M375" s="868">
        <f t="shared" si="45"/>
        <v>0</v>
      </c>
      <c r="N375" s="868">
        <f t="shared" si="46"/>
        <v>0</v>
      </c>
      <c r="O375" s="705" t="str">
        <f t="shared" si="41"/>
        <v/>
      </c>
      <c r="P375" s="523" t="str">
        <f t="shared" si="42"/>
        <v/>
      </c>
      <c r="Q375" s="511">
        <f t="shared" si="47"/>
        <v>0</v>
      </c>
      <c r="R375" s="511">
        <f t="shared" si="43"/>
        <v>0</v>
      </c>
    </row>
    <row r="376" spans="1:18" ht="15" x14ac:dyDescent="0.25">
      <c r="A376" s="702">
        <v>359</v>
      </c>
      <c r="B376" s="664"/>
      <c r="C376" s="664"/>
      <c r="D376" s="706" t="str">
        <f>IFERROR(VLOOKUP($B376,'גנים - מצבת והרשמה  (4)'!$C$16:$G$807,2,0),0)</f>
        <v>המוסד לא קיים</v>
      </c>
      <c r="E376" s="704">
        <f>SUMIF('גנים - מצבת והרשמה  (4)'!$F$15:$F$996,'גנים - דוח ביצוע  (5)'!B376,'גנים - מצבת והרשמה  (4)'!$H$15:$H$996)</f>
        <v>0</v>
      </c>
      <c r="F376" s="664"/>
      <c r="G376" s="709"/>
      <c r="H376" s="708"/>
      <c r="I376" s="708"/>
      <c r="J376" s="991">
        <f t="shared" si="44"/>
        <v>0</v>
      </c>
      <c r="K376" s="883" t="str">
        <f t="shared" si="40"/>
        <v/>
      </c>
      <c r="L376" s="711"/>
      <c r="M376" s="868">
        <f t="shared" si="45"/>
        <v>0</v>
      </c>
      <c r="N376" s="868">
        <f t="shared" si="46"/>
        <v>0</v>
      </c>
      <c r="O376" s="705" t="str">
        <f t="shared" si="41"/>
        <v/>
      </c>
      <c r="P376" s="523" t="str">
        <f t="shared" si="42"/>
        <v/>
      </c>
      <c r="Q376" s="511">
        <f t="shared" si="47"/>
        <v>0</v>
      </c>
      <c r="R376" s="511">
        <f t="shared" si="43"/>
        <v>0</v>
      </c>
    </row>
    <row r="377" spans="1:18" ht="15" x14ac:dyDescent="0.25">
      <c r="A377" s="702">
        <v>360</v>
      </c>
      <c r="B377" s="664"/>
      <c r="C377" s="664"/>
      <c r="D377" s="706" t="str">
        <f>IFERROR(VLOOKUP($B377,'גנים - מצבת והרשמה  (4)'!$C$16:$G$807,2,0),0)</f>
        <v>המוסד לא קיים</v>
      </c>
      <c r="E377" s="704">
        <f>SUMIF('גנים - מצבת והרשמה  (4)'!$F$15:$F$996,'גנים - דוח ביצוע  (5)'!B377,'גנים - מצבת והרשמה  (4)'!$H$15:$H$996)</f>
        <v>0</v>
      </c>
      <c r="F377" s="664"/>
      <c r="G377" s="709"/>
      <c r="H377" s="708"/>
      <c r="I377" s="708"/>
      <c r="J377" s="991">
        <f t="shared" si="44"/>
        <v>0</v>
      </c>
      <c r="K377" s="883" t="str">
        <f t="shared" si="40"/>
        <v/>
      </c>
      <c r="L377" s="711"/>
      <c r="M377" s="868">
        <f t="shared" si="45"/>
        <v>0</v>
      </c>
      <c r="N377" s="868">
        <f t="shared" si="46"/>
        <v>0</v>
      </c>
      <c r="O377" s="705" t="str">
        <f t="shared" si="41"/>
        <v/>
      </c>
      <c r="P377" s="523" t="str">
        <f t="shared" si="42"/>
        <v/>
      </c>
      <c r="Q377" s="511">
        <f t="shared" si="47"/>
        <v>0</v>
      </c>
      <c r="R377" s="511">
        <f t="shared" si="43"/>
        <v>0</v>
      </c>
    </row>
    <row r="378" spans="1:18" ht="15" x14ac:dyDescent="0.25">
      <c r="A378" s="702">
        <v>361</v>
      </c>
      <c r="B378" s="664"/>
      <c r="C378" s="664"/>
      <c r="D378" s="706" t="str">
        <f>IFERROR(VLOOKUP($B378,'גנים - מצבת והרשמה  (4)'!$C$16:$G$807,2,0),0)</f>
        <v>המוסד לא קיים</v>
      </c>
      <c r="E378" s="704">
        <f>SUMIF('גנים - מצבת והרשמה  (4)'!$F$15:$F$996,'גנים - דוח ביצוע  (5)'!B378,'גנים - מצבת והרשמה  (4)'!$H$15:$H$996)</f>
        <v>0</v>
      </c>
      <c r="F378" s="664"/>
      <c r="G378" s="709"/>
      <c r="H378" s="708"/>
      <c r="I378" s="708"/>
      <c r="J378" s="991">
        <f t="shared" si="44"/>
        <v>0</v>
      </c>
      <c r="K378" s="883" t="str">
        <f t="shared" si="40"/>
        <v/>
      </c>
      <c r="L378" s="711"/>
      <c r="M378" s="868">
        <f t="shared" si="45"/>
        <v>0</v>
      </c>
      <c r="N378" s="868">
        <f t="shared" si="46"/>
        <v>0</v>
      </c>
      <c r="O378" s="705" t="str">
        <f t="shared" si="41"/>
        <v/>
      </c>
      <c r="P378" s="523" t="str">
        <f t="shared" si="42"/>
        <v/>
      </c>
      <c r="Q378" s="511">
        <f t="shared" si="47"/>
        <v>0</v>
      </c>
      <c r="R378" s="511">
        <f t="shared" si="43"/>
        <v>0</v>
      </c>
    </row>
    <row r="379" spans="1:18" ht="15" x14ac:dyDescent="0.25">
      <c r="A379" s="702">
        <v>362</v>
      </c>
      <c r="B379" s="664"/>
      <c r="C379" s="664"/>
      <c r="D379" s="706" t="str">
        <f>IFERROR(VLOOKUP($B379,'גנים - מצבת והרשמה  (4)'!$C$16:$G$807,2,0),0)</f>
        <v>המוסד לא קיים</v>
      </c>
      <c r="E379" s="704">
        <f>SUMIF('גנים - מצבת והרשמה  (4)'!$F$15:$F$996,'גנים - דוח ביצוע  (5)'!B379,'גנים - מצבת והרשמה  (4)'!$H$15:$H$996)</f>
        <v>0</v>
      </c>
      <c r="F379" s="664"/>
      <c r="G379" s="709"/>
      <c r="H379" s="708"/>
      <c r="I379" s="708"/>
      <c r="J379" s="991">
        <f t="shared" si="44"/>
        <v>0</v>
      </c>
      <c r="K379" s="883" t="str">
        <f t="shared" si="40"/>
        <v/>
      </c>
      <c r="L379" s="711"/>
      <c r="M379" s="868">
        <f t="shared" si="45"/>
        <v>0</v>
      </c>
      <c r="N379" s="868">
        <f t="shared" si="46"/>
        <v>0</v>
      </c>
      <c r="O379" s="705" t="str">
        <f t="shared" si="41"/>
        <v/>
      </c>
      <c r="P379" s="523" t="str">
        <f t="shared" si="42"/>
        <v/>
      </c>
      <c r="Q379" s="511">
        <f t="shared" si="47"/>
        <v>0</v>
      </c>
      <c r="R379" s="511">
        <f t="shared" si="43"/>
        <v>0</v>
      </c>
    </row>
    <row r="380" spans="1:18" ht="15" x14ac:dyDescent="0.25">
      <c r="A380" s="702">
        <v>363</v>
      </c>
      <c r="B380" s="664"/>
      <c r="C380" s="664"/>
      <c r="D380" s="706" t="str">
        <f>IFERROR(VLOOKUP($B380,'גנים - מצבת והרשמה  (4)'!$C$16:$G$807,2,0),0)</f>
        <v>המוסד לא קיים</v>
      </c>
      <c r="E380" s="704">
        <f>SUMIF('גנים - מצבת והרשמה  (4)'!$F$15:$F$996,'גנים - דוח ביצוע  (5)'!B380,'גנים - מצבת והרשמה  (4)'!$H$15:$H$996)</f>
        <v>0</v>
      </c>
      <c r="F380" s="664"/>
      <c r="G380" s="709"/>
      <c r="H380" s="708"/>
      <c r="I380" s="708"/>
      <c r="J380" s="991">
        <f t="shared" si="44"/>
        <v>0</v>
      </c>
      <c r="K380" s="883" t="str">
        <f t="shared" si="40"/>
        <v/>
      </c>
      <c r="L380" s="711"/>
      <c r="M380" s="868">
        <f t="shared" si="45"/>
        <v>0</v>
      </c>
      <c r="N380" s="868">
        <f t="shared" si="46"/>
        <v>0</v>
      </c>
      <c r="O380" s="705" t="str">
        <f t="shared" si="41"/>
        <v/>
      </c>
      <c r="P380" s="523" t="str">
        <f t="shared" si="42"/>
        <v/>
      </c>
      <c r="Q380" s="511">
        <f t="shared" si="47"/>
        <v>0</v>
      </c>
      <c r="R380" s="511">
        <f t="shared" si="43"/>
        <v>0</v>
      </c>
    </row>
    <row r="381" spans="1:18" ht="15" x14ac:dyDescent="0.25">
      <c r="A381" s="702">
        <v>364</v>
      </c>
      <c r="B381" s="664"/>
      <c r="C381" s="664"/>
      <c r="D381" s="706" t="str">
        <f>IFERROR(VLOOKUP($B381,'גנים - מצבת והרשמה  (4)'!$C$16:$G$807,2,0),0)</f>
        <v>המוסד לא קיים</v>
      </c>
      <c r="E381" s="704">
        <f>SUMIF('גנים - מצבת והרשמה  (4)'!$F$15:$F$996,'גנים - דוח ביצוע  (5)'!B381,'גנים - מצבת והרשמה  (4)'!$H$15:$H$996)</f>
        <v>0</v>
      </c>
      <c r="F381" s="664"/>
      <c r="G381" s="709"/>
      <c r="H381" s="708"/>
      <c r="I381" s="708"/>
      <c r="J381" s="991">
        <f t="shared" si="44"/>
        <v>0</v>
      </c>
      <c r="K381" s="883" t="str">
        <f t="shared" si="40"/>
        <v/>
      </c>
      <c r="L381" s="711"/>
      <c r="M381" s="868">
        <f t="shared" si="45"/>
        <v>0</v>
      </c>
      <c r="N381" s="868">
        <f t="shared" si="46"/>
        <v>0</v>
      </c>
      <c r="O381" s="705" t="str">
        <f t="shared" si="41"/>
        <v/>
      </c>
      <c r="P381" s="523" t="str">
        <f t="shared" si="42"/>
        <v/>
      </c>
      <c r="Q381" s="511">
        <f t="shared" si="47"/>
        <v>0</v>
      </c>
      <c r="R381" s="511">
        <f t="shared" si="43"/>
        <v>0</v>
      </c>
    </row>
    <row r="382" spans="1:18" ht="15" x14ac:dyDescent="0.25">
      <c r="A382" s="702">
        <v>365</v>
      </c>
      <c r="B382" s="664"/>
      <c r="C382" s="664"/>
      <c r="D382" s="706" t="str">
        <f>IFERROR(VLOOKUP($B382,'גנים - מצבת והרשמה  (4)'!$C$16:$G$807,2,0),0)</f>
        <v>המוסד לא קיים</v>
      </c>
      <c r="E382" s="704">
        <f>SUMIF('גנים - מצבת והרשמה  (4)'!$F$15:$F$996,'גנים - דוח ביצוע  (5)'!B382,'גנים - מצבת והרשמה  (4)'!$H$15:$H$996)</f>
        <v>0</v>
      </c>
      <c r="F382" s="664"/>
      <c r="G382" s="709"/>
      <c r="H382" s="708"/>
      <c r="I382" s="708"/>
      <c r="J382" s="991">
        <f t="shared" si="44"/>
        <v>0</v>
      </c>
      <c r="K382" s="883" t="str">
        <f t="shared" si="40"/>
        <v/>
      </c>
      <c r="L382" s="711"/>
      <c r="M382" s="868">
        <f t="shared" si="45"/>
        <v>0</v>
      </c>
      <c r="N382" s="868">
        <f t="shared" si="46"/>
        <v>0</v>
      </c>
      <c r="O382" s="705" t="str">
        <f t="shared" si="41"/>
        <v/>
      </c>
      <c r="P382" s="523" t="str">
        <f t="shared" si="42"/>
        <v/>
      </c>
      <c r="Q382" s="511">
        <f t="shared" si="47"/>
        <v>0</v>
      </c>
      <c r="R382" s="511">
        <f t="shared" si="43"/>
        <v>0</v>
      </c>
    </row>
    <row r="383" spans="1:18" ht="15" x14ac:dyDescent="0.25">
      <c r="A383" s="702">
        <v>366</v>
      </c>
      <c r="B383" s="664"/>
      <c r="C383" s="664"/>
      <c r="D383" s="706" t="str">
        <f>IFERROR(VLOOKUP($B383,'גנים - מצבת והרשמה  (4)'!$C$16:$G$807,2,0),0)</f>
        <v>המוסד לא קיים</v>
      </c>
      <c r="E383" s="704">
        <f>SUMIF('גנים - מצבת והרשמה  (4)'!$F$15:$F$996,'גנים - דוח ביצוע  (5)'!B383,'גנים - מצבת והרשמה  (4)'!$H$15:$H$996)</f>
        <v>0</v>
      </c>
      <c r="F383" s="664"/>
      <c r="G383" s="709"/>
      <c r="H383" s="708"/>
      <c r="I383" s="708"/>
      <c r="J383" s="991">
        <f t="shared" si="44"/>
        <v>0</v>
      </c>
      <c r="K383" s="883" t="str">
        <f t="shared" si="40"/>
        <v/>
      </c>
      <c r="L383" s="711"/>
      <c r="M383" s="868">
        <f t="shared" si="45"/>
        <v>0</v>
      </c>
      <c r="N383" s="868">
        <f t="shared" si="46"/>
        <v>0</v>
      </c>
      <c r="O383" s="705" t="str">
        <f t="shared" si="41"/>
        <v/>
      </c>
      <c r="P383" s="523" t="str">
        <f t="shared" si="42"/>
        <v/>
      </c>
      <c r="Q383" s="511">
        <f t="shared" si="47"/>
        <v>0</v>
      </c>
      <c r="R383" s="511">
        <f t="shared" si="43"/>
        <v>0</v>
      </c>
    </row>
    <row r="384" spans="1:18" ht="15" x14ac:dyDescent="0.25">
      <c r="A384" s="702">
        <v>367</v>
      </c>
      <c r="B384" s="664"/>
      <c r="C384" s="664"/>
      <c r="D384" s="706" t="str">
        <f>IFERROR(VLOOKUP($B384,'גנים - מצבת והרשמה  (4)'!$C$16:$G$807,2,0),0)</f>
        <v>המוסד לא קיים</v>
      </c>
      <c r="E384" s="704">
        <f>SUMIF('גנים - מצבת והרשמה  (4)'!$F$15:$F$996,'גנים - דוח ביצוע  (5)'!B384,'גנים - מצבת והרשמה  (4)'!$H$15:$H$996)</f>
        <v>0</v>
      </c>
      <c r="F384" s="664"/>
      <c r="G384" s="709"/>
      <c r="H384" s="708"/>
      <c r="I384" s="708"/>
      <c r="J384" s="991">
        <f t="shared" si="44"/>
        <v>0</v>
      </c>
      <c r="K384" s="883" t="str">
        <f t="shared" si="40"/>
        <v/>
      </c>
      <c r="L384" s="711"/>
      <c r="M384" s="868">
        <f t="shared" si="45"/>
        <v>0</v>
      </c>
      <c r="N384" s="868">
        <f t="shared" si="46"/>
        <v>0</v>
      </c>
      <c r="O384" s="705" t="str">
        <f t="shared" si="41"/>
        <v/>
      </c>
      <c r="P384" s="523" t="str">
        <f t="shared" si="42"/>
        <v/>
      </c>
      <c r="Q384" s="511">
        <f t="shared" si="47"/>
        <v>0</v>
      </c>
      <c r="R384" s="511">
        <f t="shared" si="43"/>
        <v>0</v>
      </c>
    </row>
    <row r="385" spans="1:18" ht="15" x14ac:dyDescent="0.25">
      <c r="A385" s="702">
        <v>368</v>
      </c>
      <c r="B385" s="664"/>
      <c r="C385" s="664"/>
      <c r="D385" s="706" t="str">
        <f>IFERROR(VLOOKUP($B385,'גנים - מצבת והרשמה  (4)'!$C$16:$G$807,2,0),0)</f>
        <v>המוסד לא קיים</v>
      </c>
      <c r="E385" s="704">
        <f>SUMIF('גנים - מצבת והרשמה  (4)'!$F$15:$F$996,'גנים - דוח ביצוע  (5)'!B385,'גנים - מצבת והרשמה  (4)'!$H$15:$H$996)</f>
        <v>0</v>
      </c>
      <c r="F385" s="664"/>
      <c r="G385" s="709"/>
      <c r="H385" s="708"/>
      <c r="I385" s="708"/>
      <c r="J385" s="991">
        <f t="shared" si="44"/>
        <v>0</v>
      </c>
      <c r="K385" s="883" t="str">
        <f t="shared" si="40"/>
        <v/>
      </c>
      <c r="L385" s="711"/>
      <c r="M385" s="868">
        <f t="shared" si="45"/>
        <v>0</v>
      </c>
      <c r="N385" s="868">
        <f t="shared" si="46"/>
        <v>0</v>
      </c>
      <c r="O385" s="705" t="str">
        <f t="shared" si="41"/>
        <v/>
      </c>
      <c r="P385" s="523" t="str">
        <f t="shared" si="42"/>
        <v/>
      </c>
      <c r="Q385" s="511">
        <f t="shared" si="47"/>
        <v>0</v>
      </c>
      <c r="R385" s="511">
        <f t="shared" si="43"/>
        <v>0</v>
      </c>
    </row>
    <row r="386" spans="1:18" ht="15" x14ac:dyDescent="0.25">
      <c r="A386" s="702">
        <v>369</v>
      </c>
      <c r="B386" s="664"/>
      <c r="C386" s="664"/>
      <c r="D386" s="706" t="str">
        <f>IFERROR(VLOOKUP($B386,'גנים - מצבת והרשמה  (4)'!$C$16:$G$807,2,0),0)</f>
        <v>המוסד לא קיים</v>
      </c>
      <c r="E386" s="704">
        <f>SUMIF('גנים - מצבת והרשמה  (4)'!$F$15:$F$996,'גנים - דוח ביצוע  (5)'!B386,'גנים - מצבת והרשמה  (4)'!$H$15:$H$996)</f>
        <v>0</v>
      </c>
      <c r="F386" s="664"/>
      <c r="G386" s="709"/>
      <c r="H386" s="708"/>
      <c r="I386" s="708"/>
      <c r="J386" s="991">
        <f t="shared" si="44"/>
        <v>0</v>
      </c>
      <c r="K386" s="883" t="str">
        <f t="shared" si="40"/>
        <v/>
      </c>
      <c r="L386" s="711"/>
      <c r="M386" s="868">
        <f t="shared" si="45"/>
        <v>0</v>
      </c>
      <c r="N386" s="868">
        <f t="shared" si="46"/>
        <v>0</v>
      </c>
      <c r="O386" s="705" t="str">
        <f t="shared" si="41"/>
        <v/>
      </c>
      <c r="P386" s="523" t="str">
        <f t="shared" si="42"/>
        <v/>
      </c>
      <c r="Q386" s="511">
        <f t="shared" si="47"/>
        <v>0</v>
      </c>
      <c r="R386" s="511">
        <f t="shared" si="43"/>
        <v>0</v>
      </c>
    </row>
    <row r="387" spans="1:18" ht="15" x14ac:dyDescent="0.25">
      <c r="A387" s="702">
        <v>370</v>
      </c>
      <c r="B387" s="664"/>
      <c r="C387" s="664"/>
      <c r="D387" s="706" t="str">
        <f>IFERROR(VLOOKUP($B387,'גנים - מצבת והרשמה  (4)'!$C$16:$G$807,2,0),0)</f>
        <v>המוסד לא קיים</v>
      </c>
      <c r="E387" s="704">
        <f>SUMIF('גנים - מצבת והרשמה  (4)'!$F$15:$F$996,'גנים - דוח ביצוע  (5)'!B387,'גנים - מצבת והרשמה  (4)'!$H$15:$H$996)</f>
        <v>0</v>
      </c>
      <c r="F387" s="664"/>
      <c r="G387" s="709"/>
      <c r="H387" s="708"/>
      <c r="I387" s="708"/>
      <c r="J387" s="991">
        <f t="shared" si="44"/>
        <v>0</v>
      </c>
      <c r="K387" s="883" t="str">
        <f t="shared" si="40"/>
        <v/>
      </c>
      <c r="L387" s="711"/>
      <c r="M387" s="868">
        <f t="shared" si="45"/>
        <v>0</v>
      </c>
      <c r="N387" s="868">
        <f t="shared" si="46"/>
        <v>0</v>
      </c>
      <c r="O387" s="705" t="str">
        <f t="shared" si="41"/>
        <v/>
      </c>
      <c r="P387" s="523" t="str">
        <f t="shared" si="42"/>
        <v/>
      </c>
      <c r="Q387" s="511">
        <f t="shared" si="47"/>
        <v>0</v>
      </c>
      <c r="R387" s="511">
        <f t="shared" si="43"/>
        <v>0</v>
      </c>
    </row>
    <row r="388" spans="1:18" ht="15" x14ac:dyDescent="0.25">
      <c r="A388" s="702">
        <v>371</v>
      </c>
      <c r="B388" s="664"/>
      <c r="C388" s="664"/>
      <c r="D388" s="706" t="str">
        <f>IFERROR(VLOOKUP($B388,'גנים - מצבת והרשמה  (4)'!$C$16:$G$807,2,0),0)</f>
        <v>המוסד לא קיים</v>
      </c>
      <c r="E388" s="704">
        <f>SUMIF('גנים - מצבת והרשמה  (4)'!$F$15:$F$996,'גנים - דוח ביצוע  (5)'!B388,'גנים - מצבת והרשמה  (4)'!$H$15:$H$996)</f>
        <v>0</v>
      </c>
      <c r="F388" s="664"/>
      <c r="G388" s="709"/>
      <c r="H388" s="708"/>
      <c r="I388" s="708"/>
      <c r="J388" s="991">
        <f t="shared" si="44"/>
        <v>0</v>
      </c>
      <c r="K388" s="883" t="str">
        <f t="shared" si="40"/>
        <v/>
      </c>
      <c r="L388" s="711"/>
      <c r="M388" s="868">
        <f t="shared" si="45"/>
        <v>0</v>
      </c>
      <c r="N388" s="868">
        <f t="shared" si="46"/>
        <v>0</v>
      </c>
      <c r="O388" s="705" t="str">
        <f t="shared" si="41"/>
        <v/>
      </c>
      <c r="P388" s="523" t="str">
        <f t="shared" si="42"/>
        <v/>
      </c>
      <c r="Q388" s="511">
        <f t="shared" si="47"/>
        <v>0</v>
      </c>
      <c r="R388" s="511">
        <f t="shared" si="43"/>
        <v>0</v>
      </c>
    </row>
    <row r="389" spans="1:18" ht="15" x14ac:dyDescent="0.25">
      <c r="A389" s="702">
        <v>372</v>
      </c>
      <c r="B389" s="664"/>
      <c r="C389" s="664"/>
      <c r="D389" s="706" t="str">
        <f>IFERROR(VLOOKUP($B389,'גנים - מצבת והרשמה  (4)'!$C$16:$G$807,2,0),0)</f>
        <v>המוסד לא קיים</v>
      </c>
      <c r="E389" s="704">
        <f>SUMIF('גנים - מצבת והרשמה  (4)'!$F$15:$F$996,'גנים - דוח ביצוע  (5)'!B389,'גנים - מצבת והרשמה  (4)'!$H$15:$H$996)</f>
        <v>0</v>
      </c>
      <c r="F389" s="664"/>
      <c r="G389" s="709"/>
      <c r="H389" s="708"/>
      <c r="I389" s="708"/>
      <c r="J389" s="991">
        <f t="shared" si="44"/>
        <v>0</v>
      </c>
      <c r="K389" s="883" t="str">
        <f t="shared" si="40"/>
        <v/>
      </c>
      <c r="L389" s="711"/>
      <c r="M389" s="868">
        <f t="shared" si="45"/>
        <v>0</v>
      </c>
      <c r="N389" s="868">
        <f t="shared" si="46"/>
        <v>0</v>
      </c>
      <c r="O389" s="705" t="str">
        <f t="shared" si="41"/>
        <v/>
      </c>
      <c r="P389" s="523" t="str">
        <f t="shared" si="42"/>
        <v/>
      </c>
      <c r="Q389" s="511">
        <f t="shared" si="47"/>
        <v>0</v>
      </c>
      <c r="R389" s="511">
        <f t="shared" si="43"/>
        <v>0</v>
      </c>
    </row>
    <row r="390" spans="1:18" ht="15" x14ac:dyDescent="0.25">
      <c r="A390" s="702">
        <v>373</v>
      </c>
      <c r="B390" s="664"/>
      <c r="C390" s="664"/>
      <c r="D390" s="706" t="str">
        <f>IFERROR(VLOOKUP($B390,'גנים - מצבת והרשמה  (4)'!$C$16:$G$807,2,0),0)</f>
        <v>המוסד לא קיים</v>
      </c>
      <c r="E390" s="704">
        <f>SUMIF('גנים - מצבת והרשמה  (4)'!$F$15:$F$996,'גנים - דוח ביצוע  (5)'!B390,'גנים - מצבת והרשמה  (4)'!$H$15:$H$996)</f>
        <v>0</v>
      </c>
      <c r="F390" s="664"/>
      <c r="G390" s="709"/>
      <c r="H390" s="708"/>
      <c r="I390" s="708"/>
      <c r="J390" s="991">
        <f t="shared" si="44"/>
        <v>0</v>
      </c>
      <c r="K390" s="883" t="str">
        <f t="shared" si="40"/>
        <v/>
      </c>
      <c r="L390" s="711"/>
      <c r="M390" s="868">
        <f t="shared" si="45"/>
        <v>0</v>
      </c>
      <c r="N390" s="868">
        <f t="shared" si="46"/>
        <v>0</v>
      </c>
      <c r="O390" s="705" t="str">
        <f t="shared" si="41"/>
        <v/>
      </c>
      <c r="P390" s="523" t="str">
        <f t="shared" si="42"/>
        <v/>
      </c>
      <c r="Q390" s="511">
        <f t="shared" si="47"/>
        <v>0</v>
      </c>
      <c r="R390" s="511">
        <f t="shared" si="43"/>
        <v>0</v>
      </c>
    </row>
    <row r="391" spans="1:18" ht="15" x14ac:dyDescent="0.25">
      <c r="A391" s="702">
        <v>374</v>
      </c>
      <c r="B391" s="664"/>
      <c r="C391" s="664"/>
      <c r="D391" s="706" t="str">
        <f>IFERROR(VLOOKUP($B391,'גנים - מצבת והרשמה  (4)'!$C$16:$G$807,2,0),0)</f>
        <v>המוסד לא קיים</v>
      </c>
      <c r="E391" s="704">
        <f>SUMIF('גנים - מצבת והרשמה  (4)'!$F$15:$F$996,'גנים - דוח ביצוע  (5)'!B391,'גנים - מצבת והרשמה  (4)'!$H$15:$H$996)</f>
        <v>0</v>
      </c>
      <c r="F391" s="664"/>
      <c r="G391" s="709"/>
      <c r="H391" s="708"/>
      <c r="I391" s="708"/>
      <c r="J391" s="991">
        <f t="shared" si="44"/>
        <v>0</v>
      </c>
      <c r="K391" s="883" t="str">
        <f t="shared" si="40"/>
        <v/>
      </c>
      <c r="L391" s="711"/>
      <c r="M391" s="868">
        <f t="shared" si="45"/>
        <v>0</v>
      </c>
      <c r="N391" s="868">
        <f t="shared" si="46"/>
        <v>0</v>
      </c>
      <c r="O391" s="705" t="str">
        <f t="shared" si="41"/>
        <v/>
      </c>
      <c r="P391" s="523" t="str">
        <f t="shared" si="42"/>
        <v/>
      </c>
      <c r="Q391" s="511">
        <f t="shared" si="47"/>
        <v>0</v>
      </c>
      <c r="R391" s="511">
        <f t="shared" si="43"/>
        <v>0</v>
      </c>
    </row>
    <row r="392" spans="1:18" ht="15" x14ac:dyDescent="0.25">
      <c r="A392" s="702">
        <v>375</v>
      </c>
      <c r="B392" s="664"/>
      <c r="C392" s="664"/>
      <c r="D392" s="706" t="str">
        <f>IFERROR(VLOOKUP($B392,'גנים - מצבת והרשמה  (4)'!$C$16:$G$807,2,0),0)</f>
        <v>המוסד לא קיים</v>
      </c>
      <c r="E392" s="704">
        <f>SUMIF('גנים - מצבת והרשמה  (4)'!$F$15:$F$996,'גנים - דוח ביצוע  (5)'!B392,'גנים - מצבת והרשמה  (4)'!$H$15:$H$996)</f>
        <v>0</v>
      </c>
      <c r="F392" s="664"/>
      <c r="G392" s="709"/>
      <c r="H392" s="708"/>
      <c r="I392" s="708"/>
      <c r="J392" s="991">
        <f t="shared" si="44"/>
        <v>0</v>
      </c>
      <c r="K392" s="883" t="str">
        <f t="shared" si="40"/>
        <v/>
      </c>
      <c r="L392" s="711"/>
      <c r="M392" s="868">
        <f t="shared" si="45"/>
        <v>0</v>
      </c>
      <c r="N392" s="868">
        <f t="shared" si="46"/>
        <v>0</v>
      </c>
      <c r="O392" s="705" t="str">
        <f t="shared" si="41"/>
        <v/>
      </c>
      <c r="P392" s="523" t="str">
        <f t="shared" si="42"/>
        <v/>
      </c>
      <c r="Q392" s="511">
        <f t="shared" si="47"/>
        <v>0</v>
      </c>
      <c r="R392" s="511">
        <f t="shared" si="43"/>
        <v>0</v>
      </c>
    </row>
    <row r="393" spans="1:18" ht="15" x14ac:dyDescent="0.25">
      <c r="A393" s="702">
        <v>376</v>
      </c>
      <c r="B393" s="664"/>
      <c r="C393" s="664"/>
      <c r="D393" s="706" t="str">
        <f>IFERROR(VLOOKUP($B393,'גנים - מצבת והרשמה  (4)'!$C$16:$G$807,2,0),0)</f>
        <v>המוסד לא קיים</v>
      </c>
      <c r="E393" s="704">
        <f>SUMIF('גנים - מצבת והרשמה  (4)'!$F$15:$F$996,'גנים - דוח ביצוע  (5)'!B393,'גנים - מצבת והרשמה  (4)'!$H$15:$H$996)</f>
        <v>0</v>
      </c>
      <c r="F393" s="664"/>
      <c r="G393" s="709"/>
      <c r="H393" s="708"/>
      <c r="I393" s="708"/>
      <c r="J393" s="991">
        <f t="shared" si="44"/>
        <v>0</v>
      </c>
      <c r="K393" s="883" t="str">
        <f t="shared" si="40"/>
        <v/>
      </c>
      <c r="L393" s="711"/>
      <c r="M393" s="868">
        <f t="shared" si="45"/>
        <v>0</v>
      </c>
      <c r="N393" s="868">
        <f t="shared" si="46"/>
        <v>0</v>
      </c>
      <c r="O393" s="705" t="str">
        <f t="shared" si="41"/>
        <v/>
      </c>
      <c r="P393" s="523" t="str">
        <f t="shared" si="42"/>
        <v/>
      </c>
      <c r="Q393" s="511">
        <f t="shared" si="47"/>
        <v>0</v>
      </c>
      <c r="R393" s="511">
        <f t="shared" si="43"/>
        <v>0</v>
      </c>
    </row>
    <row r="394" spans="1:18" ht="15" x14ac:dyDescent="0.25">
      <c r="A394" s="702">
        <v>377</v>
      </c>
      <c r="B394" s="664"/>
      <c r="C394" s="664"/>
      <c r="D394" s="706" t="str">
        <f>IFERROR(VLOOKUP($B394,'גנים - מצבת והרשמה  (4)'!$C$16:$G$807,2,0),0)</f>
        <v>המוסד לא קיים</v>
      </c>
      <c r="E394" s="704">
        <f>SUMIF('גנים - מצבת והרשמה  (4)'!$F$15:$F$996,'גנים - דוח ביצוע  (5)'!B394,'גנים - מצבת והרשמה  (4)'!$H$15:$H$996)</f>
        <v>0</v>
      </c>
      <c r="F394" s="664"/>
      <c r="G394" s="709"/>
      <c r="H394" s="708"/>
      <c r="I394" s="708"/>
      <c r="J394" s="991">
        <f t="shared" si="44"/>
        <v>0</v>
      </c>
      <c r="K394" s="883" t="str">
        <f t="shared" si="40"/>
        <v/>
      </c>
      <c r="L394" s="711"/>
      <c r="M394" s="868">
        <f t="shared" si="45"/>
        <v>0</v>
      </c>
      <c r="N394" s="868">
        <f t="shared" si="46"/>
        <v>0</v>
      </c>
      <c r="O394" s="705" t="str">
        <f t="shared" si="41"/>
        <v/>
      </c>
      <c r="P394" s="523" t="str">
        <f t="shared" si="42"/>
        <v/>
      </c>
      <c r="Q394" s="511">
        <f t="shared" si="47"/>
        <v>0</v>
      </c>
      <c r="R394" s="511">
        <f t="shared" si="43"/>
        <v>0</v>
      </c>
    </row>
    <row r="395" spans="1:18" ht="15" x14ac:dyDescent="0.25">
      <c r="A395" s="702">
        <v>378</v>
      </c>
      <c r="B395" s="664"/>
      <c r="C395" s="664"/>
      <c r="D395" s="706" t="str">
        <f>IFERROR(VLOOKUP($B395,'גנים - מצבת והרשמה  (4)'!$C$16:$G$807,2,0),0)</f>
        <v>המוסד לא קיים</v>
      </c>
      <c r="E395" s="704">
        <f>SUMIF('גנים - מצבת והרשמה  (4)'!$F$15:$F$996,'גנים - דוח ביצוע  (5)'!B395,'גנים - מצבת והרשמה  (4)'!$H$15:$H$996)</f>
        <v>0</v>
      </c>
      <c r="F395" s="664"/>
      <c r="G395" s="709"/>
      <c r="H395" s="708"/>
      <c r="I395" s="708"/>
      <c r="J395" s="991">
        <f t="shared" si="44"/>
        <v>0</v>
      </c>
      <c r="K395" s="883" t="str">
        <f t="shared" si="40"/>
        <v/>
      </c>
      <c r="L395" s="711"/>
      <c r="M395" s="868">
        <f t="shared" si="45"/>
        <v>0</v>
      </c>
      <c r="N395" s="868">
        <f t="shared" si="46"/>
        <v>0</v>
      </c>
      <c r="O395" s="705" t="str">
        <f t="shared" si="41"/>
        <v/>
      </c>
      <c r="P395" s="523" t="str">
        <f t="shared" si="42"/>
        <v/>
      </c>
      <c r="Q395" s="511">
        <f t="shared" si="47"/>
        <v>0</v>
      </c>
      <c r="R395" s="511">
        <f t="shared" si="43"/>
        <v>0</v>
      </c>
    </row>
    <row r="396" spans="1:18" ht="15" x14ac:dyDescent="0.25">
      <c r="A396" s="702">
        <v>379</v>
      </c>
      <c r="B396" s="664"/>
      <c r="C396" s="664"/>
      <c r="D396" s="706" t="str">
        <f>IFERROR(VLOOKUP($B396,'גנים - מצבת והרשמה  (4)'!$C$16:$G$807,2,0),0)</f>
        <v>המוסד לא קיים</v>
      </c>
      <c r="E396" s="704">
        <f>SUMIF('גנים - מצבת והרשמה  (4)'!$F$15:$F$996,'גנים - דוח ביצוע  (5)'!B396,'גנים - מצבת והרשמה  (4)'!$H$15:$H$996)</f>
        <v>0</v>
      </c>
      <c r="F396" s="664"/>
      <c r="G396" s="709"/>
      <c r="H396" s="708"/>
      <c r="I396" s="708"/>
      <c r="J396" s="991">
        <f t="shared" si="44"/>
        <v>0</v>
      </c>
      <c r="K396" s="883" t="str">
        <f t="shared" si="40"/>
        <v/>
      </c>
      <c r="L396" s="711"/>
      <c r="M396" s="868">
        <f t="shared" si="45"/>
        <v>0</v>
      </c>
      <c r="N396" s="868">
        <f t="shared" si="46"/>
        <v>0</v>
      </c>
      <c r="O396" s="705" t="str">
        <f t="shared" si="41"/>
        <v/>
      </c>
      <c r="P396" s="523" t="str">
        <f t="shared" si="42"/>
        <v/>
      </c>
      <c r="Q396" s="511">
        <f t="shared" si="47"/>
        <v>0</v>
      </c>
      <c r="R396" s="511">
        <f t="shared" si="43"/>
        <v>0</v>
      </c>
    </row>
    <row r="397" spans="1:18" ht="15" x14ac:dyDescent="0.25">
      <c r="A397" s="702">
        <v>380</v>
      </c>
      <c r="B397" s="664"/>
      <c r="C397" s="664"/>
      <c r="D397" s="706" t="str">
        <f>IFERROR(VLOOKUP($B397,'גנים - מצבת והרשמה  (4)'!$C$16:$G$807,2,0),0)</f>
        <v>המוסד לא קיים</v>
      </c>
      <c r="E397" s="704">
        <f>SUMIF('גנים - מצבת והרשמה  (4)'!$F$15:$F$996,'גנים - דוח ביצוע  (5)'!B397,'גנים - מצבת והרשמה  (4)'!$H$15:$H$996)</f>
        <v>0</v>
      </c>
      <c r="F397" s="664"/>
      <c r="G397" s="709"/>
      <c r="H397" s="708"/>
      <c r="I397" s="708"/>
      <c r="J397" s="991">
        <f t="shared" si="44"/>
        <v>0</v>
      </c>
      <c r="K397" s="883" t="str">
        <f t="shared" si="40"/>
        <v/>
      </c>
      <c r="L397" s="711"/>
      <c r="M397" s="868">
        <f t="shared" si="45"/>
        <v>0</v>
      </c>
      <c r="N397" s="868">
        <f t="shared" si="46"/>
        <v>0</v>
      </c>
      <c r="O397" s="705" t="str">
        <f t="shared" si="41"/>
        <v/>
      </c>
      <c r="P397" s="523" t="str">
        <f t="shared" si="42"/>
        <v/>
      </c>
      <c r="Q397" s="511">
        <f t="shared" si="47"/>
        <v>0</v>
      </c>
      <c r="R397" s="511">
        <f t="shared" si="43"/>
        <v>0</v>
      </c>
    </row>
    <row r="398" spans="1:18" ht="15" x14ac:dyDescent="0.25">
      <c r="A398" s="702">
        <v>381</v>
      </c>
      <c r="B398" s="664"/>
      <c r="C398" s="664"/>
      <c r="D398" s="706" t="str">
        <f>IFERROR(VLOOKUP($B398,'גנים - מצבת והרשמה  (4)'!$C$16:$G$807,2,0),0)</f>
        <v>המוסד לא קיים</v>
      </c>
      <c r="E398" s="704">
        <f>SUMIF('גנים - מצבת והרשמה  (4)'!$F$15:$F$996,'גנים - דוח ביצוע  (5)'!B398,'גנים - מצבת והרשמה  (4)'!$H$15:$H$996)</f>
        <v>0</v>
      </c>
      <c r="F398" s="664"/>
      <c r="G398" s="709"/>
      <c r="H398" s="708"/>
      <c r="I398" s="708"/>
      <c r="J398" s="991">
        <f t="shared" si="44"/>
        <v>0</v>
      </c>
      <c r="K398" s="883" t="str">
        <f t="shared" si="40"/>
        <v/>
      </c>
      <c r="L398" s="711"/>
      <c r="M398" s="868">
        <f t="shared" si="45"/>
        <v>0</v>
      </c>
      <c r="N398" s="868">
        <f t="shared" si="46"/>
        <v>0</v>
      </c>
      <c r="O398" s="705" t="str">
        <f t="shared" si="41"/>
        <v/>
      </c>
      <c r="P398" s="523" t="str">
        <f t="shared" si="42"/>
        <v/>
      </c>
      <c r="Q398" s="511">
        <f t="shared" si="47"/>
        <v>0</v>
      </c>
      <c r="R398" s="511">
        <f t="shared" si="43"/>
        <v>0</v>
      </c>
    </row>
    <row r="399" spans="1:18" ht="15" x14ac:dyDescent="0.25">
      <c r="A399" s="702">
        <v>382</v>
      </c>
      <c r="B399" s="664"/>
      <c r="C399" s="664"/>
      <c r="D399" s="706" t="str">
        <f>IFERROR(VLOOKUP($B399,'גנים - מצבת והרשמה  (4)'!$C$16:$G$807,2,0),0)</f>
        <v>המוסד לא קיים</v>
      </c>
      <c r="E399" s="704">
        <f>SUMIF('גנים - מצבת והרשמה  (4)'!$F$15:$F$996,'גנים - דוח ביצוע  (5)'!B399,'גנים - מצבת והרשמה  (4)'!$H$15:$H$996)</f>
        <v>0</v>
      </c>
      <c r="F399" s="664"/>
      <c r="G399" s="709"/>
      <c r="H399" s="708"/>
      <c r="I399" s="708"/>
      <c r="J399" s="991">
        <f t="shared" si="44"/>
        <v>0</v>
      </c>
      <c r="K399" s="883" t="str">
        <f t="shared" si="40"/>
        <v/>
      </c>
      <c r="L399" s="711"/>
      <c r="M399" s="868">
        <f t="shared" si="45"/>
        <v>0</v>
      </c>
      <c r="N399" s="868">
        <f t="shared" si="46"/>
        <v>0</v>
      </c>
      <c r="O399" s="705" t="str">
        <f t="shared" si="41"/>
        <v/>
      </c>
      <c r="P399" s="523" t="str">
        <f t="shared" si="42"/>
        <v/>
      </c>
      <c r="Q399" s="511">
        <f t="shared" si="47"/>
        <v>0</v>
      </c>
      <c r="R399" s="511">
        <f t="shared" si="43"/>
        <v>0</v>
      </c>
    </row>
    <row r="400" spans="1:18" ht="15" x14ac:dyDescent="0.25">
      <c r="A400" s="702">
        <v>383</v>
      </c>
      <c r="B400" s="664"/>
      <c r="C400" s="664"/>
      <c r="D400" s="706" t="str">
        <f>IFERROR(VLOOKUP($B400,'גנים - מצבת והרשמה  (4)'!$C$16:$G$807,2,0),0)</f>
        <v>המוסד לא קיים</v>
      </c>
      <c r="E400" s="704">
        <f>SUMIF('גנים - מצבת והרשמה  (4)'!$F$15:$F$996,'גנים - דוח ביצוע  (5)'!B400,'גנים - מצבת והרשמה  (4)'!$H$15:$H$996)</f>
        <v>0</v>
      </c>
      <c r="F400" s="664"/>
      <c r="G400" s="709"/>
      <c r="H400" s="708"/>
      <c r="I400" s="708"/>
      <c r="J400" s="991">
        <f t="shared" si="44"/>
        <v>0</v>
      </c>
      <c r="K400" s="883" t="str">
        <f t="shared" si="40"/>
        <v/>
      </c>
      <c r="L400" s="711"/>
      <c r="M400" s="868">
        <f t="shared" si="45"/>
        <v>0</v>
      </c>
      <c r="N400" s="868">
        <f t="shared" si="46"/>
        <v>0</v>
      </c>
      <c r="O400" s="705" t="str">
        <f t="shared" si="41"/>
        <v/>
      </c>
      <c r="P400" s="523" t="str">
        <f t="shared" si="42"/>
        <v/>
      </c>
      <c r="Q400" s="511">
        <f t="shared" si="47"/>
        <v>0</v>
      </c>
      <c r="R400" s="511">
        <f t="shared" si="43"/>
        <v>0</v>
      </c>
    </row>
    <row r="401" spans="1:18" ht="15" x14ac:dyDescent="0.25">
      <c r="A401" s="702">
        <v>384</v>
      </c>
      <c r="B401" s="664"/>
      <c r="C401" s="664"/>
      <c r="D401" s="706" t="str">
        <f>IFERROR(VLOOKUP($B401,'גנים - מצבת והרשמה  (4)'!$C$16:$G$807,2,0),0)</f>
        <v>המוסד לא קיים</v>
      </c>
      <c r="E401" s="704">
        <f>SUMIF('גנים - מצבת והרשמה  (4)'!$F$15:$F$996,'גנים - דוח ביצוע  (5)'!B401,'גנים - מצבת והרשמה  (4)'!$H$15:$H$996)</f>
        <v>0</v>
      </c>
      <c r="F401" s="664"/>
      <c r="G401" s="709"/>
      <c r="H401" s="708"/>
      <c r="I401" s="708"/>
      <c r="J401" s="991">
        <f t="shared" si="44"/>
        <v>0</v>
      </c>
      <c r="K401" s="883" t="str">
        <f t="shared" si="40"/>
        <v/>
      </c>
      <c r="L401" s="711"/>
      <c r="M401" s="868">
        <f t="shared" si="45"/>
        <v>0</v>
      </c>
      <c r="N401" s="868">
        <f t="shared" si="46"/>
        <v>0</v>
      </c>
      <c r="O401" s="705" t="str">
        <f t="shared" si="41"/>
        <v/>
      </c>
      <c r="P401" s="523" t="str">
        <f t="shared" si="42"/>
        <v/>
      </c>
      <c r="Q401" s="511">
        <f t="shared" si="47"/>
        <v>0</v>
      </c>
      <c r="R401" s="511">
        <f t="shared" si="43"/>
        <v>0</v>
      </c>
    </row>
    <row r="402" spans="1:18" ht="15" x14ac:dyDescent="0.25">
      <c r="A402" s="702">
        <v>385</v>
      </c>
      <c r="B402" s="664"/>
      <c r="C402" s="664"/>
      <c r="D402" s="706" t="str">
        <f>IFERROR(VLOOKUP($B402,'גנים - מצבת והרשמה  (4)'!$C$16:$G$807,2,0),0)</f>
        <v>המוסד לא קיים</v>
      </c>
      <c r="E402" s="704">
        <f>SUMIF('גנים - מצבת והרשמה  (4)'!$F$15:$F$996,'גנים - דוח ביצוע  (5)'!B402,'גנים - מצבת והרשמה  (4)'!$H$15:$H$996)</f>
        <v>0</v>
      </c>
      <c r="F402" s="664"/>
      <c r="G402" s="709"/>
      <c r="H402" s="708"/>
      <c r="I402" s="708"/>
      <c r="J402" s="991">
        <f t="shared" si="44"/>
        <v>0</v>
      </c>
      <c r="K402" s="883" t="str">
        <f t="shared" ref="K402:K465" si="48">IF(B402&gt;0,IF(J402&lt;$R$3,"תקופת הפעילות נמוכה מהתקופה הנדרשת, ועל כן המוסד אינו זכאי לתקצוב","תקין"),"")</f>
        <v/>
      </c>
      <c r="L402" s="711"/>
      <c r="M402" s="868">
        <f t="shared" si="45"/>
        <v>0</v>
      </c>
      <c r="N402" s="868">
        <f t="shared" si="46"/>
        <v>0</v>
      </c>
      <c r="O402" s="705" t="str">
        <f t="shared" ref="O402:O465" si="49">IF(IF(B402=0,0,IFERROR(COUNTIF($B$18:$B$1017,B402)," "))&gt;1,"סמל הגן מופיע יותר מפעם אחת",IF(ISBLANK(B402),"","תקין"))</f>
        <v/>
      </c>
      <c r="P402" s="523" t="str">
        <f t="shared" ref="P402:P465" si="50">IF(ISNUMBER(B402),IF(J402&lt;1,"יש למלא מס' ימי פעילות",IF(AND(J402&lt;7,L402=""),"יש למלא סיבה לחוסר ימי פעילות","תקין")),"")</f>
        <v/>
      </c>
      <c r="Q402" s="511">
        <f t="shared" si="47"/>
        <v>0</v>
      </c>
      <c r="R402" s="511">
        <f t="shared" ref="R402:R465" si="51">IF(B402&gt;0,IF(F402=0,1,0),0)</f>
        <v>0</v>
      </c>
    </row>
    <row r="403" spans="1:18" ht="15" x14ac:dyDescent="0.25">
      <c r="A403" s="702">
        <v>386</v>
      </c>
      <c r="B403" s="664"/>
      <c r="C403" s="664"/>
      <c r="D403" s="706" t="str">
        <f>IFERROR(VLOOKUP($B403,'גנים - מצבת והרשמה  (4)'!$C$16:$G$807,2,0),0)</f>
        <v>המוסד לא קיים</v>
      </c>
      <c r="E403" s="704">
        <f>SUMIF('גנים - מצבת והרשמה  (4)'!$F$15:$F$996,'גנים - דוח ביצוע  (5)'!B403,'גנים - מצבת והרשמה  (4)'!$H$15:$H$996)</f>
        <v>0</v>
      </c>
      <c r="F403" s="664"/>
      <c r="G403" s="709"/>
      <c r="H403" s="708"/>
      <c r="I403" s="708"/>
      <c r="J403" s="991">
        <f t="shared" ref="J403:J466" si="52">MIN(NETWORKDAYS.INTL(H403,I403,7),7)</f>
        <v>0</v>
      </c>
      <c r="K403" s="883" t="str">
        <f t="shared" si="48"/>
        <v/>
      </c>
      <c r="L403" s="711"/>
      <c r="M403" s="868">
        <f t="shared" ref="M403:M466" si="53">IF(OR($R$2=0,K403="תקין"),ROUND(IF(J403=6,(7-J403)*MIN(E403,F403),0),0),0)</f>
        <v>0</v>
      </c>
      <c r="N403" s="868">
        <f t="shared" ref="N403:N466" si="54">IF(OR($R$2=0,K403="תקין"),MAX(IF(B403="",0,MIN(F403,E403))-M403/7,0),0)</f>
        <v>0</v>
      </c>
      <c r="O403" s="705" t="str">
        <f t="shared" si="49"/>
        <v/>
      </c>
      <c r="P403" s="523" t="str">
        <f t="shared" si="50"/>
        <v/>
      </c>
      <c r="Q403" s="511">
        <f t="shared" ref="Q403:Q466" si="55">IF(LEFT(P403,10)="יש למלא מס",1,0)</f>
        <v>0</v>
      </c>
      <c r="R403" s="511">
        <f t="shared" si="51"/>
        <v>0</v>
      </c>
    </row>
    <row r="404" spans="1:18" ht="15" x14ac:dyDescent="0.25">
      <c r="A404" s="702">
        <v>387</v>
      </c>
      <c r="B404" s="664"/>
      <c r="C404" s="664"/>
      <c r="D404" s="706" t="str">
        <f>IFERROR(VLOOKUP($B404,'גנים - מצבת והרשמה  (4)'!$C$16:$G$807,2,0),0)</f>
        <v>המוסד לא קיים</v>
      </c>
      <c r="E404" s="704">
        <f>SUMIF('גנים - מצבת והרשמה  (4)'!$F$15:$F$996,'גנים - דוח ביצוע  (5)'!B404,'גנים - מצבת והרשמה  (4)'!$H$15:$H$996)</f>
        <v>0</v>
      </c>
      <c r="F404" s="664"/>
      <c r="G404" s="709"/>
      <c r="H404" s="708"/>
      <c r="I404" s="708"/>
      <c r="J404" s="991">
        <f t="shared" si="52"/>
        <v>0</v>
      </c>
      <c r="K404" s="883" t="str">
        <f t="shared" si="48"/>
        <v/>
      </c>
      <c r="L404" s="711"/>
      <c r="M404" s="868">
        <f t="shared" si="53"/>
        <v>0</v>
      </c>
      <c r="N404" s="868">
        <f t="shared" si="54"/>
        <v>0</v>
      </c>
      <c r="O404" s="705" t="str">
        <f t="shared" si="49"/>
        <v/>
      </c>
      <c r="P404" s="523" t="str">
        <f t="shared" si="50"/>
        <v/>
      </c>
      <c r="Q404" s="511">
        <f t="shared" si="55"/>
        <v>0</v>
      </c>
      <c r="R404" s="511">
        <f t="shared" si="51"/>
        <v>0</v>
      </c>
    </row>
    <row r="405" spans="1:18" ht="15" x14ac:dyDescent="0.25">
      <c r="A405" s="702">
        <v>388</v>
      </c>
      <c r="B405" s="664"/>
      <c r="C405" s="664"/>
      <c r="D405" s="706" t="str">
        <f>IFERROR(VLOOKUP($B405,'גנים - מצבת והרשמה  (4)'!$C$16:$G$807,2,0),0)</f>
        <v>המוסד לא קיים</v>
      </c>
      <c r="E405" s="704">
        <f>SUMIF('גנים - מצבת והרשמה  (4)'!$F$15:$F$996,'גנים - דוח ביצוע  (5)'!B405,'גנים - מצבת והרשמה  (4)'!$H$15:$H$996)</f>
        <v>0</v>
      </c>
      <c r="F405" s="664"/>
      <c r="G405" s="709"/>
      <c r="H405" s="708"/>
      <c r="I405" s="708"/>
      <c r="J405" s="991">
        <f t="shared" si="52"/>
        <v>0</v>
      </c>
      <c r="K405" s="883" t="str">
        <f t="shared" si="48"/>
        <v/>
      </c>
      <c r="L405" s="711"/>
      <c r="M405" s="868">
        <f t="shared" si="53"/>
        <v>0</v>
      </c>
      <c r="N405" s="868">
        <f t="shared" si="54"/>
        <v>0</v>
      </c>
      <c r="O405" s="705" t="str">
        <f t="shared" si="49"/>
        <v/>
      </c>
      <c r="P405" s="523" t="str">
        <f t="shared" si="50"/>
        <v/>
      </c>
      <c r="Q405" s="511">
        <f t="shared" si="55"/>
        <v>0</v>
      </c>
      <c r="R405" s="511">
        <f t="shared" si="51"/>
        <v>0</v>
      </c>
    </row>
    <row r="406" spans="1:18" ht="15" x14ac:dyDescent="0.25">
      <c r="A406" s="702">
        <v>389</v>
      </c>
      <c r="B406" s="664"/>
      <c r="C406" s="664"/>
      <c r="D406" s="706" t="str">
        <f>IFERROR(VLOOKUP($B406,'גנים - מצבת והרשמה  (4)'!$C$16:$G$807,2,0),0)</f>
        <v>המוסד לא קיים</v>
      </c>
      <c r="E406" s="704">
        <f>SUMIF('גנים - מצבת והרשמה  (4)'!$F$15:$F$996,'גנים - דוח ביצוע  (5)'!B406,'גנים - מצבת והרשמה  (4)'!$H$15:$H$996)</f>
        <v>0</v>
      </c>
      <c r="F406" s="664"/>
      <c r="G406" s="709"/>
      <c r="H406" s="708"/>
      <c r="I406" s="708"/>
      <c r="J406" s="991">
        <f t="shared" si="52"/>
        <v>0</v>
      </c>
      <c r="K406" s="883" t="str">
        <f t="shared" si="48"/>
        <v/>
      </c>
      <c r="L406" s="711"/>
      <c r="M406" s="868">
        <f t="shared" si="53"/>
        <v>0</v>
      </c>
      <c r="N406" s="868">
        <f t="shared" si="54"/>
        <v>0</v>
      </c>
      <c r="O406" s="705" t="str">
        <f t="shared" si="49"/>
        <v/>
      </c>
      <c r="P406" s="523" t="str">
        <f t="shared" si="50"/>
        <v/>
      </c>
      <c r="Q406" s="511">
        <f t="shared" si="55"/>
        <v>0</v>
      </c>
      <c r="R406" s="511">
        <f t="shared" si="51"/>
        <v>0</v>
      </c>
    </row>
    <row r="407" spans="1:18" ht="15" x14ac:dyDescent="0.25">
      <c r="A407" s="702">
        <v>390</v>
      </c>
      <c r="B407" s="664"/>
      <c r="C407" s="664"/>
      <c r="D407" s="706" t="str">
        <f>IFERROR(VLOOKUP($B407,'גנים - מצבת והרשמה  (4)'!$C$16:$G$807,2,0),0)</f>
        <v>המוסד לא קיים</v>
      </c>
      <c r="E407" s="704">
        <f>SUMIF('גנים - מצבת והרשמה  (4)'!$F$15:$F$996,'גנים - דוח ביצוע  (5)'!B407,'גנים - מצבת והרשמה  (4)'!$H$15:$H$996)</f>
        <v>0</v>
      </c>
      <c r="F407" s="664"/>
      <c r="G407" s="709"/>
      <c r="H407" s="708"/>
      <c r="I407" s="708"/>
      <c r="J407" s="991">
        <f t="shared" si="52"/>
        <v>0</v>
      </c>
      <c r="K407" s="883" t="str">
        <f t="shared" si="48"/>
        <v/>
      </c>
      <c r="L407" s="711"/>
      <c r="M407" s="868">
        <f t="shared" si="53"/>
        <v>0</v>
      </c>
      <c r="N407" s="868">
        <f t="shared" si="54"/>
        <v>0</v>
      </c>
      <c r="O407" s="705" t="str">
        <f t="shared" si="49"/>
        <v/>
      </c>
      <c r="P407" s="523" t="str">
        <f t="shared" si="50"/>
        <v/>
      </c>
      <c r="Q407" s="511">
        <f t="shared" si="55"/>
        <v>0</v>
      </c>
      <c r="R407" s="511">
        <f t="shared" si="51"/>
        <v>0</v>
      </c>
    </row>
    <row r="408" spans="1:18" ht="15" x14ac:dyDescent="0.25">
      <c r="A408" s="702">
        <v>391</v>
      </c>
      <c r="B408" s="664"/>
      <c r="C408" s="664"/>
      <c r="D408" s="706" t="str">
        <f>IFERROR(VLOOKUP($B408,'גנים - מצבת והרשמה  (4)'!$C$16:$G$807,2,0),0)</f>
        <v>המוסד לא קיים</v>
      </c>
      <c r="E408" s="704">
        <f>SUMIF('גנים - מצבת והרשמה  (4)'!$F$15:$F$996,'גנים - דוח ביצוע  (5)'!B408,'גנים - מצבת והרשמה  (4)'!$H$15:$H$996)</f>
        <v>0</v>
      </c>
      <c r="F408" s="664"/>
      <c r="G408" s="709"/>
      <c r="H408" s="708"/>
      <c r="I408" s="708"/>
      <c r="J408" s="991">
        <f t="shared" si="52"/>
        <v>0</v>
      </c>
      <c r="K408" s="883" t="str">
        <f t="shared" si="48"/>
        <v/>
      </c>
      <c r="L408" s="711"/>
      <c r="M408" s="868">
        <f t="shared" si="53"/>
        <v>0</v>
      </c>
      <c r="N408" s="868">
        <f t="shared" si="54"/>
        <v>0</v>
      </c>
      <c r="O408" s="705" t="str">
        <f t="shared" si="49"/>
        <v/>
      </c>
      <c r="P408" s="523" t="str">
        <f t="shared" si="50"/>
        <v/>
      </c>
      <c r="Q408" s="511">
        <f t="shared" si="55"/>
        <v>0</v>
      </c>
      <c r="R408" s="511">
        <f t="shared" si="51"/>
        <v>0</v>
      </c>
    </row>
    <row r="409" spans="1:18" ht="15" x14ac:dyDescent="0.25">
      <c r="A409" s="702">
        <v>392</v>
      </c>
      <c r="B409" s="664"/>
      <c r="C409" s="664"/>
      <c r="D409" s="706" t="str">
        <f>IFERROR(VLOOKUP($B409,'גנים - מצבת והרשמה  (4)'!$C$16:$G$807,2,0),0)</f>
        <v>המוסד לא קיים</v>
      </c>
      <c r="E409" s="704">
        <f>SUMIF('גנים - מצבת והרשמה  (4)'!$F$15:$F$996,'גנים - דוח ביצוע  (5)'!B409,'גנים - מצבת והרשמה  (4)'!$H$15:$H$996)</f>
        <v>0</v>
      </c>
      <c r="F409" s="664"/>
      <c r="G409" s="709"/>
      <c r="H409" s="708"/>
      <c r="I409" s="708"/>
      <c r="J409" s="991">
        <f t="shared" si="52"/>
        <v>0</v>
      </c>
      <c r="K409" s="883" t="str">
        <f t="shared" si="48"/>
        <v/>
      </c>
      <c r="L409" s="711"/>
      <c r="M409" s="868">
        <f t="shared" si="53"/>
        <v>0</v>
      </c>
      <c r="N409" s="868">
        <f t="shared" si="54"/>
        <v>0</v>
      </c>
      <c r="O409" s="705" t="str">
        <f t="shared" si="49"/>
        <v/>
      </c>
      <c r="P409" s="523" t="str">
        <f t="shared" si="50"/>
        <v/>
      </c>
      <c r="Q409" s="511">
        <f t="shared" si="55"/>
        <v>0</v>
      </c>
      <c r="R409" s="511">
        <f t="shared" si="51"/>
        <v>0</v>
      </c>
    </row>
    <row r="410" spans="1:18" ht="15" x14ac:dyDescent="0.25">
      <c r="A410" s="702">
        <v>393</v>
      </c>
      <c r="B410" s="664"/>
      <c r="C410" s="664"/>
      <c r="D410" s="706" t="str">
        <f>IFERROR(VLOOKUP($B410,'גנים - מצבת והרשמה  (4)'!$C$16:$G$807,2,0),0)</f>
        <v>המוסד לא קיים</v>
      </c>
      <c r="E410" s="704">
        <f>SUMIF('גנים - מצבת והרשמה  (4)'!$F$15:$F$996,'גנים - דוח ביצוע  (5)'!B410,'גנים - מצבת והרשמה  (4)'!$H$15:$H$996)</f>
        <v>0</v>
      </c>
      <c r="F410" s="664"/>
      <c r="G410" s="709"/>
      <c r="H410" s="708"/>
      <c r="I410" s="708"/>
      <c r="J410" s="991">
        <f t="shared" si="52"/>
        <v>0</v>
      </c>
      <c r="K410" s="883" t="str">
        <f t="shared" si="48"/>
        <v/>
      </c>
      <c r="L410" s="711"/>
      <c r="M410" s="868">
        <f t="shared" si="53"/>
        <v>0</v>
      </c>
      <c r="N410" s="868">
        <f t="shared" si="54"/>
        <v>0</v>
      </c>
      <c r="O410" s="705" t="str">
        <f t="shared" si="49"/>
        <v/>
      </c>
      <c r="P410" s="523" t="str">
        <f t="shared" si="50"/>
        <v/>
      </c>
      <c r="Q410" s="511">
        <f t="shared" si="55"/>
        <v>0</v>
      </c>
      <c r="R410" s="511">
        <f t="shared" si="51"/>
        <v>0</v>
      </c>
    </row>
    <row r="411" spans="1:18" ht="15" x14ac:dyDescent="0.25">
      <c r="A411" s="702">
        <v>394</v>
      </c>
      <c r="B411" s="664"/>
      <c r="C411" s="664"/>
      <c r="D411" s="706" t="str">
        <f>IFERROR(VLOOKUP($B411,'גנים - מצבת והרשמה  (4)'!$C$16:$G$807,2,0),0)</f>
        <v>המוסד לא קיים</v>
      </c>
      <c r="E411" s="704">
        <f>SUMIF('גנים - מצבת והרשמה  (4)'!$F$15:$F$996,'גנים - דוח ביצוע  (5)'!B411,'גנים - מצבת והרשמה  (4)'!$H$15:$H$996)</f>
        <v>0</v>
      </c>
      <c r="F411" s="664"/>
      <c r="G411" s="709"/>
      <c r="H411" s="708"/>
      <c r="I411" s="708"/>
      <c r="J411" s="991">
        <f t="shared" si="52"/>
        <v>0</v>
      </c>
      <c r="K411" s="883" t="str">
        <f t="shared" si="48"/>
        <v/>
      </c>
      <c r="L411" s="711"/>
      <c r="M411" s="868">
        <f t="shared" si="53"/>
        <v>0</v>
      </c>
      <c r="N411" s="868">
        <f t="shared" si="54"/>
        <v>0</v>
      </c>
      <c r="O411" s="705" t="str">
        <f t="shared" si="49"/>
        <v/>
      </c>
      <c r="P411" s="523" t="str">
        <f t="shared" si="50"/>
        <v/>
      </c>
      <c r="Q411" s="511">
        <f t="shared" si="55"/>
        <v>0</v>
      </c>
      <c r="R411" s="511">
        <f t="shared" si="51"/>
        <v>0</v>
      </c>
    </row>
    <row r="412" spans="1:18" ht="15" x14ac:dyDescent="0.25">
      <c r="A412" s="702">
        <v>395</v>
      </c>
      <c r="B412" s="664"/>
      <c r="C412" s="664"/>
      <c r="D412" s="706" t="str">
        <f>IFERROR(VLOOKUP($B412,'גנים - מצבת והרשמה  (4)'!$C$16:$G$807,2,0),0)</f>
        <v>המוסד לא קיים</v>
      </c>
      <c r="E412" s="704">
        <f>SUMIF('גנים - מצבת והרשמה  (4)'!$F$15:$F$996,'גנים - דוח ביצוע  (5)'!B412,'גנים - מצבת והרשמה  (4)'!$H$15:$H$996)</f>
        <v>0</v>
      </c>
      <c r="F412" s="664"/>
      <c r="G412" s="709"/>
      <c r="H412" s="708"/>
      <c r="I412" s="708"/>
      <c r="J412" s="991">
        <f t="shared" si="52"/>
        <v>0</v>
      </c>
      <c r="K412" s="883" t="str">
        <f t="shared" si="48"/>
        <v/>
      </c>
      <c r="L412" s="711"/>
      <c r="M412" s="868">
        <f t="shared" si="53"/>
        <v>0</v>
      </c>
      <c r="N412" s="868">
        <f t="shared" si="54"/>
        <v>0</v>
      </c>
      <c r="O412" s="705" t="str">
        <f t="shared" si="49"/>
        <v/>
      </c>
      <c r="P412" s="523" t="str">
        <f t="shared" si="50"/>
        <v/>
      </c>
      <c r="Q412" s="511">
        <f t="shared" si="55"/>
        <v>0</v>
      </c>
      <c r="R412" s="511">
        <f t="shared" si="51"/>
        <v>0</v>
      </c>
    </row>
    <row r="413" spans="1:18" ht="15" x14ac:dyDescent="0.25">
      <c r="A413" s="702">
        <v>396</v>
      </c>
      <c r="B413" s="664"/>
      <c r="C413" s="664"/>
      <c r="D413" s="706" t="str">
        <f>IFERROR(VLOOKUP($B413,'גנים - מצבת והרשמה  (4)'!$C$16:$G$807,2,0),0)</f>
        <v>המוסד לא קיים</v>
      </c>
      <c r="E413" s="704">
        <f>SUMIF('גנים - מצבת והרשמה  (4)'!$F$15:$F$996,'גנים - דוח ביצוע  (5)'!B413,'גנים - מצבת והרשמה  (4)'!$H$15:$H$996)</f>
        <v>0</v>
      </c>
      <c r="F413" s="664"/>
      <c r="G413" s="709"/>
      <c r="H413" s="708"/>
      <c r="I413" s="708"/>
      <c r="J413" s="991">
        <f t="shared" si="52"/>
        <v>0</v>
      </c>
      <c r="K413" s="883" t="str">
        <f t="shared" si="48"/>
        <v/>
      </c>
      <c r="L413" s="711"/>
      <c r="M413" s="868">
        <f t="shared" si="53"/>
        <v>0</v>
      </c>
      <c r="N413" s="868">
        <f t="shared" si="54"/>
        <v>0</v>
      </c>
      <c r="O413" s="705" t="str">
        <f t="shared" si="49"/>
        <v/>
      </c>
      <c r="P413" s="523" t="str">
        <f t="shared" si="50"/>
        <v/>
      </c>
      <c r="Q413" s="511">
        <f t="shared" si="55"/>
        <v>0</v>
      </c>
      <c r="R413" s="511">
        <f t="shared" si="51"/>
        <v>0</v>
      </c>
    </row>
    <row r="414" spans="1:18" ht="15" x14ac:dyDescent="0.25">
      <c r="A414" s="702">
        <v>397</v>
      </c>
      <c r="B414" s="664"/>
      <c r="C414" s="664"/>
      <c r="D414" s="706" t="str">
        <f>IFERROR(VLOOKUP($B414,'גנים - מצבת והרשמה  (4)'!$C$16:$G$807,2,0),0)</f>
        <v>המוסד לא קיים</v>
      </c>
      <c r="E414" s="704">
        <f>SUMIF('גנים - מצבת והרשמה  (4)'!$F$15:$F$996,'גנים - דוח ביצוע  (5)'!B414,'גנים - מצבת והרשמה  (4)'!$H$15:$H$996)</f>
        <v>0</v>
      </c>
      <c r="F414" s="664"/>
      <c r="G414" s="709"/>
      <c r="H414" s="708"/>
      <c r="I414" s="708"/>
      <c r="J414" s="991">
        <f t="shared" si="52"/>
        <v>0</v>
      </c>
      <c r="K414" s="883" t="str">
        <f t="shared" si="48"/>
        <v/>
      </c>
      <c r="L414" s="711"/>
      <c r="M414" s="868">
        <f t="shared" si="53"/>
        <v>0</v>
      </c>
      <c r="N414" s="868">
        <f t="shared" si="54"/>
        <v>0</v>
      </c>
      <c r="O414" s="705" t="str">
        <f t="shared" si="49"/>
        <v/>
      </c>
      <c r="P414" s="523" t="str">
        <f t="shared" si="50"/>
        <v/>
      </c>
      <c r="Q414" s="511">
        <f t="shared" si="55"/>
        <v>0</v>
      </c>
      <c r="R414" s="511">
        <f t="shared" si="51"/>
        <v>0</v>
      </c>
    </row>
    <row r="415" spans="1:18" ht="15" x14ac:dyDescent="0.25">
      <c r="A415" s="702">
        <v>398</v>
      </c>
      <c r="B415" s="664"/>
      <c r="C415" s="664"/>
      <c r="D415" s="706" t="str">
        <f>IFERROR(VLOOKUP($B415,'גנים - מצבת והרשמה  (4)'!$C$16:$G$807,2,0),0)</f>
        <v>המוסד לא קיים</v>
      </c>
      <c r="E415" s="704">
        <f>SUMIF('גנים - מצבת והרשמה  (4)'!$F$15:$F$996,'גנים - דוח ביצוע  (5)'!B415,'גנים - מצבת והרשמה  (4)'!$H$15:$H$996)</f>
        <v>0</v>
      </c>
      <c r="F415" s="664"/>
      <c r="G415" s="709"/>
      <c r="H415" s="708"/>
      <c r="I415" s="708"/>
      <c r="J415" s="991">
        <f t="shared" si="52"/>
        <v>0</v>
      </c>
      <c r="K415" s="883" t="str">
        <f t="shared" si="48"/>
        <v/>
      </c>
      <c r="L415" s="711"/>
      <c r="M415" s="868">
        <f t="shared" si="53"/>
        <v>0</v>
      </c>
      <c r="N415" s="868">
        <f t="shared" si="54"/>
        <v>0</v>
      </c>
      <c r="O415" s="705" t="str">
        <f t="shared" si="49"/>
        <v/>
      </c>
      <c r="P415" s="523" t="str">
        <f t="shared" si="50"/>
        <v/>
      </c>
      <c r="Q415" s="511">
        <f t="shared" si="55"/>
        <v>0</v>
      </c>
      <c r="R415" s="511">
        <f t="shared" si="51"/>
        <v>0</v>
      </c>
    </row>
    <row r="416" spans="1:18" ht="15" x14ac:dyDescent="0.25">
      <c r="A416" s="702">
        <v>399</v>
      </c>
      <c r="B416" s="664"/>
      <c r="C416" s="664"/>
      <c r="D416" s="706" t="str">
        <f>IFERROR(VLOOKUP($B416,'גנים - מצבת והרשמה  (4)'!$C$16:$G$807,2,0),0)</f>
        <v>המוסד לא קיים</v>
      </c>
      <c r="E416" s="704">
        <f>SUMIF('גנים - מצבת והרשמה  (4)'!$F$15:$F$996,'גנים - דוח ביצוע  (5)'!B416,'גנים - מצבת והרשמה  (4)'!$H$15:$H$996)</f>
        <v>0</v>
      </c>
      <c r="F416" s="664"/>
      <c r="G416" s="709"/>
      <c r="H416" s="708"/>
      <c r="I416" s="708"/>
      <c r="J416" s="991">
        <f t="shared" si="52"/>
        <v>0</v>
      </c>
      <c r="K416" s="883" t="str">
        <f t="shared" si="48"/>
        <v/>
      </c>
      <c r="L416" s="711"/>
      <c r="M416" s="868">
        <f t="shared" si="53"/>
        <v>0</v>
      </c>
      <c r="N416" s="868">
        <f t="shared" si="54"/>
        <v>0</v>
      </c>
      <c r="O416" s="705" t="str">
        <f t="shared" si="49"/>
        <v/>
      </c>
      <c r="P416" s="523" t="str">
        <f t="shared" si="50"/>
        <v/>
      </c>
      <c r="Q416" s="511">
        <f t="shared" si="55"/>
        <v>0</v>
      </c>
      <c r="R416" s="511">
        <f t="shared" si="51"/>
        <v>0</v>
      </c>
    </row>
    <row r="417" spans="1:18" ht="15" x14ac:dyDescent="0.25">
      <c r="A417" s="702">
        <v>400</v>
      </c>
      <c r="B417" s="664"/>
      <c r="C417" s="664"/>
      <c r="D417" s="706" t="str">
        <f>IFERROR(VLOOKUP($B417,'גנים - מצבת והרשמה  (4)'!$C$16:$G$807,2,0),0)</f>
        <v>המוסד לא קיים</v>
      </c>
      <c r="E417" s="704">
        <f>SUMIF('גנים - מצבת והרשמה  (4)'!$F$15:$F$996,'גנים - דוח ביצוע  (5)'!B417,'גנים - מצבת והרשמה  (4)'!$H$15:$H$996)</f>
        <v>0</v>
      </c>
      <c r="F417" s="664"/>
      <c r="G417" s="709"/>
      <c r="H417" s="708"/>
      <c r="I417" s="708"/>
      <c r="J417" s="991">
        <f t="shared" si="52"/>
        <v>0</v>
      </c>
      <c r="K417" s="883" t="str">
        <f t="shared" si="48"/>
        <v/>
      </c>
      <c r="L417" s="711"/>
      <c r="M417" s="868">
        <f t="shared" si="53"/>
        <v>0</v>
      </c>
      <c r="N417" s="868">
        <f t="shared" si="54"/>
        <v>0</v>
      </c>
      <c r="O417" s="705" t="str">
        <f t="shared" si="49"/>
        <v/>
      </c>
      <c r="P417" s="523" t="str">
        <f t="shared" si="50"/>
        <v/>
      </c>
      <c r="Q417" s="511">
        <f t="shared" si="55"/>
        <v>0</v>
      </c>
      <c r="R417" s="511">
        <f t="shared" si="51"/>
        <v>0</v>
      </c>
    </row>
    <row r="418" spans="1:18" ht="15" x14ac:dyDescent="0.25">
      <c r="A418" s="702">
        <v>401</v>
      </c>
      <c r="B418" s="664"/>
      <c r="C418" s="664"/>
      <c r="D418" s="706" t="str">
        <f>IFERROR(VLOOKUP($B418,'גנים - מצבת והרשמה  (4)'!$C$16:$G$807,2,0),0)</f>
        <v>המוסד לא קיים</v>
      </c>
      <c r="E418" s="704">
        <f>SUMIF('גנים - מצבת והרשמה  (4)'!$F$15:$F$996,'גנים - דוח ביצוע  (5)'!B418,'גנים - מצבת והרשמה  (4)'!$H$15:$H$996)</f>
        <v>0</v>
      </c>
      <c r="F418" s="664"/>
      <c r="G418" s="709"/>
      <c r="H418" s="708"/>
      <c r="I418" s="708"/>
      <c r="J418" s="991">
        <f t="shared" si="52"/>
        <v>0</v>
      </c>
      <c r="K418" s="883" t="str">
        <f t="shared" si="48"/>
        <v/>
      </c>
      <c r="L418" s="711"/>
      <c r="M418" s="868">
        <f t="shared" si="53"/>
        <v>0</v>
      </c>
      <c r="N418" s="868">
        <f t="shared" si="54"/>
        <v>0</v>
      </c>
      <c r="O418" s="705" t="str">
        <f t="shared" si="49"/>
        <v/>
      </c>
      <c r="P418" s="523" t="str">
        <f t="shared" si="50"/>
        <v/>
      </c>
      <c r="Q418" s="511">
        <f t="shared" si="55"/>
        <v>0</v>
      </c>
      <c r="R418" s="511">
        <f t="shared" si="51"/>
        <v>0</v>
      </c>
    </row>
    <row r="419" spans="1:18" ht="15" x14ac:dyDescent="0.25">
      <c r="A419" s="702">
        <v>402</v>
      </c>
      <c r="B419" s="664"/>
      <c r="C419" s="664"/>
      <c r="D419" s="706" t="str">
        <f>IFERROR(VLOOKUP($B419,'גנים - מצבת והרשמה  (4)'!$C$16:$G$807,2,0),0)</f>
        <v>המוסד לא קיים</v>
      </c>
      <c r="E419" s="704">
        <f>SUMIF('גנים - מצבת והרשמה  (4)'!$F$15:$F$996,'גנים - דוח ביצוע  (5)'!B419,'גנים - מצבת והרשמה  (4)'!$H$15:$H$996)</f>
        <v>0</v>
      </c>
      <c r="F419" s="664"/>
      <c r="G419" s="709"/>
      <c r="H419" s="708"/>
      <c r="I419" s="708"/>
      <c r="J419" s="991">
        <f t="shared" si="52"/>
        <v>0</v>
      </c>
      <c r="K419" s="883" t="str">
        <f t="shared" si="48"/>
        <v/>
      </c>
      <c r="L419" s="711"/>
      <c r="M419" s="868">
        <f t="shared" si="53"/>
        <v>0</v>
      </c>
      <c r="N419" s="868">
        <f t="shared" si="54"/>
        <v>0</v>
      </c>
      <c r="O419" s="705" t="str">
        <f t="shared" si="49"/>
        <v/>
      </c>
      <c r="P419" s="523" t="str">
        <f t="shared" si="50"/>
        <v/>
      </c>
      <c r="Q419" s="511">
        <f t="shared" si="55"/>
        <v>0</v>
      </c>
      <c r="R419" s="511">
        <f t="shared" si="51"/>
        <v>0</v>
      </c>
    </row>
    <row r="420" spans="1:18" ht="15" x14ac:dyDescent="0.25">
      <c r="A420" s="702">
        <v>403</v>
      </c>
      <c r="B420" s="664"/>
      <c r="C420" s="664"/>
      <c r="D420" s="706" t="str">
        <f>IFERROR(VLOOKUP($B420,'גנים - מצבת והרשמה  (4)'!$C$16:$G$807,2,0),0)</f>
        <v>המוסד לא קיים</v>
      </c>
      <c r="E420" s="704">
        <f>SUMIF('גנים - מצבת והרשמה  (4)'!$F$15:$F$996,'גנים - דוח ביצוע  (5)'!B420,'גנים - מצבת והרשמה  (4)'!$H$15:$H$996)</f>
        <v>0</v>
      </c>
      <c r="F420" s="664"/>
      <c r="G420" s="709"/>
      <c r="H420" s="708"/>
      <c r="I420" s="708"/>
      <c r="J420" s="991">
        <f t="shared" si="52"/>
        <v>0</v>
      </c>
      <c r="K420" s="883" t="str">
        <f t="shared" si="48"/>
        <v/>
      </c>
      <c r="L420" s="711"/>
      <c r="M420" s="868">
        <f t="shared" si="53"/>
        <v>0</v>
      </c>
      <c r="N420" s="868">
        <f t="shared" si="54"/>
        <v>0</v>
      </c>
      <c r="O420" s="705" t="str">
        <f t="shared" si="49"/>
        <v/>
      </c>
      <c r="P420" s="523" t="str">
        <f t="shared" si="50"/>
        <v/>
      </c>
      <c r="Q420" s="511">
        <f t="shared" si="55"/>
        <v>0</v>
      </c>
      <c r="R420" s="511">
        <f t="shared" si="51"/>
        <v>0</v>
      </c>
    </row>
    <row r="421" spans="1:18" ht="15" x14ac:dyDescent="0.25">
      <c r="A421" s="702">
        <v>404</v>
      </c>
      <c r="B421" s="664"/>
      <c r="C421" s="664"/>
      <c r="D421" s="706" t="str">
        <f>IFERROR(VLOOKUP($B421,'גנים - מצבת והרשמה  (4)'!$C$16:$G$807,2,0),0)</f>
        <v>המוסד לא קיים</v>
      </c>
      <c r="E421" s="704">
        <f>SUMIF('גנים - מצבת והרשמה  (4)'!$F$15:$F$996,'גנים - דוח ביצוע  (5)'!B421,'גנים - מצבת והרשמה  (4)'!$H$15:$H$996)</f>
        <v>0</v>
      </c>
      <c r="F421" s="664"/>
      <c r="G421" s="709"/>
      <c r="H421" s="708"/>
      <c r="I421" s="708"/>
      <c r="J421" s="991">
        <f t="shared" si="52"/>
        <v>0</v>
      </c>
      <c r="K421" s="883" t="str">
        <f t="shared" si="48"/>
        <v/>
      </c>
      <c r="L421" s="711"/>
      <c r="M421" s="868">
        <f t="shared" si="53"/>
        <v>0</v>
      </c>
      <c r="N421" s="868">
        <f t="shared" si="54"/>
        <v>0</v>
      </c>
      <c r="O421" s="705" t="str">
        <f t="shared" si="49"/>
        <v/>
      </c>
      <c r="P421" s="523" t="str">
        <f t="shared" si="50"/>
        <v/>
      </c>
      <c r="Q421" s="511">
        <f t="shared" si="55"/>
        <v>0</v>
      </c>
      <c r="R421" s="511">
        <f t="shared" si="51"/>
        <v>0</v>
      </c>
    </row>
    <row r="422" spans="1:18" ht="15" x14ac:dyDescent="0.25">
      <c r="A422" s="702">
        <v>405</v>
      </c>
      <c r="B422" s="664"/>
      <c r="C422" s="664"/>
      <c r="D422" s="706" t="str">
        <f>IFERROR(VLOOKUP($B422,'גנים - מצבת והרשמה  (4)'!$C$16:$G$807,2,0),0)</f>
        <v>המוסד לא קיים</v>
      </c>
      <c r="E422" s="704">
        <f>SUMIF('גנים - מצבת והרשמה  (4)'!$F$15:$F$996,'גנים - דוח ביצוע  (5)'!B422,'גנים - מצבת והרשמה  (4)'!$H$15:$H$996)</f>
        <v>0</v>
      </c>
      <c r="F422" s="664"/>
      <c r="G422" s="709"/>
      <c r="H422" s="708"/>
      <c r="I422" s="708"/>
      <c r="J422" s="991">
        <f t="shared" si="52"/>
        <v>0</v>
      </c>
      <c r="K422" s="883" t="str">
        <f t="shared" si="48"/>
        <v/>
      </c>
      <c r="L422" s="711"/>
      <c r="M422" s="868">
        <f t="shared" si="53"/>
        <v>0</v>
      </c>
      <c r="N422" s="868">
        <f t="shared" si="54"/>
        <v>0</v>
      </c>
      <c r="O422" s="705" t="str">
        <f t="shared" si="49"/>
        <v/>
      </c>
      <c r="P422" s="523" t="str">
        <f t="shared" si="50"/>
        <v/>
      </c>
      <c r="Q422" s="511">
        <f t="shared" si="55"/>
        <v>0</v>
      </c>
      <c r="R422" s="511">
        <f t="shared" si="51"/>
        <v>0</v>
      </c>
    </row>
    <row r="423" spans="1:18" ht="15" x14ac:dyDescent="0.25">
      <c r="A423" s="702">
        <v>406</v>
      </c>
      <c r="B423" s="664"/>
      <c r="C423" s="664"/>
      <c r="D423" s="706" t="str">
        <f>IFERROR(VLOOKUP($B423,'גנים - מצבת והרשמה  (4)'!$C$16:$G$807,2,0),0)</f>
        <v>המוסד לא קיים</v>
      </c>
      <c r="E423" s="704">
        <f>SUMIF('גנים - מצבת והרשמה  (4)'!$F$15:$F$996,'גנים - דוח ביצוע  (5)'!B423,'גנים - מצבת והרשמה  (4)'!$H$15:$H$996)</f>
        <v>0</v>
      </c>
      <c r="F423" s="664"/>
      <c r="G423" s="709"/>
      <c r="H423" s="708"/>
      <c r="I423" s="708"/>
      <c r="J423" s="991">
        <f t="shared" si="52"/>
        <v>0</v>
      </c>
      <c r="K423" s="883" t="str">
        <f t="shared" si="48"/>
        <v/>
      </c>
      <c r="L423" s="711"/>
      <c r="M423" s="868">
        <f t="shared" si="53"/>
        <v>0</v>
      </c>
      <c r="N423" s="868">
        <f t="shared" si="54"/>
        <v>0</v>
      </c>
      <c r="O423" s="705" t="str">
        <f t="shared" si="49"/>
        <v/>
      </c>
      <c r="P423" s="523" t="str">
        <f t="shared" si="50"/>
        <v/>
      </c>
      <c r="Q423" s="511">
        <f t="shared" si="55"/>
        <v>0</v>
      </c>
      <c r="R423" s="511">
        <f t="shared" si="51"/>
        <v>0</v>
      </c>
    </row>
    <row r="424" spans="1:18" ht="15" x14ac:dyDescent="0.25">
      <c r="A424" s="702">
        <v>407</v>
      </c>
      <c r="B424" s="664"/>
      <c r="C424" s="664"/>
      <c r="D424" s="706" t="str">
        <f>IFERROR(VLOOKUP($B424,'גנים - מצבת והרשמה  (4)'!$C$16:$G$807,2,0),0)</f>
        <v>המוסד לא קיים</v>
      </c>
      <c r="E424" s="704">
        <f>SUMIF('גנים - מצבת והרשמה  (4)'!$F$15:$F$996,'גנים - דוח ביצוע  (5)'!B424,'גנים - מצבת והרשמה  (4)'!$H$15:$H$996)</f>
        <v>0</v>
      </c>
      <c r="F424" s="664"/>
      <c r="G424" s="709"/>
      <c r="H424" s="708"/>
      <c r="I424" s="708"/>
      <c r="J424" s="991">
        <f t="shared" si="52"/>
        <v>0</v>
      </c>
      <c r="K424" s="883" t="str">
        <f t="shared" si="48"/>
        <v/>
      </c>
      <c r="L424" s="711"/>
      <c r="M424" s="868">
        <f t="shared" si="53"/>
        <v>0</v>
      </c>
      <c r="N424" s="868">
        <f t="shared" si="54"/>
        <v>0</v>
      </c>
      <c r="O424" s="705" t="str">
        <f t="shared" si="49"/>
        <v/>
      </c>
      <c r="P424" s="523" t="str">
        <f t="shared" si="50"/>
        <v/>
      </c>
      <c r="Q424" s="511">
        <f t="shared" si="55"/>
        <v>0</v>
      </c>
      <c r="R424" s="511">
        <f t="shared" si="51"/>
        <v>0</v>
      </c>
    </row>
    <row r="425" spans="1:18" ht="15" x14ac:dyDescent="0.25">
      <c r="A425" s="702">
        <v>408</v>
      </c>
      <c r="B425" s="664"/>
      <c r="C425" s="664"/>
      <c r="D425" s="706" t="str">
        <f>IFERROR(VLOOKUP($B425,'גנים - מצבת והרשמה  (4)'!$C$16:$G$807,2,0),0)</f>
        <v>המוסד לא קיים</v>
      </c>
      <c r="E425" s="704">
        <f>SUMIF('גנים - מצבת והרשמה  (4)'!$F$15:$F$996,'גנים - דוח ביצוע  (5)'!B425,'גנים - מצבת והרשמה  (4)'!$H$15:$H$996)</f>
        <v>0</v>
      </c>
      <c r="F425" s="664"/>
      <c r="G425" s="709"/>
      <c r="H425" s="708"/>
      <c r="I425" s="708"/>
      <c r="J425" s="991">
        <f t="shared" si="52"/>
        <v>0</v>
      </c>
      <c r="K425" s="883" t="str">
        <f t="shared" si="48"/>
        <v/>
      </c>
      <c r="L425" s="711"/>
      <c r="M425" s="868">
        <f t="shared" si="53"/>
        <v>0</v>
      </c>
      <c r="N425" s="868">
        <f t="shared" si="54"/>
        <v>0</v>
      </c>
      <c r="O425" s="705" t="str">
        <f t="shared" si="49"/>
        <v/>
      </c>
      <c r="P425" s="523" t="str">
        <f t="shared" si="50"/>
        <v/>
      </c>
      <c r="Q425" s="511">
        <f t="shared" si="55"/>
        <v>0</v>
      </c>
      <c r="R425" s="511">
        <f t="shared" si="51"/>
        <v>0</v>
      </c>
    </row>
    <row r="426" spans="1:18" ht="15" x14ac:dyDescent="0.25">
      <c r="A426" s="702">
        <v>409</v>
      </c>
      <c r="B426" s="664"/>
      <c r="C426" s="664"/>
      <c r="D426" s="706" t="str">
        <f>IFERROR(VLOOKUP($B426,'גנים - מצבת והרשמה  (4)'!$C$16:$G$807,2,0),0)</f>
        <v>המוסד לא קיים</v>
      </c>
      <c r="E426" s="704">
        <f>SUMIF('גנים - מצבת והרשמה  (4)'!$F$15:$F$996,'גנים - דוח ביצוע  (5)'!B426,'גנים - מצבת והרשמה  (4)'!$H$15:$H$996)</f>
        <v>0</v>
      </c>
      <c r="F426" s="664"/>
      <c r="G426" s="709"/>
      <c r="H426" s="708"/>
      <c r="I426" s="708"/>
      <c r="J426" s="991">
        <f t="shared" si="52"/>
        <v>0</v>
      </c>
      <c r="K426" s="883" t="str">
        <f t="shared" si="48"/>
        <v/>
      </c>
      <c r="L426" s="711"/>
      <c r="M426" s="868">
        <f t="shared" si="53"/>
        <v>0</v>
      </c>
      <c r="N426" s="868">
        <f t="shared" si="54"/>
        <v>0</v>
      </c>
      <c r="O426" s="705" t="str">
        <f t="shared" si="49"/>
        <v/>
      </c>
      <c r="P426" s="523" t="str">
        <f t="shared" si="50"/>
        <v/>
      </c>
      <c r="Q426" s="511">
        <f t="shared" si="55"/>
        <v>0</v>
      </c>
      <c r="R426" s="511">
        <f t="shared" si="51"/>
        <v>0</v>
      </c>
    </row>
    <row r="427" spans="1:18" ht="15" x14ac:dyDescent="0.25">
      <c r="A427" s="702">
        <v>410</v>
      </c>
      <c r="B427" s="664"/>
      <c r="C427" s="664"/>
      <c r="D427" s="706" t="str">
        <f>IFERROR(VLOOKUP($B427,'גנים - מצבת והרשמה  (4)'!$C$16:$G$807,2,0),0)</f>
        <v>המוסד לא קיים</v>
      </c>
      <c r="E427" s="704">
        <f>SUMIF('גנים - מצבת והרשמה  (4)'!$F$15:$F$996,'גנים - דוח ביצוע  (5)'!B427,'גנים - מצבת והרשמה  (4)'!$H$15:$H$996)</f>
        <v>0</v>
      </c>
      <c r="F427" s="664"/>
      <c r="G427" s="709"/>
      <c r="H427" s="708"/>
      <c r="I427" s="708"/>
      <c r="J427" s="991">
        <f t="shared" si="52"/>
        <v>0</v>
      </c>
      <c r="K427" s="883" t="str">
        <f t="shared" si="48"/>
        <v/>
      </c>
      <c r="L427" s="711"/>
      <c r="M427" s="868">
        <f t="shared" si="53"/>
        <v>0</v>
      </c>
      <c r="N427" s="868">
        <f t="shared" si="54"/>
        <v>0</v>
      </c>
      <c r="O427" s="705" t="str">
        <f t="shared" si="49"/>
        <v/>
      </c>
      <c r="P427" s="523" t="str">
        <f t="shared" si="50"/>
        <v/>
      </c>
      <c r="Q427" s="511">
        <f t="shared" si="55"/>
        <v>0</v>
      </c>
      <c r="R427" s="511">
        <f t="shared" si="51"/>
        <v>0</v>
      </c>
    </row>
    <row r="428" spans="1:18" ht="15" x14ac:dyDescent="0.25">
      <c r="A428" s="702">
        <v>411</v>
      </c>
      <c r="B428" s="664"/>
      <c r="C428" s="664"/>
      <c r="D428" s="706" t="str">
        <f>IFERROR(VLOOKUP($B428,'גנים - מצבת והרשמה  (4)'!$C$16:$G$807,2,0),0)</f>
        <v>המוסד לא קיים</v>
      </c>
      <c r="E428" s="704">
        <f>SUMIF('גנים - מצבת והרשמה  (4)'!$F$15:$F$996,'גנים - דוח ביצוע  (5)'!B428,'גנים - מצבת והרשמה  (4)'!$H$15:$H$996)</f>
        <v>0</v>
      </c>
      <c r="F428" s="664"/>
      <c r="G428" s="709"/>
      <c r="H428" s="708"/>
      <c r="I428" s="708"/>
      <c r="J428" s="991">
        <f t="shared" si="52"/>
        <v>0</v>
      </c>
      <c r="K428" s="883" t="str">
        <f t="shared" si="48"/>
        <v/>
      </c>
      <c r="L428" s="711"/>
      <c r="M428" s="868">
        <f t="shared" si="53"/>
        <v>0</v>
      </c>
      <c r="N428" s="868">
        <f t="shared" si="54"/>
        <v>0</v>
      </c>
      <c r="O428" s="705" t="str">
        <f t="shared" si="49"/>
        <v/>
      </c>
      <c r="P428" s="523" t="str">
        <f t="shared" si="50"/>
        <v/>
      </c>
      <c r="Q428" s="511">
        <f t="shared" si="55"/>
        <v>0</v>
      </c>
      <c r="R428" s="511">
        <f t="shared" si="51"/>
        <v>0</v>
      </c>
    </row>
    <row r="429" spans="1:18" ht="15" x14ac:dyDescent="0.25">
      <c r="A429" s="702">
        <v>412</v>
      </c>
      <c r="B429" s="664"/>
      <c r="C429" s="664"/>
      <c r="D429" s="706" t="str">
        <f>IFERROR(VLOOKUP($B429,'גנים - מצבת והרשמה  (4)'!$C$16:$G$807,2,0),0)</f>
        <v>המוסד לא קיים</v>
      </c>
      <c r="E429" s="704">
        <f>SUMIF('גנים - מצבת והרשמה  (4)'!$F$15:$F$996,'גנים - דוח ביצוע  (5)'!B429,'גנים - מצבת והרשמה  (4)'!$H$15:$H$996)</f>
        <v>0</v>
      </c>
      <c r="F429" s="664"/>
      <c r="G429" s="709"/>
      <c r="H429" s="708"/>
      <c r="I429" s="708"/>
      <c r="J429" s="991">
        <f t="shared" si="52"/>
        <v>0</v>
      </c>
      <c r="K429" s="883" t="str">
        <f t="shared" si="48"/>
        <v/>
      </c>
      <c r="L429" s="711"/>
      <c r="M429" s="868">
        <f t="shared" si="53"/>
        <v>0</v>
      </c>
      <c r="N429" s="868">
        <f t="shared" si="54"/>
        <v>0</v>
      </c>
      <c r="O429" s="705" t="str">
        <f t="shared" si="49"/>
        <v/>
      </c>
      <c r="P429" s="523" t="str">
        <f t="shared" si="50"/>
        <v/>
      </c>
      <c r="Q429" s="511">
        <f t="shared" si="55"/>
        <v>0</v>
      </c>
      <c r="R429" s="511">
        <f t="shared" si="51"/>
        <v>0</v>
      </c>
    </row>
    <row r="430" spans="1:18" ht="15" x14ac:dyDescent="0.25">
      <c r="A430" s="702">
        <v>413</v>
      </c>
      <c r="B430" s="664"/>
      <c r="C430" s="664"/>
      <c r="D430" s="706" t="str">
        <f>IFERROR(VLOOKUP($B430,'גנים - מצבת והרשמה  (4)'!$C$16:$G$807,2,0),0)</f>
        <v>המוסד לא קיים</v>
      </c>
      <c r="E430" s="704">
        <f>SUMIF('גנים - מצבת והרשמה  (4)'!$F$15:$F$996,'גנים - דוח ביצוע  (5)'!B430,'גנים - מצבת והרשמה  (4)'!$H$15:$H$996)</f>
        <v>0</v>
      </c>
      <c r="F430" s="664"/>
      <c r="G430" s="709"/>
      <c r="H430" s="708"/>
      <c r="I430" s="708"/>
      <c r="J430" s="991">
        <f t="shared" si="52"/>
        <v>0</v>
      </c>
      <c r="K430" s="883" t="str">
        <f t="shared" si="48"/>
        <v/>
      </c>
      <c r="L430" s="711"/>
      <c r="M430" s="868">
        <f t="shared" si="53"/>
        <v>0</v>
      </c>
      <c r="N430" s="868">
        <f t="shared" si="54"/>
        <v>0</v>
      </c>
      <c r="O430" s="705" t="str">
        <f t="shared" si="49"/>
        <v/>
      </c>
      <c r="P430" s="523" t="str">
        <f t="shared" si="50"/>
        <v/>
      </c>
      <c r="Q430" s="511">
        <f t="shared" si="55"/>
        <v>0</v>
      </c>
      <c r="R430" s="511">
        <f t="shared" si="51"/>
        <v>0</v>
      </c>
    </row>
    <row r="431" spans="1:18" ht="15" x14ac:dyDescent="0.25">
      <c r="A431" s="702">
        <v>414</v>
      </c>
      <c r="B431" s="664"/>
      <c r="C431" s="664"/>
      <c r="D431" s="706" t="str">
        <f>IFERROR(VLOOKUP($B431,'גנים - מצבת והרשמה  (4)'!$C$16:$G$807,2,0),0)</f>
        <v>המוסד לא קיים</v>
      </c>
      <c r="E431" s="704">
        <f>SUMIF('גנים - מצבת והרשמה  (4)'!$F$15:$F$996,'גנים - דוח ביצוע  (5)'!B431,'גנים - מצבת והרשמה  (4)'!$H$15:$H$996)</f>
        <v>0</v>
      </c>
      <c r="F431" s="664"/>
      <c r="G431" s="709"/>
      <c r="H431" s="708"/>
      <c r="I431" s="708"/>
      <c r="J431" s="991">
        <f t="shared" si="52"/>
        <v>0</v>
      </c>
      <c r="K431" s="883" t="str">
        <f t="shared" si="48"/>
        <v/>
      </c>
      <c r="L431" s="711"/>
      <c r="M431" s="868">
        <f t="shared" si="53"/>
        <v>0</v>
      </c>
      <c r="N431" s="868">
        <f t="shared" si="54"/>
        <v>0</v>
      </c>
      <c r="O431" s="705" t="str">
        <f t="shared" si="49"/>
        <v/>
      </c>
      <c r="P431" s="523" t="str">
        <f t="shared" si="50"/>
        <v/>
      </c>
      <c r="Q431" s="511">
        <f t="shared" si="55"/>
        <v>0</v>
      </c>
      <c r="R431" s="511">
        <f t="shared" si="51"/>
        <v>0</v>
      </c>
    </row>
    <row r="432" spans="1:18" ht="15" x14ac:dyDescent="0.25">
      <c r="A432" s="702">
        <v>415</v>
      </c>
      <c r="B432" s="664"/>
      <c r="C432" s="664"/>
      <c r="D432" s="706" t="str">
        <f>IFERROR(VLOOKUP($B432,'גנים - מצבת והרשמה  (4)'!$C$16:$G$807,2,0),0)</f>
        <v>המוסד לא קיים</v>
      </c>
      <c r="E432" s="704">
        <f>SUMIF('גנים - מצבת והרשמה  (4)'!$F$15:$F$996,'גנים - דוח ביצוע  (5)'!B432,'גנים - מצבת והרשמה  (4)'!$H$15:$H$996)</f>
        <v>0</v>
      </c>
      <c r="F432" s="664"/>
      <c r="G432" s="709"/>
      <c r="H432" s="708"/>
      <c r="I432" s="708"/>
      <c r="J432" s="991">
        <f t="shared" si="52"/>
        <v>0</v>
      </c>
      <c r="K432" s="883" t="str">
        <f t="shared" si="48"/>
        <v/>
      </c>
      <c r="L432" s="711"/>
      <c r="M432" s="868">
        <f t="shared" si="53"/>
        <v>0</v>
      </c>
      <c r="N432" s="868">
        <f t="shared" si="54"/>
        <v>0</v>
      </c>
      <c r="O432" s="705" t="str">
        <f t="shared" si="49"/>
        <v/>
      </c>
      <c r="P432" s="523" t="str">
        <f t="shared" si="50"/>
        <v/>
      </c>
      <c r="Q432" s="511">
        <f t="shared" si="55"/>
        <v>0</v>
      </c>
      <c r="R432" s="511">
        <f t="shared" si="51"/>
        <v>0</v>
      </c>
    </row>
    <row r="433" spans="1:18" ht="15" x14ac:dyDescent="0.25">
      <c r="A433" s="702">
        <v>416</v>
      </c>
      <c r="B433" s="664"/>
      <c r="C433" s="664"/>
      <c r="D433" s="706" t="str">
        <f>IFERROR(VLOOKUP($B433,'גנים - מצבת והרשמה  (4)'!$C$16:$G$807,2,0),0)</f>
        <v>המוסד לא קיים</v>
      </c>
      <c r="E433" s="704">
        <f>SUMIF('גנים - מצבת והרשמה  (4)'!$F$15:$F$996,'גנים - דוח ביצוע  (5)'!B433,'גנים - מצבת והרשמה  (4)'!$H$15:$H$996)</f>
        <v>0</v>
      </c>
      <c r="F433" s="664"/>
      <c r="G433" s="709"/>
      <c r="H433" s="708"/>
      <c r="I433" s="708"/>
      <c r="J433" s="991">
        <f t="shared" si="52"/>
        <v>0</v>
      </c>
      <c r="K433" s="883" t="str">
        <f t="shared" si="48"/>
        <v/>
      </c>
      <c r="L433" s="711"/>
      <c r="M433" s="868">
        <f t="shared" si="53"/>
        <v>0</v>
      </c>
      <c r="N433" s="868">
        <f t="shared" si="54"/>
        <v>0</v>
      </c>
      <c r="O433" s="705" t="str">
        <f t="shared" si="49"/>
        <v/>
      </c>
      <c r="P433" s="523" t="str">
        <f t="shared" si="50"/>
        <v/>
      </c>
      <c r="Q433" s="511">
        <f t="shared" si="55"/>
        <v>0</v>
      </c>
      <c r="R433" s="511">
        <f t="shared" si="51"/>
        <v>0</v>
      </c>
    </row>
    <row r="434" spans="1:18" ht="15" x14ac:dyDescent="0.25">
      <c r="A434" s="702">
        <v>417</v>
      </c>
      <c r="B434" s="664"/>
      <c r="C434" s="664"/>
      <c r="D434" s="706" t="str">
        <f>IFERROR(VLOOKUP($B434,'גנים - מצבת והרשמה  (4)'!$C$16:$G$807,2,0),0)</f>
        <v>המוסד לא קיים</v>
      </c>
      <c r="E434" s="704">
        <f>SUMIF('גנים - מצבת והרשמה  (4)'!$F$15:$F$996,'גנים - דוח ביצוע  (5)'!B434,'גנים - מצבת והרשמה  (4)'!$H$15:$H$996)</f>
        <v>0</v>
      </c>
      <c r="F434" s="664"/>
      <c r="G434" s="709"/>
      <c r="H434" s="708"/>
      <c r="I434" s="708"/>
      <c r="J434" s="991">
        <f t="shared" si="52"/>
        <v>0</v>
      </c>
      <c r="K434" s="883" t="str">
        <f t="shared" si="48"/>
        <v/>
      </c>
      <c r="L434" s="711"/>
      <c r="M434" s="868">
        <f t="shared" si="53"/>
        <v>0</v>
      </c>
      <c r="N434" s="868">
        <f t="shared" si="54"/>
        <v>0</v>
      </c>
      <c r="O434" s="705" t="str">
        <f t="shared" si="49"/>
        <v/>
      </c>
      <c r="P434" s="523" t="str">
        <f t="shared" si="50"/>
        <v/>
      </c>
      <c r="Q434" s="511">
        <f t="shared" si="55"/>
        <v>0</v>
      </c>
      <c r="R434" s="511">
        <f t="shared" si="51"/>
        <v>0</v>
      </c>
    </row>
    <row r="435" spans="1:18" ht="15" x14ac:dyDescent="0.25">
      <c r="A435" s="702">
        <v>418</v>
      </c>
      <c r="B435" s="664"/>
      <c r="C435" s="664"/>
      <c r="D435" s="706" t="str">
        <f>IFERROR(VLOOKUP($B435,'גנים - מצבת והרשמה  (4)'!$C$16:$G$807,2,0),0)</f>
        <v>המוסד לא קיים</v>
      </c>
      <c r="E435" s="704">
        <f>SUMIF('גנים - מצבת והרשמה  (4)'!$F$15:$F$996,'גנים - דוח ביצוע  (5)'!B435,'גנים - מצבת והרשמה  (4)'!$H$15:$H$996)</f>
        <v>0</v>
      </c>
      <c r="F435" s="664"/>
      <c r="G435" s="709"/>
      <c r="H435" s="708"/>
      <c r="I435" s="708"/>
      <c r="J435" s="991">
        <f t="shared" si="52"/>
        <v>0</v>
      </c>
      <c r="K435" s="883" t="str">
        <f t="shared" si="48"/>
        <v/>
      </c>
      <c r="L435" s="711"/>
      <c r="M435" s="868">
        <f t="shared" si="53"/>
        <v>0</v>
      </c>
      <c r="N435" s="868">
        <f t="shared" si="54"/>
        <v>0</v>
      </c>
      <c r="O435" s="705" t="str">
        <f t="shared" si="49"/>
        <v/>
      </c>
      <c r="P435" s="523" t="str">
        <f t="shared" si="50"/>
        <v/>
      </c>
      <c r="Q435" s="511">
        <f t="shared" si="55"/>
        <v>0</v>
      </c>
      <c r="R435" s="511">
        <f t="shared" si="51"/>
        <v>0</v>
      </c>
    </row>
    <row r="436" spans="1:18" ht="15" x14ac:dyDescent="0.25">
      <c r="A436" s="702">
        <v>419</v>
      </c>
      <c r="B436" s="664"/>
      <c r="C436" s="664"/>
      <c r="D436" s="706" t="str">
        <f>IFERROR(VLOOKUP($B436,'גנים - מצבת והרשמה  (4)'!$C$16:$G$807,2,0),0)</f>
        <v>המוסד לא קיים</v>
      </c>
      <c r="E436" s="704">
        <f>SUMIF('גנים - מצבת והרשמה  (4)'!$F$15:$F$996,'גנים - דוח ביצוע  (5)'!B436,'גנים - מצבת והרשמה  (4)'!$H$15:$H$996)</f>
        <v>0</v>
      </c>
      <c r="F436" s="664"/>
      <c r="G436" s="709"/>
      <c r="H436" s="708"/>
      <c r="I436" s="708"/>
      <c r="J436" s="991">
        <f t="shared" si="52"/>
        <v>0</v>
      </c>
      <c r="K436" s="883" t="str">
        <f t="shared" si="48"/>
        <v/>
      </c>
      <c r="L436" s="711"/>
      <c r="M436" s="868">
        <f t="shared" si="53"/>
        <v>0</v>
      </c>
      <c r="N436" s="868">
        <f t="shared" si="54"/>
        <v>0</v>
      </c>
      <c r="O436" s="705" t="str">
        <f t="shared" si="49"/>
        <v/>
      </c>
      <c r="P436" s="523" t="str">
        <f t="shared" si="50"/>
        <v/>
      </c>
      <c r="Q436" s="511">
        <f t="shared" si="55"/>
        <v>0</v>
      </c>
      <c r="R436" s="511">
        <f t="shared" si="51"/>
        <v>0</v>
      </c>
    </row>
    <row r="437" spans="1:18" ht="15" x14ac:dyDescent="0.25">
      <c r="A437" s="702">
        <v>420</v>
      </c>
      <c r="B437" s="664"/>
      <c r="C437" s="664"/>
      <c r="D437" s="706" t="str">
        <f>IFERROR(VLOOKUP($B437,'גנים - מצבת והרשמה  (4)'!$C$16:$G$807,2,0),0)</f>
        <v>המוסד לא קיים</v>
      </c>
      <c r="E437" s="704">
        <f>SUMIF('גנים - מצבת והרשמה  (4)'!$F$15:$F$996,'גנים - דוח ביצוע  (5)'!B437,'גנים - מצבת והרשמה  (4)'!$H$15:$H$996)</f>
        <v>0</v>
      </c>
      <c r="F437" s="664"/>
      <c r="G437" s="709"/>
      <c r="H437" s="708"/>
      <c r="I437" s="708"/>
      <c r="J437" s="991">
        <f t="shared" si="52"/>
        <v>0</v>
      </c>
      <c r="K437" s="883" t="str">
        <f t="shared" si="48"/>
        <v/>
      </c>
      <c r="L437" s="711"/>
      <c r="M437" s="868">
        <f t="shared" si="53"/>
        <v>0</v>
      </c>
      <c r="N437" s="868">
        <f t="shared" si="54"/>
        <v>0</v>
      </c>
      <c r="O437" s="705" t="str">
        <f t="shared" si="49"/>
        <v/>
      </c>
      <c r="P437" s="523" t="str">
        <f t="shared" si="50"/>
        <v/>
      </c>
      <c r="Q437" s="511">
        <f t="shared" si="55"/>
        <v>0</v>
      </c>
      <c r="R437" s="511">
        <f t="shared" si="51"/>
        <v>0</v>
      </c>
    </row>
    <row r="438" spans="1:18" ht="15" x14ac:dyDescent="0.25">
      <c r="A438" s="702">
        <v>421</v>
      </c>
      <c r="B438" s="664"/>
      <c r="C438" s="664"/>
      <c r="D438" s="706" t="str">
        <f>IFERROR(VLOOKUP($B438,'גנים - מצבת והרשמה  (4)'!$C$16:$G$807,2,0),0)</f>
        <v>המוסד לא קיים</v>
      </c>
      <c r="E438" s="704">
        <f>SUMIF('גנים - מצבת והרשמה  (4)'!$F$15:$F$996,'גנים - דוח ביצוע  (5)'!B438,'גנים - מצבת והרשמה  (4)'!$H$15:$H$996)</f>
        <v>0</v>
      </c>
      <c r="F438" s="664"/>
      <c r="G438" s="709"/>
      <c r="H438" s="708"/>
      <c r="I438" s="708"/>
      <c r="J438" s="991">
        <f t="shared" si="52"/>
        <v>0</v>
      </c>
      <c r="K438" s="883" t="str">
        <f t="shared" si="48"/>
        <v/>
      </c>
      <c r="L438" s="711"/>
      <c r="M438" s="868">
        <f t="shared" si="53"/>
        <v>0</v>
      </c>
      <c r="N438" s="868">
        <f t="shared" si="54"/>
        <v>0</v>
      </c>
      <c r="O438" s="705" t="str">
        <f t="shared" si="49"/>
        <v/>
      </c>
      <c r="P438" s="523" t="str">
        <f t="shared" si="50"/>
        <v/>
      </c>
      <c r="Q438" s="511">
        <f t="shared" si="55"/>
        <v>0</v>
      </c>
      <c r="R438" s="511">
        <f t="shared" si="51"/>
        <v>0</v>
      </c>
    </row>
    <row r="439" spans="1:18" ht="15" x14ac:dyDescent="0.25">
      <c r="A439" s="702">
        <v>422</v>
      </c>
      <c r="B439" s="664"/>
      <c r="C439" s="664"/>
      <c r="D439" s="706" t="str">
        <f>IFERROR(VLOOKUP($B439,'גנים - מצבת והרשמה  (4)'!$C$16:$G$807,2,0),0)</f>
        <v>המוסד לא קיים</v>
      </c>
      <c r="E439" s="704">
        <f>SUMIF('גנים - מצבת והרשמה  (4)'!$F$15:$F$996,'גנים - דוח ביצוע  (5)'!B439,'גנים - מצבת והרשמה  (4)'!$H$15:$H$996)</f>
        <v>0</v>
      </c>
      <c r="F439" s="664"/>
      <c r="G439" s="709"/>
      <c r="H439" s="708"/>
      <c r="I439" s="708"/>
      <c r="J439" s="991">
        <f t="shared" si="52"/>
        <v>0</v>
      </c>
      <c r="K439" s="883" t="str">
        <f t="shared" si="48"/>
        <v/>
      </c>
      <c r="L439" s="711"/>
      <c r="M439" s="868">
        <f t="shared" si="53"/>
        <v>0</v>
      </c>
      <c r="N439" s="868">
        <f t="shared" si="54"/>
        <v>0</v>
      </c>
      <c r="O439" s="705" t="str">
        <f t="shared" si="49"/>
        <v/>
      </c>
      <c r="P439" s="523" t="str">
        <f t="shared" si="50"/>
        <v/>
      </c>
      <c r="Q439" s="511">
        <f t="shared" si="55"/>
        <v>0</v>
      </c>
      <c r="R439" s="511">
        <f t="shared" si="51"/>
        <v>0</v>
      </c>
    </row>
    <row r="440" spans="1:18" ht="15" x14ac:dyDescent="0.25">
      <c r="A440" s="702">
        <v>423</v>
      </c>
      <c r="B440" s="664"/>
      <c r="C440" s="664"/>
      <c r="D440" s="706" t="str">
        <f>IFERROR(VLOOKUP($B440,'גנים - מצבת והרשמה  (4)'!$C$16:$G$807,2,0),0)</f>
        <v>המוסד לא קיים</v>
      </c>
      <c r="E440" s="704">
        <f>SUMIF('גנים - מצבת והרשמה  (4)'!$F$15:$F$996,'גנים - דוח ביצוע  (5)'!B440,'גנים - מצבת והרשמה  (4)'!$H$15:$H$996)</f>
        <v>0</v>
      </c>
      <c r="F440" s="664"/>
      <c r="G440" s="709"/>
      <c r="H440" s="708"/>
      <c r="I440" s="708"/>
      <c r="J440" s="991">
        <f t="shared" si="52"/>
        <v>0</v>
      </c>
      <c r="K440" s="883" t="str">
        <f t="shared" si="48"/>
        <v/>
      </c>
      <c r="L440" s="711"/>
      <c r="M440" s="868">
        <f t="shared" si="53"/>
        <v>0</v>
      </c>
      <c r="N440" s="868">
        <f t="shared" si="54"/>
        <v>0</v>
      </c>
      <c r="O440" s="705" t="str">
        <f t="shared" si="49"/>
        <v/>
      </c>
      <c r="P440" s="523" t="str">
        <f t="shared" si="50"/>
        <v/>
      </c>
      <c r="Q440" s="511">
        <f t="shared" si="55"/>
        <v>0</v>
      </c>
      <c r="R440" s="511">
        <f t="shared" si="51"/>
        <v>0</v>
      </c>
    </row>
    <row r="441" spans="1:18" ht="15" x14ac:dyDescent="0.25">
      <c r="A441" s="702">
        <v>424</v>
      </c>
      <c r="B441" s="664"/>
      <c r="C441" s="664"/>
      <c r="D441" s="706" t="str">
        <f>IFERROR(VLOOKUP($B441,'גנים - מצבת והרשמה  (4)'!$C$16:$G$807,2,0),0)</f>
        <v>המוסד לא קיים</v>
      </c>
      <c r="E441" s="704">
        <f>SUMIF('גנים - מצבת והרשמה  (4)'!$F$15:$F$996,'גנים - דוח ביצוע  (5)'!B441,'גנים - מצבת והרשמה  (4)'!$H$15:$H$996)</f>
        <v>0</v>
      </c>
      <c r="F441" s="664"/>
      <c r="G441" s="709"/>
      <c r="H441" s="708"/>
      <c r="I441" s="708"/>
      <c r="J441" s="991">
        <f t="shared" si="52"/>
        <v>0</v>
      </c>
      <c r="K441" s="883" t="str">
        <f t="shared" si="48"/>
        <v/>
      </c>
      <c r="L441" s="711"/>
      <c r="M441" s="868">
        <f t="shared" si="53"/>
        <v>0</v>
      </c>
      <c r="N441" s="868">
        <f t="shared" si="54"/>
        <v>0</v>
      </c>
      <c r="O441" s="705" t="str">
        <f t="shared" si="49"/>
        <v/>
      </c>
      <c r="P441" s="523" t="str">
        <f t="shared" si="50"/>
        <v/>
      </c>
      <c r="Q441" s="511">
        <f t="shared" si="55"/>
        <v>0</v>
      </c>
      <c r="R441" s="511">
        <f t="shared" si="51"/>
        <v>0</v>
      </c>
    </row>
    <row r="442" spans="1:18" ht="15" x14ac:dyDescent="0.25">
      <c r="A442" s="702">
        <v>425</v>
      </c>
      <c r="B442" s="664"/>
      <c r="C442" s="664"/>
      <c r="D442" s="706" t="str">
        <f>IFERROR(VLOOKUP($B442,'גנים - מצבת והרשמה  (4)'!$C$16:$G$807,2,0),0)</f>
        <v>המוסד לא קיים</v>
      </c>
      <c r="E442" s="704">
        <f>SUMIF('גנים - מצבת והרשמה  (4)'!$F$15:$F$996,'גנים - דוח ביצוע  (5)'!B442,'גנים - מצבת והרשמה  (4)'!$H$15:$H$996)</f>
        <v>0</v>
      </c>
      <c r="F442" s="664"/>
      <c r="G442" s="709"/>
      <c r="H442" s="708"/>
      <c r="I442" s="708"/>
      <c r="J442" s="991">
        <f t="shared" si="52"/>
        <v>0</v>
      </c>
      <c r="K442" s="883" t="str">
        <f t="shared" si="48"/>
        <v/>
      </c>
      <c r="L442" s="711"/>
      <c r="M442" s="868">
        <f t="shared" si="53"/>
        <v>0</v>
      </c>
      <c r="N442" s="868">
        <f t="shared" si="54"/>
        <v>0</v>
      </c>
      <c r="O442" s="705" t="str">
        <f t="shared" si="49"/>
        <v/>
      </c>
      <c r="P442" s="523" t="str">
        <f t="shared" si="50"/>
        <v/>
      </c>
      <c r="Q442" s="511">
        <f t="shared" si="55"/>
        <v>0</v>
      </c>
      <c r="R442" s="511">
        <f t="shared" si="51"/>
        <v>0</v>
      </c>
    </row>
    <row r="443" spans="1:18" ht="15" x14ac:dyDescent="0.25">
      <c r="A443" s="702">
        <v>426</v>
      </c>
      <c r="B443" s="664"/>
      <c r="C443" s="664"/>
      <c r="D443" s="706" t="str">
        <f>IFERROR(VLOOKUP($B443,'גנים - מצבת והרשמה  (4)'!$C$16:$G$807,2,0),0)</f>
        <v>המוסד לא קיים</v>
      </c>
      <c r="E443" s="704">
        <f>SUMIF('גנים - מצבת והרשמה  (4)'!$F$15:$F$996,'גנים - דוח ביצוע  (5)'!B443,'גנים - מצבת והרשמה  (4)'!$H$15:$H$996)</f>
        <v>0</v>
      </c>
      <c r="F443" s="664"/>
      <c r="G443" s="709"/>
      <c r="H443" s="708"/>
      <c r="I443" s="708"/>
      <c r="J443" s="991">
        <f t="shared" si="52"/>
        <v>0</v>
      </c>
      <c r="K443" s="883" t="str">
        <f t="shared" si="48"/>
        <v/>
      </c>
      <c r="L443" s="711"/>
      <c r="M443" s="868">
        <f t="shared" si="53"/>
        <v>0</v>
      </c>
      <c r="N443" s="868">
        <f t="shared" si="54"/>
        <v>0</v>
      </c>
      <c r="O443" s="705" t="str">
        <f t="shared" si="49"/>
        <v/>
      </c>
      <c r="P443" s="523" t="str">
        <f t="shared" si="50"/>
        <v/>
      </c>
      <c r="Q443" s="511">
        <f t="shared" si="55"/>
        <v>0</v>
      </c>
      <c r="R443" s="511">
        <f t="shared" si="51"/>
        <v>0</v>
      </c>
    </row>
    <row r="444" spans="1:18" ht="15" x14ac:dyDescent="0.25">
      <c r="A444" s="702">
        <v>427</v>
      </c>
      <c r="B444" s="664"/>
      <c r="C444" s="664"/>
      <c r="D444" s="706" t="str">
        <f>IFERROR(VLOOKUP($B444,'גנים - מצבת והרשמה  (4)'!$C$16:$G$807,2,0),0)</f>
        <v>המוסד לא קיים</v>
      </c>
      <c r="E444" s="704">
        <f>SUMIF('גנים - מצבת והרשמה  (4)'!$F$15:$F$996,'גנים - דוח ביצוע  (5)'!B444,'גנים - מצבת והרשמה  (4)'!$H$15:$H$996)</f>
        <v>0</v>
      </c>
      <c r="F444" s="664"/>
      <c r="G444" s="709"/>
      <c r="H444" s="708"/>
      <c r="I444" s="708"/>
      <c r="J444" s="991">
        <f t="shared" si="52"/>
        <v>0</v>
      </c>
      <c r="K444" s="883" t="str">
        <f t="shared" si="48"/>
        <v/>
      </c>
      <c r="L444" s="711"/>
      <c r="M444" s="868">
        <f t="shared" si="53"/>
        <v>0</v>
      </c>
      <c r="N444" s="868">
        <f t="shared" si="54"/>
        <v>0</v>
      </c>
      <c r="O444" s="705" t="str">
        <f t="shared" si="49"/>
        <v/>
      </c>
      <c r="P444" s="523" t="str">
        <f t="shared" si="50"/>
        <v/>
      </c>
      <c r="Q444" s="511">
        <f t="shared" si="55"/>
        <v>0</v>
      </c>
      <c r="R444" s="511">
        <f t="shared" si="51"/>
        <v>0</v>
      </c>
    </row>
    <row r="445" spans="1:18" ht="15" x14ac:dyDescent="0.25">
      <c r="A445" s="702">
        <v>428</v>
      </c>
      <c r="B445" s="664"/>
      <c r="C445" s="664"/>
      <c r="D445" s="706" t="str">
        <f>IFERROR(VLOOKUP($B445,'גנים - מצבת והרשמה  (4)'!$C$16:$G$807,2,0),0)</f>
        <v>המוסד לא קיים</v>
      </c>
      <c r="E445" s="704">
        <f>SUMIF('גנים - מצבת והרשמה  (4)'!$F$15:$F$996,'גנים - דוח ביצוע  (5)'!B445,'גנים - מצבת והרשמה  (4)'!$H$15:$H$996)</f>
        <v>0</v>
      </c>
      <c r="F445" s="664"/>
      <c r="G445" s="709"/>
      <c r="H445" s="708"/>
      <c r="I445" s="708"/>
      <c r="J445" s="991">
        <f t="shared" si="52"/>
        <v>0</v>
      </c>
      <c r="K445" s="883" t="str">
        <f t="shared" si="48"/>
        <v/>
      </c>
      <c r="L445" s="711"/>
      <c r="M445" s="868">
        <f t="shared" si="53"/>
        <v>0</v>
      </c>
      <c r="N445" s="868">
        <f t="shared" si="54"/>
        <v>0</v>
      </c>
      <c r="O445" s="705" t="str">
        <f t="shared" si="49"/>
        <v/>
      </c>
      <c r="P445" s="523" t="str">
        <f t="shared" si="50"/>
        <v/>
      </c>
      <c r="Q445" s="511">
        <f t="shared" si="55"/>
        <v>0</v>
      </c>
      <c r="R445" s="511">
        <f t="shared" si="51"/>
        <v>0</v>
      </c>
    </row>
    <row r="446" spans="1:18" ht="15" x14ac:dyDescent="0.25">
      <c r="A446" s="702">
        <v>429</v>
      </c>
      <c r="B446" s="664"/>
      <c r="C446" s="664"/>
      <c r="D446" s="706" t="str">
        <f>IFERROR(VLOOKUP($B446,'גנים - מצבת והרשמה  (4)'!$C$16:$G$807,2,0),0)</f>
        <v>המוסד לא קיים</v>
      </c>
      <c r="E446" s="704">
        <f>SUMIF('גנים - מצבת והרשמה  (4)'!$F$15:$F$996,'גנים - דוח ביצוע  (5)'!B446,'גנים - מצבת והרשמה  (4)'!$H$15:$H$996)</f>
        <v>0</v>
      </c>
      <c r="F446" s="664"/>
      <c r="G446" s="709"/>
      <c r="H446" s="708"/>
      <c r="I446" s="708"/>
      <c r="J446" s="991">
        <f t="shared" si="52"/>
        <v>0</v>
      </c>
      <c r="K446" s="883" t="str">
        <f t="shared" si="48"/>
        <v/>
      </c>
      <c r="L446" s="711"/>
      <c r="M446" s="868">
        <f t="shared" si="53"/>
        <v>0</v>
      </c>
      <c r="N446" s="868">
        <f t="shared" si="54"/>
        <v>0</v>
      </c>
      <c r="O446" s="705" t="str">
        <f t="shared" si="49"/>
        <v/>
      </c>
      <c r="P446" s="523" t="str">
        <f t="shared" si="50"/>
        <v/>
      </c>
      <c r="Q446" s="511">
        <f t="shared" si="55"/>
        <v>0</v>
      </c>
      <c r="R446" s="511">
        <f t="shared" si="51"/>
        <v>0</v>
      </c>
    </row>
    <row r="447" spans="1:18" ht="15" x14ac:dyDescent="0.25">
      <c r="A447" s="702">
        <v>430</v>
      </c>
      <c r="B447" s="664"/>
      <c r="C447" s="664"/>
      <c r="D447" s="706" t="str">
        <f>IFERROR(VLOOKUP($B447,'גנים - מצבת והרשמה  (4)'!$C$16:$G$807,2,0),0)</f>
        <v>המוסד לא קיים</v>
      </c>
      <c r="E447" s="704">
        <f>SUMIF('גנים - מצבת והרשמה  (4)'!$F$15:$F$996,'גנים - דוח ביצוע  (5)'!B447,'גנים - מצבת והרשמה  (4)'!$H$15:$H$996)</f>
        <v>0</v>
      </c>
      <c r="F447" s="664"/>
      <c r="G447" s="709"/>
      <c r="H447" s="708"/>
      <c r="I447" s="708"/>
      <c r="J447" s="991">
        <f t="shared" si="52"/>
        <v>0</v>
      </c>
      <c r="K447" s="883" t="str">
        <f t="shared" si="48"/>
        <v/>
      </c>
      <c r="L447" s="711"/>
      <c r="M447" s="868">
        <f t="shared" si="53"/>
        <v>0</v>
      </c>
      <c r="N447" s="868">
        <f t="shared" si="54"/>
        <v>0</v>
      </c>
      <c r="O447" s="705" t="str">
        <f t="shared" si="49"/>
        <v/>
      </c>
      <c r="P447" s="523" t="str">
        <f t="shared" si="50"/>
        <v/>
      </c>
      <c r="Q447" s="511">
        <f t="shared" si="55"/>
        <v>0</v>
      </c>
      <c r="R447" s="511">
        <f t="shared" si="51"/>
        <v>0</v>
      </c>
    </row>
    <row r="448" spans="1:18" ht="15" x14ac:dyDescent="0.25">
      <c r="A448" s="702">
        <v>431</v>
      </c>
      <c r="B448" s="664"/>
      <c r="C448" s="664"/>
      <c r="D448" s="706" t="str">
        <f>IFERROR(VLOOKUP($B448,'גנים - מצבת והרשמה  (4)'!$C$16:$G$807,2,0),0)</f>
        <v>המוסד לא קיים</v>
      </c>
      <c r="E448" s="704">
        <f>SUMIF('גנים - מצבת והרשמה  (4)'!$F$15:$F$996,'גנים - דוח ביצוע  (5)'!B448,'גנים - מצבת והרשמה  (4)'!$H$15:$H$996)</f>
        <v>0</v>
      </c>
      <c r="F448" s="664"/>
      <c r="G448" s="709"/>
      <c r="H448" s="708"/>
      <c r="I448" s="708"/>
      <c r="J448" s="991">
        <f t="shared" si="52"/>
        <v>0</v>
      </c>
      <c r="K448" s="883" t="str">
        <f t="shared" si="48"/>
        <v/>
      </c>
      <c r="L448" s="711"/>
      <c r="M448" s="868">
        <f t="shared" si="53"/>
        <v>0</v>
      </c>
      <c r="N448" s="868">
        <f t="shared" si="54"/>
        <v>0</v>
      </c>
      <c r="O448" s="705" t="str">
        <f t="shared" si="49"/>
        <v/>
      </c>
      <c r="P448" s="523" t="str">
        <f t="shared" si="50"/>
        <v/>
      </c>
      <c r="Q448" s="511">
        <f t="shared" si="55"/>
        <v>0</v>
      </c>
      <c r="R448" s="511">
        <f t="shared" si="51"/>
        <v>0</v>
      </c>
    </row>
    <row r="449" spans="1:18" ht="15" x14ac:dyDescent="0.25">
      <c r="A449" s="702">
        <v>432</v>
      </c>
      <c r="B449" s="664"/>
      <c r="C449" s="664"/>
      <c r="D449" s="706" t="str">
        <f>IFERROR(VLOOKUP($B449,'גנים - מצבת והרשמה  (4)'!$C$16:$G$807,2,0),0)</f>
        <v>המוסד לא קיים</v>
      </c>
      <c r="E449" s="704">
        <f>SUMIF('גנים - מצבת והרשמה  (4)'!$F$15:$F$996,'גנים - דוח ביצוע  (5)'!B449,'גנים - מצבת והרשמה  (4)'!$H$15:$H$996)</f>
        <v>0</v>
      </c>
      <c r="F449" s="664"/>
      <c r="G449" s="709"/>
      <c r="H449" s="708"/>
      <c r="I449" s="708"/>
      <c r="J449" s="991">
        <f t="shared" si="52"/>
        <v>0</v>
      </c>
      <c r="K449" s="883" t="str">
        <f t="shared" si="48"/>
        <v/>
      </c>
      <c r="L449" s="711"/>
      <c r="M449" s="868">
        <f t="shared" si="53"/>
        <v>0</v>
      </c>
      <c r="N449" s="868">
        <f t="shared" si="54"/>
        <v>0</v>
      </c>
      <c r="O449" s="705" t="str">
        <f t="shared" si="49"/>
        <v/>
      </c>
      <c r="P449" s="523" t="str">
        <f t="shared" si="50"/>
        <v/>
      </c>
      <c r="Q449" s="511">
        <f t="shared" si="55"/>
        <v>0</v>
      </c>
      <c r="R449" s="511">
        <f t="shared" si="51"/>
        <v>0</v>
      </c>
    </row>
    <row r="450" spans="1:18" ht="15" x14ac:dyDescent="0.25">
      <c r="A450" s="702">
        <v>433</v>
      </c>
      <c r="B450" s="664"/>
      <c r="C450" s="664"/>
      <c r="D450" s="706" t="str">
        <f>IFERROR(VLOOKUP($B450,'גנים - מצבת והרשמה  (4)'!$C$16:$G$807,2,0),0)</f>
        <v>המוסד לא קיים</v>
      </c>
      <c r="E450" s="704">
        <f>SUMIF('גנים - מצבת והרשמה  (4)'!$F$15:$F$996,'גנים - דוח ביצוע  (5)'!B450,'גנים - מצבת והרשמה  (4)'!$H$15:$H$996)</f>
        <v>0</v>
      </c>
      <c r="F450" s="664"/>
      <c r="G450" s="709"/>
      <c r="H450" s="708"/>
      <c r="I450" s="708"/>
      <c r="J450" s="991">
        <f t="shared" si="52"/>
        <v>0</v>
      </c>
      <c r="K450" s="883" t="str">
        <f t="shared" si="48"/>
        <v/>
      </c>
      <c r="L450" s="711"/>
      <c r="M450" s="868">
        <f t="shared" si="53"/>
        <v>0</v>
      </c>
      <c r="N450" s="868">
        <f t="shared" si="54"/>
        <v>0</v>
      </c>
      <c r="O450" s="705" t="str">
        <f t="shared" si="49"/>
        <v/>
      </c>
      <c r="P450" s="523" t="str">
        <f t="shared" si="50"/>
        <v/>
      </c>
      <c r="Q450" s="511">
        <f t="shared" si="55"/>
        <v>0</v>
      </c>
      <c r="R450" s="511">
        <f t="shared" si="51"/>
        <v>0</v>
      </c>
    </row>
    <row r="451" spans="1:18" ht="15" x14ac:dyDescent="0.25">
      <c r="A451" s="702">
        <v>434</v>
      </c>
      <c r="B451" s="664"/>
      <c r="C451" s="664"/>
      <c r="D451" s="706" t="str">
        <f>IFERROR(VLOOKUP($B451,'גנים - מצבת והרשמה  (4)'!$C$16:$G$807,2,0),0)</f>
        <v>המוסד לא קיים</v>
      </c>
      <c r="E451" s="704">
        <f>SUMIF('גנים - מצבת והרשמה  (4)'!$F$15:$F$996,'גנים - דוח ביצוע  (5)'!B451,'גנים - מצבת והרשמה  (4)'!$H$15:$H$996)</f>
        <v>0</v>
      </c>
      <c r="F451" s="664"/>
      <c r="G451" s="709"/>
      <c r="H451" s="708"/>
      <c r="I451" s="708"/>
      <c r="J451" s="991">
        <f t="shared" si="52"/>
        <v>0</v>
      </c>
      <c r="K451" s="883" t="str">
        <f t="shared" si="48"/>
        <v/>
      </c>
      <c r="L451" s="711"/>
      <c r="M451" s="868">
        <f t="shared" si="53"/>
        <v>0</v>
      </c>
      <c r="N451" s="868">
        <f t="shared" si="54"/>
        <v>0</v>
      </c>
      <c r="O451" s="705" t="str">
        <f t="shared" si="49"/>
        <v/>
      </c>
      <c r="P451" s="523" t="str">
        <f t="shared" si="50"/>
        <v/>
      </c>
      <c r="Q451" s="511">
        <f t="shared" si="55"/>
        <v>0</v>
      </c>
      <c r="R451" s="511">
        <f t="shared" si="51"/>
        <v>0</v>
      </c>
    </row>
    <row r="452" spans="1:18" ht="15" x14ac:dyDescent="0.25">
      <c r="A452" s="702">
        <v>435</v>
      </c>
      <c r="B452" s="664"/>
      <c r="C452" s="664"/>
      <c r="D452" s="706" t="str">
        <f>IFERROR(VLOOKUP($B452,'גנים - מצבת והרשמה  (4)'!$C$16:$G$807,2,0),0)</f>
        <v>המוסד לא קיים</v>
      </c>
      <c r="E452" s="704">
        <f>SUMIF('גנים - מצבת והרשמה  (4)'!$F$15:$F$996,'גנים - דוח ביצוע  (5)'!B452,'גנים - מצבת והרשמה  (4)'!$H$15:$H$996)</f>
        <v>0</v>
      </c>
      <c r="F452" s="664"/>
      <c r="G452" s="709"/>
      <c r="H452" s="708"/>
      <c r="I452" s="708"/>
      <c r="J452" s="991">
        <f t="shared" si="52"/>
        <v>0</v>
      </c>
      <c r="K452" s="883" t="str">
        <f t="shared" si="48"/>
        <v/>
      </c>
      <c r="L452" s="711"/>
      <c r="M452" s="868">
        <f t="shared" si="53"/>
        <v>0</v>
      </c>
      <c r="N452" s="868">
        <f t="shared" si="54"/>
        <v>0</v>
      </c>
      <c r="O452" s="705" t="str">
        <f t="shared" si="49"/>
        <v/>
      </c>
      <c r="P452" s="523" t="str">
        <f t="shared" si="50"/>
        <v/>
      </c>
      <c r="Q452" s="511">
        <f t="shared" si="55"/>
        <v>0</v>
      </c>
      <c r="R452" s="511">
        <f t="shared" si="51"/>
        <v>0</v>
      </c>
    </row>
    <row r="453" spans="1:18" ht="15" x14ac:dyDescent="0.25">
      <c r="A453" s="702">
        <v>436</v>
      </c>
      <c r="B453" s="664"/>
      <c r="C453" s="664"/>
      <c r="D453" s="706" t="str">
        <f>IFERROR(VLOOKUP($B453,'גנים - מצבת והרשמה  (4)'!$C$16:$G$807,2,0),0)</f>
        <v>המוסד לא קיים</v>
      </c>
      <c r="E453" s="704">
        <f>SUMIF('גנים - מצבת והרשמה  (4)'!$F$15:$F$996,'גנים - דוח ביצוע  (5)'!B453,'גנים - מצבת והרשמה  (4)'!$H$15:$H$996)</f>
        <v>0</v>
      </c>
      <c r="F453" s="664"/>
      <c r="G453" s="709"/>
      <c r="H453" s="708"/>
      <c r="I453" s="708"/>
      <c r="J453" s="991">
        <f t="shared" si="52"/>
        <v>0</v>
      </c>
      <c r="K453" s="883" t="str">
        <f t="shared" si="48"/>
        <v/>
      </c>
      <c r="L453" s="711"/>
      <c r="M453" s="868">
        <f t="shared" si="53"/>
        <v>0</v>
      </c>
      <c r="N453" s="868">
        <f t="shared" si="54"/>
        <v>0</v>
      </c>
      <c r="O453" s="705" t="str">
        <f t="shared" si="49"/>
        <v/>
      </c>
      <c r="P453" s="523" t="str">
        <f t="shared" si="50"/>
        <v/>
      </c>
      <c r="Q453" s="511">
        <f t="shared" si="55"/>
        <v>0</v>
      </c>
      <c r="R453" s="511">
        <f t="shared" si="51"/>
        <v>0</v>
      </c>
    </row>
    <row r="454" spans="1:18" ht="15" x14ac:dyDescent="0.25">
      <c r="A454" s="702">
        <v>437</v>
      </c>
      <c r="B454" s="664"/>
      <c r="C454" s="664"/>
      <c r="D454" s="706" t="str">
        <f>IFERROR(VLOOKUP($B454,'גנים - מצבת והרשמה  (4)'!$C$16:$G$807,2,0),0)</f>
        <v>המוסד לא קיים</v>
      </c>
      <c r="E454" s="704">
        <f>SUMIF('גנים - מצבת והרשמה  (4)'!$F$15:$F$996,'גנים - דוח ביצוע  (5)'!B454,'גנים - מצבת והרשמה  (4)'!$H$15:$H$996)</f>
        <v>0</v>
      </c>
      <c r="F454" s="664"/>
      <c r="G454" s="709"/>
      <c r="H454" s="708"/>
      <c r="I454" s="708"/>
      <c r="J454" s="991">
        <f t="shared" si="52"/>
        <v>0</v>
      </c>
      <c r="K454" s="883" t="str">
        <f t="shared" si="48"/>
        <v/>
      </c>
      <c r="L454" s="711"/>
      <c r="M454" s="868">
        <f t="shared" si="53"/>
        <v>0</v>
      </c>
      <c r="N454" s="868">
        <f t="shared" si="54"/>
        <v>0</v>
      </c>
      <c r="O454" s="705" t="str">
        <f t="shared" si="49"/>
        <v/>
      </c>
      <c r="P454" s="523" t="str">
        <f t="shared" si="50"/>
        <v/>
      </c>
      <c r="Q454" s="511">
        <f t="shared" si="55"/>
        <v>0</v>
      </c>
      <c r="R454" s="511">
        <f t="shared" si="51"/>
        <v>0</v>
      </c>
    </row>
    <row r="455" spans="1:18" ht="15" x14ac:dyDescent="0.25">
      <c r="A455" s="702">
        <v>438</v>
      </c>
      <c r="B455" s="664"/>
      <c r="C455" s="664"/>
      <c r="D455" s="706" t="str">
        <f>IFERROR(VLOOKUP($B455,'גנים - מצבת והרשמה  (4)'!$C$16:$G$807,2,0),0)</f>
        <v>המוסד לא קיים</v>
      </c>
      <c r="E455" s="704">
        <f>SUMIF('גנים - מצבת והרשמה  (4)'!$F$15:$F$996,'גנים - דוח ביצוע  (5)'!B455,'גנים - מצבת והרשמה  (4)'!$H$15:$H$996)</f>
        <v>0</v>
      </c>
      <c r="F455" s="664"/>
      <c r="G455" s="709"/>
      <c r="H455" s="708"/>
      <c r="I455" s="708"/>
      <c r="J455" s="991">
        <f t="shared" si="52"/>
        <v>0</v>
      </c>
      <c r="K455" s="883" t="str">
        <f t="shared" si="48"/>
        <v/>
      </c>
      <c r="L455" s="711"/>
      <c r="M455" s="868">
        <f t="shared" si="53"/>
        <v>0</v>
      </c>
      <c r="N455" s="868">
        <f t="shared" si="54"/>
        <v>0</v>
      </c>
      <c r="O455" s="705" t="str">
        <f t="shared" si="49"/>
        <v/>
      </c>
      <c r="P455" s="523" t="str">
        <f t="shared" si="50"/>
        <v/>
      </c>
      <c r="Q455" s="511">
        <f t="shared" si="55"/>
        <v>0</v>
      </c>
      <c r="R455" s="511">
        <f t="shared" si="51"/>
        <v>0</v>
      </c>
    </row>
    <row r="456" spans="1:18" ht="15" x14ac:dyDescent="0.25">
      <c r="A456" s="702">
        <v>439</v>
      </c>
      <c r="B456" s="664"/>
      <c r="C456" s="664"/>
      <c r="D456" s="706" t="str">
        <f>IFERROR(VLOOKUP($B456,'גנים - מצבת והרשמה  (4)'!$C$16:$G$807,2,0),0)</f>
        <v>המוסד לא קיים</v>
      </c>
      <c r="E456" s="704">
        <f>SUMIF('גנים - מצבת והרשמה  (4)'!$F$15:$F$996,'גנים - דוח ביצוע  (5)'!B456,'גנים - מצבת והרשמה  (4)'!$H$15:$H$996)</f>
        <v>0</v>
      </c>
      <c r="F456" s="664"/>
      <c r="G456" s="709"/>
      <c r="H456" s="708"/>
      <c r="I456" s="708"/>
      <c r="J456" s="991">
        <f t="shared" si="52"/>
        <v>0</v>
      </c>
      <c r="K456" s="883" t="str">
        <f t="shared" si="48"/>
        <v/>
      </c>
      <c r="L456" s="711"/>
      <c r="M456" s="868">
        <f t="shared" si="53"/>
        <v>0</v>
      </c>
      <c r="N456" s="868">
        <f t="shared" si="54"/>
        <v>0</v>
      </c>
      <c r="O456" s="705" t="str">
        <f t="shared" si="49"/>
        <v/>
      </c>
      <c r="P456" s="523" t="str">
        <f t="shared" si="50"/>
        <v/>
      </c>
      <c r="Q456" s="511">
        <f t="shared" si="55"/>
        <v>0</v>
      </c>
      <c r="R456" s="511">
        <f t="shared" si="51"/>
        <v>0</v>
      </c>
    </row>
    <row r="457" spans="1:18" ht="15" x14ac:dyDescent="0.25">
      <c r="A457" s="702">
        <v>440</v>
      </c>
      <c r="B457" s="664"/>
      <c r="C457" s="664"/>
      <c r="D457" s="706" t="str">
        <f>IFERROR(VLOOKUP($B457,'גנים - מצבת והרשמה  (4)'!$C$16:$G$807,2,0),0)</f>
        <v>המוסד לא קיים</v>
      </c>
      <c r="E457" s="704">
        <f>SUMIF('גנים - מצבת והרשמה  (4)'!$F$15:$F$996,'גנים - דוח ביצוע  (5)'!B457,'גנים - מצבת והרשמה  (4)'!$H$15:$H$996)</f>
        <v>0</v>
      </c>
      <c r="F457" s="664"/>
      <c r="G457" s="709"/>
      <c r="H457" s="708"/>
      <c r="I457" s="708"/>
      <c r="J457" s="991">
        <f t="shared" si="52"/>
        <v>0</v>
      </c>
      <c r="K457" s="883" t="str">
        <f t="shared" si="48"/>
        <v/>
      </c>
      <c r="L457" s="711"/>
      <c r="M457" s="868">
        <f t="shared" si="53"/>
        <v>0</v>
      </c>
      <c r="N457" s="868">
        <f t="shared" si="54"/>
        <v>0</v>
      </c>
      <c r="O457" s="705" t="str">
        <f t="shared" si="49"/>
        <v/>
      </c>
      <c r="P457" s="523" t="str">
        <f t="shared" si="50"/>
        <v/>
      </c>
      <c r="Q457" s="511">
        <f t="shared" si="55"/>
        <v>0</v>
      </c>
      <c r="R457" s="511">
        <f t="shared" si="51"/>
        <v>0</v>
      </c>
    </row>
    <row r="458" spans="1:18" ht="15" x14ac:dyDescent="0.25">
      <c r="A458" s="702">
        <v>441</v>
      </c>
      <c r="B458" s="664"/>
      <c r="C458" s="664"/>
      <c r="D458" s="706" t="str">
        <f>IFERROR(VLOOKUP($B458,'גנים - מצבת והרשמה  (4)'!$C$16:$G$807,2,0),0)</f>
        <v>המוסד לא קיים</v>
      </c>
      <c r="E458" s="704">
        <f>SUMIF('גנים - מצבת והרשמה  (4)'!$F$15:$F$996,'גנים - דוח ביצוע  (5)'!B458,'גנים - מצבת והרשמה  (4)'!$H$15:$H$996)</f>
        <v>0</v>
      </c>
      <c r="F458" s="664"/>
      <c r="G458" s="709"/>
      <c r="H458" s="708"/>
      <c r="I458" s="708"/>
      <c r="J458" s="991">
        <f t="shared" si="52"/>
        <v>0</v>
      </c>
      <c r="K458" s="883" t="str">
        <f t="shared" si="48"/>
        <v/>
      </c>
      <c r="L458" s="711"/>
      <c r="M458" s="868">
        <f t="shared" si="53"/>
        <v>0</v>
      </c>
      <c r="N458" s="868">
        <f t="shared" si="54"/>
        <v>0</v>
      </c>
      <c r="O458" s="705" t="str">
        <f t="shared" si="49"/>
        <v/>
      </c>
      <c r="P458" s="523" t="str">
        <f t="shared" si="50"/>
        <v/>
      </c>
      <c r="Q458" s="511">
        <f t="shared" si="55"/>
        <v>0</v>
      </c>
      <c r="R458" s="511">
        <f t="shared" si="51"/>
        <v>0</v>
      </c>
    </row>
    <row r="459" spans="1:18" ht="15" x14ac:dyDescent="0.25">
      <c r="A459" s="702">
        <v>442</v>
      </c>
      <c r="B459" s="664"/>
      <c r="C459" s="664"/>
      <c r="D459" s="706" t="str">
        <f>IFERROR(VLOOKUP($B459,'גנים - מצבת והרשמה  (4)'!$C$16:$G$807,2,0),0)</f>
        <v>המוסד לא קיים</v>
      </c>
      <c r="E459" s="704">
        <f>SUMIF('גנים - מצבת והרשמה  (4)'!$F$15:$F$996,'גנים - דוח ביצוע  (5)'!B459,'גנים - מצבת והרשמה  (4)'!$H$15:$H$996)</f>
        <v>0</v>
      </c>
      <c r="F459" s="664"/>
      <c r="G459" s="709"/>
      <c r="H459" s="708"/>
      <c r="I459" s="708"/>
      <c r="J459" s="991">
        <f t="shared" si="52"/>
        <v>0</v>
      </c>
      <c r="K459" s="883" t="str">
        <f t="shared" si="48"/>
        <v/>
      </c>
      <c r="L459" s="711"/>
      <c r="M459" s="868">
        <f t="shared" si="53"/>
        <v>0</v>
      </c>
      <c r="N459" s="868">
        <f t="shared" si="54"/>
        <v>0</v>
      </c>
      <c r="O459" s="705" t="str">
        <f t="shared" si="49"/>
        <v/>
      </c>
      <c r="P459" s="523" t="str">
        <f t="shared" si="50"/>
        <v/>
      </c>
      <c r="Q459" s="511">
        <f t="shared" si="55"/>
        <v>0</v>
      </c>
      <c r="R459" s="511">
        <f t="shared" si="51"/>
        <v>0</v>
      </c>
    </row>
    <row r="460" spans="1:18" ht="15" x14ac:dyDescent="0.25">
      <c r="A460" s="702">
        <v>443</v>
      </c>
      <c r="B460" s="664"/>
      <c r="C460" s="664"/>
      <c r="D460" s="706" t="str">
        <f>IFERROR(VLOOKUP($B460,'גנים - מצבת והרשמה  (4)'!$C$16:$G$807,2,0),0)</f>
        <v>המוסד לא קיים</v>
      </c>
      <c r="E460" s="704">
        <f>SUMIF('גנים - מצבת והרשמה  (4)'!$F$15:$F$996,'גנים - דוח ביצוע  (5)'!B460,'גנים - מצבת והרשמה  (4)'!$H$15:$H$996)</f>
        <v>0</v>
      </c>
      <c r="F460" s="664"/>
      <c r="G460" s="709"/>
      <c r="H460" s="708"/>
      <c r="I460" s="708"/>
      <c r="J460" s="991">
        <f t="shared" si="52"/>
        <v>0</v>
      </c>
      <c r="K460" s="883" t="str">
        <f t="shared" si="48"/>
        <v/>
      </c>
      <c r="L460" s="711"/>
      <c r="M460" s="868">
        <f t="shared" si="53"/>
        <v>0</v>
      </c>
      <c r="N460" s="868">
        <f t="shared" si="54"/>
        <v>0</v>
      </c>
      <c r="O460" s="705" t="str">
        <f t="shared" si="49"/>
        <v/>
      </c>
      <c r="P460" s="523" t="str">
        <f t="shared" si="50"/>
        <v/>
      </c>
      <c r="Q460" s="511">
        <f t="shared" si="55"/>
        <v>0</v>
      </c>
      <c r="R460" s="511">
        <f t="shared" si="51"/>
        <v>0</v>
      </c>
    </row>
    <row r="461" spans="1:18" ht="15" x14ac:dyDescent="0.25">
      <c r="A461" s="702">
        <v>444</v>
      </c>
      <c r="B461" s="664"/>
      <c r="C461" s="664"/>
      <c r="D461" s="706" t="str">
        <f>IFERROR(VLOOKUP($B461,'גנים - מצבת והרשמה  (4)'!$C$16:$G$807,2,0),0)</f>
        <v>המוסד לא קיים</v>
      </c>
      <c r="E461" s="704">
        <f>SUMIF('גנים - מצבת והרשמה  (4)'!$F$15:$F$996,'גנים - דוח ביצוע  (5)'!B461,'גנים - מצבת והרשמה  (4)'!$H$15:$H$996)</f>
        <v>0</v>
      </c>
      <c r="F461" s="664"/>
      <c r="G461" s="709"/>
      <c r="H461" s="708"/>
      <c r="I461" s="708"/>
      <c r="J461" s="991">
        <f t="shared" si="52"/>
        <v>0</v>
      </c>
      <c r="K461" s="883" t="str">
        <f t="shared" si="48"/>
        <v/>
      </c>
      <c r="L461" s="711"/>
      <c r="M461" s="868">
        <f t="shared" si="53"/>
        <v>0</v>
      </c>
      <c r="N461" s="868">
        <f t="shared" si="54"/>
        <v>0</v>
      </c>
      <c r="O461" s="705" t="str">
        <f t="shared" si="49"/>
        <v/>
      </c>
      <c r="P461" s="523" t="str">
        <f t="shared" si="50"/>
        <v/>
      </c>
      <c r="Q461" s="511">
        <f t="shared" si="55"/>
        <v>0</v>
      </c>
      <c r="R461" s="511">
        <f t="shared" si="51"/>
        <v>0</v>
      </c>
    </row>
    <row r="462" spans="1:18" ht="15" x14ac:dyDescent="0.25">
      <c r="A462" s="702">
        <v>445</v>
      </c>
      <c r="B462" s="664"/>
      <c r="C462" s="664"/>
      <c r="D462" s="706" t="str">
        <f>IFERROR(VLOOKUP($B462,'גנים - מצבת והרשמה  (4)'!$C$16:$G$807,2,0),0)</f>
        <v>המוסד לא קיים</v>
      </c>
      <c r="E462" s="704">
        <f>SUMIF('גנים - מצבת והרשמה  (4)'!$F$15:$F$996,'גנים - דוח ביצוע  (5)'!B462,'גנים - מצבת והרשמה  (4)'!$H$15:$H$996)</f>
        <v>0</v>
      </c>
      <c r="F462" s="664"/>
      <c r="G462" s="709"/>
      <c r="H462" s="708"/>
      <c r="I462" s="708"/>
      <c r="J462" s="991">
        <f t="shared" si="52"/>
        <v>0</v>
      </c>
      <c r="K462" s="883" t="str">
        <f t="shared" si="48"/>
        <v/>
      </c>
      <c r="L462" s="711"/>
      <c r="M462" s="868">
        <f t="shared" si="53"/>
        <v>0</v>
      </c>
      <c r="N462" s="868">
        <f t="shared" si="54"/>
        <v>0</v>
      </c>
      <c r="O462" s="705" t="str">
        <f t="shared" si="49"/>
        <v/>
      </c>
      <c r="P462" s="523" t="str">
        <f t="shared" si="50"/>
        <v/>
      </c>
      <c r="Q462" s="511">
        <f t="shared" si="55"/>
        <v>0</v>
      </c>
      <c r="R462" s="511">
        <f t="shared" si="51"/>
        <v>0</v>
      </c>
    </row>
    <row r="463" spans="1:18" ht="15" x14ac:dyDescent="0.25">
      <c r="A463" s="702">
        <v>446</v>
      </c>
      <c r="B463" s="664"/>
      <c r="C463" s="664"/>
      <c r="D463" s="706" t="str">
        <f>IFERROR(VLOOKUP($B463,'גנים - מצבת והרשמה  (4)'!$C$16:$G$807,2,0),0)</f>
        <v>המוסד לא קיים</v>
      </c>
      <c r="E463" s="704">
        <f>SUMIF('גנים - מצבת והרשמה  (4)'!$F$15:$F$996,'גנים - דוח ביצוע  (5)'!B463,'גנים - מצבת והרשמה  (4)'!$H$15:$H$996)</f>
        <v>0</v>
      </c>
      <c r="F463" s="664"/>
      <c r="G463" s="709"/>
      <c r="H463" s="708"/>
      <c r="I463" s="708"/>
      <c r="J463" s="991">
        <f t="shared" si="52"/>
        <v>0</v>
      </c>
      <c r="K463" s="883" t="str">
        <f t="shared" si="48"/>
        <v/>
      </c>
      <c r="L463" s="711"/>
      <c r="M463" s="868">
        <f t="shared" si="53"/>
        <v>0</v>
      </c>
      <c r="N463" s="868">
        <f t="shared" si="54"/>
        <v>0</v>
      </c>
      <c r="O463" s="705" t="str">
        <f t="shared" si="49"/>
        <v/>
      </c>
      <c r="P463" s="523" t="str">
        <f t="shared" si="50"/>
        <v/>
      </c>
      <c r="Q463" s="511">
        <f t="shared" si="55"/>
        <v>0</v>
      </c>
      <c r="R463" s="511">
        <f t="shared" si="51"/>
        <v>0</v>
      </c>
    </row>
    <row r="464" spans="1:18" ht="15" x14ac:dyDescent="0.25">
      <c r="A464" s="702">
        <v>447</v>
      </c>
      <c r="B464" s="664"/>
      <c r="C464" s="664"/>
      <c r="D464" s="706" t="str">
        <f>IFERROR(VLOOKUP($B464,'גנים - מצבת והרשמה  (4)'!$C$16:$G$807,2,0),0)</f>
        <v>המוסד לא קיים</v>
      </c>
      <c r="E464" s="704">
        <f>SUMIF('גנים - מצבת והרשמה  (4)'!$F$15:$F$996,'גנים - דוח ביצוע  (5)'!B464,'גנים - מצבת והרשמה  (4)'!$H$15:$H$996)</f>
        <v>0</v>
      </c>
      <c r="F464" s="664"/>
      <c r="G464" s="709"/>
      <c r="H464" s="708"/>
      <c r="I464" s="708"/>
      <c r="J464" s="991">
        <f t="shared" si="52"/>
        <v>0</v>
      </c>
      <c r="K464" s="883" t="str">
        <f t="shared" si="48"/>
        <v/>
      </c>
      <c r="L464" s="711"/>
      <c r="M464" s="868">
        <f t="shared" si="53"/>
        <v>0</v>
      </c>
      <c r="N464" s="868">
        <f t="shared" si="54"/>
        <v>0</v>
      </c>
      <c r="O464" s="705" t="str">
        <f t="shared" si="49"/>
        <v/>
      </c>
      <c r="P464" s="523" t="str">
        <f t="shared" si="50"/>
        <v/>
      </c>
      <c r="Q464" s="511">
        <f t="shared" si="55"/>
        <v>0</v>
      </c>
      <c r="R464" s="511">
        <f t="shared" si="51"/>
        <v>0</v>
      </c>
    </row>
    <row r="465" spans="1:18" ht="15" x14ac:dyDescent="0.25">
      <c r="A465" s="702">
        <v>448</v>
      </c>
      <c r="B465" s="664"/>
      <c r="C465" s="664"/>
      <c r="D465" s="706" t="str">
        <f>IFERROR(VLOOKUP($B465,'גנים - מצבת והרשמה  (4)'!$C$16:$G$807,2,0),0)</f>
        <v>המוסד לא קיים</v>
      </c>
      <c r="E465" s="704">
        <f>SUMIF('גנים - מצבת והרשמה  (4)'!$F$15:$F$996,'גנים - דוח ביצוע  (5)'!B465,'גנים - מצבת והרשמה  (4)'!$H$15:$H$996)</f>
        <v>0</v>
      </c>
      <c r="F465" s="664"/>
      <c r="G465" s="709"/>
      <c r="H465" s="708"/>
      <c r="I465" s="708"/>
      <c r="J465" s="991">
        <f t="shared" si="52"/>
        <v>0</v>
      </c>
      <c r="K465" s="883" t="str">
        <f t="shared" si="48"/>
        <v/>
      </c>
      <c r="L465" s="711"/>
      <c r="M465" s="868">
        <f t="shared" si="53"/>
        <v>0</v>
      </c>
      <c r="N465" s="868">
        <f t="shared" si="54"/>
        <v>0</v>
      </c>
      <c r="O465" s="705" t="str">
        <f t="shared" si="49"/>
        <v/>
      </c>
      <c r="P465" s="523" t="str">
        <f t="shared" si="50"/>
        <v/>
      </c>
      <c r="Q465" s="511">
        <f t="shared" si="55"/>
        <v>0</v>
      </c>
      <c r="R465" s="511">
        <f t="shared" si="51"/>
        <v>0</v>
      </c>
    </row>
    <row r="466" spans="1:18" ht="15" x14ac:dyDescent="0.25">
      <c r="A466" s="702">
        <v>449</v>
      </c>
      <c r="B466" s="664"/>
      <c r="C466" s="664"/>
      <c r="D466" s="706" t="str">
        <f>IFERROR(VLOOKUP($B466,'גנים - מצבת והרשמה  (4)'!$C$16:$G$807,2,0),0)</f>
        <v>המוסד לא קיים</v>
      </c>
      <c r="E466" s="704">
        <f>SUMIF('גנים - מצבת והרשמה  (4)'!$F$15:$F$996,'גנים - דוח ביצוע  (5)'!B466,'גנים - מצבת והרשמה  (4)'!$H$15:$H$996)</f>
        <v>0</v>
      </c>
      <c r="F466" s="664"/>
      <c r="G466" s="709"/>
      <c r="H466" s="708"/>
      <c r="I466" s="708"/>
      <c r="J466" s="991">
        <f t="shared" si="52"/>
        <v>0</v>
      </c>
      <c r="K466" s="883" t="str">
        <f t="shared" ref="K466:K529" si="56">IF(B466&gt;0,IF(J466&lt;$R$3,"תקופת הפעילות נמוכה מהתקופה הנדרשת, ועל כן המוסד אינו זכאי לתקצוב","תקין"),"")</f>
        <v/>
      </c>
      <c r="L466" s="711"/>
      <c r="M466" s="868">
        <f t="shared" si="53"/>
        <v>0</v>
      </c>
      <c r="N466" s="868">
        <f t="shared" si="54"/>
        <v>0</v>
      </c>
      <c r="O466" s="705" t="str">
        <f t="shared" ref="O466:O529" si="57">IF(IF(B466=0,0,IFERROR(COUNTIF($B$18:$B$1017,B466)," "))&gt;1,"סמל הגן מופיע יותר מפעם אחת",IF(ISBLANK(B466),"","תקין"))</f>
        <v/>
      </c>
      <c r="P466" s="523" t="str">
        <f t="shared" ref="P466:P529" si="58">IF(ISNUMBER(B466),IF(J466&lt;1,"יש למלא מס' ימי פעילות",IF(AND(J466&lt;7,L466=""),"יש למלא סיבה לחוסר ימי פעילות","תקין")),"")</f>
        <v/>
      </c>
      <c r="Q466" s="511">
        <f t="shared" si="55"/>
        <v>0</v>
      </c>
      <c r="R466" s="511">
        <f t="shared" ref="R466:R529" si="59">IF(B466&gt;0,IF(F466=0,1,0),0)</f>
        <v>0</v>
      </c>
    </row>
    <row r="467" spans="1:18" ht="15" x14ac:dyDescent="0.25">
      <c r="A467" s="702">
        <v>450</v>
      </c>
      <c r="B467" s="664"/>
      <c r="C467" s="664"/>
      <c r="D467" s="706" t="str">
        <f>IFERROR(VLOOKUP($B467,'גנים - מצבת והרשמה  (4)'!$C$16:$G$807,2,0),0)</f>
        <v>המוסד לא קיים</v>
      </c>
      <c r="E467" s="704">
        <f>SUMIF('גנים - מצבת והרשמה  (4)'!$F$15:$F$996,'גנים - דוח ביצוע  (5)'!B467,'גנים - מצבת והרשמה  (4)'!$H$15:$H$996)</f>
        <v>0</v>
      </c>
      <c r="F467" s="664"/>
      <c r="G467" s="709"/>
      <c r="H467" s="708"/>
      <c r="I467" s="708"/>
      <c r="J467" s="991">
        <f t="shared" ref="J467:J530" si="60">MIN(NETWORKDAYS.INTL(H467,I467,7),7)</f>
        <v>0</v>
      </c>
      <c r="K467" s="883" t="str">
        <f t="shared" si="56"/>
        <v/>
      </c>
      <c r="L467" s="711"/>
      <c r="M467" s="868">
        <f t="shared" ref="M467:M530" si="61">IF(OR($R$2=0,K467="תקין"),ROUND(IF(J467=6,(7-J467)*MIN(E467,F467),0),0),0)</f>
        <v>0</v>
      </c>
      <c r="N467" s="868">
        <f t="shared" ref="N467:N530" si="62">IF(OR($R$2=0,K467="תקין"),MAX(IF(B467="",0,MIN(F467,E467))-M467/7,0),0)</f>
        <v>0</v>
      </c>
      <c r="O467" s="705" t="str">
        <f t="shared" si="57"/>
        <v/>
      </c>
      <c r="P467" s="523" t="str">
        <f t="shared" si="58"/>
        <v/>
      </c>
      <c r="Q467" s="511">
        <f t="shared" ref="Q467:Q530" si="63">IF(LEFT(P467,10)="יש למלא מס",1,0)</f>
        <v>0</v>
      </c>
      <c r="R467" s="511">
        <f t="shared" si="59"/>
        <v>0</v>
      </c>
    </row>
    <row r="468" spans="1:18" ht="15" x14ac:dyDescent="0.25">
      <c r="A468" s="702">
        <v>451</v>
      </c>
      <c r="B468" s="664"/>
      <c r="C468" s="664"/>
      <c r="D468" s="706" t="str">
        <f>IFERROR(VLOOKUP($B468,'גנים - מצבת והרשמה  (4)'!$C$16:$G$807,2,0),0)</f>
        <v>המוסד לא קיים</v>
      </c>
      <c r="E468" s="704">
        <f>SUMIF('גנים - מצבת והרשמה  (4)'!$F$15:$F$996,'גנים - דוח ביצוע  (5)'!B468,'גנים - מצבת והרשמה  (4)'!$H$15:$H$996)</f>
        <v>0</v>
      </c>
      <c r="F468" s="664"/>
      <c r="G468" s="709"/>
      <c r="H468" s="708"/>
      <c r="I468" s="708"/>
      <c r="J468" s="991">
        <f t="shared" si="60"/>
        <v>0</v>
      </c>
      <c r="K468" s="883" t="str">
        <f t="shared" si="56"/>
        <v/>
      </c>
      <c r="L468" s="711"/>
      <c r="M468" s="868">
        <f t="shared" si="61"/>
        <v>0</v>
      </c>
      <c r="N468" s="868">
        <f t="shared" si="62"/>
        <v>0</v>
      </c>
      <c r="O468" s="705" t="str">
        <f t="shared" si="57"/>
        <v/>
      </c>
      <c r="P468" s="523" t="str">
        <f t="shared" si="58"/>
        <v/>
      </c>
      <c r="Q468" s="511">
        <f t="shared" si="63"/>
        <v>0</v>
      </c>
      <c r="R468" s="511">
        <f t="shared" si="59"/>
        <v>0</v>
      </c>
    </row>
    <row r="469" spans="1:18" ht="15" x14ac:dyDescent="0.25">
      <c r="A469" s="702">
        <v>452</v>
      </c>
      <c r="B469" s="664"/>
      <c r="C469" s="664"/>
      <c r="D469" s="706" t="str">
        <f>IFERROR(VLOOKUP($B469,'גנים - מצבת והרשמה  (4)'!$C$16:$G$807,2,0),0)</f>
        <v>המוסד לא קיים</v>
      </c>
      <c r="E469" s="704">
        <f>SUMIF('גנים - מצבת והרשמה  (4)'!$F$15:$F$996,'גנים - דוח ביצוע  (5)'!B469,'גנים - מצבת והרשמה  (4)'!$H$15:$H$996)</f>
        <v>0</v>
      </c>
      <c r="F469" s="664"/>
      <c r="G469" s="709"/>
      <c r="H469" s="708"/>
      <c r="I469" s="708"/>
      <c r="J469" s="991">
        <f t="shared" si="60"/>
        <v>0</v>
      </c>
      <c r="K469" s="883" t="str">
        <f t="shared" si="56"/>
        <v/>
      </c>
      <c r="L469" s="711"/>
      <c r="M469" s="868">
        <f t="shared" si="61"/>
        <v>0</v>
      </c>
      <c r="N469" s="868">
        <f t="shared" si="62"/>
        <v>0</v>
      </c>
      <c r="O469" s="705" t="str">
        <f t="shared" si="57"/>
        <v/>
      </c>
      <c r="P469" s="523" t="str">
        <f t="shared" si="58"/>
        <v/>
      </c>
      <c r="Q469" s="511">
        <f t="shared" si="63"/>
        <v>0</v>
      </c>
      <c r="R469" s="511">
        <f t="shared" si="59"/>
        <v>0</v>
      </c>
    </row>
    <row r="470" spans="1:18" ht="15" x14ac:dyDescent="0.25">
      <c r="A470" s="702">
        <v>453</v>
      </c>
      <c r="B470" s="664"/>
      <c r="C470" s="664"/>
      <c r="D470" s="706" t="str">
        <f>IFERROR(VLOOKUP($B470,'גנים - מצבת והרשמה  (4)'!$C$16:$G$807,2,0),0)</f>
        <v>המוסד לא קיים</v>
      </c>
      <c r="E470" s="704">
        <f>SUMIF('גנים - מצבת והרשמה  (4)'!$F$15:$F$996,'גנים - דוח ביצוע  (5)'!B470,'גנים - מצבת והרשמה  (4)'!$H$15:$H$996)</f>
        <v>0</v>
      </c>
      <c r="F470" s="664"/>
      <c r="G470" s="709"/>
      <c r="H470" s="708"/>
      <c r="I470" s="708"/>
      <c r="J470" s="991">
        <f t="shared" si="60"/>
        <v>0</v>
      </c>
      <c r="K470" s="883" t="str">
        <f t="shared" si="56"/>
        <v/>
      </c>
      <c r="L470" s="711"/>
      <c r="M470" s="868">
        <f t="shared" si="61"/>
        <v>0</v>
      </c>
      <c r="N470" s="868">
        <f t="shared" si="62"/>
        <v>0</v>
      </c>
      <c r="O470" s="705" t="str">
        <f t="shared" si="57"/>
        <v/>
      </c>
      <c r="P470" s="523" t="str">
        <f t="shared" si="58"/>
        <v/>
      </c>
      <c r="Q470" s="511">
        <f t="shared" si="63"/>
        <v>0</v>
      </c>
      <c r="R470" s="511">
        <f t="shared" si="59"/>
        <v>0</v>
      </c>
    </row>
    <row r="471" spans="1:18" ht="15" x14ac:dyDescent="0.25">
      <c r="A471" s="702">
        <v>454</v>
      </c>
      <c r="B471" s="664"/>
      <c r="C471" s="664"/>
      <c r="D471" s="706" t="str">
        <f>IFERROR(VLOOKUP($B471,'גנים - מצבת והרשמה  (4)'!$C$16:$G$807,2,0),0)</f>
        <v>המוסד לא קיים</v>
      </c>
      <c r="E471" s="704">
        <f>SUMIF('גנים - מצבת והרשמה  (4)'!$F$15:$F$996,'גנים - דוח ביצוע  (5)'!B471,'גנים - מצבת והרשמה  (4)'!$H$15:$H$996)</f>
        <v>0</v>
      </c>
      <c r="F471" s="664"/>
      <c r="G471" s="709"/>
      <c r="H471" s="708"/>
      <c r="I471" s="708"/>
      <c r="J471" s="991">
        <f t="shared" si="60"/>
        <v>0</v>
      </c>
      <c r="K471" s="883" t="str">
        <f t="shared" si="56"/>
        <v/>
      </c>
      <c r="L471" s="711"/>
      <c r="M471" s="868">
        <f t="shared" si="61"/>
        <v>0</v>
      </c>
      <c r="N471" s="868">
        <f t="shared" si="62"/>
        <v>0</v>
      </c>
      <c r="O471" s="705" t="str">
        <f t="shared" si="57"/>
        <v/>
      </c>
      <c r="P471" s="523" t="str">
        <f t="shared" si="58"/>
        <v/>
      </c>
      <c r="Q471" s="511">
        <f t="shared" si="63"/>
        <v>0</v>
      </c>
      <c r="R471" s="511">
        <f t="shared" si="59"/>
        <v>0</v>
      </c>
    </row>
    <row r="472" spans="1:18" ht="15" x14ac:dyDescent="0.25">
      <c r="A472" s="702">
        <v>455</v>
      </c>
      <c r="B472" s="664"/>
      <c r="C472" s="664"/>
      <c r="D472" s="706" t="str">
        <f>IFERROR(VLOOKUP($B472,'גנים - מצבת והרשמה  (4)'!$C$16:$G$807,2,0),0)</f>
        <v>המוסד לא קיים</v>
      </c>
      <c r="E472" s="704">
        <f>SUMIF('גנים - מצבת והרשמה  (4)'!$F$15:$F$996,'גנים - דוח ביצוע  (5)'!B472,'גנים - מצבת והרשמה  (4)'!$H$15:$H$996)</f>
        <v>0</v>
      </c>
      <c r="F472" s="664"/>
      <c r="G472" s="709"/>
      <c r="H472" s="708"/>
      <c r="I472" s="708"/>
      <c r="J472" s="991">
        <f t="shared" si="60"/>
        <v>0</v>
      </c>
      <c r="K472" s="883" t="str">
        <f t="shared" si="56"/>
        <v/>
      </c>
      <c r="L472" s="711"/>
      <c r="M472" s="868">
        <f t="shared" si="61"/>
        <v>0</v>
      </c>
      <c r="N472" s="868">
        <f t="shared" si="62"/>
        <v>0</v>
      </c>
      <c r="O472" s="705" t="str">
        <f t="shared" si="57"/>
        <v/>
      </c>
      <c r="P472" s="523" t="str">
        <f t="shared" si="58"/>
        <v/>
      </c>
      <c r="Q472" s="511">
        <f t="shared" si="63"/>
        <v>0</v>
      </c>
      <c r="R472" s="511">
        <f t="shared" si="59"/>
        <v>0</v>
      </c>
    </row>
    <row r="473" spans="1:18" ht="15" x14ac:dyDescent="0.25">
      <c r="A473" s="702">
        <v>456</v>
      </c>
      <c r="B473" s="664"/>
      <c r="C473" s="664"/>
      <c r="D473" s="706" t="str">
        <f>IFERROR(VLOOKUP($B473,'גנים - מצבת והרשמה  (4)'!$C$16:$G$807,2,0),0)</f>
        <v>המוסד לא קיים</v>
      </c>
      <c r="E473" s="704">
        <f>SUMIF('גנים - מצבת והרשמה  (4)'!$F$15:$F$996,'גנים - דוח ביצוע  (5)'!B473,'גנים - מצבת והרשמה  (4)'!$H$15:$H$996)</f>
        <v>0</v>
      </c>
      <c r="F473" s="664"/>
      <c r="G473" s="709"/>
      <c r="H473" s="708"/>
      <c r="I473" s="708"/>
      <c r="J473" s="991">
        <f t="shared" si="60"/>
        <v>0</v>
      </c>
      <c r="K473" s="883" t="str">
        <f t="shared" si="56"/>
        <v/>
      </c>
      <c r="L473" s="711"/>
      <c r="M473" s="868">
        <f t="shared" si="61"/>
        <v>0</v>
      </c>
      <c r="N473" s="868">
        <f t="shared" si="62"/>
        <v>0</v>
      </c>
      <c r="O473" s="705" t="str">
        <f t="shared" si="57"/>
        <v/>
      </c>
      <c r="P473" s="523" t="str">
        <f t="shared" si="58"/>
        <v/>
      </c>
      <c r="Q473" s="511">
        <f t="shared" si="63"/>
        <v>0</v>
      </c>
      <c r="R473" s="511">
        <f t="shared" si="59"/>
        <v>0</v>
      </c>
    </row>
    <row r="474" spans="1:18" ht="15" x14ac:dyDescent="0.25">
      <c r="A474" s="702">
        <v>457</v>
      </c>
      <c r="B474" s="664"/>
      <c r="C474" s="664"/>
      <c r="D474" s="706" t="str">
        <f>IFERROR(VLOOKUP($B474,'גנים - מצבת והרשמה  (4)'!$C$16:$G$807,2,0),0)</f>
        <v>המוסד לא קיים</v>
      </c>
      <c r="E474" s="704">
        <f>SUMIF('גנים - מצבת והרשמה  (4)'!$F$15:$F$996,'גנים - דוח ביצוע  (5)'!B474,'גנים - מצבת והרשמה  (4)'!$H$15:$H$996)</f>
        <v>0</v>
      </c>
      <c r="F474" s="664"/>
      <c r="G474" s="709"/>
      <c r="H474" s="708"/>
      <c r="I474" s="708"/>
      <c r="J474" s="991">
        <f t="shared" si="60"/>
        <v>0</v>
      </c>
      <c r="K474" s="883" t="str">
        <f t="shared" si="56"/>
        <v/>
      </c>
      <c r="L474" s="711"/>
      <c r="M474" s="868">
        <f t="shared" si="61"/>
        <v>0</v>
      </c>
      <c r="N474" s="868">
        <f t="shared" si="62"/>
        <v>0</v>
      </c>
      <c r="O474" s="705" t="str">
        <f t="shared" si="57"/>
        <v/>
      </c>
      <c r="P474" s="523" t="str">
        <f t="shared" si="58"/>
        <v/>
      </c>
      <c r="Q474" s="511">
        <f t="shared" si="63"/>
        <v>0</v>
      </c>
      <c r="R474" s="511">
        <f t="shared" si="59"/>
        <v>0</v>
      </c>
    </row>
    <row r="475" spans="1:18" ht="15" x14ac:dyDescent="0.25">
      <c r="A475" s="702">
        <v>458</v>
      </c>
      <c r="B475" s="664"/>
      <c r="C475" s="664"/>
      <c r="D475" s="706" t="str">
        <f>IFERROR(VLOOKUP($B475,'גנים - מצבת והרשמה  (4)'!$C$16:$G$807,2,0),0)</f>
        <v>המוסד לא קיים</v>
      </c>
      <c r="E475" s="704">
        <f>SUMIF('גנים - מצבת והרשמה  (4)'!$F$15:$F$996,'גנים - דוח ביצוע  (5)'!B475,'גנים - מצבת והרשמה  (4)'!$H$15:$H$996)</f>
        <v>0</v>
      </c>
      <c r="F475" s="664"/>
      <c r="G475" s="709"/>
      <c r="H475" s="708"/>
      <c r="I475" s="708"/>
      <c r="J475" s="991">
        <f t="shared" si="60"/>
        <v>0</v>
      </c>
      <c r="K475" s="883" t="str">
        <f t="shared" si="56"/>
        <v/>
      </c>
      <c r="L475" s="711"/>
      <c r="M475" s="868">
        <f t="shared" si="61"/>
        <v>0</v>
      </c>
      <c r="N475" s="868">
        <f t="shared" si="62"/>
        <v>0</v>
      </c>
      <c r="O475" s="705" t="str">
        <f t="shared" si="57"/>
        <v/>
      </c>
      <c r="P475" s="523" t="str">
        <f t="shared" si="58"/>
        <v/>
      </c>
      <c r="Q475" s="511">
        <f t="shared" si="63"/>
        <v>0</v>
      </c>
      <c r="R475" s="511">
        <f t="shared" si="59"/>
        <v>0</v>
      </c>
    </row>
    <row r="476" spans="1:18" ht="15" x14ac:dyDescent="0.25">
      <c r="A476" s="702">
        <v>459</v>
      </c>
      <c r="B476" s="664"/>
      <c r="C476" s="664"/>
      <c r="D476" s="706" t="str">
        <f>IFERROR(VLOOKUP($B476,'גנים - מצבת והרשמה  (4)'!$C$16:$G$807,2,0),0)</f>
        <v>המוסד לא קיים</v>
      </c>
      <c r="E476" s="704">
        <f>SUMIF('גנים - מצבת והרשמה  (4)'!$F$15:$F$996,'גנים - דוח ביצוע  (5)'!B476,'גנים - מצבת והרשמה  (4)'!$H$15:$H$996)</f>
        <v>0</v>
      </c>
      <c r="F476" s="664"/>
      <c r="G476" s="709"/>
      <c r="H476" s="708"/>
      <c r="I476" s="708"/>
      <c r="J476" s="991">
        <f t="shared" si="60"/>
        <v>0</v>
      </c>
      <c r="K476" s="883" t="str">
        <f t="shared" si="56"/>
        <v/>
      </c>
      <c r="L476" s="711"/>
      <c r="M476" s="868">
        <f t="shared" si="61"/>
        <v>0</v>
      </c>
      <c r="N476" s="868">
        <f t="shared" si="62"/>
        <v>0</v>
      </c>
      <c r="O476" s="705" t="str">
        <f t="shared" si="57"/>
        <v/>
      </c>
      <c r="P476" s="523" t="str">
        <f t="shared" si="58"/>
        <v/>
      </c>
      <c r="Q476" s="511">
        <f t="shared" si="63"/>
        <v>0</v>
      </c>
      <c r="R476" s="511">
        <f t="shared" si="59"/>
        <v>0</v>
      </c>
    </row>
    <row r="477" spans="1:18" ht="15" x14ac:dyDescent="0.25">
      <c r="A477" s="702">
        <v>460</v>
      </c>
      <c r="B477" s="664"/>
      <c r="C477" s="664"/>
      <c r="D477" s="706" t="str">
        <f>IFERROR(VLOOKUP($B477,'גנים - מצבת והרשמה  (4)'!$C$16:$G$807,2,0),0)</f>
        <v>המוסד לא קיים</v>
      </c>
      <c r="E477" s="704">
        <f>SUMIF('גנים - מצבת והרשמה  (4)'!$F$15:$F$996,'גנים - דוח ביצוע  (5)'!B477,'גנים - מצבת והרשמה  (4)'!$H$15:$H$996)</f>
        <v>0</v>
      </c>
      <c r="F477" s="664"/>
      <c r="G477" s="709"/>
      <c r="H477" s="708"/>
      <c r="I477" s="708"/>
      <c r="J477" s="991">
        <f t="shared" si="60"/>
        <v>0</v>
      </c>
      <c r="K477" s="883" t="str">
        <f t="shared" si="56"/>
        <v/>
      </c>
      <c r="L477" s="711"/>
      <c r="M477" s="868">
        <f t="shared" si="61"/>
        <v>0</v>
      </c>
      <c r="N477" s="868">
        <f t="shared" si="62"/>
        <v>0</v>
      </c>
      <c r="O477" s="705" t="str">
        <f t="shared" si="57"/>
        <v/>
      </c>
      <c r="P477" s="523" t="str">
        <f t="shared" si="58"/>
        <v/>
      </c>
      <c r="Q477" s="511">
        <f t="shared" si="63"/>
        <v>0</v>
      </c>
      <c r="R477" s="511">
        <f t="shared" si="59"/>
        <v>0</v>
      </c>
    </row>
    <row r="478" spans="1:18" ht="15" x14ac:dyDescent="0.25">
      <c r="A478" s="702">
        <v>461</v>
      </c>
      <c r="B478" s="664"/>
      <c r="C478" s="664"/>
      <c r="D478" s="706" t="str">
        <f>IFERROR(VLOOKUP($B478,'גנים - מצבת והרשמה  (4)'!$C$16:$G$807,2,0),0)</f>
        <v>המוסד לא קיים</v>
      </c>
      <c r="E478" s="704">
        <f>SUMIF('גנים - מצבת והרשמה  (4)'!$F$15:$F$996,'גנים - דוח ביצוע  (5)'!B478,'גנים - מצבת והרשמה  (4)'!$H$15:$H$996)</f>
        <v>0</v>
      </c>
      <c r="F478" s="664"/>
      <c r="G478" s="709"/>
      <c r="H478" s="708"/>
      <c r="I478" s="708"/>
      <c r="J478" s="991">
        <f t="shared" si="60"/>
        <v>0</v>
      </c>
      <c r="K478" s="883" t="str">
        <f t="shared" si="56"/>
        <v/>
      </c>
      <c r="L478" s="711"/>
      <c r="M478" s="868">
        <f t="shared" si="61"/>
        <v>0</v>
      </c>
      <c r="N478" s="868">
        <f t="shared" si="62"/>
        <v>0</v>
      </c>
      <c r="O478" s="705" t="str">
        <f t="shared" si="57"/>
        <v/>
      </c>
      <c r="P478" s="523" t="str">
        <f t="shared" si="58"/>
        <v/>
      </c>
      <c r="Q478" s="511">
        <f t="shared" si="63"/>
        <v>0</v>
      </c>
      <c r="R478" s="511">
        <f t="shared" si="59"/>
        <v>0</v>
      </c>
    </row>
    <row r="479" spans="1:18" ht="15" x14ac:dyDescent="0.25">
      <c r="A479" s="702">
        <v>462</v>
      </c>
      <c r="B479" s="664"/>
      <c r="C479" s="664"/>
      <c r="D479" s="706" t="str">
        <f>IFERROR(VLOOKUP($B479,'גנים - מצבת והרשמה  (4)'!$C$16:$G$807,2,0),0)</f>
        <v>המוסד לא קיים</v>
      </c>
      <c r="E479" s="704">
        <f>SUMIF('גנים - מצבת והרשמה  (4)'!$F$15:$F$996,'גנים - דוח ביצוע  (5)'!B479,'גנים - מצבת והרשמה  (4)'!$H$15:$H$996)</f>
        <v>0</v>
      </c>
      <c r="F479" s="664"/>
      <c r="G479" s="709"/>
      <c r="H479" s="708"/>
      <c r="I479" s="708"/>
      <c r="J479" s="991">
        <f t="shared" si="60"/>
        <v>0</v>
      </c>
      <c r="K479" s="883" t="str">
        <f t="shared" si="56"/>
        <v/>
      </c>
      <c r="L479" s="711"/>
      <c r="M479" s="868">
        <f t="shared" si="61"/>
        <v>0</v>
      </c>
      <c r="N479" s="868">
        <f t="shared" si="62"/>
        <v>0</v>
      </c>
      <c r="O479" s="705" t="str">
        <f t="shared" si="57"/>
        <v/>
      </c>
      <c r="P479" s="523" t="str">
        <f t="shared" si="58"/>
        <v/>
      </c>
      <c r="Q479" s="511">
        <f t="shared" si="63"/>
        <v>0</v>
      </c>
      <c r="R479" s="511">
        <f t="shared" si="59"/>
        <v>0</v>
      </c>
    </row>
    <row r="480" spans="1:18" ht="15" x14ac:dyDescent="0.25">
      <c r="A480" s="702">
        <v>463</v>
      </c>
      <c r="B480" s="664"/>
      <c r="C480" s="664"/>
      <c r="D480" s="706" t="str">
        <f>IFERROR(VLOOKUP($B480,'גנים - מצבת והרשמה  (4)'!$C$16:$G$807,2,0),0)</f>
        <v>המוסד לא קיים</v>
      </c>
      <c r="E480" s="704">
        <f>SUMIF('גנים - מצבת והרשמה  (4)'!$F$15:$F$996,'גנים - דוח ביצוע  (5)'!B480,'גנים - מצבת והרשמה  (4)'!$H$15:$H$996)</f>
        <v>0</v>
      </c>
      <c r="F480" s="664"/>
      <c r="G480" s="709"/>
      <c r="H480" s="708"/>
      <c r="I480" s="708"/>
      <c r="J480" s="991">
        <f t="shared" si="60"/>
        <v>0</v>
      </c>
      <c r="K480" s="883" t="str">
        <f t="shared" si="56"/>
        <v/>
      </c>
      <c r="L480" s="711"/>
      <c r="M480" s="868">
        <f t="shared" si="61"/>
        <v>0</v>
      </c>
      <c r="N480" s="868">
        <f t="shared" si="62"/>
        <v>0</v>
      </c>
      <c r="O480" s="705" t="str">
        <f t="shared" si="57"/>
        <v/>
      </c>
      <c r="P480" s="523" t="str">
        <f t="shared" si="58"/>
        <v/>
      </c>
      <c r="Q480" s="511">
        <f t="shared" si="63"/>
        <v>0</v>
      </c>
      <c r="R480" s="511">
        <f t="shared" si="59"/>
        <v>0</v>
      </c>
    </row>
    <row r="481" spans="1:18" ht="15" x14ac:dyDescent="0.25">
      <c r="A481" s="702">
        <v>464</v>
      </c>
      <c r="B481" s="664"/>
      <c r="C481" s="664"/>
      <c r="D481" s="706" t="str">
        <f>IFERROR(VLOOKUP($B481,'גנים - מצבת והרשמה  (4)'!$C$16:$G$807,2,0),0)</f>
        <v>המוסד לא קיים</v>
      </c>
      <c r="E481" s="704">
        <f>SUMIF('גנים - מצבת והרשמה  (4)'!$F$15:$F$996,'גנים - דוח ביצוע  (5)'!B481,'גנים - מצבת והרשמה  (4)'!$H$15:$H$996)</f>
        <v>0</v>
      </c>
      <c r="F481" s="664"/>
      <c r="G481" s="709"/>
      <c r="H481" s="708"/>
      <c r="I481" s="708"/>
      <c r="J481" s="991">
        <f t="shared" si="60"/>
        <v>0</v>
      </c>
      <c r="K481" s="883" t="str">
        <f t="shared" si="56"/>
        <v/>
      </c>
      <c r="L481" s="711"/>
      <c r="M481" s="868">
        <f t="shared" si="61"/>
        <v>0</v>
      </c>
      <c r="N481" s="868">
        <f t="shared" si="62"/>
        <v>0</v>
      </c>
      <c r="O481" s="705" t="str">
        <f t="shared" si="57"/>
        <v/>
      </c>
      <c r="P481" s="523" t="str">
        <f t="shared" si="58"/>
        <v/>
      </c>
      <c r="Q481" s="511">
        <f t="shared" si="63"/>
        <v>0</v>
      </c>
      <c r="R481" s="511">
        <f t="shared" si="59"/>
        <v>0</v>
      </c>
    </row>
    <row r="482" spans="1:18" ht="15" x14ac:dyDescent="0.25">
      <c r="A482" s="702">
        <v>465</v>
      </c>
      <c r="B482" s="664"/>
      <c r="C482" s="664"/>
      <c r="D482" s="706" t="str">
        <f>IFERROR(VLOOKUP($B482,'גנים - מצבת והרשמה  (4)'!$C$16:$G$807,2,0),0)</f>
        <v>המוסד לא קיים</v>
      </c>
      <c r="E482" s="704">
        <f>SUMIF('גנים - מצבת והרשמה  (4)'!$F$15:$F$996,'גנים - דוח ביצוע  (5)'!B482,'גנים - מצבת והרשמה  (4)'!$H$15:$H$996)</f>
        <v>0</v>
      </c>
      <c r="F482" s="664"/>
      <c r="G482" s="709"/>
      <c r="H482" s="708"/>
      <c r="I482" s="708"/>
      <c r="J482" s="991">
        <f t="shared" si="60"/>
        <v>0</v>
      </c>
      <c r="K482" s="883" t="str">
        <f t="shared" si="56"/>
        <v/>
      </c>
      <c r="L482" s="711"/>
      <c r="M482" s="868">
        <f t="shared" si="61"/>
        <v>0</v>
      </c>
      <c r="N482" s="868">
        <f t="shared" si="62"/>
        <v>0</v>
      </c>
      <c r="O482" s="705" t="str">
        <f t="shared" si="57"/>
        <v/>
      </c>
      <c r="P482" s="523" t="str">
        <f t="shared" si="58"/>
        <v/>
      </c>
      <c r="Q482" s="511">
        <f t="shared" si="63"/>
        <v>0</v>
      </c>
      <c r="R482" s="511">
        <f t="shared" si="59"/>
        <v>0</v>
      </c>
    </row>
    <row r="483" spans="1:18" ht="15" x14ac:dyDescent="0.25">
      <c r="A483" s="702">
        <v>466</v>
      </c>
      <c r="B483" s="664"/>
      <c r="C483" s="664"/>
      <c r="D483" s="706" t="str">
        <f>IFERROR(VLOOKUP($B483,'גנים - מצבת והרשמה  (4)'!$C$16:$G$807,2,0),0)</f>
        <v>המוסד לא קיים</v>
      </c>
      <c r="E483" s="704">
        <f>SUMIF('גנים - מצבת והרשמה  (4)'!$F$15:$F$996,'גנים - דוח ביצוע  (5)'!B483,'גנים - מצבת והרשמה  (4)'!$H$15:$H$996)</f>
        <v>0</v>
      </c>
      <c r="F483" s="664"/>
      <c r="G483" s="709"/>
      <c r="H483" s="708"/>
      <c r="I483" s="708"/>
      <c r="J483" s="991">
        <f t="shared" si="60"/>
        <v>0</v>
      </c>
      <c r="K483" s="883" t="str">
        <f t="shared" si="56"/>
        <v/>
      </c>
      <c r="L483" s="711"/>
      <c r="M483" s="868">
        <f t="shared" si="61"/>
        <v>0</v>
      </c>
      <c r="N483" s="868">
        <f t="shared" si="62"/>
        <v>0</v>
      </c>
      <c r="O483" s="705" t="str">
        <f t="shared" si="57"/>
        <v/>
      </c>
      <c r="P483" s="523" t="str">
        <f t="shared" si="58"/>
        <v/>
      </c>
      <c r="Q483" s="511">
        <f t="shared" si="63"/>
        <v>0</v>
      </c>
      <c r="R483" s="511">
        <f t="shared" si="59"/>
        <v>0</v>
      </c>
    </row>
    <row r="484" spans="1:18" ht="15" x14ac:dyDescent="0.25">
      <c r="A484" s="702">
        <v>467</v>
      </c>
      <c r="B484" s="664"/>
      <c r="C484" s="664"/>
      <c r="D484" s="706" t="str">
        <f>IFERROR(VLOOKUP($B484,'גנים - מצבת והרשמה  (4)'!$C$16:$G$807,2,0),0)</f>
        <v>המוסד לא קיים</v>
      </c>
      <c r="E484" s="704">
        <f>SUMIF('גנים - מצבת והרשמה  (4)'!$F$15:$F$996,'גנים - דוח ביצוע  (5)'!B484,'גנים - מצבת והרשמה  (4)'!$H$15:$H$996)</f>
        <v>0</v>
      </c>
      <c r="F484" s="664"/>
      <c r="G484" s="709"/>
      <c r="H484" s="708"/>
      <c r="I484" s="708"/>
      <c r="J484" s="991">
        <f t="shared" si="60"/>
        <v>0</v>
      </c>
      <c r="K484" s="883" t="str">
        <f t="shared" si="56"/>
        <v/>
      </c>
      <c r="L484" s="711"/>
      <c r="M484" s="868">
        <f t="shared" si="61"/>
        <v>0</v>
      </c>
      <c r="N484" s="868">
        <f t="shared" si="62"/>
        <v>0</v>
      </c>
      <c r="O484" s="705" t="str">
        <f t="shared" si="57"/>
        <v/>
      </c>
      <c r="P484" s="523" t="str">
        <f t="shared" si="58"/>
        <v/>
      </c>
      <c r="Q484" s="511">
        <f t="shared" si="63"/>
        <v>0</v>
      </c>
      <c r="R484" s="511">
        <f t="shared" si="59"/>
        <v>0</v>
      </c>
    </row>
    <row r="485" spans="1:18" ht="15" x14ac:dyDescent="0.25">
      <c r="A485" s="702">
        <v>468</v>
      </c>
      <c r="B485" s="664"/>
      <c r="C485" s="664"/>
      <c r="D485" s="706" t="str">
        <f>IFERROR(VLOOKUP($B485,'גנים - מצבת והרשמה  (4)'!$C$16:$G$807,2,0),0)</f>
        <v>המוסד לא קיים</v>
      </c>
      <c r="E485" s="704">
        <f>SUMIF('גנים - מצבת והרשמה  (4)'!$F$15:$F$996,'גנים - דוח ביצוע  (5)'!B485,'גנים - מצבת והרשמה  (4)'!$H$15:$H$996)</f>
        <v>0</v>
      </c>
      <c r="F485" s="664"/>
      <c r="G485" s="709"/>
      <c r="H485" s="708"/>
      <c r="I485" s="708"/>
      <c r="J485" s="991">
        <f t="shared" si="60"/>
        <v>0</v>
      </c>
      <c r="K485" s="883" t="str">
        <f t="shared" si="56"/>
        <v/>
      </c>
      <c r="L485" s="711"/>
      <c r="M485" s="868">
        <f t="shared" si="61"/>
        <v>0</v>
      </c>
      <c r="N485" s="868">
        <f t="shared" si="62"/>
        <v>0</v>
      </c>
      <c r="O485" s="705" t="str">
        <f t="shared" si="57"/>
        <v/>
      </c>
      <c r="P485" s="523" t="str">
        <f t="shared" si="58"/>
        <v/>
      </c>
      <c r="Q485" s="511">
        <f t="shared" si="63"/>
        <v>0</v>
      </c>
      <c r="R485" s="511">
        <f t="shared" si="59"/>
        <v>0</v>
      </c>
    </row>
    <row r="486" spans="1:18" ht="15" x14ac:dyDescent="0.25">
      <c r="A486" s="702">
        <v>469</v>
      </c>
      <c r="B486" s="664"/>
      <c r="C486" s="664"/>
      <c r="D486" s="706" t="str">
        <f>IFERROR(VLOOKUP($B486,'גנים - מצבת והרשמה  (4)'!$C$16:$G$807,2,0),0)</f>
        <v>המוסד לא קיים</v>
      </c>
      <c r="E486" s="704">
        <f>SUMIF('גנים - מצבת והרשמה  (4)'!$F$15:$F$996,'גנים - דוח ביצוע  (5)'!B486,'גנים - מצבת והרשמה  (4)'!$H$15:$H$996)</f>
        <v>0</v>
      </c>
      <c r="F486" s="664"/>
      <c r="G486" s="709"/>
      <c r="H486" s="708"/>
      <c r="I486" s="708"/>
      <c r="J486" s="991">
        <f t="shared" si="60"/>
        <v>0</v>
      </c>
      <c r="K486" s="883" t="str">
        <f t="shared" si="56"/>
        <v/>
      </c>
      <c r="L486" s="711"/>
      <c r="M486" s="868">
        <f t="shared" si="61"/>
        <v>0</v>
      </c>
      <c r="N486" s="868">
        <f t="shared" si="62"/>
        <v>0</v>
      </c>
      <c r="O486" s="705" t="str">
        <f t="shared" si="57"/>
        <v/>
      </c>
      <c r="P486" s="523" t="str">
        <f t="shared" si="58"/>
        <v/>
      </c>
      <c r="Q486" s="511">
        <f t="shared" si="63"/>
        <v>0</v>
      </c>
      <c r="R486" s="511">
        <f t="shared" si="59"/>
        <v>0</v>
      </c>
    </row>
    <row r="487" spans="1:18" ht="15" x14ac:dyDescent="0.25">
      <c r="A487" s="702">
        <v>470</v>
      </c>
      <c r="B487" s="664"/>
      <c r="C487" s="664"/>
      <c r="D487" s="706" t="str">
        <f>IFERROR(VLOOKUP($B487,'גנים - מצבת והרשמה  (4)'!$C$16:$G$807,2,0),0)</f>
        <v>המוסד לא קיים</v>
      </c>
      <c r="E487" s="704">
        <f>SUMIF('גנים - מצבת והרשמה  (4)'!$F$15:$F$996,'גנים - דוח ביצוע  (5)'!B487,'גנים - מצבת והרשמה  (4)'!$H$15:$H$996)</f>
        <v>0</v>
      </c>
      <c r="F487" s="664"/>
      <c r="G487" s="709"/>
      <c r="H487" s="708"/>
      <c r="I487" s="708"/>
      <c r="J487" s="991">
        <f t="shared" si="60"/>
        <v>0</v>
      </c>
      <c r="K487" s="883" t="str">
        <f t="shared" si="56"/>
        <v/>
      </c>
      <c r="L487" s="711"/>
      <c r="M487" s="868">
        <f t="shared" si="61"/>
        <v>0</v>
      </c>
      <c r="N487" s="868">
        <f t="shared" si="62"/>
        <v>0</v>
      </c>
      <c r="O487" s="705" t="str">
        <f t="shared" si="57"/>
        <v/>
      </c>
      <c r="P487" s="523" t="str">
        <f t="shared" si="58"/>
        <v/>
      </c>
      <c r="Q487" s="511">
        <f t="shared" si="63"/>
        <v>0</v>
      </c>
      <c r="R487" s="511">
        <f t="shared" si="59"/>
        <v>0</v>
      </c>
    </row>
    <row r="488" spans="1:18" ht="15" x14ac:dyDescent="0.25">
      <c r="A488" s="702">
        <v>471</v>
      </c>
      <c r="B488" s="664"/>
      <c r="C488" s="664"/>
      <c r="D488" s="706" t="str">
        <f>IFERROR(VLOOKUP($B488,'גנים - מצבת והרשמה  (4)'!$C$16:$G$807,2,0),0)</f>
        <v>המוסד לא קיים</v>
      </c>
      <c r="E488" s="704">
        <f>SUMIF('גנים - מצבת והרשמה  (4)'!$F$15:$F$996,'גנים - דוח ביצוע  (5)'!B488,'גנים - מצבת והרשמה  (4)'!$H$15:$H$996)</f>
        <v>0</v>
      </c>
      <c r="F488" s="664"/>
      <c r="G488" s="709"/>
      <c r="H488" s="708"/>
      <c r="I488" s="708"/>
      <c r="J488" s="991">
        <f t="shared" si="60"/>
        <v>0</v>
      </c>
      <c r="K488" s="883" t="str">
        <f t="shared" si="56"/>
        <v/>
      </c>
      <c r="L488" s="711"/>
      <c r="M488" s="868">
        <f t="shared" si="61"/>
        <v>0</v>
      </c>
      <c r="N488" s="868">
        <f t="shared" si="62"/>
        <v>0</v>
      </c>
      <c r="O488" s="705" t="str">
        <f t="shared" si="57"/>
        <v/>
      </c>
      <c r="P488" s="523" t="str">
        <f t="shared" si="58"/>
        <v/>
      </c>
      <c r="Q488" s="511">
        <f t="shared" si="63"/>
        <v>0</v>
      </c>
      <c r="R488" s="511">
        <f t="shared" si="59"/>
        <v>0</v>
      </c>
    </row>
    <row r="489" spans="1:18" ht="15" x14ac:dyDescent="0.25">
      <c r="A489" s="702">
        <v>472</v>
      </c>
      <c r="B489" s="664"/>
      <c r="C489" s="664"/>
      <c r="D489" s="706" t="str">
        <f>IFERROR(VLOOKUP($B489,'גנים - מצבת והרשמה  (4)'!$C$16:$G$807,2,0),0)</f>
        <v>המוסד לא קיים</v>
      </c>
      <c r="E489" s="704">
        <f>SUMIF('גנים - מצבת והרשמה  (4)'!$F$15:$F$996,'גנים - דוח ביצוע  (5)'!B489,'גנים - מצבת והרשמה  (4)'!$H$15:$H$996)</f>
        <v>0</v>
      </c>
      <c r="F489" s="664"/>
      <c r="G489" s="709"/>
      <c r="H489" s="708"/>
      <c r="I489" s="708"/>
      <c r="J489" s="991">
        <f t="shared" si="60"/>
        <v>0</v>
      </c>
      <c r="K489" s="883" t="str">
        <f t="shared" si="56"/>
        <v/>
      </c>
      <c r="L489" s="711"/>
      <c r="M489" s="868">
        <f t="shared" si="61"/>
        <v>0</v>
      </c>
      <c r="N489" s="868">
        <f t="shared" si="62"/>
        <v>0</v>
      </c>
      <c r="O489" s="705" t="str">
        <f t="shared" si="57"/>
        <v/>
      </c>
      <c r="P489" s="523" t="str">
        <f t="shared" si="58"/>
        <v/>
      </c>
      <c r="Q489" s="511">
        <f t="shared" si="63"/>
        <v>0</v>
      </c>
      <c r="R489" s="511">
        <f t="shared" si="59"/>
        <v>0</v>
      </c>
    </row>
    <row r="490" spans="1:18" ht="15" x14ac:dyDescent="0.25">
      <c r="A490" s="702">
        <v>473</v>
      </c>
      <c r="B490" s="664"/>
      <c r="C490" s="664"/>
      <c r="D490" s="706" t="str">
        <f>IFERROR(VLOOKUP($B490,'גנים - מצבת והרשמה  (4)'!$C$16:$G$807,2,0),0)</f>
        <v>המוסד לא קיים</v>
      </c>
      <c r="E490" s="704">
        <f>SUMIF('גנים - מצבת והרשמה  (4)'!$F$15:$F$996,'גנים - דוח ביצוע  (5)'!B490,'גנים - מצבת והרשמה  (4)'!$H$15:$H$996)</f>
        <v>0</v>
      </c>
      <c r="F490" s="664"/>
      <c r="G490" s="709"/>
      <c r="H490" s="708"/>
      <c r="I490" s="708"/>
      <c r="J490" s="991">
        <f t="shared" si="60"/>
        <v>0</v>
      </c>
      <c r="K490" s="883" t="str">
        <f t="shared" si="56"/>
        <v/>
      </c>
      <c r="L490" s="711"/>
      <c r="M490" s="868">
        <f t="shared" si="61"/>
        <v>0</v>
      </c>
      <c r="N490" s="868">
        <f t="shared" si="62"/>
        <v>0</v>
      </c>
      <c r="O490" s="705" t="str">
        <f t="shared" si="57"/>
        <v/>
      </c>
      <c r="P490" s="523" t="str">
        <f t="shared" si="58"/>
        <v/>
      </c>
      <c r="Q490" s="511">
        <f t="shared" si="63"/>
        <v>0</v>
      </c>
      <c r="R490" s="511">
        <f t="shared" si="59"/>
        <v>0</v>
      </c>
    </row>
    <row r="491" spans="1:18" ht="15" x14ac:dyDescent="0.25">
      <c r="A491" s="702">
        <v>474</v>
      </c>
      <c r="B491" s="664"/>
      <c r="C491" s="664"/>
      <c r="D491" s="706" t="str">
        <f>IFERROR(VLOOKUP($B491,'גנים - מצבת והרשמה  (4)'!$C$16:$G$807,2,0),0)</f>
        <v>המוסד לא קיים</v>
      </c>
      <c r="E491" s="704">
        <f>SUMIF('גנים - מצבת והרשמה  (4)'!$F$15:$F$996,'גנים - דוח ביצוע  (5)'!B491,'גנים - מצבת והרשמה  (4)'!$H$15:$H$996)</f>
        <v>0</v>
      </c>
      <c r="F491" s="664"/>
      <c r="G491" s="709"/>
      <c r="H491" s="708"/>
      <c r="I491" s="708"/>
      <c r="J491" s="991">
        <f t="shared" si="60"/>
        <v>0</v>
      </c>
      <c r="K491" s="883" t="str">
        <f t="shared" si="56"/>
        <v/>
      </c>
      <c r="L491" s="711"/>
      <c r="M491" s="868">
        <f t="shared" si="61"/>
        <v>0</v>
      </c>
      <c r="N491" s="868">
        <f t="shared" si="62"/>
        <v>0</v>
      </c>
      <c r="O491" s="705" t="str">
        <f t="shared" si="57"/>
        <v/>
      </c>
      <c r="P491" s="523" t="str">
        <f t="shared" si="58"/>
        <v/>
      </c>
      <c r="Q491" s="511">
        <f t="shared" si="63"/>
        <v>0</v>
      </c>
      <c r="R491" s="511">
        <f t="shared" si="59"/>
        <v>0</v>
      </c>
    </row>
    <row r="492" spans="1:18" ht="15" x14ac:dyDescent="0.25">
      <c r="A492" s="702">
        <v>475</v>
      </c>
      <c r="B492" s="664"/>
      <c r="C492" s="664"/>
      <c r="D492" s="706" t="str">
        <f>IFERROR(VLOOKUP($B492,'גנים - מצבת והרשמה  (4)'!$C$16:$G$807,2,0),0)</f>
        <v>המוסד לא קיים</v>
      </c>
      <c r="E492" s="704">
        <f>SUMIF('גנים - מצבת והרשמה  (4)'!$F$15:$F$996,'גנים - דוח ביצוע  (5)'!B492,'גנים - מצבת והרשמה  (4)'!$H$15:$H$996)</f>
        <v>0</v>
      </c>
      <c r="F492" s="664"/>
      <c r="G492" s="709"/>
      <c r="H492" s="708"/>
      <c r="I492" s="708"/>
      <c r="J492" s="991">
        <f t="shared" si="60"/>
        <v>0</v>
      </c>
      <c r="K492" s="883" t="str">
        <f t="shared" si="56"/>
        <v/>
      </c>
      <c r="L492" s="711"/>
      <c r="M492" s="868">
        <f t="shared" si="61"/>
        <v>0</v>
      </c>
      <c r="N492" s="868">
        <f t="shared" si="62"/>
        <v>0</v>
      </c>
      <c r="O492" s="705" t="str">
        <f t="shared" si="57"/>
        <v/>
      </c>
      <c r="P492" s="523" t="str">
        <f t="shared" si="58"/>
        <v/>
      </c>
      <c r="Q492" s="511">
        <f t="shared" si="63"/>
        <v>0</v>
      </c>
      <c r="R492" s="511">
        <f t="shared" si="59"/>
        <v>0</v>
      </c>
    </row>
    <row r="493" spans="1:18" ht="15" x14ac:dyDescent="0.25">
      <c r="A493" s="702">
        <v>476</v>
      </c>
      <c r="B493" s="664"/>
      <c r="C493" s="664"/>
      <c r="D493" s="706" t="str">
        <f>IFERROR(VLOOKUP($B493,'גנים - מצבת והרשמה  (4)'!$C$16:$G$807,2,0),0)</f>
        <v>המוסד לא קיים</v>
      </c>
      <c r="E493" s="704">
        <f>SUMIF('גנים - מצבת והרשמה  (4)'!$F$15:$F$996,'גנים - דוח ביצוע  (5)'!B493,'גנים - מצבת והרשמה  (4)'!$H$15:$H$996)</f>
        <v>0</v>
      </c>
      <c r="F493" s="664"/>
      <c r="G493" s="709"/>
      <c r="H493" s="708"/>
      <c r="I493" s="708"/>
      <c r="J493" s="991">
        <f t="shared" si="60"/>
        <v>0</v>
      </c>
      <c r="K493" s="883" t="str">
        <f t="shared" si="56"/>
        <v/>
      </c>
      <c r="L493" s="711"/>
      <c r="M493" s="868">
        <f t="shared" si="61"/>
        <v>0</v>
      </c>
      <c r="N493" s="868">
        <f t="shared" si="62"/>
        <v>0</v>
      </c>
      <c r="O493" s="705" t="str">
        <f t="shared" si="57"/>
        <v/>
      </c>
      <c r="P493" s="523" t="str">
        <f t="shared" si="58"/>
        <v/>
      </c>
      <c r="Q493" s="511">
        <f t="shared" si="63"/>
        <v>0</v>
      </c>
      <c r="R493" s="511">
        <f t="shared" si="59"/>
        <v>0</v>
      </c>
    </row>
    <row r="494" spans="1:18" ht="15" x14ac:dyDescent="0.25">
      <c r="A494" s="702">
        <v>477</v>
      </c>
      <c r="B494" s="664"/>
      <c r="C494" s="664"/>
      <c r="D494" s="706" t="str">
        <f>IFERROR(VLOOKUP($B494,'גנים - מצבת והרשמה  (4)'!$C$16:$G$807,2,0),0)</f>
        <v>המוסד לא קיים</v>
      </c>
      <c r="E494" s="704">
        <f>SUMIF('גנים - מצבת והרשמה  (4)'!$F$15:$F$996,'גנים - דוח ביצוע  (5)'!B494,'גנים - מצבת והרשמה  (4)'!$H$15:$H$996)</f>
        <v>0</v>
      </c>
      <c r="F494" s="664"/>
      <c r="G494" s="709"/>
      <c r="H494" s="708"/>
      <c r="I494" s="708"/>
      <c r="J494" s="991">
        <f t="shared" si="60"/>
        <v>0</v>
      </c>
      <c r="K494" s="883" t="str">
        <f t="shared" si="56"/>
        <v/>
      </c>
      <c r="L494" s="711"/>
      <c r="M494" s="868">
        <f t="shared" si="61"/>
        <v>0</v>
      </c>
      <c r="N494" s="868">
        <f t="shared" si="62"/>
        <v>0</v>
      </c>
      <c r="O494" s="705" t="str">
        <f t="shared" si="57"/>
        <v/>
      </c>
      <c r="P494" s="523" t="str">
        <f t="shared" si="58"/>
        <v/>
      </c>
      <c r="Q494" s="511">
        <f t="shared" si="63"/>
        <v>0</v>
      </c>
      <c r="R494" s="511">
        <f t="shared" si="59"/>
        <v>0</v>
      </c>
    </row>
    <row r="495" spans="1:18" ht="15" x14ac:dyDescent="0.25">
      <c r="A495" s="702">
        <v>478</v>
      </c>
      <c r="B495" s="664"/>
      <c r="C495" s="664"/>
      <c r="D495" s="706" t="str">
        <f>IFERROR(VLOOKUP($B495,'גנים - מצבת והרשמה  (4)'!$C$16:$G$807,2,0),0)</f>
        <v>המוסד לא קיים</v>
      </c>
      <c r="E495" s="704">
        <f>SUMIF('גנים - מצבת והרשמה  (4)'!$F$15:$F$996,'גנים - דוח ביצוע  (5)'!B495,'גנים - מצבת והרשמה  (4)'!$H$15:$H$996)</f>
        <v>0</v>
      </c>
      <c r="F495" s="664"/>
      <c r="G495" s="709"/>
      <c r="H495" s="708"/>
      <c r="I495" s="708"/>
      <c r="J495" s="991">
        <f t="shared" si="60"/>
        <v>0</v>
      </c>
      <c r="K495" s="883" t="str">
        <f t="shared" si="56"/>
        <v/>
      </c>
      <c r="L495" s="711"/>
      <c r="M495" s="868">
        <f t="shared" si="61"/>
        <v>0</v>
      </c>
      <c r="N495" s="868">
        <f t="shared" si="62"/>
        <v>0</v>
      </c>
      <c r="O495" s="705" t="str">
        <f t="shared" si="57"/>
        <v/>
      </c>
      <c r="P495" s="523" t="str">
        <f t="shared" si="58"/>
        <v/>
      </c>
      <c r="Q495" s="511">
        <f t="shared" si="63"/>
        <v>0</v>
      </c>
      <c r="R495" s="511">
        <f t="shared" si="59"/>
        <v>0</v>
      </c>
    </row>
    <row r="496" spans="1:18" ht="15" x14ac:dyDescent="0.25">
      <c r="A496" s="702">
        <v>479</v>
      </c>
      <c r="B496" s="664"/>
      <c r="C496" s="664"/>
      <c r="D496" s="706" t="str">
        <f>IFERROR(VLOOKUP($B496,'גנים - מצבת והרשמה  (4)'!$C$16:$G$807,2,0),0)</f>
        <v>המוסד לא קיים</v>
      </c>
      <c r="E496" s="704">
        <f>SUMIF('גנים - מצבת והרשמה  (4)'!$F$15:$F$996,'גנים - דוח ביצוע  (5)'!B496,'גנים - מצבת והרשמה  (4)'!$H$15:$H$996)</f>
        <v>0</v>
      </c>
      <c r="F496" s="664"/>
      <c r="G496" s="709"/>
      <c r="H496" s="708"/>
      <c r="I496" s="708"/>
      <c r="J496" s="991">
        <f t="shared" si="60"/>
        <v>0</v>
      </c>
      <c r="K496" s="883" t="str">
        <f t="shared" si="56"/>
        <v/>
      </c>
      <c r="L496" s="711"/>
      <c r="M496" s="868">
        <f t="shared" si="61"/>
        <v>0</v>
      </c>
      <c r="N496" s="868">
        <f t="shared" si="62"/>
        <v>0</v>
      </c>
      <c r="O496" s="705" t="str">
        <f t="shared" si="57"/>
        <v/>
      </c>
      <c r="P496" s="523" t="str">
        <f t="shared" si="58"/>
        <v/>
      </c>
      <c r="Q496" s="511">
        <f t="shared" si="63"/>
        <v>0</v>
      </c>
      <c r="R496" s="511">
        <f t="shared" si="59"/>
        <v>0</v>
      </c>
    </row>
    <row r="497" spans="1:18" ht="15" x14ac:dyDescent="0.25">
      <c r="A497" s="702">
        <v>480</v>
      </c>
      <c r="B497" s="664"/>
      <c r="C497" s="664"/>
      <c r="D497" s="706" t="str">
        <f>IFERROR(VLOOKUP($B497,'גנים - מצבת והרשמה  (4)'!$C$16:$G$807,2,0),0)</f>
        <v>המוסד לא קיים</v>
      </c>
      <c r="E497" s="704">
        <f>SUMIF('גנים - מצבת והרשמה  (4)'!$F$15:$F$996,'גנים - דוח ביצוע  (5)'!B497,'גנים - מצבת והרשמה  (4)'!$H$15:$H$996)</f>
        <v>0</v>
      </c>
      <c r="F497" s="664"/>
      <c r="G497" s="709"/>
      <c r="H497" s="708"/>
      <c r="I497" s="708"/>
      <c r="J497" s="991">
        <f t="shared" si="60"/>
        <v>0</v>
      </c>
      <c r="K497" s="883" t="str">
        <f t="shared" si="56"/>
        <v/>
      </c>
      <c r="L497" s="711"/>
      <c r="M497" s="868">
        <f t="shared" si="61"/>
        <v>0</v>
      </c>
      <c r="N497" s="868">
        <f t="shared" si="62"/>
        <v>0</v>
      </c>
      <c r="O497" s="705" t="str">
        <f t="shared" si="57"/>
        <v/>
      </c>
      <c r="P497" s="523" t="str">
        <f t="shared" si="58"/>
        <v/>
      </c>
      <c r="Q497" s="511">
        <f t="shared" si="63"/>
        <v>0</v>
      </c>
      <c r="R497" s="511">
        <f t="shared" si="59"/>
        <v>0</v>
      </c>
    </row>
    <row r="498" spans="1:18" ht="15" x14ac:dyDescent="0.25">
      <c r="A498" s="702">
        <v>481</v>
      </c>
      <c r="B498" s="664"/>
      <c r="C498" s="664"/>
      <c r="D498" s="706" t="str">
        <f>IFERROR(VLOOKUP($B498,'גנים - מצבת והרשמה  (4)'!$C$16:$G$807,2,0),0)</f>
        <v>המוסד לא קיים</v>
      </c>
      <c r="E498" s="704">
        <f>SUMIF('גנים - מצבת והרשמה  (4)'!$F$15:$F$996,'גנים - דוח ביצוע  (5)'!B498,'גנים - מצבת והרשמה  (4)'!$H$15:$H$996)</f>
        <v>0</v>
      </c>
      <c r="F498" s="664"/>
      <c r="G498" s="709"/>
      <c r="H498" s="708"/>
      <c r="I498" s="708"/>
      <c r="J498" s="991">
        <f t="shared" si="60"/>
        <v>0</v>
      </c>
      <c r="K498" s="883" t="str">
        <f t="shared" si="56"/>
        <v/>
      </c>
      <c r="L498" s="711"/>
      <c r="M498" s="868">
        <f t="shared" si="61"/>
        <v>0</v>
      </c>
      <c r="N498" s="868">
        <f t="shared" si="62"/>
        <v>0</v>
      </c>
      <c r="O498" s="705" t="str">
        <f t="shared" si="57"/>
        <v/>
      </c>
      <c r="P498" s="523" t="str">
        <f t="shared" si="58"/>
        <v/>
      </c>
      <c r="Q498" s="511">
        <f t="shared" si="63"/>
        <v>0</v>
      </c>
      <c r="R498" s="511">
        <f t="shared" si="59"/>
        <v>0</v>
      </c>
    </row>
    <row r="499" spans="1:18" ht="15" x14ac:dyDescent="0.25">
      <c r="A499" s="702">
        <v>482</v>
      </c>
      <c r="B499" s="664"/>
      <c r="C499" s="664"/>
      <c r="D499" s="706" t="str">
        <f>IFERROR(VLOOKUP($B499,'גנים - מצבת והרשמה  (4)'!$C$16:$G$807,2,0),0)</f>
        <v>המוסד לא קיים</v>
      </c>
      <c r="E499" s="704">
        <f>SUMIF('גנים - מצבת והרשמה  (4)'!$F$15:$F$996,'גנים - דוח ביצוע  (5)'!B499,'גנים - מצבת והרשמה  (4)'!$H$15:$H$996)</f>
        <v>0</v>
      </c>
      <c r="F499" s="664"/>
      <c r="G499" s="709"/>
      <c r="H499" s="708"/>
      <c r="I499" s="708"/>
      <c r="J499" s="991">
        <f t="shared" si="60"/>
        <v>0</v>
      </c>
      <c r="K499" s="883" t="str">
        <f t="shared" si="56"/>
        <v/>
      </c>
      <c r="L499" s="711"/>
      <c r="M499" s="868">
        <f t="shared" si="61"/>
        <v>0</v>
      </c>
      <c r="N499" s="868">
        <f t="shared" si="62"/>
        <v>0</v>
      </c>
      <c r="O499" s="705" t="str">
        <f t="shared" si="57"/>
        <v/>
      </c>
      <c r="P499" s="523" t="str">
        <f t="shared" si="58"/>
        <v/>
      </c>
      <c r="Q499" s="511">
        <f t="shared" si="63"/>
        <v>0</v>
      </c>
      <c r="R499" s="511">
        <f t="shared" si="59"/>
        <v>0</v>
      </c>
    </row>
    <row r="500" spans="1:18" ht="15" x14ac:dyDescent="0.25">
      <c r="A500" s="702">
        <v>483</v>
      </c>
      <c r="B500" s="664"/>
      <c r="C500" s="664"/>
      <c r="D500" s="706" t="str">
        <f>IFERROR(VLOOKUP($B500,'גנים - מצבת והרשמה  (4)'!$C$16:$G$807,2,0),0)</f>
        <v>המוסד לא קיים</v>
      </c>
      <c r="E500" s="704">
        <f>SUMIF('גנים - מצבת והרשמה  (4)'!$F$15:$F$996,'גנים - דוח ביצוע  (5)'!B500,'גנים - מצבת והרשמה  (4)'!$H$15:$H$996)</f>
        <v>0</v>
      </c>
      <c r="F500" s="664"/>
      <c r="G500" s="709"/>
      <c r="H500" s="708"/>
      <c r="I500" s="708"/>
      <c r="J500" s="991">
        <f t="shared" si="60"/>
        <v>0</v>
      </c>
      <c r="K500" s="883" t="str">
        <f t="shared" si="56"/>
        <v/>
      </c>
      <c r="L500" s="711"/>
      <c r="M500" s="868">
        <f t="shared" si="61"/>
        <v>0</v>
      </c>
      <c r="N500" s="868">
        <f t="shared" si="62"/>
        <v>0</v>
      </c>
      <c r="O500" s="705" t="str">
        <f t="shared" si="57"/>
        <v/>
      </c>
      <c r="P500" s="523" t="str">
        <f t="shared" si="58"/>
        <v/>
      </c>
      <c r="Q500" s="511">
        <f t="shared" si="63"/>
        <v>0</v>
      </c>
      <c r="R500" s="511">
        <f t="shared" si="59"/>
        <v>0</v>
      </c>
    </row>
    <row r="501" spans="1:18" ht="15" x14ac:dyDescent="0.25">
      <c r="A501" s="702">
        <v>484</v>
      </c>
      <c r="B501" s="664"/>
      <c r="C501" s="664"/>
      <c r="D501" s="706" t="str">
        <f>IFERROR(VLOOKUP($B501,'גנים - מצבת והרשמה  (4)'!$C$16:$G$807,2,0),0)</f>
        <v>המוסד לא קיים</v>
      </c>
      <c r="E501" s="704">
        <f>SUMIF('גנים - מצבת והרשמה  (4)'!$F$15:$F$996,'גנים - דוח ביצוע  (5)'!B501,'גנים - מצבת והרשמה  (4)'!$H$15:$H$996)</f>
        <v>0</v>
      </c>
      <c r="F501" s="664"/>
      <c r="G501" s="709"/>
      <c r="H501" s="708"/>
      <c r="I501" s="708"/>
      <c r="J501" s="991">
        <f t="shared" si="60"/>
        <v>0</v>
      </c>
      <c r="K501" s="883" t="str">
        <f t="shared" si="56"/>
        <v/>
      </c>
      <c r="L501" s="711"/>
      <c r="M501" s="868">
        <f t="shared" si="61"/>
        <v>0</v>
      </c>
      <c r="N501" s="868">
        <f t="shared" si="62"/>
        <v>0</v>
      </c>
      <c r="O501" s="705" t="str">
        <f t="shared" si="57"/>
        <v/>
      </c>
      <c r="P501" s="523" t="str">
        <f t="shared" si="58"/>
        <v/>
      </c>
      <c r="Q501" s="511">
        <f t="shared" si="63"/>
        <v>0</v>
      </c>
      <c r="R501" s="511">
        <f t="shared" si="59"/>
        <v>0</v>
      </c>
    </row>
    <row r="502" spans="1:18" ht="15" x14ac:dyDescent="0.25">
      <c r="A502" s="702">
        <v>485</v>
      </c>
      <c r="B502" s="664"/>
      <c r="C502" s="664"/>
      <c r="D502" s="706" t="str">
        <f>IFERROR(VLOOKUP($B502,'גנים - מצבת והרשמה  (4)'!$C$16:$G$807,2,0),0)</f>
        <v>המוסד לא קיים</v>
      </c>
      <c r="E502" s="704">
        <f>SUMIF('גנים - מצבת והרשמה  (4)'!$F$15:$F$996,'גנים - דוח ביצוע  (5)'!B502,'גנים - מצבת והרשמה  (4)'!$H$15:$H$996)</f>
        <v>0</v>
      </c>
      <c r="F502" s="664"/>
      <c r="G502" s="709"/>
      <c r="H502" s="708"/>
      <c r="I502" s="708"/>
      <c r="J502" s="991">
        <f t="shared" si="60"/>
        <v>0</v>
      </c>
      <c r="K502" s="883" t="str">
        <f t="shared" si="56"/>
        <v/>
      </c>
      <c r="L502" s="711"/>
      <c r="M502" s="868">
        <f t="shared" si="61"/>
        <v>0</v>
      </c>
      <c r="N502" s="868">
        <f t="shared" si="62"/>
        <v>0</v>
      </c>
      <c r="O502" s="705" t="str">
        <f t="shared" si="57"/>
        <v/>
      </c>
      <c r="P502" s="523" t="str">
        <f t="shared" si="58"/>
        <v/>
      </c>
      <c r="Q502" s="511">
        <f t="shared" si="63"/>
        <v>0</v>
      </c>
      <c r="R502" s="511">
        <f t="shared" si="59"/>
        <v>0</v>
      </c>
    </row>
    <row r="503" spans="1:18" ht="15" x14ac:dyDescent="0.25">
      <c r="A503" s="702">
        <v>486</v>
      </c>
      <c r="B503" s="664"/>
      <c r="C503" s="664"/>
      <c r="D503" s="706" t="str">
        <f>IFERROR(VLOOKUP($B503,'גנים - מצבת והרשמה  (4)'!$C$16:$G$807,2,0),0)</f>
        <v>המוסד לא קיים</v>
      </c>
      <c r="E503" s="704">
        <f>SUMIF('גנים - מצבת והרשמה  (4)'!$F$15:$F$996,'גנים - דוח ביצוע  (5)'!B503,'גנים - מצבת והרשמה  (4)'!$H$15:$H$996)</f>
        <v>0</v>
      </c>
      <c r="F503" s="664"/>
      <c r="G503" s="709"/>
      <c r="H503" s="708"/>
      <c r="I503" s="708"/>
      <c r="J503" s="991">
        <f t="shared" si="60"/>
        <v>0</v>
      </c>
      <c r="K503" s="883" t="str">
        <f t="shared" si="56"/>
        <v/>
      </c>
      <c r="L503" s="711"/>
      <c r="M503" s="868">
        <f t="shared" si="61"/>
        <v>0</v>
      </c>
      <c r="N503" s="868">
        <f t="shared" si="62"/>
        <v>0</v>
      </c>
      <c r="O503" s="705" t="str">
        <f t="shared" si="57"/>
        <v/>
      </c>
      <c r="P503" s="523" t="str">
        <f t="shared" si="58"/>
        <v/>
      </c>
      <c r="Q503" s="511">
        <f t="shared" si="63"/>
        <v>0</v>
      </c>
      <c r="R503" s="511">
        <f t="shared" si="59"/>
        <v>0</v>
      </c>
    </row>
    <row r="504" spans="1:18" ht="15" x14ac:dyDescent="0.25">
      <c r="A504" s="702">
        <v>487</v>
      </c>
      <c r="B504" s="664"/>
      <c r="C504" s="664"/>
      <c r="D504" s="706" t="str">
        <f>IFERROR(VLOOKUP($B504,'גנים - מצבת והרשמה  (4)'!$C$16:$G$807,2,0),0)</f>
        <v>המוסד לא קיים</v>
      </c>
      <c r="E504" s="704">
        <f>SUMIF('גנים - מצבת והרשמה  (4)'!$F$15:$F$996,'גנים - דוח ביצוע  (5)'!B504,'גנים - מצבת והרשמה  (4)'!$H$15:$H$996)</f>
        <v>0</v>
      </c>
      <c r="F504" s="664"/>
      <c r="G504" s="709"/>
      <c r="H504" s="708"/>
      <c r="I504" s="708"/>
      <c r="J504" s="991">
        <f t="shared" si="60"/>
        <v>0</v>
      </c>
      <c r="K504" s="883" t="str">
        <f t="shared" si="56"/>
        <v/>
      </c>
      <c r="L504" s="711"/>
      <c r="M504" s="868">
        <f t="shared" si="61"/>
        <v>0</v>
      </c>
      <c r="N504" s="868">
        <f t="shared" si="62"/>
        <v>0</v>
      </c>
      <c r="O504" s="705" t="str">
        <f t="shared" si="57"/>
        <v/>
      </c>
      <c r="P504" s="523" t="str">
        <f t="shared" si="58"/>
        <v/>
      </c>
      <c r="Q504" s="511">
        <f t="shared" si="63"/>
        <v>0</v>
      </c>
      <c r="R504" s="511">
        <f t="shared" si="59"/>
        <v>0</v>
      </c>
    </row>
    <row r="505" spans="1:18" ht="15" x14ac:dyDescent="0.25">
      <c r="A505" s="702">
        <v>488</v>
      </c>
      <c r="B505" s="664"/>
      <c r="C505" s="664"/>
      <c r="D505" s="706" t="str">
        <f>IFERROR(VLOOKUP($B505,'גנים - מצבת והרשמה  (4)'!$C$16:$G$807,2,0),0)</f>
        <v>המוסד לא קיים</v>
      </c>
      <c r="E505" s="704">
        <f>SUMIF('גנים - מצבת והרשמה  (4)'!$F$15:$F$996,'גנים - דוח ביצוע  (5)'!B505,'גנים - מצבת והרשמה  (4)'!$H$15:$H$996)</f>
        <v>0</v>
      </c>
      <c r="F505" s="664"/>
      <c r="G505" s="709"/>
      <c r="H505" s="708"/>
      <c r="I505" s="708"/>
      <c r="J505" s="991">
        <f t="shared" si="60"/>
        <v>0</v>
      </c>
      <c r="K505" s="883" t="str">
        <f t="shared" si="56"/>
        <v/>
      </c>
      <c r="L505" s="711"/>
      <c r="M505" s="868">
        <f t="shared" si="61"/>
        <v>0</v>
      </c>
      <c r="N505" s="868">
        <f t="shared" si="62"/>
        <v>0</v>
      </c>
      <c r="O505" s="705" t="str">
        <f t="shared" si="57"/>
        <v/>
      </c>
      <c r="P505" s="523" t="str">
        <f t="shared" si="58"/>
        <v/>
      </c>
      <c r="Q505" s="511">
        <f t="shared" si="63"/>
        <v>0</v>
      </c>
      <c r="R505" s="511">
        <f t="shared" si="59"/>
        <v>0</v>
      </c>
    </row>
    <row r="506" spans="1:18" ht="15" x14ac:dyDescent="0.25">
      <c r="A506" s="702">
        <v>489</v>
      </c>
      <c r="B506" s="664"/>
      <c r="C506" s="664"/>
      <c r="D506" s="706" t="str">
        <f>IFERROR(VLOOKUP($B506,'גנים - מצבת והרשמה  (4)'!$C$16:$G$807,2,0),0)</f>
        <v>המוסד לא קיים</v>
      </c>
      <c r="E506" s="704">
        <f>SUMIF('גנים - מצבת והרשמה  (4)'!$F$15:$F$996,'גנים - דוח ביצוע  (5)'!B506,'גנים - מצבת והרשמה  (4)'!$H$15:$H$996)</f>
        <v>0</v>
      </c>
      <c r="F506" s="664"/>
      <c r="G506" s="709"/>
      <c r="H506" s="708"/>
      <c r="I506" s="708"/>
      <c r="J506" s="991">
        <f t="shared" si="60"/>
        <v>0</v>
      </c>
      <c r="K506" s="883" t="str">
        <f t="shared" si="56"/>
        <v/>
      </c>
      <c r="L506" s="711"/>
      <c r="M506" s="868">
        <f t="shared" si="61"/>
        <v>0</v>
      </c>
      <c r="N506" s="868">
        <f t="shared" si="62"/>
        <v>0</v>
      </c>
      <c r="O506" s="705" t="str">
        <f t="shared" si="57"/>
        <v/>
      </c>
      <c r="P506" s="523" t="str">
        <f t="shared" si="58"/>
        <v/>
      </c>
      <c r="Q506" s="511">
        <f t="shared" si="63"/>
        <v>0</v>
      </c>
      <c r="R506" s="511">
        <f t="shared" si="59"/>
        <v>0</v>
      </c>
    </row>
    <row r="507" spans="1:18" ht="15" x14ac:dyDescent="0.25">
      <c r="A507" s="702">
        <v>490</v>
      </c>
      <c r="B507" s="664"/>
      <c r="C507" s="664"/>
      <c r="D507" s="706" t="str">
        <f>IFERROR(VLOOKUP($B507,'גנים - מצבת והרשמה  (4)'!$C$16:$G$807,2,0),0)</f>
        <v>המוסד לא קיים</v>
      </c>
      <c r="E507" s="704">
        <f>SUMIF('גנים - מצבת והרשמה  (4)'!$F$15:$F$996,'גנים - דוח ביצוע  (5)'!B507,'גנים - מצבת והרשמה  (4)'!$H$15:$H$996)</f>
        <v>0</v>
      </c>
      <c r="F507" s="664"/>
      <c r="G507" s="709"/>
      <c r="H507" s="708"/>
      <c r="I507" s="708"/>
      <c r="J507" s="991">
        <f t="shared" si="60"/>
        <v>0</v>
      </c>
      <c r="K507" s="883" t="str">
        <f t="shared" si="56"/>
        <v/>
      </c>
      <c r="L507" s="711"/>
      <c r="M507" s="868">
        <f t="shared" si="61"/>
        <v>0</v>
      </c>
      <c r="N507" s="868">
        <f t="shared" si="62"/>
        <v>0</v>
      </c>
      <c r="O507" s="705" t="str">
        <f t="shared" si="57"/>
        <v/>
      </c>
      <c r="P507" s="523" t="str">
        <f t="shared" si="58"/>
        <v/>
      </c>
      <c r="Q507" s="511">
        <f t="shared" si="63"/>
        <v>0</v>
      </c>
      <c r="R507" s="511">
        <f t="shared" si="59"/>
        <v>0</v>
      </c>
    </row>
    <row r="508" spans="1:18" ht="15" x14ac:dyDescent="0.25">
      <c r="A508" s="702">
        <v>491</v>
      </c>
      <c r="B508" s="664"/>
      <c r="C508" s="664"/>
      <c r="D508" s="706" t="str">
        <f>IFERROR(VLOOKUP($B508,'גנים - מצבת והרשמה  (4)'!$C$16:$G$807,2,0),0)</f>
        <v>המוסד לא קיים</v>
      </c>
      <c r="E508" s="704">
        <f>SUMIF('גנים - מצבת והרשמה  (4)'!$F$15:$F$996,'גנים - דוח ביצוע  (5)'!B508,'גנים - מצבת והרשמה  (4)'!$H$15:$H$996)</f>
        <v>0</v>
      </c>
      <c r="F508" s="664"/>
      <c r="G508" s="709"/>
      <c r="H508" s="708"/>
      <c r="I508" s="708"/>
      <c r="J508" s="991">
        <f t="shared" si="60"/>
        <v>0</v>
      </c>
      <c r="K508" s="883" t="str">
        <f t="shared" si="56"/>
        <v/>
      </c>
      <c r="L508" s="711"/>
      <c r="M508" s="868">
        <f t="shared" si="61"/>
        <v>0</v>
      </c>
      <c r="N508" s="868">
        <f t="shared" si="62"/>
        <v>0</v>
      </c>
      <c r="O508" s="705" t="str">
        <f t="shared" si="57"/>
        <v/>
      </c>
      <c r="P508" s="523" t="str">
        <f t="shared" si="58"/>
        <v/>
      </c>
      <c r="Q508" s="511">
        <f t="shared" si="63"/>
        <v>0</v>
      </c>
      <c r="R508" s="511">
        <f t="shared" si="59"/>
        <v>0</v>
      </c>
    </row>
    <row r="509" spans="1:18" ht="15" x14ac:dyDescent="0.25">
      <c r="A509" s="702">
        <v>492</v>
      </c>
      <c r="B509" s="664"/>
      <c r="C509" s="664"/>
      <c r="D509" s="706" t="str">
        <f>IFERROR(VLOOKUP($B509,'גנים - מצבת והרשמה  (4)'!$C$16:$G$807,2,0),0)</f>
        <v>המוסד לא קיים</v>
      </c>
      <c r="E509" s="704">
        <f>SUMIF('גנים - מצבת והרשמה  (4)'!$F$15:$F$996,'גנים - דוח ביצוע  (5)'!B509,'גנים - מצבת והרשמה  (4)'!$H$15:$H$996)</f>
        <v>0</v>
      </c>
      <c r="F509" s="664"/>
      <c r="G509" s="709"/>
      <c r="H509" s="708"/>
      <c r="I509" s="708"/>
      <c r="J509" s="991">
        <f t="shared" si="60"/>
        <v>0</v>
      </c>
      <c r="K509" s="883" t="str">
        <f t="shared" si="56"/>
        <v/>
      </c>
      <c r="L509" s="711"/>
      <c r="M509" s="868">
        <f t="shared" si="61"/>
        <v>0</v>
      </c>
      <c r="N509" s="868">
        <f t="shared" si="62"/>
        <v>0</v>
      </c>
      <c r="O509" s="705" t="str">
        <f t="shared" si="57"/>
        <v/>
      </c>
      <c r="P509" s="523" t="str">
        <f t="shared" si="58"/>
        <v/>
      </c>
      <c r="Q509" s="511">
        <f t="shared" si="63"/>
        <v>0</v>
      </c>
      <c r="R509" s="511">
        <f t="shared" si="59"/>
        <v>0</v>
      </c>
    </row>
    <row r="510" spans="1:18" ht="15" x14ac:dyDescent="0.25">
      <c r="A510" s="702">
        <v>493</v>
      </c>
      <c r="B510" s="664"/>
      <c r="C510" s="664"/>
      <c r="D510" s="706" t="str">
        <f>IFERROR(VLOOKUP($B510,'גנים - מצבת והרשמה  (4)'!$C$16:$G$807,2,0),0)</f>
        <v>המוסד לא קיים</v>
      </c>
      <c r="E510" s="704">
        <f>SUMIF('גנים - מצבת והרשמה  (4)'!$F$15:$F$996,'גנים - דוח ביצוע  (5)'!B510,'גנים - מצבת והרשמה  (4)'!$H$15:$H$996)</f>
        <v>0</v>
      </c>
      <c r="F510" s="664"/>
      <c r="G510" s="709"/>
      <c r="H510" s="708"/>
      <c r="I510" s="708"/>
      <c r="J510" s="991">
        <f t="shared" si="60"/>
        <v>0</v>
      </c>
      <c r="K510" s="883" t="str">
        <f t="shared" si="56"/>
        <v/>
      </c>
      <c r="L510" s="711"/>
      <c r="M510" s="868">
        <f t="shared" si="61"/>
        <v>0</v>
      </c>
      <c r="N510" s="868">
        <f t="shared" si="62"/>
        <v>0</v>
      </c>
      <c r="O510" s="705" t="str">
        <f t="shared" si="57"/>
        <v/>
      </c>
      <c r="P510" s="523" t="str">
        <f t="shared" si="58"/>
        <v/>
      </c>
      <c r="Q510" s="511">
        <f t="shared" si="63"/>
        <v>0</v>
      </c>
      <c r="R510" s="511">
        <f t="shared" si="59"/>
        <v>0</v>
      </c>
    </row>
    <row r="511" spans="1:18" ht="15" x14ac:dyDescent="0.25">
      <c r="A511" s="702">
        <v>494</v>
      </c>
      <c r="B511" s="664"/>
      <c r="C511" s="664"/>
      <c r="D511" s="706" t="str">
        <f>IFERROR(VLOOKUP($B511,'גנים - מצבת והרשמה  (4)'!$C$16:$G$807,2,0),0)</f>
        <v>המוסד לא קיים</v>
      </c>
      <c r="E511" s="704">
        <f>SUMIF('גנים - מצבת והרשמה  (4)'!$F$15:$F$996,'גנים - דוח ביצוע  (5)'!B511,'גנים - מצבת והרשמה  (4)'!$H$15:$H$996)</f>
        <v>0</v>
      </c>
      <c r="F511" s="664"/>
      <c r="G511" s="709"/>
      <c r="H511" s="708"/>
      <c r="I511" s="708"/>
      <c r="J511" s="991">
        <f t="shared" si="60"/>
        <v>0</v>
      </c>
      <c r="K511" s="883" t="str">
        <f t="shared" si="56"/>
        <v/>
      </c>
      <c r="L511" s="711"/>
      <c r="M511" s="868">
        <f t="shared" si="61"/>
        <v>0</v>
      </c>
      <c r="N511" s="868">
        <f t="shared" si="62"/>
        <v>0</v>
      </c>
      <c r="O511" s="705" t="str">
        <f t="shared" si="57"/>
        <v/>
      </c>
      <c r="P511" s="523" t="str">
        <f t="shared" si="58"/>
        <v/>
      </c>
      <c r="Q511" s="511">
        <f t="shared" si="63"/>
        <v>0</v>
      </c>
      <c r="R511" s="511">
        <f t="shared" si="59"/>
        <v>0</v>
      </c>
    </row>
    <row r="512" spans="1:18" ht="15" x14ac:dyDescent="0.25">
      <c r="A512" s="702">
        <v>495</v>
      </c>
      <c r="B512" s="664"/>
      <c r="C512" s="664"/>
      <c r="D512" s="706" t="str">
        <f>IFERROR(VLOOKUP($B512,'גנים - מצבת והרשמה  (4)'!$C$16:$G$807,2,0),0)</f>
        <v>המוסד לא קיים</v>
      </c>
      <c r="E512" s="704">
        <f>SUMIF('גנים - מצבת והרשמה  (4)'!$F$15:$F$996,'גנים - דוח ביצוע  (5)'!B512,'גנים - מצבת והרשמה  (4)'!$H$15:$H$996)</f>
        <v>0</v>
      </c>
      <c r="F512" s="664"/>
      <c r="G512" s="709"/>
      <c r="H512" s="708"/>
      <c r="I512" s="708"/>
      <c r="J512" s="991">
        <f t="shared" si="60"/>
        <v>0</v>
      </c>
      <c r="K512" s="883" t="str">
        <f t="shared" si="56"/>
        <v/>
      </c>
      <c r="L512" s="711"/>
      <c r="M512" s="868">
        <f t="shared" si="61"/>
        <v>0</v>
      </c>
      <c r="N512" s="868">
        <f t="shared" si="62"/>
        <v>0</v>
      </c>
      <c r="O512" s="705" t="str">
        <f t="shared" si="57"/>
        <v/>
      </c>
      <c r="P512" s="523" t="str">
        <f t="shared" si="58"/>
        <v/>
      </c>
      <c r="Q512" s="511">
        <f t="shared" si="63"/>
        <v>0</v>
      </c>
      <c r="R512" s="511">
        <f t="shared" si="59"/>
        <v>0</v>
      </c>
    </row>
    <row r="513" spans="1:18" ht="15" x14ac:dyDescent="0.25">
      <c r="A513" s="702">
        <v>496</v>
      </c>
      <c r="B513" s="664"/>
      <c r="C513" s="664"/>
      <c r="D513" s="706" t="str">
        <f>IFERROR(VLOOKUP($B513,'גנים - מצבת והרשמה  (4)'!$C$16:$G$807,2,0),0)</f>
        <v>המוסד לא קיים</v>
      </c>
      <c r="E513" s="704">
        <f>SUMIF('גנים - מצבת והרשמה  (4)'!$F$15:$F$996,'גנים - דוח ביצוע  (5)'!B513,'גנים - מצבת והרשמה  (4)'!$H$15:$H$996)</f>
        <v>0</v>
      </c>
      <c r="F513" s="664"/>
      <c r="G513" s="709"/>
      <c r="H513" s="708"/>
      <c r="I513" s="708"/>
      <c r="J513" s="991">
        <f t="shared" si="60"/>
        <v>0</v>
      </c>
      <c r="K513" s="883" t="str">
        <f t="shared" si="56"/>
        <v/>
      </c>
      <c r="L513" s="711"/>
      <c r="M513" s="868">
        <f t="shared" si="61"/>
        <v>0</v>
      </c>
      <c r="N513" s="868">
        <f t="shared" si="62"/>
        <v>0</v>
      </c>
      <c r="O513" s="705" t="str">
        <f t="shared" si="57"/>
        <v/>
      </c>
      <c r="P513" s="523" t="str">
        <f t="shared" si="58"/>
        <v/>
      </c>
      <c r="Q513" s="511">
        <f t="shared" si="63"/>
        <v>0</v>
      </c>
      <c r="R513" s="511">
        <f t="shared" si="59"/>
        <v>0</v>
      </c>
    </row>
    <row r="514" spans="1:18" ht="15" x14ac:dyDescent="0.25">
      <c r="A514" s="702">
        <v>497</v>
      </c>
      <c r="B514" s="664"/>
      <c r="C514" s="664"/>
      <c r="D514" s="706" t="str">
        <f>IFERROR(VLOOKUP($B514,'גנים - מצבת והרשמה  (4)'!$C$16:$G$807,2,0),0)</f>
        <v>המוסד לא קיים</v>
      </c>
      <c r="E514" s="704">
        <f>SUMIF('גנים - מצבת והרשמה  (4)'!$F$15:$F$996,'גנים - דוח ביצוע  (5)'!B514,'גנים - מצבת והרשמה  (4)'!$H$15:$H$996)</f>
        <v>0</v>
      </c>
      <c r="F514" s="664"/>
      <c r="G514" s="709"/>
      <c r="H514" s="708"/>
      <c r="I514" s="708"/>
      <c r="J514" s="991">
        <f t="shared" si="60"/>
        <v>0</v>
      </c>
      <c r="K514" s="883" t="str">
        <f t="shared" si="56"/>
        <v/>
      </c>
      <c r="L514" s="711"/>
      <c r="M514" s="868">
        <f t="shared" si="61"/>
        <v>0</v>
      </c>
      <c r="N514" s="868">
        <f t="shared" si="62"/>
        <v>0</v>
      </c>
      <c r="O514" s="705" t="str">
        <f t="shared" si="57"/>
        <v/>
      </c>
      <c r="P514" s="523" t="str">
        <f t="shared" si="58"/>
        <v/>
      </c>
      <c r="Q514" s="511">
        <f t="shared" si="63"/>
        <v>0</v>
      </c>
      <c r="R514" s="511">
        <f t="shared" si="59"/>
        <v>0</v>
      </c>
    </row>
    <row r="515" spans="1:18" ht="15" x14ac:dyDescent="0.25">
      <c r="A515" s="702">
        <v>498</v>
      </c>
      <c r="B515" s="664"/>
      <c r="C515" s="664"/>
      <c r="D515" s="706" t="str">
        <f>IFERROR(VLOOKUP($B515,'גנים - מצבת והרשמה  (4)'!$C$16:$G$807,2,0),0)</f>
        <v>המוסד לא קיים</v>
      </c>
      <c r="E515" s="704">
        <f>SUMIF('גנים - מצבת והרשמה  (4)'!$F$15:$F$996,'גנים - דוח ביצוע  (5)'!B515,'גנים - מצבת והרשמה  (4)'!$H$15:$H$996)</f>
        <v>0</v>
      </c>
      <c r="F515" s="664"/>
      <c r="G515" s="709"/>
      <c r="H515" s="708"/>
      <c r="I515" s="708"/>
      <c r="J515" s="991">
        <f t="shared" si="60"/>
        <v>0</v>
      </c>
      <c r="K515" s="883" t="str">
        <f t="shared" si="56"/>
        <v/>
      </c>
      <c r="L515" s="711"/>
      <c r="M515" s="868">
        <f t="shared" si="61"/>
        <v>0</v>
      </c>
      <c r="N515" s="868">
        <f t="shared" si="62"/>
        <v>0</v>
      </c>
      <c r="O515" s="705" t="str">
        <f t="shared" si="57"/>
        <v/>
      </c>
      <c r="P515" s="523" t="str">
        <f t="shared" si="58"/>
        <v/>
      </c>
      <c r="Q515" s="511">
        <f t="shared" si="63"/>
        <v>0</v>
      </c>
      <c r="R515" s="511">
        <f t="shared" si="59"/>
        <v>0</v>
      </c>
    </row>
    <row r="516" spans="1:18" ht="15" x14ac:dyDescent="0.25">
      <c r="A516" s="702">
        <v>499</v>
      </c>
      <c r="B516" s="664"/>
      <c r="C516" s="664"/>
      <c r="D516" s="706" t="str">
        <f>IFERROR(VLOOKUP($B516,'גנים - מצבת והרשמה  (4)'!$C$16:$G$807,2,0),0)</f>
        <v>המוסד לא קיים</v>
      </c>
      <c r="E516" s="704">
        <f>SUMIF('גנים - מצבת והרשמה  (4)'!$F$15:$F$996,'גנים - דוח ביצוע  (5)'!B516,'גנים - מצבת והרשמה  (4)'!$H$15:$H$996)</f>
        <v>0</v>
      </c>
      <c r="F516" s="664"/>
      <c r="G516" s="709"/>
      <c r="H516" s="708"/>
      <c r="I516" s="708"/>
      <c r="J516" s="991">
        <f t="shared" si="60"/>
        <v>0</v>
      </c>
      <c r="K516" s="883" t="str">
        <f t="shared" si="56"/>
        <v/>
      </c>
      <c r="L516" s="711"/>
      <c r="M516" s="868">
        <f t="shared" si="61"/>
        <v>0</v>
      </c>
      <c r="N516" s="868">
        <f t="shared" si="62"/>
        <v>0</v>
      </c>
      <c r="O516" s="705" t="str">
        <f t="shared" si="57"/>
        <v/>
      </c>
      <c r="P516" s="523" t="str">
        <f t="shared" si="58"/>
        <v/>
      </c>
      <c r="Q516" s="511">
        <f t="shared" si="63"/>
        <v>0</v>
      </c>
      <c r="R516" s="511">
        <f t="shared" si="59"/>
        <v>0</v>
      </c>
    </row>
    <row r="517" spans="1:18" ht="15" x14ac:dyDescent="0.25">
      <c r="A517" s="702">
        <v>500</v>
      </c>
      <c r="B517" s="664"/>
      <c r="C517" s="664"/>
      <c r="D517" s="706" t="str">
        <f>IFERROR(VLOOKUP($B517,'גנים - מצבת והרשמה  (4)'!$C$16:$G$807,2,0),0)</f>
        <v>המוסד לא קיים</v>
      </c>
      <c r="E517" s="704">
        <f>SUMIF('גנים - מצבת והרשמה  (4)'!$F$15:$F$996,'גנים - דוח ביצוע  (5)'!B517,'גנים - מצבת והרשמה  (4)'!$H$15:$H$996)</f>
        <v>0</v>
      </c>
      <c r="F517" s="664"/>
      <c r="G517" s="709"/>
      <c r="H517" s="708"/>
      <c r="I517" s="708"/>
      <c r="J517" s="991">
        <f t="shared" si="60"/>
        <v>0</v>
      </c>
      <c r="K517" s="883" t="str">
        <f t="shared" si="56"/>
        <v/>
      </c>
      <c r="L517" s="711"/>
      <c r="M517" s="868">
        <f t="shared" si="61"/>
        <v>0</v>
      </c>
      <c r="N517" s="868">
        <f t="shared" si="62"/>
        <v>0</v>
      </c>
      <c r="O517" s="705" t="str">
        <f t="shared" si="57"/>
        <v/>
      </c>
      <c r="P517" s="523" t="str">
        <f t="shared" si="58"/>
        <v/>
      </c>
      <c r="Q517" s="511">
        <f t="shared" si="63"/>
        <v>0</v>
      </c>
      <c r="R517" s="511">
        <f t="shared" si="59"/>
        <v>0</v>
      </c>
    </row>
    <row r="518" spans="1:18" ht="15" x14ac:dyDescent="0.25">
      <c r="A518" s="702">
        <v>501</v>
      </c>
      <c r="B518" s="664"/>
      <c r="C518" s="664"/>
      <c r="D518" s="706" t="str">
        <f>IFERROR(VLOOKUP($B518,'גנים - מצבת והרשמה  (4)'!$C$16:$G$807,2,0),0)</f>
        <v>המוסד לא קיים</v>
      </c>
      <c r="E518" s="704">
        <f>SUMIF('גנים - מצבת והרשמה  (4)'!$F$15:$F$996,'גנים - דוח ביצוע  (5)'!B518,'גנים - מצבת והרשמה  (4)'!$H$15:$H$996)</f>
        <v>0</v>
      </c>
      <c r="F518" s="664"/>
      <c r="G518" s="709"/>
      <c r="H518" s="708"/>
      <c r="I518" s="708"/>
      <c r="J518" s="991">
        <f t="shared" si="60"/>
        <v>0</v>
      </c>
      <c r="K518" s="883" t="str">
        <f t="shared" si="56"/>
        <v/>
      </c>
      <c r="L518" s="711"/>
      <c r="M518" s="868">
        <f t="shared" si="61"/>
        <v>0</v>
      </c>
      <c r="N518" s="868">
        <f t="shared" si="62"/>
        <v>0</v>
      </c>
      <c r="O518" s="705" t="str">
        <f t="shared" si="57"/>
        <v/>
      </c>
      <c r="P518" s="523" t="str">
        <f t="shared" si="58"/>
        <v/>
      </c>
      <c r="Q518" s="511">
        <f t="shared" si="63"/>
        <v>0</v>
      </c>
      <c r="R518" s="511">
        <f t="shared" si="59"/>
        <v>0</v>
      </c>
    </row>
    <row r="519" spans="1:18" ht="15" x14ac:dyDescent="0.25">
      <c r="A519" s="702">
        <v>502</v>
      </c>
      <c r="B519" s="664"/>
      <c r="C519" s="664"/>
      <c r="D519" s="706" t="str">
        <f>IFERROR(VLOOKUP($B519,'גנים - מצבת והרשמה  (4)'!$C$16:$G$807,2,0),0)</f>
        <v>המוסד לא קיים</v>
      </c>
      <c r="E519" s="704">
        <f>SUMIF('גנים - מצבת והרשמה  (4)'!$F$15:$F$996,'גנים - דוח ביצוע  (5)'!B519,'גנים - מצבת והרשמה  (4)'!$H$15:$H$996)</f>
        <v>0</v>
      </c>
      <c r="F519" s="664"/>
      <c r="G519" s="709"/>
      <c r="H519" s="708"/>
      <c r="I519" s="708"/>
      <c r="J519" s="991">
        <f t="shared" si="60"/>
        <v>0</v>
      </c>
      <c r="K519" s="883" t="str">
        <f t="shared" si="56"/>
        <v/>
      </c>
      <c r="L519" s="711"/>
      <c r="M519" s="868">
        <f t="shared" si="61"/>
        <v>0</v>
      </c>
      <c r="N519" s="868">
        <f t="shared" si="62"/>
        <v>0</v>
      </c>
      <c r="O519" s="705" t="str">
        <f t="shared" si="57"/>
        <v/>
      </c>
      <c r="P519" s="523" t="str">
        <f t="shared" si="58"/>
        <v/>
      </c>
      <c r="Q519" s="511">
        <f t="shared" si="63"/>
        <v>0</v>
      </c>
      <c r="R519" s="511">
        <f t="shared" si="59"/>
        <v>0</v>
      </c>
    </row>
    <row r="520" spans="1:18" ht="15" x14ac:dyDescent="0.25">
      <c r="A520" s="702">
        <v>503</v>
      </c>
      <c r="B520" s="664"/>
      <c r="C520" s="664"/>
      <c r="D520" s="706" t="str">
        <f>IFERROR(VLOOKUP($B520,'גנים - מצבת והרשמה  (4)'!$C$16:$G$807,2,0),0)</f>
        <v>המוסד לא קיים</v>
      </c>
      <c r="E520" s="704">
        <f>SUMIF('גנים - מצבת והרשמה  (4)'!$F$15:$F$996,'גנים - דוח ביצוע  (5)'!B520,'גנים - מצבת והרשמה  (4)'!$H$15:$H$996)</f>
        <v>0</v>
      </c>
      <c r="F520" s="664"/>
      <c r="G520" s="709"/>
      <c r="H520" s="708"/>
      <c r="I520" s="708"/>
      <c r="J520" s="991">
        <f t="shared" si="60"/>
        <v>0</v>
      </c>
      <c r="K520" s="883" t="str">
        <f t="shared" si="56"/>
        <v/>
      </c>
      <c r="L520" s="711"/>
      <c r="M520" s="868">
        <f t="shared" si="61"/>
        <v>0</v>
      </c>
      <c r="N520" s="868">
        <f t="shared" si="62"/>
        <v>0</v>
      </c>
      <c r="O520" s="705" t="str">
        <f t="shared" si="57"/>
        <v/>
      </c>
      <c r="P520" s="523" t="str">
        <f t="shared" si="58"/>
        <v/>
      </c>
      <c r="Q520" s="511">
        <f t="shared" si="63"/>
        <v>0</v>
      </c>
      <c r="R520" s="511">
        <f t="shared" si="59"/>
        <v>0</v>
      </c>
    </row>
    <row r="521" spans="1:18" ht="15" x14ac:dyDescent="0.25">
      <c r="A521" s="702">
        <v>504</v>
      </c>
      <c r="B521" s="664"/>
      <c r="C521" s="664"/>
      <c r="D521" s="706" t="str">
        <f>IFERROR(VLOOKUP($B521,'גנים - מצבת והרשמה  (4)'!$C$16:$G$807,2,0),0)</f>
        <v>המוסד לא קיים</v>
      </c>
      <c r="E521" s="704">
        <f>SUMIF('גנים - מצבת והרשמה  (4)'!$F$15:$F$996,'גנים - דוח ביצוע  (5)'!B521,'גנים - מצבת והרשמה  (4)'!$H$15:$H$996)</f>
        <v>0</v>
      </c>
      <c r="F521" s="664"/>
      <c r="G521" s="709"/>
      <c r="H521" s="708"/>
      <c r="I521" s="708"/>
      <c r="J521" s="991">
        <f t="shared" si="60"/>
        <v>0</v>
      </c>
      <c r="K521" s="883" t="str">
        <f t="shared" si="56"/>
        <v/>
      </c>
      <c r="L521" s="711"/>
      <c r="M521" s="868">
        <f t="shared" si="61"/>
        <v>0</v>
      </c>
      <c r="N521" s="868">
        <f t="shared" si="62"/>
        <v>0</v>
      </c>
      <c r="O521" s="705" t="str">
        <f t="shared" si="57"/>
        <v/>
      </c>
      <c r="P521" s="523" t="str">
        <f t="shared" si="58"/>
        <v/>
      </c>
      <c r="Q521" s="511">
        <f t="shared" si="63"/>
        <v>0</v>
      </c>
      <c r="R521" s="511">
        <f t="shared" si="59"/>
        <v>0</v>
      </c>
    </row>
    <row r="522" spans="1:18" ht="15" x14ac:dyDescent="0.25">
      <c r="A522" s="702">
        <v>505</v>
      </c>
      <c r="B522" s="664"/>
      <c r="C522" s="664"/>
      <c r="D522" s="706" t="str">
        <f>IFERROR(VLOOKUP($B522,'גנים - מצבת והרשמה  (4)'!$C$16:$G$807,2,0),0)</f>
        <v>המוסד לא קיים</v>
      </c>
      <c r="E522" s="704">
        <f>SUMIF('גנים - מצבת והרשמה  (4)'!$F$15:$F$996,'גנים - דוח ביצוע  (5)'!B522,'גנים - מצבת והרשמה  (4)'!$H$15:$H$996)</f>
        <v>0</v>
      </c>
      <c r="F522" s="664"/>
      <c r="G522" s="709"/>
      <c r="H522" s="708"/>
      <c r="I522" s="708"/>
      <c r="J522" s="991">
        <f t="shared" si="60"/>
        <v>0</v>
      </c>
      <c r="K522" s="883" t="str">
        <f t="shared" si="56"/>
        <v/>
      </c>
      <c r="L522" s="711"/>
      <c r="M522" s="868">
        <f t="shared" si="61"/>
        <v>0</v>
      </c>
      <c r="N522" s="868">
        <f t="shared" si="62"/>
        <v>0</v>
      </c>
      <c r="O522" s="705" t="str">
        <f t="shared" si="57"/>
        <v/>
      </c>
      <c r="P522" s="523" t="str">
        <f t="shared" si="58"/>
        <v/>
      </c>
      <c r="Q522" s="511">
        <f t="shared" si="63"/>
        <v>0</v>
      </c>
      <c r="R522" s="511">
        <f t="shared" si="59"/>
        <v>0</v>
      </c>
    </row>
    <row r="523" spans="1:18" ht="15" x14ac:dyDescent="0.25">
      <c r="A523" s="702">
        <v>506</v>
      </c>
      <c r="B523" s="664"/>
      <c r="C523" s="664"/>
      <c r="D523" s="706" t="str">
        <f>IFERROR(VLOOKUP($B523,'גנים - מצבת והרשמה  (4)'!$C$16:$G$807,2,0),0)</f>
        <v>המוסד לא קיים</v>
      </c>
      <c r="E523" s="704">
        <f>SUMIF('גנים - מצבת והרשמה  (4)'!$F$15:$F$996,'גנים - דוח ביצוע  (5)'!B523,'גנים - מצבת והרשמה  (4)'!$H$15:$H$996)</f>
        <v>0</v>
      </c>
      <c r="F523" s="664"/>
      <c r="G523" s="709"/>
      <c r="H523" s="708"/>
      <c r="I523" s="708"/>
      <c r="J523" s="991">
        <f t="shared" si="60"/>
        <v>0</v>
      </c>
      <c r="K523" s="883" t="str">
        <f t="shared" si="56"/>
        <v/>
      </c>
      <c r="L523" s="711"/>
      <c r="M523" s="868">
        <f t="shared" si="61"/>
        <v>0</v>
      </c>
      <c r="N523" s="868">
        <f t="shared" si="62"/>
        <v>0</v>
      </c>
      <c r="O523" s="705" t="str">
        <f t="shared" si="57"/>
        <v/>
      </c>
      <c r="P523" s="523" t="str">
        <f t="shared" si="58"/>
        <v/>
      </c>
      <c r="Q523" s="511">
        <f t="shared" si="63"/>
        <v>0</v>
      </c>
      <c r="R523" s="511">
        <f t="shared" si="59"/>
        <v>0</v>
      </c>
    </row>
    <row r="524" spans="1:18" ht="15" x14ac:dyDescent="0.25">
      <c r="A524" s="702">
        <v>507</v>
      </c>
      <c r="B524" s="664"/>
      <c r="C524" s="664"/>
      <c r="D524" s="706" t="str">
        <f>IFERROR(VLOOKUP($B524,'גנים - מצבת והרשמה  (4)'!$C$16:$G$807,2,0),0)</f>
        <v>המוסד לא קיים</v>
      </c>
      <c r="E524" s="704">
        <f>SUMIF('גנים - מצבת והרשמה  (4)'!$F$15:$F$996,'גנים - דוח ביצוע  (5)'!B524,'גנים - מצבת והרשמה  (4)'!$H$15:$H$996)</f>
        <v>0</v>
      </c>
      <c r="F524" s="664"/>
      <c r="G524" s="709"/>
      <c r="H524" s="708"/>
      <c r="I524" s="708"/>
      <c r="J524" s="991">
        <f t="shared" si="60"/>
        <v>0</v>
      </c>
      <c r="K524" s="883" t="str">
        <f t="shared" si="56"/>
        <v/>
      </c>
      <c r="L524" s="711"/>
      <c r="M524" s="868">
        <f t="shared" si="61"/>
        <v>0</v>
      </c>
      <c r="N524" s="868">
        <f t="shared" si="62"/>
        <v>0</v>
      </c>
      <c r="O524" s="705" t="str">
        <f t="shared" si="57"/>
        <v/>
      </c>
      <c r="P524" s="523" t="str">
        <f t="shared" si="58"/>
        <v/>
      </c>
      <c r="Q524" s="511">
        <f t="shared" si="63"/>
        <v>0</v>
      </c>
      <c r="R524" s="511">
        <f t="shared" si="59"/>
        <v>0</v>
      </c>
    </row>
    <row r="525" spans="1:18" ht="15" x14ac:dyDescent="0.25">
      <c r="A525" s="702">
        <v>508</v>
      </c>
      <c r="B525" s="664"/>
      <c r="C525" s="664"/>
      <c r="D525" s="706" t="str">
        <f>IFERROR(VLOOKUP($B525,'גנים - מצבת והרשמה  (4)'!$C$16:$G$807,2,0),0)</f>
        <v>המוסד לא קיים</v>
      </c>
      <c r="E525" s="704">
        <f>SUMIF('גנים - מצבת והרשמה  (4)'!$F$15:$F$996,'גנים - דוח ביצוע  (5)'!B525,'גנים - מצבת והרשמה  (4)'!$H$15:$H$996)</f>
        <v>0</v>
      </c>
      <c r="F525" s="664"/>
      <c r="G525" s="709"/>
      <c r="H525" s="708"/>
      <c r="I525" s="708"/>
      <c r="J525" s="991">
        <f t="shared" si="60"/>
        <v>0</v>
      </c>
      <c r="K525" s="883" t="str">
        <f t="shared" si="56"/>
        <v/>
      </c>
      <c r="L525" s="711"/>
      <c r="M525" s="868">
        <f t="shared" si="61"/>
        <v>0</v>
      </c>
      <c r="N525" s="868">
        <f t="shared" si="62"/>
        <v>0</v>
      </c>
      <c r="O525" s="705" t="str">
        <f t="shared" si="57"/>
        <v/>
      </c>
      <c r="P525" s="523" t="str">
        <f t="shared" si="58"/>
        <v/>
      </c>
      <c r="Q525" s="511">
        <f t="shared" si="63"/>
        <v>0</v>
      </c>
      <c r="R525" s="511">
        <f t="shared" si="59"/>
        <v>0</v>
      </c>
    </row>
    <row r="526" spans="1:18" ht="15" x14ac:dyDescent="0.25">
      <c r="A526" s="702">
        <v>509</v>
      </c>
      <c r="B526" s="664"/>
      <c r="C526" s="664"/>
      <c r="D526" s="706" t="str">
        <f>IFERROR(VLOOKUP($B526,'גנים - מצבת והרשמה  (4)'!$C$16:$G$807,2,0),0)</f>
        <v>המוסד לא קיים</v>
      </c>
      <c r="E526" s="704">
        <f>SUMIF('גנים - מצבת והרשמה  (4)'!$F$15:$F$996,'גנים - דוח ביצוע  (5)'!B526,'גנים - מצבת והרשמה  (4)'!$H$15:$H$996)</f>
        <v>0</v>
      </c>
      <c r="F526" s="664"/>
      <c r="G526" s="709"/>
      <c r="H526" s="708"/>
      <c r="I526" s="708"/>
      <c r="J526" s="991">
        <f t="shared" si="60"/>
        <v>0</v>
      </c>
      <c r="K526" s="883" t="str">
        <f t="shared" si="56"/>
        <v/>
      </c>
      <c r="L526" s="711"/>
      <c r="M526" s="868">
        <f t="shared" si="61"/>
        <v>0</v>
      </c>
      <c r="N526" s="868">
        <f t="shared" si="62"/>
        <v>0</v>
      </c>
      <c r="O526" s="705" t="str">
        <f t="shared" si="57"/>
        <v/>
      </c>
      <c r="P526" s="523" t="str">
        <f t="shared" si="58"/>
        <v/>
      </c>
      <c r="Q526" s="511">
        <f t="shared" si="63"/>
        <v>0</v>
      </c>
      <c r="R526" s="511">
        <f t="shared" si="59"/>
        <v>0</v>
      </c>
    </row>
    <row r="527" spans="1:18" ht="15" x14ac:dyDescent="0.25">
      <c r="A527" s="702">
        <v>510</v>
      </c>
      <c r="B527" s="664"/>
      <c r="C527" s="664"/>
      <c r="D527" s="706" t="str">
        <f>IFERROR(VLOOKUP($B527,'גנים - מצבת והרשמה  (4)'!$C$16:$G$807,2,0),0)</f>
        <v>המוסד לא קיים</v>
      </c>
      <c r="E527" s="704">
        <f>SUMIF('גנים - מצבת והרשמה  (4)'!$F$15:$F$996,'גנים - דוח ביצוע  (5)'!B527,'גנים - מצבת והרשמה  (4)'!$H$15:$H$996)</f>
        <v>0</v>
      </c>
      <c r="F527" s="664"/>
      <c r="G527" s="709"/>
      <c r="H527" s="708"/>
      <c r="I527" s="708"/>
      <c r="J527" s="991">
        <f t="shared" si="60"/>
        <v>0</v>
      </c>
      <c r="K527" s="883" t="str">
        <f t="shared" si="56"/>
        <v/>
      </c>
      <c r="L527" s="711"/>
      <c r="M527" s="868">
        <f t="shared" si="61"/>
        <v>0</v>
      </c>
      <c r="N527" s="868">
        <f t="shared" si="62"/>
        <v>0</v>
      </c>
      <c r="O527" s="705" t="str">
        <f t="shared" si="57"/>
        <v/>
      </c>
      <c r="P527" s="523" t="str">
        <f t="shared" si="58"/>
        <v/>
      </c>
      <c r="Q527" s="511">
        <f t="shared" si="63"/>
        <v>0</v>
      </c>
      <c r="R527" s="511">
        <f t="shared" si="59"/>
        <v>0</v>
      </c>
    </row>
    <row r="528" spans="1:18" ht="15" x14ac:dyDescent="0.25">
      <c r="A528" s="702">
        <v>511</v>
      </c>
      <c r="B528" s="664"/>
      <c r="C528" s="664"/>
      <c r="D528" s="706" t="str">
        <f>IFERROR(VLOOKUP($B528,'גנים - מצבת והרשמה  (4)'!$C$16:$G$807,2,0),0)</f>
        <v>המוסד לא קיים</v>
      </c>
      <c r="E528" s="704">
        <f>SUMIF('גנים - מצבת והרשמה  (4)'!$F$15:$F$996,'גנים - דוח ביצוע  (5)'!B528,'גנים - מצבת והרשמה  (4)'!$H$15:$H$996)</f>
        <v>0</v>
      </c>
      <c r="F528" s="664"/>
      <c r="G528" s="709"/>
      <c r="H528" s="708"/>
      <c r="I528" s="708"/>
      <c r="J528" s="991">
        <f t="shared" si="60"/>
        <v>0</v>
      </c>
      <c r="K528" s="883" t="str">
        <f t="shared" si="56"/>
        <v/>
      </c>
      <c r="L528" s="711"/>
      <c r="M528" s="868">
        <f t="shared" si="61"/>
        <v>0</v>
      </c>
      <c r="N528" s="868">
        <f t="shared" si="62"/>
        <v>0</v>
      </c>
      <c r="O528" s="705" t="str">
        <f t="shared" si="57"/>
        <v/>
      </c>
      <c r="P528" s="523" t="str">
        <f t="shared" si="58"/>
        <v/>
      </c>
      <c r="Q528" s="511">
        <f t="shared" si="63"/>
        <v>0</v>
      </c>
      <c r="R528" s="511">
        <f t="shared" si="59"/>
        <v>0</v>
      </c>
    </row>
    <row r="529" spans="1:18" ht="15" x14ac:dyDescent="0.25">
      <c r="A529" s="702">
        <v>512</v>
      </c>
      <c r="B529" s="664"/>
      <c r="C529" s="664"/>
      <c r="D529" s="706" t="str">
        <f>IFERROR(VLOOKUP($B529,'גנים - מצבת והרשמה  (4)'!$C$16:$G$807,2,0),0)</f>
        <v>המוסד לא קיים</v>
      </c>
      <c r="E529" s="704">
        <f>SUMIF('גנים - מצבת והרשמה  (4)'!$F$15:$F$996,'גנים - דוח ביצוע  (5)'!B529,'גנים - מצבת והרשמה  (4)'!$H$15:$H$996)</f>
        <v>0</v>
      </c>
      <c r="F529" s="664"/>
      <c r="G529" s="709"/>
      <c r="H529" s="708"/>
      <c r="I529" s="708"/>
      <c r="J529" s="991">
        <f t="shared" si="60"/>
        <v>0</v>
      </c>
      <c r="K529" s="883" t="str">
        <f t="shared" si="56"/>
        <v/>
      </c>
      <c r="L529" s="711"/>
      <c r="M529" s="868">
        <f t="shared" si="61"/>
        <v>0</v>
      </c>
      <c r="N529" s="868">
        <f t="shared" si="62"/>
        <v>0</v>
      </c>
      <c r="O529" s="705" t="str">
        <f t="shared" si="57"/>
        <v/>
      </c>
      <c r="P529" s="523" t="str">
        <f t="shared" si="58"/>
        <v/>
      </c>
      <c r="Q529" s="511">
        <f t="shared" si="63"/>
        <v>0</v>
      </c>
      <c r="R529" s="511">
        <f t="shared" si="59"/>
        <v>0</v>
      </c>
    </row>
    <row r="530" spans="1:18" ht="15" x14ac:dyDescent="0.25">
      <c r="A530" s="702">
        <v>513</v>
      </c>
      <c r="B530" s="664"/>
      <c r="C530" s="664"/>
      <c r="D530" s="706" t="str">
        <f>IFERROR(VLOOKUP($B530,'גנים - מצבת והרשמה  (4)'!$C$16:$G$807,2,0),0)</f>
        <v>המוסד לא קיים</v>
      </c>
      <c r="E530" s="704">
        <f>SUMIF('גנים - מצבת והרשמה  (4)'!$F$15:$F$996,'גנים - דוח ביצוע  (5)'!B530,'גנים - מצבת והרשמה  (4)'!$H$15:$H$996)</f>
        <v>0</v>
      </c>
      <c r="F530" s="664"/>
      <c r="G530" s="709"/>
      <c r="H530" s="708"/>
      <c r="I530" s="708"/>
      <c r="J530" s="991">
        <f t="shared" si="60"/>
        <v>0</v>
      </c>
      <c r="K530" s="883" t="str">
        <f t="shared" ref="K530:K593" si="64">IF(B530&gt;0,IF(J530&lt;$R$3,"תקופת הפעילות נמוכה מהתקופה הנדרשת, ועל כן המוסד אינו זכאי לתקצוב","תקין"),"")</f>
        <v/>
      </c>
      <c r="L530" s="711"/>
      <c r="M530" s="868">
        <f t="shared" si="61"/>
        <v>0</v>
      </c>
      <c r="N530" s="868">
        <f t="shared" si="62"/>
        <v>0</v>
      </c>
      <c r="O530" s="705" t="str">
        <f t="shared" ref="O530:O593" si="65">IF(IF(B530=0,0,IFERROR(COUNTIF($B$18:$B$1017,B530)," "))&gt;1,"סמל הגן מופיע יותר מפעם אחת",IF(ISBLANK(B530),"","תקין"))</f>
        <v/>
      </c>
      <c r="P530" s="523" t="str">
        <f t="shared" ref="P530:P593" si="66">IF(ISNUMBER(B530),IF(J530&lt;1,"יש למלא מס' ימי פעילות",IF(AND(J530&lt;7,L530=""),"יש למלא סיבה לחוסר ימי פעילות","תקין")),"")</f>
        <v/>
      </c>
      <c r="Q530" s="511">
        <f t="shared" si="63"/>
        <v>0</v>
      </c>
      <c r="R530" s="511">
        <f t="shared" ref="R530:R593" si="67">IF(B530&gt;0,IF(F530=0,1,0),0)</f>
        <v>0</v>
      </c>
    </row>
    <row r="531" spans="1:18" ht="15" x14ac:dyDescent="0.25">
      <c r="A531" s="702">
        <v>514</v>
      </c>
      <c r="B531" s="664"/>
      <c r="C531" s="664"/>
      <c r="D531" s="706" t="str">
        <f>IFERROR(VLOOKUP($B531,'גנים - מצבת והרשמה  (4)'!$C$16:$G$807,2,0),0)</f>
        <v>המוסד לא קיים</v>
      </c>
      <c r="E531" s="704">
        <f>SUMIF('גנים - מצבת והרשמה  (4)'!$F$15:$F$996,'גנים - דוח ביצוע  (5)'!B531,'גנים - מצבת והרשמה  (4)'!$H$15:$H$996)</f>
        <v>0</v>
      </c>
      <c r="F531" s="664"/>
      <c r="G531" s="709"/>
      <c r="H531" s="708"/>
      <c r="I531" s="708"/>
      <c r="J531" s="991">
        <f t="shared" ref="J531:J594" si="68">MIN(NETWORKDAYS.INTL(H531,I531,7),7)</f>
        <v>0</v>
      </c>
      <c r="K531" s="883" t="str">
        <f t="shared" si="64"/>
        <v/>
      </c>
      <c r="L531" s="711"/>
      <c r="M531" s="868">
        <f t="shared" ref="M531:M594" si="69">IF(OR($R$2=0,K531="תקין"),ROUND(IF(J531=6,(7-J531)*MIN(E531,F531),0),0),0)</f>
        <v>0</v>
      </c>
      <c r="N531" s="868">
        <f t="shared" ref="N531:N594" si="70">IF(OR($R$2=0,K531="תקין"),MAX(IF(B531="",0,MIN(F531,E531))-M531/7,0),0)</f>
        <v>0</v>
      </c>
      <c r="O531" s="705" t="str">
        <f t="shared" si="65"/>
        <v/>
      </c>
      <c r="P531" s="523" t="str">
        <f t="shared" si="66"/>
        <v/>
      </c>
      <c r="Q531" s="511">
        <f t="shared" ref="Q531:Q594" si="71">IF(LEFT(P531,10)="יש למלא מס",1,0)</f>
        <v>0</v>
      </c>
      <c r="R531" s="511">
        <f t="shared" si="67"/>
        <v>0</v>
      </c>
    </row>
    <row r="532" spans="1:18" ht="15" x14ac:dyDescent="0.25">
      <c r="A532" s="702">
        <v>515</v>
      </c>
      <c r="B532" s="664"/>
      <c r="C532" s="664"/>
      <c r="D532" s="706" t="str">
        <f>IFERROR(VLOOKUP($B532,'גנים - מצבת והרשמה  (4)'!$C$16:$G$807,2,0),0)</f>
        <v>המוסד לא קיים</v>
      </c>
      <c r="E532" s="704">
        <f>SUMIF('גנים - מצבת והרשמה  (4)'!$F$15:$F$996,'גנים - דוח ביצוע  (5)'!B532,'גנים - מצבת והרשמה  (4)'!$H$15:$H$996)</f>
        <v>0</v>
      </c>
      <c r="F532" s="664"/>
      <c r="G532" s="709"/>
      <c r="H532" s="708"/>
      <c r="I532" s="708"/>
      <c r="J532" s="991">
        <f t="shared" si="68"/>
        <v>0</v>
      </c>
      <c r="K532" s="883" t="str">
        <f t="shared" si="64"/>
        <v/>
      </c>
      <c r="L532" s="711"/>
      <c r="M532" s="868">
        <f t="shared" si="69"/>
        <v>0</v>
      </c>
      <c r="N532" s="868">
        <f t="shared" si="70"/>
        <v>0</v>
      </c>
      <c r="O532" s="705" t="str">
        <f t="shared" si="65"/>
        <v/>
      </c>
      <c r="P532" s="523" t="str">
        <f t="shared" si="66"/>
        <v/>
      </c>
      <c r="Q532" s="511">
        <f t="shared" si="71"/>
        <v>0</v>
      </c>
      <c r="R532" s="511">
        <f t="shared" si="67"/>
        <v>0</v>
      </c>
    </row>
    <row r="533" spans="1:18" ht="15" x14ac:dyDescent="0.25">
      <c r="A533" s="702">
        <v>516</v>
      </c>
      <c r="B533" s="664"/>
      <c r="C533" s="664"/>
      <c r="D533" s="706" t="str">
        <f>IFERROR(VLOOKUP($B533,'גנים - מצבת והרשמה  (4)'!$C$16:$G$807,2,0),0)</f>
        <v>המוסד לא קיים</v>
      </c>
      <c r="E533" s="704">
        <f>SUMIF('גנים - מצבת והרשמה  (4)'!$F$15:$F$996,'גנים - דוח ביצוע  (5)'!B533,'גנים - מצבת והרשמה  (4)'!$H$15:$H$996)</f>
        <v>0</v>
      </c>
      <c r="F533" s="664"/>
      <c r="G533" s="709"/>
      <c r="H533" s="708"/>
      <c r="I533" s="708"/>
      <c r="J533" s="991">
        <f t="shared" si="68"/>
        <v>0</v>
      </c>
      <c r="K533" s="883" t="str">
        <f t="shared" si="64"/>
        <v/>
      </c>
      <c r="L533" s="711"/>
      <c r="M533" s="868">
        <f t="shared" si="69"/>
        <v>0</v>
      </c>
      <c r="N533" s="868">
        <f t="shared" si="70"/>
        <v>0</v>
      </c>
      <c r="O533" s="705" t="str">
        <f t="shared" si="65"/>
        <v/>
      </c>
      <c r="P533" s="523" t="str">
        <f t="shared" si="66"/>
        <v/>
      </c>
      <c r="Q533" s="511">
        <f t="shared" si="71"/>
        <v>0</v>
      </c>
      <c r="R533" s="511">
        <f t="shared" si="67"/>
        <v>0</v>
      </c>
    </row>
    <row r="534" spans="1:18" ht="15" x14ac:dyDescent="0.25">
      <c r="A534" s="702">
        <v>517</v>
      </c>
      <c r="B534" s="664"/>
      <c r="C534" s="664"/>
      <c r="D534" s="706" t="str">
        <f>IFERROR(VLOOKUP($B534,'גנים - מצבת והרשמה  (4)'!$C$16:$G$807,2,0),0)</f>
        <v>המוסד לא קיים</v>
      </c>
      <c r="E534" s="704">
        <f>SUMIF('גנים - מצבת והרשמה  (4)'!$F$15:$F$996,'גנים - דוח ביצוע  (5)'!B534,'גנים - מצבת והרשמה  (4)'!$H$15:$H$996)</f>
        <v>0</v>
      </c>
      <c r="F534" s="664"/>
      <c r="G534" s="709"/>
      <c r="H534" s="708"/>
      <c r="I534" s="708"/>
      <c r="J534" s="991">
        <f t="shared" si="68"/>
        <v>0</v>
      </c>
      <c r="K534" s="883" t="str">
        <f t="shared" si="64"/>
        <v/>
      </c>
      <c r="L534" s="711"/>
      <c r="M534" s="868">
        <f t="shared" si="69"/>
        <v>0</v>
      </c>
      <c r="N534" s="868">
        <f t="shared" si="70"/>
        <v>0</v>
      </c>
      <c r="O534" s="705" t="str">
        <f t="shared" si="65"/>
        <v/>
      </c>
      <c r="P534" s="523" t="str">
        <f t="shared" si="66"/>
        <v/>
      </c>
      <c r="Q534" s="511">
        <f t="shared" si="71"/>
        <v>0</v>
      </c>
      <c r="R534" s="511">
        <f t="shared" si="67"/>
        <v>0</v>
      </c>
    </row>
    <row r="535" spans="1:18" ht="15" x14ac:dyDescent="0.25">
      <c r="A535" s="702">
        <v>518</v>
      </c>
      <c r="B535" s="664"/>
      <c r="C535" s="664"/>
      <c r="D535" s="706" t="str">
        <f>IFERROR(VLOOKUP($B535,'גנים - מצבת והרשמה  (4)'!$C$16:$G$807,2,0),0)</f>
        <v>המוסד לא קיים</v>
      </c>
      <c r="E535" s="704">
        <f>SUMIF('גנים - מצבת והרשמה  (4)'!$F$15:$F$996,'גנים - דוח ביצוע  (5)'!B535,'גנים - מצבת והרשמה  (4)'!$H$15:$H$996)</f>
        <v>0</v>
      </c>
      <c r="F535" s="664"/>
      <c r="G535" s="709"/>
      <c r="H535" s="708"/>
      <c r="I535" s="708"/>
      <c r="J535" s="991">
        <f t="shared" si="68"/>
        <v>0</v>
      </c>
      <c r="K535" s="883" t="str">
        <f t="shared" si="64"/>
        <v/>
      </c>
      <c r="L535" s="711"/>
      <c r="M535" s="868">
        <f t="shared" si="69"/>
        <v>0</v>
      </c>
      <c r="N535" s="868">
        <f t="shared" si="70"/>
        <v>0</v>
      </c>
      <c r="O535" s="705" t="str">
        <f t="shared" si="65"/>
        <v/>
      </c>
      <c r="P535" s="523" t="str">
        <f t="shared" si="66"/>
        <v/>
      </c>
      <c r="Q535" s="511">
        <f t="shared" si="71"/>
        <v>0</v>
      </c>
      <c r="R535" s="511">
        <f t="shared" si="67"/>
        <v>0</v>
      </c>
    </row>
    <row r="536" spans="1:18" ht="15" x14ac:dyDescent="0.25">
      <c r="A536" s="702">
        <v>519</v>
      </c>
      <c r="B536" s="664"/>
      <c r="C536" s="664"/>
      <c r="D536" s="706" t="str">
        <f>IFERROR(VLOOKUP($B536,'גנים - מצבת והרשמה  (4)'!$C$16:$G$807,2,0),0)</f>
        <v>המוסד לא קיים</v>
      </c>
      <c r="E536" s="704">
        <f>SUMIF('גנים - מצבת והרשמה  (4)'!$F$15:$F$996,'גנים - דוח ביצוע  (5)'!B536,'גנים - מצבת והרשמה  (4)'!$H$15:$H$996)</f>
        <v>0</v>
      </c>
      <c r="F536" s="664"/>
      <c r="G536" s="709"/>
      <c r="H536" s="708"/>
      <c r="I536" s="708"/>
      <c r="J536" s="991">
        <f t="shared" si="68"/>
        <v>0</v>
      </c>
      <c r="K536" s="883" t="str">
        <f t="shared" si="64"/>
        <v/>
      </c>
      <c r="L536" s="711"/>
      <c r="M536" s="868">
        <f t="shared" si="69"/>
        <v>0</v>
      </c>
      <c r="N536" s="868">
        <f t="shared" si="70"/>
        <v>0</v>
      </c>
      <c r="O536" s="705" t="str">
        <f t="shared" si="65"/>
        <v/>
      </c>
      <c r="P536" s="523" t="str">
        <f t="shared" si="66"/>
        <v/>
      </c>
      <c r="Q536" s="511">
        <f t="shared" si="71"/>
        <v>0</v>
      </c>
      <c r="R536" s="511">
        <f t="shared" si="67"/>
        <v>0</v>
      </c>
    </row>
    <row r="537" spans="1:18" ht="15" x14ac:dyDescent="0.25">
      <c r="A537" s="702">
        <v>520</v>
      </c>
      <c r="B537" s="664"/>
      <c r="C537" s="664"/>
      <c r="D537" s="706" t="str">
        <f>IFERROR(VLOOKUP($B537,'גנים - מצבת והרשמה  (4)'!$C$16:$G$807,2,0),0)</f>
        <v>המוסד לא קיים</v>
      </c>
      <c r="E537" s="704">
        <f>SUMIF('גנים - מצבת והרשמה  (4)'!$F$15:$F$996,'גנים - דוח ביצוע  (5)'!B537,'גנים - מצבת והרשמה  (4)'!$H$15:$H$996)</f>
        <v>0</v>
      </c>
      <c r="F537" s="664"/>
      <c r="G537" s="709"/>
      <c r="H537" s="708"/>
      <c r="I537" s="708"/>
      <c r="J537" s="991">
        <f t="shared" si="68"/>
        <v>0</v>
      </c>
      <c r="K537" s="883" t="str">
        <f t="shared" si="64"/>
        <v/>
      </c>
      <c r="L537" s="711"/>
      <c r="M537" s="868">
        <f t="shared" si="69"/>
        <v>0</v>
      </c>
      <c r="N537" s="868">
        <f t="shared" si="70"/>
        <v>0</v>
      </c>
      <c r="O537" s="705" t="str">
        <f t="shared" si="65"/>
        <v/>
      </c>
      <c r="P537" s="523" t="str">
        <f t="shared" si="66"/>
        <v/>
      </c>
      <c r="Q537" s="511">
        <f t="shared" si="71"/>
        <v>0</v>
      </c>
      <c r="R537" s="511">
        <f t="shared" si="67"/>
        <v>0</v>
      </c>
    </row>
    <row r="538" spans="1:18" ht="15" x14ac:dyDescent="0.25">
      <c r="A538" s="702">
        <v>521</v>
      </c>
      <c r="B538" s="664"/>
      <c r="C538" s="664"/>
      <c r="D538" s="706" t="str">
        <f>IFERROR(VLOOKUP($B538,'גנים - מצבת והרשמה  (4)'!$C$16:$G$807,2,0),0)</f>
        <v>המוסד לא קיים</v>
      </c>
      <c r="E538" s="704">
        <f>SUMIF('גנים - מצבת והרשמה  (4)'!$F$15:$F$996,'גנים - דוח ביצוע  (5)'!B538,'גנים - מצבת והרשמה  (4)'!$H$15:$H$996)</f>
        <v>0</v>
      </c>
      <c r="F538" s="664"/>
      <c r="G538" s="709"/>
      <c r="H538" s="708"/>
      <c r="I538" s="708"/>
      <c r="J538" s="991">
        <f t="shared" si="68"/>
        <v>0</v>
      </c>
      <c r="K538" s="883" t="str">
        <f t="shared" si="64"/>
        <v/>
      </c>
      <c r="L538" s="711"/>
      <c r="M538" s="868">
        <f t="shared" si="69"/>
        <v>0</v>
      </c>
      <c r="N538" s="868">
        <f t="shared" si="70"/>
        <v>0</v>
      </c>
      <c r="O538" s="705" t="str">
        <f t="shared" si="65"/>
        <v/>
      </c>
      <c r="P538" s="523" t="str">
        <f t="shared" si="66"/>
        <v/>
      </c>
      <c r="Q538" s="511">
        <f t="shared" si="71"/>
        <v>0</v>
      </c>
      <c r="R538" s="511">
        <f t="shared" si="67"/>
        <v>0</v>
      </c>
    </row>
    <row r="539" spans="1:18" ht="15" x14ac:dyDescent="0.25">
      <c r="A539" s="702">
        <v>522</v>
      </c>
      <c r="B539" s="664"/>
      <c r="C539" s="664"/>
      <c r="D539" s="706" t="str">
        <f>IFERROR(VLOOKUP($B539,'גנים - מצבת והרשמה  (4)'!$C$16:$G$807,2,0),0)</f>
        <v>המוסד לא קיים</v>
      </c>
      <c r="E539" s="704">
        <f>SUMIF('גנים - מצבת והרשמה  (4)'!$F$15:$F$996,'גנים - דוח ביצוע  (5)'!B539,'גנים - מצבת והרשמה  (4)'!$H$15:$H$996)</f>
        <v>0</v>
      </c>
      <c r="F539" s="664"/>
      <c r="G539" s="709"/>
      <c r="H539" s="708"/>
      <c r="I539" s="708"/>
      <c r="J539" s="991">
        <f t="shared" si="68"/>
        <v>0</v>
      </c>
      <c r="K539" s="883" t="str">
        <f t="shared" si="64"/>
        <v/>
      </c>
      <c r="L539" s="711"/>
      <c r="M539" s="868">
        <f t="shared" si="69"/>
        <v>0</v>
      </c>
      <c r="N539" s="868">
        <f t="shared" si="70"/>
        <v>0</v>
      </c>
      <c r="O539" s="705" t="str">
        <f t="shared" si="65"/>
        <v/>
      </c>
      <c r="P539" s="523" t="str">
        <f t="shared" si="66"/>
        <v/>
      </c>
      <c r="Q539" s="511">
        <f t="shared" si="71"/>
        <v>0</v>
      </c>
      <c r="R539" s="511">
        <f t="shared" si="67"/>
        <v>0</v>
      </c>
    </row>
    <row r="540" spans="1:18" ht="15" x14ac:dyDescent="0.25">
      <c r="A540" s="702">
        <v>523</v>
      </c>
      <c r="B540" s="664"/>
      <c r="C540" s="664"/>
      <c r="D540" s="706" t="str">
        <f>IFERROR(VLOOKUP($B540,'גנים - מצבת והרשמה  (4)'!$C$16:$G$807,2,0),0)</f>
        <v>המוסד לא קיים</v>
      </c>
      <c r="E540" s="704">
        <f>SUMIF('גנים - מצבת והרשמה  (4)'!$F$15:$F$996,'גנים - דוח ביצוע  (5)'!B540,'גנים - מצבת והרשמה  (4)'!$H$15:$H$996)</f>
        <v>0</v>
      </c>
      <c r="F540" s="664"/>
      <c r="G540" s="709"/>
      <c r="H540" s="708"/>
      <c r="I540" s="708"/>
      <c r="J540" s="991">
        <f t="shared" si="68"/>
        <v>0</v>
      </c>
      <c r="K540" s="883" t="str">
        <f t="shared" si="64"/>
        <v/>
      </c>
      <c r="L540" s="711"/>
      <c r="M540" s="868">
        <f t="shared" si="69"/>
        <v>0</v>
      </c>
      <c r="N540" s="868">
        <f t="shared" si="70"/>
        <v>0</v>
      </c>
      <c r="O540" s="705" t="str">
        <f t="shared" si="65"/>
        <v/>
      </c>
      <c r="P540" s="523" t="str">
        <f t="shared" si="66"/>
        <v/>
      </c>
      <c r="Q540" s="511">
        <f t="shared" si="71"/>
        <v>0</v>
      </c>
      <c r="R540" s="511">
        <f t="shared" si="67"/>
        <v>0</v>
      </c>
    </row>
    <row r="541" spans="1:18" ht="15" x14ac:dyDescent="0.25">
      <c r="A541" s="702">
        <v>524</v>
      </c>
      <c r="B541" s="664"/>
      <c r="C541" s="664"/>
      <c r="D541" s="706" t="str">
        <f>IFERROR(VLOOKUP($B541,'גנים - מצבת והרשמה  (4)'!$C$16:$G$807,2,0),0)</f>
        <v>המוסד לא קיים</v>
      </c>
      <c r="E541" s="704">
        <f>SUMIF('גנים - מצבת והרשמה  (4)'!$F$15:$F$996,'גנים - דוח ביצוע  (5)'!B541,'גנים - מצבת והרשמה  (4)'!$H$15:$H$996)</f>
        <v>0</v>
      </c>
      <c r="F541" s="664"/>
      <c r="G541" s="709"/>
      <c r="H541" s="708"/>
      <c r="I541" s="708"/>
      <c r="J541" s="991">
        <f t="shared" si="68"/>
        <v>0</v>
      </c>
      <c r="K541" s="883" t="str">
        <f t="shared" si="64"/>
        <v/>
      </c>
      <c r="L541" s="711"/>
      <c r="M541" s="868">
        <f t="shared" si="69"/>
        <v>0</v>
      </c>
      <c r="N541" s="868">
        <f t="shared" si="70"/>
        <v>0</v>
      </c>
      <c r="O541" s="705" t="str">
        <f t="shared" si="65"/>
        <v/>
      </c>
      <c r="P541" s="523" t="str">
        <f t="shared" si="66"/>
        <v/>
      </c>
      <c r="Q541" s="511">
        <f t="shared" si="71"/>
        <v>0</v>
      </c>
      <c r="R541" s="511">
        <f t="shared" si="67"/>
        <v>0</v>
      </c>
    </row>
    <row r="542" spans="1:18" ht="15" x14ac:dyDescent="0.25">
      <c r="A542" s="702">
        <v>525</v>
      </c>
      <c r="B542" s="664"/>
      <c r="C542" s="664"/>
      <c r="D542" s="706" t="str">
        <f>IFERROR(VLOOKUP($B542,'גנים - מצבת והרשמה  (4)'!$C$16:$G$807,2,0),0)</f>
        <v>המוסד לא קיים</v>
      </c>
      <c r="E542" s="704">
        <f>SUMIF('גנים - מצבת והרשמה  (4)'!$F$15:$F$996,'גנים - דוח ביצוע  (5)'!B542,'גנים - מצבת והרשמה  (4)'!$H$15:$H$996)</f>
        <v>0</v>
      </c>
      <c r="F542" s="664"/>
      <c r="G542" s="709"/>
      <c r="H542" s="708"/>
      <c r="I542" s="708"/>
      <c r="J542" s="991">
        <f t="shared" si="68"/>
        <v>0</v>
      </c>
      <c r="K542" s="883" t="str">
        <f t="shared" si="64"/>
        <v/>
      </c>
      <c r="L542" s="711"/>
      <c r="M542" s="868">
        <f t="shared" si="69"/>
        <v>0</v>
      </c>
      <c r="N542" s="868">
        <f t="shared" si="70"/>
        <v>0</v>
      </c>
      <c r="O542" s="705" t="str">
        <f t="shared" si="65"/>
        <v/>
      </c>
      <c r="P542" s="523" t="str">
        <f t="shared" si="66"/>
        <v/>
      </c>
      <c r="Q542" s="511">
        <f t="shared" si="71"/>
        <v>0</v>
      </c>
      <c r="R542" s="511">
        <f t="shared" si="67"/>
        <v>0</v>
      </c>
    </row>
    <row r="543" spans="1:18" ht="15" x14ac:dyDescent="0.25">
      <c r="A543" s="702">
        <v>526</v>
      </c>
      <c r="B543" s="664"/>
      <c r="C543" s="664"/>
      <c r="D543" s="706" t="str">
        <f>IFERROR(VLOOKUP($B543,'גנים - מצבת והרשמה  (4)'!$C$16:$G$807,2,0),0)</f>
        <v>המוסד לא קיים</v>
      </c>
      <c r="E543" s="704">
        <f>SUMIF('גנים - מצבת והרשמה  (4)'!$F$15:$F$996,'גנים - דוח ביצוע  (5)'!B543,'גנים - מצבת והרשמה  (4)'!$H$15:$H$996)</f>
        <v>0</v>
      </c>
      <c r="F543" s="664"/>
      <c r="G543" s="709"/>
      <c r="H543" s="708"/>
      <c r="I543" s="708"/>
      <c r="J543" s="991">
        <f t="shared" si="68"/>
        <v>0</v>
      </c>
      <c r="K543" s="883" t="str">
        <f t="shared" si="64"/>
        <v/>
      </c>
      <c r="L543" s="711"/>
      <c r="M543" s="868">
        <f t="shared" si="69"/>
        <v>0</v>
      </c>
      <c r="N543" s="868">
        <f t="shared" si="70"/>
        <v>0</v>
      </c>
      <c r="O543" s="705" t="str">
        <f t="shared" si="65"/>
        <v/>
      </c>
      <c r="P543" s="523" t="str">
        <f t="shared" si="66"/>
        <v/>
      </c>
      <c r="Q543" s="511">
        <f t="shared" si="71"/>
        <v>0</v>
      </c>
      <c r="R543" s="511">
        <f t="shared" si="67"/>
        <v>0</v>
      </c>
    </row>
    <row r="544" spans="1:18" ht="15" x14ac:dyDescent="0.25">
      <c r="A544" s="702">
        <v>527</v>
      </c>
      <c r="B544" s="664"/>
      <c r="C544" s="664"/>
      <c r="D544" s="706" t="str">
        <f>IFERROR(VLOOKUP($B544,'גנים - מצבת והרשמה  (4)'!$C$16:$G$807,2,0),0)</f>
        <v>המוסד לא קיים</v>
      </c>
      <c r="E544" s="704">
        <f>SUMIF('גנים - מצבת והרשמה  (4)'!$F$15:$F$996,'גנים - דוח ביצוע  (5)'!B544,'גנים - מצבת והרשמה  (4)'!$H$15:$H$996)</f>
        <v>0</v>
      </c>
      <c r="F544" s="664"/>
      <c r="G544" s="709"/>
      <c r="H544" s="708"/>
      <c r="I544" s="708"/>
      <c r="J544" s="991">
        <f t="shared" si="68"/>
        <v>0</v>
      </c>
      <c r="K544" s="883" t="str">
        <f t="shared" si="64"/>
        <v/>
      </c>
      <c r="L544" s="711"/>
      <c r="M544" s="868">
        <f t="shared" si="69"/>
        <v>0</v>
      </c>
      <c r="N544" s="868">
        <f t="shared" si="70"/>
        <v>0</v>
      </c>
      <c r="O544" s="705" t="str">
        <f t="shared" si="65"/>
        <v/>
      </c>
      <c r="P544" s="523" t="str">
        <f t="shared" si="66"/>
        <v/>
      </c>
      <c r="Q544" s="511">
        <f t="shared" si="71"/>
        <v>0</v>
      </c>
      <c r="R544" s="511">
        <f t="shared" si="67"/>
        <v>0</v>
      </c>
    </row>
    <row r="545" spans="1:18" ht="15" x14ac:dyDescent="0.25">
      <c r="A545" s="702">
        <v>528</v>
      </c>
      <c r="B545" s="664"/>
      <c r="C545" s="664"/>
      <c r="D545" s="706" t="str">
        <f>IFERROR(VLOOKUP($B545,'גנים - מצבת והרשמה  (4)'!$C$16:$G$807,2,0),0)</f>
        <v>המוסד לא קיים</v>
      </c>
      <c r="E545" s="704">
        <f>SUMIF('גנים - מצבת והרשמה  (4)'!$F$15:$F$996,'גנים - דוח ביצוע  (5)'!B545,'גנים - מצבת והרשמה  (4)'!$H$15:$H$996)</f>
        <v>0</v>
      </c>
      <c r="F545" s="664"/>
      <c r="G545" s="709"/>
      <c r="H545" s="708"/>
      <c r="I545" s="708"/>
      <c r="J545" s="991">
        <f t="shared" si="68"/>
        <v>0</v>
      </c>
      <c r="K545" s="883" t="str">
        <f t="shared" si="64"/>
        <v/>
      </c>
      <c r="L545" s="711"/>
      <c r="M545" s="868">
        <f t="shared" si="69"/>
        <v>0</v>
      </c>
      <c r="N545" s="868">
        <f t="shared" si="70"/>
        <v>0</v>
      </c>
      <c r="O545" s="705" t="str">
        <f t="shared" si="65"/>
        <v/>
      </c>
      <c r="P545" s="523" t="str">
        <f t="shared" si="66"/>
        <v/>
      </c>
      <c r="Q545" s="511">
        <f t="shared" si="71"/>
        <v>0</v>
      </c>
      <c r="R545" s="511">
        <f t="shared" si="67"/>
        <v>0</v>
      </c>
    </row>
    <row r="546" spans="1:18" ht="15" x14ac:dyDescent="0.25">
      <c r="A546" s="702">
        <v>529</v>
      </c>
      <c r="B546" s="664"/>
      <c r="C546" s="664"/>
      <c r="D546" s="706" t="str">
        <f>IFERROR(VLOOKUP($B546,'גנים - מצבת והרשמה  (4)'!$C$16:$G$807,2,0),0)</f>
        <v>המוסד לא קיים</v>
      </c>
      <c r="E546" s="704">
        <f>SUMIF('גנים - מצבת והרשמה  (4)'!$F$15:$F$996,'גנים - דוח ביצוע  (5)'!B546,'גנים - מצבת והרשמה  (4)'!$H$15:$H$996)</f>
        <v>0</v>
      </c>
      <c r="F546" s="664"/>
      <c r="G546" s="709"/>
      <c r="H546" s="708"/>
      <c r="I546" s="708"/>
      <c r="J546" s="991">
        <f t="shared" si="68"/>
        <v>0</v>
      </c>
      <c r="K546" s="883" t="str">
        <f t="shared" si="64"/>
        <v/>
      </c>
      <c r="L546" s="711"/>
      <c r="M546" s="868">
        <f t="shared" si="69"/>
        <v>0</v>
      </c>
      <c r="N546" s="868">
        <f t="shared" si="70"/>
        <v>0</v>
      </c>
      <c r="O546" s="705" t="str">
        <f t="shared" si="65"/>
        <v/>
      </c>
      <c r="P546" s="523" t="str">
        <f t="shared" si="66"/>
        <v/>
      </c>
      <c r="Q546" s="511">
        <f t="shared" si="71"/>
        <v>0</v>
      </c>
      <c r="R546" s="511">
        <f t="shared" si="67"/>
        <v>0</v>
      </c>
    </row>
    <row r="547" spans="1:18" ht="15" x14ac:dyDescent="0.25">
      <c r="A547" s="702">
        <v>530</v>
      </c>
      <c r="B547" s="664"/>
      <c r="C547" s="664"/>
      <c r="D547" s="706" t="str">
        <f>IFERROR(VLOOKUP($B547,'גנים - מצבת והרשמה  (4)'!$C$16:$G$807,2,0),0)</f>
        <v>המוסד לא קיים</v>
      </c>
      <c r="E547" s="704">
        <f>SUMIF('גנים - מצבת והרשמה  (4)'!$F$15:$F$996,'גנים - דוח ביצוע  (5)'!B547,'גנים - מצבת והרשמה  (4)'!$H$15:$H$996)</f>
        <v>0</v>
      </c>
      <c r="F547" s="664"/>
      <c r="G547" s="709"/>
      <c r="H547" s="708"/>
      <c r="I547" s="708"/>
      <c r="J547" s="991">
        <f t="shared" si="68"/>
        <v>0</v>
      </c>
      <c r="K547" s="883" t="str">
        <f t="shared" si="64"/>
        <v/>
      </c>
      <c r="L547" s="711"/>
      <c r="M547" s="868">
        <f t="shared" si="69"/>
        <v>0</v>
      </c>
      <c r="N547" s="868">
        <f t="shared" si="70"/>
        <v>0</v>
      </c>
      <c r="O547" s="705" t="str">
        <f t="shared" si="65"/>
        <v/>
      </c>
      <c r="P547" s="523" t="str">
        <f t="shared" si="66"/>
        <v/>
      </c>
      <c r="Q547" s="511">
        <f t="shared" si="71"/>
        <v>0</v>
      </c>
      <c r="R547" s="511">
        <f t="shared" si="67"/>
        <v>0</v>
      </c>
    </row>
    <row r="548" spans="1:18" ht="15" x14ac:dyDescent="0.25">
      <c r="A548" s="702">
        <v>531</v>
      </c>
      <c r="B548" s="664"/>
      <c r="C548" s="664"/>
      <c r="D548" s="706" t="str">
        <f>IFERROR(VLOOKUP($B548,'גנים - מצבת והרשמה  (4)'!$C$16:$G$807,2,0),0)</f>
        <v>המוסד לא קיים</v>
      </c>
      <c r="E548" s="704">
        <f>SUMIF('גנים - מצבת והרשמה  (4)'!$F$15:$F$996,'גנים - דוח ביצוע  (5)'!B548,'גנים - מצבת והרשמה  (4)'!$H$15:$H$996)</f>
        <v>0</v>
      </c>
      <c r="F548" s="664"/>
      <c r="G548" s="709"/>
      <c r="H548" s="708"/>
      <c r="I548" s="708"/>
      <c r="J548" s="991">
        <f t="shared" si="68"/>
        <v>0</v>
      </c>
      <c r="K548" s="883" t="str">
        <f t="shared" si="64"/>
        <v/>
      </c>
      <c r="L548" s="711"/>
      <c r="M548" s="868">
        <f t="shared" si="69"/>
        <v>0</v>
      </c>
      <c r="N548" s="868">
        <f t="shared" si="70"/>
        <v>0</v>
      </c>
      <c r="O548" s="705" t="str">
        <f t="shared" si="65"/>
        <v/>
      </c>
      <c r="P548" s="523" t="str">
        <f t="shared" si="66"/>
        <v/>
      </c>
      <c r="Q548" s="511">
        <f t="shared" si="71"/>
        <v>0</v>
      </c>
      <c r="R548" s="511">
        <f t="shared" si="67"/>
        <v>0</v>
      </c>
    </row>
    <row r="549" spans="1:18" ht="15" x14ac:dyDescent="0.25">
      <c r="A549" s="702">
        <v>532</v>
      </c>
      <c r="B549" s="664"/>
      <c r="C549" s="664"/>
      <c r="D549" s="706" t="str">
        <f>IFERROR(VLOOKUP($B549,'גנים - מצבת והרשמה  (4)'!$C$16:$G$807,2,0),0)</f>
        <v>המוסד לא קיים</v>
      </c>
      <c r="E549" s="704">
        <f>SUMIF('גנים - מצבת והרשמה  (4)'!$F$15:$F$996,'גנים - דוח ביצוע  (5)'!B549,'גנים - מצבת והרשמה  (4)'!$H$15:$H$996)</f>
        <v>0</v>
      </c>
      <c r="F549" s="664"/>
      <c r="G549" s="709"/>
      <c r="H549" s="708"/>
      <c r="I549" s="708"/>
      <c r="J549" s="991">
        <f t="shared" si="68"/>
        <v>0</v>
      </c>
      <c r="K549" s="883" t="str">
        <f t="shared" si="64"/>
        <v/>
      </c>
      <c r="L549" s="711"/>
      <c r="M549" s="868">
        <f t="shared" si="69"/>
        <v>0</v>
      </c>
      <c r="N549" s="868">
        <f t="shared" si="70"/>
        <v>0</v>
      </c>
      <c r="O549" s="705" t="str">
        <f t="shared" si="65"/>
        <v/>
      </c>
      <c r="P549" s="523" t="str">
        <f t="shared" si="66"/>
        <v/>
      </c>
      <c r="Q549" s="511">
        <f t="shared" si="71"/>
        <v>0</v>
      </c>
      <c r="R549" s="511">
        <f t="shared" si="67"/>
        <v>0</v>
      </c>
    </row>
    <row r="550" spans="1:18" ht="15" x14ac:dyDescent="0.25">
      <c r="A550" s="702">
        <v>533</v>
      </c>
      <c r="B550" s="664"/>
      <c r="C550" s="664"/>
      <c r="D550" s="706" t="str">
        <f>IFERROR(VLOOKUP($B550,'גנים - מצבת והרשמה  (4)'!$C$16:$G$807,2,0),0)</f>
        <v>המוסד לא קיים</v>
      </c>
      <c r="E550" s="704">
        <f>SUMIF('גנים - מצבת והרשמה  (4)'!$F$15:$F$996,'גנים - דוח ביצוע  (5)'!B550,'גנים - מצבת והרשמה  (4)'!$H$15:$H$996)</f>
        <v>0</v>
      </c>
      <c r="F550" s="664"/>
      <c r="G550" s="709"/>
      <c r="H550" s="708"/>
      <c r="I550" s="708"/>
      <c r="J550" s="991">
        <f t="shared" si="68"/>
        <v>0</v>
      </c>
      <c r="K550" s="883" t="str">
        <f t="shared" si="64"/>
        <v/>
      </c>
      <c r="L550" s="711"/>
      <c r="M550" s="868">
        <f t="shared" si="69"/>
        <v>0</v>
      </c>
      <c r="N550" s="868">
        <f t="shared" si="70"/>
        <v>0</v>
      </c>
      <c r="O550" s="705" t="str">
        <f t="shared" si="65"/>
        <v/>
      </c>
      <c r="P550" s="523" t="str">
        <f t="shared" si="66"/>
        <v/>
      </c>
      <c r="Q550" s="511">
        <f t="shared" si="71"/>
        <v>0</v>
      </c>
      <c r="R550" s="511">
        <f t="shared" si="67"/>
        <v>0</v>
      </c>
    </row>
    <row r="551" spans="1:18" ht="15" x14ac:dyDescent="0.25">
      <c r="A551" s="702">
        <v>534</v>
      </c>
      <c r="B551" s="664"/>
      <c r="C551" s="664"/>
      <c r="D551" s="706" t="str">
        <f>IFERROR(VLOOKUP($B551,'גנים - מצבת והרשמה  (4)'!$C$16:$G$807,2,0),0)</f>
        <v>המוסד לא קיים</v>
      </c>
      <c r="E551" s="704">
        <f>SUMIF('גנים - מצבת והרשמה  (4)'!$F$15:$F$996,'גנים - דוח ביצוע  (5)'!B551,'גנים - מצבת והרשמה  (4)'!$H$15:$H$996)</f>
        <v>0</v>
      </c>
      <c r="F551" s="664"/>
      <c r="G551" s="709"/>
      <c r="H551" s="708"/>
      <c r="I551" s="708"/>
      <c r="J551" s="991">
        <f t="shared" si="68"/>
        <v>0</v>
      </c>
      <c r="K551" s="883" t="str">
        <f t="shared" si="64"/>
        <v/>
      </c>
      <c r="L551" s="711"/>
      <c r="M551" s="868">
        <f t="shared" si="69"/>
        <v>0</v>
      </c>
      <c r="N551" s="868">
        <f t="shared" si="70"/>
        <v>0</v>
      </c>
      <c r="O551" s="705" t="str">
        <f t="shared" si="65"/>
        <v/>
      </c>
      <c r="P551" s="523" t="str">
        <f t="shared" si="66"/>
        <v/>
      </c>
      <c r="Q551" s="511">
        <f t="shared" si="71"/>
        <v>0</v>
      </c>
      <c r="R551" s="511">
        <f t="shared" si="67"/>
        <v>0</v>
      </c>
    </row>
    <row r="552" spans="1:18" ht="15" x14ac:dyDescent="0.25">
      <c r="A552" s="702">
        <v>535</v>
      </c>
      <c r="B552" s="664"/>
      <c r="C552" s="664"/>
      <c r="D552" s="706" t="str">
        <f>IFERROR(VLOOKUP($B552,'גנים - מצבת והרשמה  (4)'!$C$16:$G$807,2,0),0)</f>
        <v>המוסד לא קיים</v>
      </c>
      <c r="E552" s="704">
        <f>SUMIF('גנים - מצבת והרשמה  (4)'!$F$15:$F$996,'גנים - דוח ביצוע  (5)'!B552,'גנים - מצבת והרשמה  (4)'!$H$15:$H$996)</f>
        <v>0</v>
      </c>
      <c r="F552" s="664"/>
      <c r="G552" s="709"/>
      <c r="H552" s="708"/>
      <c r="I552" s="708"/>
      <c r="J552" s="991">
        <f t="shared" si="68"/>
        <v>0</v>
      </c>
      <c r="K552" s="883" t="str">
        <f t="shared" si="64"/>
        <v/>
      </c>
      <c r="L552" s="711"/>
      <c r="M552" s="868">
        <f t="shared" si="69"/>
        <v>0</v>
      </c>
      <c r="N552" s="868">
        <f t="shared" si="70"/>
        <v>0</v>
      </c>
      <c r="O552" s="705" t="str">
        <f t="shared" si="65"/>
        <v/>
      </c>
      <c r="P552" s="523" t="str">
        <f t="shared" si="66"/>
        <v/>
      </c>
      <c r="Q552" s="511">
        <f t="shared" si="71"/>
        <v>0</v>
      </c>
      <c r="R552" s="511">
        <f t="shared" si="67"/>
        <v>0</v>
      </c>
    </row>
    <row r="553" spans="1:18" ht="15" x14ac:dyDescent="0.25">
      <c r="A553" s="702">
        <v>536</v>
      </c>
      <c r="B553" s="664"/>
      <c r="C553" s="664"/>
      <c r="D553" s="706" t="str">
        <f>IFERROR(VLOOKUP($B553,'גנים - מצבת והרשמה  (4)'!$C$16:$G$807,2,0),0)</f>
        <v>המוסד לא קיים</v>
      </c>
      <c r="E553" s="704">
        <f>SUMIF('גנים - מצבת והרשמה  (4)'!$F$15:$F$996,'גנים - דוח ביצוע  (5)'!B553,'גנים - מצבת והרשמה  (4)'!$H$15:$H$996)</f>
        <v>0</v>
      </c>
      <c r="F553" s="664"/>
      <c r="G553" s="709"/>
      <c r="H553" s="708"/>
      <c r="I553" s="708"/>
      <c r="J553" s="991">
        <f t="shared" si="68"/>
        <v>0</v>
      </c>
      <c r="K553" s="883" t="str">
        <f t="shared" si="64"/>
        <v/>
      </c>
      <c r="L553" s="711"/>
      <c r="M553" s="868">
        <f t="shared" si="69"/>
        <v>0</v>
      </c>
      <c r="N553" s="868">
        <f t="shared" si="70"/>
        <v>0</v>
      </c>
      <c r="O553" s="705" t="str">
        <f t="shared" si="65"/>
        <v/>
      </c>
      <c r="P553" s="523" t="str">
        <f t="shared" si="66"/>
        <v/>
      </c>
      <c r="Q553" s="511">
        <f t="shared" si="71"/>
        <v>0</v>
      </c>
      <c r="R553" s="511">
        <f t="shared" si="67"/>
        <v>0</v>
      </c>
    </row>
    <row r="554" spans="1:18" ht="15" x14ac:dyDescent="0.25">
      <c r="A554" s="702">
        <v>537</v>
      </c>
      <c r="B554" s="664"/>
      <c r="C554" s="664"/>
      <c r="D554" s="706" t="str">
        <f>IFERROR(VLOOKUP($B554,'גנים - מצבת והרשמה  (4)'!$C$16:$G$807,2,0),0)</f>
        <v>המוסד לא קיים</v>
      </c>
      <c r="E554" s="704">
        <f>SUMIF('גנים - מצבת והרשמה  (4)'!$F$15:$F$996,'גנים - דוח ביצוע  (5)'!B554,'גנים - מצבת והרשמה  (4)'!$H$15:$H$996)</f>
        <v>0</v>
      </c>
      <c r="F554" s="664"/>
      <c r="G554" s="709"/>
      <c r="H554" s="708"/>
      <c r="I554" s="708"/>
      <c r="J554" s="991">
        <f t="shared" si="68"/>
        <v>0</v>
      </c>
      <c r="K554" s="883" t="str">
        <f t="shared" si="64"/>
        <v/>
      </c>
      <c r="L554" s="711"/>
      <c r="M554" s="868">
        <f t="shared" si="69"/>
        <v>0</v>
      </c>
      <c r="N554" s="868">
        <f t="shared" si="70"/>
        <v>0</v>
      </c>
      <c r="O554" s="705" t="str">
        <f t="shared" si="65"/>
        <v/>
      </c>
      <c r="P554" s="523" t="str">
        <f t="shared" si="66"/>
        <v/>
      </c>
      <c r="Q554" s="511">
        <f t="shared" si="71"/>
        <v>0</v>
      </c>
      <c r="R554" s="511">
        <f t="shared" si="67"/>
        <v>0</v>
      </c>
    </row>
    <row r="555" spans="1:18" ht="15" x14ac:dyDescent="0.25">
      <c r="A555" s="702">
        <v>538</v>
      </c>
      <c r="B555" s="664"/>
      <c r="C555" s="664"/>
      <c r="D555" s="706" t="str">
        <f>IFERROR(VLOOKUP($B555,'גנים - מצבת והרשמה  (4)'!$C$16:$G$807,2,0),0)</f>
        <v>המוסד לא קיים</v>
      </c>
      <c r="E555" s="704">
        <f>SUMIF('גנים - מצבת והרשמה  (4)'!$F$15:$F$996,'גנים - דוח ביצוע  (5)'!B555,'גנים - מצבת והרשמה  (4)'!$H$15:$H$996)</f>
        <v>0</v>
      </c>
      <c r="F555" s="664"/>
      <c r="G555" s="709"/>
      <c r="H555" s="708"/>
      <c r="I555" s="708"/>
      <c r="J555" s="991">
        <f t="shared" si="68"/>
        <v>0</v>
      </c>
      <c r="K555" s="883" t="str">
        <f t="shared" si="64"/>
        <v/>
      </c>
      <c r="L555" s="711"/>
      <c r="M555" s="868">
        <f t="shared" si="69"/>
        <v>0</v>
      </c>
      <c r="N555" s="868">
        <f t="shared" si="70"/>
        <v>0</v>
      </c>
      <c r="O555" s="705" t="str">
        <f t="shared" si="65"/>
        <v/>
      </c>
      <c r="P555" s="523" t="str">
        <f t="shared" si="66"/>
        <v/>
      </c>
      <c r="Q555" s="511">
        <f t="shared" si="71"/>
        <v>0</v>
      </c>
      <c r="R555" s="511">
        <f t="shared" si="67"/>
        <v>0</v>
      </c>
    </row>
    <row r="556" spans="1:18" ht="15" x14ac:dyDescent="0.25">
      <c r="A556" s="702">
        <v>539</v>
      </c>
      <c r="B556" s="664"/>
      <c r="C556" s="664"/>
      <c r="D556" s="706" t="str">
        <f>IFERROR(VLOOKUP($B556,'גנים - מצבת והרשמה  (4)'!$C$16:$G$807,2,0),0)</f>
        <v>המוסד לא קיים</v>
      </c>
      <c r="E556" s="704">
        <f>SUMIF('גנים - מצבת והרשמה  (4)'!$F$15:$F$996,'גנים - דוח ביצוע  (5)'!B556,'גנים - מצבת והרשמה  (4)'!$H$15:$H$996)</f>
        <v>0</v>
      </c>
      <c r="F556" s="664"/>
      <c r="G556" s="709"/>
      <c r="H556" s="708"/>
      <c r="I556" s="708"/>
      <c r="J556" s="991">
        <f t="shared" si="68"/>
        <v>0</v>
      </c>
      <c r="K556" s="883" t="str">
        <f t="shared" si="64"/>
        <v/>
      </c>
      <c r="L556" s="711"/>
      <c r="M556" s="868">
        <f t="shared" si="69"/>
        <v>0</v>
      </c>
      <c r="N556" s="868">
        <f t="shared" si="70"/>
        <v>0</v>
      </c>
      <c r="O556" s="705" t="str">
        <f t="shared" si="65"/>
        <v/>
      </c>
      <c r="P556" s="523" t="str">
        <f t="shared" si="66"/>
        <v/>
      </c>
      <c r="Q556" s="511">
        <f t="shared" si="71"/>
        <v>0</v>
      </c>
      <c r="R556" s="511">
        <f t="shared" si="67"/>
        <v>0</v>
      </c>
    </row>
    <row r="557" spans="1:18" ht="15" x14ac:dyDescent="0.25">
      <c r="A557" s="702">
        <v>540</v>
      </c>
      <c r="B557" s="664"/>
      <c r="C557" s="664"/>
      <c r="D557" s="706" t="str">
        <f>IFERROR(VLOOKUP($B557,'גנים - מצבת והרשמה  (4)'!$C$16:$G$807,2,0),0)</f>
        <v>המוסד לא קיים</v>
      </c>
      <c r="E557" s="704">
        <f>SUMIF('גנים - מצבת והרשמה  (4)'!$F$15:$F$996,'גנים - דוח ביצוע  (5)'!B557,'גנים - מצבת והרשמה  (4)'!$H$15:$H$996)</f>
        <v>0</v>
      </c>
      <c r="F557" s="664"/>
      <c r="G557" s="709"/>
      <c r="H557" s="708"/>
      <c r="I557" s="708"/>
      <c r="J557" s="991">
        <f t="shared" si="68"/>
        <v>0</v>
      </c>
      <c r="K557" s="883" t="str">
        <f t="shared" si="64"/>
        <v/>
      </c>
      <c r="L557" s="711"/>
      <c r="M557" s="868">
        <f t="shared" si="69"/>
        <v>0</v>
      </c>
      <c r="N557" s="868">
        <f t="shared" si="70"/>
        <v>0</v>
      </c>
      <c r="O557" s="705" t="str">
        <f t="shared" si="65"/>
        <v/>
      </c>
      <c r="P557" s="523" t="str">
        <f t="shared" si="66"/>
        <v/>
      </c>
      <c r="Q557" s="511">
        <f t="shared" si="71"/>
        <v>0</v>
      </c>
      <c r="R557" s="511">
        <f t="shared" si="67"/>
        <v>0</v>
      </c>
    </row>
    <row r="558" spans="1:18" ht="15" x14ac:dyDescent="0.25">
      <c r="A558" s="702">
        <v>541</v>
      </c>
      <c r="B558" s="664"/>
      <c r="C558" s="664"/>
      <c r="D558" s="706" t="str">
        <f>IFERROR(VLOOKUP($B558,'גנים - מצבת והרשמה  (4)'!$C$16:$G$807,2,0),0)</f>
        <v>המוסד לא קיים</v>
      </c>
      <c r="E558" s="704">
        <f>SUMIF('גנים - מצבת והרשמה  (4)'!$F$15:$F$996,'גנים - דוח ביצוע  (5)'!B558,'גנים - מצבת והרשמה  (4)'!$H$15:$H$996)</f>
        <v>0</v>
      </c>
      <c r="F558" s="664"/>
      <c r="G558" s="709"/>
      <c r="H558" s="708"/>
      <c r="I558" s="708"/>
      <c r="J558" s="991">
        <f t="shared" si="68"/>
        <v>0</v>
      </c>
      <c r="K558" s="883" t="str">
        <f t="shared" si="64"/>
        <v/>
      </c>
      <c r="L558" s="711"/>
      <c r="M558" s="868">
        <f t="shared" si="69"/>
        <v>0</v>
      </c>
      <c r="N558" s="868">
        <f t="shared" si="70"/>
        <v>0</v>
      </c>
      <c r="O558" s="705" t="str">
        <f t="shared" si="65"/>
        <v/>
      </c>
      <c r="P558" s="523" t="str">
        <f t="shared" si="66"/>
        <v/>
      </c>
      <c r="Q558" s="511">
        <f t="shared" si="71"/>
        <v>0</v>
      </c>
      <c r="R558" s="511">
        <f t="shared" si="67"/>
        <v>0</v>
      </c>
    </row>
    <row r="559" spans="1:18" ht="15" x14ac:dyDescent="0.25">
      <c r="A559" s="702">
        <v>542</v>
      </c>
      <c r="B559" s="664"/>
      <c r="C559" s="664"/>
      <c r="D559" s="706" t="str">
        <f>IFERROR(VLOOKUP($B559,'גנים - מצבת והרשמה  (4)'!$C$16:$G$807,2,0),0)</f>
        <v>המוסד לא קיים</v>
      </c>
      <c r="E559" s="704">
        <f>SUMIF('גנים - מצבת והרשמה  (4)'!$F$15:$F$996,'גנים - דוח ביצוע  (5)'!B559,'גנים - מצבת והרשמה  (4)'!$H$15:$H$996)</f>
        <v>0</v>
      </c>
      <c r="F559" s="664"/>
      <c r="G559" s="709"/>
      <c r="H559" s="708"/>
      <c r="I559" s="708"/>
      <c r="J559" s="991">
        <f t="shared" si="68"/>
        <v>0</v>
      </c>
      <c r="K559" s="883" t="str">
        <f t="shared" si="64"/>
        <v/>
      </c>
      <c r="L559" s="711"/>
      <c r="M559" s="868">
        <f t="shared" si="69"/>
        <v>0</v>
      </c>
      <c r="N559" s="868">
        <f t="shared" si="70"/>
        <v>0</v>
      </c>
      <c r="O559" s="705" t="str">
        <f t="shared" si="65"/>
        <v/>
      </c>
      <c r="P559" s="523" t="str">
        <f t="shared" si="66"/>
        <v/>
      </c>
      <c r="Q559" s="511">
        <f t="shared" si="71"/>
        <v>0</v>
      </c>
      <c r="R559" s="511">
        <f t="shared" si="67"/>
        <v>0</v>
      </c>
    </row>
    <row r="560" spans="1:18" ht="15" x14ac:dyDescent="0.25">
      <c r="A560" s="702">
        <v>543</v>
      </c>
      <c r="B560" s="664"/>
      <c r="C560" s="664"/>
      <c r="D560" s="706" t="str">
        <f>IFERROR(VLOOKUP($B560,'גנים - מצבת והרשמה  (4)'!$C$16:$G$807,2,0),0)</f>
        <v>המוסד לא קיים</v>
      </c>
      <c r="E560" s="704">
        <f>SUMIF('גנים - מצבת והרשמה  (4)'!$F$15:$F$996,'גנים - דוח ביצוע  (5)'!B560,'גנים - מצבת והרשמה  (4)'!$H$15:$H$996)</f>
        <v>0</v>
      </c>
      <c r="F560" s="664"/>
      <c r="G560" s="709"/>
      <c r="H560" s="708"/>
      <c r="I560" s="708"/>
      <c r="J560" s="991">
        <f t="shared" si="68"/>
        <v>0</v>
      </c>
      <c r="K560" s="883" t="str">
        <f t="shared" si="64"/>
        <v/>
      </c>
      <c r="L560" s="711"/>
      <c r="M560" s="868">
        <f t="shared" si="69"/>
        <v>0</v>
      </c>
      <c r="N560" s="868">
        <f t="shared" si="70"/>
        <v>0</v>
      </c>
      <c r="O560" s="705" t="str">
        <f t="shared" si="65"/>
        <v/>
      </c>
      <c r="P560" s="523" t="str">
        <f t="shared" si="66"/>
        <v/>
      </c>
      <c r="Q560" s="511">
        <f t="shared" si="71"/>
        <v>0</v>
      </c>
      <c r="R560" s="511">
        <f t="shared" si="67"/>
        <v>0</v>
      </c>
    </row>
    <row r="561" spans="1:18" ht="15" x14ac:dyDescent="0.25">
      <c r="A561" s="702">
        <v>544</v>
      </c>
      <c r="B561" s="664"/>
      <c r="C561" s="664"/>
      <c r="D561" s="706" t="str">
        <f>IFERROR(VLOOKUP($B561,'גנים - מצבת והרשמה  (4)'!$C$16:$G$807,2,0),0)</f>
        <v>המוסד לא קיים</v>
      </c>
      <c r="E561" s="704">
        <f>SUMIF('גנים - מצבת והרשמה  (4)'!$F$15:$F$996,'גנים - דוח ביצוע  (5)'!B561,'גנים - מצבת והרשמה  (4)'!$H$15:$H$996)</f>
        <v>0</v>
      </c>
      <c r="F561" s="664"/>
      <c r="G561" s="709"/>
      <c r="H561" s="708"/>
      <c r="I561" s="708"/>
      <c r="J561" s="991">
        <f t="shared" si="68"/>
        <v>0</v>
      </c>
      <c r="K561" s="883" t="str">
        <f t="shared" si="64"/>
        <v/>
      </c>
      <c r="L561" s="711"/>
      <c r="M561" s="868">
        <f t="shared" si="69"/>
        <v>0</v>
      </c>
      <c r="N561" s="868">
        <f t="shared" si="70"/>
        <v>0</v>
      </c>
      <c r="O561" s="705" t="str">
        <f t="shared" si="65"/>
        <v/>
      </c>
      <c r="P561" s="523" t="str">
        <f t="shared" si="66"/>
        <v/>
      </c>
      <c r="Q561" s="511">
        <f t="shared" si="71"/>
        <v>0</v>
      </c>
      <c r="R561" s="511">
        <f t="shared" si="67"/>
        <v>0</v>
      </c>
    </row>
    <row r="562" spans="1:18" ht="15" x14ac:dyDescent="0.25">
      <c r="A562" s="702">
        <v>545</v>
      </c>
      <c r="B562" s="664"/>
      <c r="C562" s="664"/>
      <c r="D562" s="706" t="str">
        <f>IFERROR(VLOOKUP($B562,'גנים - מצבת והרשמה  (4)'!$C$16:$G$807,2,0),0)</f>
        <v>המוסד לא קיים</v>
      </c>
      <c r="E562" s="704">
        <f>SUMIF('גנים - מצבת והרשמה  (4)'!$F$15:$F$996,'גנים - דוח ביצוע  (5)'!B562,'גנים - מצבת והרשמה  (4)'!$H$15:$H$996)</f>
        <v>0</v>
      </c>
      <c r="F562" s="664"/>
      <c r="G562" s="709"/>
      <c r="H562" s="708"/>
      <c r="I562" s="708"/>
      <c r="J562" s="991">
        <f t="shared" si="68"/>
        <v>0</v>
      </c>
      <c r="K562" s="883" t="str">
        <f t="shared" si="64"/>
        <v/>
      </c>
      <c r="L562" s="711"/>
      <c r="M562" s="868">
        <f t="shared" si="69"/>
        <v>0</v>
      </c>
      <c r="N562" s="868">
        <f t="shared" si="70"/>
        <v>0</v>
      </c>
      <c r="O562" s="705" t="str">
        <f t="shared" si="65"/>
        <v/>
      </c>
      <c r="P562" s="523" t="str">
        <f t="shared" si="66"/>
        <v/>
      </c>
      <c r="Q562" s="511">
        <f t="shared" si="71"/>
        <v>0</v>
      </c>
      <c r="R562" s="511">
        <f t="shared" si="67"/>
        <v>0</v>
      </c>
    </row>
    <row r="563" spans="1:18" ht="15" x14ac:dyDescent="0.25">
      <c r="A563" s="702">
        <v>546</v>
      </c>
      <c r="B563" s="664"/>
      <c r="C563" s="664"/>
      <c r="D563" s="706" t="str">
        <f>IFERROR(VLOOKUP($B563,'גנים - מצבת והרשמה  (4)'!$C$16:$G$807,2,0),0)</f>
        <v>המוסד לא קיים</v>
      </c>
      <c r="E563" s="704">
        <f>SUMIF('גנים - מצבת והרשמה  (4)'!$F$15:$F$996,'גנים - דוח ביצוע  (5)'!B563,'גנים - מצבת והרשמה  (4)'!$H$15:$H$996)</f>
        <v>0</v>
      </c>
      <c r="F563" s="664"/>
      <c r="G563" s="709"/>
      <c r="H563" s="708"/>
      <c r="I563" s="708"/>
      <c r="J563" s="991">
        <f t="shared" si="68"/>
        <v>0</v>
      </c>
      <c r="K563" s="883" t="str">
        <f t="shared" si="64"/>
        <v/>
      </c>
      <c r="L563" s="711"/>
      <c r="M563" s="868">
        <f t="shared" si="69"/>
        <v>0</v>
      </c>
      <c r="N563" s="868">
        <f t="shared" si="70"/>
        <v>0</v>
      </c>
      <c r="O563" s="705" t="str">
        <f t="shared" si="65"/>
        <v/>
      </c>
      <c r="P563" s="523" t="str">
        <f t="shared" si="66"/>
        <v/>
      </c>
      <c r="Q563" s="511">
        <f t="shared" si="71"/>
        <v>0</v>
      </c>
      <c r="R563" s="511">
        <f t="shared" si="67"/>
        <v>0</v>
      </c>
    </row>
    <row r="564" spans="1:18" ht="15" x14ac:dyDescent="0.25">
      <c r="A564" s="702">
        <v>547</v>
      </c>
      <c r="B564" s="664"/>
      <c r="C564" s="664"/>
      <c r="D564" s="706" t="str">
        <f>IFERROR(VLOOKUP($B564,'גנים - מצבת והרשמה  (4)'!$C$16:$G$807,2,0),0)</f>
        <v>המוסד לא קיים</v>
      </c>
      <c r="E564" s="704">
        <f>SUMIF('גנים - מצבת והרשמה  (4)'!$F$15:$F$996,'גנים - דוח ביצוע  (5)'!B564,'גנים - מצבת והרשמה  (4)'!$H$15:$H$996)</f>
        <v>0</v>
      </c>
      <c r="F564" s="664"/>
      <c r="G564" s="709"/>
      <c r="H564" s="708"/>
      <c r="I564" s="708"/>
      <c r="J564" s="991">
        <f t="shared" si="68"/>
        <v>0</v>
      </c>
      <c r="K564" s="883" t="str">
        <f t="shared" si="64"/>
        <v/>
      </c>
      <c r="L564" s="711"/>
      <c r="M564" s="868">
        <f t="shared" si="69"/>
        <v>0</v>
      </c>
      <c r="N564" s="868">
        <f t="shared" si="70"/>
        <v>0</v>
      </c>
      <c r="O564" s="705" t="str">
        <f t="shared" si="65"/>
        <v/>
      </c>
      <c r="P564" s="523" t="str">
        <f t="shared" si="66"/>
        <v/>
      </c>
      <c r="Q564" s="511">
        <f t="shared" si="71"/>
        <v>0</v>
      </c>
      <c r="R564" s="511">
        <f t="shared" si="67"/>
        <v>0</v>
      </c>
    </row>
    <row r="565" spans="1:18" ht="15" x14ac:dyDescent="0.25">
      <c r="A565" s="702">
        <v>548</v>
      </c>
      <c r="B565" s="664"/>
      <c r="C565" s="664"/>
      <c r="D565" s="706" t="str">
        <f>IFERROR(VLOOKUP($B565,'גנים - מצבת והרשמה  (4)'!$C$16:$G$807,2,0),0)</f>
        <v>המוסד לא קיים</v>
      </c>
      <c r="E565" s="704">
        <f>SUMIF('גנים - מצבת והרשמה  (4)'!$F$15:$F$996,'גנים - דוח ביצוע  (5)'!B565,'גנים - מצבת והרשמה  (4)'!$H$15:$H$996)</f>
        <v>0</v>
      </c>
      <c r="F565" s="664"/>
      <c r="G565" s="709"/>
      <c r="H565" s="708"/>
      <c r="I565" s="708"/>
      <c r="J565" s="991">
        <f t="shared" si="68"/>
        <v>0</v>
      </c>
      <c r="K565" s="883" t="str">
        <f t="shared" si="64"/>
        <v/>
      </c>
      <c r="L565" s="711"/>
      <c r="M565" s="868">
        <f t="shared" si="69"/>
        <v>0</v>
      </c>
      <c r="N565" s="868">
        <f t="shared" si="70"/>
        <v>0</v>
      </c>
      <c r="O565" s="705" t="str">
        <f t="shared" si="65"/>
        <v/>
      </c>
      <c r="P565" s="523" t="str">
        <f t="shared" si="66"/>
        <v/>
      </c>
      <c r="Q565" s="511">
        <f t="shared" si="71"/>
        <v>0</v>
      </c>
      <c r="R565" s="511">
        <f t="shared" si="67"/>
        <v>0</v>
      </c>
    </row>
    <row r="566" spans="1:18" ht="15" x14ac:dyDescent="0.25">
      <c r="A566" s="702">
        <v>549</v>
      </c>
      <c r="B566" s="664"/>
      <c r="C566" s="664"/>
      <c r="D566" s="706" t="str">
        <f>IFERROR(VLOOKUP($B566,'גנים - מצבת והרשמה  (4)'!$C$16:$G$807,2,0),0)</f>
        <v>המוסד לא קיים</v>
      </c>
      <c r="E566" s="704">
        <f>SUMIF('גנים - מצבת והרשמה  (4)'!$F$15:$F$996,'גנים - דוח ביצוע  (5)'!B566,'גנים - מצבת והרשמה  (4)'!$H$15:$H$996)</f>
        <v>0</v>
      </c>
      <c r="F566" s="664"/>
      <c r="G566" s="709"/>
      <c r="H566" s="708"/>
      <c r="I566" s="708"/>
      <c r="J566" s="991">
        <f t="shared" si="68"/>
        <v>0</v>
      </c>
      <c r="K566" s="883" t="str">
        <f t="shared" si="64"/>
        <v/>
      </c>
      <c r="L566" s="711"/>
      <c r="M566" s="868">
        <f t="shared" si="69"/>
        <v>0</v>
      </c>
      <c r="N566" s="868">
        <f t="shared" si="70"/>
        <v>0</v>
      </c>
      <c r="O566" s="705" t="str">
        <f t="shared" si="65"/>
        <v/>
      </c>
      <c r="P566" s="523" t="str">
        <f t="shared" si="66"/>
        <v/>
      </c>
      <c r="Q566" s="511">
        <f t="shared" si="71"/>
        <v>0</v>
      </c>
      <c r="R566" s="511">
        <f t="shared" si="67"/>
        <v>0</v>
      </c>
    </row>
    <row r="567" spans="1:18" ht="15" x14ac:dyDescent="0.25">
      <c r="A567" s="702">
        <v>550</v>
      </c>
      <c r="B567" s="664"/>
      <c r="C567" s="664"/>
      <c r="D567" s="706" t="str">
        <f>IFERROR(VLOOKUP($B567,'גנים - מצבת והרשמה  (4)'!$C$16:$G$807,2,0),0)</f>
        <v>המוסד לא קיים</v>
      </c>
      <c r="E567" s="704">
        <f>SUMIF('גנים - מצבת והרשמה  (4)'!$F$15:$F$996,'גנים - דוח ביצוע  (5)'!B567,'גנים - מצבת והרשמה  (4)'!$H$15:$H$996)</f>
        <v>0</v>
      </c>
      <c r="F567" s="664"/>
      <c r="G567" s="709"/>
      <c r="H567" s="708"/>
      <c r="I567" s="708"/>
      <c r="J567" s="991">
        <f t="shared" si="68"/>
        <v>0</v>
      </c>
      <c r="K567" s="883" t="str">
        <f t="shared" si="64"/>
        <v/>
      </c>
      <c r="L567" s="711"/>
      <c r="M567" s="868">
        <f t="shared" si="69"/>
        <v>0</v>
      </c>
      <c r="N567" s="868">
        <f t="shared" si="70"/>
        <v>0</v>
      </c>
      <c r="O567" s="705" t="str">
        <f t="shared" si="65"/>
        <v/>
      </c>
      <c r="P567" s="523" t="str">
        <f t="shared" si="66"/>
        <v/>
      </c>
      <c r="Q567" s="511">
        <f t="shared" si="71"/>
        <v>0</v>
      </c>
      <c r="R567" s="511">
        <f t="shared" si="67"/>
        <v>0</v>
      </c>
    </row>
    <row r="568" spans="1:18" ht="15" x14ac:dyDescent="0.25">
      <c r="A568" s="702">
        <v>551</v>
      </c>
      <c r="B568" s="664"/>
      <c r="C568" s="664"/>
      <c r="D568" s="706" t="str">
        <f>IFERROR(VLOOKUP($B568,'גנים - מצבת והרשמה  (4)'!$C$16:$G$807,2,0),0)</f>
        <v>המוסד לא קיים</v>
      </c>
      <c r="E568" s="704">
        <f>SUMIF('גנים - מצבת והרשמה  (4)'!$F$15:$F$996,'גנים - דוח ביצוע  (5)'!B568,'גנים - מצבת והרשמה  (4)'!$H$15:$H$996)</f>
        <v>0</v>
      </c>
      <c r="F568" s="664"/>
      <c r="G568" s="709"/>
      <c r="H568" s="708"/>
      <c r="I568" s="708"/>
      <c r="J568" s="991">
        <f t="shared" si="68"/>
        <v>0</v>
      </c>
      <c r="K568" s="883" t="str">
        <f t="shared" si="64"/>
        <v/>
      </c>
      <c r="L568" s="711"/>
      <c r="M568" s="868">
        <f t="shared" si="69"/>
        <v>0</v>
      </c>
      <c r="N568" s="868">
        <f t="shared" si="70"/>
        <v>0</v>
      </c>
      <c r="O568" s="705" t="str">
        <f t="shared" si="65"/>
        <v/>
      </c>
      <c r="P568" s="523" t="str">
        <f t="shared" si="66"/>
        <v/>
      </c>
      <c r="Q568" s="511">
        <f t="shared" si="71"/>
        <v>0</v>
      </c>
      <c r="R568" s="511">
        <f t="shared" si="67"/>
        <v>0</v>
      </c>
    </row>
    <row r="569" spans="1:18" ht="15" x14ac:dyDescent="0.25">
      <c r="A569" s="702">
        <v>552</v>
      </c>
      <c r="B569" s="664"/>
      <c r="C569" s="664"/>
      <c r="D569" s="706" t="str">
        <f>IFERROR(VLOOKUP($B569,'גנים - מצבת והרשמה  (4)'!$C$16:$G$807,2,0),0)</f>
        <v>המוסד לא קיים</v>
      </c>
      <c r="E569" s="704">
        <f>SUMIF('גנים - מצבת והרשמה  (4)'!$F$15:$F$996,'גנים - דוח ביצוע  (5)'!B569,'גנים - מצבת והרשמה  (4)'!$H$15:$H$996)</f>
        <v>0</v>
      </c>
      <c r="F569" s="664"/>
      <c r="G569" s="709"/>
      <c r="H569" s="708"/>
      <c r="I569" s="708"/>
      <c r="J569" s="991">
        <f t="shared" si="68"/>
        <v>0</v>
      </c>
      <c r="K569" s="883" t="str">
        <f t="shared" si="64"/>
        <v/>
      </c>
      <c r="L569" s="711"/>
      <c r="M569" s="868">
        <f t="shared" si="69"/>
        <v>0</v>
      </c>
      <c r="N569" s="868">
        <f t="shared" si="70"/>
        <v>0</v>
      </c>
      <c r="O569" s="705" t="str">
        <f t="shared" si="65"/>
        <v/>
      </c>
      <c r="P569" s="523" t="str">
        <f t="shared" si="66"/>
        <v/>
      </c>
      <c r="Q569" s="511">
        <f t="shared" si="71"/>
        <v>0</v>
      </c>
      <c r="R569" s="511">
        <f t="shared" si="67"/>
        <v>0</v>
      </c>
    </row>
    <row r="570" spans="1:18" ht="15" x14ac:dyDescent="0.25">
      <c r="A570" s="702">
        <v>553</v>
      </c>
      <c r="B570" s="664"/>
      <c r="C570" s="664"/>
      <c r="D570" s="706" t="str">
        <f>IFERROR(VLOOKUP($B570,'גנים - מצבת והרשמה  (4)'!$C$16:$G$807,2,0),0)</f>
        <v>המוסד לא קיים</v>
      </c>
      <c r="E570" s="704">
        <f>SUMIF('גנים - מצבת והרשמה  (4)'!$F$15:$F$996,'גנים - דוח ביצוע  (5)'!B570,'גנים - מצבת והרשמה  (4)'!$H$15:$H$996)</f>
        <v>0</v>
      </c>
      <c r="F570" s="664"/>
      <c r="G570" s="709"/>
      <c r="H570" s="708"/>
      <c r="I570" s="708"/>
      <c r="J570" s="991">
        <f t="shared" si="68"/>
        <v>0</v>
      </c>
      <c r="K570" s="883" t="str">
        <f t="shared" si="64"/>
        <v/>
      </c>
      <c r="L570" s="711"/>
      <c r="M570" s="868">
        <f t="shared" si="69"/>
        <v>0</v>
      </c>
      <c r="N570" s="868">
        <f t="shared" si="70"/>
        <v>0</v>
      </c>
      <c r="O570" s="705" t="str">
        <f t="shared" si="65"/>
        <v/>
      </c>
      <c r="P570" s="523" t="str">
        <f t="shared" si="66"/>
        <v/>
      </c>
      <c r="Q570" s="511">
        <f t="shared" si="71"/>
        <v>0</v>
      </c>
      <c r="R570" s="511">
        <f t="shared" si="67"/>
        <v>0</v>
      </c>
    </row>
    <row r="571" spans="1:18" ht="15" x14ac:dyDescent="0.25">
      <c r="A571" s="702">
        <v>554</v>
      </c>
      <c r="B571" s="664"/>
      <c r="C571" s="664"/>
      <c r="D571" s="706" t="str">
        <f>IFERROR(VLOOKUP($B571,'גנים - מצבת והרשמה  (4)'!$C$16:$G$807,2,0),0)</f>
        <v>המוסד לא קיים</v>
      </c>
      <c r="E571" s="704">
        <f>SUMIF('גנים - מצבת והרשמה  (4)'!$F$15:$F$996,'גנים - דוח ביצוע  (5)'!B571,'גנים - מצבת והרשמה  (4)'!$H$15:$H$996)</f>
        <v>0</v>
      </c>
      <c r="F571" s="664"/>
      <c r="G571" s="709"/>
      <c r="H571" s="708"/>
      <c r="I571" s="708"/>
      <c r="J571" s="991">
        <f t="shared" si="68"/>
        <v>0</v>
      </c>
      <c r="K571" s="883" t="str">
        <f t="shared" si="64"/>
        <v/>
      </c>
      <c r="L571" s="711"/>
      <c r="M571" s="868">
        <f t="shared" si="69"/>
        <v>0</v>
      </c>
      <c r="N571" s="868">
        <f t="shared" si="70"/>
        <v>0</v>
      </c>
      <c r="O571" s="705" t="str">
        <f t="shared" si="65"/>
        <v/>
      </c>
      <c r="P571" s="523" t="str">
        <f t="shared" si="66"/>
        <v/>
      </c>
      <c r="Q571" s="511">
        <f t="shared" si="71"/>
        <v>0</v>
      </c>
      <c r="R571" s="511">
        <f t="shared" si="67"/>
        <v>0</v>
      </c>
    </row>
    <row r="572" spans="1:18" ht="15" x14ac:dyDescent="0.25">
      <c r="A572" s="702">
        <v>555</v>
      </c>
      <c r="B572" s="664"/>
      <c r="C572" s="664"/>
      <c r="D572" s="706" t="str">
        <f>IFERROR(VLOOKUP($B572,'גנים - מצבת והרשמה  (4)'!$C$16:$G$807,2,0),0)</f>
        <v>המוסד לא קיים</v>
      </c>
      <c r="E572" s="704">
        <f>SUMIF('גנים - מצבת והרשמה  (4)'!$F$15:$F$996,'גנים - דוח ביצוע  (5)'!B572,'גנים - מצבת והרשמה  (4)'!$H$15:$H$996)</f>
        <v>0</v>
      </c>
      <c r="F572" s="664"/>
      <c r="G572" s="709"/>
      <c r="H572" s="708"/>
      <c r="I572" s="708"/>
      <c r="J572" s="991">
        <f t="shared" si="68"/>
        <v>0</v>
      </c>
      <c r="K572" s="883" t="str">
        <f t="shared" si="64"/>
        <v/>
      </c>
      <c r="L572" s="711"/>
      <c r="M572" s="868">
        <f t="shared" si="69"/>
        <v>0</v>
      </c>
      <c r="N572" s="868">
        <f t="shared" si="70"/>
        <v>0</v>
      </c>
      <c r="O572" s="705" t="str">
        <f t="shared" si="65"/>
        <v/>
      </c>
      <c r="P572" s="523" t="str">
        <f t="shared" si="66"/>
        <v/>
      </c>
      <c r="Q572" s="511">
        <f t="shared" si="71"/>
        <v>0</v>
      </c>
      <c r="R572" s="511">
        <f t="shared" si="67"/>
        <v>0</v>
      </c>
    </row>
    <row r="573" spans="1:18" ht="15" x14ac:dyDescent="0.25">
      <c r="A573" s="702">
        <v>556</v>
      </c>
      <c r="B573" s="664"/>
      <c r="C573" s="664"/>
      <c r="D573" s="706" t="str">
        <f>IFERROR(VLOOKUP($B573,'גנים - מצבת והרשמה  (4)'!$C$16:$G$807,2,0),0)</f>
        <v>המוסד לא קיים</v>
      </c>
      <c r="E573" s="704">
        <f>SUMIF('גנים - מצבת והרשמה  (4)'!$F$15:$F$996,'גנים - דוח ביצוע  (5)'!B573,'גנים - מצבת והרשמה  (4)'!$H$15:$H$996)</f>
        <v>0</v>
      </c>
      <c r="F573" s="664"/>
      <c r="G573" s="709"/>
      <c r="H573" s="708"/>
      <c r="I573" s="708"/>
      <c r="J573" s="991">
        <f t="shared" si="68"/>
        <v>0</v>
      </c>
      <c r="K573" s="883" t="str">
        <f t="shared" si="64"/>
        <v/>
      </c>
      <c r="L573" s="711"/>
      <c r="M573" s="868">
        <f t="shared" si="69"/>
        <v>0</v>
      </c>
      <c r="N573" s="868">
        <f t="shared" si="70"/>
        <v>0</v>
      </c>
      <c r="O573" s="705" t="str">
        <f t="shared" si="65"/>
        <v/>
      </c>
      <c r="P573" s="523" t="str">
        <f t="shared" si="66"/>
        <v/>
      </c>
      <c r="Q573" s="511">
        <f t="shared" si="71"/>
        <v>0</v>
      </c>
      <c r="R573" s="511">
        <f t="shared" si="67"/>
        <v>0</v>
      </c>
    </row>
    <row r="574" spans="1:18" ht="15" x14ac:dyDescent="0.25">
      <c r="A574" s="702">
        <v>557</v>
      </c>
      <c r="B574" s="664"/>
      <c r="C574" s="664"/>
      <c r="D574" s="706" t="str">
        <f>IFERROR(VLOOKUP($B574,'גנים - מצבת והרשמה  (4)'!$C$16:$G$807,2,0),0)</f>
        <v>המוסד לא קיים</v>
      </c>
      <c r="E574" s="704">
        <f>SUMIF('גנים - מצבת והרשמה  (4)'!$F$15:$F$996,'גנים - דוח ביצוע  (5)'!B574,'גנים - מצבת והרשמה  (4)'!$H$15:$H$996)</f>
        <v>0</v>
      </c>
      <c r="F574" s="664"/>
      <c r="G574" s="709"/>
      <c r="H574" s="708"/>
      <c r="I574" s="708"/>
      <c r="J574" s="991">
        <f t="shared" si="68"/>
        <v>0</v>
      </c>
      <c r="K574" s="883" t="str">
        <f t="shared" si="64"/>
        <v/>
      </c>
      <c r="L574" s="711"/>
      <c r="M574" s="868">
        <f t="shared" si="69"/>
        <v>0</v>
      </c>
      <c r="N574" s="868">
        <f t="shared" si="70"/>
        <v>0</v>
      </c>
      <c r="O574" s="705" t="str">
        <f t="shared" si="65"/>
        <v/>
      </c>
      <c r="P574" s="523" t="str">
        <f t="shared" si="66"/>
        <v/>
      </c>
      <c r="Q574" s="511">
        <f t="shared" si="71"/>
        <v>0</v>
      </c>
      <c r="R574" s="511">
        <f t="shared" si="67"/>
        <v>0</v>
      </c>
    </row>
    <row r="575" spans="1:18" ht="15" x14ac:dyDescent="0.25">
      <c r="A575" s="702">
        <v>558</v>
      </c>
      <c r="B575" s="664"/>
      <c r="C575" s="664"/>
      <c r="D575" s="706" t="str">
        <f>IFERROR(VLOOKUP($B575,'גנים - מצבת והרשמה  (4)'!$C$16:$G$807,2,0),0)</f>
        <v>המוסד לא קיים</v>
      </c>
      <c r="E575" s="704">
        <f>SUMIF('גנים - מצבת והרשמה  (4)'!$F$15:$F$996,'גנים - דוח ביצוע  (5)'!B575,'גנים - מצבת והרשמה  (4)'!$H$15:$H$996)</f>
        <v>0</v>
      </c>
      <c r="F575" s="664"/>
      <c r="G575" s="709"/>
      <c r="H575" s="708"/>
      <c r="I575" s="708"/>
      <c r="J575" s="991">
        <f t="shared" si="68"/>
        <v>0</v>
      </c>
      <c r="K575" s="883" t="str">
        <f t="shared" si="64"/>
        <v/>
      </c>
      <c r="L575" s="711"/>
      <c r="M575" s="868">
        <f t="shared" si="69"/>
        <v>0</v>
      </c>
      <c r="N575" s="868">
        <f t="shared" si="70"/>
        <v>0</v>
      </c>
      <c r="O575" s="705" t="str">
        <f t="shared" si="65"/>
        <v/>
      </c>
      <c r="P575" s="523" t="str">
        <f t="shared" si="66"/>
        <v/>
      </c>
      <c r="Q575" s="511">
        <f t="shared" si="71"/>
        <v>0</v>
      </c>
      <c r="R575" s="511">
        <f t="shared" si="67"/>
        <v>0</v>
      </c>
    </row>
    <row r="576" spans="1:18" ht="15" x14ac:dyDescent="0.25">
      <c r="A576" s="702">
        <v>559</v>
      </c>
      <c r="B576" s="664"/>
      <c r="C576" s="664"/>
      <c r="D576" s="706" t="str">
        <f>IFERROR(VLOOKUP($B576,'גנים - מצבת והרשמה  (4)'!$C$16:$G$807,2,0),0)</f>
        <v>המוסד לא קיים</v>
      </c>
      <c r="E576" s="704">
        <f>SUMIF('גנים - מצבת והרשמה  (4)'!$F$15:$F$996,'גנים - דוח ביצוע  (5)'!B576,'גנים - מצבת והרשמה  (4)'!$H$15:$H$996)</f>
        <v>0</v>
      </c>
      <c r="F576" s="664"/>
      <c r="G576" s="709"/>
      <c r="H576" s="708"/>
      <c r="I576" s="708"/>
      <c r="J576" s="991">
        <f t="shared" si="68"/>
        <v>0</v>
      </c>
      <c r="K576" s="883" t="str">
        <f t="shared" si="64"/>
        <v/>
      </c>
      <c r="L576" s="711"/>
      <c r="M576" s="868">
        <f t="shared" si="69"/>
        <v>0</v>
      </c>
      <c r="N576" s="868">
        <f t="shared" si="70"/>
        <v>0</v>
      </c>
      <c r="O576" s="705" t="str">
        <f t="shared" si="65"/>
        <v/>
      </c>
      <c r="P576" s="523" t="str">
        <f t="shared" si="66"/>
        <v/>
      </c>
      <c r="Q576" s="511">
        <f t="shared" si="71"/>
        <v>0</v>
      </c>
      <c r="R576" s="511">
        <f t="shared" si="67"/>
        <v>0</v>
      </c>
    </row>
    <row r="577" spans="1:18" ht="15" x14ac:dyDescent="0.25">
      <c r="A577" s="702">
        <v>560</v>
      </c>
      <c r="B577" s="664"/>
      <c r="C577" s="664"/>
      <c r="D577" s="706" t="str">
        <f>IFERROR(VLOOKUP($B577,'גנים - מצבת והרשמה  (4)'!$C$16:$G$807,2,0),0)</f>
        <v>המוסד לא קיים</v>
      </c>
      <c r="E577" s="704">
        <f>SUMIF('גנים - מצבת והרשמה  (4)'!$F$15:$F$996,'גנים - דוח ביצוע  (5)'!B577,'גנים - מצבת והרשמה  (4)'!$H$15:$H$996)</f>
        <v>0</v>
      </c>
      <c r="F577" s="664"/>
      <c r="G577" s="709"/>
      <c r="H577" s="708"/>
      <c r="I577" s="708"/>
      <c r="J577" s="991">
        <f t="shared" si="68"/>
        <v>0</v>
      </c>
      <c r="K577" s="883" t="str">
        <f t="shared" si="64"/>
        <v/>
      </c>
      <c r="L577" s="711"/>
      <c r="M577" s="868">
        <f t="shared" si="69"/>
        <v>0</v>
      </c>
      <c r="N577" s="868">
        <f t="shared" si="70"/>
        <v>0</v>
      </c>
      <c r="O577" s="705" t="str">
        <f t="shared" si="65"/>
        <v/>
      </c>
      <c r="P577" s="523" t="str">
        <f t="shared" si="66"/>
        <v/>
      </c>
      <c r="Q577" s="511">
        <f t="shared" si="71"/>
        <v>0</v>
      </c>
      <c r="R577" s="511">
        <f t="shared" si="67"/>
        <v>0</v>
      </c>
    </row>
    <row r="578" spans="1:18" ht="15" x14ac:dyDescent="0.25">
      <c r="A578" s="702">
        <v>561</v>
      </c>
      <c r="B578" s="664"/>
      <c r="C578" s="664"/>
      <c r="D578" s="706" t="str">
        <f>IFERROR(VLOOKUP($B578,'גנים - מצבת והרשמה  (4)'!$C$16:$G$807,2,0),0)</f>
        <v>המוסד לא קיים</v>
      </c>
      <c r="E578" s="704">
        <f>SUMIF('גנים - מצבת והרשמה  (4)'!$F$15:$F$996,'גנים - דוח ביצוע  (5)'!B578,'גנים - מצבת והרשמה  (4)'!$H$15:$H$996)</f>
        <v>0</v>
      </c>
      <c r="F578" s="664"/>
      <c r="G578" s="709"/>
      <c r="H578" s="708"/>
      <c r="I578" s="708"/>
      <c r="J578" s="991">
        <f t="shared" si="68"/>
        <v>0</v>
      </c>
      <c r="K578" s="883" t="str">
        <f t="shared" si="64"/>
        <v/>
      </c>
      <c r="L578" s="711"/>
      <c r="M578" s="868">
        <f t="shared" si="69"/>
        <v>0</v>
      </c>
      <c r="N578" s="868">
        <f t="shared" si="70"/>
        <v>0</v>
      </c>
      <c r="O578" s="705" t="str">
        <f t="shared" si="65"/>
        <v/>
      </c>
      <c r="P578" s="523" t="str">
        <f t="shared" si="66"/>
        <v/>
      </c>
      <c r="Q578" s="511">
        <f t="shared" si="71"/>
        <v>0</v>
      </c>
      <c r="R578" s="511">
        <f t="shared" si="67"/>
        <v>0</v>
      </c>
    </row>
    <row r="579" spans="1:18" ht="15" x14ac:dyDescent="0.25">
      <c r="A579" s="702">
        <v>562</v>
      </c>
      <c r="B579" s="664"/>
      <c r="C579" s="664"/>
      <c r="D579" s="706" t="str">
        <f>IFERROR(VLOOKUP($B579,'גנים - מצבת והרשמה  (4)'!$C$16:$G$807,2,0),0)</f>
        <v>המוסד לא קיים</v>
      </c>
      <c r="E579" s="704">
        <f>SUMIF('גנים - מצבת והרשמה  (4)'!$F$15:$F$996,'גנים - דוח ביצוע  (5)'!B579,'גנים - מצבת והרשמה  (4)'!$H$15:$H$996)</f>
        <v>0</v>
      </c>
      <c r="F579" s="664"/>
      <c r="G579" s="709"/>
      <c r="H579" s="708"/>
      <c r="I579" s="708"/>
      <c r="J579" s="991">
        <f t="shared" si="68"/>
        <v>0</v>
      </c>
      <c r="K579" s="883" t="str">
        <f t="shared" si="64"/>
        <v/>
      </c>
      <c r="L579" s="711"/>
      <c r="M579" s="868">
        <f t="shared" si="69"/>
        <v>0</v>
      </c>
      <c r="N579" s="868">
        <f t="shared" si="70"/>
        <v>0</v>
      </c>
      <c r="O579" s="705" t="str">
        <f t="shared" si="65"/>
        <v/>
      </c>
      <c r="P579" s="523" t="str">
        <f t="shared" si="66"/>
        <v/>
      </c>
      <c r="Q579" s="511">
        <f t="shared" si="71"/>
        <v>0</v>
      </c>
      <c r="R579" s="511">
        <f t="shared" si="67"/>
        <v>0</v>
      </c>
    </row>
    <row r="580" spans="1:18" ht="15" x14ac:dyDescent="0.25">
      <c r="A580" s="702">
        <v>563</v>
      </c>
      <c r="B580" s="664"/>
      <c r="C580" s="664"/>
      <c r="D580" s="706" t="str">
        <f>IFERROR(VLOOKUP($B580,'גנים - מצבת והרשמה  (4)'!$C$16:$G$807,2,0),0)</f>
        <v>המוסד לא קיים</v>
      </c>
      <c r="E580" s="704">
        <f>SUMIF('גנים - מצבת והרשמה  (4)'!$F$15:$F$996,'גנים - דוח ביצוע  (5)'!B580,'גנים - מצבת והרשמה  (4)'!$H$15:$H$996)</f>
        <v>0</v>
      </c>
      <c r="F580" s="664"/>
      <c r="G580" s="709"/>
      <c r="H580" s="708"/>
      <c r="I580" s="708"/>
      <c r="J580" s="991">
        <f t="shared" si="68"/>
        <v>0</v>
      </c>
      <c r="K580" s="883" t="str">
        <f t="shared" si="64"/>
        <v/>
      </c>
      <c r="L580" s="711"/>
      <c r="M580" s="868">
        <f t="shared" si="69"/>
        <v>0</v>
      </c>
      <c r="N580" s="868">
        <f t="shared" si="70"/>
        <v>0</v>
      </c>
      <c r="O580" s="705" t="str">
        <f t="shared" si="65"/>
        <v/>
      </c>
      <c r="P580" s="523" t="str">
        <f t="shared" si="66"/>
        <v/>
      </c>
      <c r="Q580" s="511">
        <f t="shared" si="71"/>
        <v>0</v>
      </c>
      <c r="R580" s="511">
        <f t="shared" si="67"/>
        <v>0</v>
      </c>
    </row>
    <row r="581" spans="1:18" ht="15" x14ac:dyDescent="0.25">
      <c r="A581" s="702">
        <v>564</v>
      </c>
      <c r="B581" s="664"/>
      <c r="C581" s="664"/>
      <c r="D581" s="706" t="str">
        <f>IFERROR(VLOOKUP($B581,'גנים - מצבת והרשמה  (4)'!$C$16:$G$807,2,0),0)</f>
        <v>המוסד לא קיים</v>
      </c>
      <c r="E581" s="704">
        <f>SUMIF('גנים - מצבת והרשמה  (4)'!$F$15:$F$996,'גנים - דוח ביצוע  (5)'!B581,'גנים - מצבת והרשמה  (4)'!$H$15:$H$996)</f>
        <v>0</v>
      </c>
      <c r="F581" s="664"/>
      <c r="G581" s="709"/>
      <c r="H581" s="708"/>
      <c r="I581" s="708"/>
      <c r="J581" s="991">
        <f t="shared" si="68"/>
        <v>0</v>
      </c>
      <c r="K581" s="883" t="str">
        <f t="shared" si="64"/>
        <v/>
      </c>
      <c r="L581" s="711"/>
      <c r="M581" s="868">
        <f t="shared" si="69"/>
        <v>0</v>
      </c>
      <c r="N581" s="868">
        <f t="shared" si="70"/>
        <v>0</v>
      </c>
      <c r="O581" s="705" t="str">
        <f t="shared" si="65"/>
        <v/>
      </c>
      <c r="P581" s="523" t="str">
        <f t="shared" si="66"/>
        <v/>
      </c>
      <c r="Q581" s="511">
        <f t="shared" si="71"/>
        <v>0</v>
      </c>
      <c r="R581" s="511">
        <f t="shared" si="67"/>
        <v>0</v>
      </c>
    </row>
    <row r="582" spans="1:18" ht="15" x14ac:dyDescent="0.25">
      <c r="A582" s="702">
        <v>565</v>
      </c>
      <c r="B582" s="664"/>
      <c r="C582" s="664"/>
      <c r="D582" s="706" t="str">
        <f>IFERROR(VLOOKUP($B582,'גנים - מצבת והרשמה  (4)'!$C$16:$G$807,2,0),0)</f>
        <v>המוסד לא קיים</v>
      </c>
      <c r="E582" s="704">
        <f>SUMIF('גנים - מצבת והרשמה  (4)'!$F$15:$F$996,'גנים - דוח ביצוע  (5)'!B582,'גנים - מצבת והרשמה  (4)'!$H$15:$H$996)</f>
        <v>0</v>
      </c>
      <c r="F582" s="664"/>
      <c r="G582" s="709"/>
      <c r="H582" s="708"/>
      <c r="I582" s="708"/>
      <c r="J582" s="991">
        <f t="shared" si="68"/>
        <v>0</v>
      </c>
      <c r="K582" s="883" t="str">
        <f t="shared" si="64"/>
        <v/>
      </c>
      <c r="L582" s="711"/>
      <c r="M582" s="868">
        <f t="shared" si="69"/>
        <v>0</v>
      </c>
      <c r="N582" s="868">
        <f t="shared" si="70"/>
        <v>0</v>
      </c>
      <c r="O582" s="705" t="str">
        <f t="shared" si="65"/>
        <v/>
      </c>
      <c r="P582" s="523" t="str">
        <f t="shared" si="66"/>
        <v/>
      </c>
      <c r="Q582" s="511">
        <f t="shared" si="71"/>
        <v>0</v>
      </c>
      <c r="R582" s="511">
        <f t="shared" si="67"/>
        <v>0</v>
      </c>
    </row>
    <row r="583" spans="1:18" ht="15" x14ac:dyDescent="0.25">
      <c r="A583" s="702">
        <v>566</v>
      </c>
      <c r="B583" s="664"/>
      <c r="C583" s="664"/>
      <c r="D583" s="706" t="str">
        <f>IFERROR(VLOOKUP($B583,'גנים - מצבת והרשמה  (4)'!$C$16:$G$807,2,0),0)</f>
        <v>המוסד לא קיים</v>
      </c>
      <c r="E583" s="704">
        <f>SUMIF('גנים - מצבת והרשמה  (4)'!$F$15:$F$996,'גנים - דוח ביצוע  (5)'!B583,'גנים - מצבת והרשמה  (4)'!$H$15:$H$996)</f>
        <v>0</v>
      </c>
      <c r="F583" s="664"/>
      <c r="G583" s="709"/>
      <c r="H583" s="708"/>
      <c r="I583" s="708"/>
      <c r="J583" s="991">
        <f t="shared" si="68"/>
        <v>0</v>
      </c>
      <c r="K583" s="883" t="str">
        <f t="shared" si="64"/>
        <v/>
      </c>
      <c r="L583" s="711"/>
      <c r="M583" s="868">
        <f t="shared" si="69"/>
        <v>0</v>
      </c>
      <c r="N583" s="868">
        <f t="shared" si="70"/>
        <v>0</v>
      </c>
      <c r="O583" s="705" t="str">
        <f t="shared" si="65"/>
        <v/>
      </c>
      <c r="P583" s="523" t="str">
        <f t="shared" si="66"/>
        <v/>
      </c>
      <c r="Q583" s="511">
        <f t="shared" si="71"/>
        <v>0</v>
      </c>
      <c r="R583" s="511">
        <f t="shared" si="67"/>
        <v>0</v>
      </c>
    </row>
    <row r="584" spans="1:18" ht="15" x14ac:dyDescent="0.25">
      <c r="A584" s="702">
        <v>567</v>
      </c>
      <c r="B584" s="664"/>
      <c r="C584" s="664"/>
      <c r="D584" s="706" t="str">
        <f>IFERROR(VLOOKUP($B584,'גנים - מצבת והרשמה  (4)'!$C$16:$G$807,2,0),0)</f>
        <v>המוסד לא קיים</v>
      </c>
      <c r="E584" s="704">
        <f>SUMIF('גנים - מצבת והרשמה  (4)'!$F$15:$F$996,'גנים - דוח ביצוע  (5)'!B584,'גנים - מצבת והרשמה  (4)'!$H$15:$H$996)</f>
        <v>0</v>
      </c>
      <c r="F584" s="664"/>
      <c r="G584" s="709"/>
      <c r="H584" s="708"/>
      <c r="I584" s="708"/>
      <c r="J584" s="991">
        <f t="shared" si="68"/>
        <v>0</v>
      </c>
      <c r="K584" s="883" t="str">
        <f t="shared" si="64"/>
        <v/>
      </c>
      <c r="L584" s="711"/>
      <c r="M584" s="868">
        <f t="shared" si="69"/>
        <v>0</v>
      </c>
      <c r="N584" s="868">
        <f t="shared" si="70"/>
        <v>0</v>
      </c>
      <c r="O584" s="705" t="str">
        <f t="shared" si="65"/>
        <v/>
      </c>
      <c r="P584" s="523" t="str">
        <f t="shared" si="66"/>
        <v/>
      </c>
      <c r="Q584" s="511">
        <f t="shared" si="71"/>
        <v>0</v>
      </c>
      <c r="R584" s="511">
        <f t="shared" si="67"/>
        <v>0</v>
      </c>
    </row>
    <row r="585" spans="1:18" ht="15" x14ac:dyDescent="0.25">
      <c r="A585" s="702">
        <v>568</v>
      </c>
      <c r="B585" s="664"/>
      <c r="C585" s="664"/>
      <c r="D585" s="706" t="str">
        <f>IFERROR(VLOOKUP($B585,'גנים - מצבת והרשמה  (4)'!$C$16:$G$807,2,0),0)</f>
        <v>המוסד לא קיים</v>
      </c>
      <c r="E585" s="704">
        <f>SUMIF('גנים - מצבת והרשמה  (4)'!$F$15:$F$996,'גנים - דוח ביצוע  (5)'!B585,'גנים - מצבת והרשמה  (4)'!$H$15:$H$996)</f>
        <v>0</v>
      </c>
      <c r="F585" s="664"/>
      <c r="G585" s="709"/>
      <c r="H585" s="708"/>
      <c r="I585" s="708"/>
      <c r="J585" s="991">
        <f t="shared" si="68"/>
        <v>0</v>
      </c>
      <c r="K585" s="883" t="str">
        <f t="shared" si="64"/>
        <v/>
      </c>
      <c r="L585" s="711"/>
      <c r="M585" s="868">
        <f t="shared" si="69"/>
        <v>0</v>
      </c>
      <c r="N585" s="868">
        <f t="shared" si="70"/>
        <v>0</v>
      </c>
      <c r="O585" s="705" t="str">
        <f t="shared" si="65"/>
        <v/>
      </c>
      <c r="P585" s="523" t="str">
        <f t="shared" si="66"/>
        <v/>
      </c>
      <c r="Q585" s="511">
        <f t="shared" si="71"/>
        <v>0</v>
      </c>
      <c r="R585" s="511">
        <f t="shared" si="67"/>
        <v>0</v>
      </c>
    </row>
    <row r="586" spans="1:18" ht="15" x14ac:dyDescent="0.25">
      <c r="A586" s="702">
        <v>569</v>
      </c>
      <c r="B586" s="664"/>
      <c r="C586" s="664"/>
      <c r="D586" s="706" t="str">
        <f>IFERROR(VLOOKUP($B586,'גנים - מצבת והרשמה  (4)'!$C$16:$G$807,2,0),0)</f>
        <v>המוסד לא קיים</v>
      </c>
      <c r="E586" s="704">
        <f>SUMIF('גנים - מצבת והרשמה  (4)'!$F$15:$F$996,'גנים - דוח ביצוע  (5)'!B586,'גנים - מצבת והרשמה  (4)'!$H$15:$H$996)</f>
        <v>0</v>
      </c>
      <c r="F586" s="664"/>
      <c r="G586" s="709"/>
      <c r="H586" s="708"/>
      <c r="I586" s="708"/>
      <c r="J586" s="991">
        <f t="shared" si="68"/>
        <v>0</v>
      </c>
      <c r="K586" s="883" t="str">
        <f t="shared" si="64"/>
        <v/>
      </c>
      <c r="L586" s="711"/>
      <c r="M586" s="868">
        <f t="shared" si="69"/>
        <v>0</v>
      </c>
      <c r="N586" s="868">
        <f t="shared" si="70"/>
        <v>0</v>
      </c>
      <c r="O586" s="705" t="str">
        <f t="shared" si="65"/>
        <v/>
      </c>
      <c r="P586" s="523" t="str">
        <f t="shared" si="66"/>
        <v/>
      </c>
      <c r="Q586" s="511">
        <f t="shared" si="71"/>
        <v>0</v>
      </c>
      <c r="R586" s="511">
        <f t="shared" si="67"/>
        <v>0</v>
      </c>
    </row>
    <row r="587" spans="1:18" ht="15" x14ac:dyDescent="0.25">
      <c r="A587" s="702">
        <v>570</v>
      </c>
      <c r="B587" s="664"/>
      <c r="C587" s="664"/>
      <c r="D587" s="706" t="str">
        <f>IFERROR(VLOOKUP($B587,'גנים - מצבת והרשמה  (4)'!$C$16:$G$807,2,0),0)</f>
        <v>המוסד לא קיים</v>
      </c>
      <c r="E587" s="704">
        <f>SUMIF('גנים - מצבת והרשמה  (4)'!$F$15:$F$996,'גנים - דוח ביצוע  (5)'!B587,'גנים - מצבת והרשמה  (4)'!$H$15:$H$996)</f>
        <v>0</v>
      </c>
      <c r="F587" s="664"/>
      <c r="G587" s="709"/>
      <c r="H587" s="708"/>
      <c r="I587" s="708"/>
      <c r="J587" s="991">
        <f t="shared" si="68"/>
        <v>0</v>
      </c>
      <c r="K587" s="883" t="str">
        <f t="shared" si="64"/>
        <v/>
      </c>
      <c r="L587" s="711"/>
      <c r="M587" s="868">
        <f t="shared" si="69"/>
        <v>0</v>
      </c>
      <c r="N587" s="868">
        <f t="shared" si="70"/>
        <v>0</v>
      </c>
      <c r="O587" s="705" t="str">
        <f t="shared" si="65"/>
        <v/>
      </c>
      <c r="P587" s="523" t="str">
        <f t="shared" si="66"/>
        <v/>
      </c>
      <c r="Q587" s="511">
        <f t="shared" si="71"/>
        <v>0</v>
      </c>
      <c r="R587" s="511">
        <f t="shared" si="67"/>
        <v>0</v>
      </c>
    </row>
    <row r="588" spans="1:18" ht="15" x14ac:dyDescent="0.25">
      <c r="A588" s="702">
        <v>571</v>
      </c>
      <c r="B588" s="664"/>
      <c r="C588" s="664"/>
      <c r="D588" s="706" t="str">
        <f>IFERROR(VLOOKUP($B588,'גנים - מצבת והרשמה  (4)'!$C$16:$G$807,2,0),0)</f>
        <v>המוסד לא קיים</v>
      </c>
      <c r="E588" s="704">
        <f>SUMIF('גנים - מצבת והרשמה  (4)'!$F$15:$F$996,'גנים - דוח ביצוע  (5)'!B588,'גנים - מצבת והרשמה  (4)'!$H$15:$H$996)</f>
        <v>0</v>
      </c>
      <c r="F588" s="664"/>
      <c r="G588" s="709"/>
      <c r="H588" s="708"/>
      <c r="I588" s="708"/>
      <c r="J588" s="991">
        <f t="shared" si="68"/>
        <v>0</v>
      </c>
      <c r="K588" s="883" t="str">
        <f t="shared" si="64"/>
        <v/>
      </c>
      <c r="L588" s="711"/>
      <c r="M588" s="868">
        <f t="shared" si="69"/>
        <v>0</v>
      </c>
      <c r="N588" s="868">
        <f t="shared" si="70"/>
        <v>0</v>
      </c>
      <c r="O588" s="705" t="str">
        <f t="shared" si="65"/>
        <v/>
      </c>
      <c r="P588" s="523" t="str">
        <f t="shared" si="66"/>
        <v/>
      </c>
      <c r="Q588" s="511">
        <f t="shared" si="71"/>
        <v>0</v>
      </c>
      <c r="R588" s="511">
        <f t="shared" si="67"/>
        <v>0</v>
      </c>
    </row>
    <row r="589" spans="1:18" ht="15" x14ac:dyDescent="0.25">
      <c r="A589" s="702">
        <v>572</v>
      </c>
      <c r="B589" s="664"/>
      <c r="C589" s="664"/>
      <c r="D589" s="706" t="str">
        <f>IFERROR(VLOOKUP($B589,'גנים - מצבת והרשמה  (4)'!$C$16:$G$807,2,0),0)</f>
        <v>המוסד לא קיים</v>
      </c>
      <c r="E589" s="704">
        <f>SUMIF('גנים - מצבת והרשמה  (4)'!$F$15:$F$996,'גנים - דוח ביצוע  (5)'!B589,'גנים - מצבת והרשמה  (4)'!$H$15:$H$996)</f>
        <v>0</v>
      </c>
      <c r="F589" s="664"/>
      <c r="G589" s="709"/>
      <c r="H589" s="708"/>
      <c r="I589" s="708"/>
      <c r="J589" s="991">
        <f t="shared" si="68"/>
        <v>0</v>
      </c>
      <c r="K589" s="883" t="str">
        <f t="shared" si="64"/>
        <v/>
      </c>
      <c r="L589" s="711"/>
      <c r="M589" s="868">
        <f t="shared" si="69"/>
        <v>0</v>
      </c>
      <c r="N589" s="868">
        <f t="shared" si="70"/>
        <v>0</v>
      </c>
      <c r="O589" s="705" t="str">
        <f t="shared" si="65"/>
        <v/>
      </c>
      <c r="P589" s="523" t="str">
        <f t="shared" si="66"/>
        <v/>
      </c>
      <c r="Q589" s="511">
        <f t="shared" si="71"/>
        <v>0</v>
      </c>
      <c r="R589" s="511">
        <f t="shared" si="67"/>
        <v>0</v>
      </c>
    </row>
    <row r="590" spans="1:18" ht="15" x14ac:dyDescent="0.25">
      <c r="A590" s="702">
        <v>573</v>
      </c>
      <c r="B590" s="664"/>
      <c r="C590" s="664"/>
      <c r="D590" s="706" t="str">
        <f>IFERROR(VLOOKUP($B590,'גנים - מצבת והרשמה  (4)'!$C$16:$G$807,2,0),0)</f>
        <v>המוסד לא קיים</v>
      </c>
      <c r="E590" s="704">
        <f>SUMIF('גנים - מצבת והרשמה  (4)'!$F$15:$F$996,'גנים - דוח ביצוע  (5)'!B590,'גנים - מצבת והרשמה  (4)'!$H$15:$H$996)</f>
        <v>0</v>
      </c>
      <c r="F590" s="664"/>
      <c r="G590" s="709"/>
      <c r="H590" s="708"/>
      <c r="I590" s="708"/>
      <c r="J590" s="991">
        <f t="shared" si="68"/>
        <v>0</v>
      </c>
      <c r="K590" s="883" t="str">
        <f t="shared" si="64"/>
        <v/>
      </c>
      <c r="L590" s="711"/>
      <c r="M590" s="868">
        <f t="shared" si="69"/>
        <v>0</v>
      </c>
      <c r="N590" s="868">
        <f t="shared" si="70"/>
        <v>0</v>
      </c>
      <c r="O590" s="705" t="str">
        <f t="shared" si="65"/>
        <v/>
      </c>
      <c r="P590" s="523" t="str">
        <f t="shared" si="66"/>
        <v/>
      </c>
      <c r="Q590" s="511">
        <f t="shared" si="71"/>
        <v>0</v>
      </c>
      <c r="R590" s="511">
        <f t="shared" si="67"/>
        <v>0</v>
      </c>
    </row>
    <row r="591" spans="1:18" ht="15" x14ac:dyDescent="0.25">
      <c r="A591" s="702">
        <v>574</v>
      </c>
      <c r="B591" s="664"/>
      <c r="C591" s="664"/>
      <c r="D591" s="706" t="str">
        <f>IFERROR(VLOOKUP($B591,'גנים - מצבת והרשמה  (4)'!$C$16:$G$807,2,0),0)</f>
        <v>המוסד לא קיים</v>
      </c>
      <c r="E591" s="704">
        <f>SUMIF('גנים - מצבת והרשמה  (4)'!$F$15:$F$996,'גנים - דוח ביצוע  (5)'!B591,'גנים - מצבת והרשמה  (4)'!$H$15:$H$996)</f>
        <v>0</v>
      </c>
      <c r="F591" s="664"/>
      <c r="G591" s="709"/>
      <c r="H591" s="708"/>
      <c r="I591" s="708"/>
      <c r="J591" s="991">
        <f t="shared" si="68"/>
        <v>0</v>
      </c>
      <c r="K591" s="883" t="str">
        <f t="shared" si="64"/>
        <v/>
      </c>
      <c r="L591" s="711"/>
      <c r="M591" s="868">
        <f t="shared" si="69"/>
        <v>0</v>
      </c>
      <c r="N591" s="868">
        <f t="shared" si="70"/>
        <v>0</v>
      </c>
      <c r="O591" s="705" t="str">
        <f t="shared" si="65"/>
        <v/>
      </c>
      <c r="P591" s="523" t="str">
        <f t="shared" si="66"/>
        <v/>
      </c>
      <c r="Q591" s="511">
        <f t="shared" si="71"/>
        <v>0</v>
      </c>
      <c r="R591" s="511">
        <f t="shared" si="67"/>
        <v>0</v>
      </c>
    </row>
    <row r="592" spans="1:18" ht="15" x14ac:dyDescent="0.25">
      <c r="A592" s="702">
        <v>575</v>
      </c>
      <c r="B592" s="664"/>
      <c r="C592" s="664"/>
      <c r="D592" s="706" t="str">
        <f>IFERROR(VLOOKUP($B592,'גנים - מצבת והרשמה  (4)'!$C$16:$G$807,2,0),0)</f>
        <v>המוסד לא קיים</v>
      </c>
      <c r="E592" s="704">
        <f>SUMIF('גנים - מצבת והרשמה  (4)'!$F$15:$F$996,'גנים - דוח ביצוע  (5)'!B592,'גנים - מצבת והרשמה  (4)'!$H$15:$H$996)</f>
        <v>0</v>
      </c>
      <c r="F592" s="664"/>
      <c r="G592" s="709"/>
      <c r="H592" s="708"/>
      <c r="I592" s="708"/>
      <c r="J592" s="991">
        <f t="shared" si="68"/>
        <v>0</v>
      </c>
      <c r="K592" s="883" t="str">
        <f t="shared" si="64"/>
        <v/>
      </c>
      <c r="L592" s="711"/>
      <c r="M592" s="868">
        <f t="shared" si="69"/>
        <v>0</v>
      </c>
      <c r="N592" s="868">
        <f t="shared" si="70"/>
        <v>0</v>
      </c>
      <c r="O592" s="705" t="str">
        <f t="shared" si="65"/>
        <v/>
      </c>
      <c r="P592" s="523" t="str">
        <f t="shared" si="66"/>
        <v/>
      </c>
      <c r="Q592" s="511">
        <f t="shared" si="71"/>
        <v>0</v>
      </c>
      <c r="R592" s="511">
        <f t="shared" si="67"/>
        <v>0</v>
      </c>
    </row>
    <row r="593" spans="1:18" ht="15" x14ac:dyDescent="0.25">
      <c r="A593" s="702">
        <v>576</v>
      </c>
      <c r="B593" s="664"/>
      <c r="C593" s="664"/>
      <c r="D593" s="706" t="str">
        <f>IFERROR(VLOOKUP($B593,'גנים - מצבת והרשמה  (4)'!$C$16:$G$807,2,0),0)</f>
        <v>המוסד לא קיים</v>
      </c>
      <c r="E593" s="704">
        <f>SUMIF('גנים - מצבת והרשמה  (4)'!$F$15:$F$996,'גנים - דוח ביצוע  (5)'!B593,'גנים - מצבת והרשמה  (4)'!$H$15:$H$996)</f>
        <v>0</v>
      </c>
      <c r="F593" s="664"/>
      <c r="G593" s="709"/>
      <c r="H593" s="708"/>
      <c r="I593" s="708"/>
      <c r="J593" s="991">
        <f t="shared" si="68"/>
        <v>0</v>
      </c>
      <c r="K593" s="883" t="str">
        <f t="shared" si="64"/>
        <v/>
      </c>
      <c r="L593" s="711"/>
      <c r="M593" s="868">
        <f t="shared" si="69"/>
        <v>0</v>
      </c>
      <c r="N593" s="868">
        <f t="shared" si="70"/>
        <v>0</v>
      </c>
      <c r="O593" s="705" t="str">
        <f t="shared" si="65"/>
        <v/>
      </c>
      <c r="P593" s="523" t="str">
        <f t="shared" si="66"/>
        <v/>
      </c>
      <c r="Q593" s="511">
        <f t="shared" si="71"/>
        <v>0</v>
      </c>
      <c r="R593" s="511">
        <f t="shared" si="67"/>
        <v>0</v>
      </c>
    </row>
    <row r="594" spans="1:18" ht="15" x14ac:dyDescent="0.25">
      <c r="A594" s="702">
        <v>577</v>
      </c>
      <c r="B594" s="664"/>
      <c r="C594" s="664"/>
      <c r="D594" s="706" t="str">
        <f>IFERROR(VLOOKUP($B594,'גנים - מצבת והרשמה  (4)'!$C$16:$G$807,2,0),0)</f>
        <v>המוסד לא קיים</v>
      </c>
      <c r="E594" s="704">
        <f>SUMIF('גנים - מצבת והרשמה  (4)'!$F$15:$F$996,'גנים - דוח ביצוע  (5)'!B594,'גנים - מצבת והרשמה  (4)'!$H$15:$H$996)</f>
        <v>0</v>
      </c>
      <c r="F594" s="664"/>
      <c r="G594" s="709"/>
      <c r="H594" s="708"/>
      <c r="I594" s="708"/>
      <c r="J594" s="991">
        <f t="shared" si="68"/>
        <v>0</v>
      </c>
      <c r="K594" s="883" t="str">
        <f t="shared" ref="K594:K657" si="72">IF(B594&gt;0,IF(J594&lt;$R$3,"תקופת הפעילות נמוכה מהתקופה הנדרשת, ועל כן המוסד אינו זכאי לתקצוב","תקין"),"")</f>
        <v/>
      </c>
      <c r="L594" s="711"/>
      <c r="M594" s="868">
        <f t="shared" si="69"/>
        <v>0</v>
      </c>
      <c r="N594" s="868">
        <f t="shared" si="70"/>
        <v>0</v>
      </c>
      <c r="O594" s="705" t="str">
        <f t="shared" ref="O594:O657" si="73">IF(IF(B594=0,0,IFERROR(COUNTIF($B$18:$B$1017,B594)," "))&gt;1,"סמל הגן מופיע יותר מפעם אחת",IF(ISBLANK(B594),"","תקין"))</f>
        <v/>
      </c>
      <c r="P594" s="523" t="str">
        <f t="shared" ref="P594:P657" si="74">IF(ISNUMBER(B594),IF(J594&lt;1,"יש למלא מס' ימי פעילות",IF(AND(J594&lt;7,L594=""),"יש למלא סיבה לחוסר ימי פעילות","תקין")),"")</f>
        <v/>
      </c>
      <c r="Q594" s="511">
        <f t="shared" si="71"/>
        <v>0</v>
      </c>
      <c r="R594" s="511">
        <f t="shared" ref="R594:R657" si="75">IF(B594&gt;0,IF(F594=0,1,0),0)</f>
        <v>0</v>
      </c>
    </row>
    <row r="595" spans="1:18" ht="15" x14ac:dyDescent="0.25">
      <c r="A595" s="702">
        <v>578</v>
      </c>
      <c r="B595" s="664"/>
      <c r="C595" s="664"/>
      <c r="D595" s="706" t="str">
        <f>IFERROR(VLOOKUP($B595,'גנים - מצבת והרשמה  (4)'!$C$16:$G$807,2,0),0)</f>
        <v>המוסד לא קיים</v>
      </c>
      <c r="E595" s="704">
        <f>SUMIF('גנים - מצבת והרשמה  (4)'!$F$15:$F$996,'גנים - דוח ביצוע  (5)'!B595,'גנים - מצבת והרשמה  (4)'!$H$15:$H$996)</f>
        <v>0</v>
      </c>
      <c r="F595" s="664"/>
      <c r="G595" s="709"/>
      <c r="H595" s="708"/>
      <c r="I595" s="708"/>
      <c r="J595" s="991">
        <f t="shared" ref="J595:J658" si="76">MIN(NETWORKDAYS.INTL(H595,I595,7),7)</f>
        <v>0</v>
      </c>
      <c r="K595" s="883" t="str">
        <f t="shared" si="72"/>
        <v/>
      </c>
      <c r="L595" s="711"/>
      <c r="M595" s="868">
        <f t="shared" ref="M595:M658" si="77">IF(OR($R$2=0,K595="תקין"),ROUND(IF(J595=6,(7-J595)*MIN(E595,F595),0),0),0)</f>
        <v>0</v>
      </c>
      <c r="N595" s="868">
        <f t="shared" ref="N595:N658" si="78">IF(OR($R$2=0,K595="תקין"),MAX(IF(B595="",0,MIN(F595,E595))-M595/7,0),0)</f>
        <v>0</v>
      </c>
      <c r="O595" s="705" t="str">
        <f t="shared" si="73"/>
        <v/>
      </c>
      <c r="P595" s="523" t="str">
        <f t="shared" si="74"/>
        <v/>
      </c>
      <c r="Q595" s="511">
        <f t="shared" ref="Q595:Q658" si="79">IF(LEFT(P595,10)="יש למלא מס",1,0)</f>
        <v>0</v>
      </c>
      <c r="R595" s="511">
        <f t="shared" si="75"/>
        <v>0</v>
      </c>
    </row>
    <row r="596" spans="1:18" ht="15" x14ac:dyDescent="0.25">
      <c r="A596" s="702">
        <v>579</v>
      </c>
      <c r="B596" s="664"/>
      <c r="C596" s="664"/>
      <c r="D596" s="706" t="str">
        <f>IFERROR(VLOOKUP($B596,'גנים - מצבת והרשמה  (4)'!$C$16:$G$807,2,0),0)</f>
        <v>המוסד לא קיים</v>
      </c>
      <c r="E596" s="704">
        <f>SUMIF('גנים - מצבת והרשמה  (4)'!$F$15:$F$996,'גנים - דוח ביצוע  (5)'!B596,'גנים - מצבת והרשמה  (4)'!$H$15:$H$996)</f>
        <v>0</v>
      </c>
      <c r="F596" s="664"/>
      <c r="G596" s="709"/>
      <c r="H596" s="708"/>
      <c r="I596" s="708"/>
      <c r="J596" s="991">
        <f t="shared" si="76"/>
        <v>0</v>
      </c>
      <c r="K596" s="883" t="str">
        <f t="shared" si="72"/>
        <v/>
      </c>
      <c r="L596" s="711"/>
      <c r="M596" s="868">
        <f t="shared" si="77"/>
        <v>0</v>
      </c>
      <c r="N596" s="868">
        <f t="shared" si="78"/>
        <v>0</v>
      </c>
      <c r="O596" s="705" t="str">
        <f t="shared" si="73"/>
        <v/>
      </c>
      <c r="P596" s="523" t="str">
        <f t="shared" si="74"/>
        <v/>
      </c>
      <c r="Q596" s="511">
        <f t="shared" si="79"/>
        <v>0</v>
      </c>
      <c r="R596" s="511">
        <f t="shared" si="75"/>
        <v>0</v>
      </c>
    </row>
    <row r="597" spans="1:18" ht="15" x14ac:dyDescent="0.25">
      <c r="A597" s="702">
        <v>580</v>
      </c>
      <c r="B597" s="664"/>
      <c r="C597" s="664"/>
      <c r="D597" s="706" t="str">
        <f>IFERROR(VLOOKUP($B597,'גנים - מצבת והרשמה  (4)'!$C$16:$G$807,2,0),0)</f>
        <v>המוסד לא קיים</v>
      </c>
      <c r="E597" s="704">
        <f>SUMIF('גנים - מצבת והרשמה  (4)'!$F$15:$F$996,'גנים - דוח ביצוע  (5)'!B597,'גנים - מצבת והרשמה  (4)'!$H$15:$H$996)</f>
        <v>0</v>
      </c>
      <c r="F597" s="664"/>
      <c r="G597" s="709"/>
      <c r="H597" s="708"/>
      <c r="I597" s="708"/>
      <c r="J597" s="991">
        <f t="shared" si="76"/>
        <v>0</v>
      </c>
      <c r="K597" s="883" t="str">
        <f t="shared" si="72"/>
        <v/>
      </c>
      <c r="L597" s="711"/>
      <c r="M597" s="868">
        <f t="shared" si="77"/>
        <v>0</v>
      </c>
      <c r="N597" s="868">
        <f t="shared" si="78"/>
        <v>0</v>
      </c>
      <c r="O597" s="705" t="str">
        <f t="shared" si="73"/>
        <v/>
      </c>
      <c r="P597" s="523" t="str">
        <f t="shared" si="74"/>
        <v/>
      </c>
      <c r="Q597" s="511">
        <f t="shared" si="79"/>
        <v>0</v>
      </c>
      <c r="R597" s="511">
        <f t="shared" si="75"/>
        <v>0</v>
      </c>
    </row>
    <row r="598" spans="1:18" ht="15" x14ac:dyDescent="0.25">
      <c r="A598" s="702">
        <v>581</v>
      </c>
      <c r="B598" s="664"/>
      <c r="C598" s="664"/>
      <c r="D598" s="706" t="str">
        <f>IFERROR(VLOOKUP($B598,'גנים - מצבת והרשמה  (4)'!$C$16:$G$807,2,0),0)</f>
        <v>המוסד לא קיים</v>
      </c>
      <c r="E598" s="704">
        <f>SUMIF('גנים - מצבת והרשמה  (4)'!$F$15:$F$996,'גנים - דוח ביצוע  (5)'!B598,'גנים - מצבת והרשמה  (4)'!$H$15:$H$996)</f>
        <v>0</v>
      </c>
      <c r="F598" s="664"/>
      <c r="G598" s="709"/>
      <c r="H598" s="708"/>
      <c r="I598" s="708"/>
      <c r="J598" s="991">
        <f t="shared" si="76"/>
        <v>0</v>
      </c>
      <c r="K598" s="883" t="str">
        <f t="shared" si="72"/>
        <v/>
      </c>
      <c r="L598" s="711"/>
      <c r="M598" s="868">
        <f t="shared" si="77"/>
        <v>0</v>
      </c>
      <c r="N598" s="868">
        <f t="shared" si="78"/>
        <v>0</v>
      </c>
      <c r="O598" s="705" t="str">
        <f t="shared" si="73"/>
        <v/>
      </c>
      <c r="P598" s="523" t="str">
        <f t="shared" si="74"/>
        <v/>
      </c>
      <c r="Q598" s="511">
        <f t="shared" si="79"/>
        <v>0</v>
      </c>
      <c r="R598" s="511">
        <f t="shared" si="75"/>
        <v>0</v>
      </c>
    </row>
    <row r="599" spans="1:18" ht="15" x14ac:dyDescent="0.25">
      <c r="A599" s="702">
        <v>582</v>
      </c>
      <c r="B599" s="664"/>
      <c r="C599" s="664"/>
      <c r="D599" s="706" t="str">
        <f>IFERROR(VLOOKUP($B599,'גנים - מצבת והרשמה  (4)'!$C$16:$G$807,2,0),0)</f>
        <v>המוסד לא קיים</v>
      </c>
      <c r="E599" s="704">
        <f>SUMIF('גנים - מצבת והרשמה  (4)'!$F$15:$F$996,'גנים - דוח ביצוע  (5)'!B599,'גנים - מצבת והרשמה  (4)'!$H$15:$H$996)</f>
        <v>0</v>
      </c>
      <c r="F599" s="664"/>
      <c r="G599" s="709"/>
      <c r="H599" s="708"/>
      <c r="I599" s="708"/>
      <c r="J599" s="991">
        <f t="shared" si="76"/>
        <v>0</v>
      </c>
      <c r="K599" s="883" t="str">
        <f t="shared" si="72"/>
        <v/>
      </c>
      <c r="L599" s="711"/>
      <c r="M599" s="868">
        <f t="shared" si="77"/>
        <v>0</v>
      </c>
      <c r="N599" s="868">
        <f t="shared" si="78"/>
        <v>0</v>
      </c>
      <c r="O599" s="705" t="str">
        <f t="shared" si="73"/>
        <v/>
      </c>
      <c r="P599" s="523" t="str">
        <f t="shared" si="74"/>
        <v/>
      </c>
      <c r="Q599" s="511">
        <f t="shared" si="79"/>
        <v>0</v>
      </c>
      <c r="R599" s="511">
        <f t="shared" si="75"/>
        <v>0</v>
      </c>
    </row>
    <row r="600" spans="1:18" ht="15" x14ac:dyDescent="0.25">
      <c r="A600" s="702">
        <v>583</v>
      </c>
      <c r="B600" s="664"/>
      <c r="C600" s="664"/>
      <c r="D600" s="706" t="str">
        <f>IFERROR(VLOOKUP($B600,'גנים - מצבת והרשמה  (4)'!$C$16:$G$807,2,0),0)</f>
        <v>המוסד לא קיים</v>
      </c>
      <c r="E600" s="704">
        <f>SUMIF('גנים - מצבת והרשמה  (4)'!$F$15:$F$996,'גנים - דוח ביצוע  (5)'!B600,'גנים - מצבת והרשמה  (4)'!$H$15:$H$996)</f>
        <v>0</v>
      </c>
      <c r="F600" s="664"/>
      <c r="G600" s="709"/>
      <c r="H600" s="708"/>
      <c r="I600" s="708"/>
      <c r="J600" s="991">
        <f t="shared" si="76"/>
        <v>0</v>
      </c>
      <c r="K600" s="883" t="str">
        <f t="shared" si="72"/>
        <v/>
      </c>
      <c r="L600" s="711"/>
      <c r="M600" s="868">
        <f t="shared" si="77"/>
        <v>0</v>
      </c>
      <c r="N600" s="868">
        <f t="shared" si="78"/>
        <v>0</v>
      </c>
      <c r="O600" s="705" t="str">
        <f t="shared" si="73"/>
        <v/>
      </c>
      <c r="P600" s="523" t="str">
        <f t="shared" si="74"/>
        <v/>
      </c>
      <c r="Q600" s="511">
        <f t="shared" si="79"/>
        <v>0</v>
      </c>
      <c r="R600" s="511">
        <f t="shared" si="75"/>
        <v>0</v>
      </c>
    </row>
    <row r="601" spans="1:18" ht="15" x14ac:dyDescent="0.25">
      <c r="A601" s="702">
        <v>584</v>
      </c>
      <c r="B601" s="664"/>
      <c r="C601" s="664"/>
      <c r="D601" s="706" t="str">
        <f>IFERROR(VLOOKUP($B601,'גנים - מצבת והרשמה  (4)'!$C$16:$G$807,2,0),0)</f>
        <v>המוסד לא קיים</v>
      </c>
      <c r="E601" s="704">
        <f>SUMIF('גנים - מצבת והרשמה  (4)'!$F$15:$F$996,'גנים - דוח ביצוע  (5)'!B601,'גנים - מצבת והרשמה  (4)'!$H$15:$H$996)</f>
        <v>0</v>
      </c>
      <c r="F601" s="664"/>
      <c r="G601" s="709"/>
      <c r="H601" s="708"/>
      <c r="I601" s="708"/>
      <c r="J601" s="991">
        <f t="shared" si="76"/>
        <v>0</v>
      </c>
      <c r="K601" s="883" t="str">
        <f t="shared" si="72"/>
        <v/>
      </c>
      <c r="L601" s="711"/>
      <c r="M601" s="868">
        <f t="shared" si="77"/>
        <v>0</v>
      </c>
      <c r="N601" s="868">
        <f t="shared" si="78"/>
        <v>0</v>
      </c>
      <c r="O601" s="705" t="str">
        <f t="shared" si="73"/>
        <v/>
      </c>
      <c r="P601" s="523" t="str">
        <f t="shared" si="74"/>
        <v/>
      </c>
      <c r="Q601" s="511">
        <f t="shared" si="79"/>
        <v>0</v>
      </c>
      <c r="R601" s="511">
        <f t="shared" si="75"/>
        <v>0</v>
      </c>
    </row>
    <row r="602" spans="1:18" ht="15" x14ac:dyDescent="0.25">
      <c r="A602" s="702">
        <v>585</v>
      </c>
      <c r="B602" s="664"/>
      <c r="C602" s="664"/>
      <c r="D602" s="706" t="str">
        <f>IFERROR(VLOOKUP($B602,'גנים - מצבת והרשמה  (4)'!$C$16:$G$807,2,0),0)</f>
        <v>המוסד לא קיים</v>
      </c>
      <c r="E602" s="704">
        <f>SUMIF('גנים - מצבת והרשמה  (4)'!$F$15:$F$996,'גנים - דוח ביצוע  (5)'!B602,'גנים - מצבת והרשמה  (4)'!$H$15:$H$996)</f>
        <v>0</v>
      </c>
      <c r="F602" s="664"/>
      <c r="G602" s="709"/>
      <c r="H602" s="708"/>
      <c r="I602" s="708"/>
      <c r="J602" s="991">
        <f t="shared" si="76"/>
        <v>0</v>
      </c>
      <c r="K602" s="883" t="str">
        <f t="shared" si="72"/>
        <v/>
      </c>
      <c r="L602" s="711"/>
      <c r="M602" s="868">
        <f t="shared" si="77"/>
        <v>0</v>
      </c>
      <c r="N602" s="868">
        <f t="shared" si="78"/>
        <v>0</v>
      </c>
      <c r="O602" s="705" t="str">
        <f t="shared" si="73"/>
        <v/>
      </c>
      <c r="P602" s="523" t="str">
        <f t="shared" si="74"/>
        <v/>
      </c>
      <c r="Q602" s="511">
        <f t="shared" si="79"/>
        <v>0</v>
      </c>
      <c r="R602" s="511">
        <f t="shared" si="75"/>
        <v>0</v>
      </c>
    </row>
    <row r="603" spans="1:18" ht="15" x14ac:dyDescent="0.25">
      <c r="A603" s="702">
        <v>586</v>
      </c>
      <c r="B603" s="664"/>
      <c r="C603" s="664"/>
      <c r="D603" s="706" t="str">
        <f>IFERROR(VLOOKUP($B603,'גנים - מצבת והרשמה  (4)'!$C$16:$G$807,2,0),0)</f>
        <v>המוסד לא קיים</v>
      </c>
      <c r="E603" s="704">
        <f>SUMIF('גנים - מצבת והרשמה  (4)'!$F$15:$F$996,'גנים - דוח ביצוע  (5)'!B603,'גנים - מצבת והרשמה  (4)'!$H$15:$H$996)</f>
        <v>0</v>
      </c>
      <c r="F603" s="664"/>
      <c r="G603" s="709"/>
      <c r="H603" s="708"/>
      <c r="I603" s="708"/>
      <c r="J603" s="991">
        <f t="shared" si="76"/>
        <v>0</v>
      </c>
      <c r="K603" s="883" t="str">
        <f t="shared" si="72"/>
        <v/>
      </c>
      <c r="L603" s="711"/>
      <c r="M603" s="868">
        <f t="shared" si="77"/>
        <v>0</v>
      </c>
      <c r="N603" s="868">
        <f t="shared" si="78"/>
        <v>0</v>
      </c>
      <c r="O603" s="705" t="str">
        <f t="shared" si="73"/>
        <v/>
      </c>
      <c r="P603" s="523" t="str">
        <f t="shared" si="74"/>
        <v/>
      </c>
      <c r="Q603" s="511">
        <f t="shared" si="79"/>
        <v>0</v>
      </c>
      <c r="R603" s="511">
        <f t="shared" si="75"/>
        <v>0</v>
      </c>
    </row>
    <row r="604" spans="1:18" ht="15" x14ac:dyDescent="0.25">
      <c r="A604" s="702">
        <v>587</v>
      </c>
      <c r="B604" s="664"/>
      <c r="C604" s="664"/>
      <c r="D604" s="706" t="str">
        <f>IFERROR(VLOOKUP($B604,'גנים - מצבת והרשמה  (4)'!$C$16:$G$807,2,0),0)</f>
        <v>המוסד לא קיים</v>
      </c>
      <c r="E604" s="704">
        <f>SUMIF('גנים - מצבת והרשמה  (4)'!$F$15:$F$996,'גנים - דוח ביצוע  (5)'!B604,'גנים - מצבת והרשמה  (4)'!$H$15:$H$996)</f>
        <v>0</v>
      </c>
      <c r="F604" s="664"/>
      <c r="G604" s="709"/>
      <c r="H604" s="708"/>
      <c r="I604" s="708"/>
      <c r="J604" s="991">
        <f t="shared" si="76"/>
        <v>0</v>
      </c>
      <c r="K604" s="883" t="str">
        <f t="shared" si="72"/>
        <v/>
      </c>
      <c r="L604" s="711"/>
      <c r="M604" s="868">
        <f t="shared" si="77"/>
        <v>0</v>
      </c>
      <c r="N604" s="868">
        <f t="shared" si="78"/>
        <v>0</v>
      </c>
      <c r="O604" s="705" t="str">
        <f t="shared" si="73"/>
        <v/>
      </c>
      <c r="P604" s="523" t="str">
        <f t="shared" si="74"/>
        <v/>
      </c>
      <c r="Q604" s="511">
        <f t="shared" si="79"/>
        <v>0</v>
      </c>
      <c r="R604" s="511">
        <f t="shared" si="75"/>
        <v>0</v>
      </c>
    </row>
    <row r="605" spans="1:18" ht="15" x14ac:dyDescent="0.25">
      <c r="A605" s="702">
        <v>588</v>
      </c>
      <c r="B605" s="664"/>
      <c r="C605" s="664"/>
      <c r="D605" s="706" t="str">
        <f>IFERROR(VLOOKUP($B605,'גנים - מצבת והרשמה  (4)'!$C$16:$G$807,2,0),0)</f>
        <v>המוסד לא קיים</v>
      </c>
      <c r="E605" s="704">
        <f>SUMIF('גנים - מצבת והרשמה  (4)'!$F$15:$F$996,'גנים - דוח ביצוע  (5)'!B605,'גנים - מצבת והרשמה  (4)'!$H$15:$H$996)</f>
        <v>0</v>
      </c>
      <c r="F605" s="664"/>
      <c r="G605" s="709"/>
      <c r="H605" s="708"/>
      <c r="I605" s="708"/>
      <c r="J605" s="991">
        <f t="shared" si="76"/>
        <v>0</v>
      </c>
      <c r="K605" s="883" t="str">
        <f t="shared" si="72"/>
        <v/>
      </c>
      <c r="L605" s="711"/>
      <c r="M605" s="868">
        <f t="shared" si="77"/>
        <v>0</v>
      </c>
      <c r="N605" s="868">
        <f t="shared" si="78"/>
        <v>0</v>
      </c>
      <c r="O605" s="705" t="str">
        <f t="shared" si="73"/>
        <v/>
      </c>
      <c r="P605" s="523" t="str">
        <f t="shared" si="74"/>
        <v/>
      </c>
      <c r="Q605" s="511">
        <f t="shared" si="79"/>
        <v>0</v>
      </c>
      <c r="R605" s="511">
        <f t="shared" si="75"/>
        <v>0</v>
      </c>
    </row>
    <row r="606" spans="1:18" ht="15" x14ac:dyDescent="0.25">
      <c r="A606" s="702">
        <v>589</v>
      </c>
      <c r="B606" s="664"/>
      <c r="C606" s="664"/>
      <c r="D606" s="706" t="str">
        <f>IFERROR(VLOOKUP($B606,'גנים - מצבת והרשמה  (4)'!$C$16:$G$807,2,0),0)</f>
        <v>המוסד לא קיים</v>
      </c>
      <c r="E606" s="704">
        <f>SUMIF('גנים - מצבת והרשמה  (4)'!$F$15:$F$996,'גנים - דוח ביצוע  (5)'!B606,'גנים - מצבת והרשמה  (4)'!$H$15:$H$996)</f>
        <v>0</v>
      </c>
      <c r="F606" s="664"/>
      <c r="G606" s="709"/>
      <c r="H606" s="708"/>
      <c r="I606" s="708"/>
      <c r="J606" s="991">
        <f t="shared" si="76"/>
        <v>0</v>
      </c>
      <c r="K606" s="883" t="str">
        <f t="shared" si="72"/>
        <v/>
      </c>
      <c r="L606" s="711"/>
      <c r="M606" s="868">
        <f t="shared" si="77"/>
        <v>0</v>
      </c>
      <c r="N606" s="868">
        <f t="shared" si="78"/>
        <v>0</v>
      </c>
      <c r="O606" s="705" t="str">
        <f t="shared" si="73"/>
        <v/>
      </c>
      <c r="P606" s="523" t="str">
        <f t="shared" si="74"/>
        <v/>
      </c>
      <c r="Q606" s="511">
        <f t="shared" si="79"/>
        <v>0</v>
      </c>
      <c r="R606" s="511">
        <f t="shared" si="75"/>
        <v>0</v>
      </c>
    </row>
    <row r="607" spans="1:18" ht="15" x14ac:dyDescent="0.25">
      <c r="A607" s="702">
        <v>590</v>
      </c>
      <c r="B607" s="664"/>
      <c r="C607" s="664"/>
      <c r="D607" s="706" t="str">
        <f>IFERROR(VLOOKUP($B607,'גנים - מצבת והרשמה  (4)'!$C$16:$G$807,2,0),0)</f>
        <v>המוסד לא קיים</v>
      </c>
      <c r="E607" s="704">
        <f>SUMIF('גנים - מצבת והרשמה  (4)'!$F$15:$F$996,'גנים - דוח ביצוע  (5)'!B607,'גנים - מצבת והרשמה  (4)'!$H$15:$H$996)</f>
        <v>0</v>
      </c>
      <c r="F607" s="664"/>
      <c r="G607" s="709"/>
      <c r="H607" s="708"/>
      <c r="I607" s="708"/>
      <c r="J607" s="991">
        <f t="shared" si="76"/>
        <v>0</v>
      </c>
      <c r="K607" s="883" t="str">
        <f t="shared" si="72"/>
        <v/>
      </c>
      <c r="L607" s="711"/>
      <c r="M607" s="868">
        <f t="shared" si="77"/>
        <v>0</v>
      </c>
      <c r="N607" s="868">
        <f t="shared" si="78"/>
        <v>0</v>
      </c>
      <c r="O607" s="705" t="str">
        <f t="shared" si="73"/>
        <v/>
      </c>
      <c r="P607" s="523" t="str">
        <f t="shared" si="74"/>
        <v/>
      </c>
      <c r="Q607" s="511">
        <f t="shared" si="79"/>
        <v>0</v>
      </c>
      <c r="R607" s="511">
        <f t="shared" si="75"/>
        <v>0</v>
      </c>
    </row>
    <row r="608" spans="1:18" ht="15" x14ac:dyDescent="0.25">
      <c r="A608" s="702">
        <v>591</v>
      </c>
      <c r="B608" s="664"/>
      <c r="C608" s="664"/>
      <c r="D608" s="706" t="str">
        <f>IFERROR(VLOOKUP($B608,'גנים - מצבת והרשמה  (4)'!$C$16:$G$807,2,0),0)</f>
        <v>המוסד לא קיים</v>
      </c>
      <c r="E608" s="704">
        <f>SUMIF('גנים - מצבת והרשמה  (4)'!$F$15:$F$996,'גנים - דוח ביצוע  (5)'!B608,'גנים - מצבת והרשמה  (4)'!$H$15:$H$996)</f>
        <v>0</v>
      </c>
      <c r="F608" s="664"/>
      <c r="G608" s="709"/>
      <c r="H608" s="708"/>
      <c r="I608" s="708"/>
      <c r="J608" s="991">
        <f t="shared" si="76"/>
        <v>0</v>
      </c>
      <c r="K608" s="883" t="str">
        <f t="shared" si="72"/>
        <v/>
      </c>
      <c r="L608" s="711"/>
      <c r="M608" s="868">
        <f t="shared" si="77"/>
        <v>0</v>
      </c>
      <c r="N608" s="868">
        <f t="shared" si="78"/>
        <v>0</v>
      </c>
      <c r="O608" s="705" t="str">
        <f t="shared" si="73"/>
        <v/>
      </c>
      <c r="P608" s="523" t="str">
        <f t="shared" si="74"/>
        <v/>
      </c>
      <c r="Q608" s="511">
        <f t="shared" si="79"/>
        <v>0</v>
      </c>
      <c r="R608" s="511">
        <f t="shared" si="75"/>
        <v>0</v>
      </c>
    </row>
    <row r="609" spans="1:18" ht="15" x14ac:dyDescent="0.25">
      <c r="A609" s="702">
        <v>592</v>
      </c>
      <c r="B609" s="664"/>
      <c r="C609" s="664"/>
      <c r="D609" s="706" t="str">
        <f>IFERROR(VLOOKUP($B609,'גנים - מצבת והרשמה  (4)'!$C$16:$G$807,2,0),0)</f>
        <v>המוסד לא קיים</v>
      </c>
      <c r="E609" s="704">
        <f>SUMIF('גנים - מצבת והרשמה  (4)'!$F$15:$F$996,'גנים - דוח ביצוע  (5)'!B609,'גנים - מצבת והרשמה  (4)'!$H$15:$H$996)</f>
        <v>0</v>
      </c>
      <c r="F609" s="664"/>
      <c r="G609" s="709"/>
      <c r="H609" s="708"/>
      <c r="I609" s="708"/>
      <c r="J609" s="991">
        <f t="shared" si="76"/>
        <v>0</v>
      </c>
      <c r="K609" s="883" t="str">
        <f t="shared" si="72"/>
        <v/>
      </c>
      <c r="L609" s="711"/>
      <c r="M609" s="868">
        <f t="shared" si="77"/>
        <v>0</v>
      </c>
      <c r="N609" s="868">
        <f t="shared" si="78"/>
        <v>0</v>
      </c>
      <c r="O609" s="705" t="str">
        <f t="shared" si="73"/>
        <v/>
      </c>
      <c r="P609" s="523" t="str">
        <f t="shared" si="74"/>
        <v/>
      </c>
      <c r="Q609" s="511">
        <f t="shared" si="79"/>
        <v>0</v>
      </c>
      <c r="R609" s="511">
        <f t="shared" si="75"/>
        <v>0</v>
      </c>
    </row>
    <row r="610" spans="1:18" ht="15" x14ac:dyDescent="0.25">
      <c r="A610" s="702">
        <v>593</v>
      </c>
      <c r="B610" s="664"/>
      <c r="C610" s="664"/>
      <c r="D610" s="706" t="str">
        <f>IFERROR(VLOOKUP($B610,'גנים - מצבת והרשמה  (4)'!$C$16:$G$807,2,0),0)</f>
        <v>המוסד לא קיים</v>
      </c>
      <c r="E610" s="704">
        <f>SUMIF('גנים - מצבת והרשמה  (4)'!$F$15:$F$996,'גנים - דוח ביצוע  (5)'!B610,'גנים - מצבת והרשמה  (4)'!$H$15:$H$996)</f>
        <v>0</v>
      </c>
      <c r="F610" s="664"/>
      <c r="G610" s="709"/>
      <c r="H610" s="708"/>
      <c r="I610" s="708"/>
      <c r="J610" s="991">
        <f t="shared" si="76"/>
        <v>0</v>
      </c>
      <c r="K610" s="883" t="str">
        <f t="shared" si="72"/>
        <v/>
      </c>
      <c r="L610" s="711"/>
      <c r="M610" s="868">
        <f t="shared" si="77"/>
        <v>0</v>
      </c>
      <c r="N610" s="868">
        <f t="shared" si="78"/>
        <v>0</v>
      </c>
      <c r="O610" s="705" t="str">
        <f t="shared" si="73"/>
        <v/>
      </c>
      <c r="P610" s="523" t="str">
        <f t="shared" si="74"/>
        <v/>
      </c>
      <c r="Q610" s="511">
        <f t="shared" si="79"/>
        <v>0</v>
      </c>
      <c r="R610" s="511">
        <f t="shared" si="75"/>
        <v>0</v>
      </c>
    </row>
    <row r="611" spans="1:18" ht="15" x14ac:dyDescent="0.25">
      <c r="A611" s="702">
        <v>594</v>
      </c>
      <c r="B611" s="664"/>
      <c r="C611" s="664"/>
      <c r="D611" s="706" t="str">
        <f>IFERROR(VLOOKUP($B611,'גנים - מצבת והרשמה  (4)'!$C$16:$G$807,2,0),0)</f>
        <v>המוסד לא קיים</v>
      </c>
      <c r="E611" s="704">
        <f>SUMIF('גנים - מצבת והרשמה  (4)'!$F$15:$F$996,'גנים - דוח ביצוע  (5)'!B611,'גנים - מצבת והרשמה  (4)'!$H$15:$H$996)</f>
        <v>0</v>
      </c>
      <c r="F611" s="664"/>
      <c r="G611" s="709"/>
      <c r="H611" s="708"/>
      <c r="I611" s="708"/>
      <c r="J611" s="991">
        <f t="shared" si="76"/>
        <v>0</v>
      </c>
      <c r="K611" s="883" t="str">
        <f t="shared" si="72"/>
        <v/>
      </c>
      <c r="L611" s="711"/>
      <c r="M611" s="868">
        <f t="shared" si="77"/>
        <v>0</v>
      </c>
      <c r="N611" s="868">
        <f t="shared" si="78"/>
        <v>0</v>
      </c>
      <c r="O611" s="705" t="str">
        <f t="shared" si="73"/>
        <v/>
      </c>
      <c r="P611" s="523" t="str">
        <f t="shared" si="74"/>
        <v/>
      </c>
      <c r="Q611" s="511">
        <f t="shared" si="79"/>
        <v>0</v>
      </c>
      <c r="R611" s="511">
        <f t="shared" si="75"/>
        <v>0</v>
      </c>
    </row>
    <row r="612" spans="1:18" ht="15" x14ac:dyDescent="0.25">
      <c r="A612" s="702">
        <v>595</v>
      </c>
      <c r="B612" s="664"/>
      <c r="C612" s="664"/>
      <c r="D612" s="706" t="str">
        <f>IFERROR(VLOOKUP($B612,'גנים - מצבת והרשמה  (4)'!$C$16:$G$807,2,0),0)</f>
        <v>המוסד לא קיים</v>
      </c>
      <c r="E612" s="704">
        <f>SUMIF('גנים - מצבת והרשמה  (4)'!$F$15:$F$996,'גנים - דוח ביצוע  (5)'!B612,'גנים - מצבת והרשמה  (4)'!$H$15:$H$996)</f>
        <v>0</v>
      </c>
      <c r="F612" s="664"/>
      <c r="G612" s="709"/>
      <c r="H612" s="708"/>
      <c r="I612" s="708"/>
      <c r="J612" s="991">
        <f t="shared" si="76"/>
        <v>0</v>
      </c>
      <c r="K612" s="883" t="str">
        <f t="shared" si="72"/>
        <v/>
      </c>
      <c r="L612" s="711"/>
      <c r="M612" s="868">
        <f t="shared" si="77"/>
        <v>0</v>
      </c>
      <c r="N612" s="868">
        <f t="shared" si="78"/>
        <v>0</v>
      </c>
      <c r="O612" s="705" t="str">
        <f t="shared" si="73"/>
        <v/>
      </c>
      <c r="P612" s="523" t="str">
        <f t="shared" si="74"/>
        <v/>
      </c>
      <c r="Q612" s="511">
        <f t="shared" si="79"/>
        <v>0</v>
      </c>
      <c r="R612" s="511">
        <f t="shared" si="75"/>
        <v>0</v>
      </c>
    </row>
    <row r="613" spans="1:18" ht="15" x14ac:dyDescent="0.25">
      <c r="A613" s="702">
        <v>596</v>
      </c>
      <c r="B613" s="664"/>
      <c r="C613" s="664"/>
      <c r="D613" s="706" t="str">
        <f>IFERROR(VLOOKUP($B613,'גנים - מצבת והרשמה  (4)'!$C$16:$G$807,2,0),0)</f>
        <v>המוסד לא קיים</v>
      </c>
      <c r="E613" s="704">
        <f>SUMIF('גנים - מצבת והרשמה  (4)'!$F$15:$F$996,'גנים - דוח ביצוע  (5)'!B613,'גנים - מצבת והרשמה  (4)'!$H$15:$H$996)</f>
        <v>0</v>
      </c>
      <c r="F613" s="664"/>
      <c r="G613" s="709"/>
      <c r="H613" s="708"/>
      <c r="I613" s="708"/>
      <c r="J613" s="991">
        <f t="shared" si="76"/>
        <v>0</v>
      </c>
      <c r="K613" s="883" t="str">
        <f t="shared" si="72"/>
        <v/>
      </c>
      <c r="L613" s="711"/>
      <c r="M613" s="868">
        <f t="shared" si="77"/>
        <v>0</v>
      </c>
      <c r="N613" s="868">
        <f t="shared" si="78"/>
        <v>0</v>
      </c>
      <c r="O613" s="705" t="str">
        <f t="shared" si="73"/>
        <v/>
      </c>
      <c r="P613" s="523" t="str">
        <f t="shared" si="74"/>
        <v/>
      </c>
      <c r="Q613" s="511">
        <f t="shared" si="79"/>
        <v>0</v>
      </c>
      <c r="R613" s="511">
        <f t="shared" si="75"/>
        <v>0</v>
      </c>
    </row>
    <row r="614" spans="1:18" ht="15" x14ac:dyDescent="0.25">
      <c r="A614" s="702">
        <v>597</v>
      </c>
      <c r="B614" s="664"/>
      <c r="C614" s="664"/>
      <c r="D614" s="706" t="str">
        <f>IFERROR(VLOOKUP($B614,'גנים - מצבת והרשמה  (4)'!$C$16:$G$807,2,0),0)</f>
        <v>המוסד לא קיים</v>
      </c>
      <c r="E614" s="704">
        <f>SUMIF('גנים - מצבת והרשמה  (4)'!$F$15:$F$996,'גנים - דוח ביצוע  (5)'!B614,'גנים - מצבת והרשמה  (4)'!$H$15:$H$996)</f>
        <v>0</v>
      </c>
      <c r="F614" s="664"/>
      <c r="G614" s="709"/>
      <c r="H614" s="708"/>
      <c r="I614" s="708"/>
      <c r="J614" s="991">
        <f t="shared" si="76"/>
        <v>0</v>
      </c>
      <c r="K614" s="883" t="str">
        <f t="shared" si="72"/>
        <v/>
      </c>
      <c r="L614" s="711"/>
      <c r="M614" s="868">
        <f t="shared" si="77"/>
        <v>0</v>
      </c>
      <c r="N614" s="868">
        <f t="shared" si="78"/>
        <v>0</v>
      </c>
      <c r="O614" s="705" t="str">
        <f t="shared" si="73"/>
        <v/>
      </c>
      <c r="P614" s="523" t="str">
        <f t="shared" si="74"/>
        <v/>
      </c>
      <c r="Q614" s="511">
        <f t="shared" si="79"/>
        <v>0</v>
      </c>
      <c r="R614" s="511">
        <f t="shared" si="75"/>
        <v>0</v>
      </c>
    </row>
    <row r="615" spans="1:18" ht="15" x14ac:dyDescent="0.25">
      <c r="A615" s="702">
        <v>598</v>
      </c>
      <c r="B615" s="664"/>
      <c r="C615" s="664"/>
      <c r="D615" s="706" t="str">
        <f>IFERROR(VLOOKUP($B615,'גנים - מצבת והרשמה  (4)'!$C$16:$G$807,2,0),0)</f>
        <v>המוסד לא קיים</v>
      </c>
      <c r="E615" s="704">
        <f>SUMIF('גנים - מצבת והרשמה  (4)'!$F$15:$F$996,'גנים - דוח ביצוע  (5)'!B615,'גנים - מצבת והרשמה  (4)'!$H$15:$H$996)</f>
        <v>0</v>
      </c>
      <c r="F615" s="664"/>
      <c r="G615" s="709"/>
      <c r="H615" s="708"/>
      <c r="I615" s="708"/>
      <c r="J615" s="991">
        <f t="shared" si="76"/>
        <v>0</v>
      </c>
      <c r="K615" s="883" t="str">
        <f t="shared" si="72"/>
        <v/>
      </c>
      <c r="L615" s="711"/>
      <c r="M615" s="868">
        <f t="shared" si="77"/>
        <v>0</v>
      </c>
      <c r="N615" s="868">
        <f t="shared" si="78"/>
        <v>0</v>
      </c>
      <c r="O615" s="705" t="str">
        <f t="shared" si="73"/>
        <v/>
      </c>
      <c r="P615" s="523" t="str">
        <f t="shared" si="74"/>
        <v/>
      </c>
      <c r="Q615" s="511">
        <f t="shared" si="79"/>
        <v>0</v>
      </c>
      <c r="R615" s="511">
        <f t="shared" si="75"/>
        <v>0</v>
      </c>
    </row>
    <row r="616" spans="1:18" ht="15" x14ac:dyDescent="0.25">
      <c r="A616" s="702">
        <v>599</v>
      </c>
      <c r="B616" s="664"/>
      <c r="C616" s="664"/>
      <c r="D616" s="706" t="str">
        <f>IFERROR(VLOOKUP($B616,'גנים - מצבת והרשמה  (4)'!$C$16:$G$807,2,0),0)</f>
        <v>המוסד לא קיים</v>
      </c>
      <c r="E616" s="704">
        <f>SUMIF('גנים - מצבת והרשמה  (4)'!$F$15:$F$996,'גנים - דוח ביצוע  (5)'!B616,'גנים - מצבת והרשמה  (4)'!$H$15:$H$996)</f>
        <v>0</v>
      </c>
      <c r="F616" s="664"/>
      <c r="G616" s="709"/>
      <c r="H616" s="708"/>
      <c r="I616" s="708"/>
      <c r="J616" s="991">
        <f t="shared" si="76"/>
        <v>0</v>
      </c>
      <c r="K616" s="883" t="str">
        <f t="shared" si="72"/>
        <v/>
      </c>
      <c r="L616" s="711"/>
      <c r="M616" s="868">
        <f t="shared" si="77"/>
        <v>0</v>
      </c>
      <c r="N616" s="868">
        <f t="shared" si="78"/>
        <v>0</v>
      </c>
      <c r="O616" s="705" t="str">
        <f t="shared" si="73"/>
        <v/>
      </c>
      <c r="P616" s="523" t="str">
        <f t="shared" si="74"/>
        <v/>
      </c>
      <c r="Q616" s="511">
        <f t="shared" si="79"/>
        <v>0</v>
      </c>
      <c r="R616" s="511">
        <f t="shared" si="75"/>
        <v>0</v>
      </c>
    </row>
    <row r="617" spans="1:18" ht="15" x14ac:dyDescent="0.25">
      <c r="A617" s="702">
        <v>600</v>
      </c>
      <c r="B617" s="664"/>
      <c r="C617" s="664"/>
      <c r="D617" s="706" t="str">
        <f>IFERROR(VLOOKUP($B617,'גנים - מצבת והרשמה  (4)'!$C$16:$G$807,2,0),0)</f>
        <v>המוסד לא קיים</v>
      </c>
      <c r="E617" s="704">
        <f>SUMIF('גנים - מצבת והרשמה  (4)'!$F$15:$F$996,'גנים - דוח ביצוע  (5)'!B617,'גנים - מצבת והרשמה  (4)'!$H$15:$H$996)</f>
        <v>0</v>
      </c>
      <c r="F617" s="664"/>
      <c r="G617" s="709"/>
      <c r="H617" s="708"/>
      <c r="I617" s="708"/>
      <c r="J617" s="991">
        <f t="shared" si="76"/>
        <v>0</v>
      </c>
      <c r="K617" s="883" t="str">
        <f t="shared" si="72"/>
        <v/>
      </c>
      <c r="L617" s="711"/>
      <c r="M617" s="868">
        <f t="shared" si="77"/>
        <v>0</v>
      </c>
      <c r="N617" s="868">
        <f t="shared" si="78"/>
        <v>0</v>
      </c>
      <c r="O617" s="705" t="str">
        <f t="shared" si="73"/>
        <v/>
      </c>
      <c r="P617" s="523" t="str">
        <f t="shared" si="74"/>
        <v/>
      </c>
      <c r="Q617" s="511">
        <f t="shared" si="79"/>
        <v>0</v>
      </c>
      <c r="R617" s="511">
        <f t="shared" si="75"/>
        <v>0</v>
      </c>
    </row>
    <row r="618" spans="1:18" ht="15" x14ac:dyDescent="0.25">
      <c r="A618" s="702">
        <v>601</v>
      </c>
      <c r="B618" s="664"/>
      <c r="C618" s="664"/>
      <c r="D618" s="706" t="str">
        <f>IFERROR(VLOOKUP($B618,'גנים - מצבת והרשמה  (4)'!$C$16:$G$807,2,0),0)</f>
        <v>המוסד לא קיים</v>
      </c>
      <c r="E618" s="704">
        <f>SUMIF('גנים - מצבת והרשמה  (4)'!$F$15:$F$996,'גנים - דוח ביצוע  (5)'!B618,'גנים - מצבת והרשמה  (4)'!$H$15:$H$996)</f>
        <v>0</v>
      </c>
      <c r="F618" s="664"/>
      <c r="G618" s="709"/>
      <c r="H618" s="708"/>
      <c r="I618" s="708"/>
      <c r="J618" s="991">
        <f t="shared" si="76"/>
        <v>0</v>
      </c>
      <c r="K618" s="883" t="str">
        <f t="shared" si="72"/>
        <v/>
      </c>
      <c r="L618" s="711"/>
      <c r="M618" s="868">
        <f t="shared" si="77"/>
        <v>0</v>
      </c>
      <c r="N618" s="868">
        <f t="shared" si="78"/>
        <v>0</v>
      </c>
      <c r="O618" s="705" t="str">
        <f t="shared" si="73"/>
        <v/>
      </c>
      <c r="P618" s="523" t="str">
        <f t="shared" si="74"/>
        <v/>
      </c>
      <c r="Q618" s="511">
        <f t="shared" si="79"/>
        <v>0</v>
      </c>
      <c r="R618" s="511">
        <f t="shared" si="75"/>
        <v>0</v>
      </c>
    </row>
    <row r="619" spans="1:18" ht="15" x14ac:dyDescent="0.25">
      <c r="A619" s="702">
        <v>602</v>
      </c>
      <c r="B619" s="664"/>
      <c r="C619" s="664"/>
      <c r="D619" s="706" t="str">
        <f>IFERROR(VLOOKUP($B619,'גנים - מצבת והרשמה  (4)'!$C$16:$G$807,2,0),0)</f>
        <v>המוסד לא קיים</v>
      </c>
      <c r="E619" s="704">
        <f>SUMIF('גנים - מצבת והרשמה  (4)'!$F$15:$F$996,'גנים - דוח ביצוע  (5)'!B619,'גנים - מצבת והרשמה  (4)'!$H$15:$H$996)</f>
        <v>0</v>
      </c>
      <c r="F619" s="664"/>
      <c r="G619" s="709"/>
      <c r="H619" s="708"/>
      <c r="I619" s="708"/>
      <c r="J619" s="991">
        <f t="shared" si="76"/>
        <v>0</v>
      </c>
      <c r="K619" s="883" t="str">
        <f t="shared" si="72"/>
        <v/>
      </c>
      <c r="L619" s="711"/>
      <c r="M619" s="868">
        <f t="shared" si="77"/>
        <v>0</v>
      </c>
      <c r="N619" s="868">
        <f t="shared" si="78"/>
        <v>0</v>
      </c>
      <c r="O619" s="705" t="str">
        <f t="shared" si="73"/>
        <v/>
      </c>
      <c r="P619" s="523" t="str">
        <f t="shared" si="74"/>
        <v/>
      </c>
      <c r="Q619" s="511">
        <f t="shared" si="79"/>
        <v>0</v>
      </c>
      <c r="R619" s="511">
        <f t="shared" si="75"/>
        <v>0</v>
      </c>
    </row>
    <row r="620" spans="1:18" ht="15" x14ac:dyDescent="0.25">
      <c r="A620" s="702">
        <v>603</v>
      </c>
      <c r="B620" s="664"/>
      <c r="C620" s="664"/>
      <c r="D620" s="706" t="str">
        <f>IFERROR(VLOOKUP($B620,'גנים - מצבת והרשמה  (4)'!$C$16:$G$807,2,0),0)</f>
        <v>המוסד לא קיים</v>
      </c>
      <c r="E620" s="704">
        <f>SUMIF('גנים - מצבת והרשמה  (4)'!$F$15:$F$996,'גנים - דוח ביצוע  (5)'!B620,'גנים - מצבת והרשמה  (4)'!$H$15:$H$996)</f>
        <v>0</v>
      </c>
      <c r="F620" s="664"/>
      <c r="G620" s="709"/>
      <c r="H620" s="708"/>
      <c r="I620" s="708"/>
      <c r="J620" s="991">
        <f t="shared" si="76"/>
        <v>0</v>
      </c>
      <c r="K620" s="883" t="str">
        <f t="shared" si="72"/>
        <v/>
      </c>
      <c r="L620" s="711"/>
      <c r="M620" s="868">
        <f t="shared" si="77"/>
        <v>0</v>
      </c>
      <c r="N620" s="868">
        <f t="shared" si="78"/>
        <v>0</v>
      </c>
      <c r="O620" s="705" t="str">
        <f t="shared" si="73"/>
        <v/>
      </c>
      <c r="P620" s="523" t="str">
        <f t="shared" si="74"/>
        <v/>
      </c>
      <c r="Q620" s="511">
        <f t="shared" si="79"/>
        <v>0</v>
      </c>
      <c r="R620" s="511">
        <f t="shared" si="75"/>
        <v>0</v>
      </c>
    </row>
    <row r="621" spans="1:18" ht="15" x14ac:dyDescent="0.25">
      <c r="A621" s="702">
        <v>604</v>
      </c>
      <c r="B621" s="664"/>
      <c r="C621" s="664"/>
      <c r="D621" s="706" t="str">
        <f>IFERROR(VLOOKUP($B621,'גנים - מצבת והרשמה  (4)'!$C$16:$G$807,2,0),0)</f>
        <v>המוסד לא קיים</v>
      </c>
      <c r="E621" s="704">
        <f>SUMIF('גנים - מצבת והרשמה  (4)'!$F$15:$F$996,'גנים - דוח ביצוע  (5)'!B621,'גנים - מצבת והרשמה  (4)'!$H$15:$H$996)</f>
        <v>0</v>
      </c>
      <c r="F621" s="664"/>
      <c r="G621" s="709"/>
      <c r="H621" s="708"/>
      <c r="I621" s="708"/>
      <c r="J621" s="991">
        <f t="shared" si="76"/>
        <v>0</v>
      </c>
      <c r="K621" s="883" t="str">
        <f t="shared" si="72"/>
        <v/>
      </c>
      <c r="L621" s="711"/>
      <c r="M621" s="868">
        <f t="shared" si="77"/>
        <v>0</v>
      </c>
      <c r="N621" s="868">
        <f t="shared" si="78"/>
        <v>0</v>
      </c>
      <c r="O621" s="705" t="str">
        <f t="shared" si="73"/>
        <v/>
      </c>
      <c r="P621" s="523" t="str">
        <f t="shared" si="74"/>
        <v/>
      </c>
      <c r="Q621" s="511">
        <f t="shared" si="79"/>
        <v>0</v>
      </c>
      <c r="R621" s="511">
        <f t="shared" si="75"/>
        <v>0</v>
      </c>
    </row>
    <row r="622" spans="1:18" ht="15" x14ac:dyDescent="0.25">
      <c r="A622" s="702">
        <v>605</v>
      </c>
      <c r="B622" s="664"/>
      <c r="C622" s="664"/>
      <c r="D622" s="706" t="str">
        <f>IFERROR(VLOOKUP($B622,'גנים - מצבת והרשמה  (4)'!$C$16:$G$807,2,0),0)</f>
        <v>המוסד לא קיים</v>
      </c>
      <c r="E622" s="704">
        <f>SUMIF('גנים - מצבת והרשמה  (4)'!$F$15:$F$996,'גנים - דוח ביצוע  (5)'!B622,'גנים - מצבת והרשמה  (4)'!$H$15:$H$996)</f>
        <v>0</v>
      </c>
      <c r="F622" s="664"/>
      <c r="G622" s="709"/>
      <c r="H622" s="708"/>
      <c r="I622" s="708"/>
      <c r="J622" s="991">
        <f t="shared" si="76"/>
        <v>0</v>
      </c>
      <c r="K622" s="883" t="str">
        <f t="shared" si="72"/>
        <v/>
      </c>
      <c r="L622" s="711"/>
      <c r="M622" s="868">
        <f t="shared" si="77"/>
        <v>0</v>
      </c>
      <c r="N622" s="868">
        <f t="shared" si="78"/>
        <v>0</v>
      </c>
      <c r="O622" s="705" t="str">
        <f t="shared" si="73"/>
        <v/>
      </c>
      <c r="P622" s="523" t="str">
        <f t="shared" si="74"/>
        <v/>
      </c>
      <c r="Q622" s="511">
        <f t="shared" si="79"/>
        <v>0</v>
      </c>
      <c r="R622" s="511">
        <f t="shared" si="75"/>
        <v>0</v>
      </c>
    </row>
    <row r="623" spans="1:18" ht="15" x14ac:dyDescent="0.25">
      <c r="A623" s="702">
        <v>606</v>
      </c>
      <c r="B623" s="664"/>
      <c r="C623" s="664"/>
      <c r="D623" s="706" t="str">
        <f>IFERROR(VLOOKUP($B623,'גנים - מצבת והרשמה  (4)'!$C$16:$G$807,2,0),0)</f>
        <v>המוסד לא קיים</v>
      </c>
      <c r="E623" s="704">
        <f>SUMIF('גנים - מצבת והרשמה  (4)'!$F$15:$F$996,'גנים - דוח ביצוע  (5)'!B623,'גנים - מצבת והרשמה  (4)'!$H$15:$H$996)</f>
        <v>0</v>
      </c>
      <c r="F623" s="664"/>
      <c r="G623" s="709"/>
      <c r="H623" s="708"/>
      <c r="I623" s="708"/>
      <c r="J623" s="991">
        <f t="shared" si="76"/>
        <v>0</v>
      </c>
      <c r="K623" s="883" t="str">
        <f t="shared" si="72"/>
        <v/>
      </c>
      <c r="L623" s="711"/>
      <c r="M623" s="868">
        <f t="shared" si="77"/>
        <v>0</v>
      </c>
      <c r="N623" s="868">
        <f t="shared" si="78"/>
        <v>0</v>
      </c>
      <c r="O623" s="705" t="str">
        <f t="shared" si="73"/>
        <v/>
      </c>
      <c r="P623" s="523" t="str">
        <f t="shared" si="74"/>
        <v/>
      </c>
      <c r="Q623" s="511">
        <f t="shared" si="79"/>
        <v>0</v>
      </c>
      <c r="R623" s="511">
        <f t="shared" si="75"/>
        <v>0</v>
      </c>
    </row>
    <row r="624" spans="1:18" ht="15" x14ac:dyDescent="0.25">
      <c r="A624" s="702">
        <v>607</v>
      </c>
      <c r="B624" s="664"/>
      <c r="C624" s="664"/>
      <c r="D624" s="706" t="str">
        <f>IFERROR(VLOOKUP($B624,'גנים - מצבת והרשמה  (4)'!$C$16:$G$807,2,0),0)</f>
        <v>המוסד לא קיים</v>
      </c>
      <c r="E624" s="704">
        <f>SUMIF('גנים - מצבת והרשמה  (4)'!$F$15:$F$996,'גנים - דוח ביצוע  (5)'!B624,'גנים - מצבת והרשמה  (4)'!$H$15:$H$996)</f>
        <v>0</v>
      </c>
      <c r="F624" s="664"/>
      <c r="G624" s="709"/>
      <c r="H624" s="708"/>
      <c r="I624" s="708"/>
      <c r="J624" s="991">
        <f t="shared" si="76"/>
        <v>0</v>
      </c>
      <c r="K624" s="883" t="str">
        <f t="shared" si="72"/>
        <v/>
      </c>
      <c r="L624" s="711"/>
      <c r="M624" s="868">
        <f t="shared" si="77"/>
        <v>0</v>
      </c>
      <c r="N624" s="868">
        <f t="shared" si="78"/>
        <v>0</v>
      </c>
      <c r="O624" s="705" t="str">
        <f t="shared" si="73"/>
        <v/>
      </c>
      <c r="P624" s="523" t="str">
        <f t="shared" si="74"/>
        <v/>
      </c>
      <c r="Q624" s="511">
        <f t="shared" si="79"/>
        <v>0</v>
      </c>
      <c r="R624" s="511">
        <f t="shared" si="75"/>
        <v>0</v>
      </c>
    </row>
    <row r="625" spans="1:18" ht="15" x14ac:dyDescent="0.25">
      <c r="A625" s="702">
        <v>608</v>
      </c>
      <c r="B625" s="664"/>
      <c r="C625" s="664"/>
      <c r="D625" s="706" t="str">
        <f>IFERROR(VLOOKUP($B625,'גנים - מצבת והרשמה  (4)'!$C$16:$G$807,2,0),0)</f>
        <v>המוסד לא קיים</v>
      </c>
      <c r="E625" s="704">
        <f>SUMIF('גנים - מצבת והרשמה  (4)'!$F$15:$F$996,'גנים - דוח ביצוע  (5)'!B625,'גנים - מצבת והרשמה  (4)'!$H$15:$H$996)</f>
        <v>0</v>
      </c>
      <c r="F625" s="664"/>
      <c r="G625" s="709"/>
      <c r="H625" s="708"/>
      <c r="I625" s="708"/>
      <c r="J625" s="991">
        <f t="shared" si="76"/>
        <v>0</v>
      </c>
      <c r="K625" s="883" t="str">
        <f t="shared" si="72"/>
        <v/>
      </c>
      <c r="L625" s="711"/>
      <c r="M625" s="868">
        <f t="shared" si="77"/>
        <v>0</v>
      </c>
      <c r="N625" s="868">
        <f t="shared" si="78"/>
        <v>0</v>
      </c>
      <c r="O625" s="705" t="str">
        <f t="shared" si="73"/>
        <v/>
      </c>
      <c r="P625" s="523" t="str">
        <f t="shared" si="74"/>
        <v/>
      </c>
      <c r="Q625" s="511">
        <f t="shared" si="79"/>
        <v>0</v>
      </c>
      <c r="R625" s="511">
        <f t="shared" si="75"/>
        <v>0</v>
      </c>
    </row>
    <row r="626" spans="1:18" ht="15" x14ac:dyDescent="0.25">
      <c r="A626" s="702">
        <v>609</v>
      </c>
      <c r="B626" s="664"/>
      <c r="C626" s="664"/>
      <c r="D626" s="706" t="str">
        <f>IFERROR(VLOOKUP($B626,'גנים - מצבת והרשמה  (4)'!$C$16:$G$807,2,0),0)</f>
        <v>המוסד לא קיים</v>
      </c>
      <c r="E626" s="704">
        <f>SUMIF('גנים - מצבת והרשמה  (4)'!$F$15:$F$996,'גנים - דוח ביצוע  (5)'!B626,'גנים - מצבת והרשמה  (4)'!$H$15:$H$996)</f>
        <v>0</v>
      </c>
      <c r="F626" s="664"/>
      <c r="G626" s="709"/>
      <c r="H626" s="708"/>
      <c r="I626" s="708"/>
      <c r="J626" s="991">
        <f t="shared" si="76"/>
        <v>0</v>
      </c>
      <c r="K626" s="883" t="str">
        <f t="shared" si="72"/>
        <v/>
      </c>
      <c r="L626" s="711"/>
      <c r="M626" s="868">
        <f t="shared" si="77"/>
        <v>0</v>
      </c>
      <c r="N626" s="868">
        <f t="shared" si="78"/>
        <v>0</v>
      </c>
      <c r="O626" s="705" t="str">
        <f t="shared" si="73"/>
        <v/>
      </c>
      <c r="P626" s="523" t="str">
        <f t="shared" si="74"/>
        <v/>
      </c>
      <c r="Q626" s="511">
        <f t="shared" si="79"/>
        <v>0</v>
      </c>
      <c r="R626" s="511">
        <f t="shared" si="75"/>
        <v>0</v>
      </c>
    </row>
    <row r="627" spans="1:18" ht="15" x14ac:dyDescent="0.25">
      <c r="A627" s="702">
        <v>610</v>
      </c>
      <c r="B627" s="664"/>
      <c r="C627" s="664"/>
      <c r="D627" s="706" t="str">
        <f>IFERROR(VLOOKUP($B627,'גנים - מצבת והרשמה  (4)'!$C$16:$G$807,2,0),0)</f>
        <v>המוסד לא קיים</v>
      </c>
      <c r="E627" s="704">
        <f>SUMIF('גנים - מצבת והרשמה  (4)'!$F$15:$F$996,'גנים - דוח ביצוע  (5)'!B627,'גנים - מצבת והרשמה  (4)'!$H$15:$H$996)</f>
        <v>0</v>
      </c>
      <c r="F627" s="664"/>
      <c r="G627" s="709"/>
      <c r="H627" s="708"/>
      <c r="I627" s="708"/>
      <c r="J627" s="991">
        <f t="shared" si="76"/>
        <v>0</v>
      </c>
      <c r="K627" s="883" t="str">
        <f t="shared" si="72"/>
        <v/>
      </c>
      <c r="L627" s="711"/>
      <c r="M627" s="868">
        <f t="shared" si="77"/>
        <v>0</v>
      </c>
      <c r="N627" s="868">
        <f t="shared" si="78"/>
        <v>0</v>
      </c>
      <c r="O627" s="705" t="str">
        <f t="shared" si="73"/>
        <v/>
      </c>
      <c r="P627" s="523" t="str">
        <f t="shared" si="74"/>
        <v/>
      </c>
      <c r="Q627" s="511">
        <f t="shared" si="79"/>
        <v>0</v>
      </c>
      <c r="R627" s="511">
        <f t="shared" si="75"/>
        <v>0</v>
      </c>
    </row>
    <row r="628" spans="1:18" ht="15" x14ac:dyDescent="0.25">
      <c r="A628" s="702">
        <v>611</v>
      </c>
      <c r="B628" s="664"/>
      <c r="C628" s="664"/>
      <c r="D628" s="706" t="str">
        <f>IFERROR(VLOOKUP($B628,'גנים - מצבת והרשמה  (4)'!$C$16:$G$807,2,0),0)</f>
        <v>המוסד לא קיים</v>
      </c>
      <c r="E628" s="704">
        <f>SUMIF('גנים - מצבת והרשמה  (4)'!$F$15:$F$996,'גנים - דוח ביצוע  (5)'!B628,'גנים - מצבת והרשמה  (4)'!$H$15:$H$996)</f>
        <v>0</v>
      </c>
      <c r="F628" s="664"/>
      <c r="G628" s="709"/>
      <c r="H628" s="708"/>
      <c r="I628" s="708"/>
      <c r="J628" s="991">
        <f t="shared" si="76"/>
        <v>0</v>
      </c>
      <c r="K628" s="883" t="str">
        <f t="shared" si="72"/>
        <v/>
      </c>
      <c r="L628" s="711"/>
      <c r="M628" s="868">
        <f t="shared" si="77"/>
        <v>0</v>
      </c>
      <c r="N628" s="868">
        <f t="shared" si="78"/>
        <v>0</v>
      </c>
      <c r="O628" s="705" t="str">
        <f t="shared" si="73"/>
        <v/>
      </c>
      <c r="P628" s="523" t="str">
        <f t="shared" si="74"/>
        <v/>
      </c>
      <c r="Q628" s="511">
        <f t="shared" si="79"/>
        <v>0</v>
      </c>
      <c r="R628" s="511">
        <f t="shared" si="75"/>
        <v>0</v>
      </c>
    </row>
    <row r="629" spans="1:18" ht="15" x14ac:dyDescent="0.25">
      <c r="A629" s="702">
        <v>612</v>
      </c>
      <c r="B629" s="664"/>
      <c r="C629" s="664"/>
      <c r="D629" s="706" t="str">
        <f>IFERROR(VLOOKUP($B629,'גנים - מצבת והרשמה  (4)'!$C$16:$G$807,2,0),0)</f>
        <v>המוסד לא קיים</v>
      </c>
      <c r="E629" s="704">
        <f>SUMIF('גנים - מצבת והרשמה  (4)'!$F$15:$F$996,'גנים - דוח ביצוע  (5)'!B629,'גנים - מצבת והרשמה  (4)'!$H$15:$H$996)</f>
        <v>0</v>
      </c>
      <c r="F629" s="664"/>
      <c r="G629" s="709"/>
      <c r="H629" s="708"/>
      <c r="I629" s="708"/>
      <c r="J629" s="991">
        <f t="shared" si="76"/>
        <v>0</v>
      </c>
      <c r="K629" s="883" t="str">
        <f t="shared" si="72"/>
        <v/>
      </c>
      <c r="L629" s="711"/>
      <c r="M629" s="868">
        <f t="shared" si="77"/>
        <v>0</v>
      </c>
      <c r="N629" s="868">
        <f t="shared" si="78"/>
        <v>0</v>
      </c>
      <c r="O629" s="705" t="str">
        <f t="shared" si="73"/>
        <v/>
      </c>
      <c r="P629" s="523" t="str">
        <f t="shared" si="74"/>
        <v/>
      </c>
      <c r="Q629" s="511">
        <f t="shared" si="79"/>
        <v>0</v>
      </c>
      <c r="R629" s="511">
        <f t="shared" si="75"/>
        <v>0</v>
      </c>
    </row>
    <row r="630" spans="1:18" ht="15" x14ac:dyDescent="0.25">
      <c r="A630" s="702">
        <v>613</v>
      </c>
      <c r="B630" s="664"/>
      <c r="C630" s="664"/>
      <c r="D630" s="706" t="str">
        <f>IFERROR(VLOOKUP($B630,'גנים - מצבת והרשמה  (4)'!$C$16:$G$807,2,0),0)</f>
        <v>המוסד לא קיים</v>
      </c>
      <c r="E630" s="704">
        <f>SUMIF('גנים - מצבת והרשמה  (4)'!$F$15:$F$996,'גנים - דוח ביצוע  (5)'!B630,'גנים - מצבת והרשמה  (4)'!$H$15:$H$996)</f>
        <v>0</v>
      </c>
      <c r="F630" s="664"/>
      <c r="G630" s="709"/>
      <c r="H630" s="708"/>
      <c r="I630" s="708"/>
      <c r="J630" s="991">
        <f t="shared" si="76"/>
        <v>0</v>
      </c>
      <c r="K630" s="883" t="str">
        <f t="shared" si="72"/>
        <v/>
      </c>
      <c r="L630" s="711"/>
      <c r="M630" s="868">
        <f t="shared" si="77"/>
        <v>0</v>
      </c>
      <c r="N630" s="868">
        <f t="shared" si="78"/>
        <v>0</v>
      </c>
      <c r="O630" s="705" t="str">
        <f t="shared" si="73"/>
        <v/>
      </c>
      <c r="P630" s="523" t="str">
        <f t="shared" si="74"/>
        <v/>
      </c>
      <c r="Q630" s="511">
        <f t="shared" si="79"/>
        <v>0</v>
      </c>
      <c r="R630" s="511">
        <f t="shared" si="75"/>
        <v>0</v>
      </c>
    </row>
    <row r="631" spans="1:18" ht="15" x14ac:dyDescent="0.25">
      <c r="A631" s="702">
        <v>614</v>
      </c>
      <c r="B631" s="664"/>
      <c r="C631" s="664"/>
      <c r="D631" s="706" t="str">
        <f>IFERROR(VLOOKUP($B631,'גנים - מצבת והרשמה  (4)'!$C$16:$G$807,2,0),0)</f>
        <v>המוסד לא קיים</v>
      </c>
      <c r="E631" s="704">
        <f>SUMIF('גנים - מצבת והרשמה  (4)'!$F$15:$F$996,'גנים - דוח ביצוע  (5)'!B631,'גנים - מצבת והרשמה  (4)'!$H$15:$H$996)</f>
        <v>0</v>
      </c>
      <c r="F631" s="664"/>
      <c r="G631" s="709"/>
      <c r="H631" s="708"/>
      <c r="I631" s="708"/>
      <c r="J631" s="991">
        <f t="shared" si="76"/>
        <v>0</v>
      </c>
      <c r="K631" s="883" t="str">
        <f t="shared" si="72"/>
        <v/>
      </c>
      <c r="L631" s="711"/>
      <c r="M631" s="868">
        <f t="shared" si="77"/>
        <v>0</v>
      </c>
      <c r="N631" s="868">
        <f t="shared" si="78"/>
        <v>0</v>
      </c>
      <c r="O631" s="705" t="str">
        <f t="shared" si="73"/>
        <v/>
      </c>
      <c r="P631" s="523" t="str">
        <f t="shared" si="74"/>
        <v/>
      </c>
      <c r="Q631" s="511">
        <f t="shared" si="79"/>
        <v>0</v>
      </c>
      <c r="R631" s="511">
        <f t="shared" si="75"/>
        <v>0</v>
      </c>
    </row>
    <row r="632" spans="1:18" ht="15" x14ac:dyDescent="0.25">
      <c r="A632" s="702">
        <v>615</v>
      </c>
      <c r="B632" s="664"/>
      <c r="C632" s="664"/>
      <c r="D632" s="706" t="str">
        <f>IFERROR(VLOOKUP($B632,'גנים - מצבת והרשמה  (4)'!$C$16:$G$807,2,0),0)</f>
        <v>המוסד לא קיים</v>
      </c>
      <c r="E632" s="704">
        <f>SUMIF('גנים - מצבת והרשמה  (4)'!$F$15:$F$996,'גנים - דוח ביצוע  (5)'!B632,'גנים - מצבת והרשמה  (4)'!$H$15:$H$996)</f>
        <v>0</v>
      </c>
      <c r="F632" s="664"/>
      <c r="G632" s="709"/>
      <c r="H632" s="708"/>
      <c r="I632" s="708"/>
      <c r="J632" s="991">
        <f t="shared" si="76"/>
        <v>0</v>
      </c>
      <c r="K632" s="883" t="str">
        <f t="shared" si="72"/>
        <v/>
      </c>
      <c r="L632" s="711"/>
      <c r="M632" s="868">
        <f t="shared" si="77"/>
        <v>0</v>
      </c>
      <c r="N632" s="868">
        <f t="shared" si="78"/>
        <v>0</v>
      </c>
      <c r="O632" s="705" t="str">
        <f t="shared" si="73"/>
        <v/>
      </c>
      <c r="P632" s="523" t="str">
        <f t="shared" si="74"/>
        <v/>
      </c>
      <c r="Q632" s="511">
        <f t="shared" si="79"/>
        <v>0</v>
      </c>
      <c r="R632" s="511">
        <f t="shared" si="75"/>
        <v>0</v>
      </c>
    </row>
    <row r="633" spans="1:18" ht="15" x14ac:dyDescent="0.25">
      <c r="A633" s="702">
        <v>616</v>
      </c>
      <c r="B633" s="664"/>
      <c r="C633" s="664"/>
      <c r="D633" s="706" t="str">
        <f>IFERROR(VLOOKUP($B633,'גנים - מצבת והרשמה  (4)'!$C$16:$G$807,2,0),0)</f>
        <v>המוסד לא קיים</v>
      </c>
      <c r="E633" s="704">
        <f>SUMIF('גנים - מצבת והרשמה  (4)'!$F$15:$F$996,'גנים - דוח ביצוע  (5)'!B633,'גנים - מצבת והרשמה  (4)'!$H$15:$H$996)</f>
        <v>0</v>
      </c>
      <c r="F633" s="664"/>
      <c r="G633" s="709"/>
      <c r="H633" s="708"/>
      <c r="I633" s="708"/>
      <c r="J633" s="991">
        <f t="shared" si="76"/>
        <v>0</v>
      </c>
      <c r="K633" s="883" t="str">
        <f t="shared" si="72"/>
        <v/>
      </c>
      <c r="L633" s="711"/>
      <c r="M633" s="868">
        <f t="shared" si="77"/>
        <v>0</v>
      </c>
      <c r="N633" s="868">
        <f t="shared" si="78"/>
        <v>0</v>
      </c>
      <c r="O633" s="705" t="str">
        <f t="shared" si="73"/>
        <v/>
      </c>
      <c r="P633" s="523" t="str">
        <f t="shared" si="74"/>
        <v/>
      </c>
      <c r="Q633" s="511">
        <f t="shared" si="79"/>
        <v>0</v>
      </c>
      <c r="R633" s="511">
        <f t="shared" si="75"/>
        <v>0</v>
      </c>
    </row>
    <row r="634" spans="1:18" ht="15" x14ac:dyDescent="0.25">
      <c r="A634" s="702">
        <v>617</v>
      </c>
      <c r="B634" s="664"/>
      <c r="C634" s="664"/>
      <c r="D634" s="706" t="str">
        <f>IFERROR(VLOOKUP($B634,'גנים - מצבת והרשמה  (4)'!$C$16:$G$807,2,0),0)</f>
        <v>המוסד לא קיים</v>
      </c>
      <c r="E634" s="704">
        <f>SUMIF('גנים - מצבת והרשמה  (4)'!$F$15:$F$996,'גנים - דוח ביצוע  (5)'!B634,'גנים - מצבת והרשמה  (4)'!$H$15:$H$996)</f>
        <v>0</v>
      </c>
      <c r="F634" s="664"/>
      <c r="G634" s="709"/>
      <c r="H634" s="708"/>
      <c r="I634" s="708"/>
      <c r="J634" s="991">
        <f t="shared" si="76"/>
        <v>0</v>
      </c>
      <c r="K634" s="883" t="str">
        <f t="shared" si="72"/>
        <v/>
      </c>
      <c r="L634" s="711"/>
      <c r="M634" s="868">
        <f t="shared" si="77"/>
        <v>0</v>
      </c>
      <c r="N634" s="868">
        <f t="shared" si="78"/>
        <v>0</v>
      </c>
      <c r="O634" s="705" t="str">
        <f t="shared" si="73"/>
        <v/>
      </c>
      <c r="P634" s="523" t="str">
        <f t="shared" si="74"/>
        <v/>
      </c>
      <c r="Q634" s="511">
        <f t="shared" si="79"/>
        <v>0</v>
      </c>
      <c r="R634" s="511">
        <f t="shared" si="75"/>
        <v>0</v>
      </c>
    </row>
    <row r="635" spans="1:18" ht="15" x14ac:dyDescent="0.25">
      <c r="A635" s="702">
        <v>618</v>
      </c>
      <c r="B635" s="664"/>
      <c r="C635" s="664"/>
      <c r="D635" s="706" t="str">
        <f>IFERROR(VLOOKUP($B635,'גנים - מצבת והרשמה  (4)'!$C$16:$G$807,2,0),0)</f>
        <v>המוסד לא קיים</v>
      </c>
      <c r="E635" s="704">
        <f>SUMIF('גנים - מצבת והרשמה  (4)'!$F$15:$F$996,'גנים - דוח ביצוע  (5)'!B635,'גנים - מצבת והרשמה  (4)'!$H$15:$H$996)</f>
        <v>0</v>
      </c>
      <c r="F635" s="664"/>
      <c r="G635" s="709"/>
      <c r="H635" s="708"/>
      <c r="I635" s="708"/>
      <c r="J635" s="991">
        <f t="shared" si="76"/>
        <v>0</v>
      </c>
      <c r="K635" s="883" t="str">
        <f t="shared" si="72"/>
        <v/>
      </c>
      <c r="L635" s="711"/>
      <c r="M635" s="868">
        <f t="shared" si="77"/>
        <v>0</v>
      </c>
      <c r="N635" s="868">
        <f t="shared" si="78"/>
        <v>0</v>
      </c>
      <c r="O635" s="705" t="str">
        <f t="shared" si="73"/>
        <v/>
      </c>
      <c r="P635" s="523" t="str">
        <f t="shared" si="74"/>
        <v/>
      </c>
      <c r="Q635" s="511">
        <f t="shared" si="79"/>
        <v>0</v>
      </c>
      <c r="R635" s="511">
        <f t="shared" si="75"/>
        <v>0</v>
      </c>
    </row>
    <row r="636" spans="1:18" ht="15" x14ac:dyDescent="0.25">
      <c r="A636" s="702">
        <v>619</v>
      </c>
      <c r="B636" s="664"/>
      <c r="C636" s="664"/>
      <c r="D636" s="706" t="str">
        <f>IFERROR(VLOOKUP($B636,'גנים - מצבת והרשמה  (4)'!$C$16:$G$807,2,0),0)</f>
        <v>המוסד לא קיים</v>
      </c>
      <c r="E636" s="704">
        <f>SUMIF('גנים - מצבת והרשמה  (4)'!$F$15:$F$996,'גנים - דוח ביצוע  (5)'!B636,'גנים - מצבת והרשמה  (4)'!$H$15:$H$996)</f>
        <v>0</v>
      </c>
      <c r="F636" s="664"/>
      <c r="G636" s="709"/>
      <c r="H636" s="708"/>
      <c r="I636" s="708"/>
      <c r="J636" s="991">
        <f t="shared" si="76"/>
        <v>0</v>
      </c>
      <c r="K636" s="883" t="str">
        <f t="shared" si="72"/>
        <v/>
      </c>
      <c r="L636" s="711"/>
      <c r="M636" s="868">
        <f t="shared" si="77"/>
        <v>0</v>
      </c>
      <c r="N636" s="868">
        <f t="shared" si="78"/>
        <v>0</v>
      </c>
      <c r="O636" s="705" t="str">
        <f t="shared" si="73"/>
        <v/>
      </c>
      <c r="P636" s="523" t="str">
        <f t="shared" si="74"/>
        <v/>
      </c>
      <c r="Q636" s="511">
        <f t="shared" si="79"/>
        <v>0</v>
      </c>
      <c r="R636" s="511">
        <f t="shared" si="75"/>
        <v>0</v>
      </c>
    </row>
    <row r="637" spans="1:18" ht="15" x14ac:dyDescent="0.25">
      <c r="A637" s="702">
        <v>620</v>
      </c>
      <c r="B637" s="664"/>
      <c r="C637" s="664"/>
      <c r="D637" s="706" t="str">
        <f>IFERROR(VLOOKUP($B637,'גנים - מצבת והרשמה  (4)'!$C$16:$G$807,2,0),0)</f>
        <v>המוסד לא קיים</v>
      </c>
      <c r="E637" s="704">
        <f>SUMIF('גנים - מצבת והרשמה  (4)'!$F$15:$F$996,'גנים - דוח ביצוע  (5)'!B637,'גנים - מצבת והרשמה  (4)'!$H$15:$H$996)</f>
        <v>0</v>
      </c>
      <c r="F637" s="664"/>
      <c r="G637" s="709"/>
      <c r="H637" s="708"/>
      <c r="I637" s="708"/>
      <c r="J637" s="991">
        <f t="shared" si="76"/>
        <v>0</v>
      </c>
      <c r="K637" s="883" t="str">
        <f t="shared" si="72"/>
        <v/>
      </c>
      <c r="L637" s="711"/>
      <c r="M637" s="868">
        <f t="shared" si="77"/>
        <v>0</v>
      </c>
      <c r="N637" s="868">
        <f t="shared" si="78"/>
        <v>0</v>
      </c>
      <c r="O637" s="705" t="str">
        <f t="shared" si="73"/>
        <v/>
      </c>
      <c r="P637" s="523" t="str">
        <f t="shared" si="74"/>
        <v/>
      </c>
      <c r="Q637" s="511">
        <f t="shared" si="79"/>
        <v>0</v>
      </c>
      <c r="R637" s="511">
        <f t="shared" si="75"/>
        <v>0</v>
      </c>
    </row>
    <row r="638" spans="1:18" ht="15" x14ac:dyDescent="0.25">
      <c r="A638" s="702">
        <v>621</v>
      </c>
      <c r="B638" s="664"/>
      <c r="C638" s="664"/>
      <c r="D638" s="706" t="str">
        <f>IFERROR(VLOOKUP($B638,'גנים - מצבת והרשמה  (4)'!$C$16:$G$807,2,0),0)</f>
        <v>המוסד לא קיים</v>
      </c>
      <c r="E638" s="704">
        <f>SUMIF('גנים - מצבת והרשמה  (4)'!$F$15:$F$996,'גנים - דוח ביצוע  (5)'!B638,'גנים - מצבת והרשמה  (4)'!$H$15:$H$996)</f>
        <v>0</v>
      </c>
      <c r="F638" s="664"/>
      <c r="G638" s="709"/>
      <c r="H638" s="708"/>
      <c r="I638" s="708"/>
      <c r="J638" s="991">
        <f t="shared" si="76"/>
        <v>0</v>
      </c>
      <c r="K638" s="883" t="str">
        <f t="shared" si="72"/>
        <v/>
      </c>
      <c r="L638" s="711"/>
      <c r="M638" s="868">
        <f t="shared" si="77"/>
        <v>0</v>
      </c>
      <c r="N638" s="868">
        <f t="shared" si="78"/>
        <v>0</v>
      </c>
      <c r="O638" s="705" t="str">
        <f t="shared" si="73"/>
        <v/>
      </c>
      <c r="P638" s="523" t="str">
        <f t="shared" si="74"/>
        <v/>
      </c>
      <c r="Q638" s="511">
        <f t="shared" si="79"/>
        <v>0</v>
      </c>
      <c r="R638" s="511">
        <f t="shared" si="75"/>
        <v>0</v>
      </c>
    </row>
    <row r="639" spans="1:18" ht="15" x14ac:dyDescent="0.25">
      <c r="A639" s="702">
        <v>622</v>
      </c>
      <c r="B639" s="664"/>
      <c r="C639" s="664"/>
      <c r="D639" s="706" t="str">
        <f>IFERROR(VLOOKUP($B639,'גנים - מצבת והרשמה  (4)'!$C$16:$G$807,2,0),0)</f>
        <v>המוסד לא קיים</v>
      </c>
      <c r="E639" s="704">
        <f>SUMIF('גנים - מצבת והרשמה  (4)'!$F$15:$F$996,'גנים - דוח ביצוע  (5)'!B639,'גנים - מצבת והרשמה  (4)'!$H$15:$H$996)</f>
        <v>0</v>
      </c>
      <c r="F639" s="664"/>
      <c r="G639" s="709"/>
      <c r="H639" s="708"/>
      <c r="I639" s="708"/>
      <c r="J639" s="991">
        <f t="shared" si="76"/>
        <v>0</v>
      </c>
      <c r="K639" s="883" t="str">
        <f t="shared" si="72"/>
        <v/>
      </c>
      <c r="L639" s="711"/>
      <c r="M639" s="868">
        <f t="shared" si="77"/>
        <v>0</v>
      </c>
      <c r="N639" s="868">
        <f t="shared" si="78"/>
        <v>0</v>
      </c>
      <c r="O639" s="705" t="str">
        <f t="shared" si="73"/>
        <v/>
      </c>
      <c r="P639" s="523" t="str">
        <f t="shared" si="74"/>
        <v/>
      </c>
      <c r="Q639" s="511">
        <f t="shared" si="79"/>
        <v>0</v>
      </c>
      <c r="R639" s="511">
        <f t="shared" si="75"/>
        <v>0</v>
      </c>
    </row>
    <row r="640" spans="1:18" ht="15" x14ac:dyDescent="0.25">
      <c r="A640" s="702">
        <v>623</v>
      </c>
      <c r="B640" s="664"/>
      <c r="C640" s="664"/>
      <c r="D640" s="706" t="str">
        <f>IFERROR(VLOOKUP($B640,'גנים - מצבת והרשמה  (4)'!$C$16:$G$807,2,0),0)</f>
        <v>המוסד לא קיים</v>
      </c>
      <c r="E640" s="704">
        <f>SUMIF('גנים - מצבת והרשמה  (4)'!$F$15:$F$996,'גנים - דוח ביצוע  (5)'!B640,'גנים - מצבת והרשמה  (4)'!$H$15:$H$996)</f>
        <v>0</v>
      </c>
      <c r="F640" s="664"/>
      <c r="G640" s="709"/>
      <c r="H640" s="708"/>
      <c r="I640" s="708"/>
      <c r="J640" s="991">
        <f t="shared" si="76"/>
        <v>0</v>
      </c>
      <c r="K640" s="883" t="str">
        <f t="shared" si="72"/>
        <v/>
      </c>
      <c r="L640" s="711"/>
      <c r="M640" s="868">
        <f t="shared" si="77"/>
        <v>0</v>
      </c>
      <c r="N640" s="868">
        <f t="shared" si="78"/>
        <v>0</v>
      </c>
      <c r="O640" s="705" t="str">
        <f t="shared" si="73"/>
        <v/>
      </c>
      <c r="P640" s="523" t="str">
        <f t="shared" si="74"/>
        <v/>
      </c>
      <c r="Q640" s="511">
        <f t="shared" si="79"/>
        <v>0</v>
      </c>
      <c r="R640" s="511">
        <f t="shared" si="75"/>
        <v>0</v>
      </c>
    </row>
    <row r="641" spans="1:18" ht="15" x14ac:dyDescent="0.25">
      <c r="A641" s="702">
        <v>624</v>
      </c>
      <c r="B641" s="664"/>
      <c r="C641" s="664"/>
      <c r="D641" s="706" t="str">
        <f>IFERROR(VLOOKUP($B641,'גנים - מצבת והרשמה  (4)'!$C$16:$G$807,2,0),0)</f>
        <v>המוסד לא קיים</v>
      </c>
      <c r="E641" s="704">
        <f>SUMIF('גנים - מצבת והרשמה  (4)'!$F$15:$F$996,'גנים - דוח ביצוע  (5)'!B641,'גנים - מצבת והרשמה  (4)'!$H$15:$H$996)</f>
        <v>0</v>
      </c>
      <c r="F641" s="664"/>
      <c r="G641" s="709"/>
      <c r="H641" s="708"/>
      <c r="I641" s="708"/>
      <c r="J641" s="991">
        <f t="shared" si="76"/>
        <v>0</v>
      </c>
      <c r="K641" s="883" t="str">
        <f t="shared" si="72"/>
        <v/>
      </c>
      <c r="L641" s="711"/>
      <c r="M641" s="868">
        <f t="shared" si="77"/>
        <v>0</v>
      </c>
      <c r="N641" s="868">
        <f t="shared" si="78"/>
        <v>0</v>
      </c>
      <c r="O641" s="705" t="str">
        <f t="shared" si="73"/>
        <v/>
      </c>
      <c r="P641" s="523" t="str">
        <f t="shared" si="74"/>
        <v/>
      </c>
      <c r="Q641" s="511">
        <f t="shared" si="79"/>
        <v>0</v>
      </c>
      <c r="R641" s="511">
        <f t="shared" si="75"/>
        <v>0</v>
      </c>
    </row>
    <row r="642" spans="1:18" ht="15" x14ac:dyDescent="0.25">
      <c r="A642" s="702">
        <v>625</v>
      </c>
      <c r="B642" s="664"/>
      <c r="C642" s="664"/>
      <c r="D642" s="706" t="str">
        <f>IFERROR(VLOOKUP($B642,'גנים - מצבת והרשמה  (4)'!$C$16:$G$807,2,0),0)</f>
        <v>המוסד לא קיים</v>
      </c>
      <c r="E642" s="704">
        <f>SUMIF('גנים - מצבת והרשמה  (4)'!$F$15:$F$996,'גנים - דוח ביצוע  (5)'!B642,'גנים - מצבת והרשמה  (4)'!$H$15:$H$996)</f>
        <v>0</v>
      </c>
      <c r="F642" s="664"/>
      <c r="G642" s="709"/>
      <c r="H642" s="708"/>
      <c r="I642" s="708"/>
      <c r="J642" s="991">
        <f t="shared" si="76"/>
        <v>0</v>
      </c>
      <c r="K642" s="883" t="str">
        <f t="shared" si="72"/>
        <v/>
      </c>
      <c r="L642" s="711"/>
      <c r="M642" s="868">
        <f t="shared" si="77"/>
        <v>0</v>
      </c>
      <c r="N642" s="868">
        <f t="shared" si="78"/>
        <v>0</v>
      </c>
      <c r="O642" s="705" t="str">
        <f t="shared" si="73"/>
        <v/>
      </c>
      <c r="P642" s="523" t="str">
        <f t="shared" si="74"/>
        <v/>
      </c>
      <c r="Q642" s="511">
        <f t="shared" si="79"/>
        <v>0</v>
      </c>
      <c r="R642" s="511">
        <f t="shared" si="75"/>
        <v>0</v>
      </c>
    </row>
    <row r="643" spans="1:18" ht="15" x14ac:dyDescent="0.25">
      <c r="A643" s="702">
        <v>626</v>
      </c>
      <c r="B643" s="664"/>
      <c r="C643" s="664"/>
      <c r="D643" s="706" t="str">
        <f>IFERROR(VLOOKUP($B643,'גנים - מצבת והרשמה  (4)'!$C$16:$G$807,2,0),0)</f>
        <v>המוסד לא קיים</v>
      </c>
      <c r="E643" s="704">
        <f>SUMIF('גנים - מצבת והרשמה  (4)'!$F$15:$F$996,'גנים - דוח ביצוע  (5)'!B643,'גנים - מצבת והרשמה  (4)'!$H$15:$H$996)</f>
        <v>0</v>
      </c>
      <c r="F643" s="664"/>
      <c r="G643" s="709"/>
      <c r="H643" s="708"/>
      <c r="I643" s="708"/>
      <c r="J643" s="991">
        <f t="shared" si="76"/>
        <v>0</v>
      </c>
      <c r="K643" s="883" t="str">
        <f t="shared" si="72"/>
        <v/>
      </c>
      <c r="L643" s="711"/>
      <c r="M643" s="868">
        <f t="shared" si="77"/>
        <v>0</v>
      </c>
      <c r="N643" s="868">
        <f t="shared" si="78"/>
        <v>0</v>
      </c>
      <c r="O643" s="705" t="str">
        <f t="shared" si="73"/>
        <v/>
      </c>
      <c r="P643" s="523" t="str">
        <f t="shared" si="74"/>
        <v/>
      </c>
      <c r="Q643" s="511">
        <f t="shared" si="79"/>
        <v>0</v>
      </c>
      <c r="R643" s="511">
        <f t="shared" si="75"/>
        <v>0</v>
      </c>
    </row>
    <row r="644" spans="1:18" ht="15" x14ac:dyDescent="0.25">
      <c r="A644" s="702">
        <v>627</v>
      </c>
      <c r="B644" s="664"/>
      <c r="C644" s="664"/>
      <c r="D644" s="706" t="str">
        <f>IFERROR(VLOOKUP($B644,'גנים - מצבת והרשמה  (4)'!$C$16:$G$807,2,0),0)</f>
        <v>המוסד לא קיים</v>
      </c>
      <c r="E644" s="704">
        <f>SUMIF('גנים - מצבת והרשמה  (4)'!$F$15:$F$996,'גנים - דוח ביצוע  (5)'!B644,'גנים - מצבת והרשמה  (4)'!$H$15:$H$996)</f>
        <v>0</v>
      </c>
      <c r="F644" s="664"/>
      <c r="G644" s="709"/>
      <c r="H644" s="708"/>
      <c r="I644" s="708"/>
      <c r="J644" s="991">
        <f t="shared" si="76"/>
        <v>0</v>
      </c>
      <c r="K644" s="883" t="str">
        <f t="shared" si="72"/>
        <v/>
      </c>
      <c r="L644" s="711"/>
      <c r="M644" s="868">
        <f t="shared" si="77"/>
        <v>0</v>
      </c>
      <c r="N644" s="868">
        <f t="shared" si="78"/>
        <v>0</v>
      </c>
      <c r="O644" s="705" t="str">
        <f t="shared" si="73"/>
        <v/>
      </c>
      <c r="P644" s="523" t="str">
        <f t="shared" si="74"/>
        <v/>
      </c>
      <c r="Q644" s="511">
        <f t="shared" si="79"/>
        <v>0</v>
      </c>
      <c r="R644" s="511">
        <f t="shared" si="75"/>
        <v>0</v>
      </c>
    </row>
    <row r="645" spans="1:18" ht="15" x14ac:dyDescent="0.25">
      <c r="A645" s="702">
        <v>628</v>
      </c>
      <c r="B645" s="664"/>
      <c r="C645" s="664"/>
      <c r="D645" s="706" t="str">
        <f>IFERROR(VLOOKUP($B645,'גנים - מצבת והרשמה  (4)'!$C$16:$G$807,2,0),0)</f>
        <v>המוסד לא קיים</v>
      </c>
      <c r="E645" s="704">
        <f>SUMIF('גנים - מצבת והרשמה  (4)'!$F$15:$F$996,'גנים - דוח ביצוע  (5)'!B645,'גנים - מצבת והרשמה  (4)'!$H$15:$H$996)</f>
        <v>0</v>
      </c>
      <c r="F645" s="664"/>
      <c r="G645" s="709"/>
      <c r="H645" s="708"/>
      <c r="I645" s="708"/>
      <c r="J645" s="991">
        <f t="shared" si="76"/>
        <v>0</v>
      </c>
      <c r="K645" s="883" t="str">
        <f t="shared" si="72"/>
        <v/>
      </c>
      <c r="L645" s="711"/>
      <c r="M645" s="868">
        <f t="shared" si="77"/>
        <v>0</v>
      </c>
      <c r="N645" s="868">
        <f t="shared" si="78"/>
        <v>0</v>
      </c>
      <c r="O645" s="705" t="str">
        <f t="shared" si="73"/>
        <v/>
      </c>
      <c r="P645" s="523" t="str">
        <f t="shared" si="74"/>
        <v/>
      </c>
      <c r="Q645" s="511">
        <f t="shared" si="79"/>
        <v>0</v>
      </c>
      <c r="R645" s="511">
        <f t="shared" si="75"/>
        <v>0</v>
      </c>
    </row>
    <row r="646" spans="1:18" ht="15" x14ac:dyDescent="0.25">
      <c r="A646" s="702">
        <v>629</v>
      </c>
      <c r="B646" s="664"/>
      <c r="C646" s="664"/>
      <c r="D646" s="706" t="str">
        <f>IFERROR(VLOOKUP($B646,'גנים - מצבת והרשמה  (4)'!$C$16:$G$807,2,0),0)</f>
        <v>המוסד לא קיים</v>
      </c>
      <c r="E646" s="704">
        <f>SUMIF('גנים - מצבת והרשמה  (4)'!$F$15:$F$996,'גנים - דוח ביצוע  (5)'!B646,'גנים - מצבת והרשמה  (4)'!$H$15:$H$996)</f>
        <v>0</v>
      </c>
      <c r="F646" s="664"/>
      <c r="G646" s="709"/>
      <c r="H646" s="708"/>
      <c r="I646" s="708"/>
      <c r="J646" s="991">
        <f t="shared" si="76"/>
        <v>0</v>
      </c>
      <c r="K646" s="883" t="str">
        <f t="shared" si="72"/>
        <v/>
      </c>
      <c r="L646" s="711"/>
      <c r="M646" s="868">
        <f t="shared" si="77"/>
        <v>0</v>
      </c>
      <c r="N646" s="868">
        <f t="shared" si="78"/>
        <v>0</v>
      </c>
      <c r="O646" s="705" t="str">
        <f t="shared" si="73"/>
        <v/>
      </c>
      <c r="P646" s="523" t="str">
        <f t="shared" si="74"/>
        <v/>
      </c>
      <c r="Q646" s="511">
        <f t="shared" si="79"/>
        <v>0</v>
      </c>
      <c r="R646" s="511">
        <f t="shared" si="75"/>
        <v>0</v>
      </c>
    </row>
    <row r="647" spans="1:18" ht="15" x14ac:dyDescent="0.25">
      <c r="A647" s="702">
        <v>630</v>
      </c>
      <c r="B647" s="664"/>
      <c r="C647" s="664"/>
      <c r="D647" s="706" t="str">
        <f>IFERROR(VLOOKUP($B647,'גנים - מצבת והרשמה  (4)'!$C$16:$G$807,2,0),0)</f>
        <v>המוסד לא קיים</v>
      </c>
      <c r="E647" s="704">
        <f>SUMIF('גנים - מצבת והרשמה  (4)'!$F$15:$F$996,'גנים - דוח ביצוע  (5)'!B647,'גנים - מצבת והרשמה  (4)'!$H$15:$H$996)</f>
        <v>0</v>
      </c>
      <c r="F647" s="664"/>
      <c r="G647" s="709"/>
      <c r="H647" s="708"/>
      <c r="I647" s="708"/>
      <c r="J647" s="991">
        <f t="shared" si="76"/>
        <v>0</v>
      </c>
      <c r="K647" s="883" t="str">
        <f t="shared" si="72"/>
        <v/>
      </c>
      <c r="L647" s="711"/>
      <c r="M647" s="868">
        <f t="shared" si="77"/>
        <v>0</v>
      </c>
      <c r="N647" s="868">
        <f t="shared" si="78"/>
        <v>0</v>
      </c>
      <c r="O647" s="705" t="str">
        <f t="shared" si="73"/>
        <v/>
      </c>
      <c r="P647" s="523" t="str">
        <f t="shared" si="74"/>
        <v/>
      </c>
      <c r="Q647" s="511">
        <f t="shared" si="79"/>
        <v>0</v>
      </c>
      <c r="R647" s="511">
        <f t="shared" si="75"/>
        <v>0</v>
      </c>
    </row>
    <row r="648" spans="1:18" ht="15" x14ac:dyDescent="0.25">
      <c r="A648" s="702">
        <v>631</v>
      </c>
      <c r="B648" s="664"/>
      <c r="C648" s="664"/>
      <c r="D648" s="706" t="str">
        <f>IFERROR(VLOOKUP($B648,'גנים - מצבת והרשמה  (4)'!$C$16:$G$807,2,0),0)</f>
        <v>המוסד לא קיים</v>
      </c>
      <c r="E648" s="704">
        <f>SUMIF('גנים - מצבת והרשמה  (4)'!$F$15:$F$996,'גנים - דוח ביצוע  (5)'!B648,'גנים - מצבת והרשמה  (4)'!$H$15:$H$996)</f>
        <v>0</v>
      </c>
      <c r="F648" s="664"/>
      <c r="G648" s="709"/>
      <c r="H648" s="708"/>
      <c r="I648" s="708"/>
      <c r="J648" s="991">
        <f t="shared" si="76"/>
        <v>0</v>
      </c>
      <c r="K648" s="883" t="str">
        <f t="shared" si="72"/>
        <v/>
      </c>
      <c r="L648" s="711"/>
      <c r="M648" s="868">
        <f t="shared" si="77"/>
        <v>0</v>
      </c>
      <c r="N648" s="868">
        <f t="shared" si="78"/>
        <v>0</v>
      </c>
      <c r="O648" s="705" t="str">
        <f t="shared" si="73"/>
        <v/>
      </c>
      <c r="P648" s="523" t="str">
        <f t="shared" si="74"/>
        <v/>
      </c>
      <c r="Q648" s="511">
        <f t="shared" si="79"/>
        <v>0</v>
      </c>
      <c r="R648" s="511">
        <f t="shared" si="75"/>
        <v>0</v>
      </c>
    </row>
    <row r="649" spans="1:18" ht="15" x14ac:dyDescent="0.25">
      <c r="A649" s="702">
        <v>632</v>
      </c>
      <c r="B649" s="664"/>
      <c r="C649" s="664"/>
      <c r="D649" s="706" t="str">
        <f>IFERROR(VLOOKUP($B649,'גנים - מצבת והרשמה  (4)'!$C$16:$G$807,2,0),0)</f>
        <v>המוסד לא קיים</v>
      </c>
      <c r="E649" s="704">
        <f>SUMIF('גנים - מצבת והרשמה  (4)'!$F$15:$F$996,'גנים - דוח ביצוע  (5)'!B649,'גנים - מצבת והרשמה  (4)'!$H$15:$H$996)</f>
        <v>0</v>
      </c>
      <c r="F649" s="664"/>
      <c r="G649" s="709"/>
      <c r="H649" s="708"/>
      <c r="I649" s="708"/>
      <c r="J649" s="991">
        <f t="shared" si="76"/>
        <v>0</v>
      </c>
      <c r="K649" s="883" t="str">
        <f t="shared" si="72"/>
        <v/>
      </c>
      <c r="L649" s="711"/>
      <c r="M649" s="868">
        <f t="shared" si="77"/>
        <v>0</v>
      </c>
      <c r="N649" s="868">
        <f t="shared" si="78"/>
        <v>0</v>
      </c>
      <c r="O649" s="705" t="str">
        <f t="shared" si="73"/>
        <v/>
      </c>
      <c r="P649" s="523" t="str">
        <f t="shared" si="74"/>
        <v/>
      </c>
      <c r="Q649" s="511">
        <f t="shared" si="79"/>
        <v>0</v>
      </c>
      <c r="R649" s="511">
        <f t="shared" si="75"/>
        <v>0</v>
      </c>
    </row>
    <row r="650" spans="1:18" ht="15" x14ac:dyDescent="0.25">
      <c r="A650" s="702">
        <v>633</v>
      </c>
      <c r="B650" s="664"/>
      <c r="C650" s="664"/>
      <c r="D650" s="706" t="str">
        <f>IFERROR(VLOOKUP($B650,'גנים - מצבת והרשמה  (4)'!$C$16:$G$807,2,0),0)</f>
        <v>המוסד לא קיים</v>
      </c>
      <c r="E650" s="704">
        <f>SUMIF('גנים - מצבת והרשמה  (4)'!$F$15:$F$996,'גנים - דוח ביצוע  (5)'!B650,'גנים - מצבת והרשמה  (4)'!$H$15:$H$996)</f>
        <v>0</v>
      </c>
      <c r="F650" s="664"/>
      <c r="G650" s="709"/>
      <c r="H650" s="708"/>
      <c r="I650" s="708"/>
      <c r="J650" s="991">
        <f t="shared" si="76"/>
        <v>0</v>
      </c>
      <c r="K650" s="883" t="str">
        <f t="shared" si="72"/>
        <v/>
      </c>
      <c r="L650" s="711"/>
      <c r="M650" s="868">
        <f t="shared" si="77"/>
        <v>0</v>
      </c>
      <c r="N650" s="868">
        <f t="shared" si="78"/>
        <v>0</v>
      </c>
      <c r="O650" s="705" t="str">
        <f t="shared" si="73"/>
        <v/>
      </c>
      <c r="P650" s="523" t="str">
        <f t="shared" si="74"/>
        <v/>
      </c>
      <c r="Q650" s="511">
        <f t="shared" si="79"/>
        <v>0</v>
      </c>
      <c r="R650" s="511">
        <f t="shared" si="75"/>
        <v>0</v>
      </c>
    </row>
    <row r="651" spans="1:18" ht="15" x14ac:dyDescent="0.25">
      <c r="A651" s="702">
        <v>634</v>
      </c>
      <c r="B651" s="664"/>
      <c r="C651" s="664"/>
      <c r="D651" s="706" t="str">
        <f>IFERROR(VLOOKUP($B651,'גנים - מצבת והרשמה  (4)'!$C$16:$G$807,2,0),0)</f>
        <v>המוסד לא קיים</v>
      </c>
      <c r="E651" s="704">
        <f>SUMIF('גנים - מצבת והרשמה  (4)'!$F$15:$F$996,'גנים - דוח ביצוע  (5)'!B651,'גנים - מצבת והרשמה  (4)'!$H$15:$H$996)</f>
        <v>0</v>
      </c>
      <c r="F651" s="664"/>
      <c r="G651" s="709"/>
      <c r="H651" s="708"/>
      <c r="I651" s="708"/>
      <c r="J651" s="991">
        <f t="shared" si="76"/>
        <v>0</v>
      </c>
      <c r="K651" s="883" t="str">
        <f t="shared" si="72"/>
        <v/>
      </c>
      <c r="L651" s="711"/>
      <c r="M651" s="868">
        <f t="shared" si="77"/>
        <v>0</v>
      </c>
      <c r="N651" s="868">
        <f t="shared" si="78"/>
        <v>0</v>
      </c>
      <c r="O651" s="705" t="str">
        <f t="shared" si="73"/>
        <v/>
      </c>
      <c r="P651" s="523" t="str">
        <f t="shared" si="74"/>
        <v/>
      </c>
      <c r="Q651" s="511">
        <f t="shared" si="79"/>
        <v>0</v>
      </c>
      <c r="R651" s="511">
        <f t="shared" si="75"/>
        <v>0</v>
      </c>
    </row>
    <row r="652" spans="1:18" ht="15" x14ac:dyDescent="0.25">
      <c r="A652" s="702">
        <v>635</v>
      </c>
      <c r="B652" s="664"/>
      <c r="C652" s="664"/>
      <c r="D652" s="706" t="str">
        <f>IFERROR(VLOOKUP($B652,'גנים - מצבת והרשמה  (4)'!$C$16:$G$807,2,0),0)</f>
        <v>המוסד לא קיים</v>
      </c>
      <c r="E652" s="704">
        <f>SUMIF('גנים - מצבת והרשמה  (4)'!$F$15:$F$996,'גנים - דוח ביצוע  (5)'!B652,'גנים - מצבת והרשמה  (4)'!$H$15:$H$996)</f>
        <v>0</v>
      </c>
      <c r="F652" s="664"/>
      <c r="G652" s="709"/>
      <c r="H652" s="708"/>
      <c r="I652" s="708"/>
      <c r="J652" s="991">
        <f t="shared" si="76"/>
        <v>0</v>
      </c>
      <c r="K652" s="883" t="str">
        <f t="shared" si="72"/>
        <v/>
      </c>
      <c r="L652" s="711"/>
      <c r="M652" s="868">
        <f t="shared" si="77"/>
        <v>0</v>
      </c>
      <c r="N652" s="868">
        <f t="shared" si="78"/>
        <v>0</v>
      </c>
      <c r="O652" s="705" t="str">
        <f t="shared" si="73"/>
        <v/>
      </c>
      <c r="P652" s="523" t="str">
        <f t="shared" si="74"/>
        <v/>
      </c>
      <c r="Q652" s="511">
        <f t="shared" si="79"/>
        <v>0</v>
      </c>
      <c r="R652" s="511">
        <f t="shared" si="75"/>
        <v>0</v>
      </c>
    </row>
    <row r="653" spans="1:18" ht="15" x14ac:dyDescent="0.25">
      <c r="A653" s="702">
        <v>636</v>
      </c>
      <c r="B653" s="664"/>
      <c r="C653" s="664"/>
      <c r="D653" s="706" t="str">
        <f>IFERROR(VLOOKUP($B653,'גנים - מצבת והרשמה  (4)'!$C$16:$G$807,2,0),0)</f>
        <v>המוסד לא קיים</v>
      </c>
      <c r="E653" s="704">
        <f>SUMIF('גנים - מצבת והרשמה  (4)'!$F$15:$F$996,'גנים - דוח ביצוע  (5)'!B653,'גנים - מצבת והרשמה  (4)'!$H$15:$H$996)</f>
        <v>0</v>
      </c>
      <c r="F653" s="664"/>
      <c r="G653" s="709"/>
      <c r="H653" s="708"/>
      <c r="I653" s="708"/>
      <c r="J653" s="991">
        <f t="shared" si="76"/>
        <v>0</v>
      </c>
      <c r="K653" s="883" t="str">
        <f t="shared" si="72"/>
        <v/>
      </c>
      <c r="L653" s="711"/>
      <c r="M653" s="868">
        <f t="shared" si="77"/>
        <v>0</v>
      </c>
      <c r="N653" s="868">
        <f t="shared" si="78"/>
        <v>0</v>
      </c>
      <c r="O653" s="705" t="str">
        <f t="shared" si="73"/>
        <v/>
      </c>
      <c r="P653" s="523" t="str">
        <f t="shared" si="74"/>
        <v/>
      </c>
      <c r="Q653" s="511">
        <f t="shared" si="79"/>
        <v>0</v>
      </c>
      <c r="R653" s="511">
        <f t="shared" si="75"/>
        <v>0</v>
      </c>
    </row>
    <row r="654" spans="1:18" ht="15" x14ac:dyDescent="0.25">
      <c r="A654" s="702">
        <v>637</v>
      </c>
      <c r="B654" s="664"/>
      <c r="C654" s="664"/>
      <c r="D654" s="706" t="str">
        <f>IFERROR(VLOOKUP($B654,'גנים - מצבת והרשמה  (4)'!$C$16:$G$807,2,0),0)</f>
        <v>המוסד לא קיים</v>
      </c>
      <c r="E654" s="704">
        <f>SUMIF('גנים - מצבת והרשמה  (4)'!$F$15:$F$996,'גנים - דוח ביצוע  (5)'!B654,'גנים - מצבת והרשמה  (4)'!$H$15:$H$996)</f>
        <v>0</v>
      </c>
      <c r="F654" s="664"/>
      <c r="G654" s="709"/>
      <c r="H654" s="708"/>
      <c r="I654" s="708"/>
      <c r="J654" s="991">
        <f t="shared" si="76"/>
        <v>0</v>
      </c>
      <c r="K654" s="883" t="str">
        <f t="shared" si="72"/>
        <v/>
      </c>
      <c r="L654" s="711"/>
      <c r="M654" s="868">
        <f t="shared" si="77"/>
        <v>0</v>
      </c>
      <c r="N654" s="868">
        <f t="shared" si="78"/>
        <v>0</v>
      </c>
      <c r="O654" s="705" t="str">
        <f t="shared" si="73"/>
        <v/>
      </c>
      <c r="P654" s="523" t="str">
        <f t="shared" si="74"/>
        <v/>
      </c>
      <c r="Q654" s="511">
        <f t="shared" si="79"/>
        <v>0</v>
      </c>
      <c r="R654" s="511">
        <f t="shared" si="75"/>
        <v>0</v>
      </c>
    </row>
    <row r="655" spans="1:18" ht="15" x14ac:dyDescent="0.25">
      <c r="A655" s="702">
        <v>638</v>
      </c>
      <c r="B655" s="664"/>
      <c r="C655" s="664"/>
      <c r="D655" s="706" t="str">
        <f>IFERROR(VLOOKUP($B655,'גנים - מצבת והרשמה  (4)'!$C$16:$G$807,2,0),0)</f>
        <v>המוסד לא קיים</v>
      </c>
      <c r="E655" s="704">
        <f>SUMIF('גנים - מצבת והרשמה  (4)'!$F$15:$F$996,'גנים - דוח ביצוע  (5)'!B655,'גנים - מצבת והרשמה  (4)'!$H$15:$H$996)</f>
        <v>0</v>
      </c>
      <c r="F655" s="664"/>
      <c r="G655" s="709"/>
      <c r="H655" s="708"/>
      <c r="I655" s="708"/>
      <c r="J655" s="991">
        <f t="shared" si="76"/>
        <v>0</v>
      </c>
      <c r="K655" s="883" t="str">
        <f t="shared" si="72"/>
        <v/>
      </c>
      <c r="L655" s="711"/>
      <c r="M655" s="868">
        <f t="shared" si="77"/>
        <v>0</v>
      </c>
      <c r="N655" s="868">
        <f t="shared" si="78"/>
        <v>0</v>
      </c>
      <c r="O655" s="705" t="str">
        <f t="shared" si="73"/>
        <v/>
      </c>
      <c r="P655" s="523" t="str">
        <f t="shared" si="74"/>
        <v/>
      </c>
      <c r="Q655" s="511">
        <f t="shared" si="79"/>
        <v>0</v>
      </c>
      <c r="R655" s="511">
        <f t="shared" si="75"/>
        <v>0</v>
      </c>
    </row>
    <row r="656" spans="1:18" ht="15" x14ac:dyDescent="0.25">
      <c r="A656" s="702">
        <v>639</v>
      </c>
      <c r="B656" s="664"/>
      <c r="C656" s="664"/>
      <c r="D656" s="706" t="str">
        <f>IFERROR(VLOOKUP($B656,'גנים - מצבת והרשמה  (4)'!$C$16:$G$807,2,0),0)</f>
        <v>המוסד לא קיים</v>
      </c>
      <c r="E656" s="704">
        <f>SUMIF('גנים - מצבת והרשמה  (4)'!$F$15:$F$996,'גנים - דוח ביצוע  (5)'!B656,'גנים - מצבת והרשמה  (4)'!$H$15:$H$996)</f>
        <v>0</v>
      </c>
      <c r="F656" s="664"/>
      <c r="G656" s="709"/>
      <c r="H656" s="708"/>
      <c r="I656" s="708"/>
      <c r="J656" s="991">
        <f t="shared" si="76"/>
        <v>0</v>
      </c>
      <c r="K656" s="883" t="str">
        <f t="shared" si="72"/>
        <v/>
      </c>
      <c r="L656" s="711"/>
      <c r="M656" s="868">
        <f t="shared" si="77"/>
        <v>0</v>
      </c>
      <c r="N656" s="868">
        <f t="shared" si="78"/>
        <v>0</v>
      </c>
      <c r="O656" s="705" t="str">
        <f t="shared" si="73"/>
        <v/>
      </c>
      <c r="P656" s="523" t="str">
        <f t="shared" si="74"/>
        <v/>
      </c>
      <c r="Q656" s="511">
        <f t="shared" si="79"/>
        <v>0</v>
      </c>
      <c r="R656" s="511">
        <f t="shared" si="75"/>
        <v>0</v>
      </c>
    </row>
    <row r="657" spans="1:18" ht="15" x14ac:dyDescent="0.25">
      <c r="A657" s="702">
        <v>640</v>
      </c>
      <c r="B657" s="664"/>
      <c r="C657" s="664"/>
      <c r="D657" s="706" t="str">
        <f>IFERROR(VLOOKUP($B657,'גנים - מצבת והרשמה  (4)'!$C$16:$G$807,2,0),0)</f>
        <v>המוסד לא קיים</v>
      </c>
      <c r="E657" s="704">
        <f>SUMIF('גנים - מצבת והרשמה  (4)'!$F$15:$F$996,'גנים - דוח ביצוע  (5)'!B657,'גנים - מצבת והרשמה  (4)'!$H$15:$H$996)</f>
        <v>0</v>
      </c>
      <c r="F657" s="664"/>
      <c r="G657" s="709"/>
      <c r="H657" s="708"/>
      <c r="I657" s="708"/>
      <c r="J657" s="991">
        <f t="shared" si="76"/>
        <v>0</v>
      </c>
      <c r="K657" s="883" t="str">
        <f t="shared" si="72"/>
        <v/>
      </c>
      <c r="L657" s="711"/>
      <c r="M657" s="868">
        <f t="shared" si="77"/>
        <v>0</v>
      </c>
      <c r="N657" s="868">
        <f t="shared" si="78"/>
        <v>0</v>
      </c>
      <c r="O657" s="705" t="str">
        <f t="shared" si="73"/>
        <v/>
      </c>
      <c r="P657" s="523" t="str">
        <f t="shared" si="74"/>
        <v/>
      </c>
      <c r="Q657" s="511">
        <f t="shared" si="79"/>
        <v>0</v>
      </c>
      <c r="R657" s="511">
        <f t="shared" si="75"/>
        <v>0</v>
      </c>
    </row>
    <row r="658" spans="1:18" ht="15" x14ac:dyDescent="0.25">
      <c r="A658" s="702">
        <v>641</v>
      </c>
      <c r="B658" s="664"/>
      <c r="C658" s="664"/>
      <c r="D658" s="706" t="str">
        <f>IFERROR(VLOOKUP($B658,'גנים - מצבת והרשמה  (4)'!$C$16:$G$807,2,0),0)</f>
        <v>המוסד לא קיים</v>
      </c>
      <c r="E658" s="704">
        <f>SUMIF('גנים - מצבת והרשמה  (4)'!$F$15:$F$996,'גנים - דוח ביצוע  (5)'!B658,'גנים - מצבת והרשמה  (4)'!$H$15:$H$996)</f>
        <v>0</v>
      </c>
      <c r="F658" s="664"/>
      <c r="G658" s="709"/>
      <c r="H658" s="708"/>
      <c r="I658" s="708"/>
      <c r="J658" s="991">
        <f t="shared" si="76"/>
        <v>0</v>
      </c>
      <c r="K658" s="883" t="str">
        <f t="shared" ref="K658:K721" si="80">IF(B658&gt;0,IF(J658&lt;$R$3,"תקופת הפעילות נמוכה מהתקופה הנדרשת, ועל כן המוסד אינו זכאי לתקצוב","תקין"),"")</f>
        <v/>
      </c>
      <c r="L658" s="711"/>
      <c r="M658" s="868">
        <f t="shared" si="77"/>
        <v>0</v>
      </c>
      <c r="N658" s="868">
        <f t="shared" si="78"/>
        <v>0</v>
      </c>
      <c r="O658" s="705" t="str">
        <f t="shared" ref="O658:O721" si="81">IF(IF(B658=0,0,IFERROR(COUNTIF($B$18:$B$1017,B658)," "))&gt;1,"סמל הגן מופיע יותר מפעם אחת",IF(ISBLANK(B658),"","תקין"))</f>
        <v/>
      </c>
      <c r="P658" s="523" t="str">
        <f t="shared" ref="P658:P721" si="82">IF(ISNUMBER(B658),IF(J658&lt;1,"יש למלא מס' ימי פעילות",IF(AND(J658&lt;7,L658=""),"יש למלא סיבה לחוסר ימי פעילות","תקין")),"")</f>
        <v/>
      </c>
      <c r="Q658" s="511">
        <f t="shared" si="79"/>
        <v>0</v>
      </c>
      <c r="R658" s="511">
        <f t="shared" ref="R658:R721" si="83">IF(B658&gt;0,IF(F658=0,1,0),0)</f>
        <v>0</v>
      </c>
    </row>
    <row r="659" spans="1:18" ht="15" x14ac:dyDescent="0.25">
      <c r="A659" s="702">
        <v>642</v>
      </c>
      <c r="B659" s="664"/>
      <c r="C659" s="664"/>
      <c r="D659" s="706" t="str">
        <f>IFERROR(VLOOKUP($B659,'גנים - מצבת והרשמה  (4)'!$C$16:$G$807,2,0),0)</f>
        <v>המוסד לא קיים</v>
      </c>
      <c r="E659" s="704">
        <f>SUMIF('גנים - מצבת והרשמה  (4)'!$F$15:$F$996,'גנים - דוח ביצוע  (5)'!B659,'גנים - מצבת והרשמה  (4)'!$H$15:$H$996)</f>
        <v>0</v>
      </c>
      <c r="F659" s="664"/>
      <c r="G659" s="709"/>
      <c r="H659" s="708"/>
      <c r="I659" s="708"/>
      <c r="J659" s="991">
        <f t="shared" ref="J659:J722" si="84">MIN(NETWORKDAYS.INTL(H659,I659,7),7)</f>
        <v>0</v>
      </c>
      <c r="K659" s="883" t="str">
        <f t="shared" si="80"/>
        <v/>
      </c>
      <c r="L659" s="711"/>
      <c r="M659" s="868">
        <f t="shared" ref="M659:M722" si="85">IF(OR($R$2=0,K659="תקין"),ROUND(IF(J659=6,(7-J659)*MIN(E659,F659),0),0),0)</f>
        <v>0</v>
      </c>
      <c r="N659" s="868">
        <f t="shared" ref="N659:N722" si="86">IF(OR($R$2=0,K659="תקין"),MAX(IF(B659="",0,MIN(F659,E659))-M659/7,0),0)</f>
        <v>0</v>
      </c>
      <c r="O659" s="705" t="str">
        <f t="shared" si="81"/>
        <v/>
      </c>
      <c r="P659" s="523" t="str">
        <f t="shared" si="82"/>
        <v/>
      </c>
      <c r="Q659" s="511">
        <f t="shared" ref="Q659:Q722" si="87">IF(LEFT(P659,10)="יש למלא מס",1,0)</f>
        <v>0</v>
      </c>
      <c r="R659" s="511">
        <f t="shared" si="83"/>
        <v>0</v>
      </c>
    </row>
    <row r="660" spans="1:18" ht="15" x14ac:dyDescent="0.25">
      <c r="A660" s="702">
        <v>643</v>
      </c>
      <c r="B660" s="664"/>
      <c r="C660" s="664"/>
      <c r="D660" s="706" t="str">
        <f>IFERROR(VLOOKUP($B660,'גנים - מצבת והרשמה  (4)'!$C$16:$G$807,2,0),0)</f>
        <v>המוסד לא קיים</v>
      </c>
      <c r="E660" s="704">
        <f>SUMIF('גנים - מצבת והרשמה  (4)'!$F$15:$F$996,'גנים - דוח ביצוע  (5)'!B660,'גנים - מצבת והרשמה  (4)'!$H$15:$H$996)</f>
        <v>0</v>
      </c>
      <c r="F660" s="664"/>
      <c r="G660" s="709"/>
      <c r="H660" s="708"/>
      <c r="I660" s="708"/>
      <c r="J660" s="991">
        <f t="shared" si="84"/>
        <v>0</v>
      </c>
      <c r="K660" s="883" t="str">
        <f t="shared" si="80"/>
        <v/>
      </c>
      <c r="L660" s="711"/>
      <c r="M660" s="868">
        <f t="shared" si="85"/>
        <v>0</v>
      </c>
      <c r="N660" s="868">
        <f t="shared" si="86"/>
        <v>0</v>
      </c>
      <c r="O660" s="705" t="str">
        <f t="shared" si="81"/>
        <v/>
      </c>
      <c r="P660" s="523" t="str">
        <f t="shared" si="82"/>
        <v/>
      </c>
      <c r="Q660" s="511">
        <f t="shared" si="87"/>
        <v>0</v>
      </c>
      <c r="R660" s="511">
        <f t="shared" si="83"/>
        <v>0</v>
      </c>
    </row>
    <row r="661" spans="1:18" ht="15" x14ac:dyDescent="0.25">
      <c r="A661" s="702">
        <v>644</v>
      </c>
      <c r="B661" s="664"/>
      <c r="C661" s="664"/>
      <c r="D661" s="706" t="str">
        <f>IFERROR(VLOOKUP($B661,'גנים - מצבת והרשמה  (4)'!$C$16:$G$807,2,0),0)</f>
        <v>המוסד לא קיים</v>
      </c>
      <c r="E661" s="704">
        <f>SUMIF('גנים - מצבת והרשמה  (4)'!$F$15:$F$996,'גנים - דוח ביצוע  (5)'!B661,'גנים - מצבת והרשמה  (4)'!$H$15:$H$996)</f>
        <v>0</v>
      </c>
      <c r="F661" s="664"/>
      <c r="G661" s="709"/>
      <c r="H661" s="708"/>
      <c r="I661" s="708"/>
      <c r="J661" s="991">
        <f t="shared" si="84"/>
        <v>0</v>
      </c>
      <c r="K661" s="883" t="str">
        <f t="shared" si="80"/>
        <v/>
      </c>
      <c r="L661" s="711"/>
      <c r="M661" s="868">
        <f t="shared" si="85"/>
        <v>0</v>
      </c>
      <c r="N661" s="868">
        <f t="shared" si="86"/>
        <v>0</v>
      </c>
      <c r="O661" s="705" t="str">
        <f t="shared" si="81"/>
        <v/>
      </c>
      <c r="P661" s="523" t="str">
        <f t="shared" si="82"/>
        <v/>
      </c>
      <c r="Q661" s="511">
        <f t="shared" si="87"/>
        <v>0</v>
      </c>
      <c r="R661" s="511">
        <f t="shared" si="83"/>
        <v>0</v>
      </c>
    </row>
    <row r="662" spans="1:18" ht="15" x14ac:dyDescent="0.25">
      <c r="A662" s="702">
        <v>645</v>
      </c>
      <c r="B662" s="664"/>
      <c r="C662" s="664"/>
      <c r="D662" s="706" t="str">
        <f>IFERROR(VLOOKUP($B662,'גנים - מצבת והרשמה  (4)'!$C$16:$G$807,2,0),0)</f>
        <v>המוסד לא קיים</v>
      </c>
      <c r="E662" s="704">
        <f>SUMIF('גנים - מצבת והרשמה  (4)'!$F$15:$F$996,'גנים - דוח ביצוע  (5)'!B662,'גנים - מצבת והרשמה  (4)'!$H$15:$H$996)</f>
        <v>0</v>
      </c>
      <c r="F662" s="664"/>
      <c r="G662" s="709"/>
      <c r="H662" s="708"/>
      <c r="I662" s="708"/>
      <c r="J662" s="991">
        <f t="shared" si="84"/>
        <v>0</v>
      </c>
      <c r="K662" s="883" t="str">
        <f t="shared" si="80"/>
        <v/>
      </c>
      <c r="L662" s="711"/>
      <c r="M662" s="868">
        <f t="shared" si="85"/>
        <v>0</v>
      </c>
      <c r="N662" s="868">
        <f t="shared" si="86"/>
        <v>0</v>
      </c>
      <c r="O662" s="705" t="str">
        <f t="shared" si="81"/>
        <v/>
      </c>
      <c r="P662" s="523" t="str">
        <f t="shared" si="82"/>
        <v/>
      </c>
      <c r="Q662" s="511">
        <f t="shared" si="87"/>
        <v>0</v>
      </c>
      <c r="R662" s="511">
        <f t="shared" si="83"/>
        <v>0</v>
      </c>
    </row>
    <row r="663" spans="1:18" ht="15" x14ac:dyDescent="0.25">
      <c r="A663" s="702">
        <v>646</v>
      </c>
      <c r="B663" s="664"/>
      <c r="C663" s="664"/>
      <c r="D663" s="706" t="str">
        <f>IFERROR(VLOOKUP($B663,'גנים - מצבת והרשמה  (4)'!$C$16:$G$807,2,0),0)</f>
        <v>המוסד לא קיים</v>
      </c>
      <c r="E663" s="704">
        <f>SUMIF('גנים - מצבת והרשמה  (4)'!$F$15:$F$996,'גנים - דוח ביצוע  (5)'!B663,'גנים - מצבת והרשמה  (4)'!$H$15:$H$996)</f>
        <v>0</v>
      </c>
      <c r="F663" s="664"/>
      <c r="G663" s="709"/>
      <c r="H663" s="708"/>
      <c r="I663" s="708"/>
      <c r="J663" s="991">
        <f t="shared" si="84"/>
        <v>0</v>
      </c>
      <c r="K663" s="883" t="str">
        <f t="shared" si="80"/>
        <v/>
      </c>
      <c r="L663" s="711"/>
      <c r="M663" s="868">
        <f t="shared" si="85"/>
        <v>0</v>
      </c>
      <c r="N663" s="868">
        <f t="shared" si="86"/>
        <v>0</v>
      </c>
      <c r="O663" s="705" t="str">
        <f t="shared" si="81"/>
        <v/>
      </c>
      <c r="P663" s="523" t="str">
        <f t="shared" si="82"/>
        <v/>
      </c>
      <c r="Q663" s="511">
        <f t="shared" si="87"/>
        <v>0</v>
      </c>
      <c r="R663" s="511">
        <f t="shared" si="83"/>
        <v>0</v>
      </c>
    </row>
    <row r="664" spans="1:18" ht="15" x14ac:dyDescent="0.25">
      <c r="A664" s="702">
        <v>647</v>
      </c>
      <c r="B664" s="664"/>
      <c r="C664" s="664"/>
      <c r="D664" s="706" t="str">
        <f>IFERROR(VLOOKUP($B664,'גנים - מצבת והרשמה  (4)'!$C$16:$G$807,2,0),0)</f>
        <v>המוסד לא קיים</v>
      </c>
      <c r="E664" s="704">
        <f>SUMIF('גנים - מצבת והרשמה  (4)'!$F$15:$F$996,'גנים - דוח ביצוע  (5)'!B664,'גנים - מצבת והרשמה  (4)'!$H$15:$H$996)</f>
        <v>0</v>
      </c>
      <c r="F664" s="664"/>
      <c r="G664" s="709"/>
      <c r="H664" s="708"/>
      <c r="I664" s="708"/>
      <c r="J664" s="991">
        <f t="shared" si="84"/>
        <v>0</v>
      </c>
      <c r="K664" s="883" t="str">
        <f t="shared" si="80"/>
        <v/>
      </c>
      <c r="L664" s="711"/>
      <c r="M664" s="868">
        <f t="shared" si="85"/>
        <v>0</v>
      </c>
      <c r="N664" s="868">
        <f t="shared" si="86"/>
        <v>0</v>
      </c>
      <c r="O664" s="705" t="str">
        <f t="shared" si="81"/>
        <v/>
      </c>
      <c r="P664" s="523" t="str">
        <f t="shared" si="82"/>
        <v/>
      </c>
      <c r="Q664" s="511">
        <f t="shared" si="87"/>
        <v>0</v>
      </c>
      <c r="R664" s="511">
        <f t="shared" si="83"/>
        <v>0</v>
      </c>
    </row>
    <row r="665" spans="1:18" ht="15" x14ac:dyDescent="0.25">
      <c r="A665" s="702">
        <v>648</v>
      </c>
      <c r="B665" s="664"/>
      <c r="C665" s="664"/>
      <c r="D665" s="706" t="str">
        <f>IFERROR(VLOOKUP($B665,'גנים - מצבת והרשמה  (4)'!$C$16:$G$807,2,0),0)</f>
        <v>המוסד לא קיים</v>
      </c>
      <c r="E665" s="704">
        <f>SUMIF('גנים - מצבת והרשמה  (4)'!$F$15:$F$996,'גנים - דוח ביצוע  (5)'!B665,'גנים - מצבת והרשמה  (4)'!$H$15:$H$996)</f>
        <v>0</v>
      </c>
      <c r="F665" s="664"/>
      <c r="G665" s="709"/>
      <c r="H665" s="708"/>
      <c r="I665" s="708"/>
      <c r="J665" s="991">
        <f t="shared" si="84"/>
        <v>0</v>
      </c>
      <c r="K665" s="883" t="str">
        <f t="shared" si="80"/>
        <v/>
      </c>
      <c r="L665" s="711"/>
      <c r="M665" s="868">
        <f t="shared" si="85"/>
        <v>0</v>
      </c>
      <c r="N665" s="868">
        <f t="shared" si="86"/>
        <v>0</v>
      </c>
      <c r="O665" s="705" t="str">
        <f t="shared" si="81"/>
        <v/>
      </c>
      <c r="P665" s="523" t="str">
        <f t="shared" si="82"/>
        <v/>
      </c>
      <c r="Q665" s="511">
        <f t="shared" si="87"/>
        <v>0</v>
      </c>
      <c r="R665" s="511">
        <f t="shared" si="83"/>
        <v>0</v>
      </c>
    </row>
    <row r="666" spans="1:18" ht="15" x14ac:dyDescent="0.25">
      <c r="A666" s="702">
        <v>649</v>
      </c>
      <c r="B666" s="664"/>
      <c r="C666" s="664"/>
      <c r="D666" s="706" t="str">
        <f>IFERROR(VLOOKUP($B666,'גנים - מצבת והרשמה  (4)'!$C$16:$G$807,2,0),0)</f>
        <v>המוסד לא קיים</v>
      </c>
      <c r="E666" s="704">
        <f>SUMIF('גנים - מצבת והרשמה  (4)'!$F$15:$F$996,'גנים - דוח ביצוע  (5)'!B666,'גנים - מצבת והרשמה  (4)'!$H$15:$H$996)</f>
        <v>0</v>
      </c>
      <c r="F666" s="664"/>
      <c r="G666" s="709"/>
      <c r="H666" s="708"/>
      <c r="I666" s="708"/>
      <c r="J666" s="991">
        <f t="shared" si="84"/>
        <v>0</v>
      </c>
      <c r="K666" s="883" t="str">
        <f t="shared" si="80"/>
        <v/>
      </c>
      <c r="L666" s="711"/>
      <c r="M666" s="868">
        <f t="shared" si="85"/>
        <v>0</v>
      </c>
      <c r="N666" s="868">
        <f t="shared" si="86"/>
        <v>0</v>
      </c>
      <c r="O666" s="705" t="str">
        <f t="shared" si="81"/>
        <v/>
      </c>
      <c r="P666" s="523" t="str">
        <f t="shared" si="82"/>
        <v/>
      </c>
      <c r="Q666" s="511">
        <f t="shared" si="87"/>
        <v>0</v>
      </c>
      <c r="R666" s="511">
        <f t="shared" si="83"/>
        <v>0</v>
      </c>
    </row>
    <row r="667" spans="1:18" ht="15" x14ac:dyDescent="0.25">
      <c r="A667" s="702">
        <v>650</v>
      </c>
      <c r="B667" s="664"/>
      <c r="C667" s="664"/>
      <c r="D667" s="706" t="str">
        <f>IFERROR(VLOOKUP($B667,'גנים - מצבת והרשמה  (4)'!$C$16:$G$807,2,0),0)</f>
        <v>המוסד לא קיים</v>
      </c>
      <c r="E667" s="704">
        <f>SUMIF('גנים - מצבת והרשמה  (4)'!$F$15:$F$996,'גנים - דוח ביצוע  (5)'!B667,'גנים - מצבת והרשמה  (4)'!$H$15:$H$996)</f>
        <v>0</v>
      </c>
      <c r="F667" s="664"/>
      <c r="G667" s="709"/>
      <c r="H667" s="708"/>
      <c r="I667" s="708"/>
      <c r="J667" s="991">
        <f t="shared" si="84"/>
        <v>0</v>
      </c>
      <c r="K667" s="883" t="str">
        <f t="shared" si="80"/>
        <v/>
      </c>
      <c r="L667" s="711"/>
      <c r="M667" s="868">
        <f t="shared" si="85"/>
        <v>0</v>
      </c>
      <c r="N667" s="868">
        <f t="shared" si="86"/>
        <v>0</v>
      </c>
      <c r="O667" s="705" t="str">
        <f t="shared" si="81"/>
        <v/>
      </c>
      <c r="P667" s="523" t="str">
        <f t="shared" si="82"/>
        <v/>
      </c>
      <c r="Q667" s="511">
        <f t="shared" si="87"/>
        <v>0</v>
      </c>
      <c r="R667" s="511">
        <f t="shared" si="83"/>
        <v>0</v>
      </c>
    </row>
    <row r="668" spans="1:18" ht="15" x14ac:dyDescent="0.25">
      <c r="A668" s="702">
        <v>651</v>
      </c>
      <c r="B668" s="664"/>
      <c r="C668" s="664"/>
      <c r="D668" s="706" t="str">
        <f>IFERROR(VLOOKUP($B668,'גנים - מצבת והרשמה  (4)'!$C$16:$G$807,2,0),0)</f>
        <v>המוסד לא קיים</v>
      </c>
      <c r="E668" s="704">
        <f>SUMIF('גנים - מצבת והרשמה  (4)'!$F$15:$F$996,'גנים - דוח ביצוע  (5)'!B668,'גנים - מצבת והרשמה  (4)'!$H$15:$H$996)</f>
        <v>0</v>
      </c>
      <c r="F668" s="664"/>
      <c r="G668" s="709"/>
      <c r="H668" s="708"/>
      <c r="I668" s="708"/>
      <c r="J668" s="991">
        <f t="shared" si="84"/>
        <v>0</v>
      </c>
      <c r="K668" s="883" t="str">
        <f t="shared" si="80"/>
        <v/>
      </c>
      <c r="L668" s="711"/>
      <c r="M668" s="868">
        <f t="shared" si="85"/>
        <v>0</v>
      </c>
      <c r="N668" s="868">
        <f t="shared" si="86"/>
        <v>0</v>
      </c>
      <c r="O668" s="705" t="str">
        <f t="shared" si="81"/>
        <v/>
      </c>
      <c r="P668" s="523" t="str">
        <f t="shared" si="82"/>
        <v/>
      </c>
      <c r="Q668" s="511">
        <f t="shared" si="87"/>
        <v>0</v>
      </c>
      <c r="R668" s="511">
        <f t="shared" si="83"/>
        <v>0</v>
      </c>
    </row>
    <row r="669" spans="1:18" ht="15" x14ac:dyDescent="0.25">
      <c r="A669" s="702">
        <v>652</v>
      </c>
      <c r="B669" s="664"/>
      <c r="C669" s="664"/>
      <c r="D669" s="706" t="str">
        <f>IFERROR(VLOOKUP($B669,'גנים - מצבת והרשמה  (4)'!$C$16:$G$807,2,0),0)</f>
        <v>המוסד לא קיים</v>
      </c>
      <c r="E669" s="704">
        <f>SUMIF('גנים - מצבת והרשמה  (4)'!$F$15:$F$996,'גנים - דוח ביצוע  (5)'!B669,'גנים - מצבת והרשמה  (4)'!$H$15:$H$996)</f>
        <v>0</v>
      </c>
      <c r="F669" s="664"/>
      <c r="G669" s="709"/>
      <c r="H669" s="708"/>
      <c r="I669" s="708"/>
      <c r="J669" s="991">
        <f t="shared" si="84"/>
        <v>0</v>
      </c>
      <c r="K669" s="883" t="str">
        <f t="shared" si="80"/>
        <v/>
      </c>
      <c r="L669" s="711"/>
      <c r="M669" s="868">
        <f t="shared" si="85"/>
        <v>0</v>
      </c>
      <c r="N669" s="868">
        <f t="shared" si="86"/>
        <v>0</v>
      </c>
      <c r="O669" s="705" t="str">
        <f t="shared" si="81"/>
        <v/>
      </c>
      <c r="P669" s="523" t="str">
        <f t="shared" si="82"/>
        <v/>
      </c>
      <c r="Q669" s="511">
        <f t="shared" si="87"/>
        <v>0</v>
      </c>
      <c r="R669" s="511">
        <f t="shared" si="83"/>
        <v>0</v>
      </c>
    </row>
    <row r="670" spans="1:18" ht="15" x14ac:dyDescent="0.25">
      <c r="A670" s="702">
        <v>653</v>
      </c>
      <c r="B670" s="664"/>
      <c r="C670" s="664"/>
      <c r="D670" s="706" t="str">
        <f>IFERROR(VLOOKUP($B670,'גנים - מצבת והרשמה  (4)'!$C$16:$G$807,2,0),0)</f>
        <v>המוסד לא קיים</v>
      </c>
      <c r="E670" s="704">
        <f>SUMIF('גנים - מצבת והרשמה  (4)'!$F$15:$F$996,'גנים - דוח ביצוע  (5)'!B670,'גנים - מצבת והרשמה  (4)'!$H$15:$H$996)</f>
        <v>0</v>
      </c>
      <c r="F670" s="664"/>
      <c r="G670" s="709"/>
      <c r="H670" s="708"/>
      <c r="I670" s="708"/>
      <c r="J670" s="991">
        <f t="shared" si="84"/>
        <v>0</v>
      </c>
      <c r="K670" s="883" t="str">
        <f t="shared" si="80"/>
        <v/>
      </c>
      <c r="L670" s="711"/>
      <c r="M670" s="868">
        <f t="shared" si="85"/>
        <v>0</v>
      </c>
      <c r="N670" s="868">
        <f t="shared" si="86"/>
        <v>0</v>
      </c>
      <c r="O670" s="705" t="str">
        <f t="shared" si="81"/>
        <v/>
      </c>
      <c r="P670" s="523" t="str">
        <f t="shared" si="82"/>
        <v/>
      </c>
      <c r="Q670" s="511">
        <f t="shared" si="87"/>
        <v>0</v>
      </c>
      <c r="R670" s="511">
        <f t="shared" si="83"/>
        <v>0</v>
      </c>
    </row>
    <row r="671" spans="1:18" ht="15" x14ac:dyDescent="0.25">
      <c r="A671" s="702">
        <v>654</v>
      </c>
      <c r="B671" s="664"/>
      <c r="C671" s="664"/>
      <c r="D671" s="706" t="str">
        <f>IFERROR(VLOOKUP($B671,'גנים - מצבת והרשמה  (4)'!$C$16:$G$807,2,0),0)</f>
        <v>המוסד לא קיים</v>
      </c>
      <c r="E671" s="704">
        <f>SUMIF('גנים - מצבת והרשמה  (4)'!$F$15:$F$996,'גנים - דוח ביצוע  (5)'!B671,'גנים - מצבת והרשמה  (4)'!$H$15:$H$996)</f>
        <v>0</v>
      </c>
      <c r="F671" s="664"/>
      <c r="G671" s="709"/>
      <c r="H671" s="708"/>
      <c r="I671" s="708"/>
      <c r="J671" s="991">
        <f t="shared" si="84"/>
        <v>0</v>
      </c>
      <c r="K671" s="883" t="str">
        <f t="shared" si="80"/>
        <v/>
      </c>
      <c r="L671" s="711"/>
      <c r="M671" s="868">
        <f t="shared" si="85"/>
        <v>0</v>
      </c>
      <c r="N671" s="868">
        <f t="shared" si="86"/>
        <v>0</v>
      </c>
      <c r="O671" s="705" t="str">
        <f t="shared" si="81"/>
        <v/>
      </c>
      <c r="P671" s="523" t="str">
        <f t="shared" si="82"/>
        <v/>
      </c>
      <c r="Q671" s="511">
        <f t="shared" si="87"/>
        <v>0</v>
      </c>
      <c r="R671" s="511">
        <f t="shared" si="83"/>
        <v>0</v>
      </c>
    </row>
    <row r="672" spans="1:18" ht="15" x14ac:dyDescent="0.25">
      <c r="A672" s="702">
        <v>655</v>
      </c>
      <c r="B672" s="664"/>
      <c r="C672" s="664"/>
      <c r="D672" s="706" t="str">
        <f>IFERROR(VLOOKUP($B672,'גנים - מצבת והרשמה  (4)'!$C$16:$G$807,2,0),0)</f>
        <v>המוסד לא קיים</v>
      </c>
      <c r="E672" s="704">
        <f>SUMIF('גנים - מצבת והרשמה  (4)'!$F$15:$F$996,'גנים - דוח ביצוע  (5)'!B672,'גנים - מצבת והרשמה  (4)'!$H$15:$H$996)</f>
        <v>0</v>
      </c>
      <c r="F672" s="664"/>
      <c r="G672" s="709"/>
      <c r="H672" s="708"/>
      <c r="I672" s="708"/>
      <c r="J672" s="991">
        <f t="shared" si="84"/>
        <v>0</v>
      </c>
      <c r="K672" s="883" t="str">
        <f t="shared" si="80"/>
        <v/>
      </c>
      <c r="L672" s="711"/>
      <c r="M672" s="868">
        <f t="shared" si="85"/>
        <v>0</v>
      </c>
      <c r="N672" s="868">
        <f t="shared" si="86"/>
        <v>0</v>
      </c>
      <c r="O672" s="705" t="str">
        <f t="shared" si="81"/>
        <v/>
      </c>
      <c r="P672" s="523" t="str">
        <f t="shared" si="82"/>
        <v/>
      </c>
      <c r="Q672" s="511">
        <f t="shared" si="87"/>
        <v>0</v>
      </c>
      <c r="R672" s="511">
        <f t="shared" si="83"/>
        <v>0</v>
      </c>
    </row>
    <row r="673" spans="1:18" ht="15" x14ac:dyDescent="0.25">
      <c r="A673" s="702">
        <v>656</v>
      </c>
      <c r="B673" s="664"/>
      <c r="C673" s="664"/>
      <c r="D673" s="706" t="str">
        <f>IFERROR(VLOOKUP($B673,'גנים - מצבת והרשמה  (4)'!$C$16:$G$807,2,0),0)</f>
        <v>המוסד לא קיים</v>
      </c>
      <c r="E673" s="704">
        <f>SUMIF('גנים - מצבת והרשמה  (4)'!$F$15:$F$996,'גנים - דוח ביצוע  (5)'!B673,'גנים - מצבת והרשמה  (4)'!$H$15:$H$996)</f>
        <v>0</v>
      </c>
      <c r="F673" s="664"/>
      <c r="G673" s="709"/>
      <c r="H673" s="708"/>
      <c r="I673" s="708"/>
      <c r="J673" s="991">
        <f t="shared" si="84"/>
        <v>0</v>
      </c>
      <c r="K673" s="883" t="str">
        <f t="shared" si="80"/>
        <v/>
      </c>
      <c r="L673" s="711"/>
      <c r="M673" s="868">
        <f t="shared" si="85"/>
        <v>0</v>
      </c>
      <c r="N673" s="868">
        <f t="shared" si="86"/>
        <v>0</v>
      </c>
      <c r="O673" s="705" t="str">
        <f t="shared" si="81"/>
        <v/>
      </c>
      <c r="P673" s="523" t="str">
        <f t="shared" si="82"/>
        <v/>
      </c>
      <c r="Q673" s="511">
        <f t="shared" si="87"/>
        <v>0</v>
      </c>
      <c r="R673" s="511">
        <f t="shared" si="83"/>
        <v>0</v>
      </c>
    </row>
    <row r="674" spans="1:18" ht="15" x14ac:dyDescent="0.25">
      <c r="A674" s="702">
        <v>657</v>
      </c>
      <c r="B674" s="664"/>
      <c r="C674" s="664"/>
      <c r="D674" s="706" t="str">
        <f>IFERROR(VLOOKUP($B674,'גנים - מצבת והרשמה  (4)'!$C$16:$G$807,2,0),0)</f>
        <v>המוסד לא קיים</v>
      </c>
      <c r="E674" s="704">
        <f>SUMIF('גנים - מצבת והרשמה  (4)'!$F$15:$F$996,'גנים - דוח ביצוע  (5)'!B674,'גנים - מצבת והרשמה  (4)'!$H$15:$H$996)</f>
        <v>0</v>
      </c>
      <c r="F674" s="664"/>
      <c r="G674" s="709"/>
      <c r="H674" s="708"/>
      <c r="I674" s="708"/>
      <c r="J674" s="991">
        <f t="shared" si="84"/>
        <v>0</v>
      </c>
      <c r="K674" s="883" t="str">
        <f t="shared" si="80"/>
        <v/>
      </c>
      <c r="L674" s="711"/>
      <c r="M674" s="868">
        <f t="shared" si="85"/>
        <v>0</v>
      </c>
      <c r="N674" s="868">
        <f t="shared" si="86"/>
        <v>0</v>
      </c>
      <c r="O674" s="705" t="str">
        <f t="shared" si="81"/>
        <v/>
      </c>
      <c r="P674" s="523" t="str">
        <f t="shared" si="82"/>
        <v/>
      </c>
      <c r="Q674" s="511">
        <f t="shared" si="87"/>
        <v>0</v>
      </c>
      <c r="R674" s="511">
        <f t="shared" si="83"/>
        <v>0</v>
      </c>
    </row>
    <row r="675" spans="1:18" ht="15" x14ac:dyDescent="0.25">
      <c r="A675" s="702">
        <v>658</v>
      </c>
      <c r="B675" s="664"/>
      <c r="C675" s="664"/>
      <c r="D675" s="706" t="str">
        <f>IFERROR(VLOOKUP($B675,'גנים - מצבת והרשמה  (4)'!$C$16:$G$807,2,0),0)</f>
        <v>המוסד לא קיים</v>
      </c>
      <c r="E675" s="704">
        <f>SUMIF('גנים - מצבת והרשמה  (4)'!$F$15:$F$996,'גנים - דוח ביצוע  (5)'!B675,'גנים - מצבת והרשמה  (4)'!$H$15:$H$996)</f>
        <v>0</v>
      </c>
      <c r="F675" s="664"/>
      <c r="G675" s="709"/>
      <c r="H675" s="708"/>
      <c r="I675" s="708"/>
      <c r="J675" s="991">
        <f t="shared" si="84"/>
        <v>0</v>
      </c>
      <c r="K675" s="883" t="str">
        <f t="shared" si="80"/>
        <v/>
      </c>
      <c r="L675" s="711"/>
      <c r="M675" s="868">
        <f t="shared" si="85"/>
        <v>0</v>
      </c>
      <c r="N675" s="868">
        <f t="shared" si="86"/>
        <v>0</v>
      </c>
      <c r="O675" s="705" t="str">
        <f t="shared" si="81"/>
        <v/>
      </c>
      <c r="P675" s="523" t="str">
        <f t="shared" si="82"/>
        <v/>
      </c>
      <c r="Q675" s="511">
        <f t="shared" si="87"/>
        <v>0</v>
      </c>
      <c r="R675" s="511">
        <f t="shared" si="83"/>
        <v>0</v>
      </c>
    </row>
    <row r="676" spans="1:18" ht="15" x14ac:dyDescent="0.25">
      <c r="A676" s="702">
        <v>659</v>
      </c>
      <c r="B676" s="664"/>
      <c r="C676" s="664"/>
      <c r="D676" s="706" t="str">
        <f>IFERROR(VLOOKUP($B676,'גנים - מצבת והרשמה  (4)'!$C$16:$G$807,2,0),0)</f>
        <v>המוסד לא קיים</v>
      </c>
      <c r="E676" s="704">
        <f>SUMIF('גנים - מצבת והרשמה  (4)'!$F$15:$F$996,'גנים - דוח ביצוע  (5)'!B676,'גנים - מצבת והרשמה  (4)'!$H$15:$H$996)</f>
        <v>0</v>
      </c>
      <c r="F676" s="664"/>
      <c r="G676" s="709"/>
      <c r="H676" s="708"/>
      <c r="I676" s="708"/>
      <c r="J676" s="991">
        <f t="shared" si="84"/>
        <v>0</v>
      </c>
      <c r="K676" s="883" t="str">
        <f t="shared" si="80"/>
        <v/>
      </c>
      <c r="L676" s="711"/>
      <c r="M676" s="868">
        <f t="shared" si="85"/>
        <v>0</v>
      </c>
      <c r="N676" s="868">
        <f t="shared" si="86"/>
        <v>0</v>
      </c>
      <c r="O676" s="705" t="str">
        <f t="shared" si="81"/>
        <v/>
      </c>
      <c r="P676" s="523" t="str">
        <f t="shared" si="82"/>
        <v/>
      </c>
      <c r="Q676" s="511">
        <f t="shared" si="87"/>
        <v>0</v>
      </c>
      <c r="R676" s="511">
        <f t="shared" si="83"/>
        <v>0</v>
      </c>
    </row>
    <row r="677" spans="1:18" ht="15" x14ac:dyDescent="0.25">
      <c r="A677" s="702">
        <v>660</v>
      </c>
      <c r="B677" s="664"/>
      <c r="C677" s="664"/>
      <c r="D677" s="706" t="str">
        <f>IFERROR(VLOOKUP($B677,'גנים - מצבת והרשמה  (4)'!$C$16:$G$807,2,0),0)</f>
        <v>המוסד לא קיים</v>
      </c>
      <c r="E677" s="704">
        <f>SUMIF('גנים - מצבת והרשמה  (4)'!$F$15:$F$996,'גנים - דוח ביצוע  (5)'!B677,'גנים - מצבת והרשמה  (4)'!$H$15:$H$996)</f>
        <v>0</v>
      </c>
      <c r="F677" s="664"/>
      <c r="G677" s="709"/>
      <c r="H677" s="708"/>
      <c r="I677" s="708"/>
      <c r="J677" s="991">
        <f t="shared" si="84"/>
        <v>0</v>
      </c>
      <c r="K677" s="883" t="str">
        <f t="shared" si="80"/>
        <v/>
      </c>
      <c r="L677" s="711"/>
      <c r="M677" s="868">
        <f t="shared" si="85"/>
        <v>0</v>
      </c>
      <c r="N677" s="868">
        <f t="shared" si="86"/>
        <v>0</v>
      </c>
      <c r="O677" s="705" t="str">
        <f t="shared" si="81"/>
        <v/>
      </c>
      <c r="P677" s="523" t="str">
        <f t="shared" si="82"/>
        <v/>
      </c>
      <c r="Q677" s="511">
        <f t="shared" si="87"/>
        <v>0</v>
      </c>
      <c r="R677" s="511">
        <f t="shared" si="83"/>
        <v>0</v>
      </c>
    </row>
    <row r="678" spans="1:18" ht="15" x14ac:dyDescent="0.25">
      <c r="A678" s="702">
        <v>661</v>
      </c>
      <c r="B678" s="664"/>
      <c r="C678" s="664"/>
      <c r="D678" s="706" t="str">
        <f>IFERROR(VLOOKUP($B678,'גנים - מצבת והרשמה  (4)'!$C$16:$G$807,2,0),0)</f>
        <v>המוסד לא קיים</v>
      </c>
      <c r="E678" s="704">
        <f>SUMIF('גנים - מצבת והרשמה  (4)'!$F$15:$F$996,'גנים - דוח ביצוע  (5)'!B678,'גנים - מצבת והרשמה  (4)'!$H$15:$H$996)</f>
        <v>0</v>
      </c>
      <c r="F678" s="664"/>
      <c r="G678" s="709"/>
      <c r="H678" s="708"/>
      <c r="I678" s="708"/>
      <c r="J678" s="991">
        <f t="shared" si="84"/>
        <v>0</v>
      </c>
      <c r="K678" s="883" t="str">
        <f t="shared" si="80"/>
        <v/>
      </c>
      <c r="L678" s="711"/>
      <c r="M678" s="868">
        <f t="shared" si="85"/>
        <v>0</v>
      </c>
      <c r="N678" s="868">
        <f t="shared" si="86"/>
        <v>0</v>
      </c>
      <c r="O678" s="705" t="str">
        <f t="shared" si="81"/>
        <v/>
      </c>
      <c r="P678" s="523" t="str">
        <f t="shared" si="82"/>
        <v/>
      </c>
      <c r="Q678" s="511">
        <f t="shared" si="87"/>
        <v>0</v>
      </c>
      <c r="R678" s="511">
        <f t="shared" si="83"/>
        <v>0</v>
      </c>
    </row>
    <row r="679" spans="1:18" ht="15" x14ac:dyDescent="0.25">
      <c r="A679" s="702">
        <v>662</v>
      </c>
      <c r="B679" s="664"/>
      <c r="C679" s="664"/>
      <c r="D679" s="706" t="str">
        <f>IFERROR(VLOOKUP($B679,'גנים - מצבת והרשמה  (4)'!$C$16:$G$807,2,0),0)</f>
        <v>המוסד לא קיים</v>
      </c>
      <c r="E679" s="704">
        <f>SUMIF('גנים - מצבת והרשמה  (4)'!$F$15:$F$996,'גנים - דוח ביצוע  (5)'!B679,'גנים - מצבת והרשמה  (4)'!$H$15:$H$996)</f>
        <v>0</v>
      </c>
      <c r="F679" s="664"/>
      <c r="G679" s="709"/>
      <c r="H679" s="708"/>
      <c r="I679" s="708"/>
      <c r="J679" s="991">
        <f t="shared" si="84"/>
        <v>0</v>
      </c>
      <c r="K679" s="883" t="str">
        <f t="shared" si="80"/>
        <v/>
      </c>
      <c r="L679" s="711"/>
      <c r="M679" s="868">
        <f t="shared" si="85"/>
        <v>0</v>
      </c>
      <c r="N679" s="868">
        <f t="shared" si="86"/>
        <v>0</v>
      </c>
      <c r="O679" s="705" t="str">
        <f t="shared" si="81"/>
        <v/>
      </c>
      <c r="P679" s="523" t="str">
        <f t="shared" si="82"/>
        <v/>
      </c>
      <c r="Q679" s="511">
        <f t="shared" si="87"/>
        <v>0</v>
      </c>
      <c r="R679" s="511">
        <f t="shared" si="83"/>
        <v>0</v>
      </c>
    </row>
    <row r="680" spans="1:18" ht="15" x14ac:dyDescent="0.25">
      <c r="A680" s="702">
        <v>663</v>
      </c>
      <c r="B680" s="664"/>
      <c r="C680" s="664"/>
      <c r="D680" s="706" t="str">
        <f>IFERROR(VLOOKUP($B680,'גנים - מצבת והרשמה  (4)'!$C$16:$G$807,2,0),0)</f>
        <v>המוסד לא קיים</v>
      </c>
      <c r="E680" s="704">
        <f>SUMIF('גנים - מצבת והרשמה  (4)'!$F$15:$F$996,'גנים - דוח ביצוע  (5)'!B680,'גנים - מצבת והרשמה  (4)'!$H$15:$H$996)</f>
        <v>0</v>
      </c>
      <c r="F680" s="664"/>
      <c r="G680" s="709"/>
      <c r="H680" s="708"/>
      <c r="I680" s="708"/>
      <c r="J680" s="991">
        <f t="shared" si="84"/>
        <v>0</v>
      </c>
      <c r="K680" s="883" t="str">
        <f t="shared" si="80"/>
        <v/>
      </c>
      <c r="L680" s="711"/>
      <c r="M680" s="868">
        <f t="shared" si="85"/>
        <v>0</v>
      </c>
      <c r="N680" s="868">
        <f t="shared" si="86"/>
        <v>0</v>
      </c>
      <c r="O680" s="705" t="str">
        <f t="shared" si="81"/>
        <v/>
      </c>
      <c r="P680" s="523" t="str">
        <f t="shared" si="82"/>
        <v/>
      </c>
      <c r="Q680" s="511">
        <f t="shared" si="87"/>
        <v>0</v>
      </c>
      <c r="R680" s="511">
        <f t="shared" si="83"/>
        <v>0</v>
      </c>
    </row>
    <row r="681" spans="1:18" ht="15" x14ac:dyDescent="0.25">
      <c r="A681" s="702">
        <v>664</v>
      </c>
      <c r="B681" s="664"/>
      <c r="C681" s="664"/>
      <c r="D681" s="706" t="str">
        <f>IFERROR(VLOOKUP($B681,'גנים - מצבת והרשמה  (4)'!$C$16:$G$807,2,0),0)</f>
        <v>המוסד לא קיים</v>
      </c>
      <c r="E681" s="704">
        <f>SUMIF('גנים - מצבת והרשמה  (4)'!$F$15:$F$996,'גנים - דוח ביצוע  (5)'!B681,'גנים - מצבת והרשמה  (4)'!$H$15:$H$996)</f>
        <v>0</v>
      </c>
      <c r="F681" s="664"/>
      <c r="G681" s="709"/>
      <c r="H681" s="708"/>
      <c r="I681" s="708"/>
      <c r="J681" s="991">
        <f t="shared" si="84"/>
        <v>0</v>
      </c>
      <c r="K681" s="883" t="str">
        <f t="shared" si="80"/>
        <v/>
      </c>
      <c r="L681" s="711"/>
      <c r="M681" s="868">
        <f t="shared" si="85"/>
        <v>0</v>
      </c>
      <c r="N681" s="868">
        <f t="shared" si="86"/>
        <v>0</v>
      </c>
      <c r="O681" s="705" t="str">
        <f t="shared" si="81"/>
        <v/>
      </c>
      <c r="P681" s="523" t="str">
        <f t="shared" si="82"/>
        <v/>
      </c>
      <c r="Q681" s="511">
        <f t="shared" si="87"/>
        <v>0</v>
      </c>
      <c r="R681" s="511">
        <f t="shared" si="83"/>
        <v>0</v>
      </c>
    </row>
    <row r="682" spans="1:18" ht="15" x14ac:dyDescent="0.25">
      <c r="A682" s="702">
        <v>665</v>
      </c>
      <c r="B682" s="664"/>
      <c r="C682" s="664"/>
      <c r="D682" s="706" t="str">
        <f>IFERROR(VLOOKUP($B682,'גנים - מצבת והרשמה  (4)'!$C$16:$G$807,2,0),0)</f>
        <v>המוסד לא קיים</v>
      </c>
      <c r="E682" s="704">
        <f>SUMIF('גנים - מצבת והרשמה  (4)'!$F$15:$F$996,'גנים - דוח ביצוע  (5)'!B682,'גנים - מצבת והרשמה  (4)'!$H$15:$H$996)</f>
        <v>0</v>
      </c>
      <c r="F682" s="664"/>
      <c r="G682" s="709"/>
      <c r="H682" s="708"/>
      <c r="I682" s="708"/>
      <c r="J682" s="991">
        <f t="shared" si="84"/>
        <v>0</v>
      </c>
      <c r="K682" s="883" t="str">
        <f t="shared" si="80"/>
        <v/>
      </c>
      <c r="L682" s="711"/>
      <c r="M682" s="868">
        <f t="shared" si="85"/>
        <v>0</v>
      </c>
      <c r="N682" s="868">
        <f t="shared" si="86"/>
        <v>0</v>
      </c>
      <c r="O682" s="705" t="str">
        <f t="shared" si="81"/>
        <v/>
      </c>
      <c r="P682" s="523" t="str">
        <f t="shared" si="82"/>
        <v/>
      </c>
      <c r="Q682" s="511">
        <f t="shared" si="87"/>
        <v>0</v>
      </c>
      <c r="R682" s="511">
        <f t="shared" si="83"/>
        <v>0</v>
      </c>
    </row>
    <row r="683" spans="1:18" ht="15" x14ac:dyDescent="0.25">
      <c r="A683" s="702">
        <v>666</v>
      </c>
      <c r="B683" s="664"/>
      <c r="C683" s="664"/>
      <c r="D683" s="706" t="str">
        <f>IFERROR(VLOOKUP($B683,'גנים - מצבת והרשמה  (4)'!$C$16:$G$807,2,0),0)</f>
        <v>המוסד לא קיים</v>
      </c>
      <c r="E683" s="704">
        <f>SUMIF('גנים - מצבת והרשמה  (4)'!$F$15:$F$996,'גנים - דוח ביצוע  (5)'!B683,'גנים - מצבת והרשמה  (4)'!$H$15:$H$996)</f>
        <v>0</v>
      </c>
      <c r="F683" s="664"/>
      <c r="G683" s="709"/>
      <c r="H683" s="708"/>
      <c r="I683" s="708"/>
      <c r="J683" s="991">
        <f t="shared" si="84"/>
        <v>0</v>
      </c>
      <c r="K683" s="883" t="str">
        <f t="shared" si="80"/>
        <v/>
      </c>
      <c r="L683" s="711"/>
      <c r="M683" s="868">
        <f t="shared" si="85"/>
        <v>0</v>
      </c>
      <c r="N683" s="868">
        <f t="shared" si="86"/>
        <v>0</v>
      </c>
      <c r="O683" s="705" t="str">
        <f t="shared" si="81"/>
        <v/>
      </c>
      <c r="P683" s="523" t="str">
        <f t="shared" si="82"/>
        <v/>
      </c>
      <c r="Q683" s="511">
        <f t="shared" si="87"/>
        <v>0</v>
      </c>
      <c r="R683" s="511">
        <f t="shared" si="83"/>
        <v>0</v>
      </c>
    </row>
    <row r="684" spans="1:18" ht="15" x14ac:dyDescent="0.25">
      <c r="A684" s="702">
        <v>667</v>
      </c>
      <c r="B684" s="664"/>
      <c r="C684" s="664"/>
      <c r="D684" s="706" t="str">
        <f>IFERROR(VLOOKUP($B684,'גנים - מצבת והרשמה  (4)'!$C$16:$G$807,2,0),0)</f>
        <v>המוסד לא קיים</v>
      </c>
      <c r="E684" s="704">
        <f>SUMIF('גנים - מצבת והרשמה  (4)'!$F$15:$F$996,'גנים - דוח ביצוע  (5)'!B684,'גנים - מצבת והרשמה  (4)'!$H$15:$H$996)</f>
        <v>0</v>
      </c>
      <c r="F684" s="664"/>
      <c r="G684" s="709"/>
      <c r="H684" s="708"/>
      <c r="I684" s="708"/>
      <c r="J684" s="991">
        <f t="shared" si="84"/>
        <v>0</v>
      </c>
      <c r="K684" s="883" t="str">
        <f t="shared" si="80"/>
        <v/>
      </c>
      <c r="L684" s="711"/>
      <c r="M684" s="868">
        <f t="shared" si="85"/>
        <v>0</v>
      </c>
      <c r="N684" s="868">
        <f t="shared" si="86"/>
        <v>0</v>
      </c>
      <c r="O684" s="705" t="str">
        <f t="shared" si="81"/>
        <v/>
      </c>
      <c r="P684" s="523" t="str">
        <f t="shared" si="82"/>
        <v/>
      </c>
      <c r="Q684" s="511">
        <f t="shared" si="87"/>
        <v>0</v>
      </c>
      <c r="R684" s="511">
        <f t="shared" si="83"/>
        <v>0</v>
      </c>
    </row>
    <row r="685" spans="1:18" ht="15" x14ac:dyDescent="0.25">
      <c r="A685" s="702">
        <v>668</v>
      </c>
      <c r="B685" s="664"/>
      <c r="C685" s="664"/>
      <c r="D685" s="706" t="str">
        <f>IFERROR(VLOOKUP($B685,'גנים - מצבת והרשמה  (4)'!$C$16:$G$807,2,0),0)</f>
        <v>המוסד לא קיים</v>
      </c>
      <c r="E685" s="704">
        <f>SUMIF('גנים - מצבת והרשמה  (4)'!$F$15:$F$996,'גנים - דוח ביצוע  (5)'!B685,'גנים - מצבת והרשמה  (4)'!$H$15:$H$996)</f>
        <v>0</v>
      </c>
      <c r="F685" s="664"/>
      <c r="G685" s="709"/>
      <c r="H685" s="708"/>
      <c r="I685" s="708"/>
      <c r="J685" s="991">
        <f t="shared" si="84"/>
        <v>0</v>
      </c>
      <c r="K685" s="883" t="str">
        <f t="shared" si="80"/>
        <v/>
      </c>
      <c r="L685" s="711"/>
      <c r="M685" s="868">
        <f t="shared" si="85"/>
        <v>0</v>
      </c>
      <c r="N685" s="868">
        <f t="shared" si="86"/>
        <v>0</v>
      </c>
      <c r="O685" s="705" t="str">
        <f t="shared" si="81"/>
        <v/>
      </c>
      <c r="P685" s="523" t="str">
        <f t="shared" si="82"/>
        <v/>
      </c>
      <c r="Q685" s="511">
        <f t="shared" si="87"/>
        <v>0</v>
      </c>
      <c r="R685" s="511">
        <f t="shared" si="83"/>
        <v>0</v>
      </c>
    </row>
    <row r="686" spans="1:18" ht="15" x14ac:dyDescent="0.25">
      <c r="A686" s="702">
        <v>669</v>
      </c>
      <c r="B686" s="664"/>
      <c r="C686" s="664"/>
      <c r="D686" s="706" t="str">
        <f>IFERROR(VLOOKUP($B686,'גנים - מצבת והרשמה  (4)'!$C$16:$G$807,2,0),0)</f>
        <v>המוסד לא קיים</v>
      </c>
      <c r="E686" s="704">
        <f>SUMIF('גנים - מצבת והרשמה  (4)'!$F$15:$F$996,'גנים - דוח ביצוע  (5)'!B686,'גנים - מצבת והרשמה  (4)'!$H$15:$H$996)</f>
        <v>0</v>
      </c>
      <c r="F686" s="664"/>
      <c r="G686" s="709"/>
      <c r="H686" s="708"/>
      <c r="I686" s="708"/>
      <c r="J686" s="991">
        <f t="shared" si="84"/>
        <v>0</v>
      </c>
      <c r="K686" s="883" t="str">
        <f t="shared" si="80"/>
        <v/>
      </c>
      <c r="L686" s="711"/>
      <c r="M686" s="868">
        <f t="shared" si="85"/>
        <v>0</v>
      </c>
      <c r="N686" s="868">
        <f t="shared" si="86"/>
        <v>0</v>
      </c>
      <c r="O686" s="705" t="str">
        <f t="shared" si="81"/>
        <v/>
      </c>
      <c r="P686" s="523" t="str">
        <f t="shared" si="82"/>
        <v/>
      </c>
      <c r="Q686" s="511">
        <f t="shared" si="87"/>
        <v>0</v>
      </c>
      <c r="R686" s="511">
        <f t="shared" si="83"/>
        <v>0</v>
      </c>
    </row>
    <row r="687" spans="1:18" ht="15" x14ac:dyDescent="0.25">
      <c r="A687" s="702">
        <v>670</v>
      </c>
      <c r="B687" s="664"/>
      <c r="C687" s="664"/>
      <c r="D687" s="706" t="str">
        <f>IFERROR(VLOOKUP($B687,'גנים - מצבת והרשמה  (4)'!$C$16:$G$807,2,0),0)</f>
        <v>המוסד לא קיים</v>
      </c>
      <c r="E687" s="704">
        <f>SUMIF('גנים - מצבת והרשמה  (4)'!$F$15:$F$996,'גנים - דוח ביצוע  (5)'!B687,'גנים - מצבת והרשמה  (4)'!$H$15:$H$996)</f>
        <v>0</v>
      </c>
      <c r="F687" s="664"/>
      <c r="G687" s="709"/>
      <c r="H687" s="708"/>
      <c r="I687" s="708"/>
      <c r="J687" s="991">
        <f t="shared" si="84"/>
        <v>0</v>
      </c>
      <c r="K687" s="883" t="str">
        <f t="shared" si="80"/>
        <v/>
      </c>
      <c r="L687" s="711"/>
      <c r="M687" s="868">
        <f t="shared" si="85"/>
        <v>0</v>
      </c>
      <c r="N687" s="868">
        <f t="shared" si="86"/>
        <v>0</v>
      </c>
      <c r="O687" s="705" t="str">
        <f t="shared" si="81"/>
        <v/>
      </c>
      <c r="P687" s="523" t="str">
        <f t="shared" si="82"/>
        <v/>
      </c>
      <c r="Q687" s="511">
        <f t="shared" si="87"/>
        <v>0</v>
      </c>
      <c r="R687" s="511">
        <f t="shared" si="83"/>
        <v>0</v>
      </c>
    </row>
    <row r="688" spans="1:18" ht="15" x14ac:dyDescent="0.25">
      <c r="A688" s="702">
        <v>671</v>
      </c>
      <c r="B688" s="664"/>
      <c r="C688" s="664"/>
      <c r="D688" s="706" t="str">
        <f>IFERROR(VLOOKUP($B688,'גנים - מצבת והרשמה  (4)'!$C$16:$G$807,2,0),0)</f>
        <v>המוסד לא קיים</v>
      </c>
      <c r="E688" s="704">
        <f>SUMIF('גנים - מצבת והרשמה  (4)'!$F$15:$F$996,'גנים - דוח ביצוע  (5)'!B688,'גנים - מצבת והרשמה  (4)'!$H$15:$H$996)</f>
        <v>0</v>
      </c>
      <c r="F688" s="664"/>
      <c r="G688" s="709"/>
      <c r="H688" s="708"/>
      <c r="I688" s="708"/>
      <c r="J688" s="991">
        <f t="shared" si="84"/>
        <v>0</v>
      </c>
      <c r="K688" s="883" t="str">
        <f t="shared" si="80"/>
        <v/>
      </c>
      <c r="L688" s="711"/>
      <c r="M688" s="868">
        <f t="shared" si="85"/>
        <v>0</v>
      </c>
      <c r="N688" s="868">
        <f t="shared" si="86"/>
        <v>0</v>
      </c>
      <c r="O688" s="705" t="str">
        <f t="shared" si="81"/>
        <v/>
      </c>
      <c r="P688" s="523" t="str">
        <f t="shared" si="82"/>
        <v/>
      </c>
      <c r="Q688" s="511">
        <f t="shared" si="87"/>
        <v>0</v>
      </c>
      <c r="R688" s="511">
        <f t="shared" si="83"/>
        <v>0</v>
      </c>
    </row>
    <row r="689" spans="1:18" ht="15" x14ac:dyDescent="0.25">
      <c r="A689" s="702">
        <v>672</v>
      </c>
      <c r="B689" s="664"/>
      <c r="C689" s="664"/>
      <c r="D689" s="706" t="str">
        <f>IFERROR(VLOOKUP($B689,'גנים - מצבת והרשמה  (4)'!$C$16:$G$807,2,0),0)</f>
        <v>המוסד לא קיים</v>
      </c>
      <c r="E689" s="704">
        <f>SUMIF('גנים - מצבת והרשמה  (4)'!$F$15:$F$996,'גנים - דוח ביצוע  (5)'!B689,'גנים - מצבת והרשמה  (4)'!$H$15:$H$996)</f>
        <v>0</v>
      </c>
      <c r="F689" s="664"/>
      <c r="G689" s="709"/>
      <c r="H689" s="708"/>
      <c r="I689" s="708"/>
      <c r="J689" s="991">
        <f t="shared" si="84"/>
        <v>0</v>
      </c>
      <c r="K689" s="883" t="str">
        <f t="shared" si="80"/>
        <v/>
      </c>
      <c r="L689" s="711"/>
      <c r="M689" s="868">
        <f t="shared" si="85"/>
        <v>0</v>
      </c>
      <c r="N689" s="868">
        <f t="shared" si="86"/>
        <v>0</v>
      </c>
      <c r="O689" s="705" t="str">
        <f t="shared" si="81"/>
        <v/>
      </c>
      <c r="P689" s="523" t="str">
        <f t="shared" si="82"/>
        <v/>
      </c>
      <c r="Q689" s="511">
        <f t="shared" si="87"/>
        <v>0</v>
      </c>
      <c r="R689" s="511">
        <f t="shared" si="83"/>
        <v>0</v>
      </c>
    </row>
    <row r="690" spans="1:18" ht="15" x14ac:dyDescent="0.25">
      <c r="A690" s="702">
        <v>673</v>
      </c>
      <c r="B690" s="664"/>
      <c r="C690" s="664"/>
      <c r="D690" s="706" t="str">
        <f>IFERROR(VLOOKUP($B690,'גנים - מצבת והרשמה  (4)'!$C$16:$G$807,2,0),0)</f>
        <v>המוסד לא קיים</v>
      </c>
      <c r="E690" s="704">
        <f>SUMIF('גנים - מצבת והרשמה  (4)'!$F$15:$F$996,'גנים - דוח ביצוע  (5)'!B690,'גנים - מצבת והרשמה  (4)'!$H$15:$H$996)</f>
        <v>0</v>
      </c>
      <c r="F690" s="664"/>
      <c r="G690" s="709"/>
      <c r="H690" s="708"/>
      <c r="I690" s="708"/>
      <c r="J690" s="991">
        <f t="shared" si="84"/>
        <v>0</v>
      </c>
      <c r="K690" s="883" t="str">
        <f t="shared" si="80"/>
        <v/>
      </c>
      <c r="L690" s="711"/>
      <c r="M690" s="868">
        <f t="shared" si="85"/>
        <v>0</v>
      </c>
      <c r="N690" s="868">
        <f t="shared" si="86"/>
        <v>0</v>
      </c>
      <c r="O690" s="705" t="str">
        <f t="shared" si="81"/>
        <v/>
      </c>
      <c r="P690" s="523" t="str">
        <f t="shared" si="82"/>
        <v/>
      </c>
      <c r="Q690" s="511">
        <f t="shared" si="87"/>
        <v>0</v>
      </c>
      <c r="R690" s="511">
        <f t="shared" si="83"/>
        <v>0</v>
      </c>
    </row>
    <row r="691" spans="1:18" ht="15" x14ac:dyDescent="0.25">
      <c r="A691" s="702">
        <v>674</v>
      </c>
      <c r="B691" s="664"/>
      <c r="C691" s="664"/>
      <c r="D691" s="706" t="str">
        <f>IFERROR(VLOOKUP($B691,'גנים - מצבת והרשמה  (4)'!$C$16:$G$807,2,0),0)</f>
        <v>המוסד לא קיים</v>
      </c>
      <c r="E691" s="704">
        <f>SUMIF('גנים - מצבת והרשמה  (4)'!$F$15:$F$996,'גנים - דוח ביצוע  (5)'!B691,'גנים - מצבת והרשמה  (4)'!$H$15:$H$996)</f>
        <v>0</v>
      </c>
      <c r="F691" s="664"/>
      <c r="G691" s="709"/>
      <c r="H691" s="708"/>
      <c r="I691" s="708"/>
      <c r="J691" s="991">
        <f t="shared" si="84"/>
        <v>0</v>
      </c>
      <c r="K691" s="883" t="str">
        <f t="shared" si="80"/>
        <v/>
      </c>
      <c r="L691" s="711"/>
      <c r="M691" s="868">
        <f t="shared" si="85"/>
        <v>0</v>
      </c>
      <c r="N691" s="868">
        <f t="shared" si="86"/>
        <v>0</v>
      </c>
      <c r="O691" s="705" t="str">
        <f t="shared" si="81"/>
        <v/>
      </c>
      <c r="P691" s="523" t="str">
        <f t="shared" si="82"/>
        <v/>
      </c>
      <c r="Q691" s="511">
        <f t="shared" si="87"/>
        <v>0</v>
      </c>
      <c r="R691" s="511">
        <f t="shared" si="83"/>
        <v>0</v>
      </c>
    </row>
    <row r="692" spans="1:18" ht="15" x14ac:dyDescent="0.25">
      <c r="A692" s="702">
        <v>675</v>
      </c>
      <c r="B692" s="664"/>
      <c r="C692" s="664"/>
      <c r="D692" s="706" t="str">
        <f>IFERROR(VLOOKUP($B692,'גנים - מצבת והרשמה  (4)'!$C$16:$G$807,2,0),0)</f>
        <v>המוסד לא קיים</v>
      </c>
      <c r="E692" s="704">
        <f>SUMIF('גנים - מצבת והרשמה  (4)'!$F$15:$F$996,'גנים - דוח ביצוע  (5)'!B692,'גנים - מצבת והרשמה  (4)'!$H$15:$H$996)</f>
        <v>0</v>
      </c>
      <c r="F692" s="664"/>
      <c r="G692" s="709"/>
      <c r="H692" s="708"/>
      <c r="I692" s="708"/>
      <c r="J692" s="991">
        <f t="shared" si="84"/>
        <v>0</v>
      </c>
      <c r="K692" s="883" t="str">
        <f t="shared" si="80"/>
        <v/>
      </c>
      <c r="L692" s="711"/>
      <c r="M692" s="868">
        <f t="shared" si="85"/>
        <v>0</v>
      </c>
      <c r="N692" s="868">
        <f t="shared" si="86"/>
        <v>0</v>
      </c>
      <c r="O692" s="705" t="str">
        <f t="shared" si="81"/>
        <v/>
      </c>
      <c r="P692" s="523" t="str">
        <f t="shared" si="82"/>
        <v/>
      </c>
      <c r="Q692" s="511">
        <f t="shared" si="87"/>
        <v>0</v>
      </c>
      <c r="R692" s="511">
        <f t="shared" si="83"/>
        <v>0</v>
      </c>
    </row>
    <row r="693" spans="1:18" ht="15" x14ac:dyDescent="0.25">
      <c r="A693" s="702">
        <v>676</v>
      </c>
      <c r="B693" s="664"/>
      <c r="C693" s="664"/>
      <c r="D693" s="706" t="str">
        <f>IFERROR(VLOOKUP($B693,'גנים - מצבת והרשמה  (4)'!$C$16:$G$807,2,0),0)</f>
        <v>המוסד לא קיים</v>
      </c>
      <c r="E693" s="704">
        <f>SUMIF('גנים - מצבת והרשמה  (4)'!$F$15:$F$996,'גנים - דוח ביצוע  (5)'!B693,'גנים - מצבת והרשמה  (4)'!$H$15:$H$996)</f>
        <v>0</v>
      </c>
      <c r="F693" s="664"/>
      <c r="G693" s="709"/>
      <c r="H693" s="708"/>
      <c r="I693" s="708"/>
      <c r="J693" s="991">
        <f t="shared" si="84"/>
        <v>0</v>
      </c>
      <c r="K693" s="883" t="str">
        <f t="shared" si="80"/>
        <v/>
      </c>
      <c r="L693" s="711"/>
      <c r="M693" s="868">
        <f t="shared" si="85"/>
        <v>0</v>
      </c>
      <c r="N693" s="868">
        <f t="shared" si="86"/>
        <v>0</v>
      </c>
      <c r="O693" s="705" t="str">
        <f t="shared" si="81"/>
        <v/>
      </c>
      <c r="P693" s="523" t="str">
        <f t="shared" si="82"/>
        <v/>
      </c>
      <c r="Q693" s="511">
        <f t="shared" si="87"/>
        <v>0</v>
      </c>
      <c r="R693" s="511">
        <f t="shared" si="83"/>
        <v>0</v>
      </c>
    </row>
    <row r="694" spans="1:18" ht="15" x14ac:dyDescent="0.25">
      <c r="A694" s="702">
        <v>677</v>
      </c>
      <c r="B694" s="664"/>
      <c r="C694" s="664"/>
      <c r="D694" s="706" t="str">
        <f>IFERROR(VLOOKUP($B694,'גנים - מצבת והרשמה  (4)'!$C$16:$G$807,2,0),0)</f>
        <v>המוסד לא קיים</v>
      </c>
      <c r="E694" s="704">
        <f>SUMIF('גנים - מצבת והרשמה  (4)'!$F$15:$F$996,'גנים - דוח ביצוע  (5)'!B694,'גנים - מצבת והרשמה  (4)'!$H$15:$H$996)</f>
        <v>0</v>
      </c>
      <c r="F694" s="664"/>
      <c r="G694" s="709"/>
      <c r="H694" s="708"/>
      <c r="I694" s="708"/>
      <c r="J694" s="991">
        <f t="shared" si="84"/>
        <v>0</v>
      </c>
      <c r="K694" s="883" t="str">
        <f t="shared" si="80"/>
        <v/>
      </c>
      <c r="L694" s="711"/>
      <c r="M694" s="868">
        <f t="shared" si="85"/>
        <v>0</v>
      </c>
      <c r="N694" s="868">
        <f t="shared" si="86"/>
        <v>0</v>
      </c>
      <c r="O694" s="705" t="str">
        <f t="shared" si="81"/>
        <v/>
      </c>
      <c r="P694" s="523" t="str">
        <f t="shared" si="82"/>
        <v/>
      </c>
      <c r="Q694" s="511">
        <f t="shared" si="87"/>
        <v>0</v>
      </c>
      <c r="R694" s="511">
        <f t="shared" si="83"/>
        <v>0</v>
      </c>
    </row>
    <row r="695" spans="1:18" ht="15" x14ac:dyDescent="0.25">
      <c r="A695" s="702">
        <v>678</v>
      </c>
      <c r="B695" s="664"/>
      <c r="C695" s="664"/>
      <c r="D695" s="706" t="str">
        <f>IFERROR(VLOOKUP($B695,'גנים - מצבת והרשמה  (4)'!$C$16:$G$807,2,0),0)</f>
        <v>המוסד לא קיים</v>
      </c>
      <c r="E695" s="704">
        <f>SUMIF('גנים - מצבת והרשמה  (4)'!$F$15:$F$996,'גנים - דוח ביצוע  (5)'!B695,'גנים - מצבת והרשמה  (4)'!$H$15:$H$996)</f>
        <v>0</v>
      </c>
      <c r="F695" s="664"/>
      <c r="G695" s="709"/>
      <c r="H695" s="708"/>
      <c r="I695" s="708"/>
      <c r="J695" s="991">
        <f t="shared" si="84"/>
        <v>0</v>
      </c>
      <c r="K695" s="883" t="str">
        <f t="shared" si="80"/>
        <v/>
      </c>
      <c r="L695" s="711"/>
      <c r="M695" s="868">
        <f t="shared" si="85"/>
        <v>0</v>
      </c>
      <c r="N695" s="868">
        <f t="shared" si="86"/>
        <v>0</v>
      </c>
      <c r="O695" s="705" t="str">
        <f t="shared" si="81"/>
        <v/>
      </c>
      <c r="P695" s="523" t="str">
        <f t="shared" si="82"/>
        <v/>
      </c>
      <c r="Q695" s="511">
        <f t="shared" si="87"/>
        <v>0</v>
      </c>
      <c r="R695" s="511">
        <f t="shared" si="83"/>
        <v>0</v>
      </c>
    </row>
    <row r="696" spans="1:18" ht="15" x14ac:dyDescent="0.25">
      <c r="A696" s="702">
        <v>679</v>
      </c>
      <c r="B696" s="664"/>
      <c r="C696" s="664"/>
      <c r="D696" s="706" t="str">
        <f>IFERROR(VLOOKUP($B696,'גנים - מצבת והרשמה  (4)'!$C$16:$G$807,2,0),0)</f>
        <v>המוסד לא קיים</v>
      </c>
      <c r="E696" s="704">
        <f>SUMIF('גנים - מצבת והרשמה  (4)'!$F$15:$F$996,'גנים - דוח ביצוע  (5)'!B696,'גנים - מצבת והרשמה  (4)'!$H$15:$H$996)</f>
        <v>0</v>
      </c>
      <c r="F696" s="664"/>
      <c r="G696" s="709"/>
      <c r="H696" s="708"/>
      <c r="I696" s="708"/>
      <c r="J696" s="991">
        <f t="shared" si="84"/>
        <v>0</v>
      </c>
      <c r="K696" s="883" t="str">
        <f t="shared" si="80"/>
        <v/>
      </c>
      <c r="L696" s="711"/>
      <c r="M696" s="868">
        <f t="shared" si="85"/>
        <v>0</v>
      </c>
      <c r="N696" s="868">
        <f t="shared" si="86"/>
        <v>0</v>
      </c>
      <c r="O696" s="705" t="str">
        <f t="shared" si="81"/>
        <v/>
      </c>
      <c r="P696" s="523" t="str">
        <f t="shared" si="82"/>
        <v/>
      </c>
      <c r="Q696" s="511">
        <f t="shared" si="87"/>
        <v>0</v>
      </c>
      <c r="R696" s="511">
        <f t="shared" si="83"/>
        <v>0</v>
      </c>
    </row>
    <row r="697" spans="1:18" ht="15" x14ac:dyDescent="0.25">
      <c r="A697" s="702">
        <v>680</v>
      </c>
      <c r="B697" s="664"/>
      <c r="C697" s="664"/>
      <c r="D697" s="706" t="str">
        <f>IFERROR(VLOOKUP($B697,'גנים - מצבת והרשמה  (4)'!$C$16:$G$807,2,0),0)</f>
        <v>המוסד לא קיים</v>
      </c>
      <c r="E697" s="704">
        <f>SUMIF('גנים - מצבת והרשמה  (4)'!$F$15:$F$996,'גנים - דוח ביצוע  (5)'!B697,'גנים - מצבת והרשמה  (4)'!$H$15:$H$996)</f>
        <v>0</v>
      </c>
      <c r="F697" s="664"/>
      <c r="G697" s="709"/>
      <c r="H697" s="708"/>
      <c r="I697" s="708"/>
      <c r="J697" s="991">
        <f t="shared" si="84"/>
        <v>0</v>
      </c>
      <c r="K697" s="883" t="str">
        <f t="shared" si="80"/>
        <v/>
      </c>
      <c r="L697" s="711"/>
      <c r="M697" s="868">
        <f t="shared" si="85"/>
        <v>0</v>
      </c>
      <c r="N697" s="868">
        <f t="shared" si="86"/>
        <v>0</v>
      </c>
      <c r="O697" s="705" t="str">
        <f t="shared" si="81"/>
        <v/>
      </c>
      <c r="P697" s="523" t="str">
        <f t="shared" si="82"/>
        <v/>
      </c>
      <c r="Q697" s="511">
        <f t="shared" si="87"/>
        <v>0</v>
      </c>
      <c r="R697" s="511">
        <f t="shared" si="83"/>
        <v>0</v>
      </c>
    </row>
    <row r="698" spans="1:18" ht="15" x14ac:dyDescent="0.25">
      <c r="A698" s="702">
        <v>681</v>
      </c>
      <c r="B698" s="664"/>
      <c r="C698" s="664"/>
      <c r="D698" s="706" t="str">
        <f>IFERROR(VLOOKUP($B698,'גנים - מצבת והרשמה  (4)'!$C$16:$G$807,2,0),0)</f>
        <v>המוסד לא קיים</v>
      </c>
      <c r="E698" s="704">
        <f>SUMIF('גנים - מצבת והרשמה  (4)'!$F$15:$F$996,'גנים - דוח ביצוע  (5)'!B698,'גנים - מצבת והרשמה  (4)'!$H$15:$H$996)</f>
        <v>0</v>
      </c>
      <c r="F698" s="664"/>
      <c r="G698" s="709"/>
      <c r="H698" s="708"/>
      <c r="I698" s="708"/>
      <c r="J698" s="991">
        <f t="shared" si="84"/>
        <v>0</v>
      </c>
      <c r="K698" s="883" t="str">
        <f t="shared" si="80"/>
        <v/>
      </c>
      <c r="L698" s="711"/>
      <c r="M698" s="868">
        <f t="shared" si="85"/>
        <v>0</v>
      </c>
      <c r="N698" s="868">
        <f t="shared" si="86"/>
        <v>0</v>
      </c>
      <c r="O698" s="705" t="str">
        <f t="shared" si="81"/>
        <v/>
      </c>
      <c r="P698" s="523" t="str">
        <f t="shared" si="82"/>
        <v/>
      </c>
      <c r="Q698" s="511">
        <f t="shared" si="87"/>
        <v>0</v>
      </c>
      <c r="R698" s="511">
        <f t="shared" si="83"/>
        <v>0</v>
      </c>
    </row>
    <row r="699" spans="1:18" ht="15" x14ac:dyDescent="0.25">
      <c r="A699" s="702">
        <v>682</v>
      </c>
      <c r="B699" s="664"/>
      <c r="C699" s="664"/>
      <c r="D699" s="706" t="str">
        <f>IFERROR(VLOOKUP($B699,'גנים - מצבת והרשמה  (4)'!$C$16:$G$807,2,0),0)</f>
        <v>המוסד לא קיים</v>
      </c>
      <c r="E699" s="704">
        <f>SUMIF('גנים - מצבת והרשמה  (4)'!$F$15:$F$996,'גנים - דוח ביצוע  (5)'!B699,'גנים - מצבת והרשמה  (4)'!$H$15:$H$996)</f>
        <v>0</v>
      </c>
      <c r="F699" s="664"/>
      <c r="G699" s="709"/>
      <c r="H699" s="708"/>
      <c r="I699" s="708"/>
      <c r="J699" s="991">
        <f t="shared" si="84"/>
        <v>0</v>
      </c>
      <c r="K699" s="883" t="str">
        <f t="shared" si="80"/>
        <v/>
      </c>
      <c r="L699" s="711"/>
      <c r="M699" s="868">
        <f t="shared" si="85"/>
        <v>0</v>
      </c>
      <c r="N699" s="868">
        <f t="shared" si="86"/>
        <v>0</v>
      </c>
      <c r="O699" s="705" t="str">
        <f t="shared" si="81"/>
        <v/>
      </c>
      <c r="P699" s="523" t="str">
        <f t="shared" si="82"/>
        <v/>
      </c>
      <c r="Q699" s="511">
        <f t="shared" si="87"/>
        <v>0</v>
      </c>
      <c r="R699" s="511">
        <f t="shared" si="83"/>
        <v>0</v>
      </c>
    </row>
    <row r="700" spans="1:18" ht="15" x14ac:dyDescent="0.25">
      <c r="A700" s="702">
        <v>683</v>
      </c>
      <c r="B700" s="664"/>
      <c r="C700" s="664"/>
      <c r="D700" s="706" t="str">
        <f>IFERROR(VLOOKUP($B700,'גנים - מצבת והרשמה  (4)'!$C$16:$G$807,2,0),0)</f>
        <v>המוסד לא קיים</v>
      </c>
      <c r="E700" s="704">
        <f>SUMIF('גנים - מצבת והרשמה  (4)'!$F$15:$F$996,'גנים - דוח ביצוע  (5)'!B700,'גנים - מצבת והרשמה  (4)'!$H$15:$H$996)</f>
        <v>0</v>
      </c>
      <c r="F700" s="664"/>
      <c r="G700" s="709"/>
      <c r="H700" s="708"/>
      <c r="I700" s="708"/>
      <c r="J700" s="991">
        <f t="shared" si="84"/>
        <v>0</v>
      </c>
      <c r="K700" s="883" t="str">
        <f t="shared" si="80"/>
        <v/>
      </c>
      <c r="L700" s="711"/>
      <c r="M700" s="868">
        <f t="shared" si="85"/>
        <v>0</v>
      </c>
      <c r="N700" s="868">
        <f t="shared" si="86"/>
        <v>0</v>
      </c>
      <c r="O700" s="705" t="str">
        <f t="shared" si="81"/>
        <v/>
      </c>
      <c r="P700" s="523" t="str">
        <f t="shared" si="82"/>
        <v/>
      </c>
      <c r="Q700" s="511">
        <f t="shared" si="87"/>
        <v>0</v>
      </c>
      <c r="R700" s="511">
        <f t="shared" si="83"/>
        <v>0</v>
      </c>
    </row>
    <row r="701" spans="1:18" ht="15" x14ac:dyDescent="0.25">
      <c r="A701" s="702">
        <v>684</v>
      </c>
      <c r="B701" s="664"/>
      <c r="C701" s="664"/>
      <c r="D701" s="706" t="str">
        <f>IFERROR(VLOOKUP($B701,'גנים - מצבת והרשמה  (4)'!$C$16:$G$807,2,0),0)</f>
        <v>המוסד לא קיים</v>
      </c>
      <c r="E701" s="704">
        <f>SUMIF('גנים - מצבת והרשמה  (4)'!$F$15:$F$996,'גנים - דוח ביצוע  (5)'!B701,'גנים - מצבת והרשמה  (4)'!$H$15:$H$996)</f>
        <v>0</v>
      </c>
      <c r="F701" s="664"/>
      <c r="G701" s="709"/>
      <c r="H701" s="708"/>
      <c r="I701" s="708"/>
      <c r="J701" s="991">
        <f t="shared" si="84"/>
        <v>0</v>
      </c>
      <c r="K701" s="883" t="str">
        <f t="shared" si="80"/>
        <v/>
      </c>
      <c r="L701" s="711"/>
      <c r="M701" s="868">
        <f t="shared" si="85"/>
        <v>0</v>
      </c>
      <c r="N701" s="868">
        <f t="shared" si="86"/>
        <v>0</v>
      </c>
      <c r="O701" s="705" t="str">
        <f t="shared" si="81"/>
        <v/>
      </c>
      <c r="P701" s="523" t="str">
        <f t="shared" si="82"/>
        <v/>
      </c>
      <c r="Q701" s="511">
        <f t="shared" si="87"/>
        <v>0</v>
      </c>
      <c r="R701" s="511">
        <f t="shared" si="83"/>
        <v>0</v>
      </c>
    </row>
    <row r="702" spans="1:18" ht="15" x14ac:dyDescent="0.25">
      <c r="A702" s="702">
        <v>685</v>
      </c>
      <c r="B702" s="664"/>
      <c r="C702" s="664"/>
      <c r="D702" s="706" t="str">
        <f>IFERROR(VLOOKUP($B702,'גנים - מצבת והרשמה  (4)'!$C$16:$G$807,2,0),0)</f>
        <v>המוסד לא קיים</v>
      </c>
      <c r="E702" s="704">
        <f>SUMIF('גנים - מצבת והרשמה  (4)'!$F$15:$F$996,'גנים - דוח ביצוע  (5)'!B702,'גנים - מצבת והרשמה  (4)'!$H$15:$H$996)</f>
        <v>0</v>
      </c>
      <c r="F702" s="664"/>
      <c r="G702" s="709"/>
      <c r="H702" s="708"/>
      <c r="I702" s="708"/>
      <c r="J702" s="991">
        <f t="shared" si="84"/>
        <v>0</v>
      </c>
      <c r="K702" s="883" t="str">
        <f t="shared" si="80"/>
        <v/>
      </c>
      <c r="L702" s="711"/>
      <c r="M702" s="868">
        <f t="shared" si="85"/>
        <v>0</v>
      </c>
      <c r="N702" s="868">
        <f t="shared" si="86"/>
        <v>0</v>
      </c>
      <c r="O702" s="705" t="str">
        <f t="shared" si="81"/>
        <v/>
      </c>
      <c r="P702" s="523" t="str">
        <f t="shared" si="82"/>
        <v/>
      </c>
      <c r="Q702" s="511">
        <f t="shared" si="87"/>
        <v>0</v>
      </c>
      <c r="R702" s="511">
        <f t="shared" si="83"/>
        <v>0</v>
      </c>
    </row>
    <row r="703" spans="1:18" ht="15" x14ac:dyDescent="0.25">
      <c r="A703" s="702">
        <v>686</v>
      </c>
      <c r="B703" s="664"/>
      <c r="C703" s="664"/>
      <c r="D703" s="706" t="str">
        <f>IFERROR(VLOOKUP($B703,'גנים - מצבת והרשמה  (4)'!$C$16:$G$807,2,0),0)</f>
        <v>המוסד לא קיים</v>
      </c>
      <c r="E703" s="704">
        <f>SUMIF('גנים - מצבת והרשמה  (4)'!$F$15:$F$996,'גנים - דוח ביצוע  (5)'!B703,'גנים - מצבת והרשמה  (4)'!$H$15:$H$996)</f>
        <v>0</v>
      </c>
      <c r="F703" s="664"/>
      <c r="G703" s="709"/>
      <c r="H703" s="708"/>
      <c r="I703" s="708"/>
      <c r="J703" s="991">
        <f t="shared" si="84"/>
        <v>0</v>
      </c>
      <c r="K703" s="883" t="str">
        <f t="shared" si="80"/>
        <v/>
      </c>
      <c r="L703" s="711"/>
      <c r="M703" s="868">
        <f t="shared" si="85"/>
        <v>0</v>
      </c>
      <c r="N703" s="868">
        <f t="shared" si="86"/>
        <v>0</v>
      </c>
      <c r="O703" s="705" t="str">
        <f t="shared" si="81"/>
        <v/>
      </c>
      <c r="P703" s="523" t="str">
        <f t="shared" si="82"/>
        <v/>
      </c>
      <c r="Q703" s="511">
        <f t="shared" si="87"/>
        <v>0</v>
      </c>
      <c r="R703" s="511">
        <f t="shared" si="83"/>
        <v>0</v>
      </c>
    </row>
    <row r="704" spans="1:18" ht="15" x14ac:dyDescent="0.25">
      <c r="A704" s="702">
        <v>687</v>
      </c>
      <c r="B704" s="664"/>
      <c r="C704" s="664"/>
      <c r="D704" s="706" t="str">
        <f>IFERROR(VLOOKUP($B704,'גנים - מצבת והרשמה  (4)'!$C$16:$G$807,2,0),0)</f>
        <v>המוסד לא קיים</v>
      </c>
      <c r="E704" s="704">
        <f>SUMIF('גנים - מצבת והרשמה  (4)'!$F$15:$F$996,'גנים - דוח ביצוע  (5)'!B704,'גנים - מצבת והרשמה  (4)'!$H$15:$H$996)</f>
        <v>0</v>
      </c>
      <c r="F704" s="664"/>
      <c r="G704" s="709"/>
      <c r="H704" s="708"/>
      <c r="I704" s="708"/>
      <c r="J704" s="991">
        <f t="shared" si="84"/>
        <v>0</v>
      </c>
      <c r="K704" s="883" t="str">
        <f t="shared" si="80"/>
        <v/>
      </c>
      <c r="L704" s="711"/>
      <c r="M704" s="868">
        <f t="shared" si="85"/>
        <v>0</v>
      </c>
      <c r="N704" s="868">
        <f t="shared" si="86"/>
        <v>0</v>
      </c>
      <c r="O704" s="705" t="str">
        <f t="shared" si="81"/>
        <v/>
      </c>
      <c r="P704" s="523" t="str">
        <f t="shared" si="82"/>
        <v/>
      </c>
      <c r="Q704" s="511">
        <f t="shared" si="87"/>
        <v>0</v>
      </c>
      <c r="R704" s="511">
        <f t="shared" si="83"/>
        <v>0</v>
      </c>
    </row>
    <row r="705" spans="1:18" ht="15" x14ac:dyDescent="0.25">
      <c r="A705" s="702">
        <v>688</v>
      </c>
      <c r="B705" s="664"/>
      <c r="C705" s="664"/>
      <c r="D705" s="706" t="str">
        <f>IFERROR(VLOOKUP($B705,'גנים - מצבת והרשמה  (4)'!$C$16:$G$807,2,0),0)</f>
        <v>המוסד לא קיים</v>
      </c>
      <c r="E705" s="704">
        <f>SUMIF('גנים - מצבת והרשמה  (4)'!$F$15:$F$996,'גנים - דוח ביצוע  (5)'!B705,'גנים - מצבת והרשמה  (4)'!$H$15:$H$996)</f>
        <v>0</v>
      </c>
      <c r="F705" s="664"/>
      <c r="G705" s="709"/>
      <c r="H705" s="708"/>
      <c r="I705" s="708"/>
      <c r="J705" s="991">
        <f t="shared" si="84"/>
        <v>0</v>
      </c>
      <c r="K705" s="883" t="str">
        <f t="shared" si="80"/>
        <v/>
      </c>
      <c r="L705" s="711"/>
      <c r="M705" s="868">
        <f t="shared" si="85"/>
        <v>0</v>
      </c>
      <c r="N705" s="868">
        <f t="shared" si="86"/>
        <v>0</v>
      </c>
      <c r="O705" s="705" t="str">
        <f t="shared" si="81"/>
        <v/>
      </c>
      <c r="P705" s="523" t="str">
        <f t="shared" si="82"/>
        <v/>
      </c>
      <c r="Q705" s="511">
        <f t="shared" si="87"/>
        <v>0</v>
      </c>
      <c r="R705" s="511">
        <f t="shared" si="83"/>
        <v>0</v>
      </c>
    </row>
    <row r="706" spans="1:18" ht="15" x14ac:dyDescent="0.25">
      <c r="A706" s="702">
        <v>689</v>
      </c>
      <c r="B706" s="664"/>
      <c r="C706" s="664"/>
      <c r="D706" s="706" t="str">
        <f>IFERROR(VLOOKUP($B706,'גנים - מצבת והרשמה  (4)'!$C$16:$G$807,2,0),0)</f>
        <v>המוסד לא קיים</v>
      </c>
      <c r="E706" s="704">
        <f>SUMIF('גנים - מצבת והרשמה  (4)'!$F$15:$F$996,'גנים - דוח ביצוע  (5)'!B706,'גנים - מצבת והרשמה  (4)'!$H$15:$H$996)</f>
        <v>0</v>
      </c>
      <c r="F706" s="664"/>
      <c r="G706" s="709"/>
      <c r="H706" s="708"/>
      <c r="I706" s="708"/>
      <c r="J706" s="991">
        <f t="shared" si="84"/>
        <v>0</v>
      </c>
      <c r="K706" s="883" t="str">
        <f t="shared" si="80"/>
        <v/>
      </c>
      <c r="L706" s="711"/>
      <c r="M706" s="868">
        <f t="shared" si="85"/>
        <v>0</v>
      </c>
      <c r="N706" s="868">
        <f t="shared" si="86"/>
        <v>0</v>
      </c>
      <c r="O706" s="705" t="str">
        <f t="shared" si="81"/>
        <v/>
      </c>
      <c r="P706" s="523" t="str">
        <f t="shared" si="82"/>
        <v/>
      </c>
      <c r="Q706" s="511">
        <f t="shared" si="87"/>
        <v>0</v>
      </c>
      <c r="R706" s="511">
        <f t="shared" si="83"/>
        <v>0</v>
      </c>
    </row>
    <row r="707" spans="1:18" ht="15" x14ac:dyDescent="0.25">
      <c r="A707" s="702">
        <v>690</v>
      </c>
      <c r="B707" s="664"/>
      <c r="C707" s="664"/>
      <c r="D707" s="706" t="str">
        <f>IFERROR(VLOOKUP($B707,'גנים - מצבת והרשמה  (4)'!$C$16:$G$807,2,0),0)</f>
        <v>המוסד לא קיים</v>
      </c>
      <c r="E707" s="704">
        <f>SUMIF('גנים - מצבת והרשמה  (4)'!$F$15:$F$996,'גנים - דוח ביצוע  (5)'!B707,'גנים - מצבת והרשמה  (4)'!$H$15:$H$996)</f>
        <v>0</v>
      </c>
      <c r="F707" s="664"/>
      <c r="G707" s="709"/>
      <c r="H707" s="708"/>
      <c r="I707" s="708"/>
      <c r="J707" s="991">
        <f t="shared" si="84"/>
        <v>0</v>
      </c>
      <c r="K707" s="883" t="str">
        <f t="shared" si="80"/>
        <v/>
      </c>
      <c r="L707" s="711"/>
      <c r="M707" s="868">
        <f t="shared" si="85"/>
        <v>0</v>
      </c>
      <c r="N707" s="868">
        <f t="shared" si="86"/>
        <v>0</v>
      </c>
      <c r="O707" s="705" t="str">
        <f t="shared" si="81"/>
        <v/>
      </c>
      <c r="P707" s="523" t="str">
        <f t="shared" si="82"/>
        <v/>
      </c>
      <c r="Q707" s="511">
        <f t="shared" si="87"/>
        <v>0</v>
      </c>
      <c r="R707" s="511">
        <f t="shared" si="83"/>
        <v>0</v>
      </c>
    </row>
    <row r="708" spans="1:18" ht="15" x14ac:dyDescent="0.25">
      <c r="A708" s="702">
        <v>691</v>
      </c>
      <c r="B708" s="664"/>
      <c r="C708" s="664"/>
      <c r="D708" s="706" t="str">
        <f>IFERROR(VLOOKUP($B708,'גנים - מצבת והרשמה  (4)'!$C$16:$G$807,2,0),0)</f>
        <v>המוסד לא קיים</v>
      </c>
      <c r="E708" s="704">
        <f>SUMIF('גנים - מצבת והרשמה  (4)'!$F$15:$F$996,'גנים - דוח ביצוע  (5)'!B708,'גנים - מצבת והרשמה  (4)'!$H$15:$H$996)</f>
        <v>0</v>
      </c>
      <c r="F708" s="664"/>
      <c r="G708" s="709"/>
      <c r="H708" s="708"/>
      <c r="I708" s="708"/>
      <c r="J708" s="991">
        <f t="shared" si="84"/>
        <v>0</v>
      </c>
      <c r="K708" s="883" t="str">
        <f t="shared" si="80"/>
        <v/>
      </c>
      <c r="L708" s="711"/>
      <c r="M708" s="868">
        <f t="shared" si="85"/>
        <v>0</v>
      </c>
      <c r="N708" s="868">
        <f t="shared" si="86"/>
        <v>0</v>
      </c>
      <c r="O708" s="705" t="str">
        <f t="shared" si="81"/>
        <v/>
      </c>
      <c r="P708" s="523" t="str">
        <f t="shared" si="82"/>
        <v/>
      </c>
      <c r="Q708" s="511">
        <f t="shared" si="87"/>
        <v>0</v>
      </c>
      <c r="R708" s="511">
        <f t="shared" si="83"/>
        <v>0</v>
      </c>
    </row>
    <row r="709" spans="1:18" ht="15" x14ac:dyDescent="0.25">
      <c r="A709" s="702">
        <v>692</v>
      </c>
      <c r="B709" s="664"/>
      <c r="C709" s="664"/>
      <c r="D709" s="706" t="str">
        <f>IFERROR(VLOOKUP($B709,'גנים - מצבת והרשמה  (4)'!$C$16:$G$807,2,0),0)</f>
        <v>המוסד לא קיים</v>
      </c>
      <c r="E709" s="704">
        <f>SUMIF('גנים - מצבת והרשמה  (4)'!$F$15:$F$996,'גנים - דוח ביצוע  (5)'!B709,'גנים - מצבת והרשמה  (4)'!$H$15:$H$996)</f>
        <v>0</v>
      </c>
      <c r="F709" s="664"/>
      <c r="G709" s="709"/>
      <c r="H709" s="708"/>
      <c r="I709" s="708"/>
      <c r="J709" s="991">
        <f t="shared" si="84"/>
        <v>0</v>
      </c>
      <c r="K709" s="883" t="str">
        <f t="shared" si="80"/>
        <v/>
      </c>
      <c r="L709" s="711"/>
      <c r="M709" s="868">
        <f t="shared" si="85"/>
        <v>0</v>
      </c>
      <c r="N709" s="868">
        <f t="shared" si="86"/>
        <v>0</v>
      </c>
      <c r="O709" s="705" t="str">
        <f t="shared" si="81"/>
        <v/>
      </c>
      <c r="P709" s="523" t="str">
        <f t="shared" si="82"/>
        <v/>
      </c>
      <c r="Q709" s="511">
        <f t="shared" si="87"/>
        <v>0</v>
      </c>
      <c r="R709" s="511">
        <f t="shared" si="83"/>
        <v>0</v>
      </c>
    </row>
    <row r="710" spans="1:18" ht="15" x14ac:dyDescent="0.25">
      <c r="A710" s="702">
        <v>693</v>
      </c>
      <c r="B710" s="664"/>
      <c r="C710" s="664"/>
      <c r="D710" s="706" t="str">
        <f>IFERROR(VLOOKUP($B710,'גנים - מצבת והרשמה  (4)'!$C$16:$G$807,2,0),0)</f>
        <v>המוסד לא קיים</v>
      </c>
      <c r="E710" s="704">
        <f>SUMIF('גנים - מצבת והרשמה  (4)'!$F$15:$F$996,'גנים - דוח ביצוע  (5)'!B710,'גנים - מצבת והרשמה  (4)'!$H$15:$H$996)</f>
        <v>0</v>
      </c>
      <c r="F710" s="664"/>
      <c r="G710" s="709"/>
      <c r="H710" s="708"/>
      <c r="I710" s="708"/>
      <c r="J710" s="991">
        <f t="shared" si="84"/>
        <v>0</v>
      </c>
      <c r="K710" s="883" t="str">
        <f t="shared" si="80"/>
        <v/>
      </c>
      <c r="L710" s="711"/>
      <c r="M710" s="868">
        <f t="shared" si="85"/>
        <v>0</v>
      </c>
      <c r="N710" s="868">
        <f t="shared" si="86"/>
        <v>0</v>
      </c>
      <c r="O710" s="705" t="str">
        <f t="shared" si="81"/>
        <v/>
      </c>
      <c r="P710" s="523" t="str">
        <f t="shared" si="82"/>
        <v/>
      </c>
      <c r="Q710" s="511">
        <f t="shared" si="87"/>
        <v>0</v>
      </c>
      <c r="R710" s="511">
        <f t="shared" si="83"/>
        <v>0</v>
      </c>
    </row>
    <row r="711" spans="1:18" ht="15" x14ac:dyDescent="0.25">
      <c r="A711" s="702">
        <v>694</v>
      </c>
      <c r="B711" s="664"/>
      <c r="C711" s="664"/>
      <c r="D711" s="706" t="str">
        <f>IFERROR(VLOOKUP($B711,'גנים - מצבת והרשמה  (4)'!$C$16:$G$807,2,0),0)</f>
        <v>המוסד לא קיים</v>
      </c>
      <c r="E711" s="704">
        <f>SUMIF('גנים - מצבת והרשמה  (4)'!$F$15:$F$996,'גנים - דוח ביצוע  (5)'!B711,'גנים - מצבת והרשמה  (4)'!$H$15:$H$996)</f>
        <v>0</v>
      </c>
      <c r="F711" s="664"/>
      <c r="G711" s="709"/>
      <c r="H711" s="708"/>
      <c r="I711" s="708"/>
      <c r="J711" s="991">
        <f t="shared" si="84"/>
        <v>0</v>
      </c>
      <c r="K711" s="883" t="str">
        <f t="shared" si="80"/>
        <v/>
      </c>
      <c r="L711" s="711"/>
      <c r="M711" s="868">
        <f t="shared" si="85"/>
        <v>0</v>
      </c>
      <c r="N711" s="868">
        <f t="shared" si="86"/>
        <v>0</v>
      </c>
      <c r="O711" s="705" t="str">
        <f t="shared" si="81"/>
        <v/>
      </c>
      <c r="P711" s="523" t="str">
        <f t="shared" si="82"/>
        <v/>
      </c>
      <c r="Q711" s="511">
        <f t="shared" si="87"/>
        <v>0</v>
      </c>
      <c r="R711" s="511">
        <f t="shared" si="83"/>
        <v>0</v>
      </c>
    </row>
    <row r="712" spans="1:18" ht="15" x14ac:dyDescent="0.25">
      <c r="A712" s="702">
        <v>695</v>
      </c>
      <c r="B712" s="664"/>
      <c r="C712" s="664"/>
      <c r="D712" s="706" t="str">
        <f>IFERROR(VLOOKUP($B712,'גנים - מצבת והרשמה  (4)'!$C$16:$G$807,2,0),0)</f>
        <v>המוסד לא קיים</v>
      </c>
      <c r="E712" s="704">
        <f>SUMIF('גנים - מצבת והרשמה  (4)'!$F$15:$F$996,'גנים - דוח ביצוע  (5)'!B712,'גנים - מצבת והרשמה  (4)'!$H$15:$H$996)</f>
        <v>0</v>
      </c>
      <c r="F712" s="664"/>
      <c r="G712" s="709"/>
      <c r="H712" s="708"/>
      <c r="I712" s="708"/>
      <c r="J712" s="991">
        <f t="shared" si="84"/>
        <v>0</v>
      </c>
      <c r="K712" s="883" t="str">
        <f t="shared" si="80"/>
        <v/>
      </c>
      <c r="L712" s="711"/>
      <c r="M712" s="868">
        <f t="shared" si="85"/>
        <v>0</v>
      </c>
      <c r="N712" s="868">
        <f t="shared" si="86"/>
        <v>0</v>
      </c>
      <c r="O712" s="705" t="str">
        <f t="shared" si="81"/>
        <v/>
      </c>
      <c r="P712" s="523" t="str">
        <f t="shared" si="82"/>
        <v/>
      </c>
      <c r="Q712" s="511">
        <f t="shared" si="87"/>
        <v>0</v>
      </c>
      <c r="R712" s="511">
        <f t="shared" si="83"/>
        <v>0</v>
      </c>
    </row>
    <row r="713" spans="1:18" ht="15" x14ac:dyDescent="0.25">
      <c r="A713" s="702">
        <v>696</v>
      </c>
      <c r="B713" s="664"/>
      <c r="C713" s="664"/>
      <c r="D713" s="706" t="str">
        <f>IFERROR(VLOOKUP($B713,'גנים - מצבת והרשמה  (4)'!$C$16:$G$807,2,0),0)</f>
        <v>המוסד לא קיים</v>
      </c>
      <c r="E713" s="704">
        <f>SUMIF('גנים - מצבת והרשמה  (4)'!$F$15:$F$996,'גנים - דוח ביצוע  (5)'!B713,'גנים - מצבת והרשמה  (4)'!$H$15:$H$996)</f>
        <v>0</v>
      </c>
      <c r="F713" s="664"/>
      <c r="G713" s="709"/>
      <c r="H713" s="708"/>
      <c r="I713" s="708"/>
      <c r="J713" s="991">
        <f t="shared" si="84"/>
        <v>0</v>
      </c>
      <c r="K713" s="883" t="str">
        <f t="shared" si="80"/>
        <v/>
      </c>
      <c r="L713" s="711"/>
      <c r="M713" s="868">
        <f t="shared" si="85"/>
        <v>0</v>
      </c>
      <c r="N713" s="868">
        <f t="shared" si="86"/>
        <v>0</v>
      </c>
      <c r="O713" s="705" t="str">
        <f t="shared" si="81"/>
        <v/>
      </c>
      <c r="P713" s="523" t="str">
        <f t="shared" si="82"/>
        <v/>
      </c>
      <c r="Q713" s="511">
        <f t="shared" si="87"/>
        <v>0</v>
      </c>
      <c r="R713" s="511">
        <f t="shared" si="83"/>
        <v>0</v>
      </c>
    </row>
    <row r="714" spans="1:18" ht="15" x14ac:dyDescent="0.25">
      <c r="A714" s="702">
        <v>697</v>
      </c>
      <c r="B714" s="664"/>
      <c r="C714" s="664"/>
      <c r="D714" s="706" t="str">
        <f>IFERROR(VLOOKUP($B714,'גנים - מצבת והרשמה  (4)'!$C$16:$G$807,2,0),0)</f>
        <v>המוסד לא קיים</v>
      </c>
      <c r="E714" s="704">
        <f>SUMIF('גנים - מצבת והרשמה  (4)'!$F$15:$F$996,'גנים - דוח ביצוע  (5)'!B714,'גנים - מצבת והרשמה  (4)'!$H$15:$H$996)</f>
        <v>0</v>
      </c>
      <c r="F714" s="664"/>
      <c r="G714" s="709"/>
      <c r="H714" s="708"/>
      <c r="I714" s="708"/>
      <c r="J714" s="991">
        <f t="shared" si="84"/>
        <v>0</v>
      </c>
      <c r="K714" s="883" t="str">
        <f t="shared" si="80"/>
        <v/>
      </c>
      <c r="L714" s="711"/>
      <c r="M714" s="868">
        <f t="shared" si="85"/>
        <v>0</v>
      </c>
      <c r="N714" s="868">
        <f t="shared" si="86"/>
        <v>0</v>
      </c>
      <c r="O714" s="705" t="str">
        <f t="shared" si="81"/>
        <v/>
      </c>
      <c r="P714" s="523" t="str">
        <f t="shared" si="82"/>
        <v/>
      </c>
      <c r="Q714" s="511">
        <f t="shared" si="87"/>
        <v>0</v>
      </c>
      <c r="R714" s="511">
        <f t="shared" si="83"/>
        <v>0</v>
      </c>
    </row>
    <row r="715" spans="1:18" ht="15" x14ac:dyDescent="0.25">
      <c r="A715" s="702">
        <v>698</v>
      </c>
      <c r="B715" s="664"/>
      <c r="C715" s="664"/>
      <c r="D715" s="706" t="str">
        <f>IFERROR(VLOOKUP($B715,'גנים - מצבת והרשמה  (4)'!$C$16:$G$807,2,0),0)</f>
        <v>המוסד לא קיים</v>
      </c>
      <c r="E715" s="704">
        <f>SUMIF('גנים - מצבת והרשמה  (4)'!$F$15:$F$996,'גנים - דוח ביצוע  (5)'!B715,'גנים - מצבת והרשמה  (4)'!$H$15:$H$996)</f>
        <v>0</v>
      </c>
      <c r="F715" s="664"/>
      <c r="G715" s="709"/>
      <c r="H715" s="708"/>
      <c r="I715" s="708"/>
      <c r="J715" s="991">
        <f t="shared" si="84"/>
        <v>0</v>
      </c>
      <c r="K715" s="883" t="str">
        <f t="shared" si="80"/>
        <v/>
      </c>
      <c r="L715" s="711"/>
      <c r="M715" s="868">
        <f t="shared" si="85"/>
        <v>0</v>
      </c>
      <c r="N715" s="868">
        <f t="shared" si="86"/>
        <v>0</v>
      </c>
      <c r="O715" s="705" t="str">
        <f t="shared" si="81"/>
        <v/>
      </c>
      <c r="P715" s="523" t="str">
        <f t="shared" si="82"/>
        <v/>
      </c>
      <c r="Q715" s="511">
        <f t="shared" si="87"/>
        <v>0</v>
      </c>
      <c r="R715" s="511">
        <f t="shared" si="83"/>
        <v>0</v>
      </c>
    </row>
    <row r="716" spans="1:18" ht="15" x14ac:dyDescent="0.25">
      <c r="A716" s="702">
        <v>699</v>
      </c>
      <c r="B716" s="664"/>
      <c r="C716" s="664"/>
      <c r="D716" s="706" t="str">
        <f>IFERROR(VLOOKUP($B716,'גנים - מצבת והרשמה  (4)'!$C$16:$G$807,2,0),0)</f>
        <v>המוסד לא קיים</v>
      </c>
      <c r="E716" s="704">
        <f>SUMIF('גנים - מצבת והרשמה  (4)'!$F$15:$F$996,'גנים - דוח ביצוע  (5)'!B716,'גנים - מצבת והרשמה  (4)'!$H$15:$H$996)</f>
        <v>0</v>
      </c>
      <c r="F716" s="664"/>
      <c r="G716" s="709"/>
      <c r="H716" s="708"/>
      <c r="I716" s="708"/>
      <c r="J716" s="991">
        <f t="shared" si="84"/>
        <v>0</v>
      </c>
      <c r="K716" s="883" t="str">
        <f t="shared" si="80"/>
        <v/>
      </c>
      <c r="L716" s="711"/>
      <c r="M716" s="868">
        <f t="shared" si="85"/>
        <v>0</v>
      </c>
      <c r="N716" s="868">
        <f t="shared" si="86"/>
        <v>0</v>
      </c>
      <c r="O716" s="705" t="str">
        <f t="shared" si="81"/>
        <v/>
      </c>
      <c r="P716" s="523" t="str">
        <f t="shared" si="82"/>
        <v/>
      </c>
      <c r="Q716" s="511">
        <f t="shared" si="87"/>
        <v>0</v>
      </c>
      <c r="R716" s="511">
        <f t="shared" si="83"/>
        <v>0</v>
      </c>
    </row>
    <row r="717" spans="1:18" ht="15" x14ac:dyDescent="0.25">
      <c r="A717" s="702">
        <v>700</v>
      </c>
      <c r="B717" s="664"/>
      <c r="C717" s="664"/>
      <c r="D717" s="706" t="str">
        <f>IFERROR(VLOOKUP($B717,'גנים - מצבת והרשמה  (4)'!$C$16:$G$807,2,0),0)</f>
        <v>המוסד לא קיים</v>
      </c>
      <c r="E717" s="704">
        <f>SUMIF('גנים - מצבת והרשמה  (4)'!$F$15:$F$996,'גנים - דוח ביצוע  (5)'!B717,'גנים - מצבת והרשמה  (4)'!$H$15:$H$996)</f>
        <v>0</v>
      </c>
      <c r="F717" s="664"/>
      <c r="G717" s="709"/>
      <c r="H717" s="708"/>
      <c r="I717" s="708"/>
      <c r="J717" s="991">
        <f t="shared" si="84"/>
        <v>0</v>
      </c>
      <c r="K717" s="883" t="str">
        <f t="shared" si="80"/>
        <v/>
      </c>
      <c r="L717" s="711"/>
      <c r="M717" s="868">
        <f t="shared" si="85"/>
        <v>0</v>
      </c>
      <c r="N717" s="868">
        <f t="shared" si="86"/>
        <v>0</v>
      </c>
      <c r="O717" s="705" t="str">
        <f t="shared" si="81"/>
        <v/>
      </c>
      <c r="P717" s="523" t="str">
        <f t="shared" si="82"/>
        <v/>
      </c>
      <c r="Q717" s="511">
        <f t="shared" si="87"/>
        <v>0</v>
      </c>
      <c r="R717" s="511">
        <f t="shared" si="83"/>
        <v>0</v>
      </c>
    </row>
    <row r="718" spans="1:18" ht="15" x14ac:dyDescent="0.25">
      <c r="A718" s="702">
        <v>701</v>
      </c>
      <c r="B718" s="664"/>
      <c r="C718" s="664"/>
      <c r="D718" s="706" t="str">
        <f>IFERROR(VLOOKUP($B718,'גנים - מצבת והרשמה  (4)'!$C$16:$G$807,2,0),0)</f>
        <v>המוסד לא קיים</v>
      </c>
      <c r="E718" s="704">
        <f>SUMIF('גנים - מצבת והרשמה  (4)'!$F$15:$F$996,'גנים - דוח ביצוע  (5)'!B718,'גנים - מצבת והרשמה  (4)'!$H$15:$H$996)</f>
        <v>0</v>
      </c>
      <c r="F718" s="664"/>
      <c r="G718" s="709"/>
      <c r="H718" s="708"/>
      <c r="I718" s="708"/>
      <c r="J718" s="991">
        <f t="shared" si="84"/>
        <v>0</v>
      </c>
      <c r="K718" s="883" t="str">
        <f t="shared" si="80"/>
        <v/>
      </c>
      <c r="L718" s="711"/>
      <c r="M718" s="868">
        <f t="shared" si="85"/>
        <v>0</v>
      </c>
      <c r="N718" s="868">
        <f t="shared" si="86"/>
        <v>0</v>
      </c>
      <c r="O718" s="705" t="str">
        <f t="shared" si="81"/>
        <v/>
      </c>
      <c r="P718" s="523" t="str">
        <f t="shared" si="82"/>
        <v/>
      </c>
      <c r="Q718" s="511">
        <f t="shared" si="87"/>
        <v>0</v>
      </c>
      <c r="R718" s="511">
        <f t="shared" si="83"/>
        <v>0</v>
      </c>
    </row>
    <row r="719" spans="1:18" ht="15" x14ac:dyDescent="0.25">
      <c r="A719" s="702">
        <v>702</v>
      </c>
      <c r="B719" s="664"/>
      <c r="C719" s="664"/>
      <c r="D719" s="706" t="str">
        <f>IFERROR(VLOOKUP($B719,'גנים - מצבת והרשמה  (4)'!$C$16:$G$807,2,0),0)</f>
        <v>המוסד לא קיים</v>
      </c>
      <c r="E719" s="704">
        <f>SUMIF('גנים - מצבת והרשמה  (4)'!$F$15:$F$996,'גנים - דוח ביצוע  (5)'!B719,'גנים - מצבת והרשמה  (4)'!$H$15:$H$996)</f>
        <v>0</v>
      </c>
      <c r="F719" s="664"/>
      <c r="G719" s="709"/>
      <c r="H719" s="708"/>
      <c r="I719" s="708"/>
      <c r="J719" s="991">
        <f t="shared" si="84"/>
        <v>0</v>
      </c>
      <c r="K719" s="883" t="str">
        <f t="shared" si="80"/>
        <v/>
      </c>
      <c r="L719" s="711"/>
      <c r="M719" s="868">
        <f t="shared" si="85"/>
        <v>0</v>
      </c>
      <c r="N719" s="868">
        <f t="shared" si="86"/>
        <v>0</v>
      </c>
      <c r="O719" s="705" t="str">
        <f t="shared" si="81"/>
        <v/>
      </c>
      <c r="P719" s="523" t="str">
        <f t="shared" si="82"/>
        <v/>
      </c>
      <c r="Q719" s="511">
        <f t="shared" si="87"/>
        <v>0</v>
      </c>
      <c r="R719" s="511">
        <f t="shared" si="83"/>
        <v>0</v>
      </c>
    </row>
    <row r="720" spans="1:18" ht="15" x14ac:dyDescent="0.25">
      <c r="A720" s="702">
        <v>703</v>
      </c>
      <c r="B720" s="664"/>
      <c r="C720" s="664"/>
      <c r="D720" s="706" t="str">
        <f>IFERROR(VLOOKUP($B720,'גנים - מצבת והרשמה  (4)'!$C$16:$G$807,2,0),0)</f>
        <v>המוסד לא קיים</v>
      </c>
      <c r="E720" s="704">
        <f>SUMIF('גנים - מצבת והרשמה  (4)'!$F$15:$F$996,'גנים - דוח ביצוע  (5)'!B720,'גנים - מצבת והרשמה  (4)'!$H$15:$H$996)</f>
        <v>0</v>
      </c>
      <c r="F720" s="664"/>
      <c r="G720" s="709"/>
      <c r="H720" s="708"/>
      <c r="I720" s="708"/>
      <c r="J720" s="991">
        <f t="shared" si="84"/>
        <v>0</v>
      </c>
      <c r="K720" s="883" t="str">
        <f t="shared" si="80"/>
        <v/>
      </c>
      <c r="L720" s="711"/>
      <c r="M720" s="868">
        <f t="shared" si="85"/>
        <v>0</v>
      </c>
      <c r="N720" s="868">
        <f t="shared" si="86"/>
        <v>0</v>
      </c>
      <c r="O720" s="705" t="str">
        <f t="shared" si="81"/>
        <v/>
      </c>
      <c r="P720" s="523" t="str">
        <f t="shared" si="82"/>
        <v/>
      </c>
      <c r="Q720" s="511">
        <f t="shared" si="87"/>
        <v>0</v>
      </c>
      <c r="R720" s="511">
        <f t="shared" si="83"/>
        <v>0</v>
      </c>
    </row>
    <row r="721" spans="1:18" ht="15" x14ac:dyDescent="0.25">
      <c r="A721" s="702">
        <v>704</v>
      </c>
      <c r="B721" s="664"/>
      <c r="C721" s="664"/>
      <c r="D721" s="706" t="str">
        <f>IFERROR(VLOOKUP($B721,'גנים - מצבת והרשמה  (4)'!$C$16:$G$807,2,0),0)</f>
        <v>המוסד לא קיים</v>
      </c>
      <c r="E721" s="704">
        <f>SUMIF('גנים - מצבת והרשמה  (4)'!$F$15:$F$996,'גנים - דוח ביצוע  (5)'!B721,'גנים - מצבת והרשמה  (4)'!$H$15:$H$996)</f>
        <v>0</v>
      </c>
      <c r="F721" s="664"/>
      <c r="G721" s="709"/>
      <c r="H721" s="708"/>
      <c r="I721" s="708"/>
      <c r="J721" s="991">
        <f t="shared" si="84"/>
        <v>0</v>
      </c>
      <c r="K721" s="883" t="str">
        <f t="shared" si="80"/>
        <v/>
      </c>
      <c r="L721" s="711"/>
      <c r="M721" s="868">
        <f t="shared" si="85"/>
        <v>0</v>
      </c>
      <c r="N721" s="868">
        <f t="shared" si="86"/>
        <v>0</v>
      </c>
      <c r="O721" s="705" t="str">
        <f t="shared" si="81"/>
        <v/>
      </c>
      <c r="P721" s="523" t="str">
        <f t="shared" si="82"/>
        <v/>
      </c>
      <c r="Q721" s="511">
        <f t="shared" si="87"/>
        <v>0</v>
      </c>
      <c r="R721" s="511">
        <f t="shared" si="83"/>
        <v>0</v>
      </c>
    </row>
    <row r="722" spans="1:18" ht="15" x14ac:dyDescent="0.25">
      <c r="A722" s="702">
        <v>705</v>
      </c>
      <c r="B722" s="664"/>
      <c r="C722" s="664"/>
      <c r="D722" s="706" t="str">
        <f>IFERROR(VLOOKUP($B722,'גנים - מצבת והרשמה  (4)'!$C$16:$G$807,2,0),0)</f>
        <v>המוסד לא קיים</v>
      </c>
      <c r="E722" s="704">
        <f>SUMIF('גנים - מצבת והרשמה  (4)'!$F$15:$F$996,'גנים - דוח ביצוע  (5)'!B722,'גנים - מצבת והרשמה  (4)'!$H$15:$H$996)</f>
        <v>0</v>
      </c>
      <c r="F722" s="664"/>
      <c r="G722" s="709"/>
      <c r="H722" s="708"/>
      <c r="I722" s="708"/>
      <c r="J722" s="991">
        <f t="shared" si="84"/>
        <v>0</v>
      </c>
      <c r="K722" s="883" t="str">
        <f t="shared" ref="K722:K785" si="88">IF(B722&gt;0,IF(J722&lt;$R$3,"תקופת הפעילות נמוכה מהתקופה הנדרשת, ועל כן המוסד אינו זכאי לתקצוב","תקין"),"")</f>
        <v/>
      </c>
      <c r="L722" s="711"/>
      <c r="M722" s="868">
        <f t="shared" si="85"/>
        <v>0</v>
      </c>
      <c r="N722" s="868">
        <f t="shared" si="86"/>
        <v>0</v>
      </c>
      <c r="O722" s="705" t="str">
        <f t="shared" ref="O722:O785" si="89">IF(IF(B722=0,0,IFERROR(COUNTIF($B$18:$B$1017,B722)," "))&gt;1,"סמל הגן מופיע יותר מפעם אחת",IF(ISBLANK(B722),"","תקין"))</f>
        <v/>
      </c>
      <c r="P722" s="523" t="str">
        <f t="shared" ref="P722:P785" si="90">IF(ISNUMBER(B722),IF(J722&lt;1,"יש למלא מס' ימי פעילות",IF(AND(J722&lt;7,L722=""),"יש למלא סיבה לחוסר ימי פעילות","תקין")),"")</f>
        <v/>
      </c>
      <c r="Q722" s="511">
        <f t="shared" si="87"/>
        <v>0</v>
      </c>
      <c r="R722" s="511">
        <f t="shared" ref="R722:R785" si="91">IF(B722&gt;0,IF(F722=0,1,0),0)</f>
        <v>0</v>
      </c>
    </row>
    <row r="723" spans="1:18" ht="15" x14ac:dyDescent="0.25">
      <c r="A723" s="702">
        <v>706</v>
      </c>
      <c r="B723" s="664"/>
      <c r="C723" s="664"/>
      <c r="D723" s="706" t="str">
        <f>IFERROR(VLOOKUP($B723,'גנים - מצבת והרשמה  (4)'!$C$16:$G$807,2,0),0)</f>
        <v>המוסד לא קיים</v>
      </c>
      <c r="E723" s="704">
        <f>SUMIF('גנים - מצבת והרשמה  (4)'!$F$15:$F$996,'גנים - דוח ביצוע  (5)'!B723,'גנים - מצבת והרשמה  (4)'!$H$15:$H$996)</f>
        <v>0</v>
      </c>
      <c r="F723" s="664"/>
      <c r="G723" s="709"/>
      <c r="H723" s="708"/>
      <c r="I723" s="708"/>
      <c r="J723" s="991">
        <f t="shared" ref="J723:J786" si="92">MIN(NETWORKDAYS.INTL(H723,I723,7),7)</f>
        <v>0</v>
      </c>
      <c r="K723" s="883" t="str">
        <f t="shared" si="88"/>
        <v/>
      </c>
      <c r="L723" s="711"/>
      <c r="M723" s="868">
        <f t="shared" ref="M723:M786" si="93">IF(OR($R$2=0,K723="תקין"),ROUND(IF(J723=6,(7-J723)*MIN(E723,F723),0),0),0)</f>
        <v>0</v>
      </c>
      <c r="N723" s="868">
        <f t="shared" ref="N723:N786" si="94">IF(OR($R$2=0,K723="תקין"),MAX(IF(B723="",0,MIN(F723,E723))-M723/7,0),0)</f>
        <v>0</v>
      </c>
      <c r="O723" s="705" t="str">
        <f t="shared" si="89"/>
        <v/>
      </c>
      <c r="P723" s="523" t="str">
        <f t="shared" si="90"/>
        <v/>
      </c>
      <c r="Q723" s="511">
        <f t="shared" ref="Q723:Q786" si="95">IF(LEFT(P723,10)="יש למלא מס",1,0)</f>
        <v>0</v>
      </c>
      <c r="R723" s="511">
        <f t="shared" si="91"/>
        <v>0</v>
      </c>
    </row>
    <row r="724" spans="1:18" ht="15" x14ac:dyDescent="0.25">
      <c r="A724" s="702">
        <v>707</v>
      </c>
      <c r="B724" s="664"/>
      <c r="C724" s="664"/>
      <c r="D724" s="706" t="str">
        <f>IFERROR(VLOOKUP($B724,'גנים - מצבת והרשמה  (4)'!$C$16:$G$807,2,0),0)</f>
        <v>המוסד לא קיים</v>
      </c>
      <c r="E724" s="704">
        <f>SUMIF('גנים - מצבת והרשמה  (4)'!$F$15:$F$996,'גנים - דוח ביצוע  (5)'!B724,'גנים - מצבת והרשמה  (4)'!$H$15:$H$996)</f>
        <v>0</v>
      </c>
      <c r="F724" s="664"/>
      <c r="G724" s="709"/>
      <c r="H724" s="708"/>
      <c r="I724" s="708"/>
      <c r="J724" s="991">
        <f t="shared" si="92"/>
        <v>0</v>
      </c>
      <c r="K724" s="883" t="str">
        <f t="shared" si="88"/>
        <v/>
      </c>
      <c r="L724" s="711"/>
      <c r="M724" s="868">
        <f t="shared" si="93"/>
        <v>0</v>
      </c>
      <c r="N724" s="868">
        <f t="shared" si="94"/>
        <v>0</v>
      </c>
      <c r="O724" s="705" t="str">
        <f t="shared" si="89"/>
        <v/>
      </c>
      <c r="P724" s="523" t="str">
        <f t="shared" si="90"/>
        <v/>
      </c>
      <c r="Q724" s="511">
        <f t="shared" si="95"/>
        <v>0</v>
      </c>
      <c r="R724" s="511">
        <f t="shared" si="91"/>
        <v>0</v>
      </c>
    </row>
    <row r="725" spans="1:18" ht="15" x14ac:dyDescent="0.25">
      <c r="A725" s="702">
        <v>708</v>
      </c>
      <c r="B725" s="664"/>
      <c r="C725" s="664"/>
      <c r="D725" s="706" t="str">
        <f>IFERROR(VLOOKUP($B725,'גנים - מצבת והרשמה  (4)'!$C$16:$G$807,2,0),0)</f>
        <v>המוסד לא קיים</v>
      </c>
      <c r="E725" s="704">
        <f>SUMIF('גנים - מצבת והרשמה  (4)'!$F$15:$F$996,'גנים - דוח ביצוע  (5)'!B725,'גנים - מצבת והרשמה  (4)'!$H$15:$H$996)</f>
        <v>0</v>
      </c>
      <c r="F725" s="664"/>
      <c r="G725" s="709"/>
      <c r="H725" s="708"/>
      <c r="I725" s="708"/>
      <c r="J725" s="991">
        <f t="shared" si="92"/>
        <v>0</v>
      </c>
      <c r="K725" s="883" t="str">
        <f t="shared" si="88"/>
        <v/>
      </c>
      <c r="L725" s="711"/>
      <c r="M725" s="868">
        <f t="shared" si="93"/>
        <v>0</v>
      </c>
      <c r="N725" s="868">
        <f t="shared" si="94"/>
        <v>0</v>
      </c>
      <c r="O725" s="705" t="str">
        <f t="shared" si="89"/>
        <v/>
      </c>
      <c r="P725" s="523" t="str">
        <f t="shared" si="90"/>
        <v/>
      </c>
      <c r="Q725" s="511">
        <f t="shared" si="95"/>
        <v>0</v>
      </c>
      <c r="R725" s="511">
        <f t="shared" si="91"/>
        <v>0</v>
      </c>
    </row>
    <row r="726" spans="1:18" ht="15" x14ac:dyDescent="0.25">
      <c r="A726" s="702">
        <v>709</v>
      </c>
      <c r="B726" s="664"/>
      <c r="C726" s="664"/>
      <c r="D726" s="706" t="str">
        <f>IFERROR(VLOOKUP($B726,'גנים - מצבת והרשמה  (4)'!$C$16:$G$807,2,0),0)</f>
        <v>המוסד לא קיים</v>
      </c>
      <c r="E726" s="704">
        <f>SUMIF('גנים - מצבת והרשמה  (4)'!$F$15:$F$996,'גנים - דוח ביצוע  (5)'!B726,'גנים - מצבת והרשמה  (4)'!$H$15:$H$996)</f>
        <v>0</v>
      </c>
      <c r="F726" s="664"/>
      <c r="G726" s="709"/>
      <c r="H726" s="708"/>
      <c r="I726" s="708"/>
      <c r="J726" s="991">
        <f t="shared" si="92"/>
        <v>0</v>
      </c>
      <c r="K726" s="883" t="str">
        <f t="shared" si="88"/>
        <v/>
      </c>
      <c r="L726" s="711"/>
      <c r="M726" s="868">
        <f t="shared" si="93"/>
        <v>0</v>
      </c>
      <c r="N726" s="868">
        <f t="shared" si="94"/>
        <v>0</v>
      </c>
      <c r="O726" s="705" t="str">
        <f t="shared" si="89"/>
        <v/>
      </c>
      <c r="P726" s="523" t="str">
        <f t="shared" si="90"/>
        <v/>
      </c>
      <c r="Q726" s="511">
        <f t="shared" si="95"/>
        <v>0</v>
      </c>
      <c r="R726" s="511">
        <f t="shared" si="91"/>
        <v>0</v>
      </c>
    </row>
    <row r="727" spans="1:18" ht="15" x14ac:dyDescent="0.25">
      <c r="A727" s="702">
        <v>710</v>
      </c>
      <c r="B727" s="664"/>
      <c r="C727" s="664"/>
      <c r="D727" s="706" t="str">
        <f>IFERROR(VLOOKUP($B727,'גנים - מצבת והרשמה  (4)'!$C$16:$G$807,2,0),0)</f>
        <v>המוסד לא קיים</v>
      </c>
      <c r="E727" s="704">
        <f>SUMIF('גנים - מצבת והרשמה  (4)'!$F$15:$F$996,'גנים - דוח ביצוע  (5)'!B727,'גנים - מצבת והרשמה  (4)'!$H$15:$H$996)</f>
        <v>0</v>
      </c>
      <c r="F727" s="664"/>
      <c r="G727" s="709"/>
      <c r="H727" s="708"/>
      <c r="I727" s="708"/>
      <c r="J727" s="991">
        <f t="shared" si="92"/>
        <v>0</v>
      </c>
      <c r="K727" s="883" t="str">
        <f t="shared" si="88"/>
        <v/>
      </c>
      <c r="L727" s="711"/>
      <c r="M727" s="868">
        <f t="shared" si="93"/>
        <v>0</v>
      </c>
      <c r="N727" s="868">
        <f t="shared" si="94"/>
        <v>0</v>
      </c>
      <c r="O727" s="705" t="str">
        <f t="shared" si="89"/>
        <v/>
      </c>
      <c r="P727" s="523" t="str">
        <f t="shared" si="90"/>
        <v/>
      </c>
      <c r="Q727" s="511">
        <f t="shared" si="95"/>
        <v>0</v>
      </c>
      <c r="R727" s="511">
        <f t="shared" si="91"/>
        <v>0</v>
      </c>
    </row>
    <row r="728" spans="1:18" ht="15" x14ac:dyDescent="0.25">
      <c r="A728" s="702">
        <v>711</v>
      </c>
      <c r="B728" s="664"/>
      <c r="C728" s="664"/>
      <c r="D728" s="706" t="str">
        <f>IFERROR(VLOOKUP($B728,'גנים - מצבת והרשמה  (4)'!$C$16:$G$807,2,0),0)</f>
        <v>המוסד לא קיים</v>
      </c>
      <c r="E728" s="704">
        <f>SUMIF('גנים - מצבת והרשמה  (4)'!$F$15:$F$996,'גנים - דוח ביצוע  (5)'!B728,'גנים - מצבת והרשמה  (4)'!$H$15:$H$996)</f>
        <v>0</v>
      </c>
      <c r="F728" s="664"/>
      <c r="G728" s="709"/>
      <c r="H728" s="708"/>
      <c r="I728" s="708"/>
      <c r="J728" s="991">
        <f t="shared" si="92"/>
        <v>0</v>
      </c>
      <c r="K728" s="883" t="str">
        <f t="shared" si="88"/>
        <v/>
      </c>
      <c r="L728" s="711"/>
      <c r="M728" s="868">
        <f t="shared" si="93"/>
        <v>0</v>
      </c>
      <c r="N728" s="868">
        <f t="shared" si="94"/>
        <v>0</v>
      </c>
      <c r="O728" s="705" t="str">
        <f t="shared" si="89"/>
        <v/>
      </c>
      <c r="P728" s="523" t="str">
        <f t="shared" si="90"/>
        <v/>
      </c>
      <c r="Q728" s="511">
        <f t="shared" si="95"/>
        <v>0</v>
      </c>
      <c r="R728" s="511">
        <f t="shared" si="91"/>
        <v>0</v>
      </c>
    </row>
    <row r="729" spans="1:18" ht="15" x14ac:dyDescent="0.25">
      <c r="A729" s="702">
        <v>712</v>
      </c>
      <c r="B729" s="664"/>
      <c r="C729" s="664"/>
      <c r="D729" s="706" t="str">
        <f>IFERROR(VLOOKUP($B729,'גנים - מצבת והרשמה  (4)'!$C$16:$G$807,2,0),0)</f>
        <v>המוסד לא קיים</v>
      </c>
      <c r="E729" s="704">
        <f>SUMIF('גנים - מצבת והרשמה  (4)'!$F$15:$F$996,'גנים - דוח ביצוע  (5)'!B729,'גנים - מצבת והרשמה  (4)'!$H$15:$H$996)</f>
        <v>0</v>
      </c>
      <c r="F729" s="664"/>
      <c r="G729" s="709"/>
      <c r="H729" s="708"/>
      <c r="I729" s="708"/>
      <c r="J729" s="991">
        <f t="shared" si="92"/>
        <v>0</v>
      </c>
      <c r="K729" s="883" t="str">
        <f t="shared" si="88"/>
        <v/>
      </c>
      <c r="L729" s="711"/>
      <c r="M729" s="868">
        <f t="shared" si="93"/>
        <v>0</v>
      </c>
      <c r="N729" s="868">
        <f t="shared" si="94"/>
        <v>0</v>
      </c>
      <c r="O729" s="705" t="str">
        <f t="shared" si="89"/>
        <v/>
      </c>
      <c r="P729" s="523" t="str">
        <f t="shared" si="90"/>
        <v/>
      </c>
      <c r="Q729" s="511">
        <f t="shared" si="95"/>
        <v>0</v>
      </c>
      <c r="R729" s="511">
        <f t="shared" si="91"/>
        <v>0</v>
      </c>
    </row>
    <row r="730" spans="1:18" ht="15" x14ac:dyDescent="0.25">
      <c r="A730" s="702">
        <v>713</v>
      </c>
      <c r="B730" s="664"/>
      <c r="C730" s="664"/>
      <c r="D730" s="706" t="str">
        <f>IFERROR(VLOOKUP($B730,'גנים - מצבת והרשמה  (4)'!$C$16:$G$807,2,0),0)</f>
        <v>המוסד לא קיים</v>
      </c>
      <c r="E730" s="704">
        <f>SUMIF('גנים - מצבת והרשמה  (4)'!$F$15:$F$996,'גנים - דוח ביצוע  (5)'!B730,'גנים - מצבת והרשמה  (4)'!$H$15:$H$996)</f>
        <v>0</v>
      </c>
      <c r="F730" s="664"/>
      <c r="G730" s="709"/>
      <c r="H730" s="708"/>
      <c r="I730" s="708"/>
      <c r="J730" s="991">
        <f t="shared" si="92"/>
        <v>0</v>
      </c>
      <c r="K730" s="883" t="str">
        <f t="shared" si="88"/>
        <v/>
      </c>
      <c r="L730" s="711"/>
      <c r="M730" s="868">
        <f t="shared" si="93"/>
        <v>0</v>
      </c>
      <c r="N730" s="868">
        <f t="shared" si="94"/>
        <v>0</v>
      </c>
      <c r="O730" s="705" t="str">
        <f t="shared" si="89"/>
        <v/>
      </c>
      <c r="P730" s="523" t="str">
        <f t="shared" si="90"/>
        <v/>
      </c>
      <c r="Q730" s="511">
        <f t="shared" si="95"/>
        <v>0</v>
      </c>
      <c r="R730" s="511">
        <f t="shared" si="91"/>
        <v>0</v>
      </c>
    </row>
    <row r="731" spans="1:18" ht="15" x14ac:dyDescent="0.25">
      <c r="A731" s="702">
        <v>714</v>
      </c>
      <c r="B731" s="664"/>
      <c r="C731" s="664"/>
      <c r="D731" s="706" t="str">
        <f>IFERROR(VLOOKUP($B731,'גנים - מצבת והרשמה  (4)'!$C$16:$G$807,2,0),0)</f>
        <v>המוסד לא קיים</v>
      </c>
      <c r="E731" s="704">
        <f>SUMIF('גנים - מצבת והרשמה  (4)'!$F$15:$F$996,'גנים - דוח ביצוע  (5)'!B731,'גנים - מצבת והרשמה  (4)'!$H$15:$H$996)</f>
        <v>0</v>
      </c>
      <c r="F731" s="664"/>
      <c r="G731" s="709"/>
      <c r="H731" s="708"/>
      <c r="I731" s="708"/>
      <c r="J731" s="991">
        <f t="shared" si="92"/>
        <v>0</v>
      </c>
      <c r="K731" s="883" t="str">
        <f t="shared" si="88"/>
        <v/>
      </c>
      <c r="L731" s="711"/>
      <c r="M731" s="868">
        <f t="shared" si="93"/>
        <v>0</v>
      </c>
      <c r="N731" s="868">
        <f t="shared" si="94"/>
        <v>0</v>
      </c>
      <c r="O731" s="705" t="str">
        <f t="shared" si="89"/>
        <v/>
      </c>
      <c r="P731" s="523" t="str">
        <f t="shared" si="90"/>
        <v/>
      </c>
      <c r="Q731" s="511">
        <f t="shared" si="95"/>
        <v>0</v>
      </c>
      <c r="R731" s="511">
        <f t="shared" si="91"/>
        <v>0</v>
      </c>
    </row>
    <row r="732" spans="1:18" ht="15" x14ac:dyDescent="0.25">
      <c r="A732" s="702">
        <v>715</v>
      </c>
      <c r="B732" s="664"/>
      <c r="C732" s="664"/>
      <c r="D732" s="706" t="str">
        <f>IFERROR(VLOOKUP($B732,'גנים - מצבת והרשמה  (4)'!$C$16:$G$807,2,0),0)</f>
        <v>המוסד לא קיים</v>
      </c>
      <c r="E732" s="704">
        <f>SUMIF('גנים - מצבת והרשמה  (4)'!$F$15:$F$996,'גנים - דוח ביצוע  (5)'!B732,'גנים - מצבת והרשמה  (4)'!$H$15:$H$996)</f>
        <v>0</v>
      </c>
      <c r="F732" s="664"/>
      <c r="G732" s="709"/>
      <c r="H732" s="708"/>
      <c r="I732" s="708"/>
      <c r="J732" s="991">
        <f t="shared" si="92"/>
        <v>0</v>
      </c>
      <c r="K732" s="883" t="str">
        <f t="shared" si="88"/>
        <v/>
      </c>
      <c r="L732" s="711"/>
      <c r="M732" s="868">
        <f t="shared" si="93"/>
        <v>0</v>
      </c>
      <c r="N732" s="868">
        <f t="shared" si="94"/>
        <v>0</v>
      </c>
      <c r="O732" s="705" t="str">
        <f t="shared" si="89"/>
        <v/>
      </c>
      <c r="P732" s="523" t="str">
        <f t="shared" si="90"/>
        <v/>
      </c>
      <c r="Q732" s="511">
        <f t="shared" si="95"/>
        <v>0</v>
      </c>
      <c r="R732" s="511">
        <f t="shared" si="91"/>
        <v>0</v>
      </c>
    </row>
    <row r="733" spans="1:18" ht="15" x14ac:dyDescent="0.25">
      <c r="A733" s="702">
        <v>716</v>
      </c>
      <c r="B733" s="664"/>
      <c r="C733" s="664"/>
      <c r="D733" s="706" t="str">
        <f>IFERROR(VLOOKUP($B733,'גנים - מצבת והרשמה  (4)'!$C$16:$G$807,2,0),0)</f>
        <v>המוסד לא קיים</v>
      </c>
      <c r="E733" s="704">
        <f>SUMIF('גנים - מצבת והרשמה  (4)'!$F$15:$F$996,'גנים - דוח ביצוע  (5)'!B733,'גנים - מצבת והרשמה  (4)'!$H$15:$H$996)</f>
        <v>0</v>
      </c>
      <c r="F733" s="664"/>
      <c r="G733" s="709"/>
      <c r="H733" s="708"/>
      <c r="I733" s="708"/>
      <c r="J733" s="991">
        <f t="shared" si="92"/>
        <v>0</v>
      </c>
      <c r="K733" s="883" t="str">
        <f t="shared" si="88"/>
        <v/>
      </c>
      <c r="L733" s="711"/>
      <c r="M733" s="868">
        <f t="shared" si="93"/>
        <v>0</v>
      </c>
      <c r="N733" s="868">
        <f t="shared" si="94"/>
        <v>0</v>
      </c>
      <c r="O733" s="705" t="str">
        <f t="shared" si="89"/>
        <v/>
      </c>
      <c r="P733" s="523" t="str">
        <f t="shared" si="90"/>
        <v/>
      </c>
      <c r="Q733" s="511">
        <f t="shared" si="95"/>
        <v>0</v>
      </c>
      <c r="R733" s="511">
        <f t="shared" si="91"/>
        <v>0</v>
      </c>
    </row>
    <row r="734" spans="1:18" ht="15" x14ac:dyDescent="0.25">
      <c r="A734" s="702">
        <v>717</v>
      </c>
      <c r="B734" s="664"/>
      <c r="C734" s="664"/>
      <c r="D734" s="706" t="str">
        <f>IFERROR(VLOOKUP($B734,'גנים - מצבת והרשמה  (4)'!$C$16:$G$807,2,0),0)</f>
        <v>המוסד לא קיים</v>
      </c>
      <c r="E734" s="704">
        <f>SUMIF('גנים - מצבת והרשמה  (4)'!$F$15:$F$996,'גנים - דוח ביצוע  (5)'!B734,'גנים - מצבת והרשמה  (4)'!$H$15:$H$996)</f>
        <v>0</v>
      </c>
      <c r="F734" s="664"/>
      <c r="G734" s="709"/>
      <c r="H734" s="708"/>
      <c r="I734" s="708"/>
      <c r="J734" s="991">
        <f t="shared" si="92"/>
        <v>0</v>
      </c>
      <c r="K734" s="883" t="str">
        <f t="shared" si="88"/>
        <v/>
      </c>
      <c r="L734" s="711"/>
      <c r="M734" s="868">
        <f t="shared" si="93"/>
        <v>0</v>
      </c>
      <c r="N734" s="868">
        <f t="shared" si="94"/>
        <v>0</v>
      </c>
      <c r="O734" s="705" t="str">
        <f t="shared" si="89"/>
        <v/>
      </c>
      <c r="P734" s="523" t="str">
        <f t="shared" si="90"/>
        <v/>
      </c>
      <c r="Q734" s="511">
        <f t="shared" si="95"/>
        <v>0</v>
      </c>
      <c r="R734" s="511">
        <f t="shared" si="91"/>
        <v>0</v>
      </c>
    </row>
    <row r="735" spans="1:18" ht="15" x14ac:dyDescent="0.25">
      <c r="A735" s="702">
        <v>718</v>
      </c>
      <c r="B735" s="664"/>
      <c r="C735" s="664"/>
      <c r="D735" s="706" t="str">
        <f>IFERROR(VLOOKUP($B735,'גנים - מצבת והרשמה  (4)'!$C$16:$G$807,2,0),0)</f>
        <v>המוסד לא קיים</v>
      </c>
      <c r="E735" s="704">
        <f>SUMIF('גנים - מצבת והרשמה  (4)'!$F$15:$F$996,'גנים - דוח ביצוע  (5)'!B735,'גנים - מצבת והרשמה  (4)'!$H$15:$H$996)</f>
        <v>0</v>
      </c>
      <c r="F735" s="664"/>
      <c r="G735" s="709"/>
      <c r="H735" s="708"/>
      <c r="I735" s="708"/>
      <c r="J735" s="991">
        <f t="shared" si="92"/>
        <v>0</v>
      </c>
      <c r="K735" s="883" t="str">
        <f t="shared" si="88"/>
        <v/>
      </c>
      <c r="L735" s="711"/>
      <c r="M735" s="868">
        <f t="shared" si="93"/>
        <v>0</v>
      </c>
      <c r="N735" s="868">
        <f t="shared" si="94"/>
        <v>0</v>
      </c>
      <c r="O735" s="705" t="str">
        <f t="shared" si="89"/>
        <v/>
      </c>
      <c r="P735" s="523" t="str">
        <f t="shared" si="90"/>
        <v/>
      </c>
      <c r="Q735" s="511">
        <f t="shared" si="95"/>
        <v>0</v>
      </c>
      <c r="R735" s="511">
        <f t="shared" si="91"/>
        <v>0</v>
      </c>
    </row>
    <row r="736" spans="1:18" ht="15" x14ac:dyDescent="0.25">
      <c r="A736" s="702">
        <v>719</v>
      </c>
      <c r="B736" s="664"/>
      <c r="C736" s="664"/>
      <c r="D736" s="706" t="str">
        <f>IFERROR(VLOOKUP($B736,'גנים - מצבת והרשמה  (4)'!$C$16:$G$807,2,0),0)</f>
        <v>המוסד לא קיים</v>
      </c>
      <c r="E736" s="704">
        <f>SUMIF('גנים - מצבת והרשמה  (4)'!$F$15:$F$996,'גנים - דוח ביצוע  (5)'!B736,'גנים - מצבת והרשמה  (4)'!$H$15:$H$996)</f>
        <v>0</v>
      </c>
      <c r="F736" s="664"/>
      <c r="G736" s="709"/>
      <c r="H736" s="708"/>
      <c r="I736" s="708"/>
      <c r="J736" s="991">
        <f t="shared" si="92"/>
        <v>0</v>
      </c>
      <c r="K736" s="883" t="str">
        <f t="shared" si="88"/>
        <v/>
      </c>
      <c r="L736" s="711"/>
      <c r="M736" s="868">
        <f t="shared" si="93"/>
        <v>0</v>
      </c>
      <c r="N736" s="868">
        <f t="shared" si="94"/>
        <v>0</v>
      </c>
      <c r="O736" s="705" t="str">
        <f t="shared" si="89"/>
        <v/>
      </c>
      <c r="P736" s="523" t="str">
        <f t="shared" si="90"/>
        <v/>
      </c>
      <c r="Q736" s="511">
        <f t="shared" si="95"/>
        <v>0</v>
      </c>
      <c r="R736" s="511">
        <f t="shared" si="91"/>
        <v>0</v>
      </c>
    </row>
    <row r="737" spans="1:18" ht="15" x14ac:dyDescent="0.25">
      <c r="A737" s="702">
        <v>720</v>
      </c>
      <c r="B737" s="664"/>
      <c r="C737" s="664"/>
      <c r="D737" s="706" t="str">
        <f>IFERROR(VLOOKUP($B737,'גנים - מצבת והרשמה  (4)'!$C$16:$G$807,2,0),0)</f>
        <v>המוסד לא קיים</v>
      </c>
      <c r="E737" s="704">
        <f>SUMIF('גנים - מצבת והרשמה  (4)'!$F$15:$F$996,'גנים - דוח ביצוע  (5)'!B737,'גנים - מצבת והרשמה  (4)'!$H$15:$H$996)</f>
        <v>0</v>
      </c>
      <c r="F737" s="664"/>
      <c r="G737" s="709"/>
      <c r="H737" s="708"/>
      <c r="I737" s="708"/>
      <c r="J737" s="991">
        <f t="shared" si="92"/>
        <v>0</v>
      </c>
      <c r="K737" s="883" t="str">
        <f t="shared" si="88"/>
        <v/>
      </c>
      <c r="L737" s="711"/>
      <c r="M737" s="868">
        <f t="shared" si="93"/>
        <v>0</v>
      </c>
      <c r="N737" s="868">
        <f t="shared" si="94"/>
        <v>0</v>
      </c>
      <c r="O737" s="705" t="str">
        <f t="shared" si="89"/>
        <v/>
      </c>
      <c r="P737" s="523" t="str">
        <f t="shared" si="90"/>
        <v/>
      </c>
      <c r="Q737" s="511">
        <f t="shared" si="95"/>
        <v>0</v>
      </c>
      <c r="R737" s="511">
        <f t="shared" si="91"/>
        <v>0</v>
      </c>
    </row>
    <row r="738" spans="1:18" ht="15" x14ac:dyDescent="0.25">
      <c r="A738" s="702">
        <v>721</v>
      </c>
      <c r="B738" s="664"/>
      <c r="C738" s="664"/>
      <c r="D738" s="706" t="str">
        <f>IFERROR(VLOOKUP($B738,'גנים - מצבת והרשמה  (4)'!$C$16:$G$807,2,0),0)</f>
        <v>המוסד לא קיים</v>
      </c>
      <c r="E738" s="704">
        <f>SUMIF('גנים - מצבת והרשמה  (4)'!$F$15:$F$996,'גנים - דוח ביצוע  (5)'!B738,'גנים - מצבת והרשמה  (4)'!$H$15:$H$996)</f>
        <v>0</v>
      </c>
      <c r="F738" s="664"/>
      <c r="G738" s="709"/>
      <c r="H738" s="708"/>
      <c r="I738" s="708"/>
      <c r="J738" s="991">
        <f t="shared" si="92"/>
        <v>0</v>
      </c>
      <c r="K738" s="883" t="str">
        <f t="shared" si="88"/>
        <v/>
      </c>
      <c r="L738" s="711"/>
      <c r="M738" s="868">
        <f t="shared" si="93"/>
        <v>0</v>
      </c>
      <c r="N738" s="868">
        <f t="shared" si="94"/>
        <v>0</v>
      </c>
      <c r="O738" s="705" t="str">
        <f t="shared" si="89"/>
        <v/>
      </c>
      <c r="P738" s="523" t="str">
        <f t="shared" si="90"/>
        <v/>
      </c>
      <c r="Q738" s="511">
        <f t="shared" si="95"/>
        <v>0</v>
      </c>
      <c r="R738" s="511">
        <f t="shared" si="91"/>
        <v>0</v>
      </c>
    </row>
    <row r="739" spans="1:18" ht="15" x14ac:dyDescent="0.25">
      <c r="A739" s="702">
        <v>722</v>
      </c>
      <c r="B739" s="664"/>
      <c r="C739" s="664"/>
      <c r="D739" s="706" t="str">
        <f>IFERROR(VLOOKUP($B739,'גנים - מצבת והרשמה  (4)'!$C$16:$G$807,2,0),0)</f>
        <v>המוסד לא קיים</v>
      </c>
      <c r="E739" s="704">
        <f>SUMIF('גנים - מצבת והרשמה  (4)'!$F$15:$F$996,'גנים - דוח ביצוע  (5)'!B739,'גנים - מצבת והרשמה  (4)'!$H$15:$H$996)</f>
        <v>0</v>
      </c>
      <c r="F739" s="664"/>
      <c r="G739" s="709"/>
      <c r="H739" s="708"/>
      <c r="I739" s="708"/>
      <c r="J739" s="991">
        <f t="shared" si="92"/>
        <v>0</v>
      </c>
      <c r="K739" s="883" t="str">
        <f t="shared" si="88"/>
        <v/>
      </c>
      <c r="L739" s="711"/>
      <c r="M739" s="868">
        <f t="shared" si="93"/>
        <v>0</v>
      </c>
      <c r="N739" s="868">
        <f t="shared" si="94"/>
        <v>0</v>
      </c>
      <c r="O739" s="705" t="str">
        <f t="shared" si="89"/>
        <v/>
      </c>
      <c r="P739" s="523" t="str">
        <f t="shared" si="90"/>
        <v/>
      </c>
      <c r="Q739" s="511">
        <f t="shared" si="95"/>
        <v>0</v>
      </c>
      <c r="R739" s="511">
        <f t="shared" si="91"/>
        <v>0</v>
      </c>
    </row>
    <row r="740" spans="1:18" ht="15" x14ac:dyDescent="0.25">
      <c r="A740" s="702">
        <v>723</v>
      </c>
      <c r="B740" s="664"/>
      <c r="C740" s="664"/>
      <c r="D740" s="706" t="str">
        <f>IFERROR(VLOOKUP($B740,'גנים - מצבת והרשמה  (4)'!$C$16:$G$807,2,0),0)</f>
        <v>המוסד לא קיים</v>
      </c>
      <c r="E740" s="704">
        <f>SUMIF('גנים - מצבת והרשמה  (4)'!$F$15:$F$996,'גנים - דוח ביצוע  (5)'!B740,'גנים - מצבת והרשמה  (4)'!$H$15:$H$996)</f>
        <v>0</v>
      </c>
      <c r="F740" s="664"/>
      <c r="G740" s="709"/>
      <c r="H740" s="708"/>
      <c r="I740" s="708"/>
      <c r="J740" s="991">
        <f t="shared" si="92"/>
        <v>0</v>
      </c>
      <c r="K740" s="883" t="str">
        <f t="shared" si="88"/>
        <v/>
      </c>
      <c r="L740" s="711"/>
      <c r="M740" s="868">
        <f t="shared" si="93"/>
        <v>0</v>
      </c>
      <c r="N740" s="868">
        <f t="shared" si="94"/>
        <v>0</v>
      </c>
      <c r="O740" s="705" t="str">
        <f t="shared" si="89"/>
        <v/>
      </c>
      <c r="P740" s="523" t="str">
        <f t="shared" si="90"/>
        <v/>
      </c>
      <c r="Q740" s="511">
        <f t="shared" si="95"/>
        <v>0</v>
      </c>
      <c r="R740" s="511">
        <f t="shared" si="91"/>
        <v>0</v>
      </c>
    </row>
    <row r="741" spans="1:18" ht="15" x14ac:dyDescent="0.25">
      <c r="A741" s="702">
        <v>724</v>
      </c>
      <c r="B741" s="664"/>
      <c r="C741" s="664"/>
      <c r="D741" s="706" t="str">
        <f>IFERROR(VLOOKUP($B741,'גנים - מצבת והרשמה  (4)'!$C$16:$G$807,2,0),0)</f>
        <v>המוסד לא קיים</v>
      </c>
      <c r="E741" s="704">
        <f>SUMIF('גנים - מצבת והרשמה  (4)'!$F$15:$F$996,'גנים - דוח ביצוע  (5)'!B741,'גנים - מצבת והרשמה  (4)'!$H$15:$H$996)</f>
        <v>0</v>
      </c>
      <c r="F741" s="664"/>
      <c r="G741" s="709"/>
      <c r="H741" s="708"/>
      <c r="I741" s="708"/>
      <c r="J741" s="991">
        <f t="shared" si="92"/>
        <v>0</v>
      </c>
      <c r="K741" s="883" t="str">
        <f t="shared" si="88"/>
        <v/>
      </c>
      <c r="L741" s="711"/>
      <c r="M741" s="868">
        <f t="shared" si="93"/>
        <v>0</v>
      </c>
      <c r="N741" s="868">
        <f t="shared" si="94"/>
        <v>0</v>
      </c>
      <c r="O741" s="705" t="str">
        <f t="shared" si="89"/>
        <v/>
      </c>
      <c r="P741" s="523" t="str">
        <f t="shared" si="90"/>
        <v/>
      </c>
      <c r="Q741" s="511">
        <f t="shared" si="95"/>
        <v>0</v>
      </c>
      <c r="R741" s="511">
        <f t="shared" si="91"/>
        <v>0</v>
      </c>
    </row>
    <row r="742" spans="1:18" ht="15" x14ac:dyDescent="0.25">
      <c r="A742" s="702">
        <v>725</v>
      </c>
      <c r="B742" s="664"/>
      <c r="C742" s="664"/>
      <c r="D742" s="706" t="str">
        <f>IFERROR(VLOOKUP($B742,'גנים - מצבת והרשמה  (4)'!$C$16:$G$807,2,0),0)</f>
        <v>המוסד לא קיים</v>
      </c>
      <c r="E742" s="704">
        <f>SUMIF('גנים - מצבת והרשמה  (4)'!$F$15:$F$996,'גנים - דוח ביצוע  (5)'!B742,'גנים - מצבת והרשמה  (4)'!$H$15:$H$996)</f>
        <v>0</v>
      </c>
      <c r="F742" s="664"/>
      <c r="G742" s="709"/>
      <c r="H742" s="708"/>
      <c r="I742" s="708"/>
      <c r="J742" s="991">
        <f t="shared" si="92"/>
        <v>0</v>
      </c>
      <c r="K742" s="883" t="str">
        <f t="shared" si="88"/>
        <v/>
      </c>
      <c r="L742" s="711"/>
      <c r="M742" s="868">
        <f t="shared" si="93"/>
        <v>0</v>
      </c>
      <c r="N742" s="868">
        <f t="shared" si="94"/>
        <v>0</v>
      </c>
      <c r="O742" s="705" t="str">
        <f t="shared" si="89"/>
        <v/>
      </c>
      <c r="P742" s="523" t="str">
        <f t="shared" si="90"/>
        <v/>
      </c>
      <c r="Q742" s="511">
        <f t="shared" si="95"/>
        <v>0</v>
      </c>
      <c r="R742" s="511">
        <f t="shared" si="91"/>
        <v>0</v>
      </c>
    </row>
    <row r="743" spans="1:18" ht="15" x14ac:dyDescent="0.25">
      <c r="A743" s="702">
        <v>726</v>
      </c>
      <c r="B743" s="664"/>
      <c r="C743" s="664"/>
      <c r="D743" s="706" t="str">
        <f>IFERROR(VLOOKUP($B743,'גנים - מצבת והרשמה  (4)'!$C$16:$G$807,2,0),0)</f>
        <v>המוסד לא קיים</v>
      </c>
      <c r="E743" s="704">
        <f>SUMIF('גנים - מצבת והרשמה  (4)'!$F$15:$F$996,'גנים - דוח ביצוע  (5)'!B743,'גנים - מצבת והרשמה  (4)'!$H$15:$H$996)</f>
        <v>0</v>
      </c>
      <c r="F743" s="664"/>
      <c r="G743" s="709"/>
      <c r="H743" s="708"/>
      <c r="I743" s="708"/>
      <c r="J743" s="991">
        <f t="shared" si="92"/>
        <v>0</v>
      </c>
      <c r="K743" s="883" t="str">
        <f t="shared" si="88"/>
        <v/>
      </c>
      <c r="L743" s="711"/>
      <c r="M743" s="868">
        <f t="shared" si="93"/>
        <v>0</v>
      </c>
      <c r="N743" s="868">
        <f t="shared" si="94"/>
        <v>0</v>
      </c>
      <c r="O743" s="705" t="str">
        <f t="shared" si="89"/>
        <v/>
      </c>
      <c r="P743" s="523" t="str">
        <f t="shared" si="90"/>
        <v/>
      </c>
      <c r="Q743" s="511">
        <f t="shared" si="95"/>
        <v>0</v>
      </c>
      <c r="R743" s="511">
        <f t="shared" si="91"/>
        <v>0</v>
      </c>
    </row>
    <row r="744" spans="1:18" ht="15" x14ac:dyDescent="0.25">
      <c r="A744" s="702">
        <v>727</v>
      </c>
      <c r="B744" s="664"/>
      <c r="C744" s="664"/>
      <c r="D744" s="706" t="str">
        <f>IFERROR(VLOOKUP($B744,'גנים - מצבת והרשמה  (4)'!$C$16:$G$807,2,0),0)</f>
        <v>המוסד לא קיים</v>
      </c>
      <c r="E744" s="704">
        <f>SUMIF('גנים - מצבת והרשמה  (4)'!$F$15:$F$996,'גנים - דוח ביצוע  (5)'!B744,'גנים - מצבת והרשמה  (4)'!$H$15:$H$996)</f>
        <v>0</v>
      </c>
      <c r="F744" s="664"/>
      <c r="G744" s="709"/>
      <c r="H744" s="708"/>
      <c r="I744" s="708"/>
      <c r="J744" s="991">
        <f t="shared" si="92"/>
        <v>0</v>
      </c>
      <c r="K744" s="883" t="str">
        <f t="shared" si="88"/>
        <v/>
      </c>
      <c r="L744" s="711"/>
      <c r="M744" s="868">
        <f t="shared" si="93"/>
        <v>0</v>
      </c>
      <c r="N744" s="868">
        <f t="shared" si="94"/>
        <v>0</v>
      </c>
      <c r="O744" s="705" t="str">
        <f t="shared" si="89"/>
        <v/>
      </c>
      <c r="P744" s="523" t="str">
        <f t="shared" si="90"/>
        <v/>
      </c>
      <c r="Q744" s="511">
        <f t="shared" si="95"/>
        <v>0</v>
      </c>
      <c r="R744" s="511">
        <f t="shared" si="91"/>
        <v>0</v>
      </c>
    </row>
    <row r="745" spans="1:18" ht="15" x14ac:dyDescent="0.25">
      <c r="A745" s="702">
        <v>728</v>
      </c>
      <c r="B745" s="664"/>
      <c r="C745" s="664"/>
      <c r="D745" s="706" t="str">
        <f>IFERROR(VLOOKUP($B745,'גנים - מצבת והרשמה  (4)'!$C$16:$G$807,2,0),0)</f>
        <v>המוסד לא קיים</v>
      </c>
      <c r="E745" s="704">
        <f>SUMIF('גנים - מצבת והרשמה  (4)'!$F$15:$F$996,'גנים - דוח ביצוע  (5)'!B745,'גנים - מצבת והרשמה  (4)'!$H$15:$H$996)</f>
        <v>0</v>
      </c>
      <c r="F745" s="664"/>
      <c r="G745" s="709"/>
      <c r="H745" s="708"/>
      <c r="I745" s="708"/>
      <c r="J745" s="991">
        <f t="shared" si="92"/>
        <v>0</v>
      </c>
      <c r="K745" s="883" t="str">
        <f t="shared" si="88"/>
        <v/>
      </c>
      <c r="L745" s="711"/>
      <c r="M745" s="868">
        <f t="shared" si="93"/>
        <v>0</v>
      </c>
      <c r="N745" s="868">
        <f t="shared" si="94"/>
        <v>0</v>
      </c>
      <c r="O745" s="705" t="str">
        <f t="shared" si="89"/>
        <v/>
      </c>
      <c r="P745" s="523" t="str">
        <f t="shared" si="90"/>
        <v/>
      </c>
      <c r="Q745" s="511">
        <f t="shared" si="95"/>
        <v>0</v>
      </c>
      <c r="R745" s="511">
        <f t="shared" si="91"/>
        <v>0</v>
      </c>
    </row>
    <row r="746" spans="1:18" ht="15" x14ac:dyDescent="0.25">
      <c r="A746" s="702">
        <v>729</v>
      </c>
      <c r="B746" s="664"/>
      <c r="C746" s="664"/>
      <c r="D746" s="706" t="str">
        <f>IFERROR(VLOOKUP($B746,'גנים - מצבת והרשמה  (4)'!$C$16:$G$807,2,0),0)</f>
        <v>המוסד לא קיים</v>
      </c>
      <c r="E746" s="704">
        <f>SUMIF('גנים - מצבת והרשמה  (4)'!$F$15:$F$996,'גנים - דוח ביצוע  (5)'!B746,'גנים - מצבת והרשמה  (4)'!$H$15:$H$996)</f>
        <v>0</v>
      </c>
      <c r="F746" s="664"/>
      <c r="G746" s="709"/>
      <c r="H746" s="708"/>
      <c r="I746" s="708"/>
      <c r="J746" s="991">
        <f t="shared" si="92"/>
        <v>0</v>
      </c>
      <c r="K746" s="883" t="str">
        <f t="shared" si="88"/>
        <v/>
      </c>
      <c r="L746" s="711"/>
      <c r="M746" s="868">
        <f t="shared" si="93"/>
        <v>0</v>
      </c>
      <c r="N746" s="868">
        <f t="shared" si="94"/>
        <v>0</v>
      </c>
      <c r="O746" s="705" t="str">
        <f t="shared" si="89"/>
        <v/>
      </c>
      <c r="P746" s="523" t="str">
        <f t="shared" si="90"/>
        <v/>
      </c>
      <c r="Q746" s="511">
        <f t="shared" si="95"/>
        <v>0</v>
      </c>
      <c r="R746" s="511">
        <f t="shared" si="91"/>
        <v>0</v>
      </c>
    </row>
    <row r="747" spans="1:18" ht="15" x14ac:dyDescent="0.25">
      <c r="A747" s="702">
        <v>730</v>
      </c>
      <c r="B747" s="664"/>
      <c r="C747" s="664"/>
      <c r="D747" s="706" t="str">
        <f>IFERROR(VLOOKUP($B747,'גנים - מצבת והרשמה  (4)'!$C$16:$G$807,2,0),0)</f>
        <v>המוסד לא קיים</v>
      </c>
      <c r="E747" s="704">
        <f>SUMIF('גנים - מצבת והרשמה  (4)'!$F$15:$F$996,'גנים - דוח ביצוע  (5)'!B747,'גנים - מצבת והרשמה  (4)'!$H$15:$H$996)</f>
        <v>0</v>
      </c>
      <c r="F747" s="664"/>
      <c r="G747" s="709"/>
      <c r="H747" s="708"/>
      <c r="I747" s="708"/>
      <c r="J747" s="991">
        <f t="shared" si="92"/>
        <v>0</v>
      </c>
      <c r="K747" s="883" t="str">
        <f t="shared" si="88"/>
        <v/>
      </c>
      <c r="L747" s="711"/>
      <c r="M747" s="868">
        <f t="shared" si="93"/>
        <v>0</v>
      </c>
      <c r="N747" s="868">
        <f t="shared" si="94"/>
        <v>0</v>
      </c>
      <c r="O747" s="705" t="str">
        <f t="shared" si="89"/>
        <v/>
      </c>
      <c r="P747" s="523" t="str">
        <f t="shared" si="90"/>
        <v/>
      </c>
      <c r="Q747" s="511">
        <f t="shared" si="95"/>
        <v>0</v>
      </c>
      <c r="R747" s="511">
        <f t="shared" si="91"/>
        <v>0</v>
      </c>
    </row>
    <row r="748" spans="1:18" ht="15" x14ac:dyDescent="0.25">
      <c r="A748" s="702">
        <v>731</v>
      </c>
      <c r="B748" s="664"/>
      <c r="C748" s="664"/>
      <c r="D748" s="706" t="str">
        <f>IFERROR(VLOOKUP($B748,'גנים - מצבת והרשמה  (4)'!$C$16:$G$807,2,0),0)</f>
        <v>המוסד לא קיים</v>
      </c>
      <c r="E748" s="704">
        <f>SUMIF('גנים - מצבת והרשמה  (4)'!$F$15:$F$996,'גנים - דוח ביצוע  (5)'!B748,'גנים - מצבת והרשמה  (4)'!$H$15:$H$996)</f>
        <v>0</v>
      </c>
      <c r="F748" s="664"/>
      <c r="G748" s="709"/>
      <c r="H748" s="708"/>
      <c r="I748" s="708"/>
      <c r="J748" s="991">
        <f t="shared" si="92"/>
        <v>0</v>
      </c>
      <c r="K748" s="883" t="str">
        <f t="shared" si="88"/>
        <v/>
      </c>
      <c r="L748" s="711"/>
      <c r="M748" s="868">
        <f t="shared" si="93"/>
        <v>0</v>
      </c>
      <c r="N748" s="868">
        <f t="shared" si="94"/>
        <v>0</v>
      </c>
      <c r="O748" s="705" t="str">
        <f t="shared" si="89"/>
        <v/>
      </c>
      <c r="P748" s="523" t="str">
        <f t="shared" si="90"/>
        <v/>
      </c>
      <c r="Q748" s="511">
        <f t="shared" si="95"/>
        <v>0</v>
      </c>
      <c r="R748" s="511">
        <f t="shared" si="91"/>
        <v>0</v>
      </c>
    </row>
    <row r="749" spans="1:18" ht="15" x14ac:dyDescent="0.25">
      <c r="A749" s="702">
        <v>732</v>
      </c>
      <c r="B749" s="664"/>
      <c r="C749" s="664"/>
      <c r="D749" s="706" t="str">
        <f>IFERROR(VLOOKUP($B749,'גנים - מצבת והרשמה  (4)'!$C$16:$G$807,2,0),0)</f>
        <v>המוסד לא קיים</v>
      </c>
      <c r="E749" s="704">
        <f>SUMIF('גנים - מצבת והרשמה  (4)'!$F$15:$F$996,'גנים - דוח ביצוע  (5)'!B749,'גנים - מצבת והרשמה  (4)'!$H$15:$H$996)</f>
        <v>0</v>
      </c>
      <c r="F749" s="664"/>
      <c r="G749" s="709"/>
      <c r="H749" s="708"/>
      <c r="I749" s="708"/>
      <c r="J749" s="991">
        <f t="shared" si="92"/>
        <v>0</v>
      </c>
      <c r="K749" s="883" t="str">
        <f t="shared" si="88"/>
        <v/>
      </c>
      <c r="L749" s="711"/>
      <c r="M749" s="868">
        <f t="shared" si="93"/>
        <v>0</v>
      </c>
      <c r="N749" s="868">
        <f t="shared" si="94"/>
        <v>0</v>
      </c>
      <c r="O749" s="705" t="str">
        <f t="shared" si="89"/>
        <v/>
      </c>
      <c r="P749" s="523" t="str">
        <f t="shared" si="90"/>
        <v/>
      </c>
      <c r="Q749" s="511">
        <f t="shared" si="95"/>
        <v>0</v>
      </c>
      <c r="R749" s="511">
        <f t="shared" si="91"/>
        <v>0</v>
      </c>
    </row>
    <row r="750" spans="1:18" ht="15" x14ac:dyDescent="0.25">
      <c r="A750" s="702">
        <v>733</v>
      </c>
      <c r="B750" s="664"/>
      <c r="C750" s="664"/>
      <c r="D750" s="706" t="str">
        <f>IFERROR(VLOOKUP($B750,'גנים - מצבת והרשמה  (4)'!$C$16:$G$807,2,0),0)</f>
        <v>המוסד לא קיים</v>
      </c>
      <c r="E750" s="704">
        <f>SUMIF('גנים - מצבת והרשמה  (4)'!$F$15:$F$996,'גנים - דוח ביצוע  (5)'!B750,'גנים - מצבת והרשמה  (4)'!$H$15:$H$996)</f>
        <v>0</v>
      </c>
      <c r="F750" s="664"/>
      <c r="G750" s="709"/>
      <c r="H750" s="708"/>
      <c r="I750" s="708"/>
      <c r="J750" s="991">
        <f t="shared" si="92"/>
        <v>0</v>
      </c>
      <c r="K750" s="883" t="str">
        <f t="shared" si="88"/>
        <v/>
      </c>
      <c r="L750" s="711"/>
      <c r="M750" s="868">
        <f t="shared" si="93"/>
        <v>0</v>
      </c>
      <c r="N750" s="868">
        <f t="shared" si="94"/>
        <v>0</v>
      </c>
      <c r="O750" s="705" t="str">
        <f t="shared" si="89"/>
        <v/>
      </c>
      <c r="P750" s="523" t="str">
        <f t="shared" si="90"/>
        <v/>
      </c>
      <c r="Q750" s="511">
        <f t="shared" si="95"/>
        <v>0</v>
      </c>
      <c r="R750" s="511">
        <f t="shared" si="91"/>
        <v>0</v>
      </c>
    </row>
    <row r="751" spans="1:18" ht="15" x14ac:dyDescent="0.25">
      <c r="A751" s="702">
        <v>734</v>
      </c>
      <c r="B751" s="664"/>
      <c r="C751" s="664"/>
      <c r="D751" s="706" t="str">
        <f>IFERROR(VLOOKUP($B751,'גנים - מצבת והרשמה  (4)'!$C$16:$G$807,2,0),0)</f>
        <v>המוסד לא קיים</v>
      </c>
      <c r="E751" s="704">
        <f>SUMIF('גנים - מצבת והרשמה  (4)'!$F$15:$F$996,'גנים - דוח ביצוע  (5)'!B751,'גנים - מצבת והרשמה  (4)'!$H$15:$H$996)</f>
        <v>0</v>
      </c>
      <c r="F751" s="664"/>
      <c r="G751" s="709"/>
      <c r="H751" s="708"/>
      <c r="I751" s="708"/>
      <c r="J751" s="991">
        <f t="shared" si="92"/>
        <v>0</v>
      </c>
      <c r="K751" s="883" t="str">
        <f t="shared" si="88"/>
        <v/>
      </c>
      <c r="L751" s="711"/>
      <c r="M751" s="868">
        <f t="shared" si="93"/>
        <v>0</v>
      </c>
      <c r="N751" s="868">
        <f t="shared" si="94"/>
        <v>0</v>
      </c>
      <c r="O751" s="705" t="str">
        <f t="shared" si="89"/>
        <v/>
      </c>
      <c r="P751" s="523" t="str">
        <f t="shared" si="90"/>
        <v/>
      </c>
      <c r="Q751" s="511">
        <f t="shared" si="95"/>
        <v>0</v>
      </c>
      <c r="R751" s="511">
        <f t="shared" si="91"/>
        <v>0</v>
      </c>
    </row>
    <row r="752" spans="1:18" ht="15" x14ac:dyDescent="0.25">
      <c r="A752" s="702">
        <v>735</v>
      </c>
      <c r="B752" s="664"/>
      <c r="C752" s="664"/>
      <c r="D752" s="706" t="str">
        <f>IFERROR(VLOOKUP($B752,'גנים - מצבת והרשמה  (4)'!$C$16:$G$807,2,0),0)</f>
        <v>המוסד לא קיים</v>
      </c>
      <c r="E752" s="704">
        <f>SUMIF('גנים - מצבת והרשמה  (4)'!$F$15:$F$996,'גנים - דוח ביצוע  (5)'!B752,'גנים - מצבת והרשמה  (4)'!$H$15:$H$996)</f>
        <v>0</v>
      </c>
      <c r="F752" s="664"/>
      <c r="G752" s="709"/>
      <c r="H752" s="708"/>
      <c r="I752" s="708"/>
      <c r="J752" s="991">
        <f t="shared" si="92"/>
        <v>0</v>
      </c>
      <c r="K752" s="883" t="str">
        <f t="shared" si="88"/>
        <v/>
      </c>
      <c r="L752" s="711"/>
      <c r="M752" s="868">
        <f t="shared" si="93"/>
        <v>0</v>
      </c>
      <c r="N752" s="868">
        <f t="shared" si="94"/>
        <v>0</v>
      </c>
      <c r="O752" s="705" t="str">
        <f t="shared" si="89"/>
        <v/>
      </c>
      <c r="P752" s="523" t="str">
        <f t="shared" si="90"/>
        <v/>
      </c>
      <c r="Q752" s="511">
        <f t="shared" si="95"/>
        <v>0</v>
      </c>
      <c r="R752" s="511">
        <f t="shared" si="91"/>
        <v>0</v>
      </c>
    </row>
    <row r="753" spans="1:18" ht="15" x14ac:dyDescent="0.25">
      <c r="A753" s="702">
        <v>736</v>
      </c>
      <c r="B753" s="664"/>
      <c r="C753" s="664"/>
      <c r="D753" s="706" t="str">
        <f>IFERROR(VLOOKUP($B753,'גנים - מצבת והרשמה  (4)'!$C$16:$G$807,2,0),0)</f>
        <v>המוסד לא קיים</v>
      </c>
      <c r="E753" s="704">
        <f>SUMIF('גנים - מצבת והרשמה  (4)'!$F$15:$F$996,'גנים - דוח ביצוע  (5)'!B753,'גנים - מצבת והרשמה  (4)'!$H$15:$H$996)</f>
        <v>0</v>
      </c>
      <c r="F753" s="664"/>
      <c r="G753" s="709"/>
      <c r="H753" s="708"/>
      <c r="I753" s="708"/>
      <c r="J753" s="991">
        <f t="shared" si="92"/>
        <v>0</v>
      </c>
      <c r="K753" s="883" t="str">
        <f t="shared" si="88"/>
        <v/>
      </c>
      <c r="L753" s="711"/>
      <c r="M753" s="868">
        <f t="shared" si="93"/>
        <v>0</v>
      </c>
      <c r="N753" s="868">
        <f t="shared" si="94"/>
        <v>0</v>
      </c>
      <c r="O753" s="705" t="str">
        <f t="shared" si="89"/>
        <v/>
      </c>
      <c r="P753" s="523" t="str">
        <f t="shared" si="90"/>
        <v/>
      </c>
      <c r="Q753" s="511">
        <f t="shared" si="95"/>
        <v>0</v>
      </c>
      <c r="R753" s="511">
        <f t="shared" si="91"/>
        <v>0</v>
      </c>
    </row>
    <row r="754" spans="1:18" ht="15" x14ac:dyDescent="0.25">
      <c r="A754" s="702">
        <v>737</v>
      </c>
      <c r="B754" s="664"/>
      <c r="C754" s="664"/>
      <c r="D754" s="706" t="str">
        <f>IFERROR(VLOOKUP($B754,'גנים - מצבת והרשמה  (4)'!$C$16:$G$807,2,0),0)</f>
        <v>המוסד לא קיים</v>
      </c>
      <c r="E754" s="704">
        <f>SUMIF('גנים - מצבת והרשמה  (4)'!$F$15:$F$996,'גנים - דוח ביצוע  (5)'!B754,'גנים - מצבת והרשמה  (4)'!$H$15:$H$996)</f>
        <v>0</v>
      </c>
      <c r="F754" s="664"/>
      <c r="G754" s="709"/>
      <c r="H754" s="708"/>
      <c r="I754" s="708"/>
      <c r="J754" s="991">
        <f t="shared" si="92"/>
        <v>0</v>
      </c>
      <c r="K754" s="883" t="str">
        <f t="shared" si="88"/>
        <v/>
      </c>
      <c r="L754" s="711"/>
      <c r="M754" s="868">
        <f t="shared" si="93"/>
        <v>0</v>
      </c>
      <c r="N754" s="868">
        <f t="shared" si="94"/>
        <v>0</v>
      </c>
      <c r="O754" s="705" t="str">
        <f t="shared" si="89"/>
        <v/>
      </c>
      <c r="P754" s="523" t="str">
        <f t="shared" si="90"/>
        <v/>
      </c>
      <c r="Q754" s="511">
        <f t="shared" si="95"/>
        <v>0</v>
      </c>
      <c r="R754" s="511">
        <f t="shared" si="91"/>
        <v>0</v>
      </c>
    </row>
    <row r="755" spans="1:18" ht="15" x14ac:dyDescent="0.25">
      <c r="A755" s="702">
        <v>738</v>
      </c>
      <c r="B755" s="664"/>
      <c r="C755" s="664"/>
      <c r="D755" s="706" t="str">
        <f>IFERROR(VLOOKUP($B755,'גנים - מצבת והרשמה  (4)'!$C$16:$G$807,2,0),0)</f>
        <v>המוסד לא קיים</v>
      </c>
      <c r="E755" s="704">
        <f>SUMIF('גנים - מצבת והרשמה  (4)'!$F$15:$F$996,'גנים - דוח ביצוע  (5)'!B755,'גנים - מצבת והרשמה  (4)'!$H$15:$H$996)</f>
        <v>0</v>
      </c>
      <c r="F755" s="664"/>
      <c r="G755" s="709"/>
      <c r="H755" s="708"/>
      <c r="I755" s="708"/>
      <c r="J755" s="991">
        <f t="shared" si="92"/>
        <v>0</v>
      </c>
      <c r="K755" s="883" t="str">
        <f t="shared" si="88"/>
        <v/>
      </c>
      <c r="L755" s="711"/>
      <c r="M755" s="868">
        <f t="shared" si="93"/>
        <v>0</v>
      </c>
      <c r="N755" s="868">
        <f t="shared" si="94"/>
        <v>0</v>
      </c>
      <c r="O755" s="705" t="str">
        <f t="shared" si="89"/>
        <v/>
      </c>
      <c r="P755" s="523" t="str">
        <f t="shared" si="90"/>
        <v/>
      </c>
      <c r="Q755" s="511">
        <f t="shared" si="95"/>
        <v>0</v>
      </c>
      <c r="R755" s="511">
        <f t="shared" si="91"/>
        <v>0</v>
      </c>
    </row>
    <row r="756" spans="1:18" ht="15" x14ac:dyDescent="0.25">
      <c r="A756" s="702">
        <v>739</v>
      </c>
      <c r="B756" s="664"/>
      <c r="C756" s="664"/>
      <c r="D756" s="706" t="str">
        <f>IFERROR(VLOOKUP($B756,'גנים - מצבת והרשמה  (4)'!$C$16:$G$807,2,0),0)</f>
        <v>המוסד לא קיים</v>
      </c>
      <c r="E756" s="704">
        <f>SUMIF('גנים - מצבת והרשמה  (4)'!$F$15:$F$996,'גנים - דוח ביצוע  (5)'!B756,'גנים - מצבת והרשמה  (4)'!$H$15:$H$996)</f>
        <v>0</v>
      </c>
      <c r="F756" s="664"/>
      <c r="G756" s="709"/>
      <c r="H756" s="708"/>
      <c r="I756" s="708"/>
      <c r="J756" s="991">
        <f t="shared" si="92"/>
        <v>0</v>
      </c>
      <c r="K756" s="883" t="str">
        <f t="shared" si="88"/>
        <v/>
      </c>
      <c r="L756" s="711"/>
      <c r="M756" s="868">
        <f t="shared" si="93"/>
        <v>0</v>
      </c>
      <c r="N756" s="868">
        <f t="shared" si="94"/>
        <v>0</v>
      </c>
      <c r="O756" s="705" t="str">
        <f t="shared" si="89"/>
        <v/>
      </c>
      <c r="P756" s="523" t="str">
        <f t="shared" si="90"/>
        <v/>
      </c>
      <c r="Q756" s="511">
        <f t="shared" si="95"/>
        <v>0</v>
      </c>
      <c r="R756" s="511">
        <f t="shared" si="91"/>
        <v>0</v>
      </c>
    </row>
    <row r="757" spans="1:18" ht="15" x14ac:dyDescent="0.25">
      <c r="A757" s="702">
        <v>740</v>
      </c>
      <c r="B757" s="664"/>
      <c r="C757" s="664"/>
      <c r="D757" s="706" t="str">
        <f>IFERROR(VLOOKUP($B757,'גנים - מצבת והרשמה  (4)'!$C$16:$G$807,2,0),0)</f>
        <v>המוסד לא קיים</v>
      </c>
      <c r="E757" s="704">
        <f>SUMIF('גנים - מצבת והרשמה  (4)'!$F$15:$F$996,'גנים - דוח ביצוע  (5)'!B757,'גנים - מצבת והרשמה  (4)'!$H$15:$H$996)</f>
        <v>0</v>
      </c>
      <c r="F757" s="664"/>
      <c r="G757" s="709"/>
      <c r="H757" s="708"/>
      <c r="I757" s="708"/>
      <c r="J757" s="991">
        <f t="shared" si="92"/>
        <v>0</v>
      </c>
      <c r="K757" s="883" t="str">
        <f t="shared" si="88"/>
        <v/>
      </c>
      <c r="L757" s="711"/>
      <c r="M757" s="868">
        <f t="shared" si="93"/>
        <v>0</v>
      </c>
      <c r="N757" s="868">
        <f t="shared" si="94"/>
        <v>0</v>
      </c>
      <c r="O757" s="705" t="str">
        <f t="shared" si="89"/>
        <v/>
      </c>
      <c r="P757" s="523" t="str">
        <f t="shared" si="90"/>
        <v/>
      </c>
      <c r="Q757" s="511">
        <f t="shared" si="95"/>
        <v>0</v>
      </c>
      <c r="R757" s="511">
        <f t="shared" si="91"/>
        <v>0</v>
      </c>
    </row>
    <row r="758" spans="1:18" ht="15" x14ac:dyDescent="0.25">
      <c r="A758" s="702">
        <v>741</v>
      </c>
      <c r="B758" s="664"/>
      <c r="C758" s="664"/>
      <c r="D758" s="706" t="str">
        <f>IFERROR(VLOOKUP($B758,'גנים - מצבת והרשמה  (4)'!$C$16:$G$807,2,0),0)</f>
        <v>המוסד לא קיים</v>
      </c>
      <c r="E758" s="704">
        <f>SUMIF('גנים - מצבת והרשמה  (4)'!$F$15:$F$996,'גנים - דוח ביצוע  (5)'!B758,'גנים - מצבת והרשמה  (4)'!$H$15:$H$996)</f>
        <v>0</v>
      </c>
      <c r="F758" s="664"/>
      <c r="G758" s="709"/>
      <c r="H758" s="708"/>
      <c r="I758" s="708"/>
      <c r="J758" s="991">
        <f t="shared" si="92"/>
        <v>0</v>
      </c>
      <c r="K758" s="883" t="str">
        <f t="shared" si="88"/>
        <v/>
      </c>
      <c r="L758" s="711"/>
      <c r="M758" s="868">
        <f t="shared" si="93"/>
        <v>0</v>
      </c>
      <c r="N758" s="868">
        <f t="shared" si="94"/>
        <v>0</v>
      </c>
      <c r="O758" s="705" t="str">
        <f t="shared" si="89"/>
        <v/>
      </c>
      <c r="P758" s="523" t="str">
        <f t="shared" si="90"/>
        <v/>
      </c>
      <c r="Q758" s="511">
        <f t="shared" si="95"/>
        <v>0</v>
      </c>
      <c r="R758" s="511">
        <f t="shared" si="91"/>
        <v>0</v>
      </c>
    </row>
    <row r="759" spans="1:18" ht="15" x14ac:dyDescent="0.25">
      <c r="A759" s="702">
        <v>742</v>
      </c>
      <c r="B759" s="664"/>
      <c r="C759" s="664"/>
      <c r="D759" s="706" t="str">
        <f>IFERROR(VLOOKUP($B759,'גנים - מצבת והרשמה  (4)'!$C$16:$G$807,2,0),0)</f>
        <v>המוסד לא קיים</v>
      </c>
      <c r="E759" s="704">
        <f>SUMIF('גנים - מצבת והרשמה  (4)'!$F$15:$F$996,'גנים - דוח ביצוע  (5)'!B759,'גנים - מצבת והרשמה  (4)'!$H$15:$H$996)</f>
        <v>0</v>
      </c>
      <c r="F759" s="664"/>
      <c r="G759" s="709"/>
      <c r="H759" s="708"/>
      <c r="I759" s="708"/>
      <c r="J759" s="991">
        <f t="shared" si="92"/>
        <v>0</v>
      </c>
      <c r="K759" s="883" t="str">
        <f t="shared" si="88"/>
        <v/>
      </c>
      <c r="L759" s="711"/>
      <c r="M759" s="868">
        <f t="shared" si="93"/>
        <v>0</v>
      </c>
      <c r="N759" s="868">
        <f t="shared" si="94"/>
        <v>0</v>
      </c>
      <c r="O759" s="705" t="str">
        <f t="shared" si="89"/>
        <v/>
      </c>
      <c r="P759" s="523" t="str">
        <f t="shared" si="90"/>
        <v/>
      </c>
      <c r="Q759" s="511">
        <f t="shared" si="95"/>
        <v>0</v>
      </c>
      <c r="R759" s="511">
        <f t="shared" si="91"/>
        <v>0</v>
      </c>
    </row>
    <row r="760" spans="1:18" ht="15" x14ac:dyDescent="0.25">
      <c r="A760" s="702">
        <v>743</v>
      </c>
      <c r="B760" s="664"/>
      <c r="C760" s="664"/>
      <c r="D760" s="706" t="str">
        <f>IFERROR(VLOOKUP($B760,'גנים - מצבת והרשמה  (4)'!$C$16:$G$807,2,0),0)</f>
        <v>המוסד לא קיים</v>
      </c>
      <c r="E760" s="704">
        <f>SUMIF('גנים - מצבת והרשמה  (4)'!$F$15:$F$996,'גנים - דוח ביצוע  (5)'!B760,'גנים - מצבת והרשמה  (4)'!$H$15:$H$996)</f>
        <v>0</v>
      </c>
      <c r="F760" s="664"/>
      <c r="G760" s="709"/>
      <c r="H760" s="708"/>
      <c r="I760" s="708"/>
      <c r="J760" s="991">
        <f t="shared" si="92"/>
        <v>0</v>
      </c>
      <c r="K760" s="883" t="str">
        <f t="shared" si="88"/>
        <v/>
      </c>
      <c r="L760" s="711"/>
      <c r="M760" s="868">
        <f t="shared" si="93"/>
        <v>0</v>
      </c>
      <c r="N760" s="868">
        <f t="shared" si="94"/>
        <v>0</v>
      </c>
      <c r="O760" s="705" t="str">
        <f t="shared" si="89"/>
        <v/>
      </c>
      <c r="P760" s="523" t="str">
        <f t="shared" si="90"/>
        <v/>
      </c>
      <c r="Q760" s="511">
        <f t="shared" si="95"/>
        <v>0</v>
      </c>
      <c r="R760" s="511">
        <f t="shared" si="91"/>
        <v>0</v>
      </c>
    </row>
    <row r="761" spans="1:18" ht="15" x14ac:dyDescent="0.25">
      <c r="A761" s="702">
        <v>744</v>
      </c>
      <c r="B761" s="664"/>
      <c r="C761" s="664"/>
      <c r="D761" s="706" t="str">
        <f>IFERROR(VLOOKUP($B761,'גנים - מצבת והרשמה  (4)'!$C$16:$G$807,2,0),0)</f>
        <v>המוסד לא קיים</v>
      </c>
      <c r="E761" s="704">
        <f>SUMIF('גנים - מצבת והרשמה  (4)'!$F$15:$F$996,'גנים - דוח ביצוע  (5)'!B761,'גנים - מצבת והרשמה  (4)'!$H$15:$H$996)</f>
        <v>0</v>
      </c>
      <c r="F761" s="664"/>
      <c r="G761" s="709"/>
      <c r="H761" s="708"/>
      <c r="I761" s="708"/>
      <c r="J761" s="991">
        <f t="shared" si="92"/>
        <v>0</v>
      </c>
      <c r="K761" s="883" t="str">
        <f t="shared" si="88"/>
        <v/>
      </c>
      <c r="L761" s="711"/>
      <c r="M761" s="868">
        <f t="shared" si="93"/>
        <v>0</v>
      </c>
      <c r="N761" s="868">
        <f t="shared" si="94"/>
        <v>0</v>
      </c>
      <c r="O761" s="705" t="str">
        <f t="shared" si="89"/>
        <v/>
      </c>
      <c r="P761" s="523" t="str">
        <f t="shared" si="90"/>
        <v/>
      </c>
      <c r="Q761" s="511">
        <f t="shared" si="95"/>
        <v>0</v>
      </c>
      <c r="R761" s="511">
        <f t="shared" si="91"/>
        <v>0</v>
      </c>
    </row>
    <row r="762" spans="1:18" ht="15" x14ac:dyDescent="0.25">
      <c r="A762" s="702">
        <v>745</v>
      </c>
      <c r="B762" s="664"/>
      <c r="C762" s="664"/>
      <c r="D762" s="706" t="str">
        <f>IFERROR(VLOOKUP($B762,'גנים - מצבת והרשמה  (4)'!$C$16:$G$807,2,0),0)</f>
        <v>המוסד לא קיים</v>
      </c>
      <c r="E762" s="704">
        <f>SUMIF('גנים - מצבת והרשמה  (4)'!$F$15:$F$996,'גנים - דוח ביצוע  (5)'!B762,'גנים - מצבת והרשמה  (4)'!$H$15:$H$996)</f>
        <v>0</v>
      </c>
      <c r="F762" s="664"/>
      <c r="G762" s="709"/>
      <c r="H762" s="708"/>
      <c r="I762" s="708"/>
      <c r="J762" s="991">
        <f t="shared" si="92"/>
        <v>0</v>
      </c>
      <c r="K762" s="883" t="str">
        <f t="shared" si="88"/>
        <v/>
      </c>
      <c r="L762" s="711"/>
      <c r="M762" s="868">
        <f t="shared" si="93"/>
        <v>0</v>
      </c>
      <c r="N762" s="868">
        <f t="shared" si="94"/>
        <v>0</v>
      </c>
      <c r="O762" s="705" t="str">
        <f t="shared" si="89"/>
        <v/>
      </c>
      <c r="P762" s="523" t="str">
        <f t="shared" si="90"/>
        <v/>
      </c>
      <c r="Q762" s="511">
        <f t="shared" si="95"/>
        <v>0</v>
      </c>
      <c r="R762" s="511">
        <f t="shared" si="91"/>
        <v>0</v>
      </c>
    </row>
    <row r="763" spans="1:18" ht="15" x14ac:dyDescent="0.25">
      <c r="A763" s="702">
        <v>746</v>
      </c>
      <c r="B763" s="664"/>
      <c r="C763" s="664"/>
      <c r="D763" s="706" t="str">
        <f>IFERROR(VLOOKUP($B763,'גנים - מצבת והרשמה  (4)'!$C$16:$G$807,2,0),0)</f>
        <v>המוסד לא קיים</v>
      </c>
      <c r="E763" s="704">
        <f>SUMIF('גנים - מצבת והרשמה  (4)'!$F$15:$F$996,'גנים - דוח ביצוע  (5)'!B763,'גנים - מצבת והרשמה  (4)'!$H$15:$H$996)</f>
        <v>0</v>
      </c>
      <c r="F763" s="664"/>
      <c r="G763" s="709"/>
      <c r="H763" s="708"/>
      <c r="I763" s="708"/>
      <c r="J763" s="991">
        <f t="shared" si="92"/>
        <v>0</v>
      </c>
      <c r="K763" s="883" t="str">
        <f t="shared" si="88"/>
        <v/>
      </c>
      <c r="L763" s="711"/>
      <c r="M763" s="868">
        <f t="shared" si="93"/>
        <v>0</v>
      </c>
      <c r="N763" s="868">
        <f t="shared" si="94"/>
        <v>0</v>
      </c>
      <c r="O763" s="705" t="str">
        <f t="shared" si="89"/>
        <v/>
      </c>
      <c r="P763" s="523" t="str">
        <f t="shared" si="90"/>
        <v/>
      </c>
      <c r="Q763" s="511">
        <f t="shared" si="95"/>
        <v>0</v>
      </c>
      <c r="R763" s="511">
        <f t="shared" si="91"/>
        <v>0</v>
      </c>
    </row>
    <row r="764" spans="1:18" ht="15" x14ac:dyDescent="0.25">
      <c r="A764" s="702">
        <v>747</v>
      </c>
      <c r="B764" s="664"/>
      <c r="C764" s="664"/>
      <c r="D764" s="706" t="str">
        <f>IFERROR(VLOOKUP($B764,'גנים - מצבת והרשמה  (4)'!$C$16:$G$807,2,0),0)</f>
        <v>המוסד לא קיים</v>
      </c>
      <c r="E764" s="704">
        <f>SUMIF('גנים - מצבת והרשמה  (4)'!$F$15:$F$996,'גנים - דוח ביצוע  (5)'!B764,'גנים - מצבת והרשמה  (4)'!$H$15:$H$996)</f>
        <v>0</v>
      </c>
      <c r="F764" s="664"/>
      <c r="G764" s="709"/>
      <c r="H764" s="708"/>
      <c r="I764" s="708"/>
      <c r="J764" s="991">
        <f t="shared" si="92"/>
        <v>0</v>
      </c>
      <c r="K764" s="883" t="str">
        <f t="shared" si="88"/>
        <v/>
      </c>
      <c r="L764" s="711"/>
      <c r="M764" s="868">
        <f t="shared" si="93"/>
        <v>0</v>
      </c>
      <c r="N764" s="868">
        <f t="shared" si="94"/>
        <v>0</v>
      </c>
      <c r="O764" s="705" t="str">
        <f t="shared" si="89"/>
        <v/>
      </c>
      <c r="P764" s="523" t="str">
        <f t="shared" si="90"/>
        <v/>
      </c>
      <c r="Q764" s="511">
        <f t="shared" si="95"/>
        <v>0</v>
      </c>
      <c r="R764" s="511">
        <f t="shared" si="91"/>
        <v>0</v>
      </c>
    </row>
    <row r="765" spans="1:18" ht="15" x14ac:dyDescent="0.25">
      <c r="A765" s="702">
        <v>748</v>
      </c>
      <c r="B765" s="664"/>
      <c r="C765" s="664"/>
      <c r="D765" s="706" t="str">
        <f>IFERROR(VLOOKUP($B765,'גנים - מצבת והרשמה  (4)'!$C$16:$G$807,2,0),0)</f>
        <v>המוסד לא קיים</v>
      </c>
      <c r="E765" s="704">
        <f>SUMIF('גנים - מצבת והרשמה  (4)'!$F$15:$F$996,'גנים - דוח ביצוע  (5)'!B765,'גנים - מצבת והרשמה  (4)'!$H$15:$H$996)</f>
        <v>0</v>
      </c>
      <c r="F765" s="664"/>
      <c r="G765" s="709"/>
      <c r="H765" s="708"/>
      <c r="I765" s="708"/>
      <c r="J765" s="991">
        <f t="shared" si="92"/>
        <v>0</v>
      </c>
      <c r="K765" s="883" t="str">
        <f t="shared" si="88"/>
        <v/>
      </c>
      <c r="L765" s="711"/>
      <c r="M765" s="868">
        <f t="shared" si="93"/>
        <v>0</v>
      </c>
      <c r="N765" s="868">
        <f t="shared" si="94"/>
        <v>0</v>
      </c>
      <c r="O765" s="705" t="str">
        <f t="shared" si="89"/>
        <v/>
      </c>
      <c r="P765" s="523" t="str">
        <f t="shared" si="90"/>
        <v/>
      </c>
      <c r="Q765" s="511">
        <f t="shared" si="95"/>
        <v>0</v>
      </c>
      <c r="R765" s="511">
        <f t="shared" si="91"/>
        <v>0</v>
      </c>
    </row>
    <row r="766" spans="1:18" ht="15" x14ac:dyDescent="0.25">
      <c r="A766" s="702">
        <v>749</v>
      </c>
      <c r="B766" s="664"/>
      <c r="C766" s="664"/>
      <c r="D766" s="706" t="str">
        <f>IFERROR(VLOOKUP($B766,'גנים - מצבת והרשמה  (4)'!$C$16:$G$807,2,0),0)</f>
        <v>המוסד לא קיים</v>
      </c>
      <c r="E766" s="704">
        <f>SUMIF('גנים - מצבת והרשמה  (4)'!$F$15:$F$996,'גנים - דוח ביצוע  (5)'!B766,'גנים - מצבת והרשמה  (4)'!$H$15:$H$996)</f>
        <v>0</v>
      </c>
      <c r="F766" s="664"/>
      <c r="G766" s="709"/>
      <c r="H766" s="708"/>
      <c r="I766" s="708"/>
      <c r="J766" s="991">
        <f t="shared" si="92"/>
        <v>0</v>
      </c>
      <c r="K766" s="883" t="str">
        <f t="shared" si="88"/>
        <v/>
      </c>
      <c r="L766" s="711"/>
      <c r="M766" s="868">
        <f t="shared" si="93"/>
        <v>0</v>
      </c>
      <c r="N766" s="868">
        <f t="shared" si="94"/>
        <v>0</v>
      </c>
      <c r="O766" s="705" t="str">
        <f t="shared" si="89"/>
        <v/>
      </c>
      <c r="P766" s="523" t="str">
        <f t="shared" si="90"/>
        <v/>
      </c>
      <c r="Q766" s="511">
        <f t="shared" si="95"/>
        <v>0</v>
      </c>
      <c r="R766" s="511">
        <f t="shared" si="91"/>
        <v>0</v>
      </c>
    </row>
    <row r="767" spans="1:18" ht="15" x14ac:dyDescent="0.25">
      <c r="A767" s="702">
        <v>750</v>
      </c>
      <c r="B767" s="664"/>
      <c r="C767" s="664"/>
      <c r="D767" s="706" t="str">
        <f>IFERROR(VLOOKUP($B767,'גנים - מצבת והרשמה  (4)'!$C$16:$G$807,2,0),0)</f>
        <v>המוסד לא קיים</v>
      </c>
      <c r="E767" s="704">
        <f>SUMIF('גנים - מצבת והרשמה  (4)'!$F$15:$F$996,'גנים - דוח ביצוע  (5)'!B767,'גנים - מצבת והרשמה  (4)'!$H$15:$H$996)</f>
        <v>0</v>
      </c>
      <c r="F767" s="664"/>
      <c r="G767" s="709"/>
      <c r="H767" s="708"/>
      <c r="I767" s="708"/>
      <c r="J767" s="991">
        <f t="shared" si="92"/>
        <v>0</v>
      </c>
      <c r="K767" s="883" t="str">
        <f t="shared" si="88"/>
        <v/>
      </c>
      <c r="L767" s="711"/>
      <c r="M767" s="868">
        <f t="shared" si="93"/>
        <v>0</v>
      </c>
      <c r="N767" s="868">
        <f t="shared" si="94"/>
        <v>0</v>
      </c>
      <c r="O767" s="705" t="str">
        <f t="shared" si="89"/>
        <v/>
      </c>
      <c r="P767" s="523" t="str">
        <f t="shared" si="90"/>
        <v/>
      </c>
      <c r="Q767" s="511">
        <f t="shared" si="95"/>
        <v>0</v>
      </c>
      <c r="R767" s="511">
        <f t="shared" si="91"/>
        <v>0</v>
      </c>
    </row>
    <row r="768" spans="1:18" ht="15" x14ac:dyDescent="0.25">
      <c r="A768" s="702">
        <v>751</v>
      </c>
      <c r="B768" s="664"/>
      <c r="C768" s="664"/>
      <c r="D768" s="706" t="str">
        <f>IFERROR(VLOOKUP($B768,'גנים - מצבת והרשמה  (4)'!$C$16:$G$807,2,0),0)</f>
        <v>המוסד לא קיים</v>
      </c>
      <c r="E768" s="704">
        <f>SUMIF('גנים - מצבת והרשמה  (4)'!$F$15:$F$996,'גנים - דוח ביצוע  (5)'!B768,'גנים - מצבת והרשמה  (4)'!$H$15:$H$996)</f>
        <v>0</v>
      </c>
      <c r="F768" s="664"/>
      <c r="G768" s="709"/>
      <c r="H768" s="708"/>
      <c r="I768" s="708"/>
      <c r="J768" s="991">
        <f t="shared" si="92"/>
        <v>0</v>
      </c>
      <c r="K768" s="883" t="str">
        <f t="shared" si="88"/>
        <v/>
      </c>
      <c r="L768" s="711"/>
      <c r="M768" s="868">
        <f t="shared" si="93"/>
        <v>0</v>
      </c>
      <c r="N768" s="868">
        <f t="shared" si="94"/>
        <v>0</v>
      </c>
      <c r="O768" s="705" t="str">
        <f t="shared" si="89"/>
        <v/>
      </c>
      <c r="P768" s="523" t="str">
        <f t="shared" si="90"/>
        <v/>
      </c>
      <c r="Q768" s="511">
        <f t="shared" si="95"/>
        <v>0</v>
      </c>
      <c r="R768" s="511">
        <f t="shared" si="91"/>
        <v>0</v>
      </c>
    </row>
    <row r="769" spans="1:18" ht="15" x14ac:dyDescent="0.25">
      <c r="A769" s="702">
        <v>752</v>
      </c>
      <c r="B769" s="664"/>
      <c r="C769" s="664"/>
      <c r="D769" s="706" t="str">
        <f>IFERROR(VLOOKUP($B769,'גנים - מצבת והרשמה  (4)'!$C$16:$G$807,2,0),0)</f>
        <v>המוסד לא קיים</v>
      </c>
      <c r="E769" s="704">
        <f>SUMIF('גנים - מצבת והרשמה  (4)'!$F$15:$F$996,'גנים - דוח ביצוע  (5)'!B769,'גנים - מצבת והרשמה  (4)'!$H$15:$H$996)</f>
        <v>0</v>
      </c>
      <c r="F769" s="664"/>
      <c r="G769" s="709"/>
      <c r="H769" s="708"/>
      <c r="I769" s="708"/>
      <c r="J769" s="991">
        <f t="shared" si="92"/>
        <v>0</v>
      </c>
      <c r="K769" s="883" t="str">
        <f t="shared" si="88"/>
        <v/>
      </c>
      <c r="L769" s="711"/>
      <c r="M769" s="868">
        <f t="shared" si="93"/>
        <v>0</v>
      </c>
      <c r="N769" s="868">
        <f t="shared" si="94"/>
        <v>0</v>
      </c>
      <c r="O769" s="705" t="str">
        <f t="shared" si="89"/>
        <v/>
      </c>
      <c r="P769" s="523" t="str">
        <f t="shared" si="90"/>
        <v/>
      </c>
      <c r="Q769" s="511">
        <f t="shared" si="95"/>
        <v>0</v>
      </c>
      <c r="R769" s="511">
        <f t="shared" si="91"/>
        <v>0</v>
      </c>
    </row>
    <row r="770" spans="1:18" ht="15" x14ac:dyDescent="0.25">
      <c r="A770" s="702">
        <v>753</v>
      </c>
      <c r="B770" s="664"/>
      <c r="C770" s="664"/>
      <c r="D770" s="706" t="str">
        <f>IFERROR(VLOOKUP($B770,'גנים - מצבת והרשמה  (4)'!$C$16:$G$807,2,0),0)</f>
        <v>המוסד לא קיים</v>
      </c>
      <c r="E770" s="704">
        <f>SUMIF('גנים - מצבת והרשמה  (4)'!$F$15:$F$996,'גנים - דוח ביצוע  (5)'!B770,'גנים - מצבת והרשמה  (4)'!$H$15:$H$996)</f>
        <v>0</v>
      </c>
      <c r="F770" s="664"/>
      <c r="G770" s="709"/>
      <c r="H770" s="708"/>
      <c r="I770" s="708"/>
      <c r="J770" s="991">
        <f t="shared" si="92"/>
        <v>0</v>
      </c>
      <c r="K770" s="883" t="str">
        <f t="shared" si="88"/>
        <v/>
      </c>
      <c r="L770" s="711"/>
      <c r="M770" s="868">
        <f t="shared" si="93"/>
        <v>0</v>
      </c>
      <c r="N770" s="868">
        <f t="shared" si="94"/>
        <v>0</v>
      </c>
      <c r="O770" s="705" t="str">
        <f t="shared" si="89"/>
        <v/>
      </c>
      <c r="P770" s="523" t="str">
        <f t="shared" si="90"/>
        <v/>
      </c>
      <c r="Q770" s="511">
        <f t="shared" si="95"/>
        <v>0</v>
      </c>
      <c r="R770" s="511">
        <f t="shared" si="91"/>
        <v>0</v>
      </c>
    </row>
    <row r="771" spans="1:18" ht="15" x14ac:dyDescent="0.25">
      <c r="A771" s="702">
        <v>754</v>
      </c>
      <c r="B771" s="664"/>
      <c r="C771" s="664"/>
      <c r="D771" s="706" t="str">
        <f>IFERROR(VLOOKUP($B771,'גנים - מצבת והרשמה  (4)'!$C$16:$G$807,2,0),0)</f>
        <v>המוסד לא קיים</v>
      </c>
      <c r="E771" s="704">
        <f>SUMIF('גנים - מצבת והרשמה  (4)'!$F$15:$F$996,'גנים - דוח ביצוע  (5)'!B771,'גנים - מצבת והרשמה  (4)'!$H$15:$H$996)</f>
        <v>0</v>
      </c>
      <c r="F771" s="664"/>
      <c r="G771" s="709"/>
      <c r="H771" s="708"/>
      <c r="I771" s="708"/>
      <c r="J771" s="991">
        <f t="shared" si="92"/>
        <v>0</v>
      </c>
      <c r="K771" s="883" t="str">
        <f t="shared" si="88"/>
        <v/>
      </c>
      <c r="L771" s="711"/>
      <c r="M771" s="868">
        <f t="shared" si="93"/>
        <v>0</v>
      </c>
      <c r="N771" s="868">
        <f t="shared" si="94"/>
        <v>0</v>
      </c>
      <c r="O771" s="705" t="str">
        <f t="shared" si="89"/>
        <v/>
      </c>
      <c r="P771" s="523" t="str">
        <f t="shared" si="90"/>
        <v/>
      </c>
      <c r="Q771" s="511">
        <f t="shared" si="95"/>
        <v>0</v>
      </c>
      <c r="R771" s="511">
        <f t="shared" si="91"/>
        <v>0</v>
      </c>
    </row>
    <row r="772" spans="1:18" ht="15" x14ac:dyDescent="0.25">
      <c r="A772" s="702">
        <v>755</v>
      </c>
      <c r="B772" s="664"/>
      <c r="C772" s="664"/>
      <c r="D772" s="706" t="str">
        <f>IFERROR(VLOOKUP($B772,'גנים - מצבת והרשמה  (4)'!$C$16:$G$807,2,0),0)</f>
        <v>המוסד לא קיים</v>
      </c>
      <c r="E772" s="704">
        <f>SUMIF('גנים - מצבת והרשמה  (4)'!$F$15:$F$996,'גנים - דוח ביצוע  (5)'!B772,'גנים - מצבת והרשמה  (4)'!$H$15:$H$996)</f>
        <v>0</v>
      </c>
      <c r="F772" s="664"/>
      <c r="G772" s="709"/>
      <c r="H772" s="708"/>
      <c r="I772" s="708"/>
      <c r="J772" s="991">
        <f t="shared" si="92"/>
        <v>0</v>
      </c>
      <c r="K772" s="883" t="str">
        <f t="shared" si="88"/>
        <v/>
      </c>
      <c r="L772" s="711"/>
      <c r="M772" s="868">
        <f t="shared" si="93"/>
        <v>0</v>
      </c>
      <c r="N772" s="868">
        <f t="shared" si="94"/>
        <v>0</v>
      </c>
      <c r="O772" s="705" t="str">
        <f t="shared" si="89"/>
        <v/>
      </c>
      <c r="P772" s="523" t="str">
        <f t="shared" si="90"/>
        <v/>
      </c>
      <c r="Q772" s="511">
        <f t="shared" si="95"/>
        <v>0</v>
      </c>
      <c r="R772" s="511">
        <f t="shared" si="91"/>
        <v>0</v>
      </c>
    </row>
    <row r="773" spans="1:18" ht="15" x14ac:dyDescent="0.25">
      <c r="A773" s="702">
        <v>756</v>
      </c>
      <c r="B773" s="664"/>
      <c r="C773" s="664"/>
      <c r="D773" s="706" t="str">
        <f>IFERROR(VLOOKUP($B773,'גנים - מצבת והרשמה  (4)'!$C$16:$G$807,2,0),0)</f>
        <v>המוסד לא קיים</v>
      </c>
      <c r="E773" s="704">
        <f>SUMIF('גנים - מצבת והרשמה  (4)'!$F$15:$F$996,'גנים - דוח ביצוע  (5)'!B773,'גנים - מצבת והרשמה  (4)'!$H$15:$H$996)</f>
        <v>0</v>
      </c>
      <c r="F773" s="664"/>
      <c r="G773" s="709"/>
      <c r="H773" s="708"/>
      <c r="I773" s="708"/>
      <c r="J773" s="991">
        <f t="shared" si="92"/>
        <v>0</v>
      </c>
      <c r="K773" s="883" t="str">
        <f t="shared" si="88"/>
        <v/>
      </c>
      <c r="L773" s="711"/>
      <c r="M773" s="868">
        <f t="shared" si="93"/>
        <v>0</v>
      </c>
      <c r="N773" s="868">
        <f t="shared" si="94"/>
        <v>0</v>
      </c>
      <c r="O773" s="705" t="str">
        <f t="shared" si="89"/>
        <v/>
      </c>
      <c r="P773" s="523" t="str">
        <f t="shared" si="90"/>
        <v/>
      </c>
      <c r="Q773" s="511">
        <f t="shared" si="95"/>
        <v>0</v>
      </c>
      <c r="R773" s="511">
        <f t="shared" si="91"/>
        <v>0</v>
      </c>
    </row>
    <row r="774" spans="1:18" ht="15" x14ac:dyDescent="0.25">
      <c r="A774" s="702">
        <v>757</v>
      </c>
      <c r="B774" s="664"/>
      <c r="C774" s="664"/>
      <c r="D774" s="706" t="str">
        <f>IFERROR(VLOOKUP($B774,'גנים - מצבת והרשמה  (4)'!$C$16:$G$807,2,0),0)</f>
        <v>המוסד לא קיים</v>
      </c>
      <c r="E774" s="704">
        <f>SUMIF('גנים - מצבת והרשמה  (4)'!$F$15:$F$996,'גנים - דוח ביצוע  (5)'!B774,'גנים - מצבת והרשמה  (4)'!$H$15:$H$996)</f>
        <v>0</v>
      </c>
      <c r="F774" s="664"/>
      <c r="G774" s="709"/>
      <c r="H774" s="708"/>
      <c r="I774" s="708"/>
      <c r="J774" s="991">
        <f t="shared" si="92"/>
        <v>0</v>
      </c>
      <c r="K774" s="883" t="str">
        <f t="shared" si="88"/>
        <v/>
      </c>
      <c r="L774" s="711"/>
      <c r="M774" s="868">
        <f t="shared" si="93"/>
        <v>0</v>
      </c>
      <c r="N774" s="868">
        <f t="shared" si="94"/>
        <v>0</v>
      </c>
      <c r="O774" s="705" t="str">
        <f t="shared" si="89"/>
        <v/>
      </c>
      <c r="P774" s="523" t="str">
        <f t="shared" si="90"/>
        <v/>
      </c>
      <c r="Q774" s="511">
        <f t="shared" si="95"/>
        <v>0</v>
      </c>
      <c r="R774" s="511">
        <f t="shared" si="91"/>
        <v>0</v>
      </c>
    </row>
    <row r="775" spans="1:18" ht="15" x14ac:dyDescent="0.25">
      <c r="A775" s="702">
        <v>758</v>
      </c>
      <c r="B775" s="664"/>
      <c r="C775" s="664"/>
      <c r="D775" s="706" t="str">
        <f>IFERROR(VLOOKUP($B775,'גנים - מצבת והרשמה  (4)'!$C$16:$G$807,2,0),0)</f>
        <v>המוסד לא קיים</v>
      </c>
      <c r="E775" s="704">
        <f>SUMIF('גנים - מצבת והרשמה  (4)'!$F$15:$F$996,'גנים - דוח ביצוע  (5)'!B775,'גנים - מצבת והרשמה  (4)'!$H$15:$H$996)</f>
        <v>0</v>
      </c>
      <c r="F775" s="664"/>
      <c r="G775" s="709"/>
      <c r="H775" s="708"/>
      <c r="I775" s="708"/>
      <c r="J775" s="991">
        <f t="shared" si="92"/>
        <v>0</v>
      </c>
      <c r="K775" s="883" t="str">
        <f t="shared" si="88"/>
        <v/>
      </c>
      <c r="L775" s="711"/>
      <c r="M775" s="868">
        <f t="shared" si="93"/>
        <v>0</v>
      </c>
      <c r="N775" s="868">
        <f t="shared" si="94"/>
        <v>0</v>
      </c>
      <c r="O775" s="705" t="str">
        <f t="shared" si="89"/>
        <v/>
      </c>
      <c r="P775" s="523" t="str">
        <f t="shared" si="90"/>
        <v/>
      </c>
      <c r="Q775" s="511">
        <f t="shared" si="95"/>
        <v>0</v>
      </c>
      <c r="R775" s="511">
        <f t="shared" si="91"/>
        <v>0</v>
      </c>
    </row>
    <row r="776" spans="1:18" ht="15" x14ac:dyDescent="0.25">
      <c r="A776" s="702">
        <v>759</v>
      </c>
      <c r="B776" s="664"/>
      <c r="C776" s="664"/>
      <c r="D776" s="706" t="str">
        <f>IFERROR(VLOOKUP($B776,'גנים - מצבת והרשמה  (4)'!$C$16:$G$807,2,0),0)</f>
        <v>המוסד לא קיים</v>
      </c>
      <c r="E776" s="704">
        <f>SUMIF('גנים - מצבת והרשמה  (4)'!$F$15:$F$996,'גנים - דוח ביצוע  (5)'!B776,'גנים - מצבת והרשמה  (4)'!$H$15:$H$996)</f>
        <v>0</v>
      </c>
      <c r="F776" s="664"/>
      <c r="G776" s="709"/>
      <c r="H776" s="708"/>
      <c r="I776" s="708"/>
      <c r="J776" s="991">
        <f t="shared" si="92"/>
        <v>0</v>
      </c>
      <c r="K776" s="883" t="str">
        <f t="shared" si="88"/>
        <v/>
      </c>
      <c r="L776" s="711"/>
      <c r="M776" s="868">
        <f t="shared" si="93"/>
        <v>0</v>
      </c>
      <c r="N776" s="868">
        <f t="shared" si="94"/>
        <v>0</v>
      </c>
      <c r="O776" s="705" t="str">
        <f t="shared" si="89"/>
        <v/>
      </c>
      <c r="P776" s="523" t="str">
        <f t="shared" si="90"/>
        <v/>
      </c>
      <c r="Q776" s="511">
        <f t="shared" si="95"/>
        <v>0</v>
      </c>
      <c r="R776" s="511">
        <f t="shared" si="91"/>
        <v>0</v>
      </c>
    </row>
    <row r="777" spans="1:18" ht="15" x14ac:dyDescent="0.25">
      <c r="A777" s="702">
        <v>760</v>
      </c>
      <c r="B777" s="664"/>
      <c r="C777" s="664"/>
      <c r="D777" s="706" t="str">
        <f>IFERROR(VLOOKUP($B777,'גנים - מצבת והרשמה  (4)'!$C$16:$G$807,2,0),0)</f>
        <v>המוסד לא קיים</v>
      </c>
      <c r="E777" s="704">
        <f>SUMIF('גנים - מצבת והרשמה  (4)'!$F$15:$F$996,'גנים - דוח ביצוע  (5)'!B777,'גנים - מצבת והרשמה  (4)'!$H$15:$H$996)</f>
        <v>0</v>
      </c>
      <c r="F777" s="664"/>
      <c r="G777" s="709"/>
      <c r="H777" s="708"/>
      <c r="I777" s="708"/>
      <c r="J777" s="991">
        <f t="shared" si="92"/>
        <v>0</v>
      </c>
      <c r="K777" s="883" t="str">
        <f t="shared" si="88"/>
        <v/>
      </c>
      <c r="L777" s="711"/>
      <c r="M777" s="868">
        <f t="shared" si="93"/>
        <v>0</v>
      </c>
      <c r="N777" s="868">
        <f t="shared" si="94"/>
        <v>0</v>
      </c>
      <c r="O777" s="705" t="str">
        <f t="shared" si="89"/>
        <v/>
      </c>
      <c r="P777" s="523" t="str">
        <f t="shared" si="90"/>
        <v/>
      </c>
      <c r="Q777" s="511">
        <f t="shared" si="95"/>
        <v>0</v>
      </c>
      <c r="R777" s="511">
        <f t="shared" si="91"/>
        <v>0</v>
      </c>
    </row>
    <row r="778" spans="1:18" ht="15" x14ac:dyDescent="0.25">
      <c r="A778" s="702">
        <v>761</v>
      </c>
      <c r="B778" s="664"/>
      <c r="C778" s="664"/>
      <c r="D778" s="706" t="str">
        <f>IFERROR(VLOOKUP($B778,'גנים - מצבת והרשמה  (4)'!$C$16:$G$807,2,0),0)</f>
        <v>המוסד לא קיים</v>
      </c>
      <c r="E778" s="704">
        <f>SUMIF('גנים - מצבת והרשמה  (4)'!$F$15:$F$996,'גנים - דוח ביצוע  (5)'!B778,'גנים - מצבת והרשמה  (4)'!$H$15:$H$996)</f>
        <v>0</v>
      </c>
      <c r="F778" s="664"/>
      <c r="G778" s="709"/>
      <c r="H778" s="708"/>
      <c r="I778" s="708"/>
      <c r="J778" s="991">
        <f t="shared" si="92"/>
        <v>0</v>
      </c>
      <c r="K778" s="883" t="str">
        <f t="shared" si="88"/>
        <v/>
      </c>
      <c r="L778" s="711"/>
      <c r="M778" s="868">
        <f t="shared" si="93"/>
        <v>0</v>
      </c>
      <c r="N778" s="868">
        <f t="shared" si="94"/>
        <v>0</v>
      </c>
      <c r="O778" s="705" t="str">
        <f t="shared" si="89"/>
        <v/>
      </c>
      <c r="P778" s="523" t="str">
        <f t="shared" si="90"/>
        <v/>
      </c>
      <c r="Q778" s="511">
        <f t="shared" si="95"/>
        <v>0</v>
      </c>
      <c r="R778" s="511">
        <f t="shared" si="91"/>
        <v>0</v>
      </c>
    </row>
    <row r="779" spans="1:18" ht="15" x14ac:dyDescent="0.25">
      <c r="A779" s="702">
        <v>762</v>
      </c>
      <c r="B779" s="664"/>
      <c r="C779" s="664"/>
      <c r="D779" s="706" t="str">
        <f>IFERROR(VLOOKUP($B779,'גנים - מצבת והרשמה  (4)'!$C$16:$G$807,2,0),0)</f>
        <v>המוסד לא קיים</v>
      </c>
      <c r="E779" s="704">
        <f>SUMIF('גנים - מצבת והרשמה  (4)'!$F$15:$F$996,'גנים - דוח ביצוע  (5)'!B779,'גנים - מצבת והרשמה  (4)'!$H$15:$H$996)</f>
        <v>0</v>
      </c>
      <c r="F779" s="664"/>
      <c r="G779" s="709"/>
      <c r="H779" s="708"/>
      <c r="I779" s="708"/>
      <c r="J779" s="991">
        <f t="shared" si="92"/>
        <v>0</v>
      </c>
      <c r="K779" s="883" t="str">
        <f t="shared" si="88"/>
        <v/>
      </c>
      <c r="L779" s="711"/>
      <c r="M779" s="868">
        <f t="shared" si="93"/>
        <v>0</v>
      </c>
      <c r="N779" s="868">
        <f t="shared" si="94"/>
        <v>0</v>
      </c>
      <c r="O779" s="705" t="str">
        <f t="shared" si="89"/>
        <v/>
      </c>
      <c r="P779" s="523" t="str">
        <f t="shared" si="90"/>
        <v/>
      </c>
      <c r="Q779" s="511">
        <f t="shared" si="95"/>
        <v>0</v>
      </c>
      <c r="R779" s="511">
        <f t="shared" si="91"/>
        <v>0</v>
      </c>
    </row>
    <row r="780" spans="1:18" ht="15" x14ac:dyDescent="0.25">
      <c r="A780" s="702">
        <v>763</v>
      </c>
      <c r="B780" s="664"/>
      <c r="C780" s="664"/>
      <c r="D780" s="706" t="str">
        <f>IFERROR(VLOOKUP($B780,'גנים - מצבת והרשמה  (4)'!$C$16:$G$807,2,0),0)</f>
        <v>המוסד לא קיים</v>
      </c>
      <c r="E780" s="704">
        <f>SUMIF('גנים - מצבת והרשמה  (4)'!$F$15:$F$996,'גנים - דוח ביצוע  (5)'!B780,'גנים - מצבת והרשמה  (4)'!$H$15:$H$996)</f>
        <v>0</v>
      </c>
      <c r="F780" s="664"/>
      <c r="G780" s="709"/>
      <c r="H780" s="708"/>
      <c r="I780" s="708"/>
      <c r="J780" s="991">
        <f t="shared" si="92"/>
        <v>0</v>
      </c>
      <c r="K780" s="883" t="str">
        <f t="shared" si="88"/>
        <v/>
      </c>
      <c r="L780" s="711"/>
      <c r="M780" s="868">
        <f t="shared" si="93"/>
        <v>0</v>
      </c>
      <c r="N780" s="868">
        <f t="shared" si="94"/>
        <v>0</v>
      </c>
      <c r="O780" s="705" t="str">
        <f t="shared" si="89"/>
        <v/>
      </c>
      <c r="P780" s="523" t="str">
        <f t="shared" si="90"/>
        <v/>
      </c>
      <c r="Q780" s="511">
        <f t="shared" si="95"/>
        <v>0</v>
      </c>
      <c r="R780" s="511">
        <f t="shared" si="91"/>
        <v>0</v>
      </c>
    </row>
    <row r="781" spans="1:18" ht="15" x14ac:dyDescent="0.25">
      <c r="A781" s="702">
        <v>764</v>
      </c>
      <c r="B781" s="664"/>
      <c r="C781" s="664"/>
      <c r="D781" s="706" t="str">
        <f>IFERROR(VLOOKUP($B781,'גנים - מצבת והרשמה  (4)'!$C$16:$G$807,2,0),0)</f>
        <v>המוסד לא קיים</v>
      </c>
      <c r="E781" s="704">
        <f>SUMIF('גנים - מצבת והרשמה  (4)'!$F$15:$F$996,'גנים - דוח ביצוע  (5)'!B781,'גנים - מצבת והרשמה  (4)'!$H$15:$H$996)</f>
        <v>0</v>
      </c>
      <c r="F781" s="664"/>
      <c r="G781" s="709"/>
      <c r="H781" s="708"/>
      <c r="I781" s="708"/>
      <c r="J781" s="991">
        <f t="shared" si="92"/>
        <v>0</v>
      </c>
      <c r="K781" s="883" t="str">
        <f t="shared" si="88"/>
        <v/>
      </c>
      <c r="L781" s="711"/>
      <c r="M781" s="868">
        <f t="shared" si="93"/>
        <v>0</v>
      </c>
      <c r="N781" s="868">
        <f t="shared" si="94"/>
        <v>0</v>
      </c>
      <c r="O781" s="705" t="str">
        <f t="shared" si="89"/>
        <v/>
      </c>
      <c r="P781" s="523" t="str">
        <f t="shared" si="90"/>
        <v/>
      </c>
      <c r="Q781" s="511">
        <f t="shared" si="95"/>
        <v>0</v>
      </c>
      <c r="R781" s="511">
        <f t="shared" si="91"/>
        <v>0</v>
      </c>
    </row>
    <row r="782" spans="1:18" ht="15" x14ac:dyDescent="0.25">
      <c r="A782" s="702">
        <v>765</v>
      </c>
      <c r="B782" s="664"/>
      <c r="C782" s="664"/>
      <c r="D782" s="706" t="str">
        <f>IFERROR(VLOOKUP($B782,'גנים - מצבת והרשמה  (4)'!$C$16:$G$807,2,0),0)</f>
        <v>המוסד לא קיים</v>
      </c>
      <c r="E782" s="704">
        <f>SUMIF('גנים - מצבת והרשמה  (4)'!$F$15:$F$996,'גנים - דוח ביצוע  (5)'!B782,'גנים - מצבת והרשמה  (4)'!$H$15:$H$996)</f>
        <v>0</v>
      </c>
      <c r="F782" s="664"/>
      <c r="G782" s="709"/>
      <c r="H782" s="708"/>
      <c r="I782" s="708"/>
      <c r="J782" s="991">
        <f t="shared" si="92"/>
        <v>0</v>
      </c>
      <c r="K782" s="883" t="str">
        <f t="shared" si="88"/>
        <v/>
      </c>
      <c r="L782" s="711"/>
      <c r="M782" s="868">
        <f t="shared" si="93"/>
        <v>0</v>
      </c>
      <c r="N782" s="868">
        <f t="shared" si="94"/>
        <v>0</v>
      </c>
      <c r="O782" s="705" t="str">
        <f t="shared" si="89"/>
        <v/>
      </c>
      <c r="P782" s="523" t="str">
        <f t="shared" si="90"/>
        <v/>
      </c>
      <c r="Q782" s="511">
        <f t="shared" si="95"/>
        <v>0</v>
      </c>
      <c r="R782" s="511">
        <f t="shared" si="91"/>
        <v>0</v>
      </c>
    </row>
    <row r="783" spans="1:18" ht="15" x14ac:dyDescent="0.25">
      <c r="A783" s="702">
        <v>766</v>
      </c>
      <c r="B783" s="664"/>
      <c r="C783" s="664"/>
      <c r="D783" s="706" t="str">
        <f>IFERROR(VLOOKUP($B783,'גנים - מצבת והרשמה  (4)'!$C$16:$G$807,2,0),0)</f>
        <v>המוסד לא קיים</v>
      </c>
      <c r="E783" s="704">
        <f>SUMIF('גנים - מצבת והרשמה  (4)'!$F$15:$F$996,'גנים - דוח ביצוע  (5)'!B783,'גנים - מצבת והרשמה  (4)'!$H$15:$H$996)</f>
        <v>0</v>
      </c>
      <c r="F783" s="664"/>
      <c r="G783" s="709"/>
      <c r="H783" s="708"/>
      <c r="I783" s="708"/>
      <c r="J783" s="991">
        <f t="shared" si="92"/>
        <v>0</v>
      </c>
      <c r="K783" s="883" t="str">
        <f t="shared" si="88"/>
        <v/>
      </c>
      <c r="L783" s="711"/>
      <c r="M783" s="868">
        <f t="shared" si="93"/>
        <v>0</v>
      </c>
      <c r="N783" s="868">
        <f t="shared" si="94"/>
        <v>0</v>
      </c>
      <c r="O783" s="705" t="str">
        <f t="shared" si="89"/>
        <v/>
      </c>
      <c r="P783" s="523" t="str">
        <f t="shared" si="90"/>
        <v/>
      </c>
      <c r="Q783" s="511">
        <f t="shared" si="95"/>
        <v>0</v>
      </c>
      <c r="R783" s="511">
        <f t="shared" si="91"/>
        <v>0</v>
      </c>
    </row>
    <row r="784" spans="1:18" ht="15" x14ac:dyDescent="0.25">
      <c r="A784" s="702">
        <v>767</v>
      </c>
      <c r="B784" s="664"/>
      <c r="C784" s="664"/>
      <c r="D784" s="706" t="str">
        <f>IFERROR(VLOOKUP($B784,'גנים - מצבת והרשמה  (4)'!$C$16:$G$807,2,0),0)</f>
        <v>המוסד לא קיים</v>
      </c>
      <c r="E784" s="704">
        <f>SUMIF('גנים - מצבת והרשמה  (4)'!$F$15:$F$996,'גנים - דוח ביצוע  (5)'!B784,'גנים - מצבת והרשמה  (4)'!$H$15:$H$996)</f>
        <v>0</v>
      </c>
      <c r="F784" s="664"/>
      <c r="G784" s="709"/>
      <c r="H784" s="708"/>
      <c r="I784" s="708"/>
      <c r="J784" s="991">
        <f t="shared" si="92"/>
        <v>0</v>
      </c>
      <c r="K784" s="883" t="str">
        <f t="shared" si="88"/>
        <v/>
      </c>
      <c r="L784" s="711"/>
      <c r="M784" s="868">
        <f t="shared" si="93"/>
        <v>0</v>
      </c>
      <c r="N784" s="868">
        <f t="shared" si="94"/>
        <v>0</v>
      </c>
      <c r="O784" s="705" t="str">
        <f t="shared" si="89"/>
        <v/>
      </c>
      <c r="P784" s="523" t="str">
        <f t="shared" si="90"/>
        <v/>
      </c>
      <c r="Q784" s="511">
        <f t="shared" si="95"/>
        <v>0</v>
      </c>
      <c r="R784" s="511">
        <f t="shared" si="91"/>
        <v>0</v>
      </c>
    </row>
    <row r="785" spans="1:18" ht="15" x14ac:dyDescent="0.25">
      <c r="A785" s="702">
        <v>768</v>
      </c>
      <c r="B785" s="664"/>
      <c r="C785" s="664"/>
      <c r="D785" s="706" t="str">
        <f>IFERROR(VLOOKUP($B785,'גנים - מצבת והרשמה  (4)'!$C$16:$G$807,2,0),0)</f>
        <v>המוסד לא קיים</v>
      </c>
      <c r="E785" s="704">
        <f>SUMIF('גנים - מצבת והרשמה  (4)'!$F$15:$F$996,'גנים - דוח ביצוע  (5)'!B785,'גנים - מצבת והרשמה  (4)'!$H$15:$H$996)</f>
        <v>0</v>
      </c>
      <c r="F785" s="664"/>
      <c r="G785" s="709"/>
      <c r="H785" s="708"/>
      <c r="I785" s="708"/>
      <c r="J785" s="991">
        <f t="shared" si="92"/>
        <v>0</v>
      </c>
      <c r="K785" s="883" t="str">
        <f t="shared" si="88"/>
        <v/>
      </c>
      <c r="L785" s="711"/>
      <c r="M785" s="868">
        <f t="shared" si="93"/>
        <v>0</v>
      </c>
      <c r="N785" s="868">
        <f t="shared" si="94"/>
        <v>0</v>
      </c>
      <c r="O785" s="705" t="str">
        <f t="shared" si="89"/>
        <v/>
      </c>
      <c r="P785" s="523" t="str">
        <f t="shared" si="90"/>
        <v/>
      </c>
      <c r="Q785" s="511">
        <f t="shared" si="95"/>
        <v>0</v>
      </c>
      <c r="R785" s="511">
        <f t="shared" si="91"/>
        <v>0</v>
      </c>
    </row>
    <row r="786" spans="1:18" ht="15" x14ac:dyDescent="0.25">
      <c r="A786" s="702">
        <v>769</v>
      </c>
      <c r="B786" s="664"/>
      <c r="C786" s="664"/>
      <c r="D786" s="706" t="str">
        <f>IFERROR(VLOOKUP($B786,'גנים - מצבת והרשמה  (4)'!$C$16:$G$807,2,0),0)</f>
        <v>המוסד לא קיים</v>
      </c>
      <c r="E786" s="704">
        <f>SUMIF('גנים - מצבת והרשמה  (4)'!$F$15:$F$996,'גנים - דוח ביצוע  (5)'!B786,'גנים - מצבת והרשמה  (4)'!$H$15:$H$996)</f>
        <v>0</v>
      </c>
      <c r="F786" s="664"/>
      <c r="G786" s="709"/>
      <c r="H786" s="708"/>
      <c r="I786" s="708"/>
      <c r="J786" s="991">
        <f t="shared" si="92"/>
        <v>0</v>
      </c>
      <c r="K786" s="883" t="str">
        <f t="shared" ref="K786:K849" si="96">IF(B786&gt;0,IF(J786&lt;$R$3,"תקופת הפעילות נמוכה מהתקופה הנדרשת, ועל כן המוסד אינו זכאי לתקצוב","תקין"),"")</f>
        <v/>
      </c>
      <c r="L786" s="711"/>
      <c r="M786" s="868">
        <f t="shared" si="93"/>
        <v>0</v>
      </c>
      <c r="N786" s="868">
        <f t="shared" si="94"/>
        <v>0</v>
      </c>
      <c r="O786" s="705" t="str">
        <f t="shared" ref="O786:O849" si="97">IF(IF(B786=0,0,IFERROR(COUNTIF($B$18:$B$1017,B786)," "))&gt;1,"סמל הגן מופיע יותר מפעם אחת",IF(ISBLANK(B786),"","תקין"))</f>
        <v/>
      </c>
      <c r="P786" s="523" t="str">
        <f t="shared" ref="P786:P849" si="98">IF(ISNUMBER(B786),IF(J786&lt;1,"יש למלא מס' ימי פעילות",IF(AND(J786&lt;7,L786=""),"יש למלא סיבה לחוסר ימי פעילות","תקין")),"")</f>
        <v/>
      </c>
      <c r="Q786" s="511">
        <f t="shared" si="95"/>
        <v>0</v>
      </c>
      <c r="R786" s="511">
        <f t="shared" ref="R786:R849" si="99">IF(B786&gt;0,IF(F786=0,1,0),0)</f>
        <v>0</v>
      </c>
    </row>
    <row r="787" spans="1:18" ht="15" x14ac:dyDescent="0.25">
      <c r="A787" s="702">
        <v>770</v>
      </c>
      <c r="B787" s="664"/>
      <c r="C787" s="664"/>
      <c r="D787" s="706" t="str">
        <f>IFERROR(VLOOKUP($B787,'גנים - מצבת והרשמה  (4)'!$C$16:$G$807,2,0),0)</f>
        <v>המוסד לא קיים</v>
      </c>
      <c r="E787" s="704">
        <f>SUMIF('גנים - מצבת והרשמה  (4)'!$F$15:$F$996,'גנים - דוח ביצוע  (5)'!B787,'גנים - מצבת והרשמה  (4)'!$H$15:$H$996)</f>
        <v>0</v>
      </c>
      <c r="F787" s="664"/>
      <c r="G787" s="709"/>
      <c r="H787" s="708"/>
      <c r="I787" s="708"/>
      <c r="J787" s="991">
        <f t="shared" ref="J787:J850" si="100">MIN(NETWORKDAYS.INTL(H787,I787,7),7)</f>
        <v>0</v>
      </c>
      <c r="K787" s="883" t="str">
        <f t="shared" si="96"/>
        <v/>
      </c>
      <c r="L787" s="711"/>
      <c r="M787" s="868">
        <f t="shared" ref="M787:M850" si="101">IF(OR($R$2=0,K787="תקין"),ROUND(IF(J787=6,(7-J787)*MIN(E787,F787),0),0),0)</f>
        <v>0</v>
      </c>
      <c r="N787" s="868">
        <f t="shared" ref="N787:N850" si="102">IF(OR($R$2=0,K787="תקין"),MAX(IF(B787="",0,MIN(F787,E787))-M787/7,0),0)</f>
        <v>0</v>
      </c>
      <c r="O787" s="705" t="str">
        <f t="shared" si="97"/>
        <v/>
      </c>
      <c r="P787" s="523" t="str">
        <f t="shared" si="98"/>
        <v/>
      </c>
      <c r="Q787" s="511">
        <f t="shared" ref="Q787:Q850" si="103">IF(LEFT(P787,10)="יש למלא מס",1,0)</f>
        <v>0</v>
      </c>
      <c r="R787" s="511">
        <f t="shared" si="99"/>
        <v>0</v>
      </c>
    </row>
    <row r="788" spans="1:18" ht="15" x14ac:dyDescent="0.25">
      <c r="A788" s="702">
        <v>771</v>
      </c>
      <c r="B788" s="664"/>
      <c r="C788" s="664"/>
      <c r="D788" s="706" t="str">
        <f>IFERROR(VLOOKUP($B788,'גנים - מצבת והרשמה  (4)'!$C$16:$G$807,2,0),0)</f>
        <v>המוסד לא קיים</v>
      </c>
      <c r="E788" s="704">
        <f>SUMIF('גנים - מצבת והרשמה  (4)'!$F$15:$F$996,'גנים - דוח ביצוע  (5)'!B788,'גנים - מצבת והרשמה  (4)'!$H$15:$H$996)</f>
        <v>0</v>
      </c>
      <c r="F788" s="664"/>
      <c r="G788" s="709"/>
      <c r="H788" s="708"/>
      <c r="I788" s="708"/>
      <c r="J788" s="991">
        <f t="shared" si="100"/>
        <v>0</v>
      </c>
      <c r="K788" s="883" t="str">
        <f t="shared" si="96"/>
        <v/>
      </c>
      <c r="L788" s="711"/>
      <c r="M788" s="868">
        <f t="shared" si="101"/>
        <v>0</v>
      </c>
      <c r="N788" s="868">
        <f t="shared" si="102"/>
        <v>0</v>
      </c>
      <c r="O788" s="705" t="str">
        <f t="shared" si="97"/>
        <v/>
      </c>
      <c r="P788" s="523" t="str">
        <f t="shared" si="98"/>
        <v/>
      </c>
      <c r="Q788" s="511">
        <f t="shared" si="103"/>
        <v>0</v>
      </c>
      <c r="R788" s="511">
        <f t="shared" si="99"/>
        <v>0</v>
      </c>
    </row>
    <row r="789" spans="1:18" ht="15" x14ac:dyDescent="0.25">
      <c r="A789" s="702">
        <v>772</v>
      </c>
      <c r="B789" s="664"/>
      <c r="C789" s="664"/>
      <c r="D789" s="706" t="str">
        <f>IFERROR(VLOOKUP($B789,'גנים - מצבת והרשמה  (4)'!$C$16:$G$807,2,0),0)</f>
        <v>המוסד לא קיים</v>
      </c>
      <c r="E789" s="704">
        <f>SUMIF('גנים - מצבת והרשמה  (4)'!$F$15:$F$996,'גנים - דוח ביצוע  (5)'!B789,'גנים - מצבת והרשמה  (4)'!$H$15:$H$996)</f>
        <v>0</v>
      </c>
      <c r="F789" s="664"/>
      <c r="G789" s="709"/>
      <c r="H789" s="708"/>
      <c r="I789" s="708"/>
      <c r="J789" s="991">
        <f t="shared" si="100"/>
        <v>0</v>
      </c>
      <c r="K789" s="883" t="str">
        <f t="shared" si="96"/>
        <v/>
      </c>
      <c r="L789" s="711"/>
      <c r="M789" s="868">
        <f t="shared" si="101"/>
        <v>0</v>
      </c>
      <c r="N789" s="868">
        <f t="shared" si="102"/>
        <v>0</v>
      </c>
      <c r="O789" s="705" t="str">
        <f t="shared" si="97"/>
        <v/>
      </c>
      <c r="P789" s="523" t="str">
        <f t="shared" si="98"/>
        <v/>
      </c>
      <c r="Q789" s="511">
        <f t="shared" si="103"/>
        <v>0</v>
      </c>
      <c r="R789" s="511">
        <f t="shared" si="99"/>
        <v>0</v>
      </c>
    </row>
    <row r="790" spans="1:18" ht="15" x14ac:dyDescent="0.25">
      <c r="A790" s="702">
        <v>773</v>
      </c>
      <c r="B790" s="664"/>
      <c r="C790" s="664"/>
      <c r="D790" s="706" t="str">
        <f>IFERROR(VLOOKUP($B790,'גנים - מצבת והרשמה  (4)'!$C$16:$G$807,2,0),0)</f>
        <v>המוסד לא קיים</v>
      </c>
      <c r="E790" s="704">
        <f>SUMIF('גנים - מצבת והרשמה  (4)'!$F$15:$F$996,'גנים - דוח ביצוע  (5)'!B790,'גנים - מצבת והרשמה  (4)'!$H$15:$H$996)</f>
        <v>0</v>
      </c>
      <c r="F790" s="664"/>
      <c r="G790" s="709"/>
      <c r="H790" s="708"/>
      <c r="I790" s="708"/>
      <c r="J790" s="991">
        <f t="shared" si="100"/>
        <v>0</v>
      </c>
      <c r="K790" s="883" t="str">
        <f t="shared" si="96"/>
        <v/>
      </c>
      <c r="L790" s="711"/>
      <c r="M790" s="868">
        <f t="shared" si="101"/>
        <v>0</v>
      </c>
      <c r="N790" s="868">
        <f t="shared" si="102"/>
        <v>0</v>
      </c>
      <c r="O790" s="705" t="str">
        <f t="shared" si="97"/>
        <v/>
      </c>
      <c r="P790" s="523" t="str">
        <f t="shared" si="98"/>
        <v/>
      </c>
      <c r="Q790" s="511">
        <f t="shared" si="103"/>
        <v>0</v>
      </c>
      <c r="R790" s="511">
        <f t="shared" si="99"/>
        <v>0</v>
      </c>
    </row>
    <row r="791" spans="1:18" ht="15" x14ac:dyDescent="0.25">
      <c r="A791" s="702">
        <v>774</v>
      </c>
      <c r="B791" s="664"/>
      <c r="C791" s="664"/>
      <c r="D791" s="706" t="str">
        <f>IFERROR(VLOOKUP($B791,'גנים - מצבת והרשמה  (4)'!$C$16:$G$807,2,0),0)</f>
        <v>המוסד לא קיים</v>
      </c>
      <c r="E791" s="704">
        <f>SUMIF('גנים - מצבת והרשמה  (4)'!$F$15:$F$996,'גנים - דוח ביצוע  (5)'!B791,'גנים - מצבת והרשמה  (4)'!$H$15:$H$996)</f>
        <v>0</v>
      </c>
      <c r="F791" s="664"/>
      <c r="G791" s="709"/>
      <c r="H791" s="708"/>
      <c r="I791" s="708"/>
      <c r="J791" s="991">
        <f t="shared" si="100"/>
        <v>0</v>
      </c>
      <c r="K791" s="883" t="str">
        <f t="shared" si="96"/>
        <v/>
      </c>
      <c r="L791" s="711"/>
      <c r="M791" s="868">
        <f t="shared" si="101"/>
        <v>0</v>
      </c>
      <c r="N791" s="868">
        <f t="shared" si="102"/>
        <v>0</v>
      </c>
      <c r="O791" s="705" t="str">
        <f t="shared" si="97"/>
        <v/>
      </c>
      <c r="P791" s="523" t="str">
        <f t="shared" si="98"/>
        <v/>
      </c>
      <c r="Q791" s="511">
        <f t="shared" si="103"/>
        <v>0</v>
      </c>
      <c r="R791" s="511">
        <f t="shared" si="99"/>
        <v>0</v>
      </c>
    </row>
    <row r="792" spans="1:18" ht="15" x14ac:dyDescent="0.25">
      <c r="A792" s="702">
        <v>775</v>
      </c>
      <c r="B792" s="664"/>
      <c r="C792" s="664"/>
      <c r="D792" s="706" t="str">
        <f>IFERROR(VLOOKUP($B792,'גנים - מצבת והרשמה  (4)'!$C$16:$G$807,2,0),0)</f>
        <v>המוסד לא קיים</v>
      </c>
      <c r="E792" s="704">
        <f>SUMIF('גנים - מצבת והרשמה  (4)'!$F$15:$F$996,'גנים - דוח ביצוע  (5)'!B792,'גנים - מצבת והרשמה  (4)'!$H$15:$H$996)</f>
        <v>0</v>
      </c>
      <c r="F792" s="664"/>
      <c r="G792" s="709"/>
      <c r="H792" s="708"/>
      <c r="I792" s="708"/>
      <c r="J792" s="991">
        <f t="shared" si="100"/>
        <v>0</v>
      </c>
      <c r="K792" s="883" t="str">
        <f t="shared" si="96"/>
        <v/>
      </c>
      <c r="L792" s="711"/>
      <c r="M792" s="868">
        <f t="shared" si="101"/>
        <v>0</v>
      </c>
      <c r="N792" s="868">
        <f t="shared" si="102"/>
        <v>0</v>
      </c>
      <c r="O792" s="705" t="str">
        <f t="shared" si="97"/>
        <v/>
      </c>
      <c r="P792" s="523" t="str">
        <f t="shared" si="98"/>
        <v/>
      </c>
      <c r="Q792" s="511">
        <f t="shared" si="103"/>
        <v>0</v>
      </c>
      <c r="R792" s="511">
        <f t="shared" si="99"/>
        <v>0</v>
      </c>
    </row>
    <row r="793" spans="1:18" ht="15" x14ac:dyDescent="0.25">
      <c r="A793" s="702">
        <v>776</v>
      </c>
      <c r="B793" s="664"/>
      <c r="C793" s="664"/>
      <c r="D793" s="706" t="str">
        <f>IFERROR(VLOOKUP($B793,'גנים - מצבת והרשמה  (4)'!$C$16:$G$807,2,0),0)</f>
        <v>המוסד לא קיים</v>
      </c>
      <c r="E793" s="704">
        <f>SUMIF('גנים - מצבת והרשמה  (4)'!$F$15:$F$996,'גנים - דוח ביצוע  (5)'!B793,'גנים - מצבת והרשמה  (4)'!$H$15:$H$996)</f>
        <v>0</v>
      </c>
      <c r="F793" s="664"/>
      <c r="G793" s="709"/>
      <c r="H793" s="708"/>
      <c r="I793" s="708"/>
      <c r="J793" s="991">
        <f t="shared" si="100"/>
        <v>0</v>
      </c>
      <c r="K793" s="883" t="str">
        <f t="shared" si="96"/>
        <v/>
      </c>
      <c r="L793" s="711"/>
      <c r="M793" s="868">
        <f t="shared" si="101"/>
        <v>0</v>
      </c>
      <c r="N793" s="868">
        <f t="shared" si="102"/>
        <v>0</v>
      </c>
      <c r="O793" s="705" t="str">
        <f t="shared" si="97"/>
        <v/>
      </c>
      <c r="P793" s="523" t="str">
        <f t="shared" si="98"/>
        <v/>
      </c>
      <c r="Q793" s="511">
        <f t="shared" si="103"/>
        <v>0</v>
      </c>
      <c r="R793" s="511">
        <f t="shared" si="99"/>
        <v>0</v>
      </c>
    </row>
    <row r="794" spans="1:18" ht="15" x14ac:dyDescent="0.25">
      <c r="A794" s="702">
        <v>777</v>
      </c>
      <c r="B794" s="664"/>
      <c r="C794" s="664"/>
      <c r="D794" s="706" t="str">
        <f>IFERROR(VLOOKUP($B794,'גנים - מצבת והרשמה  (4)'!$C$16:$G$807,2,0),0)</f>
        <v>המוסד לא קיים</v>
      </c>
      <c r="E794" s="704">
        <f>SUMIF('גנים - מצבת והרשמה  (4)'!$F$15:$F$996,'גנים - דוח ביצוע  (5)'!B794,'גנים - מצבת והרשמה  (4)'!$H$15:$H$996)</f>
        <v>0</v>
      </c>
      <c r="F794" s="664"/>
      <c r="G794" s="709"/>
      <c r="H794" s="708"/>
      <c r="I794" s="708"/>
      <c r="J794" s="991">
        <f t="shared" si="100"/>
        <v>0</v>
      </c>
      <c r="K794" s="883" t="str">
        <f t="shared" si="96"/>
        <v/>
      </c>
      <c r="L794" s="711"/>
      <c r="M794" s="868">
        <f t="shared" si="101"/>
        <v>0</v>
      </c>
      <c r="N794" s="868">
        <f t="shared" si="102"/>
        <v>0</v>
      </c>
      <c r="O794" s="705" t="str">
        <f t="shared" si="97"/>
        <v/>
      </c>
      <c r="P794" s="523" t="str">
        <f t="shared" si="98"/>
        <v/>
      </c>
      <c r="Q794" s="511">
        <f t="shared" si="103"/>
        <v>0</v>
      </c>
      <c r="R794" s="511">
        <f t="shared" si="99"/>
        <v>0</v>
      </c>
    </row>
    <row r="795" spans="1:18" ht="15" x14ac:dyDescent="0.25">
      <c r="A795" s="702">
        <v>778</v>
      </c>
      <c r="B795" s="664"/>
      <c r="C795" s="664"/>
      <c r="D795" s="706" t="str">
        <f>IFERROR(VLOOKUP($B795,'גנים - מצבת והרשמה  (4)'!$C$16:$G$807,2,0),0)</f>
        <v>המוסד לא קיים</v>
      </c>
      <c r="E795" s="704">
        <f>SUMIF('גנים - מצבת והרשמה  (4)'!$F$15:$F$996,'גנים - דוח ביצוע  (5)'!B795,'גנים - מצבת והרשמה  (4)'!$H$15:$H$996)</f>
        <v>0</v>
      </c>
      <c r="F795" s="664"/>
      <c r="G795" s="709"/>
      <c r="H795" s="708"/>
      <c r="I795" s="708"/>
      <c r="J795" s="991">
        <f t="shared" si="100"/>
        <v>0</v>
      </c>
      <c r="K795" s="883" t="str">
        <f t="shared" si="96"/>
        <v/>
      </c>
      <c r="L795" s="711"/>
      <c r="M795" s="868">
        <f t="shared" si="101"/>
        <v>0</v>
      </c>
      <c r="N795" s="868">
        <f t="shared" si="102"/>
        <v>0</v>
      </c>
      <c r="O795" s="705" t="str">
        <f t="shared" si="97"/>
        <v/>
      </c>
      <c r="P795" s="523" t="str">
        <f t="shared" si="98"/>
        <v/>
      </c>
      <c r="Q795" s="511">
        <f t="shared" si="103"/>
        <v>0</v>
      </c>
      <c r="R795" s="511">
        <f t="shared" si="99"/>
        <v>0</v>
      </c>
    </row>
    <row r="796" spans="1:18" ht="15" x14ac:dyDescent="0.25">
      <c r="A796" s="702">
        <v>779</v>
      </c>
      <c r="B796" s="664"/>
      <c r="C796" s="664"/>
      <c r="D796" s="706" t="str">
        <f>IFERROR(VLOOKUP($B796,'גנים - מצבת והרשמה  (4)'!$C$16:$G$807,2,0),0)</f>
        <v>המוסד לא קיים</v>
      </c>
      <c r="E796" s="704">
        <f>SUMIF('גנים - מצבת והרשמה  (4)'!$F$15:$F$996,'גנים - דוח ביצוע  (5)'!B796,'גנים - מצבת והרשמה  (4)'!$H$15:$H$996)</f>
        <v>0</v>
      </c>
      <c r="F796" s="664"/>
      <c r="G796" s="709"/>
      <c r="H796" s="708"/>
      <c r="I796" s="708"/>
      <c r="J796" s="991">
        <f t="shared" si="100"/>
        <v>0</v>
      </c>
      <c r="K796" s="883" t="str">
        <f t="shared" si="96"/>
        <v/>
      </c>
      <c r="L796" s="711"/>
      <c r="M796" s="868">
        <f t="shared" si="101"/>
        <v>0</v>
      </c>
      <c r="N796" s="868">
        <f t="shared" si="102"/>
        <v>0</v>
      </c>
      <c r="O796" s="705" t="str">
        <f t="shared" si="97"/>
        <v/>
      </c>
      <c r="P796" s="523" t="str">
        <f t="shared" si="98"/>
        <v/>
      </c>
      <c r="Q796" s="511">
        <f t="shared" si="103"/>
        <v>0</v>
      </c>
      <c r="R796" s="511">
        <f t="shared" si="99"/>
        <v>0</v>
      </c>
    </row>
    <row r="797" spans="1:18" ht="15" x14ac:dyDescent="0.25">
      <c r="A797" s="702">
        <v>780</v>
      </c>
      <c r="B797" s="664"/>
      <c r="C797" s="664"/>
      <c r="D797" s="706" t="str">
        <f>IFERROR(VLOOKUP($B797,'גנים - מצבת והרשמה  (4)'!$C$16:$G$807,2,0),0)</f>
        <v>המוסד לא קיים</v>
      </c>
      <c r="E797" s="704">
        <f>SUMIF('גנים - מצבת והרשמה  (4)'!$F$15:$F$996,'גנים - דוח ביצוע  (5)'!B797,'גנים - מצבת והרשמה  (4)'!$H$15:$H$996)</f>
        <v>0</v>
      </c>
      <c r="F797" s="664"/>
      <c r="G797" s="709"/>
      <c r="H797" s="708"/>
      <c r="I797" s="708"/>
      <c r="J797" s="991">
        <f t="shared" si="100"/>
        <v>0</v>
      </c>
      <c r="K797" s="883" t="str">
        <f t="shared" si="96"/>
        <v/>
      </c>
      <c r="L797" s="711"/>
      <c r="M797" s="868">
        <f t="shared" si="101"/>
        <v>0</v>
      </c>
      <c r="N797" s="868">
        <f t="shared" si="102"/>
        <v>0</v>
      </c>
      <c r="O797" s="705" t="str">
        <f t="shared" si="97"/>
        <v/>
      </c>
      <c r="P797" s="523" t="str">
        <f t="shared" si="98"/>
        <v/>
      </c>
      <c r="Q797" s="511">
        <f t="shared" si="103"/>
        <v>0</v>
      </c>
      <c r="R797" s="511">
        <f t="shared" si="99"/>
        <v>0</v>
      </c>
    </row>
    <row r="798" spans="1:18" ht="15" x14ac:dyDescent="0.25">
      <c r="A798" s="702">
        <v>781</v>
      </c>
      <c r="B798" s="664"/>
      <c r="C798" s="664"/>
      <c r="D798" s="706" t="str">
        <f>IFERROR(VLOOKUP($B798,'גנים - מצבת והרשמה  (4)'!$C$16:$G$807,2,0),0)</f>
        <v>המוסד לא קיים</v>
      </c>
      <c r="E798" s="704">
        <f>SUMIF('גנים - מצבת והרשמה  (4)'!$F$15:$F$996,'גנים - דוח ביצוע  (5)'!B798,'גנים - מצבת והרשמה  (4)'!$H$15:$H$996)</f>
        <v>0</v>
      </c>
      <c r="F798" s="664"/>
      <c r="G798" s="709"/>
      <c r="H798" s="708"/>
      <c r="I798" s="708"/>
      <c r="J798" s="991">
        <f t="shared" si="100"/>
        <v>0</v>
      </c>
      <c r="K798" s="883" t="str">
        <f t="shared" si="96"/>
        <v/>
      </c>
      <c r="L798" s="711"/>
      <c r="M798" s="868">
        <f t="shared" si="101"/>
        <v>0</v>
      </c>
      <c r="N798" s="868">
        <f t="shared" si="102"/>
        <v>0</v>
      </c>
      <c r="O798" s="705" t="str">
        <f t="shared" si="97"/>
        <v/>
      </c>
      <c r="P798" s="523" t="str">
        <f t="shared" si="98"/>
        <v/>
      </c>
      <c r="Q798" s="511">
        <f t="shared" si="103"/>
        <v>0</v>
      </c>
      <c r="R798" s="511">
        <f t="shared" si="99"/>
        <v>0</v>
      </c>
    </row>
    <row r="799" spans="1:18" ht="15" x14ac:dyDescent="0.25">
      <c r="A799" s="702">
        <v>782</v>
      </c>
      <c r="B799" s="664"/>
      <c r="C799" s="664"/>
      <c r="D799" s="706" t="str">
        <f>IFERROR(VLOOKUP($B799,'גנים - מצבת והרשמה  (4)'!$C$16:$G$807,2,0),0)</f>
        <v>המוסד לא קיים</v>
      </c>
      <c r="E799" s="704">
        <f>SUMIF('גנים - מצבת והרשמה  (4)'!$F$15:$F$996,'גנים - דוח ביצוע  (5)'!B799,'גנים - מצבת והרשמה  (4)'!$H$15:$H$996)</f>
        <v>0</v>
      </c>
      <c r="F799" s="664"/>
      <c r="G799" s="709"/>
      <c r="H799" s="708"/>
      <c r="I799" s="708"/>
      <c r="J799" s="991">
        <f t="shared" si="100"/>
        <v>0</v>
      </c>
      <c r="K799" s="883" t="str">
        <f t="shared" si="96"/>
        <v/>
      </c>
      <c r="L799" s="711"/>
      <c r="M799" s="868">
        <f t="shared" si="101"/>
        <v>0</v>
      </c>
      <c r="N799" s="868">
        <f t="shared" si="102"/>
        <v>0</v>
      </c>
      <c r="O799" s="705" t="str">
        <f t="shared" si="97"/>
        <v/>
      </c>
      <c r="P799" s="523" t="str">
        <f t="shared" si="98"/>
        <v/>
      </c>
      <c r="Q799" s="511">
        <f t="shared" si="103"/>
        <v>0</v>
      </c>
      <c r="R799" s="511">
        <f t="shared" si="99"/>
        <v>0</v>
      </c>
    </row>
    <row r="800" spans="1:18" ht="15" x14ac:dyDescent="0.25">
      <c r="A800" s="702">
        <v>783</v>
      </c>
      <c r="B800" s="664"/>
      <c r="C800" s="664"/>
      <c r="D800" s="706" t="str">
        <f>IFERROR(VLOOKUP($B800,'גנים - מצבת והרשמה  (4)'!$C$16:$G$807,2,0),0)</f>
        <v>המוסד לא קיים</v>
      </c>
      <c r="E800" s="704">
        <f>SUMIF('גנים - מצבת והרשמה  (4)'!$F$15:$F$996,'גנים - דוח ביצוע  (5)'!B800,'גנים - מצבת והרשמה  (4)'!$H$15:$H$996)</f>
        <v>0</v>
      </c>
      <c r="F800" s="664"/>
      <c r="G800" s="709"/>
      <c r="H800" s="708"/>
      <c r="I800" s="708"/>
      <c r="J800" s="991">
        <f t="shared" si="100"/>
        <v>0</v>
      </c>
      <c r="K800" s="883" t="str">
        <f t="shared" si="96"/>
        <v/>
      </c>
      <c r="L800" s="711"/>
      <c r="M800" s="868">
        <f t="shared" si="101"/>
        <v>0</v>
      </c>
      <c r="N800" s="868">
        <f t="shared" si="102"/>
        <v>0</v>
      </c>
      <c r="O800" s="705" t="str">
        <f t="shared" si="97"/>
        <v/>
      </c>
      <c r="P800" s="523" t="str">
        <f t="shared" si="98"/>
        <v/>
      </c>
      <c r="Q800" s="511">
        <f t="shared" si="103"/>
        <v>0</v>
      </c>
      <c r="R800" s="511">
        <f t="shared" si="99"/>
        <v>0</v>
      </c>
    </row>
    <row r="801" spans="1:18" ht="15" x14ac:dyDescent="0.25">
      <c r="A801" s="702">
        <v>784</v>
      </c>
      <c r="B801" s="664"/>
      <c r="C801" s="664"/>
      <c r="D801" s="706" t="str">
        <f>IFERROR(VLOOKUP($B801,'גנים - מצבת והרשמה  (4)'!$C$16:$G$807,2,0),0)</f>
        <v>המוסד לא קיים</v>
      </c>
      <c r="E801" s="704">
        <f>SUMIF('גנים - מצבת והרשמה  (4)'!$F$15:$F$996,'גנים - דוח ביצוע  (5)'!B801,'גנים - מצבת והרשמה  (4)'!$H$15:$H$996)</f>
        <v>0</v>
      </c>
      <c r="F801" s="664"/>
      <c r="G801" s="709"/>
      <c r="H801" s="708"/>
      <c r="I801" s="708"/>
      <c r="J801" s="991">
        <f t="shared" si="100"/>
        <v>0</v>
      </c>
      <c r="K801" s="883" t="str">
        <f t="shared" si="96"/>
        <v/>
      </c>
      <c r="L801" s="711"/>
      <c r="M801" s="868">
        <f t="shared" si="101"/>
        <v>0</v>
      </c>
      <c r="N801" s="868">
        <f t="shared" si="102"/>
        <v>0</v>
      </c>
      <c r="O801" s="705" t="str">
        <f t="shared" si="97"/>
        <v/>
      </c>
      <c r="P801" s="523" t="str">
        <f t="shared" si="98"/>
        <v/>
      </c>
      <c r="Q801" s="511">
        <f t="shared" si="103"/>
        <v>0</v>
      </c>
      <c r="R801" s="511">
        <f t="shared" si="99"/>
        <v>0</v>
      </c>
    </row>
    <row r="802" spans="1:18" ht="15" x14ac:dyDescent="0.25">
      <c r="A802" s="702">
        <v>785</v>
      </c>
      <c r="B802" s="664"/>
      <c r="C802" s="664"/>
      <c r="D802" s="706" t="str">
        <f>IFERROR(VLOOKUP($B802,'גנים - מצבת והרשמה  (4)'!$C$16:$G$807,2,0),0)</f>
        <v>המוסד לא קיים</v>
      </c>
      <c r="E802" s="704">
        <f>SUMIF('גנים - מצבת והרשמה  (4)'!$F$15:$F$996,'גנים - דוח ביצוע  (5)'!B802,'גנים - מצבת והרשמה  (4)'!$H$15:$H$996)</f>
        <v>0</v>
      </c>
      <c r="F802" s="664"/>
      <c r="G802" s="709"/>
      <c r="H802" s="708"/>
      <c r="I802" s="708"/>
      <c r="J802" s="991">
        <f t="shared" si="100"/>
        <v>0</v>
      </c>
      <c r="K802" s="883" t="str">
        <f t="shared" si="96"/>
        <v/>
      </c>
      <c r="L802" s="711"/>
      <c r="M802" s="868">
        <f t="shared" si="101"/>
        <v>0</v>
      </c>
      <c r="N802" s="868">
        <f t="shared" si="102"/>
        <v>0</v>
      </c>
      <c r="O802" s="705" t="str">
        <f t="shared" si="97"/>
        <v/>
      </c>
      <c r="P802" s="523" t="str">
        <f t="shared" si="98"/>
        <v/>
      </c>
      <c r="Q802" s="511">
        <f t="shared" si="103"/>
        <v>0</v>
      </c>
      <c r="R802" s="511">
        <f t="shared" si="99"/>
        <v>0</v>
      </c>
    </row>
    <row r="803" spans="1:18" ht="15" x14ac:dyDescent="0.25">
      <c r="A803" s="702">
        <v>786</v>
      </c>
      <c r="B803" s="664"/>
      <c r="C803" s="664"/>
      <c r="D803" s="706" t="str">
        <f>IFERROR(VLOOKUP($B803,'גנים - מצבת והרשמה  (4)'!$C$16:$G$807,2,0),0)</f>
        <v>המוסד לא קיים</v>
      </c>
      <c r="E803" s="704">
        <f>SUMIF('גנים - מצבת והרשמה  (4)'!$F$15:$F$996,'גנים - דוח ביצוע  (5)'!B803,'גנים - מצבת והרשמה  (4)'!$H$15:$H$996)</f>
        <v>0</v>
      </c>
      <c r="F803" s="664"/>
      <c r="G803" s="709"/>
      <c r="H803" s="708"/>
      <c r="I803" s="708"/>
      <c r="J803" s="991">
        <f t="shared" si="100"/>
        <v>0</v>
      </c>
      <c r="K803" s="883" t="str">
        <f t="shared" si="96"/>
        <v/>
      </c>
      <c r="L803" s="711"/>
      <c r="M803" s="868">
        <f t="shared" si="101"/>
        <v>0</v>
      </c>
      <c r="N803" s="868">
        <f t="shared" si="102"/>
        <v>0</v>
      </c>
      <c r="O803" s="705" t="str">
        <f t="shared" si="97"/>
        <v/>
      </c>
      <c r="P803" s="523" t="str">
        <f t="shared" si="98"/>
        <v/>
      </c>
      <c r="Q803" s="511">
        <f t="shared" si="103"/>
        <v>0</v>
      </c>
      <c r="R803" s="511">
        <f t="shared" si="99"/>
        <v>0</v>
      </c>
    </row>
    <row r="804" spans="1:18" ht="15" x14ac:dyDescent="0.25">
      <c r="A804" s="702">
        <v>787</v>
      </c>
      <c r="B804" s="664"/>
      <c r="C804" s="664"/>
      <c r="D804" s="706" t="str">
        <f>IFERROR(VLOOKUP($B804,'גנים - מצבת והרשמה  (4)'!$C$16:$G$807,2,0),0)</f>
        <v>המוסד לא קיים</v>
      </c>
      <c r="E804" s="704">
        <f>SUMIF('גנים - מצבת והרשמה  (4)'!$F$15:$F$996,'גנים - דוח ביצוע  (5)'!B804,'גנים - מצבת והרשמה  (4)'!$H$15:$H$996)</f>
        <v>0</v>
      </c>
      <c r="F804" s="664"/>
      <c r="G804" s="709"/>
      <c r="H804" s="708"/>
      <c r="I804" s="708"/>
      <c r="J804" s="991">
        <f t="shared" si="100"/>
        <v>0</v>
      </c>
      <c r="K804" s="883" t="str">
        <f t="shared" si="96"/>
        <v/>
      </c>
      <c r="L804" s="711"/>
      <c r="M804" s="868">
        <f t="shared" si="101"/>
        <v>0</v>
      </c>
      <c r="N804" s="868">
        <f t="shared" si="102"/>
        <v>0</v>
      </c>
      <c r="O804" s="705" t="str">
        <f t="shared" si="97"/>
        <v/>
      </c>
      <c r="P804" s="523" t="str">
        <f t="shared" si="98"/>
        <v/>
      </c>
      <c r="Q804" s="511">
        <f t="shared" si="103"/>
        <v>0</v>
      </c>
      <c r="R804" s="511">
        <f t="shared" si="99"/>
        <v>0</v>
      </c>
    </row>
    <row r="805" spans="1:18" ht="15" x14ac:dyDescent="0.25">
      <c r="A805" s="702">
        <v>788</v>
      </c>
      <c r="B805" s="664"/>
      <c r="C805" s="664"/>
      <c r="D805" s="706" t="str">
        <f>IFERROR(VLOOKUP($B805,'גנים - מצבת והרשמה  (4)'!$C$16:$G$807,2,0),0)</f>
        <v>המוסד לא קיים</v>
      </c>
      <c r="E805" s="704">
        <f>SUMIF('גנים - מצבת והרשמה  (4)'!$F$15:$F$996,'גנים - דוח ביצוע  (5)'!B805,'גנים - מצבת והרשמה  (4)'!$H$15:$H$996)</f>
        <v>0</v>
      </c>
      <c r="F805" s="664"/>
      <c r="G805" s="709"/>
      <c r="H805" s="708"/>
      <c r="I805" s="708"/>
      <c r="J805" s="991">
        <f t="shared" si="100"/>
        <v>0</v>
      </c>
      <c r="K805" s="883" t="str">
        <f t="shared" si="96"/>
        <v/>
      </c>
      <c r="L805" s="711"/>
      <c r="M805" s="868">
        <f t="shared" si="101"/>
        <v>0</v>
      </c>
      <c r="N805" s="868">
        <f t="shared" si="102"/>
        <v>0</v>
      </c>
      <c r="O805" s="705" t="str">
        <f t="shared" si="97"/>
        <v/>
      </c>
      <c r="P805" s="523" t="str">
        <f t="shared" si="98"/>
        <v/>
      </c>
      <c r="Q805" s="511">
        <f t="shared" si="103"/>
        <v>0</v>
      </c>
      <c r="R805" s="511">
        <f t="shared" si="99"/>
        <v>0</v>
      </c>
    </row>
    <row r="806" spans="1:18" ht="15" x14ac:dyDescent="0.25">
      <c r="A806" s="702">
        <v>789</v>
      </c>
      <c r="B806" s="664"/>
      <c r="C806" s="664"/>
      <c r="D806" s="706" t="str">
        <f>IFERROR(VLOOKUP($B806,'גנים - מצבת והרשמה  (4)'!$C$16:$G$807,2,0),0)</f>
        <v>המוסד לא קיים</v>
      </c>
      <c r="E806" s="704">
        <f>SUMIF('גנים - מצבת והרשמה  (4)'!$F$15:$F$996,'גנים - דוח ביצוע  (5)'!B806,'גנים - מצבת והרשמה  (4)'!$H$15:$H$996)</f>
        <v>0</v>
      </c>
      <c r="F806" s="664"/>
      <c r="G806" s="709"/>
      <c r="H806" s="708"/>
      <c r="I806" s="708"/>
      <c r="J806" s="991">
        <f t="shared" si="100"/>
        <v>0</v>
      </c>
      <c r="K806" s="883" t="str">
        <f t="shared" si="96"/>
        <v/>
      </c>
      <c r="L806" s="711"/>
      <c r="M806" s="868">
        <f t="shared" si="101"/>
        <v>0</v>
      </c>
      <c r="N806" s="868">
        <f t="shared" si="102"/>
        <v>0</v>
      </c>
      <c r="O806" s="705" t="str">
        <f t="shared" si="97"/>
        <v/>
      </c>
      <c r="P806" s="523" t="str">
        <f t="shared" si="98"/>
        <v/>
      </c>
      <c r="Q806" s="511">
        <f t="shared" si="103"/>
        <v>0</v>
      </c>
      <c r="R806" s="511">
        <f t="shared" si="99"/>
        <v>0</v>
      </c>
    </row>
    <row r="807" spans="1:18" ht="15" x14ac:dyDescent="0.25">
      <c r="A807" s="702">
        <v>790</v>
      </c>
      <c r="B807" s="664"/>
      <c r="C807" s="664"/>
      <c r="D807" s="706" t="str">
        <f>IFERROR(VLOOKUP($B807,'גנים - מצבת והרשמה  (4)'!$C$16:$G$807,2,0),0)</f>
        <v>המוסד לא קיים</v>
      </c>
      <c r="E807" s="704">
        <f>SUMIF('גנים - מצבת והרשמה  (4)'!$F$15:$F$996,'גנים - דוח ביצוע  (5)'!B807,'גנים - מצבת והרשמה  (4)'!$H$15:$H$996)</f>
        <v>0</v>
      </c>
      <c r="F807" s="664"/>
      <c r="G807" s="709"/>
      <c r="H807" s="708"/>
      <c r="I807" s="708"/>
      <c r="J807" s="991">
        <f t="shared" si="100"/>
        <v>0</v>
      </c>
      <c r="K807" s="883" t="str">
        <f t="shared" si="96"/>
        <v/>
      </c>
      <c r="L807" s="711"/>
      <c r="M807" s="868">
        <f t="shared" si="101"/>
        <v>0</v>
      </c>
      <c r="N807" s="868">
        <f t="shared" si="102"/>
        <v>0</v>
      </c>
      <c r="O807" s="705" t="str">
        <f t="shared" si="97"/>
        <v/>
      </c>
      <c r="P807" s="523" t="str">
        <f t="shared" si="98"/>
        <v/>
      </c>
      <c r="Q807" s="511">
        <f t="shared" si="103"/>
        <v>0</v>
      </c>
      <c r="R807" s="511">
        <f t="shared" si="99"/>
        <v>0</v>
      </c>
    </row>
    <row r="808" spans="1:18" ht="15" x14ac:dyDescent="0.25">
      <c r="A808" s="702">
        <v>791</v>
      </c>
      <c r="B808" s="664"/>
      <c r="C808" s="664"/>
      <c r="D808" s="706" t="str">
        <f>IFERROR(VLOOKUP($B808,'גנים - מצבת והרשמה  (4)'!$C$16:$G$807,2,0),0)</f>
        <v>המוסד לא קיים</v>
      </c>
      <c r="E808" s="704">
        <f>SUMIF('גנים - מצבת והרשמה  (4)'!$F$15:$F$996,'גנים - דוח ביצוע  (5)'!B808,'גנים - מצבת והרשמה  (4)'!$H$15:$H$996)</f>
        <v>0</v>
      </c>
      <c r="F808" s="664"/>
      <c r="G808" s="709"/>
      <c r="H808" s="708"/>
      <c r="I808" s="708"/>
      <c r="J808" s="991">
        <f t="shared" si="100"/>
        <v>0</v>
      </c>
      <c r="K808" s="883" t="str">
        <f t="shared" si="96"/>
        <v/>
      </c>
      <c r="L808" s="711"/>
      <c r="M808" s="868">
        <f t="shared" si="101"/>
        <v>0</v>
      </c>
      <c r="N808" s="868">
        <f t="shared" si="102"/>
        <v>0</v>
      </c>
      <c r="O808" s="705" t="str">
        <f t="shared" si="97"/>
        <v/>
      </c>
      <c r="P808" s="523" t="str">
        <f t="shared" si="98"/>
        <v/>
      </c>
      <c r="Q808" s="511">
        <f t="shared" si="103"/>
        <v>0</v>
      </c>
      <c r="R808" s="511">
        <f t="shared" si="99"/>
        <v>0</v>
      </c>
    </row>
    <row r="809" spans="1:18" ht="15" x14ac:dyDescent="0.25">
      <c r="A809" s="702">
        <v>792</v>
      </c>
      <c r="B809" s="664"/>
      <c r="C809" s="664"/>
      <c r="D809" s="706" t="str">
        <f>IFERROR(VLOOKUP($B809,'גנים - מצבת והרשמה  (4)'!$C$16:$G$807,2,0),0)</f>
        <v>המוסד לא קיים</v>
      </c>
      <c r="E809" s="704">
        <f>SUMIF('גנים - מצבת והרשמה  (4)'!$F$15:$F$996,'גנים - דוח ביצוע  (5)'!B809,'גנים - מצבת והרשמה  (4)'!$H$15:$H$996)</f>
        <v>0</v>
      </c>
      <c r="F809" s="664"/>
      <c r="G809" s="709"/>
      <c r="H809" s="708"/>
      <c r="I809" s="708"/>
      <c r="J809" s="991">
        <f t="shared" si="100"/>
        <v>0</v>
      </c>
      <c r="K809" s="883" t="str">
        <f t="shared" si="96"/>
        <v/>
      </c>
      <c r="L809" s="711"/>
      <c r="M809" s="868">
        <f t="shared" si="101"/>
        <v>0</v>
      </c>
      <c r="N809" s="868">
        <f t="shared" si="102"/>
        <v>0</v>
      </c>
      <c r="O809" s="705" t="str">
        <f t="shared" si="97"/>
        <v/>
      </c>
      <c r="P809" s="523" t="str">
        <f t="shared" si="98"/>
        <v/>
      </c>
      <c r="Q809" s="511">
        <f t="shared" si="103"/>
        <v>0</v>
      </c>
      <c r="R809" s="511">
        <f t="shared" si="99"/>
        <v>0</v>
      </c>
    </row>
    <row r="810" spans="1:18" ht="15" x14ac:dyDescent="0.25">
      <c r="A810" s="702">
        <v>793</v>
      </c>
      <c r="B810" s="664"/>
      <c r="C810" s="664"/>
      <c r="D810" s="706" t="str">
        <f>IFERROR(VLOOKUP($B810,'גנים - מצבת והרשמה  (4)'!$C$16:$G$807,2,0),0)</f>
        <v>המוסד לא קיים</v>
      </c>
      <c r="E810" s="704">
        <f>SUMIF('גנים - מצבת והרשמה  (4)'!$F$15:$F$996,'גנים - דוח ביצוע  (5)'!B810,'גנים - מצבת והרשמה  (4)'!$H$15:$H$996)</f>
        <v>0</v>
      </c>
      <c r="F810" s="664"/>
      <c r="G810" s="709"/>
      <c r="H810" s="708"/>
      <c r="I810" s="708"/>
      <c r="J810" s="991">
        <f t="shared" si="100"/>
        <v>0</v>
      </c>
      <c r="K810" s="883" t="str">
        <f t="shared" si="96"/>
        <v/>
      </c>
      <c r="L810" s="711"/>
      <c r="M810" s="868">
        <f t="shared" si="101"/>
        <v>0</v>
      </c>
      <c r="N810" s="868">
        <f t="shared" si="102"/>
        <v>0</v>
      </c>
      <c r="O810" s="705" t="str">
        <f t="shared" si="97"/>
        <v/>
      </c>
      <c r="P810" s="523" t="str">
        <f t="shared" si="98"/>
        <v/>
      </c>
      <c r="Q810" s="511">
        <f t="shared" si="103"/>
        <v>0</v>
      </c>
      <c r="R810" s="511">
        <f t="shared" si="99"/>
        <v>0</v>
      </c>
    </row>
    <row r="811" spans="1:18" ht="15" x14ac:dyDescent="0.25">
      <c r="A811" s="702">
        <v>794</v>
      </c>
      <c r="B811" s="664"/>
      <c r="C811" s="664"/>
      <c r="D811" s="706" t="str">
        <f>IFERROR(VLOOKUP($B811,'גנים - מצבת והרשמה  (4)'!$C$16:$G$807,2,0),0)</f>
        <v>המוסד לא קיים</v>
      </c>
      <c r="E811" s="704">
        <f>SUMIF('גנים - מצבת והרשמה  (4)'!$F$15:$F$996,'גנים - דוח ביצוע  (5)'!B811,'גנים - מצבת והרשמה  (4)'!$H$15:$H$996)</f>
        <v>0</v>
      </c>
      <c r="F811" s="664"/>
      <c r="G811" s="709"/>
      <c r="H811" s="708"/>
      <c r="I811" s="708"/>
      <c r="J811" s="991">
        <f t="shared" si="100"/>
        <v>0</v>
      </c>
      <c r="K811" s="883" t="str">
        <f t="shared" si="96"/>
        <v/>
      </c>
      <c r="L811" s="711"/>
      <c r="M811" s="868">
        <f t="shared" si="101"/>
        <v>0</v>
      </c>
      <c r="N811" s="868">
        <f t="shared" si="102"/>
        <v>0</v>
      </c>
      <c r="O811" s="705" t="str">
        <f t="shared" si="97"/>
        <v/>
      </c>
      <c r="P811" s="523" t="str">
        <f t="shared" si="98"/>
        <v/>
      </c>
      <c r="Q811" s="511">
        <f t="shared" si="103"/>
        <v>0</v>
      </c>
      <c r="R811" s="511">
        <f t="shared" si="99"/>
        <v>0</v>
      </c>
    </row>
    <row r="812" spans="1:18" ht="15" x14ac:dyDescent="0.25">
      <c r="A812" s="702">
        <v>795</v>
      </c>
      <c r="B812" s="664"/>
      <c r="C812" s="664"/>
      <c r="D812" s="706" t="str">
        <f>IFERROR(VLOOKUP($B812,'גנים - מצבת והרשמה  (4)'!$C$16:$G$807,2,0),0)</f>
        <v>המוסד לא קיים</v>
      </c>
      <c r="E812" s="704">
        <f>SUMIF('גנים - מצבת והרשמה  (4)'!$F$15:$F$996,'גנים - דוח ביצוע  (5)'!B812,'גנים - מצבת והרשמה  (4)'!$H$15:$H$996)</f>
        <v>0</v>
      </c>
      <c r="F812" s="664"/>
      <c r="G812" s="709"/>
      <c r="H812" s="708"/>
      <c r="I812" s="708"/>
      <c r="J812" s="991">
        <f t="shared" si="100"/>
        <v>0</v>
      </c>
      <c r="K812" s="883" t="str">
        <f t="shared" si="96"/>
        <v/>
      </c>
      <c r="L812" s="711"/>
      <c r="M812" s="868">
        <f t="shared" si="101"/>
        <v>0</v>
      </c>
      <c r="N812" s="868">
        <f t="shared" si="102"/>
        <v>0</v>
      </c>
      <c r="O812" s="705" t="str">
        <f t="shared" si="97"/>
        <v/>
      </c>
      <c r="P812" s="523" t="str">
        <f t="shared" si="98"/>
        <v/>
      </c>
      <c r="Q812" s="511">
        <f t="shared" si="103"/>
        <v>0</v>
      </c>
      <c r="R812" s="511">
        <f t="shared" si="99"/>
        <v>0</v>
      </c>
    </row>
    <row r="813" spans="1:18" ht="15" x14ac:dyDescent="0.25">
      <c r="A813" s="702">
        <v>796</v>
      </c>
      <c r="B813" s="664"/>
      <c r="C813" s="664"/>
      <c r="D813" s="706" t="str">
        <f>IFERROR(VLOOKUP($B813,'גנים - מצבת והרשמה  (4)'!$C$16:$G$807,2,0),0)</f>
        <v>המוסד לא קיים</v>
      </c>
      <c r="E813" s="704">
        <f>SUMIF('גנים - מצבת והרשמה  (4)'!$F$15:$F$996,'גנים - דוח ביצוע  (5)'!B813,'גנים - מצבת והרשמה  (4)'!$H$15:$H$996)</f>
        <v>0</v>
      </c>
      <c r="F813" s="664"/>
      <c r="G813" s="709"/>
      <c r="H813" s="708"/>
      <c r="I813" s="708"/>
      <c r="J813" s="991">
        <f t="shared" si="100"/>
        <v>0</v>
      </c>
      <c r="K813" s="883" t="str">
        <f t="shared" si="96"/>
        <v/>
      </c>
      <c r="L813" s="711"/>
      <c r="M813" s="868">
        <f t="shared" si="101"/>
        <v>0</v>
      </c>
      <c r="N813" s="868">
        <f t="shared" si="102"/>
        <v>0</v>
      </c>
      <c r="O813" s="705" t="str">
        <f t="shared" si="97"/>
        <v/>
      </c>
      <c r="P813" s="523" t="str">
        <f t="shared" si="98"/>
        <v/>
      </c>
      <c r="Q813" s="511">
        <f t="shared" si="103"/>
        <v>0</v>
      </c>
      <c r="R813" s="511">
        <f t="shared" si="99"/>
        <v>0</v>
      </c>
    </row>
    <row r="814" spans="1:18" ht="15" x14ac:dyDescent="0.25">
      <c r="A814" s="702">
        <v>797</v>
      </c>
      <c r="B814" s="664"/>
      <c r="C814" s="664"/>
      <c r="D814" s="706" t="str">
        <f>IFERROR(VLOOKUP($B814,'גנים - מצבת והרשמה  (4)'!$C$16:$G$807,2,0),0)</f>
        <v>המוסד לא קיים</v>
      </c>
      <c r="E814" s="704">
        <f>SUMIF('גנים - מצבת והרשמה  (4)'!$F$15:$F$996,'גנים - דוח ביצוע  (5)'!B814,'גנים - מצבת והרשמה  (4)'!$H$15:$H$996)</f>
        <v>0</v>
      </c>
      <c r="F814" s="664"/>
      <c r="G814" s="709"/>
      <c r="H814" s="708"/>
      <c r="I814" s="708"/>
      <c r="J814" s="991">
        <f t="shared" si="100"/>
        <v>0</v>
      </c>
      <c r="K814" s="883" t="str">
        <f t="shared" si="96"/>
        <v/>
      </c>
      <c r="L814" s="711"/>
      <c r="M814" s="868">
        <f t="shared" si="101"/>
        <v>0</v>
      </c>
      <c r="N814" s="868">
        <f t="shared" si="102"/>
        <v>0</v>
      </c>
      <c r="O814" s="705" t="str">
        <f t="shared" si="97"/>
        <v/>
      </c>
      <c r="P814" s="523" t="str">
        <f t="shared" si="98"/>
        <v/>
      </c>
      <c r="Q814" s="511">
        <f t="shared" si="103"/>
        <v>0</v>
      </c>
      <c r="R814" s="511">
        <f t="shared" si="99"/>
        <v>0</v>
      </c>
    </row>
    <row r="815" spans="1:18" ht="15" x14ac:dyDescent="0.25">
      <c r="A815" s="702">
        <v>798</v>
      </c>
      <c r="B815" s="664"/>
      <c r="C815" s="664"/>
      <c r="D815" s="706" t="str">
        <f>IFERROR(VLOOKUP($B815,'גנים - מצבת והרשמה  (4)'!$C$16:$G$807,2,0),0)</f>
        <v>המוסד לא קיים</v>
      </c>
      <c r="E815" s="704">
        <f>SUMIF('גנים - מצבת והרשמה  (4)'!$F$15:$F$996,'גנים - דוח ביצוע  (5)'!B815,'גנים - מצבת והרשמה  (4)'!$H$15:$H$996)</f>
        <v>0</v>
      </c>
      <c r="F815" s="664"/>
      <c r="G815" s="709"/>
      <c r="H815" s="708"/>
      <c r="I815" s="708"/>
      <c r="J815" s="991">
        <f t="shared" si="100"/>
        <v>0</v>
      </c>
      <c r="K815" s="883" t="str">
        <f t="shared" si="96"/>
        <v/>
      </c>
      <c r="L815" s="711"/>
      <c r="M815" s="868">
        <f t="shared" si="101"/>
        <v>0</v>
      </c>
      <c r="N815" s="868">
        <f t="shared" si="102"/>
        <v>0</v>
      </c>
      <c r="O815" s="705" t="str">
        <f t="shared" si="97"/>
        <v/>
      </c>
      <c r="P815" s="523" t="str">
        <f t="shared" si="98"/>
        <v/>
      </c>
      <c r="Q815" s="511">
        <f t="shared" si="103"/>
        <v>0</v>
      </c>
      <c r="R815" s="511">
        <f t="shared" si="99"/>
        <v>0</v>
      </c>
    </row>
    <row r="816" spans="1:18" ht="15" x14ac:dyDescent="0.25">
      <c r="A816" s="702">
        <v>799</v>
      </c>
      <c r="B816" s="664"/>
      <c r="C816" s="664"/>
      <c r="D816" s="706" t="str">
        <f>IFERROR(VLOOKUP($B816,'גנים - מצבת והרשמה  (4)'!$C$16:$G$807,2,0),0)</f>
        <v>המוסד לא קיים</v>
      </c>
      <c r="E816" s="704">
        <f>SUMIF('גנים - מצבת והרשמה  (4)'!$F$15:$F$996,'גנים - דוח ביצוע  (5)'!B816,'גנים - מצבת והרשמה  (4)'!$H$15:$H$996)</f>
        <v>0</v>
      </c>
      <c r="F816" s="664"/>
      <c r="G816" s="709"/>
      <c r="H816" s="708"/>
      <c r="I816" s="708"/>
      <c r="J816" s="991">
        <f t="shared" si="100"/>
        <v>0</v>
      </c>
      <c r="K816" s="883" t="str">
        <f t="shared" si="96"/>
        <v/>
      </c>
      <c r="L816" s="711"/>
      <c r="M816" s="868">
        <f t="shared" si="101"/>
        <v>0</v>
      </c>
      <c r="N816" s="868">
        <f t="shared" si="102"/>
        <v>0</v>
      </c>
      <c r="O816" s="705" t="str">
        <f t="shared" si="97"/>
        <v/>
      </c>
      <c r="P816" s="523" t="str">
        <f t="shared" si="98"/>
        <v/>
      </c>
      <c r="Q816" s="511">
        <f t="shared" si="103"/>
        <v>0</v>
      </c>
      <c r="R816" s="511">
        <f t="shared" si="99"/>
        <v>0</v>
      </c>
    </row>
    <row r="817" spans="1:18" ht="15" x14ac:dyDescent="0.25">
      <c r="A817" s="702">
        <v>800</v>
      </c>
      <c r="B817" s="664"/>
      <c r="C817" s="664"/>
      <c r="D817" s="706" t="str">
        <f>IFERROR(VLOOKUP($B817,'גנים - מצבת והרשמה  (4)'!$C$16:$G$807,2,0),0)</f>
        <v>המוסד לא קיים</v>
      </c>
      <c r="E817" s="704">
        <f>SUMIF('גנים - מצבת והרשמה  (4)'!$F$15:$F$996,'גנים - דוח ביצוע  (5)'!B817,'גנים - מצבת והרשמה  (4)'!$H$15:$H$996)</f>
        <v>0</v>
      </c>
      <c r="F817" s="664"/>
      <c r="G817" s="709"/>
      <c r="H817" s="708"/>
      <c r="I817" s="708"/>
      <c r="J817" s="991">
        <f t="shared" si="100"/>
        <v>0</v>
      </c>
      <c r="K817" s="883" t="str">
        <f t="shared" si="96"/>
        <v/>
      </c>
      <c r="L817" s="711"/>
      <c r="M817" s="868">
        <f t="shared" si="101"/>
        <v>0</v>
      </c>
      <c r="N817" s="868">
        <f t="shared" si="102"/>
        <v>0</v>
      </c>
      <c r="O817" s="705" t="str">
        <f t="shared" si="97"/>
        <v/>
      </c>
      <c r="P817" s="523" t="str">
        <f t="shared" si="98"/>
        <v/>
      </c>
      <c r="Q817" s="511">
        <f t="shared" si="103"/>
        <v>0</v>
      </c>
      <c r="R817" s="511">
        <f t="shared" si="99"/>
        <v>0</v>
      </c>
    </row>
    <row r="818" spans="1:18" ht="15" x14ac:dyDescent="0.25">
      <c r="A818" s="702">
        <v>801</v>
      </c>
      <c r="B818" s="664"/>
      <c r="C818" s="664"/>
      <c r="D818" s="706" t="str">
        <f>IFERROR(VLOOKUP($B818,'גנים - מצבת והרשמה  (4)'!$C$16:$G$807,2,0),0)</f>
        <v>המוסד לא קיים</v>
      </c>
      <c r="E818" s="704">
        <f>SUMIF('גנים - מצבת והרשמה  (4)'!$F$15:$F$996,'גנים - דוח ביצוע  (5)'!B818,'גנים - מצבת והרשמה  (4)'!$H$15:$H$996)</f>
        <v>0</v>
      </c>
      <c r="F818" s="664"/>
      <c r="G818" s="709"/>
      <c r="H818" s="708"/>
      <c r="I818" s="708"/>
      <c r="J818" s="991">
        <f t="shared" si="100"/>
        <v>0</v>
      </c>
      <c r="K818" s="883" t="str">
        <f t="shared" si="96"/>
        <v/>
      </c>
      <c r="L818" s="711"/>
      <c r="M818" s="868">
        <f t="shared" si="101"/>
        <v>0</v>
      </c>
      <c r="N818" s="868">
        <f t="shared" si="102"/>
        <v>0</v>
      </c>
      <c r="O818" s="705" t="str">
        <f t="shared" si="97"/>
        <v/>
      </c>
      <c r="P818" s="523" t="str">
        <f t="shared" si="98"/>
        <v/>
      </c>
      <c r="Q818" s="511">
        <f t="shared" si="103"/>
        <v>0</v>
      </c>
      <c r="R818" s="511">
        <f t="shared" si="99"/>
        <v>0</v>
      </c>
    </row>
    <row r="819" spans="1:18" ht="15" x14ac:dyDescent="0.25">
      <c r="A819" s="702">
        <v>802</v>
      </c>
      <c r="B819" s="664"/>
      <c r="C819" s="664"/>
      <c r="D819" s="706" t="str">
        <f>IFERROR(VLOOKUP($B819,'גנים - מצבת והרשמה  (4)'!$C$16:$G$807,2,0),0)</f>
        <v>המוסד לא קיים</v>
      </c>
      <c r="E819" s="704">
        <f>SUMIF('גנים - מצבת והרשמה  (4)'!$F$15:$F$996,'גנים - דוח ביצוע  (5)'!B819,'גנים - מצבת והרשמה  (4)'!$H$15:$H$996)</f>
        <v>0</v>
      </c>
      <c r="F819" s="664"/>
      <c r="G819" s="709"/>
      <c r="H819" s="708"/>
      <c r="I819" s="708"/>
      <c r="J819" s="991">
        <f t="shared" si="100"/>
        <v>0</v>
      </c>
      <c r="K819" s="883" t="str">
        <f t="shared" si="96"/>
        <v/>
      </c>
      <c r="L819" s="711"/>
      <c r="M819" s="868">
        <f t="shared" si="101"/>
        <v>0</v>
      </c>
      <c r="N819" s="868">
        <f t="shared" si="102"/>
        <v>0</v>
      </c>
      <c r="O819" s="705" t="str">
        <f t="shared" si="97"/>
        <v/>
      </c>
      <c r="P819" s="523" t="str">
        <f t="shared" si="98"/>
        <v/>
      </c>
      <c r="Q819" s="511">
        <f t="shared" si="103"/>
        <v>0</v>
      </c>
      <c r="R819" s="511">
        <f t="shared" si="99"/>
        <v>0</v>
      </c>
    </row>
    <row r="820" spans="1:18" ht="15" x14ac:dyDescent="0.25">
      <c r="A820" s="702">
        <v>803</v>
      </c>
      <c r="B820" s="664"/>
      <c r="C820" s="664"/>
      <c r="D820" s="706" t="str">
        <f>IFERROR(VLOOKUP($B820,'גנים - מצבת והרשמה  (4)'!$C$16:$G$807,2,0),0)</f>
        <v>המוסד לא קיים</v>
      </c>
      <c r="E820" s="704">
        <f>SUMIF('גנים - מצבת והרשמה  (4)'!$F$15:$F$996,'גנים - דוח ביצוע  (5)'!B820,'גנים - מצבת והרשמה  (4)'!$H$15:$H$996)</f>
        <v>0</v>
      </c>
      <c r="F820" s="664"/>
      <c r="G820" s="709"/>
      <c r="H820" s="708"/>
      <c r="I820" s="708"/>
      <c r="J820" s="991">
        <f t="shared" si="100"/>
        <v>0</v>
      </c>
      <c r="K820" s="883" t="str">
        <f t="shared" si="96"/>
        <v/>
      </c>
      <c r="L820" s="711"/>
      <c r="M820" s="868">
        <f t="shared" si="101"/>
        <v>0</v>
      </c>
      <c r="N820" s="868">
        <f t="shared" si="102"/>
        <v>0</v>
      </c>
      <c r="O820" s="705" t="str">
        <f t="shared" si="97"/>
        <v/>
      </c>
      <c r="P820" s="523" t="str">
        <f t="shared" si="98"/>
        <v/>
      </c>
      <c r="Q820" s="511">
        <f t="shared" si="103"/>
        <v>0</v>
      </c>
      <c r="R820" s="511">
        <f t="shared" si="99"/>
        <v>0</v>
      </c>
    </row>
    <row r="821" spans="1:18" ht="15" x14ac:dyDescent="0.25">
      <c r="A821" s="702">
        <v>804</v>
      </c>
      <c r="B821" s="664"/>
      <c r="C821" s="664"/>
      <c r="D821" s="706" t="str">
        <f>IFERROR(VLOOKUP($B821,'גנים - מצבת והרשמה  (4)'!$C$16:$G$807,2,0),0)</f>
        <v>המוסד לא קיים</v>
      </c>
      <c r="E821" s="704">
        <f>SUMIF('גנים - מצבת והרשמה  (4)'!$F$15:$F$996,'גנים - דוח ביצוע  (5)'!B821,'גנים - מצבת והרשמה  (4)'!$H$15:$H$996)</f>
        <v>0</v>
      </c>
      <c r="F821" s="664"/>
      <c r="G821" s="709"/>
      <c r="H821" s="708"/>
      <c r="I821" s="708"/>
      <c r="J821" s="991">
        <f t="shared" si="100"/>
        <v>0</v>
      </c>
      <c r="K821" s="883" t="str">
        <f t="shared" si="96"/>
        <v/>
      </c>
      <c r="L821" s="711"/>
      <c r="M821" s="868">
        <f t="shared" si="101"/>
        <v>0</v>
      </c>
      <c r="N821" s="868">
        <f t="shared" si="102"/>
        <v>0</v>
      </c>
      <c r="O821" s="705" t="str">
        <f t="shared" si="97"/>
        <v/>
      </c>
      <c r="P821" s="523" t="str">
        <f t="shared" si="98"/>
        <v/>
      </c>
      <c r="Q821" s="511">
        <f t="shared" si="103"/>
        <v>0</v>
      </c>
      <c r="R821" s="511">
        <f t="shared" si="99"/>
        <v>0</v>
      </c>
    </row>
    <row r="822" spans="1:18" ht="15" x14ac:dyDescent="0.25">
      <c r="A822" s="702">
        <v>805</v>
      </c>
      <c r="B822" s="664"/>
      <c r="C822" s="664"/>
      <c r="D822" s="706" t="str">
        <f>IFERROR(VLOOKUP($B822,'גנים - מצבת והרשמה  (4)'!$C$16:$G$807,2,0),0)</f>
        <v>המוסד לא קיים</v>
      </c>
      <c r="E822" s="704">
        <f>SUMIF('גנים - מצבת והרשמה  (4)'!$F$15:$F$996,'גנים - דוח ביצוע  (5)'!B822,'גנים - מצבת והרשמה  (4)'!$H$15:$H$996)</f>
        <v>0</v>
      </c>
      <c r="F822" s="664"/>
      <c r="G822" s="709"/>
      <c r="H822" s="708"/>
      <c r="I822" s="708"/>
      <c r="J822" s="991">
        <f t="shared" si="100"/>
        <v>0</v>
      </c>
      <c r="K822" s="883" t="str">
        <f t="shared" si="96"/>
        <v/>
      </c>
      <c r="L822" s="711"/>
      <c r="M822" s="868">
        <f t="shared" si="101"/>
        <v>0</v>
      </c>
      <c r="N822" s="868">
        <f t="shared" si="102"/>
        <v>0</v>
      </c>
      <c r="O822" s="705" t="str">
        <f t="shared" si="97"/>
        <v/>
      </c>
      <c r="P822" s="523" t="str">
        <f t="shared" si="98"/>
        <v/>
      </c>
      <c r="Q822" s="511">
        <f t="shared" si="103"/>
        <v>0</v>
      </c>
      <c r="R822" s="511">
        <f t="shared" si="99"/>
        <v>0</v>
      </c>
    </row>
    <row r="823" spans="1:18" ht="15" x14ac:dyDescent="0.25">
      <c r="A823" s="702">
        <v>806</v>
      </c>
      <c r="B823" s="664"/>
      <c r="C823" s="664"/>
      <c r="D823" s="706" t="str">
        <f>IFERROR(VLOOKUP($B823,'גנים - מצבת והרשמה  (4)'!$C$16:$G$807,2,0),0)</f>
        <v>המוסד לא קיים</v>
      </c>
      <c r="E823" s="704">
        <f>SUMIF('גנים - מצבת והרשמה  (4)'!$F$15:$F$996,'גנים - דוח ביצוע  (5)'!B823,'גנים - מצבת והרשמה  (4)'!$H$15:$H$996)</f>
        <v>0</v>
      </c>
      <c r="F823" s="664"/>
      <c r="G823" s="709"/>
      <c r="H823" s="708"/>
      <c r="I823" s="708"/>
      <c r="J823" s="991">
        <f t="shared" si="100"/>
        <v>0</v>
      </c>
      <c r="K823" s="883" t="str">
        <f t="shared" si="96"/>
        <v/>
      </c>
      <c r="L823" s="711"/>
      <c r="M823" s="868">
        <f t="shared" si="101"/>
        <v>0</v>
      </c>
      <c r="N823" s="868">
        <f t="shared" si="102"/>
        <v>0</v>
      </c>
      <c r="O823" s="705" t="str">
        <f t="shared" si="97"/>
        <v/>
      </c>
      <c r="P823" s="523" t="str">
        <f t="shared" si="98"/>
        <v/>
      </c>
      <c r="Q823" s="511">
        <f t="shared" si="103"/>
        <v>0</v>
      </c>
      <c r="R823" s="511">
        <f t="shared" si="99"/>
        <v>0</v>
      </c>
    </row>
    <row r="824" spans="1:18" ht="15" x14ac:dyDescent="0.25">
      <c r="A824" s="702">
        <v>807</v>
      </c>
      <c r="B824" s="664"/>
      <c r="C824" s="664"/>
      <c r="D824" s="706" t="str">
        <f>IFERROR(VLOOKUP($B824,'גנים - מצבת והרשמה  (4)'!$C$16:$G$807,2,0),0)</f>
        <v>המוסד לא קיים</v>
      </c>
      <c r="E824" s="704">
        <f>SUMIF('גנים - מצבת והרשמה  (4)'!$F$15:$F$996,'גנים - דוח ביצוע  (5)'!B824,'גנים - מצבת והרשמה  (4)'!$H$15:$H$996)</f>
        <v>0</v>
      </c>
      <c r="F824" s="664"/>
      <c r="G824" s="709"/>
      <c r="H824" s="708"/>
      <c r="I824" s="708"/>
      <c r="J824" s="991">
        <f t="shared" si="100"/>
        <v>0</v>
      </c>
      <c r="K824" s="883" t="str">
        <f t="shared" si="96"/>
        <v/>
      </c>
      <c r="L824" s="711"/>
      <c r="M824" s="868">
        <f t="shared" si="101"/>
        <v>0</v>
      </c>
      <c r="N824" s="868">
        <f t="shared" si="102"/>
        <v>0</v>
      </c>
      <c r="O824" s="705" t="str">
        <f t="shared" si="97"/>
        <v/>
      </c>
      <c r="P824" s="523" t="str">
        <f t="shared" si="98"/>
        <v/>
      </c>
      <c r="Q824" s="511">
        <f t="shared" si="103"/>
        <v>0</v>
      </c>
      <c r="R824" s="511">
        <f t="shared" si="99"/>
        <v>0</v>
      </c>
    </row>
    <row r="825" spans="1:18" ht="15" x14ac:dyDescent="0.25">
      <c r="A825" s="702">
        <v>808</v>
      </c>
      <c r="B825" s="664"/>
      <c r="C825" s="664"/>
      <c r="D825" s="706" t="str">
        <f>IFERROR(VLOOKUP($B825,'גנים - מצבת והרשמה  (4)'!$C$16:$G$807,2,0),0)</f>
        <v>המוסד לא קיים</v>
      </c>
      <c r="E825" s="704">
        <f>SUMIF('גנים - מצבת והרשמה  (4)'!$F$15:$F$996,'גנים - דוח ביצוע  (5)'!B825,'גנים - מצבת והרשמה  (4)'!$H$15:$H$996)</f>
        <v>0</v>
      </c>
      <c r="F825" s="664"/>
      <c r="G825" s="709"/>
      <c r="H825" s="708"/>
      <c r="I825" s="708"/>
      <c r="J825" s="991">
        <f t="shared" si="100"/>
        <v>0</v>
      </c>
      <c r="K825" s="883" t="str">
        <f t="shared" si="96"/>
        <v/>
      </c>
      <c r="L825" s="711"/>
      <c r="M825" s="868">
        <f t="shared" si="101"/>
        <v>0</v>
      </c>
      <c r="N825" s="868">
        <f t="shared" si="102"/>
        <v>0</v>
      </c>
      <c r="O825" s="705" t="str">
        <f t="shared" si="97"/>
        <v/>
      </c>
      <c r="P825" s="523" t="str">
        <f t="shared" si="98"/>
        <v/>
      </c>
      <c r="Q825" s="511">
        <f t="shared" si="103"/>
        <v>0</v>
      </c>
      <c r="R825" s="511">
        <f t="shared" si="99"/>
        <v>0</v>
      </c>
    </row>
    <row r="826" spans="1:18" ht="15" x14ac:dyDescent="0.25">
      <c r="A826" s="702">
        <v>809</v>
      </c>
      <c r="B826" s="664"/>
      <c r="C826" s="664"/>
      <c r="D826" s="706" t="str">
        <f>IFERROR(VLOOKUP($B826,'גנים - מצבת והרשמה  (4)'!$C$16:$G$807,2,0),0)</f>
        <v>המוסד לא קיים</v>
      </c>
      <c r="E826" s="704">
        <f>SUMIF('גנים - מצבת והרשמה  (4)'!$F$15:$F$996,'גנים - דוח ביצוע  (5)'!B826,'גנים - מצבת והרשמה  (4)'!$H$15:$H$996)</f>
        <v>0</v>
      </c>
      <c r="F826" s="664"/>
      <c r="G826" s="709"/>
      <c r="H826" s="708"/>
      <c r="I826" s="708"/>
      <c r="J826" s="991">
        <f t="shared" si="100"/>
        <v>0</v>
      </c>
      <c r="K826" s="883" t="str">
        <f t="shared" si="96"/>
        <v/>
      </c>
      <c r="L826" s="711"/>
      <c r="M826" s="868">
        <f t="shared" si="101"/>
        <v>0</v>
      </c>
      <c r="N826" s="868">
        <f t="shared" si="102"/>
        <v>0</v>
      </c>
      <c r="O826" s="705" t="str">
        <f t="shared" si="97"/>
        <v/>
      </c>
      <c r="P826" s="523" t="str">
        <f t="shared" si="98"/>
        <v/>
      </c>
      <c r="Q826" s="511">
        <f t="shared" si="103"/>
        <v>0</v>
      </c>
      <c r="R826" s="511">
        <f t="shared" si="99"/>
        <v>0</v>
      </c>
    </row>
    <row r="827" spans="1:18" ht="15" x14ac:dyDescent="0.25">
      <c r="A827" s="702">
        <v>810</v>
      </c>
      <c r="B827" s="664"/>
      <c r="C827" s="664"/>
      <c r="D827" s="706" t="str">
        <f>IFERROR(VLOOKUP($B827,'גנים - מצבת והרשמה  (4)'!$C$16:$G$807,2,0),0)</f>
        <v>המוסד לא קיים</v>
      </c>
      <c r="E827" s="704">
        <f>SUMIF('גנים - מצבת והרשמה  (4)'!$F$15:$F$996,'גנים - דוח ביצוע  (5)'!B827,'גנים - מצבת והרשמה  (4)'!$H$15:$H$996)</f>
        <v>0</v>
      </c>
      <c r="F827" s="664"/>
      <c r="G827" s="709"/>
      <c r="H827" s="708"/>
      <c r="I827" s="708"/>
      <c r="J827" s="991">
        <f t="shared" si="100"/>
        <v>0</v>
      </c>
      <c r="K827" s="883" t="str">
        <f t="shared" si="96"/>
        <v/>
      </c>
      <c r="L827" s="711"/>
      <c r="M827" s="868">
        <f t="shared" si="101"/>
        <v>0</v>
      </c>
      <c r="N827" s="868">
        <f t="shared" si="102"/>
        <v>0</v>
      </c>
      <c r="O827" s="705" t="str">
        <f t="shared" si="97"/>
        <v/>
      </c>
      <c r="P827" s="523" t="str">
        <f t="shared" si="98"/>
        <v/>
      </c>
      <c r="Q827" s="511">
        <f t="shared" si="103"/>
        <v>0</v>
      </c>
      <c r="R827" s="511">
        <f t="shared" si="99"/>
        <v>0</v>
      </c>
    </row>
    <row r="828" spans="1:18" ht="15" x14ac:dyDescent="0.25">
      <c r="A828" s="702">
        <v>811</v>
      </c>
      <c r="B828" s="664"/>
      <c r="C828" s="664"/>
      <c r="D828" s="706" t="str">
        <f>IFERROR(VLOOKUP($B828,'גנים - מצבת והרשמה  (4)'!$C$16:$G$807,2,0),0)</f>
        <v>המוסד לא קיים</v>
      </c>
      <c r="E828" s="704">
        <f>SUMIF('גנים - מצבת והרשמה  (4)'!$F$15:$F$996,'גנים - דוח ביצוע  (5)'!B828,'גנים - מצבת והרשמה  (4)'!$H$15:$H$996)</f>
        <v>0</v>
      </c>
      <c r="F828" s="664"/>
      <c r="G828" s="709"/>
      <c r="H828" s="708"/>
      <c r="I828" s="708"/>
      <c r="J828" s="991">
        <f t="shared" si="100"/>
        <v>0</v>
      </c>
      <c r="K828" s="883" t="str">
        <f t="shared" si="96"/>
        <v/>
      </c>
      <c r="L828" s="711"/>
      <c r="M828" s="868">
        <f t="shared" si="101"/>
        <v>0</v>
      </c>
      <c r="N828" s="868">
        <f t="shared" si="102"/>
        <v>0</v>
      </c>
      <c r="O828" s="705" t="str">
        <f t="shared" si="97"/>
        <v/>
      </c>
      <c r="P828" s="523" t="str">
        <f t="shared" si="98"/>
        <v/>
      </c>
      <c r="Q828" s="511">
        <f t="shared" si="103"/>
        <v>0</v>
      </c>
      <c r="R828" s="511">
        <f t="shared" si="99"/>
        <v>0</v>
      </c>
    </row>
    <row r="829" spans="1:18" ht="15" x14ac:dyDescent="0.25">
      <c r="A829" s="702">
        <v>812</v>
      </c>
      <c r="B829" s="664"/>
      <c r="C829" s="664"/>
      <c r="D829" s="706" t="str">
        <f>IFERROR(VLOOKUP($B829,'גנים - מצבת והרשמה  (4)'!$C$16:$G$807,2,0),0)</f>
        <v>המוסד לא קיים</v>
      </c>
      <c r="E829" s="704">
        <f>SUMIF('גנים - מצבת והרשמה  (4)'!$F$15:$F$996,'גנים - דוח ביצוע  (5)'!B829,'גנים - מצבת והרשמה  (4)'!$H$15:$H$996)</f>
        <v>0</v>
      </c>
      <c r="F829" s="664"/>
      <c r="G829" s="709"/>
      <c r="H829" s="708"/>
      <c r="I829" s="708"/>
      <c r="J829" s="991">
        <f t="shared" si="100"/>
        <v>0</v>
      </c>
      <c r="K829" s="883" t="str">
        <f t="shared" si="96"/>
        <v/>
      </c>
      <c r="L829" s="711"/>
      <c r="M829" s="868">
        <f t="shared" si="101"/>
        <v>0</v>
      </c>
      <c r="N829" s="868">
        <f t="shared" si="102"/>
        <v>0</v>
      </c>
      <c r="O829" s="705" t="str">
        <f t="shared" si="97"/>
        <v/>
      </c>
      <c r="P829" s="523" t="str">
        <f t="shared" si="98"/>
        <v/>
      </c>
      <c r="Q829" s="511">
        <f t="shared" si="103"/>
        <v>0</v>
      </c>
      <c r="R829" s="511">
        <f t="shared" si="99"/>
        <v>0</v>
      </c>
    </row>
    <row r="830" spans="1:18" ht="15" x14ac:dyDescent="0.25">
      <c r="A830" s="702">
        <v>813</v>
      </c>
      <c r="B830" s="664"/>
      <c r="C830" s="664"/>
      <c r="D830" s="706" t="str">
        <f>IFERROR(VLOOKUP($B830,'גנים - מצבת והרשמה  (4)'!$C$16:$G$807,2,0),0)</f>
        <v>המוסד לא קיים</v>
      </c>
      <c r="E830" s="704">
        <f>SUMIF('גנים - מצבת והרשמה  (4)'!$F$15:$F$996,'גנים - דוח ביצוע  (5)'!B830,'גנים - מצבת והרשמה  (4)'!$H$15:$H$996)</f>
        <v>0</v>
      </c>
      <c r="F830" s="664"/>
      <c r="G830" s="709"/>
      <c r="H830" s="708"/>
      <c r="I830" s="708"/>
      <c r="J830" s="991">
        <f t="shared" si="100"/>
        <v>0</v>
      </c>
      <c r="K830" s="883" t="str">
        <f t="shared" si="96"/>
        <v/>
      </c>
      <c r="L830" s="711"/>
      <c r="M830" s="868">
        <f t="shared" si="101"/>
        <v>0</v>
      </c>
      <c r="N830" s="868">
        <f t="shared" si="102"/>
        <v>0</v>
      </c>
      <c r="O830" s="705" t="str">
        <f t="shared" si="97"/>
        <v/>
      </c>
      <c r="P830" s="523" t="str">
        <f t="shared" si="98"/>
        <v/>
      </c>
      <c r="Q830" s="511">
        <f t="shared" si="103"/>
        <v>0</v>
      </c>
      <c r="R830" s="511">
        <f t="shared" si="99"/>
        <v>0</v>
      </c>
    </row>
    <row r="831" spans="1:18" ht="15" x14ac:dyDescent="0.25">
      <c r="A831" s="702">
        <v>814</v>
      </c>
      <c r="B831" s="664"/>
      <c r="C831" s="664"/>
      <c r="D831" s="706" t="str">
        <f>IFERROR(VLOOKUP($B831,'גנים - מצבת והרשמה  (4)'!$C$16:$G$807,2,0),0)</f>
        <v>המוסד לא קיים</v>
      </c>
      <c r="E831" s="704">
        <f>SUMIF('גנים - מצבת והרשמה  (4)'!$F$15:$F$996,'גנים - דוח ביצוע  (5)'!B831,'גנים - מצבת והרשמה  (4)'!$H$15:$H$996)</f>
        <v>0</v>
      </c>
      <c r="F831" s="664"/>
      <c r="G831" s="709"/>
      <c r="H831" s="708"/>
      <c r="I831" s="708"/>
      <c r="J831" s="991">
        <f t="shared" si="100"/>
        <v>0</v>
      </c>
      <c r="K831" s="883" t="str">
        <f t="shared" si="96"/>
        <v/>
      </c>
      <c r="L831" s="711"/>
      <c r="M831" s="868">
        <f t="shared" si="101"/>
        <v>0</v>
      </c>
      <c r="N831" s="868">
        <f t="shared" si="102"/>
        <v>0</v>
      </c>
      <c r="O831" s="705" t="str">
        <f t="shared" si="97"/>
        <v/>
      </c>
      <c r="P831" s="523" t="str">
        <f t="shared" si="98"/>
        <v/>
      </c>
      <c r="Q831" s="511">
        <f t="shared" si="103"/>
        <v>0</v>
      </c>
      <c r="R831" s="511">
        <f t="shared" si="99"/>
        <v>0</v>
      </c>
    </row>
    <row r="832" spans="1:18" ht="15" x14ac:dyDescent="0.25">
      <c r="A832" s="702">
        <v>815</v>
      </c>
      <c r="B832" s="664"/>
      <c r="C832" s="664"/>
      <c r="D832" s="706" t="str">
        <f>IFERROR(VLOOKUP($B832,'גנים - מצבת והרשמה  (4)'!$C$16:$G$807,2,0),0)</f>
        <v>המוסד לא קיים</v>
      </c>
      <c r="E832" s="704">
        <f>SUMIF('גנים - מצבת והרשמה  (4)'!$F$15:$F$996,'גנים - דוח ביצוע  (5)'!B832,'גנים - מצבת והרשמה  (4)'!$H$15:$H$996)</f>
        <v>0</v>
      </c>
      <c r="F832" s="664"/>
      <c r="G832" s="709"/>
      <c r="H832" s="708"/>
      <c r="I832" s="708"/>
      <c r="J832" s="991">
        <f t="shared" si="100"/>
        <v>0</v>
      </c>
      <c r="K832" s="883" t="str">
        <f t="shared" si="96"/>
        <v/>
      </c>
      <c r="L832" s="711"/>
      <c r="M832" s="868">
        <f t="shared" si="101"/>
        <v>0</v>
      </c>
      <c r="N832" s="868">
        <f t="shared" si="102"/>
        <v>0</v>
      </c>
      <c r="O832" s="705" t="str">
        <f t="shared" si="97"/>
        <v/>
      </c>
      <c r="P832" s="523" t="str">
        <f t="shared" si="98"/>
        <v/>
      </c>
      <c r="Q832" s="511">
        <f t="shared" si="103"/>
        <v>0</v>
      </c>
      <c r="R832" s="511">
        <f t="shared" si="99"/>
        <v>0</v>
      </c>
    </row>
    <row r="833" spans="1:18" ht="15" x14ac:dyDescent="0.25">
      <c r="A833" s="702">
        <v>816</v>
      </c>
      <c r="B833" s="664"/>
      <c r="C833" s="664"/>
      <c r="D833" s="706" t="str">
        <f>IFERROR(VLOOKUP($B833,'גנים - מצבת והרשמה  (4)'!$C$16:$G$807,2,0),0)</f>
        <v>המוסד לא קיים</v>
      </c>
      <c r="E833" s="704">
        <f>SUMIF('גנים - מצבת והרשמה  (4)'!$F$15:$F$996,'גנים - דוח ביצוע  (5)'!B833,'גנים - מצבת והרשמה  (4)'!$H$15:$H$996)</f>
        <v>0</v>
      </c>
      <c r="F833" s="664"/>
      <c r="G833" s="709"/>
      <c r="H833" s="708"/>
      <c r="I833" s="708"/>
      <c r="J833" s="991">
        <f t="shared" si="100"/>
        <v>0</v>
      </c>
      <c r="K833" s="883" t="str">
        <f t="shared" si="96"/>
        <v/>
      </c>
      <c r="L833" s="711"/>
      <c r="M833" s="868">
        <f t="shared" si="101"/>
        <v>0</v>
      </c>
      <c r="N833" s="868">
        <f t="shared" si="102"/>
        <v>0</v>
      </c>
      <c r="O833" s="705" t="str">
        <f t="shared" si="97"/>
        <v/>
      </c>
      <c r="P833" s="523" t="str">
        <f t="shared" si="98"/>
        <v/>
      </c>
      <c r="Q833" s="511">
        <f t="shared" si="103"/>
        <v>0</v>
      </c>
      <c r="R833" s="511">
        <f t="shared" si="99"/>
        <v>0</v>
      </c>
    </row>
    <row r="834" spans="1:18" ht="15" x14ac:dyDescent="0.25">
      <c r="A834" s="702">
        <v>817</v>
      </c>
      <c r="B834" s="664"/>
      <c r="C834" s="664"/>
      <c r="D834" s="706" t="str">
        <f>IFERROR(VLOOKUP($B834,'גנים - מצבת והרשמה  (4)'!$C$16:$G$807,2,0),0)</f>
        <v>המוסד לא קיים</v>
      </c>
      <c r="E834" s="704">
        <f>SUMIF('גנים - מצבת והרשמה  (4)'!$F$15:$F$996,'גנים - דוח ביצוע  (5)'!B834,'גנים - מצבת והרשמה  (4)'!$H$15:$H$996)</f>
        <v>0</v>
      </c>
      <c r="F834" s="664"/>
      <c r="G834" s="709"/>
      <c r="H834" s="708"/>
      <c r="I834" s="708"/>
      <c r="J834" s="991">
        <f t="shared" si="100"/>
        <v>0</v>
      </c>
      <c r="K834" s="883" t="str">
        <f t="shared" si="96"/>
        <v/>
      </c>
      <c r="L834" s="711"/>
      <c r="M834" s="868">
        <f t="shared" si="101"/>
        <v>0</v>
      </c>
      <c r="N834" s="868">
        <f t="shared" si="102"/>
        <v>0</v>
      </c>
      <c r="O834" s="705" t="str">
        <f t="shared" si="97"/>
        <v/>
      </c>
      <c r="P834" s="523" t="str">
        <f t="shared" si="98"/>
        <v/>
      </c>
      <c r="Q834" s="511">
        <f t="shared" si="103"/>
        <v>0</v>
      </c>
      <c r="R834" s="511">
        <f t="shared" si="99"/>
        <v>0</v>
      </c>
    </row>
    <row r="835" spans="1:18" ht="15" x14ac:dyDescent="0.25">
      <c r="A835" s="702">
        <v>818</v>
      </c>
      <c r="B835" s="664"/>
      <c r="C835" s="664"/>
      <c r="D835" s="706" t="str">
        <f>IFERROR(VLOOKUP($B835,'גנים - מצבת והרשמה  (4)'!$C$16:$G$807,2,0),0)</f>
        <v>המוסד לא קיים</v>
      </c>
      <c r="E835" s="704">
        <f>SUMIF('גנים - מצבת והרשמה  (4)'!$F$15:$F$996,'גנים - דוח ביצוע  (5)'!B835,'גנים - מצבת והרשמה  (4)'!$H$15:$H$996)</f>
        <v>0</v>
      </c>
      <c r="F835" s="664"/>
      <c r="G835" s="709"/>
      <c r="H835" s="708"/>
      <c r="I835" s="708"/>
      <c r="J835" s="991">
        <f t="shared" si="100"/>
        <v>0</v>
      </c>
      <c r="K835" s="883" t="str">
        <f t="shared" si="96"/>
        <v/>
      </c>
      <c r="L835" s="711"/>
      <c r="M835" s="868">
        <f t="shared" si="101"/>
        <v>0</v>
      </c>
      <c r="N835" s="868">
        <f t="shared" si="102"/>
        <v>0</v>
      </c>
      <c r="O835" s="705" t="str">
        <f t="shared" si="97"/>
        <v/>
      </c>
      <c r="P835" s="523" t="str">
        <f t="shared" si="98"/>
        <v/>
      </c>
      <c r="Q835" s="511">
        <f t="shared" si="103"/>
        <v>0</v>
      </c>
      <c r="R835" s="511">
        <f t="shared" si="99"/>
        <v>0</v>
      </c>
    </row>
    <row r="836" spans="1:18" ht="15" x14ac:dyDescent="0.25">
      <c r="A836" s="702">
        <v>819</v>
      </c>
      <c r="B836" s="664"/>
      <c r="C836" s="664"/>
      <c r="D836" s="706" t="str">
        <f>IFERROR(VLOOKUP($B836,'גנים - מצבת והרשמה  (4)'!$C$16:$G$807,2,0),0)</f>
        <v>המוסד לא קיים</v>
      </c>
      <c r="E836" s="704">
        <f>SUMIF('גנים - מצבת והרשמה  (4)'!$F$15:$F$996,'גנים - דוח ביצוע  (5)'!B836,'גנים - מצבת והרשמה  (4)'!$H$15:$H$996)</f>
        <v>0</v>
      </c>
      <c r="F836" s="664"/>
      <c r="G836" s="709"/>
      <c r="H836" s="708"/>
      <c r="I836" s="708"/>
      <c r="J836" s="991">
        <f t="shared" si="100"/>
        <v>0</v>
      </c>
      <c r="K836" s="883" t="str">
        <f t="shared" si="96"/>
        <v/>
      </c>
      <c r="L836" s="711"/>
      <c r="M836" s="868">
        <f t="shared" si="101"/>
        <v>0</v>
      </c>
      <c r="N836" s="868">
        <f t="shared" si="102"/>
        <v>0</v>
      </c>
      <c r="O836" s="705" t="str">
        <f t="shared" si="97"/>
        <v/>
      </c>
      <c r="P836" s="523" t="str">
        <f t="shared" si="98"/>
        <v/>
      </c>
      <c r="Q836" s="511">
        <f t="shared" si="103"/>
        <v>0</v>
      </c>
      <c r="R836" s="511">
        <f t="shared" si="99"/>
        <v>0</v>
      </c>
    </row>
    <row r="837" spans="1:18" ht="15" x14ac:dyDescent="0.25">
      <c r="A837" s="702">
        <v>820</v>
      </c>
      <c r="B837" s="664"/>
      <c r="C837" s="664"/>
      <c r="D837" s="706" t="str">
        <f>IFERROR(VLOOKUP($B837,'גנים - מצבת והרשמה  (4)'!$C$16:$G$807,2,0),0)</f>
        <v>המוסד לא קיים</v>
      </c>
      <c r="E837" s="704">
        <f>SUMIF('גנים - מצבת והרשמה  (4)'!$F$15:$F$996,'גנים - דוח ביצוע  (5)'!B837,'גנים - מצבת והרשמה  (4)'!$H$15:$H$996)</f>
        <v>0</v>
      </c>
      <c r="F837" s="664"/>
      <c r="G837" s="709"/>
      <c r="H837" s="708"/>
      <c r="I837" s="708"/>
      <c r="J837" s="991">
        <f t="shared" si="100"/>
        <v>0</v>
      </c>
      <c r="K837" s="883" t="str">
        <f t="shared" si="96"/>
        <v/>
      </c>
      <c r="L837" s="711"/>
      <c r="M837" s="868">
        <f t="shared" si="101"/>
        <v>0</v>
      </c>
      <c r="N837" s="868">
        <f t="shared" si="102"/>
        <v>0</v>
      </c>
      <c r="O837" s="705" t="str">
        <f t="shared" si="97"/>
        <v/>
      </c>
      <c r="P837" s="523" t="str">
        <f t="shared" si="98"/>
        <v/>
      </c>
      <c r="Q837" s="511">
        <f t="shared" si="103"/>
        <v>0</v>
      </c>
      <c r="R837" s="511">
        <f t="shared" si="99"/>
        <v>0</v>
      </c>
    </row>
    <row r="838" spans="1:18" ht="15" x14ac:dyDescent="0.25">
      <c r="A838" s="702">
        <v>821</v>
      </c>
      <c r="B838" s="664"/>
      <c r="C838" s="664"/>
      <c r="D838" s="706" t="str">
        <f>IFERROR(VLOOKUP($B838,'גנים - מצבת והרשמה  (4)'!$C$16:$G$807,2,0),0)</f>
        <v>המוסד לא קיים</v>
      </c>
      <c r="E838" s="704">
        <f>SUMIF('גנים - מצבת והרשמה  (4)'!$F$15:$F$996,'גנים - דוח ביצוע  (5)'!B838,'גנים - מצבת והרשמה  (4)'!$H$15:$H$996)</f>
        <v>0</v>
      </c>
      <c r="F838" s="664"/>
      <c r="G838" s="709"/>
      <c r="H838" s="708"/>
      <c r="I838" s="708"/>
      <c r="J838" s="991">
        <f t="shared" si="100"/>
        <v>0</v>
      </c>
      <c r="K838" s="883" t="str">
        <f t="shared" si="96"/>
        <v/>
      </c>
      <c r="L838" s="711"/>
      <c r="M838" s="868">
        <f t="shared" si="101"/>
        <v>0</v>
      </c>
      <c r="N838" s="868">
        <f t="shared" si="102"/>
        <v>0</v>
      </c>
      <c r="O838" s="705" t="str">
        <f t="shared" si="97"/>
        <v/>
      </c>
      <c r="P838" s="523" t="str">
        <f t="shared" si="98"/>
        <v/>
      </c>
      <c r="Q838" s="511">
        <f t="shared" si="103"/>
        <v>0</v>
      </c>
      <c r="R838" s="511">
        <f t="shared" si="99"/>
        <v>0</v>
      </c>
    </row>
    <row r="839" spans="1:18" ht="15" x14ac:dyDescent="0.25">
      <c r="A839" s="702">
        <v>822</v>
      </c>
      <c r="B839" s="664"/>
      <c r="C839" s="664"/>
      <c r="D839" s="706" t="str">
        <f>IFERROR(VLOOKUP($B839,'גנים - מצבת והרשמה  (4)'!$C$16:$G$807,2,0),0)</f>
        <v>המוסד לא קיים</v>
      </c>
      <c r="E839" s="704">
        <f>SUMIF('גנים - מצבת והרשמה  (4)'!$F$15:$F$996,'גנים - דוח ביצוע  (5)'!B839,'גנים - מצבת והרשמה  (4)'!$H$15:$H$996)</f>
        <v>0</v>
      </c>
      <c r="F839" s="664"/>
      <c r="G839" s="709"/>
      <c r="H839" s="708"/>
      <c r="I839" s="708"/>
      <c r="J839" s="991">
        <f t="shared" si="100"/>
        <v>0</v>
      </c>
      <c r="K839" s="883" t="str">
        <f t="shared" si="96"/>
        <v/>
      </c>
      <c r="L839" s="711"/>
      <c r="M839" s="868">
        <f t="shared" si="101"/>
        <v>0</v>
      </c>
      <c r="N839" s="868">
        <f t="shared" si="102"/>
        <v>0</v>
      </c>
      <c r="O839" s="705" t="str">
        <f t="shared" si="97"/>
        <v/>
      </c>
      <c r="P839" s="523" t="str">
        <f t="shared" si="98"/>
        <v/>
      </c>
      <c r="Q839" s="511">
        <f t="shared" si="103"/>
        <v>0</v>
      </c>
      <c r="R839" s="511">
        <f t="shared" si="99"/>
        <v>0</v>
      </c>
    </row>
    <row r="840" spans="1:18" ht="15" x14ac:dyDescent="0.25">
      <c r="A840" s="702">
        <v>823</v>
      </c>
      <c r="B840" s="664"/>
      <c r="C840" s="664"/>
      <c r="D840" s="706" t="str">
        <f>IFERROR(VLOOKUP($B840,'גנים - מצבת והרשמה  (4)'!$C$16:$G$807,2,0),0)</f>
        <v>המוסד לא קיים</v>
      </c>
      <c r="E840" s="704">
        <f>SUMIF('גנים - מצבת והרשמה  (4)'!$F$15:$F$996,'גנים - דוח ביצוע  (5)'!B840,'גנים - מצבת והרשמה  (4)'!$H$15:$H$996)</f>
        <v>0</v>
      </c>
      <c r="F840" s="664"/>
      <c r="G840" s="709"/>
      <c r="H840" s="708"/>
      <c r="I840" s="708"/>
      <c r="J840" s="991">
        <f t="shared" si="100"/>
        <v>0</v>
      </c>
      <c r="K840" s="883" t="str">
        <f t="shared" si="96"/>
        <v/>
      </c>
      <c r="L840" s="711"/>
      <c r="M840" s="868">
        <f t="shared" si="101"/>
        <v>0</v>
      </c>
      <c r="N840" s="868">
        <f t="shared" si="102"/>
        <v>0</v>
      </c>
      <c r="O840" s="705" t="str">
        <f t="shared" si="97"/>
        <v/>
      </c>
      <c r="P840" s="523" t="str">
        <f t="shared" si="98"/>
        <v/>
      </c>
      <c r="Q840" s="511">
        <f t="shared" si="103"/>
        <v>0</v>
      </c>
      <c r="R840" s="511">
        <f t="shared" si="99"/>
        <v>0</v>
      </c>
    </row>
    <row r="841" spans="1:18" ht="15" x14ac:dyDescent="0.25">
      <c r="A841" s="702">
        <v>824</v>
      </c>
      <c r="B841" s="664"/>
      <c r="C841" s="664"/>
      <c r="D841" s="706" t="str">
        <f>IFERROR(VLOOKUP($B841,'גנים - מצבת והרשמה  (4)'!$C$16:$G$807,2,0),0)</f>
        <v>המוסד לא קיים</v>
      </c>
      <c r="E841" s="704">
        <f>SUMIF('גנים - מצבת והרשמה  (4)'!$F$15:$F$996,'גנים - דוח ביצוע  (5)'!B841,'גנים - מצבת והרשמה  (4)'!$H$15:$H$996)</f>
        <v>0</v>
      </c>
      <c r="F841" s="664"/>
      <c r="G841" s="709"/>
      <c r="H841" s="708"/>
      <c r="I841" s="708"/>
      <c r="J841" s="991">
        <f t="shared" si="100"/>
        <v>0</v>
      </c>
      <c r="K841" s="883" t="str">
        <f t="shared" si="96"/>
        <v/>
      </c>
      <c r="L841" s="711"/>
      <c r="M841" s="868">
        <f t="shared" si="101"/>
        <v>0</v>
      </c>
      <c r="N841" s="868">
        <f t="shared" si="102"/>
        <v>0</v>
      </c>
      <c r="O841" s="705" t="str">
        <f t="shared" si="97"/>
        <v/>
      </c>
      <c r="P841" s="523" t="str">
        <f t="shared" si="98"/>
        <v/>
      </c>
      <c r="Q841" s="511">
        <f t="shared" si="103"/>
        <v>0</v>
      </c>
      <c r="R841" s="511">
        <f t="shared" si="99"/>
        <v>0</v>
      </c>
    </row>
    <row r="842" spans="1:18" ht="15" x14ac:dyDescent="0.25">
      <c r="A842" s="702">
        <v>825</v>
      </c>
      <c r="B842" s="664"/>
      <c r="C842" s="664"/>
      <c r="D842" s="706" t="str">
        <f>IFERROR(VLOOKUP($B842,'גנים - מצבת והרשמה  (4)'!$C$16:$G$807,2,0),0)</f>
        <v>המוסד לא קיים</v>
      </c>
      <c r="E842" s="704">
        <f>SUMIF('גנים - מצבת והרשמה  (4)'!$F$15:$F$996,'גנים - דוח ביצוע  (5)'!B842,'גנים - מצבת והרשמה  (4)'!$H$15:$H$996)</f>
        <v>0</v>
      </c>
      <c r="F842" s="664"/>
      <c r="G842" s="709"/>
      <c r="H842" s="708"/>
      <c r="I842" s="708"/>
      <c r="J842" s="991">
        <f t="shared" si="100"/>
        <v>0</v>
      </c>
      <c r="K842" s="883" t="str">
        <f t="shared" si="96"/>
        <v/>
      </c>
      <c r="L842" s="711"/>
      <c r="M842" s="868">
        <f t="shared" si="101"/>
        <v>0</v>
      </c>
      <c r="N842" s="868">
        <f t="shared" si="102"/>
        <v>0</v>
      </c>
      <c r="O842" s="705" t="str">
        <f t="shared" si="97"/>
        <v/>
      </c>
      <c r="P842" s="523" t="str">
        <f t="shared" si="98"/>
        <v/>
      </c>
      <c r="Q842" s="511">
        <f t="shared" si="103"/>
        <v>0</v>
      </c>
      <c r="R842" s="511">
        <f t="shared" si="99"/>
        <v>0</v>
      </c>
    </row>
    <row r="843" spans="1:18" ht="15" x14ac:dyDescent="0.25">
      <c r="A843" s="702">
        <v>826</v>
      </c>
      <c r="B843" s="664"/>
      <c r="C843" s="664"/>
      <c r="D843" s="706" t="str">
        <f>IFERROR(VLOOKUP($B843,'גנים - מצבת והרשמה  (4)'!$C$16:$G$807,2,0),0)</f>
        <v>המוסד לא קיים</v>
      </c>
      <c r="E843" s="704">
        <f>SUMIF('גנים - מצבת והרשמה  (4)'!$F$15:$F$996,'גנים - דוח ביצוע  (5)'!B843,'גנים - מצבת והרשמה  (4)'!$H$15:$H$996)</f>
        <v>0</v>
      </c>
      <c r="F843" s="664"/>
      <c r="G843" s="709"/>
      <c r="H843" s="708"/>
      <c r="I843" s="708"/>
      <c r="J843" s="991">
        <f t="shared" si="100"/>
        <v>0</v>
      </c>
      <c r="K843" s="883" t="str">
        <f t="shared" si="96"/>
        <v/>
      </c>
      <c r="L843" s="711"/>
      <c r="M843" s="868">
        <f t="shared" si="101"/>
        <v>0</v>
      </c>
      <c r="N843" s="868">
        <f t="shared" si="102"/>
        <v>0</v>
      </c>
      <c r="O843" s="705" t="str">
        <f t="shared" si="97"/>
        <v/>
      </c>
      <c r="P843" s="523" t="str">
        <f t="shared" si="98"/>
        <v/>
      </c>
      <c r="Q843" s="511">
        <f t="shared" si="103"/>
        <v>0</v>
      </c>
      <c r="R843" s="511">
        <f t="shared" si="99"/>
        <v>0</v>
      </c>
    </row>
    <row r="844" spans="1:18" ht="15" x14ac:dyDescent="0.25">
      <c r="A844" s="702">
        <v>827</v>
      </c>
      <c r="B844" s="664"/>
      <c r="C844" s="664"/>
      <c r="D844" s="706" t="str">
        <f>IFERROR(VLOOKUP($B844,'גנים - מצבת והרשמה  (4)'!$C$16:$G$807,2,0),0)</f>
        <v>המוסד לא קיים</v>
      </c>
      <c r="E844" s="704">
        <f>SUMIF('גנים - מצבת והרשמה  (4)'!$F$15:$F$996,'גנים - דוח ביצוע  (5)'!B844,'גנים - מצבת והרשמה  (4)'!$H$15:$H$996)</f>
        <v>0</v>
      </c>
      <c r="F844" s="664"/>
      <c r="G844" s="709"/>
      <c r="H844" s="708"/>
      <c r="I844" s="708"/>
      <c r="J844" s="991">
        <f t="shared" si="100"/>
        <v>0</v>
      </c>
      <c r="K844" s="883" t="str">
        <f t="shared" si="96"/>
        <v/>
      </c>
      <c r="L844" s="711"/>
      <c r="M844" s="868">
        <f t="shared" si="101"/>
        <v>0</v>
      </c>
      <c r="N844" s="868">
        <f t="shared" si="102"/>
        <v>0</v>
      </c>
      <c r="O844" s="705" t="str">
        <f t="shared" si="97"/>
        <v/>
      </c>
      <c r="P844" s="523" t="str">
        <f t="shared" si="98"/>
        <v/>
      </c>
      <c r="Q844" s="511">
        <f t="shared" si="103"/>
        <v>0</v>
      </c>
      <c r="R844" s="511">
        <f t="shared" si="99"/>
        <v>0</v>
      </c>
    </row>
    <row r="845" spans="1:18" ht="15" x14ac:dyDescent="0.25">
      <c r="A845" s="702">
        <v>828</v>
      </c>
      <c r="B845" s="664"/>
      <c r="C845" s="664"/>
      <c r="D845" s="706" t="str">
        <f>IFERROR(VLOOKUP($B845,'גנים - מצבת והרשמה  (4)'!$C$16:$G$807,2,0),0)</f>
        <v>המוסד לא קיים</v>
      </c>
      <c r="E845" s="704">
        <f>SUMIF('גנים - מצבת והרשמה  (4)'!$F$15:$F$996,'גנים - דוח ביצוע  (5)'!B845,'גנים - מצבת והרשמה  (4)'!$H$15:$H$996)</f>
        <v>0</v>
      </c>
      <c r="F845" s="664"/>
      <c r="G845" s="709"/>
      <c r="H845" s="708"/>
      <c r="I845" s="708"/>
      <c r="J845" s="991">
        <f t="shared" si="100"/>
        <v>0</v>
      </c>
      <c r="K845" s="883" t="str">
        <f t="shared" si="96"/>
        <v/>
      </c>
      <c r="L845" s="711"/>
      <c r="M845" s="868">
        <f t="shared" si="101"/>
        <v>0</v>
      </c>
      <c r="N845" s="868">
        <f t="shared" si="102"/>
        <v>0</v>
      </c>
      <c r="O845" s="705" t="str">
        <f t="shared" si="97"/>
        <v/>
      </c>
      <c r="P845" s="523" t="str">
        <f t="shared" si="98"/>
        <v/>
      </c>
      <c r="Q845" s="511">
        <f t="shared" si="103"/>
        <v>0</v>
      </c>
      <c r="R845" s="511">
        <f t="shared" si="99"/>
        <v>0</v>
      </c>
    </row>
    <row r="846" spans="1:18" ht="15" x14ac:dyDescent="0.25">
      <c r="A846" s="702">
        <v>829</v>
      </c>
      <c r="B846" s="664"/>
      <c r="C846" s="664"/>
      <c r="D846" s="706" t="str">
        <f>IFERROR(VLOOKUP($B846,'גנים - מצבת והרשמה  (4)'!$C$16:$G$807,2,0),0)</f>
        <v>המוסד לא קיים</v>
      </c>
      <c r="E846" s="704">
        <f>SUMIF('גנים - מצבת והרשמה  (4)'!$F$15:$F$996,'גנים - דוח ביצוע  (5)'!B846,'גנים - מצבת והרשמה  (4)'!$H$15:$H$996)</f>
        <v>0</v>
      </c>
      <c r="F846" s="664"/>
      <c r="G846" s="709"/>
      <c r="H846" s="708"/>
      <c r="I846" s="708"/>
      <c r="J846" s="991">
        <f t="shared" si="100"/>
        <v>0</v>
      </c>
      <c r="K846" s="883" t="str">
        <f t="shared" si="96"/>
        <v/>
      </c>
      <c r="L846" s="711"/>
      <c r="M846" s="868">
        <f t="shared" si="101"/>
        <v>0</v>
      </c>
      <c r="N846" s="868">
        <f t="shared" si="102"/>
        <v>0</v>
      </c>
      <c r="O846" s="705" t="str">
        <f t="shared" si="97"/>
        <v/>
      </c>
      <c r="P846" s="523" t="str">
        <f t="shared" si="98"/>
        <v/>
      </c>
      <c r="Q846" s="511">
        <f t="shared" si="103"/>
        <v>0</v>
      </c>
      <c r="R846" s="511">
        <f t="shared" si="99"/>
        <v>0</v>
      </c>
    </row>
    <row r="847" spans="1:18" ht="15" x14ac:dyDescent="0.25">
      <c r="A847" s="702">
        <v>830</v>
      </c>
      <c r="B847" s="664"/>
      <c r="C847" s="664"/>
      <c r="D847" s="706" t="str">
        <f>IFERROR(VLOOKUP($B847,'גנים - מצבת והרשמה  (4)'!$C$16:$G$807,2,0),0)</f>
        <v>המוסד לא קיים</v>
      </c>
      <c r="E847" s="704">
        <f>SUMIF('גנים - מצבת והרשמה  (4)'!$F$15:$F$996,'גנים - דוח ביצוע  (5)'!B847,'גנים - מצבת והרשמה  (4)'!$H$15:$H$996)</f>
        <v>0</v>
      </c>
      <c r="F847" s="664"/>
      <c r="G847" s="709"/>
      <c r="H847" s="708"/>
      <c r="I847" s="708"/>
      <c r="J847" s="991">
        <f t="shared" si="100"/>
        <v>0</v>
      </c>
      <c r="K847" s="883" t="str">
        <f t="shared" si="96"/>
        <v/>
      </c>
      <c r="L847" s="711"/>
      <c r="M847" s="868">
        <f t="shared" si="101"/>
        <v>0</v>
      </c>
      <c r="N847" s="868">
        <f t="shared" si="102"/>
        <v>0</v>
      </c>
      <c r="O847" s="705" t="str">
        <f t="shared" si="97"/>
        <v/>
      </c>
      <c r="P847" s="523" t="str">
        <f t="shared" si="98"/>
        <v/>
      </c>
      <c r="Q847" s="511">
        <f t="shared" si="103"/>
        <v>0</v>
      </c>
      <c r="R847" s="511">
        <f t="shared" si="99"/>
        <v>0</v>
      </c>
    </row>
    <row r="848" spans="1:18" ht="15" x14ac:dyDescent="0.25">
      <c r="A848" s="702">
        <v>831</v>
      </c>
      <c r="B848" s="664"/>
      <c r="C848" s="664"/>
      <c r="D848" s="706" t="str">
        <f>IFERROR(VLOOKUP($B848,'גנים - מצבת והרשמה  (4)'!$C$16:$G$807,2,0),0)</f>
        <v>המוסד לא קיים</v>
      </c>
      <c r="E848" s="704">
        <f>SUMIF('גנים - מצבת והרשמה  (4)'!$F$15:$F$996,'גנים - דוח ביצוע  (5)'!B848,'גנים - מצבת והרשמה  (4)'!$H$15:$H$996)</f>
        <v>0</v>
      </c>
      <c r="F848" s="664"/>
      <c r="G848" s="709"/>
      <c r="H848" s="708"/>
      <c r="I848" s="708"/>
      <c r="J848" s="991">
        <f t="shared" si="100"/>
        <v>0</v>
      </c>
      <c r="K848" s="883" t="str">
        <f t="shared" si="96"/>
        <v/>
      </c>
      <c r="L848" s="711"/>
      <c r="M848" s="868">
        <f t="shared" si="101"/>
        <v>0</v>
      </c>
      <c r="N848" s="868">
        <f t="shared" si="102"/>
        <v>0</v>
      </c>
      <c r="O848" s="705" t="str">
        <f t="shared" si="97"/>
        <v/>
      </c>
      <c r="P848" s="523" t="str">
        <f t="shared" si="98"/>
        <v/>
      </c>
      <c r="Q848" s="511">
        <f t="shared" si="103"/>
        <v>0</v>
      </c>
      <c r="R848" s="511">
        <f t="shared" si="99"/>
        <v>0</v>
      </c>
    </row>
    <row r="849" spans="1:18" ht="15" x14ac:dyDescent="0.25">
      <c r="A849" s="702">
        <v>832</v>
      </c>
      <c r="B849" s="664"/>
      <c r="C849" s="664"/>
      <c r="D849" s="706" t="str">
        <f>IFERROR(VLOOKUP($B849,'גנים - מצבת והרשמה  (4)'!$C$16:$G$807,2,0),0)</f>
        <v>המוסד לא קיים</v>
      </c>
      <c r="E849" s="704">
        <f>SUMIF('גנים - מצבת והרשמה  (4)'!$F$15:$F$996,'גנים - דוח ביצוע  (5)'!B849,'גנים - מצבת והרשמה  (4)'!$H$15:$H$996)</f>
        <v>0</v>
      </c>
      <c r="F849" s="664"/>
      <c r="G849" s="709"/>
      <c r="H849" s="708"/>
      <c r="I849" s="708"/>
      <c r="J849" s="991">
        <f t="shared" si="100"/>
        <v>0</v>
      </c>
      <c r="K849" s="883" t="str">
        <f t="shared" si="96"/>
        <v/>
      </c>
      <c r="L849" s="711"/>
      <c r="M849" s="868">
        <f t="shared" si="101"/>
        <v>0</v>
      </c>
      <c r="N849" s="868">
        <f t="shared" si="102"/>
        <v>0</v>
      </c>
      <c r="O849" s="705" t="str">
        <f t="shared" si="97"/>
        <v/>
      </c>
      <c r="P849" s="523" t="str">
        <f t="shared" si="98"/>
        <v/>
      </c>
      <c r="Q849" s="511">
        <f t="shared" si="103"/>
        <v>0</v>
      </c>
      <c r="R849" s="511">
        <f t="shared" si="99"/>
        <v>0</v>
      </c>
    </row>
    <row r="850" spans="1:18" ht="15" x14ac:dyDescent="0.25">
      <c r="A850" s="702">
        <v>833</v>
      </c>
      <c r="B850" s="664"/>
      <c r="C850" s="664"/>
      <c r="D850" s="706" t="str">
        <f>IFERROR(VLOOKUP($B850,'גנים - מצבת והרשמה  (4)'!$C$16:$G$807,2,0),0)</f>
        <v>המוסד לא קיים</v>
      </c>
      <c r="E850" s="704">
        <f>SUMIF('גנים - מצבת והרשמה  (4)'!$F$15:$F$996,'גנים - דוח ביצוע  (5)'!B850,'גנים - מצבת והרשמה  (4)'!$H$15:$H$996)</f>
        <v>0</v>
      </c>
      <c r="F850" s="664"/>
      <c r="G850" s="709"/>
      <c r="H850" s="708"/>
      <c r="I850" s="708"/>
      <c r="J850" s="991">
        <f t="shared" si="100"/>
        <v>0</v>
      </c>
      <c r="K850" s="883" t="str">
        <f t="shared" ref="K850:K913" si="104">IF(B850&gt;0,IF(J850&lt;$R$3,"תקופת הפעילות נמוכה מהתקופה הנדרשת, ועל כן המוסד אינו זכאי לתקצוב","תקין"),"")</f>
        <v/>
      </c>
      <c r="L850" s="711"/>
      <c r="M850" s="868">
        <f t="shared" si="101"/>
        <v>0</v>
      </c>
      <c r="N850" s="868">
        <f t="shared" si="102"/>
        <v>0</v>
      </c>
      <c r="O850" s="705" t="str">
        <f t="shared" ref="O850:O913" si="105">IF(IF(B850=0,0,IFERROR(COUNTIF($B$18:$B$1017,B850)," "))&gt;1,"סמל הגן מופיע יותר מפעם אחת",IF(ISBLANK(B850),"","תקין"))</f>
        <v/>
      </c>
      <c r="P850" s="523" t="str">
        <f t="shared" ref="P850:P913" si="106">IF(ISNUMBER(B850),IF(J850&lt;1,"יש למלא מס' ימי פעילות",IF(AND(J850&lt;7,L850=""),"יש למלא סיבה לחוסר ימי פעילות","תקין")),"")</f>
        <v/>
      </c>
      <c r="Q850" s="511">
        <f t="shared" si="103"/>
        <v>0</v>
      </c>
      <c r="R850" s="511">
        <f t="shared" ref="R850:R913" si="107">IF(B850&gt;0,IF(F850=0,1,0),0)</f>
        <v>0</v>
      </c>
    </row>
    <row r="851" spans="1:18" ht="15" x14ac:dyDescent="0.25">
      <c r="A851" s="702">
        <v>834</v>
      </c>
      <c r="B851" s="664"/>
      <c r="C851" s="664"/>
      <c r="D851" s="706" t="str">
        <f>IFERROR(VLOOKUP($B851,'גנים - מצבת והרשמה  (4)'!$C$16:$G$807,2,0),0)</f>
        <v>המוסד לא קיים</v>
      </c>
      <c r="E851" s="704">
        <f>SUMIF('גנים - מצבת והרשמה  (4)'!$F$15:$F$996,'גנים - דוח ביצוע  (5)'!B851,'גנים - מצבת והרשמה  (4)'!$H$15:$H$996)</f>
        <v>0</v>
      </c>
      <c r="F851" s="664"/>
      <c r="G851" s="709"/>
      <c r="H851" s="708"/>
      <c r="I851" s="708"/>
      <c r="J851" s="991">
        <f t="shared" ref="J851:J914" si="108">MIN(NETWORKDAYS.INTL(H851,I851,7),7)</f>
        <v>0</v>
      </c>
      <c r="K851" s="883" t="str">
        <f t="shared" si="104"/>
        <v/>
      </c>
      <c r="L851" s="711"/>
      <c r="M851" s="868">
        <f t="shared" ref="M851:M914" si="109">IF(OR($R$2=0,K851="תקין"),ROUND(IF(J851=6,(7-J851)*MIN(E851,F851),0),0),0)</f>
        <v>0</v>
      </c>
      <c r="N851" s="868">
        <f t="shared" ref="N851:N914" si="110">IF(OR($R$2=0,K851="תקין"),MAX(IF(B851="",0,MIN(F851,E851))-M851/7,0),0)</f>
        <v>0</v>
      </c>
      <c r="O851" s="705" t="str">
        <f t="shared" si="105"/>
        <v/>
      </c>
      <c r="P851" s="523" t="str">
        <f t="shared" si="106"/>
        <v/>
      </c>
      <c r="Q851" s="511">
        <f t="shared" ref="Q851:Q914" si="111">IF(LEFT(P851,10)="יש למלא מס",1,0)</f>
        <v>0</v>
      </c>
      <c r="R851" s="511">
        <f t="shared" si="107"/>
        <v>0</v>
      </c>
    </row>
    <row r="852" spans="1:18" ht="15" x14ac:dyDescent="0.25">
      <c r="A852" s="702">
        <v>835</v>
      </c>
      <c r="B852" s="664"/>
      <c r="C852" s="664"/>
      <c r="D852" s="706" t="str">
        <f>IFERROR(VLOOKUP($B852,'גנים - מצבת והרשמה  (4)'!$C$16:$G$807,2,0),0)</f>
        <v>המוסד לא קיים</v>
      </c>
      <c r="E852" s="704">
        <f>SUMIF('גנים - מצבת והרשמה  (4)'!$F$15:$F$996,'גנים - דוח ביצוע  (5)'!B852,'גנים - מצבת והרשמה  (4)'!$H$15:$H$996)</f>
        <v>0</v>
      </c>
      <c r="F852" s="664"/>
      <c r="G852" s="709"/>
      <c r="H852" s="708"/>
      <c r="I852" s="708"/>
      <c r="J852" s="991">
        <f t="shared" si="108"/>
        <v>0</v>
      </c>
      <c r="K852" s="883" t="str">
        <f t="shared" si="104"/>
        <v/>
      </c>
      <c r="L852" s="711"/>
      <c r="M852" s="868">
        <f t="shared" si="109"/>
        <v>0</v>
      </c>
      <c r="N852" s="868">
        <f t="shared" si="110"/>
        <v>0</v>
      </c>
      <c r="O852" s="705" t="str">
        <f t="shared" si="105"/>
        <v/>
      </c>
      <c r="P852" s="523" t="str">
        <f t="shared" si="106"/>
        <v/>
      </c>
      <c r="Q852" s="511">
        <f t="shared" si="111"/>
        <v>0</v>
      </c>
      <c r="R852" s="511">
        <f t="shared" si="107"/>
        <v>0</v>
      </c>
    </row>
    <row r="853" spans="1:18" ht="15" x14ac:dyDescent="0.25">
      <c r="A853" s="702">
        <v>836</v>
      </c>
      <c r="B853" s="664"/>
      <c r="C853" s="664"/>
      <c r="D853" s="706" t="str">
        <f>IFERROR(VLOOKUP($B853,'גנים - מצבת והרשמה  (4)'!$C$16:$G$807,2,0),0)</f>
        <v>המוסד לא קיים</v>
      </c>
      <c r="E853" s="704">
        <f>SUMIF('גנים - מצבת והרשמה  (4)'!$F$15:$F$996,'גנים - דוח ביצוע  (5)'!B853,'גנים - מצבת והרשמה  (4)'!$H$15:$H$996)</f>
        <v>0</v>
      </c>
      <c r="F853" s="664"/>
      <c r="G853" s="709"/>
      <c r="H853" s="708"/>
      <c r="I853" s="708"/>
      <c r="J853" s="991">
        <f t="shared" si="108"/>
        <v>0</v>
      </c>
      <c r="K853" s="883" t="str">
        <f t="shared" si="104"/>
        <v/>
      </c>
      <c r="L853" s="711"/>
      <c r="M853" s="868">
        <f t="shared" si="109"/>
        <v>0</v>
      </c>
      <c r="N853" s="868">
        <f t="shared" si="110"/>
        <v>0</v>
      </c>
      <c r="O853" s="705" t="str">
        <f t="shared" si="105"/>
        <v/>
      </c>
      <c r="P853" s="523" t="str">
        <f t="shared" si="106"/>
        <v/>
      </c>
      <c r="Q853" s="511">
        <f t="shared" si="111"/>
        <v>0</v>
      </c>
      <c r="R853" s="511">
        <f t="shared" si="107"/>
        <v>0</v>
      </c>
    </row>
    <row r="854" spans="1:18" ht="15" x14ac:dyDescent="0.25">
      <c r="A854" s="702">
        <v>837</v>
      </c>
      <c r="B854" s="664"/>
      <c r="C854" s="664"/>
      <c r="D854" s="706" t="str">
        <f>IFERROR(VLOOKUP($B854,'גנים - מצבת והרשמה  (4)'!$C$16:$G$807,2,0),0)</f>
        <v>המוסד לא קיים</v>
      </c>
      <c r="E854" s="704">
        <f>SUMIF('גנים - מצבת והרשמה  (4)'!$F$15:$F$996,'גנים - דוח ביצוע  (5)'!B854,'גנים - מצבת והרשמה  (4)'!$H$15:$H$996)</f>
        <v>0</v>
      </c>
      <c r="F854" s="664"/>
      <c r="G854" s="709"/>
      <c r="H854" s="708"/>
      <c r="I854" s="708"/>
      <c r="J854" s="991">
        <f t="shared" si="108"/>
        <v>0</v>
      </c>
      <c r="K854" s="883" t="str">
        <f t="shared" si="104"/>
        <v/>
      </c>
      <c r="L854" s="711"/>
      <c r="M854" s="868">
        <f t="shared" si="109"/>
        <v>0</v>
      </c>
      <c r="N854" s="868">
        <f t="shared" si="110"/>
        <v>0</v>
      </c>
      <c r="O854" s="705" t="str">
        <f t="shared" si="105"/>
        <v/>
      </c>
      <c r="P854" s="523" t="str">
        <f t="shared" si="106"/>
        <v/>
      </c>
      <c r="Q854" s="511">
        <f t="shared" si="111"/>
        <v>0</v>
      </c>
      <c r="R854" s="511">
        <f t="shared" si="107"/>
        <v>0</v>
      </c>
    </row>
    <row r="855" spans="1:18" ht="15" x14ac:dyDescent="0.25">
      <c r="A855" s="702">
        <v>838</v>
      </c>
      <c r="B855" s="664"/>
      <c r="C855" s="664"/>
      <c r="D855" s="706" t="str">
        <f>IFERROR(VLOOKUP($B855,'גנים - מצבת והרשמה  (4)'!$C$16:$G$807,2,0),0)</f>
        <v>המוסד לא קיים</v>
      </c>
      <c r="E855" s="704">
        <f>SUMIF('גנים - מצבת והרשמה  (4)'!$F$15:$F$996,'גנים - דוח ביצוע  (5)'!B855,'גנים - מצבת והרשמה  (4)'!$H$15:$H$996)</f>
        <v>0</v>
      </c>
      <c r="F855" s="664"/>
      <c r="G855" s="709"/>
      <c r="H855" s="708"/>
      <c r="I855" s="708"/>
      <c r="J855" s="991">
        <f t="shared" si="108"/>
        <v>0</v>
      </c>
      <c r="K855" s="883" t="str">
        <f t="shared" si="104"/>
        <v/>
      </c>
      <c r="L855" s="711"/>
      <c r="M855" s="868">
        <f t="shared" si="109"/>
        <v>0</v>
      </c>
      <c r="N855" s="868">
        <f t="shared" si="110"/>
        <v>0</v>
      </c>
      <c r="O855" s="705" t="str">
        <f t="shared" si="105"/>
        <v/>
      </c>
      <c r="P855" s="523" t="str">
        <f t="shared" si="106"/>
        <v/>
      </c>
      <c r="Q855" s="511">
        <f t="shared" si="111"/>
        <v>0</v>
      </c>
      <c r="R855" s="511">
        <f t="shared" si="107"/>
        <v>0</v>
      </c>
    </row>
    <row r="856" spans="1:18" ht="15" x14ac:dyDescent="0.25">
      <c r="A856" s="702">
        <v>839</v>
      </c>
      <c r="B856" s="664"/>
      <c r="C856" s="664"/>
      <c r="D856" s="706" t="str">
        <f>IFERROR(VLOOKUP($B856,'גנים - מצבת והרשמה  (4)'!$C$16:$G$807,2,0),0)</f>
        <v>המוסד לא קיים</v>
      </c>
      <c r="E856" s="704">
        <f>SUMIF('גנים - מצבת והרשמה  (4)'!$F$15:$F$996,'גנים - דוח ביצוע  (5)'!B856,'גנים - מצבת והרשמה  (4)'!$H$15:$H$996)</f>
        <v>0</v>
      </c>
      <c r="F856" s="664"/>
      <c r="G856" s="709"/>
      <c r="H856" s="708"/>
      <c r="I856" s="708"/>
      <c r="J856" s="991">
        <f t="shared" si="108"/>
        <v>0</v>
      </c>
      <c r="K856" s="883" t="str">
        <f t="shared" si="104"/>
        <v/>
      </c>
      <c r="L856" s="711"/>
      <c r="M856" s="868">
        <f t="shared" si="109"/>
        <v>0</v>
      </c>
      <c r="N856" s="868">
        <f t="shared" si="110"/>
        <v>0</v>
      </c>
      <c r="O856" s="705" t="str">
        <f t="shared" si="105"/>
        <v/>
      </c>
      <c r="P856" s="523" t="str">
        <f t="shared" si="106"/>
        <v/>
      </c>
      <c r="Q856" s="511">
        <f t="shared" si="111"/>
        <v>0</v>
      </c>
      <c r="R856" s="511">
        <f t="shared" si="107"/>
        <v>0</v>
      </c>
    </row>
    <row r="857" spans="1:18" ht="15" x14ac:dyDescent="0.25">
      <c r="A857" s="702">
        <v>840</v>
      </c>
      <c r="B857" s="664"/>
      <c r="C857" s="664"/>
      <c r="D857" s="706" t="str">
        <f>IFERROR(VLOOKUP($B857,'גנים - מצבת והרשמה  (4)'!$C$16:$G$807,2,0),0)</f>
        <v>המוסד לא קיים</v>
      </c>
      <c r="E857" s="704">
        <f>SUMIF('גנים - מצבת והרשמה  (4)'!$F$15:$F$996,'גנים - דוח ביצוע  (5)'!B857,'גנים - מצבת והרשמה  (4)'!$H$15:$H$996)</f>
        <v>0</v>
      </c>
      <c r="F857" s="664"/>
      <c r="G857" s="709"/>
      <c r="H857" s="708"/>
      <c r="I857" s="708"/>
      <c r="J857" s="991">
        <f t="shared" si="108"/>
        <v>0</v>
      </c>
      <c r="K857" s="883" t="str">
        <f t="shared" si="104"/>
        <v/>
      </c>
      <c r="L857" s="711"/>
      <c r="M857" s="868">
        <f t="shared" si="109"/>
        <v>0</v>
      </c>
      <c r="N857" s="868">
        <f t="shared" si="110"/>
        <v>0</v>
      </c>
      <c r="O857" s="705" t="str">
        <f t="shared" si="105"/>
        <v/>
      </c>
      <c r="P857" s="523" t="str">
        <f t="shared" si="106"/>
        <v/>
      </c>
      <c r="Q857" s="511">
        <f t="shared" si="111"/>
        <v>0</v>
      </c>
      <c r="R857" s="511">
        <f t="shared" si="107"/>
        <v>0</v>
      </c>
    </row>
    <row r="858" spans="1:18" ht="15" x14ac:dyDescent="0.25">
      <c r="A858" s="702">
        <v>841</v>
      </c>
      <c r="B858" s="664"/>
      <c r="C858" s="664"/>
      <c r="D858" s="706" t="str">
        <f>IFERROR(VLOOKUP($B858,'גנים - מצבת והרשמה  (4)'!$C$16:$G$807,2,0),0)</f>
        <v>המוסד לא קיים</v>
      </c>
      <c r="E858" s="704">
        <f>SUMIF('גנים - מצבת והרשמה  (4)'!$F$15:$F$996,'גנים - דוח ביצוע  (5)'!B858,'גנים - מצבת והרשמה  (4)'!$H$15:$H$996)</f>
        <v>0</v>
      </c>
      <c r="F858" s="664"/>
      <c r="G858" s="709"/>
      <c r="H858" s="708"/>
      <c r="I858" s="708"/>
      <c r="J858" s="991">
        <f t="shared" si="108"/>
        <v>0</v>
      </c>
      <c r="K858" s="883" t="str">
        <f t="shared" si="104"/>
        <v/>
      </c>
      <c r="L858" s="711"/>
      <c r="M858" s="868">
        <f t="shared" si="109"/>
        <v>0</v>
      </c>
      <c r="N858" s="868">
        <f t="shared" si="110"/>
        <v>0</v>
      </c>
      <c r="O858" s="705" t="str">
        <f t="shared" si="105"/>
        <v/>
      </c>
      <c r="P858" s="523" t="str">
        <f t="shared" si="106"/>
        <v/>
      </c>
      <c r="Q858" s="511">
        <f t="shared" si="111"/>
        <v>0</v>
      </c>
      <c r="R858" s="511">
        <f t="shared" si="107"/>
        <v>0</v>
      </c>
    </row>
    <row r="859" spans="1:18" ht="15" x14ac:dyDescent="0.25">
      <c r="A859" s="702">
        <v>842</v>
      </c>
      <c r="B859" s="664"/>
      <c r="C859" s="664"/>
      <c r="D859" s="706" t="str">
        <f>IFERROR(VLOOKUP($B859,'גנים - מצבת והרשמה  (4)'!$C$16:$G$807,2,0),0)</f>
        <v>המוסד לא קיים</v>
      </c>
      <c r="E859" s="704">
        <f>SUMIF('גנים - מצבת והרשמה  (4)'!$F$15:$F$996,'גנים - דוח ביצוע  (5)'!B859,'גנים - מצבת והרשמה  (4)'!$H$15:$H$996)</f>
        <v>0</v>
      </c>
      <c r="F859" s="664"/>
      <c r="G859" s="709"/>
      <c r="H859" s="708"/>
      <c r="I859" s="708"/>
      <c r="J859" s="991">
        <f t="shared" si="108"/>
        <v>0</v>
      </c>
      <c r="K859" s="883" t="str">
        <f t="shared" si="104"/>
        <v/>
      </c>
      <c r="L859" s="711"/>
      <c r="M859" s="868">
        <f t="shared" si="109"/>
        <v>0</v>
      </c>
      <c r="N859" s="868">
        <f t="shared" si="110"/>
        <v>0</v>
      </c>
      <c r="O859" s="705" t="str">
        <f t="shared" si="105"/>
        <v/>
      </c>
      <c r="P859" s="523" t="str">
        <f t="shared" si="106"/>
        <v/>
      </c>
      <c r="Q859" s="511">
        <f t="shared" si="111"/>
        <v>0</v>
      </c>
      <c r="R859" s="511">
        <f t="shared" si="107"/>
        <v>0</v>
      </c>
    </row>
    <row r="860" spans="1:18" ht="15" x14ac:dyDescent="0.25">
      <c r="A860" s="702">
        <v>843</v>
      </c>
      <c r="B860" s="664"/>
      <c r="C860" s="664"/>
      <c r="D860" s="706" t="str">
        <f>IFERROR(VLOOKUP($B860,'גנים - מצבת והרשמה  (4)'!$C$16:$G$807,2,0),0)</f>
        <v>המוסד לא קיים</v>
      </c>
      <c r="E860" s="704">
        <f>SUMIF('גנים - מצבת והרשמה  (4)'!$F$15:$F$996,'גנים - דוח ביצוע  (5)'!B860,'גנים - מצבת והרשמה  (4)'!$H$15:$H$996)</f>
        <v>0</v>
      </c>
      <c r="F860" s="664"/>
      <c r="G860" s="709"/>
      <c r="H860" s="708"/>
      <c r="I860" s="708"/>
      <c r="J860" s="991">
        <f t="shared" si="108"/>
        <v>0</v>
      </c>
      <c r="K860" s="883" t="str">
        <f t="shared" si="104"/>
        <v/>
      </c>
      <c r="L860" s="711"/>
      <c r="M860" s="868">
        <f t="shared" si="109"/>
        <v>0</v>
      </c>
      <c r="N860" s="868">
        <f t="shared" si="110"/>
        <v>0</v>
      </c>
      <c r="O860" s="705" t="str">
        <f t="shared" si="105"/>
        <v/>
      </c>
      <c r="P860" s="523" t="str">
        <f t="shared" si="106"/>
        <v/>
      </c>
      <c r="Q860" s="511">
        <f t="shared" si="111"/>
        <v>0</v>
      </c>
      <c r="R860" s="511">
        <f t="shared" si="107"/>
        <v>0</v>
      </c>
    </row>
    <row r="861" spans="1:18" ht="15" x14ac:dyDescent="0.25">
      <c r="A861" s="702">
        <v>844</v>
      </c>
      <c r="B861" s="664"/>
      <c r="C861" s="664"/>
      <c r="D861" s="706" t="str">
        <f>IFERROR(VLOOKUP($B861,'גנים - מצבת והרשמה  (4)'!$C$16:$G$807,2,0),0)</f>
        <v>המוסד לא קיים</v>
      </c>
      <c r="E861" s="704">
        <f>SUMIF('גנים - מצבת והרשמה  (4)'!$F$15:$F$996,'גנים - דוח ביצוע  (5)'!B861,'גנים - מצבת והרשמה  (4)'!$H$15:$H$996)</f>
        <v>0</v>
      </c>
      <c r="F861" s="664"/>
      <c r="G861" s="709"/>
      <c r="H861" s="708"/>
      <c r="I861" s="708"/>
      <c r="J861" s="991">
        <f t="shared" si="108"/>
        <v>0</v>
      </c>
      <c r="K861" s="883" t="str">
        <f t="shared" si="104"/>
        <v/>
      </c>
      <c r="L861" s="711"/>
      <c r="M861" s="868">
        <f t="shared" si="109"/>
        <v>0</v>
      </c>
      <c r="N861" s="868">
        <f t="shared" si="110"/>
        <v>0</v>
      </c>
      <c r="O861" s="705" t="str">
        <f t="shared" si="105"/>
        <v/>
      </c>
      <c r="P861" s="523" t="str">
        <f t="shared" si="106"/>
        <v/>
      </c>
      <c r="Q861" s="511">
        <f t="shared" si="111"/>
        <v>0</v>
      </c>
      <c r="R861" s="511">
        <f t="shared" si="107"/>
        <v>0</v>
      </c>
    </row>
    <row r="862" spans="1:18" ht="15" x14ac:dyDescent="0.25">
      <c r="A862" s="702">
        <v>845</v>
      </c>
      <c r="B862" s="664"/>
      <c r="C862" s="664"/>
      <c r="D862" s="706" t="str">
        <f>IFERROR(VLOOKUP($B862,'גנים - מצבת והרשמה  (4)'!$C$16:$G$807,2,0),0)</f>
        <v>המוסד לא קיים</v>
      </c>
      <c r="E862" s="704">
        <f>SUMIF('גנים - מצבת והרשמה  (4)'!$F$15:$F$996,'גנים - דוח ביצוע  (5)'!B862,'גנים - מצבת והרשמה  (4)'!$H$15:$H$996)</f>
        <v>0</v>
      </c>
      <c r="F862" s="664"/>
      <c r="G862" s="709"/>
      <c r="H862" s="708"/>
      <c r="I862" s="708"/>
      <c r="J862" s="991">
        <f t="shared" si="108"/>
        <v>0</v>
      </c>
      <c r="K862" s="883" t="str">
        <f t="shared" si="104"/>
        <v/>
      </c>
      <c r="L862" s="711"/>
      <c r="M862" s="868">
        <f t="shared" si="109"/>
        <v>0</v>
      </c>
      <c r="N862" s="868">
        <f t="shared" si="110"/>
        <v>0</v>
      </c>
      <c r="O862" s="705" t="str">
        <f t="shared" si="105"/>
        <v/>
      </c>
      <c r="P862" s="523" t="str">
        <f t="shared" si="106"/>
        <v/>
      </c>
      <c r="Q862" s="511">
        <f t="shared" si="111"/>
        <v>0</v>
      </c>
      <c r="R862" s="511">
        <f t="shared" si="107"/>
        <v>0</v>
      </c>
    </row>
    <row r="863" spans="1:18" ht="15" x14ac:dyDescent="0.25">
      <c r="A863" s="702">
        <v>846</v>
      </c>
      <c r="B863" s="664"/>
      <c r="C863" s="664"/>
      <c r="D863" s="706" t="str">
        <f>IFERROR(VLOOKUP($B863,'גנים - מצבת והרשמה  (4)'!$C$16:$G$807,2,0),0)</f>
        <v>המוסד לא קיים</v>
      </c>
      <c r="E863" s="704">
        <f>SUMIF('גנים - מצבת והרשמה  (4)'!$F$15:$F$996,'גנים - דוח ביצוע  (5)'!B863,'גנים - מצבת והרשמה  (4)'!$H$15:$H$996)</f>
        <v>0</v>
      </c>
      <c r="F863" s="664"/>
      <c r="G863" s="709"/>
      <c r="H863" s="708"/>
      <c r="I863" s="708"/>
      <c r="J863" s="991">
        <f t="shared" si="108"/>
        <v>0</v>
      </c>
      <c r="K863" s="883" t="str">
        <f t="shared" si="104"/>
        <v/>
      </c>
      <c r="L863" s="711"/>
      <c r="M863" s="868">
        <f t="shared" si="109"/>
        <v>0</v>
      </c>
      <c r="N863" s="868">
        <f t="shared" si="110"/>
        <v>0</v>
      </c>
      <c r="O863" s="705" t="str">
        <f t="shared" si="105"/>
        <v/>
      </c>
      <c r="P863" s="523" t="str">
        <f t="shared" si="106"/>
        <v/>
      </c>
      <c r="Q863" s="511">
        <f t="shared" si="111"/>
        <v>0</v>
      </c>
      <c r="R863" s="511">
        <f t="shared" si="107"/>
        <v>0</v>
      </c>
    </row>
    <row r="864" spans="1:18" ht="15" x14ac:dyDescent="0.25">
      <c r="A864" s="702">
        <v>847</v>
      </c>
      <c r="B864" s="664"/>
      <c r="C864" s="664"/>
      <c r="D864" s="706" t="str">
        <f>IFERROR(VLOOKUP($B864,'גנים - מצבת והרשמה  (4)'!$C$16:$G$807,2,0),0)</f>
        <v>המוסד לא קיים</v>
      </c>
      <c r="E864" s="704">
        <f>SUMIF('גנים - מצבת והרשמה  (4)'!$F$15:$F$996,'גנים - דוח ביצוע  (5)'!B864,'גנים - מצבת והרשמה  (4)'!$H$15:$H$996)</f>
        <v>0</v>
      </c>
      <c r="F864" s="664"/>
      <c r="G864" s="709"/>
      <c r="H864" s="708"/>
      <c r="I864" s="708"/>
      <c r="J864" s="991">
        <f t="shared" si="108"/>
        <v>0</v>
      </c>
      <c r="K864" s="883" t="str">
        <f t="shared" si="104"/>
        <v/>
      </c>
      <c r="L864" s="711"/>
      <c r="M864" s="868">
        <f t="shared" si="109"/>
        <v>0</v>
      </c>
      <c r="N864" s="868">
        <f t="shared" si="110"/>
        <v>0</v>
      </c>
      <c r="O864" s="705" t="str">
        <f t="shared" si="105"/>
        <v/>
      </c>
      <c r="P864" s="523" t="str">
        <f t="shared" si="106"/>
        <v/>
      </c>
      <c r="Q864" s="511">
        <f t="shared" si="111"/>
        <v>0</v>
      </c>
      <c r="R864" s="511">
        <f t="shared" si="107"/>
        <v>0</v>
      </c>
    </row>
    <row r="865" spans="1:18" ht="15" x14ac:dyDescent="0.25">
      <c r="A865" s="702">
        <v>848</v>
      </c>
      <c r="B865" s="664"/>
      <c r="C865" s="664"/>
      <c r="D865" s="706" t="str">
        <f>IFERROR(VLOOKUP($B865,'גנים - מצבת והרשמה  (4)'!$C$16:$G$807,2,0),0)</f>
        <v>המוסד לא קיים</v>
      </c>
      <c r="E865" s="704">
        <f>SUMIF('גנים - מצבת והרשמה  (4)'!$F$15:$F$996,'גנים - דוח ביצוע  (5)'!B865,'גנים - מצבת והרשמה  (4)'!$H$15:$H$996)</f>
        <v>0</v>
      </c>
      <c r="F865" s="664"/>
      <c r="G865" s="709"/>
      <c r="H865" s="708"/>
      <c r="I865" s="708"/>
      <c r="J865" s="991">
        <f t="shared" si="108"/>
        <v>0</v>
      </c>
      <c r="K865" s="883" t="str">
        <f t="shared" si="104"/>
        <v/>
      </c>
      <c r="L865" s="711"/>
      <c r="M865" s="868">
        <f t="shared" si="109"/>
        <v>0</v>
      </c>
      <c r="N865" s="868">
        <f t="shared" si="110"/>
        <v>0</v>
      </c>
      <c r="O865" s="705" t="str">
        <f t="shared" si="105"/>
        <v/>
      </c>
      <c r="P865" s="523" t="str">
        <f t="shared" si="106"/>
        <v/>
      </c>
      <c r="Q865" s="511">
        <f t="shared" si="111"/>
        <v>0</v>
      </c>
      <c r="R865" s="511">
        <f t="shared" si="107"/>
        <v>0</v>
      </c>
    </row>
    <row r="866" spans="1:18" ht="15" x14ac:dyDescent="0.25">
      <c r="A866" s="702">
        <v>849</v>
      </c>
      <c r="B866" s="664"/>
      <c r="C866" s="664"/>
      <c r="D866" s="706" t="str">
        <f>IFERROR(VLOOKUP($B866,'גנים - מצבת והרשמה  (4)'!$C$16:$G$807,2,0),0)</f>
        <v>המוסד לא קיים</v>
      </c>
      <c r="E866" s="704">
        <f>SUMIF('גנים - מצבת והרשמה  (4)'!$F$15:$F$996,'גנים - דוח ביצוע  (5)'!B866,'גנים - מצבת והרשמה  (4)'!$H$15:$H$996)</f>
        <v>0</v>
      </c>
      <c r="F866" s="664"/>
      <c r="G866" s="709"/>
      <c r="H866" s="708"/>
      <c r="I866" s="708"/>
      <c r="J866" s="991">
        <f t="shared" si="108"/>
        <v>0</v>
      </c>
      <c r="K866" s="883" t="str">
        <f t="shared" si="104"/>
        <v/>
      </c>
      <c r="L866" s="711"/>
      <c r="M866" s="868">
        <f t="shared" si="109"/>
        <v>0</v>
      </c>
      <c r="N866" s="868">
        <f t="shared" si="110"/>
        <v>0</v>
      </c>
      <c r="O866" s="705" t="str">
        <f t="shared" si="105"/>
        <v/>
      </c>
      <c r="P866" s="523" t="str">
        <f t="shared" si="106"/>
        <v/>
      </c>
      <c r="Q866" s="511">
        <f t="shared" si="111"/>
        <v>0</v>
      </c>
      <c r="R866" s="511">
        <f t="shared" si="107"/>
        <v>0</v>
      </c>
    </row>
    <row r="867" spans="1:18" ht="15" x14ac:dyDescent="0.25">
      <c r="A867" s="702">
        <v>850</v>
      </c>
      <c r="B867" s="664"/>
      <c r="C867" s="664"/>
      <c r="D867" s="706" t="str">
        <f>IFERROR(VLOOKUP($B867,'גנים - מצבת והרשמה  (4)'!$C$16:$G$807,2,0),0)</f>
        <v>המוסד לא קיים</v>
      </c>
      <c r="E867" s="704">
        <f>SUMIF('גנים - מצבת והרשמה  (4)'!$F$15:$F$996,'גנים - דוח ביצוע  (5)'!B867,'גנים - מצבת והרשמה  (4)'!$H$15:$H$996)</f>
        <v>0</v>
      </c>
      <c r="F867" s="664"/>
      <c r="G867" s="709"/>
      <c r="H867" s="708"/>
      <c r="I867" s="708"/>
      <c r="J867" s="991">
        <f t="shared" si="108"/>
        <v>0</v>
      </c>
      <c r="K867" s="883" t="str">
        <f t="shared" si="104"/>
        <v/>
      </c>
      <c r="L867" s="711"/>
      <c r="M867" s="868">
        <f t="shared" si="109"/>
        <v>0</v>
      </c>
      <c r="N867" s="868">
        <f t="shared" si="110"/>
        <v>0</v>
      </c>
      <c r="O867" s="705" t="str">
        <f t="shared" si="105"/>
        <v/>
      </c>
      <c r="P867" s="523" t="str">
        <f t="shared" si="106"/>
        <v/>
      </c>
      <c r="Q867" s="511">
        <f t="shared" si="111"/>
        <v>0</v>
      </c>
      <c r="R867" s="511">
        <f t="shared" si="107"/>
        <v>0</v>
      </c>
    </row>
    <row r="868" spans="1:18" ht="15" x14ac:dyDescent="0.25">
      <c r="A868" s="702">
        <v>851</v>
      </c>
      <c r="B868" s="664"/>
      <c r="C868" s="664"/>
      <c r="D868" s="706" t="str">
        <f>IFERROR(VLOOKUP($B868,'גנים - מצבת והרשמה  (4)'!$C$16:$G$807,2,0),0)</f>
        <v>המוסד לא קיים</v>
      </c>
      <c r="E868" s="704">
        <f>SUMIF('גנים - מצבת והרשמה  (4)'!$F$15:$F$996,'גנים - דוח ביצוע  (5)'!B868,'גנים - מצבת והרשמה  (4)'!$H$15:$H$996)</f>
        <v>0</v>
      </c>
      <c r="F868" s="664"/>
      <c r="G868" s="709"/>
      <c r="H868" s="708"/>
      <c r="I868" s="708"/>
      <c r="J868" s="991">
        <f t="shared" si="108"/>
        <v>0</v>
      </c>
      <c r="K868" s="883" t="str">
        <f t="shared" si="104"/>
        <v/>
      </c>
      <c r="L868" s="711"/>
      <c r="M868" s="868">
        <f t="shared" si="109"/>
        <v>0</v>
      </c>
      <c r="N868" s="868">
        <f t="shared" si="110"/>
        <v>0</v>
      </c>
      <c r="O868" s="705" t="str">
        <f t="shared" si="105"/>
        <v/>
      </c>
      <c r="P868" s="523" t="str">
        <f t="shared" si="106"/>
        <v/>
      </c>
      <c r="Q868" s="511">
        <f t="shared" si="111"/>
        <v>0</v>
      </c>
      <c r="R868" s="511">
        <f t="shared" si="107"/>
        <v>0</v>
      </c>
    </row>
    <row r="869" spans="1:18" ht="15" x14ac:dyDescent="0.25">
      <c r="A869" s="702">
        <v>852</v>
      </c>
      <c r="B869" s="664"/>
      <c r="C869" s="664"/>
      <c r="D869" s="706" t="str">
        <f>IFERROR(VLOOKUP($B869,'גנים - מצבת והרשמה  (4)'!$C$16:$G$807,2,0),0)</f>
        <v>המוסד לא קיים</v>
      </c>
      <c r="E869" s="704">
        <f>SUMIF('גנים - מצבת והרשמה  (4)'!$F$15:$F$996,'גנים - דוח ביצוע  (5)'!B869,'גנים - מצבת והרשמה  (4)'!$H$15:$H$996)</f>
        <v>0</v>
      </c>
      <c r="F869" s="664"/>
      <c r="G869" s="709"/>
      <c r="H869" s="708"/>
      <c r="I869" s="708"/>
      <c r="J869" s="991">
        <f t="shared" si="108"/>
        <v>0</v>
      </c>
      <c r="K869" s="883" t="str">
        <f t="shared" si="104"/>
        <v/>
      </c>
      <c r="L869" s="711"/>
      <c r="M869" s="868">
        <f t="shared" si="109"/>
        <v>0</v>
      </c>
      <c r="N869" s="868">
        <f t="shared" si="110"/>
        <v>0</v>
      </c>
      <c r="O869" s="705" t="str">
        <f t="shared" si="105"/>
        <v/>
      </c>
      <c r="P869" s="523" t="str">
        <f t="shared" si="106"/>
        <v/>
      </c>
      <c r="Q869" s="511">
        <f t="shared" si="111"/>
        <v>0</v>
      </c>
      <c r="R869" s="511">
        <f t="shared" si="107"/>
        <v>0</v>
      </c>
    </row>
    <row r="870" spans="1:18" ht="15" x14ac:dyDescent="0.25">
      <c r="A870" s="702">
        <v>853</v>
      </c>
      <c r="B870" s="664"/>
      <c r="C870" s="664"/>
      <c r="D870" s="706" t="str">
        <f>IFERROR(VLOOKUP($B870,'גנים - מצבת והרשמה  (4)'!$C$16:$G$807,2,0),0)</f>
        <v>המוסד לא קיים</v>
      </c>
      <c r="E870" s="704">
        <f>SUMIF('גנים - מצבת והרשמה  (4)'!$F$15:$F$996,'גנים - דוח ביצוע  (5)'!B870,'גנים - מצבת והרשמה  (4)'!$H$15:$H$996)</f>
        <v>0</v>
      </c>
      <c r="F870" s="664"/>
      <c r="G870" s="709"/>
      <c r="H870" s="708"/>
      <c r="I870" s="708"/>
      <c r="J870" s="991">
        <f t="shared" si="108"/>
        <v>0</v>
      </c>
      <c r="K870" s="883" t="str">
        <f t="shared" si="104"/>
        <v/>
      </c>
      <c r="L870" s="711"/>
      <c r="M870" s="868">
        <f t="shared" si="109"/>
        <v>0</v>
      </c>
      <c r="N870" s="868">
        <f t="shared" si="110"/>
        <v>0</v>
      </c>
      <c r="O870" s="705" t="str">
        <f t="shared" si="105"/>
        <v/>
      </c>
      <c r="P870" s="523" t="str">
        <f t="shared" si="106"/>
        <v/>
      </c>
      <c r="Q870" s="511">
        <f t="shared" si="111"/>
        <v>0</v>
      </c>
      <c r="R870" s="511">
        <f t="shared" si="107"/>
        <v>0</v>
      </c>
    </row>
    <row r="871" spans="1:18" ht="15" x14ac:dyDescent="0.25">
      <c r="A871" s="702">
        <v>854</v>
      </c>
      <c r="B871" s="664"/>
      <c r="C871" s="664"/>
      <c r="D871" s="706" t="str">
        <f>IFERROR(VLOOKUP($B871,'גנים - מצבת והרשמה  (4)'!$C$16:$G$807,2,0),0)</f>
        <v>המוסד לא קיים</v>
      </c>
      <c r="E871" s="704">
        <f>SUMIF('גנים - מצבת והרשמה  (4)'!$F$15:$F$996,'גנים - דוח ביצוע  (5)'!B871,'גנים - מצבת והרשמה  (4)'!$H$15:$H$996)</f>
        <v>0</v>
      </c>
      <c r="F871" s="664"/>
      <c r="G871" s="709"/>
      <c r="H871" s="708"/>
      <c r="I871" s="708"/>
      <c r="J871" s="991">
        <f t="shared" si="108"/>
        <v>0</v>
      </c>
      <c r="K871" s="883" t="str">
        <f t="shared" si="104"/>
        <v/>
      </c>
      <c r="L871" s="711"/>
      <c r="M871" s="868">
        <f t="shared" si="109"/>
        <v>0</v>
      </c>
      <c r="N871" s="868">
        <f t="shared" si="110"/>
        <v>0</v>
      </c>
      <c r="O871" s="705" t="str">
        <f t="shared" si="105"/>
        <v/>
      </c>
      <c r="P871" s="523" t="str">
        <f t="shared" si="106"/>
        <v/>
      </c>
      <c r="Q871" s="511">
        <f t="shared" si="111"/>
        <v>0</v>
      </c>
      <c r="R871" s="511">
        <f t="shared" si="107"/>
        <v>0</v>
      </c>
    </row>
    <row r="872" spans="1:18" ht="15" x14ac:dyDescent="0.25">
      <c r="A872" s="702">
        <v>855</v>
      </c>
      <c r="B872" s="664"/>
      <c r="C872" s="664"/>
      <c r="D872" s="706" t="str">
        <f>IFERROR(VLOOKUP($B872,'גנים - מצבת והרשמה  (4)'!$C$16:$G$807,2,0),0)</f>
        <v>המוסד לא קיים</v>
      </c>
      <c r="E872" s="704">
        <f>SUMIF('גנים - מצבת והרשמה  (4)'!$F$15:$F$996,'גנים - דוח ביצוע  (5)'!B872,'גנים - מצבת והרשמה  (4)'!$H$15:$H$996)</f>
        <v>0</v>
      </c>
      <c r="F872" s="664"/>
      <c r="G872" s="709"/>
      <c r="H872" s="708"/>
      <c r="I872" s="708"/>
      <c r="J872" s="991">
        <f t="shared" si="108"/>
        <v>0</v>
      </c>
      <c r="K872" s="883" t="str">
        <f t="shared" si="104"/>
        <v/>
      </c>
      <c r="L872" s="711"/>
      <c r="M872" s="868">
        <f t="shared" si="109"/>
        <v>0</v>
      </c>
      <c r="N872" s="868">
        <f t="shared" si="110"/>
        <v>0</v>
      </c>
      <c r="O872" s="705" t="str">
        <f t="shared" si="105"/>
        <v/>
      </c>
      <c r="P872" s="523" t="str">
        <f t="shared" si="106"/>
        <v/>
      </c>
      <c r="Q872" s="511">
        <f t="shared" si="111"/>
        <v>0</v>
      </c>
      <c r="R872" s="511">
        <f t="shared" si="107"/>
        <v>0</v>
      </c>
    </row>
    <row r="873" spans="1:18" ht="15" x14ac:dyDescent="0.25">
      <c r="A873" s="702">
        <v>856</v>
      </c>
      <c r="B873" s="664"/>
      <c r="C873" s="664"/>
      <c r="D873" s="706" t="str">
        <f>IFERROR(VLOOKUP($B873,'גנים - מצבת והרשמה  (4)'!$C$16:$G$807,2,0),0)</f>
        <v>המוסד לא קיים</v>
      </c>
      <c r="E873" s="704">
        <f>SUMIF('גנים - מצבת והרשמה  (4)'!$F$15:$F$996,'גנים - דוח ביצוע  (5)'!B873,'גנים - מצבת והרשמה  (4)'!$H$15:$H$996)</f>
        <v>0</v>
      </c>
      <c r="F873" s="664"/>
      <c r="G873" s="709"/>
      <c r="H873" s="708"/>
      <c r="I873" s="708"/>
      <c r="J873" s="991">
        <f t="shared" si="108"/>
        <v>0</v>
      </c>
      <c r="K873" s="883" t="str">
        <f t="shared" si="104"/>
        <v/>
      </c>
      <c r="L873" s="711"/>
      <c r="M873" s="868">
        <f t="shared" si="109"/>
        <v>0</v>
      </c>
      <c r="N873" s="868">
        <f t="shared" si="110"/>
        <v>0</v>
      </c>
      <c r="O873" s="705" t="str">
        <f t="shared" si="105"/>
        <v/>
      </c>
      <c r="P873" s="523" t="str">
        <f t="shared" si="106"/>
        <v/>
      </c>
      <c r="Q873" s="511">
        <f t="shared" si="111"/>
        <v>0</v>
      </c>
      <c r="R873" s="511">
        <f t="shared" si="107"/>
        <v>0</v>
      </c>
    </row>
    <row r="874" spans="1:18" ht="15" x14ac:dyDescent="0.25">
      <c r="A874" s="702">
        <v>857</v>
      </c>
      <c r="B874" s="664"/>
      <c r="C874" s="664"/>
      <c r="D874" s="706" t="str">
        <f>IFERROR(VLOOKUP($B874,'גנים - מצבת והרשמה  (4)'!$C$16:$G$807,2,0),0)</f>
        <v>המוסד לא קיים</v>
      </c>
      <c r="E874" s="704">
        <f>SUMIF('גנים - מצבת והרשמה  (4)'!$F$15:$F$996,'גנים - דוח ביצוע  (5)'!B874,'גנים - מצבת והרשמה  (4)'!$H$15:$H$996)</f>
        <v>0</v>
      </c>
      <c r="F874" s="664"/>
      <c r="G874" s="709"/>
      <c r="H874" s="708"/>
      <c r="I874" s="708"/>
      <c r="J874" s="991">
        <f t="shared" si="108"/>
        <v>0</v>
      </c>
      <c r="K874" s="883" t="str">
        <f t="shared" si="104"/>
        <v/>
      </c>
      <c r="L874" s="711"/>
      <c r="M874" s="868">
        <f t="shared" si="109"/>
        <v>0</v>
      </c>
      <c r="N874" s="868">
        <f t="shared" si="110"/>
        <v>0</v>
      </c>
      <c r="O874" s="705" t="str">
        <f t="shared" si="105"/>
        <v/>
      </c>
      <c r="P874" s="523" t="str">
        <f t="shared" si="106"/>
        <v/>
      </c>
      <c r="Q874" s="511">
        <f t="shared" si="111"/>
        <v>0</v>
      </c>
      <c r="R874" s="511">
        <f t="shared" si="107"/>
        <v>0</v>
      </c>
    </row>
    <row r="875" spans="1:18" ht="15" x14ac:dyDescent="0.25">
      <c r="A875" s="702">
        <v>858</v>
      </c>
      <c r="B875" s="664"/>
      <c r="C875" s="664"/>
      <c r="D875" s="706" t="str">
        <f>IFERROR(VLOOKUP($B875,'גנים - מצבת והרשמה  (4)'!$C$16:$G$807,2,0),0)</f>
        <v>המוסד לא קיים</v>
      </c>
      <c r="E875" s="704">
        <f>SUMIF('גנים - מצבת והרשמה  (4)'!$F$15:$F$996,'גנים - דוח ביצוע  (5)'!B875,'גנים - מצבת והרשמה  (4)'!$H$15:$H$996)</f>
        <v>0</v>
      </c>
      <c r="F875" s="664"/>
      <c r="G875" s="709"/>
      <c r="H875" s="708"/>
      <c r="I875" s="708"/>
      <c r="J875" s="991">
        <f t="shared" si="108"/>
        <v>0</v>
      </c>
      <c r="K875" s="883" t="str">
        <f t="shared" si="104"/>
        <v/>
      </c>
      <c r="L875" s="711"/>
      <c r="M875" s="868">
        <f t="shared" si="109"/>
        <v>0</v>
      </c>
      <c r="N875" s="868">
        <f t="shared" si="110"/>
        <v>0</v>
      </c>
      <c r="O875" s="705" t="str">
        <f t="shared" si="105"/>
        <v/>
      </c>
      <c r="P875" s="523" t="str">
        <f t="shared" si="106"/>
        <v/>
      </c>
      <c r="Q875" s="511">
        <f t="shared" si="111"/>
        <v>0</v>
      </c>
      <c r="R875" s="511">
        <f t="shared" si="107"/>
        <v>0</v>
      </c>
    </row>
    <row r="876" spans="1:18" ht="15" x14ac:dyDescent="0.25">
      <c r="A876" s="702">
        <v>859</v>
      </c>
      <c r="B876" s="664"/>
      <c r="C876" s="664"/>
      <c r="D876" s="706" t="str">
        <f>IFERROR(VLOOKUP($B876,'גנים - מצבת והרשמה  (4)'!$C$16:$G$807,2,0),0)</f>
        <v>המוסד לא קיים</v>
      </c>
      <c r="E876" s="704">
        <f>SUMIF('גנים - מצבת והרשמה  (4)'!$F$15:$F$996,'גנים - דוח ביצוע  (5)'!B876,'גנים - מצבת והרשמה  (4)'!$H$15:$H$996)</f>
        <v>0</v>
      </c>
      <c r="F876" s="664"/>
      <c r="G876" s="709"/>
      <c r="H876" s="708"/>
      <c r="I876" s="708"/>
      <c r="J876" s="991">
        <f t="shared" si="108"/>
        <v>0</v>
      </c>
      <c r="K876" s="883" t="str">
        <f t="shared" si="104"/>
        <v/>
      </c>
      <c r="L876" s="711"/>
      <c r="M876" s="868">
        <f t="shared" si="109"/>
        <v>0</v>
      </c>
      <c r="N876" s="868">
        <f t="shared" si="110"/>
        <v>0</v>
      </c>
      <c r="O876" s="705" t="str">
        <f t="shared" si="105"/>
        <v/>
      </c>
      <c r="P876" s="523" t="str">
        <f t="shared" si="106"/>
        <v/>
      </c>
      <c r="Q876" s="511">
        <f t="shared" si="111"/>
        <v>0</v>
      </c>
      <c r="R876" s="511">
        <f t="shared" si="107"/>
        <v>0</v>
      </c>
    </row>
    <row r="877" spans="1:18" ht="15" x14ac:dyDescent="0.25">
      <c r="A877" s="702">
        <v>860</v>
      </c>
      <c r="B877" s="664"/>
      <c r="C877" s="664"/>
      <c r="D877" s="706" t="str">
        <f>IFERROR(VLOOKUP($B877,'גנים - מצבת והרשמה  (4)'!$C$16:$G$807,2,0),0)</f>
        <v>המוסד לא קיים</v>
      </c>
      <c r="E877" s="704">
        <f>SUMIF('גנים - מצבת והרשמה  (4)'!$F$15:$F$996,'גנים - דוח ביצוע  (5)'!B877,'גנים - מצבת והרשמה  (4)'!$H$15:$H$996)</f>
        <v>0</v>
      </c>
      <c r="F877" s="664"/>
      <c r="G877" s="709"/>
      <c r="H877" s="708"/>
      <c r="I877" s="708"/>
      <c r="J877" s="991">
        <f t="shared" si="108"/>
        <v>0</v>
      </c>
      <c r="K877" s="883" t="str">
        <f t="shared" si="104"/>
        <v/>
      </c>
      <c r="L877" s="711"/>
      <c r="M877" s="868">
        <f t="shared" si="109"/>
        <v>0</v>
      </c>
      <c r="N877" s="868">
        <f t="shared" si="110"/>
        <v>0</v>
      </c>
      <c r="O877" s="705" t="str">
        <f t="shared" si="105"/>
        <v/>
      </c>
      <c r="P877" s="523" t="str">
        <f t="shared" si="106"/>
        <v/>
      </c>
      <c r="Q877" s="511">
        <f t="shared" si="111"/>
        <v>0</v>
      </c>
      <c r="R877" s="511">
        <f t="shared" si="107"/>
        <v>0</v>
      </c>
    </row>
    <row r="878" spans="1:18" ht="15" x14ac:dyDescent="0.25">
      <c r="A878" s="702">
        <v>861</v>
      </c>
      <c r="B878" s="664"/>
      <c r="C878" s="664"/>
      <c r="D878" s="706" t="str">
        <f>IFERROR(VLOOKUP($B878,'גנים - מצבת והרשמה  (4)'!$C$16:$G$807,2,0),0)</f>
        <v>המוסד לא קיים</v>
      </c>
      <c r="E878" s="704">
        <f>SUMIF('גנים - מצבת והרשמה  (4)'!$F$15:$F$996,'גנים - דוח ביצוע  (5)'!B878,'גנים - מצבת והרשמה  (4)'!$H$15:$H$996)</f>
        <v>0</v>
      </c>
      <c r="F878" s="664"/>
      <c r="G878" s="709"/>
      <c r="H878" s="708"/>
      <c r="I878" s="708"/>
      <c r="J878" s="991">
        <f t="shared" si="108"/>
        <v>0</v>
      </c>
      <c r="K878" s="883" t="str">
        <f t="shared" si="104"/>
        <v/>
      </c>
      <c r="L878" s="711"/>
      <c r="M878" s="868">
        <f t="shared" si="109"/>
        <v>0</v>
      </c>
      <c r="N878" s="868">
        <f t="shared" si="110"/>
        <v>0</v>
      </c>
      <c r="O878" s="705" t="str">
        <f t="shared" si="105"/>
        <v/>
      </c>
      <c r="P878" s="523" t="str">
        <f t="shared" si="106"/>
        <v/>
      </c>
      <c r="Q878" s="511">
        <f t="shared" si="111"/>
        <v>0</v>
      </c>
      <c r="R878" s="511">
        <f t="shared" si="107"/>
        <v>0</v>
      </c>
    </row>
    <row r="879" spans="1:18" ht="15" x14ac:dyDescent="0.25">
      <c r="A879" s="702">
        <v>862</v>
      </c>
      <c r="B879" s="664"/>
      <c r="C879" s="664"/>
      <c r="D879" s="706" t="str">
        <f>IFERROR(VLOOKUP($B879,'גנים - מצבת והרשמה  (4)'!$C$16:$G$807,2,0),0)</f>
        <v>המוסד לא קיים</v>
      </c>
      <c r="E879" s="704">
        <f>SUMIF('גנים - מצבת והרשמה  (4)'!$F$15:$F$996,'גנים - דוח ביצוע  (5)'!B879,'גנים - מצבת והרשמה  (4)'!$H$15:$H$996)</f>
        <v>0</v>
      </c>
      <c r="F879" s="664"/>
      <c r="G879" s="709"/>
      <c r="H879" s="708"/>
      <c r="I879" s="708"/>
      <c r="J879" s="991">
        <f t="shared" si="108"/>
        <v>0</v>
      </c>
      <c r="K879" s="883" t="str">
        <f t="shared" si="104"/>
        <v/>
      </c>
      <c r="L879" s="711"/>
      <c r="M879" s="868">
        <f t="shared" si="109"/>
        <v>0</v>
      </c>
      <c r="N879" s="868">
        <f t="shared" si="110"/>
        <v>0</v>
      </c>
      <c r="O879" s="705" t="str">
        <f t="shared" si="105"/>
        <v/>
      </c>
      <c r="P879" s="523" t="str">
        <f t="shared" si="106"/>
        <v/>
      </c>
      <c r="Q879" s="511">
        <f t="shared" si="111"/>
        <v>0</v>
      </c>
      <c r="R879" s="511">
        <f t="shared" si="107"/>
        <v>0</v>
      </c>
    </row>
    <row r="880" spans="1:18" ht="15" x14ac:dyDescent="0.25">
      <c r="A880" s="702">
        <v>863</v>
      </c>
      <c r="B880" s="664"/>
      <c r="C880" s="664"/>
      <c r="D880" s="706" t="str">
        <f>IFERROR(VLOOKUP($B880,'גנים - מצבת והרשמה  (4)'!$C$16:$G$807,2,0),0)</f>
        <v>המוסד לא קיים</v>
      </c>
      <c r="E880" s="704">
        <f>SUMIF('גנים - מצבת והרשמה  (4)'!$F$15:$F$996,'גנים - דוח ביצוע  (5)'!B880,'גנים - מצבת והרשמה  (4)'!$H$15:$H$996)</f>
        <v>0</v>
      </c>
      <c r="F880" s="664"/>
      <c r="G880" s="709"/>
      <c r="H880" s="708"/>
      <c r="I880" s="708"/>
      <c r="J880" s="991">
        <f t="shared" si="108"/>
        <v>0</v>
      </c>
      <c r="K880" s="883" t="str">
        <f t="shared" si="104"/>
        <v/>
      </c>
      <c r="L880" s="711"/>
      <c r="M880" s="868">
        <f t="shared" si="109"/>
        <v>0</v>
      </c>
      <c r="N880" s="868">
        <f t="shared" si="110"/>
        <v>0</v>
      </c>
      <c r="O880" s="705" t="str">
        <f t="shared" si="105"/>
        <v/>
      </c>
      <c r="P880" s="523" t="str">
        <f t="shared" si="106"/>
        <v/>
      </c>
      <c r="Q880" s="511">
        <f t="shared" si="111"/>
        <v>0</v>
      </c>
      <c r="R880" s="511">
        <f t="shared" si="107"/>
        <v>0</v>
      </c>
    </row>
    <row r="881" spans="1:18" ht="15" x14ac:dyDescent="0.25">
      <c r="A881" s="702">
        <v>864</v>
      </c>
      <c r="B881" s="664"/>
      <c r="C881" s="664"/>
      <c r="D881" s="706" t="str">
        <f>IFERROR(VLOOKUP($B881,'גנים - מצבת והרשמה  (4)'!$C$16:$G$807,2,0),0)</f>
        <v>המוסד לא קיים</v>
      </c>
      <c r="E881" s="704">
        <f>SUMIF('גנים - מצבת והרשמה  (4)'!$F$15:$F$996,'גנים - דוח ביצוע  (5)'!B881,'גנים - מצבת והרשמה  (4)'!$H$15:$H$996)</f>
        <v>0</v>
      </c>
      <c r="F881" s="664"/>
      <c r="G881" s="709"/>
      <c r="H881" s="708"/>
      <c r="I881" s="708"/>
      <c r="J881" s="991">
        <f t="shared" si="108"/>
        <v>0</v>
      </c>
      <c r="K881" s="883" t="str">
        <f t="shared" si="104"/>
        <v/>
      </c>
      <c r="L881" s="711"/>
      <c r="M881" s="868">
        <f t="shared" si="109"/>
        <v>0</v>
      </c>
      <c r="N881" s="868">
        <f t="shared" si="110"/>
        <v>0</v>
      </c>
      <c r="O881" s="705" t="str">
        <f t="shared" si="105"/>
        <v/>
      </c>
      <c r="P881" s="523" t="str">
        <f t="shared" si="106"/>
        <v/>
      </c>
      <c r="Q881" s="511">
        <f t="shared" si="111"/>
        <v>0</v>
      </c>
      <c r="R881" s="511">
        <f t="shared" si="107"/>
        <v>0</v>
      </c>
    </row>
    <row r="882" spans="1:18" ht="15" x14ac:dyDescent="0.25">
      <c r="A882" s="702">
        <v>865</v>
      </c>
      <c r="B882" s="664"/>
      <c r="C882" s="664"/>
      <c r="D882" s="706" t="str">
        <f>IFERROR(VLOOKUP($B882,'גנים - מצבת והרשמה  (4)'!$C$16:$G$807,2,0),0)</f>
        <v>המוסד לא קיים</v>
      </c>
      <c r="E882" s="704">
        <f>SUMIF('גנים - מצבת והרשמה  (4)'!$F$15:$F$996,'גנים - דוח ביצוע  (5)'!B882,'גנים - מצבת והרשמה  (4)'!$H$15:$H$996)</f>
        <v>0</v>
      </c>
      <c r="F882" s="664"/>
      <c r="G882" s="709"/>
      <c r="H882" s="708"/>
      <c r="I882" s="708"/>
      <c r="J882" s="991">
        <f t="shared" si="108"/>
        <v>0</v>
      </c>
      <c r="K882" s="883" t="str">
        <f t="shared" si="104"/>
        <v/>
      </c>
      <c r="L882" s="711"/>
      <c r="M882" s="868">
        <f t="shared" si="109"/>
        <v>0</v>
      </c>
      <c r="N882" s="868">
        <f t="shared" si="110"/>
        <v>0</v>
      </c>
      <c r="O882" s="705" t="str">
        <f t="shared" si="105"/>
        <v/>
      </c>
      <c r="P882" s="523" t="str">
        <f t="shared" si="106"/>
        <v/>
      </c>
      <c r="Q882" s="511">
        <f t="shared" si="111"/>
        <v>0</v>
      </c>
      <c r="R882" s="511">
        <f t="shared" si="107"/>
        <v>0</v>
      </c>
    </row>
    <row r="883" spans="1:18" ht="15" x14ac:dyDescent="0.25">
      <c r="A883" s="702">
        <v>866</v>
      </c>
      <c r="B883" s="664"/>
      <c r="C883" s="664"/>
      <c r="D883" s="706" t="str">
        <f>IFERROR(VLOOKUP($B883,'גנים - מצבת והרשמה  (4)'!$C$16:$G$807,2,0),0)</f>
        <v>המוסד לא קיים</v>
      </c>
      <c r="E883" s="704">
        <f>SUMIF('גנים - מצבת והרשמה  (4)'!$F$15:$F$996,'גנים - דוח ביצוע  (5)'!B883,'גנים - מצבת והרשמה  (4)'!$H$15:$H$996)</f>
        <v>0</v>
      </c>
      <c r="F883" s="664"/>
      <c r="G883" s="709"/>
      <c r="H883" s="708"/>
      <c r="I883" s="708"/>
      <c r="J883" s="991">
        <f t="shared" si="108"/>
        <v>0</v>
      </c>
      <c r="K883" s="883" t="str">
        <f t="shared" si="104"/>
        <v/>
      </c>
      <c r="L883" s="711"/>
      <c r="M883" s="868">
        <f t="shared" si="109"/>
        <v>0</v>
      </c>
      <c r="N883" s="868">
        <f t="shared" si="110"/>
        <v>0</v>
      </c>
      <c r="O883" s="705" t="str">
        <f t="shared" si="105"/>
        <v/>
      </c>
      <c r="P883" s="523" t="str">
        <f t="shared" si="106"/>
        <v/>
      </c>
      <c r="Q883" s="511">
        <f t="shared" si="111"/>
        <v>0</v>
      </c>
      <c r="R883" s="511">
        <f t="shared" si="107"/>
        <v>0</v>
      </c>
    </row>
    <row r="884" spans="1:18" ht="15" x14ac:dyDescent="0.25">
      <c r="A884" s="702">
        <v>867</v>
      </c>
      <c r="B884" s="664"/>
      <c r="C884" s="664"/>
      <c r="D884" s="706" t="str">
        <f>IFERROR(VLOOKUP($B884,'גנים - מצבת והרשמה  (4)'!$C$16:$G$807,2,0),0)</f>
        <v>המוסד לא קיים</v>
      </c>
      <c r="E884" s="704">
        <f>SUMIF('גנים - מצבת והרשמה  (4)'!$F$15:$F$996,'גנים - דוח ביצוע  (5)'!B884,'גנים - מצבת והרשמה  (4)'!$H$15:$H$996)</f>
        <v>0</v>
      </c>
      <c r="F884" s="664"/>
      <c r="G884" s="709"/>
      <c r="H884" s="708"/>
      <c r="I884" s="708"/>
      <c r="J884" s="991">
        <f t="shared" si="108"/>
        <v>0</v>
      </c>
      <c r="K884" s="883" t="str">
        <f t="shared" si="104"/>
        <v/>
      </c>
      <c r="L884" s="711"/>
      <c r="M884" s="868">
        <f t="shared" si="109"/>
        <v>0</v>
      </c>
      <c r="N884" s="868">
        <f t="shared" si="110"/>
        <v>0</v>
      </c>
      <c r="O884" s="705" t="str">
        <f t="shared" si="105"/>
        <v/>
      </c>
      <c r="P884" s="523" t="str">
        <f t="shared" si="106"/>
        <v/>
      </c>
      <c r="Q884" s="511">
        <f t="shared" si="111"/>
        <v>0</v>
      </c>
      <c r="R884" s="511">
        <f t="shared" si="107"/>
        <v>0</v>
      </c>
    </row>
    <row r="885" spans="1:18" ht="15" x14ac:dyDescent="0.25">
      <c r="A885" s="702">
        <v>868</v>
      </c>
      <c r="B885" s="664"/>
      <c r="C885" s="664"/>
      <c r="D885" s="706" t="str">
        <f>IFERROR(VLOOKUP($B885,'גנים - מצבת והרשמה  (4)'!$C$16:$G$807,2,0),0)</f>
        <v>המוסד לא קיים</v>
      </c>
      <c r="E885" s="704">
        <f>SUMIF('גנים - מצבת והרשמה  (4)'!$F$15:$F$996,'גנים - דוח ביצוע  (5)'!B885,'גנים - מצבת והרשמה  (4)'!$H$15:$H$996)</f>
        <v>0</v>
      </c>
      <c r="F885" s="664"/>
      <c r="G885" s="709"/>
      <c r="H885" s="708"/>
      <c r="I885" s="708"/>
      <c r="J885" s="991">
        <f t="shared" si="108"/>
        <v>0</v>
      </c>
      <c r="K885" s="883" t="str">
        <f t="shared" si="104"/>
        <v/>
      </c>
      <c r="L885" s="711"/>
      <c r="M885" s="868">
        <f t="shared" si="109"/>
        <v>0</v>
      </c>
      <c r="N885" s="868">
        <f t="shared" si="110"/>
        <v>0</v>
      </c>
      <c r="O885" s="705" t="str">
        <f t="shared" si="105"/>
        <v/>
      </c>
      <c r="P885" s="523" t="str">
        <f t="shared" si="106"/>
        <v/>
      </c>
      <c r="Q885" s="511">
        <f t="shared" si="111"/>
        <v>0</v>
      </c>
      <c r="R885" s="511">
        <f t="shared" si="107"/>
        <v>0</v>
      </c>
    </row>
    <row r="886" spans="1:18" ht="15" x14ac:dyDescent="0.25">
      <c r="A886" s="702">
        <v>869</v>
      </c>
      <c r="B886" s="664"/>
      <c r="C886" s="664"/>
      <c r="D886" s="706" t="str">
        <f>IFERROR(VLOOKUP($B886,'גנים - מצבת והרשמה  (4)'!$C$16:$G$807,2,0),0)</f>
        <v>המוסד לא קיים</v>
      </c>
      <c r="E886" s="704">
        <f>SUMIF('גנים - מצבת והרשמה  (4)'!$F$15:$F$996,'גנים - דוח ביצוע  (5)'!B886,'גנים - מצבת והרשמה  (4)'!$H$15:$H$996)</f>
        <v>0</v>
      </c>
      <c r="F886" s="664"/>
      <c r="G886" s="709"/>
      <c r="H886" s="708"/>
      <c r="I886" s="708"/>
      <c r="J886" s="991">
        <f t="shared" si="108"/>
        <v>0</v>
      </c>
      <c r="K886" s="883" t="str">
        <f t="shared" si="104"/>
        <v/>
      </c>
      <c r="L886" s="711"/>
      <c r="M886" s="868">
        <f t="shared" si="109"/>
        <v>0</v>
      </c>
      <c r="N886" s="868">
        <f t="shared" si="110"/>
        <v>0</v>
      </c>
      <c r="O886" s="705" t="str">
        <f t="shared" si="105"/>
        <v/>
      </c>
      <c r="P886" s="523" t="str">
        <f t="shared" si="106"/>
        <v/>
      </c>
      <c r="Q886" s="511">
        <f t="shared" si="111"/>
        <v>0</v>
      </c>
      <c r="R886" s="511">
        <f t="shared" si="107"/>
        <v>0</v>
      </c>
    </row>
    <row r="887" spans="1:18" ht="15" x14ac:dyDescent="0.25">
      <c r="A887" s="702">
        <v>870</v>
      </c>
      <c r="B887" s="664"/>
      <c r="C887" s="664"/>
      <c r="D887" s="706" t="str">
        <f>IFERROR(VLOOKUP($B887,'גנים - מצבת והרשמה  (4)'!$C$16:$G$807,2,0),0)</f>
        <v>המוסד לא קיים</v>
      </c>
      <c r="E887" s="704">
        <f>SUMIF('גנים - מצבת והרשמה  (4)'!$F$15:$F$996,'גנים - דוח ביצוע  (5)'!B887,'גנים - מצבת והרשמה  (4)'!$H$15:$H$996)</f>
        <v>0</v>
      </c>
      <c r="F887" s="664"/>
      <c r="G887" s="709"/>
      <c r="H887" s="708"/>
      <c r="I887" s="708"/>
      <c r="J887" s="991">
        <f t="shared" si="108"/>
        <v>0</v>
      </c>
      <c r="K887" s="883" t="str">
        <f t="shared" si="104"/>
        <v/>
      </c>
      <c r="L887" s="711"/>
      <c r="M887" s="868">
        <f t="shared" si="109"/>
        <v>0</v>
      </c>
      <c r="N887" s="868">
        <f t="shared" si="110"/>
        <v>0</v>
      </c>
      <c r="O887" s="705" t="str">
        <f t="shared" si="105"/>
        <v/>
      </c>
      <c r="P887" s="523" t="str">
        <f t="shared" si="106"/>
        <v/>
      </c>
      <c r="Q887" s="511">
        <f t="shared" si="111"/>
        <v>0</v>
      </c>
      <c r="R887" s="511">
        <f t="shared" si="107"/>
        <v>0</v>
      </c>
    </row>
    <row r="888" spans="1:18" ht="15" x14ac:dyDescent="0.25">
      <c r="A888" s="702">
        <v>871</v>
      </c>
      <c r="B888" s="664"/>
      <c r="C888" s="664"/>
      <c r="D888" s="706" t="str">
        <f>IFERROR(VLOOKUP($B888,'גנים - מצבת והרשמה  (4)'!$C$16:$G$807,2,0),0)</f>
        <v>המוסד לא קיים</v>
      </c>
      <c r="E888" s="704">
        <f>SUMIF('גנים - מצבת והרשמה  (4)'!$F$15:$F$996,'גנים - דוח ביצוע  (5)'!B888,'גנים - מצבת והרשמה  (4)'!$H$15:$H$996)</f>
        <v>0</v>
      </c>
      <c r="F888" s="664"/>
      <c r="G888" s="709"/>
      <c r="H888" s="708"/>
      <c r="I888" s="708"/>
      <c r="J888" s="991">
        <f t="shared" si="108"/>
        <v>0</v>
      </c>
      <c r="K888" s="883" t="str">
        <f t="shared" si="104"/>
        <v/>
      </c>
      <c r="L888" s="711"/>
      <c r="M888" s="868">
        <f t="shared" si="109"/>
        <v>0</v>
      </c>
      <c r="N888" s="868">
        <f t="shared" si="110"/>
        <v>0</v>
      </c>
      <c r="O888" s="705" t="str">
        <f t="shared" si="105"/>
        <v/>
      </c>
      <c r="P888" s="523" t="str">
        <f t="shared" si="106"/>
        <v/>
      </c>
      <c r="Q888" s="511">
        <f t="shared" si="111"/>
        <v>0</v>
      </c>
      <c r="R888" s="511">
        <f t="shared" si="107"/>
        <v>0</v>
      </c>
    </row>
    <row r="889" spans="1:18" ht="15" x14ac:dyDescent="0.25">
      <c r="A889" s="702">
        <v>872</v>
      </c>
      <c r="B889" s="664"/>
      <c r="C889" s="664"/>
      <c r="D889" s="706" t="str">
        <f>IFERROR(VLOOKUP($B889,'גנים - מצבת והרשמה  (4)'!$C$16:$G$807,2,0),0)</f>
        <v>המוסד לא קיים</v>
      </c>
      <c r="E889" s="704">
        <f>SUMIF('גנים - מצבת והרשמה  (4)'!$F$15:$F$996,'גנים - דוח ביצוע  (5)'!B889,'גנים - מצבת והרשמה  (4)'!$H$15:$H$996)</f>
        <v>0</v>
      </c>
      <c r="F889" s="664"/>
      <c r="G889" s="709"/>
      <c r="H889" s="708"/>
      <c r="I889" s="708"/>
      <c r="J889" s="991">
        <f t="shared" si="108"/>
        <v>0</v>
      </c>
      <c r="K889" s="883" t="str">
        <f t="shared" si="104"/>
        <v/>
      </c>
      <c r="L889" s="711"/>
      <c r="M889" s="868">
        <f t="shared" si="109"/>
        <v>0</v>
      </c>
      <c r="N889" s="868">
        <f t="shared" si="110"/>
        <v>0</v>
      </c>
      <c r="O889" s="705" t="str">
        <f t="shared" si="105"/>
        <v/>
      </c>
      <c r="P889" s="523" t="str">
        <f t="shared" si="106"/>
        <v/>
      </c>
      <c r="Q889" s="511">
        <f t="shared" si="111"/>
        <v>0</v>
      </c>
      <c r="R889" s="511">
        <f t="shared" si="107"/>
        <v>0</v>
      </c>
    </row>
    <row r="890" spans="1:18" ht="15" x14ac:dyDescent="0.25">
      <c r="A890" s="702">
        <v>873</v>
      </c>
      <c r="B890" s="664"/>
      <c r="C890" s="664"/>
      <c r="D890" s="706" t="str">
        <f>IFERROR(VLOOKUP($B890,'גנים - מצבת והרשמה  (4)'!$C$16:$G$807,2,0),0)</f>
        <v>המוסד לא קיים</v>
      </c>
      <c r="E890" s="704">
        <f>SUMIF('גנים - מצבת והרשמה  (4)'!$F$15:$F$996,'גנים - דוח ביצוע  (5)'!B890,'גנים - מצבת והרשמה  (4)'!$H$15:$H$996)</f>
        <v>0</v>
      </c>
      <c r="F890" s="664"/>
      <c r="G890" s="709"/>
      <c r="H890" s="708"/>
      <c r="I890" s="708"/>
      <c r="J890" s="991">
        <f t="shared" si="108"/>
        <v>0</v>
      </c>
      <c r="K890" s="883" t="str">
        <f t="shared" si="104"/>
        <v/>
      </c>
      <c r="L890" s="711"/>
      <c r="M890" s="868">
        <f t="shared" si="109"/>
        <v>0</v>
      </c>
      <c r="N890" s="868">
        <f t="shared" si="110"/>
        <v>0</v>
      </c>
      <c r="O890" s="705" t="str">
        <f t="shared" si="105"/>
        <v/>
      </c>
      <c r="P890" s="523" t="str">
        <f t="shared" si="106"/>
        <v/>
      </c>
      <c r="Q890" s="511">
        <f t="shared" si="111"/>
        <v>0</v>
      </c>
      <c r="R890" s="511">
        <f t="shared" si="107"/>
        <v>0</v>
      </c>
    </row>
    <row r="891" spans="1:18" ht="15" x14ac:dyDescent="0.25">
      <c r="A891" s="702">
        <v>874</v>
      </c>
      <c r="B891" s="664"/>
      <c r="C891" s="664"/>
      <c r="D891" s="706" t="str">
        <f>IFERROR(VLOOKUP($B891,'גנים - מצבת והרשמה  (4)'!$C$16:$G$807,2,0),0)</f>
        <v>המוסד לא קיים</v>
      </c>
      <c r="E891" s="704">
        <f>SUMIF('גנים - מצבת והרשמה  (4)'!$F$15:$F$996,'גנים - דוח ביצוע  (5)'!B891,'גנים - מצבת והרשמה  (4)'!$H$15:$H$996)</f>
        <v>0</v>
      </c>
      <c r="F891" s="664"/>
      <c r="G891" s="709"/>
      <c r="H891" s="708"/>
      <c r="I891" s="708"/>
      <c r="J891" s="991">
        <f t="shared" si="108"/>
        <v>0</v>
      </c>
      <c r="K891" s="883" t="str">
        <f t="shared" si="104"/>
        <v/>
      </c>
      <c r="L891" s="711"/>
      <c r="M891" s="868">
        <f t="shared" si="109"/>
        <v>0</v>
      </c>
      <c r="N891" s="868">
        <f t="shared" si="110"/>
        <v>0</v>
      </c>
      <c r="O891" s="705" t="str">
        <f t="shared" si="105"/>
        <v/>
      </c>
      <c r="P891" s="523" t="str">
        <f t="shared" si="106"/>
        <v/>
      </c>
      <c r="Q891" s="511">
        <f t="shared" si="111"/>
        <v>0</v>
      </c>
      <c r="R891" s="511">
        <f t="shared" si="107"/>
        <v>0</v>
      </c>
    </row>
    <row r="892" spans="1:18" ht="15" x14ac:dyDescent="0.25">
      <c r="A892" s="702">
        <v>875</v>
      </c>
      <c r="B892" s="664"/>
      <c r="C892" s="664"/>
      <c r="D892" s="706" t="str">
        <f>IFERROR(VLOOKUP($B892,'גנים - מצבת והרשמה  (4)'!$C$16:$G$807,2,0),0)</f>
        <v>המוסד לא קיים</v>
      </c>
      <c r="E892" s="704">
        <f>SUMIF('גנים - מצבת והרשמה  (4)'!$F$15:$F$996,'גנים - דוח ביצוע  (5)'!B892,'גנים - מצבת והרשמה  (4)'!$H$15:$H$996)</f>
        <v>0</v>
      </c>
      <c r="F892" s="664"/>
      <c r="G892" s="709"/>
      <c r="H892" s="708"/>
      <c r="I892" s="708"/>
      <c r="J892" s="991">
        <f t="shared" si="108"/>
        <v>0</v>
      </c>
      <c r="K892" s="883" t="str">
        <f t="shared" si="104"/>
        <v/>
      </c>
      <c r="L892" s="711"/>
      <c r="M892" s="868">
        <f t="shared" si="109"/>
        <v>0</v>
      </c>
      <c r="N892" s="868">
        <f t="shared" si="110"/>
        <v>0</v>
      </c>
      <c r="O892" s="705" t="str">
        <f t="shared" si="105"/>
        <v/>
      </c>
      <c r="P892" s="523" t="str">
        <f t="shared" si="106"/>
        <v/>
      </c>
      <c r="Q892" s="511">
        <f t="shared" si="111"/>
        <v>0</v>
      </c>
      <c r="R892" s="511">
        <f t="shared" si="107"/>
        <v>0</v>
      </c>
    </row>
    <row r="893" spans="1:18" ht="15" x14ac:dyDescent="0.25">
      <c r="A893" s="702">
        <v>876</v>
      </c>
      <c r="B893" s="664"/>
      <c r="C893" s="664"/>
      <c r="D893" s="706" t="str">
        <f>IFERROR(VLOOKUP($B893,'גנים - מצבת והרשמה  (4)'!$C$16:$G$807,2,0),0)</f>
        <v>המוסד לא קיים</v>
      </c>
      <c r="E893" s="704">
        <f>SUMIF('גנים - מצבת והרשמה  (4)'!$F$15:$F$996,'גנים - דוח ביצוע  (5)'!B893,'גנים - מצבת והרשמה  (4)'!$H$15:$H$996)</f>
        <v>0</v>
      </c>
      <c r="F893" s="664"/>
      <c r="G893" s="709"/>
      <c r="H893" s="708"/>
      <c r="I893" s="708"/>
      <c r="J893" s="991">
        <f t="shared" si="108"/>
        <v>0</v>
      </c>
      <c r="K893" s="883" t="str">
        <f t="shared" si="104"/>
        <v/>
      </c>
      <c r="L893" s="711"/>
      <c r="M893" s="868">
        <f t="shared" si="109"/>
        <v>0</v>
      </c>
      <c r="N893" s="868">
        <f t="shared" si="110"/>
        <v>0</v>
      </c>
      <c r="O893" s="705" t="str">
        <f t="shared" si="105"/>
        <v/>
      </c>
      <c r="P893" s="523" t="str">
        <f t="shared" si="106"/>
        <v/>
      </c>
      <c r="Q893" s="511">
        <f t="shared" si="111"/>
        <v>0</v>
      </c>
      <c r="R893" s="511">
        <f t="shared" si="107"/>
        <v>0</v>
      </c>
    </row>
    <row r="894" spans="1:18" ht="15" x14ac:dyDescent="0.25">
      <c r="A894" s="702">
        <v>877</v>
      </c>
      <c r="B894" s="664"/>
      <c r="C894" s="664"/>
      <c r="D894" s="706" t="str">
        <f>IFERROR(VLOOKUP($B894,'גנים - מצבת והרשמה  (4)'!$C$16:$G$807,2,0),0)</f>
        <v>המוסד לא קיים</v>
      </c>
      <c r="E894" s="704">
        <f>SUMIF('גנים - מצבת והרשמה  (4)'!$F$15:$F$996,'גנים - דוח ביצוע  (5)'!B894,'גנים - מצבת והרשמה  (4)'!$H$15:$H$996)</f>
        <v>0</v>
      </c>
      <c r="F894" s="664"/>
      <c r="G894" s="709"/>
      <c r="H894" s="708"/>
      <c r="I894" s="708"/>
      <c r="J894" s="991">
        <f t="shared" si="108"/>
        <v>0</v>
      </c>
      <c r="K894" s="883" t="str">
        <f t="shared" si="104"/>
        <v/>
      </c>
      <c r="L894" s="711"/>
      <c r="M894" s="868">
        <f t="shared" si="109"/>
        <v>0</v>
      </c>
      <c r="N894" s="868">
        <f t="shared" si="110"/>
        <v>0</v>
      </c>
      <c r="O894" s="705" t="str">
        <f t="shared" si="105"/>
        <v/>
      </c>
      <c r="P894" s="523" t="str">
        <f t="shared" si="106"/>
        <v/>
      </c>
      <c r="Q894" s="511">
        <f t="shared" si="111"/>
        <v>0</v>
      </c>
      <c r="R894" s="511">
        <f t="shared" si="107"/>
        <v>0</v>
      </c>
    </row>
    <row r="895" spans="1:18" ht="15" x14ac:dyDescent="0.25">
      <c r="A895" s="702">
        <v>878</v>
      </c>
      <c r="B895" s="664"/>
      <c r="C895" s="664"/>
      <c r="D895" s="706" t="str">
        <f>IFERROR(VLOOKUP($B895,'גנים - מצבת והרשמה  (4)'!$C$16:$G$807,2,0),0)</f>
        <v>המוסד לא קיים</v>
      </c>
      <c r="E895" s="704">
        <f>SUMIF('גנים - מצבת והרשמה  (4)'!$F$15:$F$996,'גנים - דוח ביצוע  (5)'!B895,'גנים - מצבת והרשמה  (4)'!$H$15:$H$996)</f>
        <v>0</v>
      </c>
      <c r="F895" s="664"/>
      <c r="G895" s="709"/>
      <c r="H895" s="708"/>
      <c r="I895" s="708"/>
      <c r="J895" s="991">
        <f t="shared" si="108"/>
        <v>0</v>
      </c>
      <c r="K895" s="883" t="str">
        <f t="shared" si="104"/>
        <v/>
      </c>
      <c r="L895" s="711"/>
      <c r="M895" s="868">
        <f t="shared" si="109"/>
        <v>0</v>
      </c>
      <c r="N895" s="868">
        <f t="shared" si="110"/>
        <v>0</v>
      </c>
      <c r="O895" s="705" t="str">
        <f t="shared" si="105"/>
        <v/>
      </c>
      <c r="P895" s="523" t="str">
        <f t="shared" si="106"/>
        <v/>
      </c>
      <c r="Q895" s="511">
        <f t="shared" si="111"/>
        <v>0</v>
      </c>
      <c r="R895" s="511">
        <f t="shared" si="107"/>
        <v>0</v>
      </c>
    </row>
    <row r="896" spans="1:18" ht="15" x14ac:dyDescent="0.25">
      <c r="A896" s="702">
        <v>879</v>
      </c>
      <c r="B896" s="664"/>
      <c r="C896" s="664"/>
      <c r="D896" s="706" t="str">
        <f>IFERROR(VLOOKUP($B896,'גנים - מצבת והרשמה  (4)'!$C$16:$G$807,2,0),0)</f>
        <v>המוסד לא קיים</v>
      </c>
      <c r="E896" s="704">
        <f>SUMIF('גנים - מצבת והרשמה  (4)'!$F$15:$F$996,'גנים - דוח ביצוע  (5)'!B896,'גנים - מצבת והרשמה  (4)'!$H$15:$H$996)</f>
        <v>0</v>
      </c>
      <c r="F896" s="664"/>
      <c r="G896" s="709"/>
      <c r="H896" s="708"/>
      <c r="I896" s="708"/>
      <c r="J896" s="991">
        <f t="shared" si="108"/>
        <v>0</v>
      </c>
      <c r="K896" s="883" t="str">
        <f t="shared" si="104"/>
        <v/>
      </c>
      <c r="L896" s="711"/>
      <c r="M896" s="868">
        <f t="shared" si="109"/>
        <v>0</v>
      </c>
      <c r="N896" s="868">
        <f t="shared" si="110"/>
        <v>0</v>
      </c>
      <c r="O896" s="705" t="str">
        <f t="shared" si="105"/>
        <v/>
      </c>
      <c r="P896" s="523" t="str">
        <f t="shared" si="106"/>
        <v/>
      </c>
      <c r="Q896" s="511">
        <f t="shared" si="111"/>
        <v>0</v>
      </c>
      <c r="R896" s="511">
        <f t="shared" si="107"/>
        <v>0</v>
      </c>
    </row>
    <row r="897" spans="1:18" ht="15" x14ac:dyDescent="0.25">
      <c r="A897" s="702">
        <v>880</v>
      </c>
      <c r="B897" s="664"/>
      <c r="C897" s="664"/>
      <c r="D897" s="706" t="str">
        <f>IFERROR(VLOOKUP($B897,'גנים - מצבת והרשמה  (4)'!$C$16:$G$807,2,0),0)</f>
        <v>המוסד לא קיים</v>
      </c>
      <c r="E897" s="704">
        <f>SUMIF('גנים - מצבת והרשמה  (4)'!$F$15:$F$996,'גנים - דוח ביצוע  (5)'!B897,'גנים - מצבת והרשמה  (4)'!$H$15:$H$996)</f>
        <v>0</v>
      </c>
      <c r="F897" s="664"/>
      <c r="G897" s="709"/>
      <c r="H897" s="708"/>
      <c r="I897" s="708"/>
      <c r="J897" s="991">
        <f t="shared" si="108"/>
        <v>0</v>
      </c>
      <c r="K897" s="883" t="str">
        <f t="shared" si="104"/>
        <v/>
      </c>
      <c r="L897" s="711"/>
      <c r="M897" s="868">
        <f t="shared" si="109"/>
        <v>0</v>
      </c>
      <c r="N897" s="868">
        <f t="shared" si="110"/>
        <v>0</v>
      </c>
      <c r="O897" s="705" t="str">
        <f t="shared" si="105"/>
        <v/>
      </c>
      <c r="P897" s="523" t="str">
        <f t="shared" si="106"/>
        <v/>
      </c>
      <c r="Q897" s="511">
        <f t="shared" si="111"/>
        <v>0</v>
      </c>
      <c r="R897" s="511">
        <f t="shared" si="107"/>
        <v>0</v>
      </c>
    </row>
    <row r="898" spans="1:18" ht="15" x14ac:dyDescent="0.25">
      <c r="A898" s="702">
        <v>881</v>
      </c>
      <c r="B898" s="664"/>
      <c r="C898" s="664"/>
      <c r="D898" s="706" t="str">
        <f>IFERROR(VLOOKUP($B898,'גנים - מצבת והרשמה  (4)'!$C$16:$G$807,2,0),0)</f>
        <v>המוסד לא קיים</v>
      </c>
      <c r="E898" s="704">
        <f>SUMIF('גנים - מצבת והרשמה  (4)'!$F$15:$F$996,'גנים - דוח ביצוע  (5)'!B898,'גנים - מצבת והרשמה  (4)'!$H$15:$H$996)</f>
        <v>0</v>
      </c>
      <c r="F898" s="664"/>
      <c r="G898" s="709"/>
      <c r="H898" s="708"/>
      <c r="I898" s="708"/>
      <c r="J898" s="991">
        <f t="shared" si="108"/>
        <v>0</v>
      </c>
      <c r="K898" s="883" t="str">
        <f t="shared" si="104"/>
        <v/>
      </c>
      <c r="L898" s="711"/>
      <c r="M898" s="868">
        <f t="shared" si="109"/>
        <v>0</v>
      </c>
      <c r="N898" s="868">
        <f t="shared" si="110"/>
        <v>0</v>
      </c>
      <c r="O898" s="705" t="str">
        <f t="shared" si="105"/>
        <v/>
      </c>
      <c r="P898" s="523" t="str">
        <f t="shared" si="106"/>
        <v/>
      </c>
      <c r="Q898" s="511">
        <f t="shared" si="111"/>
        <v>0</v>
      </c>
      <c r="R898" s="511">
        <f t="shared" si="107"/>
        <v>0</v>
      </c>
    </row>
    <row r="899" spans="1:18" ht="15" x14ac:dyDescent="0.25">
      <c r="A899" s="702">
        <v>882</v>
      </c>
      <c r="B899" s="664"/>
      <c r="C899" s="664"/>
      <c r="D899" s="706" t="str">
        <f>IFERROR(VLOOKUP($B899,'גנים - מצבת והרשמה  (4)'!$C$16:$G$807,2,0),0)</f>
        <v>המוסד לא קיים</v>
      </c>
      <c r="E899" s="704">
        <f>SUMIF('גנים - מצבת והרשמה  (4)'!$F$15:$F$996,'גנים - דוח ביצוע  (5)'!B899,'גנים - מצבת והרשמה  (4)'!$H$15:$H$996)</f>
        <v>0</v>
      </c>
      <c r="F899" s="664"/>
      <c r="G899" s="709"/>
      <c r="H899" s="708"/>
      <c r="I899" s="708"/>
      <c r="J899" s="991">
        <f t="shared" si="108"/>
        <v>0</v>
      </c>
      <c r="K899" s="883" t="str">
        <f t="shared" si="104"/>
        <v/>
      </c>
      <c r="L899" s="711"/>
      <c r="M899" s="868">
        <f t="shared" si="109"/>
        <v>0</v>
      </c>
      <c r="N899" s="868">
        <f t="shared" si="110"/>
        <v>0</v>
      </c>
      <c r="O899" s="705" t="str">
        <f t="shared" si="105"/>
        <v/>
      </c>
      <c r="P899" s="523" t="str">
        <f t="shared" si="106"/>
        <v/>
      </c>
      <c r="Q899" s="511">
        <f t="shared" si="111"/>
        <v>0</v>
      </c>
      <c r="R899" s="511">
        <f t="shared" si="107"/>
        <v>0</v>
      </c>
    </row>
    <row r="900" spans="1:18" ht="15" x14ac:dyDescent="0.25">
      <c r="A900" s="702">
        <v>883</v>
      </c>
      <c r="B900" s="664"/>
      <c r="C900" s="664"/>
      <c r="D900" s="706" t="str">
        <f>IFERROR(VLOOKUP($B900,'גנים - מצבת והרשמה  (4)'!$C$16:$G$807,2,0),0)</f>
        <v>המוסד לא קיים</v>
      </c>
      <c r="E900" s="704">
        <f>SUMIF('גנים - מצבת והרשמה  (4)'!$F$15:$F$996,'גנים - דוח ביצוע  (5)'!B900,'גנים - מצבת והרשמה  (4)'!$H$15:$H$996)</f>
        <v>0</v>
      </c>
      <c r="F900" s="664"/>
      <c r="G900" s="709"/>
      <c r="H900" s="708"/>
      <c r="I900" s="708"/>
      <c r="J900" s="991">
        <f t="shared" si="108"/>
        <v>0</v>
      </c>
      <c r="K900" s="883" t="str">
        <f t="shared" si="104"/>
        <v/>
      </c>
      <c r="L900" s="711"/>
      <c r="M900" s="868">
        <f t="shared" si="109"/>
        <v>0</v>
      </c>
      <c r="N900" s="868">
        <f t="shared" si="110"/>
        <v>0</v>
      </c>
      <c r="O900" s="705" t="str">
        <f t="shared" si="105"/>
        <v/>
      </c>
      <c r="P900" s="523" t="str">
        <f t="shared" si="106"/>
        <v/>
      </c>
      <c r="Q900" s="511">
        <f t="shared" si="111"/>
        <v>0</v>
      </c>
      <c r="R900" s="511">
        <f t="shared" si="107"/>
        <v>0</v>
      </c>
    </row>
    <row r="901" spans="1:18" ht="15" x14ac:dyDescent="0.25">
      <c r="A901" s="702">
        <v>884</v>
      </c>
      <c r="B901" s="664"/>
      <c r="C901" s="664"/>
      <c r="D901" s="706" t="str">
        <f>IFERROR(VLOOKUP($B901,'גנים - מצבת והרשמה  (4)'!$C$16:$G$807,2,0),0)</f>
        <v>המוסד לא קיים</v>
      </c>
      <c r="E901" s="704">
        <f>SUMIF('גנים - מצבת והרשמה  (4)'!$F$15:$F$996,'גנים - דוח ביצוע  (5)'!B901,'גנים - מצבת והרשמה  (4)'!$H$15:$H$996)</f>
        <v>0</v>
      </c>
      <c r="F901" s="664"/>
      <c r="G901" s="709"/>
      <c r="H901" s="708"/>
      <c r="I901" s="708"/>
      <c r="J901" s="991">
        <f t="shared" si="108"/>
        <v>0</v>
      </c>
      <c r="K901" s="883" t="str">
        <f t="shared" si="104"/>
        <v/>
      </c>
      <c r="L901" s="711"/>
      <c r="M901" s="868">
        <f t="shared" si="109"/>
        <v>0</v>
      </c>
      <c r="N901" s="868">
        <f t="shared" si="110"/>
        <v>0</v>
      </c>
      <c r="O901" s="705" t="str">
        <f t="shared" si="105"/>
        <v/>
      </c>
      <c r="P901" s="523" t="str">
        <f t="shared" si="106"/>
        <v/>
      </c>
      <c r="Q901" s="511">
        <f t="shared" si="111"/>
        <v>0</v>
      </c>
      <c r="R901" s="511">
        <f t="shared" si="107"/>
        <v>0</v>
      </c>
    </row>
    <row r="902" spans="1:18" ht="15" x14ac:dyDescent="0.25">
      <c r="A902" s="702">
        <v>885</v>
      </c>
      <c r="B902" s="664"/>
      <c r="C902" s="664"/>
      <c r="D902" s="706" t="str">
        <f>IFERROR(VLOOKUP($B902,'גנים - מצבת והרשמה  (4)'!$C$16:$G$807,2,0),0)</f>
        <v>המוסד לא קיים</v>
      </c>
      <c r="E902" s="704">
        <f>SUMIF('גנים - מצבת והרשמה  (4)'!$F$15:$F$996,'גנים - דוח ביצוע  (5)'!B902,'גנים - מצבת והרשמה  (4)'!$H$15:$H$996)</f>
        <v>0</v>
      </c>
      <c r="F902" s="664"/>
      <c r="G902" s="709"/>
      <c r="H902" s="708"/>
      <c r="I902" s="708"/>
      <c r="J902" s="991">
        <f t="shared" si="108"/>
        <v>0</v>
      </c>
      <c r="K902" s="883" t="str">
        <f t="shared" si="104"/>
        <v/>
      </c>
      <c r="L902" s="711"/>
      <c r="M902" s="868">
        <f t="shared" si="109"/>
        <v>0</v>
      </c>
      <c r="N902" s="868">
        <f t="shared" si="110"/>
        <v>0</v>
      </c>
      <c r="O902" s="705" t="str">
        <f t="shared" si="105"/>
        <v/>
      </c>
      <c r="P902" s="523" t="str">
        <f t="shared" si="106"/>
        <v/>
      </c>
      <c r="Q902" s="511">
        <f t="shared" si="111"/>
        <v>0</v>
      </c>
      <c r="R902" s="511">
        <f t="shared" si="107"/>
        <v>0</v>
      </c>
    </row>
    <row r="903" spans="1:18" ht="15" x14ac:dyDescent="0.25">
      <c r="A903" s="702">
        <v>886</v>
      </c>
      <c r="B903" s="664"/>
      <c r="C903" s="664"/>
      <c r="D903" s="706" t="str">
        <f>IFERROR(VLOOKUP($B903,'גנים - מצבת והרשמה  (4)'!$C$16:$G$807,2,0),0)</f>
        <v>המוסד לא קיים</v>
      </c>
      <c r="E903" s="704">
        <f>SUMIF('גנים - מצבת והרשמה  (4)'!$F$15:$F$996,'גנים - דוח ביצוע  (5)'!B903,'גנים - מצבת והרשמה  (4)'!$H$15:$H$996)</f>
        <v>0</v>
      </c>
      <c r="F903" s="664"/>
      <c r="G903" s="709"/>
      <c r="H903" s="708"/>
      <c r="I903" s="708"/>
      <c r="J903" s="991">
        <f t="shared" si="108"/>
        <v>0</v>
      </c>
      <c r="K903" s="883" t="str">
        <f t="shared" si="104"/>
        <v/>
      </c>
      <c r="L903" s="711"/>
      <c r="M903" s="868">
        <f t="shared" si="109"/>
        <v>0</v>
      </c>
      <c r="N903" s="868">
        <f t="shared" si="110"/>
        <v>0</v>
      </c>
      <c r="O903" s="705" t="str">
        <f t="shared" si="105"/>
        <v/>
      </c>
      <c r="P903" s="523" t="str">
        <f t="shared" si="106"/>
        <v/>
      </c>
      <c r="Q903" s="511">
        <f t="shared" si="111"/>
        <v>0</v>
      </c>
      <c r="R903" s="511">
        <f t="shared" si="107"/>
        <v>0</v>
      </c>
    </row>
    <row r="904" spans="1:18" ht="15" x14ac:dyDescent="0.25">
      <c r="A904" s="702">
        <v>887</v>
      </c>
      <c r="B904" s="664"/>
      <c r="C904" s="664"/>
      <c r="D904" s="706" t="str">
        <f>IFERROR(VLOOKUP($B904,'גנים - מצבת והרשמה  (4)'!$C$16:$G$807,2,0),0)</f>
        <v>המוסד לא קיים</v>
      </c>
      <c r="E904" s="704">
        <f>SUMIF('גנים - מצבת והרשמה  (4)'!$F$15:$F$996,'גנים - דוח ביצוע  (5)'!B904,'גנים - מצבת והרשמה  (4)'!$H$15:$H$996)</f>
        <v>0</v>
      </c>
      <c r="F904" s="664"/>
      <c r="G904" s="709"/>
      <c r="H904" s="708"/>
      <c r="I904" s="708"/>
      <c r="J904" s="991">
        <f t="shared" si="108"/>
        <v>0</v>
      </c>
      <c r="K904" s="883" t="str">
        <f t="shared" si="104"/>
        <v/>
      </c>
      <c r="L904" s="711"/>
      <c r="M904" s="868">
        <f t="shared" si="109"/>
        <v>0</v>
      </c>
      <c r="N904" s="868">
        <f t="shared" si="110"/>
        <v>0</v>
      </c>
      <c r="O904" s="705" t="str">
        <f t="shared" si="105"/>
        <v/>
      </c>
      <c r="P904" s="523" t="str">
        <f t="shared" si="106"/>
        <v/>
      </c>
      <c r="Q904" s="511">
        <f t="shared" si="111"/>
        <v>0</v>
      </c>
      <c r="R904" s="511">
        <f t="shared" si="107"/>
        <v>0</v>
      </c>
    </row>
    <row r="905" spans="1:18" ht="15" x14ac:dyDescent="0.25">
      <c r="A905" s="702">
        <v>888</v>
      </c>
      <c r="B905" s="664"/>
      <c r="C905" s="664"/>
      <c r="D905" s="706" t="str">
        <f>IFERROR(VLOOKUP($B905,'גנים - מצבת והרשמה  (4)'!$C$16:$G$807,2,0),0)</f>
        <v>המוסד לא קיים</v>
      </c>
      <c r="E905" s="704">
        <f>SUMIF('גנים - מצבת והרשמה  (4)'!$F$15:$F$996,'גנים - דוח ביצוע  (5)'!B905,'גנים - מצבת והרשמה  (4)'!$H$15:$H$996)</f>
        <v>0</v>
      </c>
      <c r="F905" s="664"/>
      <c r="G905" s="709"/>
      <c r="H905" s="708"/>
      <c r="I905" s="708"/>
      <c r="J905" s="991">
        <f t="shared" si="108"/>
        <v>0</v>
      </c>
      <c r="K905" s="883" t="str">
        <f t="shared" si="104"/>
        <v/>
      </c>
      <c r="L905" s="711"/>
      <c r="M905" s="868">
        <f t="shared" si="109"/>
        <v>0</v>
      </c>
      <c r="N905" s="868">
        <f t="shared" si="110"/>
        <v>0</v>
      </c>
      <c r="O905" s="705" t="str">
        <f t="shared" si="105"/>
        <v/>
      </c>
      <c r="P905" s="523" t="str">
        <f t="shared" si="106"/>
        <v/>
      </c>
      <c r="Q905" s="511">
        <f t="shared" si="111"/>
        <v>0</v>
      </c>
      <c r="R905" s="511">
        <f t="shared" si="107"/>
        <v>0</v>
      </c>
    </row>
    <row r="906" spans="1:18" ht="15" x14ac:dyDescent="0.25">
      <c r="A906" s="702">
        <v>889</v>
      </c>
      <c r="B906" s="664"/>
      <c r="C906" s="664"/>
      <c r="D906" s="706" t="str">
        <f>IFERROR(VLOOKUP($B906,'גנים - מצבת והרשמה  (4)'!$C$16:$G$807,2,0),0)</f>
        <v>המוסד לא קיים</v>
      </c>
      <c r="E906" s="704">
        <f>SUMIF('גנים - מצבת והרשמה  (4)'!$F$15:$F$996,'גנים - דוח ביצוע  (5)'!B906,'גנים - מצבת והרשמה  (4)'!$H$15:$H$996)</f>
        <v>0</v>
      </c>
      <c r="F906" s="664"/>
      <c r="G906" s="709"/>
      <c r="H906" s="708"/>
      <c r="I906" s="708"/>
      <c r="J906" s="991">
        <f t="shared" si="108"/>
        <v>0</v>
      </c>
      <c r="K906" s="883" t="str">
        <f t="shared" si="104"/>
        <v/>
      </c>
      <c r="L906" s="711"/>
      <c r="M906" s="868">
        <f t="shared" si="109"/>
        <v>0</v>
      </c>
      <c r="N906" s="868">
        <f t="shared" si="110"/>
        <v>0</v>
      </c>
      <c r="O906" s="705" t="str">
        <f t="shared" si="105"/>
        <v/>
      </c>
      <c r="P906" s="523" t="str">
        <f t="shared" si="106"/>
        <v/>
      </c>
      <c r="Q906" s="511">
        <f t="shared" si="111"/>
        <v>0</v>
      </c>
      <c r="R906" s="511">
        <f t="shared" si="107"/>
        <v>0</v>
      </c>
    </row>
    <row r="907" spans="1:18" ht="15" x14ac:dyDescent="0.25">
      <c r="A907" s="702">
        <v>890</v>
      </c>
      <c r="B907" s="664"/>
      <c r="C907" s="664"/>
      <c r="D907" s="706" t="str">
        <f>IFERROR(VLOOKUP($B907,'גנים - מצבת והרשמה  (4)'!$C$16:$G$807,2,0),0)</f>
        <v>המוסד לא קיים</v>
      </c>
      <c r="E907" s="704">
        <f>SUMIF('גנים - מצבת והרשמה  (4)'!$F$15:$F$996,'גנים - דוח ביצוע  (5)'!B907,'גנים - מצבת והרשמה  (4)'!$H$15:$H$996)</f>
        <v>0</v>
      </c>
      <c r="F907" s="664"/>
      <c r="G907" s="709"/>
      <c r="H907" s="708"/>
      <c r="I907" s="708"/>
      <c r="J907" s="991">
        <f t="shared" si="108"/>
        <v>0</v>
      </c>
      <c r="K907" s="883" t="str">
        <f t="shared" si="104"/>
        <v/>
      </c>
      <c r="L907" s="711"/>
      <c r="M907" s="868">
        <f t="shared" si="109"/>
        <v>0</v>
      </c>
      <c r="N907" s="868">
        <f t="shared" si="110"/>
        <v>0</v>
      </c>
      <c r="O907" s="705" t="str">
        <f t="shared" si="105"/>
        <v/>
      </c>
      <c r="P907" s="523" t="str">
        <f t="shared" si="106"/>
        <v/>
      </c>
      <c r="Q907" s="511">
        <f t="shared" si="111"/>
        <v>0</v>
      </c>
      <c r="R907" s="511">
        <f t="shared" si="107"/>
        <v>0</v>
      </c>
    </row>
    <row r="908" spans="1:18" ht="15" x14ac:dyDescent="0.25">
      <c r="A908" s="702">
        <v>891</v>
      </c>
      <c r="B908" s="664"/>
      <c r="C908" s="664"/>
      <c r="D908" s="706" t="str">
        <f>IFERROR(VLOOKUP($B908,'גנים - מצבת והרשמה  (4)'!$C$16:$G$807,2,0),0)</f>
        <v>המוסד לא קיים</v>
      </c>
      <c r="E908" s="704">
        <f>SUMIF('גנים - מצבת והרשמה  (4)'!$F$15:$F$996,'גנים - דוח ביצוע  (5)'!B908,'גנים - מצבת והרשמה  (4)'!$H$15:$H$996)</f>
        <v>0</v>
      </c>
      <c r="F908" s="664"/>
      <c r="G908" s="709"/>
      <c r="H908" s="708"/>
      <c r="I908" s="708"/>
      <c r="J908" s="991">
        <f t="shared" si="108"/>
        <v>0</v>
      </c>
      <c r="K908" s="883" t="str">
        <f t="shared" si="104"/>
        <v/>
      </c>
      <c r="L908" s="711"/>
      <c r="M908" s="868">
        <f t="shared" si="109"/>
        <v>0</v>
      </c>
      <c r="N908" s="868">
        <f t="shared" si="110"/>
        <v>0</v>
      </c>
      <c r="O908" s="705" t="str">
        <f t="shared" si="105"/>
        <v/>
      </c>
      <c r="P908" s="523" t="str">
        <f t="shared" si="106"/>
        <v/>
      </c>
      <c r="Q908" s="511">
        <f t="shared" si="111"/>
        <v>0</v>
      </c>
      <c r="R908" s="511">
        <f t="shared" si="107"/>
        <v>0</v>
      </c>
    </row>
    <row r="909" spans="1:18" ht="15" x14ac:dyDescent="0.25">
      <c r="A909" s="702">
        <v>892</v>
      </c>
      <c r="B909" s="664"/>
      <c r="C909" s="664"/>
      <c r="D909" s="706" t="str">
        <f>IFERROR(VLOOKUP($B909,'גנים - מצבת והרשמה  (4)'!$C$16:$G$807,2,0),0)</f>
        <v>המוסד לא קיים</v>
      </c>
      <c r="E909" s="704">
        <f>SUMIF('גנים - מצבת והרשמה  (4)'!$F$15:$F$996,'גנים - דוח ביצוע  (5)'!B909,'גנים - מצבת והרשמה  (4)'!$H$15:$H$996)</f>
        <v>0</v>
      </c>
      <c r="F909" s="664"/>
      <c r="G909" s="709"/>
      <c r="H909" s="708"/>
      <c r="I909" s="708"/>
      <c r="J909" s="991">
        <f t="shared" si="108"/>
        <v>0</v>
      </c>
      <c r="K909" s="883" t="str">
        <f t="shared" si="104"/>
        <v/>
      </c>
      <c r="L909" s="711"/>
      <c r="M909" s="868">
        <f t="shared" si="109"/>
        <v>0</v>
      </c>
      <c r="N909" s="868">
        <f t="shared" si="110"/>
        <v>0</v>
      </c>
      <c r="O909" s="705" t="str">
        <f t="shared" si="105"/>
        <v/>
      </c>
      <c r="P909" s="523" t="str">
        <f t="shared" si="106"/>
        <v/>
      </c>
      <c r="Q909" s="511">
        <f t="shared" si="111"/>
        <v>0</v>
      </c>
      <c r="R909" s="511">
        <f t="shared" si="107"/>
        <v>0</v>
      </c>
    </row>
    <row r="910" spans="1:18" ht="15" x14ac:dyDescent="0.25">
      <c r="A910" s="702">
        <v>893</v>
      </c>
      <c r="B910" s="664"/>
      <c r="C910" s="664"/>
      <c r="D910" s="706" t="str">
        <f>IFERROR(VLOOKUP($B910,'גנים - מצבת והרשמה  (4)'!$C$16:$G$807,2,0),0)</f>
        <v>המוסד לא קיים</v>
      </c>
      <c r="E910" s="704">
        <f>SUMIF('גנים - מצבת והרשמה  (4)'!$F$15:$F$996,'גנים - דוח ביצוע  (5)'!B910,'גנים - מצבת והרשמה  (4)'!$H$15:$H$996)</f>
        <v>0</v>
      </c>
      <c r="F910" s="664"/>
      <c r="G910" s="709"/>
      <c r="H910" s="708"/>
      <c r="I910" s="708"/>
      <c r="J910" s="991">
        <f t="shared" si="108"/>
        <v>0</v>
      </c>
      <c r="K910" s="883" t="str">
        <f t="shared" si="104"/>
        <v/>
      </c>
      <c r="L910" s="711"/>
      <c r="M910" s="868">
        <f t="shared" si="109"/>
        <v>0</v>
      </c>
      <c r="N910" s="868">
        <f t="shared" si="110"/>
        <v>0</v>
      </c>
      <c r="O910" s="705" t="str">
        <f t="shared" si="105"/>
        <v/>
      </c>
      <c r="P910" s="523" t="str">
        <f t="shared" si="106"/>
        <v/>
      </c>
      <c r="Q910" s="511">
        <f t="shared" si="111"/>
        <v>0</v>
      </c>
      <c r="R910" s="511">
        <f t="shared" si="107"/>
        <v>0</v>
      </c>
    </row>
    <row r="911" spans="1:18" ht="15" x14ac:dyDescent="0.25">
      <c r="A911" s="702">
        <v>894</v>
      </c>
      <c r="B911" s="664"/>
      <c r="C911" s="664"/>
      <c r="D911" s="706" t="str">
        <f>IFERROR(VLOOKUP($B911,'גנים - מצבת והרשמה  (4)'!$C$16:$G$807,2,0),0)</f>
        <v>המוסד לא קיים</v>
      </c>
      <c r="E911" s="704">
        <f>SUMIF('גנים - מצבת והרשמה  (4)'!$F$15:$F$996,'גנים - דוח ביצוע  (5)'!B911,'גנים - מצבת והרשמה  (4)'!$H$15:$H$996)</f>
        <v>0</v>
      </c>
      <c r="F911" s="664"/>
      <c r="G911" s="709"/>
      <c r="H911" s="708"/>
      <c r="I911" s="708"/>
      <c r="J911" s="991">
        <f t="shared" si="108"/>
        <v>0</v>
      </c>
      <c r="K911" s="883" t="str">
        <f t="shared" si="104"/>
        <v/>
      </c>
      <c r="L911" s="711"/>
      <c r="M911" s="868">
        <f t="shared" si="109"/>
        <v>0</v>
      </c>
      <c r="N911" s="868">
        <f t="shared" si="110"/>
        <v>0</v>
      </c>
      <c r="O911" s="705" t="str">
        <f t="shared" si="105"/>
        <v/>
      </c>
      <c r="P911" s="523" t="str">
        <f t="shared" si="106"/>
        <v/>
      </c>
      <c r="Q911" s="511">
        <f t="shared" si="111"/>
        <v>0</v>
      </c>
      <c r="R911" s="511">
        <f t="shared" si="107"/>
        <v>0</v>
      </c>
    </row>
    <row r="912" spans="1:18" ht="15" x14ac:dyDescent="0.25">
      <c r="A912" s="702">
        <v>895</v>
      </c>
      <c r="B912" s="664"/>
      <c r="C912" s="664"/>
      <c r="D912" s="706" t="str">
        <f>IFERROR(VLOOKUP($B912,'גנים - מצבת והרשמה  (4)'!$C$16:$G$807,2,0),0)</f>
        <v>המוסד לא קיים</v>
      </c>
      <c r="E912" s="704">
        <f>SUMIF('גנים - מצבת והרשמה  (4)'!$F$15:$F$996,'גנים - דוח ביצוע  (5)'!B912,'גנים - מצבת והרשמה  (4)'!$H$15:$H$996)</f>
        <v>0</v>
      </c>
      <c r="F912" s="664"/>
      <c r="G912" s="709"/>
      <c r="H912" s="708"/>
      <c r="I912" s="708"/>
      <c r="J912" s="991">
        <f t="shared" si="108"/>
        <v>0</v>
      </c>
      <c r="K912" s="883" t="str">
        <f t="shared" si="104"/>
        <v/>
      </c>
      <c r="L912" s="711"/>
      <c r="M912" s="868">
        <f t="shared" si="109"/>
        <v>0</v>
      </c>
      <c r="N912" s="868">
        <f t="shared" si="110"/>
        <v>0</v>
      </c>
      <c r="O912" s="705" t="str">
        <f t="shared" si="105"/>
        <v/>
      </c>
      <c r="P912" s="523" t="str">
        <f t="shared" si="106"/>
        <v/>
      </c>
      <c r="Q912" s="511">
        <f t="shared" si="111"/>
        <v>0</v>
      </c>
      <c r="R912" s="511">
        <f t="shared" si="107"/>
        <v>0</v>
      </c>
    </row>
    <row r="913" spans="1:18" ht="15" x14ac:dyDescent="0.25">
      <c r="A913" s="702">
        <v>896</v>
      </c>
      <c r="B913" s="664"/>
      <c r="C913" s="664"/>
      <c r="D913" s="706" t="str">
        <f>IFERROR(VLOOKUP($B913,'גנים - מצבת והרשמה  (4)'!$C$16:$G$807,2,0),0)</f>
        <v>המוסד לא קיים</v>
      </c>
      <c r="E913" s="704">
        <f>SUMIF('גנים - מצבת והרשמה  (4)'!$F$15:$F$996,'גנים - דוח ביצוע  (5)'!B913,'גנים - מצבת והרשמה  (4)'!$H$15:$H$996)</f>
        <v>0</v>
      </c>
      <c r="F913" s="664"/>
      <c r="G913" s="709"/>
      <c r="H913" s="708"/>
      <c r="I913" s="708"/>
      <c r="J913" s="991">
        <f t="shared" si="108"/>
        <v>0</v>
      </c>
      <c r="K913" s="883" t="str">
        <f t="shared" si="104"/>
        <v/>
      </c>
      <c r="L913" s="711"/>
      <c r="M913" s="868">
        <f t="shared" si="109"/>
        <v>0</v>
      </c>
      <c r="N913" s="868">
        <f t="shared" si="110"/>
        <v>0</v>
      </c>
      <c r="O913" s="705" t="str">
        <f t="shared" si="105"/>
        <v/>
      </c>
      <c r="P913" s="523" t="str">
        <f t="shared" si="106"/>
        <v/>
      </c>
      <c r="Q913" s="511">
        <f t="shared" si="111"/>
        <v>0</v>
      </c>
      <c r="R913" s="511">
        <f t="shared" si="107"/>
        <v>0</v>
      </c>
    </row>
    <row r="914" spans="1:18" ht="15" x14ac:dyDescent="0.25">
      <c r="A914" s="702">
        <v>897</v>
      </c>
      <c r="B914" s="664"/>
      <c r="C914" s="664"/>
      <c r="D914" s="706" t="str">
        <f>IFERROR(VLOOKUP($B914,'גנים - מצבת והרשמה  (4)'!$C$16:$G$807,2,0),0)</f>
        <v>המוסד לא קיים</v>
      </c>
      <c r="E914" s="704">
        <f>SUMIF('גנים - מצבת והרשמה  (4)'!$F$15:$F$996,'גנים - דוח ביצוע  (5)'!B914,'גנים - מצבת והרשמה  (4)'!$H$15:$H$996)</f>
        <v>0</v>
      </c>
      <c r="F914" s="664"/>
      <c r="G914" s="709"/>
      <c r="H914" s="708"/>
      <c r="I914" s="708"/>
      <c r="J914" s="991">
        <f t="shared" si="108"/>
        <v>0</v>
      </c>
      <c r="K914" s="883" t="str">
        <f t="shared" ref="K914:K977" si="112">IF(B914&gt;0,IF(J914&lt;$R$3,"תקופת הפעילות נמוכה מהתקופה הנדרשת, ועל כן המוסד אינו זכאי לתקצוב","תקין"),"")</f>
        <v/>
      </c>
      <c r="L914" s="711"/>
      <c r="M914" s="868">
        <f t="shared" si="109"/>
        <v>0</v>
      </c>
      <c r="N914" s="868">
        <f t="shared" si="110"/>
        <v>0</v>
      </c>
      <c r="O914" s="705" t="str">
        <f t="shared" ref="O914:O977" si="113">IF(IF(B914=0,0,IFERROR(COUNTIF($B$18:$B$1017,B914)," "))&gt;1,"סמל הגן מופיע יותר מפעם אחת",IF(ISBLANK(B914),"","תקין"))</f>
        <v/>
      </c>
      <c r="P914" s="523" t="str">
        <f t="shared" ref="P914:P977" si="114">IF(ISNUMBER(B914),IF(J914&lt;1,"יש למלא מס' ימי פעילות",IF(AND(J914&lt;7,L914=""),"יש למלא סיבה לחוסר ימי פעילות","תקין")),"")</f>
        <v/>
      </c>
      <c r="Q914" s="511">
        <f t="shared" si="111"/>
        <v>0</v>
      </c>
      <c r="R914" s="511">
        <f t="shared" ref="R914:R978" si="115">IF(B914&gt;0,IF(F914=0,1,0),0)</f>
        <v>0</v>
      </c>
    </row>
    <row r="915" spans="1:18" ht="15" x14ac:dyDescent="0.25">
      <c r="A915" s="702">
        <v>898</v>
      </c>
      <c r="B915" s="664"/>
      <c r="C915" s="664"/>
      <c r="D915" s="706" t="str">
        <f>IFERROR(VLOOKUP($B915,'גנים - מצבת והרשמה  (4)'!$C$16:$G$807,2,0),0)</f>
        <v>המוסד לא קיים</v>
      </c>
      <c r="E915" s="704">
        <f>SUMIF('גנים - מצבת והרשמה  (4)'!$F$15:$F$996,'גנים - דוח ביצוע  (5)'!B915,'גנים - מצבת והרשמה  (4)'!$H$15:$H$996)</f>
        <v>0</v>
      </c>
      <c r="F915" s="664"/>
      <c r="G915" s="709"/>
      <c r="H915" s="708"/>
      <c r="I915" s="708"/>
      <c r="J915" s="991">
        <f t="shared" ref="J915:J978" si="116">MIN(NETWORKDAYS.INTL(H915,I915,7),7)</f>
        <v>0</v>
      </c>
      <c r="K915" s="883" t="str">
        <f t="shared" si="112"/>
        <v/>
      </c>
      <c r="L915" s="711"/>
      <c r="M915" s="868">
        <f t="shared" ref="M915:M978" si="117">IF(OR($R$2=0,K915="תקין"),ROUND(IF(J915=6,(7-J915)*MIN(E915,F915),0),0),0)</f>
        <v>0</v>
      </c>
      <c r="N915" s="868">
        <f t="shared" ref="N915:N978" si="118">IF(OR($R$2=0,K915="תקין"),MAX(IF(B915="",0,MIN(F915,E915))-M915/7,0),0)</f>
        <v>0</v>
      </c>
      <c r="O915" s="705" t="str">
        <f t="shared" si="113"/>
        <v/>
      </c>
      <c r="P915" s="523" t="str">
        <f t="shared" si="114"/>
        <v/>
      </c>
      <c r="Q915" s="511">
        <f t="shared" ref="Q915:Q978" si="119">IF(LEFT(P915,10)="יש למלא מס",1,0)</f>
        <v>0</v>
      </c>
      <c r="R915" s="511">
        <f t="shared" si="115"/>
        <v>0</v>
      </c>
    </row>
    <row r="916" spans="1:18" ht="15" x14ac:dyDescent="0.25">
      <c r="A916" s="702">
        <v>899</v>
      </c>
      <c r="B916" s="664"/>
      <c r="C916" s="664"/>
      <c r="D916" s="706" t="str">
        <f>IFERROR(VLOOKUP($B916,'גנים - מצבת והרשמה  (4)'!$C$16:$G$807,2,0),0)</f>
        <v>המוסד לא קיים</v>
      </c>
      <c r="E916" s="704">
        <f>SUMIF('גנים - מצבת והרשמה  (4)'!$F$15:$F$996,'גנים - דוח ביצוע  (5)'!B916,'גנים - מצבת והרשמה  (4)'!$H$15:$H$996)</f>
        <v>0</v>
      </c>
      <c r="F916" s="664"/>
      <c r="G916" s="709"/>
      <c r="H916" s="708"/>
      <c r="I916" s="708"/>
      <c r="J916" s="991">
        <f t="shared" si="116"/>
        <v>0</v>
      </c>
      <c r="K916" s="883" t="str">
        <f t="shared" si="112"/>
        <v/>
      </c>
      <c r="L916" s="711"/>
      <c r="M916" s="868">
        <f t="shared" si="117"/>
        <v>0</v>
      </c>
      <c r="N916" s="868">
        <f t="shared" si="118"/>
        <v>0</v>
      </c>
      <c r="O916" s="705" t="str">
        <f t="shared" si="113"/>
        <v/>
      </c>
      <c r="P916" s="523" t="str">
        <f t="shared" si="114"/>
        <v/>
      </c>
      <c r="Q916" s="511">
        <f t="shared" si="119"/>
        <v>0</v>
      </c>
      <c r="R916" s="511">
        <f t="shared" si="115"/>
        <v>0</v>
      </c>
    </row>
    <row r="917" spans="1:18" ht="15" x14ac:dyDescent="0.25">
      <c r="A917" s="702">
        <v>900</v>
      </c>
      <c r="B917" s="664"/>
      <c r="C917" s="664"/>
      <c r="D917" s="706" t="str">
        <f>IFERROR(VLOOKUP($B917,'גנים - מצבת והרשמה  (4)'!$C$16:$G$807,2,0),0)</f>
        <v>המוסד לא קיים</v>
      </c>
      <c r="E917" s="704">
        <f>SUMIF('גנים - מצבת והרשמה  (4)'!$F$15:$F$996,'גנים - דוח ביצוע  (5)'!B917,'גנים - מצבת והרשמה  (4)'!$H$15:$H$996)</f>
        <v>0</v>
      </c>
      <c r="F917" s="664"/>
      <c r="G917" s="709"/>
      <c r="H917" s="708"/>
      <c r="I917" s="708"/>
      <c r="J917" s="991">
        <f t="shared" si="116"/>
        <v>0</v>
      </c>
      <c r="K917" s="883" t="str">
        <f t="shared" si="112"/>
        <v/>
      </c>
      <c r="L917" s="711"/>
      <c r="M917" s="868">
        <f t="shared" si="117"/>
        <v>0</v>
      </c>
      <c r="N917" s="868">
        <f t="shared" si="118"/>
        <v>0</v>
      </c>
      <c r="O917" s="705" t="str">
        <f t="shared" si="113"/>
        <v/>
      </c>
      <c r="P917" s="523" t="str">
        <f t="shared" si="114"/>
        <v/>
      </c>
      <c r="Q917" s="511">
        <f t="shared" si="119"/>
        <v>0</v>
      </c>
      <c r="R917" s="511">
        <f t="shared" si="115"/>
        <v>0</v>
      </c>
    </row>
    <row r="918" spans="1:18" ht="15" x14ac:dyDescent="0.25">
      <c r="A918" s="702">
        <v>901</v>
      </c>
      <c r="B918" s="664"/>
      <c r="C918" s="664"/>
      <c r="D918" s="706" t="str">
        <f>IFERROR(VLOOKUP($B918,'גנים - מצבת והרשמה  (4)'!$C$16:$G$807,2,0),0)</f>
        <v>המוסד לא קיים</v>
      </c>
      <c r="E918" s="704">
        <f>SUMIF('גנים - מצבת והרשמה  (4)'!$F$15:$F$996,'גנים - דוח ביצוע  (5)'!B918,'גנים - מצבת והרשמה  (4)'!$H$15:$H$996)</f>
        <v>0</v>
      </c>
      <c r="F918" s="664"/>
      <c r="G918" s="709"/>
      <c r="H918" s="708"/>
      <c r="I918" s="708"/>
      <c r="J918" s="991">
        <f t="shared" si="116"/>
        <v>0</v>
      </c>
      <c r="K918" s="883" t="str">
        <f t="shared" si="112"/>
        <v/>
      </c>
      <c r="L918" s="711"/>
      <c r="M918" s="868">
        <f t="shared" si="117"/>
        <v>0</v>
      </c>
      <c r="N918" s="868">
        <f t="shared" si="118"/>
        <v>0</v>
      </c>
      <c r="O918" s="705" t="str">
        <f t="shared" si="113"/>
        <v/>
      </c>
      <c r="P918" s="523" t="str">
        <f t="shared" si="114"/>
        <v/>
      </c>
      <c r="Q918" s="511">
        <f t="shared" si="119"/>
        <v>0</v>
      </c>
      <c r="R918" s="511">
        <f t="shared" si="115"/>
        <v>0</v>
      </c>
    </row>
    <row r="919" spans="1:18" ht="15" x14ac:dyDescent="0.25">
      <c r="A919" s="702">
        <v>902</v>
      </c>
      <c r="B919" s="664"/>
      <c r="C919" s="664"/>
      <c r="D919" s="706" t="str">
        <f>IFERROR(VLOOKUP($B919,'גנים - מצבת והרשמה  (4)'!$C$16:$G$807,2,0),0)</f>
        <v>המוסד לא קיים</v>
      </c>
      <c r="E919" s="704">
        <f>SUMIF('גנים - מצבת והרשמה  (4)'!$F$15:$F$996,'גנים - דוח ביצוע  (5)'!B919,'גנים - מצבת והרשמה  (4)'!$H$15:$H$996)</f>
        <v>0</v>
      </c>
      <c r="F919" s="664"/>
      <c r="G919" s="709"/>
      <c r="H919" s="708"/>
      <c r="I919" s="708"/>
      <c r="J919" s="991">
        <f t="shared" si="116"/>
        <v>0</v>
      </c>
      <c r="K919" s="883" t="str">
        <f t="shared" si="112"/>
        <v/>
      </c>
      <c r="L919" s="711"/>
      <c r="M919" s="868">
        <f t="shared" si="117"/>
        <v>0</v>
      </c>
      <c r="N919" s="868">
        <f t="shared" si="118"/>
        <v>0</v>
      </c>
      <c r="O919" s="705" t="str">
        <f t="shared" si="113"/>
        <v/>
      </c>
      <c r="P919" s="523" t="str">
        <f t="shared" si="114"/>
        <v/>
      </c>
      <c r="Q919" s="511">
        <f t="shared" si="119"/>
        <v>0</v>
      </c>
      <c r="R919" s="511">
        <f t="shared" si="115"/>
        <v>0</v>
      </c>
    </row>
    <row r="920" spans="1:18" ht="15" x14ac:dyDescent="0.25">
      <c r="A920" s="702">
        <v>903</v>
      </c>
      <c r="B920" s="664"/>
      <c r="C920" s="664"/>
      <c r="D920" s="706" t="str">
        <f>IFERROR(VLOOKUP($B920,'גנים - מצבת והרשמה  (4)'!$C$16:$G$807,2,0),0)</f>
        <v>המוסד לא קיים</v>
      </c>
      <c r="E920" s="704">
        <f>SUMIF('גנים - מצבת והרשמה  (4)'!$F$15:$F$996,'גנים - דוח ביצוע  (5)'!B920,'גנים - מצבת והרשמה  (4)'!$H$15:$H$996)</f>
        <v>0</v>
      </c>
      <c r="F920" s="664"/>
      <c r="G920" s="709"/>
      <c r="H920" s="708"/>
      <c r="I920" s="708"/>
      <c r="J920" s="991">
        <f t="shared" si="116"/>
        <v>0</v>
      </c>
      <c r="K920" s="883" t="str">
        <f t="shared" si="112"/>
        <v/>
      </c>
      <c r="L920" s="711"/>
      <c r="M920" s="868">
        <f t="shared" si="117"/>
        <v>0</v>
      </c>
      <c r="N920" s="868">
        <f t="shared" si="118"/>
        <v>0</v>
      </c>
      <c r="O920" s="705" t="str">
        <f t="shared" si="113"/>
        <v/>
      </c>
      <c r="P920" s="523" t="str">
        <f t="shared" si="114"/>
        <v/>
      </c>
      <c r="Q920" s="511">
        <f t="shared" si="119"/>
        <v>0</v>
      </c>
      <c r="R920" s="511">
        <f t="shared" si="115"/>
        <v>0</v>
      </c>
    </row>
    <row r="921" spans="1:18" ht="15" x14ac:dyDescent="0.25">
      <c r="A921" s="702">
        <v>904</v>
      </c>
      <c r="B921" s="664"/>
      <c r="C921" s="664"/>
      <c r="D921" s="706" t="str">
        <f>IFERROR(VLOOKUP($B921,'גנים - מצבת והרשמה  (4)'!$C$16:$G$807,2,0),0)</f>
        <v>המוסד לא קיים</v>
      </c>
      <c r="E921" s="704">
        <f>SUMIF('גנים - מצבת והרשמה  (4)'!$F$15:$F$996,'גנים - דוח ביצוע  (5)'!B921,'גנים - מצבת והרשמה  (4)'!$H$15:$H$996)</f>
        <v>0</v>
      </c>
      <c r="F921" s="664"/>
      <c r="G921" s="709"/>
      <c r="H921" s="708"/>
      <c r="I921" s="708"/>
      <c r="J921" s="991">
        <f t="shared" si="116"/>
        <v>0</v>
      </c>
      <c r="K921" s="883" t="str">
        <f t="shared" si="112"/>
        <v/>
      </c>
      <c r="L921" s="711"/>
      <c r="M921" s="868">
        <f t="shared" si="117"/>
        <v>0</v>
      </c>
      <c r="N921" s="868">
        <f t="shared" si="118"/>
        <v>0</v>
      </c>
      <c r="O921" s="705" t="str">
        <f t="shared" si="113"/>
        <v/>
      </c>
      <c r="P921" s="523" t="str">
        <f t="shared" si="114"/>
        <v/>
      </c>
      <c r="Q921" s="511">
        <f t="shared" si="119"/>
        <v>0</v>
      </c>
      <c r="R921" s="511">
        <f t="shared" si="115"/>
        <v>0</v>
      </c>
    </row>
    <row r="922" spans="1:18" ht="15" x14ac:dyDescent="0.25">
      <c r="A922" s="702">
        <v>905</v>
      </c>
      <c r="B922" s="664"/>
      <c r="C922" s="664"/>
      <c r="D922" s="706" t="str">
        <f>IFERROR(VLOOKUP($B922,'גנים - מצבת והרשמה  (4)'!$C$16:$G$807,2,0),0)</f>
        <v>המוסד לא קיים</v>
      </c>
      <c r="E922" s="704">
        <f>SUMIF('גנים - מצבת והרשמה  (4)'!$F$15:$F$996,'גנים - דוח ביצוע  (5)'!B922,'גנים - מצבת והרשמה  (4)'!$H$15:$H$996)</f>
        <v>0</v>
      </c>
      <c r="F922" s="664"/>
      <c r="G922" s="709"/>
      <c r="H922" s="708"/>
      <c r="I922" s="708"/>
      <c r="J922" s="991">
        <f t="shared" si="116"/>
        <v>0</v>
      </c>
      <c r="K922" s="883" t="str">
        <f t="shared" si="112"/>
        <v/>
      </c>
      <c r="L922" s="711"/>
      <c r="M922" s="868">
        <f t="shared" si="117"/>
        <v>0</v>
      </c>
      <c r="N922" s="868">
        <f t="shared" si="118"/>
        <v>0</v>
      </c>
      <c r="O922" s="705" t="str">
        <f t="shared" si="113"/>
        <v/>
      </c>
      <c r="P922" s="523" t="str">
        <f t="shared" si="114"/>
        <v/>
      </c>
      <c r="Q922" s="511">
        <f t="shared" si="119"/>
        <v>0</v>
      </c>
      <c r="R922" s="511">
        <f t="shared" si="115"/>
        <v>0</v>
      </c>
    </row>
    <row r="923" spans="1:18" ht="15" x14ac:dyDescent="0.25">
      <c r="A923" s="702">
        <v>906</v>
      </c>
      <c r="B923" s="664"/>
      <c r="C923" s="664"/>
      <c r="D923" s="706" t="str">
        <f>IFERROR(VLOOKUP($B923,'גנים - מצבת והרשמה  (4)'!$C$16:$G$807,2,0),0)</f>
        <v>המוסד לא קיים</v>
      </c>
      <c r="E923" s="704">
        <f>SUMIF('גנים - מצבת והרשמה  (4)'!$F$15:$F$996,'גנים - דוח ביצוע  (5)'!B923,'גנים - מצבת והרשמה  (4)'!$H$15:$H$996)</f>
        <v>0</v>
      </c>
      <c r="F923" s="664"/>
      <c r="G923" s="709"/>
      <c r="H923" s="708"/>
      <c r="I923" s="708"/>
      <c r="J923" s="991">
        <f t="shared" si="116"/>
        <v>0</v>
      </c>
      <c r="K923" s="883" t="str">
        <f t="shared" si="112"/>
        <v/>
      </c>
      <c r="L923" s="711"/>
      <c r="M923" s="868">
        <f t="shared" si="117"/>
        <v>0</v>
      </c>
      <c r="N923" s="868">
        <f t="shared" si="118"/>
        <v>0</v>
      </c>
      <c r="O923" s="705" t="str">
        <f t="shared" si="113"/>
        <v/>
      </c>
      <c r="P923" s="523" t="str">
        <f t="shared" si="114"/>
        <v/>
      </c>
      <c r="Q923" s="511">
        <f t="shared" si="119"/>
        <v>0</v>
      </c>
      <c r="R923" s="511">
        <f t="shared" si="115"/>
        <v>0</v>
      </c>
    </row>
    <row r="924" spans="1:18" ht="15" x14ac:dyDescent="0.25">
      <c r="A924" s="702">
        <v>907</v>
      </c>
      <c r="B924" s="664"/>
      <c r="C924" s="664"/>
      <c r="D924" s="706" t="str">
        <f>IFERROR(VLOOKUP($B924,'גנים - מצבת והרשמה  (4)'!$C$16:$G$807,2,0),0)</f>
        <v>המוסד לא קיים</v>
      </c>
      <c r="E924" s="704">
        <f>SUMIF('גנים - מצבת והרשמה  (4)'!$F$15:$F$996,'גנים - דוח ביצוע  (5)'!B924,'גנים - מצבת והרשמה  (4)'!$H$15:$H$996)</f>
        <v>0</v>
      </c>
      <c r="F924" s="664"/>
      <c r="G924" s="709"/>
      <c r="H924" s="708"/>
      <c r="I924" s="708"/>
      <c r="J924" s="991">
        <f t="shared" si="116"/>
        <v>0</v>
      </c>
      <c r="K924" s="883" t="str">
        <f t="shared" si="112"/>
        <v/>
      </c>
      <c r="L924" s="711"/>
      <c r="M924" s="868">
        <f t="shared" si="117"/>
        <v>0</v>
      </c>
      <c r="N924" s="868">
        <f t="shared" si="118"/>
        <v>0</v>
      </c>
      <c r="O924" s="705" t="str">
        <f t="shared" si="113"/>
        <v/>
      </c>
      <c r="P924" s="523" t="str">
        <f t="shared" si="114"/>
        <v/>
      </c>
      <c r="Q924" s="511">
        <f t="shared" si="119"/>
        <v>0</v>
      </c>
      <c r="R924" s="511">
        <f t="shared" si="115"/>
        <v>0</v>
      </c>
    </row>
    <row r="925" spans="1:18" ht="15" x14ac:dyDescent="0.25">
      <c r="A925" s="702">
        <v>908</v>
      </c>
      <c r="B925" s="664"/>
      <c r="C925" s="664"/>
      <c r="D925" s="706" t="str">
        <f>IFERROR(VLOOKUP($B925,'גנים - מצבת והרשמה  (4)'!$C$16:$G$807,2,0),0)</f>
        <v>המוסד לא קיים</v>
      </c>
      <c r="E925" s="704">
        <f>SUMIF('גנים - מצבת והרשמה  (4)'!$F$15:$F$996,'גנים - דוח ביצוע  (5)'!B925,'גנים - מצבת והרשמה  (4)'!$H$15:$H$996)</f>
        <v>0</v>
      </c>
      <c r="F925" s="664"/>
      <c r="G925" s="709"/>
      <c r="H925" s="708"/>
      <c r="I925" s="708"/>
      <c r="J925" s="991">
        <f t="shared" si="116"/>
        <v>0</v>
      </c>
      <c r="K925" s="883" t="str">
        <f t="shared" si="112"/>
        <v/>
      </c>
      <c r="L925" s="711"/>
      <c r="M925" s="868">
        <f t="shared" si="117"/>
        <v>0</v>
      </c>
      <c r="N925" s="868">
        <f t="shared" si="118"/>
        <v>0</v>
      </c>
      <c r="O925" s="705" t="str">
        <f t="shared" si="113"/>
        <v/>
      </c>
      <c r="P925" s="523" t="str">
        <f t="shared" si="114"/>
        <v/>
      </c>
      <c r="Q925" s="511">
        <f t="shared" si="119"/>
        <v>0</v>
      </c>
      <c r="R925" s="511">
        <f t="shared" si="115"/>
        <v>0</v>
      </c>
    </row>
    <row r="926" spans="1:18" ht="15" x14ac:dyDescent="0.25">
      <c r="A926" s="702">
        <v>909</v>
      </c>
      <c r="B926" s="664"/>
      <c r="C926" s="664"/>
      <c r="D926" s="706" t="str">
        <f>IFERROR(VLOOKUP($B926,'גנים - מצבת והרשמה  (4)'!$C$16:$G$807,2,0),0)</f>
        <v>המוסד לא קיים</v>
      </c>
      <c r="E926" s="704">
        <f>SUMIF('גנים - מצבת והרשמה  (4)'!$F$15:$F$996,'גנים - דוח ביצוע  (5)'!B926,'גנים - מצבת והרשמה  (4)'!$H$15:$H$996)</f>
        <v>0</v>
      </c>
      <c r="F926" s="664"/>
      <c r="G926" s="709"/>
      <c r="H926" s="708"/>
      <c r="I926" s="708"/>
      <c r="J926" s="991">
        <f t="shared" si="116"/>
        <v>0</v>
      </c>
      <c r="K926" s="883" t="str">
        <f t="shared" si="112"/>
        <v/>
      </c>
      <c r="L926" s="711"/>
      <c r="M926" s="868">
        <f t="shared" si="117"/>
        <v>0</v>
      </c>
      <c r="N926" s="868">
        <f t="shared" si="118"/>
        <v>0</v>
      </c>
      <c r="O926" s="705" t="str">
        <f t="shared" si="113"/>
        <v/>
      </c>
      <c r="P926" s="523" t="str">
        <f t="shared" si="114"/>
        <v/>
      </c>
      <c r="Q926" s="511">
        <f t="shared" si="119"/>
        <v>0</v>
      </c>
      <c r="R926" s="511">
        <f t="shared" si="115"/>
        <v>0</v>
      </c>
    </row>
    <row r="927" spans="1:18" ht="15" x14ac:dyDescent="0.25">
      <c r="A927" s="702">
        <v>910</v>
      </c>
      <c r="B927" s="664"/>
      <c r="C927" s="664"/>
      <c r="D927" s="706" t="str">
        <f>IFERROR(VLOOKUP($B927,'גנים - מצבת והרשמה  (4)'!$C$16:$G$807,2,0),0)</f>
        <v>המוסד לא קיים</v>
      </c>
      <c r="E927" s="704">
        <f>SUMIF('גנים - מצבת והרשמה  (4)'!$F$15:$F$996,'גנים - דוח ביצוע  (5)'!B927,'גנים - מצבת והרשמה  (4)'!$H$15:$H$996)</f>
        <v>0</v>
      </c>
      <c r="F927" s="664"/>
      <c r="G927" s="709"/>
      <c r="H927" s="708"/>
      <c r="I927" s="708"/>
      <c r="J927" s="991">
        <f t="shared" si="116"/>
        <v>0</v>
      </c>
      <c r="K927" s="883" t="str">
        <f t="shared" si="112"/>
        <v/>
      </c>
      <c r="L927" s="711"/>
      <c r="M927" s="868">
        <f t="shared" si="117"/>
        <v>0</v>
      </c>
      <c r="N927" s="868">
        <f t="shared" si="118"/>
        <v>0</v>
      </c>
      <c r="O927" s="705" t="str">
        <f t="shared" si="113"/>
        <v/>
      </c>
      <c r="P927" s="523" t="str">
        <f t="shared" si="114"/>
        <v/>
      </c>
      <c r="Q927" s="511">
        <f t="shared" si="119"/>
        <v>0</v>
      </c>
      <c r="R927" s="511">
        <f t="shared" si="115"/>
        <v>0</v>
      </c>
    </row>
    <row r="928" spans="1:18" ht="15" x14ac:dyDescent="0.25">
      <c r="A928" s="702">
        <v>911</v>
      </c>
      <c r="B928" s="664"/>
      <c r="C928" s="664"/>
      <c r="D928" s="706" t="str">
        <f>IFERROR(VLOOKUP($B928,'גנים - מצבת והרשמה  (4)'!$C$16:$G$807,2,0),0)</f>
        <v>המוסד לא קיים</v>
      </c>
      <c r="E928" s="704">
        <f>SUMIF('גנים - מצבת והרשמה  (4)'!$F$15:$F$996,'גנים - דוח ביצוע  (5)'!B928,'גנים - מצבת והרשמה  (4)'!$H$15:$H$996)</f>
        <v>0</v>
      </c>
      <c r="F928" s="664"/>
      <c r="G928" s="709"/>
      <c r="H928" s="708"/>
      <c r="I928" s="708"/>
      <c r="J928" s="991">
        <f t="shared" si="116"/>
        <v>0</v>
      </c>
      <c r="K928" s="883" t="str">
        <f t="shared" si="112"/>
        <v/>
      </c>
      <c r="L928" s="711"/>
      <c r="M928" s="868">
        <f t="shared" si="117"/>
        <v>0</v>
      </c>
      <c r="N928" s="868">
        <f t="shared" si="118"/>
        <v>0</v>
      </c>
      <c r="O928" s="705" t="str">
        <f t="shared" si="113"/>
        <v/>
      </c>
      <c r="P928" s="523" t="str">
        <f t="shared" si="114"/>
        <v/>
      </c>
      <c r="Q928" s="511">
        <f t="shared" si="119"/>
        <v>0</v>
      </c>
      <c r="R928" s="511">
        <f t="shared" si="115"/>
        <v>0</v>
      </c>
    </row>
    <row r="929" spans="1:18" ht="15" x14ac:dyDescent="0.25">
      <c r="A929" s="702">
        <v>912</v>
      </c>
      <c r="B929" s="664"/>
      <c r="C929" s="664"/>
      <c r="D929" s="706" t="str">
        <f>IFERROR(VLOOKUP($B929,'גנים - מצבת והרשמה  (4)'!$C$16:$G$807,2,0),0)</f>
        <v>המוסד לא קיים</v>
      </c>
      <c r="E929" s="704">
        <f>SUMIF('גנים - מצבת והרשמה  (4)'!$F$15:$F$996,'גנים - דוח ביצוע  (5)'!B929,'גנים - מצבת והרשמה  (4)'!$H$15:$H$996)</f>
        <v>0</v>
      </c>
      <c r="F929" s="664"/>
      <c r="G929" s="709"/>
      <c r="H929" s="708"/>
      <c r="I929" s="708"/>
      <c r="J929" s="991">
        <f t="shared" si="116"/>
        <v>0</v>
      </c>
      <c r="K929" s="883" t="str">
        <f t="shared" si="112"/>
        <v/>
      </c>
      <c r="L929" s="711"/>
      <c r="M929" s="868">
        <f t="shared" si="117"/>
        <v>0</v>
      </c>
      <c r="N929" s="868">
        <f t="shared" si="118"/>
        <v>0</v>
      </c>
      <c r="O929" s="705" t="str">
        <f t="shared" si="113"/>
        <v/>
      </c>
      <c r="P929" s="523" t="str">
        <f t="shared" si="114"/>
        <v/>
      </c>
      <c r="Q929" s="511">
        <f t="shared" si="119"/>
        <v>0</v>
      </c>
      <c r="R929" s="511">
        <f t="shared" si="115"/>
        <v>0</v>
      </c>
    </row>
    <row r="930" spans="1:18" ht="15" x14ac:dyDescent="0.25">
      <c r="A930" s="702">
        <v>913</v>
      </c>
      <c r="B930" s="664"/>
      <c r="C930" s="664"/>
      <c r="D930" s="706" t="str">
        <f>IFERROR(VLOOKUP($B930,'גנים - מצבת והרשמה  (4)'!$C$16:$G$807,2,0),0)</f>
        <v>המוסד לא קיים</v>
      </c>
      <c r="E930" s="704">
        <f>SUMIF('גנים - מצבת והרשמה  (4)'!$F$15:$F$996,'גנים - דוח ביצוע  (5)'!B930,'גנים - מצבת והרשמה  (4)'!$H$15:$H$996)</f>
        <v>0</v>
      </c>
      <c r="F930" s="664"/>
      <c r="G930" s="709"/>
      <c r="H930" s="708"/>
      <c r="I930" s="708"/>
      <c r="J930" s="991">
        <f t="shared" si="116"/>
        <v>0</v>
      </c>
      <c r="K930" s="883" t="str">
        <f t="shared" si="112"/>
        <v/>
      </c>
      <c r="L930" s="711"/>
      <c r="M930" s="868">
        <f t="shared" si="117"/>
        <v>0</v>
      </c>
      <c r="N930" s="868">
        <f t="shared" si="118"/>
        <v>0</v>
      </c>
      <c r="O930" s="705" t="str">
        <f t="shared" si="113"/>
        <v/>
      </c>
      <c r="P930" s="523" t="str">
        <f t="shared" si="114"/>
        <v/>
      </c>
      <c r="Q930" s="511">
        <f t="shared" si="119"/>
        <v>0</v>
      </c>
      <c r="R930" s="511">
        <f t="shared" si="115"/>
        <v>0</v>
      </c>
    </row>
    <row r="931" spans="1:18" ht="15" x14ac:dyDescent="0.25">
      <c r="A931" s="702">
        <v>914</v>
      </c>
      <c r="B931" s="664"/>
      <c r="C931" s="664"/>
      <c r="D931" s="706" t="str">
        <f>IFERROR(VLOOKUP($B931,'גנים - מצבת והרשמה  (4)'!$C$16:$G$807,2,0),0)</f>
        <v>המוסד לא קיים</v>
      </c>
      <c r="E931" s="704">
        <f>SUMIF('גנים - מצבת והרשמה  (4)'!$F$15:$F$996,'גנים - דוח ביצוע  (5)'!B931,'גנים - מצבת והרשמה  (4)'!$H$15:$H$996)</f>
        <v>0</v>
      </c>
      <c r="F931" s="664"/>
      <c r="G931" s="709"/>
      <c r="H931" s="708"/>
      <c r="I931" s="708"/>
      <c r="J931" s="991">
        <f t="shared" si="116"/>
        <v>0</v>
      </c>
      <c r="K931" s="883" t="str">
        <f t="shared" si="112"/>
        <v/>
      </c>
      <c r="L931" s="711"/>
      <c r="M931" s="868">
        <f t="shared" si="117"/>
        <v>0</v>
      </c>
      <c r="N931" s="868">
        <f t="shared" si="118"/>
        <v>0</v>
      </c>
      <c r="O931" s="705" t="str">
        <f t="shared" si="113"/>
        <v/>
      </c>
      <c r="P931" s="523" t="str">
        <f t="shared" si="114"/>
        <v/>
      </c>
      <c r="Q931" s="511">
        <f t="shared" si="119"/>
        <v>0</v>
      </c>
      <c r="R931" s="511">
        <f t="shared" si="115"/>
        <v>0</v>
      </c>
    </row>
    <row r="932" spans="1:18" ht="15" x14ac:dyDescent="0.25">
      <c r="A932" s="702">
        <v>915</v>
      </c>
      <c r="B932" s="664"/>
      <c r="C932" s="664"/>
      <c r="D932" s="706" t="str">
        <f>IFERROR(VLOOKUP($B932,'גנים - מצבת והרשמה  (4)'!$C$16:$G$807,2,0),0)</f>
        <v>המוסד לא קיים</v>
      </c>
      <c r="E932" s="704">
        <f>SUMIF('גנים - מצבת והרשמה  (4)'!$F$15:$F$996,'גנים - דוח ביצוע  (5)'!B932,'גנים - מצבת והרשמה  (4)'!$H$15:$H$996)</f>
        <v>0</v>
      </c>
      <c r="F932" s="664"/>
      <c r="G932" s="709"/>
      <c r="H932" s="708"/>
      <c r="I932" s="708"/>
      <c r="J932" s="991">
        <f t="shared" si="116"/>
        <v>0</v>
      </c>
      <c r="K932" s="883" t="str">
        <f t="shared" si="112"/>
        <v/>
      </c>
      <c r="L932" s="711"/>
      <c r="M932" s="868">
        <f t="shared" si="117"/>
        <v>0</v>
      </c>
      <c r="N932" s="868">
        <f t="shared" si="118"/>
        <v>0</v>
      </c>
      <c r="O932" s="705" t="str">
        <f t="shared" si="113"/>
        <v/>
      </c>
      <c r="P932" s="523" t="str">
        <f t="shared" si="114"/>
        <v/>
      </c>
      <c r="Q932" s="511">
        <f t="shared" si="119"/>
        <v>0</v>
      </c>
      <c r="R932" s="511">
        <f t="shared" si="115"/>
        <v>0</v>
      </c>
    </row>
    <row r="933" spans="1:18" ht="15" x14ac:dyDescent="0.25">
      <c r="A933" s="702">
        <v>916</v>
      </c>
      <c r="B933" s="664"/>
      <c r="C933" s="664"/>
      <c r="D933" s="706" t="str">
        <f>IFERROR(VLOOKUP($B933,'גנים - מצבת והרשמה  (4)'!$C$16:$G$807,2,0),0)</f>
        <v>המוסד לא קיים</v>
      </c>
      <c r="E933" s="704">
        <f>SUMIF('גנים - מצבת והרשמה  (4)'!$F$15:$F$996,'גנים - דוח ביצוע  (5)'!B933,'גנים - מצבת והרשמה  (4)'!$H$15:$H$996)</f>
        <v>0</v>
      </c>
      <c r="F933" s="664"/>
      <c r="G933" s="709"/>
      <c r="H933" s="708"/>
      <c r="I933" s="708"/>
      <c r="J933" s="991">
        <f t="shared" si="116"/>
        <v>0</v>
      </c>
      <c r="K933" s="883" t="str">
        <f t="shared" si="112"/>
        <v/>
      </c>
      <c r="L933" s="711"/>
      <c r="M933" s="868">
        <f t="shared" si="117"/>
        <v>0</v>
      </c>
      <c r="N933" s="868">
        <f t="shared" si="118"/>
        <v>0</v>
      </c>
      <c r="O933" s="705" t="str">
        <f t="shared" si="113"/>
        <v/>
      </c>
      <c r="P933" s="523" t="str">
        <f t="shared" si="114"/>
        <v/>
      </c>
      <c r="Q933" s="511">
        <f t="shared" si="119"/>
        <v>0</v>
      </c>
      <c r="R933" s="511">
        <f t="shared" si="115"/>
        <v>0</v>
      </c>
    </row>
    <row r="934" spans="1:18" ht="15" x14ac:dyDescent="0.25">
      <c r="A934" s="702">
        <v>917</v>
      </c>
      <c r="B934" s="664"/>
      <c r="C934" s="664"/>
      <c r="D934" s="706" t="str">
        <f>IFERROR(VLOOKUP($B934,'גנים - מצבת והרשמה  (4)'!$C$16:$G$807,2,0),0)</f>
        <v>המוסד לא קיים</v>
      </c>
      <c r="E934" s="704">
        <f>SUMIF('גנים - מצבת והרשמה  (4)'!$F$15:$F$996,'גנים - דוח ביצוע  (5)'!B934,'גנים - מצבת והרשמה  (4)'!$H$15:$H$996)</f>
        <v>0</v>
      </c>
      <c r="F934" s="664"/>
      <c r="G934" s="709"/>
      <c r="H934" s="708"/>
      <c r="I934" s="708"/>
      <c r="J934" s="991">
        <f t="shared" si="116"/>
        <v>0</v>
      </c>
      <c r="K934" s="883" t="str">
        <f t="shared" si="112"/>
        <v/>
      </c>
      <c r="L934" s="711"/>
      <c r="M934" s="868">
        <f t="shared" si="117"/>
        <v>0</v>
      </c>
      <c r="N934" s="868">
        <f>IF(OR($R$2=0,K934="תקין"),MAX(IF(B934="",0,MIN(F934,E934))-M934/7,0),0)</f>
        <v>0</v>
      </c>
      <c r="O934" s="705" t="str">
        <f t="shared" si="113"/>
        <v/>
      </c>
      <c r="P934" s="523" t="str">
        <f t="shared" si="114"/>
        <v/>
      </c>
      <c r="Q934" s="511">
        <f t="shared" si="119"/>
        <v>0</v>
      </c>
      <c r="R934" s="511">
        <f t="shared" si="115"/>
        <v>0</v>
      </c>
    </row>
    <row r="935" spans="1:18" ht="15" x14ac:dyDescent="0.25">
      <c r="A935" s="702">
        <v>918</v>
      </c>
      <c r="B935" s="664"/>
      <c r="C935" s="664"/>
      <c r="D935" s="706" t="str">
        <f>IFERROR(VLOOKUP($B935,'גנים - מצבת והרשמה  (4)'!$C$16:$G$807,2,0),0)</f>
        <v>המוסד לא קיים</v>
      </c>
      <c r="E935" s="704">
        <f>SUMIF('גנים - מצבת והרשמה  (4)'!$F$15:$F$996,'גנים - דוח ביצוע  (5)'!B935,'גנים - מצבת והרשמה  (4)'!$H$15:$H$996)</f>
        <v>0</v>
      </c>
      <c r="F935" s="664"/>
      <c r="G935" s="709"/>
      <c r="H935" s="708"/>
      <c r="I935" s="708"/>
      <c r="J935" s="991">
        <f t="shared" si="116"/>
        <v>0</v>
      </c>
      <c r="K935" s="883" t="str">
        <f t="shared" si="112"/>
        <v/>
      </c>
      <c r="L935" s="711"/>
      <c r="M935" s="868">
        <f t="shared" si="117"/>
        <v>0</v>
      </c>
      <c r="N935" s="868">
        <f t="shared" si="118"/>
        <v>0</v>
      </c>
      <c r="O935" s="705" t="str">
        <f t="shared" si="113"/>
        <v/>
      </c>
      <c r="P935" s="523" t="str">
        <f t="shared" si="114"/>
        <v/>
      </c>
      <c r="Q935" s="511">
        <f t="shared" si="119"/>
        <v>0</v>
      </c>
      <c r="R935" s="511">
        <f t="shared" si="115"/>
        <v>0</v>
      </c>
    </row>
    <row r="936" spans="1:18" ht="15" x14ac:dyDescent="0.25">
      <c r="A936" s="702">
        <v>919</v>
      </c>
      <c r="B936" s="664"/>
      <c r="C936" s="664"/>
      <c r="D936" s="706" t="str">
        <f>IFERROR(VLOOKUP($B936,'גנים - מצבת והרשמה  (4)'!$C$16:$G$807,2,0),0)</f>
        <v>המוסד לא קיים</v>
      </c>
      <c r="E936" s="704">
        <f>SUMIF('גנים - מצבת והרשמה  (4)'!$F$15:$F$996,'גנים - דוח ביצוע  (5)'!B936,'גנים - מצבת והרשמה  (4)'!$H$15:$H$996)</f>
        <v>0</v>
      </c>
      <c r="F936" s="664"/>
      <c r="G936" s="709"/>
      <c r="H936" s="708"/>
      <c r="I936" s="708"/>
      <c r="J936" s="991">
        <f t="shared" si="116"/>
        <v>0</v>
      </c>
      <c r="K936" s="883" t="str">
        <f t="shared" si="112"/>
        <v/>
      </c>
      <c r="L936" s="711"/>
      <c r="M936" s="868">
        <f t="shared" si="117"/>
        <v>0</v>
      </c>
      <c r="N936" s="868">
        <f t="shared" si="118"/>
        <v>0</v>
      </c>
      <c r="O936" s="705" t="str">
        <f t="shared" si="113"/>
        <v/>
      </c>
      <c r="P936" s="523" t="str">
        <f t="shared" si="114"/>
        <v/>
      </c>
      <c r="Q936" s="511">
        <f t="shared" si="119"/>
        <v>0</v>
      </c>
      <c r="R936" s="511">
        <f t="shared" si="115"/>
        <v>0</v>
      </c>
    </row>
    <row r="937" spans="1:18" ht="15" x14ac:dyDescent="0.25">
      <c r="A937" s="702">
        <v>920</v>
      </c>
      <c r="B937" s="664"/>
      <c r="C937" s="664"/>
      <c r="D937" s="706" t="str">
        <f>IFERROR(VLOOKUP($B937,'גנים - מצבת והרשמה  (4)'!$C$16:$G$807,2,0),0)</f>
        <v>המוסד לא קיים</v>
      </c>
      <c r="E937" s="704">
        <f>SUMIF('גנים - מצבת והרשמה  (4)'!$F$15:$F$996,'גנים - דוח ביצוע  (5)'!B937,'גנים - מצבת והרשמה  (4)'!$H$15:$H$996)</f>
        <v>0</v>
      </c>
      <c r="F937" s="664"/>
      <c r="G937" s="709"/>
      <c r="H937" s="708"/>
      <c r="I937" s="708"/>
      <c r="J937" s="991">
        <f t="shared" si="116"/>
        <v>0</v>
      </c>
      <c r="K937" s="883" t="str">
        <f t="shared" si="112"/>
        <v/>
      </c>
      <c r="L937" s="711"/>
      <c r="M937" s="868">
        <f t="shared" si="117"/>
        <v>0</v>
      </c>
      <c r="N937" s="868">
        <f t="shared" si="118"/>
        <v>0</v>
      </c>
      <c r="O937" s="705" t="str">
        <f t="shared" si="113"/>
        <v/>
      </c>
      <c r="P937" s="523" t="str">
        <f t="shared" si="114"/>
        <v/>
      </c>
      <c r="Q937" s="511">
        <f t="shared" si="119"/>
        <v>0</v>
      </c>
      <c r="R937" s="511">
        <f t="shared" si="115"/>
        <v>0</v>
      </c>
    </row>
    <row r="938" spans="1:18" ht="15" x14ac:dyDescent="0.25">
      <c r="A938" s="702">
        <v>921</v>
      </c>
      <c r="B938" s="664"/>
      <c r="C938" s="664"/>
      <c r="D938" s="706" t="str">
        <f>IFERROR(VLOOKUP($B938,'גנים - מצבת והרשמה  (4)'!$C$16:$G$807,2,0),0)</f>
        <v>המוסד לא קיים</v>
      </c>
      <c r="E938" s="704">
        <f>SUMIF('גנים - מצבת והרשמה  (4)'!$F$15:$F$996,'גנים - דוח ביצוע  (5)'!B938,'גנים - מצבת והרשמה  (4)'!$H$15:$H$996)</f>
        <v>0</v>
      </c>
      <c r="F938" s="664"/>
      <c r="G938" s="709"/>
      <c r="H938" s="708"/>
      <c r="I938" s="708"/>
      <c r="J938" s="991">
        <f t="shared" si="116"/>
        <v>0</v>
      </c>
      <c r="K938" s="883" t="str">
        <f t="shared" si="112"/>
        <v/>
      </c>
      <c r="L938" s="711"/>
      <c r="M938" s="868">
        <f t="shared" si="117"/>
        <v>0</v>
      </c>
      <c r="N938" s="868">
        <f t="shared" si="118"/>
        <v>0</v>
      </c>
      <c r="O938" s="705" t="str">
        <f t="shared" si="113"/>
        <v/>
      </c>
      <c r="P938" s="523" t="str">
        <f t="shared" si="114"/>
        <v/>
      </c>
      <c r="Q938" s="511">
        <f t="shared" si="119"/>
        <v>0</v>
      </c>
      <c r="R938" s="511">
        <f t="shared" si="115"/>
        <v>0</v>
      </c>
    </row>
    <row r="939" spans="1:18" ht="15" x14ac:dyDescent="0.25">
      <c r="A939" s="702">
        <v>922</v>
      </c>
      <c r="B939" s="664"/>
      <c r="C939" s="664"/>
      <c r="D939" s="706" t="str">
        <f>IFERROR(VLOOKUP($B939,'גנים - מצבת והרשמה  (4)'!$C$16:$G$807,2,0),0)</f>
        <v>המוסד לא קיים</v>
      </c>
      <c r="E939" s="704">
        <f>SUMIF('גנים - מצבת והרשמה  (4)'!$F$15:$F$996,'גנים - דוח ביצוע  (5)'!B939,'גנים - מצבת והרשמה  (4)'!$H$15:$H$996)</f>
        <v>0</v>
      </c>
      <c r="F939" s="664"/>
      <c r="G939" s="709"/>
      <c r="H939" s="708"/>
      <c r="I939" s="708"/>
      <c r="J939" s="991">
        <f t="shared" si="116"/>
        <v>0</v>
      </c>
      <c r="K939" s="883" t="str">
        <f t="shared" si="112"/>
        <v/>
      </c>
      <c r="L939" s="711"/>
      <c r="M939" s="868">
        <f t="shared" si="117"/>
        <v>0</v>
      </c>
      <c r="N939" s="868">
        <f t="shared" si="118"/>
        <v>0</v>
      </c>
      <c r="O939" s="705" t="str">
        <f t="shared" si="113"/>
        <v/>
      </c>
      <c r="P939" s="523" t="str">
        <f t="shared" si="114"/>
        <v/>
      </c>
      <c r="Q939" s="511">
        <f t="shared" si="119"/>
        <v>0</v>
      </c>
      <c r="R939" s="511">
        <f t="shared" si="115"/>
        <v>0</v>
      </c>
    </row>
    <row r="940" spans="1:18" ht="15" x14ac:dyDescent="0.25">
      <c r="A940" s="702">
        <v>923</v>
      </c>
      <c r="B940" s="664"/>
      <c r="C940" s="664"/>
      <c r="D940" s="706" t="str">
        <f>IFERROR(VLOOKUP($B940,'גנים - מצבת והרשמה  (4)'!$C$16:$G$807,2,0),0)</f>
        <v>המוסד לא קיים</v>
      </c>
      <c r="E940" s="704">
        <f>SUMIF('גנים - מצבת והרשמה  (4)'!$F$15:$F$996,'גנים - דוח ביצוע  (5)'!B940,'גנים - מצבת והרשמה  (4)'!$H$15:$H$996)</f>
        <v>0</v>
      </c>
      <c r="F940" s="664"/>
      <c r="G940" s="709"/>
      <c r="H940" s="708"/>
      <c r="I940" s="708"/>
      <c r="J940" s="991">
        <f t="shared" si="116"/>
        <v>0</v>
      </c>
      <c r="K940" s="883" t="str">
        <f t="shared" si="112"/>
        <v/>
      </c>
      <c r="L940" s="711"/>
      <c r="M940" s="868">
        <f t="shared" si="117"/>
        <v>0</v>
      </c>
      <c r="N940" s="868">
        <f t="shared" si="118"/>
        <v>0</v>
      </c>
      <c r="O940" s="705" t="str">
        <f t="shared" si="113"/>
        <v/>
      </c>
      <c r="P940" s="523" t="str">
        <f t="shared" si="114"/>
        <v/>
      </c>
      <c r="Q940" s="511">
        <f t="shared" si="119"/>
        <v>0</v>
      </c>
      <c r="R940" s="511">
        <f t="shared" si="115"/>
        <v>0</v>
      </c>
    </row>
    <row r="941" spans="1:18" ht="15" x14ac:dyDescent="0.25">
      <c r="A941" s="702">
        <v>924</v>
      </c>
      <c r="B941" s="664"/>
      <c r="C941" s="664"/>
      <c r="D941" s="706" t="str">
        <f>IFERROR(VLOOKUP($B941,'גנים - מצבת והרשמה  (4)'!$C$16:$G$807,2,0),0)</f>
        <v>המוסד לא קיים</v>
      </c>
      <c r="E941" s="704">
        <f>SUMIF('גנים - מצבת והרשמה  (4)'!$F$15:$F$996,'גנים - דוח ביצוע  (5)'!B941,'גנים - מצבת והרשמה  (4)'!$H$15:$H$996)</f>
        <v>0</v>
      </c>
      <c r="F941" s="664"/>
      <c r="G941" s="709"/>
      <c r="H941" s="708"/>
      <c r="I941" s="708"/>
      <c r="J941" s="991">
        <f t="shared" si="116"/>
        <v>0</v>
      </c>
      <c r="K941" s="883" t="str">
        <f t="shared" si="112"/>
        <v/>
      </c>
      <c r="L941" s="711"/>
      <c r="M941" s="868">
        <f t="shared" si="117"/>
        <v>0</v>
      </c>
      <c r="N941" s="868">
        <f t="shared" si="118"/>
        <v>0</v>
      </c>
      <c r="O941" s="705" t="str">
        <f t="shared" si="113"/>
        <v/>
      </c>
      <c r="P941" s="523" t="str">
        <f t="shared" si="114"/>
        <v/>
      </c>
      <c r="Q941" s="511">
        <f t="shared" si="119"/>
        <v>0</v>
      </c>
      <c r="R941" s="511">
        <f t="shared" si="115"/>
        <v>0</v>
      </c>
    </row>
    <row r="942" spans="1:18" ht="15" x14ac:dyDescent="0.25">
      <c r="A942" s="702">
        <v>925</v>
      </c>
      <c r="B942" s="664"/>
      <c r="C942" s="664"/>
      <c r="D942" s="706" t="str">
        <f>IFERROR(VLOOKUP($B942,'גנים - מצבת והרשמה  (4)'!$C$16:$G$807,2,0),0)</f>
        <v>המוסד לא קיים</v>
      </c>
      <c r="E942" s="704">
        <f>SUMIF('גנים - מצבת והרשמה  (4)'!$F$15:$F$996,'גנים - דוח ביצוע  (5)'!B942,'גנים - מצבת והרשמה  (4)'!$H$15:$H$996)</f>
        <v>0</v>
      </c>
      <c r="F942" s="664"/>
      <c r="G942" s="709"/>
      <c r="H942" s="708"/>
      <c r="I942" s="708"/>
      <c r="J942" s="991">
        <f t="shared" si="116"/>
        <v>0</v>
      </c>
      <c r="K942" s="883" t="str">
        <f t="shared" si="112"/>
        <v/>
      </c>
      <c r="L942" s="711"/>
      <c r="M942" s="868">
        <f t="shared" si="117"/>
        <v>0</v>
      </c>
      <c r="N942" s="868">
        <f t="shared" si="118"/>
        <v>0</v>
      </c>
      <c r="O942" s="705" t="str">
        <f t="shared" si="113"/>
        <v/>
      </c>
      <c r="P942" s="523" t="str">
        <f t="shared" si="114"/>
        <v/>
      </c>
      <c r="Q942" s="511">
        <f t="shared" si="119"/>
        <v>0</v>
      </c>
      <c r="R942" s="511">
        <f t="shared" si="115"/>
        <v>0</v>
      </c>
    </row>
    <row r="943" spans="1:18" ht="15" x14ac:dyDescent="0.25">
      <c r="A943" s="702">
        <v>926</v>
      </c>
      <c r="B943" s="664"/>
      <c r="C943" s="664"/>
      <c r="D943" s="706" t="str">
        <f>IFERROR(VLOOKUP($B943,'גנים - מצבת והרשמה  (4)'!$C$16:$G$807,2,0),0)</f>
        <v>המוסד לא קיים</v>
      </c>
      <c r="E943" s="704">
        <f>SUMIF('גנים - מצבת והרשמה  (4)'!$F$15:$F$996,'גנים - דוח ביצוע  (5)'!B943,'גנים - מצבת והרשמה  (4)'!$H$15:$H$996)</f>
        <v>0</v>
      </c>
      <c r="F943" s="664"/>
      <c r="G943" s="709"/>
      <c r="H943" s="708"/>
      <c r="I943" s="708"/>
      <c r="J943" s="991">
        <f t="shared" si="116"/>
        <v>0</v>
      </c>
      <c r="K943" s="883" t="str">
        <f t="shared" si="112"/>
        <v/>
      </c>
      <c r="L943" s="711"/>
      <c r="M943" s="868">
        <f t="shared" si="117"/>
        <v>0</v>
      </c>
      <c r="N943" s="868">
        <f t="shared" si="118"/>
        <v>0</v>
      </c>
      <c r="O943" s="705" t="str">
        <f t="shared" si="113"/>
        <v/>
      </c>
      <c r="P943" s="523" t="str">
        <f t="shared" si="114"/>
        <v/>
      </c>
      <c r="Q943" s="511">
        <f t="shared" si="119"/>
        <v>0</v>
      </c>
      <c r="R943" s="511">
        <f t="shared" si="115"/>
        <v>0</v>
      </c>
    </row>
    <row r="944" spans="1:18" ht="15" x14ac:dyDescent="0.25">
      <c r="A944" s="702">
        <v>927</v>
      </c>
      <c r="B944" s="664"/>
      <c r="C944" s="664"/>
      <c r="D944" s="706" t="str">
        <f>IFERROR(VLOOKUP($B944,'גנים - מצבת והרשמה  (4)'!$C$16:$G$807,2,0),0)</f>
        <v>המוסד לא קיים</v>
      </c>
      <c r="E944" s="704">
        <f>SUMIF('גנים - מצבת והרשמה  (4)'!$F$15:$F$996,'גנים - דוח ביצוע  (5)'!B944,'גנים - מצבת והרשמה  (4)'!$H$15:$H$996)</f>
        <v>0</v>
      </c>
      <c r="F944" s="664"/>
      <c r="G944" s="709"/>
      <c r="H944" s="708"/>
      <c r="I944" s="708"/>
      <c r="J944" s="991">
        <f t="shared" si="116"/>
        <v>0</v>
      </c>
      <c r="K944" s="883" t="str">
        <f t="shared" si="112"/>
        <v/>
      </c>
      <c r="L944" s="711"/>
      <c r="M944" s="868">
        <f t="shared" si="117"/>
        <v>0</v>
      </c>
      <c r="N944" s="868">
        <f t="shared" si="118"/>
        <v>0</v>
      </c>
      <c r="O944" s="705" t="str">
        <f t="shared" si="113"/>
        <v/>
      </c>
      <c r="P944" s="523" t="str">
        <f t="shared" si="114"/>
        <v/>
      </c>
      <c r="Q944" s="511">
        <f t="shared" si="119"/>
        <v>0</v>
      </c>
      <c r="R944" s="511">
        <f t="shared" si="115"/>
        <v>0</v>
      </c>
    </row>
    <row r="945" spans="1:18" ht="15" x14ac:dyDescent="0.25">
      <c r="A945" s="702">
        <v>928</v>
      </c>
      <c r="B945" s="664"/>
      <c r="C945" s="664"/>
      <c r="D945" s="706" t="str">
        <f>IFERROR(VLOOKUP($B945,'גנים - מצבת והרשמה  (4)'!$C$16:$G$807,2,0),0)</f>
        <v>המוסד לא קיים</v>
      </c>
      <c r="E945" s="704">
        <f>SUMIF('גנים - מצבת והרשמה  (4)'!$F$15:$F$996,'גנים - דוח ביצוע  (5)'!B945,'גנים - מצבת והרשמה  (4)'!$H$15:$H$996)</f>
        <v>0</v>
      </c>
      <c r="F945" s="664"/>
      <c r="G945" s="709"/>
      <c r="H945" s="708"/>
      <c r="I945" s="708"/>
      <c r="J945" s="991">
        <f t="shared" si="116"/>
        <v>0</v>
      </c>
      <c r="K945" s="883" t="str">
        <f t="shared" si="112"/>
        <v/>
      </c>
      <c r="L945" s="711"/>
      <c r="M945" s="868">
        <f t="shared" si="117"/>
        <v>0</v>
      </c>
      <c r="N945" s="868">
        <f t="shared" si="118"/>
        <v>0</v>
      </c>
      <c r="O945" s="705" t="str">
        <f t="shared" si="113"/>
        <v/>
      </c>
      <c r="P945" s="523" t="str">
        <f t="shared" si="114"/>
        <v/>
      </c>
      <c r="Q945" s="511">
        <f t="shared" si="119"/>
        <v>0</v>
      </c>
      <c r="R945" s="511">
        <f t="shared" si="115"/>
        <v>0</v>
      </c>
    </row>
    <row r="946" spans="1:18" ht="15" x14ac:dyDescent="0.25">
      <c r="A946" s="702">
        <v>929</v>
      </c>
      <c r="B946" s="664"/>
      <c r="C946" s="664"/>
      <c r="D946" s="706" t="str">
        <f>IFERROR(VLOOKUP($B946,'גנים - מצבת והרשמה  (4)'!$C$16:$G$807,2,0),0)</f>
        <v>המוסד לא קיים</v>
      </c>
      <c r="E946" s="704">
        <f>SUMIF('גנים - מצבת והרשמה  (4)'!$F$15:$F$996,'גנים - דוח ביצוע  (5)'!B946,'גנים - מצבת והרשמה  (4)'!$H$15:$H$996)</f>
        <v>0</v>
      </c>
      <c r="F946" s="664"/>
      <c r="G946" s="709"/>
      <c r="H946" s="708"/>
      <c r="I946" s="708"/>
      <c r="J946" s="991">
        <f t="shared" si="116"/>
        <v>0</v>
      </c>
      <c r="K946" s="883" t="str">
        <f t="shared" si="112"/>
        <v/>
      </c>
      <c r="L946" s="711"/>
      <c r="M946" s="868">
        <f t="shared" si="117"/>
        <v>0</v>
      </c>
      <c r="N946" s="868">
        <f t="shared" si="118"/>
        <v>0</v>
      </c>
      <c r="O946" s="705" t="str">
        <f t="shared" si="113"/>
        <v/>
      </c>
      <c r="P946" s="523" t="str">
        <f t="shared" si="114"/>
        <v/>
      </c>
      <c r="Q946" s="511">
        <f t="shared" si="119"/>
        <v>0</v>
      </c>
      <c r="R946" s="511">
        <f t="shared" si="115"/>
        <v>0</v>
      </c>
    </row>
    <row r="947" spans="1:18" ht="15" x14ac:dyDescent="0.25">
      <c r="A947" s="702">
        <v>930</v>
      </c>
      <c r="B947" s="664"/>
      <c r="C947" s="664"/>
      <c r="D947" s="706" t="str">
        <f>IFERROR(VLOOKUP($B947,'גנים - מצבת והרשמה  (4)'!$C$16:$G$807,2,0),0)</f>
        <v>המוסד לא קיים</v>
      </c>
      <c r="E947" s="704">
        <f>SUMIF('גנים - מצבת והרשמה  (4)'!$F$15:$F$996,'גנים - דוח ביצוע  (5)'!B947,'גנים - מצבת והרשמה  (4)'!$H$15:$H$996)</f>
        <v>0</v>
      </c>
      <c r="F947" s="664"/>
      <c r="G947" s="709"/>
      <c r="H947" s="708"/>
      <c r="I947" s="708"/>
      <c r="J947" s="991">
        <f t="shared" si="116"/>
        <v>0</v>
      </c>
      <c r="K947" s="883" t="str">
        <f t="shared" si="112"/>
        <v/>
      </c>
      <c r="L947" s="711"/>
      <c r="M947" s="868">
        <f t="shared" si="117"/>
        <v>0</v>
      </c>
      <c r="N947" s="868">
        <f t="shared" si="118"/>
        <v>0</v>
      </c>
      <c r="O947" s="705" t="str">
        <f t="shared" si="113"/>
        <v/>
      </c>
      <c r="P947" s="523" t="str">
        <f t="shared" si="114"/>
        <v/>
      </c>
      <c r="Q947" s="511">
        <f t="shared" si="119"/>
        <v>0</v>
      </c>
      <c r="R947" s="511">
        <f t="shared" si="115"/>
        <v>0</v>
      </c>
    </row>
    <row r="948" spans="1:18" ht="15" x14ac:dyDescent="0.25">
      <c r="A948" s="702">
        <v>931</v>
      </c>
      <c r="B948" s="664"/>
      <c r="C948" s="664"/>
      <c r="D948" s="706" t="str">
        <f>IFERROR(VLOOKUP($B948,'גנים - מצבת והרשמה  (4)'!$C$16:$G$807,2,0),0)</f>
        <v>המוסד לא קיים</v>
      </c>
      <c r="E948" s="704">
        <f>SUMIF('גנים - מצבת והרשמה  (4)'!$F$15:$F$996,'גנים - דוח ביצוע  (5)'!B948,'גנים - מצבת והרשמה  (4)'!$H$15:$H$996)</f>
        <v>0</v>
      </c>
      <c r="F948" s="664"/>
      <c r="G948" s="709"/>
      <c r="H948" s="708"/>
      <c r="I948" s="708"/>
      <c r="J948" s="991">
        <f t="shared" si="116"/>
        <v>0</v>
      </c>
      <c r="K948" s="883" t="str">
        <f t="shared" si="112"/>
        <v/>
      </c>
      <c r="L948" s="711"/>
      <c r="M948" s="868">
        <f t="shared" si="117"/>
        <v>0</v>
      </c>
      <c r="N948" s="868">
        <f t="shared" si="118"/>
        <v>0</v>
      </c>
      <c r="O948" s="705" t="str">
        <f t="shared" si="113"/>
        <v/>
      </c>
      <c r="P948" s="523" t="str">
        <f t="shared" si="114"/>
        <v/>
      </c>
      <c r="Q948" s="511">
        <f t="shared" si="119"/>
        <v>0</v>
      </c>
      <c r="R948" s="511">
        <f t="shared" si="115"/>
        <v>0</v>
      </c>
    </row>
    <row r="949" spans="1:18" ht="15" x14ac:dyDescent="0.25">
      <c r="A949" s="702">
        <v>932</v>
      </c>
      <c r="B949" s="664"/>
      <c r="C949" s="664"/>
      <c r="D949" s="706" t="str">
        <f>IFERROR(VLOOKUP($B949,'גנים - מצבת והרשמה  (4)'!$C$16:$G$807,2,0),0)</f>
        <v>המוסד לא קיים</v>
      </c>
      <c r="E949" s="704">
        <f>SUMIF('גנים - מצבת והרשמה  (4)'!$F$15:$F$996,'גנים - דוח ביצוע  (5)'!B949,'גנים - מצבת והרשמה  (4)'!$H$15:$H$996)</f>
        <v>0</v>
      </c>
      <c r="F949" s="664"/>
      <c r="G949" s="709"/>
      <c r="H949" s="708"/>
      <c r="I949" s="708"/>
      <c r="J949" s="991">
        <f t="shared" si="116"/>
        <v>0</v>
      </c>
      <c r="K949" s="883" t="str">
        <f t="shared" si="112"/>
        <v/>
      </c>
      <c r="L949" s="711"/>
      <c r="M949" s="868">
        <f t="shared" si="117"/>
        <v>0</v>
      </c>
      <c r="N949" s="868">
        <f t="shared" si="118"/>
        <v>0</v>
      </c>
      <c r="O949" s="705" t="str">
        <f t="shared" si="113"/>
        <v/>
      </c>
      <c r="P949" s="523" t="str">
        <f t="shared" si="114"/>
        <v/>
      </c>
      <c r="Q949" s="511">
        <f t="shared" si="119"/>
        <v>0</v>
      </c>
      <c r="R949" s="511">
        <f t="shared" si="115"/>
        <v>0</v>
      </c>
    </row>
    <row r="950" spans="1:18" ht="15" x14ac:dyDescent="0.25">
      <c r="A950" s="702">
        <v>933</v>
      </c>
      <c r="B950" s="664"/>
      <c r="C950" s="664"/>
      <c r="D950" s="706" t="str">
        <f>IFERROR(VLOOKUP($B950,'גנים - מצבת והרשמה  (4)'!$C$16:$G$807,2,0),0)</f>
        <v>המוסד לא קיים</v>
      </c>
      <c r="E950" s="704">
        <f>SUMIF('גנים - מצבת והרשמה  (4)'!$F$15:$F$996,'גנים - דוח ביצוע  (5)'!B950,'גנים - מצבת והרשמה  (4)'!$H$15:$H$996)</f>
        <v>0</v>
      </c>
      <c r="F950" s="664"/>
      <c r="G950" s="709"/>
      <c r="H950" s="708"/>
      <c r="I950" s="708"/>
      <c r="J950" s="991">
        <f t="shared" si="116"/>
        <v>0</v>
      </c>
      <c r="K950" s="883" t="str">
        <f t="shared" si="112"/>
        <v/>
      </c>
      <c r="L950" s="711"/>
      <c r="M950" s="868">
        <f t="shared" si="117"/>
        <v>0</v>
      </c>
      <c r="N950" s="868">
        <f t="shared" si="118"/>
        <v>0</v>
      </c>
      <c r="O950" s="705" t="str">
        <f t="shared" si="113"/>
        <v/>
      </c>
      <c r="P950" s="523" t="str">
        <f t="shared" si="114"/>
        <v/>
      </c>
      <c r="Q950" s="511">
        <f t="shared" si="119"/>
        <v>0</v>
      </c>
      <c r="R950" s="511">
        <f t="shared" si="115"/>
        <v>0</v>
      </c>
    </row>
    <row r="951" spans="1:18" ht="15" x14ac:dyDescent="0.25">
      <c r="A951" s="702">
        <v>934</v>
      </c>
      <c r="B951" s="664"/>
      <c r="C951" s="664"/>
      <c r="D951" s="706" t="str">
        <f>IFERROR(VLOOKUP($B951,'גנים - מצבת והרשמה  (4)'!$C$16:$G$807,2,0),0)</f>
        <v>המוסד לא קיים</v>
      </c>
      <c r="E951" s="704">
        <f>SUMIF('גנים - מצבת והרשמה  (4)'!$F$15:$F$996,'גנים - דוח ביצוע  (5)'!B951,'גנים - מצבת והרשמה  (4)'!$H$15:$H$996)</f>
        <v>0</v>
      </c>
      <c r="F951" s="664"/>
      <c r="G951" s="709"/>
      <c r="H951" s="708"/>
      <c r="I951" s="708"/>
      <c r="J951" s="991">
        <f t="shared" si="116"/>
        <v>0</v>
      </c>
      <c r="K951" s="883" t="str">
        <f t="shared" si="112"/>
        <v/>
      </c>
      <c r="L951" s="711"/>
      <c r="M951" s="868">
        <f t="shared" si="117"/>
        <v>0</v>
      </c>
      <c r="N951" s="868">
        <f t="shared" si="118"/>
        <v>0</v>
      </c>
      <c r="O951" s="705" t="str">
        <f t="shared" si="113"/>
        <v/>
      </c>
      <c r="P951" s="523" t="str">
        <f t="shared" si="114"/>
        <v/>
      </c>
      <c r="Q951" s="511">
        <f t="shared" si="119"/>
        <v>0</v>
      </c>
      <c r="R951" s="511">
        <f t="shared" si="115"/>
        <v>0</v>
      </c>
    </row>
    <row r="952" spans="1:18" ht="15" x14ac:dyDescent="0.25">
      <c r="A952" s="702">
        <v>935</v>
      </c>
      <c r="B952" s="664"/>
      <c r="C952" s="664"/>
      <c r="D952" s="706" t="str">
        <f>IFERROR(VLOOKUP($B952,'גנים - מצבת והרשמה  (4)'!$C$16:$G$807,2,0),0)</f>
        <v>המוסד לא קיים</v>
      </c>
      <c r="E952" s="704">
        <f>SUMIF('גנים - מצבת והרשמה  (4)'!$F$15:$F$996,'גנים - דוח ביצוע  (5)'!B952,'גנים - מצבת והרשמה  (4)'!$H$15:$H$996)</f>
        <v>0</v>
      </c>
      <c r="F952" s="664"/>
      <c r="G952" s="709"/>
      <c r="H952" s="708"/>
      <c r="I952" s="708"/>
      <c r="J952" s="991">
        <f t="shared" si="116"/>
        <v>0</v>
      </c>
      <c r="K952" s="883" t="str">
        <f t="shared" si="112"/>
        <v/>
      </c>
      <c r="L952" s="711"/>
      <c r="M952" s="868">
        <f t="shared" si="117"/>
        <v>0</v>
      </c>
      <c r="N952" s="868">
        <f t="shared" si="118"/>
        <v>0</v>
      </c>
      <c r="O952" s="705" t="str">
        <f t="shared" si="113"/>
        <v/>
      </c>
      <c r="P952" s="523" t="str">
        <f t="shared" si="114"/>
        <v/>
      </c>
      <c r="Q952" s="511">
        <f t="shared" si="119"/>
        <v>0</v>
      </c>
      <c r="R952" s="511">
        <f t="shared" si="115"/>
        <v>0</v>
      </c>
    </row>
    <row r="953" spans="1:18" ht="15" x14ac:dyDescent="0.25">
      <c r="A953" s="702">
        <v>936</v>
      </c>
      <c r="B953" s="664"/>
      <c r="C953" s="664"/>
      <c r="D953" s="706" t="str">
        <f>IFERROR(VLOOKUP($B953,'גנים - מצבת והרשמה  (4)'!$C$16:$G$807,2,0),0)</f>
        <v>המוסד לא קיים</v>
      </c>
      <c r="E953" s="704">
        <f>SUMIF('גנים - מצבת והרשמה  (4)'!$F$15:$F$996,'גנים - דוח ביצוע  (5)'!B953,'גנים - מצבת והרשמה  (4)'!$H$15:$H$996)</f>
        <v>0</v>
      </c>
      <c r="F953" s="664"/>
      <c r="G953" s="709"/>
      <c r="H953" s="708"/>
      <c r="I953" s="708"/>
      <c r="J953" s="991">
        <f t="shared" si="116"/>
        <v>0</v>
      </c>
      <c r="K953" s="883" t="str">
        <f t="shared" si="112"/>
        <v/>
      </c>
      <c r="L953" s="711"/>
      <c r="M953" s="868">
        <f t="shared" si="117"/>
        <v>0</v>
      </c>
      <c r="N953" s="868">
        <f t="shared" si="118"/>
        <v>0</v>
      </c>
      <c r="O953" s="705" t="str">
        <f t="shared" si="113"/>
        <v/>
      </c>
      <c r="P953" s="523" t="str">
        <f t="shared" si="114"/>
        <v/>
      </c>
      <c r="Q953" s="511">
        <f t="shared" si="119"/>
        <v>0</v>
      </c>
      <c r="R953" s="511">
        <f t="shared" si="115"/>
        <v>0</v>
      </c>
    </row>
    <row r="954" spans="1:18" ht="15" x14ac:dyDescent="0.25">
      <c r="A954" s="702">
        <v>937</v>
      </c>
      <c r="B954" s="664"/>
      <c r="C954" s="664"/>
      <c r="D954" s="706" t="str">
        <f>IFERROR(VLOOKUP($B954,'גנים - מצבת והרשמה  (4)'!$C$16:$G$807,2,0),0)</f>
        <v>המוסד לא קיים</v>
      </c>
      <c r="E954" s="704">
        <f>SUMIF('גנים - מצבת והרשמה  (4)'!$F$15:$F$996,'גנים - דוח ביצוע  (5)'!B954,'גנים - מצבת והרשמה  (4)'!$H$15:$H$996)</f>
        <v>0</v>
      </c>
      <c r="F954" s="664"/>
      <c r="G954" s="709"/>
      <c r="H954" s="708"/>
      <c r="I954" s="708"/>
      <c r="J954" s="991">
        <f t="shared" si="116"/>
        <v>0</v>
      </c>
      <c r="K954" s="883" t="str">
        <f t="shared" si="112"/>
        <v/>
      </c>
      <c r="L954" s="711"/>
      <c r="M954" s="868">
        <f t="shared" si="117"/>
        <v>0</v>
      </c>
      <c r="N954" s="868">
        <f t="shared" si="118"/>
        <v>0</v>
      </c>
      <c r="O954" s="705" t="str">
        <f t="shared" si="113"/>
        <v/>
      </c>
      <c r="P954" s="523" t="str">
        <f t="shared" si="114"/>
        <v/>
      </c>
      <c r="Q954" s="511">
        <f t="shared" si="119"/>
        <v>0</v>
      </c>
      <c r="R954" s="511">
        <f t="shared" si="115"/>
        <v>0</v>
      </c>
    </row>
    <row r="955" spans="1:18" ht="15" x14ac:dyDescent="0.25">
      <c r="A955" s="702">
        <v>938</v>
      </c>
      <c r="B955" s="664"/>
      <c r="C955" s="664"/>
      <c r="D955" s="706" t="str">
        <f>IFERROR(VLOOKUP($B955,'גנים - מצבת והרשמה  (4)'!$C$16:$G$807,2,0),0)</f>
        <v>המוסד לא קיים</v>
      </c>
      <c r="E955" s="704">
        <f>SUMIF('גנים - מצבת והרשמה  (4)'!$F$15:$F$996,'גנים - דוח ביצוע  (5)'!B955,'גנים - מצבת והרשמה  (4)'!$H$15:$H$996)</f>
        <v>0</v>
      </c>
      <c r="F955" s="664"/>
      <c r="G955" s="709"/>
      <c r="H955" s="708"/>
      <c r="I955" s="708"/>
      <c r="J955" s="991">
        <f t="shared" si="116"/>
        <v>0</v>
      </c>
      <c r="K955" s="883" t="str">
        <f t="shared" si="112"/>
        <v/>
      </c>
      <c r="L955" s="711"/>
      <c r="M955" s="868">
        <f t="shared" si="117"/>
        <v>0</v>
      </c>
      <c r="N955" s="868">
        <f t="shared" si="118"/>
        <v>0</v>
      </c>
      <c r="O955" s="705" t="str">
        <f t="shared" si="113"/>
        <v/>
      </c>
      <c r="P955" s="523" t="str">
        <f t="shared" si="114"/>
        <v/>
      </c>
      <c r="Q955" s="511">
        <f t="shared" si="119"/>
        <v>0</v>
      </c>
      <c r="R955" s="511">
        <f t="shared" si="115"/>
        <v>0</v>
      </c>
    </row>
    <row r="956" spans="1:18" ht="15" x14ac:dyDescent="0.25">
      <c r="A956" s="702">
        <v>939</v>
      </c>
      <c r="B956" s="664"/>
      <c r="C956" s="664"/>
      <c r="D956" s="706" t="str">
        <f>IFERROR(VLOOKUP($B956,'גנים - מצבת והרשמה  (4)'!$C$16:$G$807,2,0),0)</f>
        <v>המוסד לא קיים</v>
      </c>
      <c r="E956" s="704">
        <f>SUMIF('גנים - מצבת והרשמה  (4)'!$F$15:$F$996,'גנים - דוח ביצוע  (5)'!B956,'גנים - מצבת והרשמה  (4)'!$H$15:$H$996)</f>
        <v>0</v>
      </c>
      <c r="F956" s="664"/>
      <c r="G956" s="709"/>
      <c r="H956" s="708"/>
      <c r="I956" s="708"/>
      <c r="J956" s="991">
        <f t="shared" si="116"/>
        <v>0</v>
      </c>
      <c r="K956" s="883" t="str">
        <f t="shared" si="112"/>
        <v/>
      </c>
      <c r="L956" s="711"/>
      <c r="M956" s="868">
        <f t="shared" si="117"/>
        <v>0</v>
      </c>
      <c r="N956" s="868">
        <f t="shared" si="118"/>
        <v>0</v>
      </c>
      <c r="O956" s="705" t="str">
        <f t="shared" si="113"/>
        <v/>
      </c>
      <c r="P956" s="523" t="str">
        <f t="shared" si="114"/>
        <v/>
      </c>
      <c r="Q956" s="511">
        <f t="shared" si="119"/>
        <v>0</v>
      </c>
      <c r="R956" s="511">
        <f t="shared" si="115"/>
        <v>0</v>
      </c>
    </row>
    <row r="957" spans="1:18" ht="15" x14ac:dyDescent="0.25">
      <c r="A957" s="702">
        <v>940</v>
      </c>
      <c r="B957" s="664"/>
      <c r="C957" s="664"/>
      <c r="D957" s="706" t="str">
        <f>IFERROR(VLOOKUP($B957,'גנים - מצבת והרשמה  (4)'!$C$16:$G$807,2,0),0)</f>
        <v>המוסד לא קיים</v>
      </c>
      <c r="E957" s="704">
        <f>SUMIF('גנים - מצבת והרשמה  (4)'!$F$15:$F$996,'גנים - דוח ביצוע  (5)'!B957,'גנים - מצבת והרשמה  (4)'!$H$15:$H$996)</f>
        <v>0</v>
      </c>
      <c r="F957" s="664"/>
      <c r="G957" s="709"/>
      <c r="H957" s="708"/>
      <c r="I957" s="708"/>
      <c r="J957" s="991">
        <f t="shared" si="116"/>
        <v>0</v>
      </c>
      <c r="K957" s="883" t="str">
        <f t="shared" si="112"/>
        <v/>
      </c>
      <c r="L957" s="711"/>
      <c r="M957" s="868">
        <f t="shared" si="117"/>
        <v>0</v>
      </c>
      <c r="N957" s="868">
        <f t="shared" si="118"/>
        <v>0</v>
      </c>
      <c r="O957" s="705" t="str">
        <f t="shared" si="113"/>
        <v/>
      </c>
      <c r="P957" s="523" t="str">
        <f t="shared" si="114"/>
        <v/>
      </c>
      <c r="Q957" s="511">
        <f t="shared" si="119"/>
        <v>0</v>
      </c>
      <c r="R957" s="511">
        <f t="shared" si="115"/>
        <v>0</v>
      </c>
    </row>
    <row r="958" spans="1:18" ht="15" x14ac:dyDescent="0.25">
      <c r="A958" s="702">
        <v>941</v>
      </c>
      <c r="B958" s="664"/>
      <c r="C958" s="664"/>
      <c r="D958" s="706" t="str">
        <f>IFERROR(VLOOKUP($B958,'גנים - מצבת והרשמה  (4)'!$C$16:$G$807,2,0),0)</f>
        <v>המוסד לא קיים</v>
      </c>
      <c r="E958" s="704">
        <f>SUMIF('גנים - מצבת והרשמה  (4)'!$F$15:$F$996,'גנים - דוח ביצוע  (5)'!B958,'גנים - מצבת והרשמה  (4)'!$H$15:$H$996)</f>
        <v>0</v>
      </c>
      <c r="F958" s="664"/>
      <c r="G958" s="709"/>
      <c r="H958" s="708"/>
      <c r="I958" s="708"/>
      <c r="J958" s="991">
        <f t="shared" si="116"/>
        <v>0</v>
      </c>
      <c r="K958" s="883" t="str">
        <f t="shared" si="112"/>
        <v/>
      </c>
      <c r="L958" s="711"/>
      <c r="M958" s="868">
        <f t="shared" si="117"/>
        <v>0</v>
      </c>
      <c r="N958" s="868">
        <f t="shared" si="118"/>
        <v>0</v>
      </c>
      <c r="O958" s="705" t="str">
        <f t="shared" si="113"/>
        <v/>
      </c>
      <c r="P958" s="523" t="str">
        <f t="shared" si="114"/>
        <v/>
      </c>
      <c r="Q958" s="511">
        <f t="shared" si="119"/>
        <v>0</v>
      </c>
      <c r="R958" s="511">
        <f t="shared" si="115"/>
        <v>0</v>
      </c>
    </row>
    <row r="959" spans="1:18" ht="15" x14ac:dyDescent="0.25">
      <c r="A959" s="702">
        <v>942</v>
      </c>
      <c r="B959" s="664"/>
      <c r="C959" s="664"/>
      <c r="D959" s="706" t="str">
        <f>IFERROR(VLOOKUP($B959,'גנים - מצבת והרשמה  (4)'!$C$16:$G$807,2,0),0)</f>
        <v>המוסד לא קיים</v>
      </c>
      <c r="E959" s="704">
        <f>SUMIF('גנים - מצבת והרשמה  (4)'!$F$15:$F$996,'גנים - דוח ביצוע  (5)'!B959,'גנים - מצבת והרשמה  (4)'!$H$15:$H$996)</f>
        <v>0</v>
      </c>
      <c r="F959" s="664"/>
      <c r="G959" s="709"/>
      <c r="H959" s="708"/>
      <c r="I959" s="708"/>
      <c r="J959" s="991">
        <f t="shared" si="116"/>
        <v>0</v>
      </c>
      <c r="K959" s="883" t="str">
        <f t="shared" si="112"/>
        <v/>
      </c>
      <c r="L959" s="711"/>
      <c r="M959" s="868">
        <f t="shared" si="117"/>
        <v>0</v>
      </c>
      <c r="N959" s="868">
        <f t="shared" si="118"/>
        <v>0</v>
      </c>
      <c r="O959" s="705" t="str">
        <f t="shared" si="113"/>
        <v/>
      </c>
      <c r="P959" s="523" t="str">
        <f t="shared" si="114"/>
        <v/>
      </c>
      <c r="Q959" s="511">
        <f t="shared" si="119"/>
        <v>0</v>
      </c>
      <c r="R959" s="511">
        <f t="shared" si="115"/>
        <v>0</v>
      </c>
    </row>
    <row r="960" spans="1:18" ht="15" x14ac:dyDescent="0.25">
      <c r="A960" s="702">
        <v>943</v>
      </c>
      <c r="B960" s="664"/>
      <c r="C960" s="664"/>
      <c r="D960" s="706" t="str">
        <f>IFERROR(VLOOKUP($B960,'גנים - מצבת והרשמה  (4)'!$C$16:$G$807,2,0),0)</f>
        <v>המוסד לא קיים</v>
      </c>
      <c r="E960" s="704">
        <f>SUMIF('גנים - מצבת והרשמה  (4)'!$F$15:$F$996,'גנים - דוח ביצוע  (5)'!B960,'גנים - מצבת והרשמה  (4)'!$H$15:$H$996)</f>
        <v>0</v>
      </c>
      <c r="F960" s="664"/>
      <c r="G960" s="709"/>
      <c r="H960" s="708"/>
      <c r="I960" s="708"/>
      <c r="J960" s="991">
        <f t="shared" si="116"/>
        <v>0</v>
      </c>
      <c r="K960" s="883" t="str">
        <f t="shared" si="112"/>
        <v/>
      </c>
      <c r="L960" s="711"/>
      <c r="M960" s="868">
        <f t="shared" si="117"/>
        <v>0</v>
      </c>
      <c r="N960" s="868">
        <f t="shared" si="118"/>
        <v>0</v>
      </c>
      <c r="O960" s="705" t="str">
        <f t="shared" si="113"/>
        <v/>
      </c>
      <c r="P960" s="523" t="str">
        <f t="shared" si="114"/>
        <v/>
      </c>
      <c r="Q960" s="511">
        <f t="shared" si="119"/>
        <v>0</v>
      </c>
      <c r="R960" s="511">
        <f t="shared" si="115"/>
        <v>0</v>
      </c>
    </row>
    <row r="961" spans="1:18" ht="15" x14ac:dyDescent="0.25">
      <c r="A961" s="702">
        <v>944</v>
      </c>
      <c r="B961" s="664"/>
      <c r="C961" s="664"/>
      <c r="D961" s="706" t="str">
        <f>IFERROR(VLOOKUP($B961,'גנים - מצבת והרשמה  (4)'!$C$16:$G$807,2,0),0)</f>
        <v>המוסד לא קיים</v>
      </c>
      <c r="E961" s="704">
        <f>SUMIF('גנים - מצבת והרשמה  (4)'!$F$15:$F$996,'גנים - דוח ביצוע  (5)'!B961,'גנים - מצבת והרשמה  (4)'!$H$15:$H$996)</f>
        <v>0</v>
      </c>
      <c r="F961" s="664"/>
      <c r="G961" s="709"/>
      <c r="H961" s="708"/>
      <c r="I961" s="708"/>
      <c r="J961" s="991">
        <f t="shared" si="116"/>
        <v>0</v>
      </c>
      <c r="K961" s="883" t="str">
        <f t="shared" si="112"/>
        <v/>
      </c>
      <c r="L961" s="711"/>
      <c r="M961" s="868">
        <f t="shared" si="117"/>
        <v>0</v>
      </c>
      <c r="N961" s="868">
        <f t="shared" si="118"/>
        <v>0</v>
      </c>
      <c r="O961" s="705" t="str">
        <f t="shared" si="113"/>
        <v/>
      </c>
      <c r="P961" s="523" t="str">
        <f t="shared" si="114"/>
        <v/>
      </c>
      <c r="Q961" s="511">
        <f t="shared" si="119"/>
        <v>0</v>
      </c>
      <c r="R961" s="511">
        <f t="shared" si="115"/>
        <v>0</v>
      </c>
    </row>
    <row r="962" spans="1:18" ht="15" x14ac:dyDescent="0.25">
      <c r="A962" s="702">
        <v>945</v>
      </c>
      <c r="B962" s="664"/>
      <c r="C962" s="664"/>
      <c r="D962" s="706" t="str">
        <f>IFERROR(VLOOKUP($B962,'גנים - מצבת והרשמה  (4)'!$C$16:$G$807,2,0),0)</f>
        <v>המוסד לא קיים</v>
      </c>
      <c r="E962" s="704">
        <f>SUMIF('גנים - מצבת והרשמה  (4)'!$F$15:$F$996,'גנים - דוח ביצוע  (5)'!B962,'גנים - מצבת והרשמה  (4)'!$H$15:$H$996)</f>
        <v>0</v>
      </c>
      <c r="F962" s="664"/>
      <c r="G962" s="709"/>
      <c r="H962" s="708"/>
      <c r="I962" s="708"/>
      <c r="J962" s="991">
        <f t="shared" si="116"/>
        <v>0</v>
      </c>
      <c r="K962" s="883" t="str">
        <f t="shared" si="112"/>
        <v/>
      </c>
      <c r="L962" s="711"/>
      <c r="M962" s="868">
        <f t="shared" si="117"/>
        <v>0</v>
      </c>
      <c r="N962" s="868">
        <f t="shared" si="118"/>
        <v>0</v>
      </c>
      <c r="O962" s="705" t="str">
        <f t="shared" si="113"/>
        <v/>
      </c>
      <c r="P962" s="523" t="str">
        <f t="shared" si="114"/>
        <v/>
      </c>
      <c r="Q962" s="511">
        <f t="shared" si="119"/>
        <v>0</v>
      </c>
      <c r="R962" s="511">
        <f t="shared" si="115"/>
        <v>0</v>
      </c>
    </row>
    <row r="963" spans="1:18" ht="15" x14ac:dyDescent="0.25">
      <c r="A963" s="702">
        <v>946</v>
      </c>
      <c r="B963" s="664"/>
      <c r="C963" s="664"/>
      <c r="D963" s="706" t="str">
        <f>IFERROR(VLOOKUP($B963,'גנים - מצבת והרשמה  (4)'!$C$16:$G$807,2,0),0)</f>
        <v>המוסד לא קיים</v>
      </c>
      <c r="E963" s="704">
        <f>SUMIF('גנים - מצבת והרשמה  (4)'!$F$15:$F$996,'גנים - דוח ביצוע  (5)'!B963,'גנים - מצבת והרשמה  (4)'!$H$15:$H$996)</f>
        <v>0</v>
      </c>
      <c r="F963" s="664"/>
      <c r="G963" s="709"/>
      <c r="H963" s="708"/>
      <c r="I963" s="708"/>
      <c r="J963" s="991">
        <f t="shared" si="116"/>
        <v>0</v>
      </c>
      <c r="K963" s="883" t="str">
        <f t="shared" si="112"/>
        <v/>
      </c>
      <c r="L963" s="711"/>
      <c r="M963" s="868">
        <f t="shared" si="117"/>
        <v>0</v>
      </c>
      <c r="N963" s="868">
        <f t="shared" si="118"/>
        <v>0</v>
      </c>
      <c r="O963" s="705" t="str">
        <f t="shared" si="113"/>
        <v/>
      </c>
      <c r="P963" s="523" t="str">
        <f t="shared" si="114"/>
        <v/>
      </c>
      <c r="Q963" s="511">
        <f t="shared" si="119"/>
        <v>0</v>
      </c>
      <c r="R963" s="511">
        <f t="shared" si="115"/>
        <v>0</v>
      </c>
    </row>
    <row r="964" spans="1:18" ht="15" x14ac:dyDescent="0.25">
      <c r="A964" s="702">
        <v>947</v>
      </c>
      <c r="B964" s="664"/>
      <c r="C964" s="664"/>
      <c r="D964" s="706" t="str">
        <f>IFERROR(VLOOKUP($B964,'גנים - מצבת והרשמה  (4)'!$C$16:$G$807,2,0),0)</f>
        <v>המוסד לא קיים</v>
      </c>
      <c r="E964" s="704">
        <f>SUMIF('גנים - מצבת והרשמה  (4)'!$F$15:$F$996,'גנים - דוח ביצוע  (5)'!B964,'גנים - מצבת והרשמה  (4)'!$H$15:$H$996)</f>
        <v>0</v>
      </c>
      <c r="F964" s="664"/>
      <c r="G964" s="709"/>
      <c r="H964" s="708"/>
      <c r="I964" s="708"/>
      <c r="J964" s="991">
        <f t="shared" si="116"/>
        <v>0</v>
      </c>
      <c r="K964" s="883" t="str">
        <f t="shared" si="112"/>
        <v/>
      </c>
      <c r="L964" s="711"/>
      <c r="M964" s="868">
        <f t="shared" si="117"/>
        <v>0</v>
      </c>
      <c r="N964" s="868">
        <f t="shared" si="118"/>
        <v>0</v>
      </c>
      <c r="O964" s="705" t="str">
        <f t="shared" si="113"/>
        <v/>
      </c>
      <c r="P964" s="523" t="str">
        <f t="shared" si="114"/>
        <v/>
      </c>
      <c r="Q964" s="511">
        <f t="shared" si="119"/>
        <v>0</v>
      </c>
      <c r="R964" s="511">
        <f t="shared" si="115"/>
        <v>0</v>
      </c>
    </row>
    <row r="965" spans="1:18" ht="15" x14ac:dyDescent="0.25">
      <c r="A965" s="702">
        <v>948</v>
      </c>
      <c r="B965" s="664"/>
      <c r="C965" s="664"/>
      <c r="D965" s="706" t="str">
        <f>IFERROR(VLOOKUP($B965,'גנים - מצבת והרשמה  (4)'!$C$16:$G$807,2,0),0)</f>
        <v>המוסד לא קיים</v>
      </c>
      <c r="E965" s="704">
        <f>SUMIF('גנים - מצבת והרשמה  (4)'!$F$15:$F$996,'גנים - דוח ביצוע  (5)'!B965,'גנים - מצבת והרשמה  (4)'!$H$15:$H$996)</f>
        <v>0</v>
      </c>
      <c r="F965" s="664"/>
      <c r="G965" s="709"/>
      <c r="H965" s="708"/>
      <c r="I965" s="708"/>
      <c r="J965" s="991">
        <f t="shared" si="116"/>
        <v>0</v>
      </c>
      <c r="K965" s="883" t="str">
        <f t="shared" si="112"/>
        <v/>
      </c>
      <c r="L965" s="711"/>
      <c r="M965" s="868">
        <f t="shared" si="117"/>
        <v>0</v>
      </c>
      <c r="N965" s="868">
        <f t="shared" si="118"/>
        <v>0</v>
      </c>
      <c r="O965" s="705" t="str">
        <f t="shared" si="113"/>
        <v/>
      </c>
      <c r="P965" s="523" t="str">
        <f t="shared" si="114"/>
        <v/>
      </c>
      <c r="Q965" s="511">
        <f t="shared" si="119"/>
        <v>0</v>
      </c>
      <c r="R965" s="511">
        <f t="shared" si="115"/>
        <v>0</v>
      </c>
    </row>
    <row r="966" spans="1:18" ht="15" x14ac:dyDescent="0.25">
      <c r="A966" s="702">
        <v>949</v>
      </c>
      <c r="B966" s="664"/>
      <c r="C966" s="664"/>
      <c r="D966" s="706" t="str">
        <f>IFERROR(VLOOKUP($B966,'גנים - מצבת והרשמה  (4)'!$C$16:$G$807,2,0),0)</f>
        <v>המוסד לא קיים</v>
      </c>
      <c r="E966" s="704">
        <f>SUMIF('גנים - מצבת והרשמה  (4)'!$F$15:$F$996,'גנים - דוח ביצוע  (5)'!B966,'גנים - מצבת והרשמה  (4)'!$H$15:$H$996)</f>
        <v>0</v>
      </c>
      <c r="F966" s="664"/>
      <c r="G966" s="709"/>
      <c r="H966" s="708"/>
      <c r="I966" s="708"/>
      <c r="J966" s="991">
        <f t="shared" si="116"/>
        <v>0</v>
      </c>
      <c r="K966" s="883" t="str">
        <f t="shared" si="112"/>
        <v/>
      </c>
      <c r="L966" s="711"/>
      <c r="M966" s="868">
        <f t="shared" si="117"/>
        <v>0</v>
      </c>
      <c r="N966" s="868">
        <f t="shared" si="118"/>
        <v>0</v>
      </c>
      <c r="O966" s="705" t="str">
        <f t="shared" si="113"/>
        <v/>
      </c>
      <c r="P966" s="523" t="str">
        <f t="shared" si="114"/>
        <v/>
      </c>
      <c r="Q966" s="511">
        <f t="shared" si="119"/>
        <v>0</v>
      </c>
      <c r="R966" s="511">
        <f t="shared" si="115"/>
        <v>0</v>
      </c>
    </row>
    <row r="967" spans="1:18" ht="15" x14ac:dyDescent="0.25">
      <c r="A967" s="702">
        <v>950</v>
      </c>
      <c r="B967" s="664"/>
      <c r="C967" s="664"/>
      <c r="D967" s="706" t="str">
        <f>IFERROR(VLOOKUP($B967,'גנים - מצבת והרשמה  (4)'!$C$16:$G$807,2,0),0)</f>
        <v>המוסד לא קיים</v>
      </c>
      <c r="E967" s="704">
        <f>SUMIF('גנים - מצבת והרשמה  (4)'!$F$15:$F$996,'גנים - דוח ביצוע  (5)'!B967,'גנים - מצבת והרשמה  (4)'!$H$15:$H$996)</f>
        <v>0</v>
      </c>
      <c r="F967" s="664"/>
      <c r="G967" s="709"/>
      <c r="H967" s="708"/>
      <c r="I967" s="708"/>
      <c r="J967" s="991">
        <f t="shared" si="116"/>
        <v>0</v>
      </c>
      <c r="K967" s="883" t="str">
        <f t="shared" si="112"/>
        <v/>
      </c>
      <c r="L967" s="711"/>
      <c r="M967" s="868">
        <f t="shared" si="117"/>
        <v>0</v>
      </c>
      <c r="N967" s="868">
        <f t="shared" si="118"/>
        <v>0</v>
      </c>
      <c r="O967" s="705" t="str">
        <f t="shared" si="113"/>
        <v/>
      </c>
      <c r="P967" s="523" t="str">
        <f t="shared" si="114"/>
        <v/>
      </c>
      <c r="Q967" s="511">
        <f t="shared" si="119"/>
        <v>0</v>
      </c>
      <c r="R967" s="511">
        <f t="shared" si="115"/>
        <v>0</v>
      </c>
    </row>
    <row r="968" spans="1:18" ht="15" x14ac:dyDescent="0.25">
      <c r="A968" s="702">
        <v>951</v>
      </c>
      <c r="B968" s="664"/>
      <c r="C968" s="664"/>
      <c r="D968" s="706" t="str">
        <f>IFERROR(VLOOKUP($B968,'גנים - מצבת והרשמה  (4)'!$C$16:$G$807,2,0),0)</f>
        <v>המוסד לא קיים</v>
      </c>
      <c r="E968" s="704">
        <f>SUMIF('גנים - מצבת והרשמה  (4)'!$F$15:$F$996,'גנים - דוח ביצוע  (5)'!B968,'גנים - מצבת והרשמה  (4)'!$H$15:$H$996)</f>
        <v>0</v>
      </c>
      <c r="F968" s="664"/>
      <c r="G968" s="709"/>
      <c r="H968" s="708"/>
      <c r="I968" s="708"/>
      <c r="J968" s="991">
        <f t="shared" si="116"/>
        <v>0</v>
      </c>
      <c r="K968" s="883" t="str">
        <f t="shared" si="112"/>
        <v/>
      </c>
      <c r="L968" s="711"/>
      <c r="M968" s="868">
        <f t="shared" si="117"/>
        <v>0</v>
      </c>
      <c r="N968" s="868">
        <f t="shared" si="118"/>
        <v>0</v>
      </c>
      <c r="O968" s="705" t="str">
        <f t="shared" si="113"/>
        <v/>
      </c>
      <c r="P968" s="523" t="str">
        <f t="shared" si="114"/>
        <v/>
      </c>
      <c r="Q968" s="511">
        <f t="shared" si="119"/>
        <v>0</v>
      </c>
      <c r="R968" s="511">
        <f t="shared" si="115"/>
        <v>0</v>
      </c>
    </row>
    <row r="969" spans="1:18" ht="15" x14ac:dyDescent="0.25">
      <c r="A969" s="702">
        <v>952</v>
      </c>
      <c r="B969" s="664"/>
      <c r="C969" s="664"/>
      <c r="D969" s="706" t="str">
        <f>IFERROR(VLOOKUP($B969,'גנים - מצבת והרשמה  (4)'!$C$16:$G$807,2,0),0)</f>
        <v>המוסד לא קיים</v>
      </c>
      <c r="E969" s="704">
        <f>SUMIF('גנים - מצבת והרשמה  (4)'!$F$15:$F$996,'גנים - דוח ביצוע  (5)'!B969,'גנים - מצבת והרשמה  (4)'!$H$15:$H$996)</f>
        <v>0</v>
      </c>
      <c r="F969" s="664"/>
      <c r="G969" s="709"/>
      <c r="H969" s="708"/>
      <c r="I969" s="708"/>
      <c r="J969" s="991">
        <f t="shared" si="116"/>
        <v>0</v>
      </c>
      <c r="K969" s="883" t="str">
        <f t="shared" si="112"/>
        <v/>
      </c>
      <c r="L969" s="711"/>
      <c r="M969" s="868">
        <f t="shared" si="117"/>
        <v>0</v>
      </c>
      <c r="N969" s="868">
        <f t="shared" si="118"/>
        <v>0</v>
      </c>
      <c r="O969" s="705" t="str">
        <f t="shared" si="113"/>
        <v/>
      </c>
      <c r="P969" s="523" t="str">
        <f t="shared" si="114"/>
        <v/>
      </c>
      <c r="Q969" s="511">
        <f t="shared" si="119"/>
        <v>0</v>
      </c>
      <c r="R969" s="511">
        <f t="shared" si="115"/>
        <v>0</v>
      </c>
    </row>
    <row r="970" spans="1:18" ht="15" x14ac:dyDescent="0.25">
      <c r="A970" s="702">
        <v>953</v>
      </c>
      <c r="B970" s="664"/>
      <c r="C970" s="664"/>
      <c r="D970" s="706" t="str">
        <f>IFERROR(VLOOKUP($B970,'גנים - מצבת והרשמה  (4)'!$C$16:$G$807,2,0),0)</f>
        <v>המוסד לא קיים</v>
      </c>
      <c r="E970" s="704">
        <f>SUMIF('גנים - מצבת והרשמה  (4)'!$F$15:$F$996,'גנים - דוח ביצוע  (5)'!B970,'גנים - מצבת והרשמה  (4)'!$H$15:$H$996)</f>
        <v>0</v>
      </c>
      <c r="F970" s="664"/>
      <c r="G970" s="709"/>
      <c r="H970" s="708"/>
      <c r="I970" s="708"/>
      <c r="J970" s="991">
        <f t="shared" si="116"/>
        <v>0</v>
      </c>
      <c r="K970" s="883" t="str">
        <f t="shared" si="112"/>
        <v/>
      </c>
      <c r="L970" s="711"/>
      <c r="M970" s="868">
        <f t="shared" si="117"/>
        <v>0</v>
      </c>
      <c r="N970" s="868">
        <f t="shared" si="118"/>
        <v>0</v>
      </c>
      <c r="O970" s="705" t="str">
        <f t="shared" si="113"/>
        <v/>
      </c>
      <c r="P970" s="523" t="str">
        <f t="shared" si="114"/>
        <v/>
      </c>
      <c r="Q970" s="511">
        <f t="shared" si="119"/>
        <v>0</v>
      </c>
      <c r="R970" s="511">
        <f t="shared" si="115"/>
        <v>0</v>
      </c>
    </row>
    <row r="971" spans="1:18" ht="15" x14ac:dyDescent="0.25">
      <c r="A971" s="702">
        <v>954</v>
      </c>
      <c r="B971" s="664"/>
      <c r="C971" s="664"/>
      <c r="D971" s="706" t="str">
        <f>IFERROR(VLOOKUP($B971,'גנים - מצבת והרשמה  (4)'!$C$16:$G$807,2,0),0)</f>
        <v>המוסד לא קיים</v>
      </c>
      <c r="E971" s="704">
        <f>SUMIF('גנים - מצבת והרשמה  (4)'!$F$15:$F$996,'גנים - דוח ביצוע  (5)'!B971,'גנים - מצבת והרשמה  (4)'!$H$15:$H$996)</f>
        <v>0</v>
      </c>
      <c r="F971" s="664"/>
      <c r="G971" s="709"/>
      <c r="H971" s="708"/>
      <c r="I971" s="708"/>
      <c r="J971" s="991">
        <f t="shared" si="116"/>
        <v>0</v>
      </c>
      <c r="K971" s="883" t="str">
        <f t="shared" si="112"/>
        <v/>
      </c>
      <c r="L971" s="711"/>
      <c r="M971" s="868">
        <f t="shared" si="117"/>
        <v>0</v>
      </c>
      <c r="N971" s="868">
        <f t="shared" si="118"/>
        <v>0</v>
      </c>
      <c r="O971" s="705" t="str">
        <f t="shared" si="113"/>
        <v/>
      </c>
      <c r="P971" s="523" t="str">
        <f t="shared" si="114"/>
        <v/>
      </c>
      <c r="Q971" s="511">
        <f t="shared" si="119"/>
        <v>0</v>
      </c>
      <c r="R971" s="511">
        <f t="shared" si="115"/>
        <v>0</v>
      </c>
    </row>
    <row r="972" spans="1:18" ht="15" x14ac:dyDescent="0.25">
      <c r="A972" s="702">
        <v>955</v>
      </c>
      <c r="B972" s="664"/>
      <c r="C972" s="664"/>
      <c r="D972" s="706" t="str">
        <f>IFERROR(VLOOKUP($B972,'גנים - מצבת והרשמה  (4)'!$C$16:$G$807,2,0),0)</f>
        <v>המוסד לא קיים</v>
      </c>
      <c r="E972" s="704">
        <f>SUMIF('גנים - מצבת והרשמה  (4)'!$F$15:$F$996,'גנים - דוח ביצוע  (5)'!B972,'גנים - מצבת והרשמה  (4)'!$H$15:$H$996)</f>
        <v>0</v>
      </c>
      <c r="F972" s="664"/>
      <c r="G972" s="709"/>
      <c r="H972" s="708"/>
      <c r="I972" s="708"/>
      <c r="J972" s="991">
        <f t="shared" si="116"/>
        <v>0</v>
      </c>
      <c r="K972" s="883" t="str">
        <f t="shared" si="112"/>
        <v/>
      </c>
      <c r="L972" s="711"/>
      <c r="M972" s="868">
        <f t="shared" si="117"/>
        <v>0</v>
      </c>
      <c r="N972" s="868">
        <f t="shared" si="118"/>
        <v>0</v>
      </c>
      <c r="O972" s="705" t="str">
        <f t="shared" si="113"/>
        <v/>
      </c>
      <c r="P972" s="523" t="str">
        <f t="shared" si="114"/>
        <v/>
      </c>
      <c r="Q972" s="511">
        <f t="shared" si="119"/>
        <v>0</v>
      </c>
      <c r="R972" s="511">
        <f t="shared" si="115"/>
        <v>0</v>
      </c>
    </row>
    <row r="973" spans="1:18" ht="15" x14ac:dyDescent="0.25">
      <c r="A973" s="702">
        <v>956</v>
      </c>
      <c r="B973" s="664"/>
      <c r="C973" s="664"/>
      <c r="D973" s="706" t="str">
        <f>IFERROR(VLOOKUP($B973,'גנים - מצבת והרשמה  (4)'!$C$16:$G$807,2,0),0)</f>
        <v>המוסד לא קיים</v>
      </c>
      <c r="E973" s="704">
        <f>SUMIF('גנים - מצבת והרשמה  (4)'!$F$15:$F$996,'גנים - דוח ביצוע  (5)'!B973,'גנים - מצבת והרשמה  (4)'!$H$15:$H$996)</f>
        <v>0</v>
      </c>
      <c r="F973" s="664"/>
      <c r="G973" s="709"/>
      <c r="H973" s="708"/>
      <c r="I973" s="708"/>
      <c r="J973" s="991">
        <f t="shared" si="116"/>
        <v>0</v>
      </c>
      <c r="K973" s="883" t="str">
        <f t="shared" si="112"/>
        <v/>
      </c>
      <c r="L973" s="711"/>
      <c r="M973" s="868">
        <f t="shared" si="117"/>
        <v>0</v>
      </c>
      <c r="N973" s="868">
        <f t="shared" si="118"/>
        <v>0</v>
      </c>
      <c r="O973" s="705" t="str">
        <f t="shared" si="113"/>
        <v/>
      </c>
      <c r="P973" s="523" t="str">
        <f t="shared" si="114"/>
        <v/>
      </c>
      <c r="Q973" s="511">
        <f t="shared" si="119"/>
        <v>0</v>
      </c>
      <c r="R973" s="511">
        <f t="shared" si="115"/>
        <v>0</v>
      </c>
    </row>
    <row r="974" spans="1:18" ht="15" x14ac:dyDescent="0.25">
      <c r="A974" s="702">
        <v>957</v>
      </c>
      <c r="B974" s="664"/>
      <c r="C974" s="664"/>
      <c r="D974" s="706" t="str">
        <f>IFERROR(VLOOKUP($B974,'גנים - מצבת והרשמה  (4)'!$C$16:$G$807,2,0),0)</f>
        <v>המוסד לא קיים</v>
      </c>
      <c r="E974" s="704">
        <f>SUMIF('גנים - מצבת והרשמה  (4)'!$F$15:$F$996,'גנים - דוח ביצוע  (5)'!B974,'גנים - מצבת והרשמה  (4)'!$H$15:$H$996)</f>
        <v>0</v>
      </c>
      <c r="F974" s="664"/>
      <c r="G974" s="709"/>
      <c r="H974" s="708"/>
      <c r="I974" s="708"/>
      <c r="J974" s="991">
        <f t="shared" si="116"/>
        <v>0</v>
      </c>
      <c r="K974" s="883" t="str">
        <f t="shared" si="112"/>
        <v/>
      </c>
      <c r="L974" s="711"/>
      <c r="M974" s="868">
        <f t="shared" si="117"/>
        <v>0</v>
      </c>
      <c r="N974" s="868">
        <f t="shared" si="118"/>
        <v>0</v>
      </c>
      <c r="O974" s="705" t="str">
        <f t="shared" si="113"/>
        <v/>
      </c>
      <c r="P974" s="523" t="str">
        <f t="shared" si="114"/>
        <v/>
      </c>
      <c r="Q974" s="511">
        <f t="shared" si="119"/>
        <v>0</v>
      </c>
      <c r="R974" s="511">
        <f t="shared" si="115"/>
        <v>0</v>
      </c>
    </row>
    <row r="975" spans="1:18" ht="15" x14ac:dyDescent="0.25">
      <c r="A975" s="702">
        <v>958</v>
      </c>
      <c r="B975" s="664"/>
      <c r="C975" s="664"/>
      <c r="D975" s="706" t="str">
        <f>IFERROR(VLOOKUP($B975,'גנים - מצבת והרשמה  (4)'!$C$16:$G$807,2,0),0)</f>
        <v>המוסד לא קיים</v>
      </c>
      <c r="E975" s="704">
        <f>SUMIF('גנים - מצבת והרשמה  (4)'!$F$15:$F$996,'גנים - דוח ביצוע  (5)'!B975,'גנים - מצבת והרשמה  (4)'!$H$15:$H$996)</f>
        <v>0</v>
      </c>
      <c r="F975" s="664"/>
      <c r="G975" s="709"/>
      <c r="H975" s="708"/>
      <c r="I975" s="708"/>
      <c r="J975" s="991">
        <f t="shared" si="116"/>
        <v>0</v>
      </c>
      <c r="K975" s="883" t="str">
        <f t="shared" si="112"/>
        <v/>
      </c>
      <c r="L975" s="711"/>
      <c r="M975" s="868">
        <f t="shared" si="117"/>
        <v>0</v>
      </c>
      <c r="N975" s="868">
        <f t="shared" si="118"/>
        <v>0</v>
      </c>
      <c r="O975" s="705" t="str">
        <f t="shared" si="113"/>
        <v/>
      </c>
      <c r="P975" s="523" t="str">
        <f t="shared" si="114"/>
        <v/>
      </c>
      <c r="Q975" s="511">
        <f t="shared" si="119"/>
        <v>0</v>
      </c>
      <c r="R975" s="511">
        <f t="shared" si="115"/>
        <v>0</v>
      </c>
    </row>
    <row r="976" spans="1:18" ht="15" x14ac:dyDescent="0.25">
      <c r="A976" s="702">
        <v>959</v>
      </c>
      <c r="B976" s="664"/>
      <c r="C976" s="664"/>
      <c r="D976" s="706" t="str">
        <f>IFERROR(VLOOKUP($B976,'גנים - מצבת והרשמה  (4)'!$C$16:$G$807,2,0),0)</f>
        <v>המוסד לא קיים</v>
      </c>
      <c r="E976" s="704">
        <f>SUMIF('גנים - מצבת והרשמה  (4)'!$F$15:$F$996,'גנים - דוח ביצוע  (5)'!B976,'גנים - מצבת והרשמה  (4)'!$H$15:$H$996)</f>
        <v>0</v>
      </c>
      <c r="F976" s="664"/>
      <c r="G976" s="709"/>
      <c r="H976" s="708"/>
      <c r="I976" s="708"/>
      <c r="J976" s="991">
        <f t="shared" si="116"/>
        <v>0</v>
      </c>
      <c r="K976" s="883" t="str">
        <f t="shared" si="112"/>
        <v/>
      </c>
      <c r="L976" s="711"/>
      <c r="M976" s="868">
        <f t="shared" si="117"/>
        <v>0</v>
      </c>
      <c r="N976" s="868">
        <f t="shared" si="118"/>
        <v>0</v>
      </c>
      <c r="O976" s="705" t="str">
        <f t="shared" si="113"/>
        <v/>
      </c>
      <c r="P976" s="523" t="str">
        <f t="shared" si="114"/>
        <v/>
      </c>
      <c r="Q976" s="511">
        <f t="shared" si="119"/>
        <v>0</v>
      </c>
      <c r="R976" s="511">
        <f t="shared" si="115"/>
        <v>0</v>
      </c>
    </row>
    <row r="977" spans="1:18" ht="15" x14ac:dyDescent="0.25">
      <c r="A977" s="702">
        <v>960</v>
      </c>
      <c r="B977" s="664"/>
      <c r="C977" s="664"/>
      <c r="D977" s="706" t="str">
        <f>IFERROR(VLOOKUP($B977,'גנים - מצבת והרשמה  (4)'!$C$16:$G$807,2,0),0)</f>
        <v>המוסד לא קיים</v>
      </c>
      <c r="E977" s="704">
        <f>SUMIF('גנים - מצבת והרשמה  (4)'!$F$15:$F$996,'גנים - דוח ביצוע  (5)'!B977,'גנים - מצבת והרשמה  (4)'!$H$15:$H$996)</f>
        <v>0</v>
      </c>
      <c r="F977" s="664"/>
      <c r="G977" s="709"/>
      <c r="H977" s="708"/>
      <c r="I977" s="708"/>
      <c r="J977" s="991">
        <f t="shared" si="116"/>
        <v>0</v>
      </c>
      <c r="K977" s="883" t="str">
        <f t="shared" si="112"/>
        <v/>
      </c>
      <c r="L977" s="711"/>
      <c r="M977" s="868">
        <f t="shared" si="117"/>
        <v>0</v>
      </c>
      <c r="N977" s="868">
        <f t="shared" si="118"/>
        <v>0</v>
      </c>
      <c r="O977" s="705" t="str">
        <f t="shared" si="113"/>
        <v/>
      </c>
      <c r="P977" s="523" t="str">
        <f t="shared" si="114"/>
        <v/>
      </c>
      <c r="Q977" s="511">
        <f t="shared" si="119"/>
        <v>0</v>
      </c>
      <c r="R977" s="511">
        <f t="shared" si="115"/>
        <v>0</v>
      </c>
    </row>
    <row r="978" spans="1:18" ht="15" x14ac:dyDescent="0.25">
      <c r="A978" s="702">
        <v>961</v>
      </c>
      <c r="B978" s="664"/>
      <c r="C978" s="664"/>
      <c r="D978" s="706" t="str">
        <f>IFERROR(VLOOKUP($B978,'גנים - מצבת והרשמה  (4)'!$C$16:$G$807,2,0),0)</f>
        <v>המוסד לא קיים</v>
      </c>
      <c r="E978" s="704">
        <f>SUMIF('גנים - מצבת והרשמה  (4)'!$F$15:$F$996,'גנים - דוח ביצוע  (5)'!B978,'גנים - מצבת והרשמה  (4)'!$H$15:$H$996)</f>
        <v>0</v>
      </c>
      <c r="F978" s="664"/>
      <c r="G978" s="709"/>
      <c r="H978" s="708"/>
      <c r="I978" s="708"/>
      <c r="J978" s="991">
        <f t="shared" si="116"/>
        <v>0</v>
      </c>
      <c r="K978" s="883" t="str">
        <f t="shared" ref="K978:K1017" si="120">IF(B978&gt;0,IF(J978&lt;$R$3,"תקופת הפעילות נמוכה מהתקופה הנדרשת, ועל כן המוסד אינו זכאי לתקצוב","תקין"),"")</f>
        <v/>
      </c>
      <c r="L978" s="711"/>
      <c r="M978" s="868">
        <f t="shared" si="117"/>
        <v>0</v>
      </c>
      <c r="N978" s="868">
        <f t="shared" si="118"/>
        <v>0</v>
      </c>
      <c r="O978" s="705" t="str">
        <f t="shared" ref="O978:O1017" si="121">IF(IF(B978=0,0,IFERROR(COUNTIF($B$18:$B$1017,B978)," "))&gt;1,"סמל הגן מופיע יותר מפעם אחת",IF(ISBLANK(B978),"","תקין"))</f>
        <v/>
      </c>
      <c r="P978" s="523" t="str">
        <f t="shared" ref="P978:P1017" si="122">IF(ISNUMBER(B978),IF(J978&lt;1,"יש למלא מס' ימי פעילות",IF(AND(J978&lt;7,L978=""),"יש למלא סיבה לחוסר ימי פעילות","תקין")),"")</f>
        <v/>
      </c>
      <c r="Q978" s="511">
        <f t="shared" si="119"/>
        <v>0</v>
      </c>
      <c r="R978" s="511">
        <f t="shared" si="115"/>
        <v>0</v>
      </c>
    </row>
    <row r="979" spans="1:18" ht="15" x14ac:dyDescent="0.25">
      <c r="A979" s="702">
        <v>962</v>
      </c>
      <c r="B979" s="664"/>
      <c r="C979" s="664"/>
      <c r="D979" s="706" t="str">
        <f>IFERROR(VLOOKUP($B979,'גנים - מצבת והרשמה  (4)'!$C$16:$G$807,2,0),0)</f>
        <v>המוסד לא קיים</v>
      </c>
      <c r="E979" s="704">
        <f>SUMIF('גנים - מצבת והרשמה  (4)'!$F$15:$F$996,'גנים - דוח ביצוע  (5)'!B979,'גנים - מצבת והרשמה  (4)'!$H$15:$H$996)</f>
        <v>0</v>
      </c>
      <c r="F979" s="664"/>
      <c r="G979" s="709"/>
      <c r="H979" s="708"/>
      <c r="I979" s="708"/>
      <c r="J979" s="991">
        <f t="shared" ref="J979:J1017" si="123">MIN(NETWORKDAYS.INTL(H979,I979,7),7)</f>
        <v>0</v>
      </c>
      <c r="K979" s="883" t="str">
        <f t="shared" si="120"/>
        <v/>
      </c>
      <c r="L979" s="711"/>
      <c r="M979" s="868">
        <f t="shared" ref="M979:M1017" si="124">IF(OR($R$2=0,K979="תקין"),ROUND(IF(J979=6,(7-J979)*MIN(E979,F979),0),0),0)</f>
        <v>0</v>
      </c>
      <c r="N979" s="868">
        <f t="shared" ref="N979:N1017" si="125">IF(OR($R$2=0,K979="תקין"),MAX(IF(B979="",0,MIN(F979,E979))-M979/7,0),0)</f>
        <v>0</v>
      </c>
      <c r="O979" s="705" t="str">
        <f t="shared" si="121"/>
        <v/>
      </c>
      <c r="P979" s="523" t="str">
        <f t="shared" si="122"/>
        <v/>
      </c>
      <c r="Q979" s="511">
        <f t="shared" ref="Q979:Q1017" si="126">IF(LEFT(P979,10)="יש למלא מס",1,0)</f>
        <v>0</v>
      </c>
      <c r="R979" s="511">
        <f t="shared" ref="R979:R1017" si="127">IF(B979&gt;0,IF(F979=0,1,0),0)</f>
        <v>0</v>
      </c>
    </row>
    <row r="980" spans="1:18" ht="15" x14ac:dyDescent="0.25">
      <c r="A980" s="702">
        <v>963</v>
      </c>
      <c r="B980" s="664"/>
      <c r="C980" s="664"/>
      <c r="D980" s="706" t="str">
        <f>IFERROR(VLOOKUP($B980,'גנים - מצבת והרשמה  (4)'!$C$16:$G$807,2,0),0)</f>
        <v>המוסד לא קיים</v>
      </c>
      <c r="E980" s="704">
        <f>SUMIF('גנים - מצבת והרשמה  (4)'!$F$15:$F$996,'גנים - דוח ביצוע  (5)'!B980,'גנים - מצבת והרשמה  (4)'!$H$15:$H$996)</f>
        <v>0</v>
      </c>
      <c r="F980" s="664"/>
      <c r="G980" s="709"/>
      <c r="H980" s="708"/>
      <c r="I980" s="708"/>
      <c r="J980" s="991">
        <f t="shared" si="123"/>
        <v>0</v>
      </c>
      <c r="K980" s="883" t="str">
        <f t="shared" si="120"/>
        <v/>
      </c>
      <c r="L980" s="711"/>
      <c r="M980" s="868">
        <f t="shared" si="124"/>
        <v>0</v>
      </c>
      <c r="N980" s="868">
        <f t="shared" si="125"/>
        <v>0</v>
      </c>
      <c r="O980" s="705" t="str">
        <f t="shared" si="121"/>
        <v/>
      </c>
      <c r="P980" s="523" t="str">
        <f t="shared" si="122"/>
        <v/>
      </c>
      <c r="Q980" s="511">
        <f t="shared" si="126"/>
        <v>0</v>
      </c>
      <c r="R980" s="511">
        <f t="shared" si="127"/>
        <v>0</v>
      </c>
    </row>
    <row r="981" spans="1:18" ht="15" x14ac:dyDescent="0.25">
      <c r="A981" s="702">
        <v>964</v>
      </c>
      <c r="B981" s="664"/>
      <c r="C981" s="664"/>
      <c r="D981" s="706" t="str">
        <f>IFERROR(VLOOKUP($B981,'גנים - מצבת והרשמה  (4)'!$C$16:$G$807,2,0),0)</f>
        <v>המוסד לא קיים</v>
      </c>
      <c r="E981" s="704">
        <f>SUMIF('גנים - מצבת והרשמה  (4)'!$F$15:$F$996,'גנים - דוח ביצוע  (5)'!B981,'גנים - מצבת והרשמה  (4)'!$H$15:$H$996)</f>
        <v>0</v>
      </c>
      <c r="F981" s="664"/>
      <c r="G981" s="709"/>
      <c r="H981" s="708"/>
      <c r="I981" s="708"/>
      <c r="J981" s="991">
        <f t="shared" si="123"/>
        <v>0</v>
      </c>
      <c r="K981" s="883" t="str">
        <f t="shared" si="120"/>
        <v/>
      </c>
      <c r="L981" s="711"/>
      <c r="M981" s="868">
        <f t="shared" si="124"/>
        <v>0</v>
      </c>
      <c r="N981" s="868">
        <f t="shared" si="125"/>
        <v>0</v>
      </c>
      <c r="O981" s="705" t="str">
        <f t="shared" si="121"/>
        <v/>
      </c>
      <c r="P981" s="523" t="str">
        <f t="shared" si="122"/>
        <v/>
      </c>
      <c r="Q981" s="511">
        <f t="shared" si="126"/>
        <v>0</v>
      </c>
      <c r="R981" s="511">
        <f t="shared" si="127"/>
        <v>0</v>
      </c>
    </row>
    <row r="982" spans="1:18" ht="15" x14ac:dyDescent="0.25">
      <c r="A982" s="702">
        <v>965</v>
      </c>
      <c r="B982" s="664"/>
      <c r="C982" s="664"/>
      <c r="D982" s="706" t="str">
        <f>IFERROR(VLOOKUP($B982,'גנים - מצבת והרשמה  (4)'!$C$16:$G$807,2,0),0)</f>
        <v>המוסד לא קיים</v>
      </c>
      <c r="E982" s="704">
        <f>SUMIF('גנים - מצבת והרשמה  (4)'!$F$15:$F$996,'גנים - דוח ביצוע  (5)'!B982,'גנים - מצבת והרשמה  (4)'!$H$15:$H$996)</f>
        <v>0</v>
      </c>
      <c r="F982" s="664"/>
      <c r="G982" s="709"/>
      <c r="H982" s="708"/>
      <c r="I982" s="708"/>
      <c r="J982" s="991">
        <f t="shared" si="123"/>
        <v>0</v>
      </c>
      <c r="K982" s="883" t="str">
        <f t="shared" si="120"/>
        <v/>
      </c>
      <c r="L982" s="711"/>
      <c r="M982" s="868">
        <f t="shared" si="124"/>
        <v>0</v>
      </c>
      <c r="N982" s="868">
        <f t="shared" si="125"/>
        <v>0</v>
      </c>
      <c r="O982" s="705" t="str">
        <f t="shared" si="121"/>
        <v/>
      </c>
      <c r="P982" s="523" t="str">
        <f t="shared" si="122"/>
        <v/>
      </c>
      <c r="Q982" s="511">
        <f t="shared" si="126"/>
        <v>0</v>
      </c>
      <c r="R982" s="511">
        <f t="shared" si="127"/>
        <v>0</v>
      </c>
    </row>
    <row r="983" spans="1:18" ht="15" x14ac:dyDescent="0.25">
      <c r="A983" s="702">
        <v>966</v>
      </c>
      <c r="B983" s="664"/>
      <c r="C983" s="664"/>
      <c r="D983" s="706" t="str">
        <f>IFERROR(VLOOKUP($B983,'גנים - מצבת והרשמה  (4)'!$C$16:$G$807,2,0),0)</f>
        <v>המוסד לא קיים</v>
      </c>
      <c r="E983" s="704">
        <f>SUMIF('גנים - מצבת והרשמה  (4)'!$F$15:$F$996,'גנים - דוח ביצוע  (5)'!B983,'גנים - מצבת והרשמה  (4)'!$H$15:$H$996)</f>
        <v>0</v>
      </c>
      <c r="F983" s="664"/>
      <c r="G983" s="709"/>
      <c r="H983" s="708"/>
      <c r="I983" s="708"/>
      <c r="J983" s="991">
        <f t="shared" si="123"/>
        <v>0</v>
      </c>
      <c r="K983" s="883" t="str">
        <f t="shared" si="120"/>
        <v/>
      </c>
      <c r="L983" s="711"/>
      <c r="M983" s="868">
        <f t="shared" si="124"/>
        <v>0</v>
      </c>
      <c r="N983" s="868">
        <f t="shared" si="125"/>
        <v>0</v>
      </c>
      <c r="O983" s="705" t="str">
        <f t="shared" si="121"/>
        <v/>
      </c>
      <c r="P983" s="523" t="str">
        <f t="shared" si="122"/>
        <v/>
      </c>
      <c r="Q983" s="511">
        <f t="shared" si="126"/>
        <v>0</v>
      </c>
      <c r="R983" s="511">
        <f t="shared" si="127"/>
        <v>0</v>
      </c>
    </row>
    <row r="984" spans="1:18" ht="15" x14ac:dyDescent="0.25">
      <c r="A984" s="702">
        <v>967</v>
      </c>
      <c r="B984" s="664"/>
      <c r="C984" s="664"/>
      <c r="D984" s="706" t="str">
        <f>IFERROR(VLOOKUP($B984,'גנים - מצבת והרשמה  (4)'!$C$16:$G$807,2,0),0)</f>
        <v>המוסד לא קיים</v>
      </c>
      <c r="E984" s="704">
        <f>SUMIF('גנים - מצבת והרשמה  (4)'!$F$15:$F$996,'גנים - דוח ביצוע  (5)'!B984,'גנים - מצבת והרשמה  (4)'!$H$15:$H$996)</f>
        <v>0</v>
      </c>
      <c r="F984" s="664"/>
      <c r="G984" s="709"/>
      <c r="H984" s="708"/>
      <c r="I984" s="708"/>
      <c r="J984" s="991">
        <f t="shared" si="123"/>
        <v>0</v>
      </c>
      <c r="K984" s="883" t="str">
        <f t="shared" si="120"/>
        <v/>
      </c>
      <c r="L984" s="711"/>
      <c r="M984" s="868">
        <f t="shared" si="124"/>
        <v>0</v>
      </c>
      <c r="N984" s="868">
        <f t="shared" si="125"/>
        <v>0</v>
      </c>
      <c r="O984" s="705" t="str">
        <f t="shared" si="121"/>
        <v/>
      </c>
      <c r="P984" s="523" t="str">
        <f t="shared" si="122"/>
        <v/>
      </c>
      <c r="Q984" s="511">
        <f t="shared" si="126"/>
        <v>0</v>
      </c>
      <c r="R984" s="511">
        <f t="shared" si="127"/>
        <v>0</v>
      </c>
    </row>
    <row r="985" spans="1:18" ht="15" x14ac:dyDescent="0.25">
      <c r="A985" s="702">
        <v>968</v>
      </c>
      <c r="B985" s="664"/>
      <c r="C985" s="664"/>
      <c r="D985" s="706" t="str">
        <f>IFERROR(VLOOKUP($B985,'גנים - מצבת והרשמה  (4)'!$C$16:$G$807,2,0),0)</f>
        <v>המוסד לא קיים</v>
      </c>
      <c r="E985" s="704">
        <f>SUMIF('גנים - מצבת והרשמה  (4)'!$F$15:$F$996,'גנים - דוח ביצוע  (5)'!B985,'גנים - מצבת והרשמה  (4)'!$H$15:$H$996)</f>
        <v>0</v>
      </c>
      <c r="F985" s="664"/>
      <c r="G985" s="709"/>
      <c r="H985" s="708"/>
      <c r="I985" s="708"/>
      <c r="J985" s="991">
        <f t="shared" si="123"/>
        <v>0</v>
      </c>
      <c r="K985" s="883" t="str">
        <f t="shared" si="120"/>
        <v/>
      </c>
      <c r="L985" s="711"/>
      <c r="M985" s="868">
        <f t="shared" si="124"/>
        <v>0</v>
      </c>
      <c r="N985" s="868">
        <f t="shared" si="125"/>
        <v>0</v>
      </c>
      <c r="O985" s="705" t="str">
        <f t="shared" si="121"/>
        <v/>
      </c>
      <c r="P985" s="523" t="str">
        <f t="shared" si="122"/>
        <v/>
      </c>
      <c r="Q985" s="511">
        <f t="shared" si="126"/>
        <v>0</v>
      </c>
      <c r="R985" s="511">
        <f t="shared" si="127"/>
        <v>0</v>
      </c>
    </row>
    <row r="986" spans="1:18" ht="15" x14ac:dyDescent="0.25">
      <c r="A986" s="702">
        <v>969</v>
      </c>
      <c r="B986" s="664"/>
      <c r="C986" s="664"/>
      <c r="D986" s="706" t="str">
        <f>IFERROR(VLOOKUP($B986,'גנים - מצבת והרשמה  (4)'!$C$16:$G$807,2,0),0)</f>
        <v>המוסד לא קיים</v>
      </c>
      <c r="E986" s="704">
        <f>SUMIF('גנים - מצבת והרשמה  (4)'!$F$15:$F$996,'גנים - דוח ביצוע  (5)'!B986,'גנים - מצבת והרשמה  (4)'!$H$15:$H$996)</f>
        <v>0</v>
      </c>
      <c r="F986" s="664"/>
      <c r="G986" s="709"/>
      <c r="H986" s="708"/>
      <c r="I986" s="708"/>
      <c r="J986" s="991">
        <f t="shared" si="123"/>
        <v>0</v>
      </c>
      <c r="K986" s="883" t="str">
        <f t="shared" si="120"/>
        <v/>
      </c>
      <c r="L986" s="711"/>
      <c r="M986" s="868">
        <f t="shared" si="124"/>
        <v>0</v>
      </c>
      <c r="N986" s="868">
        <f t="shared" si="125"/>
        <v>0</v>
      </c>
      <c r="O986" s="705" t="str">
        <f t="shared" si="121"/>
        <v/>
      </c>
      <c r="P986" s="523" t="str">
        <f t="shared" si="122"/>
        <v/>
      </c>
      <c r="Q986" s="511">
        <f t="shared" si="126"/>
        <v>0</v>
      </c>
      <c r="R986" s="511">
        <f t="shared" si="127"/>
        <v>0</v>
      </c>
    </row>
    <row r="987" spans="1:18" ht="15" x14ac:dyDescent="0.25">
      <c r="A987" s="702">
        <v>970</v>
      </c>
      <c r="B987" s="664"/>
      <c r="C987" s="664"/>
      <c r="D987" s="706" t="str">
        <f>IFERROR(VLOOKUP($B987,'גנים - מצבת והרשמה  (4)'!$C$16:$G$807,2,0),0)</f>
        <v>המוסד לא קיים</v>
      </c>
      <c r="E987" s="704">
        <f>SUMIF('גנים - מצבת והרשמה  (4)'!$F$15:$F$996,'גנים - דוח ביצוע  (5)'!B987,'גנים - מצבת והרשמה  (4)'!$H$15:$H$996)</f>
        <v>0</v>
      </c>
      <c r="F987" s="664"/>
      <c r="G987" s="709"/>
      <c r="H987" s="708"/>
      <c r="I987" s="708"/>
      <c r="J987" s="991">
        <f t="shared" si="123"/>
        <v>0</v>
      </c>
      <c r="K987" s="883" t="str">
        <f t="shared" si="120"/>
        <v/>
      </c>
      <c r="L987" s="711"/>
      <c r="M987" s="868">
        <f t="shared" si="124"/>
        <v>0</v>
      </c>
      <c r="N987" s="868">
        <f t="shared" si="125"/>
        <v>0</v>
      </c>
      <c r="O987" s="705" t="str">
        <f t="shared" si="121"/>
        <v/>
      </c>
      <c r="P987" s="523" t="str">
        <f t="shared" si="122"/>
        <v/>
      </c>
      <c r="Q987" s="511">
        <f t="shared" si="126"/>
        <v>0</v>
      </c>
      <c r="R987" s="511">
        <f t="shared" si="127"/>
        <v>0</v>
      </c>
    </row>
    <row r="988" spans="1:18" ht="15" x14ac:dyDescent="0.25">
      <c r="A988" s="702">
        <v>971</v>
      </c>
      <c r="B988" s="664"/>
      <c r="C988" s="664"/>
      <c r="D988" s="706" t="str">
        <f>IFERROR(VLOOKUP($B988,'גנים - מצבת והרשמה  (4)'!$C$16:$G$807,2,0),0)</f>
        <v>המוסד לא קיים</v>
      </c>
      <c r="E988" s="704">
        <f>SUMIF('גנים - מצבת והרשמה  (4)'!$F$15:$F$996,'גנים - דוח ביצוע  (5)'!B988,'גנים - מצבת והרשמה  (4)'!$H$15:$H$996)</f>
        <v>0</v>
      </c>
      <c r="F988" s="664"/>
      <c r="G988" s="709"/>
      <c r="H988" s="708"/>
      <c r="I988" s="708"/>
      <c r="J988" s="991">
        <f t="shared" si="123"/>
        <v>0</v>
      </c>
      <c r="K988" s="883" t="str">
        <f t="shared" si="120"/>
        <v/>
      </c>
      <c r="L988" s="711"/>
      <c r="M988" s="868">
        <f t="shared" si="124"/>
        <v>0</v>
      </c>
      <c r="N988" s="868">
        <f t="shared" si="125"/>
        <v>0</v>
      </c>
      <c r="O988" s="705" t="str">
        <f t="shared" si="121"/>
        <v/>
      </c>
      <c r="P988" s="523" t="str">
        <f t="shared" si="122"/>
        <v/>
      </c>
      <c r="Q988" s="511">
        <f t="shared" si="126"/>
        <v>0</v>
      </c>
      <c r="R988" s="511">
        <f t="shared" si="127"/>
        <v>0</v>
      </c>
    </row>
    <row r="989" spans="1:18" ht="15" x14ac:dyDescent="0.25">
      <c r="A989" s="702">
        <v>972</v>
      </c>
      <c r="B989" s="664"/>
      <c r="C989" s="664"/>
      <c r="D989" s="706" t="str">
        <f>IFERROR(VLOOKUP($B989,'גנים - מצבת והרשמה  (4)'!$C$16:$G$807,2,0),0)</f>
        <v>המוסד לא קיים</v>
      </c>
      <c r="E989" s="704">
        <f>SUMIF('גנים - מצבת והרשמה  (4)'!$F$15:$F$996,'גנים - דוח ביצוע  (5)'!B989,'גנים - מצבת והרשמה  (4)'!$H$15:$H$996)</f>
        <v>0</v>
      </c>
      <c r="F989" s="664"/>
      <c r="G989" s="709"/>
      <c r="H989" s="708"/>
      <c r="I989" s="708"/>
      <c r="J989" s="991">
        <f t="shared" si="123"/>
        <v>0</v>
      </c>
      <c r="K989" s="883" t="str">
        <f t="shared" si="120"/>
        <v/>
      </c>
      <c r="L989" s="711"/>
      <c r="M989" s="868">
        <f t="shared" si="124"/>
        <v>0</v>
      </c>
      <c r="N989" s="868">
        <f t="shared" si="125"/>
        <v>0</v>
      </c>
      <c r="O989" s="705" t="str">
        <f t="shared" si="121"/>
        <v/>
      </c>
      <c r="P989" s="523" t="str">
        <f t="shared" si="122"/>
        <v/>
      </c>
      <c r="Q989" s="511">
        <f t="shared" si="126"/>
        <v>0</v>
      </c>
      <c r="R989" s="511">
        <f t="shared" si="127"/>
        <v>0</v>
      </c>
    </row>
    <row r="990" spans="1:18" ht="15" x14ac:dyDescent="0.25">
      <c r="A990" s="702">
        <v>973</v>
      </c>
      <c r="B990" s="664"/>
      <c r="C990" s="664"/>
      <c r="D990" s="706" t="str">
        <f>IFERROR(VLOOKUP($B990,'גנים - מצבת והרשמה  (4)'!$C$16:$G$807,2,0),0)</f>
        <v>המוסד לא קיים</v>
      </c>
      <c r="E990" s="704">
        <f>SUMIF('גנים - מצבת והרשמה  (4)'!$F$15:$F$996,'גנים - דוח ביצוע  (5)'!B990,'גנים - מצבת והרשמה  (4)'!$H$15:$H$996)</f>
        <v>0</v>
      </c>
      <c r="F990" s="664"/>
      <c r="G990" s="709"/>
      <c r="H990" s="708"/>
      <c r="I990" s="708"/>
      <c r="J990" s="991">
        <f t="shared" si="123"/>
        <v>0</v>
      </c>
      <c r="K990" s="883" t="str">
        <f t="shared" si="120"/>
        <v/>
      </c>
      <c r="L990" s="711"/>
      <c r="M990" s="868">
        <f t="shared" si="124"/>
        <v>0</v>
      </c>
      <c r="N990" s="868">
        <f t="shared" si="125"/>
        <v>0</v>
      </c>
      <c r="O990" s="705" t="str">
        <f t="shared" si="121"/>
        <v/>
      </c>
      <c r="P990" s="523" t="str">
        <f t="shared" si="122"/>
        <v/>
      </c>
      <c r="Q990" s="511">
        <f t="shared" si="126"/>
        <v>0</v>
      </c>
      <c r="R990" s="511">
        <f t="shared" si="127"/>
        <v>0</v>
      </c>
    </row>
    <row r="991" spans="1:18" ht="15" x14ac:dyDescent="0.25">
      <c r="A991" s="702">
        <v>974</v>
      </c>
      <c r="B991" s="664"/>
      <c r="C991" s="664"/>
      <c r="D991" s="706" t="str">
        <f>IFERROR(VLOOKUP($B991,'גנים - מצבת והרשמה  (4)'!$C$16:$G$807,2,0),0)</f>
        <v>המוסד לא קיים</v>
      </c>
      <c r="E991" s="704">
        <f>SUMIF('גנים - מצבת והרשמה  (4)'!$F$15:$F$996,'גנים - דוח ביצוע  (5)'!B991,'גנים - מצבת והרשמה  (4)'!$H$15:$H$996)</f>
        <v>0</v>
      </c>
      <c r="F991" s="664"/>
      <c r="G991" s="709"/>
      <c r="H991" s="708"/>
      <c r="I991" s="708"/>
      <c r="J991" s="991">
        <f t="shared" si="123"/>
        <v>0</v>
      </c>
      <c r="K991" s="883" t="str">
        <f t="shared" si="120"/>
        <v/>
      </c>
      <c r="L991" s="711"/>
      <c r="M991" s="868">
        <f t="shared" si="124"/>
        <v>0</v>
      </c>
      <c r="N991" s="868">
        <f t="shared" si="125"/>
        <v>0</v>
      </c>
      <c r="O991" s="705" t="str">
        <f t="shared" si="121"/>
        <v/>
      </c>
      <c r="P991" s="523" t="str">
        <f t="shared" si="122"/>
        <v/>
      </c>
      <c r="Q991" s="511">
        <f t="shared" si="126"/>
        <v>0</v>
      </c>
      <c r="R991" s="511">
        <f t="shared" si="127"/>
        <v>0</v>
      </c>
    </row>
    <row r="992" spans="1:18" ht="15" x14ac:dyDescent="0.25">
      <c r="A992" s="702">
        <v>975</v>
      </c>
      <c r="B992" s="664"/>
      <c r="C992" s="664"/>
      <c r="D992" s="706" t="str">
        <f>IFERROR(VLOOKUP($B992,'גנים - מצבת והרשמה  (4)'!$C$16:$G$807,2,0),0)</f>
        <v>המוסד לא קיים</v>
      </c>
      <c r="E992" s="704">
        <f>SUMIF('גנים - מצבת והרשמה  (4)'!$F$15:$F$996,'גנים - דוח ביצוע  (5)'!B992,'גנים - מצבת והרשמה  (4)'!$H$15:$H$996)</f>
        <v>0</v>
      </c>
      <c r="F992" s="664"/>
      <c r="G992" s="709"/>
      <c r="H992" s="708"/>
      <c r="I992" s="708"/>
      <c r="J992" s="991">
        <f t="shared" si="123"/>
        <v>0</v>
      </c>
      <c r="K992" s="883" t="str">
        <f t="shared" si="120"/>
        <v/>
      </c>
      <c r="L992" s="711"/>
      <c r="M992" s="868">
        <f t="shared" si="124"/>
        <v>0</v>
      </c>
      <c r="N992" s="868">
        <f t="shared" si="125"/>
        <v>0</v>
      </c>
      <c r="O992" s="705" t="str">
        <f t="shared" si="121"/>
        <v/>
      </c>
      <c r="P992" s="523" t="str">
        <f t="shared" si="122"/>
        <v/>
      </c>
      <c r="Q992" s="511">
        <f t="shared" si="126"/>
        <v>0</v>
      </c>
      <c r="R992" s="511">
        <f t="shared" si="127"/>
        <v>0</v>
      </c>
    </row>
    <row r="993" spans="1:18" ht="15" x14ac:dyDescent="0.25">
      <c r="A993" s="702">
        <v>976</v>
      </c>
      <c r="B993" s="664"/>
      <c r="C993" s="664"/>
      <c r="D993" s="706" t="str">
        <f>IFERROR(VLOOKUP($B993,'גנים - מצבת והרשמה  (4)'!$C$16:$G$807,2,0),0)</f>
        <v>המוסד לא קיים</v>
      </c>
      <c r="E993" s="704">
        <f>SUMIF('גנים - מצבת והרשמה  (4)'!$F$15:$F$996,'גנים - דוח ביצוע  (5)'!B993,'גנים - מצבת והרשמה  (4)'!$H$15:$H$996)</f>
        <v>0</v>
      </c>
      <c r="F993" s="664"/>
      <c r="G993" s="709"/>
      <c r="H993" s="708"/>
      <c r="I993" s="708"/>
      <c r="J993" s="991">
        <f t="shared" si="123"/>
        <v>0</v>
      </c>
      <c r="K993" s="883" t="str">
        <f t="shared" si="120"/>
        <v/>
      </c>
      <c r="L993" s="711"/>
      <c r="M993" s="868">
        <f t="shared" si="124"/>
        <v>0</v>
      </c>
      <c r="N993" s="868">
        <f t="shared" si="125"/>
        <v>0</v>
      </c>
      <c r="O993" s="705" t="str">
        <f t="shared" si="121"/>
        <v/>
      </c>
      <c r="P993" s="523" t="str">
        <f t="shared" si="122"/>
        <v/>
      </c>
      <c r="Q993" s="511">
        <f t="shared" si="126"/>
        <v>0</v>
      </c>
      <c r="R993" s="511">
        <f t="shared" si="127"/>
        <v>0</v>
      </c>
    </row>
    <row r="994" spans="1:18" ht="15" x14ac:dyDescent="0.25">
      <c r="A994" s="702">
        <v>977</v>
      </c>
      <c r="B994" s="664"/>
      <c r="C994" s="664"/>
      <c r="D994" s="706" t="str">
        <f>IFERROR(VLOOKUP($B994,'גנים - מצבת והרשמה  (4)'!$C$16:$G$807,2,0),0)</f>
        <v>המוסד לא קיים</v>
      </c>
      <c r="E994" s="704">
        <f>SUMIF('גנים - מצבת והרשמה  (4)'!$F$15:$F$996,'גנים - דוח ביצוע  (5)'!B994,'גנים - מצבת והרשמה  (4)'!$H$15:$H$996)</f>
        <v>0</v>
      </c>
      <c r="F994" s="664"/>
      <c r="G994" s="709"/>
      <c r="H994" s="708"/>
      <c r="I994" s="708"/>
      <c r="J994" s="991">
        <f t="shared" si="123"/>
        <v>0</v>
      </c>
      <c r="K994" s="883" t="str">
        <f t="shared" si="120"/>
        <v/>
      </c>
      <c r="L994" s="711"/>
      <c r="M994" s="868">
        <f t="shared" si="124"/>
        <v>0</v>
      </c>
      <c r="N994" s="868">
        <f t="shared" si="125"/>
        <v>0</v>
      </c>
      <c r="O994" s="705" t="str">
        <f t="shared" si="121"/>
        <v/>
      </c>
      <c r="P994" s="523" t="str">
        <f t="shared" si="122"/>
        <v/>
      </c>
      <c r="Q994" s="511">
        <f t="shared" si="126"/>
        <v>0</v>
      </c>
      <c r="R994" s="511">
        <f t="shared" si="127"/>
        <v>0</v>
      </c>
    </row>
    <row r="995" spans="1:18" ht="15" x14ac:dyDescent="0.25">
      <c r="A995" s="702">
        <v>978</v>
      </c>
      <c r="B995" s="664"/>
      <c r="C995" s="664"/>
      <c r="D995" s="706" t="str">
        <f>IFERROR(VLOOKUP($B995,'גנים - מצבת והרשמה  (4)'!$C$16:$G$807,2,0),0)</f>
        <v>המוסד לא קיים</v>
      </c>
      <c r="E995" s="704">
        <f>SUMIF('גנים - מצבת והרשמה  (4)'!$F$15:$F$996,'גנים - דוח ביצוע  (5)'!B995,'גנים - מצבת והרשמה  (4)'!$H$15:$H$996)</f>
        <v>0</v>
      </c>
      <c r="F995" s="664"/>
      <c r="G995" s="709"/>
      <c r="H995" s="708"/>
      <c r="I995" s="708"/>
      <c r="J995" s="991">
        <f t="shared" si="123"/>
        <v>0</v>
      </c>
      <c r="K995" s="883" t="str">
        <f t="shared" si="120"/>
        <v/>
      </c>
      <c r="L995" s="711"/>
      <c r="M995" s="868">
        <f t="shared" si="124"/>
        <v>0</v>
      </c>
      <c r="N995" s="868">
        <f t="shared" si="125"/>
        <v>0</v>
      </c>
      <c r="O995" s="705" t="str">
        <f t="shared" si="121"/>
        <v/>
      </c>
      <c r="P995" s="523" t="str">
        <f t="shared" si="122"/>
        <v/>
      </c>
      <c r="Q995" s="511">
        <f t="shared" si="126"/>
        <v>0</v>
      </c>
      <c r="R995" s="511">
        <f t="shared" si="127"/>
        <v>0</v>
      </c>
    </row>
    <row r="996" spans="1:18" ht="15" x14ac:dyDescent="0.25">
      <c r="A996" s="702">
        <v>979</v>
      </c>
      <c r="B996" s="664"/>
      <c r="C996" s="664"/>
      <c r="D996" s="706" t="str">
        <f>IFERROR(VLOOKUP($B996,'גנים - מצבת והרשמה  (4)'!$C$16:$G$807,2,0),0)</f>
        <v>המוסד לא קיים</v>
      </c>
      <c r="E996" s="704">
        <f>SUMIF('גנים - מצבת והרשמה  (4)'!$F$15:$F$996,'גנים - דוח ביצוע  (5)'!B996,'גנים - מצבת והרשמה  (4)'!$H$15:$H$996)</f>
        <v>0</v>
      </c>
      <c r="F996" s="664"/>
      <c r="G996" s="709"/>
      <c r="H996" s="708"/>
      <c r="I996" s="708"/>
      <c r="J996" s="991">
        <f t="shared" si="123"/>
        <v>0</v>
      </c>
      <c r="K996" s="883" t="str">
        <f t="shared" si="120"/>
        <v/>
      </c>
      <c r="L996" s="711"/>
      <c r="M996" s="868">
        <f t="shared" si="124"/>
        <v>0</v>
      </c>
      <c r="N996" s="868">
        <f t="shared" si="125"/>
        <v>0</v>
      </c>
      <c r="O996" s="705" t="str">
        <f t="shared" si="121"/>
        <v/>
      </c>
      <c r="P996" s="523" t="str">
        <f t="shared" si="122"/>
        <v/>
      </c>
      <c r="Q996" s="511">
        <f t="shared" si="126"/>
        <v>0</v>
      </c>
      <c r="R996" s="511">
        <f t="shared" si="127"/>
        <v>0</v>
      </c>
    </row>
    <row r="997" spans="1:18" ht="15" x14ac:dyDescent="0.25">
      <c r="A997" s="702">
        <v>980</v>
      </c>
      <c r="B997" s="664"/>
      <c r="C997" s="664"/>
      <c r="D997" s="706" t="str">
        <f>IFERROR(VLOOKUP($B997,'גנים - מצבת והרשמה  (4)'!$C$16:$G$807,2,0),0)</f>
        <v>המוסד לא קיים</v>
      </c>
      <c r="E997" s="704">
        <f>SUMIF('גנים - מצבת והרשמה  (4)'!$F$15:$F$996,'גנים - דוח ביצוע  (5)'!B997,'גנים - מצבת והרשמה  (4)'!$H$15:$H$996)</f>
        <v>0</v>
      </c>
      <c r="F997" s="664"/>
      <c r="G997" s="709"/>
      <c r="H997" s="708"/>
      <c r="I997" s="708"/>
      <c r="J997" s="991">
        <f t="shared" si="123"/>
        <v>0</v>
      </c>
      <c r="K997" s="883" t="str">
        <f t="shared" si="120"/>
        <v/>
      </c>
      <c r="L997" s="711"/>
      <c r="M997" s="868">
        <f t="shared" si="124"/>
        <v>0</v>
      </c>
      <c r="N997" s="868">
        <f t="shared" si="125"/>
        <v>0</v>
      </c>
      <c r="O997" s="705" t="str">
        <f t="shared" si="121"/>
        <v/>
      </c>
      <c r="P997" s="523" t="str">
        <f t="shared" si="122"/>
        <v/>
      </c>
      <c r="Q997" s="511">
        <f t="shared" si="126"/>
        <v>0</v>
      </c>
      <c r="R997" s="511">
        <f t="shared" si="127"/>
        <v>0</v>
      </c>
    </row>
    <row r="998" spans="1:18" ht="15" x14ac:dyDescent="0.25">
      <c r="A998" s="702">
        <v>981</v>
      </c>
      <c r="B998" s="664"/>
      <c r="C998" s="664"/>
      <c r="D998" s="706" t="str">
        <f>IFERROR(VLOOKUP($B998,'גנים - מצבת והרשמה  (4)'!$C$16:$G$807,2,0),0)</f>
        <v>המוסד לא קיים</v>
      </c>
      <c r="E998" s="704">
        <f>SUMIF('גנים - מצבת והרשמה  (4)'!$F$15:$F$996,'גנים - דוח ביצוע  (5)'!B998,'גנים - מצבת והרשמה  (4)'!$H$15:$H$996)</f>
        <v>0</v>
      </c>
      <c r="F998" s="664"/>
      <c r="G998" s="709"/>
      <c r="H998" s="708"/>
      <c r="I998" s="708"/>
      <c r="J998" s="991">
        <f t="shared" si="123"/>
        <v>0</v>
      </c>
      <c r="K998" s="883" t="str">
        <f t="shared" si="120"/>
        <v/>
      </c>
      <c r="L998" s="711"/>
      <c r="M998" s="868">
        <f t="shared" si="124"/>
        <v>0</v>
      </c>
      <c r="N998" s="868">
        <f t="shared" si="125"/>
        <v>0</v>
      </c>
      <c r="O998" s="705" t="str">
        <f t="shared" si="121"/>
        <v/>
      </c>
      <c r="P998" s="523" t="str">
        <f t="shared" si="122"/>
        <v/>
      </c>
      <c r="Q998" s="511">
        <f t="shared" si="126"/>
        <v>0</v>
      </c>
      <c r="R998" s="511">
        <f t="shared" si="127"/>
        <v>0</v>
      </c>
    </row>
    <row r="999" spans="1:18" ht="15" x14ac:dyDescent="0.25">
      <c r="A999" s="702">
        <v>982</v>
      </c>
      <c r="B999" s="664"/>
      <c r="C999" s="664"/>
      <c r="D999" s="706" t="str">
        <f>IFERROR(VLOOKUP($B999,'גנים - מצבת והרשמה  (4)'!$C$16:$G$807,2,0),0)</f>
        <v>המוסד לא קיים</v>
      </c>
      <c r="E999" s="704">
        <f>SUMIF('גנים - מצבת והרשמה  (4)'!$F$15:$F$996,'גנים - דוח ביצוע  (5)'!B999,'גנים - מצבת והרשמה  (4)'!$H$15:$H$996)</f>
        <v>0</v>
      </c>
      <c r="F999" s="664"/>
      <c r="G999" s="709"/>
      <c r="H999" s="708"/>
      <c r="I999" s="708"/>
      <c r="J999" s="991">
        <f t="shared" si="123"/>
        <v>0</v>
      </c>
      <c r="K999" s="883" t="str">
        <f t="shared" si="120"/>
        <v/>
      </c>
      <c r="L999" s="711"/>
      <c r="M999" s="868">
        <f t="shared" si="124"/>
        <v>0</v>
      </c>
      <c r="N999" s="868">
        <f t="shared" si="125"/>
        <v>0</v>
      </c>
      <c r="O999" s="705" t="str">
        <f t="shared" si="121"/>
        <v/>
      </c>
      <c r="P999" s="523" t="str">
        <f t="shared" si="122"/>
        <v/>
      </c>
      <c r="Q999" s="511">
        <f t="shared" si="126"/>
        <v>0</v>
      </c>
      <c r="R999" s="511">
        <f t="shared" si="127"/>
        <v>0</v>
      </c>
    </row>
    <row r="1000" spans="1:18" ht="15" x14ac:dyDescent="0.25">
      <c r="A1000" s="702">
        <v>983</v>
      </c>
      <c r="B1000" s="664"/>
      <c r="C1000" s="664"/>
      <c r="D1000" s="706" t="str">
        <f>IFERROR(VLOOKUP($B1000,'גנים - מצבת והרשמה  (4)'!$C$16:$G$807,2,0),0)</f>
        <v>המוסד לא קיים</v>
      </c>
      <c r="E1000" s="704">
        <f>SUMIF('גנים - מצבת והרשמה  (4)'!$F$15:$F$996,'גנים - דוח ביצוע  (5)'!B1000,'גנים - מצבת והרשמה  (4)'!$H$15:$H$996)</f>
        <v>0</v>
      </c>
      <c r="F1000" s="664"/>
      <c r="G1000" s="709"/>
      <c r="H1000" s="708"/>
      <c r="I1000" s="708"/>
      <c r="J1000" s="991">
        <f t="shared" si="123"/>
        <v>0</v>
      </c>
      <c r="K1000" s="883" t="str">
        <f t="shared" si="120"/>
        <v/>
      </c>
      <c r="L1000" s="711"/>
      <c r="M1000" s="868">
        <f t="shared" si="124"/>
        <v>0</v>
      </c>
      <c r="N1000" s="868">
        <f t="shared" si="125"/>
        <v>0</v>
      </c>
      <c r="O1000" s="705" t="str">
        <f t="shared" si="121"/>
        <v/>
      </c>
      <c r="P1000" s="523" t="str">
        <f t="shared" si="122"/>
        <v/>
      </c>
      <c r="Q1000" s="511">
        <f t="shared" si="126"/>
        <v>0</v>
      </c>
      <c r="R1000" s="511">
        <f t="shared" si="127"/>
        <v>0</v>
      </c>
    </row>
    <row r="1001" spans="1:18" ht="15" x14ac:dyDescent="0.25">
      <c r="A1001" s="702">
        <v>984</v>
      </c>
      <c r="B1001" s="664"/>
      <c r="C1001" s="664"/>
      <c r="D1001" s="706" t="str">
        <f>IFERROR(VLOOKUP($B1001,'גנים - מצבת והרשמה  (4)'!$C$16:$G$807,2,0),0)</f>
        <v>המוסד לא קיים</v>
      </c>
      <c r="E1001" s="704">
        <f>SUMIF('גנים - מצבת והרשמה  (4)'!$F$15:$F$996,'גנים - דוח ביצוע  (5)'!B1001,'גנים - מצבת והרשמה  (4)'!$H$15:$H$996)</f>
        <v>0</v>
      </c>
      <c r="F1001" s="664"/>
      <c r="G1001" s="709"/>
      <c r="H1001" s="708"/>
      <c r="I1001" s="708"/>
      <c r="J1001" s="991">
        <f t="shared" si="123"/>
        <v>0</v>
      </c>
      <c r="K1001" s="883" t="str">
        <f t="shared" si="120"/>
        <v/>
      </c>
      <c r="L1001" s="711"/>
      <c r="M1001" s="868">
        <f t="shared" si="124"/>
        <v>0</v>
      </c>
      <c r="N1001" s="868">
        <f t="shared" si="125"/>
        <v>0</v>
      </c>
      <c r="O1001" s="705" t="str">
        <f t="shared" si="121"/>
        <v/>
      </c>
      <c r="P1001" s="523" t="str">
        <f t="shared" si="122"/>
        <v/>
      </c>
      <c r="Q1001" s="511">
        <f t="shared" si="126"/>
        <v>0</v>
      </c>
      <c r="R1001" s="511">
        <f t="shared" si="127"/>
        <v>0</v>
      </c>
    </row>
    <row r="1002" spans="1:18" ht="15" x14ac:dyDescent="0.25">
      <c r="A1002" s="702">
        <v>985</v>
      </c>
      <c r="B1002" s="664"/>
      <c r="C1002" s="664"/>
      <c r="D1002" s="706" t="str">
        <f>IFERROR(VLOOKUP($B1002,'גנים - מצבת והרשמה  (4)'!$C$16:$G$807,2,0),0)</f>
        <v>המוסד לא קיים</v>
      </c>
      <c r="E1002" s="704">
        <f>SUMIF('גנים - מצבת והרשמה  (4)'!$F$15:$F$996,'גנים - דוח ביצוע  (5)'!B1002,'גנים - מצבת והרשמה  (4)'!$H$15:$H$996)</f>
        <v>0</v>
      </c>
      <c r="F1002" s="664"/>
      <c r="G1002" s="709"/>
      <c r="H1002" s="708"/>
      <c r="I1002" s="708"/>
      <c r="J1002" s="991">
        <f t="shared" si="123"/>
        <v>0</v>
      </c>
      <c r="K1002" s="883" t="str">
        <f t="shared" si="120"/>
        <v/>
      </c>
      <c r="L1002" s="711"/>
      <c r="M1002" s="868">
        <f t="shared" si="124"/>
        <v>0</v>
      </c>
      <c r="N1002" s="868">
        <f t="shared" si="125"/>
        <v>0</v>
      </c>
      <c r="O1002" s="705" t="str">
        <f t="shared" si="121"/>
        <v/>
      </c>
      <c r="P1002" s="523" t="str">
        <f t="shared" si="122"/>
        <v/>
      </c>
      <c r="Q1002" s="511">
        <f t="shared" si="126"/>
        <v>0</v>
      </c>
      <c r="R1002" s="511">
        <f t="shared" si="127"/>
        <v>0</v>
      </c>
    </row>
    <row r="1003" spans="1:18" ht="15" x14ac:dyDescent="0.25">
      <c r="A1003" s="702">
        <v>986</v>
      </c>
      <c r="B1003" s="664"/>
      <c r="C1003" s="664"/>
      <c r="D1003" s="706" t="str">
        <f>IFERROR(VLOOKUP($B1003,'גנים - מצבת והרשמה  (4)'!$C$16:$G$807,2,0),0)</f>
        <v>המוסד לא קיים</v>
      </c>
      <c r="E1003" s="704">
        <f>SUMIF('גנים - מצבת והרשמה  (4)'!$F$15:$F$996,'גנים - דוח ביצוע  (5)'!B1003,'גנים - מצבת והרשמה  (4)'!$H$15:$H$996)</f>
        <v>0</v>
      </c>
      <c r="F1003" s="664"/>
      <c r="G1003" s="709"/>
      <c r="H1003" s="708"/>
      <c r="I1003" s="708"/>
      <c r="J1003" s="991">
        <f t="shared" si="123"/>
        <v>0</v>
      </c>
      <c r="K1003" s="883" t="str">
        <f t="shared" si="120"/>
        <v/>
      </c>
      <c r="L1003" s="711"/>
      <c r="M1003" s="868">
        <f t="shared" si="124"/>
        <v>0</v>
      </c>
      <c r="N1003" s="868">
        <f t="shared" si="125"/>
        <v>0</v>
      </c>
      <c r="O1003" s="705" t="str">
        <f t="shared" si="121"/>
        <v/>
      </c>
      <c r="P1003" s="523" t="str">
        <f t="shared" si="122"/>
        <v/>
      </c>
      <c r="Q1003" s="511">
        <f t="shared" si="126"/>
        <v>0</v>
      </c>
      <c r="R1003" s="511">
        <f t="shared" si="127"/>
        <v>0</v>
      </c>
    </row>
    <row r="1004" spans="1:18" ht="15" x14ac:dyDescent="0.25">
      <c r="A1004" s="702">
        <v>987</v>
      </c>
      <c r="B1004" s="664"/>
      <c r="C1004" s="664"/>
      <c r="D1004" s="706" t="str">
        <f>IFERROR(VLOOKUP($B1004,'גנים - מצבת והרשמה  (4)'!$C$16:$G$807,2,0),0)</f>
        <v>המוסד לא קיים</v>
      </c>
      <c r="E1004" s="704">
        <f>SUMIF('גנים - מצבת והרשמה  (4)'!$F$15:$F$996,'גנים - דוח ביצוע  (5)'!B1004,'גנים - מצבת והרשמה  (4)'!$H$15:$H$996)</f>
        <v>0</v>
      </c>
      <c r="F1004" s="664"/>
      <c r="G1004" s="709"/>
      <c r="H1004" s="708"/>
      <c r="I1004" s="708"/>
      <c r="J1004" s="991">
        <f t="shared" si="123"/>
        <v>0</v>
      </c>
      <c r="K1004" s="883" t="str">
        <f t="shared" si="120"/>
        <v/>
      </c>
      <c r="L1004" s="711"/>
      <c r="M1004" s="868">
        <f t="shared" si="124"/>
        <v>0</v>
      </c>
      <c r="N1004" s="868">
        <f t="shared" si="125"/>
        <v>0</v>
      </c>
      <c r="O1004" s="705" t="str">
        <f t="shared" si="121"/>
        <v/>
      </c>
      <c r="P1004" s="523" t="str">
        <f t="shared" si="122"/>
        <v/>
      </c>
      <c r="Q1004" s="511">
        <f t="shared" si="126"/>
        <v>0</v>
      </c>
      <c r="R1004" s="511">
        <f t="shared" si="127"/>
        <v>0</v>
      </c>
    </row>
    <row r="1005" spans="1:18" ht="15" x14ac:dyDescent="0.25">
      <c r="A1005" s="702">
        <v>988</v>
      </c>
      <c r="B1005" s="664"/>
      <c r="C1005" s="664"/>
      <c r="D1005" s="706" t="str">
        <f>IFERROR(VLOOKUP($B1005,'גנים - מצבת והרשמה  (4)'!$C$16:$G$807,2,0),0)</f>
        <v>המוסד לא קיים</v>
      </c>
      <c r="E1005" s="704">
        <f>SUMIF('גנים - מצבת והרשמה  (4)'!$F$15:$F$996,'גנים - דוח ביצוע  (5)'!B1005,'גנים - מצבת והרשמה  (4)'!$H$15:$H$996)</f>
        <v>0</v>
      </c>
      <c r="F1005" s="664"/>
      <c r="G1005" s="709"/>
      <c r="H1005" s="708"/>
      <c r="I1005" s="708"/>
      <c r="J1005" s="991">
        <f t="shared" si="123"/>
        <v>0</v>
      </c>
      <c r="K1005" s="883" t="str">
        <f t="shared" si="120"/>
        <v/>
      </c>
      <c r="L1005" s="711"/>
      <c r="M1005" s="868">
        <f t="shared" si="124"/>
        <v>0</v>
      </c>
      <c r="N1005" s="868">
        <f t="shared" si="125"/>
        <v>0</v>
      </c>
      <c r="O1005" s="705" t="str">
        <f t="shared" si="121"/>
        <v/>
      </c>
      <c r="P1005" s="523" t="str">
        <f t="shared" si="122"/>
        <v/>
      </c>
      <c r="Q1005" s="511">
        <f t="shared" si="126"/>
        <v>0</v>
      </c>
      <c r="R1005" s="511">
        <f t="shared" si="127"/>
        <v>0</v>
      </c>
    </row>
    <row r="1006" spans="1:18" ht="15" x14ac:dyDescent="0.25">
      <c r="A1006" s="702">
        <v>989</v>
      </c>
      <c r="B1006" s="664"/>
      <c r="C1006" s="664"/>
      <c r="D1006" s="706" t="str">
        <f>IFERROR(VLOOKUP($B1006,'גנים - מצבת והרשמה  (4)'!$C$16:$G$807,2,0),0)</f>
        <v>המוסד לא קיים</v>
      </c>
      <c r="E1006" s="704">
        <f>SUMIF('גנים - מצבת והרשמה  (4)'!$F$15:$F$996,'גנים - דוח ביצוע  (5)'!B1006,'גנים - מצבת והרשמה  (4)'!$H$15:$H$996)</f>
        <v>0</v>
      </c>
      <c r="F1006" s="664"/>
      <c r="G1006" s="709"/>
      <c r="H1006" s="708"/>
      <c r="I1006" s="708"/>
      <c r="J1006" s="991">
        <f t="shared" si="123"/>
        <v>0</v>
      </c>
      <c r="K1006" s="883" t="str">
        <f t="shared" si="120"/>
        <v/>
      </c>
      <c r="L1006" s="711"/>
      <c r="M1006" s="868">
        <f t="shared" si="124"/>
        <v>0</v>
      </c>
      <c r="N1006" s="868">
        <f t="shared" si="125"/>
        <v>0</v>
      </c>
      <c r="O1006" s="705" t="str">
        <f t="shared" si="121"/>
        <v/>
      </c>
      <c r="P1006" s="523" t="str">
        <f t="shared" si="122"/>
        <v/>
      </c>
      <c r="Q1006" s="511">
        <f t="shared" si="126"/>
        <v>0</v>
      </c>
      <c r="R1006" s="511">
        <f t="shared" si="127"/>
        <v>0</v>
      </c>
    </row>
    <row r="1007" spans="1:18" ht="15" x14ac:dyDescent="0.25">
      <c r="A1007" s="702">
        <v>990</v>
      </c>
      <c r="B1007" s="664"/>
      <c r="C1007" s="664"/>
      <c r="D1007" s="706" t="str">
        <f>IFERROR(VLOOKUP($B1007,'גנים - מצבת והרשמה  (4)'!$C$16:$G$807,2,0),0)</f>
        <v>המוסד לא קיים</v>
      </c>
      <c r="E1007" s="704">
        <f>SUMIF('גנים - מצבת והרשמה  (4)'!$F$15:$F$996,'גנים - דוח ביצוע  (5)'!B1007,'גנים - מצבת והרשמה  (4)'!$H$15:$H$996)</f>
        <v>0</v>
      </c>
      <c r="F1007" s="664"/>
      <c r="G1007" s="709"/>
      <c r="H1007" s="708"/>
      <c r="I1007" s="708"/>
      <c r="J1007" s="991">
        <f t="shared" si="123"/>
        <v>0</v>
      </c>
      <c r="K1007" s="883" t="str">
        <f t="shared" si="120"/>
        <v/>
      </c>
      <c r="L1007" s="711"/>
      <c r="M1007" s="868">
        <f t="shared" si="124"/>
        <v>0</v>
      </c>
      <c r="N1007" s="868">
        <f t="shared" si="125"/>
        <v>0</v>
      </c>
      <c r="O1007" s="705" t="str">
        <f t="shared" si="121"/>
        <v/>
      </c>
      <c r="P1007" s="523" t="str">
        <f t="shared" si="122"/>
        <v/>
      </c>
      <c r="Q1007" s="511">
        <f t="shared" si="126"/>
        <v>0</v>
      </c>
      <c r="R1007" s="511">
        <f t="shared" si="127"/>
        <v>0</v>
      </c>
    </row>
    <row r="1008" spans="1:18" ht="15" x14ac:dyDescent="0.25">
      <c r="A1008" s="702">
        <v>991</v>
      </c>
      <c r="B1008" s="664"/>
      <c r="C1008" s="664"/>
      <c r="D1008" s="706" t="str">
        <f>IFERROR(VLOOKUP($B1008,'גנים - מצבת והרשמה  (4)'!$C$16:$G$807,2,0),0)</f>
        <v>המוסד לא קיים</v>
      </c>
      <c r="E1008" s="704">
        <f>SUMIF('גנים - מצבת והרשמה  (4)'!$F$15:$F$996,'גנים - דוח ביצוע  (5)'!B1008,'גנים - מצבת והרשמה  (4)'!$H$15:$H$996)</f>
        <v>0</v>
      </c>
      <c r="F1008" s="664"/>
      <c r="G1008" s="709"/>
      <c r="H1008" s="708"/>
      <c r="I1008" s="708"/>
      <c r="J1008" s="991">
        <f t="shared" si="123"/>
        <v>0</v>
      </c>
      <c r="K1008" s="883" t="str">
        <f t="shared" si="120"/>
        <v/>
      </c>
      <c r="L1008" s="711"/>
      <c r="M1008" s="868">
        <f t="shared" si="124"/>
        <v>0</v>
      </c>
      <c r="N1008" s="868">
        <f t="shared" si="125"/>
        <v>0</v>
      </c>
      <c r="O1008" s="705" t="str">
        <f t="shared" si="121"/>
        <v/>
      </c>
      <c r="P1008" s="523" t="str">
        <f t="shared" si="122"/>
        <v/>
      </c>
      <c r="Q1008" s="511">
        <f t="shared" si="126"/>
        <v>0</v>
      </c>
      <c r="R1008" s="511">
        <f t="shared" si="127"/>
        <v>0</v>
      </c>
    </row>
    <row r="1009" spans="1:18" ht="15" x14ac:dyDescent="0.25">
      <c r="A1009" s="702">
        <v>992</v>
      </c>
      <c r="B1009" s="664"/>
      <c r="C1009" s="664"/>
      <c r="D1009" s="706" t="str">
        <f>IFERROR(VLOOKUP($B1009,'גנים - מצבת והרשמה  (4)'!$C$16:$G$807,2,0),0)</f>
        <v>המוסד לא קיים</v>
      </c>
      <c r="E1009" s="704">
        <f>SUMIF('גנים - מצבת והרשמה  (4)'!$F$15:$F$996,'גנים - דוח ביצוע  (5)'!B1009,'גנים - מצבת והרשמה  (4)'!$H$15:$H$996)</f>
        <v>0</v>
      </c>
      <c r="F1009" s="664"/>
      <c r="G1009" s="709"/>
      <c r="H1009" s="708"/>
      <c r="I1009" s="708"/>
      <c r="J1009" s="991">
        <f t="shared" si="123"/>
        <v>0</v>
      </c>
      <c r="K1009" s="883" t="str">
        <f t="shared" si="120"/>
        <v/>
      </c>
      <c r="L1009" s="711"/>
      <c r="M1009" s="868">
        <f t="shared" si="124"/>
        <v>0</v>
      </c>
      <c r="N1009" s="868">
        <f t="shared" si="125"/>
        <v>0</v>
      </c>
      <c r="O1009" s="705" t="str">
        <f t="shared" si="121"/>
        <v/>
      </c>
      <c r="P1009" s="523" t="str">
        <f t="shared" si="122"/>
        <v/>
      </c>
      <c r="Q1009" s="511">
        <f t="shared" si="126"/>
        <v>0</v>
      </c>
      <c r="R1009" s="511">
        <f t="shared" si="127"/>
        <v>0</v>
      </c>
    </row>
    <row r="1010" spans="1:18" ht="15" x14ac:dyDescent="0.25">
      <c r="A1010" s="702">
        <v>993</v>
      </c>
      <c r="B1010" s="664"/>
      <c r="C1010" s="664"/>
      <c r="D1010" s="706" t="str">
        <f>IFERROR(VLOOKUP($B1010,'גנים - מצבת והרשמה  (4)'!$C$16:$G$807,2,0),0)</f>
        <v>המוסד לא קיים</v>
      </c>
      <c r="E1010" s="704">
        <f>SUMIF('גנים - מצבת והרשמה  (4)'!$F$15:$F$996,'גנים - דוח ביצוע  (5)'!B1010,'גנים - מצבת והרשמה  (4)'!$H$15:$H$996)</f>
        <v>0</v>
      </c>
      <c r="F1010" s="664"/>
      <c r="G1010" s="709"/>
      <c r="H1010" s="708"/>
      <c r="I1010" s="708"/>
      <c r="J1010" s="991">
        <f t="shared" si="123"/>
        <v>0</v>
      </c>
      <c r="K1010" s="883" t="str">
        <f t="shared" si="120"/>
        <v/>
      </c>
      <c r="L1010" s="711"/>
      <c r="M1010" s="868">
        <f t="shared" si="124"/>
        <v>0</v>
      </c>
      <c r="N1010" s="868">
        <f t="shared" si="125"/>
        <v>0</v>
      </c>
      <c r="O1010" s="705" t="str">
        <f t="shared" si="121"/>
        <v/>
      </c>
      <c r="P1010" s="523" t="str">
        <f t="shared" si="122"/>
        <v/>
      </c>
      <c r="Q1010" s="511">
        <f t="shared" si="126"/>
        <v>0</v>
      </c>
      <c r="R1010" s="511">
        <f t="shared" si="127"/>
        <v>0</v>
      </c>
    </row>
    <row r="1011" spans="1:18" ht="15" x14ac:dyDescent="0.25">
      <c r="A1011" s="702">
        <v>994</v>
      </c>
      <c r="B1011" s="664"/>
      <c r="C1011" s="664"/>
      <c r="D1011" s="706" t="str">
        <f>IFERROR(VLOOKUP($B1011,'גנים - מצבת והרשמה  (4)'!$C$16:$G$807,2,0),0)</f>
        <v>המוסד לא קיים</v>
      </c>
      <c r="E1011" s="704">
        <f>SUMIF('גנים - מצבת והרשמה  (4)'!$F$15:$F$996,'גנים - דוח ביצוע  (5)'!B1011,'גנים - מצבת והרשמה  (4)'!$H$15:$H$996)</f>
        <v>0</v>
      </c>
      <c r="F1011" s="664"/>
      <c r="G1011" s="709"/>
      <c r="H1011" s="708"/>
      <c r="I1011" s="708"/>
      <c r="J1011" s="991">
        <f t="shared" si="123"/>
        <v>0</v>
      </c>
      <c r="K1011" s="883" t="str">
        <f t="shared" si="120"/>
        <v/>
      </c>
      <c r="L1011" s="711"/>
      <c r="M1011" s="868">
        <f t="shared" si="124"/>
        <v>0</v>
      </c>
      <c r="N1011" s="868">
        <f t="shared" si="125"/>
        <v>0</v>
      </c>
      <c r="O1011" s="705" t="str">
        <f t="shared" si="121"/>
        <v/>
      </c>
      <c r="P1011" s="523" t="str">
        <f t="shared" si="122"/>
        <v/>
      </c>
      <c r="Q1011" s="511">
        <f t="shared" si="126"/>
        <v>0</v>
      </c>
      <c r="R1011" s="511">
        <f t="shared" si="127"/>
        <v>0</v>
      </c>
    </row>
    <row r="1012" spans="1:18" ht="15" x14ac:dyDescent="0.25">
      <c r="A1012" s="702">
        <v>995</v>
      </c>
      <c r="B1012" s="664"/>
      <c r="C1012" s="664"/>
      <c r="D1012" s="706" t="str">
        <f>IFERROR(VLOOKUP($B1012,'גנים - מצבת והרשמה  (4)'!$C$16:$G$807,2,0),0)</f>
        <v>המוסד לא קיים</v>
      </c>
      <c r="E1012" s="704">
        <f>SUMIF('גנים - מצבת והרשמה  (4)'!$F$15:$F$996,'גנים - דוח ביצוע  (5)'!B1012,'גנים - מצבת והרשמה  (4)'!$H$15:$H$996)</f>
        <v>0</v>
      </c>
      <c r="F1012" s="664"/>
      <c r="G1012" s="709"/>
      <c r="H1012" s="708"/>
      <c r="I1012" s="708"/>
      <c r="J1012" s="991">
        <f t="shared" si="123"/>
        <v>0</v>
      </c>
      <c r="K1012" s="883" t="str">
        <f t="shared" si="120"/>
        <v/>
      </c>
      <c r="L1012" s="711"/>
      <c r="M1012" s="868">
        <f t="shared" si="124"/>
        <v>0</v>
      </c>
      <c r="N1012" s="868">
        <f t="shared" si="125"/>
        <v>0</v>
      </c>
      <c r="O1012" s="705" t="str">
        <f t="shared" si="121"/>
        <v/>
      </c>
      <c r="P1012" s="523" t="str">
        <f t="shared" si="122"/>
        <v/>
      </c>
      <c r="Q1012" s="511">
        <f t="shared" si="126"/>
        <v>0</v>
      </c>
      <c r="R1012" s="511">
        <f t="shared" si="127"/>
        <v>0</v>
      </c>
    </row>
    <row r="1013" spans="1:18" ht="15" x14ac:dyDescent="0.25">
      <c r="A1013" s="702">
        <v>996</v>
      </c>
      <c r="B1013" s="664"/>
      <c r="C1013" s="664"/>
      <c r="D1013" s="706" t="str">
        <f>IFERROR(VLOOKUP($B1013,'גנים - מצבת והרשמה  (4)'!$C$16:$G$807,2,0),0)</f>
        <v>המוסד לא קיים</v>
      </c>
      <c r="E1013" s="704">
        <f>SUMIF('גנים - מצבת והרשמה  (4)'!$F$15:$F$996,'גנים - דוח ביצוע  (5)'!B1013,'גנים - מצבת והרשמה  (4)'!$H$15:$H$996)</f>
        <v>0</v>
      </c>
      <c r="F1013" s="664"/>
      <c r="G1013" s="709"/>
      <c r="H1013" s="708"/>
      <c r="I1013" s="708"/>
      <c r="J1013" s="991">
        <f t="shared" si="123"/>
        <v>0</v>
      </c>
      <c r="K1013" s="883" t="str">
        <f t="shared" si="120"/>
        <v/>
      </c>
      <c r="L1013" s="711"/>
      <c r="M1013" s="868">
        <f t="shared" si="124"/>
        <v>0</v>
      </c>
      <c r="N1013" s="868">
        <f t="shared" si="125"/>
        <v>0</v>
      </c>
      <c r="O1013" s="705" t="str">
        <f t="shared" si="121"/>
        <v/>
      </c>
      <c r="P1013" s="523" t="str">
        <f t="shared" si="122"/>
        <v/>
      </c>
      <c r="Q1013" s="511">
        <f t="shared" si="126"/>
        <v>0</v>
      </c>
      <c r="R1013" s="511">
        <f t="shared" si="127"/>
        <v>0</v>
      </c>
    </row>
    <row r="1014" spans="1:18" ht="15" x14ac:dyDescent="0.25">
      <c r="A1014" s="702">
        <v>997</v>
      </c>
      <c r="B1014" s="664"/>
      <c r="C1014" s="664"/>
      <c r="D1014" s="706" t="str">
        <f>IFERROR(VLOOKUP($B1014,'גנים - מצבת והרשמה  (4)'!$C$16:$G$807,2,0),0)</f>
        <v>המוסד לא קיים</v>
      </c>
      <c r="E1014" s="704">
        <f>SUMIF('גנים - מצבת והרשמה  (4)'!$F$15:$F$996,'גנים - דוח ביצוע  (5)'!B1014,'גנים - מצבת והרשמה  (4)'!$H$15:$H$996)</f>
        <v>0</v>
      </c>
      <c r="F1014" s="664"/>
      <c r="G1014" s="709"/>
      <c r="H1014" s="708"/>
      <c r="I1014" s="708"/>
      <c r="J1014" s="991">
        <f t="shared" si="123"/>
        <v>0</v>
      </c>
      <c r="K1014" s="883" t="str">
        <f t="shared" si="120"/>
        <v/>
      </c>
      <c r="L1014" s="711"/>
      <c r="M1014" s="868">
        <f t="shared" si="124"/>
        <v>0</v>
      </c>
      <c r="N1014" s="868">
        <f t="shared" si="125"/>
        <v>0</v>
      </c>
      <c r="O1014" s="705" t="str">
        <f t="shared" si="121"/>
        <v/>
      </c>
      <c r="P1014" s="523" t="str">
        <f t="shared" si="122"/>
        <v/>
      </c>
      <c r="Q1014" s="511">
        <f t="shared" si="126"/>
        <v>0</v>
      </c>
      <c r="R1014" s="511">
        <f t="shared" si="127"/>
        <v>0</v>
      </c>
    </row>
    <row r="1015" spans="1:18" ht="15" x14ac:dyDescent="0.25">
      <c r="A1015" s="702">
        <v>998</v>
      </c>
      <c r="B1015" s="664"/>
      <c r="C1015" s="664"/>
      <c r="D1015" s="706" t="str">
        <f>IFERROR(VLOOKUP($B1015,'גנים - מצבת והרשמה  (4)'!$C$16:$G$807,2,0),0)</f>
        <v>המוסד לא קיים</v>
      </c>
      <c r="E1015" s="704">
        <f>SUMIF('גנים - מצבת והרשמה  (4)'!$F$15:$F$996,'גנים - דוח ביצוע  (5)'!B1015,'גנים - מצבת והרשמה  (4)'!$H$15:$H$996)</f>
        <v>0</v>
      </c>
      <c r="F1015" s="664"/>
      <c r="G1015" s="709"/>
      <c r="H1015" s="708"/>
      <c r="I1015" s="708"/>
      <c r="J1015" s="991">
        <f t="shared" si="123"/>
        <v>0</v>
      </c>
      <c r="K1015" s="883" t="str">
        <f t="shared" si="120"/>
        <v/>
      </c>
      <c r="L1015" s="711"/>
      <c r="M1015" s="868">
        <f t="shared" si="124"/>
        <v>0</v>
      </c>
      <c r="N1015" s="868">
        <f t="shared" si="125"/>
        <v>0</v>
      </c>
      <c r="O1015" s="705" t="str">
        <f t="shared" si="121"/>
        <v/>
      </c>
      <c r="P1015" s="523" t="str">
        <f t="shared" si="122"/>
        <v/>
      </c>
      <c r="Q1015" s="511">
        <f t="shared" si="126"/>
        <v>0</v>
      </c>
      <c r="R1015" s="511">
        <f t="shared" si="127"/>
        <v>0</v>
      </c>
    </row>
    <row r="1016" spans="1:18" ht="15" x14ac:dyDescent="0.25">
      <c r="A1016" s="702">
        <v>999</v>
      </c>
      <c r="B1016" s="664"/>
      <c r="C1016" s="664"/>
      <c r="D1016" s="706" t="str">
        <f>IFERROR(VLOOKUP($B1016,'גנים - מצבת והרשמה  (4)'!$C$16:$G$807,2,0),0)</f>
        <v>המוסד לא קיים</v>
      </c>
      <c r="E1016" s="704">
        <f>SUMIF('גנים - מצבת והרשמה  (4)'!$F$15:$F$996,'גנים - דוח ביצוע  (5)'!B1016,'גנים - מצבת והרשמה  (4)'!$H$15:$H$996)</f>
        <v>0</v>
      </c>
      <c r="F1016" s="664"/>
      <c r="G1016" s="709"/>
      <c r="H1016" s="708"/>
      <c r="I1016" s="708"/>
      <c r="J1016" s="991">
        <f t="shared" si="123"/>
        <v>0</v>
      </c>
      <c r="K1016" s="883" t="str">
        <f t="shared" si="120"/>
        <v/>
      </c>
      <c r="L1016" s="711"/>
      <c r="M1016" s="868">
        <f t="shared" si="124"/>
        <v>0</v>
      </c>
      <c r="N1016" s="868">
        <f t="shared" si="125"/>
        <v>0</v>
      </c>
      <c r="O1016" s="705" t="str">
        <f t="shared" si="121"/>
        <v/>
      </c>
      <c r="P1016" s="523" t="str">
        <f t="shared" si="122"/>
        <v/>
      </c>
      <c r="Q1016" s="511">
        <f t="shared" si="126"/>
        <v>0</v>
      </c>
      <c r="R1016" s="511">
        <f t="shared" si="127"/>
        <v>0</v>
      </c>
    </row>
    <row r="1017" spans="1:18" ht="15" x14ac:dyDescent="0.25">
      <c r="A1017" s="702">
        <v>1000</v>
      </c>
      <c r="B1017" s="664"/>
      <c r="C1017" s="664"/>
      <c r="D1017" s="706" t="str">
        <f>IFERROR(VLOOKUP($B1017,'גנים - מצבת והרשמה  (4)'!$C$16:$G$807,2,0),0)</f>
        <v>המוסד לא קיים</v>
      </c>
      <c r="E1017" s="704">
        <f>SUMIF('גנים - מצבת והרשמה  (4)'!$F$15:$F$996,'גנים - דוח ביצוע  (5)'!B1017,'גנים - מצבת והרשמה  (4)'!$H$15:$H$996)</f>
        <v>0</v>
      </c>
      <c r="F1017" s="664"/>
      <c r="G1017" s="709"/>
      <c r="H1017" s="708"/>
      <c r="I1017" s="708"/>
      <c r="J1017" s="991">
        <f t="shared" si="123"/>
        <v>0</v>
      </c>
      <c r="K1017" s="883" t="str">
        <f t="shared" si="120"/>
        <v/>
      </c>
      <c r="L1017" s="711"/>
      <c r="M1017" s="868">
        <f t="shared" si="124"/>
        <v>0</v>
      </c>
      <c r="N1017" s="868">
        <f t="shared" si="125"/>
        <v>0</v>
      </c>
      <c r="O1017" s="705" t="str">
        <f t="shared" si="121"/>
        <v/>
      </c>
      <c r="P1017" s="523" t="str">
        <f t="shared" si="122"/>
        <v/>
      </c>
      <c r="Q1017" s="511">
        <f t="shared" si="126"/>
        <v>0</v>
      </c>
      <c r="R1017" s="511">
        <f t="shared" si="127"/>
        <v>0</v>
      </c>
    </row>
  </sheetData>
  <sheetProtection algorithmName="SHA-512" hashValue="YVVlyY0rePnPtEAUgWbAQyZ3lqlIT02SO/JAcTrwnona/QFeobjWLpMWcBE2r3ySbNdcxUyklSKBMJEvwACfrw==" saltValue="Xa9/LB8YuaLUJhm3jLnwoQ==" spinCount="100000" sheet="1" objects="1" scenarios="1"/>
  <dataConsolidate/>
  <customSheetViews>
    <customSheetView guid="{10DC47B7-F418-4621-94A4-813C63778E1D}" fitToPage="1" showAutoFilter="1" topLeftCell="A7">
      <selection activeCell="T21" sqref="T21"/>
      <pageMargins left="0.31496062992125984" right="0.31496062992125984" top="0.31496062992125984" bottom="0.35433070866141736" header="7.874015748031496E-2" footer="0.19685039370078741"/>
      <pageSetup paperSize="9" scale="92" fitToHeight="0" orientation="landscape" horizontalDpi="4294967293" verticalDpi="4294967293" r:id="rId1"/>
      <headerFooter>
        <oddHeader>&amp;L&amp;12&amp;U&amp;A</oddHeader>
        <oddFooter>&amp;C&amp;14- 3 -</oddFooter>
      </headerFooter>
      <autoFilter ref="B21:O225" xr:uid="{4901E871-8B74-4FA6-9B71-79ADD8CC99C2}"/>
    </customSheetView>
    <customSheetView guid="{2321E7B2-D983-430D-A5D2-D2506D312635}" showPageBreaks="1" fitToPage="1" printArea="1" showAutoFilter="1" topLeftCell="A7">
      <selection activeCell="M21" sqref="M21"/>
      <pageMargins left="0.31496062992125984" right="0.31496062992125984" top="0.31496062992125984" bottom="0.35433070866141736" header="7.874015748031496E-2" footer="0.19685039370078741"/>
      <pageSetup paperSize="9" scale="92" fitToHeight="0" orientation="landscape" horizontalDpi="4294967293" verticalDpi="4294967293" r:id="rId2"/>
      <headerFooter>
        <oddHeader>&amp;L&amp;12&amp;U&amp;A</oddHeader>
        <oddFooter>&amp;C&amp;14- 3 -</oddFooter>
      </headerFooter>
      <autoFilter ref="B21:O225" xr:uid="{139FE2CE-1D77-4DA6-9A20-A2BFC789C063}"/>
    </customSheetView>
    <customSheetView guid="{A602925B-AE37-49FF-960D-EBDB8116F991}" fitToPage="1" showAutoFilter="1" topLeftCell="A7">
      <selection activeCell="T21" sqref="T21"/>
      <pageMargins left="0.31496062992125984" right="0.31496062992125984" top="0.31496062992125984" bottom="0.35433070866141736" header="7.874015748031496E-2" footer="0.19685039370078741"/>
      <pageSetup paperSize="9" scale="92" fitToHeight="0" orientation="landscape" horizontalDpi="4294967293" verticalDpi="4294967293" r:id="rId3"/>
      <headerFooter>
        <oddHeader>&amp;L&amp;12&amp;U&amp;A</oddHeader>
        <oddFooter>&amp;C&amp;14- 3 -</oddFooter>
      </headerFooter>
      <autoFilter ref="B21:O225" xr:uid="{2DADF5C1-7D65-4B63-964A-98B13AE8D2AA}"/>
    </customSheetView>
  </customSheetViews>
  <mergeCells count="8">
    <mergeCell ref="P10:P11"/>
    <mergeCell ref="O16:P16"/>
    <mergeCell ref="E9:F9"/>
    <mergeCell ref="G9:I9"/>
    <mergeCell ref="F16:G16"/>
    <mergeCell ref="B16:E16"/>
    <mergeCell ref="B13:I13"/>
    <mergeCell ref="J9:N9"/>
  </mergeCells>
  <phoneticPr fontId="0" type="noConversion"/>
  <conditionalFormatting sqref="D18:D1017">
    <cfRule type="containsText" dxfId="38" priority="15" operator="containsText" text="לא קיים">
      <formula>NOT(ISERROR(SEARCH("לא קיים",D18)))</formula>
    </cfRule>
  </conditionalFormatting>
  <conditionalFormatting sqref="O10">
    <cfRule type="containsText" dxfId="37" priority="13" operator="containsText" text="גנים">
      <formula>NOT(ISERROR(SEARCH("גנים",O10)))</formula>
    </cfRule>
  </conditionalFormatting>
  <conditionalFormatting sqref="O18:O1017">
    <cfRule type="containsText" dxfId="36" priority="16" operator="containsText" text="יותר מפעם אחת">
      <formula>NOT(ISERROR(SEARCH("יותר מפעם אחת",O18)))</formula>
    </cfRule>
  </conditionalFormatting>
  <conditionalFormatting sqref="P10">
    <cfRule type="containsText" dxfId="35" priority="10" operator="containsText" text="שימו לב">
      <formula>NOT(ISERROR(SEARCH("שימו לב",P10)))</formula>
    </cfRule>
  </conditionalFormatting>
  <conditionalFormatting sqref="Q17:Q1017">
    <cfRule type="containsText" dxfId="34" priority="11" operator="containsText" text="יש למלא">
      <formula>NOT(ISERROR(SEARCH("יש למלא",Q17)))</formula>
    </cfRule>
  </conditionalFormatting>
  <conditionalFormatting sqref="L4">
    <cfRule type="containsText" dxfId="33" priority="9" operator="containsText" text="שימו לב">
      <formula>NOT(ISERROR(SEARCH("שימו לב",L4)))</formula>
    </cfRule>
  </conditionalFormatting>
  <conditionalFormatting sqref="L3">
    <cfRule type="containsText" dxfId="32" priority="7" operator="containsText" text="שימו לב">
      <formula>NOT(ISERROR(SEARCH("שימו לב",L3)))</formula>
    </cfRule>
  </conditionalFormatting>
  <conditionalFormatting sqref="R17:R1017">
    <cfRule type="containsText" dxfId="31" priority="5" operator="containsText" text="יש למלא">
      <formula>NOT(ISERROR(SEARCH("יש למלא",R17)))</formula>
    </cfRule>
  </conditionalFormatting>
  <conditionalFormatting sqref="L5">
    <cfRule type="containsText" dxfId="30" priority="4" operator="containsText" text="שימו לב">
      <formula>NOT(ISERROR(SEARCH("שימו לב",L5)))</formula>
    </cfRule>
  </conditionalFormatting>
  <conditionalFormatting sqref="L6">
    <cfRule type="containsText" dxfId="29" priority="3" operator="containsText" text="שימו לב">
      <formula>NOT(ISERROR(SEARCH("שימו לב",L6)))</formula>
    </cfRule>
  </conditionalFormatting>
  <dataValidations xWindow="430" yWindow="722" count="12">
    <dataValidation type="whole" allowBlank="1" showInputMessage="1" showErrorMessage="1" error="יש להקליד את הספרה 1 בלבד במידה והמובילה אינה גננת._x000a__x000a_" sqref="G18:G1017" xr:uid="{00000000-0002-0000-0800-000001000000}">
      <formula1>1</formula1>
      <formula2>1</formula2>
    </dataValidation>
    <dataValidation type="whole" allowBlank="1" showInputMessage="1" showErrorMessage="1" error="מספר ימי הפעילות המקסימלי הוא 15!" sqref="J18:J1017" xr:uid="{00000000-0002-0000-0800-000002000000}">
      <formula1>0</formula1>
      <formula2>15</formula2>
    </dataValidation>
    <dataValidation allowBlank="1" showInputMessage="1" showErrorMessage="1" promptTitle="סמל גן" prompt="יש למלא מתוך הסמלים המופיעים בעמודה F בגיליון 'מצבת והרשמה (4)'" sqref="B17" xr:uid="{00000000-0002-0000-0800-000005000000}"/>
    <dataValidation allowBlank="1" showInputMessage="1" showErrorMessage="1" promptTitle="מס' ילדים לחישוב תקציב" prompt="נמוך מבין ביצוע בפועל או רישום (לפני נתוני בקרות שטח)" sqref="N17" xr:uid="{00000000-0002-0000-0800-000006000000}"/>
    <dataValidation allowBlank="1" showInputMessage="1" showErrorMessage="1" promptTitle="המובילה סייעת" prompt="בגן בו מועסקת סייעת (ולא גננת מוסמכת) יש למלא 1." sqref="G17" xr:uid="{00000000-0002-0000-0800-000007000000}"/>
    <dataValidation allowBlank="1" showInputMessage="1" showErrorMessage="1" promptTitle="מס' ימי פעילות בפועל" prompt="יש למלא מס' ימי פעילות, במידה והגן פעל פחות מ-15 ימים יופחת התקציב בהתאם." sqref="J17" xr:uid="{00000000-0002-0000-0800-000008000000}"/>
    <dataValidation type="list" allowBlank="1" showInputMessage="1" showErrorMessage="1" sqref="B18:B1017" xr:uid="{B4BE39A2-098E-4CB2-8616-D97C1B3D6144}">
      <formula1>סמל_גן_בו_מתקיימת_הפעילות</formula1>
    </dataValidation>
    <dataValidation type="date" allowBlank="1" showInputMessage="1" showErrorMessage="1" error="אנא הקלד/י את התאריך בפורמט dd/mm/yyyy (לדוג' - 01/07/2025) בתקופת הפעילות._x000a_" sqref="H1018:I1018" xr:uid="{48D4D194-311D-4960-BFC8-E6418A7DB7CE}">
      <formula1>46204</formula1>
      <formula2>46224</formula2>
    </dataValidation>
    <dataValidation type="date" allowBlank="1" showInputMessage="1" showErrorMessage="1" error="אנא הקלד/י את התאריך בפורמט dd/mm/yyyy (לדוג' - 01/07/2026) בתקופת הפעילות._x000a_" sqref="I18:I1017 H19:H1017" xr:uid="{AE20DB3E-F220-4EB7-9FC4-BC053884441F}">
      <formula1>46225</formula1>
      <formula2>46236</formula2>
    </dataValidation>
    <dataValidation type="custom" allowBlank="1" showInputMessage="1" showErrorMessage="1" sqref="B13" xr:uid="{064B8439-09B1-4884-9E61-F4523154EB17}">
      <formula1>COUNTIF($B$21:$B$520,B19)=1</formula1>
    </dataValidation>
    <dataValidation type="list" allowBlank="1" showInputMessage="1" showErrorMessage="1" sqref="R2" xr:uid="{0D9EDEC9-FDAA-4EAD-868D-C2D0F94063FE}">
      <formula1>"0,1"</formula1>
    </dataValidation>
    <dataValidation type="date" allowBlank="1" showInputMessage="1" showErrorMessage="1" error="אנא הקלד/י את התאריך בפורמט dd/mm/yyyy (לדוג' - 22/07/2026) בתקופת הפעילות._x000a_" sqref="H18" xr:uid="{CF3B4FDE-B642-4741-B172-03445DAB3FDE}">
      <formula1>46225</formula1>
      <formula2>46236</formula2>
    </dataValidation>
  </dataValidations>
  <hyperlinks>
    <hyperlink ref="A1" location="'תוכן העניינים'!A16" tooltip="קישור להנחיות למילוי" display="הנחיות למילוי" xr:uid="{51D6FF9D-1CE4-4920-BF66-E3B73CEDF4EA}"/>
  </hyperlinks>
  <pageMargins left="0.31496062992125984" right="0.31496062992125984" top="0.31496062992125984" bottom="0.35433070866141736" header="7.874015748031496E-2" footer="0.19685039370078741"/>
  <pageSetup paperSize="9" scale="48" fitToHeight="0" orientation="landscape" horizontalDpi="4294967293" verticalDpi="4294967293" r:id="rId4"/>
  <headerFooter>
    <oddHeader>&amp;L&amp;12&amp;U&amp;A</oddHeader>
    <oddFooter>&amp;C&amp;14- 3 -</oddFooter>
  </headerFooter>
  <extLst>
    <ext xmlns:x14="http://schemas.microsoft.com/office/spreadsheetml/2009/9/main" uri="{78C0D931-6437-407d-A8EE-F0AAD7539E65}">
      <x14:conditionalFormattings>
        <x14:conditionalFormatting xmlns:xm="http://schemas.microsoft.com/office/excel/2006/main">
          <x14:cfRule type="containsText" priority="12" operator="containsText" id="{139E0670-8ED3-4EB1-BCD7-371A5F6698BB}">
            <xm:f>NOT(ISERROR(SEARCH("לא",P18)))</xm:f>
            <xm:f>"לא"</xm:f>
            <x14:dxf>
              <font>
                <b/>
                <i val="0"/>
                <color rgb="FF9C0006"/>
              </font>
              <fill>
                <patternFill>
                  <bgColor rgb="FFFFC7CE"/>
                </patternFill>
              </fill>
            </x14:dxf>
          </x14:cfRule>
          <xm:sqref>P18:P1017</xm:sqref>
        </x14:conditionalFormatting>
      </x14:conditionalFormattings>
    </ext>
    <ext xmlns:x14="http://schemas.microsoft.com/office/spreadsheetml/2009/9/main" uri="{CCE6A557-97BC-4b89-ADB6-D9C93CAAB3DF}">
      <x14:dataValidations xmlns:xm="http://schemas.microsoft.com/office/excel/2006/main" xWindow="430" yWindow="722" count="1">
        <x14:dataValidation type="list" allowBlank="1" showInputMessage="1" showErrorMessage="1" xr:uid="{6D6F47F1-C70F-441B-9DA3-B4D4FA95CA78}">
          <x14:formula1>
            <xm:f>'נתונים כללים (1)'!$B$20:$B$49</xm:f>
          </x14:formula1>
          <xm:sqref>C18:C1017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גיליון14">
    <tabColor rgb="FF66FFFF"/>
  </sheetPr>
  <dimension ref="A1:AF3024"/>
  <sheetViews>
    <sheetView showGridLines="0" rightToLeft="1" topLeftCell="A8" workbookViewId="0">
      <selection activeCell="I16" sqref="I16:I3015"/>
    </sheetView>
  </sheetViews>
  <sheetFormatPr defaultColWidth="8.625" defaultRowHeight="15.75" x14ac:dyDescent="0.25"/>
  <cols>
    <col min="1" max="1" width="10.875" style="32" customWidth="1"/>
    <col min="2" max="2" width="11" style="32" customWidth="1"/>
    <col min="3" max="3" width="19.75" style="32" customWidth="1"/>
    <col min="4" max="4" width="12.875" style="32" customWidth="1"/>
    <col min="5" max="5" width="13.875" style="32" customWidth="1"/>
    <col min="6" max="6" width="16.5" style="32" customWidth="1"/>
    <col min="7" max="7" width="12.625" style="32" customWidth="1"/>
    <col min="8" max="8" width="21.125" style="32" customWidth="1"/>
    <col min="9" max="9" width="28.5" style="32" customWidth="1"/>
    <col min="10" max="10" width="7.125" style="32" customWidth="1"/>
    <col min="11" max="11" width="8.625" style="32"/>
    <col min="12" max="12" width="6.625" style="32" customWidth="1"/>
    <col min="13" max="13" width="12" style="32" customWidth="1"/>
    <col min="14" max="14" width="8.625" style="32" hidden="1" customWidth="1"/>
    <col min="15" max="15" width="11.125" style="295" customWidth="1"/>
    <col min="16" max="16" width="11" style="32" customWidth="1"/>
    <col min="17" max="17" width="12.25" style="32" hidden="1" customWidth="1"/>
    <col min="18" max="18" width="12.375" style="32" customWidth="1"/>
    <col min="19" max="20" width="11.125" style="32" customWidth="1"/>
    <col min="21" max="21" width="10.375" style="32" customWidth="1"/>
    <col min="22" max="22" width="28.25" style="32" customWidth="1"/>
    <col min="23" max="23" width="19" style="32" customWidth="1"/>
    <col min="24" max="24" width="8.625" style="296" hidden="1" customWidth="1"/>
    <col min="25" max="25" width="8.625" style="297" hidden="1" customWidth="1"/>
    <col min="26" max="26" width="6.75" style="296" hidden="1" customWidth="1"/>
    <col min="27" max="28" width="8.625" style="296" hidden="1" customWidth="1"/>
    <col min="29" max="29" width="0" style="32" hidden="1" customWidth="1"/>
    <col min="30" max="30" width="9.625" style="32" hidden="1" customWidth="1"/>
    <col min="31" max="31" width="10.5" style="32" hidden="1" customWidth="1"/>
    <col min="32" max="32" width="9.625" style="32" hidden="1" customWidth="1"/>
    <col min="33" max="16384" width="8.625" style="32"/>
  </cols>
  <sheetData>
    <row r="1" spans="1:32" ht="21" thickBot="1" x14ac:dyDescent="0.35">
      <c r="A1" s="714" t="s">
        <v>8568</v>
      </c>
      <c r="B1" s="10"/>
      <c r="E1" s="10"/>
      <c r="F1" s="11" t="str">
        <f>'גנים - דוח ביצוע  (5)'!E1</f>
        <v>תכנית בתי הספר והגנים של החופש הגדול, קיץ תשפ"ו</v>
      </c>
      <c r="N1" s="32" t="s">
        <v>7402</v>
      </c>
      <c r="Q1" s="32" t="s">
        <v>7402</v>
      </c>
      <c r="X1" s="296" t="s">
        <v>7402</v>
      </c>
      <c r="Y1" s="297" t="s">
        <v>7402</v>
      </c>
      <c r="Z1" s="296" t="s">
        <v>7402</v>
      </c>
      <c r="AA1" s="296" t="s">
        <v>7402</v>
      </c>
      <c r="AB1" s="296" t="s">
        <v>7402</v>
      </c>
      <c r="AC1" s="32" t="s">
        <v>7402</v>
      </c>
      <c r="AD1" s="32" t="s">
        <v>7402</v>
      </c>
      <c r="AE1" s="32" t="s">
        <v>7402</v>
      </c>
      <c r="AF1" s="32" t="s">
        <v>7402</v>
      </c>
    </row>
    <row r="2" spans="1:32" ht="16.5" thickBot="1" x14ac:dyDescent="0.3">
      <c r="B2" s="10"/>
      <c r="E2" s="10"/>
      <c r="F2" s="10"/>
    </row>
    <row r="3" spans="1:32" ht="19.5" thickBot="1" x14ac:dyDescent="0.35">
      <c r="B3" s="10"/>
      <c r="E3" s="310" t="s">
        <v>17</v>
      </c>
      <c r="F3" s="157">
        <f>'נתונים כללים (1)'!$C$5</f>
        <v>0</v>
      </c>
    </row>
    <row r="4" spans="1:32" ht="18.75" x14ac:dyDescent="0.3">
      <c r="B4" s="10"/>
      <c r="E4" s="310"/>
      <c r="I4" s="675" t="str">
        <f>IF(AND(I5="",I6="")," ","שגיאות בגיליון:")</f>
        <v xml:space="preserve"> </v>
      </c>
    </row>
    <row r="5" spans="1:32" ht="18.75" x14ac:dyDescent="0.3">
      <c r="D5" s="323" t="s">
        <v>6647</v>
      </c>
      <c r="E5" s="886" t="s">
        <v>6646</v>
      </c>
      <c r="F5" s="887">
        <f>SUM(M:M)-F6</f>
        <v>0</v>
      </c>
      <c r="I5" s="675" t="str">
        <f>IF($C$13&lt;$B$13,CONCATENATE("שימו לב, ישנם ",$B$13-D13," מוסדות אשר דווחו בדוח ביצוע ולא דווח עליהם הוצאות"),IF($B$13&lt;$C$13,CONCATENATE("שימו לב, ישנם ",$C$13-$B$13," מוסדות אשר דווח עליהם הוצאות אולם לא דווחו בדוח ביצוע"),""))</f>
        <v/>
      </c>
    </row>
    <row r="6" spans="1:32" ht="18.75" x14ac:dyDescent="0.3">
      <c r="E6" s="886" t="s">
        <v>6645</v>
      </c>
      <c r="F6" s="887">
        <f>SUMIF(H:H,"רכזת גן",M:M)</f>
        <v>0</v>
      </c>
      <c r="I6" s="675" t="str">
        <f>' איוש משרות (9)'!K5</f>
        <v/>
      </c>
    </row>
    <row r="7" spans="1:32" x14ac:dyDescent="0.25">
      <c r="B7" s="10"/>
      <c r="C7" s="12"/>
      <c r="D7" s="12"/>
      <c r="E7" s="20"/>
      <c r="F7" s="10"/>
    </row>
    <row r="8" spans="1:32" ht="18.75" customHeight="1" thickBot="1" x14ac:dyDescent="0.35">
      <c r="B8" s="10"/>
      <c r="C8" s="15"/>
      <c r="E8" s="10"/>
      <c r="F8" s="10"/>
      <c r="H8" s="718"/>
      <c r="I8" s="718"/>
    </row>
    <row r="9" spans="1:32" ht="19.5" customHeight="1" x14ac:dyDescent="0.3">
      <c r="B9" s="10"/>
      <c r="D9" s="177" t="s">
        <v>6597</v>
      </c>
      <c r="E9" s="177"/>
      <c r="F9" s="177"/>
      <c r="H9" s="718"/>
      <c r="I9" s="298" t="s">
        <v>6596</v>
      </c>
      <c r="J9" s="719"/>
      <c r="K9" s="719"/>
      <c r="L9" s="299"/>
      <c r="P9" s="248" t="s">
        <v>6599</v>
      </c>
    </row>
    <row r="10" spans="1:32" ht="19.5" customHeight="1" thickBot="1" x14ac:dyDescent="0.35">
      <c r="B10" s="10"/>
      <c r="D10" s="177"/>
      <c r="E10" s="177"/>
      <c r="F10" s="177"/>
      <c r="H10" s="718"/>
      <c r="I10" s="300" t="s">
        <v>6598</v>
      </c>
      <c r="J10" s="720"/>
      <c r="K10" s="720"/>
      <c r="L10" s="301"/>
      <c r="P10" s="248"/>
    </row>
    <row r="11" spans="1:32" ht="19.5" customHeight="1" x14ac:dyDescent="0.3">
      <c r="B11" s="715" t="s">
        <v>8</v>
      </c>
      <c r="C11" s="212"/>
      <c r="D11" s="716"/>
      <c r="E11" s="219"/>
      <c r="F11" s="212"/>
      <c r="H11" s="718"/>
      <c r="I11" s="718"/>
      <c r="P11" s="248"/>
    </row>
    <row r="12" spans="1:32" ht="45" customHeight="1" x14ac:dyDescent="0.25">
      <c r="B12" s="710" t="s">
        <v>8570</v>
      </c>
      <c r="C12" s="710" t="s">
        <v>8571</v>
      </c>
      <c r="D12" s="710" t="s">
        <v>8569</v>
      </c>
      <c r="E12" s="710" t="s">
        <v>6646</v>
      </c>
      <c r="F12" s="710" t="s">
        <v>6645</v>
      </c>
      <c r="G12" s="751" t="s">
        <v>8497</v>
      </c>
      <c r="M12" s="295"/>
      <c r="N12" s="295"/>
      <c r="P12" s="248"/>
    </row>
    <row r="13" spans="1:32" ht="19.5" customHeight="1" x14ac:dyDescent="0.25">
      <c r="B13" s="717">
        <f>'גנים - דוח ביצוע  (5)'!D11</f>
        <v>0</v>
      </c>
      <c r="C13" s="717" cm="1">
        <f t="array" ref="C13">SUM(IF(FREQUENCY($B16:B$3015,$B159:B$3015)&gt;0,1))</f>
        <v>0</v>
      </c>
      <c r="D13" s="717">
        <f>COUNT(D16:D5001)</f>
        <v>0</v>
      </c>
      <c r="E13" s="717">
        <f>SUM(M16:M3015)-F13</f>
        <v>0</v>
      </c>
      <c r="F13" s="717">
        <f>SUMIF(H:H,"רכזת גן",M:M)</f>
        <v>0</v>
      </c>
      <c r="G13" s="717">
        <f>E13+F13</f>
        <v>0</v>
      </c>
      <c r="M13" s="295"/>
      <c r="N13" s="295"/>
      <c r="P13" s="248"/>
    </row>
    <row r="14" spans="1:32" ht="19.5" customHeight="1" x14ac:dyDescent="0.3">
      <c r="B14" s="10"/>
      <c r="D14" s="177"/>
      <c r="E14" s="177"/>
      <c r="F14" s="177"/>
      <c r="H14" s="718"/>
      <c r="I14" s="718"/>
      <c r="P14" s="248"/>
    </row>
    <row r="15" spans="1:32" ht="110.25" x14ac:dyDescent="0.25">
      <c r="B15" s="302" t="s">
        <v>8015</v>
      </c>
      <c r="C15" s="302" t="s">
        <v>6600</v>
      </c>
      <c r="D15" s="302" t="s">
        <v>6601</v>
      </c>
      <c r="E15" s="302" t="s">
        <v>6552</v>
      </c>
      <c r="F15" s="302" t="s">
        <v>6553</v>
      </c>
      <c r="G15" s="302" t="s">
        <v>6602</v>
      </c>
      <c r="H15" s="302" t="s">
        <v>6603</v>
      </c>
      <c r="I15" s="302" t="s">
        <v>6551</v>
      </c>
      <c r="J15" s="302" t="s">
        <v>6618</v>
      </c>
      <c r="K15" s="302" t="s">
        <v>6619</v>
      </c>
      <c r="L15" s="302" t="s">
        <v>6604</v>
      </c>
      <c r="M15" s="302" t="s">
        <v>6605</v>
      </c>
      <c r="O15" s="303">
        <v>1</v>
      </c>
      <c r="P15" s="302" t="s">
        <v>6606</v>
      </c>
      <c r="Q15" s="302" t="s">
        <v>6607</v>
      </c>
      <c r="R15" s="302" t="s">
        <v>6608</v>
      </c>
      <c r="S15" s="302" t="s">
        <v>6609</v>
      </c>
      <c r="T15" s="302" t="s">
        <v>6610</v>
      </c>
      <c r="U15" s="302" t="s">
        <v>6611</v>
      </c>
      <c r="V15" s="302" t="s">
        <v>6612</v>
      </c>
      <c r="W15" s="5">
        <v>1</v>
      </c>
      <c r="X15" s="304" t="s">
        <v>6613</v>
      </c>
      <c r="Y15" s="305" t="s">
        <v>6614</v>
      </c>
      <c r="Z15" s="304" t="s">
        <v>6615</v>
      </c>
      <c r="AA15" s="304" t="s">
        <v>6616</v>
      </c>
      <c r="AB15" s="304" t="s">
        <v>8019</v>
      </c>
      <c r="AC15" s="533" t="s">
        <v>8582</v>
      </c>
      <c r="AD15" s="533" t="s">
        <v>8583</v>
      </c>
      <c r="AE15" s="533" t="s">
        <v>10418</v>
      </c>
      <c r="AF15" s="533" t="s">
        <v>8583</v>
      </c>
    </row>
    <row r="16" spans="1:32" x14ac:dyDescent="0.25">
      <c r="B16" s="721"/>
      <c r="C16" s="531" t="str">
        <f>IFERROR(VLOOKUP(B16,'מצבת ורישום גנים'!B:D,3,0),"")</f>
        <v/>
      </c>
      <c r="D16" s="721"/>
      <c r="E16" s="723"/>
      <c r="F16" s="723"/>
      <c r="G16" s="723"/>
      <c r="H16" s="723"/>
      <c r="I16" s="992" t="str">
        <f t="shared" ref="I16:I26" si="0">SUBSTITUTE(IFERROR(IF(H16="מדצ","מדצ/ית",IF(OR(H16="סייעת ממשיכה",H16="סייעת חדשה",H16="סייעת רפואית/אישית"),"סייעת",IF(H16="רכזת גן","רכזת גן"))),""),"FALSE","")</f>
        <v/>
      </c>
      <c r="J16" s="723"/>
      <c r="K16" s="724"/>
      <c r="L16" s="723"/>
      <c r="M16" s="306" t="str">
        <f>IF(AND(L16&gt;0,K16&gt;0),K16*L16,"")</f>
        <v/>
      </c>
      <c r="N16" s="32" t="str">
        <f>TEXT(LEFT(H16,2),0)</f>
        <v/>
      </c>
      <c r="P16" s="307" t="str">
        <f>IF(D16="","",IF(AA16=FALSE,"לא תקין","תקין"))</f>
        <v/>
      </c>
      <c r="Q16" s="307" t="str">
        <f t="shared" ref="Q16:Q79" si="1">IF(J16="","",IFERROR(IF(OR(H16="גננת",H16="מורה",H16="רכז",H16="רכזת גן",H16="רכז גן",H16="רכז בית ספר",H16="רכזת בית ספר"),IF(J16&gt;=75,"תקין","לא תקין"),IF(H16="סייעת ממשיכה",IF(J16&gt;=30,"תקין","לא תקין"),IF(H16="סייעת רפואית/אישית",IF(J16&gt;=12.5,"תקין","לא תקין"),IF(H16="סייעת חדשה",IF(J16&gt;=37,"תקין","לא תקין"),IF(OR(H16&lt;&gt;"מורה",H16&lt;&gt;"גננת",H16&lt;&gt;"סייעת"),IF(J16&gt;=30.61,"תקין","לא תקין"),"לא תקין"))))),""))</f>
        <v/>
      </c>
      <c r="R16" s="307" t="str">
        <f>IF(K16="","",IF(OR(Y16&lt;100%,Y16&gt;140%),"לא תקין","תקין"))</f>
        <v/>
      </c>
      <c r="S16" s="307" t="str">
        <f>IF(J16="","",IFERROR(IF(J16&gt;120,"לא תקין","תקין"),""))</f>
        <v/>
      </c>
      <c r="T16" s="307" t="str">
        <f>IF(L16="","",IF(H16="","יש להזין איש צוות",IF(OR(H16="מורה",H16="גננת",H16="רכז גן",H16="רכזת גן",H16="סייעת ממשיכה",H16="סייעת חדשה",H16="מדצית",H16="מדצ",H16="מדריך",H16="מדריכה",H16="תוספת כח אדם"),IF(L16&lt;=90,"תקין","לא תקין"),IF(OR(H16="רכז בית ספר",H16="רכזת תכנית בבית הספר",H16="רכזת בית ספר"),IF(L16&lt;=114,"תקין","לא תקין"),IF(OR(H16="סגנית רכזת מעל 150",H16="סגן רכז"),IF(L16&lt;=93,"תקין","לא תקין"),"לא תקין")))))</f>
        <v/>
      </c>
      <c r="U16" s="307" t="str">
        <f t="shared" ref="U16:U79" si="2">IF(D16="","",IF(Z16&gt;1,IF(SUMIF(D:D,D16,L:L)&gt;90,"לא תקין","תקין"),"תקין"))</f>
        <v/>
      </c>
      <c r="V16" s="723"/>
      <c r="X16" s="308" t="str">
        <f>IF(M16="","",IF(OR(R16="לא תקין",S16="לא תקין",T16="לא תקין",,U16="לא תקין"),"לא תקין","תקין"))</f>
        <v/>
      </c>
      <c r="Y16" s="309" t="str">
        <f>IFERROR(IF(J16="","",K16/J16),"")</f>
        <v/>
      </c>
      <c r="Z16" s="308" t="str">
        <f t="shared" ref="Z16:Z79" si="3">IF(D16="","",COUNTIF(D:D,D16))</f>
        <v/>
      </c>
      <c r="AA16" s="308" t="b">
        <f t="shared" ref="AA16:AA79" si="4">MOD(MID(REPT(0,9-LEN(D16))&amp;D16,1,1)+MID("0246813579",MID(REPT(0,9-LEN(D16))&amp;D16,2,1)+1,1)+MID(REPT(0,9-LEN(D16))&amp;D16,3,1)+MID("0246813579",MID(REPT(0,9-LEN(D16))&amp;D16,4,1)+1,1)+MID(REPT(0,9-LEN(D16))&amp;D16,5,1)+MID("0246813579",MID(REPT(0,9-LEN(D16))&amp;D16,6,1)+1,1)+MID(REPT(0,9-LEN(D16))&amp;D16,7,1)+MID("0246813579",MID(REPT(0,9-LEN(D16))&amp;D16,8,1)+1,1)+MID(REPT(0,9-LEN(D16))&amp;D16,9,1),10)=0</f>
        <v>1</v>
      </c>
      <c r="AB16" s="308" t="str">
        <f>IF(H16="גננת",IF(J16&lt;75,"לא תקין","תקין"),"")</f>
        <v/>
      </c>
      <c r="AC16" s="534" t="str">
        <f>IF(B16&lt;&gt;"",B16&amp;H16,"")</f>
        <v/>
      </c>
      <c r="AD16" s="752" t="str">
        <f>M16</f>
        <v/>
      </c>
      <c r="AE16" s="534" t="str">
        <f>IF(B16&lt;&gt;"",B16&amp;LEFT(H16,5),"")</f>
        <v/>
      </c>
      <c r="AF16" s="752" t="str">
        <f>M16</f>
        <v/>
      </c>
    </row>
    <row r="17" spans="2:32" x14ac:dyDescent="0.25">
      <c r="B17" s="721"/>
      <c r="C17" s="531" t="str">
        <f>IFERROR(VLOOKUP(B17,'מצבת ורישום גנים'!B:D,3,0),"")</f>
        <v/>
      </c>
      <c r="D17" s="721"/>
      <c r="E17" s="723"/>
      <c r="F17" s="723"/>
      <c r="G17" s="723"/>
      <c r="H17" s="723"/>
      <c r="I17" s="992" t="str">
        <f t="shared" si="0"/>
        <v/>
      </c>
      <c r="J17" s="723"/>
      <c r="K17" s="724"/>
      <c r="L17" s="723"/>
      <c r="M17" s="306" t="str">
        <f t="shared" ref="M17:M80" si="5">IF(AND(L17&gt;0,K17&gt;0),K17*L17,"")</f>
        <v/>
      </c>
      <c r="N17" s="32" t="str">
        <f t="shared" ref="N17:N80" si="6">TEXT(LEFT(H17,2),0)</f>
        <v/>
      </c>
      <c r="P17" s="307" t="str">
        <f t="shared" ref="P17:P80" si="7">IF(D17="","",IF(AA17=FALSE,"לא תקין","תקין"))</f>
        <v/>
      </c>
      <c r="Q17" s="307" t="str">
        <f t="shared" si="1"/>
        <v/>
      </c>
      <c r="R17" s="307" t="str">
        <f t="shared" ref="R17:R80" si="8">IF(K17="","",IF(OR(Y17&lt;100%,Y17&gt;140%),"לא תקין","תקין"))</f>
        <v/>
      </c>
      <c r="S17" s="307" t="str">
        <f t="shared" ref="S17:S80" si="9">IF(J17="","",IFERROR(IF(J17&gt;120,"לא תקין","תקין"),""))</f>
        <v/>
      </c>
      <c r="T17" s="307" t="str">
        <f t="shared" ref="T17:T80" si="10">IF(L17="","",IF(H17="","יש להזין איש צוות",IF(OR(H17="מורה",H17="גננת",H17="רכז גן",H17="רכזת גן",H17="סייעת ממשיכה",H17="סייעת חדשה",H17="מדצית",H17="מדצ",H17="מדריך",H17="מדריכה",H17="תוספת כח אדם"),IF(L17&lt;=90,"תקין","לא תקין"),IF(OR(H17="רכז בית ספר",H17="רכזת תכנית בבית הספר",H17="רכזת בית ספר"),IF(L17&lt;=114,"תקין","לא תקין"),IF(OR(H17="סגנית רכזת מעל 150",H17="סגן רכז"),IF(L17&lt;=93,"תקין","לא תקין"),"לא תקין")))))</f>
        <v/>
      </c>
      <c r="U17" s="307" t="str">
        <f t="shared" si="2"/>
        <v/>
      </c>
      <c r="V17" s="723"/>
      <c r="X17" s="308" t="str">
        <f t="shared" ref="X17:X80" si="11">IF(M17="","",IF(OR(R17="לא תקין",S17="לא תקין",T17="לא תקין",,U17="לא תקין"),"לא תקין","תקין"))</f>
        <v/>
      </c>
      <c r="Y17" s="309" t="str">
        <f t="shared" ref="Y17:Y80" si="12">IFERROR(IF(J17="","",K17/J17),"")</f>
        <v/>
      </c>
      <c r="Z17" s="308" t="str">
        <f t="shared" si="3"/>
        <v/>
      </c>
      <c r="AA17" s="308" t="b">
        <f t="shared" si="4"/>
        <v>1</v>
      </c>
      <c r="AB17" s="308" t="str">
        <f t="shared" ref="AB17:AB80" si="13">IF(H17="גננת",IF(J17&lt;75,"לא תקין","תקין"),"")</f>
        <v/>
      </c>
      <c r="AC17" s="534" t="str">
        <f t="shared" ref="AC17:AC80" si="14">IF(B17&lt;&gt;"",B17&amp;H17,"")</f>
        <v/>
      </c>
      <c r="AD17" s="752" t="str">
        <f t="shared" ref="AD17:AD80" si="15">M17</f>
        <v/>
      </c>
      <c r="AE17" s="534" t="str">
        <f t="shared" ref="AE17:AE80" si="16">IF(B17&lt;&gt;"",B17&amp;LEFT(H17,5),"")</f>
        <v/>
      </c>
      <c r="AF17" s="752" t="str">
        <f t="shared" ref="AF17:AF80" si="17">M17</f>
        <v/>
      </c>
    </row>
    <row r="18" spans="2:32" x14ac:dyDescent="0.25">
      <c r="B18" s="721"/>
      <c r="C18" s="531" t="str">
        <f>IFERROR(VLOOKUP(B18,'מצבת ורישום גנים'!B:D,3,0),"")</f>
        <v/>
      </c>
      <c r="D18" s="721"/>
      <c r="E18" s="723"/>
      <c r="F18" s="723"/>
      <c r="G18" s="723"/>
      <c r="H18" s="723"/>
      <c r="I18" s="992" t="str">
        <f t="shared" si="0"/>
        <v/>
      </c>
      <c r="J18" s="723"/>
      <c r="K18" s="724"/>
      <c r="L18" s="723"/>
      <c r="M18" s="306" t="str">
        <f t="shared" si="5"/>
        <v/>
      </c>
      <c r="N18" s="32" t="str">
        <f t="shared" si="6"/>
        <v/>
      </c>
      <c r="P18" s="307" t="str">
        <f t="shared" si="7"/>
        <v/>
      </c>
      <c r="Q18" s="307" t="str">
        <f>IF(J18="","",IFERROR(IF(OR(H18="גננת",H18="מורה",H18="רכז",H18="רכזת גן",H18="רכז גן",H18="רכז בית ספר",H18="רכזת בית ספר"),IF(J18&gt;=75,"תקין","לא תקין"),IF(H18="סייעת ממשיכה",IF(J18&gt;=30,"תקין","לא תקין"),IF(H18="סייעת רפואית/אישית",IF(J18&gt;=12.5,"תקין","לא תקין"),IF(H18="סייעת חדשה",IF(J18&gt;=37,"תקין","לא תקין"),IF(OR(H18&lt;&gt;"מורה",H18&lt;&gt;"גננת",H18&lt;&gt;"סייעת"),IF(J18&gt;=30.61,"תקין","לא תקין"),"לא תקין"))))),""))</f>
        <v/>
      </c>
      <c r="R18" s="307" t="str">
        <f t="shared" si="8"/>
        <v/>
      </c>
      <c r="S18" s="307" t="str">
        <f>IF(J18="","",IFERROR(IF(J18&gt;120,"לא תקין","תקין"),""))</f>
        <v/>
      </c>
      <c r="T18" s="307" t="str">
        <f t="shared" si="10"/>
        <v/>
      </c>
      <c r="U18" s="307" t="str">
        <f t="shared" si="2"/>
        <v/>
      </c>
      <c r="V18" s="723"/>
      <c r="X18" s="308" t="str">
        <f t="shared" si="11"/>
        <v/>
      </c>
      <c r="Y18" s="309" t="str">
        <f>IFERROR(IF(J18="","",K18/J18),"")</f>
        <v/>
      </c>
      <c r="Z18" s="308" t="str">
        <f t="shared" si="3"/>
        <v/>
      </c>
      <c r="AA18" s="308" t="b">
        <f t="shared" si="4"/>
        <v>1</v>
      </c>
      <c r="AB18" s="308" t="str">
        <f t="shared" si="13"/>
        <v/>
      </c>
      <c r="AC18" s="534" t="str">
        <f t="shared" si="14"/>
        <v/>
      </c>
      <c r="AD18" s="752" t="str">
        <f t="shared" si="15"/>
        <v/>
      </c>
      <c r="AE18" s="534" t="str">
        <f t="shared" si="16"/>
        <v/>
      </c>
      <c r="AF18" s="752" t="str">
        <f t="shared" si="17"/>
        <v/>
      </c>
    </row>
    <row r="19" spans="2:32" x14ac:dyDescent="0.25">
      <c r="B19" s="721"/>
      <c r="C19" s="531" t="str">
        <f>IFERROR(VLOOKUP(B19,'מצבת ורישום גנים'!B:D,3,0),"")</f>
        <v/>
      </c>
      <c r="D19" s="721"/>
      <c r="E19" s="723"/>
      <c r="F19" s="723"/>
      <c r="G19" s="723"/>
      <c r="H19" s="723"/>
      <c r="I19" s="992" t="str">
        <f t="shared" si="0"/>
        <v/>
      </c>
      <c r="J19" s="723"/>
      <c r="K19" s="724"/>
      <c r="L19" s="723"/>
      <c r="M19" s="306" t="str">
        <f t="shared" si="5"/>
        <v/>
      </c>
      <c r="N19" s="32" t="str">
        <f t="shared" si="6"/>
        <v/>
      </c>
      <c r="P19" s="307" t="str">
        <f t="shared" si="7"/>
        <v/>
      </c>
      <c r="Q19" s="307" t="str">
        <f t="shared" si="1"/>
        <v/>
      </c>
      <c r="R19" s="307" t="str">
        <f t="shared" si="8"/>
        <v/>
      </c>
      <c r="S19" s="307" t="str">
        <f t="shared" si="9"/>
        <v/>
      </c>
      <c r="T19" s="307" t="str">
        <f t="shared" si="10"/>
        <v/>
      </c>
      <c r="U19" s="307" t="str">
        <f t="shared" si="2"/>
        <v/>
      </c>
      <c r="V19" s="723"/>
      <c r="X19" s="308" t="str">
        <f t="shared" si="11"/>
        <v/>
      </c>
      <c r="Y19" s="309" t="str">
        <f t="shared" si="12"/>
        <v/>
      </c>
      <c r="Z19" s="308" t="str">
        <f t="shared" si="3"/>
        <v/>
      </c>
      <c r="AA19" s="308" t="b">
        <f t="shared" si="4"/>
        <v>1</v>
      </c>
      <c r="AB19" s="308" t="str">
        <f t="shared" si="13"/>
        <v/>
      </c>
      <c r="AC19" s="534" t="str">
        <f t="shared" si="14"/>
        <v/>
      </c>
      <c r="AD19" s="752" t="str">
        <f t="shared" si="15"/>
        <v/>
      </c>
      <c r="AE19" s="534" t="str">
        <f t="shared" si="16"/>
        <v/>
      </c>
      <c r="AF19" s="752" t="str">
        <f t="shared" si="17"/>
        <v/>
      </c>
    </row>
    <row r="20" spans="2:32" x14ac:dyDescent="0.25">
      <c r="B20" s="721"/>
      <c r="C20" s="531" t="str">
        <f>IFERROR(VLOOKUP(B20,'מצבת ורישום גנים'!B:D,3,0),"")</f>
        <v/>
      </c>
      <c r="D20" s="721"/>
      <c r="E20" s="723"/>
      <c r="F20" s="723"/>
      <c r="G20" s="723"/>
      <c r="H20" s="723"/>
      <c r="I20" s="992" t="str">
        <f t="shared" si="0"/>
        <v/>
      </c>
      <c r="J20" s="723"/>
      <c r="K20" s="724"/>
      <c r="L20" s="723"/>
      <c r="M20" s="306" t="str">
        <f t="shared" si="5"/>
        <v/>
      </c>
      <c r="N20" s="32" t="str">
        <f t="shared" si="6"/>
        <v/>
      </c>
      <c r="P20" s="307" t="str">
        <f t="shared" si="7"/>
        <v/>
      </c>
      <c r="Q20" s="307" t="str">
        <f t="shared" si="1"/>
        <v/>
      </c>
      <c r="R20" s="307" t="str">
        <f t="shared" si="8"/>
        <v/>
      </c>
      <c r="S20" s="307" t="str">
        <f t="shared" si="9"/>
        <v/>
      </c>
      <c r="T20" s="307" t="str">
        <f t="shared" si="10"/>
        <v/>
      </c>
      <c r="U20" s="307" t="str">
        <f t="shared" si="2"/>
        <v/>
      </c>
      <c r="V20" s="723"/>
      <c r="X20" s="308" t="str">
        <f t="shared" si="11"/>
        <v/>
      </c>
      <c r="Y20" s="309" t="str">
        <f t="shared" si="12"/>
        <v/>
      </c>
      <c r="Z20" s="308" t="str">
        <f t="shared" si="3"/>
        <v/>
      </c>
      <c r="AA20" s="308" t="b">
        <f t="shared" si="4"/>
        <v>1</v>
      </c>
      <c r="AB20" s="308" t="str">
        <f t="shared" si="13"/>
        <v/>
      </c>
      <c r="AC20" s="534" t="str">
        <f t="shared" si="14"/>
        <v/>
      </c>
      <c r="AD20" s="752" t="str">
        <f t="shared" si="15"/>
        <v/>
      </c>
      <c r="AE20" s="534" t="str">
        <f t="shared" si="16"/>
        <v/>
      </c>
      <c r="AF20" s="752" t="str">
        <f t="shared" si="17"/>
        <v/>
      </c>
    </row>
    <row r="21" spans="2:32" x14ac:dyDescent="0.25">
      <c r="B21" s="721"/>
      <c r="C21" s="531" t="str">
        <f>IFERROR(VLOOKUP(B21,'מצבת ורישום גנים'!B:D,3,0),"")</f>
        <v/>
      </c>
      <c r="D21" s="721"/>
      <c r="E21" s="723"/>
      <c r="F21" s="723"/>
      <c r="G21" s="723"/>
      <c r="H21" s="723"/>
      <c r="I21" s="992" t="str">
        <f t="shared" si="0"/>
        <v/>
      </c>
      <c r="J21" s="723"/>
      <c r="K21" s="724"/>
      <c r="L21" s="723"/>
      <c r="M21" s="306" t="str">
        <f t="shared" si="5"/>
        <v/>
      </c>
      <c r="N21" s="32" t="str">
        <f t="shared" si="6"/>
        <v/>
      </c>
      <c r="P21" s="307" t="str">
        <f t="shared" si="7"/>
        <v/>
      </c>
      <c r="Q21" s="307" t="str">
        <f t="shared" si="1"/>
        <v/>
      </c>
      <c r="R21" s="307" t="str">
        <f t="shared" si="8"/>
        <v/>
      </c>
      <c r="S21" s="307" t="str">
        <f t="shared" si="9"/>
        <v/>
      </c>
      <c r="T21" s="307" t="str">
        <f t="shared" si="10"/>
        <v/>
      </c>
      <c r="U21" s="307" t="str">
        <f t="shared" si="2"/>
        <v/>
      </c>
      <c r="V21" s="723"/>
      <c r="X21" s="308" t="str">
        <f t="shared" si="11"/>
        <v/>
      </c>
      <c r="Y21" s="309" t="str">
        <f t="shared" si="12"/>
        <v/>
      </c>
      <c r="Z21" s="308" t="str">
        <f t="shared" si="3"/>
        <v/>
      </c>
      <c r="AA21" s="308" t="b">
        <f t="shared" si="4"/>
        <v>1</v>
      </c>
      <c r="AB21" s="308" t="str">
        <f t="shared" si="13"/>
        <v/>
      </c>
      <c r="AC21" s="534" t="str">
        <f t="shared" si="14"/>
        <v/>
      </c>
      <c r="AD21" s="752" t="str">
        <f t="shared" si="15"/>
        <v/>
      </c>
      <c r="AE21" s="534" t="str">
        <f t="shared" si="16"/>
        <v/>
      </c>
      <c r="AF21" s="752" t="str">
        <f t="shared" si="17"/>
        <v/>
      </c>
    </row>
    <row r="22" spans="2:32" x14ac:dyDescent="0.25">
      <c r="B22" s="721"/>
      <c r="C22" s="531" t="str">
        <f>IFERROR(VLOOKUP(B22,'מצבת ורישום גנים'!B:D,3,0),"")</f>
        <v/>
      </c>
      <c r="D22" s="721"/>
      <c r="E22" s="723"/>
      <c r="F22" s="723"/>
      <c r="G22" s="723"/>
      <c r="H22" s="723"/>
      <c r="I22" s="992" t="str">
        <f t="shared" si="0"/>
        <v/>
      </c>
      <c r="J22" s="723"/>
      <c r="K22" s="724"/>
      <c r="L22" s="723"/>
      <c r="M22" s="306" t="str">
        <f t="shared" si="5"/>
        <v/>
      </c>
      <c r="N22" s="32" t="str">
        <f t="shared" si="6"/>
        <v/>
      </c>
      <c r="P22" s="307" t="str">
        <f t="shared" si="7"/>
        <v/>
      </c>
      <c r="Q22" s="307" t="str">
        <f t="shared" si="1"/>
        <v/>
      </c>
      <c r="R22" s="307" t="str">
        <f t="shared" si="8"/>
        <v/>
      </c>
      <c r="S22" s="307" t="str">
        <f t="shared" si="9"/>
        <v/>
      </c>
      <c r="T22" s="307" t="str">
        <f t="shared" si="10"/>
        <v/>
      </c>
      <c r="U22" s="307" t="str">
        <f t="shared" si="2"/>
        <v/>
      </c>
      <c r="V22" s="723"/>
      <c r="X22" s="308" t="str">
        <f t="shared" si="11"/>
        <v/>
      </c>
      <c r="Y22" s="309" t="str">
        <f t="shared" si="12"/>
        <v/>
      </c>
      <c r="Z22" s="308" t="str">
        <f t="shared" si="3"/>
        <v/>
      </c>
      <c r="AA22" s="308" t="b">
        <f t="shared" si="4"/>
        <v>1</v>
      </c>
      <c r="AB22" s="308" t="str">
        <f t="shared" si="13"/>
        <v/>
      </c>
      <c r="AC22" s="534" t="str">
        <f t="shared" si="14"/>
        <v/>
      </c>
      <c r="AD22" s="752" t="str">
        <f t="shared" si="15"/>
        <v/>
      </c>
      <c r="AE22" s="534" t="str">
        <f t="shared" si="16"/>
        <v/>
      </c>
      <c r="AF22" s="752" t="str">
        <f t="shared" si="17"/>
        <v/>
      </c>
    </row>
    <row r="23" spans="2:32" x14ac:dyDescent="0.25">
      <c r="B23" s="721"/>
      <c r="C23" s="531" t="str">
        <f>IFERROR(VLOOKUP(B23,'מצבת ורישום גנים'!B:D,3,0),"")</f>
        <v/>
      </c>
      <c r="D23" s="721"/>
      <c r="E23" s="723"/>
      <c r="F23" s="723"/>
      <c r="G23" s="723"/>
      <c r="H23" s="723"/>
      <c r="I23" s="992" t="str">
        <f t="shared" si="0"/>
        <v/>
      </c>
      <c r="J23" s="723"/>
      <c r="K23" s="724"/>
      <c r="L23" s="723"/>
      <c r="M23" s="306" t="str">
        <f t="shared" si="5"/>
        <v/>
      </c>
      <c r="N23" s="32" t="str">
        <f t="shared" si="6"/>
        <v/>
      </c>
      <c r="P23" s="307" t="str">
        <f t="shared" si="7"/>
        <v/>
      </c>
      <c r="Q23" s="307" t="str">
        <f t="shared" si="1"/>
        <v/>
      </c>
      <c r="R23" s="307" t="str">
        <f t="shared" si="8"/>
        <v/>
      </c>
      <c r="S23" s="307" t="str">
        <f t="shared" si="9"/>
        <v/>
      </c>
      <c r="T23" s="307" t="str">
        <f t="shared" si="10"/>
        <v/>
      </c>
      <c r="U23" s="307" t="str">
        <f t="shared" si="2"/>
        <v/>
      </c>
      <c r="V23" s="723"/>
      <c r="X23" s="308" t="str">
        <f t="shared" si="11"/>
        <v/>
      </c>
      <c r="Y23" s="309" t="str">
        <f t="shared" si="12"/>
        <v/>
      </c>
      <c r="Z23" s="308" t="str">
        <f t="shared" si="3"/>
        <v/>
      </c>
      <c r="AA23" s="308" t="b">
        <f t="shared" si="4"/>
        <v>1</v>
      </c>
      <c r="AB23" s="308" t="str">
        <f t="shared" si="13"/>
        <v/>
      </c>
      <c r="AC23" s="534" t="str">
        <f t="shared" si="14"/>
        <v/>
      </c>
      <c r="AD23" s="752" t="str">
        <f t="shared" si="15"/>
        <v/>
      </c>
      <c r="AE23" s="534" t="str">
        <f t="shared" si="16"/>
        <v/>
      </c>
      <c r="AF23" s="752" t="str">
        <f t="shared" si="17"/>
        <v/>
      </c>
    </row>
    <row r="24" spans="2:32" x14ac:dyDescent="0.25">
      <c r="B24" s="721"/>
      <c r="C24" s="531" t="str">
        <f>IFERROR(VLOOKUP(B24,'מצבת ורישום גנים'!B:D,3,0),"")</f>
        <v/>
      </c>
      <c r="D24" s="721"/>
      <c r="E24" s="723"/>
      <c r="F24" s="723"/>
      <c r="G24" s="723"/>
      <c r="H24" s="723"/>
      <c r="I24" s="992" t="str">
        <f t="shared" si="0"/>
        <v/>
      </c>
      <c r="J24" s="723"/>
      <c r="K24" s="724"/>
      <c r="L24" s="723"/>
      <c r="M24" s="306" t="str">
        <f t="shared" si="5"/>
        <v/>
      </c>
      <c r="N24" s="32" t="str">
        <f t="shared" si="6"/>
        <v/>
      </c>
      <c r="P24" s="307" t="str">
        <f t="shared" si="7"/>
        <v/>
      </c>
      <c r="Q24" s="307" t="str">
        <f t="shared" si="1"/>
        <v/>
      </c>
      <c r="R24" s="307" t="str">
        <f t="shared" si="8"/>
        <v/>
      </c>
      <c r="S24" s="307" t="str">
        <f t="shared" si="9"/>
        <v/>
      </c>
      <c r="T24" s="307" t="str">
        <f t="shared" si="10"/>
        <v/>
      </c>
      <c r="U24" s="307" t="str">
        <f t="shared" si="2"/>
        <v/>
      </c>
      <c r="V24" s="723"/>
      <c r="X24" s="308" t="str">
        <f t="shared" si="11"/>
        <v/>
      </c>
      <c r="Y24" s="309" t="str">
        <f t="shared" si="12"/>
        <v/>
      </c>
      <c r="Z24" s="308" t="str">
        <f t="shared" si="3"/>
        <v/>
      </c>
      <c r="AA24" s="308" t="b">
        <f t="shared" si="4"/>
        <v>1</v>
      </c>
      <c r="AB24" s="308" t="str">
        <f t="shared" si="13"/>
        <v/>
      </c>
      <c r="AC24" s="534" t="str">
        <f t="shared" si="14"/>
        <v/>
      </c>
      <c r="AD24" s="752" t="str">
        <f t="shared" si="15"/>
        <v/>
      </c>
      <c r="AE24" s="534" t="str">
        <f t="shared" si="16"/>
        <v/>
      </c>
      <c r="AF24" s="752" t="str">
        <f t="shared" si="17"/>
        <v/>
      </c>
    </row>
    <row r="25" spans="2:32" x14ac:dyDescent="0.25">
      <c r="B25" s="721"/>
      <c r="C25" s="531" t="str">
        <f>IFERROR(VLOOKUP(B25,'מצבת ורישום גנים'!B:D,3,0),"")</f>
        <v/>
      </c>
      <c r="D25" s="721"/>
      <c r="E25" s="723"/>
      <c r="F25" s="723"/>
      <c r="G25" s="723"/>
      <c r="H25" s="723"/>
      <c r="I25" s="992" t="str">
        <f t="shared" si="0"/>
        <v/>
      </c>
      <c r="J25" s="723"/>
      <c r="K25" s="724"/>
      <c r="L25" s="723"/>
      <c r="M25" s="306" t="str">
        <f t="shared" si="5"/>
        <v/>
      </c>
      <c r="N25" s="32" t="str">
        <f t="shared" si="6"/>
        <v/>
      </c>
      <c r="P25" s="307" t="str">
        <f t="shared" si="7"/>
        <v/>
      </c>
      <c r="Q25" s="307" t="str">
        <f t="shared" si="1"/>
        <v/>
      </c>
      <c r="R25" s="307" t="str">
        <f t="shared" si="8"/>
        <v/>
      </c>
      <c r="S25" s="307" t="str">
        <f t="shared" si="9"/>
        <v/>
      </c>
      <c r="T25" s="307" t="str">
        <f t="shared" si="10"/>
        <v/>
      </c>
      <c r="U25" s="307" t="str">
        <f t="shared" si="2"/>
        <v/>
      </c>
      <c r="V25" s="723"/>
      <c r="X25" s="308" t="str">
        <f t="shared" si="11"/>
        <v/>
      </c>
      <c r="Y25" s="309" t="str">
        <f t="shared" si="12"/>
        <v/>
      </c>
      <c r="Z25" s="308" t="str">
        <f t="shared" si="3"/>
        <v/>
      </c>
      <c r="AA25" s="308" t="b">
        <f t="shared" si="4"/>
        <v>1</v>
      </c>
      <c r="AB25" s="308" t="str">
        <f t="shared" si="13"/>
        <v/>
      </c>
      <c r="AC25" s="534" t="str">
        <f t="shared" si="14"/>
        <v/>
      </c>
      <c r="AD25" s="752" t="str">
        <f t="shared" si="15"/>
        <v/>
      </c>
      <c r="AE25" s="534" t="str">
        <f t="shared" si="16"/>
        <v/>
      </c>
      <c r="AF25" s="752" t="str">
        <f t="shared" si="17"/>
        <v/>
      </c>
    </row>
    <row r="26" spans="2:32" x14ac:dyDescent="0.25">
      <c r="B26" s="721"/>
      <c r="C26" s="531" t="str">
        <f>IFERROR(VLOOKUP(B26,'מצבת ורישום גנים'!B:D,3,0),"")</f>
        <v/>
      </c>
      <c r="D26" s="721"/>
      <c r="E26" s="723"/>
      <c r="F26" s="723"/>
      <c r="G26" s="723"/>
      <c r="H26" s="723"/>
      <c r="I26" s="992" t="str">
        <f t="shared" si="0"/>
        <v/>
      </c>
      <c r="J26" s="723"/>
      <c r="K26" s="724"/>
      <c r="L26" s="723"/>
      <c r="M26" s="306" t="str">
        <f t="shared" si="5"/>
        <v/>
      </c>
      <c r="N26" s="32" t="str">
        <f>TEXT(LEFT(H26,2),0)</f>
        <v/>
      </c>
      <c r="P26" s="307" t="str">
        <f t="shared" si="7"/>
        <v/>
      </c>
      <c r="Q26" s="307" t="str">
        <f t="shared" si="1"/>
        <v/>
      </c>
      <c r="R26" s="307" t="str">
        <f t="shared" si="8"/>
        <v/>
      </c>
      <c r="S26" s="307" t="str">
        <f t="shared" si="9"/>
        <v/>
      </c>
      <c r="T26" s="307" t="str">
        <f t="shared" si="10"/>
        <v/>
      </c>
      <c r="U26" s="307" t="str">
        <f t="shared" si="2"/>
        <v/>
      </c>
      <c r="V26" s="723"/>
      <c r="X26" s="308" t="str">
        <f t="shared" si="11"/>
        <v/>
      </c>
      <c r="Y26" s="309" t="str">
        <f t="shared" si="12"/>
        <v/>
      </c>
      <c r="Z26" s="308" t="str">
        <f t="shared" si="3"/>
        <v/>
      </c>
      <c r="AA26" s="308" t="b">
        <f t="shared" si="4"/>
        <v>1</v>
      </c>
      <c r="AB26" s="308" t="str">
        <f t="shared" si="13"/>
        <v/>
      </c>
      <c r="AC26" s="534" t="str">
        <f t="shared" si="14"/>
        <v/>
      </c>
      <c r="AD26" s="752" t="str">
        <f t="shared" si="15"/>
        <v/>
      </c>
      <c r="AE26" s="534" t="str">
        <f t="shared" si="16"/>
        <v/>
      </c>
      <c r="AF26" s="752" t="str">
        <f t="shared" si="17"/>
        <v/>
      </c>
    </row>
    <row r="27" spans="2:32" x14ac:dyDescent="0.25">
      <c r="B27" s="722"/>
      <c r="C27" s="531" t="str">
        <f>IFERROR(VLOOKUP(B27,'מצבת ורישום גנים'!B:D,3,0),"")</f>
        <v/>
      </c>
      <c r="D27" s="721"/>
      <c r="E27" s="723"/>
      <c r="F27" s="723"/>
      <c r="G27" s="723"/>
      <c r="H27" s="723"/>
      <c r="I27" s="992" t="str">
        <f t="shared" ref="I27:I28" si="18">SUBSTITUTE(IFERROR(IF(H27="מדצ","מדצ/ית",IF(OR(H27="סייעת ממשיכה",H27="סייעת חדשה",H27="סייעת רפואית/אישית"),"סייעת",IF(H27="רכזת גן","רכזת גן"))),""),"FALSE","")</f>
        <v/>
      </c>
      <c r="J27" s="723"/>
      <c r="K27" s="724"/>
      <c r="L27" s="723"/>
      <c r="M27" s="306" t="str">
        <f t="shared" si="5"/>
        <v/>
      </c>
      <c r="N27" s="32" t="str">
        <f>TEXT(LEFT(H27,2),0)</f>
        <v/>
      </c>
      <c r="P27" s="307" t="str">
        <f t="shared" si="7"/>
        <v/>
      </c>
      <c r="Q27" s="307" t="str">
        <f t="shared" si="1"/>
        <v/>
      </c>
      <c r="R27" s="307" t="str">
        <f t="shared" si="8"/>
        <v/>
      </c>
      <c r="S27" s="307" t="str">
        <f t="shared" si="9"/>
        <v/>
      </c>
      <c r="T27" s="307" t="str">
        <f t="shared" si="10"/>
        <v/>
      </c>
      <c r="U27" s="307" t="str">
        <f t="shared" si="2"/>
        <v/>
      </c>
      <c r="V27" s="723"/>
      <c r="X27" s="308" t="str">
        <f t="shared" si="11"/>
        <v/>
      </c>
      <c r="Y27" s="309" t="str">
        <f t="shared" si="12"/>
        <v/>
      </c>
      <c r="Z27" s="308" t="str">
        <f t="shared" si="3"/>
        <v/>
      </c>
      <c r="AA27" s="308" t="b">
        <f t="shared" si="4"/>
        <v>1</v>
      </c>
      <c r="AB27" s="308" t="str">
        <f t="shared" si="13"/>
        <v/>
      </c>
      <c r="AC27" s="534" t="str">
        <f t="shared" si="14"/>
        <v/>
      </c>
      <c r="AD27" s="752" t="str">
        <f t="shared" si="15"/>
        <v/>
      </c>
      <c r="AE27" s="534" t="str">
        <f t="shared" si="16"/>
        <v/>
      </c>
      <c r="AF27" s="752" t="str">
        <f t="shared" si="17"/>
        <v/>
      </c>
    </row>
    <row r="28" spans="2:32" x14ac:dyDescent="0.25">
      <c r="B28" s="722"/>
      <c r="C28" s="531" t="str">
        <f>IFERROR(VLOOKUP(B28,'מצבת ורישום גנים'!B:D,3,0),"")</f>
        <v/>
      </c>
      <c r="D28" s="721"/>
      <c r="E28" s="723"/>
      <c r="F28" s="723"/>
      <c r="G28" s="723"/>
      <c r="H28" s="723"/>
      <c r="I28" s="992" t="str">
        <f t="shared" si="18"/>
        <v/>
      </c>
      <c r="J28" s="723"/>
      <c r="K28" s="724"/>
      <c r="L28" s="723"/>
      <c r="M28" s="306" t="str">
        <f t="shared" si="5"/>
        <v/>
      </c>
      <c r="N28" s="32" t="str">
        <f>TEXT(LEFT(H28,2),0)</f>
        <v/>
      </c>
      <c r="P28" s="307" t="str">
        <f t="shared" si="7"/>
        <v/>
      </c>
      <c r="Q28" s="307" t="str">
        <f t="shared" si="1"/>
        <v/>
      </c>
      <c r="R28" s="307" t="str">
        <f t="shared" si="8"/>
        <v/>
      </c>
      <c r="S28" s="307" t="str">
        <f t="shared" si="9"/>
        <v/>
      </c>
      <c r="T28" s="307" t="str">
        <f t="shared" si="10"/>
        <v/>
      </c>
      <c r="U28" s="307" t="str">
        <f t="shared" si="2"/>
        <v/>
      </c>
      <c r="V28" s="723"/>
      <c r="X28" s="308" t="str">
        <f t="shared" si="11"/>
        <v/>
      </c>
      <c r="Y28" s="309" t="str">
        <f t="shared" si="12"/>
        <v/>
      </c>
      <c r="Z28" s="308" t="str">
        <f t="shared" si="3"/>
        <v/>
      </c>
      <c r="AA28" s="308" t="b">
        <f t="shared" si="4"/>
        <v>1</v>
      </c>
      <c r="AB28" s="308" t="str">
        <f t="shared" si="13"/>
        <v/>
      </c>
      <c r="AC28" s="534" t="str">
        <f t="shared" si="14"/>
        <v/>
      </c>
      <c r="AD28" s="752" t="str">
        <f t="shared" si="15"/>
        <v/>
      </c>
      <c r="AE28" s="534" t="str">
        <f t="shared" si="16"/>
        <v/>
      </c>
      <c r="AF28" s="752" t="str">
        <f t="shared" si="17"/>
        <v/>
      </c>
    </row>
    <row r="29" spans="2:32" x14ac:dyDescent="0.25">
      <c r="B29" s="722"/>
      <c r="C29" s="531" t="str">
        <f>IFERROR(VLOOKUP(B29,'מצבת ורישום גנים'!B:D,3,0),"")</f>
        <v/>
      </c>
      <c r="D29" s="721"/>
      <c r="E29" s="723"/>
      <c r="F29" s="723"/>
      <c r="G29" s="723"/>
      <c r="H29" s="723"/>
      <c r="I29" s="992" t="str">
        <f t="shared" ref="I29:I81" si="19">SUBSTITUTE(IFERROR(IF(H29="מדצ","מדצ/ית",IF(OR(H29="סייעת ממשיכה",H29="סייעת חדשה",H29="סייעת רפואית/אישית"),"סייעת",IF(H29="רכזת גן","רכזת גן"))),""),"FALSE","")</f>
        <v/>
      </c>
      <c r="J29" s="723"/>
      <c r="K29" s="724"/>
      <c r="L29" s="723"/>
      <c r="M29" s="306" t="str">
        <f t="shared" si="5"/>
        <v/>
      </c>
      <c r="N29" s="32" t="str">
        <f>TEXT(LEFT(H29,2),0)</f>
        <v/>
      </c>
      <c r="P29" s="307" t="str">
        <f t="shared" si="7"/>
        <v/>
      </c>
      <c r="Q29" s="307" t="str">
        <f t="shared" si="1"/>
        <v/>
      </c>
      <c r="R29" s="307" t="str">
        <f t="shared" si="8"/>
        <v/>
      </c>
      <c r="S29" s="307" t="str">
        <f t="shared" si="9"/>
        <v/>
      </c>
      <c r="T29" s="307" t="str">
        <f t="shared" si="10"/>
        <v/>
      </c>
      <c r="U29" s="307" t="str">
        <f t="shared" si="2"/>
        <v/>
      </c>
      <c r="V29" s="723"/>
      <c r="X29" s="308" t="str">
        <f t="shared" si="11"/>
        <v/>
      </c>
      <c r="Y29" s="309" t="str">
        <f t="shared" si="12"/>
        <v/>
      </c>
      <c r="Z29" s="308" t="str">
        <f t="shared" si="3"/>
        <v/>
      </c>
      <c r="AA29" s="308" t="b">
        <f t="shared" si="4"/>
        <v>1</v>
      </c>
      <c r="AB29" s="308" t="str">
        <f t="shared" si="13"/>
        <v/>
      </c>
      <c r="AC29" s="534" t="str">
        <f t="shared" si="14"/>
        <v/>
      </c>
      <c r="AD29" s="752" t="str">
        <f t="shared" si="15"/>
        <v/>
      </c>
      <c r="AE29" s="534" t="str">
        <f t="shared" si="16"/>
        <v/>
      </c>
      <c r="AF29" s="752" t="str">
        <f t="shared" si="17"/>
        <v/>
      </c>
    </row>
    <row r="30" spans="2:32" x14ac:dyDescent="0.25">
      <c r="B30" s="722"/>
      <c r="C30" s="531" t="str">
        <f>IFERROR(VLOOKUP(B30,'מצבת ורישום גנים'!B:D,3,0),"")</f>
        <v/>
      </c>
      <c r="D30" s="721"/>
      <c r="E30" s="723"/>
      <c r="F30" s="723"/>
      <c r="G30" s="723"/>
      <c r="H30" s="723"/>
      <c r="I30" s="992" t="str">
        <f t="shared" si="19"/>
        <v/>
      </c>
      <c r="J30" s="723"/>
      <c r="K30" s="724"/>
      <c r="L30" s="723"/>
      <c r="M30" s="306" t="str">
        <f t="shared" si="5"/>
        <v/>
      </c>
      <c r="N30" s="32" t="str">
        <f>TEXT(LEFT(H30,2),0)</f>
        <v/>
      </c>
      <c r="P30" s="307" t="str">
        <f t="shared" si="7"/>
        <v/>
      </c>
      <c r="Q30" s="307" t="str">
        <f t="shared" si="1"/>
        <v/>
      </c>
      <c r="R30" s="307" t="str">
        <f t="shared" si="8"/>
        <v/>
      </c>
      <c r="S30" s="307" t="str">
        <f t="shared" si="9"/>
        <v/>
      </c>
      <c r="T30" s="307" t="str">
        <f t="shared" si="10"/>
        <v/>
      </c>
      <c r="U30" s="307" t="str">
        <f t="shared" si="2"/>
        <v/>
      </c>
      <c r="V30" s="723"/>
      <c r="X30" s="308" t="str">
        <f t="shared" si="11"/>
        <v/>
      </c>
      <c r="Y30" s="309" t="str">
        <f t="shared" si="12"/>
        <v/>
      </c>
      <c r="Z30" s="308" t="str">
        <f t="shared" si="3"/>
        <v/>
      </c>
      <c r="AA30" s="308" t="b">
        <f t="shared" si="4"/>
        <v>1</v>
      </c>
      <c r="AB30" s="308" t="str">
        <f t="shared" si="13"/>
        <v/>
      </c>
      <c r="AC30" s="534" t="str">
        <f t="shared" si="14"/>
        <v/>
      </c>
      <c r="AD30" s="752" t="str">
        <f t="shared" si="15"/>
        <v/>
      </c>
      <c r="AE30" s="534" t="str">
        <f t="shared" si="16"/>
        <v/>
      </c>
      <c r="AF30" s="752" t="str">
        <f t="shared" si="17"/>
        <v/>
      </c>
    </row>
    <row r="31" spans="2:32" x14ac:dyDescent="0.25">
      <c r="B31" s="721"/>
      <c r="C31" s="531" t="str">
        <f>IFERROR(VLOOKUP(B31,'מצבת ורישום גנים'!B:D,3,0),"")</f>
        <v/>
      </c>
      <c r="D31" s="721"/>
      <c r="E31" s="723"/>
      <c r="F31" s="723"/>
      <c r="G31" s="723"/>
      <c r="H31" s="723"/>
      <c r="I31" s="992" t="str">
        <f t="shared" si="19"/>
        <v/>
      </c>
      <c r="J31" s="723"/>
      <c r="K31" s="724"/>
      <c r="L31" s="723"/>
      <c r="M31" s="306" t="str">
        <f t="shared" si="5"/>
        <v/>
      </c>
      <c r="N31" s="32" t="str">
        <f t="shared" si="6"/>
        <v/>
      </c>
      <c r="P31" s="307" t="str">
        <f t="shared" si="7"/>
        <v/>
      </c>
      <c r="Q31" s="307" t="str">
        <f t="shared" si="1"/>
        <v/>
      </c>
      <c r="R31" s="307" t="str">
        <f t="shared" si="8"/>
        <v/>
      </c>
      <c r="S31" s="307" t="str">
        <f t="shared" si="9"/>
        <v/>
      </c>
      <c r="T31" s="307" t="str">
        <f t="shared" si="10"/>
        <v/>
      </c>
      <c r="U31" s="307" t="str">
        <f t="shared" si="2"/>
        <v/>
      </c>
      <c r="V31" s="723"/>
      <c r="X31" s="308" t="str">
        <f t="shared" si="11"/>
        <v/>
      </c>
      <c r="Y31" s="309" t="str">
        <f t="shared" si="12"/>
        <v/>
      </c>
      <c r="Z31" s="308" t="str">
        <f t="shared" si="3"/>
        <v/>
      </c>
      <c r="AA31" s="308" t="b">
        <f t="shared" si="4"/>
        <v>1</v>
      </c>
      <c r="AB31" s="308" t="str">
        <f t="shared" si="13"/>
        <v/>
      </c>
      <c r="AC31" s="534" t="str">
        <f t="shared" si="14"/>
        <v/>
      </c>
      <c r="AD31" s="752" t="str">
        <f t="shared" si="15"/>
        <v/>
      </c>
      <c r="AE31" s="534" t="str">
        <f t="shared" si="16"/>
        <v/>
      </c>
      <c r="AF31" s="752" t="str">
        <f t="shared" si="17"/>
        <v/>
      </c>
    </row>
    <row r="32" spans="2:32" x14ac:dyDescent="0.25">
      <c r="B32" s="722"/>
      <c r="C32" s="531" t="str">
        <f>IFERROR(VLOOKUP(B32,'מצבת ורישום גנים'!B:D,3,0),"")</f>
        <v/>
      </c>
      <c r="D32" s="721"/>
      <c r="E32" s="723"/>
      <c r="F32" s="723"/>
      <c r="G32" s="723"/>
      <c r="H32" s="723"/>
      <c r="I32" s="992" t="str">
        <f t="shared" si="19"/>
        <v/>
      </c>
      <c r="J32" s="723"/>
      <c r="K32" s="724"/>
      <c r="L32" s="723"/>
      <c r="M32" s="306" t="str">
        <f t="shared" si="5"/>
        <v/>
      </c>
      <c r="N32" s="32" t="str">
        <f t="shared" si="6"/>
        <v/>
      </c>
      <c r="P32" s="307" t="str">
        <f t="shared" si="7"/>
        <v/>
      </c>
      <c r="Q32" s="307" t="str">
        <f t="shared" si="1"/>
        <v/>
      </c>
      <c r="R32" s="307" t="str">
        <f t="shared" si="8"/>
        <v/>
      </c>
      <c r="S32" s="307" t="str">
        <f t="shared" si="9"/>
        <v/>
      </c>
      <c r="T32" s="307" t="str">
        <f t="shared" si="10"/>
        <v/>
      </c>
      <c r="U32" s="307" t="str">
        <f t="shared" si="2"/>
        <v/>
      </c>
      <c r="V32" s="723"/>
      <c r="X32" s="308" t="str">
        <f t="shared" si="11"/>
        <v/>
      </c>
      <c r="Y32" s="309" t="str">
        <f t="shared" si="12"/>
        <v/>
      </c>
      <c r="Z32" s="308" t="str">
        <f t="shared" si="3"/>
        <v/>
      </c>
      <c r="AA32" s="308" t="b">
        <f t="shared" si="4"/>
        <v>1</v>
      </c>
      <c r="AB32" s="308" t="str">
        <f t="shared" si="13"/>
        <v/>
      </c>
      <c r="AC32" s="534" t="str">
        <f t="shared" si="14"/>
        <v/>
      </c>
      <c r="AD32" s="752" t="str">
        <f t="shared" si="15"/>
        <v/>
      </c>
      <c r="AE32" s="534" t="str">
        <f t="shared" si="16"/>
        <v/>
      </c>
      <c r="AF32" s="752" t="str">
        <f t="shared" si="17"/>
        <v/>
      </c>
    </row>
    <row r="33" spans="2:32" x14ac:dyDescent="0.25">
      <c r="B33" s="721"/>
      <c r="C33" s="531" t="str">
        <f>IFERROR(VLOOKUP(B33,'מצבת ורישום גנים'!B:D,3,0),"")</f>
        <v/>
      </c>
      <c r="D33" s="721"/>
      <c r="E33" s="723"/>
      <c r="F33" s="723"/>
      <c r="G33" s="723"/>
      <c r="H33" s="723"/>
      <c r="I33" s="992" t="str">
        <f t="shared" si="19"/>
        <v/>
      </c>
      <c r="J33" s="723"/>
      <c r="K33" s="724"/>
      <c r="L33" s="723"/>
      <c r="M33" s="306" t="str">
        <f t="shared" si="5"/>
        <v/>
      </c>
      <c r="N33" s="32" t="str">
        <f t="shared" si="6"/>
        <v/>
      </c>
      <c r="P33" s="307" t="str">
        <f t="shared" si="7"/>
        <v/>
      </c>
      <c r="Q33" s="307" t="str">
        <f t="shared" si="1"/>
        <v/>
      </c>
      <c r="R33" s="307" t="str">
        <f t="shared" si="8"/>
        <v/>
      </c>
      <c r="S33" s="307" t="str">
        <f t="shared" si="9"/>
        <v/>
      </c>
      <c r="T33" s="307" t="str">
        <f t="shared" si="10"/>
        <v/>
      </c>
      <c r="U33" s="307" t="str">
        <f t="shared" si="2"/>
        <v/>
      </c>
      <c r="V33" s="723"/>
      <c r="X33" s="308" t="str">
        <f t="shared" si="11"/>
        <v/>
      </c>
      <c r="Y33" s="309" t="str">
        <f t="shared" si="12"/>
        <v/>
      </c>
      <c r="Z33" s="308" t="str">
        <f t="shared" si="3"/>
        <v/>
      </c>
      <c r="AA33" s="308" t="b">
        <f t="shared" si="4"/>
        <v>1</v>
      </c>
      <c r="AB33" s="308" t="str">
        <f t="shared" si="13"/>
        <v/>
      </c>
      <c r="AC33" s="534" t="str">
        <f t="shared" si="14"/>
        <v/>
      </c>
      <c r="AD33" s="752" t="str">
        <f t="shared" si="15"/>
        <v/>
      </c>
      <c r="AE33" s="534" t="str">
        <f t="shared" si="16"/>
        <v/>
      </c>
      <c r="AF33" s="752" t="str">
        <f t="shared" si="17"/>
        <v/>
      </c>
    </row>
    <row r="34" spans="2:32" x14ac:dyDescent="0.25">
      <c r="B34" s="721"/>
      <c r="C34" s="531" t="str">
        <f>IFERROR(VLOOKUP(B34,'מצבת ורישום גנים'!B:D,3,0),"")</f>
        <v/>
      </c>
      <c r="D34" s="721"/>
      <c r="E34" s="723"/>
      <c r="F34" s="723"/>
      <c r="G34" s="723"/>
      <c r="H34" s="723"/>
      <c r="I34" s="992" t="str">
        <f t="shared" si="19"/>
        <v/>
      </c>
      <c r="J34" s="723"/>
      <c r="K34" s="724"/>
      <c r="L34" s="723"/>
      <c r="M34" s="306" t="str">
        <f t="shared" si="5"/>
        <v/>
      </c>
      <c r="N34" s="32" t="str">
        <f t="shared" si="6"/>
        <v/>
      </c>
      <c r="P34" s="307" t="str">
        <f t="shared" si="7"/>
        <v/>
      </c>
      <c r="Q34" s="307" t="str">
        <f t="shared" si="1"/>
        <v/>
      </c>
      <c r="R34" s="307" t="str">
        <f t="shared" si="8"/>
        <v/>
      </c>
      <c r="S34" s="307" t="str">
        <f t="shared" si="9"/>
        <v/>
      </c>
      <c r="T34" s="307" t="str">
        <f t="shared" si="10"/>
        <v/>
      </c>
      <c r="U34" s="307" t="str">
        <f t="shared" si="2"/>
        <v/>
      </c>
      <c r="V34" s="723"/>
      <c r="X34" s="308" t="str">
        <f t="shared" si="11"/>
        <v/>
      </c>
      <c r="Y34" s="309" t="str">
        <f t="shared" si="12"/>
        <v/>
      </c>
      <c r="Z34" s="308" t="str">
        <f t="shared" si="3"/>
        <v/>
      </c>
      <c r="AA34" s="308" t="b">
        <f t="shared" si="4"/>
        <v>1</v>
      </c>
      <c r="AB34" s="308" t="str">
        <f t="shared" si="13"/>
        <v/>
      </c>
      <c r="AC34" s="534" t="str">
        <f t="shared" si="14"/>
        <v/>
      </c>
      <c r="AD34" s="752" t="str">
        <f t="shared" si="15"/>
        <v/>
      </c>
      <c r="AE34" s="534" t="str">
        <f t="shared" si="16"/>
        <v/>
      </c>
      <c r="AF34" s="752" t="str">
        <f t="shared" si="17"/>
        <v/>
      </c>
    </row>
    <row r="35" spans="2:32" x14ac:dyDescent="0.25">
      <c r="B35" s="721"/>
      <c r="C35" s="531" t="str">
        <f>IFERROR(VLOOKUP(B35,'מצבת ורישום גנים'!B:D,3,0),"")</f>
        <v/>
      </c>
      <c r="D35" s="721"/>
      <c r="E35" s="723"/>
      <c r="F35" s="723"/>
      <c r="G35" s="723"/>
      <c r="H35" s="723"/>
      <c r="I35" s="992" t="str">
        <f t="shared" si="19"/>
        <v/>
      </c>
      <c r="J35" s="723"/>
      <c r="K35" s="724"/>
      <c r="L35" s="723"/>
      <c r="M35" s="306" t="str">
        <f t="shared" si="5"/>
        <v/>
      </c>
      <c r="N35" s="32" t="str">
        <f t="shared" si="6"/>
        <v/>
      </c>
      <c r="P35" s="307" t="str">
        <f t="shared" si="7"/>
        <v/>
      </c>
      <c r="Q35" s="307" t="str">
        <f t="shared" si="1"/>
        <v/>
      </c>
      <c r="R35" s="307" t="str">
        <f t="shared" si="8"/>
        <v/>
      </c>
      <c r="S35" s="307" t="str">
        <f t="shared" si="9"/>
        <v/>
      </c>
      <c r="T35" s="307" t="str">
        <f t="shared" si="10"/>
        <v/>
      </c>
      <c r="U35" s="307" t="str">
        <f t="shared" si="2"/>
        <v/>
      </c>
      <c r="V35" s="723"/>
      <c r="X35" s="308" t="str">
        <f t="shared" si="11"/>
        <v/>
      </c>
      <c r="Y35" s="309" t="str">
        <f t="shared" si="12"/>
        <v/>
      </c>
      <c r="Z35" s="308" t="str">
        <f t="shared" si="3"/>
        <v/>
      </c>
      <c r="AA35" s="308" t="b">
        <f t="shared" si="4"/>
        <v>1</v>
      </c>
      <c r="AB35" s="308" t="str">
        <f t="shared" si="13"/>
        <v/>
      </c>
      <c r="AC35" s="534" t="str">
        <f t="shared" si="14"/>
        <v/>
      </c>
      <c r="AD35" s="752" t="str">
        <f t="shared" si="15"/>
        <v/>
      </c>
      <c r="AE35" s="534" t="str">
        <f t="shared" si="16"/>
        <v/>
      </c>
      <c r="AF35" s="752" t="str">
        <f t="shared" si="17"/>
        <v/>
      </c>
    </row>
    <row r="36" spans="2:32" x14ac:dyDescent="0.25">
      <c r="B36" s="721"/>
      <c r="C36" s="531" t="str">
        <f>IFERROR(VLOOKUP(B36,'מצבת ורישום גנים'!B:D,3,0),"")</f>
        <v/>
      </c>
      <c r="D36" s="721"/>
      <c r="E36" s="723"/>
      <c r="F36" s="723"/>
      <c r="G36" s="723"/>
      <c r="H36" s="723"/>
      <c r="I36" s="992" t="str">
        <f t="shared" si="19"/>
        <v/>
      </c>
      <c r="J36" s="723"/>
      <c r="K36" s="724"/>
      <c r="L36" s="723"/>
      <c r="M36" s="306" t="str">
        <f t="shared" si="5"/>
        <v/>
      </c>
      <c r="N36" s="32" t="str">
        <f t="shared" si="6"/>
        <v/>
      </c>
      <c r="P36" s="307" t="str">
        <f t="shared" si="7"/>
        <v/>
      </c>
      <c r="Q36" s="307" t="str">
        <f t="shared" si="1"/>
        <v/>
      </c>
      <c r="R36" s="307" t="str">
        <f t="shared" si="8"/>
        <v/>
      </c>
      <c r="S36" s="307" t="str">
        <f t="shared" si="9"/>
        <v/>
      </c>
      <c r="T36" s="307" t="str">
        <f t="shared" si="10"/>
        <v/>
      </c>
      <c r="U36" s="307" t="str">
        <f t="shared" si="2"/>
        <v/>
      </c>
      <c r="V36" s="723"/>
      <c r="X36" s="308" t="str">
        <f t="shared" si="11"/>
        <v/>
      </c>
      <c r="Y36" s="309" t="str">
        <f t="shared" si="12"/>
        <v/>
      </c>
      <c r="Z36" s="308" t="str">
        <f t="shared" si="3"/>
        <v/>
      </c>
      <c r="AA36" s="308" t="b">
        <f t="shared" si="4"/>
        <v>1</v>
      </c>
      <c r="AB36" s="308" t="str">
        <f t="shared" si="13"/>
        <v/>
      </c>
      <c r="AC36" s="534" t="str">
        <f t="shared" si="14"/>
        <v/>
      </c>
      <c r="AD36" s="752" t="str">
        <f t="shared" si="15"/>
        <v/>
      </c>
      <c r="AE36" s="534" t="str">
        <f t="shared" si="16"/>
        <v/>
      </c>
      <c r="AF36" s="752" t="str">
        <f t="shared" si="17"/>
        <v/>
      </c>
    </row>
    <row r="37" spans="2:32" x14ac:dyDescent="0.25">
      <c r="B37" s="721"/>
      <c r="C37" s="531" t="str">
        <f>IFERROR(VLOOKUP(B37,'מצבת ורישום גנים'!B:D,3,0),"")</f>
        <v/>
      </c>
      <c r="D37" s="721"/>
      <c r="E37" s="723"/>
      <c r="F37" s="723"/>
      <c r="G37" s="723"/>
      <c r="H37" s="723"/>
      <c r="I37" s="992" t="str">
        <f t="shared" si="19"/>
        <v/>
      </c>
      <c r="J37" s="723"/>
      <c r="K37" s="724"/>
      <c r="L37" s="723"/>
      <c r="M37" s="306" t="str">
        <f t="shared" si="5"/>
        <v/>
      </c>
      <c r="N37" s="32" t="str">
        <f t="shared" si="6"/>
        <v/>
      </c>
      <c r="P37" s="307" t="str">
        <f t="shared" si="7"/>
        <v/>
      </c>
      <c r="Q37" s="307" t="str">
        <f t="shared" si="1"/>
        <v/>
      </c>
      <c r="R37" s="307" t="str">
        <f t="shared" si="8"/>
        <v/>
      </c>
      <c r="S37" s="307" t="str">
        <f t="shared" si="9"/>
        <v/>
      </c>
      <c r="T37" s="307" t="str">
        <f t="shared" si="10"/>
        <v/>
      </c>
      <c r="U37" s="307" t="str">
        <f t="shared" si="2"/>
        <v/>
      </c>
      <c r="V37" s="723"/>
      <c r="X37" s="308" t="str">
        <f t="shared" si="11"/>
        <v/>
      </c>
      <c r="Y37" s="309" t="str">
        <f t="shared" si="12"/>
        <v/>
      </c>
      <c r="Z37" s="308" t="str">
        <f t="shared" si="3"/>
        <v/>
      </c>
      <c r="AA37" s="308" t="b">
        <f t="shared" si="4"/>
        <v>1</v>
      </c>
      <c r="AB37" s="308" t="str">
        <f t="shared" si="13"/>
        <v/>
      </c>
      <c r="AC37" s="534" t="str">
        <f t="shared" si="14"/>
        <v/>
      </c>
      <c r="AD37" s="752" t="str">
        <f t="shared" si="15"/>
        <v/>
      </c>
      <c r="AE37" s="534" t="str">
        <f t="shared" si="16"/>
        <v/>
      </c>
      <c r="AF37" s="752" t="str">
        <f t="shared" si="17"/>
        <v/>
      </c>
    </row>
    <row r="38" spans="2:32" x14ac:dyDescent="0.25">
      <c r="B38" s="721"/>
      <c r="C38" s="531" t="str">
        <f>IFERROR(VLOOKUP(B38,'מצבת ורישום גנים'!B:D,3,0),"")</f>
        <v/>
      </c>
      <c r="D38" s="721"/>
      <c r="E38" s="723"/>
      <c r="F38" s="723"/>
      <c r="G38" s="723"/>
      <c r="H38" s="723"/>
      <c r="I38" s="992" t="str">
        <f t="shared" si="19"/>
        <v/>
      </c>
      <c r="J38" s="723"/>
      <c r="K38" s="724"/>
      <c r="L38" s="723"/>
      <c r="M38" s="306" t="str">
        <f t="shared" si="5"/>
        <v/>
      </c>
      <c r="N38" s="32" t="str">
        <f t="shared" si="6"/>
        <v/>
      </c>
      <c r="P38" s="307" t="str">
        <f t="shared" si="7"/>
        <v/>
      </c>
      <c r="Q38" s="307" t="str">
        <f t="shared" si="1"/>
        <v/>
      </c>
      <c r="R38" s="307" t="str">
        <f t="shared" si="8"/>
        <v/>
      </c>
      <c r="S38" s="307" t="str">
        <f t="shared" si="9"/>
        <v/>
      </c>
      <c r="T38" s="307" t="str">
        <f t="shared" si="10"/>
        <v/>
      </c>
      <c r="U38" s="307" t="str">
        <f t="shared" si="2"/>
        <v/>
      </c>
      <c r="V38" s="723"/>
      <c r="X38" s="308" t="str">
        <f t="shared" si="11"/>
        <v/>
      </c>
      <c r="Y38" s="309" t="str">
        <f t="shared" si="12"/>
        <v/>
      </c>
      <c r="Z38" s="308" t="str">
        <f t="shared" si="3"/>
        <v/>
      </c>
      <c r="AA38" s="308" t="b">
        <f t="shared" si="4"/>
        <v>1</v>
      </c>
      <c r="AB38" s="308" t="str">
        <f t="shared" si="13"/>
        <v/>
      </c>
      <c r="AC38" s="534" t="str">
        <f t="shared" si="14"/>
        <v/>
      </c>
      <c r="AD38" s="752" t="str">
        <f t="shared" si="15"/>
        <v/>
      </c>
      <c r="AE38" s="534" t="str">
        <f t="shared" si="16"/>
        <v/>
      </c>
      <c r="AF38" s="752" t="str">
        <f t="shared" si="17"/>
        <v/>
      </c>
    </row>
    <row r="39" spans="2:32" x14ac:dyDescent="0.25">
      <c r="B39" s="721"/>
      <c r="C39" s="531" t="str">
        <f>IFERROR(VLOOKUP(B39,'מצבת ורישום גנים'!B:D,3,0),"")</f>
        <v/>
      </c>
      <c r="D39" s="721"/>
      <c r="E39" s="723"/>
      <c r="F39" s="723"/>
      <c r="G39" s="723"/>
      <c r="H39" s="723"/>
      <c r="I39" s="992" t="str">
        <f t="shared" si="19"/>
        <v/>
      </c>
      <c r="J39" s="723"/>
      <c r="K39" s="724"/>
      <c r="L39" s="723"/>
      <c r="M39" s="306" t="str">
        <f t="shared" si="5"/>
        <v/>
      </c>
      <c r="N39" s="32" t="str">
        <f t="shared" si="6"/>
        <v/>
      </c>
      <c r="P39" s="307" t="str">
        <f t="shared" si="7"/>
        <v/>
      </c>
      <c r="Q39" s="307" t="str">
        <f t="shared" si="1"/>
        <v/>
      </c>
      <c r="R39" s="307" t="str">
        <f t="shared" si="8"/>
        <v/>
      </c>
      <c r="S39" s="307" t="str">
        <f t="shared" si="9"/>
        <v/>
      </c>
      <c r="T39" s="307" t="str">
        <f t="shared" si="10"/>
        <v/>
      </c>
      <c r="U39" s="307" t="str">
        <f t="shared" si="2"/>
        <v/>
      </c>
      <c r="V39" s="723"/>
      <c r="X39" s="308" t="str">
        <f t="shared" si="11"/>
        <v/>
      </c>
      <c r="Y39" s="309" t="str">
        <f t="shared" si="12"/>
        <v/>
      </c>
      <c r="Z39" s="308" t="str">
        <f t="shared" si="3"/>
        <v/>
      </c>
      <c r="AA39" s="308" t="b">
        <f t="shared" si="4"/>
        <v>1</v>
      </c>
      <c r="AB39" s="308" t="str">
        <f t="shared" si="13"/>
        <v/>
      </c>
      <c r="AC39" s="534" t="str">
        <f t="shared" si="14"/>
        <v/>
      </c>
      <c r="AD39" s="752" t="str">
        <f t="shared" si="15"/>
        <v/>
      </c>
      <c r="AE39" s="534" t="str">
        <f t="shared" si="16"/>
        <v/>
      </c>
      <c r="AF39" s="752" t="str">
        <f t="shared" si="17"/>
        <v/>
      </c>
    </row>
    <row r="40" spans="2:32" x14ac:dyDescent="0.25">
      <c r="B40" s="721"/>
      <c r="C40" s="531" t="str">
        <f>IFERROR(VLOOKUP(B40,'מצבת ורישום גנים'!B:D,3,0),"")</f>
        <v/>
      </c>
      <c r="D40" s="721"/>
      <c r="E40" s="723"/>
      <c r="F40" s="723"/>
      <c r="G40" s="723"/>
      <c r="H40" s="723"/>
      <c r="I40" s="992" t="str">
        <f t="shared" si="19"/>
        <v/>
      </c>
      <c r="J40" s="723"/>
      <c r="K40" s="724"/>
      <c r="L40" s="723"/>
      <c r="M40" s="306" t="str">
        <f t="shared" si="5"/>
        <v/>
      </c>
      <c r="N40" s="32" t="str">
        <f t="shared" si="6"/>
        <v/>
      </c>
      <c r="P40" s="307" t="str">
        <f t="shared" si="7"/>
        <v/>
      </c>
      <c r="Q40" s="307" t="str">
        <f t="shared" si="1"/>
        <v/>
      </c>
      <c r="R40" s="307" t="str">
        <f t="shared" si="8"/>
        <v/>
      </c>
      <c r="S40" s="307" t="str">
        <f t="shared" si="9"/>
        <v/>
      </c>
      <c r="T40" s="307" t="str">
        <f t="shared" si="10"/>
        <v/>
      </c>
      <c r="U40" s="307" t="str">
        <f t="shared" si="2"/>
        <v/>
      </c>
      <c r="V40" s="723"/>
      <c r="X40" s="308" t="str">
        <f t="shared" si="11"/>
        <v/>
      </c>
      <c r="Y40" s="309" t="str">
        <f t="shared" si="12"/>
        <v/>
      </c>
      <c r="Z40" s="308" t="str">
        <f t="shared" si="3"/>
        <v/>
      </c>
      <c r="AA40" s="308" t="b">
        <f t="shared" si="4"/>
        <v>1</v>
      </c>
      <c r="AB40" s="308" t="str">
        <f t="shared" si="13"/>
        <v/>
      </c>
      <c r="AC40" s="534" t="str">
        <f t="shared" si="14"/>
        <v/>
      </c>
      <c r="AD40" s="752" t="str">
        <f t="shared" si="15"/>
        <v/>
      </c>
      <c r="AE40" s="534" t="str">
        <f t="shared" si="16"/>
        <v/>
      </c>
      <c r="AF40" s="752" t="str">
        <f t="shared" si="17"/>
        <v/>
      </c>
    </row>
    <row r="41" spans="2:32" x14ac:dyDescent="0.25">
      <c r="B41" s="721"/>
      <c r="C41" s="531" t="str">
        <f>IFERROR(VLOOKUP(B41,'מצבת ורישום גנים'!B:D,3,0),"")</f>
        <v/>
      </c>
      <c r="D41" s="721"/>
      <c r="E41" s="723"/>
      <c r="F41" s="723"/>
      <c r="G41" s="723"/>
      <c r="H41" s="723"/>
      <c r="I41" s="992" t="str">
        <f t="shared" si="19"/>
        <v/>
      </c>
      <c r="J41" s="723"/>
      <c r="K41" s="724"/>
      <c r="L41" s="723"/>
      <c r="M41" s="306" t="str">
        <f t="shared" si="5"/>
        <v/>
      </c>
      <c r="N41" s="32" t="str">
        <f t="shared" si="6"/>
        <v/>
      </c>
      <c r="P41" s="307" t="str">
        <f t="shared" si="7"/>
        <v/>
      </c>
      <c r="Q41" s="307" t="str">
        <f t="shared" si="1"/>
        <v/>
      </c>
      <c r="R41" s="307" t="str">
        <f t="shared" si="8"/>
        <v/>
      </c>
      <c r="S41" s="307" t="str">
        <f t="shared" si="9"/>
        <v/>
      </c>
      <c r="T41" s="307" t="str">
        <f t="shared" si="10"/>
        <v/>
      </c>
      <c r="U41" s="307" t="str">
        <f t="shared" si="2"/>
        <v/>
      </c>
      <c r="V41" s="723"/>
      <c r="X41" s="308" t="str">
        <f t="shared" si="11"/>
        <v/>
      </c>
      <c r="Y41" s="309" t="str">
        <f t="shared" si="12"/>
        <v/>
      </c>
      <c r="Z41" s="308" t="str">
        <f t="shared" si="3"/>
        <v/>
      </c>
      <c r="AA41" s="308" t="b">
        <f t="shared" si="4"/>
        <v>1</v>
      </c>
      <c r="AB41" s="308" t="str">
        <f t="shared" si="13"/>
        <v/>
      </c>
      <c r="AC41" s="534" t="str">
        <f t="shared" si="14"/>
        <v/>
      </c>
      <c r="AD41" s="752" t="str">
        <f t="shared" si="15"/>
        <v/>
      </c>
      <c r="AE41" s="534" t="str">
        <f t="shared" si="16"/>
        <v/>
      </c>
      <c r="AF41" s="752" t="str">
        <f t="shared" si="17"/>
        <v/>
      </c>
    </row>
    <row r="42" spans="2:32" x14ac:dyDescent="0.25">
      <c r="B42" s="721"/>
      <c r="C42" s="531" t="str">
        <f>IFERROR(VLOOKUP(B42,'מצבת ורישום גנים'!B:D,3,0),"")</f>
        <v/>
      </c>
      <c r="D42" s="721"/>
      <c r="E42" s="723"/>
      <c r="F42" s="723"/>
      <c r="G42" s="723"/>
      <c r="H42" s="723"/>
      <c r="I42" s="992" t="str">
        <f t="shared" si="19"/>
        <v/>
      </c>
      <c r="J42" s="723"/>
      <c r="K42" s="724"/>
      <c r="L42" s="723"/>
      <c r="M42" s="306" t="str">
        <f t="shared" si="5"/>
        <v/>
      </c>
      <c r="N42" s="32" t="str">
        <f t="shared" si="6"/>
        <v/>
      </c>
      <c r="P42" s="307" t="str">
        <f t="shared" si="7"/>
        <v/>
      </c>
      <c r="Q42" s="307" t="str">
        <f t="shared" si="1"/>
        <v/>
      </c>
      <c r="R42" s="307" t="str">
        <f t="shared" si="8"/>
        <v/>
      </c>
      <c r="S42" s="307" t="str">
        <f t="shared" si="9"/>
        <v/>
      </c>
      <c r="T42" s="307" t="str">
        <f t="shared" si="10"/>
        <v/>
      </c>
      <c r="U42" s="307" t="str">
        <f t="shared" si="2"/>
        <v/>
      </c>
      <c r="V42" s="723"/>
      <c r="X42" s="308" t="str">
        <f t="shared" si="11"/>
        <v/>
      </c>
      <c r="Y42" s="309" t="str">
        <f t="shared" si="12"/>
        <v/>
      </c>
      <c r="Z42" s="308" t="str">
        <f t="shared" si="3"/>
        <v/>
      </c>
      <c r="AA42" s="308" t="b">
        <f t="shared" si="4"/>
        <v>1</v>
      </c>
      <c r="AB42" s="308" t="str">
        <f t="shared" si="13"/>
        <v/>
      </c>
      <c r="AC42" s="534" t="str">
        <f t="shared" si="14"/>
        <v/>
      </c>
      <c r="AD42" s="752" t="str">
        <f t="shared" si="15"/>
        <v/>
      </c>
      <c r="AE42" s="534" t="str">
        <f t="shared" si="16"/>
        <v/>
      </c>
      <c r="AF42" s="752" t="str">
        <f t="shared" si="17"/>
        <v/>
      </c>
    </row>
    <row r="43" spans="2:32" x14ac:dyDescent="0.25">
      <c r="B43" s="721"/>
      <c r="C43" s="531" t="str">
        <f>IFERROR(VLOOKUP(B43,'מצבת ורישום גנים'!B:D,3,0),"")</f>
        <v/>
      </c>
      <c r="D43" s="721"/>
      <c r="E43" s="723"/>
      <c r="F43" s="723"/>
      <c r="G43" s="723"/>
      <c r="H43" s="723"/>
      <c r="I43" s="992" t="str">
        <f t="shared" si="19"/>
        <v/>
      </c>
      <c r="J43" s="723"/>
      <c r="K43" s="724"/>
      <c r="L43" s="723"/>
      <c r="M43" s="306" t="str">
        <f t="shared" si="5"/>
        <v/>
      </c>
      <c r="N43" s="32" t="str">
        <f t="shared" si="6"/>
        <v/>
      </c>
      <c r="P43" s="307" t="str">
        <f t="shared" si="7"/>
        <v/>
      </c>
      <c r="Q43" s="307" t="str">
        <f t="shared" si="1"/>
        <v/>
      </c>
      <c r="R43" s="307" t="str">
        <f t="shared" si="8"/>
        <v/>
      </c>
      <c r="S43" s="307" t="str">
        <f t="shared" si="9"/>
        <v/>
      </c>
      <c r="T43" s="307" t="str">
        <f t="shared" si="10"/>
        <v/>
      </c>
      <c r="U43" s="307" t="str">
        <f t="shared" si="2"/>
        <v/>
      </c>
      <c r="V43" s="723"/>
      <c r="X43" s="308" t="str">
        <f t="shared" si="11"/>
        <v/>
      </c>
      <c r="Y43" s="309" t="str">
        <f t="shared" si="12"/>
        <v/>
      </c>
      <c r="Z43" s="308" t="str">
        <f t="shared" si="3"/>
        <v/>
      </c>
      <c r="AA43" s="308" t="b">
        <f t="shared" si="4"/>
        <v>1</v>
      </c>
      <c r="AB43" s="308" t="str">
        <f t="shared" si="13"/>
        <v/>
      </c>
      <c r="AC43" s="534" t="str">
        <f t="shared" si="14"/>
        <v/>
      </c>
      <c r="AD43" s="752" t="str">
        <f t="shared" si="15"/>
        <v/>
      </c>
      <c r="AE43" s="534" t="str">
        <f t="shared" si="16"/>
        <v/>
      </c>
      <c r="AF43" s="752" t="str">
        <f t="shared" si="17"/>
        <v/>
      </c>
    </row>
    <row r="44" spans="2:32" x14ac:dyDescent="0.25">
      <c r="B44" s="721"/>
      <c r="C44" s="531" t="str">
        <f>IFERROR(VLOOKUP(B44,'מצבת ורישום גנים'!B:D,3,0),"")</f>
        <v/>
      </c>
      <c r="D44" s="721"/>
      <c r="E44" s="723"/>
      <c r="F44" s="723"/>
      <c r="G44" s="723"/>
      <c r="H44" s="723"/>
      <c r="I44" s="992" t="str">
        <f t="shared" si="19"/>
        <v/>
      </c>
      <c r="J44" s="723"/>
      <c r="K44" s="724"/>
      <c r="L44" s="723"/>
      <c r="M44" s="306" t="str">
        <f t="shared" si="5"/>
        <v/>
      </c>
      <c r="N44" s="32" t="str">
        <f t="shared" si="6"/>
        <v/>
      </c>
      <c r="P44" s="307" t="str">
        <f t="shared" si="7"/>
        <v/>
      </c>
      <c r="Q44" s="307" t="str">
        <f t="shared" si="1"/>
        <v/>
      </c>
      <c r="R44" s="307" t="str">
        <f t="shared" si="8"/>
        <v/>
      </c>
      <c r="S44" s="307" t="str">
        <f t="shared" si="9"/>
        <v/>
      </c>
      <c r="T44" s="307" t="str">
        <f t="shared" si="10"/>
        <v/>
      </c>
      <c r="U44" s="307" t="str">
        <f t="shared" si="2"/>
        <v/>
      </c>
      <c r="V44" s="723"/>
      <c r="X44" s="308" t="str">
        <f t="shared" si="11"/>
        <v/>
      </c>
      <c r="Y44" s="309" t="str">
        <f t="shared" si="12"/>
        <v/>
      </c>
      <c r="Z44" s="308" t="str">
        <f t="shared" si="3"/>
        <v/>
      </c>
      <c r="AA44" s="308" t="b">
        <f t="shared" si="4"/>
        <v>1</v>
      </c>
      <c r="AB44" s="308" t="str">
        <f t="shared" si="13"/>
        <v/>
      </c>
      <c r="AC44" s="534" t="str">
        <f t="shared" si="14"/>
        <v/>
      </c>
      <c r="AD44" s="752" t="str">
        <f t="shared" si="15"/>
        <v/>
      </c>
      <c r="AE44" s="534" t="str">
        <f t="shared" si="16"/>
        <v/>
      </c>
      <c r="AF44" s="752" t="str">
        <f t="shared" si="17"/>
        <v/>
      </c>
    </row>
    <row r="45" spans="2:32" x14ac:dyDescent="0.25">
      <c r="B45" s="721"/>
      <c r="C45" s="531" t="str">
        <f>IFERROR(VLOOKUP(B45,'מצבת ורישום גנים'!B:D,3,0),"")</f>
        <v/>
      </c>
      <c r="D45" s="721"/>
      <c r="E45" s="723"/>
      <c r="F45" s="723"/>
      <c r="G45" s="723"/>
      <c r="H45" s="723"/>
      <c r="I45" s="992" t="str">
        <f t="shared" si="19"/>
        <v/>
      </c>
      <c r="J45" s="723"/>
      <c r="K45" s="724"/>
      <c r="L45" s="723"/>
      <c r="M45" s="306" t="str">
        <f t="shared" si="5"/>
        <v/>
      </c>
      <c r="N45" s="32" t="str">
        <f t="shared" si="6"/>
        <v/>
      </c>
      <c r="P45" s="307" t="str">
        <f t="shared" si="7"/>
        <v/>
      </c>
      <c r="Q45" s="307" t="str">
        <f t="shared" si="1"/>
        <v/>
      </c>
      <c r="R45" s="307" t="str">
        <f t="shared" si="8"/>
        <v/>
      </c>
      <c r="S45" s="307" t="str">
        <f t="shared" si="9"/>
        <v/>
      </c>
      <c r="T45" s="307" t="str">
        <f t="shared" si="10"/>
        <v/>
      </c>
      <c r="U45" s="307" t="str">
        <f t="shared" si="2"/>
        <v/>
      </c>
      <c r="V45" s="723"/>
      <c r="X45" s="308" t="str">
        <f t="shared" si="11"/>
        <v/>
      </c>
      <c r="Y45" s="309" t="str">
        <f t="shared" si="12"/>
        <v/>
      </c>
      <c r="Z45" s="308" t="str">
        <f t="shared" si="3"/>
        <v/>
      </c>
      <c r="AA45" s="308" t="b">
        <f t="shared" si="4"/>
        <v>1</v>
      </c>
      <c r="AB45" s="308" t="str">
        <f t="shared" si="13"/>
        <v/>
      </c>
      <c r="AC45" s="534" t="str">
        <f t="shared" si="14"/>
        <v/>
      </c>
      <c r="AD45" s="752" t="str">
        <f t="shared" si="15"/>
        <v/>
      </c>
      <c r="AE45" s="534" t="str">
        <f t="shared" si="16"/>
        <v/>
      </c>
      <c r="AF45" s="752" t="str">
        <f t="shared" si="17"/>
        <v/>
      </c>
    </row>
    <row r="46" spans="2:32" x14ac:dyDescent="0.25">
      <c r="B46" s="721"/>
      <c r="C46" s="531" t="str">
        <f>IFERROR(VLOOKUP(B46,'מצבת ורישום גנים'!B:D,3,0),"")</f>
        <v/>
      </c>
      <c r="D46" s="721"/>
      <c r="E46" s="723"/>
      <c r="F46" s="723"/>
      <c r="G46" s="723"/>
      <c r="H46" s="723"/>
      <c r="I46" s="992" t="str">
        <f t="shared" si="19"/>
        <v/>
      </c>
      <c r="J46" s="723"/>
      <c r="K46" s="724"/>
      <c r="L46" s="723"/>
      <c r="M46" s="306" t="str">
        <f t="shared" si="5"/>
        <v/>
      </c>
      <c r="N46" s="32" t="str">
        <f t="shared" si="6"/>
        <v/>
      </c>
      <c r="P46" s="307" t="str">
        <f t="shared" si="7"/>
        <v/>
      </c>
      <c r="Q46" s="307" t="str">
        <f t="shared" si="1"/>
        <v/>
      </c>
      <c r="R46" s="307" t="str">
        <f t="shared" si="8"/>
        <v/>
      </c>
      <c r="S46" s="307" t="str">
        <f t="shared" si="9"/>
        <v/>
      </c>
      <c r="T46" s="307" t="str">
        <f t="shared" si="10"/>
        <v/>
      </c>
      <c r="U46" s="307" t="str">
        <f t="shared" si="2"/>
        <v/>
      </c>
      <c r="V46" s="723"/>
      <c r="X46" s="308" t="str">
        <f t="shared" si="11"/>
        <v/>
      </c>
      <c r="Y46" s="309" t="str">
        <f t="shared" si="12"/>
        <v/>
      </c>
      <c r="Z46" s="308" t="str">
        <f t="shared" si="3"/>
        <v/>
      </c>
      <c r="AA46" s="308" t="b">
        <f t="shared" si="4"/>
        <v>1</v>
      </c>
      <c r="AB46" s="308" t="str">
        <f t="shared" si="13"/>
        <v/>
      </c>
      <c r="AC46" s="534" t="str">
        <f t="shared" si="14"/>
        <v/>
      </c>
      <c r="AD46" s="752" t="str">
        <f t="shared" si="15"/>
        <v/>
      </c>
      <c r="AE46" s="534" t="str">
        <f t="shared" si="16"/>
        <v/>
      </c>
      <c r="AF46" s="752" t="str">
        <f t="shared" si="17"/>
        <v/>
      </c>
    </row>
    <row r="47" spans="2:32" x14ac:dyDescent="0.25">
      <c r="B47" s="721"/>
      <c r="C47" s="531" t="str">
        <f>IFERROR(VLOOKUP(B47,'מצבת ורישום גנים'!B:D,3,0),"")</f>
        <v/>
      </c>
      <c r="D47" s="721"/>
      <c r="E47" s="723"/>
      <c r="F47" s="723"/>
      <c r="G47" s="723"/>
      <c r="H47" s="723"/>
      <c r="I47" s="992" t="str">
        <f t="shared" si="19"/>
        <v/>
      </c>
      <c r="J47" s="723"/>
      <c r="K47" s="724"/>
      <c r="L47" s="723"/>
      <c r="M47" s="306" t="str">
        <f t="shared" si="5"/>
        <v/>
      </c>
      <c r="N47" s="32" t="str">
        <f t="shared" si="6"/>
        <v/>
      </c>
      <c r="P47" s="307" t="str">
        <f t="shared" si="7"/>
        <v/>
      </c>
      <c r="Q47" s="307" t="str">
        <f t="shared" si="1"/>
        <v/>
      </c>
      <c r="R47" s="307" t="str">
        <f t="shared" si="8"/>
        <v/>
      </c>
      <c r="S47" s="307" t="str">
        <f t="shared" si="9"/>
        <v/>
      </c>
      <c r="T47" s="307" t="str">
        <f t="shared" si="10"/>
        <v/>
      </c>
      <c r="U47" s="307" t="str">
        <f t="shared" si="2"/>
        <v/>
      </c>
      <c r="V47" s="723"/>
      <c r="X47" s="308" t="str">
        <f t="shared" si="11"/>
        <v/>
      </c>
      <c r="Y47" s="309" t="str">
        <f t="shared" si="12"/>
        <v/>
      </c>
      <c r="Z47" s="308" t="str">
        <f t="shared" si="3"/>
        <v/>
      </c>
      <c r="AA47" s="308" t="b">
        <f t="shared" si="4"/>
        <v>1</v>
      </c>
      <c r="AB47" s="308" t="str">
        <f t="shared" si="13"/>
        <v/>
      </c>
      <c r="AC47" s="534" t="str">
        <f t="shared" si="14"/>
        <v/>
      </c>
      <c r="AD47" s="752" t="str">
        <f t="shared" si="15"/>
        <v/>
      </c>
      <c r="AE47" s="534" t="str">
        <f t="shared" si="16"/>
        <v/>
      </c>
      <c r="AF47" s="752" t="str">
        <f t="shared" si="17"/>
        <v/>
      </c>
    </row>
    <row r="48" spans="2:32" x14ac:dyDescent="0.25">
      <c r="B48" s="721"/>
      <c r="C48" s="531" t="str">
        <f>IFERROR(VLOOKUP(B48,'מצבת ורישום גנים'!B:D,3,0),"")</f>
        <v/>
      </c>
      <c r="D48" s="721"/>
      <c r="E48" s="723"/>
      <c r="F48" s="723"/>
      <c r="G48" s="723"/>
      <c r="H48" s="723"/>
      <c r="I48" s="992" t="str">
        <f t="shared" si="19"/>
        <v/>
      </c>
      <c r="J48" s="723"/>
      <c r="K48" s="724"/>
      <c r="L48" s="723"/>
      <c r="M48" s="306" t="str">
        <f t="shared" si="5"/>
        <v/>
      </c>
      <c r="N48" s="32" t="str">
        <f t="shared" si="6"/>
        <v/>
      </c>
      <c r="P48" s="307" t="str">
        <f t="shared" si="7"/>
        <v/>
      </c>
      <c r="Q48" s="307" t="str">
        <f t="shared" si="1"/>
        <v/>
      </c>
      <c r="R48" s="307" t="str">
        <f t="shared" si="8"/>
        <v/>
      </c>
      <c r="S48" s="307" t="str">
        <f t="shared" si="9"/>
        <v/>
      </c>
      <c r="T48" s="307" t="str">
        <f t="shared" si="10"/>
        <v/>
      </c>
      <c r="U48" s="307" t="str">
        <f t="shared" si="2"/>
        <v/>
      </c>
      <c r="V48" s="723"/>
      <c r="X48" s="308" t="str">
        <f t="shared" si="11"/>
        <v/>
      </c>
      <c r="Y48" s="309" t="str">
        <f t="shared" si="12"/>
        <v/>
      </c>
      <c r="Z48" s="308" t="str">
        <f t="shared" si="3"/>
        <v/>
      </c>
      <c r="AA48" s="308" t="b">
        <f t="shared" si="4"/>
        <v>1</v>
      </c>
      <c r="AB48" s="308" t="str">
        <f t="shared" si="13"/>
        <v/>
      </c>
      <c r="AC48" s="534" t="str">
        <f t="shared" si="14"/>
        <v/>
      </c>
      <c r="AD48" s="752" t="str">
        <f t="shared" si="15"/>
        <v/>
      </c>
      <c r="AE48" s="534" t="str">
        <f t="shared" si="16"/>
        <v/>
      </c>
      <c r="AF48" s="752" t="str">
        <f t="shared" si="17"/>
        <v/>
      </c>
    </row>
    <row r="49" spans="2:32" x14ac:dyDescent="0.25">
      <c r="B49" s="721"/>
      <c r="C49" s="531" t="str">
        <f>IFERROR(VLOOKUP(B49,'מצבת ורישום גנים'!B:D,3,0),"")</f>
        <v/>
      </c>
      <c r="D49" s="721"/>
      <c r="E49" s="723"/>
      <c r="F49" s="723"/>
      <c r="G49" s="723"/>
      <c r="H49" s="723"/>
      <c r="I49" s="992" t="str">
        <f t="shared" si="19"/>
        <v/>
      </c>
      <c r="J49" s="723"/>
      <c r="K49" s="724"/>
      <c r="L49" s="723"/>
      <c r="M49" s="306" t="str">
        <f t="shared" si="5"/>
        <v/>
      </c>
      <c r="N49" s="32" t="str">
        <f t="shared" si="6"/>
        <v/>
      </c>
      <c r="P49" s="307" t="str">
        <f t="shared" si="7"/>
        <v/>
      </c>
      <c r="Q49" s="307" t="str">
        <f t="shared" si="1"/>
        <v/>
      </c>
      <c r="R49" s="307" t="str">
        <f t="shared" si="8"/>
        <v/>
      </c>
      <c r="S49" s="307" t="str">
        <f t="shared" si="9"/>
        <v/>
      </c>
      <c r="T49" s="307" t="str">
        <f t="shared" si="10"/>
        <v/>
      </c>
      <c r="U49" s="307" t="str">
        <f t="shared" si="2"/>
        <v/>
      </c>
      <c r="V49" s="723"/>
      <c r="X49" s="308" t="str">
        <f t="shared" si="11"/>
        <v/>
      </c>
      <c r="Y49" s="309" t="str">
        <f t="shared" si="12"/>
        <v/>
      </c>
      <c r="Z49" s="308" t="str">
        <f t="shared" si="3"/>
        <v/>
      </c>
      <c r="AA49" s="308" t="b">
        <f t="shared" si="4"/>
        <v>1</v>
      </c>
      <c r="AB49" s="308" t="str">
        <f t="shared" si="13"/>
        <v/>
      </c>
      <c r="AC49" s="534" t="str">
        <f t="shared" si="14"/>
        <v/>
      </c>
      <c r="AD49" s="752" t="str">
        <f t="shared" si="15"/>
        <v/>
      </c>
      <c r="AE49" s="534" t="str">
        <f t="shared" si="16"/>
        <v/>
      </c>
      <c r="AF49" s="752" t="str">
        <f t="shared" si="17"/>
        <v/>
      </c>
    </row>
    <row r="50" spans="2:32" x14ac:dyDescent="0.25">
      <c r="B50" s="721"/>
      <c r="C50" s="531" t="str">
        <f>IFERROR(VLOOKUP(B50,'מצבת ורישום גנים'!B:D,3,0),"")</f>
        <v/>
      </c>
      <c r="D50" s="721"/>
      <c r="E50" s="723"/>
      <c r="F50" s="723"/>
      <c r="G50" s="723"/>
      <c r="H50" s="723"/>
      <c r="I50" s="992" t="str">
        <f t="shared" si="19"/>
        <v/>
      </c>
      <c r="J50" s="723"/>
      <c r="K50" s="724"/>
      <c r="L50" s="723"/>
      <c r="M50" s="306" t="str">
        <f t="shared" si="5"/>
        <v/>
      </c>
      <c r="N50" s="32" t="str">
        <f t="shared" si="6"/>
        <v/>
      </c>
      <c r="P50" s="307" t="str">
        <f t="shared" si="7"/>
        <v/>
      </c>
      <c r="Q50" s="307" t="str">
        <f t="shared" si="1"/>
        <v/>
      </c>
      <c r="R50" s="307" t="str">
        <f t="shared" si="8"/>
        <v/>
      </c>
      <c r="S50" s="307" t="str">
        <f t="shared" si="9"/>
        <v/>
      </c>
      <c r="T50" s="307" t="str">
        <f t="shared" si="10"/>
        <v/>
      </c>
      <c r="U50" s="307" t="str">
        <f t="shared" si="2"/>
        <v/>
      </c>
      <c r="V50" s="723"/>
      <c r="X50" s="308" t="str">
        <f t="shared" si="11"/>
        <v/>
      </c>
      <c r="Y50" s="309" t="str">
        <f t="shared" si="12"/>
        <v/>
      </c>
      <c r="Z50" s="308" t="str">
        <f t="shared" si="3"/>
        <v/>
      </c>
      <c r="AA50" s="308" t="b">
        <f t="shared" si="4"/>
        <v>1</v>
      </c>
      <c r="AB50" s="308" t="str">
        <f t="shared" si="13"/>
        <v/>
      </c>
      <c r="AC50" s="534" t="str">
        <f t="shared" si="14"/>
        <v/>
      </c>
      <c r="AD50" s="752" t="str">
        <f t="shared" si="15"/>
        <v/>
      </c>
      <c r="AE50" s="534" t="str">
        <f t="shared" si="16"/>
        <v/>
      </c>
      <c r="AF50" s="752" t="str">
        <f t="shared" si="17"/>
        <v/>
      </c>
    </row>
    <row r="51" spans="2:32" x14ac:dyDescent="0.25">
      <c r="B51" s="721"/>
      <c r="C51" s="531" t="str">
        <f>IFERROR(VLOOKUP(B51,'מצבת ורישום גנים'!B:D,3,0),"")</f>
        <v/>
      </c>
      <c r="D51" s="721"/>
      <c r="E51" s="723"/>
      <c r="F51" s="723"/>
      <c r="G51" s="723"/>
      <c r="H51" s="723"/>
      <c r="I51" s="992" t="str">
        <f t="shared" si="19"/>
        <v/>
      </c>
      <c r="J51" s="723"/>
      <c r="K51" s="724"/>
      <c r="L51" s="723"/>
      <c r="M51" s="306" t="str">
        <f t="shared" si="5"/>
        <v/>
      </c>
      <c r="N51" s="32" t="str">
        <f t="shared" si="6"/>
        <v/>
      </c>
      <c r="P51" s="307" t="str">
        <f t="shared" si="7"/>
        <v/>
      </c>
      <c r="Q51" s="307" t="str">
        <f t="shared" si="1"/>
        <v/>
      </c>
      <c r="R51" s="307" t="str">
        <f t="shared" si="8"/>
        <v/>
      </c>
      <c r="S51" s="307" t="str">
        <f t="shared" si="9"/>
        <v/>
      </c>
      <c r="T51" s="307" t="str">
        <f t="shared" si="10"/>
        <v/>
      </c>
      <c r="U51" s="307" t="str">
        <f t="shared" si="2"/>
        <v/>
      </c>
      <c r="V51" s="723"/>
      <c r="X51" s="308" t="str">
        <f t="shared" si="11"/>
        <v/>
      </c>
      <c r="Y51" s="309" t="str">
        <f t="shared" si="12"/>
        <v/>
      </c>
      <c r="Z51" s="308" t="str">
        <f t="shared" si="3"/>
        <v/>
      </c>
      <c r="AA51" s="308" t="b">
        <f t="shared" si="4"/>
        <v>1</v>
      </c>
      <c r="AB51" s="308" t="str">
        <f t="shared" si="13"/>
        <v/>
      </c>
      <c r="AC51" s="534" t="str">
        <f t="shared" si="14"/>
        <v/>
      </c>
      <c r="AD51" s="752" t="str">
        <f t="shared" si="15"/>
        <v/>
      </c>
      <c r="AE51" s="534" t="str">
        <f t="shared" si="16"/>
        <v/>
      </c>
      <c r="AF51" s="752" t="str">
        <f t="shared" si="17"/>
        <v/>
      </c>
    </row>
    <row r="52" spans="2:32" x14ac:dyDescent="0.25">
      <c r="B52" s="721"/>
      <c r="C52" s="531" t="str">
        <f>IFERROR(VLOOKUP(B52,'מצבת ורישום גנים'!B:D,3,0),"")</f>
        <v/>
      </c>
      <c r="D52" s="721"/>
      <c r="E52" s="723"/>
      <c r="F52" s="723"/>
      <c r="G52" s="723"/>
      <c r="H52" s="723"/>
      <c r="I52" s="992" t="str">
        <f t="shared" si="19"/>
        <v/>
      </c>
      <c r="J52" s="723"/>
      <c r="K52" s="724"/>
      <c r="L52" s="723"/>
      <c r="M52" s="306" t="str">
        <f t="shared" si="5"/>
        <v/>
      </c>
      <c r="N52" s="32" t="str">
        <f t="shared" si="6"/>
        <v/>
      </c>
      <c r="P52" s="307" t="str">
        <f t="shared" si="7"/>
        <v/>
      </c>
      <c r="Q52" s="307" t="str">
        <f t="shared" si="1"/>
        <v/>
      </c>
      <c r="R52" s="307" t="str">
        <f t="shared" si="8"/>
        <v/>
      </c>
      <c r="S52" s="307" t="str">
        <f t="shared" si="9"/>
        <v/>
      </c>
      <c r="T52" s="307" t="str">
        <f t="shared" si="10"/>
        <v/>
      </c>
      <c r="U52" s="307" t="str">
        <f t="shared" si="2"/>
        <v/>
      </c>
      <c r="V52" s="723"/>
      <c r="X52" s="308" t="str">
        <f t="shared" si="11"/>
        <v/>
      </c>
      <c r="Y52" s="309" t="str">
        <f t="shared" si="12"/>
        <v/>
      </c>
      <c r="Z52" s="308" t="str">
        <f t="shared" si="3"/>
        <v/>
      </c>
      <c r="AA52" s="308" t="b">
        <f t="shared" si="4"/>
        <v>1</v>
      </c>
      <c r="AB52" s="308" t="str">
        <f t="shared" si="13"/>
        <v/>
      </c>
      <c r="AC52" s="534" t="str">
        <f t="shared" si="14"/>
        <v/>
      </c>
      <c r="AD52" s="752" t="str">
        <f t="shared" si="15"/>
        <v/>
      </c>
      <c r="AE52" s="534" t="str">
        <f t="shared" si="16"/>
        <v/>
      </c>
      <c r="AF52" s="752" t="str">
        <f t="shared" si="17"/>
        <v/>
      </c>
    </row>
    <row r="53" spans="2:32" x14ac:dyDescent="0.25">
      <c r="B53" s="721"/>
      <c r="C53" s="531" t="str">
        <f>IFERROR(VLOOKUP(B53,'מצבת ורישום גנים'!B:D,3,0),"")</f>
        <v/>
      </c>
      <c r="D53" s="721"/>
      <c r="E53" s="723"/>
      <c r="F53" s="723"/>
      <c r="G53" s="723"/>
      <c r="H53" s="723"/>
      <c r="I53" s="992" t="str">
        <f t="shared" si="19"/>
        <v/>
      </c>
      <c r="J53" s="723"/>
      <c r="K53" s="724"/>
      <c r="L53" s="723"/>
      <c r="M53" s="306" t="str">
        <f t="shared" si="5"/>
        <v/>
      </c>
      <c r="N53" s="32" t="str">
        <f t="shared" si="6"/>
        <v/>
      </c>
      <c r="P53" s="307" t="str">
        <f t="shared" si="7"/>
        <v/>
      </c>
      <c r="Q53" s="307" t="str">
        <f t="shared" si="1"/>
        <v/>
      </c>
      <c r="R53" s="307" t="str">
        <f t="shared" si="8"/>
        <v/>
      </c>
      <c r="S53" s="307" t="str">
        <f t="shared" si="9"/>
        <v/>
      </c>
      <c r="T53" s="307" t="str">
        <f t="shared" si="10"/>
        <v/>
      </c>
      <c r="U53" s="307" t="str">
        <f t="shared" si="2"/>
        <v/>
      </c>
      <c r="V53" s="723"/>
      <c r="X53" s="308" t="str">
        <f t="shared" si="11"/>
        <v/>
      </c>
      <c r="Y53" s="309" t="str">
        <f t="shared" si="12"/>
        <v/>
      </c>
      <c r="Z53" s="308" t="str">
        <f t="shared" si="3"/>
        <v/>
      </c>
      <c r="AA53" s="308" t="b">
        <f t="shared" si="4"/>
        <v>1</v>
      </c>
      <c r="AB53" s="308" t="str">
        <f t="shared" si="13"/>
        <v/>
      </c>
      <c r="AC53" s="534" t="str">
        <f t="shared" si="14"/>
        <v/>
      </c>
      <c r="AD53" s="752" t="str">
        <f t="shared" si="15"/>
        <v/>
      </c>
      <c r="AE53" s="534" t="str">
        <f t="shared" si="16"/>
        <v/>
      </c>
      <c r="AF53" s="752" t="str">
        <f t="shared" si="17"/>
        <v/>
      </c>
    </row>
    <row r="54" spans="2:32" x14ac:dyDescent="0.25">
      <c r="B54" s="721"/>
      <c r="C54" s="531" t="str">
        <f>IFERROR(VLOOKUP(B54,'מצבת ורישום גנים'!B:D,3,0),"")</f>
        <v/>
      </c>
      <c r="D54" s="721"/>
      <c r="E54" s="723"/>
      <c r="F54" s="723"/>
      <c r="G54" s="723"/>
      <c r="H54" s="723"/>
      <c r="I54" s="992" t="str">
        <f t="shared" si="19"/>
        <v/>
      </c>
      <c r="J54" s="723"/>
      <c r="K54" s="724"/>
      <c r="L54" s="723"/>
      <c r="M54" s="306" t="str">
        <f t="shared" si="5"/>
        <v/>
      </c>
      <c r="N54" s="32" t="str">
        <f t="shared" si="6"/>
        <v/>
      </c>
      <c r="P54" s="307" t="str">
        <f t="shared" si="7"/>
        <v/>
      </c>
      <c r="Q54" s="307" t="str">
        <f t="shared" si="1"/>
        <v/>
      </c>
      <c r="R54" s="307" t="str">
        <f t="shared" si="8"/>
        <v/>
      </c>
      <c r="S54" s="307" t="str">
        <f t="shared" si="9"/>
        <v/>
      </c>
      <c r="T54" s="307" t="str">
        <f t="shared" si="10"/>
        <v/>
      </c>
      <c r="U54" s="307" t="str">
        <f t="shared" si="2"/>
        <v/>
      </c>
      <c r="V54" s="723"/>
      <c r="X54" s="308" t="str">
        <f t="shared" si="11"/>
        <v/>
      </c>
      <c r="Y54" s="309" t="str">
        <f t="shared" si="12"/>
        <v/>
      </c>
      <c r="Z54" s="308" t="str">
        <f t="shared" si="3"/>
        <v/>
      </c>
      <c r="AA54" s="308" t="b">
        <f t="shared" si="4"/>
        <v>1</v>
      </c>
      <c r="AB54" s="308" t="str">
        <f t="shared" si="13"/>
        <v/>
      </c>
      <c r="AC54" s="534" t="str">
        <f t="shared" si="14"/>
        <v/>
      </c>
      <c r="AD54" s="752" t="str">
        <f t="shared" si="15"/>
        <v/>
      </c>
      <c r="AE54" s="534" t="str">
        <f t="shared" si="16"/>
        <v/>
      </c>
      <c r="AF54" s="752" t="str">
        <f t="shared" si="17"/>
        <v/>
      </c>
    </row>
    <row r="55" spans="2:32" x14ac:dyDescent="0.25">
      <c r="B55" s="721"/>
      <c r="C55" s="531" t="str">
        <f>IFERROR(VLOOKUP(B55,'מצבת ורישום גנים'!B:D,3,0),"")</f>
        <v/>
      </c>
      <c r="D55" s="721"/>
      <c r="E55" s="723"/>
      <c r="F55" s="723"/>
      <c r="G55" s="723"/>
      <c r="H55" s="723"/>
      <c r="I55" s="992" t="str">
        <f t="shared" si="19"/>
        <v/>
      </c>
      <c r="J55" s="723"/>
      <c r="K55" s="724"/>
      <c r="L55" s="723"/>
      <c r="M55" s="306" t="str">
        <f t="shared" si="5"/>
        <v/>
      </c>
      <c r="N55" s="32" t="str">
        <f t="shared" si="6"/>
        <v/>
      </c>
      <c r="P55" s="307" t="str">
        <f t="shared" si="7"/>
        <v/>
      </c>
      <c r="Q55" s="307" t="str">
        <f t="shared" si="1"/>
        <v/>
      </c>
      <c r="R55" s="307" t="str">
        <f t="shared" si="8"/>
        <v/>
      </c>
      <c r="S55" s="307" t="str">
        <f t="shared" si="9"/>
        <v/>
      </c>
      <c r="T55" s="307" t="str">
        <f t="shared" si="10"/>
        <v/>
      </c>
      <c r="U55" s="307" t="str">
        <f t="shared" si="2"/>
        <v/>
      </c>
      <c r="V55" s="723"/>
      <c r="X55" s="308" t="str">
        <f t="shared" si="11"/>
        <v/>
      </c>
      <c r="Y55" s="309" t="str">
        <f t="shared" si="12"/>
        <v/>
      </c>
      <c r="Z55" s="308" t="str">
        <f t="shared" si="3"/>
        <v/>
      </c>
      <c r="AA55" s="308" t="b">
        <f t="shared" si="4"/>
        <v>1</v>
      </c>
      <c r="AB55" s="308" t="str">
        <f t="shared" si="13"/>
        <v/>
      </c>
      <c r="AC55" s="534" t="str">
        <f t="shared" si="14"/>
        <v/>
      </c>
      <c r="AD55" s="752" t="str">
        <f t="shared" si="15"/>
        <v/>
      </c>
      <c r="AE55" s="534" t="str">
        <f t="shared" si="16"/>
        <v/>
      </c>
      <c r="AF55" s="752" t="str">
        <f t="shared" si="17"/>
        <v/>
      </c>
    </row>
    <row r="56" spans="2:32" x14ac:dyDescent="0.25">
      <c r="B56" s="721"/>
      <c r="C56" s="531" t="str">
        <f>IFERROR(VLOOKUP(B56,'מצבת ורישום גנים'!B:D,3,0),"")</f>
        <v/>
      </c>
      <c r="D56" s="721"/>
      <c r="E56" s="723"/>
      <c r="F56" s="723"/>
      <c r="G56" s="723"/>
      <c r="H56" s="723"/>
      <c r="I56" s="992" t="str">
        <f t="shared" si="19"/>
        <v/>
      </c>
      <c r="J56" s="723"/>
      <c r="K56" s="724"/>
      <c r="L56" s="723"/>
      <c r="M56" s="306" t="str">
        <f t="shared" si="5"/>
        <v/>
      </c>
      <c r="N56" s="32" t="str">
        <f t="shared" si="6"/>
        <v/>
      </c>
      <c r="P56" s="307" t="str">
        <f t="shared" si="7"/>
        <v/>
      </c>
      <c r="Q56" s="307" t="str">
        <f t="shared" si="1"/>
        <v/>
      </c>
      <c r="R56" s="307" t="str">
        <f t="shared" si="8"/>
        <v/>
      </c>
      <c r="S56" s="307" t="str">
        <f t="shared" si="9"/>
        <v/>
      </c>
      <c r="T56" s="307" t="str">
        <f t="shared" si="10"/>
        <v/>
      </c>
      <c r="U56" s="307" t="str">
        <f t="shared" si="2"/>
        <v/>
      </c>
      <c r="V56" s="723"/>
      <c r="X56" s="308" t="str">
        <f t="shared" si="11"/>
        <v/>
      </c>
      <c r="Y56" s="309" t="str">
        <f t="shared" si="12"/>
        <v/>
      </c>
      <c r="Z56" s="308" t="str">
        <f t="shared" si="3"/>
        <v/>
      </c>
      <c r="AA56" s="308" t="b">
        <f t="shared" si="4"/>
        <v>1</v>
      </c>
      <c r="AB56" s="308" t="str">
        <f t="shared" si="13"/>
        <v/>
      </c>
      <c r="AC56" s="534" t="str">
        <f t="shared" si="14"/>
        <v/>
      </c>
      <c r="AD56" s="752" t="str">
        <f t="shared" si="15"/>
        <v/>
      </c>
      <c r="AE56" s="534" t="str">
        <f t="shared" si="16"/>
        <v/>
      </c>
      <c r="AF56" s="752" t="str">
        <f t="shared" si="17"/>
        <v/>
      </c>
    </row>
    <row r="57" spans="2:32" x14ac:dyDescent="0.25">
      <c r="B57" s="721"/>
      <c r="C57" s="531" t="str">
        <f>IFERROR(VLOOKUP(B57,'מצבת ורישום גנים'!B:D,3,0),"")</f>
        <v/>
      </c>
      <c r="D57" s="721"/>
      <c r="E57" s="723"/>
      <c r="F57" s="723"/>
      <c r="G57" s="723"/>
      <c r="H57" s="723"/>
      <c r="I57" s="992" t="str">
        <f t="shared" si="19"/>
        <v/>
      </c>
      <c r="J57" s="723"/>
      <c r="K57" s="724"/>
      <c r="L57" s="723"/>
      <c r="M57" s="306" t="str">
        <f t="shared" si="5"/>
        <v/>
      </c>
      <c r="N57" s="32" t="str">
        <f t="shared" si="6"/>
        <v/>
      </c>
      <c r="P57" s="307" t="str">
        <f t="shared" si="7"/>
        <v/>
      </c>
      <c r="Q57" s="307" t="str">
        <f t="shared" si="1"/>
        <v/>
      </c>
      <c r="R57" s="307" t="str">
        <f t="shared" si="8"/>
        <v/>
      </c>
      <c r="S57" s="307" t="str">
        <f t="shared" si="9"/>
        <v/>
      </c>
      <c r="T57" s="307" t="str">
        <f t="shared" si="10"/>
        <v/>
      </c>
      <c r="U57" s="307" t="str">
        <f t="shared" si="2"/>
        <v/>
      </c>
      <c r="V57" s="723"/>
      <c r="X57" s="308" t="str">
        <f t="shared" si="11"/>
        <v/>
      </c>
      <c r="Y57" s="309" t="str">
        <f t="shared" si="12"/>
        <v/>
      </c>
      <c r="Z57" s="308" t="str">
        <f t="shared" si="3"/>
        <v/>
      </c>
      <c r="AA57" s="308" t="b">
        <f t="shared" si="4"/>
        <v>1</v>
      </c>
      <c r="AB57" s="308" t="str">
        <f t="shared" si="13"/>
        <v/>
      </c>
      <c r="AC57" s="534" t="str">
        <f t="shared" si="14"/>
        <v/>
      </c>
      <c r="AD57" s="752" t="str">
        <f t="shared" si="15"/>
        <v/>
      </c>
      <c r="AE57" s="534" t="str">
        <f t="shared" si="16"/>
        <v/>
      </c>
      <c r="AF57" s="752" t="str">
        <f t="shared" si="17"/>
        <v/>
      </c>
    </row>
    <row r="58" spans="2:32" x14ac:dyDescent="0.25">
      <c r="B58" s="721"/>
      <c r="C58" s="531" t="str">
        <f>IFERROR(VLOOKUP(B58,'מצבת ורישום גנים'!B:D,3,0),"")</f>
        <v/>
      </c>
      <c r="D58" s="721"/>
      <c r="E58" s="723"/>
      <c r="F58" s="723"/>
      <c r="G58" s="723"/>
      <c r="H58" s="723"/>
      <c r="I58" s="992" t="str">
        <f t="shared" si="19"/>
        <v/>
      </c>
      <c r="J58" s="723"/>
      <c r="K58" s="724"/>
      <c r="L58" s="723"/>
      <c r="M58" s="306" t="str">
        <f t="shared" si="5"/>
        <v/>
      </c>
      <c r="N58" s="32" t="str">
        <f t="shared" si="6"/>
        <v/>
      </c>
      <c r="P58" s="307" t="str">
        <f t="shared" si="7"/>
        <v/>
      </c>
      <c r="Q58" s="307" t="str">
        <f t="shared" si="1"/>
        <v/>
      </c>
      <c r="R58" s="307" t="str">
        <f t="shared" si="8"/>
        <v/>
      </c>
      <c r="S58" s="307" t="str">
        <f t="shared" si="9"/>
        <v/>
      </c>
      <c r="T58" s="307" t="str">
        <f t="shared" si="10"/>
        <v/>
      </c>
      <c r="U58" s="307" t="str">
        <f t="shared" si="2"/>
        <v/>
      </c>
      <c r="V58" s="723"/>
      <c r="X58" s="308" t="str">
        <f t="shared" si="11"/>
        <v/>
      </c>
      <c r="Y58" s="309" t="str">
        <f t="shared" si="12"/>
        <v/>
      </c>
      <c r="Z58" s="308" t="str">
        <f t="shared" si="3"/>
        <v/>
      </c>
      <c r="AA58" s="308" t="b">
        <f t="shared" si="4"/>
        <v>1</v>
      </c>
      <c r="AB58" s="308" t="str">
        <f t="shared" si="13"/>
        <v/>
      </c>
      <c r="AC58" s="534" t="str">
        <f t="shared" si="14"/>
        <v/>
      </c>
      <c r="AD58" s="752" t="str">
        <f t="shared" si="15"/>
        <v/>
      </c>
      <c r="AE58" s="534" t="str">
        <f t="shared" si="16"/>
        <v/>
      </c>
      <c r="AF58" s="752" t="str">
        <f t="shared" si="17"/>
        <v/>
      </c>
    </row>
    <row r="59" spans="2:32" x14ac:dyDescent="0.25">
      <c r="B59" s="721"/>
      <c r="C59" s="531" t="str">
        <f>IFERROR(VLOOKUP(B59,'מצבת ורישום גנים'!B:D,3,0),"")</f>
        <v/>
      </c>
      <c r="D59" s="721"/>
      <c r="E59" s="723"/>
      <c r="F59" s="723"/>
      <c r="G59" s="723"/>
      <c r="H59" s="723"/>
      <c r="I59" s="992" t="str">
        <f t="shared" si="19"/>
        <v/>
      </c>
      <c r="J59" s="723"/>
      <c r="K59" s="724"/>
      <c r="L59" s="723"/>
      <c r="M59" s="306" t="str">
        <f t="shared" si="5"/>
        <v/>
      </c>
      <c r="N59" s="32" t="str">
        <f t="shared" si="6"/>
        <v/>
      </c>
      <c r="P59" s="307" t="str">
        <f t="shared" si="7"/>
        <v/>
      </c>
      <c r="Q59" s="307" t="str">
        <f t="shared" si="1"/>
        <v/>
      </c>
      <c r="R59" s="307" t="str">
        <f t="shared" si="8"/>
        <v/>
      </c>
      <c r="S59" s="307" t="str">
        <f t="shared" si="9"/>
        <v/>
      </c>
      <c r="T59" s="307" t="str">
        <f t="shared" si="10"/>
        <v/>
      </c>
      <c r="U59" s="307" t="str">
        <f t="shared" si="2"/>
        <v/>
      </c>
      <c r="V59" s="723"/>
      <c r="X59" s="308" t="str">
        <f t="shared" si="11"/>
        <v/>
      </c>
      <c r="Y59" s="309" t="str">
        <f t="shared" si="12"/>
        <v/>
      </c>
      <c r="Z59" s="308" t="str">
        <f t="shared" si="3"/>
        <v/>
      </c>
      <c r="AA59" s="308" t="b">
        <f t="shared" si="4"/>
        <v>1</v>
      </c>
      <c r="AB59" s="308" t="str">
        <f t="shared" si="13"/>
        <v/>
      </c>
      <c r="AC59" s="534" t="str">
        <f t="shared" si="14"/>
        <v/>
      </c>
      <c r="AD59" s="752" t="str">
        <f t="shared" si="15"/>
        <v/>
      </c>
      <c r="AE59" s="534" t="str">
        <f t="shared" si="16"/>
        <v/>
      </c>
      <c r="AF59" s="752" t="str">
        <f t="shared" si="17"/>
        <v/>
      </c>
    </row>
    <row r="60" spans="2:32" x14ac:dyDescent="0.25">
      <c r="B60" s="721"/>
      <c r="C60" s="531" t="str">
        <f>IFERROR(VLOOKUP(B60,'מצבת ורישום גנים'!B:D,3,0),"")</f>
        <v/>
      </c>
      <c r="D60" s="721"/>
      <c r="E60" s="723"/>
      <c r="F60" s="723"/>
      <c r="G60" s="723"/>
      <c r="H60" s="723"/>
      <c r="I60" s="992" t="str">
        <f t="shared" si="19"/>
        <v/>
      </c>
      <c r="J60" s="723"/>
      <c r="K60" s="724"/>
      <c r="L60" s="723"/>
      <c r="M60" s="306" t="str">
        <f t="shared" si="5"/>
        <v/>
      </c>
      <c r="N60" s="32" t="str">
        <f t="shared" si="6"/>
        <v/>
      </c>
      <c r="P60" s="307" t="str">
        <f t="shared" si="7"/>
        <v/>
      </c>
      <c r="Q60" s="307" t="str">
        <f t="shared" si="1"/>
        <v/>
      </c>
      <c r="R60" s="307" t="str">
        <f t="shared" si="8"/>
        <v/>
      </c>
      <c r="S60" s="307" t="str">
        <f t="shared" si="9"/>
        <v/>
      </c>
      <c r="T60" s="307" t="str">
        <f t="shared" si="10"/>
        <v/>
      </c>
      <c r="U60" s="307" t="str">
        <f t="shared" si="2"/>
        <v/>
      </c>
      <c r="V60" s="723"/>
      <c r="X60" s="308" t="str">
        <f t="shared" si="11"/>
        <v/>
      </c>
      <c r="Y60" s="309" t="str">
        <f t="shared" si="12"/>
        <v/>
      </c>
      <c r="Z60" s="308" t="str">
        <f t="shared" si="3"/>
        <v/>
      </c>
      <c r="AA60" s="308" t="b">
        <f t="shared" si="4"/>
        <v>1</v>
      </c>
      <c r="AB60" s="308" t="str">
        <f t="shared" si="13"/>
        <v/>
      </c>
      <c r="AC60" s="534" t="str">
        <f t="shared" si="14"/>
        <v/>
      </c>
      <c r="AD60" s="752" t="str">
        <f t="shared" si="15"/>
        <v/>
      </c>
      <c r="AE60" s="534" t="str">
        <f t="shared" si="16"/>
        <v/>
      </c>
      <c r="AF60" s="752" t="str">
        <f t="shared" si="17"/>
        <v/>
      </c>
    </row>
    <row r="61" spans="2:32" x14ac:dyDescent="0.25">
      <c r="B61" s="721"/>
      <c r="C61" s="531" t="str">
        <f>IFERROR(VLOOKUP(B61,'מצבת ורישום גנים'!B:D,3,0),"")</f>
        <v/>
      </c>
      <c r="D61" s="721"/>
      <c r="E61" s="723"/>
      <c r="F61" s="723"/>
      <c r="G61" s="723"/>
      <c r="H61" s="723"/>
      <c r="I61" s="992" t="str">
        <f t="shared" si="19"/>
        <v/>
      </c>
      <c r="J61" s="723"/>
      <c r="K61" s="724"/>
      <c r="L61" s="723"/>
      <c r="M61" s="306" t="str">
        <f t="shared" si="5"/>
        <v/>
      </c>
      <c r="N61" s="32" t="str">
        <f t="shared" si="6"/>
        <v/>
      </c>
      <c r="P61" s="307" t="str">
        <f t="shared" si="7"/>
        <v/>
      </c>
      <c r="Q61" s="307" t="str">
        <f t="shared" si="1"/>
        <v/>
      </c>
      <c r="R61" s="307" t="str">
        <f t="shared" si="8"/>
        <v/>
      </c>
      <c r="S61" s="307" t="str">
        <f t="shared" si="9"/>
        <v/>
      </c>
      <c r="T61" s="307" t="str">
        <f t="shared" si="10"/>
        <v/>
      </c>
      <c r="U61" s="307" t="str">
        <f t="shared" si="2"/>
        <v/>
      </c>
      <c r="V61" s="723"/>
      <c r="X61" s="308" t="str">
        <f t="shared" si="11"/>
        <v/>
      </c>
      <c r="Y61" s="309" t="str">
        <f t="shared" si="12"/>
        <v/>
      </c>
      <c r="Z61" s="308" t="str">
        <f t="shared" si="3"/>
        <v/>
      </c>
      <c r="AA61" s="308" t="b">
        <f t="shared" si="4"/>
        <v>1</v>
      </c>
      <c r="AB61" s="308" t="str">
        <f t="shared" si="13"/>
        <v/>
      </c>
      <c r="AC61" s="534" t="str">
        <f t="shared" si="14"/>
        <v/>
      </c>
      <c r="AD61" s="752" t="str">
        <f t="shared" si="15"/>
        <v/>
      </c>
      <c r="AE61" s="534" t="str">
        <f t="shared" si="16"/>
        <v/>
      </c>
      <c r="AF61" s="752" t="str">
        <f t="shared" si="17"/>
        <v/>
      </c>
    </row>
    <row r="62" spans="2:32" x14ac:dyDescent="0.25">
      <c r="B62" s="721"/>
      <c r="C62" s="531" t="str">
        <f>IFERROR(VLOOKUP(B62,'מצבת ורישום גנים'!B:D,3,0),"")</f>
        <v/>
      </c>
      <c r="D62" s="721"/>
      <c r="E62" s="723"/>
      <c r="F62" s="723"/>
      <c r="G62" s="723"/>
      <c r="H62" s="723"/>
      <c r="I62" s="992" t="str">
        <f t="shared" si="19"/>
        <v/>
      </c>
      <c r="J62" s="723"/>
      <c r="K62" s="724"/>
      <c r="L62" s="723"/>
      <c r="M62" s="306" t="str">
        <f t="shared" si="5"/>
        <v/>
      </c>
      <c r="N62" s="32" t="str">
        <f t="shared" si="6"/>
        <v/>
      </c>
      <c r="P62" s="307" t="str">
        <f t="shared" si="7"/>
        <v/>
      </c>
      <c r="Q62" s="307" t="str">
        <f t="shared" si="1"/>
        <v/>
      </c>
      <c r="R62" s="307" t="str">
        <f t="shared" si="8"/>
        <v/>
      </c>
      <c r="S62" s="307" t="str">
        <f t="shared" si="9"/>
        <v/>
      </c>
      <c r="T62" s="307" t="str">
        <f t="shared" si="10"/>
        <v/>
      </c>
      <c r="U62" s="307" t="str">
        <f t="shared" si="2"/>
        <v/>
      </c>
      <c r="V62" s="723"/>
      <c r="X62" s="308" t="str">
        <f t="shared" si="11"/>
        <v/>
      </c>
      <c r="Y62" s="309" t="str">
        <f t="shared" si="12"/>
        <v/>
      </c>
      <c r="Z62" s="308" t="str">
        <f t="shared" si="3"/>
        <v/>
      </c>
      <c r="AA62" s="308" t="b">
        <f t="shared" si="4"/>
        <v>1</v>
      </c>
      <c r="AB62" s="308" t="str">
        <f t="shared" si="13"/>
        <v/>
      </c>
      <c r="AC62" s="534" t="str">
        <f t="shared" si="14"/>
        <v/>
      </c>
      <c r="AD62" s="752" t="str">
        <f t="shared" si="15"/>
        <v/>
      </c>
      <c r="AE62" s="534" t="str">
        <f t="shared" si="16"/>
        <v/>
      </c>
      <c r="AF62" s="752" t="str">
        <f t="shared" si="17"/>
        <v/>
      </c>
    </row>
    <row r="63" spans="2:32" x14ac:dyDescent="0.25">
      <c r="B63" s="721"/>
      <c r="C63" s="531" t="str">
        <f>IFERROR(VLOOKUP(B63,'מצבת ורישום גנים'!B:D,3,0),"")</f>
        <v/>
      </c>
      <c r="D63" s="721"/>
      <c r="E63" s="723"/>
      <c r="F63" s="723"/>
      <c r="G63" s="723"/>
      <c r="H63" s="723"/>
      <c r="I63" s="992" t="str">
        <f t="shared" si="19"/>
        <v/>
      </c>
      <c r="J63" s="723"/>
      <c r="K63" s="724"/>
      <c r="L63" s="723"/>
      <c r="M63" s="306" t="str">
        <f t="shared" si="5"/>
        <v/>
      </c>
      <c r="N63" s="32" t="str">
        <f t="shared" si="6"/>
        <v/>
      </c>
      <c r="P63" s="307" t="str">
        <f t="shared" si="7"/>
        <v/>
      </c>
      <c r="Q63" s="307" t="str">
        <f t="shared" si="1"/>
        <v/>
      </c>
      <c r="R63" s="307" t="str">
        <f t="shared" si="8"/>
        <v/>
      </c>
      <c r="S63" s="307" t="str">
        <f t="shared" si="9"/>
        <v/>
      </c>
      <c r="T63" s="307" t="str">
        <f t="shared" si="10"/>
        <v/>
      </c>
      <c r="U63" s="307" t="str">
        <f t="shared" si="2"/>
        <v/>
      </c>
      <c r="V63" s="723"/>
      <c r="X63" s="308" t="str">
        <f t="shared" si="11"/>
        <v/>
      </c>
      <c r="Y63" s="309" t="str">
        <f t="shared" si="12"/>
        <v/>
      </c>
      <c r="Z63" s="308" t="str">
        <f t="shared" si="3"/>
        <v/>
      </c>
      <c r="AA63" s="308" t="b">
        <f t="shared" si="4"/>
        <v>1</v>
      </c>
      <c r="AB63" s="308" t="str">
        <f t="shared" si="13"/>
        <v/>
      </c>
      <c r="AC63" s="534" t="str">
        <f t="shared" si="14"/>
        <v/>
      </c>
      <c r="AD63" s="752" t="str">
        <f t="shared" si="15"/>
        <v/>
      </c>
      <c r="AE63" s="534" t="str">
        <f t="shared" si="16"/>
        <v/>
      </c>
      <c r="AF63" s="752" t="str">
        <f t="shared" si="17"/>
        <v/>
      </c>
    </row>
    <row r="64" spans="2:32" x14ac:dyDescent="0.25">
      <c r="B64" s="721"/>
      <c r="C64" s="531" t="str">
        <f>IFERROR(VLOOKUP(B64,'מצבת ורישום גנים'!B:D,3,0),"")</f>
        <v/>
      </c>
      <c r="D64" s="721"/>
      <c r="E64" s="723"/>
      <c r="F64" s="723"/>
      <c r="G64" s="723"/>
      <c r="H64" s="723"/>
      <c r="I64" s="992" t="str">
        <f t="shared" si="19"/>
        <v/>
      </c>
      <c r="J64" s="723"/>
      <c r="K64" s="724"/>
      <c r="L64" s="723"/>
      <c r="M64" s="306" t="str">
        <f t="shared" si="5"/>
        <v/>
      </c>
      <c r="N64" s="32" t="str">
        <f t="shared" si="6"/>
        <v/>
      </c>
      <c r="P64" s="307" t="str">
        <f t="shared" si="7"/>
        <v/>
      </c>
      <c r="Q64" s="307" t="str">
        <f t="shared" si="1"/>
        <v/>
      </c>
      <c r="R64" s="307" t="str">
        <f t="shared" si="8"/>
        <v/>
      </c>
      <c r="S64" s="307" t="str">
        <f t="shared" si="9"/>
        <v/>
      </c>
      <c r="T64" s="307" t="str">
        <f t="shared" si="10"/>
        <v/>
      </c>
      <c r="U64" s="307" t="str">
        <f t="shared" si="2"/>
        <v/>
      </c>
      <c r="V64" s="723"/>
      <c r="X64" s="308" t="str">
        <f t="shared" si="11"/>
        <v/>
      </c>
      <c r="Y64" s="309" t="str">
        <f t="shared" si="12"/>
        <v/>
      </c>
      <c r="Z64" s="308" t="str">
        <f t="shared" si="3"/>
        <v/>
      </c>
      <c r="AA64" s="308" t="b">
        <f t="shared" si="4"/>
        <v>1</v>
      </c>
      <c r="AB64" s="308" t="str">
        <f t="shared" si="13"/>
        <v/>
      </c>
      <c r="AC64" s="534" t="str">
        <f t="shared" si="14"/>
        <v/>
      </c>
      <c r="AD64" s="752" t="str">
        <f t="shared" si="15"/>
        <v/>
      </c>
      <c r="AE64" s="534" t="str">
        <f t="shared" si="16"/>
        <v/>
      </c>
      <c r="AF64" s="752" t="str">
        <f t="shared" si="17"/>
        <v/>
      </c>
    </row>
    <row r="65" spans="2:32" x14ac:dyDescent="0.25">
      <c r="B65" s="721"/>
      <c r="C65" s="531" t="str">
        <f>IFERROR(VLOOKUP(B65,'מצבת ורישום גנים'!B:D,3,0),"")</f>
        <v/>
      </c>
      <c r="D65" s="721"/>
      <c r="E65" s="723"/>
      <c r="F65" s="723"/>
      <c r="G65" s="723"/>
      <c r="H65" s="723"/>
      <c r="I65" s="992" t="str">
        <f t="shared" si="19"/>
        <v/>
      </c>
      <c r="J65" s="723"/>
      <c r="K65" s="724"/>
      <c r="L65" s="723"/>
      <c r="M65" s="306" t="str">
        <f t="shared" si="5"/>
        <v/>
      </c>
      <c r="N65" s="32" t="str">
        <f t="shared" si="6"/>
        <v/>
      </c>
      <c r="P65" s="307" t="str">
        <f t="shared" si="7"/>
        <v/>
      </c>
      <c r="Q65" s="307" t="str">
        <f t="shared" si="1"/>
        <v/>
      </c>
      <c r="R65" s="307" t="str">
        <f t="shared" si="8"/>
        <v/>
      </c>
      <c r="S65" s="307" t="str">
        <f t="shared" si="9"/>
        <v/>
      </c>
      <c r="T65" s="307" t="str">
        <f t="shared" si="10"/>
        <v/>
      </c>
      <c r="U65" s="307" t="str">
        <f t="shared" si="2"/>
        <v/>
      </c>
      <c r="V65" s="723"/>
      <c r="X65" s="308" t="str">
        <f t="shared" si="11"/>
        <v/>
      </c>
      <c r="Y65" s="309" t="str">
        <f t="shared" si="12"/>
        <v/>
      </c>
      <c r="Z65" s="308" t="str">
        <f t="shared" si="3"/>
        <v/>
      </c>
      <c r="AA65" s="308" t="b">
        <f t="shared" si="4"/>
        <v>1</v>
      </c>
      <c r="AB65" s="308" t="str">
        <f t="shared" si="13"/>
        <v/>
      </c>
      <c r="AC65" s="534" t="str">
        <f t="shared" si="14"/>
        <v/>
      </c>
      <c r="AD65" s="752" t="str">
        <f t="shared" si="15"/>
        <v/>
      </c>
      <c r="AE65" s="534" t="str">
        <f t="shared" si="16"/>
        <v/>
      </c>
      <c r="AF65" s="752" t="str">
        <f t="shared" si="17"/>
        <v/>
      </c>
    </row>
    <row r="66" spans="2:32" x14ac:dyDescent="0.25">
      <c r="B66" s="721"/>
      <c r="C66" s="531" t="str">
        <f>IFERROR(VLOOKUP(B66,'מצבת ורישום גנים'!B:D,3,0),"")</f>
        <v/>
      </c>
      <c r="D66" s="721"/>
      <c r="E66" s="723"/>
      <c r="F66" s="723"/>
      <c r="G66" s="723"/>
      <c r="H66" s="723"/>
      <c r="I66" s="992" t="str">
        <f t="shared" si="19"/>
        <v/>
      </c>
      <c r="J66" s="723"/>
      <c r="K66" s="724"/>
      <c r="L66" s="723"/>
      <c r="M66" s="306" t="str">
        <f t="shared" si="5"/>
        <v/>
      </c>
      <c r="N66" s="32" t="str">
        <f t="shared" si="6"/>
        <v/>
      </c>
      <c r="P66" s="307" t="str">
        <f t="shared" si="7"/>
        <v/>
      </c>
      <c r="Q66" s="307" t="str">
        <f t="shared" si="1"/>
        <v/>
      </c>
      <c r="R66" s="307" t="str">
        <f t="shared" si="8"/>
        <v/>
      </c>
      <c r="S66" s="307" t="str">
        <f t="shared" si="9"/>
        <v/>
      </c>
      <c r="T66" s="307" t="str">
        <f t="shared" si="10"/>
        <v/>
      </c>
      <c r="U66" s="307" t="str">
        <f t="shared" si="2"/>
        <v/>
      </c>
      <c r="V66" s="723"/>
      <c r="X66" s="308" t="str">
        <f t="shared" si="11"/>
        <v/>
      </c>
      <c r="Y66" s="309" t="str">
        <f t="shared" si="12"/>
        <v/>
      </c>
      <c r="Z66" s="308" t="str">
        <f t="shared" si="3"/>
        <v/>
      </c>
      <c r="AA66" s="308" t="b">
        <f t="shared" si="4"/>
        <v>1</v>
      </c>
      <c r="AB66" s="308" t="str">
        <f t="shared" si="13"/>
        <v/>
      </c>
      <c r="AC66" s="534" t="str">
        <f t="shared" si="14"/>
        <v/>
      </c>
      <c r="AD66" s="752" t="str">
        <f t="shared" si="15"/>
        <v/>
      </c>
      <c r="AE66" s="534" t="str">
        <f t="shared" si="16"/>
        <v/>
      </c>
      <c r="AF66" s="752" t="str">
        <f t="shared" si="17"/>
        <v/>
      </c>
    </row>
    <row r="67" spans="2:32" x14ac:dyDescent="0.25">
      <c r="B67" s="721"/>
      <c r="C67" s="531" t="str">
        <f>IFERROR(VLOOKUP(B67,'מצבת ורישום גנים'!B:D,3,0),"")</f>
        <v/>
      </c>
      <c r="D67" s="721"/>
      <c r="E67" s="723"/>
      <c r="F67" s="723"/>
      <c r="G67" s="723"/>
      <c r="H67" s="723"/>
      <c r="I67" s="992" t="str">
        <f t="shared" si="19"/>
        <v/>
      </c>
      <c r="J67" s="723"/>
      <c r="K67" s="724"/>
      <c r="L67" s="723"/>
      <c r="M67" s="306" t="str">
        <f t="shared" si="5"/>
        <v/>
      </c>
      <c r="N67" s="32" t="str">
        <f t="shared" si="6"/>
        <v/>
      </c>
      <c r="P67" s="307" t="str">
        <f t="shared" si="7"/>
        <v/>
      </c>
      <c r="Q67" s="307" t="str">
        <f t="shared" si="1"/>
        <v/>
      </c>
      <c r="R67" s="307" t="str">
        <f t="shared" si="8"/>
        <v/>
      </c>
      <c r="S67" s="307" t="str">
        <f t="shared" si="9"/>
        <v/>
      </c>
      <c r="T67" s="307" t="str">
        <f t="shared" si="10"/>
        <v/>
      </c>
      <c r="U67" s="307" t="str">
        <f t="shared" si="2"/>
        <v/>
      </c>
      <c r="V67" s="723"/>
      <c r="X67" s="308" t="str">
        <f t="shared" si="11"/>
        <v/>
      </c>
      <c r="Y67" s="309" t="str">
        <f t="shared" si="12"/>
        <v/>
      </c>
      <c r="Z67" s="308" t="str">
        <f t="shared" si="3"/>
        <v/>
      </c>
      <c r="AA67" s="308" t="b">
        <f t="shared" si="4"/>
        <v>1</v>
      </c>
      <c r="AB67" s="308" t="str">
        <f t="shared" si="13"/>
        <v/>
      </c>
      <c r="AC67" s="534" t="str">
        <f t="shared" si="14"/>
        <v/>
      </c>
      <c r="AD67" s="752" t="str">
        <f t="shared" si="15"/>
        <v/>
      </c>
      <c r="AE67" s="534" t="str">
        <f t="shared" si="16"/>
        <v/>
      </c>
      <c r="AF67" s="752" t="str">
        <f t="shared" si="17"/>
        <v/>
      </c>
    </row>
    <row r="68" spans="2:32" x14ac:dyDescent="0.25">
      <c r="B68" s="721"/>
      <c r="C68" s="531" t="str">
        <f>IFERROR(VLOOKUP(B68,'מצבת ורישום גנים'!B:D,3,0),"")</f>
        <v/>
      </c>
      <c r="D68" s="721"/>
      <c r="E68" s="723"/>
      <c r="F68" s="723"/>
      <c r="G68" s="723"/>
      <c r="H68" s="723"/>
      <c r="I68" s="992" t="str">
        <f t="shared" si="19"/>
        <v/>
      </c>
      <c r="J68" s="723"/>
      <c r="K68" s="724"/>
      <c r="L68" s="723"/>
      <c r="M68" s="306" t="str">
        <f t="shared" si="5"/>
        <v/>
      </c>
      <c r="N68" s="32" t="str">
        <f t="shared" si="6"/>
        <v/>
      </c>
      <c r="P68" s="307" t="str">
        <f t="shared" si="7"/>
        <v/>
      </c>
      <c r="Q68" s="307" t="str">
        <f t="shared" si="1"/>
        <v/>
      </c>
      <c r="R68" s="307" t="str">
        <f t="shared" si="8"/>
        <v/>
      </c>
      <c r="S68" s="307" t="str">
        <f t="shared" si="9"/>
        <v/>
      </c>
      <c r="T68" s="307" t="str">
        <f t="shared" si="10"/>
        <v/>
      </c>
      <c r="U68" s="307" t="str">
        <f t="shared" si="2"/>
        <v/>
      </c>
      <c r="V68" s="723"/>
      <c r="X68" s="308" t="str">
        <f t="shared" si="11"/>
        <v/>
      </c>
      <c r="Y68" s="309" t="str">
        <f t="shared" si="12"/>
        <v/>
      </c>
      <c r="Z68" s="308" t="str">
        <f t="shared" si="3"/>
        <v/>
      </c>
      <c r="AA68" s="308" t="b">
        <f t="shared" si="4"/>
        <v>1</v>
      </c>
      <c r="AB68" s="308" t="str">
        <f t="shared" si="13"/>
        <v/>
      </c>
      <c r="AC68" s="534" t="str">
        <f t="shared" si="14"/>
        <v/>
      </c>
      <c r="AD68" s="752" t="str">
        <f t="shared" si="15"/>
        <v/>
      </c>
      <c r="AE68" s="534" t="str">
        <f t="shared" si="16"/>
        <v/>
      </c>
      <c r="AF68" s="752" t="str">
        <f t="shared" si="17"/>
        <v/>
      </c>
    </row>
    <row r="69" spans="2:32" x14ac:dyDescent="0.25">
      <c r="B69" s="721"/>
      <c r="C69" s="531" t="str">
        <f>IFERROR(VLOOKUP(B69,'מצבת ורישום גנים'!B:D,3,0),"")</f>
        <v/>
      </c>
      <c r="D69" s="721"/>
      <c r="E69" s="723"/>
      <c r="F69" s="723"/>
      <c r="G69" s="723"/>
      <c r="H69" s="723"/>
      <c r="I69" s="992" t="str">
        <f t="shared" si="19"/>
        <v/>
      </c>
      <c r="J69" s="723"/>
      <c r="K69" s="724"/>
      <c r="L69" s="723"/>
      <c r="M69" s="306" t="str">
        <f t="shared" si="5"/>
        <v/>
      </c>
      <c r="N69" s="32" t="str">
        <f t="shared" si="6"/>
        <v/>
      </c>
      <c r="P69" s="307" t="str">
        <f t="shared" si="7"/>
        <v/>
      </c>
      <c r="Q69" s="307" t="str">
        <f t="shared" si="1"/>
        <v/>
      </c>
      <c r="R69" s="307" t="str">
        <f t="shared" si="8"/>
        <v/>
      </c>
      <c r="S69" s="307" t="str">
        <f t="shared" si="9"/>
        <v/>
      </c>
      <c r="T69" s="307" t="str">
        <f t="shared" si="10"/>
        <v/>
      </c>
      <c r="U69" s="307" t="str">
        <f t="shared" si="2"/>
        <v/>
      </c>
      <c r="V69" s="723"/>
      <c r="X69" s="308" t="str">
        <f t="shared" si="11"/>
        <v/>
      </c>
      <c r="Y69" s="309" t="str">
        <f t="shared" si="12"/>
        <v/>
      </c>
      <c r="Z69" s="308" t="str">
        <f t="shared" si="3"/>
        <v/>
      </c>
      <c r="AA69" s="308" t="b">
        <f t="shared" si="4"/>
        <v>1</v>
      </c>
      <c r="AB69" s="308" t="str">
        <f t="shared" si="13"/>
        <v/>
      </c>
      <c r="AC69" s="534" t="str">
        <f t="shared" si="14"/>
        <v/>
      </c>
      <c r="AD69" s="752" t="str">
        <f t="shared" si="15"/>
        <v/>
      </c>
      <c r="AE69" s="534" t="str">
        <f t="shared" si="16"/>
        <v/>
      </c>
      <c r="AF69" s="752" t="str">
        <f t="shared" si="17"/>
        <v/>
      </c>
    </row>
    <row r="70" spans="2:32" x14ac:dyDescent="0.25">
      <c r="B70" s="721"/>
      <c r="C70" s="531" t="str">
        <f>IFERROR(VLOOKUP(B70,'מצבת ורישום גנים'!B:D,3,0),"")</f>
        <v/>
      </c>
      <c r="D70" s="721"/>
      <c r="E70" s="723"/>
      <c r="F70" s="723"/>
      <c r="G70" s="723"/>
      <c r="H70" s="723"/>
      <c r="I70" s="992" t="str">
        <f t="shared" si="19"/>
        <v/>
      </c>
      <c r="J70" s="723"/>
      <c r="K70" s="724"/>
      <c r="L70" s="723"/>
      <c r="M70" s="306" t="str">
        <f t="shared" si="5"/>
        <v/>
      </c>
      <c r="N70" s="32" t="str">
        <f t="shared" si="6"/>
        <v/>
      </c>
      <c r="P70" s="307" t="str">
        <f t="shared" si="7"/>
        <v/>
      </c>
      <c r="Q70" s="307" t="str">
        <f t="shared" si="1"/>
        <v/>
      </c>
      <c r="R70" s="307" t="str">
        <f t="shared" si="8"/>
        <v/>
      </c>
      <c r="S70" s="307" t="str">
        <f t="shared" si="9"/>
        <v/>
      </c>
      <c r="T70" s="307" t="str">
        <f t="shared" si="10"/>
        <v/>
      </c>
      <c r="U70" s="307" t="str">
        <f t="shared" si="2"/>
        <v/>
      </c>
      <c r="V70" s="723"/>
      <c r="X70" s="308" t="str">
        <f t="shared" si="11"/>
        <v/>
      </c>
      <c r="Y70" s="309" t="str">
        <f t="shared" si="12"/>
        <v/>
      </c>
      <c r="Z70" s="308" t="str">
        <f t="shared" si="3"/>
        <v/>
      </c>
      <c r="AA70" s="308" t="b">
        <f t="shared" si="4"/>
        <v>1</v>
      </c>
      <c r="AB70" s="308" t="str">
        <f t="shared" si="13"/>
        <v/>
      </c>
      <c r="AC70" s="534" t="str">
        <f t="shared" si="14"/>
        <v/>
      </c>
      <c r="AD70" s="752" t="str">
        <f t="shared" si="15"/>
        <v/>
      </c>
      <c r="AE70" s="534" t="str">
        <f t="shared" si="16"/>
        <v/>
      </c>
      <c r="AF70" s="752" t="str">
        <f t="shared" si="17"/>
        <v/>
      </c>
    </row>
    <row r="71" spans="2:32" x14ac:dyDescent="0.25">
      <c r="B71" s="721"/>
      <c r="C71" s="531" t="str">
        <f>IFERROR(VLOOKUP(B71,'מצבת ורישום גנים'!B:D,3,0),"")</f>
        <v/>
      </c>
      <c r="D71" s="721"/>
      <c r="E71" s="723"/>
      <c r="F71" s="723"/>
      <c r="G71" s="723"/>
      <c r="H71" s="723"/>
      <c r="I71" s="992" t="str">
        <f t="shared" si="19"/>
        <v/>
      </c>
      <c r="J71" s="723"/>
      <c r="K71" s="724"/>
      <c r="L71" s="723"/>
      <c r="M71" s="306" t="str">
        <f t="shared" si="5"/>
        <v/>
      </c>
      <c r="N71" s="32" t="str">
        <f t="shared" si="6"/>
        <v/>
      </c>
      <c r="P71" s="307" t="str">
        <f t="shared" si="7"/>
        <v/>
      </c>
      <c r="Q71" s="307" t="str">
        <f t="shared" si="1"/>
        <v/>
      </c>
      <c r="R71" s="307" t="str">
        <f t="shared" si="8"/>
        <v/>
      </c>
      <c r="S71" s="307" t="str">
        <f t="shared" si="9"/>
        <v/>
      </c>
      <c r="T71" s="307" t="str">
        <f t="shared" si="10"/>
        <v/>
      </c>
      <c r="U71" s="307" t="str">
        <f t="shared" si="2"/>
        <v/>
      </c>
      <c r="V71" s="723"/>
      <c r="X71" s="308" t="str">
        <f t="shared" si="11"/>
        <v/>
      </c>
      <c r="Y71" s="309" t="str">
        <f t="shared" si="12"/>
        <v/>
      </c>
      <c r="Z71" s="308" t="str">
        <f t="shared" si="3"/>
        <v/>
      </c>
      <c r="AA71" s="308" t="b">
        <f t="shared" si="4"/>
        <v>1</v>
      </c>
      <c r="AB71" s="308" t="str">
        <f t="shared" si="13"/>
        <v/>
      </c>
      <c r="AC71" s="534" t="str">
        <f t="shared" si="14"/>
        <v/>
      </c>
      <c r="AD71" s="752" t="str">
        <f t="shared" si="15"/>
        <v/>
      </c>
      <c r="AE71" s="534" t="str">
        <f t="shared" si="16"/>
        <v/>
      </c>
      <c r="AF71" s="752" t="str">
        <f t="shared" si="17"/>
        <v/>
      </c>
    </row>
    <row r="72" spans="2:32" x14ac:dyDescent="0.25">
      <c r="B72" s="721"/>
      <c r="C72" s="531" t="str">
        <f>IFERROR(VLOOKUP(B72,'מצבת ורישום גנים'!B:D,3,0),"")</f>
        <v/>
      </c>
      <c r="D72" s="721"/>
      <c r="E72" s="723"/>
      <c r="F72" s="723"/>
      <c r="G72" s="723"/>
      <c r="H72" s="723"/>
      <c r="I72" s="992" t="str">
        <f t="shared" si="19"/>
        <v/>
      </c>
      <c r="J72" s="723"/>
      <c r="K72" s="724"/>
      <c r="L72" s="723"/>
      <c r="M72" s="306" t="str">
        <f t="shared" si="5"/>
        <v/>
      </c>
      <c r="N72" s="32" t="str">
        <f t="shared" si="6"/>
        <v/>
      </c>
      <c r="P72" s="307" t="str">
        <f t="shared" si="7"/>
        <v/>
      </c>
      <c r="Q72" s="307" t="str">
        <f t="shared" si="1"/>
        <v/>
      </c>
      <c r="R72" s="307" t="str">
        <f t="shared" si="8"/>
        <v/>
      </c>
      <c r="S72" s="307" t="str">
        <f t="shared" si="9"/>
        <v/>
      </c>
      <c r="T72" s="307" t="str">
        <f t="shared" si="10"/>
        <v/>
      </c>
      <c r="U72" s="307" t="str">
        <f t="shared" si="2"/>
        <v/>
      </c>
      <c r="V72" s="723"/>
      <c r="X72" s="308" t="str">
        <f t="shared" si="11"/>
        <v/>
      </c>
      <c r="Y72" s="309" t="str">
        <f t="shared" si="12"/>
        <v/>
      </c>
      <c r="Z72" s="308" t="str">
        <f t="shared" si="3"/>
        <v/>
      </c>
      <c r="AA72" s="308" t="b">
        <f t="shared" si="4"/>
        <v>1</v>
      </c>
      <c r="AB72" s="308" t="str">
        <f t="shared" si="13"/>
        <v/>
      </c>
      <c r="AC72" s="534" t="str">
        <f t="shared" si="14"/>
        <v/>
      </c>
      <c r="AD72" s="752" t="str">
        <f t="shared" si="15"/>
        <v/>
      </c>
      <c r="AE72" s="534" t="str">
        <f t="shared" si="16"/>
        <v/>
      </c>
      <c r="AF72" s="752" t="str">
        <f t="shared" si="17"/>
        <v/>
      </c>
    </row>
    <row r="73" spans="2:32" x14ac:dyDescent="0.25">
      <c r="B73" s="721"/>
      <c r="C73" s="531" t="str">
        <f>IFERROR(VLOOKUP(B73,'מצבת ורישום גנים'!B:D,3,0),"")</f>
        <v/>
      </c>
      <c r="D73" s="721"/>
      <c r="E73" s="723"/>
      <c r="F73" s="723"/>
      <c r="G73" s="723"/>
      <c r="H73" s="723"/>
      <c r="I73" s="992" t="str">
        <f t="shared" si="19"/>
        <v/>
      </c>
      <c r="J73" s="723"/>
      <c r="K73" s="724"/>
      <c r="L73" s="723"/>
      <c r="M73" s="306" t="str">
        <f t="shared" si="5"/>
        <v/>
      </c>
      <c r="N73" s="32" t="str">
        <f t="shared" si="6"/>
        <v/>
      </c>
      <c r="P73" s="307" t="str">
        <f t="shared" si="7"/>
        <v/>
      </c>
      <c r="Q73" s="307" t="str">
        <f t="shared" si="1"/>
        <v/>
      </c>
      <c r="R73" s="307" t="str">
        <f t="shared" si="8"/>
        <v/>
      </c>
      <c r="S73" s="307" t="str">
        <f t="shared" si="9"/>
        <v/>
      </c>
      <c r="T73" s="307" t="str">
        <f t="shared" si="10"/>
        <v/>
      </c>
      <c r="U73" s="307" t="str">
        <f t="shared" si="2"/>
        <v/>
      </c>
      <c r="V73" s="723"/>
      <c r="X73" s="308" t="str">
        <f t="shared" si="11"/>
        <v/>
      </c>
      <c r="Y73" s="309" t="str">
        <f t="shared" si="12"/>
        <v/>
      </c>
      <c r="Z73" s="308" t="str">
        <f t="shared" si="3"/>
        <v/>
      </c>
      <c r="AA73" s="308" t="b">
        <f t="shared" si="4"/>
        <v>1</v>
      </c>
      <c r="AB73" s="308" t="str">
        <f t="shared" si="13"/>
        <v/>
      </c>
      <c r="AC73" s="534" t="str">
        <f t="shared" si="14"/>
        <v/>
      </c>
      <c r="AD73" s="752" t="str">
        <f t="shared" si="15"/>
        <v/>
      </c>
      <c r="AE73" s="534" t="str">
        <f t="shared" si="16"/>
        <v/>
      </c>
      <c r="AF73" s="752" t="str">
        <f t="shared" si="17"/>
        <v/>
      </c>
    </row>
    <row r="74" spans="2:32" x14ac:dyDescent="0.25">
      <c r="B74" s="721"/>
      <c r="C74" s="531" t="str">
        <f>IFERROR(VLOOKUP(B74,'מצבת ורישום גנים'!B:D,3,0),"")</f>
        <v/>
      </c>
      <c r="D74" s="721"/>
      <c r="E74" s="723"/>
      <c r="F74" s="723"/>
      <c r="G74" s="723"/>
      <c r="H74" s="723"/>
      <c r="I74" s="992" t="str">
        <f t="shared" si="19"/>
        <v/>
      </c>
      <c r="J74" s="723"/>
      <c r="K74" s="724"/>
      <c r="L74" s="723"/>
      <c r="M74" s="306" t="str">
        <f t="shared" si="5"/>
        <v/>
      </c>
      <c r="N74" s="32" t="str">
        <f t="shared" si="6"/>
        <v/>
      </c>
      <c r="P74" s="307" t="str">
        <f t="shared" si="7"/>
        <v/>
      </c>
      <c r="Q74" s="307" t="str">
        <f t="shared" si="1"/>
        <v/>
      </c>
      <c r="R74" s="307" t="str">
        <f t="shared" si="8"/>
        <v/>
      </c>
      <c r="S74" s="307" t="str">
        <f t="shared" si="9"/>
        <v/>
      </c>
      <c r="T74" s="307" t="str">
        <f t="shared" si="10"/>
        <v/>
      </c>
      <c r="U74" s="307" t="str">
        <f t="shared" si="2"/>
        <v/>
      </c>
      <c r="V74" s="723"/>
      <c r="X74" s="308" t="str">
        <f t="shared" si="11"/>
        <v/>
      </c>
      <c r="Y74" s="309" t="str">
        <f t="shared" si="12"/>
        <v/>
      </c>
      <c r="Z74" s="308" t="str">
        <f t="shared" si="3"/>
        <v/>
      </c>
      <c r="AA74" s="308" t="b">
        <f t="shared" si="4"/>
        <v>1</v>
      </c>
      <c r="AB74" s="308" t="str">
        <f t="shared" si="13"/>
        <v/>
      </c>
      <c r="AC74" s="534" t="str">
        <f t="shared" si="14"/>
        <v/>
      </c>
      <c r="AD74" s="752" t="str">
        <f t="shared" si="15"/>
        <v/>
      </c>
      <c r="AE74" s="534" t="str">
        <f t="shared" si="16"/>
        <v/>
      </c>
      <c r="AF74" s="752" t="str">
        <f t="shared" si="17"/>
        <v/>
      </c>
    </row>
    <row r="75" spans="2:32" x14ac:dyDescent="0.25">
      <c r="B75" s="721"/>
      <c r="C75" s="531" t="str">
        <f>IFERROR(VLOOKUP(B75,'מצבת ורישום גנים'!B:D,3,0),"")</f>
        <v/>
      </c>
      <c r="D75" s="721"/>
      <c r="E75" s="723"/>
      <c r="F75" s="723"/>
      <c r="G75" s="723"/>
      <c r="H75" s="723"/>
      <c r="I75" s="992" t="str">
        <f t="shared" si="19"/>
        <v/>
      </c>
      <c r="J75" s="723"/>
      <c r="K75" s="724"/>
      <c r="L75" s="723"/>
      <c r="M75" s="306" t="str">
        <f t="shared" si="5"/>
        <v/>
      </c>
      <c r="N75" s="32" t="str">
        <f t="shared" si="6"/>
        <v/>
      </c>
      <c r="P75" s="307" t="str">
        <f t="shared" si="7"/>
        <v/>
      </c>
      <c r="Q75" s="307" t="str">
        <f t="shared" si="1"/>
        <v/>
      </c>
      <c r="R75" s="307" t="str">
        <f t="shared" si="8"/>
        <v/>
      </c>
      <c r="S75" s="307" t="str">
        <f t="shared" si="9"/>
        <v/>
      </c>
      <c r="T75" s="307" t="str">
        <f t="shared" si="10"/>
        <v/>
      </c>
      <c r="U75" s="307" t="str">
        <f t="shared" si="2"/>
        <v/>
      </c>
      <c r="V75" s="723"/>
      <c r="X75" s="308" t="str">
        <f t="shared" si="11"/>
        <v/>
      </c>
      <c r="Y75" s="309" t="str">
        <f t="shared" si="12"/>
        <v/>
      </c>
      <c r="Z75" s="308" t="str">
        <f t="shared" si="3"/>
        <v/>
      </c>
      <c r="AA75" s="308" t="b">
        <f t="shared" si="4"/>
        <v>1</v>
      </c>
      <c r="AB75" s="308" t="str">
        <f t="shared" si="13"/>
        <v/>
      </c>
      <c r="AC75" s="534" t="str">
        <f t="shared" si="14"/>
        <v/>
      </c>
      <c r="AD75" s="752" t="str">
        <f t="shared" si="15"/>
        <v/>
      </c>
      <c r="AE75" s="534" t="str">
        <f t="shared" si="16"/>
        <v/>
      </c>
      <c r="AF75" s="752" t="str">
        <f t="shared" si="17"/>
        <v/>
      </c>
    </row>
    <row r="76" spans="2:32" x14ac:dyDescent="0.25">
      <c r="B76" s="721"/>
      <c r="C76" s="531" t="str">
        <f>IFERROR(VLOOKUP(B76,'מצבת ורישום גנים'!B:D,3,0),"")</f>
        <v/>
      </c>
      <c r="D76" s="721"/>
      <c r="E76" s="723"/>
      <c r="F76" s="723"/>
      <c r="G76" s="723"/>
      <c r="H76" s="723"/>
      <c r="I76" s="992" t="str">
        <f t="shared" si="19"/>
        <v/>
      </c>
      <c r="J76" s="723"/>
      <c r="K76" s="724"/>
      <c r="L76" s="723"/>
      <c r="M76" s="306" t="str">
        <f t="shared" si="5"/>
        <v/>
      </c>
      <c r="N76" s="32" t="str">
        <f t="shared" si="6"/>
        <v/>
      </c>
      <c r="P76" s="307" t="str">
        <f t="shared" si="7"/>
        <v/>
      </c>
      <c r="Q76" s="307" t="str">
        <f t="shared" si="1"/>
        <v/>
      </c>
      <c r="R76" s="307" t="str">
        <f t="shared" si="8"/>
        <v/>
      </c>
      <c r="S76" s="307" t="str">
        <f t="shared" si="9"/>
        <v/>
      </c>
      <c r="T76" s="307" t="str">
        <f t="shared" si="10"/>
        <v/>
      </c>
      <c r="U76" s="307" t="str">
        <f t="shared" si="2"/>
        <v/>
      </c>
      <c r="V76" s="723"/>
      <c r="X76" s="308" t="str">
        <f t="shared" si="11"/>
        <v/>
      </c>
      <c r="Y76" s="309" t="str">
        <f t="shared" si="12"/>
        <v/>
      </c>
      <c r="Z76" s="308" t="str">
        <f t="shared" si="3"/>
        <v/>
      </c>
      <c r="AA76" s="308" t="b">
        <f t="shared" si="4"/>
        <v>1</v>
      </c>
      <c r="AB76" s="308" t="str">
        <f t="shared" si="13"/>
        <v/>
      </c>
      <c r="AC76" s="534" t="str">
        <f t="shared" si="14"/>
        <v/>
      </c>
      <c r="AD76" s="752" t="str">
        <f t="shared" si="15"/>
        <v/>
      </c>
      <c r="AE76" s="534" t="str">
        <f t="shared" si="16"/>
        <v/>
      </c>
      <c r="AF76" s="752" t="str">
        <f t="shared" si="17"/>
        <v/>
      </c>
    </row>
    <row r="77" spans="2:32" x14ac:dyDescent="0.25">
      <c r="B77" s="721"/>
      <c r="C77" s="531" t="str">
        <f>IFERROR(VLOOKUP(B77,'מצבת ורישום גנים'!B:D,3,0),"")</f>
        <v/>
      </c>
      <c r="D77" s="721"/>
      <c r="E77" s="723"/>
      <c r="F77" s="723"/>
      <c r="G77" s="723"/>
      <c r="H77" s="723"/>
      <c r="I77" s="992" t="str">
        <f t="shared" si="19"/>
        <v/>
      </c>
      <c r="J77" s="723"/>
      <c r="K77" s="724"/>
      <c r="L77" s="723"/>
      <c r="M77" s="306" t="str">
        <f t="shared" si="5"/>
        <v/>
      </c>
      <c r="N77" s="32" t="str">
        <f t="shared" si="6"/>
        <v/>
      </c>
      <c r="P77" s="307" t="str">
        <f t="shared" si="7"/>
        <v/>
      </c>
      <c r="Q77" s="307" t="str">
        <f t="shared" si="1"/>
        <v/>
      </c>
      <c r="R77" s="307" t="str">
        <f t="shared" si="8"/>
        <v/>
      </c>
      <c r="S77" s="307" t="str">
        <f t="shared" si="9"/>
        <v/>
      </c>
      <c r="T77" s="307" t="str">
        <f t="shared" si="10"/>
        <v/>
      </c>
      <c r="U77" s="307" t="str">
        <f t="shared" si="2"/>
        <v/>
      </c>
      <c r="V77" s="723"/>
      <c r="X77" s="308" t="str">
        <f t="shared" si="11"/>
        <v/>
      </c>
      <c r="Y77" s="309" t="str">
        <f t="shared" si="12"/>
        <v/>
      </c>
      <c r="Z77" s="308" t="str">
        <f t="shared" si="3"/>
        <v/>
      </c>
      <c r="AA77" s="308" t="b">
        <f t="shared" si="4"/>
        <v>1</v>
      </c>
      <c r="AB77" s="308" t="str">
        <f t="shared" si="13"/>
        <v/>
      </c>
      <c r="AC77" s="534" t="str">
        <f t="shared" si="14"/>
        <v/>
      </c>
      <c r="AD77" s="752" t="str">
        <f t="shared" si="15"/>
        <v/>
      </c>
      <c r="AE77" s="534" t="str">
        <f t="shared" si="16"/>
        <v/>
      </c>
      <c r="AF77" s="752" t="str">
        <f t="shared" si="17"/>
        <v/>
      </c>
    </row>
    <row r="78" spans="2:32" x14ac:dyDescent="0.25">
      <c r="B78" s="721"/>
      <c r="C78" s="531" t="str">
        <f>IFERROR(VLOOKUP(B78,'מצבת ורישום גנים'!B:D,3,0),"")</f>
        <v/>
      </c>
      <c r="D78" s="721"/>
      <c r="E78" s="723"/>
      <c r="F78" s="723"/>
      <c r="G78" s="723"/>
      <c r="H78" s="723"/>
      <c r="I78" s="992" t="str">
        <f t="shared" si="19"/>
        <v/>
      </c>
      <c r="J78" s="723"/>
      <c r="K78" s="724"/>
      <c r="L78" s="723"/>
      <c r="M78" s="306" t="str">
        <f t="shared" si="5"/>
        <v/>
      </c>
      <c r="N78" s="32" t="str">
        <f t="shared" si="6"/>
        <v/>
      </c>
      <c r="P78" s="307" t="str">
        <f t="shared" si="7"/>
        <v/>
      </c>
      <c r="Q78" s="307" t="str">
        <f t="shared" si="1"/>
        <v/>
      </c>
      <c r="R78" s="307" t="str">
        <f t="shared" si="8"/>
        <v/>
      </c>
      <c r="S78" s="307" t="str">
        <f t="shared" si="9"/>
        <v/>
      </c>
      <c r="T78" s="307" t="str">
        <f t="shared" si="10"/>
        <v/>
      </c>
      <c r="U78" s="307" t="str">
        <f t="shared" si="2"/>
        <v/>
      </c>
      <c r="V78" s="723"/>
      <c r="X78" s="308" t="str">
        <f t="shared" si="11"/>
        <v/>
      </c>
      <c r="Y78" s="309" t="str">
        <f t="shared" si="12"/>
        <v/>
      </c>
      <c r="Z78" s="308" t="str">
        <f t="shared" si="3"/>
        <v/>
      </c>
      <c r="AA78" s="308" t="b">
        <f t="shared" si="4"/>
        <v>1</v>
      </c>
      <c r="AB78" s="308" t="str">
        <f t="shared" si="13"/>
        <v/>
      </c>
      <c r="AC78" s="534" t="str">
        <f t="shared" si="14"/>
        <v/>
      </c>
      <c r="AD78" s="752" t="str">
        <f t="shared" si="15"/>
        <v/>
      </c>
      <c r="AE78" s="534" t="str">
        <f t="shared" si="16"/>
        <v/>
      </c>
      <c r="AF78" s="752" t="str">
        <f t="shared" si="17"/>
        <v/>
      </c>
    </row>
    <row r="79" spans="2:32" x14ac:dyDescent="0.25">
      <c r="B79" s="721"/>
      <c r="C79" s="531" t="str">
        <f>IFERROR(VLOOKUP(B79,'מצבת ורישום גנים'!B:D,3,0),"")</f>
        <v/>
      </c>
      <c r="D79" s="721"/>
      <c r="E79" s="723"/>
      <c r="F79" s="723"/>
      <c r="G79" s="723"/>
      <c r="H79" s="723"/>
      <c r="I79" s="992" t="str">
        <f t="shared" si="19"/>
        <v/>
      </c>
      <c r="J79" s="723"/>
      <c r="K79" s="724"/>
      <c r="L79" s="723"/>
      <c r="M79" s="306" t="str">
        <f t="shared" si="5"/>
        <v/>
      </c>
      <c r="N79" s="32" t="str">
        <f t="shared" si="6"/>
        <v/>
      </c>
      <c r="P79" s="307" t="str">
        <f t="shared" si="7"/>
        <v/>
      </c>
      <c r="Q79" s="307" t="str">
        <f t="shared" si="1"/>
        <v/>
      </c>
      <c r="R79" s="307" t="str">
        <f t="shared" si="8"/>
        <v/>
      </c>
      <c r="S79" s="307" t="str">
        <f t="shared" si="9"/>
        <v/>
      </c>
      <c r="T79" s="307" t="str">
        <f t="shared" si="10"/>
        <v/>
      </c>
      <c r="U79" s="307" t="str">
        <f t="shared" si="2"/>
        <v/>
      </c>
      <c r="V79" s="723"/>
      <c r="X79" s="308" t="str">
        <f t="shared" si="11"/>
        <v/>
      </c>
      <c r="Y79" s="309" t="str">
        <f t="shared" si="12"/>
        <v/>
      </c>
      <c r="Z79" s="308" t="str">
        <f t="shared" si="3"/>
        <v/>
      </c>
      <c r="AA79" s="308" t="b">
        <f t="shared" si="4"/>
        <v>1</v>
      </c>
      <c r="AB79" s="308" t="str">
        <f t="shared" si="13"/>
        <v/>
      </c>
      <c r="AC79" s="534" t="str">
        <f t="shared" si="14"/>
        <v/>
      </c>
      <c r="AD79" s="752" t="str">
        <f t="shared" si="15"/>
        <v/>
      </c>
      <c r="AE79" s="534" t="str">
        <f t="shared" si="16"/>
        <v/>
      </c>
      <c r="AF79" s="752" t="str">
        <f t="shared" si="17"/>
        <v/>
      </c>
    </row>
    <row r="80" spans="2:32" x14ac:dyDescent="0.25">
      <c r="B80" s="721"/>
      <c r="C80" s="531" t="str">
        <f>IFERROR(VLOOKUP(B80,'מצבת ורישום גנים'!B:D,3,0),"")</f>
        <v/>
      </c>
      <c r="D80" s="721"/>
      <c r="E80" s="723"/>
      <c r="F80" s="723"/>
      <c r="G80" s="723"/>
      <c r="H80" s="723"/>
      <c r="I80" s="992" t="str">
        <f t="shared" si="19"/>
        <v/>
      </c>
      <c r="J80" s="723"/>
      <c r="K80" s="724"/>
      <c r="L80" s="723"/>
      <c r="M80" s="306" t="str">
        <f t="shared" si="5"/>
        <v/>
      </c>
      <c r="N80" s="32" t="str">
        <f t="shared" si="6"/>
        <v/>
      </c>
      <c r="P80" s="307" t="str">
        <f t="shared" si="7"/>
        <v/>
      </c>
      <c r="Q80" s="307" t="str">
        <f t="shared" ref="Q80:Q143" si="20">IF(J80="","",IFERROR(IF(OR(H80="גננת",H80="מורה",H80="רכז",H80="רכזת גן",H80="רכז גן",H80="רכז בית ספר",H80="רכזת בית ספר"),IF(J80&gt;=75,"תקין","לא תקין"),IF(H80="סייעת ממשיכה",IF(J80&gt;=30,"תקין","לא תקין"),IF(H80="סייעת רפואית/אישית",IF(J80&gt;=12.5,"תקין","לא תקין"),IF(H80="סייעת חדשה",IF(J80&gt;=37,"תקין","לא תקין"),IF(OR(H80&lt;&gt;"מורה",H80&lt;&gt;"גננת",H80&lt;&gt;"סייעת"),IF(J80&gt;=30.61,"תקין","לא תקין"),"לא תקין"))))),""))</f>
        <v/>
      </c>
      <c r="R80" s="307" t="str">
        <f t="shared" si="8"/>
        <v/>
      </c>
      <c r="S80" s="307" t="str">
        <f t="shared" si="9"/>
        <v/>
      </c>
      <c r="T80" s="307" t="str">
        <f t="shared" si="10"/>
        <v/>
      </c>
      <c r="U80" s="307" t="str">
        <f t="shared" ref="U80:U143" si="21">IF(D80="","",IF(Z80&gt;1,IF(SUMIF(D:D,D80,L:L)&gt;90,"לא תקין","תקין"),"תקין"))</f>
        <v/>
      </c>
      <c r="V80" s="723"/>
      <c r="X80" s="308" t="str">
        <f t="shared" si="11"/>
        <v/>
      </c>
      <c r="Y80" s="309" t="str">
        <f t="shared" si="12"/>
        <v/>
      </c>
      <c r="Z80" s="308" t="str">
        <f t="shared" ref="Z80:Z143" si="22">IF(D80="","",COUNTIF(D:D,D80))</f>
        <v/>
      </c>
      <c r="AA80" s="308" t="b">
        <f t="shared" ref="AA80:AA143" si="23">MOD(MID(REPT(0,9-LEN(D80))&amp;D80,1,1)+MID("0246813579",MID(REPT(0,9-LEN(D80))&amp;D80,2,1)+1,1)+MID(REPT(0,9-LEN(D80))&amp;D80,3,1)+MID("0246813579",MID(REPT(0,9-LEN(D80))&amp;D80,4,1)+1,1)+MID(REPT(0,9-LEN(D80))&amp;D80,5,1)+MID("0246813579",MID(REPT(0,9-LEN(D80))&amp;D80,6,1)+1,1)+MID(REPT(0,9-LEN(D80))&amp;D80,7,1)+MID("0246813579",MID(REPT(0,9-LEN(D80))&amp;D80,8,1)+1,1)+MID(REPT(0,9-LEN(D80))&amp;D80,9,1),10)=0</f>
        <v>1</v>
      </c>
      <c r="AB80" s="308" t="str">
        <f t="shared" si="13"/>
        <v/>
      </c>
      <c r="AC80" s="534" t="str">
        <f t="shared" si="14"/>
        <v/>
      </c>
      <c r="AD80" s="752" t="str">
        <f t="shared" si="15"/>
        <v/>
      </c>
      <c r="AE80" s="534" t="str">
        <f t="shared" si="16"/>
        <v/>
      </c>
      <c r="AF80" s="752" t="str">
        <f t="shared" si="17"/>
        <v/>
      </c>
    </row>
    <row r="81" spans="2:32" x14ac:dyDescent="0.25">
      <c r="B81" s="721"/>
      <c r="C81" s="531" t="str">
        <f>IFERROR(VLOOKUP(B81,'מצבת ורישום גנים'!B:D,3,0),"")</f>
        <v/>
      </c>
      <c r="D81" s="721"/>
      <c r="E81" s="723"/>
      <c r="F81" s="723"/>
      <c r="G81" s="723"/>
      <c r="H81" s="723"/>
      <c r="I81" s="992" t="str">
        <f t="shared" si="19"/>
        <v/>
      </c>
      <c r="J81" s="723"/>
      <c r="K81" s="724"/>
      <c r="L81" s="723"/>
      <c r="M81" s="306" t="str">
        <f t="shared" ref="M81:M144" si="24">IF(AND(L81&gt;0,K81&gt;0),K81*L81,"")</f>
        <v/>
      </c>
      <c r="N81" s="32" t="str">
        <f t="shared" ref="N81:N144" si="25">TEXT(LEFT(H81,2),0)</f>
        <v/>
      </c>
      <c r="P81" s="307" t="str">
        <f t="shared" ref="P81:P144" si="26">IF(D81="","",IF(AA81=FALSE,"לא תקין","תקין"))</f>
        <v/>
      </c>
      <c r="Q81" s="307" t="str">
        <f t="shared" si="20"/>
        <v/>
      </c>
      <c r="R81" s="307" t="str">
        <f t="shared" ref="R81:R144" si="27">IF(K81="","",IF(OR(Y81&lt;100%,Y81&gt;140%),"לא תקין","תקין"))</f>
        <v/>
      </c>
      <c r="S81" s="307" t="str">
        <f t="shared" ref="S81:S144" si="28">IF(J81="","",IFERROR(IF(J81&gt;120,"לא תקין","תקין"),""))</f>
        <v/>
      </c>
      <c r="T81" s="307" t="str">
        <f t="shared" ref="T81:T144" si="29">IF(L81="","",IF(H81="","יש להזין איש צוות",IF(OR(H81="מורה",H81="גננת",H81="רכז גן",H81="רכזת גן",H81="סייעת ממשיכה",H81="סייעת חדשה",H81="מדצית",H81="מדצ",H81="מדריך",H81="מדריכה",H81="תוספת כח אדם"),IF(L81&lt;=90,"תקין","לא תקין"),IF(OR(H81="רכז בית ספר",H81="רכזת תכנית בבית הספר",H81="רכזת בית ספר"),IF(L81&lt;=114,"תקין","לא תקין"),IF(OR(H81="סגנית רכזת מעל 150",H81="סגן רכז"),IF(L81&lt;=93,"תקין","לא תקין"),"לא תקין")))))</f>
        <v/>
      </c>
      <c r="U81" s="307" t="str">
        <f t="shared" si="21"/>
        <v/>
      </c>
      <c r="V81" s="723"/>
      <c r="X81" s="308" t="str">
        <f t="shared" ref="X81:X144" si="30">IF(M81="","",IF(OR(R81="לא תקין",S81="לא תקין",T81="לא תקין",,U81="לא תקין"),"לא תקין","תקין"))</f>
        <v/>
      </c>
      <c r="Y81" s="309" t="str">
        <f t="shared" ref="Y81:Y144" si="31">IFERROR(IF(J81="","",K81/J81),"")</f>
        <v/>
      </c>
      <c r="Z81" s="308" t="str">
        <f t="shared" si="22"/>
        <v/>
      </c>
      <c r="AA81" s="308" t="b">
        <f t="shared" si="23"/>
        <v>1</v>
      </c>
      <c r="AB81" s="308" t="str">
        <f t="shared" ref="AB81:AB144" si="32">IF(H81="גננת",IF(J81&lt;75,"לא תקין","תקין"),"")</f>
        <v/>
      </c>
      <c r="AC81" s="534" t="str">
        <f t="shared" ref="AC81:AC144" si="33">IF(B81&lt;&gt;"",B81&amp;H81,"")</f>
        <v/>
      </c>
      <c r="AD81" s="752" t="str">
        <f t="shared" ref="AD81:AD144" si="34">M81</f>
        <v/>
      </c>
      <c r="AE81" s="534" t="str">
        <f t="shared" ref="AE81:AE144" si="35">IF(B81&lt;&gt;"",B81&amp;LEFT(H81,5),"")</f>
        <v/>
      </c>
      <c r="AF81" s="752" t="str">
        <f t="shared" ref="AF81:AF144" si="36">M81</f>
        <v/>
      </c>
    </row>
    <row r="82" spans="2:32" x14ac:dyDescent="0.25">
      <c r="B82" s="721"/>
      <c r="C82" s="531" t="str">
        <f>IFERROR(VLOOKUP(B82,'מצבת ורישום גנים'!B:D,3,0),"")</f>
        <v/>
      </c>
      <c r="D82" s="721"/>
      <c r="E82" s="723"/>
      <c r="F82" s="723"/>
      <c r="G82" s="723"/>
      <c r="H82" s="723"/>
      <c r="I82" s="992" t="str">
        <f t="shared" ref="I82:I145" si="37">SUBSTITUTE(IFERROR(IF(H82="מדצ","מדצ/ית",IF(OR(H82="סייעת ממשיכה",H82="סייעת חדשה",H82="סייעת רפואית/אישית"),"סייעת",IF(H82="רכזת גן","רכזת גן"))),""),"FALSE","")</f>
        <v/>
      </c>
      <c r="J82" s="723"/>
      <c r="K82" s="724"/>
      <c r="L82" s="723"/>
      <c r="M82" s="306" t="str">
        <f t="shared" si="24"/>
        <v/>
      </c>
      <c r="N82" s="32" t="str">
        <f t="shared" si="25"/>
        <v/>
      </c>
      <c r="P82" s="307" t="str">
        <f t="shared" si="26"/>
        <v/>
      </c>
      <c r="Q82" s="307" t="str">
        <f t="shared" si="20"/>
        <v/>
      </c>
      <c r="R82" s="307" t="str">
        <f t="shared" si="27"/>
        <v/>
      </c>
      <c r="S82" s="307" t="str">
        <f t="shared" si="28"/>
        <v/>
      </c>
      <c r="T82" s="307" t="str">
        <f t="shared" si="29"/>
        <v/>
      </c>
      <c r="U82" s="307" t="str">
        <f t="shared" si="21"/>
        <v/>
      </c>
      <c r="V82" s="723"/>
      <c r="X82" s="308" t="str">
        <f t="shared" si="30"/>
        <v/>
      </c>
      <c r="Y82" s="309" t="str">
        <f t="shared" si="31"/>
        <v/>
      </c>
      <c r="Z82" s="308" t="str">
        <f t="shared" si="22"/>
        <v/>
      </c>
      <c r="AA82" s="308" t="b">
        <f t="shared" si="23"/>
        <v>1</v>
      </c>
      <c r="AB82" s="308" t="str">
        <f t="shared" si="32"/>
        <v/>
      </c>
      <c r="AC82" s="534" t="str">
        <f t="shared" si="33"/>
        <v/>
      </c>
      <c r="AD82" s="752" t="str">
        <f t="shared" si="34"/>
        <v/>
      </c>
      <c r="AE82" s="534" t="str">
        <f t="shared" si="35"/>
        <v/>
      </c>
      <c r="AF82" s="752" t="str">
        <f t="shared" si="36"/>
        <v/>
      </c>
    </row>
    <row r="83" spans="2:32" x14ac:dyDescent="0.25">
      <c r="B83" s="721"/>
      <c r="C83" s="531" t="str">
        <f>IFERROR(VLOOKUP(B83,'מצבת ורישום גנים'!B:D,3,0),"")</f>
        <v/>
      </c>
      <c r="D83" s="721"/>
      <c r="E83" s="723"/>
      <c r="F83" s="723"/>
      <c r="G83" s="723"/>
      <c r="H83" s="723"/>
      <c r="I83" s="992" t="str">
        <f t="shared" si="37"/>
        <v/>
      </c>
      <c r="J83" s="723"/>
      <c r="K83" s="724"/>
      <c r="L83" s="723"/>
      <c r="M83" s="306" t="str">
        <f t="shared" si="24"/>
        <v/>
      </c>
      <c r="N83" s="32" t="str">
        <f t="shared" si="25"/>
        <v/>
      </c>
      <c r="P83" s="307" t="str">
        <f t="shared" si="26"/>
        <v/>
      </c>
      <c r="Q83" s="307" t="str">
        <f t="shared" si="20"/>
        <v/>
      </c>
      <c r="R83" s="307" t="str">
        <f t="shared" si="27"/>
        <v/>
      </c>
      <c r="S83" s="307" t="str">
        <f t="shared" si="28"/>
        <v/>
      </c>
      <c r="T83" s="307" t="str">
        <f t="shared" si="29"/>
        <v/>
      </c>
      <c r="U83" s="307" t="str">
        <f t="shared" si="21"/>
        <v/>
      </c>
      <c r="V83" s="723"/>
      <c r="X83" s="308" t="str">
        <f t="shared" si="30"/>
        <v/>
      </c>
      <c r="Y83" s="309" t="str">
        <f t="shared" si="31"/>
        <v/>
      </c>
      <c r="Z83" s="308" t="str">
        <f t="shared" si="22"/>
        <v/>
      </c>
      <c r="AA83" s="308" t="b">
        <f t="shared" si="23"/>
        <v>1</v>
      </c>
      <c r="AB83" s="308" t="str">
        <f t="shared" si="32"/>
        <v/>
      </c>
      <c r="AC83" s="534" t="str">
        <f t="shared" si="33"/>
        <v/>
      </c>
      <c r="AD83" s="752" t="str">
        <f t="shared" si="34"/>
        <v/>
      </c>
      <c r="AE83" s="534" t="str">
        <f t="shared" si="35"/>
        <v/>
      </c>
      <c r="AF83" s="752" t="str">
        <f t="shared" si="36"/>
        <v/>
      </c>
    </row>
    <row r="84" spans="2:32" x14ac:dyDescent="0.25">
      <c r="B84" s="721"/>
      <c r="C84" s="531" t="str">
        <f>IFERROR(VLOOKUP(B84,'מצבת ורישום גנים'!B:D,3,0),"")</f>
        <v/>
      </c>
      <c r="D84" s="721"/>
      <c r="E84" s="723"/>
      <c r="F84" s="723"/>
      <c r="G84" s="723"/>
      <c r="H84" s="723"/>
      <c r="I84" s="992" t="str">
        <f t="shared" si="37"/>
        <v/>
      </c>
      <c r="J84" s="723"/>
      <c r="K84" s="724"/>
      <c r="L84" s="723"/>
      <c r="M84" s="306" t="str">
        <f t="shared" si="24"/>
        <v/>
      </c>
      <c r="N84" s="32" t="str">
        <f t="shared" si="25"/>
        <v/>
      </c>
      <c r="P84" s="307" t="str">
        <f t="shared" si="26"/>
        <v/>
      </c>
      <c r="Q84" s="307" t="str">
        <f t="shared" si="20"/>
        <v/>
      </c>
      <c r="R84" s="307" t="str">
        <f t="shared" si="27"/>
        <v/>
      </c>
      <c r="S84" s="307" t="str">
        <f t="shared" si="28"/>
        <v/>
      </c>
      <c r="T84" s="307" t="str">
        <f t="shared" si="29"/>
        <v/>
      </c>
      <c r="U84" s="307" t="str">
        <f t="shared" si="21"/>
        <v/>
      </c>
      <c r="V84" s="723"/>
      <c r="X84" s="308" t="str">
        <f t="shared" si="30"/>
        <v/>
      </c>
      <c r="Y84" s="309" t="str">
        <f t="shared" si="31"/>
        <v/>
      </c>
      <c r="Z84" s="308" t="str">
        <f t="shared" si="22"/>
        <v/>
      </c>
      <c r="AA84" s="308" t="b">
        <f t="shared" si="23"/>
        <v>1</v>
      </c>
      <c r="AB84" s="308" t="str">
        <f t="shared" si="32"/>
        <v/>
      </c>
      <c r="AC84" s="534" t="str">
        <f t="shared" si="33"/>
        <v/>
      </c>
      <c r="AD84" s="752" t="str">
        <f t="shared" si="34"/>
        <v/>
      </c>
      <c r="AE84" s="534" t="str">
        <f t="shared" si="35"/>
        <v/>
      </c>
      <c r="AF84" s="752" t="str">
        <f t="shared" si="36"/>
        <v/>
      </c>
    </row>
    <row r="85" spans="2:32" x14ac:dyDescent="0.25">
      <c r="B85" s="721"/>
      <c r="C85" s="531" t="str">
        <f>IFERROR(VLOOKUP(B85,'מצבת ורישום גנים'!B:D,3,0),"")</f>
        <v/>
      </c>
      <c r="D85" s="721"/>
      <c r="E85" s="723"/>
      <c r="F85" s="723"/>
      <c r="G85" s="723"/>
      <c r="H85" s="723"/>
      <c r="I85" s="992" t="str">
        <f t="shared" si="37"/>
        <v/>
      </c>
      <c r="J85" s="723"/>
      <c r="K85" s="724"/>
      <c r="L85" s="723"/>
      <c r="M85" s="306" t="str">
        <f t="shared" si="24"/>
        <v/>
      </c>
      <c r="N85" s="32" t="str">
        <f t="shared" si="25"/>
        <v/>
      </c>
      <c r="P85" s="307" t="str">
        <f t="shared" si="26"/>
        <v/>
      </c>
      <c r="Q85" s="307" t="str">
        <f t="shared" si="20"/>
        <v/>
      </c>
      <c r="R85" s="307" t="str">
        <f t="shared" si="27"/>
        <v/>
      </c>
      <c r="S85" s="307" t="str">
        <f t="shared" si="28"/>
        <v/>
      </c>
      <c r="T85" s="307" t="str">
        <f t="shared" si="29"/>
        <v/>
      </c>
      <c r="U85" s="307" t="str">
        <f t="shared" si="21"/>
        <v/>
      </c>
      <c r="V85" s="723"/>
      <c r="X85" s="308" t="str">
        <f t="shared" si="30"/>
        <v/>
      </c>
      <c r="Y85" s="309" t="str">
        <f t="shared" si="31"/>
        <v/>
      </c>
      <c r="Z85" s="308" t="str">
        <f t="shared" si="22"/>
        <v/>
      </c>
      <c r="AA85" s="308" t="b">
        <f t="shared" si="23"/>
        <v>1</v>
      </c>
      <c r="AB85" s="308" t="str">
        <f t="shared" si="32"/>
        <v/>
      </c>
      <c r="AC85" s="534" t="str">
        <f t="shared" si="33"/>
        <v/>
      </c>
      <c r="AD85" s="752" t="str">
        <f t="shared" si="34"/>
        <v/>
      </c>
      <c r="AE85" s="534" t="str">
        <f t="shared" si="35"/>
        <v/>
      </c>
      <c r="AF85" s="752" t="str">
        <f t="shared" si="36"/>
        <v/>
      </c>
    </row>
    <row r="86" spans="2:32" x14ac:dyDescent="0.25">
      <c r="B86" s="721"/>
      <c r="C86" s="531" t="str">
        <f>IFERROR(VLOOKUP(B86,'מצבת ורישום גנים'!B:D,3,0),"")</f>
        <v/>
      </c>
      <c r="D86" s="721"/>
      <c r="E86" s="723"/>
      <c r="F86" s="723"/>
      <c r="G86" s="723"/>
      <c r="H86" s="723"/>
      <c r="I86" s="992" t="str">
        <f t="shared" si="37"/>
        <v/>
      </c>
      <c r="J86" s="723"/>
      <c r="K86" s="724"/>
      <c r="L86" s="723"/>
      <c r="M86" s="306" t="str">
        <f t="shared" si="24"/>
        <v/>
      </c>
      <c r="N86" s="32" t="str">
        <f t="shared" si="25"/>
        <v/>
      </c>
      <c r="P86" s="307" t="str">
        <f t="shared" si="26"/>
        <v/>
      </c>
      <c r="Q86" s="307" t="str">
        <f t="shared" si="20"/>
        <v/>
      </c>
      <c r="R86" s="307" t="str">
        <f t="shared" si="27"/>
        <v/>
      </c>
      <c r="S86" s="307" t="str">
        <f t="shared" si="28"/>
        <v/>
      </c>
      <c r="T86" s="307" t="str">
        <f t="shared" si="29"/>
        <v/>
      </c>
      <c r="U86" s="307" t="str">
        <f t="shared" si="21"/>
        <v/>
      </c>
      <c r="V86" s="723"/>
      <c r="X86" s="308" t="str">
        <f t="shared" si="30"/>
        <v/>
      </c>
      <c r="Y86" s="309" t="str">
        <f t="shared" si="31"/>
        <v/>
      </c>
      <c r="Z86" s="308" t="str">
        <f t="shared" si="22"/>
        <v/>
      </c>
      <c r="AA86" s="308" t="b">
        <f t="shared" si="23"/>
        <v>1</v>
      </c>
      <c r="AB86" s="308" t="str">
        <f t="shared" si="32"/>
        <v/>
      </c>
      <c r="AC86" s="534" t="str">
        <f t="shared" si="33"/>
        <v/>
      </c>
      <c r="AD86" s="752" t="str">
        <f t="shared" si="34"/>
        <v/>
      </c>
      <c r="AE86" s="534" t="str">
        <f t="shared" si="35"/>
        <v/>
      </c>
      <c r="AF86" s="752" t="str">
        <f t="shared" si="36"/>
        <v/>
      </c>
    </row>
    <row r="87" spans="2:32" x14ac:dyDescent="0.25">
      <c r="B87" s="721"/>
      <c r="C87" s="531" t="str">
        <f>IFERROR(VLOOKUP(B87,'מצבת ורישום גנים'!B:D,3,0),"")</f>
        <v/>
      </c>
      <c r="D87" s="721"/>
      <c r="E87" s="723"/>
      <c r="F87" s="723"/>
      <c r="G87" s="723"/>
      <c r="H87" s="723"/>
      <c r="I87" s="992" t="str">
        <f t="shared" si="37"/>
        <v/>
      </c>
      <c r="J87" s="723"/>
      <c r="K87" s="724"/>
      <c r="L87" s="723"/>
      <c r="M87" s="306" t="str">
        <f t="shared" si="24"/>
        <v/>
      </c>
      <c r="N87" s="32" t="str">
        <f t="shared" si="25"/>
        <v/>
      </c>
      <c r="P87" s="307" t="str">
        <f t="shared" si="26"/>
        <v/>
      </c>
      <c r="Q87" s="307" t="str">
        <f t="shared" si="20"/>
        <v/>
      </c>
      <c r="R87" s="307" t="str">
        <f t="shared" si="27"/>
        <v/>
      </c>
      <c r="S87" s="307" t="str">
        <f t="shared" si="28"/>
        <v/>
      </c>
      <c r="T87" s="307" t="str">
        <f t="shared" si="29"/>
        <v/>
      </c>
      <c r="U87" s="307" t="str">
        <f t="shared" si="21"/>
        <v/>
      </c>
      <c r="V87" s="723"/>
      <c r="X87" s="308" t="str">
        <f t="shared" si="30"/>
        <v/>
      </c>
      <c r="Y87" s="309" t="str">
        <f t="shared" si="31"/>
        <v/>
      </c>
      <c r="Z87" s="308" t="str">
        <f t="shared" si="22"/>
        <v/>
      </c>
      <c r="AA87" s="308" t="b">
        <f t="shared" si="23"/>
        <v>1</v>
      </c>
      <c r="AB87" s="308" t="str">
        <f t="shared" si="32"/>
        <v/>
      </c>
      <c r="AC87" s="534" t="str">
        <f t="shared" si="33"/>
        <v/>
      </c>
      <c r="AD87" s="752" t="str">
        <f t="shared" si="34"/>
        <v/>
      </c>
      <c r="AE87" s="534" t="str">
        <f t="shared" si="35"/>
        <v/>
      </c>
      <c r="AF87" s="752" t="str">
        <f t="shared" si="36"/>
        <v/>
      </c>
    </row>
    <row r="88" spans="2:32" x14ac:dyDescent="0.25">
      <c r="B88" s="721"/>
      <c r="C88" s="531" t="str">
        <f>IFERROR(VLOOKUP(B88,'מצבת ורישום גנים'!B:D,3,0),"")</f>
        <v/>
      </c>
      <c r="D88" s="721"/>
      <c r="E88" s="723"/>
      <c r="F88" s="723"/>
      <c r="G88" s="723"/>
      <c r="H88" s="723"/>
      <c r="I88" s="992" t="str">
        <f t="shared" si="37"/>
        <v/>
      </c>
      <c r="J88" s="723"/>
      <c r="K88" s="724"/>
      <c r="L88" s="723"/>
      <c r="M88" s="306" t="str">
        <f t="shared" si="24"/>
        <v/>
      </c>
      <c r="N88" s="32" t="str">
        <f t="shared" si="25"/>
        <v/>
      </c>
      <c r="P88" s="307" t="str">
        <f t="shared" si="26"/>
        <v/>
      </c>
      <c r="Q88" s="307" t="str">
        <f t="shared" si="20"/>
        <v/>
      </c>
      <c r="R88" s="307" t="str">
        <f t="shared" si="27"/>
        <v/>
      </c>
      <c r="S88" s="307" t="str">
        <f t="shared" si="28"/>
        <v/>
      </c>
      <c r="T88" s="307" t="str">
        <f t="shared" si="29"/>
        <v/>
      </c>
      <c r="U88" s="307" t="str">
        <f t="shared" si="21"/>
        <v/>
      </c>
      <c r="V88" s="723"/>
      <c r="X88" s="308" t="str">
        <f t="shared" si="30"/>
        <v/>
      </c>
      <c r="Y88" s="309" t="str">
        <f t="shared" si="31"/>
        <v/>
      </c>
      <c r="Z88" s="308" t="str">
        <f t="shared" si="22"/>
        <v/>
      </c>
      <c r="AA88" s="308" t="b">
        <f t="shared" si="23"/>
        <v>1</v>
      </c>
      <c r="AB88" s="308" t="str">
        <f t="shared" si="32"/>
        <v/>
      </c>
      <c r="AC88" s="534" t="str">
        <f t="shared" si="33"/>
        <v/>
      </c>
      <c r="AD88" s="752" t="str">
        <f t="shared" si="34"/>
        <v/>
      </c>
      <c r="AE88" s="534" t="str">
        <f t="shared" si="35"/>
        <v/>
      </c>
      <c r="AF88" s="752" t="str">
        <f t="shared" si="36"/>
        <v/>
      </c>
    </row>
    <row r="89" spans="2:32" x14ac:dyDescent="0.25">
      <c r="B89" s="721"/>
      <c r="C89" s="531" t="str">
        <f>IFERROR(VLOOKUP(B89,'מצבת ורישום גנים'!B:D,3,0),"")</f>
        <v/>
      </c>
      <c r="D89" s="721"/>
      <c r="E89" s="723"/>
      <c r="F89" s="723"/>
      <c r="G89" s="723"/>
      <c r="H89" s="723"/>
      <c r="I89" s="992" t="str">
        <f t="shared" si="37"/>
        <v/>
      </c>
      <c r="J89" s="723"/>
      <c r="K89" s="724"/>
      <c r="L89" s="723"/>
      <c r="M89" s="306" t="str">
        <f t="shared" si="24"/>
        <v/>
      </c>
      <c r="N89" s="32" t="str">
        <f t="shared" si="25"/>
        <v/>
      </c>
      <c r="P89" s="307" t="str">
        <f t="shared" si="26"/>
        <v/>
      </c>
      <c r="Q89" s="307" t="str">
        <f t="shared" si="20"/>
        <v/>
      </c>
      <c r="R89" s="307" t="str">
        <f t="shared" si="27"/>
        <v/>
      </c>
      <c r="S89" s="307" t="str">
        <f t="shared" si="28"/>
        <v/>
      </c>
      <c r="T89" s="307" t="str">
        <f t="shared" si="29"/>
        <v/>
      </c>
      <c r="U89" s="307" t="str">
        <f t="shared" si="21"/>
        <v/>
      </c>
      <c r="V89" s="723"/>
      <c r="X89" s="308" t="str">
        <f t="shared" si="30"/>
        <v/>
      </c>
      <c r="Y89" s="309" t="str">
        <f t="shared" si="31"/>
        <v/>
      </c>
      <c r="Z89" s="308" t="str">
        <f t="shared" si="22"/>
        <v/>
      </c>
      <c r="AA89" s="308" t="b">
        <f t="shared" si="23"/>
        <v>1</v>
      </c>
      <c r="AB89" s="308" t="str">
        <f t="shared" si="32"/>
        <v/>
      </c>
      <c r="AC89" s="534" t="str">
        <f t="shared" si="33"/>
        <v/>
      </c>
      <c r="AD89" s="752" t="str">
        <f t="shared" si="34"/>
        <v/>
      </c>
      <c r="AE89" s="534" t="str">
        <f t="shared" si="35"/>
        <v/>
      </c>
      <c r="AF89" s="752" t="str">
        <f t="shared" si="36"/>
        <v/>
      </c>
    </row>
    <row r="90" spans="2:32" x14ac:dyDescent="0.25">
      <c r="B90" s="721"/>
      <c r="C90" s="531" t="str">
        <f>IFERROR(VLOOKUP(B90,'מצבת ורישום גנים'!B:D,3,0),"")</f>
        <v/>
      </c>
      <c r="D90" s="721"/>
      <c r="E90" s="723"/>
      <c r="F90" s="723"/>
      <c r="G90" s="723"/>
      <c r="H90" s="723"/>
      <c r="I90" s="992" t="str">
        <f t="shared" si="37"/>
        <v/>
      </c>
      <c r="J90" s="723"/>
      <c r="K90" s="724"/>
      <c r="L90" s="723"/>
      <c r="M90" s="306" t="str">
        <f t="shared" si="24"/>
        <v/>
      </c>
      <c r="N90" s="32" t="str">
        <f t="shared" si="25"/>
        <v/>
      </c>
      <c r="P90" s="307" t="str">
        <f t="shared" si="26"/>
        <v/>
      </c>
      <c r="Q90" s="307" t="str">
        <f t="shared" si="20"/>
        <v/>
      </c>
      <c r="R90" s="307" t="str">
        <f t="shared" si="27"/>
        <v/>
      </c>
      <c r="S90" s="307" t="str">
        <f t="shared" si="28"/>
        <v/>
      </c>
      <c r="T90" s="307" t="str">
        <f t="shared" si="29"/>
        <v/>
      </c>
      <c r="U90" s="307" t="str">
        <f t="shared" si="21"/>
        <v/>
      </c>
      <c r="V90" s="723"/>
      <c r="X90" s="308" t="str">
        <f t="shared" si="30"/>
        <v/>
      </c>
      <c r="Y90" s="309" t="str">
        <f t="shared" si="31"/>
        <v/>
      </c>
      <c r="Z90" s="308" t="str">
        <f t="shared" si="22"/>
        <v/>
      </c>
      <c r="AA90" s="308" t="b">
        <f t="shared" si="23"/>
        <v>1</v>
      </c>
      <c r="AB90" s="308" t="str">
        <f t="shared" si="32"/>
        <v/>
      </c>
      <c r="AC90" s="534" t="str">
        <f t="shared" si="33"/>
        <v/>
      </c>
      <c r="AD90" s="752" t="str">
        <f t="shared" si="34"/>
        <v/>
      </c>
      <c r="AE90" s="534" t="str">
        <f t="shared" si="35"/>
        <v/>
      </c>
      <c r="AF90" s="752" t="str">
        <f t="shared" si="36"/>
        <v/>
      </c>
    </row>
    <row r="91" spans="2:32" x14ac:dyDescent="0.25">
      <c r="B91" s="721"/>
      <c r="C91" s="531" t="str">
        <f>IFERROR(VLOOKUP(B91,'מצבת ורישום גנים'!B:D,3,0),"")</f>
        <v/>
      </c>
      <c r="D91" s="721"/>
      <c r="E91" s="723"/>
      <c r="F91" s="723"/>
      <c r="G91" s="723"/>
      <c r="H91" s="723"/>
      <c r="I91" s="992" t="str">
        <f t="shared" si="37"/>
        <v/>
      </c>
      <c r="J91" s="723"/>
      <c r="K91" s="724"/>
      <c r="L91" s="723"/>
      <c r="M91" s="306" t="str">
        <f t="shared" si="24"/>
        <v/>
      </c>
      <c r="N91" s="32" t="str">
        <f t="shared" si="25"/>
        <v/>
      </c>
      <c r="P91" s="307" t="str">
        <f t="shared" si="26"/>
        <v/>
      </c>
      <c r="Q91" s="307" t="str">
        <f t="shared" si="20"/>
        <v/>
      </c>
      <c r="R91" s="307" t="str">
        <f t="shared" si="27"/>
        <v/>
      </c>
      <c r="S91" s="307" t="str">
        <f t="shared" si="28"/>
        <v/>
      </c>
      <c r="T91" s="307" t="str">
        <f t="shared" si="29"/>
        <v/>
      </c>
      <c r="U91" s="307" t="str">
        <f t="shared" si="21"/>
        <v/>
      </c>
      <c r="V91" s="723"/>
      <c r="X91" s="308" t="str">
        <f t="shared" si="30"/>
        <v/>
      </c>
      <c r="Y91" s="309" t="str">
        <f t="shared" si="31"/>
        <v/>
      </c>
      <c r="Z91" s="308" t="str">
        <f t="shared" si="22"/>
        <v/>
      </c>
      <c r="AA91" s="308" t="b">
        <f t="shared" si="23"/>
        <v>1</v>
      </c>
      <c r="AB91" s="308" t="str">
        <f t="shared" si="32"/>
        <v/>
      </c>
      <c r="AC91" s="534" t="str">
        <f t="shared" si="33"/>
        <v/>
      </c>
      <c r="AD91" s="752" t="str">
        <f t="shared" si="34"/>
        <v/>
      </c>
      <c r="AE91" s="534" t="str">
        <f t="shared" si="35"/>
        <v/>
      </c>
      <c r="AF91" s="752" t="str">
        <f t="shared" si="36"/>
        <v/>
      </c>
    </row>
    <row r="92" spans="2:32" x14ac:dyDescent="0.25">
      <c r="B92" s="721"/>
      <c r="C92" s="531" t="str">
        <f>IFERROR(VLOOKUP(B92,'מצבת ורישום גנים'!B:D,3,0),"")</f>
        <v/>
      </c>
      <c r="D92" s="721"/>
      <c r="E92" s="723"/>
      <c r="F92" s="723"/>
      <c r="G92" s="723"/>
      <c r="H92" s="723"/>
      <c r="I92" s="992" t="str">
        <f t="shared" si="37"/>
        <v/>
      </c>
      <c r="J92" s="723"/>
      <c r="K92" s="724"/>
      <c r="L92" s="723"/>
      <c r="M92" s="306" t="str">
        <f t="shared" si="24"/>
        <v/>
      </c>
      <c r="N92" s="32" t="str">
        <f t="shared" si="25"/>
        <v/>
      </c>
      <c r="P92" s="307" t="str">
        <f t="shared" si="26"/>
        <v/>
      </c>
      <c r="Q92" s="307" t="str">
        <f t="shared" si="20"/>
        <v/>
      </c>
      <c r="R92" s="307" t="str">
        <f t="shared" si="27"/>
        <v/>
      </c>
      <c r="S92" s="307" t="str">
        <f t="shared" si="28"/>
        <v/>
      </c>
      <c r="T92" s="307" t="str">
        <f t="shared" si="29"/>
        <v/>
      </c>
      <c r="U92" s="307" t="str">
        <f t="shared" si="21"/>
        <v/>
      </c>
      <c r="V92" s="723"/>
      <c r="X92" s="308" t="str">
        <f t="shared" si="30"/>
        <v/>
      </c>
      <c r="Y92" s="309" t="str">
        <f t="shared" si="31"/>
        <v/>
      </c>
      <c r="Z92" s="308" t="str">
        <f t="shared" si="22"/>
        <v/>
      </c>
      <c r="AA92" s="308" t="b">
        <f t="shared" si="23"/>
        <v>1</v>
      </c>
      <c r="AB92" s="308" t="str">
        <f t="shared" si="32"/>
        <v/>
      </c>
      <c r="AC92" s="534" t="str">
        <f t="shared" si="33"/>
        <v/>
      </c>
      <c r="AD92" s="752" t="str">
        <f t="shared" si="34"/>
        <v/>
      </c>
      <c r="AE92" s="534" t="str">
        <f t="shared" si="35"/>
        <v/>
      </c>
      <c r="AF92" s="752" t="str">
        <f t="shared" si="36"/>
        <v/>
      </c>
    </row>
    <row r="93" spans="2:32" x14ac:dyDescent="0.25">
      <c r="B93" s="721"/>
      <c r="C93" s="531" t="str">
        <f>IFERROR(VLOOKUP(B93,'מצבת ורישום גנים'!B:D,3,0),"")</f>
        <v/>
      </c>
      <c r="D93" s="721"/>
      <c r="E93" s="723"/>
      <c r="F93" s="723"/>
      <c r="G93" s="723"/>
      <c r="H93" s="723"/>
      <c r="I93" s="992" t="str">
        <f t="shared" si="37"/>
        <v/>
      </c>
      <c r="J93" s="723"/>
      <c r="K93" s="724"/>
      <c r="L93" s="723"/>
      <c r="M93" s="306" t="str">
        <f t="shared" si="24"/>
        <v/>
      </c>
      <c r="N93" s="32" t="str">
        <f t="shared" si="25"/>
        <v/>
      </c>
      <c r="P93" s="307" t="str">
        <f t="shared" si="26"/>
        <v/>
      </c>
      <c r="Q93" s="307" t="str">
        <f t="shared" si="20"/>
        <v/>
      </c>
      <c r="R93" s="307" t="str">
        <f t="shared" si="27"/>
        <v/>
      </c>
      <c r="S93" s="307" t="str">
        <f t="shared" si="28"/>
        <v/>
      </c>
      <c r="T93" s="307" t="str">
        <f t="shared" si="29"/>
        <v/>
      </c>
      <c r="U93" s="307" t="str">
        <f t="shared" si="21"/>
        <v/>
      </c>
      <c r="V93" s="723"/>
      <c r="X93" s="308" t="str">
        <f t="shared" si="30"/>
        <v/>
      </c>
      <c r="Y93" s="309" t="str">
        <f t="shared" si="31"/>
        <v/>
      </c>
      <c r="Z93" s="308" t="str">
        <f t="shared" si="22"/>
        <v/>
      </c>
      <c r="AA93" s="308" t="b">
        <f t="shared" si="23"/>
        <v>1</v>
      </c>
      <c r="AB93" s="308" t="str">
        <f t="shared" si="32"/>
        <v/>
      </c>
      <c r="AC93" s="534" t="str">
        <f t="shared" si="33"/>
        <v/>
      </c>
      <c r="AD93" s="752" t="str">
        <f t="shared" si="34"/>
        <v/>
      </c>
      <c r="AE93" s="534" t="str">
        <f t="shared" si="35"/>
        <v/>
      </c>
      <c r="AF93" s="752" t="str">
        <f t="shared" si="36"/>
        <v/>
      </c>
    </row>
    <row r="94" spans="2:32" x14ac:dyDescent="0.25">
      <c r="B94" s="721"/>
      <c r="C94" s="531" t="str">
        <f>IFERROR(VLOOKUP(B94,'מצבת ורישום גנים'!B:D,3,0),"")</f>
        <v/>
      </c>
      <c r="D94" s="721"/>
      <c r="E94" s="723"/>
      <c r="F94" s="723"/>
      <c r="G94" s="723"/>
      <c r="H94" s="723"/>
      <c r="I94" s="992" t="str">
        <f t="shared" si="37"/>
        <v/>
      </c>
      <c r="J94" s="723"/>
      <c r="K94" s="724"/>
      <c r="L94" s="723"/>
      <c r="M94" s="306" t="str">
        <f t="shared" si="24"/>
        <v/>
      </c>
      <c r="N94" s="32" t="str">
        <f t="shared" si="25"/>
        <v/>
      </c>
      <c r="P94" s="307" t="str">
        <f t="shared" si="26"/>
        <v/>
      </c>
      <c r="Q94" s="307" t="str">
        <f t="shared" si="20"/>
        <v/>
      </c>
      <c r="R94" s="307" t="str">
        <f t="shared" si="27"/>
        <v/>
      </c>
      <c r="S94" s="307" t="str">
        <f t="shared" si="28"/>
        <v/>
      </c>
      <c r="T94" s="307" t="str">
        <f t="shared" si="29"/>
        <v/>
      </c>
      <c r="U94" s="307" t="str">
        <f t="shared" si="21"/>
        <v/>
      </c>
      <c r="V94" s="723"/>
      <c r="X94" s="308" t="str">
        <f t="shared" si="30"/>
        <v/>
      </c>
      <c r="Y94" s="309" t="str">
        <f t="shared" si="31"/>
        <v/>
      </c>
      <c r="Z94" s="308" t="str">
        <f t="shared" si="22"/>
        <v/>
      </c>
      <c r="AA94" s="308" t="b">
        <f t="shared" si="23"/>
        <v>1</v>
      </c>
      <c r="AB94" s="308" t="str">
        <f t="shared" si="32"/>
        <v/>
      </c>
      <c r="AC94" s="534" t="str">
        <f t="shared" si="33"/>
        <v/>
      </c>
      <c r="AD94" s="752" t="str">
        <f t="shared" si="34"/>
        <v/>
      </c>
      <c r="AE94" s="534" t="str">
        <f t="shared" si="35"/>
        <v/>
      </c>
      <c r="AF94" s="752" t="str">
        <f t="shared" si="36"/>
        <v/>
      </c>
    </row>
    <row r="95" spans="2:32" x14ac:dyDescent="0.25">
      <c r="B95" s="721"/>
      <c r="C95" s="531" t="str">
        <f>IFERROR(VLOOKUP(B95,'מצבת ורישום גנים'!B:D,3,0),"")</f>
        <v/>
      </c>
      <c r="D95" s="721"/>
      <c r="E95" s="723"/>
      <c r="F95" s="723"/>
      <c r="G95" s="723"/>
      <c r="H95" s="723"/>
      <c r="I95" s="992" t="str">
        <f t="shared" si="37"/>
        <v/>
      </c>
      <c r="J95" s="723"/>
      <c r="K95" s="724"/>
      <c r="L95" s="723"/>
      <c r="M95" s="306" t="str">
        <f t="shared" si="24"/>
        <v/>
      </c>
      <c r="N95" s="32" t="str">
        <f t="shared" si="25"/>
        <v/>
      </c>
      <c r="P95" s="307" t="str">
        <f t="shared" si="26"/>
        <v/>
      </c>
      <c r="Q95" s="307" t="str">
        <f t="shared" si="20"/>
        <v/>
      </c>
      <c r="R95" s="307" t="str">
        <f t="shared" si="27"/>
        <v/>
      </c>
      <c r="S95" s="307" t="str">
        <f t="shared" si="28"/>
        <v/>
      </c>
      <c r="T95" s="307" t="str">
        <f t="shared" si="29"/>
        <v/>
      </c>
      <c r="U95" s="307" t="str">
        <f t="shared" si="21"/>
        <v/>
      </c>
      <c r="V95" s="723"/>
      <c r="X95" s="308" t="str">
        <f t="shared" si="30"/>
        <v/>
      </c>
      <c r="Y95" s="309" t="str">
        <f t="shared" si="31"/>
        <v/>
      </c>
      <c r="Z95" s="308" t="str">
        <f t="shared" si="22"/>
        <v/>
      </c>
      <c r="AA95" s="308" t="b">
        <f t="shared" si="23"/>
        <v>1</v>
      </c>
      <c r="AB95" s="308" t="str">
        <f t="shared" si="32"/>
        <v/>
      </c>
      <c r="AC95" s="534" t="str">
        <f t="shared" si="33"/>
        <v/>
      </c>
      <c r="AD95" s="752" t="str">
        <f t="shared" si="34"/>
        <v/>
      </c>
      <c r="AE95" s="534" t="str">
        <f t="shared" si="35"/>
        <v/>
      </c>
      <c r="AF95" s="752" t="str">
        <f t="shared" si="36"/>
        <v/>
      </c>
    </row>
    <row r="96" spans="2:32" x14ac:dyDescent="0.25">
      <c r="B96" s="721"/>
      <c r="C96" s="531" t="str">
        <f>IFERROR(VLOOKUP(B96,'מצבת ורישום גנים'!B:D,3,0),"")</f>
        <v/>
      </c>
      <c r="D96" s="721"/>
      <c r="E96" s="723"/>
      <c r="F96" s="723"/>
      <c r="G96" s="723"/>
      <c r="H96" s="723"/>
      <c r="I96" s="992" t="str">
        <f t="shared" si="37"/>
        <v/>
      </c>
      <c r="J96" s="723"/>
      <c r="K96" s="724"/>
      <c r="L96" s="723"/>
      <c r="M96" s="306" t="str">
        <f t="shared" si="24"/>
        <v/>
      </c>
      <c r="N96" s="32" t="str">
        <f t="shared" si="25"/>
        <v/>
      </c>
      <c r="P96" s="307" t="str">
        <f t="shared" si="26"/>
        <v/>
      </c>
      <c r="Q96" s="307" t="str">
        <f t="shared" si="20"/>
        <v/>
      </c>
      <c r="R96" s="307" t="str">
        <f t="shared" si="27"/>
        <v/>
      </c>
      <c r="S96" s="307" t="str">
        <f t="shared" si="28"/>
        <v/>
      </c>
      <c r="T96" s="307" t="str">
        <f t="shared" si="29"/>
        <v/>
      </c>
      <c r="U96" s="307" t="str">
        <f t="shared" si="21"/>
        <v/>
      </c>
      <c r="V96" s="723"/>
      <c r="X96" s="308" t="str">
        <f t="shared" si="30"/>
        <v/>
      </c>
      <c r="Y96" s="309" t="str">
        <f t="shared" si="31"/>
        <v/>
      </c>
      <c r="Z96" s="308" t="str">
        <f t="shared" si="22"/>
        <v/>
      </c>
      <c r="AA96" s="308" t="b">
        <f t="shared" si="23"/>
        <v>1</v>
      </c>
      <c r="AB96" s="308" t="str">
        <f t="shared" si="32"/>
        <v/>
      </c>
      <c r="AC96" s="534" t="str">
        <f t="shared" si="33"/>
        <v/>
      </c>
      <c r="AD96" s="752" t="str">
        <f t="shared" si="34"/>
        <v/>
      </c>
      <c r="AE96" s="534" t="str">
        <f t="shared" si="35"/>
        <v/>
      </c>
      <c r="AF96" s="752" t="str">
        <f t="shared" si="36"/>
        <v/>
      </c>
    </row>
    <row r="97" spans="2:32" x14ac:dyDescent="0.25">
      <c r="B97" s="721"/>
      <c r="C97" s="531" t="str">
        <f>IFERROR(VLOOKUP(B97,'מצבת ורישום גנים'!B:D,3,0),"")</f>
        <v/>
      </c>
      <c r="D97" s="721"/>
      <c r="E97" s="723"/>
      <c r="F97" s="723"/>
      <c r="G97" s="723"/>
      <c r="H97" s="723"/>
      <c r="I97" s="992" t="str">
        <f t="shared" si="37"/>
        <v/>
      </c>
      <c r="J97" s="723"/>
      <c r="K97" s="724"/>
      <c r="L97" s="723"/>
      <c r="M97" s="306" t="str">
        <f t="shared" si="24"/>
        <v/>
      </c>
      <c r="N97" s="32" t="str">
        <f t="shared" si="25"/>
        <v/>
      </c>
      <c r="P97" s="307" t="str">
        <f t="shared" si="26"/>
        <v/>
      </c>
      <c r="Q97" s="307" t="str">
        <f t="shared" si="20"/>
        <v/>
      </c>
      <c r="R97" s="307" t="str">
        <f t="shared" si="27"/>
        <v/>
      </c>
      <c r="S97" s="307" t="str">
        <f t="shared" si="28"/>
        <v/>
      </c>
      <c r="T97" s="307" t="str">
        <f t="shared" si="29"/>
        <v/>
      </c>
      <c r="U97" s="307" t="str">
        <f t="shared" si="21"/>
        <v/>
      </c>
      <c r="V97" s="723"/>
      <c r="X97" s="308" t="str">
        <f t="shared" si="30"/>
        <v/>
      </c>
      <c r="Y97" s="309" t="str">
        <f t="shared" si="31"/>
        <v/>
      </c>
      <c r="Z97" s="308" t="str">
        <f t="shared" si="22"/>
        <v/>
      </c>
      <c r="AA97" s="308" t="b">
        <f t="shared" si="23"/>
        <v>1</v>
      </c>
      <c r="AB97" s="308" t="str">
        <f t="shared" si="32"/>
        <v/>
      </c>
      <c r="AC97" s="534" t="str">
        <f t="shared" si="33"/>
        <v/>
      </c>
      <c r="AD97" s="752" t="str">
        <f t="shared" si="34"/>
        <v/>
      </c>
      <c r="AE97" s="534" t="str">
        <f t="shared" si="35"/>
        <v/>
      </c>
      <c r="AF97" s="752" t="str">
        <f t="shared" si="36"/>
        <v/>
      </c>
    </row>
    <row r="98" spans="2:32" x14ac:dyDescent="0.25">
      <c r="B98" s="721"/>
      <c r="C98" s="531" t="str">
        <f>IFERROR(VLOOKUP(B98,'מצבת ורישום גנים'!B:D,3,0),"")</f>
        <v/>
      </c>
      <c r="D98" s="721"/>
      <c r="E98" s="723"/>
      <c r="F98" s="723"/>
      <c r="G98" s="723"/>
      <c r="H98" s="723"/>
      <c r="I98" s="992" t="str">
        <f t="shared" si="37"/>
        <v/>
      </c>
      <c r="J98" s="723"/>
      <c r="K98" s="724"/>
      <c r="L98" s="723"/>
      <c r="M98" s="306" t="str">
        <f t="shared" si="24"/>
        <v/>
      </c>
      <c r="N98" s="32" t="str">
        <f t="shared" si="25"/>
        <v/>
      </c>
      <c r="P98" s="307" t="str">
        <f t="shared" si="26"/>
        <v/>
      </c>
      <c r="Q98" s="307" t="str">
        <f t="shared" si="20"/>
        <v/>
      </c>
      <c r="R98" s="307" t="str">
        <f t="shared" si="27"/>
        <v/>
      </c>
      <c r="S98" s="307" t="str">
        <f t="shared" si="28"/>
        <v/>
      </c>
      <c r="T98" s="307" t="str">
        <f t="shared" si="29"/>
        <v/>
      </c>
      <c r="U98" s="307" t="str">
        <f t="shared" si="21"/>
        <v/>
      </c>
      <c r="V98" s="723"/>
      <c r="X98" s="308" t="str">
        <f t="shared" si="30"/>
        <v/>
      </c>
      <c r="Y98" s="309" t="str">
        <f t="shared" si="31"/>
        <v/>
      </c>
      <c r="Z98" s="308" t="str">
        <f t="shared" si="22"/>
        <v/>
      </c>
      <c r="AA98" s="308" t="b">
        <f t="shared" si="23"/>
        <v>1</v>
      </c>
      <c r="AB98" s="308" t="str">
        <f t="shared" si="32"/>
        <v/>
      </c>
      <c r="AC98" s="534" t="str">
        <f t="shared" si="33"/>
        <v/>
      </c>
      <c r="AD98" s="752" t="str">
        <f t="shared" si="34"/>
        <v/>
      </c>
      <c r="AE98" s="534" t="str">
        <f t="shared" si="35"/>
        <v/>
      </c>
      <c r="AF98" s="752" t="str">
        <f t="shared" si="36"/>
        <v/>
      </c>
    </row>
    <row r="99" spans="2:32" x14ac:dyDescent="0.25">
      <c r="B99" s="721"/>
      <c r="C99" s="531" t="str">
        <f>IFERROR(VLOOKUP(B99,'מצבת ורישום גנים'!B:D,3,0),"")</f>
        <v/>
      </c>
      <c r="D99" s="721"/>
      <c r="E99" s="723"/>
      <c r="F99" s="723"/>
      <c r="G99" s="723"/>
      <c r="H99" s="723"/>
      <c r="I99" s="992" t="str">
        <f t="shared" si="37"/>
        <v/>
      </c>
      <c r="J99" s="723"/>
      <c r="K99" s="724"/>
      <c r="L99" s="723"/>
      <c r="M99" s="306" t="str">
        <f t="shared" si="24"/>
        <v/>
      </c>
      <c r="N99" s="32" t="str">
        <f t="shared" si="25"/>
        <v/>
      </c>
      <c r="P99" s="307" t="str">
        <f t="shared" si="26"/>
        <v/>
      </c>
      <c r="Q99" s="307" t="str">
        <f t="shared" si="20"/>
        <v/>
      </c>
      <c r="R99" s="307" t="str">
        <f t="shared" si="27"/>
        <v/>
      </c>
      <c r="S99" s="307" t="str">
        <f t="shared" si="28"/>
        <v/>
      </c>
      <c r="T99" s="307" t="str">
        <f t="shared" si="29"/>
        <v/>
      </c>
      <c r="U99" s="307" t="str">
        <f t="shared" si="21"/>
        <v/>
      </c>
      <c r="V99" s="723"/>
      <c r="X99" s="308" t="str">
        <f t="shared" si="30"/>
        <v/>
      </c>
      <c r="Y99" s="309" t="str">
        <f t="shared" si="31"/>
        <v/>
      </c>
      <c r="Z99" s="308" t="str">
        <f t="shared" si="22"/>
        <v/>
      </c>
      <c r="AA99" s="308" t="b">
        <f t="shared" si="23"/>
        <v>1</v>
      </c>
      <c r="AB99" s="308" t="str">
        <f t="shared" si="32"/>
        <v/>
      </c>
      <c r="AC99" s="534" t="str">
        <f t="shared" si="33"/>
        <v/>
      </c>
      <c r="AD99" s="752" t="str">
        <f t="shared" si="34"/>
        <v/>
      </c>
      <c r="AE99" s="534" t="str">
        <f t="shared" si="35"/>
        <v/>
      </c>
      <c r="AF99" s="752" t="str">
        <f t="shared" si="36"/>
        <v/>
      </c>
    </row>
    <row r="100" spans="2:32" x14ac:dyDescent="0.25">
      <c r="B100" s="721"/>
      <c r="C100" s="531" t="str">
        <f>IFERROR(VLOOKUP(B100,'מצבת ורישום גנים'!B:D,3,0),"")</f>
        <v/>
      </c>
      <c r="D100" s="721"/>
      <c r="E100" s="723"/>
      <c r="F100" s="723"/>
      <c r="G100" s="723"/>
      <c r="H100" s="723"/>
      <c r="I100" s="992" t="str">
        <f t="shared" si="37"/>
        <v/>
      </c>
      <c r="J100" s="723"/>
      <c r="K100" s="724"/>
      <c r="L100" s="723"/>
      <c r="M100" s="306" t="str">
        <f t="shared" si="24"/>
        <v/>
      </c>
      <c r="N100" s="32" t="str">
        <f t="shared" si="25"/>
        <v/>
      </c>
      <c r="P100" s="307" t="str">
        <f t="shared" si="26"/>
        <v/>
      </c>
      <c r="Q100" s="307" t="str">
        <f t="shared" si="20"/>
        <v/>
      </c>
      <c r="R100" s="307" t="str">
        <f t="shared" si="27"/>
        <v/>
      </c>
      <c r="S100" s="307" t="str">
        <f t="shared" si="28"/>
        <v/>
      </c>
      <c r="T100" s="307" t="str">
        <f t="shared" si="29"/>
        <v/>
      </c>
      <c r="U100" s="307" t="str">
        <f t="shared" si="21"/>
        <v/>
      </c>
      <c r="V100" s="723"/>
      <c r="X100" s="308" t="str">
        <f t="shared" si="30"/>
        <v/>
      </c>
      <c r="Y100" s="309" t="str">
        <f t="shared" si="31"/>
        <v/>
      </c>
      <c r="Z100" s="308" t="str">
        <f t="shared" si="22"/>
        <v/>
      </c>
      <c r="AA100" s="308" t="b">
        <f t="shared" si="23"/>
        <v>1</v>
      </c>
      <c r="AB100" s="308" t="str">
        <f t="shared" si="32"/>
        <v/>
      </c>
      <c r="AC100" s="534" t="str">
        <f t="shared" si="33"/>
        <v/>
      </c>
      <c r="AD100" s="752" t="str">
        <f t="shared" si="34"/>
        <v/>
      </c>
      <c r="AE100" s="534" t="str">
        <f t="shared" si="35"/>
        <v/>
      </c>
      <c r="AF100" s="752" t="str">
        <f t="shared" si="36"/>
        <v/>
      </c>
    </row>
    <row r="101" spans="2:32" x14ac:dyDescent="0.25">
      <c r="B101" s="721"/>
      <c r="C101" s="531" t="str">
        <f>IFERROR(VLOOKUP(B101,'מצבת ורישום גנים'!B:D,3,0),"")</f>
        <v/>
      </c>
      <c r="D101" s="721"/>
      <c r="E101" s="723"/>
      <c r="F101" s="723"/>
      <c r="G101" s="723"/>
      <c r="H101" s="723"/>
      <c r="I101" s="992" t="str">
        <f t="shared" si="37"/>
        <v/>
      </c>
      <c r="J101" s="723"/>
      <c r="K101" s="724"/>
      <c r="L101" s="723"/>
      <c r="M101" s="306" t="str">
        <f t="shared" si="24"/>
        <v/>
      </c>
      <c r="N101" s="32" t="str">
        <f t="shared" si="25"/>
        <v/>
      </c>
      <c r="P101" s="307" t="str">
        <f t="shared" si="26"/>
        <v/>
      </c>
      <c r="Q101" s="307" t="str">
        <f t="shared" si="20"/>
        <v/>
      </c>
      <c r="R101" s="307" t="str">
        <f t="shared" si="27"/>
        <v/>
      </c>
      <c r="S101" s="307" t="str">
        <f t="shared" si="28"/>
        <v/>
      </c>
      <c r="T101" s="307" t="str">
        <f t="shared" si="29"/>
        <v/>
      </c>
      <c r="U101" s="307" t="str">
        <f t="shared" si="21"/>
        <v/>
      </c>
      <c r="V101" s="723"/>
      <c r="X101" s="308" t="str">
        <f t="shared" si="30"/>
        <v/>
      </c>
      <c r="Y101" s="309" t="str">
        <f t="shared" si="31"/>
        <v/>
      </c>
      <c r="Z101" s="308" t="str">
        <f t="shared" si="22"/>
        <v/>
      </c>
      <c r="AA101" s="308" t="b">
        <f t="shared" si="23"/>
        <v>1</v>
      </c>
      <c r="AB101" s="308" t="str">
        <f t="shared" si="32"/>
        <v/>
      </c>
      <c r="AC101" s="534" t="str">
        <f t="shared" si="33"/>
        <v/>
      </c>
      <c r="AD101" s="752" t="str">
        <f t="shared" si="34"/>
        <v/>
      </c>
      <c r="AE101" s="534" t="str">
        <f t="shared" si="35"/>
        <v/>
      </c>
      <c r="AF101" s="752" t="str">
        <f t="shared" si="36"/>
        <v/>
      </c>
    </row>
    <row r="102" spans="2:32" x14ac:dyDescent="0.25">
      <c r="B102" s="721"/>
      <c r="C102" s="531" t="str">
        <f>IFERROR(VLOOKUP(B102,'מצבת ורישום גנים'!B:D,3,0),"")</f>
        <v/>
      </c>
      <c r="D102" s="721"/>
      <c r="E102" s="723"/>
      <c r="F102" s="723"/>
      <c r="G102" s="723"/>
      <c r="H102" s="723"/>
      <c r="I102" s="992" t="str">
        <f t="shared" si="37"/>
        <v/>
      </c>
      <c r="J102" s="723"/>
      <c r="K102" s="724"/>
      <c r="L102" s="723"/>
      <c r="M102" s="306" t="str">
        <f t="shared" si="24"/>
        <v/>
      </c>
      <c r="N102" s="32" t="str">
        <f t="shared" si="25"/>
        <v/>
      </c>
      <c r="P102" s="307" t="str">
        <f t="shared" si="26"/>
        <v/>
      </c>
      <c r="Q102" s="307" t="str">
        <f t="shared" si="20"/>
        <v/>
      </c>
      <c r="R102" s="307" t="str">
        <f t="shared" si="27"/>
        <v/>
      </c>
      <c r="S102" s="307" t="str">
        <f t="shared" si="28"/>
        <v/>
      </c>
      <c r="T102" s="307" t="str">
        <f t="shared" si="29"/>
        <v/>
      </c>
      <c r="U102" s="307" t="str">
        <f t="shared" si="21"/>
        <v/>
      </c>
      <c r="V102" s="723"/>
      <c r="X102" s="308" t="str">
        <f t="shared" si="30"/>
        <v/>
      </c>
      <c r="Y102" s="309" t="str">
        <f t="shared" si="31"/>
        <v/>
      </c>
      <c r="Z102" s="308" t="str">
        <f t="shared" si="22"/>
        <v/>
      </c>
      <c r="AA102" s="308" t="b">
        <f t="shared" si="23"/>
        <v>1</v>
      </c>
      <c r="AB102" s="308" t="str">
        <f t="shared" si="32"/>
        <v/>
      </c>
      <c r="AC102" s="534" t="str">
        <f t="shared" si="33"/>
        <v/>
      </c>
      <c r="AD102" s="752" t="str">
        <f t="shared" si="34"/>
        <v/>
      </c>
      <c r="AE102" s="534" t="str">
        <f t="shared" si="35"/>
        <v/>
      </c>
      <c r="AF102" s="752" t="str">
        <f t="shared" si="36"/>
        <v/>
      </c>
    </row>
    <row r="103" spans="2:32" x14ac:dyDescent="0.25">
      <c r="B103" s="721"/>
      <c r="C103" s="531" t="str">
        <f>IFERROR(VLOOKUP(B103,'מצבת ורישום גנים'!B:D,3,0),"")</f>
        <v/>
      </c>
      <c r="D103" s="721"/>
      <c r="E103" s="723"/>
      <c r="F103" s="723"/>
      <c r="G103" s="723"/>
      <c r="H103" s="723"/>
      <c r="I103" s="992" t="str">
        <f t="shared" si="37"/>
        <v/>
      </c>
      <c r="J103" s="723"/>
      <c r="K103" s="724"/>
      <c r="L103" s="723"/>
      <c r="M103" s="306" t="str">
        <f t="shared" si="24"/>
        <v/>
      </c>
      <c r="N103" s="32" t="str">
        <f t="shared" si="25"/>
        <v/>
      </c>
      <c r="P103" s="307" t="str">
        <f t="shared" si="26"/>
        <v/>
      </c>
      <c r="Q103" s="307" t="str">
        <f t="shared" si="20"/>
        <v/>
      </c>
      <c r="R103" s="307" t="str">
        <f t="shared" si="27"/>
        <v/>
      </c>
      <c r="S103" s="307" t="str">
        <f t="shared" si="28"/>
        <v/>
      </c>
      <c r="T103" s="307" t="str">
        <f t="shared" si="29"/>
        <v/>
      </c>
      <c r="U103" s="307" t="str">
        <f t="shared" si="21"/>
        <v/>
      </c>
      <c r="V103" s="723"/>
      <c r="X103" s="308" t="str">
        <f t="shared" si="30"/>
        <v/>
      </c>
      <c r="Y103" s="309" t="str">
        <f t="shared" si="31"/>
        <v/>
      </c>
      <c r="Z103" s="308" t="str">
        <f t="shared" si="22"/>
        <v/>
      </c>
      <c r="AA103" s="308" t="b">
        <f t="shared" si="23"/>
        <v>1</v>
      </c>
      <c r="AB103" s="308" t="str">
        <f t="shared" si="32"/>
        <v/>
      </c>
      <c r="AC103" s="534" t="str">
        <f t="shared" si="33"/>
        <v/>
      </c>
      <c r="AD103" s="752" t="str">
        <f t="shared" si="34"/>
        <v/>
      </c>
      <c r="AE103" s="534" t="str">
        <f t="shared" si="35"/>
        <v/>
      </c>
      <c r="AF103" s="752" t="str">
        <f t="shared" si="36"/>
        <v/>
      </c>
    </row>
    <row r="104" spans="2:32" x14ac:dyDescent="0.25">
      <c r="B104" s="721"/>
      <c r="C104" s="531" t="str">
        <f>IFERROR(VLOOKUP(B104,'מצבת ורישום גנים'!B:D,3,0),"")</f>
        <v/>
      </c>
      <c r="D104" s="721"/>
      <c r="E104" s="723"/>
      <c r="F104" s="723"/>
      <c r="G104" s="723"/>
      <c r="H104" s="723"/>
      <c r="I104" s="992" t="str">
        <f t="shared" si="37"/>
        <v/>
      </c>
      <c r="J104" s="723"/>
      <c r="K104" s="724"/>
      <c r="L104" s="723"/>
      <c r="M104" s="306" t="str">
        <f t="shared" si="24"/>
        <v/>
      </c>
      <c r="N104" s="32" t="str">
        <f t="shared" si="25"/>
        <v/>
      </c>
      <c r="P104" s="307" t="str">
        <f t="shared" si="26"/>
        <v/>
      </c>
      <c r="Q104" s="307" t="str">
        <f t="shared" si="20"/>
        <v/>
      </c>
      <c r="R104" s="307" t="str">
        <f t="shared" si="27"/>
        <v/>
      </c>
      <c r="S104" s="307" t="str">
        <f t="shared" si="28"/>
        <v/>
      </c>
      <c r="T104" s="307" t="str">
        <f t="shared" si="29"/>
        <v/>
      </c>
      <c r="U104" s="307" t="str">
        <f t="shared" si="21"/>
        <v/>
      </c>
      <c r="V104" s="723"/>
      <c r="X104" s="308" t="str">
        <f t="shared" si="30"/>
        <v/>
      </c>
      <c r="Y104" s="309" t="str">
        <f t="shared" si="31"/>
        <v/>
      </c>
      <c r="Z104" s="308" t="str">
        <f t="shared" si="22"/>
        <v/>
      </c>
      <c r="AA104" s="308" t="b">
        <f t="shared" si="23"/>
        <v>1</v>
      </c>
      <c r="AB104" s="308" t="str">
        <f t="shared" si="32"/>
        <v/>
      </c>
      <c r="AC104" s="534" t="str">
        <f t="shared" si="33"/>
        <v/>
      </c>
      <c r="AD104" s="752" t="str">
        <f t="shared" si="34"/>
        <v/>
      </c>
      <c r="AE104" s="534" t="str">
        <f t="shared" si="35"/>
        <v/>
      </c>
      <c r="AF104" s="752" t="str">
        <f t="shared" si="36"/>
        <v/>
      </c>
    </row>
    <row r="105" spans="2:32" x14ac:dyDescent="0.25">
      <c r="B105" s="721"/>
      <c r="C105" s="531" t="str">
        <f>IFERROR(VLOOKUP(B105,'מצבת ורישום גנים'!B:D,3,0),"")</f>
        <v/>
      </c>
      <c r="D105" s="721"/>
      <c r="E105" s="723"/>
      <c r="F105" s="723"/>
      <c r="G105" s="723"/>
      <c r="H105" s="723"/>
      <c r="I105" s="992" t="str">
        <f t="shared" si="37"/>
        <v/>
      </c>
      <c r="J105" s="723"/>
      <c r="K105" s="724"/>
      <c r="L105" s="723"/>
      <c r="M105" s="306" t="str">
        <f t="shared" si="24"/>
        <v/>
      </c>
      <c r="N105" s="32" t="str">
        <f t="shared" si="25"/>
        <v/>
      </c>
      <c r="P105" s="307" t="str">
        <f t="shared" si="26"/>
        <v/>
      </c>
      <c r="Q105" s="307" t="str">
        <f t="shared" si="20"/>
        <v/>
      </c>
      <c r="R105" s="307" t="str">
        <f t="shared" si="27"/>
        <v/>
      </c>
      <c r="S105" s="307" t="str">
        <f t="shared" si="28"/>
        <v/>
      </c>
      <c r="T105" s="307" t="str">
        <f t="shared" si="29"/>
        <v/>
      </c>
      <c r="U105" s="307" t="str">
        <f t="shared" si="21"/>
        <v/>
      </c>
      <c r="V105" s="723"/>
      <c r="X105" s="308" t="str">
        <f t="shared" si="30"/>
        <v/>
      </c>
      <c r="Y105" s="309" t="str">
        <f t="shared" si="31"/>
        <v/>
      </c>
      <c r="Z105" s="308" t="str">
        <f t="shared" si="22"/>
        <v/>
      </c>
      <c r="AA105" s="308" t="b">
        <f t="shared" si="23"/>
        <v>1</v>
      </c>
      <c r="AB105" s="308" t="str">
        <f t="shared" si="32"/>
        <v/>
      </c>
      <c r="AC105" s="534" t="str">
        <f t="shared" si="33"/>
        <v/>
      </c>
      <c r="AD105" s="752" t="str">
        <f t="shared" si="34"/>
        <v/>
      </c>
      <c r="AE105" s="534" t="str">
        <f t="shared" si="35"/>
        <v/>
      </c>
      <c r="AF105" s="752" t="str">
        <f t="shared" si="36"/>
        <v/>
      </c>
    </row>
    <row r="106" spans="2:32" x14ac:dyDescent="0.25">
      <c r="B106" s="721"/>
      <c r="C106" s="531" t="str">
        <f>IFERROR(VLOOKUP(B106,'מצבת ורישום גנים'!B:D,3,0),"")</f>
        <v/>
      </c>
      <c r="D106" s="721"/>
      <c r="E106" s="723"/>
      <c r="F106" s="723"/>
      <c r="G106" s="723"/>
      <c r="H106" s="723"/>
      <c r="I106" s="992" t="str">
        <f t="shared" si="37"/>
        <v/>
      </c>
      <c r="J106" s="723"/>
      <c r="K106" s="724"/>
      <c r="L106" s="723"/>
      <c r="M106" s="306" t="str">
        <f t="shared" si="24"/>
        <v/>
      </c>
      <c r="N106" s="32" t="str">
        <f t="shared" si="25"/>
        <v/>
      </c>
      <c r="P106" s="307" t="str">
        <f t="shared" si="26"/>
        <v/>
      </c>
      <c r="Q106" s="307" t="str">
        <f t="shared" si="20"/>
        <v/>
      </c>
      <c r="R106" s="307" t="str">
        <f t="shared" si="27"/>
        <v/>
      </c>
      <c r="S106" s="307" t="str">
        <f t="shared" si="28"/>
        <v/>
      </c>
      <c r="T106" s="307" t="str">
        <f t="shared" si="29"/>
        <v/>
      </c>
      <c r="U106" s="307" t="str">
        <f t="shared" si="21"/>
        <v/>
      </c>
      <c r="V106" s="723"/>
      <c r="X106" s="308" t="str">
        <f t="shared" si="30"/>
        <v/>
      </c>
      <c r="Y106" s="309" t="str">
        <f t="shared" si="31"/>
        <v/>
      </c>
      <c r="Z106" s="308" t="str">
        <f t="shared" si="22"/>
        <v/>
      </c>
      <c r="AA106" s="308" t="b">
        <f t="shared" si="23"/>
        <v>1</v>
      </c>
      <c r="AB106" s="308" t="str">
        <f t="shared" si="32"/>
        <v/>
      </c>
      <c r="AC106" s="534" t="str">
        <f t="shared" si="33"/>
        <v/>
      </c>
      <c r="AD106" s="752" t="str">
        <f t="shared" si="34"/>
        <v/>
      </c>
      <c r="AE106" s="534" t="str">
        <f t="shared" si="35"/>
        <v/>
      </c>
      <c r="AF106" s="752" t="str">
        <f t="shared" si="36"/>
        <v/>
      </c>
    </row>
    <row r="107" spans="2:32" x14ac:dyDescent="0.25">
      <c r="B107" s="721"/>
      <c r="C107" s="531" t="str">
        <f>IFERROR(VLOOKUP(B107,'מצבת ורישום גנים'!B:D,3,0),"")</f>
        <v/>
      </c>
      <c r="D107" s="721"/>
      <c r="E107" s="723"/>
      <c r="F107" s="723"/>
      <c r="G107" s="723"/>
      <c r="H107" s="723"/>
      <c r="I107" s="992" t="str">
        <f t="shared" si="37"/>
        <v/>
      </c>
      <c r="J107" s="723"/>
      <c r="K107" s="724"/>
      <c r="L107" s="723"/>
      <c r="M107" s="306" t="str">
        <f t="shared" si="24"/>
        <v/>
      </c>
      <c r="N107" s="32" t="str">
        <f t="shared" si="25"/>
        <v/>
      </c>
      <c r="P107" s="307" t="str">
        <f t="shared" si="26"/>
        <v/>
      </c>
      <c r="Q107" s="307" t="str">
        <f t="shared" si="20"/>
        <v/>
      </c>
      <c r="R107" s="307" t="str">
        <f t="shared" si="27"/>
        <v/>
      </c>
      <c r="S107" s="307" t="str">
        <f t="shared" si="28"/>
        <v/>
      </c>
      <c r="T107" s="307" t="str">
        <f t="shared" si="29"/>
        <v/>
      </c>
      <c r="U107" s="307" t="str">
        <f t="shared" si="21"/>
        <v/>
      </c>
      <c r="V107" s="723"/>
      <c r="X107" s="308" t="str">
        <f t="shared" si="30"/>
        <v/>
      </c>
      <c r="Y107" s="309" t="str">
        <f t="shared" si="31"/>
        <v/>
      </c>
      <c r="Z107" s="308" t="str">
        <f t="shared" si="22"/>
        <v/>
      </c>
      <c r="AA107" s="308" t="b">
        <f t="shared" si="23"/>
        <v>1</v>
      </c>
      <c r="AB107" s="308" t="str">
        <f t="shared" si="32"/>
        <v/>
      </c>
      <c r="AC107" s="534" t="str">
        <f t="shared" si="33"/>
        <v/>
      </c>
      <c r="AD107" s="752" t="str">
        <f t="shared" si="34"/>
        <v/>
      </c>
      <c r="AE107" s="534" t="str">
        <f t="shared" si="35"/>
        <v/>
      </c>
      <c r="AF107" s="752" t="str">
        <f t="shared" si="36"/>
        <v/>
      </c>
    </row>
    <row r="108" spans="2:32" x14ac:dyDescent="0.25">
      <c r="B108" s="721"/>
      <c r="C108" s="531" t="str">
        <f>IFERROR(VLOOKUP(B108,'מצבת ורישום גנים'!B:D,3,0),"")</f>
        <v/>
      </c>
      <c r="D108" s="721"/>
      <c r="E108" s="723"/>
      <c r="F108" s="723"/>
      <c r="G108" s="723"/>
      <c r="H108" s="723"/>
      <c r="I108" s="992" t="str">
        <f t="shared" si="37"/>
        <v/>
      </c>
      <c r="J108" s="723"/>
      <c r="K108" s="724"/>
      <c r="L108" s="723"/>
      <c r="M108" s="306" t="str">
        <f t="shared" si="24"/>
        <v/>
      </c>
      <c r="N108" s="32" t="str">
        <f t="shared" si="25"/>
        <v/>
      </c>
      <c r="P108" s="307" t="str">
        <f t="shared" si="26"/>
        <v/>
      </c>
      <c r="Q108" s="307" t="str">
        <f t="shared" si="20"/>
        <v/>
      </c>
      <c r="R108" s="307" t="str">
        <f t="shared" si="27"/>
        <v/>
      </c>
      <c r="S108" s="307" t="str">
        <f t="shared" si="28"/>
        <v/>
      </c>
      <c r="T108" s="307" t="str">
        <f t="shared" si="29"/>
        <v/>
      </c>
      <c r="U108" s="307" t="str">
        <f t="shared" si="21"/>
        <v/>
      </c>
      <c r="V108" s="723"/>
      <c r="X108" s="308" t="str">
        <f t="shared" si="30"/>
        <v/>
      </c>
      <c r="Y108" s="309" t="str">
        <f t="shared" si="31"/>
        <v/>
      </c>
      <c r="Z108" s="308" t="str">
        <f t="shared" si="22"/>
        <v/>
      </c>
      <c r="AA108" s="308" t="b">
        <f t="shared" si="23"/>
        <v>1</v>
      </c>
      <c r="AB108" s="308" t="str">
        <f t="shared" si="32"/>
        <v/>
      </c>
      <c r="AC108" s="534" t="str">
        <f t="shared" si="33"/>
        <v/>
      </c>
      <c r="AD108" s="752" t="str">
        <f t="shared" si="34"/>
        <v/>
      </c>
      <c r="AE108" s="534" t="str">
        <f t="shared" si="35"/>
        <v/>
      </c>
      <c r="AF108" s="752" t="str">
        <f t="shared" si="36"/>
        <v/>
      </c>
    </row>
    <row r="109" spans="2:32" x14ac:dyDescent="0.25">
      <c r="B109" s="721"/>
      <c r="C109" s="531" t="str">
        <f>IFERROR(VLOOKUP(B109,'מצבת ורישום גנים'!B:D,3,0),"")</f>
        <v/>
      </c>
      <c r="D109" s="721"/>
      <c r="E109" s="723"/>
      <c r="F109" s="723"/>
      <c r="G109" s="723"/>
      <c r="H109" s="723"/>
      <c r="I109" s="992" t="str">
        <f t="shared" si="37"/>
        <v/>
      </c>
      <c r="J109" s="723"/>
      <c r="K109" s="724"/>
      <c r="L109" s="723"/>
      <c r="M109" s="306" t="str">
        <f t="shared" si="24"/>
        <v/>
      </c>
      <c r="N109" s="32" t="str">
        <f t="shared" si="25"/>
        <v/>
      </c>
      <c r="P109" s="307" t="str">
        <f t="shared" si="26"/>
        <v/>
      </c>
      <c r="Q109" s="307" t="str">
        <f t="shared" si="20"/>
        <v/>
      </c>
      <c r="R109" s="307" t="str">
        <f t="shared" si="27"/>
        <v/>
      </c>
      <c r="S109" s="307" t="str">
        <f t="shared" si="28"/>
        <v/>
      </c>
      <c r="T109" s="307" t="str">
        <f t="shared" si="29"/>
        <v/>
      </c>
      <c r="U109" s="307" t="str">
        <f t="shared" si="21"/>
        <v/>
      </c>
      <c r="V109" s="723"/>
      <c r="X109" s="308" t="str">
        <f t="shared" si="30"/>
        <v/>
      </c>
      <c r="Y109" s="309" t="str">
        <f t="shared" si="31"/>
        <v/>
      </c>
      <c r="Z109" s="308" t="str">
        <f t="shared" si="22"/>
        <v/>
      </c>
      <c r="AA109" s="308" t="b">
        <f t="shared" si="23"/>
        <v>1</v>
      </c>
      <c r="AB109" s="308" t="str">
        <f t="shared" si="32"/>
        <v/>
      </c>
      <c r="AC109" s="534" t="str">
        <f t="shared" si="33"/>
        <v/>
      </c>
      <c r="AD109" s="752" t="str">
        <f t="shared" si="34"/>
        <v/>
      </c>
      <c r="AE109" s="534" t="str">
        <f t="shared" si="35"/>
        <v/>
      </c>
      <c r="AF109" s="752" t="str">
        <f t="shared" si="36"/>
        <v/>
      </c>
    </row>
    <row r="110" spans="2:32" x14ac:dyDescent="0.25">
      <c r="B110" s="721"/>
      <c r="C110" s="531" t="str">
        <f>IFERROR(VLOOKUP(B110,'מצבת ורישום גנים'!B:D,3,0),"")</f>
        <v/>
      </c>
      <c r="D110" s="721"/>
      <c r="E110" s="723"/>
      <c r="F110" s="723"/>
      <c r="G110" s="723"/>
      <c r="H110" s="723"/>
      <c r="I110" s="992" t="str">
        <f t="shared" si="37"/>
        <v/>
      </c>
      <c r="J110" s="723"/>
      <c r="K110" s="724"/>
      <c r="L110" s="723"/>
      <c r="M110" s="306" t="str">
        <f t="shared" si="24"/>
        <v/>
      </c>
      <c r="N110" s="32" t="str">
        <f t="shared" si="25"/>
        <v/>
      </c>
      <c r="P110" s="307" t="str">
        <f t="shared" si="26"/>
        <v/>
      </c>
      <c r="Q110" s="307" t="str">
        <f t="shared" si="20"/>
        <v/>
      </c>
      <c r="R110" s="307" t="str">
        <f t="shared" si="27"/>
        <v/>
      </c>
      <c r="S110" s="307" t="str">
        <f t="shared" si="28"/>
        <v/>
      </c>
      <c r="T110" s="307" t="str">
        <f t="shared" si="29"/>
        <v/>
      </c>
      <c r="U110" s="307" t="str">
        <f t="shared" si="21"/>
        <v/>
      </c>
      <c r="V110" s="723"/>
      <c r="X110" s="308" t="str">
        <f t="shared" si="30"/>
        <v/>
      </c>
      <c r="Y110" s="309" t="str">
        <f t="shared" si="31"/>
        <v/>
      </c>
      <c r="Z110" s="308" t="str">
        <f t="shared" si="22"/>
        <v/>
      </c>
      <c r="AA110" s="308" t="b">
        <f t="shared" si="23"/>
        <v>1</v>
      </c>
      <c r="AB110" s="308" t="str">
        <f t="shared" si="32"/>
        <v/>
      </c>
      <c r="AC110" s="534" t="str">
        <f t="shared" si="33"/>
        <v/>
      </c>
      <c r="AD110" s="752" t="str">
        <f t="shared" si="34"/>
        <v/>
      </c>
      <c r="AE110" s="534" t="str">
        <f t="shared" si="35"/>
        <v/>
      </c>
      <c r="AF110" s="752" t="str">
        <f t="shared" si="36"/>
        <v/>
      </c>
    </row>
    <row r="111" spans="2:32" x14ac:dyDescent="0.25">
      <c r="B111" s="721"/>
      <c r="C111" s="531" t="str">
        <f>IFERROR(VLOOKUP(B111,'מצבת ורישום גנים'!B:D,3,0),"")</f>
        <v/>
      </c>
      <c r="D111" s="721"/>
      <c r="E111" s="723"/>
      <c r="F111" s="723"/>
      <c r="G111" s="723"/>
      <c r="H111" s="723"/>
      <c r="I111" s="992" t="str">
        <f t="shared" si="37"/>
        <v/>
      </c>
      <c r="J111" s="723"/>
      <c r="K111" s="724"/>
      <c r="L111" s="723"/>
      <c r="M111" s="306" t="str">
        <f t="shared" si="24"/>
        <v/>
      </c>
      <c r="N111" s="32" t="str">
        <f t="shared" si="25"/>
        <v/>
      </c>
      <c r="P111" s="307" t="str">
        <f t="shared" si="26"/>
        <v/>
      </c>
      <c r="Q111" s="307" t="str">
        <f t="shared" si="20"/>
        <v/>
      </c>
      <c r="R111" s="307" t="str">
        <f t="shared" si="27"/>
        <v/>
      </c>
      <c r="S111" s="307" t="str">
        <f t="shared" si="28"/>
        <v/>
      </c>
      <c r="T111" s="307" t="str">
        <f t="shared" si="29"/>
        <v/>
      </c>
      <c r="U111" s="307" t="str">
        <f t="shared" si="21"/>
        <v/>
      </c>
      <c r="V111" s="723"/>
      <c r="X111" s="308" t="str">
        <f t="shared" si="30"/>
        <v/>
      </c>
      <c r="Y111" s="309" t="str">
        <f t="shared" si="31"/>
        <v/>
      </c>
      <c r="Z111" s="308" t="str">
        <f t="shared" si="22"/>
        <v/>
      </c>
      <c r="AA111" s="308" t="b">
        <f t="shared" si="23"/>
        <v>1</v>
      </c>
      <c r="AB111" s="308" t="str">
        <f t="shared" si="32"/>
        <v/>
      </c>
      <c r="AC111" s="534" t="str">
        <f t="shared" si="33"/>
        <v/>
      </c>
      <c r="AD111" s="752" t="str">
        <f t="shared" si="34"/>
        <v/>
      </c>
      <c r="AE111" s="534" t="str">
        <f t="shared" si="35"/>
        <v/>
      </c>
      <c r="AF111" s="752" t="str">
        <f t="shared" si="36"/>
        <v/>
      </c>
    </row>
    <row r="112" spans="2:32" x14ac:dyDescent="0.25">
      <c r="B112" s="721"/>
      <c r="C112" s="531" t="str">
        <f>IFERROR(VLOOKUP(B112,'מצבת ורישום גנים'!B:D,3,0),"")</f>
        <v/>
      </c>
      <c r="D112" s="721"/>
      <c r="E112" s="723"/>
      <c r="F112" s="723"/>
      <c r="G112" s="723"/>
      <c r="H112" s="723"/>
      <c r="I112" s="992" t="str">
        <f t="shared" si="37"/>
        <v/>
      </c>
      <c r="J112" s="723"/>
      <c r="K112" s="724"/>
      <c r="L112" s="723"/>
      <c r="M112" s="306" t="str">
        <f t="shared" si="24"/>
        <v/>
      </c>
      <c r="N112" s="32" t="str">
        <f t="shared" si="25"/>
        <v/>
      </c>
      <c r="P112" s="307" t="str">
        <f t="shared" si="26"/>
        <v/>
      </c>
      <c r="Q112" s="307" t="str">
        <f t="shared" si="20"/>
        <v/>
      </c>
      <c r="R112" s="307" t="str">
        <f t="shared" si="27"/>
        <v/>
      </c>
      <c r="S112" s="307" t="str">
        <f t="shared" si="28"/>
        <v/>
      </c>
      <c r="T112" s="307" t="str">
        <f t="shared" si="29"/>
        <v/>
      </c>
      <c r="U112" s="307" t="str">
        <f t="shared" si="21"/>
        <v/>
      </c>
      <c r="V112" s="723"/>
      <c r="X112" s="308" t="str">
        <f t="shared" si="30"/>
        <v/>
      </c>
      <c r="Y112" s="309" t="str">
        <f t="shared" si="31"/>
        <v/>
      </c>
      <c r="Z112" s="308" t="str">
        <f t="shared" si="22"/>
        <v/>
      </c>
      <c r="AA112" s="308" t="b">
        <f t="shared" si="23"/>
        <v>1</v>
      </c>
      <c r="AB112" s="308" t="str">
        <f t="shared" si="32"/>
        <v/>
      </c>
      <c r="AC112" s="534" t="str">
        <f t="shared" si="33"/>
        <v/>
      </c>
      <c r="AD112" s="752" t="str">
        <f t="shared" si="34"/>
        <v/>
      </c>
      <c r="AE112" s="534" t="str">
        <f t="shared" si="35"/>
        <v/>
      </c>
      <c r="AF112" s="752" t="str">
        <f t="shared" si="36"/>
        <v/>
      </c>
    </row>
    <row r="113" spans="2:32" x14ac:dyDescent="0.25">
      <c r="B113" s="721"/>
      <c r="C113" s="531" t="str">
        <f>IFERROR(VLOOKUP(B113,'מצבת ורישום גנים'!B:D,3,0),"")</f>
        <v/>
      </c>
      <c r="D113" s="721"/>
      <c r="E113" s="723"/>
      <c r="F113" s="723"/>
      <c r="G113" s="723"/>
      <c r="H113" s="723"/>
      <c r="I113" s="992" t="str">
        <f t="shared" si="37"/>
        <v/>
      </c>
      <c r="J113" s="723"/>
      <c r="K113" s="724"/>
      <c r="L113" s="723"/>
      <c r="M113" s="306" t="str">
        <f t="shared" si="24"/>
        <v/>
      </c>
      <c r="N113" s="32" t="str">
        <f t="shared" si="25"/>
        <v/>
      </c>
      <c r="P113" s="307" t="str">
        <f t="shared" si="26"/>
        <v/>
      </c>
      <c r="Q113" s="307" t="str">
        <f t="shared" si="20"/>
        <v/>
      </c>
      <c r="R113" s="307" t="str">
        <f t="shared" si="27"/>
        <v/>
      </c>
      <c r="S113" s="307" t="str">
        <f t="shared" si="28"/>
        <v/>
      </c>
      <c r="T113" s="307" t="str">
        <f t="shared" si="29"/>
        <v/>
      </c>
      <c r="U113" s="307" t="str">
        <f t="shared" si="21"/>
        <v/>
      </c>
      <c r="V113" s="723"/>
      <c r="X113" s="308" t="str">
        <f t="shared" si="30"/>
        <v/>
      </c>
      <c r="Y113" s="309" t="str">
        <f t="shared" si="31"/>
        <v/>
      </c>
      <c r="Z113" s="308" t="str">
        <f t="shared" si="22"/>
        <v/>
      </c>
      <c r="AA113" s="308" t="b">
        <f t="shared" si="23"/>
        <v>1</v>
      </c>
      <c r="AB113" s="308" t="str">
        <f t="shared" si="32"/>
        <v/>
      </c>
      <c r="AC113" s="534" t="str">
        <f t="shared" si="33"/>
        <v/>
      </c>
      <c r="AD113" s="752" t="str">
        <f t="shared" si="34"/>
        <v/>
      </c>
      <c r="AE113" s="534" t="str">
        <f t="shared" si="35"/>
        <v/>
      </c>
      <c r="AF113" s="752" t="str">
        <f t="shared" si="36"/>
        <v/>
      </c>
    </row>
    <row r="114" spans="2:32" x14ac:dyDescent="0.25">
      <c r="B114" s="721"/>
      <c r="C114" s="531" t="str">
        <f>IFERROR(VLOOKUP(B114,'מצבת ורישום גנים'!B:D,3,0),"")</f>
        <v/>
      </c>
      <c r="D114" s="721"/>
      <c r="E114" s="723"/>
      <c r="F114" s="723"/>
      <c r="G114" s="723"/>
      <c r="H114" s="723"/>
      <c r="I114" s="992" t="str">
        <f t="shared" si="37"/>
        <v/>
      </c>
      <c r="J114" s="723"/>
      <c r="K114" s="724"/>
      <c r="L114" s="723"/>
      <c r="M114" s="306" t="str">
        <f t="shared" si="24"/>
        <v/>
      </c>
      <c r="N114" s="32" t="str">
        <f t="shared" si="25"/>
        <v/>
      </c>
      <c r="P114" s="307" t="str">
        <f t="shared" si="26"/>
        <v/>
      </c>
      <c r="Q114" s="307" t="str">
        <f t="shared" si="20"/>
        <v/>
      </c>
      <c r="R114" s="307" t="str">
        <f t="shared" si="27"/>
        <v/>
      </c>
      <c r="S114" s="307" t="str">
        <f t="shared" si="28"/>
        <v/>
      </c>
      <c r="T114" s="307" t="str">
        <f t="shared" si="29"/>
        <v/>
      </c>
      <c r="U114" s="307" t="str">
        <f t="shared" si="21"/>
        <v/>
      </c>
      <c r="V114" s="723"/>
      <c r="X114" s="308" t="str">
        <f t="shared" si="30"/>
        <v/>
      </c>
      <c r="Y114" s="309" t="str">
        <f t="shared" si="31"/>
        <v/>
      </c>
      <c r="Z114" s="308" t="str">
        <f t="shared" si="22"/>
        <v/>
      </c>
      <c r="AA114" s="308" t="b">
        <f t="shared" si="23"/>
        <v>1</v>
      </c>
      <c r="AB114" s="308" t="str">
        <f t="shared" si="32"/>
        <v/>
      </c>
      <c r="AC114" s="534" t="str">
        <f t="shared" si="33"/>
        <v/>
      </c>
      <c r="AD114" s="752" t="str">
        <f t="shared" si="34"/>
        <v/>
      </c>
      <c r="AE114" s="534" t="str">
        <f t="shared" si="35"/>
        <v/>
      </c>
      <c r="AF114" s="752" t="str">
        <f t="shared" si="36"/>
        <v/>
      </c>
    </row>
    <row r="115" spans="2:32" x14ac:dyDescent="0.25">
      <c r="B115" s="721"/>
      <c r="C115" s="531" t="str">
        <f>IFERROR(VLOOKUP(B115,'מצבת ורישום גנים'!B:D,3,0),"")</f>
        <v/>
      </c>
      <c r="D115" s="721"/>
      <c r="E115" s="723"/>
      <c r="F115" s="723"/>
      <c r="G115" s="723"/>
      <c r="H115" s="723"/>
      <c r="I115" s="992" t="str">
        <f t="shared" si="37"/>
        <v/>
      </c>
      <c r="J115" s="723"/>
      <c r="K115" s="724"/>
      <c r="L115" s="723"/>
      <c r="M115" s="306" t="str">
        <f t="shared" si="24"/>
        <v/>
      </c>
      <c r="N115" s="32" t="str">
        <f t="shared" si="25"/>
        <v/>
      </c>
      <c r="P115" s="307" t="str">
        <f t="shared" si="26"/>
        <v/>
      </c>
      <c r="Q115" s="307" t="str">
        <f t="shared" si="20"/>
        <v/>
      </c>
      <c r="R115" s="307" t="str">
        <f t="shared" si="27"/>
        <v/>
      </c>
      <c r="S115" s="307" t="str">
        <f t="shared" si="28"/>
        <v/>
      </c>
      <c r="T115" s="307" t="str">
        <f t="shared" si="29"/>
        <v/>
      </c>
      <c r="U115" s="307" t="str">
        <f t="shared" si="21"/>
        <v/>
      </c>
      <c r="V115" s="723"/>
      <c r="X115" s="308" t="str">
        <f t="shared" si="30"/>
        <v/>
      </c>
      <c r="Y115" s="309" t="str">
        <f t="shared" si="31"/>
        <v/>
      </c>
      <c r="Z115" s="308" t="str">
        <f t="shared" si="22"/>
        <v/>
      </c>
      <c r="AA115" s="308" t="b">
        <f t="shared" si="23"/>
        <v>1</v>
      </c>
      <c r="AB115" s="308" t="str">
        <f t="shared" si="32"/>
        <v/>
      </c>
      <c r="AC115" s="534" t="str">
        <f t="shared" si="33"/>
        <v/>
      </c>
      <c r="AD115" s="752" t="str">
        <f t="shared" si="34"/>
        <v/>
      </c>
      <c r="AE115" s="534" t="str">
        <f t="shared" si="35"/>
        <v/>
      </c>
      <c r="AF115" s="752" t="str">
        <f t="shared" si="36"/>
        <v/>
      </c>
    </row>
    <row r="116" spans="2:32" x14ac:dyDescent="0.25">
      <c r="B116" s="721"/>
      <c r="C116" s="531" t="str">
        <f>IFERROR(VLOOKUP(B116,'מצבת ורישום גנים'!B:D,3,0),"")</f>
        <v/>
      </c>
      <c r="D116" s="721"/>
      <c r="E116" s="723"/>
      <c r="F116" s="723"/>
      <c r="G116" s="723"/>
      <c r="H116" s="723"/>
      <c r="I116" s="992" t="str">
        <f t="shared" si="37"/>
        <v/>
      </c>
      <c r="J116" s="723"/>
      <c r="K116" s="724"/>
      <c r="L116" s="723"/>
      <c r="M116" s="306" t="str">
        <f t="shared" si="24"/>
        <v/>
      </c>
      <c r="N116" s="32" t="str">
        <f t="shared" si="25"/>
        <v/>
      </c>
      <c r="P116" s="307" t="str">
        <f t="shared" si="26"/>
        <v/>
      </c>
      <c r="Q116" s="307" t="str">
        <f t="shared" si="20"/>
        <v/>
      </c>
      <c r="R116" s="307" t="str">
        <f t="shared" si="27"/>
        <v/>
      </c>
      <c r="S116" s="307" t="str">
        <f t="shared" si="28"/>
        <v/>
      </c>
      <c r="T116" s="307" t="str">
        <f t="shared" si="29"/>
        <v/>
      </c>
      <c r="U116" s="307" t="str">
        <f t="shared" si="21"/>
        <v/>
      </c>
      <c r="V116" s="723"/>
      <c r="X116" s="308" t="str">
        <f t="shared" si="30"/>
        <v/>
      </c>
      <c r="Y116" s="309" t="str">
        <f t="shared" si="31"/>
        <v/>
      </c>
      <c r="Z116" s="308" t="str">
        <f t="shared" si="22"/>
        <v/>
      </c>
      <c r="AA116" s="308" t="b">
        <f t="shared" si="23"/>
        <v>1</v>
      </c>
      <c r="AB116" s="308" t="str">
        <f t="shared" si="32"/>
        <v/>
      </c>
      <c r="AC116" s="534" t="str">
        <f t="shared" si="33"/>
        <v/>
      </c>
      <c r="AD116" s="752" t="str">
        <f t="shared" si="34"/>
        <v/>
      </c>
      <c r="AE116" s="534" t="str">
        <f t="shared" si="35"/>
        <v/>
      </c>
      <c r="AF116" s="752" t="str">
        <f t="shared" si="36"/>
        <v/>
      </c>
    </row>
    <row r="117" spans="2:32" x14ac:dyDescent="0.25">
      <c r="B117" s="721"/>
      <c r="C117" s="531" t="str">
        <f>IFERROR(VLOOKUP(B117,'מצבת ורישום גנים'!B:D,3,0),"")</f>
        <v/>
      </c>
      <c r="D117" s="721"/>
      <c r="E117" s="723"/>
      <c r="F117" s="723"/>
      <c r="G117" s="723"/>
      <c r="H117" s="723"/>
      <c r="I117" s="992" t="str">
        <f t="shared" si="37"/>
        <v/>
      </c>
      <c r="J117" s="723"/>
      <c r="K117" s="724"/>
      <c r="L117" s="723"/>
      <c r="M117" s="306" t="str">
        <f t="shared" si="24"/>
        <v/>
      </c>
      <c r="N117" s="32" t="str">
        <f t="shared" si="25"/>
        <v/>
      </c>
      <c r="P117" s="307" t="str">
        <f t="shared" si="26"/>
        <v/>
      </c>
      <c r="Q117" s="307" t="str">
        <f t="shared" si="20"/>
        <v/>
      </c>
      <c r="R117" s="307" t="str">
        <f t="shared" si="27"/>
        <v/>
      </c>
      <c r="S117" s="307" t="str">
        <f t="shared" si="28"/>
        <v/>
      </c>
      <c r="T117" s="307" t="str">
        <f t="shared" si="29"/>
        <v/>
      </c>
      <c r="U117" s="307" t="str">
        <f t="shared" si="21"/>
        <v/>
      </c>
      <c r="V117" s="723"/>
      <c r="X117" s="308" t="str">
        <f t="shared" si="30"/>
        <v/>
      </c>
      <c r="Y117" s="309" t="str">
        <f t="shared" si="31"/>
        <v/>
      </c>
      <c r="Z117" s="308" t="str">
        <f t="shared" si="22"/>
        <v/>
      </c>
      <c r="AA117" s="308" t="b">
        <f t="shared" si="23"/>
        <v>1</v>
      </c>
      <c r="AB117" s="308" t="str">
        <f t="shared" si="32"/>
        <v/>
      </c>
      <c r="AC117" s="534" t="str">
        <f t="shared" si="33"/>
        <v/>
      </c>
      <c r="AD117" s="752" t="str">
        <f t="shared" si="34"/>
        <v/>
      </c>
      <c r="AE117" s="534" t="str">
        <f t="shared" si="35"/>
        <v/>
      </c>
      <c r="AF117" s="752" t="str">
        <f t="shared" si="36"/>
        <v/>
      </c>
    </row>
    <row r="118" spans="2:32" x14ac:dyDescent="0.25">
      <c r="B118" s="721"/>
      <c r="C118" s="531" t="str">
        <f>IFERROR(VLOOKUP(B118,'מצבת ורישום גנים'!B:D,3,0),"")</f>
        <v/>
      </c>
      <c r="D118" s="721"/>
      <c r="E118" s="723"/>
      <c r="F118" s="723"/>
      <c r="G118" s="723"/>
      <c r="H118" s="723"/>
      <c r="I118" s="992" t="str">
        <f t="shared" si="37"/>
        <v/>
      </c>
      <c r="J118" s="723"/>
      <c r="K118" s="724"/>
      <c r="L118" s="723"/>
      <c r="M118" s="306" t="str">
        <f t="shared" si="24"/>
        <v/>
      </c>
      <c r="N118" s="32" t="str">
        <f t="shared" si="25"/>
        <v/>
      </c>
      <c r="P118" s="307" t="str">
        <f t="shared" si="26"/>
        <v/>
      </c>
      <c r="Q118" s="307" t="str">
        <f t="shared" si="20"/>
        <v/>
      </c>
      <c r="R118" s="307" t="str">
        <f t="shared" si="27"/>
        <v/>
      </c>
      <c r="S118" s="307" t="str">
        <f t="shared" si="28"/>
        <v/>
      </c>
      <c r="T118" s="307" t="str">
        <f t="shared" si="29"/>
        <v/>
      </c>
      <c r="U118" s="307" t="str">
        <f t="shared" si="21"/>
        <v/>
      </c>
      <c r="V118" s="723"/>
      <c r="X118" s="308" t="str">
        <f t="shared" si="30"/>
        <v/>
      </c>
      <c r="Y118" s="309" t="str">
        <f t="shared" si="31"/>
        <v/>
      </c>
      <c r="Z118" s="308" t="str">
        <f t="shared" si="22"/>
        <v/>
      </c>
      <c r="AA118" s="308" t="b">
        <f t="shared" si="23"/>
        <v>1</v>
      </c>
      <c r="AB118" s="308" t="str">
        <f t="shared" si="32"/>
        <v/>
      </c>
      <c r="AC118" s="534" t="str">
        <f t="shared" si="33"/>
        <v/>
      </c>
      <c r="AD118" s="752" t="str">
        <f t="shared" si="34"/>
        <v/>
      </c>
      <c r="AE118" s="534" t="str">
        <f t="shared" si="35"/>
        <v/>
      </c>
      <c r="AF118" s="752" t="str">
        <f t="shared" si="36"/>
        <v/>
      </c>
    </row>
    <row r="119" spans="2:32" x14ac:dyDescent="0.25">
      <c r="B119" s="721"/>
      <c r="C119" s="531" t="str">
        <f>IFERROR(VLOOKUP(B119,'מצבת ורישום גנים'!B:D,3,0),"")</f>
        <v/>
      </c>
      <c r="D119" s="721"/>
      <c r="E119" s="723"/>
      <c r="F119" s="723"/>
      <c r="G119" s="723"/>
      <c r="H119" s="723"/>
      <c r="I119" s="992" t="str">
        <f t="shared" si="37"/>
        <v/>
      </c>
      <c r="J119" s="723"/>
      <c r="K119" s="724"/>
      <c r="L119" s="723"/>
      <c r="M119" s="306" t="str">
        <f t="shared" si="24"/>
        <v/>
      </c>
      <c r="N119" s="32" t="str">
        <f t="shared" si="25"/>
        <v/>
      </c>
      <c r="P119" s="307" t="str">
        <f t="shared" si="26"/>
        <v/>
      </c>
      <c r="Q119" s="307" t="str">
        <f t="shared" si="20"/>
        <v/>
      </c>
      <c r="R119" s="307" t="str">
        <f t="shared" si="27"/>
        <v/>
      </c>
      <c r="S119" s="307" t="str">
        <f t="shared" si="28"/>
        <v/>
      </c>
      <c r="T119" s="307" t="str">
        <f t="shared" si="29"/>
        <v/>
      </c>
      <c r="U119" s="307" t="str">
        <f t="shared" si="21"/>
        <v/>
      </c>
      <c r="V119" s="723"/>
      <c r="X119" s="308" t="str">
        <f t="shared" si="30"/>
        <v/>
      </c>
      <c r="Y119" s="309" t="str">
        <f t="shared" si="31"/>
        <v/>
      </c>
      <c r="Z119" s="308" t="str">
        <f t="shared" si="22"/>
        <v/>
      </c>
      <c r="AA119" s="308" t="b">
        <f t="shared" si="23"/>
        <v>1</v>
      </c>
      <c r="AB119" s="308" t="str">
        <f t="shared" si="32"/>
        <v/>
      </c>
      <c r="AC119" s="534" t="str">
        <f t="shared" si="33"/>
        <v/>
      </c>
      <c r="AD119" s="752" t="str">
        <f t="shared" si="34"/>
        <v/>
      </c>
      <c r="AE119" s="534" t="str">
        <f t="shared" si="35"/>
        <v/>
      </c>
      <c r="AF119" s="752" t="str">
        <f t="shared" si="36"/>
        <v/>
      </c>
    </row>
    <row r="120" spans="2:32" x14ac:dyDescent="0.25">
      <c r="B120" s="721"/>
      <c r="C120" s="531" t="str">
        <f>IFERROR(VLOOKUP(B120,'מצבת ורישום גנים'!B:D,3,0),"")</f>
        <v/>
      </c>
      <c r="D120" s="721"/>
      <c r="E120" s="723"/>
      <c r="F120" s="723"/>
      <c r="G120" s="723"/>
      <c r="H120" s="723"/>
      <c r="I120" s="992" t="str">
        <f t="shared" si="37"/>
        <v/>
      </c>
      <c r="J120" s="723"/>
      <c r="K120" s="724"/>
      <c r="L120" s="723"/>
      <c r="M120" s="306" t="str">
        <f t="shared" si="24"/>
        <v/>
      </c>
      <c r="N120" s="32" t="str">
        <f t="shared" si="25"/>
        <v/>
      </c>
      <c r="P120" s="307" t="str">
        <f t="shared" si="26"/>
        <v/>
      </c>
      <c r="Q120" s="307" t="str">
        <f t="shared" si="20"/>
        <v/>
      </c>
      <c r="R120" s="307" t="str">
        <f t="shared" si="27"/>
        <v/>
      </c>
      <c r="S120" s="307" t="str">
        <f t="shared" si="28"/>
        <v/>
      </c>
      <c r="T120" s="307" t="str">
        <f t="shared" si="29"/>
        <v/>
      </c>
      <c r="U120" s="307" t="str">
        <f t="shared" si="21"/>
        <v/>
      </c>
      <c r="V120" s="723"/>
      <c r="X120" s="308" t="str">
        <f t="shared" si="30"/>
        <v/>
      </c>
      <c r="Y120" s="309" t="str">
        <f t="shared" si="31"/>
        <v/>
      </c>
      <c r="Z120" s="308" t="str">
        <f t="shared" si="22"/>
        <v/>
      </c>
      <c r="AA120" s="308" t="b">
        <f t="shared" si="23"/>
        <v>1</v>
      </c>
      <c r="AB120" s="308" t="str">
        <f t="shared" si="32"/>
        <v/>
      </c>
      <c r="AC120" s="534" t="str">
        <f t="shared" si="33"/>
        <v/>
      </c>
      <c r="AD120" s="752" t="str">
        <f t="shared" si="34"/>
        <v/>
      </c>
      <c r="AE120" s="534" t="str">
        <f t="shared" si="35"/>
        <v/>
      </c>
      <c r="AF120" s="752" t="str">
        <f t="shared" si="36"/>
        <v/>
      </c>
    </row>
    <row r="121" spans="2:32" x14ac:dyDescent="0.25">
      <c r="B121" s="721"/>
      <c r="C121" s="531" t="str">
        <f>IFERROR(VLOOKUP(B121,'מצבת ורישום גנים'!B:D,3,0),"")</f>
        <v/>
      </c>
      <c r="D121" s="721"/>
      <c r="E121" s="723"/>
      <c r="F121" s="723"/>
      <c r="G121" s="723"/>
      <c r="H121" s="723"/>
      <c r="I121" s="992" t="str">
        <f t="shared" si="37"/>
        <v/>
      </c>
      <c r="J121" s="723"/>
      <c r="K121" s="724"/>
      <c r="L121" s="723"/>
      <c r="M121" s="306" t="str">
        <f t="shared" si="24"/>
        <v/>
      </c>
      <c r="N121" s="32" t="str">
        <f t="shared" si="25"/>
        <v/>
      </c>
      <c r="P121" s="307" t="str">
        <f t="shared" si="26"/>
        <v/>
      </c>
      <c r="Q121" s="307" t="str">
        <f t="shared" si="20"/>
        <v/>
      </c>
      <c r="R121" s="307" t="str">
        <f t="shared" si="27"/>
        <v/>
      </c>
      <c r="S121" s="307" t="str">
        <f t="shared" si="28"/>
        <v/>
      </c>
      <c r="T121" s="307" t="str">
        <f t="shared" si="29"/>
        <v/>
      </c>
      <c r="U121" s="307" t="str">
        <f t="shared" si="21"/>
        <v/>
      </c>
      <c r="V121" s="723"/>
      <c r="X121" s="308" t="str">
        <f t="shared" si="30"/>
        <v/>
      </c>
      <c r="Y121" s="309" t="str">
        <f t="shared" si="31"/>
        <v/>
      </c>
      <c r="Z121" s="308" t="str">
        <f t="shared" si="22"/>
        <v/>
      </c>
      <c r="AA121" s="308" t="b">
        <f t="shared" si="23"/>
        <v>1</v>
      </c>
      <c r="AB121" s="308" t="str">
        <f t="shared" si="32"/>
        <v/>
      </c>
      <c r="AC121" s="534" t="str">
        <f t="shared" si="33"/>
        <v/>
      </c>
      <c r="AD121" s="752" t="str">
        <f t="shared" si="34"/>
        <v/>
      </c>
      <c r="AE121" s="534" t="str">
        <f t="shared" si="35"/>
        <v/>
      </c>
      <c r="AF121" s="752" t="str">
        <f t="shared" si="36"/>
        <v/>
      </c>
    </row>
    <row r="122" spans="2:32" x14ac:dyDescent="0.25">
      <c r="B122" s="721"/>
      <c r="C122" s="531" t="str">
        <f>IFERROR(VLOOKUP(B122,'מצבת ורישום גנים'!B:D,3,0),"")</f>
        <v/>
      </c>
      <c r="D122" s="721"/>
      <c r="E122" s="723"/>
      <c r="F122" s="723"/>
      <c r="G122" s="723"/>
      <c r="H122" s="723"/>
      <c r="I122" s="992" t="str">
        <f t="shared" si="37"/>
        <v/>
      </c>
      <c r="J122" s="723"/>
      <c r="K122" s="724"/>
      <c r="L122" s="723"/>
      <c r="M122" s="306" t="str">
        <f t="shared" si="24"/>
        <v/>
      </c>
      <c r="N122" s="32" t="str">
        <f t="shared" si="25"/>
        <v/>
      </c>
      <c r="P122" s="307" t="str">
        <f t="shared" si="26"/>
        <v/>
      </c>
      <c r="Q122" s="307" t="str">
        <f t="shared" si="20"/>
        <v/>
      </c>
      <c r="R122" s="307" t="str">
        <f t="shared" si="27"/>
        <v/>
      </c>
      <c r="S122" s="307" t="str">
        <f t="shared" si="28"/>
        <v/>
      </c>
      <c r="T122" s="307" t="str">
        <f t="shared" si="29"/>
        <v/>
      </c>
      <c r="U122" s="307" t="str">
        <f t="shared" si="21"/>
        <v/>
      </c>
      <c r="V122" s="723"/>
      <c r="X122" s="308" t="str">
        <f t="shared" si="30"/>
        <v/>
      </c>
      <c r="Y122" s="309" t="str">
        <f t="shared" si="31"/>
        <v/>
      </c>
      <c r="Z122" s="308" t="str">
        <f t="shared" si="22"/>
        <v/>
      </c>
      <c r="AA122" s="308" t="b">
        <f t="shared" si="23"/>
        <v>1</v>
      </c>
      <c r="AB122" s="308" t="str">
        <f t="shared" si="32"/>
        <v/>
      </c>
      <c r="AC122" s="534" t="str">
        <f t="shared" si="33"/>
        <v/>
      </c>
      <c r="AD122" s="752" t="str">
        <f t="shared" si="34"/>
        <v/>
      </c>
      <c r="AE122" s="534" t="str">
        <f t="shared" si="35"/>
        <v/>
      </c>
      <c r="AF122" s="752" t="str">
        <f t="shared" si="36"/>
        <v/>
      </c>
    </row>
    <row r="123" spans="2:32" x14ac:dyDescent="0.25">
      <c r="B123" s="721"/>
      <c r="C123" s="531" t="str">
        <f>IFERROR(VLOOKUP(B123,'מצבת ורישום גנים'!B:D,3,0),"")</f>
        <v/>
      </c>
      <c r="D123" s="721"/>
      <c r="E123" s="723"/>
      <c r="F123" s="723"/>
      <c r="G123" s="723"/>
      <c r="H123" s="723"/>
      <c r="I123" s="992" t="str">
        <f t="shared" si="37"/>
        <v/>
      </c>
      <c r="J123" s="723"/>
      <c r="K123" s="724"/>
      <c r="L123" s="723"/>
      <c r="M123" s="306" t="str">
        <f t="shared" si="24"/>
        <v/>
      </c>
      <c r="N123" s="32" t="str">
        <f t="shared" si="25"/>
        <v/>
      </c>
      <c r="P123" s="307" t="str">
        <f t="shared" si="26"/>
        <v/>
      </c>
      <c r="Q123" s="307" t="str">
        <f t="shared" si="20"/>
        <v/>
      </c>
      <c r="R123" s="307" t="str">
        <f t="shared" si="27"/>
        <v/>
      </c>
      <c r="S123" s="307" t="str">
        <f t="shared" si="28"/>
        <v/>
      </c>
      <c r="T123" s="307" t="str">
        <f t="shared" si="29"/>
        <v/>
      </c>
      <c r="U123" s="307" t="str">
        <f t="shared" si="21"/>
        <v/>
      </c>
      <c r="V123" s="723"/>
      <c r="X123" s="308" t="str">
        <f t="shared" si="30"/>
        <v/>
      </c>
      <c r="Y123" s="309" t="str">
        <f t="shared" si="31"/>
        <v/>
      </c>
      <c r="Z123" s="308" t="str">
        <f t="shared" si="22"/>
        <v/>
      </c>
      <c r="AA123" s="308" t="b">
        <f t="shared" si="23"/>
        <v>1</v>
      </c>
      <c r="AB123" s="308" t="str">
        <f t="shared" si="32"/>
        <v/>
      </c>
      <c r="AC123" s="534" t="str">
        <f t="shared" si="33"/>
        <v/>
      </c>
      <c r="AD123" s="752" t="str">
        <f t="shared" si="34"/>
        <v/>
      </c>
      <c r="AE123" s="534" t="str">
        <f t="shared" si="35"/>
        <v/>
      </c>
      <c r="AF123" s="752" t="str">
        <f t="shared" si="36"/>
        <v/>
      </c>
    </row>
    <row r="124" spans="2:32" x14ac:dyDescent="0.25">
      <c r="B124" s="721"/>
      <c r="C124" s="531" t="str">
        <f>IFERROR(VLOOKUP(B124,'מצבת ורישום גנים'!B:D,3,0),"")</f>
        <v/>
      </c>
      <c r="D124" s="721"/>
      <c r="E124" s="723"/>
      <c r="F124" s="723"/>
      <c r="G124" s="723"/>
      <c r="H124" s="723"/>
      <c r="I124" s="992" t="str">
        <f t="shared" si="37"/>
        <v/>
      </c>
      <c r="J124" s="723"/>
      <c r="K124" s="724"/>
      <c r="L124" s="723"/>
      <c r="M124" s="306" t="str">
        <f t="shared" si="24"/>
        <v/>
      </c>
      <c r="N124" s="32" t="str">
        <f t="shared" si="25"/>
        <v/>
      </c>
      <c r="P124" s="307" t="str">
        <f t="shared" si="26"/>
        <v/>
      </c>
      <c r="Q124" s="307" t="str">
        <f t="shared" si="20"/>
        <v/>
      </c>
      <c r="R124" s="307" t="str">
        <f t="shared" si="27"/>
        <v/>
      </c>
      <c r="S124" s="307" t="str">
        <f t="shared" si="28"/>
        <v/>
      </c>
      <c r="T124" s="307" t="str">
        <f t="shared" si="29"/>
        <v/>
      </c>
      <c r="U124" s="307" t="str">
        <f t="shared" si="21"/>
        <v/>
      </c>
      <c r="V124" s="723"/>
      <c r="X124" s="308" t="str">
        <f t="shared" si="30"/>
        <v/>
      </c>
      <c r="Y124" s="309" t="str">
        <f t="shared" si="31"/>
        <v/>
      </c>
      <c r="Z124" s="308" t="str">
        <f t="shared" si="22"/>
        <v/>
      </c>
      <c r="AA124" s="308" t="b">
        <f t="shared" si="23"/>
        <v>1</v>
      </c>
      <c r="AB124" s="308" t="str">
        <f t="shared" si="32"/>
        <v/>
      </c>
      <c r="AC124" s="534" t="str">
        <f t="shared" si="33"/>
        <v/>
      </c>
      <c r="AD124" s="752" t="str">
        <f t="shared" si="34"/>
        <v/>
      </c>
      <c r="AE124" s="534" t="str">
        <f t="shared" si="35"/>
        <v/>
      </c>
      <c r="AF124" s="752" t="str">
        <f t="shared" si="36"/>
        <v/>
      </c>
    </row>
    <row r="125" spans="2:32" x14ac:dyDescent="0.25">
      <c r="B125" s="721"/>
      <c r="C125" s="531" t="str">
        <f>IFERROR(VLOOKUP(B125,'מצבת ורישום גנים'!B:D,3,0),"")</f>
        <v/>
      </c>
      <c r="D125" s="721"/>
      <c r="E125" s="723"/>
      <c r="F125" s="723"/>
      <c r="G125" s="723"/>
      <c r="H125" s="723"/>
      <c r="I125" s="992" t="str">
        <f t="shared" si="37"/>
        <v/>
      </c>
      <c r="J125" s="723"/>
      <c r="K125" s="724"/>
      <c r="L125" s="723"/>
      <c r="M125" s="306" t="str">
        <f t="shared" si="24"/>
        <v/>
      </c>
      <c r="N125" s="32" t="str">
        <f t="shared" si="25"/>
        <v/>
      </c>
      <c r="P125" s="307" t="str">
        <f t="shared" si="26"/>
        <v/>
      </c>
      <c r="Q125" s="307" t="str">
        <f t="shared" si="20"/>
        <v/>
      </c>
      <c r="R125" s="307" t="str">
        <f t="shared" si="27"/>
        <v/>
      </c>
      <c r="S125" s="307" t="str">
        <f t="shared" si="28"/>
        <v/>
      </c>
      <c r="T125" s="307" t="str">
        <f t="shared" si="29"/>
        <v/>
      </c>
      <c r="U125" s="307" t="str">
        <f t="shared" si="21"/>
        <v/>
      </c>
      <c r="V125" s="723"/>
      <c r="X125" s="308" t="str">
        <f t="shared" si="30"/>
        <v/>
      </c>
      <c r="Y125" s="309" t="str">
        <f t="shared" si="31"/>
        <v/>
      </c>
      <c r="Z125" s="308" t="str">
        <f t="shared" si="22"/>
        <v/>
      </c>
      <c r="AA125" s="308" t="b">
        <f t="shared" si="23"/>
        <v>1</v>
      </c>
      <c r="AB125" s="308" t="str">
        <f t="shared" si="32"/>
        <v/>
      </c>
      <c r="AC125" s="534" t="str">
        <f t="shared" si="33"/>
        <v/>
      </c>
      <c r="AD125" s="752" t="str">
        <f t="shared" si="34"/>
        <v/>
      </c>
      <c r="AE125" s="534" t="str">
        <f t="shared" si="35"/>
        <v/>
      </c>
      <c r="AF125" s="752" t="str">
        <f t="shared" si="36"/>
        <v/>
      </c>
    </row>
    <row r="126" spans="2:32" x14ac:dyDescent="0.25">
      <c r="B126" s="721"/>
      <c r="C126" s="531" t="str">
        <f>IFERROR(VLOOKUP(B126,'מצבת ורישום גנים'!B:D,3,0),"")</f>
        <v/>
      </c>
      <c r="D126" s="721"/>
      <c r="E126" s="723"/>
      <c r="F126" s="723"/>
      <c r="G126" s="723"/>
      <c r="H126" s="723"/>
      <c r="I126" s="992" t="str">
        <f t="shared" si="37"/>
        <v/>
      </c>
      <c r="J126" s="723"/>
      <c r="K126" s="724"/>
      <c r="L126" s="723"/>
      <c r="M126" s="306" t="str">
        <f t="shared" si="24"/>
        <v/>
      </c>
      <c r="N126" s="32" t="str">
        <f t="shared" si="25"/>
        <v/>
      </c>
      <c r="P126" s="307" t="str">
        <f t="shared" si="26"/>
        <v/>
      </c>
      <c r="Q126" s="307" t="str">
        <f t="shared" si="20"/>
        <v/>
      </c>
      <c r="R126" s="307" t="str">
        <f t="shared" si="27"/>
        <v/>
      </c>
      <c r="S126" s="307" t="str">
        <f t="shared" si="28"/>
        <v/>
      </c>
      <c r="T126" s="307" t="str">
        <f t="shared" si="29"/>
        <v/>
      </c>
      <c r="U126" s="307" t="str">
        <f t="shared" si="21"/>
        <v/>
      </c>
      <c r="V126" s="723"/>
      <c r="X126" s="308" t="str">
        <f t="shared" si="30"/>
        <v/>
      </c>
      <c r="Y126" s="309" t="str">
        <f t="shared" si="31"/>
        <v/>
      </c>
      <c r="Z126" s="308" t="str">
        <f t="shared" si="22"/>
        <v/>
      </c>
      <c r="AA126" s="308" t="b">
        <f t="shared" si="23"/>
        <v>1</v>
      </c>
      <c r="AB126" s="308" t="str">
        <f t="shared" si="32"/>
        <v/>
      </c>
      <c r="AC126" s="534" t="str">
        <f t="shared" si="33"/>
        <v/>
      </c>
      <c r="AD126" s="752" t="str">
        <f t="shared" si="34"/>
        <v/>
      </c>
      <c r="AE126" s="534" t="str">
        <f t="shared" si="35"/>
        <v/>
      </c>
      <c r="AF126" s="752" t="str">
        <f t="shared" si="36"/>
        <v/>
      </c>
    </row>
    <row r="127" spans="2:32" x14ac:dyDescent="0.25">
      <c r="B127" s="721"/>
      <c r="C127" s="531" t="str">
        <f>IFERROR(VLOOKUP(B127,'מצבת ורישום גנים'!B:D,3,0),"")</f>
        <v/>
      </c>
      <c r="D127" s="721"/>
      <c r="E127" s="723"/>
      <c r="F127" s="723"/>
      <c r="G127" s="723"/>
      <c r="H127" s="723"/>
      <c r="I127" s="992" t="str">
        <f t="shared" si="37"/>
        <v/>
      </c>
      <c r="J127" s="723"/>
      <c r="K127" s="724"/>
      <c r="L127" s="723"/>
      <c r="M127" s="306" t="str">
        <f t="shared" si="24"/>
        <v/>
      </c>
      <c r="N127" s="32" t="str">
        <f t="shared" si="25"/>
        <v/>
      </c>
      <c r="P127" s="307" t="str">
        <f t="shared" si="26"/>
        <v/>
      </c>
      <c r="Q127" s="307" t="str">
        <f t="shared" si="20"/>
        <v/>
      </c>
      <c r="R127" s="307" t="str">
        <f t="shared" si="27"/>
        <v/>
      </c>
      <c r="S127" s="307" t="str">
        <f t="shared" si="28"/>
        <v/>
      </c>
      <c r="T127" s="307" t="str">
        <f t="shared" si="29"/>
        <v/>
      </c>
      <c r="U127" s="307" t="str">
        <f t="shared" si="21"/>
        <v/>
      </c>
      <c r="V127" s="723"/>
      <c r="X127" s="308" t="str">
        <f t="shared" si="30"/>
        <v/>
      </c>
      <c r="Y127" s="309" t="str">
        <f t="shared" si="31"/>
        <v/>
      </c>
      <c r="Z127" s="308" t="str">
        <f t="shared" si="22"/>
        <v/>
      </c>
      <c r="AA127" s="308" t="b">
        <f t="shared" si="23"/>
        <v>1</v>
      </c>
      <c r="AB127" s="308" t="str">
        <f t="shared" si="32"/>
        <v/>
      </c>
      <c r="AC127" s="534" t="str">
        <f t="shared" si="33"/>
        <v/>
      </c>
      <c r="AD127" s="752" t="str">
        <f t="shared" si="34"/>
        <v/>
      </c>
      <c r="AE127" s="534" t="str">
        <f t="shared" si="35"/>
        <v/>
      </c>
      <c r="AF127" s="752" t="str">
        <f t="shared" si="36"/>
        <v/>
      </c>
    </row>
    <row r="128" spans="2:32" x14ac:dyDescent="0.25">
      <c r="B128" s="721"/>
      <c r="C128" s="531" t="str">
        <f>IFERROR(VLOOKUP(B128,'מצבת ורישום גנים'!B:D,3,0),"")</f>
        <v/>
      </c>
      <c r="D128" s="721"/>
      <c r="E128" s="723"/>
      <c r="F128" s="723"/>
      <c r="G128" s="723"/>
      <c r="H128" s="723"/>
      <c r="I128" s="992" t="str">
        <f t="shared" si="37"/>
        <v/>
      </c>
      <c r="J128" s="723"/>
      <c r="K128" s="724"/>
      <c r="L128" s="723"/>
      <c r="M128" s="306" t="str">
        <f t="shared" si="24"/>
        <v/>
      </c>
      <c r="N128" s="32" t="str">
        <f t="shared" si="25"/>
        <v/>
      </c>
      <c r="P128" s="307" t="str">
        <f t="shared" si="26"/>
        <v/>
      </c>
      <c r="Q128" s="307" t="str">
        <f t="shared" si="20"/>
        <v/>
      </c>
      <c r="R128" s="307" t="str">
        <f t="shared" si="27"/>
        <v/>
      </c>
      <c r="S128" s="307" t="str">
        <f t="shared" si="28"/>
        <v/>
      </c>
      <c r="T128" s="307" t="str">
        <f t="shared" si="29"/>
        <v/>
      </c>
      <c r="U128" s="307" t="str">
        <f t="shared" si="21"/>
        <v/>
      </c>
      <c r="V128" s="723"/>
      <c r="X128" s="308" t="str">
        <f t="shared" si="30"/>
        <v/>
      </c>
      <c r="Y128" s="309" t="str">
        <f t="shared" si="31"/>
        <v/>
      </c>
      <c r="Z128" s="308" t="str">
        <f t="shared" si="22"/>
        <v/>
      </c>
      <c r="AA128" s="308" t="b">
        <f t="shared" si="23"/>
        <v>1</v>
      </c>
      <c r="AB128" s="308" t="str">
        <f t="shared" si="32"/>
        <v/>
      </c>
      <c r="AC128" s="534" t="str">
        <f t="shared" si="33"/>
        <v/>
      </c>
      <c r="AD128" s="752" t="str">
        <f t="shared" si="34"/>
        <v/>
      </c>
      <c r="AE128" s="534" t="str">
        <f t="shared" si="35"/>
        <v/>
      </c>
      <c r="AF128" s="752" t="str">
        <f t="shared" si="36"/>
        <v/>
      </c>
    </row>
    <row r="129" spans="2:32" x14ac:dyDescent="0.25">
      <c r="B129" s="721"/>
      <c r="C129" s="531" t="str">
        <f>IFERROR(VLOOKUP(B129,'מצבת ורישום גנים'!B:D,3,0),"")</f>
        <v/>
      </c>
      <c r="D129" s="721"/>
      <c r="E129" s="723"/>
      <c r="F129" s="723"/>
      <c r="G129" s="723"/>
      <c r="H129" s="723"/>
      <c r="I129" s="992" t="str">
        <f t="shared" si="37"/>
        <v/>
      </c>
      <c r="J129" s="723"/>
      <c r="K129" s="724"/>
      <c r="L129" s="723"/>
      <c r="M129" s="306" t="str">
        <f t="shared" si="24"/>
        <v/>
      </c>
      <c r="N129" s="32" t="str">
        <f t="shared" si="25"/>
        <v/>
      </c>
      <c r="P129" s="307" t="str">
        <f t="shared" si="26"/>
        <v/>
      </c>
      <c r="Q129" s="307" t="str">
        <f t="shared" si="20"/>
        <v/>
      </c>
      <c r="R129" s="307" t="str">
        <f t="shared" si="27"/>
        <v/>
      </c>
      <c r="S129" s="307" t="str">
        <f t="shared" si="28"/>
        <v/>
      </c>
      <c r="T129" s="307" t="str">
        <f t="shared" si="29"/>
        <v/>
      </c>
      <c r="U129" s="307" t="str">
        <f t="shared" si="21"/>
        <v/>
      </c>
      <c r="V129" s="723"/>
      <c r="X129" s="308" t="str">
        <f t="shared" si="30"/>
        <v/>
      </c>
      <c r="Y129" s="309" t="str">
        <f t="shared" si="31"/>
        <v/>
      </c>
      <c r="Z129" s="308" t="str">
        <f t="shared" si="22"/>
        <v/>
      </c>
      <c r="AA129" s="308" t="b">
        <f t="shared" si="23"/>
        <v>1</v>
      </c>
      <c r="AB129" s="308" t="str">
        <f t="shared" si="32"/>
        <v/>
      </c>
      <c r="AC129" s="534" t="str">
        <f t="shared" si="33"/>
        <v/>
      </c>
      <c r="AD129" s="752" t="str">
        <f t="shared" si="34"/>
        <v/>
      </c>
      <c r="AE129" s="534" t="str">
        <f t="shared" si="35"/>
        <v/>
      </c>
      <c r="AF129" s="752" t="str">
        <f t="shared" si="36"/>
        <v/>
      </c>
    </row>
    <row r="130" spans="2:32" x14ac:dyDescent="0.25">
      <c r="B130" s="721"/>
      <c r="C130" s="531" t="str">
        <f>IFERROR(VLOOKUP(B130,'מצבת ורישום גנים'!B:D,3,0),"")</f>
        <v/>
      </c>
      <c r="D130" s="721"/>
      <c r="E130" s="723"/>
      <c r="F130" s="723"/>
      <c r="G130" s="723"/>
      <c r="H130" s="723"/>
      <c r="I130" s="992" t="str">
        <f t="shared" si="37"/>
        <v/>
      </c>
      <c r="J130" s="723"/>
      <c r="K130" s="724"/>
      <c r="L130" s="723"/>
      <c r="M130" s="306" t="str">
        <f t="shared" si="24"/>
        <v/>
      </c>
      <c r="N130" s="32" t="str">
        <f t="shared" si="25"/>
        <v/>
      </c>
      <c r="P130" s="307" t="str">
        <f t="shared" si="26"/>
        <v/>
      </c>
      <c r="Q130" s="307" t="str">
        <f t="shared" si="20"/>
        <v/>
      </c>
      <c r="R130" s="307" t="str">
        <f t="shared" si="27"/>
        <v/>
      </c>
      <c r="S130" s="307" t="str">
        <f t="shared" si="28"/>
        <v/>
      </c>
      <c r="T130" s="307" t="str">
        <f t="shared" si="29"/>
        <v/>
      </c>
      <c r="U130" s="307" t="str">
        <f t="shared" si="21"/>
        <v/>
      </c>
      <c r="V130" s="723"/>
      <c r="X130" s="308" t="str">
        <f t="shared" si="30"/>
        <v/>
      </c>
      <c r="Y130" s="309" t="str">
        <f t="shared" si="31"/>
        <v/>
      </c>
      <c r="Z130" s="308" t="str">
        <f t="shared" si="22"/>
        <v/>
      </c>
      <c r="AA130" s="308" t="b">
        <f t="shared" si="23"/>
        <v>1</v>
      </c>
      <c r="AB130" s="308" t="str">
        <f t="shared" si="32"/>
        <v/>
      </c>
      <c r="AC130" s="534" t="str">
        <f t="shared" si="33"/>
        <v/>
      </c>
      <c r="AD130" s="752" t="str">
        <f t="shared" si="34"/>
        <v/>
      </c>
      <c r="AE130" s="534" t="str">
        <f t="shared" si="35"/>
        <v/>
      </c>
      <c r="AF130" s="752" t="str">
        <f t="shared" si="36"/>
        <v/>
      </c>
    </row>
    <row r="131" spans="2:32" x14ac:dyDescent="0.25">
      <c r="B131" s="721"/>
      <c r="C131" s="531" t="str">
        <f>IFERROR(VLOOKUP(B131,'מצבת ורישום גנים'!B:D,3,0),"")</f>
        <v/>
      </c>
      <c r="D131" s="721"/>
      <c r="E131" s="723"/>
      <c r="F131" s="723"/>
      <c r="G131" s="723"/>
      <c r="H131" s="723"/>
      <c r="I131" s="992" t="str">
        <f t="shared" si="37"/>
        <v/>
      </c>
      <c r="J131" s="723"/>
      <c r="K131" s="724"/>
      <c r="L131" s="723"/>
      <c r="M131" s="306" t="str">
        <f t="shared" si="24"/>
        <v/>
      </c>
      <c r="N131" s="32" t="str">
        <f t="shared" si="25"/>
        <v/>
      </c>
      <c r="P131" s="307" t="str">
        <f t="shared" si="26"/>
        <v/>
      </c>
      <c r="Q131" s="307" t="str">
        <f t="shared" si="20"/>
        <v/>
      </c>
      <c r="R131" s="307" t="str">
        <f t="shared" si="27"/>
        <v/>
      </c>
      <c r="S131" s="307" t="str">
        <f t="shared" si="28"/>
        <v/>
      </c>
      <c r="T131" s="307" t="str">
        <f t="shared" si="29"/>
        <v/>
      </c>
      <c r="U131" s="307" t="str">
        <f t="shared" si="21"/>
        <v/>
      </c>
      <c r="V131" s="723"/>
      <c r="X131" s="308" t="str">
        <f t="shared" si="30"/>
        <v/>
      </c>
      <c r="Y131" s="309" t="str">
        <f t="shared" si="31"/>
        <v/>
      </c>
      <c r="Z131" s="308" t="str">
        <f t="shared" si="22"/>
        <v/>
      </c>
      <c r="AA131" s="308" t="b">
        <f t="shared" si="23"/>
        <v>1</v>
      </c>
      <c r="AB131" s="308" t="str">
        <f t="shared" si="32"/>
        <v/>
      </c>
      <c r="AC131" s="534" t="str">
        <f t="shared" si="33"/>
        <v/>
      </c>
      <c r="AD131" s="752" t="str">
        <f t="shared" si="34"/>
        <v/>
      </c>
      <c r="AE131" s="534" t="str">
        <f t="shared" si="35"/>
        <v/>
      </c>
      <c r="AF131" s="752" t="str">
        <f t="shared" si="36"/>
        <v/>
      </c>
    </row>
    <row r="132" spans="2:32" x14ac:dyDescent="0.25">
      <c r="B132" s="721"/>
      <c r="C132" s="531" t="str">
        <f>IFERROR(VLOOKUP(B132,'מצבת ורישום גנים'!B:D,3,0),"")</f>
        <v/>
      </c>
      <c r="D132" s="721"/>
      <c r="E132" s="723"/>
      <c r="F132" s="723"/>
      <c r="G132" s="723"/>
      <c r="H132" s="723"/>
      <c r="I132" s="992" t="str">
        <f t="shared" si="37"/>
        <v/>
      </c>
      <c r="J132" s="723"/>
      <c r="K132" s="724"/>
      <c r="L132" s="723"/>
      <c r="M132" s="306" t="str">
        <f t="shared" si="24"/>
        <v/>
      </c>
      <c r="N132" s="32" t="str">
        <f t="shared" si="25"/>
        <v/>
      </c>
      <c r="P132" s="307" t="str">
        <f t="shared" si="26"/>
        <v/>
      </c>
      <c r="Q132" s="307" t="str">
        <f t="shared" si="20"/>
        <v/>
      </c>
      <c r="R132" s="307" t="str">
        <f t="shared" si="27"/>
        <v/>
      </c>
      <c r="S132" s="307" t="str">
        <f t="shared" si="28"/>
        <v/>
      </c>
      <c r="T132" s="307" t="str">
        <f t="shared" si="29"/>
        <v/>
      </c>
      <c r="U132" s="307" t="str">
        <f t="shared" si="21"/>
        <v/>
      </c>
      <c r="V132" s="723"/>
      <c r="X132" s="308" t="str">
        <f t="shared" si="30"/>
        <v/>
      </c>
      <c r="Y132" s="309" t="str">
        <f t="shared" si="31"/>
        <v/>
      </c>
      <c r="Z132" s="308" t="str">
        <f t="shared" si="22"/>
        <v/>
      </c>
      <c r="AA132" s="308" t="b">
        <f t="shared" si="23"/>
        <v>1</v>
      </c>
      <c r="AB132" s="308" t="str">
        <f t="shared" si="32"/>
        <v/>
      </c>
      <c r="AC132" s="534" t="str">
        <f t="shared" si="33"/>
        <v/>
      </c>
      <c r="AD132" s="752" t="str">
        <f t="shared" si="34"/>
        <v/>
      </c>
      <c r="AE132" s="534" t="str">
        <f t="shared" si="35"/>
        <v/>
      </c>
      <c r="AF132" s="752" t="str">
        <f t="shared" si="36"/>
        <v/>
      </c>
    </row>
    <row r="133" spans="2:32" x14ac:dyDescent="0.25">
      <c r="B133" s="721"/>
      <c r="C133" s="531" t="str">
        <f>IFERROR(VLOOKUP(B133,'מצבת ורישום גנים'!B:D,3,0),"")</f>
        <v/>
      </c>
      <c r="D133" s="721"/>
      <c r="E133" s="723"/>
      <c r="F133" s="723"/>
      <c r="G133" s="723"/>
      <c r="H133" s="723"/>
      <c r="I133" s="992" t="str">
        <f t="shared" si="37"/>
        <v/>
      </c>
      <c r="J133" s="723"/>
      <c r="K133" s="724"/>
      <c r="L133" s="723"/>
      <c r="M133" s="306" t="str">
        <f t="shared" si="24"/>
        <v/>
      </c>
      <c r="N133" s="32" t="str">
        <f t="shared" si="25"/>
        <v/>
      </c>
      <c r="P133" s="307" t="str">
        <f t="shared" si="26"/>
        <v/>
      </c>
      <c r="Q133" s="307" t="str">
        <f t="shared" si="20"/>
        <v/>
      </c>
      <c r="R133" s="307" t="str">
        <f t="shared" si="27"/>
        <v/>
      </c>
      <c r="S133" s="307" t="str">
        <f t="shared" si="28"/>
        <v/>
      </c>
      <c r="T133" s="307" t="str">
        <f t="shared" si="29"/>
        <v/>
      </c>
      <c r="U133" s="307" t="str">
        <f t="shared" si="21"/>
        <v/>
      </c>
      <c r="V133" s="723"/>
      <c r="X133" s="308" t="str">
        <f t="shared" si="30"/>
        <v/>
      </c>
      <c r="Y133" s="309" t="str">
        <f t="shared" si="31"/>
        <v/>
      </c>
      <c r="Z133" s="308" t="str">
        <f t="shared" si="22"/>
        <v/>
      </c>
      <c r="AA133" s="308" t="b">
        <f t="shared" si="23"/>
        <v>1</v>
      </c>
      <c r="AB133" s="308" t="str">
        <f t="shared" si="32"/>
        <v/>
      </c>
      <c r="AC133" s="534" t="str">
        <f t="shared" si="33"/>
        <v/>
      </c>
      <c r="AD133" s="752" t="str">
        <f t="shared" si="34"/>
        <v/>
      </c>
      <c r="AE133" s="534" t="str">
        <f t="shared" si="35"/>
        <v/>
      </c>
      <c r="AF133" s="752" t="str">
        <f t="shared" si="36"/>
        <v/>
      </c>
    </row>
    <row r="134" spans="2:32" x14ac:dyDescent="0.25">
      <c r="B134" s="721"/>
      <c r="C134" s="531" t="str">
        <f>IFERROR(VLOOKUP(B134,'מצבת ורישום גנים'!B:D,3,0),"")</f>
        <v/>
      </c>
      <c r="D134" s="721"/>
      <c r="E134" s="723"/>
      <c r="F134" s="723"/>
      <c r="G134" s="723"/>
      <c r="H134" s="723"/>
      <c r="I134" s="992" t="str">
        <f t="shared" si="37"/>
        <v/>
      </c>
      <c r="J134" s="723"/>
      <c r="K134" s="724"/>
      <c r="L134" s="723"/>
      <c r="M134" s="306" t="str">
        <f t="shared" si="24"/>
        <v/>
      </c>
      <c r="N134" s="32" t="str">
        <f t="shared" si="25"/>
        <v/>
      </c>
      <c r="P134" s="307" t="str">
        <f t="shared" si="26"/>
        <v/>
      </c>
      <c r="Q134" s="307" t="str">
        <f t="shared" si="20"/>
        <v/>
      </c>
      <c r="R134" s="307" t="str">
        <f t="shared" si="27"/>
        <v/>
      </c>
      <c r="S134" s="307" t="str">
        <f t="shared" si="28"/>
        <v/>
      </c>
      <c r="T134" s="307" t="str">
        <f t="shared" si="29"/>
        <v/>
      </c>
      <c r="U134" s="307" t="str">
        <f t="shared" si="21"/>
        <v/>
      </c>
      <c r="V134" s="723"/>
      <c r="X134" s="308" t="str">
        <f t="shared" si="30"/>
        <v/>
      </c>
      <c r="Y134" s="309" t="str">
        <f t="shared" si="31"/>
        <v/>
      </c>
      <c r="Z134" s="308" t="str">
        <f t="shared" si="22"/>
        <v/>
      </c>
      <c r="AA134" s="308" t="b">
        <f t="shared" si="23"/>
        <v>1</v>
      </c>
      <c r="AB134" s="308" t="str">
        <f t="shared" si="32"/>
        <v/>
      </c>
      <c r="AC134" s="534" t="str">
        <f t="shared" si="33"/>
        <v/>
      </c>
      <c r="AD134" s="752" t="str">
        <f t="shared" si="34"/>
        <v/>
      </c>
      <c r="AE134" s="534" t="str">
        <f t="shared" si="35"/>
        <v/>
      </c>
      <c r="AF134" s="752" t="str">
        <f t="shared" si="36"/>
        <v/>
      </c>
    </row>
    <row r="135" spans="2:32" x14ac:dyDescent="0.25">
      <c r="B135" s="721"/>
      <c r="C135" s="531" t="str">
        <f>IFERROR(VLOOKUP(B135,'מצבת ורישום גנים'!B:D,3,0),"")</f>
        <v/>
      </c>
      <c r="D135" s="721"/>
      <c r="E135" s="723"/>
      <c r="F135" s="723"/>
      <c r="G135" s="723"/>
      <c r="H135" s="723"/>
      <c r="I135" s="992" t="str">
        <f t="shared" si="37"/>
        <v/>
      </c>
      <c r="J135" s="723"/>
      <c r="K135" s="724"/>
      <c r="L135" s="723"/>
      <c r="M135" s="306" t="str">
        <f t="shared" si="24"/>
        <v/>
      </c>
      <c r="N135" s="32" t="str">
        <f t="shared" si="25"/>
        <v/>
      </c>
      <c r="P135" s="307" t="str">
        <f t="shared" si="26"/>
        <v/>
      </c>
      <c r="Q135" s="307" t="str">
        <f t="shared" si="20"/>
        <v/>
      </c>
      <c r="R135" s="307" t="str">
        <f t="shared" si="27"/>
        <v/>
      </c>
      <c r="S135" s="307" t="str">
        <f t="shared" si="28"/>
        <v/>
      </c>
      <c r="T135" s="307" t="str">
        <f t="shared" si="29"/>
        <v/>
      </c>
      <c r="U135" s="307" t="str">
        <f t="shared" si="21"/>
        <v/>
      </c>
      <c r="V135" s="723"/>
      <c r="X135" s="308" t="str">
        <f t="shared" si="30"/>
        <v/>
      </c>
      <c r="Y135" s="309" t="str">
        <f t="shared" si="31"/>
        <v/>
      </c>
      <c r="Z135" s="308" t="str">
        <f t="shared" si="22"/>
        <v/>
      </c>
      <c r="AA135" s="308" t="b">
        <f t="shared" si="23"/>
        <v>1</v>
      </c>
      <c r="AB135" s="308" t="str">
        <f t="shared" si="32"/>
        <v/>
      </c>
      <c r="AC135" s="534" t="str">
        <f t="shared" si="33"/>
        <v/>
      </c>
      <c r="AD135" s="752" t="str">
        <f t="shared" si="34"/>
        <v/>
      </c>
      <c r="AE135" s="534" t="str">
        <f t="shared" si="35"/>
        <v/>
      </c>
      <c r="AF135" s="752" t="str">
        <f t="shared" si="36"/>
        <v/>
      </c>
    </row>
    <row r="136" spans="2:32" x14ac:dyDescent="0.25">
      <c r="B136" s="721"/>
      <c r="C136" s="531" t="str">
        <f>IFERROR(VLOOKUP(B136,'מצבת ורישום גנים'!B:D,3,0),"")</f>
        <v/>
      </c>
      <c r="D136" s="721"/>
      <c r="E136" s="723"/>
      <c r="F136" s="723"/>
      <c r="G136" s="723"/>
      <c r="H136" s="723"/>
      <c r="I136" s="992" t="str">
        <f t="shared" si="37"/>
        <v/>
      </c>
      <c r="J136" s="723"/>
      <c r="K136" s="724"/>
      <c r="L136" s="723"/>
      <c r="M136" s="306" t="str">
        <f t="shared" si="24"/>
        <v/>
      </c>
      <c r="N136" s="32" t="str">
        <f t="shared" si="25"/>
        <v/>
      </c>
      <c r="P136" s="307" t="str">
        <f t="shared" si="26"/>
        <v/>
      </c>
      <c r="Q136" s="307" t="str">
        <f t="shared" si="20"/>
        <v/>
      </c>
      <c r="R136" s="307" t="str">
        <f t="shared" si="27"/>
        <v/>
      </c>
      <c r="S136" s="307" t="str">
        <f t="shared" si="28"/>
        <v/>
      </c>
      <c r="T136" s="307" t="str">
        <f t="shared" si="29"/>
        <v/>
      </c>
      <c r="U136" s="307" t="str">
        <f t="shared" si="21"/>
        <v/>
      </c>
      <c r="V136" s="723"/>
      <c r="X136" s="308" t="str">
        <f t="shared" si="30"/>
        <v/>
      </c>
      <c r="Y136" s="309" t="str">
        <f t="shared" si="31"/>
        <v/>
      </c>
      <c r="Z136" s="308" t="str">
        <f t="shared" si="22"/>
        <v/>
      </c>
      <c r="AA136" s="308" t="b">
        <f t="shared" si="23"/>
        <v>1</v>
      </c>
      <c r="AB136" s="308" t="str">
        <f t="shared" si="32"/>
        <v/>
      </c>
      <c r="AC136" s="534" t="str">
        <f t="shared" si="33"/>
        <v/>
      </c>
      <c r="AD136" s="752" t="str">
        <f t="shared" si="34"/>
        <v/>
      </c>
      <c r="AE136" s="534" t="str">
        <f t="shared" si="35"/>
        <v/>
      </c>
      <c r="AF136" s="752" t="str">
        <f t="shared" si="36"/>
        <v/>
      </c>
    </row>
    <row r="137" spans="2:32" x14ac:dyDescent="0.25">
      <c r="B137" s="721"/>
      <c r="C137" s="531" t="str">
        <f>IFERROR(VLOOKUP(B137,'מצבת ורישום גנים'!B:D,3,0),"")</f>
        <v/>
      </c>
      <c r="D137" s="721"/>
      <c r="E137" s="723"/>
      <c r="F137" s="723"/>
      <c r="G137" s="723"/>
      <c r="H137" s="723"/>
      <c r="I137" s="992" t="str">
        <f t="shared" si="37"/>
        <v/>
      </c>
      <c r="J137" s="723"/>
      <c r="K137" s="724"/>
      <c r="L137" s="723"/>
      <c r="M137" s="306" t="str">
        <f t="shared" si="24"/>
        <v/>
      </c>
      <c r="N137" s="32" t="str">
        <f t="shared" si="25"/>
        <v/>
      </c>
      <c r="P137" s="307" t="str">
        <f t="shared" si="26"/>
        <v/>
      </c>
      <c r="Q137" s="307" t="str">
        <f t="shared" si="20"/>
        <v/>
      </c>
      <c r="R137" s="307" t="str">
        <f t="shared" si="27"/>
        <v/>
      </c>
      <c r="S137" s="307" t="str">
        <f t="shared" si="28"/>
        <v/>
      </c>
      <c r="T137" s="307" t="str">
        <f t="shared" si="29"/>
        <v/>
      </c>
      <c r="U137" s="307" t="str">
        <f t="shared" si="21"/>
        <v/>
      </c>
      <c r="V137" s="723"/>
      <c r="X137" s="308" t="str">
        <f t="shared" si="30"/>
        <v/>
      </c>
      <c r="Y137" s="309" t="str">
        <f t="shared" si="31"/>
        <v/>
      </c>
      <c r="Z137" s="308" t="str">
        <f t="shared" si="22"/>
        <v/>
      </c>
      <c r="AA137" s="308" t="b">
        <f t="shared" si="23"/>
        <v>1</v>
      </c>
      <c r="AB137" s="308" t="str">
        <f t="shared" si="32"/>
        <v/>
      </c>
      <c r="AC137" s="534" t="str">
        <f t="shared" si="33"/>
        <v/>
      </c>
      <c r="AD137" s="752" t="str">
        <f t="shared" si="34"/>
        <v/>
      </c>
      <c r="AE137" s="534" t="str">
        <f t="shared" si="35"/>
        <v/>
      </c>
      <c r="AF137" s="752" t="str">
        <f t="shared" si="36"/>
        <v/>
      </c>
    </row>
    <row r="138" spans="2:32" x14ac:dyDescent="0.25">
      <c r="B138" s="721"/>
      <c r="C138" s="531" t="str">
        <f>IFERROR(VLOOKUP(B138,'מצבת ורישום גנים'!B:D,3,0),"")</f>
        <v/>
      </c>
      <c r="D138" s="721"/>
      <c r="E138" s="723"/>
      <c r="F138" s="723"/>
      <c r="G138" s="723"/>
      <c r="H138" s="723"/>
      <c r="I138" s="992" t="str">
        <f t="shared" si="37"/>
        <v/>
      </c>
      <c r="J138" s="723"/>
      <c r="K138" s="724"/>
      <c r="L138" s="723"/>
      <c r="M138" s="306" t="str">
        <f t="shared" si="24"/>
        <v/>
      </c>
      <c r="N138" s="32" t="str">
        <f t="shared" si="25"/>
        <v/>
      </c>
      <c r="P138" s="307" t="str">
        <f t="shared" si="26"/>
        <v/>
      </c>
      <c r="Q138" s="307" t="str">
        <f t="shared" si="20"/>
        <v/>
      </c>
      <c r="R138" s="307" t="str">
        <f t="shared" si="27"/>
        <v/>
      </c>
      <c r="S138" s="307" t="str">
        <f t="shared" si="28"/>
        <v/>
      </c>
      <c r="T138" s="307" t="str">
        <f t="shared" si="29"/>
        <v/>
      </c>
      <c r="U138" s="307" t="str">
        <f t="shared" si="21"/>
        <v/>
      </c>
      <c r="V138" s="723"/>
      <c r="X138" s="308" t="str">
        <f t="shared" si="30"/>
        <v/>
      </c>
      <c r="Y138" s="309" t="str">
        <f t="shared" si="31"/>
        <v/>
      </c>
      <c r="Z138" s="308" t="str">
        <f t="shared" si="22"/>
        <v/>
      </c>
      <c r="AA138" s="308" t="b">
        <f t="shared" si="23"/>
        <v>1</v>
      </c>
      <c r="AB138" s="308" t="str">
        <f t="shared" si="32"/>
        <v/>
      </c>
      <c r="AC138" s="534" t="str">
        <f t="shared" si="33"/>
        <v/>
      </c>
      <c r="AD138" s="752" t="str">
        <f t="shared" si="34"/>
        <v/>
      </c>
      <c r="AE138" s="534" t="str">
        <f t="shared" si="35"/>
        <v/>
      </c>
      <c r="AF138" s="752" t="str">
        <f t="shared" si="36"/>
        <v/>
      </c>
    </row>
    <row r="139" spans="2:32" x14ac:dyDescent="0.25">
      <c r="B139" s="721"/>
      <c r="C139" s="531" t="str">
        <f>IFERROR(VLOOKUP(B139,'מצבת ורישום גנים'!B:D,3,0),"")</f>
        <v/>
      </c>
      <c r="D139" s="721"/>
      <c r="E139" s="723"/>
      <c r="F139" s="723"/>
      <c r="G139" s="723"/>
      <c r="H139" s="723"/>
      <c r="I139" s="992" t="str">
        <f t="shared" si="37"/>
        <v/>
      </c>
      <c r="J139" s="723"/>
      <c r="K139" s="724"/>
      <c r="L139" s="723"/>
      <c r="M139" s="306" t="str">
        <f t="shared" si="24"/>
        <v/>
      </c>
      <c r="N139" s="32" t="str">
        <f t="shared" si="25"/>
        <v/>
      </c>
      <c r="P139" s="307" t="str">
        <f t="shared" si="26"/>
        <v/>
      </c>
      <c r="Q139" s="307" t="str">
        <f t="shared" si="20"/>
        <v/>
      </c>
      <c r="R139" s="307" t="str">
        <f t="shared" si="27"/>
        <v/>
      </c>
      <c r="S139" s="307" t="str">
        <f t="shared" si="28"/>
        <v/>
      </c>
      <c r="T139" s="307" t="str">
        <f t="shared" si="29"/>
        <v/>
      </c>
      <c r="U139" s="307" t="str">
        <f t="shared" si="21"/>
        <v/>
      </c>
      <c r="V139" s="723"/>
      <c r="X139" s="308" t="str">
        <f t="shared" si="30"/>
        <v/>
      </c>
      <c r="Y139" s="309" t="str">
        <f t="shared" si="31"/>
        <v/>
      </c>
      <c r="Z139" s="308" t="str">
        <f t="shared" si="22"/>
        <v/>
      </c>
      <c r="AA139" s="308" t="b">
        <f t="shared" si="23"/>
        <v>1</v>
      </c>
      <c r="AB139" s="308" t="str">
        <f t="shared" si="32"/>
        <v/>
      </c>
      <c r="AC139" s="534" t="str">
        <f t="shared" si="33"/>
        <v/>
      </c>
      <c r="AD139" s="752" t="str">
        <f t="shared" si="34"/>
        <v/>
      </c>
      <c r="AE139" s="534" t="str">
        <f t="shared" si="35"/>
        <v/>
      </c>
      <c r="AF139" s="752" t="str">
        <f t="shared" si="36"/>
        <v/>
      </c>
    </row>
    <row r="140" spans="2:32" x14ac:dyDescent="0.25">
      <c r="B140" s="721"/>
      <c r="C140" s="531" t="str">
        <f>IFERROR(VLOOKUP(B140,'מצבת ורישום גנים'!B:D,3,0),"")</f>
        <v/>
      </c>
      <c r="D140" s="721"/>
      <c r="E140" s="723"/>
      <c r="F140" s="723"/>
      <c r="G140" s="723"/>
      <c r="H140" s="723"/>
      <c r="I140" s="992" t="str">
        <f t="shared" si="37"/>
        <v/>
      </c>
      <c r="J140" s="723"/>
      <c r="K140" s="724"/>
      <c r="L140" s="723"/>
      <c r="M140" s="306" t="str">
        <f t="shared" si="24"/>
        <v/>
      </c>
      <c r="N140" s="32" t="str">
        <f t="shared" si="25"/>
        <v/>
      </c>
      <c r="P140" s="307" t="str">
        <f t="shared" si="26"/>
        <v/>
      </c>
      <c r="Q140" s="307" t="str">
        <f t="shared" si="20"/>
        <v/>
      </c>
      <c r="R140" s="307" t="str">
        <f t="shared" si="27"/>
        <v/>
      </c>
      <c r="S140" s="307" t="str">
        <f t="shared" si="28"/>
        <v/>
      </c>
      <c r="T140" s="307" t="str">
        <f t="shared" si="29"/>
        <v/>
      </c>
      <c r="U140" s="307" t="str">
        <f t="shared" si="21"/>
        <v/>
      </c>
      <c r="V140" s="723"/>
      <c r="X140" s="308" t="str">
        <f t="shared" si="30"/>
        <v/>
      </c>
      <c r="Y140" s="309" t="str">
        <f t="shared" si="31"/>
        <v/>
      </c>
      <c r="Z140" s="308" t="str">
        <f t="shared" si="22"/>
        <v/>
      </c>
      <c r="AA140" s="308" t="b">
        <f t="shared" si="23"/>
        <v>1</v>
      </c>
      <c r="AB140" s="308" t="str">
        <f t="shared" si="32"/>
        <v/>
      </c>
      <c r="AC140" s="534" t="str">
        <f t="shared" si="33"/>
        <v/>
      </c>
      <c r="AD140" s="752" t="str">
        <f t="shared" si="34"/>
        <v/>
      </c>
      <c r="AE140" s="534" t="str">
        <f t="shared" si="35"/>
        <v/>
      </c>
      <c r="AF140" s="752" t="str">
        <f t="shared" si="36"/>
        <v/>
      </c>
    </row>
    <row r="141" spans="2:32" x14ac:dyDescent="0.25">
      <c r="B141" s="721"/>
      <c r="C141" s="531" t="str">
        <f>IFERROR(VLOOKUP(B141,'מצבת ורישום גנים'!B:D,3,0),"")</f>
        <v/>
      </c>
      <c r="D141" s="721"/>
      <c r="E141" s="723"/>
      <c r="F141" s="723"/>
      <c r="G141" s="723"/>
      <c r="H141" s="723"/>
      <c r="I141" s="992" t="str">
        <f t="shared" si="37"/>
        <v/>
      </c>
      <c r="J141" s="723"/>
      <c r="K141" s="724"/>
      <c r="L141" s="723"/>
      <c r="M141" s="306" t="str">
        <f t="shared" si="24"/>
        <v/>
      </c>
      <c r="N141" s="32" t="str">
        <f t="shared" si="25"/>
        <v/>
      </c>
      <c r="P141" s="307" t="str">
        <f t="shared" si="26"/>
        <v/>
      </c>
      <c r="Q141" s="307" t="str">
        <f t="shared" si="20"/>
        <v/>
      </c>
      <c r="R141" s="307" t="str">
        <f t="shared" si="27"/>
        <v/>
      </c>
      <c r="S141" s="307" t="str">
        <f t="shared" si="28"/>
        <v/>
      </c>
      <c r="T141" s="307" t="str">
        <f t="shared" si="29"/>
        <v/>
      </c>
      <c r="U141" s="307" t="str">
        <f t="shared" si="21"/>
        <v/>
      </c>
      <c r="V141" s="723"/>
      <c r="X141" s="308" t="str">
        <f t="shared" si="30"/>
        <v/>
      </c>
      <c r="Y141" s="309" t="str">
        <f t="shared" si="31"/>
        <v/>
      </c>
      <c r="Z141" s="308" t="str">
        <f t="shared" si="22"/>
        <v/>
      </c>
      <c r="AA141" s="308" t="b">
        <f t="shared" si="23"/>
        <v>1</v>
      </c>
      <c r="AB141" s="308" t="str">
        <f t="shared" si="32"/>
        <v/>
      </c>
      <c r="AC141" s="534" t="str">
        <f t="shared" si="33"/>
        <v/>
      </c>
      <c r="AD141" s="752" t="str">
        <f t="shared" si="34"/>
        <v/>
      </c>
      <c r="AE141" s="534" t="str">
        <f t="shared" si="35"/>
        <v/>
      </c>
      <c r="AF141" s="752" t="str">
        <f t="shared" si="36"/>
        <v/>
      </c>
    </row>
    <row r="142" spans="2:32" x14ac:dyDescent="0.25">
      <c r="B142" s="721"/>
      <c r="C142" s="531" t="str">
        <f>IFERROR(VLOOKUP(B142,'מצבת ורישום גנים'!B:D,3,0),"")</f>
        <v/>
      </c>
      <c r="D142" s="721"/>
      <c r="E142" s="723"/>
      <c r="F142" s="723"/>
      <c r="G142" s="723"/>
      <c r="H142" s="723"/>
      <c r="I142" s="992" t="str">
        <f t="shared" si="37"/>
        <v/>
      </c>
      <c r="J142" s="723"/>
      <c r="K142" s="724"/>
      <c r="L142" s="723"/>
      <c r="M142" s="306" t="str">
        <f t="shared" si="24"/>
        <v/>
      </c>
      <c r="N142" s="32" t="str">
        <f t="shared" si="25"/>
        <v/>
      </c>
      <c r="P142" s="307" t="str">
        <f t="shared" si="26"/>
        <v/>
      </c>
      <c r="Q142" s="307" t="str">
        <f t="shared" si="20"/>
        <v/>
      </c>
      <c r="R142" s="307" t="str">
        <f t="shared" si="27"/>
        <v/>
      </c>
      <c r="S142" s="307" t="str">
        <f t="shared" si="28"/>
        <v/>
      </c>
      <c r="T142" s="307" t="str">
        <f t="shared" si="29"/>
        <v/>
      </c>
      <c r="U142" s="307" t="str">
        <f t="shared" si="21"/>
        <v/>
      </c>
      <c r="V142" s="723"/>
      <c r="X142" s="308" t="str">
        <f t="shared" si="30"/>
        <v/>
      </c>
      <c r="Y142" s="309" t="str">
        <f t="shared" si="31"/>
        <v/>
      </c>
      <c r="Z142" s="308" t="str">
        <f t="shared" si="22"/>
        <v/>
      </c>
      <c r="AA142" s="308" t="b">
        <f t="shared" si="23"/>
        <v>1</v>
      </c>
      <c r="AB142" s="308" t="str">
        <f t="shared" si="32"/>
        <v/>
      </c>
      <c r="AC142" s="534" t="str">
        <f t="shared" si="33"/>
        <v/>
      </c>
      <c r="AD142" s="752" t="str">
        <f t="shared" si="34"/>
        <v/>
      </c>
      <c r="AE142" s="534" t="str">
        <f t="shared" si="35"/>
        <v/>
      </c>
      <c r="AF142" s="752" t="str">
        <f t="shared" si="36"/>
        <v/>
      </c>
    </row>
    <row r="143" spans="2:32" x14ac:dyDescent="0.25">
      <c r="B143" s="721"/>
      <c r="C143" s="531" t="str">
        <f>IFERROR(VLOOKUP(B143,'מצבת ורישום גנים'!B:D,3,0),"")</f>
        <v/>
      </c>
      <c r="D143" s="721"/>
      <c r="E143" s="723"/>
      <c r="F143" s="723"/>
      <c r="G143" s="723"/>
      <c r="H143" s="723"/>
      <c r="I143" s="992" t="str">
        <f t="shared" si="37"/>
        <v/>
      </c>
      <c r="J143" s="723"/>
      <c r="K143" s="724"/>
      <c r="L143" s="723"/>
      <c r="M143" s="306" t="str">
        <f t="shared" si="24"/>
        <v/>
      </c>
      <c r="N143" s="32" t="str">
        <f t="shared" si="25"/>
        <v/>
      </c>
      <c r="P143" s="307" t="str">
        <f t="shared" si="26"/>
        <v/>
      </c>
      <c r="Q143" s="307" t="str">
        <f t="shared" si="20"/>
        <v/>
      </c>
      <c r="R143" s="307" t="str">
        <f t="shared" si="27"/>
        <v/>
      </c>
      <c r="S143" s="307" t="str">
        <f t="shared" si="28"/>
        <v/>
      </c>
      <c r="T143" s="307" t="str">
        <f t="shared" si="29"/>
        <v/>
      </c>
      <c r="U143" s="307" t="str">
        <f t="shared" si="21"/>
        <v/>
      </c>
      <c r="V143" s="723"/>
      <c r="X143" s="308" t="str">
        <f t="shared" si="30"/>
        <v/>
      </c>
      <c r="Y143" s="309" t="str">
        <f t="shared" si="31"/>
        <v/>
      </c>
      <c r="Z143" s="308" t="str">
        <f t="shared" si="22"/>
        <v/>
      </c>
      <c r="AA143" s="308" t="b">
        <f t="shared" si="23"/>
        <v>1</v>
      </c>
      <c r="AB143" s="308" t="str">
        <f t="shared" si="32"/>
        <v/>
      </c>
      <c r="AC143" s="534" t="str">
        <f t="shared" si="33"/>
        <v/>
      </c>
      <c r="AD143" s="752" t="str">
        <f t="shared" si="34"/>
        <v/>
      </c>
      <c r="AE143" s="534" t="str">
        <f t="shared" si="35"/>
        <v/>
      </c>
      <c r="AF143" s="752" t="str">
        <f t="shared" si="36"/>
        <v/>
      </c>
    </row>
    <row r="144" spans="2:32" x14ac:dyDescent="0.25">
      <c r="B144" s="721"/>
      <c r="C144" s="531" t="str">
        <f>IFERROR(VLOOKUP(B144,'מצבת ורישום גנים'!B:D,3,0),"")</f>
        <v/>
      </c>
      <c r="D144" s="721"/>
      <c r="E144" s="723"/>
      <c r="F144" s="723"/>
      <c r="G144" s="723"/>
      <c r="H144" s="723"/>
      <c r="I144" s="992" t="str">
        <f t="shared" si="37"/>
        <v/>
      </c>
      <c r="J144" s="723"/>
      <c r="K144" s="724"/>
      <c r="L144" s="723"/>
      <c r="M144" s="306" t="str">
        <f t="shared" si="24"/>
        <v/>
      </c>
      <c r="N144" s="32" t="str">
        <f t="shared" si="25"/>
        <v/>
      </c>
      <c r="P144" s="307" t="str">
        <f t="shared" si="26"/>
        <v/>
      </c>
      <c r="Q144" s="307" t="str">
        <f t="shared" ref="Q144:Q207" si="38">IF(J144="","",IFERROR(IF(OR(H144="גננת",H144="מורה",H144="רכז",H144="רכזת גן",H144="רכז גן",H144="רכז בית ספר",H144="רכזת בית ספר"),IF(J144&gt;=75,"תקין","לא תקין"),IF(H144="סייעת ממשיכה",IF(J144&gt;=30,"תקין","לא תקין"),IF(H144="סייעת רפואית/אישית",IF(J144&gt;=12.5,"תקין","לא תקין"),IF(H144="סייעת חדשה",IF(J144&gt;=37,"תקין","לא תקין"),IF(OR(H144&lt;&gt;"מורה",H144&lt;&gt;"גננת",H144&lt;&gt;"סייעת"),IF(J144&gt;=30.61,"תקין","לא תקין"),"לא תקין"))))),""))</f>
        <v/>
      </c>
      <c r="R144" s="307" t="str">
        <f t="shared" si="27"/>
        <v/>
      </c>
      <c r="S144" s="307" t="str">
        <f t="shared" si="28"/>
        <v/>
      </c>
      <c r="T144" s="307" t="str">
        <f t="shared" si="29"/>
        <v/>
      </c>
      <c r="U144" s="307" t="str">
        <f t="shared" ref="U144:U207" si="39">IF(D144="","",IF(Z144&gt;1,IF(SUMIF(D:D,D144,L:L)&gt;90,"לא תקין","תקין"),"תקין"))</f>
        <v/>
      </c>
      <c r="V144" s="723"/>
      <c r="X144" s="308" t="str">
        <f t="shared" si="30"/>
        <v/>
      </c>
      <c r="Y144" s="309" t="str">
        <f t="shared" si="31"/>
        <v/>
      </c>
      <c r="Z144" s="308" t="str">
        <f t="shared" ref="Z144:Z207" si="40">IF(D144="","",COUNTIF(D:D,D144))</f>
        <v/>
      </c>
      <c r="AA144" s="308" t="b">
        <f t="shared" ref="AA144:AA207" si="41">MOD(MID(REPT(0,9-LEN(D144))&amp;D144,1,1)+MID("0246813579",MID(REPT(0,9-LEN(D144))&amp;D144,2,1)+1,1)+MID(REPT(0,9-LEN(D144))&amp;D144,3,1)+MID("0246813579",MID(REPT(0,9-LEN(D144))&amp;D144,4,1)+1,1)+MID(REPT(0,9-LEN(D144))&amp;D144,5,1)+MID("0246813579",MID(REPT(0,9-LEN(D144))&amp;D144,6,1)+1,1)+MID(REPT(0,9-LEN(D144))&amp;D144,7,1)+MID("0246813579",MID(REPT(0,9-LEN(D144))&amp;D144,8,1)+1,1)+MID(REPT(0,9-LEN(D144))&amp;D144,9,1),10)=0</f>
        <v>1</v>
      </c>
      <c r="AB144" s="308" t="str">
        <f t="shared" si="32"/>
        <v/>
      </c>
      <c r="AC144" s="534" t="str">
        <f t="shared" si="33"/>
        <v/>
      </c>
      <c r="AD144" s="752" t="str">
        <f t="shared" si="34"/>
        <v/>
      </c>
      <c r="AE144" s="534" t="str">
        <f t="shared" si="35"/>
        <v/>
      </c>
      <c r="AF144" s="752" t="str">
        <f t="shared" si="36"/>
        <v/>
      </c>
    </row>
    <row r="145" spans="2:32" x14ac:dyDescent="0.25">
      <c r="B145" s="721"/>
      <c r="C145" s="531" t="str">
        <f>IFERROR(VLOOKUP(B145,'מצבת ורישום גנים'!B:D,3,0),"")</f>
        <v/>
      </c>
      <c r="D145" s="721"/>
      <c r="E145" s="723"/>
      <c r="F145" s="723"/>
      <c r="G145" s="723"/>
      <c r="H145" s="723"/>
      <c r="I145" s="992" t="str">
        <f t="shared" si="37"/>
        <v/>
      </c>
      <c r="J145" s="723"/>
      <c r="K145" s="724"/>
      <c r="L145" s="723"/>
      <c r="M145" s="306" t="str">
        <f t="shared" ref="M145:M208" si="42">IF(AND(L145&gt;0,K145&gt;0),K145*L145,"")</f>
        <v/>
      </c>
      <c r="N145" s="32" t="str">
        <f t="shared" ref="N145:N208" si="43">TEXT(LEFT(H145,2),0)</f>
        <v/>
      </c>
      <c r="P145" s="307" t="str">
        <f t="shared" ref="P145:P208" si="44">IF(D145="","",IF(AA145=FALSE,"לא תקין","תקין"))</f>
        <v/>
      </c>
      <c r="Q145" s="307" t="str">
        <f t="shared" si="38"/>
        <v/>
      </c>
      <c r="R145" s="307" t="str">
        <f t="shared" ref="R145:R208" si="45">IF(K145="","",IF(OR(Y145&lt;100%,Y145&gt;140%),"לא תקין","תקין"))</f>
        <v/>
      </c>
      <c r="S145" s="307" t="str">
        <f t="shared" ref="S145:S208" si="46">IF(J145="","",IFERROR(IF(J145&gt;120,"לא תקין","תקין"),""))</f>
        <v/>
      </c>
      <c r="T145" s="307" t="str">
        <f t="shared" ref="T145:T208" si="47">IF(L145="","",IF(H145="","יש להזין איש צוות",IF(OR(H145="מורה",H145="גננת",H145="רכז גן",H145="רכזת גן",H145="סייעת ממשיכה",H145="סייעת חדשה",H145="מדצית",H145="מדצ",H145="מדריך",H145="מדריכה",H145="תוספת כח אדם"),IF(L145&lt;=90,"תקין","לא תקין"),IF(OR(H145="רכז בית ספר",H145="רכזת תכנית בבית הספר",H145="רכזת בית ספר"),IF(L145&lt;=114,"תקין","לא תקין"),IF(OR(H145="סגנית רכזת מעל 150",H145="סגן רכז"),IF(L145&lt;=93,"תקין","לא תקין"),"לא תקין")))))</f>
        <v/>
      </c>
      <c r="U145" s="307" t="str">
        <f t="shared" si="39"/>
        <v/>
      </c>
      <c r="V145" s="723"/>
      <c r="X145" s="308" t="str">
        <f t="shared" ref="X145:X208" si="48">IF(M145="","",IF(OR(R145="לא תקין",S145="לא תקין",T145="לא תקין",,U145="לא תקין"),"לא תקין","תקין"))</f>
        <v/>
      </c>
      <c r="Y145" s="309" t="str">
        <f t="shared" ref="Y145:Y208" si="49">IFERROR(IF(J145="","",K145/J145),"")</f>
        <v/>
      </c>
      <c r="Z145" s="308" t="str">
        <f t="shared" si="40"/>
        <v/>
      </c>
      <c r="AA145" s="308" t="b">
        <f t="shared" si="41"/>
        <v>1</v>
      </c>
      <c r="AB145" s="308" t="str">
        <f t="shared" ref="AB145:AB208" si="50">IF(H145="גננת",IF(J145&lt;75,"לא תקין","תקין"),"")</f>
        <v/>
      </c>
      <c r="AC145" s="534" t="str">
        <f t="shared" ref="AC145:AC208" si="51">IF(B145&lt;&gt;"",B145&amp;H145,"")</f>
        <v/>
      </c>
      <c r="AD145" s="752" t="str">
        <f t="shared" ref="AD145:AD208" si="52">M145</f>
        <v/>
      </c>
      <c r="AE145" s="534" t="str">
        <f t="shared" ref="AE145:AE208" si="53">IF(B145&lt;&gt;"",B145&amp;LEFT(H145,5),"")</f>
        <v/>
      </c>
      <c r="AF145" s="752" t="str">
        <f t="shared" ref="AF145:AF208" si="54">M145</f>
        <v/>
      </c>
    </row>
    <row r="146" spans="2:32" x14ac:dyDescent="0.25">
      <c r="B146" s="721"/>
      <c r="C146" s="531" t="str">
        <f>IFERROR(VLOOKUP(B146,'מצבת ורישום גנים'!B:D,3,0),"")</f>
        <v/>
      </c>
      <c r="D146" s="721"/>
      <c r="E146" s="723"/>
      <c r="F146" s="723"/>
      <c r="G146" s="723"/>
      <c r="H146" s="723"/>
      <c r="I146" s="992" t="str">
        <f t="shared" ref="I146:I209" si="55">SUBSTITUTE(IFERROR(IF(H146="מדצ","מדצ/ית",IF(OR(H146="סייעת ממשיכה",H146="סייעת חדשה",H146="סייעת רפואית/אישית"),"סייעת",IF(H146="רכזת גן","רכזת גן"))),""),"FALSE","")</f>
        <v/>
      </c>
      <c r="J146" s="723"/>
      <c r="K146" s="724"/>
      <c r="L146" s="723"/>
      <c r="M146" s="306" t="str">
        <f t="shared" si="42"/>
        <v/>
      </c>
      <c r="N146" s="32" t="str">
        <f t="shared" si="43"/>
        <v/>
      </c>
      <c r="P146" s="307" t="str">
        <f t="shared" si="44"/>
        <v/>
      </c>
      <c r="Q146" s="307" t="str">
        <f t="shared" si="38"/>
        <v/>
      </c>
      <c r="R146" s="307" t="str">
        <f t="shared" si="45"/>
        <v/>
      </c>
      <c r="S146" s="307" t="str">
        <f t="shared" si="46"/>
        <v/>
      </c>
      <c r="T146" s="307" t="str">
        <f t="shared" si="47"/>
        <v/>
      </c>
      <c r="U146" s="307" t="str">
        <f t="shared" si="39"/>
        <v/>
      </c>
      <c r="V146" s="723"/>
      <c r="X146" s="308" t="str">
        <f t="shared" si="48"/>
        <v/>
      </c>
      <c r="Y146" s="309" t="str">
        <f t="shared" si="49"/>
        <v/>
      </c>
      <c r="Z146" s="308" t="str">
        <f t="shared" si="40"/>
        <v/>
      </c>
      <c r="AA146" s="308" t="b">
        <f t="shared" si="41"/>
        <v>1</v>
      </c>
      <c r="AB146" s="308" t="str">
        <f t="shared" si="50"/>
        <v/>
      </c>
      <c r="AC146" s="534" t="str">
        <f t="shared" si="51"/>
        <v/>
      </c>
      <c r="AD146" s="752" t="str">
        <f t="shared" si="52"/>
        <v/>
      </c>
      <c r="AE146" s="534" t="str">
        <f t="shared" si="53"/>
        <v/>
      </c>
      <c r="AF146" s="752" t="str">
        <f t="shared" si="54"/>
        <v/>
      </c>
    </row>
    <row r="147" spans="2:32" x14ac:dyDescent="0.25">
      <c r="B147" s="721"/>
      <c r="C147" s="531" t="str">
        <f>IFERROR(VLOOKUP(B147,'מצבת ורישום גנים'!B:D,3,0),"")</f>
        <v/>
      </c>
      <c r="D147" s="721"/>
      <c r="E147" s="723"/>
      <c r="F147" s="723"/>
      <c r="G147" s="723"/>
      <c r="H147" s="723"/>
      <c r="I147" s="992" t="str">
        <f t="shared" si="55"/>
        <v/>
      </c>
      <c r="J147" s="723"/>
      <c r="K147" s="724"/>
      <c r="L147" s="723"/>
      <c r="M147" s="306" t="str">
        <f t="shared" si="42"/>
        <v/>
      </c>
      <c r="N147" s="32" t="str">
        <f t="shared" si="43"/>
        <v/>
      </c>
      <c r="P147" s="307" t="str">
        <f t="shared" si="44"/>
        <v/>
      </c>
      <c r="Q147" s="307" t="str">
        <f t="shared" si="38"/>
        <v/>
      </c>
      <c r="R147" s="307" t="str">
        <f t="shared" si="45"/>
        <v/>
      </c>
      <c r="S147" s="307" t="str">
        <f t="shared" si="46"/>
        <v/>
      </c>
      <c r="T147" s="307" t="str">
        <f t="shared" si="47"/>
        <v/>
      </c>
      <c r="U147" s="307" t="str">
        <f t="shared" si="39"/>
        <v/>
      </c>
      <c r="V147" s="723"/>
      <c r="X147" s="308" t="str">
        <f t="shared" si="48"/>
        <v/>
      </c>
      <c r="Y147" s="309" t="str">
        <f t="shared" si="49"/>
        <v/>
      </c>
      <c r="Z147" s="308" t="str">
        <f t="shared" si="40"/>
        <v/>
      </c>
      <c r="AA147" s="308" t="b">
        <f t="shared" si="41"/>
        <v>1</v>
      </c>
      <c r="AB147" s="308" t="str">
        <f t="shared" si="50"/>
        <v/>
      </c>
      <c r="AC147" s="534" t="str">
        <f t="shared" si="51"/>
        <v/>
      </c>
      <c r="AD147" s="752" t="str">
        <f t="shared" si="52"/>
        <v/>
      </c>
      <c r="AE147" s="534" t="str">
        <f t="shared" si="53"/>
        <v/>
      </c>
      <c r="AF147" s="752" t="str">
        <f t="shared" si="54"/>
        <v/>
      </c>
    </row>
    <row r="148" spans="2:32" x14ac:dyDescent="0.25">
      <c r="B148" s="721"/>
      <c r="C148" s="531" t="str">
        <f>IFERROR(VLOOKUP(B148,'מצבת ורישום גנים'!B:D,3,0),"")</f>
        <v/>
      </c>
      <c r="D148" s="721"/>
      <c r="E148" s="723"/>
      <c r="F148" s="723"/>
      <c r="G148" s="723"/>
      <c r="H148" s="723"/>
      <c r="I148" s="992" t="str">
        <f t="shared" si="55"/>
        <v/>
      </c>
      <c r="J148" s="723"/>
      <c r="K148" s="724"/>
      <c r="L148" s="723"/>
      <c r="M148" s="306" t="str">
        <f t="shared" si="42"/>
        <v/>
      </c>
      <c r="N148" s="32" t="str">
        <f t="shared" si="43"/>
        <v/>
      </c>
      <c r="P148" s="307" t="str">
        <f t="shared" si="44"/>
        <v/>
      </c>
      <c r="Q148" s="307" t="str">
        <f t="shared" si="38"/>
        <v/>
      </c>
      <c r="R148" s="307" t="str">
        <f t="shared" si="45"/>
        <v/>
      </c>
      <c r="S148" s="307" t="str">
        <f t="shared" si="46"/>
        <v/>
      </c>
      <c r="T148" s="307" t="str">
        <f t="shared" si="47"/>
        <v/>
      </c>
      <c r="U148" s="307" t="str">
        <f t="shared" si="39"/>
        <v/>
      </c>
      <c r="V148" s="723"/>
      <c r="X148" s="308" t="str">
        <f t="shared" si="48"/>
        <v/>
      </c>
      <c r="Y148" s="309" t="str">
        <f t="shared" si="49"/>
        <v/>
      </c>
      <c r="Z148" s="308" t="str">
        <f t="shared" si="40"/>
        <v/>
      </c>
      <c r="AA148" s="308" t="b">
        <f t="shared" si="41"/>
        <v>1</v>
      </c>
      <c r="AB148" s="308" t="str">
        <f t="shared" si="50"/>
        <v/>
      </c>
      <c r="AC148" s="534" t="str">
        <f t="shared" si="51"/>
        <v/>
      </c>
      <c r="AD148" s="752" t="str">
        <f t="shared" si="52"/>
        <v/>
      </c>
      <c r="AE148" s="534" t="str">
        <f t="shared" si="53"/>
        <v/>
      </c>
      <c r="AF148" s="752" t="str">
        <f t="shared" si="54"/>
        <v/>
      </c>
    </row>
    <row r="149" spans="2:32" x14ac:dyDescent="0.25">
      <c r="B149" s="721"/>
      <c r="C149" s="531" t="str">
        <f>IFERROR(VLOOKUP(B149,'מצבת ורישום גנים'!B:D,3,0),"")</f>
        <v/>
      </c>
      <c r="D149" s="721"/>
      <c r="E149" s="723"/>
      <c r="F149" s="723"/>
      <c r="G149" s="723"/>
      <c r="H149" s="723"/>
      <c r="I149" s="992" t="str">
        <f t="shared" si="55"/>
        <v/>
      </c>
      <c r="J149" s="723"/>
      <c r="K149" s="724"/>
      <c r="L149" s="723"/>
      <c r="M149" s="306" t="str">
        <f t="shared" si="42"/>
        <v/>
      </c>
      <c r="N149" s="32" t="str">
        <f t="shared" si="43"/>
        <v/>
      </c>
      <c r="P149" s="307" t="str">
        <f t="shared" si="44"/>
        <v/>
      </c>
      <c r="Q149" s="307" t="str">
        <f t="shared" si="38"/>
        <v/>
      </c>
      <c r="R149" s="307" t="str">
        <f t="shared" si="45"/>
        <v/>
      </c>
      <c r="S149" s="307" t="str">
        <f t="shared" si="46"/>
        <v/>
      </c>
      <c r="T149" s="307" t="str">
        <f t="shared" si="47"/>
        <v/>
      </c>
      <c r="U149" s="307" t="str">
        <f t="shared" si="39"/>
        <v/>
      </c>
      <c r="V149" s="723"/>
      <c r="X149" s="308" t="str">
        <f t="shared" si="48"/>
        <v/>
      </c>
      <c r="Y149" s="309" t="str">
        <f t="shared" si="49"/>
        <v/>
      </c>
      <c r="Z149" s="308" t="str">
        <f t="shared" si="40"/>
        <v/>
      </c>
      <c r="AA149" s="308" t="b">
        <f t="shared" si="41"/>
        <v>1</v>
      </c>
      <c r="AB149" s="308" t="str">
        <f t="shared" si="50"/>
        <v/>
      </c>
      <c r="AC149" s="534" t="str">
        <f t="shared" si="51"/>
        <v/>
      </c>
      <c r="AD149" s="752" t="str">
        <f t="shared" si="52"/>
        <v/>
      </c>
      <c r="AE149" s="534" t="str">
        <f t="shared" si="53"/>
        <v/>
      </c>
      <c r="AF149" s="752" t="str">
        <f t="shared" si="54"/>
        <v/>
      </c>
    </row>
    <row r="150" spans="2:32" x14ac:dyDescent="0.25">
      <c r="B150" s="721"/>
      <c r="C150" s="531" t="str">
        <f>IFERROR(VLOOKUP(B150,'מצבת ורישום גנים'!B:D,3,0),"")</f>
        <v/>
      </c>
      <c r="D150" s="721"/>
      <c r="E150" s="723"/>
      <c r="F150" s="723"/>
      <c r="G150" s="723"/>
      <c r="H150" s="723"/>
      <c r="I150" s="992" t="str">
        <f t="shared" si="55"/>
        <v/>
      </c>
      <c r="J150" s="723"/>
      <c r="K150" s="724"/>
      <c r="L150" s="723"/>
      <c r="M150" s="306" t="str">
        <f t="shared" si="42"/>
        <v/>
      </c>
      <c r="N150" s="32" t="str">
        <f t="shared" si="43"/>
        <v/>
      </c>
      <c r="P150" s="307" t="str">
        <f t="shared" si="44"/>
        <v/>
      </c>
      <c r="Q150" s="307" t="str">
        <f t="shared" si="38"/>
        <v/>
      </c>
      <c r="R150" s="307" t="str">
        <f t="shared" si="45"/>
        <v/>
      </c>
      <c r="S150" s="307" t="str">
        <f t="shared" si="46"/>
        <v/>
      </c>
      <c r="T150" s="307" t="str">
        <f t="shared" si="47"/>
        <v/>
      </c>
      <c r="U150" s="307" t="str">
        <f t="shared" si="39"/>
        <v/>
      </c>
      <c r="V150" s="723"/>
      <c r="X150" s="308" t="str">
        <f t="shared" si="48"/>
        <v/>
      </c>
      <c r="Y150" s="309" t="str">
        <f t="shared" si="49"/>
        <v/>
      </c>
      <c r="Z150" s="308" t="str">
        <f t="shared" si="40"/>
        <v/>
      </c>
      <c r="AA150" s="308" t="b">
        <f t="shared" si="41"/>
        <v>1</v>
      </c>
      <c r="AB150" s="308" t="str">
        <f t="shared" si="50"/>
        <v/>
      </c>
      <c r="AC150" s="534" t="str">
        <f t="shared" si="51"/>
        <v/>
      </c>
      <c r="AD150" s="752" t="str">
        <f t="shared" si="52"/>
        <v/>
      </c>
      <c r="AE150" s="534" t="str">
        <f t="shared" si="53"/>
        <v/>
      </c>
      <c r="AF150" s="752" t="str">
        <f t="shared" si="54"/>
        <v/>
      </c>
    </row>
    <row r="151" spans="2:32" x14ac:dyDescent="0.25">
      <c r="B151" s="721"/>
      <c r="C151" s="531" t="str">
        <f>IFERROR(VLOOKUP(B151,'מצבת ורישום גנים'!B:D,3,0),"")</f>
        <v/>
      </c>
      <c r="D151" s="721"/>
      <c r="E151" s="723"/>
      <c r="F151" s="723"/>
      <c r="G151" s="723"/>
      <c r="H151" s="723"/>
      <c r="I151" s="992" t="str">
        <f t="shared" si="55"/>
        <v/>
      </c>
      <c r="J151" s="723"/>
      <c r="K151" s="724"/>
      <c r="L151" s="723"/>
      <c r="M151" s="306" t="str">
        <f t="shared" si="42"/>
        <v/>
      </c>
      <c r="N151" s="32" t="str">
        <f t="shared" si="43"/>
        <v/>
      </c>
      <c r="P151" s="307" t="str">
        <f t="shared" si="44"/>
        <v/>
      </c>
      <c r="Q151" s="307" t="str">
        <f t="shared" si="38"/>
        <v/>
      </c>
      <c r="R151" s="307" t="str">
        <f t="shared" si="45"/>
        <v/>
      </c>
      <c r="S151" s="307" t="str">
        <f t="shared" si="46"/>
        <v/>
      </c>
      <c r="T151" s="307" t="str">
        <f t="shared" si="47"/>
        <v/>
      </c>
      <c r="U151" s="307" t="str">
        <f t="shared" si="39"/>
        <v/>
      </c>
      <c r="V151" s="723"/>
      <c r="X151" s="308" t="str">
        <f t="shared" si="48"/>
        <v/>
      </c>
      <c r="Y151" s="309" t="str">
        <f t="shared" si="49"/>
        <v/>
      </c>
      <c r="Z151" s="308" t="str">
        <f t="shared" si="40"/>
        <v/>
      </c>
      <c r="AA151" s="308" t="b">
        <f t="shared" si="41"/>
        <v>1</v>
      </c>
      <c r="AB151" s="308" t="str">
        <f t="shared" si="50"/>
        <v/>
      </c>
      <c r="AC151" s="534" t="str">
        <f t="shared" si="51"/>
        <v/>
      </c>
      <c r="AD151" s="752" t="str">
        <f t="shared" si="52"/>
        <v/>
      </c>
      <c r="AE151" s="534" t="str">
        <f t="shared" si="53"/>
        <v/>
      </c>
      <c r="AF151" s="752" t="str">
        <f t="shared" si="54"/>
        <v/>
      </c>
    </row>
    <row r="152" spans="2:32" x14ac:dyDescent="0.25">
      <c r="B152" s="721"/>
      <c r="C152" s="531" t="str">
        <f>IFERROR(VLOOKUP(B152,'מצבת ורישום גנים'!B:D,3,0),"")</f>
        <v/>
      </c>
      <c r="D152" s="721"/>
      <c r="E152" s="723"/>
      <c r="F152" s="723"/>
      <c r="G152" s="723"/>
      <c r="H152" s="723"/>
      <c r="I152" s="992" t="str">
        <f t="shared" si="55"/>
        <v/>
      </c>
      <c r="J152" s="723"/>
      <c r="K152" s="724"/>
      <c r="L152" s="723"/>
      <c r="M152" s="306" t="str">
        <f t="shared" si="42"/>
        <v/>
      </c>
      <c r="N152" s="32" t="str">
        <f t="shared" si="43"/>
        <v/>
      </c>
      <c r="P152" s="307" t="str">
        <f t="shared" si="44"/>
        <v/>
      </c>
      <c r="Q152" s="307" t="str">
        <f t="shared" si="38"/>
        <v/>
      </c>
      <c r="R152" s="307" t="str">
        <f t="shared" si="45"/>
        <v/>
      </c>
      <c r="S152" s="307" t="str">
        <f t="shared" si="46"/>
        <v/>
      </c>
      <c r="T152" s="307" t="str">
        <f t="shared" si="47"/>
        <v/>
      </c>
      <c r="U152" s="307" t="str">
        <f t="shared" si="39"/>
        <v/>
      </c>
      <c r="V152" s="723"/>
      <c r="X152" s="308" t="str">
        <f t="shared" si="48"/>
        <v/>
      </c>
      <c r="Y152" s="309" t="str">
        <f t="shared" si="49"/>
        <v/>
      </c>
      <c r="Z152" s="308" t="str">
        <f t="shared" si="40"/>
        <v/>
      </c>
      <c r="AA152" s="308" t="b">
        <f t="shared" si="41"/>
        <v>1</v>
      </c>
      <c r="AB152" s="308" t="str">
        <f t="shared" si="50"/>
        <v/>
      </c>
      <c r="AC152" s="534" t="str">
        <f t="shared" si="51"/>
        <v/>
      </c>
      <c r="AD152" s="752" t="str">
        <f t="shared" si="52"/>
        <v/>
      </c>
      <c r="AE152" s="534" t="str">
        <f t="shared" si="53"/>
        <v/>
      </c>
      <c r="AF152" s="752" t="str">
        <f t="shared" si="54"/>
        <v/>
      </c>
    </row>
    <row r="153" spans="2:32" x14ac:dyDescent="0.25">
      <c r="B153" s="721"/>
      <c r="C153" s="531" t="str">
        <f>IFERROR(VLOOKUP(B153,'מצבת ורישום גנים'!B:D,3,0),"")</f>
        <v/>
      </c>
      <c r="D153" s="721"/>
      <c r="E153" s="723"/>
      <c r="F153" s="723"/>
      <c r="G153" s="723"/>
      <c r="H153" s="723"/>
      <c r="I153" s="992" t="str">
        <f t="shared" si="55"/>
        <v/>
      </c>
      <c r="J153" s="723"/>
      <c r="K153" s="724"/>
      <c r="L153" s="723"/>
      <c r="M153" s="306" t="str">
        <f t="shared" si="42"/>
        <v/>
      </c>
      <c r="N153" s="32" t="str">
        <f t="shared" si="43"/>
        <v/>
      </c>
      <c r="P153" s="307" t="str">
        <f t="shared" si="44"/>
        <v/>
      </c>
      <c r="Q153" s="307" t="str">
        <f t="shared" si="38"/>
        <v/>
      </c>
      <c r="R153" s="307" t="str">
        <f t="shared" si="45"/>
        <v/>
      </c>
      <c r="S153" s="307" t="str">
        <f t="shared" si="46"/>
        <v/>
      </c>
      <c r="T153" s="307" t="str">
        <f t="shared" si="47"/>
        <v/>
      </c>
      <c r="U153" s="307" t="str">
        <f t="shared" si="39"/>
        <v/>
      </c>
      <c r="V153" s="723"/>
      <c r="X153" s="308" t="str">
        <f t="shared" si="48"/>
        <v/>
      </c>
      <c r="Y153" s="309" t="str">
        <f t="shared" si="49"/>
        <v/>
      </c>
      <c r="Z153" s="308" t="str">
        <f t="shared" si="40"/>
        <v/>
      </c>
      <c r="AA153" s="308" t="b">
        <f t="shared" si="41"/>
        <v>1</v>
      </c>
      <c r="AB153" s="308" t="str">
        <f t="shared" si="50"/>
        <v/>
      </c>
      <c r="AC153" s="534" t="str">
        <f t="shared" si="51"/>
        <v/>
      </c>
      <c r="AD153" s="752" t="str">
        <f t="shared" si="52"/>
        <v/>
      </c>
      <c r="AE153" s="534" t="str">
        <f t="shared" si="53"/>
        <v/>
      </c>
      <c r="AF153" s="752" t="str">
        <f t="shared" si="54"/>
        <v/>
      </c>
    </row>
    <row r="154" spans="2:32" x14ac:dyDescent="0.25">
      <c r="B154" s="721"/>
      <c r="C154" s="531" t="str">
        <f>IFERROR(VLOOKUP(B154,'מצבת ורישום גנים'!B:D,3,0),"")</f>
        <v/>
      </c>
      <c r="D154" s="721"/>
      <c r="E154" s="723"/>
      <c r="F154" s="723"/>
      <c r="G154" s="723"/>
      <c r="H154" s="723"/>
      <c r="I154" s="992" t="str">
        <f t="shared" si="55"/>
        <v/>
      </c>
      <c r="J154" s="723"/>
      <c r="K154" s="724"/>
      <c r="L154" s="723"/>
      <c r="M154" s="306" t="str">
        <f t="shared" si="42"/>
        <v/>
      </c>
      <c r="N154" s="32" t="str">
        <f t="shared" si="43"/>
        <v/>
      </c>
      <c r="P154" s="307" t="str">
        <f t="shared" si="44"/>
        <v/>
      </c>
      <c r="Q154" s="307" t="str">
        <f t="shared" si="38"/>
        <v/>
      </c>
      <c r="R154" s="307" t="str">
        <f t="shared" si="45"/>
        <v/>
      </c>
      <c r="S154" s="307" t="str">
        <f t="shared" si="46"/>
        <v/>
      </c>
      <c r="T154" s="307" t="str">
        <f t="shared" si="47"/>
        <v/>
      </c>
      <c r="U154" s="307" t="str">
        <f t="shared" si="39"/>
        <v/>
      </c>
      <c r="V154" s="723"/>
      <c r="X154" s="308" t="str">
        <f t="shared" si="48"/>
        <v/>
      </c>
      <c r="Y154" s="309" t="str">
        <f t="shared" si="49"/>
        <v/>
      </c>
      <c r="Z154" s="308" t="str">
        <f t="shared" si="40"/>
        <v/>
      </c>
      <c r="AA154" s="308" t="b">
        <f t="shared" si="41"/>
        <v>1</v>
      </c>
      <c r="AB154" s="308" t="str">
        <f t="shared" si="50"/>
        <v/>
      </c>
      <c r="AC154" s="534" t="str">
        <f t="shared" si="51"/>
        <v/>
      </c>
      <c r="AD154" s="752" t="str">
        <f t="shared" si="52"/>
        <v/>
      </c>
      <c r="AE154" s="534" t="str">
        <f t="shared" si="53"/>
        <v/>
      </c>
      <c r="AF154" s="752" t="str">
        <f t="shared" si="54"/>
        <v/>
      </c>
    </row>
    <row r="155" spans="2:32" x14ac:dyDescent="0.25">
      <c r="B155" s="721"/>
      <c r="C155" s="531" t="str">
        <f>IFERROR(VLOOKUP(B155,'מצבת ורישום גנים'!B:D,3,0),"")</f>
        <v/>
      </c>
      <c r="D155" s="721"/>
      <c r="E155" s="723"/>
      <c r="F155" s="723"/>
      <c r="G155" s="723"/>
      <c r="H155" s="723"/>
      <c r="I155" s="992" t="str">
        <f t="shared" si="55"/>
        <v/>
      </c>
      <c r="J155" s="723"/>
      <c r="K155" s="724"/>
      <c r="L155" s="723"/>
      <c r="M155" s="306" t="str">
        <f t="shared" si="42"/>
        <v/>
      </c>
      <c r="N155" s="32" t="str">
        <f t="shared" si="43"/>
        <v/>
      </c>
      <c r="P155" s="307" t="str">
        <f t="shared" si="44"/>
        <v/>
      </c>
      <c r="Q155" s="307" t="str">
        <f t="shared" si="38"/>
        <v/>
      </c>
      <c r="R155" s="307" t="str">
        <f t="shared" si="45"/>
        <v/>
      </c>
      <c r="S155" s="307" t="str">
        <f t="shared" si="46"/>
        <v/>
      </c>
      <c r="T155" s="307" t="str">
        <f t="shared" si="47"/>
        <v/>
      </c>
      <c r="U155" s="307" t="str">
        <f t="shared" si="39"/>
        <v/>
      </c>
      <c r="V155" s="723"/>
      <c r="X155" s="308" t="str">
        <f t="shared" si="48"/>
        <v/>
      </c>
      <c r="Y155" s="309" t="str">
        <f t="shared" si="49"/>
        <v/>
      </c>
      <c r="Z155" s="308" t="str">
        <f t="shared" si="40"/>
        <v/>
      </c>
      <c r="AA155" s="308" t="b">
        <f t="shared" si="41"/>
        <v>1</v>
      </c>
      <c r="AB155" s="308" t="str">
        <f t="shared" si="50"/>
        <v/>
      </c>
      <c r="AC155" s="534" t="str">
        <f t="shared" si="51"/>
        <v/>
      </c>
      <c r="AD155" s="752" t="str">
        <f t="shared" si="52"/>
        <v/>
      </c>
      <c r="AE155" s="534" t="str">
        <f t="shared" si="53"/>
        <v/>
      </c>
      <c r="AF155" s="752" t="str">
        <f t="shared" si="54"/>
        <v/>
      </c>
    </row>
    <row r="156" spans="2:32" x14ac:dyDescent="0.25">
      <c r="B156" s="721"/>
      <c r="C156" s="531" t="str">
        <f>IFERROR(VLOOKUP(B156,'מצבת ורישום גנים'!B:D,3,0),"")</f>
        <v/>
      </c>
      <c r="D156" s="721"/>
      <c r="E156" s="723"/>
      <c r="F156" s="723"/>
      <c r="G156" s="723"/>
      <c r="H156" s="723"/>
      <c r="I156" s="992" t="str">
        <f t="shared" si="55"/>
        <v/>
      </c>
      <c r="J156" s="723"/>
      <c r="K156" s="724"/>
      <c r="L156" s="723"/>
      <c r="M156" s="306" t="str">
        <f t="shared" si="42"/>
        <v/>
      </c>
      <c r="N156" s="32" t="str">
        <f t="shared" si="43"/>
        <v/>
      </c>
      <c r="P156" s="307" t="str">
        <f t="shared" si="44"/>
        <v/>
      </c>
      <c r="Q156" s="307" t="str">
        <f t="shared" si="38"/>
        <v/>
      </c>
      <c r="R156" s="307" t="str">
        <f t="shared" si="45"/>
        <v/>
      </c>
      <c r="S156" s="307" t="str">
        <f t="shared" si="46"/>
        <v/>
      </c>
      <c r="T156" s="307" t="str">
        <f t="shared" si="47"/>
        <v/>
      </c>
      <c r="U156" s="307" t="str">
        <f t="shared" si="39"/>
        <v/>
      </c>
      <c r="V156" s="723"/>
      <c r="X156" s="308" t="str">
        <f t="shared" si="48"/>
        <v/>
      </c>
      <c r="Y156" s="309" t="str">
        <f t="shared" si="49"/>
        <v/>
      </c>
      <c r="Z156" s="308" t="str">
        <f t="shared" si="40"/>
        <v/>
      </c>
      <c r="AA156" s="308" t="b">
        <f t="shared" si="41"/>
        <v>1</v>
      </c>
      <c r="AB156" s="308" t="str">
        <f t="shared" si="50"/>
        <v/>
      </c>
      <c r="AC156" s="534" t="str">
        <f t="shared" si="51"/>
        <v/>
      </c>
      <c r="AD156" s="752" t="str">
        <f t="shared" si="52"/>
        <v/>
      </c>
      <c r="AE156" s="534" t="str">
        <f t="shared" si="53"/>
        <v/>
      </c>
      <c r="AF156" s="752" t="str">
        <f t="shared" si="54"/>
        <v/>
      </c>
    </row>
    <row r="157" spans="2:32" x14ac:dyDescent="0.25">
      <c r="B157" s="721"/>
      <c r="C157" s="531" t="str">
        <f>IFERROR(VLOOKUP(B157,'מצבת ורישום גנים'!B:D,3,0),"")</f>
        <v/>
      </c>
      <c r="D157" s="721"/>
      <c r="E157" s="723"/>
      <c r="F157" s="723"/>
      <c r="G157" s="723"/>
      <c r="H157" s="723"/>
      <c r="I157" s="992" t="str">
        <f t="shared" si="55"/>
        <v/>
      </c>
      <c r="J157" s="723"/>
      <c r="K157" s="724"/>
      <c r="L157" s="723"/>
      <c r="M157" s="306" t="str">
        <f t="shared" si="42"/>
        <v/>
      </c>
      <c r="N157" s="32" t="str">
        <f t="shared" si="43"/>
        <v/>
      </c>
      <c r="P157" s="307" t="str">
        <f t="shared" si="44"/>
        <v/>
      </c>
      <c r="Q157" s="307" t="str">
        <f t="shared" si="38"/>
        <v/>
      </c>
      <c r="R157" s="307" t="str">
        <f t="shared" si="45"/>
        <v/>
      </c>
      <c r="S157" s="307" t="str">
        <f t="shared" si="46"/>
        <v/>
      </c>
      <c r="T157" s="307" t="str">
        <f t="shared" si="47"/>
        <v/>
      </c>
      <c r="U157" s="307" t="str">
        <f t="shared" si="39"/>
        <v/>
      </c>
      <c r="V157" s="723"/>
      <c r="X157" s="308" t="str">
        <f t="shared" si="48"/>
        <v/>
      </c>
      <c r="Y157" s="309" t="str">
        <f t="shared" si="49"/>
        <v/>
      </c>
      <c r="Z157" s="308" t="str">
        <f t="shared" si="40"/>
        <v/>
      </c>
      <c r="AA157" s="308" t="b">
        <f t="shared" si="41"/>
        <v>1</v>
      </c>
      <c r="AB157" s="308" t="str">
        <f t="shared" si="50"/>
        <v/>
      </c>
      <c r="AC157" s="534" t="str">
        <f t="shared" si="51"/>
        <v/>
      </c>
      <c r="AD157" s="752" t="str">
        <f t="shared" si="52"/>
        <v/>
      </c>
      <c r="AE157" s="534" t="str">
        <f t="shared" si="53"/>
        <v/>
      </c>
      <c r="AF157" s="752" t="str">
        <f t="shared" si="54"/>
        <v/>
      </c>
    </row>
    <row r="158" spans="2:32" x14ac:dyDescent="0.25">
      <c r="B158" s="721"/>
      <c r="C158" s="531" t="str">
        <f>IFERROR(VLOOKUP(B158,'מצבת ורישום גנים'!B:D,3,0),"")</f>
        <v/>
      </c>
      <c r="D158" s="721"/>
      <c r="E158" s="723"/>
      <c r="F158" s="723"/>
      <c r="G158" s="723"/>
      <c r="H158" s="723"/>
      <c r="I158" s="992" t="str">
        <f t="shared" si="55"/>
        <v/>
      </c>
      <c r="J158" s="723"/>
      <c r="K158" s="724"/>
      <c r="L158" s="723"/>
      <c r="M158" s="306" t="str">
        <f t="shared" si="42"/>
        <v/>
      </c>
      <c r="N158" s="32" t="str">
        <f t="shared" si="43"/>
        <v/>
      </c>
      <c r="P158" s="307" t="str">
        <f t="shared" si="44"/>
        <v/>
      </c>
      <c r="Q158" s="307" t="str">
        <f t="shared" si="38"/>
        <v/>
      </c>
      <c r="R158" s="307" t="str">
        <f t="shared" si="45"/>
        <v/>
      </c>
      <c r="S158" s="307" t="str">
        <f t="shared" si="46"/>
        <v/>
      </c>
      <c r="T158" s="307" t="str">
        <f t="shared" si="47"/>
        <v/>
      </c>
      <c r="U158" s="307" t="str">
        <f t="shared" si="39"/>
        <v/>
      </c>
      <c r="V158" s="723"/>
      <c r="X158" s="308" t="str">
        <f t="shared" si="48"/>
        <v/>
      </c>
      <c r="Y158" s="309" t="str">
        <f t="shared" si="49"/>
        <v/>
      </c>
      <c r="Z158" s="308" t="str">
        <f t="shared" si="40"/>
        <v/>
      </c>
      <c r="AA158" s="308" t="b">
        <f t="shared" si="41"/>
        <v>1</v>
      </c>
      <c r="AB158" s="308" t="str">
        <f t="shared" si="50"/>
        <v/>
      </c>
      <c r="AC158" s="534" t="str">
        <f t="shared" si="51"/>
        <v/>
      </c>
      <c r="AD158" s="752" t="str">
        <f t="shared" si="52"/>
        <v/>
      </c>
      <c r="AE158" s="534" t="str">
        <f t="shared" si="53"/>
        <v/>
      </c>
      <c r="AF158" s="752" t="str">
        <f t="shared" si="54"/>
        <v/>
      </c>
    </row>
    <row r="159" spans="2:32" x14ac:dyDescent="0.25">
      <c r="B159" s="721"/>
      <c r="C159" s="531" t="str">
        <f>IFERROR(VLOOKUP(B159,'מצבת ורישום גנים'!B:D,3,0),"")</f>
        <v/>
      </c>
      <c r="D159" s="721"/>
      <c r="E159" s="723"/>
      <c r="F159" s="723"/>
      <c r="G159" s="723"/>
      <c r="H159" s="723"/>
      <c r="I159" s="992" t="str">
        <f t="shared" si="55"/>
        <v/>
      </c>
      <c r="J159" s="723"/>
      <c r="K159" s="724"/>
      <c r="L159" s="723"/>
      <c r="M159" s="306" t="str">
        <f t="shared" si="42"/>
        <v/>
      </c>
      <c r="N159" s="32" t="str">
        <f t="shared" si="43"/>
        <v/>
      </c>
      <c r="P159" s="307" t="str">
        <f t="shared" si="44"/>
        <v/>
      </c>
      <c r="Q159" s="307" t="str">
        <f t="shared" si="38"/>
        <v/>
      </c>
      <c r="R159" s="307" t="str">
        <f t="shared" si="45"/>
        <v/>
      </c>
      <c r="S159" s="307" t="str">
        <f t="shared" si="46"/>
        <v/>
      </c>
      <c r="T159" s="307" t="str">
        <f t="shared" si="47"/>
        <v/>
      </c>
      <c r="U159" s="307" t="str">
        <f t="shared" si="39"/>
        <v/>
      </c>
      <c r="V159" s="723"/>
      <c r="X159" s="308" t="str">
        <f t="shared" si="48"/>
        <v/>
      </c>
      <c r="Y159" s="309" t="str">
        <f t="shared" si="49"/>
        <v/>
      </c>
      <c r="Z159" s="308" t="str">
        <f t="shared" si="40"/>
        <v/>
      </c>
      <c r="AA159" s="308" t="b">
        <f t="shared" si="41"/>
        <v>1</v>
      </c>
      <c r="AB159" s="308" t="str">
        <f t="shared" si="50"/>
        <v/>
      </c>
      <c r="AC159" s="534" t="str">
        <f t="shared" si="51"/>
        <v/>
      </c>
      <c r="AD159" s="752" t="str">
        <f t="shared" si="52"/>
        <v/>
      </c>
      <c r="AE159" s="534" t="str">
        <f t="shared" si="53"/>
        <v/>
      </c>
      <c r="AF159" s="752" t="str">
        <f t="shared" si="54"/>
        <v/>
      </c>
    </row>
    <row r="160" spans="2:32" x14ac:dyDescent="0.25">
      <c r="B160" s="721"/>
      <c r="C160" s="531" t="str">
        <f>IFERROR(VLOOKUP(B160,'מצבת ורישום גנים'!B:D,3,0),"")</f>
        <v/>
      </c>
      <c r="D160" s="721"/>
      <c r="E160" s="723"/>
      <c r="F160" s="723"/>
      <c r="G160" s="723"/>
      <c r="H160" s="723"/>
      <c r="I160" s="992" t="str">
        <f t="shared" si="55"/>
        <v/>
      </c>
      <c r="J160" s="723"/>
      <c r="K160" s="724"/>
      <c r="L160" s="723"/>
      <c r="M160" s="306" t="str">
        <f t="shared" si="42"/>
        <v/>
      </c>
      <c r="N160" s="32" t="str">
        <f t="shared" si="43"/>
        <v/>
      </c>
      <c r="P160" s="307" t="str">
        <f t="shared" si="44"/>
        <v/>
      </c>
      <c r="Q160" s="307" t="str">
        <f t="shared" si="38"/>
        <v/>
      </c>
      <c r="R160" s="307" t="str">
        <f t="shared" si="45"/>
        <v/>
      </c>
      <c r="S160" s="307" t="str">
        <f t="shared" si="46"/>
        <v/>
      </c>
      <c r="T160" s="307" t="str">
        <f t="shared" si="47"/>
        <v/>
      </c>
      <c r="U160" s="307" t="str">
        <f t="shared" si="39"/>
        <v/>
      </c>
      <c r="V160" s="723"/>
      <c r="X160" s="308" t="str">
        <f t="shared" si="48"/>
        <v/>
      </c>
      <c r="Y160" s="309" t="str">
        <f t="shared" si="49"/>
        <v/>
      </c>
      <c r="Z160" s="308" t="str">
        <f t="shared" si="40"/>
        <v/>
      </c>
      <c r="AA160" s="308" t="b">
        <f t="shared" si="41"/>
        <v>1</v>
      </c>
      <c r="AB160" s="308" t="str">
        <f t="shared" si="50"/>
        <v/>
      </c>
      <c r="AC160" s="534" t="str">
        <f t="shared" si="51"/>
        <v/>
      </c>
      <c r="AD160" s="752" t="str">
        <f t="shared" si="52"/>
        <v/>
      </c>
      <c r="AE160" s="534" t="str">
        <f t="shared" si="53"/>
        <v/>
      </c>
      <c r="AF160" s="752" t="str">
        <f t="shared" si="54"/>
        <v/>
      </c>
    </row>
    <row r="161" spans="2:32" x14ac:dyDescent="0.25">
      <c r="B161" s="721"/>
      <c r="C161" s="531" t="str">
        <f>IFERROR(VLOOKUP(B161,'מצבת ורישום גנים'!B:D,3,0),"")</f>
        <v/>
      </c>
      <c r="D161" s="721"/>
      <c r="E161" s="723"/>
      <c r="F161" s="723"/>
      <c r="G161" s="723"/>
      <c r="H161" s="723"/>
      <c r="I161" s="992" t="str">
        <f t="shared" si="55"/>
        <v/>
      </c>
      <c r="J161" s="723"/>
      <c r="K161" s="724"/>
      <c r="L161" s="723"/>
      <c r="M161" s="306" t="str">
        <f t="shared" si="42"/>
        <v/>
      </c>
      <c r="N161" s="32" t="str">
        <f t="shared" si="43"/>
        <v/>
      </c>
      <c r="P161" s="307" t="str">
        <f t="shared" si="44"/>
        <v/>
      </c>
      <c r="Q161" s="307" t="str">
        <f t="shared" si="38"/>
        <v/>
      </c>
      <c r="R161" s="307" t="str">
        <f t="shared" si="45"/>
        <v/>
      </c>
      <c r="S161" s="307" t="str">
        <f t="shared" si="46"/>
        <v/>
      </c>
      <c r="T161" s="307" t="str">
        <f t="shared" si="47"/>
        <v/>
      </c>
      <c r="U161" s="307" t="str">
        <f t="shared" si="39"/>
        <v/>
      </c>
      <c r="V161" s="723"/>
      <c r="X161" s="308" t="str">
        <f t="shared" si="48"/>
        <v/>
      </c>
      <c r="Y161" s="309" t="str">
        <f t="shared" si="49"/>
        <v/>
      </c>
      <c r="Z161" s="308" t="str">
        <f t="shared" si="40"/>
        <v/>
      </c>
      <c r="AA161" s="308" t="b">
        <f t="shared" si="41"/>
        <v>1</v>
      </c>
      <c r="AB161" s="308" t="str">
        <f t="shared" si="50"/>
        <v/>
      </c>
      <c r="AC161" s="534" t="str">
        <f t="shared" si="51"/>
        <v/>
      </c>
      <c r="AD161" s="752" t="str">
        <f t="shared" si="52"/>
        <v/>
      </c>
      <c r="AE161" s="534" t="str">
        <f t="shared" si="53"/>
        <v/>
      </c>
      <c r="AF161" s="752" t="str">
        <f t="shared" si="54"/>
        <v/>
      </c>
    </row>
    <row r="162" spans="2:32" x14ac:dyDescent="0.25">
      <c r="B162" s="721"/>
      <c r="C162" s="531" t="str">
        <f>IFERROR(VLOOKUP(B162,'מצבת ורישום גנים'!B:D,3,0),"")</f>
        <v/>
      </c>
      <c r="D162" s="721"/>
      <c r="E162" s="723"/>
      <c r="F162" s="723"/>
      <c r="G162" s="723"/>
      <c r="H162" s="723"/>
      <c r="I162" s="992" t="str">
        <f t="shared" si="55"/>
        <v/>
      </c>
      <c r="J162" s="723"/>
      <c r="K162" s="724"/>
      <c r="L162" s="723"/>
      <c r="M162" s="306" t="str">
        <f t="shared" si="42"/>
        <v/>
      </c>
      <c r="N162" s="32" t="str">
        <f t="shared" si="43"/>
        <v/>
      </c>
      <c r="P162" s="307" t="str">
        <f t="shared" si="44"/>
        <v/>
      </c>
      <c r="Q162" s="307" t="str">
        <f t="shared" si="38"/>
        <v/>
      </c>
      <c r="R162" s="307" t="str">
        <f t="shared" si="45"/>
        <v/>
      </c>
      <c r="S162" s="307" t="str">
        <f t="shared" si="46"/>
        <v/>
      </c>
      <c r="T162" s="307" t="str">
        <f t="shared" si="47"/>
        <v/>
      </c>
      <c r="U162" s="307" t="str">
        <f t="shared" si="39"/>
        <v/>
      </c>
      <c r="V162" s="723"/>
      <c r="X162" s="308" t="str">
        <f t="shared" si="48"/>
        <v/>
      </c>
      <c r="Y162" s="309" t="str">
        <f t="shared" si="49"/>
        <v/>
      </c>
      <c r="Z162" s="308" t="str">
        <f t="shared" si="40"/>
        <v/>
      </c>
      <c r="AA162" s="308" t="b">
        <f t="shared" si="41"/>
        <v>1</v>
      </c>
      <c r="AB162" s="308" t="str">
        <f t="shared" si="50"/>
        <v/>
      </c>
      <c r="AC162" s="534" t="str">
        <f t="shared" si="51"/>
        <v/>
      </c>
      <c r="AD162" s="752" t="str">
        <f t="shared" si="52"/>
        <v/>
      </c>
      <c r="AE162" s="534" t="str">
        <f t="shared" si="53"/>
        <v/>
      </c>
      <c r="AF162" s="752" t="str">
        <f t="shared" si="54"/>
        <v/>
      </c>
    </row>
    <row r="163" spans="2:32" x14ac:dyDescent="0.25">
      <c r="B163" s="721"/>
      <c r="C163" s="531" t="str">
        <f>IFERROR(VLOOKUP(B163,'מצבת ורישום גנים'!B:D,3,0),"")</f>
        <v/>
      </c>
      <c r="D163" s="721"/>
      <c r="E163" s="723"/>
      <c r="F163" s="723"/>
      <c r="G163" s="723"/>
      <c r="H163" s="723"/>
      <c r="I163" s="992" t="str">
        <f t="shared" si="55"/>
        <v/>
      </c>
      <c r="J163" s="723"/>
      <c r="K163" s="724"/>
      <c r="L163" s="723"/>
      <c r="M163" s="306" t="str">
        <f t="shared" si="42"/>
        <v/>
      </c>
      <c r="N163" s="32" t="str">
        <f t="shared" si="43"/>
        <v/>
      </c>
      <c r="P163" s="307" t="str">
        <f t="shared" si="44"/>
        <v/>
      </c>
      <c r="Q163" s="307" t="str">
        <f t="shared" si="38"/>
        <v/>
      </c>
      <c r="R163" s="307" t="str">
        <f t="shared" si="45"/>
        <v/>
      </c>
      <c r="S163" s="307" t="str">
        <f t="shared" si="46"/>
        <v/>
      </c>
      <c r="T163" s="307" t="str">
        <f t="shared" si="47"/>
        <v/>
      </c>
      <c r="U163" s="307" t="str">
        <f t="shared" si="39"/>
        <v/>
      </c>
      <c r="V163" s="723"/>
      <c r="X163" s="308" t="str">
        <f t="shared" si="48"/>
        <v/>
      </c>
      <c r="Y163" s="309" t="str">
        <f t="shared" si="49"/>
        <v/>
      </c>
      <c r="Z163" s="308" t="str">
        <f t="shared" si="40"/>
        <v/>
      </c>
      <c r="AA163" s="308" t="b">
        <f t="shared" si="41"/>
        <v>1</v>
      </c>
      <c r="AB163" s="308" t="str">
        <f t="shared" si="50"/>
        <v/>
      </c>
      <c r="AC163" s="534" t="str">
        <f t="shared" si="51"/>
        <v/>
      </c>
      <c r="AD163" s="752" t="str">
        <f t="shared" si="52"/>
        <v/>
      </c>
      <c r="AE163" s="534" t="str">
        <f t="shared" si="53"/>
        <v/>
      </c>
      <c r="AF163" s="752" t="str">
        <f t="shared" si="54"/>
        <v/>
      </c>
    </row>
    <row r="164" spans="2:32" x14ac:dyDescent="0.25">
      <c r="B164" s="721"/>
      <c r="C164" s="531" t="str">
        <f>IFERROR(VLOOKUP(B164,'מצבת ורישום גנים'!B:D,3,0),"")</f>
        <v/>
      </c>
      <c r="D164" s="721"/>
      <c r="E164" s="723"/>
      <c r="F164" s="723"/>
      <c r="G164" s="723"/>
      <c r="H164" s="723"/>
      <c r="I164" s="992" t="str">
        <f t="shared" si="55"/>
        <v/>
      </c>
      <c r="J164" s="723"/>
      <c r="K164" s="724"/>
      <c r="L164" s="723"/>
      <c r="M164" s="306" t="str">
        <f t="shared" si="42"/>
        <v/>
      </c>
      <c r="N164" s="32" t="str">
        <f t="shared" si="43"/>
        <v/>
      </c>
      <c r="P164" s="307" t="str">
        <f t="shared" si="44"/>
        <v/>
      </c>
      <c r="Q164" s="307" t="str">
        <f t="shared" si="38"/>
        <v/>
      </c>
      <c r="R164" s="307" t="str">
        <f t="shared" si="45"/>
        <v/>
      </c>
      <c r="S164" s="307" t="str">
        <f t="shared" si="46"/>
        <v/>
      </c>
      <c r="T164" s="307" t="str">
        <f t="shared" si="47"/>
        <v/>
      </c>
      <c r="U164" s="307" t="str">
        <f t="shared" si="39"/>
        <v/>
      </c>
      <c r="V164" s="723"/>
      <c r="X164" s="308" t="str">
        <f t="shared" si="48"/>
        <v/>
      </c>
      <c r="Y164" s="309" t="str">
        <f t="shared" si="49"/>
        <v/>
      </c>
      <c r="Z164" s="308" t="str">
        <f t="shared" si="40"/>
        <v/>
      </c>
      <c r="AA164" s="308" t="b">
        <f t="shared" si="41"/>
        <v>1</v>
      </c>
      <c r="AB164" s="308" t="str">
        <f t="shared" si="50"/>
        <v/>
      </c>
      <c r="AC164" s="534" t="str">
        <f t="shared" si="51"/>
        <v/>
      </c>
      <c r="AD164" s="752" t="str">
        <f t="shared" si="52"/>
        <v/>
      </c>
      <c r="AE164" s="534" t="str">
        <f t="shared" si="53"/>
        <v/>
      </c>
      <c r="AF164" s="752" t="str">
        <f t="shared" si="54"/>
        <v/>
      </c>
    </row>
    <row r="165" spans="2:32" x14ac:dyDescent="0.25">
      <c r="B165" s="721"/>
      <c r="C165" s="531" t="str">
        <f>IFERROR(VLOOKUP(B165,'מצבת ורישום גנים'!B:D,3,0),"")</f>
        <v/>
      </c>
      <c r="D165" s="721"/>
      <c r="E165" s="723"/>
      <c r="F165" s="723"/>
      <c r="G165" s="723"/>
      <c r="H165" s="723"/>
      <c r="I165" s="992" t="str">
        <f t="shared" si="55"/>
        <v/>
      </c>
      <c r="J165" s="723"/>
      <c r="K165" s="724"/>
      <c r="L165" s="723"/>
      <c r="M165" s="306" t="str">
        <f t="shared" si="42"/>
        <v/>
      </c>
      <c r="N165" s="32" t="str">
        <f t="shared" si="43"/>
        <v/>
      </c>
      <c r="P165" s="307" t="str">
        <f t="shared" si="44"/>
        <v/>
      </c>
      <c r="Q165" s="307" t="str">
        <f t="shared" si="38"/>
        <v/>
      </c>
      <c r="R165" s="307" t="str">
        <f t="shared" si="45"/>
        <v/>
      </c>
      <c r="S165" s="307" t="str">
        <f t="shared" si="46"/>
        <v/>
      </c>
      <c r="T165" s="307" t="str">
        <f t="shared" si="47"/>
        <v/>
      </c>
      <c r="U165" s="307" t="str">
        <f t="shared" si="39"/>
        <v/>
      </c>
      <c r="V165" s="723"/>
      <c r="X165" s="308" t="str">
        <f t="shared" si="48"/>
        <v/>
      </c>
      <c r="Y165" s="309" t="str">
        <f t="shared" si="49"/>
        <v/>
      </c>
      <c r="Z165" s="308" t="str">
        <f t="shared" si="40"/>
        <v/>
      </c>
      <c r="AA165" s="308" t="b">
        <f t="shared" si="41"/>
        <v>1</v>
      </c>
      <c r="AB165" s="308" t="str">
        <f t="shared" si="50"/>
        <v/>
      </c>
      <c r="AC165" s="534" t="str">
        <f t="shared" si="51"/>
        <v/>
      </c>
      <c r="AD165" s="752" t="str">
        <f t="shared" si="52"/>
        <v/>
      </c>
      <c r="AE165" s="534" t="str">
        <f t="shared" si="53"/>
        <v/>
      </c>
      <c r="AF165" s="752" t="str">
        <f t="shared" si="54"/>
        <v/>
      </c>
    </row>
    <row r="166" spans="2:32" x14ac:dyDescent="0.25">
      <c r="B166" s="721"/>
      <c r="C166" s="531" t="str">
        <f>IFERROR(VLOOKUP(B166,'מצבת ורישום גנים'!B:D,3,0),"")</f>
        <v/>
      </c>
      <c r="D166" s="721"/>
      <c r="E166" s="723"/>
      <c r="F166" s="723"/>
      <c r="G166" s="723"/>
      <c r="H166" s="723"/>
      <c r="I166" s="992" t="str">
        <f t="shared" si="55"/>
        <v/>
      </c>
      <c r="J166" s="723"/>
      <c r="K166" s="724"/>
      <c r="L166" s="723"/>
      <c r="M166" s="306" t="str">
        <f t="shared" si="42"/>
        <v/>
      </c>
      <c r="N166" s="32" t="str">
        <f t="shared" si="43"/>
        <v/>
      </c>
      <c r="P166" s="307" t="str">
        <f t="shared" si="44"/>
        <v/>
      </c>
      <c r="Q166" s="307" t="str">
        <f t="shared" si="38"/>
        <v/>
      </c>
      <c r="R166" s="307" t="str">
        <f t="shared" si="45"/>
        <v/>
      </c>
      <c r="S166" s="307" t="str">
        <f t="shared" si="46"/>
        <v/>
      </c>
      <c r="T166" s="307" t="str">
        <f t="shared" si="47"/>
        <v/>
      </c>
      <c r="U166" s="307" t="str">
        <f t="shared" si="39"/>
        <v/>
      </c>
      <c r="V166" s="723"/>
      <c r="X166" s="308" t="str">
        <f t="shared" si="48"/>
        <v/>
      </c>
      <c r="Y166" s="309" t="str">
        <f t="shared" si="49"/>
        <v/>
      </c>
      <c r="Z166" s="308" t="str">
        <f t="shared" si="40"/>
        <v/>
      </c>
      <c r="AA166" s="308" t="b">
        <f t="shared" si="41"/>
        <v>1</v>
      </c>
      <c r="AB166" s="308" t="str">
        <f t="shared" si="50"/>
        <v/>
      </c>
      <c r="AC166" s="534" t="str">
        <f t="shared" si="51"/>
        <v/>
      </c>
      <c r="AD166" s="752" t="str">
        <f t="shared" si="52"/>
        <v/>
      </c>
      <c r="AE166" s="534" t="str">
        <f t="shared" si="53"/>
        <v/>
      </c>
      <c r="AF166" s="752" t="str">
        <f t="shared" si="54"/>
        <v/>
      </c>
    </row>
    <row r="167" spans="2:32" x14ac:dyDescent="0.25">
      <c r="B167" s="721"/>
      <c r="C167" s="531" t="str">
        <f>IFERROR(VLOOKUP(B167,'מצבת ורישום גנים'!B:D,3,0),"")</f>
        <v/>
      </c>
      <c r="D167" s="721"/>
      <c r="E167" s="723"/>
      <c r="F167" s="723"/>
      <c r="G167" s="723"/>
      <c r="H167" s="723"/>
      <c r="I167" s="992" t="str">
        <f t="shared" si="55"/>
        <v/>
      </c>
      <c r="J167" s="723"/>
      <c r="K167" s="724"/>
      <c r="L167" s="723"/>
      <c r="M167" s="306" t="str">
        <f t="shared" si="42"/>
        <v/>
      </c>
      <c r="N167" s="32" t="str">
        <f t="shared" si="43"/>
        <v/>
      </c>
      <c r="P167" s="307" t="str">
        <f t="shared" si="44"/>
        <v/>
      </c>
      <c r="Q167" s="307" t="str">
        <f t="shared" si="38"/>
        <v/>
      </c>
      <c r="R167" s="307" t="str">
        <f t="shared" si="45"/>
        <v/>
      </c>
      <c r="S167" s="307" t="str">
        <f t="shared" si="46"/>
        <v/>
      </c>
      <c r="T167" s="307" t="str">
        <f t="shared" si="47"/>
        <v/>
      </c>
      <c r="U167" s="307" t="str">
        <f t="shared" si="39"/>
        <v/>
      </c>
      <c r="V167" s="723"/>
      <c r="X167" s="308" t="str">
        <f t="shared" si="48"/>
        <v/>
      </c>
      <c r="Y167" s="309" t="str">
        <f t="shared" si="49"/>
        <v/>
      </c>
      <c r="Z167" s="308" t="str">
        <f t="shared" si="40"/>
        <v/>
      </c>
      <c r="AA167" s="308" t="b">
        <f t="shared" si="41"/>
        <v>1</v>
      </c>
      <c r="AB167" s="308" t="str">
        <f t="shared" si="50"/>
        <v/>
      </c>
      <c r="AC167" s="534" t="str">
        <f t="shared" si="51"/>
        <v/>
      </c>
      <c r="AD167" s="752" t="str">
        <f t="shared" si="52"/>
        <v/>
      </c>
      <c r="AE167" s="534" t="str">
        <f t="shared" si="53"/>
        <v/>
      </c>
      <c r="AF167" s="752" t="str">
        <f t="shared" si="54"/>
        <v/>
      </c>
    </row>
    <row r="168" spans="2:32" x14ac:dyDescent="0.25">
      <c r="B168" s="721"/>
      <c r="C168" s="531" t="str">
        <f>IFERROR(VLOOKUP(B168,'מצבת ורישום גנים'!B:D,3,0),"")</f>
        <v/>
      </c>
      <c r="D168" s="721"/>
      <c r="E168" s="723"/>
      <c r="F168" s="723"/>
      <c r="G168" s="723"/>
      <c r="H168" s="723"/>
      <c r="I168" s="992" t="str">
        <f t="shared" si="55"/>
        <v/>
      </c>
      <c r="J168" s="723"/>
      <c r="K168" s="724"/>
      <c r="L168" s="723"/>
      <c r="M168" s="306" t="str">
        <f t="shared" si="42"/>
        <v/>
      </c>
      <c r="N168" s="32" t="str">
        <f t="shared" si="43"/>
        <v/>
      </c>
      <c r="P168" s="307" t="str">
        <f t="shared" si="44"/>
        <v/>
      </c>
      <c r="Q168" s="307" t="str">
        <f t="shared" si="38"/>
        <v/>
      </c>
      <c r="R168" s="307" t="str">
        <f t="shared" si="45"/>
        <v/>
      </c>
      <c r="S168" s="307" t="str">
        <f t="shared" si="46"/>
        <v/>
      </c>
      <c r="T168" s="307" t="str">
        <f t="shared" si="47"/>
        <v/>
      </c>
      <c r="U168" s="307" t="str">
        <f t="shared" si="39"/>
        <v/>
      </c>
      <c r="V168" s="723"/>
      <c r="X168" s="308" t="str">
        <f t="shared" si="48"/>
        <v/>
      </c>
      <c r="Y168" s="309" t="str">
        <f t="shared" si="49"/>
        <v/>
      </c>
      <c r="Z168" s="308" t="str">
        <f t="shared" si="40"/>
        <v/>
      </c>
      <c r="AA168" s="308" t="b">
        <f t="shared" si="41"/>
        <v>1</v>
      </c>
      <c r="AB168" s="308" t="str">
        <f t="shared" si="50"/>
        <v/>
      </c>
      <c r="AC168" s="534" t="str">
        <f t="shared" si="51"/>
        <v/>
      </c>
      <c r="AD168" s="752" t="str">
        <f t="shared" si="52"/>
        <v/>
      </c>
      <c r="AE168" s="534" t="str">
        <f t="shared" si="53"/>
        <v/>
      </c>
      <c r="AF168" s="752" t="str">
        <f t="shared" si="54"/>
        <v/>
      </c>
    </row>
    <row r="169" spans="2:32" x14ac:dyDescent="0.25">
      <c r="B169" s="721"/>
      <c r="C169" s="531" t="str">
        <f>IFERROR(VLOOKUP(B169,'מצבת ורישום גנים'!B:D,3,0),"")</f>
        <v/>
      </c>
      <c r="D169" s="721"/>
      <c r="E169" s="723"/>
      <c r="F169" s="723"/>
      <c r="G169" s="723"/>
      <c r="H169" s="723"/>
      <c r="I169" s="992" t="str">
        <f t="shared" si="55"/>
        <v/>
      </c>
      <c r="J169" s="723"/>
      <c r="K169" s="724"/>
      <c r="L169" s="723"/>
      <c r="M169" s="306" t="str">
        <f t="shared" si="42"/>
        <v/>
      </c>
      <c r="N169" s="32" t="str">
        <f t="shared" si="43"/>
        <v/>
      </c>
      <c r="P169" s="307" t="str">
        <f t="shared" si="44"/>
        <v/>
      </c>
      <c r="Q169" s="307" t="str">
        <f t="shared" si="38"/>
        <v/>
      </c>
      <c r="R169" s="307" t="str">
        <f t="shared" si="45"/>
        <v/>
      </c>
      <c r="S169" s="307" t="str">
        <f t="shared" si="46"/>
        <v/>
      </c>
      <c r="T169" s="307" t="str">
        <f t="shared" si="47"/>
        <v/>
      </c>
      <c r="U169" s="307" t="str">
        <f t="shared" si="39"/>
        <v/>
      </c>
      <c r="V169" s="723"/>
      <c r="X169" s="308" t="str">
        <f t="shared" si="48"/>
        <v/>
      </c>
      <c r="Y169" s="309" t="str">
        <f t="shared" si="49"/>
        <v/>
      </c>
      <c r="Z169" s="308" t="str">
        <f t="shared" si="40"/>
        <v/>
      </c>
      <c r="AA169" s="308" t="b">
        <f t="shared" si="41"/>
        <v>1</v>
      </c>
      <c r="AB169" s="308" t="str">
        <f t="shared" si="50"/>
        <v/>
      </c>
      <c r="AC169" s="534" t="str">
        <f t="shared" si="51"/>
        <v/>
      </c>
      <c r="AD169" s="752" t="str">
        <f t="shared" si="52"/>
        <v/>
      </c>
      <c r="AE169" s="534" t="str">
        <f t="shared" si="53"/>
        <v/>
      </c>
      <c r="AF169" s="752" t="str">
        <f t="shared" si="54"/>
        <v/>
      </c>
    </row>
    <row r="170" spans="2:32" x14ac:dyDescent="0.25">
      <c r="B170" s="721"/>
      <c r="C170" s="531" t="str">
        <f>IFERROR(VLOOKUP(B170,'מצבת ורישום גנים'!B:D,3,0),"")</f>
        <v/>
      </c>
      <c r="D170" s="721"/>
      <c r="E170" s="723"/>
      <c r="F170" s="723"/>
      <c r="G170" s="723"/>
      <c r="H170" s="723"/>
      <c r="I170" s="992" t="str">
        <f t="shared" si="55"/>
        <v/>
      </c>
      <c r="J170" s="723"/>
      <c r="K170" s="724"/>
      <c r="L170" s="723"/>
      <c r="M170" s="306" t="str">
        <f t="shared" si="42"/>
        <v/>
      </c>
      <c r="N170" s="32" t="str">
        <f t="shared" si="43"/>
        <v/>
      </c>
      <c r="P170" s="307" t="str">
        <f t="shared" si="44"/>
        <v/>
      </c>
      <c r="Q170" s="307" t="str">
        <f t="shared" si="38"/>
        <v/>
      </c>
      <c r="R170" s="307" t="str">
        <f t="shared" si="45"/>
        <v/>
      </c>
      <c r="S170" s="307" t="str">
        <f t="shared" si="46"/>
        <v/>
      </c>
      <c r="T170" s="307" t="str">
        <f t="shared" si="47"/>
        <v/>
      </c>
      <c r="U170" s="307" t="str">
        <f t="shared" si="39"/>
        <v/>
      </c>
      <c r="V170" s="723"/>
      <c r="X170" s="308" t="str">
        <f t="shared" si="48"/>
        <v/>
      </c>
      <c r="Y170" s="309" t="str">
        <f t="shared" si="49"/>
        <v/>
      </c>
      <c r="Z170" s="308" t="str">
        <f t="shared" si="40"/>
        <v/>
      </c>
      <c r="AA170" s="308" t="b">
        <f t="shared" si="41"/>
        <v>1</v>
      </c>
      <c r="AB170" s="308" t="str">
        <f t="shared" si="50"/>
        <v/>
      </c>
      <c r="AC170" s="534" t="str">
        <f t="shared" si="51"/>
        <v/>
      </c>
      <c r="AD170" s="752" t="str">
        <f t="shared" si="52"/>
        <v/>
      </c>
      <c r="AE170" s="534" t="str">
        <f t="shared" si="53"/>
        <v/>
      </c>
      <c r="AF170" s="752" t="str">
        <f t="shared" si="54"/>
        <v/>
      </c>
    </row>
    <row r="171" spans="2:32" x14ac:dyDescent="0.25">
      <c r="B171" s="721"/>
      <c r="C171" s="531" t="str">
        <f>IFERROR(VLOOKUP(B171,'מצבת ורישום גנים'!B:D,3,0),"")</f>
        <v/>
      </c>
      <c r="D171" s="721"/>
      <c r="E171" s="723"/>
      <c r="F171" s="723"/>
      <c r="G171" s="723"/>
      <c r="H171" s="723"/>
      <c r="I171" s="992" t="str">
        <f t="shared" si="55"/>
        <v/>
      </c>
      <c r="J171" s="723"/>
      <c r="K171" s="724"/>
      <c r="L171" s="723"/>
      <c r="M171" s="306" t="str">
        <f t="shared" si="42"/>
        <v/>
      </c>
      <c r="N171" s="32" t="str">
        <f t="shared" si="43"/>
        <v/>
      </c>
      <c r="P171" s="307" t="str">
        <f t="shared" si="44"/>
        <v/>
      </c>
      <c r="Q171" s="307" t="str">
        <f t="shared" si="38"/>
        <v/>
      </c>
      <c r="R171" s="307" t="str">
        <f t="shared" si="45"/>
        <v/>
      </c>
      <c r="S171" s="307" t="str">
        <f t="shared" si="46"/>
        <v/>
      </c>
      <c r="T171" s="307" t="str">
        <f t="shared" si="47"/>
        <v/>
      </c>
      <c r="U171" s="307" t="str">
        <f t="shared" si="39"/>
        <v/>
      </c>
      <c r="V171" s="723"/>
      <c r="X171" s="308" t="str">
        <f t="shared" si="48"/>
        <v/>
      </c>
      <c r="Y171" s="309" t="str">
        <f t="shared" si="49"/>
        <v/>
      </c>
      <c r="Z171" s="308" t="str">
        <f t="shared" si="40"/>
        <v/>
      </c>
      <c r="AA171" s="308" t="b">
        <f t="shared" si="41"/>
        <v>1</v>
      </c>
      <c r="AB171" s="308" t="str">
        <f t="shared" si="50"/>
        <v/>
      </c>
      <c r="AC171" s="534" t="str">
        <f t="shared" si="51"/>
        <v/>
      </c>
      <c r="AD171" s="752" t="str">
        <f t="shared" si="52"/>
        <v/>
      </c>
      <c r="AE171" s="534" t="str">
        <f t="shared" si="53"/>
        <v/>
      </c>
      <c r="AF171" s="752" t="str">
        <f t="shared" si="54"/>
        <v/>
      </c>
    </row>
    <row r="172" spans="2:32" x14ac:dyDescent="0.25">
      <c r="B172" s="721"/>
      <c r="C172" s="531" t="str">
        <f>IFERROR(VLOOKUP(B172,'מצבת ורישום גנים'!B:D,3,0),"")</f>
        <v/>
      </c>
      <c r="D172" s="721"/>
      <c r="E172" s="723"/>
      <c r="F172" s="723"/>
      <c r="G172" s="723"/>
      <c r="H172" s="723"/>
      <c r="I172" s="992" t="str">
        <f t="shared" si="55"/>
        <v/>
      </c>
      <c r="J172" s="723"/>
      <c r="K172" s="724"/>
      <c r="L172" s="723"/>
      <c r="M172" s="306" t="str">
        <f t="shared" si="42"/>
        <v/>
      </c>
      <c r="N172" s="32" t="str">
        <f t="shared" si="43"/>
        <v/>
      </c>
      <c r="P172" s="307" t="str">
        <f t="shared" si="44"/>
        <v/>
      </c>
      <c r="Q172" s="307" t="str">
        <f t="shared" si="38"/>
        <v/>
      </c>
      <c r="R172" s="307" t="str">
        <f t="shared" si="45"/>
        <v/>
      </c>
      <c r="S172" s="307" t="str">
        <f t="shared" si="46"/>
        <v/>
      </c>
      <c r="T172" s="307" t="str">
        <f t="shared" si="47"/>
        <v/>
      </c>
      <c r="U172" s="307" t="str">
        <f t="shared" si="39"/>
        <v/>
      </c>
      <c r="V172" s="723"/>
      <c r="X172" s="308" t="str">
        <f t="shared" si="48"/>
        <v/>
      </c>
      <c r="Y172" s="309" t="str">
        <f t="shared" si="49"/>
        <v/>
      </c>
      <c r="Z172" s="308" t="str">
        <f t="shared" si="40"/>
        <v/>
      </c>
      <c r="AA172" s="308" t="b">
        <f t="shared" si="41"/>
        <v>1</v>
      </c>
      <c r="AB172" s="308" t="str">
        <f t="shared" si="50"/>
        <v/>
      </c>
      <c r="AC172" s="534" t="str">
        <f t="shared" si="51"/>
        <v/>
      </c>
      <c r="AD172" s="752" t="str">
        <f t="shared" si="52"/>
        <v/>
      </c>
      <c r="AE172" s="534" t="str">
        <f t="shared" si="53"/>
        <v/>
      </c>
      <c r="AF172" s="752" t="str">
        <f t="shared" si="54"/>
        <v/>
      </c>
    </row>
    <row r="173" spans="2:32" x14ac:dyDescent="0.25">
      <c r="B173" s="721"/>
      <c r="C173" s="531" t="str">
        <f>IFERROR(VLOOKUP(B173,'מצבת ורישום גנים'!B:D,3,0),"")</f>
        <v/>
      </c>
      <c r="D173" s="721"/>
      <c r="E173" s="723"/>
      <c r="F173" s="723"/>
      <c r="G173" s="723"/>
      <c r="H173" s="723"/>
      <c r="I173" s="992" t="str">
        <f t="shared" si="55"/>
        <v/>
      </c>
      <c r="J173" s="723"/>
      <c r="K173" s="724"/>
      <c r="L173" s="723"/>
      <c r="M173" s="306" t="str">
        <f t="shared" si="42"/>
        <v/>
      </c>
      <c r="N173" s="32" t="str">
        <f t="shared" si="43"/>
        <v/>
      </c>
      <c r="P173" s="307" t="str">
        <f t="shared" si="44"/>
        <v/>
      </c>
      <c r="Q173" s="307" t="str">
        <f t="shared" si="38"/>
        <v/>
      </c>
      <c r="R173" s="307" t="str">
        <f t="shared" si="45"/>
        <v/>
      </c>
      <c r="S173" s="307" t="str">
        <f t="shared" si="46"/>
        <v/>
      </c>
      <c r="T173" s="307" t="str">
        <f t="shared" si="47"/>
        <v/>
      </c>
      <c r="U173" s="307" t="str">
        <f t="shared" si="39"/>
        <v/>
      </c>
      <c r="V173" s="723"/>
      <c r="X173" s="308" t="str">
        <f t="shared" si="48"/>
        <v/>
      </c>
      <c r="Y173" s="309" t="str">
        <f t="shared" si="49"/>
        <v/>
      </c>
      <c r="Z173" s="308" t="str">
        <f t="shared" si="40"/>
        <v/>
      </c>
      <c r="AA173" s="308" t="b">
        <f t="shared" si="41"/>
        <v>1</v>
      </c>
      <c r="AB173" s="308" t="str">
        <f t="shared" si="50"/>
        <v/>
      </c>
      <c r="AC173" s="534" t="str">
        <f t="shared" si="51"/>
        <v/>
      </c>
      <c r="AD173" s="752" t="str">
        <f t="shared" si="52"/>
        <v/>
      </c>
      <c r="AE173" s="534" t="str">
        <f t="shared" si="53"/>
        <v/>
      </c>
      <c r="AF173" s="752" t="str">
        <f t="shared" si="54"/>
        <v/>
      </c>
    </row>
    <row r="174" spans="2:32" x14ac:dyDescent="0.25">
      <c r="B174" s="721"/>
      <c r="C174" s="531" t="str">
        <f>IFERROR(VLOOKUP(B174,'מצבת ורישום גנים'!B:D,3,0),"")</f>
        <v/>
      </c>
      <c r="D174" s="721"/>
      <c r="E174" s="723"/>
      <c r="F174" s="723"/>
      <c r="G174" s="723"/>
      <c r="H174" s="723"/>
      <c r="I174" s="992" t="str">
        <f t="shared" si="55"/>
        <v/>
      </c>
      <c r="J174" s="723"/>
      <c r="K174" s="724"/>
      <c r="L174" s="723"/>
      <c r="M174" s="306" t="str">
        <f t="shared" si="42"/>
        <v/>
      </c>
      <c r="N174" s="32" t="str">
        <f t="shared" si="43"/>
        <v/>
      </c>
      <c r="P174" s="307" t="str">
        <f t="shared" si="44"/>
        <v/>
      </c>
      <c r="Q174" s="307" t="str">
        <f t="shared" si="38"/>
        <v/>
      </c>
      <c r="R174" s="307" t="str">
        <f t="shared" si="45"/>
        <v/>
      </c>
      <c r="S174" s="307" t="str">
        <f t="shared" si="46"/>
        <v/>
      </c>
      <c r="T174" s="307" t="str">
        <f t="shared" si="47"/>
        <v/>
      </c>
      <c r="U174" s="307" t="str">
        <f t="shared" si="39"/>
        <v/>
      </c>
      <c r="V174" s="723"/>
      <c r="X174" s="308" t="str">
        <f t="shared" si="48"/>
        <v/>
      </c>
      <c r="Y174" s="309" t="str">
        <f t="shared" si="49"/>
        <v/>
      </c>
      <c r="Z174" s="308" t="str">
        <f t="shared" si="40"/>
        <v/>
      </c>
      <c r="AA174" s="308" t="b">
        <f t="shared" si="41"/>
        <v>1</v>
      </c>
      <c r="AB174" s="308" t="str">
        <f t="shared" si="50"/>
        <v/>
      </c>
      <c r="AC174" s="534" t="str">
        <f t="shared" si="51"/>
        <v/>
      </c>
      <c r="AD174" s="752" t="str">
        <f t="shared" si="52"/>
        <v/>
      </c>
      <c r="AE174" s="534" t="str">
        <f t="shared" si="53"/>
        <v/>
      </c>
      <c r="AF174" s="752" t="str">
        <f t="shared" si="54"/>
        <v/>
      </c>
    </row>
    <row r="175" spans="2:32" x14ac:dyDescent="0.25">
      <c r="B175" s="721"/>
      <c r="C175" s="531" t="str">
        <f>IFERROR(VLOOKUP(B175,'מצבת ורישום גנים'!B:D,3,0),"")</f>
        <v/>
      </c>
      <c r="D175" s="721"/>
      <c r="E175" s="723"/>
      <c r="F175" s="723"/>
      <c r="G175" s="723"/>
      <c r="H175" s="723"/>
      <c r="I175" s="992" t="str">
        <f t="shared" si="55"/>
        <v/>
      </c>
      <c r="J175" s="723"/>
      <c r="K175" s="724"/>
      <c r="L175" s="723"/>
      <c r="M175" s="306" t="str">
        <f t="shared" si="42"/>
        <v/>
      </c>
      <c r="N175" s="32" t="str">
        <f t="shared" si="43"/>
        <v/>
      </c>
      <c r="P175" s="307" t="str">
        <f t="shared" si="44"/>
        <v/>
      </c>
      <c r="Q175" s="307" t="str">
        <f t="shared" si="38"/>
        <v/>
      </c>
      <c r="R175" s="307" t="str">
        <f t="shared" si="45"/>
        <v/>
      </c>
      <c r="S175" s="307" t="str">
        <f t="shared" si="46"/>
        <v/>
      </c>
      <c r="T175" s="307" t="str">
        <f t="shared" si="47"/>
        <v/>
      </c>
      <c r="U175" s="307" t="str">
        <f t="shared" si="39"/>
        <v/>
      </c>
      <c r="V175" s="723"/>
      <c r="X175" s="308" t="str">
        <f t="shared" si="48"/>
        <v/>
      </c>
      <c r="Y175" s="309" t="str">
        <f t="shared" si="49"/>
        <v/>
      </c>
      <c r="Z175" s="308" t="str">
        <f t="shared" si="40"/>
        <v/>
      </c>
      <c r="AA175" s="308" t="b">
        <f t="shared" si="41"/>
        <v>1</v>
      </c>
      <c r="AB175" s="308" t="str">
        <f t="shared" si="50"/>
        <v/>
      </c>
      <c r="AC175" s="534" t="str">
        <f t="shared" si="51"/>
        <v/>
      </c>
      <c r="AD175" s="752" t="str">
        <f t="shared" si="52"/>
        <v/>
      </c>
      <c r="AE175" s="534" t="str">
        <f t="shared" si="53"/>
        <v/>
      </c>
      <c r="AF175" s="752" t="str">
        <f t="shared" si="54"/>
        <v/>
      </c>
    </row>
    <row r="176" spans="2:32" x14ac:dyDescent="0.25">
      <c r="B176" s="721"/>
      <c r="C176" s="531" t="str">
        <f>IFERROR(VLOOKUP(B176,'מצבת ורישום גנים'!B:D,3,0),"")</f>
        <v/>
      </c>
      <c r="D176" s="721"/>
      <c r="E176" s="723"/>
      <c r="F176" s="723"/>
      <c r="G176" s="723"/>
      <c r="H176" s="723"/>
      <c r="I176" s="992" t="str">
        <f t="shared" si="55"/>
        <v/>
      </c>
      <c r="J176" s="723"/>
      <c r="K176" s="724"/>
      <c r="L176" s="723"/>
      <c r="M176" s="306" t="str">
        <f t="shared" si="42"/>
        <v/>
      </c>
      <c r="N176" s="32" t="str">
        <f t="shared" si="43"/>
        <v/>
      </c>
      <c r="P176" s="307" t="str">
        <f t="shared" si="44"/>
        <v/>
      </c>
      <c r="Q176" s="307" t="str">
        <f t="shared" si="38"/>
        <v/>
      </c>
      <c r="R176" s="307" t="str">
        <f t="shared" si="45"/>
        <v/>
      </c>
      <c r="S176" s="307" t="str">
        <f t="shared" si="46"/>
        <v/>
      </c>
      <c r="T176" s="307" t="str">
        <f t="shared" si="47"/>
        <v/>
      </c>
      <c r="U176" s="307" t="str">
        <f t="shared" si="39"/>
        <v/>
      </c>
      <c r="V176" s="723"/>
      <c r="X176" s="308" t="str">
        <f t="shared" si="48"/>
        <v/>
      </c>
      <c r="Y176" s="309" t="str">
        <f t="shared" si="49"/>
        <v/>
      </c>
      <c r="Z176" s="308" t="str">
        <f t="shared" si="40"/>
        <v/>
      </c>
      <c r="AA176" s="308" t="b">
        <f t="shared" si="41"/>
        <v>1</v>
      </c>
      <c r="AB176" s="308" t="str">
        <f t="shared" si="50"/>
        <v/>
      </c>
      <c r="AC176" s="534" t="str">
        <f t="shared" si="51"/>
        <v/>
      </c>
      <c r="AD176" s="752" t="str">
        <f t="shared" si="52"/>
        <v/>
      </c>
      <c r="AE176" s="534" t="str">
        <f t="shared" si="53"/>
        <v/>
      </c>
      <c r="AF176" s="752" t="str">
        <f t="shared" si="54"/>
        <v/>
      </c>
    </row>
    <row r="177" spans="2:32" x14ac:dyDescent="0.25">
      <c r="B177" s="721"/>
      <c r="C177" s="531" t="str">
        <f>IFERROR(VLOOKUP(B177,'מצבת ורישום גנים'!B:D,3,0),"")</f>
        <v/>
      </c>
      <c r="D177" s="721"/>
      <c r="E177" s="723"/>
      <c r="F177" s="723"/>
      <c r="G177" s="723"/>
      <c r="H177" s="723"/>
      <c r="I177" s="992" t="str">
        <f t="shared" si="55"/>
        <v/>
      </c>
      <c r="J177" s="723"/>
      <c r="K177" s="724"/>
      <c r="L177" s="723"/>
      <c r="M177" s="306" t="str">
        <f t="shared" si="42"/>
        <v/>
      </c>
      <c r="N177" s="32" t="str">
        <f t="shared" si="43"/>
        <v/>
      </c>
      <c r="P177" s="307" t="str">
        <f t="shared" si="44"/>
        <v/>
      </c>
      <c r="Q177" s="307" t="str">
        <f t="shared" si="38"/>
        <v/>
      </c>
      <c r="R177" s="307" t="str">
        <f t="shared" si="45"/>
        <v/>
      </c>
      <c r="S177" s="307" t="str">
        <f t="shared" si="46"/>
        <v/>
      </c>
      <c r="T177" s="307" t="str">
        <f t="shared" si="47"/>
        <v/>
      </c>
      <c r="U177" s="307" t="str">
        <f t="shared" si="39"/>
        <v/>
      </c>
      <c r="V177" s="723"/>
      <c r="X177" s="308" t="str">
        <f t="shared" si="48"/>
        <v/>
      </c>
      <c r="Y177" s="309" t="str">
        <f t="shared" si="49"/>
        <v/>
      </c>
      <c r="Z177" s="308" t="str">
        <f t="shared" si="40"/>
        <v/>
      </c>
      <c r="AA177" s="308" t="b">
        <f t="shared" si="41"/>
        <v>1</v>
      </c>
      <c r="AB177" s="308" t="str">
        <f t="shared" si="50"/>
        <v/>
      </c>
      <c r="AC177" s="534" t="str">
        <f t="shared" si="51"/>
        <v/>
      </c>
      <c r="AD177" s="752" t="str">
        <f t="shared" si="52"/>
        <v/>
      </c>
      <c r="AE177" s="534" t="str">
        <f t="shared" si="53"/>
        <v/>
      </c>
      <c r="AF177" s="752" t="str">
        <f t="shared" si="54"/>
        <v/>
      </c>
    </row>
    <row r="178" spans="2:32" x14ac:dyDescent="0.25">
      <c r="B178" s="721"/>
      <c r="C178" s="531" t="str">
        <f>IFERROR(VLOOKUP(B178,'מצבת ורישום גנים'!B:D,3,0),"")</f>
        <v/>
      </c>
      <c r="D178" s="721"/>
      <c r="E178" s="723"/>
      <c r="F178" s="723"/>
      <c r="G178" s="723"/>
      <c r="H178" s="723"/>
      <c r="I178" s="992" t="str">
        <f t="shared" si="55"/>
        <v/>
      </c>
      <c r="J178" s="723"/>
      <c r="K178" s="724"/>
      <c r="L178" s="723"/>
      <c r="M178" s="306" t="str">
        <f t="shared" si="42"/>
        <v/>
      </c>
      <c r="N178" s="32" t="str">
        <f t="shared" si="43"/>
        <v/>
      </c>
      <c r="P178" s="307" t="str">
        <f t="shared" si="44"/>
        <v/>
      </c>
      <c r="Q178" s="307" t="str">
        <f t="shared" si="38"/>
        <v/>
      </c>
      <c r="R178" s="307" t="str">
        <f t="shared" si="45"/>
        <v/>
      </c>
      <c r="S178" s="307" t="str">
        <f t="shared" si="46"/>
        <v/>
      </c>
      <c r="T178" s="307" t="str">
        <f t="shared" si="47"/>
        <v/>
      </c>
      <c r="U178" s="307" t="str">
        <f t="shared" si="39"/>
        <v/>
      </c>
      <c r="V178" s="723"/>
      <c r="X178" s="308" t="str">
        <f t="shared" si="48"/>
        <v/>
      </c>
      <c r="Y178" s="309" t="str">
        <f t="shared" si="49"/>
        <v/>
      </c>
      <c r="Z178" s="308" t="str">
        <f t="shared" si="40"/>
        <v/>
      </c>
      <c r="AA178" s="308" t="b">
        <f t="shared" si="41"/>
        <v>1</v>
      </c>
      <c r="AB178" s="308" t="str">
        <f t="shared" si="50"/>
        <v/>
      </c>
      <c r="AC178" s="534" t="str">
        <f t="shared" si="51"/>
        <v/>
      </c>
      <c r="AD178" s="752" t="str">
        <f t="shared" si="52"/>
        <v/>
      </c>
      <c r="AE178" s="534" t="str">
        <f t="shared" si="53"/>
        <v/>
      </c>
      <c r="AF178" s="752" t="str">
        <f t="shared" si="54"/>
        <v/>
      </c>
    </row>
    <row r="179" spans="2:32" x14ac:dyDescent="0.25">
      <c r="B179" s="721"/>
      <c r="C179" s="531" t="str">
        <f>IFERROR(VLOOKUP(B179,'מצבת ורישום גנים'!B:D,3,0),"")</f>
        <v/>
      </c>
      <c r="D179" s="721"/>
      <c r="E179" s="723"/>
      <c r="F179" s="723"/>
      <c r="G179" s="723"/>
      <c r="H179" s="723"/>
      <c r="I179" s="992" t="str">
        <f t="shared" si="55"/>
        <v/>
      </c>
      <c r="J179" s="723"/>
      <c r="K179" s="724"/>
      <c r="L179" s="723"/>
      <c r="M179" s="306" t="str">
        <f t="shared" si="42"/>
        <v/>
      </c>
      <c r="N179" s="32" t="str">
        <f t="shared" si="43"/>
        <v/>
      </c>
      <c r="P179" s="307" t="str">
        <f t="shared" si="44"/>
        <v/>
      </c>
      <c r="Q179" s="307" t="str">
        <f t="shared" si="38"/>
        <v/>
      </c>
      <c r="R179" s="307" t="str">
        <f t="shared" si="45"/>
        <v/>
      </c>
      <c r="S179" s="307" t="str">
        <f t="shared" si="46"/>
        <v/>
      </c>
      <c r="T179" s="307" t="str">
        <f t="shared" si="47"/>
        <v/>
      </c>
      <c r="U179" s="307" t="str">
        <f t="shared" si="39"/>
        <v/>
      </c>
      <c r="V179" s="723"/>
      <c r="X179" s="308" t="str">
        <f t="shared" si="48"/>
        <v/>
      </c>
      <c r="Y179" s="309" t="str">
        <f t="shared" si="49"/>
        <v/>
      </c>
      <c r="Z179" s="308" t="str">
        <f t="shared" si="40"/>
        <v/>
      </c>
      <c r="AA179" s="308" t="b">
        <f t="shared" si="41"/>
        <v>1</v>
      </c>
      <c r="AB179" s="308" t="str">
        <f t="shared" si="50"/>
        <v/>
      </c>
      <c r="AC179" s="534" t="str">
        <f t="shared" si="51"/>
        <v/>
      </c>
      <c r="AD179" s="752" t="str">
        <f t="shared" si="52"/>
        <v/>
      </c>
      <c r="AE179" s="534" t="str">
        <f t="shared" si="53"/>
        <v/>
      </c>
      <c r="AF179" s="752" t="str">
        <f t="shared" si="54"/>
        <v/>
      </c>
    </row>
    <row r="180" spans="2:32" x14ac:dyDescent="0.25">
      <c r="B180" s="721"/>
      <c r="C180" s="531" t="str">
        <f>IFERROR(VLOOKUP(B180,'מצבת ורישום גנים'!B:D,3,0),"")</f>
        <v/>
      </c>
      <c r="D180" s="721"/>
      <c r="E180" s="723"/>
      <c r="F180" s="723"/>
      <c r="G180" s="723"/>
      <c r="H180" s="723"/>
      <c r="I180" s="992" t="str">
        <f t="shared" si="55"/>
        <v/>
      </c>
      <c r="J180" s="723"/>
      <c r="K180" s="724"/>
      <c r="L180" s="723"/>
      <c r="M180" s="306" t="str">
        <f t="shared" si="42"/>
        <v/>
      </c>
      <c r="N180" s="32" t="str">
        <f t="shared" si="43"/>
        <v/>
      </c>
      <c r="P180" s="307" t="str">
        <f t="shared" si="44"/>
        <v/>
      </c>
      <c r="Q180" s="307" t="str">
        <f t="shared" si="38"/>
        <v/>
      </c>
      <c r="R180" s="307" t="str">
        <f t="shared" si="45"/>
        <v/>
      </c>
      <c r="S180" s="307" t="str">
        <f t="shared" si="46"/>
        <v/>
      </c>
      <c r="T180" s="307" t="str">
        <f t="shared" si="47"/>
        <v/>
      </c>
      <c r="U180" s="307" t="str">
        <f t="shared" si="39"/>
        <v/>
      </c>
      <c r="V180" s="723"/>
      <c r="X180" s="308" t="str">
        <f t="shared" si="48"/>
        <v/>
      </c>
      <c r="Y180" s="309" t="str">
        <f t="shared" si="49"/>
        <v/>
      </c>
      <c r="Z180" s="308" t="str">
        <f t="shared" si="40"/>
        <v/>
      </c>
      <c r="AA180" s="308" t="b">
        <f t="shared" si="41"/>
        <v>1</v>
      </c>
      <c r="AB180" s="308" t="str">
        <f t="shared" si="50"/>
        <v/>
      </c>
      <c r="AC180" s="534" t="str">
        <f t="shared" si="51"/>
        <v/>
      </c>
      <c r="AD180" s="752" t="str">
        <f t="shared" si="52"/>
        <v/>
      </c>
      <c r="AE180" s="534" t="str">
        <f t="shared" si="53"/>
        <v/>
      </c>
      <c r="AF180" s="752" t="str">
        <f t="shared" si="54"/>
        <v/>
      </c>
    </row>
    <row r="181" spans="2:32" x14ac:dyDescent="0.25">
      <c r="B181" s="721"/>
      <c r="C181" s="531" t="str">
        <f>IFERROR(VLOOKUP(B181,'מצבת ורישום גנים'!B:D,3,0),"")</f>
        <v/>
      </c>
      <c r="D181" s="721"/>
      <c r="E181" s="723"/>
      <c r="F181" s="723"/>
      <c r="G181" s="723"/>
      <c r="H181" s="723"/>
      <c r="I181" s="992" t="str">
        <f t="shared" si="55"/>
        <v/>
      </c>
      <c r="J181" s="723"/>
      <c r="K181" s="724"/>
      <c r="L181" s="723"/>
      <c r="M181" s="306" t="str">
        <f t="shared" si="42"/>
        <v/>
      </c>
      <c r="N181" s="32" t="str">
        <f t="shared" si="43"/>
        <v/>
      </c>
      <c r="P181" s="307" t="str">
        <f t="shared" si="44"/>
        <v/>
      </c>
      <c r="Q181" s="307" t="str">
        <f t="shared" si="38"/>
        <v/>
      </c>
      <c r="R181" s="307" t="str">
        <f t="shared" si="45"/>
        <v/>
      </c>
      <c r="S181" s="307" t="str">
        <f t="shared" si="46"/>
        <v/>
      </c>
      <c r="T181" s="307" t="str">
        <f t="shared" si="47"/>
        <v/>
      </c>
      <c r="U181" s="307" t="str">
        <f t="shared" si="39"/>
        <v/>
      </c>
      <c r="V181" s="723"/>
      <c r="X181" s="308" t="str">
        <f t="shared" si="48"/>
        <v/>
      </c>
      <c r="Y181" s="309" t="str">
        <f t="shared" si="49"/>
        <v/>
      </c>
      <c r="Z181" s="308" t="str">
        <f t="shared" si="40"/>
        <v/>
      </c>
      <c r="AA181" s="308" t="b">
        <f t="shared" si="41"/>
        <v>1</v>
      </c>
      <c r="AB181" s="308" t="str">
        <f t="shared" si="50"/>
        <v/>
      </c>
      <c r="AC181" s="534" t="str">
        <f t="shared" si="51"/>
        <v/>
      </c>
      <c r="AD181" s="752" t="str">
        <f t="shared" si="52"/>
        <v/>
      </c>
      <c r="AE181" s="534" t="str">
        <f t="shared" si="53"/>
        <v/>
      </c>
      <c r="AF181" s="752" t="str">
        <f t="shared" si="54"/>
        <v/>
      </c>
    </row>
    <row r="182" spans="2:32" x14ac:dyDescent="0.25">
      <c r="B182" s="721"/>
      <c r="C182" s="531" t="str">
        <f>IFERROR(VLOOKUP(B182,'מצבת ורישום גנים'!B:D,3,0),"")</f>
        <v/>
      </c>
      <c r="D182" s="721"/>
      <c r="E182" s="723"/>
      <c r="F182" s="723"/>
      <c r="G182" s="723"/>
      <c r="H182" s="723"/>
      <c r="I182" s="992" t="str">
        <f t="shared" si="55"/>
        <v/>
      </c>
      <c r="J182" s="723"/>
      <c r="K182" s="724"/>
      <c r="L182" s="723"/>
      <c r="M182" s="306" t="str">
        <f t="shared" si="42"/>
        <v/>
      </c>
      <c r="N182" s="32" t="str">
        <f t="shared" si="43"/>
        <v/>
      </c>
      <c r="P182" s="307" t="str">
        <f t="shared" si="44"/>
        <v/>
      </c>
      <c r="Q182" s="307" t="str">
        <f t="shared" si="38"/>
        <v/>
      </c>
      <c r="R182" s="307" t="str">
        <f t="shared" si="45"/>
        <v/>
      </c>
      <c r="S182" s="307" t="str">
        <f t="shared" si="46"/>
        <v/>
      </c>
      <c r="T182" s="307" t="str">
        <f t="shared" si="47"/>
        <v/>
      </c>
      <c r="U182" s="307" t="str">
        <f t="shared" si="39"/>
        <v/>
      </c>
      <c r="V182" s="723"/>
      <c r="X182" s="308" t="str">
        <f t="shared" si="48"/>
        <v/>
      </c>
      <c r="Y182" s="309" t="str">
        <f t="shared" si="49"/>
        <v/>
      </c>
      <c r="Z182" s="308" t="str">
        <f t="shared" si="40"/>
        <v/>
      </c>
      <c r="AA182" s="308" t="b">
        <f t="shared" si="41"/>
        <v>1</v>
      </c>
      <c r="AB182" s="308" t="str">
        <f t="shared" si="50"/>
        <v/>
      </c>
      <c r="AC182" s="534" t="str">
        <f t="shared" si="51"/>
        <v/>
      </c>
      <c r="AD182" s="752" t="str">
        <f t="shared" si="52"/>
        <v/>
      </c>
      <c r="AE182" s="534" t="str">
        <f t="shared" si="53"/>
        <v/>
      </c>
      <c r="AF182" s="752" t="str">
        <f t="shared" si="54"/>
        <v/>
      </c>
    </row>
    <row r="183" spans="2:32" x14ac:dyDescent="0.25">
      <c r="B183" s="721"/>
      <c r="C183" s="531" t="str">
        <f>IFERROR(VLOOKUP(B183,'מצבת ורישום גנים'!B:D,3,0),"")</f>
        <v/>
      </c>
      <c r="D183" s="721"/>
      <c r="E183" s="723"/>
      <c r="F183" s="723"/>
      <c r="G183" s="723"/>
      <c r="H183" s="723"/>
      <c r="I183" s="992" t="str">
        <f t="shared" si="55"/>
        <v/>
      </c>
      <c r="J183" s="723"/>
      <c r="K183" s="724"/>
      <c r="L183" s="723"/>
      <c r="M183" s="306" t="str">
        <f t="shared" si="42"/>
        <v/>
      </c>
      <c r="N183" s="32" t="str">
        <f t="shared" si="43"/>
        <v/>
      </c>
      <c r="P183" s="307" t="str">
        <f t="shared" si="44"/>
        <v/>
      </c>
      <c r="Q183" s="307" t="str">
        <f t="shared" si="38"/>
        <v/>
      </c>
      <c r="R183" s="307" t="str">
        <f t="shared" si="45"/>
        <v/>
      </c>
      <c r="S183" s="307" t="str">
        <f t="shared" si="46"/>
        <v/>
      </c>
      <c r="T183" s="307" t="str">
        <f t="shared" si="47"/>
        <v/>
      </c>
      <c r="U183" s="307" t="str">
        <f t="shared" si="39"/>
        <v/>
      </c>
      <c r="V183" s="723"/>
      <c r="X183" s="308" t="str">
        <f t="shared" si="48"/>
        <v/>
      </c>
      <c r="Y183" s="309" t="str">
        <f t="shared" si="49"/>
        <v/>
      </c>
      <c r="Z183" s="308" t="str">
        <f t="shared" si="40"/>
        <v/>
      </c>
      <c r="AA183" s="308" t="b">
        <f t="shared" si="41"/>
        <v>1</v>
      </c>
      <c r="AB183" s="308" t="str">
        <f t="shared" si="50"/>
        <v/>
      </c>
      <c r="AC183" s="534" t="str">
        <f t="shared" si="51"/>
        <v/>
      </c>
      <c r="AD183" s="752" t="str">
        <f t="shared" si="52"/>
        <v/>
      </c>
      <c r="AE183" s="534" t="str">
        <f t="shared" si="53"/>
        <v/>
      </c>
      <c r="AF183" s="752" t="str">
        <f t="shared" si="54"/>
        <v/>
      </c>
    </row>
    <row r="184" spans="2:32" x14ac:dyDescent="0.25">
      <c r="B184" s="721"/>
      <c r="C184" s="531" t="str">
        <f>IFERROR(VLOOKUP(B184,'מצבת ורישום גנים'!B:D,3,0),"")</f>
        <v/>
      </c>
      <c r="D184" s="721"/>
      <c r="E184" s="723"/>
      <c r="F184" s="723"/>
      <c r="G184" s="723"/>
      <c r="H184" s="723"/>
      <c r="I184" s="992" t="str">
        <f t="shared" si="55"/>
        <v/>
      </c>
      <c r="J184" s="723"/>
      <c r="K184" s="724"/>
      <c r="L184" s="723"/>
      <c r="M184" s="306" t="str">
        <f t="shared" si="42"/>
        <v/>
      </c>
      <c r="N184" s="32" t="str">
        <f t="shared" si="43"/>
        <v/>
      </c>
      <c r="P184" s="307" t="str">
        <f t="shared" si="44"/>
        <v/>
      </c>
      <c r="Q184" s="307" t="str">
        <f t="shared" si="38"/>
        <v/>
      </c>
      <c r="R184" s="307" t="str">
        <f t="shared" si="45"/>
        <v/>
      </c>
      <c r="S184" s="307" t="str">
        <f t="shared" si="46"/>
        <v/>
      </c>
      <c r="T184" s="307" t="str">
        <f t="shared" si="47"/>
        <v/>
      </c>
      <c r="U184" s="307" t="str">
        <f t="shared" si="39"/>
        <v/>
      </c>
      <c r="V184" s="723"/>
      <c r="X184" s="308" t="str">
        <f t="shared" si="48"/>
        <v/>
      </c>
      <c r="Y184" s="309" t="str">
        <f t="shared" si="49"/>
        <v/>
      </c>
      <c r="Z184" s="308" t="str">
        <f t="shared" si="40"/>
        <v/>
      </c>
      <c r="AA184" s="308" t="b">
        <f t="shared" si="41"/>
        <v>1</v>
      </c>
      <c r="AB184" s="308" t="str">
        <f t="shared" si="50"/>
        <v/>
      </c>
      <c r="AC184" s="534" t="str">
        <f t="shared" si="51"/>
        <v/>
      </c>
      <c r="AD184" s="752" t="str">
        <f t="shared" si="52"/>
        <v/>
      </c>
      <c r="AE184" s="534" t="str">
        <f t="shared" si="53"/>
        <v/>
      </c>
      <c r="AF184" s="752" t="str">
        <f t="shared" si="54"/>
        <v/>
      </c>
    </row>
    <row r="185" spans="2:32" x14ac:dyDescent="0.25">
      <c r="B185" s="721"/>
      <c r="C185" s="531" t="str">
        <f>IFERROR(VLOOKUP(B185,'מצבת ורישום גנים'!B:D,3,0),"")</f>
        <v/>
      </c>
      <c r="D185" s="721"/>
      <c r="E185" s="723"/>
      <c r="F185" s="723"/>
      <c r="G185" s="723"/>
      <c r="H185" s="723"/>
      <c r="I185" s="992" t="str">
        <f t="shared" si="55"/>
        <v/>
      </c>
      <c r="J185" s="723"/>
      <c r="K185" s="724"/>
      <c r="L185" s="723"/>
      <c r="M185" s="306" t="str">
        <f t="shared" si="42"/>
        <v/>
      </c>
      <c r="N185" s="32" t="str">
        <f t="shared" si="43"/>
        <v/>
      </c>
      <c r="P185" s="307" t="str">
        <f t="shared" si="44"/>
        <v/>
      </c>
      <c r="Q185" s="307" t="str">
        <f t="shared" si="38"/>
        <v/>
      </c>
      <c r="R185" s="307" t="str">
        <f t="shared" si="45"/>
        <v/>
      </c>
      <c r="S185" s="307" t="str">
        <f t="shared" si="46"/>
        <v/>
      </c>
      <c r="T185" s="307" t="str">
        <f t="shared" si="47"/>
        <v/>
      </c>
      <c r="U185" s="307" t="str">
        <f t="shared" si="39"/>
        <v/>
      </c>
      <c r="V185" s="723"/>
      <c r="X185" s="308" t="str">
        <f t="shared" si="48"/>
        <v/>
      </c>
      <c r="Y185" s="309" t="str">
        <f t="shared" si="49"/>
        <v/>
      </c>
      <c r="Z185" s="308" t="str">
        <f t="shared" si="40"/>
        <v/>
      </c>
      <c r="AA185" s="308" t="b">
        <f t="shared" si="41"/>
        <v>1</v>
      </c>
      <c r="AB185" s="308" t="str">
        <f t="shared" si="50"/>
        <v/>
      </c>
      <c r="AC185" s="534" t="str">
        <f t="shared" si="51"/>
        <v/>
      </c>
      <c r="AD185" s="752" t="str">
        <f t="shared" si="52"/>
        <v/>
      </c>
      <c r="AE185" s="534" t="str">
        <f t="shared" si="53"/>
        <v/>
      </c>
      <c r="AF185" s="752" t="str">
        <f t="shared" si="54"/>
        <v/>
      </c>
    </row>
    <row r="186" spans="2:32" x14ac:dyDescent="0.25">
      <c r="B186" s="721"/>
      <c r="C186" s="531" t="str">
        <f>IFERROR(VLOOKUP(B186,'מצבת ורישום גנים'!B:D,3,0),"")</f>
        <v/>
      </c>
      <c r="D186" s="721"/>
      <c r="E186" s="723"/>
      <c r="F186" s="723"/>
      <c r="G186" s="723"/>
      <c r="H186" s="723"/>
      <c r="I186" s="992" t="str">
        <f t="shared" si="55"/>
        <v/>
      </c>
      <c r="J186" s="723"/>
      <c r="K186" s="724"/>
      <c r="L186" s="723"/>
      <c r="M186" s="306" t="str">
        <f t="shared" si="42"/>
        <v/>
      </c>
      <c r="N186" s="32" t="str">
        <f t="shared" si="43"/>
        <v/>
      </c>
      <c r="P186" s="307" t="str">
        <f t="shared" si="44"/>
        <v/>
      </c>
      <c r="Q186" s="307" t="str">
        <f t="shared" si="38"/>
        <v/>
      </c>
      <c r="R186" s="307" t="str">
        <f t="shared" si="45"/>
        <v/>
      </c>
      <c r="S186" s="307" t="str">
        <f t="shared" si="46"/>
        <v/>
      </c>
      <c r="T186" s="307" t="str">
        <f t="shared" si="47"/>
        <v/>
      </c>
      <c r="U186" s="307" t="str">
        <f t="shared" si="39"/>
        <v/>
      </c>
      <c r="V186" s="723"/>
      <c r="X186" s="308" t="str">
        <f t="shared" si="48"/>
        <v/>
      </c>
      <c r="Y186" s="309" t="str">
        <f t="shared" si="49"/>
        <v/>
      </c>
      <c r="Z186" s="308" t="str">
        <f t="shared" si="40"/>
        <v/>
      </c>
      <c r="AA186" s="308" t="b">
        <f t="shared" si="41"/>
        <v>1</v>
      </c>
      <c r="AB186" s="308" t="str">
        <f t="shared" si="50"/>
        <v/>
      </c>
      <c r="AC186" s="534" t="str">
        <f t="shared" si="51"/>
        <v/>
      </c>
      <c r="AD186" s="752" t="str">
        <f t="shared" si="52"/>
        <v/>
      </c>
      <c r="AE186" s="534" t="str">
        <f t="shared" si="53"/>
        <v/>
      </c>
      <c r="AF186" s="752" t="str">
        <f t="shared" si="54"/>
        <v/>
      </c>
    </row>
    <row r="187" spans="2:32" x14ac:dyDescent="0.25">
      <c r="B187" s="721"/>
      <c r="C187" s="531" t="str">
        <f>IFERROR(VLOOKUP(B187,'מצבת ורישום גנים'!B:D,3,0),"")</f>
        <v/>
      </c>
      <c r="D187" s="721"/>
      <c r="E187" s="723"/>
      <c r="F187" s="723"/>
      <c r="G187" s="723"/>
      <c r="H187" s="723"/>
      <c r="I187" s="992" t="str">
        <f t="shared" si="55"/>
        <v/>
      </c>
      <c r="J187" s="723"/>
      <c r="K187" s="724"/>
      <c r="L187" s="723"/>
      <c r="M187" s="306" t="str">
        <f t="shared" si="42"/>
        <v/>
      </c>
      <c r="N187" s="32" t="str">
        <f t="shared" si="43"/>
        <v/>
      </c>
      <c r="P187" s="307" t="str">
        <f t="shared" si="44"/>
        <v/>
      </c>
      <c r="Q187" s="307" t="str">
        <f t="shared" si="38"/>
        <v/>
      </c>
      <c r="R187" s="307" t="str">
        <f t="shared" si="45"/>
        <v/>
      </c>
      <c r="S187" s="307" t="str">
        <f t="shared" si="46"/>
        <v/>
      </c>
      <c r="T187" s="307" t="str">
        <f t="shared" si="47"/>
        <v/>
      </c>
      <c r="U187" s="307" t="str">
        <f t="shared" si="39"/>
        <v/>
      </c>
      <c r="V187" s="723"/>
      <c r="X187" s="308" t="str">
        <f t="shared" si="48"/>
        <v/>
      </c>
      <c r="Y187" s="309" t="str">
        <f t="shared" si="49"/>
        <v/>
      </c>
      <c r="Z187" s="308" t="str">
        <f t="shared" si="40"/>
        <v/>
      </c>
      <c r="AA187" s="308" t="b">
        <f t="shared" si="41"/>
        <v>1</v>
      </c>
      <c r="AB187" s="308" t="str">
        <f t="shared" si="50"/>
        <v/>
      </c>
      <c r="AC187" s="534" t="str">
        <f t="shared" si="51"/>
        <v/>
      </c>
      <c r="AD187" s="752" t="str">
        <f t="shared" si="52"/>
        <v/>
      </c>
      <c r="AE187" s="534" t="str">
        <f t="shared" si="53"/>
        <v/>
      </c>
      <c r="AF187" s="752" t="str">
        <f t="shared" si="54"/>
        <v/>
      </c>
    </row>
    <row r="188" spans="2:32" x14ac:dyDescent="0.25">
      <c r="B188" s="721"/>
      <c r="C188" s="531" t="str">
        <f>IFERROR(VLOOKUP(B188,'מצבת ורישום גנים'!B:D,3,0),"")</f>
        <v/>
      </c>
      <c r="D188" s="721"/>
      <c r="E188" s="723"/>
      <c r="F188" s="723"/>
      <c r="G188" s="723"/>
      <c r="H188" s="723"/>
      <c r="I188" s="992" t="str">
        <f t="shared" si="55"/>
        <v/>
      </c>
      <c r="J188" s="723"/>
      <c r="K188" s="724"/>
      <c r="L188" s="723"/>
      <c r="M188" s="306" t="str">
        <f t="shared" si="42"/>
        <v/>
      </c>
      <c r="N188" s="32" t="str">
        <f t="shared" si="43"/>
        <v/>
      </c>
      <c r="P188" s="307" t="str">
        <f t="shared" si="44"/>
        <v/>
      </c>
      <c r="Q188" s="307" t="str">
        <f t="shared" si="38"/>
        <v/>
      </c>
      <c r="R188" s="307" t="str">
        <f t="shared" si="45"/>
        <v/>
      </c>
      <c r="S188" s="307" t="str">
        <f t="shared" si="46"/>
        <v/>
      </c>
      <c r="T188" s="307" t="str">
        <f t="shared" si="47"/>
        <v/>
      </c>
      <c r="U188" s="307" t="str">
        <f t="shared" si="39"/>
        <v/>
      </c>
      <c r="V188" s="723"/>
      <c r="X188" s="308" t="str">
        <f t="shared" si="48"/>
        <v/>
      </c>
      <c r="Y188" s="309" t="str">
        <f t="shared" si="49"/>
        <v/>
      </c>
      <c r="Z188" s="308" t="str">
        <f t="shared" si="40"/>
        <v/>
      </c>
      <c r="AA188" s="308" t="b">
        <f t="shared" si="41"/>
        <v>1</v>
      </c>
      <c r="AB188" s="308" t="str">
        <f t="shared" si="50"/>
        <v/>
      </c>
      <c r="AC188" s="534" t="str">
        <f t="shared" si="51"/>
        <v/>
      </c>
      <c r="AD188" s="752" t="str">
        <f t="shared" si="52"/>
        <v/>
      </c>
      <c r="AE188" s="534" t="str">
        <f t="shared" si="53"/>
        <v/>
      </c>
      <c r="AF188" s="752" t="str">
        <f t="shared" si="54"/>
        <v/>
      </c>
    </row>
    <row r="189" spans="2:32" x14ac:dyDescent="0.25">
      <c r="B189" s="721"/>
      <c r="C189" s="531" t="str">
        <f>IFERROR(VLOOKUP(B189,'מצבת ורישום גנים'!B:D,3,0),"")</f>
        <v/>
      </c>
      <c r="D189" s="721"/>
      <c r="E189" s="723"/>
      <c r="F189" s="723"/>
      <c r="G189" s="723"/>
      <c r="H189" s="723"/>
      <c r="I189" s="992" t="str">
        <f t="shared" si="55"/>
        <v/>
      </c>
      <c r="J189" s="723"/>
      <c r="K189" s="724"/>
      <c r="L189" s="723"/>
      <c r="M189" s="306" t="str">
        <f t="shared" si="42"/>
        <v/>
      </c>
      <c r="N189" s="32" t="str">
        <f t="shared" si="43"/>
        <v/>
      </c>
      <c r="P189" s="307" t="str">
        <f t="shared" si="44"/>
        <v/>
      </c>
      <c r="Q189" s="307" t="str">
        <f t="shared" si="38"/>
        <v/>
      </c>
      <c r="R189" s="307" t="str">
        <f t="shared" si="45"/>
        <v/>
      </c>
      <c r="S189" s="307" t="str">
        <f t="shared" si="46"/>
        <v/>
      </c>
      <c r="T189" s="307" t="str">
        <f t="shared" si="47"/>
        <v/>
      </c>
      <c r="U189" s="307" t="str">
        <f t="shared" si="39"/>
        <v/>
      </c>
      <c r="V189" s="723"/>
      <c r="X189" s="308" t="str">
        <f t="shared" si="48"/>
        <v/>
      </c>
      <c r="Y189" s="309" t="str">
        <f t="shared" si="49"/>
        <v/>
      </c>
      <c r="Z189" s="308" t="str">
        <f t="shared" si="40"/>
        <v/>
      </c>
      <c r="AA189" s="308" t="b">
        <f t="shared" si="41"/>
        <v>1</v>
      </c>
      <c r="AB189" s="308" t="str">
        <f t="shared" si="50"/>
        <v/>
      </c>
      <c r="AC189" s="534" t="str">
        <f t="shared" si="51"/>
        <v/>
      </c>
      <c r="AD189" s="752" t="str">
        <f t="shared" si="52"/>
        <v/>
      </c>
      <c r="AE189" s="534" t="str">
        <f t="shared" si="53"/>
        <v/>
      </c>
      <c r="AF189" s="752" t="str">
        <f t="shared" si="54"/>
        <v/>
      </c>
    </row>
    <row r="190" spans="2:32" x14ac:dyDescent="0.25">
      <c r="B190" s="721"/>
      <c r="C190" s="531" t="str">
        <f>IFERROR(VLOOKUP(B190,'מצבת ורישום גנים'!B:D,3,0),"")</f>
        <v/>
      </c>
      <c r="D190" s="721"/>
      <c r="E190" s="723"/>
      <c r="F190" s="723"/>
      <c r="G190" s="723"/>
      <c r="H190" s="723"/>
      <c r="I190" s="992" t="str">
        <f t="shared" si="55"/>
        <v/>
      </c>
      <c r="J190" s="723"/>
      <c r="K190" s="724"/>
      <c r="L190" s="723"/>
      <c r="M190" s="306" t="str">
        <f t="shared" si="42"/>
        <v/>
      </c>
      <c r="N190" s="32" t="str">
        <f t="shared" si="43"/>
        <v/>
      </c>
      <c r="P190" s="307" t="str">
        <f t="shared" si="44"/>
        <v/>
      </c>
      <c r="Q190" s="307" t="str">
        <f t="shared" si="38"/>
        <v/>
      </c>
      <c r="R190" s="307" t="str">
        <f t="shared" si="45"/>
        <v/>
      </c>
      <c r="S190" s="307" t="str">
        <f t="shared" si="46"/>
        <v/>
      </c>
      <c r="T190" s="307" t="str">
        <f t="shared" si="47"/>
        <v/>
      </c>
      <c r="U190" s="307" t="str">
        <f t="shared" si="39"/>
        <v/>
      </c>
      <c r="V190" s="723"/>
      <c r="X190" s="308" t="str">
        <f t="shared" si="48"/>
        <v/>
      </c>
      <c r="Y190" s="309" t="str">
        <f t="shared" si="49"/>
        <v/>
      </c>
      <c r="Z190" s="308" t="str">
        <f t="shared" si="40"/>
        <v/>
      </c>
      <c r="AA190" s="308" t="b">
        <f t="shared" si="41"/>
        <v>1</v>
      </c>
      <c r="AB190" s="308" t="str">
        <f t="shared" si="50"/>
        <v/>
      </c>
      <c r="AC190" s="534" t="str">
        <f t="shared" si="51"/>
        <v/>
      </c>
      <c r="AD190" s="752" t="str">
        <f t="shared" si="52"/>
        <v/>
      </c>
      <c r="AE190" s="534" t="str">
        <f t="shared" si="53"/>
        <v/>
      </c>
      <c r="AF190" s="752" t="str">
        <f t="shared" si="54"/>
        <v/>
      </c>
    </row>
    <row r="191" spans="2:32" x14ac:dyDescent="0.25">
      <c r="B191" s="721"/>
      <c r="C191" s="531" t="str">
        <f>IFERROR(VLOOKUP(B191,'מצבת ורישום גנים'!B:D,3,0),"")</f>
        <v/>
      </c>
      <c r="D191" s="721"/>
      <c r="E191" s="723"/>
      <c r="F191" s="723"/>
      <c r="G191" s="723"/>
      <c r="H191" s="723"/>
      <c r="I191" s="992" t="str">
        <f t="shared" si="55"/>
        <v/>
      </c>
      <c r="J191" s="723"/>
      <c r="K191" s="724"/>
      <c r="L191" s="723"/>
      <c r="M191" s="306" t="str">
        <f t="shared" si="42"/>
        <v/>
      </c>
      <c r="N191" s="32" t="str">
        <f t="shared" si="43"/>
        <v/>
      </c>
      <c r="P191" s="307" t="str">
        <f t="shared" si="44"/>
        <v/>
      </c>
      <c r="Q191" s="307" t="str">
        <f t="shared" si="38"/>
        <v/>
      </c>
      <c r="R191" s="307" t="str">
        <f t="shared" si="45"/>
        <v/>
      </c>
      <c r="S191" s="307" t="str">
        <f t="shared" si="46"/>
        <v/>
      </c>
      <c r="T191" s="307" t="str">
        <f t="shared" si="47"/>
        <v/>
      </c>
      <c r="U191" s="307" t="str">
        <f t="shared" si="39"/>
        <v/>
      </c>
      <c r="V191" s="723"/>
      <c r="X191" s="308" t="str">
        <f t="shared" si="48"/>
        <v/>
      </c>
      <c r="Y191" s="309" t="str">
        <f t="shared" si="49"/>
        <v/>
      </c>
      <c r="Z191" s="308" t="str">
        <f t="shared" si="40"/>
        <v/>
      </c>
      <c r="AA191" s="308" t="b">
        <f t="shared" si="41"/>
        <v>1</v>
      </c>
      <c r="AB191" s="308" t="str">
        <f t="shared" si="50"/>
        <v/>
      </c>
      <c r="AC191" s="534" t="str">
        <f t="shared" si="51"/>
        <v/>
      </c>
      <c r="AD191" s="752" t="str">
        <f t="shared" si="52"/>
        <v/>
      </c>
      <c r="AE191" s="534" t="str">
        <f t="shared" si="53"/>
        <v/>
      </c>
      <c r="AF191" s="752" t="str">
        <f t="shared" si="54"/>
        <v/>
      </c>
    </row>
    <row r="192" spans="2:32" x14ac:dyDescent="0.25">
      <c r="B192" s="721"/>
      <c r="C192" s="531" t="str">
        <f>IFERROR(VLOOKUP(B192,'מצבת ורישום גנים'!B:D,3,0),"")</f>
        <v/>
      </c>
      <c r="D192" s="721"/>
      <c r="E192" s="723"/>
      <c r="F192" s="723"/>
      <c r="G192" s="723"/>
      <c r="H192" s="723"/>
      <c r="I192" s="992" t="str">
        <f t="shared" si="55"/>
        <v/>
      </c>
      <c r="J192" s="723"/>
      <c r="K192" s="724"/>
      <c r="L192" s="723"/>
      <c r="M192" s="306" t="str">
        <f t="shared" si="42"/>
        <v/>
      </c>
      <c r="N192" s="32" t="str">
        <f t="shared" si="43"/>
        <v/>
      </c>
      <c r="P192" s="307" t="str">
        <f t="shared" si="44"/>
        <v/>
      </c>
      <c r="Q192" s="307" t="str">
        <f t="shared" si="38"/>
        <v/>
      </c>
      <c r="R192" s="307" t="str">
        <f t="shared" si="45"/>
        <v/>
      </c>
      <c r="S192" s="307" t="str">
        <f t="shared" si="46"/>
        <v/>
      </c>
      <c r="T192" s="307" t="str">
        <f t="shared" si="47"/>
        <v/>
      </c>
      <c r="U192" s="307" t="str">
        <f t="shared" si="39"/>
        <v/>
      </c>
      <c r="V192" s="723"/>
      <c r="X192" s="308" t="str">
        <f t="shared" si="48"/>
        <v/>
      </c>
      <c r="Y192" s="309" t="str">
        <f t="shared" si="49"/>
        <v/>
      </c>
      <c r="Z192" s="308" t="str">
        <f t="shared" si="40"/>
        <v/>
      </c>
      <c r="AA192" s="308" t="b">
        <f t="shared" si="41"/>
        <v>1</v>
      </c>
      <c r="AB192" s="308" t="str">
        <f t="shared" si="50"/>
        <v/>
      </c>
      <c r="AC192" s="534" t="str">
        <f t="shared" si="51"/>
        <v/>
      </c>
      <c r="AD192" s="752" t="str">
        <f t="shared" si="52"/>
        <v/>
      </c>
      <c r="AE192" s="534" t="str">
        <f t="shared" si="53"/>
        <v/>
      </c>
      <c r="AF192" s="752" t="str">
        <f t="shared" si="54"/>
        <v/>
      </c>
    </row>
    <row r="193" spans="2:32" x14ac:dyDescent="0.25">
      <c r="B193" s="721"/>
      <c r="C193" s="531" t="str">
        <f>IFERROR(VLOOKUP(B193,'מצבת ורישום גנים'!B:D,3,0),"")</f>
        <v/>
      </c>
      <c r="D193" s="721"/>
      <c r="E193" s="723"/>
      <c r="F193" s="723"/>
      <c r="G193" s="723"/>
      <c r="H193" s="723"/>
      <c r="I193" s="992" t="str">
        <f t="shared" si="55"/>
        <v/>
      </c>
      <c r="J193" s="723"/>
      <c r="K193" s="724"/>
      <c r="L193" s="723"/>
      <c r="M193" s="306" t="str">
        <f t="shared" si="42"/>
        <v/>
      </c>
      <c r="N193" s="32" t="str">
        <f t="shared" si="43"/>
        <v/>
      </c>
      <c r="P193" s="307" t="str">
        <f t="shared" si="44"/>
        <v/>
      </c>
      <c r="Q193" s="307" t="str">
        <f t="shared" si="38"/>
        <v/>
      </c>
      <c r="R193" s="307" t="str">
        <f t="shared" si="45"/>
        <v/>
      </c>
      <c r="S193" s="307" t="str">
        <f t="shared" si="46"/>
        <v/>
      </c>
      <c r="T193" s="307" t="str">
        <f t="shared" si="47"/>
        <v/>
      </c>
      <c r="U193" s="307" t="str">
        <f t="shared" si="39"/>
        <v/>
      </c>
      <c r="V193" s="723"/>
      <c r="X193" s="308" t="str">
        <f t="shared" si="48"/>
        <v/>
      </c>
      <c r="Y193" s="309" t="str">
        <f t="shared" si="49"/>
        <v/>
      </c>
      <c r="Z193" s="308" t="str">
        <f t="shared" si="40"/>
        <v/>
      </c>
      <c r="AA193" s="308" t="b">
        <f t="shared" si="41"/>
        <v>1</v>
      </c>
      <c r="AB193" s="308" t="str">
        <f t="shared" si="50"/>
        <v/>
      </c>
      <c r="AC193" s="534" t="str">
        <f t="shared" si="51"/>
        <v/>
      </c>
      <c r="AD193" s="752" t="str">
        <f t="shared" si="52"/>
        <v/>
      </c>
      <c r="AE193" s="534" t="str">
        <f t="shared" si="53"/>
        <v/>
      </c>
      <c r="AF193" s="752" t="str">
        <f t="shared" si="54"/>
        <v/>
      </c>
    </row>
    <row r="194" spans="2:32" x14ac:dyDescent="0.25">
      <c r="B194" s="721"/>
      <c r="C194" s="531" t="str">
        <f>IFERROR(VLOOKUP(B194,'מצבת ורישום גנים'!B:D,3,0),"")</f>
        <v/>
      </c>
      <c r="D194" s="721"/>
      <c r="E194" s="723"/>
      <c r="F194" s="723"/>
      <c r="G194" s="723"/>
      <c r="H194" s="723"/>
      <c r="I194" s="992" t="str">
        <f t="shared" si="55"/>
        <v/>
      </c>
      <c r="J194" s="723"/>
      <c r="K194" s="724"/>
      <c r="L194" s="723"/>
      <c r="M194" s="306" t="str">
        <f t="shared" si="42"/>
        <v/>
      </c>
      <c r="N194" s="32" t="str">
        <f t="shared" si="43"/>
        <v/>
      </c>
      <c r="P194" s="307" t="str">
        <f t="shared" si="44"/>
        <v/>
      </c>
      <c r="Q194" s="307" t="str">
        <f t="shared" si="38"/>
        <v/>
      </c>
      <c r="R194" s="307" t="str">
        <f t="shared" si="45"/>
        <v/>
      </c>
      <c r="S194" s="307" t="str">
        <f t="shared" si="46"/>
        <v/>
      </c>
      <c r="T194" s="307" t="str">
        <f t="shared" si="47"/>
        <v/>
      </c>
      <c r="U194" s="307" t="str">
        <f t="shared" si="39"/>
        <v/>
      </c>
      <c r="V194" s="723"/>
      <c r="X194" s="308" t="str">
        <f t="shared" si="48"/>
        <v/>
      </c>
      <c r="Y194" s="309" t="str">
        <f t="shared" si="49"/>
        <v/>
      </c>
      <c r="Z194" s="308" t="str">
        <f t="shared" si="40"/>
        <v/>
      </c>
      <c r="AA194" s="308" t="b">
        <f t="shared" si="41"/>
        <v>1</v>
      </c>
      <c r="AB194" s="308" t="str">
        <f t="shared" si="50"/>
        <v/>
      </c>
      <c r="AC194" s="534" t="str">
        <f t="shared" si="51"/>
        <v/>
      </c>
      <c r="AD194" s="752" t="str">
        <f t="shared" si="52"/>
        <v/>
      </c>
      <c r="AE194" s="534" t="str">
        <f t="shared" si="53"/>
        <v/>
      </c>
      <c r="AF194" s="752" t="str">
        <f t="shared" si="54"/>
        <v/>
      </c>
    </row>
    <row r="195" spans="2:32" x14ac:dyDescent="0.25">
      <c r="B195" s="721"/>
      <c r="C195" s="531" t="str">
        <f>IFERROR(VLOOKUP(B195,'מצבת ורישום גנים'!B:D,3,0),"")</f>
        <v/>
      </c>
      <c r="D195" s="721"/>
      <c r="E195" s="723"/>
      <c r="F195" s="723"/>
      <c r="G195" s="723"/>
      <c r="H195" s="723"/>
      <c r="I195" s="992" t="str">
        <f t="shared" si="55"/>
        <v/>
      </c>
      <c r="J195" s="723"/>
      <c r="K195" s="724"/>
      <c r="L195" s="723"/>
      <c r="M195" s="306" t="str">
        <f t="shared" si="42"/>
        <v/>
      </c>
      <c r="N195" s="32" t="str">
        <f t="shared" si="43"/>
        <v/>
      </c>
      <c r="P195" s="307" t="str">
        <f t="shared" si="44"/>
        <v/>
      </c>
      <c r="Q195" s="307" t="str">
        <f t="shared" si="38"/>
        <v/>
      </c>
      <c r="R195" s="307" t="str">
        <f t="shared" si="45"/>
        <v/>
      </c>
      <c r="S195" s="307" t="str">
        <f t="shared" si="46"/>
        <v/>
      </c>
      <c r="T195" s="307" t="str">
        <f t="shared" si="47"/>
        <v/>
      </c>
      <c r="U195" s="307" t="str">
        <f t="shared" si="39"/>
        <v/>
      </c>
      <c r="V195" s="723"/>
      <c r="X195" s="308" t="str">
        <f t="shared" si="48"/>
        <v/>
      </c>
      <c r="Y195" s="309" t="str">
        <f t="shared" si="49"/>
        <v/>
      </c>
      <c r="Z195" s="308" t="str">
        <f t="shared" si="40"/>
        <v/>
      </c>
      <c r="AA195" s="308" t="b">
        <f t="shared" si="41"/>
        <v>1</v>
      </c>
      <c r="AB195" s="308" t="str">
        <f t="shared" si="50"/>
        <v/>
      </c>
      <c r="AC195" s="534" t="str">
        <f t="shared" si="51"/>
        <v/>
      </c>
      <c r="AD195" s="752" t="str">
        <f t="shared" si="52"/>
        <v/>
      </c>
      <c r="AE195" s="534" t="str">
        <f t="shared" si="53"/>
        <v/>
      </c>
      <c r="AF195" s="752" t="str">
        <f t="shared" si="54"/>
        <v/>
      </c>
    </row>
    <row r="196" spans="2:32" x14ac:dyDescent="0.25">
      <c r="B196" s="721"/>
      <c r="C196" s="531" t="str">
        <f>IFERROR(VLOOKUP(B196,'מצבת ורישום גנים'!B:D,3,0),"")</f>
        <v/>
      </c>
      <c r="D196" s="721"/>
      <c r="E196" s="723"/>
      <c r="F196" s="723"/>
      <c r="G196" s="723"/>
      <c r="H196" s="723"/>
      <c r="I196" s="992" t="str">
        <f t="shared" si="55"/>
        <v/>
      </c>
      <c r="J196" s="723"/>
      <c r="K196" s="724"/>
      <c r="L196" s="723"/>
      <c r="M196" s="306" t="str">
        <f t="shared" si="42"/>
        <v/>
      </c>
      <c r="N196" s="32" t="str">
        <f t="shared" si="43"/>
        <v/>
      </c>
      <c r="P196" s="307" t="str">
        <f t="shared" si="44"/>
        <v/>
      </c>
      <c r="Q196" s="307" t="str">
        <f t="shared" si="38"/>
        <v/>
      </c>
      <c r="R196" s="307" t="str">
        <f t="shared" si="45"/>
        <v/>
      </c>
      <c r="S196" s="307" t="str">
        <f t="shared" si="46"/>
        <v/>
      </c>
      <c r="T196" s="307" t="str">
        <f t="shared" si="47"/>
        <v/>
      </c>
      <c r="U196" s="307" t="str">
        <f t="shared" si="39"/>
        <v/>
      </c>
      <c r="V196" s="723"/>
      <c r="X196" s="308" t="str">
        <f t="shared" si="48"/>
        <v/>
      </c>
      <c r="Y196" s="309" t="str">
        <f t="shared" si="49"/>
        <v/>
      </c>
      <c r="Z196" s="308" t="str">
        <f t="shared" si="40"/>
        <v/>
      </c>
      <c r="AA196" s="308" t="b">
        <f t="shared" si="41"/>
        <v>1</v>
      </c>
      <c r="AB196" s="308" t="str">
        <f t="shared" si="50"/>
        <v/>
      </c>
      <c r="AC196" s="534" t="str">
        <f t="shared" si="51"/>
        <v/>
      </c>
      <c r="AD196" s="752" t="str">
        <f t="shared" si="52"/>
        <v/>
      </c>
      <c r="AE196" s="534" t="str">
        <f t="shared" si="53"/>
        <v/>
      </c>
      <c r="AF196" s="752" t="str">
        <f t="shared" si="54"/>
        <v/>
      </c>
    </row>
    <row r="197" spans="2:32" x14ac:dyDescent="0.25">
      <c r="B197" s="721"/>
      <c r="C197" s="531" t="str">
        <f>IFERROR(VLOOKUP(B197,'מצבת ורישום גנים'!B:D,3,0),"")</f>
        <v/>
      </c>
      <c r="D197" s="721"/>
      <c r="E197" s="723"/>
      <c r="F197" s="723"/>
      <c r="G197" s="723"/>
      <c r="H197" s="723"/>
      <c r="I197" s="992" t="str">
        <f t="shared" si="55"/>
        <v/>
      </c>
      <c r="J197" s="723"/>
      <c r="K197" s="724"/>
      <c r="L197" s="723"/>
      <c r="M197" s="306" t="str">
        <f t="shared" si="42"/>
        <v/>
      </c>
      <c r="N197" s="32" t="str">
        <f t="shared" si="43"/>
        <v/>
      </c>
      <c r="P197" s="307" t="str">
        <f t="shared" si="44"/>
        <v/>
      </c>
      <c r="Q197" s="307" t="str">
        <f t="shared" si="38"/>
        <v/>
      </c>
      <c r="R197" s="307" t="str">
        <f t="shared" si="45"/>
        <v/>
      </c>
      <c r="S197" s="307" t="str">
        <f t="shared" si="46"/>
        <v/>
      </c>
      <c r="T197" s="307" t="str">
        <f t="shared" si="47"/>
        <v/>
      </c>
      <c r="U197" s="307" t="str">
        <f t="shared" si="39"/>
        <v/>
      </c>
      <c r="V197" s="723"/>
      <c r="X197" s="308" t="str">
        <f t="shared" si="48"/>
        <v/>
      </c>
      <c r="Y197" s="309" t="str">
        <f t="shared" si="49"/>
        <v/>
      </c>
      <c r="Z197" s="308" t="str">
        <f t="shared" si="40"/>
        <v/>
      </c>
      <c r="AA197" s="308" t="b">
        <f t="shared" si="41"/>
        <v>1</v>
      </c>
      <c r="AB197" s="308" t="str">
        <f t="shared" si="50"/>
        <v/>
      </c>
      <c r="AC197" s="534" t="str">
        <f t="shared" si="51"/>
        <v/>
      </c>
      <c r="AD197" s="752" t="str">
        <f t="shared" si="52"/>
        <v/>
      </c>
      <c r="AE197" s="534" t="str">
        <f t="shared" si="53"/>
        <v/>
      </c>
      <c r="AF197" s="752" t="str">
        <f t="shared" si="54"/>
        <v/>
      </c>
    </row>
    <row r="198" spans="2:32" x14ac:dyDescent="0.25">
      <c r="B198" s="721"/>
      <c r="C198" s="531" t="str">
        <f>IFERROR(VLOOKUP(B198,'מצבת ורישום גנים'!B:D,3,0),"")</f>
        <v/>
      </c>
      <c r="D198" s="721"/>
      <c r="E198" s="723"/>
      <c r="F198" s="723"/>
      <c r="G198" s="723"/>
      <c r="H198" s="723"/>
      <c r="I198" s="992" t="str">
        <f t="shared" si="55"/>
        <v/>
      </c>
      <c r="J198" s="723"/>
      <c r="K198" s="724"/>
      <c r="L198" s="723"/>
      <c r="M198" s="306" t="str">
        <f t="shared" si="42"/>
        <v/>
      </c>
      <c r="N198" s="32" t="str">
        <f t="shared" si="43"/>
        <v/>
      </c>
      <c r="P198" s="307" t="str">
        <f t="shared" si="44"/>
        <v/>
      </c>
      <c r="Q198" s="307" t="str">
        <f t="shared" si="38"/>
        <v/>
      </c>
      <c r="R198" s="307" t="str">
        <f t="shared" si="45"/>
        <v/>
      </c>
      <c r="S198" s="307" t="str">
        <f t="shared" si="46"/>
        <v/>
      </c>
      <c r="T198" s="307" t="str">
        <f t="shared" si="47"/>
        <v/>
      </c>
      <c r="U198" s="307" t="str">
        <f t="shared" si="39"/>
        <v/>
      </c>
      <c r="V198" s="723"/>
      <c r="X198" s="308" t="str">
        <f t="shared" si="48"/>
        <v/>
      </c>
      <c r="Y198" s="309" t="str">
        <f t="shared" si="49"/>
        <v/>
      </c>
      <c r="Z198" s="308" t="str">
        <f t="shared" si="40"/>
        <v/>
      </c>
      <c r="AA198" s="308" t="b">
        <f t="shared" si="41"/>
        <v>1</v>
      </c>
      <c r="AB198" s="308" t="str">
        <f t="shared" si="50"/>
        <v/>
      </c>
      <c r="AC198" s="534" t="str">
        <f t="shared" si="51"/>
        <v/>
      </c>
      <c r="AD198" s="752" t="str">
        <f t="shared" si="52"/>
        <v/>
      </c>
      <c r="AE198" s="534" t="str">
        <f t="shared" si="53"/>
        <v/>
      </c>
      <c r="AF198" s="752" t="str">
        <f t="shared" si="54"/>
        <v/>
      </c>
    </row>
    <row r="199" spans="2:32" x14ac:dyDescent="0.25">
      <c r="B199" s="721"/>
      <c r="C199" s="531" t="str">
        <f>IFERROR(VLOOKUP(B199,'מצבת ורישום גנים'!B:D,3,0),"")</f>
        <v/>
      </c>
      <c r="D199" s="721"/>
      <c r="E199" s="723"/>
      <c r="F199" s="723"/>
      <c r="G199" s="723"/>
      <c r="H199" s="723"/>
      <c r="I199" s="992" t="str">
        <f t="shared" si="55"/>
        <v/>
      </c>
      <c r="J199" s="723"/>
      <c r="K199" s="724"/>
      <c r="L199" s="723"/>
      <c r="M199" s="306" t="str">
        <f t="shared" si="42"/>
        <v/>
      </c>
      <c r="N199" s="32" t="str">
        <f t="shared" si="43"/>
        <v/>
      </c>
      <c r="P199" s="307" t="str">
        <f t="shared" si="44"/>
        <v/>
      </c>
      <c r="Q199" s="307" t="str">
        <f t="shared" si="38"/>
        <v/>
      </c>
      <c r="R199" s="307" t="str">
        <f t="shared" si="45"/>
        <v/>
      </c>
      <c r="S199" s="307" t="str">
        <f t="shared" si="46"/>
        <v/>
      </c>
      <c r="T199" s="307" t="str">
        <f t="shared" si="47"/>
        <v/>
      </c>
      <c r="U199" s="307" t="str">
        <f t="shared" si="39"/>
        <v/>
      </c>
      <c r="V199" s="723"/>
      <c r="X199" s="308" t="str">
        <f t="shared" si="48"/>
        <v/>
      </c>
      <c r="Y199" s="309" t="str">
        <f t="shared" si="49"/>
        <v/>
      </c>
      <c r="Z199" s="308" t="str">
        <f t="shared" si="40"/>
        <v/>
      </c>
      <c r="AA199" s="308" t="b">
        <f t="shared" si="41"/>
        <v>1</v>
      </c>
      <c r="AB199" s="308" t="str">
        <f t="shared" si="50"/>
        <v/>
      </c>
      <c r="AC199" s="534" t="str">
        <f t="shared" si="51"/>
        <v/>
      </c>
      <c r="AD199" s="752" t="str">
        <f t="shared" si="52"/>
        <v/>
      </c>
      <c r="AE199" s="534" t="str">
        <f t="shared" si="53"/>
        <v/>
      </c>
      <c r="AF199" s="752" t="str">
        <f t="shared" si="54"/>
        <v/>
      </c>
    </row>
    <row r="200" spans="2:32" x14ac:dyDescent="0.25">
      <c r="B200" s="721"/>
      <c r="C200" s="531" t="str">
        <f>IFERROR(VLOOKUP(B200,'מצבת ורישום גנים'!B:D,3,0),"")</f>
        <v/>
      </c>
      <c r="D200" s="721"/>
      <c r="E200" s="723"/>
      <c r="F200" s="723"/>
      <c r="G200" s="723"/>
      <c r="H200" s="723"/>
      <c r="I200" s="992" t="str">
        <f t="shared" si="55"/>
        <v/>
      </c>
      <c r="J200" s="723"/>
      <c r="K200" s="724"/>
      <c r="L200" s="723"/>
      <c r="M200" s="306" t="str">
        <f t="shared" si="42"/>
        <v/>
      </c>
      <c r="N200" s="32" t="str">
        <f t="shared" si="43"/>
        <v/>
      </c>
      <c r="P200" s="307" t="str">
        <f t="shared" si="44"/>
        <v/>
      </c>
      <c r="Q200" s="307" t="str">
        <f t="shared" si="38"/>
        <v/>
      </c>
      <c r="R200" s="307" t="str">
        <f t="shared" si="45"/>
        <v/>
      </c>
      <c r="S200" s="307" t="str">
        <f t="shared" si="46"/>
        <v/>
      </c>
      <c r="T200" s="307" t="str">
        <f t="shared" si="47"/>
        <v/>
      </c>
      <c r="U200" s="307" t="str">
        <f t="shared" si="39"/>
        <v/>
      </c>
      <c r="V200" s="723"/>
      <c r="X200" s="308" t="str">
        <f t="shared" si="48"/>
        <v/>
      </c>
      <c r="Y200" s="309" t="str">
        <f t="shared" si="49"/>
        <v/>
      </c>
      <c r="Z200" s="308" t="str">
        <f t="shared" si="40"/>
        <v/>
      </c>
      <c r="AA200" s="308" t="b">
        <f t="shared" si="41"/>
        <v>1</v>
      </c>
      <c r="AB200" s="308" t="str">
        <f t="shared" si="50"/>
        <v/>
      </c>
      <c r="AC200" s="534" t="str">
        <f t="shared" si="51"/>
        <v/>
      </c>
      <c r="AD200" s="752" t="str">
        <f t="shared" si="52"/>
        <v/>
      </c>
      <c r="AE200" s="534" t="str">
        <f t="shared" si="53"/>
        <v/>
      </c>
      <c r="AF200" s="752" t="str">
        <f t="shared" si="54"/>
        <v/>
      </c>
    </row>
    <row r="201" spans="2:32" x14ac:dyDescent="0.25">
      <c r="B201" s="721"/>
      <c r="C201" s="531" t="str">
        <f>IFERROR(VLOOKUP(B201,'מצבת ורישום גנים'!B:D,3,0),"")</f>
        <v/>
      </c>
      <c r="D201" s="721"/>
      <c r="E201" s="723"/>
      <c r="F201" s="723"/>
      <c r="G201" s="723"/>
      <c r="H201" s="723"/>
      <c r="I201" s="992" t="str">
        <f t="shared" si="55"/>
        <v/>
      </c>
      <c r="J201" s="723"/>
      <c r="K201" s="724"/>
      <c r="L201" s="723"/>
      <c r="M201" s="306" t="str">
        <f t="shared" si="42"/>
        <v/>
      </c>
      <c r="N201" s="32" t="str">
        <f t="shared" si="43"/>
        <v/>
      </c>
      <c r="P201" s="307" t="str">
        <f t="shared" si="44"/>
        <v/>
      </c>
      <c r="Q201" s="307" t="str">
        <f t="shared" si="38"/>
        <v/>
      </c>
      <c r="R201" s="307" t="str">
        <f t="shared" si="45"/>
        <v/>
      </c>
      <c r="S201" s="307" t="str">
        <f t="shared" si="46"/>
        <v/>
      </c>
      <c r="T201" s="307" t="str">
        <f t="shared" si="47"/>
        <v/>
      </c>
      <c r="U201" s="307" t="str">
        <f t="shared" si="39"/>
        <v/>
      </c>
      <c r="V201" s="723"/>
      <c r="X201" s="308" t="str">
        <f t="shared" si="48"/>
        <v/>
      </c>
      <c r="Y201" s="309" t="str">
        <f t="shared" si="49"/>
        <v/>
      </c>
      <c r="Z201" s="308" t="str">
        <f t="shared" si="40"/>
        <v/>
      </c>
      <c r="AA201" s="308" t="b">
        <f t="shared" si="41"/>
        <v>1</v>
      </c>
      <c r="AB201" s="308" t="str">
        <f t="shared" si="50"/>
        <v/>
      </c>
      <c r="AC201" s="534" t="str">
        <f t="shared" si="51"/>
        <v/>
      </c>
      <c r="AD201" s="752" t="str">
        <f t="shared" si="52"/>
        <v/>
      </c>
      <c r="AE201" s="534" t="str">
        <f t="shared" si="53"/>
        <v/>
      </c>
      <c r="AF201" s="752" t="str">
        <f t="shared" si="54"/>
        <v/>
      </c>
    </row>
    <row r="202" spans="2:32" x14ac:dyDescent="0.25">
      <c r="B202" s="721"/>
      <c r="C202" s="531" t="str">
        <f>IFERROR(VLOOKUP(B202,'מצבת ורישום גנים'!B:D,3,0),"")</f>
        <v/>
      </c>
      <c r="D202" s="721"/>
      <c r="E202" s="723"/>
      <c r="F202" s="723"/>
      <c r="G202" s="723"/>
      <c r="H202" s="723"/>
      <c r="I202" s="992" t="str">
        <f t="shared" si="55"/>
        <v/>
      </c>
      <c r="J202" s="723"/>
      <c r="K202" s="724"/>
      <c r="L202" s="723"/>
      <c r="M202" s="306" t="str">
        <f t="shared" si="42"/>
        <v/>
      </c>
      <c r="N202" s="32" t="str">
        <f t="shared" si="43"/>
        <v/>
      </c>
      <c r="P202" s="307" t="str">
        <f t="shared" si="44"/>
        <v/>
      </c>
      <c r="Q202" s="307" t="str">
        <f t="shared" si="38"/>
        <v/>
      </c>
      <c r="R202" s="307" t="str">
        <f t="shared" si="45"/>
        <v/>
      </c>
      <c r="S202" s="307" t="str">
        <f t="shared" si="46"/>
        <v/>
      </c>
      <c r="T202" s="307" t="str">
        <f t="shared" si="47"/>
        <v/>
      </c>
      <c r="U202" s="307" t="str">
        <f t="shared" si="39"/>
        <v/>
      </c>
      <c r="V202" s="723"/>
      <c r="X202" s="308" t="str">
        <f t="shared" si="48"/>
        <v/>
      </c>
      <c r="Y202" s="309" t="str">
        <f t="shared" si="49"/>
        <v/>
      </c>
      <c r="Z202" s="308" t="str">
        <f t="shared" si="40"/>
        <v/>
      </c>
      <c r="AA202" s="308" t="b">
        <f t="shared" si="41"/>
        <v>1</v>
      </c>
      <c r="AB202" s="308" t="str">
        <f t="shared" si="50"/>
        <v/>
      </c>
      <c r="AC202" s="534" t="str">
        <f t="shared" si="51"/>
        <v/>
      </c>
      <c r="AD202" s="752" t="str">
        <f t="shared" si="52"/>
        <v/>
      </c>
      <c r="AE202" s="534" t="str">
        <f t="shared" si="53"/>
        <v/>
      </c>
      <c r="AF202" s="752" t="str">
        <f t="shared" si="54"/>
        <v/>
      </c>
    </row>
    <row r="203" spans="2:32" x14ac:dyDescent="0.25">
      <c r="B203" s="721"/>
      <c r="C203" s="531" t="str">
        <f>IFERROR(VLOOKUP(B203,'מצבת ורישום גנים'!B:D,3,0),"")</f>
        <v/>
      </c>
      <c r="D203" s="721"/>
      <c r="E203" s="723"/>
      <c r="F203" s="723"/>
      <c r="G203" s="723"/>
      <c r="H203" s="723"/>
      <c r="I203" s="992" t="str">
        <f t="shared" si="55"/>
        <v/>
      </c>
      <c r="J203" s="723"/>
      <c r="K203" s="724"/>
      <c r="L203" s="723"/>
      <c r="M203" s="306" t="str">
        <f t="shared" si="42"/>
        <v/>
      </c>
      <c r="N203" s="32" t="str">
        <f t="shared" si="43"/>
        <v/>
      </c>
      <c r="P203" s="307" t="str">
        <f t="shared" si="44"/>
        <v/>
      </c>
      <c r="Q203" s="307" t="str">
        <f t="shared" si="38"/>
        <v/>
      </c>
      <c r="R203" s="307" t="str">
        <f t="shared" si="45"/>
        <v/>
      </c>
      <c r="S203" s="307" t="str">
        <f t="shared" si="46"/>
        <v/>
      </c>
      <c r="T203" s="307" t="str">
        <f t="shared" si="47"/>
        <v/>
      </c>
      <c r="U203" s="307" t="str">
        <f t="shared" si="39"/>
        <v/>
      </c>
      <c r="V203" s="723"/>
      <c r="X203" s="308" t="str">
        <f t="shared" si="48"/>
        <v/>
      </c>
      <c r="Y203" s="309" t="str">
        <f t="shared" si="49"/>
        <v/>
      </c>
      <c r="Z203" s="308" t="str">
        <f t="shared" si="40"/>
        <v/>
      </c>
      <c r="AA203" s="308" t="b">
        <f t="shared" si="41"/>
        <v>1</v>
      </c>
      <c r="AB203" s="308" t="str">
        <f t="shared" si="50"/>
        <v/>
      </c>
      <c r="AC203" s="534" t="str">
        <f t="shared" si="51"/>
        <v/>
      </c>
      <c r="AD203" s="752" t="str">
        <f t="shared" si="52"/>
        <v/>
      </c>
      <c r="AE203" s="534" t="str">
        <f t="shared" si="53"/>
        <v/>
      </c>
      <c r="AF203" s="752" t="str">
        <f t="shared" si="54"/>
        <v/>
      </c>
    </row>
    <row r="204" spans="2:32" x14ac:dyDescent="0.25">
      <c r="B204" s="721"/>
      <c r="C204" s="531" t="str">
        <f>IFERROR(VLOOKUP(B204,'מצבת ורישום גנים'!B:D,3,0),"")</f>
        <v/>
      </c>
      <c r="D204" s="721"/>
      <c r="E204" s="723"/>
      <c r="F204" s="723"/>
      <c r="G204" s="723"/>
      <c r="H204" s="723"/>
      <c r="I204" s="992" t="str">
        <f t="shared" si="55"/>
        <v/>
      </c>
      <c r="J204" s="723"/>
      <c r="K204" s="724"/>
      <c r="L204" s="723"/>
      <c r="M204" s="306" t="str">
        <f t="shared" si="42"/>
        <v/>
      </c>
      <c r="N204" s="32" t="str">
        <f t="shared" si="43"/>
        <v/>
      </c>
      <c r="P204" s="307" t="str">
        <f t="shared" si="44"/>
        <v/>
      </c>
      <c r="Q204" s="307" t="str">
        <f t="shared" si="38"/>
        <v/>
      </c>
      <c r="R204" s="307" t="str">
        <f t="shared" si="45"/>
        <v/>
      </c>
      <c r="S204" s="307" t="str">
        <f t="shared" si="46"/>
        <v/>
      </c>
      <c r="T204" s="307" t="str">
        <f t="shared" si="47"/>
        <v/>
      </c>
      <c r="U204" s="307" t="str">
        <f t="shared" si="39"/>
        <v/>
      </c>
      <c r="V204" s="723"/>
      <c r="X204" s="308" t="str">
        <f t="shared" si="48"/>
        <v/>
      </c>
      <c r="Y204" s="309" t="str">
        <f t="shared" si="49"/>
        <v/>
      </c>
      <c r="Z204" s="308" t="str">
        <f t="shared" si="40"/>
        <v/>
      </c>
      <c r="AA204" s="308" t="b">
        <f t="shared" si="41"/>
        <v>1</v>
      </c>
      <c r="AB204" s="308" t="str">
        <f t="shared" si="50"/>
        <v/>
      </c>
      <c r="AC204" s="534" t="str">
        <f t="shared" si="51"/>
        <v/>
      </c>
      <c r="AD204" s="752" t="str">
        <f t="shared" si="52"/>
        <v/>
      </c>
      <c r="AE204" s="534" t="str">
        <f t="shared" si="53"/>
        <v/>
      </c>
      <c r="AF204" s="752" t="str">
        <f t="shared" si="54"/>
        <v/>
      </c>
    </row>
    <row r="205" spans="2:32" x14ac:dyDescent="0.25">
      <c r="B205" s="721"/>
      <c r="C205" s="531" t="str">
        <f>IFERROR(VLOOKUP(B205,'מצבת ורישום גנים'!B:D,3,0),"")</f>
        <v/>
      </c>
      <c r="D205" s="721"/>
      <c r="E205" s="723"/>
      <c r="F205" s="723"/>
      <c r="G205" s="723"/>
      <c r="H205" s="723"/>
      <c r="I205" s="992" t="str">
        <f t="shared" si="55"/>
        <v/>
      </c>
      <c r="J205" s="723"/>
      <c r="K205" s="724"/>
      <c r="L205" s="723"/>
      <c r="M205" s="306" t="str">
        <f t="shared" si="42"/>
        <v/>
      </c>
      <c r="N205" s="32" t="str">
        <f t="shared" si="43"/>
        <v/>
      </c>
      <c r="P205" s="307" t="str">
        <f t="shared" si="44"/>
        <v/>
      </c>
      <c r="Q205" s="307" t="str">
        <f t="shared" si="38"/>
        <v/>
      </c>
      <c r="R205" s="307" t="str">
        <f t="shared" si="45"/>
        <v/>
      </c>
      <c r="S205" s="307" t="str">
        <f t="shared" si="46"/>
        <v/>
      </c>
      <c r="T205" s="307" t="str">
        <f t="shared" si="47"/>
        <v/>
      </c>
      <c r="U205" s="307" t="str">
        <f t="shared" si="39"/>
        <v/>
      </c>
      <c r="V205" s="723"/>
      <c r="X205" s="308" t="str">
        <f t="shared" si="48"/>
        <v/>
      </c>
      <c r="Y205" s="309" t="str">
        <f t="shared" si="49"/>
        <v/>
      </c>
      <c r="Z205" s="308" t="str">
        <f t="shared" si="40"/>
        <v/>
      </c>
      <c r="AA205" s="308" t="b">
        <f t="shared" si="41"/>
        <v>1</v>
      </c>
      <c r="AB205" s="308" t="str">
        <f t="shared" si="50"/>
        <v/>
      </c>
      <c r="AC205" s="534" t="str">
        <f t="shared" si="51"/>
        <v/>
      </c>
      <c r="AD205" s="752" t="str">
        <f t="shared" si="52"/>
        <v/>
      </c>
      <c r="AE205" s="534" t="str">
        <f t="shared" si="53"/>
        <v/>
      </c>
      <c r="AF205" s="752" t="str">
        <f t="shared" si="54"/>
        <v/>
      </c>
    </row>
    <row r="206" spans="2:32" x14ac:dyDescent="0.25">
      <c r="B206" s="721"/>
      <c r="C206" s="531" t="str">
        <f>IFERROR(VLOOKUP(B206,'מצבת ורישום גנים'!B:D,3,0),"")</f>
        <v/>
      </c>
      <c r="D206" s="721"/>
      <c r="E206" s="723"/>
      <c r="F206" s="723"/>
      <c r="G206" s="723"/>
      <c r="H206" s="723"/>
      <c r="I206" s="992" t="str">
        <f t="shared" si="55"/>
        <v/>
      </c>
      <c r="J206" s="723"/>
      <c r="K206" s="724"/>
      <c r="L206" s="723"/>
      <c r="M206" s="306" t="str">
        <f t="shared" si="42"/>
        <v/>
      </c>
      <c r="N206" s="32" t="str">
        <f t="shared" si="43"/>
        <v/>
      </c>
      <c r="P206" s="307" t="str">
        <f t="shared" si="44"/>
        <v/>
      </c>
      <c r="Q206" s="307" t="str">
        <f t="shared" si="38"/>
        <v/>
      </c>
      <c r="R206" s="307" t="str">
        <f t="shared" si="45"/>
        <v/>
      </c>
      <c r="S206" s="307" t="str">
        <f t="shared" si="46"/>
        <v/>
      </c>
      <c r="T206" s="307" t="str">
        <f t="shared" si="47"/>
        <v/>
      </c>
      <c r="U206" s="307" t="str">
        <f t="shared" si="39"/>
        <v/>
      </c>
      <c r="V206" s="723"/>
      <c r="X206" s="308" t="str">
        <f t="shared" si="48"/>
        <v/>
      </c>
      <c r="Y206" s="309" t="str">
        <f t="shared" si="49"/>
        <v/>
      </c>
      <c r="Z206" s="308" t="str">
        <f t="shared" si="40"/>
        <v/>
      </c>
      <c r="AA206" s="308" t="b">
        <f t="shared" si="41"/>
        <v>1</v>
      </c>
      <c r="AB206" s="308" t="str">
        <f t="shared" si="50"/>
        <v/>
      </c>
      <c r="AC206" s="534" t="str">
        <f t="shared" si="51"/>
        <v/>
      </c>
      <c r="AD206" s="752" t="str">
        <f t="shared" si="52"/>
        <v/>
      </c>
      <c r="AE206" s="534" t="str">
        <f t="shared" si="53"/>
        <v/>
      </c>
      <c r="AF206" s="752" t="str">
        <f t="shared" si="54"/>
        <v/>
      </c>
    </row>
    <row r="207" spans="2:32" x14ac:dyDescent="0.25">
      <c r="B207" s="721"/>
      <c r="C207" s="531" t="str">
        <f>IFERROR(VLOOKUP(B207,'מצבת ורישום גנים'!B:D,3,0),"")</f>
        <v/>
      </c>
      <c r="D207" s="721"/>
      <c r="E207" s="723"/>
      <c r="F207" s="723"/>
      <c r="G207" s="723"/>
      <c r="H207" s="723"/>
      <c r="I207" s="992" t="str">
        <f t="shared" si="55"/>
        <v/>
      </c>
      <c r="J207" s="723"/>
      <c r="K207" s="724"/>
      <c r="L207" s="723"/>
      <c r="M207" s="306" t="str">
        <f t="shared" si="42"/>
        <v/>
      </c>
      <c r="N207" s="32" t="str">
        <f t="shared" si="43"/>
        <v/>
      </c>
      <c r="P207" s="307" t="str">
        <f t="shared" si="44"/>
        <v/>
      </c>
      <c r="Q207" s="307" t="str">
        <f t="shared" si="38"/>
        <v/>
      </c>
      <c r="R207" s="307" t="str">
        <f t="shared" si="45"/>
        <v/>
      </c>
      <c r="S207" s="307" t="str">
        <f t="shared" si="46"/>
        <v/>
      </c>
      <c r="T207" s="307" t="str">
        <f t="shared" si="47"/>
        <v/>
      </c>
      <c r="U207" s="307" t="str">
        <f t="shared" si="39"/>
        <v/>
      </c>
      <c r="V207" s="723"/>
      <c r="X207" s="308" t="str">
        <f t="shared" si="48"/>
        <v/>
      </c>
      <c r="Y207" s="309" t="str">
        <f t="shared" si="49"/>
        <v/>
      </c>
      <c r="Z207" s="308" t="str">
        <f t="shared" si="40"/>
        <v/>
      </c>
      <c r="AA207" s="308" t="b">
        <f t="shared" si="41"/>
        <v>1</v>
      </c>
      <c r="AB207" s="308" t="str">
        <f t="shared" si="50"/>
        <v/>
      </c>
      <c r="AC207" s="534" t="str">
        <f t="shared" si="51"/>
        <v/>
      </c>
      <c r="AD207" s="752" t="str">
        <f t="shared" si="52"/>
        <v/>
      </c>
      <c r="AE207" s="534" t="str">
        <f t="shared" si="53"/>
        <v/>
      </c>
      <c r="AF207" s="752" t="str">
        <f t="shared" si="54"/>
        <v/>
      </c>
    </row>
    <row r="208" spans="2:32" x14ac:dyDescent="0.25">
      <c r="B208" s="721"/>
      <c r="C208" s="531" t="str">
        <f>IFERROR(VLOOKUP(B208,'מצבת ורישום גנים'!B:D,3,0),"")</f>
        <v/>
      </c>
      <c r="D208" s="721"/>
      <c r="E208" s="723"/>
      <c r="F208" s="723"/>
      <c r="G208" s="723"/>
      <c r="H208" s="723"/>
      <c r="I208" s="992" t="str">
        <f t="shared" si="55"/>
        <v/>
      </c>
      <c r="J208" s="723"/>
      <c r="K208" s="724"/>
      <c r="L208" s="723"/>
      <c r="M208" s="306" t="str">
        <f t="shared" si="42"/>
        <v/>
      </c>
      <c r="N208" s="32" t="str">
        <f t="shared" si="43"/>
        <v/>
      </c>
      <c r="P208" s="307" t="str">
        <f t="shared" si="44"/>
        <v/>
      </c>
      <c r="Q208" s="307" t="str">
        <f t="shared" ref="Q208:Q271" si="56">IF(J208="","",IFERROR(IF(OR(H208="גננת",H208="מורה",H208="רכז",H208="רכזת גן",H208="רכז גן",H208="רכז בית ספר",H208="רכזת בית ספר"),IF(J208&gt;=75,"תקין","לא תקין"),IF(H208="סייעת ממשיכה",IF(J208&gt;=30,"תקין","לא תקין"),IF(H208="סייעת רפואית/אישית",IF(J208&gt;=12.5,"תקין","לא תקין"),IF(H208="סייעת חדשה",IF(J208&gt;=37,"תקין","לא תקין"),IF(OR(H208&lt;&gt;"מורה",H208&lt;&gt;"גננת",H208&lt;&gt;"סייעת"),IF(J208&gt;=30.61,"תקין","לא תקין"),"לא תקין"))))),""))</f>
        <v/>
      </c>
      <c r="R208" s="307" t="str">
        <f t="shared" si="45"/>
        <v/>
      </c>
      <c r="S208" s="307" t="str">
        <f t="shared" si="46"/>
        <v/>
      </c>
      <c r="T208" s="307" t="str">
        <f t="shared" si="47"/>
        <v/>
      </c>
      <c r="U208" s="307" t="str">
        <f t="shared" ref="U208:U271" si="57">IF(D208="","",IF(Z208&gt;1,IF(SUMIF(D:D,D208,L:L)&gt;90,"לא תקין","תקין"),"תקין"))</f>
        <v/>
      </c>
      <c r="V208" s="723"/>
      <c r="X208" s="308" t="str">
        <f t="shared" si="48"/>
        <v/>
      </c>
      <c r="Y208" s="309" t="str">
        <f t="shared" si="49"/>
        <v/>
      </c>
      <c r="Z208" s="308" t="str">
        <f t="shared" ref="Z208:Z271" si="58">IF(D208="","",COUNTIF(D:D,D208))</f>
        <v/>
      </c>
      <c r="AA208" s="308" t="b">
        <f t="shared" ref="AA208:AA271" si="59">MOD(MID(REPT(0,9-LEN(D208))&amp;D208,1,1)+MID("0246813579",MID(REPT(0,9-LEN(D208))&amp;D208,2,1)+1,1)+MID(REPT(0,9-LEN(D208))&amp;D208,3,1)+MID("0246813579",MID(REPT(0,9-LEN(D208))&amp;D208,4,1)+1,1)+MID(REPT(0,9-LEN(D208))&amp;D208,5,1)+MID("0246813579",MID(REPT(0,9-LEN(D208))&amp;D208,6,1)+1,1)+MID(REPT(0,9-LEN(D208))&amp;D208,7,1)+MID("0246813579",MID(REPT(0,9-LEN(D208))&amp;D208,8,1)+1,1)+MID(REPT(0,9-LEN(D208))&amp;D208,9,1),10)=0</f>
        <v>1</v>
      </c>
      <c r="AB208" s="308" t="str">
        <f t="shared" si="50"/>
        <v/>
      </c>
      <c r="AC208" s="534" t="str">
        <f t="shared" si="51"/>
        <v/>
      </c>
      <c r="AD208" s="752" t="str">
        <f t="shared" si="52"/>
        <v/>
      </c>
      <c r="AE208" s="534" t="str">
        <f t="shared" si="53"/>
        <v/>
      </c>
      <c r="AF208" s="752" t="str">
        <f t="shared" si="54"/>
        <v/>
      </c>
    </row>
    <row r="209" spans="2:32" x14ac:dyDescent="0.25">
      <c r="B209" s="721"/>
      <c r="C209" s="531" t="str">
        <f>IFERROR(VLOOKUP(B209,'מצבת ורישום גנים'!B:D,3,0),"")</f>
        <v/>
      </c>
      <c r="D209" s="721"/>
      <c r="E209" s="723"/>
      <c r="F209" s="723"/>
      <c r="G209" s="723"/>
      <c r="H209" s="723"/>
      <c r="I209" s="992" t="str">
        <f t="shared" si="55"/>
        <v/>
      </c>
      <c r="J209" s="723"/>
      <c r="K209" s="724"/>
      <c r="L209" s="723"/>
      <c r="M209" s="306" t="str">
        <f t="shared" ref="M209:M272" si="60">IF(AND(L209&gt;0,K209&gt;0),K209*L209,"")</f>
        <v/>
      </c>
      <c r="N209" s="32" t="str">
        <f t="shared" ref="N209:N272" si="61">TEXT(LEFT(H209,2),0)</f>
        <v/>
      </c>
      <c r="P209" s="307" t="str">
        <f t="shared" ref="P209:P272" si="62">IF(D209="","",IF(AA209=FALSE,"לא תקין","תקין"))</f>
        <v/>
      </c>
      <c r="Q209" s="307" t="str">
        <f t="shared" si="56"/>
        <v/>
      </c>
      <c r="R209" s="307" t="str">
        <f t="shared" ref="R209:R272" si="63">IF(K209="","",IF(OR(Y209&lt;100%,Y209&gt;140%),"לא תקין","תקין"))</f>
        <v/>
      </c>
      <c r="S209" s="307" t="str">
        <f t="shared" ref="S209:S272" si="64">IF(J209="","",IFERROR(IF(J209&gt;120,"לא תקין","תקין"),""))</f>
        <v/>
      </c>
      <c r="T209" s="307" t="str">
        <f t="shared" ref="T209:T272" si="65">IF(L209="","",IF(H209="","יש להזין איש צוות",IF(OR(H209="מורה",H209="גננת",H209="רכז גן",H209="רכזת גן",H209="סייעת ממשיכה",H209="סייעת חדשה",H209="מדצית",H209="מדצ",H209="מדריך",H209="מדריכה",H209="תוספת כח אדם"),IF(L209&lt;=90,"תקין","לא תקין"),IF(OR(H209="רכז בית ספר",H209="רכזת תכנית בבית הספר",H209="רכזת בית ספר"),IF(L209&lt;=114,"תקין","לא תקין"),IF(OR(H209="סגנית רכזת מעל 150",H209="סגן רכז"),IF(L209&lt;=93,"תקין","לא תקין"),"לא תקין")))))</f>
        <v/>
      </c>
      <c r="U209" s="307" t="str">
        <f t="shared" si="57"/>
        <v/>
      </c>
      <c r="V209" s="723"/>
      <c r="X209" s="308" t="str">
        <f t="shared" ref="X209:X272" si="66">IF(M209="","",IF(OR(R209="לא תקין",S209="לא תקין",T209="לא תקין",,U209="לא תקין"),"לא תקין","תקין"))</f>
        <v/>
      </c>
      <c r="Y209" s="309" t="str">
        <f t="shared" ref="Y209:Y272" si="67">IFERROR(IF(J209="","",K209/J209),"")</f>
        <v/>
      </c>
      <c r="Z209" s="308" t="str">
        <f t="shared" si="58"/>
        <v/>
      </c>
      <c r="AA209" s="308" t="b">
        <f t="shared" si="59"/>
        <v>1</v>
      </c>
      <c r="AB209" s="308" t="str">
        <f t="shared" ref="AB209:AB272" si="68">IF(H209="גננת",IF(J209&lt;75,"לא תקין","תקין"),"")</f>
        <v/>
      </c>
      <c r="AC209" s="534" t="str">
        <f t="shared" ref="AC209:AC272" si="69">IF(B209&lt;&gt;"",B209&amp;H209,"")</f>
        <v/>
      </c>
      <c r="AD209" s="752" t="str">
        <f t="shared" ref="AD209:AD272" si="70">M209</f>
        <v/>
      </c>
      <c r="AE209" s="534" t="str">
        <f t="shared" ref="AE209:AE272" si="71">IF(B209&lt;&gt;"",B209&amp;LEFT(H209,5),"")</f>
        <v/>
      </c>
      <c r="AF209" s="752" t="str">
        <f t="shared" ref="AF209:AF272" si="72">M209</f>
        <v/>
      </c>
    </row>
    <row r="210" spans="2:32" x14ac:dyDescent="0.25">
      <c r="B210" s="721"/>
      <c r="C210" s="531" t="str">
        <f>IFERROR(VLOOKUP(B210,'מצבת ורישום גנים'!B:D,3,0),"")</f>
        <v/>
      </c>
      <c r="D210" s="721"/>
      <c r="E210" s="723"/>
      <c r="F210" s="723"/>
      <c r="G210" s="723"/>
      <c r="H210" s="723"/>
      <c r="I210" s="992" t="str">
        <f t="shared" ref="I210:I273" si="73">SUBSTITUTE(IFERROR(IF(H210="מדצ","מדצ/ית",IF(OR(H210="סייעת ממשיכה",H210="סייעת חדשה",H210="סייעת רפואית/אישית"),"סייעת",IF(H210="רכזת גן","רכזת גן"))),""),"FALSE","")</f>
        <v/>
      </c>
      <c r="J210" s="723"/>
      <c r="K210" s="724"/>
      <c r="L210" s="723"/>
      <c r="M210" s="306" t="str">
        <f t="shared" si="60"/>
        <v/>
      </c>
      <c r="N210" s="32" t="str">
        <f t="shared" si="61"/>
        <v/>
      </c>
      <c r="P210" s="307" t="str">
        <f t="shared" si="62"/>
        <v/>
      </c>
      <c r="Q210" s="307" t="str">
        <f t="shared" si="56"/>
        <v/>
      </c>
      <c r="R210" s="307" t="str">
        <f t="shared" si="63"/>
        <v/>
      </c>
      <c r="S210" s="307" t="str">
        <f t="shared" si="64"/>
        <v/>
      </c>
      <c r="T210" s="307" t="str">
        <f t="shared" si="65"/>
        <v/>
      </c>
      <c r="U210" s="307" t="str">
        <f t="shared" si="57"/>
        <v/>
      </c>
      <c r="V210" s="723"/>
      <c r="X210" s="308" t="str">
        <f t="shared" si="66"/>
        <v/>
      </c>
      <c r="Y210" s="309" t="str">
        <f t="shared" si="67"/>
        <v/>
      </c>
      <c r="Z210" s="308" t="str">
        <f t="shared" si="58"/>
        <v/>
      </c>
      <c r="AA210" s="308" t="b">
        <f t="shared" si="59"/>
        <v>1</v>
      </c>
      <c r="AB210" s="308" t="str">
        <f t="shared" si="68"/>
        <v/>
      </c>
      <c r="AC210" s="534" t="str">
        <f t="shared" si="69"/>
        <v/>
      </c>
      <c r="AD210" s="752" t="str">
        <f t="shared" si="70"/>
        <v/>
      </c>
      <c r="AE210" s="534" t="str">
        <f t="shared" si="71"/>
        <v/>
      </c>
      <c r="AF210" s="752" t="str">
        <f t="shared" si="72"/>
        <v/>
      </c>
    </row>
    <row r="211" spans="2:32" x14ac:dyDescent="0.25">
      <c r="B211" s="721"/>
      <c r="C211" s="531" t="str">
        <f>IFERROR(VLOOKUP(B211,'מצבת ורישום גנים'!B:D,3,0),"")</f>
        <v/>
      </c>
      <c r="D211" s="721"/>
      <c r="E211" s="723"/>
      <c r="F211" s="723"/>
      <c r="G211" s="723"/>
      <c r="H211" s="723"/>
      <c r="I211" s="992" t="str">
        <f t="shared" si="73"/>
        <v/>
      </c>
      <c r="J211" s="723"/>
      <c r="K211" s="724"/>
      <c r="L211" s="723"/>
      <c r="M211" s="306" t="str">
        <f t="shared" si="60"/>
        <v/>
      </c>
      <c r="N211" s="32" t="str">
        <f t="shared" si="61"/>
        <v/>
      </c>
      <c r="P211" s="307" t="str">
        <f t="shared" si="62"/>
        <v/>
      </c>
      <c r="Q211" s="307" t="str">
        <f t="shared" si="56"/>
        <v/>
      </c>
      <c r="R211" s="307" t="str">
        <f t="shared" si="63"/>
        <v/>
      </c>
      <c r="S211" s="307" t="str">
        <f t="shared" si="64"/>
        <v/>
      </c>
      <c r="T211" s="307" t="str">
        <f t="shared" si="65"/>
        <v/>
      </c>
      <c r="U211" s="307" t="str">
        <f t="shared" si="57"/>
        <v/>
      </c>
      <c r="V211" s="723"/>
      <c r="X211" s="308" t="str">
        <f t="shared" si="66"/>
        <v/>
      </c>
      <c r="Y211" s="309" t="str">
        <f t="shared" si="67"/>
        <v/>
      </c>
      <c r="Z211" s="308" t="str">
        <f t="shared" si="58"/>
        <v/>
      </c>
      <c r="AA211" s="308" t="b">
        <f t="shared" si="59"/>
        <v>1</v>
      </c>
      <c r="AB211" s="308" t="str">
        <f t="shared" si="68"/>
        <v/>
      </c>
      <c r="AC211" s="534" t="str">
        <f t="shared" si="69"/>
        <v/>
      </c>
      <c r="AD211" s="752" t="str">
        <f t="shared" si="70"/>
        <v/>
      </c>
      <c r="AE211" s="534" t="str">
        <f t="shared" si="71"/>
        <v/>
      </c>
      <c r="AF211" s="752" t="str">
        <f t="shared" si="72"/>
        <v/>
      </c>
    </row>
    <row r="212" spans="2:32" x14ac:dyDescent="0.25">
      <c r="B212" s="721"/>
      <c r="C212" s="531" t="str">
        <f>IFERROR(VLOOKUP(B212,'מצבת ורישום גנים'!B:D,3,0),"")</f>
        <v/>
      </c>
      <c r="D212" s="721"/>
      <c r="E212" s="723"/>
      <c r="F212" s="723"/>
      <c r="G212" s="723"/>
      <c r="H212" s="723"/>
      <c r="I212" s="992" t="str">
        <f t="shared" si="73"/>
        <v/>
      </c>
      <c r="J212" s="723"/>
      <c r="K212" s="724"/>
      <c r="L212" s="723"/>
      <c r="M212" s="306" t="str">
        <f t="shared" si="60"/>
        <v/>
      </c>
      <c r="N212" s="32" t="str">
        <f t="shared" si="61"/>
        <v/>
      </c>
      <c r="P212" s="307" t="str">
        <f t="shared" si="62"/>
        <v/>
      </c>
      <c r="Q212" s="307" t="str">
        <f t="shared" si="56"/>
        <v/>
      </c>
      <c r="R212" s="307" t="str">
        <f t="shared" si="63"/>
        <v/>
      </c>
      <c r="S212" s="307" t="str">
        <f t="shared" si="64"/>
        <v/>
      </c>
      <c r="T212" s="307" t="str">
        <f t="shared" si="65"/>
        <v/>
      </c>
      <c r="U212" s="307" t="str">
        <f t="shared" si="57"/>
        <v/>
      </c>
      <c r="V212" s="723"/>
      <c r="X212" s="308" t="str">
        <f t="shared" si="66"/>
        <v/>
      </c>
      <c r="Y212" s="309" t="str">
        <f t="shared" si="67"/>
        <v/>
      </c>
      <c r="Z212" s="308" t="str">
        <f t="shared" si="58"/>
        <v/>
      </c>
      <c r="AA212" s="308" t="b">
        <f t="shared" si="59"/>
        <v>1</v>
      </c>
      <c r="AB212" s="308" t="str">
        <f t="shared" si="68"/>
        <v/>
      </c>
      <c r="AC212" s="534" t="str">
        <f t="shared" si="69"/>
        <v/>
      </c>
      <c r="AD212" s="752" t="str">
        <f t="shared" si="70"/>
        <v/>
      </c>
      <c r="AE212" s="534" t="str">
        <f t="shared" si="71"/>
        <v/>
      </c>
      <c r="AF212" s="752" t="str">
        <f t="shared" si="72"/>
        <v/>
      </c>
    </row>
    <row r="213" spans="2:32" x14ac:dyDescent="0.25">
      <c r="B213" s="721"/>
      <c r="C213" s="531" t="str">
        <f>IFERROR(VLOOKUP(B213,'מצבת ורישום גנים'!B:D,3,0),"")</f>
        <v/>
      </c>
      <c r="D213" s="721"/>
      <c r="E213" s="723"/>
      <c r="F213" s="723"/>
      <c r="G213" s="723"/>
      <c r="H213" s="723"/>
      <c r="I213" s="992" t="str">
        <f t="shared" si="73"/>
        <v/>
      </c>
      <c r="J213" s="723"/>
      <c r="K213" s="724"/>
      <c r="L213" s="723"/>
      <c r="M213" s="306" t="str">
        <f t="shared" si="60"/>
        <v/>
      </c>
      <c r="N213" s="32" t="str">
        <f t="shared" si="61"/>
        <v/>
      </c>
      <c r="P213" s="307" t="str">
        <f t="shared" si="62"/>
        <v/>
      </c>
      <c r="Q213" s="307" t="str">
        <f t="shared" si="56"/>
        <v/>
      </c>
      <c r="R213" s="307" t="str">
        <f t="shared" si="63"/>
        <v/>
      </c>
      <c r="S213" s="307" t="str">
        <f t="shared" si="64"/>
        <v/>
      </c>
      <c r="T213" s="307" t="str">
        <f t="shared" si="65"/>
        <v/>
      </c>
      <c r="U213" s="307" t="str">
        <f t="shared" si="57"/>
        <v/>
      </c>
      <c r="V213" s="723"/>
      <c r="X213" s="308" t="str">
        <f t="shared" si="66"/>
        <v/>
      </c>
      <c r="Y213" s="309" t="str">
        <f t="shared" si="67"/>
        <v/>
      </c>
      <c r="Z213" s="308" t="str">
        <f t="shared" si="58"/>
        <v/>
      </c>
      <c r="AA213" s="308" t="b">
        <f t="shared" si="59"/>
        <v>1</v>
      </c>
      <c r="AB213" s="308" t="str">
        <f t="shared" si="68"/>
        <v/>
      </c>
      <c r="AC213" s="534" t="str">
        <f t="shared" si="69"/>
        <v/>
      </c>
      <c r="AD213" s="752" t="str">
        <f t="shared" si="70"/>
        <v/>
      </c>
      <c r="AE213" s="534" t="str">
        <f t="shared" si="71"/>
        <v/>
      </c>
      <c r="AF213" s="752" t="str">
        <f t="shared" si="72"/>
        <v/>
      </c>
    </row>
    <row r="214" spans="2:32" x14ac:dyDescent="0.25">
      <c r="B214" s="721"/>
      <c r="C214" s="531" t="str">
        <f>IFERROR(VLOOKUP(B214,'מצבת ורישום גנים'!B:D,3,0),"")</f>
        <v/>
      </c>
      <c r="D214" s="721"/>
      <c r="E214" s="723"/>
      <c r="F214" s="723"/>
      <c r="G214" s="723"/>
      <c r="H214" s="723"/>
      <c r="I214" s="992" t="str">
        <f t="shared" si="73"/>
        <v/>
      </c>
      <c r="J214" s="723"/>
      <c r="K214" s="724"/>
      <c r="L214" s="723"/>
      <c r="M214" s="306" t="str">
        <f t="shared" si="60"/>
        <v/>
      </c>
      <c r="N214" s="32" t="str">
        <f t="shared" si="61"/>
        <v/>
      </c>
      <c r="P214" s="307" t="str">
        <f t="shared" si="62"/>
        <v/>
      </c>
      <c r="Q214" s="307" t="str">
        <f t="shared" si="56"/>
        <v/>
      </c>
      <c r="R214" s="307" t="str">
        <f t="shared" si="63"/>
        <v/>
      </c>
      <c r="S214" s="307" t="str">
        <f t="shared" si="64"/>
        <v/>
      </c>
      <c r="T214" s="307" t="str">
        <f t="shared" si="65"/>
        <v/>
      </c>
      <c r="U214" s="307" t="str">
        <f t="shared" si="57"/>
        <v/>
      </c>
      <c r="V214" s="723"/>
      <c r="X214" s="308" t="str">
        <f t="shared" si="66"/>
        <v/>
      </c>
      <c r="Y214" s="309" t="str">
        <f t="shared" si="67"/>
        <v/>
      </c>
      <c r="Z214" s="308" t="str">
        <f t="shared" si="58"/>
        <v/>
      </c>
      <c r="AA214" s="308" t="b">
        <f t="shared" si="59"/>
        <v>1</v>
      </c>
      <c r="AB214" s="308" t="str">
        <f t="shared" si="68"/>
        <v/>
      </c>
      <c r="AC214" s="534" t="str">
        <f t="shared" si="69"/>
        <v/>
      </c>
      <c r="AD214" s="752" t="str">
        <f t="shared" si="70"/>
        <v/>
      </c>
      <c r="AE214" s="534" t="str">
        <f t="shared" si="71"/>
        <v/>
      </c>
      <c r="AF214" s="752" t="str">
        <f t="shared" si="72"/>
        <v/>
      </c>
    </row>
    <row r="215" spans="2:32" x14ac:dyDescent="0.25">
      <c r="B215" s="721"/>
      <c r="C215" s="531" t="str">
        <f>IFERROR(VLOOKUP(B215,'מצבת ורישום גנים'!B:D,3,0),"")</f>
        <v/>
      </c>
      <c r="D215" s="721"/>
      <c r="E215" s="723"/>
      <c r="F215" s="723"/>
      <c r="G215" s="723"/>
      <c r="H215" s="723"/>
      <c r="I215" s="992" t="str">
        <f t="shared" si="73"/>
        <v/>
      </c>
      <c r="J215" s="723"/>
      <c r="K215" s="724"/>
      <c r="L215" s="723"/>
      <c r="M215" s="306" t="str">
        <f t="shared" si="60"/>
        <v/>
      </c>
      <c r="N215" s="32" t="str">
        <f t="shared" si="61"/>
        <v/>
      </c>
      <c r="P215" s="307" t="str">
        <f t="shared" si="62"/>
        <v/>
      </c>
      <c r="Q215" s="307" t="str">
        <f t="shared" si="56"/>
        <v/>
      </c>
      <c r="R215" s="307" t="str">
        <f t="shared" si="63"/>
        <v/>
      </c>
      <c r="S215" s="307" t="str">
        <f t="shared" si="64"/>
        <v/>
      </c>
      <c r="T215" s="307" t="str">
        <f t="shared" si="65"/>
        <v/>
      </c>
      <c r="U215" s="307" t="str">
        <f t="shared" si="57"/>
        <v/>
      </c>
      <c r="V215" s="723"/>
      <c r="X215" s="308" t="str">
        <f t="shared" si="66"/>
        <v/>
      </c>
      <c r="Y215" s="309" t="str">
        <f t="shared" si="67"/>
        <v/>
      </c>
      <c r="Z215" s="308" t="str">
        <f t="shared" si="58"/>
        <v/>
      </c>
      <c r="AA215" s="308" t="b">
        <f t="shared" si="59"/>
        <v>1</v>
      </c>
      <c r="AB215" s="308" t="str">
        <f t="shared" si="68"/>
        <v/>
      </c>
      <c r="AC215" s="534" t="str">
        <f t="shared" si="69"/>
        <v/>
      </c>
      <c r="AD215" s="752" t="str">
        <f t="shared" si="70"/>
        <v/>
      </c>
      <c r="AE215" s="534" t="str">
        <f t="shared" si="71"/>
        <v/>
      </c>
      <c r="AF215" s="752" t="str">
        <f t="shared" si="72"/>
        <v/>
      </c>
    </row>
    <row r="216" spans="2:32" x14ac:dyDescent="0.25">
      <c r="B216" s="721"/>
      <c r="C216" s="531" t="str">
        <f>IFERROR(VLOOKUP(B216,'מצבת ורישום גנים'!B:D,3,0),"")</f>
        <v/>
      </c>
      <c r="D216" s="721"/>
      <c r="E216" s="723"/>
      <c r="F216" s="723"/>
      <c r="G216" s="723"/>
      <c r="H216" s="723"/>
      <c r="I216" s="992" t="str">
        <f t="shared" si="73"/>
        <v/>
      </c>
      <c r="J216" s="723"/>
      <c r="K216" s="724"/>
      <c r="L216" s="723"/>
      <c r="M216" s="306" t="str">
        <f t="shared" si="60"/>
        <v/>
      </c>
      <c r="N216" s="32" t="str">
        <f t="shared" si="61"/>
        <v/>
      </c>
      <c r="P216" s="307" t="str">
        <f t="shared" si="62"/>
        <v/>
      </c>
      <c r="Q216" s="307" t="str">
        <f t="shared" si="56"/>
        <v/>
      </c>
      <c r="R216" s="307" t="str">
        <f t="shared" si="63"/>
        <v/>
      </c>
      <c r="S216" s="307" t="str">
        <f t="shared" si="64"/>
        <v/>
      </c>
      <c r="T216" s="307" t="str">
        <f t="shared" si="65"/>
        <v/>
      </c>
      <c r="U216" s="307" t="str">
        <f t="shared" si="57"/>
        <v/>
      </c>
      <c r="V216" s="723"/>
      <c r="X216" s="308" t="str">
        <f t="shared" si="66"/>
        <v/>
      </c>
      <c r="Y216" s="309" t="str">
        <f t="shared" si="67"/>
        <v/>
      </c>
      <c r="Z216" s="308" t="str">
        <f t="shared" si="58"/>
        <v/>
      </c>
      <c r="AA216" s="308" t="b">
        <f t="shared" si="59"/>
        <v>1</v>
      </c>
      <c r="AB216" s="308" t="str">
        <f t="shared" si="68"/>
        <v/>
      </c>
      <c r="AC216" s="534" t="str">
        <f t="shared" si="69"/>
        <v/>
      </c>
      <c r="AD216" s="752" t="str">
        <f t="shared" si="70"/>
        <v/>
      </c>
      <c r="AE216" s="534" t="str">
        <f t="shared" si="71"/>
        <v/>
      </c>
      <c r="AF216" s="752" t="str">
        <f t="shared" si="72"/>
        <v/>
      </c>
    </row>
    <row r="217" spans="2:32" x14ac:dyDescent="0.25">
      <c r="B217" s="721"/>
      <c r="C217" s="531" t="str">
        <f>IFERROR(VLOOKUP(B217,'מצבת ורישום גנים'!B:D,3,0),"")</f>
        <v/>
      </c>
      <c r="D217" s="721"/>
      <c r="E217" s="723"/>
      <c r="F217" s="723"/>
      <c r="G217" s="723"/>
      <c r="H217" s="723"/>
      <c r="I217" s="992" t="str">
        <f t="shared" si="73"/>
        <v/>
      </c>
      <c r="J217" s="723"/>
      <c r="K217" s="724"/>
      <c r="L217" s="723"/>
      <c r="M217" s="306" t="str">
        <f t="shared" si="60"/>
        <v/>
      </c>
      <c r="N217" s="32" t="str">
        <f t="shared" si="61"/>
        <v/>
      </c>
      <c r="P217" s="307" t="str">
        <f t="shared" si="62"/>
        <v/>
      </c>
      <c r="Q217" s="307" t="str">
        <f t="shared" si="56"/>
        <v/>
      </c>
      <c r="R217" s="307" t="str">
        <f t="shared" si="63"/>
        <v/>
      </c>
      <c r="S217" s="307" t="str">
        <f t="shared" si="64"/>
        <v/>
      </c>
      <c r="T217" s="307" t="str">
        <f t="shared" si="65"/>
        <v/>
      </c>
      <c r="U217" s="307" t="str">
        <f t="shared" si="57"/>
        <v/>
      </c>
      <c r="V217" s="723"/>
      <c r="X217" s="308" t="str">
        <f t="shared" si="66"/>
        <v/>
      </c>
      <c r="Y217" s="309" t="str">
        <f t="shared" si="67"/>
        <v/>
      </c>
      <c r="Z217" s="308" t="str">
        <f t="shared" si="58"/>
        <v/>
      </c>
      <c r="AA217" s="308" t="b">
        <f t="shared" si="59"/>
        <v>1</v>
      </c>
      <c r="AB217" s="308" t="str">
        <f t="shared" si="68"/>
        <v/>
      </c>
      <c r="AC217" s="534" t="str">
        <f t="shared" si="69"/>
        <v/>
      </c>
      <c r="AD217" s="752" t="str">
        <f t="shared" si="70"/>
        <v/>
      </c>
      <c r="AE217" s="534" t="str">
        <f t="shared" si="71"/>
        <v/>
      </c>
      <c r="AF217" s="752" t="str">
        <f t="shared" si="72"/>
        <v/>
      </c>
    </row>
    <row r="218" spans="2:32" x14ac:dyDescent="0.25">
      <c r="B218" s="721"/>
      <c r="C218" s="531" t="str">
        <f>IFERROR(VLOOKUP(B218,'מצבת ורישום גנים'!B:D,3,0),"")</f>
        <v/>
      </c>
      <c r="D218" s="721"/>
      <c r="E218" s="723"/>
      <c r="F218" s="723"/>
      <c r="G218" s="723"/>
      <c r="H218" s="723"/>
      <c r="I218" s="992" t="str">
        <f t="shared" si="73"/>
        <v/>
      </c>
      <c r="J218" s="723"/>
      <c r="K218" s="724"/>
      <c r="L218" s="723"/>
      <c r="M218" s="306" t="str">
        <f t="shared" si="60"/>
        <v/>
      </c>
      <c r="N218" s="32" t="str">
        <f t="shared" si="61"/>
        <v/>
      </c>
      <c r="P218" s="307" t="str">
        <f t="shared" si="62"/>
        <v/>
      </c>
      <c r="Q218" s="307" t="str">
        <f t="shared" si="56"/>
        <v/>
      </c>
      <c r="R218" s="307" t="str">
        <f t="shared" si="63"/>
        <v/>
      </c>
      <c r="S218" s="307" t="str">
        <f t="shared" si="64"/>
        <v/>
      </c>
      <c r="T218" s="307" t="str">
        <f t="shared" si="65"/>
        <v/>
      </c>
      <c r="U218" s="307" t="str">
        <f t="shared" si="57"/>
        <v/>
      </c>
      <c r="V218" s="723"/>
      <c r="X218" s="308" t="str">
        <f t="shared" si="66"/>
        <v/>
      </c>
      <c r="Y218" s="309" t="str">
        <f t="shared" si="67"/>
        <v/>
      </c>
      <c r="Z218" s="308" t="str">
        <f t="shared" si="58"/>
        <v/>
      </c>
      <c r="AA218" s="308" t="b">
        <f t="shared" si="59"/>
        <v>1</v>
      </c>
      <c r="AB218" s="308" t="str">
        <f t="shared" si="68"/>
        <v/>
      </c>
      <c r="AC218" s="534" t="str">
        <f t="shared" si="69"/>
        <v/>
      </c>
      <c r="AD218" s="752" t="str">
        <f t="shared" si="70"/>
        <v/>
      </c>
      <c r="AE218" s="534" t="str">
        <f t="shared" si="71"/>
        <v/>
      </c>
      <c r="AF218" s="752" t="str">
        <f t="shared" si="72"/>
        <v/>
      </c>
    </row>
    <row r="219" spans="2:32" x14ac:dyDescent="0.25">
      <c r="B219" s="721"/>
      <c r="C219" s="531" t="str">
        <f>IFERROR(VLOOKUP(B219,'מצבת ורישום גנים'!B:D,3,0),"")</f>
        <v/>
      </c>
      <c r="D219" s="721"/>
      <c r="E219" s="723"/>
      <c r="F219" s="723"/>
      <c r="G219" s="723"/>
      <c r="H219" s="723"/>
      <c r="I219" s="992" t="str">
        <f t="shared" si="73"/>
        <v/>
      </c>
      <c r="J219" s="723"/>
      <c r="K219" s="724"/>
      <c r="L219" s="723"/>
      <c r="M219" s="306" t="str">
        <f t="shared" si="60"/>
        <v/>
      </c>
      <c r="N219" s="32" t="str">
        <f t="shared" si="61"/>
        <v/>
      </c>
      <c r="P219" s="307" t="str">
        <f t="shared" si="62"/>
        <v/>
      </c>
      <c r="Q219" s="307" t="str">
        <f t="shared" si="56"/>
        <v/>
      </c>
      <c r="R219" s="307" t="str">
        <f t="shared" si="63"/>
        <v/>
      </c>
      <c r="S219" s="307" t="str">
        <f t="shared" si="64"/>
        <v/>
      </c>
      <c r="T219" s="307" t="str">
        <f t="shared" si="65"/>
        <v/>
      </c>
      <c r="U219" s="307" t="str">
        <f t="shared" si="57"/>
        <v/>
      </c>
      <c r="V219" s="723"/>
      <c r="X219" s="308" t="str">
        <f t="shared" si="66"/>
        <v/>
      </c>
      <c r="Y219" s="309" t="str">
        <f t="shared" si="67"/>
        <v/>
      </c>
      <c r="Z219" s="308" t="str">
        <f t="shared" si="58"/>
        <v/>
      </c>
      <c r="AA219" s="308" t="b">
        <f t="shared" si="59"/>
        <v>1</v>
      </c>
      <c r="AB219" s="308" t="str">
        <f t="shared" si="68"/>
        <v/>
      </c>
      <c r="AC219" s="534" t="str">
        <f t="shared" si="69"/>
        <v/>
      </c>
      <c r="AD219" s="752" t="str">
        <f t="shared" si="70"/>
        <v/>
      </c>
      <c r="AE219" s="534" t="str">
        <f t="shared" si="71"/>
        <v/>
      </c>
      <c r="AF219" s="752" t="str">
        <f t="shared" si="72"/>
        <v/>
      </c>
    </row>
    <row r="220" spans="2:32" x14ac:dyDescent="0.25">
      <c r="B220" s="721"/>
      <c r="C220" s="531" t="str">
        <f>IFERROR(VLOOKUP(B220,'מצבת ורישום גנים'!B:D,3,0),"")</f>
        <v/>
      </c>
      <c r="D220" s="721"/>
      <c r="E220" s="723"/>
      <c r="F220" s="723"/>
      <c r="G220" s="723"/>
      <c r="H220" s="723"/>
      <c r="I220" s="992" t="str">
        <f t="shared" si="73"/>
        <v/>
      </c>
      <c r="J220" s="723"/>
      <c r="K220" s="724"/>
      <c r="L220" s="723"/>
      <c r="M220" s="306" t="str">
        <f t="shared" si="60"/>
        <v/>
      </c>
      <c r="N220" s="32" t="str">
        <f t="shared" si="61"/>
        <v/>
      </c>
      <c r="P220" s="307" t="str">
        <f t="shared" si="62"/>
        <v/>
      </c>
      <c r="Q220" s="307" t="str">
        <f t="shared" si="56"/>
        <v/>
      </c>
      <c r="R220" s="307" t="str">
        <f t="shared" si="63"/>
        <v/>
      </c>
      <c r="S220" s="307" t="str">
        <f t="shared" si="64"/>
        <v/>
      </c>
      <c r="T220" s="307" t="str">
        <f t="shared" si="65"/>
        <v/>
      </c>
      <c r="U220" s="307" t="str">
        <f t="shared" si="57"/>
        <v/>
      </c>
      <c r="V220" s="723"/>
      <c r="X220" s="308" t="str">
        <f t="shared" si="66"/>
        <v/>
      </c>
      <c r="Y220" s="309" t="str">
        <f t="shared" si="67"/>
        <v/>
      </c>
      <c r="Z220" s="308" t="str">
        <f t="shared" si="58"/>
        <v/>
      </c>
      <c r="AA220" s="308" t="b">
        <f t="shared" si="59"/>
        <v>1</v>
      </c>
      <c r="AB220" s="308" t="str">
        <f t="shared" si="68"/>
        <v/>
      </c>
      <c r="AC220" s="534" t="str">
        <f t="shared" si="69"/>
        <v/>
      </c>
      <c r="AD220" s="752" t="str">
        <f t="shared" si="70"/>
        <v/>
      </c>
      <c r="AE220" s="534" t="str">
        <f t="shared" si="71"/>
        <v/>
      </c>
      <c r="AF220" s="752" t="str">
        <f t="shared" si="72"/>
        <v/>
      </c>
    </row>
    <row r="221" spans="2:32" x14ac:dyDescent="0.25">
      <c r="B221" s="721"/>
      <c r="C221" s="531" t="str">
        <f>IFERROR(VLOOKUP(B221,'מצבת ורישום גנים'!B:D,3,0),"")</f>
        <v/>
      </c>
      <c r="D221" s="721"/>
      <c r="E221" s="723"/>
      <c r="F221" s="723"/>
      <c r="G221" s="723"/>
      <c r="H221" s="723"/>
      <c r="I221" s="992" t="str">
        <f t="shared" si="73"/>
        <v/>
      </c>
      <c r="J221" s="723"/>
      <c r="K221" s="724"/>
      <c r="L221" s="723"/>
      <c r="M221" s="306" t="str">
        <f t="shared" si="60"/>
        <v/>
      </c>
      <c r="N221" s="32" t="str">
        <f t="shared" si="61"/>
        <v/>
      </c>
      <c r="P221" s="307" t="str">
        <f t="shared" si="62"/>
        <v/>
      </c>
      <c r="Q221" s="307" t="str">
        <f t="shared" si="56"/>
        <v/>
      </c>
      <c r="R221" s="307" t="str">
        <f t="shared" si="63"/>
        <v/>
      </c>
      <c r="S221" s="307" t="str">
        <f t="shared" si="64"/>
        <v/>
      </c>
      <c r="T221" s="307" t="str">
        <f t="shared" si="65"/>
        <v/>
      </c>
      <c r="U221" s="307" t="str">
        <f t="shared" si="57"/>
        <v/>
      </c>
      <c r="V221" s="723"/>
      <c r="X221" s="308" t="str">
        <f t="shared" si="66"/>
        <v/>
      </c>
      <c r="Y221" s="309" t="str">
        <f t="shared" si="67"/>
        <v/>
      </c>
      <c r="Z221" s="308" t="str">
        <f t="shared" si="58"/>
        <v/>
      </c>
      <c r="AA221" s="308" t="b">
        <f t="shared" si="59"/>
        <v>1</v>
      </c>
      <c r="AB221" s="308" t="str">
        <f t="shared" si="68"/>
        <v/>
      </c>
      <c r="AC221" s="534" t="str">
        <f t="shared" si="69"/>
        <v/>
      </c>
      <c r="AD221" s="752" t="str">
        <f t="shared" si="70"/>
        <v/>
      </c>
      <c r="AE221" s="534" t="str">
        <f t="shared" si="71"/>
        <v/>
      </c>
      <c r="AF221" s="752" t="str">
        <f t="shared" si="72"/>
        <v/>
      </c>
    </row>
    <row r="222" spans="2:32" x14ac:dyDescent="0.25">
      <c r="B222" s="721"/>
      <c r="C222" s="531" t="str">
        <f>IFERROR(VLOOKUP(B222,'מצבת ורישום גנים'!B:D,3,0),"")</f>
        <v/>
      </c>
      <c r="D222" s="721"/>
      <c r="E222" s="723"/>
      <c r="F222" s="723"/>
      <c r="G222" s="723"/>
      <c r="H222" s="723"/>
      <c r="I222" s="992" t="str">
        <f t="shared" si="73"/>
        <v/>
      </c>
      <c r="J222" s="723"/>
      <c r="K222" s="724"/>
      <c r="L222" s="723"/>
      <c r="M222" s="306" t="str">
        <f t="shared" si="60"/>
        <v/>
      </c>
      <c r="N222" s="32" t="str">
        <f t="shared" si="61"/>
        <v/>
      </c>
      <c r="P222" s="307" t="str">
        <f t="shared" si="62"/>
        <v/>
      </c>
      <c r="Q222" s="307" t="str">
        <f t="shared" si="56"/>
        <v/>
      </c>
      <c r="R222" s="307" t="str">
        <f t="shared" si="63"/>
        <v/>
      </c>
      <c r="S222" s="307" t="str">
        <f t="shared" si="64"/>
        <v/>
      </c>
      <c r="T222" s="307" t="str">
        <f t="shared" si="65"/>
        <v/>
      </c>
      <c r="U222" s="307" t="str">
        <f t="shared" si="57"/>
        <v/>
      </c>
      <c r="V222" s="723"/>
      <c r="X222" s="308" t="str">
        <f t="shared" si="66"/>
        <v/>
      </c>
      <c r="Y222" s="309" t="str">
        <f t="shared" si="67"/>
        <v/>
      </c>
      <c r="Z222" s="308" t="str">
        <f t="shared" si="58"/>
        <v/>
      </c>
      <c r="AA222" s="308" t="b">
        <f t="shared" si="59"/>
        <v>1</v>
      </c>
      <c r="AB222" s="308" t="str">
        <f t="shared" si="68"/>
        <v/>
      </c>
      <c r="AC222" s="534" t="str">
        <f t="shared" si="69"/>
        <v/>
      </c>
      <c r="AD222" s="752" t="str">
        <f t="shared" si="70"/>
        <v/>
      </c>
      <c r="AE222" s="534" t="str">
        <f t="shared" si="71"/>
        <v/>
      </c>
      <c r="AF222" s="752" t="str">
        <f t="shared" si="72"/>
        <v/>
      </c>
    </row>
    <row r="223" spans="2:32" x14ac:dyDescent="0.25">
      <c r="B223" s="721"/>
      <c r="C223" s="531" t="str">
        <f>IFERROR(VLOOKUP(B223,'מצבת ורישום גנים'!B:D,3,0),"")</f>
        <v/>
      </c>
      <c r="D223" s="721"/>
      <c r="E223" s="723"/>
      <c r="F223" s="723"/>
      <c r="G223" s="723"/>
      <c r="H223" s="723"/>
      <c r="I223" s="992" t="str">
        <f t="shared" si="73"/>
        <v/>
      </c>
      <c r="J223" s="723"/>
      <c r="K223" s="724"/>
      <c r="L223" s="723"/>
      <c r="M223" s="306" t="str">
        <f t="shared" si="60"/>
        <v/>
      </c>
      <c r="N223" s="32" t="str">
        <f t="shared" si="61"/>
        <v/>
      </c>
      <c r="P223" s="307" t="str">
        <f t="shared" si="62"/>
        <v/>
      </c>
      <c r="Q223" s="307" t="str">
        <f t="shared" si="56"/>
        <v/>
      </c>
      <c r="R223" s="307" t="str">
        <f t="shared" si="63"/>
        <v/>
      </c>
      <c r="S223" s="307" t="str">
        <f t="shared" si="64"/>
        <v/>
      </c>
      <c r="T223" s="307" t="str">
        <f t="shared" si="65"/>
        <v/>
      </c>
      <c r="U223" s="307" t="str">
        <f t="shared" si="57"/>
        <v/>
      </c>
      <c r="V223" s="723"/>
      <c r="X223" s="308" t="str">
        <f t="shared" si="66"/>
        <v/>
      </c>
      <c r="Y223" s="309" t="str">
        <f t="shared" si="67"/>
        <v/>
      </c>
      <c r="Z223" s="308" t="str">
        <f t="shared" si="58"/>
        <v/>
      </c>
      <c r="AA223" s="308" t="b">
        <f t="shared" si="59"/>
        <v>1</v>
      </c>
      <c r="AB223" s="308" t="str">
        <f t="shared" si="68"/>
        <v/>
      </c>
      <c r="AC223" s="534" t="str">
        <f t="shared" si="69"/>
        <v/>
      </c>
      <c r="AD223" s="752" t="str">
        <f t="shared" si="70"/>
        <v/>
      </c>
      <c r="AE223" s="534" t="str">
        <f t="shared" si="71"/>
        <v/>
      </c>
      <c r="AF223" s="752" t="str">
        <f t="shared" si="72"/>
        <v/>
      </c>
    </row>
    <row r="224" spans="2:32" x14ac:dyDescent="0.25">
      <c r="B224" s="721"/>
      <c r="C224" s="531" t="str">
        <f>IFERROR(VLOOKUP(B224,'מצבת ורישום גנים'!B:D,3,0),"")</f>
        <v/>
      </c>
      <c r="D224" s="721"/>
      <c r="E224" s="723"/>
      <c r="F224" s="723"/>
      <c r="G224" s="723"/>
      <c r="H224" s="723"/>
      <c r="I224" s="992" t="str">
        <f t="shared" si="73"/>
        <v/>
      </c>
      <c r="J224" s="723"/>
      <c r="K224" s="724"/>
      <c r="L224" s="723"/>
      <c r="M224" s="306" t="str">
        <f t="shared" si="60"/>
        <v/>
      </c>
      <c r="N224" s="32" t="str">
        <f t="shared" si="61"/>
        <v/>
      </c>
      <c r="P224" s="307" t="str">
        <f t="shared" si="62"/>
        <v/>
      </c>
      <c r="Q224" s="307" t="str">
        <f t="shared" si="56"/>
        <v/>
      </c>
      <c r="R224" s="307" t="str">
        <f t="shared" si="63"/>
        <v/>
      </c>
      <c r="S224" s="307" t="str">
        <f t="shared" si="64"/>
        <v/>
      </c>
      <c r="T224" s="307" t="str">
        <f t="shared" si="65"/>
        <v/>
      </c>
      <c r="U224" s="307" t="str">
        <f t="shared" si="57"/>
        <v/>
      </c>
      <c r="V224" s="723"/>
      <c r="X224" s="308" t="str">
        <f t="shared" si="66"/>
        <v/>
      </c>
      <c r="Y224" s="309" t="str">
        <f t="shared" si="67"/>
        <v/>
      </c>
      <c r="Z224" s="308" t="str">
        <f t="shared" si="58"/>
        <v/>
      </c>
      <c r="AA224" s="308" t="b">
        <f t="shared" si="59"/>
        <v>1</v>
      </c>
      <c r="AB224" s="308" t="str">
        <f t="shared" si="68"/>
        <v/>
      </c>
      <c r="AC224" s="534" t="str">
        <f t="shared" si="69"/>
        <v/>
      </c>
      <c r="AD224" s="752" t="str">
        <f t="shared" si="70"/>
        <v/>
      </c>
      <c r="AE224" s="534" t="str">
        <f t="shared" si="71"/>
        <v/>
      </c>
      <c r="AF224" s="752" t="str">
        <f t="shared" si="72"/>
        <v/>
      </c>
    </row>
    <row r="225" spans="2:32" x14ac:dyDescent="0.25">
      <c r="B225" s="721"/>
      <c r="C225" s="531" t="str">
        <f>IFERROR(VLOOKUP(B225,'מצבת ורישום גנים'!B:D,3,0),"")</f>
        <v/>
      </c>
      <c r="D225" s="721"/>
      <c r="E225" s="723"/>
      <c r="F225" s="723"/>
      <c r="G225" s="723"/>
      <c r="H225" s="723"/>
      <c r="I225" s="992" t="str">
        <f t="shared" si="73"/>
        <v/>
      </c>
      <c r="J225" s="723"/>
      <c r="K225" s="724"/>
      <c r="L225" s="723"/>
      <c r="M225" s="306" t="str">
        <f t="shared" si="60"/>
        <v/>
      </c>
      <c r="N225" s="32" t="str">
        <f t="shared" si="61"/>
        <v/>
      </c>
      <c r="P225" s="307" t="str">
        <f t="shared" si="62"/>
        <v/>
      </c>
      <c r="Q225" s="307" t="str">
        <f t="shared" si="56"/>
        <v/>
      </c>
      <c r="R225" s="307" t="str">
        <f t="shared" si="63"/>
        <v/>
      </c>
      <c r="S225" s="307" t="str">
        <f t="shared" si="64"/>
        <v/>
      </c>
      <c r="T225" s="307" t="str">
        <f t="shared" si="65"/>
        <v/>
      </c>
      <c r="U225" s="307" t="str">
        <f t="shared" si="57"/>
        <v/>
      </c>
      <c r="V225" s="723"/>
      <c r="X225" s="308" t="str">
        <f t="shared" si="66"/>
        <v/>
      </c>
      <c r="Y225" s="309" t="str">
        <f t="shared" si="67"/>
        <v/>
      </c>
      <c r="Z225" s="308" t="str">
        <f t="shared" si="58"/>
        <v/>
      </c>
      <c r="AA225" s="308" t="b">
        <f t="shared" si="59"/>
        <v>1</v>
      </c>
      <c r="AB225" s="308" t="str">
        <f t="shared" si="68"/>
        <v/>
      </c>
      <c r="AC225" s="534" t="str">
        <f t="shared" si="69"/>
        <v/>
      </c>
      <c r="AD225" s="752" t="str">
        <f t="shared" si="70"/>
        <v/>
      </c>
      <c r="AE225" s="534" t="str">
        <f t="shared" si="71"/>
        <v/>
      </c>
      <c r="AF225" s="752" t="str">
        <f t="shared" si="72"/>
        <v/>
      </c>
    </row>
    <row r="226" spans="2:32" x14ac:dyDescent="0.25">
      <c r="B226" s="721"/>
      <c r="C226" s="531" t="str">
        <f>IFERROR(VLOOKUP(B226,'מצבת ורישום גנים'!B:D,3,0),"")</f>
        <v/>
      </c>
      <c r="D226" s="721"/>
      <c r="E226" s="723"/>
      <c r="F226" s="723"/>
      <c r="G226" s="723"/>
      <c r="H226" s="723"/>
      <c r="I226" s="992" t="str">
        <f t="shared" si="73"/>
        <v/>
      </c>
      <c r="J226" s="723"/>
      <c r="K226" s="724"/>
      <c r="L226" s="723"/>
      <c r="M226" s="306" t="str">
        <f t="shared" si="60"/>
        <v/>
      </c>
      <c r="N226" s="32" t="str">
        <f t="shared" si="61"/>
        <v/>
      </c>
      <c r="P226" s="307" t="str">
        <f t="shared" si="62"/>
        <v/>
      </c>
      <c r="Q226" s="307" t="str">
        <f t="shared" si="56"/>
        <v/>
      </c>
      <c r="R226" s="307" t="str">
        <f t="shared" si="63"/>
        <v/>
      </c>
      <c r="S226" s="307" t="str">
        <f t="shared" si="64"/>
        <v/>
      </c>
      <c r="T226" s="307" t="str">
        <f t="shared" si="65"/>
        <v/>
      </c>
      <c r="U226" s="307" t="str">
        <f t="shared" si="57"/>
        <v/>
      </c>
      <c r="V226" s="723"/>
      <c r="X226" s="308" t="str">
        <f t="shared" si="66"/>
        <v/>
      </c>
      <c r="Y226" s="309" t="str">
        <f t="shared" si="67"/>
        <v/>
      </c>
      <c r="Z226" s="308" t="str">
        <f t="shared" si="58"/>
        <v/>
      </c>
      <c r="AA226" s="308" t="b">
        <f t="shared" si="59"/>
        <v>1</v>
      </c>
      <c r="AB226" s="308" t="str">
        <f t="shared" si="68"/>
        <v/>
      </c>
      <c r="AC226" s="534" t="str">
        <f t="shared" si="69"/>
        <v/>
      </c>
      <c r="AD226" s="752" t="str">
        <f t="shared" si="70"/>
        <v/>
      </c>
      <c r="AE226" s="534" t="str">
        <f t="shared" si="71"/>
        <v/>
      </c>
      <c r="AF226" s="752" t="str">
        <f t="shared" si="72"/>
        <v/>
      </c>
    </row>
    <row r="227" spans="2:32" x14ac:dyDescent="0.25">
      <c r="B227" s="721"/>
      <c r="C227" s="531" t="str">
        <f>IFERROR(VLOOKUP(B227,'מצבת ורישום גנים'!B:D,3,0),"")</f>
        <v/>
      </c>
      <c r="D227" s="721"/>
      <c r="E227" s="723"/>
      <c r="F227" s="723"/>
      <c r="G227" s="723"/>
      <c r="H227" s="723"/>
      <c r="I227" s="992" t="str">
        <f t="shared" si="73"/>
        <v/>
      </c>
      <c r="J227" s="723"/>
      <c r="K227" s="724"/>
      <c r="L227" s="723"/>
      <c r="M227" s="306" t="str">
        <f t="shared" si="60"/>
        <v/>
      </c>
      <c r="N227" s="32" t="str">
        <f t="shared" si="61"/>
        <v/>
      </c>
      <c r="P227" s="307" t="str">
        <f t="shared" si="62"/>
        <v/>
      </c>
      <c r="Q227" s="307" t="str">
        <f t="shared" si="56"/>
        <v/>
      </c>
      <c r="R227" s="307" t="str">
        <f t="shared" si="63"/>
        <v/>
      </c>
      <c r="S227" s="307" t="str">
        <f t="shared" si="64"/>
        <v/>
      </c>
      <c r="T227" s="307" t="str">
        <f t="shared" si="65"/>
        <v/>
      </c>
      <c r="U227" s="307" t="str">
        <f t="shared" si="57"/>
        <v/>
      </c>
      <c r="V227" s="723"/>
      <c r="X227" s="308" t="str">
        <f t="shared" si="66"/>
        <v/>
      </c>
      <c r="Y227" s="309" t="str">
        <f t="shared" si="67"/>
        <v/>
      </c>
      <c r="Z227" s="308" t="str">
        <f t="shared" si="58"/>
        <v/>
      </c>
      <c r="AA227" s="308" t="b">
        <f t="shared" si="59"/>
        <v>1</v>
      </c>
      <c r="AB227" s="308" t="str">
        <f t="shared" si="68"/>
        <v/>
      </c>
      <c r="AC227" s="534" t="str">
        <f t="shared" si="69"/>
        <v/>
      </c>
      <c r="AD227" s="752" t="str">
        <f t="shared" si="70"/>
        <v/>
      </c>
      <c r="AE227" s="534" t="str">
        <f t="shared" si="71"/>
        <v/>
      </c>
      <c r="AF227" s="752" t="str">
        <f t="shared" si="72"/>
        <v/>
      </c>
    </row>
    <row r="228" spans="2:32" x14ac:dyDescent="0.25">
      <c r="B228" s="721"/>
      <c r="C228" s="531" t="str">
        <f>IFERROR(VLOOKUP(B228,'מצבת ורישום גנים'!B:D,3,0),"")</f>
        <v/>
      </c>
      <c r="D228" s="721"/>
      <c r="E228" s="723"/>
      <c r="F228" s="723"/>
      <c r="G228" s="723"/>
      <c r="H228" s="723"/>
      <c r="I228" s="992" t="str">
        <f t="shared" si="73"/>
        <v/>
      </c>
      <c r="J228" s="723"/>
      <c r="K228" s="724"/>
      <c r="L228" s="723"/>
      <c r="M228" s="306" t="str">
        <f t="shared" si="60"/>
        <v/>
      </c>
      <c r="N228" s="32" t="str">
        <f t="shared" si="61"/>
        <v/>
      </c>
      <c r="P228" s="307" t="str">
        <f t="shared" si="62"/>
        <v/>
      </c>
      <c r="Q228" s="307" t="str">
        <f t="shared" si="56"/>
        <v/>
      </c>
      <c r="R228" s="307" t="str">
        <f t="shared" si="63"/>
        <v/>
      </c>
      <c r="S228" s="307" t="str">
        <f t="shared" si="64"/>
        <v/>
      </c>
      <c r="T228" s="307" t="str">
        <f t="shared" si="65"/>
        <v/>
      </c>
      <c r="U228" s="307" t="str">
        <f t="shared" si="57"/>
        <v/>
      </c>
      <c r="V228" s="723"/>
      <c r="X228" s="308" t="str">
        <f t="shared" si="66"/>
        <v/>
      </c>
      <c r="Y228" s="309" t="str">
        <f t="shared" si="67"/>
        <v/>
      </c>
      <c r="Z228" s="308" t="str">
        <f t="shared" si="58"/>
        <v/>
      </c>
      <c r="AA228" s="308" t="b">
        <f t="shared" si="59"/>
        <v>1</v>
      </c>
      <c r="AB228" s="308" t="str">
        <f t="shared" si="68"/>
        <v/>
      </c>
      <c r="AC228" s="534" t="str">
        <f t="shared" si="69"/>
        <v/>
      </c>
      <c r="AD228" s="752" t="str">
        <f t="shared" si="70"/>
        <v/>
      </c>
      <c r="AE228" s="534" t="str">
        <f t="shared" si="71"/>
        <v/>
      </c>
      <c r="AF228" s="752" t="str">
        <f t="shared" si="72"/>
        <v/>
      </c>
    </row>
    <row r="229" spans="2:32" x14ac:dyDescent="0.25">
      <c r="B229" s="721"/>
      <c r="C229" s="531" t="str">
        <f>IFERROR(VLOOKUP(B229,'מצבת ורישום גנים'!B:D,3,0),"")</f>
        <v/>
      </c>
      <c r="D229" s="721"/>
      <c r="E229" s="723"/>
      <c r="F229" s="723"/>
      <c r="G229" s="723"/>
      <c r="H229" s="723"/>
      <c r="I229" s="992" t="str">
        <f t="shared" si="73"/>
        <v/>
      </c>
      <c r="J229" s="723"/>
      <c r="K229" s="724"/>
      <c r="L229" s="723"/>
      <c r="M229" s="306" t="str">
        <f t="shared" si="60"/>
        <v/>
      </c>
      <c r="N229" s="32" t="str">
        <f t="shared" si="61"/>
        <v/>
      </c>
      <c r="P229" s="307" t="str">
        <f t="shared" si="62"/>
        <v/>
      </c>
      <c r="Q229" s="307" t="str">
        <f t="shared" si="56"/>
        <v/>
      </c>
      <c r="R229" s="307" t="str">
        <f t="shared" si="63"/>
        <v/>
      </c>
      <c r="S229" s="307" t="str">
        <f t="shared" si="64"/>
        <v/>
      </c>
      <c r="T229" s="307" t="str">
        <f t="shared" si="65"/>
        <v/>
      </c>
      <c r="U229" s="307" t="str">
        <f t="shared" si="57"/>
        <v/>
      </c>
      <c r="V229" s="723"/>
      <c r="X229" s="308" t="str">
        <f t="shared" si="66"/>
        <v/>
      </c>
      <c r="Y229" s="309" t="str">
        <f t="shared" si="67"/>
        <v/>
      </c>
      <c r="Z229" s="308" t="str">
        <f t="shared" si="58"/>
        <v/>
      </c>
      <c r="AA229" s="308" t="b">
        <f t="shared" si="59"/>
        <v>1</v>
      </c>
      <c r="AB229" s="308" t="str">
        <f t="shared" si="68"/>
        <v/>
      </c>
      <c r="AC229" s="534" t="str">
        <f t="shared" si="69"/>
        <v/>
      </c>
      <c r="AD229" s="752" t="str">
        <f t="shared" si="70"/>
        <v/>
      </c>
      <c r="AE229" s="534" t="str">
        <f t="shared" si="71"/>
        <v/>
      </c>
      <c r="AF229" s="752" t="str">
        <f t="shared" si="72"/>
        <v/>
      </c>
    </row>
    <row r="230" spans="2:32" x14ac:dyDescent="0.25">
      <c r="B230" s="721"/>
      <c r="C230" s="531" t="str">
        <f>IFERROR(VLOOKUP(B230,'מצבת ורישום גנים'!B:D,3,0),"")</f>
        <v/>
      </c>
      <c r="D230" s="721"/>
      <c r="E230" s="723"/>
      <c r="F230" s="723"/>
      <c r="G230" s="723"/>
      <c r="H230" s="723"/>
      <c r="I230" s="992" t="str">
        <f t="shared" si="73"/>
        <v/>
      </c>
      <c r="J230" s="723"/>
      <c r="K230" s="724"/>
      <c r="L230" s="723"/>
      <c r="M230" s="306" t="str">
        <f t="shared" si="60"/>
        <v/>
      </c>
      <c r="N230" s="32" t="str">
        <f t="shared" si="61"/>
        <v/>
      </c>
      <c r="P230" s="307" t="str">
        <f t="shared" si="62"/>
        <v/>
      </c>
      <c r="Q230" s="307" t="str">
        <f t="shared" si="56"/>
        <v/>
      </c>
      <c r="R230" s="307" t="str">
        <f t="shared" si="63"/>
        <v/>
      </c>
      <c r="S230" s="307" t="str">
        <f t="shared" si="64"/>
        <v/>
      </c>
      <c r="T230" s="307" t="str">
        <f t="shared" si="65"/>
        <v/>
      </c>
      <c r="U230" s="307" t="str">
        <f t="shared" si="57"/>
        <v/>
      </c>
      <c r="V230" s="723"/>
      <c r="X230" s="308" t="str">
        <f t="shared" si="66"/>
        <v/>
      </c>
      <c r="Y230" s="309" t="str">
        <f t="shared" si="67"/>
        <v/>
      </c>
      <c r="Z230" s="308" t="str">
        <f t="shared" si="58"/>
        <v/>
      </c>
      <c r="AA230" s="308" t="b">
        <f t="shared" si="59"/>
        <v>1</v>
      </c>
      <c r="AB230" s="308" t="str">
        <f t="shared" si="68"/>
        <v/>
      </c>
      <c r="AC230" s="534" t="str">
        <f t="shared" si="69"/>
        <v/>
      </c>
      <c r="AD230" s="752" t="str">
        <f t="shared" si="70"/>
        <v/>
      </c>
      <c r="AE230" s="534" t="str">
        <f t="shared" si="71"/>
        <v/>
      </c>
      <c r="AF230" s="752" t="str">
        <f t="shared" si="72"/>
        <v/>
      </c>
    </row>
    <row r="231" spans="2:32" x14ac:dyDescent="0.25">
      <c r="B231" s="721"/>
      <c r="C231" s="531" t="str">
        <f>IFERROR(VLOOKUP(B231,'מצבת ורישום גנים'!B:D,3,0),"")</f>
        <v/>
      </c>
      <c r="D231" s="721"/>
      <c r="E231" s="723"/>
      <c r="F231" s="723"/>
      <c r="G231" s="723"/>
      <c r="H231" s="723"/>
      <c r="I231" s="992" t="str">
        <f t="shared" si="73"/>
        <v/>
      </c>
      <c r="J231" s="723"/>
      <c r="K231" s="724"/>
      <c r="L231" s="723"/>
      <c r="M231" s="306" t="str">
        <f t="shared" si="60"/>
        <v/>
      </c>
      <c r="N231" s="32" t="str">
        <f t="shared" si="61"/>
        <v/>
      </c>
      <c r="P231" s="307" t="str">
        <f t="shared" si="62"/>
        <v/>
      </c>
      <c r="Q231" s="307" t="str">
        <f t="shared" si="56"/>
        <v/>
      </c>
      <c r="R231" s="307" t="str">
        <f t="shared" si="63"/>
        <v/>
      </c>
      <c r="S231" s="307" t="str">
        <f t="shared" si="64"/>
        <v/>
      </c>
      <c r="T231" s="307" t="str">
        <f t="shared" si="65"/>
        <v/>
      </c>
      <c r="U231" s="307" t="str">
        <f t="shared" si="57"/>
        <v/>
      </c>
      <c r="V231" s="723"/>
      <c r="X231" s="308" t="str">
        <f t="shared" si="66"/>
        <v/>
      </c>
      <c r="Y231" s="309" t="str">
        <f t="shared" si="67"/>
        <v/>
      </c>
      <c r="Z231" s="308" t="str">
        <f t="shared" si="58"/>
        <v/>
      </c>
      <c r="AA231" s="308" t="b">
        <f t="shared" si="59"/>
        <v>1</v>
      </c>
      <c r="AB231" s="308" t="str">
        <f t="shared" si="68"/>
        <v/>
      </c>
      <c r="AC231" s="534" t="str">
        <f t="shared" si="69"/>
        <v/>
      </c>
      <c r="AD231" s="752" t="str">
        <f t="shared" si="70"/>
        <v/>
      </c>
      <c r="AE231" s="534" t="str">
        <f t="shared" si="71"/>
        <v/>
      </c>
      <c r="AF231" s="752" t="str">
        <f t="shared" si="72"/>
        <v/>
      </c>
    </row>
    <row r="232" spans="2:32" x14ac:dyDescent="0.25">
      <c r="B232" s="721"/>
      <c r="C232" s="531" t="str">
        <f>IFERROR(VLOOKUP(B232,'מצבת ורישום גנים'!B:D,3,0),"")</f>
        <v/>
      </c>
      <c r="D232" s="721"/>
      <c r="E232" s="723"/>
      <c r="F232" s="723"/>
      <c r="G232" s="723"/>
      <c r="H232" s="723"/>
      <c r="I232" s="992" t="str">
        <f t="shared" si="73"/>
        <v/>
      </c>
      <c r="J232" s="723"/>
      <c r="K232" s="724"/>
      <c r="L232" s="723"/>
      <c r="M232" s="306" t="str">
        <f t="shared" si="60"/>
        <v/>
      </c>
      <c r="N232" s="32" t="str">
        <f t="shared" si="61"/>
        <v/>
      </c>
      <c r="P232" s="307" t="str">
        <f t="shared" si="62"/>
        <v/>
      </c>
      <c r="Q232" s="307" t="str">
        <f t="shared" si="56"/>
        <v/>
      </c>
      <c r="R232" s="307" t="str">
        <f t="shared" si="63"/>
        <v/>
      </c>
      <c r="S232" s="307" t="str">
        <f t="shared" si="64"/>
        <v/>
      </c>
      <c r="T232" s="307" t="str">
        <f t="shared" si="65"/>
        <v/>
      </c>
      <c r="U232" s="307" t="str">
        <f t="shared" si="57"/>
        <v/>
      </c>
      <c r="V232" s="723"/>
      <c r="X232" s="308" t="str">
        <f t="shared" si="66"/>
        <v/>
      </c>
      <c r="Y232" s="309" t="str">
        <f t="shared" si="67"/>
        <v/>
      </c>
      <c r="Z232" s="308" t="str">
        <f t="shared" si="58"/>
        <v/>
      </c>
      <c r="AA232" s="308" t="b">
        <f t="shared" si="59"/>
        <v>1</v>
      </c>
      <c r="AB232" s="308" t="str">
        <f t="shared" si="68"/>
        <v/>
      </c>
      <c r="AC232" s="534" t="str">
        <f t="shared" si="69"/>
        <v/>
      </c>
      <c r="AD232" s="752" t="str">
        <f t="shared" si="70"/>
        <v/>
      </c>
      <c r="AE232" s="534" t="str">
        <f t="shared" si="71"/>
        <v/>
      </c>
      <c r="AF232" s="752" t="str">
        <f t="shared" si="72"/>
        <v/>
      </c>
    </row>
    <row r="233" spans="2:32" x14ac:dyDescent="0.25">
      <c r="B233" s="721"/>
      <c r="C233" s="531" t="str">
        <f>IFERROR(VLOOKUP(B233,'מצבת ורישום גנים'!B:D,3,0),"")</f>
        <v/>
      </c>
      <c r="D233" s="721"/>
      <c r="E233" s="723"/>
      <c r="F233" s="723"/>
      <c r="G233" s="723"/>
      <c r="H233" s="723"/>
      <c r="I233" s="992" t="str">
        <f t="shared" si="73"/>
        <v/>
      </c>
      <c r="J233" s="723"/>
      <c r="K233" s="724"/>
      <c r="L233" s="723"/>
      <c r="M233" s="306" t="str">
        <f t="shared" si="60"/>
        <v/>
      </c>
      <c r="N233" s="32" t="str">
        <f t="shared" si="61"/>
        <v/>
      </c>
      <c r="P233" s="307" t="str">
        <f t="shared" si="62"/>
        <v/>
      </c>
      <c r="Q233" s="307" t="str">
        <f t="shared" si="56"/>
        <v/>
      </c>
      <c r="R233" s="307" t="str">
        <f t="shared" si="63"/>
        <v/>
      </c>
      <c r="S233" s="307" t="str">
        <f t="shared" si="64"/>
        <v/>
      </c>
      <c r="T233" s="307" t="str">
        <f t="shared" si="65"/>
        <v/>
      </c>
      <c r="U233" s="307" t="str">
        <f t="shared" si="57"/>
        <v/>
      </c>
      <c r="V233" s="723"/>
      <c r="X233" s="308" t="str">
        <f t="shared" si="66"/>
        <v/>
      </c>
      <c r="Y233" s="309" t="str">
        <f t="shared" si="67"/>
        <v/>
      </c>
      <c r="Z233" s="308" t="str">
        <f t="shared" si="58"/>
        <v/>
      </c>
      <c r="AA233" s="308" t="b">
        <f t="shared" si="59"/>
        <v>1</v>
      </c>
      <c r="AB233" s="308" t="str">
        <f t="shared" si="68"/>
        <v/>
      </c>
      <c r="AC233" s="534" t="str">
        <f t="shared" si="69"/>
        <v/>
      </c>
      <c r="AD233" s="752" t="str">
        <f t="shared" si="70"/>
        <v/>
      </c>
      <c r="AE233" s="534" t="str">
        <f t="shared" si="71"/>
        <v/>
      </c>
      <c r="AF233" s="752" t="str">
        <f t="shared" si="72"/>
        <v/>
      </c>
    </row>
    <row r="234" spans="2:32" x14ac:dyDescent="0.25">
      <c r="B234" s="721"/>
      <c r="C234" s="531" t="str">
        <f>IFERROR(VLOOKUP(B234,'מצבת ורישום גנים'!B:D,3,0),"")</f>
        <v/>
      </c>
      <c r="D234" s="721"/>
      <c r="E234" s="723"/>
      <c r="F234" s="723"/>
      <c r="G234" s="723"/>
      <c r="H234" s="723"/>
      <c r="I234" s="992" t="str">
        <f t="shared" si="73"/>
        <v/>
      </c>
      <c r="J234" s="723"/>
      <c r="K234" s="724"/>
      <c r="L234" s="723"/>
      <c r="M234" s="306" t="str">
        <f t="shared" si="60"/>
        <v/>
      </c>
      <c r="N234" s="32" t="str">
        <f t="shared" si="61"/>
        <v/>
      </c>
      <c r="P234" s="307" t="str">
        <f t="shared" si="62"/>
        <v/>
      </c>
      <c r="Q234" s="307" t="str">
        <f t="shared" si="56"/>
        <v/>
      </c>
      <c r="R234" s="307" t="str">
        <f t="shared" si="63"/>
        <v/>
      </c>
      <c r="S234" s="307" t="str">
        <f t="shared" si="64"/>
        <v/>
      </c>
      <c r="T234" s="307" t="str">
        <f t="shared" si="65"/>
        <v/>
      </c>
      <c r="U234" s="307" t="str">
        <f t="shared" si="57"/>
        <v/>
      </c>
      <c r="V234" s="723"/>
      <c r="X234" s="308" t="str">
        <f t="shared" si="66"/>
        <v/>
      </c>
      <c r="Y234" s="309" t="str">
        <f t="shared" si="67"/>
        <v/>
      </c>
      <c r="Z234" s="308" t="str">
        <f t="shared" si="58"/>
        <v/>
      </c>
      <c r="AA234" s="308" t="b">
        <f t="shared" si="59"/>
        <v>1</v>
      </c>
      <c r="AB234" s="308" t="str">
        <f t="shared" si="68"/>
        <v/>
      </c>
      <c r="AC234" s="534" t="str">
        <f t="shared" si="69"/>
        <v/>
      </c>
      <c r="AD234" s="752" t="str">
        <f t="shared" si="70"/>
        <v/>
      </c>
      <c r="AE234" s="534" t="str">
        <f t="shared" si="71"/>
        <v/>
      </c>
      <c r="AF234" s="752" t="str">
        <f t="shared" si="72"/>
        <v/>
      </c>
    </row>
    <row r="235" spans="2:32" x14ac:dyDescent="0.25">
      <c r="B235" s="721"/>
      <c r="C235" s="531" t="str">
        <f>IFERROR(VLOOKUP(B235,'מצבת ורישום גנים'!B:D,3,0),"")</f>
        <v/>
      </c>
      <c r="D235" s="721"/>
      <c r="E235" s="723"/>
      <c r="F235" s="723"/>
      <c r="G235" s="723"/>
      <c r="H235" s="723"/>
      <c r="I235" s="992" t="str">
        <f t="shared" si="73"/>
        <v/>
      </c>
      <c r="J235" s="723"/>
      <c r="K235" s="724"/>
      <c r="L235" s="723"/>
      <c r="M235" s="306" t="str">
        <f t="shared" si="60"/>
        <v/>
      </c>
      <c r="N235" s="32" t="str">
        <f t="shared" si="61"/>
        <v/>
      </c>
      <c r="P235" s="307" t="str">
        <f t="shared" si="62"/>
        <v/>
      </c>
      <c r="Q235" s="307" t="str">
        <f t="shared" si="56"/>
        <v/>
      </c>
      <c r="R235" s="307" t="str">
        <f t="shared" si="63"/>
        <v/>
      </c>
      <c r="S235" s="307" t="str">
        <f t="shared" si="64"/>
        <v/>
      </c>
      <c r="T235" s="307" t="str">
        <f t="shared" si="65"/>
        <v/>
      </c>
      <c r="U235" s="307" t="str">
        <f t="shared" si="57"/>
        <v/>
      </c>
      <c r="V235" s="723"/>
      <c r="X235" s="308" t="str">
        <f t="shared" si="66"/>
        <v/>
      </c>
      <c r="Y235" s="309" t="str">
        <f t="shared" si="67"/>
        <v/>
      </c>
      <c r="Z235" s="308" t="str">
        <f t="shared" si="58"/>
        <v/>
      </c>
      <c r="AA235" s="308" t="b">
        <f t="shared" si="59"/>
        <v>1</v>
      </c>
      <c r="AB235" s="308" t="str">
        <f t="shared" si="68"/>
        <v/>
      </c>
      <c r="AC235" s="534" t="str">
        <f t="shared" si="69"/>
        <v/>
      </c>
      <c r="AD235" s="752" t="str">
        <f t="shared" si="70"/>
        <v/>
      </c>
      <c r="AE235" s="534" t="str">
        <f t="shared" si="71"/>
        <v/>
      </c>
      <c r="AF235" s="752" t="str">
        <f t="shared" si="72"/>
        <v/>
      </c>
    </row>
    <row r="236" spans="2:32" x14ac:dyDescent="0.25">
      <c r="B236" s="721"/>
      <c r="C236" s="531" t="str">
        <f>IFERROR(VLOOKUP(B236,'מצבת ורישום גנים'!B:D,3,0),"")</f>
        <v/>
      </c>
      <c r="D236" s="721"/>
      <c r="E236" s="723"/>
      <c r="F236" s="723"/>
      <c r="G236" s="723"/>
      <c r="H236" s="723"/>
      <c r="I236" s="992" t="str">
        <f t="shared" si="73"/>
        <v/>
      </c>
      <c r="J236" s="723"/>
      <c r="K236" s="724"/>
      <c r="L236" s="723"/>
      <c r="M236" s="306" t="str">
        <f t="shared" si="60"/>
        <v/>
      </c>
      <c r="N236" s="32" t="str">
        <f t="shared" si="61"/>
        <v/>
      </c>
      <c r="P236" s="307" t="str">
        <f t="shared" si="62"/>
        <v/>
      </c>
      <c r="Q236" s="307" t="str">
        <f t="shared" si="56"/>
        <v/>
      </c>
      <c r="R236" s="307" t="str">
        <f t="shared" si="63"/>
        <v/>
      </c>
      <c r="S236" s="307" t="str">
        <f t="shared" si="64"/>
        <v/>
      </c>
      <c r="T236" s="307" t="str">
        <f t="shared" si="65"/>
        <v/>
      </c>
      <c r="U236" s="307" t="str">
        <f t="shared" si="57"/>
        <v/>
      </c>
      <c r="V236" s="723"/>
      <c r="X236" s="308" t="str">
        <f t="shared" si="66"/>
        <v/>
      </c>
      <c r="Y236" s="309" t="str">
        <f t="shared" si="67"/>
        <v/>
      </c>
      <c r="Z236" s="308" t="str">
        <f t="shared" si="58"/>
        <v/>
      </c>
      <c r="AA236" s="308" t="b">
        <f t="shared" si="59"/>
        <v>1</v>
      </c>
      <c r="AB236" s="308" t="str">
        <f t="shared" si="68"/>
        <v/>
      </c>
      <c r="AC236" s="534" t="str">
        <f t="shared" si="69"/>
        <v/>
      </c>
      <c r="AD236" s="752" t="str">
        <f t="shared" si="70"/>
        <v/>
      </c>
      <c r="AE236" s="534" t="str">
        <f t="shared" si="71"/>
        <v/>
      </c>
      <c r="AF236" s="752" t="str">
        <f t="shared" si="72"/>
        <v/>
      </c>
    </row>
    <row r="237" spans="2:32" x14ac:dyDescent="0.25">
      <c r="B237" s="721"/>
      <c r="C237" s="531" t="str">
        <f>IFERROR(VLOOKUP(B237,'מצבת ורישום גנים'!B:D,3,0),"")</f>
        <v/>
      </c>
      <c r="D237" s="721"/>
      <c r="E237" s="723"/>
      <c r="F237" s="723"/>
      <c r="G237" s="723"/>
      <c r="H237" s="723"/>
      <c r="I237" s="992" t="str">
        <f t="shared" si="73"/>
        <v/>
      </c>
      <c r="J237" s="723"/>
      <c r="K237" s="724"/>
      <c r="L237" s="723"/>
      <c r="M237" s="306" t="str">
        <f t="shared" si="60"/>
        <v/>
      </c>
      <c r="N237" s="32" t="str">
        <f t="shared" si="61"/>
        <v/>
      </c>
      <c r="P237" s="307" t="str">
        <f t="shared" si="62"/>
        <v/>
      </c>
      <c r="Q237" s="307" t="str">
        <f t="shared" si="56"/>
        <v/>
      </c>
      <c r="R237" s="307" t="str">
        <f t="shared" si="63"/>
        <v/>
      </c>
      <c r="S237" s="307" t="str">
        <f t="shared" si="64"/>
        <v/>
      </c>
      <c r="T237" s="307" t="str">
        <f t="shared" si="65"/>
        <v/>
      </c>
      <c r="U237" s="307" t="str">
        <f t="shared" si="57"/>
        <v/>
      </c>
      <c r="V237" s="723"/>
      <c r="X237" s="308" t="str">
        <f t="shared" si="66"/>
        <v/>
      </c>
      <c r="Y237" s="309" t="str">
        <f t="shared" si="67"/>
        <v/>
      </c>
      <c r="Z237" s="308" t="str">
        <f t="shared" si="58"/>
        <v/>
      </c>
      <c r="AA237" s="308" t="b">
        <f t="shared" si="59"/>
        <v>1</v>
      </c>
      <c r="AB237" s="308" t="str">
        <f t="shared" si="68"/>
        <v/>
      </c>
      <c r="AC237" s="534" t="str">
        <f t="shared" si="69"/>
        <v/>
      </c>
      <c r="AD237" s="752" t="str">
        <f t="shared" si="70"/>
        <v/>
      </c>
      <c r="AE237" s="534" t="str">
        <f t="shared" si="71"/>
        <v/>
      </c>
      <c r="AF237" s="752" t="str">
        <f t="shared" si="72"/>
        <v/>
      </c>
    </row>
    <row r="238" spans="2:32" x14ac:dyDescent="0.25">
      <c r="B238" s="721"/>
      <c r="C238" s="531" t="str">
        <f>IFERROR(VLOOKUP(B238,'מצבת ורישום גנים'!B:D,3,0),"")</f>
        <v/>
      </c>
      <c r="D238" s="721"/>
      <c r="E238" s="723"/>
      <c r="F238" s="723"/>
      <c r="G238" s="723"/>
      <c r="H238" s="723"/>
      <c r="I238" s="992" t="str">
        <f t="shared" si="73"/>
        <v/>
      </c>
      <c r="J238" s="723"/>
      <c r="K238" s="724"/>
      <c r="L238" s="723"/>
      <c r="M238" s="306" t="str">
        <f t="shared" si="60"/>
        <v/>
      </c>
      <c r="N238" s="32" t="str">
        <f t="shared" si="61"/>
        <v/>
      </c>
      <c r="P238" s="307" t="str">
        <f t="shared" si="62"/>
        <v/>
      </c>
      <c r="Q238" s="307" t="str">
        <f t="shared" si="56"/>
        <v/>
      </c>
      <c r="R238" s="307" t="str">
        <f t="shared" si="63"/>
        <v/>
      </c>
      <c r="S238" s="307" t="str">
        <f t="shared" si="64"/>
        <v/>
      </c>
      <c r="T238" s="307" t="str">
        <f t="shared" si="65"/>
        <v/>
      </c>
      <c r="U238" s="307" t="str">
        <f t="shared" si="57"/>
        <v/>
      </c>
      <c r="V238" s="723"/>
      <c r="X238" s="308" t="str">
        <f t="shared" si="66"/>
        <v/>
      </c>
      <c r="Y238" s="309" t="str">
        <f t="shared" si="67"/>
        <v/>
      </c>
      <c r="Z238" s="308" t="str">
        <f t="shared" si="58"/>
        <v/>
      </c>
      <c r="AA238" s="308" t="b">
        <f t="shared" si="59"/>
        <v>1</v>
      </c>
      <c r="AB238" s="308" t="str">
        <f t="shared" si="68"/>
        <v/>
      </c>
      <c r="AC238" s="534" t="str">
        <f t="shared" si="69"/>
        <v/>
      </c>
      <c r="AD238" s="752" t="str">
        <f t="shared" si="70"/>
        <v/>
      </c>
      <c r="AE238" s="534" t="str">
        <f t="shared" si="71"/>
        <v/>
      </c>
      <c r="AF238" s="752" t="str">
        <f t="shared" si="72"/>
        <v/>
      </c>
    </row>
    <row r="239" spans="2:32" x14ac:dyDescent="0.25">
      <c r="B239" s="721"/>
      <c r="C239" s="531" t="str">
        <f>IFERROR(VLOOKUP(B239,'מצבת ורישום גנים'!B:D,3,0),"")</f>
        <v/>
      </c>
      <c r="D239" s="721"/>
      <c r="E239" s="723"/>
      <c r="F239" s="723"/>
      <c r="G239" s="723"/>
      <c r="H239" s="723"/>
      <c r="I239" s="992" t="str">
        <f t="shared" si="73"/>
        <v/>
      </c>
      <c r="J239" s="723"/>
      <c r="K239" s="724"/>
      <c r="L239" s="723"/>
      <c r="M239" s="306" t="str">
        <f t="shared" si="60"/>
        <v/>
      </c>
      <c r="N239" s="32" t="str">
        <f t="shared" si="61"/>
        <v/>
      </c>
      <c r="P239" s="307" t="str">
        <f t="shared" si="62"/>
        <v/>
      </c>
      <c r="Q239" s="307" t="str">
        <f t="shared" si="56"/>
        <v/>
      </c>
      <c r="R239" s="307" t="str">
        <f t="shared" si="63"/>
        <v/>
      </c>
      <c r="S239" s="307" t="str">
        <f t="shared" si="64"/>
        <v/>
      </c>
      <c r="T239" s="307" t="str">
        <f t="shared" si="65"/>
        <v/>
      </c>
      <c r="U239" s="307" t="str">
        <f t="shared" si="57"/>
        <v/>
      </c>
      <c r="V239" s="723"/>
      <c r="X239" s="308" t="str">
        <f t="shared" si="66"/>
        <v/>
      </c>
      <c r="Y239" s="309" t="str">
        <f t="shared" si="67"/>
        <v/>
      </c>
      <c r="Z239" s="308" t="str">
        <f t="shared" si="58"/>
        <v/>
      </c>
      <c r="AA239" s="308" t="b">
        <f t="shared" si="59"/>
        <v>1</v>
      </c>
      <c r="AB239" s="308" t="str">
        <f t="shared" si="68"/>
        <v/>
      </c>
      <c r="AC239" s="534" t="str">
        <f t="shared" si="69"/>
        <v/>
      </c>
      <c r="AD239" s="752" t="str">
        <f t="shared" si="70"/>
        <v/>
      </c>
      <c r="AE239" s="534" t="str">
        <f t="shared" si="71"/>
        <v/>
      </c>
      <c r="AF239" s="752" t="str">
        <f t="shared" si="72"/>
        <v/>
      </c>
    </row>
    <row r="240" spans="2:32" x14ac:dyDescent="0.25">
      <c r="B240" s="721"/>
      <c r="C240" s="531" t="str">
        <f>IFERROR(VLOOKUP(B240,'מצבת ורישום גנים'!B:D,3,0),"")</f>
        <v/>
      </c>
      <c r="D240" s="721"/>
      <c r="E240" s="723"/>
      <c r="F240" s="723"/>
      <c r="G240" s="723"/>
      <c r="H240" s="723"/>
      <c r="I240" s="992" t="str">
        <f t="shared" si="73"/>
        <v/>
      </c>
      <c r="J240" s="723"/>
      <c r="K240" s="724"/>
      <c r="L240" s="723"/>
      <c r="M240" s="306" t="str">
        <f t="shared" si="60"/>
        <v/>
      </c>
      <c r="N240" s="32" t="str">
        <f t="shared" si="61"/>
        <v/>
      </c>
      <c r="P240" s="307" t="str">
        <f t="shared" si="62"/>
        <v/>
      </c>
      <c r="Q240" s="307" t="str">
        <f t="shared" si="56"/>
        <v/>
      </c>
      <c r="R240" s="307" t="str">
        <f t="shared" si="63"/>
        <v/>
      </c>
      <c r="S240" s="307" t="str">
        <f t="shared" si="64"/>
        <v/>
      </c>
      <c r="T240" s="307" t="str">
        <f t="shared" si="65"/>
        <v/>
      </c>
      <c r="U240" s="307" t="str">
        <f t="shared" si="57"/>
        <v/>
      </c>
      <c r="V240" s="723"/>
      <c r="X240" s="308" t="str">
        <f t="shared" si="66"/>
        <v/>
      </c>
      <c r="Y240" s="309" t="str">
        <f t="shared" si="67"/>
        <v/>
      </c>
      <c r="Z240" s="308" t="str">
        <f t="shared" si="58"/>
        <v/>
      </c>
      <c r="AA240" s="308" t="b">
        <f t="shared" si="59"/>
        <v>1</v>
      </c>
      <c r="AB240" s="308" t="str">
        <f t="shared" si="68"/>
        <v/>
      </c>
      <c r="AC240" s="534" t="str">
        <f t="shared" si="69"/>
        <v/>
      </c>
      <c r="AD240" s="752" t="str">
        <f t="shared" si="70"/>
        <v/>
      </c>
      <c r="AE240" s="534" t="str">
        <f t="shared" si="71"/>
        <v/>
      </c>
      <c r="AF240" s="752" t="str">
        <f t="shared" si="72"/>
        <v/>
      </c>
    </row>
    <row r="241" spans="2:32" x14ac:dyDescent="0.25">
      <c r="B241" s="721"/>
      <c r="C241" s="531" t="str">
        <f>IFERROR(VLOOKUP(B241,'מצבת ורישום גנים'!B:D,3,0),"")</f>
        <v/>
      </c>
      <c r="D241" s="721"/>
      <c r="E241" s="723"/>
      <c r="F241" s="723"/>
      <c r="G241" s="723"/>
      <c r="H241" s="723"/>
      <c r="I241" s="992" t="str">
        <f t="shared" si="73"/>
        <v/>
      </c>
      <c r="J241" s="723"/>
      <c r="K241" s="724"/>
      <c r="L241" s="723"/>
      <c r="M241" s="306" t="str">
        <f t="shared" si="60"/>
        <v/>
      </c>
      <c r="N241" s="32" t="str">
        <f t="shared" si="61"/>
        <v/>
      </c>
      <c r="P241" s="307" t="str">
        <f t="shared" si="62"/>
        <v/>
      </c>
      <c r="Q241" s="307" t="str">
        <f t="shared" si="56"/>
        <v/>
      </c>
      <c r="R241" s="307" t="str">
        <f t="shared" si="63"/>
        <v/>
      </c>
      <c r="S241" s="307" t="str">
        <f t="shared" si="64"/>
        <v/>
      </c>
      <c r="T241" s="307" t="str">
        <f t="shared" si="65"/>
        <v/>
      </c>
      <c r="U241" s="307" t="str">
        <f t="shared" si="57"/>
        <v/>
      </c>
      <c r="V241" s="723"/>
      <c r="X241" s="308" t="str">
        <f t="shared" si="66"/>
        <v/>
      </c>
      <c r="Y241" s="309" t="str">
        <f t="shared" si="67"/>
        <v/>
      </c>
      <c r="Z241" s="308" t="str">
        <f t="shared" si="58"/>
        <v/>
      </c>
      <c r="AA241" s="308" t="b">
        <f t="shared" si="59"/>
        <v>1</v>
      </c>
      <c r="AB241" s="308" t="str">
        <f t="shared" si="68"/>
        <v/>
      </c>
      <c r="AC241" s="534" t="str">
        <f t="shared" si="69"/>
        <v/>
      </c>
      <c r="AD241" s="752" t="str">
        <f t="shared" si="70"/>
        <v/>
      </c>
      <c r="AE241" s="534" t="str">
        <f t="shared" si="71"/>
        <v/>
      </c>
      <c r="AF241" s="752" t="str">
        <f t="shared" si="72"/>
        <v/>
      </c>
    </row>
    <row r="242" spans="2:32" x14ac:dyDescent="0.25">
      <c r="B242" s="721"/>
      <c r="C242" s="531" t="str">
        <f>IFERROR(VLOOKUP(B242,'מצבת ורישום גנים'!B:D,3,0),"")</f>
        <v/>
      </c>
      <c r="D242" s="721"/>
      <c r="E242" s="723"/>
      <c r="F242" s="723"/>
      <c r="G242" s="723"/>
      <c r="H242" s="723"/>
      <c r="I242" s="992" t="str">
        <f t="shared" si="73"/>
        <v/>
      </c>
      <c r="J242" s="723"/>
      <c r="K242" s="724"/>
      <c r="L242" s="723"/>
      <c r="M242" s="306" t="str">
        <f t="shared" si="60"/>
        <v/>
      </c>
      <c r="N242" s="32" t="str">
        <f t="shared" si="61"/>
        <v/>
      </c>
      <c r="P242" s="307" t="str">
        <f t="shared" si="62"/>
        <v/>
      </c>
      <c r="Q242" s="307" t="str">
        <f t="shared" si="56"/>
        <v/>
      </c>
      <c r="R242" s="307" t="str">
        <f t="shared" si="63"/>
        <v/>
      </c>
      <c r="S242" s="307" t="str">
        <f t="shared" si="64"/>
        <v/>
      </c>
      <c r="T242" s="307" t="str">
        <f t="shared" si="65"/>
        <v/>
      </c>
      <c r="U242" s="307" t="str">
        <f t="shared" si="57"/>
        <v/>
      </c>
      <c r="V242" s="723"/>
      <c r="X242" s="308" t="str">
        <f t="shared" si="66"/>
        <v/>
      </c>
      <c r="Y242" s="309" t="str">
        <f t="shared" si="67"/>
        <v/>
      </c>
      <c r="Z242" s="308" t="str">
        <f t="shared" si="58"/>
        <v/>
      </c>
      <c r="AA242" s="308" t="b">
        <f t="shared" si="59"/>
        <v>1</v>
      </c>
      <c r="AB242" s="308" t="str">
        <f t="shared" si="68"/>
        <v/>
      </c>
      <c r="AC242" s="534" t="str">
        <f t="shared" si="69"/>
        <v/>
      </c>
      <c r="AD242" s="752" t="str">
        <f t="shared" si="70"/>
        <v/>
      </c>
      <c r="AE242" s="534" t="str">
        <f t="shared" si="71"/>
        <v/>
      </c>
      <c r="AF242" s="752" t="str">
        <f t="shared" si="72"/>
        <v/>
      </c>
    </row>
    <row r="243" spans="2:32" x14ac:dyDescent="0.25">
      <c r="B243" s="721"/>
      <c r="C243" s="531" t="str">
        <f>IFERROR(VLOOKUP(B243,'מצבת ורישום גנים'!B:D,3,0),"")</f>
        <v/>
      </c>
      <c r="D243" s="721"/>
      <c r="E243" s="723"/>
      <c r="F243" s="723"/>
      <c r="G243" s="723"/>
      <c r="H243" s="723"/>
      <c r="I243" s="992" t="str">
        <f t="shared" si="73"/>
        <v/>
      </c>
      <c r="J243" s="723"/>
      <c r="K243" s="724"/>
      <c r="L243" s="723"/>
      <c r="M243" s="306" t="str">
        <f t="shared" si="60"/>
        <v/>
      </c>
      <c r="N243" s="32" t="str">
        <f t="shared" si="61"/>
        <v/>
      </c>
      <c r="P243" s="307" t="str">
        <f t="shared" si="62"/>
        <v/>
      </c>
      <c r="Q243" s="307" t="str">
        <f t="shared" si="56"/>
        <v/>
      </c>
      <c r="R243" s="307" t="str">
        <f t="shared" si="63"/>
        <v/>
      </c>
      <c r="S243" s="307" t="str">
        <f t="shared" si="64"/>
        <v/>
      </c>
      <c r="T243" s="307" t="str">
        <f t="shared" si="65"/>
        <v/>
      </c>
      <c r="U243" s="307" t="str">
        <f t="shared" si="57"/>
        <v/>
      </c>
      <c r="V243" s="723"/>
      <c r="X243" s="308" t="str">
        <f t="shared" si="66"/>
        <v/>
      </c>
      <c r="Y243" s="309" t="str">
        <f t="shared" si="67"/>
        <v/>
      </c>
      <c r="Z243" s="308" t="str">
        <f t="shared" si="58"/>
        <v/>
      </c>
      <c r="AA243" s="308" t="b">
        <f t="shared" si="59"/>
        <v>1</v>
      </c>
      <c r="AB243" s="308" t="str">
        <f t="shared" si="68"/>
        <v/>
      </c>
      <c r="AC243" s="534" t="str">
        <f t="shared" si="69"/>
        <v/>
      </c>
      <c r="AD243" s="752" t="str">
        <f t="shared" si="70"/>
        <v/>
      </c>
      <c r="AE243" s="534" t="str">
        <f t="shared" si="71"/>
        <v/>
      </c>
      <c r="AF243" s="752" t="str">
        <f t="shared" si="72"/>
        <v/>
      </c>
    </row>
    <row r="244" spans="2:32" x14ac:dyDescent="0.25">
      <c r="B244" s="721"/>
      <c r="C244" s="531" t="str">
        <f>IFERROR(VLOOKUP(B244,'מצבת ורישום גנים'!B:D,3,0),"")</f>
        <v/>
      </c>
      <c r="D244" s="721"/>
      <c r="E244" s="723"/>
      <c r="F244" s="723"/>
      <c r="G244" s="723"/>
      <c r="H244" s="723"/>
      <c r="I244" s="992" t="str">
        <f t="shared" si="73"/>
        <v/>
      </c>
      <c r="J244" s="723"/>
      <c r="K244" s="724"/>
      <c r="L244" s="723"/>
      <c r="M244" s="306" t="str">
        <f t="shared" si="60"/>
        <v/>
      </c>
      <c r="N244" s="32" t="str">
        <f t="shared" si="61"/>
        <v/>
      </c>
      <c r="P244" s="307" t="str">
        <f t="shared" si="62"/>
        <v/>
      </c>
      <c r="Q244" s="307" t="str">
        <f t="shared" si="56"/>
        <v/>
      </c>
      <c r="R244" s="307" t="str">
        <f t="shared" si="63"/>
        <v/>
      </c>
      <c r="S244" s="307" t="str">
        <f t="shared" si="64"/>
        <v/>
      </c>
      <c r="T244" s="307" t="str">
        <f t="shared" si="65"/>
        <v/>
      </c>
      <c r="U244" s="307" t="str">
        <f t="shared" si="57"/>
        <v/>
      </c>
      <c r="V244" s="723"/>
      <c r="X244" s="308" t="str">
        <f t="shared" si="66"/>
        <v/>
      </c>
      <c r="Y244" s="309" t="str">
        <f t="shared" si="67"/>
        <v/>
      </c>
      <c r="Z244" s="308" t="str">
        <f t="shared" si="58"/>
        <v/>
      </c>
      <c r="AA244" s="308" t="b">
        <f t="shared" si="59"/>
        <v>1</v>
      </c>
      <c r="AB244" s="308" t="str">
        <f t="shared" si="68"/>
        <v/>
      </c>
      <c r="AC244" s="534" t="str">
        <f t="shared" si="69"/>
        <v/>
      </c>
      <c r="AD244" s="752" t="str">
        <f t="shared" si="70"/>
        <v/>
      </c>
      <c r="AE244" s="534" t="str">
        <f t="shared" si="71"/>
        <v/>
      </c>
      <c r="AF244" s="752" t="str">
        <f t="shared" si="72"/>
        <v/>
      </c>
    </row>
    <row r="245" spans="2:32" x14ac:dyDescent="0.25">
      <c r="B245" s="721"/>
      <c r="C245" s="531" t="str">
        <f>IFERROR(VLOOKUP(B245,'מצבת ורישום גנים'!B:D,3,0),"")</f>
        <v/>
      </c>
      <c r="D245" s="721"/>
      <c r="E245" s="723"/>
      <c r="F245" s="723"/>
      <c r="G245" s="723"/>
      <c r="H245" s="723"/>
      <c r="I245" s="992" t="str">
        <f t="shared" si="73"/>
        <v/>
      </c>
      <c r="J245" s="723"/>
      <c r="K245" s="724"/>
      <c r="L245" s="723"/>
      <c r="M245" s="306" t="str">
        <f t="shared" si="60"/>
        <v/>
      </c>
      <c r="N245" s="32" t="str">
        <f t="shared" si="61"/>
        <v/>
      </c>
      <c r="P245" s="307" t="str">
        <f t="shared" si="62"/>
        <v/>
      </c>
      <c r="Q245" s="307" t="str">
        <f t="shared" si="56"/>
        <v/>
      </c>
      <c r="R245" s="307" t="str">
        <f t="shared" si="63"/>
        <v/>
      </c>
      <c r="S245" s="307" t="str">
        <f t="shared" si="64"/>
        <v/>
      </c>
      <c r="T245" s="307" t="str">
        <f t="shared" si="65"/>
        <v/>
      </c>
      <c r="U245" s="307" t="str">
        <f t="shared" si="57"/>
        <v/>
      </c>
      <c r="V245" s="723"/>
      <c r="X245" s="308" t="str">
        <f t="shared" si="66"/>
        <v/>
      </c>
      <c r="Y245" s="309" t="str">
        <f t="shared" si="67"/>
        <v/>
      </c>
      <c r="Z245" s="308" t="str">
        <f t="shared" si="58"/>
        <v/>
      </c>
      <c r="AA245" s="308" t="b">
        <f t="shared" si="59"/>
        <v>1</v>
      </c>
      <c r="AB245" s="308" t="str">
        <f t="shared" si="68"/>
        <v/>
      </c>
      <c r="AC245" s="534" t="str">
        <f t="shared" si="69"/>
        <v/>
      </c>
      <c r="AD245" s="752" t="str">
        <f t="shared" si="70"/>
        <v/>
      </c>
      <c r="AE245" s="534" t="str">
        <f t="shared" si="71"/>
        <v/>
      </c>
      <c r="AF245" s="752" t="str">
        <f t="shared" si="72"/>
        <v/>
      </c>
    </row>
    <row r="246" spans="2:32" x14ac:dyDescent="0.25">
      <c r="B246" s="721"/>
      <c r="C246" s="531" t="str">
        <f>IFERROR(VLOOKUP(B246,'מצבת ורישום גנים'!B:D,3,0),"")</f>
        <v/>
      </c>
      <c r="D246" s="721"/>
      <c r="E246" s="723"/>
      <c r="F246" s="723"/>
      <c r="G246" s="723"/>
      <c r="H246" s="723"/>
      <c r="I246" s="992" t="str">
        <f t="shared" si="73"/>
        <v/>
      </c>
      <c r="J246" s="723"/>
      <c r="K246" s="724"/>
      <c r="L246" s="723"/>
      <c r="M246" s="306" t="str">
        <f t="shared" si="60"/>
        <v/>
      </c>
      <c r="N246" s="32" t="str">
        <f t="shared" si="61"/>
        <v/>
      </c>
      <c r="P246" s="307" t="str">
        <f t="shared" si="62"/>
        <v/>
      </c>
      <c r="Q246" s="307" t="str">
        <f t="shared" si="56"/>
        <v/>
      </c>
      <c r="R246" s="307" t="str">
        <f t="shared" si="63"/>
        <v/>
      </c>
      <c r="S246" s="307" t="str">
        <f t="shared" si="64"/>
        <v/>
      </c>
      <c r="T246" s="307" t="str">
        <f t="shared" si="65"/>
        <v/>
      </c>
      <c r="U246" s="307" t="str">
        <f t="shared" si="57"/>
        <v/>
      </c>
      <c r="V246" s="723"/>
      <c r="X246" s="308" t="str">
        <f t="shared" si="66"/>
        <v/>
      </c>
      <c r="Y246" s="309" t="str">
        <f t="shared" si="67"/>
        <v/>
      </c>
      <c r="Z246" s="308" t="str">
        <f t="shared" si="58"/>
        <v/>
      </c>
      <c r="AA246" s="308" t="b">
        <f t="shared" si="59"/>
        <v>1</v>
      </c>
      <c r="AB246" s="308" t="str">
        <f t="shared" si="68"/>
        <v/>
      </c>
      <c r="AC246" s="534" t="str">
        <f t="shared" si="69"/>
        <v/>
      </c>
      <c r="AD246" s="752" t="str">
        <f t="shared" si="70"/>
        <v/>
      </c>
      <c r="AE246" s="534" t="str">
        <f t="shared" si="71"/>
        <v/>
      </c>
      <c r="AF246" s="752" t="str">
        <f t="shared" si="72"/>
        <v/>
      </c>
    </row>
    <row r="247" spans="2:32" x14ac:dyDescent="0.25">
      <c r="B247" s="721"/>
      <c r="C247" s="531" t="str">
        <f>IFERROR(VLOOKUP(B247,'מצבת ורישום גנים'!B:D,3,0),"")</f>
        <v/>
      </c>
      <c r="D247" s="721"/>
      <c r="E247" s="723"/>
      <c r="F247" s="723"/>
      <c r="G247" s="723"/>
      <c r="H247" s="723"/>
      <c r="I247" s="992" t="str">
        <f t="shared" si="73"/>
        <v/>
      </c>
      <c r="J247" s="723"/>
      <c r="K247" s="724"/>
      <c r="L247" s="723"/>
      <c r="M247" s="306" t="str">
        <f t="shared" si="60"/>
        <v/>
      </c>
      <c r="N247" s="32" t="str">
        <f t="shared" si="61"/>
        <v/>
      </c>
      <c r="P247" s="307" t="str">
        <f t="shared" si="62"/>
        <v/>
      </c>
      <c r="Q247" s="307" t="str">
        <f t="shared" si="56"/>
        <v/>
      </c>
      <c r="R247" s="307" t="str">
        <f t="shared" si="63"/>
        <v/>
      </c>
      <c r="S247" s="307" t="str">
        <f t="shared" si="64"/>
        <v/>
      </c>
      <c r="T247" s="307" t="str">
        <f t="shared" si="65"/>
        <v/>
      </c>
      <c r="U247" s="307" t="str">
        <f t="shared" si="57"/>
        <v/>
      </c>
      <c r="V247" s="723"/>
      <c r="X247" s="308" t="str">
        <f t="shared" si="66"/>
        <v/>
      </c>
      <c r="Y247" s="309" t="str">
        <f t="shared" si="67"/>
        <v/>
      </c>
      <c r="Z247" s="308" t="str">
        <f t="shared" si="58"/>
        <v/>
      </c>
      <c r="AA247" s="308" t="b">
        <f t="shared" si="59"/>
        <v>1</v>
      </c>
      <c r="AB247" s="308" t="str">
        <f t="shared" si="68"/>
        <v/>
      </c>
      <c r="AC247" s="534" t="str">
        <f t="shared" si="69"/>
        <v/>
      </c>
      <c r="AD247" s="752" t="str">
        <f t="shared" si="70"/>
        <v/>
      </c>
      <c r="AE247" s="534" t="str">
        <f t="shared" si="71"/>
        <v/>
      </c>
      <c r="AF247" s="752" t="str">
        <f t="shared" si="72"/>
        <v/>
      </c>
    </row>
    <row r="248" spans="2:32" x14ac:dyDescent="0.25">
      <c r="B248" s="721"/>
      <c r="C248" s="531" t="str">
        <f>IFERROR(VLOOKUP(B248,'מצבת ורישום גנים'!B:D,3,0),"")</f>
        <v/>
      </c>
      <c r="D248" s="721"/>
      <c r="E248" s="723"/>
      <c r="F248" s="723"/>
      <c r="G248" s="723"/>
      <c r="H248" s="723"/>
      <c r="I248" s="992" t="str">
        <f t="shared" si="73"/>
        <v/>
      </c>
      <c r="J248" s="723"/>
      <c r="K248" s="724"/>
      <c r="L248" s="723"/>
      <c r="M248" s="306" t="str">
        <f t="shared" si="60"/>
        <v/>
      </c>
      <c r="N248" s="32" t="str">
        <f t="shared" si="61"/>
        <v/>
      </c>
      <c r="P248" s="307" t="str">
        <f t="shared" si="62"/>
        <v/>
      </c>
      <c r="Q248" s="307" t="str">
        <f t="shared" si="56"/>
        <v/>
      </c>
      <c r="R248" s="307" t="str">
        <f t="shared" si="63"/>
        <v/>
      </c>
      <c r="S248" s="307" t="str">
        <f t="shared" si="64"/>
        <v/>
      </c>
      <c r="T248" s="307" t="str">
        <f t="shared" si="65"/>
        <v/>
      </c>
      <c r="U248" s="307" t="str">
        <f t="shared" si="57"/>
        <v/>
      </c>
      <c r="V248" s="723"/>
      <c r="X248" s="308" t="str">
        <f t="shared" si="66"/>
        <v/>
      </c>
      <c r="Y248" s="309" t="str">
        <f t="shared" si="67"/>
        <v/>
      </c>
      <c r="Z248" s="308" t="str">
        <f t="shared" si="58"/>
        <v/>
      </c>
      <c r="AA248" s="308" t="b">
        <f t="shared" si="59"/>
        <v>1</v>
      </c>
      <c r="AB248" s="308" t="str">
        <f t="shared" si="68"/>
        <v/>
      </c>
      <c r="AC248" s="534" t="str">
        <f t="shared" si="69"/>
        <v/>
      </c>
      <c r="AD248" s="752" t="str">
        <f t="shared" si="70"/>
        <v/>
      </c>
      <c r="AE248" s="534" t="str">
        <f t="shared" si="71"/>
        <v/>
      </c>
      <c r="AF248" s="752" t="str">
        <f t="shared" si="72"/>
        <v/>
      </c>
    </row>
    <row r="249" spans="2:32" x14ac:dyDescent="0.25">
      <c r="B249" s="721"/>
      <c r="C249" s="531" t="str">
        <f>IFERROR(VLOOKUP(B249,'מצבת ורישום גנים'!B:D,3,0),"")</f>
        <v/>
      </c>
      <c r="D249" s="721"/>
      <c r="E249" s="723"/>
      <c r="F249" s="723"/>
      <c r="G249" s="723"/>
      <c r="H249" s="723"/>
      <c r="I249" s="992" t="str">
        <f t="shared" si="73"/>
        <v/>
      </c>
      <c r="J249" s="723"/>
      <c r="K249" s="724"/>
      <c r="L249" s="723"/>
      <c r="M249" s="306" t="str">
        <f t="shared" si="60"/>
        <v/>
      </c>
      <c r="N249" s="32" t="str">
        <f t="shared" si="61"/>
        <v/>
      </c>
      <c r="P249" s="307" t="str">
        <f t="shared" si="62"/>
        <v/>
      </c>
      <c r="Q249" s="307" t="str">
        <f t="shared" si="56"/>
        <v/>
      </c>
      <c r="R249" s="307" t="str">
        <f t="shared" si="63"/>
        <v/>
      </c>
      <c r="S249" s="307" t="str">
        <f t="shared" si="64"/>
        <v/>
      </c>
      <c r="T249" s="307" t="str">
        <f t="shared" si="65"/>
        <v/>
      </c>
      <c r="U249" s="307" t="str">
        <f t="shared" si="57"/>
        <v/>
      </c>
      <c r="V249" s="723"/>
      <c r="X249" s="308" t="str">
        <f t="shared" si="66"/>
        <v/>
      </c>
      <c r="Y249" s="309" t="str">
        <f t="shared" si="67"/>
        <v/>
      </c>
      <c r="Z249" s="308" t="str">
        <f t="shared" si="58"/>
        <v/>
      </c>
      <c r="AA249" s="308" t="b">
        <f t="shared" si="59"/>
        <v>1</v>
      </c>
      <c r="AB249" s="308" t="str">
        <f t="shared" si="68"/>
        <v/>
      </c>
      <c r="AC249" s="534" t="str">
        <f t="shared" si="69"/>
        <v/>
      </c>
      <c r="AD249" s="752" t="str">
        <f t="shared" si="70"/>
        <v/>
      </c>
      <c r="AE249" s="534" t="str">
        <f t="shared" si="71"/>
        <v/>
      </c>
      <c r="AF249" s="752" t="str">
        <f t="shared" si="72"/>
        <v/>
      </c>
    </row>
    <row r="250" spans="2:32" x14ac:dyDescent="0.25">
      <c r="B250" s="721"/>
      <c r="C250" s="531" t="str">
        <f>IFERROR(VLOOKUP(B250,'מצבת ורישום גנים'!B:D,3,0),"")</f>
        <v/>
      </c>
      <c r="D250" s="721"/>
      <c r="E250" s="723"/>
      <c r="F250" s="723"/>
      <c r="G250" s="723"/>
      <c r="H250" s="723"/>
      <c r="I250" s="992" t="str">
        <f t="shared" si="73"/>
        <v/>
      </c>
      <c r="J250" s="723"/>
      <c r="K250" s="724"/>
      <c r="L250" s="723"/>
      <c r="M250" s="306" t="str">
        <f t="shared" si="60"/>
        <v/>
      </c>
      <c r="N250" s="32" t="str">
        <f t="shared" si="61"/>
        <v/>
      </c>
      <c r="P250" s="307" t="str">
        <f t="shared" si="62"/>
        <v/>
      </c>
      <c r="Q250" s="307" t="str">
        <f t="shared" si="56"/>
        <v/>
      </c>
      <c r="R250" s="307" t="str">
        <f t="shared" si="63"/>
        <v/>
      </c>
      <c r="S250" s="307" t="str">
        <f t="shared" si="64"/>
        <v/>
      </c>
      <c r="T250" s="307" t="str">
        <f t="shared" si="65"/>
        <v/>
      </c>
      <c r="U250" s="307" t="str">
        <f t="shared" si="57"/>
        <v/>
      </c>
      <c r="V250" s="723"/>
      <c r="X250" s="308" t="str">
        <f t="shared" si="66"/>
        <v/>
      </c>
      <c r="Y250" s="309" t="str">
        <f t="shared" si="67"/>
        <v/>
      </c>
      <c r="Z250" s="308" t="str">
        <f t="shared" si="58"/>
        <v/>
      </c>
      <c r="AA250" s="308" t="b">
        <f t="shared" si="59"/>
        <v>1</v>
      </c>
      <c r="AB250" s="308" t="str">
        <f t="shared" si="68"/>
        <v/>
      </c>
      <c r="AC250" s="534" t="str">
        <f t="shared" si="69"/>
        <v/>
      </c>
      <c r="AD250" s="752" t="str">
        <f t="shared" si="70"/>
        <v/>
      </c>
      <c r="AE250" s="534" t="str">
        <f t="shared" si="71"/>
        <v/>
      </c>
      <c r="AF250" s="752" t="str">
        <f t="shared" si="72"/>
        <v/>
      </c>
    </row>
    <row r="251" spans="2:32" x14ac:dyDescent="0.25">
      <c r="B251" s="721"/>
      <c r="C251" s="531" t="str">
        <f>IFERROR(VLOOKUP(B251,'מצבת ורישום גנים'!B:D,3,0),"")</f>
        <v/>
      </c>
      <c r="D251" s="721"/>
      <c r="E251" s="723"/>
      <c r="F251" s="723"/>
      <c r="G251" s="723"/>
      <c r="H251" s="723"/>
      <c r="I251" s="992" t="str">
        <f t="shared" si="73"/>
        <v/>
      </c>
      <c r="J251" s="723"/>
      <c r="K251" s="724"/>
      <c r="L251" s="723"/>
      <c r="M251" s="306" t="str">
        <f t="shared" si="60"/>
        <v/>
      </c>
      <c r="N251" s="32" t="str">
        <f t="shared" si="61"/>
        <v/>
      </c>
      <c r="P251" s="307" t="str">
        <f t="shared" si="62"/>
        <v/>
      </c>
      <c r="Q251" s="307" t="str">
        <f t="shared" si="56"/>
        <v/>
      </c>
      <c r="R251" s="307" t="str">
        <f t="shared" si="63"/>
        <v/>
      </c>
      <c r="S251" s="307" t="str">
        <f t="shared" si="64"/>
        <v/>
      </c>
      <c r="T251" s="307" t="str">
        <f t="shared" si="65"/>
        <v/>
      </c>
      <c r="U251" s="307" t="str">
        <f t="shared" si="57"/>
        <v/>
      </c>
      <c r="V251" s="723"/>
      <c r="X251" s="308" t="str">
        <f t="shared" si="66"/>
        <v/>
      </c>
      <c r="Y251" s="309" t="str">
        <f t="shared" si="67"/>
        <v/>
      </c>
      <c r="Z251" s="308" t="str">
        <f t="shared" si="58"/>
        <v/>
      </c>
      <c r="AA251" s="308" t="b">
        <f t="shared" si="59"/>
        <v>1</v>
      </c>
      <c r="AB251" s="308" t="str">
        <f t="shared" si="68"/>
        <v/>
      </c>
      <c r="AC251" s="534" t="str">
        <f t="shared" si="69"/>
        <v/>
      </c>
      <c r="AD251" s="752" t="str">
        <f t="shared" si="70"/>
        <v/>
      </c>
      <c r="AE251" s="534" t="str">
        <f t="shared" si="71"/>
        <v/>
      </c>
      <c r="AF251" s="752" t="str">
        <f t="shared" si="72"/>
        <v/>
      </c>
    </row>
    <row r="252" spans="2:32" x14ac:dyDescent="0.25">
      <c r="B252" s="721"/>
      <c r="C252" s="531" t="str">
        <f>IFERROR(VLOOKUP(B252,'מצבת ורישום גנים'!B:D,3,0),"")</f>
        <v/>
      </c>
      <c r="D252" s="721"/>
      <c r="E252" s="723"/>
      <c r="F252" s="723"/>
      <c r="G252" s="723"/>
      <c r="H252" s="723"/>
      <c r="I252" s="992" t="str">
        <f t="shared" si="73"/>
        <v/>
      </c>
      <c r="J252" s="723"/>
      <c r="K252" s="724"/>
      <c r="L252" s="723"/>
      <c r="M252" s="306" t="str">
        <f t="shared" si="60"/>
        <v/>
      </c>
      <c r="N252" s="32" t="str">
        <f t="shared" si="61"/>
        <v/>
      </c>
      <c r="P252" s="307" t="str">
        <f t="shared" si="62"/>
        <v/>
      </c>
      <c r="Q252" s="307" t="str">
        <f t="shared" si="56"/>
        <v/>
      </c>
      <c r="R252" s="307" t="str">
        <f t="shared" si="63"/>
        <v/>
      </c>
      <c r="S252" s="307" t="str">
        <f t="shared" si="64"/>
        <v/>
      </c>
      <c r="T252" s="307" t="str">
        <f t="shared" si="65"/>
        <v/>
      </c>
      <c r="U252" s="307" t="str">
        <f t="shared" si="57"/>
        <v/>
      </c>
      <c r="V252" s="723"/>
      <c r="X252" s="308" t="str">
        <f t="shared" si="66"/>
        <v/>
      </c>
      <c r="Y252" s="309" t="str">
        <f t="shared" si="67"/>
        <v/>
      </c>
      <c r="Z252" s="308" t="str">
        <f t="shared" si="58"/>
        <v/>
      </c>
      <c r="AA252" s="308" t="b">
        <f t="shared" si="59"/>
        <v>1</v>
      </c>
      <c r="AB252" s="308" t="str">
        <f t="shared" si="68"/>
        <v/>
      </c>
      <c r="AC252" s="534" t="str">
        <f t="shared" si="69"/>
        <v/>
      </c>
      <c r="AD252" s="752" t="str">
        <f t="shared" si="70"/>
        <v/>
      </c>
      <c r="AE252" s="534" t="str">
        <f t="shared" si="71"/>
        <v/>
      </c>
      <c r="AF252" s="752" t="str">
        <f t="shared" si="72"/>
        <v/>
      </c>
    </row>
    <row r="253" spans="2:32" x14ac:dyDescent="0.25">
      <c r="B253" s="721"/>
      <c r="C253" s="531" t="str">
        <f>IFERROR(VLOOKUP(B253,'מצבת ורישום גנים'!B:D,3,0),"")</f>
        <v/>
      </c>
      <c r="D253" s="721"/>
      <c r="E253" s="723"/>
      <c r="F253" s="723"/>
      <c r="G253" s="723"/>
      <c r="H253" s="723"/>
      <c r="I253" s="992" t="str">
        <f t="shared" si="73"/>
        <v/>
      </c>
      <c r="J253" s="723"/>
      <c r="K253" s="724"/>
      <c r="L253" s="723"/>
      <c r="M253" s="306" t="str">
        <f t="shared" si="60"/>
        <v/>
      </c>
      <c r="N253" s="32" t="str">
        <f t="shared" si="61"/>
        <v/>
      </c>
      <c r="P253" s="307" t="str">
        <f t="shared" si="62"/>
        <v/>
      </c>
      <c r="Q253" s="307" t="str">
        <f t="shared" si="56"/>
        <v/>
      </c>
      <c r="R253" s="307" t="str">
        <f t="shared" si="63"/>
        <v/>
      </c>
      <c r="S253" s="307" t="str">
        <f t="shared" si="64"/>
        <v/>
      </c>
      <c r="T253" s="307" t="str">
        <f t="shared" si="65"/>
        <v/>
      </c>
      <c r="U253" s="307" t="str">
        <f t="shared" si="57"/>
        <v/>
      </c>
      <c r="V253" s="723"/>
      <c r="X253" s="308" t="str">
        <f t="shared" si="66"/>
        <v/>
      </c>
      <c r="Y253" s="309" t="str">
        <f t="shared" si="67"/>
        <v/>
      </c>
      <c r="Z253" s="308" t="str">
        <f t="shared" si="58"/>
        <v/>
      </c>
      <c r="AA253" s="308" t="b">
        <f t="shared" si="59"/>
        <v>1</v>
      </c>
      <c r="AB253" s="308" t="str">
        <f t="shared" si="68"/>
        <v/>
      </c>
      <c r="AC253" s="534" t="str">
        <f t="shared" si="69"/>
        <v/>
      </c>
      <c r="AD253" s="752" t="str">
        <f t="shared" si="70"/>
        <v/>
      </c>
      <c r="AE253" s="534" t="str">
        <f t="shared" si="71"/>
        <v/>
      </c>
      <c r="AF253" s="752" t="str">
        <f t="shared" si="72"/>
        <v/>
      </c>
    </row>
    <row r="254" spans="2:32" x14ac:dyDescent="0.25">
      <c r="B254" s="721"/>
      <c r="C254" s="531" t="str">
        <f>IFERROR(VLOOKUP(B254,'מצבת ורישום גנים'!B:D,3,0),"")</f>
        <v/>
      </c>
      <c r="D254" s="721"/>
      <c r="E254" s="723"/>
      <c r="F254" s="723"/>
      <c r="G254" s="723"/>
      <c r="H254" s="723"/>
      <c r="I254" s="992" t="str">
        <f t="shared" si="73"/>
        <v/>
      </c>
      <c r="J254" s="723"/>
      <c r="K254" s="724"/>
      <c r="L254" s="723"/>
      <c r="M254" s="306" t="str">
        <f t="shared" si="60"/>
        <v/>
      </c>
      <c r="N254" s="32" t="str">
        <f t="shared" si="61"/>
        <v/>
      </c>
      <c r="P254" s="307" t="str">
        <f t="shared" si="62"/>
        <v/>
      </c>
      <c r="Q254" s="307" t="str">
        <f t="shared" si="56"/>
        <v/>
      </c>
      <c r="R254" s="307" t="str">
        <f t="shared" si="63"/>
        <v/>
      </c>
      <c r="S254" s="307" t="str">
        <f t="shared" si="64"/>
        <v/>
      </c>
      <c r="T254" s="307" t="str">
        <f t="shared" si="65"/>
        <v/>
      </c>
      <c r="U254" s="307" t="str">
        <f t="shared" si="57"/>
        <v/>
      </c>
      <c r="V254" s="723"/>
      <c r="X254" s="308" t="str">
        <f t="shared" si="66"/>
        <v/>
      </c>
      <c r="Y254" s="309" t="str">
        <f t="shared" si="67"/>
        <v/>
      </c>
      <c r="Z254" s="308" t="str">
        <f t="shared" si="58"/>
        <v/>
      </c>
      <c r="AA254" s="308" t="b">
        <f t="shared" si="59"/>
        <v>1</v>
      </c>
      <c r="AB254" s="308" t="str">
        <f t="shared" si="68"/>
        <v/>
      </c>
      <c r="AC254" s="534" t="str">
        <f t="shared" si="69"/>
        <v/>
      </c>
      <c r="AD254" s="752" t="str">
        <f t="shared" si="70"/>
        <v/>
      </c>
      <c r="AE254" s="534" t="str">
        <f t="shared" si="71"/>
        <v/>
      </c>
      <c r="AF254" s="752" t="str">
        <f t="shared" si="72"/>
        <v/>
      </c>
    </row>
    <row r="255" spans="2:32" x14ac:dyDescent="0.25">
      <c r="B255" s="721"/>
      <c r="C255" s="531" t="str">
        <f>IFERROR(VLOOKUP(B255,'מצבת ורישום גנים'!B:D,3,0),"")</f>
        <v/>
      </c>
      <c r="D255" s="721"/>
      <c r="E255" s="723"/>
      <c r="F255" s="723"/>
      <c r="G255" s="723"/>
      <c r="H255" s="723"/>
      <c r="I255" s="992" t="str">
        <f t="shared" si="73"/>
        <v/>
      </c>
      <c r="J255" s="723"/>
      <c r="K255" s="724"/>
      <c r="L255" s="723"/>
      <c r="M255" s="306" t="str">
        <f t="shared" si="60"/>
        <v/>
      </c>
      <c r="N255" s="32" t="str">
        <f t="shared" si="61"/>
        <v/>
      </c>
      <c r="P255" s="307" t="str">
        <f t="shared" si="62"/>
        <v/>
      </c>
      <c r="Q255" s="307" t="str">
        <f t="shared" si="56"/>
        <v/>
      </c>
      <c r="R255" s="307" t="str">
        <f t="shared" si="63"/>
        <v/>
      </c>
      <c r="S255" s="307" t="str">
        <f t="shared" si="64"/>
        <v/>
      </c>
      <c r="T255" s="307" t="str">
        <f t="shared" si="65"/>
        <v/>
      </c>
      <c r="U255" s="307" t="str">
        <f t="shared" si="57"/>
        <v/>
      </c>
      <c r="V255" s="723"/>
      <c r="X255" s="308" t="str">
        <f t="shared" si="66"/>
        <v/>
      </c>
      <c r="Y255" s="309" t="str">
        <f t="shared" si="67"/>
        <v/>
      </c>
      <c r="Z255" s="308" t="str">
        <f t="shared" si="58"/>
        <v/>
      </c>
      <c r="AA255" s="308" t="b">
        <f t="shared" si="59"/>
        <v>1</v>
      </c>
      <c r="AB255" s="308" t="str">
        <f t="shared" si="68"/>
        <v/>
      </c>
      <c r="AC255" s="534" t="str">
        <f t="shared" si="69"/>
        <v/>
      </c>
      <c r="AD255" s="752" t="str">
        <f t="shared" si="70"/>
        <v/>
      </c>
      <c r="AE255" s="534" t="str">
        <f t="shared" si="71"/>
        <v/>
      </c>
      <c r="AF255" s="752" t="str">
        <f t="shared" si="72"/>
        <v/>
      </c>
    </row>
    <row r="256" spans="2:32" x14ac:dyDescent="0.25">
      <c r="B256" s="721"/>
      <c r="C256" s="531" t="str">
        <f>IFERROR(VLOOKUP(B256,'מצבת ורישום גנים'!B:D,3,0),"")</f>
        <v/>
      </c>
      <c r="D256" s="721"/>
      <c r="E256" s="723"/>
      <c r="F256" s="723"/>
      <c r="G256" s="723"/>
      <c r="H256" s="723"/>
      <c r="I256" s="992" t="str">
        <f t="shared" si="73"/>
        <v/>
      </c>
      <c r="J256" s="723"/>
      <c r="K256" s="724"/>
      <c r="L256" s="723"/>
      <c r="M256" s="306" t="str">
        <f t="shared" si="60"/>
        <v/>
      </c>
      <c r="N256" s="32" t="str">
        <f t="shared" si="61"/>
        <v/>
      </c>
      <c r="P256" s="307" t="str">
        <f t="shared" si="62"/>
        <v/>
      </c>
      <c r="Q256" s="307" t="str">
        <f t="shared" si="56"/>
        <v/>
      </c>
      <c r="R256" s="307" t="str">
        <f t="shared" si="63"/>
        <v/>
      </c>
      <c r="S256" s="307" t="str">
        <f t="shared" si="64"/>
        <v/>
      </c>
      <c r="T256" s="307" t="str">
        <f t="shared" si="65"/>
        <v/>
      </c>
      <c r="U256" s="307" t="str">
        <f t="shared" si="57"/>
        <v/>
      </c>
      <c r="V256" s="723"/>
      <c r="X256" s="308" t="str">
        <f t="shared" si="66"/>
        <v/>
      </c>
      <c r="Y256" s="309" t="str">
        <f t="shared" si="67"/>
        <v/>
      </c>
      <c r="Z256" s="308" t="str">
        <f t="shared" si="58"/>
        <v/>
      </c>
      <c r="AA256" s="308" t="b">
        <f t="shared" si="59"/>
        <v>1</v>
      </c>
      <c r="AB256" s="308" t="str">
        <f t="shared" si="68"/>
        <v/>
      </c>
      <c r="AC256" s="534" t="str">
        <f t="shared" si="69"/>
        <v/>
      </c>
      <c r="AD256" s="752" t="str">
        <f t="shared" si="70"/>
        <v/>
      </c>
      <c r="AE256" s="534" t="str">
        <f t="shared" si="71"/>
        <v/>
      </c>
      <c r="AF256" s="752" t="str">
        <f t="shared" si="72"/>
        <v/>
      </c>
    </row>
    <row r="257" spans="2:32" x14ac:dyDescent="0.25">
      <c r="B257" s="721"/>
      <c r="C257" s="531" t="str">
        <f>IFERROR(VLOOKUP(B257,'מצבת ורישום גנים'!B:D,3,0),"")</f>
        <v/>
      </c>
      <c r="D257" s="721"/>
      <c r="E257" s="723"/>
      <c r="F257" s="723"/>
      <c r="G257" s="723"/>
      <c r="H257" s="723"/>
      <c r="I257" s="992" t="str">
        <f t="shared" si="73"/>
        <v/>
      </c>
      <c r="J257" s="723"/>
      <c r="K257" s="724"/>
      <c r="L257" s="723"/>
      <c r="M257" s="306" t="str">
        <f t="shared" si="60"/>
        <v/>
      </c>
      <c r="N257" s="32" t="str">
        <f t="shared" si="61"/>
        <v/>
      </c>
      <c r="P257" s="307" t="str">
        <f t="shared" si="62"/>
        <v/>
      </c>
      <c r="Q257" s="307" t="str">
        <f t="shared" si="56"/>
        <v/>
      </c>
      <c r="R257" s="307" t="str">
        <f t="shared" si="63"/>
        <v/>
      </c>
      <c r="S257" s="307" t="str">
        <f t="shared" si="64"/>
        <v/>
      </c>
      <c r="T257" s="307" t="str">
        <f t="shared" si="65"/>
        <v/>
      </c>
      <c r="U257" s="307" t="str">
        <f t="shared" si="57"/>
        <v/>
      </c>
      <c r="V257" s="723"/>
      <c r="X257" s="308" t="str">
        <f t="shared" si="66"/>
        <v/>
      </c>
      <c r="Y257" s="309" t="str">
        <f t="shared" si="67"/>
        <v/>
      </c>
      <c r="Z257" s="308" t="str">
        <f t="shared" si="58"/>
        <v/>
      </c>
      <c r="AA257" s="308" t="b">
        <f t="shared" si="59"/>
        <v>1</v>
      </c>
      <c r="AB257" s="308" t="str">
        <f t="shared" si="68"/>
        <v/>
      </c>
      <c r="AC257" s="534" t="str">
        <f t="shared" si="69"/>
        <v/>
      </c>
      <c r="AD257" s="752" t="str">
        <f t="shared" si="70"/>
        <v/>
      </c>
      <c r="AE257" s="534" t="str">
        <f t="shared" si="71"/>
        <v/>
      </c>
      <c r="AF257" s="752" t="str">
        <f t="shared" si="72"/>
        <v/>
      </c>
    </row>
    <row r="258" spans="2:32" x14ac:dyDescent="0.25">
      <c r="B258" s="721"/>
      <c r="C258" s="531" t="str">
        <f>IFERROR(VLOOKUP(B258,'מצבת ורישום גנים'!B:D,3,0),"")</f>
        <v/>
      </c>
      <c r="D258" s="721"/>
      <c r="E258" s="723"/>
      <c r="F258" s="723"/>
      <c r="G258" s="723"/>
      <c r="H258" s="723"/>
      <c r="I258" s="992" t="str">
        <f t="shared" si="73"/>
        <v/>
      </c>
      <c r="J258" s="723"/>
      <c r="K258" s="724"/>
      <c r="L258" s="723"/>
      <c r="M258" s="306" t="str">
        <f t="shared" si="60"/>
        <v/>
      </c>
      <c r="N258" s="32" t="str">
        <f t="shared" si="61"/>
        <v/>
      </c>
      <c r="P258" s="307" t="str">
        <f t="shared" si="62"/>
        <v/>
      </c>
      <c r="Q258" s="307" t="str">
        <f t="shared" si="56"/>
        <v/>
      </c>
      <c r="R258" s="307" t="str">
        <f t="shared" si="63"/>
        <v/>
      </c>
      <c r="S258" s="307" t="str">
        <f t="shared" si="64"/>
        <v/>
      </c>
      <c r="T258" s="307" t="str">
        <f t="shared" si="65"/>
        <v/>
      </c>
      <c r="U258" s="307" t="str">
        <f t="shared" si="57"/>
        <v/>
      </c>
      <c r="V258" s="723"/>
      <c r="X258" s="308" t="str">
        <f t="shared" si="66"/>
        <v/>
      </c>
      <c r="Y258" s="309" t="str">
        <f t="shared" si="67"/>
        <v/>
      </c>
      <c r="Z258" s="308" t="str">
        <f t="shared" si="58"/>
        <v/>
      </c>
      <c r="AA258" s="308" t="b">
        <f t="shared" si="59"/>
        <v>1</v>
      </c>
      <c r="AB258" s="308" t="str">
        <f t="shared" si="68"/>
        <v/>
      </c>
      <c r="AC258" s="534" t="str">
        <f t="shared" si="69"/>
        <v/>
      </c>
      <c r="AD258" s="752" t="str">
        <f t="shared" si="70"/>
        <v/>
      </c>
      <c r="AE258" s="534" t="str">
        <f t="shared" si="71"/>
        <v/>
      </c>
      <c r="AF258" s="752" t="str">
        <f t="shared" si="72"/>
        <v/>
      </c>
    </row>
    <row r="259" spans="2:32" x14ac:dyDescent="0.25">
      <c r="B259" s="721"/>
      <c r="C259" s="531" t="str">
        <f>IFERROR(VLOOKUP(B259,'מצבת ורישום גנים'!B:D,3,0),"")</f>
        <v/>
      </c>
      <c r="D259" s="721"/>
      <c r="E259" s="723"/>
      <c r="F259" s="723"/>
      <c r="G259" s="723"/>
      <c r="H259" s="723"/>
      <c r="I259" s="992" t="str">
        <f t="shared" si="73"/>
        <v/>
      </c>
      <c r="J259" s="723"/>
      <c r="K259" s="724"/>
      <c r="L259" s="723"/>
      <c r="M259" s="306" t="str">
        <f t="shared" si="60"/>
        <v/>
      </c>
      <c r="N259" s="32" t="str">
        <f t="shared" si="61"/>
        <v/>
      </c>
      <c r="P259" s="307" t="str">
        <f t="shared" si="62"/>
        <v/>
      </c>
      <c r="Q259" s="307" t="str">
        <f t="shared" si="56"/>
        <v/>
      </c>
      <c r="R259" s="307" t="str">
        <f t="shared" si="63"/>
        <v/>
      </c>
      <c r="S259" s="307" t="str">
        <f t="shared" si="64"/>
        <v/>
      </c>
      <c r="T259" s="307" t="str">
        <f t="shared" si="65"/>
        <v/>
      </c>
      <c r="U259" s="307" t="str">
        <f t="shared" si="57"/>
        <v/>
      </c>
      <c r="V259" s="723"/>
      <c r="X259" s="308" t="str">
        <f t="shared" si="66"/>
        <v/>
      </c>
      <c r="Y259" s="309" t="str">
        <f t="shared" si="67"/>
        <v/>
      </c>
      <c r="Z259" s="308" t="str">
        <f t="shared" si="58"/>
        <v/>
      </c>
      <c r="AA259" s="308" t="b">
        <f t="shared" si="59"/>
        <v>1</v>
      </c>
      <c r="AB259" s="308" t="str">
        <f t="shared" si="68"/>
        <v/>
      </c>
      <c r="AC259" s="534" t="str">
        <f t="shared" si="69"/>
        <v/>
      </c>
      <c r="AD259" s="752" t="str">
        <f t="shared" si="70"/>
        <v/>
      </c>
      <c r="AE259" s="534" t="str">
        <f t="shared" si="71"/>
        <v/>
      </c>
      <c r="AF259" s="752" t="str">
        <f t="shared" si="72"/>
        <v/>
      </c>
    </row>
    <row r="260" spans="2:32" x14ac:dyDescent="0.25">
      <c r="B260" s="721"/>
      <c r="C260" s="531" t="str">
        <f>IFERROR(VLOOKUP(B260,'מצבת ורישום גנים'!B:D,3,0),"")</f>
        <v/>
      </c>
      <c r="D260" s="721"/>
      <c r="E260" s="723"/>
      <c r="F260" s="723"/>
      <c r="G260" s="723"/>
      <c r="H260" s="723"/>
      <c r="I260" s="992" t="str">
        <f t="shared" si="73"/>
        <v/>
      </c>
      <c r="J260" s="723"/>
      <c r="K260" s="724"/>
      <c r="L260" s="723"/>
      <c r="M260" s="306" t="str">
        <f t="shared" si="60"/>
        <v/>
      </c>
      <c r="N260" s="32" t="str">
        <f t="shared" si="61"/>
        <v/>
      </c>
      <c r="P260" s="307" t="str">
        <f t="shared" si="62"/>
        <v/>
      </c>
      <c r="Q260" s="307" t="str">
        <f t="shared" si="56"/>
        <v/>
      </c>
      <c r="R260" s="307" t="str">
        <f t="shared" si="63"/>
        <v/>
      </c>
      <c r="S260" s="307" t="str">
        <f t="shared" si="64"/>
        <v/>
      </c>
      <c r="T260" s="307" t="str">
        <f t="shared" si="65"/>
        <v/>
      </c>
      <c r="U260" s="307" t="str">
        <f t="shared" si="57"/>
        <v/>
      </c>
      <c r="V260" s="723"/>
      <c r="X260" s="308" t="str">
        <f t="shared" si="66"/>
        <v/>
      </c>
      <c r="Y260" s="309" t="str">
        <f t="shared" si="67"/>
        <v/>
      </c>
      <c r="Z260" s="308" t="str">
        <f t="shared" si="58"/>
        <v/>
      </c>
      <c r="AA260" s="308" t="b">
        <f t="shared" si="59"/>
        <v>1</v>
      </c>
      <c r="AB260" s="308" t="str">
        <f t="shared" si="68"/>
        <v/>
      </c>
      <c r="AC260" s="534" t="str">
        <f t="shared" si="69"/>
        <v/>
      </c>
      <c r="AD260" s="752" t="str">
        <f t="shared" si="70"/>
        <v/>
      </c>
      <c r="AE260" s="534" t="str">
        <f t="shared" si="71"/>
        <v/>
      </c>
      <c r="AF260" s="752" t="str">
        <f t="shared" si="72"/>
        <v/>
      </c>
    </row>
    <row r="261" spans="2:32" x14ac:dyDescent="0.25">
      <c r="B261" s="721"/>
      <c r="C261" s="531" t="str">
        <f>IFERROR(VLOOKUP(B261,'מצבת ורישום גנים'!B:D,3,0),"")</f>
        <v/>
      </c>
      <c r="D261" s="721"/>
      <c r="E261" s="723"/>
      <c r="F261" s="723"/>
      <c r="G261" s="723"/>
      <c r="H261" s="723"/>
      <c r="I261" s="992" t="str">
        <f t="shared" si="73"/>
        <v/>
      </c>
      <c r="J261" s="723"/>
      <c r="K261" s="724"/>
      <c r="L261" s="723"/>
      <c r="M261" s="306" t="str">
        <f t="shared" si="60"/>
        <v/>
      </c>
      <c r="N261" s="32" t="str">
        <f t="shared" si="61"/>
        <v/>
      </c>
      <c r="P261" s="307" t="str">
        <f t="shared" si="62"/>
        <v/>
      </c>
      <c r="Q261" s="307" t="str">
        <f t="shared" si="56"/>
        <v/>
      </c>
      <c r="R261" s="307" t="str">
        <f t="shared" si="63"/>
        <v/>
      </c>
      <c r="S261" s="307" t="str">
        <f t="shared" si="64"/>
        <v/>
      </c>
      <c r="T261" s="307" t="str">
        <f t="shared" si="65"/>
        <v/>
      </c>
      <c r="U261" s="307" t="str">
        <f t="shared" si="57"/>
        <v/>
      </c>
      <c r="V261" s="723"/>
      <c r="X261" s="308" t="str">
        <f t="shared" si="66"/>
        <v/>
      </c>
      <c r="Y261" s="309" t="str">
        <f t="shared" si="67"/>
        <v/>
      </c>
      <c r="Z261" s="308" t="str">
        <f t="shared" si="58"/>
        <v/>
      </c>
      <c r="AA261" s="308" t="b">
        <f t="shared" si="59"/>
        <v>1</v>
      </c>
      <c r="AB261" s="308" t="str">
        <f t="shared" si="68"/>
        <v/>
      </c>
      <c r="AC261" s="534" t="str">
        <f t="shared" si="69"/>
        <v/>
      </c>
      <c r="AD261" s="752" t="str">
        <f t="shared" si="70"/>
        <v/>
      </c>
      <c r="AE261" s="534" t="str">
        <f t="shared" si="71"/>
        <v/>
      </c>
      <c r="AF261" s="752" t="str">
        <f t="shared" si="72"/>
        <v/>
      </c>
    </row>
    <row r="262" spans="2:32" x14ac:dyDescent="0.25">
      <c r="B262" s="721"/>
      <c r="C262" s="531" t="str">
        <f>IFERROR(VLOOKUP(B262,'מצבת ורישום גנים'!B:D,3,0),"")</f>
        <v/>
      </c>
      <c r="D262" s="721"/>
      <c r="E262" s="723"/>
      <c r="F262" s="723"/>
      <c r="G262" s="723"/>
      <c r="H262" s="723"/>
      <c r="I262" s="992" t="str">
        <f t="shared" si="73"/>
        <v/>
      </c>
      <c r="J262" s="723"/>
      <c r="K262" s="724"/>
      <c r="L262" s="723"/>
      <c r="M262" s="306" t="str">
        <f t="shared" si="60"/>
        <v/>
      </c>
      <c r="N262" s="32" t="str">
        <f t="shared" si="61"/>
        <v/>
      </c>
      <c r="P262" s="307" t="str">
        <f t="shared" si="62"/>
        <v/>
      </c>
      <c r="Q262" s="307" t="str">
        <f t="shared" si="56"/>
        <v/>
      </c>
      <c r="R262" s="307" t="str">
        <f t="shared" si="63"/>
        <v/>
      </c>
      <c r="S262" s="307" t="str">
        <f t="shared" si="64"/>
        <v/>
      </c>
      <c r="T262" s="307" t="str">
        <f t="shared" si="65"/>
        <v/>
      </c>
      <c r="U262" s="307" t="str">
        <f t="shared" si="57"/>
        <v/>
      </c>
      <c r="V262" s="723"/>
      <c r="X262" s="308" t="str">
        <f t="shared" si="66"/>
        <v/>
      </c>
      <c r="Y262" s="309" t="str">
        <f t="shared" si="67"/>
        <v/>
      </c>
      <c r="Z262" s="308" t="str">
        <f t="shared" si="58"/>
        <v/>
      </c>
      <c r="AA262" s="308" t="b">
        <f t="shared" si="59"/>
        <v>1</v>
      </c>
      <c r="AB262" s="308" t="str">
        <f t="shared" si="68"/>
        <v/>
      </c>
      <c r="AC262" s="534" t="str">
        <f t="shared" si="69"/>
        <v/>
      </c>
      <c r="AD262" s="752" t="str">
        <f t="shared" si="70"/>
        <v/>
      </c>
      <c r="AE262" s="534" t="str">
        <f t="shared" si="71"/>
        <v/>
      </c>
      <c r="AF262" s="752" t="str">
        <f t="shared" si="72"/>
        <v/>
      </c>
    </row>
    <row r="263" spans="2:32" x14ac:dyDescent="0.25">
      <c r="B263" s="721"/>
      <c r="C263" s="531" t="str">
        <f>IFERROR(VLOOKUP(B263,'מצבת ורישום גנים'!B:D,3,0),"")</f>
        <v/>
      </c>
      <c r="D263" s="721"/>
      <c r="E263" s="723"/>
      <c r="F263" s="723"/>
      <c r="G263" s="723"/>
      <c r="H263" s="723"/>
      <c r="I263" s="992" t="str">
        <f t="shared" si="73"/>
        <v/>
      </c>
      <c r="J263" s="723"/>
      <c r="K263" s="724"/>
      <c r="L263" s="723"/>
      <c r="M263" s="306" t="str">
        <f t="shared" si="60"/>
        <v/>
      </c>
      <c r="N263" s="32" t="str">
        <f t="shared" si="61"/>
        <v/>
      </c>
      <c r="P263" s="307" t="str">
        <f t="shared" si="62"/>
        <v/>
      </c>
      <c r="Q263" s="307" t="str">
        <f t="shared" si="56"/>
        <v/>
      </c>
      <c r="R263" s="307" t="str">
        <f t="shared" si="63"/>
        <v/>
      </c>
      <c r="S263" s="307" t="str">
        <f t="shared" si="64"/>
        <v/>
      </c>
      <c r="T263" s="307" t="str">
        <f t="shared" si="65"/>
        <v/>
      </c>
      <c r="U263" s="307" t="str">
        <f t="shared" si="57"/>
        <v/>
      </c>
      <c r="V263" s="723"/>
      <c r="X263" s="308" t="str">
        <f t="shared" si="66"/>
        <v/>
      </c>
      <c r="Y263" s="309" t="str">
        <f t="shared" si="67"/>
        <v/>
      </c>
      <c r="Z263" s="308" t="str">
        <f t="shared" si="58"/>
        <v/>
      </c>
      <c r="AA263" s="308" t="b">
        <f t="shared" si="59"/>
        <v>1</v>
      </c>
      <c r="AB263" s="308" t="str">
        <f t="shared" si="68"/>
        <v/>
      </c>
      <c r="AC263" s="534" t="str">
        <f t="shared" si="69"/>
        <v/>
      </c>
      <c r="AD263" s="752" t="str">
        <f t="shared" si="70"/>
        <v/>
      </c>
      <c r="AE263" s="534" t="str">
        <f t="shared" si="71"/>
        <v/>
      </c>
      <c r="AF263" s="752" t="str">
        <f t="shared" si="72"/>
        <v/>
      </c>
    </row>
    <row r="264" spans="2:32" x14ac:dyDescent="0.25">
      <c r="B264" s="721"/>
      <c r="C264" s="531" t="str">
        <f>IFERROR(VLOOKUP(B264,'מצבת ורישום גנים'!B:D,3,0),"")</f>
        <v/>
      </c>
      <c r="D264" s="721"/>
      <c r="E264" s="723"/>
      <c r="F264" s="723"/>
      <c r="G264" s="723"/>
      <c r="H264" s="723"/>
      <c r="I264" s="992" t="str">
        <f t="shared" si="73"/>
        <v/>
      </c>
      <c r="J264" s="723"/>
      <c r="K264" s="724"/>
      <c r="L264" s="723"/>
      <c r="M264" s="306" t="str">
        <f t="shared" si="60"/>
        <v/>
      </c>
      <c r="N264" s="32" t="str">
        <f t="shared" si="61"/>
        <v/>
      </c>
      <c r="P264" s="307" t="str">
        <f t="shared" si="62"/>
        <v/>
      </c>
      <c r="Q264" s="307" t="str">
        <f t="shared" si="56"/>
        <v/>
      </c>
      <c r="R264" s="307" t="str">
        <f t="shared" si="63"/>
        <v/>
      </c>
      <c r="S264" s="307" t="str">
        <f t="shared" si="64"/>
        <v/>
      </c>
      <c r="T264" s="307" t="str">
        <f t="shared" si="65"/>
        <v/>
      </c>
      <c r="U264" s="307" t="str">
        <f t="shared" si="57"/>
        <v/>
      </c>
      <c r="V264" s="723"/>
      <c r="X264" s="308" t="str">
        <f t="shared" si="66"/>
        <v/>
      </c>
      <c r="Y264" s="309" t="str">
        <f t="shared" si="67"/>
        <v/>
      </c>
      <c r="Z264" s="308" t="str">
        <f t="shared" si="58"/>
        <v/>
      </c>
      <c r="AA264" s="308" t="b">
        <f t="shared" si="59"/>
        <v>1</v>
      </c>
      <c r="AB264" s="308" t="str">
        <f t="shared" si="68"/>
        <v/>
      </c>
      <c r="AC264" s="534" t="str">
        <f t="shared" si="69"/>
        <v/>
      </c>
      <c r="AD264" s="752" t="str">
        <f t="shared" si="70"/>
        <v/>
      </c>
      <c r="AE264" s="534" t="str">
        <f t="shared" si="71"/>
        <v/>
      </c>
      <c r="AF264" s="752" t="str">
        <f t="shared" si="72"/>
        <v/>
      </c>
    </row>
    <row r="265" spans="2:32" x14ac:dyDescent="0.25">
      <c r="B265" s="721"/>
      <c r="C265" s="531" t="str">
        <f>IFERROR(VLOOKUP(B265,'מצבת ורישום גנים'!B:D,3,0),"")</f>
        <v/>
      </c>
      <c r="D265" s="721"/>
      <c r="E265" s="723"/>
      <c r="F265" s="723"/>
      <c r="G265" s="723"/>
      <c r="H265" s="723"/>
      <c r="I265" s="992" t="str">
        <f t="shared" si="73"/>
        <v/>
      </c>
      <c r="J265" s="723"/>
      <c r="K265" s="724"/>
      <c r="L265" s="723"/>
      <c r="M265" s="306" t="str">
        <f t="shared" si="60"/>
        <v/>
      </c>
      <c r="N265" s="32" t="str">
        <f t="shared" si="61"/>
        <v/>
      </c>
      <c r="P265" s="307" t="str">
        <f t="shared" si="62"/>
        <v/>
      </c>
      <c r="Q265" s="307" t="str">
        <f t="shared" si="56"/>
        <v/>
      </c>
      <c r="R265" s="307" t="str">
        <f t="shared" si="63"/>
        <v/>
      </c>
      <c r="S265" s="307" t="str">
        <f t="shared" si="64"/>
        <v/>
      </c>
      <c r="T265" s="307" t="str">
        <f t="shared" si="65"/>
        <v/>
      </c>
      <c r="U265" s="307" t="str">
        <f t="shared" si="57"/>
        <v/>
      </c>
      <c r="V265" s="723"/>
      <c r="X265" s="308" t="str">
        <f t="shared" si="66"/>
        <v/>
      </c>
      <c r="Y265" s="309" t="str">
        <f t="shared" si="67"/>
        <v/>
      </c>
      <c r="Z265" s="308" t="str">
        <f t="shared" si="58"/>
        <v/>
      </c>
      <c r="AA265" s="308" t="b">
        <f t="shared" si="59"/>
        <v>1</v>
      </c>
      <c r="AB265" s="308" t="str">
        <f t="shared" si="68"/>
        <v/>
      </c>
      <c r="AC265" s="534" t="str">
        <f t="shared" si="69"/>
        <v/>
      </c>
      <c r="AD265" s="752" t="str">
        <f t="shared" si="70"/>
        <v/>
      </c>
      <c r="AE265" s="534" t="str">
        <f t="shared" si="71"/>
        <v/>
      </c>
      <c r="AF265" s="752" t="str">
        <f t="shared" si="72"/>
        <v/>
      </c>
    </row>
    <row r="266" spans="2:32" x14ac:dyDescent="0.25">
      <c r="B266" s="721"/>
      <c r="C266" s="531" t="str">
        <f>IFERROR(VLOOKUP(B266,'מצבת ורישום גנים'!B:D,3,0),"")</f>
        <v/>
      </c>
      <c r="D266" s="721"/>
      <c r="E266" s="723"/>
      <c r="F266" s="723"/>
      <c r="G266" s="723"/>
      <c r="H266" s="723"/>
      <c r="I266" s="992" t="str">
        <f t="shared" si="73"/>
        <v/>
      </c>
      <c r="J266" s="723"/>
      <c r="K266" s="724"/>
      <c r="L266" s="723"/>
      <c r="M266" s="306" t="str">
        <f t="shared" si="60"/>
        <v/>
      </c>
      <c r="N266" s="32" t="str">
        <f t="shared" si="61"/>
        <v/>
      </c>
      <c r="P266" s="307" t="str">
        <f t="shared" si="62"/>
        <v/>
      </c>
      <c r="Q266" s="307" t="str">
        <f t="shared" si="56"/>
        <v/>
      </c>
      <c r="R266" s="307" t="str">
        <f t="shared" si="63"/>
        <v/>
      </c>
      <c r="S266" s="307" t="str">
        <f t="shared" si="64"/>
        <v/>
      </c>
      <c r="T266" s="307" t="str">
        <f t="shared" si="65"/>
        <v/>
      </c>
      <c r="U266" s="307" t="str">
        <f t="shared" si="57"/>
        <v/>
      </c>
      <c r="V266" s="723"/>
      <c r="X266" s="308" t="str">
        <f t="shared" si="66"/>
        <v/>
      </c>
      <c r="Y266" s="309" t="str">
        <f t="shared" si="67"/>
        <v/>
      </c>
      <c r="Z266" s="308" t="str">
        <f t="shared" si="58"/>
        <v/>
      </c>
      <c r="AA266" s="308" t="b">
        <f t="shared" si="59"/>
        <v>1</v>
      </c>
      <c r="AB266" s="308" t="str">
        <f t="shared" si="68"/>
        <v/>
      </c>
      <c r="AC266" s="534" t="str">
        <f t="shared" si="69"/>
        <v/>
      </c>
      <c r="AD266" s="752" t="str">
        <f t="shared" si="70"/>
        <v/>
      </c>
      <c r="AE266" s="534" t="str">
        <f t="shared" si="71"/>
        <v/>
      </c>
      <c r="AF266" s="752" t="str">
        <f t="shared" si="72"/>
        <v/>
      </c>
    </row>
    <row r="267" spans="2:32" x14ac:dyDescent="0.25">
      <c r="B267" s="721"/>
      <c r="C267" s="531" t="str">
        <f>IFERROR(VLOOKUP(B267,'מצבת ורישום גנים'!B:D,3,0),"")</f>
        <v/>
      </c>
      <c r="D267" s="721"/>
      <c r="E267" s="723"/>
      <c r="F267" s="723"/>
      <c r="G267" s="723"/>
      <c r="H267" s="723"/>
      <c r="I267" s="992" t="str">
        <f t="shared" si="73"/>
        <v/>
      </c>
      <c r="J267" s="723"/>
      <c r="K267" s="724"/>
      <c r="L267" s="723"/>
      <c r="M267" s="306" t="str">
        <f t="shared" si="60"/>
        <v/>
      </c>
      <c r="N267" s="32" t="str">
        <f t="shared" si="61"/>
        <v/>
      </c>
      <c r="P267" s="307" t="str">
        <f t="shared" si="62"/>
        <v/>
      </c>
      <c r="Q267" s="307" t="str">
        <f t="shared" si="56"/>
        <v/>
      </c>
      <c r="R267" s="307" t="str">
        <f t="shared" si="63"/>
        <v/>
      </c>
      <c r="S267" s="307" t="str">
        <f t="shared" si="64"/>
        <v/>
      </c>
      <c r="T267" s="307" t="str">
        <f t="shared" si="65"/>
        <v/>
      </c>
      <c r="U267" s="307" t="str">
        <f t="shared" si="57"/>
        <v/>
      </c>
      <c r="V267" s="723"/>
      <c r="X267" s="308" t="str">
        <f t="shared" si="66"/>
        <v/>
      </c>
      <c r="Y267" s="309" t="str">
        <f t="shared" si="67"/>
        <v/>
      </c>
      <c r="Z267" s="308" t="str">
        <f t="shared" si="58"/>
        <v/>
      </c>
      <c r="AA267" s="308" t="b">
        <f t="shared" si="59"/>
        <v>1</v>
      </c>
      <c r="AB267" s="308" t="str">
        <f t="shared" si="68"/>
        <v/>
      </c>
      <c r="AC267" s="534" t="str">
        <f t="shared" si="69"/>
        <v/>
      </c>
      <c r="AD267" s="752" t="str">
        <f t="shared" si="70"/>
        <v/>
      </c>
      <c r="AE267" s="534" t="str">
        <f t="shared" si="71"/>
        <v/>
      </c>
      <c r="AF267" s="752" t="str">
        <f t="shared" si="72"/>
        <v/>
      </c>
    </row>
    <row r="268" spans="2:32" x14ac:dyDescent="0.25">
      <c r="B268" s="721"/>
      <c r="C268" s="531" t="str">
        <f>IFERROR(VLOOKUP(B268,'מצבת ורישום גנים'!B:D,3,0),"")</f>
        <v/>
      </c>
      <c r="D268" s="721"/>
      <c r="E268" s="723"/>
      <c r="F268" s="723"/>
      <c r="G268" s="723"/>
      <c r="H268" s="723"/>
      <c r="I268" s="992" t="str">
        <f t="shared" si="73"/>
        <v/>
      </c>
      <c r="J268" s="723"/>
      <c r="K268" s="724"/>
      <c r="L268" s="723"/>
      <c r="M268" s="306" t="str">
        <f t="shared" si="60"/>
        <v/>
      </c>
      <c r="N268" s="32" t="str">
        <f t="shared" si="61"/>
        <v/>
      </c>
      <c r="P268" s="307" t="str">
        <f t="shared" si="62"/>
        <v/>
      </c>
      <c r="Q268" s="307" t="str">
        <f t="shared" si="56"/>
        <v/>
      </c>
      <c r="R268" s="307" t="str">
        <f t="shared" si="63"/>
        <v/>
      </c>
      <c r="S268" s="307" t="str">
        <f t="shared" si="64"/>
        <v/>
      </c>
      <c r="T268" s="307" t="str">
        <f t="shared" si="65"/>
        <v/>
      </c>
      <c r="U268" s="307" t="str">
        <f t="shared" si="57"/>
        <v/>
      </c>
      <c r="V268" s="723"/>
      <c r="X268" s="308" t="str">
        <f t="shared" si="66"/>
        <v/>
      </c>
      <c r="Y268" s="309" t="str">
        <f t="shared" si="67"/>
        <v/>
      </c>
      <c r="Z268" s="308" t="str">
        <f t="shared" si="58"/>
        <v/>
      </c>
      <c r="AA268" s="308" t="b">
        <f t="shared" si="59"/>
        <v>1</v>
      </c>
      <c r="AB268" s="308" t="str">
        <f t="shared" si="68"/>
        <v/>
      </c>
      <c r="AC268" s="534" t="str">
        <f t="shared" si="69"/>
        <v/>
      </c>
      <c r="AD268" s="752" t="str">
        <f t="shared" si="70"/>
        <v/>
      </c>
      <c r="AE268" s="534" t="str">
        <f t="shared" si="71"/>
        <v/>
      </c>
      <c r="AF268" s="752" t="str">
        <f t="shared" si="72"/>
        <v/>
      </c>
    </row>
    <row r="269" spans="2:32" x14ac:dyDescent="0.25">
      <c r="B269" s="721"/>
      <c r="C269" s="531" t="str">
        <f>IFERROR(VLOOKUP(B269,'מצבת ורישום גנים'!B:D,3,0),"")</f>
        <v/>
      </c>
      <c r="D269" s="721"/>
      <c r="E269" s="723"/>
      <c r="F269" s="723"/>
      <c r="G269" s="723"/>
      <c r="H269" s="723"/>
      <c r="I269" s="992" t="str">
        <f t="shared" si="73"/>
        <v/>
      </c>
      <c r="J269" s="723"/>
      <c r="K269" s="724"/>
      <c r="L269" s="723"/>
      <c r="M269" s="306" t="str">
        <f t="shared" si="60"/>
        <v/>
      </c>
      <c r="N269" s="32" t="str">
        <f t="shared" si="61"/>
        <v/>
      </c>
      <c r="P269" s="307" t="str">
        <f t="shared" si="62"/>
        <v/>
      </c>
      <c r="Q269" s="307" t="str">
        <f t="shared" si="56"/>
        <v/>
      </c>
      <c r="R269" s="307" t="str">
        <f t="shared" si="63"/>
        <v/>
      </c>
      <c r="S269" s="307" t="str">
        <f t="shared" si="64"/>
        <v/>
      </c>
      <c r="T269" s="307" t="str">
        <f t="shared" si="65"/>
        <v/>
      </c>
      <c r="U269" s="307" t="str">
        <f t="shared" si="57"/>
        <v/>
      </c>
      <c r="V269" s="723"/>
      <c r="X269" s="308" t="str">
        <f t="shared" si="66"/>
        <v/>
      </c>
      <c r="Y269" s="309" t="str">
        <f t="shared" si="67"/>
        <v/>
      </c>
      <c r="Z269" s="308" t="str">
        <f t="shared" si="58"/>
        <v/>
      </c>
      <c r="AA269" s="308" t="b">
        <f t="shared" si="59"/>
        <v>1</v>
      </c>
      <c r="AB269" s="308" t="str">
        <f t="shared" si="68"/>
        <v/>
      </c>
      <c r="AC269" s="534" t="str">
        <f t="shared" si="69"/>
        <v/>
      </c>
      <c r="AD269" s="752" t="str">
        <f t="shared" si="70"/>
        <v/>
      </c>
      <c r="AE269" s="534" t="str">
        <f t="shared" si="71"/>
        <v/>
      </c>
      <c r="AF269" s="752" t="str">
        <f t="shared" si="72"/>
        <v/>
      </c>
    </row>
    <row r="270" spans="2:32" x14ac:dyDescent="0.25">
      <c r="B270" s="721"/>
      <c r="C270" s="531" t="str">
        <f>IFERROR(VLOOKUP(B270,'מצבת ורישום גנים'!B:D,3,0),"")</f>
        <v/>
      </c>
      <c r="D270" s="721"/>
      <c r="E270" s="723"/>
      <c r="F270" s="723"/>
      <c r="G270" s="723"/>
      <c r="H270" s="723"/>
      <c r="I270" s="992" t="str">
        <f t="shared" si="73"/>
        <v/>
      </c>
      <c r="J270" s="723"/>
      <c r="K270" s="724"/>
      <c r="L270" s="723"/>
      <c r="M270" s="306" t="str">
        <f t="shared" si="60"/>
        <v/>
      </c>
      <c r="N270" s="32" t="str">
        <f t="shared" si="61"/>
        <v/>
      </c>
      <c r="P270" s="307" t="str">
        <f t="shared" si="62"/>
        <v/>
      </c>
      <c r="Q270" s="307" t="str">
        <f t="shared" si="56"/>
        <v/>
      </c>
      <c r="R270" s="307" t="str">
        <f t="shared" si="63"/>
        <v/>
      </c>
      <c r="S270" s="307" t="str">
        <f t="shared" si="64"/>
        <v/>
      </c>
      <c r="T270" s="307" t="str">
        <f t="shared" si="65"/>
        <v/>
      </c>
      <c r="U270" s="307" t="str">
        <f t="shared" si="57"/>
        <v/>
      </c>
      <c r="V270" s="723"/>
      <c r="X270" s="308" t="str">
        <f t="shared" si="66"/>
        <v/>
      </c>
      <c r="Y270" s="309" t="str">
        <f t="shared" si="67"/>
        <v/>
      </c>
      <c r="Z270" s="308" t="str">
        <f t="shared" si="58"/>
        <v/>
      </c>
      <c r="AA270" s="308" t="b">
        <f t="shared" si="59"/>
        <v>1</v>
      </c>
      <c r="AB270" s="308" t="str">
        <f t="shared" si="68"/>
        <v/>
      </c>
      <c r="AC270" s="534" t="str">
        <f t="shared" si="69"/>
        <v/>
      </c>
      <c r="AD270" s="752" t="str">
        <f t="shared" si="70"/>
        <v/>
      </c>
      <c r="AE270" s="534" t="str">
        <f t="shared" si="71"/>
        <v/>
      </c>
      <c r="AF270" s="752" t="str">
        <f t="shared" si="72"/>
        <v/>
      </c>
    </row>
    <row r="271" spans="2:32" x14ac:dyDescent="0.25">
      <c r="B271" s="721"/>
      <c r="C271" s="531" t="str">
        <f>IFERROR(VLOOKUP(B271,'מצבת ורישום גנים'!B:D,3,0),"")</f>
        <v/>
      </c>
      <c r="D271" s="721"/>
      <c r="E271" s="723"/>
      <c r="F271" s="723"/>
      <c r="G271" s="723"/>
      <c r="H271" s="723"/>
      <c r="I271" s="992" t="str">
        <f t="shared" si="73"/>
        <v/>
      </c>
      <c r="J271" s="723"/>
      <c r="K271" s="724"/>
      <c r="L271" s="723"/>
      <c r="M271" s="306" t="str">
        <f t="shared" si="60"/>
        <v/>
      </c>
      <c r="N271" s="32" t="str">
        <f t="shared" si="61"/>
        <v/>
      </c>
      <c r="P271" s="307" t="str">
        <f t="shared" si="62"/>
        <v/>
      </c>
      <c r="Q271" s="307" t="str">
        <f t="shared" si="56"/>
        <v/>
      </c>
      <c r="R271" s="307" t="str">
        <f t="shared" si="63"/>
        <v/>
      </c>
      <c r="S271" s="307" t="str">
        <f t="shared" si="64"/>
        <v/>
      </c>
      <c r="T271" s="307" t="str">
        <f t="shared" si="65"/>
        <v/>
      </c>
      <c r="U271" s="307" t="str">
        <f t="shared" si="57"/>
        <v/>
      </c>
      <c r="V271" s="723"/>
      <c r="X271" s="308" t="str">
        <f t="shared" si="66"/>
        <v/>
      </c>
      <c r="Y271" s="309" t="str">
        <f t="shared" si="67"/>
        <v/>
      </c>
      <c r="Z271" s="308" t="str">
        <f t="shared" si="58"/>
        <v/>
      </c>
      <c r="AA271" s="308" t="b">
        <f t="shared" si="59"/>
        <v>1</v>
      </c>
      <c r="AB271" s="308" t="str">
        <f t="shared" si="68"/>
        <v/>
      </c>
      <c r="AC271" s="534" t="str">
        <f t="shared" si="69"/>
        <v/>
      </c>
      <c r="AD271" s="752" t="str">
        <f t="shared" si="70"/>
        <v/>
      </c>
      <c r="AE271" s="534" t="str">
        <f t="shared" si="71"/>
        <v/>
      </c>
      <c r="AF271" s="752" t="str">
        <f t="shared" si="72"/>
        <v/>
      </c>
    </row>
    <row r="272" spans="2:32" x14ac:dyDescent="0.25">
      <c r="B272" s="721"/>
      <c r="C272" s="531" t="str">
        <f>IFERROR(VLOOKUP(B272,'מצבת ורישום גנים'!B:D,3,0),"")</f>
        <v/>
      </c>
      <c r="D272" s="721"/>
      <c r="E272" s="723"/>
      <c r="F272" s="723"/>
      <c r="G272" s="723"/>
      <c r="H272" s="723"/>
      <c r="I272" s="992" t="str">
        <f t="shared" si="73"/>
        <v/>
      </c>
      <c r="J272" s="723"/>
      <c r="K272" s="724"/>
      <c r="L272" s="723"/>
      <c r="M272" s="306" t="str">
        <f t="shared" si="60"/>
        <v/>
      </c>
      <c r="N272" s="32" t="str">
        <f t="shared" si="61"/>
        <v/>
      </c>
      <c r="P272" s="307" t="str">
        <f t="shared" si="62"/>
        <v/>
      </c>
      <c r="Q272" s="307" t="str">
        <f t="shared" ref="Q272:Q335" si="74">IF(J272="","",IFERROR(IF(OR(H272="גננת",H272="מורה",H272="רכז",H272="רכזת גן",H272="רכז גן",H272="רכז בית ספר",H272="רכזת בית ספר"),IF(J272&gt;=75,"תקין","לא תקין"),IF(H272="סייעת ממשיכה",IF(J272&gt;=30,"תקין","לא תקין"),IF(H272="סייעת רפואית/אישית",IF(J272&gt;=12.5,"תקין","לא תקין"),IF(H272="סייעת חדשה",IF(J272&gt;=37,"תקין","לא תקין"),IF(OR(H272&lt;&gt;"מורה",H272&lt;&gt;"גננת",H272&lt;&gt;"סייעת"),IF(J272&gt;=30.61,"תקין","לא תקין"),"לא תקין"))))),""))</f>
        <v/>
      </c>
      <c r="R272" s="307" t="str">
        <f t="shared" si="63"/>
        <v/>
      </c>
      <c r="S272" s="307" t="str">
        <f t="shared" si="64"/>
        <v/>
      </c>
      <c r="T272" s="307" t="str">
        <f t="shared" si="65"/>
        <v/>
      </c>
      <c r="U272" s="307" t="str">
        <f t="shared" ref="U272:U335" si="75">IF(D272="","",IF(Z272&gt;1,IF(SUMIF(D:D,D272,L:L)&gt;90,"לא תקין","תקין"),"תקין"))</f>
        <v/>
      </c>
      <c r="V272" s="723"/>
      <c r="X272" s="308" t="str">
        <f t="shared" si="66"/>
        <v/>
      </c>
      <c r="Y272" s="309" t="str">
        <f t="shared" si="67"/>
        <v/>
      </c>
      <c r="Z272" s="308" t="str">
        <f t="shared" ref="Z272:Z335" si="76">IF(D272="","",COUNTIF(D:D,D272))</f>
        <v/>
      </c>
      <c r="AA272" s="308" t="b">
        <f t="shared" ref="AA272:AA335" si="77">MOD(MID(REPT(0,9-LEN(D272))&amp;D272,1,1)+MID("0246813579",MID(REPT(0,9-LEN(D272))&amp;D272,2,1)+1,1)+MID(REPT(0,9-LEN(D272))&amp;D272,3,1)+MID("0246813579",MID(REPT(0,9-LEN(D272))&amp;D272,4,1)+1,1)+MID(REPT(0,9-LEN(D272))&amp;D272,5,1)+MID("0246813579",MID(REPT(0,9-LEN(D272))&amp;D272,6,1)+1,1)+MID(REPT(0,9-LEN(D272))&amp;D272,7,1)+MID("0246813579",MID(REPT(0,9-LEN(D272))&amp;D272,8,1)+1,1)+MID(REPT(0,9-LEN(D272))&amp;D272,9,1),10)=0</f>
        <v>1</v>
      </c>
      <c r="AB272" s="308" t="str">
        <f t="shared" si="68"/>
        <v/>
      </c>
      <c r="AC272" s="534" t="str">
        <f t="shared" si="69"/>
        <v/>
      </c>
      <c r="AD272" s="752" t="str">
        <f t="shared" si="70"/>
        <v/>
      </c>
      <c r="AE272" s="534" t="str">
        <f t="shared" si="71"/>
        <v/>
      </c>
      <c r="AF272" s="752" t="str">
        <f t="shared" si="72"/>
        <v/>
      </c>
    </row>
    <row r="273" spans="2:32" x14ac:dyDescent="0.25">
      <c r="B273" s="721"/>
      <c r="C273" s="531" t="str">
        <f>IFERROR(VLOOKUP(B273,'מצבת ורישום גנים'!B:D,3,0),"")</f>
        <v/>
      </c>
      <c r="D273" s="721"/>
      <c r="E273" s="723"/>
      <c r="F273" s="723"/>
      <c r="G273" s="723"/>
      <c r="H273" s="723"/>
      <c r="I273" s="992" t="str">
        <f t="shared" si="73"/>
        <v/>
      </c>
      <c r="J273" s="723"/>
      <c r="K273" s="724"/>
      <c r="L273" s="723"/>
      <c r="M273" s="306" t="str">
        <f t="shared" ref="M273:M336" si="78">IF(AND(L273&gt;0,K273&gt;0),K273*L273,"")</f>
        <v/>
      </c>
      <c r="N273" s="32" t="str">
        <f t="shared" ref="N273:N336" si="79">TEXT(LEFT(H273,2),0)</f>
        <v/>
      </c>
      <c r="P273" s="307" t="str">
        <f t="shared" ref="P273:P336" si="80">IF(D273="","",IF(AA273=FALSE,"לא תקין","תקין"))</f>
        <v/>
      </c>
      <c r="Q273" s="307" t="str">
        <f t="shared" si="74"/>
        <v/>
      </c>
      <c r="R273" s="307" t="str">
        <f t="shared" ref="R273:R336" si="81">IF(K273="","",IF(OR(Y273&lt;100%,Y273&gt;140%),"לא תקין","תקין"))</f>
        <v/>
      </c>
      <c r="S273" s="307" t="str">
        <f t="shared" ref="S273:S336" si="82">IF(J273="","",IFERROR(IF(J273&gt;120,"לא תקין","תקין"),""))</f>
        <v/>
      </c>
      <c r="T273" s="307" t="str">
        <f t="shared" ref="T273:T336" si="83">IF(L273="","",IF(H273="","יש להזין איש צוות",IF(OR(H273="מורה",H273="גננת",H273="רכז גן",H273="רכזת גן",H273="סייעת ממשיכה",H273="סייעת חדשה",H273="מדצית",H273="מדצ",H273="מדריך",H273="מדריכה",H273="תוספת כח אדם"),IF(L273&lt;=90,"תקין","לא תקין"),IF(OR(H273="רכז בית ספר",H273="רכזת תכנית בבית הספר",H273="רכזת בית ספר"),IF(L273&lt;=114,"תקין","לא תקין"),IF(OR(H273="סגנית רכזת מעל 150",H273="סגן רכז"),IF(L273&lt;=93,"תקין","לא תקין"),"לא תקין")))))</f>
        <v/>
      </c>
      <c r="U273" s="307" t="str">
        <f t="shared" si="75"/>
        <v/>
      </c>
      <c r="V273" s="723"/>
      <c r="X273" s="308" t="str">
        <f t="shared" ref="X273:X336" si="84">IF(M273="","",IF(OR(R273="לא תקין",S273="לא תקין",T273="לא תקין",,U273="לא תקין"),"לא תקין","תקין"))</f>
        <v/>
      </c>
      <c r="Y273" s="309" t="str">
        <f t="shared" ref="Y273:Y336" si="85">IFERROR(IF(J273="","",K273/J273),"")</f>
        <v/>
      </c>
      <c r="Z273" s="308" t="str">
        <f t="shared" si="76"/>
        <v/>
      </c>
      <c r="AA273" s="308" t="b">
        <f t="shared" si="77"/>
        <v>1</v>
      </c>
      <c r="AB273" s="308" t="str">
        <f t="shared" ref="AB273:AB336" si="86">IF(H273="גננת",IF(J273&lt;75,"לא תקין","תקין"),"")</f>
        <v/>
      </c>
      <c r="AC273" s="534" t="str">
        <f t="shared" ref="AC273:AC336" si="87">IF(B273&lt;&gt;"",B273&amp;H273,"")</f>
        <v/>
      </c>
      <c r="AD273" s="752" t="str">
        <f t="shared" ref="AD273:AD336" si="88">M273</f>
        <v/>
      </c>
      <c r="AE273" s="534" t="str">
        <f t="shared" ref="AE273:AE336" si="89">IF(B273&lt;&gt;"",B273&amp;LEFT(H273,5),"")</f>
        <v/>
      </c>
      <c r="AF273" s="752" t="str">
        <f t="shared" ref="AF273:AF336" si="90">M273</f>
        <v/>
      </c>
    </row>
    <row r="274" spans="2:32" x14ac:dyDescent="0.25">
      <c r="B274" s="721"/>
      <c r="C274" s="531" t="str">
        <f>IFERROR(VLOOKUP(B274,'מצבת ורישום גנים'!B:D,3,0),"")</f>
        <v/>
      </c>
      <c r="D274" s="721"/>
      <c r="E274" s="723"/>
      <c r="F274" s="723"/>
      <c r="G274" s="723"/>
      <c r="H274" s="723"/>
      <c r="I274" s="992" t="str">
        <f t="shared" ref="I274:I337" si="91">SUBSTITUTE(IFERROR(IF(H274="מדצ","מדצ/ית",IF(OR(H274="סייעת ממשיכה",H274="סייעת חדשה",H274="סייעת רפואית/אישית"),"סייעת",IF(H274="רכזת גן","רכזת גן"))),""),"FALSE","")</f>
        <v/>
      </c>
      <c r="J274" s="723"/>
      <c r="K274" s="724"/>
      <c r="L274" s="723"/>
      <c r="M274" s="306" t="str">
        <f t="shared" si="78"/>
        <v/>
      </c>
      <c r="N274" s="32" t="str">
        <f t="shared" si="79"/>
        <v/>
      </c>
      <c r="P274" s="307" t="str">
        <f t="shared" si="80"/>
        <v/>
      </c>
      <c r="Q274" s="307" t="str">
        <f t="shared" si="74"/>
        <v/>
      </c>
      <c r="R274" s="307" t="str">
        <f t="shared" si="81"/>
        <v/>
      </c>
      <c r="S274" s="307" t="str">
        <f t="shared" si="82"/>
        <v/>
      </c>
      <c r="T274" s="307" t="str">
        <f t="shared" si="83"/>
        <v/>
      </c>
      <c r="U274" s="307" t="str">
        <f t="shared" si="75"/>
        <v/>
      </c>
      <c r="V274" s="723"/>
      <c r="X274" s="308" t="str">
        <f t="shared" si="84"/>
        <v/>
      </c>
      <c r="Y274" s="309" t="str">
        <f t="shared" si="85"/>
        <v/>
      </c>
      <c r="Z274" s="308" t="str">
        <f t="shared" si="76"/>
        <v/>
      </c>
      <c r="AA274" s="308" t="b">
        <f t="shared" si="77"/>
        <v>1</v>
      </c>
      <c r="AB274" s="308" t="str">
        <f t="shared" si="86"/>
        <v/>
      </c>
      <c r="AC274" s="534" t="str">
        <f t="shared" si="87"/>
        <v/>
      </c>
      <c r="AD274" s="752" t="str">
        <f t="shared" si="88"/>
        <v/>
      </c>
      <c r="AE274" s="534" t="str">
        <f t="shared" si="89"/>
        <v/>
      </c>
      <c r="AF274" s="752" t="str">
        <f t="shared" si="90"/>
        <v/>
      </c>
    </row>
    <row r="275" spans="2:32" x14ac:dyDescent="0.25">
      <c r="B275" s="721"/>
      <c r="C275" s="531" t="str">
        <f>IFERROR(VLOOKUP(B275,'מצבת ורישום גנים'!B:D,3,0),"")</f>
        <v/>
      </c>
      <c r="D275" s="721"/>
      <c r="E275" s="723"/>
      <c r="F275" s="723"/>
      <c r="G275" s="723"/>
      <c r="H275" s="723"/>
      <c r="I275" s="992" t="str">
        <f t="shared" si="91"/>
        <v/>
      </c>
      <c r="J275" s="723"/>
      <c r="K275" s="724"/>
      <c r="L275" s="723"/>
      <c r="M275" s="306" t="str">
        <f t="shared" si="78"/>
        <v/>
      </c>
      <c r="N275" s="32" t="str">
        <f t="shared" si="79"/>
        <v/>
      </c>
      <c r="P275" s="307" t="str">
        <f t="shared" si="80"/>
        <v/>
      </c>
      <c r="Q275" s="307" t="str">
        <f t="shared" si="74"/>
        <v/>
      </c>
      <c r="R275" s="307" t="str">
        <f t="shared" si="81"/>
        <v/>
      </c>
      <c r="S275" s="307" t="str">
        <f t="shared" si="82"/>
        <v/>
      </c>
      <c r="T275" s="307" t="str">
        <f t="shared" si="83"/>
        <v/>
      </c>
      <c r="U275" s="307" t="str">
        <f t="shared" si="75"/>
        <v/>
      </c>
      <c r="V275" s="723"/>
      <c r="X275" s="308" t="str">
        <f t="shared" si="84"/>
        <v/>
      </c>
      <c r="Y275" s="309" t="str">
        <f t="shared" si="85"/>
        <v/>
      </c>
      <c r="Z275" s="308" t="str">
        <f t="shared" si="76"/>
        <v/>
      </c>
      <c r="AA275" s="308" t="b">
        <f t="shared" si="77"/>
        <v>1</v>
      </c>
      <c r="AB275" s="308" t="str">
        <f t="shared" si="86"/>
        <v/>
      </c>
      <c r="AC275" s="534" t="str">
        <f t="shared" si="87"/>
        <v/>
      </c>
      <c r="AD275" s="752" t="str">
        <f t="shared" si="88"/>
        <v/>
      </c>
      <c r="AE275" s="534" t="str">
        <f t="shared" si="89"/>
        <v/>
      </c>
      <c r="AF275" s="752" t="str">
        <f t="shared" si="90"/>
        <v/>
      </c>
    </row>
    <row r="276" spans="2:32" x14ac:dyDescent="0.25">
      <c r="B276" s="721"/>
      <c r="C276" s="531" t="str">
        <f>IFERROR(VLOOKUP(B276,'מצבת ורישום גנים'!B:D,3,0),"")</f>
        <v/>
      </c>
      <c r="D276" s="721"/>
      <c r="E276" s="723"/>
      <c r="F276" s="723"/>
      <c r="G276" s="723"/>
      <c r="H276" s="723"/>
      <c r="I276" s="992" t="str">
        <f t="shared" si="91"/>
        <v/>
      </c>
      <c r="J276" s="723"/>
      <c r="K276" s="724"/>
      <c r="L276" s="723"/>
      <c r="M276" s="306" t="str">
        <f t="shared" si="78"/>
        <v/>
      </c>
      <c r="N276" s="32" t="str">
        <f t="shared" si="79"/>
        <v/>
      </c>
      <c r="P276" s="307" t="str">
        <f t="shared" si="80"/>
        <v/>
      </c>
      <c r="Q276" s="307" t="str">
        <f t="shared" si="74"/>
        <v/>
      </c>
      <c r="R276" s="307" t="str">
        <f t="shared" si="81"/>
        <v/>
      </c>
      <c r="S276" s="307" t="str">
        <f t="shared" si="82"/>
        <v/>
      </c>
      <c r="T276" s="307" t="str">
        <f t="shared" si="83"/>
        <v/>
      </c>
      <c r="U276" s="307" t="str">
        <f t="shared" si="75"/>
        <v/>
      </c>
      <c r="V276" s="723"/>
      <c r="X276" s="308" t="str">
        <f t="shared" si="84"/>
        <v/>
      </c>
      <c r="Y276" s="309" t="str">
        <f t="shared" si="85"/>
        <v/>
      </c>
      <c r="Z276" s="308" t="str">
        <f t="shared" si="76"/>
        <v/>
      </c>
      <c r="AA276" s="308" t="b">
        <f t="shared" si="77"/>
        <v>1</v>
      </c>
      <c r="AB276" s="308" t="str">
        <f t="shared" si="86"/>
        <v/>
      </c>
      <c r="AC276" s="534" t="str">
        <f t="shared" si="87"/>
        <v/>
      </c>
      <c r="AD276" s="752" t="str">
        <f t="shared" si="88"/>
        <v/>
      </c>
      <c r="AE276" s="534" t="str">
        <f t="shared" si="89"/>
        <v/>
      </c>
      <c r="AF276" s="752" t="str">
        <f t="shared" si="90"/>
        <v/>
      </c>
    </row>
    <row r="277" spans="2:32" x14ac:dyDescent="0.25">
      <c r="B277" s="721"/>
      <c r="C277" s="531" t="str">
        <f>IFERROR(VLOOKUP(B277,'מצבת ורישום גנים'!B:D,3,0),"")</f>
        <v/>
      </c>
      <c r="D277" s="721"/>
      <c r="E277" s="723"/>
      <c r="F277" s="723"/>
      <c r="G277" s="723"/>
      <c r="H277" s="723"/>
      <c r="I277" s="992" t="str">
        <f t="shared" si="91"/>
        <v/>
      </c>
      <c r="J277" s="723"/>
      <c r="K277" s="724"/>
      <c r="L277" s="723"/>
      <c r="M277" s="306" t="str">
        <f t="shared" si="78"/>
        <v/>
      </c>
      <c r="N277" s="32" t="str">
        <f t="shared" si="79"/>
        <v/>
      </c>
      <c r="P277" s="307" t="str">
        <f t="shared" si="80"/>
        <v/>
      </c>
      <c r="Q277" s="307" t="str">
        <f t="shared" si="74"/>
        <v/>
      </c>
      <c r="R277" s="307" t="str">
        <f t="shared" si="81"/>
        <v/>
      </c>
      <c r="S277" s="307" t="str">
        <f t="shared" si="82"/>
        <v/>
      </c>
      <c r="T277" s="307" t="str">
        <f t="shared" si="83"/>
        <v/>
      </c>
      <c r="U277" s="307" t="str">
        <f t="shared" si="75"/>
        <v/>
      </c>
      <c r="V277" s="723"/>
      <c r="X277" s="308" t="str">
        <f t="shared" si="84"/>
        <v/>
      </c>
      <c r="Y277" s="309" t="str">
        <f t="shared" si="85"/>
        <v/>
      </c>
      <c r="Z277" s="308" t="str">
        <f t="shared" si="76"/>
        <v/>
      </c>
      <c r="AA277" s="308" t="b">
        <f t="shared" si="77"/>
        <v>1</v>
      </c>
      <c r="AB277" s="308" t="str">
        <f t="shared" si="86"/>
        <v/>
      </c>
      <c r="AC277" s="534" t="str">
        <f t="shared" si="87"/>
        <v/>
      </c>
      <c r="AD277" s="752" t="str">
        <f t="shared" si="88"/>
        <v/>
      </c>
      <c r="AE277" s="534" t="str">
        <f t="shared" si="89"/>
        <v/>
      </c>
      <c r="AF277" s="752" t="str">
        <f t="shared" si="90"/>
        <v/>
      </c>
    </row>
    <row r="278" spans="2:32" x14ac:dyDescent="0.25">
      <c r="B278" s="721"/>
      <c r="C278" s="531" t="str">
        <f>IFERROR(VLOOKUP(B278,'מצבת ורישום גנים'!B:D,3,0),"")</f>
        <v/>
      </c>
      <c r="D278" s="721"/>
      <c r="E278" s="723"/>
      <c r="F278" s="723"/>
      <c r="G278" s="723"/>
      <c r="H278" s="723"/>
      <c r="I278" s="992" t="str">
        <f t="shared" si="91"/>
        <v/>
      </c>
      <c r="J278" s="723"/>
      <c r="K278" s="724"/>
      <c r="L278" s="723"/>
      <c r="M278" s="306" t="str">
        <f t="shared" si="78"/>
        <v/>
      </c>
      <c r="N278" s="32" t="str">
        <f t="shared" si="79"/>
        <v/>
      </c>
      <c r="P278" s="307" t="str">
        <f t="shared" si="80"/>
        <v/>
      </c>
      <c r="Q278" s="307" t="str">
        <f t="shared" si="74"/>
        <v/>
      </c>
      <c r="R278" s="307" t="str">
        <f t="shared" si="81"/>
        <v/>
      </c>
      <c r="S278" s="307" t="str">
        <f t="shared" si="82"/>
        <v/>
      </c>
      <c r="T278" s="307" t="str">
        <f t="shared" si="83"/>
        <v/>
      </c>
      <c r="U278" s="307" t="str">
        <f t="shared" si="75"/>
        <v/>
      </c>
      <c r="V278" s="723"/>
      <c r="X278" s="308" t="str">
        <f t="shared" si="84"/>
        <v/>
      </c>
      <c r="Y278" s="309" t="str">
        <f t="shared" si="85"/>
        <v/>
      </c>
      <c r="Z278" s="308" t="str">
        <f t="shared" si="76"/>
        <v/>
      </c>
      <c r="AA278" s="308" t="b">
        <f t="shared" si="77"/>
        <v>1</v>
      </c>
      <c r="AB278" s="308" t="str">
        <f t="shared" si="86"/>
        <v/>
      </c>
      <c r="AC278" s="534" t="str">
        <f t="shared" si="87"/>
        <v/>
      </c>
      <c r="AD278" s="752" t="str">
        <f t="shared" si="88"/>
        <v/>
      </c>
      <c r="AE278" s="534" t="str">
        <f t="shared" si="89"/>
        <v/>
      </c>
      <c r="AF278" s="752" t="str">
        <f t="shared" si="90"/>
        <v/>
      </c>
    </row>
    <row r="279" spans="2:32" x14ac:dyDescent="0.25">
      <c r="B279" s="721"/>
      <c r="C279" s="531" t="str">
        <f>IFERROR(VLOOKUP(B279,'מצבת ורישום גנים'!B:D,3,0),"")</f>
        <v/>
      </c>
      <c r="D279" s="721"/>
      <c r="E279" s="723"/>
      <c r="F279" s="723"/>
      <c r="G279" s="723"/>
      <c r="H279" s="723"/>
      <c r="I279" s="992" t="str">
        <f t="shared" si="91"/>
        <v/>
      </c>
      <c r="J279" s="723"/>
      <c r="K279" s="724"/>
      <c r="L279" s="723"/>
      <c r="M279" s="306" t="str">
        <f t="shared" si="78"/>
        <v/>
      </c>
      <c r="N279" s="32" t="str">
        <f t="shared" si="79"/>
        <v/>
      </c>
      <c r="P279" s="307" t="str">
        <f t="shared" si="80"/>
        <v/>
      </c>
      <c r="Q279" s="307" t="str">
        <f t="shared" si="74"/>
        <v/>
      </c>
      <c r="R279" s="307" t="str">
        <f t="shared" si="81"/>
        <v/>
      </c>
      <c r="S279" s="307" t="str">
        <f t="shared" si="82"/>
        <v/>
      </c>
      <c r="T279" s="307" t="str">
        <f t="shared" si="83"/>
        <v/>
      </c>
      <c r="U279" s="307" t="str">
        <f t="shared" si="75"/>
        <v/>
      </c>
      <c r="V279" s="723"/>
      <c r="X279" s="308" t="str">
        <f t="shared" si="84"/>
        <v/>
      </c>
      <c r="Y279" s="309" t="str">
        <f t="shared" si="85"/>
        <v/>
      </c>
      <c r="Z279" s="308" t="str">
        <f t="shared" si="76"/>
        <v/>
      </c>
      <c r="AA279" s="308" t="b">
        <f t="shared" si="77"/>
        <v>1</v>
      </c>
      <c r="AB279" s="308" t="str">
        <f t="shared" si="86"/>
        <v/>
      </c>
      <c r="AC279" s="534" t="str">
        <f t="shared" si="87"/>
        <v/>
      </c>
      <c r="AD279" s="752" t="str">
        <f t="shared" si="88"/>
        <v/>
      </c>
      <c r="AE279" s="534" t="str">
        <f t="shared" si="89"/>
        <v/>
      </c>
      <c r="AF279" s="752" t="str">
        <f t="shared" si="90"/>
        <v/>
      </c>
    </row>
    <row r="280" spans="2:32" x14ac:dyDescent="0.25">
      <c r="B280" s="721"/>
      <c r="C280" s="531" t="str">
        <f>IFERROR(VLOOKUP(B280,'מצבת ורישום גנים'!B:D,3,0),"")</f>
        <v/>
      </c>
      <c r="D280" s="721"/>
      <c r="E280" s="723"/>
      <c r="F280" s="723"/>
      <c r="G280" s="723"/>
      <c r="H280" s="723"/>
      <c r="I280" s="992" t="str">
        <f t="shared" si="91"/>
        <v/>
      </c>
      <c r="J280" s="723"/>
      <c r="K280" s="724"/>
      <c r="L280" s="723"/>
      <c r="M280" s="306" t="str">
        <f t="shared" si="78"/>
        <v/>
      </c>
      <c r="N280" s="32" t="str">
        <f t="shared" si="79"/>
        <v/>
      </c>
      <c r="P280" s="307" t="str">
        <f t="shared" si="80"/>
        <v/>
      </c>
      <c r="Q280" s="307" t="str">
        <f t="shared" si="74"/>
        <v/>
      </c>
      <c r="R280" s="307" t="str">
        <f t="shared" si="81"/>
        <v/>
      </c>
      <c r="S280" s="307" t="str">
        <f t="shared" si="82"/>
        <v/>
      </c>
      <c r="T280" s="307" t="str">
        <f t="shared" si="83"/>
        <v/>
      </c>
      <c r="U280" s="307" t="str">
        <f t="shared" si="75"/>
        <v/>
      </c>
      <c r="V280" s="723"/>
      <c r="X280" s="308" t="str">
        <f t="shared" si="84"/>
        <v/>
      </c>
      <c r="Y280" s="309" t="str">
        <f t="shared" si="85"/>
        <v/>
      </c>
      <c r="Z280" s="308" t="str">
        <f t="shared" si="76"/>
        <v/>
      </c>
      <c r="AA280" s="308" t="b">
        <f t="shared" si="77"/>
        <v>1</v>
      </c>
      <c r="AB280" s="308" t="str">
        <f t="shared" si="86"/>
        <v/>
      </c>
      <c r="AC280" s="534" t="str">
        <f t="shared" si="87"/>
        <v/>
      </c>
      <c r="AD280" s="752" t="str">
        <f t="shared" si="88"/>
        <v/>
      </c>
      <c r="AE280" s="534" t="str">
        <f t="shared" si="89"/>
        <v/>
      </c>
      <c r="AF280" s="752" t="str">
        <f t="shared" si="90"/>
        <v/>
      </c>
    </row>
    <row r="281" spans="2:32" x14ac:dyDescent="0.25">
      <c r="B281" s="721"/>
      <c r="C281" s="531" t="str">
        <f>IFERROR(VLOOKUP(B281,'מצבת ורישום גנים'!B:D,3,0),"")</f>
        <v/>
      </c>
      <c r="D281" s="721"/>
      <c r="E281" s="723"/>
      <c r="F281" s="723"/>
      <c r="G281" s="723"/>
      <c r="H281" s="723"/>
      <c r="I281" s="992" t="str">
        <f t="shared" si="91"/>
        <v/>
      </c>
      <c r="J281" s="723"/>
      <c r="K281" s="724"/>
      <c r="L281" s="723"/>
      <c r="M281" s="306" t="str">
        <f t="shared" si="78"/>
        <v/>
      </c>
      <c r="N281" s="32" t="str">
        <f t="shared" si="79"/>
        <v/>
      </c>
      <c r="P281" s="307" t="str">
        <f t="shared" si="80"/>
        <v/>
      </c>
      <c r="Q281" s="307" t="str">
        <f t="shared" si="74"/>
        <v/>
      </c>
      <c r="R281" s="307" t="str">
        <f t="shared" si="81"/>
        <v/>
      </c>
      <c r="S281" s="307" t="str">
        <f t="shared" si="82"/>
        <v/>
      </c>
      <c r="T281" s="307" t="str">
        <f t="shared" si="83"/>
        <v/>
      </c>
      <c r="U281" s="307" t="str">
        <f t="shared" si="75"/>
        <v/>
      </c>
      <c r="V281" s="723"/>
      <c r="X281" s="308" t="str">
        <f t="shared" si="84"/>
        <v/>
      </c>
      <c r="Y281" s="309" t="str">
        <f t="shared" si="85"/>
        <v/>
      </c>
      <c r="Z281" s="308" t="str">
        <f t="shared" si="76"/>
        <v/>
      </c>
      <c r="AA281" s="308" t="b">
        <f t="shared" si="77"/>
        <v>1</v>
      </c>
      <c r="AB281" s="308" t="str">
        <f t="shared" si="86"/>
        <v/>
      </c>
      <c r="AC281" s="534" t="str">
        <f t="shared" si="87"/>
        <v/>
      </c>
      <c r="AD281" s="752" t="str">
        <f t="shared" si="88"/>
        <v/>
      </c>
      <c r="AE281" s="534" t="str">
        <f t="shared" si="89"/>
        <v/>
      </c>
      <c r="AF281" s="752" t="str">
        <f t="shared" si="90"/>
        <v/>
      </c>
    </row>
    <row r="282" spans="2:32" x14ac:dyDescent="0.25">
      <c r="B282" s="721"/>
      <c r="C282" s="531" t="str">
        <f>IFERROR(VLOOKUP(B282,'מצבת ורישום גנים'!B:D,3,0),"")</f>
        <v/>
      </c>
      <c r="D282" s="721"/>
      <c r="E282" s="723"/>
      <c r="F282" s="723"/>
      <c r="G282" s="723"/>
      <c r="H282" s="723"/>
      <c r="I282" s="992" t="str">
        <f t="shared" si="91"/>
        <v/>
      </c>
      <c r="J282" s="723"/>
      <c r="K282" s="724"/>
      <c r="L282" s="723"/>
      <c r="M282" s="306" t="str">
        <f t="shared" si="78"/>
        <v/>
      </c>
      <c r="N282" s="32" t="str">
        <f t="shared" si="79"/>
        <v/>
      </c>
      <c r="P282" s="307" t="str">
        <f t="shared" si="80"/>
        <v/>
      </c>
      <c r="Q282" s="307" t="str">
        <f t="shared" si="74"/>
        <v/>
      </c>
      <c r="R282" s="307" t="str">
        <f t="shared" si="81"/>
        <v/>
      </c>
      <c r="S282" s="307" t="str">
        <f t="shared" si="82"/>
        <v/>
      </c>
      <c r="T282" s="307" t="str">
        <f t="shared" si="83"/>
        <v/>
      </c>
      <c r="U282" s="307" t="str">
        <f t="shared" si="75"/>
        <v/>
      </c>
      <c r="V282" s="723"/>
      <c r="X282" s="308" t="str">
        <f t="shared" si="84"/>
        <v/>
      </c>
      <c r="Y282" s="309" t="str">
        <f t="shared" si="85"/>
        <v/>
      </c>
      <c r="Z282" s="308" t="str">
        <f t="shared" si="76"/>
        <v/>
      </c>
      <c r="AA282" s="308" t="b">
        <f t="shared" si="77"/>
        <v>1</v>
      </c>
      <c r="AB282" s="308" t="str">
        <f t="shared" si="86"/>
        <v/>
      </c>
      <c r="AC282" s="534" t="str">
        <f t="shared" si="87"/>
        <v/>
      </c>
      <c r="AD282" s="752" t="str">
        <f t="shared" si="88"/>
        <v/>
      </c>
      <c r="AE282" s="534" t="str">
        <f t="shared" si="89"/>
        <v/>
      </c>
      <c r="AF282" s="752" t="str">
        <f t="shared" si="90"/>
        <v/>
      </c>
    </row>
    <row r="283" spans="2:32" x14ac:dyDescent="0.25">
      <c r="B283" s="721"/>
      <c r="C283" s="531" t="str">
        <f>IFERROR(VLOOKUP(B283,'מצבת ורישום גנים'!B:D,3,0),"")</f>
        <v/>
      </c>
      <c r="D283" s="721"/>
      <c r="E283" s="723"/>
      <c r="F283" s="723"/>
      <c r="G283" s="723"/>
      <c r="H283" s="723"/>
      <c r="I283" s="992" t="str">
        <f t="shared" si="91"/>
        <v/>
      </c>
      <c r="J283" s="723"/>
      <c r="K283" s="724"/>
      <c r="L283" s="723"/>
      <c r="M283" s="306" t="str">
        <f t="shared" si="78"/>
        <v/>
      </c>
      <c r="N283" s="32" t="str">
        <f t="shared" si="79"/>
        <v/>
      </c>
      <c r="P283" s="307" t="str">
        <f t="shared" si="80"/>
        <v/>
      </c>
      <c r="Q283" s="307" t="str">
        <f t="shared" si="74"/>
        <v/>
      </c>
      <c r="R283" s="307" t="str">
        <f t="shared" si="81"/>
        <v/>
      </c>
      <c r="S283" s="307" t="str">
        <f t="shared" si="82"/>
        <v/>
      </c>
      <c r="T283" s="307" t="str">
        <f t="shared" si="83"/>
        <v/>
      </c>
      <c r="U283" s="307" t="str">
        <f t="shared" si="75"/>
        <v/>
      </c>
      <c r="V283" s="723"/>
      <c r="X283" s="308" t="str">
        <f t="shared" si="84"/>
        <v/>
      </c>
      <c r="Y283" s="309" t="str">
        <f t="shared" si="85"/>
        <v/>
      </c>
      <c r="Z283" s="308" t="str">
        <f t="shared" si="76"/>
        <v/>
      </c>
      <c r="AA283" s="308" t="b">
        <f t="shared" si="77"/>
        <v>1</v>
      </c>
      <c r="AB283" s="308" t="str">
        <f t="shared" si="86"/>
        <v/>
      </c>
      <c r="AC283" s="534" t="str">
        <f t="shared" si="87"/>
        <v/>
      </c>
      <c r="AD283" s="752" t="str">
        <f t="shared" si="88"/>
        <v/>
      </c>
      <c r="AE283" s="534" t="str">
        <f t="shared" si="89"/>
        <v/>
      </c>
      <c r="AF283" s="752" t="str">
        <f t="shared" si="90"/>
        <v/>
      </c>
    </row>
    <row r="284" spans="2:32" x14ac:dyDescent="0.25">
      <c r="B284" s="721"/>
      <c r="C284" s="531" t="str">
        <f>IFERROR(VLOOKUP(B284,'מצבת ורישום גנים'!B:D,3,0),"")</f>
        <v/>
      </c>
      <c r="D284" s="721"/>
      <c r="E284" s="723"/>
      <c r="F284" s="723"/>
      <c r="G284" s="723"/>
      <c r="H284" s="723"/>
      <c r="I284" s="992" t="str">
        <f t="shared" si="91"/>
        <v/>
      </c>
      <c r="J284" s="723"/>
      <c r="K284" s="724"/>
      <c r="L284" s="723"/>
      <c r="M284" s="306" t="str">
        <f t="shared" si="78"/>
        <v/>
      </c>
      <c r="N284" s="32" t="str">
        <f t="shared" si="79"/>
        <v/>
      </c>
      <c r="P284" s="307" t="str">
        <f t="shared" si="80"/>
        <v/>
      </c>
      <c r="Q284" s="307" t="str">
        <f t="shared" si="74"/>
        <v/>
      </c>
      <c r="R284" s="307" t="str">
        <f t="shared" si="81"/>
        <v/>
      </c>
      <c r="S284" s="307" t="str">
        <f t="shared" si="82"/>
        <v/>
      </c>
      <c r="T284" s="307" t="str">
        <f t="shared" si="83"/>
        <v/>
      </c>
      <c r="U284" s="307" t="str">
        <f t="shared" si="75"/>
        <v/>
      </c>
      <c r="V284" s="723"/>
      <c r="X284" s="308" t="str">
        <f t="shared" si="84"/>
        <v/>
      </c>
      <c r="Y284" s="309" t="str">
        <f t="shared" si="85"/>
        <v/>
      </c>
      <c r="Z284" s="308" t="str">
        <f t="shared" si="76"/>
        <v/>
      </c>
      <c r="AA284" s="308" t="b">
        <f t="shared" si="77"/>
        <v>1</v>
      </c>
      <c r="AB284" s="308" t="str">
        <f t="shared" si="86"/>
        <v/>
      </c>
      <c r="AC284" s="534" t="str">
        <f t="shared" si="87"/>
        <v/>
      </c>
      <c r="AD284" s="752" t="str">
        <f t="shared" si="88"/>
        <v/>
      </c>
      <c r="AE284" s="534" t="str">
        <f t="shared" si="89"/>
        <v/>
      </c>
      <c r="AF284" s="752" t="str">
        <f t="shared" si="90"/>
        <v/>
      </c>
    </row>
    <row r="285" spans="2:32" x14ac:dyDescent="0.25">
      <c r="B285" s="721"/>
      <c r="C285" s="531" t="str">
        <f>IFERROR(VLOOKUP(B285,'מצבת ורישום גנים'!B:D,3,0),"")</f>
        <v/>
      </c>
      <c r="D285" s="721"/>
      <c r="E285" s="723"/>
      <c r="F285" s="723"/>
      <c r="G285" s="723"/>
      <c r="H285" s="723"/>
      <c r="I285" s="992" t="str">
        <f t="shared" si="91"/>
        <v/>
      </c>
      <c r="J285" s="723"/>
      <c r="K285" s="724"/>
      <c r="L285" s="723"/>
      <c r="M285" s="306" t="str">
        <f t="shared" si="78"/>
        <v/>
      </c>
      <c r="N285" s="32" t="str">
        <f t="shared" si="79"/>
        <v/>
      </c>
      <c r="P285" s="307" t="str">
        <f t="shared" si="80"/>
        <v/>
      </c>
      <c r="Q285" s="307" t="str">
        <f t="shared" si="74"/>
        <v/>
      </c>
      <c r="R285" s="307" t="str">
        <f t="shared" si="81"/>
        <v/>
      </c>
      <c r="S285" s="307" t="str">
        <f t="shared" si="82"/>
        <v/>
      </c>
      <c r="T285" s="307" t="str">
        <f t="shared" si="83"/>
        <v/>
      </c>
      <c r="U285" s="307" t="str">
        <f t="shared" si="75"/>
        <v/>
      </c>
      <c r="V285" s="723"/>
      <c r="X285" s="308" t="str">
        <f t="shared" si="84"/>
        <v/>
      </c>
      <c r="Y285" s="309" t="str">
        <f t="shared" si="85"/>
        <v/>
      </c>
      <c r="Z285" s="308" t="str">
        <f t="shared" si="76"/>
        <v/>
      </c>
      <c r="AA285" s="308" t="b">
        <f t="shared" si="77"/>
        <v>1</v>
      </c>
      <c r="AB285" s="308" t="str">
        <f t="shared" si="86"/>
        <v/>
      </c>
      <c r="AC285" s="534" t="str">
        <f t="shared" si="87"/>
        <v/>
      </c>
      <c r="AD285" s="752" t="str">
        <f t="shared" si="88"/>
        <v/>
      </c>
      <c r="AE285" s="534" t="str">
        <f t="shared" si="89"/>
        <v/>
      </c>
      <c r="AF285" s="752" t="str">
        <f t="shared" si="90"/>
        <v/>
      </c>
    </row>
    <row r="286" spans="2:32" x14ac:dyDescent="0.25">
      <c r="B286" s="721"/>
      <c r="C286" s="531" t="str">
        <f>IFERROR(VLOOKUP(B286,'מצבת ורישום גנים'!B:D,3,0),"")</f>
        <v/>
      </c>
      <c r="D286" s="721"/>
      <c r="E286" s="723"/>
      <c r="F286" s="723"/>
      <c r="G286" s="723"/>
      <c r="H286" s="723"/>
      <c r="I286" s="992" t="str">
        <f t="shared" si="91"/>
        <v/>
      </c>
      <c r="J286" s="723"/>
      <c r="K286" s="724"/>
      <c r="L286" s="723"/>
      <c r="M286" s="306" t="str">
        <f t="shared" si="78"/>
        <v/>
      </c>
      <c r="N286" s="32" t="str">
        <f t="shared" si="79"/>
        <v/>
      </c>
      <c r="P286" s="307" t="str">
        <f t="shared" si="80"/>
        <v/>
      </c>
      <c r="Q286" s="307" t="str">
        <f t="shared" si="74"/>
        <v/>
      </c>
      <c r="R286" s="307" t="str">
        <f t="shared" si="81"/>
        <v/>
      </c>
      <c r="S286" s="307" t="str">
        <f t="shared" si="82"/>
        <v/>
      </c>
      <c r="T286" s="307" t="str">
        <f t="shared" si="83"/>
        <v/>
      </c>
      <c r="U286" s="307" t="str">
        <f t="shared" si="75"/>
        <v/>
      </c>
      <c r="V286" s="723"/>
      <c r="X286" s="308" t="str">
        <f t="shared" si="84"/>
        <v/>
      </c>
      <c r="Y286" s="309" t="str">
        <f t="shared" si="85"/>
        <v/>
      </c>
      <c r="Z286" s="308" t="str">
        <f t="shared" si="76"/>
        <v/>
      </c>
      <c r="AA286" s="308" t="b">
        <f t="shared" si="77"/>
        <v>1</v>
      </c>
      <c r="AB286" s="308" t="str">
        <f t="shared" si="86"/>
        <v/>
      </c>
      <c r="AC286" s="534" t="str">
        <f t="shared" si="87"/>
        <v/>
      </c>
      <c r="AD286" s="752" t="str">
        <f t="shared" si="88"/>
        <v/>
      </c>
      <c r="AE286" s="534" t="str">
        <f t="shared" si="89"/>
        <v/>
      </c>
      <c r="AF286" s="752" t="str">
        <f t="shared" si="90"/>
        <v/>
      </c>
    </row>
    <row r="287" spans="2:32" x14ac:dyDescent="0.25">
      <c r="B287" s="721"/>
      <c r="C287" s="531" t="str">
        <f>IFERROR(VLOOKUP(B287,'מצבת ורישום גנים'!B:D,3,0),"")</f>
        <v/>
      </c>
      <c r="D287" s="721"/>
      <c r="E287" s="723"/>
      <c r="F287" s="723"/>
      <c r="G287" s="723"/>
      <c r="H287" s="723"/>
      <c r="I287" s="992" t="str">
        <f t="shared" si="91"/>
        <v/>
      </c>
      <c r="J287" s="723"/>
      <c r="K287" s="724"/>
      <c r="L287" s="723"/>
      <c r="M287" s="306" t="str">
        <f t="shared" si="78"/>
        <v/>
      </c>
      <c r="N287" s="32" t="str">
        <f t="shared" si="79"/>
        <v/>
      </c>
      <c r="P287" s="307" t="str">
        <f t="shared" si="80"/>
        <v/>
      </c>
      <c r="Q287" s="307" t="str">
        <f t="shared" si="74"/>
        <v/>
      </c>
      <c r="R287" s="307" t="str">
        <f t="shared" si="81"/>
        <v/>
      </c>
      <c r="S287" s="307" t="str">
        <f t="shared" si="82"/>
        <v/>
      </c>
      <c r="T287" s="307" t="str">
        <f t="shared" si="83"/>
        <v/>
      </c>
      <c r="U287" s="307" t="str">
        <f t="shared" si="75"/>
        <v/>
      </c>
      <c r="V287" s="723"/>
      <c r="X287" s="308" t="str">
        <f t="shared" si="84"/>
        <v/>
      </c>
      <c r="Y287" s="309" t="str">
        <f t="shared" si="85"/>
        <v/>
      </c>
      <c r="Z287" s="308" t="str">
        <f t="shared" si="76"/>
        <v/>
      </c>
      <c r="AA287" s="308" t="b">
        <f t="shared" si="77"/>
        <v>1</v>
      </c>
      <c r="AB287" s="308" t="str">
        <f t="shared" si="86"/>
        <v/>
      </c>
      <c r="AC287" s="534" t="str">
        <f t="shared" si="87"/>
        <v/>
      </c>
      <c r="AD287" s="752" t="str">
        <f t="shared" si="88"/>
        <v/>
      </c>
      <c r="AE287" s="534" t="str">
        <f t="shared" si="89"/>
        <v/>
      </c>
      <c r="AF287" s="752" t="str">
        <f t="shared" si="90"/>
        <v/>
      </c>
    </row>
    <row r="288" spans="2:32" x14ac:dyDescent="0.25">
      <c r="B288" s="721"/>
      <c r="C288" s="531" t="str">
        <f>IFERROR(VLOOKUP(B288,'מצבת ורישום גנים'!B:D,3,0),"")</f>
        <v/>
      </c>
      <c r="D288" s="721"/>
      <c r="E288" s="723"/>
      <c r="F288" s="723"/>
      <c r="G288" s="723"/>
      <c r="H288" s="723"/>
      <c r="I288" s="992" t="str">
        <f t="shared" si="91"/>
        <v/>
      </c>
      <c r="J288" s="723"/>
      <c r="K288" s="724"/>
      <c r="L288" s="723"/>
      <c r="M288" s="306" t="str">
        <f t="shared" si="78"/>
        <v/>
      </c>
      <c r="N288" s="32" t="str">
        <f t="shared" si="79"/>
        <v/>
      </c>
      <c r="P288" s="307" t="str">
        <f t="shared" si="80"/>
        <v/>
      </c>
      <c r="Q288" s="307" t="str">
        <f t="shared" si="74"/>
        <v/>
      </c>
      <c r="R288" s="307" t="str">
        <f t="shared" si="81"/>
        <v/>
      </c>
      <c r="S288" s="307" t="str">
        <f t="shared" si="82"/>
        <v/>
      </c>
      <c r="T288" s="307" t="str">
        <f t="shared" si="83"/>
        <v/>
      </c>
      <c r="U288" s="307" t="str">
        <f t="shared" si="75"/>
        <v/>
      </c>
      <c r="V288" s="723"/>
      <c r="X288" s="308" t="str">
        <f t="shared" si="84"/>
        <v/>
      </c>
      <c r="Y288" s="309" t="str">
        <f t="shared" si="85"/>
        <v/>
      </c>
      <c r="Z288" s="308" t="str">
        <f t="shared" si="76"/>
        <v/>
      </c>
      <c r="AA288" s="308" t="b">
        <f t="shared" si="77"/>
        <v>1</v>
      </c>
      <c r="AB288" s="308" t="str">
        <f t="shared" si="86"/>
        <v/>
      </c>
      <c r="AC288" s="534" t="str">
        <f t="shared" si="87"/>
        <v/>
      </c>
      <c r="AD288" s="752" t="str">
        <f t="shared" si="88"/>
        <v/>
      </c>
      <c r="AE288" s="534" t="str">
        <f t="shared" si="89"/>
        <v/>
      </c>
      <c r="AF288" s="752" t="str">
        <f t="shared" si="90"/>
        <v/>
      </c>
    </row>
    <row r="289" spans="2:32" x14ac:dyDescent="0.25">
      <c r="B289" s="721"/>
      <c r="C289" s="531" t="str">
        <f>IFERROR(VLOOKUP(B289,'מצבת ורישום גנים'!B:D,3,0),"")</f>
        <v/>
      </c>
      <c r="D289" s="721"/>
      <c r="E289" s="723"/>
      <c r="F289" s="723"/>
      <c r="G289" s="723"/>
      <c r="H289" s="723"/>
      <c r="I289" s="992" t="str">
        <f t="shared" si="91"/>
        <v/>
      </c>
      <c r="J289" s="723"/>
      <c r="K289" s="724"/>
      <c r="L289" s="723"/>
      <c r="M289" s="306" t="str">
        <f t="shared" si="78"/>
        <v/>
      </c>
      <c r="N289" s="32" t="str">
        <f t="shared" si="79"/>
        <v/>
      </c>
      <c r="P289" s="307" t="str">
        <f t="shared" si="80"/>
        <v/>
      </c>
      <c r="Q289" s="307" t="str">
        <f t="shared" si="74"/>
        <v/>
      </c>
      <c r="R289" s="307" t="str">
        <f t="shared" si="81"/>
        <v/>
      </c>
      <c r="S289" s="307" t="str">
        <f t="shared" si="82"/>
        <v/>
      </c>
      <c r="T289" s="307" t="str">
        <f t="shared" si="83"/>
        <v/>
      </c>
      <c r="U289" s="307" t="str">
        <f t="shared" si="75"/>
        <v/>
      </c>
      <c r="V289" s="723"/>
      <c r="X289" s="308" t="str">
        <f t="shared" si="84"/>
        <v/>
      </c>
      <c r="Y289" s="309" t="str">
        <f t="shared" si="85"/>
        <v/>
      </c>
      <c r="Z289" s="308" t="str">
        <f t="shared" si="76"/>
        <v/>
      </c>
      <c r="AA289" s="308" t="b">
        <f t="shared" si="77"/>
        <v>1</v>
      </c>
      <c r="AB289" s="308" t="str">
        <f t="shared" si="86"/>
        <v/>
      </c>
      <c r="AC289" s="534" t="str">
        <f t="shared" si="87"/>
        <v/>
      </c>
      <c r="AD289" s="752" t="str">
        <f t="shared" si="88"/>
        <v/>
      </c>
      <c r="AE289" s="534" t="str">
        <f t="shared" si="89"/>
        <v/>
      </c>
      <c r="AF289" s="752" t="str">
        <f t="shared" si="90"/>
        <v/>
      </c>
    </row>
    <row r="290" spans="2:32" x14ac:dyDescent="0.25">
      <c r="B290" s="721"/>
      <c r="C290" s="531" t="str">
        <f>IFERROR(VLOOKUP(B290,'מצבת ורישום גנים'!B:D,3,0),"")</f>
        <v/>
      </c>
      <c r="D290" s="721"/>
      <c r="E290" s="723"/>
      <c r="F290" s="723"/>
      <c r="G290" s="723"/>
      <c r="H290" s="723"/>
      <c r="I290" s="992" t="str">
        <f t="shared" si="91"/>
        <v/>
      </c>
      <c r="J290" s="723"/>
      <c r="K290" s="724"/>
      <c r="L290" s="723"/>
      <c r="M290" s="306" t="str">
        <f t="shared" si="78"/>
        <v/>
      </c>
      <c r="N290" s="32" t="str">
        <f t="shared" si="79"/>
        <v/>
      </c>
      <c r="P290" s="307" t="str">
        <f t="shared" si="80"/>
        <v/>
      </c>
      <c r="Q290" s="307" t="str">
        <f t="shared" si="74"/>
        <v/>
      </c>
      <c r="R290" s="307" t="str">
        <f t="shared" si="81"/>
        <v/>
      </c>
      <c r="S290" s="307" t="str">
        <f t="shared" si="82"/>
        <v/>
      </c>
      <c r="T290" s="307" t="str">
        <f t="shared" si="83"/>
        <v/>
      </c>
      <c r="U290" s="307" t="str">
        <f t="shared" si="75"/>
        <v/>
      </c>
      <c r="V290" s="723"/>
      <c r="X290" s="308" t="str">
        <f t="shared" si="84"/>
        <v/>
      </c>
      <c r="Y290" s="309" t="str">
        <f t="shared" si="85"/>
        <v/>
      </c>
      <c r="Z290" s="308" t="str">
        <f t="shared" si="76"/>
        <v/>
      </c>
      <c r="AA290" s="308" t="b">
        <f t="shared" si="77"/>
        <v>1</v>
      </c>
      <c r="AB290" s="308" t="str">
        <f t="shared" si="86"/>
        <v/>
      </c>
      <c r="AC290" s="534" t="str">
        <f t="shared" si="87"/>
        <v/>
      </c>
      <c r="AD290" s="752" t="str">
        <f t="shared" si="88"/>
        <v/>
      </c>
      <c r="AE290" s="534" t="str">
        <f t="shared" si="89"/>
        <v/>
      </c>
      <c r="AF290" s="752" t="str">
        <f t="shared" si="90"/>
        <v/>
      </c>
    </row>
    <row r="291" spans="2:32" x14ac:dyDescent="0.25">
      <c r="B291" s="721"/>
      <c r="C291" s="531" t="str">
        <f>IFERROR(VLOOKUP(B291,'מצבת ורישום גנים'!B:D,3,0),"")</f>
        <v/>
      </c>
      <c r="D291" s="721"/>
      <c r="E291" s="723"/>
      <c r="F291" s="723"/>
      <c r="G291" s="723"/>
      <c r="H291" s="723"/>
      <c r="I291" s="992" t="str">
        <f t="shared" si="91"/>
        <v/>
      </c>
      <c r="J291" s="723"/>
      <c r="K291" s="724"/>
      <c r="L291" s="723"/>
      <c r="M291" s="306" t="str">
        <f t="shared" si="78"/>
        <v/>
      </c>
      <c r="N291" s="32" t="str">
        <f t="shared" si="79"/>
        <v/>
      </c>
      <c r="P291" s="307" t="str">
        <f t="shared" si="80"/>
        <v/>
      </c>
      <c r="Q291" s="307" t="str">
        <f t="shared" si="74"/>
        <v/>
      </c>
      <c r="R291" s="307" t="str">
        <f t="shared" si="81"/>
        <v/>
      </c>
      <c r="S291" s="307" t="str">
        <f t="shared" si="82"/>
        <v/>
      </c>
      <c r="T291" s="307" t="str">
        <f t="shared" si="83"/>
        <v/>
      </c>
      <c r="U291" s="307" t="str">
        <f t="shared" si="75"/>
        <v/>
      </c>
      <c r="V291" s="723"/>
      <c r="X291" s="308" t="str">
        <f t="shared" si="84"/>
        <v/>
      </c>
      <c r="Y291" s="309" t="str">
        <f t="shared" si="85"/>
        <v/>
      </c>
      <c r="Z291" s="308" t="str">
        <f t="shared" si="76"/>
        <v/>
      </c>
      <c r="AA291" s="308" t="b">
        <f t="shared" si="77"/>
        <v>1</v>
      </c>
      <c r="AB291" s="308" t="str">
        <f t="shared" si="86"/>
        <v/>
      </c>
      <c r="AC291" s="534" t="str">
        <f t="shared" si="87"/>
        <v/>
      </c>
      <c r="AD291" s="752" t="str">
        <f t="shared" si="88"/>
        <v/>
      </c>
      <c r="AE291" s="534" t="str">
        <f t="shared" si="89"/>
        <v/>
      </c>
      <c r="AF291" s="752" t="str">
        <f t="shared" si="90"/>
        <v/>
      </c>
    </row>
    <row r="292" spans="2:32" x14ac:dyDescent="0.25">
      <c r="B292" s="721"/>
      <c r="C292" s="531" t="str">
        <f>IFERROR(VLOOKUP(B292,'מצבת ורישום גנים'!B:D,3,0),"")</f>
        <v/>
      </c>
      <c r="D292" s="721"/>
      <c r="E292" s="723"/>
      <c r="F292" s="723"/>
      <c r="G292" s="723"/>
      <c r="H292" s="723"/>
      <c r="I292" s="992" t="str">
        <f t="shared" si="91"/>
        <v/>
      </c>
      <c r="J292" s="723"/>
      <c r="K292" s="724"/>
      <c r="L292" s="723"/>
      <c r="M292" s="306" t="str">
        <f t="shared" si="78"/>
        <v/>
      </c>
      <c r="N292" s="32" t="str">
        <f t="shared" si="79"/>
        <v/>
      </c>
      <c r="P292" s="307" t="str">
        <f t="shared" si="80"/>
        <v/>
      </c>
      <c r="Q292" s="307" t="str">
        <f t="shared" si="74"/>
        <v/>
      </c>
      <c r="R292" s="307" t="str">
        <f t="shared" si="81"/>
        <v/>
      </c>
      <c r="S292" s="307" t="str">
        <f t="shared" si="82"/>
        <v/>
      </c>
      <c r="T292" s="307" t="str">
        <f t="shared" si="83"/>
        <v/>
      </c>
      <c r="U292" s="307" t="str">
        <f t="shared" si="75"/>
        <v/>
      </c>
      <c r="V292" s="723"/>
      <c r="X292" s="308" t="str">
        <f t="shared" si="84"/>
        <v/>
      </c>
      <c r="Y292" s="309" t="str">
        <f t="shared" si="85"/>
        <v/>
      </c>
      <c r="Z292" s="308" t="str">
        <f t="shared" si="76"/>
        <v/>
      </c>
      <c r="AA292" s="308" t="b">
        <f t="shared" si="77"/>
        <v>1</v>
      </c>
      <c r="AB292" s="308" t="str">
        <f t="shared" si="86"/>
        <v/>
      </c>
      <c r="AC292" s="534" t="str">
        <f t="shared" si="87"/>
        <v/>
      </c>
      <c r="AD292" s="752" t="str">
        <f t="shared" si="88"/>
        <v/>
      </c>
      <c r="AE292" s="534" t="str">
        <f t="shared" si="89"/>
        <v/>
      </c>
      <c r="AF292" s="752" t="str">
        <f t="shared" si="90"/>
        <v/>
      </c>
    </row>
    <row r="293" spans="2:32" x14ac:dyDescent="0.25">
      <c r="B293" s="721"/>
      <c r="C293" s="531" t="str">
        <f>IFERROR(VLOOKUP(B293,'מצבת ורישום גנים'!B:D,3,0),"")</f>
        <v/>
      </c>
      <c r="D293" s="721"/>
      <c r="E293" s="723"/>
      <c r="F293" s="723"/>
      <c r="G293" s="723"/>
      <c r="H293" s="723"/>
      <c r="I293" s="992" t="str">
        <f t="shared" si="91"/>
        <v/>
      </c>
      <c r="J293" s="723"/>
      <c r="K293" s="724"/>
      <c r="L293" s="723"/>
      <c r="M293" s="306" t="str">
        <f t="shared" si="78"/>
        <v/>
      </c>
      <c r="N293" s="32" t="str">
        <f t="shared" si="79"/>
        <v/>
      </c>
      <c r="P293" s="307" t="str">
        <f t="shared" si="80"/>
        <v/>
      </c>
      <c r="Q293" s="307" t="str">
        <f t="shared" si="74"/>
        <v/>
      </c>
      <c r="R293" s="307" t="str">
        <f t="shared" si="81"/>
        <v/>
      </c>
      <c r="S293" s="307" t="str">
        <f t="shared" si="82"/>
        <v/>
      </c>
      <c r="T293" s="307" t="str">
        <f t="shared" si="83"/>
        <v/>
      </c>
      <c r="U293" s="307" t="str">
        <f t="shared" si="75"/>
        <v/>
      </c>
      <c r="V293" s="723"/>
      <c r="X293" s="308" t="str">
        <f t="shared" si="84"/>
        <v/>
      </c>
      <c r="Y293" s="309" t="str">
        <f t="shared" si="85"/>
        <v/>
      </c>
      <c r="Z293" s="308" t="str">
        <f t="shared" si="76"/>
        <v/>
      </c>
      <c r="AA293" s="308" t="b">
        <f t="shared" si="77"/>
        <v>1</v>
      </c>
      <c r="AB293" s="308" t="str">
        <f t="shared" si="86"/>
        <v/>
      </c>
      <c r="AC293" s="534" t="str">
        <f t="shared" si="87"/>
        <v/>
      </c>
      <c r="AD293" s="752" t="str">
        <f t="shared" si="88"/>
        <v/>
      </c>
      <c r="AE293" s="534" t="str">
        <f t="shared" si="89"/>
        <v/>
      </c>
      <c r="AF293" s="752" t="str">
        <f t="shared" si="90"/>
        <v/>
      </c>
    </row>
    <row r="294" spans="2:32" x14ac:dyDescent="0.25">
      <c r="B294" s="721"/>
      <c r="C294" s="531" t="str">
        <f>IFERROR(VLOOKUP(B294,'מצבת ורישום גנים'!B:D,3,0),"")</f>
        <v/>
      </c>
      <c r="D294" s="721"/>
      <c r="E294" s="723"/>
      <c r="F294" s="723"/>
      <c r="G294" s="723"/>
      <c r="H294" s="723"/>
      <c r="I294" s="992" t="str">
        <f t="shared" si="91"/>
        <v/>
      </c>
      <c r="J294" s="723"/>
      <c r="K294" s="724"/>
      <c r="L294" s="723"/>
      <c r="M294" s="306" t="str">
        <f t="shared" si="78"/>
        <v/>
      </c>
      <c r="N294" s="32" t="str">
        <f t="shared" si="79"/>
        <v/>
      </c>
      <c r="P294" s="307" t="str">
        <f t="shared" si="80"/>
        <v/>
      </c>
      <c r="Q294" s="307" t="str">
        <f t="shared" si="74"/>
        <v/>
      </c>
      <c r="R294" s="307" t="str">
        <f t="shared" si="81"/>
        <v/>
      </c>
      <c r="S294" s="307" t="str">
        <f t="shared" si="82"/>
        <v/>
      </c>
      <c r="T294" s="307" t="str">
        <f t="shared" si="83"/>
        <v/>
      </c>
      <c r="U294" s="307" t="str">
        <f t="shared" si="75"/>
        <v/>
      </c>
      <c r="V294" s="723"/>
      <c r="X294" s="308" t="str">
        <f t="shared" si="84"/>
        <v/>
      </c>
      <c r="Y294" s="309" t="str">
        <f t="shared" si="85"/>
        <v/>
      </c>
      <c r="Z294" s="308" t="str">
        <f t="shared" si="76"/>
        <v/>
      </c>
      <c r="AA294" s="308" t="b">
        <f t="shared" si="77"/>
        <v>1</v>
      </c>
      <c r="AB294" s="308" t="str">
        <f t="shared" si="86"/>
        <v/>
      </c>
      <c r="AC294" s="534" t="str">
        <f t="shared" si="87"/>
        <v/>
      </c>
      <c r="AD294" s="752" t="str">
        <f t="shared" si="88"/>
        <v/>
      </c>
      <c r="AE294" s="534" t="str">
        <f t="shared" si="89"/>
        <v/>
      </c>
      <c r="AF294" s="752" t="str">
        <f t="shared" si="90"/>
        <v/>
      </c>
    </row>
    <row r="295" spans="2:32" x14ac:dyDescent="0.25">
      <c r="B295" s="721"/>
      <c r="C295" s="531" t="str">
        <f>IFERROR(VLOOKUP(B295,'מצבת ורישום גנים'!B:D,3,0),"")</f>
        <v/>
      </c>
      <c r="D295" s="721"/>
      <c r="E295" s="723"/>
      <c r="F295" s="723"/>
      <c r="G295" s="723"/>
      <c r="H295" s="723"/>
      <c r="I295" s="992" t="str">
        <f t="shared" si="91"/>
        <v/>
      </c>
      <c r="J295" s="723"/>
      <c r="K295" s="724"/>
      <c r="L295" s="723"/>
      <c r="M295" s="306" t="str">
        <f t="shared" si="78"/>
        <v/>
      </c>
      <c r="N295" s="32" t="str">
        <f t="shared" si="79"/>
        <v/>
      </c>
      <c r="P295" s="307" t="str">
        <f t="shared" si="80"/>
        <v/>
      </c>
      <c r="Q295" s="307" t="str">
        <f t="shared" si="74"/>
        <v/>
      </c>
      <c r="R295" s="307" t="str">
        <f t="shared" si="81"/>
        <v/>
      </c>
      <c r="S295" s="307" t="str">
        <f t="shared" si="82"/>
        <v/>
      </c>
      <c r="T295" s="307" t="str">
        <f t="shared" si="83"/>
        <v/>
      </c>
      <c r="U295" s="307" t="str">
        <f t="shared" si="75"/>
        <v/>
      </c>
      <c r="V295" s="723"/>
      <c r="X295" s="308" t="str">
        <f t="shared" si="84"/>
        <v/>
      </c>
      <c r="Y295" s="309" t="str">
        <f t="shared" si="85"/>
        <v/>
      </c>
      <c r="Z295" s="308" t="str">
        <f t="shared" si="76"/>
        <v/>
      </c>
      <c r="AA295" s="308" t="b">
        <f t="shared" si="77"/>
        <v>1</v>
      </c>
      <c r="AB295" s="308" t="str">
        <f t="shared" si="86"/>
        <v/>
      </c>
      <c r="AC295" s="534" t="str">
        <f t="shared" si="87"/>
        <v/>
      </c>
      <c r="AD295" s="752" t="str">
        <f t="shared" si="88"/>
        <v/>
      </c>
      <c r="AE295" s="534" t="str">
        <f t="shared" si="89"/>
        <v/>
      </c>
      <c r="AF295" s="752" t="str">
        <f t="shared" si="90"/>
        <v/>
      </c>
    </row>
    <row r="296" spans="2:32" x14ac:dyDescent="0.25">
      <c r="B296" s="721"/>
      <c r="C296" s="531" t="str">
        <f>IFERROR(VLOOKUP(B296,'מצבת ורישום גנים'!B:D,3,0),"")</f>
        <v/>
      </c>
      <c r="D296" s="721"/>
      <c r="E296" s="723"/>
      <c r="F296" s="723"/>
      <c r="G296" s="723"/>
      <c r="H296" s="723"/>
      <c r="I296" s="992" t="str">
        <f t="shared" si="91"/>
        <v/>
      </c>
      <c r="J296" s="723"/>
      <c r="K296" s="724"/>
      <c r="L296" s="723"/>
      <c r="M296" s="306" t="str">
        <f t="shared" si="78"/>
        <v/>
      </c>
      <c r="N296" s="32" t="str">
        <f t="shared" si="79"/>
        <v/>
      </c>
      <c r="P296" s="307" t="str">
        <f t="shared" si="80"/>
        <v/>
      </c>
      <c r="Q296" s="307" t="str">
        <f t="shared" si="74"/>
        <v/>
      </c>
      <c r="R296" s="307" t="str">
        <f t="shared" si="81"/>
        <v/>
      </c>
      <c r="S296" s="307" t="str">
        <f t="shared" si="82"/>
        <v/>
      </c>
      <c r="T296" s="307" t="str">
        <f t="shared" si="83"/>
        <v/>
      </c>
      <c r="U296" s="307" t="str">
        <f t="shared" si="75"/>
        <v/>
      </c>
      <c r="V296" s="723"/>
      <c r="X296" s="308" t="str">
        <f t="shared" si="84"/>
        <v/>
      </c>
      <c r="Y296" s="309" t="str">
        <f t="shared" si="85"/>
        <v/>
      </c>
      <c r="Z296" s="308" t="str">
        <f t="shared" si="76"/>
        <v/>
      </c>
      <c r="AA296" s="308" t="b">
        <f t="shared" si="77"/>
        <v>1</v>
      </c>
      <c r="AB296" s="308" t="str">
        <f t="shared" si="86"/>
        <v/>
      </c>
      <c r="AC296" s="534" t="str">
        <f t="shared" si="87"/>
        <v/>
      </c>
      <c r="AD296" s="752" t="str">
        <f t="shared" si="88"/>
        <v/>
      </c>
      <c r="AE296" s="534" t="str">
        <f t="shared" si="89"/>
        <v/>
      </c>
      <c r="AF296" s="752" t="str">
        <f t="shared" si="90"/>
        <v/>
      </c>
    </row>
    <row r="297" spans="2:32" x14ac:dyDescent="0.25">
      <c r="B297" s="721"/>
      <c r="C297" s="531" t="str">
        <f>IFERROR(VLOOKUP(B297,'מצבת ורישום גנים'!B:D,3,0),"")</f>
        <v/>
      </c>
      <c r="D297" s="721"/>
      <c r="E297" s="723"/>
      <c r="F297" s="723"/>
      <c r="G297" s="723"/>
      <c r="H297" s="723"/>
      <c r="I297" s="992" t="str">
        <f t="shared" si="91"/>
        <v/>
      </c>
      <c r="J297" s="723"/>
      <c r="K297" s="724"/>
      <c r="L297" s="723"/>
      <c r="M297" s="306" t="str">
        <f t="shared" si="78"/>
        <v/>
      </c>
      <c r="N297" s="32" t="str">
        <f t="shared" si="79"/>
        <v/>
      </c>
      <c r="P297" s="307" t="str">
        <f t="shared" si="80"/>
        <v/>
      </c>
      <c r="Q297" s="307" t="str">
        <f t="shared" si="74"/>
        <v/>
      </c>
      <c r="R297" s="307" t="str">
        <f t="shared" si="81"/>
        <v/>
      </c>
      <c r="S297" s="307" t="str">
        <f t="shared" si="82"/>
        <v/>
      </c>
      <c r="T297" s="307" t="str">
        <f t="shared" si="83"/>
        <v/>
      </c>
      <c r="U297" s="307" t="str">
        <f t="shared" si="75"/>
        <v/>
      </c>
      <c r="V297" s="723"/>
      <c r="X297" s="308" t="str">
        <f t="shared" si="84"/>
        <v/>
      </c>
      <c r="Y297" s="309" t="str">
        <f t="shared" si="85"/>
        <v/>
      </c>
      <c r="Z297" s="308" t="str">
        <f t="shared" si="76"/>
        <v/>
      </c>
      <c r="AA297" s="308" t="b">
        <f t="shared" si="77"/>
        <v>1</v>
      </c>
      <c r="AB297" s="308" t="str">
        <f t="shared" si="86"/>
        <v/>
      </c>
      <c r="AC297" s="534" t="str">
        <f t="shared" si="87"/>
        <v/>
      </c>
      <c r="AD297" s="752" t="str">
        <f t="shared" si="88"/>
        <v/>
      </c>
      <c r="AE297" s="534" t="str">
        <f t="shared" si="89"/>
        <v/>
      </c>
      <c r="AF297" s="752" t="str">
        <f t="shared" si="90"/>
        <v/>
      </c>
    </row>
    <row r="298" spans="2:32" x14ac:dyDescent="0.25">
      <c r="B298" s="721"/>
      <c r="C298" s="531" t="str">
        <f>IFERROR(VLOOKUP(B298,'מצבת ורישום גנים'!B:D,3,0),"")</f>
        <v/>
      </c>
      <c r="D298" s="721"/>
      <c r="E298" s="723"/>
      <c r="F298" s="723"/>
      <c r="G298" s="723"/>
      <c r="H298" s="723"/>
      <c r="I298" s="992" t="str">
        <f t="shared" si="91"/>
        <v/>
      </c>
      <c r="J298" s="723"/>
      <c r="K298" s="724"/>
      <c r="L298" s="723"/>
      <c r="M298" s="306" t="str">
        <f t="shared" si="78"/>
        <v/>
      </c>
      <c r="N298" s="32" t="str">
        <f t="shared" si="79"/>
        <v/>
      </c>
      <c r="P298" s="307" t="str">
        <f t="shared" si="80"/>
        <v/>
      </c>
      <c r="Q298" s="307" t="str">
        <f t="shared" si="74"/>
        <v/>
      </c>
      <c r="R298" s="307" t="str">
        <f t="shared" si="81"/>
        <v/>
      </c>
      <c r="S298" s="307" t="str">
        <f t="shared" si="82"/>
        <v/>
      </c>
      <c r="T298" s="307" t="str">
        <f t="shared" si="83"/>
        <v/>
      </c>
      <c r="U298" s="307" t="str">
        <f t="shared" si="75"/>
        <v/>
      </c>
      <c r="V298" s="723"/>
      <c r="X298" s="308" t="str">
        <f t="shared" si="84"/>
        <v/>
      </c>
      <c r="Y298" s="309" t="str">
        <f t="shared" si="85"/>
        <v/>
      </c>
      <c r="Z298" s="308" t="str">
        <f t="shared" si="76"/>
        <v/>
      </c>
      <c r="AA298" s="308" t="b">
        <f t="shared" si="77"/>
        <v>1</v>
      </c>
      <c r="AB298" s="308" t="str">
        <f t="shared" si="86"/>
        <v/>
      </c>
      <c r="AC298" s="534" t="str">
        <f t="shared" si="87"/>
        <v/>
      </c>
      <c r="AD298" s="752" t="str">
        <f t="shared" si="88"/>
        <v/>
      </c>
      <c r="AE298" s="534" t="str">
        <f t="shared" si="89"/>
        <v/>
      </c>
      <c r="AF298" s="752" t="str">
        <f t="shared" si="90"/>
        <v/>
      </c>
    </row>
    <row r="299" spans="2:32" x14ac:dyDescent="0.25">
      <c r="B299" s="721"/>
      <c r="C299" s="531" t="str">
        <f>IFERROR(VLOOKUP(B299,'מצבת ורישום גנים'!B:D,3,0),"")</f>
        <v/>
      </c>
      <c r="D299" s="721"/>
      <c r="E299" s="723"/>
      <c r="F299" s="723"/>
      <c r="G299" s="723"/>
      <c r="H299" s="723"/>
      <c r="I299" s="992" t="str">
        <f t="shared" si="91"/>
        <v/>
      </c>
      <c r="J299" s="723"/>
      <c r="K299" s="724"/>
      <c r="L299" s="723"/>
      <c r="M299" s="306" t="str">
        <f t="shared" si="78"/>
        <v/>
      </c>
      <c r="N299" s="32" t="str">
        <f t="shared" si="79"/>
        <v/>
      </c>
      <c r="P299" s="307" t="str">
        <f t="shared" si="80"/>
        <v/>
      </c>
      <c r="Q299" s="307" t="str">
        <f t="shared" si="74"/>
        <v/>
      </c>
      <c r="R299" s="307" t="str">
        <f t="shared" si="81"/>
        <v/>
      </c>
      <c r="S299" s="307" t="str">
        <f t="shared" si="82"/>
        <v/>
      </c>
      <c r="T299" s="307" t="str">
        <f t="shared" si="83"/>
        <v/>
      </c>
      <c r="U299" s="307" t="str">
        <f t="shared" si="75"/>
        <v/>
      </c>
      <c r="V299" s="723"/>
      <c r="X299" s="308" t="str">
        <f t="shared" si="84"/>
        <v/>
      </c>
      <c r="Y299" s="309" t="str">
        <f t="shared" si="85"/>
        <v/>
      </c>
      <c r="Z299" s="308" t="str">
        <f t="shared" si="76"/>
        <v/>
      </c>
      <c r="AA299" s="308" t="b">
        <f t="shared" si="77"/>
        <v>1</v>
      </c>
      <c r="AB299" s="308" t="str">
        <f t="shared" si="86"/>
        <v/>
      </c>
      <c r="AC299" s="534" t="str">
        <f t="shared" si="87"/>
        <v/>
      </c>
      <c r="AD299" s="752" t="str">
        <f t="shared" si="88"/>
        <v/>
      </c>
      <c r="AE299" s="534" t="str">
        <f t="shared" si="89"/>
        <v/>
      </c>
      <c r="AF299" s="752" t="str">
        <f t="shared" si="90"/>
        <v/>
      </c>
    </row>
    <row r="300" spans="2:32" x14ac:dyDescent="0.25">
      <c r="B300" s="721"/>
      <c r="C300" s="531" t="str">
        <f>IFERROR(VLOOKUP(B300,'מצבת ורישום גנים'!B:D,3,0),"")</f>
        <v/>
      </c>
      <c r="D300" s="721"/>
      <c r="E300" s="723"/>
      <c r="F300" s="723"/>
      <c r="G300" s="723"/>
      <c r="H300" s="723"/>
      <c r="I300" s="992" t="str">
        <f t="shared" si="91"/>
        <v/>
      </c>
      <c r="J300" s="723"/>
      <c r="K300" s="724"/>
      <c r="L300" s="723"/>
      <c r="M300" s="306" t="str">
        <f t="shared" si="78"/>
        <v/>
      </c>
      <c r="N300" s="32" t="str">
        <f t="shared" si="79"/>
        <v/>
      </c>
      <c r="P300" s="307" t="str">
        <f t="shared" si="80"/>
        <v/>
      </c>
      <c r="Q300" s="307" t="str">
        <f t="shared" si="74"/>
        <v/>
      </c>
      <c r="R300" s="307" t="str">
        <f t="shared" si="81"/>
        <v/>
      </c>
      <c r="S300" s="307" t="str">
        <f t="shared" si="82"/>
        <v/>
      </c>
      <c r="T300" s="307" t="str">
        <f t="shared" si="83"/>
        <v/>
      </c>
      <c r="U300" s="307" t="str">
        <f t="shared" si="75"/>
        <v/>
      </c>
      <c r="V300" s="723"/>
      <c r="X300" s="308" t="str">
        <f t="shared" si="84"/>
        <v/>
      </c>
      <c r="Y300" s="309" t="str">
        <f t="shared" si="85"/>
        <v/>
      </c>
      <c r="Z300" s="308" t="str">
        <f t="shared" si="76"/>
        <v/>
      </c>
      <c r="AA300" s="308" t="b">
        <f t="shared" si="77"/>
        <v>1</v>
      </c>
      <c r="AB300" s="308" t="str">
        <f t="shared" si="86"/>
        <v/>
      </c>
      <c r="AC300" s="534" t="str">
        <f t="shared" si="87"/>
        <v/>
      </c>
      <c r="AD300" s="752" t="str">
        <f t="shared" si="88"/>
        <v/>
      </c>
      <c r="AE300" s="534" t="str">
        <f t="shared" si="89"/>
        <v/>
      </c>
      <c r="AF300" s="752" t="str">
        <f t="shared" si="90"/>
        <v/>
      </c>
    </row>
    <row r="301" spans="2:32" x14ac:dyDescent="0.25">
      <c r="B301" s="721"/>
      <c r="C301" s="531" t="str">
        <f>IFERROR(VLOOKUP(B301,'מצבת ורישום גנים'!B:D,3,0),"")</f>
        <v/>
      </c>
      <c r="D301" s="721"/>
      <c r="E301" s="723"/>
      <c r="F301" s="723"/>
      <c r="G301" s="723"/>
      <c r="H301" s="723"/>
      <c r="I301" s="992" t="str">
        <f t="shared" si="91"/>
        <v/>
      </c>
      <c r="J301" s="723"/>
      <c r="K301" s="724"/>
      <c r="L301" s="723"/>
      <c r="M301" s="306" t="str">
        <f t="shared" si="78"/>
        <v/>
      </c>
      <c r="N301" s="32" t="str">
        <f t="shared" si="79"/>
        <v/>
      </c>
      <c r="P301" s="307" t="str">
        <f t="shared" si="80"/>
        <v/>
      </c>
      <c r="Q301" s="307" t="str">
        <f t="shared" si="74"/>
        <v/>
      </c>
      <c r="R301" s="307" t="str">
        <f t="shared" si="81"/>
        <v/>
      </c>
      <c r="S301" s="307" t="str">
        <f t="shared" si="82"/>
        <v/>
      </c>
      <c r="T301" s="307" t="str">
        <f t="shared" si="83"/>
        <v/>
      </c>
      <c r="U301" s="307" t="str">
        <f t="shared" si="75"/>
        <v/>
      </c>
      <c r="V301" s="723"/>
      <c r="X301" s="308" t="str">
        <f t="shared" si="84"/>
        <v/>
      </c>
      <c r="Y301" s="309" t="str">
        <f t="shared" si="85"/>
        <v/>
      </c>
      <c r="Z301" s="308" t="str">
        <f t="shared" si="76"/>
        <v/>
      </c>
      <c r="AA301" s="308" t="b">
        <f t="shared" si="77"/>
        <v>1</v>
      </c>
      <c r="AB301" s="308" t="str">
        <f t="shared" si="86"/>
        <v/>
      </c>
      <c r="AC301" s="534" t="str">
        <f t="shared" si="87"/>
        <v/>
      </c>
      <c r="AD301" s="752" t="str">
        <f t="shared" si="88"/>
        <v/>
      </c>
      <c r="AE301" s="534" t="str">
        <f t="shared" si="89"/>
        <v/>
      </c>
      <c r="AF301" s="752" t="str">
        <f t="shared" si="90"/>
        <v/>
      </c>
    </row>
    <row r="302" spans="2:32" x14ac:dyDescent="0.25">
      <c r="B302" s="721"/>
      <c r="C302" s="531" t="str">
        <f>IFERROR(VLOOKUP(B302,'מצבת ורישום גנים'!B:D,3,0),"")</f>
        <v/>
      </c>
      <c r="D302" s="721"/>
      <c r="E302" s="723"/>
      <c r="F302" s="723"/>
      <c r="G302" s="723"/>
      <c r="H302" s="723"/>
      <c r="I302" s="992" t="str">
        <f t="shared" si="91"/>
        <v/>
      </c>
      <c r="J302" s="723"/>
      <c r="K302" s="724"/>
      <c r="L302" s="723"/>
      <c r="M302" s="306" t="str">
        <f t="shared" si="78"/>
        <v/>
      </c>
      <c r="N302" s="32" t="str">
        <f t="shared" si="79"/>
        <v/>
      </c>
      <c r="P302" s="307" t="str">
        <f t="shared" si="80"/>
        <v/>
      </c>
      <c r="Q302" s="307" t="str">
        <f t="shared" si="74"/>
        <v/>
      </c>
      <c r="R302" s="307" t="str">
        <f t="shared" si="81"/>
        <v/>
      </c>
      <c r="S302" s="307" t="str">
        <f t="shared" si="82"/>
        <v/>
      </c>
      <c r="T302" s="307" t="str">
        <f t="shared" si="83"/>
        <v/>
      </c>
      <c r="U302" s="307" t="str">
        <f t="shared" si="75"/>
        <v/>
      </c>
      <c r="V302" s="723"/>
      <c r="X302" s="308" t="str">
        <f t="shared" si="84"/>
        <v/>
      </c>
      <c r="Y302" s="309" t="str">
        <f t="shared" si="85"/>
        <v/>
      </c>
      <c r="Z302" s="308" t="str">
        <f t="shared" si="76"/>
        <v/>
      </c>
      <c r="AA302" s="308" t="b">
        <f t="shared" si="77"/>
        <v>1</v>
      </c>
      <c r="AB302" s="308" t="str">
        <f t="shared" si="86"/>
        <v/>
      </c>
      <c r="AC302" s="534" t="str">
        <f t="shared" si="87"/>
        <v/>
      </c>
      <c r="AD302" s="752" t="str">
        <f t="shared" si="88"/>
        <v/>
      </c>
      <c r="AE302" s="534" t="str">
        <f t="shared" si="89"/>
        <v/>
      </c>
      <c r="AF302" s="752" t="str">
        <f t="shared" si="90"/>
        <v/>
      </c>
    </row>
    <row r="303" spans="2:32" x14ac:dyDescent="0.25">
      <c r="B303" s="721"/>
      <c r="C303" s="531" t="str">
        <f>IFERROR(VLOOKUP(B303,'מצבת ורישום גנים'!B:D,3,0),"")</f>
        <v/>
      </c>
      <c r="D303" s="721"/>
      <c r="E303" s="723"/>
      <c r="F303" s="723"/>
      <c r="G303" s="723"/>
      <c r="H303" s="723"/>
      <c r="I303" s="992" t="str">
        <f t="shared" si="91"/>
        <v/>
      </c>
      <c r="J303" s="723"/>
      <c r="K303" s="724"/>
      <c r="L303" s="723"/>
      <c r="M303" s="306" t="str">
        <f t="shared" si="78"/>
        <v/>
      </c>
      <c r="N303" s="32" t="str">
        <f t="shared" si="79"/>
        <v/>
      </c>
      <c r="P303" s="307" t="str">
        <f t="shared" si="80"/>
        <v/>
      </c>
      <c r="Q303" s="307" t="str">
        <f t="shared" si="74"/>
        <v/>
      </c>
      <c r="R303" s="307" t="str">
        <f t="shared" si="81"/>
        <v/>
      </c>
      <c r="S303" s="307" t="str">
        <f t="shared" si="82"/>
        <v/>
      </c>
      <c r="T303" s="307" t="str">
        <f t="shared" si="83"/>
        <v/>
      </c>
      <c r="U303" s="307" t="str">
        <f t="shared" si="75"/>
        <v/>
      </c>
      <c r="V303" s="723"/>
      <c r="X303" s="308" t="str">
        <f t="shared" si="84"/>
        <v/>
      </c>
      <c r="Y303" s="309" t="str">
        <f t="shared" si="85"/>
        <v/>
      </c>
      <c r="Z303" s="308" t="str">
        <f t="shared" si="76"/>
        <v/>
      </c>
      <c r="AA303" s="308" t="b">
        <f t="shared" si="77"/>
        <v>1</v>
      </c>
      <c r="AB303" s="308" t="str">
        <f t="shared" si="86"/>
        <v/>
      </c>
      <c r="AC303" s="534" t="str">
        <f t="shared" si="87"/>
        <v/>
      </c>
      <c r="AD303" s="752" t="str">
        <f t="shared" si="88"/>
        <v/>
      </c>
      <c r="AE303" s="534" t="str">
        <f t="shared" si="89"/>
        <v/>
      </c>
      <c r="AF303" s="752" t="str">
        <f t="shared" si="90"/>
        <v/>
      </c>
    </row>
    <row r="304" spans="2:32" x14ac:dyDescent="0.25">
      <c r="B304" s="721"/>
      <c r="C304" s="531" t="str">
        <f>IFERROR(VLOOKUP(B304,'מצבת ורישום גנים'!B:D,3,0),"")</f>
        <v/>
      </c>
      <c r="D304" s="721"/>
      <c r="E304" s="723"/>
      <c r="F304" s="723"/>
      <c r="G304" s="723"/>
      <c r="H304" s="723"/>
      <c r="I304" s="992" t="str">
        <f t="shared" si="91"/>
        <v/>
      </c>
      <c r="J304" s="723"/>
      <c r="K304" s="724"/>
      <c r="L304" s="723"/>
      <c r="M304" s="306" t="str">
        <f t="shared" si="78"/>
        <v/>
      </c>
      <c r="N304" s="32" t="str">
        <f t="shared" si="79"/>
        <v/>
      </c>
      <c r="P304" s="307" t="str">
        <f t="shared" si="80"/>
        <v/>
      </c>
      <c r="Q304" s="307" t="str">
        <f t="shared" si="74"/>
        <v/>
      </c>
      <c r="R304" s="307" t="str">
        <f t="shared" si="81"/>
        <v/>
      </c>
      <c r="S304" s="307" t="str">
        <f t="shared" si="82"/>
        <v/>
      </c>
      <c r="T304" s="307" t="str">
        <f t="shared" si="83"/>
        <v/>
      </c>
      <c r="U304" s="307" t="str">
        <f t="shared" si="75"/>
        <v/>
      </c>
      <c r="V304" s="723"/>
      <c r="X304" s="308" t="str">
        <f t="shared" si="84"/>
        <v/>
      </c>
      <c r="Y304" s="309" t="str">
        <f t="shared" si="85"/>
        <v/>
      </c>
      <c r="Z304" s="308" t="str">
        <f t="shared" si="76"/>
        <v/>
      </c>
      <c r="AA304" s="308" t="b">
        <f t="shared" si="77"/>
        <v>1</v>
      </c>
      <c r="AB304" s="308" t="str">
        <f t="shared" si="86"/>
        <v/>
      </c>
      <c r="AC304" s="534" t="str">
        <f t="shared" si="87"/>
        <v/>
      </c>
      <c r="AD304" s="752" t="str">
        <f t="shared" si="88"/>
        <v/>
      </c>
      <c r="AE304" s="534" t="str">
        <f t="shared" si="89"/>
        <v/>
      </c>
      <c r="AF304" s="752" t="str">
        <f t="shared" si="90"/>
        <v/>
      </c>
    </row>
    <row r="305" spans="2:32" x14ac:dyDescent="0.25">
      <c r="B305" s="721"/>
      <c r="C305" s="531" t="str">
        <f>IFERROR(VLOOKUP(B305,'מצבת ורישום גנים'!B:D,3,0),"")</f>
        <v/>
      </c>
      <c r="D305" s="721"/>
      <c r="E305" s="723"/>
      <c r="F305" s="723"/>
      <c r="G305" s="723"/>
      <c r="H305" s="723"/>
      <c r="I305" s="992" t="str">
        <f t="shared" si="91"/>
        <v/>
      </c>
      <c r="J305" s="723"/>
      <c r="K305" s="724"/>
      <c r="L305" s="723"/>
      <c r="M305" s="306" t="str">
        <f t="shared" si="78"/>
        <v/>
      </c>
      <c r="N305" s="32" t="str">
        <f t="shared" si="79"/>
        <v/>
      </c>
      <c r="P305" s="307" t="str">
        <f t="shared" si="80"/>
        <v/>
      </c>
      <c r="Q305" s="307" t="str">
        <f t="shared" si="74"/>
        <v/>
      </c>
      <c r="R305" s="307" t="str">
        <f t="shared" si="81"/>
        <v/>
      </c>
      <c r="S305" s="307" t="str">
        <f t="shared" si="82"/>
        <v/>
      </c>
      <c r="T305" s="307" t="str">
        <f t="shared" si="83"/>
        <v/>
      </c>
      <c r="U305" s="307" t="str">
        <f t="shared" si="75"/>
        <v/>
      </c>
      <c r="V305" s="723"/>
      <c r="X305" s="308" t="str">
        <f t="shared" si="84"/>
        <v/>
      </c>
      <c r="Y305" s="309" t="str">
        <f t="shared" si="85"/>
        <v/>
      </c>
      <c r="Z305" s="308" t="str">
        <f t="shared" si="76"/>
        <v/>
      </c>
      <c r="AA305" s="308" t="b">
        <f t="shared" si="77"/>
        <v>1</v>
      </c>
      <c r="AB305" s="308" t="str">
        <f t="shared" si="86"/>
        <v/>
      </c>
      <c r="AC305" s="534" t="str">
        <f t="shared" si="87"/>
        <v/>
      </c>
      <c r="AD305" s="752" t="str">
        <f t="shared" si="88"/>
        <v/>
      </c>
      <c r="AE305" s="534" t="str">
        <f t="shared" si="89"/>
        <v/>
      </c>
      <c r="AF305" s="752" t="str">
        <f t="shared" si="90"/>
        <v/>
      </c>
    </row>
    <row r="306" spans="2:32" x14ac:dyDescent="0.25">
      <c r="B306" s="721"/>
      <c r="C306" s="531" t="str">
        <f>IFERROR(VLOOKUP(B306,'מצבת ורישום גנים'!B:D,3,0),"")</f>
        <v/>
      </c>
      <c r="D306" s="721"/>
      <c r="E306" s="723"/>
      <c r="F306" s="723"/>
      <c r="G306" s="723"/>
      <c r="H306" s="723"/>
      <c r="I306" s="992" t="str">
        <f t="shared" si="91"/>
        <v/>
      </c>
      <c r="J306" s="723"/>
      <c r="K306" s="724"/>
      <c r="L306" s="723"/>
      <c r="M306" s="306" t="str">
        <f t="shared" si="78"/>
        <v/>
      </c>
      <c r="N306" s="32" t="str">
        <f t="shared" si="79"/>
        <v/>
      </c>
      <c r="P306" s="307" t="str">
        <f t="shared" si="80"/>
        <v/>
      </c>
      <c r="Q306" s="307" t="str">
        <f t="shared" si="74"/>
        <v/>
      </c>
      <c r="R306" s="307" t="str">
        <f t="shared" si="81"/>
        <v/>
      </c>
      <c r="S306" s="307" t="str">
        <f t="shared" si="82"/>
        <v/>
      </c>
      <c r="T306" s="307" t="str">
        <f t="shared" si="83"/>
        <v/>
      </c>
      <c r="U306" s="307" t="str">
        <f t="shared" si="75"/>
        <v/>
      </c>
      <c r="V306" s="723"/>
      <c r="X306" s="308" t="str">
        <f t="shared" si="84"/>
        <v/>
      </c>
      <c r="Y306" s="309" t="str">
        <f t="shared" si="85"/>
        <v/>
      </c>
      <c r="Z306" s="308" t="str">
        <f t="shared" si="76"/>
        <v/>
      </c>
      <c r="AA306" s="308" t="b">
        <f t="shared" si="77"/>
        <v>1</v>
      </c>
      <c r="AB306" s="308" t="str">
        <f t="shared" si="86"/>
        <v/>
      </c>
      <c r="AC306" s="534" t="str">
        <f t="shared" si="87"/>
        <v/>
      </c>
      <c r="AD306" s="752" t="str">
        <f t="shared" si="88"/>
        <v/>
      </c>
      <c r="AE306" s="534" t="str">
        <f t="shared" si="89"/>
        <v/>
      </c>
      <c r="AF306" s="752" t="str">
        <f t="shared" si="90"/>
        <v/>
      </c>
    </row>
    <row r="307" spans="2:32" x14ac:dyDescent="0.25">
      <c r="B307" s="721"/>
      <c r="C307" s="531" t="str">
        <f>IFERROR(VLOOKUP(B307,'מצבת ורישום גנים'!B:D,3,0),"")</f>
        <v/>
      </c>
      <c r="D307" s="721"/>
      <c r="E307" s="723"/>
      <c r="F307" s="723"/>
      <c r="G307" s="723"/>
      <c r="H307" s="723"/>
      <c r="I307" s="992" t="str">
        <f t="shared" si="91"/>
        <v/>
      </c>
      <c r="J307" s="723"/>
      <c r="K307" s="724"/>
      <c r="L307" s="723"/>
      <c r="M307" s="306" t="str">
        <f t="shared" si="78"/>
        <v/>
      </c>
      <c r="N307" s="32" t="str">
        <f t="shared" si="79"/>
        <v/>
      </c>
      <c r="P307" s="307" t="str">
        <f t="shared" si="80"/>
        <v/>
      </c>
      <c r="Q307" s="307" t="str">
        <f t="shared" si="74"/>
        <v/>
      </c>
      <c r="R307" s="307" t="str">
        <f t="shared" si="81"/>
        <v/>
      </c>
      <c r="S307" s="307" t="str">
        <f t="shared" si="82"/>
        <v/>
      </c>
      <c r="T307" s="307" t="str">
        <f t="shared" si="83"/>
        <v/>
      </c>
      <c r="U307" s="307" t="str">
        <f t="shared" si="75"/>
        <v/>
      </c>
      <c r="V307" s="723"/>
      <c r="X307" s="308" t="str">
        <f t="shared" si="84"/>
        <v/>
      </c>
      <c r="Y307" s="309" t="str">
        <f t="shared" si="85"/>
        <v/>
      </c>
      <c r="Z307" s="308" t="str">
        <f t="shared" si="76"/>
        <v/>
      </c>
      <c r="AA307" s="308" t="b">
        <f t="shared" si="77"/>
        <v>1</v>
      </c>
      <c r="AB307" s="308" t="str">
        <f t="shared" si="86"/>
        <v/>
      </c>
      <c r="AC307" s="534" t="str">
        <f t="shared" si="87"/>
        <v/>
      </c>
      <c r="AD307" s="752" t="str">
        <f t="shared" si="88"/>
        <v/>
      </c>
      <c r="AE307" s="534" t="str">
        <f t="shared" si="89"/>
        <v/>
      </c>
      <c r="AF307" s="752" t="str">
        <f t="shared" si="90"/>
        <v/>
      </c>
    </row>
    <row r="308" spans="2:32" x14ac:dyDescent="0.25">
      <c r="B308" s="721"/>
      <c r="C308" s="531" t="str">
        <f>IFERROR(VLOOKUP(B308,'מצבת ורישום גנים'!B:D,3,0),"")</f>
        <v/>
      </c>
      <c r="D308" s="721"/>
      <c r="E308" s="723"/>
      <c r="F308" s="723"/>
      <c r="G308" s="723"/>
      <c r="H308" s="723"/>
      <c r="I308" s="992" t="str">
        <f t="shared" si="91"/>
        <v/>
      </c>
      <c r="J308" s="723"/>
      <c r="K308" s="724"/>
      <c r="L308" s="723"/>
      <c r="M308" s="306" t="str">
        <f t="shared" si="78"/>
        <v/>
      </c>
      <c r="N308" s="32" t="str">
        <f t="shared" si="79"/>
        <v/>
      </c>
      <c r="P308" s="307" t="str">
        <f t="shared" si="80"/>
        <v/>
      </c>
      <c r="Q308" s="307" t="str">
        <f t="shared" si="74"/>
        <v/>
      </c>
      <c r="R308" s="307" t="str">
        <f t="shared" si="81"/>
        <v/>
      </c>
      <c r="S308" s="307" t="str">
        <f t="shared" si="82"/>
        <v/>
      </c>
      <c r="T308" s="307" t="str">
        <f t="shared" si="83"/>
        <v/>
      </c>
      <c r="U308" s="307" t="str">
        <f t="shared" si="75"/>
        <v/>
      </c>
      <c r="V308" s="723"/>
      <c r="X308" s="308" t="str">
        <f t="shared" si="84"/>
        <v/>
      </c>
      <c r="Y308" s="309" t="str">
        <f t="shared" si="85"/>
        <v/>
      </c>
      <c r="Z308" s="308" t="str">
        <f t="shared" si="76"/>
        <v/>
      </c>
      <c r="AA308" s="308" t="b">
        <f t="shared" si="77"/>
        <v>1</v>
      </c>
      <c r="AB308" s="308" t="str">
        <f t="shared" si="86"/>
        <v/>
      </c>
      <c r="AC308" s="534" t="str">
        <f t="shared" si="87"/>
        <v/>
      </c>
      <c r="AD308" s="752" t="str">
        <f t="shared" si="88"/>
        <v/>
      </c>
      <c r="AE308" s="534" t="str">
        <f t="shared" si="89"/>
        <v/>
      </c>
      <c r="AF308" s="752" t="str">
        <f t="shared" si="90"/>
        <v/>
      </c>
    </row>
    <row r="309" spans="2:32" x14ac:dyDescent="0.25">
      <c r="B309" s="721"/>
      <c r="C309" s="531" t="str">
        <f>IFERROR(VLOOKUP(B309,'מצבת ורישום גנים'!B:D,3,0),"")</f>
        <v/>
      </c>
      <c r="D309" s="721"/>
      <c r="E309" s="723"/>
      <c r="F309" s="723"/>
      <c r="G309" s="723"/>
      <c r="H309" s="723"/>
      <c r="I309" s="992" t="str">
        <f t="shared" si="91"/>
        <v/>
      </c>
      <c r="J309" s="723"/>
      <c r="K309" s="724"/>
      <c r="L309" s="723"/>
      <c r="M309" s="306" t="str">
        <f t="shared" si="78"/>
        <v/>
      </c>
      <c r="N309" s="32" t="str">
        <f t="shared" si="79"/>
        <v/>
      </c>
      <c r="P309" s="307" t="str">
        <f t="shared" si="80"/>
        <v/>
      </c>
      <c r="Q309" s="307" t="str">
        <f t="shared" si="74"/>
        <v/>
      </c>
      <c r="R309" s="307" t="str">
        <f t="shared" si="81"/>
        <v/>
      </c>
      <c r="S309" s="307" t="str">
        <f t="shared" si="82"/>
        <v/>
      </c>
      <c r="T309" s="307" t="str">
        <f t="shared" si="83"/>
        <v/>
      </c>
      <c r="U309" s="307" t="str">
        <f t="shared" si="75"/>
        <v/>
      </c>
      <c r="V309" s="723"/>
      <c r="X309" s="308" t="str">
        <f t="shared" si="84"/>
        <v/>
      </c>
      <c r="Y309" s="309" t="str">
        <f t="shared" si="85"/>
        <v/>
      </c>
      <c r="Z309" s="308" t="str">
        <f t="shared" si="76"/>
        <v/>
      </c>
      <c r="AA309" s="308" t="b">
        <f t="shared" si="77"/>
        <v>1</v>
      </c>
      <c r="AB309" s="308" t="str">
        <f t="shared" si="86"/>
        <v/>
      </c>
      <c r="AC309" s="534" t="str">
        <f t="shared" si="87"/>
        <v/>
      </c>
      <c r="AD309" s="752" t="str">
        <f t="shared" si="88"/>
        <v/>
      </c>
      <c r="AE309" s="534" t="str">
        <f t="shared" si="89"/>
        <v/>
      </c>
      <c r="AF309" s="752" t="str">
        <f t="shared" si="90"/>
        <v/>
      </c>
    </row>
    <row r="310" spans="2:32" x14ac:dyDescent="0.25">
      <c r="B310" s="721"/>
      <c r="C310" s="531" t="str">
        <f>IFERROR(VLOOKUP(B310,'מצבת ורישום גנים'!B:D,3,0),"")</f>
        <v/>
      </c>
      <c r="D310" s="721"/>
      <c r="E310" s="723"/>
      <c r="F310" s="723"/>
      <c r="G310" s="723"/>
      <c r="H310" s="723"/>
      <c r="I310" s="992" t="str">
        <f t="shared" si="91"/>
        <v/>
      </c>
      <c r="J310" s="723"/>
      <c r="K310" s="724"/>
      <c r="L310" s="723"/>
      <c r="M310" s="306" t="str">
        <f t="shared" si="78"/>
        <v/>
      </c>
      <c r="N310" s="32" t="str">
        <f t="shared" si="79"/>
        <v/>
      </c>
      <c r="P310" s="307" t="str">
        <f t="shared" si="80"/>
        <v/>
      </c>
      <c r="Q310" s="307" t="str">
        <f t="shared" si="74"/>
        <v/>
      </c>
      <c r="R310" s="307" t="str">
        <f t="shared" si="81"/>
        <v/>
      </c>
      <c r="S310" s="307" t="str">
        <f t="shared" si="82"/>
        <v/>
      </c>
      <c r="T310" s="307" t="str">
        <f t="shared" si="83"/>
        <v/>
      </c>
      <c r="U310" s="307" t="str">
        <f t="shared" si="75"/>
        <v/>
      </c>
      <c r="V310" s="723"/>
      <c r="X310" s="308" t="str">
        <f t="shared" si="84"/>
        <v/>
      </c>
      <c r="Y310" s="309" t="str">
        <f t="shared" si="85"/>
        <v/>
      </c>
      <c r="Z310" s="308" t="str">
        <f t="shared" si="76"/>
        <v/>
      </c>
      <c r="AA310" s="308" t="b">
        <f t="shared" si="77"/>
        <v>1</v>
      </c>
      <c r="AB310" s="308" t="str">
        <f t="shared" si="86"/>
        <v/>
      </c>
      <c r="AC310" s="534" t="str">
        <f t="shared" si="87"/>
        <v/>
      </c>
      <c r="AD310" s="752" t="str">
        <f t="shared" si="88"/>
        <v/>
      </c>
      <c r="AE310" s="534" t="str">
        <f t="shared" si="89"/>
        <v/>
      </c>
      <c r="AF310" s="752" t="str">
        <f t="shared" si="90"/>
        <v/>
      </c>
    </row>
    <row r="311" spans="2:32" x14ac:dyDescent="0.25">
      <c r="B311" s="721"/>
      <c r="C311" s="531" t="str">
        <f>IFERROR(VLOOKUP(B311,'מצבת ורישום גנים'!B:D,3,0),"")</f>
        <v/>
      </c>
      <c r="D311" s="721"/>
      <c r="E311" s="723"/>
      <c r="F311" s="723"/>
      <c r="G311" s="723"/>
      <c r="H311" s="723"/>
      <c r="I311" s="992" t="str">
        <f t="shared" si="91"/>
        <v/>
      </c>
      <c r="J311" s="723"/>
      <c r="K311" s="724"/>
      <c r="L311" s="723"/>
      <c r="M311" s="306" t="str">
        <f t="shared" si="78"/>
        <v/>
      </c>
      <c r="N311" s="32" t="str">
        <f t="shared" si="79"/>
        <v/>
      </c>
      <c r="P311" s="307" t="str">
        <f t="shared" si="80"/>
        <v/>
      </c>
      <c r="Q311" s="307" t="str">
        <f t="shared" si="74"/>
        <v/>
      </c>
      <c r="R311" s="307" t="str">
        <f t="shared" si="81"/>
        <v/>
      </c>
      <c r="S311" s="307" t="str">
        <f t="shared" si="82"/>
        <v/>
      </c>
      <c r="T311" s="307" t="str">
        <f t="shared" si="83"/>
        <v/>
      </c>
      <c r="U311" s="307" t="str">
        <f t="shared" si="75"/>
        <v/>
      </c>
      <c r="V311" s="723"/>
      <c r="X311" s="308" t="str">
        <f t="shared" si="84"/>
        <v/>
      </c>
      <c r="Y311" s="309" t="str">
        <f t="shared" si="85"/>
        <v/>
      </c>
      <c r="Z311" s="308" t="str">
        <f t="shared" si="76"/>
        <v/>
      </c>
      <c r="AA311" s="308" t="b">
        <f t="shared" si="77"/>
        <v>1</v>
      </c>
      <c r="AB311" s="308" t="str">
        <f t="shared" si="86"/>
        <v/>
      </c>
      <c r="AC311" s="534" t="str">
        <f t="shared" si="87"/>
        <v/>
      </c>
      <c r="AD311" s="752" t="str">
        <f t="shared" si="88"/>
        <v/>
      </c>
      <c r="AE311" s="534" t="str">
        <f t="shared" si="89"/>
        <v/>
      </c>
      <c r="AF311" s="752" t="str">
        <f t="shared" si="90"/>
        <v/>
      </c>
    </row>
    <row r="312" spans="2:32" x14ac:dyDescent="0.25">
      <c r="B312" s="721"/>
      <c r="C312" s="531" t="str">
        <f>IFERROR(VLOOKUP(B312,'מצבת ורישום גנים'!B:D,3,0),"")</f>
        <v/>
      </c>
      <c r="D312" s="721"/>
      <c r="E312" s="723"/>
      <c r="F312" s="723"/>
      <c r="G312" s="723"/>
      <c r="H312" s="723"/>
      <c r="I312" s="992" t="str">
        <f t="shared" si="91"/>
        <v/>
      </c>
      <c r="J312" s="723"/>
      <c r="K312" s="724"/>
      <c r="L312" s="723"/>
      <c r="M312" s="306" t="str">
        <f t="shared" si="78"/>
        <v/>
      </c>
      <c r="N312" s="32" t="str">
        <f t="shared" si="79"/>
        <v/>
      </c>
      <c r="P312" s="307" t="str">
        <f t="shared" si="80"/>
        <v/>
      </c>
      <c r="Q312" s="307" t="str">
        <f t="shared" si="74"/>
        <v/>
      </c>
      <c r="R312" s="307" t="str">
        <f t="shared" si="81"/>
        <v/>
      </c>
      <c r="S312" s="307" t="str">
        <f t="shared" si="82"/>
        <v/>
      </c>
      <c r="T312" s="307" t="str">
        <f t="shared" si="83"/>
        <v/>
      </c>
      <c r="U312" s="307" t="str">
        <f t="shared" si="75"/>
        <v/>
      </c>
      <c r="V312" s="723"/>
      <c r="X312" s="308" t="str">
        <f t="shared" si="84"/>
        <v/>
      </c>
      <c r="Y312" s="309" t="str">
        <f t="shared" si="85"/>
        <v/>
      </c>
      <c r="Z312" s="308" t="str">
        <f t="shared" si="76"/>
        <v/>
      </c>
      <c r="AA312" s="308" t="b">
        <f t="shared" si="77"/>
        <v>1</v>
      </c>
      <c r="AB312" s="308" t="str">
        <f t="shared" si="86"/>
        <v/>
      </c>
      <c r="AC312" s="534" t="str">
        <f t="shared" si="87"/>
        <v/>
      </c>
      <c r="AD312" s="752" t="str">
        <f t="shared" si="88"/>
        <v/>
      </c>
      <c r="AE312" s="534" t="str">
        <f t="shared" si="89"/>
        <v/>
      </c>
      <c r="AF312" s="752" t="str">
        <f t="shared" si="90"/>
        <v/>
      </c>
    </row>
    <row r="313" spans="2:32" x14ac:dyDescent="0.25">
      <c r="B313" s="721"/>
      <c r="C313" s="531" t="str">
        <f>IFERROR(VLOOKUP(B313,'מצבת ורישום גנים'!B:D,3,0),"")</f>
        <v/>
      </c>
      <c r="D313" s="721"/>
      <c r="E313" s="723"/>
      <c r="F313" s="723"/>
      <c r="G313" s="723"/>
      <c r="H313" s="723"/>
      <c r="I313" s="992" t="str">
        <f t="shared" si="91"/>
        <v/>
      </c>
      <c r="J313" s="723"/>
      <c r="K313" s="724"/>
      <c r="L313" s="723"/>
      <c r="M313" s="306" t="str">
        <f t="shared" si="78"/>
        <v/>
      </c>
      <c r="N313" s="32" t="str">
        <f t="shared" si="79"/>
        <v/>
      </c>
      <c r="P313" s="307" t="str">
        <f t="shared" si="80"/>
        <v/>
      </c>
      <c r="Q313" s="307" t="str">
        <f t="shared" si="74"/>
        <v/>
      </c>
      <c r="R313" s="307" t="str">
        <f t="shared" si="81"/>
        <v/>
      </c>
      <c r="S313" s="307" t="str">
        <f t="shared" si="82"/>
        <v/>
      </c>
      <c r="T313" s="307" t="str">
        <f t="shared" si="83"/>
        <v/>
      </c>
      <c r="U313" s="307" t="str">
        <f t="shared" si="75"/>
        <v/>
      </c>
      <c r="V313" s="723"/>
      <c r="X313" s="308" t="str">
        <f t="shared" si="84"/>
        <v/>
      </c>
      <c r="Y313" s="309" t="str">
        <f t="shared" si="85"/>
        <v/>
      </c>
      <c r="Z313" s="308" t="str">
        <f t="shared" si="76"/>
        <v/>
      </c>
      <c r="AA313" s="308" t="b">
        <f t="shared" si="77"/>
        <v>1</v>
      </c>
      <c r="AB313" s="308" t="str">
        <f t="shared" si="86"/>
        <v/>
      </c>
      <c r="AC313" s="534" t="str">
        <f t="shared" si="87"/>
        <v/>
      </c>
      <c r="AD313" s="752" t="str">
        <f t="shared" si="88"/>
        <v/>
      </c>
      <c r="AE313" s="534" t="str">
        <f t="shared" si="89"/>
        <v/>
      </c>
      <c r="AF313" s="752" t="str">
        <f t="shared" si="90"/>
        <v/>
      </c>
    </row>
    <row r="314" spans="2:32" x14ac:dyDescent="0.25">
      <c r="B314" s="721"/>
      <c r="C314" s="531" t="str">
        <f>IFERROR(VLOOKUP(B314,'מצבת ורישום גנים'!B:D,3,0),"")</f>
        <v/>
      </c>
      <c r="D314" s="721"/>
      <c r="E314" s="723"/>
      <c r="F314" s="723"/>
      <c r="G314" s="723"/>
      <c r="H314" s="723"/>
      <c r="I314" s="992" t="str">
        <f t="shared" si="91"/>
        <v/>
      </c>
      <c r="J314" s="723"/>
      <c r="K314" s="724"/>
      <c r="L314" s="723"/>
      <c r="M314" s="306" t="str">
        <f t="shared" si="78"/>
        <v/>
      </c>
      <c r="N314" s="32" t="str">
        <f t="shared" si="79"/>
        <v/>
      </c>
      <c r="P314" s="307" t="str">
        <f t="shared" si="80"/>
        <v/>
      </c>
      <c r="Q314" s="307" t="str">
        <f t="shared" si="74"/>
        <v/>
      </c>
      <c r="R314" s="307" t="str">
        <f t="shared" si="81"/>
        <v/>
      </c>
      <c r="S314" s="307" t="str">
        <f t="shared" si="82"/>
        <v/>
      </c>
      <c r="T314" s="307" t="str">
        <f t="shared" si="83"/>
        <v/>
      </c>
      <c r="U314" s="307" t="str">
        <f t="shared" si="75"/>
        <v/>
      </c>
      <c r="V314" s="723"/>
      <c r="X314" s="308" t="str">
        <f t="shared" si="84"/>
        <v/>
      </c>
      <c r="Y314" s="309" t="str">
        <f t="shared" si="85"/>
        <v/>
      </c>
      <c r="Z314" s="308" t="str">
        <f t="shared" si="76"/>
        <v/>
      </c>
      <c r="AA314" s="308" t="b">
        <f t="shared" si="77"/>
        <v>1</v>
      </c>
      <c r="AB314" s="308" t="str">
        <f t="shared" si="86"/>
        <v/>
      </c>
      <c r="AC314" s="534" t="str">
        <f t="shared" si="87"/>
        <v/>
      </c>
      <c r="AD314" s="752" t="str">
        <f t="shared" si="88"/>
        <v/>
      </c>
      <c r="AE314" s="534" t="str">
        <f t="shared" si="89"/>
        <v/>
      </c>
      <c r="AF314" s="752" t="str">
        <f t="shared" si="90"/>
        <v/>
      </c>
    </row>
    <row r="315" spans="2:32" x14ac:dyDescent="0.25">
      <c r="B315" s="721"/>
      <c r="C315" s="531" t="str">
        <f>IFERROR(VLOOKUP(B315,'מצבת ורישום גנים'!B:D,3,0),"")</f>
        <v/>
      </c>
      <c r="D315" s="721"/>
      <c r="E315" s="723"/>
      <c r="F315" s="723"/>
      <c r="G315" s="723"/>
      <c r="H315" s="723"/>
      <c r="I315" s="992" t="str">
        <f t="shared" si="91"/>
        <v/>
      </c>
      <c r="J315" s="723"/>
      <c r="K315" s="724"/>
      <c r="L315" s="723"/>
      <c r="M315" s="306" t="str">
        <f t="shared" si="78"/>
        <v/>
      </c>
      <c r="N315" s="32" t="str">
        <f t="shared" si="79"/>
        <v/>
      </c>
      <c r="P315" s="307" t="str">
        <f t="shared" si="80"/>
        <v/>
      </c>
      <c r="Q315" s="307" t="str">
        <f t="shared" si="74"/>
        <v/>
      </c>
      <c r="R315" s="307" t="str">
        <f t="shared" si="81"/>
        <v/>
      </c>
      <c r="S315" s="307" t="str">
        <f t="shared" si="82"/>
        <v/>
      </c>
      <c r="T315" s="307" t="str">
        <f t="shared" si="83"/>
        <v/>
      </c>
      <c r="U315" s="307" t="str">
        <f t="shared" si="75"/>
        <v/>
      </c>
      <c r="V315" s="723"/>
      <c r="X315" s="308" t="str">
        <f t="shared" si="84"/>
        <v/>
      </c>
      <c r="Y315" s="309" t="str">
        <f t="shared" si="85"/>
        <v/>
      </c>
      <c r="Z315" s="308" t="str">
        <f t="shared" si="76"/>
        <v/>
      </c>
      <c r="AA315" s="308" t="b">
        <f t="shared" si="77"/>
        <v>1</v>
      </c>
      <c r="AB315" s="308" t="str">
        <f t="shared" si="86"/>
        <v/>
      </c>
      <c r="AC315" s="534" t="str">
        <f t="shared" si="87"/>
        <v/>
      </c>
      <c r="AD315" s="752" t="str">
        <f t="shared" si="88"/>
        <v/>
      </c>
      <c r="AE315" s="534" t="str">
        <f t="shared" si="89"/>
        <v/>
      </c>
      <c r="AF315" s="752" t="str">
        <f t="shared" si="90"/>
        <v/>
      </c>
    </row>
    <row r="316" spans="2:32" x14ac:dyDescent="0.25">
      <c r="B316" s="721"/>
      <c r="C316" s="531" t="str">
        <f>IFERROR(VLOOKUP(B316,'מצבת ורישום גנים'!B:D,3,0),"")</f>
        <v/>
      </c>
      <c r="D316" s="721"/>
      <c r="E316" s="723"/>
      <c r="F316" s="723"/>
      <c r="G316" s="723"/>
      <c r="H316" s="723"/>
      <c r="I316" s="992" t="str">
        <f t="shared" si="91"/>
        <v/>
      </c>
      <c r="J316" s="723"/>
      <c r="K316" s="724"/>
      <c r="L316" s="723"/>
      <c r="M316" s="306" t="str">
        <f t="shared" si="78"/>
        <v/>
      </c>
      <c r="N316" s="32" t="str">
        <f t="shared" si="79"/>
        <v/>
      </c>
      <c r="P316" s="307" t="str">
        <f t="shared" si="80"/>
        <v/>
      </c>
      <c r="Q316" s="307" t="str">
        <f t="shared" si="74"/>
        <v/>
      </c>
      <c r="R316" s="307" t="str">
        <f t="shared" si="81"/>
        <v/>
      </c>
      <c r="S316" s="307" t="str">
        <f t="shared" si="82"/>
        <v/>
      </c>
      <c r="T316" s="307" t="str">
        <f t="shared" si="83"/>
        <v/>
      </c>
      <c r="U316" s="307" t="str">
        <f t="shared" si="75"/>
        <v/>
      </c>
      <c r="V316" s="723"/>
      <c r="X316" s="308" t="str">
        <f t="shared" si="84"/>
        <v/>
      </c>
      <c r="Y316" s="309" t="str">
        <f t="shared" si="85"/>
        <v/>
      </c>
      <c r="Z316" s="308" t="str">
        <f t="shared" si="76"/>
        <v/>
      </c>
      <c r="AA316" s="308" t="b">
        <f t="shared" si="77"/>
        <v>1</v>
      </c>
      <c r="AB316" s="308" t="str">
        <f t="shared" si="86"/>
        <v/>
      </c>
      <c r="AC316" s="534" t="str">
        <f t="shared" si="87"/>
        <v/>
      </c>
      <c r="AD316" s="752" t="str">
        <f t="shared" si="88"/>
        <v/>
      </c>
      <c r="AE316" s="534" t="str">
        <f t="shared" si="89"/>
        <v/>
      </c>
      <c r="AF316" s="752" t="str">
        <f t="shared" si="90"/>
        <v/>
      </c>
    </row>
    <row r="317" spans="2:32" x14ac:dyDescent="0.25">
      <c r="B317" s="721"/>
      <c r="C317" s="531" t="str">
        <f>IFERROR(VLOOKUP(B317,'מצבת ורישום גנים'!B:D,3,0),"")</f>
        <v/>
      </c>
      <c r="D317" s="721"/>
      <c r="E317" s="723"/>
      <c r="F317" s="723"/>
      <c r="G317" s="723"/>
      <c r="H317" s="723"/>
      <c r="I317" s="992" t="str">
        <f t="shared" si="91"/>
        <v/>
      </c>
      <c r="J317" s="723"/>
      <c r="K317" s="724"/>
      <c r="L317" s="723"/>
      <c r="M317" s="306" t="str">
        <f t="shared" si="78"/>
        <v/>
      </c>
      <c r="N317" s="32" t="str">
        <f t="shared" si="79"/>
        <v/>
      </c>
      <c r="P317" s="307" t="str">
        <f t="shared" si="80"/>
        <v/>
      </c>
      <c r="Q317" s="307" t="str">
        <f t="shared" si="74"/>
        <v/>
      </c>
      <c r="R317" s="307" t="str">
        <f t="shared" si="81"/>
        <v/>
      </c>
      <c r="S317" s="307" t="str">
        <f t="shared" si="82"/>
        <v/>
      </c>
      <c r="T317" s="307" t="str">
        <f t="shared" si="83"/>
        <v/>
      </c>
      <c r="U317" s="307" t="str">
        <f t="shared" si="75"/>
        <v/>
      </c>
      <c r="V317" s="723"/>
      <c r="X317" s="308" t="str">
        <f t="shared" si="84"/>
        <v/>
      </c>
      <c r="Y317" s="309" t="str">
        <f t="shared" si="85"/>
        <v/>
      </c>
      <c r="Z317" s="308" t="str">
        <f t="shared" si="76"/>
        <v/>
      </c>
      <c r="AA317" s="308" t="b">
        <f t="shared" si="77"/>
        <v>1</v>
      </c>
      <c r="AB317" s="308" t="str">
        <f t="shared" si="86"/>
        <v/>
      </c>
      <c r="AC317" s="534" t="str">
        <f t="shared" si="87"/>
        <v/>
      </c>
      <c r="AD317" s="752" t="str">
        <f t="shared" si="88"/>
        <v/>
      </c>
      <c r="AE317" s="534" t="str">
        <f t="shared" si="89"/>
        <v/>
      </c>
      <c r="AF317" s="752" t="str">
        <f t="shared" si="90"/>
        <v/>
      </c>
    </row>
    <row r="318" spans="2:32" x14ac:dyDescent="0.25">
      <c r="B318" s="721"/>
      <c r="C318" s="531" t="str">
        <f>IFERROR(VLOOKUP(B318,'מצבת ורישום גנים'!B:D,3,0),"")</f>
        <v/>
      </c>
      <c r="D318" s="721"/>
      <c r="E318" s="723"/>
      <c r="F318" s="723"/>
      <c r="G318" s="723"/>
      <c r="H318" s="723"/>
      <c r="I318" s="992" t="str">
        <f t="shared" si="91"/>
        <v/>
      </c>
      <c r="J318" s="723"/>
      <c r="K318" s="724"/>
      <c r="L318" s="723"/>
      <c r="M318" s="306" t="str">
        <f t="shared" si="78"/>
        <v/>
      </c>
      <c r="N318" s="32" t="str">
        <f t="shared" si="79"/>
        <v/>
      </c>
      <c r="P318" s="307" t="str">
        <f t="shared" si="80"/>
        <v/>
      </c>
      <c r="Q318" s="307" t="str">
        <f t="shared" si="74"/>
        <v/>
      </c>
      <c r="R318" s="307" t="str">
        <f t="shared" si="81"/>
        <v/>
      </c>
      <c r="S318" s="307" t="str">
        <f t="shared" si="82"/>
        <v/>
      </c>
      <c r="T318" s="307" t="str">
        <f t="shared" si="83"/>
        <v/>
      </c>
      <c r="U318" s="307" t="str">
        <f t="shared" si="75"/>
        <v/>
      </c>
      <c r="V318" s="723"/>
      <c r="X318" s="308" t="str">
        <f t="shared" si="84"/>
        <v/>
      </c>
      <c r="Y318" s="309" t="str">
        <f t="shared" si="85"/>
        <v/>
      </c>
      <c r="Z318" s="308" t="str">
        <f t="shared" si="76"/>
        <v/>
      </c>
      <c r="AA318" s="308" t="b">
        <f t="shared" si="77"/>
        <v>1</v>
      </c>
      <c r="AB318" s="308" t="str">
        <f t="shared" si="86"/>
        <v/>
      </c>
      <c r="AC318" s="534" t="str">
        <f t="shared" si="87"/>
        <v/>
      </c>
      <c r="AD318" s="752" t="str">
        <f t="shared" si="88"/>
        <v/>
      </c>
      <c r="AE318" s="534" t="str">
        <f t="shared" si="89"/>
        <v/>
      </c>
      <c r="AF318" s="752" t="str">
        <f t="shared" si="90"/>
        <v/>
      </c>
    </row>
    <row r="319" spans="2:32" x14ac:dyDescent="0.25">
      <c r="B319" s="721"/>
      <c r="C319" s="531" t="str">
        <f>IFERROR(VLOOKUP(B319,'מצבת ורישום גנים'!B:D,3,0),"")</f>
        <v/>
      </c>
      <c r="D319" s="721"/>
      <c r="E319" s="723"/>
      <c r="F319" s="723"/>
      <c r="G319" s="723"/>
      <c r="H319" s="723"/>
      <c r="I319" s="992" t="str">
        <f t="shared" si="91"/>
        <v/>
      </c>
      <c r="J319" s="723"/>
      <c r="K319" s="724"/>
      <c r="L319" s="723"/>
      <c r="M319" s="306" t="str">
        <f t="shared" si="78"/>
        <v/>
      </c>
      <c r="N319" s="32" t="str">
        <f t="shared" si="79"/>
        <v/>
      </c>
      <c r="P319" s="307" t="str">
        <f t="shared" si="80"/>
        <v/>
      </c>
      <c r="Q319" s="307" t="str">
        <f t="shared" si="74"/>
        <v/>
      </c>
      <c r="R319" s="307" t="str">
        <f t="shared" si="81"/>
        <v/>
      </c>
      <c r="S319" s="307" t="str">
        <f t="shared" si="82"/>
        <v/>
      </c>
      <c r="T319" s="307" t="str">
        <f t="shared" si="83"/>
        <v/>
      </c>
      <c r="U319" s="307" t="str">
        <f t="shared" si="75"/>
        <v/>
      </c>
      <c r="V319" s="723"/>
      <c r="X319" s="308" t="str">
        <f t="shared" si="84"/>
        <v/>
      </c>
      <c r="Y319" s="309" t="str">
        <f t="shared" si="85"/>
        <v/>
      </c>
      <c r="Z319" s="308" t="str">
        <f t="shared" si="76"/>
        <v/>
      </c>
      <c r="AA319" s="308" t="b">
        <f t="shared" si="77"/>
        <v>1</v>
      </c>
      <c r="AB319" s="308" t="str">
        <f t="shared" si="86"/>
        <v/>
      </c>
      <c r="AC319" s="534" t="str">
        <f t="shared" si="87"/>
        <v/>
      </c>
      <c r="AD319" s="752" t="str">
        <f t="shared" si="88"/>
        <v/>
      </c>
      <c r="AE319" s="534" t="str">
        <f t="shared" si="89"/>
        <v/>
      </c>
      <c r="AF319" s="752" t="str">
        <f t="shared" si="90"/>
        <v/>
      </c>
    </row>
    <row r="320" spans="2:32" x14ac:dyDescent="0.25">
      <c r="B320" s="721"/>
      <c r="C320" s="531" t="str">
        <f>IFERROR(VLOOKUP(B320,'מצבת ורישום גנים'!B:D,3,0),"")</f>
        <v/>
      </c>
      <c r="D320" s="721"/>
      <c r="E320" s="723"/>
      <c r="F320" s="723"/>
      <c r="G320" s="723"/>
      <c r="H320" s="723"/>
      <c r="I320" s="992" t="str">
        <f t="shared" si="91"/>
        <v/>
      </c>
      <c r="J320" s="723"/>
      <c r="K320" s="724"/>
      <c r="L320" s="723"/>
      <c r="M320" s="306" t="str">
        <f t="shared" si="78"/>
        <v/>
      </c>
      <c r="N320" s="32" t="str">
        <f t="shared" si="79"/>
        <v/>
      </c>
      <c r="P320" s="307" t="str">
        <f t="shared" si="80"/>
        <v/>
      </c>
      <c r="Q320" s="307" t="str">
        <f t="shared" si="74"/>
        <v/>
      </c>
      <c r="R320" s="307" t="str">
        <f t="shared" si="81"/>
        <v/>
      </c>
      <c r="S320" s="307" t="str">
        <f t="shared" si="82"/>
        <v/>
      </c>
      <c r="T320" s="307" t="str">
        <f t="shared" si="83"/>
        <v/>
      </c>
      <c r="U320" s="307" t="str">
        <f t="shared" si="75"/>
        <v/>
      </c>
      <c r="V320" s="723"/>
      <c r="X320" s="308" t="str">
        <f t="shared" si="84"/>
        <v/>
      </c>
      <c r="Y320" s="309" t="str">
        <f t="shared" si="85"/>
        <v/>
      </c>
      <c r="Z320" s="308" t="str">
        <f t="shared" si="76"/>
        <v/>
      </c>
      <c r="AA320" s="308" t="b">
        <f t="shared" si="77"/>
        <v>1</v>
      </c>
      <c r="AB320" s="308" t="str">
        <f t="shared" si="86"/>
        <v/>
      </c>
      <c r="AC320" s="534" t="str">
        <f t="shared" si="87"/>
        <v/>
      </c>
      <c r="AD320" s="752" t="str">
        <f t="shared" si="88"/>
        <v/>
      </c>
      <c r="AE320" s="534" t="str">
        <f t="shared" si="89"/>
        <v/>
      </c>
      <c r="AF320" s="752" t="str">
        <f t="shared" si="90"/>
        <v/>
      </c>
    </row>
    <row r="321" spans="2:32" x14ac:dyDescent="0.25">
      <c r="B321" s="721"/>
      <c r="C321" s="531" t="str">
        <f>IFERROR(VLOOKUP(B321,'מצבת ורישום גנים'!B:D,3,0),"")</f>
        <v/>
      </c>
      <c r="D321" s="721"/>
      <c r="E321" s="723"/>
      <c r="F321" s="723"/>
      <c r="G321" s="723"/>
      <c r="H321" s="723"/>
      <c r="I321" s="992" t="str">
        <f t="shared" si="91"/>
        <v/>
      </c>
      <c r="J321" s="723"/>
      <c r="K321" s="724"/>
      <c r="L321" s="723"/>
      <c r="M321" s="306" t="str">
        <f t="shared" si="78"/>
        <v/>
      </c>
      <c r="N321" s="32" t="str">
        <f t="shared" si="79"/>
        <v/>
      </c>
      <c r="P321" s="307" t="str">
        <f t="shared" si="80"/>
        <v/>
      </c>
      <c r="Q321" s="307" t="str">
        <f t="shared" si="74"/>
        <v/>
      </c>
      <c r="R321" s="307" t="str">
        <f t="shared" si="81"/>
        <v/>
      </c>
      <c r="S321" s="307" t="str">
        <f t="shared" si="82"/>
        <v/>
      </c>
      <c r="T321" s="307" t="str">
        <f t="shared" si="83"/>
        <v/>
      </c>
      <c r="U321" s="307" t="str">
        <f t="shared" si="75"/>
        <v/>
      </c>
      <c r="V321" s="723"/>
      <c r="X321" s="308" t="str">
        <f t="shared" si="84"/>
        <v/>
      </c>
      <c r="Y321" s="309" t="str">
        <f t="shared" si="85"/>
        <v/>
      </c>
      <c r="Z321" s="308" t="str">
        <f t="shared" si="76"/>
        <v/>
      </c>
      <c r="AA321" s="308" t="b">
        <f t="shared" si="77"/>
        <v>1</v>
      </c>
      <c r="AB321" s="308" t="str">
        <f t="shared" si="86"/>
        <v/>
      </c>
      <c r="AC321" s="534" t="str">
        <f t="shared" si="87"/>
        <v/>
      </c>
      <c r="AD321" s="752" t="str">
        <f t="shared" si="88"/>
        <v/>
      </c>
      <c r="AE321" s="534" t="str">
        <f t="shared" si="89"/>
        <v/>
      </c>
      <c r="AF321" s="752" t="str">
        <f t="shared" si="90"/>
        <v/>
      </c>
    </row>
    <row r="322" spans="2:32" x14ac:dyDescent="0.25">
      <c r="B322" s="721"/>
      <c r="C322" s="531" t="str">
        <f>IFERROR(VLOOKUP(B322,'מצבת ורישום גנים'!B:D,3,0),"")</f>
        <v/>
      </c>
      <c r="D322" s="721"/>
      <c r="E322" s="723"/>
      <c r="F322" s="723"/>
      <c r="G322" s="723"/>
      <c r="H322" s="723"/>
      <c r="I322" s="992" t="str">
        <f t="shared" si="91"/>
        <v/>
      </c>
      <c r="J322" s="723"/>
      <c r="K322" s="724"/>
      <c r="L322" s="723"/>
      <c r="M322" s="306" t="str">
        <f t="shared" si="78"/>
        <v/>
      </c>
      <c r="N322" s="32" t="str">
        <f t="shared" si="79"/>
        <v/>
      </c>
      <c r="P322" s="307" t="str">
        <f t="shared" si="80"/>
        <v/>
      </c>
      <c r="Q322" s="307" t="str">
        <f t="shared" si="74"/>
        <v/>
      </c>
      <c r="R322" s="307" t="str">
        <f t="shared" si="81"/>
        <v/>
      </c>
      <c r="S322" s="307" t="str">
        <f t="shared" si="82"/>
        <v/>
      </c>
      <c r="T322" s="307" t="str">
        <f t="shared" si="83"/>
        <v/>
      </c>
      <c r="U322" s="307" t="str">
        <f t="shared" si="75"/>
        <v/>
      </c>
      <c r="V322" s="723"/>
      <c r="X322" s="308" t="str">
        <f t="shared" si="84"/>
        <v/>
      </c>
      <c r="Y322" s="309" t="str">
        <f t="shared" si="85"/>
        <v/>
      </c>
      <c r="Z322" s="308" t="str">
        <f t="shared" si="76"/>
        <v/>
      </c>
      <c r="AA322" s="308" t="b">
        <f t="shared" si="77"/>
        <v>1</v>
      </c>
      <c r="AB322" s="308" t="str">
        <f t="shared" si="86"/>
        <v/>
      </c>
      <c r="AC322" s="534" t="str">
        <f t="shared" si="87"/>
        <v/>
      </c>
      <c r="AD322" s="752" t="str">
        <f t="shared" si="88"/>
        <v/>
      </c>
      <c r="AE322" s="534" t="str">
        <f t="shared" si="89"/>
        <v/>
      </c>
      <c r="AF322" s="752" t="str">
        <f t="shared" si="90"/>
        <v/>
      </c>
    </row>
    <row r="323" spans="2:32" x14ac:dyDescent="0.25">
      <c r="B323" s="721"/>
      <c r="C323" s="531" t="str">
        <f>IFERROR(VLOOKUP(B323,'מצבת ורישום גנים'!B:D,3,0),"")</f>
        <v/>
      </c>
      <c r="D323" s="721"/>
      <c r="E323" s="723"/>
      <c r="F323" s="723"/>
      <c r="G323" s="723"/>
      <c r="H323" s="723"/>
      <c r="I323" s="992" t="str">
        <f t="shared" si="91"/>
        <v/>
      </c>
      <c r="J323" s="723"/>
      <c r="K323" s="724"/>
      <c r="L323" s="723"/>
      <c r="M323" s="306" t="str">
        <f t="shared" si="78"/>
        <v/>
      </c>
      <c r="N323" s="32" t="str">
        <f t="shared" si="79"/>
        <v/>
      </c>
      <c r="P323" s="307" t="str">
        <f t="shared" si="80"/>
        <v/>
      </c>
      <c r="Q323" s="307" t="str">
        <f t="shared" si="74"/>
        <v/>
      </c>
      <c r="R323" s="307" t="str">
        <f t="shared" si="81"/>
        <v/>
      </c>
      <c r="S323" s="307" t="str">
        <f t="shared" si="82"/>
        <v/>
      </c>
      <c r="T323" s="307" t="str">
        <f t="shared" si="83"/>
        <v/>
      </c>
      <c r="U323" s="307" t="str">
        <f t="shared" si="75"/>
        <v/>
      </c>
      <c r="V323" s="723"/>
      <c r="X323" s="308" t="str">
        <f t="shared" si="84"/>
        <v/>
      </c>
      <c r="Y323" s="309" t="str">
        <f t="shared" si="85"/>
        <v/>
      </c>
      <c r="Z323" s="308" t="str">
        <f t="shared" si="76"/>
        <v/>
      </c>
      <c r="AA323" s="308" t="b">
        <f t="shared" si="77"/>
        <v>1</v>
      </c>
      <c r="AB323" s="308" t="str">
        <f t="shared" si="86"/>
        <v/>
      </c>
      <c r="AC323" s="534" t="str">
        <f t="shared" si="87"/>
        <v/>
      </c>
      <c r="AD323" s="752" t="str">
        <f t="shared" si="88"/>
        <v/>
      </c>
      <c r="AE323" s="534" t="str">
        <f t="shared" si="89"/>
        <v/>
      </c>
      <c r="AF323" s="752" t="str">
        <f t="shared" si="90"/>
        <v/>
      </c>
    </row>
    <row r="324" spans="2:32" x14ac:dyDescent="0.25">
      <c r="B324" s="721"/>
      <c r="C324" s="531" t="str">
        <f>IFERROR(VLOOKUP(B324,'מצבת ורישום גנים'!B:D,3,0),"")</f>
        <v/>
      </c>
      <c r="D324" s="721"/>
      <c r="E324" s="723"/>
      <c r="F324" s="723"/>
      <c r="G324" s="723"/>
      <c r="H324" s="723"/>
      <c r="I324" s="992" t="str">
        <f t="shared" si="91"/>
        <v/>
      </c>
      <c r="J324" s="723"/>
      <c r="K324" s="724"/>
      <c r="L324" s="723"/>
      <c r="M324" s="306" t="str">
        <f t="shared" si="78"/>
        <v/>
      </c>
      <c r="N324" s="32" t="str">
        <f t="shared" si="79"/>
        <v/>
      </c>
      <c r="P324" s="307" t="str">
        <f t="shared" si="80"/>
        <v/>
      </c>
      <c r="Q324" s="307" t="str">
        <f t="shared" si="74"/>
        <v/>
      </c>
      <c r="R324" s="307" t="str">
        <f t="shared" si="81"/>
        <v/>
      </c>
      <c r="S324" s="307" t="str">
        <f t="shared" si="82"/>
        <v/>
      </c>
      <c r="T324" s="307" t="str">
        <f t="shared" si="83"/>
        <v/>
      </c>
      <c r="U324" s="307" t="str">
        <f t="shared" si="75"/>
        <v/>
      </c>
      <c r="V324" s="723"/>
      <c r="X324" s="308" t="str">
        <f t="shared" si="84"/>
        <v/>
      </c>
      <c r="Y324" s="309" t="str">
        <f t="shared" si="85"/>
        <v/>
      </c>
      <c r="Z324" s="308" t="str">
        <f t="shared" si="76"/>
        <v/>
      </c>
      <c r="AA324" s="308" t="b">
        <f t="shared" si="77"/>
        <v>1</v>
      </c>
      <c r="AB324" s="308" t="str">
        <f t="shared" si="86"/>
        <v/>
      </c>
      <c r="AC324" s="534" t="str">
        <f t="shared" si="87"/>
        <v/>
      </c>
      <c r="AD324" s="752" t="str">
        <f t="shared" si="88"/>
        <v/>
      </c>
      <c r="AE324" s="534" t="str">
        <f t="shared" si="89"/>
        <v/>
      </c>
      <c r="AF324" s="752" t="str">
        <f t="shared" si="90"/>
        <v/>
      </c>
    </row>
    <row r="325" spans="2:32" x14ac:dyDescent="0.25">
      <c r="B325" s="721"/>
      <c r="C325" s="531" t="str">
        <f>IFERROR(VLOOKUP(B325,'מצבת ורישום גנים'!B:D,3,0),"")</f>
        <v/>
      </c>
      <c r="D325" s="721"/>
      <c r="E325" s="723"/>
      <c r="F325" s="723"/>
      <c r="G325" s="723"/>
      <c r="H325" s="723"/>
      <c r="I325" s="992" t="str">
        <f t="shared" si="91"/>
        <v/>
      </c>
      <c r="J325" s="723"/>
      <c r="K325" s="724"/>
      <c r="L325" s="723"/>
      <c r="M325" s="306" t="str">
        <f t="shared" si="78"/>
        <v/>
      </c>
      <c r="N325" s="32" t="str">
        <f t="shared" si="79"/>
        <v/>
      </c>
      <c r="P325" s="307" t="str">
        <f t="shared" si="80"/>
        <v/>
      </c>
      <c r="Q325" s="307" t="str">
        <f t="shared" si="74"/>
        <v/>
      </c>
      <c r="R325" s="307" t="str">
        <f t="shared" si="81"/>
        <v/>
      </c>
      <c r="S325" s="307" t="str">
        <f t="shared" si="82"/>
        <v/>
      </c>
      <c r="T325" s="307" t="str">
        <f t="shared" si="83"/>
        <v/>
      </c>
      <c r="U325" s="307" t="str">
        <f t="shared" si="75"/>
        <v/>
      </c>
      <c r="V325" s="723"/>
      <c r="X325" s="308" t="str">
        <f t="shared" si="84"/>
        <v/>
      </c>
      <c r="Y325" s="309" t="str">
        <f t="shared" si="85"/>
        <v/>
      </c>
      <c r="Z325" s="308" t="str">
        <f t="shared" si="76"/>
        <v/>
      </c>
      <c r="AA325" s="308" t="b">
        <f t="shared" si="77"/>
        <v>1</v>
      </c>
      <c r="AB325" s="308" t="str">
        <f t="shared" si="86"/>
        <v/>
      </c>
      <c r="AC325" s="534" t="str">
        <f t="shared" si="87"/>
        <v/>
      </c>
      <c r="AD325" s="752" t="str">
        <f t="shared" si="88"/>
        <v/>
      </c>
      <c r="AE325" s="534" t="str">
        <f t="shared" si="89"/>
        <v/>
      </c>
      <c r="AF325" s="752" t="str">
        <f t="shared" si="90"/>
        <v/>
      </c>
    </row>
    <row r="326" spans="2:32" x14ac:dyDescent="0.25">
      <c r="B326" s="721"/>
      <c r="C326" s="531" t="str">
        <f>IFERROR(VLOOKUP(B326,'מצבת ורישום גנים'!B:D,3,0),"")</f>
        <v/>
      </c>
      <c r="D326" s="721"/>
      <c r="E326" s="723"/>
      <c r="F326" s="723"/>
      <c r="G326" s="723"/>
      <c r="H326" s="723"/>
      <c r="I326" s="992" t="str">
        <f t="shared" si="91"/>
        <v/>
      </c>
      <c r="J326" s="723"/>
      <c r="K326" s="724"/>
      <c r="L326" s="723"/>
      <c r="M326" s="306" t="str">
        <f t="shared" si="78"/>
        <v/>
      </c>
      <c r="N326" s="32" t="str">
        <f t="shared" si="79"/>
        <v/>
      </c>
      <c r="P326" s="307" t="str">
        <f t="shared" si="80"/>
        <v/>
      </c>
      <c r="Q326" s="307" t="str">
        <f t="shared" si="74"/>
        <v/>
      </c>
      <c r="R326" s="307" t="str">
        <f t="shared" si="81"/>
        <v/>
      </c>
      <c r="S326" s="307" t="str">
        <f t="shared" si="82"/>
        <v/>
      </c>
      <c r="T326" s="307" t="str">
        <f t="shared" si="83"/>
        <v/>
      </c>
      <c r="U326" s="307" t="str">
        <f t="shared" si="75"/>
        <v/>
      </c>
      <c r="V326" s="723"/>
      <c r="X326" s="308" t="str">
        <f t="shared" si="84"/>
        <v/>
      </c>
      <c r="Y326" s="309" t="str">
        <f t="shared" si="85"/>
        <v/>
      </c>
      <c r="Z326" s="308" t="str">
        <f t="shared" si="76"/>
        <v/>
      </c>
      <c r="AA326" s="308" t="b">
        <f t="shared" si="77"/>
        <v>1</v>
      </c>
      <c r="AB326" s="308" t="str">
        <f t="shared" si="86"/>
        <v/>
      </c>
      <c r="AC326" s="534" t="str">
        <f t="shared" si="87"/>
        <v/>
      </c>
      <c r="AD326" s="752" t="str">
        <f t="shared" si="88"/>
        <v/>
      </c>
      <c r="AE326" s="534" t="str">
        <f t="shared" si="89"/>
        <v/>
      </c>
      <c r="AF326" s="752" t="str">
        <f t="shared" si="90"/>
        <v/>
      </c>
    </row>
    <row r="327" spans="2:32" x14ac:dyDescent="0.25">
      <c r="B327" s="721"/>
      <c r="C327" s="531" t="str">
        <f>IFERROR(VLOOKUP(B327,'מצבת ורישום גנים'!B:D,3,0),"")</f>
        <v/>
      </c>
      <c r="D327" s="721"/>
      <c r="E327" s="723"/>
      <c r="F327" s="723"/>
      <c r="G327" s="723"/>
      <c r="H327" s="723"/>
      <c r="I327" s="992" t="str">
        <f t="shared" si="91"/>
        <v/>
      </c>
      <c r="J327" s="723"/>
      <c r="K327" s="724"/>
      <c r="L327" s="723"/>
      <c r="M327" s="306" t="str">
        <f t="shared" si="78"/>
        <v/>
      </c>
      <c r="N327" s="32" t="str">
        <f t="shared" si="79"/>
        <v/>
      </c>
      <c r="P327" s="307" t="str">
        <f t="shared" si="80"/>
        <v/>
      </c>
      <c r="Q327" s="307" t="str">
        <f t="shared" si="74"/>
        <v/>
      </c>
      <c r="R327" s="307" t="str">
        <f t="shared" si="81"/>
        <v/>
      </c>
      <c r="S327" s="307" t="str">
        <f t="shared" si="82"/>
        <v/>
      </c>
      <c r="T327" s="307" t="str">
        <f t="shared" si="83"/>
        <v/>
      </c>
      <c r="U327" s="307" t="str">
        <f t="shared" si="75"/>
        <v/>
      </c>
      <c r="V327" s="723"/>
      <c r="X327" s="308" t="str">
        <f t="shared" si="84"/>
        <v/>
      </c>
      <c r="Y327" s="309" t="str">
        <f t="shared" si="85"/>
        <v/>
      </c>
      <c r="Z327" s="308" t="str">
        <f t="shared" si="76"/>
        <v/>
      </c>
      <c r="AA327" s="308" t="b">
        <f t="shared" si="77"/>
        <v>1</v>
      </c>
      <c r="AB327" s="308" t="str">
        <f t="shared" si="86"/>
        <v/>
      </c>
      <c r="AC327" s="534" t="str">
        <f t="shared" si="87"/>
        <v/>
      </c>
      <c r="AD327" s="752" t="str">
        <f t="shared" si="88"/>
        <v/>
      </c>
      <c r="AE327" s="534" t="str">
        <f t="shared" si="89"/>
        <v/>
      </c>
      <c r="AF327" s="752" t="str">
        <f t="shared" si="90"/>
        <v/>
      </c>
    </row>
    <row r="328" spans="2:32" x14ac:dyDescent="0.25">
      <c r="B328" s="721"/>
      <c r="C328" s="531" t="str">
        <f>IFERROR(VLOOKUP(B328,'מצבת ורישום גנים'!B:D,3,0),"")</f>
        <v/>
      </c>
      <c r="D328" s="721"/>
      <c r="E328" s="723"/>
      <c r="F328" s="723"/>
      <c r="G328" s="723"/>
      <c r="H328" s="723"/>
      <c r="I328" s="992" t="str">
        <f t="shared" si="91"/>
        <v/>
      </c>
      <c r="J328" s="723"/>
      <c r="K328" s="724"/>
      <c r="L328" s="723"/>
      <c r="M328" s="306" t="str">
        <f t="shared" si="78"/>
        <v/>
      </c>
      <c r="N328" s="32" t="str">
        <f t="shared" si="79"/>
        <v/>
      </c>
      <c r="P328" s="307" t="str">
        <f t="shared" si="80"/>
        <v/>
      </c>
      <c r="Q328" s="307" t="str">
        <f t="shared" si="74"/>
        <v/>
      </c>
      <c r="R328" s="307" t="str">
        <f t="shared" si="81"/>
        <v/>
      </c>
      <c r="S328" s="307" t="str">
        <f t="shared" si="82"/>
        <v/>
      </c>
      <c r="T328" s="307" t="str">
        <f t="shared" si="83"/>
        <v/>
      </c>
      <c r="U328" s="307" t="str">
        <f t="shared" si="75"/>
        <v/>
      </c>
      <c r="V328" s="723"/>
      <c r="X328" s="308" t="str">
        <f t="shared" si="84"/>
        <v/>
      </c>
      <c r="Y328" s="309" t="str">
        <f t="shared" si="85"/>
        <v/>
      </c>
      <c r="Z328" s="308" t="str">
        <f t="shared" si="76"/>
        <v/>
      </c>
      <c r="AA328" s="308" t="b">
        <f t="shared" si="77"/>
        <v>1</v>
      </c>
      <c r="AB328" s="308" t="str">
        <f t="shared" si="86"/>
        <v/>
      </c>
      <c r="AC328" s="534" t="str">
        <f t="shared" si="87"/>
        <v/>
      </c>
      <c r="AD328" s="752" t="str">
        <f t="shared" si="88"/>
        <v/>
      </c>
      <c r="AE328" s="534" t="str">
        <f t="shared" si="89"/>
        <v/>
      </c>
      <c r="AF328" s="752" t="str">
        <f t="shared" si="90"/>
        <v/>
      </c>
    </row>
    <row r="329" spans="2:32" x14ac:dyDescent="0.25">
      <c r="B329" s="721"/>
      <c r="C329" s="531" t="str">
        <f>IFERROR(VLOOKUP(B329,'מצבת ורישום גנים'!B:D,3,0),"")</f>
        <v/>
      </c>
      <c r="D329" s="721"/>
      <c r="E329" s="723"/>
      <c r="F329" s="723"/>
      <c r="G329" s="723"/>
      <c r="H329" s="723"/>
      <c r="I329" s="992" t="str">
        <f t="shared" si="91"/>
        <v/>
      </c>
      <c r="J329" s="723"/>
      <c r="K329" s="724"/>
      <c r="L329" s="723"/>
      <c r="M329" s="306" t="str">
        <f t="shared" si="78"/>
        <v/>
      </c>
      <c r="N329" s="32" t="str">
        <f t="shared" si="79"/>
        <v/>
      </c>
      <c r="P329" s="307" t="str">
        <f t="shared" si="80"/>
        <v/>
      </c>
      <c r="Q329" s="307" t="str">
        <f t="shared" si="74"/>
        <v/>
      </c>
      <c r="R329" s="307" t="str">
        <f t="shared" si="81"/>
        <v/>
      </c>
      <c r="S329" s="307" t="str">
        <f t="shared" si="82"/>
        <v/>
      </c>
      <c r="T329" s="307" t="str">
        <f t="shared" si="83"/>
        <v/>
      </c>
      <c r="U329" s="307" t="str">
        <f t="shared" si="75"/>
        <v/>
      </c>
      <c r="V329" s="723"/>
      <c r="X329" s="308" t="str">
        <f t="shared" si="84"/>
        <v/>
      </c>
      <c r="Y329" s="309" t="str">
        <f t="shared" si="85"/>
        <v/>
      </c>
      <c r="Z329" s="308" t="str">
        <f t="shared" si="76"/>
        <v/>
      </c>
      <c r="AA329" s="308" t="b">
        <f t="shared" si="77"/>
        <v>1</v>
      </c>
      <c r="AB329" s="308" t="str">
        <f t="shared" si="86"/>
        <v/>
      </c>
      <c r="AC329" s="534" t="str">
        <f t="shared" si="87"/>
        <v/>
      </c>
      <c r="AD329" s="752" t="str">
        <f t="shared" si="88"/>
        <v/>
      </c>
      <c r="AE329" s="534" t="str">
        <f t="shared" si="89"/>
        <v/>
      </c>
      <c r="AF329" s="752" t="str">
        <f t="shared" si="90"/>
        <v/>
      </c>
    </row>
    <row r="330" spans="2:32" x14ac:dyDescent="0.25">
      <c r="B330" s="721"/>
      <c r="C330" s="531" t="str">
        <f>IFERROR(VLOOKUP(B330,'מצבת ורישום גנים'!B:D,3,0),"")</f>
        <v/>
      </c>
      <c r="D330" s="721"/>
      <c r="E330" s="723"/>
      <c r="F330" s="723"/>
      <c r="G330" s="723"/>
      <c r="H330" s="723"/>
      <c r="I330" s="992" t="str">
        <f t="shared" si="91"/>
        <v/>
      </c>
      <c r="J330" s="723"/>
      <c r="K330" s="724"/>
      <c r="L330" s="723"/>
      <c r="M330" s="306" t="str">
        <f t="shared" si="78"/>
        <v/>
      </c>
      <c r="N330" s="32" t="str">
        <f t="shared" si="79"/>
        <v/>
      </c>
      <c r="P330" s="307" t="str">
        <f t="shared" si="80"/>
        <v/>
      </c>
      <c r="Q330" s="307" t="str">
        <f t="shared" si="74"/>
        <v/>
      </c>
      <c r="R330" s="307" t="str">
        <f t="shared" si="81"/>
        <v/>
      </c>
      <c r="S330" s="307" t="str">
        <f t="shared" si="82"/>
        <v/>
      </c>
      <c r="T330" s="307" t="str">
        <f t="shared" si="83"/>
        <v/>
      </c>
      <c r="U330" s="307" t="str">
        <f t="shared" si="75"/>
        <v/>
      </c>
      <c r="V330" s="723"/>
      <c r="X330" s="308" t="str">
        <f t="shared" si="84"/>
        <v/>
      </c>
      <c r="Y330" s="309" t="str">
        <f t="shared" si="85"/>
        <v/>
      </c>
      <c r="Z330" s="308" t="str">
        <f t="shared" si="76"/>
        <v/>
      </c>
      <c r="AA330" s="308" t="b">
        <f t="shared" si="77"/>
        <v>1</v>
      </c>
      <c r="AB330" s="308" t="str">
        <f t="shared" si="86"/>
        <v/>
      </c>
      <c r="AC330" s="534" t="str">
        <f t="shared" si="87"/>
        <v/>
      </c>
      <c r="AD330" s="752" t="str">
        <f t="shared" si="88"/>
        <v/>
      </c>
      <c r="AE330" s="534" t="str">
        <f t="shared" si="89"/>
        <v/>
      </c>
      <c r="AF330" s="752" t="str">
        <f t="shared" si="90"/>
        <v/>
      </c>
    </row>
    <row r="331" spans="2:32" x14ac:dyDescent="0.25">
      <c r="B331" s="721"/>
      <c r="C331" s="531" t="str">
        <f>IFERROR(VLOOKUP(B331,'מצבת ורישום גנים'!B:D,3,0),"")</f>
        <v/>
      </c>
      <c r="D331" s="721"/>
      <c r="E331" s="723"/>
      <c r="F331" s="723"/>
      <c r="G331" s="723"/>
      <c r="H331" s="723"/>
      <c r="I331" s="992" t="str">
        <f t="shared" si="91"/>
        <v/>
      </c>
      <c r="J331" s="723"/>
      <c r="K331" s="724"/>
      <c r="L331" s="723"/>
      <c r="M331" s="306" t="str">
        <f t="shared" si="78"/>
        <v/>
      </c>
      <c r="N331" s="32" t="str">
        <f t="shared" si="79"/>
        <v/>
      </c>
      <c r="P331" s="307" t="str">
        <f t="shared" si="80"/>
        <v/>
      </c>
      <c r="Q331" s="307" t="str">
        <f t="shared" si="74"/>
        <v/>
      </c>
      <c r="R331" s="307" t="str">
        <f t="shared" si="81"/>
        <v/>
      </c>
      <c r="S331" s="307" t="str">
        <f t="shared" si="82"/>
        <v/>
      </c>
      <c r="T331" s="307" t="str">
        <f t="shared" si="83"/>
        <v/>
      </c>
      <c r="U331" s="307" t="str">
        <f t="shared" si="75"/>
        <v/>
      </c>
      <c r="V331" s="723"/>
      <c r="X331" s="308" t="str">
        <f t="shared" si="84"/>
        <v/>
      </c>
      <c r="Y331" s="309" t="str">
        <f t="shared" si="85"/>
        <v/>
      </c>
      <c r="Z331" s="308" t="str">
        <f t="shared" si="76"/>
        <v/>
      </c>
      <c r="AA331" s="308" t="b">
        <f t="shared" si="77"/>
        <v>1</v>
      </c>
      <c r="AB331" s="308" t="str">
        <f t="shared" si="86"/>
        <v/>
      </c>
      <c r="AC331" s="534" t="str">
        <f t="shared" si="87"/>
        <v/>
      </c>
      <c r="AD331" s="752" t="str">
        <f t="shared" si="88"/>
        <v/>
      </c>
      <c r="AE331" s="534" t="str">
        <f t="shared" si="89"/>
        <v/>
      </c>
      <c r="AF331" s="752" t="str">
        <f t="shared" si="90"/>
        <v/>
      </c>
    </row>
    <row r="332" spans="2:32" x14ac:dyDescent="0.25">
      <c r="B332" s="721"/>
      <c r="C332" s="531" t="str">
        <f>IFERROR(VLOOKUP(B332,'מצבת ורישום גנים'!B:D,3,0),"")</f>
        <v/>
      </c>
      <c r="D332" s="721"/>
      <c r="E332" s="723"/>
      <c r="F332" s="723"/>
      <c r="G332" s="723"/>
      <c r="H332" s="723"/>
      <c r="I332" s="992" t="str">
        <f t="shared" si="91"/>
        <v/>
      </c>
      <c r="J332" s="723"/>
      <c r="K332" s="724"/>
      <c r="L332" s="723"/>
      <c r="M332" s="306" t="str">
        <f t="shared" si="78"/>
        <v/>
      </c>
      <c r="N332" s="32" t="str">
        <f t="shared" si="79"/>
        <v/>
      </c>
      <c r="P332" s="307" t="str">
        <f t="shared" si="80"/>
        <v/>
      </c>
      <c r="Q332" s="307" t="str">
        <f t="shared" si="74"/>
        <v/>
      </c>
      <c r="R332" s="307" t="str">
        <f t="shared" si="81"/>
        <v/>
      </c>
      <c r="S332" s="307" t="str">
        <f t="shared" si="82"/>
        <v/>
      </c>
      <c r="T332" s="307" t="str">
        <f t="shared" si="83"/>
        <v/>
      </c>
      <c r="U332" s="307" t="str">
        <f t="shared" si="75"/>
        <v/>
      </c>
      <c r="V332" s="723"/>
      <c r="X332" s="308" t="str">
        <f t="shared" si="84"/>
        <v/>
      </c>
      <c r="Y332" s="309" t="str">
        <f t="shared" si="85"/>
        <v/>
      </c>
      <c r="Z332" s="308" t="str">
        <f t="shared" si="76"/>
        <v/>
      </c>
      <c r="AA332" s="308" t="b">
        <f t="shared" si="77"/>
        <v>1</v>
      </c>
      <c r="AB332" s="308" t="str">
        <f t="shared" si="86"/>
        <v/>
      </c>
      <c r="AC332" s="534" t="str">
        <f t="shared" si="87"/>
        <v/>
      </c>
      <c r="AD332" s="752" t="str">
        <f t="shared" si="88"/>
        <v/>
      </c>
      <c r="AE332" s="534" t="str">
        <f t="shared" si="89"/>
        <v/>
      </c>
      <c r="AF332" s="752" t="str">
        <f t="shared" si="90"/>
        <v/>
      </c>
    </row>
    <row r="333" spans="2:32" x14ac:dyDescent="0.25">
      <c r="B333" s="721"/>
      <c r="C333" s="531" t="str">
        <f>IFERROR(VLOOKUP(B333,'מצבת ורישום גנים'!B:D,3,0),"")</f>
        <v/>
      </c>
      <c r="D333" s="721"/>
      <c r="E333" s="723"/>
      <c r="F333" s="723"/>
      <c r="G333" s="723"/>
      <c r="H333" s="723"/>
      <c r="I333" s="992" t="str">
        <f t="shared" si="91"/>
        <v/>
      </c>
      <c r="J333" s="723"/>
      <c r="K333" s="724"/>
      <c r="L333" s="723"/>
      <c r="M333" s="306" t="str">
        <f t="shared" si="78"/>
        <v/>
      </c>
      <c r="N333" s="32" t="str">
        <f t="shared" si="79"/>
        <v/>
      </c>
      <c r="P333" s="307" t="str">
        <f t="shared" si="80"/>
        <v/>
      </c>
      <c r="Q333" s="307" t="str">
        <f t="shared" si="74"/>
        <v/>
      </c>
      <c r="R333" s="307" t="str">
        <f t="shared" si="81"/>
        <v/>
      </c>
      <c r="S333" s="307" t="str">
        <f t="shared" si="82"/>
        <v/>
      </c>
      <c r="T333" s="307" t="str">
        <f t="shared" si="83"/>
        <v/>
      </c>
      <c r="U333" s="307" t="str">
        <f t="shared" si="75"/>
        <v/>
      </c>
      <c r="V333" s="723"/>
      <c r="X333" s="308" t="str">
        <f t="shared" si="84"/>
        <v/>
      </c>
      <c r="Y333" s="309" t="str">
        <f t="shared" si="85"/>
        <v/>
      </c>
      <c r="Z333" s="308" t="str">
        <f t="shared" si="76"/>
        <v/>
      </c>
      <c r="AA333" s="308" t="b">
        <f t="shared" si="77"/>
        <v>1</v>
      </c>
      <c r="AB333" s="308" t="str">
        <f t="shared" si="86"/>
        <v/>
      </c>
      <c r="AC333" s="534" t="str">
        <f t="shared" si="87"/>
        <v/>
      </c>
      <c r="AD333" s="752" t="str">
        <f t="shared" si="88"/>
        <v/>
      </c>
      <c r="AE333" s="534" t="str">
        <f t="shared" si="89"/>
        <v/>
      </c>
      <c r="AF333" s="752" t="str">
        <f t="shared" si="90"/>
        <v/>
      </c>
    </row>
    <row r="334" spans="2:32" x14ac:dyDescent="0.25">
      <c r="B334" s="721"/>
      <c r="C334" s="531" t="str">
        <f>IFERROR(VLOOKUP(B334,'מצבת ורישום גנים'!B:D,3,0),"")</f>
        <v/>
      </c>
      <c r="D334" s="721"/>
      <c r="E334" s="723"/>
      <c r="F334" s="723"/>
      <c r="G334" s="723"/>
      <c r="H334" s="723"/>
      <c r="I334" s="992" t="str">
        <f t="shared" si="91"/>
        <v/>
      </c>
      <c r="J334" s="723"/>
      <c r="K334" s="724"/>
      <c r="L334" s="723"/>
      <c r="M334" s="306" t="str">
        <f t="shared" si="78"/>
        <v/>
      </c>
      <c r="N334" s="32" t="str">
        <f t="shared" si="79"/>
        <v/>
      </c>
      <c r="P334" s="307" t="str">
        <f t="shared" si="80"/>
        <v/>
      </c>
      <c r="Q334" s="307" t="str">
        <f t="shared" si="74"/>
        <v/>
      </c>
      <c r="R334" s="307" t="str">
        <f t="shared" si="81"/>
        <v/>
      </c>
      <c r="S334" s="307" t="str">
        <f t="shared" si="82"/>
        <v/>
      </c>
      <c r="T334" s="307" t="str">
        <f t="shared" si="83"/>
        <v/>
      </c>
      <c r="U334" s="307" t="str">
        <f t="shared" si="75"/>
        <v/>
      </c>
      <c r="V334" s="723"/>
      <c r="X334" s="308" t="str">
        <f t="shared" si="84"/>
        <v/>
      </c>
      <c r="Y334" s="309" t="str">
        <f t="shared" si="85"/>
        <v/>
      </c>
      <c r="Z334" s="308" t="str">
        <f t="shared" si="76"/>
        <v/>
      </c>
      <c r="AA334" s="308" t="b">
        <f t="shared" si="77"/>
        <v>1</v>
      </c>
      <c r="AB334" s="308" t="str">
        <f t="shared" si="86"/>
        <v/>
      </c>
      <c r="AC334" s="534" t="str">
        <f t="shared" si="87"/>
        <v/>
      </c>
      <c r="AD334" s="752" t="str">
        <f t="shared" si="88"/>
        <v/>
      </c>
      <c r="AE334" s="534" t="str">
        <f t="shared" si="89"/>
        <v/>
      </c>
      <c r="AF334" s="752" t="str">
        <f t="shared" si="90"/>
        <v/>
      </c>
    </row>
    <row r="335" spans="2:32" x14ac:dyDescent="0.25">
      <c r="B335" s="721"/>
      <c r="C335" s="531" t="str">
        <f>IFERROR(VLOOKUP(B335,'מצבת ורישום גנים'!B:D,3,0),"")</f>
        <v/>
      </c>
      <c r="D335" s="721"/>
      <c r="E335" s="723"/>
      <c r="F335" s="723"/>
      <c r="G335" s="723"/>
      <c r="H335" s="723"/>
      <c r="I335" s="992" t="str">
        <f t="shared" si="91"/>
        <v/>
      </c>
      <c r="J335" s="723"/>
      <c r="K335" s="724"/>
      <c r="L335" s="723"/>
      <c r="M335" s="306" t="str">
        <f t="shared" si="78"/>
        <v/>
      </c>
      <c r="N335" s="32" t="str">
        <f t="shared" si="79"/>
        <v/>
      </c>
      <c r="P335" s="307" t="str">
        <f t="shared" si="80"/>
        <v/>
      </c>
      <c r="Q335" s="307" t="str">
        <f t="shared" si="74"/>
        <v/>
      </c>
      <c r="R335" s="307" t="str">
        <f t="shared" si="81"/>
        <v/>
      </c>
      <c r="S335" s="307" t="str">
        <f t="shared" si="82"/>
        <v/>
      </c>
      <c r="T335" s="307" t="str">
        <f t="shared" si="83"/>
        <v/>
      </c>
      <c r="U335" s="307" t="str">
        <f t="shared" si="75"/>
        <v/>
      </c>
      <c r="V335" s="723"/>
      <c r="X335" s="308" t="str">
        <f t="shared" si="84"/>
        <v/>
      </c>
      <c r="Y335" s="309" t="str">
        <f t="shared" si="85"/>
        <v/>
      </c>
      <c r="Z335" s="308" t="str">
        <f t="shared" si="76"/>
        <v/>
      </c>
      <c r="AA335" s="308" t="b">
        <f t="shared" si="77"/>
        <v>1</v>
      </c>
      <c r="AB335" s="308" t="str">
        <f t="shared" si="86"/>
        <v/>
      </c>
      <c r="AC335" s="534" t="str">
        <f t="shared" si="87"/>
        <v/>
      </c>
      <c r="AD335" s="752" t="str">
        <f t="shared" si="88"/>
        <v/>
      </c>
      <c r="AE335" s="534" t="str">
        <f t="shared" si="89"/>
        <v/>
      </c>
      <c r="AF335" s="752" t="str">
        <f t="shared" si="90"/>
        <v/>
      </c>
    </row>
    <row r="336" spans="2:32" x14ac:dyDescent="0.25">
      <c r="B336" s="721"/>
      <c r="C336" s="531" t="str">
        <f>IFERROR(VLOOKUP(B336,'מצבת ורישום גנים'!B:D,3,0),"")</f>
        <v/>
      </c>
      <c r="D336" s="721"/>
      <c r="E336" s="723"/>
      <c r="F336" s="723"/>
      <c r="G336" s="723"/>
      <c r="H336" s="723"/>
      <c r="I336" s="992" t="str">
        <f t="shared" si="91"/>
        <v/>
      </c>
      <c r="J336" s="723"/>
      <c r="K336" s="724"/>
      <c r="L336" s="723"/>
      <c r="M336" s="306" t="str">
        <f t="shared" si="78"/>
        <v/>
      </c>
      <c r="N336" s="32" t="str">
        <f t="shared" si="79"/>
        <v/>
      </c>
      <c r="P336" s="307" t="str">
        <f t="shared" si="80"/>
        <v/>
      </c>
      <c r="Q336" s="307" t="str">
        <f t="shared" ref="Q336:Q399" si="92">IF(J336="","",IFERROR(IF(OR(H336="גננת",H336="מורה",H336="רכז",H336="רכזת גן",H336="רכז גן",H336="רכז בית ספר",H336="רכזת בית ספר"),IF(J336&gt;=75,"תקין","לא תקין"),IF(H336="סייעת ממשיכה",IF(J336&gt;=30,"תקין","לא תקין"),IF(H336="סייעת רפואית/אישית",IF(J336&gt;=12.5,"תקין","לא תקין"),IF(H336="סייעת חדשה",IF(J336&gt;=37,"תקין","לא תקין"),IF(OR(H336&lt;&gt;"מורה",H336&lt;&gt;"גננת",H336&lt;&gt;"סייעת"),IF(J336&gt;=30.61,"תקין","לא תקין"),"לא תקין"))))),""))</f>
        <v/>
      </c>
      <c r="R336" s="307" t="str">
        <f t="shared" si="81"/>
        <v/>
      </c>
      <c r="S336" s="307" t="str">
        <f t="shared" si="82"/>
        <v/>
      </c>
      <c r="T336" s="307" t="str">
        <f t="shared" si="83"/>
        <v/>
      </c>
      <c r="U336" s="307" t="str">
        <f t="shared" ref="U336:U399" si="93">IF(D336="","",IF(Z336&gt;1,IF(SUMIF(D:D,D336,L:L)&gt;90,"לא תקין","תקין"),"תקין"))</f>
        <v/>
      </c>
      <c r="V336" s="723"/>
      <c r="X336" s="308" t="str">
        <f t="shared" si="84"/>
        <v/>
      </c>
      <c r="Y336" s="309" t="str">
        <f t="shared" si="85"/>
        <v/>
      </c>
      <c r="Z336" s="308" t="str">
        <f t="shared" ref="Z336:Z399" si="94">IF(D336="","",COUNTIF(D:D,D336))</f>
        <v/>
      </c>
      <c r="AA336" s="308" t="b">
        <f t="shared" ref="AA336:AA399" si="95">MOD(MID(REPT(0,9-LEN(D336))&amp;D336,1,1)+MID("0246813579",MID(REPT(0,9-LEN(D336))&amp;D336,2,1)+1,1)+MID(REPT(0,9-LEN(D336))&amp;D336,3,1)+MID("0246813579",MID(REPT(0,9-LEN(D336))&amp;D336,4,1)+1,1)+MID(REPT(0,9-LEN(D336))&amp;D336,5,1)+MID("0246813579",MID(REPT(0,9-LEN(D336))&amp;D336,6,1)+1,1)+MID(REPT(0,9-LEN(D336))&amp;D336,7,1)+MID("0246813579",MID(REPT(0,9-LEN(D336))&amp;D336,8,1)+1,1)+MID(REPT(0,9-LEN(D336))&amp;D336,9,1),10)=0</f>
        <v>1</v>
      </c>
      <c r="AB336" s="308" t="str">
        <f t="shared" si="86"/>
        <v/>
      </c>
      <c r="AC336" s="534" t="str">
        <f t="shared" si="87"/>
        <v/>
      </c>
      <c r="AD336" s="752" t="str">
        <f t="shared" si="88"/>
        <v/>
      </c>
      <c r="AE336" s="534" t="str">
        <f t="shared" si="89"/>
        <v/>
      </c>
      <c r="AF336" s="752" t="str">
        <f t="shared" si="90"/>
        <v/>
      </c>
    </row>
    <row r="337" spans="2:32" x14ac:dyDescent="0.25">
      <c r="B337" s="721"/>
      <c r="C337" s="531" t="str">
        <f>IFERROR(VLOOKUP(B337,'מצבת ורישום גנים'!B:D,3,0),"")</f>
        <v/>
      </c>
      <c r="D337" s="721"/>
      <c r="E337" s="723"/>
      <c r="F337" s="723"/>
      <c r="G337" s="723"/>
      <c r="H337" s="723"/>
      <c r="I337" s="992" t="str">
        <f t="shared" si="91"/>
        <v/>
      </c>
      <c r="J337" s="723"/>
      <c r="K337" s="724"/>
      <c r="L337" s="723"/>
      <c r="M337" s="306" t="str">
        <f t="shared" ref="M337:M400" si="96">IF(AND(L337&gt;0,K337&gt;0),K337*L337,"")</f>
        <v/>
      </c>
      <c r="N337" s="32" t="str">
        <f t="shared" ref="N337:N400" si="97">TEXT(LEFT(H337,2),0)</f>
        <v/>
      </c>
      <c r="P337" s="307" t="str">
        <f t="shared" ref="P337:P400" si="98">IF(D337="","",IF(AA337=FALSE,"לא תקין","תקין"))</f>
        <v/>
      </c>
      <c r="Q337" s="307" t="str">
        <f t="shared" si="92"/>
        <v/>
      </c>
      <c r="R337" s="307" t="str">
        <f t="shared" ref="R337:R400" si="99">IF(K337="","",IF(OR(Y337&lt;100%,Y337&gt;140%),"לא תקין","תקין"))</f>
        <v/>
      </c>
      <c r="S337" s="307" t="str">
        <f t="shared" ref="S337:S400" si="100">IF(J337="","",IFERROR(IF(J337&gt;120,"לא תקין","תקין"),""))</f>
        <v/>
      </c>
      <c r="T337" s="307" t="str">
        <f t="shared" ref="T337:T400" si="101">IF(L337="","",IF(H337="","יש להזין איש צוות",IF(OR(H337="מורה",H337="גננת",H337="רכז גן",H337="רכזת גן",H337="סייעת ממשיכה",H337="סייעת חדשה",H337="מדצית",H337="מדצ",H337="מדריך",H337="מדריכה",H337="תוספת כח אדם"),IF(L337&lt;=90,"תקין","לא תקין"),IF(OR(H337="רכז בית ספר",H337="רכזת תכנית בבית הספר",H337="רכזת בית ספר"),IF(L337&lt;=114,"תקין","לא תקין"),IF(OR(H337="סגנית רכזת מעל 150",H337="סגן רכז"),IF(L337&lt;=93,"תקין","לא תקין"),"לא תקין")))))</f>
        <v/>
      </c>
      <c r="U337" s="307" t="str">
        <f t="shared" si="93"/>
        <v/>
      </c>
      <c r="V337" s="723"/>
      <c r="X337" s="308" t="str">
        <f t="shared" ref="X337:X400" si="102">IF(M337="","",IF(OR(R337="לא תקין",S337="לא תקין",T337="לא תקין",,U337="לא תקין"),"לא תקין","תקין"))</f>
        <v/>
      </c>
      <c r="Y337" s="309" t="str">
        <f t="shared" ref="Y337:Y400" si="103">IFERROR(IF(J337="","",K337/J337),"")</f>
        <v/>
      </c>
      <c r="Z337" s="308" t="str">
        <f t="shared" si="94"/>
        <v/>
      </c>
      <c r="AA337" s="308" t="b">
        <f t="shared" si="95"/>
        <v>1</v>
      </c>
      <c r="AB337" s="308" t="str">
        <f t="shared" ref="AB337:AB400" si="104">IF(H337="גננת",IF(J337&lt;75,"לא תקין","תקין"),"")</f>
        <v/>
      </c>
      <c r="AC337" s="534" t="str">
        <f t="shared" ref="AC337:AC400" si="105">IF(B337&lt;&gt;"",B337&amp;H337,"")</f>
        <v/>
      </c>
      <c r="AD337" s="752" t="str">
        <f t="shared" ref="AD337:AD400" si="106">M337</f>
        <v/>
      </c>
      <c r="AE337" s="534" t="str">
        <f t="shared" ref="AE337:AE400" si="107">IF(B337&lt;&gt;"",B337&amp;LEFT(H337,5),"")</f>
        <v/>
      </c>
      <c r="AF337" s="752" t="str">
        <f t="shared" ref="AF337:AF400" si="108">M337</f>
        <v/>
      </c>
    </row>
    <row r="338" spans="2:32" x14ac:dyDescent="0.25">
      <c r="B338" s="721"/>
      <c r="C338" s="531" t="str">
        <f>IFERROR(VLOOKUP(B338,'מצבת ורישום גנים'!B:D,3,0),"")</f>
        <v/>
      </c>
      <c r="D338" s="721"/>
      <c r="E338" s="723"/>
      <c r="F338" s="723"/>
      <c r="G338" s="723"/>
      <c r="H338" s="723"/>
      <c r="I338" s="992" t="str">
        <f t="shared" ref="I338:I401" si="109">SUBSTITUTE(IFERROR(IF(H338="מדצ","מדצ/ית",IF(OR(H338="סייעת ממשיכה",H338="סייעת חדשה",H338="סייעת רפואית/אישית"),"סייעת",IF(H338="רכזת גן","רכזת גן"))),""),"FALSE","")</f>
        <v/>
      </c>
      <c r="J338" s="723"/>
      <c r="K338" s="724"/>
      <c r="L338" s="723"/>
      <c r="M338" s="306" t="str">
        <f t="shared" si="96"/>
        <v/>
      </c>
      <c r="N338" s="32" t="str">
        <f t="shared" si="97"/>
        <v/>
      </c>
      <c r="P338" s="307" t="str">
        <f t="shared" si="98"/>
        <v/>
      </c>
      <c r="Q338" s="307" t="str">
        <f t="shared" si="92"/>
        <v/>
      </c>
      <c r="R338" s="307" t="str">
        <f t="shared" si="99"/>
        <v/>
      </c>
      <c r="S338" s="307" t="str">
        <f t="shared" si="100"/>
        <v/>
      </c>
      <c r="T338" s="307" t="str">
        <f t="shared" si="101"/>
        <v/>
      </c>
      <c r="U338" s="307" t="str">
        <f t="shared" si="93"/>
        <v/>
      </c>
      <c r="V338" s="723"/>
      <c r="X338" s="308" t="str">
        <f t="shared" si="102"/>
        <v/>
      </c>
      <c r="Y338" s="309" t="str">
        <f t="shared" si="103"/>
        <v/>
      </c>
      <c r="Z338" s="308" t="str">
        <f t="shared" si="94"/>
        <v/>
      </c>
      <c r="AA338" s="308" t="b">
        <f t="shared" si="95"/>
        <v>1</v>
      </c>
      <c r="AB338" s="308" t="str">
        <f t="shared" si="104"/>
        <v/>
      </c>
      <c r="AC338" s="534" t="str">
        <f t="shared" si="105"/>
        <v/>
      </c>
      <c r="AD338" s="752" t="str">
        <f t="shared" si="106"/>
        <v/>
      </c>
      <c r="AE338" s="534" t="str">
        <f t="shared" si="107"/>
        <v/>
      </c>
      <c r="AF338" s="752" t="str">
        <f t="shared" si="108"/>
        <v/>
      </c>
    </row>
    <row r="339" spans="2:32" x14ac:dyDescent="0.25">
      <c r="B339" s="721"/>
      <c r="C339" s="531" t="str">
        <f>IFERROR(VLOOKUP(B339,'מצבת ורישום גנים'!B:D,3,0),"")</f>
        <v/>
      </c>
      <c r="D339" s="721"/>
      <c r="E339" s="723"/>
      <c r="F339" s="723"/>
      <c r="G339" s="723"/>
      <c r="H339" s="723"/>
      <c r="I339" s="992" t="str">
        <f t="shared" si="109"/>
        <v/>
      </c>
      <c r="J339" s="723"/>
      <c r="K339" s="724"/>
      <c r="L339" s="723"/>
      <c r="M339" s="306" t="str">
        <f t="shared" si="96"/>
        <v/>
      </c>
      <c r="N339" s="32" t="str">
        <f t="shared" si="97"/>
        <v/>
      </c>
      <c r="P339" s="307" t="str">
        <f t="shared" si="98"/>
        <v/>
      </c>
      <c r="Q339" s="307" t="str">
        <f t="shared" si="92"/>
        <v/>
      </c>
      <c r="R339" s="307" t="str">
        <f t="shared" si="99"/>
        <v/>
      </c>
      <c r="S339" s="307" t="str">
        <f t="shared" si="100"/>
        <v/>
      </c>
      <c r="T339" s="307" t="str">
        <f t="shared" si="101"/>
        <v/>
      </c>
      <c r="U339" s="307" t="str">
        <f t="shared" si="93"/>
        <v/>
      </c>
      <c r="V339" s="723"/>
      <c r="X339" s="308" t="str">
        <f t="shared" si="102"/>
        <v/>
      </c>
      <c r="Y339" s="309" t="str">
        <f t="shared" si="103"/>
        <v/>
      </c>
      <c r="Z339" s="308" t="str">
        <f t="shared" si="94"/>
        <v/>
      </c>
      <c r="AA339" s="308" t="b">
        <f t="shared" si="95"/>
        <v>1</v>
      </c>
      <c r="AB339" s="308" t="str">
        <f t="shared" si="104"/>
        <v/>
      </c>
      <c r="AC339" s="534" t="str">
        <f t="shared" si="105"/>
        <v/>
      </c>
      <c r="AD339" s="752" t="str">
        <f t="shared" si="106"/>
        <v/>
      </c>
      <c r="AE339" s="534" t="str">
        <f t="shared" si="107"/>
        <v/>
      </c>
      <c r="AF339" s="752" t="str">
        <f t="shared" si="108"/>
        <v/>
      </c>
    </row>
    <row r="340" spans="2:32" x14ac:dyDescent="0.25">
      <c r="B340" s="721"/>
      <c r="C340" s="531" t="str">
        <f>IFERROR(VLOOKUP(B340,'מצבת ורישום גנים'!B:D,3,0),"")</f>
        <v/>
      </c>
      <c r="D340" s="721"/>
      <c r="E340" s="723"/>
      <c r="F340" s="723"/>
      <c r="G340" s="723"/>
      <c r="H340" s="723"/>
      <c r="I340" s="992" t="str">
        <f t="shared" si="109"/>
        <v/>
      </c>
      <c r="J340" s="723"/>
      <c r="K340" s="724"/>
      <c r="L340" s="723"/>
      <c r="M340" s="306" t="str">
        <f t="shared" si="96"/>
        <v/>
      </c>
      <c r="N340" s="32" t="str">
        <f t="shared" si="97"/>
        <v/>
      </c>
      <c r="P340" s="307" t="str">
        <f t="shared" si="98"/>
        <v/>
      </c>
      <c r="Q340" s="307" t="str">
        <f t="shared" si="92"/>
        <v/>
      </c>
      <c r="R340" s="307" t="str">
        <f t="shared" si="99"/>
        <v/>
      </c>
      <c r="S340" s="307" t="str">
        <f t="shared" si="100"/>
        <v/>
      </c>
      <c r="T340" s="307" t="str">
        <f t="shared" si="101"/>
        <v/>
      </c>
      <c r="U340" s="307" t="str">
        <f t="shared" si="93"/>
        <v/>
      </c>
      <c r="V340" s="723"/>
      <c r="X340" s="308" t="str">
        <f t="shared" si="102"/>
        <v/>
      </c>
      <c r="Y340" s="309" t="str">
        <f t="shared" si="103"/>
        <v/>
      </c>
      <c r="Z340" s="308" t="str">
        <f t="shared" si="94"/>
        <v/>
      </c>
      <c r="AA340" s="308" t="b">
        <f t="shared" si="95"/>
        <v>1</v>
      </c>
      <c r="AB340" s="308" t="str">
        <f t="shared" si="104"/>
        <v/>
      </c>
      <c r="AC340" s="534" t="str">
        <f t="shared" si="105"/>
        <v/>
      </c>
      <c r="AD340" s="752" t="str">
        <f t="shared" si="106"/>
        <v/>
      </c>
      <c r="AE340" s="534" t="str">
        <f t="shared" si="107"/>
        <v/>
      </c>
      <c r="AF340" s="752" t="str">
        <f t="shared" si="108"/>
        <v/>
      </c>
    </row>
    <row r="341" spans="2:32" x14ac:dyDescent="0.25">
      <c r="B341" s="721"/>
      <c r="C341" s="531" t="str">
        <f>IFERROR(VLOOKUP(B341,'מצבת ורישום גנים'!B:D,3,0),"")</f>
        <v/>
      </c>
      <c r="D341" s="721"/>
      <c r="E341" s="723"/>
      <c r="F341" s="723"/>
      <c r="G341" s="723"/>
      <c r="H341" s="723"/>
      <c r="I341" s="992" t="str">
        <f t="shared" si="109"/>
        <v/>
      </c>
      <c r="J341" s="723"/>
      <c r="K341" s="724"/>
      <c r="L341" s="723"/>
      <c r="M341" s="306" t="str">
        <f t="shared" si="96"/>
        <v/>
      </c>
      <c r="N341" s="32" t="str">
        <f t="shared" si="97"/>
        <v/>
      </c>
      <c r="P341" s="307" t="str">
        <f t="shared" si="98"/>
        <v/>
      </c>
      <c r="Q341" s="307" t="str">
        <f t="shared" si="92"/>
        <v/>
      </c>
      <c r="R341" s="307" t="str">
        <f t="shared" si="99"/>
        <v/>
      </c>
      <c r="S341" s="307" t="str">
        <f t="shared" si="100"/>
        <v/>
      </c>
      <c r="T341" s="307" t="str">
        <f t="shared" si="101"/>
        <v/>
      </c>
      <c r="U341" s="307" t="str">
        <f t="shared" si="93"/>
        <v/>
      </c>
      <c r="V341" s="723"/>
      <c r="X341" s="308" t="str">
        <f t="shared" si="102"/>
        <v/>
      </c>
      <c r="Y341" s="309" t="str">
        <f t="shared" si="103"/>
        <v/>
      </c>
      <c r="Z341" s="308" t="str">
        <f t="shared" si="94"/>
        <v/>
      </c>
      <c r="AA341" s="308" t="b">
        <f t="shared" si="95"/>
        <v>1</v>
      </c>
      <c r="AB341" s="308" t="str">
        <f t="shared" si="104"/>
        <v/>
      </c>
      <c r="AC341" s="534" t="str">
        <f t="shared" si="105"/>
        <v/>
      </c>
      <c r="AD341" s="752" t="str">
        <f t="shared" si="106"/>
        <v/>
      </c>
      <c r="AE341" s="534" t="str">
        <f t="shared" si="107"/>
        <v/>
      </c>
      <c r="AF341" s="752" t="str">
        <f t="shared" si="108"/>
        <v/>
      </c>
    </row>
    <row r="342" spans="2:32" x14ac:dyDescent="0.25">
      <c r="B342" s="721"/>
      <c r="C342" s="531" t="str">
        <f>IFERROR(VLOOKUP(B342,'מצבת ורישום גנים'!B:D,3,0),"")</f>
        <v/>
      </c>
      <c r="D342" s="721"/>
      <c r="E342" s="723"/>
      <c r="F342" s="723"/>
      <c r="G342" s="723"/>
      <c r="H342" s="723"/>
      <c r="I342" s="992" t="str">
        <f t="shared" si="109"/>
        <v/>
      </c>
      <c r="J342" s="723"/>
      <c r="K342" s="724"/>
      <c r="L342" s="723"/>
      <c r="M342" s="306" t="str">
        <f t="shared" si="96"/>
        <v/>
      </c>
      <c r="N342" s="32" t="str">
        <f t="shared" si="97"/>
        <v/>
      </c>
      <c r="P342" s="307" t="str">
        <f t="shared" si="98"/>
        <v/>
      </c>
      <c r="Q342" s="307" t="str">
        <f t="shared" si="92"/>
        <v/>
      </c>
      <c r="R342" s="307" t="str">
        <f t="shared" si="99"/>
        <v/>
      </c>
      <c r="S342" s="307" t="str">
        <f t="shared" si="100"/>
        <v/>
      </c>
      <c r="T342" s="307" t="str">
        <f t="shared" si="101"/>
        <v/>
      </c>
      <c r="U342" s="307" t="str">
        <f t="shared" si="93"/>
        <v/>
      </c>
      <c r="V342" s="723"/>
      <c r="X342" s="308" t="str">
        <f t="shared" si="102"/>
        <v/>
      </c>
      <c r="Y342" s="309" t="str">
        <f t="shared" si="103"/>
        <v/>
      </c>
      <c r="Z342" s="308" t="str">
        <f t="shared" si="94"/>
        <v/>
      </c>
      <c r="AA342" s="308" t="b">
        <f t="shared" si="95"/>
        <v>1</v>
      </c>
      <c r="AB342" s="308" t="str">
        <f t="shared" si="104"/>
        <v/>
      </c>
      <c r="AC342" s="534" t="str">
        <f t="shared" si="105"/>
        <v/>
      </c>
      <c r="AD342" s="752" t="str">
        <f t="shared" si="106"/>
        <v/>
      </c>
      <c r="AE342" s="534" t="str">
        <f t="shared" si="107"/>
        <v/>
      </c>
      <c r="AF342" s="752" t="str">
        <f t="shared" si="108"/>
        <v/>
      </c>
    </row>
    <row r="343" spans="2:32" x14ac:dyDescent="0.25">
      <c r="B343" s="721"/>
      <c r="C343" s="531" t="str">
        <f>IFERROR(VLOOKUP(B343,'מצבת ורישום גנים'!B:D,3,0),"")</f>
        <v/>
      </c>
      <c r="D343" s="721"/>
      <c r="E343" s="723"/>
      <c r="F343" s="723"/>
      <c r="G343" s="723"/>
      <c r="H343" s="723"/>
      <c r="I343" s="992" t="str">
        <f t="shared" si="109"/>
        <v/>
      </c>
      <c r="J343" s="723"/>
      <c r="K343" s="724"/>
      <c r="L343" s="723"/>
      <c r="M343" s="306" t="str">
        <f t="shared" si="96"/>
        <v/>
      </c>
      <c r="N343" s="32" t="str">
        <f t="shared" si="97"/>
        <v/>
      </c>
      <c r="P343" s="307" t="str">
        <f t="shared" si="98"/>
        <v/>
      </c>
      <c r="Q343" s="307" t="str">
        <f t="shared" si="92"/>
        <v/>
      </c>
      <c r="R343" s="307" t="str">
        <f t="shared" si="99"/>
        <v/>
      </c>
      <c r="S343" s="307" t="str">
        <f t="shared" si="100"/>
        <v/>
      </c>
      <c r="T343" s="307" t="str">
        <f t="shared" si="101"/>
        <v/>
      </c>
      <c r="U343" s="307" t="str">
        <f t="shared" si="93"/>
        <v/>
      </c>
      <c r="V343" s="723"/>
      <c r="X343" s="308" t="str">
        <f t="shared" si="102"/>
        <v/>
      </c>
      <c r="Y343" s="309" t="str">
        <f t="shared" si="103"/>
        <v/>
      </c>
      <c r="Z343" s="308" t="str">
        <f t="shared" si="94"/>
        <v/>
      </c>
      <c r="AA343" s="308" t="b">
        <f t="shared" si="95"/>
        <v>1</v>
      </c>
      <c r="AB343" s="308" t="str">
        <f t="shared" si="104"/>
        <v/>
      </c>
      <c r="AC343" s="534" t="str">
        <f t="shared" si="105"/>
        <v/>
      </c>
      <c r="AD343" s="752" t="str">
        <f t="shared" si="106"/>
        <v/>
      </c>
      <c r="AE343" s="534" t="str">
        <f t="shared" si="107"/>
        <v/>
      </c>
      <c r="AF343" s="752" t="str">
        <f t="shared" si="108"/>
        <v/>
      </c>
    </row>
    <row r="344" spans="2:32" x14ac:dyDescent="0.25">
      <c r="B344" s="721"/>
      <c r="C344" s="531" t="str">
        <f>IFERROR(VLOOKUP(B344,'מצבת ורישום גנים'!B:D,3,0),"")</f>
        <v/>
      </c>
      <c r="D344" s="721"/>
      <c r="E344" s="723"/>
      <c r="F344" s="723"/>
      <c r="G344" s="723"/>
      <c r="H344" s="723"/>
      <c r="I344" s="992" t="str">
        <f t="shared" si="109"/>
        <v/>
      </c>
      <c r="J344" s="723"/>
      <c r="K344" s="724"/>
      <c r="L344" s="723"/>
      <c r="M344" s="306" t="str">
        <f t="shared" si="96"/>
        <v/>
      </c>
      <c r="N344" s="32" t="str">
        <f t="shared" si="97"/>
        <v/>
      </c>
      <c r="P344" s="307" t="str">
        <f t="shared" si="98"/>
        <v/>
      </c>
      <c r="Q344" s="307" t="str">
        <f t="shared" si="92"/>
        <v/>
      </c>
      <c r="R344" s="307" t="str">
        <f t="shared" si="99"/>
        <v/>
      </c>
      <c r="S344" s="307" t="str">
        <f t="shared" si="100"/>
        <v/>
      </c>
      <c r="T344" s="307" t="str">
        <f t="shared" si="101"/>
        <v/>
      </c>
      <c r="U344" s="307" t="str">
        <f t="shared" si="93"/>
        <v/>
      </c>
      <c r="V344" s="723"/>
      <c r="X344" s="308" t="str">
        <f t="shared" si="102"/>
        <v/>
      </c>
      <c r="Y344" s="309" t="str">
        <f t="shared" si="103"/>
        <v/>
      </c>
      <c r="Z344" s="308" t="str">
        <f t="shared" si="94"/>
        <v/>
      </c>
      <c r="AA344" s="308" t="b">
        <f t="shared" si="95"/>
        <v>1</v>
      </c>
      <c r="AB344" s="308" t="str">
        <f t="shared" si="104"/>
        <v/>
      </c>
      <c r="AC344" s="534" t="str">
        <f t="shared" si="105"/>
        <v/>
      </c>
      <c r="AD344" s="752" t="str">
        <f t="shared" si="106"/>
        <v/>
      </c>
      <c r="AE344" s="534" t="str">
        <f t="shared" si="107"/>
        <v/>
      </c>
      <c r="AF344" s="752" t="str">
        <f t="shared" si="108"/>
        <v/>
      </c>
    </row>
    <row r="345" spans="2:32" x14ac:dyDescent="0.25">
      <c r="B345" s="721"/>
      <c r="C345" s="531" t="str">
        <f>IFERROR(VLOOKUP(B345,'מצבת ורישום גנים'!B:D,3,0),"")</f>
        <v/>
      </c>
      <c r="D345" s="721"/>
      <c r="E345" s="723"/>
      <c r="F345" s="723"/>
      <c r="G345" s="723"/>
      <c r="H345" s="723"/>
      <c r="I345" s="992" t="str">
        <f t="shared" si="109"/>
        <v/>
      </c>
      <c r="J345" s="723"/>
      <c r="K345" s="724"/>
      <c r="L345" s="723"/>
      <c r="M345" s="306" t="str">
        <f t="shared" si="96"/>
        <v/>
      </c>
      <c r="N345" s="32" t="str">
        <f t="shared" si="97"/>
        <v/>
      </c>
      <c r="P345" s="307" t="str">
        <f t="shared" si="98"/>
        <v/>
      </c>
      <c r="Q345" s="307" t="str">
        <f t="shared" si="92"/>
        <v/>
      </c>
      <c r="R345" s="307" t="str">
        <f t="shared" si="99"/>
        <v/>
      </c>
      <c r="S345" s="307" t="str">
        <f t="shared" si="100"/>
        <v/>
      </c>
      <c r="T345" s="307" t="str">
        <f t="shared" si="101"/>
        <v/>
      </c>
      <c r="U345" s="307" t="str">
        <f t="shared" si="93"/>
        <v/>
      </c>
      <c r="V345" s="723"/>
      <c r="X345" s="308" t="str">
        <f t="shared" si="102"/>
        <v/>
      </c>
      <c r="Y345" s="309" t="str">
        <f t="shared" si="103"/>
        <v/>
      </c>
      <c r="Z345" s="308" t="str">
        <f t="shared" si="94"/>
        <v/>
      </c>
      <c r="AA345" s="308" t="b">
        <f t="shared" si="95"/>
        <v>1</v>
      </c>
      <c r="AB345" s="308" t="str">
        <f t="shared" si="104"/>
        <v/>
      </c>
      <c r="AC345" s="534" t="str">
        <f t="shared" si="105"/>
        <v/>
      </c>
      <c r="AD345" s="752" t="str">
        <f t="shared" si="106"/>
        <v/>
      </c>
      <c r="AE345" s="534" t="str">
        <f t="shared" si="107"/>
        <v/>
      </c>
      <c r="AF345" s="752" t="str">
        <f t="shared" si="108"/>
        <v/>
      </c>
    </row>
    <row r="346" spans="2:32" x14ac:dyDescent="0.25">
      <c r="B346" s="721"/>
      <c r="C346" s="531" t="str">
        <f>IFERROR(VLOOKUP(B346,'מצבת ורישום גנים'!B:D,3,0),"")</f>
        <v/>
      </c>
      <c r="D346" s="721"/>
      <c r="E346" s="723"/>
      <c r="F346" s="723"/>
      <c r="G346" s="723"/>
      <c r="H346" s="723"/>
      <c r="I346" s="992" t="str">
        <f t="shared" si="109"/>
        <v/>
      </c>
      <c r="J346" s="723"/>
      <c r="K346" s="724"/>
      <c r="L346" s="723"/>
      <c r="M346" s="306" t="str">
        <f t="shared" si="96"/>
        <v/>
      </c>
      <c r="N346" s="32" t="str">
        <f t="shared" si="97"/>
        <v/>
      </c>
      <c r="P346" s="307" t="str">
        <f t="shared" si="98"/>
        <v/>
      </c>
      <c r="Q346" s="307" t="str">
        <f t="shared" si="92"/>
        <v/>
      </c>
      <c r="R346" s="307" t="str">
        <f t="shared" si="99"/>
        <v/>
      </c>
      <c r="S346" s="307" t="str">
        <f t="shared" si="100"/>
        <v/>
      </c>
      <c r="T346" s="307" t="str">
        <f t="shared" si="101"/>
        <v/>
      </c>
      <c r="U346" s="307" t="str">
        <f t="shared" si="93"/>
        <v/>
      </c>
      <c r="V346" s="723"/>
      <c r="X346" s="308" t="str">
        <f t="shared" si="102"/>
        <v/>
      </c>
      <c r="Y346" s="309" t="str">
        <f t="shared" si="103"/>
        <v/>
      </c>
      <c r="Z346" s="308" t="str">
        <f t="shared" si="94"/>
        <v/>
      </c>
      <c r="AA346" s="308" t="b">
        <f t="shared" si="95"/>
        <v>1</v>
      </c>
      <c r="AB346" s="308" t="str">
        <f t="shared" si="104"/>
        <v/>
      </c>
      <c r="AC346" s="534" t="str">
        <f t="shared" si="105"/>
        <v/>
      </c>
      <c r="AD346" s="752" t="str">
        <f t="shared" si="106"/>
        <v/>
      </c>
      <c r="AE346" s="534" t="str">
        <f t="shared" si="107"/>
        <v/>
      </c>
      <c r="AF346" s="752" t="str">
        <f t="shared" si="108"/>
        <v/>
      </c>
    </row>
    <row r="347" spans="2:32" x14ac:dyDescent="0.25">
      <c r="B347" s="721"/>
      <c r="C347" s="531" t="str">
        <f>IFERROR(VLOOKUP(B347,'מצבת ורישום גנים'!B:D,3,0),"")</f>
        <v/>
      </c>
      <c r="D347" s="721"/>
      <c r="E347" s="723"/>
      <c r="F347" s="723"/>
      <c r="G347" s="723"/>
      <c r="H347" s="723"/>
      <c r="I347" s="992" t="str">
        <f t="shared" si="109"/>
        <v/>
      </c>
      <c r="J347" s="723"/>
      <c r="K347" s="724"/>
      <c r="L347" s="723"/>
      <c r="M347" s="306" t="str">
        <f t="shared" si="96"/>
        <v/>
      </c>
      <c r="N347" s="32" t="str">
        <f t="shared" si="97"/>
        <v/>
      </c>
      <c r="P347" s="307" t="str">
        <f t="shared" si="98"/>
        <v/>
      </c>
      <c r="Q347" s="307" t="str">
        <f t="shared" si="92"/>
        <v/>
      </c>
      <c r="R347" s="307" t="str">
        <f t="shared" si="99"/>
        <v/>
      </c>
      <c r="S347" s="307" t="str">
        <f t="shared" si="100"/>
        <v/>
      </c>
      <c r="T347" s="307" t="str">
        <f t="shared" si="101"/>
        <v/>
      </c>
      <c r="U347" s="307" t="str">
        <f t="shared" si="93"/>
        <v/>
      </c>
      <c r="V347" s="723"/>
      <c r="X347" s="308" t="str">
        <f t="shared" si="102"/>
        <v/>
      </c>
      <c r="Y347" s="309" t="str">
        <f t="shared" si="103"/>
        <v/>
      </c>
      <c r="Z347" s="308" t="str">
        <f t="shared" si="94"/>
        <v/>
      </c>
      <c r="AA347" s="308" t="b">
        <f t="shared" si="95"/>
        <v>1</v>
      </c>
      <c r="AB347" s="308" t="str">
        <f t="shared" si="104"/>
        <v/>
      </c>
      <c r="AC347" s="534" t="str">
        <f t="shared" si="105"/>
        <v/>
      </c>
      <c r="AD347" s="752" t="str">
        <f t="shared" si="106"/>
        <v/>
      </c>
      <c r="AE347" s="534" t="str">
        <f t="shared" si="107"/>
        <v/>
      </c>
      <c r="AF347" s="752" t="str">
        <f t="shared" si="108"/>
        <v/>
      </c>
    </row>
    <row r="348" spans="2:32" x14ac:dyDescent="0.25">
      <c r="B348" s="721"/>
      <c r="C348" s="531" t="str">
        <f>IFERROR(VLOOKUP(B348,'מצבת ורישום גנים'!B:D,3,0),"")</f>
        <v/>
      </c>
      <c r="D348" s="721"/>
      <c r="E348" s="723"/>
      <c r="F348" s="723"/>
      <c r="G348" s="723"/>
      <c r="H348" s="723"/>
      <c r="I348" s="992" t="str">
        <f t="shared" si="109"/>
        <v/>
      </c>
      <c r="J348" s="723"/>
      <c r="K348" s="724"/>
      <c r="L348" s="723"/>
      <c r="M348" s="306" t="str">
        <f t="shared" si="96"/>
        <v/>
      </c>
      <c r="N348" s="32" t="str">
        <f t="shared" si="97"/>
        <v/>
      </c>
      <c r="P348" s="307" t="str">
        <f t="shared" si="98"/>
        <v/>
      </c>
      <c r="Q348" s="307" t="str">
        <f t="shared" si="92"/>
        <v/>
      </c>
      <c r="R348" s="307" t="str">
        <f t="shared" si="99"/>
        <v/>
      </c>
      <c r="S348" s="307" t="str">
        <f t="shared" si="100"/>
        <v/>
      </c>
      <c r="T348" s="307" t="str">
        <f t="shared" si="101"/>
        <v/>
      </c>
      <c r="U348" s="307" t="str">
        <f t="shared" si="93"/>
        <v/>
      </c>
      <c r="V348" s="723"/>
      <c r="X348" s="308" t="str">
        <f t="shared" si="102"/>
        <v/>
      </c>
      <c r="Y348" s="309" t="str">
        <f t="shared" si="103"/>
        <v/>
      </c>
      <c r="Z348" s="308" t="str">
        <f t="shared" si="94"/>
        <v/>
      </c>
      <c r="AA348" s="308" t="b">
        <f t="shared" si="95"/>
        <v>1</v>
      </c>
      <c r="AB348" s="308" t="str">
        <f t="shared" si="104"/>
        <v/>
      </c>
      <c r="AC348" s="534" t="str">
        <f t="shared" si="105"/>
        <v/>
      </c>
      <c r="AD348" s="752" t="str">
        <f t="shared" si="106"/>
        <v/>
      </c>
      <c r="AE348" s="534" t="str">
        <f t="shared" si="107"/>
        <v/>
      </c>
      <c r="AF348" s="752" t="str">
        <f t="shared" si="108"/>
        <v/>
      </c>
    </row>
    <row r="349" spans="2:32" x14ac:dyDescent="0.25">
      <c r="B349" s="721"/>
      <c r="C349" s="531" t="str">
        <f>IFERROR(VLOOKUP(B349,'מצבת ורישום גנים'!B:D,3,0),"")</f>
        <v/>
      </c>
      <c r="D349" s="721"/>
      <c r="E349" s="723"/>
      <c r="F349" s="723"/>
      <c r="G349" s="723"/>
      <c r="H349" s="723"/>
      <c r="I349" s="992" t="str">
        <f t="shared" si="109"/>
        <v/>
      </c>
      <c r="J349" s="723"/>
      <c r="K349" s="724"/>
      <c r="L349" s="723"/>
      <c r="M349" s="306" t="str">
        <f t="shared" si="96"/>
        <v/>
      </c>
      <c r="N349" s="32" t="str">
        <f t="shared" si="97"/>
        <v/>
      </c>
      <c r="P349" s="307" t="str">
        <f t="shared" si="98"/>
        <v/>
      </c>
      <c r="Q349" s="307" t="str">
        <f t="shared" si="92"/>
        <v/>
      </c>
      <c r="R349" s="307" t="str">
        <f t="shared" si="99"/>
        <v/>
      </c>
      <c r="S349" s="307" t="str">
        <f t="shared" si="100"/>
        <v/>
      </c>
      <c r="T349" s="307" t="str">
        <f t="shared" si="101"/>
        <v/>
      </c>
      <c r="U349" s="307" t="str">
        <f t="shared" si="93"/>
        <v/>
      </c>
      <c r="V349" s="723"/>
      <c r="X349" s="308" t="str">
        <f t="shared" si="102"/>
        <v/>
      </c>
      <c r="Y349" s="309" t="str">
        <f t="shared" si="103"/>
        <v/>
      </c>
      <c r="Z349" s="308" t="str">
        <f t="shared" si="94"/>
        <v/>
      </c>
      <c r="AA349" s="308" t="b">
        <f t="shared" si="95"/>
        <v>1</v>
      </c>
      <c r="AB349" s="308" t="str">
        <f t="shared" si="104"/>
        <v/>
      </c>
      <c r="AC349" s="534" t="str">
        <f t="shared" si="105"/>
        <v/>
      </c>
      <c r="AD349" s="752" t="str">
        <f t="shared" si="106"/>
        <v/>
      </c>
      <c r="AE349" s="534" t="str">
        <f t="shared" si="107"/>
        <v/>
      </c>
      <c r="AF349" s="752" t="str">
        <f t="shared" si="108"/>
        <v/>
      </c>
    </row>
    <row r="350" spans="2:32" x14ac:dyDescent="0.25">
      <c r="B350" s="721"/>
      <c r="C350" s="531" t="str">
        <f>IFERROR(VLOOKUP(B350,'מצבת ורישום גנים'!B:D,3,0),"")</f>
        <v/>
      </c>
      <c r="D350" s="721"/>
      <c r="E350" s="723"/>
      <c r="F350" s="723"/>
      <c r="G350" s="723"/>
      <c r="H350" s="723"/>
      <c r="I350" s="992" t="str">
        <f t="shared" si="109"/>
        <v/>
      </c>
      <c r="J350" s="723"/>
      <c r="K350" s="724"/>
      <c r="L350" s="723"/>
      <c r="M350" s="306" t="str">
        <f t="shared" si="96"/>
        <v/>
      </c>
      <c r="N350" s="32" t="str">
        <f t="shared" si="97"/>
        <v/>
      </c>
      <c r="P350" s="307" t="str">
        <f t="shared" si="98"/>
        <v/>
      </c>
      <c r="Q350" s="307" t="str">
        <f t="shared" si="92"/>
        <v/>
      </c>
      <c r="R350" s="307" t="str">
        <f t="shared" si="99"/>
        <v/>
      </c>
      <c r="S350" s="307" t="str">
        <f t="shared" si="100"/>
        <v/>
      </c>
      <c r="T350" s="307" t="str">
        <f t="shared" si="101"/>
        <v/>
      </c>
      <c r="U350" s="307" t="str">
        <f t="shared" si="93"/>
        <v/>
      </c>
      <c r="V350" s="723"/>
      <c r="X350" s="308" t="str">
        <f t="shared" si="102"/>
        <v/>
      </c>
      <c r="Y350" s="309" t="str">
        <f t="shared" si="103"/>
        <v/>
      </c>
      <c r="Z350" s="308" t="str">
        <f t="shared" si="94"/>
        <v/>
      </c>
      <c r="AA350" s="308" t="b">
        <f t="shared" si="95"/>
        <v>1</v>
      </c>
      <c r="AB350" s="308" t="str">
        <f t="shared" si="104"/>
        <v/>
      </c>
      <c r="AC350" s="534" t="str">
        <f t="shared" si="105"/>
        <v/>
      </c>
      <c r="AD350" s="752" t="str">
        <f t="shared" si="106"/>
        <v/>
      </c>
      <c r="AE350" s="534" t="str">
        <f t="shared" si="107"/>
        <v/>
      </c>
      <c r="AF350" s="752" t="str">
        <f t="shared" si="108"/>
        <v/>
      </c>
    </row>
    <row r="351" spans="2:32" x14ac:dyDescent="0.25">
      <c r="B351" s="721"/>
      <c r="C351" s="531" t="str">
        <f>IFERROR(VLOOKUP(B351,'מצבת ורישום גנים'!B:D,3,0),"")</f>
        <v/>
      </c>
      <c r="D351" s="721"/>
      <c r="E351" s="723"/>
      <c r="F351" s="723"/>
      <c r="G351" s="723"/>
      <c r="H351" s="723"/>
      <c r="I351" s="992" t="str">
        <f t="shared" si="109"/>
        <v/>
      </c>
      <c r="J351" s="723"/>
      <c r="K351" s="724"/>
      <c r="L351" s="723"/>
      <c r="M351" s="306" t="str">
        <f t="shared" si="96"/>
        <v/>
      </c>
      <c r="N351" s="32" t="str">
        <f t="shared" si="97"/>
        <v/>
      </c>
      <c r="P351" s="307" t="str">
        <f t="shared" si="98"/>
        <v/>
      </c>
      <c r="Q351" s="307" t="str">
        <f t="shared" si="92"/>
        <v/>
      </c>
      <c r="R351" s="307" t="str">
        <f t="shared" si="99"/>
        <v/>
      </c>
      <c r="S351" s="307" t="str">
        <f t="shared" si="100"/>
        <v/>
      </c>
      <c r="T351" s="307" t="str">
        <f t="shared" si="101"/>
        <v/>
      </c>
      <c r="U351" s="307" t="str">
        <f t="shared" si="93"/>
        <v/>
      </c>
      <c r="V351" s="723"/>
      <c r="X351" s="308" t="str">
        <f t="shared" si="102"/>
        <v/>
      </c>
      <c r="Y351" s="309" t="str">
        <f t="shared" si="103"/>
        <v/>
      </c>
      <c r="Z351" s="308" t="str">
        <f t="shared" si="94"/>
        <v/>
      </c>
      <c r="AA351" s="308" t="b">
        <f t="shared" si="95"/>
        <v>1</v>
      </c>
      <c r="AB351" s="308" t="str">
        <f t="shared" si="104"/>
        <v/>
      </c>
      <c r="AC351" s="534" t="str">
        <f t="shared" si="105"/>
        <v/>
      </c>
      <c r="AD351" s="752" t="str">
        <f t="shared" si="106"/>
        <v/>
      </c>
      <c r="AE351" s="534" t="str">
        <f t="shared" si="107"/>
        <v/>
      </c>
      <c r="AF351" s="752" t="str">
        <f t="shared" si="108"/>
        <v/>
      </c>
    </row>
    <row r="352" spans="2:32" x14ac:dyDescent="0.25">
      <c r="B352" s="721"/>
      <c r="C352" s="531" t="str">
        <f>IFERROR(VLOOKUP(B352,'מצבת ורישום גנים'!B:D,3,0),"")</f>
        <v/>
      </c>
      <c r="D352" s="721"/>
      <c r="E352" s="723"/>
      <c r="F352" s="723"/>
      <c r="G352" s="723"/>
      <c r="H352" s="723"/>
      <c r="I352" s="992" t="str">
        <f t="shared" si="109"/>
        <v/>
      </c>
      <c r="J352" s="723"/>
      <c r="K352" s="724"/>
      <c r="L352" s="723"/>
      <c r="M352" s="306" t="str">
        <f t="shared" si="96"/>
        <v/>
      </c>
      <c r="N352" s="32" t="str">
        <f t="shared" si="97"/>
        <v/>
      </c>
      <c r="P352" s="307" t="str">
        <f t="shared" si="98"/>
        <v/>
      </c>
      <c r="Q352" s="307" t="str">
        <f t="shared" si="92"/>
        <v/>
      </c>
      <c r="R352" s="307" t="str">
        <f t="shared" si="99"/>
        <v/>
      </c>
      <c r="S352" s="307" t="str">
        <f t="shared" si="100"/>
        <v/>
      </c>
      <c r="T352" s="307" t="str">
        <f t="shared" si="101"/>
        <v/>
      </c>
      <c r="U352" s="307" t="str">
        <f t="shared" si="93"/>
        <v/>
      </c>
      <c r="V352" s="723"/>
      <c r="X352" s="308" t="str">
        <f t="shared" si="102"/>
        <v/>
      </c>
      <c r="Y352" s="309" t="str">
        <f t="shared" si="103"/>
        <v/>
      </c>
      <c r="Z352" s="308" t="str">
        <f t="shared" si="94"/>
        <v/>
      </c>
      <c r="AA352" s="308" t="b">
        <f t="shared" si="95"/>
        <v>1</v>
      </c>
      <c r="AB352" s="308" t="str">
        <f t="shared" si="104"/>
        <v/>
      </c>
      <c r="AC352" s="534" t="str">
        <f t="shared" si="105"/>
        <v/>
      </c>
      <c r="AD352" s="752" t="str">
        <f t="shared" si="106"/>
        <v/>
      </c>
      <c r="AE352" s="534" t="str">
        <f t="shared" si="107"/>
        <v/>
      </c>
      <c r="AF352" s="752" t="str">
        <f t="shared" si="108"/>
        <v/>
      </c>
    </row>
    <row r="353" spans="2:32" x14ac:dyDescent="0.25">
      <c r="B353" s="721"/>
      <c r="C353" s="531" t="str">
        <f>IFERROR(VLOOKUP(B353,'מצבת ורישום גנים'!B:D,3,0),"")</f>
        <v/>
      </c>
      <c r="D353" s="721"/>
      <c r="E353" s="723"/>
      <c r="F353" s="723"/>
      <c r="G353" s="723"/>
      <c r="H353" s="723"/>
      <c r="I353" s="992" t="str">
        <f t="shared" si="109"/>
        <v/>
      </c>
      <c r="J353" s="723"/>
      <c r="K353" s="724"/>
      <c r="L353" s="723"/>
      <c r="M353" s="306" t="str">
        <f t="shared" si="96"/>
        <v/>
      </c>
      <c r="N353" s="32" t="str">
        <f t="shared" si="97"/>
        <v/>
      </c>
      <c r="P353" s="307" t="str">
        <f t="shared" si="98"/>
        <v/>
      </c>
      <c r="Q353" s="307" t="str">
        <f t="shared" si="92"/>
        <v/>
      </c>
      <c r="R353" s="307" t="str">
        <f t="shared" si="99"/>
        <v/>
      </c>
      <c r="S353" s="307" t="str">
        <f t="shared" si="100"/>
        <v/>
      </c>
      <c r="T353" s="307" t="str">
        <f t="shared" si="101"/>
        <v/>
      </c>
      <c r="U353" s="307" t="str">
        <f t="shared" si="93"/>
        <v/>
      </c>
      <c r="V353" s="723"/>
      <c r="X353" s="308" t="str">
        <f t="shared" si="102"/>
        <v/>
      </c>
      <c r="Y353" s="309" t="str">
        <f t="shared" si="103"/>
        <v/>
      </c>
      <c r="Z353" s="308" t="str">
        <f t="shared" si="94"/>
        <v/>
      </c>
      <c r="AA353" s="308" t="b">
        <f t="shared" si="95"/>
        <v>1</v>
      </c>
      <c r="AB353" s="308" t="str">
        <f t="shared" si="104"/>
        <v/>
      </c>
      <c r="AC353" s="534" t="str">
        <f t="shared" si="105"/>
        <v/>
      </c>
      <c r="AD353" s="752" t="str">
        <f t="shared" si="106"/>
        <v/>
      </c>
      <c r="AE353" s="534" t="str">
        <f t="shared" si="107"/>
        <v/>
      </c>
      <c r="AF353" s="752" t="str">
        <f t="shared" si="108"/>
        <v/>
      </c>
    </row>
    <row r="354" spans="2:32" x14ac:dyDescent="0.25">
      <c r="B354" s="721"/>
      <c r="C354" s="531" t="str">
        <f>IFERROR(VLOOKUP(B354,'מצבת ורישום גנים'!B:D,3,0),"")</f>
        <v/>
      </c>
      <c r="D354" s="721"/>
      <c r="E354" s="723"/>
      <c r="F354" s="723"/>
      <c r="G354" s="723"/>
      <c r="H354" s="723"/>
      <c r="I354" s="992" t="str">
        <f t="shared" si="109"/>
        <v/>
      </c>
      <c r="J354" s="723"/>
      <c r="K354" s="724"/>
      <c r="L354" s="723"/>
      <c r="M354" s="306" t="str">
        <f t="shared" si="96"/>
        <v/>
      </c>
      <c r="N354" s="32" t="str">
        <f t="shared" si="97"/>
        <v/>
      </c>
      <c r="P354" s="307" t="str">
        <f t="shared" si="98"/>
        <v/>
      </c>
      <c r="Q354" s="307" t="str">
        <f t="shared" si="92"/>
        <v/>
      </c>
      <c r="R354" s="307" t="str">
        <f t="shared" si="99"/>
        <v/>
      </c>
      <c r="S354" s="307" t="str">
        <f t="shared" si="100"/>
        <v/>
      </c>
      <c r="T354" s="307" t="str">
        <f t="shared" si="101"/>
        <v/>
      </c>
      <c r="U354" s="307" t="str">
        <f t="shared" si="93"/>
        <v/>
      </c>
      <c r="V354" s="723"/>
      <c r="X354" s="308" t="str">
        <f t="shared" si="102"/>
        <v/>
      </c>
      <c r="Y354" s="309" t="str">
        <f t="shared" si="103"/>
        <v/>
      </c>
      <c r="Z354" s="308" t="str">
        <f t="shared" si="94"/>
        <v/>
      </c>
      <c r="AA354" s="308" t="b">
        <f t="shared" si="95"/>
        <v>1</v>
      </c>
      <c r="AB354" s="308" t="str">
        <f t="shared" si="104"/>
        <v/>
      </c>
      <c r="AC354" s="534" t="str">
        <f t="shared" si="105"/>
        <v/>
      </c>
      <c r="AD354" s="752" t="str">
        <f t="shared" si="106"/>
        <v/>
      </c>
      <c r="AE354" s="534" t="str">
        <f t="shared" si="107"/>
        <v/>
      </c>
      <c r="AF354" s="752" t="str">
        <f t="shared" si="108"/>
        <v/>
      </c>
    </row>
    <row r="355" spans="2:32" x14ac:dyDescent="0.25">
      <c r="B355" s="721"/>
      <c r="C355" s="531" t="str">
        <f>IFERROR(VLOOKUP(B355,'מצבת ורישום גנים'!B:D,3,0),"")</f>
        <v/>
      </c>
      <c r="D355" s="721"/>
      <c r="E355" s="723"/>
      <c r="F355" s="723"/>
      <c r="G355" s="723"/>
      <c r="H355" s="723"/>
      <c r="I355" s="992" t="str">
        <f t="shared" si="109"/>
        <v/>
      </c>
      <c r="J355" s="723"/>
      <c r="K355" s="724"/>
      <c r="L355" s="723"/>
      <c r="M355" s="306" t="str">
        <f t="shared" si="96"/>
        <v/>
      </c>
      <c r="N355" s="32" t="str">
        <f t="shared" si="97"/>
        <v/>
      </c>
      <c r="P355" s="307" t="str">
        <f t="shared" si="98"/>
        <v/>
      </c>
      <c r="Q355" s="307" t="str">
        <f t="shared" si="92"/>
        <v/>
      </c>
      <c r="R355" s="307" t="str">
        <f t="shared" si="99"/>
        <v/>
      </c>
      <c r="S355" s="307" t="str">
        <f t="shared" si="100"/>
        <v/>
      </c>
      <c r="T355" s="307" t="str">
        <f t="shared" si="101"/>
        <v/>
      </c>
      <c r="U355" s="307" t="str">
        <f t="shared" si="93"/>
        <v/>
      </c>
      <c r="V355" s="723"/>
      <c r="X355" s="308" t="str">
        <f t="shared" si="102"/>
        <v/>
      </c>
      <c r="Y355" s="309" t="str">
        <f t="shared" si="103"/>
        <v/>
      </c>
      <c r="Z355" s="308" t="str">
        <f t="shared" si="94"/>
        <v/>
      </c>
      <c r="AA355" s="308" t="b">
        <f t="shared" si="95"/>
        <v>1</v>
      </c>
      <c r="AB355" s="308" t="str">
        <f t="shared" si="104"/>
        <v/>
      </c>
      <c r="AC355" s="534" t="str">
        <f t="shared" si="105"/>
        <v/>
      </c>
      <c r="AD355" s="752" t="str">
        <f t="shared" si="106"/>
        <v/>
      </c>
      <c r="AE355" s="534" t="str">
        <f t="shared" si="107"/>
        <v/>
      </c>
      <c r="AF355" s="752" t="str">
        <f t="shared" si="108"/>
        <v/>
      </c>
    </row>
    <row r="356" spans="2:32" x14ac:dyDescent="0.25">
      <c r="B356" s="721"/>
      <c r="C356" s="531" t="str">
        <f>IFERROR(VLOOKUP(B356,'מצבת ורישום גנים'!B:D,3,0),"")</f>
        <v/>
      </c>
      <c r="D356" s="721"/>
      <c r="E356" s="723"/>
      <c r="F356" s="723"/>
      <c r="G356" s="723"/>
      <c r="H356" s="723"/>
      <c r="I356" s="992" t="str">
        <f t="shared" si="109"/>
        <v/>
      </c>
      <c r="J356" s="723"/>
      <c r="K356" s="724"/>
      <c r="L356" s="723"/>
      <c r="M356" s="306" t="str">
        <f t="shared" si="96"/>
        <v/>
      </c>
      <c r="N356" s="32" t="str">
        <f t="shared" si="97"/>
        <v/>
      </c>
      <c r="P356" s="307" t="str">
        <f t="shared" si="98"/>
        <v/>
      </c>
      <c r="Q356" s="307" t="str">
        <f t="shared" si="92"/>
        <v/>
      </c>
      <c r="R356" s="307" t="str">
        <f t="shared" si="99"/>
        <v/>
      </c>
      <c r="S356" s="307" t="str">
        <f t="shared" si="100"/>
        <v/>
      </c>
      <c r="T356" s="307" t="str">
        <f t="shared" si="101"/>
        <v/>
      </c>
      <c r="U356" s="307" t="str">
        <f t="shared" si="93"/>
        <v/>
      </c>
      <c r="V356" s="723"/>
      <c r="X356" s="308" t="str">
        <f t="shared" si="102"/>
        <v/>
      </c>
      <c r="Y356" s="309" t="str">
        <f t="shared" si="103"/>
        <v/>
      </c>
      <c r="Z356" s="308" t="str">
        <f t="shared" si="94"/>
        <v/>
      </c>
      <c r="AA356" s="308" t="b">
        <f t="shared" si="95"/>
        <v>1</v>
      </c>
      <c r="AB356" s="308" t="str">
        <f t="shared" si="104"/>
        <v/>
      </c>
      <c r="AC356" s="534" t="str">
        <f t="shared" si="105"/>
        <v/>
      </c>
      <c r="AD356" s="752" t="str">
        <f t="shared" si="106"/>
        <v/>
      </c>
      <c r="AE356" s="534" t="str">
        <f t="shared" si="107"/>
        <v/>
      </c>
      <c r="AF356" s="752" t="str">
        <f t="shared" si="108"/>
        <v/>
      </c>
    </row>
    <row r="357" spans="2:32" x14ac:dyDescent="0.25">
      <c r="B357" s="721"/>
      <c r="C357" s="531" t="str">
        <f>IFERROR(VLOOKUP(B357,'מצבת ורישום גנים'!B:D,3,0),"")</f>
        <v/>
      </c>
      <c r="D357" s="721"/>
      <c r="E357" s="723"/>
      <c r="F357" s="723"/>
      <c r="G357" s="723"/>
      <c r="H357" s="723"/>
      <c r="I357" s="992" t="str">
        <f t="shared" si="109"/>
        <v/>
      </c>
      <c r="J357" s="723"/>
      <c r="K357" s="724"/>
      <c r="L357" s="723"/>
      <c r="M357" s="306" t="str">
        <f t="shared" si="96"/>
        <v/>
      </c>
      <c r="N357" s="32" t="str">
        <f t="shared" si="97"/>
        <v/>
      </c>
      <c r="P357" s="307" t="str">
        <f t="shared" si="98"/>
        <v/>
      </c>
      <c r="Q357" s="307" t="str">
        <f t="shared" si="92"/>
        <v/>
      </c>
      <c r="R357" s="307" t="str">
        <f t="shared" si="99"/>
        <v/>
      </c>
      <c r="S357" s="307" t="str">
        <f t="shared" si="100"/>
        <v/>
      </c>
      <c r="T357" s="307" t="str">
        <f t="shared" si="101"/>
        <v/>
      </c>
      <c r="U357" s="307" t="str">
        <f t="shared" si="93"/>
        <v/>
      </c>
      <c r="V357" s="723"/>
      <c r="X357" s="308" t="str">
        <f t="shared" si="102"/>
        <v/>
      </c>
      <c r="Y357" s="309" t="str">
        <f t="shared" si="103"/>
        <v/>
      </c>
      <c r="Z357" s="308" t="str">
        <f t="shared" si="94"/>
        <v/>
      </c>
      <c r="AA357" s="308" t="b">
        <f t="shared" si="95"/>
        <v>1</v>
      </c>
      <c r="AB357" s="308" t="str">
        <f t="shared" si="104"/>
        <v/>
      </c>
      <c r="AC357" s="534" t="str">
        <f t="shared" si="105"/>
        <v/>
      </c>
      <c r="AD357" s="752" t="str">
        <f t="shared" si="106"/>
        <v/>
      </c>
      <c r="AE357" s="534" t="str">
        <f t="shared" si="107"/>
        <v/>
      </c>
      <c r="AF357" s="752" t="str">
        <f t="shared" si="108"/>
        <v/>
      </c>
    </row>
    <row r="358" spans="2:32" x14ac:dyDescent="0.25">
      <c r="B358" s="721"/>
      <c r="C358" s="531" t="str">
        <f>IFERROR(VLOOKUP(B358,'מצבת ורישום גנים'!B:D,3,0),"")</f>
        <v/>
      </c>
      <c r="D358" s="721"/>
      <c r="E358" s="723"/>
      <c r="F358" s="723"/>
      <c r="G358" s="723"/>
      <c r="H358" s="723"/>
      <c r="I358" s="992" t="str">
        <f t="shared" si="109"/>
        <v/>
      </c>
      <c r="J358" s="723"/>
      <c r="K358" s="724"/>
      <c r="L358" s="723"/>
      <c r="M358" s="306" t="str">
        <f t="shared" si="96"/>
        <v/>
      </c>
      <c r="N358" s="32" t="str">
        <f t="shared" si="97"/>
        <v/>
      </c>
      <c r="P358" s="307" t="str">
        <f t="shared" si="98"/>
        <v/>
      </c>
      <c r="Q358" s="307" t="str">
        <f t="shared" si="92"/>
        <v/>
      </c>
      <c r="R358" s="307" t="str">
        <f t="shared" si="99"/>
        <v/>
      </c>
      <c r="S358" s="307" t="str">
        <f t="shared" si="100"/>
        <v/>
      </c>
      <c r="T358" s="307" t="str">
        <f t="shared" si="101"/>
        <v/>
      </c>
      <c r="U358" s="307" t="str">
        <f t="shared" si="93"/>
        <v/>
      </c>
      <c r="V358" s="723"/>
      <c r="X358" s="308" t="str">
        <f t="shared" si="102"/>
        <v/>
      </c>
      <c r="Y358" s="309" t="str">
        <f t="shared" si="103"/>
        <v/>
      </c>
      <c r="Z358" s="308" t="str">
        <f t="shared" si="94"/>
        <v/>
      </c>
      <c r="AA358" s="308" t="b">
        <f t="shared" si="95"/>
        <v>1</v>
      </c>
      <c r="AB358" s="308" t="str">
        <f t="shared" si="104"/>
        <v/>
      </c>
      <c r="AC358" s="534" t="str">
        <f t="shared" si="105"/>
        <v/>
      </c>
      <c r="AD358" s="752" t="str">
        <f t="shared" si="106"/>
        <v/>
      </c>
      <c r="AE358" s="534" t="str">
        <f t="shared" si="107"/>
        <v/>
      </c>
      <c r="AF358" s="752" t="str">
        <f t="shared" si="108"/>
        <v/>
      </c>
    </row>
    <row r="359" spans="2:32" x14ac:dyDescent="0.25">
      <c r="B359" s="721"/>
      <c r="C359" s="531" t="str">
        <f>IFERROR(VLOOKUP(B359,'מצבת ורישום גנים'!B:D,3,0),"")</f>
        <v/>
      </c>
      <c r="D359" s="721"/>
      <c r="E359" s="723"/>
      <c r="F359" s="723"/>
      <c r="G359" s="723"/>
      <c r="H359" s="723"/>
      <c r="I359" s="992" t="str">
        <f t="shared" si="109"/>
        <v/>
      </c>
      <c r="J359" s="723"/>
      <c r="K359" s="724"/>
      <c r="L359" s="723"/>
      <c r="M359" s="306" t="str">
        <f t="shared" si="96"/>
        <v/>
      </c>
      <c r="N359" s="32" t="str">
        <f t="shared" si="97"/>
        <v/>
      </c>
      <c r="P359" s="307" t="str">
        <f t="shared" si="98"/>
        <v/>
      </c>
      <c r="Q359" s="307" t="str">
        <f t="shared" si="92"/>
        <v/>
      </c>
      <c r="R359" s="307" t="str">
        <f t="shared" si="99"/>
        <v/>
      </c>
      <c r="S359" s="307" t="str">
        <f t="shared" si="100"/>
        <v/>
      </c>
      <c r="T359" s="307" t="str">
        <f t="shared" si="101"/>
        <v/>
      </c>
      <c r="U359" s="307" t="str">
        <f t="shared" si="93"/>
        <v/>
      </c>
      <c r="V359" s="723"/>
      <c r="X359" s="308" t="str">
        <f t="shared" si="102"/>
        <v/>
      </c>
      <c r="Y359" s="309" t="str">
        <f t="shared" si="103"/>
        <v/>
      </c>
      <c r="Z359" s="308" t="str">
        <f t="shared" si="94"/>
        <v/>
      </c>
      <c r="AA359" s="308" t="b">
        <f t="shared" si="95"/>
        <v>1</v>
      </c>
      <c r="AB359" s="308" t="str">
        <f t="shared" si="104"/>
        <v/>
      </c>
      <c r="AC359" s="534" t="str">
        <f t="shared" si="105"/>
        <v/>
      </c>
      <c r="AD359" s="752" t="str">
        <f t="shared" si="106"/>
        <v/>
      </c>
      <c r="AE359" s="534" t="str">
        <f t="shared" si="107"/>
        <v/>
      </c>
      <c r="AF359" s="752" t="str">
        <f t="shared" si="108"/>
        <v/>
      </c>
    </row>
    <row r="360" spans="2:32" x14ac:dyDescent="0.25">
      <c r="B360" s="721"/>
      <c r="C360" s="531" t="str">
        <f>IFERROR(VLOOKUP(B360,'מצבת ורישום גנים'!B:D,3,0),"")</f>
        <v/>
      </c>
      <c r="D360" s="721"/>
      <c r="E360" s="723"/>
      <c r="F360" s="723"/>
      <c r="G360" s="723"/>
      <c r="H360" s="723"/>
      <c r="I360" s="992" t="str">
        <f t="shared" si="109"/>
        <v/>
      </c>
      <c r="J360" s="723"/>
      <c r="K360" s="724"/>
      <c r="L360" s="723"/>
      <c r="M360" s="306" t="str">
        <f t="shared" si="96"/>
        <v/>
      </c>
      <c r="N360" s="32" t="str">
        <f t="shared" si="97"/>
        <v/>
      </c>
      <c r="P360" s="307" t="str">
        <f t="shared" si="98"/>
        <v/>
      </c>
      <c r="Q360" s="307" t="str">
        <f t="shared" si="92"/>
        <v/>
      </c>
      <c r="R360" s="307" t="str">
        <f t="shared" si="99"/>
        <v/>
      </c>
      <c r="S360" s="307" t="str">
        <f t="shared" si="100"/>
        <v/>
      </c>
      <c r="T360" s="307" t="str">
        <f t="shared" si="101"/>
        <v/>
      </c>
      <c r="U360" s="307" t="str">
        <f t="shared" si="93"/>
        <v/>
      </c>
      <c r="V360" s="723"/>
      <c r="X360" s="308" t="str">
        <f t="shared" si="102"/>
        <v/>
      </c>
      <c r="Y360" s="309" t="str">
        <f t="shared" si="103"/>
        <v/>
      </c>
      <c r="Z360" s="308" t="str">
        <f t="shared" si="94"/>
        <v/>
      </c>
      <c r="AA360" s="308" t="b">
        <f t="shared" si="95"/>
        <v>1</v>
      </c>
      <c r="AB360" s="308" t="str">
        <f t="shared" si="104"/>
        <v/>
      </c>
      <c r="AC360" s="534" t="str">
        <f t="shared" si="105"/>
        <v/>
      </c>
      <c r="AD360" s="752" t="str">
        <f t="shared" si="106"/>
        <v/>
      </c>
      <c r="AE360" s="534" t="str">
        <f t="shared" si="107"/>
        <v/>
      </c>
      <c r="AF360" s="752" t="str">
        <f t="shared" si="108"/>
        <v/>
      </c>
    </row>
    <row r="361" spans="2:32" x14ac:dyDescent="0.25">
      <c r="B361" s="721"/>
      <c r="C361" s="531" t="str">
        <f>IFERROR(VLOOKUP(B361,'מצבת ורישום גנים'!B:D,3,0),"")</f>
        <v/>
      </c>
      <c r="D361" s="721"/>
      <c r="E361" s="723"/>
      <c r="F361" s="723"/>
      <c r="G361" s="723"/>
      <c r="H361" s="723"/>
      <c r="I361" s="992" t="str">
        <f t="shared" si="109"/>
        <v/>
      </c>
      <c r="J361" s="723"/>
      <c r="K361" s="724"/>
      <c r="L361" s="723"/>
      <c r="M361" s="306" t="str">
        <f t="shared" si="96"/>
        <v/>
      </c>
      <c r="N361" s="32" t="str">
        <f t="shared" si="97"/>
        <v/>
      </c>
      <c r="P361" s="307" t="str">
        <f t="shared" si="98"/>
        <v/>
      </c>
      <c r="Q361" s="307" t="str">
        <f t="shared" si="92"/>
        <v/>
      </c>
      <c r="R361" s="307" t="str">
        <f t="shared" si="99"/>
        <v/>
      </c>
      <c r="S361" s="307" t="str">
        <f t="shared" si="100"/>
        <v/>
      </c>
      <c r="T361" s="307" t="str">
        <f t="shared" si="101"/>
        <v/>
      </c>
      <c r="U361" s="307" t="str">
        <f t="shared" si="93"/>
        <v/>
      </c>
      <c r="V361" s="723"/>
      <c r="X361" s="308" t="str">
        <f t="shared" si="102"/>
        <v/>
      </c>
      <c r="Y361" s="309" t="str">
        <f t="shared" si="103"/>
        <v/>
      </c>
      <c r="Z361" s="308" t="str">
        <f t="shared" si="94"/>
        <v/>
      </c>
      <c r="AA361" s="308" t="b">
        <f t="shared" si="95"/>
        <v>1</v>
      </c>
      <c r="AB361" s="308" t="str">
        <f t="shared" si="104"/>
        <v/>
      </c>
      <c r="AC361" s="534" t="str">
        <f t="shared" si="105"/>
        <v/>
      </c>
      <c r="AD361" s="752" t="str">
        <f t="shared" si="106"/>
        <v/>
      </c>
      <c r="AE361" s="534" t="str">
        <f t="shared" si="107"/>
        <v/>
      </c>
      <c r="AF361" s="752" t="str">
        <f t="shared" si="108"/>
        <v/>
      </c>
    </row>
    <row r="362" spans="2:32" x14ac:dyDescent="0.25">
      <c r="B362" s="721"/>
      <c r="C362" s="531" t="str">
        <f>IFERROR(VLOOKUP(B362,'מצבת ורישום גנים'!B:D,3,0),"")</f>
        <v/>
      </c>
      <c r="D362" s="721"/>
      <c r="E362" s="723"/>
      <c r="F362" s="723"/>
      <c r="G362" s="723"/>
      <c r="H362" s="723"/>
      <c r="I362" s="992" t="str">
        <f t="shared" si="109"/>
        <v/>
      </c>
      <c r="J362" s="723"/>
      <c r="K362" s="724"/>
      <c r="L362" s="723"/>
      <c r="M362" s="306" t="str">
        <f t="shared" si="96"/>
        <v/>
      </c>
      <c r="N362" s="32" t="str">
        <f t="shared" si="97"/>
        <v/>
      </c>
      <c r="P362" s="307" t="str">
        <f t="shared" si="98"/>
        <v/>
      </c>
      <c r="Q362" s="307" t="str">
        <f t="shared" si="92"/>
        <v/>
      </c>
      <c r="R362" s="307" t="str">
        <f t="shared" si="99"/>
        <v/>
      </c>
      <c r="S362" s="307" t="str">
        <f t="shared" si="100"/>
        <v/>
      </c>
      <c r="T362" s="307" t="str">
        <f t="shared" si="101"/>
        <v/>
      </c>
      <c r="U362" s="307" t="str">
        <f t="shared" si="93"/>
        <v/>
      </c>
      <c r="V362" s="723"/>
      <c r="X362" s="308" t="str">
        <f t="shared" si="102"/>
        <v/>
      </c>
      <c r="Y362" s="309" t="str">
        <f t="shared" si="103"/>
        <v/>
      </c>
      <c r="Z362" s="308" t="str">
        <f t="shared" si="94"/>
        <v/>
      </c>
      <c r="AA362" s="308" t="b">
        <f t="shared" si="95"/>
        <v>1</v>
      </c>
      <c r="AB362" s="308" t="str">
        <f t="shared" si="104"/>
        <v/>
      </c>
      <c r="AC362" s="534" t="str">
        <f t="shared" si="105"/>
        <v/>
      </c>
      <c r="AD362" s="752" t="str">
        <f t="shared" si="106"/>
        <v/>
      </c>
      <c r="AE362" s="534" t="str">
        <f t="shared" si="107"/>
        <v/>
      </c>
      <c r="AF362" s="752" t="str">
        <f t="shared" si="108"/>
        <v/>
      </c>
    </row>
    <row r="363" spans="2:32" x14ac:dyDescent="0.25">
      <c r="B363" s="721"/>
      <c r="C363" s="531" t="str">
        <f>IFERROR(VLOOKUP(B363,'מצבת ורישום גנים'!B:D,3,0),"")</f>
        <v/>
      </c>
      <c r="D363" s="721"/>
      <c r="E363" s="723"/>
      <c r="F363" s="723"/>
      <c r="G363" s="723"/>
      <c r="H363" s="723"/>
      <c r="I363" s="992" t="str">
        <f t="shared" si="109"/>
        <v/>
      </c>
      <c r="J363" s="723"/>
      <c r="K363" s="724"/>
      <c r="L363" s="723"/>
      <c r="M363" s="306" t="str">
        <f t="shared" si="96"/>
        <v/>
      </c>
      <c r="N363" s="32" t="str">
        <f t="shared" si="97"/>
        <v/>
      </c>
      <c r="P363" s="307" t="str">
        <f t="shared" si="98"/>
        <v/>
      </c>
      <c r="Q363" s="307" t="str">
        <f t="shared" si="92"/>
        <v/>
      </c>
      <c r="R363" s="307" t="str">
        <f t="shared" si="99"/>
        <v/>
      </c>
      <c r="S363" s="307" t="str">
        <f t="shared" si="100"/>
        <v/>
      </c>
      <c r="T363" s="307" t="str">
        <f t="shared" si="101"/>
        <v/>
      </c>
      <c r="U363" s="307" t="str">
        <f t="shared" si="93"/>
        <v/>
      </c>
      <c r="V363" s="723"/>
      <c r="X363" s="308" t="str">
        <f t="shared" si="102"/>
        <v/>
      </c>
      <c r="Y363" s="309" t="str">
        <f t="shared" si="103"/>
        <v/>
      </c>
      <c r="Z363" s="308" t="str">
        <f t="shared" si="94"/>
        <v/>
      </c>
      <c r="AA363" s="308" t="b">
        <f t="shared" si="95"/>
        <v>1</v>
      </c>
      <c r="AB363" s="308" t="str">
        <f t="shared" si="104"/>
        <v/>
      </c>
      <c r="AC363" s="534" t="str">
        <f t="shared" si="105"/>
        <v/>
      </c>
      <c r="AD363" s="752" t="str">
        <f t="shared" si="106"/>
        <v/>
      </c>
      <c r="AE363" s="534" t="str">
        <f t="shared" si="107"/>
        <v/>
      </c>
      <c r="AF363" s="752" t="str">
        <f t="shared" si="108"/>
        <v/>
      </c>
    </row>
    <row r="364" spans="2:32" x14ac:dyDescent="0.25">
      <c r="B364" s="721"/>
      <c r="C364" s="531" t="str">
        <f>IFERROR(VLOOKUP(B364,'מצבת ורישום גנים'!B:D,3,0),"")</f>
        <v/>
      </c>
      <c r="D364" s="721"/>
      <c r="E364" s="723"/>
      <c r="F364" s="723"/>
      <c r="G364" s="723"/>
      <c r="H364" s="723"/>
      <c r="I364" s="992" t="str">
        <f t="shared" si="109"/>
        <v/>
      </c>
      <c r="J364" s="723"/>
      <c r="K364" s="724"/>
      <c r="L364" s="723"/>
      <c r="M364" s="306" t="str">
        <f t="shared" si="96"/>
        <v/>
      </c>
      <c r="N364" s="32" t="str">
        <f t="shared" si="97"/>
        <v/>
      </c>
      <c r="P364" s="307" t="str">
        <f t="shared" si="98"/>
        <v/>
      </c>
      <c r="Q364" s="307" t="str">
        <f t="shared" si="92"/>
        <v/>
      </c>
      <c r="R364" s="307" t="str">
        <f t="shared" si="99"/>
        <v/>
      </c>
      <c r="S364" s="307" t="str">
        <f t="shared" si="100"/>
        <v/>
      </c>
      <c r="T364" s="307" t="str">
        <f t="shared" si="101"/>
        <v/>
      </c>
      <c r="U364" s="307" t="str">
        <f t="shared" si="93"/>
        <v/>
      </c>
      <c r="V364" s="723"/>
      <c r="X364" s="308" t="str">
        <f t="shared" si="102"/>
        <v/>
      </c>
      <c r="Y364" s="309" t="str">
        <f t="shared" si="103"/>
        <v/>
      </c>
      <c r="Z364" s="308" t="str">
        <f t="shared" si="94"/>
        <v/>
      </c>
      <c r="AA364" s="308" t="b">
        <f t="shared" si="95"/>
        <v>1</v>
      </c>
      <c r="AB364" s="308" t="str">
        <f t="shared" si="104"/>
        <v/>
      </c>
      <c r="AC364" s="534" t="str">
        <f t="shared" si="105"/>
        <v/>
      </c>
      <c r="AD364" s="752" t="str">
        <f t="shared" si="106"/>
        <v/>
      </c>
      <c r="AE364" s="534" t="str">
        <f t="shared" si="107"/>
        <v/>
      </c>
      <c r="AF364" s="752" t="str">
        <f t="shared" si="108"/>
        <v/>
      </c>
    </row>
    <row r="365" spans="2:32" x14ac:dyDescent="0.25">
      <c r="B365" s="721"/>
      <c r="C365" s="531" t="str">
        <f>IFERROR(VLOOKUP(B365,'מצבת ורישום גנים'!B:D,3,0),"")</f>
        <v/>
      </c>
      <c r="D365" s="721"/>
      <c r="E365" s="723"/>
      <c r="F365" s="723"/>
      <c r="G365" s="723"/>
      <c r="H365" s="723"/>
      <c r="I365" s="992" t="str">
        <f t="shared" si="109"/>
        <v/>
      </c>
      <c r="J365" s="723"/>
      <c r="K365" s="724"/>
      <c r="L365" s="723"/>
      <c r="M365" s="306" t="str">
        <f t="shared" si="96"/>
        <v/>
      </c>
      <c r="N365" s="32" t="str">
        <f t="shared" si="97"/>
        <v/>
      </c>
      <c r="P365" s="307" t="str">
        <f t="shared" si="98"/>
        <v/>
      </c>
      <c r="Q365" s="307" t="str">
        <f t="shared" si="92"/>
        <v/>
      </c>
      <c r="R365" s="307" t="str">
        <f t="shared" si="99"/>
        <v/>
      </c>
      <c r="S365" s="307" t="str">
        <f t="shared" si="100"/>
        <v/>
      </c>
      <c r="T365" s="307" t="str">
        <f t="shared" si="101"/>
        <v/>
      </c>
      <c r="U365" s="307" t="str">
        <f t="shared" si="93"/>
        <v/>
      </c>
      <c r="V365" s="723"/>
      <c r="X365" s="308" t="str">
        <f t="shared" si="102"/>
        <v/>
      </c>
      <c r="Y365" s="309" t="str">
        <f t="shared" si="103"/>
        <v/>
      </c>
      <c r="Z365" s="308" t="str">
        <f t="shared" si="94"/>
        <v/>
      </c>
      <c r="AA365" s="308" t="b">
        <f t="shared" si="95"/>
        <v>1</v>
      </c>
      <c r="AB365" s="308" t="str">
        <f t="shared" si="104"/>
        <v/>
      </c>
      <c r="AC365" s="534" t="str">
        <f t="shared" si="105"/>
        <v/>
      </c>
      <c r="AD365" s="752" t="str">
        <f t="shared" si="106"/>
        <v/>
      </c>
      <c r="AE365" s="534" t="str">
        <f t="shared" si="107"/>
        <v/>
      </c>
      <c r="AF365" s="752" t="str">
        <f t="shared" si="108"/>
        <v/>
      </c>
    </row>
    <row r="366" spans="2:32" x14ac:dyDescent="0.25">
      <c r="B366" s="721"/>
      <c r="C366" s="531" t="str">
        <f>IFERROR(VLOOKUP(B366,'מצבת ורישום גנים'!B:D,3,0),"")</f>
        <v/>
      </c>
      <c r="D366" s="721"/>
      <c r="E366" s="723"/>
      <c r="F366" s="723"/>
      <c r="G366" s="723"/>
      <c r="H366" s="723"/>
      <c r="I366" s="992" t="str">
        <f t="shared" si="109"/>
        <v/>
      </c>
      <c r="J366" s="723"/>
      <c r="K366" s="724"/>
      <c r="L366" s="723"/>
      <c r="M366" s="306" t="str">
        <f t="shared" si="96"/>
        <v/>
      </c>
      <c r="N366" s="32" t="str">
        <f t="shared" si="97"/>
        <v/>
      </c>
      <c r="P366" s="307" t="str">
        <f t="shared" si="98"/>
        <v/>
      </c>
      <c r="Q366" s="307" t="str">
        <f t="shared" si="92"/>
        <v/>
      </c>
      <c r="R366" s="307" t="str">
        <f t="shared" si="99"/>
        <v/>
      </c>
      <c r="S366" s="307" t="str">
        <f t="shared" si="100"/>
        <v/>
      </c>
      <c r="T366" s="307" t="str">
        <f t="shared" si="101"/>
        <v/>
      </c>
      <c r="U366" s="307" t="str">
        <f t="shared" si="93"/>
        <v/>
      </c>
      <c r="V366" s="723"/>
      <c r="X366" s="308" t="str">
        <f t="shared" si="102"/>
        <v/>
      </c>
      <c r="Y366" s="309" t="str">
        <f t="shared" si="103"/>
        <v/>
      </c>
      <c r="Z366" s="308" t="str">
        <f t="shared" si="94"/>
        <v/>
      </c>
      <c r="AA366" s="308" t="b">
        <f t="shared" si="95"/>
        <v>1</v>
      </c>
      <c r="AB366" s="308" t="str">
        <f t="shared" si="104"/>
        <v/>
      </c>
      <c r="AC366" s="534" t="str">
        <f t="shared" si="105"/>
        <v/>
      </c>
      <c r="AD366" s="752" t="str">
        <f t="shared" si="106"/>
        <v/>
      </c>
      <c r="AE366" s="534" t="str">
        <f t="shared" si="107"/>
        <v/>
      </c>
      <c r="AF366" s="752" t="str">
        <f t="shared" si="108"/>
        <v/>
      </c>
    </row>
    <row r="367" spans="2:32" x14ac:dyDescent="0.25">
      <c r="B367" s="721"/>
      <c r="C367" s="531" t="str">
        <f>IFERROR(VLOOKUP(B367,'מצבת ורישום גנים'!B:D,3,0),"")</f>
        <v/>
      </c>
      <c r="D367" s="721"/>
      <c r="E367" s="723"/>
      <c r="F367" s="723"/>
      <c r="G367" s="723"/>
      <c r="H367" s="723"/>
      <c r="I367" s="992" t="str">
        <f t="shared" si="109"/>
        <v/>
      </c>
      <c r="J367" s="723"/>
      <c r="K367" s="724"/>
      <c r="L367" s="723"/>
      <c r="M367" s="306" t="str">
        <f t="shared" si="96"/>
        <v/>
      </c>
      <c r="N367" s="32" t="str">
        <f t="shared" si="97"/>
        <v/>
      </c>
      <c r="P367" s="307" t="str">
        <f t="shared" si="98"/>
        <v/>
      </c>
      <c r="Q367" s="307" t="str">
        <f t="shared" si="92"/>
        <v/>
      </c>
      <c r="R367" s="307" t="str">
        <f t="shared" si="99"/>
        <v/>
      </c>
      <c r="S367" s="307" t="str">
        <f t="shared" si="100"/>
        <v/>
      </c>
      <c r="T367" s="307" t="str">
        <f t="shared" si="101"/>
        <v/>
      </c>
      <c r="U367" s="307" t="str">
        <f t="shared" si="93"/>
        <v/>
      </c>
      <c r="V367" s="723"/>
      <c r="X367" s="308" t="str">
        <f t="shared" si="102"/>
        <v/>
      </c>
      <c r="Y367" s="309" t="str">
        <f t="shared" si="103"/>
        <v/>
      </c>
      <c r="Z367" s="308" t="str">
        <f t="shared" si="94"/>
        <v/>
      </c>
      <c r="AA367" s="308" t="b">
        <f t="shared" si="95"/>
        <v>1</v>
      </c>
      <c r="AB367" s="308" t="str">
        <f t="shared" si="104"/>
        <v/>
      </c>
      <c r="AC367" s="534" t="str">
        <f t="shared" si="105"/>
        <v/>
      </c>
      <c r="AD367" s="752" t="str">
        <f t="shared" si="106"/>
        <v/>
      </c>
      <c r="AE367" s="534" t="str">
        <f t="shared" si="107"/>
        <v/>
      </c>
      <c r="AF367" s="752" t="str">
        <f t="shared" si="108"/>
        <v/>
      </c>
    </row>
    <row r="368" spans="2:32" x14ac:dyDescent="0.25">
      <c r="B368" s="721"/>
      <c r="C368" s="531" t="str">
        <f>IFERROR(VLOOKUP(B368,'מצבת ורישום גנים'!B:D,3,0),"")</f>
        <v/>
      </c>
      <c r="D368" s="721"/>
      <c r="E368" s="723"/>
      <c r="F368" s="723"/>
      <c r="G368" s="723"/>
      <c r="H368" s="723"/>
      <c r="I368" s="992" t="str">
        <f t="shared" si="109"/>
        <v/>
      </c>
      <c r="J368" s="723"/>
      <c r="K368" s="724"/>
      <c r="L368" s="723"/>
      <c r="M368" s="306" t="str">
        <f t="shared" si="96"/>
        <v/>
      </c>
      <c r="N368" s="32" t="str">
        <f t="shared" si="97"/>
        <v/>
      </c>
      <c r="P368" s="307" t="str">
        <f t="shared" si="98"/>
        <v/>
      </c>
      <c r="Q368" s="307" t="str">
        <f t="shared" si="92"/>
        <v/>
      </c>
      <c r="R368" s="307" t="str">
        <f t="shared" si="99"/>
        <v/>
      </c>
      <c r="S368" s="307" t="str">
        <f t="shared" si="100"/>
        <v/>
      </c>
      <c r="T368" s="307" t="str">
        <f t="shared" si="101"/>
        <v/>
      </c>
      <c r="U368" s="307" t="str">
        <f t="shared" si="93"/>
        <v/>
      </c>
      <c r="V368" s="723"/>
      <c r="X368" s="308" t="str">
        <f t="shared" si="102"/>
        <v/>
      </c>
      <c r="Y368" s="309" t="str">
        <f t="shared" si="103"/>
        <v/>
      </c>
      <c r="Z368" s="308" t="str">
        <f t="shared" si="94"/>
        <v/>
      </c>
      <c r="AA368" s="308" t="b">
        <f t="shared" si="95"/>
        <v>1</v>
      </c>
      <c r="AB368" s="308" t="str">
        <f t="shared" si="104"/>
        <v/>
      </c>
      <c r="AC368" s="534" t="str">
        <f t="shared" si="105"/>
        <v/>
      </c>
      <c r="AD368" s="752" t="str">
        <f t="shared" si="106"/>
        <v/>
      </c>
      <c r="AE368" s="534" t="str">
        <f t="shared" si="107"/>
        <v/>
      </c>
      <c r="AF368" s="752" t="str">
        <f t="shared" si="108"/>
        <v/>
      </c>
    </row>
    <row r="369" spans="2:32" x14ac:dyDescent="0.25">
      <c r="B369" s="721"/>
      <c r="C369" s="531" t="str">
        <f>IFERROR(VLOOKUP(B369,'מצבת ורישום גנים'!B:D,3,0),"")</f>
        <v/>
      </c>
      <c r="D369" s="721"/>
      <c r="E369" s="723"/>
      <c r="F369" s="723"/>
      <c r="G369" s="723"/>
      <c r="H369" s="723"/>
      <c r="I369" s="992" t="str">
        <f t="shared" si="109"/>
        <v/>
      </c>
      <c r="J369" s="723"/>
      <c r="K369" s="724"/>
      <c r="L369" s="723"/>
      <c r="M369" s="306" t="str">
        <f t="shared" si="96"/>
        <v/>
      </c>
      <c r="N369" s="32" t="str">
        <f t="shared" si="97"/>
        <v/>
      </c>
      <c r="P369" s="307" t="str">
        <f t="shared" si="98"/>
        <v/>
      </c>
      <c r="Q369" s="307" t="str">
        <f t="shared" si="92"/>
        <v/>
      </c>
      <c r="R369" s="307" t="str">
        <f t="shared" si="99"/>
        <v/>
      </c>
      <c r="S369" s="307" t="str">
        <f t="shared" si="100"/>
        <v/>
      </c>
      <c r="T369" s="307" t="str">
        <f t="shared" si="101"/>
        <v/>
      </c>
      <c r="U369" s="307" t="str">
        <f t="shared" si="93"/>
        <v/>
      </c>
      <c r="V369" s="723"/>
      <c r="X369" s="308" t="str">
        <f t="shared" si="102"/>
        <v/>
      </c>
      <c r="Y369" s="309" t="str">
        <f t="shared" si="103"/>
        <v/>
      </c>
      <c r="Z369" s="308" t="str">
        <f t="shared" si="94"/>
        <v/>
      </c>
      <c r="AA369" s="308" t="b">
        <f t="shared" si="95"/>
        <v>1</v>
      </c>
      <c r="AB369" s="308" t="str">
        <f t="shared" si="104"/>
        <v/>
      </c>
      <c r="AC369" s="534" t="str">
        <f t="shared" si="105"/>
        <v/>
      </c>
      <c r="AD369" s="752" t="str">
        <f t="shared" si="106"/>
        <v/>
      </c>
      <c r="AE369" s="534" t="str">
        <f t="shared" si="107"/>
        <v/>
      </c>
      <c r="AF369" s="752" t="str">
        <f t="shared" si="108"/>
        <v/>
      </c>
    </row>
    <row r="370" spans="2:32" x14ac:dyDescent="0.25">
      <c r="B370" s="721"/>
      <c r="C370" s="531" t="str">
        <f>IFERROR(VLOOKUP(B370,'מצבת ורישום גנים'!B:D,3,0),"")</f>
        <v/>
      </c>
      <c r="D370" s="721"/>
      <c r="E370" s="723"/>
      <c r="F370" s="723"/>
      <c r="G370" s="723"/>
      <c r="H370" s="723"/>
      <c r="I370" s="992" t="str">
        <f t="shared" si="109"/>
        <v/>
      </c>
      <c r="J370" s="723"/>
      <c r="K370" s="724"/>
      <c r="L370" s="723"/>
      <c r="M370" s="306" t="str">
        <f t="shared" si="96"/>
        <v/>
      </c>
      <c r="N370" s="32" t="str">
        <f t="shared" si="97"/>
        <v/>
      </c>
      <c r="P370" s="307" t="str">
        <f t="shared" si="98"/>
        <v/>
      </c>
      <c r="Q370" s="307" t="str">
        <f t="shared" si="92"/>
        <v/>
      </c>
      <c r="R370" s="307" t="str">
        <f t="shared" si="99"/>
        <v/>
      </c>
      <c r="S370" s="307" t="str">
        <f t="shared" si="100"/>
        <v/>
      </c>
      <c r="T370" s="307" t="str">
        <f t="shared" si="101"/>
        <v/>
      </c>
      <c r="U370" s="307" t="str">
        <f t="shared" si="93"/>
        <v/>
      </c>
      <c r="V370" s="723"/>
      <c r="X370" s="308" t="str">
        <f t="shared" si="102"/>
        <v/>
      </c>
      <c r="Y370" s="309" t="str">
        <f t="shared" si="103"/>
        <v/>
      </c>
      <c r="Z370" s="308" t="str">
        <f t="shared" si="94"/>
        <v/>
      </c>
      <c r="AA370" s="308" t="b">
        <f t="shared" si="95"/>
        <v>1</v>
      </c>
      <c r="AB370" s="308" t="str">
        <f t="shared" si="104"/>
        <v/>
      </c>
      <c r="AC370" s="534" t="str">
        <f t="shared" si="105"/>
        <v/>
      </c>
      <c r="AD370" s="752" t="str">
        <f t="shared" si="106"/>
        <v/>
      </c>
      <c r="AE370" s="534" t="str">
        <f t="shared" si="107"/>
        <v/>
      </c>
      <c r="AF370" s="752" t="str">
        <f t="shared" si="108"/>
        <v/>
      </c>
    </row>
    <row r="371" spans="2:32" x14ac:dyDescent="0.25">
      <c r="B371" s="721"/>
      <c r="C371" s="531" t="str">
        <f>IFERROR(VLOOKUP(B371,'מצבת ורישום גנים'!B:D,3,0),"")</f>
        <v/>
      </c>
      <c r="D371" s="721"/>
      <c r="E371" s="723"/>
      <c r="F371" s="723"/>
      <c r="G371" s="723"/>
      <c r="H371" s="723"/>
      <c r="I371" s="992" t="str">
        <f t="shared" si="109"/>
        <v/>
      </c>
      <c r="J371" s="723"/>
      <c r="K371" s="724"/>
      <c r="L371" s="723"/>
      <c r="M371" s="306" t="str">
        <f t="shared" si="96"/>
        <v/>
      </c>
      <c r="N371" s="32" t="str">
        <f t="shared" si="97"/>
        <v/>
      </c>
      <c r="P371" s="307" t="str">
        <f t="shared" si="98"/>
        <v/>
      </c>
      <c r="Q371" s="307" t="str">
        <f t="shared" si="92"/>
        <v/>
      </c>
      <c r="R371" s="307" t="str">
        <f t="shared" si="99"/>
        <v/>
      </c>
      <c r="S371" s="307" t="str">
        <f t="shared" si="100"/>
        <v/>
      </c>
      <c r="T371" s="307" t="str">
        <f t="shared" si="101"/>
        <v/>
      </c>
      <c r="U371" s="307" t="str">
        <f t="shared" si="93"/>
        <v/>
      </c>
      <c r="V371" s="723"/>
      <c r="X371" s="308" t="str">
        <f t="shared" si="102"/>
        <v/>
      </c>
      <c r="Y371" s="309" t="str">
        <f t="shared" si="103"/>
        <v/>
      </c>
      <c r="Z371" s="308" t="str">
        <f t="shared" si="94"/>
        <v/>
      </c>
      <c r="AA371" s="308" t="b">
        <f t="shared" si="95"/>
        <v>1</v>
      </c>
      <c r="AB371" s="308" t="str">
        <f t="shared" si="104"/>
        <v/>
      </c>
      <c r="AC371" s="534" t="str">
        <f t="shared" si="105"/>
        <v/>
      </c>
      <c r="AD371" s="752" t="str">
        <f t="shared" si="106"/>
        <v/>
      </c>
      <c r="AE371" s="534" t="str">
        <f t="shared" si="107"/>
        <v/>
      </c>
      <c r="AF371" s="752" t="str">
        <f t="shared" si="108"/>
        <v/>
      </c>
    </row>
    <row r="372" spans="2:32" x14ac:dyDescent="0.25">
      <c r="B372" s="721"/>
      <c r="C372" s="531" t="str">
        <f>IFERROR(VLOOKUP(B372,'מצבת ורישום גנים'!B:D,3,0),"")</f>
        <v/>
      </c>
      <c r="D372" s="721"/>
      <c r="E372" s="723"/>
      <c r="F372" s="723"/>
      <c r="G372" s="723"/>
      <c r="H372" s="723"/>
      <c r="I372" s="992" t="str">
        <f t="shared" si="109"/>
        <v/>
      </c>
      <c r="J372" s="723"/>
      <c r="K372" s="724"/>
      <c r="L372" s="723"/>
      <c r="M372" s="306" t="str">
        <f t="shared" si="96"/>
        <v/>
      </c>
      <c r="N372" s="32" t="str">
        <f t="shared" si="97"/>
        <v/>
      </c>
      <c r="P372" s="307" t="str">
        <f t="shared" si="98"/>
        <v/>
      </c>
      <c r="Q372" s="307" t="str">
        <f t="shared" si="92"/>
        <v/>
      </c>
      <c r="R372" s="307" t="str">
        <f t="shared" si="99"/>
        <v/>
      </c>
      <c r="S372" s="307" t="str">
        <f t="shared" si="100"/>
        <v/>
      </c>
      <c r="T372" s="307" t="str">
        <f t="shared" si="101"/>
        <v/>
      </c>
      <c r="U372" s="307" t="str">
        <f t="shared" si="93"/>
        <v/>
      </c>
      <c r="V372" s="723"/>
      <c r="X372" s="308" t="str">
        <f t="shared" si="102"/>
        <v/>
      </c>
      <c r="Y372" s="309" t="str">
        <f t="shared" si="103"/>
        <v/>
      </c>
      <c r="Z372" s="308" t="str">
        <f t="shared" si="94"/>
        <v/>
      </c>
      <c r="AA372" s="308" t="b">
        <f t="shared" si="95"/>
        <v>1</v>
      </c>
      <c r="AB372" s="308" t="str">
        <f t="shared" si="104"/>
        <v/>
      </c>
      <c r="AC372" s="534" t="str">
        <f t="shared" si="105"/>
        <v/>
      </c>
      <c r="AD372" s="752" t="str">
        <f t="shared" si="106"/>
        <v/>
      </c>
      <c r="AE372" s="534" t="str">
        <f t="shared" si="107"/>
        <v/>
      </c>
      <c r="AF372" s="752" t="str">
        <f t="shared" si="108"/>
        <v/>
      </c>
    </row>
    <row r="373" spans="2:32" x14ac:dyDescent="0.25">
      <c r="B373" s="721"/>
      <c r="C373" s="531" t="str">
        <f>IFERROR(VLOOKUP(B373,'מצבת ורישום גנים'!B:D,3,0),"")</f>
        <v/>
      </c>
      <c r="D373" s="721"/>
      <c r="E373" s="723"/>
      <c r="F373" s="723"/>
      <c r="G373" s="723"/>
      <c r="H373" s="723"/>
      <c r="I373" s="992" t="str">
        <f t="shared" si="109"/>
        <v/>
      </c>
      <c r="J373" s="723"/>
      <c r="K373" s="724"/>
      <c r="L373" s="723"/>
      <c r="M373" s="306" t="str">
        <f t="shared" si="96"/>
        <v/>
      </c>
      <c r="N373" s="32" t="str">
        <f t="shared" si="97"/>
        <v/>
      </c>
      <c r="P373" s="307" t="str">
        <f t="shared" si="98"/>
        <v/>
      </c>
      <c r="Q373" s="307" t="str">
        <f t="shared" si="92"/>
        <v/>
      </c>
      <c r="R373" s="307" t="str">
        <f t="shared" si="99"/>
        <v/>
      </c>
      <c r="S373" s="307" t="str">
        <f t="shared" si="100"/>
        <v/>
      </c>
      <c r="T373" s="307" t="str">
        <f t="shared" si="101"/>
        <v/>
      </c>
      <c r="U373" s="307" t="str">
        <f t="shared" si="93"/>
        <v/>
      </c>
      <c r="V373" s="723"/>
      <c r="X373" s="308" t="str">
        <f t="shared" si="102"/>
        <v/>
      </c>
      <c r="Y373" s="309" t="str">
        <f t="shared" si="103"/>
        <v/>
      </c>
      <c r="Z373" s="308" t="str">
        <f t="shared" si="94"/>
        <v/>
      </c>
      <c r="AA373" s="308" t="b">
        <f t="shared" si="95"/>
        <v>1</v>
      </c>
      <c r="AB373" s="308" t="str">
        <f t="shared" si="104"/>
        <v/>
      </c>
      <c r="AC373" s="534" t="str">
        <f t="shared" si="105"/>
        <v/>
      </c>
      <c r="AD373" s="752" t="str">
        <f t="shared" si="106"/>
        <v/>
      </c>
      <c r="AE373" s="534" t="str">
        <f t="shared" si="107"/>
        <v/>
      </c>
      <c r="AF373" s="752" t="str">
        <f t="shared" si="108"/>
        <v/>
      </c>
    </row>
    <row r="374" spans="2:32" x14ac:dyDescent="0.25">
      <c r="B374" s="721"/>
      <c r="C374" s="531" t="str">
        <f>IFERROR(VLOOKUP(B374,'מצבת ורישום גנים'!B:D,3,0),"")</f>
        <v/>
      </c>
      <c r="D374" s="721"/>
      <c r="E374" s="723"/>
      <c r="F374" s="723"/>
      <c r="G374" s="723"/>
      <c r="H374" s="723"/>
      <c r="I374" s="992" t="str">
        <f t="shared" si="109"/>
        <v/>
      </c>
      <c r="J374" s="723"/>
      <c r="K374" s="724"/>
      <c r="L374" s="723"/>
      <c r="M374" s="306" t="str">
        <f t="shared" si="96"/>
        <v/>
      </c>
      <c r="N374" s="32" t="str">
        <f t="shared" si="97"/>
        <v/>
      </c>
      <c r="P374" s="307" t="str">
        <f t="shared" si="98"/>
        <v/>
      </c>
      <c r="Q374" s="307" t="str">
        <f t="shared" si="92"/>
        <v/>
      </c>
      <c r="R374" s="307" t="str">
        <f t="shared" si="99"/>
        <v/>
      </c>
      <c r="S374" s="307" t="str">
        <f t="shared" si="100"/>
        <v/>
      </c>
      <c r="T374" s="307" t="str">
        <f t="shared" si="101"/>
        <v/>
      </c>
      <c r="U374" s="307" t="str">
        <f t="shared" si="93"/>
        <v/>
      </c>
      <c r="V374" s="723"/>
      <c r="X374" s="308" t="str">
        <f t="shared" si="102"/>
        <v/>
      </c>
      <c r="Y374" s="309" t="str">
        <f t="shared" si="103"/>
        <v/>
      </c>
      <c r="Z374" s="308" t="str">
        <f t="shared" si="94"/>
        <v/>
      </c>
      <c r="AA374" s="308" t="b">
        <f t="shared" si="95"/>
        <v>1</v>
      </c>
      <c r="AB374" s="308" t="str">
        <f t="shared" si="104"/>
        <v/>
      </c>
      <c r="AC374" s="534" t="str">
        <f t="shared" si="105"/>
        <v/>
      </c>
      <c r="AD374" s="752" t="str">
        <f t="shared" si="106"/>
        <v/>
      </c>
      <c r="AE374" s="534" t="str">
        <f t="shared" si="107"/>
        <v/>
      </c>
      <c r="AF374" s="752" t="str">
        <f t="shared" si="108"/>
        <v/>
      </c>
    </row>
    <row r="375" spans="2:32" x14ac:dyDescent="0.25">
      <c r="B375" s="721"/>
      <c r="C375" s="531" t="str">
        <f>IFERROR(VLOOKUP(B375,'מצבת ורישום גנים'!B:D,3,0),"")</f>
        <v/>
      </c>
      <c r="D375" s="721"/>
      <c r="E375" s="723"/>
      <c r="F375" s="723"/>
      <c r="G375" s="723"/>
      <c r="H375" s="723"/>
      <c r="I375" s="992" t="str">
        <f t="shared" si="109"/>
        <v/>
      </c>
      <c r="J375" s="723"/>
      <c r="K375" s="724"/>
      <c r="L375" s="723"/>
      <c r="M375" s="306" t="str">
        <f t="shared" si="96"/>
        <v/>
      </c>
      <c r="N375" s="32" t="str">
        <f t="shared" si="97"/>
        <v/>
      </c>
      <c r="P375" s="307" t="str">
        <f t="shared" si="98"/>
        <v/>
      </c>
      <c r="Q375" s="307" t="str">
        <f t="shared" si="92"/>
        <v/>
      </c>
      <c r="R375" s="307" t="str">
        <f t="shared" si="99"/>
        <v/>
      </c>
      <c r="S375" s="307" t="str">
        <f t="shared" si="100"/>
        <v/>
      </c>
      <c r="T375" s="307" t="str">
        <f t="shared" si="101"/>
        <v/>
      </c>
      <c r="U375" s="307" t="str">
        <f t="shared" si="93"/>
        <v/>
      </c>
      <c r="V375" s="723"/>
      <c r="X375" s="308" t="str">
        <f t="shared" si="102"/>
        <v/>
      </c>
      <c r="Y375" s="309" t="str">
        <f t="shared" si="103"/>
        <v/>
      </c>
      <c r="Z375" s="308" t="str">
        <f t="shared" si="94"/>
        <v/>
      </c>
      <c r="AA375" s="308" t="b">
        <f t="shared" si="95"/>
        <v>1</v>
      </c>
      <c r="AB375" s="308" t="str">
        <f t="shared" si="104"/>
        <v/>
      </c>
      <c r="AC375" s="534" t="str">
        <f t="shared" si="105"/>
        <v/>
      </c>
      <c r="AD375" s="752" t="str">
        <f t="shared" si="106"/>
        <v/>
      </c>
      <c r="AE375" s="534" t="str">
        <f t="shared" si="107"/>
        <v/>
      </c>
      <c r="AF375" s="752" t="str">
        <f t="shared" si="108"/>
        <v/>
      </c>
    </row>
    <row r="376" spans="2:32" x14ac:dyDescent="0.25">
      <c r="B376" s="721"/>
      <c r="C376" s="531" t="str">
        <f>IFERROR(VLOOKUP(B376,'מצבת ורישום גנים'!B:D,3,0),"")</f>
        <v/>
      </c>
      <c r="D376" s="721"/>
      <c r="E376" s="723"/>
      <c r="F376" s="723"/>
      <c r="G376" s="723"/>
      <c r="H376" s="723"/>
      <c r="I376" s="992" t="str">
        <f t="shared" si="109"/>
        <v/>
      </c>
      <c r="J376" s="723"/>
      <c r="K376" s="724"/>
      <c r="L376" s="723"/>
      <c r="M376" s="306" t="str">
        <f t="shared" si="96"/>
        <v/>
      </c>
      <c r="N376" s="32" t="str">
        <f t="shared" si="97"/>
        <v/>
      </c>
      <c r="P376" s="307" t="str">
        <f t="shared" si="98"/>
        <v/>
      </c>
      <c r="Q376" s="307" t="str">
        <f t="shared" si="92"/>
        <v/>
      </c>
      <c r="R376" s="307" t="str">
        <f t="shared" si="99"/>
        <v/>
      </c>
      <c r="S376" s="307" t="str">
        <f t="shared" si="100"/>
        <v/>
      </c>
      <c r="T376" s="307" t="str">
        <f t="shared" si="101"/>
        <v/>
      </c>
      <c r="U376" s="307" t="str">
        <f t="shared" si="93"/>
        <v/>
      </c>
      <c r="V376" s="723"/>
      <c r="X376" s="308" t="str">
        <f t="shared" si="102"/>
        <v/>
      </c>
      <c r="Y376" s="309" t="str">
        <f t="shared" si="103"/>
        <v/>
      </c>
      <c r="Z376" s="308" t="str">
        <f t="shared" si="94"/>
        <v/>
      </c>
      <c r="AA376" s="308" t="b">
        <f t="shared" si="95"/>
        <v>1</v>
      </c>
      <c r="AB376" s="308" t="str">
        <f t="shared" si="104"/>
        <v/>
      </c>
      <c r="AC376" s="534" t="str">
        <f t="shared" si="105"/>
        <v/>
      </c>
      <c r="AD376" s="752" t="str">
        <f t="shared" si="106"/>
        <v/>
      </c>
      <c r="AE376" s="534" t="str">
        <f t="shared" si="107"/>
        <v/>
      </c>
      <c r="AF376" s="752" t="str">
        <f t="shared" si="108"/>
        <v/>
      </c>
    </row>
    <row r="377" spans="2:32" x14ac:dyDescent="0.25">
      <c r="B377" s="721"/>
      <c r="C377" s="531" t="str">
        <f>IFERROR(VLOOKUP(B377,'מצבת ורישום גנים'!B:D,3,0),"")</f>
        <v/>
      </c>
      <c r="D377" s="721"/>
      <c r="E377" s="723"/>
      <c r="F377" s="723"/>
      <c r="G377" s="723"/>
      <c r="H377" s="723"/>
      <c r="I377" s="992" t="str">
        <f t="shared" si="109"/>
        <v/>
      </c>
      <c r="J377" s="723"/>
      <c r="K377" s="724"/>
      <c r="L377" s="723"/>
      <c r="M377" s="306" t="str">
        <f t="shared" si="96"/>
        <v/>
      </c>
      <c r="N377" s="32" t="str">
        <f t="shared" si="97"/>
        <v/>
      </c>
      <c r="P377" s="307" t="str">
        <f t="shared" si="98"/>
        <v/>
      </c>
      <c r="Q377" s="307" t="str">
        <f t="shared" si="92"/>
        <v/>
      </c>
      <c r="R377" s="307" t="str">
        <f t="shared" si="99"/>
        <v/>
      </c>
      <c r="S377" s="307" t="str">
        <f t="shared" si="100"/>
        <v/>
      </c>
      <c r="T377" s="307" t="str">
        <f t="shared" si="101"/>
        <v/>
      </c>
      <c r="U377" s="307" t="str">
        <f t="shared" si="93"/>
        <v/>
      </c>
      <c r="V377" s="723"/>
      <c r="X377" s="308" t="str">
        <f t="shared" si="102"/>
        <v/>
      </c>
      <c r="Y377" s="309" t="str">
        <f t="shared" si="103"/>
        <v/>
      </c>
      <c r="Z377" s="308" t="str">
        <f t="shared" si="94"/>
        <v/>
      </c>
      <c r="AA377" s="308" t="b">
        <f t="shared" si="95"/>
        <v>1</v>
      </c>
      <c r="AB377" s="308" t="str">
        <f t="shared" si="104"/>
        <v/>
      </c>
      <c r="AC377" s="534" t="str">
        <f t="shared" si="105"/>
        <v/>
      </c>
      <c r="AD377" s="752" t="str">
        <f t="shared" si="106"/>
        <v/>
      </c>
      <c r="AE377" s="534" t="str">
        <f t="shared" si="107"/>
        <v/>
      </c>
      <c r="AF377" s="752" t="str">
        <f t="shared" si="108"/>
        <v/>
      </c>
    </row>
    <row r="378" spans="2:32" x14ac:dyDescent="0.25">
      <c r="B378" s="721"/>
      <c r="C378" s="531" t="str">
        <f>IFERROR(VLOOKUP(B378,'מצבת ורישום גנים'!B:D,3,0),"")</f>
        <v/>
      </c>
      <c r="D378" s="721"/>
      <c r="E378" s="723"/>
      <c r="F378" s="723"/>
      <c r="G378" s="723"/>
      <c r="H378" s="723"/>
      <c r="I378" s="992" t="str">
        <f t="shared" si="109"/>
        <v/>
      </c>
      <c r="J378" s="723"/>
      <c r="K378" s="724"/>
      <c r="L378" s="723"/>
      <c r="M378" s="306" t="str">
        <f t="shared" si="96"/>
        <v/>
      </c>
      <c r="N378" s="32" t="str">
        <f t="shared" si="97"/>
        <v/>
      </c>
      <c r="P378" s="307" t="str">
        <f t="shared" si="98"/>
        <v/>
      </c>
      <c r="Q378" s="307" t="str">
        <f t="shared" si="92"/>
        <v/>
      </c>
      <c r="R378" s="307" t="str">
        <f t="shared" si="99"/>
        <v/>
      </c>
      <c r="S378" s="307" t="str">
        <f t="shared" si="100"/>
        <v/>
      </c>
      <c r="T378" s="307" t="str">
        <f t="shared" si="101"/>
        <v/>
      </c>
      <c r="U378" s="307" t="str">
        <f t="shared" si="93"/>
        <v/>
      </c>
      <c r="V378" s="723"/>
      <c r="X378" s="308" t="str">
        <f t="shared" si="102"/>
        <v/>
      </c>
      <c r="Y378" s="309" t="str">
        <f t="shared" si="103"/>
        <v/>
      </c>
      <c r="Z378" s="308" t="str">
        <f t="shared" si="94"/>
        <v/>
      </c>
      <c r="AA378" s="308" t="b">
        <f t="shared" si="95"/>
        <v>1</v>
      </c>
      <c r="AB378" s="308" t="str">
        <f t="shared" si="104"/>
        <v/>
      </c>
      <c r="AC378" s="534" t="str">
        <f t="shared" si="105"/>
        <v/>
      </c>
      <c r="AD378" s="752" t="str">
        <f t="shared" si="106"/>
        <v/>
      </c>
      <c r="AE378" s="534" t="str">
        <f t="shared" si="107"/>
        <v/>
      </c>
      <c r="AF378" s="752" t="str">
        <f t="shared" si="108"/>
        <v/>
      </c>
    </row>
    <row r="379" spans="2:32" x14ac:dyDescent="0.25">
      <c r="B379" s="721"/>
      <c r="C379" s="531" t="str">
        <f>IFERROR(VLOOKUP(B379,'מצבת ורישום גנים'!B:D,3,0),"")</f>
        <v/>
      </c>
      <c r="D379" s="721"/>
      <c r="E379" s="723"/>
      <c r="F379" s="723"/>
      <c r="G379" s="723"/>
      <c r="H379" s="723"/>
      <c r="I379" s="992" t="str">
        <f t="shared" si="109"/>
        <v/>
      </c>
      <c r="J379" s="723"/>
      <c r="K379" s="724"/>
      <c r="L379" s="723"/>
      <c r="M379" s="306" t="str">
        <f t="shared" si="96"/>
        <v/>
      </c>
      <c r="N379" s="32" t="str">
        <f t="shared" si="97"/>
        <v/>
      </c>
      <c r="P379" s="307" t="str">
        <f t="shared" si="98"/>
        <v/>
      </c>
      <c r="Q379" s="307" t="str">
        <f t="shared" si="92"/>
        <v/>
      </c>
      <c r="R379" s="307" t="str">
        <f t="shared" si="99"/>
        <v/>
      </c>
      <c r="S379" s="307" t="str">
        <f t="shared" si="100"/>
        <v/>
      </c>
      <c r="T379" s="307" t="str">
        <f t="shared" si="101"/>
        <v/>
      </c>
      <c r="U379" s="307" t="str">
        <f t="shared" si="93"/>
        <v/>
      </c>
      <c r="V379" s="723"/>
      <c r="X379" s="308" t="str">
        <f t="shared" si="102"/>
        <v/>
      </c>
      <c r="Y379" s="309" t="str">
        <f t="shared" si="103"/>
        <v/>
      </c>
      <c r="Z379" s="308" t="str">
        <f t="shared" si="94"/>
        <v/>
      </c>
      <c r="AA379" s="308" t="b">
        <f t="shared" si="95"/>
        <v>1</v>
      </c>
      <c r="AB379" s="308" t="str">
        <f t="shared" si="104"/>
        <v/>
      </c>
      <c r="AC379" s="534" t="str">
        <f t="shared" si="105"/>
        <v/>
      </c>
      <c r="AD379" s="752" t="str">
        <f t="shared" si="106"/>
        <v/>
      </c>
      <c r="AE379" s="534" t="str">
        <f t="shared" si="107"/>
        <v/>
      </c>
      <c r="AF379" s="752" t="str">
        <f t="shared" si="108"/>
        <v/>
      </c>
    </row>
    <row r="380" spans="2:32" x14ac:dyDescent="0.25">
      <c r="B380" s="721"/>
      <c r="C380" s="531" t="str">
        <f>IFERROR(VLOOKUP(B380,'מצבת ורישום גנים'!B:D,3,0),"")</f>
        <v/>
      </c>
      <c r="D380" s="721"/>
      <c r="E380" s="723"/>
      <c r="F380" s="723"/>
      <c r="G380" s="723"/>
      <c r="H380" s="723"/>
      <c r="I380" s="992" t="str">
        <f t="shared" si="109"/>
        <v/>
      </c>
      <c r="J380" s="723"/>
      <c r="K380" s="724"/>
      <c r="L380" s="723"/>
      <c r="M380" s="306" t="str">
        <f t="shared" si="96"/>
        <v/>
      </c>
      <c r="N380" s="32" t="str">
        <f t="shared" si="97"/>
        <v/>
      </c>
      <c r="P380" s="307" t="str">
        <f t="shared" si="98"/>
        <v/>
      </c>
      <c r="Q380" s="307" t="str">
        <f t="shared" si="92"/>
        <v/>
      </c>
      <c r="R380" s="307" t="str">
        <f t="shared" si="99"/>
        <v/>
      </c>
      <c r="S380" s="307" t="str">
        <f t="shared" si="100"/>
        <v/>
      </c>
      <c r="T380" s="307" t="str">
        <f t="shared" si="101"/>
        <v/>
      </c>
      <c r="U380" s="307" t="str">
        <f t="shared" si="93"/>
        <v/>
      </c>
      <c r="V380" s="723"/>
      <c r="X380" s="308" t="str">
        <f t="shared" si="102"/>
        <v/>
      </c>
      <c r="Y380" s="309" t="str">
        <f t="shared" si="103"/>
        <v/>
      </c>
      <c r="Z380" s="308" t="str">
        <f t="shared" si="94"/>
        <v/>
      </c>
      <c r="AA380" s="308" t="b">
        <f t="shared" si="95"/>
        <v>1</v>
      </c>
      <c r="AB380" s="308" t="str">
        <f t="shared" si="104"/>
        <v/>
      </c>
      <c r="AC380" s="534" t="str">
        <f t="shared" si="105"/>
        <v/>
      </c>
      <c r="AD380" s="752" t="str">
        <f t="shared" si="106"/>
        <v/>
      </c>
      <c r="AE380" s="534" t="str">
        <f t="shared" si="107"/>
        <v/>
      </c>
      <c r="AF380" s="752" t="str">
        <f t="shared" si="108"/>
        <v/>
      </c>
    </row>
    <row r="381" spans="2:32" x14ac:dyDescent="0.25">
      <c r="B381" s="721"/>
      <c r="C381" s="531" t="str">
        <f>IFERROR(VLOOKUP(B381,'מצבת ורישום גנים'!B:D,3,0),"")</f>
        <v/>
      </c>
      <c r="D381" s="721"/>
      <c r="E381" s="723"/>
      <c r="F381" s="723"/>
      <c r="G381" s="723"/>
      <c r="H381" s="723"/>
      <c r="I381" s="992" t="str">
        <f t="shared" si="109"/>
        <v/>
      </c>
      <c r="J381" s="723"/>
      <c r="K381" s="724"/>
      <c r="L381" s="723"/>
      <c r="M381" s="306" t="str">
        <f t="shared" si="96"/>
        <v/>
      </c>
      <c r="N381" s="32" t="str">
        <f t="shared" si="97"/>
        <v/>
      </c>
      <c r="P381" s="307" t="str">
        <f t="shared" si="98"/>
        <v/>
      </c>
      <c r="Q381" s="307" t="str">
        <f t="shared" si="92"/>
        <v/>
      </c>
      <c r="R381" s="307" t="str">
        <f t="shared" si="99"/>
        <v/>
      </c>
      <c r="S381" s="307" t="str">
        <f t="shared" si="100"/>
        <v/>
      </c>
      <c r="T381" s="307" t="str">
        <f t="shared" si="101"/>
        <v/>
      </c>
      <c r="U381" s="307" t="str">
        <f t="shared" si="93"/>
        <v/>
      </c>
      <c r="V381" s="723"/>
      <c r="X381" s="308" t="str">
        <f t="shared" si="102"/>
        <v/>
      </c>
      <c r="Y381" s="309" t="str">
        <f t="shared" si="103"/>
        <v/>
      </c>
      <c r="Z381" s="308" t="str">
        <f t="shared" si="94"/>
        <v/>
      </c>
      <c r="AA381" s="308" t="b">
        <f t="shared" si="95"/>
        <v>1</v>
      </c>
      <c r="AB381" s="308" t="str">
        <f t="shared" si="104"/>
        <v/>
      </c>
      <c r="AC381" s="534" t="str">
        <f t="shared" si="105"/>
        <v/>
      </c>
      <c r="AD381" s="752" t="str">
        <f t="shared" si="106"/>
        <v/>
      </c>
      <c r="AE381" s="534" t="str">
        <f t="shared" si="107"/>
        <v/>
      </c>
      <c r="AF381" s="752" t="str">
        <f t="shared" si="108"/>
        <v/>
      </c>
    </row>
    <row r="382" spans="2:32" x14ac:dyDescent="0.25">
      <c r="B382" s="721"/>
      <c r="C382" s="531" t="str">
        <f>IFERROR(VLOOKUP(B382,'מצבת ורישום גנים'!B:D,3,0),"")</f>
        <v/>
      </c>
      <c r="D382" s="721"/>
      <c r="E382" s="723"/>
      <c r="F382" s="723"/>
      <c r="G382" s="723"/>
      <c r="H382" s="723"/>
      <c r="I382" s="992" t="str">
        <f t="shared" si="109"/>
        <v/>
      </c>
      <c r="J382" s="723"/>
      <c r="K382" s="724"/>
      <c r="L382" s="723"/>
      <c r="M382" s="306" t="str">
        <f t="shared" si="96"/>
        <v/>
      </c>
      <c r="N382" s="32" t="str">
        <f t="shared" si="97"/>
        <v/>
      </c>
      <c r="P382" s="307" t="str">
        <f t="shared" si="98"/>
        <v/>
      </c>
      <c r="Q382" s="307" t="str">
        <f t="shared" si="92"/>
        <v/>
      </c>
      <c r="R382" s="307" t="str">
        <f t="shared" si="99"/>
        <v/>
      </c>
      <c r="S382" s="307" t="str">
        <f t="shared" si="100"/>
        <v/>
      </c>
      <c r="T382" s="307" t="str">
        <f t="shared" si="101"/>
        <v/>
      </c>
      <c r="U382" s="307" t="str">
        <f t="shared" si="93"/>
        <v/>
      </c>
      <c r="V382" s="723"/>
      <c r="X382" s="308" t="str">
        <f t="shared" si="102"/>
        <v/>
      </c>
      <c r="Y382" s="309" t="str">
        <f t="shared" si="103"/>
        <v/>
      </c>
      <c r="Z382" s="308" t="str">
        <f t="shared" si="94"/>
        <v/>
      </c>
      <c r="AA382" s="308" t="b">
        <f t="shared" si="95"/>
        <v>1</v>
      </c>
      <c r="AB382" s="308" t="str">
        <f t="shared" si="104"/>
        <v/>
      </c>
      <c r="AC382" s="534" t="str">
        <f t="shared" si="105"/>
        <v/>
      </c>
      <c r="AD382" s="752" t="str">
        <f t="shared" si="106"/>
        <v/>
      </c>
      <c r="AE382" s="534" t="str">
        <f t="shared" si="107"/>
        <v/>
      </c>
      <c r="AF382" s="752" t="str">
        <f t="shared" si="108"/>
        <v/>
      </c>
    </row>
    <row r="383" spans="2:32" x14ac:dyDescent="0.25">
      <c r="B383" s="721"/>
      <c r="C383" s="531" t="str">
        <f>IFERROR(VLOOKUP(B383,'מצבת ורישום גנים'!B:D,3,0),"")</f>
        <v/>
      </c>
      <c r="D383" s="721"/>
      <c r="E383" s="723"/>
      <c r="F383" s="723"/>
      <c r="G383" s="723"/>
      <c r="H383" s="723"/>
      <c r="I383" s="992" t="str">
        <f t="shared" si="109"/>
        <v/>
      </c>
      <c r="J383" s="723"/>
      <c r="K383" s="724"/>
      <c r="L383" s="723"/>
      <c r="M383" s="306" t="str">
        <f t="shared" si="96"/>
        <v/>
      </c>
      <c r="N383" s="32" t="str">
        <f t="shared" si="97"/>
        <v/>
      </c>
      <c r="P383" s="307" t="str">
        <f t="shared" si="98"/>
        <v/>
      </c>
      <c r="Q383" s="307" t="str">
        <f t="shared" si="92"/>
        <v/>
      </c>
      <c r="R383" s="307" t="str">
        <f t="shared" si="99"/>
        <v/>
      </c>
      <c r="S383" s="307" t="str">
        <f t="shared" si="100"/>
        <v/>
      </c>
      <c r="T383" s="307" t="str">
        <f t="shared" si="101"/>
        <v/>
      </c>
      <c r="U383" s="307" t="str">
        <f t="shared" si="93"/>
        <v/>
      </c>
      <c r="V383" s="723"/>
      <c r="X383" s="308" t="str">
        <f t="shared" si="102"/>
        <v/>
      </c>
      <c r="Y383" s="309" t="str">
        <f t="shared" si="103"/>
        <v/>
      </c>
      <c r="Z383" s="308" t="str">
        <f t="shared" si="94"/>
        <v/>
      </c>
      <c r="AA383" s="308" t="b">
        <f t="shared" si="95"/>
        <v>1</v>
      </c>
      <c r="AB383" s="308" t="str">
        <f t="shared" si="104"/>
        <v/>
      </c>
      <c r="AC383" s="534" t="str">
        <f t="shared" si="105"/>
        <v/>
      </c>
      <c r="AD383" s="752" t="str">
        <f t="shared" si="106"/>
        <v/>
      </c>
      <c r="AE383" s="534" t="str">
        <f t="shared" si="107"/>
        <v/>
      </c>
      <c r="AF383" s="752" t="str">
        <f t="shared" si="108"/>
        <v/>
      </c>
    </row>
    <row r="384" spans="2:32" x14ac:dyDescent="0.25">
      <c r="B384" s="721"/>
      <c r="C384" s="531" t="str">
        <f>IFERROR(VLOOKUP(B384,'מצבת ורישום גנים'!B:D,3,0),"")</f>
        <v/>
      </c>
      <c r="D384" s="721"/>
      <c r="E384" s="723"/>
      <c r="F384" s="723"/>
      <c r="G384" s="723"/>
      <c r="H384" s="723"/>
      <c r="I384" s="992" t="str">
        <f t="shared" si="109"/>
        <v/>
      </c>
      <c r="J384" s="723"/>
      <c r="K384" s="724"/>
      <c r="L384" s="723"/>
      <c r="M384" s="306" t="str">
        <f t="shared" si="96"/>
        <v/>
      </c>
      <c r="N384" s="32" t="str">
        <f t="shared" si="97"/>
        <v/>
      </c>
      <c r="P384" s="307" t="str">
        <f t="shared" si="98"/>
        <v/>
      </c>
      <c r="Q384" s="307" t="str">
        <f t="shared" si="92"/>
        <v/>
      </c>
      <c r="R384" s="307" t="str">
        <f t="shared" si="99"/>
        <v/>
      </c>
      <c r="S384" s="307" t="str">
        <f t="shared" si="100"/>
        <v/>
      </c>
      <c r="T384" s="307" t="str">
        <f t="shared" si="101"/>
        <v/>
      </c>
      <c r="U384" s="307" t="str">
        <f t="shared" si="93"/>
        <v/>
      </c>
      <c r="V384" s="723"/>
      <c r="X384" s="308" t="str">
        <f t="shared" si="102"/>
        <v/>
      </c>
      <c r="Y384" s="309" t="str">
        <f t="shared" si="103"/>
        <v/>
      </c>
      <c r="Z384" s="308" t="str">
        <f t="shared" si="94"/>
        <v/>
      </c>
      <c r="AA384" s="308" t="b">
        <f t="shared" si="95"/>
        <v>1</v>
      </c>
      <c r="AB384" s="308" t="str">
        <f t="shared" si="104"/>
        <v/>
      </c>
      <c r="AC384" s="534" t="str">
        <f t="shared" si="105"/>
        <v/>
      </c>
      <c r="AD384" s="752" t="str">
        <f t="shared" si="106"/>
        <v/>
      </c>
      <c r="AE384" s="534" t="str">
        <f t="shared" si="107"/>
        <v/>
      </c>
      <c r="AF384" s="752" t="str">
        <f t="shared" si="108"/>
        <v/>
      </c>
    </row>
    <row r="385" spans="2:32" x14ac:dyDescent="0.25">
      <c r="B385" s="721"/>
      <c r="C385" s="531" t="str">
        <f>IFERROR(VLOOKUP(B385,'מצבת ורישום גנים'!B:D,3,0),"")</f>
        <v/>
      </c>
      <c r="D385" s="721"/>
      <c r="E385" s="723"/>
      <c r="F385" s="723"/>
      <c r="G385" s="723"/>
      <c r="H385" s="723"/>
      <c r="I385" s="992" t="str">
        <f t="shared" si="109"/>
        <v/>
      </c>
      <c r="J385" s="723"/>
      <c r="K385" s="724"/>
      <c r="L385" s="723"/>
      <c r="M385" s="306" t="str">
        <f t="shared" si="96"/>
        <v/>
      </c>
      <c r="N385" s="32" t="str">
        <f t="shared" si="97"/>
        <v/>
      </c>
      <c r="P385" s="307" t="str">
        <f t="shared" si="98"/>
        <v/>
      </c>
      <c r="Q385" s="307" t="str">
        <f t="shared" si="92"/>
        <v/>
      </c>
      <c r="R385" s="307" t="str">
        <f t="shared" si="99"/>
        <v/>
      </c>
      <c r="S385" s="307" t="str">
        <f t="shared" si="100"/>
        <v/>
      </c>
      <c r="T385" s="307" t="str">
        <f t="shared" si="101"/>
        <v/>
      </c>
      <c r="U385" s="307" t="str">
        <f t="shared" si="93"/>
        <v/>
      </c>
      <c r="V385" s="723"/>
      <c r="X385" s="308" t="str">
        <f t="shared" si="102"/>
        <v/>
      </c>
      <c r="Y385" s="309" t="str">
        <f t="shared" si="103"/>
        <v/>
      </c>
      <c r="Z385" s="308" t="str">
        <f t="shared" si="94"/>
        <v/>
      </c>
      <c r="AA385" s="308" t="b">
        <f t="shared" si="95"/>
        <v>1</v>
      </c>
      <c r="AB385" s="308" t="str">
        <f t="shared" si="104"/>
        <v/>
      </c>
      <c r="AC385" s="534" t="str">
        <f t="shared" si="105"/>
        <v/>
      </c>
      <c r="AD385" s="752" t="str">
        <f t="shared" si="106"/>
        <v/>
      </c>
      <c r="AE385" s="534" t="str">
        <f t="shared" si="107"/>
        <v/>
      </c>
      <c r="AF385" s="752" t="str">
        <f t="shared" si="108"/>
        <v/>
      </c>
    </row>
    <row r="386" spans="2:32" x14ac:dyDescent="0.25">
      <c r="B386" s="721"/>
      <c r="C386" s="531" t="str">
        <f>IFERROR(VLOOKUP(B386,'מצבת ורישום גנים'!B:D,3,0),"")</f>
        <v/>
      </c>
      <c r="D386" s="721"/>
      <c r="E386" s="723"/>
      <c r="F386" s="723"/>
      <c r="G386" s="723"/>
      <c r="H386" s="723"/>
      <c r="I386" s="992" t="str">
        <f t="shared" si="109"/>
        <v/>
      </c>
      <c r="J386" s="723"/>
      <c r="K386" s="724"/>
      <c r="L386" s="723"/>
      <c r="M386" s="306" t="str">
        <f t="shared" si="96"/>
        <v/>
      </c>
      <c r="N386" s="32" t="str">
        <f t="shared" si="97"/>
        <v/>
      </c>
      <c r="P386" s="307" t="str">
        <f t="shared" si="98"/>
        <v/>
      </c>
      <c r="Q386" s="307" t="str">
        <f t="shared" si="92"/>
        <v/>
      </c>
      <c r="R386" s="307" t="str">
        <f t="shared" si="99"/>
        <v/>
      </c>
      <c r="S386" s="307" t="str">
        <f t="shared" si="100"/>
        <v/>
      </c>
      <c r="T386" s="307" t="str">
        <f t="shared" si="101"/>
        <v/>
      </c>
      <c r="U386" s="307" t="str">
        <f t="shared" si="93"/>
        <v/>
      </c>
      <c r="V386" s="723"/>
      <c r="X386" s="308" t="str">
        <f t="shared" si="102"/>
        <v/>
      </c>
      <c r="Y386" s="309" t="str">
        <f t="shared" si="103"/>
        <v/>
      </c>
      <c r="Z386" s="308" t="str">
        <f t="shared" si="94"/>
        <v/>
      </c>
      <c r="AA386" s="308" t="b">
        <f t="shared" si="95"/>
        <v>1</v>
      </c>
      <c r="AB386" s="308" t="str">
        <f t="shared" si="104"/>
        <v/>
      </c>
      <c r="AC386" s="534" t="str">
        <f t="shared" si="105"/>
        <v/>
      </c>
      <c r="AD386" s="752" t="str">
        <f t="shared" si="106"/>
        <v/>
      </c>
      <c r="AE386" s="534" t="str">
        <f t="shared" si="107"/>
        <v/>
      </c>
      <c r="AF386" s="752" t="str">
        <f t="shared" si="108"/>
        <v/>
      </c>
    </row>
    <row r="387" spans="2:32" x14ac:dyDescent="0.25">
      <c r="B387" s="721"/>
      <c r="C387" s="531" t="str">
        <f>IFERROR(VLOOKUP(B387,'מצבת ורישום גנים'!B:D,3,0),"")</f>
        <v/>
      </c>
      <c r="D387" s="721"/>
      <c r="E387" s="723"/>
      <c r="F387" s="723"/>
      <c r="G387" s="723"/>
      <c r="H387" s="723"/>
      <c r="I387" s="992" t="str">
        <f t="shared" si="109"/>
        <v/>
      </c>
      <c r="J387" s="723"/>
      <c r="K387" s="724"/>
      <c r="L387" s="723"/>
      <c r="M387" s="306" t="str">
        <f t="shared" si="96"/>
        <v/>
      </c>
      <c r="N387" s="32" t="str">
        <f t="shared" si="97"/>
        <v/>
      </c>
      <c r="P387" s="307" t="str">
        <f t="shared" si="98"/>
        <v/>
      </c>
      <c r="Q387" s="307" t="str">
        <f t="shared" si="92"/>
        <v/>
      </c>
      <c r="R387" s="307" t="str">
        <f t="shared" si="99"/>
        <v/>
      </c>
      <c r="S387" s="307" t="str">
        <f t="shared" si="100"/>
        <v/>
      </c>
      <c r="T387" s="307" t="str">
        <f t="shared" si="101"/>
        <v/>
      </c>
      <c r="U387" s="307" t="str">
        <f t="shared" si="93"/>
        <v/>
      </c>
      <c r="V387" s="723"/>
      <c r="X387" s="308" t="str">
        <f t="shared" si="102"/>
        <v/>
      </c>
      <c r="Y387" s="309" t="str">
        <f t="shared" si="103"/>
        <v/>
      </c>
      <c r="Z387" s="308" t="str">
        <f t="shared" si="94"/>
        <v/>
      </c>
      <c r="AA387" s="308" t="b">
        <f t="shared" si="95"/>
        <v>1</v>
      </c>
      <c r="AB387" s="308" t="str">
        <f t="shared" si="104"/>
        <v/>
      </c>
      <c r="AC387" s="534" t="str">
        <f t="shared" si="105"/>
        <v/>
      </c>
      <c r="AD387" s="752" t="str">
        <f t="shared" si="106"/>
        <v/>
      </c>
      <c r="AE387" s="534" t="str">
        <f t="shared" si="107"/>
        <v/>
      </c>
      <c r="AF387" s="752" t="str">
        <f t="shared" si="108"/>
        <v/>
      </c>
    </row>
    <row r="388" spans="2:32" x14ac:dyDescent="0.25">
      <c r="B388" s="721"/>
      <c r="C388" s="531" t="str">
        <f>IFERROR(VLOOKUP(B388,'מצבת ורישום גנים'!B:D,3,0),"")</f>
        <v/>
      </c>
      <c r="D388" s="721"/>
      <c r="E388" s="723"/>
      <c r="F388" s="723"/>
      <c r="G388" s="723"/>
      <c r="H388" s="723"/>
      <c r="I388" s="992" t="str">
        <f t="shared" si="109"/>
        <v/>
      </c>
      <c r="J388" s="723"/>
      <c r="K388" s="724"/>
      <c r="L388" s="723"/>
      <c r="M388" s="306" t="str">
        <f t="shared" si="96"/>
        <v/>
      </c>
      <c r="N388" s="32" t="str">
        <f t="shared" si="97"/>
        <v/>
      </c>
      <c r="P388" s="307" t="str">
        <f t="shared" si="98"/>
        <v/>
      </c>
      <c r="Q388" s="307" t="str">
        <f t="shared" si="92"/>
        <v/>
      </c>
      <c r="R388" s="307" t="str">
        <f t="shared" si="99"/>
        <v/>
      </c>
      <c r="S388" s="307" t="str">
        <f t="shared" si="100"/>
        <v/>
      </c>
      <c r="T388" s="307" t="str">
        <f t="shared" si="101"/>
        <v/>
      </c>
      <c r="U388" s="307" t="str">
        <f t="shared" si="93"/>
        <v/>
      </c>
      <c r="V388" s="723"/>
      <c r="X388" s="308" t="str">
        <f t="shared" si="102"/>
        <v/>
      </c>
      <c r="Y388" s="309" t="str">
        <f t="shared" si="103"/>
        <v/>
      </c>
      <c r="Z388" s="308" t="str">
        <f t="shared" si="94"/>
        <v/>
      </c>
      <c r="AA388" s="308" t="b">
        <f t="shared" si="95"/>
        <v>1</v>
      </c>
      <c r="AB388" s="308" t="str">
        <f t="shared" si="104"/>
        <v/>
      </c>
      <c r="AC388" s="534" t="str">
        <f t="shared" si="105"/>
        <v/>
      </c>
      <c r="AD388" s="752" t="str">
        <f t="shared" si="106"/>
        <v/>
      </c>
      <c r="AE388" s="534" t="str">
        <f t="shared" si="107"/>
        <v/>
      </c>
      <c r="AF388" s="752" t="str">
        <f t="shared" si="108"/>
        <v/>
      </c>
    </row>
    <row r="389" spans="2:32" x14ac:dyDescent="0.25">
      <c r="B389" s="721"/>
      <c r="C389" s="531" t="str">
        <f>IFERROR(VLOOKUP(B389,'מצבת ורישום גנים'!B:D,3,0),"")</f>
        <v/>
      </c>
      <c r="D389" s="721"/>
      <c r="E389" s="723"/>
      <c r="F389" s="723"/>
      <c r="G389" s="723"/>
      <c r="H389" s="723"/>
      <c r="I389" s="992" t="str">
        <f t="shared" si="109"/>
        <v/>
      </c>
      <c r="J389" s="723"/>
      <c r="K389" s="724"/>
      <c r="L389" s="723"/>
      <c r="M389" s="306" t="str">
        <f t="shared" si="96"/>
        <v/>
      </c>
      <c r="N389" s="32" t="str">
        <f t="shared" si="97"/>
        <v/>
      </c>
      <c r="P389" s="307" t="str">
        <f t="shared" si="98"/>
        <v/>
      </c>
      <c r="Q389" s="307" t="str">
        <f t="shared" si="92"/>
        <v/>
      </c>
      <c r="R389" s="307" t="str">
        <f t="shared" si="99"/>
        <v/>
      </c>
      <c r="S389" s="307" t="str">
        <f t="shared" si="100"/>
        <v/>
      </c>
      <c r="T389" s="307" t="str">
        <f t="shared" si="101"/>
        <v/>
      </c>
      <c r="U389" s="307" t="str">
        <f t="shared" si="93"/>
        <v/>
      </c>
      <c r="V389" s="723"/>
      <c r="X389" s="308" t="str">
        <f t="shared" si="102"/>
        <v/>
      </c>
      <c r="Y389" s="309" t="str">
        <f t="shared" si="103"/>
        <v/>
      </c>
      <c r="Z389" s="308" t="str">
        <f t="shared" si="94"/>
        <v/>
      </c>
      <c r="AA389" s="308" t="b">
        <f t="shared" si="95"/>
        <v>1</v>
      </c>
      <c r="AB389" s="308" t="str">
        <f t="shared" si="104"/>
        <v/>
      </c>
      <c r="AC389" s="534" t="str">
        <f t="shared" si="105"/>
        <v/>
      </c>
      <c r="AD389" s="752" t="str">
        <f t="shared" si="106"/>
        <v/>
      </c>
      <c r="AE389" s="534" t="str">
        <f t="shared" si="107"/>
        <v/>
      </c>
      <c r="AF389" s="752" t="str">
        <f t="shared" si="108"/>
        <v/>
      </c>
    </row>
    <row r="390" spans="2:32" x14ac:dyDescent="0.25">
      <c r="B390" s="721"/>
      <c r="C390" s="531" t="str">
        <f>IFERROR(VLOOKUP(B390,'מצבת ורישום גנים'!B:D,3,0),"")</f>
        <v/>
      </c>
      <c r="D390" s="721"/>
      <c r="E390" s="723"/>
      <c r="F390" s="723"/>
      <c r="G390" s="723"/>
      <c r="H390" s="723"/>
      <c r="I390" s="992" t="str">
        <f t="shared" si="109"/>
        <v/>
      </c>
      <c r="J390" s="723"/>
      <c r="K390" s="724"/>
      <c r="L390" s="723"/>
      <c r="M390" s="306" t="str">
        <f t="shared" si="96"/>
        <v/>
      </c>
      <c r="N390" s="32" t="str">
        <f t="shared" si="97"/>
        <v/>
      </c>
      <c r="P390" s="307" t="str">
        <f t="shared" si="98"/>
        <v/>
      </c>
      <c r="Q390" s="307" t="str">
        <f t="shared" si="92"/>
        <v/>
      </c>
      <c r="R390" s="307" t="str">
        <f t="shared" si="99"/>
        <v/>
      </c>
      <c r="S390" s="307" t="str">
        <f t="shared" si="100"/>
        <v/>
      </c>
      <c r="T390" s="307" t="str">
        <f t="shared" si="101"/>
        <v/>
      </c>
      <c r="U390" s="307" t="str">
        <f t="shared" si="93"/>
        <v/>
      </c>
      <c r="V390" s="723"/>
      <c r="X390" s="308" t="str">
        <f t="shared" si="102"/>
        <v/>
      </c>
      <c r="Y390" s="309" t="str">
        <f t="shared" si="103"/>
        <v/>
      </c>
      <c r="Z390" s="308" t="str">
        <f t="shared" si="94"/>
        <v/>
      </c>
      <c r="AA390" s="308" t="b">
        <f t="shared" si="95"/>
        <v>1</v>
      </c>
      <c r="AB390" s="308" t="str">
        <f t="shared" si="104"/>
        <v/>
      </c>
      <c r="AC390" s="534" t="str">
        <f t="shared" si="105"/>
        <v/>
      </c>
      <c r="AD390" s="752" t="str">
        <f t="shared" si="106"/>
        <v/>
      </c>
      <c r="AE390" s="534" t="str">
        <f t="shared" si="107"/>
        <v/>
      </c>
      <c r="AF390" s="752" t="str">
        <f t="shared" si="108"/>
        <v/>
      </c>
    </row>
    <row r="391" spans="2:32" x14ac:dyDescent="0.25">
      <c r="B391" s="721"/>
      <c r="C391" s="531" t="str">
        <f>IFERROR(VLOOKUP(B391,'מצבת ורישום גנים'!B:D,3,0),"")</f>
        <v/>
      </c>
      <c r="D391" s="721"/>
      <c r="E391" s="723"/>
      <c r="F391" s="723"/>
      <c r="G391" s="723"/>
      <c r="H391" s="723"/>
      <c r="I391" s="992" t="str">
        <f t="shared" si="109"/>
        <v/>
      </c>
      <c r="J391" s="723"/>
      <c r="K391" s="724"/>
      <c r="L391" s="723"/>
      <c r="M391" s="306" t="str">
        <f t="shared" si="96"/>
        <v/>
      </c>
      <c r="N391" s="32" t="str">
        <f t="shared" si="97"/>
        <v/>
      </c>
      <c r="P391" s="307" t="str">
        <f t="shared" si="98"/>
        <v/>
      </c>
      <c r="Q391" s="307" t="str">
        <f t="shared" si="92"/>
        <v/>
      </c>
      <c r="R391" s="307" t="str">
        <f t="shared" si="99"/>
        <v/>
      </c>
      <c r="S391" s="307" t="str">
        <f t="shared" si="100"/>
        <v/>
      </c>
      <c r="T391" s="307" t="str">
        <f t="shared" si="101"/>
        <v/>
      </c>
      <c r="U391" s="307" t="str">
        <f t="shared" si="93"/>
        <v/>
      </c>
      <c r="V391" s="723"/>
      <c r="X391" s="308" t="str">
        <f t="shared" si="102"/>
        <v/>
      </c>
      <c r="Y391" s="309" t="str">
        <f t="shared" si="103"/>
        <v/>
      </c>
      <c r="Z391" s="308" t="str">
        <f t="shared" si="94"/>
        <v/>
      </c>
      <c r="AA391" s="308" t="b">
        <f t="shared" si="95"/>
        <v>1</v>
      </c>
      <c r="AB391" s="308" t="str">
        <f t="shared" si="104"/>
        <v/>
      </c>
      <c r="AC391" s="534" t="str">
        <f t="shared" si="105"/>
        <v/>
      </c>
      <c r="AD391" s="752" t="str">
        <f t="shared" si="106"/>
        <v/>
      </c>
      <c r="AE391" s="534" t="str">
        <f t="shared" si="107"/>
        <v/>
      </c>
      <c r="AF391" s="752" t="str">
        <f t="shared" si="108"/>
        <v/>
      </c>
    </row>
    <row r="392" spans="2:32" x14ac:dyDescent="0.25">
      <c r="B392" s="721"/>
      <c r="C392" s="531" t="str">
        <f>IFERROR(VLOOKUP(B392,'מצבת ורישום גנים'!B:D,3,0),"")</f>
        <v/>
      </c>
      <c r="D392" s="721"/>
      <c r="E392" s="723"/>
      <c r="F392" s="723"/>
      <c r="G392" s="723"/>
      <c r="H392" s="723"/>
      <c r="I392" s="992" t="str">
        <f t="shared" si="109"/>
        <v/>
      </c>
      <c r="J392" s="723"/>
      <c r="K392" s="724"/>
      <c r="L392" s="723"/>
      <c r="M392" s="306" t="str">
        <f t="shared" si="96"/>
        <v/>
      </c>
      <c r="N392" s="32" t="str">
        <f t="shared" si="97"/>
        <v/>
      </c>
      <c r="P392" s="307" t="str">
        <f t="shared" si="98"/>
        <v/>
      </c>
      <c r="Q392" s="307" t="str">
        <f t="shared" si="92"/>
        <v/>
      </c>
      <c r="R392" s="307" t="str">
        <f t="shared" si="99"/>
        <v/>
      </c>
      <c r="S392" s="307" t="str">
        <f t="shared" si="100"/>
        <v/>
      </c>
      <c r="T392" s="307" t="str">
        <f t="shared" si="101"/>
        <v/>
      </c>
      <c r="U392" s="307" t="str">
        <f t="shared" si="93"/>
        <v/>
      </c>
      <c r="V392" s="723"/>
      <c r="X392" s="308" t="str">
        <f t="shared" si="102"/>
        <v/>
      </c>
      <c r="Y392" s="309" t="str">
        <f t="shared" si="103"/>
        <v/>
      </c>
      <c r="Z392" s="308" t="str">
        <f t="shared" si="94"/>
        <v/>
      </c>
      <c r="AA392" s="308" t="b">
        <f t="shared" si="95"/>
        <v>1</v>
      </c>
      <c r="AB392" s="308" t="str">
        <f t="shared" si="104"/>
        <v/>
      </c>
      <c r="AC392" s="534" t="str">
        <f t="shared" si="105"/>
        <v/>
      </c>
      <c r="AD392" s="752" t="str">
        <f t="shared" si="106"/>
        <v/>
      </c>
      <c r="AE392" s="534" t="str">
        <f t="shared" si="107"/>
        <v/>
      </c>
      <c r="AF392" s="752" t="str">
        <f t="shared" si="108"/>
        <v/>
      </c>
    </row>
    <row r="393" spans="2:32" x14ac:dyDescent="0.25">
      <c r="B393" s="721"/>
      <c r="C393" s="531" t="str">
        <f>IFERROR(VLOOKUP(B393,'מצבת ורישום גנים'!B:D,3,0),"")</f>
        <v/>
      </c>
      <c r="D393" s="721"/>
      <c r="E393" s="723"/>
      <c r="F393" s="723"/>
      <c r="G393" s="723"/>
      <c r="H393" s="723"/>
      <c r="I393" s="992" t="str">
        <f t="shared" si="109"/>
        <v/>
      </c>
      <c r="J393" s="723"/>
      <c r="K393" s="724"/>
      <c r="L393" s="723"/>
      <c r="M393" s="306" t="str">
        <f t="shared" si="96"/>
        <v/>
      </c>
      <c r="N393" s="32" t="str">
        <f t="shared" si="97"/>
        <v/>
      </c>
      <c r="P393" s="307" t="str">
        <f t="shared" si="98"/>
        <v/>
      </c>
      <c r="Q393" s="307" t="str">
        <f t="shared" si="92"/>
        <v/>
      </c>
      <c r="R393" s="307" t="str">
        <f t="shared" si="99"/>
        <v/>
      </c>
      <c r="S393" s="307" t="str">
        <f t="shared" si="100"/>
        <v/>
      </c>
      <c r="T393" s="307" t="str">
        <f t="shared" si="101"/>
        <v/>
      </c>
      <c r="U393" s="307" t="str">
        <f t="shared" si="93"/>
        <v/>
      </c>
      <c r="V393" s="723"/>
      <c r="X393" s="308" t="str">
        <f t="shared" si="102"/>
        <v/>
      </c>
      <c r="Y393" s="309" t="str">
        <f t="shared" si="103"/>
        <v/>
      </c>
      <c r="Z393" s="308" t="str">
        <f t="shared" si="94"/>
        <v/>
      </c>
      <c r="AA393" s="308" t="b">
        <f t="shared" si="95"/>
        <v>1</v>
      </c>
      <c r="AB393" s="308" t="str">
        <f t="shared" si="104"/>
        <v/>
      </c>
      <c r="AC393" s="534" t="str">
        <f t="shared" si="105"/>
        <v/>
      </c>
      <c r="AD393" s="752" t="str">
        <f t="shared" si="106"/>
        <v/>
      </c>
      <c r="AE393" s="534" t="str">
        <f t="shared" si="107"/>
        <v/>
      </c>
      <c r="AF393" s="752" t="str">
        <f t="shared" si="108"/>
        <v/>
      </c>
    </row>
    <row r="394" spans="2:32" x14ac:dyDescent="0.25">
      <c r="B394" s="721"/>
      <c r="C394" s="531" t="str">
        <f>IFERROR(VLOOKUP(B394,'מצבת ורישום גנים'!B:D,3,0),"")</f>
        <v/>
      </c>
      <c r="D394" s="721"/>
      <c r="E394" s="723"/>
      <c r="F394" s="723"/>
      <c r="G394" s="723"/>
      <c r="H394" s="723"/>
      <c r="I394" s="992" t="str">
        <f t="shared" si="109"/>
        <v/>
      </c>
      <c r="J394" s="723"/>
      <c r="K394" s="724"/>
      <c r="L394" s="723"/>
      <c r="M394" s="306" t="str">
        <f t="shared" si="96"/>
        <v/>
      </c>
      <c r="N394" s="32" t="str">
        <f t="shared" si="97"/>
        <v/>
      </c>
      <c r="P394" s="307" t="str">
        <f t="shared" si="98"/>
        <v/>
      </c>
      <c r="Q394" s="307" t="str">
        <f t="shared" si="92"/>
        <v/>
      </c>
      <c r="R394" s="307" t="str">
        <f t="shared" si="99"/>
        <v/>
      </c>
      <c r="S394" s="307" t="str">
        <f t="shared" si="100"/>
        <v/>
      </c>
      <c r="T394" s="307" t="str">
        <f t="shared" si="101"/>
        <v/>
      </c>
      <c r="U394" s="307" t="str">
        <f t="shared" si="93"/>
        <v/>
      </c>
      <c r="V394" s="723"/>
      <c r="X394" s="308" t="str">
        <f t="shared" si="102"/>
        <v/>
      </c>
      <c r="Y394" s="309" t="str">
        <f t="shared" si="103"/>
        <v/>
      </c>
      <c r="Z394" s="308" t="str">
        <f t="shared" si="94"/>
        <v/>
      </c>
      <c r="AA394" s="308" t="b">
        <f t="shared" si="95"/>
        <v>1</v>
      </c>
      <c r="AB394" s="308" t="str">
        <f t="shared" si="104"/>
        <v/>
      </c>
      <c r="AC394" s="534" t="str">
        <f t="shared" si="105"/>
        <v/>
      </c>
      <c r="AD394" s="752" t="str">
        <f t="shared" si="106"/>
        <v/>
      </c>
      <c r="AE394" s="534" t="str">
        <f t="shared" si="107"/>
        <v/>
      </c>
      <c r="AF394" s="752" t="str">
        <f t="shared" si="108"/>
        <v/>
      </c>
    </row>
    <row r="395" spans="2:32" x14ac:dyDescent="0.25">
      <c r="B395" s="721"/>
      <c r="C395" s="531" t="str">
        <f>IFERROR(VLOOKUP(B395,'מצבת ורישום גנים'!B:D,3,0),"")</f>
        <v/>
      </c>
      <c r="D395" s="721"/>
      <c r="E395" s="723"/>
      <c r="F395" s="723"/>
      <c r="G395" s="723"/>
      <c r="H395" s="723"/>
      <c r="I395" s="992" t="str">
        <f t="shared" si="109"/>
        <v/>
      </c>
      <c r="J395" s="723"/>
      <c r="K395" s="724"/>
      <c r="L395" s="723"/>
      <c r="M395" s="306" t="str">
        <f t="shared" si="96"/>
        <v/>
      </c>
      <c r="N395" s="32" t="str">
        <f t="shared" si="97"/>
        <v/>
      </c>
      <c r="P395" s="307" t="str">
        <f t="shared" si="98"/>
        <v/>
      </c>
      <c r="Q395" s="307" t="str">
        <f t="shared" si="92"/>
        <v/>
      </c>
      <c r="R395" s="307" t="str">
        <f t="shared" si="99"/>
        <v/>
      </c>
      <c r="S395" s="307" t="str">
        <f t="shared" si="100"/>
        <v/>
      </c>
      <c r="T395" s="307" t="str">
        <f t="shared" si="101"/>
        <v/>
      </c>
      <c r="U395" s="307" t="str">
        <f t="shared" si="93"/>
        <v/>
      </c>
      <c r="V395" s="723"/>
      <c r="X395" s="308" t="str">
        <f t="shared" si="102"/>
        <v/>
      </c>
      <c r="Y395" s="309" t="str">
        <f t="shared" si="103"/>
        <v/>
      </c>
      <c r="Z395" s="308" t="str">
        <f t="shared" si="94"/>
        <v/>
      </c>
      <c r="AA395" s="308" t="b">
        <f t="shared" si="95"/>
        <v>1</v>
      </c>
      <c r="AB395" s="308" t="str">
        <f t="shared" si="104"/>
        <v/>
      </c>
      <c r="AC395" s="534" t="str">
        <f t="shared" si="105"/>
        <v/>
      </c>
      <c r="AD395" s="752" t="str">
        <f t="shared" si="106"/>
        <v/>
      </c>
      <c r="AE395" s="534" t="str">
        <f t="shared" si="107"/>
        <v/>
      </c>
      <c r="AF395" s="752" t="str">
        <f t="shared" si="108"/>
        <v/>
      </c>
    </row>
    <row r="396" spans="2:32" x14ac:dyDescent="0.25">
      <c r="B396" s="721"/>
      <c r="C396" s="531" t="str">
        <f>IFERROR(VLOOKUP(B396,'מצבת ורישום גנים'!B:D,3,0),"")</f>
        <v/>
      </c>
      <c r="D396" s="721"/>
      <c r="E396" s="723"/>
      <c r="F396" s="723"/>
      <c r="G396" s="723"/>
      <c r="H396" s="723"/>
      <c r="I396" s="992" t="str">
        <f t="shared" si="109"/>
        <v/>
      </c>
      <c r="J396" s="723"/>
      <c r="K396" s="724"/>
      <c r="L396" s="723"/>
      <c r="M396" s="306" t="str">
        <f t="shared" si="96"/>
        <v/>
      </c>
      <c r="N396" s="32" t="str">
        <f t="shared" si="97"/>
        <v/>
      </c>
      <c r="P396" s="307" t="str">
        <f t="shared" si="98"/>
        <v/>
      </c>
      <c r="Q396" s="307" t="str">
        <f t="shared" si="92"/>
        <v/>
      </c>
      <c r="R396" s="307" t="str">
        <f t="shared" si="99"/>
        <v/>
      </c>
      <c r="S396" s="307" t="str">
        <f t="shared" si="100"/>
        <v/>
      </c>
      <c r="T396" s="307" t="str">
        <f t="shared" si="101"/>
        <v/>
      </c>
      <c r="U396" s="307" t="str">
        <f t="shared" si="93"/>
        <v/>
      </c>
      <c r="V396" s="723"/>
      <c r="X396" s="308" t="str">
        <f t="shared" si="102"/>
        <v/>
      </c>
      <c r="Y396" s="309" t="str">
        <f t="shared" si="103"/>
        <v/>
      </c>
      <c r="Z396" s="308" t="str">
        <f t="shared" si="94"/>
        <v/>
      </c>
      <c r="AA396" s="308" t="b">
        <f t="shared" si="95"/>
        <v>1</v>
      </c>
      <c r="AB396" s="308" t="str">
        <f t="shared" si="104"/>
        <v/>
      </c>
      <c r="AC396" s="534" t="str">
        <f t="shared" si="105"/>
        <v/>
      </c>
      <c r="AD396" s="752" t="str">
        <f t="shared" si="106"/>
        <v/>
      </c>
      <c r="AE396" s="534" t="str">
        <f t="shared" si="107"/>
        <v/>
      </c>
      <c r="AF396" s="752" t="str">
        <f t="shared" si="108"/>
        <v/>
      </c>
    </row>
    <row r="397" spans="2:32" x14ac:dyDescent="0.25">
      <c r="B397" s="721"/>
      <c r="C397" s="531" t="str">
        <f>IFERROR(VLOOKUP(B397,'מצבת ורישום גנים'!B:D,3,0),"")</f>
        <v/>
      </c>
      <c r="D397" s="721"/>
      <c r="E397" s="723"/>
      <c r="F397" s="723"/>
      <c r="G397" s="723"/>
      <c r="H397" s="723"/>
      <c r="I397" s="992" t="str">
        <f t="shared" si="109"/>
        <v/>
      </c>
      <c r="J397" s="723"/>
      <c r="K397" s="724"/>
      <c r="L397" s="723"/>
      <c r="M397" s="306" t="str">
        <f t="shared" si="96"/>
        <v/>
      </c>
      <c r="N397" s="32" t="str">
        <f t="shared" si="97"/>
        <v/>
      </c>
      <c r="P397" s="307" t="str">
        <f t="shared" si="98"/>
        <v/>
      </c>
      <c r="Q397" s="307" t="str">
        <f t="shared" si="92"/>
        <v/>
      </c>
      <c r="R397" s="307" t="str">
        <f t="shared" si="99"/>
        <v/>
      </c>
      <c r="S397" s="307" t="str">
        <f t="shared" si="100"/>
        <v/>
      </c>
      <c r="T397" s="307" t="str">
        <f t="shared" si="101"/>
        <v/>
      </c>
      <c r="U397" s="307" t="str">
        <f t="shared" si="93"/>
        <v/>
      </c>
      <c r="V397" s="723"/>
      <c r="X397" s="308" t="str">
        <f t="shared" si="102"/>
        <v/>
      </c>
      <c r="Y397" s="309" t="str">
        <f t="shared" si="103"/>
        <v/>
      </c>
      <c r="Z397" s="308" t="str">
        <f t="shared" si="94"/>
        <v/>
      </c>
      <c r="AA397" s="308" t="b">
        <f t="shared" si="95"/>
        <v>1</v>
      </c>
      <c r="AB397" s="308" t="str">
        <f t="shared" si="104"/>
        <v/>
      </c>
      <c r="AC397" s="534" t="str">
        <f t="shared" si="105"/>
        <v/>
      </c>
      <c r="AD397" s="752" t="str">
        <f t="shared" si="106"/>
        <v/>
      </c>
      <c r="AE397" s="534" t="str">
        <f t="shared" si="107"/>
        <v/>
      </c>
      <c r="AF397" s="752" t="str">
        <f t="shared" si="108"/>
        <v/>
      </c>
    </row>
    <row r="398" spans="2:32" x14ac:dyDescent="0.25">
      <c r="B398" s="721"/>
      <c r="C398" s="531" t="str">
        <f>IFERROR(VLOOKUP(B398,'מצבת ורישום גנים'!B:D,3,0),"")</f>
        <v/>
      </c>
      <c r="D398" s="721"/>
      <c r="E398" s="723"/>
      <c r="F398" s="723"/>
      <c r="G398" s="723"/>
      <c r="H398" s="723"/>
      <c r="I398" s="992" t="str">
        <f t="shared" si="109"/>
        <v/>
      </c>
      <c r="J398" s="723"/>
      <c r="K398" s="724"/>
      <c r="L398" s="723"/>
      <c r="M398" s="306" t="str">
        <f t="shared" si="96"/>
        <v/>
      </c>
      <c r="N398" s="32" t="str">
        <f t="shared" si="97"/>
        <v/>
      </c>
      <c r="P398" s="307" t="str">
        <f t="shared" si="98"/>
        <v/>
      </c>
      <c r="Q398" s="307" t="str">
        <f t="shared" si="92"/>
        <v/>
      </c>
      <c r="R398" s="307" t="str">
        <f t="shared" si="99"/>
        <v/>
      </c>
      <c r="S398" s="307" t="str">
        <f t="shared" si="100"/>
        <v/>
      </c>
      <c r="T398" s="307" t="str">
        <f t="shared" si="101"/>
        <v/>
      </c>
      <c r="U398" s="307" t="str">
        <f t="shared" si="93"/>
        <v/>
      </c>
      <c r="V398" s="723"/>
      <c r="X398" s="308" t="str">
        <f t="shared" si="102"/>
        <v/>
      </c>
      <c r="Y398" s="309" t="str">
        <f t="shared" si="103"/>
        <v/>
      </c>
      <c r="Z398" s="308" t="str">
        <f t="shared" si="94"/>
        <v/>
      </c>
      <c r="AA398" s="308" t="b">
        <f t="shared" si="95"/>
        <v>1</v>
      </c>
      <c r="AB398" s="308" t="str">
        <f t="shared" si="104"/>
        <v/>
      </c>
      <c r="AC398" s="534" t="str">
        <f t="shared" si="105"/>
        <v/>
      </c>
      <c r="AD398" s="752" t="str">
        <f t="shared" si="106"/>
        <v/>
      </c>
      <c r="AE398" s="534" t="str">
        <f t="shared" si="107"/>
        <v/>
      </c>
      <c r="AF398" s="752" t="str">
        <f t="shared" si="108"/>
        <v/>
      </c>
    </row>
    <row r="399" spans="2:32" x14ac:dyDescent="0.25">
      <c r="B399" s="721"/>
      <c r="C399" s="531" t="str">
        <f>IFERROR(VLOOKUP(B399,'מצבת ורישום גנים'!B:D,3,0),"")</f>
        <v/>
      </c>
      <c r="D399" s="721"/>
      <c r="E399" s="723"/>
      <c r="F399" s="723"/>
      <c r="G399" s="723"/>
      <c r="H399" s="723"/>
      <c r="I399" s="992" t="str">
        <f t="shared" si="109"/>
        <v/>
      </c>
      <c r="J399" s="723"/>
      <c r="K399" s="724"/>
      <c r="L399" s="723"/>
      <c r="M399" s="306" t="str">
        <f t="shared" si="96"/>
        <v/>
      </c>
      <c r="N399" s="32" t="str">
        <f t="shared" si="97"/>
        <v/>
      </c>
      <c r="P399" s="307" t="str">
        <f t="shared" si="98"/>
        <v/>
      </c>
      <c r="Q399" s="307" t="str">
        <f t="shared" si="92"/>
        <v/>
      </c>
      <c r="R399" s="307" t="str">
        <f t="shared" si="99"/>
        <v/>
      </c>
      <c r="S399" s="307" t="str">
        <f t="shared" si="100"/>
        <v/>
      </c>
      <c r="T399" s="307" t="str">
        <f t="shared" si="101"/>
        <v/>
      </c>
      <c r="U399" s="307" t="str">
        <f t="shared" si="93"/>
        <v/>
      </c>
      <c r="V399" s="723"/>
      <c r="X399" s="308" t="str">
        <f t="shared" si="102"/>
        <v/>
      </c>
      <c r="Y399" s="309" t="str">
        <f t="shared" si="103"/>
        <v/>
      </c>
      <c r="Z399" s="308" t="str">
        <f t="shared" si="94"/>
        <v/>
      </c>
      <c r="AA399" s="308" t="b">
        <f t="shared" si="95"/>
        <v>1</v>
      </c>
      <c r="AB399" s="308" t="str">
        <f t="shared" si="104"/>
        <v/>
      </c>
      <c r="AC399" s="534" t="str">
        <f t="shared" si="105"/>
        <v/>
      </c>
      <c r="AD399" s="752" t="str">
        <f t="shared" si="106"/>
        <v/>
      </c>
      <c r="AE399" s="534" t="str">
        <f t="shared" si="107"/>
        <v/>
      </c>
      <c r="AF399" s="752" t="str">
        <f t="shared" si="108"/>
        <v/>
      </c>
    </row>
    <row r="400" spans="2:32" x14ac:dyDescent="0.25">
      <c r="B400" s="721"/>
      <c r="C400" s="531" t="str">
        <f>IFERROR(VLOOKUP(B400,'מצבת ורישום גנים'!B:D,3,0),"")</f>
        <v/>
      </c>
      <c r="D400" s="721"/>
      <c r="E400" s="723"/>
      <c r="F400" s="723"/>
      <c r="G400" s="723"/>
      <c r="H400" s="723"/>
      <c r="I400" s="992" t="str">
        <f t="shared" si="109"/>
        <v/>
      </c>
      <c r="J400" s="723"/>
      <c r="K400" s="724"/>
      <c r="L400" s="723"/>
      <c r="M400" s="306" t="str">
        <f t="shared" si="96"/>
        <v/>
      </c>
      <c r="N400" s="32" t="str">
        <f t="shared" si="97"/>
        <v/>
      </c>
      <c r="P400" s="307" t="str">
        <f t="shared" si="98"/>
        <v/>
      </c>
      <c r="Q400" s="307" t="str">
        <f t="shared" ref="Q400:Q463" si="110">IF(J400="","",IFERROR(IF(OR(H400="גננת",H400="מורה",H400="רכז",H400="רכזת גן",H400="רכז גן",H400="רכז בית ספר",H400="רכזת בית ספר"),IF(J400&gt;=75,"תקין","לא תקין"),IF(H400="סייעת ממשיכה",IF(J400&gt;=30,"תקין","לא תקין"),IF(H400="סייעת רפואית/אישית",IF(J400&gt;=12.5,"תקין","לא תקין"),IF(H400="סייעת חדשה",IF(J400&gt;=37,"תקין","לא תקין"),IF(OR(H400&lt;&gt;"מורה",H400&lt;&gt;"גננת",H400&lt;&gt;"סייעת"),IF(J400&gt;=30.61,"תקין","לא תקין"),"לא תקין"))))),""))</f>
        <v/>
      </c>
      <c r="R400" s="307" t="str">
        <f t="shared" si="99"/>
        <v/>
      </c>
      <c r="S400" s="307" t="str">
        <f t="shared" si="100"/>
        <v/>
      </c>
      <c r="T400" s="307" t="str">
        <f t="shared" si="101"/>
        <v/>
      </c>
      <c r="U400" s="307" t="str">
        <f t="shared" ref="U400:U463" si="111">IF(D400="","",IF(Z400&gt;1,IF(SUMIF(D:D,D400,L:L)&gt;90,"לא תקין","תקין"),"תקין"))</f>
        <v/>
      </c>
      <c r="V400" s="723"/>
      <c r="X400" s="308" t="str">
        <f t="shared" si="102"/>
        <v/>
      </c>
      <c r="Y400" s="309" t="str">
        <f t="shared" si="103"/>
        <v/>
      </c>
      <c r="Z400" s="308" t="str">
        <f t="shared" ref="Z400:Z463" si="112">IF(D400="","",COUNTIF(D:D,D400))</f>
        <v/>
      </c>
      <c r="AA400" s="308" t="b">
        <f t="shared" ref="AA400:AA463" si="113">MOD(MID(REPT(0,9-LEN(D400))&amp;D400,1,1)+MID("0246813579",MID(REPT(0,9-LEN(D400))&amp;D400,2,1)+1,1)+MID(REPT(0,9-LEN(D400))&amp;D400,3,1)+MID("0246813579",MID(REPT(0,9-LEN(D400))&amp;D400,4,1)+1,1)+MID(REPT(0,9-LEN(D400))&amp;D400,5,1)+MID("0246813579",MID(REPT(0,9-LEN(D400))&amp;D400,6,1)+1,1)+MID(REPT(0,9-LEN(D400))&amp;D400,7,1)+MID("0246813579",MID(REPT(0,9-LEN(D400))&amp;D400,8,1)+1,1)+MID(REPT(0,9-LEN(D400))&amp;D400,9,1),10)=0</f>
        <v>1</v>
      </c>
      <c r="AB400" s="308" t="str">
        <f t="shared" si="104"/>
        <v/>
      </c>
      <c r="AC400" s="534" t="str">
        <f t="shared" si="105"/>
        <v/>
      </c>
      <c r="AD400" s="752" t="str">
        <f t="shared" si="106"/>
        <v/>
      </c>
      <c r="AE400" s="534" t="str">
        <f t="shared" si="107"/>
        <v/>
      </c>
      <c r="AF400" s="752" t="str">
        <f t="shared" si="108"/>
        <v/>
      </c>
    </row>
    <row r="401" spans="2:32" x14ac:dyDescent="0.25">
      <c r="B401" s="721"/>
      <c r="C401" s="531" t="str">
        <f>IFERROR(VLOOKUP(B401,'מצבת ורישום גנים'!B:D,3,0),"")</f>
        <v/>
      </c>
      <c r="D401" s="721"/>
      <c r="E401" s="723"/>
      <c r="F401" s="723"/>
      <c r="G401" s="723"/>
      <c r="H401" s="723"/>
      <c r="I401" s="992" t="str">
        <f t="shared" si="109"/>
        <v/>
      </c>
      <c r="J401" s="723"/>
      <c r="K401" s="724"/>
      <c r="L401" s="723"/>
      <c r="M401" s="306" t="str">
        <f t="shared" ref="M401:M464" si="114">IF(AND(L401&gt;0,K401&gt;0),K401*L401,"")</f>
        <v/>
      </c>
      <c r="N401" s="32" t="str">
        <f t="shared" ref="N401:N464" si="115">TEXT(LEFT(H401,2),0)</f>
        <v/>
      </c>
      <c r="P401" s="307" t="str">
        <f t="shared" ref="P401:P464" si="116">IF(D401="","",IF(AA401=FALSE,"לא תקין","תקין"))</f>
        <v/>
      </c>
      <c r="Q401" s="307" t="str">
        <f t="shared" si="110"/>
        <v/>
      </c>
      <c r="R401" s="307" t="str">
        <f t="shared" ref="R401:R464" si="117">IF(K401="","",IF(OR(Y401&lt;100%,Y401&gt;140%),"לא תקין","תקין"))</f>
        <v/>
      </c>
      <c r="S401" s="307" t="str">
        <f t="shared" ref="S401:S464" si="118">IF(J401="","",IFERROR(IF(J401&gt;120,"לא תקין","תקין"),""))</f>
        <v/>
      </c>
      <c r="T401" s="307" t="str">
        <f t="shared" ref="T401:T464" si="119">IF(L401="","",IF(H401="","יש להזין איש צוות",IF(OR(H401="מורה",H401="גננת",H401="רכז גן",H401="רכזת גן",H401="סייעת ממשיכה",H401="סייעת חדשה",H401="מדצית",H401="מדצ",H401="מדריך",H401="מדריכה",H401="תוספת כח אדם"),IF(L401&lt;=90,"תקין","לא תקין"),IF(OR(H401="רכז בית ספר",H401="רכזת תכנית בבית הספר",H401="רכזת בית ספר"),IF(L401&lt;=114,"תקין","לא תקין"),IF(OR(H401="סגנית רכזת מעל 150",H401="סגן רכז"),IF(L401&lt;=93,"תקין","לא תקין"),"לא תקין")))))</f>
        <v/>
      </c>
      <c r="U401" s="307" t="str">
        <f t="shared" si="111"/>
        <v/>
      </c>
      <c r="V401" s="723"/>
      <c r="X401" s="308" t="str">
        <f t="shared" ref="X401:X464" si="120">IF(M401="","",IF(OR(R401="לא תקין",S401="לא תקין",T401="לא תקין",,U401="לא תקין"),"לא תקין","תקין"))</f>
        <v/>
      </c>
      <c r="Y401" s="309" t="str">
        <f t="shared" ref="Y401:Y464" si="121">IFERROR(IF(J401="","",K401/J401),"")</f>
        <v/>
      </c>
      <c r="Z401" s="308" t="str">
        <f t="shared" si="112"/>
        <v/>
      </c>
      <c r="AA401" s="308" t="b">
        <f t="shared" si="113"/>
        <v>1</v>
      </c>
      <c r="AB401" s="308" t="str">
        <f t="shared" ref="AB401:AB464" si="122">IF(H401="גננת",IF(J401&lt;75,"לא תקין","תקין"),"")</f>
        <v/>
      </c>
      <c r="AC401" s="534" t="str">
        <f t="shared" ref="AC401:AC464" si="123">IF(B401&lt;&gt;"",B401&amp;H401,"")</f>
        <v/>
      </c>
      <c r="AD401" s="752" t="str">
        <f t="shared" ref="AD401:AD464" si="124">M401</f>
        <v/>
      </c>
      <c r="AE401" s="534" t="str">
        <f t="shared" ref="AE401:AE464" si="125">IF(B401&lt;&gt;"",B401&amp;LEFT(H401,5),"")</f>
        <v/>
      </c>
      <c r="AF401" s="752" t="str">
        <f t="shared" ref="AF401:AF464" si="126">M401</f>
        <v/>
      </c>
    </row>
    <row r="402" spans="2:32" x14ac:dyDescent="0.25">
      <c r="B402" s="721"/>
      <c r="C402" s="531" t="str">
        <f>IFERROR(VLOOKUP(B402,'מצבת ורישום גנים'!B:D,3,0),"")</f>
        <v/>
      </c>
      <c r="D402" s="721"/>
      <c r="E402" s="723"/>
      <c r="F402" s="723"/>
      <c r="G402" s="723"/>
      <c r="H402" s="723"/>
      <c r="I402" s="992" t="str">
        <f t="shared" ref="I402:I465" si="127">SUBSTITUTE(IFERROR(IF(H402="מדצ","מדצ/ית",IF(OR(H402="סייעת ממשיכה",H402="סייעת חדשה",H402="סייעת רפואית/אישית"),"סייעת",IF(H402="רכזת גן","רכזת גן"))),""),"FALSE","")</f>
        <v/>
      </c>
      <c r="J402" s="723"/>
      <c r="K402" s="724"/>
      <c r="L402" s="723"/>
      <c r="M402" s="306" t="str">
        <f t="shared" si="114"/>
        <v/>
      </c>
      <c r="N402" s="32" t="str">
        <f t="shared" si="115"/>
        <v/>
      </c>
      <c r="P402" s="307" t="str">
        <f t="shared" si="116"/>
        <v/>
      </c>
      <c r="Q402" s="307" t="str">
        <f t="shared" si="110"/>
        <v/>
      </c>
      <c r="R402" s="307" t="str">
        <f t="shared" si="117"/>
        <v/>
      </c>
      <c r="S402" s="307" t="str">
        <f t="shared" si="118"/>
        <v/>
      </c>
      <c r="T402" s="307" t="str">
        <f t="shared" si="119"/>
        <v/>
      </c>
      <c r="U402" s="307" t="str">
        <f t="shared" si="111"/>
        <v/>
      </c>
      <c r="V402" s="723"/>
      <c r="X402" s="308" t="str">
        <f t="shared" si="120"/>
        <v/>
      </c>
      <c r="Y402" s="309" t="str">
        <f t="shared" si="121"/>
        <v/>
      </c>
      <c r="Z402" s="308" t="str">
        <f t="shared" si="112"/>
        <v/>
      </c>
      <c r="AA402" s="308" t="b">
        <f t="shared" si="113"/>
        <v>1</v>
      </c>
      <c r="AB402" s="308" t="str">
        <f t="shared" si="122"/>
        <v/>
      </c>
      <c r="AC402" s="534" t="str">
        <f t="shared" si="123"/>
        <v/>
      </c>
      <c r="AD402" s="752" t="str">
        <f t="shared" si="124"/>
        <v/>
      </c>
      <c r="AE402" s="534" t="str">
        <f t="shared" si="125"/>
        <v/>
      </c>
      <c r="AF402" s="752" t="str">
        <f t="shared" si="126"/>
        <v/>
      </c>
    </row>
    <row r="403" spans="2:32" x14ac:dyDescent="0.25">
      <c r="B403" s="721"/>
      <c r="C403" s="531" t="str">
        <f>IFERROR(VLOOKUP(B403,'מצבת ורישום גנים'!B:D,3,0),"")</f>
        <v/>
      </c>
      <c r="D403" s="721"/>
      <c r="E403" s="723"/>
      <c r="F403" s="723"/>
      <c r="G403" s="723"/>
      <c r="H403" s="723"/>
      <c r="I403" s="992" t="str">
        <f t="shared" si="127"/>
        <v/>
      </c>
      <c r="J403" s="723"/>
      <c r="K403" s="724"/>
      <c r="L403" s="723"/>
      <c r="M403" s="306" t="str">
        <f t="shared" si="114"/>
        <v/>
      </c>
      <c r="N403" s="32" t="str">
        <f t="shared" si="115"/>
        <v/>
      </c>
      <c r="P403" s="307" t="str">
        <f t="shared" si="116"/>
        <v/>
      </c>
      <c r="Q403" s="307" t="str">
        <f t="shared" si="110"/>
        <v/>
      </c>
      <c r="R403" s="307" t="str">
        <f t="shared" si="117"/>
        <v/>
      </c>
      <c r="S403" s="307" t="str">
        <f t="shared" si="118"/>
        <v/>
      </c>
      <c r="T403" s="307" t="str">
        <f t="shared" si="119"/>
        <v/>
      </c>
      <c r="U403" s="307" t="str">
        <f t="shared" si="111"/>
        <v/>
      </c>
      <c r="V403" s="723"/>
      <c r="X403" s="308" t="str">
        <f t="shared" si="120"/>
        <v/>
      </c>
      <c r="Y403" s="309" t="str">
        <f t="shared" si="121"/>
        <v/>
      </c>
      <c r="Z403" s="308" t="str">
        <f t="shared" si="112"/>
        <v/>
      </c>
      <c r="AA403" s="308" t="b">
        <f t="shared" si="113"/>
        <v>1</v>
      </c>
      <c r="AB403" s="308" t="str">
        <f t="shared" si="122"/>
        <v/>
      </c>
      <c r="AC403" s="534" t="str">
        <f t="shared" si="123"/>
        <v/>
      </c>
      <c r="AD403" s="752" t="str">
        <f t="shared" si="124"/>
        <v/>
      </c>
      <c r="AE403" s="534" t="str">
        <f t="shared" si="125"/>
        <v/>
      </c>
      <c r="AF403" s="752" t="str">
        <f t="shared" si="126"/>
        <v/>
      </c>
    </row>
    <row r="404" spans="2:32" x14ac:dyDescent="0.25">
      <c r="B404" s="721"/>
      <c r="C404" s="531" t="str">
        <f>IFERROR(VLOOKUP(B404,'מצבת ורישום גנים'!B:D,3,0),"")</f>
        <v/>
      </c>
      <c r="D404" s="721"/>
      <c r="E404" s="723"/>
      <c r="F404" s="723"/>
      <c r="G404" s="723"/>
      <c r="H404" s="723"/>
      <c r="I404" s="992" t="str">
        <f t="shared" si="127"/>
        <v/>
      </c>
      <c r="J404" s="723"/>
      <c r="K404" s="724"/>
      <c r="L404" s="723"/>
      <c r="M404" s="306" t="str">
        <f t="shared" si="114"/>
        <v/>
      </c>
      <c r="N404" s="32" t="str">
        <f t="shared" si="115"/>
        <v/>
      </c>
      <c r="P404" s="307" t="str">
        <f t="shared" si="116"/>
        <v/>
      </c>
      <c r="Q404" s="307" t="str">
        <f t="shared" si="110"/>
        <v/>
      </c>
      <c r="R404" s="307" t="str">
        <f t="shared" si="117"/>
        <v/>
      </c>
      <c r="S404" s="307" t="str">
        <f t="shared" si="118"/>
        <v/>
      </c>
      <c r="T404" s="307" t="str">
        <f t="shared" si="119"/>
        <v/>
      </c>
      <c r="U404" s="307" t="str">
        <f t="shared" si="111"/>
        <v/>
      </c>
      <c r="V404" s="723"/>
      <c r="X404" s="308" t="str">
        <f t="shared" si="120"/>
        <v/>
      </c>
      <c r="Y404" s="309" t="str">
        <f t="shared" si="121"/>
        <v/>
      </c>
      <c r="Z404" s="308" t="str">
        <f t="shared" si="112"/>
        <v/>
      </c>
      <c r="AA404" s="308" t="b">
        <f t="shared" si="113"/>
        <v>1</v>
      </c>
      <c r="AB404" s="308" t="str">
        <f t="shared" si="122"/>
        <v/>
      </c>
      <c r="AC404" s="534" t="str">
        <f t="shared" si="123"/>
        <v/>
      </c>
      <c r="AD404" s="752" t="str">
        <f t="shared" si="124"/>
        <v/>
      </c>
      <c r="AE404" s="534" t="str">
        <f t="shared" si="125"/>
        <v/>
      </c>
      <c r="AF404" s="752" t="str">
        <f t="shared" si="126"/>
        <v/>
      </c>
    </row>
    <row r="405" spans="2:32" x14ac:dyDescent="0.25">
      <c r="B405" s="721"/>
      <c r="C405" s="531" t="str">
        <f>IFERROR(VLOOKUP(B405,'מצבת ורישום גנים'!B:D,3,0),"")</f>
        <v/>
      </c>
      <c r="D405" s="721"/>
      <c r="E405" s="723"/>
      <c r="F405" s="723"/>
      <c r="G405" s="723"/>
      <c r="H405" s="723"/>
      <c r="I405" s="992" t="str">
        <f t="shared" si="127"/>
        <v/>
      </c>
      <c r="J405" s="723"/>
      <c r="K405" s="724"/>
      <c r="L405" s="723"/>
      <c r="M405" s="306" t="str">
        <f t="shared" si="114"/>
        <v/>
      </c>
      <c r="N405" s="32" t="str">
        <f t="shared" si="115"/>
        <v/>
      </c>
      <c r="P405" s="307" t="str">
        <f t="shared" si="116"/>
        <v/>
      </c>
      <c r="Q405" s="307" t="str">
        <f t="shared" si="110"/>
        <v/>
      </c>
      <c r="R405" s="307" t="str">
        <f t="shared" si="117"/>
        <v/>
      </c>
      <c r="S405" s="307" t="str">
        <f t="shared" si="118"/>
        <v/>
      </c>
      <c r="T405" s="307" t="str">
        <f t="shared" si="119"/>
        <v/>
      </c>
      <c r="U405" s="307" t="str">
        <f t="shared" si="111"/>
        <v/>
      </c>
      <c r="V405" s="723"/>
      <c r="X405" s="308" t="str">
        <f t="shared" si="120"/>
        <v/>
      </c>
      <c r="Y405" s="309" t="str">
        <f t="shared" si="121"/>
        <v/>
      </c>
      <c r="Z405" s="308" t="str">
        <f t="shared" si="112"/>
        <v/>
      </c>
      <c r="AA405" s="308" t="b">
        <f t="shared" si="113"/>
        <v>1</v>
      </c>
      <c r="AB405" s="308" t="str">
        <f t="shared" si="122"/>
        <v/>
      </c>
      <c r="AC405" s="534" t="str">
        <f t="shared" si="123"/>
        <v/>
      </c>
      <c r="AD405" s="752" t="str">
        <f t="shared" si="124"/>
        <v/>
      </c>
      <c r="AE405" s="534" t="str">
        <f t="shared" si="125"/>
        <v/>
      </c>
      <c r="AF405" s="752" t="str">
        <f t="shared" si="126"/>
        <v/>
      </c>
    </row>
    <row r="406" spans="2:32" x14ac:dyDescent="0.25">
      <c r="B406" s="721"/>
      <c r="C406" s="531" t="str">
        <f>IFERROR(VLOOKUP(B406,'מצבת ורישום גנים'!B:D,3,0),"")</f>
        <v/>
      </c>
      <c r="D406" s="721"/>
      <c r="E406" s="723"/>
      <c r="F406" s="723"/>
      <c r="G406" s="723"/>
      <c r="H406" s="723"/>
      <c r="I406" s="992" t="str">
        <f t="shared" si="127"/>
        <v/>
      </c>
      <c r="J406" s="723"/>
      <c r="K406" s="724"/>
      <c r="L406" s="723"/>
      <c r="M406" s="306" t="str">
        <f t="shared" si="114"/>
        <v/>
      </c>
      <c r="N406" s="32" t="str">
        <f t="shared" si="115"/>
        <v/>
      </c>
      <c r="P406" s="307" t="str">
        <f t="shared" si="116"/>
        <v/>
      </c>
      <c r="Q406" s="307" t="str">
        <f t="shared" si="110"/>
        <v/>
      </c>
      <c r="R406" s="307" t="str">
        <f t="shared" si="117"/>
        <v/>
      </c>
      <c r="S406" s="307" t="str">
        <f t="shared" si="118"/>
        <v/>
      </c>
      <c r="T406" s="307" t="str">
        <f t="shared" si="119"/>
        <v/>
      </c>
      <c r="U406" s="307" t="str">
        <f t="shared" si="111"/>
        <v/>
      </c>
      <c r="V406" s="723"/>
      <c r="X406" s="308" t="str">
        <f t="shared" si="120"/>
        <v/>
      </c>
      <c r="Y406" s="309" t="str">
        <f t="shared" si="121"/>
        <v/>
      </c>
      <c r="Z406" s="308" t="str">
        <f t="shared" si="112"/>
        <v/>
      </c>
      <c r="AA406" s="308" t="b">
        <f t="shared" si="113"/>
        <v>1</v>
      </c>
      <c r="AB406" s="308" t="str">
        <f t="shared" si="122"/>
        <v/>
      </c>
      <c r="AC406" s="534" t="str">
        <f t="shared" si="123"/>
        <v/>
      </c>
      <c r="AD406" s="752" t="str">
        <f t="shared" si="124"/>
        <v/>
      </c>
      <c r="AE406" s="534" t="str">
        <f t="shared" si="125"/>
        <v/>
      </c>
      <c r="AF406" s="752" t="str">
        <f t="shared" si="126"/>
        <v/>
      </c>
    </row>
    <row r="407" spans="2:32" x14ac:dyDescent="0.25">
      <c r="B407" s="721"/>
      <c r="C407" s="531" t="str">
        <f>IFERROR(VLOOKUP(B407,'מצבת ורישום גנים'!B:D,3,0),"")</f>
        <v/>
      </c>
      <c r="D407" s="721"/>
      <c r="E407" s="723"/>
      <c r="F407" s="723"/>
      <c r="G407" s="723"/>
      <c r="H407" s="723"/>
      <c r="I407" s="992" t="str">
        <f t="shared" si="127"/>
        <v/>
      </c>
      <c r="J407" s="723"/>
      <c r="K407" s="724"/>
      <c r="L407" s="723"/>
      <c r="M407" s="306" t="str">
        <f t="shared" si="114"/>
        <v/>
      </c>
      <c r="N407" s="32" t="str">
        <f t="shared" si="115"/>
        <v/>
      </c>
      <c r="P407" s="307" t="str">
        <f t="shared" si="116"/>
        <v/>
      </c>
      <c r="Q407" s="307" t="str">
        <f t="shared" si="110"/>
        <v/>
      </c>
      <c r="R407" s="307" t="str">
        <f t="shared" si="117"/>
        <v/>
      </c>
      <c r="S407" s="307" t="str">
        <f t="shared" si="118"/>
        <v/>
      </c>
      <c r="T407" s="307" t="str">
        <f t="shared" si="119"/>
        <v/>
      </c>
      <c r="U407" s="307" t="str">
        <f t="shared" si="111"/>
        <v/>
      </c>
      <c r="V407" s="723"/>
      <c r="X407" s="308" t="str">
        <f t="shared" si="120"/>
        <v/>
      </c>
      <c r="Y407" s="309" t="str">
        <f t="shared" si="121"/>
        <v/>
      </c>
      <c r="Z407" s="308" t="str">
        <f t="shared" si="112"/>
        <v/>
      </c>
      <c r="AA407" s="308" t="b">
        <f t="shared" si="113"/>
        <v>1</v>
      </c>
      <c r="AB407" s="308" t="str">
        <f t="shared" si="122"/>
        <v/>
      </c>
      <c r="AC407" s="534" t="str">
        <f t="shared" si="123"/>
        <v/>
      </c>
      <c r="AD407" s="752" t="str">
        <f t="shared" si="124"/>
        <v/>
      </c>
      <c r="AE407" s="534" t="str">
        <f t="shared" si="125"/>
        <v/>
      </c>
      <c r="AF407" s="752" t="str">
        <f t="shared" si="126"/>
        <v/>
      </c>
    </row>
    <row r="408" spans="2:32" x14ac:dyDescent="0.25">
      <c r="B408" s="721"/>
      <c r="C408" s="531" t="str">
        <f>IFERROR(VLOOKUP(B408,'מצבת ורישום גנים'!B:D,3,0),"")</f>
        <v/>
      </c>
      <c r="D408" s="721"/>
      <c r="E408" s="723"/>
      <c r="F408" s="723"/>
      <c r="G408" s="723"/>
      <c r="H408" s="723"/>
      <c r="I408" s="992" t="str">
        <f t="shared" si="127"/>
        <v/>
      </c>
      <c r="J408" s="723"/>
      <c r="K408" s="724"/>
      <c r="L408" s="723"/>
      <c r="M408" s="306" t="str">
        <f t="shared" si="114"/>
        <v/>
      </c>
      <c r="N408" s="32" t="str">
        <f t="shared" si="115"/>
        <v/>
      </c>
      <c r="P408" s="307" t="str">
        <f t="shared" si="116"/>
        <v/>
      </c>
      <c r="Q408" s="307" t="str">
        <f t="shared" si="110"/>
        <v/>
      </c>
      <c r="R408" s="307" t="str">
        <f t="shared" si="117"/>
        <v/>
      </c>
      <c r="S408" s="307" t="str">
        <f t="shared" si="118"/>
        <v/>
      </c>
      <c r="T408" s="307" t="str">
        <f t="shared" si="119"/>
        <v/>
      </c>
      <c r="U408" s="307" t="str">
        <f t="shared" si="111"/>
        <v/>
      </c>
      <c r="V408" s="723"/>
      <c r="X408" s="308" t="str">
        <f t="shared" si="120"/>
        <v/>
      </c>
      <c r="Y408" s="309" t="str">
        <f t="shared" si="121"/>
        <v/>
      </c>
      <c r="Z408" s="308" t="str">
        <f t="shared" si="112"/>
        <v/>
      </c>
      <c r="AA408" s="308" t="b">
        <f t="shared" si="113"/>
        <v>1</v>
      </c>
      <c r="AB408" s="308" t="str">
        <f t="shared" si="122"/>
        <v/>
      </c>
      <c r="AC408" s="534" t="str">
        <f t="shared" si="123"/>
        <v/>
      </c>
      <c r="AD408" s="752" t="str">
        <f t="shared" si="124"/>
        <v/>
      </c>
      <c r="AE408" s="534" t="str">
        <f t="shared" si="125"/>
        <v/>
      </c>
      <c r="AF408" s="752" t="str">
        <f t="shared" si="126"/>
        <v/>
      </c>
    </row>
    <row r="409" spans="2:32" x14ac:dyDescent="0.25">
      <c r="B409" s="721"/>
      <c r="C409" s="531" t="str">
        <f>IFERROR(VLOOKUP(B409,'מצבת ורישום גנים'!B:D,3,0),"")</f>
        <v/>
      </c>
      <c r="D409" s="721"/>
      <c r="E409" s="723"/>
      <c r="F409" s="723"/>
      <c r="G409" s="723"/>
      <c r="H409" s="723"/>
      <c r="I409" s="992" t="str">
        <f t="shared" si="127"/>
        <v/>
      </c>
      <c r="J409" s="723"/>
      <c r="K409" s="724"/>
      <c r="L409" s="723"/>
      <c r="M409" s="306" t="str">
        <f t="shared" si="114"/>
        <v/>
      </c>
      <c r="N409" s="32" t="str">
        <f t="shared" si="115"/>
        <v/>
      </c>
      <c r="P409" s="307" t="str">
        <f t="shared" si="116"/>
        <v/>
      </c>
      <c r="Q409" s="307" t="str">
        <f t="shared" si="110"/>
        <v/>
      </c>
      <c r="R409" s="307" t="str">
        <f t="shared" si="117"/>
        <v/>
      </c>
      <c r="S409" s="307" t="str">
        <f t="shared" si="118"/>
        <v/>
      </c>
      <c r="T409" s="307" t="str">
        <f t="shared" si="119"/>
        <v/>
      </c>
      <c r="U409" s="307" t="str">
        <f t="shared" si="111"/>
        <v/>
      </c>
      <c r="V409" s="723"/>
      <c r="X409" s="308" t="str">
        <f t="shared" si="120"/>
        <v/>
      </c>
      <c r="Y409" s="309" t="str">
        <f t="shared" si="121"/>
        <v/>
      </c>
      <c r="Z409" s="308" t="str">
        <f t="shared" si="112"/>
        <v/>
      </c>
      <c r="AA409" s="308" t="b">
        <f t="shared" si="113"/>
        <v>1</v>
      </c>
      <c r="AB409" s="308" t="str">
        <f t="shared" si="122"/>
        <v/>
      </c>
      <c r="AC409" s="534" t="str">
        <f t="shared" si="123"/>
        <v/>
      </c>
      <c r="AD409" s="752" t="str">
        <f t="shared" si="124"/>
        <v/>
      </c>
      <c r="AE409" s="534" t="str">
        <f t="shared" si="125"/>
        <v/>
      </c>
      <c r="AF409" s="752" t="str">
        <f t="shared" si="126"/>
        <v/>
      </c>
    </row>
    <row r="410" spans="2:32" x14ac:dyDescent="0.25">
      <c r="B410" s="721"/>
      <c r="C410" s="531" t="str">
        <f>IFERROR(VLOOKUP(B410,'מצבת ורישום גנים'!B:D,3,0),"")</f>
        <v/>
      </c>
      <c r="D410" s="721"/>
      <c r="E410" s="723"/>
      <c r="F410" s="723"/>
      <c r="G410" s="723"/>
      <c r="H410" s="723"/>
      <c r="I410" s="992" t="str">
        <f t="shared" si="127"/>
        <v/>
      </c>
      <c r="J410" s="723"/>
      <c r="K410" s="724"/>
      <c r="L410" s="723"/>
      <c r="M410" s="306" t="str">
        <f t="shared" si="114"/>
        <v/>
      </c>
      <c r="N410" s="32" t="str">
        <f t="shared" si="115"/>
        <v/>
      </c>
      <c r="P410" s="307" t="str">
        <f t="shared" si="116"/>
        <v/>
      </c>
      <c r="Q410" s="307" t="str">
        <f t="shared" si="110"/>
        <v/>
      </c>
      <c r="R410" s="307" t="str">
        <f t="shared" si="117"/>
        <v/>
      </c>
      <c r="S410" s="307" t="str">
        <f t="shared" si="118"/>
        <v/>
      </c>
      <c r="T410" s="307" t="str">
        <f t="shared" si="119"/>
        <v/>
      </c>
      <c r="U410" s="307" t="str">
        <f t="shared" si="111"/>
        <v/>
      </c>
      <c r="V410" s="723"/>
      <c r="X410" s="308" t="str">
        <f t="shared" si="120"/>
        <v/>
      </c>
      <c r="Y410" s="309" t="str">
        <f t="shared" si="121"/>
        <v/>
      </c>
      <c r="Z410" s="308" t="str">
        <f t="shared" si="112"/>
        <v/>
      </c>
      <c r="AA410" s="308" t="b">
        <f t="shared" si="113"/>
        <v>1</v>
      </c>
      <c r="AB410" s="308" t="str">
        <f t="shared" si="122"/>
        <v/>
      </c>
      <c r="AC410" s="534" t="str">
        <f t="shared" si="123"/>
        <v/>
      </c>
      <c r="AD410" s="752" t="str">
        <f t="shared" si="124"/>
        <v/>
      </c>
      <c r="AE410" s="534" t="str">
        <f t="shared" si="125"/>
        <v/>
      </c>
      <c r="AF410" s="752" t="str">
        <f t="shared" si="126"/>
        <v/>
      </c>
    </row>
    <row r="411" spans="2:32" x14ac:dyDescent="0.25">
      <c r="B411" s="721"/>
      <c r="C411" s="531" t="str">
        <f>IFERROR(VLOOKUP(B411,'מצבת ורישום גנים'!B:D,3,0),"")</f>
        <v/>
      </c>
      <c r="D411" s="721"/>
      <c r="E411" s="723"/>
      <c r="F411" s="723"/>
      <c r="G411" s="723"/>
      <c r="H411" s="723"/>
      <c r="I411" s="992" t="str">
        <f t="shared" si="127"/>
        <v/>
      </c>
      <c r="J411" s="723"/>
      <c r="K411" s="724"/>
      <c r="L411" s="723"/>
      <c r="M411" s="306" t="str">
        <f t="shared" si="114"/>
        <v/>
      </c>
      <c r="N411" s="32" t="str">
        <f t="shared" si="115"/>
        <v/>
      </c>
      <c r="P411" s="307" t="str">
        <f t="shared" si="116"/>
        <v/>
      </c>
      <c r="Q411" s="307" t="str">
        <f t="shared" si="110"/>
        <v/>
      </c>
      <c r="R411" s="307" t="str">
        <f t="shared" si="117"/>
        <v/>
      </c>
      <c r="S411" s="307" t="str">
        <f t="shared" si="118"/>
        <v/>
      </c>
      <c r="T411" s="307" t="str">
        <f t="shared" si="119"/>
        <v/>
      </c>
      <c r="U411" s="307" t="str">
        <f t="shared" si="111"/>
        <v/>
      </c>
      <c r="V411" s="723"/>
      <c r="X411" s="308" t="str">
        <f t="shared" si="120"/>
        <v/>
      </c>
      <c r="Y411" s="309" t="str">
        <f t="shared" si="121"/>
        <v/>
      </c>
      <c r="Z411" s="308" t="str">
        <f t="shared" si="112"/>
        <v/>
      </c>
      <c r="AA411" s="308" t="b">
        <f t="shared" si="113"/>
        <v>1</v>
      </c>
      <c r="AB411" s="308" t="str">
        <f t="shared" si="122"/>
        <v/>
      </c>
      <c r="AC411" s="534" t="str">
        <f t="shared" si="123"/>
        <v/>
      </c>
      <c r="AD411" s="752" t="str">
        <f t="shared" si="124"/>
        <v/>
      </c>
      <c r="AE411" s="534" t="str">
        <f t="shared" si="125"/>
        <v/>
      </c>
      <c r="AF411" s="752" t="str">
        <f t="shared" si="126"/>
        <v/>
      </c>
    </row>
    <row r="412" spans="2:32" x14ac:dyDescent="0.25">
      <c r="B412" s="721"/>
      <c r="C412" s="531" t="str">
        <f>IFERROR(VLOOKUP(B412,'מצבת ורישום גנים'!B:D,3,0),"")</f>
        <v/>
      </c>
      <c r="D412" s="721"/>
      <c r="E412" s="723"/>
      <c r="F412" s="723"/>
      <c r="G412" s="723"/>
      <c r="H412" s="723"/>
      <c r="I412" s="992" t="str">
        <f t="shared" si="127"/>
        <v/>
      </c>
      <c r="J412" s="723"/>
      <c r="K412" s="724"/>
      <c r="L412" s="723"/>
      <c r="M412" s="306" t="str">
        <f t="shared" si="114"/>
        <v/>
      </c>
      <c r="N412" s="32" t="str">
        <f t="shared" si="115"/>
        <v/>
      </c>
      <c r="P412" s="307" t="str">
        <f t="shared" si="116"/>
        <v/>
      </c>
      <c r="Q412" s="307" t="str">
        <f t="shared" si="110"/>
        <v/>
      </c>
      <c r="R412" s="307" t="str">
        <f t="shared" si="117"/>
        <v/>
      </c>
      <c r="S412" s="307" t="str">
        <f t="shared" si="118"/>
        <v/>
      </c>
      <c r="T412" s="307" t="str">
        <f t="shared" si="119"/>
        <v/>
      </c>
      <c r="U412" s="307" t="str">
        <f t="shared" si="111"/>
        <v/>
      </c>
      <c r="V412" s="723"/>
      <c r="X412" s="308" t="str">
        <f t="shared" si="120"/>
        <v/>
      </c>
      <c r="Y412" s="309" t="str">
        <f t="shared" si="121"/>
        <v/>
      </c>
      <c r="Z412" s="308" t="str">
        <f t="shared" si="112"/>
        <v/>
      </c>
      <c r="AA412" s="308" t="b">
        <f t="shared" si="113"/>
        <v>1</v>
      </c>
      <c r="AB412" s="308" t="str">
        <f t="shared" si="122"/>
        <v/>
      </c>
      <c r="AC412" s="534" t="str">
        <f t="shared" si="123"/>
        <v/>
      </c>
      <c r="AD412" s="752" t="str">
        <f t="shared" si="124"/>
        <v/>
      </c>
      <c r="AE412" s="534" t="str">
        <f t="shared" si="125"/>
        <v/>
      </c>
      <c r="AF412" s="752" t="str">
        <f t="shared" si="126"/>
        <v/>
      </c>
    </row>
    <row r="413" spans="2:32" x14ac:dyDescent="0.25">
      <c r="B413" s="721"/>
      <c r="C413" s="531" t="str">
        <f>IFERROR(VLOOKUP(B413,'מצבת ורישום גנים'!B:D,3,0),"")</f>
        <v/>
      </c>
      <c r="D413" s="721"/>
      <c r="E413" s="723"/>
      <c r="F413" s="723"/>
      <c r="G413" s="723"/>
      <c r="H413" s="723"/>
      <c r="I413" s="992" t="str">
        <f t="shared" si="127"/>
        <v/>
      </c>
      <c r="J413" s="723"/>
      <c r="K413" s="724"/>
      <c r="L413" s="723"/>
      <c r="M413" s="306" t="str">
        <f t="shared" si="114"/>
        <v/>
      </c>
      <c r="N413" s="32" t="str">
        <f t="shared" si="115"/>
        <v/>
      </c>
      <c r="P413" s="307" t="str">
        <f t="shared" si="116"/>
        <v/>
      </c>
      <c r="Q413" s="307" t="str">
        <f t="shared" si="110"/>
        <v/>
      </c>
      <c r="R413" s="307" t="str">
        <f t="shared" si="117"/>
        <v/>
      </c>
      <c r="S413" s="307" t="str">
        <f t="shared" si="118"/>
        <v/>
      </c>
      <c r="T413" s="307" t="str">
        <f t="shared" si="119"/>
        <v/>
      </c>
      <c r="U413" s="307" t="str">
        <f t="shared" si="111"/>
        <v/>
      </c>
      <c r="V413" s="723"/>
      <c r="X413" s="308" t="str">
        <f t="shared" si="120"/>
        <v/>
      </c>
      <c r="Y413" s="309" t="str">
        <f t="shared" si="121"/>
        <v/>
      </c>
      <c r="Z413" s="308" t="str">
        <f t="shared" si="112"/>
        <v/>
      </c>
      <c r="AA413" s="308" t="b">
        <f t="shared" si="113"/>
        <v>1</v>
      </c>
      <c r="AB413" s="308" t="str">
        <f t="shared" si="122"/>
        <v/>
      </c>
      <c r="AC413" s="534" t="str">
        <f t="shared" si="123"/>
        <v/>
      </c>
      <c r="AD413" s="752" t="str">
        <f t="shared" si="124"/>
        <v/>
      </c>
      <c r="AE413" s="534" t="str">
        <f t="shared" si="125"/>
        <v/>
      </c>
      <c r="AF413" s="752" t="str">
        <f t="shared" si="126"/>
        <v/>
      </c>
    </row>
    <row r="414" spans="2:32" x14ac:dyDescent="0.25">
      <c r="B414" s="721"/>
      <c r="C414" s="531" t="str">
        <f>IFERROR(VLOOKUP(B414,'מצבת ורישום גנים'!B:D,3,0),"")</f>
        <v/>
      </c>
      <c r="D414" s="721"/>
      <c r="E414" s="723"/>
      <c r="F414" s="723"/>
      <c r="G414" s="723"/>
      <c r="H414" s="723"/>
      <c r="I414" s="992" t="str">
        <f t="shared" si="127"/>
        <v/>
      </c>
      <c r="J414" s="723"/>
      <c r="K414" s="724"/>
      <c r="L414" s="723"/>
      <c r="M414" s="306" t="str">
        <f t="shared" si="114"/>
        <v/>
      </c>
      <c r="N414" s="32" t="str">
        <f t="shared" si="115"/>
        <v/>
      </c>
      <c r="P414" s="307" t="str">
        <f t="shared" si="116"/>
        <v/>
      </c>
      <c r="Q414" s="307" t="str">
        <f t="shared" si="110"/>
        <v/>
      </c>
      <c r="R414" s="307" t="str">
        <f t="shared" si="117"/>
        <v/>
      </c>
      <c r="S414" s="307" t="str">
        <f t="shared" si="118"/>
        <v/>
      </c>
      <c r="T414" s="307" t="str">
        <f t="shared" si="119"/>
        <v/>
      </c>
      <c r="U414" s="307" t="str">
        <f t="shared" si="111"/>
        <v/>
      </c>
      <c r="V414" s="723"/>
      <c r="X414" s="308" t="str">
        <f t="shared" si="120"/>
        <v/>
      </c>
      <c r="Y414" s="309" t="str">
        <f t="shared" si="121"/>
        <v/>
      </c>
      <c r="Z414" s="308" t="str">
        <f t="shared" si="112"/>
        <v/>
      </c>
      <c r="AA414" s="308" t="b">
        <f t="shared" si="113"/>
        <v>1</v>
      </c>
      <c r="AB414" s="308" t="str">
        <f t="shared" si="122"/>
        <v/>
      </c>
      <c r="AC414" s="534" t="str">
        <f t="shared" si="123"/>
        <v/>
      </c>
      <c r="AD414" s="752" t="str">
        <f t="shared" si="124"/>
        <v/>
      </c>
      <c r="AE414" s="534" t="str">
        <f t="shared" si="125"/>
        <v/>
      </c>
      <c r="AF414" s="752" t="str">
        <f t="shared" si="126"/>
        <v/>
      </c>
    </row>
    <row r="415" spans="2:32" x14ac:dyDescent="0.25">
      <c r="B415" s="721"/>
      <c r="C415" s="531" t="str">
        <f>IFERROR(VLOOKUP(B415,'מצבת ורישום גנים'!B:D,3,0),"")</f>
        <v/>
      </c>
      <c r="D415" s="721"/>
      <c r="E415" s="723"/>
      <c r="F415" s="723"/>
      <c r="G415" s="723"/>
      <c r="H415" s="723"/>
      <c r="I415" s="992" t="str">
        <f t="shared" si="127"/>
        <v/>
      </c>
      <c r="J415" s="723"/>
      <c r="K415" s="724"/>
      <c r="L415" s="723"/>
      <c r="M415" s="306" t="str">
        <f t="shared" si="114"/>
        <v/>
      </c>
      <c r="N415" s="32" t="str">
        <f t="shared" si="115"/>
        <v/>
      </c>
      <c r="P415" s="307" t="str">
        <f t="shared" si="116"/>
        <v/>
      </c>
      <c r="Q415" s="307" t="str">
        <f t="shared" si="110"/>
        <v/>
      </c>
      <c r="R415" s="307" t="str">
        <f t="shared" si="117"/>
        <v/>
      </c>
      <c r="S415" s="307" t="str">
        <f t="shared" si="118"/>
        <v/>
      </c>
      <c r="T415" s="307" t="str">
        <f t="shared" si="119"/>
        <v/>
      </c>
      <c r="U415" s="307" t="str">
        <f t="shared" si="111"/>
        <v/>
      </c>
      <c r="V415" s="723"/>
      <c r="X415" s="308" t="str">
        <f t="shared" si="120"/>
        <v/>
      </c>
      <c r="Y415" s="309" t="str">
        <f t="shared" si="121"/>
        <v/>
      </c>
      <c r="Z415" s="308" t="str">
        <f t="shared" si="112"/>
        <v/>
      </c>
      <c r="AA415" s="308" t="b">
        <f t="shared" si="113"/>
        <v>1</v>
      </c>
      <c r="AB415" s="308" t="str">
        <f t="shared" si="122"/>
        <v/>
      </c>
      <c r="AC415" s="534" t="str">
        <f t="shared" si="123"/>
        <v/>
      </c>
      <c r="AD415" s="752" t="str">
        <f t="shared" si="124"/>
        <v/>
      </c>
      <c r="AE415" s="534" t="str">
        <f t="shared" si="125"/>
        <v/>
      </c>
      <c r="AF415" s="752" t="str">
        <f t="shared" si="126"/>
        <v/>
      </c>
    </row>
    <row r="416" spans="2:32" x14ac:dyDescent="0.25">
      <c r="B416" s="721"/>
      <c r="C416" s="531" t="str">
        <f>IFERROR(VLOOKUP(B416,'מצבת ורישום גנים'!B:D,3,0),"")</f>
        <v/>
      </c>
      <c r="D416" s="721"/>
      <c r="E416" s="723"/>
      <c r="F416" s="723"/>
      <c r="G416" s="723"/>
      <c r="H416" s="723"/>
      <c r="I416" s="992" t="str">
        <f t="shared" si="127"/>
        <v/>
      </c>
      <c r="J416" s="723"/>
      <c r="K416" s="724"/>
      <c r="L416" s="723"/>
      <c r="M416" s="306" t="str">
        <f t="shared" si="114"/>
        <v/>
      </c>
      <c r="N416" s="32" t="str">
        <f t="shared" si="115"/>
        <v/>
      </c>
      <c r="P416" s="307" t="str">
        <f t="shared" si="116"/>
        <v/>
      </c>
      <c r="Q416" s="307" t="str">
        <f t="shared" si="110"/>
        <v/>
      </c>
      <c r="R416" s="307" t="str">
        <f t="shared" si="117"/>
        <v/>
      </c>
      <c r="S416" s="307" t="str">
        <f t="shared" si="118"/>
        <v/>
      </c>
      <c r="T416" s="307" t="str">
        <f t="shared" si="119"/>
        <v/>
      </c>
      <c r="U416" s="307" t="str">
        <f t="shared" si="111"/>
        <v/>
      </c>
      <c r="V416" s="723"/>
      <c r="X416" s="308" t="str">
        <f t="shared" si="120"/>
        <v/>
      </c>
      <c r="Y416" s="309" t="str">
        <f t="shared" si="121"/>
        <v/>
      </c>
      <c r="Z416" s="308" t="str">
        <f t="shared" si="112"/>
        <v/>
      </c>
      <c r="AA416" s="308" t="b">
        <f t="shared" si="113"/>
        <v>1</v>
      </c>
      <c r="AB416" s="308" t="str">
        <f t="shared" si="122"/>
        <v/>
      </c>
      <c r="AC416" s="534" t="str">
        <f t="shared" si="123"/>
        <v/>
      </c>
      <c r="AD416" s="752" t="str">
        <f t="shared" si="124"/>
        <v/>
      </c>
      <c r="AE416" s="534" t="str">
        <f t="shared" si="125"/>
        <v/>
      </c>
      <c r="AF416" s="752" t="str">
        <f t="shared" si="126"/>
        <v/>
      </c>
    </row>
    <row r="417" spans="2:32" x14ac:dyDescent="0.25">
      <c r="B417" s="721"/>
      <c r="C417" s="531" t="str">
        <f>IFERROR(VLOOKUP(B417,'מצבת ורישום גנים'!B:D,3,0),"")</f>
        <v/>
      </c>
      <c r="D417" s="721"/>
      <c r="E417" s="723"/>
      <c r="F417" s="723"/>
      <c r="G417" s="723"/>
      <c r="H417" s="723"/>
      <c r="I417" s="992" t="str">
        <f t="shared" si="127"/>
        <v/>
      </c>
      <c r="J417" s="723"/>
      <c r="K417" s="724"/>
      <c r="L417" s="723"/>
      <c r="M417" s="306" t="str">
        <f t="shared" si="114"/>
        <v/>
      </c>
      <c r="N417" s="32" t="str">
        <f t="shared" si="115"/>
        <v/>
      </c>
      <c r="P417" s="307" t="str">
        <f t="shared" si="116"/>
        <v/>
      </c>
      <c r="Q417" s="307" t="str">
        <f t="shared" si="110"/>
        <v/>
      </c>
      <c r="R417" s="307" t="str">
        <f t="shared" si="117"/>
        <v/>
      </c>
      <c r="S417" s="307" t="str">
        <f t="shared" si="118"/>
        <v/>
      </c>
      <c r="T417" s="307" t="str">
        <f t="shared" si="119"/>
        <v/>
      </c>
      <c r="U417" s="307" t="str">
        <f t="shared" si="111"/>
        <v/>
      </c>
      <c r="V417" s="723"/>
      <c r="X417" s="308" t="str">
        <f t="shared" si="120"/>
        <v/>
      </c>
      <c r="Y417" s="309" t="str">
        <f t="shared" si="121"/>
        <v/>
      </c>
      <c r="Z417" s="308" t="str">
        <f t="shared" si="112"/>
        <v/>
      </c>
      <c r="AA417" s="308" t="b">
        <f t="shared" si="113"/>
        <v>1</v>
      </c>
      <c r="AB417" s="308" t="str">
        <f t="shared" si="122"/>
        <v/>
      </c>
      <c r="AC417" s="534" t="str">
        <f t="shared" si="123"/>
        <v/>
      </c>
      <c r="AD417" s="752" t="str">
        <f t="shared" si="124"/>
        <v/>
      </c>
      <c r="AE417" s="534" t="str">
        <f t="shared" si="125"/>
        <v/>
      </c>
      <c r="AF417" s="752" t="str">
        <f t="shared" si="126"/>
        <v/>
      </c>
    </row>
    <row r="418" spans="2:32" x14ac:dyDescent="0.25">
      <c r="B418" s="721"/>
      <c r="C418" s="531" t="str">
        <f>IFERROR(VLOOKUP(B418,'מצבת ורישום גנים'!B:D,3,0),"")</f>
        <v/>
      </c>
      <c r="D418" s="721"/>
      <c r="E418" s="723"/>
      <c r="F418" s="723"/>
      <c r="G418" s="723"/>
      <c r="H418" s="723"/>
      <c r="I418" s="992" t="str">
        <f t="shared" si="127"/>
        <v/>
      </c>
      <c r="J418" s="723"/>
      <c r="K418" s="724"/>
      <c r="L418" s="723"/>
      <c r="M418" s="306" t="str">
        <f t="shared" si="114"/>
        <v/>
      </c>
      <c r="N418" s="32" t="str">
        <f t="shared" si="115"/>
        <v/>
      </c>
      <c r="P418" s="307" t="str">
        <f t="shared" si="116"/>
        <v/>
      </c>
      <c r="Q418" s="307" t="str">
        <f t="shared" si="110"/>
        <v/>
      </c>
      <c r="R418" s="307" t="str">
        <f t="shared" si="117"/>
        <v/>
      </c>
      <c r="S418" s="307" t="str">
        <f t="shared" si="118"/>
        <v/>
      </c>
      <c r="T418" s="307" t="str">
        <f t="shared" si="119"/>
        <v/>
      </c>
      <c r="U418" s="307" t="str">
        <f t="shared" si="111"/>
        <v/>
      </c>
      <c r="V418" s="723"/>
      <c r="X418" s="308" t="str">
        <f t="shared" si="120"/>
        <v/>
      </c>
      <c r="Y418" s="309" t="str">
        <f t="shared" si="121"/>
        <v/>
      </c>
      <c r="Z418" s="308" t="str">
        <f t="shared" si="112"/>
        <v/>
      </c>
      <c r="AA418" s="308" t="b">
        <f t="shared" si="113"/>
        <v>1</v>
      </c>
      <c r="AB418" s="308" t="str">
        <f t="shared" si="122"/>
        <v/>
      </c>
      <c r="AC418" s="534" t="str">
        <f t="shared" si="123"/>
        <v/>
      </c>
      <c r="AD418" s="752" t="str">
        <f t="shared" si="124"/>
        <v/>
      </c>
      <c r="AE418" s="534" t="str">
        <f t="shared" si="125"/>
        <v/>
      </c>
      <c r="AF418" s="752" t="str">
        <f t="shared" si="126"/>
        <v/>
      </c>
    </row>
    <row r="419" spans="2:32" x14ac:dyDescent="0.25">
      <c r="B419" s="721"/>
      <c r="C419" s="531" t="str">
        <f>IFERROR(VLOOKUP(B419,'מצבת ורישום גנים'!B:D,3,0),"")</f>
        <v/>
      </c>
      <c r="D419" s="721"/>
      <c r="E419" s="723"/>
      <c r="F419" s="723"/>
      <c r="G419" s="723"/>
      <c r="H419" s="723"/>
      <c r="I419" s="992" t="str">
        <f t="shared" si="127"/>
        <v/>
      </c>
      <c r="J419" s="723"/>
      <c r="K419" s="724"/>
      <c r="L419" s="723"/>
      <c r="M419" s="306" t="str">
        <f t="shared" si="114"/>
        <v/>
      </c>
      <c r="N419" s="32" t="str">
        <f t="shared" si="115"/>
        <v/>
      </c>
      <c r="P419" s="307" t="str">
        <f t="shared" si="116"/>
        <v/>
      </c>
      <c r="Q419" s="307" t="str">
        <f t="shared" si="110"/>
        <v/>
      </c>
      <c r="R419" s="307" t="str">
        <f t="shared" si="117"/>
        <v/>
      </c>
      <c r="S419" s="307" t="str">
        <f t="shared" si="118"/>
        <v/>
      </c>
      <c r="T419" s="307" t="str">
        <f t="shared" si="119"/>
        <v/>
      </c>
      <c r="U419" s="307" t="str">
        <f t="shared" si="111"/>
        <v/>
      </c>
      <c r="V419" s="723"/>
      <c r="X419" s="308" t="str">
        <f t="shared" si="120"/>
        <v/>
      </c>
      <c r="Y419" s="309" t="str">
        <f t="shared" si="121"/>
        <v/>
      </c>
      <c r="Z419" s="308" t="str">
        <f t="shared" si="112"/>
        <v/>
      </c>
      <c r="AA419" s="308" t="b">
        <f t="shared" si="113"/>
        <v>1</v>
      </c>
      <c r="AB419" s="308" t="str">
        <f t="shared" si="122"/>
        <v/>
      </c>
      <c r="AC419" s="534" t="str">
        <f t="shared" si="123"/>
        <v/>
      </c>
      <c r="AD419" s="752" t="str">
        <f t="shared" si="124"/>
        <v/>
      </c>
      <c r="AE419" s="534" t="str">
        <f t="shared" si="125"/>
        <v/>
      </c>
      <c r="AF419" s="752" t="str">
        <f t="shared" si="126"/>
        <v/>
      </c>
    </row>
    <row r="420" spans="2:32" x14ac:dyDescent="0.25">
      <c r="B420" s="721"/>
      <c r="C420" s="531" t="str">
        <f>IFERROR(VLOOKUP(B420,'מצבת ורישום גנים'!B:D,3,0),"")</f>
        <v/>
      </c>
      <c r="D420" s="721"/>
      <c r="E420" s="723"/>
      <c r="F420" s="723"/>
      <c r="G420" s="723"/>
      <c r="H420" s="723"/>
      <c r="I420" s="992" t="str">
        <f t="shared" si="127"/>
        <v/>
      </c>
      <c r="J420" s="723"/>
      <c r="K420" s="724"/>
      <c r="L420" s="723"/>
      <c r="M420" s="306" t="str">
        <f t="shared" si="114"/>
        <v/>
      </c>
      <c r="N420" s="32" t="str">
        <f t="shared" si="115"/>
        <v/>
      </c>
      <c r="P420" s="307" t="str">
        <f t="shared" si="116"/>
        <v/>
      </c>
      <c r="Q420" s="307" t="str">
        <f t="shared" si="110"/>
        <v/>
      </c>
      <c r="R420" s="307" t="str">
        <f t="shared" si="117"/>
        <v/>
      </c>
      <c r="S420" s="307" t="str">
        <f t="shared" si="118"/>
        <v/>
      </c>
      <c r="T420" s="307" t="str">
        <f t="shared" si="119"/>
        <v/>
      </c>
      <c r="U420" s="307" t="str">
        <f t="shared" si="111"/>
        <v/>
      </c>
      <c r="V420" s="723"/>
      <c r="X420" s="308" t="str">
        <f t="shared" si="120"/>
        <v/>
      </c>
      <c r="Y420" s="309" t="str">
        <f t="shared" si="121"/>
        <v/>
      </c>
      <c r="Z420" s="308" t="str">
        <f t="shared" si="112"/>
        <v/>
      </c>
      <c r="AA420" s="308" t="b">
        <f t="shared" si="113"/>
        <v>1</v>
      </c>
      <c r="AB420" s="308" t="str">
        <f t="shared" si="122"/>
        <v/>
      </c>
      <c r="AC420" s="534" t="str">
        <f t="shared" si="123"/>
        <v/>
      </c>
      <c r="AD420" s="752" t="str">
        <f t="shared" si="124"/>
        <v/>
      </c>
      <c r="AE420" s="534" t="str">
        <f t="shared" si="125"/>
        <v/>
      </c>
      <c r="AF420" s="752" t="str">
        <f t="shared" si="126"/>
        <v/>
      </c>
    </row>
    <row r="421" spans="2:32" x14ac:dyDescent="0.25">
      <c r="B421" s="721"/>
      <c r="C421" s="531" t="str">
        <f>IFERROR(VLOOKUP(B421,'מצבת ורישום גנים'!B:D,3,0),"")</f>
        <v/>
      </c>
      <c r="D421" s="721"/>
      <c r="E421" s="723"/>
      <c r="F421" s="723"/>
      <c r="G421" s="723"/>
      <c r="H421" s="723"/>
      <c r="I421" s="992" t="str">
        <f t="shared" si="127"/>
        <v/>
      </c>
      <c r="J421" s="723"/>
      <c r="K421" s="724"/>
      <c r="L421" s="723"/>
      <c r="M421" s="306" t="str">
        <f t="shared" si="114"/>
        <v/>
      </c>
      <c r="N421" s="32" t="str">
        <f t="shared" si="115"/>
        <v/>
      </c>
      <c r="P421" s="307" t="str">
        <f t="shared" si="116"/>
        <v/>
      </c>
      <c r="Q421" s="307" t="str">
        <f t="shared" si="110"/>
        <v/>
      </c>
      <c r="R421" s="307" t="str">
        <f t="shared" si="117"/>
        <v/>
      </c>
      <c r="S421" s="307" t="str">
        <f t="shared" si="118"/>
        <v/>
      </c>
      <c r="T421" s="307" t="str">
        <f t="shared" si="119"/>
        <v/>
      </c>
      <c r="U421" s="307" t="str">
        <f t="shared" si="111"/>
        <v/>
      </c>
      <c r="V421" s="723"/>
      <c r="X421" s="308" t="str">
        <f t="shared" si="120"/>
        <v/>
      </c>
      <c r="Y421" s="309" t="str">
        <f t="shared" si="121"/>
        <v/>
      </c>
      <c r="Z421" s="308" t="str">
        <f t="shared" si="112"/>
        <v/>
      </c>
      <c r="AA421" s="308" t="b">
        <f t="shared" si="113"/>
        <v>1</v>
      </c>
      <c r="AB421" s="308" t="str">
        <f t="shared" si="122"/>
        <v/>
      </c>
      <c r="AC421" s="534" t="str">
        <f t="shared" si="123"/>
        <v/>
      </c>
      <c r="AD421" s="752" t="str">
        <f t="shared" si="124"/>
        <v/>
      </c>
      <c r="AE421" s="534" t="str">
        <f t="shared" si="125"/>
        <v/>
      </c>
      <c r="AF421" s="752" t="str">
        <f t="shared" si="126"/>
        <v/>
      </c>
    </row>
    <row r="422" spans="2:32" x14ac:dyDescent="0.25">
      <c r="B422" s="721"/>
      <c r="C422" s="531" t="str">
        <f>IFERROR(VLOOKUP(B422,'מצבת ורישום גנים'!B:D,3,0),"")</f>
        <v/>
      </c>
      <c r="D422" s="721"/>
      <c r="E422" s="723"/>
      <c r="F422" s="723"/>
      <c r="G422" s="723"/>
      <c r="H422" s="723"/>
      <c r="I422" s="992" t="str">
        <f t="shared" si="127"/>
        <v/>
      </c>
      <c r="J422" s="723"/>
      <c r="K422" s="724"/>
      <c r="L422" s="723"/>
      <c r="M422" s="306" t="str">
        <f t="shared" si="114"/>
        <v/>
      </c>
      <c r="N422" s="32" t="str">
        <f t="shared" si="115"/>
        <v/>
      </c>
      <c r="P422" s="307" t="str">
        <f t="shared" si="116"/>
        <v/>
      </c>
      <c r="Q422" s="307" t="str">
        <f t="shared" si="110"/>
        <v/>
      </c>
      <c r="R422" s="307" t="str">
        <f t="shared" si="117"/>
        <v/>
      </c>
      <c r="S422" s="307" t="str">
        <f t="shared" si="118"/>
        <v/>
      </c>
      <c r="T422" s="307" t="str">
        <f t="shared" si="119"/>
        <v/>
      </c>
      <c r="U422" s="307" t="str">
        <f t="shared" si="111"/>
        <v/>
      </c>
      <c r="V422" s="723"/>
      <c r="X422" s="308" t="str">
        <f t="shared" si="120"/>
        <v/>
      </c>
      <c r="Y422" s="309" t="str">
        <f t="shared" si="121"/>
        <v/>
      </c>
      <c r="Z422" s="308" t="str">
        <f t="shared" si="112"/>
        <v/>
      </c>
      <c r="AA422" s="308" t="b">
        <f t="shared" si="113"/>
        <v>1</v>
      </c>
      <c r="AB422" s="308" t="str">
        <f t="shared" si="122"/>
        <v/>
      </c>
      <c r="AC422" s="534" t="str">
        <f t="shared" si="123"/>
        <v/>
      </c>
      <c r="AD422" s="752" t="str">
        <f t="shared" si="124"/>
        <v/>
      </c>
      <c r="AE422" s="534" t="str">
        <f t="shared" si="125"/>
        <v/>
      </c>
      <c r="AF422" s="752" t="str">
        <f t="shared" si="126"/>
        <v/>
      </c>
    </row>
    <row r="423" spans="2:32" x14ac:dyDescent="0.25">
      <c r="B423" s="721"/>
      <c r="C423" s="531" t="str">
        <f>IFERROR(VLOOKUP(B423,'מצבת ורישום גנים'!B:D,3,0),"")</f>
        <v/>
      </c>
      <c r="D423" s="721"/>
      <c r="E423" s="723"/>
      <c r="F423" s="723"/>
      <c r="G423" s="723"/>
      <c r="H423" s="723"/>
      <c r="I423" s="992" t="str">
        <f t="shared" si="127"/>
        <v/>
      </c>
      <c r="J423" s="723"/>
      <c r="K423" s="724"/>
      <c r="L423" s="723"/>
      <c r="M423" s="306" t="str">
        <f t="shared" si="114"/>
        <v/>
      </c>
      <c r="N423" s="32" t="str">
        <f t="shared" si="115"/>
        <v/>
      </c>
      <c r="P423" s="307" t="str">
        <f t="shared" si="116"/>
        <v/>
      </c>
      <c r="Q423" s="307" t="str">
        <f t="shared" si="110"/>
        <v/>
      </c>
      <c r="R423" s="307" t="str">
        <f t="shared" si="117"/>
        <v/>
      </c>
      <c r="S423" s="307" t="str">
        <f t="shared" si="118"/>
        <v/>
      </c>
      <c r="T423" s="307" t="str">
        <f t="shared" si="119"/>
        <v/>
      </c>
      <c r="U423" s="307" t="str">
        <f t="shared" si="111"/>
        <v/>
      </c>
      <c r="V423" s="723"/>
      <c r="X423" s="308" t="str">
        <f t="shared" si="120"/>
        <v/>
      </c>
      <c r="Y423" s="309" t="str">
        <f t="shared" si="121"/>
        <v/>
      </c>
      <c r="Z423" s="308" t="str">
        <f t="shared" si="112"/>
        <v/>
      </c>
      <c r="AA423" s="308" t="b">
        <f t="shared" si="113"/>
        <v>1</v>
      </c>
      <c r="AB423" s="308" t="str">
        <f t="shared" si="122"/>
        <v/>
      </c>
      <c r="AC423" s="534" t="str">
        <f t="shared" si="123"/>
        <v/>
      </c>
      <c r="AD423" s="752" t="str">
        <f t="shared" si="124"/>
        <v/>
      </c>
      <c r="AE423" s="534" t="str">
        <f t="shared" si="125"/>
        <v/>
      </c>
      <c r="AF423" s="752" t="str">
        <f t="shared" si="126"/>
        <v/>
      </c>
    </row>
    <row r="424" spans="2:32" x14ac:dyDescent="0.25">
      <c r="B424" s="721"/>
      <c r="C424" s="531" t="str">
        <f>IFERROR(VLOOKUP(B424,'מצבת ורישום גנים'!B:D,3,0),"")</f>
        <v/>
      </c>
      <c r="D424" s="721"/>
      <c r="E424" s="723"/>
      <c r="F424" s="723"/>
      <c r="G424" s="723"/>
      <c r="H424" s="723"/>
      <c r="I424" s="992" t="str">
        <f t="shared" si="127"/>
        <v/>
      </c>
      <c r="J424" s="723"/>
      <c r="K424" s="724"/>
      <c r="L424" s="723"/>
      <c r="M424" s="306" t="str">
        <f t="shared" si="114"/>
        <v/>
      </c>
      <c r="N424" s="32" t="str">
        <f t="shared" si="115"/>
        <v/>
      </c>
      <c r="P424" s="307" t="str">
        <f t="shared" si="116"/>
        <v/>
      </c>
      <c r="Q424" s="307" t="str">
        <f t="shared" si="110"/>
        <v/>
      </c>
      <c r="R424" s="307" t="str">
        <f t="shared" si="117"/>
        <v/>
      </c>
      <c r="S424" s="307" t="str">
        <f t="shared" si="118"/>
        <v/>
      </c>
      <c r="T424" s="307" t="str">
        <f t="shared" si="119"/>
        <v/>
      </c>
      <c r="U424" s="307" t="str">
        <f t="shared" si="111"/>
        <v/>
      </c>
      <c r="V424" s="723"/>
      <c r="X424" s="308" t="str">
        <f t="shared" si="120"/>
        <v/>
      </c>
      <c r="Y424" s="309" t="str">
        <f t="shared" si="121"/>
        <v/>
      </c>
      <c r="Z424" s="308" t="str">
        <f t="shared" si="112"/>
        <v/>
      </c>
      <c r="AA424" s="308" t="b">
        <f t="shared" si="113"/>
        <v>1</v>
      </c>
      <c r="AB424" s="308" t="str">
        <f t="shared" si="122"/>
        <v/>
      </c>
      <c r="AC424" s="534" t="str">
        <f t="shared" si="123"/>
        <v/>
      </c>
      <c r="AD424" s="752" t="str">
        <f t="shared" si="124"/>
        <v/>
      </c>
      <c r="AE424" s="534" t="str">
        <f t="shared" si="125"/>
        <v/>
      </c>
      <c r="AF424" s="752" t="str">
        <f t="shared" si="126"/>
        <v/>
      </c>
    </row>
    <row r="425" spans="2:32" x14ac:dyDescent="0.25">
      <c r="B425" s="721"/>
      <c r="C425" s="531" t="str">
        <f>IFERROR(VLOOKUP(B425,'מצבת ורישום גנים'!B:D,3,0),"")</f>
        <v/>
      </c>
      <c r="D425" s="721"/>
      <c r="E425" s="723"/>
      <c r="F425" s="723"/>
      <c r="G425" s="723"/>
      <c r="H425" s="723"/>
      <c r="I425" s="992" t="str">
        <f t="shared" si="127"/>
        <v/>
      </c>
      <c r="J425" s="723"/>
      <c r="K425" s="724"/>
      <c r="L425" s="723"/>
      <c r="M425" s="306" t="str">
        <f t="shared" si="114"/>
        <v/>
      </c>
      <c r="N425" s="32" t="str">
        <f t="shared" si="115"/>
        <v/>
      </c>
      <c r="P425" s="307" t="str">
        <f t="shared" si="116"/>
        <v/>
      </c>
      <c r="Q425" s="307" t="str">
        <f t="shared" si="110"/>
        <v/>
      </c>
      <c r="R425" s="307" t="str">
        <f t="shared" si="117"/>
        <v/>
      </c>
      <c r="S425" s="307" t="str">
        <f t="shared" si="118"/>
        <v/>
      </c>
      <c r="T425" s="307" t="str">
        <f t="shared" si="119"/>
        <v/>
      </c>
      <c r="U425" s="307" t="str">
        <f t="shared" si="111"/>
        <v/>
      </c>
      <c r="V425" s="723"/>
      <c r="X425" s="308" t="str">
        <f t="shared" si="120"/>
        <v/>
      </c>
      <c r="Y425" s="309" t="str">
        <f t="shared" si="121"/>
        <v/>
      </c>
      <c r="Z425" s="308" t="str">
        <f t="shared" si="112"/>
        <v/>
      </c>
      <c r="AA425" s="308" t="b">
        <f t="shared" si="113"/>
        <v>1</v>
      </c>
      <c r="AB425" s="308" t="str">
        <f t="shared" si="122"/>
        <v/>
      </c>
      <c r="AC425" s="534" t="str">
        <f t="shared" si="123"/>
        <v/>
      </c>
      <c r="AD425" s="752" t="str">
        <f t="shared" si="124"/>
        <v/>
      </c>
      <c r="AE425" s="534" t="str">
        <f t="shared" si="125"/>
        <v/>
      </c>
      <c r="AF425" s="752" t="str">
        <f t="shared" si="126"/>
        <v/>
      </c>
    </row>
    <row r="426" spans="2:32" x14ac:dyDescent="0.25">
      <c r="B426" s="721"/>
      <c r="C426" s="531" t="str">
        <f>IFERROR(VLOOKUP(B426,'מצבת ורישום גנים'!B:D,3,0),"")</f>
        <v/>
      </c>
      <c r="D426" s="721"/>
      <c r="E426" s="723"/>
      <c r="F426" s="723"/>
      <c r="G426" s="723"/>
      <c r="H426" s="723"/>
      <c r="I426" s="992" t="str">
        <f t="shared" si="127"/>
        <v/>
      </c>
      <c r="J426" s="723"/>
      <c r="K426" s="724"/>
      <c r="L426" s="723"/>
      <c r="M426" s="306" t="str">
        <f t="shared" si="114"/>
        <v/>
      </c>
      <c r="N426" s="32" t="str">
        <f t="shared" si="115"/>
        <v/>
      </c>
      <c r="P426" s="307" t="str">
        <f t="shared" si="116"/>
        <v/>
      </c>
      <c r="Q426" s="307" t="str">
        <f t="shared" si="110"/>
        <v/>
      </c>
      <c r="R426" s="307" t="str">
        <f t="shared" si="117"/>
        <v/>
      </c>
      <c r="S426" s="307" t="str">
        <f t="shared" si="118"/>
        <v/>
      </c>
      <c r="T426" s="307" t="str">
        <f t="shared" si="119"/>
        <v/>
      </c>
      <c r="U426" s="307" t="str">
        <f t="shared" si="111"/>
        <v/>
      </c>
      <c r="V426" s="723"/>
      <c r="X426" s="308" t="str">
        <f t="shared" si="120"/>
        <v/>
      </c>
      <c r="Y426" s="309" t="str">
        <f t="shared" si="121"/>
        <v/>
      </c>
      <c r="Z426" s="308" t="str">
        <f t="shared" si="112"/>
        <v/>
      </c>
      <c r="AA426" s="308" t="b">
        <f t="shared" si="113"/>
        <v>1</v>
      </c>
      <c r="AB426" s="308" t="str">
        <f t="shared" si="122"/>
        <v/>
      </c>
      <c r="AC426" s="534" t="str">
        <f t="shared" si="123"/>
        <v/>
      </c>
      <c r="AD426" s="752" t="str">
        <f t="shared" si="124"/>
        <v/>
      </c>
      <c r="AE426" s="534" t="str">
        <f t="shared" si="125"/>
        <v/>
      </c>
      <c r="AF426" s="752" t="str">
        <f t="shared" si="126"/>
        <v/>
      </c>
    </row>
    <row r="427" spans="2:32" x14ac:dyDescent="0.25">
      <c r="B427" s="721"/>
      <c r="C427" s="531" t="str">
        <f>IFERROR(VLOOKUP(B427,'מצבת ורישום גנים'!B:D,3,0),"")</f>
        <v/>
      </c>
      <c r="D427" s="721"/>
      <c r="E427" s="723"/>
      <c r="F427" s="723"/>
      <c r="G427" s="723"/>
      <c r="H427" s="723"/>
      <c r="I427" s="992" t="str">
        <f t="shared" si="127"/>
        <v/>
      </c>
      <c r="J427" s="723"/>
      <c r="K427" s="724"/>
      <c r="L427" s="723"/>
      <c r="M427" s="306" t="str">
        <f t="shared" si="114"/>
        <v/>
      </c>
      <c r="N427" s="32" t="str">
        <f t="shared" si="115"/>
        <v/>
      </c>
      <c r="P427" s="307" t="str">
        <f t="shared" si="116"/>
        <v/>
      </c>
      <c r="Q427" s="307" t="str">
        <f t="shared" si="110"/>
        <v/>
      </c>
      <c r="R427" s="307" t="str">
        <f t="shared" si="117"/>
        <v/>
      </c>
      <c r="S427" s="307" t="str">
        <f t="shared" si="118"/>
        <v/>
      </c>
      <c r="T427" s="307" t="str">
        <f t="shared" si="119"/>
        <v/>
      </c>
      <c r="U427" s="307" t="str">
        <f t="shared" si="111"/>
        <v/>
      </c>
      <c r="V427" s="723"/>
      <c r="X427" s="308" t="str">
        <f t="shared" si="120"/>
        <v/>
      </c>
      <c r="Y427" s="309" t="str">
        <f t="shared" si="121"/>
        <v/>
      </c>
      <c r="Z427" s="308" t="str">
        <f t="shared" si="112"/>
        <v/>
      </c>
      <c r="AA427" s="308" t="b">
        <f t="shared" si="113"/>
        <v>1</v>
      </c>
      <c r="AB427" s="308" t="str">
        <f t="shared" si="122"/>
        <v/>
      </c>
      <c r="AC427" s="534" t="str">
        <f t="shared" si="123"/>
        <v/>
      </c>
      <c r="AD427" s="752" t="str">
        <f t="shared" si="124"/>
        <v/>
      </c>
      <c r="AE427" s="534" t="str">
        <f t="shared" si="125"/>
        <v/>
      </c>
      <c r="AF427" s="752" t="str">
        <f t="shared" si="126"/>
        <v/>
      </c>
    </row>
    <row r="428" spans="2:32" x14ac:dyDescent="0.25">
      <c r="B428" s="721"/>
      <c r="C428" s="531" t="str">
        <f>IFERROR(VLOOKUP(B428,'מצבת ורישום גנים'!B:D,3,0),"")</f>
        <v/>
      </c>
      <c r="D428" s="721"/>
      <c r="E428" s="723"/>
      <c r="F428" s="723"/>
      <c r="G428" s="723"/>
      <c r="H428" s="723"/>
      <c r="I428" s="992" t="str">
        <f t="shared" si="127"/>
        <v/>
      </c>
      <c r="J428" s="723"/>
      <c r="K428" s="724"/>
      <c r="L428" s="723"/>
      <c r="M428" s="306" t="str">
        <f t="shared" si="114"/>
        <v/>
      </c>
      <c r="N428" s="32" t="str">
        <f t="shared" si="115"/>
        <v/>
      </c>
      <c r="P428" s="307" t="str">
        <f t="shared" si="116"/>
        <v/>
      </c>
      <c r="Q428" s="307" t="str">
        <f t="shared" si="110"/>
        <v/>
      </c>
      <c r="R428" s="307" t="str">
        <f t="shared" si="117"/>
        <v/>
      </c>
      <c r="S428" s="307" t="str">
        <f t="shared" si="118"/>
        <v/>
      </c>
      <c r="T428" s="307" t="str">
        <f t="shared" si="119"/>
        <v/>
      </c>
      <c r="U428" s="307" t="str">
        <f t="shared" si="111"/>
        <v/>
      </c>
      <c r="V428" s="723"/>
      <c r="X428" s="308" t="str">
        <f t="shared" si="120"/>
        <v/>
      </c>
      <c r="Y428" s="309" t="str">
        <f t="shared" si="121"/>
        <v/>
      </c>
      <c r="Z428" s="308" t="str">
        <f t="shared" si="112"/>
        <v/>
      </c>
      <c r="AA428" s="308" t="b">
        <f t="shared" si="113"/>
        <v>1</v>
      </c>
      <c r="AB428" s="308" t="str">
        <f t="shared" si="122"/>
        <v/>
      </c>
      <c r="AC428" s="534" t="str">
        <f t="shared" si="123"/>
        <v/>
      </c>
      <c r="AD428" s="752" t="str">
        <f t="shared" si="124"/>
        <v/>
      </c>
      <c r="AE428" s="534" t="str">
        <f t="shared" si="125"/>
        <v/>
      </c>
      <c r="AF428" s="752" t="str">
        <f t="shared" si="126"/>
        <v/>
      </c>
    </row>
    <row r="429" spans="2:32" x14ac:dyDescent="0.25">
      <c r="B429" s="721"/>
      <c r="C429" s="531" t="str">
        <f>IFERROR(VLOOKUP(B429,'מצבת ורישום גנים'!B:D,3,0),"")</f>
        <v/>
      </c>
      <c r="D429" s="721"/>
      <c r="E429" s="723"/>
      <c r="F429" s="723"/>
      <c r="G429" s="723"/>
      <c r="H429" s="723"/>
      <c r="I429" s="992" t="str">
        <f t="shared" si="127"/>
        <v/>
      </c>
      <c r="J429" s="723"/>
      <c r="K429" s="724"/>
      <c r="L429" s="723"/>
      <c r="M429" s="306" t="str">
        <f t="shared" si="114"/>
        <v/>
      </c>
      <c r="N429" s="32" t="str">
        <f t="shared" si="115"/>
        <v/>
      </c>
      <c r="P429" s="307" t="str">
        <f t="shared" si="116"/>
        <v/>
      </c>
      <c r="Q429" s="307" t="str">
        <f t="shared" si="110"/>
        <v/>
      </c>
      <c r="R429" s="307" t="str">
        <f t="shared" si="117"/>
        <v/>
      </c>
      <c r="S429" s="307" t="str">
        <f t="shared" si="118"/>
        <v/>
      </c>
      <c r="T429" s="307" t="str">
        <f t="shared" si="119"/>
        <v/>
      </c>
      <c r="U429" s="307" t="str">
        <f t="shared" si="111"/>
        <v/>
      </c>
      <c r="V429" s="723"/>
      <c r="X429" s="308" t="str">
        <f t="shared" si="120"/>
        <v/>
      </c>
      <c r="Y429" s="309" t="str">
        <f t="shared" si="121"/>
        <v/>
      </c>
      <c r="Z429" s="308" t="str">
        <f t="shared" si="112"/>
        <v/>
      </c>
      <c r="AA429" s="308" t="b">
        <f t="shared" si="113"/>
        <v>1</v>
      </c>
      <c r="AB429" s="308" t="str">
        <f t="shared" si="122"/>
        <v/>
      </c>
      <c r="AC429" s="534" t="str">
        <f t="shared" si="123"/>
        <v/>
      </c>
      <c r="AD429" s="752" t="str">
        <f t="shared" si="124"/>
        <v/>
      </c>
      <c r="AE429" s="534" t="str">
        <f t="shared" si="125"/>
        <v/>
      </c>
      <c r="AF429" s="752" t="str">
        <f t="shared" si="126"/>
        <v/>
      </c>
    </row>
    <row r="430" spans="2:32" x14ac:dyDescent="0.25">
      <c r="B430" s="721"/>
      <c r="C430" s="531" t="str">
        <f>IFERROR(VLOOKUP(B430,'מצבת ורישום גנים'!B:D,3,0),"")</f>
        <v/>
      </c>
      <c r="D430" s="721"/>
      <c r="E430" s="723"/>
      <c r="F430" s="723"/>
      <c r="G430" s="723"/>
      <c r="H430" s="723"/>
      <c r="I430" s="992" t="str">
        <f t="shared" si="127"/>
        <v/>
      </c>
      <c r="J430" s="723"/>
      <c r="K430" s="724"/>
      <c r="L430" s="723"/>
      <c r="M430" s="306" t="str">
        <f t="shared" si="114"/>
        <v/>
      </c>
      <c r="N430" s="32" t="str">
        <f t="shared" si="115"/>
        <v/>
      </c>
      <c r="P430" s="307" t="str">
        <f t="shared" si="116"/>
        <v/>
      </c>
      <c r="Q430" s="307" t="str">
        <f t="shared" si="110"/>
        <v/>
      </c>
      <c r="R430" s="307" t="str">
        <f t="shared" si="117"/>
        <v/>
      </c>
      <c r="S430" s="307" t="str">
        <f t="shared" si="118"/>
        <v/>
      </c>
      <c r="T430" s="307" t="str">
        <f t="shared" si="119"/>
        <v/>
      </c>
      <c r="U430" s="307" t="str">
        <f t="shared" si="111"/>
        <v/>
      </c>
      <c r="V430" s="723"/>
      <c r="X430" s="308" t="str">
        <f t="shared" si="120"/>
        <v/>
      </c>
      <c r="Y430" s="309" t="str">
        <f t="shared" si="121"/>
        <v/>
      </c>
      <c r="Z430" s="308" t="str">
        <f t="shared" si="112"/>
        <v/>
      </c>
      <c r="AA430" s="308" t="b">
        <f t="shared" si="113"/>
        <v>1</v>
      </c>
      <c r="AB430" s="308" t="str">
        <f t="shared" si="122"/>
        <v/>
      </c>
      <c r="AC430" s="534" t="str">
        <f t="shared" si="123"/>
        <v/>
      </c>
      <c r="AD430" s="752" t="str">
        <f t="shared" si="124"/>
        <v/>
      </c>
      <c r="AE430" s="534" t="str">
        <f t="shared" si="125"/>
        <v/>
      </c>
      <c r="AF430" s="752" t="str">
        <f t="shared" si="126"/>
        <v/>
      </c>
    </row>
    <row r="431" spans="2:32" x14ac:dyDescent="0.25">
      <c r="B431" s="721"/>
      <c r="C431" s="531" t="str">
        <f>IFERROR(VLOOKUP(B431,'מצבת ורישום גנים'!B:D,3,0),"")</f>
        <v/>
      </c>
      <c r="D431" s="721"/>
      <c r="E431" s="723"/>
      <c r="F431" s="723"/>
      <c r="G431" s="723"/>
      <c r="H431" s="723"/>
      <c r="I431" s="992" t="str">
        <f t="shared" si="127"/>
        <v/>
      </c>
      <c r="J431" s="723"/>
      <c r="K431" s="724"/>
      <c r="L431" s="723"/>
      <c r="M431" s="306" t="str">
        <f t="shared" si="114"/>
        <v/>
      </c>
      <c r="N431" s="32" t="str">
        <f t="shared" si="115"/>
        <v/>
      </c>
      <c r="P431" s="307" t="str">
        <f t="shared" si="116"/>
        <v/>
      </c>
      <c r="Q431" s="307" t="str">
        <f t="shared" si="110"/>
        <v/>
      </c>
      <c r="R431" s="307" t="str">
        <f t="shared" si="117"/>
        <v/>
      </c>
      <c r="S431" s="307" t="str">
        <f t="shared" si="118"/>
        <v/>
      </c>
      <c r="T431" s="307" t="str">
        <f t="shared" si="119"/>
        <v/>
      </c>
      <c r="U431" s="307" t="str">
        <f t="shared" si="111"/>
        <v/>
      </c>
      <c r="V431" s="723"/>
      <c r="X431" s="308" t="str">
        <f t="shared" si="120"/>
        <v/>
      </c>
      <c r="Y431" s="309" t="str">
        <f t="shared" si="121"/>
        <v/>
      </c>
      <c r="Z431" s="308" t="str">
        <f t="shared" si="112"/>
        <v/>
      </c>
      <c r="AA431" s="308" t="b">
        <f t="shared" si="113"/>
        <v>1</v>
      </c>
      <c r="AB431" s="308" t="str">
        <f t="shared" si="122"/>
        <v/>
      </c>
      <c r="AC431" s="534" t="str">
        <f t="shared" si="123"/>
        <v/>
      </c>
      <c r="AD431" s="752" t="str">
        <f t="shared" si="124"/>
        <v/>
      </c>
      <c r="AE431" s="534" t="str">
        <f t="shared" si="125"/>
        <v/>
      </c>
      <c r="AF431" s="752" t="str">
        <f t="shared" si="126"/>
        <v/>
      </c>
    </row>
    <row r="432" spans="2:32" x14ac:dyDescent="0.25">
      <c r="B432" s="721"/>
      <c r="C432" s="531" t="str">
        <f>IFERROR(VLOOKUP(B432,'מצבת ורישום גנים'!B:D,3,0),"")</f>
        <v/>
      </c>
      <c r="D432" s="721"/>
      <c r="E432" s="723"/>
      <c r="F432" s="723"/>
      <c r="G432" s="723"/>
      <c r="H432" s="723"/>
      <c r="I432" s="992" t="str">
        <f t="shared" si="127"/>
        <v/>
      </c>
      <c r="J432" s="723"/>
      <c r="K432" s="724"/>
      <c r="L432" s="723"/>
      <c r="M432" s="306" t="str">
        <f t="shared" si="114"/>
        <v/>
      </c>
      <c r="N432" s="32" t="str">
        <f t="shared" si="115"/>
        <v/>
      </c>
      <c r="P432" s="307" t="str">
        <f t="shared" si="116"/>
        <v/>
      </c>
      <c r="Q432" s="307" t="str">
        <f t="shared" si="110"/>
        <v/>
      </c>
      <c r="R432" s="307" t="str">
        <f t="shared" si="117"/>
        <v/>
      </c>
      <c r="S432" s="307" t="str">
        <f t="shared" si="118"/>
        <v/>
      </c>
      <c r="T432" s="307" t="str">
        <f t="shared" si="119"/>
        <v/>
      </c>
      <c r="U432" s="307" t="str">
        <f t="shared" si="111"/>
        <v/>
      </c>
      <c r="V432" s="723"/>
      <c r="X432" s="308" t="str">
        <f t="shared" si="120"/>
        <v/>
      </c>
      <c r="Y432" s="309" t="str">
        <f t="shared" si="121"/>
        <v/>
      </c>
      <c r="Z432" s="308" t="str">
        <f t="shared" si="112"/>
        <v/>
      </c>
      <c r="AA432" s="308" t="b">
        <f t="shared" si="113"/>
        <v>1</v>
      </c>
      <c r="AB432" s="308" t="str">
        <f t="shared" si="122"/>
        <v/>
      </c>
      <c r="AC432" s="534" t="str">
        <f t="shared" si="123"/>
        <v/>
      </c>
      <c r="AD432" s="752" t="str">
        <f t="shared" si="124"/>
        <v/>
      </c>
      <c r="AE432" s="534" t="str">
        <f t="shared" si="125"/>
        <v/>
      </c>
      <c r="AF432" s="752" t="str">
        <f t="shared" si="126"/>
        <v/>
      </c>
    </row>
    <row r="433" spans="2:32" x14ac:dyDescent="0.25">
      <c r="B433" s="721"/>
      <c r="C433" s="531" t="str">
        <f>IFERROR(VLOOKUP(B433,'מצבת ורישום גנים'!B:D,3,0),"")</f>
        <v/>
      </c>
      <c r="D433" s="721"/>
      <c r="E433" s="723"/>
      <c r="F433" s="723"/>
      <c r="G433" s="723"/>
      <c r="H433" s="723"/>
      <c r="I433" s="992" t="str">
        <f t="shared" si="127"/>
        <v/>
      </c>
      <c r="J433" s="723"/>
      <c r="K433" s="724"/>
      <c r="L433" s="723"/>
      <c r="M433" s="306" t="str">
        <f t="shared" si="114"/>
        <v/>
      </c>
      <c r="N433" s="32" t="str">
        <f t="shared" si="115"/>
        <v/>
      </c>
      <c r="P433" s="307" t="str">
        <f t="shared" si="116"/>
        <v/>
      </c>
      <c r="Q433" s="307" t="str">
        <f t="shared" si="110"/>
        <v/>
      </c>
      <c r="R433" s="307" t="str">
        <f t="shared" si="117"/>
        <v/>
      </c>
      <c r="S433" s="307" t="str">
        <f t="shared" si="118"/>
        <v/>
      </c>
      <c r="T433" s="307" t="str">
        <f t="shared" si="119"/>
        <v/>
      </c>
      <c r="U433" s="307" t="str">
        <f t="shared" si="111"/>
        <v/>
      </c>
      <c r="V433" s="723"/>
      <c r="X433" s="308" t="str">
        <f t="shared" si="120"/>
        <v/>
      </c>
      <c r="Y433" s="309" t="str">
        <f t="shared" si="121"/>
        <v/>
      </c>
      <c r="Z433" s="308" t="str">
        <f t="shared" si="112"/>
        <v/>
      </c>
      <c r="AA433" s="308" t="b">
        <f t="shared" si="113"/>
        <v>1</v>
      </c>
      <c r="AB433" s="308" t="str">
        <f t="shared" si="122"/>
        <v/>
      </c>
      <c r="AC433" s="534" t="str">
        <f t="shared" si="123"/>
        <v/>
      </c>
      <c r="AD433" s="752" t="str">
        <f t="shared" si="124"/>
        <v/>
      </c>
      <c r="AE433" s="534" t="str">
        <f t="shared" si="125"/>
        <v/>
      </c>
      <c r="AF433" s="752" t="str">
        <f t="shared" si="126"/>
        <v/>
      </c>
    </row>
    <row r="434" spans="2:32" x14ac:dyDescent="0.25">
      <c r="B434" s="721"/>
      <c r="C434" s="531" t="str">
        <f>IFERROR(VLOOKUP(B434,'מצבת ורישום גנים'!B:D,3,0),"")</f>
        <v/>
      </c>
      <c r="D434" s="721"/>
      <c r="E434" s="723"/>
      <c r="F434" s="723"/>
      <c r="G434" s="723"/>
      <c r="H434" s="723"/>
      <c r="I434" s="992" t="str">
        <f t="shared" si="127"/>
        <v/>
      </c>
      <c r="J434" s="723"/>
      <c r="K434" s="724"/>
      <c r="L434" s="723"/>
      <c r="M434" s="306" t="str">
        <f t="shared" si="114"/>
        <v/>
      </c>
      <c r="N434" s="32" t="str">
        <f t="shared" si="115"/>
        <v/>
      </c>
      <c r="P434" s="307" t="str">
        <f t="shared" si="116"/>
        <v/>
      </c>
      <c r="Q434" s="307" t="str">
        <f t="shared" si="110"/>
        <v/>
      </c>
      <c r="R434" s="307" t="str">
        <f t="shared" si="117"/>
        <v/>
      </c>
      <c r="S434" s="307" t="str">
        <f t="shared" si="118"/>
        <v/>
      </c>
      <c r="T434" s="307" t="str">
        <f t="shared" si="119"/>
        <v/>
      </c>
      <c r="U434" s="307" t="str">
        <f t="shared" si="111"/>
        <v/>
      </c>
      <c r="V434" s="723"/>
      <c r="X434" s="308" t="str">
        <f t="shared" si="120"/>
        <v/>
      </c>
      <c r="Y434" s="309" t="str">
        <f t="shared" si="121"/>
        <v/>
      </c>
      <c r="Z434" s="308" t="str">
        <f t="shared" si="112"/>
        <v/>
      </c>
      <c r="AA434" s="308" t="b">
        <f t="shared" si="113"/>
        <v>1</v>
      </c>
      <c r="AB434" s="308" t="str">
        <f t="shared" si="122"/>
        <v/>
      </c>
      <c r="AC434" s="534" t="str">
        <f t="shared" si="123"/>
        <v/>
      </c>
      <c r="AD434" s="752" t="str">
        <f t="shared" si="124"/>
        <v/>
      </c>
      <c r="AE434" s="534" t="str">
        <f t="shared" si="125"/>
        <v/>
      </c>
      <c r="AF434" s="752" t="str">
        <f t="shared" si="126"/>
        <v/>
      </c>
    </row>
    <row r="435" spans="2:32" x14ac:dyDescent="0.25">
      <c r="B435" s="721"/>
      <c r="C435" s="531" t="str">
        <f>IFERROR(VLOOKUP(B435,'מצבת ורישום גנים'!B:D,3,0),"")</f>
        <v/>
      </c>
      <c r="D435" s="721"/>
      <c r="E435" s="723"/>
      <c r="F435" s="723"/>
      <c r="G435" s="723"/>
      <c r="H435" s="723"/>
      <c r="I435" s="992" t="str">
        <f t="shared" si="127"/>
        <v/>
      </c>
      <c r="J435" s="723"/>
      <c r="K435" s="724"/>
      <c r="L435" s="723"/>
      <c r="M435" s="306" t="str">
        <f t="shared" si="114"/>
        <v/>
      </c>
      <c r="N435" s="32" t="str">
        <f t="shared" si="115"/>
        <v/>
      </c>
      <c r="P435" s="307" t="str">
        <f t="shared" si="116"/>
        <v/>
      </c>
      <c r="Q435" s="307" t="str">
        <f t="shared" si="110"/>
        <v/>
      </c>
      <c r="R435" s="307" t="str">
        <f t="shared" si="117"/>
        <v/>
      </c>
      <c r="S435" s="307" t="str">
        <f t="shared" si="118"/>
        <v/>
      </c>
      <c r="T435" s="307" t="str">
        <f t="shared" si="119"/>
        <v/>
      </c>
      <c r="U435" s="307" t="str">
        <f t="shared" si="111"/>
        <v/>
      </c>
      <c r="V435" s="723"/>
      <c r="X435" s="308" t="str">
        <f t="shared" si="120"/>
        <v/>
      </c>
      <c r="Y435" s="309" t="str">
        <f t="shared" si="121"/>
        <v/>
      </c>
      <c r="Z435" s="308" t="str">
        <f t="shared" si="112"/>
        <v/>
      </c>
      <c r="AA435" s="308" t="b">
        <f t="shared" si="113"/>
        <v>1</v>
      </c>
      <c r="AB435" s="308" t="str">
        <f t="shared" si="122"/>
        <v/>
      </c>
      <c r="AC435" s="534" t="str">
        <f t="shared" si="123"/>
        <v/>
      </c>
      <c r="AD435" s="752" t="str">
        <f t="shared" si="124"/>
        <v/>
      </c>
      <c r="AE435" s="534" t="str">
        <f t="shared" si="125"/>
        <v/>
      </c>
      <c r="AF435" s="752" t="str">
        <f t="shared" si="126"/>
        <v/>
      </c>
    </row>
    <row r="436" spans="2:32" x14ac:dyDescent="0.25">
      <c r="B436" s="721"/>
      <c r="C436" s="531" t="str">
        <f>IFERROR(VLOOKUP(B436,'מצבת ורישום גנים'!B:D,3,0),"")</f>
        <v/>
      </c>
      <c r="D436" s="721"/>
      <c r="E436" s="723"/>
      <c r="F436" s="723"/>
      <c r="G436" s="723"/>
      <c r="H436" s="723"/>
      <c r="I436" s="992" t="str">
        <f t="shared" si="127"/>
        <v/>
      </c>
      <c r="J436" s="723"/>
      <c r="K436" s="724"/>
      <c r="L436" s="723"/>
      <c r="M436" s="306" t="str">
        <f t="shared" si="114"/>
        <v/>
      </c>
      <c r="N436" s="32" t="str">
        <f t="shared" si="115"/>
        <v/>
      </c>
      <c r="P436" s="307" t="str">
        <f t="shared" si="116"/>
        <v/>
      </c>
      <c r="Q436" s="307" t="str">
        <f t="shared" si="110"/>
        <v/>
      </c>
      <c r="R436" s="307" t="str">
        <f t="shared" si="117"/>
        <v/>
      </c>
      <c r="S436" s="307" t="str">
        <f t="shared" si="118"/>
        <v/>
      </c>
      <c r="T436" s="307" t="str">
        <f t="shared" si="119"/>
        <v/>
      </c>
      <c r="U436" s="307" t="str">
        <f t="shared" si="111"/>
        <v/>
      </c>
      <c r="V436" s="723"/>
      <c r="X436" s="308" t="str">
        <f t="shared" si="120"/>
        <v/>
      </c>
      <c r="Y436" s="309" t="str">
        <f t="shared" si="121"/>
        <v/>
      </c>
      <c r="Z436" s="308" t="str">
        <f t="shared" si="112"/>
        <v/>
      </c>
      <c r="AA436" s="308" t="b">
        <f t="shared" si="113"/>
        <v>1</v>
      </c>
      <c r="AB436" s="308" t="str">
        <f t="shared" si="122"/>
        <v/>
      </c>
      <c r="AC436" s="534" t="str">
        <f t="shared" si="123"/>
        <v/>
      </c>
      <c r="AD436" s="752" t="str">
        <f t="shared" si="124"/>
        <v/>
      </c>
      <c r="AE436" s="534" t="str">
        <f t="shared" si="125"/>
        <v/>
      </c>
      <c r="AF436" s="752" t="str">
        <f t="shared" si="126"/>
        <v/>
      </c>
    </row>
    <row r="437" spans="2:32" x14ac:dyDescent="0.25">
      <c r="B437" s="721"/>
      <c r="C437" s="531" t="str">
        <f>IFERROR(VLOOKUP(B437,'מצבת ורישום גנים'!B:D,3,0),"")</f>
        <v/>
      </c>
      <c r="D437" s="721"/>
      <c r="E437" s="723"/>
      <c r="F437" s="723"/>
      <c r="G437" s="723"/>
      <c r="H437" s="723"/>
      <c r="I437" s="992" t="str">
        <f t="shared" si="127"/>
        <v/>
      </c>
      <c r="J437" s="723"/>
      <c r="K437" s="724"/>
      <c r="L437" s="723"/>
      <c r="M437" s="306" t="str">
        <f t="shared" si="114"/>
        <v/>
      </c>
      <c r="N437" s="32" t="str">
        <f t="shared" si="115"/>
        <v/>
      </c>
      <c r="P437" s="307" t="str">
        <f t="shared" si="116"/>
        <v/>
      </c>
      <c r="Q437" s="307" t="str">
        <f t="shared" si="110"/>
        <v/>
      </c>
      <c r="R437" s="307" t="str">
        <f t="shared" si="117"/>
        <v/>
      </c>
      <c r="S437" s="307" t="str">
        <f t="shared" si="118"/>
        <v/>
      </c>
      <c r="T437" s="307" t="str">
        <f t="shared" si="119"/>
        <v/>
      </c>
      <c r="U437" s="307" t="str">
        <f t="shared" si="111"/>
        <v/>
      </c>
      <c r="V437" s="723"/>
      <c r="X437" s="308" t="str">
        <f t="shared" si="120"/>
        <v/>
      </c>
      <c r="Y437" s="309" t="str">
        <f t="shared" si="121"/>
        <v/>
      </c>
      <c r="Z437" s="308" t="str">
        <f t="shared" si="112"/>
        <v/>
      </c>
      <c r="AA437" s="308" t="b">
        <f t="shared" si="113"/>
        <v>1</v>
      </c>
      <c r="AB437" s="308" t="str">
        <f t="shared" si="122"/>
        <v/>
      </c>
      <c r="AC437" s="534" t="str">
        <f t="shared" si="123"/>
        <v/>
      </c>
      <c r="AD437" s="752" t="str">
        <f t="shared" si="124"/>
        <v/>
      </c>
      <c r="AE437" s="534" t="str">
        <f t="shared" si="125"/>
        <v/>
      </c>
      <c r="AF437" s="752" t="str">
        <f t="shared" si="126"/>
        <v/>
      </c>
    </row>
    <row r="438" spans="2:32" x14ac:dyDescent="0.25">
      <c r="B438" s="721"/>
      <c r="C438" s="531" t="str">
        <f>IFERROR(VLOOKUP(B438,'מצבת ורישום גנים'!B:D,3,0),"")</f>
        <v/>
      </c>
      <c r="D438" s="721"/>
      <c r="E438" s="723"/>
      <c r="F438" s="723"/>
      <c r="G438" s="723"/>
      <c r="H438" s="723"/>
      <c r="I438" s="992" t="str">
        <f t="shared" si="127"/>
        <v/>
      </c>
      <c r="J438" s="723"/>
      <c r="K438" s="724"/>
      <c r="L438" s="723"/>
      <c r="M438" s="306" t="str">
        <f t="shared" si="114"/>
        <v/>
      </c>
      <c r="N438" s="32" t="str">
        <f t="shared" si="115"/>
        <v/>
      </c>
      <c r="P438" s="307" t="str">
        <f t="shared" si="116"/>
        <v/>
      </c>
      <c r="Q438" s="307" t="str">
        <f t="shared" si="110"/>
        <v/>
      </c>
      <c r="R438" s="307" t="str">
        <f t="shared" si="117"/>
        <v/>
      </c>
      <c r="S438" s="307" t="str">
        <f t="shared" si="118"/>
        <v/>
      </c>
      <c r="T438" s="307" t="str">
        <f t="shared" si="119"/>
        <v/>
      </c>
      <c r="U438" s="307" t="str">
        <f t="shared" si="111"/>
        <v/>
      </c>
      <c r="V438" s="723"/>
      <c r="X438" s="308" t="str">
        <f t="shared" si="120"/>
        <v/>
      </c>
      <c r="Y438" s="309" t="str">
        <f t="shared" si="121"/>
        <v/>
      </c>
      <c r="Z438" s="308" t="str">
        <f t="shared" si="112"/>
        <v/>
      </c>
      <c r="AA438" s="308" t="b">
        <f t="shared" si="113"/>
        <v>1</v>
      </c>
      <c r="AB438" s="308" t="str">
        <f t="shared" si="122"/>
        <v/>
      </c>
      <c r="AC438" s="534" t="str">
        <f t="shared" si="123"/>
        <v/>
      </c>
      <c r="AD438" s="752" t="str">
        <f t="shared" si="124"/>
        <v/>
      </c>
      <c r="AE438" s="534" t="str">
        <f t="shared" si="125"/>
        <v/>
      </c>
      <c r="AF438" s="752" t="str">
        <f t="shared" si="126"/>
        <v/>
      </c>
    </row>
    <row r="439" spans="2:32" x14ac:dyDescent="0.25">
      <c r="B439" s="721"/>
      <c r="C439" s="531" t="str">
        <f>IFERROR(VLOOKUP(B439,'מצבת ורישום גנים'!B:D,3,0),"")</f>
        <v/>
      </c>
      <c r="D439" s="721"/>
      <c r="E439" s="723"/>
      <c r="F439" s="723"/>
      <c r="G439" s="723"/>
      <c r="H439" s="723"/>
      <c r="I439" s="992" t="str">
        <f t="shared" si="127"/>
        <v/>
      </c>
      <c r="J439" s="723"/>
      <c r="K439" s="724"/>
      <c r="L439" s="723"/>
      <c r="M439" s="306" t="str">
        <f t="shared" si="114"/>
        <v/>
      </c>
      <c r="N439" s="32" t="str">
        <f t="shared" si="115"/>
        <v/>
      </c>
      <c r="P439" s="307" t="str">
        <f t="shared" si="116"/>
        <v/>
      </c>
      <c r="Q439" s="307" t="str">
        <f t="shared" si="110"/>
        <v/>
      </c>
      <c r="R439" s="307" t="str">
        <f t="shared" si="117"/>
        <v/>
      </c>
      <c r="S439" s="307" t="str">
        <f t="shared" si="118"/>
        <v/>
      </c>
      <c r="T439" s="307" t="str">
        <f t="shared" si="119"/>
        <v/>
      </c>
      <c r="U439" s="307" t="str">
        <f t="shared" si="111"/>
        <v/>
      </c>
      <c r="V439" s="723"/>
      <c r="X439" s="308" t="str">
        <f t="shared" si="120"/>
        <v/>
      </c>
      <c r="Y439" s="309" t="str">
        <f t="shared" si="121"/>
        <v/>
      </c>
      <c r="Z439" s="308" t="str">
        <f t="shared" si="112"/>
        <v/>
      </c>
      <c r="AA439" s="308" t="b">
        <f t="shared" si="113"/>
        <v>1</v>
      </c>
      <c r="AB439" s="308" t="str">
        <f t="shared" si="122"/>
        <v/>
      </c>
      <c r="AC439" s="534" t="str">
        <f t="shared" si="123"/>
        <v/>
      </c>
      <c r="AD439" s="752" t="str">
        <f t="shared" si="124"/>
        <v/>
      </c>
      <c r="AE439" s="534" t="str">
        <f t="shared" si="125"/>
        <v/>
      </c>
      <c r="AF439" s="752" t="str">
        <f t="shared" si="126"/>
        <v/>
      </c>
    </row>
    <row r="440" spans="2:32" x14ac:dyDescent="0.25">
      <c r="B440" s="721"/>
      <c r="C440" s="531" t="str">
        <f>IFERROR(VLOOKUP(B440,'מצבת ורישום גנים'!B:D,3,0),"")</f>
        <v/>
      </c>
      <c r="D440" s="721"/>
      <c r="E440" s="723"/>
      <c r="F440" s="723"/>
      <c r="G440" s="723"/>
      <c r="H440" s="723"/>
      <c r="I440" s="992" t="str">
        <f t="shared" si="127"/>
        <v/>
      </c>
      <c r="J440" s="723"/>
      <c r="K440" s="724"/>
      <c r="L440" s="723"/>
      <c r="M440" s="306" t="str">
        <f t="shared" si="114"/>
        <v/>
      </c>
      <c r="N440" s="32" t="str">
        <f t="shared" si="115"/>
        <v/>
      </c>
      <c r="P440" s="307" t="str">
        <f t="shared" si="116"/>
        <v/>
      </c>
      <c r="Q440" s="307" t="str">
        <f t="shared" si="110"/>
        <v/>
      </c>
      <c r="R440" s="307" t="str">
        <f t="shared" si="117"/>
        <v/>
      </c>
      <c r="S440" s="307" t="str">
        <f t="shared" si="118"/>
        <v/>
      </c>
      <c r="T440" s="307" t="str">
        <f t="shared" si="119"/>
        <v/>
      </c>
      <c r="U440" s="307" t="str">
        <f t="shared" si="111"/>
        <v/>
      </c>
      <c r="V440" s="723"/>
      <c r="X440" s="308" t="str">
        <f t="shared" si="120"/>
        <v/>
      </c>
      <c r="Y440" s="309" t="str">
        <f t="shared" si="121"/>
        <v/>
      </c>
      <c r="Z440" s="308" t="str">
        <f t="shared" si="112"/>
        <v/>
      </c>
      <c r="AA440" s="308" t="b">
        <f t="shared" si="113"/>
        <v>1</v>
      </c>
      <c r="AB440" s="308" t="str">
        <f t="shared" si="122"/>
        <v/>
      </c>
      <c r="AC440" s="534" t="str">
        <f t="shared" si="123"/>
        <v/>
      </c>
      <c r="AD440" s="752" t="str">
        <f t="shared" si="124"/>
        <v/>
      </c>
      <c r="AE440" s="534" t="str">
        <f t="shared" si="125"/>
        <v/>
      </c>
      <c r="AF440" s="752" t="str">
        <f t="shared" si="126"/>
        <v/>
      </c>
    </row>
    <row r="441" spans="2:32" x14ac:dyDescent="0.25">
      <c r="B441" s="721"/>
      <c r="C441" s="531" t="str">
        <f>IFERROR(VLOOKUP(B441,'מצבת ורישום גנים'!B:D,3,0),"")</f>
        <v/>
      </c>
      <c r="D441" s="721"/>
      <c r="E441" s="723"/>
      <c r="F441" s="723"/>
      <c r="G441" s="723"/>
      <c r="H441" s="723"/>
      <c r="I441" s="992" t="str">
        <f t="shared" si="127"/>
        <v/>
      </c>
      <c r="J441" s="723"/>
      <c r="K441" s="724"/>
      <c r="L441" s="723"/>
      <c r="M441" s="306" t="str">
        <f t="shared" si="114"/>
        <v/>
      </c>
      <c r="N441" s="32" t="str">
        <f t="shared" si="115"/>
        <v/>
      </c>
      <c r="P441" s="307" t="str">
        <f t="shared" si="116"/>
        <v/>
      </c>
      <c r="Q441" s="307" t="str">
        <f t="shared" si="110"/>
        <v/>
      </c>
      <c r="R441" s="307" t="str">
        <f t="shared" si="117"/>
        <v/>
      </c>
      <c r="S441" s="307" t="str">
        <f t="shared" si="118"/>
        <v/>
      </c>
      <c r="T441" s="307" t="str">
        <f t="shared" si="119"/>
        <v/>
      </c>
      <c r="U441" s="307" t="str">
        <f t="shared" si="111"/>
        <v/>
      </c>
      <c r="V441" s="723"/>
      <c r="X441" s="308" t="str">
        <f t="shared" si="120"/>
        <v/>
      </c>
      <c r="Y441" s="309" t="str">
        <f t="shared" si="121"/>
        <v/>
      </c>
      <c r="Z441" s="308" t="str">
        <f t="shared" si="112"/>
        <v/>
      </c>
      <c r="AA441" s="308" t="b">
        <f t="shared" si="113"/>
        <v>1</v>
      </c>
      <c r="AB441" s="308" t="str">
        <f t="shared" si="122"/>
        <v/>
      </c>
      <c r="AC441" s="534" t="str">
        <f t="shared" si="123"/>
        <v/>
      </c>
      <c r="AD441" s="752" t="str">
        <f t="shared" si="124"/>
        <v/>
      </c>
      <c r="AE441" s="534" t="str">
        <f t="shared" si="125"/>
        <v/>
      </c>
      <c r="AF441" s="752" t="str">
        <f t="shared" si="126"/>
        <v/>
      </c>
    </row>
    <row r="442" spans="2:32" x14ac:dyDescent="0.25">
      <c r="B442" s="721"/>
      <c r="C442" s="531" t="str">
        <f>IFERROR(VLOOKUP(B442,'מצבת ורישום גנים'!B:D,3,0),"")</f>
        <v/>
      </c>
      <c r="D442" s="721"/>
      <c r="E442" s="723"/>
      <c r="F442" s="723"/>
      <c r="G442" s="723"/>
      <c r="H442" s="723"/>
      <c r="I442" s="992" t="str">
        <f t="shared" si="127"/>
        <v/>
      </c>
      <c r="J442" s="723"/>
      <c r="K442" s="724"/>
      <c r="L442" s="723"/>
      <c r="M442" s="306" t="str">
        <f t="shared" si="114"/>
        <v/>
      </c>
      <c r="N442" s="32" t="str">
        <f t="shared" si="115"/>
        <v/>
      </c>
      <c r="P442" s="307" t="str">
        <f t="shared" si="116"/>
        <v/>
      </c>
      <c r="Q442" s="307" t="str">
        <f t="shared" si="110"/>
        <v/>
      </c>
      <c r="R442" s="307" t="str">
        <f t="shared" si="117"/>
        <v/>
      </c>
      <c r="S442" s="307" t="str">
        <f t="shared" si="118"/>
        <v/>
      </c>
      <c r="T442" s="307" t="str">
        <f t="shared" si="119"/>
        <v/>
      </c>
      <c r="U442" s="307" t="str">
        <f t="shared" si="111"/>
        <v/>
      </c>
      <c r="V442" s="723"/>
      <c r="X442" s="308" t="str">
        <f t="shared" si="120"/>
        <v/>
      </c>
      <c r="Y442" s="309" t="str">
        <f t="shared" si="121"/>
        <v/>
      </c>
      <c r="Z442" s="308" t="str">
        <f t="shared" si="112"/>
        <v/>
      </c>
      <c r="AA442" s="308" t="b">
        <f t="shared" si="113"/>
        <v>1</v>
      </c>
      <c r="AB442" s="308" t="str">
        <f t="shared" si="122"/>
        <v/>
      </c>
      <c r="AC442" s="534" t="str">
        <f t="shared" si="123"/>
        <v/>
      </c>
      <c r="AD442" s="752" t="str">
        <f t="shared" si="124"/>
        <v/>
      </c>
      <c r="AE442" s="534" t="str">
        <f t="shared" si="125"/>
        <v/>
      </c>
      <c r="AF442" s="752" t="str">
        <f t="shared" si="126"/>
        <v/>
      </c>
    </row>
    <row r="443" spans="2:32" x14ac:dyDescent="0.25">
      <c r="B443" s="721"/>
      <c r="C443" s="531" t="str">
        <f>IFERROR(VLOOKUP(B443,'מצבת ורישום גנים'!B:D,3,0),"")</f>
        <v/>
      </c>
      <c r="D443" s="721"/>
      <c r="E443" s="723"/>
      <c r="F443" s="723"/>
      <c r="G443" s="723"/>
      <c r="H443" s="723"/>
      <c r="I443" s="992" t="str">
        <f t="shared" si="127"/>
        <v/>
      </c>
      <c r="J443" s="723"/>
      <c r="K443" s="724"/>
      <c r="L443" s="723"/>
      <c r="M443" s="306" t="str">
        <f t="shared" si="114"/>
        <v/>
      </c>
      <c r="N443" s="32" t="str">
        <f t="shared" si="115"/>
        <v/>
      </c>
      <c r="P443" s="307" t="str">
        <f t="shared" si="116"/>
        <v/>
      </c>
      <c r="Q443" s="307" t="str">
        <f t="shared" si="110"/>
        <v/>
      </c>
      <c r="R443" s="307" t="str">
        <f t="shared" si="117"/>
        <v/>
      </c>
      <c r="S443" s="307" t="str">
        <f t="shared" si="118"/>
        <v/>
      </c>
      <c r="T443" s="307" t="str">
        <f t="shared" si="119"/>
        <v/>
      </c>
      <c r="U443" s="307" t="str">
        <f t="shared" si="111"/>
        <v/>
      </c>
      <c r="V443" s="723"/>
      <c r="X443" s="308" t="str">
        <f t="shared" si="120"/>
        <v/>
      </c>
      <c r="Y443" s="309" t="str">
        <f t="shared" si="121"/>
        <v/>
      </c>
      <c r="Z443" s="308" t="str">
        <f t="shared" si="112"/>
        <v/>
      </c>
      <c r="AA443" s="308" t="b">
        <f t="shared" si="113"/>
        <v>1</v>
      </c>
      <c r="AB443" s="308" t="str">
        <f t="shared" si="122"/>
        <v/>
      </c>
      <c r="AC443" s="534" t="str">
        <f t="shared" si="123"/>
        <v/>
      </c>
      <c r="AD443" s="752" t="str">
        <f t="shared" si="124"/>
        <v/>
      </c>
      <c r="AE443" s="534" t="str">
        <f t="shared" si="125"/>
        <v/>
      </c>
      <c r="AF443" s="752" t="str">
        <f t="shared" si="126"/>
        <v/>
      </c>
    </row>
    <row r="444" spans="2:32" x14ac:dyDescent="0.25">
      <c r="B444" s="721"/>
      <c r="C444" s="531" t="str">
        <f>IFERROR(VLOOKUP(B444,'מצבת ורישום גנים'!B:D,3,0),"")</f>
        <v/>
      </c>
      <c r="D444" s="721"/>
      <c r="E444" s="723"/>
      <c r="F444" s="723"/>
      <c r="G444" s="723"/>
      <c r="H444" s="723"/>
      <c r="I444" s="992" t="str">
        <f t="shared" si="127"/>
        <v/>
      </c>
      <c r="J444" s="723"/>
      <c r="K444" s="724"/>
      <c r="L444" s="723"/>
      <c r="M444" s="306" t="str">
        <f t="shared" si="114"/>
        <v/>
      </c>
      <c r="N444" s="32" t="str">
        <f t="shared" si="115"/>
        <v/>
      </c>
      <c r="P444" s="307" t="str">
        <f t="shared" si="116"/>
        <v/>
      </c>
      <c r="Q444" s="307" t="str">
        <f t="shared" si="110"/>
        <v/>
      </c>
      <c r="R444" s="307" t="str">
        <f t="shared" si="117"/>
        <v/>
      </c>
      <c r="S444" s="307" t="str">
        <f t="shared" si="118"/>
        <v/>
      </c>
      <c r="T444" s="307" t="str">
        <f t="shared" si="119"/>
        <v/>
      </c>
      <c r="U444" s="307" t="str">
        <f t="shared" si="111"/>
        <v/>
      </c>
      <c r="V444" s="723"/>
      <c r="X444" s="308" t="str">
        <f t="shared" si="120"/>
        <v/>
      </c>
      <c r="Y444" s="309" t="str">
        <f t="shared" si="121"/>
        <v/>
      </c>
      <c r="Z444" s="308" t="str">
        <f t="shared" si="112"/>
        <v/>
      </c>
      <c r="AA444" s="308" t="b">
        <f t="shared" si="113"/>
        <v>1</v>
      </c>
      <c r="AB444" s="308" t="str">
        <f t="shared" si="122"/>
        <v/>
      </c>
      <c r="AC444" s="534" t="str">
        <f t="shared" si="123"/>
        <v/>
      </c>
      <c r="AD444" s="752" t="str">
        <f t="shared" si="124"/>
        <v/>
      </c>
      <c r="AE444" s="534" t="str">
        <f t="shared" si="125"/>
        <v/>
      </c>
      <c r="AF444" s="752" t="str">
        <f t="shared" si="126"/>
        <v/>
      </c>
    </row>
    <row r="445" spans="2:32" x14ac:dyDescent="0.25">
      <c r="B445" s="721"/>
      <c r="C445" s="531" t="str">
        <f>IFERROR(VLOOKUP(B445,'מצבת ורישום גנים'!B:D,3,0),"")</f>
        <v/>
      </c>
      <c r="D445" s="721"/>
      <c r="E445" s="723"/>
      <c r="F445" s="723"/>
      <c r="G445" s="723"/>
      <c r="H445" s="723"/>
      <c r="I445" s="992" t="str">
        <f t="shared" si="127"/>
        <v/>
      </c>
      <c r="J445" s="723"/>
      <c r="K445" s="724"/>
      <c r="L445" s="723"/>
      <c r="M445" s="306" t="str">
        <f t="shared" si="114"/>
        <v/>
      </c>
      <c r="N445" s="32" t="str">
        <f t="shared" si="115"/>
        <v/>
      </c>
      <c r="P445" s="307" t="str">
        <f t="shared" si="116"/>
        <v/>
      </c>
      <c r="Q445" s="307" t="str">
        <f t="shared" si="110"/>
        <v/>
      </c>
      <c r="R445" s="307" t="str">
        <f t="shared" si="117"/>
        <v/>
      </c>
      <c r="S445" s="307" t="str">
        <f t="shared" si="118"/>
        <v/>
      </c>
      <c r="T445" s="307" t="str">
        <f t="shared" si="119"/>
        <v/>
      </c>
      <c r="U445" s="307" t="str">
        <f t="shared" si="111"/>
        <v/>
      </c>
      <c r="V445" s="723"/>
      <c r="X445" s="308" t="str">
        <f t="shared" si="120"/>
        <v/>
      </c>
      <c r="Y445" s="309" t="str">
        <f t="shared" si="121"/>
        <v/>
      </c>
      <c r="Z445" s="308" t="str">
        <f t="shared" si="112"/>
        <v/>
      </c>
      <c r="AA445" s="308" t="b">
        <f t="shared" si="113"/>
        <v>1</v>
      </c>
      <c r="AB445" s="308" t="str">
        <f t="shared" si="122"/>
        <v/>
      </c>
      <c r="AC445" s="534" t="str">
        <f t="shared" si="123"/>
        <v/>
      </c>
      <c r="AD445" s="752" t="str">
        <f t="shared" si="124"/>
        <v/>
      </c>
      <c r="AE445" s="534" t="str">
        <f t="shared" si="125"/>
        <v/>
      </c>
      <c r="AF445" s="752" t="str">
        <f t="shared" si="126"/>
        <v/>
      </c>
    </row>
    <row r="446" spans="2:32" x14ac:dyDescent="0.25">
      <c r="B446" s="721"/>
      <c r="C446" s="531" t="str">
        <f>IFERROR(VLOOKUP(B446,'מצבת ורישום גנים'!B:D,3,0),"")</f>
        <v/>
      </c>
      <c r="D446" s="721"/>
      <c r="E446" s="723"/>
      <c r="F446" s="723"/>
      <c r="G446" s="723"/>
      <c r="H446" s="723"/>
      <c r="I446" s="992" t="str">
        <f t="shared" si="127"/>
        <v/>
      </c>
      <c r="J446" s="723"/>
      <c r="K446" s="724"/>
      <c r="L446" s="723"/>
      <c r="M446" s="306" t="str">
        <f t="shared" si="114"/>
        <v/>
      </c>
      <c r="N446" s="32" t="str">
        <f t="shared" si="115"/>
        <v/>
      </c>
      <c r="P446" s="307" t="str">
        <f t="shared" si="116"/>
        <v/>
      </c>
      <c r="Q446" s="307" t="str">
        <f t="shared" si="110"/>
        <v/>
      </c>
      <c r="R446" s="307" t="str">
        <f t="shared" si="117"/>
        <v/>
      </c>
      <c r="S446" s="307" t="str">
        <f t="shared" si="118"/>
        <v/>
      </c>
      <c r="T446" s="307" t="str">
        <f t="shared" si="119"/>
        <v/>
      </c>
      <c r="U446" s="307" t="str">
        <f t="shared" si="111"/>
        <v/>
      </c>
      <c r="V446" s="723"/>
      <c r="X446" s="308" t="str">
        <f t="shared" si="120"/>
        <v/>
      </c>
      <c r="Y446" s="309" t="str">
        <f t="shared" si="121"/>
        <v/>
      </c>
      <c r="Z446" s="308" t="str">
        <f t="shared" si="112"/>
        <v/>
      </c>
      <c r="AA446" s="308" t="b">
        <f t="shared" si="113"/>
        <v>1</v>
      </c>
      <c r="AB446" s="308" t="str">
        <f t="shared" si="122"/>
        <v/>
      </c>
      <c r="AC446" s="534" t="str">
        <f t="shared" si="123"/>
        <v/>
      </c>
      <c r="AD446" s="752" t="str">
        <f t="shared" si="124"/>
        <v/>
      </c>
      <c r="AE446" s="534" t="str">
        <f t="shared" si="125"/>
        <v/>
      </c>
      <c r="AF446" s="752" t="str">
        <f t="shared" si="126"/>
        <v/>
      </c>
    </row>
    <row r="447" spans="2:32" x14ac:dyDescent="0.25">
      <c r="B447" s="721"/>
      <c r="C447" s="531" t="str">
        <f>IFERROR(VLOOKUP(B447,'מצבת ורישום גנים'!B:D,3,0),"")</f>
        <v/>
      </c>
      <c r="D447" s="721"/>
      <c r="E447" s="723"/>
      <c r="F447" s="723"/>
      <c r="G447" s="723"/>
      <c r="H447" s="723"/>
      <c r="I447" s="992" t="str">
        <f t="shared" si="127"/>
        <v/>
      </c>
      <c r="J447" s="723"/>
      <c r="K447" s="724"/>
      <c r="L447" s="723"/>
      <c r="M447" s="306" t="str">
        <f t="shared" si="114"/>
        <v/>
      </c>
      <c r="N447" s="32" t="str">
        <f t="shared" si="115"/>
        <v/>
      </c>
      <c r="P447" s="307" t="str">
        <f t="shared" si="116"/>
        <v/>
      </c>
      <c r="Q447" s="307" t="str">
        <f t="shared" si="110"/>
        <v/>
      </c>
      <c r="R447" s="307" t="str">
        <f t="shared" si="117"/>
        <v/>
      </c>
      <c r="S447" s="307" t="str">
        <f t="shared" si="118"/>
        <v/>
      </c>
      <c r="T447" s="307" t="str">
        <f t="shared" si="119"/>
        <v/>
      </c>
      <c r="U447" s="307" t="str">
        <f t="shared" si="111"/>
        <v/>
      </c>
      <c r="V447" s="723"/>
      <c r="X447" s="308" t="str">
        <f t="shared" si="120"/>
        <v/>
      </c>
      <c r="Y447" s="309" t="str">
        <f t="shared" si="121"/>
        <v/>
      </c>
      <c r="Z447" s="308" t="str">
        <f t="shared" si="112"/>
        <v/>
      </c>
      <c r="AA447" s="308" t="b">
        <f t="shared" si="113"/>
        <v>1</v>
      </c>
      <c r="AB447" s="308" t="str">
        <f t="shared" si="122"/>
        <v/>
      </c>
      <c r="AC447" s="534" t="str">
        <f t="shared" si="123"/>
        <v/>
      </c>
      <c r="AD447" s="752" t="str">
        <f t="shared" si="124"/>
        <v/>
      </c>
      <c r="AE447" s="534" t="str">
        <f t="shared" si="125"/>
        <v/>
      </c>
      <c r="AF447" s="752" t="str">
        <f t="shared" si="126"/>
        <v/>
      </c>
    </row>
    <row r="448" spans="2:32" x14ac:dyDescent="0.25">
      <c r="B448" s="721"/>
      <c r="C448" s="531" t="str">
        <f>IFERROR(VLOOKUP(B448,'מצבת ורישום גנים'!B:D,3,0),"")</f>
        <v/>
      </c>
      <c r="D448" s="721"/>
      <c r="E448" s="723"/>
      <c r="F448" s="723"/>
      <c r="G448" s="723"/>
      <c r="H448" s="723"/>
      <c r="I448" s="992" t="str">
        <f t="shared" si="127"/>
        <v/>
      </c>
      <c r="J448" s="723"/>
      <c r="K448" s="724"/>
      <c r="L448" s="723"/>
      <c r="M448" s="306" t="str">
        <f t="shared" si="114"/>
        <v/>
      </c>
      <c r="N448" s="32" t="str">
        <f t="shared" si="115"/>
        <v/>
      </c>
      <c r="P448" s="307" t="str">
        <f t="shared" si="116"/>
        <v/>
      </c>
      <c r="Q448" s="307" t="str">
        <f t="shared" si="110"/>
        <v/>
      </c>
      <c r="R448" s="307" t="str">
        <f t="shared" si="117"/>
        <v/>
      </c>
      <c r="S448" s="307" t="str">
        <f t="shared" si="118"/>
        <v/>
      </c>
      <c r="T448" s="307" t="str">
        <f t="shared" si="119"/>
        <v/>
      </c>
      <c r="U448" s="307" t="str">
        <f t="shared" si="111"/>
        <v/>
      </c>
      <c r="V448" s="723"/>
      <c r="X448" s="308" t="str">
        <f t="shared" si="120"/>
        <v/>
      </c>
      <c r="Y448" s="309" t="str">
        <f t="shared" si="121"/>
        <v/>
      </c>
      <c r="Z448" s="308" t="str">
        <f t="shared" si="112"/>
        <v/>
      </c>
      <c r="AA448" s="308" t="b">
        <f t="shared" si="113"/>
        <v>1</v>
      </c>
      <c r="AB448" s="308" t="str">
        <f t="shared" si="122"/>
        <v/>
      </c>
      <c r="AC448" s="534" t="str">
        <f t="shared" si="123"/>
        <v/>
      </c>
      <c r="AD448" s="752" t="str">
        <f t="shared" si="124"/>
        <v/>
      </c>
      <c r="AE448" s="534" t="str">
        <f t="shared" si="125"/>
        <v/>
      </c>
      <c r="AF448" s="752" t="str">
        <f t="shared" si="126"/>
        <v/>
      </c>
    </row>
    <row r="449" spans="2:32" x14ac:dyDescent="0.25">
      <c r="B449" s="721"/>
      <c r="C449" s="531" t="str">
        <f>IFERROR(VLOOKUP(B449,'מצבת ורישום גנים'!B:D,3,0),"")</f>
        <v/>
      </c>
      <c r="D449" s="721"/>
      <c r="E449" s="723"/>
      <c r="F449" s="723"/>
      <c r="G449" s="723"/>
      <c r="H449" s="723"/>
      <c r="I449" s="992" t="str">
        <f t="shared" si="127"/>
        <v/>
      </c>
      <c r="J449" s="723"/>
      <c r="K449" s="724"/>
      <c r="L449" s="723"/>
      <c r="M449" s="306" t="str">
        <f t="shared" si="114"/>
        <v/>
      </c>
      <c r="N449" s="32" t="str">
        <f t="shared" si="115"/>
        <v/>
      </c>
      <c r="P449" s="307" t="str">
        <f t="shared" si="116"/>
        <v/>
      </c>
      <c r="Q449" s="307" t="str">
        <f t="shared" si="110"/>
        <v/>
      </c>
      <c r="R449" s="307" t="str">
        <f t="shared" si="117"/>
        <v/>
      </c>
      <c r="S449" s="307" t="str">
        <f t="shared" si="118"/>
        <v/>
      </c>
      <c r="T449" s="307" t="str">
        <f t="shared" si="119"/>
        <v/>
      </c>
      <c r="U449" s="307" t="str">
        <f t="shared" si="111"/>
        <v/>
      </c>
      <c r="V449" s="723"/>
      <c r="X449" s="308" t="str">
        <f t="shared" si="120"/>
        <v/>
      </c>
      <c r="Y449" s="309" t="str">
        <f t="shared" si="121"/>
        <v/>
      </c>
      <c r="Z449" s="308" t="str">
        <f t="shared" si="112"/>
        <v/>
      </c>
      <c r="AA449" s="308" t="b">
        <f t="shared" si="113"/>
        <v>1</v>
      </c>
      <c r="AB449" s="308" t="str">
        <f t="shared" si="122"/>
        <v/>
      </c>
      <c r="AC449" s="534" t="str">
        <f t="shared" si="123"/>
        <v/>
      </c>
      <c r="AD449" s="752" t="str">
        <f t="shared" si="124"/>
        <v/>
      </c>
      <c r="AE449" s="534" t="str">
        <f t="shared" si="125"/>
        <v/>
      </c>
      <c r="AF449" s="752" t="str">
        <f t="shared" si="126"/>
        <v/>
      </c>
    </row>
    <row r="450" spans="2:32" x14ac:dyDescent="0.25">
      <c r="B450" s="721"/>
      <c r="C450" s="531" t="str">
        <f>IFERROR(VLOOKUP(B450,'מצבת ורישום גנים'!B:D,3,0),"")</f>
        <v/>
      </c>
      <c r="D450" s="721"/>
      <c r="E450" s="723"/>
      <c r="F450" s="723"/>
      <c r="G450" s="723"/>
      <c r="H450" s="723"/>
      <c r="I450" s="992" t="str">
        <f t="shared" si="127"/>
        <v/>
      </c>
      <c r="J450" s="723"/>
      <c r="K450" s="724"/>
      <c r="L450" s="723"/>
      <c r="M450" s="306" t="str">
        <f t="shared" si="114"/>
        <v/>
      </c>
      <c r="N450" s="32" t="str">
        <f t="shared" si="115"/>
        <v/>
      </c>
      <c r="P450" s="307" t="str">
        <f t="shared" si="116"/>
        <v/>
      </c>
      <c r="Q450" s="307" t="str">
        <f t="shared" si="110"/>
        <v/>
      </c>
      <c r="R450" s="307" t="str">
        <f t="shared" si="117"/>
        <v/>
      </c>
      <c r="S450" s="307" t="str">
        <f t="shared" si="118"/>
        <v/>
      </c>
      <c r="T450" s="307" t="str">
        <f t="shared" si="119"/>
        <v/>
      </c>
      <c r="U450" s="307" t="str">
        <f t="shared" si="111"/>
        <v/>
      </c>
      <c r="V450" s="723"/>
      <c r="X450" s="308" t="str">
        <f t="shared" si="120"/>
        <v/>
      </c>
      <c r="Y450" s="309" t="str">
        <f t="shared" si="121"/>
        <v/>
      </c>
      <c r="Z450" s="308" t="str">
        <f t="shared" si="112"/>
        <v/>
      </c>
      <c r="AA450" s="308" t="b">
        <f t="shared" si="113"/>
        <v>1</v>
      </c>
      <c r="AB450" s="308" t="str">
        <f t="shared" si="122"/>
        <v/>
      </c>
      <c r="AC450" s="534" t="str">
        <f t="shared" si="123"/>
        <v/>
      </c>
      <c r="AD450" s="752" t="str">
        <f t="shared" si="124"/>
        <v/>
      </c>
      <c r="AE450" s="534" t="str">
        <f t="shared" si="125"/>
        <v/>
      </c>
      <c r="AF450" s="752" t="str">
        <f t="shared" si="126"/>
        <v/>
      </c>
    </row>
    <row r="451" spans="2:32" x14ac:dyDescent="0.25">
      <c r="B451" s="721"/>
      <c r="C451" s="531" t="str">
        <f>IFERROR(VLOOKUP(B451,'מצבת ורישום גנים'!B:D,3,0),"")</f>
        <v/>
      </c>
      <c r="D451" s="721"/>
      <c r="E451" s="723"/>
      <c r="F451" s="723"/>
      <c r="G451" s="723"/>
      <c r="H451" s="723"/>
      <c r="I451" s="992" t="str">
        <f t="shared" si="127"/>
        <v/>
      </c>
      <c r="J451" s="723"/>
      <c r="K451" s="724"/>
      <c r="L451" s="723"/>
      <c r="M451" s="306" t="str">
        <f t="shared" si="114"/>
        <v/>
      </c>
      <c r="N451" s="32" t="str">
        <f t="shared" si="115"/>
        <v/>
      </c>
      <c r="P451" s="307" t="str">
        <f t="shared" si="116"/>
        <v/>
      </c>
      <c r="Q451" s="307" t="str">
        <f t="shared" si="110"/>
        <v/>
      </c>
      <c r="R451" s="307" t="str">
        <f t="shared" si="117"/>
        <v/>
      </c>
      <c r="S451" s="307" t="str">
        <f t="shared" si="118"/>
        <v/>
      </c>
      <c r="T451" s="307" t="str">
        <f t="shared" si="119"/>
        <v/>
      </c>
      <c r="U451" s="307" t="str">
        <f t="shared" si="111"/>
        <v/>
      </c>
      <c r="V451" s="723"/>
      <c r="X451" s="308" t="str">
        <f t="shared" si="120"/>
        <v/>
      </c>
      <c r="Y451" s="309" t="str">
        <f t="shared" si="121"/>
        <v/>
      </c>
      <c r="Z451" s="308" t="str">
        <f t="shared" si="112"/>
        <v/>
      </c>
      <c r="AA451" s="308" t="b">
        <f t="shared" si="113"/>
        <v>1</v>
      </c>
      <c r="AB451" s="308" t="str">
        <f t="shared" si="122"/>
        <v/>
      </c>
      <c r="AC451" s="534" t="str">
        <f t="shared" si="123"/>
        <v/>
      </c>
      <c r="AD451" s="752" t="str">
        <f t="shared" si="124"/>
        <v/>
      </c>
      <c r="AE451" s="534" t="str">
        <f t="shared" si="125"/>
        <v/>
      </c>
      <c r="AF451" s="752" t="str">
        <f t="shared" si="126"/>
        <v/>
      </c>
    </row>
    <row r="452" spans="2:32" x14ac:dyDescent="0.25">
      <c r="B452" s="721"/>
      <c r="C452" s="531" t="str">
        <f>IFERROR(VLOOKUP(B452,'מצבת ורישום גנים'!B:D,3,0),"")</f>
        <v/>
      </c>
      <c r="D452" s="721"/>
      <c r="E452" s="723"/>
      <c r="F452" s="723"/>
      <c r="G452" s="723"/>
      <c r="H452" s="723"/>
      <c r="I452" s="992" t="str">
        <f t="shared" si="127"/>
        <v/>
      </c>
      <c r="J452" s="723"/>
      <c r="K452" s="724"/>
      <c r="L452" s="723"/>
      <c r="M452" s="306" t="str">
        <f t="shared" si="114"/>
        <v/>
      </c>
      <c r="N452" s="32" t="str">
        <f t="shared" si="115"/>
        <v/>
      </c>
      <c r="P452" s="307" t="str">
        <f t="shared" si="116"/>
        <v/>
      </c>
      <c r="Q452" s="307" t="str">
        <f t="shared" si="110"/>
        <v/>
      </c>
      <c r="R452" s="307" t="str">
        <f t="shared" si="117"/>
        <v/>
      </c>
      <c r="S452" s="307" t="str">
        <f t="shared" si="118"/>
        <v/>
      </c>
      <c r="T452" s="307" t="str">
        <f t="shared" si="119"/>
        <v/>
      </c>
      <c r="U452" s="307" t="str">
        <f t="shared" si="111"/>
        <v/>
      </c>
      <c r="V452" s="723"/>
      <c r="X452" s="308" t="str">
        <f t="shared" si="120"/>
        <v/>
      </c>
      <c r="Y452" s="309" t="str">
        <f t="shared" si="121"/>
        <v/>
      </c>
      <c r="Z452" s="308" t="str">
        <f t="shared" si="112"/>
        <v/>
      </c>
      <c r="AA452" s="308" t="b">
        <f t="shared" si="113"/>
        <v>1</v>
      </c>
      <c r="AB452" s="308" t="str">
        <f t="shared" si="122"/>
        <v/>
      </c>
      <c r="AC452" s="534" t="str">
        <f t="shared" si="123"/>
        <v/>
      </c>
      <c r="AD452" s="752" t="str">
        <f t="shared" si="124"/>
        <v/>
      </c>
      <c r="AE452" s="534" t="str">
        <f t="shared" si="125"/>
        <v/>
      </c>
      <c r="AF452" s="752" t="str">
        <f t="shared" si="126"/>
        <v/>
      </c>
    </row>
    <row r="453" spans="2:32" x14ac:dyDescent="0.25">
      <c r="B453" s="721"/>
      <c r="C453" s="531" t="str">
        <f>IFERROR(VLOOKUP(B453,'מצבת ורישום גנים'!B:D,3,0),"")</f>
        <v/>
      </c>
      <c r="D453" s="721"/>
      <c r="E453" s="723"/>
      <c r="F453" s="723"/>
      <c r="G453" s="723"/>
      <c r="H453" s="723"/>
      <c r="I453" s="992" t="str">
        <f t="shared" si="127"/>
        <v/>
      </c>
      <c r="J453" s="723"/>
      <c r="K453" s="724"/>
      <c r="L453" s="723"/>
      <c r="M453" s="306" t="str">
        <f t="shared" si="114"/>
        <v/>
      </c>
      <c r="N453" s="32" t="str">
        <f t="shared" si="115"/>
        <v/>
      </c>
      <c r="P453" s="307" t="str">
        <f t="shared" si="116"/>
        <v/>
      </c>
      <c r="Q453" s="307" t="str">
        <f t="shared" si="110"/>
        <v/>
      </c>
      <c r="R453" s="307" t="str">
        <f t="shared" si="117"/>
        <v/>
      </c>
      <c r="S453" s="307" t="str">
        <f t="shared" si="118"/>
        <v/>
      </c>
      <c r="T453" s="307" t="str">
        <f t="shared" si="119"/>
        <v/>
      </c>
      <c r="U453" s="307" t="str">
        <f t="shared" si="111"/>
        <v/>
      </c>
      <c r="V453" s="723"/>
      <c r="X453" s="308" t="str">
        <f t="shared" si="120"/>
        <v/>
      </c>
      <c r="Y453" s="309" t="str">
        <f t="shared" si="121"/>
        <v/>
      </c>
      <c r="Z453" s="308" t="str">
        <f t="shared" si="112"/>
        <v/>
      </c>
      <c r="AA453" s="308" t="b">
        <f t="shared" si="113"/>
        <v>1</v>
      </c>
      <c r="AB453" s="308" t="str">
        <f t="shared" si="122"/>
        <v/>
      </c>
      <c r="AC453" s="534" t="str">
        <f t="shared" si="123"/>
        <v/>
      </c>
      <c r="AD453" s="752" t="str">
        <f t="shared" si="124"/>
        <v/>
      </c>
      <c r="AE453" s="534" t="str">
        <f t="shared" si="125"/>
        <v/>
      </c>
      <c r="AF453" s="752" t="str">
        <f t="shared" si="126"/>
        <v/>
      </c>
    </row>
    <row r="454" spans="2:32" x14ac:dyDescent="0.25">
      <c r="B454" s="721"/>
      <c r="C454" s="531" t="str">
        <f>IFERROR(VLOOKUP(B454,'מצבת ורישום גנים'!B:D,3,0),"")</f>
        <v/>
      </c>
      <c r="D454" s="721"/>
      <c r="E454" s="723"/>
      <c r="F454" s="723"/>
      <c r="G454" s="723"/>
      <c r="H454" s="723"/>
      <c r="I454" s="992" t="str">
        <f t="shared" si="127"/>
        <v/>
      </c>
      <c r="J454" s="723"/>
      <c r="K454" s="724"/>
      <c r="L454" s="723"/>
      <c r="M454" s="306" t="str">
        <f t="shared" si="114"/>
        <v/>
      </c>
      <c r="N454" s="32" t="str">
        <f t="shared" si="115"/>
        <v/>
      </c>
      <c r="P454" s="307" t="str">
        <f t="shared" si="116"/>
        <v/>
      </c>
      <c r="Q454" s="307" t="str">
        <f t="shared" si="110"/>
        <v/>
      </c>
      <c r="R454" s="307" t="str">
        <f t="shared" si="117"/>
        <v/>
      </c>
      <c r="S454" s="307" t="str">
        <f t="shared" si="118"/>
        <v/>
      </c>
      <c r="T454" s="307" t="str">
        <f t="shared" si="119"/>
        <v/>
      </c>
      <c r="U454" s="307" t="str">
        <f t="shared" si="111"/>
        <v/>
      </c>
      <c r="V454" s="723"/>
      <c r="X454" s="308" t="str">
        <f t="shared" si="120"/>
        <v/>
      </c>
      <c r="Y454" s="309" t="str">
        <f t="shared" si="121"/>
        <v/>
      </c>
      <c r="Z454" s="308" t="str">
        <f t="shared" si="112"/>
        <v/>
      </c>
      <c r="AA454" s="308" t="b">
        <f t="shared" si="113"/>
        <v>1</v>
      </c>
      <c r="AB454" s="308" t="str">
        <f t="shared" si="122"/>
        <v/>
      </c>
      <c r="AC454" s="534" t="str">
        <f t="shared" si="123"/>
        <v/>
      </c>
      <c r="AD454" s="752" t="str">
        <f t="shared" si="124"/>
        <v/>
      </c>
      <c r="AE454" s="534" t="str">
        <f t="shared" si="125"/>
        <v/>
      </c>
      <c r="AF454" s="752" t="str">
        <f t="shared" si="126"/>
        <v/>
      </c>
    </row>
    <row r="455" spans="2:32" x14ac:dyDescent="0.25">
      <c r="B455" s="721"/>
      <c r="C455" s="531" t="str">
        <f>IFERROR(VLOOKUP(B455,'מצבת ורישום גנים'!B:D,3,0),"")</f>
        <v/>
      </c>
      <c r="D455" s="721"/>
      <c r="E455" s="723"/>
      <c r="F455" s="723"/>
      <c r="G455" s="723"/>
      <c r="H455" s="723"/>
      <c r="I455" s="992" t="str">
        <f t="shared" si="127"/>
        <v/>
      </c>
      <c r="J455" s="723"/>
      <c r="K455" s="724"/>
      <c r="L455" s="723"/>
      <c r="M455" s="306" t="str">
        <f t="shared" si="114"/>
        <v/>
      </c>
      <c r="N455" s="32" t="str">
        <f t="shared" si="115"/>
        <v/>
      </c>
      <c r="P455" s="307" t="str">
        <f t="shared" si="116"/>
        <v/>
      </c>
      <c r="Q455" s="307" t="str">
        <f t="shared" si="110"/>
        <v/>
      </c>
      <c r="R455" s="307" t="str">
        <f t="shared" si="117"/>
        <v/>
      </c>
      <c r="S455" s="307" t="str">
        <f t="shared" si="118"/>
        <v/>
      </c>
      <c r="T455" s="307" t="str">
        <f t="shared" si="119"/>
        <v/>
      </c>
      <c r="U455" s="307" t="str">
        <f t="shared" si="111"/>
        <v/>
      </c>
      <c r="V455" s="723"/>
      <c r="X455" s="308" t="str">
        <f t="shared" si="120"/>
        <v/>
      </c>
      <c r="Y455" s="309" t="str">
        <f t="shared" si="121"/>
        <v/>
      </c>
      <c r="Z455" s="308" t="str">
        <f t="shared" si="112"/>
        <v/>
      </c>
      <c r="AA455" s="308" t="b">
        <f t="shared" si="113"/>
        <v>1</v>
      </c>
      <c r="AB455" s="308" t="str">
        <f t="shared" si="122"/>
        <v/>
      </c>
      <c r="AC455" s="534" t="str">
        <f t="shared" si="123"/>
        <v/>
      </c>
      <c r="AD455" s="752" t="str">
        <f t="shared" si="124"/>
        <v/>
      </c>
      <c r="AE455" s="534" t="str">
        <f t="shared" si="125"/>
        <v/>
      </c>
      <c r="AF455" s="752" t="str">
        <f t="shared" si="126"/>
        <v/>
      </c>
    </row>
    <row r="456" spans="2:32" x14ac:dyDescent="0.25">
      <c r="B456" s="721"/>
      <c r="C456" s="531" t="str">
        <f>IFERROR(VLOOKUP(B456,'מצבת ורישום גנים'!B:D,3,0),"")</f>
        <v/>
      </c>
      <c r="D456" s="721"/>
      <c r="E456" s="723"/>
      <c r="F456" s="723"/>
      <c r="G456" s="723"/>
      <c r="H456" s="723"/>
      <c r="I456" s="992" t="str">
        <f t="shared" si="127"/>
        <v/>
      </c>
      <c r="J456" s="723"/>
      <c r="K456" s="724"/>
      <c r="L456" s="723"/>
      <c r="M456" s="306" t="str">
        <f t="shared" si="114"/>
        <v/>
      </c>
      <c r="N456" s="32" t="str">
        <f t="shared" si="115"/>
        <v/>
      </c>
      <c r="P456" s="307" t="str">
        <f t="shared" si="116"/>
        <v/>
      </c>
      <c r="Q456" s="307" t="str">
        <f t="shared" si="110"/>
        <v/>
      </c>
      <c r="R456" s="307" t="str">
        <f t="shared" si="117"/>
        <v/>
      </c>
      <c r="S456" s="307" t="str">
        <f t="shared" si="118"/>
        <v/>
      </c>
      <c r="T456" s="307" t="str">
        <f t="shared" si="119"/>
        <v/>
      </c>
      <c r="U456" s="307" t="str">
        <f t="shared" si="111"/>
        <v/>
      </c>
      <c r="V456" s="723"/>
      <c r="X456" s="308" t="str">
        <f t="shared" si="120"/>
        <v/>
      </c>
      <c r="Y456" s="309" t="str">
        <f t="shared" si="121"/>
        <v/>
      </c>
      <c r="Z456" s="308" t="str">
        <f t="shared" si="112"/>
        <v/>
      </c>
      <c r="AA456" s="308" t="b">
        <f t="shared" si="113"/>
        <v>1</v>
      </c>
      <c r="AB456" s="308" t="str">
        <f t="shared" si="122"/>
        <v/>
      </c>
      <c r="AC456" s="534" t="str">
        <f t="shared" si="123"/>
        <v/>
      </c>
      <c r="AD456" s="752" t="str">
        <f t="shared" si="124"/>
        <v/>
      </c>
      <c r="AE456" s="534" t="str">
        <f t="shared" si="125"/>
        <v/>
      </c>
      <c r="AF456" s="752" t="str">
        <f t="shared" si="126"/>
        <v/>
      </c>
    </row>
    <row r="457" spans="2:32" x14ac:dyDescent="0.25">
      <c r="B457" s="721"/>
      <c r="C457" s="531" t="str">
        <f>IFERROR(VLOOKUP(B457,'מצבת ורישום גנים'!B:D,3,0),"")</f>
        <v/>
      </c>
      <c r="D457" s="721"/>
      <c r="E457" s="723"/>
      <c r="F457" s="723"/>
      <c r="G457" s="723"/>
      <c r="H457" s="723"/>
      <c r="I457" s="992" t="str">
        <f t="shared" si="127"/>
        <v/>
      </c>
      <c r="J457" s="723"/>
      <c r="K457" s="724"/>
      <c r="L457" s="723"/>
      <c r="M457" s="306" t="str">
        <f t="shared" si="114"/>
        <v/>
      </c>
      <c r="N457" s="32" t="str">
        <f t="shared" si="115"/>
        <v/>
      </c>
      <c r="P457" s="307" t="str">
        <f t="shared" si="116"/>
        <v/>
      </c>
      <c r="Q457" s="307" t="str">
        <f t="shared" si="110"/>
        <v/>
      </c>
      <c r="R457" s="307" t="str">
        <f t="shared" si="117"/>
        <v/>
      </c>
      <c r="S457" s="307" t="str">
        <f t="shared" si="118"/>
        <v/>
      </c>
      <c r="T457" s="307" t="str">
        <f t="shared" si="119"/>
        <v/>
      </c>
      <c r="U457" s="307" t="str">
        <f t="shared" si="111"/>
        <v/>
      </c>
      <c r="V457" s="723"/>
      <c r="X457" s="308" t="str">
        <f t="shared" si="120"/>
        <v/>
      </c>
      <c r="Y457" s="309" t="str">
        <f t="shared" si="121"/>
        <v/>
      </c>
      <c r="Z457" s="308" t="str">
        <f t="shared" si="112"/>
        <v/>
      </c>
      <c r="AA457" s="308" t="b">
        <f t="shared" si="113"/>
        <v>1</v>
      </c>
      <c r="AB457" s="308" t="str">
        <f t="shared" si="122"/>
        <v/>
      </c>
      <c r="AC457" s="534" t="str">
        <f t="shared" si="123"/>
        <v/>
      </c>
      <c r="AD457" s="752" t="str">
        <f t="shared" si="124"/>
        <v/>
      </c>
      <c r="AE457" s="534" t="str">
        <f t="shared" si="125"/>
        <v/>
      </c>
      <c r="AF457" s="752" t="str">
        <f t="shared" si="126"/>
        <v/>
      </c>
    </row>
    <row r="458" spans="2:32" x14ac:dyDescent="0.25">
      <c r="B458" s="721"/>
      <c r="C458" s="531" t="str">
        <f>IFERROR(VLOOKUP(B458,'מצבת ורישום גנים'!B:D,3,0),"")</f>
        <v/>
      </c>
      <c r="D458" s="721"/>
      <c r="E458" s="723"/>
      <c r="F458" s="723"/>
      <c r="G458" s="723"/>
      <c r="H458" s="723"/>
      <c r="I458" s="992" t="str">
        <f t="shared" si="127"/>
        <v/>
      </c>
      <c r="J458" s="723"/>
      <c r="K458" s="724"/>
      <c r="L458" s="723"/>
      <c r="M458" s="306" t="str">
        <f t="shared" si="114"/>
        <v/>
      </c>
      <c r="N458" s="32" t="str">
        <f t="shared" si="115"/>
        <v/>
      </c>
      <c r="P458" s="307" t="str">
        <f t="shared" si="116"/>
        <v/>
      </c>
      <c r="Q458" s="307" t="str">
        <f t="shared" si="110"/>
        <v/>
      </c>
      <c r="R458" s="307" t="str">
        <f t="shared" si="117"/>
        <v/>
      </c>
      <c r="S458" s="307" t="str">
        <f t="shared" si="118"/>
        <v/>
      </c>
      <c r="T458" s="307" t="str">
        <f t="shared" si="119"/>
        <v/>
      </c>
      <c r="U458" s="307" t="str">
        <f t="shared" si="111"/>
        <v/>
      </c>
      <c r="V458" s="723"/>
      <c r="X458" s="308" t="str">
        <f t="shared" si="120"/>
        <v/>
      </c>
      <c r="Y458" s="309" t="str">
        <f t="shared" si="121"/>
        <v/>
      </c>
      <c r="Z458" s="308" t="str">
        <f t="shared" si="112"/>
        <v/>
      </c>
      <c r="AA458" s="308" t="b">
        <f t="shared" si="113"/>
        <v>1</v>
      </c>
      <c r="AB458" s="308" t="str">
        <f t="shared" si="122"/>
        <v/>
      </c>
      <c r="AC458" s="534" t="str">
        <f t="shared" si="123"/>
        <v/>
      </c>
      <c r="AD458" s="752" t="str">
        <f t="shared" si="124"/>
        <v/>
      </c>
      <c r="AE458" s="534" t="str">
        <f t="shared" si="125"/>
        <v/>
      </c>
      <c r="AF458" s="752" t="str">
        <f t="shared" si="126"/>
        <v/>
      </c>
    </row>
    <row r="459" spans="2:32" x14ac:dyDescent="0.25">
      <c r="B459" s="721"/>
      <c r="C459" s="531" t="str">
        <f>IFERROR(VLOOKUP(B459,'מצבת ורישום גנים'!B:D,3,0),"")</f>
        <v/>
      </c>
      <c r="D459" s="721"/>
      <c r="E459" s="723"/>
      <c r="F459" s="723"/>
      <c r="G459" s="723"/>
      <c r="H459" s="723"/>
      <c r="I459" s="992" t="str">
        <f t="shared" si="127"/>
        <v/>
      </c>
      <c r="J459" s="723"/>
      <c r="K459" s="724"/>
      <c r="L459" s="723"/>
      <c r="M459" s="306" t="str">
        <f t="shared" si="114"/>
        <v/>
      </c>
      <c r="N459" s="32" t="str">
        <f t="shared" si="115"/>
        <v/>
      </c>
      <c r="P459" s="307" t="str">
        <f t="shared" si="116"/>
        <v/>
      </c>
      <c r="Q459" s="307" t="str">
        <f t="shared" si="110"/>
        <v/>
      </c>
      <c r="R459" s="307" t="str">
        <f t="shared" si="117"/>
        <v/>
      </c>
      <c r="S459" s="307" t="str">
        <f t="shared" si="118"/>
        <v/>
      </c>
      <c r="T459" s="307" t="str">
        <f t="shared" si="119"/>
        <v/>
      </c>
      <c r="U459" s="307" t="str">
        <f t="shared" si="111"/>
        <v/>
      </c>
      <c r="V459" s="723"/>
      <c r="X459" s="308" t="str">
        <f t="shared" si="120"/>
        <v/>
      </c>
      <c r="Y459" s="309" t="str">
        <f t="shared" si="121"/>
        <v/>
      </c>
      <c r="Z459" s="308" t="str">
        <f t="shared" si="112"/>
        <v/>
      </c>
      <c r="AA459" s="308" t="b">
        <f t="shared" si="113"/>
        <v>1</v>
      </c>
      <c r="AB459" s="308" t="str">
        <f t="shared" si="122"/>
        <v/>
      </c>
      <c r="AC459" s="534" t="str">
        <f t="shared" si="123"/>
        <v/>
      </c>
      <c r="AD459" s="752" t="str">
        <f t="shared" si="124"/>
        <v/>
      </c>
      <c r="AE459" s="534" t="str">
        <f t="shared" si="125"/>
        <v/>
      </c>
      <c r="AF459" s="752" t="str">
        <f t="shared" si="126"/>
        <v/>
      </c>
    </row>
    <row r="460" spans="2:32" x14ac:dyDescent="0.25">
      <c r="B460" s="721"/>
      <c r="C460" s="531" t="str">
        <f>IFERROR(VLOOKUP(B460,'מצבת ורישום גנים'!B:D,3,0),"")</f>
        <v/>
      </c>
      <c r="D460" s="721"/>
      <c r="E460" s="723"/>
      <c r="F460" s="723"/>
      <c r="G460" s="723"/>
      <c r="H460" s="723"/>
      <c r="I460" s="992" t="str">
        <f t="shared" si="127"/>
        <v/>
      </c>
      <c r="J460" s="723"/>
      <c r="K460" s="724"/>
      <c r="L460" s="723"/>
      <c r="M460" s="306" t="str">
        <f t="shared" si="114"/>
        <v/>
      </c>
      <c r="N460" s="32" t="str">
        <f t="shared" si="115"/>
        <v/>
      </c>
      <c r="P460" s="307" t="str">
        <f t="shared" si="116"/>
        <v/>
      </c>
      <c r="Q460" s="307" t="str">
        <f t="shared" si="110"/>
        <v/>
      </c>
      <c r="R460" s="307" t="str">
        <f t="shared" si="117"/>
        <v/>
      </c>
      <c r="S460" s="307" t="str">
        <f t="shared" si="118"/>
        <v/>
      </c>
      <c r="T460" s="307" t="str">
        <f t="shared" si="119"/>
        <v/>
      </c>
      <c r="U460" s="307" t="str">
        <f t="shared" si="111"/>
        <v/>
      </c>
      <c r="V460" s="723"/>
      <c r="X460" s="308" t="str">
        <f t="shared" si="120"/>
        <v/>
      </c>
      <c r="Y460" s="309" t="str">
        <f t="shared" si="121"/>
        <v/>
      </c>
      <c r="Z460" s="308" t="str">
        <f t="shared" si="112"/>
        <v/>
      </c>
      <c r="AA460" s="308" t="b">
        <f t="shared" si="113"/>
        <v>1</v>
      </c>
      <c r="AB460" s="308" t="str">
        <f t="shared" si="122"/>
        <v/>
      </c>
      <c r="AC460" s="534" t="str">
        <f t="shared" si="123"/>
        <v/>
      </c>
      <c r="AD460" s="752" t="str">
        <f t="shared" si="124"/>
        <v/>
      </c>
      <c r="AE460" s="534" t="str">
        <f t="shared" si="125"/>
        <v/>
      </c>
      <c r="AF460" s="752" t="str">
        <f t="shared" si="126"/>
        <v/>
      </c>
    </row>
    <row r="461" spans="2:32" x14ac:dyDescent="0.25">
      <c r="B461" s="721"/>
      <c r="C461" s="531" t="str">
        <f>IFERROR(VLOOKUP(B461,'מצבת ורישום גנים'!B:D,3,0),"")</f>
        <v/>
      </c>
      <c r="D461" s="721"/>
      <c r="E461" s="723"/>
      <c r="F461" s="723"/>
      <c r="G461" s="723"/>
      <c r="H461" s="723"/>
      <c r="I461" s="992" t="str">
        <f t="shared" si="127"/>
        <v/>
      </c>
      <c r="J461" s="723"/>
      <c r="K461" s="724"/>
      <c r="L461" s="723"/>
      <c r="M461" s="306" t="str">
        <f t="shared" si="114"/>
        <v/>
      </c>
      <c r="N461" s="32" t="str">
        <f t="shared" si="115"/>
        <v/>
      </c>
      <c r="P461" s="307" t="str">
        <f t="shared" si="116"/>
        <v/>
      </c>
      <c r="Q461" s="307" t="str">
        <f t="shared" si="110"/>
        <v/>
      </c>
      <c r="R461" s="307" t="str">
        <f t="shared" si="117"/>
        <v/>
      </c>
      <c r="S461" s="307" t="str">
        <f t="shared" si="118"/>
        <v/>
      </c>
      <c r="T461" s="307" t="str">
        <f t="shared" si="119"/>
        <v/>
      </c>
      <c r="U461" s="307" t="str">
        <f t="shared" si="111"/>
        <v/>
      </c>
      <c r="V461" s="723"/>
      <c r="X461" s="308" t="str">
        <f t="shared" si="120"/>
        <v/>
      </c>
      <c r="Y461" s="309" t="str">
        <f t="shared" si="121"/>
        <v/>
      </c>
      <c r="Z461" s="308" t="str">
        <f t="shared" si="112"/>
        <v/>
      </c>
      <c r="AA461" s="308" t="b">
        <f t="shared" si="113"/>
        <v>1</v>
      </c>
      <c r="AB461" s="308" t="str">
        <f t="shared" si="122"/>
        <v/>
      </c>
      <c r="AC461" s="534" t="str">
        <f t="shared" si="123"/>
        <v/>
      </c>
      <c r="AD461" s="752" t="str">
        <f t="shared" si="124"/>
        <v/>
      </c>
      <c r="AE461" s="534" t="str">
        <f t="shared" si="125"/>
        <v/>
      </c>
      <c r="AF461" s="752" t="str">
        <f t="shared" si="126"/>
        <v/>
      </c>
    </row>
    <row r="462" spans="2:32" x14ac:dyDescent="0.25">
      <c r="B462" s="721"/>
      <c r="C462" s="531" t="str">
        <f>IFERROR(VLOOKUP(B462,'מצבת ורישום גנים'!B:D,3,0),"")</f>
        <v/>
      </c>
      <c r="D462" s="721"/>
      <c r="E462" s="723"/>
      <c r="F462" s="723"/>
      <c r="G462" s="723"/>
      <c r="H462" s="723"/>
      <c r="I462" s="992" t="str">
        <f t="shared" si="127"/>
        <v/>
      </c>
      <c r="J462" s="723"/>
      <c r="K462" s="724"/>
      <c r="L462" s="723"/>
      <c r="M462" s="306" t="str">
        <f t="shared" si="114"/>
        <v/>
      </c>
      <c r="N462" s="32" t="str">
        <f t="shared" si="115"/>
        <v/>
      </c>
      <c r="P462" s="307" t="str">
        <f t="shared" si="116"/>
        <v/>
      </c>
      <c r="Q462" s="307" t="str">
        <f t="shared" si="110"/>
        <v/>
      </c>
      <c r="R462" s="307" t="str">
        <f t="shared" si="117"/>
        <v/>
      </c>
      <c r="S462" s="307" t="str">
        <f t="shared" si="118"/>
        <v/>
      </c>
      <c r="T462" s="307" t="str">
        <f t="shared" si="119"/>
        <v/>
      </c>
      <c r="U462" s="307" t="str">
        <f t="shared" si="111"/>
        <v/>
      </c>
      <c r="V462" s="723"/>
      <c r="X462" s="308" t="str">
        <f t="shared" si="120"/>
        <v/>
      </c>
      <c r="Y462" s="309" t="str">
        <f t="shared" si="121"/>
        <v/>
      </c>
      <c r="Z462" s="308" t="str">
        <f t="shared" si="112"/>
        <v/>
      </c>
      <c r="AA462" s="308" t="b">
        <f t="shared" si="113"/>
        <v>1</v>
      </c>
      <c r="AB462" s="308" t="str">
        <f t="shared" si="122"/>
        <v/>
      </c>
      <c r="AC462" s="534" t="str">
        <f t="shared" si="123"/>
        <v/>
      </c>
      <c r="AD462" s="752" t="str">
        <f t="shared" si="124"/>
        <v/>
      </c>
      <c r="AE462" s="534" t="str">
        <f t="shared" si="125"/>
        <v/>
      </c>
      <c r="AF462" s="752" t="str">
        <f t="shared" si="126"/>
        <v/>
      </c>
    </row>
    <row r="463" spans="2:32" x14ac:dyDescent="0.25">
      <c r="B463" s="721"/>
      <c r="C463" s="531" t="str">
        <f>IFERROR(VLOOKUP(B463,'מצבת ורישום גנים'!B:D,3,0),"")</f>
        <v/>
      </c>
      <c r="D463" s="721"/>
      <c r="E463" s="723"/>
      <c r="F463" s="723"/>
      <c r="G463" s="723"/>
      <c r="H463" s="723"/>
      <c r="I463" s="992" t="str">
        <f t="shared" si="127"/>
        <v/>
      </c>
      <c r="J463" s="723"/>
      <c r="K463" s="724"/>
      <c r="L463" s="723"/>
      <c r="M463" s="306" t="str">
        <f t="shared" si="114"/>
        <v/>
      </c>
      <c r="N463" s="32" t="str">
        <f t="shared" si="115"/>
        <v/>
      </c>
      <c r="P463" s="307" t="str">
        <f t="shared" si="116"/>
        <v/>
      </c>
      <c r="Q463" s="307" t="str">
        <f t="shared" si="110"/>
        <v/>
      </c>
      <c r="R463" s="307" t="str">
        <f t="shared" si="117"/>
        <v/>
      </c>
      <c r="S463" s="307" t="str">
        <f t="shared" si="118"/>
        <v/>
      </c>
      <c r="T463" s="307" t="str">
        <f t="shared" si="119"/>
        <v/>
      </c>
      <c r="U463" s="307" t="str">
        <f t="shared" si="111"/>
        <v/>
      </c>
      <c r="V463" s="723"/>
      <c r="X463" s="308" t="str">
        <f t="shared" si="120"/>
        <v/>
      </c>
      <c r="Y463" s="309" t="str">
        <f t="shared" si="121"/>
        <v/>
      </c>
      <c r="Z463" s="308" t="str">
        <f t="shared" si="112"/>
        <v/>
      </c>
      <c r="AA463" s="308" t="b">
        <f t="shared" si="113"/>
        <v>1</v>
      </c>
      <c r="AB463" s="308" t="str">
        <f t="shared" si="122"/>
        <v/>
      </c>
      <c r="AC463" s="534" t="str">
        <f t="shared" si="123"/>
        <v/>
      </c>
      <c r="AD463" s="752" t="str">
        <f t="shared" si="124"/>
        <v/>
      </c>
      <c r="AE463" s="534" t="str">
        <f t="shared" si="125"/>
        <v/>
      </c>
      <c r="AF463" s="752" t="str">
        <f t="shared" si="126"/>
        <v/>
      </c>
    </row>
    <row r="464" spans="2:32" x14ac:dyDescent="0.25">
      <c r="B464" s="721"/>
      <c r="C464" s="531" t="str">
        <f>IFERROR(VLOOKUP(B464,'מצבת ורישום גנים'!B:D,3,0),"")</f>
        <v/>
      </c>
      <c r="D464" s="721"/>
      <c r="E464" s="723"/>
      <c r="F464" s="723"/>
      <c r="G464" s="723"/>
      <c r="H464" s="723"/>
      <c r="I464" s="992" t="str">
        <f t="shared" si="127"/>
        <v/>
      </c>
      <c r="J464" s="723"/>
      <c r="K464" s="724"/>
      <c r="L464" s="723"/>
      <c r="M464" s="306" t="str">
        <f t="shared" si="114"/>
        <v/>
      </c>
      <c r="N464" s="32" t="str">
        <f t="shared" si="115"/>
        <v/>
      </c>
      <c r="P464" s="307" t="str">
        <f t="shared" si="116"/>
        <v/>
      </c>
      <c r="Q464" s="307" t="str">
        <f t="shared" ref="Q464:Q527" si="128">IF(J464="","",IFERROR(IF(OR(H464="גננת",H464="מורה",H464="רכז",H464="רכזת גן",H464="רכז גן",H464="רכז בית ספר",H464="רכזת בית ספר"),IF(J464&gt;=75,"תקין","לא תקין"),IF(H464="סייעת ממשיכה",IF(J464&gt;=30,"תקין","לא תקין"),IF(H464="סייעת רפואית/אישית",IF(J464&gt;=12.5,"תקין","לא תקין"),IF(H464="סייעת חדשה",IF(J464&gt;=37,"תקין","לא תקין"),IF(OR(H464&lt;&gt;"מורה",H464&lt;&gt;"גננת",H464&lt;&gt;"סייעת"),IF(J464&gt;=30.61,"תקין","לא תקין"),"לא תקין"))))),""))</f>
        <v/>
      </c>
      <c r="R464" s="307" t="str">
        <f t="shared" si="117"/>
        <v/>
      </c>
      <c r="S464" s="307" t="str">
        <f t="shared" si="118"/>
        <v/>
      </c>
      <c r="T464" s="307" t="str">
        <f t="shared" si="119"/>
        <v/>
      </c>
      <c r="U464" s="307" t="str">
        <f t="shared" ref="U464:U527" si="129">IF(D464="","",IF(Z464&gt;1,IF(SUMIF(D:D,D464,L:L)&gt;90,"לא תקין","תקין"),"תקין"))</f>
        <v/>
      </c>
      <c r="V464" s="723"/>
      <c r="X464" s="308" t="str">
        <f t="shared" si="120"/>
        <v/>
      </c>
      <c r="Y464" s="309" t="str">
        <f t="shared" si="121"/>
        <v/>
      </c>
      <c r="Z464" s="308" t="str">
        <f t="shared" ref="Z464:Z527" si="130">IF(D464="","",COUNTIF(D:D,D464))</f>
        <v/>
      </c>
      <c r="AA464" s="308" t="b">
        <f t="shared" ref="AA464:AA527" si="131">MOD(MID(REPT(0,9-LEN(D464))&amp;D464,1,1)+MID("0246813579",MID(REPT(0,9-LEN(D464))&amp;D464,2,1)+1,1)+MID(REPT(0,9-LEN(D464))&amp;D464,3,1)+MID("0246813579",MID(REPT(0,9-LEN(D464))&amp;D464,4,1)+1,1)+MID(REPT(0,9-LEN(D464))&amp;D464,5,1)+MID("0246813579",MID(REPT(0,9-LEN(D464))&amp;D464,6,1)+1,1)+MID(REPT(0,9-LEN(D464))&amp;D464,7,1)+MID("0246813579",MID(REPT(0,9-LEN(D464))&amp;D464,8,1)+1,1)+MID(REPT(0,9-LEN(D464))&amp;D464,9,1),10)=0</f>
        <v>1</v>
      </c>
      <c r="AB464" s="308" t="str">
        <f t="shared" si="122"/>
        <v/>
      </c>
      <c r="AC464" s="534" t="str">
        <f t="shared" si="123"/>
        <v/>
      </c>
      <c r="AD464" s="752" t="str">
        <f t="shared" si="124"/>
        <v/>
      </c>
      <c r="AE464" s="534" t="str">
        <f t="shared" si="125"/>
        <v/>
      </c>
      <c r="AF464" s="752" t="str">
        <f t="shared" si="126"/>
        <v/>
      </c>
    </row>
    <row r="465" spans="2:32" x14ac:dyDescent="0.25">
      <c r="B465" s="721"/>
      <c r="C465" s="531" t="str">
        <f>IFERROR(VLOOKUP(B465,'מצבת ורישום גנים'!B:D,3,0),"")</f>
        <v/>
      </c>
      <c r="D465" s="721"/>
      <c r="E465" s="723"/>
      <c r="F465" s="723"/>
      <c r="G465" s="723"/>
      <c r="H465" s="723"/>
      <c r="I465" s="992" t="str">
        <f t="shared" si="127"/>
        <v/>
      </c>
      <c r="J465" s="723"/>
      <c r="K465" s="724"/>
      <c r="L465" s="723"/>
      <c r="M465" s="306" t="str">
        <f t="shared" ref="M465:M528" si="132">IF(AND(L465&gt;0,K465&gt;0),K465*L465,"")</f>
        <v/>
      </c>
      <c r="N465" s="32" t="str">
        <f t="shared" ref="N465:N528" si="133">TEXT(LEFT(H465,2),0)</f>
        <v/>
      </c>
      <c r="P465" s="307" t="str">
        <f t="shared" ref="P465:P528" si="134">IF(D465="","",IF(AA465=FALSE,"לא תקין","תקין"))</f>
        <v/>
      </c>
      <c r="Q465" s="307" t="str">
        <f t="shared" si="128"/>
        <v/>
      </c>
      <c r="R465" s="307" t="str">
        <f t="shared" ref="R465:R528" si="135">IF(K465="","",IF(OR(Y465&lt;100%,Y465&gt;140%),"לא תקין","תקין"))</f>
        <v/>
      </c>
      <c r="S465" s="307" t="str">
        <f t="shared" ref="S465:S528" si="136">IF(J465="","",IFERROR(IF(J465&gt;120,"לא תקין","תקין"),""))</f>
        <v/>
      </c>
      <c r="T465" s="307" t="str">
        <f t="shared" ref="T465:T528" si="137">IF(L465="","",IF(H465="","יש להזין איש צוות",IF(OR(H465="מורה",H465="גננת",H465="רכז גן",H465="רכזת גן",H465="סייעת ממשיכה",H465="סייעת חדשה",H465="מדצית",H465="מדצ",H465="מדריך",H465="מדריכה",H465="תוספת כח אדם"),IF(L465&lt;=90,"תקין","לא תקין"),IF(OR(H465="רכז בית ספר",H465="רכזת תכנית בבית הספר",H465="רכזת בית ספר"),IF(L465&lt;=114,"תקין","לא תקין"),IF(OR(H465="סגנית רכזת מעל 150",H465="סגן רכז"),IF(L465&lt;=93,"תקין","לא תקין"),"לא תקין")))))</f>
        <v/>
      </c>
      <c r="U465" s="307" t="str">
        <f t="shared" si="129"/>
        <v/>
      </c>
      <c r="V465" s="723"/>
      <c r="X465" s="308" t="str">
        <f t="shared" ref="X465:X528" si="138">IF(M465="","",IF(OR(R465="לא תקין",S465="לא תקין",T465="לא תקין",,U465="לא תקין"),"לא תקין","תקין"))</f>
        <v/>
      </c>
      <c r="Y465" s="309" t="str">
        <f t="shared" ref="Y465:Y528" si="139">IFERROR(IF(J465="","",K465/J465),"")</f>
        <v/>
      </c>
      <c r="Z465" s="308" t="str">
        <f t="shared" si="130"/>
        <v/>
      </c>
      <c r="AA465" s="308" t="b">
        <f t="shared" si="131"/>
        <v>1</v>
      </c>
      <c r="AB465" s="308" t="str">
        <f t="shared" ref="AB465:AB528" si="140">IF(H465="גננת",IF(J465&lt;75,"לא תקין","תקין"),"")</f>
        <v/>
      </c>
      <c r="AC465" s="534" t="str">
        <f t="shared" ref="AC465:AC528" si="141">IF(B465&lt;&gt;"",B465&amp;H465,"")</f>
        <v/>
      </c>
      <c r="AD465" s="752" t="str">
        <f t="shared" ref="AD465:AD528" si="142">M465</f>
        <v/>
      </c>
      <c r="AE465" s="534" t="str">
        <f t="shared" ref="AE465:AE528" si="143">IF(B465&lt;&gt;"",B465&amp;LEFT(H465,5),"")</f>
        <v/>
      </c>
      <c r="AF465" s="752" t="str">
        <f t="shared" ref="AF465:AF528" si="144">M465</f>
        <v/>
      </c>
    </row>
    <row r="466" spans="2:32" x14ac:dyDescent="0.25">
      <c r="B466" s="721"/>
      <c r="C466" s="531" t="str">
        <f>IFERROR(VLOOKUP(B466,'מצבת ורישום גנים'!B:D,3,0),"")</f>
        <v/>
      </c>
      <c r="D466" s="721"/>
      <c r="E466" s="723"/>
      <c r="F466" s="723"/>
      <c r="G466" s="723"/>
      <c r="H466" s="723"/>
      <c r="I466" s="992" t="str">
        <f t="shared" ref="I466:I529" si="145">SUBSTITUTE(IFERROR(IF(H466="מדצ","מדצ/ית",IF(OR(H466="סייעת ממשיכה",H466="סייעת חדשה",H466="סייעת רפואית/אישית"),"סייעת",IF(H466="רכזת גן","רכזת גן"))),""),"FALSE","")</f>
        <v/>
      </c>
      <c r="J466" s="723"/>
      <c r="K466" s="724"/>
      <c r="L466" s="723"/>
      <c r="M466" s="306" t="str">
        <f t="shared" si="132"/>
        <v/>
      </c>
      <c r="N466" s="32" t="str">
        <f t="shared" si="133"/>
        <v/>
      </c>
      <c r="P466" s="307" t="str">
        <f t="shared" si="134"/>
        <v/>
      </c>
      <c r="Q466" s="307" t="str">
        <f t="shared" si="128"/>
        <v/>
      </c>
      <c r="R466" s="307" t="str">
        <f t="shared" si="135"/>
        <v/>
      </c>
      <c r="S466" s="307" t="str">
        <f t="shared" si="136"/>
        <v/>
      </c>
      <c r="T466" s="307" t="str">
        <f t="shared" si="137"/>
        <v/>
      </c>
      <c r="U466" s="307" t="str">
        <f t="shared" si="129"/>
        <v/>
      </c>
      <c r="V466" s="723"/>
      <c r="X466" s="308" t="str">
        <f t="shared" si="138"/>
        <v/>
      </c>
      <c r="Y466" s="309" t="str">
        <f t="shared" si="139"/>
        <v/>
      </c>
      <c r="Z466" s="308" t="str">
        <f t="shared" si="130"/>
        <v/>
      </c>
      <c r="AA466" s="308" t="b">
        <f t="shared" si="131"/>
        <v>1</v>
      </c>
      <c r="AB466" s="308" t="str">
        <f t="shared" si="140"/>
        <v/>
      </c>
      <c r="AC466" s="534" t="str">
        <f t="shared" si="141"/>
        <v/>
      </c>
      <c r="AD466" s="752" t="str">
        <f t="shared" si="142"/>
        <v/>
      </c>
      <c r="AE466" s="534" t="str">
        <f t="shared" si="143"/>
        <v/>
      </c>
      <c r="AF466" s="752" t="str">
        <f t="shared" si="144"/>
        <v/>
      </c>
    </row>
    <row r="467" spans="2:32" x14ac:dyDescent="0.25">
      <c r="B467" s="721"/>
      <c r="C467" s="531" t="str">
        <f>IFERROR(VLOOKUP(B467,'מצבת ורישום גנים'!B:D,3,0),"")</f>
        <v/>
      </c>
      <c r="D467" s="721"/>
      <c r="E467" s="723"/>
      <c r="F467" s="723"/>
      <c r="G467" s="723"/>
      <c r="H467" s="723"/>
      <c r="I467" s="992" t="str">
        <f t="shared" si="145"/>
        <v/>
      </c>
      <c r="J467" s="723"/>
      <c r="K467" s="724"/>
      <c r="L467" s="723"/>
      <c r="M467" s="306" t="str">
        <f t="shared" si="132"/>
        <v/>
      </c>
      <c r="N467" s="32" t="str">
        <f t="shared" si="133"/>
        <v/>
      </c>
      <c r="P467" s="307" t="str">
        <f t="shared" si="134"/>
        <v/>
      </c>
      <c r="Q467" s="307" t="str">
        <f t="shared" si="128"/>
        <v/>
      </c>
      <c r="R467" s="307" t="str">
        <f t="shared" si="135"/>
        <v/>
      </c>
      <c r="S467" s="307" t="str">
        <f t="shared" si="136"/>
        <v/>
      </c>
      <c r="T467" s="307" t="str">
        <f t="shared" si="137"/>
        <v/>
      </c>
      <c r="U467" s="307" t="str">
        <f t="shared" si="129"/>
        <v/>
      </c>
      <c r="V467" s="723"/>
      <c r="X467" s="308" t="str">
        <f t="shared" si="138"/>
        <v/>
      </c>
      <c r="Y467" s="309" t="str">
        <f t="shared" si="139"/>
        <v/>
      </c>
      <c r="Z467" s="308" t="str">
        <f t="shared" si="130"/>
        <v/>
      </c>
      <c r="AA467" s="308" t="b">
        <f t="shared" si="131"/>
        <v>1</v>
      </c>
      <c r="AB467" s="308" t="str">
        <f t="shared" si="140"/>
        <v/>
      </c>
      <c r="AC467" s="534" t="str">
        <f t="shared" si="141"/>
        <v/>
      </c>
      <c r="AD467" s="752" t="str">
        <f t="shared" si="142"/>
        <v/>
      </c>
      <c r="AE467" s="534" t="str">
        <f t="shared" si="143"/>
        <v/>
      </c>
      <c r="AF467" s="752" t="str">
        <f t="shared" si="144"/>
        <v/>
      </c>
    </row>
    <row r="468" spans="2:32" x14ac:dyDescent="0.25">
      <c r="B468" s="721"/>
      <c r="C468" s="531" t="str">
        <f>IFERROR(VLOOKUP(B468,'מצבת ורישום גנים'!B:D,3,0),"")</f>
        <v/>
      </c>
      <c r="D468" s="721"/>
      <c r="E468" s="723"/>
      <c r="F468" s="723"/>
      <c r="G468" s="723"/>
      <c r="H468" s="723"/>
      <c r="I468" s="992" t="str">
        <f t="shared" si="145"/>
        <v/>
      </c>
      <c r="J468" s="723"/>
      <c r="K468" s="724"/>
      <c r="L468" s="723"/>
      <c r="M468" s="306" t="str">
        <f t="shared" si="132"/>
        <v/>
      </c>
      <c r="N468" s="32" t="str">
        <f t="shared" si="133"/>
        <v/>
      </c>
      <c r="P468" s="307" t="str">
        <f t="shared" si="134"/>
        <v/>
      </c>
      <c r="Q468" s="307" t="str">
        <f t="shared" si="128"/>
        <v/>
      </c>
      <c r="R468" s="307" t="str">
        <f t="shared" si="135"/>
        <v/>
      </c>
      <c r="S468" s="307" t="str">
        <f t="shared" si="136"/>
        <v/>
      </c>
      <c r="T468" s="307" t="str">
        <f t="shared" si="137"/>
        <v/>
      </c>
      <c r="U468" s="307" t="str">
        <f t="shared" si="129"/>
        <v/>
      </c>
      <c r="V468" s="723"/>
      <c r="X468" s="308" t="str">
        <f t="shared" si="138"/>
        <v/>
      </c>
      <c r="Y468" s="309" t="str">
        <f t="shared" si="139"/>
        <v/>
      </c>
      <c r="Z468" s="308" t="str">
        <f t="shared" si="130"/>
        <v/>
      </c>
      <c r="AA468" s="308" t="b">
        <f t="shared" si="131"/>
        <v>1</v>
      </c>
      <c r="AB468" s="308" t="str">
        <f t="shared" si="140"/>
        <v/>
      </c>
      <c r="AC468" s="534" t="str">
        <f t="shared" si="141"/>
        <v/>
      </c>
      <c r="AD468" s="752" t="str">
        <f t="shared" si="142"/>
        <v/>
      </c>
      <c r="AE468" s="534" t="str">
        <f t="shared" si="143"/>
        <v/>
      </c>
      <c r="AF468" s="752" t="str">
        <f t="shared" si="144"/>
        <v/>
      </c>
    </row>
    <row r="469" spans="2:32" x14ac:dyDescent="0.25">
      <c r="B469" s="721"/>
      <c r="C469" s="531" t="str">
        <f>IFERROR(VLOOKUP(B469,'מצבת ורישום גנים'!B:D,3,0),"")</f>
        <v/>
      </c>
      <c r="D469" s="721"/>
      <c r="E469" s="723"/>
      <c r="F469" s="723"/>
      <c r="G469" s="723"/>
      <c r="H469" s="723"/>
      <c r="I469" s="992" t="str">
        <f t="shared" si="145"/>
        <v/>
      </c>
      <c r="J469" s="723"/>
      <c r="K469" s="724"/>
      <c r="L469" s="723"/>
      <c r="M469" s="306" t="str">
        <f t="shared" si="132"/>
        <v/>
      </c>
      <c r="N469" s="32" t="str">
        <f t="shared" si="133"/>
        <v/>
      </c>
      <c r="P469" s="307" t="str">
        <f t="shared" si="134"/>
        <v/>
      </c>
      <c r="Q469" s="307" t="str">
        <f t="shared" si="128"/>
        <v/>
      </c>
      <c r="R469" s="307" t="str">
        <f t="shared" si="135"/>
        <v/>
      </c>
      <c r="S469" s="307" t="str">
        <f t="shared" si="136"/>
        <v/>
      </c>
      <c r="T469" s="307" t="str">
        <f t="shared" si="137"/>
        <v/>
      </c>
      <c r="U469" s="307" t="str">
        <f t="shared" si="129"/>
        <v/>
      </c>
      <c r="V469" s="723"/>
      <c r="X469" s="308" t="str">
        <f t="shared" si="138"/>
        <v/>
      </c>
      <c r="Y469" s="309" t="str">
        <f t="shared" si="139"/>
        <v/>
      </c>
      <c r="Z469" s="308" t="str">
        <f t="shared" si="130"/>
        <v/>
      </c>
      <c r="AA469" s="308" t="b">
        <f t="shared" si="131"/>
        <v>1</v>
      </c>
      <c r="AB469" s="308" t="str">
        <f t="shared" si="140"/>
        <v/>
      </c>
      <c r="AC469" s="534" t="str">
        <f t="shared" si="141"/>
        <v/>
      </c>
      <c r="AD469" s="752" t="str">
        <f t="shared" si="142"/>
        <v/>
      </c>
      <c r="AE469" s="534" t="str">
        <f t="shared" si="143"/>
        <v/>
      </c>
      <c r="AF469" s="752" t="str">
        <f t="shared" si="144"/>
        <v/>
      </c>
    </row>
    <row r="470" spans="2:32" x14ac:dyDescent="0.25">
      <c r="B470" s="721"/>
      <c r="C470" s="531" t="str">
        <f>IFERROR(VLOOKUP(B470,'מצבת ורישום גנים'!B:D,3,0),"")</f>
        <v/>
      </c>
      <c r="D470" s="721"/>
      <c r="E470" s="723"/>
      <c r="F470" s="723"/>
      <c r="G470" s="723"/>
      <c r="H470" s="723"/>
      <c r="I470" s="992" t="str">
        <f t="shared" si="145"/>
        <v/>
      </c>
      <c r="J470" s="723"/>
      <c r="K470" s="724"/>
      <c r="L470" s="723"/>
      <c r="M470" s="306" t="str">
        <f t="shared" si="132"/>
        <v/>
      </c>
      <c r="N470" s="32" t="str">
        <f t="shared" si="133"/>
        <v/>
      </c>
      <c r="P470" s="307" t="str">
        <f t="shared" si="134"/>
        <v/>
      </c>
      <c r="Q470" s="307" t="str">
        <f t="shared" si="128"/>
        <v/>
      </c>
      <c r="R470" s="307" t="str">
        <f t="shared" si="135"/>
        <v/>
      </c>
      <c r="S470" s="307" t="str">
        <f t="shared" si="136"/>
        <v/>
      </c>
      <c r="T470" s="307" t="str">
        <f t="shared" si="137"/>
        <v/>
      </c>
      <c r="U470" s="307" t="str">
        <f t="shared" si="129"/>
        <v/>
      </c>
      <c r="V470" s="723"/>
      <c r="X470" s="308" t="str">
        <f t="shared" si="138"/>
        <v/>
      </c>
      <c r="Y470" s="309" t="str">
        <f t="shared" si="139"/>
        <v/>
      </c>
      <c r="Z470" s="308" t="str">
        <f t="shared" si="130"/>
        <v/>
      </c>
      <c r="AA470" s="308" t="b">
        <f t="shared" si="131"/>
        <v>1</v>
      </c>
      <c r="AB470" s="308" t="str">
        <f t="shared" si="140"/>
        <v/>
      </c>
      <c r="AC470" s="534" t="str">
        <f t="shared" si="141"/>
        <v/>
      </c>
      <c r="AD470" s="752" t="str">
        <f t="shared" si="142"/>
        <v/>
      </c>
      <c r="AE470" s="534" t="str">
        <f t="shared" si="143"/>
        <v/>
      </c>
      <c r="AF470" s="752" t="str">
        <f t="shared" si="144"/>
        <v/>
      </c>
    </row>
    <row r="471" spans="2:32" x14ac:dyDescent="0.25">
      <c r="B471" s="721"/>
      <c r="C471" s="531" t="str">
        <f>IFERROR(VLOOKUP(B471,'מצבת ורישום גנים'!B:D,3,0),"")</f>
        <v/>
      </c>
      <c r="D471" s="721"/>
      <c r="E471" s="723"/>
      <c r="F471" s="723"/>
      <c r="G471" s="723"/>
      <c r="H471" s="723"/>
      <c r="I471" s="992" t="str">
        <f t="shared" si="145"/>
        <v/>
      </c>
      <c r="J471" s="723"/>
      <c r="K471" s="724"/>
      <c r="L471" s="723"/>
      <c r="M471" s="306" t="str">
        <f t="shared" si="132"/>
        <v/>
      </c>
      <c r="N471" s="32" t="str">
        <f t="shared" si="133"/>
        <v/>
      </c>
      <c r="P471" s="307" t="str">
        <f t="shared" si="134"/>
        <v/>
      </c>
      <c r="Q471" s="307" t="str">
        <f t="shared" si="128"/>
        <v/>
      </c>
      <c r="R471" s="307" t="str">
        <f t="shared" si="135"/>
        <v/>
      </c>
      <c r="S471" s="307" t="str">
        <f t="shared" si="136"/>
        <v/>
      </c>
      <c r="T471" s="307" t="str">
        <f t="shared" si="137"/>
        <v/>
      </c>
      <c r="U471" s="307" t="str">
        <f t="shared" si="129"/>
        <v/>
      </c>
      <c r="V471" s="723"/>
      <c r="X471" s="308" t="str">
        <f t="shared" si="138"/>
        <v/>
      </c>
      <c r="Y471" s="309" t="str">
        <f t="shared" si="139"/>
        <v/>
      </c>
      <c r="Z471" s="308" t="str">
        <f t="shared" si="130"/>
        <v/>
      </c>
      <c r="AA471" s="308" t="b">
        <f t="shared" si="131"/>
        <v>1</v>
      </c>
      <c r="AB471" s="308" t="str">
        <f t="shared" si="140"/>
        <v/>
      </c>
      <c r="AC471" s="534" t="str">
        <f t="shared" si="141"/>
        <v/>
      </c>
      <c r="AD471" s="752" t="str">
        <f t="shared" si="142"/>
        <v/>
      </c>
      <c r="AE471" s="534" t="str">
        <f t="shared" si="143"/>
        <v/>
      </c>
      <c r="AF471" s="752" t="str">
        <f t="shared" si="144"/>
        <v/>
      </c>
    </row>
    <row r="472" spans="2:32" x14ac:dyDescent="0.25">
      <c r="B472" s="721"/>
      <c r="C472" s="531" t="str">
        <f>IFERROR(VLOOKUP(B472,'מצבת ורישום גנים'!B:D,3,0),"")</f>
        <v/>
      </c>
      <c r="D472" s="721"/>
      <c r="E472" s="723"/>
      <c r="F472" s="723"/>
      <c r="G472" s="723"/>
      <c r="H472" s="723"/>
      <c r="I472" s="992" t="str">
        <f t="shared" si="145"/>
        <v/>
      </c>
      <c r="J472" s="723"/>
      <c r="K472" s="724"/>
      <c r="L472" s="723"/>
      <c r="M472" s="306" t="str">
        <f t="shared" si="132"/>
        <v/>
      </c>
      <c r="N472" s="32" t="str">
        <f t="shared" si="133"/>
        <v/>
      </c>
      <c r="P472" s="307" t="str">
        <f t="shared" si="134"/>
        <v/>
      </c>
      <c r="Q472" s="307" t="str">
        <f t="shared" si="128"/>
        <v/>
      </c>
      <c r="R472" s="307" t="str">
        <f t="shared" si="135"/>
        <v/>
      </c>
      <c r="S472" s="307" t="str">
        <f t="shared" si="136"/>
        <v/>
      </c>
      <c r="T472" s="307" t="str">
        <f t="shared" si="137"/>
        <v/>
      </c>
      <c r="U472" s="307" t="str">
        <f t="shared" si="129"/>
        <v/>
      </c>
      <c r="V472" s="723"/>
      <c r="X472" s="308" t="str">
        <f t="shared" si="138"/>
        <v/>
      </c>
      <c r="Y472" s="309" t="str">
        <f t="shared" si="139"/>
        <v/>
      </c>
      <c r="Z472" s="308" t="str">
        <f t="shared" si="130"/>
        <v/>
      </c>
      <c r="AA472" s="308" t="b">
        <f t="shared" si="131"/>
        <v>1</v>
      </c>
      <c r="AB472" s="308" t="str">
        <f t="shared" si="140"/>
        <v/>
      </c>
      <c r="AC472" s="534" t="str">
        <f t="shared" si="141"/>
        <v/>
      </c>
      <c r="AD472" s="752" t="str">
        <f t="shared" si="142"/>
        <v/>
      </c>
      <c r="AE472" s="534" t="str">
        <f t="shared" si="143"/>
        <v/>
      </c>
      <c r="AF472" s="752" t="str">
        <f t="shared" si="144"/>
        <v/>
      </c>
    </row>
    <row r="473" spans="2:32" x14ac:dyDescent="0.25">
      <c r="B473" s="721"/>
      <c r="C473" s="531" t="str">
        <f>IFERROR(VLOOKUP(B473,'מצבת ורישום גנים'!B:D,3,0),"")</f>
        <v/>
      </c>
      <c r="D473" s="721"/>
      <c r="E473" s="723"/>
      <c r="F473" s="723"/>
      <c r="G473" s="723"/>
      <c r="H473" s="723"/>
      <c r="I473" s="992" t="str">
        <f t="shared" si="145"/>
        <v/>
      </c>
      <c r="J473" s="723"/>
      <c r="K473" s="724"/>
      <c r="L473" s="723"/>
      <c r="M473" s="306" t="str">
        <f t="shared" si="132"/>
        <v/>
      </c>
      <c r="N473" s="32" t="str">
        <f t="shared" si="133"/>
        <v/>
      </c>
      <c r="P473" s="307" t="str">
        <f t="shared" si="134"/>
        <v/>
      </c>
      <c r="Q473" s="307" t="str">
        <f t="shared" si="128"/>
        <v/>
      </c>
      <c r="R473" s="307" t="str">
        <f t="shared" si="135"/>
        <v/>
      </c>
      <c r="S473" s="307" t="str">
        <f t="shared" si="136"/>
        <v/>
      </c>
      <c r="T473" s="307" t="str">
        <f t="shared" si="137"/>
        <v/>
      </c>
      <c r="U473" s="307" t="str">
        <f t="shared" si="129"/>
        <v/>
      </c>
      <c r="V473" s="723"/>
      <c r="X473" s="308" t="str">
        <f t="shared" si="138"/>
        <v/>
      </c>
      <c r="Y473" s="309" t="str">
        <f t="shared" si="139"/>
        <v/>
      </c>
      <c r="Z473" s="308" t="str">
        <f t="shared" si="130"/>
        <v/>
      </c>
      <c r="AA473" s="308" t="b">
        <f t="shared" si="131"/>
        <v>1</v>
      </c>
      <c r="AB473" s="308" t="str">
        <f t="shared" si="140"/>
        <v/>
      </c>
      <c r="AC473" s="534" t="str">
        <f t="shared" si="141"/>
        <v/>
      </c>
      <c r="AD473" s="752" t="str">
        <f t="shared" si="142"/>
        <v/>
      </c>
      <c r="AE473" s="534" t="str">
        <f t="shared" si="143"/>
        <v/>
      </c>
      <c r="AF473" s="752" t="str">
        <f t="shared" si="144"/>
        <v/>
      </c>
    </row>
    <row r="474" spans="2:32" x14ac:dyDescent="0.25">
      <c r="B474" s="721"/>
      <c r="C474" s="531" t="str">
        <f>IFERROR(VLOOKUP(B474,'מצבת ורישום גנים'!B:D,3,0),"")</f>
        <v/>
      </c>
      <c r="D474" s="721"/>
      <c r="E474" s="723"/>
      <c r="F474" s="723"/>
      <c r="G474" s="723"/>
      <c r="H474" s="723"/>
      <c r="I474" s="992" t="str">
        <f t="shared" si="145"/>
        <v/>
      </c>
      <c r="J474" s="723"/>
      <c r="K474" s="724"/>
      <c r="L474" s="723"/>
      <c r="M474" s="306" t="str">
        <f t="shared" si="132"/>
        <v/>
      </c>
      <c r="N474" s="32" t="str">
        <f t="shared" si="133"/>
        <v/>
      </c>
      <c r="P474" s="307" t="str">
        <f t="shared" si="134"/>
        <v/>
      </c>
      <c r="Q474" s="307" t="str">
        <f t="shared" si="128"/>
        <v/>
      </c>
      <c r="R474" s="307" t="str">
        <f t="shared" si="135"/>
        <v/>
      </c>
      <c r="S474" s="307" t="str">
        <f t="shared" si="136"/>
        <v/>
      </c>
      <c r="T474" s="307" t="str">
        <f t="shared" si="137"/>
        <v/>
      </c>
      <c r="U474" s="307" t="str">
        <f t="shared" si="129"/>
        <v/>
      </c>
      <c r="V474" s="723"/>
      <c r="X474" s="308" t="str">
        <f t="shared" si="138"/>
        <v/>
      </c>
      <c r="Y474" s="309" t="str">
        <f t="shared" si="139"/>
        <v/>
      </c>
      <c r="Z474" s="308" t="str">
        <f t="shared" si="130"/>
        <v/>
      </c>
      <c r="AA474" s="308" t="b">
        <f t="shared" si="131"/>
        <v>1</v>
      </c>
      <c r="AB474" s="308" t="str">
        <f t="shared" si="140"/>
        <v/>
      </c>
      <c r="AC474" s="534" t="str">
        <f t="shared" si="141"/>
        <v/>
      </c>
      <c r="AD474" s="752" t="str">
        <f t="shared" si="142"/>
        <v/>
      </c>
      <c r="AE474" s="534" t="str">
        <f t="shared" si="143"/>
        <v/>
      </c>
      <c r="AF474" s="752" t="str">
        <f t="shared" si="144"/>
        <v/>
      </c>
    </row>
    <row r="475" spans="2:32" x14ac:dyDescent="0.25">
      <c r="B475" s="721"/>
      <c r="C475" s="531" t="str">
        <f>IFERROR(VLOOKUP(B475,'מצבת ורישום גנים'!B:D,3,0),"")</f>
        <v/>
      </c>
      <c r="D475" s="721"/>
      <c r="E475" s="723"/>
      <c r="F475" s="723"/>
      <c r="G475" s="723"/>
      <c r="H475" s="723"/>
      <c r="I475" s="992" t="str">
        <f t="shared" si="145"/>
        <v/>
      </c>
      <c r="J475" s="723"/>
      <c r="K475" s="724"/>
      <c r="L475" s="723"/>
      <c r="M475" s="306" t="str">
        <f t="shared" si="132"/>
        <v/>
      </c>
      <c r="N475" s="32" t="str">
        <f t="shared" si="133"/>
        <v/>
      </c>
      <c r="P475" s="307" t="str">
        <f t="shared" si="134"/>
        <v/>
      </c>
      <c r="Q475" s="307" t="str">
        <f t="shared" si="128"/>
        <v/>
      </c>
      <c r="R475" s="307" t="str">
        <f t="shared" si="135"/>
        <v/>
      </c>
      <c r="S475" s="307" t="str">
        <f t="shared" si="136"/>
        <v/>
      </c>
      <c r="T475" s="307" t="str">
        <f t="shared" si="137"/>
        <v/>
      </c>
      <c r="U475" s="307" t="str">
        <f t="shared" si="129"/>
        <v/>
      </c>
      <c r="V475" s="723"/>
      <c r="X475" s="308" t="str">
        <f t="shared" si="138"/>
        <v/>
      </c>
      <c r="Y475" s="309" t="str">
        <f t="shared" si="139"/>
        <v/>
      </c>
      <c r="Z475" s="308" t="str">
        <f t="shared" si="130"/>
        <v/>
      </c>
      <c r="AA475" s="308" t="b">
        <f t="shared" si="131"/>
        <v>1</v>
      </c>
      <c r="AB475" s="308" t="str">
        <f t="shared" si="140"/>
        <v/>
      </c>
      <c r="AC475" s="534" t="str">
        <f t="shared" si="141"/>
        <v/>
      </c>
      <c r="AD475" s="752" t="str">
        <f t="shared" si="142"/>
        <v/>
      </c>
      <c r="AE475" s="534" t="str">
        <f t="shared" si="143"/>
        <v/>
      </c>
      <c r="AF475" s="752" t="str">
        <f t="shared" si="144"/>
        <v/>
      </c>
    </row>
    <row r="476" spans="2:32" x14ac:dyDescent="0.25">
      <c r="B476" s="721"/>
      <c r="C476" s="531" t="str">
        <f>IFERROR(VLOOKUP(B476,'מצבת ורישום גנים'!B:D,3,0),"")</f>
        <v/>
      </c>
      <c r="D476" s="721"/>
      <c r="E476" s="723"/>
      <c r="F476" s="723"/>
      <c r="G476" s="723"/>
      <c r="H476" s="723"/>
      <c r="I476" s="992" t="str">
        <f t="shared" si="145"/>
        <v/>
      </c>
      <c r="J476" s="723"/>
      <c r="K476" s="724"/>
      <c r="L476" s="723"/>
      <c r="M476" s="306" t="str">
        <f t="shared" si="132"/>
        <v/>
      </c>
      <c r="N476" s="32" t="str">
        <f t="shared" si="133"/>
        <v/>
      </c>
      <c r="P476" s="307" t="str">
        <f t="shared" si="134"/>
        <v/>
      </c>
      <c r="Q476" s="307" t="str">
        <f t="shared" si="128"/>
        <v/>
      </c>
      <c r="R476" s="307" t="str">
        <f t="shared" si="135"/>
        <v/>
      </c>
      <c r="S476" s="307" t="str">
        <f t="shared" si="136"/>
        <v/>
      </c>
      <c r="T476" s="307" t="str">
        <f t="shared" si="137"/>
        <v/>
      </c>
      <c r="U476" s="307" t="str">
        <f t="shared" si="129"/>
        <v/>
      </c>
      <c r="V476" s="723"/>
      <c r="X476" s="308" t="str">
        <f t="shared" si="138"/>
        <v/>
      </c>
      <c r="Y476" s="309" t="str">
        <f t="shared" si="139"/>
        <v/>
      </c>
      <c r="Z476" s="308" t="str">
        <f t="shared" si="130"/>
        <v/>
      </c>
      <c r="AA476" s="308" t="b">
        <f t="shared" si="131"/>
        <v>1</v>
      </c>
      <c r="AB476" s="308" t="str">
        <f t="shared" si="140"/>
        <v/>
      </c>
      <c r="AC476" s="534" t="str">
        <f t="shared" si="141"/>
        <v/>
      </c>
      <c r="AD476" s="752" t="str">
        <f t="shared" si="142"/>
        <v/>
      </c>
      <c r="AE476" s="534" t="str">
        <f t="shared" si="143"/>
        <v/>
      </c>
      <c r="AF476" s="752" t="str">
        <f t="shared" si="144"/>
        <v/>
      </c>
    </row>
    <row r="477" spans="2:32" x14ac:dyDescent="0.25">
      <c r="B477" s="721"/>
      <c r="C477" s="531" t="str">
        <f>IFERROR(VLOOKUP(B477,'מצבת ורישום גנים'!B:D,3,0),"")</f>
        <v/>
      </c>
      <c r="D477" s="721"/>
      <c r="E477" s="723"/>
      <c r="F477" s="723"/>
      <c r="G477" s="723"/>
      <c r="H477" s="723"/>
      <c r="I477" s="992" t="str">
        <f t="shared" si="145"/>
        <v/>
      </c>
      <c r="J477" s="723"/>
      <c r="K477" s="724"/>
      <c r="L477" s="723"/>
      <c r="M477" s="306" t="str">
        <f t="shared" si="132"/>
        <v/>
      </c>
      <c r="N477" s="32" t="str">
        <f t="shared" si="133"/>
        <v/>
      </c>
      <c r="P477" s="307" t="str">
        <f t="shared" si="134"/>
        <v/>
      </c>
      <c r="Q477" s="307" t="str">
        <f t="shared" si="128"/>
        <v/>
      </c>
      <c r="R477" s="307" t="str">
        <f t="shared" si="135"/>
        <v/>
      </c>
      <c r="S477" s="307" t="str">
        <f t="shared" si="136"/>
        <v/>
      </c>
      <c r="T477" s="307" t="str">
        <f t="shared" si="137"/>
        <v/>
      </c>
      <c r="U477" s="307" t="str">
        <f t="shared" si="129"/>
        <v/>
      </c>
      <c r="V477" s="723"/>
      <c r="X477" s="308" t="str">
        <f t="shared" si="138"/>
        <v/>
      </c>
      <c r="Y477" s="309" t="str">
        <f t="shared" si="139"/>
        <v/>
      </c>
      <c r="Z477" s="308" t="str">
        <f t="shared" si="130"/>
        <v/>
      </c>
      <c r="AA477" s="308" t="b">
        <f t="shared" si="131"/>
        <v>1</v>
      </c>
      <c r="AB477" s="308" t="str">
        <f t="shared" si="140"/>
        <v/>
      </c>
      <c r="AC477" s="534" t="str">
        <f t="shared" si="141"/>
        <v/>
      </c>
      <c r="AD477" s="752" t="str">
        <f t="shared" si="142"/>
        <v/>
      </c>
      <c r="AE477" s="534" t="str">
        <f t="shared" si="143"/>
        <v/>
      </c>
      <c r="AF477" s="752" t="str">
        <f t="shared" si="144"/>
        <v/>
      </c>
    </row>
    <row r="478" spans="2:32" x14ac:dyDescent="0.25">
      <c r="B478" s="721"/>
      <c r="C478" s="531" t="str">
        <f>IFERROR(VLOOKUP(B478,'מצבת ורישום גנים'!B:D,3,0),"")</f>
        <v/>
      </c>
      <c r="D478" s="721"/>
      <c r="E478" s="723"/>
      <c r="F478" s="723"/>
      <c r="G478" s="723"/>
      <c r="H478" s="723"/>
      <c r="I478" s="992" t="str">
        <f t="shared" si="145"/>
        <v/>
      </c>
      <c r="J478" s="723"/>
      <c r="K478" s="724"/>
      <c r="L478" s="723"/>
      <c r="M478" s="306" t="str">
        <f t="shared" si="132"/>
        <v/>
      </c>
      <c r="N478" s="32" t="str">
        <f t="shared" si="133"/>
        <v/>
      </c>
      <c r="P478" s="307" t="str">
        <f t="shared" si="134"/>
        <v/>
      </c>
      <c r="Q478" s="307" t="str">
        <f t="shared" si="128"/>
        <v/>
      </c>
      <c r="R478" s="307" t="str">
        <f t="shared" si="135"/>
        <v/>
      </c>
      <c r="S478" s="307" t="str">
        <f t="shared" si="136"/>
        <v/>
      </c>
      <c r="T478" s="307" t="str">
        <f t="shared" si="137"/>
        <v/>
      </c>
      <c r="U478" s="307" t="str">
        <f t="shared" si="129"/>
        <v/>
      </c>
      <c r="V478" s="723"/>
      <c r="X478" s="308" t="str">
        <f t="shared" si="138"/>
        <v/>
      </c>
      <c r="Y478" s="309" t="str">
        <f t="shared" si="139"/>
        <v/>
      </c>
      <c r="Z478" s="308" t="str">
        <f t="shared" si="130"/>
        <v/>
      </c>
      <c r="AA478" s="308" t="b">
        <f t="shared" si="131"/>
        <v>1</v>
      </c>
      <c r="AB478" s="308" t="str">
        <f t="shared" si="140"/>
        <v/>
      </c>
      <c r="AC478" s="534" t="str">
        <f t="shared" si="141"/>
        <v/>
      </c>
      <c r="AD478" s="752" t="str">
        <f t="shared" si="142"/>
        <v/>
      </c>
      <c r="AE478" s="534" t="str">
        <f t="shared" si="143"/>
        <v/>
      </c>
      <c r="AF478" s="752" t="str">
        <f t="shared" si="144"/>
        <v/>
      </c>
    </row>
    <row r="479" spans="2:32" x14ac:dyDescent="0.25">
      <c r="B479" s="721"/>
      <c r="C479" s="531" t="str">
        <f>IFERROR(VLOOKUP(B479,'מצבת ורישום גנים'!B:D,3,0),"")</f>
        <v/>
      </c>
      <c r="D479" s="721"/>
      <c r="E479" s="723"/>
      <c r="F479" s="723"/>
      <c r="G479" s="723"/>
      <c r="H479" s="723"/>
      <c r="I479" s="992" t="str">
        <f t="shared" si="145"/>
        <v/>
      </c>
      <c r="J479" s="723"/>
      <c r="K479" s="724"/>
      <c r="L479" s="723"/>
      <c r="M479" s="306" t="str">
        <f t="shared" si="132"/>
        <v/>
      </c>
      <c r="N479" s="32" t="str">
        <f t="shared" si="133"/>
        <v/>
      </c>
      <c r="P479" s="307" t="str">
        <f t="shared" si="134"/>
        <v/>
      </c>
      <c r="Q479" s="307" t="str">
        <f t="shared" si="128"/>
        <v/>
      </c>
      <c r="R479" s="307" t="str">
        <f t="shared" si="135"/>
        <v/>
      </c>
      <c r="S479" s="307" t="str">
        <f t="shared" si="136"/>
        <v/>
      </c>
      <c r="T479" s="307" t="str">
        <f t="shared" si="137"/>
        <v/>
      </c>
      <c r="U479" s="307" t="str">
        <f t="shared" si="129"/>
        <v/>
      </c>
      <c r="V479" s="723"/>
      <c r="X479" s="308" t="str">
        <f t="shared" si="138"/>
        <v/>
      </c>
      <c r="Y479" s="309" t="str">
        <f t="shared" si="139"/>
        <v/>
      </c>
      <c r="Z479" s="308" t="str">
        <f t="shared" si="130"/>
        <v/>
      </c>
      <c r="AA479" s="308" t="b">
        <f t="shared" si="131"/>
        <v>1</v>
      </c>
      <c r="AB479" s="308" t="str">
        <f t="shared" si="140"/>
        <v/>
      </c>
      <c r="AC479" s="534" t="str">
        <f t="shared" si="141"/>
        <v/>
      </c>
      <c r="AD479" s="752" t="str">
        <f t="shared" si="142"/>
        <v/>
      </c>
      <c r="AE479" s="534" t="str">
        <f t="shared" si="143"/>
        <v/>
      </c>
      <c r="AF479" s="752" t="str">
        <f t="shared" si="144"/>
        <v/>
      </c>
    </row>
    <row r="480" spans="2:32" x14ac:dyDescent="0.25">
      <c r="B480" s="721"/>
      <c r="C480" s="531" t="str">
        <f>IFERROR(VLOOKUP(B480,'מצבת ורישום גנים'!B:D,3,0),"")</f>
        <v/>
      </c>
      <c r="D480" s="721"/>
      <c r="E480" s="723"/>
      <c r="F480" s="723"/>
      <c r="G480" s="723"/>
      <c r="H480" s="723"/>
      <c r="I480" s="992" t="str">
        <f t="shared" si="145"/>
        <v/>
      </c>
      <c r="J480" s="723"/>
      <c r="K480" s="724"/>
      <c r="L480" s="723"/>
      <c r="M480" s="306" t="str">
        <f t="shared" si="132"/>
        <v/>
      </c>
      <c r="N480" s="32" t="str">
        <f t="shared" si="133"/>
        <v/>
      </c>
      <c r="P480" s="307" t="str">
        <f t="shared" si="134"/>
        <v/>
      </c>
      <c r="Q480" s="307" t="str">
        <f t="shared" si="128"/>
        <v/>
      </c>
      <c r="R480" s="307" t="str">
        <f t="shared" si="135"/>
        <v/>
      </c>
      <c r="S480" s="307" t="str">
        <f t="shared" si="136"/>
        <v/>
      </c>
      <c r="T480" s="307" t="str">
        <f t="shared" si="137"/>
        <v/>
      </c>
      <c r="U480" s="307" t="str">
        <f t="shared" si="129"/>
        <v/>
      </c>
      <c r="V480" s="723"/>
      <c r="X480" s="308" t="str">
        <f t="shared" si="138"/>
        <v/>
      </c>
      <c r="Y480" s="309" t="str">
        <f t="shared" si="139"/>
        <v/>
      </c>
      <c r="Z480" s="308" t="str">
        <f t="shared" si="130"/>
        <v/>
      </c>
      <c r="AA480" s="308" t="b">
        <f t="shared" si="131"/>
        <v>1</v>
      </c>
      <c r="AB480" s="308" t="str">
        <f t="shared" si="140"/>
        <v/>
      </c>
      <c r="AC480" s="534" t="str">
        <f t="shared" si="141"/>
        <v/>
      </c>
      <c r="AD480" s="752" t="str">
        <f t="shared" si="142"/>
        <v/>
      </c>
      <c r="AE480" s="534" t="str">
        <f t="shared" si="143"/>
        <v/>
      </c>
      <c r="AF480" s="752" t="str">
        <f t="shared" si="144"/>
        <v/>
      </c>
    </row>
    <row r="481" spans="2:32" x14ac:dyDescent="0.25">
      <c r="B481" s="721"/>
      <c r="C481" s="531" t="str">
        <f>IFERROR(VLOOKUP(B481,'מצבת ורישום גנים'!B:D,3,0),"")</f>
        <v/>
      </c>
      <c r="D481" s="721"/>
      <c r="E481" s="723"/>
      <c r="F481" s="723"/>
      <c r="G481" s="723"/>
      <c r="H481" s="723"/>
      <c r="I481" s="992" t="str">
        <f t="shared" si="145"/>
        <v/>
      </c>
      <c r="J481" s="723"/>
      <c r="K481" s="724"/>
      <c r="L481" s="723"/>
      <c r="M481" s="306" t="str">
        <f t="shared" si="132"/>
        <v/>
      </c>
      <c r="N481" s="32" t="str">
        <f t="shared" si="133"/>
        <v/>
      </c>
      <c r="P481" s="307" t="str">
        <f t="shared" si="134"/>
        <v/>
      </c>
      <c r="Q481" s="307" t="str">
        <f t="shared" si="128"/>
        <v/>
      </c>
      <c r="R481" s="307" t="str">
        <f t="shared" si="135"/>
        <v/>
      </c>
      <c r="S481" s="307" t="str">
        <f t="shared" si="136"/>
        <v/>
      </c>
      <c r="T481" s="307" t="str">
        <f t="shared" si="137"/>
        <v/>
      </c>
      <c r="U481" s="307" t="str">
        <f t="shared" si="129"/>
        <v/>
      </c>
      <c r="V481" s="723"/>
      <c r="X481" s="308" t="str">
        <f t="shared" si="138"/>
        <v/>
      </c>
      <c r="Y481" s="309" t="str">
        <f t="shared" si="139"/>
        <v/>
      </c>
      <c r="Z481" s="308" t="str">
        <f t="shared" si="130"/>
        <v/>
      </c>
      <c r="AA481" s="308" t="b">
        <f t="shared" si="131"/>
        <v>1</v>
      </c>
      <c r="AB481" s="308" t="str">
        <f t="shared" si="140"/>
        <v/>
      </c>
      <c r="AC481" s="534" t="str">
        <f t="shared" si="141"/>
        <v/>
      </c>
      <c r="AD481" s="752" t="str">
        <f t="shared" si="142"/>
        <v/>
      </c>
      <c r="AE481" s="534" t="str">
        <f t="shared" si="143"/>
        <v/>
      </c>
      <c r="AF481" s="752" t="str">
        <f t="shared" si="144"/>
        <v/>
      </c>
    </row>
    <row r="482" spans="2:32" x14ac:dyDescent="0.25">
      <c r="B482" s="721"/>
      <c r="C482" s="531" t="str">
        <f>IFERROR(VLOOKUP(B482,'מצבת ורישום גנים'!B:D,3,0),"")</f>
        <v/>
      </c>
      <c r="D482" s="721"/>
      <c r="E482" s="723"/>
      <c r="F482" s="723"/>
      <c r="G482" s="723"/>
      <c r="H482" s="723"/>
      <c r="I482" s="992" t="str">
        <f t="shared" si="145"/>
        <v/>
      </c>
      <c r="J482" s="723"/>
      <c r="K482" s="724"/>
      <c r="L482" s="723"/>
      <c r="M482" s="306" t="str">
        <f t="shared" si="132"/>
        <v/>
      </c>
      <c r="N482" s="32" t="str">
        <f t="shared" si="133"/>
        <v/>
      </c>
      <c r="P482" s="307" t="str">
        <f t="shared" si="134"/>
        <v/>
      </c>
      <c r="Q482" s="307" t="str">
        <f t="shared" si="128"/>
        <v/>
      </c>
      <c r="R482" s="307" t="str">
        <f t="shared" si="135"/>
        <v/>
      </c>
      <c r="S482" s="307" t="str">
        <f t="shared" si="136"/>
        <v/>
      </c>
      <c r="T482" s="307" t="str">
        <f t="shared" si="137"/>
        <v/>
      </c>
      <c r="U482" s="307" t="str">
        <f t="shared" si="129"/>
        <v/>
      </c>
      <c r="V482" s="723"/>
      <c r="X482" s="308" t="str">
        <f t="shared" si="138"/>
        <v/>
      </c>
      <c r="Y482" s="309" t="str">
        <f t="shared" si="139"/>
        <v/>
      </c>
      <c r="Z482" s="308" t="str">
        <f t="shared" si="130"/>
        <v/>
      </c>
      <c r="AA482" s="308" t="b">
        <f t="shared" si="131"/>
        <v>1</v>
      </c>
      <c r="AB482" s="308" t="str">
        <f t="shared" si="140"/>
        <v/>
      </c>
      <c r="AC482" s="534" t="str">
        <f t="shared" si="141"/>
        <v/>
      </c>
      <c r="AD482" s="752" t="str">
        <f t="shared" si="142"/>
        <v/>
      </c>
      <c r="AE482" s="534" t="str">
        <f t="shared" si="143"/>
        <v/>
      </c>
      <c r="AF482" s="752" t="str">
        <f t="shared" si="144"/>
        <v/>
      </c>
    </row>
    <row r="483" spans="2:32" x14ac:dyDescent="0.25">
      <c r="B483" s="721"/>
      <c r="C483" s="531" t="str">
        <f>IFERROR(VLOOKUP(B483,'מצבת ורישום גנים'!B:D,3,0),"")</f>
        <v/>
      </c>
      <c r="D483" s="721"/>
      <c r="E483" s="723"/>
      <c r="F483" s="723"/>
      <c r="G483" s="723"/>
      <c r="H483" s="723"/>
      <c r="I483" s="992" t="str">
        <f t="shared" si="145"/>
        <v/>
      </c>
      <c r="J483" s="723"/>
      <c r="K483" s="724"/>
      <c r="L483" s="723"/>
      <c r="M483" s="306" t="str">
        <f t="shared" si="132"/>
        <v/>
      </c>
      <c r="N483" s="32" t="str">
        <f t="shared" si="133"/>
        <v/>
      </c>
      <c r="P483" s="307" t="str">
        <f t="shared" si="134"/>
        <v/>
      </c>
      <c r="Q483" s="307" t="str">
        <f t="shared" si="128"/>
        <v/>
      </c>
      <c r="R483" s="307" t="str">
        <f t="shared" si="135"/>
        <v/>
      </c>
      <c r="S483" s="307" t="str">
        <f t="shared" si="136"/>
        <v/>
      </c>
      <c r="T483" s="307" t="str">
        <f t="shared" si="137"/>
        <v/>
      </c>
      <c r="U483" s="307" t="str">
        <f t="shared" si="129"/>
        <v/>
      </c>
      <c r="V483" s="723"/>
      <c r="X483" s="308" t="str">
        <f t="shared" si="138"/>
        <v/>
      </c>
      <c r="Y483" s="309" t="str">
        <f t="shared" si="139"/>
        <v/>
      </c>
      <c r="Z483" s="308" t="str">
        <f t="shared" si="130"/>
        <v/>
      </c>
      <c r="AA483" s="308" t="b">
        <f t="shared" si="131"/>
        <v>1</v>
      </c>
      <c r="AB483" s="308" t="str">
        <f t="shared" si="140"/>
        <v/>
      </c>
      <c r="AC483" s="534" t="str">
        <f t="shared" si="141"/>
        <v/>
      </c>
      <c r="AD483" s="752" t="str">
        <f t="shared" si="142"/>
        <v/>
      </c>
      <c r="AE483" s="534" t="str">
        <f t="shared" si="143"/>
        <v/>
      </c>
      <c r="AF483" s="752" t="str">
        <f t="shared" si="144"/>
        <v/>
      </c>
    </row>
    <row r="484" spans="2:32" x14ac:dyDescent="0.25">
      <c r="B484" s="721"/>
      <c r="C484" s="531" t="str">
        <f>IFERROR(VLOOKUP(B484,'מצבת ורישום גנים'!B:D,3,0),"")</f>
        <v/>
      </c>
      <c r="D484" s="721"/>
      <c r="E484" s="723"/>
      <c r="F484" s="723"/>
      <c r="G484" s="723"/>
      <c r="H484" s="723"/>
      <c r="I484" s="992" t="str">
        <f t="shared" si="145"/>
        <v/>
      </c>
      <c r="J484" s="723"/>
      <c r="K484" s="724"/>
      <c r="L484" s="723"/>
      <c r="M484" s="306" t="str">
        <f t="shared" si="132"/>
        <v/>
      </c>
      <c r="N484" s="32" t="str">
        <f t="shared" si="133"/>
        <v/>
      </c>
      <c r="P484" s="307" t="str">
        <f t="shared" si="134"/>
        <v/>
      </c>
      <c r="Q484" s="307" t="str">
        <f t="shared" si="128"/>
        <v/>
      </c>
      <c r="R484" s="307" t="str">
        <f t="shared" si="135"/>
        <v/>
      </c>
      <c r="S484" s="307" t="str">
        <f t="shared" si="136"/>
        <v/>
      </c>
      <c r="T484" s="307" t="str">
        <f t="shared" si="137"/>
        <v/>
      </c>
      <c r="U484" s="307" t="str">
        <f t="shared" si="129"/>
        <v/>
      </c>
      <c r="V484" s="723"/>
      <c r="X484" s="308" t="str">
        <f t="shared" si="138"/>
        <v/>
      </c>
      <c r="Y484" s="309" t="str">
        <f t="shared" si="139"/>
        <v/>
      </c>
      <c r="Z484" s="308" t="str">
        <f t="shared" si="130"/>
        <v/>
      </c>
      <c r="AA484" s="308" t="b">
        <f t="shared" si="131"/>
        <v>1</v>
      </c>
      <c r="AB484" s="308" t="str">
        <f t="shared" si="140"/>
        <v/>
      </c>
      <c r="AC484" s="534" t="str">
        <f t="shared" si="141"/>
        <v/>
      </c>
      <c r="AD484" s="752" t="str">
        <f t="shared" si="142"/>
        <v/>
      </c>
      <c r="AE484" s="534" t="str">
        <f t="shared" si="143"/>
        <v/>
      </c>
      <c r="AF484" s="752" t="str">
        <f t="shared" si="144"/>
        <v/>
      </c>
    </row>
    <row r="485" spans="2:32" x14ac:dyDescent="0.25">
      <c r="B485" s="721"/>
      <c r="C485" s="531" t="str">
        <f>IFERROR(VLOOKUP(B485,'מצבת ורישום גנים'!B:D,3,0),"")</f>
        <v/>
      </c>
      <c r="D485" s="721"/>
      <c r="E485" s="723"/>
      <c r="F485" s="723"/>
      <c r="G485" s="723"/>
      <c r="H485" s="723"/>
      <c r="I485" s="992" t="str">
        <f t="shared" si="145"/>
        <v/>
      </c>
      <c r="J485" s="723"/>
      <c r="K485" s="724"/>
      <c r="L485" s="723"/>
      <c r="M485" s="306" t="str">
        <f t="shared" si="132"/>
        <v/>
      </c>
      <c r="N485" s="32" t="str">
        <f t="shared" si="133"/>
        <v/>
      </c>
      <c r="P485" s="307" t="str">
        <f t="shared" si="134"/>
        <v/>
      </c>
      <c r="Q485" s="307" t="str">
        <f t="shared" si="128"/>
        <v/>
      </c>
      <c r="R485" s="307" t="str">
        <f t="shared" si="135"/>
        <v/>
      </c>
      <c r="S485" s="307" t="str">
        <f t="shared" si="136"/>
        <v/>
      </c>
      <c r="T485" s="307" t="str">
        <f t="shared" si="137"/>
        <v/>
      </c>
      <c r="U485" s="307" t="str">
        <f t="shared" si="129"/>
        <v/>
      </c>
      <c r="V485" s="723"/>
      <c r="X485" s="308" t="str">
        <f t="shared" si="138"/>
        <v/>
      </c>
      <c r="Y485" s="309" t="str">
        <f t="shared" si="139"/>
        <v/>
      </c>
      <c r="Z485" s="308" t="str">
        <f t="shared" si="130"/>
        <v/>
      </c>
      <c r="AA485" s="308" t="b">
        <f t="shared" si="131"/>
        <v>1</v>
      </c>
      <c r="AB485" s="308" t="str">
        <f t="shared" si="140"/>
        <v/>
      </c>
      <c r="AC485" s="534" t="str">
        <f t="shared" si="141"/>
        <v/>
      </c>
      <c r="AD485" s="752" t="str">
        <f t="shared" si="142"/>
        <v/>
      </c>
      <c r="AE485" s="534" t="str">
        <f t="shared" si="143"/>
        <v/>
      </c>
      <c r="AF485" s="752" t="str">
        <f t="shared" si="144"/>
        <v/>
      </c>
    </row>
    <row r="486" spans="2:32" x14ac:dyDescent="0.25">
      <c r="B486" s="721"/>
      <c r="C486" s="531" t="str">
        <f>IFERROR(VLOOKUP(B486,'מצבת ורישום גנים'!B:D,3,0),"")</f>
        <v/>
      </c>
      <c r="D486" s="721"/>
      <c r="E486" s="723"/>
      <c r="F486" s="723"/>
      <c r="G486" s="723"/>
      <c r="H486" s="723"/>
      <c r="I486" s="992" t="str">
        <f t="shared" si="145"/>
        <v/>
      </c>
      <c r="J486" s="723"/>
      <c r="K486" s="724"/>
      <c r="L486" s="723"/>
      <c r="M486" s="306" t="str">
        <f t="shared" si="132"/>
        <v/>
      </c>
      <c r="N486" s="32" t="str">
        <f t="shared" si="133"/>
        <v/>
      </c>
      <c r="P486" s="307" t="str">
        <f t="shared" si="134"/>
        <v/>
      </c>
      <c r="Q486" s="307" t="str">
        <f t="shared" si="128"/>
        <v/>
      </c>
      <c r="R486" s="307" t="str">
        <f t="shared" si="135"/>
        <v/>
      </c>
      <c r="S486" s="307" t="str">
        <f t="shared" si="136"/>
        <v/>
      </c>
      <c r="T486" s="307" t="str">
        <f t="shared" si="137"/>
        <v/>
      </c>
      <c r="U486" s="307" t="str">
        <f t="shared" si="129"/>
        <v/>
      </c>
      <c r="V486" s="723"/>
      <c r="X486" s="308" t="str">
        <f t="shared" si="138"/>
        <v/>
      </c>
      <c r="Y486" s="309" t="str">
        <f t="shared" si="139"/>
        <v/>
      </c>
      <c r="Z486" s="308" t="str">
        <f t="shared" si="130"/>
        <v/>
      </c>
      <c r="AA486" s="308" t="b">
        <f t="shared" si="131"/>
        <v>1</v>
      </c>
      <c r="AB486" s="308" t="str">
        <f t="shared" si="140"/>
        <v/>
      </c>
      <c r="AC486" s="534" t="str">
        <f t="shared" si="141"/>
        <v/>
      </c>
      <c r="AD486" s="752" t="str">
        <f t="shared" si="142"/>
        <v/>
      </c>
      <c r="AE486" s="534" t="str">
        <f t="shared" si="143"/>
        <v/>
      </c>
      <c r="AF486" s="752" t="str">
        <f t="shared" si="144"/>
        <v/>
      </c>
    </row>
    <row r="487" spans="2:32" x14ac:dyDescent="0.25">
      <c r="B487" s="721"/>
      <c r="C487" s="531" t="str">
        <f>IFERROR(VLOOKUP(B487,'מצבת ורישום גנים'!B:D,3,0),"")</f>
        <v/>
      </c>
      <c r="D487" s="721"/>
      <c r="E487" s="723"/>
      <c r="F487" s="723"/>
      <c r="G487" s="723"/>
      <c r="H487" s="723"/>
      <c r="I487" s="992" t="str">
        <f t="shared" si="145"/>
        <v/>
      </c>
      <c r="J487" s="723"/>
      <c r="K487" s="724"/>
      <c r="L487" s="723"/>
      <c r="M487" s="306" t="str">
        <f t="shared" si="132"/>
        <v/>
      </c>
      <c r="N487" s="32" t="str">
        <f t="shared" si="133"/>
        <v/>
      </c>
      <c r="P487" s="307" t="str">
        <f t="shared" si="134"/>
        <v/>
      </c>
      <c r="Q487" s="307" t="str">
        <f t="shared" si="128"/>
        <v/>
      </c>
      <c r="R487" s="307" t="str">
        <f t="shared" si="135"/>
        <v/>
      </c>
      <c r="S487" s="307" t="str">
        <f t="shared" si="136"/>
        <v/>
      </c>
      <c r="T487" s="307" t="str">
        <f t="shared" si="137"/>
        <v/>
      </c>
      <c r="U487" s="307" t="str">
        <f t="shared" si="129"/>
        <v/>
      </c>
      <c r="V487" s="723"/>
      <c r="X487" s="308" t="str">
        <f t="shared" si="138"/>
        <v/>
      </c>
      <c r="Y487" s="309" t="str">
        <f t="shared" si="139"/>
        <v/>
      </c>
      <c r="Z487" s="308" t="str">
        <f t="shared" si="130"/>
        <v/>
      </c>
      <c r="AA487" s="308" t="b">
        <f t="shared" si="131"/>
        <v>1</v>
      </c>
      <c r="AB487" s="308" t="str">
        <f t="shared" si="140"/>
        <v/>
      </c>
      <c r="AC487" s="534" t="str">
        <f t="shared" si="141"/>
        <v/>
      </c>
      <c r="AD487" s="752" t="str">
        <f t="shared" si="142"/>
        <v/>
      </c>
      <c r="AE487" s="534" t="str">
        <f t="shared" si="143"/>
        <v/>
      </c>
      <c r="AF487" s="752" t="str">
        <f t="shared" si="144"/>
        <v/>
      </c>
    </row>
    <row r="488" spans="2:32" x14ac:dyDescent="0.25">
      <c r="B488" s="721"/>
      <c r="C488" s="531" t="str">
        <f>IFERROR(VLOOKUP(B488,'מצבת ורישום גנים'!B:D,3,0),"")</f>
        <v/>
      </c>
      <c r="D488" s="721"/>
      <c r="E488" s="723"/>
      <c r="F488" s="723"/>
      <c r="G488" s="723"/>
      <c r="H488" s="723"/>
      <c r="I488" s="992" t="str">
        <f t="shared" si="145"/>
        <v/>
      </c>
      <c r="J488" s="723"/>
      <c r="K488" s="724"/>
      <c r="L488" s="723"/>
      <c r="M488" s="306" t="str">
        <f t="shared" si="132"/>
        <v/>
      </c>
      <c r="N488" s="32" t="str">
        <f t="shared" si="133"/>
        <v/>
      </c>
      <c r="P488" s="307" t="str">
        <f t="shared" si="134"/>
        <v/>
      </c>
      <c r="Q488" s="307" t="str">
        <f t="shared" si="128"/>
        <v/>
      </c>
      <c r="R488" s="307" t="str">
        <f t="shared" si="135"/>
        <v/>
      </c>
      <c r="S488" s="307" t="str">
        <f t="shared" si="136"/>
        <v/>
      </c>
      <c r="T488" s="307" t="str">
        <f t="shared" si="137"/>
        <v/>
      </c>
      <c r="U488" s="307" t="str">
        <f t="shared" si="129"/>
        <v/>
      </c>
      <c r="V488" s="723"/>
      <c r="X488" s="308" t="str">
        <f t="shared" si="138"/>
        <v/>
      </c>
      <c r="Y488" s="309" t="str">
        <f t="shared" si="139"/>
        <v/>
      </c>
      <c r="Z488" s="308" t="str">
        <f t="shared" si="130"/>
        <v/>
      </c>
      <c r="AA488" s="308" t="b">
        <f t="shared" si="131"/>
        <v>1</v>
      </c>
      <c r="AB488" s="308" t="str">
        <f t="shared" si="140"/>
        <v/>
      </c>
      <c r="AC488" s="534" t="str">
        <f t="shared" si="141"/>
        <v/>
      </c>
      <c r="AD488" s="752" t="str">
        <f t="shared" si="142"/>
        <v/>
      </c>
      <c r="AE488" s="534" t="str">
        <f t="shared" si="143"/>
        <v/>
      </c>
      <c r="AF488" s="752" t="str">
        <f t="shared" si="144"/>
        <v/>
      </c>
    </row>
    <row r="489" spans="2:32" x14ac:dyDescent="0.25">
      <c r="B489" s="721"/>
      <c r="C489" s="531" t="str">
        <f>IFERROR(VLOOKUP(B489,'מצבת ורישום גנים'!B:D,3,0),"")</f>
        <v/>
      </c>
      <c r="D489" s="721"/>
      <c r="E489" s="723"/>
      <c r="F489" s="723"/>
      <c r="G489" s="723"/>
      <c r="H489" s="723"/>
      <c r="I489" s="992" t="str">
        <f t="shared" si="145"/>
        <v/>
      </c>
      <c r="J489" s="723"/>
      <c r="K489" s="724"/>
      <c r="L489" s="723"/>
      <c r="M489" s="306" t="str">
        <f t="shared" si="132"/>
        <v/>
      </c>
      <c r="N489" s="32" t="str">
        <f t="shared" si="133"/>
        <v/>
      </c>
      <c r="P489" s="307" t="str">
        <f t="shared" si="134"/>
        <v/>
      </c>
      <c r="Q489" s="307" t="str">
        <f t="shared" si="128"/>
        <v/>
      </c>
      <c r="R489" s="307" t="str">
        <f t="shared" si="135"/>
        <v/>
      </c>
      <c r="S489" s="307" t="str">
        <f t="shared" si="136"/>
        <v/>
      </c>
      <c r="T489" s="307" t="str">
        <f t="shared" si="137"/>
        <v/>
      </c>
      <c r="U489" s="307" t="str">
        <f t="shared" si="129"/>
        <v/>
      </c>
      <c r="V489" s="723"/>
      <c r="X489" s="308" t="str">
        <f t="shared" si="138"/>
        <v/>
      </c>
      <c r="Y489" s="309" t="str">
        <f t="shared" si="139"/>
        <v/>
      </c>
      <c r="Z489" s="308" t="str">
        <f t="shared" si="130"/>
        <v/>
      </c>
      <c r="AA489" s="308" t="b">
        <f t="shared" si="131"/>
        <v>1</v>
      </c>
      <c r="AB489" s="308" t="str">
        <f t="shared" si="140"/>
        <v/>
      </c>
      <c r="AC489" s="534" t="str">
        <f t="shared" si="141"/>
        <v/>
      </c>
      <c r="AD489" s="752" t="str">
        <f t="shared" si="142"/>
        <v/>
      </c>
      <c r="AE489" s="534" t="str">
        <f t="shared" si="143"/>
        <v/>
      </c>
      <c r="AF489" s="752" t="str">
        <f t="shared" si="144"/>
        <v/>
      </c>
    </row>
    <row r="490" spans="2:32" x14ac:dyDescent="0.25">
      <c r="B490" s="721"/>
      <c r="C490" s="531" t="str">
        <f>IFERROR(VLOOKUP(B490,'מצבת ורישום גנים'!B:D,3,0),"")</f>
        <v/>
      </c>
      <c r="D490" s="721"/>
      <c r="E490" s="723"/>
      <c r="F490" s="723"/>
      <c r="G490" s="723"/>
      <c r="H490" s="723"/>
      <c r="I490" s="992" t="str">
        <f t="shared" si="145"/>
        <v/>
      </c>
      <c r="J490" s="723"/>
      <c r="K490" s="724"/>
      <c r="L490" s="723"/>
      <c r="M490" s="306" t="str">
        <f t="shared" si="132"/>
        <v/>
      </c>
      <c r="N490" s="32" t="str">
        <f t="shared" si="133"/>
        <v/>
      </c>
      <c r="P490" s="307" t="str">
        <f t="shared" si="134"/>
        <v/>
      </c>
      <c r="Q490" s="307" t="str">
        <f t="shared" si="128"/>
        <v/>
      </c>
      <c r="R490" s="307" t="str">
        <f t="shared" si="135"/>
        <v/>
      </c>
      <c r="S490" s="307" t="str">
        <f t="shared" si="136"/>
        <v/>
      </c>
      <c r="T490" s="307" t="str">
        <f t="shared" si="137"/>
        <v/>
      </c>
      <c r="U490" s="307" t="str">
        <f t="shared" si="129"/>
        <v/>
      </c>
      <c r="V490" s="723"/>
      <c r="X490" s="308" t="str">
        <f t="shared" si="138"/>
        <v/>
      </c>
      <c r="Y490" s="309" t="str">
        <f t="shared" si="139"/>
        <v/>
      </c>
      <c r="Z490" s="308" t="str">
        <f t="shared" si="130"/>
        <v/>
      </c>
      <c r="AA490" s="308" t="b">
        <f t="shared" si="131"/>
        <v>1</v>
      </c>
      <c r="AB490" s="308" t="str">
        <f t="shared" si="140"/>
        <v/>
      </c>
      <c r="AC490" s="534" t="str">
        <f t="shared" si="141"/>
        <v/>
      </c>
      <c r="AD490" s="752" t="str">
        <f t="shared" si="142"/>
        <v/>
      </c>
      <c r="AE490" s="534" t="str">
        <f t="shared" si="143"/>
        <v/>
      </c>
      <c r="AF490" s="752" t="str">
        <f t="shared" si="144"/>
        <v/>
      </c>
    </row>
    <row r="491" spans="2:32" x14ac:dyDescent="0.25">
      <c r="B491" s="721"/>
      <c r="C491" s="531" t="str">
        <f>IFERROR(VLOOKUP(B491,'מצבת ורישום גנים'!B:D,3,0),"")</f>
        <v/>
      </c>
      <c r="D491" s="721"/>
      <c r="E491" s="723"/>
      <c r="F491" s="723"/>
      <c r="G491" s="723"/>
      <c r="H491" s="723"/>
      <c r="I491" s="992" t="str">
        <f t="shared" si="145"/>
        <v/>
      </c>
      <c r="J491" s="723"/>
      <c r="K491" s="724"/>
      <c r="L491" s="723"/>
      <c r="M491" s="306" t="str">
        <f t="shared" si="132"/>
        <v/>
      </c>
      <c r="N491" s="32" t="str">
        <f t="shared" si="133"/>
        <v/>
      </c>
      <c r="P491" s="307" t="str">
        <f t="shared" si="134"/>
        <v/>
      </c>
      <c r="Q491" s="307" t="str">
        <f t="shared" si="128"/>
        <v/>
      </c>
      <c r="R491" s="307" t="str">
        <f t="shared" si="135"/>
        <v/>
      </c>
      <c r="S491" s="307" t="str">
        <f t="shared" si="136"/>
        <v/>
      </c>
      <c r="T491" s="307" t="str">
        <f t="shared" si="137"/>
        <v/>
      </c>
      <c r="U491" s="307" t="str">
        <f t="shared" si="129"/>
        <v/>
      </c>
      <c r="V491" s="723"/>
      <c r="X491" s="308" t="str">
        <f t="shared" si="138"/>
        <v/>
      </c>
      <c r="Y491" s="309" t="str">
        <f t="shared" si="139"/>
        <v/>
      </c>
      <c r="Z491" s="308" t="str">
        <f t="shared" si="130"/>
        <v/>
      </c>
      <c r="AA491" s="308" t="b">
        <f t="shared" si="131"/>
        <v>1</v>
      </c>
      <c r="AB491" s="308" t="str">
        <f t="shared" si="140"/>
        <v/>
      </c>
      <c r="AC491" s="534" t="str">
        <f t="shared" si="141"/>
        <v/>
      </c>
      <c r="AD491" s="752" t="str">
        <f t="shared" si="142"/>
        <v/>
      </c>
      <c r="AE491" s="534" t="str">
        <f t="shared" si="143"/>
        <v/>
      </c>
      <c r="AF491" s="752" t="str">
        <f t="shared" si="144"/>
        <v/>
      </c>
    </row>
    <row r="492" spans="2:32" x14ac:dyDescent="0.25">
      <c r="B492" s="721"/>
      <c r="C492" s="531" t="str">
        <f>IFERROR(VLOOKUP(B492,'מצבת ורישום גנים'!B:D,3,0),"")</f>
        <v/>
      </c>
      <c r="D492" s="721"/>
      <c r="E492" s="723"/>
      <c r="F492" s="723"/>
      <c r="G492" s="723"/>
      <c r="H492" s="723"/>
      <c r="I492" s="992" t="str">
        <f t="shared" si="145"/>
        <v/>
      </c>
      <c r="J492" s="723"/>
      <c r="K492" s="724"/>
      <c r="L492" s="723"/>
      <c r="M492" s="306" t="str">
        <f t="shared" si="132"/>
        <v/>
      </c>
      <c r="N492" s="32" t="str">
        <f t="shared" si="133"/>
        <v/>
      </c>
      <c r="P492" s="307" t="str">
        <f t="shared" si="134"/>
        <v/>
      </c>
      <c r="Q492" s="307" t="str">
        <f t="shared" si="128"/>
        <v/>
      </c>
      <c r="R492" s="307" t="str">
        <f t="shared" si="135"/>
        <v/>
      </c>
      <c r="S492" s="307" t="str">
        <f t="shared" si="136"/>
        <v/>
      </c>
      <c r="T492" s="307" t="str">
        <f t="shared" si="137"/>
        <v/>
      </c>
      <c r="U492" s="307" t="str">
        <f t="shared" si="129"/>
        <v/>
      </c>
      <c r="V492" s="723"/>
      <c r="X492" s="308" t="str">
        <f t="shared" si="138"/>
        <v/>
      </c>
      <c r="Y492" s="309" t="str">
        <f t="shared" si="139"/>
        <v/>
      </c>
      <c r="Z492" s="308" t="str">
        <f t="shared" si="130"/>
        <v/>
      </c>
      <c r="AA492" s="308" t="b">
        <f t="shared" si="131"/>
        <v>1</v>
      </c>
      <c r="AB492" s="308" t="str">
        <f t="shared" si="140"/>
        <v/>
      </c>
      <c r="AC492" s="534" t="str">
        <f t="shared" si="141"/>
        <v/>
      </c>
      <c r="AD492" s="752" t="str">
        <f t="shared" si="142"/>
        <v/>
      </c>
      <c r="AE492" s="534" t="str">
        <f t="shared" si="143"/>
        <v/>
      </c>
      <c r="AF492" s="752" t="str">
        <f t="shared" si="144"/>
        <v/>
      </c>
    </row>
    <row r="493" spans="2:32" x14ac:dyDescent="0.25">
      <c r="B493" s="721"/>
      <c r="C493" s="531" t="str">
        <f>IFERROR(VLOOKUP(B493,'מצבת ורישום גנים'!B:D,3,0),"")</f>
        <v/>
      </c>
      <c r="D493" s="721"/>
      <c r="E493" s="723"/>
      <c r="F493" s="723"/>
      <c r="G493" s="723"/>
      <c r="H493" s="723"/>
      <c r="I493" s="992" t="str">
        <f t="shared" si="145"/>
        <v/>
      </c>
      <c r="J493" s="723"/>
      <c r="K493" s="724"/>
      <c r="L493" s="723"/>
      <c r="M493" s="306" t="str">
        <f t="shared" si="132"/>
        <v/>
      </c>
      <c r="N493" s="32" t="str">
        <f t="shared" si="133"/>
        <v/>
      </c>
      <c r="P493" s="307" t="str">
        <f t="shared" si="134"/>
        <v/>
      </c>
      <c r="Q493" s="307" t="str">
        <f t="shared" si="128"/>
        <v/>
      </c>
      <c r="R493" s="307" t="str">
        <f t="shared" si="135"/>
        <v/>
      </c>
      <c r="S493" s="307" t="str">
        <f t="shared" si="136"/>
        <v/>
      </c>
      <c r="T493" s="307" t="str">
        <f t="shared" si="137"/>
        <v/>
      </c>
      <c r="U493" s="307" t="str">
        <f t="shared" si="129"/>
        <v/>
      </c>
      <c r="V493" s="723"/>
      <c r="X493" s="308" t="str">
        <f t="shared" si="138"/>
        <v/>
      </c>
      <c r="Y493" s="309" t="str">
        <f t="shared" si="139"/>
        <v/>
      </c>
      <c r="Z493" s="308" t="str">
        <f t="shared" si="130"/>
        <v/>
      </c>
      <c r="AA493" s="308" t="b">
        <f t="shared" si="131"/>
        <v>1</v>
      </c>
      <c r="AB493" s="308" t="str">
        <f t="shared" si="140"/>
        <v/>
      </c>
      <c r="AC493" s="534" t="str">
        <f t="shared" si="141"/>
        <v/>
      </c>
      <c r="AD493" s="752" t="str">
        <f t="shared" si="142"/>
        <v/>
      </c>
      <c r="AE493" s="534" t="str">
        <f t="shared" si="143"/>
        <v/>
      </c>
      <c r="AF493" s="752" t="str">
        <f t="shared" si="144"/>
        <v/>
      </c>
    </row>
    <row r="494" spans="2:32" x14ac:dyDescent="0.25">
      <c r="B494" s="721"/>
      <c r="C494" s="531" t="str">
        <f>IFERROR(VLOOKUP(B494,'מצבת ורישום גנים'!B:D,3,0),"")</f>
        <v/>
      </c>
      <c r="D494" s="721"/>
      <c r="E494" s="723"/>
      <c r="F494" s="723"/>
      <c r="G494" s="723"/>
      <c r="H494" s="723"/>
      <c r="I494" s="992" t="str">
        <f t="shared" si="145"/>
        <v/>
      </c>
      <c r="J494" s="723"/>
      <c r="K494" s="724"/>
      <c r="L494" s="723"/>
      <c r="M494" s="306" t="str">
        <f t="shared" si="132"/>
        <v/>
      </c>
      <c r="N494" s="32" t="str">
        <f t="shared" si="133"/>
        <v/>
      </c>
      <c r="P494" s="307" t="str">
        <f t="shared" si="134"/>
        <v/>
      </c>
      <c r="Q494" s="307" t="str">
        <f t="shared" si="128"/>
        <v/>
      </c>
      <c r="R494" s="307" t="str">
        <f t="shared" si="135"/>
        <v/>
      </c>
      <c r="S494" s="307" t="str">
        <f t="shared" si="136"/>
        <v/>
      </c>
      <c r="T494" s="307" t="str">
        <f t="shared" si="137"/>
        <v/>
      </c>
      <c r="U494" s="307" t="str">
        <f t="shared" si="129"/>
        <v/>
      </c>
      <c r="V494" s="723"/>
      <c r="X494" s="308" t="str">
        <f t="shared" si="138"/>
        <v/>
      </c>
      <c r="Y494" s="309" t="str">
        <f t="shared" si="139"/>
        <v/>
      </c>
      <c r="Z494" s="308" t="str">
        <f t="shared" si="130"/>
        <v/>
      </c>
      <c r="AA494" s="308" t="b">
        <f t="shared" si="131"/>
        <v>1</v>
      </c>
      <c r="AB494" s="308" t="str">
        <f t="shared" si="140"/>
        <v/>
      </c>
      <c r="AC494" s="534" t="str">
        <f t="shared" si="141"/>
        <v/>
      </c>
      <c r="AD494" s="752" t="str">
        <f t="shared" si="142"/>
        <v/>
      </c>
      <c r="AE494" s="534" t="str">
        <f t="shared" si="143"/>
        <v/>
      </c>
      <c r="AF494" s="752" t="str">
        <f t="shared" si="144"/>
        <v/>
      </c>
    </row>
    <row r="495" spans="2:32" x14ac:dyDescent="0.25">
      <c r="B495" s="721"/>
      <c r="C495" s="531" t="str">
        <f>IFERROR(VLOOKUP(B495,'מצבת ורישום גנים'!B:D,3,0),"")</f>
        <v/>
      </c>
      <c r="D495" s="721"/>
      <c r="E495" s="723"/>
      <c r="F495" s="723"/>
      <c r="G495" s="723"/>
      <c r="H495" s="723"/>
      <c r="I495" s="992" t="str">
        <f t="shared" si="145"/>
        <v/>
      </c>
      <c r="J495" s="723"/>
      <c r="K495" s="724"/>
      <c r="L495" s="723"/>
      <c r="M495" s="306" t="str">
        <f t="shared" si="132"/>
        <v/>
      </c>
      <c r="N495" s="32" t="str">
        <f t="shared" si="133"/>
        <v/>
      </c>
      <c r="P495" s="307" t="str">
        <f t="shared" si="134"/>
        <v/>
      </c>
      <c r="Q495" s="307" t="str">
        <f t="shared" si="128"/>
        <v/>
      </c>
      <c r="R495" s="307" t="str">
        <f t="shared" si="135"/>
        <v/>
      </c>
      <c r="S495" s="307" t="str">
        <f t="shared" si="136"/>
        <v/>
      </c>
      <c r="T495" s="307" t="str">
        <f t="shared" si="137"/>
        <v/>
      </c>
      <c r="U495" s="307" t="str">
        <f t="shared" si="129"/>
        <v/>
      </c>
      <c r="V495" s="723"/>
      <c r="X495" s="308" t="str">
        <f t="shared" si="138"/>
        <v/>
      </c>
      <c r="Y495" s="309" t="str">
        <f t="shared" si="139"/>
        <v/>
      </c>
      <c r="Z495" s="308" t="str">
        <f t="shared" si="130"/>
        <v/>
      </c>
      <c r="AA495" s="308" t="b">
        <f t="shared" si="131"/>
        <v>1</v>
      </c>
      <c r="AB495" s="308" t="str">
        <f t="shared" si="140"/>
        <v/>
      </c>
      <c r="AC495" s="534" t="str">
        <f t="shared" si="141"/>
        <v/>
      </c>
      <c r="AD495" s="752" t="str">
        <f t="shared" si="142"/>
        <v/>
      </c>
      <c r="AE495" s="534" t="str">
        <f t="shared" si="143"/>
        <v/>
      </c>
      <c r="AF495" s="752" t="str">
        <f t="shared" si="144"/>
        <v/>
      </c>
    </row>
    <row r="496" spans="2:32" x14ac:dyDescent="0.25">
      <c r="B496" s="721"/>
      <c r="C496" s="531" t="str">
        <f>IFERROR(VLOOKUP(B496,'מצבת ורישום גנים'!B:D,3,0),"")</f>
        <v/>
      </c>
      <c r="D496" s="721"/>
      <c r="E496" s="723"/>
      <c r="F496" s="723"/>
      <c r="G496" s="723"/>
      <c r="H496" s="723"/>
      <c r="I496" s="992" t="str">
        <f t="shared" si="145"/>
        <v/>
      </c>
      <c r="J496" s="723"/>
      <c r="K496" s="724"/>
      <c r="L496" s="723"/>
      <c r="M496" s="306" t="str">
        <f t="shared" si="132"/>
        <v/>
      </c>
      <c r="N496" s="32" t="str">
        <f t="shared" si="133"/>
        <v/>
      </c>
      <c r="P496" s="307" t="str">
        <f t="shared" si="134"/>
        <v/>
      </c>
      <c r="Q496" s="307" t="str">
        <f t="shared" si="128"/>
        <v/>
      </c>
      <c r="R496" s="307" t="str">
        <f t="shared" si="135"/>
        <v/>
      </c>
      <c r="S496" s="307" t="str">
        <f t="shared" si="136"/>
        <v/>
      </c>
      <c r="T496" s="307" t="str">
        <f t="shared" si="137"/>
        <v/>
      </c>
      <c r="U496" s="307" t="str">
        <f t="shared" si="129"/>
        <v/>
      </c>
      <c r="V496" s="723"/>
      <c r="X496" s="308" t="str">
        <f t="shared" si="138"/>
        <v/>
      </c>
      <c r="Y496" s="309" t="str">
        <f t="shared" si="139"/>
        <v/>
      </c>
      <c r="Z496" s="308" t="str">
        <f t="shared" si="130"/>
        <v/>
      </c>
      <c r="AA496" s="308" t="b">
        <f t="shared" si="131"/>
        <v>1</v>
      </c>
      <c r="AB496" s="308" t="str">
        <f t="shared" si="140"/>
        <v/>
      </c>
      <c r="AC496" s="534" t="str">
        <f t="shared" si="141"/>
        <v/>
      </c>
      <c r="AD496" s="752" t="str">
        <f t="shared" si="142"/>
        <v/>
      </c>
      <c r="AE496" s="534" t="str">
        <f t="shared" si="143"/>
        <v/>
      </c>
      <c r="AF496" s="752" t="str">
        <f t="shared" si="144"/>
        <v/>
      </c>
    </row>
    <row r="497" spans="2:32" x14ac:dyDescent="0.25">
      <c r="B497" s="721"/>
      <c r="C497" s="531" t="str">
        <f>IFERROR(VLOOKUP(B497,'מצבת ורישום גנים'!B:D,3,0),"")</f>
        <v/>
      </c>
      <c r="D497" s="721"/>
      <c r="E497" s="723"/>
      <c r="F497" s="723"/>
      <c r="G497" s="723"/>
      <c r="H497" s="723"/>
      <c r="I497" s="992" t="str">
        <f t="shared" si="145"/>
        <v/>
      </c>
      <c r="J497" s="723"/>
      <c r="K497" s="724"/>
      <c r="L497" s="723"/>
      <c r="M497" s="306" t="str">
        <f t="shared" si="132"/>
        <v/>
      </c>
      <c r="N497" s="32" t="str">
        <f t="shared" si="133"/>
        <v/>
      </c>
      <c r="P497" s="307" t="str">
        <f t="shared" si="134"/>
        <v/>
      </c>
      <c r="Q497" s="307" t="str">
        <f t="shared" si="128"/>
        <v/>
      </c>
      <c r="R497" s="307" t="str">
        <f t="shared" si="135"/>
        <v/>
      </c>
      <c r="S497" s="307" t="str">
        <f t="shared" si="136"/>
        <v/>
      </c>
      <c r="T497" s="307" t="str">
        <f t="shared" si="137"/>
        <v/>
      </c>
      <c r="U497" s="307" t="str">
        <f t="shared" si="129"/>
        <v/>
      </c>
      <c r="V497" s="723"/>
      <c r="X497" s="308" t="str">
        <f t="shared" si="138"/>
        <v/>
      </c>
      <c r="Y497" s="309" t="str">
        <f t="shared" si="139"/>
        <v/>
      </c>
      <c r="Z497" s="308" t="str">
        <f t="shared" si="130"/>
        <v/>
      </c>
      <c r="AA497" s="308" t="b">
        <f t="shared" si="131"/>
        <v>1</v>
      </c>
      <c r="AB497" s="308" t="str">
        <f t="shared" si="140"/>
        <v/>
      </c>
      <c r="AC497" s="534" t="str">
        <f t="shared" si="141"/>
        <v/>
      </c>
      <c r="AD497" s="752" t="str">
        <f t="shared" si="142"/>
        <v/>
      </c>
      <c r="AE497" s="534" t="str">
        <f t="shared" si="143"/>
        <v/>
      </c>
      <c r="AF497" s="752" t="str">
        <f t="shared" si="144"/>
        <v/>
      </c>
    </row>
    <row r="498" spans="2:32" x14ac:dyDescent="0.25">
      <c r="B498" s="721"/>
      <c r="C498" s="531" t="str">
        <f>IFERROR(VLOOKUP(B498,'מצבת ורישום גנים'!B:D,3,0),"")</f>
        <v/>
      </c>
      <c r="D498" s="721"/>
      <c r="E498" s="723"/>
      <c r="F498" s="723"/>
      <c r="G498" s="723"/>
      <c r="H498" s="723"/>
      <c r="I498" s="992" t="str">
        <f t="shared" si="145"/>
        <v/>
      </c>
      <c r="J498" s="723"/>
      <c r="K498" s="724"/>
      <c r="L498" s="723"/>
      <c r="M498" s="306" t="str">
        <f t="shared" si="132"/>
        <v/>
      </c>
      <c r="N498" s="32" t="str">
        <f t="shared" si="133"/>
        <v/>
      </c>
      <c r="P498" s="307" t="str">
        <f t="shared" si="134"/>
        <v/>
      </c>
      <c r="Q498" s="307" t="str">
        <f t="shared" si="128"/>
        <v/>
      </c>
      <c r="R498" s="307" t="str">
        <f t="shared" si="135"/>
        <v/>
      </c>
      <c r="S498" s="307" t="str">
        <f t="shared" si="136"/>
        <v/>
      </c>
      <c r="T498" s="307" t="str">
        <f t="shared" si="137"/>
        <v/>
      </c>
      <c r="U498" s="307" t="str">
        <f t="shared" si="129"/>
        <v/>
      </c>
      <c r="V498" s="723"/>
      <c r="X498" s="308" t="str">
        <f t="shared" si="138"/>
        <v/>
      </c>
      <c r="Y498" s="309" t="str">
        <f t="shared" si="139"/>
        <v/>
      </c>
      <c r="Z498" s="308" t="str">
        <f t="shared" si="130"/>
        <v/>
      </c>
      <c r="AA498" s="308" t="b">
        <f t="shared" si="131"/>
        <v>1</v>
      </c>
      <c r="AB498" s="308" t="str">
        <f t="shared" si="140"/>
        <v/>
      </c>
      <c r="AC498" s="534" t="str">
        <f t="shared" si="141"/>
        <v/>
      </c>
      <c r="AD498" s="752" t="str">
        <f t="shared" si="142"/>
        <v/>
      </c>
      <c r="AE498" s="534" t="str">
        <f t="shared" si="143"/>
        <v/>
      </c>
      <c r="AF498" s="752" t="str">
        <f t="shared" si="144"/>
        <v/>
      </c>
    </row>
    <row r="499" spans="2:32" x14ac:dyDescent="0.25">
      <c r="B499" s="721"/>
      <c r="C499" s="531" t="str">
        <f>IFERROR(VLOOKUP(B499,'מצבת ורישום גנים'!B:D,3,0),"")</f>
        <v/>
      </c>
      <c r="D499" s="721"/>
      <c r="E499" s="723"/>
      <c r="F499" s="723"/>
      <c r="G499" s="723"/>
      <c r="H499" s="723"/>
      <c r="I499" s="992" t="str">
        <f t="shared" si="145"/>
        <v/>
      </c>
      <c r="J499" s="723"/>
      <c r="K499" s="724"/>
      <c r="L499" s="723"/>
      <c r="M499" s="306" t="str">
        <f t="shared" si="132"/>
        <v/>
      </c>
      <c r="N499" s="32" t="str">
        <f t="shared" si="133"/>
        <v/>
      </c>
      <c r="P499" s="307" t="str">
        <f t="shared" si="134"/>
        <v/>
      </c>
      <c r="Q499" s="307" t="str">
        <f t="shared" si="128"/>
        <v/>
      </c>
      <c r="R499" s="307" t="str">
        <f t="shared" si="135"/>
        <v/>
      </c>
      <c r="S499" s="307" t="str">
        <f t="shared" si="136"/>
        <v/>
      </c>
      <c r="T499" s="307" t="str">
        <f t="shared" si="137"/>
        <v/>
      </c>
      <c r="U499" s="307" t="str">
        <f t="shared" si="129"/>
        <v/>
      </c>
      <c r="V499" s="723"/>
      <c r="X499" s="308" t="str">
        <f t="shared" si="138"/>
        <v/>
      </c>
      <c r="Y499" s="309" t="str">
        <f t="shared" si="139"/>
        <v/>
      </c>
      <c r="Z499" s="308" t="str">
        <f t="shared" si="130"/>
        <v/>
      </c>
      <c r="AA499" s="308" t="b">
        <f t="shared" si="131"/>
        <v>1</v>
      </c>
      <c r="AB499" s="308" t="str">
        <f t="shared" si="140"/>
        <v/>
      </c>
      <c r="AC499" s="534" t="str">
        <f t="shared" si="141"/>
        <v/>
      </c>
      <c r="AD499" s="752" t="str">
        <f t="shared" si="142"/>
        <v/>
      </c>
      <c r="AE499" s="534" t="str">
        <f t="shared" si="143"/>
        <v/>
      </c>
      <c r="AF499" s="752" t="str">
        <f t="shared" si="144"/>
        <v/>
      </c>
    </row>
    <row r="500" spans="2:32" x14ac:dyDescent="0.25">
      <c r="B500" s="721"/>
      <c r="C500" s="531" t="str">
        <f>IFERROR(VLOOKUP(B500,'מצבת ורישום גנים'!B:D,3,0),"")</f>
        <v/>
      </c>
      <c r="D500" s="721"/>
      <c r="E500" s="723"/>
      <c r="F500" s="723"/>
      <c r="G500" s="723"/>
      <c r="H500" s="723"/>
      <c r="I500" s="992" t="str">
        <f t="shared" si="145"/>
        <v/>
      </c>
      <c r="J500" s="723"/>
      <c r="K500" s="724"/>
      <c r="L500" s="723"/>
      <c r="M500" s="306" t="str">
        <f t="shared" si="132"/>
        <v/>
      </c>
      <c r="N500" s="32" t="str">
        <f t="shared" si="133"/>
        <v/>
      </c>
      <c r="P500" s="307" t="str">
        <f t="shared" si="134"/>
        <v/>
      </c>
      <c r="Q500" s="307" t="str">
        <f t="shared" si="128"/>
        <v/>
      </c>
      <c r="R500" s="307" t="str">
        <f t="shared" si="135"/>
        <v/>
      </c>
      <c r="S500" s="307" t="str">
        <f t="shared" si="136"/>
        <v/>
      </c>
      <c r="T500" s="307" t="str">
        <f t="shared" si="137"/>
        <v/>
      </c>
      <c r="U500" s="307" t="str">
        <f t="shared" si="129"/>
        <v/>
      </c>
      <c r="V500" s="723"/>
      <c r="X500" s="308" t="str">
        <f t="shared" si="138"/>
        <v/>
      </c>
      <c r="Y500" s="309" t="str">
        <f t="shared" si="139"/>
        <v/>
      </c>
      <c r="Z500" s="308" t="str">
        <f t="shared" si="130"/>
        <v/>
      </c>
      <c r="AA500" s="308" t="b">
        <f t="shared" si="131"/>
        <v>1</v>
      </c>
      <c r="AB500" s="308" t="str">
        <f t="shared" si="140"/>
        <v/>
      </c>
      <c r="AC500" s="534" t="str">
        <f t="shared" si="141"/>
        <v/>
      </c>
      <c r="AD500" s="752" t="str">
        <f t="shared" si="142"/>
        <v/>
      </c>
      <c r="AE500" s="534" t="str">
        <f t="shared" si="143"/>
        <v/>
      </c>
      <c r="AF500" s="752" t="str">
        <f t="shared" si="144"/>
        <v/>
      </c>
    </row>
    <row r="501" spans="2:32" x14ac:dyDescent="0.25">
      <c r="B501" s="721"/>
      <c r="C501" s="531" t="str">
        <f>IFERROR(VLOOKUP(B501,'מצבת ורישום גנים'!B:D,3,0),"")</f>
        <v/>
      </c>
      <c r="D501" s="721"/>
      <c r="E501" s="723"/>
      <c r="F501" s="723"/>
      <c r="G501" s="723"/>
      <c r="H501" s="723"/>
      <c r="I501" s="992" t="str">
        <f t="shared" si="145"/>
        <v/>
      </c>
      <c r="J501" s="723"/>
      <c r="K501" s="724"/>
      <c r="L501" s="723"/>
      <c r="M501" s="306" t="str">
        <f t="shared" si="132"/>
        <v/>
      </c>
      <c r="N501" s="32" t="str">
        <f t="shared" si="133"/>
        <v/>
      </c>
      <c r="P501" s="307" t="str">
        <f t="shared" si="134"/>
        <v/>
      </c>
      <c r="Q501" s="307" t="str">
        <f t="shared" si="128"/>
        <v/>
      </c>
      <c r="R501" s="307" t="str">
        <f t="shared" si="135"/>
        <v/>
      </c>
      <c r="S501" s="307" t="str">
        <f t="shared" si="136"/>
        <v/>
      </c>
      <c r="T501" s="307" t="str">
        <f t="shared" si="137"/>
        <v/>
      </c>
      <c r="U501" s="307" t="str">
        <f t="shared" si="129"/>
        <v/>
      </c>
      <c r="V501" s="723"/>
      <c r="X501" s="308" t="str">
        <f t="shared" si="138"/>
        <v/>
      </c>
      <c r="Y501" s="309" t="str">
        <f t="shared" si="139"/>
        <v/>
      </c>
      <c r="Z501" s="308" t="str">
        <f t="shared" si="130"/>
        <v/>
      </c>
      <c r="AA501" s="308" t="b">
        <f t="shared" si="131"/>
        <v>1</v>
      </c>
      <c r="AB501" s="308" t="str">
        <f t="shared" si="140"/>
        <v/>
      </c>
      <c r="AC501" s="534" t="str">
        <f t="shared" si="141"/>
        <v/>
      </c>
      <c r="AD501" s="752" t="str">
        <f t="shared" si="142"/>
        <v/>
      </c>
      <c r="AE501" s="534" t="str">
        <f t="shared" si="143"/>
        <v/>
      </c>
      <c r="AF501" s="752" t="str">
        <f t="shared" si="144"/>
        <v/>
      </c>
    </row>
    <row r="502" spans="2:32" x14ac:dyDescent="0.25">
      <c r="B502" s="721"/>
      <c r="C502" s="531" t="str">
        <f>IFERROR(VLOOKUP(B502,'מצבת ורישום גנים'!B:D,3,0),"")</f>
        <v/>
      </c>
      <c r="D502" s="721"/>
      <c r="E502" s="723"/>
      <c r="F502" s="723"/>
      <c r="G502" s="723"/>
      <c r="H502" s="723"/>
      <c r="I502" s="992" t="str">
        <f t="shared" si="145"/>
        <v/>
      </c>
      <c r="J502" s="723"/>
      <c r="K502" s="724"/>
      <c r="L502" s="723"/>
      <c r="M502" s="306" t="str">
        <f t="shared" si="132"/>
        <v/>
      </c>
      <c r="N502" s="32" t="str">
        <f t="shared" si="133"/>
        <v/>
      </c>
      <c r="P502" s="307" t="str">
        <f t="shared" si="134"/>
        <v/>
      </c>
      <c r="Q502" s="307" t="str">
        <f t="shared" si="128"/>
        <v/>
      </c>
      <c r="R502" s="307" t="str">
        <f t="shared" si="135"/>
        <v/>
      </c>
      <c r="S502" s="307" t="str">
        <f t="shared" si="136"/>
        <v/>
      </c>
      <c r="T502" s="307" t="str">
        <f t="shared" si="137"/>
        <v/>
      </c>
      <c r="U502" s="307" t="str">
        <f t="shared" si="129"/>
        <v/>
      </c>
      <c r="V502" s="723"/>
      <c r="X502" s="308" t="str">
        <f t="shared" si="138"/>
        <v/>
      </c>
      <c r="Y502" s="309" t="str">
        <f t="shared" si="139"/>
        <v/>
      </c>
      <c r="Z502" s="308" t="str">
        <f t="shared" si="130"/>
        <v/>
      </c>
      <c r="AA502" s="308" t="b">
        <f t="shared" si="131"/>
        <v>1</v>
      </c>
      <c r="AB502" s="308" t="str">
        <f t="shared" si="140"/>
        <v/>
      </c>
      <c r="AC502" s="534" t="str">
        <f t="shared" si="141"/>
        <v/>
      </c>
      <c r="AD502" s="752" t="str">
        <f t="shared" si="142"/>
        <v/>
      </c>
      <c r="AE502" s="534" t="str">
        <f t="shared" si="143"/>
        <v/>
      </c>
      <c r="AF502" s="752" t="str">
        <f t="shared" si="144"/>
        <v/>
      </c>
    </row>
    <row r="503" spans="2:32" x14ac:dyDescent="0.25">
      <c r="B503" s="721"/>
      <c r="C503" s="531" t="str">
        <f>IFERROR(VLOOKUP(B503,'מצבת ורישום גנים'!B:D,3,0),"")</f>
        <v/>
      </c>
      <c r="D503" s="721"/>
      <c r="E503" s="723"/>
      <c r="F503" s="723"/>
      <c r="G503" s="723"/>
      <c r="H503" s="723"/>
      <c r="I503" s="992" t="str">
        <f t="shared" si="145"/>
        <v/>
      </c>
      <c r="J503" s="723"/>
      <c r="K503" s="724"/>
      <c r="L503" s="723"/>
      <c r="M503" s="306" t="str">
        <f t="shared" si="132"/>
        <v/>
      </c>
      <c r="N503" s="32" t="str">
        <f t="shared" si="133"/>
        <v/>
      </c>
      <c r="P503" s="307" t="str">
        <f t="shared" si="134"/>
        <v/>
      </c>
      <c r="Q503" s="307" t="str">
        <f t="shared" si="128"/>
        <v/>
      </c>
      <c r="R503" s="307" t="str">
        <f t="shared" si="135"/>
        <v/>
      </c>
      <c r="S503" s="307" t="str">
        <f t="shared" si="136"/>
        <v/>
      </c>
      <c r="T503" s="307" t="str">
        <f t="shared" si="137"/>
        <v/>
      </c>
      <c r="U503" s="307" t="str">
        <f t="shared" si="129"/>
        <v/>
      </c>
      <c r="V503" s="723"/>
      <c r="X503" s="308" t="str">
        <f t="shared" si="138"/>
        <v/>
      </c>
      <c r="Y503" s="309" t="str">
        <f t="shared" si="139"/>
        <v/>
      </c>
      <c r="Z503" s="308" t="str">
        <f t="shared" si="130"/>
        <v/>
      </c>
      <c r="AA503" s="308" t="b">
        <f t="shared" si="131"/>
        <v>1</v>
      </c>
      <c r="AB503" s="308" t="str">
        <f t="shared" si="140"/>
        <v/>
      </c>
      <c r="AC503" s="534" t="str">
        <f t="shared" si="141"/>
        <v/>
      </c>
      <c r="AD503" s="752" t="str">
        <f t="shared" si="142"/>
        <v/>
      </c>
      <c r="AE503" s="534" t="str">
        <f t="shared" si="143"/>
        <v/>
      </c>
      <c r="AF503" s="752" t="str">
        <f t="shared" si="144"/>
        <v/>
      </c>
    </row>
    <row r="504" spans="2:32" x14ac:dyDescent="0.25">
      <c r="B504" s="721"/>
      <c r="C504" s="531" t="str">
        <f>IFERROR(VLOOKUP(B504,'מצבת ורישום גנים'!B:D,3,0),"")</f>
        <v/>
      </c>
      <c r="D504" s="721"/>
      <c r="E504" s="723"/>
      <c r="F504" s="723"/>
      <c r="G504" s="723"/>
      <c r="H504" s="723"/>
      <c r="I504" s="992" t="str">
        <f t="shared" si="145"/>
        <v/>
      </c>
      <c r="J504" s="723"/>
      <c r="K504" s="724"/>
      <c r="L504" s="723"/>
      <c r="M504" s="306" t="str">
        <f t="shared" si="132"/>
        <v/>
      </c>
      <c r="N504" s="32" t="str">
        <f t="shared" si="133"/>
        <v/>
      </c>
      <c r="P504" s="307" t="str">
        <f t="shared" si="134"/>
        <v/>
      </c>
      <c r="Q504" s="307" t="str">
        <f t="shared" si="128"/>
        <v/>
      </c>
      <c r="R504" s="307" t="str">
        <f t="shared" si="135"/>
        <v/>
      </c>
      <c r="S504" s="307" t="str">
        <f t="shared" si="136"/>
        <v/>
      </c>
      <c r="T504" s="307" t="str">
        <f t="shared" si="137"/>
        <v/>
      </c>
      <c r="U504" s="307" t="str">
        <f t="shared" si="129"/>
        <v/>
      </c>
      <c r="V504" s="723"/>
      <c r="X504" s="308" t="str">
        <f t="shared" si="138"/>
        <v/>
      </c>
      <c r="Y504" s="309" t="str">
        <f t="shared" si="139"/>
        <v/>
      </c>
      <c r="Z504" s="308" t="str">
        <f t="shared" si="130"/>
        <v/>
      </c>
      <c r="AA504" s="308" t="b">
        <f t="shared" si="131"/>
        <v>1</v>
      </c>
      <c r="AB504" s="308" t="str">
        <f t="shared" si="140"/>
        <v/>
      </c>
      <c r="AC504" s="534" t="str">
        <f t="shared" si="141"/>
        <v/>
      </c>
      <c r="AD504" s="752" t="str">
        <f t="shared" si="142"/>
        <v/>
      </c>
      <c r="AE504" s="534" t="str">
        <f t="shared" si="143"/>
        <v/>
      </c>
      <c r="AF504" s="752" t="str">
        <f t="shared" si="144"/>
        <v/>
      </c>
    </row>
    <row r="505" spans="2:32" x14ac:dyDescent="0.25">
      <c r="B505" s="721"/>
      <c r="C505" s="531" t="str">
        <f>IFERROR(VLOOKUP(B505,'מצבת ורישום גנים'!B:D,3,0),"")</f>
        <v/>
      </c>
      <c r="D505" s="721"/>
      <c r="E505" s="723"/>
      <c r="F505" s="723"/>
      <c r="G505" s="723"/>
      <c r="H505" s="723"/>
      <c r="I505" s="992" t="str">
        <f t="shared" si="145"/>
        <v/>
      </c>
      <c r="J505" s="723"/>
      <c r="K505" s="724"/>
      <c r="L505" s="723"/>
      <c r="M505" s="306" t="str">
        <f t="shared" si="132"/>
        <v/>
      </c>
      <c r="N505" s="32" t="str">
        <f t="shared" si="133"/>
        <v/>
      </c>
      <c r="P505" s="307" t="str">
        <f t="shared" si="134"/>
        <v/>
      </c>
      <c r="Q505" s="307" t="str">
        <f t="shared" si="128"/>
        <v/>
      </c>
      <c r="R505" s="307" t="str">
        <f t="shared" si="135"/>
        <v/>
      </c>
      <c r="S505" s="307" t="str">
        <f t="shared" si="136"/>
        <v/>
      </c>
      <c r="T505" s="307" t="str">
        <f t="shared" si="137"/>
        <v/>
      </c>
      <c r="U505" s="307" t="str">
        <f t="shared" si="129"/>
        <v/>
      </c>
      <c r="V505" s="723"/>
      <c r="X505" s="308" t="str">
        <f t="shared" si="138"/>
        <v/>
      </c>
      <c r="Y505" s="309" t="str">
        <f t="shared" si="139"/>
        <v/>
      </c>
      <c r="Z505" s="308" t="str">
        <f t="shared" si="130"/>
        <v/>
      </c>
      <c r="AA505" s="308" t="b">
        <f t="shared" si="131"/>
        <v>1</v>
      </c>
      <c r="AB505" s="308" t="str">
        <f t="shared" si="140"/>
        <v/>
      </c>
      <c r="AC505" s="534" t="str">
        <f t="shared" si="141"/>
        <v/>
      </c>
      <c r="AD505" s="752" t="str">
        <f t="shared" si="142"/>
        <v/>
      </c>
      <c r="AE505" s="534" t="str">
        <f t="shared" si="143"/>
        <v/>
      </c>
      <c r="AF505" s="752" t="str">
        <f t="shared" si="144"/>
        <v/>
      </c>
    </row>
    <row r="506" spans="2:32" x14ac:dyDescent="0.25">
      <c r="B506" s="721"/>
      <c r="C506" s="531" t="str">
        <f>IFERROR(VLOOKUP(B506,'מצבת ורישום גנים'!B:D,3,0),"")</f>
        <v/>
      </c>
      <c r="D506" s="721"/>
      <c r="E506" s="723"/>
      <c r="F506" s="723"/>
      <c r="G506" s="723"/>
      <c r="H506" s="723"/>
      <c r="I506" s="992" t="str">
        <f t="shared" si="145"/>
        <v/>
      </c>
      <c r="J506" s="723"/>
      <c r="K506" s="724"/>
      <c r="L506" s="723"/>
      <c r="M506" s="306" t="str">
        <f t="shared" si="132"/>
        <v/>
      </c>
      <c r="N506" s="32" t="str">
        <f t="shared" si="133"/>
        <v/>
      </c>
      <c r="P506" s="307" t="str">
        <f t="shared" si="134"/>
        <v/>
      </c>
      <c r="Q506" s="307" t="str">
        <f t="shared" si="128"/>
        <v/>
      </c>
      <c r="R506" s="307" t="str">
        <f t="shared" si="135"/>
        <v/>
      </c>
      <c r="S506" s="307" t="str">
        <f t="shared" si="136"/>
        <v/>
      </c>
      <c r="T506" s="307" t="str">
        <f t="shared" si="137"/>
        <v/>
      </c>
      <c r="U506" s="307" t="str">
        <f t="shared" si="129"/>
        <v/>
      </c>
      <c r="V506" s="723"/>
      <c r="X506" s="308" t="str">
        <f t="shared" si="138"/>
        <v/>
      </c>
      <c r="Y506" s="309" t="str">
        <f t="shared" si="139"/>
        <v/>
      </c>
      <c r="Z506" s="308" t="str">
        <f t="shared" si="130"/>
        <v/>
      </c>
      <c r="AA506" s="308" t="b">
        <f t="shared" si="131"/>
        <v>1</v>
      </c>
      <c r="AB506" s="308" t="str">
        <f t="shared" si="140"/>
        <v/>
      </c>
      <c r="AC506" s="534" t="str">
        <f t="shared" si="141"/>
        <v/>
      </c>
      <c r="AD506" s="752" t="str">
        <f t="shared" si="142"/>
        <v/>
      </c>
      <c r="AE506" s="534" t="str">
        <f t="shared" si="143"/>
        <v/>
      </c>
      <c r="AF506" s="752" t="str">
        <f t="shared" si="144"/>
        <v/>
      </c>
    </row>
    <row r="507" spans="2:32" x14ac:dyDescent="0.25">
      <c r="B507" s="721"/>
      <c r="C507" s="531" t="str">
        <f>IFERROR(VLOOKUP(B507,'מצבת ורישום גנים'!B:D,3,0),"")</f>
        <v/>
      </c>
      <c r="D507" s="721"/>
      <c r="E507" s="723"/>
      <c r="F507" s="723"/>
      <c r="G507" s="723"/>
      <c r="H507" s="723"/>
      <c r="I507" s="992" t="str">
        <f t="shared" si="145"/>
        <v/>
      </c>
      <c r="J507" s="723"/>
      <c r="K507" s="724"/>
      <c r="L507" s="723"/>
      <c r="M507" s="306" t="str">
        <f t="shared" si="132"/>
        <v/>
      </c>
      <c r="N507" s="32" t="str">
        <f t="shared" si="133"/>
        <v/>
      </c>
      <c r="P507" s="307" t="str">
        <f t="shared" si="134"/>
        <v/>
      </c>
      <c r="Q507" s="307" t="str">
        <f t="shared" si="128"/>
        <v/>
      </c>
      <c r="R507" s="307" t="str">
        <f t="shared" si="135"/>
        <v/>
      </c>
      <c r="S507" s="307" t="str">
        <f t="shared" si="136"/>
        <v/>
      </c>
      <c r="T507" s="307" t="str">
        <f t="shared" si="137"/>
        <v/>
      </c>
      <c r="U507" s="307" t="str">
        <f t="shared" si="129"/>
        <v/>
      </c>
      <c r="V507" s="723"/>
      <c r="X507" s="308" t="str">
        <f t="shared" si="138"/>
        <v/>
      </c>
      <c r="Y507" s="309" t="str">
        <f t="shared" si="139"/>
        <v/>
      </c>
      <c r="Z507" s="308" t="str">
        <f t="shared" si="130"/>
        <v/>
      </c>
      <c r="AA507" s="308" t="b">
        <f t="shared" si="131"/>
        <v>1</v>
      </c>
      <c r="AB507" s="308" t="str">
        <f t="shared" si="140"/>
        <v/>
      </c>
      <c r="AC507" s="534" t="str">
        <f t="shared" si="141"/>
        <v/>
      </c>
      <c r="AD507" s="752" t="str">
        <f t="shared" si="142"/>
        <v/>
      </c>
      <c r="AE507" s="534" t="str">
        <f t="shared" si="143"/>
        <v/>
      </c>
      <c r="AF507" s="752" t="str">
        <f t="shared" si="144"/>
        <v/>
      </c>
    </row>
    <row r="508" spans="2:32" x14ac:dyDescent="0.25">
      <c r="B508" s="721"/>
      <c r="C508" s="531" t="str">
        <f>IFERROR(VLOOKUP(B508,'מצבת ורישום גנים'!B:D,3,0),"")</f>
        <v/>
      </c>
      <c r="D508" s="721"/>
      <c r="E508" s="723"/>
      <c r="F508" s="723"/>
      <c r="G508" s="723"/>
      <c r="H508" s="723"/>
      <c r="I508" s="992" t="str">
        <f t="shared" si="145"/>
        <v/>
      </c>
      <c r="J508" s="723"/>
      <c r="K508" s="724"/>
      <c r="L508" s="723"/>
      <c r="M508" s="306" t="str">
        <f t="shared" si="132"/>
        <v/>
      </c>
      <c r="N508" s="32" t="str">
        <f t="shared" si="133"/>
        <v/>
      </c>
      <c r="P508" s="307" t="str">
        <f t="shared" si="134"/>
        <v/>
      </c>
      <c r="Q508" s="307" t="str">
        <f t="shared" si="128"/>
        <v/>
      </c>
      <c r="R508" s="307" t="str">
        <f t="shared" si="135"/>
        <v/>
      </c>
      <c r="S508" s="307" t="str">
        <f t="shared" si="136"/>
        <v/>
      </c>
      <c r="T508" s="307" t="str">
        <f t="shared" si="137"/>
        <v/>
      </c>
      <c r="U508" s="307" t="str">
        <f t="shared" si="129"/>
        <v/>
      </c>
      <c r="V508" s="723"/>
      <c r="X508" s="308" t="str">
        <f t="shared" si="138"/>
        <v/>
      </c>
      <c r="Y508" s="309" t="str">
        <f t="shared" si="139"/>
        <v/>
      </c>
      <c r="Z508" s="308" t="str">
        <f t="shared" si="130"/>
        <v/>
      </c>
      <c r="AA508" s="308" t="b">
        <f t="shared" si="131"/>
        <v>1</v>
      </c>
      <c r="AB508" s="308" t="str">
        <f t="shared" si="140"/>
        <v/>
      </c>
      <c r="AC508" s="534" t="str">
        <f t="shared" si="141"/>
        <v/>
      </c>
      <c r="AD508" s="752" t="str">
        <f t="shared" si="142"/>
        <v/>
      </c>
      <c r="AE508" s="534" t="str">
        <f t="shared" si="143"/>
        <v/>
      </c>
      <c r="AF508" s="752" t="str">
        <f t="shared" si="144"/>
        <v/>
      </c>
    </row>
    <row r="509" spans="2:32" x14ac:dyDescent="0.25">
      <c r="B509" s="721"/>
      <c r="C509" s="531" t="str">
        <f>IFERROR(VLOOKUP(B509,'מצבת ורישום גנים'!B:D,3,0),"")</f>
        <v/>
      </c>
      <c r="D509" s="721"/>
      <c r="E509" s="723"/>
      <c r="F509" s="723"/>
      <c r="G509" s="723"/>
      <c r="H509" s="723"/>
      <c r="I509" s="992" t="str">
        <f t="shared" si="145"/>
        <v/>
      </c>
      <c r="J509" s="723"/>
      <c r="K509" s="724"/>
      <c r="L509" s="723"/>
      <c r="M509" s="306" t="str">
        <f t="shared" si="132"/>
        <v/>
      </c>
      <c r="N509" s="32" t="str">
        <f t="shared" si="133"/>
        <v/>
      </c>
      <c r="P509" s="307" t="str">
        <f t="shared" si="134"/>
        <v/>
      </c>
      <c r="Q509" s="307" t="str">
        <f t="shared" si="128"/>
        <v/>
      </c>
      <c r="R509" s="307" t="str">
        <f t="shared" si="135"/>
        <v/>
      </c>
      <c r="S509" s="307" t="str">
        <f t="shared" si="136"/>
        <v/>
      </c>
      <c r="T509" s="307" t="str">
        <f t="shared" si="137"/>
        <v/>
      </c>
      <c r="U509" s="307" t="str">
        <f t="shared" si="129"/>
        <v/>
      </c>
      <c r="V509" s="723"/>
      <c r="X509" s="308" t="str">
        <f t="shared" si="138"/>
        <v/>
      </c>
      <c r="Y509" s="309" t="str">
        <f t="shared" si="139"/>
        <v/>
      </c>
      <c r="Z509" s="308" t="str">
        <f t="shared" si="130"/>
        <v/>
      </c>
      <c r="AA509" s="308" t="b">
        <f t="shared" si="131"/>
        <v>1</v>
      </c>
      <c r="AB509" s="308" t="str">
        <f t="shared" si="140"/>
        <v/>
      </c>
      <c r="AC509" s="534" t="str">
        <f t="shared" si="141"/>
        <v/>
      </c>
      <c r="AD509" s="752" t="str">
        <f t="shared" si="142"/>
        <v/>
      </c>
      <c r="AE509" s="534" t="str">
        <f t="shared" si="143"/>
        <v/>
      </c>
      <c r="AF509" s="752" t="str">
        <f t="shared" si="144"/>
        <v/>
      </c>
    </row>
    <row r="510" spans="2:32" x14ac:dyDescent="0.25">
      <c r="B510" s="721"/>
      <c r="C510" s="531" t="str">
        <f>IFERROR(VLOOKUP(B510,'מצבת ורישום גנים'!B:D,3,0),"")</f>
        <v/>
      </c>
      <c r="D510" s="721"/>
      <c r="E510" s="723"/>
      <c r="F510" s="723"/>
      <c r="G510" s="723"/>
      <c r="H510" s="723"/>
      <c r="I510" s="992" t="str">
        <f t="shared" si="145"/>
        <v/>
      </c>
      <c r="J510" s="723"/>
      <c r="K510" s="724"/>
      <c r="L510" s="723"/>
      <c r="M510" s="306" t="str">
        <f t="shared" si="132"/>
        <v/>
      </c>
      <c r="N510" s="32" t="str">
        <f t="shared" si="133"/>
        <v/>
      </c>
      <c r="P510" s="307" t="str">
        <f t="shared" si="134"/>
        <v/>
      </c>
      <c r="Q510" s="307" t="str">
        <f t="shared" si="128"/>
        <v/>
      </c>
      <c r="R510" s="307" t="str">
        <f t="shared" si="135"/>
        <v/>
      </c>
      <c r="S510" s="307" t="str">
        <f t="shared" si="136"/>
        <v/>
      </c>
      <c r="T510" s="307" t="str">
        <f t="shared" si="137"/>
        <v/>
      </c>
      <c r="U510" s="307" t="str">
        <f t="shared" si="129"/>
        <v/>
      </c>
      <c r="V510" s="723"/>
      <c r="X510" s="308" t="str">
        <f t="shared" si="138"/>
        <v/>
      </c>
      <c r="Y510" s="309" t="str">
        <f t="shared" si="139"/>
        <v/>
      </c>
      <c r="Z510" s="308" t="str">
        <f t="shared" si="130"/>
        <v/>
      </c>
      <c r="AA510" s="308" t="b">
        <f t="shared" si="131"/>
        <v>1</v>
      </c>
      <c r="AB510" s="308" t="str">
        <f t="shared" si="140"/>
        <v/>
      </c>
      <c r="AC510" s="534" t="str">
        <f t="shared" si="141"/>
        <v/>
      </c>
      <c r="AD510" s="752" t="str">
        <f t="shared" si="142"/>
        <v/>
      </c>
      <c r="AE510" s="534" t="str">
        <f t="shared" si="143"/>
        <v/>
      </c>
      <c r="AF510" s="752" t="str">
        <f t="shared" si="144"/>
        <v/>
      </c>
    </row>
    <row r="511" spans="2:32" x14ac:dyDescent="0.25">
      <c r="B511" s="721"/>
      <c r="C511" s="531" t="str">
        <f>IFERROR(VLOOKUP(B511,'מצבת ורישום גנים'!B:D,3,0),"")</f>
        <v/>
      </c>
      <c r="D511" s="721"/>
      <c r="E511" s="723"/>
      <c r="F511" s="723"/>
      <c r="G511" s="723"/>
      <c r="H511" s="723"/>
      <c r="I511" s="992" t="str">
        <f t="shared" si="145"/>
        <v/>
      </c>
      <c r="J511" s="723"/>
      <c r="K511" s="724"/>
      <c r="L511" s="723"/>
      <c r="M511" s="306" t="str">
        <f t="shared" si="132"/>
        <v/>
      </c>
      <c r="N511" s="32" t="str">
        <f t="shared" si="133"/>
        <v/>
      </c>
      <c r="P511" s="307" t="str">
        <f t="shared" si="134"/>
        <v/>
      </c>
      <c r="Q511" s="307" t="str">
        <f t="shared" si="128"/>
        <v/>
      </c>
      <c r="R511" s="307" t="str">
        <f t="shared" si="135"/>
        <v/>
      </c>
      <c r="S511" s="307" t="str">
        <f t="shared" si="136"/>
        <v/>
      </c>
      <c r="T511" s="307" t="str">
        <f t="shared" si="137"/>
        <v/>
      </c>
      <c r="U511" s="307" t="str">
        <f t="shared" si="129"/>
        <v/>
      </c>
      <c r="V511" s="723"/>
      <c r="X511" s="308" t="str">
        <f t="shared" si="138"/>
        <v/>
      </c>
      <c r="Y511" s="309" t="str">
        <f t="shared" si="139"/>
        <v/>
      </c>
      <c r="Z511" s="308" t="str">
        <f t="shared" si="130"/>
        <v/>
      </c>
      <c r="AA511" s="308" t="b">
        <f t="shared" si="131"/>
        <v>1</v>
      </c>
      <c r="AB511" s="308" t="str">
        <f t="shared" si="140"/>
        <v/>
      </c>
      <c r="AC511" s="534" t="str">
        <f t="shared" si="141"/>
        <v/>
      </c>
      <c r="AD511" s="752" t="str">
        <f t="shared" si="142"/>
        <v/>
      </c>
      <c r="AE511" s="534" t="str">
        <f t="shared" si="143"/>
        <v/>
      </c>
      <c r="AF511" s="752" t="str">
        <f t="shared" si="144"/>
        <v/>
      </c>
    </row>
    <row r="512" spans="2:32" x14ac:dyDescent="0.25">
      <c r="B512" s="721"/>
      <c r="C512" s="531" t="str">
        <f>IFERROR(VLOOKUP(B512,'מצבת ורישום גנים'!B:D,3,0),"")</f>
        <v/>
      </c>
      <c r="D512" s="721"/>
      <c r="E512" s="723"/>
      <c r="F512" s="723"/>
      <c r="G512" s="723"/>
      <c r="H512" s="723"/>
      <c r="I512" s="992" t="str">
        <f t="shared" si="145"/>
        <v/>
      </c>
      <c r="J512" s="723"/>
      <c r="K512" s="724"/>
      <c r="L512" s="723"/>
      <c r="M512" s="306" t="str">
        <f t="shared" si="132"/>
        <v/>
      </c>
      <c r="N512" s="32" t="str">
        <f t="shared" si="133"/>
        <v/>
      </c>
      <c r="P512" s="307" t="str">
        <f t="shared" si="134"/>
        <v/>
      </c>
      <c r="Q512" s="307" t="str">
        <f t="shared" si="128"/>
        <v/>
      </c>
      <c r="R512" s="307" t="str">
        <f t="shared" si="135"/>
        <v/>
      </c>
      <c r="S512" s="307" t="str">
        <f t="shared" si="136"/>
        <v/>
      </c>
      <c r="T512" s="307" t="str">
        <f t="shared" si="137"/>
        <v/>
      </c>
      <c r="U512" s="307" t="str">
        <f t="shared" si="129"/>
        <v/>
      </c>
      <c r="V512" s="723"/>
      <c r="X512" s="308" t="str">
        <f t="shared" si="138"/>
        <v/>
      </c>
      <c r="Y512" s="309" t="str">
        <f t="shared" si="139"/>
        <v/>
      </c>
      <c r="Z512" s="308" t="str">
        <f t="shared" si="130"/>
        <v/>
      </c>
      <c r="AA512" s="308" t="b">
        <f t="shared" si="131"/>
        <v>1</v>
      </c>
      <c r="AB512" s="308" t="str">
        <f t="shared" si="140"/>
        <v/>
      </c>
      <c r="AC512" s="534" t="str">
        <f t="shared" si="141"/>
        <v/>
      </c>
      <c r="AD512" s="752" t="str">
        <f t="shared" si="142"/>
        <v/>
      </c>
      <c r="AE512" s="534" t="str">
        <f t="shared" si="143"/>
        <v/>
      </c>
      <c r="AF512" s="752" t="str">
        <f t="shared" si="144"/>
        <v/>
      </c>
    </row>
    <row r="513" spans="2:32" x14ac:dyDescent="0.25">
      <c r="B513" s="721"/>
      <c r="C513" s="531" t="str">
        <f>IFERROR(VLOOKUP(B513,'מצבת ורישום גנים'!B:D,3,0),"")</f>
        <v/>
      </c>
      <c r="D513" s="721"/>
      <c r="E513" s="723"/>
      <c r="F513" s="723"/>
      <c r="G513" s="723"/>
      <c r="H513" s="723"/>
      <c r="I513" s="992" t="str">
        <f t="shared" si="145"/>
        <v/>
      </c>
      <c r="J513" s="723"/>
      <c r="K513" s="724"/>
      <c r="L513" s="723"/>
      <c r="M513" s="306" t="str">
        <f t="shared" si="132"/>
        <v/>
      </c>
      <c r="N513" s="32" t="str">
        <f t="shared" si="133"/>
        <v/>
      </c>
      <c r="P513" s="307" t="str">
        <f t="shared" si="134"/>
        <v/>
      </c>
      <c r="Q513" s="307" t="str">
        <f t="shared" si="128"/>
        <v/>
      </c>
      <c r="R513" s="307" t="str">
        <f t="shared" si="135"/>
        <v/>
      </c>
      <c r="S513" s="307" t="str">
        <f t="shared" si="136"/>
        <v/>
      </c>
      <c r="T513" s="307" t="str">
        <f t="shared" si="137"/>
        <v/>
      </c>
      <c r="U513" s="307" t="str">
        <f t="shared" si="129"/>
        <v/>
      </c>
      <c r="V513" s="723"/>
      <c r="X513" s="308" t="str">
        <f t="shared" si="138"/>
        <v/>
      </c>
      <c r="Y513" s="309" t="str">
        <f t="shared" si="139"/>
        <v/>
      </c>
      <c r="Z513" s="308" t="str">
        <f t="shared" si="130"/>
        <v/>
      </c>
      <c r="AA513" s="308" t="b">
        <f t="shared" si="131"/>
        <v>1</v>
      </c>
      <c r="AB513" s="308" t="str">
        <f t="shared" si="140"/>
        <v/>
      </c>
      <c r="AC513" s="534" t="str">
        <f t="shared" si="141"/>
        <v/>
      </c>
      <c r="AD513" s="752" t="str">
        <f t="shared" si="142"/>
        <v/>
      </c>
      <c r="AE513" s="534" t="str">
        <f t="shared" si="143"/>
        <v/>
      </c>
      <c r="AF513" s="752" t="str">
        <f t="shared" si="144"/>
        <v/>
      </c>
    </row>
    <row r="514" spans="2:32" x14ac:dyDescent="0.25">
      <c r="B514" s="721"/>
      <c r="C514" s="531" t="str">
        <f>IFERROR(VLOOKUP(B514,'מצבת ורישום גנים'!B:D,3,0),"")</f>
        <v/>
      </c>
      <c r="D514" s="721"/>
      <c r="E514" s="723"/>
      <c r="F514" s="723"/>
      <c r="G514" s="723"/>
      <c r="H514" s="723"/>
      <c r="I514" s="992" t="str">
        <f t="shared" si="145"/>
        <v/>
      </c>
      <c r="J514" s="723"/>
      <c r="K514" s="724"/>
      <c r="L514" s="723"/>
      <c r="M514" s="306" t="str">
        <f t="shared" si="132"/>
        <v/>
      </c>
      <c r="N514" s="32" t="str">
        <f t="shared" si="133"/>
        <v/>
      </c>
      <c r="P514" s="307" t="str">
        <f t="shared" si="134"/>
        <v/>
      </c>
      <c r="Q514" s="307" t="str">
        <f t="shared" si="128"/>
        <v/>
      </c>
      <c r="R514" s="307" t="str">
        <f t="shared" si="135"/>
        <v/>
      </c>
      <c r="S514" s="307" t="str">
        <f t="shared" si="136"/>
        <v/>
      </c>
      <c r="T514" s="307" t="str">
        <f t="shared" si="137"/>
        <v/>
      </c>
      <c r="U514" s="307" t="str">
        <f t="shared" si="129"/>
        <v/>
      </c>
      <c r="V514" s="723"/>
      <c r="X514" s="308" t="str">
        <f t="shared" si="138"/>
        <v/>
      </c>
      <c r="Y514" s="309" t="str">
        <f t="shared" si="139"/>
        <v/>
      </c>
      <c r="Z514" s="308" t="str">
        <f t="shared" si="130"/>
        <v/>
      </c>
      <c r="AA514" s="308" t="b">
        <f t="shared" si="131"/>
        <v>1</v>
      </c>
      <c r="AB514" s="308" t="str">
        <f t="shared" si="140"/>
        <v/>
      </c>
      <c r="AC514" s="534" t="str">
        <f t="shared" si="141"/>
        <v/>
      </c>
      <c r="AD514" s="752" t="str">
        <f t="shared" si="142"/>
        <v/>
      </c>
      <c r="AE514" s="534" t="str">
        <f t="shared" si="143"/>
        <v/>
      </c>
      <c r="AF514" s="752" t="str">
        <f t="shared" si="144"/>
        <v/>
      </c>
    </row>
    <row r="515" spans="2:32" x14ac:dyDescent="0.25">
      <c r="B515" s="721"/>
      <c r="C515" s="531" t="str">
        <f>IFERROR(VLOOKUP(B515,'מצבת ורישום גנים'!B:D,3,0),"")</f>
        <v/>
      </c>
      <c r="D515" s="721"/>
      <c r="E515" s="723"/>
      <c r="F515" s="723"/>
      <c r="G515" s="723"/>
      <c r="H515" s="723"/>
      <c r="I515" s="992" t="str">
        <f t="shared" si="145"/>
        <v/>
      </c>
      <c r="J515" s="723"/>
      <c r="K515" s="724"/>
      <c r="L515" s="723"/>
      <c r="M515" s="306" t="str">
        <f t="shared" si="132"/>
        <v/>
      </c>
      <c r="N515" s="32" t="str">
        <f t="shared" si="133"/>
        <v/>
      </c>
      <c r="P515" s="307" t="str">
        <f t="shared" si="134"/>
        <v/>
      </c>
      <c r="Q515" s="307" t="str">
        <f t="shared" si="128"/>
        <v/>
      </c>
      <c r="R515" s="307" t="str">
        <f t="shared" si="135"/>
        <v/>
      </c>
      <c r="S515" s="307" t="str">
        <f t="shared" si="136"/>
        <v/>
      </c>
      <c r="T515" s="307" t="str">
        <f t="shared" si="137"/>
        <v/>
      </c>
      <c r="U515" s="307" t="str">
        <f t="shared" si="129"/>
        <v/>
      </c>
      <c r="V515" s="723"/>
      <c r="X515" s="308" t="str">
        <f t="shared" si="138"/>
        <v/>
      </c>
      <c r="Y515" s="309" t="str">
        <f t="shared" si="139"/>
        <v/>
      </c>
      <c r="Z515" s="308" t="str">
        <f t="shared" si="130"/>
        <v/>
      </c>
      <c r="AA515" s="308" t="b">
        <f t="shared" si="131"/>
        <v>1</v>
      </c>
      <c r="AB515" s="308" t="str">
        <f t="shared" si="140"/>
        <v/>
      </c>
      <c r="AC515" s="534" t="str">
        <f t="shared" si="141"/>
        <v/>
      </c>
      <c r="AD515" s="752" t="str">
        <f t="shared" si="142"/>
        <v/>
      </c>
      <c r="AE515" s="534" t="str">
        <f t="shared" si="143"/>
        <v/>
      </c>
      <c r="AF515" s="752" t="str">
        <f t="shared" si="144"/>
        <v/>
      </c>
    </row>
    <row r="516" spans="2:32" x14ac:dyDescent="0.25">
      <c r="B516" s="721"/>
      <c r="C516" s="531" t="str">
        <f>IFERROR(VLOOKUP(B516,'מצבת ורישום גנים'!B:D,3,0),"")</f>
        <v/>
      </c>
      <c r="D516" s="721"/>
      <c r="E516" s="723"/>
      <c r="F516" s="723"/>
      <c r="G516" s="723"/>
      <c r="H516" s="723"/>
      <c r="I516" s="992" t="str">
        <f t="shared" si="145"/>
        <v/>
      </c>
      <c r="J516" s="723"/>
      <c r="K516" s="724"/>
      <c r="L516" s="723"/>
      <c r="M516" s="306" t="str">
        <f t="shared" si="132"/>
        <v/>
      </c>
      <c r="N516" s="32" t="str">
        <f t="shared" si="133"/>
        <v/>
      </c>
      <c r="P516" s="307" t="str">
        <f t="shared" si="134"/>
        <v/>
      </c>
      <c r="Q516" s="307" t="str">
        <f t="shared" si="128"/>
        <v/>
      </c>
      <c r="R516" s="307" t="str">
        <f t="shared" si="135"/>
        <v/>
      </c>
      <c r="S516" s="307" t="str">
        <f t="shared" si="136"/>
        <v/>
      </c>
      <c r="T516" s="307" t="str">
        <f t="shared" si="137"/>
        <v/>
      </c>
      <c r="U516" s="307" t="str">
        <f t="shared" si="129"/>
        <v/>
      </c>
      <c r="V516" s="723"/>
      <c r="X516" s="308" t="str">
        <f t="shared" si="138"/>
        <v/>
      </c>
      <c r="Y516" s="309" t="str">
        <f t="shared" si="139"/>
        <v/>
      </c>
      <c r="Z516" s="308" t="str">
        <f t="shared" si="130"/>
        <v/>
      </c>
      <c r="AA516" s="308" t="b">
        <f t="shared" si="131"/>
        <v>1</v>
      </c>
      <c r="AB516" s="308" t="str">
        <f t="shared" si="140"/>
        <v/>
      </c>
      <c r="AC516" s="534" t="str">
        <f t="shared" si="141"/>
        <v/>
      </c>
      <c r="AD516" s="752" t="str">
        <f t="shared" si="142"/>
        <v/>
      </c>
      <c r="AE516" s="534" t="str">
        <f t="shared" si="143"/>
        <v/>
      </c>
      <c r="AF516" s="752" t="str">
        <f t="shared" si="144"/>
        <v/>
      </c>
    </row>
    <row r="517" spans="2:32" x14ac:dyDescent="0.25">
      <c r="B517" s="721"/>
      <c r="C517" s="531" t="str">
        <f>IFERROR(VLOOKUP(B517,'מצבת ורישום גנים'!B:D,3,0),"")</f>
        <v/>
      </c>
      <c r="D517" s="721"/>
      <c r="E517" s="723"/>
      <c r="F517" s="723"/>
      <c r="G517" s="723"/>
      <c r="H517" s="723"/>
      <c r="I517" s="992" t="str">
        <f t="shared" si="145"/>
        <v/>
      </c>
      <c r="J517" s="723"/>
      <c r="K517" s="724"/>
      <c r="L517" s="723"/>
      <c r="M517" s="306" t="str">
        <f t="shared" si="132"/>
        <v/>
      </c>
      <c r="N517" s="32" t="str">
        <f t="shared" si="133"/>
        <v/>
      </c>
      <c r="P517" s="307" t="str">
        <f t="shared" si="134"/>
        <v/>
      </c>
      <c r="Q517" s="307" t="str">
        <f t="shared" si="128"/>
        <v/>
      </c>
      <c r="R517" s="307" t="str">
        <f t="shared" si="135"/>
        <v/>
      </c>
      <c r="S517" s="307" t="str">
        <f t="shared" si="136"/>
        <v/>
      </c>
      <c r="T517" s="307" t="str">
        <f t="shared" si="137"/>
        <v/>
      </c>
      <c r="U517" s="307" t="str">
        <f t="shared" si="129"/>
        <v/>
      </c>
      <c r="V517" s="723"/>
      <c r="X517" s="308" t="str">
        <f t="shared" si="138"/>
        <v/>
      </c>
      <c r="Y517" s="309" t="str">
        <f t="shared" si="139"/>
        <v/>
      </c>
      <c r="Z517" s="308" t="str">
        <f t="shared" si="130"/>
        <v/>
      </c>
      <c r="AA517" s="308" t="b">
        <f t="shared" si="131"/>
        <v>1</v>
      </c>
      <c r="AB517" s="308" t="str">
        <f t="shared" si="140"/>
        <v/>
      </c>
      <c r="AC517" s="534" t="str">
        <f t="shared" si="141"/>
        <v/>
      </c>
      <c r="AD517" s="752" t="str">
        <f t="shared" si="142"/>
        <v/>
      </c>
      <c r="AE517" s="534" t="str">
        <f t="shared" si="143"/>
        <v/>
      </c>
      <c r="AF517" s="752" t="str">
        <f t="shared" si="144"/>
        <v/>
      </c>
    </row>
    <row r="518" spans="2:32" x14ac:dyDescent="0.25">
      <c r="B518" s="721"/>
      <c r="C518" s="531" t="str">
        <f>IFERROR(VLOOKUP(B518,'מצבת ורישום גנים'!B:D,3,0),"")</f>
        <v/>
      </c>
      <c r="D518" s="721"/>
      <c r="E518" s="723"/>
      <c r="F518" s="723"/>
      <c r="G518" s="723"/>
      <c r="H518" s="723"/>
      <c r="I518" s="992" t="str">
        <f t="shared" si="145"/>
        <v/>
      </c>
      <c r="J518" s="723"/>
      <c r="K518" s="724"/>
      <c r="L518" s="723"/>
      <c r="M518" s="306" t="str">
        <f t="shared" si="132"/>
        <v/>
      </c>
      <c r="N518" s="32" t="str">
        <f t="shared" si="133"/>
        <v/>
      </c>
      <c r="P518" s="307" t="str">
        <f t="shared" si="134"/>
        <v/>
      </c>
      <c r="Q518" s="307" t="str">
        <f t="shared" si="128"/>
        <v/>
      </c>
      <c r="R518" s="307" t="str">
        <f t="shared" si="135"/>
        <v/>
      </c>
      <c r="S518" s="307" t="str">
        <f t="shared" si="136"/>
        <v/>
      </c>
      <c r="T518" s="307" t="str">
        <f t="shared" si="137"/>
        <v/>
      </c>
      <c r="U518" s="307" t="str">
        <f t="shared" si="129"/>
        <v/>
      </c>
      <c r="V518" s="723"/>
      <c r="X518" s="308" t="str">
        <f t="shared" si="138"/>
        <v/>
      </c>
      <c r="Y518" s="309" t="str">
        <f t="shared" si="139"/>
        <v/>
      </c>
      <c r="Z518" s="308" t="str">
        <f t="shared" si="130"/>
        <v/>
      </c>
      <c r="AA518" s="308" t="b">
        <f t="shared" si="131"/>
        <v>1</v>
      </c>
      <c r="AB518" s="308" t="str">
        <f t="shared" si="140"/>
        <v/>
      </c>
      <c r="AC518" s="534" t="str">
        <f t="shared" si="141"/>
        <v/>
      </c>
      <c r="AD518" s="752" t="str">
        <f t="shared" si="142"/>
        <v/>
      </c>
      <c r="AE518" s="534" t="str">
        <f t="shared" si="143"/>
        <v/>
      </c>
      <c r="AF518" s="752" t="str">
        <f t="shared" si="144"/>
        <v/>
      </c>
    </row>
    <row r="519" spans="2:32" x14ac:dyDescent="0.25">
      <c r="B519" s="721"/>
      <c r="C519" s="531" t="str">
        <f>IFERROR(VLOOKUP(B519,'מצבת ורישום גנים'!B:D,3,0),"")</f>
        <v/>
      </c>
      <c r="D519" s="721"/>
      <c r="E519" s="723"/>
      <c r="F519" s="723"/>
      <c r="G519" s="723"/>
      <c r="H519" s="723"/>
      <c r="I519" s="992" t="str">
        <f t="shared" si="145"/>
        <v/>
      </c>
      <c r="J519" s="723"/>
      <c r="K519" s="724"/>
      <c r="L519" s="723"/>
      <c r="M519" s="306" t="str">
        <f t="shared" si="132"/>
        <v/>
      </c>
      <c r="N519" s="32" t="str">
        <f t="shared" si="133"/>
        <v/>
      </c>
      <c r="P519" s="307" t="str">
        <f t="shared" si="134"/>
        <v/>
      </c>
      <c r="Q519" s="307" t="str">
        <f t="shared" si="128"/>
        <v/>
      </c>
      <c r="R519" s="307" t="str">
        <f t="shared" si="135"/>
        <v/>
      </c>
      <c r="S519" s="307" t="str">
        <f t="shared" si="136"/>
        <v/>
      </c>
      <c r="T519" s="307" t="str">
        <f t="shared" si="137"/>
        <v/>
      </c>
      <c r="U519" s="307" t="str">
        <f t="shared" si="129"/>
        <v/>
      </c>
      <c r="V519" s="723"/>
      <c r="X519" s="308" t="str">
        <f t="shared" si="138"/>
        <v/>
      </c>
      <c r="Y519" s="309" t="str">
        <f t="shared" si="139"/>
        <v/>
      </c>
      <c r="Z519" s="308" t="str">
        <f t="shared" si="130"/>
        <v/>
      </c>
      <c r="AA519" s="308" t="b">
        <f t="shared" si="131"/>
        <v>1</v>
      </c>
      <c r="AB519" s="308" t="str">
        <f t="shared" si="140"/>
        <v/>
      </c>
      <c r="AC519" s="534" t="str">
        <f t="shared" si="141"/>
        <v/>
      </c>
      <c r="AD519" s="752" t="str">
        <f t="shared" si="142"/>
        <v/>
      </c>
      <c r="AE519" s="534" t="str">
        <f t="shared" si="143"/>
        <v/>
      </c>
      <c r="AF519" s="752" t="str">
        <f t="shared" si="144"/>
        <v/>
      </c>
    </row>
    <row r="520" spans="2:32" x14ac:dyDescent="0.25">
      <c r="B520" s="721"/>
      <c r="C520" s="531" t="str">
        <f>IFERROR(VLOOKUP(B520,'מצבת ורישום גנים'!B:D,3,0),"")</f>
        <v/>
      </c>
      <c r="D520" s="721"/>
      <c r="E520" s="723"/>
      <c r="F520" s="723"/>
      <c r="G520" s="723"/>
      <c r="H520" s="723"/>
      <c r="I520" s="992" t="str">
        <f t="shared" si="145"/>
        <v/>
      </c>
      <c r="J520" s="723"/>
      <c r="K520" s="724"/>
      <c r="L520" s="723"/>
      <c r="M520" s="306" t="str">
        <f t="shared" si="132"/>
        <v/>
      </c>
      <c r="N520" s="32" t="str">
        <f t="shared" si="133"/>
        <v/>
      </c>
      <c r="P520" s="307" t="str">
        <f t="shared" si="134"/>
        <v/>
      </c>
      <c r="Q520" s="307" t="str">
        <f t="shared" si="128"/>
        <v/>
      </c>
      <c r="R520" s="307" t="str">
        <f t="shared" si="135"/>
        <v/>
      </c>
      <c r="S520" s="307" t="str">
        <f t="shared" si="136"/>
        <v/>
      </c>
      <c r="T520" s="307" t="str">
        <f t="shared" si="137"/>
        <v/>
      </c>
      <c r="U520" s="307" t="str">
        <f t="shared" si="129"/>
        <v/>
      </c>
      <c r="V520" s="723"/>
      <c r="X520" s="308" t="str">
        <f t="shared" si="138"/>
        <v/>
      </c>
      <c r="Y520" s="309" t="str">
        <f t="shared" si="139"/>
        <v/>
      </c>
      <c r="Z520" s="308" t="str">
        <f t="shared" si="130"/>
        <v/>
      </c>
      <c r="AA520" s="308" t="b">
        <f t="shared" si="131"/>
        <v>1</v>
      </c>
      <c r="AB520" s="308" t="str">
        <f t="shared" si="140"/>
        <v/>
      </c>
      <c r="AC520" s="534" t="str">
        <f t="shared" si="141"/>
        <v/>
      </c>
      <c r="AD520" s="752" t="str">
        <f t="shared" si="142"/>
        <v/>
      </c>
      <c r="AE520" s="534" t="str">
        <f t="shared" si="143"/>
        <v/>
      </c>
      <c r="AF520" s="752" t="str">
        <f t="shared" si="144"/>
        <v/>
      </c>
    </row>
    <row r="521" spans="2:32" x14ac:dyDescent="0.25">
      <c r="B521" s="721"/>
      <c r="C521" s="531" t="str">
        <f>IFERROR(VLOOKUP(B521,'מצבת ורישום גנים'!B:D,3,0),"")</f>
        <v/>
      </c>
      <c r="D521" s="721"/>
      <c r="E521" s="723"/>
      <c r="F521" s="723"/>
      <c r="G521" s="723"/>
      <c r="H521" s="723"/>
      <c r="I521" s="992" t="str">
        <f t="shared" si="145"/>
        <v/>
      </c>
      <c r="J521" s="723"/>
      <c r="K521" s="724"/>
      <c r="L521" s="723"/>
      <c r="M521" s="306" t="str">
        <f t="shared" si="132"/>
        <v/>
      </c>
      <c r="N521" s="32" t="str">
        <f t="shared" si="133"/>
        <v/>
      </c>
      <c r="P521" s="307" t="str">
        <f t="shared" si="134"/>
        <v/>
      </c>
      <c r="Q521" s="307" t="str">
        <f t="shared" si="128"/>
        <v/>
      </c>
      <c r="R521" s="307" t="str">
        <f t="shared" si="135"/>
        <v/>
      </c>
      <c r="S521" s="307" t="str">
        <f t="shared" si="136"/>
        <v/>
      </c>
      <c r="T521" s="307" t="str">
        <f t="shared" si="137"/>
        <v/>
      </c>
      <c r="U521" s="307" t="str">
        <f t="shared" si="129"/>
        <v/>
      </c>
      <c r="V521" s="723"/>
      <c r="X521" s="308" t="str">
        <f t="shared" si="138"/>
        <v/>
      </c>
      <c r="Y521" s="309" t="str">
        <f t="shared" si="139"/>
        <v/>
      </c>
      <c r="Z521" s="308" t="str">
        <f t="shared" si="130"/>
        <v/>
      </c>
      <c r="AA521" s="308" t="b">
        <f t="shared" si="131"/>
        <v>1</v>
      </c>
      <c r="AB521" s="308" t="str">
        <f t="shared" si="140"/>
        <v/>
      </c>
      <c r="AC521" s="534" t="str">
        <f t="shared" si="141"/>
        <v/>
      </c>
      <c r="AD521" s="752" t="str">
        <f t="shared" si="142"/>
        <v/>
      </c>
      <c r="AE521" s="534" t="str">
        <f t="shared" si="143"/>
        <v/>
      </c>
      <c r="AF521" s="752" t="str">
        <f t="shared" si="144"/>
        <v/>
      </c>
    </row>
    <row r="522" spans="2:32" x14ac:dyDescent="0.25">
      <c r="B522" s="721"/>
      <c r="C522" s="531" t="str">
        <f>IFERROR(VLOOKUP(B522,'מצבת ורישום גנים'!B:D,3,0),"")</f>
        <v/>
      </c>
      <c r="D522" s="721"/>
      <c r="E522" s="723"/>
      <c r="F522" s="723"/>
      <c r="G522" s="723"/>
      <c r="H522" s="723"/>
      <c r="I522" s="992" t="str">
        <f t="shared" si="145"/>
        <v/>
      </c>
      <c r="J522" s="723"/>
      <c r="K522" s="724"/>
      <c r="L522" s="723"/>
      <c r="M522" s="306" t="str">
        <f t="shared" si="132"/>
        <v/>
      </c>
      <c r="N522" s="32" t="str">
        <f t="shared" si="133"/>
        <v/>
      </c>
      <c r="P522" s="307" t="str">
        <f t="shared" si="134"/>
        <v/>
      </c>
      <c r="Q522" s="307" t="str">
        <f t="shared" si="128"/>
        <v/>
      </c>
      <c r="R522" s="307" t="str">
        <f t="shared" si="135"/>
        <v/>
      </c>
      <c r="S522" s="307" t="str">
        <f t="shared" si="136"/>
        <v/>
      </c>
      <c r="T522" s="307" t="str">
        <f t="shared" si="137"/>
        <v/>
      </c>
      <c r="U522" s="307" t="str">
        <f t="shared" si="129"/>
        <v/>
      </c>
      <c r="V522" s="723"/>
      <c r="X522" s="308" t="str">
        <f t="shared" si="138"/>
        <v/>
      </c>
      <c r="Y522" s="309" t="str">
        <f t="shared" si="139"/>
        <v/>
      </c>
      <c r="Z522" s="308" t="str">
        <f t="shared" si="130"/>
        <v/>
      </c>
      <c r="AA522" s="308" t="b">
        <f t="shared" si="131"/>
        <v>1</v>
      </c>
      <c r="AB522" s="308" t="str">
        <f t="shared" si="140"/>
        <v/>
      </c>
      <c r="AC522" s="534" t="str">
        <f t="shared" si="141"/>
        <v/>
      </c>
      <c r="AD522" s="752" t="str">
        <f t="shared" si="142"/>
        <v/>
      </c>
      <c r="AE522" s="534" t="str">
        <f t="shared" si="143"/>
        <v/>
      </c>
      <c r="AF522" s="752" t="str">
        <f t="shared" si="144"/>
        <v/>
      </c>
    </row>
    <row r="523" spans="2:32" x14ac:dyDescent="0.25">
      <c r="B523" s="721"/>
      <c r="C523" s="531" t="str">
        <f>IFERROR(VLOOKUP(B523,'מצבת ורישום גנים'!B:D,3,0),"")</f>
        <v/>
      </c>
      <c r="D523" s="721"/>
      <c r="E523" s="723"/>
      <c r="F523" s="723"/>
      <c r="G523" s="723"/>
      <c r="H523" s="723"/>
      <c r="I523" s="992" t="str">
        <f t="shared" si="145"/>
        <v/>
      </c>
      <c r="J523" s="723"/>
      <c r="K523" s="724"/>
      <c r="L523" s="723"/>
      <c r="M523" s="306" t="str">
        <f t="shared" si="132"/>
        <v/>
      </c>
      <c r="N523" s="32" t="str">
        <f t="shared" si="133"/>
        <v/>
      </c>
      <c r="P523" s="307" t="str">
        <f t="shared" si="134"/>
        <v/>
      </c>
      <c r="Q523" s="307" t="str">
        <f t="shared" si="128"/>
        <v/>
      </c>
      <c r="R523" s="307" t="str">
        <f t="shared" si="135"/>
        <v/>
      </c>
      <c r="S523" s="307" t="str">
        <f t="shared" si="136"/>
        <v/>
      </c>
      <c r="T523" s="307" t="str">
        <f t="shared" si="137"/>
        <v/>
      </c>
      <c r="U523" s="307" t="str">
        <f t="shared" si="129"/>
        <v/>
      </c>
      <c r="V523" s="723"/>
      <c r="X523" s="308" t="str">
        <f t="shared" si="138"/>
        <v/>
      </c>
      <c r="Y523" s="309" t="str">
        <f t="shared" si="139"/>
        <v/>
      </c>
      <c r="Z523" s="308" t="str">
        <f t="shared" si="130"/>
        <v/>
      </c>
      <c r="AA523" s="308" t="b">
        <f t="shared" si="131"/>
        <v>1</v>
      </c>
      <c r="AB523" s="308" t="str">
        <f t="shared" si="140"/>
        <v/>
      </c>
      <c r="AC523" s="534" t="str">
        <f t="shared" si="141"/>
        <v/>
      </c>
      <c r="AD523" s="752" t="str">
        <f t="shared" si="142"/>
        <v/>
      </c>
      <c r="AE523" s="534" t="str">
        <f t="shared" si="143"/>
        <v/>
      </c>
      <c r="AF523" s="752" t="str">
        <f t="shared" si="144"/>
        <v/>
      </c>
    </row>
    <row r="524" spans="2:32" x14ac:dyDescent="0.25">
      <c r="B524" s="721"/>
      <c r="C524" s="531" t="str">
        <f>IFERROR(VLOOKUP(B524,'מצבת ורישום גנים'!B:D,3,0),"")</f>
        <v/>
      </c>
      <c r="D524" s="721"/>
      <c r="E524" s="723"/>
      <c r="F524" s="723"/>
      <c r="G524" s="723"/>
      <c r="H524" s="723"/>
      <c r="I524" s="992" t="str">
        <f t="shared" si="145"/>
        <v/>
      </c>
      <c r="J524" s="723"/>
      <c r="K524" s="724"/>
      <c r="L524" s="723"/>
      <c r="M524" s="306" t="str">
        <f t="shared" si="132"/>
        <v/>
      </c>
      <c r="N524" s="32" t="str">
        <f t="shared" si="133"/>
        <v/>
      </c>
      <c r="P524" s="307" t="str">
        <f t="shared" si="134"/>
        <v/>
      </c>
      <c r="Q524" s="307" t="str">
        <f t="shared" si="128"/>
        <v/>
      </c>
      <c r="R524" s="307" t="str">
        <f t="shared" si="135"/>
        <v/>
      </c>
      <c r="S524" s="307" t="str">
        <f t="shared" si="136"/>
        <v/>
      </c>
      <c r="T524" s="307" t="str">
        <f t="shared" si="137"/>
        <v/>
      </c>
      <c r="U524" s="307" t="str">
        <f t="shared" si="129"/>
        <v/>
      </c>
      <c r="V524" s="723"/>
      <c r="X524" s="308" t="str">
        <f t="shared" si="138"/>
        <v/>
      </c>
      <c r="Y524" s="309" t="str">
        <f t="shared" si="139"/>
        <v/>
      </c>
      <c r="Z524" s="308" t="str">
        <f t="shared" si="130"/>
        <v/>
      </c>
      <c r="AA524" s="308" t="b">
        <f t="shared" si="131"/>
        <v>1</v>
      </c>
      <c r="AB524" s="308" t="str">
        <f t="shared" si="140"/>
        <v/>
      </c>
      <c r="AC524" s="534" t="str">
        <f t="shared" si="141"/>
        <v/>
      </c>
      <c r="AD524" s="752" t="str">
        <f t="shared" si="142"/>
        <v/>
      </c>
      <c r="AE524" s="534" t="str">
        <f t="shared" si="143"/>
        <v/>
      </c>
      <c r="AF524" s="752" t="str">
        <f t="shared" si="144"/>
        <v/>
      </c>
    </row>
    <row r="525" spans="2:32" x14ac:dyDescent="0.25">
      <c r="B525" s="721"/>
      <c r="C525" s="531" t="str">
        <f>IFERROR(VLOOKUP(B525,'מצבת ורישום גנים'!B:D,3,0),"")</f>
        <v/>
      </c>
      <c r="D525" s="721"/>
      <c r="E525" s="723"/>
      <c r="F525" s="723"/>
      <c r="G525" s="723"/>
      <c r="H525" s="723"/>
      <c r="I525" s="992" t="str">
        <f t="shared" si="145"/>
        <v/>
      </c>
      <c r="J525" s="723"/>
      <c r="K525" s="724"/>
      <c r="L525" s="723"/>
      <c r="M525" s="306" t="str">
        <f t="shared" si="132"/>
        <v/>
      </c>
      <c r="N525" s="32" t="str">
        <f t="shared" si="133"/>
        <v/>
      </c>
      <c r="P525" s="307" t="str">
        <f t="shared" si="134"/>
        <v/>
      </c>
      <c r="Q525" s="307" t="str">
        <f t="shared" si="128"/>
        <v/>
      </c>
      <c r="R525" s="307" t="str">
        <f t="shared" si="135"/>
        <v/>
      </c>
      <c r="S525" s="307" t="str">
        <f t="shared" si="136"/>
        <v/>
      </c>
      <c r="T525" s="307" t="str">
        <f t="shared" si="137"/>
        <v/>
      </c>
      <c r="U525" s="307" t="str">
        <f t="shared" si="129"/>
        <v/>
      </c>
      <c r="V525" s="723"/>
      <c r="X525" s="308" t="str">
        <f t="shared" si="138"/>
        <v/>
      </c>
      <c r="Y525" s="309" t="str">
        <f t="shared" si="139"/>
        <v/>
      </c>
      <c r="Z525" s="308" t="str">
        <f t="shared" si="130"/>
        <v/>
      </c>
      <c r="AA525" s="308" t="b">
        <f t="shared" si="131"/>
        <v>1</v>
      </c>
      <c r="AB525" s="308" t="str">
        <f t="shared" si="140"/>
        <v/>
      </c>
      <c r="AC525" s="534" t="str">
        <f t="shared" si="141"/>
        <v/>
      </c>
      <c r="AD525" s="752" t="str">
        <f t="shared" si="142"/>
        <v/>
      </c>
      <c r="AE525" s="534" t="str">
        <f t="shared" si="143"/>
        <v/>
      </c>
      <c r="AF525" s="752" t="str">
        <f t="shared" si="144"/>
        <v/>
      </c>
    </row>
    <row r="526" spans="2:32" x14ac:dyDescent="0.25">
      <c r="B526" s="721"/>
      <c r="C526" s="531" t="str">
        <f>IFERROR(VLOOKUP(B526,'מצבת ורישום גנים'!B:D,3,0),"")</f>
        <v/>
      </c>
      <c r="D526" s="721"/>
      <c r="E526" s="723"/>
      <c r="F526" s="723"/>
      <c r="G526" s="723"/>
      <c r="H526" s="723"/>
      <c r="I526" s="992" t="str">
        <f t="shared" si="145"/>
        <v/>
      </c>
      <c r="J526" s="723"/>
      <c r="K526" s="724"/>
      <c r="L526" s="723"/>
      <c r="M526" s="306" t="str">
        <f t="shared" si="132"/>
        <v/>
      </c>
      <c r="N526" s="32" t="str">
        <f t="shared" si="133"/>
        <v/>
      </c>
      <c r="P526" s="307" t="str">
        <f t="shared" si="134"/>
        <v/>
      </c>
      <c r="Q526" s="307" t="str">
        <f t="shared" si="128"/>
        <v/>
      </c>
      <c r="R526" s="307" t="str">
        <f t="shared" si="135"/>
        <v/>
      </c>
      <c r="S526" s="307" t="str">
        <f t="shared" si="136"/>
        <v/>
      </c>
      <c r="T526" s="307" t="str">
        <f t="shared" si="137"/>
        <v/>
      </c>
      <c r="U526" s="307" t="str">
        <f t="shared" si="129"/>
        <v/>
      </c>
      <c r="V526" s="723"/>
      <c r="X526" s="308" t="str">
        <f t="shared" si="138"/>
        <v/>
      </c>
      <c r="Y526" s="309" t="str">
        <f t="shared" si="139"/>
        <v/>
      </c>
      <c r="Z526" s="308" t="str">
        <f t="shared" si="130"/>
        <v/>
      </c>
      <c r="AA526" s="308" t="b">
        <f t="shared" si="131"/>
        <v>1</v>
      </c>
      <c r="AB526" s="308" t="str">
        <f t="shared" si="140"/>
        <v/>
      </c>
      <c r="AC526" s="534" t="str">
        <f t="shared" si="141"/>
        <v/>
      </c>
      <c r="AD526" s="752" t="str">
        <f t="shared" si="142"/>
        <v/>
      </c>
      <c r="AE526" s="534" t="str">
        <f t="shared" si="143"/>
        <v/>
      </c>
      <c r="AF526" s="752" t="str">
        <f t="shared" si="144"/>
        <v/>
      </c>
    </row>
    <row r="527" spans="2:32" x14ac:dyDescent="0.25">
      <c r="B527" s="721"/>
      <c r="C527" s="531" t="str">
        <f>IFERROR(VLOOKUP(B527,'מצבת ורישום גנים'!B:D,3,0),"")</f>
        <v/>
      </c>
      <c r="D527" s="721"/>
      <c r="E527" s="723"/>
      <c r="F527" s="723"/>
      <c r="G527" s="723"/>
      <c r="H527" s="723"/>
      <c r="I527" s="992" t="str">
        <f t="shared" si="145"/>
        <v/>
      </c>
      <c r="J527" s="723"/>
      <c r="K527" s="724"/>
      <c r="L527" s="723"/>
      <c r="M527" s="306" t="str">
        <f t="shared" si="132"/>
        <v/>
      </c>
      <c r="N527" s="32" t="str">
        <f t="shared" si="133"/>
        <v/>
      </c>
      <c r="P527" s="307" t="str">
        <f t="shared" si="134"/>
        <v/>
      </c>
      <c r="Q527" s="307" t="str">
        <f t="shared" si="128"/>
        <v/>
      </c>
      <c r="R527" s="307" t="str">
        <f t="shared" si="135"/>
        <v/>
      </c>
      <c r="S527" s="307" t="str">
        <f t="shared" si="136"/>
        <v/>
      </c>
      <c r="T527" s="307" t="str">
        <f t="shared" si="137"/>
        <v/>
      </c>
      <c r="U527" s="307" t="str">
        <f t="shared" si="129"/>
        <v/>
      </c>
      <c r="V527" s="723"/>
      <c r="X527" s="308" t="str">
        <f t="shared" si="138"/>
        <v/>
      </c>
      <c r="Y527" s="309" t="str">
        <f t="shared" si="139"/>
        <v/>
      </c>
      <c r="Z527" s="308" t="str">
        <f t="shared" si="130"/>
        <v/>
      </c>
      <c r="AA527" s="308" t="b">
        <f t="shared" si="131"/>
        <v>1</v>
      </c>
      <c r="AB527" s="308" t="str">
        <f t="shared" si="140"/>
        <v/>
      </c>
      <c r="AC527" s="534" t="str">
        <f t="shared" si="141"/>
        <v/>
      </c>
      <c r="AD527" s="752" t="str">
        <f t="shared" si="142"/>
        <v/>
      </c>
      <c r="AE527" s="534" t="str">
        <f t="shared" si="143"/>
        <v/>
      </c>
      <c r="AF527" s="752" t="str">
        <f t="shared" si="144"/>
        <v/>
      </c>
    </row>
    <row r="528" spans="2:32" x14ac:dyDescent="0.25">
      <c r="B528" s="721"/>
      <c r="C528" s="531" t="str">
        <f>IFERROR(VLOOKUP(B528,'מצבת ורישום גנים'!B:D,3,0),"")</f>
        <v/>
      </c>
      <c r="D528" s="721"/>
      <c r="E528" s="723"/>
      <c r="F528" s="723"/>
      <c r="G528" s="723"/>
      <c r="H528" s="723"/>
      <c r="I528" s="992" t="str">
        <f t="shared" si="145"/>
        <v/>
      </c>
      <c r="J528" s="723"/>
      <c r="K528" s="724"/>
      <c r="L528" s="723"/>
      <c r="M528" s="306" t="str">
        <f t="shared" si="132"/>
        <v/>
      </c>
      <c r="N528" s="32" t="str">
        <f t="shared" si="133"/>
        <v/>
      </c>
      <c r="P528" s="307" t="str">
        <f t="shared" si="134"/>
        <v/>
      </c>
      <c r="Q528" s="307" t="str">
        <f t="shared" ref="Q528:Q591" si="146">IF(J528="","",IFERROR(IF(OR(H528="גננת",H528="מורה",H528="רכז",H528="רכזת גן",H528="רכז גן",H528="רכז בית ספר",H528="רכזת בית ספר"),IF(J528&gt;=75,"תקין","לא תקין"),IF(H528="סייעת ממשיכה",IF(J528&gt;=30,"תקין","לא תקין"),IF(H528="סייעת רפואית/אישית",IF(J528&gt;=12.5,"תקין","לא תקין"),IF(H528="סייעת חדשה",IF(J528&gt;=37,"תקין","לא תקין"),IF(OR(H528&lt;&gt;"מורה",H528&lt;&gt;"גננת",H528&lt;&gt;"סייעת"),IF(J528&gt;=30.61,"תקין","לא תקין"),"לא תקין"))))),""))</f>
        <v/>
      </c>
      <c r="R528" s="307" t="str">
        <f t="shared" si="135"/>
        <v/>
      </c>
      <c r="S528" s="307" t="str">
        <f t="shared" si="136"/>
        <v/>
      </c>
      <c r="T528" s="307" t="str">
        <f t="shared" si="137"/>
        <v/>
      </c>
      <c r="U528" s="307" t="str">
        <f t="shared" ref="U528:U591" si="147">IF(D528="","",IF(Z528&gt;1,IF(SUMIF(D:D,D528,L:L)&gt;90,"לא תקין","תקין"),"תקין"))</f>
        <v/>
      </c>
      <c r="V528" s="723"/>
      <c r="X528" s="308" t="str">
        <f t="shared" si="138"/>
        <v/>
      </c>
      <c r="Y528" s="309" t="str">
        <f t="shared" si="139"/>
        <v/>
      </c>
      <c r="Z528" s="308" t="str">
        <f t="shared" ref="Z528:Z591" si="148">IF(D528="","",COUNTIF(D:D,D528))</f>
        <v/>
      </c>
      <c r="AA528" s="308" t="b">
        <f t="shared" ref="AA528:AA591" si="149">MOD(MID(REPT(0,9-LEN(D528))&amp;D528,1,1)+MID("0246813579",MID(REPT(0,9-LEN(D528))&amp;D528,2,1)+1,1)+MID(REPT(0,9-LEN(D528))&amp;D528,3,1)+MID("0246813579",MID(REPT(0,9-LEN(D528))&amp;D528,4,1)+1,1)+MID(REPT(0,9-LEN(D528))&amp;D528,5,1)+MID("0246813579",MID(REPT(0,9-LEN(D528))&amp;D528,6,1)+1,1)+MID(REPT(0,9-LEN(D528))&amp;D528,7,1)+MID("0246813579",MID(REPT(0,9-LEN(D528))&amp;D528,8,1)+1,1)+MID(REPT(0,9-LEN(D528))&amp;D528,9,1),10)=0</f>
        <v>1</v>
      </c>
      <c r="AB528" s="308" t="str">
        <f t="shared" si="140"/>
        <v/>
      </c>
      <c r="AC528" s="534" t="str">
        <f t="shared" si="141"/>
        <v/>
      </c>
      <c r="AD528" s="752" t="str">
        <f t="shared" si="142"/>
        <v/>
      </c>
      <c r="AE528" s="534" t="str">
        <f t="shared" si="143"/>
        <v/>
      </c>
      <c r="AF528" s="752" t="str">
        <f t="shared" si="144"/>
        <v/>
      </c>
    </row>
    <row r="529" spans="2:32" x14ac:dyDescent="0.25">
      <c r="B529" s="721"/>
      <c r="C529" s="531" t="str">
        <f>IFERROR(VLOOKUP(B529,'מצבת ורישום גנים'!B:D,3,0),"")</f>
        <v/>
      </c>
      <c r="D529" s="721"/>
      <c r="E529" s="723"/>
      <c r="F529" s="723"/>
      <c r="G529" s="723"/>
      <c r="H529" s="723"/>
      <c r="I529" s="992" t="str">
        <f t="shared" si="145"/>
        <v/>
      </c>
      <c r="J529" s="723"/>
      <c r="K529" s="724"/>
      <c r="L529" s="723"/>
      <c r="M529" s="306" t="str">
        <f t="shared" ref="M529:M592" si="150">IF(AND(L529&gt;0,K529&gt;0),K529*L529,"")</f>
        <v/>
      </c>
      <c r="N529" s="32" t="str">
        <f t="shared" ref="N529:N592" si="151">TEXT(LEFT(H529,2),0)</f>
        <v/>
      </c>
      <c r="P529" s="307" t="str">
        <f t="shared" ref="P529:P592" si="152">IF(D529="","",IF(AA529=FALSE,"לא תקין","תקין"))</f>
        <v/>
      </c>
      <c r="Q529" s="307" t="str">
        <f t="shared" si="146"/>
        <v/>
      </c>
      <c r="R529" s="307" t="str">
        <f t="shared" ref="R529:R592" si="153">IF(K529="","",IF(OR(Y529&lt;100%,Y529&gt;140%),"לא תקין","תקין"))</f>
        <v/>
      </c>
      <c r="S529" s="307" t="str">
        <f t="shared" ref="S529:S592" si="154">IF(J529="","",IFERROR(IF(J529&gt;120,"לא תקין","תקין"),""))</f>
        <v/>
      </c>
      <c r="T529" s="307" t="str">
        <f t="shared" ref="T529:T592" si="155">IF(L529="","",IF(H529="","יש להזין איש צוות",IF(OR(H529="מורה",H529="גננת",H529="רכז גן",H529="רכזת גן",H529="סייעת ממשיכה",H529="סייעת חדשה",H529="מדצית",H529="מדצ",H529="מדריך",H529="מדריכה",H529="תוספת כח אדם"),IF(L529&lt;=90,"תקין","לא תקין"),IF(OR(H529="רכז בית ספר",H529="רכזת תכנית בבית הספר",H529="רכזת בית ספר"),IF(L529&lt;=114,"תקין","לא תקין"),IF(OR(H529="סגנית רכזת מעל 150",H529="סגן רכז"),IF(L529&lt;=93,"תקין","לא תקין"),"לא תקין")))))</f>
        <v/>
      </c>
      <c r="U529" s="307" t="str">
        <f t="shared" si="147"/>
        <v/>
      </c>
      <c r="V529" s="723"/>
      <c r="X529" s="308" t="str">
        <f t="shared" ref="X529:X592" si="156">IF(M529="","",IF(OR(R529="לא תקין",S529="לא תקין",T529="לא תקין",,U529="לא תקין"),"לא תקין","תקין"))</f>
        <v/>
      </c>
      <c r="Y529" s="309" t="str">
        <f t="shared" ref="Y529:Y592" si="157">IFERROR(IF(J529="","",K529/J529),"")</f>
        <v/>
      </c>
      <c r="Z529" s="308" t="str">
        <f t="shared" si="148"/>
        <v/>
      </c>
      <c r="AA529" s="308" t="b">
        <f t="shared" si="149"/>
        <v>1</v>
      </c>
      <c r="AB529" s="308" t="str">
        <f t="shared" ref="AB529:AB592" si="158">IF(H529="גננת",IF(J529&lt;75,"לא תקין","תקין"),"")</f>
        <v/>
      </c>
      <c r="AC529" s="534" t="str">
        <f t="shared" ref="AC529:AC592" si="159">IF(B529&lt;&gt;"",B529&amp;H529,"")</f>
        <v/>
      </c>
      <c r="AD529" s="752" t="str">
        <f t="shared" ref="AD529:AD592" si="160">M529</f>
        <v/>
      </c>
      <c r="AE529" s="534" t="str">
        <f t="shared" ref="AE529:AE592" si="161">IF(B529&lt;&gt;"",B529&amp;LEFT(H529,5),"")</f>
        <v/>
      </c>
      <c r="AF529" s="752" t="str">
        <f t="shared" ref="AF529:AF592" si="162">M529</f>
        <v/>
      </c>
    </row>
    <row r="530" spans="2:32" x14ac:dyDescent="0.25">
      <c r="B530" s="721"/>
      <c r="C530" s="531" t="str">
        <f>IFERROR(VLOOKUP(B530,'מצבת ורישום גנים'!B:D,3,0),"")</f>
        <v/>
      </c>
      <c r="D530" s="721"/>
      <c r="E530" s="723"/>
      <c r="F530" s="723"/>
      <c r="G530" s="723"/>
      <c r="H530" s="723"/>
      <c r="I530" s="992" t="str">
        <f t="shared" ref="I530:I593" si="163">SUBSTITUTE(IFERROR(IF(H530="מדצ","מדצ/ית",IF(OR(H530="סייעת ממשיכה",H530="סייעת חדשה",H530="סייעת רפואית/אישית"),"סייעת",IF(H530="רכזת גן","רכזת גן"))),""),"FALSE","")</f>
        <v/>
      </c>
      <c r="J530" s="723"/>
      <c r="K530" s="724"/>
      <c r="L530" s="723"/>
      <c r="M530" s="306" t="str">
        <f t="shared" si="150"/>
        <v/>
      </c>
      <c r="N530" s="32" t="str">
        <f t="shared" si="151"/>
        <v/>
      </c>
      <c r="P530" s="307" t="str">
        <f t="shared" si="152"/>
        <v/>
      </c>
      <c r="Q530" s="307" t="str">
        <f t="shared" si="146"/>
        <v/>
      </c>
      <c r="R530" s="307" t="str">
        <f t="shared" si="153"/>
        <v/>
      </c>
      <c r="S530" s="307" t="str">
        <f t="shared" si="154"/>
        <v/>
      </c>
      <c r="T530" s="307" t="str">
        <f t="shared" si="155"/>
        <v/>
      </c>
      <c r="U530" s="307" t="str">
        <f t="shared" si="147"/>
        <v/>
      </c>
      <c r="V530" s="723"/>
      <c r="X530" s="308" t="str">
        <f t="shared" si="156"/>
        <v/>
      </c>
      <c r="Y530" s="309" t="str">
        <f t="shared" si="157"/>
        <v/>
      </c>
      <c r="Z530" s="308" t="str">
        <f t="shared" si="148"/>
        <v/>
      </c>
      <c r="AA530" s="308" t="b">
        <f t="shared" si="149"/>
        <v>1</v>
      </c>
      <c r="AB530" s="308" t="str">
        <f t="shared" si="158"/>
        <v/>
      </c>
      <c r="AC530" s="534" t="str">
        <f t="shared" si="159"/>
        <v/>
      </c>
      <c r="AD530" s="752" t="str">
        <f t="shared" si="160"/>
        <v/>
      </c>
      <c r="AE530" s="534" t="str">
        <f t="shared" si="161"/>
        <v/>
      </c>
      <c r="AF530" s="752" t="str">
        <f t="shared" si="162"/>
        <v/>
      </c>
    </row>
    <row r="531" spans="2:32" x14ac:dyDescent="0.25">
      <c r="B531" s="721"/>
      <c r="C531" s="531" t="str">
        <f>IFERROR(VLOOKUP(B531,'מצבת ורישום גנים'!B:D,3,0),"")</f>
        <v/>
      </c>
      <c r="D531" s="721"/>
      <c r="E531" s="723"/>
      <c r="F531" s="723"/>
      <c r="G531" s="723"/>
      <c r="H531" s="723"/>
      <c r="I531" s="992" t="str">
        <f t="shared" si="163"/>
        <v/>
      </c>
      <c r="J531" s="723"/>
      <c r="K531" s="724"/>
      <c r="L531" s="723"/>
      <c r="M531" s="306" t="str">
        <f t="shared" si="150"/>
        <v/>
      </c>
      <c r="N531" s="32" t="str">
        <f t="shared" si="151"/>
        <v/>
      </c>
      <c r="P531" s="307" t="str">
        <f t="shared" si="152"/>
        <v/>
      </c>
      <c r="Q531" s="307" t="str">
        <f t="shared" si="146"/>
        <v/>
      </c>
      <c r="R531" s="307" t="str">
        <f t="shared" si="153"/>
        <v/>
      </c>
      <c r="S531" s="307" t="str">
        <f t="shared" si="154"/>
        <v/>
      </c>
      <c r="T531" s="307" t="str">
        <f t="shared" si="155"/>
        <v/>
      </c>
      <c r="U531" s="307" t="str">
        <f t="shared" si="147"/>
        <v/>
      </c>
      <c r="V531" s="723"/>
      <c r="X531" s="308" t="str">
        <f t="shared" si="156"/>
        <v/>
      </c>
      <c r="Y531" s="309" t="str">
        <f t="shared" si="157"/>
        <v/>
      </c>
      <c r="Z531" s="308" t="str">
        <f t="shared" si="148"/>
        <v/>
      </c>
      <c r="AA531" s="308" t="b">
        <f t="shared" si="149"/>
        <v>1</v>
      </c>
      <c r="AB531" s="308" t="str">
        <f t="shared" si="158"/>
        <v/>
      </c>
      <c r="AC531" s="534" t="str">
        <f t="shared" si="159"/>
        <v/>
      </c>
      <c r="AD531" s="752" t="str">
        <f t="shared" si="160"/>
        <v/>
      </c>
      <c r="AE531" s="534" t="str">
        <f t="shared" si="161"/>
        <v/>
      </c>
      <c r="AF531" s="752" t="str">
        <f t="shared" si="162"/>
        <v/>
      </c>
    </row>
    <row r="532" spans="2:32" x14ac:dyDescent="0.25">
      <c r="B532" s="721"/>
      <c r="C532" s="531" t="str">
        <f>IFERROR(VLOOKUP(B532,'מצבת ורישום גנים'!B:D,3,0),"")</f>
        <v/>
      </c>
      <c r="D532" s="721"/>
      <c r="E532" s="723"/>
      <c r="F532" s="723"/>
      <c r="G532" s="723"/>
      <c r="H532" s="723"/>
      <c r="I532" s="992" t="str">
        <f t="shared" si="163"/>
        <v/>
      </c>
      <c r="J532" s="723"/>
      <c r="K532" s="724"/>
      <c r="L532" s="723"/>
      <c r="M532" s="306" t="str">
        <f t="shared" si="150"/>
        <v/>
      </c>
      <c r="N532" s="32" t="str">
        <f t="shared" si="151"/>
        <v/>
      </c>
      <c r="P532" s="307" t="str">
        <f t="shared" si="152"/>
        <v/>
      </c>
      <c r="Q532" s="307" t="str">
        <f t="shared" si="146"/>
        <v/>
      </c>
      <c r="R532" s="307" t="str">
        <f t="shared" si="153"/>
        <v/>
      </c>
      <c r="S532" s="307" t="str">
        <f t="shared" si="154"/>
        <v/>
      </c>
      <c r="T532" s="307" t="str">
        <f t="shared" si="155"/>
        <v/>
      </c>
      <c r="U532" s="307" t="str">
        <f t="shared" si="147"/>
        <v/>
      </c>
      <c r="V532" s="723"/>
      <c r="X532" s="308" t="str">
        <f t="shared" si="156"/>
        <v/>
      </c>
      <c r="Y532" s="309" t="str">
        <f t="shared" si="157"/>
        <v/>
      </c>
      <c r="Z532" s="308" t="str">
        <f t="shared" si="148"/>
        <v/>
      </c>
      <c r="AA532" s="308" t="b">
        <f t="shared" si="149"/>
        <v>1</v>
      </c>
      <c r="AB532" s="308" t="str">
        <f t="shared" si="158"/>
        <v/>
      </c>
      <c r="AC532" s="534" t="str">
        <f t="shared" si="159"/>
        <v/>
      </c>
      <c r="AD532" s="752" t="str">
        <f t="shared" si="160"/>
        <v/>
      </c>
      <c r="AE532" s="534" t="str">
        <f t="shared" si="161"/>
        <v/>
      </c>
      <c r="AF532" s="752" t="str">
        <f t="shared" si="162"/>
        <v/>
      </c>
    </row>
    <row r="533" spans="2:32" x14ac:dyDescent="0.25">
      <c r="B533" s="721"/>
      <c r="C533" s="531" t="str">
        <f>IFERROR(VLOOKUP(B533,'מצבת ורישום גנים'!B:D,3,0),"")</f>
        <v/>
      </c>
      <c r="D533" s="721"/>
      <c r="E533" s="723"/>
      <c r="F533" s="723"/>
      <c r="G533" s="723"/>
      <c r="H533" s="723"/>
      <c r="I533" s="992" t="str">
        <f t="shared" si="163"/>
        <v/>
      </c>
      <c r="J533" s="723"/>
      <c r="K533" s="724"/>
      <c r="L533" s="723"/>
      <c r="M533" s="306" t="str">
        <f t="shared" si="150"/>
        <v/>
      </c>
      <c r="N533" s="32" t="str">
        <f t="shared" si="151"/>
        <v/>
      </c>
      <c r="P533" s="307" t="str">
        <f t="shared" si="152"/>
        <v/>
      </c>
      <c r="Q533" s="307" t="str">
        <f t="shared" si="146"/>
        <v/>
      </c>
      <c r="R533" s="307" t="str">
        <f t="shared" si="153"/>
        <v/>
      </c>
      <c r="S533" s="307" t="str">
        <f t="shared" si="154"/>
        <v/>
      </c>
      <c r="T533" s="307" t="str">
        <f t="shared" si="155"/>
        <v/>
      </c>
      <c r="U533" s="307" t="str">
        <f t="shared" si="147"/>
        <v/>
      </c>
      <c r="V533" s="723"/>
      <c r="X533" s="308" t="str">
        <f t="shared" si="156"/>
        <v/>
      </c>
      <c r="Y533" s="309" t="str">
        <f t="shared" si="157"/>
        <v/>
      </c>
      <c r="Z533" s="308" t="str">
        <f t="shared" si="148"/>
        <v/>
      </c>
      <c r="AA533" s="308" t="b">
        <f t="shared" si="149"/>
        <v>1</v>
      </c>
      <c r="AB533" s="308" t="str">
        <f t="shared" si="158"/>
        <v/>
      </c>
      <c r="AC533" s="534" t="str">
        <f t="shared" si="159"/>
        <v/>
      </c>
      <c r="AD533" s="752" t="str">
        <f t="shared" si="160"/>
        <v/>
      </c>
      <c r="AE533" s="534" t="str">
        <f t="shared" si="161"/>
        <v/>
      </c>
      <c r="AF533" s="752" t="str">
        <f t="shared" si="162"/>
        <v/>
      </c>
    </row>
    <row r="534" spans="2:32" x14ac:dyDescent="0.25">
      <c r="B534" s="721"/>
      <c r="C534" s="531" t="str">
        <f>IFERROR(VLOOKUP(B534,'מצבת ורישום גנים'!B:D,3,0),"")</f>
        <v/>
      </c>
      <c r="D534" s="721"/>
      <c r="E534" s="723"/>
      <c r="F534" s="723"/>
      <c r="G534" s="723"/>
      <c r="H534" s="723"/>
      <c r="I534" s="992" t="str">
        <f t="shared" si="163"/>
        <v/>
      </c>
      <c r="J534" s="723"/>
      <c r="K534" s="724"/>
      <c r="L534" s="723"/>
      <c r="M534" s="306" t="str">
        <f t="shared" si="150"/>
        <v/>
      </c>
      <c r="N534" s="32" t="str">
        <f t="shared" si="151"/>
        <v/>
      </c>
      <c r="P534" s="307" t="str">
        <f t="shared" si="152"/>
        <v/>
      </c>
      <c r="Q534" s="307" t="str">
        <f t="shared" si="146"/>
        <v/>
      </c>
      <c r="R534" s="307" t="str">
        <f t="shared" si="153"/>
        <v/>
      </c>
      <c r="S534" s="307" t="str">
        <f t="shared" si="154"/>
        <v/>
      </c>
      <c r="T534" s="307" t="str">
        <f t="shared" si="155"/>
        <v/>
      </c>
      <c r="U534" s="307" t="str">
        <f t="shared" si="147"/>
        <v/>
      </c>
      <c r="V534" s="723"/>
      <c r="X534" s="308" t="str">
        <f t="shared" si="156"/>
        <v/>
      </c>
      <c r="Y534" s="309" t="str">
        <f t="shared" si="157"/>
        <v/>
      </c>
      <c r="Z534" s="308" t="str">
        <f t="shared" si="148"/>
        <v/>
      </c>
      <c r="AA534" s="308" t="b">
        <f t="shared" si="149"/>
        <v>1</v>
      </c>
      <c r="AB534" s="308" t="str">
        <f t="shared" si="158"/>
        <v/>
      </c>
      <c r="AC534" s="534" t="str">
        <f t="shared" si="159"/>
        <v/>
      </c>
      <c r="AD534" s="752" t="str">
        <f t="shared" si="160"/>
        <v/>
      </c>
      <c r="AE534" s="534" t="str">
        <f t="shared" si="161"/>
        <v/>
      </c>
      <c r="AF534" s="752" t="str">
        <f t="shared" si="162"/>
        <v/>
      </c>
    </row>
    <row r="535" spans="2:32" x14ac:dyDescent="0.25">
      <c r="B535" s="721"/>
      <c r="C535" s="531" t="str">
        <f>IFERROR(VLOOKUP(B535,'מצבת ורישום גנים'!B:D,3,0),"")</f>
        <v/>
      </c>
      <c r="D535" s="721"/>
      <c r="E535" s="723"/>
      <c r="F535" s="723"/>
      <c r="G535" s="723"/>
      <c r="H535" s="723"/>
      <c r="I535" s="992" t="str">
        <f t="shared" si="163"/>
        <v/>
      </c>
      <c r="J535" s="723"/>
      <c r="K535" s="724"/>
      <c r="L535" s="723"/>
      <c r="M535" s="306" t="str">
        <f t="shared" si="150"/>
        <v/>
      </c>
      <c r="N535" s="32" t="str">
        <f t="shared" si="151"/>
        <v/>
      </c>
      <c r="P535" s="307" t="str">
        <f t="shared" si="152"/>
        <v/>
      </c>
      <c r="Q535" s="307" t="str">
        <f t="shared" si="146"/>
        <v/>
      </c>
      <c r="R535" s="307" t="str">
        <f t="shared" si="153"/>
        <v/>
      </c>
      <c r="S535" s="307" t="str">
        <f t="shared" si="154"/>
        <v/>
      </c>
      <c r="T535" s="307" t="str">
        <f t="shared" si="155"/>
        <v/>
      </c>
      <c r="U535" s="307" t="str">
        <f t="shared" si="147"/>
        <v/>
      </c>
      <c r="V535" s="723"/>
      <c r="X535" s="308" t="str">
        <f t="shared" si="156"/>
        <v/>
      </c>
      <c r="Y535" s="309" t="str">
        <f t="shared" si="157"/>
        <v/>
      </c>
      <c r="Z535" s="308" t="str">
        <f t="shared" si="148"/>
        <v/>
      </c>
      <c r="AA535" s="308" t="b">
        <f t="shared" si="149"/>
        <v>1</v>
      </c>
      <c r="AB535" s="308" t="str">
        <f t="shared" si="158"/>
        <v/>
      </c>
      <c r="AC535" s="534" t="str">
        <f t="shared" si="159"/>
        <v/>
      </c>
      <c r="AD535" s="752" t="str">
        <f t="shared" si="160"/>
        <v/>
      </c>
      <c r="AE535" s="534" t="str">
        <f t="shared" si="161"/>
        <v/>
      </c>
      <c r="AF535" s="752" t="str">
        <f t="shared" si="162"/>
        <v/>
      </c>
    </row>
    <row r="536" spans="2:32" x14ac:dyDescent="0.25">
      <c r="B536" s="721"/>
      <c r="C536" s="531" t="str">
        <f>IFERROR(VLOOKUP(B536,'מצבת ורישום גנים'!B:D,3,0),"")</f>
        <v/>
      </c>
      <c r="D536" s="721"/>
      <c r="E536" s="723"/>
      <c r="F536" s="723"/>
      <c r="G536" s="723"/>
      <c r="H536" s="723"/>
      <c r="I536" s="992" t="str">
        <f t="shared" si="163"/>
        <v/>
      </c>
      <c r="J536" s="723"/>
      <c r="K536" s="724"/>
      <c r="L536" s="723"/>
      <c r="M536" s="306" t="str">
        <f t="shared" si="150"/>
        <v/>
      </c>
      <c r="N536" s="32" t="str">
        <f t="shared" si="151"/>
        <v/>
      </c>
      <c r="P536" s="307" t="str">
        <f t="shared" si="152"/>
        <v/>
      </c>
      <c r="Q536" s="307" t="str">
        <f t="shared" si="146"/>
        <v/>
      </c>
      <c r="R536" s="307" t="str">
        <f t="shared" si="153"/>
        <v/>
      </c>
      <c r="S536" s="307" t="str">
        <f t="shared" si="154"/>
        <v/>
      </c>
      <c r="T536" s="307" t="str">
        <f t="shared" si="155"/>
        <v/>
      </c>
      <c r="U536" s="307" t="str">
        <f t="shared" si="147"/>
        <v/>
      </c>
      <c r="V536" s="723"/>
      <c r="X536" s="308" t="str">
        <f t="shared" si="156"/>
        <v/>
      </c>
      <c r="Y536" s="309" t="str">
        <f t="shared" si="157"/>
        <v/>
      </c>
      <c r="Z536" s="308" t="str">
        <f t="shared" si="148"/>
        <v/>
      </c>
      <c r="AA536" s="308" t="b">
        <f t="shared" si="149"/>
        <v>1</v>
      </c>
      <c r="AB536" s="308" t="str">
        <f t="shared" si="158"/>
        <v/>
      </c>
      <c r="AC536" s="534" t="str">
        <f t="shared" si="159"/>
        <v/>
      </c>
      <c r="AD536" s="752" t="str">
        <f t="shared" si="160"/>
        <v/>
      </c>
      <c r="AE536" s="534" t="str">
        <f t="shared" si="161"/>
        <v/>
      </c>
      <c r="AF536" s="752" t="str">
        <f t="shared" si="162"/>
        <v/>
      </c>
    </row>
    <row r="537" spans="2:32" x14ac:dyDescent="0.25">
      <c r="B537" s="721"/>
      <c r="C537" s="531" t="str">
        <f>IFERROR(VLOOKUP(B537,'מצבת ורישום גנים'!B:D,3,0),"")</f>
        <v/>
      </c>
      <c r="D537" s="721"/>
      <c r="E537" s="723"/>
      <c r="F537" s="723"/>
      <c r="G537" s="723"/>
      <c r="H537" s="723"/>
      <c r="I537" s="992" t="str">
        <f t="shared" si="163"/>
        <v/>
      </c>
      <c r="J537" s="723"/>
      <c r="K537" s="724"/>
      <c r="L537" s="723"/>
      <c r="M537" s="306" t="str">
        <f t="shared" si="150"/>
        <v/>
      </c>
      <c r="N537" s="32" t="str">
        <f t="shared" si="151"/>
        <v/>
      </c>
      <c r="P537" s="307" t="str">
        <f t="shared" si="152"/>
        <v/>
      </c>
      <c r="Q537" s="307" t="str">
        <f t="shared" si="146"/>
        <v/>
      </c>
      <c r="R537" s="307" t="str">
        <f t="shared" si="153"/>
        <v/>
      </c>
      <c r="S537" s="307" t="str">
        <f t="shared" si="154"/>
        <v/>
      </c>
      <c r="T537" s="307" t="str">
        <f t="shared" si="155"/>
        <v/>
      </c>
      <c r="U537" s="307" t="str">
        <f t="shared" si="147"/>
        <v/>
      </c>
      <c r="V537" s="723"/>
      <c r="X537" s="308" t="str">
        <f t="shared" si="156"/>
        <v/>
      </c>
      <c r="Y537" s="309" t="str">
        <f t="shared" si="157"/>
        <v/>
      </c>
      <c r="Z537" s="308" t="str">
        <f t="shared" si="148"/>
        <v/>
      </c>
      <c r="AA537" s="308" t="b">
        <f t="shared" si="149"/>
        <v>1</v>
      </c>
      <c r="AB537" s="308" t="str">
        <f t="shared" si="158"/>
        <v/>
      </c>
      <c r="AC537" s="534" t="str">
        <f t="shared" si="159"/>
        <v/>
      </c>
      <c r="AD537" s="752" t="str">
        <f t="shared" si="160"/>
        <v/>
      </c>
      <c r="AE537" s="534" t="str">
        <f t="shared" si="161"/>
        <v/>
      </c>
      <c r="AF537" s="752" t="str">
        <f t="shared" si="162"/>
        <v/>
      </c>
    </row>
    <row r="538" spans="2:32" x14ac:dyDescent="0.25">
      <c r="B538" s="721"/>
      <c r="C538" s="531" t="str">
        <f>IFERROR(VLOOKUP(B538,'מצבת ורישום גנים'!B:D,3,0),"")</f>
        <v/>
      </c>
      <c r="D538" s="721"/>
      <c r="E538" s="723"/>
      <c r="F538" s="723"/>
      <c r="G538" s="723"/>
      <c r="H538" s="723"/>
      <c r="I538" s="992" t="str">
        <f t="shared" si="163"/>
        <v/>
      </c>
      <c r="J538" s="723"/>
      <c r="K538" s="724"/>
      <c r="L538" s="723"/>
      <c r="M538" s="306" t="str">
        <f t="shared" si="150"/>
        <v/>
      </c>
      <c r="N538" s="32" t="str">
        <f t="shared" si="151"/>
        <v/>
      </c>
      <c r="P538" s="307" t="str">
        <f t="shared" si="152"/>
        <v/>
      </c>
      <c r="Q538" s="307" t="str">
        <f t="shared" si="146"/>
        <v/>
      </c>
      <c r="R538" s="307" t="str">
        <f t="shared" si="153"/>
        <v/>
      </c>
      <c r="S538" s="307" t="str">
        <f t="shared" si="154"/>
        <v/>
      </c>
      <c r="T538" s="307" t="str">
        <f t="shared" si="155"/>
        <v/>
      </c>
      <c r="U538" s="307" t="str">
        <f t="shared" si="147"/>
        <v/>
      </c>
      <c r="V538" s="723"/>
      <c r="X538" s="308" t="str">
        <f t="shared" si="156"/>
        <v/>
      </c>
      <c r="Y538" s="309" t="str">
        <f t="shared" si="157"/>
        <v/>
      </c>
      <c r="Z538" s="308" t="str">
        <f t="shared" si="148"/>
        <v/>
      </c>
      <c r="AA538" s="308" t="b">
        <f t="shared" si="149"/>
        <v>1</v>
      </c>
      <c r="AB538" s="308" t="str">
        <f t="shared" si="158"/>
        <v/>
      </c>
      <c r="AC538" s="534" t="str">
        <f t="shared" si="159"/>
        <v/>
      </c>
      <c r="AD538" s="752" t="str">
        <f t="shared" si="160"/>
        <v/>
      </c>
      <c r="AE538" s="534" t="str">
        <f t="shared" si="161"/>
        <v/>
      </c>
      <c r="AF538" s="752" t="str">
        <f t="shared" si="162"/>
        <v/>
      </c>
    </row>
    <row r="539" spans="2:32" x14ac:dyDescent="0.25">
      <c r="B539" s="721"/>
      <c r="C539" s="531" t="str">
        <f>IFERROR(VLOOKUP(B539,'מצבת ורישום גנים'!B:D,3,0),"")</f>
        <v/>
      </c>
      <c r="D539" s="721"/>
      <c r="E539" s="723"/>
      <c r="F539" s="723"/>
      <c r="G539" s="723"/>
      <c r="H539" s="723"/>
      <c r="I539" s="992" t="str">
        <f t="shared" si="163"/>
        <v/>
      </c>
      <c r="J539" s="723"/>
      <c r="K539" s="724"/>
      <c r="L539" s="723"/>
      <c r="M539" s="306" t="str">
        <f t="shared" si="150"/>
        <v/>
      </c>
      <c r="N539" s="32" t="str">
        <f t="shared" si="151"/>
        <v/>
      </c>
      <c r="P539" s="307" t="str">
        <f t="shared" si="152"/>
        <v/>
      </c>
      <c r="Q539" s="307" t="str">
        <f t="shared" si="146"/>
        <v/>
      </c>
      <c r="R539" s="307" t="str">
        <f t="shared" si="153"/>
        <v/>
      </c>
      <c r="S539" s="307" t="str">
        <f t="shared" si="154"/>
        <v/>
      </c>
      <c r="T539" s="307" t="str">
        <f t="shared" si="155"/>
        <v/>
      </c>
      <c r="U539" s="307" t="str">
        <f t="shared" si="147"/>
        <v/>
      </c>
      <c r="V539" s="723"/>
      <c r="X539" s="308" t="str">
        <f t="shared" si="156"/>
        <v/>
      </c>
      <c r="Y539" s="309" t="str">
        <f t="shared" si="157"/>
        <v/>
      </c>
      <c r="Z539" s="308" t="str">
        <f t="shared" si="148"/>
        <v/>
      </c>
      <c r="AA539" s="308" t="b">
        <f t="shared" si="149"/>
        <v>1</v>
      </c>
      <c r="AB539" s="308" t="str">
        <f t="shared" si="158"/>
        <v/>
      </c>
      <c r="AC539" s="534" t="str">
        <f t="shared" si="159"/>
        <v/>
      </c>
      <c r="AD539" s="752" t="str">
        <f t="shared" si="160"/>
        <v/>
      </c>
      <c r="AE539" s="534" t="str">
        <f t="shared" si="161"/>
        <v/>
      </c>
      <c r="AF539" s="752" t="str">
        <f t="shared" si="162"/>
        <v/>
      </c>
    </row>
    <row r="540" spans="2:32" x14ac:dyDescent="0.25">
      <c r="B540" s="721"/>
      <c r="C540" s="531" t="str">
        <f>IFERROR(VLOOKUP(B540,'מצבת ורישום גנים'!B:D,3,0),"")</f>
        <v/>
      </c>
      <c r="D540" s="721"/>
      <c r="E540" s="723"/>
      <c r="F540" s="723"/>
      <c r="G540" s="723"/>
      <c r="H540" s="723"/>
      <c r="I540" s="992" t="str">
        <f t="shared" si="163"/>
        <v/>
      </c>
      <c r="J540" s="723"/>
      <c r="K540" s="724"/>
      <c r="L540" s="723"/>
      <c r="M540" s="306" t="str">
        <f t="shared" si="150"/>
        <v/>
      </c>
      <c r="N540" s="32" t="str">
        <f t="shared" si="151"/>
        <v/>
      </c>
      <c r="P540" s="307" t="str">
        <f t="shared" si="152"/>
        <v/>
      </c>
      <c r="Q540" s="307" t="str">
        <f t="shared" si="146"/>
        <v/>
      </c>
      <c r="R540" s="307" t="str">
        <f t="shared" si="153"/>
        <v/>
      </c>
      <c r="S540" s="307" t="str">
        <f t="shared" si="154"/>
        <v/>
      </c>
      <c r="T540" s="307" t="str">
        <f t="shared" si="155"/>
        <v/>
      </c>
      <c r="U540" s="307" t="str">
        <f t="shared" si="147"/>
        <v/>
      </c>
      <c r="V540" s="723"/>
      <c r="X540" s="308" t="str">
        <f t="shared" si="156"/>
        <v/>
      </c>
      <c r="Y540" s="309" t="str">
        <f t="shared" si="157"/>
        <v/>
      </c>
      <c r="Z540" s="308" t="str">
        <f t="shared" si="148"/>
        <v/>
      </c>
      <c r="AA540" s="308" t="b">
        <f t="shared" si="149"/>
        <v>1</v>
      </c>
      <c r="AB540" s="308" t="str">
        <f t="shared" si="158"/>
        <v/>
      </c>
      <c r="AC540" s="534" t="str">
        <f t="shared" si="159"/>
        <v/>
      </c>
      <c r="AD540" s="752" t="str">
        <f t="shared" si="160"/>
        <v/>
      </c>
      <c r="AE540" s="534" t="str">
        <f t="shared" si="161"/>
        <v/>
      </c>
      <c r="AF540" s="752" t="str">
        <f t="shared" si="162"/>
        <v/>
      </c>
    </row>
    <row r="541" spans="2:32" x14ac:dyDescent="0.25">
      <c r="B541" s="721"/>
      <c r="C541" s="531" t="str">
        <f>IFERROR(VLOOKUP(B541,'מצבת ורישום גנים'!B:D,3,0),"")</f>
        <v/>
      </c>
      <c r="D541" s="721"/>
      <c r="E541" s="723"/>
      <c r="F541" s="723"/>
      <c r="G541" s="723"/>
      <c r="H541" s="723"/>
      <c r="I541" s="992" t="str">
        <f t="shared" si="163"/>
        <v/>
      </c>
      <c r="J541" s="723"/>
      <c r="K541" s="724"/>
      <c r="L541" s="723"/>
      <c r="M541" s="306" t="str">
        <f t="shared" si="150"/>
        <v/>
      </c>
      <c r="N541" s="32" t="str">
        <f t="shared" si="151"/>
        <v/>
      </c>
      <c r="P541" s="307" t="str">
        <f t="shared" si="152"/>
        <v/>
      </c>
      <c r="Q541" s="307" t="str">
        <f t="shared" si="146"/>
        <v/>
      </c>
      <c r="R541" s="307" t="str">
        <f t="shared" si="153"/>
        <v/>
      </c>
      <c r="S541" s="307" t="str">
        <f t="shared" si="154"/>
        <v/>
      </c>
      <c r="T541" s="307" t="str">
        <f t="shared" si="155"/>
        <v/>
      </c>
      <c r="U541" s="307" t="str">
        <f t="shared" si="147"/>
        <v/>
      </c>
      <c r="V541" s="723"/>
      <c r="X541" s="308" t="str">
        <f t="shared" si="156"/>
        <v/>
      </c>
      <c r="Y541" s="309" t="str">
        <f t="shared" si="157"/>
        <v/>
      </c>
      <c r="Z541" s="308" t="str">
        <f t="shared" si="148"/>
        <v/>
      </c>
      <c r="AA541" s="308" t="b">
        <f t="shared" si="149"/>
        <v>1</v>
      </c>
      <c r="AB541" s="308" t="str">
        <f t="shared" si="158"/>
        <v/>
      </c>
      <c r="AC541" s="534" t="str">
        <f t="shared" si="159"/>
        <v/>
      </c>
      <c r="AD541" s="752" t="str">
        <f t="shared" si="160"/>
        <v/>
      </c>
      <c r="AE541" s="534" t="str">
        <f t="shared" si="161"/>
        <v/>
      </c>
      <c r="AF541" s="752" t="str">
        <f t="shared" si="162"/>
        <v/>
      </c>
    </row>
    <row r="542" spans="2:32" x14ac:dyDescent="0.25">
      <c r="B542" s="721"/>
      <c r="C542" s="531" t="str">
        <f>IFERROR(VLOOKUP(B542,'מצבת ורישום גנים'!B:D,3,0),"")</f>
        <v/>
      </c>
      <c r="D542" s="721"/>
      <c r="E542" s="723"/>
      <c r="F542" s="723"/>
      <c r="G542" s="723"/>
      <c r="H542" s="723"/>
      <c r="I542" s="992" t="str">
        <f t="shared" si="163"/>
        <v/>
      </c>
      <c r="J542" s="723"/>
      <c r="K542" s="724"/>
      <c r="L542" s="723"/>
      <c r="M542" s="306" t="str">
        <f t="shared" si="150"/>
        <v/>
      </c>
      <c r="N542" s="32" t="str">
        <f t="shared" si="151"/>
        <v/>
      </c>
      <c r="P542" s="307" t="str">
        <f t="shared" si="152"/>
        <v/>
      </c>
      <c r="Q542" s="307" t="str">
        <f t="shared" si="146"/>
        <v/>
      </c>
      <c r="R542" s="307" t="str">
        <f t="shared" si="153"/>
        <v/>
      </c>
      <c r="S542" s="307" t="str">
        <f t="shared" si="154"/>
        <v/>
      </c>
      <c r="T542" s="307" t="str">
        <f t="shared" si="155"/>
        <v/>
      </c>
      <c r="U542" s="307" t="str">
        <f t="shared" si="147"/>
        <v/>
      </c>
      <c r="V542" s="723"/>
      <c r="X542" s="308" t="str">
        <f t="shared" si="156"/>
        <v/>
      </c>
      <c r="Y542" s="309" t="str">
        <f t="shared" si="157"/>
        <v/>
      </c>
      <c r="Z542" s="308" t="str">
        <f t="shared" si="148"/>
        <v/>
      </c>
      <c r="AA542" s="308" t="b">
        <f t="shared" si="149"/>
        <v>1</v>
      </c>
      <c r="AB542" s="308" t="str">
        <f t="shared" si="158"/>
        <v/>
      </c>
      <c r="AC542" s="534" t="str">
        <f t="shared" si="159"/>
        <v/>
      </c>
      <c r="AD542" s="752" t="str">
        <f t="shared" si="160"/>
        <v/>
      </c>
      <c r="AE542" s="534" t="str">
        <f t="shared" si="161"/>
        <v/>
      </c>
      <c r="AF542" s="752" t="str">
        <f t="shared" si="162"/>
        <v/>
      </c>
    </row>
    <row r="543" spans="2:32" x14ac:dyDescent="0.25">
      <c r="B543" s="721"/>
      <c r="C543" s="531" t="str">
        <f>IFERROR(VLOOKUP(B543,'מצבת ורישום גנים'!B:D,3,0),"")</f>
        <v/>
      </c>
      <c r="D543" s="721"/>
      <c r="E543" s="723"/>
      <c r="F543" s="723"/>
      <c r="G543" s="723"/>
      <c r="H543" s="723"/>
      <c r="I543" s="992" t="str">
        <f t="shared" si="163"/>
        <v/>
      </c>
      <c r="J543" s="723"/>
      <c r="K543" s="724"/>
      <c r="L543" s="723"/>
      <c r="M543" s="306" t="str">
        <f t="shared" si="150"/>
        <v/>
      </c>
      <c r="N543" s="32" t="str">
        <f t="shared" si="151"/>
        <v/>
      </c>
      <c r="P543" s="307" t="str">
        <f t="shared" si="152"/>
        <v/>
      </c>
      <c r="Q543" s="307" t="str">
        <f t="shared" si="146"/>
        <v/>
      </c>
      <c r="R543" s="307" t="str">
        <f t="shared" si="153"/>
        <v/>
      </c>
      <c r="S543" s="307" t="str">
        <f t="shared" si="154"/>
        <v/>
      </c>
      <c r="T543" s="307" t="str">
        <f t="shared" si="155"/>
        <v/>
      </c>
      <c r="U543" s="307" t="str">
        <f t="shared" si="147"/>
        <v/>
      </c>
      <c r="V543" s="723"/>
      <c r="X543" s="308" t="str">
        <f t="shared" si="156"/>
        <v/>
      </c>
      <c r="Y543" s="309" t="str">
        <f t="shared" si="157"/>
        <v/>
      </c>
      <c r="Z543" s="308" t="str">
        <f t="shared" si="148"/>
        <v/>
      </c>
      <c r="AA543" s="308" t="b">
        <f t="shared" si="149"/>
        <v>1</v>
      </c>
      <c r="AB543" s="308" t="str">
        <f t="shared" si="158"/>
        <v/>
      </c>
      <c r="AC543" s="534" t="str">
        <f t="shared" si="159"/>
        <v/>
      </c>
      <c r="AD543" s="752" t="str">
        <f t="shared" si="160"/>
        <v/>
      </c>
      <c r="AE543" s="534" t="str">
        <f t="shared" si="161"/>
        <v/>
      </c>
      <c r="AF543" s="752" t="str">
        <f t="shared" si="162"/>
        <v/>
      </c>
    </row>
    <row r="544" spans="2:32" x14ac:dyDescent="0.25">
      <c r="B544" s="721"/>
      <c r="C544" s="531" t="str">
        <f>IFERROR(VLOOKUP(B544,'מצבת ורישום גנים'!B:D,3,0),"")</f>
        <v/>
      </c>
      <c r="D544" s="721"/>
      <c r="E544" s="723"/>
      <c r="F544" s="723"/>
      <c r="G544" s="723"/>
      <c r="H544" s="723"/>
      <c r="I544" s="992" t="str">
        <f t="shared" si="163"/>
        <v/>
      </c>
      <c r="J544" s="723"/>
      <c r="K544" s="724"/>
      <c r="L544" s="723"/>
      <c r="M544" s="306" t="str">
        <f t="shared" si="150"/>
        <v/>
      </c>
      <c r="N544" s="32" t="str">
        <f t="shared" si="151"/>
        <v/>
      </c>
      <c r="P544" s="307" t="str">
        <f t="shared" si="152"/>
        <v/>
      </c>
      <c r="Q544" s="307" t="str">
        <f t="shared" si="146"/>
        <v/>
      </c>
      <c r="R544" s="307" t="str">
        <f t="shared" si="153"/>
        <v/>
      </c>
      <c r="S544" s="307" t="str">
        <f t="shared" si="154"/>
        <v/>
      </c>
      <c r="T544" s="307" t="str">
        <f t="shared" si="155"/>
        <v/>
      </c>
      <c r="U544" s="307" t="str">
        <f t="shared" si="147"/>
        <v/>
      </c>
      <c r="V544" s="723"/>
      <c r="X544" s="308" t="str">
        <f t="shared" si="156"/>
        <v/>
      </c>
      <c r="Y544" s="309" t="str">
        <f t="shared" si="157"/>
        <v/>
      </c>
      <c r="Z544" s="308" t="str">
        <f t="shared" si="148"/>
        <v/>
      </c>
      <c r="AA544" s="308" t="b">
        <f t="shared" si="149"/>
        <v>1</v>
      </c>
      <c r="AB544" s="308" t="str">
        <f t="shared" si="158"/>
        <v/>
      </c>
      <c r="AC544" s="534" t="str">
        <f t="shared" si="159"/>
        <v/>
      </c>
      <c r="AD544" s="752" t="str">
        <f t="shared" si="160"/>
        <v/>
      </c>
      <c r="AE544" s="534" t="str">
        <f t="shared" si="161"/>
        <v/>
      </c>
      <c r="AF544" s="752" t="str">
        <f t="shared" si="162"/>
        <v/>
      </c>
    </row>
    <row r="545" spans="2:32" x14ac:dyDescent="0.25">
      <c r="B545" s="721"/>
      <c r="C545" s="531" t="str">
        <f>IFERROR(VLOOKUP(B545,'מצבת ורישום גנים'!B:D,3,0),"")</f>
        <v/>
      </c>
      <c r="D545" s="721"/>
      <c r="E545" s="723"/>
      <c r="F545" s="723"/>
      <c r="G545" s="723"/>
      <c r="H545" s="723"/>
      <c r="I545" s="992" t="str">
        <f t="shared" si="163"/>
        <v/>
      </c>
      <c r="J545" s="723"/>
      <c r="K545" s="724"/>
      <c r="L545" s="723"/>
      <c r="M545" s="306" t="str">
        <f t="shared" si="150"/>
        <v/>
      </c>
      <c r="N545" s="32" t="str">
        <f t="shared" si="151"/>
        <v/>
      </c>
      <c r="P545" s="307" t="str">
        <f t="shared" si="152"/>
        <v/>
      </c>
      <c r="Q545" s="307" t="str">
        <f t="shared" si="146"/>
        <v/>
      </c>
      <c r="R545" s="307" t="str">
        <f t="shared" si="153"/>
        <v/>
      </c>
      <c r="S545" s="307" t="str">
        <f t="shared" si="154"/>
        <v/>
      </c>
      <c r="T545" s="307" t="str">
        <f t="shared" si="155"/>
        <v/>
      </c>
      <c r="U545" s="307" t="str">
        <f t="shared" si="147"/>
        <v/>
      </c>
      <c r="V545" s="723"/>
      <c r="X545" s="308" t="str">
        <f t="shared" si="156"/>
        <v/>
      </c>
      <c r="Y545" s="309" t="str">
        <f t="shared" si="157"/>
        <v/>
      </c>
      <c r="Z545" s="308" t="str">
        <f t="shared" si="148"/>
        <v/>
      </c>
      <c r="AA545" s="308" t="b">
        <f t="shared" si="149"/>
        <v>1</v>
      </c>
      <c r="AB545" s="308" t="str">
        <f t="shared" si="158"/>
        <v/>
      </c>
      <c r="AC545" s="534" t="str">
        <f t="shared" si="159"/>
        <v/>
      </c>
      <c r="AD545" s="752" t="str">
        <f t="shared" si="160"/>
        <v/>
      </c>
      <c r="AE545" s="534" t="str">
        <f t="shared" si="161"/>
        <v/>
      </c>
      <c r="AF545" s="752" t="str">
        <f t="shared" si="162"/>
        <v/>
      </c>
    </row>
    <row r="546" spans="2:32" x14ac:dyDescent="0.25">
      <c r="B546" s="721"/>
      <c r="C546" s="531" t="str">
        <f>IFERROR(VLOOKUP(B546,'מצבת ורישום גנים'!B:D,3,0),"")</f>
        <v/>
      </c>
      <c r="D546" s="721"/>
      <c r="E546" s="723"/>
      <c r="F546" s="723"/>
      <c r="G546" s="723"/>
      <c r="H546" s="723"/>
      <c r="I546" s="992" t="str">
        <f t="shared" si="163"/>
        <v/>
      </c>
      <c r="J546" s="723"/>
      <c r="K546" s="724"/>
      <c r="L546" s="723"/>
      <c r="M546" s="306" t="str">
        <f t="shared" si="150"/>
        <v/>
      </c>
      <c r="N546" s="32" t="str">
        <f t="shared" si="151"/>
        <v/>
      </c>
      <c r="P546" s="307" t="str">
        <f t="shared" si="152"/>
        <v/>
      </c>
      <c r="Q546" s="307" t="str">
        <f t="shared" si="146"/>
        <v/>
      </c>
      <c r="R546" s="307" t="str">
        <f t="shared" si="153"/>
        <v/>
      </c>
      <c r="S546" s="307" t="str">
        <f t="shared" si="154"/>
        <v/>
      </c>
      <c r="T546" s="307" t="str">
        <f t="shared" si="155"/>
        <v/>
      </c>
      <c r="U546" s="307" t="str">
        <f t="shared" si="147"/>
        <v/>
      </c>
      <c r="V546" s="723"/>
      <c r="X546" s="308" t="str">
        <f t="shared" si="156"/>
        <v/>
      </c>
      <c r="Y546" s="309" t="str">
        <f t="shared" si="157"/>
        <v/>
      </c>
      <c r="Z546" s="308" t="str">
        <f t="shared" si="148"/>
        <v/>
      </c>
      <c r="AA546" s="308" t="b">
        <f t="shared" si="149"/>
        <v>1</v>
      </c>
      <c r="AB546" s="308" t="str">
        <f t="shared" si="158"/>
        <v/>
      </c>
      <c r="AC546" s="534" t="str">
        <f t="shared" si="159"/>
        <v/>
      </c>
      <c r="AD546" s="752" t="str">
        <f t="shared" si="160"/>
        <v/>
      </c>
      <c r="AE546" s="534" t="str">
        <f t="shared" si="161"/>
        <v/>
      </c>
      <c r="AF546" s="752" t="str">
        <f t="shared" si="162"/>
        <v/>
      </c>
    </row>
    <row r="547" spans="2:32" x14ac:dyDescent="0.25">
      <c r="B547" s="721"/>
      <c r="C547" s="531" t="str">
        <f>IFERROR(VLOOKUP(B547,'מצבת ורישום גנים'!B:D,3,0),"")</f>
        <v/>
      </c>
      <c r="D547" s="721"/>
      <c r="E547" s="723"/>
      <c r="F547" s="723"/>
      <c r="G547" s="723"/>
      <c r="H547" s="723"/>
      <c r="I547" s="992" t="str">
        <f t="shared" si="163"/>
        <v/>
      </c>
      <c r="J547" s="723"/>
      <c r="K547" s="724"/>
      <c r="L547" s="723"/>
      <c r="M547" s="306" t="str">
        <f t="shared" si="150"/>
        <v/>
      </c>
      <c r="N547" s="32" t="str">
        <f t="shared" si="151"/>
        <v/>
      </c>
      <c r="P547" s="307" t="str">
        <f t="shared" si="152"/>
        <v/>
      </c>
      <c r="Q547" s="307" t="str">
        <f t="shared" si="146"/>
        <v/>
      </c>
      <c r="R547" s="307" t="str">
        <f t="shared" si="153"/>
        <v/>
      </c>
      <c r="S547" s="307" t="str">
        <f t="shared" si="154"/>
        <v/>
      </c>
      <c r="T547" s="307" t="str">
        <f t="shared" si="155"/>
        <v/>
      </c>
      <c r="U547" s="307" t="str">
        <f t="shared" si="147"/>
        <v/>
      </c>
      <c r="V547" s="723"/>
      <c r="X547" s="308" t="str">
        <f t="shared" si="156"/>
        <v/>
      </c>
      <c r="Y547" s="309" t="str">
        <f t="shared" si="157"/>
        <v/>
      </c>
      <c r="Z547" s="308" t="str">
        <f t="shared" si="148"/>
        <v/>
      </c>
      <c r="AA547" s="308" t="b">
        <f t="shared" si="149"/>
        <v>1</v>
      </c>
      <c r="AB547" s="308" t="str">
        <f t="shared" si="158"/>
        <v/>
      </c>
      <c r="AC547" s="534" t="str">
        <f t="shared" si="159"/>
        <v/>
      </c>
      <c r="AD547" s="752" t="str">
        <f t="shared" si="160"/>
        <v/>
      </c>
      <c r="AE547" s="534" t="str">
        <f t="shared" si="161"/>
        <v/>
      </c>
      <c r="AF547" s="752" t="str">
        <f t="shared" si="162"/>
        <v/>
      </c>
    </row>
    <row r="548" spans="2:32" x14ac:dyDescent="0.25">
      <c r="B548" s="721"/>
      <c r="C548" s="531" t="str">
        <f>IFERROR(VLOOKUP(B548,'מצבת ורישום גנים'!B:D,3,0),"")</f>
        <v/>
      </c>
      <c r="D548" s="721"/>
      <c r="E548" s="723"/>
      <c r="F548" s="723"/>
      <c r="G548" s="723"/>
      <c r="H548" s="723"/>
      <c r="I548" s="992" t="str">
        <f t="shared" si="163"/>
        <v/>
      </c>
      <c r="J548" s="723"/>
      <c r="K548" s="724"/>
      <c r="L548" s="723"/>
      <c r="M548" s="306" t="str">
        <f t="shared" si="150"/>
        <v/>
      </c>
      <c r="N548" s="32" t="str">
        <f t="shared" si="151"/>
        <v/>
      </c>
      <c r="P548" s="307" t="str">
        <f t="shared" si="152"/>
        <v/>
      </c>
      <c r="Q548" s="307" t="str">
        <f t="shared" si="146"/>
        <v/>
      </c>
      <c r="R548" s="307" t="str">
        <f t="shared" si="153"/>
        <v/>
      </c>
      <c r="S548" s="307" t="str">
        <f t="shared" si="154"/>
        <v/>
      </c>
      <c r="T548" s="307" t="str">
        <f t="shared" si="155"/>
        <v/>
      </c>
      <c r="U548" s="307" t="str">
        <f t="shared" si="147"/>
        <v/>
      </c>
      <c r="V548" s="723"/>
      <c r="X548" s="308" t="str">
        <f t="shared" si="156"/>
        <v/>
      </c>
      <c r="Y548" s="309" t="str">
        <f t="shared" si="157"/>
        <v/>
      </c>
      <c r="Z548" s="308" t="str">
        <f t="shared" si="148"/>
        <v/>
      </c>
      <c r="AA548" s="308" t="b">
        <f t="shared" si="149"/>
        <v>1</v>
      </c>
      <c r="AB548" s="308" t="str">
        <f t="shared" si="158"/>
        <v/>
      </c>
      <c r="AC548" s="534" t="str">
        <f t="shared" si="159"/>
        <v/>
      </c>
      <c r="AD548" s="752" t="str">
        <f t="shared" si="160"/>
        <v/>
      </c>
      <c r="AE548" s="534" t="str">
        <f t="shared" si="161"/>
        <v/>
      </c>
      <c r="AF548" s="752" t="str">
        <f t="shared" si="162"/>
        <v/>
      </c>
    </row>
    <row r="549" spans="2:32" x14ac:dyDescent="0.25">
      <c r="B549" s="721"/>
      <c r="C549" s="531" t="str">
        <f>IFERROR(VLOOKUP(B549,'מצבת ורישום גנים'!B:D,3,0),"")</f>
        <v/>
      </c>
      <c r="D549" s="721"/>
      <c r="E549" s="723"/>
      <c r="F549" s="723"/>
      <c r="G549" s="723"/>
      <c r="H549" s="723"/>
      <c r="I549" s="992" t="str">
        <f t="shared" si="163"/>
        <v/>
      </c>
      <c r="J549" s="723"/>
      <c r="K549" s="724"/>
      <c r="L549" s="723"/>
      <c r="M549" s="306" t="str">
        <f t="shared" si="150"/>
        <v/>
      </c>
      <c r="N549" s="32" t="str">
        <f t="shared" si="151"/>
        <v/>
      </c>
      <c r="P549" s="307" t="str">
        <f t="shared" si="152"/>
        <v/>
      </c>
      <c r="Q549" s="307" t="str">
        <f t="shared" si="146"/>
        <v/>
      </c>
      <c r="R549" s="307" t="str">
        <f t="shared" si="153"/>
        <v/>
      </c>
      <c r="S549" s="307" t="str">
        <f t="shared" si="154"/>
        <v/>
      </c>
      <c r="T549" s="307" t="str">
        <f t="shared" si="155"/>
        <v/>
      </c>
      <c r="U549" s="307" t="str">
        <f t="shared" si="147"/>
        <v/>
      </c>
      <c r="V549" s="723"/>
      <c r="X549" s="308" t="str">
        <f t="shared" si="156"/>
        <v/>
      </c>
      <c r="Y549" s="309" t="str">
        <f t="shared" si="157"/>
        <v/>
      </c>
      <c r="Z549" s="308" t="str">
        <f t="shared" si="148"/>
        <v/>
      </c>
      <c r="AA549" s="308" t="b">
        <f t="shared" si="149"/>
        <v>1</v>
      </c>
      <c r="AB549" s="308" t="str">
        <f t="shared" si="158"/>
        <v/>
      </c>
      <c r="AC549" s="534" t="str">
        <f t="shared" si="159"/>
        <v/>
      </c>
      <c r="AD549" s="752" t="str">
        <f t="shared" si="160"/>
        <v/>
      </c>
      <c r="AE549" s="534" t="str">
        <f t="shared" si="161"/>
        <v/>
      </c>
      <c r="AF549" s="752" t="str">
        <f t="shared" si="162"/>
        <v/>
      </c>
    </row>
    <row r="550" spans="2:32" x14ac:dyDescent="0.25">
      <c r="B550" s="721"/>
      <c r="C550" s="531" t="str">
        <f>IFERROR(VLOOKUP(B550,'מצבת ורישום גנים'!B:D,3,0),"")</f>
        <v/>
      </c>
      <c r="D550" s="721"/>
      <c r="E550" s="723"/>
      <c r="F550" s="723"/>
      <c r="G550" s="723"/>
      <c r="H550" s="723"/>
      <c r="I550" s="992" t="str">
        <f t="shared" si="163"/>
        <v/>
      </c>
      <c r="J550" s="723"/>
      <c r="K550" s="724"/>
      <c r="L550" s="723"/>
      <c r="M550" s="306" t="str">
        <f t="shared" si="150"/>
        <v/>
      </c>
      <c r="N550" s="32" t="str">
        <f t="shared" si="151"/>
        <v/>
      </c>
      <c r="P550" s="307" t="str">
        <f t="shared" si="152"/>
        <v/>
      </c>
      <c r="Q550" s="307" t="str">
        <f t="shared" si="146"/>
        <v/>
      </c>
      <c r="R550" s="307" t="str">
        <f t="shared" si="153"/>
        <v/>
      </c>
      <c r="S550" s="307" t="str">
        <f t="shared" si="154"/>
        <v/>
      </c>
      <c r="T550" s="307" t="str">
        <f t="shared" si="155"/>
        <v/>
      </c>
      <c r="U550" s="307" t="str">
        <f t="shared" si="147"/>
        <v/>
      </c>
      <c r="V550" s="723"/>
      <c r="X550" s="308" t="str">
        <f t="shared" si="156"/>
        <v/>
      </c>
      <c r="Y550" s="309" t="str">
        <f t="shared" si="157"/>
        <v/>
      </c>
      <c r="Z550" s="308" t="str">
        <f t="shared" si="148"/>
        <v/>
      </c>
      <c r="AA550" s="308" t="b">
        <f t="shared" si="149"/>
        <v>1</v>
      </c>
      <c r="AB550" s="308" t="str">
        <f t="shared" si="158"/>
        <v/>
      </c>
      <c r="AC550" s="534" t="str">
        <f t="shared" si="159"/>
        <v/>
      </c>
      <c r="AD550" s="752" t="str">
        <f t="shared" si="160"/>
        <v/>
      </c>
      <c r="AE550" s="534" t="str">
        <f t="shared" si="161"/>
        <v/>
      </c>
      <c r="AF550" s="752" t="str">
        <f t="shared" si="162"/>
        <v/>
      </c>
    </row>
    <row r="551" spans="2:32" x14ac:dyDescent="0.25">
      <c r="B551" s="721"/>
      <c r="C551" s="531" t="str">
        <f>IFERROR(VLOOKUP(B551,'מצבת ורישום גנים'!B:D,3,0),"")</f>
        <v/>
      </c>
      <c r="D551" s="721"/>
      <c r="E551" s="723"/>
      <c r="F551" s="723"/>
      <c r="G551" s="723"/>
      <c r="H551" s="723"/>
      <c r="I551" s="992" t="str">
        <f t="shared" si="163"/>
        <v/>
      </c>
      <c r="J551" s="723"/>
      <c r="K551" s="724"/>
      <c r="L551" s="723"/>
      <c r="M551" s="306" t="str">
        <f t="shared" si="150"/>
        <v/>
      </c>
      <c r="N551" s="32" t="str">
        <f t="shared" si="151"/>
        <v/>
      </c>
      <c r="P551" s="307" t="str">
        <f t="shared" si="152"/>
        <v/>
      </c>
      <c r="Q551" s="307" t="str">
        <f t="shared" si="146"/>
        <v/>
      </c>
      <c r="R551" s="307" t="str">
        <f t="shared" si="153"/>
        <v/>
      </c>
      <c r="S551" s="307" t="str">
        <f t="shared" si="154"/>
        <v/>
      </c>
      <c r="T551" s="307" t="str">
        <f t="shared" si="155"/>
        <v/>
      </c>
      <c r="U551" s="307" t="str">
        <f t="shared" si="147"/>
        <v/>
      </c>
      <c r="V551" s="723"/>
      <c r="X551" s="308" t="str">
        <f t="shared" si="156"/>
        <v/>
      </c>
      <c r="Y551" s="309" t="str">
        <f t="shared" si="157"/>
        <v/>
      </c>
      <c r="Z551" s="308" t="str">
        <f t="shared" si="148"/>
        <v/>
      </c>
      <c r="AA551" s="308" t="b">
        <f t="shared" si="149"/>
        <v>1</v>
      </c>
      <c r="AB551" s="308" t="str">
        <f t="shared" si="158"/>
        <v/>
      </c>
      <c r="AC551" s="534" t="str">
        <f t="shared" si="159"/>
        <v/>
      </c>
      <c r="AD551" s="752" t="str">
        <f t="shared" si="160"/>
        <v/>
      </c>
      <c r="AE551" s="534" t="str">
        <f t="shared" si="161"/>
        <v/>
      </c>
      <c r="AF551" s="752" t="str">
        <f t="shared" si="162"/>
        <v/>
      </c>
    </row>
    <row r="552" spans="2:32" x14ac:dyDescent="0.25">
      <c r="B552" s="721"/>
      <c r="C552" s="531" t="str">
        <f>IFERROR(VLOOKUP(B552,'מצבת ורישום גנים'!B:D,3,0),"")</f>
        <v/>
      </c>
      <c r="D552" s="721"/>
      <c r="E552" s="723"/>
      <c r="F552" s="723"/>
      <c r="G552" s="723"/>
      <c r="H552" s="723"/>
      <c r="I552" s="992" t="str">
        <f t="shared" si="163"/>
        <v/>
      </c>
      <c r="J552" s="723"/>
      <c r="K552" s="724"/>
      <c r="L552" s="723"/>
      <c r="M552" s="306" t="str">
        <f t="shared" si="150"/>
        <v/>
      </c>
      <c r="N552" s="32" t="str">
        <f t="shared" si="151"/>
        <v/>
      </c>
      <c r="P552" s="307" t="str">
        <f t="shared" si="152"/>
        <v/>
      </c>
      <c r="Q552" s="307" t="str">
        <f t="shared" si="146"/>
        <v/>
      </c>
      <c r="R552" s="307" t="str">
        <f t="shared" si="153"/>
        <v/>
      </c>
      <c r="S552" s="307" t="str">
        <f t="shared" si="154"/>
        <v/>
      </c>
      <c r="T552" s="307" t="str">
        <f t="shared" si="155"/>
        <v/>
      </c>
      <c r="U552" s="307" t="str">
        <f t="shared" si="147"/>
        <v/>
      </c>
      <c r="V552" s="723"/>
      <c r="X552" s="308" t="str">
        <f t="shared" si="156"/>
        <v/>
      </c>
      <c r="Y552" s="309" t="str">
        <f t="shared" si="157"/>
        <v/>
      </c>
      <c r="Z552" s="308" t="str">
        <f t="shared" si="148"/>
        <v/>
      </c>
      <c r="AA552" s="308" t="b">
        <f t="shared" si="149"/>
        <v>1</v>
      </c>
      <c r="AB552" s="308" t="str">
        <f t="shared" si="158"/>
        <v/>
      </c>
      <c r="AC552" s="534" t="str">
        <f t="shared" si="159"/>
        <v/>
      </c>
      <c r="AD552" s="752" t="str">
        <f t="shared" si="160"/>
        <v/>
      </c>
      <c r="AE552" s="534" t="str">
        <f t="shared" si="161"/>
        <v/>
      </c>
      <c r="AF552" s="752" t="str">
        <f t="shared" si="162"/>
        <v/>
      </c>
    </row>
    <row r="553" spans="2:32" x14ac:dyDescent="0.25">
      <c r="B553" s="721"/>
      <c r="C553" s="531" t="str">
        <f>IFERROR(VLOOKUP(B553,'מצבת ורישום גנים'!B:D,3,0),"")</f>
        <v/>
      </c>
      <c r="D553" s="721"/>
      <c r="E553" s="723"/>
      <c r="F553" s="723"/>
      <c r="G553" s="723"/>
      <c r="H553" s="723"/>
      <c r="I553" s="992" t="str">
        <f t="shared" si="163"/>
        <v/>
      </c>
      <c r="J553" s="723"/>
      <c r="K553" s="724"/>
      <c r="L553" s="723"/>
      <c r="M553" s="306" t="str">
        <f t="shared" si="150"/>
        <v/>
      </c>
      <c r="N553" s="32" t="str">
        <f t="shared" si="151"/>
        <v/>
      </c>
      <c r="P553" s="307" t="str">
        <f t="shared" si="152"/>
        <v/>
      </c>
      <c r="Q553" s="307" t="str">
        <f t="shared" si="146"/>
        <v/>
      </c>
      <c r="R553" s="307" t="str">
        <f t="shared" si="153"/>
        <v/>
      </c>
      <c r="S553" s="307" t="str">
        <f t="shared" si="154"/>
        <v/>
      </c>
      <c r="T553" s="307" t="str">
        <f t="shared" si="155"/>
        <v/>
      </c>
      <c r="U553" s="307" t="str">
        <f t="shared" si="147"/>
        <v/>
      </c>
      <c r="V553" s="723"/>
      <c r="X553" s="308" t="str">
        <f t="shared" si="156"/>
        <v/>
      </c>
      <c r="Y553" s="309" t="str">
        <f t="shared" si="157"/>
        <v/>
      </c>
      <c r="Z553" s="308" t="str">
        <f t="shared" si="148"/>
        <v/>
      </c>
      <c r="AA553" s="308" t="b">
        <f t="shared" si="149"/>
        <v>1</v>
      </c>
      <c r="AB553" s="308" t="str">
        <f t="shared" si="158"/>
        <v/>
      </c>
      <c r="AC553" s="534" t="str">
        <f t="shared" si="159"/>
        <v/>
      </c>
      <c r="AD553" s="752" t="str">
        <f t="shared" si="160"/>
        <v/>
      </c>
      <c r="AE553" s="534" t="str">
        <f t="shared" si="161"/>
        <v/>
      </c>
      <c r="AF553" s="752" t="str">
        <f t="shared" si="162"/>
        <v/>
      </c>
    </row>
    <row r="554" spans="2:32" x14ac:dyDescent="0.25">
      <c r="B554" s="721"/>
      <c r="C554" s="531" t="str">
        <f>IFERROR(VLOOKUP(B554,'מצבת ורישום גנים'!B:D,3,0),"")</f>
        <v/>
      </c>
      <c r="D554" s="721"/>
      <c r="E554" s="723"/>
      <c r="F554" s="723"/>
      <c r="G554" s="723"/>
      <c r="H554" s="723"/>
      <c r="I554" s="992" t="str">
        <f t="shared" si="163"/>
        <v/>
      </c>
      <c r="J554" s="723"/>
      <c r="K554" s="724"/>
      <c r="L554" s="723"/>
      <c r="M554" s="306" t="str">
        <f t="shared" si="150"/>
        <v/>
      </c>
      <c r="N554" s="32" t="str">
        <f t="shared" si="151"/>
        <v/>
      </c>
      <c r="P554" s="307" t="str">
        <f t="shared" si="152"/>
        <v/>
      </c>
      <c r="Q554" s="307" t="str">
        <f t="shared" si="146"/>
        <v/>
      </c>
      <c r="R554" s="307" t="str">
        <f t="shared" si="153"/>
        <v/>
      </c>
      <c r="S554" s="307" t="str">
        <f t="shared" si="154"/>
        <v/>
      </c>
      <c r="T554" s="307" t="str">
        <f t="shared" si="155"/>
        <v/>
      </c>
      <c r="U554" s="307" t="str">
        <f t="shared" si="147"/>
        <v/>
      </c>
      <c r="V554" s="723"/>
      <c r="X554" s="308" t="str">
        <f t="shared" si="156"/>
        <v/>
      </c>
      <c r="Y554" s="309" t="str">
        <f t="shared" si="157"/>
        <v/>
      </c>
      <c r="Z554" s="308" t="str">
        <f t="shared" si="148"/>
        <v/>
      </c>
      <c r="AA554" s="308" t="b">
        <f t="shared" si="149"/>
        <v>1</v>
      </c>
      <c r="AB554" s="308" t="str">
        <f t="shared" si="158"/>
        <v/>
      </c>
      <c r="AC554" s="534" t="str">
        <f t="shared" si="159"/>
        <v/>
      </c>
      <c r="AD554" s="752" t="str">
        <f t="shared" si="160"/>
        <v/>
      </c>
      <c r="AE554" s="534" t="str">
        <f t="shared" si="161"/>
        <v/>
      </c>
      <c r="AF554" s="752" t="str">
        <f t="shared" si="162"/>
        <v/>
      </c>
    </row>
    <row r="555" spans="2:32" x14ac:dyDescent="0.25">
      <c r="B555" s="721"/>
      <c r="C555" s="531" t="str">
        <f>IFERROR(VLOOKUP(B555,'מצבת ורישום גנים'!B:D,3,0),"")</f>
        <v/>
      </c>
      <c r="D555" s="721"/>
      <c r="E555" s="723"/>
      <c r="F555" s="723"/>
      <c r="G555" s="723"/>
      <c r="H555" s="723"/>
      <c r="I555" s="992" t="str">
        <f t="shared" si="163"/>
        <v/>
      </c>
      <c r="J555" s="723"/>
      <c r="K555" s="724"/>
      <c r="L555" s="723"/>
      <c r="M555" s="306" t="str">
        <f t="shared" si="150"/>
        <v/>
      </c>
      <c r="N555" s="32" t="str">
        <f t="shared" si="151"/>
        <v/>
      </c>
      <c r="P555" s="307" t="str">
        <f t="shared" si="152"/>
        <v/>
      </c>
      <c r="Q555" s="307" t="str">
        <f t="shared" si="146"/>
        <v/>
      </c>
      <c r="R555" s="307" t="str">
        <f t="shared" si="153"/>
        <v/>
      </c>
      <c r="S555" s="307" t="str">
        <f t="shared" si="154"/>
        <v/>
      </c>
      <c r="T555" s="307" t="str">
        <f t="shared" si="155"/>
        <v/>
      </c>
      <c r="U555" s="307" t="str">
        <f t="shared" si="147"/>
        <v/>
      </c>
      <c r="V555" s="723"/>
      <c r="X555" s="308" t="str">
        <f t="shared" si="156"/>
        <v/>
      </c>
      <c r="Y555" s="309" t="str">
        <f t="shared" si="157"/>
        <v/>
      </c>
      <c r="Z555" s="308" t="str">
        <f t="shared" si="148"/>
        <v/>
      </c>
      <c r="AA555" s="308" t="b">
        <f t="shared" si="149"/>
        <v>1</v>
      </c>
      <c r="AB555" s="308" t="str">
        <f t="shared" si="158"/>
        <v/>
      </c>
      <c r="AC555" s="534" t="str">
        <f t="shared" si="159"/>
        <v/>
      </c>
      <c r="AD555" s="752" t="str">
        <f t="shared" si="160"/>
        <v/>
      </c>
      <c r="AE555" s="534" t="str">
        <f t="shared" si="161"/>
        <v/>
      </c>
      <c r="AF555" s="752" t="str">
        <f t="shared" si="162"/>
        <v/>
      </c>
    </row>
    <row r="556" spans="2:32" x14ac:dyDescent="0.25">
      <c r="B556" s="721"/>
      <c r="C556" s="531" t="str">
        <f>IFERROR(VLOOKUP(B556,'מצבת ורישום גנים'!B:D,3,0),"")</f>
        <v/>
      </c>
      <c r="D556" s="721"/>
      <c r="E556" s="723"/>
      <c r="F556" s="723"/>
      <c r="G556" s="723"/>
      <c r="H556" s="723"/>
      <c r="I556" s="992" t="str">
        <f t="shared" si="163"/>
        <v/>
      </c>
      <c r="J556" s="723"/>
      <c r="K556" s="724"/>
      <c r="L556" s="723"/>
      <c r="M556" s="306" t="str">
        <f t="shared" si="150"/>
        <v/>
      </c>
      <c r="N556" s="32" t="str">
        <f t="shared" si="151"/>
        <v/>
      </c>
      <c r="P556" s="307" t="str">
        <f t="shared" si="152"/>
        <v/>
      </c>
      <c r="Q556" s="307" t="str">
        <f t="shared" si="146"/>
        <v/>
      </c>
      <c r="R556" s="307" t="str">
        <f t="shared" si="153"/>
        <v/>
      </c>
      <c r="S556" s="307" t="str">
        <f t="shared" si="154"/>
        <v/>
      </c>
      <c r="T556" s="307" t="str">
        <f t="shared" si="155"/>
        <v/>
      </c>
      <c r="U556" s="307" t="str">
        <f t="shared" si="147"/>
        <v/>
      </c>
      <c r="V556" s="723"/>
      <c r="X556" s="308" t="str">
        <f t="shared" si="156"/>
        <v/>
      </c>
      <c r="Y556" s="309" t="str">
        <f t="shared" si="157"/>
        <v/>
      </c>
      <c r="Z556" s="308" t="str">
        <f t="shared" si="148"/>
        <v/>
      </c>
      <c r="AA556" s="308" t="b">
        <f t="shared" si="149"/>
        <v>1</v>
      </c>
      <c r="AB556" s="308" t="str">
        <f t="shared" si="158"/>
        <v/>
      </c>
      <c r="AC556" s="534" t="str">
        <f t="shared" si="159"/>
        <v/>
      </c>
      <c r="AD556" s="752" t="str">
        <f t="shared" si="160"/>
        <v/>
      </c>
      <c r="AE556" s="534" t="str">
        <f t="shared" si="161"/>
        <v/>
      </c>
      <c r="AF556" s="752" t="str">
        <f t="shared" si="162"/>
        <v/>
      </c>
    </row>
    <row r="557" spans="2:32" x14ac:dyDescent="0.25">
      <c r="B557" s="721"/>
      <c r="C557" s="531" t="str">
        <f>IFERROR(VLOOKUP(B557,'מצבת ורישום גנים'!B:D,3,0),"")</f>
        <v/>
      </c>
      <c r="D557" s="721"/>
      <c r="E557" s="723"/>
      <c r="F557" s="723"/>
      <c r="G557" s="723"/>
      <c r="H557" s="723"/>
      <c r="I557" s="992" t="str">
        <f t="shared" si="163"/>
        <v/>
      </c>
      <c r="J557" s="723"/>
      <c r="K557" s="724"/>
      <c r="L557" s="723"/>
      <c r="M557" s="306" t="str">
        <f t="shared" si="150"/>
        <v/>
      </c>
      <c r="N557" s="32" t="str">
        <f t="shared" si="151"/>
        <v/>
      </c>
      <c r="P557" s="307" t="str">
        <f t="shared" si="152"/>
        <v/>
      </c>
      <c r="Q557" s="307" t="str">
        <f t="shared" si="146"/>
        <v/>
      </c>
      <c r="R557" s="307" t="str">
        <f t="shared" si="153"/>
        <v/>
      </c>
      <c r="S557" s="307" t="str">
        <f t="shared" si="154"/>
        <v/>
      </c>
      <c r="T557" s="307" t="str">
        <f t="shared" si="155"/>
        <v/>
      </c>
      <c r="U557" s="307" t="str">
        <f t="shared" si="147"/>
        <v/>
      </c>
      <c r="V557" s="723"/>
      <c r="X557" s="308" t="str">
        <f t="shared" si="156"/>
        <v/>
      </c>
      <c r="Y557" s="309" t="str">
        <f t="shared" si="157"/>
        <v/>
      </c>
      <c r="Z557" s="308" t="str">
        <f t="shared" si="148"/>
        <v/>
      </c>
      <c r="AA557" s="308" t="b">
        <f t="shared" si="149"/>
        <v>1</v>
      </c>
      <c r="AB557" s="308" t="str">
        <f t="shared" si="158"/>
        <v/>
      </c>
      <c r="AC557" s="534" t="str">
        <f t="shared" si="159"/>
        <v/>
      </c>
      <c r="AD557" s="752" t="str">
        <f t="shared" si="160"/>
        <v/>
      </c>
      <c r="AE557" s="534" t="str">
        <f t="shared" si="161"/>
        <v/>
      </c>
      <c r="AF557" s="752" t="str">
        <f t="shared" si="162"/>
        <v/>
      </c>
    </row>
    <row r="558" spans="2:32" x14ac:dyDescent="0.25">
      <c r="B558" s="721"/>
      <c r="C558" s="531" t="str">
        <f>IFERROR(VLOOKUP(B558,'מצבת ורישום גנים'!B:D,3,0),"")</f>
        <v/>
      </c>
      <c r="D558" s="721"/>
      <c r="E558" s="723"/>
      <c r="F558" s="723"/>
      <c r="G558" s="723"/>
      <c r="H558" s="723"/>
      <c r="I558" s="992" t="str">
        <f t="shared" si="163"/>
        <v/>
      </c>
      <c r="J558" s="723"/>
      <c r="K558" s="724"/>
      <c r="L558" s="723"/>
      <c r="M558" s="306" t="str">
        <f t="shared" si="150"/>
        <v/>
      </c>
      <c r="N558" s="32" t="str">
        <f t="shared" si="151"/>
        <v/>
      </c>
      <c r="P558" s="307" t="str">
        <f t="shared" si="152"/>
        <v/>
      </c>
      <c r="Q558" s="307" t="str">
        <f t="shared" si="146"/>
        <v/>
      </c>
      <c r="R558" s="307" t="str">
        <f t="shared" si="153"/>
        <v/>
      </c>
      <c r="S558" s="307" t="str">
        <f t="shared" si="154"/>
        <v/>
      </c>
      <c r="T558" s="307" t="str">
        <f t="shared" si="155"/>
        <v/>
      </c>
      <c r="U558" s="307" t="str">
        <f t="shared" si="147"/>
        <v/>
      </c>
      <c r="V558" s="723"/>
      <c r="X558" s="308" t="str">
        <f t="shared" si="156"/>
        <v/>
      </c>
      <c r="Y558" s="309" t="str">
        <f t="shared" si="157"/>
        <v/>
      </c>
      <c r="Z558" s="308" t="str">
        <f t="shared" si="148"/>
        <v/>
      </c>
      <c r="AA558" s="308" t="b">
        <f t="shared" si="149"/>
        <v>1</v>
      </c>
      <c r="AB558" s="308" t="str">
        <f t="shared" si="158"/>
        <v/>
      </c>
      <c r="AC558" s="534" t="str">
        <f t="shared" si="159"/>
        <v/>
      </c>
      <c r="AD558" s="752" t="str">
        <f t="shared" si="160"/>
        <v/>
      </c>
      <c r="AE558" s="534" t="str">
        <f t="shared" si="161"/>
        <v/>
      </c>
      <c r="AF558" s="752" t="str">
        <f t="shared" si="162"/>
        <v/>
      </c>
    </row>
    <row r="559" spans="2:32" x14ac:dyDescent="0.25">
      <c r="B559" s="721"/>
      <c r="C559" s="531" t="str">
        <f>IFERROR(VLOOKUP(B559,'מצבת ורישום גנים'!B:D,3,0),"")</f>
        <v/>
      </c>
      <c r="D559" s="721"/>
      <c r="E559" s="723"/>
      <c r="F559" s="723"/>
      <c r="G559" s="723"/>
      <c r="H559" s="723"/>
      <c r="I559" s="992" t="str">
        <f t="shared" si="163"/>
        <v/>
      </c>
      <c r="J559" s="723"/>
      <c r="K559" s="724"/>
      <c r="L559" s="723"/>
      <c r="M559" s="306" t="str">
        <f t="shared" si="150"/>
        <v/>
      </c>
      <c r="N559" s="32" t="str">
        <f t="shared" si="151"/>
        <v/>
      </c>
      <c r="P559" s="307" t="str">
        <f t="shared" si="152"/>
        <v/>
      </c>
      <c r="Q559" s="307" t="str">
        <f t="shared" si="146"/>
        <v/>
      </c>
      <c r="R559" s="307" t="str">
        <f t="shared" si="153"/>
        <v/>
      </c>
      <c r="S559" s="307" t="str">
        <f t="shared" si="154"/>
        <v/>
      </c>
      <c r="T559" s="307" t="str">
        <f t="shared" si="155"/>
        <v/>
      </c>
      <c r="U559" s="307" t="str">
        <f t="shared" si="147"/>
        <v/>
      </c>
      <c r="V559" s="723"/>
      <c r="X559" s="308" t="str">
        <f t="shared" si="156"/>
        <v/>
      </c>
      <c r="Y559" s="309" t="str">
        <f t="shared" si="157"/>
        <v/>
      </c>
      <c r="Z559" s="308" t="str">
        <f t="shared" si="148"/>
        <v/>
      </c>
      <c r="AA559" s="308" t="b">
        <f t="shared" si="149"/>
        <v>1</v>
      </c>
      <c r="AB559" s="308" t="str">
        <f t="shared" si="158"/>
        <v/>
      </c>
      <c r="AC559" s="534" t="str">
        <f t="shared" si="159"/>
        <v/>
      </c>
      <c r="AD559" s="752" t="str">
        <f t="shared" si="160"/>
        <v/>
      </c>
      <c r="AE559" s="534" t="str">
        <f t="shared" si="161"/>
        <v/>
      </c>
      <c r="AF559" s="752" t="str">
        <f t="shared" si="162"/>
        <v/>
      </c>
    </row>
    <row r="560" spans="2:32" x14ac:dyDescent="0.25">
      <c r="B560" s="721"/>
      <c r="C560" s="531" t="str">
        <f>IFERROR(VLOOKUP(B560,'מצבת ורישום גנים'!B:D,3,0),"")</f>
        <v/>
      </c>
      <c r="D560" s="721"/>
      <c r="E560" s="723"/>
      <c r="F560" s="723"/>
      <c r="G560" s="723"/>
      <c r="H560" s="723"/>
      <c r="I560" s="992" t="str">
        <f t="shared" si="163"/>
        <v/>
      </c>
      <c r="J560" s="723"/>
      <c r="K560" s="724"/>
      <c r="L560" s="723"/>
      <c r="M560" s="306" t="str">
        <f t="shared" si="150"/>
        <v/>
      </c>
      <c r="N560" s="32" t="str">
        <f t="shared" si="151"/>
        <v/>
      </c>
      <c r="P560" s="307" t="str">
        <f t="shared" si="152"/>
        <v/>
      </c>
      <c r="Q560" s="307" t="str">
        <f t="shared" si="146"/>
        <v/>
      </c>
      <c r="R560" s="307" t="str">
        <f t="shared" si="153"/>
        <v/>
      </c>
      <c r="S560" s="307" t="str">
        <f t="shared" si="154"/>
        <v/>
      </c>
      <c r="T560" s="307" t="str">
        <f t="shared" si="155"/>
        <v/>
      </c>
      <c r="U560" s="307" t="str">
        <f t="shared" si="147"/>
        <v/>
      </c>
      <c r="V560" s="723"/>
      <c r="X560" s="308" t="str">
        <f t="shared" si="156"/>
        <v/>
      </c>
      <c r="Y560" s="309" t="str">
        <f t="shared" si="157"/>
        <v/>
      </c>
      <c r="Z560" s="308" t="str">
        <f t="shared" si="148"/>
        <v/>
      </c>
      <c r="AA560" s="308" t="b">
        <f t="shared" si="149"/>
        <v>1</v>
      </c>
      <c r="AB560" s="308" t="str">
        <f t="shared" si="158"/>
        <v/>
      </c>
      <c r="AC560" s="534" t="str">
        <f t="shared" si="159"/>
        <v/>
      </c>
      <c r="AD560" s="752" t="str">
        <f t="shared" si="160"/>
        <v/>
      </c>
      <c r="AE560" s="534" t="str">
        <f t="shared" si="161"/>
        <v/>
      </c>
      <c r="AF560" s="752" t="str">
        <f t="shared" si="162"/>
        <v/>
      </c>
    </row>
    <row r="561" spans="2:32" x14ac:dyDescent="0.25">
      <c r="B561" s="721"/>
      <c r="C561" s="531" t="str">
        <f>IFERROR(VLOOKUP(B561,'מצבת ורישום גנים'!B:D,3,0),"")</f>
        <v/>
      </c>
      <c r="D561" s="721"/>
      <c r="E561" s="723"/>
      <c r="F561" s="723"/>
      <c r="G561" s="723"/>
      <c r="H561" s="723"/>
      <c r="I561" s="992" t="str">
        <f t="shared" si="163"/>
        <v/>
      </c>
      <c r="J561" s="723"/>
      <c r="K561" s="724"/>
      <c r="L561" s="723"/>
      <c r="M561" s="306" t="str">
        <f t="shared" si="150"/>
        <v/>
      </c>
      <c r="N561" s="32" t="str">
        <f t="shared" si="151"/>
        <v/>
      </c>
      <c r="P561" s="307" t="str">
        <f t="shared" si="152"/>
        <v/>
      </c>
      <c r="Q561" s="307" t="str">
        <f t="shared" si="146"/>
        <v/>
      </c>
      <c r="R561" s="307" t="str">
        <f t="shared" si="153"/>
        <v/>
      </c>
      <c r="S561" s="307" t="str">
        <f t="shared" si="154"/>
        <v/>
      </c>
      <c r="T561" s="307" t="str">
        <f t="shared" si="155"/>
        <v/>
      </c>
      <c r="U561" s="307" t="str">
        <f t="shared" si="147"/>
        <v/>
      </c>
      <c r="V561" s="723"/>
      <c r="X561" s="308" t="str">
        <f t="shared" si="156"/>
        <v/>
      </c>
      <c r="Y561" s="309" t="str">
        <f t="shared" si="157"/>
        <v/>
      </c>
      <c r="Z561" s="308" t="str">
        <f t="shared" si="148"/>
        <v/>
      </c>
      <c r="AA561" s="308" t="b">
        <f t="shared" si="149"/>
        <v>1</v>
      </c>
      <c r="AB561" s="308" t="str">
        <f t="shared" si="158"/>
        <v/>
      </c>
      <c r="AC561" s="534" t="str">
        <f t="shared" si="159"/>
        <v/>
      </c>
      <c r="AD561" s="752" t="str">
        <f t="shared" si="160"/>
        <v/>
      </c>
      <c r="AE561" s="534" t="str">
        <f t="shared" si="161"/>
        <v/>
      </c>
      <c r="AF561" s="752" t="str">
        <f t="shared" si="162"/>
        <v/>
      </c>
    </row>
    <row r="562" spans="2:32" x14ac:dyDescent="0.25">
      <c r="B562" s="721"/>
      <c r="C562" s="531" t="str">
        <f>IFERROR(VLOOKUP(B562,'מצבת ורישום גנים'!B:D,3,0),"")</f>
        <v/>
      </c>
      <c r="D562" s="721"/>
      <c r="E562" s="723"/>
      <c r="F562" s="723"/>
      <c r="G562" s="723"/>
      <c r="H562" s="723"/>
      <c r="I562" s="992" t="str">
        <f t="shared" si="163"/>
        <v/>
      </c>
      <c r="J562" s="723"/>
      <c r="K562" s="724"/>
      <c r="L562" s="723"/>
      <c r="M562" s="306" t="str">
        <f t="shared" si="150"/>
        <v/>
      </c>
      <c r="N562" s="32" t="str">
        <f t="shared" si="151"/>
        <v/>
      </c>
      <c r="P562" s="307" t="str">
        <f t="shared" si="152"/>
        <v/>
      </c>
      <c r="Q562" s="307" t="str">
        <f t="shared" si="146"/>
        <v/>
      </c>
      <c r="R562" s="307" t="str">
        <f t="shared" si="153"/>
        <v/>
      </c>
      <c r="S562" s="307" t="str">
        <f t="shared" si="154"/>
        <v/>
      </c>
      <c r="T562" s="307" t="str">
        <f t="shared" si="155"/>
        <v/>
      </c>
      <c r="U562" s="307" t="str">
        <f t="shared" si="147"/>
        <v/>
      </c>
      <c r="V562" s="723"/>
      <c r="X562" s="308" t="str">
        <f t="shared" si="156"/>
        <v/>
      </c>
      <c r="Y562" s="309" t="str">
        <f t="shared" si="157"/>
        <v/>
      </c>
      <c r="Z562" s="308" t="str">
        <f t="shared" si="148"/>
        <v/>
      </c>
      <c r="AA562" s="308" t="b">
        <f t="shared" si="149"/>
        <v>1</v>
      </c>
      <c r="AB562" s="308" t="str">
        <f t="shared" si="158"/>
        <v/>
      </c>
      <c r="AC562" s="534" t="str">
        <f t="shared" si="159"/>
        <v/>
      </c>
      <c r="AD562" s="752" t="str">
        <f t="shared" si="160"/>
        <v/>
      </c>
      <c r="AE562" s="534" t="str">
        <f t="shared" si="161"/>
        <v/>
      </c>
      <c r="AF562" s="752" t="str">
        <f t="shared" si="162"/>
        <v/>
      </c>
    </row>
    <row r="563" spans="2:32" x14ac:dyDescent="0.25">
      <c r="B563" s="721"/>
      <c r="C563" s="531" t="str">
        <f>IFERROR(VLOOKUP(B563,'מצבת ורישום גנים'!B:D,3,0),"")</f>
        <v/>
      </c>
      <c r="D563" s="721"/>
      <c r="E563" s="723"/>
      <c r="F563" s="723"/>
      <c r="G563" s="723"/>
      <c r="H563" s="723"/>
      <c r="I563" s="992" t="str">
        <f t="shared" si="163"/>
        <v/>
      </c>
      <c r="J563" s="723"/>
      <c r="K563" s="724"/>
      <c r="L563" s="723"/>
      <c r="M563" s="306" t="str">
        <f t="shared" si="150"/>
        <v/>
      </c>
      <c r="N563" s="32" t="str">
        <f t="shared" si="151"/>
        <v/>
      </c>
      <c r="P563" s="307" t="str">
        <f t="shared" si="152"/>
        <v/>
      </c>
      <c r="Q563" s="307" t="str">
        <f t="shared" si="146"/>
        <v/>
      </c>
      <c r="R563" s="307" t="str">
        <f t="shared" si="153"/>
        <v/>
      </c>
      <c r="S563" s="307" t="str">
        <f t="shared" si="154"/>
        <v/>
      </c>
      <c r="T563" s="307" t="str">
        <f t="shared" si="155"/>
        <v/>
      </c>
      <c r="U563" s="307" t="str">
        <f t="shared" si="147"/>
        <v/>
      </c>
      <c r="V563" s="723"/>
      <c r="X563" s="308" t="str">
        <f t="shared" si="156"/>
        <v/>
      </c>
      <c r="Y563" s="309" t="str">
        <f t="shared" si="157"/>
        <v/>
      </c>
      <c r="Z563" s="308" t="str">
        <f t="shared" si="148"/>
        <v/>
      </c>
      <c r="AA563" s="308" t="b">
        <f t="shared" si="149"/>
        <v>1</v>
      </c>
      <c r="AB563" s="308" t="str">
        <f t="shared" si="158"/>
        <v/>
      </c>
      <c r="AC563" s="534" t="str">
        <f t="shared" si="159"/>
        <v/>
      </c>
      <c r="AD563" s="752" t="str">
        <f t="shared" si="160"/>
        <v/>
      </c>
      <c r="AE563" s="534" t="str">
        <f t="shared" si="161"/>
        <v/>
      </c>
      <c r="AF563" s="752" t="str">
        <f t="shared" si="162"/>
        <v/>
      </c>
    </row>
    <row r="564" spans="2:32" x14ac:dyDescent="0.25">
      <c r="B564" s="721"/>
      <c r="C564" s="531" t="str">
        <f>IFERROR(VLOOKUP(B564,'מצבת ורישום גנים'!B:D,3,0),"")</f>
        <v/>
      </c>
      <c r="D564" s="721"/>
      <c r="E564" s="723"/>
      <c r="F564" s="723"/>
      <c r="G564" s="723"/>
      <c r="H564" s="723"/>
      <c r="I564" s="992" t="str">
        <f t="shared" si="163"/>
        <v/>
      </c>
      <c r="J564" s="723"/>
      <c r="K564" s="724"/>
      <c r="L564" s="723"/>
      <c r="M564" s="306" t="str">
        <f t="shared" si="150"/>
        <v/>
      </c>
      <c r="N564" s="32" t="str">
        <f t="shared" si="151"/>
        <v/>
      </c>
      <c r="P564" s="307" t="str">
        <f t="shared" si="152"/>
        <v/>
      </c>
      <c r="Q564" s="307" t="str">
        <f t="shared" si="146"/>
        <v/>
      </c>
      <c r="R564" s="307" t="str">
        <f t="shared" si="153"/>
        <v/>
      </c>
      <c r="S564" s="307" t="str">
        <f t="shared" si="154"/>
        <v/>
      </c>
      <c r="T564" s="307" t="str">
        <f t="shared" si="155"/>
        <v/>
      </c>
      <c r="U564" s="307" t="str">
        <f t="shared" si="147"/>
        <v/>
      </c>
      <c r="V564" s="723"/>
      <c r="X564" s="308" t="str">
        <f t="shared" si="156"/>
        <v/>
      </c>
      <c r="Y564" s="309" t="str">
        <f t="shared" si="157"/>
        <v/>
      </c>
      <c r="Z564" s="308" t="str">
        <f t="shared" si="148"/>
        <v/>
      </c>
      <c r="AA564" s="308" t="b">
        <f t="shared" si="149"/>
        <v>1</v>
      </c>
      <c r="AB564" s="308" t="str">
        <f t="shared" si="158"/>
        <v/>
      </c>
      <c r="AC564" s="534" t="str">
        <f t="shared" si="159"/>
        <v/>
      </c>
      <c r="AD564" s="752" t="str">
        <f t="shared" si="160"/>
        <v/>
      </c>
      <c r="AE564" s="534" t="str">
        <f t="shared" si="161"/>
        <v/>
      </c>
      <c r="AF564" s="752" t="str">
        <f t="shared" si="162"/>
        <v/>
      </c>
    </row>
    <row r="565" spans="2:32" x14ac:dyDescent="0.25">
      <c r="B565" s="721"/>
      <c r="C565" s="531" t="str">
        <f>IFERROR(VLOOKUP(B565,'מצבת ורישום גנים'!B:D,3,0),"")</f>
        <v/>
      </c>
      <c r="D565" s="721"/>
      <c r="E565" s="723"/>
      <c r="F565" s="723"/>
      <c r="G565" s="723"/>
      <c r="H565" s="723"/>
      <c r="I565" s="992" t="str">
        <f t="shared" si="163"/>
        <v/>
      </c>
      <c r="J565" s="723"/>
      <c r="K565" s="724"/>
      <c r="L565" s="723"/>
      <c r="M565" s="306" t="str">
        <f t="shared" si="150"/>
        <v/>
      </c>
      <c r="N565" s="32" t="str">
        <f t="shared" si="151"/>
        <v/>
      </c>
      <c r="P565" s="307" t="str">
        <f t="shared" si="152"/>
        <v/>
      </c>
      <c r="Q565" s="307" t="str">
        <f t="shared" si="146"/>
        <v/>
      </c>
      <c r="R565" s="307" t="str">
        <f t="shared" si="153"/>
        <v/>
      </c>
      <c r="S565" s="307" t="str">
        <f t="shared" si="154"/>
        <v/>
      </c>
      <c r="T565" s="307" t="str">
        <f t="shared" si="155"/>
        <v/>
      </c>
      <c r="U565" s="307" t="str">
        <f t="shared" si="147"/>
        <v/>
      </c>
      <c r="V565" s="723"/>
      <c r="X565" s="308" t="str">
        <f t="shared" si="156"/>
        <v/>
      </c>
      <c r="Y565" s="309" t="str">
        <f t="shared" si="157"/>
        <v/>
      </c>
      <c r="Z565" s="308" t="str">
        <f t="shared" si="148"/>
        <v/>
      </c>
      <c r="AA565" s="308" t="b">
        <f t="shared" si="149"/>
        <v>1</v>
      </c>
      <c r="AB565" s="308" t="str">
        <f t="shared" si="158"/>
        <v/>
      </c>
      <c r="AC565" s="534" t="str">
        <f t="shared" si="159"/>
        <v/>
      </c>
      <c r="AD565" s="752" t="str">
        <f t="shared" si="160"/>
        <v/>
      </c>
      <c r="AE565" s="534" t="str">
        <f t="shared" si="161"/>
        <v/>
      </c>
      <c r="AF565" s="752" t="str">
        <f t="shared" si="162"/>
        <v/>
      </c>
    </row>
    <row r="566" spans="2:32" x14ac:dyDescent="0.25">
      <c r="B566" s="721"/>
      <c r="C566" s="531" t="str">
        <f>IFERROR(VLOOKUP(B566,'מצבת ורישום גנים'!B:D,3,0),"")</f>
        <v/>
      </c>
      <c r="D566" s="721"/>
      <c r="E566" s="723"/>
      <c r="F566" s="723"/>
      <c r="G566" s="723"/>
      <c r="H566" s="723"/>
      <c r="I566" s="992" t="str">
        <f t="shared" si="163"/>
        <v/>
      </c>
      <c r="J566" s="723"/>
      <c r="K566" s="724"/>
      <c r="L566" s="723"/>
      <c r="M566" s="306" t="str">
        <f t="shared" si="150"/>
        <v/>
      </c>
      <c r="N566" s="32" t="str">
        <f t="shared" si="151"/>
        <v/>
      </c>
      <c r="P566" s="307" t="str">
        <f t="shared" si="152"/>
        <v/>
      </c>
      <c r="Q566" s="307" t="str">
        <f t="shared" si="146"/>
        <v/>
      </c>
      <c r="R566" s="307" t="str">
        <f t="shared" si="153"/>
        <v/>
      </c>
      <c r="S566" s="307" t="str">
        <f t="shared" si="154"/>
        <v/>
      </c>
      <c r="T566" s="307" t="str">
        <f t="shared" si="155"/>
        <v/>
      </c>
      <c r="U566" s="307" t="str">
        <f t="shared" si="147"/>
        <v/>
      </c>
      <c r="V566" s="723"/>
      <c r="X566" s="308" t="str">
        <f t="shared" si="156"/>
        <v/>
      </c>
      <c r="Y566" s="309" t="str">
        <f t="shared" si="157"/>
        <v/>
      </c>
      <c r="Z566" s="308" t="str">
        <f t="shared" si="148"/>
        <v/>
      </c>
      <c r="AA566" s="308" t="b">
        <f t="shared" si="149"/>
        <v>1</v>
      </c>
      <c r="AB566" s="308" t="str">
        <f t="shared" si="158"/>
        <v/>
      </c>
      <c r="AC566" s="534" t="str">
        <f t="shared" si="159"/>
        <v/>
      </c>
      <c r="AD566" s="752" t="str">
        <f t="shared" si="160"/>
        <v/>
      </c>
      <c r="AE566" s="534" t="str">
        <f t="shared" si="161"/>
        <v/>
      </c>
      <c r="AF566" s="752" t="str">
        <f t="shared" si="162"/>
        <v/>
      </c>
    </row>
    <row r="567" spans="2:32" x14ac:dyDescent="0.25">
      <c r="B567" s="721"/>
      <c r="C567" s="531" t="str">
        <f>IFERROR(VLOOKUP(B567,'מצבת ורישום גנים'!B:D,3,0),"")</f>
        <v/>
      </c>
      <c r="D567" s="721"/>
      <c r="E567" s="723"/>
      <c r="F567" s="723"/>
      <c r="G567" s="723"/>
      <c r="H567" s="723"/>
      <c r="I567" s="992" t="str">
        <f t="shared" si="163"/>
        <v/>
      </c>
      <c r="J567" s="723"/>
      <c r="K567" s="724"/>
      <c r="L567" s="723"/>
      <c r="M567" s="306" t="str">
        <f t="shared" si="150"/>
        <v/>
      </c>
      <c r="N567" s="32" t="str">
        <f t="shared" si="151"/>
        <v/>
      </c>
      <c r="P567" s="307" t="str">
        <f t="shared" si="152"/>
        <v/>
      </c>
      <c r="Q567" s="307" t="str">
        <f t="shared" si="146"/>
        <v/>
      </c>
      <c r="R567" s="307" t="str">
        <f t="shared" si="153"/>
        <v/>
      </c>
      <c r="S567" s="307" t="str">
        <f t="shared" si="154"/>
        <v/>
      </c>
      <c r="T567" s="307" t="str">
        <f t="shared" si="155"/>
        <v/>
      </c>
      <c r="U567" s="307" t="str">
        <f t="shared" si="147"/>
        <v/>
      </c>
      <c r="V567" s="723"/>
      <c r="X567" s="308" t="str">
        <f t="shared" si="156"/>
        <v/>
      </c>
      <c r="Y567" s="309" t="str">
        <f t="shared" si="157"/>
        <v/>
      </c>
      <c r="Z567" s="308" t="str">
        <f t="shared" si="148"/>
        <v/>
      </c>
      <c r="AA567" s="308" t="b">
        <f t="shared" si="149"/>
        <v>1</v>
      </c>
      <c r="AB567" s="308" t="str">
        <f t="shared" si="158"/>
        <v/>
      </c>
      <c r="AC567" s="534" t="str">
        <f t="shared" si="159"/>
        <v/>
      </c>
      <c r="AD567" s="752" t="str">
        <f t="shared" si="160"/>
        <v/>
      </c>
      <c r="AE567" s="534" t="str">
        <f t="shared" si="161"/>
        <v/>
      </c>
      <c r="AF567" s="752" t="str">
        <f t="shared" si="162"/>
        <v/>
      </c>
    </row>
    <row r="568" spans="2:32" x14ac:dyDescent="0.25">
      <c r="B568" s="721"/>
      <c r="C568" s="531" t="str">
        <f>IFERROR(VLOOKUP(B568,'מצבת ורישום גנים'!B:D,3,0),"")</f>
        <v/>
      </c>
      <c r="D568" s="721"/>
      <c r="E568" s="723"/>
      <c r="F568" s="723"/>
      <c r="G568" s="723"/>
      <c r="H568" s="723"/>
      <c r="I568" s="992" t="str">
        <f t="shared" si="163"/>
        <v/>
      </c>
      <c r="J568" s="723"/>
      <c r="K568" s="724"/>
      <c r="L568" s="723"/>
      <c r="M568" s="306" t="str">
        <f t="shared" si="150"/>
        <v/>
      </c>
      <c r="N568" s="32" t="str">
        <f t="shared" si="151"/>
        <v/>
      </c>
      <c r="P568" s="307" t="str">
        <f t="shared" si="152"/>
        <v/>
      </c>
      <c r="Q568" s="307" t="str">
        <f t="shared" si="146"/>
        <v/>
      </c>
      <c r="R568" s="307" t="str">
        <f t="shared" si="153"/>
        <v/>
      </c>
      <c r="S568" s="307" t="str">
        <f t="shared" si="154"/>
        <v/>
      </c>
      <c r="T568" s="307" t="str">
        <f t="shared" si="155"/>
        <v/>
      </c>
      <c r="U568" s="307" t="str">
        <f t="shared" si="147"/>
        <v/>
      </c>
      <c r="V568" s="723"/>
      <c r="X568" s="308" t="str">
        <f t="shared" si="156"/>
        <v/>
      </c>
      <c r="Y568" s="309" t="str">
        <f t="shared" si="157"/>
        <v/>
      </c>
      <c r="Z568" s="308" t="str">
        <f t="shared" si="148"/>
        <v/>
      </c>
      <c r="AA568" s="308" t="b">
        <f t="shared" si="149"/>
        <v>1</v>
      </c>
      <c r="AB568" s="308" t="str">
        <f t="shared" si="158"/>
        <v/>
      </c>
      <c r="AC568" s="534" t="str">
        <f t="shared" si="159"/>
        <v/>
      </c>
      <c r="AD568" s="752" t="str">
        <f t="shared" si="160"/>
        <v/>
      </c>
      <c r="AE568" s="534" t="str">
        <f t="shared" si="161"/>
        <v/>
      </c>
      <c r="AF568" s="752" t="str">
        <f t="shared" si="162"/>
        <v/>
      </c>
    </row>
    <row r="569" spans="2:32" x14ac:dyDescent="0.25">
      <c r="B569" s="721"/>
      <c r="C569" s="531" t="str">
        <f>IFERROR(VLOOKUP(B569,'מצבת ורישום גנים'!B:D,3,0),"")</f>
        <v/>
      </c>
      <c r="D569" s="721"/>
      <c r="E569" s="723"/>
      <c r="F569" s="723"/>
      <c r="G569" s="723"/>
      <c r="H569" s="723"/>
      <c r="I569" s="992" t="str">
        <f t="shared" si="163"/>
        <v/>
      </c>
      <c r="J569" s="723"/>
      <c r="K569" s="724"/>
      <c r="L569" s="723"/>
      <c r="M569" s="306" t="str">
        <f t="shared" si="150"/>
        <v/>
      </c>
      <c r="N569" s="32" t="str">
        <f t="shared" si="151"/>
        <v/>
      </c>
      <c r="P569" s="307" t="str">
        <f t="shared" si="152"/>
        <v/>
      </c>
      <c r="Q569" s="307" t="str">
        <f t="shared" si="146"/>
        <v/>
      </c>
      <c r="R569" s="307" t="str">
        <f t="shared" si="153"/>
        <v/>
      </c>
      <c r="S569" s="307" t="str">
        <f t="shared" si="154"/>
        <v/>
      </c>
      <c r="T569" s="307" t="str">
        <f t="shared" si="155"/>
        <v/>
      </c>
      <c r="U569" s="307" t="str">
        <f t="shared" si="147"/>
        <v/>
      </c>
      <c r="V569" s="723"/>
      <c r="X569" s="308" t="str">
        <f t="shared" si="156"/>
        <v/>
      </c>
      <c r="Y569" s="309" t="str">
        <f t="shared" si="157"/>
        <v/>
      </c>
      <c r="Z569" s="308" t="str">
        <f t="shared" si="148"/>
        <v/>
      </c>
      <c r="AA569" s="308" t="b">
        <f t="shared" si="149"/>
        <v>1</v>
      </c>
      <c r="AB569" s="308" t="str">
        <f t="shared" si="158"/>
        <v/>
      </c>
      <c r="AC569" s="534" t="str">
        <f t="shared" si="159"/>
        <v/>
      </c>
      <c r="AD569" s="752" t="str">
        <f t="shared" si="160"/>
        <v/>
      </c>
      <c r="AE569" s="534" t="str">
        <f t="shared" si="161"/>
        <v/>
      </c>
      <c r="AF569" s="752" t="str">
        <f t="shared" si="162"/>
        <v/>
      </c>
    </row>
    <row r="570" spans="2:32" x14ac:dyDescent="0.25">
      <c r="B570" s="721"/>
      <c r="C570" s="531" t="str">
        <f>IFERROR(VLOOKUP(B570,'מצבת ורישום גנים'!B:D,3,0),"")</f>
        <v/>
      </c>
      <c r="D570" s="721"/>
      <c r="E570" s="723"/>
      <c r="F570" s="723"/>
      <c r="G570" s="723"/>
      <c r="H570" s="723"/>
      <c r="I570" s="992" t="str">
        <f t="shared" si="163"/>
        <v/>
      </c>
      <c r="J570" s="723"/>
      <c r="K570" s="724"/>
      <c r="L570" s="723"/>
      <c r="M570" s="306" t="str">
        <f t="shared" si="150"/>
        <v/>
      </c>
      <c r="N570" s="32" t="str">
        <f t="shared" si="151"/>
        <v/>
      </c>
      <c r="P570" s="307" t="str">
        <f t="shared" si="152"/>
        <v/>
      </c>
      <c r="Q570" s="307" t="str">
        <f t="shared" si="146"/>
        <v/>
      </c>
      <c r="R570" s="307" t="str">
        <f t="shared" si="153"/>
        <v/>
      </c>
      <c r="S570" s="307" t="str">
        <f t="shared" si="154"/>
        <v/>
      </c>
      <c r="T570" s="307" t="str">
        <f t="shared" si="155"/>
        <v/>
      </c>
      <c r="U570" s="307" t="str">
        <f t="shared" si="147"/>
        <v/>
      </c>
      <c r="V570" s="723"/>
      <c r="X570" s="308" t="str">
        <f t="shared" si="156"/>
        <v/>
      </c>
      <c r="Y570" s="309" t="str">
        <f t="shared" si="157"/>
        <v/>
      </c>
      <c r="Z570" s="308" t="str">
        <f t="shared" si="148"/>
        <v/>
      </c>
      <c r="AA570" s="308" t="b">
        <f t="shared" si="149"/>
        <v>1</v>
      </c>
      <c r="AB570" s="308" t="str">
        <f t="shared" si="158"/>
        <v/>
      </c>
      <c r="AC570" s="534" t="str">
        <f t="shared" si="159"/>
        <v/>
      </c>
      <c r="AD570" s="752" t="str">
        <f t="shared" si="160"/>
        <v/>
      </c>
      <c r="AE570" s="534" t="str">
        <f t="shared" si="161"/>
        <v/>
      </c>
      <c r="AF570" s="752" t="str">
        <f t="shared" si="162"/>
        <v/>
      </c>
    </row>
    <row r="571" spans="2:32" x14ac:dyDescent="0.25">
      <c r="B571" s="721"/>
      <c r="C571" s="531" t="str">
        <f>IFERROR(VLOOKUP(B571,'מצבת ורישום גנים'!B:D,3,0),"")</f>
        <v/>
      </c>
      <c r="D571" s="721"/>
      <c r="E571" s="723"/>
      <c r="F571" s="723"/>
      <c r="G571" s="723"/>
      <c r="H571" s="723"/>
      <c r="I571" s="992" t="str">
        <f t="shared" si="163"/>
        <v/>
      </c>
      <c r="J571" s="723"/>
      <c r="K571" s="724"/>
      <c r="L571" s="723"/>
      <c r="M571" s="306" t="str">
        <f t="shared" si="150"/>
        <v/>
      </c>
      <c r="N571" s="32" t="str">
        <f t="shared" si="151"/>
        <v/>
      </c>
      <c r="P571" s="307" t="str">
        <f t="shared" si="152"/>
        <v/>
      </c>
      <c r="Q571" s="307" t="str">
        <f t="shared" si="146"/>
        <v/>
      </c>
      <c r="R571" s="307" t="str">
        <f t="shared" si="153"/>
        <v/>
      </c>
      <c r="S571" s="307" t="str">
        <f t="shared" si="154"/>
        <v/>
      </c>
      <c r="T571" s="307" t="str">
        <f t="shared" si="155"/>
        <v/>
      </c>
      <c r="U571" s="307" t="str">
        <f t="shared" si="147"/>
        <v/>
      </c>
      <c r="V571" s="723"/>
      <c r="X571" s="308" t="str">
        <f t="shared" si="156"/>
        <v/>
      </c>
      <c r="Y571" s="309" t="str">
        <f t="shared" si="157"/>
        <v/>
      </c>
      <c r="Z571" s="308" t="str">
        <f t="shared" si="148"/>
        <v/>
      </c>
      <c r="AA571" s="308" t="b">
        <f t="shared" si="149"/>
        <v>1</v>
      </c>
      <c r="AB571" s="308" t="str">
        <f t="shared" si="158"/>
        <v/>
      </c>
      <c r="AC571" s="534" t="str">
        <f t="shared" si="159"/>
        <v/>
      </c>
      <c r="AD571" s="752" t="str">
        <f t="shared" si="160"/>
        <v/>
      </c>
      <c r="AE571" s="534" t="str">
        <f t="shared" si="161"/>
        <v/>
      </c>
      <c r="AF571" s="752" t="str">
        <f t="shared" si="162"/>
        <v/>
      </c>
    </row>
    <row r="572" spans="2:32" x14ac:dyDescent="0.25">
      <c r="B572" s="721"/>
      <c r="C572" s="531" t="str">
        <f>IFERROR(VLOOKUP(B572,'מצבת ורישום גנים'!B:D,3,0),"")</f>
        <v/>
      </c>
      <c r="D572" s="721"/>
      <c r="E572" s="723"/>
      <c r="F572" s="723"/>
      <c r="G572" s="723"/>
      <c r="H572" s="723"/>
      <c r="I572" s="992" t="str">
        <f t="shared" si="163"/>
        <v/>
      </c>
      <c r="J572" s="723"/>
      <c r="K572" s="724"/>
      <c r="L572" s="723"/>
      <c r="M572" s="306" t="str">
        <f t="shared" si="150"/>
        <v/>
      </c>
      <c r="N572" s="32" t="str">
        <f t="shared" si="151"/>
        <v/>
      </c>
      <c r="P572" s="307" t="str">
        <f t="shared" si="152"/>
        <v/>
      </c>
      <c r="Q572" s="307" t="str">
        <f t="shared" si="146"/>
        <v/>
      </c>
      <c r="R572" s="307" t="str">
        <f t="shared" si="153"/>
        <v/>
      </c>
      <c r="S572" s="307" t="str">
        <f t="shared" si="154"/>
        <v/>
      </c>
      <c r="T572" s="307" t="str">
        <f t="shared" si="155"/>
        <v/>
      </c>
      <c r="U572" s="307" t="str">
        <f t="shared" si="147"/>
        <v/>
      </c>
      <c r="V572" s="723"/>
      <c r="X572" s="308" t="str">
        <f t="shared" si="156"/>
        <v/>
      </c>
      <c r="Y572" s="309" t="str">
        <f t="shared" si="157"/>
        <v/>
      </c>
      <c r="Z572" s="308" t="str">
        <f t="shared" si="148"/>
        <v/>
      </c>
      <c r="AA572" s="308" t="b">
        <f t="shared" si="149"/>
        <v>1</v>
      </c>
      <c r="AB572" s="308" t="str">
        <f t="shared" si="158"/>
        <v/>
      </c>
      <c r="AC572" s="534" t="str">
        <f t="shared" si="159"/>
        <v/>
      </c>
      <c r="AD572" s="752" t="str">
        <f t="shared" si="160"/>
        <v/>
      </c>
      <c r="AE572" s="534" t="str">
        <f t="shared" si="161"/>
        <v/>
      </c>
      <c r="AF572" s="752" t="str">
        <f t="shared" si="162"/>
        <v/>
      </c>
    </row>
    <row r="573" spans="2:32" x14ac:dyDescent="0.25">
      <c r="B573" s="721"/>
      <c r="C573" s="531" t="str">
        <f>IFERROR(VLOOKUP(B573,'מצבת ורישום גנים'!B:D,3,0),"")</f>
        <v/>
      </c>
      <c r="D573" s="721"/>
      <c r="E573" s="723"/>
      <c r="F573" s="723"/>
      <c r="G573" s="723"/>
      <c r="H573" s="723"/>
      <c r="I573" s="992" t="str">
        <f t="shared" si="163"/>
        <v/>
      </c>
      <c r="J573" s="723"/>
      <c r="K573" s="724"/>
      <c r="L573" s="723"/>
      <c r="M573" s="306" t="str">
        <f t="shared" si="150"/>
        <v/>
      </c>
      <c r="N573" s="32" t="str">
        <f t="shared" si="151"/>
        <v/>
      </c>
      <c r="P573" s="307" t="str">
        <f t="shared" si="152"/>
        <v/>
      </c>
      <c r="Q573" s="307" t="str">
        <f t="shared" si="146"/>
        <v/>
      </c>
      <c r="R573" s="307" t="str">
        <f t="shared" si="153"/>
        <v/>
      </c>
      <c r="S573" s="307" t="str">
        <f t="shared" si="154"/>
        <v/>
      </c>
      <c r="T573" s="307" t="str">
        <f t="shared" si="155"/>
        <v/>
      </c>
      <c r="U573" s="307" t="str">
        <f t="shared" si="147"/>
        <v/>
      </c>
      <c r="V573" s="723"/>
      <c r="X573" s="308" t="str">
        <f t="shared" si="156"/>
        <v/>
      </c>
      <c r="Y573" s="309" t="str">
        <f t="shared" si="157"/>
        <v/>
      </c>
      <c r="Z573" s="308" t="str">
        <f t="shared" si="148"/>
        <v/>
      </c>
      <c r="AA573" s="308" t="b">
        <f t="shared" si="149"/>
        <v>1</v>
      </c>
      <c r="AB573" s="308" t="str">
        <f t="shared" si="158"/>
        <v/>
      </c>
      <c r="AC573" s="534" t="str">
        <f t="shared" si="159"/>
        <v/>
      </c>
      <c r="AD573" s="752" t="str">
        <f t="shared" si="160"/>
        <v/>
      </c>
      <c r="AE573" s="534" t="str">
        <f t="shared" si="161"/>
        <v/>
      </c>
      <c r="AF573" s="752" t="str">
        <f t="shared" si="162"/>
        <v/>
      </c>
    </row>
    <row r="574" spans="2:32" x14ac:dyDescent="0.25">
      <c r="B574" s="721"/>
      <c r="C574" s="531" t="str">
        <f>IFERROR(VLOOKUP(B574,'מצבת ורישום גנים'!B:D,3,0),"")</f>
        <v/>
      </c>
      <c r="D574" s="721"/>
      <c r="E574" s="723"/>
      <c r="F574" s="723"/>
      <c r="G574" s="723"/>
      <c r="H574" s="723"/>
      <c r="I574" s="992" t="str">
        <f t="shared" si="163"/>
        <v/>
      </c>
      <c r="J574" s="723"/>
      <c r="K574" s="724"/>
      <c r="L574" s="723"/>
      <c r="M574" s="306" t="str">
        <f t="shared" si="150"/>
        <v/>
      </c>
      <c r="N574" s="32" t="str">
        <f t="shared" si="151"/>
        <v/>
      </c>
      <c r="P574" s="307" t="str">
        <f t="shared" si="152"/>
        <v/>
      </c>
      <c r="Q574" s="307" t="str">
        <f t="shared" si="146"/>
        <v/>
      </c>
      <c r="R574" s="307" t="str">
        <f t="shared" si="153"/>
        <v/>
      </c>
      <c r="S574" s="307" t="str">
        <f t="shared" si="154"/>
        <v/>
      </c>
      <c r="T574" s="307" t="str">
        <f t="shared" si="155"/>
        <v/>
      </c>
      <c r="U574" s="307" t="str">
        <f t="shared" si="147"/>
        <v/>
      </c>
      <c r="V574" s="723"/>
      <c r="X574" s="308" t="str">
        <f t="shared" si="156"/>
        <v/>
      </c>
      <c r="Y574" s="309" t="str">
        <f t="shared" si="157"/>
        <v/>
      </c>
      <c r="Z574" s="308" t="str">
        <f t="shared" si="148"/>
        <v/>
      </c>
      <c r="AA574" s="308" t="b">
        <f t="shared" si="149"/>
        <v>1</v>
      </c>
      <c r="AB574" s="308" t="str">
        <f t="shared" si="158"/>
        <v/>
      </c>
      <c r="AC574" s="534" t="str">
        <f t="shared" si="159"/>
        <v/>
      </c>
      <c r="AD574" s="752" t="str">
        <f t="shared" si="160"/>
        <v/>
      </c>
      <c r="AE574" s="534" t="str">
        <f t="shared" si="161"/>
        <v/>
      </c>
      <c r="AF574" s="752" t="str">
        <f t="shared" si="162"/>
        <v/>
      </c>
    </row>
    <row r="575" spans="2:32" x14ac:dyDescent="0.25">
      <c r="B575" s="721"/>
      <c r="C575" s="531" t="str">
        <f>IFERROR(VLOOKUP(B575,'מצבת ורישום גנים'!B:D,3,0),"")</f>
        <v/>
      </c>
      <c r="D575" s="721"/>
      <c r="E575" s="723"/>
      <c r="F575" s="723"/>
      <c r="G575" s="723"/>
      <c r="H575" s="723"/>
      <c r="I575" s="992" t="str">
        <f t="shared" si="163"/>
        <v/>
      </c>
      <c r="J575" s="723"/>
      <c r="K575" s="724"/>
      <c r="L575" s="723"/>
      <c r="M575" s="306" t="str">
        <f t="shared" si="150"/>
        <v/>
      </c>
      <c r="N575" s="32" t="str">
        <f t="shared" si="151"/>
        <v/>
      </c>
      <c r="P575" s="307" t="str">
        <f t="shared" si="152"/>
        <v/>
      </c>
      <c r="Q575" s="307" t="str">
        <f t="shared" si="146"/>
        <v/>
      </c>
      <c r="R575" s="307" t="str">
        <f t="shared" si="153"/>
        <v/>
      </c>
      <c r="S575" s="307" t="str">
        <f t="shared" si="154"/>
        <v/>
      </c>
      <c r="T575" s="307" t="str">
        <f t="shared" si="155"/>
        <v/>
      </c>
      <c r="U575" s="307" t="str">
        <f t="shared" si="147"/>
        <v/>
      </c>
      <c r="V575" s="723"/>
      <c r="X575" s="308" t="str">
        <f t="shared" si="156"/>
        <v/>
      </c>
      <c r="Y575" s="309" t="str">
        <f t="shared" si="157"/>
        <v/>
      </c>
      <c r="Z575" s="308" t="str">
        <f t="shared" si="148"/>
        <v/>
      </c>
      <c r="AA575" s="308" t="b">
        <f t="shared" si="149"/>
        <v>1</v>
      </c>
      <c r="AB575" s="308" t="str">
        <f t="shared" si="158"/>
        <v/>
      </c>
      <c r="AC575" s="534" t="str">
        <f t="shared" si="159"/>
        <v/>
      </c>
      <c r="AD575" s="752" t="str">
        <f t="shared" si="160"/>
        <v/>
      </c>
      <c r="AE575" s="534" t="str">
        <f t="shared" si="161"/>
        <v/>
      </c>
      <c r="AF575" s="752" t="str">
        <f t="shared" si="162"/>
        <v/>
      </c>
    </row>
    <row r="576" spans="2:32" x14ac:dyDescent="0.25">
      <c r="B576" s="721"/>
      <c r="C576" s="531" t="str">
        <f>IFERROR(VLOOKUP(B576,'מצבת ורישום גנים'!B:D,3,0),"")</f>
        <v/>
      </c>
      <c r="D576" s="721"/>
      <c r="E576" s="723"/>
      <c r="F576" s="723"/>
      <c r="G576" s="723"/>
      <c r="H576" s="723"/>
      <c r="I576" s="992" t="str">
        <f t="shared" si="163"/>
        <v/>
      </c>
      <c r="J576" s="723"/>
      <c r="K576" s="724"/>
      <c r="L576" s="723"/>
      <c r="M576" s="306" t="str">
        <f t="shared" si="150"/>
        <v/>
      </c>
      <c r="N576" s="32" t="str">
        <f t="shared" si="151"/>
        <v/>
      </c>
      <c r="P576" s="307" t="str">
        <f t="shared" si="152"/>
        <v/>
      </c>
      <c r="Q576" s="307" t="str">
        <f t="shared" si="146"/>
        <v/>
      </c>
      <c r="R576" s="307" t="str">
        <f t="shared" si="153"/>
        <v/>
      </c>
      <c r="S576" s="307" t="str">
        <f t="shared" si="154"/>
        <v/>
      </c>
      <c r="T576" s="307" t="str">
        <f t="shared" si="155"/>
        <v/>
      </c>
      <c r="U576" s="307" t="str">
        <f t="shared" si="147"/>
        <v/>
      </c>
      <c r="V576" s="723"/>
      <c r="X576" s="308" t="str">
        <f t="shared" si="156"/>
        <v/>
      </c>
      <c r="Y576" s="309" t="str">
        <f t="shared" si="157"/>
        <v/>
      </c>
      <c r="Z576" s="308" t="str">
        <f t="shared" si="148"/>
        <v/>
      </c>
      <c r="AA576" s="308" t="b">
        <f t="shared" si="149"/>
        <v>1</v>
      </c>
      <c r="AB576" s="308" t="str">
        <f t="shared" si="158"/>
        <v/>
      </c>
      <c r="AC576" s="534" t="str">
        <f t="shared" si="159"/>
        <v/>
      </c>
      <c r="AD576" s="752" t="str">
        <f t="shared" si="160"/>
        <v/>
      </c>
      <c r="AE576" s="534" t="str">
        <f t="shared" si="161"/>
        <v/>
      </c>
      <c r="AF576" s="752" t="str">
        <f t="shared" si="162"/>
        <v/>
      </c>
    </row>
    <row r="577" spans="2:32" x14ac:dyDescent="0.25">
      <c r="B577" s="721"/>
      <c r="C577" s="531" t="str">
        <f>IFERROR(VLOOKUP(B577,'מצבת ורישום גנים'!B:D,3,0),"")</f>
        <v/>
      </c>
      <c r="D577" s="721"/>
      <c r="E577" s="723"/>
      <c r="F577" s="723"/>
      <c r="G577" s="723"/>
      <c r="H577" s="723"/>
      <c r="I577" s="992" t="str">
        <f t="shared" si="163"/>
        <v/>
      </c>
      <c r="J577" s="723"/>
      <c r="K577" s="724"/>
      <c r="L577" s="723"/>
      <c r="M577" s="306" t="str">
        <f t="shared" si="150"/>
        <v/>
      </c>
      <c r="N577" s="32" t="str">
        <f t="shared" si="151"/>
        <v/>
      </c>
      <c r="P577" s="307" t="str">
        <f t="shared" si="152"/>
        <v/>
      </c>
      <c r="Q577" s="307" t="str">
        <f t="shared" si="146"/>
        <v/>
      </c>
      <c r="R577" s="307" t="str">
        <f t="shared" si="153"/>
        <v/>
      </c>
      <c r="S577" s="307" t="str">
        <f t="shared" si="154"/>
        <v/>
      </c>
      <c r="T577" s="307" t="str">
        <f t="shared" si="155"/>
        <v/>
      </c>
      <c r="U577" s="307" t="str">
        <f t="shared" si="147"/>
        <v/>
      </c>
      <c r="V577" s="723"/>
      <c r="X577" s="308" t="str">
        <f t="shared" si="156"/>
        <v/>
      </c>
      <c r="Y577" s="309" t="str">
        <f t="shared" si="157"/>
        <v/>
      </c>
      <c r="Z577" s="308" t="str">
        <f t="shared" si="148"/>
        <v/>
      </c>
      <c r="AA577" s="308" t="b">
        <f t="shared" si="149"/>
        <v>1</v>
      </c>
      <c r="AB577" s="308" t="str">
        <f t="shared" si="158"/>
        <v/>
      </c>
      <c r="AC577" s="534" t="str">
        <f t="shared" si="159"/>
        <v/>
      </c>
      <c r="AD577" s="752" t="str">
        <f t="shared" si="160"/>
        <v/>
      </c>
      <c r="AE577" s="534" t="str">
        <f t="shared" si="161"/>
        <v/>
      </c>
      <c r="AF577" s="752" t="str">
        <f t="shared" si="162"/>
        <v/>
      </c>
    </row>
    <row r="578" spans="2:32" x14ac:dyDescent="0.25">
      <c r="B578" s="721"/>
      <c r="C578" s="531" t="str">
        <f>IFERROR(VLOOKUP(B578,'מצבת ורישום גנים'!B:D,3,0),"")</f>
        <v/>
      </c>
      <c r="D578" s="721"/>
      <c r="E578" s="723"/>
      <c r="F578" s="723"/>
      <c r="G578" s="723"/>
      <c r="H578" s="723"/>
      <c r="I578" s="992" t="str">
        <f t="shared" si="163"/>
        <v/>
      </c>
      <c r="J578" s="723"/>
      <c r="K578" s="724"/>
      <c r="L578" s="723"/>
      <c r="M578" s="306" t="str">
        <f t="shared" si="150"/>
        <v/>
      </c>
      <c r="N578" s="32" t="str">
        <f t="shared" si="151"/>
        <v/>
      </c>
      <c r="P578" s="307" t="str">
        <f t="shared" si="152"/>
        <v/>
      </c>
      <c r="Q578" s="307" t="str">
        <f t="shared" si="146"/>
        <v/>
      </c>
      <c r="R578" s="307" t="str">
        <f t="shared" si="153"/>
        <v/>
      </c>
      <c r="S578" s="307" t="str">
        <f t="shared" si="154"/>
        <v/>
      </c>
      <c r="T578" s="307" t="str">
        <f t="shared" si="155"/>
        <v/>
      </c>
      <c r="U578" s="307" t="str">
        <f t="shared" si="147"/>
        <v/>
      </c>
      <c r="V578" s="723"/>
      <c r="X578" s="308" t="str">
        <f t="shared" si="156"/>
        <v/>
      </c>
      <c r="Y578" s="309" t="str">
        <f t="shared" si="157"/>
        <v/>
      </c>
      <c r="Z578" s="308" t="str">
        <f t="shared" si="148"/>
        <v/>
      </c>
      <c r="AA578" s="308" t="b">
        <f t="shared" si="149"/>
        <v>1</v>
      </c>
      <c r="AB578" s="308" t="str">
        <f t="shared" si="158"/>
        <v/>
      </c>
      <c r="AC578" s="534" t="str">
        <f t="shared" si="159"/>
        <v/>
      </c>
      <c r="AD578" s="752" t="str">
        <f t="shared" si="160"/>
        <v/>
      </c>
      <c r="AE578" s="534" t="str">
        <f t="shared" si="161"/>
        <v/>
      </c>
      <c r="AF578" s="752" t="str">
        <f t="shared" si="162"/>
        <v/>
      </c>
    </row>
    <row r="579" spans="2:32" x14ac:dyDescent="0.25">
      <c r="B579" s="721"/>
      <c r="C579" s="531" t="str">
        <f>IFERROR(VLOOKUP(B579,'מצבת ורישום גנים'!B:D,3,0),"")</f>
        <v/>
      </c>
      <c r="D579" s="721"/>
      <c r="E579" s="723"/>
      <c r="F579" s="723"/>
      <c r="G579" s="723"/>
      <c r="H579" s="723"/>
      <c r="I579" s="992" t="str">
        <f t="shared" si="163"/>
        <v/>
      </c>
      <c r="J579" s="723"/>
      <c r="K579" s="724"/>
      <c r="L579" s="723"/>
      <c r="M579" s="306" t="str">
        <f t="shared" si="150"/>
        <v/>
      </c>
      <c r="N579" s="32" t="str">
        <f t="shared" si="151"/>
        <v/>
      </c>
      <c r="P579" s="307" t="str">
        <f t="shared" si="152"/>
        <v/>
      </c>
      <c r="Q579" s="307" t="str">
        <f t="shared" si="146"/>
        <v/>
      </c>
      <c r="R579" s="307" t="str">
        <f t="shared" si="153"/>
        <v/>
      </c>
      <c r="S579" s="307" t="str">
        <f t="shared" si="154"/>
        <v/>
      </c>
      <c r="T579" s="307" t="str">
        <f t="shared" si="155"/>
        <v/>
      </c>
      <c r="U579" s="307" t="str">
        <f t="shared" si="147"/>
        <v/>
      </c>
      <c r="V579" s="723"/>
      <c r="X579" s="308" t="str">
        <f t="shared" si="156"/>
        <v/>
      </c>
      <c r="Y579" s="309" t="str">
        <f t="shared" si="157"/>
        <v/>
      </c>
      <c r="Z579" s="308" t="str">
        <f t="shared" si="148"/>
        <v/>
      </c>
      <c r="AA579" s="308" t="b">
        <f t="shared" si="149"/>
        <v>1</v>
      </c>
      <c r="AB579" s="308" t="str">
        <f t="shared" si="158"/>
        <v/>
      </c>
      <c r="AC579" s="534" t="str">
        <f t="shared" si="159"/>
        <v/>
      </c>
      <c r="AD579" s="752" t="str">
        <f t="shared" si="160"/>
        <v/>
      </c>
      <c r="AE579" s="534" t="str">
        <f t="shared" si="161"/>
        <v/>
      </c>
      <c r="AF579" s="752" t="str">
        <f t="shared" si="162"/>
        <v/>
      </c>
    </row>
    <row r="580" spans="2:32" x14ac:dyDescent="0.25">
      <c r="B580" s="721"/>
      <c r="C580" s="531" t="str">
        <f>IFERROR(VLOOKUP(B580,'מצבת ורישום גנים'!B:D,3,0),"")</f>
        <v/>
      </c>
      <c r="D580" s="721"/>
      <c r="E580" s="723"/>
      <c r="F580" s="723"/>
      <c r="G580" s="723"/>
      <c r="H580" s="723"/>
      <c r="I580" s="992" t="str">
        <f t="shared" si="163"/>
        <v/>
      </c>
      <c r="J580" s="723"/>
      <c r="K580" s="724"/>
      <c r="L580" s="723"/>
      <c r="M580" s="306" t="str">
        <f t="shared" si="150"/>
        <v/>
      </c>
      <c r="N580" s="32" t="str">
        <f t="shared" si="151"/>
        <v/>
      </c>
      <c r="P580" s="307" t="str">
        <f t="shared" si="152"/>
        <v/>
      </c>
      <c r="Q580" s="307" t="str">
        <f t="shared" si="146"/>
        <v/>
      </c>
      <c r="R580" s="307" t="str">
        <f t="shared" si="153"/>
        <v/>
      </c>
      <c r="S580" s="307" t="str">
        <f t="shared" si="154"/>
        <v/>
      </c>
      <c r="T580" s="307" t="str">
        <f t="shared" si="155"/>
        <v/>
      </c>
      <c r="U580" s="307" t="str">
        <f t="shared" si="147"/>
        <v/>
      </c>
      <c r="V580" s="723"/>
      <c r="X580" s="308" t="str">
        <f t="shared" si="156"/>
        <v/>
      </c>
      <c r="Y580" s="309" t="str">
        <f t="shared" si="157"/>
        <v/>
      </c>
      <c r="Z580" s="308" t="str">
        <f t="shared" si="148"/>
        <v/>
      </c>
      <c r="AA580" s="308" t="b">
        <f t="shared" si="149"/>
        <v>1</v>
      </c>
      <c r="AB580" s="308" t="str">
        <f t="shared" si="158"/>
        <v/>
      </c>
      <c r="AC580" s="534" t="str">
        <f t="shared" si="159"/>
        <v/>
      </c>
      <c r="AD580" s="752" t="str">
        <f t="shared" si="160"/>
        <v/>
      </c>
      <c r="AE580" s="534" t="str">
        <f t="shared" si="161"/>
        <v/>
      </c>
      <c r="AF580" s="752" t="str">
        <f t="shared" si="162"/>
        <v/>
      </c>
    </row>
    <row r="581" spans="2:32" x14ac:dyDescent="0.25">
      <c r="B581" s="721"/>
      <c r="C581" s="531" t="str">
        <f>IFERROR(VLOOKUP(B581,'מצבת ורישום גנים'!B:D,3,0),"")</f>
        <v/>
      </c>
      <c r="D581" s="721"/>
      <c r="E581" s="723"/>
      <c r="F581" s="723"/>
      <c r="G581" s="723"/>
      <c r="H581" s="723"/>
      <c r="I581" s="992" t="str">
        <f t="shared" si="163"/>
        <v/>
      </c>
      <c r="J581" s="723"/>
      <c r="K581" s="724"/>
      <c r="L581" s="723"/>
      <c r="M581" s="306" t="str">
        <f t="shared" si="150"/>
        <v/>
      </c>
      <c r="N581" s="32" t="str">
        <f t="shared" si="151"/>
        <v/>
      </c>
      <c r="P581" s="307" t="str">
        <f t="shared" si="152"/>
        <v/>
      </c>
      <c r="Q581" s="307" t="str">
        <f t="shared" si="146"/>
        <v/>
      </c>
      <c r="R581" s="307" t="str">
        <f t="shared" si="153"/>
        <v/>
      </c>
      <c r="S581" s="307" t="str">
        <f t="shared" si="154"/>
        <v/>
      </c>
      <c r="T581" s="307" t="str">
        <f t="shared" si="155"/>
        <v/>
      </c>
      <c r="U581" s="307" t="str">
        <f t="shared" si="147"/>
        <v/>
      </c>
      <c r="V581" s="723"/>
      <c r="X581" s="308" t="str">
        <f t="shared" si="156"/>
        <v/>
      </c>
      <c r="Y581" s="309" t="str">
        <f t="shared" si="157"/>
        <v/>
      </c>
      <c r="Z581" s="308" t="str">
        <f t="shared" si="148"/>
        <v/>
      </c>
      <c r="AA581" s="308" t="b">
        <f t="shared" si="149"/>
        <v>1</v>
      </c>
      <c r="AB581" s="308" t="str">
        <f t="shared" si="158"/>
        <v/>
      </c>
      <c r="AC581" s="534" t="str">
        <f t="shared" si="159"/>
        <v/>
      </c>
      <c r="AD581" s="752" t="str">
        <f t="shared" si="160"/>
        <v/>
      </c>
      <c r="AE581" s="534" t="str">
        <f t="shared" si="161"/>
        <v/>
      </c>
      <c r="AF581" s="752" t="str">
        <f t="shared" si="162"/>
        <v/>
      </c>
    </row>
    <row r="582" spans="2:32" x14ac:dyDescent="0.25">
      <c r="B582" s="721"/>
      <c r="C582" s="531" t="str">
        <f>IFERROR(VLOOKUP(B582,'מצבת ורישום גנים'!B:D,3,0),"")</f>
        <v/>
      </c>
      <c r="D582" s="721"/>
      <c r="E582" s="723"/>
      <c r="F582" s="723"/>
      <c r="G582" s="723"/>
      <c r="H582" s="723"/>
      <c r="I582" s="992" t="str">
        <f t="shared" si="163"/>
        <v/>
      </c>
      <c r="J582" s="723"/>
      <c r="K582" s="724"/>
      <c r="L582" s="723"/>
      <c r="M582" s="306" t="str">
        <f t="shared" si="150"/>
        <v/>
      </c>
      <c r="N582" s="32" t="str">
        <f t="shared" si="151"/>
        <v/>
      </c>
      <c r="P582" s="307" t="str">
        <f t="shared" si="152"/>
        <v/>
      </c>
      <c r="Q582" s="307" t="str">
        <f t="shared" si="146"/>
        <v/>
      </c>
      <c r="R582" s="307" t="str">
        <f t="shared" si="153"/>
        <v/>
      </c>
      <c r="S582" s="307" t="str">
        <f t="shared" si="154"/>
        <v/>
      </c>
      <c r="T582" s="307" t="str">
        <f t="shared" si="155"/>
        <v/>
      </c>
      <c r="U582" s="307" t="str">
        <f t="shared" si="147"/>
        <v/>
      </c>
      <c r="V582" s="723"/>
      <c r="X582" s="308" t="str">
        <f t="shared" si="156"/>
        <v/>
      </c>
      <c r="Y582" s="309" t="str">
        <f t="shared" si="157"/>
        <v/>
      </c>
      <c r="Z582" s="308" t="str">
        <f t="shared" si="148"/>
        <v/>
      </c>
      <c r="AA582" s="308" t="b">
        <f t="shared" si="149"/>
        <v>1</v>
      </c>
      <c r="AB582" s="308" t="str">
        <f t="shared" si="158"/>
        <v/>
      </c>
      <c r="AC582" s="534" t="str">
        <f t="shared" si="159"/>
        <v/>
      </c>
      <c r="AD582" s="752" t="str">
        <f t="shared" si="160"/>
        <v/>
      </c>
      <c r="AE582" s="534" t="str">
        <f t="shared" si="161"/>
        <v/>
      </c>
      <c r="AF582" s="752" t="str">
        <f t="shared" si="162"/>
        <v/>
      </c>
    </row>
    <row r="583" spans="2:32" x14ac:dyDescent="0.25">
      <c r="B583" s="721"/>
      <c r="C583" s="531" t="str">
        <f>IFERROR(VLOOKUP(B583,'מצבת ורישום גנים'!B:D,3,0),"")</f>
        <v/>
      </c>
      <c r="D583" s="721"/>
      <c r="E583" s="723"/>
      <c r="F583" s="723"/>
      <c r="G583" s="723"/>
      <c r="H583" s="723"/>
      <c r="I583" s="992" t="str">
        <f t="shared" si="163"/>
        <v/>
      </c>
      <c r="J583" s="723"/>
      <c r="K583" s="724"/>
      <c r="L583" s="723"/>
      <c r="M583" s="306" t="str">
        <f t="shared" si="150"/>
        <v/>
      </c>
      <c r="N583" s="32" t="str">
        <f t="shared" si="151"/>
        <v/>
      </c>
      <c r="P583" s="307" t="str">
        <f t="shared" si="152"/>
        <v/>
      </c>
      <c r="Q583" s="307" t="str">
        <f t="shared" si="146"/>
        <v/>
      </c>
      <c r="R583" s="307" t="str">
        <f t="shared" si="153"/>
        <v/>
      </c>
      <c r="S583" s="307" t="str">
        <f t="shared" si="154"/>
        <v/>
      </c>
      <c r="T583" s="307" t="str">
        <f t="shared" si="155"/>
        <v/>
      </c>
      <c r="U583" s="307" t="str">
        <f t="shared" si="147"/>
        <v/>
      </c>
      <c r="V583" s="723"/>
      <c r="X583" s="308" t="str">
        <f t="shared" si="156"/>
        <v/>
      </c>
      <c r="Y583" s="309" t="str">
        <f t="shared" si="157"/>
        <v/>
      </c>
      <c r="Z583" s="308" t="str">
        <f t="shared" si="148"/>
        <v/>
      </c>
      <c r="AA583" s="308" t="b">
        <f t="shared" si="149"/>
        <v>1</v>
      </c>
      <c r="AB583" s="308" t="str">
        <f t="shared" si="158"/>
        <v/>
      </c>
      <c r="AC583" s="534" t="str">
        <f t="shared" si="159"/>
        <v/>
      </c>
      <c r="AD583" s="752" t="str">
        <f t="shared" si="160"/>
        <v/>
      </c>
      <c r="AE583" s="534" t="str">
        <f t="shared" si="161"/>
        <v/>
      </c>
      <c r="AF583" s="752" t="str">
        <f t="shared" si="162"/>
        <v/>
      </c>
    </row>
    <row r="584" spans="2:32" x14ac:dyDescent="0.25">
      <c r="B584" s="721"/>
      <c r="C584" s="531" t="str">
        <f>IFERROR(VLOOKUP(B584,'מצבת ורישום גנים'!B:D,3,0),"")</f>
        <v/>
      </c>
      <c r="D584" s="721"/>
      <c r="E584" s="723"/>
      <c r="F584" s="723"/>
      <c r="G584" s="723"/>
      <c r="H584" s="723"/>
      <c r="I584" s="992" t="str">
        <f t="shared" si="163"/>
        <v/>
      </c>
      <c r="J584" s="723"/>
      <c r="K584" s="724"/>
      <c r="L584" s="723"/>
      <c r="M584" s="306" t="str">
        <f t="shared" si="150"/>
        <v/>
      </c>
      <c r="N584" s="32" t="str">
        <f t="shared" si="151"/>
        <v/>
      </c>
      <c r="P584" s="307" t="str">
        <f t="shared" si="152"/>
        <v/>
      </c>
      <c r="Q584" s="307" t="str">
        <f t="shared" si="146"/>
        <v/>
      </c>
      <c r="R584" s="307" t="str">
        <f t="shared" si="153"/>
        <v/>
      </c>
      <c r="S584" s="307" t="str">
        <f t="shared" si="154"/>
        <v/>
      </c>
      <c r="T584" s="307" t="str">
        <f t="shared" si="155"/>
        <v/>
      </c>
      <c r="U584" s="307" t="str">
        <f t="shared" si="147"/>
        <v/>
      </c>
      <c r="V584" s="723"/>
      <c r="X584" s="308" t="str">
        <f t="shared" si="156"/>
        <v/>
      </c>
      <c r="Y584" s="309" t="str">
        <f t="shared" si="157"/>
        <v/>
      </c>
      <c r="Z584" s="308" t="str">
        <f t="shared" si="148"/>
        <v/>
      </c>
      <c r="AA584" s="308" t="b">
        <f t="shared" si="149"/>
        <v>1</v>
      </c>
      <c r="AB584" s="308" t="str">
        <f t="shared" si="158"/>
        <v/>
      </c>
      <c r="AC584" s="534" t="str">
        <f t="shared" si="159"/>
        <v/>
      </c>
      <c r="AD584" s="752" t="str">
        <f t="shared" si="160"/>
        <v/>
      </c>
      <c r="AE584" s="534" t="str">
        <f t="shared" si="161"/>
        <v/>
      </c>
      <c r="AF584" s="752" t="str">
        <f t="shared" si="162"/>
        <v/>
      </c>
    </row>
    <row r="585" spans="2:32" x14ac:dyDescent="0.25">
      <c r="B585" s="721"/>
      <c r="C585" s="531" t="str">
        <f>IFERROR(VLOOKUP(B585,'מצבת ורישום גנים'!B:D,3,0),"")</f>
        <v/>
      </c>
      <c r="D585" s="721"/>
      <c r="E585" s="723"/>
      <c r="F585" s="723"/>
      <c r="G585" s="723"/>
      <c r="H585" s="723"/>
      <c r="I585" s="992" t="str">
        <f t="shared" si="163"/>
        <v/>
      </c>
      <c r="J585" s="723"/>
      <c r="K585" s="724"/>
      <c r="L585" s="723"/>
      <c r="M585" s="306" t="str">
        <f t="shared" si="150"/>
        <v/>
      </c>
      <c r="N585" s="32" t="str">
        <f t="shared" si="151"/>
        <v/>
      </c>
      <c r="P585" s="307" t="str">
        <f t="shared" si="152"/>
        <v/>
      </c>
      <c r="Q585" s="307" t="str">
        <f t="shared" si="146"/>
        <v/>
      </c>
      <c r="R585" s="307" t="str">
        <f t="shared" si="153"/>
        <v/>
      </c>
      <c r="S585" s="307" t="str">
        <f t="shared" si="154"/>
        <v/>
      </c>
      <c r="T585" s="307" t="str">
        <f t="shared" si="155"/>
        <v/>
      </c>
      <c r="U585" s="307" t="str">
        <f t="shared" si="147"/>
        <v/>
      </c>
      <c r="V585" s="723"/>
      <c r="X585" s="308" t="str">
        <f t="shared" si="156"/>
        <v/>
      </c>
      <c r="Y585" s="309" t="str">
        <f t="shared" si="157"/>
        <v/>
      </c>
      <c r="Z585" s="308" t="str">
        <f t="shared" si="148"/>
        <v/>
      </c>
      <c r="AA585" s="308" t="b">
        <f t="shared" si="149"/>
        <v>1</v>
      </c>
      <c r="AB585" s="308" t="str">
        <f t="shared" si="158"/>
        <v/>
      </c>
      <c r="AC585" s="534" t="str">
        <f t="shared" si="159"/>
        <v/>
      </c>
      <c r="AD585" s="752" t="str">
        <f t="shared" si="160"/>
        <v/>
      </c>
      <c r="AE585" s="534" t="str">
        <f t="shared" si="161"/>
        <v/>
      </c>
      <c r="AF585" s="752" t="str">
        <f t="shared" si="162"/>
        <v/>
      </c>
    </row>
    <row r="586" spans="2:32" x14ac:dyDescent="0.25">
      <c r="B586" s="721"/>
      <c r="C586" s="531" t="str">
        <f>IFERROR(VLOOKUP(B586,'מצבת ורישום גנים'!B:D,3,0),"")</f>
        <v/>
      </c>
      <c r="D586" s="721"/>
      <c r="E586" s="723"/>
      <c r="F586" s="723"/>
      <c r="G586" s="723"/>
      <c r="H586" s="723"/>
      <c r="I586" s="992" t="str">
        <f t="shared" si="163"/>
        <v/>
      </c>
      <c r="J586" s="723"/>
      <c r="K586" s="724"/>
      <c r="L586" s="723"/>
      <c r="M586" s="306" t="str">
        <f t="shared" si="150"/>
        <v/>
      </c>
      <c r="N586" s="32" t="str">
        <f t="shared" si="151"/>
        <v/>
      </c>
      <c r="P586" s="307" t="str">
        <f t="shared" si="152"/>
        <v/>
      </c>
      <c r="Q586" s="307" t="str">
        <f t="shared" si="146"/>
        <v/>
      </c>
      <c r="R586" s="307" t="str">
        <f t="shared" si="153"/>
        <v/>
      </c>
      <c r="S586" s="307" t="str">
        <f t="shared" si="154"/>
        <v/>
      </c>
      <c r="T586" s="307" t="str">
        <f t="shared" si="155"/>
        <v/>
      </c>
      <c r="U586" s="307" t="str">
        <f t="shared" si="147"/>
        <v/>
      </c>
      <c r="V586" s="723"/>
      <c r="X586" s="308" t="str">
        <f t="shared" si="156"/>
        <v/>
      </c>
      <c r="Y586" s="309" t="str">
        <f t="shared" si="157"/>
        <v/>
      </c>
      <c r="Z586" s="308" t="str">
        <f t="shared" si="148"/>
        <v/>
      </c>
      <c r="AA586" s="308" t="b">
        <f t="shared" si="149"/>
        <v>1</v>
      </c>
      <c r="AB586" s="308" t="str">
        <f t="shared" si="158"/>
        <v/>
      </c>
      <c r="AC586" s="534" t="str">
        <f t="shared" si="159"/>
        <v/>
      </c>
      <c r="AD586" s="752" t="str">
        <f t="shared" si="160"/>
        <v/>
      </c>
      <c r="AE586" s="534" t="str">
        <f t="shared" si="161"/>
        <v/>
      </c>
      <c r="AF586" s="752" t="str">
        <f t="shared" si="162"/>
        <v/>
      </c>
    </row>
    <row r="587" spans="2:32" x14ac:dyDescent="0.25">
      <c r="B587" s="721"/>
      <c r="C587" s="531" t="str">
        <f>IFERROR(VLOOKUP(B587,'מצבת ורישום גנים'!B:D,3,0),"")</f>
        <v/>
      </c>
      <c r="D587" s="721"/>
      <c r="E587" s="723"/>
      <c r="F587" s="723"/>
      <c r="G587" s="723"/>
      <c r="H587" s="723"/>
      <c r="I587" s="992" t="str">
        <f t="shared" si="163"/>
        <v/>
      </c>
      <c r="J587" s="723"/>
      <c r="K587" s="724"/>
      <c r="L587" s="723"/>
      <c r="M587" s="306" t="str">
        <f t="shared" si="150"/>
        <v/>
      </c>
      <c r="N587" s="32" t="str">
        <f t="shared" si="151"/>
        <v/>
      </c>
      <c r="P587" s="307" t="str">
        <f t="shared" si="152"/>
        <v/>
      </c>
      <c r="Q587" s="307" t="str">
        <f t="shared" si="146"/>
        <v/>
      </c>
      <c r="R587" s="307" t="str">
        <f t="shared" si="153"/>
        <v/>
      </c>
      <c r="S587" s="307" t="str">
        <f t="shared" si="154"/>
        <v/>
      </c>
      <c r="T587" s="307" t="str">
        <f t="shared" si="155"/>
        <v/>
      </c>
      <c r="U587" s="307" t="str">
        <f t="shared" si="147"/>
        <v/>
      </c>
      <c r="V587" s="723"/>
      <c r="X587" s="308" t="str">
        <f t="shared" si="156"/>
        <v/>
      </c>
      <c r="Y587" s="309" t="str">
        <f t="shared" si="157"/>
        <v/>
      </c>
      <c r="Z587" s="308" t="str">
        <f t="shared" si="148"/>
        <v/>
      </c>
      <c r="AA587" s="308" t="b">
        <f t="shared" si="149"/>
        <v>1</v>
      </c>
      <c r="AB587" s="308" t="str">
        <f t="shared" si="158"/>
        <v/>
      </c>
      <c r="AC587" s="534" t="str">
        <f t="shared" si="159"/>
        <v/>
      </c>
      <c r="AD587" s="752" t="str">
        <f t="shared" si="160"/>
        <v/>
      </c>
      <c r="AE587" s="534" t="str">
        <f t="shared" si="161"/>
        <v/>
      </c>
      <c r="AF587" s="752" t="str">
        <f t="shared" si="162"/>
        <v/>
      </c>
    </row>
    <row r="588" spans="2:32" x14ac:dyDescent="0.25">
      <c r="B588" s="721"/>
      <c r="C588" s="531" t="str">
        <f>IFERROR(VLOOKUP(B588,'מצבת ורישום גנים'!B:D,3,0),"")</f>
        <v/>
      </c>
      <c r="D588" s="721"/>
      <c r="E588" s="723"/>
      <c r="F588" s="723"/>
      <c r="G588" s="723"/>
      <c r="H588" s="723"/>
      <c r="I588" s="992" t="str">
        <f t="shared" si="163"/>
        <v/>
      </c>
      <c r="J588" s="723"/>
      <c r="K588" s="724"/>
      <c r="L588" s="723"/>
      <c r="M588" s="306" t="str">
        <f t="shared" si="150"/>
        <v/>
      </c>
      <c r="N588" s="32" t="str">
        <f t="shared" si="151"/>
        <v/>
      </c>
      <c r="P588" s="307" t="str">
        <f t="shared" si="152"/>
        <v/>
      </c>
      <c r="Q588" s="307" t="str">
        <f t="shared" si="146"/>
        <v/>
      </c>
      <c r="R588" s="307" t="str">
        <f t="shared" si="153"/>
        <v/>
      </c>
      <c r="S588" s="307" t="str">
        <f t="shared" si="154"/>
        <v/>
      </c>
      <c r="T588" s="307" t="str">
        <f t="shared" si="155"/>
        <v/>
      </c>
      <c r="U588" s="307" t="str">
        <f t="shared" si="147"/>
        <v/>
      </c>
      <c r="V588" s="723"/>
      <c r="X588" s="308" t="str">
        <f t="shared" si="156"/>
        <v/>
      </c>
      <c r="Y588" s="309" t="str">
        <f t="shared" si="157"/>
        <v/>
      </c>
      <c r="Z588" s="308" t="str">
        <f t="shared" si="148"/>
        <v/>
      </c>
      <c r="AA588" s="308" t="b">
        <f t="shared" si="149"/>
        <v>1</v>
      </c>
      <c r="AB588" s="308" t="str">
        <f t="shared" si="158"/>
        <v/>
      </c>
      <c r="AC588" s="534" t="str">
        <f t="shared" si="159"/>
        <v/>
      </c>
      <c r="AD588" s="752" t="str">
        <f t="shared" si="160"/>
        <v/>
      </c>
      <c r="AE588" s="534" t="str">
        <f t="shared" si="161"/>
        <v/>
      </c>
      <c r="AF588" s="752" t="str">
        <f t="shared" si="162"/>
        <v/>
      </c>
    </row>
    <row r="589" spans="2:32" x14ac:dyDescent="0.25">
      <c r="B589" s="721"/>
      <c r="C589" s="531" t="str">
        <f>IFERROR(VLOOKUP(B589,'מצבת ורישום גנים'!B:D,3,0),"")</f>
        <v/>
      </c>
      <c r="D589" s="721"/>
      <c r="E589" s="723"/>
      <c r="F589" s="723"/>
      <c r="G589" s="723"/>
      <c r="H589" s="723"/>
      <c r="I589" s="992" t="str">
        <f t="shared" si="163"/>
        <v/>
      </c>
      <c r="J589" s="723"/>
      <c r="K589" s="724"/>
      <c r="L589" s="723"/>
      <c r="M589" s="306" t="str">
        <f t="shared" si="150"/>
        <v/>
      </c>
      <c r="N589" s="32" t="str">
        <f t="shared" si="151"/>
        <v/>
      </c>
      <c r="P589" s="307" t="str">
        <f t="shared" si="152"/>
        <v/>
      </c>
      <c r="Q589" s="307" t="str">
        <f t="shared" si="146"/>
        <v/>
      </c>
      <c r="R589" s="307" t="str">
        <f t="shared" si="153"/>
        <v/>
      </c>
      <c r="S589" s="307" t="str">
        <f t="shared" si="154"/>
        <v/>
      </c>
      <c r="T589" s="307" t="str">
        <f t="shared" si="155"/>
        <v/>
      </c>
      <c r="U589" s="307" t="str">
        <f t="shared" si="147"/>
        <v/>
      </c>
      <c r="V589" s="723"/>
      <c r="X589" s="308" t="str">
        <f t="shared" si="156"/>
        <v/>
      </c>
      <c r="Y589" s="309" t="str">
        <f t="shared" si="157"/>
        <v/>
      </c>
      <c r="Z589" s="308" t="str">
        <f t="shared" si="148"/>
        <v/>
      </c>
      <c r="AA589" s="308" t="b">
        <f t="shared" si="149"/>
        <v>1</v>
      </c>
      <c r="AB589" s="308" t="str">
        <f t="shared" si="158"/>
        <v/>
      </c>
      <c r="AC589" s="534" t="str">
        <f t="shared" si="159"/>
        <v/>
      </c>
      <c r="AD589" s="752" t="str">
        <f t="shared" si="160"/>
        <v/>
      </c>
      <c r="AE589" s="534" t="str">
        <f t="shared" si="161"/>
        <v/>
      </c>
      <c r="AF589" s="752" t="str">
        <f t="shared" si="162"/>
        <v/>
      </c>
    </row>
    <row r="590" spans="2:32" x14ac:dyDescent="0.25">
      <c r="B590" s="721"/>
      <c r="C590" s="531" t="str">
        <f>IFERROR(VLOOKUP(B590,'מצבת ורישום גנים'!B:D,3,0),"")</f>
        <v/>
      </c>
      <c r="D590" s="721"/>
      <c r="E590" s="723"/>
      <c r="F590" s="723"/>
      <c r="G590" s="723"/>
      <c r="H590" s="723"/>
      <c r="I590" s="992" t="str">
        <f t="shared" si="163"/>
        <v/>
      </c>
      <c r="J590" s="723"/>
      <c r="K590" s="724"/>
      <c r="L590" s="723"/>
      <c r="M590" s="306" t="str">
        <f t="shared" si="150"/>
        <v/>
      </c>
      <c r="N590" s="32" t="str">
        <f t="shared" si="151"/>
        <v/>
      </c>
      <c r="P590" s="307" t="str">
        <f t="shared" si="152"/>
        <v/>
      </c>
      <c r="Q590" s="307" t="str">
        <f t="shared" si="146"/>
        <v/>
      </c>
      <c r="R590" s="307" t="str">
        <f t="shared" si="153"/>
        <v/>
      </c>
      <c r="S590" s="307" t="str">
        <f t="shared" si="154"/>
        <v/>
      </c>
      <c r="T590" s="307" t="str">
        <f t="shared" si="155"/>
        <v/>
      </c>
      <c r="U590" s="307" t="str">
        <f t="shared" si="147"/>
        <v/>
      </c>
      <c r="V590" s="723"/>
      <c r="X590" s="308" t="str">
        <f t="shared" si="156"/>
        <v/>
      </c>
      <c r="Y590" s="309" t="str">
        <f t="shared" si="157"/>
        <v/>
      </c>
      <c r="Z590" s="308" t="str">
        <f t="shared" si="148"/>
        <v/>
      </c>
      <c r="AA590" s="308" t="b">
        <f t="shared" si="149"/>
        <v>1</v>
      </c>
      <c r="AB590" s="308" t="str">
        <f t="shared" si="158"/>
        <v/>
      </c>
      <c r="AC590" s="534" t="str">
        <f t="shared" si="159"/>
        <v/>
      </c>
      <c r="AD590" s="752" t="str">
        <f t="shared" si="160"/>
        <v/>
      </c>
      <c r="AE590" s="534" t="str">
        <f t="shared" si="161"/>
        <v/>
      </c>
      <c r="AF590" s="752" t="str">
        <f t="shared" si="162"/>
        <v/>
      </c>
    </row>
    <row r="591" spans="2:32" x14ac:dyDescent="0.25">
      <c r="B591" s="721"/>
      <c r="C591" s="531" t="str">
        <f>IFERROR(VLOOKUP(B591,'מצבת ורישום גנים'!B:D,3,0),"")</f>
        <v/>
      </c>
      <c r="D591" s="721"/>
      <c r="E591" s="723"/>
      <c r="F591" s="723"/>
      <c r="G591" s="723"/>
      <c r="H591" s="723"/>
      <c r="I591" s="992" t="str">
        <f t="shared" si="163"/>
        <v/>
      </c>
      <c r="J591" s="723"/>
      <c r="K591" s="724"/>
      <c r="L591" s="723"/>
      <c r="M591" s="306" t="str">
        <f t="shared" si="150"/>
        <v/>
      </c>
      <c r="N591" s="32" t="str">
        <f t="shared" si="151"/>
        <v/>
      </c>
      <c r="P591" s="307" t="str">
        <f t="shared" si="152"/>
        <v/>
      </c>
      <c r="Q591" s="307" t="str">
        <f t="shared" si="146"/>
        <v/>
      </c>
      <c r="R591" s="307" t="str">
        <f t="shared" si="153"/>
        <v/>
      </c>
      <c r="S591" s="307" t="str">
        <f t="shared" si="154"/>
        <v/>
      </c>
      <c r="T591" s="307" t="str">
        <f t="shared" si="155"/>
        <v/>
      </c>
      <c r="U591" s="307" t="str">
        <f t="shared" si="147"/>
        <v/>
      </c>
      <c r="V591" s="723"/>
      <c r="X591" s="308" t="str">
        <f t="shared" si="156"/>
        <v/>
      </c>
      <c r="Y591" s="309" t="str">
        <f t="shared" si="157"/>
        <v/>
      </c>
      <c r="Z591" s="308" t="str">
        <f t="shared" si="148"/>
        <v/>
      </c>
      <c r="AA591" s="308" t="b">
        <f t="shared" si="149"/>
        <v>1</v>
      </c>
      <c r="AB591" s="308" t="str">
        <f t="shared" si="158"/>
        <v/>
      </c>
      <c r="AC591" s="534" t="str">
        <f t="shared" si="159"/>
        <v/>
      </c>
      <c r="AD591" s="752" t="str">
        <f t="shared" si="160"/>
        <v/>
      </c>
      <c r="AE591" s="534" t="str">
        <f t="shared" si="161"/>
        <v/>
      </c>
      <c r="AF591" s="752" t="str">
        <f t="shared" si="162"/>
        <v/>
      </c>
    </row>
    <row r="592" spans="2:32" x14ac:dyDescent="0.25">
      <c r="B592" s="721"/>
      <c r="C592" s="531" t="str">
        <f>IFERROR(VLOOKUP(B592,'מצבת ורישום גנים'!B:D,3,0),"")</f>
        <v/>
      </c>
      <c r="D592" s="721"/>
      <c r="E592" s="723"/>
      <c r="F592" s="723"/>
      <c r="G592" s="723"/>
      <c r="H592" s="723"/>
      <c r="I592" s="992" t="str">
        <f t="shared" si="163"/>
        <v/>
      </c>
      <c r="J592" s="723"/>
      <c r="K592" s="724"/>
      <c r="L592" s="723"/>
      <c r="M592" s="306" t="str">
        <f t="shared" si="150"/>
        <v/>
      </c>
      <c r="N592" s="32" t="str">
        <f t="shared" si="151"/>
        <v/>
      </c>
      <c r="P592" s="307" t="str">
        <f t="shared" si="152"/>
        <v/>
      </c>
      <c r="Q592" s="307" t="str">
        <f t="shared" ref="Q592:Q655" si="164">IF(J592="","",IFERROR(IF(OR(H592="גננת",H592="מורה",H592="רכז",H592="רכזת גן",H592="רכז גן",H592="רכז בית ספר",H592="רכזת בית ספר"),IF(J592&gt;=75,"תקין","לא תקין"),IF(H592="סייעת ממשיכה",IF(J592&gt;=30,"תקין","לא תקין"),IF(H592="סייעת רפואית/אישית",IF(J592&gt;=12.5,"תקין","לא תקין"),IF(H592="סייעת חדשה",IF(J592&gt;=37,"תקין","לא תקין"),IF(OR(H592&lt;&gt;"מורה",H592&lt;&gt;"גננת",H592&lt;&gt;"סייעת"),IF(J592&gt;=30.61,"תקין","לא תקין"),"לא תקין"))))),""))</f>
        <v/>
      </c>
      <c r="R592" s="307" t="str">
        <f t="shared" si="153"/>
        <v/>
      </c>
      <c r="S592" s="307" t="str">
        <f t="shared" si="154"/>
        <v/>
      </c>
      <c r="T592" s="307" t="str">
        <f t="shared" si="155"/>
        <v/>
      </c>
      <c r="U592" s="307" t="str">
        <f t="shared" ref="U592:U655" si="165">IF(D592="","",IF(Z592&gt;1,IF(SUMIF(D:D,D592,L:L)&gt;90,"לא תקין","תקין"),"תקין"))</f>
        <v/>
      </c>
      <c r="V592" s="723"/>
      <c r="X592" s="308" t="str">
        <f t="shared" si="156"/>
        <v/>
      </c>
      <c r="Y592" s="309" t="str">
        <f t="shared" si="157"/>
        <v/>
      </c>
      <c r="Z592" s="308" t="str">
        <f t="shared" ref="Z592:Z655" si="166">IF(D592="","",COUNTIF(D:D,D592))</f>
        <v/>
      </c>
      <c r="AA592" s="308" t="b">
        <f t="shared" ref="AA592:AA655" si="167">MOD(MID(REPT(0,9-LEN(D592))&amp;D592,1,1)+MID("0246813579",MID(REPT(0,9-LEN(D592))&amp;D592,2,1)+1,1)+MID(REPT(0,9-LEN(D592))&amp;D592,3,1)+MID("0246813579",MID(REPT(0,9-LEN(D592))&amp;D592,4,1)+1,1)+MID(REPT(0,9-LEN(D592))&amp;D592,5,1)+MID("0246813579",MID(REPT(0,9-LEN(D592))&amp;D592,6,1)+1,1)+MID(REPT(0,9-LEN(D592))&amp;D592,7,1)+MID("0246813579",MID(REPT(0,9-LEN(D592))&amp;D592,8,1)+1,1)+MID(REPT(0,9-LEN(D592))&amp;D592,9,1),10)=0</f>
        <v>1</v>
      </c>
      <c r="AB592" s="308" t="str">
        <f t="shared" si="158"/>
        <v/>
      </c>
      <c r="AC592" s="534" t="str">
        <f t="shared" si="159"/>
        <v/>
      </c>
      <c r="AD592" s="752" t="str">
        <f t="shared" si="160"/>
        <v/>
      </c>
      <c r="AE592" s="534" t="str">
        <f t="shared" si="161"/>
        <v/>
      </c>
      <c r="AF592" s="752" t="str">
        <f t="shared" si="162"/>
        <v/>
      </c>
    </row>
    <row r="593" spans="2:32" x14ac:dyDescent="0.25">
      <c r="B593" s="721"/>
      <c r="C593" s="531" t="str">
        <f>IFERROR(VLOOKUP(B593,'מצבת ורישום גנים'!B:D,3,0),"")</f>
        <v/>
      </c>
      <c r="D593" s="721"/>
      <c r="E593" s="723"/>
      <c r="F593" s="723"/>
      <c r="G593" s="723"/>
      <c r="H593" s="723"/>
      <c r="I593" s="992" t="str">
        <f t="shared" si="163"/>
        <v/>
      </c>
      <c r="J593" s="723"/>
      <c r="K593" s="724"/>
      <c r="L593" s="723"/>
      <c r="M593" s="306" t="str">
        <f t="shared" ref="M593:M656" si="168">IF(AND(L593&gt;0,K593&gt;0),K593*L593,"")</f>
        <v/>
      </c>
      <c r="N593" s="32" t="str">
        <f t="shared" ref="N593:N656" si="169">TEXT(LEFT(H593,2),0)</f>
        <v/>
      </c>
      <c r="P593" s="307" t="str">
        <f t="shared" ref="P593:P656" si="170">IF(D593="","",IF(AA593=FALSE,"לא תקין","תקין"))</f>
        <v/>
      </c>
      <c r="Q593" s="307" t="str">
        <f t="shared" si="164"/>
        <v/>
      </c>
      <c r="R593" s="307" t="str">
        <f t="shared" ref="R593:R656" si="171">IF(K593="","",IF(OR(Y593&lt;100%,Y593&gt;140%),"לא תקין","תקין"))</f>
        <v/>
      </c>
      <c r="S593" s="307" t="str">
        <f t="shared" ref="S593:S656" si="172">IF(J593="","",IFERROR(IF(J593&gt;120,"לא תקין","תקין"),""))</f>
        <v/>
      </c>
      <c r="T593" s="307" t="str">
        <f t="shared" ref="T593:T656" si="173">IF(L593="","",IF(H593="","יש להזין איש צוות",IF(OR(H593="מורה",H593="גננת",H593="רכז גן",H593="רכזת גן",H593="סייעת ממשיכה",H593="סייעת חדשה",H593="מדצית",H593="מדצ",H593="מדריך",H593="מדריכה",H593="תוספת כח אדם"),IF(L593&lt;=90,"תקין","לא תקין"),IF(OR(H593="רכז בית ספר",H593="רכזת תכנית בבית הספר",H593="רכזת בית ספר"),IF(L593&lt;=114,"תקין","לא תקין"),IF(OR(H593="סגנית רכזת מעל 150",H593="סגן רכז"),IF(L593&lt;=93,"תקין","לא תקין"),"לא תקין")))))</f>
        <v/>
      </c>
      <c r="U593" s="307" t="str">
        <f t="shared" si="165"/>
        <v/>
      </c>
      <c r="V593" s="723"/>
      <c r="X593" s="308" t="str">
        <f t="shared" ref="X593:X656" si="174">IF(M593="","",IF(OR(R593="לא תקין",S593="לא תקין",T593="לא תקין",,U593="לא תקין"),"לא תקין","תקין"))</f>
        <v/>
      </c>
      <c r="Y593" s="309" t="str">
        <f t="shared" ref="Y593:Y656" si="175">IFERROR(IF(J593="","",K593/J593),"")</f>
        <v/>
      </c>
      <c r="Z593" s="308" t="str">
        <f t="shared" si="166"/>
        <v/>
      </c>
      <c r="AA593" s="308" t="b">
        <f t="shared" si="167"/>
        <v>1</v>
      </c>
      <c r="AB593" s="308" t="str">
        <f t="shared" ref="AB593:AB656" si="176">IF(H593="גננת",IF(J593&lt;75,"לא תקין","תקין"),"")</f>
        <v/>
      </c>
      <c r="AC593" s="534" t="str">
        <f t="shared" ref="AC593:AC656" si="177">IF(B593&lt;&gt;"",B593&amp;H593,"")</f>
        <v/>
      </c>
      <c r="AD593" s="752" t="str">
        <f t="shared" ref="AD593:AD656" si="178">M593</f>
        <v/>
      </c>
      <c r="AE593" s="534" t="str">
        <f t="shared" ref="AE593:AE656" si="179">IF(B593&lt;&gt;"",B593&amp;LEFT(H593,5),"")</f>
        <v/>
      </c>
      <c r="AF593" s="752" t="str">
        <f t="shared" ref="AF593:AF656" si="180">M593</f>
        <v/>
      </c>
    </row>
    <row r="594" spans="2:32" x14ac:dyDescent="0.25">
      <c r="B594" s="721"/>
      <c r="C594" s="531" t="str">
        <f>IFERROR(VLOOKUP(B594,'מצבת ורישום גנים'!B:D,3,0),"")</f>
        <v/>
      </c>
      <c r="D594" s="721"/>
      <c r="E594" s="723"/>
      <c r="F594" s="723"/>
      <c r="G594" s="723"/>
      <c r="H594" s="723"/>
      <c r="I594" s="992" t="str">
        <f t="shared" ref="I594:I657" si="181">SUBSTITUTE(IFERROR(IF(H594="מדצ","מדצ/ית",IF(OR(H594="סייעת ממשיכה",H594="סייעת חדשה",H594="סייעת רפואית/אישית"),"סייעת",IF(H594="רכזת גן","רכזת גן"))),""),"FALSE","")</f>
        <v/>
      </c>
      <c r="J594" s="723"/>
      <c r="K594" s="724"/>
      <c r="L594" s="723"/>
      <c r="M594" s="306" t="str">
        <f t="shared" si="168"/>
        <v/>
      </c>
      <c r="N594" s="32" t="str">
        <f t="shared" si="169"/>
        <v/>
      </c>
      <c r="P594" s="307" t="str">
        <f t="shared" si="170"/>
        <v/>
      </c>
      <c r="Q594" s="307" t="str">
        <f t="shared" si="164"/>
        <v/>
      </c>
      <c r="R594" s="307" t="str">
        <f t="shared" si="171"/>
        <v/>
      </c>
      <c r="S594" s="307" t="str">
        <f t="shared" si="172"/>
        <v/>
      </c>
      <c r="T594" s="307" t="str">
        <f t="shared" si="173"/>
        <v/>
      </c>
      <c r="U594" s="307" t="str">
        <f t="shared" si="165"/>
        <v/>
      </c>
      <c r="V594" s="723"/>
      <c r="X594" s="308" t="str">
        <f t="shared" si="174"/>
        <v/>
      </c>
      <c r="Y594" s="309" t="str">
        <f t="shared" si="175"/>
        <v/>
      </c>
      <c r="Z594" s="308" t="str">
        <f t="shared" si="166"/>
        <v/>
      </c>
      <c r="AA594" s="308" t="b">
        <f t="shared" si="167"/>
        <v>1</v>
      </c>
      <c r="AB594" s="308" t="str">
        <f t="shared" si="176"/>
        <v/>
      </c>
      <c r="AC594" s="534" t="str">
        <f t="shared" si="177"/>
        <v/>
      </c>
      <c r="AD594" s="752" t="str">
        <f t="shared" si="178"/>
        <v/>
      </c>
      <c r="AE594" s="534" t="str">
        <f t="shared" si="179"/>
        <v/>
      </c>
      <c r="AF594" s="752" t="str">
        <f t="shared" si="180"/>
        <v/>
      </c>
    </row>
    <row r="595" spans="2:32" x14ac:dyDescent="0.25">
      <c r="B595" s="721"/>
      <c r="C595" s="531" t="str">
        <f>IFERROR(VLOOKUP(B595,'מצבת ורישום גנים'!B:D,3,0),"")</f>
        <v/>
      </c>
      <c r="D595" s="721"/>
      <c r="E595" s="723"/>
      <c r="F595" s="723"/>
      <c r="G595" s="723"/>
      <c r="H595" s="723"/>
      <c r="I595" s="992" t="str">
        <f t="shared" si="181"/>
        <v/>
      </c>
      <c r="J595" s="723"/>
      <c r="K595" s="724"/>
      <c r="L595" s="723"/>
      <c r="M595" s="306" t="str">
        <f t="shared" si="168"/>
        <v/>
      </c>
      <c r="N595" s="32" t="str">
        <f t="shared" si="169"/>
        <v/>
      </c>
      <c r="P595" s="307" t="str">
        <f t="shared" si="170"/>
        <v/>
      </c>
      <c r="Q595" s="307" t="str">
        <f t="shared" si="164"/>
        <v/>
      </c>
      <c r="R595" s="307" t="str">
        <f t="shared" si="171"/>
        <v/>
      </c>
      <c r="S595" s="307" t="str">
        <f t="shared" si="172"/>
        <v/>
      </c>
      <c r="T595" s="307" t="str">
        <f t="shared" si="173"/>
        <v/>
      </c>
      <c r="U595" s="307" t="str">
        <f t="shared" si="165"/>
        <v/>
      </c>
      <c r="V595" s="723"/>
      <c r="X595" s="308" t="str">
        <f t="shared" si="174"/>
        <v/>
      </c>
      <c r="Y595" s="309" t="str">
        <f t="shared" si="175"/>
        <v/>
      </c>
      <c r="Z595" s="308" t="str">
        <f t="shared" si="166"/>
        <v/>
      </c>
      <c r="AA595" s="308" t="b">
        <f t="shared" si="167"/>
        <v>1</v>
      </c>
      <c r="AB595" s="308" t="str">
        <f t="shared" si="176"/>
        <v/>
      </c>
      <c r="AC595" s="534" t="str">
        <f t="shared" si="177"/>
        <v/>
      </c>
      <c r="AD595" s="752" t="str">
        <f t="shared" si="178"/>
        <v/>
      </c>
      <c r="AE595" s="534" t="str">
        <f t="shared" si="179"/>
        <v/>
      </c>
      <c r="AF595" s="752" t="str">
        <f t="shared" si="180"/>
        <v/>
      </c>
    </row>
    <row r="596" spans="2:32" x14ac:dyDescent="0.25">
      <c r="B596" s="721"/>
      <c r="C596" s="531" t="str">
        <f>IFERROR(VLOOKUP(B596,'מצבת ורישום גנים'!B:D,3,0),"")</f>
        <v/>
      </c>
      <c r="D596" s="721"/>
      <c r="E596" s="723"/>
      <c r="F596" s="723"/>
      <c r="G596" s="723"/>
      <c r="H596" s="723"/>
      <c r="I596" s="992" t="str">
        <f t="shared" si="181"/>
        <v/>
      </c>
      <c r="J596" s="723"/>
      <c r="K596" s="724"/>
      <c r="L596" s="723"/>
      <c r="M596" s="306" t="str">
        <f t="shared" si="168"/>
        <v/>
      </c>
      <c r="N596" s="32" t="str">
        <f t="shared" si="169"/>
        <v/>
      </c>
      <c r="P596" s="307" t="str">
        <f t="shared" si="170"/>
        <v/>
      </c>
      <c r="Q596" s="307" t="str">
        <f t="shared" si="164"/>
        <v/>
      </c>
      <c r="R596" s="307" t="str">
        <f t="shared" si="171"/>
        <v/>
      </c>
      <c r="S596" s="307" t="str">
        <f t="shared" si="172"/>
        <v/>
      </c>
      <c r="T596" s="307" t="str">
        <f t="shared" si="173"/>
        <v/>
      </c>
      <c r="U596" s="307" t="str">
        <f t="shared" si="165"/>
        <v/>
      </c>
      <c r="V596" s="723"/>
      <c r="X596" s="308" t="str">
        <f t="shared" si="174"/>
        <v/>
      </c>
      <c r="Y596" s="309" t="str">
        <f t="shared" si="175"/>
        <v/>
      </c>
      <c r="Z596" s="308" t="str">
        <f t="shared" si="166"/>
        <v/>
      </c>
      <c r="AA596" s="308" t="b">
        <f t="shared" si="167"/>
        <v>1</v>
      </c>
      <c r="AB596" s="308" t="str">
        <f t="shared" si="176"/>
        <v/>
      </c>
      <c r="AC596" s="534" t="str">
        <f t="shared" si="177"/>
        <v/>
      </c>
      <c r="AD596" s="752" t="str">
        <f t="shared" si="178"/>
        <v/>
      </c>
      <c r="AE596" s="534" t="str">
        <f t="shared" si="179"/>
        <v/>
      </c>
      <c r="AF596" s="752" t="str">
        <f t="shared" si="180"/>
        <v/>
      </c>
    </row>
    <row r="597" spans="2:32" x14ac:dyDescent="0.25">
      <c r="B597" s="721"/>
      <c r="C597" s="531" t="str">
        <f>IFERROR(VLOOKUP(B597,'מצבת ורישום גנים'!B:D,3,0),"")</f>
        <v/>
      </c>
      <c r="D597" s="721"/>
      <c r="E597" s="723"/>
      <c r="F597" s="723"/>
      <c r="G597" s="723"/>
      <c r="H597" s="723"/>
      <c r="I597" s="992" t="str">
        <f t="shared" si="181"/>
        <v/>
      </c>
      <c r="J597" s="723"/>
      <c r="K597" s="724"/>
      <c r="L597" s="723"/>
      <c r="M597" s="306" t="str">
        <f t="shared" si="168"/>
        <v/>
      </c>
      <c r="N597" s="32" t="str">
        <f t="shared" si="169"/>
        <v/>
      </c>
      <c r="P597" s="307" t="str">
        <f t="shared" si="170"/>
        <v/>
      </c>
      <c r="Q597" s="307" t="str">
        <f t="shared" si="164"/>
        <v/>
      </c>
      <c r="R597" s="307" t="str">
        <f t="shared" si="171"/>
        <v/>
      </c>
      <c r="S597" s="307" t="str">
        <f t="shared" si="172"/>
        <v/>
      </c>
      <c r="T597" s="307" t="str">
        <f t="shared" si="173"/>
        <v/>
      </c>
      <c r="U597" s="307" t="str">
        <f t="shared" si="165"/>
        <v/>
      </c>
      <c r="V597" s="723"/>
      <c r="X597" s="308" t="str">
        <f t="shared" si="174"/>
        <v/>
      </c>
      <c r="Y597" s="309" t="str">
        <f t="shared" si="175"/>
        <v/>
      </c>
      <c r="Z597" s="308" t="str">
        <f t="shared" si="166"/>
        <v/>
      </c>
      <c r="AA597" s="308" t="b">
        <f t="shared" si="167"/>
        <v>1</v>
      </c>
      <c r="AB597" s="308" t="str">
        <f t="shared" si="176"/>
        <v/>
      </c>
      <c r="AC597" s="534" t="str">
        <f t="shared" si="177"/>
        <v/>
      </c>
      <c r="AD597" s="752" t="str">
        <f t="shared" si="178"/>
        <v/>
      </c>
      <c r="AE597" s="534" t="str">
        <f t="shared" si="179"/>
        <v/>
      </c>
      <c r="AF597" s="752" t="str">
        <f t="shared" si="180"/>
        <v/>
      </c>
    </row>
    <row r="598" spans="2:32" x14ac:dyDescent="0.25">
      <c r="B598" s="721"/>
      <c r="C598" s="531" t="str">
        <f>IFERROR(VLOOKUP(B598,'מצבת ורישום גנים'!B:D,3,0),"")</f>
        <v/>
      </c>
      <c r="D598" s="721"/>
      <c r="E598" s="723"/>
      <c r="F598" s="723"/>
      <c r="G598" s="723"/>
      <c r="H598" s="723"/>
      <c r="I598" s="992" t="str">
        <f t="shared" si="181"/>
        <v/>
      </c>
      <c r="J598" s="723"/>
      <c r="K598" s="724"/>
      <c r="L598" s="723"/>
      <c r="M598" s="306" t="str">
        <f t="shared" si="168"/>
        <v/>
      </c>
      <c r="N598" s="32" t="str">
        <f t="shared" si="169"/>
        <v/>
      </c>
      <c r="P598" s="307" t="str">
        <f t="shared" si="170"/>
        <v/>
      </c>
      <c r="Q598" s="307" t="str">
        <f t="shared" si="164"/>
        <v/>
      </c>
      <c r="R598" s="307" t="str">
        <f t="shared" si="171"/>
        <v/>
      </c>
      <c r="S598" s="307" t="str">
        <f t="shared" si="172"/>
        <v/>
      </c>
      <c r="T598" s="307" t="str">
        <f t="shared" si="173"/>
        <v/>
      </c>
      <c r="U598" s="307" t="str">
        <f t="shared" si="165"/>
        <v/>
      </c>
      <c r="V598" s="723"/>
      <c r="X598" s="308" t="str">
        <f t="shared" si="174"/>
        <v/>
      </c>
      <c r="Y598" s="309" t="str">
        <f t="shared" si="175"/>
        <v/>
      </c>
      <c r="Z598" s="308" t="str">
        <f t="shared" si="166"/>
        <v/>
      </c>
      <c r="AA598" s="308" t="b">
        <f t="shared" si="167"/>
        <v>1</v>
      </c>
      <c r="AB598" s="308" t="str">
        <f t="shared" si="176"/>
        <v/>
      </c>
      <c r="AC598" s="534" t="str">
        <f t="shared" si="177"/>
        <v/>
      </c>
      <c r="AD598" s="752" t="str">
        <f t="shared" si="178"/>
        <v/>
      </c>
      <c r="AE598" s="534" t="str">
        <f t="shared" si="179"/>
        <v/>
      </c>
      <c r="AF598" s="752" t="str">
        <f t="shared" si="180"/>
        <v/>
      </c>
    </row>
    <row r="599" spans="2:32" x14ac:dyDescent="0.25">
      <c r="B599" s="721"/>
      <c r="C599" s="531" t="str">
        <f>IFERROR(VLOOKUP(B599,'מצבת ורישום גנים'!B:D,3,0),"")</f>
        <v/>
      </c>
      <c r="D599" s="721"/>
      <c r="E599" s="723"/>
      <c r="F599" s="723"/>
      <c r="G599" s="723"/>
      <c r="H599" s="723"/>
      <c r="I599" s="992" t="str">
        <f t="shared" si="181"/>
        <v/>
      </c>
      <c r="J599" s="723"/>
      <c r="K599" s="724"/>
      <c r="L599" s="723"/>
      <c r="M599" s="306" t="str">
        <f t="shared" si="168"/>
        <v/>
      </c>
      <c r="N599" s="32" t="str">
        <f t="shared" si="169"/>
        <v/>
      </c>
      <c r="P599" s="307" t="str">
        <f t="shared" si="170"/>
        <v/>
      </c>
      <c r="Q599" s="307" t="str">
        <f t="shared" si="164"/>
        <v/>
      </c>
      <c r="R599" s="307" t="str">
        <f t="shared" si="171"/>
        <v/>
      </c>
      <c r="S599" s="307" t="str">
        <f t="shared" si="172"/>
        <v/>
      </c>
      <c r="T599" s="307" t="str">
        <f t="shared" si="173"/>
        <v/>
      </c>
      <c r="U599" s="307" t="str">
        <f t="shared" si="165"/>
        <v/>
      </c>
      <c r="V599" s="723"/>
      <c r="X599" s="308" t="str">
        <f t="shared" si="174"/>
        <v/>
      </c>
      <c r="Y599" s="309" t="str">
        <f t="shared" si="175"/>
        <v/>
      </c>
      <c r="Z599" s="308" t="str">
        <f t="shared" si="166"/>
        <v/>
      </c>
      <c r="AA599" s="308" t="b">
        <f t="shared" si="167"/>
        <v>1</v>
      </c>
      <c r="AB599" s="308" t="str">
        <f t="shared" si="176"/>
        <v/>
      </c>
      <c r="AC599" s="534" t="str">
        <f t="shared" si="177"/>
        <v/>
      </c>
      <c r="AD599" s="752" t="str">
        <f t="shared" si="178"/>
        <v/>
      </c>
      <c r="AE599" s="534" t="str">
        <f t="shared" si="179"/>
        <v/>
      </c>
      <c r="AF599" s="752" t="str">
        <f t="shared" si="180"/>
        <v/>
      </c>
    </row>
    <row r="600" spans="2:32" x14ac:dyDescent="0.25">
      <c r="B600" s="721"/>
      <c r="C600" s="531" t="str">
        <f>IFERROR(VLOOKUP(B600,'מצבת ורישום גנים'!B:D,3,0),"")</f>
        <v/>
      </c>
      <c r="D600" s="721"/>
      <c r="E600" s="723"/>
      <c r="F600" s="723"/>
      <c r="G600" s="723"/>
      <c r="H600" s="723"/>
      <c r="I600" s="992" t="str">
        <f t="shared" si="181"/>
        <v/>
      </c>
      <c r="J600" s="723"/>
      <c r="K600" s="724"/>
      <c r="L600" s="723"/>
      <c r="M600" s="306" t="str">
        <f t="shared" si="168"/>
        <v/>
      </c>
      <c r="N600" s="32" t="str">
        <f t="shared" si="169"/>
        <v/>
      </c>
      <c r="P600" s="307" t="str">
        <f t="shared" si="170"/>
        <v/>
      </c>
      <c r="Q600" s="307" t="str">
        <f t="shared" si="164"/>
        <v/>
      </c>
      <c r="R600" s="307" t="str">
        <f t="shared" si="171"/>
        <v/>
      </c>
      <c r="S600" s="307" t="str">
        <f t="shared" si="172"/>
        <v/>
      </c>
      <c r="T600" s="307" t="str">
        <f t="shared" si="173"/>
        <v/>
      </c>
      <c r="U600" s="307" t="str">
        <f t="shared" si="165"/>
        <v/>
      </c>
      <c r="V600" s="723"/>
      <c r="X600" s="308" t="str">
        <f t="shared" si="174"/>
        <v/>
      </c>
      <c r="Y600" s="309" t="str">
        <f t="shared" si="175"/>
        <v/>
      </c>
      <c r="Z600" s="308" t="str">
        <f t="shared" si="166"/>
        <v/>
      </c>
      <c r="AA600" s="308" t="b">
        <f t="shared" si="167"/>
        <v>1</v>
      </c>
      <c r="AB600" s="308" t="str">
        <f t="shared" si="176"/>
        <v/>
      </c>
      <c r="AC600" s="534" t="str">
        <f t="shared" si="177"/>
        <v/>
      </c>
      <c r="AD600" s="752" t="str">
        <f t="shared" si="178"/>
        <v/>
      </c>
      <c r="AE600" s="534" t="str">
        <f t="shared" si="179"/>
        <v/>
      </c>
      <c r="AF600" s="752" t="str">
        <f t="shared" si="180"/>
        <v/>
      </c>
    </row>
    <row r="601" spans="2:32" x14ac:dyDescent="0.25">
      <c r="B601" s="721"/>
      <c r="C601" s="531" t="str">
        <f>IFERROR(VLOOKUP(B601,'מצבת ורישום גנים'!B:D,3,0),"")</f>
        <v/>
      </c>
      <c r="D601" s="721"/>
      <c r="E601" s="723"/>
      <c r="F601" s="723"/>
      <c r="G601" s="723"/>
      <c r="H601" s="723"/>
      <c r="I601" s="992" t="str">
        <f t="shared" si="181"/>
        <v/>
      </c>
      <c r="J601" s="723"/>
      <c r="K601" s="724"/>
      <c r="L601" s="723"/>
      <c r="M601" s="306" t="str">
        <f t="shared" si="168"/>
        <v/>
      </c>
      <c r="N601" s="32" t="str">
        <f t="shared" si="169"/>
        <v/>
      </c>
      <c r="P601" s="307" t="str">
        <f t="shared" si="170"/>
        <v/>
      </c>
      <c r="Q601" s="307" t="str">
        <f t="shared" si="164"/>
        <v/>
      </c>
      <c r="R601" s="307" t="str">
        <f t="shared" si="171"/>
        <v/>
      </c>
      <c r="S601" s="307" t="str">
        <f t="shared" si="172"/>
        <v/>
      </c>
      <c r="T601" s="307" t="str">
        <f t="shared" si="173"/>
        <v/>
      </c>
      <c r="U601" s="307" t="str">
        <f t="shared" si="165"/>
        <v/>
      </c>
      <c r="V601" s="723"/>
      <c r="X601" s="308" t="str">
        <f t="shared" si="174"/>
        <v/>
      </c>
      <c r="Y601" s="309" t="str">
        <f t="shared" si="175"/>
        <v/>
      </c>
      <c r="Z601" s="308" t="str">
        <f t="shared" si="166"/>
        <v/>
      </c>
      <c r="AA601" s="308" t="b">
        <f t="shared" si="167"/>
        <v>1</v>
      </c>
      <c r="AB601" s="308" t="str">
        <f t="shared" si="176"/>
        <v/>
      </c>
      <c r="AC601" s="534" t="str">
        <f t="shared" si="177"/>
        <v/>
      </c>
      <c r="AD601" s="752" t="str">
        <f t="shared" si="178"/>
        <v/>
      </c>
      <c r="AE601" s="534" t="str">
        <f t="shared" si="179"/>
        <v/>
      </c>
      <c r="AF601" s="752" t="str">
        <f t="shared" si="180"/>
        <v/>
      </c>
    </row>
    <row r="602" spans="2:32" x14ac:dyDescent="0.25">
      <c r="B602" s="721"/>
      <c r="C602" s="531" t="str">
        <f>IFERROR(VLOOKUP(B602,'מצבת ורישום גנים'!B:D,3,0),"")</f>
        <v/>
      </c>
      <c r="D602" s="721"/>
      <c r="E602" s="723"/>
      <c r="F602" s="723"/>
      <c r="G602" s="723"/>
      <c r="H602" s="723"/>
      <c r="I602" s="992" t="str">
        <f t="shared" si="181"/>
        <v/>
      </c>
      <c r="J602" s="723"/>
      <c r="K602" s="724"/>
      <c r="L602" s="723"/>
      <c r="M602" s="306" t="str">
        <f t="shared" si="168"/>
        <v/>
      </c>
      <c r="N602" s="32" t="str">
        <f t="shared" si="169"/>
        <v/>
      </c>
      <c r="P602" s="307" t="str">
        <f t="shared" si="170"/>
        <v/>
      </c>
      <c r="Q602" s="307" t="str">
        <f t="shared" si="164"/>
        <v/>
      </c>
      <c r="R602" s="307" t="str">
        <f t="shared" si="171"/>
        <v/>
      </c>
      <c r="S602" s="307" t="str">
        <f t="shared" si="172"/>
        <v/>
      </c>
      <c r="T602" s="307" t="str">
        <f t="shared" si="173"/>
        <v/>
      </c>
      <c r="U602" s="307" t="str">
        <f t="shared" si="165"/>
        <v/>
      </c>
      <c r="V602" s="723"/>
      <c r="X602" s="308" t="str">
        <f t="shared" si="174"/>
        <v/>
      </c>
      <c r="Y602" s="309" t="str">
        <f t="shared" si="175"/>
        <v/>
      </c>
      <c r="Z602" s="308" t="str">
        <f t="shared" si="166"/>
        <v/>
      </c>
      <c r="AA602" s="308" t="b">
        <f t="shared" si="167"/>
        <v>1</v>
      </c>
      <c r="AB602" s="308" t="str">
        <f t="shared" si="176"/>
        <v/>
      </c>
      <c r="AC602" s="534" t="str">
        <f t="shared" si="177"/>
        <v/>
      </c>
      <c r="AD602" s="752" t="str">
        <f t="shared" si="178"/>
        <v/>
      </c>
      <c r="AE602" s="534" t="str">
        <f t="shared" si="179"/>
        <v/>
      </c>
      <c r="AF602" s="752" t="str">
        <f t="shared" si="180"/>
        <v/>
      </c>
    </row>
    <row r="603" spans="2:32" x14ac:dyDescent="0.25">
      <c r="B603" s="721"/>
      <c r="C603" s="531" t="str">
        <f>IFERROR(VLOOKUP(B603,'מצבת ורישום גנים'!B:D,3,0),"")</f>
        <v/>
      </c>
      <c r="D603" s="721"/>
      <c r="E603" s="723"/>
      <c r="F603" s="723"/>
      <c r="G603" s="723"/>
      <c r="H603" s="723"/>
      <c r="I603" s="992" t="str">
        <f t="shared" si="181"/>
        <v/>
      </c>
      <c r="J603" s="723"/>
      <c r="K603" s="724"/>
      <c r="L603" s="723"/>
      <c r="M603" s="306" t="str">
        <f t="shared" si="168"/>
        <v/>
      </c>
      <c r="N603" s="32" t="str">
        <f t="shared" si="169"/>
        <v/>
      </c>
      <c r="P603" s="307" t="str">
        <f t="shared" si="170"/>
        <v/>
      </c>
      <c r="Q603" s="307" t="str">
        <f t="shared" si="164"/>
        <v/>
      </c>
      <c r="R603" s="307" t="str">
        <f t="shared" si="171"/>
        <v/>
      </c>
      <c r="S603" s="307" t="str">
        <f t="shared" si="172"/>
        <v/>
      </c>
      <c r="T603" s="307" t="str">
        <f t="shared" si="173"/>
        <v/>
      </c>
      <c r="U603" s="307" t="str">
        <f t="shared" si="165"/>
        <v/>
      </c>
      <c r="V603" s="723"/>
      <c r="X603" s="308" t="str">
        <f t="shared" si="174"/>
        <v/>
      </c>
      <c r="Y603" s="309" t="str">
        <f t="shared" si="175"/>
        <v/>
      </c>
      <c r="Z603" s="308" t="str">
        <f t="shared" si="166"/>
        <v/>
      </c>
      <c r="AA603" s="308" t="b">
        <f t="shared" si="167"/>
        <v>1</v>
      </c>
      <c r="AB603" s="308" t="str">
        <f t="shared" si="176"/>
        <v/>
      </c>
      <c r="AC603" s="534" t="str">
        <f t="shared" si="177"/>
        <v/>
      </c>
      <c r="AD603" s="752" t="str">
        <f t="shared" si="178"/>
        <v/>
      </c>
      <c r="AE603" s="534" t="str">
        <f t="shared" si="179"/>
        <v/>
      </c>
      <c r="AF603" s="752" t="str">
        <f t="shared" si="180"/>
        <v/>
      </c>
    </row>
    <row r="604" spans="2:32" x14ac:dyDescent="0.25">
      <c r="B604" s="721"/>
      <c r="C604" s="531" t="str">
        <f>IFERROR(VLOOKUP(B604,'מצבת ורישום גנים'!B:D,3,0),"")</f>
        <v/>
      </c>
      <c r="D604" s="721"/>
      <c r="E604" s="723"/>
      <c r="F604" s="723"/>
      <c r="G604" s="723"/>
      <c r="H604" s="723"/>
      <c r="I604" s="992" t="str">
        <f t="shared" si="181"/>
        <v/>
      </c>
      <c r="J604" s="723"/>
      <c r="K604" s="724"/>
      <c r="L604" s="723"/>
      <c r="M604" s="306" t="str">
        <f t="shared" si="168"/>
        <v/>
      </c>
      <c r="N604" s="32" t="str">
        <f t="shared" si="169"/>
        <v/>
      </c>
      <c r="P604" s="307" t="str">
        <f t="shared" si="170"/>
        <v/>
      </c>
      <c r="Q604" s="307" t="str">
        <f t="shared" si="164"/>
        <v/>
      </c>
      <c r="R604" s="307" t="str">
        <f t="shared" si="171"/>
        <v/>
      </c>
      <c r="S604" s="307" t="str">
        <f t="shared" si="172"/>
        <v/>
      </c>
      <c r="T604" s="307" t="str">
        <f t="shared" si="173"/>
        <v/>
      </c>
      <c r="U604" s="307" t="str">
        <f t="shared" si="165"/>
        <v/>
      </c>
      <c r="V604" s="723"/>
      <c r="X604" s="308" t="str">
        <f t="shared" si="174"/>
        <v/>
      </c>
      <c r="Y604" s="309" t="str">
        <f t="shared" si="175"/>
        <v/>
      </c>
      <c r="Z604" s="308" t="str">
        <f t="shared" si="166"/>
        <v/>
      </c>
      <c r="AA604" s="308" t="b">
        <f t="shared" si="167"/>
        <v>1</v>
      </c>
      <c r="AB604" s="308" t="str">
        <f t="shared" si="176"/>
        <v/>
      </c>
      <c r="AC604" s="534" t="str">
        <f t="shared" si="177"/>
        <v/>
      </c>
      <c r="AD604" s="752" t="str">
        <f t="shared" si="178"/>
        <v/>
      </c>
      <c r="AE604" s="534" t="str">
        <f t="shared" si="179"/>
        <v/>
      </c>
      <c r="AF604" s="752" t="str">
        <f t="shared" si="180"/>
        <v/>
      </c>
    </row>
    <row r="605" spans="2:32" x14ac:dyDescent="0.25">
      <c r="B605" s="721"/>
      <c r="C605" s="531" t="str">
        <f>IFERROR(VLOOKUP(B605,'מצבת ורישום גנים'!B:D,3,0),"")</f>
        <v/>
      </c>
      <c r="D605" s="721"/>
      <c r="E605" s="723"/>
      <c r="F605" s="723"/>
      <c r="G605" s="723"/>
      <c r="H605" s="723"/>
      <c r="I605" s="992" t="str">
        <f t="shared" si="181"/>
        <v/>
      </c>
      <c r="J605" s="723"/>
      <c r="K605" s="724"/>
      <c r="L605" s="723"/>
      <c r="M605" s="306" t="str">
        <f t="shared" si="168"/>
        <v/>
      </c>
      <c r="N605" s="32" t="str">
        <f t="shared" si="169"/>
        <v/>
      </c>
      <c r="P605" s="307" t="str">
        <f t="shared" si="170"/>
        <v/>
      </c>
      <c r="Q605" s="307" t="str">
        <f t="shared" si="164"/>
        <v/>
      </c>
      <c r="R605" s="307" t="str">
        <f t="shared" si="171"/>
        <v/>
      </c>
      <c r="S605" s="307" t="str">
        <f t="shared" si="172"/>
        <v/>
      </c>
      <c r="T605" s="307" t="str">
        <f t="shared" si="173"/>
        <v/>
      </c>
      <c r="U605" s="307" t="str">
        <f t="shared" si="165"/>
        <v/>
      </c>
      <c r="V605" s="723"/>
      <c r="X605" s="308" t="str">
        <f t="shared" si="174"/>
        <v/>
      </c>
      <c r="Y605" s="309" t="str">
        <f t="shared" si="175"/>
        <v/>
      </c>
      <c r="Z605" s="308" t="str">
        <f t="shared" si="166"/>
        <v/>
      </c>
      <c r="AA605" s="308" t="b">
        <f t="shared" si="167"/>
        <v>1</v>
      </c>
      <c r="AB605" s="308" t="str">
        <f t="shared" si="176"/>
        <v/>
      </c>
      <c r="AC605" s="534" t="str">
        <f t="shared" si="177"/>
        <v/>
      </c>
      <c r="AD605" s="752" t="str">
        <f t="shared" si="178"/>
        <v/>
      </c>
      <c r="AE605" s="534" t="str">
        <f t="shared" si="179"/>
        <v/>
      </c>
      <c r="AF605" s="752" t="str">
        <f t="shared" si="180"/>
        <v/>
      </c>
    </row>
    <row r="606" spans="2:32" x14ac:dyDescent="0.25">
      <c r="B606" s="721"/>
      <c r="C606" s="531" t="str">
        <f>IFERROR(VLOOKUP(B606,'מצבת ורישום גנים'!B:D,3,0),"")</f>
        <v/>
      </c>
      <c r="D606" s="721"/>
      <c r="E606" s="723"/>
      <c r="F606" s="723"/>
      <c r="G606" s="723"/>
      <c r="H606" s="723"/>
      <c r="I606" s="992" t="str">
        <f t="shared" si="181"/>
        <v/>
      </c>
      <c r="J606" s="723"/>
      <c r="K606" s="724"/>
      <c r="L606" s="723"/>
      <c r="M606" s="306" t="str">
        <f t="shared" si="168"/>
        <v/>
      </c>
      <c r="N606" s="32" t="str">
        <f t="shared" si="169"/>
        <v/>
      </c>
      <c r="P606" s="307" t="str">
        <f t="shared" si="170"/>
        <v/>
      </c>
      <c r="Q606" s="307" t="str">
        <f t="shared" si="164"/>
        <v/>
      </c>
      <c r="R606" s="307" t="str">
        <f t="shared" si="171"/>
        <v/>
      </c>
      <c r="S606" s="307" t="str">
        <f t="shared" si="172"/>
        <v/>
      </c>
      <c r="T606" s="307" t="str">
        <f t="shared" si="173"/>
        <v/>
      </c>
      <c r="U606" s="307" t="str">
        <f t="shared" si="165"/>
        <v/>
      </c>
      <c r="V606" s="723"/>
      <c r="X606" s="308" t="str">
        <f t="shared" si="174"/>
        <v/>
      </c>
      <c r="Y606" s="309" t="str">
        <f t="shared" si="175"/>
        <v/>
      </c>
      <c r="Z606" s="308" t="str">
        <f t="shared" si="166"/>
        <v/>
      </c>
      <c r="AA606" s="308" t="b">
        <f t="shared" si="167"/>
        <v>1</v>
      </c>
      <c r="AB606" s="308" t="str">
        <f t="shared" si="176"/>
        <v/>
      </c>
      <c r="AC606" s="534" t="str">
        <f t="shared" si="177"/>
        <v/>
      </c>
      <c r="AD606" s="752" t="str">
        <f t="shared" si="178"/>
        <v/>
      </c>
      <c r="AE606" s="534" t="str">
        <f t="shared" si="179"/>
        <v/>
      </c>
      <c r="AF606" s="752" t="str">
        <f t="shared" si="180"/>
        <v/>
      </c>
    </row>
    <row r="607" spans="2:32" x14ac:dyDescent="0.25">
      <c r="B607" s="721"/>
      <c r="C607" s="531" t="str">
        <f>IFERROR(VLOOKUP(B607,'מצבת ורישום גנים'!B:D,3,0),"")</f>
        <v/>
      </c>
      <c r="D607" s="721"/>
      <c r="E607" s="723"/>
      <c r="F607" s="723"/>
      <c r="G607" s="723"/>
      <c r="H607" s="723"/>
      <c r="I607" s="992" t="str">
        <f t="shared" si="181"/>
        <v/>
      </c>
      <c r="J607" s="723"/>
      <c r="K607" s="724"/>
      <c r="L607" s="723"/>
      <c r="M607" s="306" t="str">
        <f t="shared" si="168"/>
        <v/>
      </c>
      <c r="N607" s="32" t="str">
        <f t="shared" si="169"/>
        <v/>
      </c>
      <c r="P607" s="307" t="str">
        <f t="shared" si="170"/>
        <v/>
      </c>
      <c r="Q607" s="307" t="str">
        <f t="shared" si="164"/>
        <v/>
      </c>
      <c r="R607" s="307" t="str">
        <f t="shared" si="171"/>
        <v/>
      </c>
      <c r="S607" s="307" t="str">
        <f t="shared" si="172"/>
        <v/>
      </c>
      <c r="T607" s="307" t="str">
        <f t="shared" si="173"/>
        <v/>
      </c>
      <c r="U607" s="307" t="str">
        <f t="shared" si="165"/>
        <v/>
      </c>
      <c r="V607" s="723"/>
      <c r="X607" s="308" t="str">
        <f t="shared" si="174"/>
        <v/>
      </c>
      <c r="Y607" s="309" t="str">
        <f t="shared" si="175"/>
        <v/>
      </c>
      <c r="Z607" s="308" t="str">
        <f t="shared" si="166"/>
        <v/>
      </c>
      <c r="AA607" s="308" t="b">
        <f t="shared" si="167"/>
        <v>1</v>
      </c>
      <c r="AB607" s="308" t="str">
        <f t="shared" si="176"/>
        <v/>
      </c>
      <c r="AC607" s="534" t="str">
        <f t="shared" si="177"/>
        <v/>
      </c>
      <c r="AD607" s="752" t="str">
        <f t="shared" si="178"/>
        <v/>
      </c>
      <c r="AE607" s="534" t="str">
        <f t="shared" si="179"/>
        <v/>
      </c>
      <c r="AF607" s="752" t="str">
        <f t="shared" si="180"/>
        <v/>
      </c>
    </row>
    <row r="608" spans="2:32" x14ac:dyDescent="0.25">
      <c r="B608" s="721"/>
      <c r="C608" s="531" t="str">
        <f>IFERROR(VLOOKUP(B608,'מצבת ורישום גנים'!B:D,3,0),"")</f>
        <v/>
      </c>
      <c r="D608" s="721"/>
      <c r="E608" s="723"/>
      <c r="F608" s="723"/>
      <c r="G608" s="723"/>
      <c r="H608" s="723"/>
      <c r="I608" s="992" t="str">
        <f t="shared" si="181"/>
        <v/>
      </c>
      <c r="J608" s="723"/>
      <c r="K608" s="724"/>
      <c r="L608" s="723"/>
      <c r="M608" s="306" t="str">
        <f t="shared" si="168"/>
        <v/>
      </c>
      <c r="N608" s="32" t="str">
        <f t="shared" si="169"/>
        <v/>
      </c>
      <c r="P608" s="307" t="str">
        <f t="shared" si="170"/>
        <v/>
      </c>
      <c r="Q608" s="307" t="str">
        <f t="shared" si="164"/>
        <v/>
      </c>
      <c r="R608" s="307" t="str">
        <f t="shared" si="171"/>
        <v/>
      </c>
      <c r="S608" s="307" t="str">
        <f t="shared" si="172"/>
        <v/>
      </c>
      <c r="T608" s="307" t="str">
        <f t="shared" si="173"/>
        <v/>
      </c>
      <c r="U608" s="307" t="str">
        <f t="shared" si="165"/>
        <v/>
      </c>
      <c r="V608" s="723"/>
      <c r="X608" s="308" t="str">
        <f t="shared" si="174"/>
        <v/>
      </c>
      <c r="Y608" s="309" t="str">
        <f t="shared" si="175"/>
        <v/>
      </c>
      <c r="Z608" s="308" t="str">
        <f t="shared" si="166"/>
        <v/>
      </c>
      <c r="AA608" s="308" t="b">
        <f t="shared" si="167"/>
        <v>1</v>
      </c>
      <c r="AB608" s="308" t="str">
        <f t="shared" si="176"/>
        <v/>
      </c>
      <c r="AC608" s="534" t="str">
        <f t="shared" si="177"/>
        <v/>
      </c>
      <c r="AD608" s="752" t="str">
        <f t="shared" si="178"/>
        <v/>
      </c>
      <c r="AE608" s="534" t="str">
        <f t="shared" si="179"/>
        <v/>
      </c>
      <c r="AF608" s="752" t="str">
        <f t="shared" si="180"/>
        <v/>
      </c>
    </row>
    <row r="609" spans="2:32" x14ac:dyDescent="0.25">
      <c r="B609" s="721"/>
      <c r="C609" s="531" t="str">
        <f>IFERROR(VLOOKUP(B609,'מצבת ורישום גנים'!B:D,3,0),"")</f>
        <v/>
      </c>
      <c r="D609" s="721"/>
      <c r="E609" s="723"/>
      <c r="F609" s="723"/>
      <c r="G609" s="723"/>
      <c r="H609" s="723"/>
      <c r="I609" s="992" t="str">
        <f t="shared" si="181"/>
        <v/>
      </c>
      <c r="J609" s="723"/>
      <c r="K609" s="724"/>
      <c r="L609" s="723"/>
      <c r="M609" s="306" t="str">
        <f t="shared" si="168"/>
        <v/>
      </c>
      <c r="N609" s="32" t="str">
        <f t="shared" si="169"/>
        <v/>
      </c>
      <c r="P609" s="307" t="str">
        <f t="shared" si="170"/>
        <v/>
      </c>
      <c r="Q609" s="307" t="str">
        <f t="shared" si="164"/>
        <v/>
      </c>
      <c r="R609" s="307" t="str">
        <f t="shared" si="171"/>
        <v/>
      </c>
      <c r="S609" s="307" t="str">
        <f t="shared" si="172"/>
        <v/>
      </c>
      <c r="T609" s="307" t="str">
        <f t="shared" si="173"/>
        <v/>
      </c>
      <c r="U609" s="307" t="str">
        <f t="shared" si="165"/>
        <v/>
      </c>
      <c r="V609" s="723"/>
      <c r="X609" s="308" t="str">
        <f t="shared" si="174"/>
        <v/>
      </c>
      <c r="Y609" s="309" t="str">
        <f t="shared" si="175"/>
        <v/>
      </c>
      <c r="Z609" s="308" t="str">
        <f t="shared" si="166"/>
        <v/>
      </c>
      <c r="AA609" s="308" t="b">
        <f t="shared" si="167"/>
        <v>1</v>
      </c>
      <c r="AB609" s="308" t="str">
        <f t="shared" si="176"/>
        <v/>
      </c>
      <c r="AC609" s="534" t="str">
        <f t="shared" si="177"/>
        <v/>
      </c>
      <c r="AD609" s="752" t="str">
        <f t="shared" si="178"/>
        <v/>
      </c>
      <c r="AE609" s="534" t="str">
        <f t="shared" si="179"/>
        <v/>
      </c>
      <c r="AF609" s="752" t="str">
        <f t="shared" si="180"/>
        <v/>
      </c>
    </row>
    <row r="610" spans="2:32" x14ac:dyDescent="0.25">
      <c r="B610" s="721"/>
      <c r="C610" s="531" t="str">
        <f>IFERROR(VLOOKUP(B610,'מצבת ורישום גנים'!B:D,3,0),"")</f>
        <v/>
      </c>
      <c r="D610" s="721"/>
      <c r="E610" s="723"/>
      <c r="F610" s="723"/>
      <c r="G610" s="723"/>
      <c r="H610" s="723"/>
      <c r="I610" s="992" t="str">
        <f t="shared" si="181"/>
        <v/>
      </c>
      <c r="J610" s="723"/>
      <c r="K610" s="724"/>
      <c r="L610" s="723"/>
      <c r="M610" s="306" t="str">
        <f t="shared" si="168"/>
        <v/>
      </c>
      <c r="N610" s="32" t="str">
        <f t="shared" si="169"/>
        <v/>
      </c>
      <c r="P610" s="307" t="str">
        <f t="shared" si="170"/>
        <v/>
      </c>
      <c r="Q610" s="307" t="str">
        <f t="shared" si="164"/>
        <v/>
      </c>
      <c r="R610" s="307" t="str">
        <f t="shared" si="171"/>
        <v/>
      </c>
      <c r="S610" s="307" t="str">
        <f t="shared" si="172"/>
        <v/>
      </c>
      <c r="T610" s="307" t="str">
        <f t="shared" si="173"/>
        <v/>
      </c>
      <c r="U610" s="307" t="str">
        <f t="shared" si="165"/>
        <v/>
      </c>
      <c r="V610" s="723"/>
      <c r="X610" s="308" t="str">
        <f t="shared" si="174"/>
        <v/>
      </c>
      <c r="Y610" s="309" t="str">
        <f t="shared" si="175"/>
        <v/>
      </c>
      <c r="Z610" s="308" t="str">
        <f t="shared" si="166"/>
        <v/>
      </c>
      <c r="AA610" s="308" t="b">
        <f t="shared" si="167"/>
        <v>1</v>
      </c>
      <c r="AB610" s="308" t="str">
        <f t="shared" si="176"/>
        <v/>
      </c>
      <c r="AC610" s="534" t="str">
        <f t="shared" si="177"/>
        <v/>
      </c>
      <c r="AD610" s="752" t="str">
        <f t="shared" si="178"/>
        <v/>
      </c>
      <c r="AE610" s="534" t="str">
        <f t="shared" si="179"/>
        <v/>
      </c>
      <c r="AF610" s="752" t="str">
        <f t="shared" si="180"/>
        <v/>
      </c>
    </row>
    <row r="611" spans="2:32" x14ac:dyDescent="0.25">
      <c r="B611" s="721"/>
      <c r="C611" s="531" t="str">
        <f>IFERROR(VLOOKUP(B611,'מצבת ורישום גנים'!B:D,3,0),"")</f>
        <v/>
      </c>
      <c r="D611" s="721"/>
      <c r="E611" s="723"/>
      <c r="F611" s="723"/>
      <c r="G611" s="723"/>
      <c r="H611" s="723"/>
      <c r="I611" s="992" t="str">
        <f t="shared" si="181"/>
        <v/>
      </c>
      <c r="J611" s="723"/>
      <c r="K611" s="724"/>
      <c r="L611" s="723"/>
      <c r="M611" s="306" t="str">
        <f t="shared" si="168"/>
        <v/>
      </c>
      <c r="N611" s="32" t="str">
        <f t="shared" si="169"/>
        <v/>
      </c>
      <c r="P611" s="307" t="str">
        <f t="shared" si="170"/>
        <v/>
      </c>
      <c r="Q611" s="307" t="str">
        <f t="shared" si="164"/>
        <v/>
      </c>
      <c r="R611" s="307" t="str">
        <f t="shared" si="171"/>
        <v/>
      </c>
      <c r="S611" s="307" t="str">
        <f t="shared" si="172"/>
        <v/>
      </c>
      <c r="T611" s="307" t="str">
        <f t="shared" si="173"/>
        <v/>
      </c>
      <c r="U611" s="307" t="str">
        <f t="shared" si="165"/>
        <v/>
      </c>
      <c r="V611" s="723"/>
      <c r="X611" s="308" t="str">
        <f t="shared" si="174"/>
        <v/>
      </c>
      <c r="Y611" s="309" t="str">
        <f t="shared" si="175"/>
        <v/>
      </c>
      <c r="Z611" s="308" t="str">
        <f t="shared" si="166"/>
        <v/>
      </c>
      <c r="AA611" s="308" t="b">
        <f t="shared" si="167"/>
        <v>1</v>
      </c>
      <c r="AB611" s="308" t="str">
        <f t="shared" si="176"/>
        <v/>
      </c>
      <c r="AC611" s="534" t="str">
        <f t="shared" si="177"/>
        <v/>
      </c>
      <c r="AD611" s="752" t="str">
        <f t="shared" si="178"/>
        <v/>
      </c>
      <c r="AE611" s="534" t="str">
        <f t="shared" si="179"/>
        <v/>
      </c>
      <c r="AF611" s="752" t="str">
        <f t="shared" si="180"/>
        <v/>
      </c>
    </row>
    <row r="612" spans="2:32" x14ac:dyDescent="0.25">
      <c r="B612" s="721"/>
      <c r="C612" s="531" t="str">
        <f>IFERROR(VLOOKUP(B612,'מצבת ורישום גנים'!B:D,3,0),"")</f>
        <v/>
      </c>
      <c r="D612" s="721"/>
      <c r="E612" s="723"/>
      <c r="F612" s="723"/>
      <c r="G612" s="723"/>
      <c r="H612" s="723"/>
      <c r="I612" s="992" t="str">
        <f t="shared" si="181"/>
        <v/>
      </c>
      <c r="J612" s="723"/>
      <c r="K612" s="724"/>
      <c r="L612" s="723"/>
      <c r="M612" s="306" t="str">
        <f t="shared" si="168"/>
        <v/>
      </c>
      <c r="N612" s="32" t="str">
        <f t="shared" si="169"/>
        <v/>
      </c>
      <c r="P612" s="307" t="str">
        <f t="shared" si="170"/>
        <v/>
      </c>
      <c r="Q612" s="307" t="str">
        <f t="shared" si="164"/>
        <v/>
      </c>
      <c r="R612" s="307" t="str">
        <f t="shared" si="171"/>
        <v/>
      </c>
      <c r="S612" s="307" t="str">
        <f t="shared" si="172"/>
        <v/>
      </c>
      <c r="T612" s="307" t="str">
        <f t="shared" si="173"/>
        <v/>
      </c>
      <c r="U612" s="307" t="str">
        <f t="shared" si="165"/>
        <v/>
      </c>
      <c r="V612" s="723"/>
      <c r="X612" s="308" t="str">
        <f t="shared" si="174"/>
        <v/>
      </c>
      <c r="Y612" s="309" t="str">
        <f t="shared" si="175"/>
        <v/>
      </c>
      <c r="Z612" s="308" t="str">
        <f t="shared" si="166"/>
        <v/>
      </c>
      <c r="AA612" s="308" t="b">
        <f t="shared" si="167"/>
        <v>1</v>
      </c>
      <c r="AB612" s="308" t="str">
        <f t="shared" si="176"/>
        <v/>
      </c>
      <c r="AC612" s="534" t="str">
        <f t="shared" si="177"/>
        <v/>
      </c>
      <c r="AD612" s="752" t="str">
        <f t="shared" si="178"/>
        <v/>
      </c>
      <c r="AE612" s="534" t="str">
        <f t="shared" si="179"/>
        <v/>
      </c>
      <c r="AF612" s="752" t="str">
        <f t="shared" si="180"/>
        <v/>
      </c>
    </row>
    <row r="613" spans="2:32" x14ac:dyDescent="0.25">
      <c r="B613" s="721"/>
      <c r="C613" s="531" t="str">
        <f>IFERROR(VLOOKUP(B613,'מצבת ורישום גנים'!B:D,3,0),"")</f>
        <v/>
      </c>
      <c r="D613" s="721"/>
      <c r="E613" s="723"/>
      <c r="F613" s="723"/>
      <c r="G613" s="723"/>
      <c r="H613" s="723"/>
      <c r="I613" s="992" t="str">
        <f t="shared" si="181"/>
        <v/>
      </c>
      <c r="J613" s="723"/>
      <c r="K613" s="724"/>
      <c r="L613" s="723"/>
      <c r="M613" s="306" t="str">
        <f t="shared" si="168"/>
        <v/>
      </c>
      <c r="N613" s="32" t="str">
        <f t="shared" si="169"/>
        <v/>
      </c>
      <c r="P613" s="307" t="str">
        <f t="shared" si="170"/>
        <v/>
      </c>
      <c r="Q613" s="307" t="str">
        <f t="shared" si="164"/>
        <v/>
      </c>
      <c r="R613" s="307" t="str">
        <f t="shared" si="171"/>
        <v/>
      </c>
      <c r="S613" s="307" t="str">
        <f t="shared" si="172"/>
        <v/>
      </c>
      <c r="T613" s="307" t="str">
        <f t="shared" si="173"/>
        <v/>
      </c>
      <c r="U613" s="307" t="str">
        <f t="shared" si="165"/>
        <v/>
      </c>
      <c r="V613" s="723"/>
      <c r="X613" s="308" t="str">
        <f t="shared" si="174"/>
        <v/>
      </c>
      <c r="Y613" s="309" t="str">
        <f t="shared" si="175"/>
        <v/>
      </c>
      <c r="Z613" s="308" t="str">
        <f t="shared" si="166"/>
        <v/>
      </c>
      <c r="AA613" s="308" t="b">
        <f t="shared" si="167"/>
        <v>1</v>
      </c>
      <c r="AB613" s="308" t="str">
        <f t="shared" si="176"/>
        <v/>
      </c>
      <c r="AC613" s="534" t="str">
        <f t="shared" si="177"/>
        <v/>
      </c>
      <c r="AD613" s="752" t="str">
        <f t="shared" si="178"/>
        <v/>
      </c>
      <c r="AE613" s="534" t="str">
        <f t="shared" si="179"/>
        <v/>
      </c>
      <c r="AF613" s="752" t="str">
        <f t="shared" si="180"/>
        <v/>
      </c>
    </row>
    <row r="614" spans="2:32" x14ac:dyDescent="0.25">
      <c r="B614" s="721"/>
      <c r="C614" s="531" t="str">
        <f>IFERROR(VLOOKUP(B614,'מצבת ורישום גנים'!B:D,3,0),"")</f>
        <v/>
      </c>
      <c r="D614" s="721"/>
      <c r="E614" s="723"/>
      <c r="F614" s="723"/>
      <c r="G614" s="723"/>
      <c r="H614" s="723"/>
      <c r="I614" s="992" t="str">
        <f t="shared" si="181"/>
        <v/>
      </c>
      <c r="J614" s="723"/>
      <c r="K614" s="724"/>
      <c r="L614" s="723"/>
      <c r="M614" s="306" t="str">
        <f t="shared" si="168"/>
        <v/>
      </c>
      <c r="N614" s="32" t="str">
        <f t="shared" si="169"/>
        <v/>
      </c>
      <c r="P614" s="307" t="str">
        <f t="shared" si="170"/>
        <v/>
      </c>
      <c r="Q614" s="307" t="str">
        <f t="shared" si="164"/>
        <v/>
      </c>
      <c r="R614" s="307" t="str">
        <f t="shared" si="171"/>
        <v/>
      </c>
      <c r="S614" s="307" t="str">
        <f t="shared" si="172"/>
        <v/>
      </c>
      <c r="T614" s="307" t="str">
        <f t="shared" si="173"/>
        <v/>
      </c>
      <c r="U614" s="307" t="str">
        <f t="shared" si="165"/>
        <v/>
      </c>
      <c r="V614" s="723"/>
      <c r="X614" s="308" t="str">
        <f t="shared" si="174"/>
        <v/>
      </c>
      <c r="Y614" s="309" t="str">
        <f t="shared" si="175"/>
        <v/>
      </c>
      <c r="Z614" s="308" t="str">
        <f t="shared" si="166"/>
        <v/>
      </c>
      <c r="AA614" s="308" t="b">
        <f t="shared" si="167"/>
        <v>1</v>
      </c>
      <c r="AB614" s="308" t="str">
        <f t="shared" si="176"/>
        <v/>
      </c>
      <c r="AC614" s="534" t="str">
        <f t="shared" si="177"/>
        <v/>
      </c>
      <c r="AD614" s="752" t="str">
        <f t="shared" si="178"/>
        <v/>
      </c>
      <c r="AE614" s="534" t="str">
        <f t="shared" si="179"/>
        <v/>
      </c>
      <c r="AF614" s="752" t="str">
        <f t="shared" si="180"/>
        <v/>
      </c>
    </row>
    <row r="615" spans="2:32" x14ac:dyDescent="0.25">
      <c r="B615" s="721"/>
      <c r="C615" s="531" t="str">
        <f>IFERROR(VLOOKUP(B615,'מצבת ורישום גנים'!B:D,3,0),"")</f>
        <v/>
      </c>
      <c r="D615" s="721"/>
      <c r="E615" s="723"/>
      <c r="F615" s="723"/>
      <c r="G615" s="723"/>
      <c r="H615" s="723"/>
      <c r="I615" s="992" t="str">
        <f t="shared" si="181"/>
        <v/>
      </c>
      <c r="J615" s="723"/>
      <c r="K615" s="724"/>
      <c r="L615" s="723"/>
      <c r="M615" s="306" t="str">
        <f t="shared" si="168"/>
        <v/>
      </c>
      <c r="N615" s="32" t="str">
        <f t="shared" si="169"/>
        <v/>
      </c>
      <c r="P615" s="307" t="str">
        <f t="shared" si="170"/>
        <v/>
      </c>
      <c r="Q615" s="307" t="str">
        <f t="shared" si="164"/>
        <v/>
      </c>
      <c r="R615" s="307" t="str">
        <f t="shared" si="171"/>
        <v/>
      </c>
      <c r="S615" s="307" t="str">
        <f t="shared" si="172"/>
        <v/>
      </c>
      <c r="T615" s="307" t="str">
        <f t="shared" si="173"/>
        <v/>
      </c>
      <c r="U615" s="307" t="str">
        <f t="shared" si="165"/>
        <v/>
      </c>
      <c r="V615" s="723"/>
      <c r="X615" s="308" t="str">
        <f t="shared" si="174"/>
        <v/>
      </c>
      <c r="Y615" s="309" t="str">
        <f t="shared" si="175"/>
        <v/>
      </c>
      <c r="Z615" s="308" t="str">
        <f t="shared" si="166"/>
        <v/>
      </c>
      <c r="AA615" s="308" t="b">
        <f t="shared" si="167"/>
        <v>1</v>
      </c>
      <c r="AB615" s="308" t="str">
        <f t="shared" si="176"/>
        <v/>
      </c>
      <c r="AC615" s="534" t="str">
        <f t="shared" si="177"/>
        <v/>
      </c>
      <c r="AD615" s="752" t="str">
        <f t="shared" si="178"/>
        <v/>
      </c>
      <c r="AE615" s="534" t="str">
        <f t="shared" si="179"/>
        <v/>
      </c>
      <c r="AF615" s="752" t="str">
        <f t="shared" si="180"/>
        <v/>
      </c>
    </row>
    <row r="616" spans="2:32" x14ac:dyDescent="0.25">
      <c r="B616" s="721"/>
      <c r="C616" s="531" t="str">
        <f>IFERROR(VLOOKUP(B616,'מצבת ורישום גנים'!B:D,3,0),"")</f>
        <v/>
      </c>
      <c r="D616" s="721"/>
      <c r="E616" s="723"/>
      <c r="F616" s="723"/>
      <c r="G616" s="723"/>
      <c r="H616" s="723"/>
      <c r="I616" s="992" t="str">
        <f t="shared" si="181"/>
        <v/>
      </c>
      <c r="J616" s="723"/>
      <c r="K616" s="724"/>
      <c r="L616" s="723"/>
      <c r="M616" s="306" t="str">
        <f t="shared" si="168"/>
        <v/>
      </c>
      <c r="N616" s="32" t="str">
        <f t="shared" si="169"/>
        <v/>
      </c>
      <c r="P616" s="307" t="str">
        <f t="shared" si="170"/>
        <v/>
      </c>
      <c r="Q616" s="307" t="str">
        <f t="shared" si="164"/>
        <v/>
      </c>
      <c r="R616" s="307" t="str">
        <f t="shared" si="171"/>
        <v/>
      </c>
      <c r="S616" s="307" t="str">
        <f t="shared" si="172"/>
        <v/>
      </c>
      <c r="T616" s="307" t="str">
        <f t="shared" si="173"/>
        <v/>
      </c>
      <c r="U616" s="307" t="str">
        <f t="shared" si="165"/>
        <v/>
      </c>
      <c r="V616" s="723"/>
      <c r="X616" s="308" t="str">
        <f t="shared" si="174"/>
        <v/>
      </c>
      <c r="Y616" s="309" t="str">
        <f t="shared" si="175"/>
        <v/>
      </c>
      <c r="Z616" s="308" t="str">
        <f t="shared" si="166"/>
        <v/>
      </c>
      <c r="AA616" s="308" t="b">
        <f t="shared" si="167"/>
        <v>1</v>
      </c>
      <c r="AB616" s="308" t="str">
        <f t="shared" si="176"/>
        <v/>
      </c>
      <c r="AC616" s="534" t="str">
        <f t="shared" si="177"/>
        <v/>
      </c>
      <c r="AD616" s="752" t="str">
        <f t="shared" si="178"/>
        <v/>
      </c>
      <c r="AE616" s="534" t="str">
        <f t="shared" si="179"/>
        <v/>
      </c>
      <c r="AF616" s="752" t="str">
        <f t="shared" si="180"/>
        <v/>
      </c>
    </row>
    <row r="617" spans="2:32" x14ac:dyDescent="0.25">
      <c r="B617" s="721"/>
      <c r="C617" s="531" t="str">
        <f>IFERROR(VLOOKUP(B617,'מצבת ורישום גנים'!B:D,3,0),"")</f>
        <v/>
      </c>
      <c r="D617" s="721"/>
      <c r="E617" s="723"/>
      <c r="F617" s="723"/>
      <c r="G617" s="723"/>
      <c r="H617" s="723"/>
      <c r="I617" s="992" t="str">
        <f t="shared" si="181"/>
        <v/>
      </c>
      <c r="J617" s="723"/>
      <c r="K617" s="724"/>
      <c r="L617" s="723"/>
      <c r="M617" s="306" t="str">
        <f t="shared" si="168"/>
        <v/>
      </c>
      <c r="N617" s="32" t="str">
        <f t="shared" si="169"/>
        <v/>
      </c>
      <c r="P617" s="307" t="str">
        <f t="shared" si="170"/>
        <v/>
      </c>
      <c r="Q617" s="307" t="str">
        <f t="shared" si="164"/>
        <v/>
      </c>
      <c r="R617" s="307" t="str">
        <f t="shared" si="171"/>
        <v/>
      </c>
      <c r="S617" s="307" t="str">
        <f t="shared" si="172"/>
        <v/>
      </c>
      <c r="T617" s="307" t="str">
        <f t="shared" si="173"/>
        <v/>
      </c>
      <c r="U617" s="307" t="str">
        <f t="shared" si="165"/>
        <v/>
      </c>
      <c r="V617" s="723"/>
      <c r="X617" s="308" t="str">
        <f t="shared" si="174"/>
        <v/>
      </c>
      <c r="Y617" s="309" t="str">
        <f t="shared" si="175"/>
        <v/>
      </c>
      <c r="Z617" s="308" t="str">
        <f t="shared" si="166"/>
        <v/>
      </c>
      <c r="AA617" s="308" t="b">
        <f t="shared" si="167"/>
        <v>1</v>
      </c>
      <c r="AB617" s="308" t="str">
        <f t="shared" si="176"/>
        <v/>
      </c>
      <c r="AC617" s="534" t="str">
        <f t="shared" si="177"/>
        <v/>
      </c>
      <c r="AD617" s="752" t="str">
        <f t="shared" si="178"/>
        <v/>
      </c>
      <c r="AE617" s="534" t="str">
        <f t="shared" si="179"/>
        <v/>
      </c>
      <c r="AF617" s="752" t="str">
        <f t="shared" si="180"/>
        <v/>
      </c>
    </row>
    <row r="618" spans="2:32" x14ac:dyDescent="0.25">
      <c r="B618" s="721"/>
      <c r="C618" s="531" t="str">
        <f>IFERROR(VLOOKUP(B618,'מצבת ורישום גנים'!B:D,3,0),"")</f>
        <v/>
      </c>
      <c r="D618" s="721"/>
      <c r="E618" s="723"/>
      <c r="F618" s="723"/>
      <c r="G618" s="723"/>
      <c r="H618" s="723"/>
      <c r="I618" s="992" t="str">
        <f t="shared" si="181"/>
        <v/>
      </c>
      <c r="J618" s="723"/>
      <c r="K618" s="724"/>
      <c r="L618" s="723"/>
      <c r="M618" s="306" t="str">
        <f t="shared" si="168"/>
        <v/>
      </c>
      <c r="N618" s="32" t="str">
        <f t="shared" si="169"/>
        <v/>
      </c>
      <c r="P618" s="307" t="str">
        <f t="shared" si="170"/>
        <v/>
      </c>
      <c r="Q618" s="307" t="str">
        <f t="shared" si="164"/>
        <v/>
      </c>
      <c r="R618" s="307" t="str">
        <f t="shared" si="171"/>
        <v/>
      </c>
      <c r="S618" s="307" t="str">
        <f t="shared" si="172"/>
        <v/>
      </c>
      <c r="T618" s="307" t="str">
        <f t="shared" si="173"/>
        <v/>
      </c>
      <c r="U618" s="307" t="str">
        <f t="shared" si="165"/>
        <v/>
      </c>
      <c r="V618" s="723"/>
      <c r="X618" s="308" t="str">
        <f t="shared" si="174"/>
        <v/>
      </c>
      <c r="Y618" s="309" t="str">
        <f t="shared" si="175"/>
        <v/>
      </c>
      <c r="Z618" s="308" t="str">
        <f t="shared" si="166"/>
        <v/>
      </c>
      <c r="AA618" s="308" t="b">
        <f t="shared" si="167"/>
        <v>1</v>
      </c>
      <c r="AB618" s="308" t="str">
        <f t="shared" si="176"/>
        <v/>
      </c>
      <c r="AC618" s="534" t="str">
        <f t="shared" si="177"/>
        <v/>
      </c>
      <c r="AD618" s="752" t="str">
        <f t="shared" si="178"/>
        <v/>
      </c>
      <c r="AE618" s="534" t="str">
        <f t="shared" si="179"/>
        <v/>
      </c>
      <c r="AF618" s="752" t="str">
        <f t="shared" si="180"/>
        <v/>
      </c>
    </row>
    <row r="619" spans="2:32" x14ac:dyDescent="0.25">
      <c r="B619" s="721"/>
      <c r="C619" s="531" t="str">
        <f>IFERROR(VLOOKUP(B619,'מצבת ורישום גנים'!B:D,3,0),"")</f>
        <v/>
      </c>
      <c r="D619" s="721"/>
      <c r="E619" s="723"/>
      <c r="F619" s="723"/>
      <c r="G619" s="723"/>
      <c r="H619" s="723"/>
      <c r="I619" s="992" t="str">
        <f t="shared" si="181"/>
        <v/>
      </c>
      <c r="J619" s="723"/>
      <c r="K619" s="724"/>
      <c r="L619" s="723"/>
      <c r="M619" s="306" t="str">
        <f t="shared" si="168"/>
        <v/>
      </c>
      <c r="N619" s="32" t="str">
        <f t="shared" si="169"/>
        <v/>
      </c>
      <c r="P619" s="307" t="str">
        <f t="shared" si="170"/>
        <v/>
      </c>
      <c r="Q619" s="307" t="str">
        <f t="shared" si="164"/>
        <v/>
      </c>
      <c r="R619" s="307" t="str">
        <f t="shared" si="171"/>
        <v/>
      </c>
      <c r="S619" s="307" t="str">
        <f t="shared" si="172"/>
        <v/>
      </c>
      <c r="T619" s="307" t="str">
        <f t="shared" si="173"/>
        <v/>
      </c>
      <c r="U619" s="307" t="str">
        <f t="shared" si="165"/>
        <v/>
      </c>
      <c r="V619" s="723"/>
      <c r="X619" s="308" t="str">
        <f t="shared" si="174"/>
        <v/>
      </c>
      <c r="Y619" s="309" t="str">
        <f t="shared" si="175"/>
        <v/>
      </c>
      <c r="Z619" s="308" t="str">
        <f t="shared" si="166"/>
        <v/>
      </c>
      <c r="AA619" s="308" t="b">
        <f t="shared" si="167"/>
        <v>1</v>
      </c>
      <c r="AB619" s="308" t="str">
        <f t="shared" si="176"/>
        <v/>
      </c>
      <c r="AC619" s="534" t="str">
        <f t="shared" si="177"/>
        <v/>
      </c>
      <c r="AD619" s="752" t="str">
        <f t="shared" si="178"/>
        <v/>
      </c>
      <c r="AE619" s="534" t="str">
        <f t="shared" si="179"/>
        <v/>
      </c>
      <c r="AF619" s="752" t="str">
        <f t="shared" si="180"/>
        <v/>
      </c>
    </row>
    <row r="620" spans="2:32" x14ac:dyDescent="0.25">
      <c r="B620" s="721"/>
      <c r="C620" s="531" t="str">
        <f>IFERROR(VLOOKUP(B620,'מצבת ורישום גנים'!B:D,3,0),"")</f>
        <v/>
      </c>
      <c r="D620" s="721"/>
      <c r="E620" s="723"/>
      <c r="F620" s="723"/>
      <c r="G620" s="723"/>
      <c r="H620" s="723"/>
      <c r="I620" s="992" t="str">
        <f t="shared" si="181"/>
        <v/>
      </c>
      <c r="J620" s="723"/>
      <c r="K620" s="724"/>
      <c r="L620" s="723"/>
      <c r="M620" s="306" t="str">
        <f t="shared" si="168"/>
        <v/>
      </c>
      <c r="N620" s="32" t="str">
        <f t="shared" si="169"/>
        <v/>
      </c>
      <c r="P620" s="307" t="str">
        <f t="shared" si="170"/>
        <v/>
      </c>
      <c r="Q620" s="307" t="str">
        <f t="shared" si="164"/>
        <v/>
      </c>
      <c r="R620" s="307" t="str">
        <f t="shared" si="171"/>
        <v/>
      </c>
      <c r="S620" s="307" t="str">
        <f t="shared" si="172"/>
        <v/>
      </c>
      <c r="T620" s="307" t="str">
        <f t="shared" si="173"/>
        <v/>
      </c>
      <c r="U620" s="307" t="str">
        <f t="shared" si="165"/>
        <v/>
      </c>
      <c r="V620" s="723"/>
      <c r="X620" s="308" t="str">
        <f t="shared" si="174"/>
        <v/>
      </c>
      <c r="Y620" s="309" t="str">
        <f t="shared" si="175"/>
        <v/>
      </c>
      <c r="Z620" s="308" t="str">
        <f t="shared" si="166"/>
        <v/>
      </c>
      <c r="AA620" s="308" t="b">
        <f t="shared" si="167"/>
        <v>1</v>
      </c>
      <c r="AB620" s="308" t="str">
        <f t="shared" si="176"/>
        <v/>
      </c>
      <c r="AC620" s="534" t="str">
        <f t="shared" si="177"/>
        <v/>
      </c>
      <c r="AD620" s="752" t="str">
        <f t="shared" si="178"/>
        <v/>
      </c>
      <c r="AE620" s="534" t="str">
        <f t="shared" si="179"/>
        <v/>
      </c>
      <c r="AF620" s="752" t="str">
        <f t="shared" si="180"/>
        <v/>
      </c>
    </row>
    <row r="621" spans="2:32" x14ac:dyDescent="0.25">
      <c r="B621" s="721"/>
      <c r="C621" s="531" t="str">
        <f>IFERROR(VLOOKUP(B621,'מצבת ורישום גנים'!B:D,3,0),"")</f>
        <v/>
      </c>
      <c r="D621" s="721"/>
      <c r="E621" s="723"/>
      <c r="F621" s="723"/>
      <c r="G621" s="723"/>
      <c r="H621" s="723"/>
      <c r="I621" s="992" t="str">
        <f t="shared" si="181"/>
        <v/>
      </c>
      <c r="J621" s="723"/>
      <c r="K621" s="724"/>
      <c r="L621" s="723"/>
      <c r="M621" s="306" t="str">
        <f t="shared" si="168"/>
        <v/>
      </c>
      <c r="N621" s="32" t="str">
        <f t="shared" si="169"/>
        <v/>
      </c>
      <c r="P621" s="307" t="str">
        <f t="shared" si="170"/>
        <v/>
      </c>
      <c r="Q621" s="307" t="str">
        <f t="shared" si="164"/>
        <v/>
      </c>
      <c r="R621" s="307" t="str">
        <f t="shared" si="171"/>
        <v/>
      </c>
      <c r="S621" s="307" t="str">
        <f t="shared" si="172"/>
        <v/>
      </c>
      <c r="T621" s="307" t="str">
        <f t="shared" si="173"/>
        <v/>
      </c>
      <c r="U621" s="307" t="str">
        <f t="shared" si="165"/>
        <v/>
      </c>
      <c r="V621" s="723"/>
      <c r="X621" s="308" t="str">
        <f t="shared" si="174"/>
        <v/>
      </c>
      <c r="Y621" s="309" t="str">
        <f t="shared" si="175"/>
        <v/>
      </c>
      <c r="Z621" s="308" t="str">
        <f t="shared" si="166"/>
        <v/>
      </c>
      <c r="AA621" s="308" t="b">
        <f t="shared" si="167"/>
        <v>1</v>
      </c>
      <c r="AB621" s="308" t="str">
        <f t="shared" si="176"/>
        <v/>
      </c>
      <c r="AC621" s="534" t="str">
        <f t="shared" si="177"/>
        <v/>
      </c>
      <c r="AD621" s="752" t="str">
        <f t="shared" si="178"/>
        <v/>
      </c>
      <c r="AE621" s="534" t="str">
        <f t="shared" si="179"/>
        <v/>
      </c>
      <c r="AF621" s="752" t="str">
        <f t="shared" si="180"/>
        <v/>
      </c>
    </row>
    <row r="622" spans="2:32" x14ac:dyDescent="0.25">
      <c r="B622" s="721"/>
      <c r="C622" s="531" t="str">
        <f>IFERROR(VLOOKUP(B622,'מצבת ורישום גנים'!B:D,3,0),"")</f>
        <v/>
      </c>
      <c r="D622" s="721"/>
      <c r="E622" s="723"/>
      <c r="F622" s="723"/>
      <c r="G622" s="723"/>
      <c r="H622" s="723"/>
      <c r="I622" s="992" t="str">
        <f t="shared" si="181"/>
        <v/>
      </c>
      <c r="J622" s="723"/>
      <c r="K622" s="724"/>
      <c r="L622" s="723"/>
      <c r="M622" s="306" t="str">
        <f t="shared" si="168"/>
        <v/>
      </c>
      <c r="N622" s="32" t="str">
        <f t="shared" si="169"/>
        <v/>
      </c>
      <c r="P622" s="307" t="str">
        <f t="shared" si="170"/>
        <v/>
      </c>
      <c r="Q622" s="307" t="str">
        <f t="shared" si="164"/>
        <v/>
      </c>
      <c r="R622" s="307" t="str">
        <f t="shared" si="171"/>
        <v/>
      </c>
      <c r="S622" s="307" t="str">
        <f t="shared" si="172"/>
        <v/>
      </c>
      <c r="T622" s="307" t="str">
        <f t="shared" si="173"/>
        <v/>
      </c>
      <c r="U622" s="307" t="str">
        <f t="shared" si="165"/>
        <v/>
      </c>
      <c r="V622" s="723"/>
      <c r="X622" s="308" t="str">
        <f t="shared" si="174"/>
        <v/>
      </c>
      <c r="Y622" s="309" t="str">
        <f t="shared" si="175"/>
        <v/>
      </c>
      <c r="Z622" s="308" t="str">
        <f t="shared" si="166"/>
        <v/>
      </c>
      <c r="AA622" s="308" t="b">
        <f t="shared" si="167"/>
        <v>1</v>
      </c>
      <c r="AB622" s="308" t="str">
        <f t="shared" si="176"/>
        <v/>
      </c>
      <c r="AC622" s="534" t="str">
        <f t="shared" si="177"/>
        <v/>
      </c>
      <c r="AD622" s="752" t="str">
        <f t="shared" si="178"/>
        <v/>
      </c>
      <c r="AE622" s="534" t="str">
        <f t="shared" si="179"/>
        <v/>
      </c>
      <c r="AF622" s="752" t="str">
        <f t="shared" si="180"/>
        <v/>
      </c>
    </row>
    <row r="623" spans="2:32" x14ac:dyDescent="0.25">
      <c r="B623" s="721"/>
      <c r="C623" s="531" t="str">
        <f>IFERROR(VLOOKUP(B623,'מצבת ורישום גנים'!B:D,3,0),"")</f>
        <v/>
      </c>
      <c r="D623" s="721"/>
      <c r="E623" s="723"/>
      <c r="F623" s="723"/>
      <c r="G623" s="723"/>
      <c r="H623" s="723"/>
      <c r="I623" s="992" t="str">
        <f t="shared" si="181"/>
        <v/>
      </c>
      <c r="J623" s="723"/>
      <c r="K623" s="724"/>
      <c r="L623" s="723"/>
      <c r="M623" s="306" t="str">
        <f t="shared" si="168"/>
        <v/>
      </c>
      <c r="N623" s="32" t="str">
        <f t="shared" si="169"/>
        <v/>
      </c>
      <c r="P623" s="307" t="str">
        <f t="shared" si="170"/>
        <v/>
      </c>
      <c r="Q623" s="307" t="str">
        <f t="shared" si="164"/>
        <v/>
      </c>
      <c r="R623" s="307" t="str">
        <f t="shared" si="171"/>
        <v/>
      </c>
      <c r="S623" s="307" t="str">
        <f t="shared" si="172"/>
        <v/>
      </c>
      <c r="T623" s="307" t="str">
        <f t="shared" si="173"/>
        <v/>
      </c>
      <c r="U623" s="307" t="str">
        <f t="shared" si="165"/>
        <v/>
      </c>
      <c r="V623" s="723"/>
      <c r="X623" s="308" t="str">
        <f t="shared" si="174"/>
        <v/>
      </c>
      <c r="Y623" s="309" t="str">
        <f t="shared" si="175"/>
        <v/>
      </c>
      <c r="Z623" s="308" t="str">
        <f t="shared" si="166"/>
        <v/>
      </c>
      <c r="AA623" s="308" t="b">
        <f t="shared" si="167"/>
        <v>1</v>
      </c>
      <c r="AB623" s="308" t="str">
        <f t="shared" si="176"/>
        <v/>
      </c>
      <c r="AC623" s="534" t="str">
        <f t="shared" si="177"/>
        <v/>
      </c>
      <c r="AD623" s="752" t="str">
        <f t="shared" si="178"/>
        <v/>
      </c>
      <c r="AE623" s="534" t="str">
        <f t="shared" si="179"/>
        <v/>
      </c>
      <c r="AF623" s="752" t="str">
        <f t="shared" si="180"/>
        <v/>
      </c>
    </row>
    <row r="624" spans="2:32" x14ac:dyDescent="0.25">
      <c r="B624" s="721"/>
      <c r="C624" s="531" t="str">
        <f>IFERROR(VLOOKUP(B624,'מצבת ורישום גנים'!B:D,3,0),"")</f>
        <v/>
      </c>
      <c r="D624" s="721"/>
      <c r="E624" s="723"/>
      <c r="F624" s="723"/>
      <c r="G624" s="723"/>
      <c r="H624" s="723"/>
      <c r="I624" s="992" t="str">
        <f t="shared" si="181"/>
        <v/>
      </c>
      <c r="J624" s="723"/>
      <c r="K624" s="724"/>
      <c r="L624" s="723"/>
      <c r="M624" s="306" t="str">
        <f t="shared" si="168"/>
        <v/>
      </c>
      <c r="N624" s="32" t="str">
        <f t="shared" si="169"/>
        <v/>
      </c>
      <c r="P624" s="307" t="str">
        <f t="shared" si="170"/>
        <v/>
      </c>
      <c r="Q624" s="307" t="str">
        <f t="shared" si="164"/>
        <v/>
      </c>
      <c r="R624" s="307" t="str">
        <f t="shared" si="171"/>
        <v/>
      </c>
      <c r="S624" s="307" t="str">
        <f t="shared" si="172"/>
        <v/>
      </c>
      <c r="T624" s="307" t="str">
        <f t="shared" si="173"/>
        <v/>
      </c>
      <c r="U624" s="307" t="str">
        <f t="shared" si="165"/>
        <v/>
      </c>
      <c r="V624" s="723"/>
      <c r="X624" s="308" t="str">
        <f t="shared" si="174"/>
        <v/>
      </c>
      <c r="Y624" s="309" t="str">
        <f t="shared" si="175"/>
        <v/>
      </c>
      <c r="Z624" s="308" t="str">
        <f t="shared" si="166"/>
        <v/>
      </c>
      <c r="AA624" s="308" t="b">
        <f t="shared" si="167"/>
        <v>1</v>
      </c>
      <c r="AB624" s="308" t="str">
        <f t="shared" si="176"/>
        <v/>
      </c>
      <c r="AC624" s="534" t="str">
        <f t="shared" si="177"/>
        <v/>
      </c>
      <c r="AD624" s="752" t="str">
        <f t="shared" si="178"/>
        <v/>
      </c>
      <c r="AE624" s="534" t="str">
        <f t="shared" si="179"/>
        <v/>
      </c>
      <c r="AF624" s="752" t="str">
        <f t="shared" si="180"/>
        <v/>
      </c>
    </row>
    <row r="625" spans="2:32" x14ac:dyDescent="0.25">
      <c r="B625" s="721"/>
      <c r="C625" s="531" t="str">
        <f>IFERROR(VLOOKUP(B625,'מצבת ורישום גנים'!B:D,3,0),"")</f>
        <v/>
      </c>
      <c r="D625" s="721"/>
      <c r="E625" s="723"/>
      <c r="F625" s="723"/>
      <c r="G625" s="723"/>
      <c r="H625" s="723"/>
      <c r="I625" s="992" t="str">
        <f t="shared" si="181"/>
        <v/>
      </c>
      <c r="J625" s="723"/>
      <c r="K625" s="724"/>
      <c r="L625" s="723"/>
      <c r="M625" s="306" t="str">
        <f t="shared" si="168"/>
        <v/>
      </c>
      <c r="N625" s="32" t="str">
        <f t="shared" si="169"/>
        <v/>
      </c>
      <c r="P625" s="307" t="str">
        <f t="shared" si="170"/>
        <v/>
      </c>
      <c r="Q625" s="307" t="str">
        <f t="shared" si="164"/>
        <v/>
      </c>
      <c r="R625" s="307" t="str">
        <f t="shared" si="171"/>
        <v/>
      </c>
      <c r="S625" s="307" t="str">
        <f t="shared" si="172"/>
        <v/>
      </c>
      <c r="T625" s="307" t="str">
        <f t="shared" si="173"/>
        <v/>
      </c>
      <c r="U625" s="307" t="str">
        <f t="shared" si="165"/>
        <v/>
      </c>
      <c r="V625" s="723"/>
      <c r="X625" s="308" t="str">
        <f t="shared" si="174"/>
        <v/>
      </c>
      <c r="Y625" s="309" t="str">
        <f t="shared" si="175"/>
        <v/>
      </c>
      <c r="Z625" s="308" t="str">
        <f t="shared" si="166"/>
        <v/>
      </c>
      <c r="AA625" s="308" t="b">
        <f t="shared" si="167"/>
        <v>1</v>
      </c>
      <c r="AB625" s="308" t="str">
        <f t="shared" si="176"/>
        <v/>
      </c>
      <c r="AC625" s="534" t="str">
        <f t="shared" si="177"/>
        <v/>
      </c>
      <c r="AD625" s="752" t="str">
        <f t="shared" si="178"/>
        <v/>
      </c>
      <c r="AE625" s="534" t="str">
        <f t="shared" si="179"/>
        <v/>
      </c>
      <c r="AF625" s="752" t="str">
        <f t="shared" si="180"/>
        <v/>
      </c>
    </row>
    <row r="626" spans="2:32" x14ac:dyDescent="0.25">
      <c r="B626" s="721"/>
      <c r="C626" s="531" t="str">
        <f>IFERROR(VLOOKUP(B626,'מצבת ורישום גנים'!B:D,3,0),"")</f>
        <v/>
      </c>
      <c r="D626" s="721"/>
      <c r="E626" s="723"/>
      <c r="F626" s="723"/>
      <c r="G626" s="723"/>
      <c r="H626" s="723"/>
      <c r="I626" s="992" t="str">
        <f t="shared" si="181"/>
        <v/>
      </c>
      <c r="J626" s="723"/>
      <c r="K626" s="724"/>
      <c r="L626" s="723"/>
      <c r="M626" s="306" t="str">
        <f t="shared" si="168"/>
        <v/>
      </c>
      <c r="N626" s="32" t="str">
        <f t="shared" si="169"/>
        <v/>
      </c>
      <c r="P626" s="307" t="str">
        <f t="shared" si="170"/>
        <v/>
      </c>
      <c r="Q626" s="307" t="str">
        <f t="shared" si="164"/>
        <v/>
      </c>
      <c r="R626" s="307" t="str">
        <f t="shared" si="171"/>
        <v/>
      </c>
      <c r="S626" s="307" t="str">
        <f t="shared" si="172"/>
        <v/>
      </c>
      <c r="T626" s="307" t="str">
        <f t="shared" si="173"/>
        <v/>
      </c>
      <c r="U626" s="307" t="str">
        <f t="shared" si="165"/>
        <v/>
      </c>
      <c r="V626" s="723"/>
      <c r="X626" s="308" t="str">
        <f t="shared" si="174"/>
        <v/>
      </c>
      <c r="Y626" s="309" t="str">
        <f t="shared" si="175"/>
        <v/>
      </c>
      <c r="Z626" s="308" t="str">
        <f t="shared" si="166"/>
        <v/>
      </c>
      <c r="AA626" s="308" t="b">
        <f t="shared" si="167"/>
        <v>1</v>
      </c>
      <c r="AB626" s="308" t="str">
        <f t="shared" si="176"/>
        <v/>
      </c>
      <c r="AC626" s="534" t="str">
        <f t="shared" si="177"/>
        <v/>
      </c>
      <c r="AD626" s="752" t="str">
        <f t="shared" si="178"/>
        <v/>
      </c>
      <c r="AE626" s="534" t="str">
        <f t="shared" si="179"/>
        <v/>
      </c>
      <c r="AF626" s="752" t="str">
        <f t="shared" si="180"/>
        <v/>
      </c>
    </row>
    <row r="627" spans="2:32" x14ac:dyDescent="0.25">
      <c r="B627" s="721"/>
      <c r="C627" s="531" t="str">
        <f>IFERROR(VLOOKUP(B627,'מצבת ורישום גנים'!B:D,3,0),"")</f>
        <v/>
      </c>
      <c r="D627" s="721"/>
      <c r="E627" s="723"/>
      <c r="F627" s="723"/>
      <c r="G627" s="723"/>
      <c r="H627" s="723"/>
      <c r="I627" s="992" t="str">
        <f t="shared" si="181"/>
        <v/>
      </c>
      <c r="J627" s="723"/>
      <c r="K627" s="724"/>
      <c r="L627" s="723"/>
      <c r="M627" s="306" t="str">
        <f t="shared" si="168"/>
        <v/>
      </c>
      <c r="N627" s="32" t="str">
        <f t="shared" si="169"/>
        <v/>
      </c>
      <c r="P627" s="307" t="str">
        <f t="shared" si="170"/>
        <v/>
      </c>
      <c r="Q627" s="307" t="str">
        <f t="shared" si="164"/>
        <v/>
      </c>
      <c r="R627" s="307" t="str">
        <f t="shared" si="171"/>
        <v/>
      </c>
      <c r="S627" s="307" t="str">
        <f t="shared" si="172"/>
        <v/>
      </c>
      <c r="T627" s="307" t="str">
        <f t="shared" si="173"/>
        <v/>
      </c>
      <c r="U627" s="307" t="str">
        <f t="shared" si="165"/>
        <v/>
      </c>
      <c r="V627" s="723"/>
      <c r="X627" s="308" t="str">
        <f t="shared" si="174"/>
        <v/>
      </c>
      <c r="Y627" s="309" t="str">
        <f t="shared" si="175"/>
        <v/>
      </c>
      <c r="Z627" s="308" t="str">
        <f t="shared" si="166"/>
        <v/>
      </c>
      <c r="AA627" s="308" t="b">
        <f t="shared" si="167"/>
        <v>1</v>
      </c>
      <c r="AB627" s="308" t="str">
        <f t="shared" si="176"/>
        <v/>
      </c>
      <c r="AC627" s="534" t="str">
        <f t="shared" si="177"/>
        <v/>
      </c>
      <c r="AD627" s="752" t="str">
        <f t="shared" si="178"/>
        <v/>
      </c>
      <c r="AE627" s="534" t="str">
        <f t="shared" si="179"/>
        <v/>
      </c>
      <c r="AF627" s="752" t="str">
        <f t="shared" si="180"/>
        <v/>
      </c>
    </row>
    <row r="628" spans="2:32" x14ac:dyDescent="0.25">
      <c r="B628" s="721"/>
      <c r="C628" s="531" t="str">
        <f>IFERROR(VLOOKUP(B628,'מצבת ורישום גנים'!B:D,3,0),"")</f>
        <v/>
      </c>
      <c r="D628" s="721"/>
      <c r="E628" s="723"/>
      <c r="F628" s="723"/>
      <c r="G628" s="723"/>
      <c r="H628" s="723"/>
      <c r="I628" s="992" t="str">
        <f t="shared" si="181"/>
        <v/>
      </c>
      <c r="J628" s="723"/>
      <c r="K628" s="724"/>
      <c r="L628" s="723"/>
      <c r="M628" s="306" t="str">
        <f t="shared" si="168"/>
        <v/>
      </c>
      <c r="N628" s="32" t="str">
        <f t="shared" si="169"/>
        <v/>
      </c>
      <c r="P628" s="307" t="str">
        <f t="shared" si="170"/>
        <v/>
      </c>
      <c r="Q628" s="307" t="str">
        <f t="shared" si="164"/>
        <v/>
      </c>
      <c r="R628" s="307" t="str">
        <f t="shared" si="171"/>
        <v/>
      </c>
      <c r="S628" s="307" t="str">
        <f t="shared" si="172"/>
        <v/>
      </c>
      <c r="T628" s="307" t="str">
        <f t="shared" si="173"/>
        <v/>
      </c>
      <c r="U628" s="307" t="str">
        <f t="shared" si="165"/>
        <v/>
      </c>
      <c r="V628" s="723"/>
      <c r="X628" s="308" t="str">
        <f t="shared" si="174"/>
        <v/>
      </c>
      <c r="Y628" s="309" t="str">
        <f t="shared" si="175"/>
        <v/>
      </c>
      <c r="Z628" s="308" t="str">
        <f t="shared" si="166"/>
        <v/>
      </c>
      <c r="AA628" s="308" t="b">
        <f t="shared" si="167"/>
        <v>1</v>
      </c>
      <c r="AB628" s="308" t="str">
        <f t="shared" si="176"/>
        <v/>
      </c>
      <c r="AC628" s="534" t="str">
        <f t="shared" si="177"/>
        <v/>
      </c>
      <c r="AD628" s="752" t="str">
        <f t="shared" si="178"/>
        <v/>
      </c>
      <c r="AE628" s="534" t="str">
        <f t="shared" si="179"/>
        <v/>
      </c>
      <c r="AF628" s="752" t="str">
        <f t="shared" si="180"/>
        <v/>
      </c>
    </row>
    <row r="629" spans="2:32" x14ac:dyDescent="0.25">
      <c r="B629" s="721"/>
      <c r="C629" s="531" t="str">
        <f>IFERROR(VLOOKUP(B629,'מצבת ורישום גנים'!B:D,3,0),"")</f>
        <v/>
      </c>
      <c r="D629" s="721"/>
      <c r="E629" s="723"/>
      <c r="F629" s="723"/>
      <c r="G629" s="723"/>
      <c r="H629" s="723"/>
      <c r="I629" s="992" t="str">
        <f t="shared" si="181"/>
        <v/>
      </c>
      <c r="J629" s="723"/>
      <c r="K629" s="724"/>
      <c r="L629" s="723"/>
      <c r="M629" s="306" t="str">
        <f t="shared" si="168"/>
        <v/>
      </c>
      <c r="N629" s="32" t="str">
        <f t="shared" si="169"/>
        <v/>
      </c>
      <c r="P629" s="307" t="str">
        <f t="shared" si="170"/>
        <v/>
      </c>
      <c r="Q629" s="307" t="str">
        <f t="shared" si="164"/>
        <v/>
      </c>
      <c r="R629" s="307" t="str">
        <f t="shared" si="171"/>
        <v/>
      </c>
      <c r="S629" s="307" t="str">
        <f t="shared" si="172"/>
        <v/>
      </c>
      <c r="T629" s="307" t="str">
        <f t="shared" si="173"/>
        <v/>
      </c>
      <c r="U629" s="307" t="str">
        <f t="shared" si="165"/>
        <v/>
      </c>
      <c r="V629" s="723"/>
      <c r="X629" s="308" t="str">
        <f t="shared" si="174"/>
        <v/>
      </c>
      <c r="Y629" s="309" t="str">
        <f t="shared" si="175"/>
        <v/>
      </c>
      <c r="Z629" s="308" t="str">
        <f t="shared" si="166"/>
        <v/>
      </c>
      <c r="AA629" s="308" t="b">
        <f t="shared" si="167"/>
        <v>1</v>
      </c>
      <c r="AB629" s="308" t="str">
        <f t="shared" si="176"/>
        <v/>
      </c>
      <c r="AC629" s="534" t="str">
        <f t="shared" si="177"/>
        <v/>
      </c>
      <c r="AD629" s="752" t="str">
        <f t="shared" si="178"/>
        <v/>
      </c>
      <c r="AE629" s="534" t="str">
        <f t="shared" si="179"/>
        <v/>
      </c>
      <c r="AF629" s="752" t="str">
        <f t="shared" si="180"/>
        <v/>
      </c>
    </row>
    <row r="630" spans="2:32" x14ac:dyDescent="0.25">
      <c r="B630" s="721"/>
      <c r="C630" s="531" t="str">
        <f>IFERROR(VLOOKUP(B630,'מצבת ורישום גנים'!B:D,3,0),"")</f>
        <v/>
      </c>
      <c r="D630" s="721"/>
      <c r="E630" s="723"/>
      <c r="F630" s="723"/>
      <c r="G630" s="723"/>
      <c r="H630" s="723"/>
      <c r="I630" s="992" t="str">
        <f t="shared" si="181"/>
        <v/>
      </c>
      <c r="J630" s="723"/>
      <c r="K630" s="724"/>
      <c r="L630" s="723"/>
      <c r="M630" s="306" t="str">
        <f t="shared" si="168"/>
        <v/>
      </c>
      <c r="N630" s="32" t="str">
        <f t="shared" si="169"/>
        <v/>
      </c>
      <c r="P630" s="307" t="str">
        <f t="shared" si="170"/>
        <v/>
      </c>
      <c r="Q630" s="307" t="str">
        <f t="shared" si="164"/>
        <v/>
      </c>
      <c r="R630" s="307" t="str">
        <f t="shared" si="171"/>
        <v/>
      </c>
      <c r="S630" s="307" t="str">
        <f t="shared" si="172"/>
        <v/>
      </c>
      <c r="T630" s="307" t="str">
        <f t="shared" si="173"/>
        <v/>
      </c>
      <c r="U630" s="307" t="str">
        <f t="shared" si="165"/>
        <v/>
      </c>
      <c r="V630" s="723"/>
      <c r="X630" s="308" t="str">
        <f t="shared" si="174"/>
        <v/>
      </c>
      <c r="Y630" s="309" t="str">
        <f t="shared" si="175"/>
        <v/>
      </c>
      <c r="Z630" s="308" t="str">
        <f t="shared" si="166"/>
        <v/>
      </c>
      <c r="AA630" s="308" t="b">
        <f t="shared" si="167"/>
        <v>1</v>
      </c>
      <c r="AB630" s="308" t="str">
        <f t="shared" si="176"/>
        <v/>
      </c>
      <c r="AC630" s="534" t="str">
        <f t="shared" si="177"/>
        <v/>
      </c>
      <c r="AD630" s="752" t="str">
        <f t="shared" si="178"/>
        <v/>
      </c>
      <c r="AE630" s="534" t="str">
        <f t="shared" si="179"/>
        <v/>
      </c>
      <c r="AF630" s="752" t="str">
        <f t="shared" si="180"/>
        <v/>
      </c>
    </row>
    <row r="631" spans="2:32" x14ac:dyDescent="0.25">
      <c r="B631" s="721"/>
      <c r="C631" s="531" t="str">
        <f>IFERROR(VLOOKUP(B631,'מצבת ורישום גנים'!B:D,3,0),"")</f>
        <v/>
      </c>
      <c r="D631" s="721"/>
      <c r="E631" s="723"/>
      <c r="F631" s="723"/>
      <c r="G631" s="723"/>
      <c r="H631" s="723"/>
      <c r="I631" s="992" t="str">
        <f t="shared" si="181"/>
        <v/>
      </c>
      <c r="J631" s="723"/>
      <c r="K631" s="724"/>
      <c r="L631" s="723"/>
      <c r="M631" s="306" t="str">
        <f t="shared" si="168"/>
        <v/>
      </c>
      <c r="N631" s="32" t="str">
        <f t="shared" si="169"/>
        <v/>
      </c>
      <c r="P631" s="307" t="str">
        <f t="shared" si="170"/>
        <v/>
      </c>
      <c r="Q631" s="307" t="str">
        <f t="shared" si="164"/>
        <v/>
      </c>
      <c r="R631" s="307" t="str">
        <f t="shared" si="171"/>
        <v/>
      </c>
      <c r="S631" s="307" t="str">
        <f t="shared" si="172"/>
        <v/>
      </c>
      <c r="T631" s="307" t="str">
        <f t="shared" si="173"/>
        <v/>
      </c>
      <c r="U631" s="307" t="str">
        <f t="shared" si="165"/>
        <v/>
      </c>
      <c r="V631" s="723"/>
      <c r="X631" s="308" t="str">
        <f t="shared" si="174"/>
        <v/>
      </c>
      <c r="Y631" s="309" t="str">
        <f t="shared" si="175"/>
        <v/>
      </c>
      <c r="Z631" s="308" t="str">
        <f t="shared" si="166"/>
        <v/>
      </c>
      <c r="AA631" s="308" t="b">
        <f t="shared" si="167"/>
        <v>1</v>
      </c>
      <c r="AB631" s="308" t="str">
        <f t="shared" si="176"/>
        <v/>
      </c>
      <c r="AC631" s="534" t="str">
        <f t="shared" si="177"/>
        <v/>
      </c>
      <c r="AD631" s="752" t="str">
        <f t="shared" si="178"/>
        <v/>
      </c>
      <c r="AE631" s="534" t="str">
        <f t="shared" si="179"/>
        <v/>
      </c>
      <c r="AF631" s="752" t="str">
        <f t="shared" si="180"/>
        <v/>
      </c>
    </row>
    <row r="632" spans="2:32" x14ac:dyDescent="0.25">
      <c r="B632" s="721"/>
      <c r="C632" s="531" t="str">
        <f>IFERROR(VLOOKUP(B632,'מצבת ורישום גנים'!B:D,3,0),"")</f>
        <v/>
      </c>
      <c r="D632" s="721"/>
      <c r="E632" s="723"/>
      <c r="F632" s="723"/>
      <c r="G632" s="723"/>
      <c r="H632" s="723"/>
      <c r="I632" s="992" t="str">
        <f t="shared" si="181"/>
        <v/>
      </c>
      <c r="J632" s="723"/>
      <c r="K632" s="724"/>
      <c r="L632" s="723"/>
      <c r="M632" s="306" t="str">
        <f t="shared" si="168"/>
        <v/>
      </c>
      <c r="N632" s="32" t="str">
        <f t="shared" si="169"/>
        <v/>
      </c>
      <c r="P632" s="307" t="str">
        <f t="shared" si="170"/>
        <v/>
      </c>
      <c r="Q632" s="307" t="str">
        <f t="shared" si="164"/>
        <v/>
      </c>
      <c r="R632" s="307" t="str">
        <f t="shared" si="171"/>
        <v/>
      </c>
      <c r="S632" s="307" t="str">
        <f t="shared" si="172"/>
        <v/>
      </c>
      <c r="T632" s="307" t="str">
        <f t="shared" si="173"/>
        <v/>
      </c>
      <c r="U632" s="307" t="str">
        <f t="shared" si="165"/>
        <v/>
      </c>
      <c r="V632" s="723"/>
      <c r="X632" s="308" t="str">
        <f t="shared" si="174"/>
        <v/>
      </c>
      <c r="Y632" s="309" t="str">
        <f t="shared" si="175"/>
        <v/>
      </c>
      <c r="Z632" s="308" t="str">
        <f t="shared" si="166"/>
        <v/>
      </c>
      <c r="AA632" s="308" t="b">
        <f t="shared" si="167"/>
        <v>1</v>
      </c>
      <c r="AB632" s="308" t="str">
        <f t="shared" si="176"/>
        <v/>
      </c>
      <c r="AC632" s="534" t="str">
        <f t="shared" si="177"/>
        <v/>
      </c>
      <c r="AD632" s="752" t="str">
        <f t="shared" si="178"/>
        <v/>
      </c>
      <c r="AE632" s="534" t="str">
        <f t="shared" si="179"/>
        <v/>
      </c>
      <c r="AF632" s="752" t="str">
        <f t="shared" si="180"/>
        <v/>
      </c>
    </row>
    <row r="633" spans="2:32" x14ac:dyDescent="0.25">
      <c r="B633" s="721"/>
      <c r="C633" s="531" t="str">
        <f>IFERROR(VLOOKUP(B633,'מצבת ורישום גנים'!B:D,3,0),"")</f>
        <v/>
      </c>
      <c r="D633" s="721"/>
      <c r="E633" s="723"/>
      <c r="F633" s="723"/>
      <c r="G633" s="723"/>
      <c r="H633" s="723"/>
      <c r="I633" s="992" t="str">
        <f t="shared" si="181"/>
        <v/>
      </c>
      <c r="J633" s="723"/>
      <c r="K633" s="724"/>
      <c r="L633" s="723"/>
      <c r="M633" s="306" t="str">
        <f t="shared" si="168"/>
        <v/>
      </c>
      <c r="N633" s="32" t="str">
        <f t="shared" si="169"/>
        <v/>
      </c>
      <c r="P633" s="307" t="str">
        <f t="shared" si="170"/>
        <v/>
      </c>
      <c r="Q633" s="307" t="str">
        <f t="shared" si="164"/>
        <v/>
      </c>
      <c r="R633" s="307" t="str">
        <f t="shared" si="171"/>
        <v/>
      </c>
      <c r="S633" s="307" t="str">
        <f t="shared" si="172"/>
        <v/>
      </c>
      <c r="T633" s="307" t="str">
        <f t="shared" si="173"/>
        <v/>
      </c>
      <c r="U633" s="307" t="str">
        <f t="shared" si="165"/>
        <v/>
      </c>
      <c r="V633" s="723"/>
      <c r="X633" s="308" t="str">
        <f t="shared" si="174"/>
        <v/>
      </c>
      <c r="Y633" s="309" t="str">
        <f t="shared" si="175"/>
        <v/>
      </c>
      <c r="Z633" s="308" t="str">
        <f t="shared" si="166"/>
        <v/>
      </c>
      <c r="AA633" s="308" t="b">
        <f t="shared" si="167"/>
        <v>1</v>
      </c>
      <c r="AB633" s="308" t="str">
        <f t="shared" si="176"/>
        <v/>
      </c>
      <c r="AC633" s="534" t="str">
        <f t="shared" si="177"/>
        <v/>
      </c>
      <c r="AD633" s="752" t="str">
        <f t="shared" si="178"/>
        <v/>
      </c>
      <c r="AE633" s="534" t="str">
        <f t="shared" si="179"/>
        <v/>
      </c>
      <c r="AF633" s="752" t="str">
        <f t="shared" si="180"/>
        <v/>
      </c>
    </row>
    <row r="634" spans="2:32" x14ac:dyDescent="0.25">
      <c r="B634" s="721"/>
      <c r="C634" s="531" t="str">
        <f>IFERROR(VLOOKUP(B634,'מצבת ורישום גנים'!B:D,3,0),"")</f>
        <v/>
      </c>
      <c r="D634" s="721"/>
      <c r="E634" s="723"/>
      <c r="F634" s="723"/>
      <c r="G634" s="723"/>
      <c r="H634" s="723"/>
      <c r="I634" s="992" t="str">
        <f t="shared" si="181"/>
        <v/>
      </c>
      <c r="J634" s="723"/>
      <c r="K634" s="724"/>
      <c r="L634" s="723"/>
      <c r="M634" s="306" t="str">
        <f t="shared" si="168"/>
        <v/>
      </c>
      <c r="N634" s="32" t="str">
        <f t="shared" si="169"/>
        <v/>
      </c>
      <c r="P634" s="307" t="str">
        <f t="shared" si="170"/>
        <v/>
      </c>
      <c r="Q634" s="307" t="str">
        <f t="shared" si="164"/>
        <v/>
      </c>
      <c r="R634" s="307" t="str">
        <f t="shared" si="171"/>
        <v/>
      </c>
      <c r="S634" s="307" t="str">
        <f t="shared" si="172"/>
        <v/>
      </c>
      <c r="T634" s="307" t="str">
        <f t="shared" si="173"/>
        <v/>
      </c>
      <c r="U634" s="307" t="str">
        <f t="shared" si="165"/>
        <v/>
      </c>
      <c r="V634" s="723"/>
      <c r="X634" s="308" t="str">
        <f t="shared" si="174"/>
        <v/>
      </c>
      <c r="Y634" s="309" t="str">
        <f t="shared" si="175"/>
        <v/>
      </c>
      <c r="Z634" s="308" t="str">
        <f t="shared" si="166"/>
        <v/>
      </c>
      <c r="AA634" s="308" t="b">
        <f t="shared" si="167"/>
        <v>1</v>
      </c>
      <c r="AB634" s="308" t="str">
        <f t="shared" si="176"/>
        <v/>
      </c>
      <c r="AC634" s="534" t="str">
        <f t="shared" si="177"/>
        <v/>
      </c>
      <c r="AD634" s="752" t="str">
        <f t="shared" si="178"/>
        <v/>
      </c>
      <c r="AE634" s="534" t="str">
        <f t="shared" si="179"/>
        <v/>
      </c>
      <c r="AF634" s="752" t="str">
        <f t="shared" si="180"/>
        <v/>
      </c>
    </row>
    <row r="635" spans="2:32" x14ac:dyDescent="0.25">
      <c r="B635" s="721"/>
      <c r="C635" s="531" t="str">
        <f>IFERROR(VLOOKUP(B635,'מצבת ורישום גנים'!B:D,3,0),"")</f>
        <v/>
      </c>
      <c r="D635" s="721"/>
      <c r="E635" s="723"/>
      <c r="F635" s="723"/>
      <c r="G635" s="723"/>
      <c r="H635" s="723"/>
      <c r="I635" s="992" t="str">
        <f t="shared" si="181"/>
        <v/>
      </c>
      <c r="J635" s="723"/>
      <c r="K635" s="724"/>
      <c r="L635" s="723"/>
      <c r="M635" s="306" t="str">
        <f t="shared" si="168"/>
        <v/>
      </c>
      <c r="N635" s="32" t="str">
        <f t="shared" si="169"/>
        <v/>
      </c>
      <c r="P635" s="307" t="str">
        <f t="shared" si="170"/>
        <v/>
      </c>
      <c r="Q635" s="307" t="str">
        <f t="shared" si="164"/>
        <v/>
      </c>
      <c r="R635" s="307" t="str">
        <f t="shared" si="171"/>
        <v/>
      </c>
      <c r="S635" s="307" t="str">
        <f t="shared" si="172"/>
        <v/>
      </c>
      <c r="T635" s="307" t="str">
        <f t="shared" si="173"/>
        <v/>
      </c>
      <c r="U635" s="307" t="str">
        <f t="shared" si="165"/>
        <v/>
      </c>
      <c r="V635" s="723"/>
      <c r="X635" s="308" t="str">
        <f t="shared" si="174"/>
        <v/>
      </c>
      <c r="Y635" s="309" t="str">
        <f t="shared" si="175"/>
        <v/>
      </c>
      <c r="Z635" s="308" t="str">
        <f t="shared" si="166"/>
        <v/>
      </c>
      <c r="AA635" s="308" t="b">
        <f t="shared" si="167"/>
        <v>1</v>
      </c>
      <c r="AB635" s="308" t="str">
        <f t="shared" si="176"/>
        <v/>
      </c>
      <c r="AC635" s="534" t="str">
        <f t="shared" si="177"/>
        <v/>
      </c>
      <c r="AD635" s="752" t="str">
        <f t="shared" si="178"/>
        <v/>
      </c>
      <c r="AE635" s="534" t="str">
        <f t="shared" si="179"/>
        <v/>
      </c>
      <c r="AF635" s="752" t="str">
        <f t="shared" si="180"/>
        <v/>
      </c>
    </row>
    <row r="636" spans="2:32" x14ac:dyDescent="0.25">
      <c r="B636" s="721"/>
      <c r="C636" s="531" t="str">
        <f>IFERROR(VLOOKUP(B636,'מצבת ורישום גנים'!B:D,3,0),"")</f>
        <v/>
      </c>
      <c r="D636" s="721"/>
      <c r="E636" s="723"/>
      <c r="F636" s="723"/>
      <c r="G636" s="723"/>
      <c r="H636" s="723"/>
      <c r="I636" s="992" t="str">
        <f t="shared" si="181"/>
        <v/>
      </c>
      <c r="J636" s="723"/>
      <c r="K636" s="724"/>
      <c r="L636" s="723"/>
      <c r="M636" s="306" t="str">
        <f t="shared" si="168"/>
        <v/>
      </c>
      <c r="N636" s="32" t="str">
        <f t="shared" si="169"/>
        <v/>
      </c>
      <c r="P636" s="307" t="str">
        <f t="shared" si="170"/>
        <v/>
      </c>
      <c r="Q636" s="307" t="str">
        <f t="shared" si="164"/>
        <v/>
      </c>
      <c r="R636" s="307" t="str">
        <f t="shared" si="171"/>
        <v/>
      </c>
      <c r="S636" s="307" t="str">
        <f t="shared" si="172"/>
        <v/>
      </c>
      <c r="T636" s="307" t="str">
        <f t="shared" si="173"/>
        <v/>
      </c>
      <c r="U636" s="307" t="str">
        <f t="shared" si="165"/>
        <v/>
      </c>
      <c r="V636" s="723"/>
      <c r="X636" s="308" t="str">
        <f t="shared" si="174"/>
        <v/>
      </c>
      <c r="Y636" s="309" t="str">
        <f t="shared" si="175"/>
        <v/>
      </c>
      <c r="Z636" s="308" t="str">
        <f t="shared" si="166"/>
        <v/>
      </c>
      <c r="AA636" s="308" t="b">
        <f t="shared" si="167"/>
        <v>1</v>
      </c>
      <c r="AB636" s="308" t="str">
        <f t="shared" si="176"/>
        <v/>
      </c>
      <c r="AC636" s="534" t="str">
        <f t="shared" si="177"/>
        <v/>
      </c>
      <c r="AD636" s="752" t="str">
        <f t="shared" si="178"/>
        <v/>
      </c>
      <c r="AE636" s="534" t="str">
        <f t="shared" si="179"/>
        <v/>
      </c>
      <c r="AF636" s="752" t="str">
        <f t="shared" si="180"/>
        <v/>
      </c>
    </row>
    <row r="637" spans="2:32" x14ac:dyDescent="0.25">
      <c r="B637" s="721"/>
      <c r="C637" s="531" t="str">
        <f>IFERROR(VLOOKUP(B637,'מצבת ורישום גנים'!B:D,3,0),"")</f>
        <v/>
      </c>
      <c r="D637" s="721"/>
      <c r="E637" s="723"/>
      <c r="F637" s="723"/>
      <c r="G637" s="723"/>
      <c r="H637" s="723"/>
      <c r="I637" s="992" t="str">
        <f t="shared" si="181"/>
        <v/>
      </c>
      <c r="J637" s="723"/>
      <c r="K637" s="724"/>
      <c r="L637" s="723"/>
      <c r="M637" s="306" t="str">
        <f t="shared" si="168"/>
        <v/>
      </c>
      <c r="N637" s="32" t="str">
        <f t="shared" si="169"/>
        <v/>
      </c>
      <c r="P637" s="307" t="str">
        <f t="shared" si="170"/>
        <v/>
      </c>
      <c r="Q637" s="307" t="str">
        <f t="shared" si="164"/>
        <v/>
      </c>
      <c r="R637" s="307" t="str">
        <f t="shared" si="171"/>
        <v/>
      </c>
      <c r="S637" s="307" t="str">
        <f t="shared" si="172"/>
        <v/>
      </c>
      <c r="T637" s="307" t="str">
        <f t="shared" si="173"/>
        <v/>
      </c>
      <c r="U637" s="307" t="str">
        <f t="shared" si="165"/>
        <v/>
      </c>
      <c r="V637" s="723"/>
      <c r="X637" s="308" t="str">
        <f t="shared" si="174"/>
        <v/>
      </c>
      <c r="Y637" s="309" t="str">
        <f t="shared" si="175"/>
        <v/>
      </c>
      <c r="Z637" s="308" t="str">
        <f t="shared" si="166"/>
        <v/>
      </c>
      <c r="AA637" s="308" t="b">
        <f t="shared" si="167"/>
        <v>1</v>
      </c>
      <c r="AB637" s="308" t="str">
        <f t="shared" si="176"/>
        <v/>
      </c>
      <c r="AC637" s="534" t="str">
        <f t="shared" si="177"/>
        <v/>
      </c>
      <c r="AD637" s="752" t="str">
        <f t="shared" si="178"/>
        <v/>
      </c>
      <c r="AE637" s="534" t="str">
        <f t="shared" si="179"/>
        <v/>
      </c>
      <c r="AF637" s="752" t="str">
        <f t="shared" si="180"/>
        <v/>
      </c>
    </row>
    <row r="638" spans="2:32" x14ac:dyDescent="0.25">
      <c r="B638" s="721"/>
      <c r="C638" s="531" t="str">
        <f>IFERROR(VLOOKUP(B638,'מצבת ורישום גנים'!B:D,3,0),"")</f>
        <v/>
      </c>
      <c r="D638" s="721"/>
      <c r="E638" s="723"/>
      <c r="F638" s="723"/>
      <c r="G638" s="723"/>
      <c r="H638" s="723"/>
      <c r="I638" s="992" t="str">
        <f t="shared" si="181"/>
        <v/>
      </c>
      <c r="J638" s="723"/>
      <c r="K638" s="724"/>
      <c r="L638" s="723"/>
      <c r="M638" s="306" t="str">
        <f t="shared" si="168"/>
        <v/>
      </c>
      <c r="N638" s="32" t="str">
        <f t="shared" si="169"/>
        <v/>
      </c>
      <c r="P638" s="307" t="str">
        <f t="shared" si="170"/>
        <v/>
      </c>
      <c r="Q638" s="307" t="str">
        <f t="shared" si="164"/>
        <v/>
      </c>
      <c r="R638" s="307" t="str">
        <f t="shared" si="171"/>
        <v/>
      </c>
      <c r="S638" s="307" t="str">
        <f t="shared" si="172"/>
        <v/>
      </c>
      <c r="T638" s="307" t="str">
        <f t="shared" si="173"/>
        <v/>
      </c>
      <c r="U638" s="307" t="str">
        <f t="shared" si="165"/>
        <v/>
      </c>
      <c r="V638" s="723"/>
      <c r="X638" s="308" t="str">
        <f t="shared" si="174"/>
        <v/>
      </c>
      <c r="Y638" s="309" t="str">
        <f t="shared" si="175"/>
        <v/>
      </c>
      <c r="Z638" s="308" t="str">
        <f t="shared" si="166"/>
        <v/>
      </c>
      <c r="AA638" s="308" t="b">
        <f t="shared" si="167"/>
        <v>1</v>
      </c>
      <c r="AB638" s="308" t="str">
        <f t="shared" si="176"/>
        <v/>
      </c>
      <c r="AC638" s="534" t="str">
        <f t="shared" si="177"/>
        <v/>
      </c>
      <c r="AD638" s="752" t="str">
        <f t="shared" si="178"/>
        <v/>
      </c>
      <c r="AE638" s="534" t="str">
        <f t="shared" si="179"/>
        <v/>
      </c>
      <c r="AF638" s="752" t="str">
        <f t="shared" si="180"/>
        <v/>
      </c>
    </row>
    <row r="639" spans="2:32" x14ac:dyDescent="0.25">
      <c r="B639" s="721"/>
      <c r="C639" s="531" t="str">
        <f>IFERROR(VLOOKUP(B639,'מצבת ורישום גנים'!B:D,3,0),"")</f>
        <v/>
      </c>
      <c r="D639" s="721"/>
      <c r="E639" s="723"/>
      <c r="F639" s="723"/>
      <c r="G639" s="723"/>
      <c r="H639" s="723"/>
      <c r="I639" s="992" t="str">
        <f t="shared" si="181"/>
        <v/>
      </c>
      <c r="J639" s="723"/>
      <c r="K639" s="724"/>
      <c r="L639" s="723"/>
      <c r="M639" s="306" t="str">
        <f t="shared" si="168"/>
        <v/>
      </c>
      <c r="N639" s="32" t="str">
        <f t="shared" si="169"/>
        <v/>
      </c>
      <c r="P639" s="307" t="str">
        <f t="shared" si="170"/>
        <v/>
      </c>
      <c r="Q639" s="307" t="str">
        <f t="shared" si="164"/>
        <v/>
      </c>
      <c r="R639" s="307" t="str">
        <f t="shared" si="171"/>
        <v/>
      </c>
      <c r="S639" s="307" t="str">
        <f t="shared" si="172"/>
        <v/>
      </c>
      <c r="T639" s="307" t="str">
        <f t="shared" si="173"/>
        <v/>
      </c>
      <c r="U639" s="307" t="str">
        <f t="shared" si="165"/>
        <v/>
      </c>
      <c r="V639" s="723"/>
      <c r="X639" s="308" t="str">
        <f t="shared" si="174"/>
        <v/>
      </c>
      <c r="Y639" s="309" t="str">
        <f t="shared" si="175"/>
        <v/>
      </c>
      <c r="Z639" s="308" t="str">
        <f t="shared" si="166"/>
        <v/>
      </c>
      <c r="AA639" s="308" t="b">
        <f t="shared" si="167"/>
        <v>1</v>
      </c>
      <c r="AB639" s="308" t="str">
        <f t="shared" si="176"/>
        <v/>
      </c>
      <c r="AC639" s="534" t="str">
        <f t="shared" si="177"/>
        <v/>
      </c>
      <c r="AD639" s="752" t="str">
        <f t="shared" si="178"/>
        <v/>
      </c>
      <c r="AE639" s="534" t="str">
        <f t="shared" si="179"/>
        <v/>
      </c>
      <c r="AF639" s="752" t="str">
        <f t="shared" si="180"/>
        <v/>
      </c>
    </row>
    <row r="640" spans="2:32" x14ac:dyDescent="0.25">
      <c r="B640" s="721"/>
      <c r="C640" s="531" t="str">
        <f>IFERROR(VLOOKUP(B640,'מצבת ורישום גנים'!B:D,3,0),"")</f>
        <v/>
      </c>
      <c r="D640" s="721"/>
      <c r="E640" s="723"/>
      <c r="F640" s="723"/>
      <c r="G640" s="723"/>
      <c r="H640" s="723"/>
      <c r="I640" s="992" t="str">
        <f t="shared" si="181"/>
        <v/>
      </c>
      <c r="J640" s="723"/>
      <c r="K640" s="724"/>
      <c r="L640" s="723"/>
      <c r="M640" s="306" t="str">
        <f t="shared" si="168"/>
        <v/>
      </c>
      <c r="N640" s="32" t="str">
        <f t="shared" si="169"/>
        <v/>
      </c>
      <c r="P640" s="307" t="str">
        <f t="shared" si="170"/>
        <v/>
      </c>
      <c r="Q640" s="307" t="str">
        <f t="shared" si="164"/>
        <v/>
      </c>
      <c r="R640" s="307" t="str">
        <f t="shared" si="171"/>
        <v/>
      </c>
      <c r="S640" s="307" t="str">
        <f t="shared" si="172"/>
        <v/>
      </c>
      <c r="T640" s="307" t="str">
        <f t="shared" si="173"/>
        <v/>
      </c>
      <c r="U640" s="307" t="str">
        <f t="shared" si="165"/>
        <v/>
      </c>
      <c r="V640" s="723"/>
      <c r="X640" s="308" t="str">
        <f t="shared" si="174"/>
        <v/>
      </c>
      <c r="Y640" s="309" t="str">
        <f t="shared" si="175"/>
        <v/>
      </c>
      <c r="Z640" s="308" t="str">
        <f t="shared" si="166"/>
        <v/>
      </c>
      <c r="AA640" s="308" t="b">
        <f t="shared" si="167"/>
        <v>1</v>
      </c>
      <c r="AB640" s="308" t="str">
        <f t="shared" si="176"/>
        <v/>
      </c>
      <c r="AC640" s="534" t="str">
        <f t="shared" si="177"/>
        <v/>
      </c>
      <c r="AD640" s="752" t="str">
        <f t="shared" si="178"/>
        <v/>
      </c>
      <c r="AE640" s="534" t="str">
        <f t="shared" si="179"/>
        <v/>
      </c>
      <c r="AF640" s="752" t="str">
        <f t="shared" si="180"/>
        <v/>
      </c>
    </row>
    <row r="641" spans="2:32" x14ac:dyDescent="0.25">
      <c r="B641" s="721"/>
      <c r="C641" s="531" t="str">
        <f>IFERROR(VLOOKUP(B641,'מצבת ורישום גנים'!B:D,3,0),"")</f>
        <v/>
      </c>
      <c r="D641" s="721"/>
      <c r="E641" s="723"/>
      <c r="F641" s="723"/>
      <c r="G641" s="723"/>
      <c r="H641" s="723"/>
      <c r="I641" s="992" t="str">
        <f t="shared" si="181"/>
        <v/>
      </c>
      <c r="J641" s="723"/>
      <c r="K641" s="724"/>
      <c r="L641" s="723"/>
      <c r="M641" s="306" t="str">
        <f t="shared" si="168"/>
        <v/>
      </c>
      <c r="N641" s="32" t="str">
        <f t="shared" si="169"/>
        <v/>
      </c>
      <c r="P641" s="307" t="str">
        <f t="shared" si="170"/>
        <v/>
      </c>
      <c r="Q641" s="307" t="str">
        <f t="shared" si="164"/>
        <v/>
      </c>
      <c r="R641" s="307" t="str">
        <f t="shared" si="171"/>
        <v/>
      </c>
      <c r="S641" s="307" t="str">
        <f t="shared" si="172"/>
        <v/>
      </c>
      <c r="T641" s="307" t="str">
        <f t="shared" si="173"/>
        <v/>
      </c>
      <c r="U641" s="307" t="str">
        <f t="shared" si="165"/>
        <v/>
      </c>
      <c r="V641" s="723"/>
      <c r="X641" s="308" t="str">
        <f t="shared" si="174"/>
        <v/>
      </c>
      <c r="Y641" s="309" t="str">
        <f t="shared" si="175"/>
        <v/>
      </c>
      <c r="Z641" s="308" t="str">
        <f t="shared" si="166"/>
        <v/>
      </c>
      <c r="AA641" s="308" t="b">
        <f t="shared" si="167"/>
        <v>1</v>
      </c>
      <c r="AB641" s="308" t="str">
        <f t="shared" si="176"/>
        <v/>
      </c>
      <c r="AC641" s="534" t="str">
        <f t="shared" si="177"/>
        <v/>
      </c>
      <c r="AD641" s="752" t="str">
        <f t="shared" si="178"/>
        <v/>
      </c>
      <c r="AE641" s="534" t="str">
        <f t="shared" si="179"/>
        <v/>
      </c>
      <c r="AF641" s="752" t="str">
        <f t="shared" si="180"/>
        <v/>
      </c>
    </row>
    <row r="642" spans="2:32" x14ac:dyDescent="0.25">
      <c r="B642" s="721"/>
      <c r="C642" s="531" t="str">
        <f>IFERROR(VLOOKUP(B642,'מצבת ורישום גנים'!B:D,3,0),"")</f>
        <v/>
      </c>
      <c r="D642" s="721"/>
      <c r="E642" s="723"/>
      <c r="F642" s="723"/>
      <c r="G642" s="723"/>
      <c r="H642" s="723"/>
      <c r="I642" s="992" t="str">
        <f t="shared" si="181"/>
        <v/>
      </c>
      <c r="J642" s="723"/>
      <c r="K642" s="724"/>
      <c r="L642" s="723"/>
      <c r="M642" s="306" t="str">
        <f t="shared" si="168"/>
        <v/>
      </c>
      <c r="N642" s="32" t="str">
        <f t="shared" si="169"/>
        <v/>
      </c>
      <c r="P642" s="307" t="str">
        <f t="shared" si="170"/>
        <v/>
      </c>
      <c r="Q642" s="307" t="str">
        <f t="shared" si="164"/>
        <v/>
      </c>
      <c r="R642" s="307" t="str">
        <f t="shared" si="171"/>
        <v/>
      </c>
      <c r="S642" s="307" t="str">
        <f t="shared" si="172"/>
        <v/>
      </c>
      <c r="T642" s="307" t="str">
        <f t="shared" si="173"/>
        <v/>
      </c>
      <c r="U642" s="307" t="str">
        <f t="shared" si="165"/>
        <v/>
      </c>
      <c r="V642" s="723"/>
      <c r="X642" s="308" t="str">
        <f t="shared" si="174"/>
        <v/>
      </c>
      <c r="Y642" s="309" t="str">
        <f t="shared" si="175"/>
        <v/>
      </c>
      <c r="Z642" s="308" t="str">
        <f t="shared" si="166"/>
        <v/>
      </c>
      <c r="AA642" s="308" t="b">
        <f t="shared" si="167"/>
        <v>1</v>
      </c>
      <c r="AB642" s="308" t="str">
        <f t="shared" si="176"/>
        <v/>
      </c>
      <c r="AC642" s="534" t="str">
        <f t="shared" si="177"/>
        <v/>
      </c>
      <c r="AD642" s="752" t="str">
        <f t="shared" si="178"/>
        <v/>
      </c>
      <c r="AE642" s="534" t="str">
        <f t="shared" si="179"/>
        <v/>
      </c>
      <c r="AF642" s="752" t="str">
        <f t="shared" si="180"/>
        <v/>
      </c>
    </row>
    <row r="643" spans="2:32" x14ac:dyDescent="0.25">
      <c r="B643" s="721"/>
      <c r="C643" s="531" t="str">
        <f>IFERROR(VLOOKUP(B643,'מצבת ורישום גנים'!B:D,3,0),"")</f>
        <v/>
      </c>
      <c r="D643" s="721"/>
      <c r="E643" s="723"/>
      <c r="F643" s="723"/>
      <c r="G643" s="723"/>
      <c r="H643" s="723"/>
      <c r="I643" s="992" t="str">
        <f t="shared" si="181"/>
        <v/>
      </c>
      <c r="J643" s="723"/>
      <c r="K643" s="724"/>
      <c r="L643" s="723"/>
      <c r="M643" s="306" t="str">
        <f t="shared" si="168"/>
        <v/>
      </c>
      <c r="N643" s="32" t="str">
        <f t="shared" si="169"/>
        <v/>
      </c>
      <c r="P643" s="307" t="str">
        <f t="shared" si="170"/>
        <v/>
      </c>
      <c r="Q643" s="307" t="str">
        <f t="shared" si="164"/>
        <v/>
      </c>
      <c r="R643" s="307" t="str">
        <f t="shared" si="171"/>
        <v/>
      </c>
      <c r="S643" s="307" t="str">
        <f t="shared" si="172"/>
        <v/>
      </c>
      <c r="T643" s="307" t="str">
        <f t="shared" si="173"/>
        <v/>
      </c>
      <c r="U643" s="307" t="str">
        <f t="shared" si="165"/>
        <v/>
      </c>
      <c r="V643" s="723"/>
      <c r="X643" s="308" t="str">
        <f t="shared" si="174"/>
        <v/>
      </c>
      <c r="Y643" s="309" t="str">
        <f t="shared" si="175"/>
        <v/>
      </c>
      <c r="Z643" s="308" t="str">
        <f t="shared" si="166"/>
        <v/>
      </c>
      <c r="AA643" s="308" t="b">
        <f t="shared" si="167"/>
        <v>1</v>
      </c>
      <c r="AB643" s="308" t="str">
        <f t="shared" si="176"/>
        <v/>
      </c>
      <c r="AC643" s="534" t="str">
        <f t="shared" si="177"/>
        <v/>
      </c>
      <c r="AD643" s="752" t="str">
        <f t="shared" si="178"/>
        <v/>
      </c>
      <c r="AE643" s="534" t="str">
        <f t="shared" si="179"/>
        <v/>
      </c>
      <c r="AF643" s="752" t="str">
        <f t="shared" si="180"/>
        <v/>
      </c>
    </row>
    <row r="644" spans="2:32" x14ac:dyDescent="0.25">
      <c r="B644" s="721"/>
      <c r="C644" s="531" t="str">
        <f>IFERROR(VLOOKUP(B644,'מצבת ורישום גנים'!B:D,3,0),"")</f>
        <v/>
      </c>
      <c r="D644" s="721"/>
      <c r="E644" s="723"/>
      <c r="F644" s="723"/>
      <c r="G644" s="723"/>
      <c r="H644" s="723"/>
      <c r="I644" s="992" t="str">
        <f t="shared" si="181"/>
        <v/>
      </c>
      <c r="J644" s="723"/>
      <c r="K644" s="724"/>
      <c r="L644" s="723"/>
      <c r="M644" s="306" t="str">
        <f t="shared" si="168"/>
        <v/>
      </c>
      <c r="N644" s="32" t="str">
        <f t="shared" si="169"/>
        <v/>
      </c>
      <c r="P644" s="307" t="str">
        <f t="shared" si="170"/>
        <v/>
      </c>
      <c r="Q644" s="307" t="str">
        <f t="shared" si="164"/>
        <v/>
      </c>
      <c r="R644" s="307" t="str">
        <f t="shared" si="171"/>
        <v/>
      </c>
      <c r="S644" s="307" t="str">
        <f t="shared" si="172"/>
        <v/>
      </c>
      <c r="T644" s="307" t="str">
        <f t="shared" si="173"/>
        <v/>
      </c>
      <c r="U644" s="307" t="str">
        <f t="shared" si="165"/>
        <v/>
      </c>
      <c r="V644" s="723"/>
      <c r="X644" s="308" t="str">
        <f t="shared" si="174"/>
        <v/>
      </c>
      <c r="Y644" s="309" t="str">
        <f t="shared" si="175"/>
        <v/>
      </c>
      <c r="Z644" s="308" t="str">
        <f t="shared" si="166"/>
        <v/>
      </c>
      <c r="AA644" s="308" t="b">
        <f t="shared" si="167"/>
        <v>1</v>
      </c>
      <c r="AB644" s="308" t="str">
        <f t="shared" si="176"/>
        <v/>
      </c>
      <c r="AC644" s="534" t="str">
        <f t="shared" si="177"/>
        <v/>
      </c>
      <c r="AD644" s="752" t="str">
        <f t="shared" si="178"/>
        <v/>
      </c>
      <c r="AE644" s="534" t="str">
        <f t="shared" si="179"/>
        <v/>
      </c>
      <c r="AF644" s="752" t="str">
        <f t="shared" si="180"/>
        <v/>
      </c>
    </row>
    <row r="645" spans="2:32" x14ac:dyDescent="0.25">
      <c r="B645" s="721"/>
      <c r="C645" s="531" t="str">
        <f>IFERROR(VLOOKUP(B645,'מצבת ורישום גנים'!B:D,3,0),"")</f>
        <v/>
      </c>
      <c r="D645" s="721"/>
      <c r="E645" s="723"/>
      <c r="F645" s="723"/>
      <c r="G645" s="723"/>
      <c r="H645" s="723"/>
      <c r="I645" s="992" t="str">
        <f t="shared" si="181"/>
        <v/>
      </c>
      <c r="J645" s="723"/>
      <c r="K645" s="724"/>
      <c r="L645" s="723"/>
      <c r="M645" s="306" t="str">
        <f t="shared" si="168"/>
        <v/>
      </c>
      <c r="N645" s="32" t="str">
        <f t="shared" si="169"/>
        <v/>
      </c>
      <c r="P645" s="307" t="str">
        <f t="shared" si="170"/>
        <v/>
      </c>
      <c r="Q645" s="307" t="str">
        <f t="shared" si="164"/>
        <v/>
      </c>
      <c r="R645" s="307" t="str">
        <f t="shared" si="171"/>
        <v/>
      </c>
      <c r="S645" s="307" t="str">
        <f t="shared" si="172"/>
        <v/>
      </c>
      <c r="T645" s="307" t="str">
        <f t="shared" si="173"/>
        <v/>
      </c>
      <c r="U645" s="307" t="str">
        <f t="shared" si="165"/>
        <v/>
      </c>
      <c r="V645" s="723"/>
      <c r="X645" s="308" t="str">
        <f t="shared" si="174"/>
        <v/>
      </c>
      <c r="Y645" s="309" t="str">
        <f t="shared" si="175"/>
        <v/>
      </c>
      <c r="Z645" s="308" t="str">
        <f t="shared" si="166"/>
        <v/>
      </c>
      <c r="AA645" s="308" t="b">
        <f t="shared" si="167"/>
        <v>1</v>
      </c>
      <c r="AB645" s="308" t="str">
        <f t="shared" si="176"/>
        <v/>
      </c>
      <c r="AC645" s="534" t="str">
        <f t="shared" si="177"/>
        <v/>
      </c>
      <c r="AD645" s="752" t="str">
        <f t="shared" si="178"/>
        <v/>
      </c>
      <c r="AE645" s="534" t="str">
        <f t="shared" si="179"/>
        <v/>
      </c>
      <c r="AF645" s="752" t="str">
        <f t="shared" si="180"/>
        <v/>
      </c>
    </row>
    <row r="646" spans="2:32" x14ac:dyDescent="0.25">
      <c r="B646" s="721"/>
      <c r="C646" s="531" t="str">
        <f>IFERROR(VLOOKUP(B646,'מצבת ורישום גנים'!B:D,3,0),"")</f>
        <v/>
      </c>
      <c r="D646" s="721"/>
      <c r="E646" s="723"/>
      <c r="F646" s="723"/>
      <c r="G646" s="723"/>
      <c r="H646" s="723"/>
      <c r="I646" s="992" t="str">
        <f t="shared" si="181"/>
        <v/>
      </c>
      <c r="J646" s="723"/>
      <c r="K646" s="724"/>
      <c r="L646" s="723"/>
      <c r="M646" s="306" t="str">
        <f t="shared" si="168"/>
        <v/>
      </c>
      <c r="N646" s="32" t="str">
        <f t="shared" si="169"/>
        <v/>
      </c>
      <c r="P646" s="307" t="str">
        <f t="shared" si="170"/>
        <v/>
      </c>
      <c r="Q646" s="307" t="str">
        <f t="shared" si="164"/>
        <v/>
      </c>
      <c r="R646" s="307" t="str">
        <f t="shared" si="171"/>
        <v/>
      </c>
      <c r="S646" s="307" t="str">
        <f t="shared" si="172"/>
        <v/>
      </c>
      <c r="T646" s="307" t="str">
        <f t="shared" si="173"/>
        <v/>
      </c>
      <c r="U646" s="307" t="str">
        <f t="shared" si="165"/>
        <v/>
      </c>
      <c r="V646" s="723"/>
      <c r="X646" s="308" t="str">
        <f t="shared" si="174"/>
        <v/>
      </c>
      <c r="Y646" s="309" t="str">
        <f t="shared" si="175"/>
        <v/>
      </c>
      <c r="Z646" s="308" t="str">
        <f t="shared" si="166"/>
        <v/>
      </c>
      <c r="AA646" s="308" t="b">
        <f t="shared" si="167"/>
        <v>1</v>
      </c>
      <c r="AB646" s="308" t="str">
        <f t="shared" si="176"/>
        <v/>
      </c>
      <c r="AC646" s="534" t="str">
        <f t="shared" si="177"/>
        <v/>
      </c>
      <c r="AD646" s="752" t="str">
        <f t="shared" si="178"/>
        <v/>
      </c>
      <c r="AE646" s="534" t="str">
        <f t="shared" si="179"/>
        <v/>
      </c>
      <c r="AF646" s="752" t="str">
        <f t="shared" si="180"/>
        <v/>
      </c>
    </row>
    <row r="647" spans="2:32" x14ac:dyDescent="0.25">
      <c r="B647" s="721"/>
      <c r="C647" s="531" t="str">
        <f>IFERROR(VLOOKUP(B647,'מצבת ורישום גנים'!B:D,3,0),"")</f>
        <v/>
      </c>
      <c r="D647" s="721"/>
      <c r="E647" s="723"/>
      <c r="F647" s="723"/>
      <c r="G647" s="723"/>
      <c r="H647" s="723"/>
      <c r="I647" s="992" t="str">
        <f t="shared" si="181"/>
        <v/>
      </c>
      <c r="J647" s="723"/>
      <c r="K647" s="724"/>
      <c r="L647" s="723"/>
      <c r="M647" s="306" t="str">
        <f t="shared" si="168"/>
        <v/>
      </c>
      <c r="N647" s="32" t="str">
        <f t="shared" si="169"/>
        <v/>
      </c>
      <c r="P647" s="307" t="str">
        <f t="shared" si="170"/>
        <v/>
      </c>
      <c r="Q647" s="307" t="str">
        <f t="shared" si="164"/>
        <v/>
      </c>
      <c r="R647" s="307" t="str">
        <f t="shared" si="171"/>
        <v/>
      </c>
      <c r="S647" s="307" t="str">
        <f t="shared" si="172"/>
        <v/>
      </c>
      <c r="T647" s="307" t="str">
        <f t="shared" si="173"/>
        <v/>
      </c>
      <c r="U647" s="307" t="str">
        <f t="shared" si="165"/>
        <v/>
      </c>
      <c r="V647" s="723"/>
      <c r="X647" s="308" t="str">
        <f t="shared" si="174"/>
        <v/>
      </c>
      <c r="Y647" s="309" t="str">
        <f t="shared" si="175"/>
        <v/>
      </c>
      <c r="Z647" s="308" t="str">
        <f t="shared" si="166"/>
        <v/>
      </c>
      <c r="AA647" s="308" t="b">
        <f t="shared" si="167"/>
        <v>1</v>
      </c>
      <c r="AB647" s="308" t="str">
        <f t="shared" si="176"/>
        <v/>
      </c>
      <c r="AC647" s="534" t="str">
        <f t="shared" si="177"/>
        <v/>
      </c>
      <c r="AD647" s="752" t="str">
        <f t="shared" si="178"/>
        <v/>
      </c>
      <c r="AE647" s="534" t="str">
        <f t="shared" si="179"/>
        <v/>
      </c>
      <c r="AF647" s="752" t="str">
        <f t="shared" si="180"/>
        <v/>
      </c>
    </row>
    <row r="648" spans="2:32" x14ac:dyDescent="0.25">
      <c r="B648" s="721"/>
      <c r="C648" s="531" t="str">
        <f>IFERROR(VLOOKUP(B648,'מצבת ורישום גנים'!B:D,3,0),"")</f>
        <v/>
      </c>
      <c r="D648" s="721"/>
      <c r="E648" s="723"/>
      <c r="F648" s="723"/>
      <c r="G648" s="723"/>
      <c r="H648" s="723"/>
      <c r="I648" s="992" t="str">
        <f t="shared" si="181"/>
        <v/>
      </c>
      <c r="J648" s="723"/>
      <c r="K648" s="724"/>
      <c r="L648" s="723"/>
      <c r="M648" s="306" t="str">
        <f t="shared" si="168"/>
        <v/>
      </c>
      <c r="N648" s="32" t="str">
        <f t="shared" si="169"/>
        <v/>
      </c>
      <c r="P648" s="307" t="str">
        <f t="shared" si="170"/>
        <v/>
      </c>
      <c r="Q648" s="307" t="str">
        <f t="shared" si="164"/>
        <v/>
      </c>
      <c r="R648" s="307" t="str">
        <f t="shared" si="171"/>
        <v/>
      </c>
      <c r="S648" s="307" t="str">
        <f t="shared" si="172"/>
        <v/>
      </c>
      <c r="T648" s="307" t="str">
        <f t="shared" si="173"/>
        <v/>
      </c>
      <c r="U648" s="307" t="str">
        <f t="shared" si="165"/>
        <v/>
      </c>
      <c r="V648" s="723"/>
      <c r="X648" s="308" t="str">
        <f t="shared" si="174"/>
        <v/>
      </c>
      <c r="Y648" s="309" t="str">
        <f t="shared" si="175"/>
        <v/>
      </c>
      <c r="Z648" s="308" t="str">
        <f t="shared" si="166"/>
        <v/>
      </c>
      <c r="AA648" s="308" t="b">
        <f t="shared" si="167"/>
        <v>1</v>
      </c>
      <c r="AB648" s="308" t="str">
        <f t="shared" si="176"/>
        <v/>
      </c>
      <c r="AC648" s="534" t="str">
        <f t="shared" si="177"/>
        <v/>
      </c>
      <c r="AD648" s="752" t="str">
        <f t="shared" si="178"/>
        <v/>
      </c>
      <c r="AE648" s="534" t="str">
        <f t="shared" si="179"/>
        <v/>
      </c>
      <c r="AF648" s="752" t="str">
        <f t="shared" si="180"/>
        <v/>
      </c>
    </row>
    <row r="649" spans="2:32" x14ac:dyDescent="0.25">
      <c r="B649" s="721"/>
      <c r="C649" s="531" t="str">
        <f>IFERROR(VLOOKUP(B649,'מצבת ורישום גנים'!B:D,3,0),"")</f>
        <v/>
      </c>
      <c r="D649" s="721"/>
      <c r="E649" s="723"/>
      <c r="F649" s="723"/>
      <c r="G649" s="723"/>
      <c r="H649" s="723"/>
      <c r="I649" s="992" t="str">
        <f t="shared" si="181"/>
        <v/>
      </c>
      <c r="J649" s="723"/>
      <c r="K649" s="724"/>
      <c r="L649" s="723"/>
      <c r="M649" s="306" t="str">
        <f t="shared" si="168"/>
        <v/>
      </c>
      <c r="N649" s="32" t="str">
        <f t="shared" si="169"/>
        <v/>
      </c>
      <c r="P649" s="307" t="str">
        <f t="shared" si="170"/>
        <v/>
      </c>
      <c r="Q649" s="307" t="str">
        <f t="shared" si="164"/>
        <v/>
      </c>
      <c r="R649" s="307" t="str">
        <f t="shared" si="171"/>
        <v/>
      </c>
      <c r="S649" s="307" t="str">
        <f t="shared" si="172"/>
        <v/>
      </c>
      <c r="T649" s="307" t="str">
        <f t="shared" si="173"/>
        <v/>
      </c>
      <c r="U649" s="307" t="str">
        <f t="shared" si="165"/>
        <v/>
      </c>
      <c r="V649" s="723"/>
      <c r="X649" s="308" t="str">
        <f t="shared" si="174"/>
        <v/>
      </c>
      <c r="Y649" s="309" t="str">
        <f t="shared" si="175"/>
        <v/>
      </c>
      <c r="Z649" s="308" t="str">
        <f t="shared" si="166"/>
        <v/>
      </c>
      <c r="AA649" s="308" t="b">
        <f t="shared" si="167"/>
        <v>1</v>
      </c>
      <c r="AB649" s="308" t="str">
        <f t="shared" si="176"/>
        <v/>
      </c>
      <c r="AC649" s="534" t="str">
        <f t="shared" si="177"/>
        <v/>
      </c>
      <c r="AD649" s="752" t="str">
        <f t="shared" si="178"/>
        <v/>
      </c>
      <c r="AE649" s="534" t="str">
        <f t="shared" si="179"/>
        <v/>
      </c>
      <c r="AF649" s="752" t="str">
        <f t="shared" si="180"/>
        <v/>
      </c>
    </row>
    <row r="650" spans="2:32" x14ac:dyDescent="0.25">
      <c r="B650" s="721"/>
      <c r="C650" s="531" t="str">
        <f>IFERROR(VLOOKUP(B650,'מצבת ורישום גנים'!B:D,3,0),"")</f>
        <v/>
      </c>
      <c r="D650" s="721"/>
      <c r="E650" s="723"/>
      <c r="F650" s="723"/>
      <c r="G650" s="723"/>
      <c r="H650" s="723"/>
      <c r="I650" s="992" t="str">
        <f t="shared" si="181"/>
        <v/>
      </c>
      <c r="J650" s="723"/>
      <c r="K650" s="724"/>
      <c r="L650" s="723"/>
      <c r="M650" s="306" t="str">
        <f t="shared" si="168"/>
        <v/>
      </c>
      <c r="N650" s="32" t="str">
        <f t="shared" si="169"/>
        <v/>
      </c>
      <c r="P650" s="307" t="str">
        <f t="shared" si="170"/>
        <v/>
      </c>
      <c r="Q650" s="307" t="str">
        <f t="shared" si="164"/>
        <v/>
      </c>
      <c r="R650" s="307" t="str">
        <f t="shared" si="171"/>
        <v/>
      </c>
      <c r="S650" s="307" t="str">
        <f t="shared" si="172"/>
        <v/>
      </c>
      <c r="T650" s="307" t="str">
        <f t="shared" si="173"/>
        <v/>
      </c>
      <c r="U650" s="307" t="str">
        <f t="shared" si="165"/>
        <v/>
      </c>
      <c r="V650" s="723"/>
      <c r="X650" s="308" t="str">
        <f t="shared" si="174"/>
        <v/>
      </c>
      <c r="Y650" s="309" t="str">
        <f t="shared" si="175"/>
        <v/>
      </c>
      <c r="Z650" s="308" t="str">
        <f t="shared" si="166"/>
        <v/>
      </c>
      <c r="AA650" s="308" t="b">
        <f t="shared" si="167"/>
        <v>1</v>
      </c>
      <c r="AB650" s="308" t="str">
        <f t="shared" si="176"/>
        <v/>
      </c>
      <c r="AC650" s="534" t="str">
        <f t="shared" si="177"/>
        <v/>
      </c>
      <c r="AD650" s="752" t="str">
        <f t="shared" si="178"/>
        <v/>
      </c>
      <c r="AE650" s="534" t="str">
        <f t="shared" si="179"/>
        <v/>
      </c>
      <c r="AF650" s="752" t="str">
        <f t="shared" si="180"/>
        <v/>
      </c>
    </row>
    <row r="651" spans="2:32" x14ac:dyDescent="0.25">
      <c r="B651" s="721"/>
      <c r="C651" s="531" t="str">
        <f>IFERROR(VLOOKUP(B651,'מצבת ורישום גנים'!B:D,3,0),"")</f>
        <v/>
      </c>
      <c r="D651" s="721"/>
      <c r="E651" s="723"/>
      <c r="F651" s="723"/>
      <c r="G651" s="723"/>
      <c r="H651" s="723"/>
      <c r="I651" s="992" t="str">
        <f t="shared" si="181"/>
        <v/>
      </c>
      <c r="J651" s="723"/>
      <c r="K651" s="724"/>
      <c r="L651" s="723"/>
      <c r="M651" s="306" t="str">
        <f t="shared" si="168"/>
        <v/>
      </c>
      <c r="N651" s="32" t="str">
        <f t="shared" si="169"/>
        <v/>
      </c>
      <c r="P651" s="307" t="str">
        <f t="shared" si="170"/>
        <v/>
      </c>
      <c r="Q651" s="307" t="str">
        <f t="shared" si="164"/>
        <v/>
      </c>
      <c r="R651" s="307" t="str">
        <f t="shared" si="171"/>
        <v/>
      </c>
      <c r="S651" s="307" t="str">
        <f t="shared" si="172"/>
        <v/>
      </c>
      <c r="T651" s="307" t="str">
        <f t="shared" si="173"/>
        <v/>
      </c>
      <c r="U651" s="307" t="str">
        <f t="shared" si="165"/>
        <v/>
      </c>
      <c r="V651" s="723"/>
      <c r="X651" s="308" t="str">
        <f t="shared" si="174"/>
        <v/>
      </c>
      <c r="Y651" s="309" t="str">
        <f t="shared" si="175"/>
        <v/>
      </c>
      <c r="Z651" s="308" t="str">
        <f t="shared" si="166"/>
        <v/>
      </c>
      <c r="AA651" s="308" t="b">
        <f t="shared" si="167"/>
        <v>1</v>
      </c>
      <c r="AB651" s="308" t="str">
        <f t="shared" si="176"/>
        <v/>
      </c>
      <c r="AC651" s="534" t="str">
        <f t="shared" si="177"/>
        <v/>
      </c>
      <c r="AD651" s="752" t="str">
        <f t="shared" si="178"/>
        <v/>
      </c>
      <c r="AE651" s="534" t="str">
        <f t="shared" si="179"/>
        <v/>
      </c>
      <c r="AF651" s="752" t="str">
        <f t="shared" si="180"/>
        <v/>
      </c>
    </row>
    <row r="652" spans="2:32" x14ac:dyDescent="0.25">
      <c r="B652" s="721"/>
      <c r="C652" s="531" t="str">
        <f>IFERROR(VLOOKUP(B652,'מצבת ורישום גנים'!B:D,3,0),"")</f>
        <v/>
      </c>
      <c r="D652" s="721"/>
      <c r="E652" s="723"/>
      <c r="F652" s="723"/>
      <c r="G652" s="723"/>
      <c r="H652" s="723"/>
      <c r="I652" s="992" t="str">
        <f t="shared" si="181"/>
        <v/>
      </c>
      <c r="J652" s="723"/>
      <c r="K652" s="724"/>
      <c r="L652" s="723"/>
      <c r="M652" s="306" t="str">
        <f t="shared" si="168"/>
        <v/>
      </c>
      <c r="N652" s="32" t="str">
        <f t="shared" si="169"/>
        <v/>
      </c>
      <c r="P652" s="307" t="str">
        <f t="shared" si="170"/>
        <v/>
      </c>
      <c r="Q652" s="307" t="str">
        <f t="shared" si="164"/>
        <v/>
      </c>
      <c r="R652" s="307" t="str">
        <f t="shared" si="171"/>
        <v/>
      </c>
      <c r="S652" s="307" t="str">
        <f t="shared" si="172"/>
        <v/>
      </c>
      <c r="T652" s="307" t="str">
        <f t="shared" si="173"/>
        <v/>
      </c>
      <c r="U652" s="307" t="str">
        <f t="shared" si="165"/>
        <v/>
      </c>
      <c r="V652" s="723"/>
      <c r="X652" s="308" t="str">
        <f t="shared" si="174"/>
        <v/>
      </c>
      <c r="Y652" s="309" t="str">
        <f t="shared" si="175"/>
        <v/>
      </c>
      <c r="Z652" s="308" t="str">
        <f t="shared" si="166"/>
        <v/>
      </c>
      <c r="AA652" s="308" t="b">
        <f t="shared" si="167"/>
        <v>1</v>
      </c>
      <c r="AB652" s="308" t="str">
        <f t="shared" si="176"/>
        <v/>
      </c>
      <c r="AC652" s="534" t="str">
        <f t="shared" si="177"/>
        <v/>
      </c>
      <c r="AD652" s="752" t="str">
        <f t="shared" si="178"/>
        <v/>
      </c>
      <c r="AE652" s="534" t="str">
        <f t="shared" si="179"/>
        <v/>
      </c>
      <c r="AF652" s="752" t="str">
        <f t="shared" si="180"/>
        <v/>
      </c>
    </row>
    <row r="653" spans="2:32" x14ac:dyDescent="0.25">
      <c r="B653" s="721"/>
      <c r="C653" s="531" t="str">
        <f>IFERROR(VLOOKUP(B653,'מצבת ורישום גנים'!B:D,3,0),"")</f>
        <v/>
      </c>
      <c r="D653" s="721"/>
      <c r="E653" s="723"/>
      <c r="F653" s="723"/>
      <c r="G653" s="723"/>
      <c r="H653" s="723"/>
      <c r="I653" s="992" t="str">
        <f t="shared" si="181"/>
        <v/>
      </c>
      <c r="J653" s="723"/>
      <c r="K653" s="724"/>
      <c r="L653" s="723"/>
      <c r="M653" s="306" t="str">
        <f t="shared" si="168"/>
        <v/>
      </c>
      <c r="N653" s="32" t="str">
        <f t="shared" si="169"/>
        <v/>
      </c>
      <c r="P653" s="307" t="str">
        <f t="shared" si="170"/>
        <v/>
      </c>
      <c r="Q653" s="307" t="str">
        <f t="shared" si="164"/>
        <v/>
      </c>
      <c r="R653" s="307" t="str">
        <f t="shared" si="171"/>
        <v/>
      </c>
      <c r="S653" s="307" t="str">
        <f t="shared" si="172"/>
        <v/>
      </c>
      <c r="T653" s="307" t="str">
        <f t="shared" si="173"/>
        <v/>
      </c>
      <c r="U653" s="307" t="str">
        <f t="shared" si="165"/>
        <v/>
      </c>
      <c r="V653" s="723"/>
      <c r="X653" s="308" t="str">
        <f t="shared" si="174"/>
        <v/>
      </c>
      <c r="Y653" s="309" t="str">
        <f t="shared" si="175"/>
        <v/>
      </c>
      <c r="Z653" s="308" t="str">
        <f t="shared" si="166"/>
        <v/>
      </c>
      <c r="AA653" s="308" t="b">
        <f t="shared" si="167"/>
        <v>1</v>
      </c>
      <c r="AB653" s="308" t="str">
        <f t="shared" si="176"/>
        <v/>
      </c>
      <c r="AC653" s="534" t="str">
        <f t="shared" si="177"/>
        <v/>
      </c>
      <c r="AD653" s="752" t="str">
        <f t="shared" si="178"/>
        <v/>
      </c>
      <c r="AE653" s="534" t="str">
        <f t="shared" si="179"/>
        <v/>
      </c>
      <c r="AF653" s="752" t="str">
        <f t="shared" si="180"/>
        <v/>
      </c>
    </row>
    <row r="654" spans="2:32" x14ac:dyDescent="0.25">
      <c r="B654" s="721"/>
      <c r="C654" s="531" t="str">
        <f>IFERROR(VLOOKUP(B654,'מצבת ורישום גנים'!B:D,3,0),"")</f>
        <v/>
      </c>
      <c r="D654" s="721"/>
      <c r="E654" s="723"/>
      <c r="F654" s="723"/>
      <c r="G654" s="723"/>
      <c r="H654" s="723"/>
      <c r="I654" s="992" t="str">
        <f t="shared" si="181"/>
        <v/>
      </c>
      <c r="J654" s="723"/>
      <c r="K654" s="724"/>
      <c r="L654" s="723"/>
      <c r="M654" s="306" t="str">
        <f t="shared" si="168"/>
        <v/>
      </c>
      <c r="N654" s="32" t="str">
        <f t="shared" si="169"/>
        <v/>
      </c>
      <c r="P654" s="307" t="str">
        <f t="shared" si="170"/>
        <v/>
      </c>
      <c r="Q654" s="307" t="str">
        <f t="shared" si="164"/>
        <v/>
      </c>
      <c r="R654" s="307" t="str">
        <f t="shared" si="171"/>
        <v/>
      </c>
      <c r="S654" s="307" t="str">
        <f t="shared" si="172"/>
        <v/>
      </c>
      <c r="T654" s="307" t="str">
        <f t="shared" si="173"/>
        <v/>
      </c>
      <c r="U654" s="307" t="str">
        <f t="shared" si="165"/>
        <v/>
      </c>
      <c r="V654" s="723"/>
      <c r="X654" s="308" t="str">
        <f t="shared" si="174"/>
        <v/>
      </c>
      <c r="Y654" s="309" t="str">
        <f t="shared" si="175"/>
        <v/>
      </c>
      <c r="Z654" s="308" t="str">
        <f t="shared" si="166"/>
        <v/>
      </c>
      <c r="AA654" s="308" t="b">
        <f t="shared" si="167"/>
        <v>1</v>
      </c>
      <c r="AB654" s="308" t="str">
        <f t="shared" si="176"/>
        <v/>
      </c>
      <c r="AC654" s="534" t="str">
        <f t="shared" si="177"/>
        <v/>
      </c>
      <c r="AD654" s="752" t="str">
        <f t="shared" si="178"/>
        <v/>
      </c>
      <c r="AE654" s="534" t="str">
        <f t="shared" si="179"/>
        <v/>
      </c>
      <c r="AF654" s="752" t="str">
        <f t="shared" si="180"/>
        <v/>
      </c>
    </row>
    <row r="655" spans="2:32" x14ac:dyDescent="0.25">
      <c r="B655" s="721"/>
      <c r="C655" s="531" t="str">
        <f>IFERROR(VLOOKUP(B655,'מצבת ורישום גנים'!B:D,3,0),"")</f>
        <v/>
      </c>
      <c r="D655" s="721"/>
      <c r="E655" s="723"/>
      <c r="F655" s="723"/>
      <c r="G655" s="723"/>
      <c r="H655" s="723"/>
      <c r="I655" s="992" t="str">
        <f t="shared" si="181"/>
        <v/>
      </c>
      <c r="J655" s="723"/>
      <c r="K655" s="724"/>
      <c r="L655" s="723"/>
      <c r="M655" s="306" t="str">
        <f t="shared" si="168"/>
        <v/>
      </c>
      <c r="N655" s="32" t="str">
        <f t="shared" si="169"/>
        <v/>
      </c>
      <c r="P655" s="307" t="str">
        <f t="shared" si="170"/>
        <v/>
      </c>
      <c r="Q655" s="307" t="str">
        <f t="shared" si="164"/>
        <v/>
      </c>
      <c r="R655" s="307" t="str">
        <f t="shared" si="171"/>
        <v/>
      </c>
      <c r="S655" s="307" t="str">
        <f t="shared" si="172"/>
        <v/>
      </c>
      <c r="T655" s="307" t="str">
        <f t="shared" si="173"/>
        <v/>
      </c>
      <c r="U655" s="307" t="str">
        <f t="shared" si="165"/>
        <v/>
      </c>
      <c r="V655" s="723"/>
      <c r="X655" s="308" t="str">
        <f t="shared" si="174"/>
        <v/>
      </c>
      <c r="Y655" s="309" t="str">
        <f t="shared" si="175"/>
        <v/>
      </c>
      <c r="Z655" s="308" t="str">
        <f t="shared" si="166"/>
        <v/>
      </c>
      <c r="AA655" s="308" t="b">
        <f t="shared" si="167"/>
        <v>1</v>
      </c>
      <c r="AB655" s="308" t="str">
        <f t="shared" si="176"/>
        <v/>
      </c>
      <c r="AC655" s="534" t="str">
        <f t="shared" si="177"/>
        <v/>
      </c>
      <c r="AD655" s="752" t="str">
        <f t="shared" si="178"/>
        <v/>
      </c>
      <c r="AE655" s="534" t="str">
        <f t="shared" si="179"/>
        <v/>
      </c>
      <c r="AF655" s="752" t="str">
        <f t="shared" si="180"/>
        <v/>
      </c>
    </row>
    <row r="656" spans="2:32" x14ac:dyDescent="0.25">
      <c r="B656" s="721"/>
      <c r="C656" s="531" t="str">
        <f>IFERROR(VLOOKUP(B656,'מצבת ורישום גנים'!B:D,3,0),"")</f>
        <v/>
      </c>
      <c r="D656" s="721"/>
      <c r="E656" s="723"/>
      <c r="F656" s="723"/>
      <c r="G656" s="723"/>
      <c r="H656" s="723"/>
      <c r="I656" s="992" t="str">
        <f t="shared" si="181"/>
        <v/>
      </c>
      <c r="J656" s="723"/>
      <c r="K656" s="724"/>
      <c r="L656" s="723"/>
      <c r="M656" s="306" t="str">
        <f t="shared" si="168"/>
        <v/>
      </c>
      <c r="N656" s="32" t="str">
        <f t="shared" si="169"/>
        <v/>
      </c>
      <c r="P656" s="307" t="str">
        <f t="shared" si="170"/>
        <v/>
      </c>
      <c r="Q656" s="307" t="str">
        <f t="shared" ref="Q656:Q719" si="182">IF(J656="","",IFERROR(IF(OR(H656="גננת",H656="מורה",H656="רכז",H656="רכזת גן",H656="רכז גן",H656="רכז בית ספר",H656="רכזת בית ספר"),IF(J656&gt;=75,"תקין","לא תקין"),IF(H656="סייעת ממשיכה",IF(J656&gt;=30,"תקין","לא תקין"),IF(H656="סייעת רפואית/אישית",IF(J656&gt;=12.5,"תקין","לא תקין"),IF(H656="סייעת חדשה",IF(J656&gt;=37,"תקין","לא תקין"),IF(OR(H656&lt;&gt;"מורה",H656&lt;&gt;"גננת",H656&lt;&gt;"סייעת"),IF(J656&gt;=30.61,"תקין","לא תקין"),"לא תקין"))))),""))</f>
        <v/>
      </c>
      <c r="R656" s="307" t="str">
        <f t="shared" si="171"/>
        <v/>
      </c>
      <c r="S656" s="307" t="str">
        <f t="shared" si="172"/>
        <v/>
      </c>
      <c r="T656" s="307" t="str">
        <f t="shared" si="173"/>
        <v/>
      </c>
      <c r="U656" s="307" t="str">
        <f t="shared" ref="U656:U719" si="183">IF(D656="","",IF(Z656&gt;1,IF(SUMIF(D:D,D656,L:L)&gt;90,"לא תקין","תקין"),"תקין"))</f>
        <v/>
      </c>
      <c r="V656" s="723"/>
      <c r="X656" s="308" t="str">
        <f t="shared" si="174"/>
        <v/>
      </c>
      <c r="Y656" s="309" t="str">
        <f t="shared" si="175"/>
        <v/>
      </c>
      <c r="Z656" s="308" t="str">
        <f t="shared" ref="Z656:Z719" si="184">IF(D656="","",COUNTIF(D:D,D656))</f>
        <v/>
      </c>
      <c r="AA656" s="308" t="b">
        <f t="shared" ref="AA656:AA719" si="185">MOD(MID(REPT(0,9-LEN(D656))&amp;D656,1,1)+MID("0246813579",MID(REPT(0,9-LEN(D656))&amp;D656,2,1)+1,1)+MID(REPT(0,9-LEN(D656))&amp;D656,3,1)+MID("0246813579",MID(REPT(0,9-LEN(D656))&amp;D656,4,1)+1,1)+MID(REPT(0,9-LEN(D656))&amp;D656,5,1)+MID("0246813579",MID(REPT(0,9-LEN(D656))&amp;D656,6,1)+1,1)+MID(REPT(0,9-LEN(D656))&amp;D656,7,1)+MID("0246813579",MID(REPT(0,9-LEN(D656))&amp;D656,8,1)+1,1)+MID(REPT(0,9-LEN(D656))&amp;D656,9,1),10)=0</f>
        <v>1</v>
      </c>
      <c r="AB656" s="308" t="str">
        <f t="shared" si="176"/>
        <v/>
      </c>
      <c r="AC656" s="534" t="str">
        <f t="shared" si="177"/>
        <v/>
      </c>
      <c r="AD656" s="752" t="str">
        <f t="shared" si="178"/>
        <v/>
      </c>
      <c r="AE656" s="534" t="str">
        <f t="shared" si="179"/>
        <v/>
      </c>
      <c r="AF656" s="752" t="str">
        <f t="shared" si="180"/>
        <v/>
      </c>
    </row>
    <row r="657" spans="2:32" x14ac:dyDescent="0.25">
      <c r="B657" s="721"/>
      <c r="C657" s="531" t="str">
        <f>IFERROR(VLOOKUP(B657,'מצבת ורישום גנים'!B:D,3,0),"")</f>
        <v/>
      </c>
      <c r="D657" s="721"/>
      <c r="E657" s="723"/>
      <c r="F657" s="723"/>
      <c r="G657" s="723"/>
      <c r="H657" s="723"/>
      <c r="I657" s="992" t="str">
        <f t="shared" si="181"/>
        <v/>
      </c>
      <c r="J657" s="723"/>
      <c r="K657" s="724"/>
      <c r="L657" s="723"/>
      <c r="M657" s="306" t="str">
        <f t="shared" ref="M657:M720" si="186">IF(AND(L657&gt;0,K657&gt;0),K657*L657,"")</f>
        <v/>
      </c>
      <c r="N657" s="32" t="str">
        <f t="shared" ref="N657:N720" si="187">TEXT(LEFT(H657,2),0)</f>
        <v/>
      </c>
      <c r="P657" s="307" t="str">
        <f t="shared" ref="P657:P720" si="188">IF(D657="","",IF(AA657=FALSE,"לא תקין","תקין"))</f>
        <v/>
      </c>
      <c r="Q657" s="307" t="str">
        <f t="shared" si="182"/>
        <v/>
      </c>
      <c r="R657" s="307" t="str">
        <f t="shared" ref="R657:R720" si="189">IF(K657="","",IF(OR(Y657&lt;100%,Y657&gt;140%),"לא תקין","תקין"))</f>
        <v/>
      </c>
      <c r="S657" s="307" t="str">
        <f t="shared" ref="S657:S720" si="190">IF(J657="","",IFERROR(IF(J657&gt;120,"לא תקין","תקין"),""))</f>
        <v/>
      </c>
      <c r="T657" s="307" t="str">
        <f t="shared" ref="T657:T720" si="191">IF(L657="","",IF(H657="","יש להזין איש צוות",IF(OR(H657="מורה",H657="גננת",H657="רכז גן",H657="רכזת גן",H657="סייעת ממשיכה",H657="סייעת חדשה",H657="מדצית",H657="מדצ",H657="מדריך",H657="מדריכה",H657="תוספת כח אדם"),IF(L657&lt;=90,"תקין","לא תקין"),IF(OR(H657="רכז בית ספר",H657="רכזת תכנית בבית הספר",H657="רכזת בית ספר"),IF(L657&lt;=114,"תקין","לא תקין"),IF(OR(H657="סגנית רכזת מעל 150",H657="סגן רכז"),IF(L657&lt;=93,"תקין","לא תקין"),"לא תקין")))))</f>
        <v/>
      </c>
      <c r="U657" s="307" t="str">
        <f t="shared" si="183"/>
        <v/>
      </c>
      <c r="V657" s="723"/>
      <c r="X657" s="308" t="str">
        <f t="shared" ref="X657:X720" si="192">IF(M657="","",IF(OR(R657="לא תקין",S657="לא תקין",T657="לא תקין",,U657="לא תקין"),"לא תקין","תקין"))</f>
        <v/>
      </c>
      <c r="Y657" s="309" t="str">
        <f t="shared" ref="Y657:Y720" si="193">IFERROR(IF(J657="","",K657/J657),"")</f>
        <v/>
      </c>
      <c r="Z657" s="308" t="str">
        <f t="shared" si="184"/>
        <v/>
      </c>
      <c r="AA657" s="308" t="b">
        <f t="shared" si="185"/>
        <v>1</v>
      </c>
      <c r="AB657" s="308" t="str">
        <f t="shared" ref="AB657:AB720" si="194">IF(H657="גננת",IF(J657&lt;75,"לא תקין","תקין"),"")</f>
        <v/>
      </c>
      <c r="AC657" s="534" t="str">
        <f t="shared" ref="AC657:AC720" si="195">IF(B657&lt;&gt;"",B657&amp;H657,"")</f>
        <v/>
      </c>
      <c r="AD657" s="752" t="str">
        <f t="shared" ref="AD657:AD720" si="196">M657</f>
        <v/>
      </c>
      <c r="AE657" s="534" t="str">
        <f t="shared" ref="AE657:AE720" si="197">IF(B657&lt;&gt;"",B657&amp;LEFT(H657,5),"")</f>
        <v/>
      </c>
      <c r="AF657" s="752" t="str">
        <f t="shared" ref="AF657:AF720" si="198">M657</f>
        <v/>
      </c>
    </row>
    <row r="658" spans="2:32" x14ac:dyDescent="0.25">
      <c r="B658" s="721"/>
      <c r="C658" s="531" t="str">
        <f>IFERROR(VLOOKUP(B658,'מצבת ורישום גנים'!B:D,3,0),"")</f>
        <v/>
      </c>
      <c r="D658" s="721"/>
      <c r="E658" s="723"/>
      <c r="F658" s="723"/>
      <c r="G658" s="723"/>
      <c r="H658" s="723"/>
      <c r="I658" s="992" t="str">
        <f t="shared" ref="I658:I721" si="199">SUBSTITUTE(IFERROR(IF(H658="מדצ","מדצ/ית",IF(OR(H658="סייעת ממשיכה",H658="סייעת חדשה",H658="סייעת רפואית/אישית"),"סייעת",IF(H658="רכזת גן","רכזת גן"))),""),"FALSE","")</f>
        <v/>
      </c>
      <c r="J658" s="723"/>
      <c r="K658" s="724"/>
      <c r="L658" s="723"/>
      <c r="M658" s="306" t="str">
        <f t="shared" si="186"/>
        <v/>
      </c>
      <c r="N658" s="32" t="str">
        <f t="shared" si="187"/>
        <v/>
      </c>
      <c r="P658" s="307" t="str">
        <f t="shared" si="188"/>
        <v/>
      </c>
      <c r="Q658" s="307" t="str">
        <f t="shared" si="182"/>
        <v/>
      </c>
      <c r="R658" s="307" t="str">
        <f t="shared" si="189"/>
        <v/>
      </c>
      <c r="S658" s="307" t="str">
        <f t="shared" si="190"/>
        <v/>
      </c>
      <c r="T658" s="307" t="str">
        <f t="shared" si="191"/>
        <v/>
      </c>
      <c r="U658" s="307" t="str">
        <f t="shared" si="183"/>
        <v/>
      </c>
      <c r="V658" s="723"/>
      <c r="X658" s="308" t="str">
        <f t="shared" si="192"/>
        <v/>
      </c>
      <c r="Y658" s="309" t="str">
        <f t="shared" si="193"/>
        <v/>
      </c>
      <c r="Z658" s="308" t="str">
        <f t="shared" si="184"/>
        <v/>
      </c>
      <c r="AA658" s="308" t="b">
        <f t="shared" si="185"/>
        <v>1</v>
      </c>
      <c r="AB658" s="308" t="str">
        <f t="shared" si="194"/>
        <v/>
      </c>
      <c r="AC658" s="534" t="str">
        <f t="shared" si="195"/>
        <v/>
      </c>
      <c r="AD658" s="752" t="str">
        <f t="shared" si="196"/>
        <v/>
      </c>
      <c r="AE658" s="534" t="str">
        <f t="shared" si="197"/>
        <v/>
      </c>
      <c r="AF658" s="752" t="str">
        <f t="shared" si="198"/>
        <v/>
      </c>
    </row>
    <row r="659" spans="2:32" x14ac:dyDescent="0.25">
      <c r="B659" s="721"/>
      <c r="C659" s="531" t="str">
        <f>IFERROR(VLOOKUP(B659,'מצבת ורישום גנים'!B:D,3,0),"")</f>
        <v/>
      </c>
      <c r="D659" s="721"/>
      <c r="E659" s="723"/>
      <c r="F659" s="723"/>
      <c r="G659" s="723"/>
      <c r="H659" s="723"/>
      <c r="I659" s="992" t="str">
        <f t="shared" si="199"/>
        <v/>
      </c>
      <c r="J659" s="723"/>
      <c r="K659" s="724"/>
      <c r="L659" s="723"/>
      <c r="M659" s="306" t="str">
        <f t="shared" si="186"/>
        <v/>
      </c>
      <c r="N659" s="32" t="str">
        <f t="shared" si="187"/>
        <v/>
      </c>
      <c r="P659" s="307" t="str">
        <f t="shared" si="188"/>
        <v/>
      </c>
      <c r="Q659" s="307" t="str">
        <f t="shared" si="182"/>
        <v/>
      </c>
      <c r="R659" s="307" t="str">
        <f t="shared" si="189"/>
        <v/>
      </c>
      <c r="S659" s="307" t="str">
        <f t="shared" si="190"/>
        <v/>
      </c>
      <c r="T659" s="307" t="str">
        <f t="shared" si="191"/>
        <v/>
      </c>
      <c r="U659" s="307" t="str">
        <f t="shared" si="183"/>
        <v/>
      </c>
      <c r="V659" s="723"/>
      <c r="X659" s="308" t="str">
        <f t="shared" si="192"/>
        <v/>
      </c>
      <c r="Y659" s="309" t="str">
        <f t="shared" si="193"/>
        <v/>
      </c>
      <c r="Z659" s="308" t="str">
        <f t="shared" si="184"/>
        <v/>
      </c>
      <c r="AA659" s="308" t="b">
        <f t="shared" si="185"/>
        <v>1</v>
      </c>
      <c r="AB659" s="308" t="str">
        <f t="shared" si="194"/>
        <v/>
      </c>
      <c r="AC659" s="534" t="str">
        <f t="shared" si="195"/>
        <v/>
      </c>
      <c r="AD659" s="752" t="str">
        <f t="shared" si="196"/>
        <v/>
      </c>
      <c r="AE659" s="534" t="str">
        <f t="shared" si="197"/>
        <v/>
      </c>
      <c r="AF659" s="752" t="str">
        <f t="shared" si="198"/>
        <v/>
      </c>
    </row>
    <row r="660" spans="2:32" x14ac:dyDescent="0.25">
      <c r="B660" s="721"/>
      <c r="C660" s="531" t="str">
        <f>IFERROR(VLOOKUP(B660,'מצבת ורישום גנים'!B:D,3,0),"")</f>
        <v/>
      </c>
      <c r="D660" s="721"/>
      <c r="E660" s="723"/>
      <c r="F660" s="723"/>
      <c r="G660" s="723"/>
      <c r="H660" s="723"/>
      <c r="I660" s="992" t="str">
        <f t="shared" si="199"/>
        <v/>
      </c>
      <c r="J660" s="723"/>
      <c r="K660" s="724"/>
      <c r="L660" s="723"/>
      <c r="M660" s="306" t="str">
        <f t="shared" si="186"/>
        <v/>
      </c>
      <c r="N660" s="32" t="str">
        <f t="shared" si="187"/>
        <v/>
      </c>
      <c r="P660" s="307" t="str">
        <f t="shared" si="188"/>
        <v/>
      </c>
      <c r="Q660" s="307" t="str">
        <f t="shared" si="182"/>
        <v/>
      </c>
      <c r="R660" s="307" t="str">
        <f t="shared" si="189"/>
        <v/>
      </c>
      <c r="S660" s="307" t="str">
        <f t="shared" si="190"/>
        <v/>
      </c>
      <c r="T660" s="307" t="str">
        <f t="shared" si="191"/>
        <v/>
      </c>
      <c r="U660" s="307" t="str">
        <f t="shared" si="183"/>
        <v/>
      </c>
      <c r="V660" s="723"/>
      <c r="X660" s="308" t="str">
        <f t="shared" si="192"/>
        <v/>
      </c>
      <c r="Y660" s="309" t="str">
        <f t="shared" si="193"/>
        <v/>
      </c>
      <c r="Z660" s="308" t="str">
        <f t="shared" si="184"/>
        <v/>
      </c>
      <c r="AA660" s="308" t="b">
        <f t="shared" si="185"/>
        <v>1</v>
      </c>
      <c r="AB660" s="308" t="str">
        <f t="shared" si="194"/>
        <v/>
      </c>
      <c r="AC660" s="534" t="str">
        <f t="shared" si="195"/>
        <v/>
      </c>
      <c r="AD660" s="752" t="str">
        <f t="shared" si="196"/>
        <v/>
      </c>
      <c r="AE660" s="534" t="str">
        <f t="shared" si="197"/>
        <v/>
      </c>
      <c r="AF660" s="752" t="str">
        <f t="shared" si="198"/>
        <v/>
      </c>
    </row>
    <row r="661" spans="2:32" x14ac:dyDescent="0.25">
      <c r="B661" s="721"/>
      <c r="C661" s="531" t="str">
        <f>IFERROR(VLOOKUP(B661,'מצבת ורישום גנים'!B:D,3,0),"")</f>
        <v/>
      </c>
      <c r="D661" s="721"/>
      <c r="E661" s="723"/>
      <c r="F661" s="723"/>
      <c r="G661" s="723"/>
      <c r="H661" s="723"/>
      <c r="I661" s="992" t="str">
        <f t="shared" si="199"/>
        <v/>
      </c>
      <c r="J661" s="723"/>
      <c r="K661" s="724"/>
      <c r="L661" s="723"/>
      <c r="M661" s="306" t="str">
        <f t="shared" si="186"/>
        <v/>
      </c>
      <c r="N661" s="32" t="str">
        <f t="shared" si="187"/>
        <v/>
      </c>
      <c r="P661" s="307" t="str">
        <f t="shared" si="188"/>
        <v/>
      </c>
      <c r="Q661" s="307" t="str">
        <f t="shared" si="182"/>
        <v/>
      </c>
      <c r="R661" s="307" t="str">
        <f t="shared" si="189"/>
        <v/>
      </c>
      <c r="S661" s="307" t="str">
        <f t="shared" si="190"/>
        <v/>
      </c>
      <c r="T661" s="307" t="str">
        <f t="shared" si="191"/>
        <v/>
      </c>
      <c r="U661" s="307" t="str">
        <f t="shared" si="183"/>
        <v/>
      </c>
      <c r="V661" s="723"/>
      <c r="X661" s="308" t="str">
        <f t="shared" si="192"/>
        <v/>
      </c>
      <c r="Y661" s="309" t="str">
        <f t="shared" si="193"/>
        <v/>
      </c>
      <c r="Z661" s="308" t="str">
        <f t="shared" si="184"/>
        <v/>
      </c>
      <c r="AA661" s="308" t="b">
        <f t="shared" si="185"/>
        <v>1</v>
      </c>
      <c r="AB661" s="308" t="str">
        <f t="shared" si="194"/>
        <v/>
      </c>
      <c r="AC661" s="534" t="str">
        <f t="shared" si="195"/>
        <v/>
      </c>
      <c r="AD661" s="752" t="str">
        <f t="shared" si="196"/>
        <v/>
      </c>
      <c r="AE661" s="534" t="str">
        <f t="shared" si="197"/>
        <v/>
      </c>
      <c r="AF661" s="752" t="str">
        <f t="shared" si="198"/>
        <v/>
      </c>
    </row>
    <row r="662" spans="2:32" x14ac:dyDescent="0.25">
      <c r="B662" s="721"/>
      <c r="C662" s="531" t="str">
        <f>IFERROR(VLOOKUP(B662,'מצבת ורישום גנים'!B:D,3,0),"")</f>
        <v/>
      </c>
      <c r="D662" s="721"/>
      <c r="E662" s="723"/>
      <c r="F662" s="723"/>
      <c r="G662" s="723"/>
      <c r="H662" s="723"/>
      <c r="I662" s="992" t="str">
        <f t="shared" si="199"/>
        <v/>
      </c>
      <c r="J662" s="723"/>
      <c r="K662" s="724"/>
      <c r="L662" s="723"/>
      <c r="M662" s="306" t="str">
        <f t="shared" si="186"/>
        <v/>
      </c>
      <c r="N662" s="32" t="str">
        <f t="shared" si="187"/>
        <v/>
      </c>
      <c r="P662" s="307" t="str">
        <f t="shared" si="188"/>
        <v/>
      </c>
      <c r="Q662" s="307" t="str">
        <f t="shared" si="182"/>
        <v/>
      </c>
      <c r="R662" s="307" t="str">
        <f t="shared" si="189"/>
        <v/>
      </c>
      <c r="S662" s="307" t="str">
        <f t="shared" si="190"/>
        <v/>
      </c>
      <c r="T662" s="307" t="str">
        <f t="shared" si="191"/>
        <v/>
      </c>
      <c r="U662" s="307" t="str">
        <f t="shared" si="183"/>
        <v/>
      </c>
      <c r="V662" s="723"/>
      <c r="X662" s="308" t="str">
        <f t="shared" si="192"/>
        <v/>
      </c>
      <c r="Y662" s="309" t="str">
        <f t="shared" si="193"/>
        <v/>
      </c>
      <c r="Z662" s="308" t="str">
        <f t="shared" si="184"/>
        <v/>
      </c>
      <c r="AA662" s="308" t="b">
        <f t="shared" si="185"/>
        <v>1</v>
      </c>
      <c r="AB662" s="308" t="str">
        <f t="shared" si="194"/>
        <v/>
      </c>
      <c r="AC662" s="534" t="str">
        <f t="shared" si="195"/>
        <v/>
      </c>
      <c r="AD662" s="752" t="str">
        <f t="shared" si="196"/>
        <v/>
      </c>
      <c r="AE662" s="534" t="str">
        <f t="shared" si="197"/>
        <v/>
      </c>
      <c r="AF662" s="752" t="str">
        <f t="shared" si="198"/>
        <v/>
      </c>
    </row>
    <row r="663" spans="2:32" x14ac:dyDescent="0.25">
      <c r="B663" s="721"/>
      <c r="C663" s="531" t="str">
        <f>IFERROR(VLOOKUP(B663,'מצבת ורישום גנים'!B:D,3,0),"")</f>
        <v/>
      </c>
      <c r="D663" s="721"/>
      <c r="E663" s="723"/>
      <c r="F663" s="723"/>
      <c r="G663" s="723"/>
      <c r="H663" s="723"/>
      <c r="I663" s="992" t="str">
        <f t="shared" si="199"/>
        <v/>
      </c>
      <c r="J663" s="723"/>
      <c r="K663" s="724"/>
      <c r="L663" s="723"/>
      <c r="M663" s="306" t="str">
        <f t="shared" si="186"/>
        <v/>
      </c>
      <c r="N663" s="32" t="str">
        <f t="shared" si="187"/>
        <v/>
      </c>
      <c r="P663" s="307" t="str">
        <f t="shared" si="188"/>
        <v/>
      </c>
      <c r="Q663" s="307" t="str">
        <f t="shared" si="182"/>
        <v/>
      </c>
      <c r="R663" s="307" t="str">
        <f t="shared" si="189"/>
        <v/>
      </c>
      <c r="S663" s="307" t="str">
        <f t="shared" si="190"/>
        <v/>
      </c>
      <c r="T663" s="307" t="str">
        <f t="shared" si="191"/>
        <v/>
      </c>
      <c r="U663" s="307" t="str">
        <f t="shared" si="183"/>
        <v/>
      </c>
      <c r="V663" s="723"/>
      <c r="X663" s="308" t="str">
        <f t="shared" si="192"/>
        <v/>
      </c>
      <c r="Y663" s="309" t="str">
        <f t="shared" si="193"/>
        <v/>
      </c>
      <c r="Z663" s="308" t="str">
        <f t="shared" si="184"/>
        <v/>
      </c>
      <c r="AA663" s="308" t="b">
        <f t="shared" si="185"/>
        <v>1</v>
      </c>
      <c r="AB663" s="308" t="str">
        <f t="shared" si="194"/>
        <v/>
      </c>
      <c r="AC663" s="534" t="str">
        <f t="shared" si="195"/>
        <v/>
      </c>
      <c r="AD663" s="752" t="str">
        <f t="shared" si="196"/>
        <v/>
      </c>
      <c r="AE663" s="534" t="str">
        <f t="shared" si="197"/>
        <v/>
      </c>
      <c r="AF663" s="752" t="str">
        <f t="shared" si="198"/>
        <v/>
      </c>
    </row>
    <row r="664" spans="2:32" x14ac:dyDescent="0.25">
      <c r="B664" s="721"/>
      <c r="C664" s="531" t="str">
        <f>IFERROR(VLOOKUP(B664,'מצבת ורישום גנים'!B:D,3,0),"")</f>
        <v/>
      </c>
      <c r="D664" s="721"/>
      <c r="E664" s="723"/>
      <c r="F664" s="723"/>
      <c r="G664" s="723"/>
      <c r="H664" s="723"/>
      <c r="I664" s="992" t="str">
        <f t="shared" si="199"/>
        <v/>
      </c>
      <c r="J664" s="723"/>
      <c r="K664" s="724"/>
      <c r="L664" s="723"/>
      <c r="M664" s="306" t="str">
        <f t="shared" si="186"/>
        <v/>
      </c>
      <c r="N664" s="32" t="str">
        <f t="shared" si="187"/>
        <v/>
      </c>
      <c r="P664" s="307" t="str">
        <f t="shared" si="188"/>
        <v/>
      </c>
      <c r="Q664" s="307" t="str">
        <f t="shared" si="182"/>
        <v/>
      </c>
      <c r="R664" s="307" t="str">
        <f t="shared" si="189"/>
        <v/>
      </c>
      <c r="S664" s="307" t="str">
        <f t="shared" si="190"/>
        <v/>
      </c>
      <c r="T664" s="307" t="str">
        <f t="shared" si="191"/>
        <v/>
      </c>
      <c r="U664" s="307" t="str">
        <f t="shared" si="183"/>
        <v/>
      </c>
      <c r="V664" s="723"/>
      <c r="X664" s="308" t="str">
        <f t="shared" si="192"/>
        <v/>
      </c>
      <c r="Y664" s="309" t="str">
        <f t="shared" si="193"/>
        <v/>
      </c>
      <c r="Z664" s="308" t="str">
        <f t="shared" si="184"/>
        <v/>
      </c>
      <c r="AA664" s="308" t="b">
        <f t="shared" si="185"/>
        <v>1</v>
      </c>
      <c r="AB664" s="308" t="str">
        <f t="shared" si="194"/>
        <v/>
      </c>
      <c r="AC664" s="534" t="str">
        <f t="shared" si="195"/>
        <v/>
      </c>
      <c r="AD664" s="752" t="str">
        <f t="shared" si="196"/>
        <v/>
      </c>
      <c r="AE664" s="534" t="str">
        <f t="shared" si="197"/>
        <v/>
      </c>
      <c r="AF664" s="752" t="str">
        <f t="shared" si="198"/>
        <v/>
      </c>
    </row>
    <row r="665" spans="2:32" x14ac:dyDescent="0.25">
      <c r="B665" s="721"/>
      <c r="C665" s="531" t="str">
        <f>IFERROR(VLOOKUP(B665,'מצבת ורישום גנים'!B:D,3,0),"")</f>
        <v/>
      </c>
      <c r="D665" s="721"/>
      <c r="E665" s="723"/>
      <c r="F665" s="723"/>
      <c r="G665" s="723"/>
      <c r="H665" s="723"/>
      <c r="I665" s="992" t="str">
        <f t="shared" si="199"/>
        <v/>
      </c>
      <c r="J665" s="723"/>
      <c r="K665" s="724"/>
      <c r="L665" s="723"/>
      <c r="M665" s="306" t="str">
        <f t="shared" si="186"/>
        <v/>
      </c>
      <c r="N665" s="32" t="str">
        <f t="shared" si="187"/>
        <v/>
      </c>
      <c r="P665" s="307" t="str">
        <f t="shared" si="188"/>
        <v/>
      </c>
      <c r="Q665" s="307" t="str">
        <f t="shared" si="182"/>
        <v/>
      </c>
      <c r="R665" s="307" t="str">
        <f t="shared" si="189"/>
        <v/>
      </c>
      <c r="S665" s="307" t="str">
        <f t="shared" si="190"/>
        <v/>
      </c>
      <c r="T665" s="307" t="str">
        <f t="shared" si="191"/>
        <v/>
      </c>
      <c r="U665" s="307" t="str">
        <f t="shared" si="183"/>
        <v/>
      </c>
      <c r="V665" s="723"/>
      <c r="X665" s="308" t="str">
        <f t="shared" si="192"/>
        <v/>
      </c>
      <c r="Y665" s="309" t="str">
        <f t="shared" si="193"/>
        <v/>
      </c>
      <c r="Z665" s="308" t="str">
        <f t="shared" si="184"/>
        <v/>
      </c>
      <c r="AA665" s="308" t="b">
        <f t="shared" si="185"/>
        <v>1</v>
      </c>
      <c r="AB665" s="308" t="str">
        <f t="shared" si="194"/>
        <v/>
      </c>
      <c r="AC665" s="534" t="str">
        <f t="shared" si="195"/>
        <v/>
      </c>
      <c r="AD665" s="752" t="str">
        <f t="shared" si="196"/>
        <v/>
      </c>
      <c r="AE665" s="534" t="str">
        <f t="shared" si="197"/>
        <v/>
      </c>
      <c r="AF665" s="752" t="str">
        <f t="shared" si="198"/>
        <v/>
      </c>
    </row>
    <row r="666" spans="2:32" x14ac:dyDescent="0.25">
      <c r="B666" s="721"/>
      <c r="C666" s="531" t="str">
        <f>IFERROR(VLOOKUP(B666,'מצבת ורישום גנים'!B:D,3,0),"")</f>
        <v/>
      </c>
      <c r="D666" s="721"/>
      <c r="E666" s="723"/>
      <c r="F666" s="723"/>
      <c r="G666" s="723"/>
      <c r="H666" s="723"/>
      <c r="I666" s="992" t="str">
        <f t="shared" si="199"/>
        <v/>
      </c>
      <c r="J666" s="723"/>
      <c r="K666" s="724"/>
      <c r="L666" s="723"/>
      <c r="M666" s="306" t="str">
        <f t="shared" si="186"/>
        <v/>
      </c>
      <c r="N666" s="32" t="str">
        <f t="shared" si="187"/>
        <v/>
      </c>
      <c r="P666" s="307" t="str">
        <f t="shared" si="188"/>
        <v/>
      </c>
      <c r="Q666" s="307" t="str">
        <f t="shared" si="182"/>
        <v/>
      </c>
      <c r="R666" s="307" t="str">
        <f t="shared" si="189"/>
        <v/>
      </c>
      <c r="S666" s="307" t="str">
        <f t="shared" si="190"/>
        <v/>
      </c>
      <c r="T666" s="307" t="str">
        <f t="shared" si="191"/>
        <v/>
      </c>
      <c r="U666" s="307" t="str">
        <f t="shared" si="183"/>
        <v/>
      </c>
      <c r="V666" s="723"/>
      <c r="X666" s="308" t="str">
        <f t="shared" si="192"/>
        <v/>
      </c>
      <c r="Y666" s="309" t="str">
        <f t="shared" si="193"/>
        <v/>
      </c>
      <c r="Z666" s="308" t="str">
        <f t="shared" si="184"/>
        <v/>
      </c>
      <c r="AA666" s="308" t="b">
        <f t="shared" si="185"/>
        <v>1</v>
      </c>
      <c r="AB666" s="308" t="str">
        <f t="shared" si="194"/>
        <v/>
      </c>
      <c r="AC666" s="534" t="str">
        <f t="shared" si="195"/>
        <v/>
      </c>
      <c r="AD666" s="752" t="str">
        <f t="shared" si="196"/>
        <v/>
      </c>
      <c r="AE666" s="534" t="str">
        <f t="shared" si="197"/>
        <v/>
      </c>
      <c r="AF666" s="752" t="str">
        <f t="shared" si="198"/>
        <v/>
      </c>
    </row>
    <row r="667" spans="2:32" x14ac:dyDescent="0.25">
      <c r="B667" s="721"/>
      <c r="C667" s="531" t="str">
        <f>IFERROR(VLOOKUP(B667,'מצבת ורישום גנים'!B:D,3,0),"")</f>
        <v/>
      </c>
      <c r="D667" s="721"/>
      <c r="E667" s="723"/>
      <c r="F667" s="723"/>
      <c r="G667" s="723"/>
      <c r="H667" s="723"/>
      <c r="I667" s="992" t="str">
        <f t="shared" si="199"/>
        <v/>
      </c>
      <c r="J667" s="723"/>
      <c r="K667" s="724"/>
      <c r="L667" s="723"/>
      <c r="M667" s="306" t="str">
        <f t="shared" si="186"/>
        <v/>
      </c>
      <c r="N667" s="32" t="str">
        <f t="shared" si="187"/>
        <v/>
      </c>
      <c r="P667" s="307" t="str">
        <f t="shared" si="188"/>
        <v/>
      </c>
      <c r="Q667" s="307" t="str">
        <f t="shared" si="182"/>
        <v/>
      </c>
      <c r="R667" s="307" t="str">
        <f t="shared" si="189"/>
        <v/>
      </c>
      <c r="S667" s="307" t="str">
        <f t="shared" si="190"/>
        <v/>
      </c>
      <c r="T667" s="307" t="str">
        <f t="shared" si="191"/>
        <v/>
      </c>
      <c r="U667" s="307" t="str">
        <f t="shared" si="183"/>
        <v/>
      </c>
      <c r="V667" s="723"/>
      <c r="X667" s="308" t="str">
        <f t="shared" si="192"/>
        <v/>
      </c>
      <c r="Y667" s="309" t="str">
        <f t="shared" si="193"/>
        <v/>
      </c>
      <c r="Z667" s="308" t="str">
        <f t="shared" si="184"/>
        <v/>
      </c>
      <c r="AA667" s="308" t="b">
        <f t="shared" si="185"/>
        <v>1</v>
      </c>
      <c r="AB667" s="308" t="str">
        <f t="shared" si="194"/>
        <v/>
      </c>
      <c r="AC667" s="534" t="str">
        <f t="shared" si="195"/>
        <v/>
      </c>
      <c r="AD667" s="752" t="str">
        <f t="shared" si="196"/>
        <v/>
      </c>
      <c r="AE667" s="534" t="str">
        <f t="shared" si="197"/>
        <v/>
      </c>
      <c r="AF667" s="752" t="str">
        <f t="shared" si="198"/>
        <v/>
      </c>
    </row>
    <row r="668" spans="2:32" x14ac:dyDescent="0.25">
      <c r="B668" s="721"/>
      <c r="C668" s="531" t="str">
        <f>IFERROR(VLOOKUP(B668,'מצבת ורישום גנים'!B:D,3,0),"")</f>
        <v/>
      </c>
      <c r="D668" s="721"/>
      <c r="E668" s="723"/>
      <c r="F668" s="723"/>
      <c r="G668" s="723"/>
      <c r="H668" s="723"/>
      <c r="I668" s="992" t="str">
        <f t="shared" si="199"/>
        <v/>
      </c>
      <c r="J668" s="723"/>
      <c r="K668" s="724"/>
      <c r="L668" s="723"/>
      <c r="M668" s="306" t="str">
        <f t="shared" si="186"/>
        <v/>
      </c>
      <c r="N668" s="32" t="str">
        <f t="shared" si="187"/>
        <v/>
      </c>
      <c r="P668" s="307" t="str">
        <f t="shared" si="188"/>
        <v/>
      </c>
      <c r="Q668" s="307" t="str">
        <f t="shared" si="182"/>
        <v/>
      </c>
      <c r="R668" s="307" t="str">
        <f t="shared" si="189"/>
        <v/>
      </c>
      <c r="S668" s="307" t="str">
        <f t="shared" si="190"/>
        <v/>
      </c>
      <c r="T668" s="307" t="str">
        <f t="shared" si="191"/>
        <v/>
      </c>
      <c r="U668" s="307" t="str">
        <f t="shared" si="183"/>
        <v/>
      </c>
      <c r="V668" s="723"/>
      <c r="X668" s="308" t="str">
        <f t="shared" si="192"/>
        <v/>
      </c>
      <c r="Y668" s="309" t="str">
        <f t="shared" si="193"/>
        <v/>
      </c>
      <c r="Z668" s="308" t="str">
        <f t="shared" si="184"/>
        <v/>
      </c>
      <c r="AA668" s="308" t="b">
        <f t="shared" si="185"/>
        <v>1</v>
      </c>
      <c r="AB668" s="308" t="str">
        <f t="shared" si="194"/>
        <v/>
      </c>
      <c r="AC668" s="534" t="str">
        <f t="shared" si="195"/>
        <v/>
      </c>
      <c r="AD668" s="752" t="str">
        <f t="shared" si="196"/>
        <v/>
      </c>
      <c r="AE668" s="534" t="str">
        <f t="shared" si="197"/>
        <v/>
      </c>
      <c r="AF668" s="752" t="str">
        <f t="shared" si="198"/>
        <v/>
      </c>
    </row>
    <row r="669" spans="2:32" x14ac:dyDescent="0.25">
      <c r="B669" s="721"/>
      <c r="C669" s="531" t="str">
        <f>IFERROR(VLOOKUP(B669,'מצבת ורישום גנים'!B:D,3,0),"")</f>
        <v/>
      </c>
      <c r="D669" s="721"/>
      <c r="E669" s="723"/>
      <c r="F669" s="723"/>
      <c r="G669" s="723"/>
      <c r="H669" s="723"/>
      <c r="I669" s="992" t="str">
        <f t="shared" si="199"/>
        <v/>
      </c>
      <c r="J669" s="723"/>
      <c r="K669" s="724"/>
      <c r="L669" s="723"/>
      <c r="M669" s="306" t="str">
        <f t="shared" si="186"/>
        <v/>
      </c>
      <c r="N669" s="32" t="str">
        <f t="shared" si="187"/>
        <v/>
      </c>
      <c r="P669" s="307" t="str">
        <f t="shared" si="188"/>
        <v/>
      </c>
      <c r="Q669" s="307" t="str">
        <f t="shared" si="182"/>
        <v/>
      </c>
      <c r="R669" s="307" t="str">
        <f t="shared" si="189"/>
        <v/>
      </c>
      <c r="S669" s="307" t="str">
        <f t="shared" si="190"/>
        <v/>
      </c>
      <c r="T669" s="307" t="str">
        <f t="shared" si="191"/>
        <v/>
      </c>
      <c r="U669" s="307" t="str">
        <f t="shared" si="183"/>
        <v/>
      </c>
      <c r="V669" s="723"/>
      <c r="X669" s="308" t="str">
        <f t="shared" si="192"/>
        <v/>
      </c>
      <c r="Y669" s="309" t="str">
        <f t="shared" si="193"/>
        <v/>
      </c>
      <c r="Z669" s="308" t="str">
        <f t="shared" si="184"/>
        <v/>
      </c>
      <c r="AA669" s="308" t="b">
        <f t="shared" si="185"/>
        <v>1</v>
      </c>
      <c r="AB669" s="308" t="str">
        <f t="shared" si="194"/>
        <v/>
      </c>
      <c r="AC669" s="534" t="str">
        <f t="shared" si="195"/>
        <v/>
      </c>
      <c r="AD669" s="752" t="str">
        <f t="shared" si="196"/>
        <v/>
      </c>
      <c r="AE669" s="534" t="str">
        <f t="shared" si="197"/>
        <v/>
      </c>
      <c r="AF669" s="752" t="str">
        <f t="shared" si="198"/>
        <v/>
      </c>
    </row>
    <row r="670" spans="2:32" x14ac:dyDescent="0.25">
      <c r="B670" s="721"/>
      <c r="C670" s="531" t="str">
        <f>IFERROR(VLOOKUP(B670,'מצבת ורישום גנים'!B:D,3,0),"")</f>
        <v/>
      </c>
      <c r="D670" s="721"/>
      <c r="E670" s="723"/>
      <c r="F670" s="723"/>
      <c r="G670" s="723"/>
      <c r="H670" s="723"/>
      <c r="I670" s="992" t="str">
        <f t="shared" si="199"/>
        <v/>
      </c>
      <c r="J670" s="723"/>
      <c r="K670" s="724"/>
      <c r="L670" s="723"/>
      <c r="M670" s="306" t="str">
        <f t="shared" si="186"/>
        <v/>
      </c>
      <c r="N670" s="32" t="str">
        <f t="shared" si="187"/>
        <v/>
      </c>
      <c r="P670" s="307" t="str">
        <f t="shared" si="188"/>
        <v/>
      </c>
      <c r="Q670" s="307" t="str">
        <f t="shared" si="182"/>
        <v/>
      </c>
      <c r="R670" s="307" t="str">
        <f t="shared" si="189"/>
        <v/>
      </c>
      <c r="S670" s="307" t="str">
        <f t="shared" si="190"/>
        <v/>
      </c>
      <c r="T670" s="307" t="str">
        <f t="shared" si="191"/>
        <v/>
      </c>
      <c r="U670" s="307" t="str">
        <f t="shared" si="183"/>
        <v/>
      </c>
      <c r="V670" s="723"/>
      <c r="X670" s="308" t="str">
        <f t="shared" si="192"/>
        <v/>
      </c>
      <c r="Y670" s="309" t="str">
        <f t="shared" si="193"/>
        <v/>
      </c>
      <c r="Z670" s="308" t="str">
        <f t="shared" si="184"/>
        <v/>
      </c>
      <c r="AA670" s="308" t="b">
        <f t="shared" si="185"/>
        <v>1</v>
      </c>
      <c r="AB670" s="308" t="str">
        <f t="shared" si="194"/>
        <v/>
      </c>
      <c r="AC670" s="534" t="str">
        <f t="shared" si="195"/>
        <v/>
      </c>
      <c r="AD670" s="752" t="str">
        <f t="shared" si="196"/>
        <v/>
      </c>
      <c r="AE670" s="534" t="str">
        <f t="shared" si="197"/>
        <v/>
      </c>
      <c r="AF670" s="752" t="str">
        <f t="shared" si="198"/>
        <v/>
      </c>
    </row>
    <row r="671" spans="2:32" x14ac:dyDescent="0.25">
      <c r="B671" s="721"/>
      <c r="C671" s="531" t="str">
        <f>IFERROR(VLOOKUP(B671,'מצבת ורישום גנים'!B:D,3,0),"")</f>
        <v/>
      </c>
      <c r="D671" s="721"/>
      <c r="E671" s="723"/>
      <c r="F671" s="723"/>
      <c r="G671" s="723"/>
      <c r="H671" s="723"/>
      <c r="I671" s="992" t="str">
        <f t="shared" si="199"/>
        <v/>
      </c>
      <c r="J671" s="723"/>
      <c r="K671" s="724"/>
      <c r="L671" s="723"/>
      <c r="M671" s="306" t="str">
        <f t="shared" si="186"/>
        <v/>
      </c>
      <c r="N671" s="32" t="str">
        <f t="shared" si="187"/>
        <v/>
      </c>
      <c r="P671" s="307" t="str">
        <f t="shared" si="188"/>
        <v/>
      </c>
      <c r="Q671" s="307" t="str">
        <f t="shared" si="182"/>
        <v/>
      </c>
      <c r="R671" s="307" t="str">
        <f t="shared" si="189"/>
        <v/>
      </c>
      <c r="S671" s="307" t="str">
        <f t="shared" si="190"/>
        <v/>
      </c>
      <c r="T671" s="307" t="str">
        <f t="shared" si="191"/>
        <v/>
      </c>
      <c r="U671" s="307" t="str">
        <f t="shared" si="183"/>
        <v/>
      </c>
      <c r="V671" s="723"/>
      <c r="X671" s="308" t="str">
        <f t="shared" si="192"/>
        <v/>
      </c>
      <c r="Y671" s="309" t="str">
        <f t="shared" si="193"/>
        <v/>
      </c>
      <c r="Z671" s="308" t="str">
        <f t="shared" si="184"/>
        <v/>
      </c>
      <c r="AA671" s="308" t="b">
        <f t="shared" si="185"/>
        <v>1</v>
      </c>
      <c r="AB671" s="308" t="str">
        <f t="shared" si="194"/>
        <v/>
      </c>
      <c r="AC671" s="534" t="str">
        <f t="shared" si="195"/>
        <v/>
      </c>
      <c r="AD671" s="752" t="str">
        <f t="shared" si="196"/>
        <v/>
      </c>
      <c r="AE671" s="534" t="str">
        <f t="shared" si="197"/>
        <v/>
      </c>
      <c r="AF671" s="752" t="str">
        <f t="shared" si="198"/>
        <v/>
      </c>
    </row>
    <row r="672" spans="2:32" x14ac:dyDescent="0.25">
      <c r="B672" s="721"/>
      <c r="C672" s="531" t="str">
        <f>IFERROR(VLOOKUP(B672,'מצבת ורישום גנים'!B:D,3,0),"")</f>
        <v/>
      </c>
      <c r="D672" s="721"/>
      <c r="E672" s="723"/>
      <c r="F672" s="723"/>
      <c r="G672" s="723"/>
      <c r="H672" s="723"/>
      <c r="I672" s="992" t="str">
        <f t="shared" si="199"/>
        <v/>
      </c>
      <c r="J672" s="723"/>
      <c r="K672" s="724"/>
      <c r="L672" s="723"/>
      <c r="M672" s="306" t="str">
        <f t="shared" si="186"/>
        <v/>
      </c>
      <c r="N672" s="32" t="str">
        <f t="shared" si="187"/>
        <v/>
      </c>
      <c r="P672" s="307" t="str">
        <f t="shared" si="188"/>
        <v/>
      </c>
      <c r="Q672" s="307" t="str">
        <f t="shared" si="182"/>
        <v/>
      </c>
      <c r="R672" s="307" t="str">
        <f t="shared" si="189"/>
        <v/>
      </c>
      <c r="S672" s="307" t="str">
        <f t="shared" si="190"/>
        <v/>
      </c>
      <c r="T672" s="307" t="str">
        <f t="shared" si="191"/>
        <v/>
      </c>
      <c r="U672" s="307" t="str">
        <f t="shared" si="183"/>
        <v/>
      </c>
      <c r="V672" s="723"/>
      <c r="X672" s="308" t="str">
        <f t="shared" si="192"/>
        <v/>
      </c>
      <c r="Y672" s="309" t="str">
        <f t="shared" si="193"/>
        <v/>
      </c>
      <c r="Z672" s="308" t="str">
        <f t="shared" si="184"/>
        <v/>
      </c>
      <c r="AA672" s="308" t="b">
        <f t="shared" si="185"/>
        <v>1</v>
      </c>
      <c r="AB672" s="308" t="str">
        <f t="shared" si="194"/>
        <v/>
      </c>
      <c r="AC672" s="534" t="str">
        <f t="shared" si="195"/>
        <v/>
      </c>
      <c r="AD672" s="752" t="str">
        <f t="shared" si="196"/>
        <v/>
      </c>
      <c r="AE672" s="534" t="str">
        <f t="shared" si="197"/>
        <v/>
      </c>
      <c r="AF672" s="752" t="str">
        <f t="shared" si="198"/>
        <v/>
      </c>
    </row>
    <row r="673" spans="2:32" x14ac:dyDescent="0.25">
      <c r="B673" s="721"/>
      <c r="C673" s="531" t="str">
        <f>IFERROR(VLOOKUP(B673,'מצבת ורישום גנים'!B:D,3,0),"")</f>
        <v/>
      </c>
      <c r="D673" s="721"/>
      <c r="E673" s="723"/>
      <c r="F673" s="723"/>
      <c r="G673" s="723"/>
      <c r="H673" s="723"/>
      <c r="I673" s="992" t="str">
        <f t="shared" si="199"/>
        <v/>
      </c>
      <c r="J673" s="723"/>
      <c r="K673" s="724"/>
      <c r="L673" s="723"/>
      <c r="M673" s="306" t="str">
        <f t="shared" si="186"/>
        <v/>
      </c>
      <c r="N673" s="32" t="str">
        <f t="shared" si="187"/>
        <v/>
      </c>
      <c r="P673" s="307" t="str">
        <f t="shared" si="188"/>
        <v/>
      </c>
      <c r="Q673" s="307" t="str">
        <f t="shared" si="182"/>
        <v/>
      </c>
      <c r="R673" s="307" t="str">
        <f t="shared" si="189"/>
        <v/>
      </c>
      <c r="S673" s="307" t="str">
        <f t="shared" si="190"/>
        <v/>
      </c>
      <c r="T673" s="307" t="str">
        <f t="shared" si="191"/>
        <v/>
      </c>
      <c r="U673" s="307" t="str">
        <f t="shared" si="183"/>
        <v/>
      </c>
      <c r="V673" s="723"/>
      <c r="X673" s="308" t="str">
        <f t="shared" si="192"/>
        <v/>
      </c>
      <c r="Y673" s="309" t="str">
        <f t="shared" si="193"/>
        <v/>
      </c>
      <c r="Z673" s="308" t="str">
        <f t="shared" si="184"/>
        <v/>
      </c>
      <c r="AA673" s="308" t="b">
        <f t="shared" si="185"/>
        <v>1</v>
      </c>
      <c r="AB673" s="308" t="str">
        <f t="shared" si="194"/>
        <v/>
      </c>
      <c r="AC673" s="534" t="str">
        <f t="shared" si="195"/>
        <v/>
      </c>
      <c r="AD673" s="752" t="str">
        <f t="shared" si="196"/>
        <v/>
      </c>
      <c r="AE673" s="534" t="str">
        <f t="shared" si="197"/>
        <v/>
      </c>
      <c r="AF673" s="752" t="str">
        <f t="shared" si="198"/>
        <v/>
      </c>
    </row>
    <row r="674" spans="2:32" x14ac:dyDescent="0.25">
      <c r="B674" s="721"/>
      <c r="C674" s="531" t="str">
        <f>IFERROR(VLOOKUP(B674,'מצבת ורישום גנים'!B:D,3,0),"")</f>
        <v/>
      </c>
      <c r="D674" s="721"/>
      <c r="E674" s="723"/>
      <c r="F674" s="723"/>
      <c r="G674" s="723"/>
      <c r="H674" s="723"/>
      <c r="I674" s="992" t="str">
        <f t="shared" si="199"/>
        <v/>
      </c>
      <c r="J674" s="723"/>
      <c r="K674" s="724"/>
      <c r="L674" s="723"/>
      <c r="M674" s="306" t="str">
        <f t="shared" si="186"/>
        <v/>
      </c>
      <c r="N674" s="32" t="str">
        <f t="shared" si="187"/>
        <v/>
      </c>
      <c r="P674" s="307" t="str">
        <f t="shared" si="188"/>
        <v/>
      </c>
      <c r="Q674" s="307" t="str">
        <f t="shared" si="182"/>
        <v/>
      </c>
      <c r="R674" s="307" t="str">
        <f t="shared" si="189"/>
        <v/>
      </c>
      <c r="S674" s="307" t="str">
        <f t="shared" si="190"/>
        <v/>
      </c>
      <c r="T674" s="307" t="str">
        <f t="shared" si="191"/>
        <v/>
      </c>
      <c r="U674" s="307" t="str">
        <f t="shared" si="183"/>
        <v/>
      </c>
      <c r="V674" s="723"/>
      <c r="X674" s="308" t="str">
        <f t="shared" si="192"/>
        <v/>
      </c>
      <c r="Y674" s="309" t="str">
        <f t="shared" si="193"/>
        <v/>
      </c>
      <c r="Z674" s="308" t="str">
        <f t="shared" si="184"/>
        <v/>
      </c>
      <c r="AA674" s="308" t="b">
        <f t="shared" si="185"/>
        <v>1</v>
      </c>
      <c r="AB674" s="308" t="str">
        <f t="shared" si="194"/>
        <v/>
      </c>
      <c r="AC674" s="534" t="str">
        <f t="shared" si="195"/>
        <v/>
      </c>
      <c r="AD674" s="752" t="str">
        <f t="shared" si="196"/>
        <v/>
      </c>
      <c r="AE674" s="534" t="str">
        <f t="shared" si="197"/>
        <v/>
      </c>
      <c r="AF674" s="752" t="str">
        <f t="shared" si="198"/>
        <v/>
      </c>
    </row>
    <row r="675" spans="2:32" x14ac:dyDescent="0.25">
      <c r="B675" s="721"/>
      <c r="C675" s="531" t="str">
        <f>IFERROR(VLOOKUP(B675,'מצבת ורישום גנים'!B:D,3,0),"")</f>
        <v/>
      </c>
      <c r="D675" s="721"/>
      <c r="E675" s="723"/>
      <c r="F675" s="723"/>
      <c r="G675" s="723"/>
      <c r="H675" s="723"/>
      <c r="I675" s="992" t="str">
        <f t="shared" si="199"/>
        <v/>
      </c>
      <c r="J675" s="723"/>
      <c r="K675" s="724"/>
      <c r="L675" s="723"/>
      <c r="M675" s="306" t="str">
        <f t="shared" si="186"/>
        <v/>
      </c>
      <c r="N675" s="32" t="str">
        <f t="shared" si="187"/>
        <v/>
      </c>
      <c r="P675" s="307" t="str">
        <f t="shared" si="188"/>
        <v/>
      </c>
      <c r="Q675" s="307" t="str">
        <f t="shared" si="182"/>
        <v/>
      </c>
      <c r="R675" s="307" t="str">
        <f t="shared" si="189"/>
        <v/>
      </c>
      <c r="S675" s="307" t="str">
        <f t="shared" si="190"/>
        <v/>
      </c>
      <c r="T675" s="307" t="str">
        <f t="shared" si="191"/>
        <v/>
      </c>
      <c r="U675" s="307" t="str">
        <f t="shared" si="183"/>
        <v/>
      </c>
      <c r="V675" s="723"/>
      <c r="X675" s="308" t="str">
        <f t="shared" si="192"/>
        <v/>
      </c>
      <c r="Y675" s="309" t="str">
        <f t="shared" si="193"/>
        <v/>
      </c>
      <c r="Z675" s="308" t="str">
        <f t="shared" si="184"/>
        <v/>
      </c>
      <c r="AA675" s="308" t="b">
        <f t="shared" si="185"/>
        <v>1</v>
      </c>
      <c r="AB675" s="308" t="str">
        <f t="shared" si="194"/>
        <v/>
      </c>
      <c r="AC675" s="534" t="str">
        <f t="shared" si="195"/>
        <v/>
      </c>
      <c r="AD675" s="752" t="str">
        <f t="shared" si="196"/>
        <v/>
      </c>
      <c r="AE675" s="534" t="str">
        <f t="shared" si="197"/>
        <v/>
      </c>
      <c r="AF675" s="752" t="str">
        <f t="shared" si="198"/>
        <v/>
      </c>
    </row>
    <row r="676" spans="2:32" x14ac:dyDescent="0.25">
      <c r="B676" s="721"/>
      <c r="C676" s="531" t="str">
        <f>IFERROR(VLOOKUP(B676,'מצבת ורישום גנים'!B:D,3,0),"")</f>
        <v/>
      </c>
      <c r="D676" s="721"/>
      <c r="E676" s="723"/>
      <c r="F676" s="723"/>
      <c r="G676" s="723"/>
      <c r="H676" s="723"/>
      <c r="I676" s="992" t="str">
        <f t="shared" si="199"/>
        <v/>
      </c>
      <c r="J676" s="723"/>
      <c r="K676" s="724"/>
      <c r="L676" s="723"/>
      <c r="M676" s="306" t="str">
        <f t="shared" si="186"/>
        <v/>
      </c>
      <c r="N676" s="32" t="str">
        <f t="shared" si="187"/>
        <v/>
      </c>
      <c r="P676" s="307" t="str">
        <f t="shared" si="188"/>
        <v/>
      </c>
      <c r="Q676" s="307" t="str">
        <f t="shared" si="182"/>
        <v/>
      </c>
      <c r="R676" s="307" t="str">
        <f t="shared" si="189"/>
        <v/>
      </c>
      <c r="S676" s="307" t="str">
        <f t="shared" si="190"/>
        <v/>
      </c>
      <c r="T676" s="307" t="str">
        <f t="shared" si="191"/>
        <v/>
      </c>
      <c r="U676" s="307" t="str">
        <f t="shared" si="183"/>
        <v/>
      </c>
      <c r="V676" s="723"/>
      <c r="X676" s="308" t="str">
        <f t="shared" si="192"/>
        <v/>
      </c>
      <c r="Y676" s="309" t="str">
        <f t="shared" si="193"/>
        <v/>
      </c>
      <c r="Z676" s="308" t="str">
        <f t="shared" si="184"/>
        <v/>
      </c>
      <c r="AA676" s="308" t="b">
        <f t="shared" si="185"/>
        <v>1</v>
      </c>
      <c r="AB676" s="308" t="str">
        <f t="shared" si="194"/>
        <v/>
      </c>
      <c r="AC676" s="534" t="str">
        <f t="shared" si="195"/>
        <v/>
      </c>
      <c r="AD676" s="752" t="str">
        <f t="shared" si="196"/>
        <v/>
      </c>
      <c r="AE676" s="534" t="str">
        <f t="shared" si="197"/>
        <v/>
      </c>
      <c r="AF676" s="752" t="str">
        <f t="shared" si="198"/>
        <v/>
      </c>
    </row>
    <row r="677" spans="2:32" x14ac:dyDescent="0.25">
      <c r="B677" s="721"/>
      <c r="C677" s="531" t="str">
        <f>IFERROR(VLOOKUP(B677,'מצבת ורישום גנים'!B:D,3,0),"")</f>
        <v/>
      </c>
      <c r="D677" s="721"/>
      <c r="E677" s="723"/>
      <c r="F677" s="723"/>
      <c r="G677" s="723"/>
      <c r="H677" s="723"/>
      <c r="I677" s="992" t="str">
        <f t="shared" si="199"/>
        <v/>
      </c>
      <c r="J677" s="723"/>
      <c r="K677" s="724"/>
      <c r="L677" s="723"/>
      <c r="M677" s="306" t="str">
        <f t="shared" si="186"/>
        <v/>
      </c>
      <c r="N677" s="32" t="str">
        <f t="shared" si="187"/>
        <v/>
      </c>
      <c r="P677" s="307" t="str">
        <f t="shared" si="188"/>
        <v/>
      </c>
      <c r="Q677" s="307" t="str">
        <f t="shared" si="182"/>
        <v/>
      </c>
      <c r="R677" s="307" t="str">
        <f t="shared" si="189"/>
        <v/>
      </c>
      <c r="S677" s="307" t="str">
        <f t="shared" si="190"/>
        <v/>
      </c>
      <c r="T677" s="307" t="str">
        <f t="shared" si="191"/>
        <v/>
      </c>
      <c r="U677" s="307" t="str">
        <f t="shared" si="183"/>
        <v/>
      </c>
      <c r="V677" s="723"/>
      <c r="X677" s="308" t="str">
        <f t="shared" si="192"/>
        <v/>
      </c>
      <c r="Y677" s="309" t="str">
        <f t="shared" si="193"/>
        <v/>
      </c>
      <c r="Z677" s="308" t="str">
        <f t="shared" si="184"/>
        <v/>
      </c>
      <c r="AA677" s="308" t="b">
        <f t="shared" si="185"/>
        <v>1</v>
      </c>
      <c r="AB677" s="308" t="str">
        <f t="shared" si="194"/>
        <v/>
      </c>
      <c r="AC677" s="534" t="str">
        <f t="shared" si="195"/>
        <v/>
      </c>
      <c r="AD677" s="752" t="str">
        <f t="shared" si="196"/>
        <v/>
      </c>
      <c r="AE677" s="534" t="str">
        <f t="shared" si="197"/>
        <v/>
      </c>
      <c r="AF677" s="752" t="str">
        <f t="shared" si="198"/>
        <v/>
      </c>
    </row>
    <row r="678" spans="2:32" x14ac:dyDescent="0.25">
      <c r="B678" s="721"/>
      <c r="C678" s="531" t="str">
        <f>IFERROR(VLOOKUP(B678,'מצבת ורישום גנים'!B:D,3,0),"")</f>
        <v/>
      </c>
      <c r="D678" s="721"/>
      <c r="E678" s="723"/>
      <c r="F678" s="723"/>
      <c r="G678" s="723"/>
      <c r="H678" s="723"/>
      <c r="I678" s="992" t="str">
        <f t="shared" si="199"/>
        <v/>
      </c>
      <c r="J678" s="723"/>
      <c r="K678" s="724"/>
      <c r="L678" s="723"/>
      <c r="M678" s="306" t="str">
        <f t="shared" si="186"/>
        <v/>
      </c>
      <c r="N678" s="32" t="str">
        <f t="shared" si="187"/>
        <v/>
      </c>
      <c r="P678" s="307" t="str">
        <f t="shared" si="188"/>
        <v/>
      </c>
      <c r="Q678" s="307" t="str">
        <f t="shared" si="182"/>
        <v/>
      </c>
      <c r="R678" s="307" t="str">
        <f t="shared" si="189"/>
        <v/>
      </c>
      <c r="S678" s="307" t="str">
        <f t="shared" si="190"/>
        <v/>
      </c>
      <c r="T678" s="307" t="str">
        <f t="shared" si="191"/>
        <v/>
      </c>
      <c r="U678" s="307" t="str">
        <f t="shared" si="183"/>
        <v/>
      </c>
      <c r="V678" s="723"/>
      <c r="X678" s="308" t="str">
        <f t="shared" si="192"/>
        <v/>
      </c>
      <c r="Y678" s="309" t="str">
        <f t="shared" si="193"/>
        <v/>
      </c>
      <c r="Z678" s="308" t="str">
        <f t="shared" si="184"/>
        <v/>
      </c>
      <c r="AA678" s="308" t="b">
        <f t="shared" si="185"/>
        <v>1</v>
      </c>
      <c r="AB678" s="308" t="str">
        <f t="shared" si="194"/>
        <v/>
      </c>
      <c r="AC678" s="534" t="str">
        <f t="shared" si="195"/>
        <v/>
      </c>
      <c r="AD678" s="752" t="str">
        <f t="shared" si="196"/>
        <v/>
      </c>
      <c r="AE678" s="534" t="str">
        <f t="shared" si="197"/>
        <v/>
      </c>
      <c r="AF678" s="752" t="str">
        <f t="shared" si="198"/>
        <v/>
      </c>
    </row>
    <row r="679" spans="2:32" x14ac:dyDescent="0.25">
      <c r="B679" s="721"/>
      <c r="C679" s="531" t="str">
        <f>IFERROR(VLOOKUP(B679,'מצבת ורישום גנים'!B:D,3,0),"")</f>
        <v/>
      </c>
      <c r="D679" s="721"/>
      <c r="E679" s="723"/>
      <c r="F679" s="723"/>
      <c r="G679" s="723"/>
      <c r="H679" s="723"/>
      <c r="I679" s="992" t="str">
        <f t="shared" si="199"/>
        <v/>
      </c>
      <c r="J679" s="723"/>
      <c r="K679" s="724"/>
      <c r="L679" s="723"/>
      <c r="M679" s="306" t="str">
        <f t="shared" si="186"/>
        <v/>
      </c>
      <c r="N679" s="32" t="str">
        <f t="shared" si="187"/>
        <v/>
      </c>
      <c r="P679" s="307" t="str">
        <f t="shared" si="188"/>
        <v/>
      </c>
      <c r="Q679" s="307" t="str">
        <f t="shared" si="182"/>
        <v/>
      </c>
      <c r="R679" s="307" t="str">
        <f t="shared" si="189"/>
        <v/>
      </c>
      <c r="S679" s="307" t="str">
        <f t="shared" si="190"/>
        <v/>
      </c>
      <c r="T679" s="307" t="str">
        <f t="shared" si="191"/>
        <v/>
      </c>
      <c r="U679" s="307" t="str">
        <f t="shared" si="183"/>
        <v/>
      </c>
      <c r="V679" s="723"/>
      <c r="X679" s="308" t="str">
        <f t="shared" si="192"/>
        <v/>
      </c>
      <c r="Y679" s="309" t="str">
        <f t="shared" si="193"/>
        <v/>
      </c>
      <c r="Z679" s="308" t="str">
        <f t="shared" si="184"/>
        <v/>
      </c>
      <c r="AA679" s="308" t="b">
        <f t="shared" si="185"/>
        <v>1</v>
      </c>
      <c r="AB679" s="308" t="str">
        <f t="shared" si="194"/>
        <v/>
      </c>
      <c r="AC679" s="534" t="str">
        <f t="shared" si="195"/>
        <v/>
      </c>
      <c r="AD679" s="752" t="str">
        <f t="shared" si="196"/>
        <v/>
      </c>
      <c r="AE679" s="534" t="str">
        <f t="shared" si="197"/>
        <v/>
      </c>
      <c r="AF679" s="752" t="str">
        <f t="shared" si="198"/>
        <v/>
      </c>
    </row>
    <row r="680" spans="2:32" x14ac:dyDescent="0.25">
      <c r="B680" s="721"/>
      <c r="C680" s="531" t="str">
        <f>IFERROR(VLOOKUP(B680,'מצבת ורישום גנים'!B:D,3,0),"")</f>
        <v/>
      </c>
      <c r="D680" s="721"/>
      <c r="E680" s="723"/>
      <c r="F680" s="723"/>
      <c r="G680" s="723"/>
      <c r="H680" s="723"/>
      <c r="I680" s="992" t="str">
        <f t="shared" si="199"/>
        <v/>
      </c>
      <c r="J680" s="723"/>
      <c r="K680" s="724"/>
      <c r="L680" s="723"/>
      <c r="M680" s="306" t="str">
        <f t="shared" si="186"/>
        <v/>
      </c>
      <c r="N680" s="32" t="str">
        <f t="shared" si="187"/>
        <v/>
      </c>
      <c r="P680" s="307" t="str">
        <f t="shared" si="188"/>
        <v/>
      </c>
      <c r="Q680" s="307" t="str">
        <f t="shared" si="182"/>
        <v/>
      </c>
      <c r="R680" s="307" t="str">
        <f t="shared" si="189"/>
        <v/>
      </c>
      <c r="S680" s="307" t="str">
        <f t="shared" si="190"/>
        <v/>
      </c>
      <c r="T680" s="307" t="str">
        <f t="shared" si="191"/>
        <v/>
      </c>
      <c r="U680" s="307" t="str">
        <f t="shared" si="183"/>
        <v/>
      </c>
      <c r="V680" s="723"/>
      <c r="X680" s="308" t="str">
        <f t="shared" si="192"/>
        <v/>
      </c>
      <c r="Y680" s="309" t="str">
        <f t="shared" si="193"/>
        <v/>
      </c>
      <c r="Z680" s="308" t="str">
        <f t="shared" si="184"/>
        <v/>
      </c>
      <c r="AA680" s="308" t="b">
        <f t="shared" si="185"/>
        <v>1</v>
      </c>
      <c r="AB680" s="308" t="str">
        <f t="shared" si="194"/>
        <v/>
      </c>
      <c r="AC680" s="534" t="str">
        <f t="shared" si="195"/>
        <v/>
      </c>
      <c r="AD680" s="752" t="str">
        <f t="shared" si="196"/>
        <v/>
      </c>
      <c r="AE680" s="534" t="str">
        <f t="shared" si="197"/>
        <v/>
      </c>
      <c r="AF680" s="752" t="str">
        <f t="shared" si="198"/>
        <v/>
      </c>
    </row>
    <row r="681" spans="2:32" x14ac:dyDescent="0.25">
      <c r="B681" s="721"/>
      <c r="C681" s="531" t="str">
        <f>IFERROR(VLOOKUP(B681,'מצבת ורישום גנים'!B:D,3,0),"")</f>
        <v/>
      </c>
      <c r="D681" s="721"/>
      <c r="E681" s="723"/>
      <c r="F681" s="723"/>
      <c r="G681" s="723"/>
      <c r="H681" s="723"/>
      <c r="I681" s="992" t="str">
        <f t="shared" si="199"/>
        <v/>
      </c>
      <c r="J681" s="723"/>
      <c r="K681" s="724"/>
      <c r="L681" s="723"/>
      <c r="M681" s="306" t="str">
        <f t="shared" si="186"/>
        <v/>
      </c>
      <c r="N681" s="32" t="str">
        <f t="shared" si="187"/>
        <v/>
      </c>
      <c r="P681" s="307" t="str">
        <f t="shared" si="188"/>
        <v/>
      </c>
      <c r="Q681" s="307" t="str">
        <f t="shared" si="182"/>
        <v/>
      </c>
      <c r="R681" s="307" t="str">
        <f t="shared" si="189"/>
        <v/>
      </c>
      <c r="S681" s="307" t="str">
        <f t="shared" si="190"/>
        <v/>
      </c>
      <c r="T681" s="307" t="str">
        <f t="shared" si="191"/>
        <v/>
      </c>
      <c r="U681" s="307" t="str">
        <f t="shared" si="183"/>
        <v/>
      </c>
      <c r="V681" s="723"/>
      <c r="X681" s="308" t="str">
        <f t="shared" si="192"/>
        <v/>
      </c>
      <c r="Y681" s="309" t="str">
        <f t="shared" si="193"/>
        <v/>
      </c>
      <c r="Z681" s="308" t="str">
        <f t="shared" si="184"/>
        <v/>
      </c>
      <c r="AA681" s="308" t="b">
        <f t="shared" si="185"/>
        <v>1</v>
      </c>
      <c r="AB681" s="308" t="str">
        <f t="shared" si="194"/>
        <v/>
      </c>
      <c r="AC681" s="534" t="str">
        <f t="shared" si="195"/>
        <v/>
      </c>
      <c r="AD681" s="752" t="str">
        <f t="shared" si="196"/>
        <v/>
      </c>
      <c r="AE681" s="534" t="str">
        <f t="shared" si="197"/>
        <v/>
      </c>
      <c r="AF681" s="752" t="str">
        <f t="shared" si="198"/>
        <v/>
      </c>
    </row>
    <row r="682" spans="2:32" x14ac:dyDescent="0.25">
      <c r="B682" s="721"/>
      <c r="C682" s="531" t="str">
        <f>IFERROR(VLOOKUP(B682,'מצבת ורישום גנים'!B:D,3,0),"")</f>
        <v/>
      </c>
      <c r="D682" s="721"/>
      <c r="E682" s="723"/>
      <c r="F682" s="723"/>
      <c r="G682" s="723"/>
      <c r="H682" s="723"/>
      <c r="I682" s="992" t="str">
        <f t="shared" si="199"/>
        <v/>
      </c>
      <c r="J682" s="723"/>
      <c r="K682" s="724"/>
      <c r="L682" s="723"/>
      <c r="M682" s="306" t="str">
        <f t="shared" si="186"/>
        <v/>
      </c>
      <c r="N682" s="32" t="str">
        <f t="shared" si="187"/>
        <v/>
      </c>
      <c r="P682" s="307" t="str">
        <f t="shared" si="188"/>
        <v/>
      </c>
      <c r="Q682" s="307" t="str">
        <f t="shared" si="182"/>
        <v/>
      </c>
      <c r="R682" s="307" t="str">
        <f t="shared" si="189"/>
        <v/>
      </c>
      <c r="S682" s="307" t="str">
        <f t="shared" si="190"/>
        <v/>
      </c>
      <c r="T682" s="307" t="str">
        <f t="shared" si="191"/>
        <v/>
      </c>
      <c r="U682" s="307" t="str">
        <f t="shared" si="183"/>
        <v/>
      </c>
      <c r="V682" s="723"/>
      <c r="X682" s="308" t="str">
        <f t="shared" si="192"/>
        <v/>
      </c>
      <c r="Y682" s="309" t="str">
        <f t="shared" si="193"/>
        <v/>
      </c>
      <c r="Z682" s="308" t="str">
        <f t="shared" si="184"/>
        <v/>
      </c>
      <c r="AA682" s="308" t="b">
        <f t="shared" si="185"/>
        <v>1</v>
      </c>
      <c r="AB682" s="308" t="str">
        <f t="shared" si="194"/>
        <v/>
      </c>
      <c r="AC682" s="534" t="str">
        <f t="shared" si="195"/>
        <v/>
      </c>
      <c r="AD682" s="752" t="str">
        <f t="shared" si="196"/>
        <v/>
      </c>
      <c r="AE682" s="534" t="str">
        <f t="shared" si="197"/>
        <v/>
      </c>
      <c r="AF682" s="752" t="str">
        <f t="shared" si="198"/>
        <v/>
      </c>
    </row>
    <row r="683" spans="2:32" x14ac:dyDescent="0.25">
      <c r="B683" s="721"/>
      <c r="C683" s="531" t="str">
        <f>IFERROR(VLOOKUP(B683,'מצבת ורישום גנים'!B:D,3,0),"")</f>
        <v/>
      </c>
      <c r="D683" s="721"/>
      <c r="E683" s="723"/>
      <c r="F683" s="723"/>
      <c r="G683" s="723"/>
      <c r="H683" s="723"/>
      <c r="I683" s="992" t="str">
        <f t="shared" si="199"/>
        <v/>
      </c>
      <c r="J683" s="723"/>
      <c r="K683" s="724"/>
      <c r="L683" s="723"/>
      <c r="M683" s="306" t="str">
        <f t="shared" si="186"/>
        <v/>
      </c>
      <c r="N683" s="32" t="str">
        <f t="shared" si="187"/>
        <v/>
      </c>
      <c r="P683" s="307" t="str">
        <f t="shared" si="188"/>
        <v/>
      </c>
      <c r="Q683" s="307" t="str">
        <f t="shared" si="182"/>
        <v/>
      </c>
      <c r="R683" s="307" t="str">
        <f t="shared" si="189"/>
        <v/>
      </c>
      <c r="S683" s="307" t="str">
        <f t="shared" si="190"/>
        <v/>
      </c>
      <c r="T683" s="307" t="str">
        <f t="shared" si="191"/>
        <v/>
      </c>
      <c r="U683" s="307" t="str">
        <f t="shared" si="183"/>
        <v/>
      </c>
      <c r="V683" s="723"/>
      <c r="X683" s="308" t="str">
        <f t="shared" si="192"/>
        <v/>
      </c>
      <c r="Y683" s="309" t="str">
        <f t="shared" si="193"/>
        <v/>
      </c>
      <c r="Z683" s="308" t="str">
        <f t="shared" si="184"/>
        <v/>
      </c>
      <c r="AA683" s="308" t="b">
        <f t="shared" si="185"/>
        <v>1</v>
      </c>
      <c r="AB683" s="308" t="str">
        <f t="shared" si="194"/>
        <v/>
      </c>
      <c r="AC683" s="534" t="str">
        <f t="shared" si="195"/>
        <v/>
      </c>
      <c r="AD683" s="752" t="str">
        <f t="shared" si="196"/>
        <v/>
      </c>
      <c r="AE683" s="534" t="str">
        <f t="shared" si="197"/>
        <v/>
      </c>
      <c r="AF683" s="752" t="str">
        <f t="shared" si="198"/>
        <v/>
      </c>
    </row>
    <row r="684" spans="2:32" x14ac:dyDescent="0.25">
      <c r="B684" s="721"/>
      <c r="C684" s="531" t="str">
        <f>IFERROR(VLOOKUP(B684,'מצבת ורישום גנים'!B:D,3,0),"")</f>
        <v/>
      </c>
      <c r="D684" s="721"/>
      <c r="E684" s="723"/>
      <c r="F684" s="723"/>
      <c r="G684" s="723"/>
      <c r="H684" s="723"/>
      <c r="I684" s="992" t="str">
        <f t="shared" si="199"/>
        <v/>
      </c>
      <c r="J684" s="723"/>
      <c r="K684" s="724"/>
      <c r="L684" s="723"/>
      <c r="M684" s="306" t="str">
        <f t="shared" si="186"/>
        <v/>
      </c>
      <c r="N684" s="32" t="str">
        <f t="shared" si="187"/>
        <v/>
      </c>
      <c r="P684" s="307" t="str">
        <f t="shared" si="188"/>
        <v/>
      </c>
      <c r="Q684" s="307" t="str">
        <f t="shared" si="182"/>
        <v/>
      </c>
      <c r="R684" s="307" t="str">
        <f t="shared" si="189"/>
        <v/>
      </c>
      <c r="S684" s="307" t="str">
        <f t="shared" si="190"/>
        <v/>
      </c>
      <c r="T684" s="307" t="str">
        <f t="shared" si="191"/>
        <v/>
      </c>
      <c r="U684" s="307" t="str">
        <f t="shared" si="183"/>
        <v/>
      </c>
      <c r="V684" s="723"/>
      <c r="X684" s="308" t="str">
        <f t="shared" si="192"/>
        <v/>
      </c>
      <c r="Y684" s="309" t="str">
        <f t="shared" si="193"/>
        <v/>
      </c>
      <c r="Z684" s="308" t="str">
        <f t="shared" si="184"/>
        <v/>
      </c>
      <c r="AA684" s="308" t="b">
        <f t="shared" si="185"/>
        <v>1</v>
      </c>
      <c r="AB684" s="308" t="str">
        <f t="shared" si="194"/>
        <v/>
      </c>
      <c r="AC684" s="534" t="str">
        <f t="shared" si="195"/>
        <v/>
      </c>
      <c r="AD684" s="752" t="str">
        <f t="shared" si="196"/>
        <v/>
      </c>
      <c r="AE684" s="534" t="str">
        <f t="shared" si="197"/>
        <v/>
      </c>
      <c r="AF684" s="752" t="str">
        <f t="shared" si="198"/>
        <v/>
      </c>
    </row>
    <row r="685" spans="2:32" x14ac:dyDescent="0.25">
      <c r="B685" s="721"/>
      <c r="C685" s="531" t="str">
        <f>IFERROR(VLOOKUP(B685,'מצבת ורישום גנים'!B:D,3,0),"")</f>
        <v/>
      </c>
      <c r="D685" s="721"/>
      <c r="E685" s="723"/>
      <c r="F685" s="723"/>
      <c r="G685" s="723"/>
      <c r="H685" s="723"/>
      <c r="I685" s="992" t="str">
        <f t="shared" si="199"/>
        <v/>
      </c>
      <c r="J685" s="723"/>
      <c r="K685" s="724"/>
      <c r="L685" s="723"/>
      <c r="M685" s="306" t="str">
        <f t="shared" si="186"/>
        <v/>
      </c>
      <c r="N685" s="32" t="str">
        <f t="shared" si="187"/>
        <v/>
      </c>
      <c r="P685" s="307" t="str">
        <f t="shared" si="188"/>
        <v/>
      </c>
      <c r="Q685" s="307" t="str">
        <f t="shared" si="182"/>
        <v/>
      </c>
      <c r="R685" s="307" t="str">
        <f t="shared" si="189"/>
        <v/>
      </c>
      <c r="S685" s="307" t="str">
        <f t="shared" si="190"/>
        <v/>
      </c>
      <c r="T685" s="307" t="str">
        <f t="shared" si="191"/>
        <v/>
      </c>
      <c r="U685" s="307" t="str">
        <f t="shared" si="183"/>
        <v/>
      </c>
      <c r="V685" s="723"/>
      <c r="X685" s="308" t="str">
        <f t="shared" si="192"/>
        <v/>
      </c>
      <c r="Y685" s="309" t="str">
        <f t="shared" si="193"/>
        <v/>
      </c>
      <c r="Z685" s="308" t="str">
        <f t="shared" si="184"/>
        <v/>
      </c>
      <c r="AA685" s="308" t="b">
        <f t="shared" si="185"/>
        <v>1</v>
      </c>
      <c r="AB685" s="308" t="str">
        <f t="shared" si="194"/>
        <v/>
      </c>
      <c r="AC685" s="534" t="str">
        <f t="shared" si="195"/>
        <v/>
      </c>
      <c r="AD685" s="752" t="str">
        <f t="shared" si="196"/>
        <v/>
      </c>
      <c r="AE685" s="534" t="str">
        <f t="shared" si="197"/>
        <v/>
      </c>
      <c r="AF685" s="752" t="str">
        <f t="shared" si="198"/>
        <v/>
      </c>
    </row>
    <row r="686" spans="2:32" x14ac:dyDescent="0.25">
      <c r="B686" s="721"/>
      <c r="C686" s="531" t="str">
        <f>IFERROR(VLOOKUP(B686,'מצבת ורישום גנים'!B:D,3,0),"")</f>
        <v/>
      </c>
      <c r="D686" s="721"/>
      <c r="E686" s="723"/>
      <c r="F686" s="723"/>
      <c r="G686" s="723"/>
      <c r="H686" s="723"/>
      <c r="I686" s="992" t="str">
        <f t="shared" si="199"/>
        <v/>
      </c>
      <c r="J686" s="723"/>
      <c r="K686" s="724"/>
      <c r="L686" s="723"/>
      <c r="M686" s="306" t="str">
        <f t="shared" si="186"/>
        <v/>
      </c>
      <c r="N686" s="32" t="str">
        <f t="shared" si="187"/>
        <v/>
      </c>
      <c r="P686" s="307" t="str">
        <f t="shared" si="188"/>
        <v/>
      </c>
      <c r="Q686" s="307" t="str">
        <f t="shared" si="182"/>
        <v/>
      </c>
      <c r="R686" s="307" t="str">
        <f t="shared" si="189"/>
        <v/>
      </c>
      <c r="S686" s="307" t="str">
        <f t="shared" si="190"/>
        <v/>
      </c>
      <c r="T686" s="307" t="str">
        <f t="shared" si="191"/>
        <v/>
      </c>
      <c r="U686" s="307" t="str">
        <f t="shared" si="183"/>
        <v/>
      </c>
      <c r="V686" s="723"/>
      <c r="X686" s="308" t="str">
        <f t="shared" si="192"/>
        <v/>
      </c>
      <c r="Y686" s="309" t="str">
        <f t="shared" si="193"/>
        <v/>
      </c>
      <c r="Z686" s="308" t="str">
        <f t="shared" si="184"/>
        <v/>
      </c>
      <c r="AA686" s="308" t="b">
        <f t="shared" si="185"/>
        <v>1</v>
      </c>
      <c r="AB686" s="308" t="str">
        <f t="shared" si="194"/>
        <v/>
      </c>
      <c r="AC686" s="534" t="str">
        <f t="shared" si="195"/>
        <v/>
      </c>
      <c r="AD686" s="752" t="str">
        <f t="shared" si="196"/>
        <v/>
      </c>
      <c r="AE686" s="534" t="str">
        <f t="shared" si="197"/>
        <v/>
      </c>
      <c r="AF686" s="752" t="str">
        <f t="shared" si="198"/>
        <v/>
      </c>
    </row>
    <row r="687" spans="2:32" x14ac:dyDescent="0.25">
      <c r="B687" s="721"/>
      <c r="C687" s="531" t="str">
        <f>IFERROR(VLOOKUP(B687,'מצבת ורישום גנים'!B:D,3,0),"")</f>
        <v/>
      </c>
      <c r="D687" s="721"/>
      <c r="E687" s="723"/>
      <c r="F687" s="723"/>
      <c r="G687" s="723"/>
      <c r="H687" s="723"/>
      <c r="I687" s="992" t="str">
        <f t="shared" si="199"/>
        <v/>
      </c>
      <c r="J687" s="723"/>
      <c r="K687" s="724"/>
      <c r="L687" s="723"/>
      <c r="M687" s="306" t="str">
        <f t="shared" si="186"/>
        <v/>
      </c>
      <c r="N687" s="32" t="str">
        <f t="shared" si="187"/>
        <v/>
      </c>
      <c r="P687" s="307" t="str">
        <f t="shared" si="188"/>
        <v/>
      </c>
      <c r="Q687" s="307" t="str">
        <f t="shared" si="182"/>
        <v/>
      </c>
      <c r="R687" s="307" t="str">
        <f t="shared" si="189"/>
        <v/>
      </c>
      <c r="S687" s="307" t="str">
        <f t="shared" si="190"/>
        <v/>
      </c>
      <c r="T687" s="307" t="str">
        <f t="shared" si="191"/>
        <v/>
      </c>
      <c r="U687" s="307" t="str">
        <f t="shared" si="183"/>
        <v/>
      </c>
      <c r="V687" s="723"/>
      <c r="X687" s="308" t="str">
        <f t="shared" si="192"/>
        <v/>
      </c>
      <c r="Y687" s="309" t="str">
        <f t="shared" si="193"/>
        <v/>
      </c>
      <c r="Z687" s="308" t="str">
        <f t="shared" si="184"/>
        <v/>
      </c>
      <c r="AA687" s="308" t="b">
        <f t="shared" si="185"/>
        <v>1</v>
      </c>
      <c r="AB687" s="308" t="str">
        <f t="shared" si="194"/>
        <v/>
      </c>
      <c r="AC687" s="534" t="str">
        <f t="shared" si="195"/>
        <v/>
      </c>
      <c r="AD687" s="752" t="str">
        <f t="shared" si="196"/>
        <v/>
      </c>
      <c r="AE687" s="534" t="str">
        <f t="shared" si="197"/>
        <v/>
      </c>
      <c r="AF687" s="752" t="str">
        <f t="shared" si="198"/>
        <v/>
      </c>
    </row>
    <row r="688" spans="2:32" x14ac:dyDescent="0.25">
      <c r="B688" s="721"/>
      <c r="C688" s="531" t="str">
        <f>IFERROR(VLOOKUP(B688,'מצבת ורישום גנים'!B:D,3,0),"")</f>
        <v/>
      </c>
      <c r="D688" s="721"/>
      <c r="E688" s="723"/>
      <c r="F688" s="723"/>
      <c r="G688" s="723"/>
      <c r="H688" s="723"/>
      <c r="I688" s="992" t="str">
        <f t="shared" si="199"/>
        <v/>
      </c>
      <c r="J688" s="723"/>
      <c r="K688" s="724"/>
      <c r="L688" s="723"/>
      <c r="M688" s="306" t="str">
        <f t="shared" si="186"/>
        <v/>
      </c>
      <c r="N688" s="32" t="str">
        <f t="shared" si="187"/>
        <v/>
      </c>
      <c r="P688" s="307" t="str">
        <f t="shared" si="188"/>
        <v/>
      </c>
      <c r="Q688" s="307" t="str">
        <f t="shared" si="182"/>
        <v/>
      </c>
      <c r="R688" s="307" t="str">
        <f t="shared" si="189"/>
        <v/>
      </c>
      <c r="S688" s="307" t="str">
        <f t="shared" si="190"/>
        <v/>
      </c>
      <c r="T688" s="307" t="str">
        <f t="shared" si="191"/>
        <v/>
      </c>
      <c r="U688" s="307" t="str">
        <f t="shared" si="183"/>
        <v/>
      </c>
      <c r="V688" s="723"/>
      <c r="X688" s="308" t="str">
        <f t="shared" si="192"/>
        <v/>
      </c>
      <c r="Y688" s="309" t="str">
        <f t="shared" si="193"/>
        <v/>
      </c>
      <c r="Z688" s="308" t="str">
        <f t="shared" si="184"/>
        <v/>
      </c>
      <c r="AA688" s="308" t="b">
        <f t="shared" si="185"/>
        <v>1</v>
      </c>
      <c r="AB688" s="308" t="str">
        <f t="shared" si="194"/>
        <v/>
      </c>
      <c r="AC688" s="534" t="str">
        <f t="shared" si="195"/>
        <v/>
      </c>
      <c r="AD688" s="752" t="str">
        <f t="shared" si="196"/>
        <v/>
      </c>
      <c r="AE688" s="534" t="str">
        <f t="shared" si="197"/>
        <v/>
      </c>
      <c r="AF688" s="752" t="str">
        <f t="shared" si="198"/>
        <v/>
      </c>
    </row>
    <row r="689" spans="2:32" x14ac:dyDescent="0.25">
      <c r="B689" s="721"/>
      <c r="C689" s="531" t="str">
        <f>IFERROR(VLOOKUP(B689,'מצבת ורישום גנים'!B:D,3,0),"")</f>
        <v/>
      </c>
      <c r="D689" s="721"/>
      <c r="E689" s="723"/>
      <c r="F689" s="723"/>
      <c r="G689" s="723"/>
      <c r="H689" s="723"/>
      <c r="I689" s="992" t="str">
        <f t="shared" si="199"/>
        <v/>
      </c>
      <c r="J689" s="723"/>
      <c r="K689" s="724"/>
      <c r="L689" s="723"/>
      <c r="M689" s="306" t="str">
        <f t="shared" si="186"/>
        <v/>
      </c>
      <c r="N689" s="32" t="str">
        <f t="shared" si="187"/>
        <v/>
      </c>
      <c r="P689" s="307" t="str">
        <f t="shared" si="188"/>
        <v/>
      </c>
      <c r="Q689" s="307" t="str">
        <f t="shared" si="182"/>
        <v/>
      </c>
      <c r="R689" s="307" t="str">
        <f t="shared" si="189"/>
        <v/>
      </c>
      <c r="S689" s="307" t="str">
        <f t="shared" si="190"/>
        <v/>
      </c>
      <c r="T689" s="307" t="str">
        <f t="shared" si="191"/>
        <v/>
      </c>
      <c r="U689" s="307" t="str">
        <f t="shared" si="183"/>
        <v/>
      </c>
      <c r="V689" s="723"/>
      <c r="X689" s="308" t="str">
        <f t="shared" si="192"/>
        <v/>
      </c>
      <c r="Y689" s="309" t="str">
        <f t="shared" si="193"/>
        <v/>
      </c>
      <c r="Z689" s="308" t="str">
        <f t="shared" si="184"/>
        <v/>
      </c>
      <c r="AA689" s="308" t="b">
        <f t="shared" si="185"/>
        <v>1</v>
      </c>
      <c r="AB689" s="308" t="str">
        <f t="shared" si="194"/>
        <v/>
      </c>
      <c r="AC689" s="534" t="str">
        <f t="shared" si="195"/>
        <v/>
      </c>
      <c r="AD689" s="752" t="str">
        <f t="shared" si="196"/>
        <v/>
      </c>
      <c r="AE689" s="534" t="str">
        <f t="shared" si="197"/>
        <v/>
      </c>
      <c r="AF689" s="752" t="str">
        <f t="shared" si="198"/>
        <v/>
      </c>
    </row>
    <row r="690" spans="2:32" x14ac:dyDescent="0.25">
      <c r="B690" s="721"/>
      <c r="C690" s="531" t="str">
        <f>IFERROR(VLOOKUP(B690,'מצבת ורישום גנים'!B:D,3,0),"")</f>
        <v/>
      </c>
      <c r="D690" s="721"/>
      <c r="E690" s="723"/>
      <c r="F690" s="723"/>
      <c r="G690" s="723"/>
      <c r="H690" s="723"/>
      <c r="I690" s="992" t="str">
        <f t="shared" si="199"/>
        <v/>
      </c>
      <c r="J690" s="723"/>
      <c r="K690" s="724"/>
      <c r="L690" s="723"/>
      <c r="M690" s="306" t="str">
        <f t="shared" si="186"/>
        <v/>
      </c>
      <c r="N690" s="32" t="str">
        <f t="shared" si="187"/>
        <v/>
      </c>
      <c r="P690" s="307" t="str">
        <f t="shared" si="188"/>
        <v/>
      </c>
      <c r="Q690" s="307" t="str">
        <f t="shared" si="182"/>
        <v/>
      </c>
      <c r="R690" s="307" t="str">
        <f t="shared" si="189"/>
        <v/>
      </c>
      <c r="S690" s="307" t="str">
        <f t="shared" si="190"/>
        <v/>
      </c>
      <c r="T690" s="307" t="str">
        <f t="shared" si="191"/>
        <v/>
      </c>
      <c r="U690" s="307" t="str">
        <f t="shared" si="183"/>
        <v/>
      </c>
      <c r="V690" s="723"/>
      <c r="X690" s="308" t="str">
        <f t="shared" si="192"/>
        <v/>
      </c>
      <c r="Y690" s="309" t="str">
        <f t="shared" si="193"/>
        <v/>
      </c>
      <c r="Z690" s="308" t="str">
        <f t="shared" si="184"/>
        <v/>
      </c>
      <c r="AA690" s="308" t="b">
        <f t="shared" si="185"/>
        <v>1</v>
      </c>
      <c r="AB690" s="308" t="str">
        <f t="shared" si="194"/>
        <v/>
      </c>
      <c r="AC690" s="534" t="str">
        <f t="shared" si="195"/>
        <v/>
      </c>
      <c r="AD690" s="752" t="str">
        <f t="shared" si="196"/>
        <v/>
      </c>
      <c r="AE690" s="534" t="str">
        <f t="shared" si="197"/>
        <v/>
      </c>
      <c r="AF690" s="752" t="str">
        <f t="shared" si="198"/>
        <v/>
      </c>
    </row>
    <row r="691" spans="2:32" x14ac:dyDescent="0.25">
      <c r="B691" s="721"/>
      <c r="C691" s="531" t="str">
        <f>IFERROR(VLOOKUP(B691,'מצבת ורישום גנים'!B:D,3,0),"")</f>
        <v/>
      </c>
      <c r="D691" s="721"/>
      <c r="E691" s="723"/>
      <c r="F691" s="723"/>
      <c r="G691" s="723"/>
      <c r="H691" s="723"/>
      <c r="I691" s="992" t="str">
        <f t="shared" si="199"/>
        <v/>
      </c>
      <c r="J691" s="723"/>
      <c r="K691" s="724"/>
      <c r="L691" s="723"/>
      <c r="M691" s="306" t="str">
        <f t="shared" si="186"/>
        <v/>
      </c>
      <c r="N691" s="32" t="str">
        <f t="shared" si="187"/>
        <v/>
      </c>
      <c r="P691" s="307" t="str">
        <f t="shared" si="188"/>
        <v/>
      </c>
      <c r="Q691" s="307" t="str">
        <f t="shared" si="182"/>
        <v/>
      </c>
      <c r="R691" s="307" t="str">
        <f t="shared" si="189"/>
        <v/>
      </c>
      <c r="S691" s="307" t="str">
        <f t="shared" si="190"/>
        <v/>
      </c>
      <c r="T691" s="307" t="str">
        <f t="shared" si="191"/>
        <v/>
      </c>
      <c r="U691" s="307" t="str">
        <f t="shared" si="183"/>
        <v/>
      </c>
      <c r="V691" s="723"/>
      <c r="X691" s="308" t="str">
        <f t="shared" si="192"/>
        <v/>
      </c>
      <c r="Y691" s="309" t="str">
        <f t="shared" si="193"/>
        <v/>
      </c>
      <c r="Z691" s="308" t="str">
        <f t="shared" si="184"/>
        <v/>
      </c>
      <c r="AA691" s="308" t="b">
        <f t="shared" si="185"/>
        <v>1</v>
      </c>
      <c r="AB691" s="308" t="str">
        <f t="shared" si="194"/>
        <v/>
      </c>
      <c r="AC691" s="534" t="str">
        <f t="shared" si="195"/>
        <v/>
      </c>
      <c r="AD691" s="752" t="str">
        <f t="shared" si="196"/>
        <v/>
      </c>
      <c r="AE691" s="534" t="str">
        <f t="shared" si="197"/>
        <v/>
      </c>
      <c r="AF691" s="752" t="str">
        <f t="shared" si="198"/>
        <v/>
      </c>
    </row>
    <row r="692" spans="2:32" x14ac:dyDescent="0.25">
      <c r="B692" s="721"/>
      <c r="C692" s="531" t="str">
        <f>IFERROR(VLOOKUP(B692,'מצבת ורישום גנים'!B:D,3,0),"")</f>
        <v/>
      </c>
      <c r="D692" s="721"/>
      <c r="E692" s="723"/>
      <c r="F692" s="723"/>
      <c r="G692" s="723"/>
      <c r="H692" s="723"/>
      <c r="I692" s="992" t="str">
        <f t="shared" si="199"/>
        <v/>
      </c>
      <c r="J692" s="723"/>
      <c r="K692" s="724"/>
      <c r="L692" s="723"/>
      <c r="M692" s="306" t="str">
        <f t="shared" si="186"/>
        <v/>
      </c>
      <c r="N692" s="32" t="str">
        <f t="shared" si="187"/>
        <v/>
      </c>
      <c r="P692" s="307" t="str">
        <f t="shared" si="188"/>
        <v/>
      </c>
      <c r="Q692" s="307" t="str">
        <f t="shared" si="182"/>
        <v/>
      </c>
      <c r="R692" s="307" t="str">
        <f t="shared" si="189"/>
        <v/>
      </c>
      <c r="S692" s="307" t="str">
        <f t="shared" si="190"/>
        <v/>
      </c>
      <c r="T692" s="307" t="str">
        <f t="shared" si="191"/>
        <v/>
      </c>
      <c r="U692" s="307" t="str">
        <f t="shared" si="183"/>
        <v/>
      </c>
      <c r="V692" s="723"/>
      <c r="X692" s="308" t="str">
        <f t="shared" si="192"/>
        <v/>
      </c>
      <c r="Y692" s="309" t="str">
        <f t="shared" si="193"/>
        <v/>
      </c>
      <c r="Z692" s="308" t="str">
        <f t="shared" si="184"/>
        <v/>
      </c>
      <c r="AA692" s="308" t="b">
        <f t="shared" si="185"/>
        <v>1</v>
      </c>
      <c r="AB692" s="308" t="str">
        <f t="shared" si="194"/>
        <v/>
      </c>
      <c r="AC692" s="534" t="str">
        <f t="shared" si="195"/>
        <v/>
      </c>
      <c r="AD692" s="752" t="str">
        <f t="shared" si="196"/>
        <v/>
      </c>
      <c r="AE692" s="534" t="str">
        <f t="shared" si="197"/>
        <v/>
      </c>
      <c r="AF692" s="752" t="str">
        <f t="shared" si="198"/>
        <v/>
      </c>
    </row>
    <row r="693" spans="2:32" x14ac:dyDescent="0.25">
      <c r="B693" s="721"/>
      <c r="C693" s="531" t="str">
        <f>IFERROR(VLOOKUP(B693,'מצבת ורישום גנים'!B:D,3,0),"")</f>
        <v/>
      </c>
      <c r="D693" s="721"/>
      <c r="E693" s="723"/>
      <c r="F693" s="723"/>
      <c r="G693" s="723"/>
      <c r="H693" s="723"/>
      <c r="I693" s="992" t="str">
        <f t="shared" si="199"/>
        <v/>
      </c>
      <c r="J693" s="723"/>
      <c r="K693" s="724"/>
      <c r="L693" s="723"/>
      <c r="M693" s="306" t="str">
        <f t="shared" si="186"/>
        <v/>
      </c>
      <c r="N693" s="32" t="str">
        <f t="shared" si="187"/>
        <v/>
      </c>
      <c r="P693" s="307" t="str">
        <f t="shared" si="188"/>
        <v/>
      </c>
      <c r="Q693" s="307" t="str">
        <f t="shared" si="182"/>
        <v/>
      </c>
      <c r="R693" s="307" t="str">
        <f t="shared" si="189"/>
        <v/>
      </c>
      <c r="S693" s="307" t="str">
        <f t="shared" si="190"/>
        <v/>
      </c>
      <c r="T693" s="307" t="str">
        <f t="shared" si="191"/>
        <v/>
      </c>
      <c r="U693" s="307" t="str">
        <f t="shared" si="183"/>
        <v/>
      </c>
      <c r="V693" s="723"/>
      <c r="X693" s="308" t="str">
        <f t="shared" si="192"/>
        <v/>
      </c>
      <c r="Y693" s="309" t="str">
        <f t="shared" si="193"/>
        <v/>
      </c>
      <c r="Z693" s="308" t="str">
        <f t="shared" si="184"/>
        <v/>
      </c>
      <c r="AA693" s="308" t="b">
        <f t="shared" si="185"/>
        <v>1</v>
      </c>
      <c r="AB693" s="308" t="str">
        <f t="shared" si="194"/>
        <v/>
      </c>
      <c r="AC693" s="534" t="str">
        <f t="shared" si="195"/>
        <v/>
      </c>
      <c r="AD693" s="752" t="str">
        <f t="shared" si="196"/>
        <v/>
      </c>
      <c r="AE693" s="534" t="str">
        <f t="shared" si="197"/>
        <v/>
      </c>
      <c r="AF693" s="752" t="str">
        <f t="shared" si="198"/>
        <v/>
      </c>
    </row>
    <row r="694" spans="2:32" x14ac:dyDescent="0.25">
      <c r="B694" s="721"/>
      <c r="C694" s="531" t="str">
        <f>IFERROR(VLOOKUP(B694,'מצבת ורישום גנים'!B:D,3,0),"")</f>
        <v/>
      </c>
      <c r="D694" s="721"/>
      <c r="E694" s="723"/>
      <c r="F694" s="723"/>
      <c r="G694" s="723"/>
      <c r="H694" s="723"/>
      <c r="I694" s="992" t="str">
        <f t="shared" si="199"/>
        <v/>
      </c>
      <c r="J694" s="723"/>
      <c r="K694" s="724"/>
      <c r="L694" s="723"/>
      <c r="M694" s="306" t="str">
        <f t="shared" si="186"/>
        <v/>
      </c>
      <c r="N694" s="32" t="str">
        <f t="shared" si="187"/>
        <v/>
      </c>
      <c r="P694" s="307" t="str">
        <f t="shared" si="188"/>
        <v/>
      </c>
      <c r="Q694" s="307" t="str">
        <f t="shared" si="182"/>
        <v/>
      </c>
      <c r="R694" s="307" t="str">
        <f t="shared" si="189"/>
        <v/>
      </c>
      <c r="S694" s="307" t="str">
        <f t="shared" si="190"/>
        <v/>
      </c>
      <c r="T694" s="307" t="str">
        <f t="shared" si="191"/>
        <v/>
      </c>
      <c r="U694" s="307" t="str">
        <f t="shared" si="183"/>
        <v/>
      </c>
      <c r="V694" s="723"/>
      <c r="X694" s="308" t="str">
        <f t="shared" si="192"/>
        <v/>
      </c>
      <c r="Y694" s="309" t="str">
        <f t="shared" si="193"/>
        <v/>
      </c>
      <c r="Z694" s="308" t="str">
        <f t="shared" si="184"/>
        <v/>
      </c>
      <c r="AA694" s="308" t="b">
        <f t="shared" si="185"/>
        <v>1</v>
      </c>
      <c r="AB694" s="308" t="str">
        <f t="shared" si="194"/>
        <v/>
      </c>
      <c r="AC694" s="534" t="str">
        <f t="shared" si="195"/>
        <v/>
      </c>
      <c r="AD694" s="752" t="str">
        <f t="shared" si="196"/>
        <v/>
      </c>
      <c r="AE694" s="534" t="str">
        <f t="shared" si="197"/>
        <v/>
      </c>
      <c r="AF694" s="752" t="str">
        <f t="shared" si="198"/>
        <v/>
      </c>
    </row>
    <row r="695" spans="2:32" x14ac:dyDescent="0.25">
      <c r="B695" s="721"/>
      <c r="C695" s="531" t="str">
        <f>IFERROR(VLOOKUP(B695,'מצבת ורישום גנים'!B:D,3,0),"")</f>
        <v/>
      </c>
      <c r="D695" s="721"/>
      <c r="E695" s="723"/>
      <c r="F695" s="723"/>
      <c r="G695" s="723"/>
      <c r="H695" s="723"/>
      <c r="I695" s="992" t="str">
        <f t="shared" si="199"/>
        <v/>
      </c>
      <c r="J695" s="723"/>
      <c r="K695" s="724"/>
      <c r="L695" s="723"/>
      <c r="M695" s="306" t="str">
        <f t="shared" si="186"/>
        <v/>
      </c>
      <c r="N695" s="32" t="str">
        <f t="shared" si="187"/>
        <v/>
      </c>
      <c r="P695" s="307" t="str">
        <f t="shared" si="188"/>
        <v/>
      </c>
      <c r="Q695" s="307" t="str">
        <f t="shared" si="182"/>
        <v/>
      </c>
      <c r="R695" s="307" t="str">
        <f t="shared" si="189"/>
        <v/>
      </c>
      <c r="S695" s="307" t="str">
        <f t="shared" si="190"/>
        <v/>
      </c>
      <c r="T695" s="307" t="str">
        <f t="shared" si="191"/>
        <v/>
      </c>
      <c r="U695" s="307" t="str">
        <f t="shared" si="183"/>
        <v/>
      </c>
      <c r="V695" s="723"/>
      <c r="X695" s="308" t="str">
        <f t="shared" si="192"/>
        <v/>
      </c>
      <c r="Y695" s="309" t="str">
        <f t="shared" si="193"/>
        <v/>
      </c>
      <c r="Z695" s="308" t="str">
        <f t="shared" si="184"/>
        <v/>
      </c>
      <c r="AA695" s="308" t="b">
        <f t="shared" si="185"/>
        <v>1</v>
      </c>
      <c r="AB695" s="308" t="str">
        <f t="shared" si="194"/>
        <v/>
      </c>
      <c r="AC695" s="534" t="str">
        <f t="shared" si="195"/>
        <v/>
      </c>
      <c r="AD695" s="752" t="str">
        <f t="shared" si="196"/>
        <v/>
      </c>
      <c r="AE695" s="534" t="str">
        <f t="shared" si="197"/>
        <v/>
      </c>
      <c r="AF695" s="752" t="str">
        <f t="shared" si="198"/>
        <v/>
      </c>
    </row>
    <row r="696" spans="2:32" x14ac:dyDescent="0.25">
      <c r="B696" s="721"/>
      <c r="C696" s="531" t="str">
        <f>IFERROR(VLOOKUP(B696,'מצבת ורישום גנים'!B:D,3,0),"")</f>
        <v/>
      </c>
      <c r="D696" s="721"/>
      <c r="E696" s="723"/>
      <c r="F696" s="723"/>
      <c r="G696" s="723"/>
      <c r="H696" s="723"/>
      <c r="I696" s="992" t="str">
        <f t="shared" si="199"/>
        <v/>
      </c>
      <c r="J696" s="723"/>
      <c r="K696" s="724"/>
      <c r="L696" s="723"/>
      <c r="M696" s="306" t="str">
        <f t="shared" si="186"/>
        <v/>
      </c>
      <c r="N696" s="32" t="str">
        <f t="shared" si="187"/>
        <v/>
      </c>
      <c r="P696" s="307" t="str">
        <f t="shared" si="188"/>
        <v/>
      </c>
      <c r="Q696" s="307" t="str">
        <f t="shared" si="182"/>
        <v/>
      </c>
      <c r="R696" s="307" t="str">
        <f t="shared" si="189"/>
        <v/>
      </c>
      <c r="S696" s="307" t="str">
        <f t="shared" si="190"/>
        <v/>
      </c>
      <c r="T696" s="307" t="str">
        <f t="shared" si="191"/>
        <v/>
      </c>
      <c r="U696" s="307" t="str">
        <f t="shared" si="183"/>
        <v/>
      </c>
      <c r="V696" s="723"/>
      <c r="X696" s="308" t="str">
        <f t="shared" si="192"/>
        <v/>
      </c>
      <c r="Y696" s="309" t="str">
        <f t="shared" si="193"/>
        <v/>
      </c>
      <c r="Z696" s="308" t="str">
        <f t="shared" si="184"/>
        <v/>
      </c>
      <c r="AA696" s="308" t="b">
        <f t="shared" si="185"/>
        <v>1</v>
      </c>
      <c r="AB696" s="308" t="str">
        <f t="shared" si="194"/>
        <v/>
      </c>
      <c r="AC696" s="534" t="str">
        <f t="shared" si="195"/>
        <v/>
      </c>
      <c r="AD696" s="752" t="str">
        <f t="shared" si="196"/>
        <v/>
      </c>
      <c r="AE696" s="534" t="str">
        <f t="shared" si="197"/>
        <v/>
      </c>
      <c r="AF696" s="752" t="str">
        <f t="shared" si="198"/>
        <v/>
      </c>
    </row>
    <row r="697" spans="2:32" x14ac:dyDescent="0.25">
      <c r="B697" s="721"/>
      <c r="C697" s="531" t="str">
        <f>IFERROR(VLOOKUP(B697,'מצבת ורישום גנים'!B:D,3,0),"")</f>
        <v/>
      </c>
      <c r="D697" s="721"/>
      <c r="E697" s="723"/>
      <c r="F697" s="723"/>
      <c r="G697" s="723"/>
      <c r="H697" s="723"/>
      <c r="I697" s="992" t="str">
        <f t="shared" si="199"/>
        <v/>
      </c>
      <c r="J697" s="723"/>
      <c r="K697" s="724"/>
      <c r="L697" s="723"/>
      <c r="M697" s="306" t="str">
        <f t="shared" si="186"/>
        <v/>
      </c>
      <c r="N697" s="32" t="str">
        <f t="shared" si="187"/>
        <v/>
      </c>
      <c r="P697" s="307" t="str">
        <f t="shared" si="188"/>
        <v/>
      </c>
      <c r="Q697" s="307" t="str">
        <f t="shared" si="182"/>
        <v/>
      </c>
      <c r="R697" s="307" t="str">
        <f t="shared" si="189"/>
        <v/>
      </c>
      <c r="S697" s="307" t="str">
        <f t="shared" si="190"/>
        <v/>
      </c>
      <c r="T697" s="307" t="str">
        <f t="shared" si="191"/>
        <v/>
      </c>
      <c r="U697" s="307" t="str">
        <f t="shared" si="183"/>
        <v/>
      </c>
      <c r="V697" s="723"/>
      <c r="X697" s="308" t="str">
        <f t="shared" si="192"/>
        <v/>
      </c>
      <c r="Y697" s="309" t="str">
        <f t="shared" si="193"/>
        <v/>
      </c>
      <c r="Z697" s="308" t="str">
        <f t="shared" si="184"/>
        <v/>
      </c>
      <c r="AA697" s="308" t="b">
        <f t="shared" si="185"/>
        <v>1</v>
      </c>
      <c r="AB697" s="308" t="str">
        <f t="shared" si="194"/>
        <v/>
      </c>
      <c r="AC697" s="534" t="str">
        <f t="shared" si="195"/>
        <v/>
      </c>
      <c r="AD697" s="752" t="str">
        <f t="shared" si="196"/>
        <v/>
      </c>
      <c r="AE697" s="534" t="str">
        <f t="shared" si="197"/>
        <v/>
      </c>
      <c r="AF697" s="752" t="str">
        <f t="shared" si="198"/>
        <v/>
      </c>
    </row>
    <row r="698" spans="2:32" x14ac:dyDescent="0.25">
      <c r="B698" s="721"/>
      <c r="C698" s="531" t="str">
        <f>IFERROR(VLOOKUP(B698,'מצבת ורישום גנים'!B:D,3,0),"")</f>
        <v/>
      </c>
      <c r="D698" s="721"/>
      <c r="E698" s="723"/>
      <c r="F698" s="723"/>
      <c r="G698" s="723"/>
      <c r="H698" s="723"/>
      <c r="I698" s="992" t="str">
        <f t="shared" si="199"/>
        <v/>
      </c>
      <c r="J698" s="723"/>
      <c r="K698" s="724"/>
      <c r="L698" s="723"/>
      <c r="M698" s="306" t="str">
        <f t="shared" si="186"/>
        <v/>
      </c>
      <c r="N698" s="32" t="str">
        <f t="shared" si="187"/>
        <v/>
      </c>
      <c r="P698" s="307" t="str">
        <f t="shared" si="188"/>
        <v/>
      </c>
      <c r="Q698" s="307" t="str">
        <f t="shared" si="182"/>
        <v/>
      </c>
      <c r="R698" s="307" t="str">
        <f t="shared" si="189"/>
        <v/>
      </c>
      <c r="S698" s="307" t="str">
        <f t="shared" si="190"/>
        <v/>
      </c>
      <c r="T698" s="307" t="str">
        <f t="shared" si="191"/>
        <v/>
      </c>
      <c r="U698" s="307" t="str">
        <f t="shared" si="183"/>
        <v/>
      </c>
      <c r="V698" s="723"/>
      <c r="X698" s="308" t="str">
        <f t="shared" si="192"/>
        <v/>
      </c>
      <c r="Y698" s="309" t="str">
        <f t="shared" si="193"/>
        <v/>
      </c>
      <c r="Z698" s="308" t="str">
        <f t="shared" si="184"/>
        <v/>
      </c>
      <c r="AA698" s="308" t="b">
        <f t="shared" si="185"/>
        <v>1</v>
      </c>
      <c r="AB698" s="308" t="str">
        <f t="shared" si="194"/>
        <v/>
      </c>
      <c r="AC698" s="534" t="str">
        <f t="shared" si="195"/>
        <v/>
      </c>
      <c r="AD698" s="752" t="str">
        <f t="shared" si="196"/>
        <v/>
      </c>
      <c r="AE698" s="534" t="str">
        <f t="shared" si="197"/>
        <v/>
      </c>
      <c r="AF698" s="752" t="str">
        <f t="shared" si="198"/>
        <v/>
      </c>
    </row>
    <row r="699" spans="2:32" x14ac:dyDescent="0.25">
      <c r="B699" s="721"/>
      <c r="C699" s="531" t="str">
        <f>IFERROR(VLOOKUP(B699,'מצבת ורישום גנים'!B:D,3,0),"")</f>
        <v/>
      </c>
      <c r="D699" s="721"/>
      <c r="E699" s="723"/>
      <c r="F699" s="723"/>
      <c r="G699" s="723"/>
      <c r="H699" s="723"/>
      <c r="I699" s="992" t="str">
        <f t="shared" si="199"/>
        <v/>
      </c>
      <c r="J699" s="723"/>
      <c r="K699" s="724"/>
      <c r="L699" s="723"/>
      <c r="M699" s="306" t="str">
        <f t="shared" si="186"/>
        <v/>
      </c>
      <c r="N699" s="32" t="str">
        <f t="shared" si="187"/>
        <v/>
      </c>
      <c r="P699" s="307" t="str">
        <f t="shared" si="188"/>
        <v/>
      </c>
      <c r="Q699" s="307" t="str">
        <f t="shared" si="182"/>
        <v/>
      </c>
      <c r="R699" s="307" t="str">
        <f t="shared" si="189"/>
        <v/>
      </c>
      <c r="S699" s="307" t="str">
        <f t="shared" si="190"/>
        <v/>
      </c>
      <c r="T699" s="307" t="str">
        <f t="shared" si="191"/>
        <v/>
      </c>
      <c r="U699" s="307" t="str">
        <f t="shared" si="183"/>
        <v/>
      </c>
      <c r="V699" s="723"/>
      <c r="X699" s="308" t="str">
        <f t="shared" si="192"/>
        <v/>
      </c>
      <c r="Y699" s="309" t="str">
        <f t="shared" si="193"/>
        <v/>
      </c>
      <c r="Z699" s="308" t="str">
        <f t="shared" si="184"/>
        <v/>
      </c>
      <c r="AA699" s="308" t="b">
        <f t="shared" si="185"/>
        <v>1</v>
      </c>
      <c r="AB699" s="308" t="str">
        <f t="shared" si="194"/>
        <v/>
      </c>
      <c r="AC699" s="534" t="str">
        <f t="shared" si="195"/>
        <v/>
      </c>
      <c r="AD699" s="752" t="str">
        <f t="shared" si="196"/>
        <v/>
      </c>
      <c r="AE699" s="534" t="str">
        <f t="shared" si="197"/>
        <v/>
      </c>
      <c r="AF699" s="752" t="str">
        <f t="shared" si="198"/>
        <v/>
      </c>
    </row>
    <row r="700" spans="2:32" x14ac:dyDescent="0.25">
      <c r="B700" s="721"/>
      <c r="C700" s="531" t="str">
        <f>IFERROR(VLOOKUP(B700,'מצבת ורישום גנים'!B:D,3,0),"")</f>
        <v/>
      </c>
      <c r="D700" s="721"/>
      <c r="E700" s="723"/>
      <c r="F700" s="723"/>
      <c r="G700" s="723"/>
      <c r="H700" s="723"/>
      <c r="I700" s="992" t="str">
        <f t="shared" si="199"/>
        <v/>
      </c>
      <c r="J700" s="723"/>
      <c r="K700" s="724"/>
      <c r="L700" s="723"/>
      <c r="M700" s="306" t="str">
        <f t="shared" si="186"/>
        <v/>
      </c>
      <c r="N700" s="32" t="str">
        <f t="shared" si="187"/>
        <v/>
      </c>
      <c r="P700" s="307" t="str">
        <f t="shared" si="188"/>
        <v/>
      </c>
      <c r="Q700" s="307" t="str">
        <f t="shared" si="182"/>
        <v/>
      </c>
      <c r="R700" s="307" t="str">
        <f t="shared" si="189"/>
        <v/>
      </c>
      <c r="S700" s="307" t="str">
        <f t="shared" si="190"/>
        <v/>
      </c>
      <c r="T700" s="307" t="str">
        <f t="shared" si="191"/>
        <v/>
      </c>
      <c r="U700" s="307" t="str">
        <f t="shared" si="183"/>
        <v/>
      </c>
      <c r="V700" s="723"/>
      <c r="X700" s="308" t="str">
        <f t="shared" si="192"/>
        <v/>
      </c>
      <c r="Y700" s="309" t="str">
        <f t="shared" si="193"/>
        <v/>
      </c>
      <c r="Z700" s="308" t="str">
        <f t="shared" si="184"/>
        <v/>
      </c>
      <c r="AA700" s="308" t="b">
        <f t="shared" si="185"/>
        <v>1</v>
      </c>
      <c r="AB700" s="308" t="str">
        <f t="shared" si="194"/>
        <v/>
      </c>
      <c r="AC700" s="534" t="str">
        <f t="shared" si="195"/>
        <v/>
      </c>
      <c r="AD700" s="752" t="str">
        <f t="shared" si="196"/>
        <v/>
      </c>
      <c r="AE700" s="534" t="str">
        <f t="shared" si="197"/>
        <v/>
      </c>
      <c r="AF700" s="752" t="str">
        <f t="shared" si="198"/>
        <v/>
      </c>
    </row>
    <row r="701" spans="2:32" x14ac:dyDescent="0.25">
      <c r="B701" s="721"/>
      <c r="C701" s="531" t="str">
        <f>IFERROR(VLOOKUP(B701,'מצבת ורישום גנים'!B:D,3,0),"")</f>
        <v/>
      </c>
      <c r="D701" s="721"/>
      <c r="E701" s="723"/>
      <c r="F701" s="723"/>
      <c r="G701" s="723"/>
      <c r="H701" s="723"/>
      <c r="I701" s="992" t="str">
        <f t="shared" si="199"/>
        <v/>
      </c>
      <c r="J701" s="723"/>
      <c r="K701" s="724"/>
      <c r="L701" s="723"/>
      <c r="M701" s="306" t="str">
        <f t="shared" si="186"/>
        <v/>
      </c>
      <c r="N701" s="32" t="str">
        <f t="shared" si="187"/>
        <v/>
      </c>
      <c r="P701" s="307" t="str">
        <f t="shared" si="188"/>
        <v/>
      </c>
      <c r="Q701" s="307" t="str">
        <f t="shared" si="182"/>
        <v/>
      </c>
      <c r="R701" s="307" t="str">
        <f t="shared" si="189"/>
        <v/>
      </c>
      <c r="S701" s="307" t="str">
        <f t="shared" si="190"/>
        <v/>
      </c>
      <c r="T701" s="307" t="str">
        <f t="shared" si="191"/>
        <v/>
      </c>
      <c r="U701" s="307" t="str">
        <f t="shared" si="183"/>
        <v/>
      </c>
      <c r="V701" s="723"/>
      <c r="X701" s="308" t="str">
        <f t="shared" si="192"/>
        <v/>
      </c>
      <c r="Y701" s="309" t="str">
        <f t="shared" si="193"/>
        <v/>
      </c>
      <c r="Z701" s="308" t="str">
        <f t="shared" si="184"/>
        <v/>
      </c>
      <c r="AA701" s="308" t="b">
        <f t="shared" si="185"/>
        <v>1</v>
      </c>
      <c r="AB701" s="308" t="str">
        <f t="shared" si="194"/>
        <v/>
      </c>
      <c r="AC701" s="534" t="str">
        <f t="shared" si="195"/>
        <v/>
      </c>
      <c r="AD701" s="752" t="str">
        <f t="shared" si="196"/>
        <v/>
      </c>
      <c r="AE701" s="534" t="str">
        <f t="shared" si="197"/>
        <v/>
      </c>
      <c r="AF701" s="752" t="str">
        <f t="shared" si="198"/>
        <v/>
      </c>
    </row>
    <row r="702" spans="2:32" x14ac:dyDescent="0.25">
      <c r="B702" s="721"/>
      <c r="C702" s="531" t="str">
        <f>IFERROR(VLOOKUP(B702,'מצבת ורישום גנים'!B:D,3,0),"")</f>
        <v/>
      </c>
      <c r="D702" s="721"/>
      <c r="E702" s="723"/>
      <c r="F702" s="723"/>
      <c r="G702" s="723"/>
      <c r="H702" s="723"/>
      <c r="I702" s="992" t="str">
        <f t="shared" si="199"/>
        <v/>
      </c>
      <c r="J702" s="723"/>
      <c r="K702" s="724"/>
      <c r="L702" s="723"/>
      <c r="M702" s="306" t="str">
        <f t="shared" si="186"/>
        <v/>
      </c>
      <c r="N702" s="32" t="str">
        <f t="shared" si="187"/>
        <v/>
      </c>
      <c r="P702" s="307" t="str">
        <f t="shared" si="188"/>
        <v/>
      </c>
      <c r="Q702" s="307" t="str">
        <f t="shared" si="182"/>
        <v/>
      </c>
      <c r="R702" s="307" t="str">
        <f t="shared" si="189"/>
        <v/>
      </c>
      <c r="S702" s="307" t="str">
        <f t="shared" si="190"/>
        <v/>
      </c>
      <c r="T702" s="307" t="str">
        <f t="shared" si="191"/>
        <v/>
      </c>
      <c r="U702" s="307" t="str">
        <f t="shared" si="183"/>
        <v/>
      </c>
      <c r="V702" s="723"/>
      <c r="X702" s="308" t="str">
        <f t="shared" si="192"/>
        <v/>
      </c>
      <c r="Y702" s="309" t="str">
        <f t="shared" si="193"/>
        <v/>
      </c>
      <c r="Z702" s="308" t="str">
        <f t="shared" si="184"/>
        <v/>
      </c>
      <c r="AA702" s="308" t="b">
        <f t="shared" si="185"/>
        <v>1</v>
      </c>
      <c r="AB702" s="308" t="str">
        <f t="shared" si="194"/>
        <v/>
      </c>
      <c r="AC702" s="534" t="str">
        <f t="shared" si="195"/>
        <v/>
      </c>
      <c r="AD702" s="752" t="str">
        <f t="shared" si="196"/>
        <v/>
      </c>
      <c r="AE702" s="534" t="str">
        <f t="shared" si="197"/>
        <v/>
      </c>
      <c r="AF702" s="752" t="str">
        <f t="shared" si="198"/>
        <v/>
      </c>
    </row>
    <row r="703" spans="2:32" x14ac:dyDescent="0.25">
      <c r="B703" s="721"/>
      <c r="C703" s="531" t="str">
        <f>IFERROR(VLOOKUP(B703,'מצבת ורישום גנים'!B:D,3,0),"")</f>
        <v/>
      </c>
      <c r="D703" s="721"/>
      <c r="E703" s="723"/>
      <c r="F703" s="723"/>
      <c r="G703" s="723"/>
      <c r="H703" s="723"/>
      <c r="I703" s="992" t="str">
        <f t="shared" si="199"/>
        <v/>
      </c>
      <c r="J703" s="723"/>
      <c r="K703" s="724"/>
      <c r="L703" s="723"/>
      <c r="M703" s="306" t="str">
        <f t="shared" si="186"/>
        <v/>
      </c>
      <c r="N703" s="32" t="str">
        <f t="shared" si="187"/>
        <v/>
      </c>
      <c r="P703" s="307" t="str">
        <f t="shared" si="188"/>
        <v/>
      </c>
      <c r="Q703" s="307" t="str">
        <f t="shared" si="182"/>
        <v/>
      </c>
      <c r="R703" s="307" t="str">
        <f t="shared" si="189"/>
        <v/>
      </c>
      <c r="S703" s="307" t="str">
        <f t="shared" si="190"/>
        <v/>
      </c>
      <c r="T703" s="307" t="str">
        <f t="shared" si="191"/>
        <v/>
      </c>
      <c r="U703" s="307" t="str">
        <f t="shared" si="183"/>
        <v/>
      </c>
      <c r="V703" s="723"/>
      <c r="X703" s="308" t="str">
        <f t="shared" si="192"/>
        <v/>
      </c>
      <c r="Y703" s="309" t="str">
        <f t="shared" si="193"/>
        <v/>
      </c>
      <c r="Z703" s="308" t="str">
        <f t="shared" si="184"/>
        <v/>
      </c>
      <c r="AA703" s="308" t="b">
        <f t="shared" si="185"/>
        <v>1</v>
      </c>
      <c r="AB703" s="308" t="str">
        <f t="shared" si="194"/>
        <v/>
      </c>
      <c r="AC703" s="534" t="str">
        <f t="shared" si="195"/>
        <v/>
      </c>
      <c r="AD703" s="752" t="str">
        <f t="shared" si="196"/>
        <v/>
      </c>
      <c r="AE703" s="534" t="str">
        <f t="shared" si="197"/>
        <v/>
      </c>
      <c r="AF703" s="752" t="str">
        <f t="shared" si="198"/>
        <v/>
      </c>
    </row>
    <row r="704" spans="2:32" x14ac:dyDescent="0.25">
      <c r="B704" s="721"/>
      <c r="C704" s="531" t="str">
        <f>IFERROR(VLOOKUP(B704,'מצבת ורישום גנים'!B:D,3,0),"")</f>
        <v/>
      </c>
      <c r="D704" s="721"/>
      <c r="E704" s="723"/>
      <c r="F704" s="723"/>
      <c r="G704" s="723"/>
      <c r="H704" s="723"/>
      <c r="I704" s="992" t="str">
        <f t="shared" si="199"/>
        <v/>
      </c>
      <c r="J704" s="723"/>
      <c r="K704" s="724"/>
      <c r="L704" s="723"/>
      <c r="M704" s="306" t="str">
        <f t="shared" si="186"/>
        <v/>
      </c>
      <c r="N704" s="32" t="str">
        <f t="shared" si="187"/>
        <v/>
      </c>
      <c r="P704" s="307" t="str">
        <f t="shared" si="188"/>
        <v/>
      </c>
      <c r="Q704" s="307" t="str">
        <f t="shared" si="182"/>
        <v/>
      </c>
      <c r="R704" s="307" t="str">
        <f t="shared" si="189"/>
        <v/>
      </c>
      <c r="S704" s="307" t="str">
        <f t="shared" si="190"/>
        <v/>
      </c>
      <c r="T704" s="307" t="str">
        <f t="shared" si="191"/>
        <v/>
      </c>
      <c r="U704" s="307" t="str">
        <f t="shared" si="183"/>
        <v/>
      </c>
      <c r="V704" s="723"/>
      <c r="X704" s="308" t="str">
        <f t="shared" si="192"/>
        <v/>
      </c>
      <c r="Y704" s="309" t="str">
        <f t="shared" si="193"/>
        <v/>
      </c>
      <c r="Z704" s="308" t="str">
        <f t="shared" si="184"/>
        <v/>
      </c>
      <c r="AA704" s="308" t="b">
        <f t="shared" si="185"/>
        <v>1</v>
      </c>
      <c r="AB704" s="308" t="str">
        <f t="shared" si="194"/>
        <v/>
      </c>
      <c r="AC704" s="534" t="str">
        <f t="shared" si="195"/>
        <v/>
      </c>
      <c r="AD704" s="752" t="str">
        <f t="shared" si="196"/>
        <v/>
      </c>
      <c r="AE704" s="534" t="str">
        <f t="shared" si="197"/>
        <v/>
      </c>
      <c r="AF704" s="752" t="str">
        <f t="shared" si="198"/>
        <v/>
      </c>
    </row>
    <row r="705" spans="2:32" x14ac:dyDescent="0.25">
      <c r="B705" s="721"/>
      <c r="C705" s="531" t="str">
        <f>IFERROR(VLOOKUP(B705,'מצבת ורישום גנים'!B:D,3,0),"")</f>
        <v/>
      </c>
      <c r="D705" s="721"/>
      <c r="E705" s="723"/>
      <c r="F705" s="723"/>
      <c r="G705" s="723"/>
      <c r="H705" s="723"/>
      <c r="I705" s="992" t="str">
        <f t="shared" si="199"/>
        <v/>
      </c>
      <c r="J705" s="723"/>
      <c r="K705" s="724"/>
      <c r="L705" s="723"/>
      <c r="M705" s="306" t="str">
        <f t="shared" si="186"/>
        <v/>
      </c>
      <c r="N705" s="32" t="str">
        <f t="shared" si="187"/>
        <v/>
      </c>
      <c r="P705" s="307" t="str">
        <f t="shared" si="188"/>
        <v/>
      </c>
      <c r="Q705" s="307" t="str">
        <f t="shared" si="182"/>
        <v/>
      </c>
      <c r="R705" s="307" t="str">
        <f t="shared" si="189"/>
        <v/>
      </c>
      <c r="S705" s="307" t="str">
        <f t="shared" si="190"/>
        <v/>
      </c>
      <c r="T705" s="307" t="str">
        <f t="shared" si="191"/>
        <v/>
      </c>
      <c r="U705" s="307" t="str">
        <f t="shared" si="183"/>
        <v/>
      </c>
      <c r="V705" s="723"/>
      <c r="X705" s="308" t="str">
        <f t="shared" si="192"/>
        <v/>
      </c>
      <c r="Y705" s="309" t="str">
        <f t="shared" si="193"/>
        <v/>
      </c>
      <c r="Z705" s="308" t="str">
        <f t="shared" si="184"/>
        <v/>
      </c>
      <c r="AA705" s="308" t="b">
        <f t="shared" si="185"/>
        <v>1</v>
      </c>
      <c r="AB705" s="308" t="str">
        <f t="shared" si="194"/>
        <v/>
      </c>
      <c r="AC705" s="534" t="str">
        <f t="shared" si="195"/>
        <v/>
      </c>
      <c r="AD705" s="752" t="str">
        <f t="shared" si="196"/>
        <v/>
      </c>
      <c r="AE705" s="534" t="str">
        <f t="shared" si="197"/>
        <v/>
      </c>
      <c r="AF705" s="752" t="str">
        <f t="shared" si="198"/>
        <v/>
      </c>
    </row>
    <row r="706" spans="2:32" x14ac:dyDescent="0.25">
      <c r="B706" s="721"/>
      <c r="C706" s="531" t="str">
        <f>IFERROR(VLOOKUP(B706,'מצבת ורישום גנים'!B:D,3,0),"")</f>
        <v/>
      </c>
      <c r="D706" s="721"/>
      <c r="E706" s="723"/>
      <c r="F706" s="723"/>
      <c r="G706" s="723"/>
      <c r="H706" s="723"/>
      <c r="I706" s="992" t="str">
        <f t="shared" si="199"/>
        <v/>
      </c>
      <c r="J706" s="723"/>
      <c r="K706" s="724"/>
      <c r="L706" s="723"/>
      <c r="M706" s="306" t="str">
        <f t="shared" si="186"/>
        <v/>
      </c>
      <c r="N706" s="32" t="str">
        <f t="shared" si="187"/>
        <v/>
      </c>
      <c r="P706" s="307" t="str">
        <f t="shared" si="188"/>
        <v/>
      </c>
      <c r="Q706" s="307" t="str">
        <f t="shared" si="182"/>
        <v/>
      </c>
      <c r="R706" s="307" t="str">
        <f t="shared" si="189"/>
        <v/>
      </c>
      <c r="S706" s="307" t="str">
        <f t="shared" si="190"/>
        <v/>
      </c>
      <c r="T706" s="307" t="str">
        <f t="shared" si="191"/>
        <v/>
      </c>
      <c r="U706" s="307" t="str">
        <f t="shared" si="183"/>
        <v/>
      </c>
      <c r="V706" s="723"/>
      <c r="X706" s="308" t="str">
        <f t="shared" si="192"/>
        <v/>
      </c>
      <c r="Y706" s="309" t="str">
        <f t="shared" si="193"/>
        <v/>
      </c>
      <c r="Z706" s="308" t="str">
        <f t="shared" si="184"/>
        <v/>
      </c>
      <c r="AA706" s="308" t="b">
        <f t="shared" si="185"/>
        <v>1</v>
      </c>
      <c r="AB706" s="308" t="str">
        <f t="shared" si="194"/>
        <v/>
      </c>
      <c r="AC706" s="534" t="str">
        <f t="shared" si="195"/>
        <v/>
      </c>
      <c r="AD706" s="752" t="str">
        <f t="shared" si="196"/>
        <v/>
      </c>
      <c r="AE706" s="534" t="str">
        <f t="shared" si="197"/>
        <v/>
      </c>
      <c r="AF706" s="752" t="str">
        <f t="shared" si="198"/>
        <v/>
      </c>
    </row>
    <row r="707" spans="2:32" x14ac:dyDescent="0.25">
      <c r="B707" s="721"/>
      <c r="C707" s="531" t="str">
        <f>IFERROR(VLOOKUP(B707,'מצבת ורישום גנים'!B:D,3,0),"")</f>
        <v/>
      </c>
      <c r="D707" s="721"/>
      <c r="E707" s="723"/>
      <c r="F707" s="723"/>
      <c r="G707" s="723"/>
      <c r="H707" s="723"/>
      <c r="I707" s="992" t="str">
        <f t="shared" si="199"/>
        <v/>
      </c>
      <c r="J707" s="723"/>
      <c r="K707" s="724"/>
      <c r="L707" s="723"/>
      <c r="M707" s="306" t="str">
        <f t="shared" si="186"/>
        <v/>
      </c>
      <c r="N707" s="32" t="str">
        <f t="shared" si="187"/>
        <v/>
      </c>
      <c r="P707" s="307" t="str">
        <f t="shared" si="188"/>
        <v/>
      </c>
      <c r="Q707" s="307" t="str">
        <f t="shared" si="182"/>
        <v/>
      </c>
      <c r="R707" s="307" t="str">
        <f t="shared" si="189"/>
        <v/>
      </c>
      <c r="S707" s="307" t="str">
        <f t="shared" si="190"/>
        <v/>
      </c>
      <c r="T707" s="307" t="str">
        <f t="shared" si="191"/>
        <v/>
      </c>
      <c r="U707" s="307" t="str">
        <f t="shared" si="183"/>
        <v/>
      </c>
      <c r="V707" s="723"/>
      <c r="X707" s="308" t="str">
        <f t="shared" si="192"/>
        <v/>
      </c>
      <c r="Y707" s="309" t="str">
        <f t="shared" si="193"/>
        <v/>
      </c>
      <c r="Z707" s="308" t="str">
        <f t="shared" si="184"/>
        <v/>
      </c>
      <c r="AA707" s="308" t="b">
        <f t="shared" si="185"/>
        <v>1</v>
      </c>
      <c r="AB707" s="308" t="str">
        <f t="shared" si="194"/>
        <v/>
      </c>
      <c r="AC707" s="534" t="str">
        <f t="shared" si="195"/>
        <v/>
      </c>
      <c r="AD707" s="752" t="str">
        <f t="shared" si="196"/>
        <v/>
      </c>
      <c r="AE707" s="534" t="str">
        <f t="shared" si="197"/>
        <v/>
      </c>
      <c r="AF707" s="752" t="str">
        <f t="shared" si="198"/>
        <v/>
      </c>
    </row>
    <row r="708" spans="2:32" x14ac:dyDescent="0.25">
      <c r="B708" s="721"/>
      <c r="C708" s="531" t="str">
        <f>IFERROR(VLOOKUP(B708,'מצבת ורישום גנים'!B:D,3,0),"")</f>
        <v/>
      </c>
      <c r="D708" s="721"/>
      <c r="E708" s="723"/>
      <c r="F708" s="723"/>
      <c r="G708" s="723"/>
      <c r="H708" s="723"/>
      <c r="I708" s="992" t="str">
        <f t="shared" si="199"/>
        <v/>
      </c>
      <c r="J708" s="723"/>
      <c r="K708" s="724"/>
      <c r="L708" s="723"/>
      <c r="M708" s="306" t="str">
        <f t="shared" si="186"/>
        <v/>
      </c>
      <c r="N708" s="32" t="str">
        <f t="shared" si="187"/>
        <v/>
      </c>
      <c r="P708" s="307" t="str">
        <f t="shared" si="188"/>
        <v/>
      </c>
      <c r="Q708" s="307" t="str">
        <f t="shared" si="182"/>
        <v/>
      </c>
      <c r="R708" s="307" t="str">
        <f t="shared" si="189"/>
        <v/>
      </c>
      <c r="S708" s="307" t="str">
        <f t="shared" si="190"/>
        <v/>
      </c>
      <c r="T708" s="307" t="str">
        <f t="shared" si="191"/>
        <v/>
      </c>
      <c r="U708" s="307" t="str">
        <f t="shared" si="183"/>
        <v/>
      </c>
      <c r="V708" s="723"/>
      <c r="X708" s="308" t="str">
        <f t="shared" si="192"/>
        <v/>
      </c>
      <c r="Y708" s="309" t="str">
        <f t="shared" si="193"/>
        <v/>
      </c>
      <c r="Z708" s="308" t="str">
        <f t="shared" si="184"/>
        <v/>
      </c>
      <c r="AA708" s="308" t="b">
        <f t="shared" si="185"/>
        <v>1</v>
      </c>
      <c r="AB708" s="308" t="str">
        <f t="shared" si="194"/>
        <v/>
      </c>
      <c r="AC708" s="534" t="str">
        <f t="shared" si="195"/>
        <v/>
      </c>
      <c r="AD708" s="752" t="str">
        <f t="shared" si="196"/>
        <v/>
      </c>
      <c r="AE708" s="534" t="str">
        <f t="shared" si="197"/>
        <v/>
      </c>
      <c r="AF708" s="752" t="str">
        <f t="shared" si="198"/>
        <v/>
      </c>
    </row>
    <row r="709" spans="2:32" x14ac:dyDescent="0.25">
      <c r="B709" s="721"/>
      <c r="C709" s="531" t="str">
        <f>IFERROR(VLOOKUP(B709,'מצבת ורישום גנים'!B:D,3,0),"")</f>
        <v/>
      </c>
      <c r="D709" s="721"/>
      <c r="E709" s="723"/>
      <c r="F709" s="723"/>
      <c r="G709" s="723"/>
      <c r="H709" s="723"/>
      <c r="I709" s="992" t="str">
        <f t="shared" si="199"/>
        <v/>
      </c>
      <c r="J709" s="723"/>
      <c r="K709" s="724"/>
      <c r="L709" s="723"/>
      <c r="M709" s="306" t="str">
        <f t="shared" si="186"/>
        <v/>
      </c>
      <c r="N709" s="32" t="str">
        <f t="shared" si="187"/>
        <v/>
      </c>
      <c r="P709" s="307" t="str">
        <f t="shared" si="188"/>
        <v/>
      </c>
      <c r="Q709" s="307" t="str">
        <f t="shared" si="182"/>
        <v/>
      </c>
      <c r="R709" s="307" t="str">
        <f t="shared" si="189"/>
        <v/>
      </c>
      <c r="S709" s="307" t="str">
        <f t="shared" si="190"/>
        <v/>
      </c>
      <c r="T709" s="307" t="str">
        <f t="shared" si="191"/>
        <v/>
      </c>
      <c r="U709" s="307" t="str">
        <f t="shared" si="183"/>
        <v/>
      </c>
      <c r="V709" s="723"/>
      <c r="X709" s="308" t="str">
        <f t="shared" si="192"/>
        <v/>
      </c>
      <c r="Y709" s="309" t="str">
        <f t="shared" si="193"/>
        <v/>
      </c>
      <c r="Z709" s="308" t="str">
        <f t="shared" si="184"/>
        <v/>
      </c>
      <c r="AA709" s="308" t="b">
        <f t="shared" si="185"/>
        <v>1</v>
      </c>
      <c r="AB709" s="308" t="str">
        <f t="shared" si="194"/>
        <v/>
      </c>
      <c r="AC709" s="534" t="str">
        <f t="shared" si="195"/>
        <v/>
      </c>
      <c r="AD709" s="752" t="str">
        <f t="shared" si="196"/>
        <v/>
      </c>
      <c r="AE709" s="534" t="str">
        <f t="shared" si="197"/>
        <v/>
      </c>
      <c r="AF709" s="752" t="str">
        <f t="shared" si="198"/>
        <v/>
      </c>
    </row>
    <row r="710" spans="2:32" x14ac:dyDescent="0.25">
      <c r="B710" s="721"/>
      <c r="C710" s="531" t="str">
        <f>IFERROR(VLOOKUP(B710,'מצבת ורישום גנים'!B:D,3,0),"")</f>
        <v/>
      </c>
      <c r="D710" s="721"/>
      <c r="E710" s="723"/>
      <c r="F710" s="723"/>
      <c r="G710" s="723"/>
      <c r="H710" s="723"/>
      <c r="I710" s="992" t="str">
        <f t="shared" si="199"/>
        <v/>
      </c>
      <c r="J710" s="723"/>
      <c r="K710" s="724"/>
      <c r="L710" s="723"/>
      <c r="M710" s="306" t="str">
        <f t="shared" si="186"/>
        <v/>
      </c>
      <c r="N710" s="32" t="str">
        <f t="shared" si="187"/>
        <v/>
      </c>
      <c r="P710" s="307" t="str">
        <f t="shared" si="188"/>
        <v/>
      </c>
      <c r="Q710" s="307" t="str">
        <f t="shared" si="182"/>
        <v/>
      </c>
      <c r="R710" s="307" t="str">
        <f t="shared" si="189"/>
        <v/>
      </c>
      <c r="S710" s="307" t="str">
        <f t="shared" si="190"/>
        <v/>
      </c>
      <c r="T710" s="307" t="str">
        <f t="shared" si="191"/>
        <v/>
      </c>
      <c r="U710" s="307" t="str">
        <f t="shared" si="183"/>
        <v/>
      </c>
      <c r="V710" s="723"/>
      <c r="X710" s="308" t="str">
        <f t="shared" si="192"/>
        <v/>
      </c>
      <c r="Y710" s="309" t="str">
        <f t="shared" si="193"/>
        <v/>
      </c>
      <c r="Z710" s="308" t="str">
        <f t="shared" si="184"/>
        <v/>
      </c>
      <c r="AA710" s="308" t="b">
        <f t="shared" si="185"/>
        <v>1</v>
      </c>
      <c r="AB710" s="308" t="str">
        <f t="shared" si="194"/>
        <v/>
      </c>
      <c r="AC710" s="534" t="str">
        <f t="shared" si="195"/>
        <v/>
      </c>
      <c r="AD710" s="752" t="str">
        <f t="shared" si="196"/>
        <v/>
      </c>
      <c r="AE710" s="534" t="str">
        <f t="shared" si="197"/>
        <v/>
      </c>
      <c r="AF710" s="752" t="str">
        <f t="shared" si="198"/>
        <v/>
      </c>
    </row>
    <row r="711" spans="2:32" x14ac:dyDescent="0.25">
      <c r="B711" s="721"/>
      <c r="C711" s="531" t="str">
        <f>IFERROR(VLOOKUP(B711,'מצבת ורישום גנים'!B:D,3,0),"")</f>
        <v/>
      </c>
      <c r="D711" s="721"/>
      <c r="E711" s="723"/>
      <c r="F711" s="723"/>
      <c r="G711" s="723"/>
      <c r="H711" s="723"/>
      <c r="I711" s="992" t="str">
        <f t="shared" si="199"/>
        <v/>
      </c>
      <c r="J711" s="723"/>
      <c r="K711" s="724"/>
      <c r="L711" s="723"/>
      <c r="M711" s="306" t="str">
        <f t="shared" si="186"/>
        <v/>
      </c>
      <c r="N711" s="32" t="str">
        <f t="shared" si="187"/>
        <v/>
      </c>
      <c r="P711" s="307" t="str">
        <f t="shared" si="188"/>
        <v/>
      </c>
      <c r="Q711" s="307" t="str">
        <f t="shared" si="182"/>
        <v/>
      </c>
      <c r="R711" s="307" t="str">
        <f t="shared" si="189"/>
        <v/>
      </c>
      <c r="S711" s="307" t="str">
        <f t="shared" si="190"/>
        <v/>
      </c>
      <c r="T711" s="307" t="str">
        <f t="shared" si="191"/>
        <v/>
      </c>
      <c r="U711" s="307" t="str">
        <f t="shared" si="183"/>
        <v/>
      </c>
      <c r="V711" s="723"/>
      <c r="X711" s="308" t="str">
        <f t="shared" si="192"/>
        <v/>
      </c>
      <c r="Y711" s="309" t="str">
        <f t="shared" si="193"/>
        <v/>
      </c>
      <c r="Z711" s="308" t="str">
        <f t="shared" si="184"/>
        <v/>
      </c>
      <c r="AA711" s="308" t="b">
        <f t="shared" si="185"/>
        <v>1</v>
      </c>
      <c r="AB711" s="308" t="str">
        <f t="shared" si="194"/>
        <v/>
      </c>
      <c r="AC711" s="534" t="str">
        <f t="shared" si="195"/>
        <v/>
      </c>
      <c r="AD711" s="752" t="str">
        <f t="shared" si="196"/>
        <v/>
      </c>
      <c r="AE711" s="534" t="str">
        <f t="shared" si="197"/>
        <v/>
      </c>
      <c r="AF711" s="752" t="str">
        <f t="shared" si="198"/>
        <v/>
      </c>
    </row>
    <row r="712" spans="2:32" x14ac:dyDescent="0.25">
      <c r="B712" s="721"/>
      <c r="C712" s="531" t="str">
        <f>IFERROR(VLOOKUP(B712,'מצבת ורישום גנים'!B:D,3,0),"")</f>
        <v/>
      </c>
      <c r="D712" s="721"/>
      <c r="E712" s="723"/>
      <c r="F712" s="723"/>
      <c r="G712" s="723"/>
      <c r="H712" s="723"/>
      <c r="I712" s="992" t="str">
        <f t="shared" si="199"/>
        <v/>
      </c>
      <c r="J712" s="723"/>
      <c r="K712" s="724"/>
      <c r="L712" s="723"/>
      <c r="M712" s="306" t="str">
        <f t="shared" si="186"/>
        <v/>
      </c>
      <c r="N712" s="32" t="str">
        <f t="shared" si="187"/>
        <v/>
      </c>
      <c r="P712" s="307" t="str">
        <f t="shared" si="188"/>
        <v/>
      </c>
      <c r="Q712" s="307" t="str">
        <f t="shared" si="182"/>
        <v/>
      </c>
      <c r="R712" s="307" t="str">
        <f t="shared" si="189"/>
        <v/>
      </c>
      <c r="S712" s="307" t="str">
        <f t="shared" si="190"/>
        <v/>
      </c>
      <c r="T712" s="307" t="str">
        <f t="shared" si="191"/>
        <v/>
      </c>
      <c r="U712" s="307" t="str">
        <f t="shared" si="183"/>
        <v/>
      </c>
      <c r="V712" s="723"/>
      <c r="X712" s="308" t="str">
        <f t="shared" si="192"/>
        <v/>
      </c>
      <c r="Y712" s="309" t="str">
        <f t="shared" si="193"/>
        <v/>
      </c>
      <c r="Z712" s="308" t="str">
        <f t="shared" si="184"/>
        <v/>
      </c>
      <c r="AA712" s="308" t="b">
        <f t="shared" si="185"/>
        <v>1</v>
      </c>
      <c r="AB712" s="308" t="str">
        <f t="shared" si="194"/>
        <v/>
      </c>
      <c r="AC712" s="534" t="str">
        <f t="shared" si="195"/>
        <v/>
      </c>
      <c r="AD712" s="752" t="str">
        <f t="shared" si="196"/>
        <v/>
      </c>
      <c r="AE712" s="534" t="str">
        <f t="shared" si="197"/>
        <v/>
      </c>
      <c r="AF712" s="752" t="str">
        <f t="shared" si="198"/>
        <v/>
      </c>
    </row>
    <row r="713" spans="2:32" x14ac:dyDescent="0.25">
      <c r="B713" s="721"/>
      <c r="C713" s="531" t="str">
        <f>IFERROR(VLOOKUP(B713,'מצבת ורישום גנים'!B:D,3,0),"")</f>
        <v/>
      </c>
      <c r="D713" s="721"/>
      <c r="E713" s="723"/>
      <c r="F713" s="723"/>
      <c r="G713" s="723"/>
      <c r="H713" s="723"/>
      <c r="I713" s="992" t="str">
        <f t="shared" si="199"/>
        <v/>
      </c>
      <c r="J713" s="723"/>
      <c r="K713" s="724"/>
      <c r="L713" s="723"/>
      <c r="M713" s="306" t="str">
        <f t="shared" si="186"/>
        <v/>
      </c>
      <c r="N713" s="32" t="str">
        <f t="shared" si="187"/>
        <v/>
      </c>
      <c r="P713" s="307" t="str">
        <f t="shared" si="188"/>
        <v/>
      </c>
      <c r="Q713" s="307" t="str">
        <f t="shared" si="182"/>
        <v/>
      </c>
      <c r="R713" s="307" t="str">
        <f t="shared" si="189"/>
        <v/>
      </c>
      <c r="S713" s="307" t="str">
        <f t="shared" si="190"/>
        <v/>
      </c>
      <c r="T713" s="307" t="str">
        <f t="shared" si="191"/>
        <v/>
      </c>
      <c r="U713" s="307" t="str">
        <f t="shared" si="183"/>
        <v/>
      </c>
      <c r="V713" s="723"/>
      <c r="X713" s="308" t="str">
        <f t="shared" si="192"/>
        <v/>
      </c>
      <c r="Y713" s="309" t="str">
        <f t="shared" si="193"/>
        <v/>
      </c>
      <c r="Z713" s="308" t="str">
        <f t="shared" si="184"/>
        <v/>
      </c>
      <c r="AA713" s="308" t="b">
        <f t="shared" si="185"/>
        <v>1</v>
      </c>
      <c r="AB713" s="308" t="str">
        <f t="shared" si="194"/>
        <v/>
      </c>
      <c r="AC713" s="534" t="str">
        <f t="shared" si="195"/>
        <v/>
      </c>
      <c r="AD713" s="752" t="str">
        <f t="shared" si="196"/>
        <v/>
      </c>
      <c r="AE713" s="534" t="str">
        <f t="shared" si="197"/>
        <v/>
      </c>
      <c r="AF713" s="752" t="str">
        <f t="shared" si="198"/>
        <v/>
      </c>
    </row>
    <row r="714" spans="2:32" x14ac:dyDescent="0.25">
      <c r="B714" s="721"/>
      <c r="C714" s="531" t="str">
        <f>IFERROR(VLOOKUP(B714,'מצבת ורישום גנים'!B:D,3,0),"")</f>
        <v/>
      </c>
      <c r="D714" s="721"/>
      <c r="E714" s="723"/>
      <c r="F714" s="723"/>
      <c r="G714" s="723"/>
      <c r="H714" s="723"/>
      <c r="I714" s="992" t="str">
        <f t="shared" si="199"/>
        <v/>
      </c>
      <c r="J714" s="723"/>
      <c r="K714" s="724"/>
      <c r="L714" s="723"/>
      <c r="M714" s="306" t="str">
        <f t="shared" si="186"/>
        <v/>
      </c>
      <c r="N714" s="32" t="str">
        <f t="shared" si="187"/>
        <v/>
      </c>
      <c r="P714" s="307" t="str">
        <f t="shared" si="188"/>
        <v/>
      </c>
      <c r="Q714" s="307" t="str">
        <f t="shared" si="182"/>
        <v/>
      </c>
      <c r="R714" s="307" t="str">
        <f t="shared" si="189"/>
        <v/>
      </c>
      <c r="S714" s="307" t="str">
        <f t="shared" si="190"/>
        <v/>
      </c>
      <c r="T714" s="307" t="str">
        <f t="shared" si="191"/>
        <v/>
      </c>
      <c r="U714" s="307" t="str">
        <f t="shared" si="183"/>
        <v/>
      </c>
      <c r="V714" s="723"/>
      <c r="X714" s="308" t="str">
        <f t="shared" si="192"/>
        <v/>
      </c>
      <c r="Y714" s="309" t="str">
        <f t="shared" si="193"/>
        <v/>
      </c>
      <c r="Z714" s="308" t="str">
        <f t="shared" si="184"/>
        <v/>
      </c>
      <c r="AA714" s="308" t="b">
        <f t="shared" si="185"/>
        <v>1</v>
      </c>
      <c r="AB714" s="308" t="str">
        <f t="shared" si="194"/>
        <v/>
      </c>
      <c r="AC714" s="534" t="str">
        <f t="shared" si="195"/>
        <v/>
      </c>
      <c r="AD714" s="752" t="str">
        <f t="shared" si="196"/>
        <v/>
      </c>
      <c r="AE714" s="534" t="str">
        <f t="shared" si="197"/>
        <v/>
      </c>
      <c r="AF714" s="752" t="str">
        <f t="shared" si="198"/>
        <v/>
      </c>
    </row>
    <row r="715" spans="2:32" x14ac:dyDescent="0.25">
      <c r="B715" s="721"/>
      <c r="C715" s="531" t="str">
        <f>IFERROR(VLOOKUP(B715,'מצבת ורישום גנים'!B:D,3,0),"")</f>
        <v/>
      </c>
      <c r="D715" s="721"/>
      <c r="E715" s="723"/>
      <c r="F715" s="723"/>
      <c r="G715" s="723"/>
      <c r="H715" s="723"/>
      <c r="I715" s="992" t="str">
        <f t="shared" si="199"/>
        <v/>
      </c>
      <c r="J715" s="723"/>
      <c r="K715" s="724"/>
      <c r="L715" s="723"/>
      <c r="M715" s="306" t="str">
        <f t="shared" si="186"/>
        <v/>
      </c>
      <c r="N715" s="32" t="str">
        <f t="shared" si="187"/>
        <v/>
      </c>
      <c r="P715" s="307" t="str">
        <f t="shared" si="188"/>
        <v/>
      </c>
      <c r="Q715" s="307" t="str">
        <f t="shared" si="182"/>
        <v/>
      </c>
      <c r="R715" s="307" t="str">
        <f t="shared" si="189"/>
        <v/>
      </c>
      <c r="S715" s="307" t="str">
        <f t="shared" si="190"/>
        <v/>
      </c>
      <c r="T715" s="307" t="str">
        <f t="shared" si="191"/>
        <v/>
      </c>
      <c r="U715" s="307" t="str">
        <f t="shared" si="183"/>
        <v/>
      </c>
      <c r="V715" s="723"/>
      <c r="X715" s="308" t="str">
        <f t="shared" si="192"/>
        <v/>
      </c>
      <c r="Y715" s="309" t="str">
        <f t="shared" si="193"/>
        <v/>
      </c>
      <c r="Z715" s="308" t="str">
        <f t="shared" si="184"/>
        <v/>
      </c>
      <c r="AA715" s="308" t="b">
        <f t="shared" si="185"/>
        <v>1</v>
      </c>
      <c r="AB715" s="308" t="str">
        <f t="shared" si="194"/>
        <v/>
      </c>
      <c r="AC715" s="534" t="str">
        <f t="shared" si="195"/>
        <v/>
      </c>
      <c r="AD715" s="752" t="str">
        <f t="shared" si="196"/>
        <v/>
      </c>
      <c r="AE715" s="534" t="str">
        <f t="shared" si="197"/>
        <v/>
      </c>
      <c r="AF715" s="752" t="str">
        <f t="shared" si="198"/>
        <v/>
      </c>
    </row>
    <row r="716" spans="2:32" x14ac:dyDescent="0.25">
      <c r="B716" s="721"/>
      <c r="C716" s="531" t="str">
        <f>IFERROR(VLOOKUP(B716,'מצבת ורישום גנים'!B:D,3,0),"")</f>
        <v/>
      </c>
      <c r="D716" s="721"/>
      <c r="E716" s="723"/>
      <c r="F716" s="723"/>
      <c r="G716" s="723"/>
      <c r="H716" s="723"/>
      <c r="I716" s="992" t="str">
        <f t="shared" si="199"/>
        <v/>
      </c>
      <c r="J716" s="723"/>
      <c r="K716" s="724"/>
      <c r="L716" s="723"/>
      <c r="M716" s="306" t="str">
        <f t="shared" si="186"/>
        <v/>
      </c>
      <c r="N716" s="32" t="str">
        <f t="shared" si="187"/>
        <v/>
      </c>
      <c r="P716" s="307" t="str">
        <f t="shared" si="188"/>
        <v/>
      </c>
      <c r="Q716" s="307" t="str">
        <f t="shared" si="182"/>
        <v/>
      </c>
      <c r="R716" s="307" t="str">
        <f t="shared" si="189"/>
        <v/>
      </c>
      <c r="S716" s="307" t="str">
        <f t="shared" si="190"/>
        <v/>
      </c>
      <c r="T716" s="307" t="str">
        <f t="shared" si="191"/>
        <v/>
      </c>
      <c r="U716" s="307" t="str">
        <f t="shared" si="183"/>
        <v/>
      </c>
      <c r="V716" s="723"/>
      <c r="X716" s="308" t="str">
        <f t="shared" si="192"/>
        <v/>
      </c>
      <c r="Y716" s="309" t="str">
        <f t="shared" si="193"/>
        <v/>
      </c>
      <c r="Z716" s="308" t="str">
        <f t="shared" si="184"/>
        <v/>
      </c>
      <c r="AA716" s="308" t="b">
        <f t="shared" si="185"/>
        <v>1</v>
      </c>
      <c r="AB716" s="308" t="str">
        <f t="shared" si="194"/>
        <v/>
      </c>
      <c r="AC716" s="534" t="str">
        <f t="shared" si="195"/>
        <v/>
      </c>
      <c r="AD716" s="752" t="str">
        <f t="shared" si="196"/>
        <v/>
      </c>
      <c r="AE716" s="534" t="str">
        <f t="shared" si="197"/>
        <v/>
      </c>
      <c r="AF716" s="752" t="str">
        <f t="shared" si="198"/>
        <v/>
      </c>
    </row>
    <row r="717" spans="2:32" x14ac:dyDescent="0.25">
      <c r="B717" s="721"/>
      <c r="C717" s="531" t="str">
        <f>IFERROR(VLOOKUP(B717,'מצבת ורישום גנים'!B:D,3,0),"")</f>
        <v/>
      </c>
      <c r="D717" s="721"/>
      <c r="E717" s="723"/>
      <c r="F717" s="723"/>
      <c r="G717" s="723"/>
      <c r="H717" s="723"/>
      <c r="I717" s="992" t="str">
        <f t="shared" si="199"/>
        <v/>
      </c>
      <c r="J717" s="723"/>
      <c r="K717" s="724"/>
      <c r="L717" s="723"/>
      <c r="M717" s="306" t="str">
        <f t="shared" si="186"/>
        <v/>
      </c>
      <c r="N717" s="32" t="str">
        <f t="shared" si="187"/>
        <v/>
      </c>
      <c r="P717" s="307" t="str">
        <f t="shared" si="188"/>
        <v/>
      </c>
      <c r="Q717" s="307" t="str">
        <f t="shared" si="182"/>
        <v/>
      </c>
      <c r="R717" s="307" t="str">
        <f t="shared" si="189"/>
        <v/>
      </c>
      <c r="S717" s="307" t="str">
        <f t="shared" si="190"/>
        <v/>
      </c>
      <c r="T717" s="307" t="str">
        <f t="shared" si="191"/>
        <v/>
      </c>
      <c r="U717" s="307" t="str">
        <f t="shared" si="183"/>
        <v/>
      </c>
      <c r="V717" s="723"/>
      <c r="X717" s="308" t="str">
        <f t="shared" si="192"/>
        <v/>
      </c>
      <c r="Y717" s="309" t="str">
        <f t="shared" si="193"/>
        <v/>
      </c>
      <c r="Z717" s="308" t="str">
        <f t="shared" si="184"/>
        <v/>
      </c>
      <c r="AA717" s="308" t="b">
        <f t="shared" si="185"/>
        <v>1</v>
      </c>
      <c r="AB717" s="308" t="str">
        <f t="shared" si="194"/>
        <v/>
      </c>
      <c r="AC717" s="534" t="str">
        <f t="shared" si="195"/>
        <v/>
      </c>
      <c r="AD717" s="752" t="str">
        <f t="shared" si="196"/>
        <v/>
      </c>
      <c r="AE717" s="534" t="str">
        <f t="shared" si="197"/>
        <v/>
      </c>
      <c r="AF717" s="752" t="str">
        <f t="shared" si="198"/>
        <v/>
      </c>
    </row>
    <row r="718" spans="2:32" x14ac:dyDescent="0.25">
      <c r="B718" s="721"/>
      <c r="C718" s="531" t="str">
        <f>IFERROR(VLOOKUP(B718,'מצבת ורישום גנים'!B:D,3,0),"")</f>
        <v/>
      </c>
      <c r="D718" s="721"/>
      <c r="E718" s="723"/>
      <c r="F718" s="723"/>
      <c r="G718" s="723"/>
      <c r="H718" s="723"/>
      <c r="I718" s="992" t="str">
        <f t="shared" si="199"/>
        <v/>
      </c>
      <c r="J718" s="723"/>
      <c r="K718" s="724"/>
      <c r="L718" s="723"/>
      <c r="M718" s="306" t="str">
        <f t="shared" si="186"/>
        <v/>
      </c>
      <c r="N718" s="32" t="str">
        <f t="shared" si="187"/>
        <v/>
      </c>
      <c r="P718" s="307" t="str">
        <f t="shared" si="188"/>
        <v/>
      </c>
      <c r="Q718" s="307" t="str">
        <f t="shared" si="182"/>
        <v/>
      </c>
      <c r="R718" s="307" t="str">
        <f t="shared" si="189"/>
        <v/>
      </c>
      <c r="S718" s="307" t="str">
        <f t="shared" si="190"/>
        <v/>
      </c>
      <c r="T718" s="307" t="str">
        <f t="shared" si="191"/>
        <v/>
      </c>
      <c r="U718" s="307" t="str">
        <f t="shared" si="183"/>
        <v/>
      </c>
      <c r="V718" s="723"/>
      <c r="X718" s="308" t="str">
        <f t="shared" si="192"/>
        <v/>
      </c>
      <c r="Y718" s="309" t="str">
        <f t="shared" si="193"/>
        <v/>
      </c>
      <c r="Z718" s="308" t="str">
        <f t="shared" si="184"/>
        <v/>
      </c>
      <c r="AA718" s="308" t="b">
        <f t="shared" si="185"/>
        <v>1</v>
      </c>
      <c r="AB718" s="308" t="str">
        <f t="shared" si="194"/>
        <v/>
      </c>
      <c r="AC718" s="534" t="str">
        <f t="shared" si="195"/>
        <v/>
      </c>
      <c r="AD718" s="752" t="str">
        <f t="shared" si="196"/>
        <v/>
      </c>
      <c r="AE718" s="534" t="str">
        <f t="shared" si="197"/>
        <v/>
      </c>
      <c r="AF718" s="752" t="str">
        <f t="shared" si="198"/>
        <v/>
      </c>
    </row>
    <row r="719" spans="2:32" x14ac:dyDescent="0.25">
      <c r="B719" s="721"/>
      <c r="C719" s="531" t="str">
        <f>IFERROR(VLOOKUP(B719,'מצבת ורישום גנים'!B:D,3,0),"")</f>
        <v/>
      </c>
      <c r="D719" s="721"/>
      <c r="E719" s="723"/>
      <c r="F719" s="723"/>
      <c r="G719" s="723"/>
      <c r="H719" s="723"/>
      <c r="I719" s="992" t="str">
        <f t="shared" si="199"/>
        <v/>
      </c>
      <c r="J719" s="723"/>
      <c r="K719" s="724"/>
      <c r="L719" s="723"/>
      <c r="M719" s="306" t="str">
        <f t="shared" si="186"/>
        <v/>
      </c>
      <c r="N719" s="32" t="str">
        <f t="shared" si="187"/>
        <v/>
      </c>
      <c r="P719" s="307" t="str">
        <f t="shared" si="188"/>
        <v/>
      </c>
      <c r="Q719" s="307" t="str">
        <f t="shared" si="182"/>
        <v/>
      </c>
      <c r="R719" s="307" t="str">
        <f t="shared" si="189"/>
        <v/>
      </c>
      <c r="S719" s="307" t="str">
        <f t="shared" si="190"/>
        <v/>
      </c>
      <c r="T719" s="307" t="str">
        <f t="shared" si="191"/>
        <v/>
      </c>
      <c r="U719" s="307" t="str">
        <f t="shared" si="183"/>
        <v/>
      </c>
      <c r="V719" s="723"/>
      <c r="X719" s="308" t="str">
        <f t="shared" si="192"/>
        <v/>
      </c>
      <c r="Y719" s="309" t="str">
        <f t="shared" si="193"/>
        <v/>
      </c>
      <c r="Z719" s="308" t="str">
        <f t="shared" si="184"/>
        <v/>
      </c>
      <c r="AA719" s="308" t="b">
        <f t="shared" si="185"/>
        <v>1</v>
      </c>
      <c r="AB719" s="308" t="str">
        <f t="shared" si="194"/>
        <v/>
      </c>
      <c r="AC719" s="534" t="str">
        <f t="shared" si="195"/>
        <v/>
      </c>
      <c r="AD719" s="752" t="str">
        <f t="shared" si="196"/>
        <v/>
      </c>
      <c r="AE719" s="534" t="str">
        <f t="shared" si="197"/>
        <v/>
      </c>
      <c r="AF719" s="752" t="str">
        <f t="shared" si="198"/>
        <v/>
      </c>
    </row>
    <row r="720" spans="2:32" x14ac:dyDescent="0.25">
      <c r="B720" s="721"/>
      <c r="C720" s="531" t="str">
        <f>IFERROR(VLOOKUP(B720,'מצבת ורישום גנים'!B:D,3,0),"")</f>
        <v/>
      </c>
      <c r="D720" s="721"/>
      <c r="E720" s="723"/>
      <c r="F720" s="723"/>
      <c r="G720" s="723"/>
      <c r="H720" s="723"/>
      <c r="I720" s="992" t="str">
        <f t="shared" si="199"/>
        <v/>
      </c>
      <c r="J720" s="723"/>
      <c r="K720" s="724"/>
      <c r="L720" s="723"/>
      <c r="M720" s="306" t="str">
        <f t="shared" si="186"/>
        <v/>
      </c>
      <c r="N720" s="32" t="str">
        <f t="shared" si="187"/>
        <v/>
      </c>
      <c r="P720" s="307" t="str">
        <f t="shared" si="188"/>
        <v/>
      </c>
      <c r="Q720" s="307" t="str">
        <f t="shared" ref="Q720:Q783" si="200">IF(J720="","",IFERROR(IF(OR(H720="גננת",H720="מורה",H720="רכז",H720="רכזת גן",H720="רכז גן",H720="רכז בית ספר",H720="רכזת בית ספר"),IF(J720&gt;=75,"תקין","לא תקין"),IF(H720="סייעת ממשיכה",IF(J720&gt;=30,"תקין","לא תקין"),IF(H720="סייעת רפואית/אישית",IF(J720&gt;=12.5,"תקין","לא תקין"),IF(H720="סייעת חדשה",IF(J720&gt;=37,"תקין","לא תקין"),IF(OR(H720&lt;&gt;"מורה",H720&lt;&gt;"גננת",H720&lt;&gt;"סייעת"),IF(J720&gt;=30.61,"תקין","לא תקין"),"לא תקין"))))),""))</f>
        <v/>
      </c>
      <c r="R720" s="307" t="str">
        <f t="shared" si="189"/>
        <v/>
      </c>
      <c r="S720" s="307" t="str">
        <f t="shared" si="190"/>
        <v/>
      </c>
      <c r="T720" s="307" t="str">
        <f t="shared" si="191"/>
        <v/>
      </c>
      <c r="U720" s="307" t="str">
        <f t="shared" ref="U720:U783" si="201">IF(D720="","",IF(Z720&gt;1,IF(SUMIF(D:D,D720,L:L)&gt;90,"לא תקין","תקין"),"תקין"))</f>
        <v/>
      </c>
      <c r="V720" s="723"/>
      <c r="X720" s="308" t="str">
        <f t="shared" si="192"/>
        <v/>
      </c>
      <c r="Y720" s="309" t="str">
        <f t="shared" si="193"/>
        <v/>
      </c>
      <c r="Z720" s="308" t="str">
        <f t="shared" ref="Z720:Z783" si="202">IF(D720="","",COUNTIF(D:D,D720))</f>
        <v/>
      </c>
      <c r="AA720" s="308" t="b">
        <f t="shared" ref="AA720:AA783" si="203">MOD(MID(REPT(0,9-LEN(D720))&amp;D720,1,1)+MID("0246813579",MID(REPT(0,9-LEN(D720))&amp;D720,2,1)+1,1)+MID(REPT(0,9-LEN(D720))&amp;D720,3,1)+MID("0246813579",MID(REPT(0,9-LEN(D720))&amp;D720,4,1)+1,1)+MID(REPT(0,9-LEN(D720))&amp;D720,5,1)+MID("0246813579",MID(REPT(0,9-LEN(D720))&amp;D720,6,1)+1,1)+MID(REPT(0,9-LEN(D720))&amp;D720,7,1)+MID("0246813579",MID(REPT(0,9-LEN(D720))&amp;D720,8,1)+1,1)+MID(REPT(0,9-LEN(D720))&amp;D720,9,1),10)=0</f>
        <v>1</v>
      </c>
      <c r="AB720" s="308" t="str">
        <f t="shared" si="194"/>
        <v/>
      </c>
      <c r="AC720" s="534" t="str">
        <f t="shared" si="195"/>
        <v/>
      </c>
      <c r="AD720" s="752" t="str">
        <f t="shared" si="196"/>
        <v/>
      </c>
      <c r="AE720" s="534" t="str">
        <f t="shared" si="197"/>
        <v/>
      </c>
      <c r="AF720" s="752" t="str">
        <f t="shared" si="198"/>
        <v/>
      </c>
    </row>
    <row r="721" spans="2:32" x14ac:dyDescent="0.25">
      <c r="B721" s="721"/>
      <c r="C721" s="531" t="str">
        <f>IFERROR(VLOOKUP(B721,'מצבת ורישום גנים'!B:D,3,0),"")</f>
        <v/>
      </c>
      <c r="D721" s="721"/>
      <c r="E721" s="723"/>
      <c r="F721" s="723"/>
      <c r="G721" s="723"/>
      <c r="H721" s="723"/>
      <c r="I721" s="992" t="str">
        <f t="shared" si="199"/>
        <v/>
      </c>
      <c r="J721" s="723"/>
      <c r="K721" s="724"/>
      <c r="L721" s="723"/>
      <c r="M721" s="306" t="str">
        <f t="shared" ref="M721:M784" si="204">IF(AND(L721&gt;0,K721&gt;0),K721*L721,"")</f>
        <v/>
      </c>
      <c r="N721" s="32" t="str">
        <f t="shared" ref="N721:N784" si="205">TEXT(LEFT(H721,2),0)</f>
        <v/>
      </c>
      <c r="P721" s="307" t="str">
        <f t="shared" ref="P721:P784" si="206">IF(D721="","",IF(AA721=FALSE,"לא תקין","תקין"))</f>
        <v/>
      </c>
      <c r="Q721" s="307" t="str">
        <f t="shared" si="200"/>
        <v/>
      </c>
      <c r="R721" s="307" t="str">
        <f t="shared" ref="R721:R784" si="207">IF(K721="","",IF(OR(Y721&lt;100%,Y721&gt;140%),"לא תקין","תקין"))</f>
        <v/>
      </c>
      <c r="S721" s="307" t="str">
        <f t="shared" ref="S721:S784" si="208">IF(J721="","",IFERROR(IF(J721&gt;120,"לא תקין","תקין"),""))</f>
        <v/>
      </c>
      <c r="T721" s="307" t="str">
        <f t="shared" ref="T721:T784" si="209">IF(L721="","",IF(H721="","יש להזין איש צוות",IF(OR(H721="מורה",H721="גננת",H721="רכז גן",H721="רכזת גן",H721="סייעת ממשיכה",H721="סייעת חדשה",H721="מדצית",H721="מדצ",H721="מדריך",H721="מדריכה",H721="תוספת כח אדם"),IF(L721&lt;=90,"תקין","לא תקין"),IF(OR(H721="רכז בית ספר",H721="רכזת תכנית בבית הספר",H721="רכזת בית ספר"),IF(L721&lt;=114,"תקין","לא תקין"),IF(OR(H721="סגנית רכזת מעל 150",H721="סגן רכז"),IF(L721&lt;=93,"תקין","לא תקין"),"לא תקין")))))</f>
        <v/>
      </c>
      <c r="U721" s="307" t="str">
        <f t="shared" si="201"/>
        <v/>
      </c>
      <c r="V721" s="723"/>
      <c r="X721" s="308" t="str">
        <f t="shared" ref="X721:X784" si="210">IF(M721="","",IF(OR(R721="לא תקין",S721="לא תקין",T721="לא תקין",,U721="לא תקין"),"לא תקין","תקין"))</f>
        <v/>
      </c>
      <c r="Y721" s="309" t="str">
        <f t="shared" ref="Y721:Y784" si="211">IFERROR(IF(J721="","",K721/J721),"")</f>
        <v/>
      </c>
      <c r="Z721" s="308" t="str">
        <f t="shared" si="202"/>
        <v/>
      </c>
      <c r="AA721" s="308" t="b">
        <f t="shared" si="203"/>
        <v>1</v>
      </c>
      <c r="AB721" s="308" t="str">
        <f t="shared" ref="AB721:AB784" si="212">IF(H721="גננת",IF(J721&lt;75,"לא תקין","תקין"),"")</f>
        <v/>
      </c>
      <c r="AC721" s="534" t="str">
        <f t="shared" ref="AC721:AC784" si="213">IF(B721&lt;&gt;"",B721&amp;H721,"")</f>
        <v/>
      </c>
      <c r="AD721" s="752" t="str">
        <f t="shared" ref="AD721:AD784" si="214">M721</f>
        <v/>
      </c>
      <c r="AE721" s="534" t="str">
        <f t="shared" ref="AE721:AE784" si="215">IF(B721&lt;&gt;"",B721&amp;LEFT(H721,5),"")</f>
        <v/>
      </c>
      <c r="AF721" s="752" t="str">
        <f t="shared" ref="AF721:AF784" si="216">M721</f>
        <v/>
      </c>
    </row>
    <row r="722" spans="2:32" x14ac:dyDescent="0.25">
      <c r="B722" s="721"/>
      <c r="C722" s="531" t="str">
        <f>IFERROR(VLOOKUP(B722,'מצבת ורישום גנים'!B:D,3,0),"")</f>
        <v/>
      </c>
      <c r="D722" s="721"/>
      <c r="E722" s="723"/>
      <c r="F722" s="723"/>
      <c r="G722" s="723"/>
      <c r="H722" s="723"/>
      <c r="I722" s="992" t="str">
        <f t="shared" ref="I722:I785" si="217">SUBSTITUTE(IFERROR(IF(H722="מדצ","מדצ/ית",IF(OR(H722="סייעת ממשיכה",H722="סייעת חדשה",H722="סייעת רפואית/אישית"),"סייעת",IF(H722="רכזת גן","רכזת גן"))),""),"FALSE","")</f>
        <v/>
      </c>
      <c r="J722" s="723"/>
      <c r="K722" s="724"/>
      <c r="L722" s="723"/>
      <c r="M722" s="306" t="str">
        <f t="shared" si="204"/>
        <v/>
      </c>
      <c r="N722" s="32" t="str">
        <f t="shared" si="205"/>
        <v/>
      </c>
      <c r="P722" s="307" t="str">
        <f t="shared" si="206"/>
        <v/>
      </c>
      <c r="Q722" s="307" t="str">
        <f t="shared" si="200"/>
        <v/>
      </c>
      <c r="R722" s="307" t="str">
        <f t="shared" si="207"/>
        <v/>
      </c>
      <c r="S722" s="307" t="str">
        <f t="shared" si="208"/>
        <v/>
      </c>
      <c r="T722" s="307" t="str">
        <f t="shared" si="209"/>
        <v/>
      </c>
      <c r="U722" s="307" t="str">
        <f t="shared" si="201"/>
        <v/>
      </c>
      <c r="V722" s="723"/>
      <c r="X722" s="308" t="str">
        <f t="shared" si="210"/>
        <v/>
      </c>
      <c r="Y722" s="309" t="str">
        <f t="shared" si="211"/>
        <v/>
      </c>
      <c r="Z722" s="308" t="str">
        <f t="shared" si="202"/>
        <v/>
      </c>
      <c r="AA722" s="308" t="b">
        <f t="shared" si="203"/>
        <v>1</v>
      </c>
      <c r="AB722" s="308" t="str">
        <f t="shared" si="212"/>
        <v/>
      </c>
      <c r="AC722" s="534" t="str">
        <f t="shared" si="213"/>
        <v/>
      </c>
      <c r="AD722" s="752" t="str">
        <f t="shared" si="214"/>
        <v/>
      </c>
      <c r="AE722" s="534" t="str">
        <f t="shared" si="215"/>
        <v/>
      </c>
      <c r="AF722" s="752" t="str">
        <f t="shared" si="216"/>
        <v/>
      </c>
    </row>
    <row r="723" spans="2:32" x14ac:dyDescent="0.25">
      <c r="B723" s="721"/>
      <c r="C723" s="531" t="str">
        <f>IFERROR(VLOOKUP(B723,'מצבת ורישום גנים'!B:D,3,0),"")</f>
        <v/>
      </c>
      <c r="D723" s="721"/>
      <c r="E723" s="723"/>
      <c r="F723" s="723"/>
      <c r="G723" s="723"/>
      <c r="H723" s="723"/>
      <c r="I723" s="992" t="str">
        <f t="shared" si="217"/>
        <v/>
      </c>
      <c r="J723" s="723"/>
      <c r="K723" s="724"/>
      <c r="L723" s="723"/>
      <c r="M723" s="306" t="str">
        <f t="shared" si="204"/>
        <v/>
      </c>
      <c r="N723" s="32" t="str">
        <f t="shared" si="205"/>
        <v/>
      </c>
      <c r="P723" s="307" t="str">
        <f t="shared" si="206"/>
        <v/>
      </c>
      <c r="Q723" s="307" t="str">
        <f t="shared" si="200"/>
        <v/>
      </c>
      <c r="R723" s="307" t="str">
        <f t="shared" si="207"/>
        <v/>
      </c>
      <c r="S723" s="307" t="str">
        <f t="shared" si="208"/>
        <v/>
      </c>
      <c r="T723" s="307" t="str">
        <f t="shared" si="209"/>
        <v/>
      </c>
      <c r="U723" s="307" t="str">
        <f t="shared" si="201"/>
        <v/>
      </c>
      <c r="V723" s="723"/>
      <c r="X723" s="308" t="str">
        <f t="shared" si="210"/>
        <v/>
      </c>
      <c r="Y723" s="309" t="str">
        <f t="shared" si="211"/>
        <v/>
      </c>
      <c r="Z723" s="308" t="str">
        <f t="shared" si="202"/>
        <v/>
      </c>
      <c r="AA723" s="308" t="b">
        <f t="shared" si="203"/>
        <v>1</v>
      </c>
      <c r="AB723" s="308" t="str">
        <f t="shared" si="212"/>
        <v/>
      </c>
      <c r="AC723" s="534" t="str">
        <f t="shared" si="213"/>
        <v/>
      </c>
      <c r="AD723" s="752" t="str">
        <f t="shared" si="214"/>
        <v/>
      </c>
      <c r="AE723" s="534" t="str">
        <f t="shared" si="215"/>
        <v/>
      </c>
      <c r="AF723" s="752" t="str">
        <f t="shared" si="216"/>
        <v/>
      </c>
    </row>
    <row r="724" spans="2:32" x14ac:dyDescent="0.25">
      <c r="B724" s="721"/>
      <c r="C724" s="531" t="str">
        <f>IFERROR(VLOOKUP(B724,'מצבת ורישום גנים'!B:D,3,0),"")</f>
        <v/>
      </c>
      <c r="D724" s="721"/>
      <c r="E724" s="723"/>
      <c r="F724" s="723"/>
      <c r="G724" s="723"/>
      <c r="H724" s="723"/>
      <c r="I724" s="992" t="str">
        <f t="shared" si="217"/>
        <v/>
      </c>
      <c r="J724" s="723"/>
      <c r="K724" s="724"/>
      <c r="L724" s="723"/>
      <c r="M724" s="306" t="str">
        <f t="shared" si="204"/>
        <v/>
      </c>
      <c r="N724" s="32" t="str">
        <f t="shared" si="205"/>
        <v/>
      </c>
      <c r="P724" s="307" t="str">
        <f t="shared" si="206"/>
        <v/>
      </c>
      <c r="Q724" s="307" t="str">
        <f t="shared" si="200"/>
        <v/>
      </c>
      <c r="R724" s="307" t="str">
        <f t="shared" si="207"/>
        <v/>
      </c>
      <c r="S724" s="307" t="str">
        <f t="shared" si="208"/>
        <v/>
      </c>
      <c r="T724" s="307" t="str">
        <f t="shared" si="209"/>
        <v/>
      </c>
      <c r="U724" s="307" t="str">
        <f t="shared" si="201"/>
        <v/>
      </c>
      <c r="V724" s="723"/>
      <c r="X724" s="308" t="str">
        <f t="shared" si="210"/>
        <v/>
      </c>
      <c r="Y724" s="309" t="str">
        <f t="shared" si="211"/>
        <v/>
      </c>
      <c r="Z724" s="308" t="str">
        <f t="shared" si="202"/>
        <v/>
      </c>
      <c r="AA724" s="308" t="b">
        <f t="shared" si="203"/>
        <v>1</v>
      </c>
      <c r="AB724" s="308" t="str">
        <f t="shared" si="212"/>
        <v/>
      </c>
      <c r="AC724" s="534" t="str">
        <f t="shared" si="213"/>
        <v/>
      </c>
      <c r="AD724" s="752" t="str">
        <f t="shared" si="214"/>
        <v/>
      </c>
      <c r="AE724" s="534" t="str">
        <f t="shared" si="215"/>
        <v/>
      </c>
      <c r="AF724" s="752" t="str">
        <f t="shared" si="216"/>
        <v/>
      </c>
    </row>
    <row r="725" spans="2:32" x14ac:dyDescent="0.25">
      <c r="B725" s="721"/>
      <c r="C725" s="531" t="str">
        <f>IFERROR(VLOOKUP(B725,'מצבת ורישום גנים'!B:D,3,0),"")</f>
        <v/>
      </c>
      <c r="D725" s="721"/>
      <c r="E725" s="723"/>
      <c r="F725" s="723"/>
      <c r="G725" s="723"/>
      <c r="H725" s="723"/>
      <c r="I725" s="992" t="str">
        <f t="shared" si="217"/>
        <v/>
      </c>
      <c r="J725" s="723"/>
      <c r="K725" s="724"/>
      <c r="L725" s="723"/>
      <c r="M725" s="306" t="str">
        <f t="shared" si="204"/>
        <v/>
      </c>
      <c r="N725" s="32" t="str">
        <f t="shared" si="205"/>
        <v/>
      </c>
      <c r="P725" s="307" t="str">
        <f t="shared" si="206"/>
        <v/>
      </c>
      <c r="Q725" s="307" t="str">
        <f t="shared" si="200"/>
        <v/>
      </c>
      <c r="R725" s="307" t="str">
        <f t="shared" si="207"/>
        <v/>
      </c>
      <c r="S725" s="307" t="str">
        <f t="shared" si="208"/>
        <v/>
      </c>
      <c r="T725" s="307" t="str">
        <f t="shared" si="209"/>
        <v/>
      </c>
      <c r="U725" s="307" t="str">
        <f t="shared" si="201"/>
        <v/>
      </c>
      <c r="V725" s="723"/>
      <c r="X725" s="308" t="str">
        <f t="shared" si="210"/>
        <v/>
      </c>
      <c r="Y725" s="309" t="str">
        <f t="shared" si="211"/>
        <v/>
      </c>
      <c r="Z725" s="308" t="str">
        <f t="shared" si="202"/>
        <v/>
      </c>
      <c r="AA725" s="308" t="b">
        <f t="shared" si="203"/>
        <v>1</v>
      </c>
      <c r="AB725" s="308" t="str">
        <f t="shared" si="212"/>
        <v/>
      </c>
      <c r="AC725" s="534" t="str">
        <f t="shared" si="213"/>
        <v/>
      </c>
      <c r="AD725" s="752" t="str">
        <f t="shared" si="214"/>
        <v/>
      </c>
      <c r="AE725" s="534" t="str">
        <f t="shared" si="215"/>
        <v/>
      </c>
      <c r="AF725" s="752" t="str">
        <f t="shared" si="216"/>
        <v/>
      </c>
    </row>
    <row r="726" spans="2:32" x14ac:dyDescent="0.25">
      <c r="B726" s="721"/>
      <c r="C726" s="531" t="str">
        <f>IFERROR(VLOOKUP(B726,'מצבת ורישום גנים'!B:D,3,0),"")</f>
        <v/>
      </c>
      <c r="D726" s="721"/>
      <c r="E726" s="723"/>
      <c r="F726" s="723"/>
      <c r="G726" s="723"/>
      <c r="H726" s="723"/>
      <c r="I726" s="992" t="str">
        <f t="shared" si="217"/>
        <v/>
      </c>
      <c r="J726" s="723"/>
      <c r="K726" s="724"/>
      <c r="L726" s="723"/>
      <c r="M726" s="306" t="str">
        <f t="shared" si="204"/>
        <v/>
      </c>
      <c r="N726" s="32" t="str">
        <f t="shared" si="205"/>
        <v/>
      </c>
      <c r="P726" s="307" t="str">
        <f t="shared" si="206"/>
        <v/>
      </c>
      <c r="Q726" s="307" t="str">
        <f t="shared" si="200"/>
        <v/>
      </c>
      <c r="R726" s="307" t="str">
        <f t="shared" si="207"/>
        <v/>
      </c>
      <c r="S726" s="307" t="str">
        <f t="shared" si="208"/>
        <v/>
      </c>
      <c r="T726" s="307" t="str">
        <f t="shared" si="209"/>
        <v/>
      </c>
      <c r="U726" s="307" t="str">
        <f t="shared" si="201"/>
        <v/>
      </c>
      <c r="V726" s="723"/>
      <c r="X726" s="308" t="str">
        <f t="shared" si="210"/>
        <v/>
      </c>
      <c r="Y726" s="309" t="str">
        <f t="shared" si="211"/>
        <v/>
      </c>
      <c r="Z726" s="308" t="str">
        <f t="shared" si="202"/>
        <v/>
      </c>
      <c r="AA726" s="308" t="b">
        <f t="shared" si="203"/>
        <v>1</v>
      </c>
      <c r="AB726" s="308" t="str">
        <f t="shared" si="212"/>
        <v/>
      </c>
      <c r="AC726" s="534" t="str">
        <f t="shared" si="213"/>
        <v/>
      </c>
      <c r="AD726" s="752" t="str">
        <f t="shared" si="214"/>
        <v/>
      </c>
      <c r="AE726" s="534" t="str">
        <f t="shared" si="215"/>
        <v/>
      </c>
      <c r="AF726" s="752" t="str">
        <f t="shared" si="216"/>
        <v/>
      </c>
    </row>
    <row r="727" spans="2:32" x14ac:dyDescent="0.25">
      <c r="B727" s="721"/>
      <c r="C727" s="531" t="str">
        <f>IFERROR(VLOOKUP(B727,'מצבת ורישום גנים'!B:D,3,0),"")</f>
        <v/>
      </c>
      <c r="D727" s="721"/>
      <c r="E727" s="723"/>
      <c r="F727" s="723"/>
      <c r="G727" s="723"/>
      <c r="H727" s="723"/>
      <c r="I727" s="992" t="str">
        <f t="shared" si="217"/>
        <v/>
      </c>
      <c r="J727" s="723"/>
      <c r="K727" s="724"/>
      <c r="L727" s="723"/>
      <c r="M727" s="306" t="str">
        <f t="shared" si="204"/>
        <v/>
      </c>
      <c r="N727" s="32" t="str">
        <f t="shared" si="205"/>
        <v/>
      </c>
      <c r="P727" s="307" t="str">
        <f t="shared" si="206"/>
        <v/>
      </c>
      <c r="Q727" s="307" t="str">
        <f t="shared" si="200"/>
        <v/>
      </c>
      <c r="R727" s="307" t="str">
        <f t="shared" si="207"/>
        <v/>
      </c>
      <c r="S727" s="307" t="str">
        <f t="shared" si="208"/>
        <v/>
      </c>
      <c r="T727" s="307" t="str">
        <f t="shared" si="209"/>
        <v/>
      </c>
      <c r="U727" s="307" t="str">
        <f t="shared" si="201"/>
        <v/>
      </c>
      <c r="V727" s="723"/>
      <c r="X727" s="308" t="str">
        <f t="shared" si="210"/>
        <v/>
      </c>
      <c r="Y727" s="309" t="str">
        <f t="shared" si="211"/>
        <v/>
      </c>
      <c r="Z727" s="308" t="str">
        <f t="shared" si="202"/>
        <v/>
      </c>
      <c r="AA727" s="308" t="b">
        <f t="shared" si="203"/>
        <v>1</v>
      </c>
      <c r="AB727" s="308" t="str">
        <f t="shared" si="212"/>
        <v/>
      </c>
      <c r="AC727" s="534" t="str">
        <f t="shared" si="213"/>
        <v/>
      </c>
      <c r="AD727" s="752" t="str">
        <f t="shared" si="214"/>
        <v/>
      </c>
      <c r="AE727" s="534" t="str">
        <f t="shared" si="215"/>
        <v/>
      </c>
      <c r="AF727" s="752" t="str">
        <f t="shared" si="216"/>
        <v/>
      </c>
    </row>
    <row r="728" spans="2:32" x14ac:dyDescent="0.25">
      <c r="B728" s="721"/>
      <c r="C728" s="531" t="str">
        <f>IFERROR(VLOOKUP(B728,'מצבת ורישום גנים'!B:D,3,0),"")</f>
        <v/>
      </c>
      <c r="D728" s="721"/>
      <c r="E728" s="723"/>
      <c r="F728" s="723"/>
      <c r="G728" s="723"/>
      <c r="H728" s="723"/>
      <c r="I728" s="992" t="str">
        <f t="shared" si="217"/>
        <v/>
      </c>
      <c r="J728" s="723"/>
      <c r="K728" s="724"/>
      <c r="L728" s="723"/>
      <c r="M728" s="306" t="str">
        <f t="shared" si="204"/>
        <v/>
      </c>
      <c r="N728" s="32" t="str">
        <f t="shared" si="205"/>
        <v/>
      </c>
      <c r="P728" s="307" t="str">
        <f t="shared" si="206"/>
        <v/>
      </c>
      <c r="Q728" s="307" t="str">
        <f t="shared" si="200"/>
        <v/>
      </c>
      <c r="R728" s="307" t="str">
        <f t="shared" si="207"/>
        <v/>
      </c>
      <c r="S728" s="307" t="str">
        <f t="shared" si="208"/>
        <v/>
      </c>
      <c r="T728" s="307" t="str">
        <f t="shared" si="209"/>
        <v/>
      </c>
      <c r="U728" s="307" t="str">
        <f t="shared" si="201"/>
        <v/>
      </c>
      <c r="V728" s="723"/>
      <c r="X728" s="308" t="str">
        <f t="shared" si="210"/>
        <v/>
      </c>
      <c r="Y728" s="309" t="str">
        <f t="shared" si="211"/>
        <v/>
      </c>
      <c r="Z728" s="308" t="str">
        <f t="shared" si="202"/>
        <v/>
      </c>
      <c r="AA728" s="308" t="b">
        <f t="shared" si="203"/>
        <v>1</v>
      </c>
      <c r="AB728" s="308" t="str">
        <f t="shared" si="212"/>
        <v/>
      </c>
      <c r="AC728" s="534" t="str">
        <f t="shared" si="213"/>
        <v/>
      </c>
      <c r="AD728" s="752" t="str">
        <f t="shared" si="214"/>
        <v/>
      </c>
      <c r="AE728" s="534" t="str">
        <f t="shared" si="215"/>
        <v/>
      </c>
      <c r="AF728" s="752" t="str">
        <f t="shared" si="216"/>
        <v/>
      </c>
    </row>
    <row r="729" spans="2:32" x14ac:dyDescent="0.25">
      <c r="B729" s="721"/>
      <c r="C729" s="531" t="str">
        <f>IFERROR(VLOOKUP(B729,'מצבת ורישום גנים'!B:D,3,0),"")</f>
        <v/>
      </c>
      <c r="D729" s="721"/>
      <c r="E729" s="723"/>
      <c r="F729" s="723"/>
      <c r="G729" s="723"/>
      <c r="H729" s="723"/>
      <c r="I729" s="992" t="str">
        <f t="shared" si="217"/>
        <v/>
      </c>
      <c r="J729" s="723"/>
      <c r="K729" s="724"/>
      <c r="L729" s="723"/>
      <c r="M729" s="306" t="str">
        <f t="shared" si="204"/>
        <v/>
      </c>
      <c r="N729" s="32" t="str">
        <f t="shared" si="205"/>
        <v/>
      </c>
      <c r="P729" s="307" t="str">
        <f t="shared" si="206"/>
        <v/>
      </c>
      <c r="Q729" s="307" t="str">
        <f t="shared" si="200"/>
        <v/>
      </c>
      <c r="R729" s="307" t="str">
        <f t="shared" si="207"/>
        <v/>
      </c>
      <c r="S729" s="307" t="str">
        <f t="shared" si="208"/>
        <v/>
      </c>
      <c r="T729" s="307" t="str">
        <f t="shared" si="209"/>
        <v/>
      </c>
      <c r="U729" s="307" t="str">
        <f t="shared" si="201"/>
        <v/>
      </c>
      <c r="V729" s="723"/>
      <c r="X729" s="308" t="str">
        <f t="shared" si="210"/>
        <v/>
      </c>
      <c r="Y729" s="309" t="str">
        <f t="shared" si="211"/>
        <v/>
      </c>
      <c r="Z729" s="308" t="str">
        <f t="shared" si="202"/>
        <v/>
      </c>
      <c r="AA729" s="308" t="b">
        <f t="shared" si="203"/>
        <v>1</v>
      </c>
      <c r="AB729" s="308" t="str">
        <f t="shared" si="212"/>
        <v/>
      </c>
      <c r="AC729" s="534" t="str">
        <f t="shared" si="213"/>
        <v/>
      </c>
      <c r="AD729" s="752" t="str">
        <f t="shared" si="214"/>
        <v/>
      </c>
      <c r="AE729" s="534" t="str">
        <f t="shared" si="215"/>
        <v/>
      </c>
      <c r="AF729" s="752" t="str">
        <f t="shared" si="216"/>
        <v/>
      </c>
    </row>
    <row r="730" spans="2:32" x14ac:dyDescent="0.25">
      <c r="B730" s="721"/>
      <c r="C730" s="531" t="str">
        <f>IFERROR(VLOOKUP(B730,'מצבת ורישום גנים'!B:D,3,0),"")</f>
        <v/>
      </c>
      <c r="D730" s="721"/>
      <c r="E730" s="723"/>
      <c r="F730" s="723"/>
      <c r="G730" s="723"/>
      <c r="H730" s="723"/>
      <c r="I730" s="992" t="str">
        <f t="shared" si="217"/>
        <v/>
      </c>
      <c r="J730" s="723"/>
      <c r="K730" s="724"/>
      <c r="L730" s="723"/>
      <c r="M730" s="306" t="str">
        <f t="shared" si="204"/>
        <v/>
      </c>
      <c r="N730" s="32" t="str">
        <f t="shared" si="205"/>
        <v/>
      </c>
      <c r="P730" s="307" t="str">
        <f t="shared" si="206"/>
        <v/>
      </c>
      <c r="Q730" s="307" t="str">
        <f t="shared" si="200"/>
        <v/>
      </c>
      <c r="R730" s="307" t="str">
        <f t="shared" si="207"/>
        <v/>
      </c>
      <c r="S730" s="307" t="str">
        <f t="shared" si="208"/>
        <v/>
      </c>
      <c r="T730" s="307" t="str">
        <f t="shared" si="209"/>
        <v/>
      </c>
      <c r="U730" s="307" t="str">
        <f t="shared" si="201"/>
        <v/>
      </c>
      <c r="V730" s="723"/>
      <c r="X730" s="308" t="str">
        <f t="shared" si="210"/>
        <v/>
      </c>
      <c r="Y730" s="309" t="str">
        <f t="shared" si="211"/>
        <v/>
      </c>
      <c r="Z730" s="308" t="str">
        <f t="shared" si="202"/>
        <v/>
      </c>
      <c r="AA730" s="308" t="b">
        <f t="shared" si="203"/>
        <v>1</v>
      </c>
      <c r="AB730" s="308" t="str">
        <f t="shared" si="212"/>
        <v/>
      </c>
      <c r="AC730" s="534" t="str">
        <f t="shared" si="213"/>
        <v/>
      </c>
      <c r="AD730" s="752" t="str">
        <f t="shared" si="214"/>
        <v/>
      </c>
      <c r="AE730" s="534" t="str">
        <f t="shared" si="215"/>
        <v/>
      </c>
      <c r="AF730" s="752" t="str">
        <f t="shared" si="216"/>
        <v/>
      </c>
    </row>
    <row r="731" spans="2:32" x14ac:dyDescent="0.25">
      <c r="B731" s="721"/>
      <c r="C731" s="531" t="str">
        <f>IFERROR(VLOOKUP(B731,'מצבת ורישום גנים'!B:D,3,0),"")</f>
        <v/>
      </c>
      <c r="D731" s="721"/>
      <c r="E731" s="723"/>
      <c r="F731" s="723"/>
      <c r="G731" s="723"/>
      <c r="H731" s="723"/>
      <c r="I731" s="992" t="str">
        <f t="shared" si="217"/>
        <v/>
      </c>
      <c r="J731" s="723"/>
      <c r="K731" s="724"/>
      <c r="L731" s="723"/>
      <c r="M731" s="306" t="str">
        <f t="shared" si="204"/>
        <v/>
      </c>
      <c r="N731" s="32" t="str">
        <f t="shared" si="205"/>
        <v/>
      </c>
      <c r="P731" s="307" t="str">
        <f t="shared" si="206"/>
        <v/>
      </c>
      <c r="Q731" s="307" t="str">
        <f t="shared" si="200"/>
        <v/>
      </c>
      <c r="R731" s="307" t="str">
        <f t="shared" si="207"/>
        <v/>
      </c>
      <c r="S731" s="307" t="str">
        <f t="shared" si="208"/>
        <v/>
      </c>
      <c r="T731" s="307" t="str">
        <f t="shared" si="209"/>
        <v/>
      </c>
      <c r="U731" s="307" t="str">
        <f t="shared" si="201"/>
        <v/>
      </c>
      <c r="V731" s="723"/>
      <c r="X731" s="308" t="str">
        <f t="shared" si="210"/>
        <v/>
      </c>
      <c r="Y731" s="309" t="str">
        <f t="shared" si="211"/>
        <v/>
      </c>
      <c r="Z731" s="308" t="str">
        <f t="shared" si="202"/>
        <v/>
      </c>
      <c r="AA731" s="308" t="b">
        <f t="shared" si="203"/>
        <v>1</v>
      </c>
      <c r="AB731" s="308" t="str">
        <f t="shared" si="212"/>
        <v/>
      </c>
      <c r="AC731" s="534" t="str">
        <f t="shared" si="213"/>
        <v/>
      </c>
      <c r="AD731" s="752" t="str">
        <f t="shared" si="214"/>
        <v/>
      </c>
      <c r="AE731" s="534" t="str">
        <f t="shared" si="215"/>
        <v/>
      </c>
      <c r="AF731" s="752" t="str">
        <f t="shared" si="216"/>
        <v/>
      </c>
    </row>
    <row r="732" spans="2:32" x14ac:dyDescent="0.25">
      <c r="B732" s="721"/>
      <c r="C732" s="531" t="str">
        <f>IFERROR(VLOOKUP(B732,'מצבת ורישום גנים'!B:D,3,0),"")</f>
        <v/>
      </c>
      <c r="D732" s="721"/>
      <c r="E732" s="723"/>
      <c r="F732" s="723"/>
      <c r="G732" s="723"/>
      <c r="H732" s="723"/>
      <c r="I732" s="992" t="str">
        <f t="shared" si="217"/>
        <v/>
      </c>
      <c r="J732" s="723"/>
      <c r="K732" s="724"/>
      <c r="L732" s="723"/>
      <c r="M732" s="306" t="str">
        <f t="shared" si="204"/>
        <v/>
      </c>
      <c r="N732" s="32" t="str">
        <f t="shared" si="205"/>
        <v/>
      </c>
      <c r="P732" s="307" t="str">
        <f t="shared" si="206"/>
        <v/>
      </c>
      <c r="Q732" s="307" t="str">
        <f t="shared" si="200"/>
        <v/>
      </c>
      <c r="R732" s="307" t="str">
        <f t="shared" si="207"/>
        <v/>
      </c>
      <c r="S732" s="307" t="str">
        <f t="shared" si="208"/>
        <v/>
      </c>
      <c r="T732" s="307" t="str">
        <f t="shared" si="209"/>
        <v/>
      </c>
      <c r="U732" s="307" t="str">
        <f t="shared" si="201"/>
        <v/>
      </c>
      <c r="V732" s="723"/>
      <c r="X732" s="308" t="str">
        <f t="shared" si="210"/>
        <v/>
      </c>
      <c r="Y732" s="309" t="str">
        <f t="shared" si="211"/>
        <v/>
      </c>
      <c r="Z732" s="308" t="str">
        <f t="shared" si="202"/>
        <v/>
      </c>
      <c r="AA732" s="308" t="b">
        <f t="shared" si="203"/>
        <v>1</v>
      </c>
      <c r="AB732" s="308" t="str">
        <f t="shared" si="212"/>
        <v/>
      </c>
      <c r="AC732" s="534" t="str">
        <f t="shared" si="213"/>
        <v/>
      </c>
      <c r="AD732" s="752" t="str">
        <f t="shared" si="214"/>
        <v/>
      </c>
      <c r="AE732" s="534" t="str">
        <f t="shared" si="215"/>
        <v/>
      </c>
      <c r="AF732" s="752" t="str">
        <f t="shared" si="216"/>
        <v/>
      </c>
    </row>
    <row r="733" spans="2:32" x14ac:dyDescent="0.25">
      <c r="B733" s="721"/>
      <c r="C733" s="531" t="str">
        <f>IFERROR(VLOOKUP(B733,'מצבת ורישום גנים'!B:D,3,0),"")</f>
        <v/>
      </c>
      <c r="D733" s="721"/>
      <c r="E733" s="723"/>
      <c r="F733" s="723"/>
      <c r="G733" s="723"/>
      <c r="H733" s="723"/>
      <c r="I733" s="992" t="str">
        <f t="shared" si="217"/>
        <v/>
      </c>
      <c r="J733" s="723"/>
      <c r="K733" s="724"/>
      <c r="L733" s="723"/>
      <c r="M733" s="306" t="str">
        <f t="shared" si="204"/>
        <v/>
      </c>
      <c r="N733" s="32" t="str">
        <f t="shared" si="205"/>
        <v/>
      </c>
      <c r="P733" s="307" t="str">
        <f t="shared" si="206"/>
        <v/>
      </c>
      <c r="Q733" s="307" t="str">
        <f t="shared" si="200"/>
        <v/>
      </c>
      <c r="R733" s="307" t="str">
        <f t="shared" si="207"/>
        <v/>
      </c>
      <c r="S733" s="307" t="str">
        <f t="shared" si="208"/>
        <v/>
      </c>
      <c r="T733" s="307" t="str">
        <f t="shared" si="209"/>
        <v/>
      </c>
      <c r="U733" s="307" t="str">
        <f t="shared" si="201"/>
        <v/>
      </c>
      <c r="V733" s="723"/>
      <c r="X733" s="308" t="str">
        <f t="shared" si="210"/>
        <v/>
      </c>
      <c r="Y733" s="309" t="str">
        <f t="shared" si="211"/>
        <v/>
      </c>
      <c r="Z733" s="308" t="str">
        <f t="shared" si="202"/>
        <v/>
      </c>
      <c r="AA733" s="308" t="b">
        <f t="shared" si="203"/>
        <v>1</v>
      </c>
      <c r="AB733" s="308" t="str">
        <f t="shared" si="212"/>
        <v/>
      </c>
      <c r="AC733" s="534" t="str">
        <f t="shared" si="213"/>
        <v/>
      </c>
      <c r="AD733" s="752" t="str">
        <f t="shared" si="214"/>
        <v/>
      </c>
      <c r="AE733" s="534" t="str">
        <f t="shared" si="215"/>
        <v/>
      </c>
      <c r="AF733" s="752" t="str">
        <f t="shared" si="216"/>
        <v/>
      </c>
    </row>
    <row r="734" spans="2:32" x14ac:dyDescent="0.25">
      <c r="B734" s="721"/>
      <c r="C734" s="531" t="str">
        <f>IFERROR(VLOOKUP(B734,'מצבת ורישום גנים'!B:D,3,0),"")</f>
        <v/>
      </c>
      <c r="D734" s="721"/>
      <c r="E734" s="723"/>
      <c r="F734" s="723"/>
      <c r="G734" s="723"/>
      <c r="H734" s="723"/>
      <c r="I734" s="992" t="str">
        <f t="shared" si="217"/>
        <v/>
      </c>
      <c r="J734" s="723"/>
      <c r="K734" s="724"/>
      <c r="L734" s="723"/>
      <c r="M734" s="306" t="str">
        <f t="shared" si="204"/>
        <v/>
      </c>
      <c r="N734" s="32" t="str">
        <f t="shared" si="205"/>
        <v/>
      </c>
      <c r="P734" s="307" t="str">
        <f t="shared" si="206"/>
        <v/>
      </c>
      <c r="Q734" s="307" t="str">
        <f t="shared" si="200"/>
        <v/>
      </c>
      <c r="R734" s="307" t="str">
        <f t="shared" si="207"/>
        <v/>
      </c>
      <c r="S734" s="307" t="str">
        <f t="shared" si="208"/>
        <v/>
      </c>
      <c r="T734" s="307" t="str">
        <f t="shared" si="209"/>
        <v/>
      </c>
      <c r="U734" s="307" t="str">
        <f t="shared" si="201"/>
        <v/>
      </c>
      <c r="V734" s="723"/>
      <c r="X734" s="308" t="str">
        <f t="shared" si="210"/>
        <v/>
      </c>
      <c r="Y734" s="309" t="str">
        <f t="shared" si="211"/>
        <v/>
      </c>
      <c r="Z734" s="308" t="str">
        <f t="shared" si="202"/>
        <v/>
      </c>
      <c r="AA734" s="308" t="b">
        <f t="shared" si="203"/>
        <v>1</v>
      </c>
      <c r="AB734" s="308" t="str">
        <f t="shared" si="212"/>
        <v/>
      </c>
      <c r="AC734" s="534" t="str">
        <f t="shared" si="213"/>
        <v/>
      </c>
      <c r="AD734" s="752" t="str">
        <f t="shared" si="214"/>
        <v/>
      </c>
      <c r="AE734" s="534" t="str">
        <f t="shared" si="215"/>
        <v/>
      </c>
      <c r="AF734" s="752" t="str">
        <f t="shared" si="216"/>
        <v/>
      </c>
    </row>
    <row r="735" spans="2:32" x14ac:dyDescent="0.25">
      <c r="B735" s="721"/>
      <c r="C735" s="531" t="str">
        <f>IFERROR(VLOOKUP(B735,'מצבת ורישום גנים'!B:D,3,0),"")</f>
        <v/>
      </c>
      <c r="D735" s="721"/>
      <c r="E735" s="723"/>
      <c r="F735" s="723"/>
      <c r="G735" s="723"/>
      <c r="H735" s="723"/>
      <c r="I735" s="992" t="str">
        <f t="shared" si="217"/>
        <v/>
      </c>
      <c r="J735" s="723"/>
      <c r="K735" s="724"/>
      <c r="L735" s="723"/>
      <c r="M735" s="306" t="str">
        <f t="shared" si="204"/>
        <v/>
      </c>
      <c r="N735" s="32" t="str">
        <f t="shared" si="205"/>
        <v/>
      </c>
      <c r="P735" s="307" t="str">
        <f t="shared" si="206"/>
        <v/>
      </c>
      <c r="Q735" s="307" t="str">
        <f t="shared" si="200"/>
        <v/>
      </c>
      <c r="R735" s="307" t="str">
        <f t="shared" si="207"/>
        <v/>
      </c>
      <c r="S735" s="307" t="str">
        <f t="shared" si="208"/>
        <v/>
      </c>
      <c r="T735" s="307" t="str">
        <f t="shared" si="209"/>
        <v/>
      </c>
      <c r="U735" s="307" t="str">
        <f t="shared" si="201"/>
        <v/>
      </c>
      <c r="V735" s="723"/>
      <c r="X735" s="308" t="str">
        <f t="shared" si="210"/>
        <v/>
      </c>
      <c r="Y735" s="309" t="str">
        <f t="shared" si="211"/>
        <v/>
      </c>
      <c r="Z735" s="308" t="str">
        <f t="shared" si="202"/>
        <v/>
      </c>
      <c r="AA735" s="308" t="b">
        <f t="shared" si="203"/>
        <v>1</v>
      </c>
      <c r="AB735" s="308" t="str">
        <f t="shared" si="212"/>
        <v/>
      </c>
      <c r="AC735" s="534" t="str">
        <f t="shared" si="213"/>
        <v/>
      </c>
      <c r="AD735" s="752" t="str">
        <f t="shared" si="214"/>
        <v/>
      </c>
      <c r="AE735" s="534" t="str">
        <f t="shared" si="215"/>
        <v/>
      </c>
      <c r="AF735" s="752" t="str">
        <f t="shared" si="216"/>
        <v/>
      </c>
    </row>
    <row r="736" spans="2:32" x14ac:dyDescent="0.25">
      <c r="B736" s="721"/>
      <c r="C736" s="531" t="str">
        <f>IFERROR(VLOOKUP(B736,'מצבת ורישום גנים'!B:D,3,0),"")</f>
        <v/>
      </c>
      <c r="D736" s="721"/>
      <c r="E736" s="723"/>
      <c r="F736" s="723"/>
      <c r="G736" s="723"/>
      <c r="H736" s="723"/>
      <c r="I736" s="992" t="str">
        <f t="shared" si="217"/>
        <v/>
      </c>
      <c r="J736" s="723"/>
      <c r="K736" s="724"/>
      <c r="L736" s="723"/>
      <c r="M736" s="306" t="str">
        <f t="shared" si="204"/>
        <v/>
      </c>
      <c r="N736" s="32" t="str">
        <f t="shared" si="205"/>
        <v/>
      </c>
      <c r="P736" s="307" t="str">
        <f t="shared" si="206"/>
        <v/>
      </c>
      <c r="Q736" s="307" t="str">
        <f t="shared" si="200"/>
        <v/>
      </c>
      <c r="R736" s="307" t="str">
        <f t="shared" si="207"/>
        <v/>
      </c>
      <c r="S736" s="307" t="str">
        <f t="shared" si="208"/>
        <v/>
      </c>
      <c r="T736" s="307" t="str">
        <f t="shared" si="209"/>
        <v/>
      </c>
      <c r="U736" s="307" t="str">
        <f t="shared" si="201"/>
        <v/>
      </c>
      <c r="V736" s="723"/>
      <c r="X736" s="308" t="str">
        <f t="shared" si="210"/>
        <v/>
      </c>
      <c r="Y736" s="309" t="str">
        <f t="shared" si="211"/>
        <v/>
      </c>
      <c r="Z736" s="308" t="str">
        <f t="shared" si="202"/>
        <v/>
      </c>
      <c r="AA736" s="308" t="b">
        <f t="shared" si="203"/>
        <v>1</v>
      </c>
      <c r="AB736" s="308" t="str">
        <f t="shared" si="212"/>
        <v/>
      </c>
      <c r="AC736" s="534" t="str">
        <f t="shared" si="213"/>
        <v/>
      </c>
      <c r="AD736" s="752" t="str">
        <f t="shared" si="214"/>
        <v/>
      </c>
      <c r="AE736" s="534" t="str">
        <f t="shared" si="215"/>
        <v/>
      </c>
      <c r="AF736" s="752" t="str">
        <f t="shared" si="216"/>
        <v/>
      </c>
    </row>
    <row r="737" spans="2:32" x14ac:dyDescent="0.25">
      <c r="B737" s="721"/>
      <c r="C737" s="531" t="str">
        <f>IFERROR(VLOOKUP(B737,'מצבת ורישום גנים'!B:D,3,0),"")</f>
        <v/>
      </c>
      <c r="D737" s="721"/>
      <c r="E737" s="723"/>
      <c r="F737" s="723"/>
      <c r="G737" s="723"/>
      <c r="H737" s="723"/>
      <c r="I737" s="992" t="str">
        <f t="shared" si="217"/>
        <v/>
      </c>
      <c r="J737" s="723"/>
      <c r="K737" s="724"/>
      <c r="L737" s="723"/>
      <c r="M737" s="306" t="str">
        <f t="shared" si="204"/>
        <v/>
      </c>
      <c r="N737" s="32" t="str">
        <f t="shared" si="205"/>
        <v/>
      </c>
      <c r="P737" s="307" t="str">
        <f t="shared" si="206"/>
        <v/>
      </c>
      <c r="Q737" s="307" t="str">
        <f t="shared" si="200"/>
        <v/>
      </c>
      <c r="R737" s="307" t="str">
        <f t="shared" si="207"/>
        <v/>
      </c>
      <c r="S737" s="307" t="str">
        <f t="shared" si="208"/>
        <v/>
      </c>
      <c r="T737" s="307" t="str">
        <f t="shared" si="209"/>
        <v/>
      </c>
      <c r="U737" s="307" t="str">
        <f t="shared" si="201"/>
        <v/>
      </c>
      <c r="V737" s="723"/>
      <c r="X737" s="308" t="str">
        <f t="shared" si="210"/>
        <v/>
      </c>
      <c r="Y737" s="309" t="str">
        <f t="shared" si="211"/>
        <v/>
      </c>
      <c r="Z737" s="308" t="str">
        <f t="shared" si="202"/>
        <v/>
      </c>
      <c r="AA737" s="308" t="b">
        <f t="shared" si="203"/>
        <v>1</v>
      </c>
      <c r="AB737" s="308" t="str">
        <f t="shared" si="212"/>
        <v/>
      </c>
      <c r="AC737" s="534" t="str">
        <f t="shared" si="213"/>
        <v/>
      </c>
      <c r="AD737" s="752" t="str">
        <f t="shared" si="214"/>
        <v/>
      </c>
      <c r="AE737" s="534" t="str">
        <f t="shared" si="215"/>
        <v/>
      </c>
      <c r="AF737" s="752" t="str">
        <f t="shared" si="216"/>
        <v/>
      </c>
    </row>
    <row r="738" spans="2:32" x14ac:dyDescent="0.25">
      <c r="B738" s="721"/>
      <c r="C738" s="531" t="str">
        <f>IFERROR(VLOOKUP(B738,'מצבת ורישום גנים'!B:D,3,0),"")</f>
        <v/>
      </c>
      <c r="D738" s="721"/>
      <c r="E738" s="723"/>
      <c r="F738" s="723"/>
      <c r="G738" s="723"/>
      <c r="H738" s="723"/>
      <c r="I738" s="992" t="str">
        <f t="shared" si="217"/>
        <v/>
      </c>
      <c r="J738" s="723"/>
      <c r="K738" s="724"/>
      <c r="L738" s="723"/>
      <c r="M738" s="306" t="str">
        <f t="shared" si="204"/>
        <v/>
      </c>
      <c r="N738" s="32" t="str">
        <f t="shared" si="205"/>
        <v/>
      </c>
      <c r="P738" s="307" t="str">
        <f t="shared" si="206"/>
        <v/>
      </c>
      <c r="Q738" s="307" t="str">
        <f t="shared" si="200"/>
        <v/>
      </c>
      <c r="R738" s="307" t="str">
        <f t="shared" si="207"/>
        <v/>
      </c>
      <c r="S738" s="307" t="str">
        <f t="shared" si="208"/>
        <v/>
      </c>
      <c r="T738" s="307" t="str">
        <f t="shared" si="209"/>
        <v/>
      </c>
      <c r="U738" s="307" t="str">
        <f t="shared" si="201"/>
        <v/>
      </c>
      <c r="V738" s="723"/>
      <c r="X738" s="308" t="str">
        <f t="shared" si="210"/>
        <v/>
      </c>
      <c r="Y738" s="309" t="str">
        <f t="shared" si="211"/>
        <v/>
      </c>
      <c r="Z738" s="308" t="str">
        <f t="shared" si="202"/>
        <v/>
      </c>
      <c r="AA738" s="308" t="b">
        <f t="shared" si="203"/>
        <v>1</v>
      </c>
      <c r="AB738" s="308" t="str">
        <f t="shared" si="212"/>
        <v/>
      </c>
      <c r="AC738" s="534" t="str">
        <f t="shared" si="213"/>
        <v/>
      </c>
      <c r="AD738" s="752" t="str">
        <f t="shared" si="214"/>
        <v/>
      </c>
      <c r="AE738" s="534" t="str">
        <f t="shared" si="215"/>
        <v/>
      </c>
      <c r="AF738" s="752" t="str">
        <f t="shared" si="216"/>
        <v/>
      </c>
    </row>
    <row r="739" spans="2:32" x14ac:dyDescent="0.25">
      <c r="B739" s="721"/>
      <c r="C739" s="531" t="str">
        <f>IFERROR(VLOOKUP(B739,'מצבת ורישום גנים'!B:D,3,0),"")</f>
        <v/>
      </c>
      <c r="D739" s="721"/>
      <c r="E739" s="723"/>
      <c r="F739" s="723"/>
      <c r="G739" s="723"/>
      <c r="H739" s="723"/>
      <c r="I739" s="992" t="str">
        <f t="shared" si="217"/>
        <v/>
      </c>
      <c r="J739" s="723"/>
      <c r="K739" s="724"/>
      <c r="L739" s="723"/>
      <c r="M739" s="306" t="str">
        <f t="shared" si="204"/>
        <v/>
      </c>
      <c r="N739" s="32" t="str">
        <f t="shared" si="205"/>
        <v/>
      </c>
      <c r="P739" s="307" t="str">
        <f t="shared" si="206"/>
        <v/>
      </c>
      <c r="Q739" s="307" t="str">
        <f t="shared" si="200"/>
        <v/>
      </c>
      <c r="R739" s="307" t="str">
        <f t="shared" si="207"/>
        <v/>
      </c>
      <c r="S739" s="307" t="str">
        <f t="shared" si="208"/>
        <v/>
      </c>
      <c r="T739" s="307" t="str">
        <f t="shared" si="209"/>
        <v/>
      </c>
      <c r="U739" s="307" t="str">
        <f t="shared" si="201"/>
        <v/>
      </c>
      <c r="V739" s="723"/>
      <c r="X739" s="308" t="str">
        <f t="shared" si="210"/>
        <v/>
      </c>
      <c r="Y739" s="309" t="str">
        <f t="shared" si="211"/>
        <v/>
      </c>
      <c r="Z739" s="308" t="str">
        <f t="shared" si="202"/>
        <v/>
      </c>
      <c r="AA739" s="308" t="b">
        <f t="shared" si="203"/>
        <v>1</v>
      </c>
      <c r="AB739" s="308" t="str">
        <f t="shared" si="212"/>
        <v/>
      </c>
      <c r="AC739" s="534" t="str">
        <f t="shared" si="213"/>
        <v/>
      </c>
      <c r="AD739" s="752" t="str">
        <f t="shared" si="214"/>
        <v/>
      </c>
      <c r="AE739" s="534" t="str">
        <f t="shared" si="215"/>
        <v/>
      </c>
      <c r="AF739" s="752" t="str">
        <f t="shared" si="216"/>
        <v/>
      </c>
    </row>
    <row r="740" spans="2:32" x14ac:dyDescent="0.25">
      <c r="B740" s="721"/>
      <c r="C740" s="531" t="str">
        <f>IFERROR(VLOOKUP(B740,'מצבת ורישום גנים'!B:D,3,0),"")</f>
        <v/>
      </c>
      <c r="D740" s="721"/>
      <c r="E740" s="723"/>
      <c r="F740" s="723"/>
      <c r="G740" s="723"/>
      <c r="H740" s="723"/>
      <c r="I740" s="992" t="str">
        <f t="shared" si="217"/>
        <v/>
      </c>
      <c r="J740" s="723"/>
      <c r="K740" s="724"/>
      <c r="L740" s="723"/>
      <c r="M740" s="306" t="str">
        <f t="shared" si="204"/>
        <v/>
      </c>
      <c r="N740" s="32" t="str">
        <f t="shared" si="205"/>
        <v/>
      </c>
      <c r="P740" s="307" t="str">
        <f t="shared" si="206"/>
        <v/>
      </c>
      <c r="Q740" s="307" t="str">
        <f t="shared" si="200"/>
        <v/>
      </c>
      <c r="R740" s="307" t="str">
        <f t="shared" si="207"/>
        <v/>
      </c>
      <c r="S740" s="307" t="str">
        <f t="shared" si="208"/>
        <v/>
      </c>
      <c r="T740" s="307" t="str">
        <f t="shared" si="209"/>
        <v/>
      </c>
      <c r="U740" s="307" t="str">
        <f t="shared" si="201"/>
        <v/>
      </c>
      <c r="V740" s="723"/>
      <c r="X740" s="308" t="str">
        <f t="shared" si="210"/>
        <v/>
      </c>
      <c r="Y740" s="309" t="str">
        <f t="shared" si="211"/>
        <v/>
      </c>
      <c r="Z740" s="308" t="str">
        <f t="shared" si="202"/>
        <v/>
      </c>
      <c r="AA740" s="308" t="b">
        <f t="shared" si="203"/>
        <v>1</v>
      </c>
      <c r="AB740" s="308" t="str">
        <f t="shared" si="212"/>
        <v/>
      </c>
      <c r="AC740" s="534" t="str">
        <f t="shared" si="213"/>
        <v/>
      </c>
      <c r="AD740" s="752" t="str">
        <f t="shared" si="214"/>
        <v/>
      </c>
      <c r="AE740" s="534" t="str">
        <f t="shared" si="215"/>
        <v/>
      </c>
      <c r="AF740" s="752" t="str">
        <f t="shared" si="216"/>
        <v/>
      </c>
    </row>
    <row r="741" spans="2:32" x14ac:dyDescent="0.25">
      <c r="B741" s="721"/>
      <c r="C741" s="531" t="str">
        <f>IFERROR(VLOOKUP(B741,'מצבת ורישום גנים'!B:D,3,0),"")</f>
        <v/>
      </c>
      <c r="D741" s="721"/>
      <c r="E741" s="723"/>
      <c r="F741" s="723"/>
      <c r="G741" s="723"/>
      <c r="H741" s="723"/>
      <c r="I741" s="992" t="str">
        <f t="shared" si="217"/>
        <v/>
      </c>
      <c r="J741" s="723"/>
      <c r="K741" s="724"/>
      <c r="L741" s="723"/>
      <c r="M741" s="306" t="str">
        <f t="shared" si="204"/>
        <v/>
      </c>
      <c r="N741" s="32" t="str">
        <f t="shared" si="205"/>
        <v/>
      </c>
      <c r="P741" s="307" t="str">
        <f t="shared" si="206"/>
        <v/>
      </c>
      <c r="Q741" s="307" t="str">
        <f t="shared" si="200"/>
        <v/>
      </c>
      <c r="R741" s="307" t="str">
        <f t="shared" si="207"/>
        <v/>
      </c>
      <c r="S741" s="307" t="str">
        <f t="shared" si="208"/>
        <v/>
      </c>
      <c r="T741" s="307" t="str">
        <f t="shared" si="209"/>
        <v/>
      </c>
      <c r="U741" s="307" t="str">
        <f t="shared" si="201"/>
        <v/>
      </c>
      <c r="V741" s="723"/>
      <c r="X741" s="308" t="str">
        <f t="shared" si="210"/>
        <v/>
      </c>
      <c r="Y741" s="309" t="str">
        <f t="shared" si="211"/>
        <v/>
      </c>
      <c r="Z741" s="308" t="str">
        <f t="shared" si="202"/>
        <v/>
      </c>
      <c r="AA741" s="308" t="b">
        <f t="shared" si="203"/>
        <v>1</v>
      </c>
      <c r="AB741" s="308" t="str">
        <f t="shared" si="212"/>
        <v/>
      </c>
      <c r="AC741" s="534" t="str">
        <f t="shared" si="213"/>
        <v/>
      </c>
      <c r="AD741" s="752" t="str">
        <f t="shared" si="214"/>
        <v/>
      </c>
      <c r="AE741" s="534" t="str">
        <f t="shared" si="215"/>
        <v/>
      </c>
      <c r="AF741" s="752" t="str">
        <f t="shared" si="216"/>
        <v/>
      </c>
    </row>
    <row r="742" spans="2:32" x14ac:dyDescent="0.25">
      <c r="B742" s="721"/>
      <c r="C742" s="531" t="str">
        <f>IFERROR(VLOOKUP(B742,'מצבת ורישום גנים'!B:D,3,0),"")</f>
        <v/>
      </c>
      <c r="D742" s="721"/>
      <c r="E742" s="723"/>
      <c r="F742" s="723"/>
      <c r="G742" s="723"/>
      <c r="H742" s="723"/>
      <c r="I742" s="992" t="str">
        <f t="shared" si="217"/>
        <v/>
      </c>
      <c r="J742" s="723"/>
      <c r="K742" s="724"/>
      <c r="L742" s="723"/>
      <c r="M742" s="306" t="str">
        <f t="shared" si="204"/>
        <v/>
      </c>
      <c r="N742" s="32" t="str">
        <f t="shared" si="205"/>
        <v/>
      </c>
      <c r="P742" s="307" t="str">
        <f t="shared" si="206"/>
        <v/>
      </c>
      <c r="Q742" s="307" t="str">
        <f t="shared" si="200"/>
        <v/>
      </c>
      <c r="R742" s="307" t="str">
        <f t="shared" si="207"/>
        <v/>
      </c>
      <c r="S742" s="307" t="str">
        <f t="shared" si="208"/>
        <v/>
      </c>
      <c r="T742" s="307" t="str">
        <f t="shared" si="209"/>
        <v/>
      </c>
      <c r="U742" s="307" t="str">
        <f t="shared" si="201"/>
        <v/>
      </c>
      <c r="V742" s="723"/>
      <c r="X742" s="308" t="str">
        <f t="shared" si="210"/>
        <v/>
      </c>
      <c r="Y742" s="309" t="str">
        <f t="shared" si="211"/>
        <v/>
      </c>
      <c r="Z742" s="308" t="str">
        <f t="shared" si="202"/>
        <v/>
      </c>
      <c r="AA742" s="308" t="b">
        <f t="shared" si="203"/>
        <v>1</v>
      </c>
      <c r="AB742" s="308" t="str">
        <f t="shared" si="212"/>
        <v/>
      </c>
      <c r="AC742" s="534" t="str">
        <f t="shared" si="213"/>
        <v/>
      </c>
      <c r="AD742" s="752" t="str">
        <f t="shared" si="214"/>
        <v/>
      </c>
      <c r="AE742" s="534" t="str">
        <f t="shared" si="215"/>
        <v/>
      </c>
      <c r="AF742" s="752" t="str">
        <f t="shared" si="216"/>
        <v/>
      </c>
    </row>
    <row r="743" spans="2:32" x14ac:dyDescent="0.25">
      <c r="B743" s="721"/>
      <c r="C743" s="531" t="str">
        <f>IFERROR(VLOOKUP(B743,'מצבת ורישום גנים'!B:D,3,0),"")</f>
        <v/>
      </c>
      <c r="D743" s="721"/>
      <c r="E743" s="723"/>
      <c r="F743" s="723"/>
      <c r="G743" s="723"/>
      <c r="H743" s="723"/>
      <c r="I743" s="992" t="str">
        <f t="shared" si="217"/>
        <v/>
      </c>
      <c r="J743" s="723"/>
      <c r="K743" s="724"/>
      <c r="L743" s="723"/>
      <c r="M743" s="306" t="str">
        <f t="shared" si="204"/>
        <v/>
      </c>
      <c r="N743" s="32" t="str">
        <f t="shared" si="205"/>
        <v/>
      </c>
      <c r="P743" s="307" t="str">
        <f t="shared" si="206"/>
        <v/>
      </c>
      <c r="Q743" s="307" t="str">
        <f t="shared" si="200"/>
        <v/>
      </c>
      <c r="R743" s="307" t="str">
        <f t="shared" si="207"/>
        <v/>
      </c>
      <c r="S743" s="307" t="str">
        <f t="shared" si="208"/>
        <v/>
      </c>
      <c r="T743" s="307" t="str">
        <f t="shared" si="209"/>
        <v/>
      </c>
      <c r="U743" s="307" t="str">
        <f t="shared" si="201"/>
        <v/>
      </c>
      <c r="V743" s="723"/>
      <c r="X743" s="308" t="str">
        <f t="shared" si="210"/>
        <v/>
      </c>
      <c r="Y743" s="309" t="str">
        <f t="shared" si="211"/>
        <v/>
      </c>
      <c r="Z743" s="308" t="str">
        <f t="shared" si="202"/>
        <v/>
      </c>
      <c r="AA743" s="308" t="b">
        <f t="shared" si="203"/>
        <v>1</v>
      </c>
      <c r="AB743" s="308" t="str">
        <f t="shared" si="212"/>
        <v/>
      </c>
      <c r="AC743" s="534" t="str">
        <f t="shared" si="213"/>
        <v/>
      </c>
      <c r="AD743" s="752" t="str">
        <f t="shared" si="214"/>
        <v/>
      </c>
      <c r="AE743" s="534" t="str">
        <f t="shared" si="215"/>
        <v/>
      </c>
      <c r="AF743" s="752" t="str">
        <f t="shared" si="216"/>
        <v/>
      </c>
    </row>
    <row r="744" spans="2:32" x14ac:dyDescent="0.25">
      <c r="B744" s="721"/>
      <c r="C744" s="531" t="str">
        <f>IFERROR(VLOOKUP(B744,'מצבת ורישום גנים'!B:D,3,0),"")</f>
        <v/>
      </c>
      <c r="D744" s="721"/>
      <c r="E744" s="723"/>
      <c r="F744" s="723"/>
      <c r="G744" s="723"/>
      <c r="H744" s="723"/>
      <c r="I744" s="992" t="str">
        <f t="shared" si="217"/>
        <v/>
      </c>
      <c r="J744" s="723"/>
      <c r="K744" s="724"/>
      <c r="L744" s="723"/>
      <c r="M744" s="306" t="str">
        <f t="shared" si="204"/>
        <v/>
      </c>
      <c r="N744" s="32" t="str">
        <f t="shared" si="205"/>
        <v/>
      </c>
      <c r="P744" s="307" t="str">
        <f t="shared" si="206"/>
        <v/>
      </c>
      <c r="Q744" s="307" t="str">
        <f t="shared" si="200"/>
        <v/>
      </c>
      <c r="R744" s="307" t="str">
        <f t="shared" si="207"/>
        <v/>
      </c>
      <c r="S744" s="307" t="str">
        <f t="shared" si="208"/>
        <v/>
      </c>
      <c r="T744" s="307" t="str">
        <f t="shared" si="209"/>
        <v/>
      </c>
      <c r="U744" s="307" t="str">
        <f t="shared" si="201"/>
        <v/>
      </c>
      <c r="V744" s="723"/>
      <c r="X744" s="308" t="str">
        <f t="shared" si="210"/>
        <v/>
      </c>
      <c r="Y744" s="309" t="str">
        <f t="shared" si="211"/>
        <v/>
      </c>
      <c r="Z744" s="308" t="str">
        <f t="shared" si="202"/>
        <v/>
      </c>
      <c r="AA744" s="308" t="b">
        <f t="shared" si="203"/>
        <v>1</v>
      </c>
      <c r="AB744" s="308" t="str">
        <f t="shared" si="212"/>
        <v/>
      </c>
      <c r="AC744" s="534" t="str">
        <f t="shared" si="213"/>
        <v/>
      </c>
      <c r="AD744" s="752" t="str">
        <f t="shared" si="214"/>
        <v/>
      </c>
      <c r="AE744" s="534" t="str">
        <f t="shared" si="215"/>
        <v/>
      </c>
      <c r="AF744" s="752" t="str">
        <f t="shared" si="216"/>
        <v/>
      </c>
    </row>
    <row r="745" spans="2:32" x14ac:dyDescent="0.25">
      <c r="B745" s="721"/>
      <c r="C745" s="531" t="str">
        <f>IFERROR(VLOOKUP(B745,'מצבת ורישום גנים'!B:D,3,0),"")</f>
        <v/>
      </c>
      <c r="D745" s="721"/>
      <c r="E745" s="723"/>
      <c r="F745" s="723"/>
      <c r="G745" s="723"/>
      <c r="H745" s="723"/>
      <c r="I745" s="992" t="str">
        <f t="shared" si="217"/>
        <v/>
      </c>
      <c r="J745" s="723"/>
      <c r="K745" s="724"/>
      <c r="L745" s="723"/>
      <c r="M745" s="306" t="str">
        <f t="shared" si="204"/>
        <v/>
      </c>
      <c r="N745" s="32" t="str">
        <f t="shared" si="205"/>
        <v/>
      </c>
      <c r="P745" s="307" t="str">
        <f t="shared" si="206"/>
        <v/>
      </c>
      <c r="Q745" s="307" t="str">
        <f t="shared" si="200"/>
        <v/>
      </c>
      <c r="R745" s="307" t="str">
        <f t="shared" si="207"/>
        <v/>
      </c>
      <c r="S745" s="307" t="str">
        <f t="shared" si="208"/>
        <v/>
      </c>
      <c r="T745" s="307" t="str">
        <f t="shared" si="209"/>
        <v/>
      </c>
      <c r="U745" s="307" t="str">
        <f t="shared" si="201"/>
        <v/>
      </c>
      <c r="V745" s="723"/>
      <c r="X745" s="308" t="str">
        <f t="shared" si="210"/>
        <v/>
      </c>
      <c r="Y745" s="309" t="str">
        <f t="shared" si="211"/>
        <v/>
      </c>
      <c r="Z745" s="308" t="str">
        <f t="shared" si="202"/>
        <v/>
      </c>
      <c r="AA745" s="308" t="b">
        <f t="shared" si="203"/>
        <v>1</v>
      </c>
      <c r="AB745" s="308" t="str">
        <f t="shared" si="212"/>
        <v/>
      </c>
      <c r="AC745" s="534" t="str">
        <f t="shared" si="213"/>
        <v/>
      </c>
      <c r="AD745" s="752" t="str">
        <f t="shared" si="214"/>
        <v/>
      </c>
      <c r="AE745" s="534" t="str">
        <f t="shared" si="215"/>
        <v/>
      </c>
      <c r="AF745" s="752" t="str">
        <f t="shared" si="216"/>
        <v/>
      </c>
    </row>
    <row r="746" spans="2:32" x14ac:dyDescent="0.25">
      <c r="B746" s="721"/>
      <c r="C746" s="531" t="str">
        <f>IFERROR(VLOOKUP(B746,'מצבת ורישום גנים'!B:D,3,0),"")</f>
        <v/>
      </c>
      <c r="D746" s="721"/>
      <c r="E746" s="723"/>
      <c r="F746" s="723"/>
      <c r="G746" s="723"/>
      <c r="H746" s="723"/>
      <c r="I746" s="992" t="str">
        <f t="shared" si="217"/>
        <v/>
      </c>
      <c r="J746" s="723"/>
      <c r="K746" s="724"/>
      <c r="L746" s="723"/>
      <c r="M746" s="306" t="str">
        <f t="shared" si="204"/>
        <v/>
      </c>
      <c r="N746" s="32" t="str">
        <f t="shared" si="205"/>
        <v/>
      </c>
      <c r="P746" s="307" t="str">
        <f t="shared" si="206"/>
        <v/>
      </c>
      <c r="Q746" s="307" t="str">
        <f t="shared" si="200"/>
        <v/>
      </c>
      <c r="R746" s="307" t="str">
        <f t="shared" si="207"/>
        <v/>
      </c>
      <c r="S746" s="307" t="str">
        <f t="shared" si="208"/>
        <v/>
      </c>
      <c r="T746" s="307" t="str">
        <f t="shared" si="209"/>
        <v/>
      </c>
      <c r="U746" s="307" t="str">
        <f t="shared" si="201"/>
        <v/>
      </c>
      <c r="V746" s="723"/>
      <c r="X746" s="308" t="str">
        <f t="shared" si="210"/>
        <v/>
      </c>
      <c r="Y746" s="309" t="str">
        <f t="shared" si="211"/>
        <v/>
      </c>
      <c r="Z746" s="308" t="str">
        <f t="shared" si="202"/>
        <v/>
      </c>
      <c r="AA746" s="308" t="b">
        <f t="shared" si="203"/>
        <v>1</v>
      </c>
      <c r="AB746" s="308" t="str">
        <f t="shared" si="212"/>
        <v/>
      </c>
      <c r="AC746" s="534" t="str">
        <f t="shared" si="213"/>
        <v/>
      </c>
      <c r="AD746" s="752" t="str">
        <f t="shared" si="214"/>
        <v/>
      </c>
      <c r="AE746" s="534" t="str">
        <f t="shared" si="215"/>
        <v/>
      </c>
      <c r="AF746" s="752" t="str">
        <f t="shared" si="216"/>
        <v/>
      </c>
    </row>
    <row r="747" spans="2:32" x14ac:dyDescent="0.25">
      <c r="B747" s="721"/>
      <c r="C747" s="531" t="str">
        <f>IFERROR(VLOOKUP(B747,'מצבת ורישום גנים'!B:D,3,0),"")</f>
        <v/>
      </c>
      <c r="D747" s="721"/>
      <c r="E747" s="723"/>
      <c r="F747" s="723"/>
      <c r="G747" s="723"/>
      <c r="H747" s="723"/>
      <c r="I747" s="992" t="str">
        <f t="shared" si="217"/>
        <v/>
      </c>
      <c r="J747" s="723"/>
      <c r="K747" s="724"/>
      <c r="L747" s="723"/>
      <c r="M747" s="306" t="str">
        <f t="shared" si="204"/>
        <v/>
      </c>
      <c r="N747" s="32" t="str">
        <f t="shared" si="205"/>
        <v/>
      </c>
      <c r="P747" s="307" t="str">
        <f t="shared" si="206"/>
        <v/>
      </c>
      <c r="Q747" s="307" t="str">
        <f t="shared" si="200"/>
        <v/>
      </c>
      <c r="R747" s="307" t="str">
        <f t="shared" si="207"/>
        <v/>
      </c>
      <c r="S747" s="307" t="str">
        <f t="shared" si="208"/>
        <v/>
      </c>
      <c r="T747" s="307" t="str">
        <f t="shared" si="209"/>
        <v/>
      </c>
      <c r="U747" s="307" t="str">
        <f t="shared" si="201"/>
        <v/>
      </c>
      <c r="V747" s="723"/>
      <c r="X747" s="308" t="str">
        <f t="shared" si="210"/>
        <v/>
      </c>
      <c r="Y747" s="309" t="str">
        <f t="shared" si="211"/>
        <v/>
      </c>
      <c r="Z747" s="308" t="str">
        <f t="shared" si="202"/>
        <v/>
      </c>
      <c r="AA747" s="308" t="b">
        <f t="shared" si="203"/>
        <v>1</v>
      </c>
      <c r="AB747" s="308" t="str">
        <f t="shared" si="212"/>
        <v/>
      </c>
      <c r="AC747" s="534" t="str">
        <f t="shared" si="213"/>
        <v/>
      </c>
      <c r="AD747" s="752" t="str">
        <f t="shared" si="214"/>
        <v/>
      </c>
      <c r="AE747" s="534" t="str">
        <f t="shared" si="215"/>
        <v/>
      </c>
      <c r="AF747" s="752" t="str">
        <f t="shared" si="216"/>
        <v/>
      </c>
    </row>
    <row r="748" spans="2:32" x14ac:dyDescent="0.25">
      <c r="B748" s="721"/>
      <c r="C748" s="531" t="str">
        <f>IFERROR(VLOOKUP(B748,'מצבת ורישום גנים'!B:D,3,0),"")</f>
        <v/>
      </c>
      <c r="D748" s="721"/>
      <c r="E748" s="723"/>
      <c r="F748" s="723"/>
      <c r="G748" s="723"/>
      <c r="H748" s="723"/>
      <c r="I748" s="992" t="str">
        <f t="shared" si="217"/>
        <v/>
      </c>
      <c r="J748" s="723"/>
      <c r="K748" s="724"/>
      <c r="L748" s="723"/>
      <c r="M748" s="306" t="str">
        <f t="shared" si="204"/>
        <v/>
      </c>
      <c r="N748" s="32" t="str">
        <f t="shared" si="205"/>
        <v/>
      </c>
      <c r="P748" s="307" t="str">
        <f t="shared" si="206"/>
        <v/>
      </c>
      <c r="Q748" s="307" t="str">
        <f t="shared" si="200"/>
        <v/>
      </c>
      <c r="R748" s="307" t="str">
        <f t="shared" si="207"/>
        <v/>
      </c>
      <c r="S748" s="307" t="str">
        <f t="shared" si="208"/>
        <v/>
      </c>
      <c r="T748" s="307" t="str">
        <f t="shared" si="209"/>
        <v/>
      </c>
      <c r="U748" s="307" t="str">
        <f t="shared" si="201"/>
        <v/>
      </c>
      <c r="V748" s="723"/>
      <c r="X748" s="308" t="str">
        <f t="shared" si="210"/>
        <v/>
      </c>
      <c r="Y748" s="309" t="str">
        <f t="shared" si="211"/>
        <v/>
      </c>
      <c r="Z748" s="308" t="str">
        <f t="shared" si="202"/>
        <v/>
      </c>
      <c r="AA748" s="308" t="b">
        <f t="shared" si="203"/>
        <v>1</v>
      </c>
      <c r="AB748" s="308" t="str">
        <f t="shared" si="212"/>
        <v/>
      </c>
      <c r="AC748" s="534" t="str">
        <f t="shared" si="213"/>
        <v/>
      </c>
      <c r="AD748" s="752" t="str">
        <f t="shared" si="214"/>
        <v/>
      </c>
      <c r="AE748" s="534" t="str">
        <f t="shared" si="215"/>
        <v/>
      </c>
      <c r="AF748" s="752" t="str">
        <f t="shared" si="216"/>
        <v/>
      </c>
    </row>
    <row r="749" spans="2:32" x14ac:dyDescent="0.25">
      <c r="B749" s="721"/>
      <c r="C749" s="531" t="str">
        <f>IFERROR(VLOOKUP(B749,'מצבת ורישום גנים'!B:D,3,0),"")</f>
        <v/>
      </c>
      <c r="D749" s="721"/>
      <c r="E749" s="723"/>
      <c r="F749" s="723"/>
      <c r="G749" s="723"/>
      <c r="H749" s="723"/>
      <c r="I749" s="992" t="str">
        <f t="shared" si="217"/>
        <v/>
      </c>
      <c r="J749" s="723"/>
      <c r="K749" s="724"/>
      <c r="L749" s="723"/>
      <c r="M749" s="306" t="str">
        <f t="shared" si="204"/>
        <v/>
      </c>
      <c r="N749" s="32" t="str">
        <f t="shared" si="205"/>
        <v/>
      </c>
      <c r="P749" s="307" t="str">
        <f t="shared" si="206"/>
        <v/>
      </c>
      <c r="Q749" s="307" t="str">
        <f t="shared" si="200"/>
        <v/>
      </c>
      <c r="R749" s="307" t="str">
        <f t="shared" si="207"/>
        <v/>
      </c>
      <c r="S749" s="307" t="str">
        <f t="shared" si="208"/>
        <v/>
      </c>
      <c r="T749" s="307" t="str">
        <f t="shared" si="209"/>
        <v/>
      </c>
      <c r="U749" s="307" t="str">
        <f t="shared" si="201"/>
        <v/>
      </c>
      <c r="V749" s="723"/>
      <c r="X749" s="308" t="str">
        <f t="shared" si="210"/>
        <v/>
      </c>
      <c r="Y749" s="309" t="str">
        <f t="shared" si="211"/>
        <v/>
      </c>
      <c r="Z749" s="308" t="str">
        <f t="shared" si="202"/>
        <v/>
      </c>
      <c r="AA749" s="308" t="b">
        <f t="shared" si="203"/>
        <v>1</v>
      </c>
      <c r="AB749" s="308" t="str">
        <f t="shared" si="212"/>
        <v/>
      </c>
      <c r="AC749" s="534" t="str">
        <f t="shared" si="213"/>
        <v/>
      </c>
      <c r="AD749" s="752" t="str">
        <f t="shared" si="214"/>
        <v/>
      </c>
      <c r="AE749" s="534" t="str">
        <f t="shared" si="215"/>
        <v/>
      </c>
      <c r="AF749" s="752" t="str">
        <f t="shared" si="216"/>
        <v/>
      </c>
    </row>
    <row r="750" spans="2:32" x14ac:dyDescent="0.25">
      <c r="B750" s="721"/>
      <c r="C750" s="531" t="str">
        <f>IFERROR(VLOOKUP(B750,'מצבת ורישום גנים'!B:D,3,0),"")</f>
        <v/>
      </c>
      <c r="D750" s="721"/>
      <c r="E750" s="723"/>
      <c r="F750" s="723"/>
      <c r="G750" s="723"/>
      <c r="H750" s="723"/>
      <c r="I750" s="992" t="str">
        <f t="shared" si="217"/>
        <v/>
      </c>
      <c r="J750" s="723"/>
      <c r="K750" s="724"/>
      <c r="L750" s="723"/>
      <c r="M750" s="306" t="str">
        <f t="shared" si="204"/>
        <v/>
      </c>
      <c r="N750" s="32" t="str">
        <f t="shared" si="205"/>
        <v/>
      </c>
      <c r="P750" s="307" t="str">
        <f t="shared" si="206"/>
        <v/>
      </c>
      <c r="Q750" s="307" t="str">
        <f t="shared" si="200"/>
        <v/>
      </c>
      <c r="R750" s="307" t="str">
        <f t="shared" si="207"/>
        <v/>
      </c>
      <c r="S750" s="307" t="str">
        <f t="shared" si="208"/>
        <v/>
      </c>
      <c r="T750" s="307" t="str">
        <f t="shared" si="209"/>
        <v/>
      </c>
      <c r="U750" s="307" t="str">
        <f t="shared" si="201"/>
        <v/>
      </c>
      <c r="V750" s="723"/>
      <c r="X750" s="308" t="str">
        <f t="shared" si="210"/>
        <v/>
      </c>
      <c r="Y750" s="309" t="str">
        <f t="shared" si="211"/>
        <v/>
      </c>
      <c r="Z750" s="308" t="str">
        <f t="shared" si="202"/>
        <v/>
      </c>
      <c r="AA750" s="308" t="b">
        <f t="shared" si="203"/>
        <v>1</v>
      </c>
      <c r="AB750" s="308" t="str">
        <f t="shared" si="212"/>
        <v/>
      </c>
      <c r="AC750" s="534" t="str">
        <f t="shared" si="213"/>
        <v/>
      </c>
      <c r="AD750" s="752" t="str">
        <f t="shared" si="214"/>
        <v/>
      </c>
      <c r="AE750" s="534" t="str">
        <f t="shared" si="215"/>
        <v/>
      </c>
      <c r="AF750" s="752" t="str">
        <f t="shared" si="216"/>
        <v/>
      </c>
    </row>
    <row r="751" spans="2:32" x14ac:dyDescent="0.25">
      <c r="B751" s="721"/>
      <c r="C751" s="531" t="str">
        <f>IFERROR(VLOOKUP(B751,'מצבת ורישום גנים'!B:D,3,0),"")</f>
        <v/>
      </c>
      <c r="D751" s="721"/>
      <c r="E751" s="723"/>
      <c r="F751" s="723"/>
      <c r="G751" s="723"/>
      <c r="H751" s="723"/>
      <c r="I751" s="992" t="str">
        <f t="shared" si="217"/>
        <v/>
      </c>
      <c r="J751" s="723"/>
      <c r="K751" s="724"/>
      <c r="L751" s="723"/>
      <c r="M751" s="306" t="str">
        <f t="shared" si="204"/>
        <v/>
      </c>
      <c r="N751" s="32" t="str">
        <f t="shared" si="205"/>
        <v/>
      </c>
      <c r="P751" s="307" t="str">
        <f t="shared" si="206"/>
        <v/>
      </c>
      <c r="Q751" s="307" t="str">
        <f t="shared" si="200"/>
        <v/>
      </c>
      <c r="R751" s="307" t="str">
        <f t="shared" si="207"/>
        <v/>
      </c>
      <c r="S751" s="307" t="str">
        <f t="shared" si="208"/>
        <v/>
      </c>
      <c r="T751" s="307" t="str">
        <f t="shared" si="209"/>
        <v/>
      </c>
      <c r="U751" s="307" t="str">
        <f t="shared" si="201"/>
        <v/>
      </c>
      <c r="V751" s="723"/>
      <c r="X751" s="308" t="str">
        <f t="shared" si="210"/>
        <v/>
      </c>
      <c r="Y751" s="309" t="str">
        <f t="shared" si="211"/>
        <v/>
      </c>
      <c r="Z751" s="308" t="str">
        <f t="shared" si="202"/>
        <v/>
      </c>
      <c r="AA751" s="308" t="b">
        <f t="shared" si="203"/>
        <v>1</v>
      </c>
      <c r="AB751" s="308" t="str">
        <f t="shared" si="212"/>
        <v/>
      </c>
      <c r="AC751" s="534" t="str">
        <f t="shared" si="213"/>
        <v/>
      </c>
      <c r="AD751" s="752" t="str">
        <f t="shared" si="214"/>
        <v/>
      </c>
      <c r="AE751" s="534" t="str">
        <f t="shared" si="215"/>
        <v/>
      </c>
      <c r="AF751" s="752" t="str">
        <f t="shared" si="216"/>
        <v/>
      </c>
    </row>
    <row r="752" spans="2:32" x14ac:dyDescent="0.25">
      <c r="B752" s="721"/>
      <c r="C752" s="531" t="str">
        <f>IFERROR(VLOOKUP(B752,'מצבת ורישום גנים'!B:D,3,0),"")</f>
        <v/>
      </c>
      <c r="D752" s="721"/>
      <c r="E752" s="723"/>
      <c r="F752" s="723"/>
      <c r="G752" s="723"/>
      <c r="H752" s="723"/>
      <c r="I752" s="992" t="str">
        <f t="shared" si="217"/>
        <v/>
      </c>
      <c r="J752" s="723"/>
      <c r="K752" s="724"/>
      <c r="L752" s="723"/>
      <c r="M752" s="306" t="str">
        <f t="shared" si="204"/>
        <v/>
      </c>
      <c r="N752" s="32" t="str">
        <f t="shared" si="205"/>
        <v/>
      </c>
      <c r="P752" s="307" t="str">
        <f t="shared" si="206"/>
        <v/>
      </c>
      <c r="Q752" s="307" t="str">
        <f t="shared" si="200"/>
        <v/>
      </c>
      <c r="R752" s="307" t="str">
        <f t="shared" si="207"/>
        <v/>
      </c>
      <c r="S752" s="307" t="str">
        <f t="shared" si="208"/>
        <v/>
      </c>
      <c r="T752" s="307" t="str">
        <f t="shared" si="209"/>
        <v/>
      </c>
      <c r="U752" s="307" t="str">
        <f t="shared" si="201"/>
        <v/>
      </c>
      <c r="V752" s="723"/>
      <c r="X752" s="308" t="str">
        <f t="shared" si="210"/>
        <v/>
      </c>
      <c r="Y752" s="309" t="str">
        <f t="shared" si="211"/>
        <v/>
      </c>
      <c r="Z752" s="308" t="str">
        <f t="shared" si="202"/>
        <v/>
      </c>
      <c r="AA752" s="308" t="b">
        <f t="shared" si="203"/>
        <v>1</v>
      </c>
      <c r="AB752" s="308" t="str">
        <f t="shared" si="212"/>
        <v/>
      </c>
      <c r="AC752" s="534" t="str">
        <f t="shared" si="213"/>
        <v/>
      </c>
      <c r="AD752" s="752" t="str">
        <f t="shared" si="214"/>
        <v/>
      </c>
      <c r="AE752" s="534" t="str">
        <f t="shared" si="215"/>
        <v/>
      </c>
      <c r="AF752" s="752" t="str">
        <f t="shared" si="216"/>
        <v/>
      </c>
    </row>
    <row r="753" spans="2:32" x14ac:dyDescent="0.25">
      <c r="B753" s="721"/>
      <c r="C753" s="531" t="str">
        <f>IFERROR(VLOOKUP(B753,'מצבת ורישום גנים'!B:D,3,0),"")</f>
        <v/>
      </c>
      <c r="D753" s="721"/>
      <c r="E753" s="723"/>
      <c r="F753" s="723"/>
      <c r="G753" s="723"/>
      <c r="H753" s="723"/>
      <c r="I753" s="992" t="str">
        <f t="shared" si="217"/>
        <v/>
      </c>
      <c r="J753" s="723"/>
      <c r="K753" s="724"/>
      <c r="L753" s="723"/>
      <c r="M753" s="306" t="str">
        <f t="shared" si="204"/>
        <v/>
      </c>
      <c r="N753" s="32" t="str">
        <f t="shared" si="205"/>
        <v/>
      </c>
      <c r="P753" s="307" t="str">
        <f t="shared" si="206"/>
        <v/>
      </c>
      <c r="Q753" s="307" t="str">
        <f t="shared" si="200"/>
        <v/>
      </c>
      <c r="R753" s="307" t="str">
        <f t="shared" si="207"/>
        <v/>
      </c>
      <c r="S753" s="307" t="str">
        <f t="shared" si="208"/>
        <v/>
      </c>
      <c r="T753" s="307" t="str">
        <f t="shared" si="209"/>
        <v/>
      </c>
      <c r="U753" s="307" t="str">
        <f t="shared" si="201"/>
        <v/>
      </c>
      <c r="V753" s="723"/>
      <c r="X753" s="308" t="str">
        <f t="shared" si="210"/>
        <v/>
      </c>
      <c r="Y753" s="309" t="str">
        <f t="shared" si="211"/>
        <v/>
      </c>
      <c r="Z753" s="308" t="str">
        <f t="shared" si="202"/>
        <v/>
      </c>
      <c r="AA753" s="308" t="b">
        <f t="shared" si="203"/>
        <v>1</v>
      </c>
      <c r="AB753" s="308" t="str">
        <f t="shared" si="212"/>
        <v/>
      </c>
      <c r="AC753" s="534" t="str">
        <f t="shared" si="213"/>
        <v/>
      </c>
      <c r="AD753" s="752" t="str">
        <f t="shared" si="214"/>
        <v/>
      </c>
      <c r="AE753" s="534" t="str">
        <f t="shared" si="215"/>
        <v/>
      </c>
      <c r="AF753" s="752" t="str">
        <f t="shared" si="216"/>
        <v/>
      </c>
    </row>
    <row r="754" spans="2:32" x14ac:dyDescent="0.25">
      <c r="B754" s="721"/>
      <c r="C754" s="531" t="str">
        <f>IFERROR(VLOOKUP(B754,'מצבת ורישום גנים'!B:D,3,0),"")</f>
        <v/>
      </c>
      <c r="D754" s="721"/>
      <c r="E754" s="723"/>
      <c r="F754" s="723"/>
      <c r="G754" s="723"/>
      <c r="H754" s="723"/>
      <c r="I754" s="992" t="str">
        <f t="shared" si="217"/>
        <v/>
      </c>
      <c r="J754" s="723"/>
      <c r="K754" s="724"/>
      <c r="L754" s="723"/>
      <c r="M754" s="306" t="str">
        <f t="shared" si="204"/>
        <v/>
      </c>
      <c r="N754" s="32" t="str">
        <f t="shared" si="205"/>
        <v/>
      </c>
      <c r="P754" s="307" t="str">
        <f t="shared" si="206"/>
        <v/>
      </c>
      <c r="Q754" s="307" t="str">
        <f t="shared" si="200"/>
        <v/>
      </c>
      <c r="R754" s="307" t="str">
        <f t="shared" si="207"/>
        <v/>
      </c>
      <c r="S754" s="307" t="str">
        <f t="shared" si="208"/>
        <v/>
      </c>
      <c r="T754" s="307" t="str">
        <f t="shared" si="209"/>
        <v/>
      </c>
      <c r="U754" s="307" t="str">
        <f t="shared" si="201"/>
        <v/>
      </c>
      <c r="V754" s="723"/>
      <c r="X754" s="308" t="str">
        <f t="shared" si="210"/>
        <v/>
      </c>
      <c r="Y754" s="309" t="str">
        <f t="shared" si="211"/>
        <v/>
      </c>
      <c r="Z754" s="308" t="str">
        <f t="shared" si="202"/>
        <v/>
      </c>
      <c r="AA754" s="308" t="b">
        <f t="shared" si="203"/>
        <v>1</v>
      </c>
      <c r="AB754" s="308" t="str">
        <f t="shared" si="212"/>
        <v/>
      </c>
      <c r="AC754" s="534" t="str">
        <f t="shared" si="213"/>
        <v/>
      </c>
      <c r="AD754" s="752" t="str">
        <f t="shared" si="214"/>
        <v/>
      </c>
      <c r="AE754" s="534" t="str">
        <f t="shared" si="215"/>
        <v/>
      </c>
      <c r="AF754" s="752" t="str">
        <f t="shared" si="216"/>
        <v/>
      </c>
    </row>
    <row r="755" spans="2:32" x14ac:dyDescent="0.25">
      <c r="B755" s="721"/>
      <c r="C755" s="531" t="str">
        <f>IFERROR(VLOOKUP(B755,'מצבת ורישום גנים'!B:D,3,0),"")</f>
        <v/>
      </c>
      <c r="D755" s="721"/>
      <c r="E755" s="723"/>
      <c r="F755" s="723"/>
      <c r="G755" s="723"/>
      <c r="H755" s="723"/>
      <c r="I755" s="992" t="str">
        <f t="shared" si="217"/>
        <v/>
      </c>
      <c r="J755" s="723"/>
      <c r="K755" s="724"/>
      <c r="L755" s="723"/>
      <c r="M755" s="306" t="str">
        <f t="shared" si="204"/>
        <v/>
      </c>
      <c r="N755" s="32" t="str">
        <f t="shared" si="205"/>
        <v/>
      </c>
      <c r="P755" s="307" t="str">
        <f t="shared" si="206"/>
        <v/>
      </c>
      <c r="Q755" s="307" t="str">
        <f t="shared" si="200"/>
        <v/>
      </c>
      <c r="R755" s="307" t="str">
        <f t="shared" si="207"/>
        <v/>
      </c>
      <c r="S755" s="307" t="str">
        <f t="shared" si="208"/>
        <v/>
      </c>
      <c r="T755" s="307" t="str">
        <f t="shared" si="209"/>
        <v/>
      </c>
      <c r="U755" s="307" t="str">
        <f t="shared" si="201"/>
        <v/>
      </c>
      <c r="V755" s="723"/>
      <c r="X755" s="308" t="str">
        <f t="shared" si="210"/>
        <v/>
      </c>
      <c r="Y755" s="309" t="str">
        <f t="shared" si="211"/>
        <v/>
      </c>
      <c r="Z755" s="308" t="str">
        <f t="shared" si="202"/>
        <v/>
      </c>
      <c r="AA755" s="308" t="b">
        <f t="shared" si="203"/>
        <v>1</v>
      </c>
      <c r="AB755" s="308" t="str">
        <f t="shared" si="212"/>
        <v/>
      </c>
      <c r="AC755" s="534" t="str">
        <f t="shared" si="213"/>
        <v/>
      </c>
      <c r="AD755" s="752" t="str">
        <f t="shared" si="214"/>
        <v/>
      </c>
      <c r="AE755" s="534" t="str">
        <f t="shared" si="215"/>
        <v/>
      </c>
      <c r="AF755" s="752" t="str">
        <f t="shared" si="216"/>
        <v/>
      </c>
    </row>
    <row r="756" spans="2:32" x14ac:dyDescent="0.25">
      <c r="B756" s="721"/>
      <c r="C756" s="531" t="str">
        <f>IFERROR(VLOOKUP(B756,'מצבת ורישום גנים'!B:D,3,0),"")</f>
        <v/>
      </c>
      <c r="D756" s="721"/>
      <c r="E756" s="723"/>
      <c r="F756" s="723"/>
      <c r="G756" s="723"/>
      <c r="H756" s="723"/>
      <c r="I756" s="992" t="str">
        <f t="shared" si="217"/>
        <v/>
      </c>
      <c r="J756" s="723"/>
      <c r="K756" s="724"/>
      <c r="L756" s="723"/>
      <c r="M756" s="306" t="str">
        <f t="shared" si="204"/>
        <v/>
      </c>
      <c r="N756" s="32" t="str">
        <f t="shared" si="205"/>
        <v/>
      </c>
      <c r="P756" s="307" t="str">
        <f t="shared" si="206"/>
        <v/>
      </c>
      <c r="Q756" s="307" t="str">
        <f t="shared" si="200"/>
        <v/>
      </c>
      <c r="R756" s="307" t="str">
        <f t="shared" si="207"/>
        <v/>
      </c>
      <c r="S756" s="307" t="str">
        <f t="shared" si="208"/>
        <v/>
      </c>
      <c r="T756" s="307" t="str">
        <f t="shared" si="209"/>
        <v/>
      </c>
      <c r="U756" s="307" t="str">
        <f t="shared" si="201"/>
        <v/>
      </c>
      <c r="V756" s="723"/>
      <c r="X756" s="308" t="str">
        <f t="shared" si="210"/>
        <v/>
      </c>
      <c r="Y756" s="309" t="str">
        <f t="shared" si="211"/>
        <v/>
      </c>
      <c r="Z756" s="308" t="str">
        <f t="shared" si="202"/>
        <v/>
      </c>
      <c r="AA756" s="308" t="b">
        <f t="shared" si="203"/>
        <v>1</v>
      </c>
      <c r="AB756" s="308" t="str">
        <f t="shared" si="212"/>
        <v/>
      </c>
      <c r="AC756" s="534" t="str">
        <f t="shared" si="213"/>
        <v/>
      </c>
      <c r="AD756" s="752" t="str">
        <f t="shared" si="214"/>
        <v/>
      </c>
      <c r="AE756" s="534" t="str">
        <f t="shared" si="215"/>
        <v/>
      </c>
      <c r="AF756" s="752" t="str">
        <f t="shared" si="216"/>
        <v/>
      </c>
    </row>
    <row r="757" spans="2:32" x14ac:dyDescent="0.25">
      <c r="B757" s="721"/>
      <c r="C757" s="531" t="str">
        <f>IFERROR(VLOOKUP(B757,'מצבת ורישום גנים'!B:D,3,0),"")</f>
        <v/>
      </c>
      <c r="D757" s="721"/>
      <c r="E757" s="723"/>
      <c r="F757" s="723"/>
      <c r="G757" s="723"/>
      <c r="H757" s="723"/>
      <c r="I757" s="992" t="str">
        <f t="shared" si="217"/>
        <v/>
      </c>
      <c r="J757" s="723"/>
      <c r="K757" s="724"/>
      <c r="L757" s="723"/>
      <c r="M757" s="306" t="str">
        <f t="shared" si="204"/>
        <v/>
      </c>
      <c r="N757" s="32" t="str">
        <f t="shared" si="205"/>
        <v/>
      </c>
      <c r="P757" s="307" t="str">
        <f t="shared" si="206"/>
        <v/>
      </c>
      <c r="Q757" s="307" t="str">
        <f t="shared" si="200"/>
        <v/>
      </c>
      <c r="R757" s="307" t="str">
        <f t="shared" si="207"/>
        <v/>
      </c>
      <c r="S757" s="307" t="str">
        <f t="shared" si="208"/>
        <v/>
      </c>
      <c r="T757" s="307" t="str">
        <f t="shared" si="209"/>
        <v/>
      </c>
      <c r="U757" s="307" t="str">
        <f t="shared" si="201"/>
        <v/>
      </c>
      <c r="V757" s="723"/>
      <c r="X757" s="308" t="str">
        <f t="shared" si="210"/>
        <v/>
      </c>
      <c r="Y757" s="309" t="str">
        <f t="shared" si="211"/>
        <v/>
      </c>
      <c r="Z757" s="308" t="str">
        <f t="shared" si="202"/>
        <v/>
      </c>
      <c r="AA757" s="308" t="b">
        <f t="shared" si="203"/>
        <v>1</v>
      </c>
      <c r="AB757" s="308" t="str">
        <f t="shared" si="212"/>
        <v/>
      </c>
      <c r="AC757" s="534" t="str">
        <f t="shared" si="213"/>
        <v/>
      </c>
      <c r="AD757" s="752" t="str">
        <f t="shared" si="214"/>
        <v/>
      </c>
      <c r="AE757" s="534" t="str">
        <f t="shared" si="215"/>
        <v/>
      </c>
      <c r="AF757" s="752" t="str">
        <f t="shared" si="216"/>
        <v/>
      </c>
    </row>
    <row r="758" spans="2:32" x14ac:dyDescent="0.25">
      <c r="B758" s="721"/>
      <c r="C758" s="531" t="str">
        <f>IFERROR(VLOOKUP(B758,'מצבת ורישום גנים'!B:D,3,0),"")</f>
        <v/>
      </c>
      <c r="D758" s="721"/>
      <c r="E758" s="723"/>
      <c r="F758" s="723"/>
      <c r="G758" s="723"/>
      <c r="H758" s="723"/>
      <c r="I758" s="992" t="str">
        <f t="shared" si="217"/>
        <v/>
      </c>
      <c r="J758" s="723"/>
      <c r="K758" s="724"/>
      <c r="L758" s="723"/>
      <c r="M758" s="306" t="str">
        <f t="shared" si="204"/>
        <v/>
      </c>
      <c r="N758" s="32" t="str">
        <f t="shared" si="205"/>
        <v/>
      </c>
      <c r="P758" s="307" t="str">
        <f t="shared" si="206"/>
        <v/>
      </c>
      <c r="Q758" s="307" t="str">
        <f t="shared" si="200"/>
        <v/>
      </c>
      <c r="R758" s="307" t="str">
        <f t="shared" si="207"/>
        <v/>
      </c>
      <c r="S758" s="307" t="str">
        <f t="shared" si="208"/>
        <v/>
      </c>
      <c r="T758" s="307" t="str">
        <f t="shared" si="209"/>
        <v/>
      </c>
      <c r="U758" s="307" t="str">
        <f t="shared" si="201"/>
        <v/>
      </c>
      <c r="V758" s="723"/>
      <c r="X758" s="308" t="str">
        <f t="shared" si="210"/>
        <v/>
      </c>
      <c r="Y758" s="309" t="str">
        <f t="shared" si="211"/>
        <v/>
      </c>
      <c r="Z758" s="308" t="str">
        <f t="shared" si="202"/>
        <v/>
      </c>
      <c r="AA758" s="308" t="b">
        <f t="shared" si="203"/>
        <v>1</v>
      </c>
      <c r="AB758" s="308" t="str">
        <f t="shared" si="212"/>
        <v/>
      </c>
      <c r="AC758" s="534" t="str">
        <f t="shared" si="213"/>
        <v/>
      </c>
      <c r="AD758" s="752" t="str">
        <f t="shared" si="214"/>
        <v/>
      </c>
      <c r="AE758" s="534" t="str">
        <f t="shared" si="215"/>
        <v/>
      </c>
      <c r="AF758" s="752" t="str">
        <f t="shared" si="216"/>
        <v/>
      </c>
    </row>
    <row r="759" spans="2:32" x14ac:dyDescent="0.25">
      <c r="B759" s="721"/>
      <c r="C759" s="531" t="str">
        <f>IFERROR(VLOOKUP(B759,'מצבת ורישום גנים'!B:D,3,0),"")</f>
        <v/>
      </c>
      <c r="D759" s="721"/>
      <c r="E759" s="723"/>
      <c r="F759" s="723"/>
      <c r="G759" s="723"/>
      <c r="H759" s="723"/>
      <c r="I759" s="992" t="str">
        <f t="shared" si="217"/>
        <v/>
      </c>
      <c r="J759" s="723"/>
      <c r="K759" s="724"/>
      <c r="L759" s="723"/>
      <c r="M759" s="306" t="str">
        <f t="shared" si="204"/>
        <v/>
      </c>
      <c r="N759" s="32" t="str">
        <f t="shared" si="205"/>
        <v/>
      </c>
      <c r="P759" s="307" t="str">
        <f t="shared" si="206"/>
        <v/>
      </c>
      <c r="Q759" s="307" t="str">
        <f t="shared" si="200"/>
        <v/>
      </c>
      <c r="R759" s="307" t="str">
        <f t="shared" si="207"/>
        <v/>
      </c>
      <c r="S759" s="307" t="str">
        <f t="shared" si="208"/>
        <v/>
      </c>
      <c r="T759" s="307" t="str">
        <f t="shared" si="209"/>
        <v/>
      </c>
      <c r="U759" s="307" t="str">
        <f t="shared" si="201"/>
        <v/>
      </c>
      <c r="V759" s="723"/>
      <c r="X759" s="308" t="str">
        <f t="shared" si="210"/>
        <v/>
      </c>
      <c r="Y759" s="309" t="str">
        <f t="shared" si="211"/>
        <v/>
      </c>
      <c r="Z759" s="308" t="str">
        <f t="shared" si="202"/>
        <v/>
      </c>
      <c r="AA759" s="308" t="b">
        <f t="shared" si="203"/>
        <v>1</v>
      </c>
      <c r="AB759" s="308" t="str">
        <f t="shared" si="212"/>
        <v/>
      </c>
      <c r="AC759" s="534" t="str">
        <f t="shared" si="213"/>
        <v/>
      </c>
      <c r="AD759" s="752" t="str">
        <f t="shared" si="214"/>
        <v/>
      </c>
      <c r="AE759" s="534" t="str">
        <f t="shared" si="215"/>
        <v/>
      </c>
      <c r="AF759" s="752" t="str">
        <f t="shared" si="216"/>
        <v/>
      </c>
    </row>
    <row r="760" spans="2:32" x14ac:dyDescent="0.25">
      <c r="B760" s="721"/>
      <c r="C760" s="531" t="str">
        <f>IFERROR(VLOOKUP(B760,'מצבת ורישום גנים'!B:D,3,0),"")</f>
        <v/>
      </c>
      <c r="D760" s="721"/>
      <c r="E760" s="723"/>
      <c r="F760" s="723"/>
      <c r="G760" s="723"/>
      <c r="H760" s="723"/>
      <c r="I760" s="992" t="str">
        <f t="shared" si="217"/>
        <v/>
      </c>
      <c r="J760" s="723"/>
      <c r="K760" s="724"/>
      <c r="L760" s="723"/>
      <c r="M760" s="306" t="str">
        <f t="shared" si="204"/>
        <v/>
      </c>
      <c r="N760" s="32" t="str">
        <f t="shared" si="205"/>
        <v/>
      </c>
      <c r="P760" s="307" t="str">
        <f t="shared" si="206"/>
        <v/>
      </c>
      <c r="Q760" s="307" t="str">
        <f t="shared" si="200"/>
        <v/>
      </c>
      <c r="R760" s="307" t="str">
        <f t="shared" si="207"/>
        <v/>
      </c>
      <c r="S760" s="307" t="str">
        <f t="shared" si="208"/>
        <v/>
      </c>
      <c r="T760" s="307" t="str">
        <f t="shared" si="209"/>
        <v/>
      </c>
      <c r="U760" s="307" t="str">
        <f t="shared" si="201"/>
        <v/>
      </c>
      <c r="V760" s="723"/>
      <c r="X760" s="308" t="str">
        <f t="shared" si="210"/>
        <v/>
      </c>
      <c r="Y760" s="309" t="str">
        <f t="shared" si="211"/>
        <v/>
      </c>
      <c r="Z760" s="308" t="str">
        <f t="shared" si="202"/>
        <v/>
      </c>
      <c r="AA760" s="308" t="b">
        <f t="shared" si="203"/>
        <v>1</v>
      </c>
      <c r="AB760" s="308" t="str">
        <f t="shared" si="212"/>
        <v/>
      </c>
      <c r="AC760" s="534" t="str">
        <f t="shared" si="213"/>
        <v/>
      </c>
      <c r="AD760" s="752" t="str">
        <f t="shared" si="214"/>
        <v/>
      </c>
      <c r="AE760" s="534" t="str">
        <f t="shared" si="215"/>
        <v/>
      </c>
      <c r="AF760" s="752" t="str">
        <f t="shared" si="216"/>
        <v/>
      </c>
    </row>
    <row r="761" spans="2:32" x14ac:dyDescent="0.25">
      <c r="B761" s="721"/>
      <c r="C761" s="531" t="str">
        <f>IFERROR(VLOOKUP(B761,'מצבת ורישום גנים'!B:D,3,0),"")</f>
        <v/>
      </c>
      <c r="D761" s="721"/>
      <c r="E761" s="723"/>
      <c r="F761" s="723"/>
      <c r="G761" s="723"/>
      <c r="H761" s="723"/>
      <c r="I761" s="992" t="str">
        <f t="shared" si="217"/>
        <v/>
      </c>
      <c r="J761" s="723"/>
      <c r="K761" s="724"/>
      <c r="L761" s="723"/>
      <c r="M761" s="306" t="str">
        <f t="shared" si="204"/>
        <v/>
      </c>
      <c r="N761" s="32" t="str">
        <f t="shared" si="205"/>
        <v/>
      </c>
      <c r="P761" s="307" t="str">
        <f t="shared" si="206"/>
        <v/>
      </c>
      <c r="Q761" s="307" t="str">
        <f t="shared" si="200"/>
        <v/>
      </c>
      <c r="R761" s="307" t="str">
        <f t="shared" si="207"/>
        <v/>
      </c>
      <c r="S761" s="307" t="str">
        <f t="shared" si="208"/>
        <v/>
      </c>
      <c r="T761" s="307" t="str">
        <f t="shared" si="209"/>
        <v/>
      </c>
      <c r="U761" s="307" t="str">
        <f t="shared" si="201"/>
        <v/>
      </c>
      <c r="V761" s="723"/>
      <c r="X761" s="308" t="str">
        <f t="shared" si="210"/>
        <v/>
      </c>
      <c r="Y761" s="309" t="str">
        <f t="shared" si="211"/>
        <v/>
      </c>
      <c r="Z761" s="308" t="str">
        <f t="shared" si="202"/>
        <v/>
      </c>
      <c r="AA761" s="308" t="b">
        <f t="shared" si="203"/>
        <v>1</v>
      </c>
      <c r="AB761" s="308" t="str">
        <f t="shared" si="212"/>
        <v/>
      </c>
      <c r="AC761" s="534" t="str">
        <f t="shared" si="213"/>
        <v/>
      </c>
      <c r="AD761" s="752" t="str">
        <f t="shared" si="214"/>
        <v/>
      </c>
      <c r="AE761" s="534" t="str">
        <f t="shared" si="215"/>
        <v/>
      </c>
      <c r="AF761" s="752" t="str">
        <f t="shared" si="216"/>
        <v/>
      </c>
    </row>
    <row r="762" spans="2:32" x14ac:dyDescent="0.25">
      <c r="B762" s="721"/>
      <c r="C762" s="531" t="str">
        <f>IFERROR(VLOOKUP(B762,'מצבת ורישום גנים'!B:D,3,0),"")</f>
        <v/>
      </c>
      <c r="D762" s="721"/>
      <c r="E762" s="723"/>
      <c r="F762" s="723"/>
      <c r="G762" s="723"/>
      <c r="H762" s="723"/>
      <c r="I762" s="992" t="str">
        <f t="shared" si="217"/>
        <v/>
      </c>
      <c r="J762" s="723"/>
      <c r="K762" s="724"/>
      <c r="L762" s="723"/>
      <c r="M762" s="306" t="str">
        <f t="shared" si="204"/>
        <v/>
      </c>
      <c r="N762" s="32" t="str">
        <f t="shared" si="205"/>
        <v/>
      </c>
      <c r="P762" s="307" t="str">
        <f t="shared" si="206"/>
        <v/>
      </c>
      <c r="Q762" s="307" t="str">
        <f t="shared" si="200"/>
        <v/>
      </c>
      <c r="R762" s="307" t="str">
        <f t="shared" si="207"/>
        <v/>
      </c>
      <c r="S762" s="307" t="str">
        <f t="shared" si="208"/>
        <v/>
      </c>
      <c r="T762" s="307" t="str">
        <f t="shared" si="209"/>
        <v/>
      </c>
      <c r="U762" s="307" t="str">
        <f t="shared" si="201"/>
        <v/>
      </c>
      <c r="V762" s="723"/>
      <c r="X762" s="308" t="str">
        <f t="shared" si="210"/>
        <v/>
      </c>
      <c r="Y762" s="309" t="str">
        <f t="shared" si="211"/>
        <v/>
      </c>
      <c r="Z762" s="308" t="str">
        <f t="shared" si="202"/>
        <v/>
      </c>
      <c r="AA762" s="308" t="b">
        <f t="shared" si="203"/>
        <v>1</v>
      </c>
      <c r="AB762" s="308" t="str">
        <f t="shared" si="212"/>
        <v/>
      </c>
      <c r="AC762" s="534" t="str">
        <f t="shared" si="213"/>
        <v/>
      </c>
      <c r="AD762" s="752" t="str">
        <f t="shared" si="214"/>
        <v/>
      </c>
      <c r="AE762" s="534" t="str">
        <f t="shared" si="215"/>
        <v/>
      </c>
      <c r="AF762" s="752" t="str">
        <f t="shared" si="216"/>
        <v/>
      </c>
    </row>
    <row r="763" spans="2:32" x14ac:dyDescent="0.25">
      <c r="B763" s="721"/>
      <c r="C763" s="531" t="str">
        <f>IFERROR(VLOOKUP(B763,'מצבת ורישום גנים'!B:D,3,0),"")</f>
        <v/>
      </c>
      <c r="D763" s="721"/>
      <c r="E763" s="723"/>
      <c r="F763" s="723"/>
      <c r="G763" s="723"/>
      <c r="H763" s="723"/>
      <c r="I763" s="992" t="str">
        <f t="shared" si="217"/>
        <v/>
      </c>
      <c r="J763" s="723"/>
      <c r="K763" s="724"/>
      <c r="L763" s="723"/>
      <c r="M763" s="306" t="str">
        <f t="shared" si="204"/>
        <v/>
      </c>
      <c r="N763" s="32" t="str">
        <f t="shared" si="205"/>
        <v/>
      </c>
      <c r="P763" s="307" t="str">
        <f t="shared" si="206"/>
        <v/>
      </c>
      <c r="Q763" s="307" t="str">
        <f t="shared" si="200"/>
        <v/>
      </c>
      <c r="R763" s="307" t="str">
        <f t="shared" si="207"/>
        <v/>
      </c>
      <c r="S763" s="307" t="str">
        <f t="shared" si="208"/>
        <v/>
      </c>
      <c r="T763" s="307" t="str">
        <f t="shared" si="209"/>
        <v/>
      </c>
      <c r="U763" s="307" t="str">
        <f t="shared" si="201"/>
        <v/>
      </c>
      <c r="V763" s="723"/>
      <c r="X763" s="308" t="str">
        <f t="shared" si="210"/>
        <v/>
      </c>
      <c r="Y763" s="309" t="str">
        <f t="shared" si="211"/>
        <v/>
      </c>
      <c r="Z763" s="308" t="str">
        <f t="shared" si="202"/>
        <v/>
      </c>
      <c r="AA763" s="308" t="b">
        <f t="shared" si="203"/>
        <v>1</v>
      </c>
      <c r="AB763" s="308" t="str">
        <f t="shared" si="212"/>
        <v/>
      </c>
      <c r="AC763" s="534" t="str">
        <f t="shared" si="213"/>
        <v/>
      </c>
      <c r="AD763" s="752" t="str">
        <f t="shared" si="214"/>
        <v/>
      </c>
      <c r="AE763" s="534" t="str">
        <f t="shared" si="215"/>
        <v/>
      </c>
      <c r="AF763" s="752" t="str">
        <f t="shared" si="216"/>
        <v/>
      </c>
    </row>
    <row r="764" spans="2:32" x14ac:dyDescent="0.25">
      <c r="B764" s="721"/>
      <c r="C764" s="531" t="str">
        <f>IFERROR(VLOOKUP(B764,'מצבת ורישום גנים'!B:D,3,0),"")</f>
        <v/>
      </c>
      <c r="D764" s="721"/>
      <c r="E764" s="723"/>
      <c r="F764" s="723"/>
      <c r="G764" s="723"/>
      <c r="H764" s="723"/>
      <c r="I764" s="992" t="str">
        <f t="shared" si="217"/>
        <v/>
      </c>
      <c r="J764" s="723"/>
      <c r="K764" s="724"/>
      <c r="L764" s="723"/>
      <c r="M764" s="306" t="str">
        <f t="shared" si="204"/>
        <v/>
      </c>
      <c r="N764" s="32" t="str">
        <f t="shared" si="205"/>
        <v/>
      </c>
      <c r="P764" s="307" t="str">
        <f t="shared" si="206"/>
        <v/>
      </c>
      <c r="Q764" s="307" t="str">
        <f t="shared" si="200"/>
        <v/>
      </c>
      <c r="R764" s="307" t="str">
        <f t="shared" si="207"/>
        <v/>
      </c>
      <c r="S764" s="307" t="str">
        <f t="shared" si="208"/>
        <v/>
      </c>
      <c r="T764" s="307" t="str">
        <f t="shared" si="209"/>
        <v/>
      </c>
      <c r="U764" s="307" t="str">
        <f t="shared" si="201"/>
        <v/>
      </c>
      <c r="V764" s="723"/>
      <c r="X764" s="308" t="str">
        <f t="shared" si="210"/>
        <v/>
      </c>
      <c r="Y764" s="309" t="str">
        <f t="shared" si="211"/>
        <v/>
      </c>
      <c r="Z764" s="308" t="str">
        <f t="shared" si="202"/>
        <v/>
      </c>
      <c r="AA764" s="308" t="b">
        <f t="shared" si="203"/>
        <v>1</v>
      </c>
      <c r="AB764" s="308" t="str">
        <f t="shared" si="212"/>
        <v/>
      </c>
      <c r="AC764" s="534" t="str">
        <f t="shared" si="213"/>
        <v/>
      </c>
      <c r="AD764" s="752" t="str">
        <f t="shared" si="214"/>
        <v/>
      </c>
      <c r="AE764" s="534" t="str">
        <f t="shared" si="215"/>
        <v/>
      </c>
      <c r="AF764" s="752" t="str">
        <f t="shared" si="216"/>
        <v/>
      </c>
    </row>
    <row r="765" spans="2:32" x14ac:dyDescent="0.25">
      <c r="B765" s="721"/>
      <c r="C765" s="531" t="str">
        <f>IFERROR(VLOOKUP(B765,'מצבת ורישום גנים'!B:D,3,0),"")</f>
        <v/>
      </c>
      <c r="D765" s="721"/>
      <c r="E765" s="723"/>
      <c r="F765" s="723"/>
      <c r="G765" s="723"/>
      <c r="H765" s="723"/>
      <c r="I765" s="992" t="str">
        <f t="shared" si="217"/>
        <v/>
      </c>
      <c r="J765" s="723"/>
      <c r="K765" s="724"/>
      <c r="L765" s="723"/>
      <c r="M765" s="306" t="str">
        <f t="shared" si="204"/>
        <v/>
      </c>
      <c r="N765" s="32" t="str">
        <f t="shared" si="205"/>
        <v/>
      </c>
      <c r="P765" s="307" t="str">
        <f t="shared" si="206"/>
        <v/>
      </c>
      <c r="Q765" s="307" t="str">
        <f t="shared" si="200"/>
        <v/>
      </c>
      <c r="R765" s="307" t="str">
        <f t="shared" si="207"/>
        <v/>
      </c>
      <c r="S765" s="307" t="str">
        <f t="shared" si="208"/>
        <v/>
      </c>
      <c r="T765" s="307" t="str">
        <f t="shared" si="209"/>
        <v/>
      </c>
      <c r="U765" s="307" t="str">
        <f t="shared" si="201"/>
        <v/>
      </c>
      <c r="V765" s="723"/>
      <c r="X765" s="308" t="str">
        <f t="shared" si="210"/>
        <v/>
      </c>
      <c r="Y765" s="309" t="str">
        <f t="shared" si="211"/>
        <v/>
      </c>
      <c r="Z765" s="308" t="str">
        <f t="shared" si="202"/>
        <v/>
      </c>
      <c r="AA765" s="308" t="b">
        <f t="shared" si="203"/>
        <v>1</v>
      </c>
      <c r="AB765" s="308" t="str">
        <f t="shared" si="212"/>
        <v/>
      </c>
      <c r="AC765" s="534" t="str">
        <f t="shared" si="213"/>
        <v/>
      </c>
      <c r="AD765" s="752" t="str">
        <f t="shared" si="214"/>
        <v/>
      </c>
      <c r="AE765" s="534" t="str">
        <f t="shared" si="215"/>
        <v/>
      </c>
      <c r="AF765" s="752" t="str">
        <f t="shared" si="216"/>
        <v/>
      </c>
    </row>
    <row r="766" spans="2:32" x14ac:dyDescent="0.25">
      <c r="B766" s="721"/>
      <c r="C766" s="531" t="str">
        <f>IFERROR(VLOOKUP(B766,'מצבת ורישום גנים'!B:D,3,0),"")</f>
        <v/>
      </c>
      <c r="D766" s="721"/>
      <c r="E766" s="723"/>
      <c r="F766" s="723"/>
      <c r="G766" s="723"/>
      <c r="H766" s="723"/>
      <c r="I766" s="992" t="str">
        <f t="shared" si="217"/>
        <v/>
      </c>
      <c r="J766" s="723"/>
      <c r="K766" s="724"/>
      <c r="L766" s="723"/>
      <c r="M766" s="306" t="str">
        <f t="shared" si="204"/>
        <v/>
      </c>
      <c r="N766" s="32" t="str">
        <f t="shared" si="205"/>
        <v/>
      </c>
      <c r="P766" s="307" t="str">
        <f t="shared" si="206"/>
        <v/>
      </c>
      <c r="Q766" s="307" t="str">
        <f t="shared" si="200"/>
        <v/>
      </c>
      <c r="R766" s="307" t="str">
        <f t="shared" si="207"/>
        <v/>
      </c>
      <c r="S766" s="307" t="str">
        <f t="shared" si="208"/>
        <v/>
      </c>
      <c r="T766" s="307" t="str">
        <f t="shared" si="209"/>
        <v/>
      </c>
      <c r="U766" s="307" t="str">
        <f t="shared" si="201"/>
        <v/>
      </c>
      <c r="V766" s="723"/>
      <c r="X766" s="308" t="str">
        <f t="shared" si="210"/>
        <v/>
      </c>
      <c r="Y766" s="309" t="str">
        <f t="shared" si="211"/>
        <v/>
      </c>
      <c r="Z766" s="308" t="str">
        <f t="shared" si="202"/>
        <v/>
      </c>
      <c r="AA766" s="308" t="b">
        <f t="shared" si="203"/>
        <v>1</v>
      </c>
      <c r="AB766" s="308" t="str">
        <f t="shared" si="212"/>
        <v/>
      </c>
      <c r="AC766" s="534" t="str">
        <f t="shared" si="213"/>
        <v/>
      </c>
      <c r="AD766" s="752" t="str">
        <f t="shared" si="214"/>
        <v/>
      </c>
      <c r="AE766" s="534" t="str">
        <f t="shared" si="215"/>
        <v/>
      </c>
      <c r="AF766" s="752" t="str">
        <f t="shared" si="216"/>
        <v/>
      </c>
    </row>
    <row r="767" spans="2:32" x14ac:dyDescent="0.25">
      <c r="B767" s="721"/>
      <c r="C767" s="531" t="str">
        <f>IFERROR(VLOOKUP(B767,'מצבת ורישום גנים'!B:D,3,0),"")</f>
        <v/>
      </c>
      <c r="D767" s="721"/>
      <c r="E767" s="723"/>
      <c r="F767" s="723"/>
      <c r="G767" s="723"/>
      <c r="H767" s="723"/>
      <c r="I767" s="992" t="str">
        <f t="shared" si="217"/>
        <v/>
      </c>
      <c r="J767" s="723"/>
      <c r="K767" s="724"/>
      <c r="L767" s="723"/>
      <c r="M767" s="306" t="str">
        <f t="shared" si="204"/>
        <v/>
      </c>
      <c r="N767" s="32" t="str">
        <f t="shared" si="205"/>
        <v/>
      </c>
      <c r="P767" s="307" t="str">
        <f t="shared" si="206"/>
        <v/>
      </c>
      <c r="Q767" s="307" t="str">
        <f t="shared" si="200"/>
        <v/>
      </c>
      <c r="R767" s="307" t="str">
        <f t="shared" si="207"/>
        <v/>
      </c>
      <c r="S767" s="307" t="str">
        <f t="shared" si="208"/>
        <v/>
      </c>
      <c r="T767" s="307" t="str">
        <f t="shared" si="209"/>
        <v/>
      </c>
      <c r="U767" s="307" t="str">
        <f t="shared" si="201"/>
        <v/>
      </c>
      <c r="V767" s="723"/>
      <c r="X767" s="308" t="str">
        <f t="shared" si="210"/>
        <v/>
      </c>
      <c r="Y767" s="309" t="str">
        <f t="shared" si="211"/>
        <v/>
      </c>
      <c r="Z767" s="308" t="str">
        <f t="shared" si="202"/>
        <v/>
      </c>
      <c r="AA767" s="308" t="b">
        <f t="shared" si="203"/>
        <v>1</v>
      </c>
      <c r="AB767" s="308" t="str">
        <f t="shared" si="212"/>
        <v/>
      </c>
      <c r="AC767" s="534" t="str">
        <f t="shared" si="213"/>
        <v/>
      </c>
      <c r="AD767" s="752" t="str">
        <f t="shared" si="214"/>
        <v/>
      </c>
      <c r="AE767" s="534" t="str">
        <f t="shared" si="215"/>
        <v/>
      </c>
      <c r="AF767" s="752" t="str">
        <f t="shared" si="216"/>
        <v/>
      </c>
    </row>
    <row r="768" spans="2:32" x14ac:dyDescent="0.25">
      <c r="B768" s="721"/>
      <c r="C768" s="531" t="str">
        <f>IFERROR(VLOOKUP(B768,'מצבת ורישום גנים'!B:D,3,0),"")</f>
        <v/>
      </c>
      <c r="D768" s="721"/>
      <c r="E768" s="723"/>
      <c r="F768" s="723"/>
      <c r="G768" s="723"/>
      <c r="H768" s="723"/>
      <c r="I768" s="992" t="str">
        <f t="shared" si="217"/>
        <v/>
      </c>
      <c r="J768" s="723"/>
      <c r="K768" s="724"/>
      <c r="L768" s="723"/>
      <c r="M768" s="306" t="str">
        <f t="shared" si="204"/>
        <v/>
      </c>
      <c r="N768" s="32" t="str">
        <f t="shared" si="205"/>
        <v/>
      </c>
      <c r="P768" s="307" t="str">
        <f t="shared" si="206"/>
        <v/>
      </c>
      <c r="Q768" s="307" t="str">
        <f t="shared" si="200"/>
        <v/>
      </c>
      <c r="R768" s="307" t="str">
        <f t="shared" si="207"/>
        <v/>
      </c>
      <c r="S768" s="307" t="str">
        <f t="shared" si="208"/>
        <v/>
      </c>
      <c r="T768" s="307" t="str">
        <f t="shared" si="209"/>
        <v/>
      </c>
      <c r="U768" s="307" t="str">
        <f t="shared" si="201"/>
        <v/>
      </c>
      <c r="V768" s="723"/>
      <c r="X768" s="308" t="str">
        <f t="shared" si="210"/>
        <v/>
      </c>
      <c r="Y768" s="309" t="str">
        <f t="shared" si="211"/>
        <v/>
      </c>
      <c r="Z768" s="308" t="str">
        <f t="shared" si="202"/>
        <v/>
      </c>
      <c r="AA768" s="308" t="b">
        <f t="shared" si="203"/>
        <v>1</v>
      </c>
      <c r="AB768" s="308" t="str">
        <f t="shared" si="212"/>
        <v/>
      </c>
      <c r="AC768" s="534" t="str">
        <f t="shared" si="213"/>
        <v/>
      </c>
      <c r="AD768" s="752" t="str">
        <f t="shared" si="214"/>
        <v/>
      </c>
      <c r="AE768" s="534" t="str">
        <f t="shared" si="215"/>
        <v/>
      </c>
      <c r="AF768" s="752" t="str">
        <f t="shared" si="216"/>
        <v/>
      </c>
    </row>
    <row r="769" spans="2:32" x14ac:dyDescent="0.25">
      <c r="B769" s="721"/>
      <c r="C769" s="531" t="str">
        <f>IFERROR(VLOOKUP(B769,'מצבת ורישום גנים'!B:D,3,0),"")</f>
        <v/>
      </c>
      <c r="D769" s="721"/>
      <c r="E769" s="723"/>
      <c r="F769" s="723"/>
      <c r="G769" s="723"/>
      <c r="H769" s="723"/>
      <c r="I769" s="992" t="str">
        <f t="shared" si="217"/>
        <v/>
      </c>
      <c r="J769" s="723"/>
      <c r="K769" s="724"/>
      <c r="L769" s="723"/>
      <c r="M769" s="306" t="str">
        <f t="shared" si="204"/>
        <v/>
      </c>
      <c r="N769" s="32" t="str">
        <f t="shared" si="205"/>
        <v/>
      </c>
      <c r="P769" s="307" t="str">
        <f t="shared" si="206"/>
        <v/>
      </c>
      <c r="Q769" s="307" t="str">
        <f t="shared" si="200"/>
        <v/>
      </c>
      <c r="R769" s="307" t="str">
        <f t="shared" si="207"/>
        <v/>
      </c>
      <c r="S769" s="307" t="str">
        <f t="shared" si="208"/>
        <v/>
      </c>
      <c r="T769" s="307" t="str">
        <f t="shared" si="209"/>
        <v/>
      </c>
      <c r="U769" s="307" t="str">
        <f t="shared" si="201"/>
        <v/>
      </c>
      <c r="V769" s="723"/>
      <c r="X769" s="308" t="str">
        <f t="shared" si="210"/>
        <v/>
      </c>
      <c r="Y769" s="309" t="str">
        <f t="shared" si="211"/>
        <v/>
      </c>
      <c r="Z769" s="308" t="str">
        <f t="shared" si="202"/>
        <v/>
      </c>
      <c r="AA769" s="308" t="b">
        <f t="shared" si="203"/>
        <v>1</v>
      </c>
      <c r="AB769" s="308" t="str">
        <f t="shared" si="212"/>
        <v/>
      </c>
      <c r="AC769" s="534" t="str">
        <f t="shared" si="213"/>
        <v/>
      </c>
      <c r="AD769" s="752" t="str">
        <f t="shared" si="214"/>
        <v/>
      </c>
      <c r="AE769" s="534" t="str">
        <f t="shared" si="215"/>
        <v/>
      </c>
      <c r="AF769" s="752" t="str">
        <f t="shared" si="216"/>
        <v/>
      </c>
    </row>
    <row r="770" spans="2:32" x14ac:dyDescent="0.25">
      <c r="B770" s="721"/>
      <c r="C770" s="531" t="str">
        <f>IFERROR(VLOOKUP(B770,'מצבת ורישום גנים'!B:D,3,0),"")</f>
        <v/>
      </c>
      <c r="D770" s="721"/>
      <c r="E770" s="723"/>
      <c r="F770" s="723"/>
      <c r="G770" s="723"/>
      <c r="H770" s="723"/>
      <c r="I770" s="992" t="str">
        <f t="shared" si="217"/>
        <v/>
      </c>
      <c r="J770" s="723"/>
      <c r="K770" s="724"/>
      <c r="L770" s="723"/>
      <c r="M770" s="306" t="str">
        <f t="shared" si="204"/>
        <v/>
      </c>
      <c r="N770" s="32" t="str">
        <f t="shared" si="205"/>
        <v/>
      </c>
      <c r="P770" s="307" t="str">
        <f t="shared" si="206"/>
        <v/>
      </c>
      <c r="Q770" s="307" t="str">
        <f t="shared" si="200"/>
        <v/>
      </c>
      <c r="R770" s="307" t="str">
        <f t="shared" si="207"/>
        <v/>
      </c>
      <c r="S770" s="307" t="str">
        <f t="shared" si="208"/>
        <v/>
      </c>
      <c r="T770" s="307" t="str">
        <f t="shared" si="209"/>
        <v/>
      </c>
      <c r="U770" s="307" t="str">
        <f t="shared" si="201"/>
        <v/>
      </c>
      <c r="V770" s="723"/>
      <c r="X770" s="308" t="str">
        <f t="shared" si="210"/>
        <v/>
      </c>
      <c r="Y770" s="309" t="str">
        <f t="shared" si="211"/>
        <v/>
      </c>
      <c r="Z770" s="308" t="str">
        <f t="shared" si="202"/>
        <v/>
      </c>
      <c r="AA770" s="308" t="b">
        <f t="shared" si="203"/>
        <v>1</v>
      </c>
      <c r="AB770" s="308" t="str">
        <f t="shared" si="212"/>
        <v/>
      </c>
      <c r="AC770" s="534" t="str">
        <f t="shared" si="213"/>
        <v/>
      </c>
      <c r="AD770" s="752" t="str">
        <f t="shared" si="214"/>
        <v/>
      </c>
      <c r="AE770" s="534" t="str">
        <f t="shared" si="215"/>
        <v/>
      </c>
      <c r="AF770" s="752" t="str">
        <f t="shared" si="216"/>
        <v/>
      </c>
    </row>
    <row r="771" spans="2:32" x14ac:dyDescent="0.25">
      <c r="B771" s="721"/>
      <c r="C771" s="531" t="str">
        <f>IFERROR(VLOOKUP(B771,'מצבת ורישום גנים'!B:D,3,0),"")</f>
        <v/>
      </c>
      <c r="D771" s="721"/>
      <c r="E771" s="723"/>
      <c r="F771" s="723"/>
      <c r="G771" s="723"/>
      <c r="H771" s="723"/>
      <c r="I771" s="992" t="str">
        <f t="shared" si="217"/>
        <v/>
      </c>
      <c r="J771" s="723"/>
      <c r="K771" s="724"/>
      <c r="L771" s="723"/>
      <c r="M771" s="306" t="str">
        <f t="shared" si="204"/>
        <v/>
      </c>
      <c r="N771" s="32" t="str">
        <f t="shared" si="205"/>
        <v/>
      </c>
      <c r="P771" s="307" t="str">
        <f t="shared" si="206"/>
        <v/>
      </c>
      <c r="Q771" s="307" t="str">
        <f t="shared" si="200"/>
        <v/>
      </c>
      <c r="R771" s="307" t="str">
        <f t="shared" si="207"/>
        <v/>
      </c>
      <c r="S771" s="307" t="str">
        <f t="shared" si="208"/>
        <v/>
      </c>
      <c r="T771" s="307" t="str">
        <f t="shared" si="209"/>
        <v/>
      </c>
      <c r="U771" s="307" t="str">
        <f t="shared" si="201"/>
        <v/>
      </c>
      <c r="V771" s="723"/>
      <c r="X771" s="308" t="str">
        <f t="shared" si="210"/>
        <v/>
      </c>
      <c r="Y771" s="309" t="str">
        <f t="shared" si="211"/>
        <v/>
      </c>
      <c r="Z771" s="308" t="str">
        <f t="shared" si="202"/>
        <v/>
      </c>
      <c r="AA771" s="308" t="b">
        <f t="shared" si="203"/>
        <v>1</v>
      </c>
      <c r="AB771" s="308" t="str">
        <f t="shared" si="212"/>
        <v/>
      </c>
      <c r="AC771" s="534" t="str">
        <f t="shared" si="213"/>
        <v/>
      </c>
      <c r="AD771" s="752" t="str">
        <f t="shared" si="214"/>
        <v/>
      </c>
      <c r="AE771" s="534" t="str">
        <f t="shared" si="215"/>
        <v/>
      </c>
      <c r="AF771" s="752" t="str">
        <f t="shared" si="216"/>
        <v/>
      </c>
    </row>
    <row r="772" spans="2:32" x14ac:dyDescent="0.25">
      <c r="B772" s="721"/>
      <c r="C772" s="531" t="str">
        <f>IFERROR(VLOOKUP(B772,'מצבת ורישום גנים'!B:D,3,0),"")</f>
        <v/>
      </c>
      <c r="D772" s="721"/>
      <c r="E772" s="723"/>
      <c r="F772" s="723"/>
      <c r="G772" s="723"/>
      <c r="H772" s="723"/>
      <c r="I772" s="992" t="str">
        <f t="shared" si="217"/>
        <v/>
      </c>
      <c r="J772" s="723"/>
      <c r="K772" s="724"/>
      <c r="L772" s="723"/>
      <c r="M772" s="306" t="str">
        <f t="shared" si="204"/>
        <v/>
      </c>
      <c r="N772" s="32" t="str">
        <f t="shared" si="205"/>
        <v/>
      </c>
      <c r="P772" s="307" t="str">
        <f t="shared" si="206"/>
        <v/>
      </c>
      <c r="Q772" s="307" t="str">
        <f t="shared" si="200"/>
        <v/>
      </c>
      <c r="R772" s="307" t="str">
        <f t="shared" si="207"/>
        <v/>
      </c>
      <c r="S772" s="307" t="str">
        <f t="shared" si="208"/>
        <v/>
      </c>
      <c r="T772" s="307" t="str">
        <f t="shared" si="209"/>
        <v/>
      </c>
      <c r="U772" s="307" t="str">
        <f t="shared" si="201"/>
        <v/>
      </c>
      <c r="V772" s="723"/>
      <c r="X772" s="308" t="str">
        <f t="shared" si="210"/>
        <v/>
      </c>
      <c r="Y772" s="309" t="str">
        <f t="shared" si="211"/>
        <v/>
      </c>
      <c r="Z772" s="308" t="str">
        <f t="shared" si="202"/>
        <v/>
      </c>
      <c r="AA772" s="308" t="b">
        <f t="shared" si="203"/>
        <v>1</v>
      </c>
      <c r="AB772" s="308" t="str">
        <f t="shared" si="212"/>
        <v/>
      </c>
      <c r="AC772" s="534" t="str">
        <f t="shared" si="213"/>
        <v/>
      </c>
      <c r="AD772" s="752" t="str">
        <f t="shared" si="214"/>
        <v/>
      </c>
      <c r="AE772" s="534" t="str">
        <f t="shared" si="215"/>
        <v/>
      </c>
      <c r="AF772" s="752" t="str">
        <f t="shared" si="216"/>
        <v/>
      </c>
    </row>
    <row r="773" spans="2:32" x14ac:dyDescent="0.25">
      <c r="B773" s="721"/>
      <c r="C773" s="531" t="str">
        <f>IFERROR(VLOOKUP(B773,'מצבת ורישום גנים'!B:D,3,0),"")</f>
        <v/>
      </c>
      <c r="D773" s="721"/>
      <c r="E773" s="723"/>
      <c r="F773" s="723"/>
      <c r="G773" s="723"/>
      <c r="H773" s="723"/>
      <c r="I773" s="992" t="str">
        <f t="shared" si="217"/>
        <v/>
      </c>
      <c r="J773" s="723"/>
      <c r="K773" s="724"/>
      <c r="L773" s="723"/>
      <c r="M773" s="306" t="str">
        <f t="shared" si="204"/>
        <v/>
      </c>
      <c r="N773" s="32" t="str">
        <f t="shared" si="205"/>
        <v/>
      </c>
      <c r="P773" s="307" t="str">
        <f t="shared" si="206"/>
        <v/>
      </c>
      <c r="Q773" s="307" t="str">
        <f t="shared" si="200"/>
        <v/>
      </c>
      <c r="R773" s="307" t="str">
        <f t="shared" si="207"/>
        <v/>
      </c>
      <c r="S773" s="307" t="str">
        <f t="shared" si="208"/>
        <v/>
      </c>
      <c r="T773" s="307" t="str">
        <f t="shared" si="209"/>
        <v/>
      </c>
      <c r="U773" s="307" t="str">
        <f t="shared" si="201"/>
        <v/>
      </c>
      <c r="V773" s="723"/>
      <c r="X773" s="308" t="str">
        <f t="shared" si="210"/>
        <v/>
      </c>
      <c r="Y773" s="309" t="str">
        <f t="shared" si="211"/>
        <v/>
      </c>
      <c r="Z773" s="308" t="str">
        <f t="shared" si="202"/>
        <v/>
      </c>
      <c r="AA773" s="308" t="b">
        <f t="shared" si="203"/>
        <v>1</v>
      </c>
      <c r="AB773" s="308" t="str">
        <f t="shared" si="212"/>
        <v/>
      </c>
      <c r="AC773" s="534" t="str">
        <f t="shared" si="213"/>
        <v/>
      </c>
      <c r="AD773" s="752" t="str">
        <f t="shared" si="214"/>
        <v/>
      </c>
      <c r="AE773" s="534" t="str">
        <f t="shared" si="215"/>
        <v/>
      </c>
      <c r="AF773" s="752" t="str">
        <f t="shared" si="216"/>
        <v/>
      </c>
    </row>
    <row r="774" spans="2:32" x14ac:dyDescent="0.25">
      <c r="B774" s="721"/>
      <c r="C774" s="531" t="str">
        <f>IFERROR(VLOOKUP(B774,'מצבת ורישום גנים'!B:D,3,0),"")</f>
        <v/>
      </c>
      <c r="D774" s="721"/>
      <c r="E774" s="723"/>
      <c r="F774" s="723"/>
      <c r="G774" s="723"/>
      <c r="H774" s="723"/>
      <c r="I774" s="992" t="str">
        <f t="shared" si="217"/>
        <v/>
      </c>
      <c r="J774" s="723"/>
      <c r="K774" s="724"/>
      <c r="L774" s="723"/>
      <c r="M774" s="306" t="str">
        <f t="shared" si="204"/>
        <v/>
      </c>
      <c r="N774" s="32" t="str">
        <f t="shared" si="205"/>
        <v/>
      </c>
      <c r="P774" s="307" t="str">
        <f t="shared" si="206"/>
        <v/>
      </c>
      <c r="Q774" s="307" t="str">
        <f t="shared" si="200"/>
        <v/>
      </c>
      <c r="R774" s="307" t="str">
        <f t="shared" si="207"/>
        <v/>
      </c>
      <c r="S774" s="307" t="str">
        <f t="shared" si="208"/>
        <v/>
      </c>
      <c r="T774" s="307" t="str">
        <f t="shared" si="209"/>
        <v/>
      </c>
      <c r="U774" s="307" t="str">
        <f t="shared" si="201"/>
        <v/>
      </c>
      <c r="V774" s="723"/>
      <c r="X774" s="308" t="str">
        <f t="shared" si="210"/>
        <v/>
      </c>
      <c r="Y774" s="309" t="str">
        <f t="shared" si="211"/>
        <v/>
      </c>
      <c r="Z774" s="308" t="str">
        <f t="shared" si="202"/>
        <v/>
      </c>
      <c r="AA774" s="308" t="b">
        <f t="shared" si="203"/>
        <v>1</v>
      </c>
      <c r="AB774" s="308" t="str">
        <f t="shared" si="212"/>
        <v/>
      </c>
      <c r="AC774" s="534" t="str">
        <f t="shared" si="213"/>
        <v/>
      </c>
      <c r="AD774" s="752" t="str">
        <f t="shared" si="214"/>
        <v/>
      </c>
      <c r="AE774" s="534" t="str">
        <f t="shared" si="215"/>
        <v/>
      </c>
      <c r="AF774" s="752" t="str">
        <f t="shared" si="216"/>
        <v/>
      </c>
    </row>
    <row r="775" spans="2:32" x14ac:dyDescent="0.25">
      <c r="B775" s="721"/>
      <c r="C775" s="531" t="str">
        <f>IFERROR(VLOOKUP(B775,'מצבת ורישום גנים'!B:D,3,0),"")</f>
        <v/>
      </c>
      <c r="D775" s="721"/>
      <c r="E775" s="723"/>
      <c r="F775" s="723"/>
      <c r="G775" s="723"/>
      <c r="H775" s="723"/>
      <c r="I775" s="992" t="str">
        <f t="shared" si="217"/>
        <v/>
      </c>
      <c r="J775" s="723"/>
      <c r="K775" s="724"/>
      <c r="L775" s="723"/>
      <c r="M775" s="306" t="str">
        <f t="shared" si="204"/>
        <v/>
      </c>
      <c r="N775" s="32" t="str">
        <f t="shared" si="205"/>
        <v/>
      </c>
      <c r="P775" s="307" t="str">
        <f t="shared" si="206"/>
        <v/>
      </c>
      <c r="Q775" s="307" t="str">
        <f t="shared" si="200"/>
        <v/>
      </c>
      <c r="R775" s="307" t="str">
        <f t="shared" si="207"/>
        <v/>
      </c>
      <c r="S775" s="307" t="str">
        <f t="shared" si="208"/>
        <v/>
      </c>
      <c r="T775" s="307" t="str">
        <f t="shared" si="209"/>
        <v/>
      </c>
      <c r="U775" s="307" t="str">
        <f t="shared" si="201"/>
        <v/>
      </c>
      <c r="V775" s="723"/>
      <c r="X775" s="308" t="str">
        <f t="shared" si="210"/>
        <v/>
      </c>
      <c r="Y775" s="309" t="str">
        <f t="shared" si="211"/>
        <v/>
      </c>
      <c r="Z775" s="308" t="str">
        <f t="shared" si="202"/>
        <v/>
      </c>
      <c r="AA775" s="308" t="b">
        <f t="shared" si="203"/>
        <v>1</v>
      </c>
      <c r="AB775" s="308" t="str">
        <f t="shared" si="212"/>
        <v/>
      </c>
      <c r="AC775" s="534" t="str">
        <f t="shared" si="213"/>
        <v/>
      </c>
      <c r="AD775" s="752" t="str">
        <f t="shared" si="214"/>
        <v/>
      </c>
      <c r="AE775" s="534" t="str">
        <f t="shared" si="215"/>
        <v/>
      </c>
      <c r="AF775" s="752" t="str">
        <f t="shared" si="216"/>
        <v/>
      </c>
    </row>
    <row r="776" spans="2:32" x14ac:dyDescent="0.25">
      <c r="B776" s="721"/>
      <c r="C776" s="531" t="str">
        <f>IFERROR(VLOOKUP(B776,'מצבת ורישום גנים'!B:D,3,0),"")</f>
        <v/>
      </c>
      <c r="D776" s="721"/>
      <c r="E776" s="723"/>
      <c r="F776" s="723"/>
      <c r="G776" s="723"/>
      <c r="H776" s="723"/>
      <c r="I776" s="992" t="str">
        <f t="shared" si="217"/>
        <v/>
      </c>
      <c r="J776" s="723"/>
      <c r="K776" s="724"/>
      <c r="L776" s="723"/>
      <c r="M776" s="306" t="str">
        <f t="shared" si="204"/>
        <v/>
      </c>
      <c r="N776" s="32" t="str">
        <f t="shared" si="205"/>
        <v/>
      </c>
      <c r="P776" s="307" t="str">
        <f t="shared" si="206"/>
        <v/>
      </c>
      <c r="Q776" s="307" t="str">
        <f t="shared" si="200"/>
        <v/>
      </c>
      <c r="R776" s="307" t="str">
        <f t="shared" si="207"/>
        <v/>
      </c>
      <c r="S776" s="307" t="str">
        <f t="shared" si="208"/>
        <v/>
      </c>
      <c r="T776" s="307" t="str">
        <f t="shared" si="209"/>
        <v/>
      </c>
      <c r="U776" s="307" t="str">
        <f t="shared" si="201"/>
        <v/>
      </c>
      <c r="V776" s="723"/>
      <c r="X776" s="308" t="str">
        <f t="shared" si="210"/>
        <v/>
      </c>
      <c r="Y776" s="309" t="str">
        <f t="shared" si="211"/>
        <v/>
      </c>
      <c r="Z776" s="308" t="str">
        <f t="shared" si="202"/>
        <v/>
      </c>
      <c r="AA776" s="308" t="b">
        <f t="shared" si="203"/>
        <v>1</v>
      </c>
      <c r="AB776" s="308" t="str">
        <f t="shared" si="212"/>
        <v/>
      </c>
      <c r="AC776" s="534" t="str">
        <f t="shared" si="213"/>
        <v/>
      </c>
      <c r="AD776" s="752" t="str">
        <f t="shared" si="214"/>
        <v/>
      </c>
      <c r="AE776" s="534" t="str">
        <f t="shared" si="215"/>
        <v/>
      </c>
      <c r="AF776" s="752" t="str">
        <f t="shared" si="216"/>
        <v/>
      </c>
    </row>
    <row r="777" spans="2:32" x14ac:dyDescent="0.25">
      <c r="B777" s="721"/>
      <c r="C777" s="531" t="str">
        <f>IFERROR(VLOOKUP(B777,'מצבת ורישום גנים'!B:D,3,0),"")</f>
        <v/>
      </c>
      <c r="D777" s="721"/>
      <c r="E777" s="723"/>
      <c r="F777" s="723"/>
      <c r="G777" s="723"/>
      <c r="H777" s="723"/>
      <c r="I777" s="992" t="str">
        <f t="shared" si="217"/>
        <v/>
      </c>
      <c r="J777" s="723"/>
      <c r="K777" s="724"/>
      <c r="L777" s="723"/>
      <c r="M777" s="306" t="str">
        <f t="shared" si="204"/>
        <v/>
      </c>
      <c r="N777" s="32" t="str">
        <f t="shared" si="205"/>
        <v/>
      </c>
      <c r="P777" s="307" t="str">
        <f t="shared" si="206"/>
        <v/>
      </c>
      <c r="Q777" s="307" t="str">
        <f t="shared" si="200"/>
        <v/>
      </c>
      <c r="R777" s="307" t="str">
        <f t="shared" si="207"/>
        <v/>
      </c>
      <c r="S777" s="307" t="str">
        <f t="shared" si="208"/>
        <v/>
      </c>
      <c r="T777" s="307" t="str">
        <f t="shared" si="209"/>
        <v/>
      </c>
      <c r="U777" s="307" t="str">
        <f t="shared" si="201"/>
        <v/>
      </c>
      <c r="V777" s="723"/>
      <c r="X777" s="308" t="str">
        <f t="shared" si="210"/>
        <v/>
      </c>
      <c r="Y777" s="309" t="str">
        <f t="shared" si="211"/>
        <v/>
      </c>
      <c r="Z777" s="308" t="str">
        <f t="shared" si="202"/>
        <v/>
      </c>
      <c r="AA777" s="308" t="b">
        <f t="shared" si="203"/>
        <v>1</v>
      </c>
      <c r="AB777" s="308" t="str">
        <f t="shared" si="212"/>
        <v/>
      </c>
      <c r="AC777" s="534" t="str">
        <f t="shared" si="213"/>
        <v/>
      </c>
      <c r="AD777" s="752" t="str">
        <f t="shared" si="214"/>
        <v/>
      </c>
      <c r="AE777" s="534" t="str">
        <f t="shared" si="215"/>
        <v/>
      </c>
      <c r="AF777" s="752" t="str">
        <f t="shared" si="216"/>
        <v/>
      </c>
    </row>
    <row r="778" spans="2:32" x14ac:dyDescent="0.25">
      <c r="B778" s="721"/>
      <c r="C778" s="531" t="str">
        <f>IFERROR(VLOOKUP(B778,'מצבת ורישום גנים'!B:D,3,0),"")</f>
        <v/>
      </c>
      <c r="D778" s="721"/>
      <c r="E778" s="723"/>
      <c r="F778" s="723"/>
      <c r="G778" s="723"/>
      <c r="H778" s="723"/>
      <c r="I778" s="992" t="str">
        <f t="shared" si="217"/>
        <v/>
      </c>
      <c r="J778" s="723"/>
      <c r="K778" s="724"/>
      <c r="L778" s="723"/>
      <c r="M778" s="306" t="str">
        <f t="shared" si="204"/>
        <v/>
      </c>
      <c r="N778" s="32" t="str">
        <f t="shared" si="205"/>
        <v/>
      </c>
      <c r="P778" s="307" t="str">
        <f t="shared" si="206"/>
        <v/>
      </c>
      <c r="Q778" s="307" t="str">
        <f t="shared" si="200"/>
        <v/>
      </c>
      <c r="R778" s="307" t="str">
        <f t="shared" si="207"/>
        <v/>
      </c>
      <c r="S778" s="307" t="str">
        <f t="shared" si="208"/>
        <v/>
      </c>
      <c r="T778" s="307" t="str">
        <f t="shared" si="209"/>
        <v/>
      </c>
      <c r="U778" s="307" t="str">
        <f t="shared" si="201"/>
        <v/>
      </c>
      <c r="V778" s="723"/>
      <c r="X778" s="308" t="str">
        <f t="shared" si="210"/>
        <v/>
      </c>
      <c r="Y778" s="309" t="str">
        <f t="shared" si="211"/>
        <v/>
      </c>
      <c r="Z778" s="308" t="str">
        <f t="shared" si="202"/>
        <v/>
      </c>
      <c r="AA778" s="308" t="b">
        <f t="shared" si="203"/>
        <v>1</v>
      </c>
      <c r="AB778" s="308" t="str">
        <f t="shared" si="212"/>
        <v/>
      </c>
      <c r="AC778" s="534" t="str">
        <f t="shared" si="213"/>
        <v/>
      </c>
      <c r="AD778" s="752" t="str">
        <f t="shared" si="214"/>
        <v/>
      </c>
      <c r="AE778" s="534" t="str">
        <f t="shared" si="215"/>
        <v/>
      </c>
      <c r="AF778" s="752" t="str">
        <f t="shared" si="216"/>
        <v/>
      </c>
    </row>
    <row r="779" spans="2:32" x14ac:dyDescent="0.25">
      <c r="B779" s="721"/>
      <c r="C779" s="531" t="str">
        <f>IFERROR(VLOOKUP(B779,'מצבת ורישום גנים'!B:D,3,0),"")</f>
        <v/>
      </c>
      <c r="D779" s="721"/>
      <c r="E779" s="723"/>
      <c r="F779" s="723"/>
      <c r="G779" s="723"/>
      <c r="H779" s="723"/>
      <c r="I779" s="992" t="str">
        <f t="shared" si="217"/>
        <v/>
      </c>
      <c r="J779" s="723"/>
      <c r="K779" s="724"/>
      <c r="L779" s="723"/>
      <c r="M779" s="306" t="str">
        <f t="shared" si="204"/>
        <v/>
      </c>
      <c r="N779" s="32" t="str">
        <f t="shared" si="205"/>
        <v/>
      </c>
      <c r="P779" s="307" t="str">
        <f t="shared" si="206"/>
        <v/>
      </c>
      <c r="Q779" s="307" t="str">
        <f t="shared" si="200"/>
        <v/>
      </c>
      <c r="R779" s="307" t="str">
        <f t="shared" si="207"/>
        <v/>
      </c>
      <c r="S779" s="307" t="str">
        <f t="shared" si="208"/>
        <v/>
      </c>
      <c r="T779" s="307" t="str">
        <f t="shared" si="209"/>
        <v/>
      </c>
      <c r="U779" s="307" t="str">
        <f t="shared" si="201"/>
        <v/>
      </c>
      <c r="V779" s="723"/>
      <c r="X779" s="308" t="str">
        <f t="shared" si="210"/>
        <v/>
      </c>
      <c r="Y779" s="309" t="str">
        <f t="shared" si="211"/>
        <v/>
      </c>
      <c r="Z779" s="308" t="str">
        <f t="shared" si="202"/>
        <v/>
      </c>
      <c r="AA779" s="308" t="b">
        <f t="shared" si="203"/>
        <v>1</v>
      </c>
      <c r="AB779" s="308" t="str">
        <f t="shared" si="212"/>
        <v/>
      </c>
      <c r="AC779" s="534" t="str">
        <f t="shared" si="213"/>
        <v/>
      </c>
      <c r="AD779" s="752" t="str">
        <f t="shared" si="214"/>
        <v/>
      </c>
      <c r="AE779" s="534" t="str">
        <f t="shared" si="215"/>
        <v/>
      </c>
      <c r="AF779" s="752" t="str">
        <f t="shared" si="216"/>
        <v/>
      </c>
    </row>
    <row r="780" spans="2:32" x14ac:dyDescent="0.25">
      <c r="B780" s="721"/>
      <c r="C780" s="531" t="str">
        <f>IFERROR(VLOOKUP(B780,'מצבת ורישום גנים'!B:D,3,0),"")</f>
        <v/>
      </c>
      <c r="D780" s="721"/>
      <c r="E780" s="723"/>
      <c r="F780" s="723"/>
      <c r="G780" s="723"/>
      <c r="H780" s="723"/>
      <c r="I780" s="992" t="str">
        <f t="shared" si="217"/>
        <v/>
      </c>
      <c r="J780" s="723"/>
      <c r="K780" s="724"/>
      <c r="L780" s="723"/>
      <c r="M780" s="306" t="str">
        <f t="shared" si="204"/>
        <v/>
      </c>
      <c r="N780" s="32" t="str">
        <f t="shared" si="205"/>
        <v/>
      </c>
      <c r="P780" s="307" t="str">
        <f t="shared" si="206"/>
        <v/>
      </c>
      <c r="Q780" s="307" t="str">
        <f t="shared" si="200"/>
        <v/>
      </c>
      <c r="R780" s="307" t="str">
        <f t="shared" si="207"/>
        <v/>
      </c>
      <c r="S780" s="307" t="str">
        <f t="shared" si="208"/>
        <v/>
      </c>
      <c r="T780" s="307" t="str">
        <f t="shared" si="209"/>
        <v/>
      </c>
      <c r="U780" s="307" t="str">
        <f t="shared" si="201"/>
        <v/>
      </c>
      <c r="V780" s="723"/>
      <c r="X780" s="308" t="str">
        <f t="shared" si="210"/>
        <v/>
      </c>
      <c r="Y780" s="309" t="str">
        <f t="shared" si="211"/>
        <v/>
      </c>
      <c r="Z780" s="308" t="str">
        <f t="shared" si="202"/>
        <v/>
      </c>
      <c r="AA780" s="308" t="b">
        <f t="shared" si="203"/>
        <v>1</v>
      </c>
      <c r="AB780" s="308" t="str">
        <f t="shared" si="212"/>
        <v/>
      </c>
      <c r="AC780" s="534" t="str">
        <f t="shared" si="213"/>
        <v/>
      </c>
      <c r="AD780" s="752" t="str">
        <f t="shared" si="214"/>
        <v/>
      </c>
      <c r="AE780" s="534" t="str">
        <f t="shared" si="215"/>
        <v/>
      </c>
      <c r="AF780" s="752" t="str">
        <f t="shared" si="216"/>
        <v/>
      </c>
    </row>
    <row r="781" spans="2:32" x14ac:dyDescent="0.25">
      <c r="B781" s="721"/>
      <c r="C781" s="531" t="str">
        <f>IFERROR(VLOOKUP(B781,'מצבת ורישום גנים'!B:D,3,0),"")</f>
        <v/>
      </c>
      <c r="D781" s="721"/>
      <c r="E781" s="723"/>
      <c r="F781" s="723"/>
      <c r="G781" s="723"/>
      <c r="H781" s="723"/>
      <c r="I781" s="992" t="str">
        <f t="shared" si="217"/>
        <v/>
      </c>
      <c r="J781" s="723"/>
      <c r="K781" s="724"/>
      <c r="L781" s="723"/>
      <c r="M781" s="306" t="str">
        <f t="shared" si="204"/>
        <v/>
      </c>
      <c r="N781" s="32" t="str">
        <f t="shared" si="205"/>
        <v/>
      </c>
      <c r="P781" s="307" t="str">
        <f t="shared" si="206"/>
        <v/>
      </c>
      <c r="Q781" s="307" t="str">
        <f t="shared" si="200"/>
        <v/>
      </c>
      <c r="R781" s="307" t="str">
        <f t="shared" si="207"/>
        <v/>
      </c>
      <c r="S781" s="307" t="str">
        <f t="shared" si="208"/>
        <v/>
      </c>
      <c r="T781" s="307" t="str">
        <f t="shared" si="209"/>
        <v/>
      </c>
      <c r="U781" s="307" t="str">
        <f t="shared" si="201"/>
        <v/>
      </c>
      <c r="V781" s="723"/>
      <c r="X781" s="308" t="str">
        <f t="shared" si="210"/>
        <v/>
      </c>
      <c r="Y781" s="309" t="str">
        <f t="shared" si="211"/>
        <v/>
      </c>
      <c r="Z781" s="308" t="str">
        <f t="shared" si="202"/>
        <v/>
      </c>
      <c r="AA781" s="308" t="b">
        <f t="shared" si="203"/>
        <v>1</v>
      </c>
      <c r="AB781" s="308" t="str">
        <f t="shared" si="212"/>
        <v/>
      </c>
      <c r="AC781" s="534" t="str">
        <f t="shared" si="213"/>
        <v/>
      </c>
      <c r="AD781" s="752" t="str">
        <f t="shared" si="214"/>
        <v/>
      </c>
      <c r="AE781" s="534" t="str">
        <f t="shared" si="215"/>
        <v/>
      </c>
      <c r="AF781" s="752" t="str">
        <f t="shared" si="216"/>
        <v/>
      </c>
    </row>
    <row r="782" spans="2:32" x14ac:dyDescent="0.25">
      <c r="B782" s="721"/>
      <c r="C782" s="531" t="str">
        <f>IFERROR(VLOOKUP(B782,'מצבת ורישום גנים'!B:D,3,0),"")</f>
        <v/>
      </c>
      <c r="D782" s="721"/>
      <c r="E782" s="723"/>
      <c r="F782" s="723"/>
      <c r="G782" s="723"/>
      <c r="H782" s="723"/>
      <c r="I782" s="992" t="str">
        <f t="shared" si="217"/>
        <v/>
      </c>
      <c r="J782" s="723"/>
      <c r="K782" s="724"/>
      <c r="L782" s="723"/>
      <c r="M782" s="306" t="str">
        <f t="shared" si="204"/>
        <v/>
      </c>
      <c r="N782" s="32" t="str">
        <f t="shared" si="205"/>
        <v/>
      </c>
      <c r="P782" s="307" t="str">
        <f t="shared" si="206"/>
        <v/>
      </c>
      <c r="Q782" s="307" t="str">
        <f t="shared" si="200"/>
        <v/>
      </c>
      <c r="R782" s="307" t="str">
        <f t="shared" si="207"/>
        <v/>
      </c>
      <c r="S782" s="307" t="str">
        <f t="shared" si="208"/>
        <v/>
      </c>
      <c r="T782" s="307" t="str">
        <f t="shared" si="209"/>
        <v/>
      </c>
      <c r="U782" s="307" t="str">
        <f t="shared" si="201"/>
        <v/>
      </c>
      <c r="V782" s="723"/>
      <c r="X782" s="308" t="str">
        <f t="shared" si="210"/>
        <v/>
      </c>
      <c r="Y782" s="309" t="str">
        <f t="shared" si="211"/>
        <v/>
      </c>
      <c r="Z782" s="308" t="str">
        <f t="shared" si="202"/>
        <v/>
      </c>
      <c r="AA782" s="308" t="b">
        <f t="shared" si="203"/>
        <v>1</v>
      </c>
      <c r="AB782" s="308" t="str">
        <f t="shared" si="212"/>
        <v/>
      </c>
      <c r="AC782" s="534" t="str">
        <f t="shared" si="213"/>
        <v/>
      </c>
      <c r="AD782" s="752" t="str">
        <f t="shared" si="214"/>
        <v/>
      </c>
      <c r="AE782" s="534" t="str">
        <f t="shared" si="215"/>
        <v/>
      </c>
      <c r="AF782" s="752" t="str">
        <f t="shared" si="216"/>
        <v/>
      </c>
    </row>
    <row r="783" spans="2:32" x14ac:dyDescent="0.25">
      <c r="B783" s="721"/>
      <c r="C783" s="531" t="str">
        <f>IFERROR(VLOOKUP(B783,'מצבת ורישום גנים'!B:D,3,0),"")</f>
        <v/>
      </c>
      <c r="D783" s="721"/>
      <c r="E783" s="723"/>
      <c r="F783" s="723"/>
      <c r="G783" s="723"/>
      <c r="H783" s="723"/>
      <c r="I783" s="992" t="str">
        <f t="shared" si="217"/>
        <v/>
      </c>
      <c r="J783" s="723"/>
      <c r="K783" s="724"/>
      <c r="L783" s="723"/>
      <c r="M783" s="306" t="str">
        <f t="shared" si="204"/>
        <v/>
      </c>
      <c r="N783" s="32" t="str">
        <f t="shared" si="205"/>
        <v/>
      </c>
      <c r="P783" s="307" t="str">
        <f t="shared" si="206"/>
        <v/>
      </c>
      <c r="Q783" s="307" t="str">
        <f t="shared" si="200"/>
        <v/>
      </c>
      <c r="R783" s="307" t="str">
        <f t="shared" si="207"/>
        <v/>
      </c>
      <c r="S783" s="307" t="str">
        <f t="shared" si="208"/>
        <v/>
      </c>
      <c r="T783" s="307" t="str">
        <f t="shared" si="209"/>
        <v/>
      </c>
      <c r="U783" s="307" t="str">
        <f t="shared" si="201"/>
        <v/>
      </c>
      <c r="V783" s="723"/>
      <c r="X783" s="308" t="str">
        <f t="shared" si="210"/>
        <v/>
      </c>
      <c r="Y783" s="309" t="str">
        <f t="shared" si="211"/>
        <v/>
      </c>
      <c r="Z783" s="308" t="str">
        <f t="shared" si="202"/>
        <v/>
      </c>
      <c r="AA783" s="308" t="b">
        <f t="shared" si="203"/>
        <v>1</v>
      </c>
      <c r="AB783" s="308" t="str">
        <f t="shared" si="212"/>
        <v/>
      </c>
      <c r="AC783" s="534" t="str">
        <f t="shared" si="213"/>
        <v/>
      </c>
      <c r="AD783" s="752" t="str">
        <f t="shared" si="214"/>
        <v/>
      </c>
      <c r="AE783" s="534" t="str">
        <f t="shared" si="215"/>
        <v/>
      </c>
      <c r="AF783" s="752" t="str">
        <f t="shared" si="216"/>
        <v/>
      </c>
    </row>
    <row r="784" spans="2:32" x14ac:dyDescent="0.25">
      <c r="B784" s="721"/>
      <c r="C784" s="531" t="str">
        <f>IFERROR(VLOOKUP(B784,'מצבת ורישום גנים'!B:D,3,0),"")</f>
        <v/>
      </c>
      <c r="D784" s="721"/>
      <c r="E784" s="723"/>
      <c r="F784" s="723"/>
      <c r="G784" s="723"/>
      <c r="H784" s="723"/>
      <c r="I784" s="992" t="str">
        <f t="shared" si="217"/>
        <v/>
      </c>
      <c r="J784" s="723"/>
      <c r="K784" s="724"/>
      <c r="L784" s="723"/>
      <c r="M784" s="306" t="str">
        <f t="shared" si="204"/>
        <v/>
      </c>
      <c r="N784" s="32" t="str">
        <f t="shared" si="205"/>
        <v/>
      </c>
      <c r="P784" s="307" t="str">
        <f t="shared" si="206"/>
        <v/>
      </c>
      <c r="Q784" s="307" t="str">
        <f t="shared" ref="Q784:Q847" si="218">IF(J784="","",IFERROR(IF(OR(H784="גננת",H784="מורה",H784="רכז",H784="רכזת גן",H784="רכז גן",H784="רכז בית ספר",H784="רכזת בית ספר"),IF(J784&gt;=75,"תקין","לא תקין"),IF(H784="סייעת ממשיכה",IF(J784&gt;=30,"תקין","לא תקין"),IF(H784="סייעת רפואית/אישית",IF(J784&gt;=12.5,"תקין","לא תקין"),IF(H784="סייעת חדשה",IF(J784&gt;=37,"תקין","לא תקין"),IF(OR(H784&lt;&gt;"מורה",H784&lt;&gt;"גננת",H784&lt;&gt;"סייעת"),IF(J784&gt;=30.61,"תקין","לא תקין"),"לא תקין"))))),""))</f>
        <v/>
      </c>
      <c r="R784" s="307" t="str">
        <f t="shared" si="207"/>
        <v/>
      </c>
      <c r="S784" s="307" t="str">
        <f t="shared" si="208"/>
        <v/>
      </c>
      <c r="T784" s="307" t="str">
        <f t="shared" si="209"/>
        <v/>
      </c>
      <c r="U784" s="307" t="str">
        <f t="shared" ref="U784:U847" si="219">IF(D784="","",IF(Z784&gt;1,IF(SUMIF(D:D,D784,L:L)&gt;90,"לא תקין","תקין"),"תקין"))</f>
        <v/>
      </c>
      <c r="V784" s="723"/>
      <c r="X784" s="308" t="str">
        <f t="shared" si="210"/>
        <v/>
      </c>
      <c r="Y784" s="309" t="str">
        <f t="shared" si="211"/>
        <v/>
      </c>
      <c r="Z784" s="308" t="str">
        <f t="shared" ref="Z784:Z847" si="220">IF(D784="","",COUNTIF(D:D,D784))</f>
        <v/>
      </c>
      <c r="AA784" s="308" t="b">
        <f t="shared" ref="AA784:AA847" si="221">MOD(MID(REPT(0,9-LEN(D784))&amp;D784,1,1)+MID("0246813579",MID(REPT(0,9-LEN(D784))&amp;D784,2,1)+1,1)+MID(REPT(0,9-LEN(D784))&amp;D784,3,1)+MID("0246813579",MID(REPT(0,9-LEN(D784))&amp;D784,4,1)+1,1)+MID(REPT(0,9-LEN(D784))&amp;D784,5,1)+MID("0246813579",MID(REPT(0,9-LEN(D784))&amp;D784,6,1)+1,1)+MID(REPT(0,9-LEN(D784))&amp;D784,7,1)+MID("0246813579",MID(REPT(0,9-LEN(D784))&amp;D784,8,1)+1,1)+MID(REPT(0,9-LEN(D784))&amp;D784,9,1),10)=0</f>
        <v>1</v>
      </c>
      <c r="AB784" s="308" t="str">
        <f t="shared" si="212"/>
        <v/>
      </c>
      <c r="AC784" s="534" t="str">
        <f t="shared" si="213"/>
        <v/>
      </c>
      <c r="AD784" s="752" t="str">
        <f t="shared" si="214"/>
        <v/>
      </c>
      <c r="AE784" s="534" t="str">
        <f t="shared" si="215"/>
        <v/>
      </c>
      <c r="AF784" s="752" t="str">
        <f t="shared" si="216"/>
        <v/>
      </c>
    </row>
    <row r="785" spans="2:32" x14ac:dyDescent="0.25">
      <c r="B785" s="721"/>
      <c r="C785" s="531" t="str">
        <f>IFERROR(VLOOKUP(B785,'מצבת ורישום גנים'!B:D,3,0),"")</f>
        <v/>
      </c>
      <c r="D785" s="721"/>
      <c r="E785" s="723"/>
      <c r="F785" s="723"/>
      <c r="G785" s="723"/>
      <c r="H785" s="723"/>
      <c r="I785" s="992" t="str">
        <f t="shared" si="217"/>
        <v/>
      </c>
      <c r="J785" s="723"/>
      <c r="K785" s="724"/>
      <c r="L785" s="723"/>
      <c r="M785" s="306" t="str">
        <f t="shared" ref="M785:M848" si="222">IF(AND(L785&gt;0,K785&gt;0),K785*L785,"")</f>
        <v/>
      </c>
      <c r="N785" s="32" t="str">
        <f t="shared" ref="N785:N848" si="223">TEXT(LEFT(H785,2),0)</f>
        <v/>
      </c>
      <c r="P785" s="307" t="str">
        <f t="shared" ref="P785:P848" si="224">IF(D785="","",IF(AA785=FALSE,"לא תקין","תקין"))</f>
        <v/>
      </c>
      <c r="Q785" s="307" t="str">
        <f t="shared" si="218"/>
        <v/>
      </c>
      <c r="R785" s="307" t="str">
        <f t="shared" ref="R785:R848" si="225">IF(K785="","",IF(OR(Y785&lt;100%,Y785&gt;140%),"לא תקין","תקין"))</f>
        <v/>
      </c>
      <c r="S785" s="307" t="str">
        <f t="shared" ref="S785:S848" si="226">IF(J785="","",IFERROR(IF(J785&gt;120,"לא תקין","תקין"),""))</f>
        <v/>
      </c>
      <c r="T785" s="307" t="str">
        <f t="shared" ref="T785:T848" si="227">IF(L785="","",IF(H785="","יש להזין איש צוות",IF(OR(H785="מורה",H785="גננת",H785="רכז גן",H785="רכזת גן",H785="סייעת ממשיכה",H785="סייעת חדשה",H785="מדצית",H785="מדצ",H785="מדריך",H785="מדריכה",H785="תוספת כח אדם"),IF(L785&lt;=90,"תקין","לא תקין"),IF(OR(H785="רכז בית ספר",H785="רכזת תכנית בבית הספר",H785="רכזת בית ספר"),IF(L785&lt;=114,"תקין","לא תקין"),IF(OR(H785="סגנית רכזת מעל 150",H785="סגן רכז"),IF(L785&lt;=93,"תקין","לא תקין"),"לא תקין")))))</f>
        <v/>
      </c>
      <c r="U785" s="307" t="str">
        <f t="shared" si="219"/>
        <v/>
      </c>
      <c r="V785" s="723"/>
      <c r="X785" s="308" t="str">
        <f t="shared" ref="X785:X848" si="228">IF(M785="","",IF(OR(R785="לא תקין",S785="לא תקין",T785="לא תקין",,U785="לא תקין"),"לא תקין","תקין"))</f>
        <v/>
      </c>
      <c r="Y785" s="309" t="str">
        <f t="shared" ref="Y785:Y848" si="229">IFERROR(IF(J785="","",K785/J785),"")</f>
        <v/>
      </c>
      <c r="Z785" s="308" t="str">
        <f t="shared" si="220"/>
        <v/>
      </c>
      <c r="AA785" s="308" t="b">
        <f t="shared" si="221"/>
        <v>1</v>
      </c>
      <c r="AB785" s="308" t="str">
        <f t="shared" ref="AB785:AB848" si="230">IF(H785="גננת",IF(J785&lt;75,"לא תקין","תקין"),"")</f>
        <v/>
      </c>
      <c r="AC785" s="534" t="str">
        <f t="shared" ref="AC785:AC848" si="231">IF(B785&lt;&gt;"",B785&amp;H785,"")</f>
        <v/>
      </c>
      <c r="AD785" s="752" t="str">
        <f t="shared" ref="AD785:AD848" si="232">M785</f>
        <v/>
      </c>
      <c r="AE785" s="534" t="str">
        <f t="shared" ref="AE785:AE848" si="233">IF(B785&lt;&gt;"",B785&amp;LEFT(H785,5),"")</f>
        <v/>
      </c>
      <c r="AF785" s="752" t="str">
        <f t="shared" ref="AF785:AF848" si="234">M785</f>
        <v/>
      </c>
    </row>
    <row r="786" spans="2:32" x14ac:dyDescent="0.25">
      <c r="B786" s="721"/>
      <c r="C786" s="531" t="str">
        <f>IFERROR(VLOOKUP(B786,'מצבת ורישום גנים'!B:D,3,0),"")</f>
        <v/>
      </c>
      <c r="D786" s="721"/>
      <c r="E786" s="723"/>
      <c r="F786" s="723"/>
      <c r="G786" s="723"/>
      <c r="H786" s="723"/>
      <c r="I786" s="992" t="str">
        <f t="shared" ref="I786:I849" si="235">SUBSTITUTE(IFERROR(IF(H786="מדצ","מדצ/ית",IF(OR(H786="סייעת ממשיכה",H786="סייעת חדשה",H786="סייעת רפואית/אישית"),"סייעת",IF(H786="רכזת גן","רכזת גן"))),""),"FALSE","")</f>
        <v/>
      </c>
      <c r="J786" s="723"/>
      <c r="K786" s="724"/>
      <c r="L786" s="723"/>
      <c r="M786" s="306" t="str">
        <f t="shared" si="222"/>
        <v/>
      </c>
      <c r="N786" s="32" t="str">
        <f t="shared" si="223"/>
        <v/>
      </c>
      <c r="P786" s="307" t="str">
        <f t="shared" si="224"/>
        <v/>
      </c>
      <c r="Q786" s="307" t="str">
        <f t="shared" si="218"/>
        <v/>
      </c>
      <c r="R786" s="307" t="str">
        <f t="shared" si="225"/>
        <v/>
      </c>
      <c r="S786" s="307" t="str">
        <f t="shared" si="226"/>
        <v/>
      </c>
      <c r="T786" s="307" t="str">
        <f t="shared" si="227"/>
        <v/>
      </c>
      <c r="U786" s="307" t="str">
        <f t="shared" si="219"/>
        <v/>
      </c>
      <c r="V786" s="723"/>
      <c r="X786" s="308" t="str">
        <f t="shared" si="228"/>
        <v/>
      </c>
      <c r="Y786" s="309" t="str">
        <f t="shared" si="229"/>
        <v/>
      </c>
      <c r="Z786" s="308" t="str">
        <f t="shared" si="220"/>
        <v/>
      </c>
      <c r="AA786" s="308" t="b">
        <f t="shared" si="221"/>
        <v>1</v>
      </c>
      <c r="AB786" s="308" t="str">
        <f t="shared" si="230"/>
        <v/>
      </c>
      <c r="AC786" s="534" t="str">
        <f t="shared" si="231"/>
        <v/>
      </c>
      <c r="AD786" s="752" t="str">
        <f t="shared" si="232"/>
        <v/>
      </c>
      <c r="AE786" s="534" t="str">
        <f t="shared" si="233"/>
        <v/>
      </c>
      <c r="AF786" s="752" t="str">
        <f t="shared" si="234"/>
        <v/>
      </c>
    </row>
    <row r="787" spans="2:32" x14ac:dyDescent="0.25">
      <c r="B787" s="721"/>
      <c r="C787" s="531" t="str">
        <f>IFERROR(VLOOKUP(B787,'מצבת ורישום גנים'!B:D,3,0),"")</f>
        <v/>
      </c>
      <c r="D787" s="721"/>
      <c r="E787" s="723"/>
      <c r="F787" s="723"/>
      <c r="G787" s="723"/>
      <c r="H787" s="723"/>
      <c r="I787" s="992" t="str">
        <f t="shared" si="235"/>
        <v/>
      </c>
      <c r="J787" s="723"/>
      <c r="K787" s="724"/>
      <c r="L787" s="723"/>
      <c r="M787" s="306" t="str">
        <f t="shared" si="222"/>
        <v/>
      </c>
      <c r="N787" s="32" t="str">
        <f t="shared" si="223"/>
        <v/>
      </c>
      <c r="P787" s="307" t="str">
        <f t="shared" si="224"/>
        <v/>
      </c>
      <c r="Q787" s="307" t="str">
        <f t="shared" si="218"/>
        <v/>
      </c>
      <c r="R787" s="307" t="str">
        <f t="shared" si="225"/>
        <v/>
      </c>
      <c r="S787" s="307" t="str">
        <f t="shared" si="226"/>
        <v/>
      </c>
      <c r="T787" s="307" t="str">
        <f t="shared" si="227"/>
        <v/>
      </c>
      <c r="U787" s="307" t="str">
        <f t="shared" si="219"/>
        <v/>
      </c>
      <c r="V787" s="723"/>
      <c r="X787" s="308" t="str">
        <f t="shared" si="228"/>
        <v/>
      </c>
      <c r="Y787" s="309" t="str">
        <f t="shared" si="229"/>
        <v/>
      </c>
      <c r="Z787" s="308" t="str">
        <f t="shared" si="220"/>
        <v/>
      </c>
      <c r="AA787" s="308" t="b">
        <f t="shared" si="221"/>
        <v>1</v>
      </c>
      <c r="AB787" s="308" t="str">
        <f t="shared" si="230"/>
        <v/>
      </c>
      <c r="AC787" s="534" t="str">
        <f t="shared" si="231"/>
        <v/>
      </c>
      <c r="AD787" s="752" t="str">
        <f t="shared" si="232"/>
        <v/>
      </c>
      <c r="AE787" s="534" t="str">
        <f t="shared" si="233"/>
        <v/>
      </c>
      <c r="AF787" s="752" t="str">
        <f t="shared" si="234"/>
        <v/>
      </c>
    </row>
    <row r="788" spans="2:32" x14ac:dyDescent="0.25">
      <c r="B788" s="721"/>
      <c r="C788" s="531" t="str">
        <f>IFERROR(VLOOKUP(B788,'מצבת ורישום גנים'!B:D,3,0),"")</f>
        <v/>
      </c>
      <c r="D788" s="721"/>
      <c r="E788" s="723"/>
      <c r="F788" s="723"/>
      <c r="G788" s="723"/>
      <c r="H788" s="723"/>
      <c r="I788" s="992" t="str">
        <f t="shared" si="235"/>
        <v/>
      </c>
      <c r="J788" s="723"/>
      <c r="K788" s="724"/>
      <c r="L788" s="723"/>
      <c r="M788" s="306" t="str">
        <f t="shared" si="222"/>
        <v/>
      </c>
      <c r="N788" s="32" t="str">
        <f t="shared" si="223"/>
        <v/>
      </c>
      <c r="P788" s="307" t="str">
        <f t="shared" si="224"/>
        <v/>
      </c>
      <c r="Q788" s="307" t="str">
        <f t="shared" si="218"/>
        <v/>
      </c>
      <c r="R788" s="307" t="str">
        <f t="shared" si="225"/>
        <v/>
      </c>
      <c r="S788" s="307" t="str">
        <f t="shared" si="226"/>
        <v/>
      </c>
      <c r="T788" s="307" t="str">
        <f t="shared" si="227"/>
        <v/>
      </c>
      <c r="U788" s="307" t="str">
        <f t="shared" si="219"/>
        <v/>
      </c>
      <c r="V788" s="723"/>
      <c r="X788" s="308" t="str">
        <f t="shared" si="228"/>
        <v/>
      </c>
      <c r="Y788" s="309" t="str">
        <f t="shared" si="229"/>
        <v/>
      </c>
      <c r="Z788" s="308" t="str">
        <f t="shared" si="220"/>
        <v/>
      </c>
      <c r="AA788" s="308" t="b">
        <f t="shared" si="221"/>
        <v>1</v>
      </c>
      <c r="AB788" s="308" t="str">
        <f t="shared" si="230"/>
        <v/>
      </c>
      <c r="AC788" s="534" t="str">
        <f t="shared" si="231"/>
        <v/>
      </c>
      <c r="AD788" s="752" t="str">
        <f t="shared" si="232"/>
        <v/>
      </c>
      <c r="AE788" s="534" t="str">
        <f t="shared" si="233"/>
        <v/>
      </c>
      <c r="AF788" s="752" t="str">
        <f t="shared" si="234"/>
        <v/>
      </c>
    </row>
    <row r="789" spans="2:32" x14ac:dyDescent="0.25">
      <c r="B789" s="721"/>
      <c r="C789" s="531" t="str">
        <f>IFERROR(VLOOKUP(B789,'מצבת ורישום גנים'!B:D,3,0),"")</f>
        <v/>
      </c>
      <c r="D789" s="721"/>
      <c r="E789" s="723"/>
      <c r="F789" s="723"/>
      <c r="G789" s="723"/>
      <c r="H789" s="723"/>
      <c r="I789" s="992" t="str">
        <f t="shared" si="235"/>
        <v/>
      </c>
      <c r="J789" s="723"/>
      <c r="K789" s="724"/>
      <c r="L789" s="723"/>
      <c r="M789" s="306" t="str">
        <f t="shared" si="222"/>
        <v/>
      </c>
      <c r="N789" s="32" t="str">
        <f t="shared" si="223"/>
        <v/>
      </c>
      <c r="P789" s="307" t="str">
        <f t="shared" si="224"/>
        <v/>
      </c>
      <c r="Q789" s="307" t="str">
        <f t="shared" si="218"/>
        <v/>
      </c>
      <c r="R789" s="307" t="str">
        <f t="shared" si="225"/>
        <v/>
      </c>
      <c r="S789" s="307" t="str">
        <f t="shared" si="226"/>
        <v/>
      </c>
      <c r="T789" s="307" t="str">
        <f t="shared" si="227"/>
        <v/>
      </c>
      <c r="U789" s="307" t="str">
        <f t="shared" si="219"/>
        <v/>
      </c>
      <c r="V789" s="723"/>
      <c r="X789" s="308" t="str">
        <f t="shared" si="228"/>
        <v/>
      </c>
      <c r="Y789" s="309" t="str">
        <f t="shared" si="229"/>
        <v/>
      </c>
      <c r="Z789" s="308" t="str">
        <f t="shared" si="220"/>
        <v/>
      </c>
      <c r="AA789" s="308" t="b">
        <f t="shared" si="221"/>
        <v>1</v>
      </c>
      <c r="AB789" s="308" t="str">
        <f t="shared" si="230"/>
        <v/>
      </c>
      <c r="AC789" s="534" t="str">
        <f t="shared" si="231"/>
        <v/>
      </c>
      <c r="AD789" s="752" t="str">
        <f t="shared" si="232"/>
        <v/>
      </c>
      <c r="AE789" s="534" t="str">
        <f t="shared" si="233"/>
        <v/>
      </c>
      <c r="AF789" s="752" t="str">
        <f t="shared" si="234"/>
        <v/>
      </c>
    </row>
    <row r="790" spans="2:32" x14ac:dyDescent="0.25">
      <c r="B790" s="721"/>
      <c r="C790" s="531" t="str">
        <f>IFERROR(VLOOKUP(B790,'מצבת ורישום גנים'!B:D,3,0),"")</f>
        <v/>
      </c>
      <c r="D790" s="721"/>
      <c r="E790" s="723"/>
      <c r="F790" s="723"/>
      <c r="G790" s="723"/>
      <c r="H790" s="723"/>
      <c r="I790" s="992" t="str">
        <f t="shared" si="235"/>
        <v/>
      </c>
      <c r="J790" s="723"/>
      <c r="K790" s="724"/>
      <c r="L790" s="723"/>
      <c r="M790" s="306" t="str">
        <f t="shared" si="222"/>
        <v/>
      </c>
      <c r="N790" s="32" t="str">
        <f t="shared" si="223"/>
        <v/>
      </c>
      <c r="P790" s="307" t="str">
        <f t="shared" si="224"/>
        <v/>
      </c>
      <c r="Q790" s="307" t="str">
        <f t="shared" si="218"/>
        <v/>
      </c>
      <c r="R790" s="307" t="str">
        <f t="shared" si="225"/>
        <v/>
      </c>
      <c r="S790" s="307" t="str">
        <f t="shared" si="226"/>
        <v/>
      </c>
      <c r="T790" s="307" t="str">
        <f t="shared" si="227"/>
        <v/>
      </c>
      <c r="U790" s="307" t="str">
        <f t="shared" si="219"/>
        <v/>
      </c>
      <c r="V790" s="723"/>
      <c r="X790" s="308" t="str">
        <f t="shared" si="228"/>
        <v/>
      </c>
      <c r="Y790" s="309" t="str">
        <f t="shared" si="229"/>
        <v/>
      </c>
      <c r="Z790" s="308" t="str">
        <f t="shared" si="220"/>
        <v/>
      </c>
      <c r="AA790" s="308" t="b">
        <f t="shared" si="221"/>
        <v>1</v>
      </c>
      <c r="AB790" s="308" t="str">
        <f t="shared" si="230"/>
        <v/>
      </c>
      <c r="AC790" s="534" t="str">
        <f t="shared" si="231"/>
        <v/>
      </c>
      <c r="AD790" s="752" t="str">
        <f t="shared" si="232"/>
        <v/>
      </c>
      <c r="AE790" s="534" t="str">
        <f t="shared" si="233"/>
        <v/>
      </c>
      <c r="AF790" s="752" t="str">
        <f t="shared" si="234"/>
        <v/>
      </c>
    </row>
    <row r="791" spans="2:32" x14ac:dyDescent="0.25">
      <c r="B791" s="721"/>
      <c r="C791" s="531" t="str">
        <f>IFERROR(VLOOKUP(B791,'מצבת ורישום גנים'!B:D,3,0),"")</f>
        <v/>
      </c>
      <c r="D791" s="721"/>
      <c r="E791" s="723"/>
      <c r="F791" s="723"/>
      <c r="G791" s="723"/>
      <c r="H791" s="723"/>
      <c r="I791" s="992" t="str">
        <f t="shared" si="235"/>
        <v/>
      </c>
      <c r="J791" s="723"/>
      <c r="K791" s="724"/>
      <c r="L791" s="723"/>
      <c r="M791" s="306" t="str">
        <f t="shared" si="222"/>
        <v/>
      </c>
      <c r="N791" s="32" t="str">
        <f t="shared" si="223"/>
        <v/>
      </c>
      <c r="P791" s="307" t="str">
        <f t="shared" si="224"/>
        <v/>
      </c>
      <c r="Q791" s="307" t="str">
        <f t="shared" si="218"/>
        <v/>
      </c>
      <c r="R791" s="307" t="str">
        <f t="shared" si="225"/>
        <v/>
      </c>
      <c r="S791" s="307" t="str">
        <f t="shared" si="226"/>
        <v/>
      </c>
      <c r="T791" s="307" t="str">
        <f t="shared" si="227"/>
        <v/>
      </c>
      <c r="U791" s="307" t="str">
        <f t="shared" si="219"/>
        <v/>
      </c>
      <c r="V791" s="723"/>
      <c r="X791" s="308" t="str">
        <f t="shared" si="228"/>
        <v/>
      </c>
      <c r="Y791" s="309" t="str">
        <f t="shared" si="229"/>
        <v/>
      </c>
      <c r="Z791" s="308" t="str">
        <f t="shared" si="220"/>
        <v/>
      </c>
      <c r="AA791" s="308" t="b">
        <f t="shared" si="221"/>
        <v>1</v>
      </c>
      <c r="AB791" s="308" t="str">
        <f t="shared" si="230"/>
        <v/>
      </c>
      <c r="AC791" s="534" t="str">
        <f t="shared" si="231"/>
        <v/>
      </c>
      <c r="AD791" s="752" t="str">
        <f t="shared" si="232"/>
        <v/>
      </c>
      <c r="AE791" s="534" t="str">
        <f t="shared" si="233"/>
        <v/>
      </c>
      <c r="AF791" s="752" t="str">
        <f t="shared" si="234"/>
        <v/>
      </c>
    </row>
    <row r="792" spans="2:32" x14ac:dyDescent="0.25">
      <c r="B792" s="721"/>
      <c r="C792" s="531" t="str">
        <f>IFERROR(VLOOKUP(B792,'מצבת ורישום גנים'!B:D,3,0),"")</f>
        <v/>
      </c>
      <c r="D792" s="721"/>
      <c r="E792" s="723"/>
      <c r="F792" s="723"/>
      <c r="G792" s="723"/>
      <c r="H792" s="723"/>
      <c r="I792" s="992" t="str">
        <f t="shared" si="235"/>
        <v/>
      </c>
      <c r="J792" s="723"/>
      <c r="K792" s="724"/>
      <c r="L792" s="723"/>
      <c r="M792" s="306" t="str">
        <f t="shared" si="222"/>
        <v/>
      </c>
      <c r="N792" s="32" t="str">
        <f t="shared" si="223"/>
        <v/>
      </c>
      <c r="P792" s="307" t="str">
        <f t="shared" si="224"/>
        <v/>
      </c>
      <c r="Q792" s="307" t="str">
        <f t="shared" si="218"/>
        <v/>
      </c>
      <c r="R792" s="307" t="str">
        <f t="shared" si="225"/>
        <v/>
      </c>
      <c r="S792" s="307" t="str">
        <f t="shared" si="226"/>
        <v/>
      </c>
      <c r="T792" s="307" t="str">
        <f t="shared" si="227"/>
        <v/>
      </c>
      <c r="U792" s="307" t="str">
        <f t="shared" si="219"/>
        <v/>
      </c>
      <c r="V792" s="723"/>
      <c r="X792" s="308" t="str">
        <f t="shared" si="228"/>
        <v/>
      </c>
      <c r="Y792" s="309" t="str">
        <f t="shared" si="229"/>
        <v/>
      </c>
      <c r="Z792" s="308" t="str">
        <f t="shared" si="220"/>
        <v/>
      </c>
      <c r="AA792" s="308" t="b">
        <f t="shared" si="221"/>
        <v>1</v>
      </c>
      <c r="AB792" s="308" t="str">
        <f t="shared" si="230"/>
        <v/>
      </c>
      <c r="AC792" s="534" t="str">
        <f t="shared" si="231"/>
        <v/>
      </c>
      <c r="AD792" s="752" t="str">
        <f t="shared" si="232"/>
        <v/>
      </c>
      <c r="AE792" s="534" t="str">
        <f t="shared" si="233"/>
        <v/>
      </c>
      <c r="AF792" s="752" t="str">
        <f t="shared" si="234"/>
        <v/>
      </c>
    </row>
    <row r="793" spans="2:32" x14ac:dyDescent="0.25">
      <c r="B793" s="721"/>
      <c r="C793" s="531" t="str">
        <f>IFERROR(VLOOKUP(B793,'מצבת ורישום גנים'!B:D,3,0),"")</f>
        <v/>
      </c>
      <c r="D793" s="721"/>
      <c r="E793" s="723"/>
      <c r="F793" s="723"/>
      <c r="G793" s="723"/>
      <c r="H793" s="723"/>
      <c r="I793" s="992" t="str">
        <f t="shared" si="235"/>
        <v/>
      </c>
      <c r="J793" s="723"/>
      <c r="K793" s="724"/>
      <c r="L793" s="723"/>
      <c r="M793" s="306" t="str">
        <f t="shared" si="222"/>
        <v/>
      </c>
      <c r="N793" s="32" t="str">
        <f t="shared" si="223"/>
        <v/>
      </c>
      <c r="P793" s="307" t="str">
        <f t="shared" si="224"/>
        <v/>
      </c>
      <c r="Q793" s="307" t="str">
        <f t="shared" si="218"/>
        <v/>
      </c>
      <c r="R793" s="307" t="str">
        <f t="shared" si="225"/>
        <v/>
      </c>
      <c r="S793" s="307" t="str">
        <f t="shared" si="226"/>
        <v/>
      </c>
      <c r="T793" s="307" t="str">
        <f t="shared" si="227"/>
        <v/>
      </c>
      <c r="U793" s="307" t="str">
        <f t="shared" si="219"/>
        <v/>
      </c>
      <c r="V793" s="723"/>
      <c r="X793" s="308" t="str">
        <f t="shared" si="228"/>
        <v/>
      </c>
      <c r="Y793" s="309" t="str">
        <f t="shared" si="229"/>
        <v/>
      </c>
      <c r="Z793" s="308" t="str">
        <f t="shared" si="220"/>
        <v/>
      </c>
      <c r="AA793" s="308" t="b">
        <f t="shared" si="221"/>
        <v>1</v>
      </c>
      <c r="AB793" s="308" t="str">
        <f t="shared" si="230"/>
        <v/>
      </c>
      <c r="AC793" s="534" t="str">
        <f t="shared" si="231"/>
        <v/>
      </c>
      <c r="AD793" s="752" t="str">
        <f t="shared" si="232"/>
        <v/>
      </c>
      <c r="AE793" s="534" t="str">
        <f t="shared" si="233"/>
        <v/>
      </c>
      <c r="AF793" s="752" t="str">
        <f t="shared" si="234"/>
        <v/>
      </c>
    </row>
    <row r="794" spans="2:32" x14ac:dyDescent="0.25">
      <c r="B794" s="721"/>
      <c r="C794" s="531" t="str">
        <f>IFERROR(VLOOKUP(B794,'מצבת ורישום גנים'!B:D,3,0),"")</f>
        <v/>
      </c>
      <c r="D794" s="721"/>
      <c r="E794" s="723"/>
      <c r="F794" s="723"/>
      <c r="G794" s="723"/>
      <c r="H794" s="723"/>
      <c r="I794" s="992" t="str">
        <f t="shared" si="235"/>
        <v/>
      </c>
      <c r="J794" s="723"/>
      <c r="K794" s="724"/>
      <c r="L794" s="723"/>
      <c r="M794" s="306" t="str">
        <f t="shared" si="222"/>
        <v/>
      </c>
      <c r="N794" s="32" t="str">
        <f t="shared" si="223"/>
        <v/>
      </c>
      <c r="P794" s="307" t="str">
        <f t="shared" si="224"/>
        <v/>
      </c>
      <c r="Q794" s="307" t="str">
        <f t="shared" si="218"/>
        <v/>
      </c>
      <c r="R794" s="307" t="str">
        <f t="shared" si="225"/>
        <v/>
      </c>
      <c r="S794" s="307" t="str">
        <f t="shared" si="226"/>
        <v/>
      </c>
      <c r="T794" s="307" t="str">
        <f t="shared" si="227"/>
        <v/>
      </c>
      <c r="U794" s="307" t="str">
        <f t="shared" si="219"/>
        <v/>
      </c>
      <c r="V794" s="723"/>
      <c r="X794" s="308" t="str">
        <f t="shared" si="228"/>
        <v/>
      </c>
      <c r="Y794" s="309" t="str">
        <f t="shared" si="229"/>
        <v/>
      </c>
      <c r="Z794" s="308" t="str">
        <f t="shared" si="220"/>
        <v/>
      </c>
      <c r="AA794" s="308" t="b">
        <f t="shared" si="221"/>
        <v>1</v>
      </c>
      <c r="AB794" s="308" t="str">
        <f t="shared" si="230"/>
        <v/>
      </c>
      <c r="AC794" s="534" t="str">
        <f t="shared" si="231"/>
        <v/>
      </c>
      <c r="AD794" s="752" t="str">
        <f t="shared" si="232"/>
        <v/>
      </c>
      <c r="AE794" s="534" t="str">
        <f t="shared" si="233"/>
        <v/>
      </c>
      <c r="AF794" s="752" t="str">
        <f t="shared" si="234"/>
        <v/>
      </c>
    </row>
    <row r="795" spans="2:32" x14ac:dyDescent="0.25">
      <c r="B795" s="721"/>
      <c r="C795" s="531" t="str">
        <f>IFERROR(VLOOKUP(B795,'מצבת ורישום גנים'!B:D,3,0),"")</f>
        <v/>
      </c>
      <c r="D795" s="721"/>
      <c r="E795" s="723"/>
      <c r="F795" s="723"/>
      <c r="G795" s="723"/>
      <c r="H795" s="723"/>
      <c r="I795" s="992" t="str">
        <f t="shared" si="235"/>
        <v/>
      </c>
      <c r="J795" s="723"/>
      <c r="K795" s="724"/>
      <c r="L795" s="723"/>
      <c r="M795" s="306" t="str">
        <f t="shared" si="222"/>
        <v/>
      </c>
      <c r="N795" s="32" t="str">
        <f t="shared" si="223"/>
        <v/>
      </c>
      <c r="P795" s="307" t="str">
        <f t="shared" si="224"/>
        <v/>
      </c>
      <c r="Q795" s="307" t="str">
        <f t="shared" si="218"/>
        <v/>
      </c>
      <c r="R795" s="307" t="str">
        <f t="shared" si="225"/>
        <v/>
      </c>
      <c r="S795" s="307" t="str">
        <f t="shared" si="226"/>
        <v/>
      </c>
      <c r="T795" s="307" t="str">
        <f t="shared" si="227"/>
        <v/>
      </c>
      <c r="U795" s="307" t="str">
        <f t="shared" si="219"/>
        <v/>
      </c>
      <c r="V795" s="723"/>
      <c r="X795" s="308" t="str">
        <f t="shared" si="228"/>
        <v/>
      </c>
      <c r="Y795" s="309" t="str">
        <f t="shared" si="229"/>
        <v/>
      </c>
      <c r="Z795" s="308" t="str">
        <f t="shared" si="220"/>
        <v/>
      </c>
      <c r="AA795" s="308" t="b">
        <f t="shared" si="221"/>
        <v>1</v>
      </c>
      <c r="AB795" s="308" t="str">
        <f t="shared" si="230"/>
        <v/>
      </c>
      <c r="AC795" s="534" t="str">
        <f t="shared" si="231"/>
        <v/>
      </c>
      <c r="AD795" s="752" t="str">
        <f t="shared" si="232"/>
        <v/>
      </c>
      <c r="AE795" s="534" t="str">
        <f t="shared" si="233"/>
        <v/>
      </c>
      <c r="AF795" s="752" t="str">
        <f t="shared" si="234"/>
        <v/>
      </c>
    </row>
    <row r="796" spans="2:32" x14ac:dyDescent="0.25">
      <c r="B796" s="721"/>
      <c r="C796" s="531" t="str">
        <f>IFERROR(VLOOKUP(B796,'מצבת ורישום גנים'!B:D,3,0),"")</f>
        <v/>
      </c>
      <c r="D796" s="721"/>
      <c r="E796" s="723"/>
      <c r="F796" s="723"/>
      <c r="G796" s="723"/>
      <c r="H796" s="723"/>
      <c r="I796" s="992" t="str">
        <f t="shared" si="235"/>
        <v/>
      </c>
      <c r="J796" s="723"/>
      <c r="K796" s="724"/>
      <c r="L796" s="723"/>
      <c r="M796" s="306" t="str">
        <f t="shared" si="222"/>
        <v/>
      </c>
      <c r="N796" s="32" t="str">
        <f t="shared" si="223"/>
        <v/>
      </c>
      <c r="P796" s="307" t="str">
        <f t="shared" si="224"/>
        <v/>
      </c>
      <c r="Q796" s="307" t="str">
        <f t="shared" si="218"/>
        <v/>
      </c>
      <c r="R796" s="307" t="str">
        <f t="shared" si="225"/>
        <v/>
      </c>
      <c r="S796" s="307" t="str">
        <f t="shared" si="226"/>
        <v/>
      </c>
      <c r="T796" s="307" t="str">
        <f t="shared" si="227"/>
        <v/>
      </c>
      <c r="U796" s="307" t="str">
        <f t="shared" si="219"/>
        <v/>
      </c>
      <c r="V796" s="723"/>
      <c r="X796" s="308" t="str">
        <f t="shared" si="228"/>
        <v/>
      </c>
      <c r="Y796" s="309" t="str">
        <f t="shared" si="229"/>
        <v/>
      </c>
      <c r="Z796" s="308" t="str">
        <f t="shared" si="220"/>
        <v/>
      </c>
      <c r="AA796" s="308" t="b">
        <f t="shared" si="221"/>
        <v>1</v>
      </c>
      <c r="AB796" s="308" t="str">
        <f t="shared" si="230"/>
        <v/>
      </c>
      <c r="AC796" s="534" t="str">
        <f t="shared" si="231"/>
        <v/>
      </c>
      <c r="AD796" s="752" t="str">
        <f t="shared" si="232"/>
        <v/>
      </c>
      <c r="AE796" s="534" t="str">
        <f t="shared" si="233"/>
        <v/>
      </c>
      <c r="AF796" s="752" t="str">
        <f t="shared" si="234"/>
        <v/>
      </c>
    </row>
    <row r="797" spans="2:32" x14ac:dyDescent="0.25">
      <c r="B797" s="721"/>
      <c r="C797" s="531" t="str">
        <f>IFERROR(VLOOKUP(B797,'מצבת ורישום גנים'!B:D,3,0),"")</f>
        <v/>
      </c>
      <c r="D797" s="721"/>
      <c r="E797" s="723"/>
      <c r="F797" s="723"/>
      <c r="G797" s="723"/>
      <c r="H797" s="723"/>
      <c r="I797" s="992" t="str">
        <f t="shared" si="235"/>
        <v/>
      </c>
      <c r="J797" s="723"/>
      <c r="K797" s="724"/>
      <c r="L797" s="723"/>
      <c r="M797" s="306" t="str">
        <f t="shared" si="222"/>
        <v/>
      </c>
      <c r="N797" s="32" t="str">
        <f t="shared" si="223"/>
        <v/>
      </c>
      <c r="P797" s="307" t="str">
        <f t="shared" si="224"/>
        <v/>
      </c>
      <c r="Q797" s="307" t="str">
        <f t="shared" si="218"/>
        <v/>
      </c>
      <c r="R797" s="307" t="str">
        <f t="shared" si="225"/>
        <v/>
      </c>
      <c r="S797" s="307" t="str">
        <f t="shared" si="226"/>
        <v/>
      </c>
      <c r="T797" s="307" t="str">
        <f t="shared" si="227"/>
        <v/>
      </c>
      <c r="U797" s="307" t="str">
        <f t="shared" si="219"/>
        <v/>
      </c>
      <c r="V797" s="723"/>
      <c r="X797" s="308" t="str">
        <f t="shared" si="228"/>
        <v/>
      </c>
      <c r="Y797" s="309" t="str">
        <f t="shared" si="229"/>
        <v/>
      </c>
      <c r="Z797" s="308" t="str">
        <f t="shared" si="220"/>
        <v/>
      </c>
      <c r="AA797" s="308" t="b">
        <f t="shared" si="221"/>
        <v>1</v>
      </c>
      <c r="AB797" s="308" t="str">
        <f t="shared" si="230"/>
        <v/>
      </c>
      <c r="AC797" s="534" t="str">
        <f t="shared" si="231"/>
        <v/>
      </c>
      <c r="AD797" s="752" t="str">
        <f t="shared" si="232"/>
        <v/>
      </c>
      <c r="AE797" s="534" t="str">
        <f t="shared" si="233"/>
        <v/>
      </c>
      <c r="AF797" s="752" t="str">
        <f t="shared" si="234"/>
        <v/>
      </c>
    </row>
    <row r="798" spans="2:32" x14ac:dyDescent="0.25">
      <c r="B798" s="721"/>
      <c r="C798" s="531" t="str">
        <f>IFERROR(VLOOKUP(B798,'מצבת ורישום גנים'!B:D,3,0),"")</f>
        <v/>
      </c>
      <c r="D798" s="721"/>
      <c r="E798" s="723"/>
      <c r="F798" s="723"/>
      <c r="G798" s="723"/>
      <c r="H798" s="723"/>
      <c r="I798" s="992" t="str">
        <f t="shared" si="235"/>
        <v/>
      </c>
      <c r="J798" s="723"/>
      <c r="K798" s="724"/>
      <c r="L798" s="723"/>
      <c r="M798" s="306" t="str">
        <f t="shared" si="222"/>
        <v/>
      </c>
      <c r="N798" s="32" t="str">
        <f t="shared" si="223"/>
        <v/>
      </c>
      <c r="P798" s="307" t="str">
        <f t="shared" si="224"/>
        <v/>
      </c>
      <c r="Q798" s="307" t="str">
        <f t="shared" si="218"/>
        <v/>
      </c>
      <c r="R798" s="307" t="str">
        <f t="shared" si="225"/>
        <v/>
      </c>
      <c r="S798" s="307" t="str">
        <f t="shared" si="226"/>
        <v/>
      </c>
      <c r="T798" s="307" t="str">
        <f t="shared" si="227"/>
        <v/>
      </c>
      <c r="U798" s="307" t="str">
        <f t="shared" si="219"/>
        <v/>
      </c>
      <c r="V798" s="723"/>
      <c r="X798" s="308" t="str">
        <f t="shared" si="228"/>
        <v/>
      </c>
      <c r="Y798" s="309" t="str">
        <f t="shared" si="229"/>
        <v/>
      </c>
      <c r="Z798" s="308" t="str">
        <f t="shared" si="220"/>
        <v/>
      </c>
      <c r="AA798" s="308" t="b">
        <f t="shared" si="221"/>
        <v>1</v>
      </c>
      <c r="AB798" s="308" t="str">
        <f t="shared" si="230"/>
        <v/>
      </c>
      <c r="AC798" s="534" t="str">
        <f t="shared" si="231"/>
        <v/>
      </c>
      <c r="AD798" s="752" t="str">
        <f t="shared" si="232"/>
        <v/>
      </c>
      <c r="AE798" s="534" t="str">
        <f t="shared" si="233"/>
        <v/>
      </c>
      <c r="AF798" s="752" t="str">
        <f t="shared" si="234"/>
        <v/>
      </c>
    </row>
    <row r="799" spans="2:32" x14ac:dyDescent="0.25">
      <c r="B799" s="721"/>
      <c r="C799" s="531" t="str">
        <f>IFERROR(VLOOKUP(B799,'מצבת ורישום גנים'!B:D,3,0),"")</f>
        <v/>
      </c>
      <c r="D799" s="721"/>
      <c r="E799" s="723"/>
      <c r="F799" s="723"/>
      <c r="G799" s="723"/>
      <c r="H799" s="723"/>
      <c r="I799" s="992" t="str">
        <f t="shared" si="235"/>
        <v/>
      </c>
      <c r="J799" s="723"/>
      <c r="K799" s="724"/>
      <c r="L799" s="723"/>
      <c r="M799" s="306" t="str">
        <f t="shared" si="222"/>
        <v/>
      </c>
      <c r="N799" s="32" t="str">
        <f t="shared" si="223"/>
        <v/>
      </c>
      <c r="P799" s="307" t="str">
        <f t="shared" si="224"/>
        <v/>
      </c>
      <c r="Q799" s="307" t="str">
        <f t="shared" si="218"/>
        <v/>
      </c>
      <c r="R799" s="307" t="str">
        <f t="shared" si="225"/>
        <v/>
      </c>
      <c r="S799" s="307" t="str">
        <f t="shared" si="226"/>
        <v/>
      </c>
      <c r="T799" s="307" t="str">
        <f t="shared" si="227"/>
        <v/>
      </c>
      <c r="U799" s="307" t="str">
        <f t="shared" si="219"/>
        <v/>
      </c>
      <c r="V799" s="723"/>
      <c r="X799" s="308" t="str">
        <f t="shared" si="228"/>
        <v/>
      </c>
      <c r="Y799" s="309" t="str">
        <f t="shared" si="229"/>
        <v/>
      </c>
      <c r="Z799" s="308" t="str">
        <f t="shared" si="220"/>
        <v/>
      </c>
      <c r="AA799" s="308" t="b">
        <f t="shared" si="221"/>
        <v>1</v>
      </c>
      <c r="AB799" s="308" t="str">
        <f t="shared" si="230"/>
        <v/>
      </c>
      <c r="AC799" s="534" t="str">
        <f t="shared" si="231"/>
        <v/>
      </c>
      <c r="AD799" s="752" t="str">
        <f t="shared" si="232"/>
        <v/>
      </c>
      <c r="AE799" s="534" t="str">
        <f t="shared" si="233"/>
        <v/>
      </c>
      <c r="AF799" s="752" t="str">
        <f t="shared" si="234"/>
        <v/>
      </c>
    </row>
    <row r="800" spans="2:32" x14ac:dyDescent="0.25">
      <c r="B800" s="721"/>
      <c r="C800" s="531" t="str">
        <f>IFERROR(VLOOKUP(B800,'מצבת ורישום גנים'!B:D,3,0),"")</f>
        <v/>
      </c>
      <c r="D800" s="721"/>
      <c r="E800" s="723"/>
      <c r="F800" s="723"/>
      <c r="G800" s="723"/>
      <c r="H800" s="723"/>
      <c r="I800" s="992" t="str">
        <f t="shared" si="235"/>
        <v/>
      </c>
      <c r="J800" s="723"/>
      <c r="K800" s="724"/>
      <c r="L800" s="723"/>
      <c r="M800" s="306" t="str">
        <f t="shared" si="222"/>
        <v/>
      </c>
      <c r="N800" s="32" t="str">
        <f t="shared" si="223"/>
        <v/>
      </c>
      <c r="P800" s="307" t="str">
        <f t="shared" si="224"/>
        <v/>
      </c>
      <c r="Q800" s="307" t="str">
        <f t="shared" si="218"/>
        <v/>
      </c>
      <c r="R800" s="307" t="str">
        <f t="shared" si="225"/>
        <v/>
      </c>
      <c r="S800" s="307" t="str">
        <f t="shared" si="226"/>
        <v/>
      </c>
      <c r="T800" s="307" t="str">
        <f t="shared" si="227"/>
        <v/>
      </c>
      <c r="U800" s="307" t="str">
        <f t="shared" si="219"/>
        <v/>
      </c>
      <c r="V800" s="723"/>
      <c r="X800" s="308" t="str">
        <f t="shared" si="228"/>
        <v/>
      </c>
      <c r="Y800" s="309" t="str">
        <f t="shared" si="229"/>
        <v/>
      </c>
      <c r="Z800" s="308" t="str">
        <f t="shared" si="220"/>
        <v/>
      </c>
      <c r="AA800" s="308" t="b">
        <f t="shared" si="221"/>
        <v>1</v>
      </c>
      <c r="AB800" s="308" t="str">
        <f t="shared" si="230"/>
        <v/>
      </c>
      <c r="AC800" s="534" t="str">
        <f t="shared" si="231"/>
        <v/>
      </c>
      <c r="AD800" s="752" t="str">
        <f t="shared" si="232"/>
        <v/>
      </c>
      <c r="AE800" s="534" t="str">
        <f t="shared" si="233"/>
        <v/>
      </c>
      <c r="AF800" s="752" t="str">
        <f t="shared" si="234"/>
        <v/>
      </c>
    </row>
    <row r="801" spans="2:32" x14ac:dyDescent="0.25">
      <c r="B801" s="721"/>
      <c r="C801" s="531" t="str">
        <f>IFERROR(VLOOKUP(B801,'מצבת ורישום גנים'!B:D,3,0),"")</f>
        <v/>
      </c>
      <c r="D801" s="721"/>
      <c r="E801" s="723"/>
      <c r="F801" s="723"/>
      <c r="G801" s="723"/>
      <c r="H801" s="723"/>
      <c r="I801" s="992" t="str">
        <f t="shared" si="235"/>
        <v/>
      </c>
      <c r="J801" s="723"/>
      <c r="K801" s="724"/>
      <c r="L801" s="723"/>
      <c r="M801" s="306" t="str">
        <f t="shared" si="222"/>
        <v/>
      </c>
      <c r="N801" s="32" t="str">
        <f t="shared" si="223"/>
        <v/>
      </c>
      <c r="P801" s="307" t="str">
        <f t="shared" si="224"/>
        <v/>
      </c>
      <c r="Q801" s="307" t="str">
        <f t="shared" si="218"/>
        <v/>
      </c>
      <c r="R801" s="307" t="str">
        <f t="shared" si="225"/>
        <v/>
      </c>
      <c r="S801" s="307" t="str">
        <f t="shared" si="226"/>
        <v/>
      </c>
      <c r="T801" s="307" t="str">
        <f t="shared" si="227"/>
        <v/>
      </c>
      <c r="U801" s="307" t="str">
        <f t="shared" si="219"/>
        <v/>
      </c>
      <c r="V801" s="723"/>
      <c r="X801" s="308" t="str">
        <f t="shared" si="228"/>
        <v/>
      </c>
      <c r="Y801" s="309" t="str">
        <f t="shared" si="229"/>
        <v/>
      </c>
      <c r="Z801" s="308" t="str">
        <f t="shared" si="220"/>
        <v/>
      </c>
      <c r="AA801" s="308" t="b">
        <f t="shared" si="221"/>
        <v>1</v>
      </c>
      <c r="AB801" s="308" t="str">
        <f t="shared" si="230"/>
        <v/>
      </c>
      <c r="AC801" s="534" t="str">
        <f t="shared" si="231"/>
        <v/>
      </c>
      <c r="AD801" s="752" t="str">
        <f t="shared" si="232"/>
        <v/>
      </c>
      <c r="AE801" s="534" t="str">
        <f t="shared" si="233"/>
        <v/>
      </c>
      <c r="AF801" s="752" t="str">
        <f t="shared" si="234"/>
        <v/>
      </c>
    </row>
    <row r="802" spans="2:32" x14ac:dyDescent="0.25">
      <c r="B802" s="721"/>
      <c r="C802" s="531" t="str">
        <f>IFERROR(VLOOKUP(B802,'מצבת ורישום גנים'!B:D,3,0),"")</f>
        <v/>
      </c>
      <c r="D802" s="721"/>
      <c r="E802" s="723"/>
      <c r="F802" s="723"/>
      <c r="G802" s="723"/>
      <c r="H802" s="723"/>
      <c r="I802" s="992" t="str">
        <f t="shared" si="235"/>
        <v/>
      </c>
      <c r="J802" s="723"/>
      <c r="K802" s="724"/>
      <c r="L802" s="723"/>
      <c r="M802" s="306" t="str">
        <f t="shared" si="222"/>
        <v/>
      </c>
      <c r="N802" s="32" t="str">
        <f t="shared" si="223"/>
        <v/>
      </c>
      <c r="P802" s="307" t="str">
        <f t="shared" si="224"/>
        <v/>
      </c>
      <c r="Q802" s="307" t="str">
        <f t="shared" si="218"/>
        <v/>
      </c>
      <c r="R802" s="307" t="str">
        <f t="shared" si="225"/>
        <v/>
      </c>
      <c r="S802" s="307" t="str">
        <f t="shared" si="226"/>
        <v/>
      </c>
      <c r="T802" s="307" t="str">
        <f t="shared" si="227"/>
        <v/>
      </c>
      <c r="U802" s="307" t="str">
        <f t="shared" si="219"/>
        <v/>
      </c>
      <c r="V802" s="723"/>
      <c r="X802" s="308" t="str">
        <f t="shared" si="228"/>
        <v/>
      </c>
      <c r="Y802" s="309" t="str">
        <f t="shared" si="229"/>
        <v/>
      </c>
      <c r="Z802" s="308" t="str">
        <f t="shared" si="220"/>
        <v/>
      </c>
      <c r="AA802" s="308" t="b">
        <f t="shared" si="221"/>
        <v>1</v>
      </c>
      <c r="AB802" s="308" t="str">
        <f t="shared" si="230"/>
        <v/>
      </c>
      <c r="AC802" s="534" t="str">
        <f t="shared" si="231"/>
        <v/>
      </c>
      <c r="AD802" s="752" t="str">
        <f t="shared" si="232"/>
        <v/>
      </c>
      <c r="AE802" s="534" t="str">
        <f t="shared" si="233"/>
        <v/>
      </c>
      <c r="AF802" s="752" t="str">
        <f t="shared" si="234"/>
        <v/>
      </c>
    </row>
    <row r="803" spans="2:32" x14ac:dyDescent="0.25">
      <c r="B803" s="721"/>
      <c r="C803" s="531" t="str">
        <f>IFERROR(VLOOKUP(B803,'מצבת ורישום גנים'!B:D,3,0),"")</f>
        <v/>
      </c>
      <c r="D803" s="721"/>
      <c r="E803" s="723"/>
      <c r="F803" s="723"/>
      <c r="G803" s="723"/>
      <c r="H803" s="723"/>
      <c r="I803" s="992" t="str">
        <f t="shared" si="235"/>
        <v/>
      </c>
      <c r="J803" s="723"/>
      <c r="K803" s="724"/>
      <c r="L803" s="723"/>
      <c r="M803" s="306" t="str">
        <f t="shared" si="222"/>
        <v/>
      </c>
      <c r="N803" s="32" t="str">
        <f t="shared" si="223"/>
        <v/>
      </c>
      <c r="P803" s="307" t="str">
        <f t="shared" si="224"/>
        <v/>
      </c>
      <c r="Q803" s="307" t="str">
        <f t="shared" si="218"/>
        <v/>
      </c>
      <c r="R803" s="307" t="str">
        <f t="shared" si="225"/>
        <v/>
      </c>
      <c r="S803" s="307" t="str">
        <f t="shared" si="226"/>
        <v/>
      </c>
      <c r="T803" s="307" t="str">
        <f t="shared" si="227"/>
        <v/>
      </c>
      <c r="U803" s="307" t="str">
        <f t="shared" si="219"/>
        <v/>
      </c>
      <c r="V803" s="723"/>
      <c r="X803" s="308" t="str">
        <f t="shared" si="228"/>
        <v/>
      </c>
      <c r="Y803" s="309" t="str">
        <f t="shared" si="229"/>
        <v/>
      </c>
      <c r="Z803" s="308" t="str">
        <f t="shared" si="220"/>
        <v/>
      </c>
      <c r="AA803" s="308" t="b">
        <f t="shared" si="221"/>
        <v>1</v>
      </c>
      <c r="AB803" s="308" t="str">
        <f t="shared" si="230"/>
        <v/>
      </c>
      <c r="AC803" s="534" t="str">
        <f t="shared" si="231"/>
        <v/>
      </c>
      <c r="AD803" s="752" t="str">
        <f t="shared" si="232"/>
        <v/>
      </c>
      <c r="AE803" s="534" t="str">
        <f t="shared" si="233"/>
        <v/>
      </c>
      <c r="AF803" s="752" t="str">
        <f t="shared" si="234"/>
        <v/>
      </c>
    </row>
    <row r="804" spans="2:32" x14ac:dyDescent="0.25">
      <c r="B804" s="721"/>
      <c r="C804" s="531" t="str">
        <f>IFERROR(VLOOKUP(B804,'מצבת ורישום גנים'!B:D,3,0),"")</f>
        <v/>
      </c>
      <c r="D804" s="721"/>
      <c r="E804" s="723"/>
      <c r="F804" s="723"/>
      <c r="G804" s="723"/>
      <c r="H804" s="723"/>
      <c r="I804" s="992" t="str">
        <f t="shared" si="235"/>
        <v/>
      </c>
      <c r="J804" s="723"/>
      <c r="K804" s="724"/>
      <c r="L804" s="723"/>
      <c r="M804" s="306" t="str">
        <f t="shared" si="222"/>
        <v/>
      </c>
      <c r="N804" s="32" t="str">
        <f t="shared" si="223"/>
        <v/>
      </c>
      <c r="P804" s="307" t="str">
        <f t="shared" si="224"/>
        <v/>
      </c>
      <c r="Q804" s="307" t="str">
        <f t="shared" si="218"/>
        <v/>
      </c>
      <c r="R804" s="307" t="str">
        <f t="shared" si="225"/>
        <v/>
      </c>
      <c r="S804" s="307" t="str">
        <f t="shared" si="226"/>
        <v/>
      </c>
      <c r="T804" s="307" t="str">
        <f t="shared" si="227"/>
        <v/>
      </c>
      <c r="U804" s="307" t="str">
        <f t="shared" si="219"/>
        <v/>
      </c>
      <c r="V804" s="723"/>
      <c r="X804" s="308" t="str">
        <f t="shared" si="228"/>
        <v/>
      </c>
      <c r="Y804" s="309" t="str">
        <f t="shared" si="229"/>
        <v/>
      </c>
      <c r="Z804" s="308" t="str">
        <f t="shared" si="220"/>
        <v/>
      </c>
      <c r="AA804" s="308" t="b">
        <f t="shared" si="221"/>
        <v>1</v>
      </c>
      <c r="AB804" s="308" t="str">
        <f t="shared" si="230"/>
        <v/>
      </c>
      <c r="AC804" s="534" t="str">
        <f t="shared" si="231"/>
        <v/>
      </c>
      <c r="AD804" s="752" t="str">
        <f t="shared" si="232"/>
        <v/>
      </c>
      <c r="AE804" s="534" t="str">
        <f t="shared" si="233"/>
        <v/>
      </c>
      <c r="AF804" s="752" t="str">
        <f t="shared" si="234"/>
        <v/>
      </c>
    </row>
    <row r="805" spans="2:32" x14ac:dyDescent="0.25">
      <c r="B805" s="721"/>
      <c r="C805" s="531" t="str">
        <f>IFERROR(VLOOKUP(B805,'מצבת ורישום גנים'!B:D,3,0),"")</f>
        <v/>
      </c>
      <c r="D805" s="721"/>
      <c r="E805" s="723"/>
      <c r="F805" s="723"/>
      <c r="G805" s="723"/>
      <c r="H805" s="723"/>
      <c r="I805" s="992" t="str">
        <f t="shared" si="235"/>
        <v/>
      </c>
      <c r="J805" s="723"/>
      <c r="K805" s="724"/>
      <c r="L805" s="723"/>
      <c r="M805" s="306" t="str">
        <f t="shared" si="222"/>
        <v/>
      </c>
      <c r="N805" s="32" t="str">
        <f t="shared" si="223"/>
        <v/>
      </c>
      <c r="P805" s="307" t="str">
        <f t="shared" si="224"/>
        <v/>
      </c>
      <c r="Q805" s="307" t="str">
        <f t="shared" si="218"/>
        <v/>
      </c>
      <c r="R805" s="307" t="str">
        <f t="shared" si="225"/>
        <v/>
      </c>
      <c r="S805" s="307" t="str">
        <f t="shared" si="226"/>
        <v/>
      </c>
      <c r="T805" s="307" t="str">
        <f t="shared" si="227"/>
        <v/>
      </c>
      <c r="U805" s="307" t="str">
        <f t="shared" si="219"/>
        <v/>
      </c>
      <c r="V805" s="723"/>
      <c r="X805" s="308" t="str">
        <f t="shared" si="228"/>
        <v/>
      </c>
      <c r="Y805" s="309" t="str">
        <f t="shared" si="229"/>
        <v/>
      </c>
      <c r="Z805" s="308" t="str">
        <f t="shared" si="220"/>
        <v/>
      </c>
      <c r="AA805" s="308" t="b">
        <f t="shared" si="221"/>
        <v>1</v>
      </c>
      <c r="AB805" s="308" t="str">
        <f t="shared" si="230"/>
        <v/>
      </c>
      <c r="AC805" s="534" t="str">
        <f t="shared" si="231"/>
        <v/>
      </c>
      <c r="AD805" s="752" t="str">
        <f t="shared" si="232"/>
        <v/>
      </c>
      <c r="AE805" s="534" t="str">
        <f t="shared" si="233"/>
        <v/>
      </c>
      <c r="AF805" s="752" t="str">
        <f t="shared" si="234"/>
        <v/>
      </c>
    </row>
    <row r="806" spans="2:32" x14ac:dyDescent="0.25">
      <c r="B806" s="721"/>
      <c r="C806" s="531" t="str">
        <f>IFERROR(VLOOKUP(B806,'מצבת ורישום גנים'!B:D,3,0),"")</f>
        <v/>
      </c>
      <c r="D806" s="721"/>
      <c r="E806" s="723"/>
      <c r="F806" s="723"/>
      <c r="G806" s="723"/>
      <c r="H806" s="723"/>
      <c r="I806" s="992" t="str">
        <f t="shared" si="235"/>
        <v/>
      </c>
      <c r="J806" s="723"/>
      <c r="K806" s="724"/>
      <c r="L806" s="723"/>
      <c r="M806" s="306" t="str">
        <f t="shared" si="222"/>
        <v/>
      </c>
      <c r="N806" s="32" t="str">
        <f t="shared" si="223"/>
        <v/>
      </c>
      <c r="P806" s="307" t="str">
        <f t="shared" si="224"/>
        <v/>
      </c>
      <c r="Q806" s="307" t="str">
        <f t="shared" si="218"/>
        <v/>
      </c>
      <c r="R806" s="307" t="str">
        <f t="shared" si="225"/>
        <v/>
      </c>
      <c r="S806" s="307" t="str">
        <f t="shared" si="226"/>
        <v/>
      </c>
      <c r="T806" s="307" t="str">
        <f t="shared" si="227"/>
        <v/>
      </c>
      <c r="U806" s="307" t="str">
        <f t="shared" si="219"/>
        <v/>
      </c>
      <c r="V806" s="723"/>
      <c r="X806" s="308" t="str">
        <f t="shared" si="228"/>
        <v/>
      </c>
      <c r="Y806" s="309" t="str">
        <f t="shared" si="229"/>
        <v/>
      </c>
      <c r="Z806" s="308" t="str">
        <f t="shared" si="220"/>
        <v/>
      </c>
      <c r="AA806" s="308" t="b">
        <f t="shared" si="221"/>
        <v>1</v>
      </c>
      <c r="AB806" s="308" t="str">
        <f t="shared" si="230"/>
        <v/>
      </c>
      <c r="AC806" s="534" t="str">
        <f t="shared" si="231"/>
        <v/>
      </c>
      <c r="AD806" s="752" t="str">
        <f t="shared" si="232"/>
        <v/>
      </c>
      <c r="AE806" s="534" t="str">
        <f t="shared" si="233"/>
        <v/>
      </c>
      <c r="AF806" s="752" t="str">
        <f t="shared" si="234"/>
        <v/>
      </c>
    </row>
    <row r="807" spans="2:32" x14ac:dyDescent="0.25">
      <c r="B807" s="721"/>
      <c r="C807" s="531" t="str">
        <f>IFERROR(VLOOKUP(B807,'מצבת ורישום גנים'!B:D,3,0),"")</f>
        <v/>
      </c>
      <c r="D807" s="721"/>
      <c r="E807" s="723"/>
      <c r="F807" s="723"/>
      <c r="G807" s="723"/>
      <c r="H807" s="723"/>
      <c r="I807" s="992" t="str">
        <f t="shared" si="235"/>
        <v/>
      </c>
      <c r="J807" s="723"/>
      <c r="K807" s="724"/>
      <c r="L807" s="723"/>
      <c r="M807" s="306" t="str">
        <f t="shared" si="222"/>
        <v/>
      </c>
      <c r="N807" s="32" t="str">
        <f t="shared" si="223"/>
        <v/>
      </c>
      <c r="P807" s="307" t="str">
        <f t="shared" si="224"/>
        <v/>
      </c>
      <c r="Q807" s="307" t="str">
        <f t="shared" si="218"/>
        <v/>
      </c>
      <c r="R807" s="307" t="str">
        <f t="shared" si="225"/>
        <v/>
      </c>
      <c r="S807" s="307" t="str">
        <f t="shared" si="226"/>
        <v/>
      </c>
      <c r="T807" s="307" t="str">
        <f t="shared" si="227"/>
        <v/>
      </c>
      <c r="U807" s="307" t="str">
        <f t="shared" si="219"/>
        <v/>
      </c>
      <c r="V807" s="723"/>
      <c r="X807" s="308" t="str">
        <f t="shared" si="228"/>
        <v/>
      </c>
      <c r="Y807" s="309" t="str">
        <f t="shared" si="229"/>
        <v/>
      </c>
      <c r="Z807" s="308" t="str">
        <f t="shared" si="220"/>
        <v/>
      </c>
      <c r="AA807" s="308" t="b">
        <f t="shared" si="221"/>
        <v>1</v>
      </c>
      <c r="AB807" s="308" t="str">
        <f t="shared" si="230"/>
        <v/>
      </c>
      <c r="AC807" s="534" t="str">
        <f t="shared" si="231"/>
        <v/>
      </c>
      <c r="AD807" s="752" t="str">
        <f t="shared" si="232"/>
        <v/>
      </c>
      <c r="AE807" s="534" t="str">
        <f t="shared" si="233"/>
        <v/>
      </c>
      <c r="AF807" s="752" t="str">
        <f t="shared" si="234"/>
        <v/>
      </c>
    </row>
    <row r="808" spans="2:32" x14ac:dyDescent="0.25">
      <c r="B808" s="721"/>
      <c r="C808" s="531" t="str">
        <f>IFERROR(VLOOKUP(B808,'מצבת ורישום גנים'!B:D,3,0),"")</f>
        <v/>
      </c>
      <c r="D808" s="721"/>
      <c r="E808" s="723"/>
      <c r="F808" s="723"/>
      <c r="G808" s="723"/>
      <c r="H808" s="723"/>
      <c r="I808" s="992" t="str">
        <f t="shared" si="235"/>
        <v/>
      </c>
      <c r="J808" s="723"/>
      <c r="K808" s="724"/>
      <c r="L808" s="723"/>
      <c r="M808" s="306" t="str">
        <f t="shared" si="222"/>
        <v/>
      </c>
      <c r="N808" s="32" t="str">
        <f t="shared" si="223"/>
        <v/>
      </c>
      <c r="P808" s="307" t="str">
        <f t="shared" si="224"/>
        <v/>
      </c>
      <c r="Q808" s="307" t="str">
        <f t="shared" si="218"/>
        <v/>
      </c>
      <c r="R808" s="307" t="str">
        <f t="shared" si="225"/>
        <v/>
      </c>
      <c r="S808" s="307" t="str">
        <f t="shared" si="226"/>
        <v/>
      </c>
      <c r="T808" s="307" t="str">
        <f t="shared" si="227"/>
        <v/>
      </c>
      <c r="U808" s="307" t="str">
        <f t="shared" si="219"/>
        <v/>
      </c>
      <c r="V808" s="723"/>
      <c r="X808" s="308" t="str">
        <f t="shared" si="228"/>
        <v/>
      </c>
      <c r="Y808" s="309" t="str">
        <f t="shared" si="229"/>
        <v/>
      </c>
      <c r="Z808" s="308" t="str">
        <f t="shared" si="220"/>
        <v/>
      </c>
      <c r="AA808" s="308" t="b">
        <f t="shared" si="221"/>
        <v>1</v>
      </c>
      <c r="AB808" s="308" t="str">
        <f t="shared" si="230"/>
        <v/>
      </c>
      <c r="AC808" s="534" t="str">
        <f t="shared" si="231"/>
        <v/>
      </c>
      <c r="AD808" s="752" t="str">
        <f t="shared" si="232"/>
        <v/>
      </c>
      <c r="AE808" s="534" t="str">
        <f t="shared" si="233"/>
        <v/>
      </c>
      <c r="AF808" s="752" t="str">
        <f t="shared" si="234"/>
        <v/>
      </c>
    </row>
    <row r="809" spans="2:32" x14ac:dyDescent="0.25">
      <c r="B809" s="721"/>
      <c r="C809" s="531" t="str">
        <f>IFERROR(VLOOKUP(B809,'מצבת ורישום גנים'!B:D,3,0),"")</f>
        <v/>
      </c>
      <c r="D809" s="721"/>
      <c r="E809" s="723"/>
      <c r="F809" s="723"/>
      <c r="G809" s="723"/>
      <c r="H809" s="723"/>
      <c r="I809" s="992" t="str">
        <f t="shared" si="235"/>
        <v/>
      </c>
      <c r="J809" s="723"/>
      <c r="K809" s="724"/>
      <c r="L809" s="723"/>
      <c r="M809" s="306" t="str">
        <f t="shared" si="222"/>
        <v/>
      </c>
      <c r="N809" s="32" t="str">
        <f t="shared" si="223"/>
        <v/>
      </c>
      <c r="P809" s="307" t="str">
        <f t="shared" si="224"/>
        <v/>
      </c>
      <c r="Q809" s="307" t="str">
        <f t="shared" si="218"/>
        <v/>
      </c>
      <c r="R809" s="307" t="str">
        <f t="shared" si="225"/>
        <v/>
      </c>
      <c r="S809" s="307" t="str">
        <f t="shared" si="226"/>
        <v/>
      </c>
      <c r="T809" s="307" t="str">
        <f t="shared" si="227"/>
        <v/>
      </c>
      <c r="U809" s="307" t="str">
        <f t="shared" si="219"/>
        <v/>
      </c>
      <c r="V809" s="723"/>
      <c r="X809" s="308" t="str">
        <f t="shared" si="228"/>
        <v/>
      </c>
      <c r="Y809" s="309" t="str">
        <f t="shared" si="229"/>
        <v/>
      </c>
      <c r="Z809" s="308" t="str">
        <f t="shared" si="220"/>
        <v/>
      </c>
      <c r="AA809" s="308" t="b">
        <f t="shared" si="221"/>
        <v>1</v>
      </c>
      <c r="AB809" s="308" t="str">
        <f t="shared" si="230"/>
        <v/>
      </c>
      <c r="AC809" s="534" t="str">
        <f t="shared" si="231"/>
        <v/>
      </c>
      <c r="AD809" s="752" t="str">
        <f t="shared" si="232"/>
        <v/>
      </c>
      <c r="AE809" s="534" t="str">
        <f t="shared" si="233"/>
        <v/>
      </c>
      <c r="AF809" s="752" t="str">
        <f t="shared" si="234"/>
        <v/>
      </c>
    </row>
    <row r="810" spans="2:32" x14ac:dyDescent="0.25">
      <c r="B810" s="721"/>
      <c r="C810" s="531" t="str">
        <f>IFERROR(VLOOKUP(B810,'מצבת ורישום גנים'!B:D,3,0),"")</f>
        <v/>
      </c>
      <c r="D810" s="721"/>
      <c r="E810" s="723"/>
      <c r="F810" s="723"/>
      <c r="G810" s="723"/>
      <c r="H810" s="723"/>
      <c r="I810" s="992" t="str">
        <f t="shared" si="235"/>
        <v/>
      </c>
      <c r="J810" s="723"/>
      <c r="K810" s="724"/>
      <c r="L810" s="723"/>
      <c r="M810" s="306" t="str">
        <f t="shared" si="222"/>
        <v/>
      </c>
      <c r="N810" s="32" t="str">
        <f t="shared" si="223"/>
        <v/>
      </c>
      <c r="P810" s="307" t="str">
        <f t="shared" si="224"/>
        <v/>
      </c>
      <c r="Q810" s="307" t="str">
        <f t="shared" si="218"/>
        <v/>
      </c>
      <c r="R810" s="307" t="str">
        <f t="shared" si="225"/>
        <v/>
      </c>
      <c r="S810" s="307" t="str">
        <f t="shared" si="226"/>
        <v/>
      </c>
      <c r="T810" s="307" t="str">
        <f t="shared" si="227"/>
        <v/>
      </c>
      <c r="U810" s="307" t="str">
        <f t="shared" si="219"/>
        <v/>
      </c>
      <c r="V810" s="723"/>
      <c r="X810" s="308" t="str">
        <f t="shared" si="228"/>
        <v/>
      </c>
      <c r="Y810" s="309" t="str">
        <f t="shared" si="229"/>
        <v/>
      </c>
      <c r="Z810" s="308" t="str">
        <f t="shared" si="220"/>
        <v/>
      </c>
      <c r="AA810" s="308" t="b">
        <f t="shared" si="221"/>
        <v>1</v>
      </c>
      <c r="AB810" s="308" t="str">
        <f t="shared" si="230"/>
        <v/>
      </c>
      <c r="AC810" s="534" t="str">
        <f t="shared" si="231"/>
        <v/>
      </c>
      <c r="AD810" s="752" t="str">
        <f t="shared" si="232"/>
        <v/>
      </c>
      <c r="AE810" s="534" t="str">
        <f t="shared" si="233"/>
        <v/>
      </c>
      <c r="AF810" s="752" t="str">
        <f t="shared" si="234"/>
        <v/>
      </c>
    </row>
    <row r="811" spans="2:32" x14ac:dyDescent="0.25">
      <c r="B811" s="721"/>
      <c r="C811" s="531" t="str">
        <f>IFERROR(VLOOKUP(B811,'מצבת ורישום גנים'!B:D,3,0),"")</f>
        <v/>
      </c>
      <c r="D811" s="721"/>
      <c r="E811" s="723"/>
      <c r="F811" s="723"/>
      <c r="G811" s="723"/>
      <c r="H811" s="723"/>
      <c r="I811" s="992" t="str">
        <f t="shared" si="235"/>
        <v/>
      </c>
      <c r="J811" s="723"/>
      <c r="K811" s="724"/>
      <c r="L811" s="723"/>
      <c r="M811" s="306" t="str">
        <f t="shared" si="222"/>
        <v/>
      </c>
      <c r="N811" s="32" t="str">
        <f t="shared" si="223"/>
        <v/>
      </c>
      <c r="P811" s="307" t="str">
        <f t="shared" si="224"/>
        <v/>
      </c>
      <c r="Q811" s="307" t="str">
        <f t="shared" si="218"/>
        <v/>
      </c>
      <c r="R811" s="307" t="str">
        <f t="shared" si="225"/>
        <v/>
      </c>
      <c r="S811" s="307" t="str">
        <f t="shared" si="226"/>
        <v/>
      </c>
      <c r="T811" s="307" t="str">
        <f t="shared" si="227"/>
        <v/>
      </c>
      <c r="U811" s="307" t="str">
        <f t="shared" si="219"/>
        <v/>
      </c>
      <c r="V811" s="723"/>
      <c r="X811" s="308" t="str">
        <f t="shared" si="228"/>
        <v/>
      </c>
      <c r="Y811" s="309" t="str">
        <f t="shared" si="229"/>
        <v/>
      </c>
      <c r="Z811" s="308" t="str">
        <f t="shared" si="220"/>
        <v/>
      </c>
      <c r="AA811" s="308" t="b">
        <f t="shared" si="221"/>
        <v>1</v>
      </c>
      <c r="AB811" s="308" t="str">
        <f t="shared" si="230"/>
        <v/>
      </c>
      <c r="AC811" s="534" t="str">
        <f t="shared" si="231"/>
        <v/>
      </c>
      <c r="AD811" s="752" t="str">
        <f t="shared" si="232"/>
        <v/>
      </c>
      <c r="AE811" s="534" t="str">
        <f t="shared" si="233"/>
        <v/>
      </c>
      <c r="AF811" s="752" t="str">
        <f t="shared" si="234"/>
        <v/>
      </c>
    </row>
    <row r="812" spans="2:32" x14ac:dyDescent="0.25">
      <c r="B812" s="721"/>
      <c r="C812" s="531" t="str">
        <f>IFERROR(VLOOKUP(B812,'מצבת ורישום גנים'!B:D,3,0),"")</f>
        <v/>
      </c>
      <c r="D812" s="721"/>
      <c r="E812" s="723"/>
      <c r="F812" s="723"/>
      <c r="G812" s="723"/>
      <c r="H812" s="723"/>
      <c r="I812" s="992" t="str">
        <f t="shared" si="235"/>
        <v/>
      </c>
      <c r="J812" s="723"/>
      <c r="K812" s="724"/>
      <c r="L812" s="723"/>
      <c r="M812" s="306" t="str">
        <f t="shared" si="222"/>
        <v/>
      </c>
      <c r="N812" s="32" t="str">
        <f t="shared" si="223"/>
        <v/>
      </c>
      <c r="P812" s="307" t="str">
        <f t="shared" si="224"/>
        <v/>
      </c>
      <c r="Q812" s="307" t="str">
        <f t="shared" si="218"/>
        <v/>
      </c>
      <c r="R812" s="307" t="str">
        <f t="shared" si="225"/>
        <v/>
      </c>
      <c r="S812" s="307" t="str">
        <f t="shared" si="226"/>
        <v/>
      </c>
      <c r="T812" s="307" t="str">
        <f t="shared" si="227"/>
        <v/>
      </c>
      <c r="U812" s="307" t="str">
        <f t="shared" si="219"/>
        <v/>
      </c>
      <c r="V812" s="723"/>
      <c r="X812" s="308" t="str">
        <f t="shared" si="228"/>
        <v/>
      </c>
      <c r="Y812" s="309" t="str">
        <f t="shared" si="229"/>
        <v/>
      </c>
      <c r="Z812" s="308" t="str">
        <f t="shared" si="220"/>
        <v/>
      </c>
      <c r="AA812" s="308" t="b">
        <f t="shared" si="221"/>
        <v>1</v>
      </c>
      <c r="AB812" s="308" t="str">
        <f t="shared" si="230"/>
        <v/>
      </c>
      <c r="AC812" s="534" t="str">
        <f t="shared" si="231"/>
        <v/>
      </c>
      <c r="AD812" s="752" t="str">
        <f t="shared" si="232"/>
        <v/>
      </c>
      <c r="AE812" s="534" t="str">
        <f t="shared" si="233"/>
        <v/>
      </c>
      <c r="AF812" s="752" t="str">
        <f t="shared" si="234"/>
        <v/>
      </c>
    </row>
    <row r="813" spans="2:32" x14ac:dyDescent="0.25">
      <c r="B813" s="721"/>
      <c r="C813" s="531" t="str">
        <f>IFERROR(VLOOKUP(B813,'מצבת ורישום גנים'!B:D,3,0),"")</f>
        <v/>
      </c>
      <c r="D813" s="721"/>
      <c r="E813" s="723"/>
      <c r="F813" s="723"/>
      <c r="G813" s="723"/>
      <c r="H813" s="723"/>
      <c r="I813" s="992" t="str">
        <f t="shared" si="235"/>
        <v/>
      </c>
      <c r="J813" s="723"/>
      <c r="K813" s="724"/>
      <c r="L813" s="723"/>
      <c r="M813" s="306" t="str">
        <f t="shared" si="222"/>
        <v/>
      </c>
      <c r="N813" s="32" t="str">
        <f t="shared" si="223"/>
        <v/>
      </c>
      <c r="P813" s="307" t="str">
        <f t="shared" si="224"/>
        <v/>
      </c>
      <c r="Q813" s="307" t="str">
        <f t="shared" si="218"/>
        <v/>
      </c>
      <c r="R813" s="307" t="str">
        <f t="shared" si="225"/>
        <v/>
      </c>
      <c r="S813" s="307" t="str">
        <f t="shared" si="226"/>
        <v/>
      </c>
      <c r="T813" s="307" t="str">
        <f t="shared" si="227"/>
        <v/>
      </c>
      <c r="U813" s="307" t="str">
        <f t="shared" si="219"/>
        <v/>
      </c>
      <c r="V813" s="723"/>
      <c r="X813" s="308" t="str">
        <f t="shared" si="228"/>
        <v/>
      </c>
      <c r="Y813" s="309" t="str">
        <f t="shared" si="229"/>
        <v/>
      </c>
      <c r="Z813" s="308" t="str">
        <f t="shared" si="220"/>
        <v/>
      </c>
      <c r="AA813" s="308" t="b">
        <f t="shared" si="221"/>
        <v>1</v>
      </c>
      <c r="AB813" s="308" t="str">
        <f t="shared" si="230"/>
        <v/>
      </c>
      <c r="AC813" s="534" t="str">
        <f t="shared" si="231"/>
        <v/>
      </c>
      <c r="AD813" s="752" t="str">
        <f t="shared" si="232"/>
        <v/>
      </c>
      <c r="AE813" s="534" t="str">
        <f t="shared" si="233"/>
        <v/>
      </c>
      <c r="AF813" s="752" t="str">
        <f t="shared" si="234"/>
        <v/>
      </c>
    </row>
    <row r="814" spans="2:32" x14ac:dyDescent="0.25">
      <c r="B814" s="721"/>
      <c r="C814" s="531" t="str">
        <f>IFERROR(VLOOKUP(B814,'מצבת ורישום גנים'!B:D,3,0),"")</f>
        <v/>
      </c>
      <c r="D814" s="721"/>
      <c r="E814" s="723"/>
      <c r="F814" s="723"/>
      <c r="G814" s="723"/>
      <c r="H814" s="723"/>
      <c r="I814" s="992" t="str">
        <f t="shared" si="235"/>
        <v/>
      </c>
      <c r="J814" s="723"/>
      <c r="K814" s="724"/>
      <c r="L814" s="723"/>
      <c r="M814" s="306" t="str">
        <f t="shared" si="222"/>
        <v/>
      </c>
      <c r="N814" s="32" t="str">
        <f t="shared" si="223"/>
        <v/>
      </c>
      <c r="P814" s="307" t="str">
        <f t="shared" si="224"/>
        <v/>
      </c>
      <c r="Q814" s="307" t="str">
        <f t="shared" si="218"/>
        <v/>
      </c>
      <c r="R814" s="307" t="str">
        <f t="shared" si="225"/>
        <v/>
      </c>
      <c r="S814" s="307" t="str">
        <f t="shared" si="226"/>
        <v/>
      </c>
      <c r="T814" s="307" t="str">
        <f t="shared" si="227"/>
        <v/>
      </c>
      <c r="U814" s="307" t="str">
        <f t="shared" si="219"/>
        <v/>
      </c>
      <c r="V814" s="723"/>
      <c r="X814" s="308" t="str">
        <f t="shared" si="228"/>
        <v/>
      </c>
      <c r="Y814" s="309" t="str">
        <f t="shared" si="229"/>
        <v/>
      </c>
      <c r="Z814" s="308" t="str">
        <f t="shared" si="220"/>
        <v/>
      </c>
      <c r="AA814" s="308" t="b">
        <f t="shared" si="221"/>
        <v>1</v>
      </c>
      <c r="AB814" s="308" t="str">
        <f t="shared" si="230"/>
        <v/>
      </c>
      <c r="AC814" s="534" t="str">
        <f t="shared" si="231"/>
        <v/>
      </c>
      <c r="AD814" s="752" t="str">
        <f t="shared" si="232"/>
        <v/>
      </c>
      <c r="AE814" s="534" t="str">
        <f t="shared" si="233"/>
        <v/>
      </c>
      <c r="AF814" s="752" t="str">
        <f t="shared" si="234"/>
        <v/>
      </c>
    </row>
    <row r="815" spans="2:32" x14ac:dyDescent="0.25">
      <c r="B815" s="721"/>
      <c r="C815" s="531" t="str">
        <f>IFERROR(VLOOKUP(B815,'מצבת ורישום גנים'!B:D,3,0),"")</f>
        <v/>
      </c>
      <c r="D815" s="721"/>
      <c r="E815" s="723"/>
      <c r="F815" s="723"/>
      <c r="G815" s="723"/>
      <c r="H815" s="723"/>
      <c r="I815" s="992" t="str">
        <f t="shared" si="235"/>
        <v/>
      </c>
      <c r="J815" s="723"/>
      <c r="K815" s="724"/>
      <c r="L815" s="723"/>
      <c r="M815" s="306" t="str">
        <f t="shared" si="222"/>
        <v/>
      </c>
      <c r="N815" s="32" t="str">
        <f t="shared" si="223"/>
        <v/>
      </c>
      <c r="P815" s="307" t="str">
        <f t="shared" si="224"/>
        <v/>
      </c>
      <c r="Q815" s="307" t="str">
        <f t="shared" si="218"/>
        <v/>
      </c>
      <c r="R815" s="307" t="str">
        <f t="shared" si="225"/>
        <v/>
      </c>
      <c r="S815" s="307" t="str">
        <f t="shared" si="226"/>
        <v/>
      </c>
      <c r="T815" s="307" t="str">
        <f t="shared" si="227"/>
        <v/>
      </c>
      <c r="U815" s="307" t="str">
        <f t="shared" si="219"/>
        <v/>
      </c>
      <c r="V815" s="723"/>
      <c r="X815" s="308" t="str">
        <f t="shared" si="228"/>
        <v/>
      </c>
      <c r="Y815" s="309" t="str">
        <f t="shared" si="229"/>
        <v/>
      </c>
      <c r="Z815" s="308" t="str">
        <f t="shared" si="220"/>
        <v/>
      </c>
      <c r="AA815" s="308" t="b">
        <f t="shared" si="221"/>
        <v>1</v>
      </c>
      <c r="AB815" s="308" t="str">
        <f t="shared" si="230"/>
        <v/>
      </c>
      <c r="AC815" s="534" t="str">
        <f t="shared" si="231"/>
        <v/>
      </c>
      <c r="AD815" s="752" t="str">
        <f t="shared" si="232"/>
        <v/>
      </c>
      <c r="AE815" s="534" t="str">
        <f t="shared" si="233"/>
        <v/>
      </c>
      <c r="AF815" s="752" t="str">
        <f t="shared" si="234"/>
        <v/>
      </c>
    </row>
    <row r="816" spans="2:32" x14ac:dyDescent="0.25">
      <c r="B816" s="721"/>
      <c r="C816" s="531" t="str">
        <f>IFERROR(VLOOKUP(B816,'מצבת ורישום גנים'!B:D,3,0),"")</f>
        <v/>
      </c>
      <c r="D816" s="721"/>
      <c r="E816" s="723"/>
      <c r="F816" s="723"/>
      <c r="G816" s="723"/>
      <c r="H816" s="723"/>
      <c r="I816" s="992" t="str">
        <f t="shared" si="235"/>
        <v/>
      </c>
      <c r="J816" s="723"/>
      <c r="K816" s="724"/>
      <c r="L816" s="723"/>
      <c r="M816" s="306" t="str">
        <f t="shared" si="222"/>
        <v/>
      </c>
      <c r="N816" s="32" t="str">
        <f t="shared" si="223"/>
        <v/>
      </c>
      <c r="P816" s="307" t="str">
        <f t="shared" si="224"/>
        <v/>
      </c>
      <c r="Q816" s="307" t="str">
        <f t="shared" si="218"/>
        <v/>
      </c>
      <c r="R816" s="307" t="str">
        <f t="shared" si="225"/>
        <v/>
      </c>
      <c r="S816" s="307" t="str">
        <f t="shared" si="226"/>
        <v/>
      </c>
      <c r="T816" s="307" t="str">
        <f t="shared" si="227"/>
        <v/>
      </c>
      <c r="U816" s="307" t="str">
        <f t="shared" si="219"/>
        <v/>
      </c>
      <c r="V816" s="723"/>
      <c r="X816" s="308" t="str">
        <f t="shared" si="228"/>
        <v/>
      </c>
      <c r="Y816" s="309" t="str">
        <f t="shared" si="229"/>
        <v/>
      </c>
      <c r="Z816" s="308" t="str">
        <f t="shared" si="220"/>
        <v/>
      </c>
      <c r="AA816" s="308" t="b">
        <f t="shared" si="221"/>
        <v>1</v>
      </c>
      <c r="AB816" s="308" t="str">
        <f t="shared" si="230"/>
        <v/>
      </c>
      <c r="AC816" s="534" t="str">
        <f t="shared" si="231"/>
        <v/>
      </c>
      <c r="AD816" s="752" t="str">
        <f t="shared" si="232"/>
        <v/>
      </c>
      <c r="AE816" s="534" t="str">
        <f t="shared" si="233"/>
        <v/>
      </c>
      <c r="AF816" s="752" t="str">
        <f t="shared" si="234"/>
        <v/>
      </c>
    </row>
    <row r="817" spans="2:32" x14ac:dyDescent="0.25">
      <c r="B817" s="721"/>
      <c r="C817" s="531" t="str">
        <f>IFERROR(VLOOKUP(B817,'מצבת ורישום גנים'!B:D,3,0),"")</f>
        <v/>
      </c>
      <c r="D817" s="721"/>
      <c r="E817" s="723"/>
      <c r="F817" s="723"/>
      <c r="G817" s="723"/>
      <c r="H817" s="723"/>
      <c r="I817" s="992" t="str">
        <f t="shared" si="235"/>
        <v/>
      </c>
      <c r="J817" s="723"/>
      <c r="K817" s="724"/>
      <c r="L817" s="723"/>
      <c r="M817" s="306" t="str">
        <f t="shared" si="222"/>
        <v/>
      </c>
      <c r="N817" s="32" t="str">
        <f t="shared" si="223"/>
        <v/>
      </c>
      <c r="P817" s="307" t="str">
        <f t="shared" si="224"/>
        <v/>
      </c>
      <c r="Q817" s="307" t="str">
        <f t="shared" si="218"/>
        <v/>
      </c>
      <c r="R817" s="307" t="str">
        <f t="shared" si="225"/>
        <v/>
      </c>
      <c r="S817" s="307" t="str">
        <f t="shared" si="226"/>
        <v/>
      </c>
      <c r="T817" s="307" t="str">
        <f t="shared" si="227"/>
        <v/>
      </c>
      <c r="U817" s="307" t="str">
        <f t="shared" si="219"/>
        <v/>
      </c>
      <c r="V817" s="723"/>
      <c r="X817" s="308" t="str">
        <f t="shared" si="228"/>
        <v/>
      </c>
      <c r="Y817" s="309" t="str">
        <f t="shared" si="229"/>
        <v/>
      </c>
      <c r="Z817" s="308" t="str">
        <f t="shared" si="220"/>
        <v/>
      </c>
      <c r="AA817" s="308" t="b">
        <f t="shared" si="221"/>
        <v>1</v>
      </c>
      <c r="AB817" s="308" t="str">
        <f t="shared" si="230"/>
        <v/>
      </c>
      <c r="AC817" s="534" t="str">
        <f t="shared" si="231"/>
        <v/>
      </c>
      <c r="AD817" s="752" t="str">
        <f t="shared" si="232"/>
        <v/>
      </c>
      <c r="AE817" s="534" t="str">
        <f t="shared" si="233"/>
        <v/>
      </c>
      <c r="AF817" s="752" t="str">
        <f t="shared" si="234"/>
        <v/>
      </c>
    </row>
    <row r="818" spans="2:32" x14ac:dyDescent="0.25">
      <c r="B818" s="721"/>
      <c r="C818" s="531" t="str">
        <f>IFERROR(VLOOKUP(B818,'מצבת ורישום גנים'!B:D,3,0),"")</f>
        <v/>
      </c>
      <c r="D818" s="721"/>
      <c r="E818" s="723"/>
      <c r="F818" s="723"/>
      <c r="G818" s="723"/>
      <c r="H818" s="723"/>
      <c r="I818" s="992" t="str">
        <f t="shared" si="235"/>
        <v/>
      </c>
      <c r="J818" s="723"/>
      <c r="K818" s="724"/>
      <c r="L818" s="723"/>
      <c r="M818" s="306" t="str">
        <f t="shared" si="222"/>
        <v/>
      </c>
      <c r="N818" s="32" t="str">
        <f t="shared" si="223"/>
        <v/>
      </c>
      <c r="P818" s="307" t="str">
        <f t="shared" si="224"/>
        <v/>
      </c>
      <c r="Q818" s="307" t="str">
        <f t="shared" si="218"/>
        <v/>
      </c>
      <c r="R818" s="307" t="str">
        <f t="shared" si="225"/>
        <v/>
      </c>
      <c r="S818" s="307" t="str">
        <f t="shared" si="226"/>
        <v/>
      </c>
      <c r="T818" s="307" t="str">
        <f t="shared" si="227"/>
        <v/>
      </c>
      <c r="U818" s="307" t="str">
        <f t="shared" si="219"/>
        <v/>
      </c>
      <c r="V818" s="723"/>
      <c r="X818" s="308" t="str">
        <f t="shared" si="228"/>
        <v/>
      </c>
      <c r="Y818" s="309" t="str">
        <f t="shared" si="229"/>
        <v/>
      </c>
      <c r="Z818" s="308" t="str">
        <f t="shared" si="220"/>
        <v/>
      </c>
      <c r="AA818" s="308" t="b">
        <f t="shared" si="221"/>
        <v>1</v>
      </c>
      <c r="AB818" s="308" t="str">
        <f t="shared" si="230"/>
        <v/>
      </c>
      <c r="AC818" s="534" t="str">
        <f t="shared" si="231"/>
        <v/>
      </c>
      <c r="AD818" s="752" t="str">
        <f t="shared" si="232"/>
        <v/>
      </c>
      <c r="AE818" s="534" t="str">
        <f t="shared" si="233"/>
        <v/>
      </c>
      <c r="AF818" s="752" t="str">
        <f t="shared" si="234"/>
        <v/>
      </c>
    </row>
    <row r="819" spans="2:32" x14ac:dyDescent="0.25">
      <c r="B819" s="721"/>
      <c r="C819" s="531" t="str">
        <f>IFERROR(VLOOKUP(B819,'מצבת ורישום גנים'!B:D,3,0),"")</f>
        <v/>
      </c>
      <c r="D819" s="721"/>
      <c r="E819" s="723"/>
      <c r="F819" s="723"/>
      <c r="G819" s="723"/>
      <c r="H819" s="723"/>
      <c r="I819" s="992" t="str">
        <f t="shared" si="235"/>
        <v/>
      </c>
      <c r="J819" s="723"/>
      <c r="K819" s="724"/>
      <c r="L819" s="723"/>
      <c r="M819" s="306" t="str">
        <f t="shared" si="222"/>
        <v/>
      </c>
      <c r="N819" s="32" t="str">
        <f t="shared" si="223"/>
        <v/>
      </c>
      <c r="P819" s="307" t="str">
        <f t="shared" si="224"/>
        <v/>
      </c>
      <c r="Q819" s="307" t="str">
        <f t="shared" si="218"/>
        <v/>
      </c>
      <c r="R819" s="307" t="str">
        <f t="shared" si="225"/>
        <v/>
      </c>
      <c r="S819" s="307" t="str">
        <f t="shared" si="226"/>
        <v/>
      </c>
      <c r="T819" s="307" t="str">
        <f t="shared" si="227"/>
        <v/>
      </c>
      <c r="U819" s="307" t="str">
        <f t="shared" si="219"/>
        <v/>
      </c>
      <c r="V819" s="723"/>
      <c r="X819" s="308" t="str">
        <f t="shared" si="228"/>
        <v/>
      </c>
      <c r="Y819" s="309" t="str">
        <f t="shared" si="229"/>
        <v/>
      </c>
      <c r="Z819" s="308" t="str">
        <f t="shared" si="220"/>
        <v/>
      </c>
      <c r="AA819" s="308" t="b">
        <f t="shared" si="221"/>
        <v>1</v>
      </c>
      <c r="AB819" s="308" t="str">
        <f t="shared" si="230"/>
        <v/>
      </c>
      <c r="AC819" s="534" t="str">
        <f t="shared" si="231"/>
        <v/>
      </c>
      <c r="AD819" s="752" t="str">
        <f t="shared" si="232"/>
        <v/>
      </c>
      <c r="AE819" s="534" t="str">
        <f t="shared" si="233"/>
        <v/>
      </c>
      <c r="AF819" s="752" t="str">
        <f t="shared" si="234"/>
        <v/>
      </c>
    </row>
    <row r="820" spans="2:32" x14ac:dyDescent="0.25">
      <c r="B820" s="721"/>
      <c r="C820" s="531" t="str">
        <f>IFERROR(VLOOKUP(B820,'מצבת ורישום גנים'!B:D,3,0),"")</f>
        <v/>
      </c>
      <c r="D820" s="721"/>
      <c r="E820" s="723"/>
      <c r="F820" s="723"/>
      <c r="G820" s="723"/>
      <c r="H820" s="723"/>
      <c r="I820" s="992" t="str">
        <f t="shared" si="235"/>
        <v/>
      </c>
      <c r="J820" s="723"/>
      <c r="K820" s="724"/>
      <c r="L820" s="723"/>
      <c r="M820" s="306" t="str">
        <f t="shared" si="222"/>
        <v/>
      </c>
      <c r="N820" s="32" t="str">
        <f t="shared" si="223"/>
        <v/>
      </c>
      <c r="P820" s="307" t="str">
        <f t="shared" si="224"/>
        <v/>
      </c>
      <c r="Q820" s="307" t="str">
        <f t="shared" si="218"/>
        <v/>
      </c>
      <c r="R820" s="307" t="str">
        <f t="shared" si="225"/>
        <v/>
      </c>
      <c r="S820" s="307" t="str">
        <f t="shared" si="226"/>
        <v/>
      </c>
      <c r="T820" s="307" t="str">
        <f t="shared" si="227"/>
        <v/>
      </c>
      <c r="U820" s="307" t="str">
        <f t="shared" si="219"/>
        <v/>
      </c>
      <c r="V820" s="723"/>
      <c r="X820" s="308" t="str">
        <f t="shared" si="228"/>
        <v/>
      </c>
      <c r="Y820" s="309" t="str">
        <f t="shared" si="229"/>
        <v/>
      </c>
      <c r="Z820" s="308" t="str">
        <f t="shared" si="220"/>
        <v/>
      </c>
      <c r="AA820" s="308" t="b">
        <f t="shared" si="221"/>
        <v>1</v>
      </c>
      <c r="AB820" s="308" t="str">
        <f t="shared" si="230"/>
        <v/>
      </c>
      <c r="AC820" s="534" t="str">
        <f t="shared" si="231"/>
        <v/>
      </c>
      <c r="AD820" s="752" t="str">
        <f t="shared" si="232"/>
        <v/>
      </c>
      <c r="AE820" s="534" t="str">
        <f t="shared" si="233"/>
        <v/>
      </c>
      <c r="AF820" s="752" t="str">
        <f t="shared" si="234"/>
        <v/>
      </c>
    </row>
    <row r="821" spans="2:32" x14ac:dyDescent="0.25">
      <c r="B821" s="721"/>
      <c r="C821" s="531" t="str">
        <f>IFERROR(VLOOKUP(B821,'מצבת ורישום גנים'!B:D,3,0),"")</f>
        <v/>
      </c>
      <c r="D821" s="721"/>
      <c r="E821" s="723"/>
      <c r="F821" s="723"/>
      <c r="G821" s="723"/>
      <c r="H821" s="723"/>
      <c r="I821" s="992" t="str">
        <f t="shared" si="235"/>
        <v/>
      </c>
      <c r="J821" s="723"/>
      <c r="K821" s="724"/>
      <c r="L821" s="723"/>
      <c r="M821" s="306" t="str">
        <f t="shared" si="222"/>
        <v/>
      </c>
      <c r="N821" s="32" t="str">
        <f t="shared" si="223"/>
        <v/>
      </c>
      <c r="P821" s="307" t="str">
        <f t="shared" si="224"/>
        <v/>
      </c>
      <c r="Q821" s="307" t="str">
        <f t="shared" si="218"/>
        <v/>
      </c>
      <c r="R821" s="307" t="str">
        <f t="shared" si="225"/>
        <v/>
      </c>
      <c r="S821" s="307" t="str">
        <f t="shared" si="226"/>
        <v/>
      </c>
      <c r="T821" s="307" t="str">
        <f t="shared" si="227"/>
        <v/>
      </c>
      <c r="U821" s="307" t="str">
        <f t="shared" si="219"/>
        <v/>
      </c>
      <c r="V821" s="723"/>
      <c r="X821" s="308" t="str">
        <f t="shared" si="228"/>
        <v/>
      </c>
      <c r="Y821" s="309" t="str">
        <f t="shared" si="229"/>
        <v/>
      </c>
      <c r="Z821" s="308" t="str">
        <f t="shared" si="220"/>
        <v/>
      </c>
      <c r="AA821" s="308" t="b">
        <f t="shared" si="221"/>
        <v>1</v>
      </c>
      <c r="AB821" s="308" t="str">
        <f t="shared" si="230"/>
        <v/>
      </c>
      <c r="AC821" s="534" t="str">
        <f t="shared" si="231"/>
        <v/>
      </c>
      <c r="AD821" s="752" t="str">
        <f t="shared" si="232"/>
        <v/>
      </c>
      <c r="AE821" s="534" t="str">
        <f t="shared" si="233"/>
        <v/>
      </c>
      <c r="AF821" s="752" t="str">
        <f t="shared" si="234"/>
        <v/>
      </c>
    </row>
    <row r="822" spans="2:32" x14ac:dyDescent="0.25">
      <c r="B822" s="721"/>
      <c r="C822" s="531" t="str">
        <f>IFERROR(VLOOKUP(B822,'מצבת ורישום גנים'!B:D,3,0),"")</f>
        <v/>
      </c>
      <c r="D822" s="721"/>
      <c r="E822" s="723"/>
      <c r="F822" s="723"/>
      <c r="G822" s="723"/>
      <c r="H822" s="723"/>
      <c r="I822" s="992" t="str">
        <f t="shared" si="235"/>
        <v/>
      </c>
      <c r="J822" s="723"/>
      <c r="K822" s="724"/>
      <c r="L822" s="723"/>
      <c r="M822" s="306" t="str">
        <f t="shared" si="222"/>
        <v/>
      </c>
      <c r="N822" s="32" t="str">
        <f t="shared" si="223"/>
        <v/>
      </c>
      <c r="P822" s="307" t="str">
        <f t="shared" si="224"/>
        <v/>
      </c>
      <c r="Q822" s="307" t="str">
        <f t="shared" si="218"/>
        <v/>
      </c>
      <c r="R822" s="307" t="str">
        <f t="shared" si="225"/>
        <v/>
      </c>
      <c r="S822" s="307" t="str">
        <f t="shared" si="226"/>
        <v/>
      </c>
      <c r="T822" s="307" t="str">
        <f t="shared" si="227"/>
        <v/>
      </c>
      <c r="U822" s="307" t="str">
        <f t="shared" si="219"/>
        <v/>
      </c>
      <c r="V822" s="723"/>
      <c r="X822" s="308" t="str">
        <f t="shared" si="228"/>
        <v/>
      </c>
      <c r="Y822" s="309" t="str">
        <f t="shared" si="229"/>
        <v/>
      </c>
      <c r="Z822" s="308" t="str">
        <f t="shared" si="220"/>
        <v/>
      </c>
      <c r="AA822" s="308" t="b">
        <f t="shared" si="221"/>
        <v>1</v>
      </c>
      <c r="AB822" s="308" t="str">
        <f t="shared" si="230"/>
        <v/>
      </c>
      <c r="AC822" s="534" t="str">
        <f t="shared" si="231"/>
        <v/>
      </c>
      <c r="AD822" s="752" t="str">
        <f t="shared" si="232"/>
        <v/>
      </c>
      <c r="AE822" s="534" t="str">
        <f t="shared" si="233"/>
        <v/>
      </c>
      <c r="AF822" s="752" t="str">
        <f t="shared" si="234"/>
        <v/>
      </c>
    </row>
    <row r="823" spans="2:32" x14ac:dyDescent="0.25">
      <c r="B823" s="721"/>
      <c r="C823" s="531" t="str">
        <f>IFERROR(VLOOKUP(B823,'מצבת ורישום גנים'!B:D,3,0),"")</f>
        <v/>
      </c>
      <c r="D823" s="721"/>
      <c r="E823" s="723"/>
      <c r="F823" s="723"/>
      <c r="G823" s="723"/>
      <c r="H823" s="723"/>
      <c r="I823" s="992" t="str">
        <f t="shared" si="235"/>
        <v/>
      </c>
      <c r="J823" s="723"/>
      <c r="K823" s="724"/>
      <c r="L823" s="723"/>
      <c r="M823" s="306" t="str">
        <f t="shared" si="222"/>
        <v/>
      </c>
      <c r="N823" s="32" t="str">
        <f t="shared" si="223"/>
        <v/>
      </c>
      <c r="P823" s="307" t="str">
        <f t="shared" si="224"/>
        <v/>
      </c>
      <c r="Q823" s="307" t="str">
        <f t="shared" si="218"/>
        <v/>
      </c>
      <c r="R823" s="307" t="str">
        <f t="shared" si="225"/>
        <v/>
      </c>
      <c r="S823" s="307" t="str">
        <f t="shared" si="226"/>
        <v/>
      </c>
      <c r="T823" s="307" t="str">
        <f t="shared" si="227"/>
        <v/>
      </c>
      <c r="U823" s="307" t="str">
        <f t="shared" si="219"/>
        <v/>
      </c>
      <c r="V823" s="723"/>
      <c r="X823" s="308" t="str">
        <f t="shared" si="228"/>
        <v/>
      </c>
      <c r="Y823" s="309" t="str">
        <f t="shared" si="229"/>
        <v/>
      </c>
      <c r="Z823" s="308" t="str">
        <f t="shared" si="220"/>
        <v/>
      </c>
      <c r="AA823" s="308" t="b">
        <f t="shared" si="221"/>
        <v>1</v>
      </c>
      <c r="AB823" s="308" t="str">
        <f t="shared" si="230"/>
        <v/>
      </c>
      <c r="AC823" s="534" t="str">
        <f t="shared" si="231"/>
        <v/>
      </c>
      <c r="AD823" s="752" t="str">
        <f t="shared" si="232"/>
        <v/>
      </c>
      <c r="AE823" s="534" t="str">
        <f t="shared" si="233"/>
        <v/>
      </c>
      <c r="AF823" s="752" t="str">
        <f t="shared" si="234"/>
        <v/>
      </c>
    </row>
    <row r="824" spans="2:32" x14ac:dyDescent="0.25">
      <c r="B824" s="721"/>
      <c r="C824" s="531" t="str">
        <f>IFERROR(VLOOKUP(B824,'מצבת ורישום גנים'!B:D,3,0),"")</f>
        <v/>
      </c>
      <c r="D824" s="721"/>
      <c r="E824" s="723"/>
      <c r="F824" s="723"/>
      <c r="G824" s="723"/>
      <c r="H824" s="723"/>
      <c r="I824" s="992" t="str">
        <f t="shared" si="235"/>
        <v/>
      </c>
      <c r="J824" s="723"/>
      <c r="K824" s="724"/>
      <c r="L824" s="723"/>
      <c r="M824" s="306" t="str">
        <f t="shared" si="222"/>
        <v/>
      </c>
      <c r="N824" s="32" t="str">
        <f t="shared" si="223"/>
        <v/>
      </c>
      <c r="P824" s="307" t="str">
        <f t="shared" si="224"/>
        <v/>
      </c>
      <c r="Q824" s="307" t="str">
        <f t="shared" si="218"/>
        <v/>
      </c>
      <c r="R824" s="307" t="str">
        <f t="shared" si="225"/>
        <v/>
      </c>
      <c r="S824" s="307" t="str">
        <f t="shared" si="226"/>
        <v/>
      </c>
      <c r="T824" s="307" t="str">
        <f t="shared" si="227"/>
        <v/>
      </c>
      <c r="U824" s="307" t="str">
        <f t="shared" si="219"/>
        <v/>
      </c>
      <c r="V824" s="723"/>
      <c r="X824" s="308" t="str">
        <f t="shared" si="228"/>
        <v/>
      </c>
      <c r="Y824" s="309" t="str">
        <f t="shared" si="229"/>
        <v/>
      </c>
      <c r="Z824" s="308" t="str">
        <f t="shared" si="220"/>
        <v/>
      </c>
      <c r="AA824" s="308" t="b">
        <f t="shared" si="221"/>
        <v>1</v>
      </c>
      <c r="AB824" s="308" t="str">
        <f t="shared" si="230"/>
        <v/>
      </c>
      <c r="AC824" s="534" t="str">
        <f t="shared" si="231"/>
        <v/>
      </c>
      <c r="AD824" s="752" t="str">
        <f t="shared" si="232"/>
        <v/>
      </c>
      <c r="AE824" s="534" t="str">
        <f t="shared" si="233"/>
        <v/>
      </c>
      <c r="AF824" s="752" t="str">
        <f t="shared" si="234"/>
        <v/>
      </c>
    </row>
    <row r="825" spans="2:32" x14ac:dyDescent="0.25">
      <c r="B825" s="721"/>
      <c r="C825" s="531" t="str">
        <f>IFERROR(VLOOKUP(B825,'מצבת ורישום גנים'!B:D,3,0),"")</f>
        <v/>
      </c>
      <c r="D825" s="721"/>
      <c r="E825" s="723"/>
      <c r="F825" s="723"/>
      <c r="G825" s="723"/>
      <c r="H825" s="723"/>
      <c r="I825" s="992" t="str">
        <f t="shared" si="235"/>
        <v/>
      </c>
      <c r="J825" s="723"/>
      <c r="K825" s="724"/>
      <c r="L825" s="723"/>
      <c r="M825" s="306" t="str">
        <f t="shared" si="222"/>
        <v/>
      </c>
      <c r="N825" s="32" t="str">
        <f t="shared" si="223"/>
        <v/>
      </c>
      <c r="P825" s="307" t="str">
        <f t="shared" si="224"/>
        <v/>
      </c>
      <c r="Q825" s="307" t="str">
        <f t="shared" si="218"/>
        <v/>
      </c>
      <c r="R825" s="307" t="str">
        <f t="shared" si="225"/>
        <v/>
      </c>
      <c r="S825" s="307" t="str">
        <f t="shared" si="226"/>
        <v/>
      </c>
      <c r="T825" s="307" t="str">
        <f t="shared" si="227"/>
        <v/>
      </c>
      <c r="U825" s="307" t="str">
        <f t="shared" si="219"/>
        <v/>
      </c>
      <c r="V825" s="723"/>
      <c r="X825" s="308" t="str">
        <f t="shared" si="228"/>
        <v/>
      </c>
      <c r="Y825" s="309" t="str">
        <f t="shared" si="229"/>
        <v/>
      </c>
      <c r="Z825" s="308" t="str">
        <f t="shared" si="220"/>
        <v/>
      </c>
      <c r="AA825" s="308" t="b">
        <f t="shared" si="221"/>
        <v>1</v>
      </c>
      <c r="AB825" s="308" t="str">
        <f t="shared" si="230"/>
        <v/>
      </c>
      <c r="AC825" s="534" t="str">
        <f t="shared" si="231"/>
        <v/>
      </c>
      <c r="AD825" s="752" t="str">
        <f t="shared" si="232"/>
        <v/>
      </c>
      <c r="AE825" s="534" t="str">
        <f t="shared" si="233"/>
        <v/>
      </c>
      <c r="AF825" s="752" t="str">
        <f t="shared" si="234"/>
        <v/>
      </c>
    </row>
    <row r="826" spans="2:32" x14ac:dyDescent="0.25">
      <c r="B826" s="721"/>
      <c r="C826" s="531" t="str">
        <f>IFERROR(VLOOKUP(B826,'מצבת ורישום גנים'!B:D,3,0),"")</f>
        <v/>
      </c>
      <c r="D826" s="721"/>
      <c r="E826" s="723"/>
      <c r="F826" s="723"/>
      <c r="G826" s="723"/>
      <c r="H826" s="723"/>
      <c r="I826" s="992" t="str">
        <f t="shared" si="235"/>
        <v/>
      </c>
      <c r="J826" s="723"/>
      <c r="K826" s="724"/>
      <c r="L826" s="723"/>
      <c r="M826" s="306" t="str">
        <f t="shared" si="222"/>
        <v/>
      </c>
      <c r="N826" s="32" t="str">
        <f t="shared" si="223"/>
        <v/>
      </c>
      <c r="P826" s="307" t="str">
        <f t="shared" si="224"/>
        <v/>
      </c>
      <c r="Q826" s="307" t="str">
        <f t="shared" si="218"/>
        <v/>
      </c>
      <c r="R826" s="307" t="str">
        <f t="shared" si="225"/>
        <v/>
      </c>
      <c r="S826" s="307" t="str">
        <f t="shared" si="226"/>
        <v/>
      </c>
      <c r="T826" s="307" t="str">
        <f t="shared" si="227"/>
        <v/>
      </c>
      <c r="U826" s="307" t="str">
        <f t="shared" si="219"/>
        <v/>
      </c>
      <c r="V826" s="723"/>
      <c r="X826" s="308" t="str">
        <f t="shared" si="228"/>
        <v/>
      </c>
      <c r="Y826" s="309" t="str">
        <f t="shared" si="229"/>
        <v/>
      </c>
      <c r="Z826" s="308" t="str">
        <f t="shared" si="220"/>
        <v/>
      </c>
      <c r="AA826" s="308" t="b">
        <f t="shared" si="221"/>
        <v>1</v>
      </c>
      <c r="AB826" s="308" t="str">
        <f t="shared" si="230"/>
        <v/>
      </c>
      <c r="AC826" s="534" t="str">
        <f t="shared" si="231"/>
        <v/>
      </c>
      <c r="AD826" s="752" t="str">
        <f t="shared" si="232"/>
        <v/>
      </c>
      <c r="AE826" s="534" t="str">
        <f t="shared" si="233"/>
        <v/>
      </c>
      <c r="AF826" s="752" t="str">
        <f t="shared" si="234"/>
        <v/>
      </c>
    </row>
    <row r="827" spans="2:32" x14ac:dyDescent="0.25">
      <c r="B827" s="721"/>
      <c r="C827" s="531" t="str">
        <f>IFERROR(VLOOKUP(B827,'מצבת ורישום גנים'!B:D,3,0),"")</f>
        <v/>
      </c>
      <c r="D827" s="721"/>
      <c r="E827" s="723"/>
      <c r="F827" s="723"/>
      <c r="G827" s="723"/>
      <c r="H827" s="723"/>
      <c r="I827" s="992" t="str">
        <f t="shared" si="235"/>
        <v/>
      </c>
      <c r="J827" s="723"/>
      <c r="K827" s="724"/>
      <c r="L827" s="723"/>
      <c r="M827" s="306" t="str">
        <f t="shared" si="222"/>
        <v/>
      </c>
      <c r="N827" s="32" t="str">
        <f t="shared" si="223"/>
        <v/>
      </c>
      <c r="P827" s="307" t="str">
        <f t="shared" si="224"/>
        <v/>
      </c>
      <c r="Q827" s="307" t="str">
        <f t="shared" si="218"/>
        <v/>
      </c>
      <c r="R827" s="307" t="str">
        <f t="shared" si="225"/>
        <v/>
      </c>
      <c r="S827" s="307" t="str">
        <f t="shared" si="226"/>
        <v/>
      </c>
      <c r="T827" s="307" t="str">
        <f t="shared" si="227"/>
        <v/>
      </c>
      <c r="U827" s="307" t="str">
        <f t="shared" si="219"/>
        <v/>
      </c>
      <c r="V827" s="723"/>
      <c r="X827" s="308" t="str">
        <f t="shared" si="228"/>
        <v/>
      </c>
      <c r="Y827" s="309" t="str">
        <f t="shared" si="229"/>
        <v/>
      </c>
      <c r="Z827" s="308" t="str">
        <f t="shared" si="220"/>
        <v/>
      </c>
      <c r="AA827" s="308" t="b">
        <f t="shared" si="221"/>
        <v>1</v>
      </c>
      <c r="AB827" s="308" t="str">
        <f t="shared" si="230"/>
        <v/>
      </c>
      <c r="AC827" s="534" t="str">
        <f t="shared" si="231"/>
        <v/>
      </c>
      <c r="AD827" s="752" t="str">
        <f t="shared" si="232"/>
        <v/>
      </c>
      <c r="AE827" s="534" t="str">
        <f t="shared" si="233"/>
        <v/>
      </c>
      <c r="AF827" s="752" t="str">
        <f t="shared" si="234"/>
        <v/>
      </c>
    </row>
    <row r="828" spans="2:32" x14ac:dyDescent="0.25">
      <c r="B828" s="721"/>
      <c r="C828" s="531" t="str">
        <f>IFERROR(VLOOKUP(B828,'מצבת ורישום גנים'!B:D,3,0),"")</f>
        <v/>
      </c>
      <c r="D828" s="721"/>
      <c r="E828" s="723"/>
      <c r="F828" s="723"/>
      <c r="G828" s="723"/>
      <c r="H828" s="723"/>
      <c r="I828" s="992" t="str">
        <f t="shared" si="235"/>
        <v/>
      </c>
      <c r="J828" s="723"/>
      <c r="K828" s="724"/>
      <c r="L828" s="723"/>
      <c r="M828" s="306" t="str">
        <f t="shared" si="222"/>
        <v/>
      </c>
      <c r="N828" s="32" t="str">
        <f t="shared" si="223"/>
        <v/>
      </c>
      <c r="P828" s="307" t="str">
        <f t="shared" si="224"/>
        <v/>
      </c>
      <c r="Q828" s="307" t="str">
        <f t="shared" si="218"/>
        <v/>
      </c>
      <c r="R828" s="307" t="str">
        <f t="shared" si="225"/>
        <v/>
      </c>
      <c r="S828" s="307" t="str">
        <f t="shared" si="226"/>
        <v/>
      </c>
      <c r="T828" s="307" t="str">
        <f t="shared" si="227"/>
        <v/>
      </c>
      <c r="U828" s="307" t="str">
        <f t="shared" si="219"/>
        <v/>
      </c>
      <c r="V828" s="723"/>
      <c r="X828" s="308" t="str">
        <f t="shared" si="228"/>
        <v/>
      </c>
      <c r="Y828" s="309" t="str">
        <f t="shared" si="229"/>
        <v/>
      </c>
      <c r="Z828" s="308" t="str">
        <f t="shared" si="220"/>
        <v/>
      </c>
      <c r="AA828" s="308" t="b">
        <f t="shared" si="221"/>
        <v>1</v>
      </c>
      <c r="AB828" s="308" t="str">
        <f t="shared" si="230"/>
        <v/>
      </c>
      <c r="AC828" s="534" t="str">
        <f t="shared" si="231"/>
        <v/>
      </c>
      <c r="AD828" s="752" t="str">
        <f t="shared" si="232"/>
        <v/>
      </c>
      <c r="AE828" s="534" t="str">
        <f t="shared" si="233"/>
        <v/>
      </c>
      <c r="AF828" s="752" t="str">
        <f t="shared" si="234"/>
        <v/>
      </c>
    </row>
    <row r="829" spans="2:32" x14ac:dyDescent="0.25">
      <c r="B829" s="721"/>
      <c r="C829" s="531" t="str">
        <f>IFERROR(VLOOKUP(B829,'מצבת ורישום גנים'!B:D,3,0),"")</f>
        <v/>
      </c>
      <c r="D829" s="721"/>
      <c r="E829" s="723"/>
      <c r="F829" s="723"/>
      <c r="G829" s="723"/>
      <c r="H829" s="723"/>
      <c r="I829" s="992" t="str">
        <f t="shared" si="235"/>
        <v/>
      </c>
      <c r="J829" s="723"/>
      <c r="K829" s="724"/>
      <c r="L829" s="723"/>
      <c r="M829" s="306" t="str">
        <f t="shared" si="222"/>
        <v/>
      </c>
      <c r="N829" s="32" t="str">
        <f t="shared" si="223"/>
        <v/>
      </c>
      <c r="P829" s="307" t="str">
        <f t="shared" si="224"/>
        <v/>
      </c>
      <c r="Q829" s="307" t="str">
        <f t="shared" si="218"/>
        <v/>
      </c>
      <c r="R829" s="307" t="str">
        <f t="shared" si="225"/>
        <v/>
      </c>
      <c r="S829" s="307" t="str">
        <f t="shared" si="226"/>
        <v/>
      </c>
      <c r="T829" s="307" t="str">
        <f t="shared" si="227"/>
        <v/>
      </c>
      <c r="U829" s="307" t="str">
        <f t="shared" si="219"/>
        <v/>
      </c>
      <c r="V829" s="723"/>
      <c r="X829" s="308" t="str">
        <f t="shared" si="228"/>
        <v/>
      </c>
      <c r="Y829" s="309" t="str">
        <f t="shared" si="229"/>
        <v/>
      </c>
      <c r="Z829" s="308" t="str">
        <f t="shared" si="220"/>
        <v/>
      </c>
      <c r="AA829" s="308" t="b">
        <f t="shared" si="221"/>
        <v>1</v>
      </c>
      <c r="AB829" s="308" t="str">
        <f t="shared" si="230"/>
        <v/>
      </c>
      <c r="AC829" s="534" t="str">
        <f t="shared" si="231"/>
        <v/>
      </c>
      <c r="AD829" s="752" t="str">
        <f t="shared" si="232"/>
        <v/>
      </c>
      <c r="AE829" s="534" t="str">
        <f t="shared" si="233"/>
        <v/>
      </c>
      <c r="AF829" s="752" t="str">
        <f t="shared" si="234"/>
        <v/>
      </c>
    </row>
    <row r="830" spans="2:32" x14ac:dyDescent="0.25">
      <c r="B830" s="721"/>
      <c r="C830" s="531" t="str">
        <f>IFERROR(VLOOKUP(B830,'מצבת ורישום גנים'!B:D,3,0),"")</f>
        <v/>
      </c>
      <c r="D830" s="721"/>
      <c r="E830" s="723"/>
      <c r="F830" s="723"/>
      <c r="G830" s="723"/>
      <c r="H830" s="723"/>
      <c r="I830" s="992" t="str">
        <f t="shared" si="235"/>
        <v/>
      </c>
      <c r="J830" s="723"/>
      <c r="K830" s="724"/>
      <c r="L830" s="723"/>
      <c r="M830" s="306" t="str">
        <f t="shared" si="222"/>
        <v/>
      </c>
      <c r="N830" s="32" t="str">
        <f t="shared" si="223"/>
        <v/>
      </c>
      <c r="P830" s="307" t="str">
        <f t="shared" si="224"/>
        <v/>
      </c>
      <c r="Q830" s="307" t="str">
        <f t="shared" si="218"/>
        <v/>
      </c>
      <c r="R830" s="307" t="str">
        <f t="shared" si="225"/>
        <v/>
      </c>
      <c r="S830" s="307" t="str">
        <f t="shared" si="226"/>
        <v/>
      </c>
      <c r="T830" s="307" t="str">
        <f t="shared" si="227"/>
        <v/>
      </c>
      <c r="U830" s="307" t="str">
        <f t="shared" si="219"/>
        <v/>
      </c>
      <c r="V830" s="723"/>
      <c r="X830" s="308" t="str">
        <f t="shared" si="228"/>
        <v/>
      </c>
      <c r="Y830" s="309" t="str">
        <f t="shared" si="229"/>
        <v/>
      </c>
      <c r="Z830" s="308" t="str">
        <f t="shared" si="220"/>
        <v/>
      </c>
      <c r="AA830" s="308" t="b">
        <f t="shared" si="221"/>
        <v>1</v>
      </c>
      <c r="AB830" s="308" t="str">
        <f t="shared" si="230"/>
        <v/>
      </c>
      <c r="AC830" s="534" t="str">
        <f t="shared" si="231"/>
        <v/>
      </c>
      <c r="AD830" s="752" t="str">
        <f t="shared" si="232"/>
        <v/>
      </c>
      <c r="AE830" s="534" t="str">
        <f t="shared" si="233"/>
        <v/>
      </c>
      <c r="AF830" s="752" t="str">
        <f t="shared" si="234"/>
        <v/>
      </c>
    </row>
    <row r="831" spans="2:32" x14ac:dyDescent="0.25">
      <c r="B831" s="721"/>
      <c r="C831" s="531" t="str">
        <f>IFERROR(VLOOKUP(B831,'מצבת ורישום גנים'!B:D,3,0),"")</f>
        <v/>
      </c>
      <c r="D831" s="721"/>
      <c r="E831" s="723"/>
      <c r="F831" s="723"/>
      <c r="G831" s="723"/>
      <c r="H831" s="723"/>
      <c r="I831" s="992" t="str">
        <f t="shared" si="235"/>
        <v/>
      </c>
      <c r="J831" s="723"/>
      <c r="K831" s="724"/>
      <c r="L831" s="723"/>
      <c r="M831" s="306" t="str">
        <f t="shared" si="222"/>
        <v/>
      </c>
      <c r="N831" s="32" t="str">
        <f t="shared" si="223"/>
        <v/>
      </c>
      <c r="P831" s="307" t="str">
        <f t="shared" si="224"/>
        <v/>
      </c>
      <c r="Q831" s="307" t="str">
        <f t="shared" si="218"/>
        <v/>
      </c>
      <c r="R831" s="307" t="str">
        <f t="shared" si="225"/>
        <v/>
      </c>
      <c r="S831" s="307" t="str">
        <f t="shared" si="226"/>
        <v/>
      </c>
      <c r="T831" s="307" t="str">
        <f t="shared" si="227"/>
        <v/>
      </c>
      <c r="U831" s="307" t="str">
        <f t="shared" si="219"/>
        <v/>
      </c>
      <c r="V831" s="723"/>
      <c r="X831" s="308" t="str">
        <f t="shared" si="228"/>
        <v/>
      </c>
      <c r="Y831" s="309" t="str">
        <f t="shared" si="229"/>
        <v/>
      </c>
      <c r="Z831" s="308" t="str">
        <f t="shared" si="220"/>
        <v/>
      </c>
      <c r="AA831" s="308" t="b">
        <f t="shared" si="221"/>
        <v>1</v>
      </c>
      <c r="AB831" s="308" t="str">
        <f t="shared" si="230"/>
        <v/>
      </c>
      <c r="AC831" s="534" t="str">
        <f t="shared" si="231"/>
        <v/>
      </c>
      <c r="AD831" s="752" t="str">
        <f t="shared" si="232"/>
        <v/>
      </c>
      <c r="AE831" s="534" t="str">
        <f t="shared" si="233"/>
        <v/>
      </c>
      <c r="AF831" s="752" t="str">
        <f t="shared" si="234"/>
        <v/>
      </c>
    </row>
    <row r="832" spans="2:32" x14ac:dyDescent="0.25">
      <c r="B832" s="721"/>
      <c r="C832" s="531" t="str">
        <f>IFERROR(VLOOKUP(B832,'מצבת ורישום גנים'!B:D,3,0),"")</f>
        <v/>
      </c>
      <c r="D832" s="721"/>
      <c r="E832" s="723"/>
      <c r="F832" s="723"/>
      <c r="G832" s="723"/>
      <c r="H832" s="723"/>
      <c r="I832" s="992" t="str">
        <f t="shared" si="235"/>
        <v/>
      </c>
      <c r="J832" s="723"/>
      <c r="K832" s="724"/>
      <c r="L832" s="723"/>
      <c r="M832" s="306" t="str">
        <f t="shared" si="222"/>
        <v/>
      </c>
      <c r="N832" s="32" t="str">
        <f t="shared" si="223"/>
        <v/>
      </c>
      <c r="P832" s="307" t="str">
        <f t="shared" si="224"/>
        <v/>
      </c>
      <c r="Q832" s="307" t="str">
        <f t="shared" si="218"/>
        <v/>
      </c>
      <c r="R832" s="307" t="str">
        <f t="shared" si="225"/>
        <v/>
      </c>
      <c r="S832" s="307" t="str">
        <f t="shared" si="226"/>
        <v/>
      </c>
      <c r="T832" s="307" t="str">
        <f t="shared" si="227"/>
        <v/>
      </c>
      <c r="U832" s="307" t="str">
        <f t="shared" si="219"/>
        <v/>
      </c>
      <c r="V832" s="723"/>
      <c r="X832" s="308" t="str">
        <f t="shared" si="228"/>
        <v/>
      </c>
      <c r="Y832" s="309" t="str">
        <f t="shared" si="229"/>
        <v/>
      </c>
      <c r="Z832" s="308" t="str">
        <f t="shared" si="220"/>
        <v/>
      </c>
      <c r="AA832" s="308" t="b">
        <f t="shared" si="221"/>
        <v>1</v>
      </c>
      <c r="AB832" s="308" t="str">
        <f t="shared" si="230"/>
        <v/>
      </c>
      <c r="AC832" s="534" t="str">
        <f t="shared" si="231"/>
        <v/>
      </c>
      <c r="AD832" s="752" t="str">
        <f t="shared" si="232"/>
        <v/>
      </c>
      <c r="AE832" s="534" t="str">
        <f t="shared" si="233"/>
        <v/>
      </c>
      <c r="AF832" s="752" t="str">
        <f t="shared" si="234"/>
        <v/>
      </c>
    </row>
    <row r="833" spans="2:32" x14ac:dyDescent="0.25">
      <c r="B833" s="721"/>
      <c r="C833" s="531" t="str">
        <f>IFERROR(VLOOKUP(B833,'מצבת ורישום גנים'!B:D,3,0),"")</f>
        <v/>
      </c>
      <c r="D833" s="721"/>
      <c r="E833" s="723"/>
      <c r="F833" s="723"/>
      <c r="G833" s="723"/>
      <c r="H833" s="723"/>
      <c r="I833" s="992" t="str">
        <f t="shared" si="235"/>
        <v/>
      </c>
      <c r="J833" s="723"/>
      <c r="K833" s="724"/>
      <c r="L833" s="723"/>
      <c r="M833" s="306" t="str">
        <f t="shared" si="222"/>
        <v/>
      </c>
      <c r="N833" s="32" t="str">
        <f t="shared" si="223"/>
        <v/>
      </c>
      <c r="P833" s="307" t="str">
        <f t="shared" si="224"/>
        <v/>
      </c>
      <c r="Q833" s="307" t="str">
        <f t="shared" si="218"/>
        <v/>
      </c>
      <c r="R833" s="307" t="str">
        <f t="shared" si="225"/>
        <v/>
      </c>
      <c r="S833" s="307" t="str">
        <f t="shared" si="226"/>
        <v/>
      </c>
      <c r="T833" s="307" t="str">
        <f t="shared" si="227"/>
        <v/>
      </c>
      <c r="U833" s="307" t="str">
        <f t="shared" si="219"/>
        <v/>
      </c>
      <c r="V833" s="723"/>
      <c r="X833" s="308" t="str">
        <f t="shared" si="228"/>
        <v/>
      </c>
      <c r="Y833" s="309" t="str">
        <f t="shared" si="229"/>
        <v/>
      </c>
      <c r="Z833" s="308" t="str">
        <f t="shared" si="220"/>
        <v/>
      </c>
      <c r="AA833" s="308" t="b">
        <f t="shared" si="221"/>
        <v>1</v>
      </c>
      <c r="AB833" s="308" t="str">
        <f t="shared" si="230"/>
        <v/>
      </c>
      <c r="AC833" s="534" t="str">
        <f t="shared" si="231"/>
        <v/>
      </c>
      <c r="AD833" s="752" t="str">
        <f t="shared" si="232"/>
        <v/>
      </c>
      <c r="AE833" s="534" t="str">
        <f t="shared" si="233"/>
        <v/>
      </c>
      <c r="AF833" s="752" t="str">
        <f t="shared" si="234"/>
        <v/>
      </c>
    </row>
    <row r="834" spans="2:32" x14ac:dyDescent="0.25">
      <c r="B834" s="721"/>
      <c r="C834" s="531" t="str">
        <f>IFERROR(VLOOKUP(B834,'מצבת ורישום גנים'!B:D,3,0),"")</f>
        <v/>
      </c>
      <c r="D834" s="721"/>
      <c r="E834" s="723"/>
      <c r="F834" s="723"/>
      <c r="G834" s="723"/>
      <c r="H834" s="723"/>
      <c r="I834" s="992" t="str">
        <f t="shared" si="235"/>
        <v/>
      </c>
      <c r="J834" s="723"/>
      <c r="K834" s="724"/>
      <c r="L834" s="723"/>
      <c r="M834" s="306" t="str">
        <f t="shared" si="222"/>
        <v/>
      </c>
      <c r="N834" s="32" t="str">
        <f t="shared" si="223"/>
        <v/>
      </c>
      <c r="P834" s="307" t="str">
        <f t="shared" si="224"/>
        <v/>
      </c>
      <c r="Q834" s="307" t="str">
        <f t="shared" si="218"/>
        <v/>
      </c>
      <c r="R834" s="307" t="str">
        <f t="shared" si="225"/>
        <v/>
      </c>
      <c r="S834" s="307" t="str">
        <f t="shared" si="226"/>
        <v/>
      </c>
      <c r="T834" s="307" t="str">
        <f t="shared" si="227"/>
        <v/>
      </c>
      <c r="U834" s="307" t="str">
        <f t="shared" si="219"/>
        <v/>
      </c>
      <c r="V834" s="723"/>
      <c r="X834" s="308" t="str">
        <f t="shared" si="228"/>
        <v/>
      </c>
      <c r="Y834" s="309" t="str">
        <f t="shared" si="229"/>
        <v/>
      </c>
      <c r="Z834" s="308" t="str">
        <f t="shared" si="220"/>
        <v/>
      </c>
      <c r="AA834" s="308" t="b">
        <f t="shared" si="221"/>
        <v>1</v>
      </c>
      <c r="AB834" s="308" t="str">
        <f t="shared" si="230"/>
        <v/>
      </c>
      <c r="AC834" s="534" t="str">
        <f t="shared" si="231"/>
        <v/>
      </c>
      <c r="AD834" s="752" t="str">
        <f t="shared" si="232"/>
        <v/>
      </c>
      <c r="AE834" s="534" t="str">
        <f t="shared" si="233"/>
        <v/>
      </c>
      <c r="AF834" s="752" t="str">
        <f t="shared" si="234"/>
        <v/>
      </c>
    </row>
    <row r="835" spans="2:32" x14ac:dyDescent="0.25">
      <c r="B835" s="721"/>
      <c r="C835" s="531" t="str">
        <f>IFERROR(VLOOKUP(B835,'מצבת ורישום גנים'!B:D,3,0),"")</f>
        <v/>
      </c>
      <c r="D835" s="721"/>
      <c r="E835" s="723"/>
      <c r="F835" s="723"/>
      <c r="G835" s="723"/>
      <c r="H835" s="723"/>
      <c r="I835" s="992" t="str">
        <f t="shared" si="235"/>
        <v/>
      </c>
      <c r="J835" s="723"/>
      <c r="K835" s="724"/>
      <c r="L835" s="723"/>
      <c r="M835" s="306" t="str">
        <f t="shared" si="222"/>
        <v/>
      </c>
      <c r="N835" s="32" t="str">
        <f t="shared" si="223"/>
        <v/>
      </c>
      <c r="P835" s="307" t="str">
        <f t="shared" si="224"/>
        <v/>
      </c>
      <c r="Q835" s="307" t="str">
        <f t="shared" si="218"/>
        <v/>
      </c>
      <c r="R835" s="307" t="str">
        <f t="shared" si="225"/>
        <v/>
      </c>
      <c r="S835" s="307" t="str">
        <f t="shared" si="226"/>
        <v/>
      </c>
      <c r="T835" s="307" t="str">
        <f t="shared" si="227"/>
        <v/>
      </c>
      <c r="U835" s="307" t="str">
        <f t="shared" si="219"/>
        <v/>
      </c>
      <c r="V835" s="723"/>
      <c r="X835" s="308" t="str">
        <f t="shared" si="228"/>
        <v/>
      </c>
      <c r="Y835" s="309" t="str">
        <f t="shared" si="229"/>
        <v/>
      </c>
      <c r="Z835" s="308" t="str">
        <f t="shared" si="220"/>
        <v/>
      </c>
      <c r="AA835" s="308" t="b">
        <f t="shared" si="221"/>
        <v>1</v>
      </c>
      <c r="AB835" s="308" t="str">
        <f t="shared" si="230"/>
        <v/>
      </c>
      <c r="AC835" s="534" t="str">
        <f t="shared" si="231"/>
        <v/>
      </c>
      <c r="AD835" s="752" t="str">
        <f t="shared" si="232"/>
        <v/>
      </c>
      <c r="AE835" s="534" t="str">
        <f t="shared" si="233"/>
        <v/>
      </c>
      <c r="AF835" s="752" t="str">
        <f t="shared" si="234"/>
        <v/>
      </c>
    </row>
    <row r="836" spans="2:32" x14ac:dyDescent="0.25">
      <c r="B836" s="721"/>
      <c r="C836" s="531" t="str">
        <f>IFERROR(VLOOKUP(B836,'מצבת ורישום גנים'!B:D,3,0),"")</f>
        <v/>
      </c>
      <c r="D836" s="721"/>
      <c r="E836" s="723"/>
      <c r="F836" s="723"/>
      <c r="G836" s="723"/>
      <c r="H836" s="723"/>
      <c r="I836" s="992" t="str">
        <f t="shared" si="235"/>
        <v/>
      </c>
      <c r="J836" s="723"/>
      <c r="K836" s="724"/>
      <c r="L836" s="723"/>
      <c r="M836" s="306" t="str">
        <f t="shared" si="222"/>
        <v/>
      </c>
      <c r="N836" s="32" t="str">
        <f t="shared" si="223"/>
        <v/>
      </c>
      <c r="P836" s="307" t="str">
        <f t="shared" si="224"/>
        <v/>
      </c>
      <c r="Q836" s="307" t="str">
        <f t="shared" si="218"/>
        <v/>
      </c>
      <c r="R836" s="307" t="str">
        <f t="shared" si="225"/>
        <v/>
      </c>
      <c r="S836" s="307" t="str">
        <f t="shared" si="226"/>
        <v/>
      </c>
      <c r="T836" s="307" t="str">
        <f t="shared" si="227"/>
        <v/>
      </c>
      <c r="U836" s="307" t="str">
        <f t="shared" si="219"/>
        <v/>
      </c>
      <c r="V836" s="723"/>
      <c r="X836" s="308" t="str">
        <f t="shared" si="228"/>
        <v/>
      </c>
      <c r="Y836" s="309" t="str">
        <f t="shared" si="229"/>
        <v/>
      </c>
      <c r="Z836" s="308" t="str">
        <f t="shared" si="220"/>
        <v/>
      </c>
      <c r="AA836" s="308" t="b">
        <f t="shared" si="221"/>
        <v>1</v>
      </c>
      <c r="AB836" s="308" t="str">
        <f t="shared" si="230"/>
        <v/>
      </c>
      <c r="AC836" s="534" t="str">
        <f t="shared" si="231"/>
        <v/>
      </c>
      <c r="AD836" s="752" t="str">
        <f t="shared" si="232"/>
        <v/>
      </c>
      <c r="AE836" s="534" t="str">
        <f t="shared" si="233"/>
        <v/>
      </c>
      <c r="AF836" s="752" t="str">
        <f t="shared" si="234"/>
        <v/>
      </c>
    </row>
    <row r="837" spans="2:32" x14ac:dyDescent="0.25">
      <c r="B837" s="721"/>
      <c r="C837" s="531" t="str">
        <f>IFERROR(VLOOKUP(B837,'מצבת ורישום גנים'!B:D,3,0),"")</f>
        <v/>
      </c>
      <c r="D837" s="721"/>
      <c r="E837" s="723"/>
      <c r="F837" s="723"/>
      <c r="G837" s="723"/>
      <c r="H837" s="723"/>
      <c r="I837" s="992" t="str">
        <f t="shared" si="235"/>
        <v/>
      </c>
      <c r="J837" s="723"/>
      <c r="K837" s="724"/>
      <c r="L837" s="723"/>
      <c r="M837" s="306" t="str">
        <f t="shared" si="222"/>
        <v/>
      </c>
      <c r="N837" s="32" t="str">
        <f t="shared" si="223"/>
        <v/>
      </c>
      <c r="P837" s="307" t="str">
        <f t="shared" si="224"/>
        <v/>
      </c>
      <c r="Q837" s="307" t="str">
        <f t="shared" si="218"/>
        <v/>
      </c>
      <c r="R837" s="307" t="str">
        <f t="shared" si="225"/>
        <v/>
      </c>
      <c r="S837" s="307" t="str">
        <f t="shared" si="226"/>
        <v/>
      </c>
      <c r="T837" s="307" t="str">
        <f t="shared" si="227"/>
        <v/>
      </c>
      <c r="U837" s="307" t="str">
        <f t="shared" si="219"/>
        <v/>
      </c>
      <c r="V837" s="723"/>
      <c r="X837" s="308" t="str">
        <f t="shared" si="228"/>
        <v/>
      </c>
      <c r="Y837" s="309" t="str">
        <f t="shared" si="229"/>
        <v/>
      </c>
      <c r="Z837" s="308" t="str">
        <f t="shared" si="220"/>
        <v/>
      </c>
      <c r="AA837" s="308" t="b">
        <f t="shared" si="221"/>
        <v>1</v>
      </c>
      <c r="AB837" s="308" t="str">
        <f t="shared" si="230"/>
        <v/>
      </c>
      <c r="AC837" s="534" t="str">
        <f t="shared" si="231"/>
        <v/>
      </c>
      <c r="AD837" s="752" t="str">
        <f t="shared" si="232"/>
        <v/>
      </c>
      <c r="AE837" s="534" t="str">
        <f t="shared" si="233"/>
        <v/>
      </c>
      <c r="AF837" s="752" t="str">
        <f t="shared" si="234"/>
        <v/>
      </c>
    </row>
    <row r="838" spans="2:32" x14ac:dyDescent="0.25">
      <c r="B838" s="721"/>
      <c r="C838" s="531" t="str">
        <f>IFERROR(VLOOKUP(B838,'מצבת ורישום גנים'!B:D,3,0),"")</f>
        <v/>
      </c>
      <c r="D838" s="721"/>
      <c r="E838" s="723"/>
      <c r="F838" s="723"/>
      <c r="G838" s="723"/>
      <c r="H838" s="723"/>
      <c r="I838" s="992" t="str">
        <f t="shared" si="235"/>
        <v/>
      </c>
      <c r="J838" s="723"/>
      <c r="K838" s="724"/>
      <c r="L838" s="723"/>
      <c r="M838" s="306" t="str">
        <f t="shared" si="222"/>
        <v/>
      </c>
      <c r="N838" s="32" t="str">
        <f t="shared" si="223"/>
        <v/>
      </c>
      <c r="P838" s="307" t="str">
        <f t="shared" si="224"/>
        <v/>
      </c>
      <c r="Q838" s="307" t="str">
        <f t="shared" si="218"/>
        <v/>
      </c>
      <c r="R838" s="307" t="str">
        <f t="shared" si="225"/>
        <v/>
      </c>
      <c r="S838" s="307" t="str">
        <f t="shared" si="226"/>
        <v/>
      </c>
      <c r="T838" s="307" t="str">
        <f t="shared" si="227"/>
        <v/>
      </c>
      <c r="U838" s="307" t="str">
        <f t="shared" si="219"/>
        <v/>
      </c>
      <c r="V838" s="723"/>
      <c r="X838" s="308" t="str">
        <f t="shared" si="228"/>
        <v/>
      </c>
      <c r="Y838" s="309" t="str">
        <f t="shared" si="229"/>
        <v/>
      </c>
      <c r="Z838" s="308" t="str">
        <f t="shared" si="220"/>
        <v/>
      </c>
      <c r="AA838" s="308" t="b">
        <f t="shared" si="221"/>
        <v>1</v>
      </c>
      <c r="AB838" s="308" t="str">
        <f t="shared" si="230"/>
        <v/>
      </c>
      <c r="AC838" s="534" t="str">
        <f t="shared" si="231"/>
        <v/>
      </c>
      <c r="AD838" s="752" t="str">
        <f t="shared" si="232"/>
        <v/>
      </c>
      <c r="AE838" s="534" t="str">
        <f t="shared" si="233"/>
        <v/>
      </c>
      <c r="AF838" s="752" t="str">
        <f t="shared" si="234"/>
        <v/>
      </c>
    </row>
    <row r="839" spans="2:32" x14ac:dyDescent="0.25">
      <c r="B839" s="721"/>
      <c r="C839" s="531" t="str">
        <f>IFERROR(VLOOKUP(B839,'מצבת ורישום גנים'!B:D,3,0),"")</f>
        <v/>
      </c>
      <c r="D839" s="721"/>
      <c r="E839" s="723"/>
      <c r="F839" s="723"/>
      <c r="G839" s="723"/>
      <c r="H839" s="723"/>
      <c r="I839" s="992" t="str">
        <f t="shared" si="235"/>
        <v/>
      </c>
      <c r="J839" s="723"/>
      <c r="K839" s="724"/>
      <c r="L839" s="723"/>
      <c r="M839" s="306" t="str">
        <f t="shared" si="222"/>
        <v/>
      </c>
      <c r="N839" s="32" t="str">
        <f t="shared" si="223"/>
        <v/>
      </c>
      <c r="P839" s="307" t="str">
        <f t="shared" si="224"/>
        <v/>
      </c>
      <c r="Q839" s="307" t="str">
        <f t="shared" si="218"/>
        <v/>
      </c>
      <c r="R839" s="307" t="str">
        <f t="shared" si="225"/>
        <v/>
      </c>
      <c r="S839" s="307" t="str">
        <f t="shared" si="226"/>
        <v/>
      </c>
      <c r="T839" s="307" t="str">
        <f t="shared" si="227"/>
        <v/>
      </c>
      <c r="U839" s="307" t="str">
        <f t="shared" si="219"/>
        <v/>
      </c>
      <c r="V839" s="723"/>
      <c r="X839" s="308" t="str">
        <f t="shared" si="228"/>
        <v/>
      </c>
      <c r="Y839" s="309" t="str">
        <f t="shared" si="229"/>
        <v/>
      </c>
      <c r="Z839" s="308" t="str">
        <f t="shared" si="220"/>
        <v/>
      </c>
      <c r="AA839" s="308" t="b">
        <f t="shared" si="221"/>
        <v>1</v>
      </c>
      <c r="AB839" s="308" t="str">
        <f t="shared" si="230"/>
        <v/>
      </c>
      <c r="AC839" s="534" t="str">
        <f t="shared" si="231"/>
        <v/>
      </c>
      <c r="AD839" s="752" t="str">
        <f t="shared" si="232"/>
        <v/>
      </c>
      <c r="AE839" s="534" t="str">
        <f t="shared" si="233"/>
        <v/>
      </c>
      <c r="AF839" s="752" t="str">
        <f t="shared" si="234"/>
        <v/>
      </c>
    </row>
    <row r="840" spans="2:32" x14ac:dyDescent="0.25">
      <c r="B840" s="721"/>
      <c r="C840" s="531" t="str">
        <f>IFERROR(VLOOKUP(B840,'מצבת ורישום גנים'!B:D,3,0),"")</f>
        <v/>
      </c>
      <c r="D840" s="721"/>
      <c r="E840" s="723"/>
      <c r="F840" s="723"/>
      <c r="G840" s="723"/>
      <c r="H840" s="723"/>
      <c r="I840" s="992" t="str">
        <f t="shared" si="235"/>
        <v/>
      </c>
      <c r="J840" s="723"/>
      <c r="K840" s="724"/>
      <c r="L840" s="723"/>
      <c r="M840" s="306" t="str">
        <f t="shared" si="222"/>
        <v/>
      </c>
      <c r="N840" s="32" t="str">
        <f t="shared" si="223"/>
        <v/>
      </c>
      <c r="P840" s="307" t="str">
        <f t="shared" si="224"/>
        <v/>
      </c>
      <c r="Q840" s="307" t="str">
        <f t="shared" si="218"/>
        <v/>
      </c>
      <c r="R840" s="307" t="str">
        <f t="shared" si="225"/>
        <v/>
      </c>
      <c r="S840" s="307" t="str">
        <f t="shared" si="226"/>
        <v/>
      </c>
      <c r="T840" s="307" t="str">
        <f t="shared" si="227"/>
        <v/>
      </c>
      <c r="U840" s="307" t="str">
        <f t="shared" si="219"/>
        <v/>
      </c>
      <c r="V840" s="723"/>
      <c r="X840" s="308" t="str">
        <f t="shared" si="228"/>
        <v/>
      </c>
      <c r="Y840" s="309" t="str">
        <f t="shared" si="229"/>
        <v/>
      </c>
      <c r="Z840" s="308" t="str">
        <f t="shared" si="220"/>
        <v/>
      </c>
      <c r="AA840" s="308" t="b">
        <f t="shared" si="221"/>
        <v>1</v>
      </c>
      <c r="AB840" s="308" t="str">
        <f t="shared" si="230"/>
        <v/>
      </c>
      <c r="AC840" s="534" t="str">
        <f t="shared" si="231"/>
        <v/>
      </c>
      <c r="AD840" s="752" t="str">
        <f t="shared" si="232"/>
        <v/>
      </c>
      <c r="AE840" s="534" t="str">
        <f t="shared" si="233"/>
        <v/>
      </c>
      <c r="AF840" s="752" t="str">
        <f t="shared" si="234"/>
        <v/>
      </c>
    </row>
    <row r="841" spans="2:32" x14ac:dyDescent="0.25">
      <c r="B841" s="721"/>
      <c r="C841" s="531" t="str">
        <f>IFERROR(VLOOKUP(B841,'מצבת ורישום גנים'!B:D,3,0),"")</f>
        <v/>
      </c>
      <c r="D841" s="721"/>
      <c r="E841" s="723"/>
      <c r="F841" s="723"/>
      <c r="G841" s="723"/>
      <c r="H841" s="723"/>
      <c r="I841" s="992" t="str">
        <f t="shared" si="235"/>
        <v/>
      </c>
      <c r="J841" s="723"/>
      <c r="K841" s="724"/>
      <c r="L841" s="723"/>
      <c r="M841" s="306" t="str">
        <f t="shared" si="222"/>
        <v/>
      </c>
      <c r="N841" s="32" t="str">
        <f t="shared" si="223"/>
        <v/>
      </c>
      <c r="P841" s="307" t="str">
        <f t="shared" si="224"/>
        <v/>
      </c>
      <c r="Q841" s="307" t="str">
        <f t="shared" si="218"/>
        <v/>
      </c>
      <c r="R841" s="307" t="str">
        <f t="shared" si="225"/>
        <v/>
      </c>
      <c r="S841" s="307" t="str">
        <f t="shared" si="226"/>
        <v/>
      </c>
      <c r="T841" s="307" t="str">
        <f t="shared" si="227"/>
        <v/>
      </c>
      <c r="U841" s="307" t="str">
        <f t="shared" si="219"/>
        <v/>
      </c>
      <c r="V841" s="723"/>
      <c r="X841" s="308" t="str">
        <f t="shared" si="228"/>
        <v/>
      </c>
      <c r="Y841" s="309" t="str">
        <f t="shared" si="229"/>
        <v/>
      </c>
      <c r="Z841" s="308" t="str">
        <f t="shared" si="220"/>
        <v/>
      </c>
      <c r="AA841" s="308" t="b">
        <f t="shared" si="221"/>
        <v>1</v>
      </c>
      <c r="AB841" s="308" t="str">
        <f t="shared" si="230"/>
        <v/>
      </c>
      <c r="AC841" s="534" t="str">
        <f t="shared" si="231"/>
        <v/>
      </c>
      <c r="AD841" s="752" t="str">
        <f t="shared" si="232"/>
        <v/>
      </c>
      <c r="AE841" s="534" t="str">
        <f t="shared" si="233"/>
        <v/>
      </c>
      <c r="AF841" s="752" t="str">
        <f t="shared" si="234"/>
        <v/>
      </c>
    </row>
    <row r="842" spans="2:32" x14ac:dyDescent="0.25">
      <c r="B842" s="721"/>
      <c r="C842" s="531" t="str">
        <f>IFERROR(VLOOKUP(B842,'מצבת ורישום גנים'!B:D,3,0),"")</f>
        <v/>
      </c>
      <c r="D842" s="721"/>
      <c r="E842" s="723"/>
      <c r="F842" s="723"/>
      <c r="G842" s="723"/>
      <c r="H842" s="723"/>
      <c r="I842" s="992" t="str">
        <f t="shared" si="235"/>
        <v/>
      </c>
      <c r="J842" s="723"/>
      <c r="K842" s="724"/>
      <c r="L842" s="723"/>
      <c r="M842" s="306" t="str">
        <f t="shared" si="222"/>
        <v/>
      </c>
      <c r="N842" s="32" t="str">
        <f t="shared" si="223"/>
        <v/>
      </c>
      <c r="P842" s="307" t="str">
        <f t="shared" si="224"/>
        <v/>
      </c>
      <c r="Q842" s="307" t="str">
        <f t="shared" si="218"/>
        <v/>
      </c>
      <c r="R842" s="307" t="str">
        <f t="shared" si="225"/>
        <v/>
      </c>
      <c r="S842" s="307" t="str">
        <f t="shared" si="226"/>
        <v/>
      </c>
      <c r="T842" s="307" t="str">
        <f t="shared" si="227"/>
        <v/>
      </c>
      <c r="U842" s="307" t="str">
        <f t="shared" si="219"/>
        <v/>
      </c>
      <c r="V842" s="723"/>
      <c r="X842" s="308" t="str">
        <f t="shared" si="228"/>
        <v/>
      </c>
      <c r="Y842" s="309" t="str">
        <f t="shared" si="229"/>
        <v/>
      </c>
      <c r="Z842" s="308" t="str">
        <f t="shared" si="220"/>
        <v/>
      </c>
      <c r="AA842" s="308" t="b">
        <f t="shared" si="221"/>
        <v>1</v>
      </c>
      <c r="AB842" s="308" t="str">
        <f t="shared" si="230"/>
        <v/>
      </c>
      <c r="AC842" s="534" t="str">
        <f t="shared" si="231"/>
        <v/>
      </c>
      <c r="AD842" s="752" t="str">
        <f t="shared" si="232"/>
        <v/>
      </c>
      <c r="AE842" s="534" t="str">
        <f t="shared" si="233"/>
        <v/>
      </c>
      <c r="AF842" s="752" t="str">
        <f t="shared" si="234"/>
        <v/>
      </c>
    </row>
    <row r="843" spans="2:32" x14ac:dyDescent="0.25">
      <c r="B843" s="721"/>
      <c r="C843" s="531" t="str">
        <f>IFERROR(VLOOKUP(B843,'מצבת ורישום גנים'!B:D,3,0),"")</f>
        <v/>
      </c>
      <c r="D843" s="721"/>
      <c r="E843" s="723"/>
      <c r="F843" s="723"/>
      <c r="G843" s="723"/>
      <c r="H843" s="723"/>
      <c r="I843" s="992" t="str">
        <f t="shared" si="235"/>
        <v/>
      </c>
      <c r="J843" s="723"/>
      <c r="K843" s="724"/>
      <c r="L843" s="723"/>
      <c r="M843" s="306" t="str">
        <f t="shared" si="222"/>
        <v/>
      </c>
      <c r="N843" s="32" t="str">
        <f t="shared" si="223"/>
        <v/>
      </c>
      <c r="P843" s="307" t="str">
        <f t="shared" si="224"/>
        <v/>
      </c>
      <c r="Q843" s="307" t="str">
        <f t="shared" si="218"/>
        <v/>
      </c>
      <c r="R843" s="307" t="str">
        <f t="shared" si="225"/>
        <v/>
      </c>
      <c r="S843" s="307" t="str">
        <f t="shared" si="226"/>
        <v/>
      </c>
      <c r="T843" s="307" t="str">
        <f t="shared" si="227"/>
        <v/>
      </c>
      <c r="U843" s="307" t="str">
        <f t="shared" si="219"/>
        <v/>
      </c>
      <c r="V843" s="723"/>
      <c r="X843" s="308" t="str">
        <f t="shared" si="228"/>
        <v/>
      </c>
      <c r="Y843" s="309" t="str">
        <f t="shared" si="229"/>
        <v/>
      </c>
      <c r="Z843" s="308" t="str">
        <f t="shared" si="220"/>
        <v/>
      </c>
      <c r="AA843" s="308" t="b">
        <f t="shared" si="221"/>
        <v>1</v>
      </c>
      <c r="AB843" s="308" t="str">
        <f t="shared" si="230"/>
        <v/>
      </c>
      <c r="AC843" s="534" t="str">
        <f t="shared" si="231"/>
        <v/>
      </c>
      <c r="AD843" s="752" t="str">
        <f t="shared" si="232"/>
        <v/>
      </c>
      <c r="AE843" s="534" t="str">
        <f t="shared" si="233"/>
        <v/>
      </c>
      <c r="AF843" s="752" t="str">
        <f t="shared" si="234"/>
        <v/>
      </c>
    </row>
    <row r="844" spans="2:32" x14ac:dyDescent="0.25">
      <c r="B844" s="721"/>
      <c r="C844" s="531" t="str">
        <f>IFERROR(VLOOKUP(B844,'מצבת ורישום גנים'!B:D,3,0),"")</f>
        <v/>
      </c>
      <c r="D844" s="721"/>
      <c r="E844" s="723"/>
      <c r="F844" s="723"/>
      <c r="G844" s="723"/>
      <c r="H844" s="723"/>
      <c r="I844" s="992" t="str">
        <f t="shared" si="235"/>
        <v/>
      </c>
      <c r="J844" s="723"/>
      <c r="K844" s="724"/>
      <c r="L844" s="723"/>
      <c r="M844" s="306" t="str">
        <f t="shared" si="222"/>
        <v/>
      </c>
      <c r="N844" s="32" t="str">
        <f t="shared" si="223"/>
        <v/>
      </c>
      <c r="P844" s="307" t="str">
        <f t="shared" si="224"/>
        <v/>
      </c>
      <c r="Q844" s="307" t="str">
        <f t="shared" si="218"/>
        <v/>
      </c>
      <c r="R844" s="307" t="str">
        <f t="shared" si="225"/>
        <v/>
      </c>
      <c r="S844" s="307" t="str">
        <f t="shared" si="226"/>
        <v/>
      </c>
      <c r="T844" s="307" t="str">
        <f t="shared" si="227"/>
        <v/>
      </c>
      <c r="U844" s="307" t="str">
        <f t="shared" si="219"/>
        <v/>
      </c>
      <c r="V844" s="723"/>
      <c r="X844" s="308" t="str">
        <f t="shared" si="228"/>
        <v/>
      </c>
      <c r="Y844" s="309" t="str">
        <f t="shared" si="229"/>
        <v/>
      </c>
      <c r="Z844" s="308" t="str">
        <f t="shared" si="220"/>
        <v/>
      </c>
      <c r="AA844" s="308" t="b">
        <f t="shared" si="221"/>
        <v>1</v>
      </c>
      <c r="AB844" s="308" t="str">
        <f t="shared" si="230"/>
        <v/>
      </c>
      <c r="AC844" s="534" t="str">
        <f t="shared" si="231"/>
        <v/>
      </c>
      <c r="AD844" s="752" t="str">
        <f t="shared" si="232"/>
        <v/>
      </c>
      <c r="AE844" s="534" t="str">
        <f t="shared" si="233"/>
        <v/>
      </c>
      <c r="AF844" s="752" t="str">
        <f t="shared" si="234"/>
        <v/>
      </c>
    </row>
    <row r="845" spans="2:32" x14ac:dyDescent="0.25">
      <c r="B845" s="721"/>
      <c r="C845" s="531" t="str">
        <f>IFERROR(VLOOKUP(B845,'מצבת ורישום גנים'!B:D,3,0),"")</f>
        <v/>
      </c>
      <c r="D845" s="721"/>
      <c r="E845" s="723"/>
      <c r="F845" s="723"/>
      <c r="G845" s="723"/>
      <c r="H845" s="723"/>
      <c r="I845" s="992" t="str">
        <f t="shared" si="235"/>
        <v/>
      </c>
      <c r="J845" s="723"/>
      <c r="K845" s="724"/>
      <c r="L845" s="723"/>
      <c r="M845" s="306" t="str">
        <f t="shared" si="222"/>
        <v/>
      </c>
      <c r="N845" s="32" t="str">
        <f t="shared" si="223"/>
        <v/>
      </c>
      <c r="P845" s="307" t="str">
        <f t="shared" si="224"/>
        <v/>
      </c>
      <c r="Q845" s="307" t="str">
        <f t="shared" si="218"/>
        <v/>
      </c>
      <c r="R845" s="307" t="str">
        <f t="shared" si="225"/>
        <v/>
      </c>
      <c r="S845" s="307" t="str">
        <f t="shared" si="226"/>
        <v/>
      </c>
      <c r="T845" s="307" t="str">
        <f t="shared" si="227"/>
        <v/>
      </c>
      <c r="U845" s="307" t="str">
        <f t="shared" si="219"/>
        <v/>
      </c>
      <c r="V845" s="723"/>
      <c r="X845" s="308" t="str">
        <f t="shared" si="228"/>
        <v/>
      </c>
      <c r="Y845" s="309" t="str">
        <f t="shared" si="229"/>
        <v/>
      </c>
      <c r="Z845" s="308" t="str">
        <f t="shared" si="220"/>
        <v/>
      </c>
      <c r="AA845" s="308" t="b">
        <f t="shared" si="221"/>
        <v>1</v>
      </c>
      <c r="AB845" s="308" t="str">
        <f t="shared" si="230"/>
        <v/>
      </c>
      <c r="AC845" s="534" t="str">
        <f t="shared" si="231"/>
        <v/>
      </c>
      <c r="AD845" s="752" t="str">
        <f t="shared" si="232"/>
        <v/>
      </c>
      <c r="AE845" s="534" t="str">
        <f t="shared" si="233"/>
        <v/>
      </c>
      <c r="AF845" s="752" t="str">
        <f t="shared" si="234"/>
        <v/>
      </c>
    </row>
    <row r="846" spans="2:32" x14ac:dyDescent="0.25">
      <c r="B846" s="721"/>
      <c r="C846" s="531" t="str">
        <f>IFERROR(VLOOKUP(B846,'מצבת ורישום גנים'!B:D,3,0),"")</f>
        <v/>
      </c>
      <c r="D846" s="721"/>
      <c r="E846" s="723"/>
      <c r="F846" s="723"/>
      <c r="G846" s="723"/>
      <c r="H846" s="723"/>
      <c r="I846" s="992" t="str">
        <f t="shared" si="235"/>
        <v/>
      </c>
      <c r="J846" s="723"/>
      <c r="K846" s="724"/>
      <c r="L846" s="723"/>
      <c r="M846" s="306" t="str">
        <f t="shared" si="222"/>
        <v/>
      </c>
      <c r="N846" s="32" t="str">
        <f t="shared" si="223"/>
        <v/>
      </c>
      <c r="P846" s="307" t="str">
        <f t="shared" si="224"/>
        <v/>
      </c>
      <c r="Q846" s="307" t="str">
        <f t="shared" si="218"/>
        <v/>
      </c>
      <c r="R846" s="307" t="str">
        <f t="shared" si="225"/>
        <v/>
      </c>
      <c r="S846" s="307" t="str">
        <f t="shared" si="226"/>
        <v/>
      </c>
      <c r="T846" s="307" t="str">
        <f t="shared" si="227"/>
        <v/>
      </c>
      <c r="U846" s="307" t="str">
        <f t="shared" si="219"/>
        <v/>
      </c>
      <c r="V846" s="723"/>
      <c r="X846" s="308" t="str">
        <f t="shared" si="228"/>
        <v/>
      </c>
      <c r="Y846" s="309" t="str">
        <f t="shared" si="229"/>
        <v/>
      </c>
      <c r="Z846" s="308" t="str">
        <f t="shared" si="220"/>
        <v/>
      </c>
      <c r="AA846" s="308" t="b">
        <f t="shared" si="221"/>
        <v>1</v>
      </c>
      <c r="AB846" s="308" t="str">
        <f t="shared" si="230"/>
        <v/>
      </c>
      <c r="AC846" s="534" t="str">
        <f t="shared" si="231"/>
        <v/>
      </c>
      <c r="AD846" s="752" t="str">
        <f t="shared" si="232"/>
        <v/>
      </c>
      <c r="AE846" s="534" t="str">
        <f t="shared" si="233"/>
        <v/>
      </c>
      <c r="AF846" s="752" t="str">
        <f t="shared" si="234"/>
        <v/>
      </c>
    </row>
    <row r="847" spans="2:32" x14ac:dyDescent="0.25">
      <c r="B847" s="721"/>
      <c r="C847" s="531" t="str">
        <f>IFERROR(VLOOKUP(B847,'מצבת ורישום גנים'!B:D,3,0),"")</f>
        <v/>
      </c>
      <c r="D847" s="721"/>
      <c r="E847" s="723"/>
      <c r="F847" s="723"/>
      <c r="G847" s="723"/>
      <c r="H847" s="723"/>
      <c r="I847" s="992" t="str">
        <f t="shared" si="235"/>
        <v/>
      </c>
      <c r="J847" s="723"/>
      <c r="K847" s="724"/>
      <c r="L847" s="723"/>
      <c r="M847" s="306" t="str">
        <f t="shared" si="222"/>
        <v/>
      </c>
      <c r="N847" s="32" t="str">
        <f t="shared" si="223"/>
        <v/>
      </c>
      <c r="P847" s="307" t="str">
        <f t="shared" si="224"/>
        <v/>
      </c>
      <c r="Q847" s="307" t="str">
        <f t="shared" si="218"/>
        <v/>
      </c>
      <c r="R847" s="307" t="str">
        <f t="shared" si="225"/>
        <v/>
      </c>
      <c r="S847" s="307" t="str">
        <f t="shared" si="226"/>
        <v/>
      </c>
      <c r="T847" s="307" t="str">
        <f t="shared" si="227"/>
        <v/>
      </c>
      <c r="U847" s="307" t="str">
        <f t="shared" si="219"/>
        <v/>
      </c>
      <c r="V847" s="723"/>
      <c r="X847" s="308" t="str">
        <f t="shared" si="228"/>
        <v/>
      </c>
      <c r="Y847" s="309" t="str">
        <f t="shared" si="229"/>
        <v/>
      </c>
      <c r="Z847" s="308" t="str">
        <f t="shared" si="220"/>
        <v/>
      </c>
      <c r="AA847" s="308" t="b">
        <f t="shared" si="221"/>
        <v>1</v>
      </c>
      <c r="AB847" s="308" t="str">
        <f t="shared" si="230"/>
        <v/>
      </c>
      <c r="AC847" s="534" t="str">
        <f t="shared" si="231"/>
        <v/>
      </c>
      <c r="AD847" s="752" t="str">
        <f t="shared" si="232"/>
        <v/>
      </c>
      <c r="AE847" s="534" t="str">
        <f t="shared" si="233"/>
        <v/>
      </c>
      <c r="AF847" s="752" t="str">
        <f t="shared" si="234"/>
        <v/>
      </c>
    </row>
    <row r="848" spans="2:32" x14ac:dyDescent="0.25">
      <c r="B848" s="721"/>
      <c r="C848" s="531" t="str">
        <f>IFERROR(VLOOKUP(B848,'מצבת ורישום גנים'!B:D,3,0),"")</f>
        <v/>
      </c>
      <c r="D848" s="721"/>
      <c r="E848" s="723"/>
      <c r="F848" s="723"/>
      <c r="G848" s="723"/>
      <c r="H848" s="723"/>
      <c r="I848" s="992" t="str">
        <f t="shared" si="235"/>
        <v/>
      </c>
      <c r="J848" s="723"/>
      <c r="K848" s="724"/>
      <c r="L848" s="723"/>
      <c r="M848" s="306" t="str">
        <f t="shared" si="222"/>
        <v/>
      </c>
      <c r="N848" s="32" t="str">
        <f t="shared" si="223"/>
        <v/>
      </c>
      <c r="P848" s="307" t="str">
        <f t="shared" si="224"/>
        <v/>
      </c>
      <c r="Q848" s="307" t="str">
        <f t="shared" ref="Q848:Q911" si="236">IF(J848="","",IFERROR(IF(OR(H848="גננת",H848="מורה",H848="רכז",H848="רכזת גן",H848="רכז גן",H848="רכז בית ספר",H848="רכזת בית ספר"),IF(J848&gt;=75,"תקין","לא תקין"),IF(H848="סייעת ממשיכה",IF(J848&gt;=30,"תקין","לא תקין"),IF(H848="סייעת רפואית/אישית",IF(J848&gt;=12.5,"תקין","לא תקין"),IF(H848="סייעת חדשה",IF(J848&gt;=37,"תקין","לא תקין"),IF(OR(H848&lt;&gt;"מורה",H848&lt;&gt;"גננת",H848&lt;&gt;"סייעת"),IF(J848&gt;=30.61,"תקין","לא תקין"),"לא תקין"))))),""))</f>
        <v/>
      </c>
      <c r="R848" s="307" t="str">
        <f t="shared" si="225"/>
        <v/>
      </c>
      <c r="S848" s="307" t="str">
        <f t="shared" si="226"/>
        <v/>
      </c>
      <c r="T848" s="307" t="str">
        <f t="shared" si="227"/>
        <v/>
      </c>
      <c r="U848" s="307" t="str">
        <f t="shared" ref="U848:U911" si="237">IF(D848="","",IF(Z848&gt;1,IF(SUMIF(D:D,D848,L:L)&gt;90,"לא תקין","תקין"),"תקין"))</f>
        <v/>
      </c>
      <c r="V848" s="723"/>
      <c r="X848" s="308" t="str">
        <f t="shared" si="228"/>
        <v/>
      </c>
      <c r="Y848" s="309" t="str">
        <f t="shared" si="229"/>
        <v/>
      </c>
      <c r="Z848" s="308" t="str">
        <f t="shared" ref="Z848:Z911" si="238">IF(D848="","",COUNTIF(D:D,D848))</f>
        <v/>
      </c>
      <c r="AA848" s="308" t="b">
        <f t="shared" ref="AA848:AA911" si="239">MOD(MID(REPT(0,9-LEN(D848))&amp;D848,1,1)+MID("0246813579",MID(REPT(0,9-LEN(D848))&amp;D848,2,1)+1,1)+MID(REPT(0,9-LEN(D848))&amp;D848,3,1)+MID("0246813579",MID(REPT(0,9-LEN(D848))&amp;D848,4,1)+1,1)+MID(REPT(0,9-LEN(D848))&amp;D848,5,1)+MID("0246813579",MID(REPT(0,9-LEN(D848))&amp;D848,6,1)+1,1)+MID(REPT(0,9-LEN(D848))&amp;D848,7,1)+MID("0246813579",MID(REPT(0,9-LEN(D848))&amp;D848,8,1)+1,1)+MID(REPT(0,9-LEN(D848))&amp;D848,9,1),10)=0</f>
        <v>1</v>
      </c>
      <c r="AB848" s="308" t="str">
        <f t="shared" si="230"/>
        <v/>
      </c>
      <c r="AC848" s="534" t="str">
        <f t="shared" si="231"/>
        <v/>
      </c>
      <c r="AD848" s="752" t="str">
        <f t="shared" si="232"/>
        <v/>
      </c>
      <c r="AE848" s="534" t="str">
        <f t="shared" si="233"/>
        <v/>
      </c>
      <c r="AF848" s="752" t="str">
        <f t="shared" si="234"/>
        <v/>
      </c>
    </row>
    <row r="849" spans="2:32" x14ac:dyDescent="0.25">
      <c r="B849" s="721"/>
      <c r="C849" s="531" t="str">
        <f>IFERROR(VLOOKUP(B849,'מצבת ורישום גנים'!B:D,3,0),"")</f>
        <v/>
      </c>
      <c r="D849" s="721"/>
      <c r="E849" s="723"/>
      <c r="F849" s="723"/>
      <c r="G849" s="723"/>
      <c r="H849" s="723"/>
      <c r="I849" s="992" t="str">
        <f t="shared" si="235"/>
        <v/>
      </c>
      <c r="J849" s="723"/>
      <c r="K849" s="724"/>
      <c r="L849" s="723"/>
      <c r="M849" s="306" t="str">
        <f t="shared" ref="M849:M912" si="240">IF(AND(L849&gt;0,K849&gt;0),K849*L849,"")</f>
        <v/>
      </c>
      <c r="N849" s="32" t="str">
        <f t="shared" ref="N849:N912" si="241">TEXT(LEFT(H849,2),0)</f>
        <v/>
      </c>
      <c r="P849" s="307" t="str">
        <f t="shared" ref="P849:P912" si="242">IF(D849="","",IF(AA849=FALSE,"לא תקין","תקין"))</f>
        <v/>
      </c>
      <c r="Q849" s="307" t="str">
        <f t="shared" si="236"/>
        <v/>
      </c>
      <c r="R849" s="307" t="str">
        <f t="shared" ref="R849:R912" si="243">IF(K849="","",IF(OR(Y849&lt;100%,Y849&gt;140%),"לא תקין","תקין"))</f>
        <v/>
      </c>
      <c r="S849" s="307" t="str">
        <f t="shared" ref="S849:S912" si="244">IF(J849="","",IFERROR(IF(J849&gt;120,"לא תקין","תקין"),""))</f>
        <v/>
      </c>
      <c r="T849" s="307" t="str">
        <f t="shared" ref="T849:T912" si="245">IF(L849="","",IF(H849="","יש להזין איש צוות",IF(OR(H849="מורה",H849="גננת",H849="רכז גן",H849="רכזת גן",H849="סייעת ממשיכה",H849="סייעת חדשה",H849="מדצית",H849="מדצ",H849="מדריך",H849="מדריכה",H849="תוספת כח אדם"),IF(L849&lt;=90,"תקין","לא תקין"),IF(OR(H849="רכז בית ספר",H849="רכזת תכנית בבית הספר",H849="רכזת בית ספר"),IF(L849&lt;=114,"תקין","לא תקין"),IF(OR(H849="סגנית רכזת מעל 150",H849="סגן רכז"),IF(L849&lt;=93,"תקין","לא תקין"),"לא תקין")))))</f>
        <v/>
      </c>
      <c r="U849" s="307" t="str">
        <f t="shared" si="237"/>
        <v/>
      </c>
      <c r="V849" s="723"/>
      <c r="X849" s="308" t="str">
        <f t="shared" ref="X849:X912" si="246">IF(M849="","",IF(OR(R849="לא תקין",S849="לא תקין",T849="לא תקין",,U849="לא תקין"),"לא תקין","תקין"))</f>
        <v/>
      </c>
      <c r="Y849" s="309" t="str">
        <f t="shared" ref="Y849:Y912" si="247">IFERROR(IF(J849="","",K849/J849),"")</f>
        <v/>
      </c>
      <c r="Z849" s="308" t="str">
        <f t="shared" si="238"/>
        <v/>
      </c>
      <c r="AA849" s="308" t="b">
        <f t="shared" si="239"/>
        <v>1</v>
      </c>
      <c r="AB849" s="308" t="str">
        <f t="shared" ref="AB849:AB912" si="248">IF(H849="גננת",IF(J849&lt;75,"לא תקין","תקין"),"")</f>
        <v/>
      </c>
      <c r="AC849" s="534" t="str">
        <f t="shared" ref="AC849:AC912" si="249">IF(B849&lt;&gt;"",B849&amp;H849,"")</f>
        <v/>
      </c>
      <c r="AD849" s="752" t="str">
        <f t="shared" ref="AD849:AD912" si="250">M849</f>
        <v/>
      </c>
      <c r="AE849" s="534" t="str">
        <f t="shared" ref="AE849:AE912" si="251">IF(B849&lt;&gt;"",B849&amp;LEFT(H849,5),"")</f>
        <v/>
      </c>
      <c r="AF849" s="752" t="str">
        <f t="shared" ref="AF849:AF912" si="252">M849</f>
        <v/>
      </c>
    </row>
    <row r="850" spans="2:32" x14ac:dyDescent="0.25">
      <c r="B850" s="721"/>
      <c r="C850" s="531" t="str">
        <f>IFERROR(VLOOKUP(B850,'מצבת ורישום גנים'!B:D,3,0),"")</f>
        <v/>
      </c>
      <c r="D850" s="721"/>
      <c r="E850" s="723"/>
      <c r="F850" s="723"/>
      <c r="G850" s="723"/>
      <c r="H850" s="723"/>
      <c r="I850" s="992" t="str">
        <f t="shared" ref="I850:I913" si="253">SUBSTITUTE(IFERROR(IF(H850="מדצ","מדצ/ית",IF(OR(H850="סייעת ממשיכה",H850="סייעת חדשה",H850="סייעת רפואית/אישית"),"סייעת",IF(H850="רכזת גן","רכזת גן"))),""),"FALSE","")</f>
        <v/>
      </c>
      <c r="J850" s="723"/>
      <c r="K850" s="724"/>
      <c r="L850" s="723"/>
      <c r="M850" s="306" t="str">
        <f t="shared" si="240"/>
        <v/>
      </c>
      <c r="N850" s="32" t="str">
        <f t="shared" si="241"/>
        <v/>
      </c>
      <c r="P850" s="307" t="str">
        <f t="shared" si="242"/>
        <v/>
      </c>
      <c r="Q850" s="307" t="str">
        <f t="shared" si="236"/>
        <v/>
      </c>
      <c r="R850" s="307" t="str">
        <f t="shared" si="243"/>
        <v/>
      </c>
      <c r="S850" s="307" t="str">
        <f t="shared" si="244"/>
        <v/>
      </c>
      <c r="T850" s="307" t="str">
        <f t="shared" si="245"/>
        <v/>
      </c>
      <c r="U850" s="307" t="str">
        <f t="shared" si="237"/>
        <v/>
      </c>
      <c r="V850" s="723"/>
      <c r="X850" s="308" t="str">
        <f t="shared" si="246"/>
        <v/>
      </c>
      <c r="Y850" s="309" t="str">
        <f t="shared" si="247"/>
        <v/>
      </c>
      <c r="Z850" s="308" t="str">
        <f t="shared" si="238"/>
        <v/>
      </c>
      <c r="AA850" s="308" t="b">
        <f t="shared" si="239"/>
        <v>1</v>
      </c>
      <c r="AB850" s="308" t="str">
        <f t="shared" si="248"/>
        <v/>
      </c>
      <c r="AC850" s="534" t="str">
        <f t="shared" si="249"/>
        <v/>
      </c>
      <c r="AD850" s="752" t="str">
        <f t="shared" si="250"/>
        <v/>
      </c>
      <c r="AE850" s="534" t="str">
        <f t="shared" si="251"/>
        <v/>
      </c>
      <c r="AF850" s="752" t="str">
        <f t="shared" si="252"/>
        <v/>
      </c>
    </row>
    <row r="851" spans="2:32" x14ac:dyDescent="0.25">
      <c r="B851" s="721"/>
      <c r="C851" s="531" t="str">
        <f>IFERROR(VLOOKUP(B851,'מצבת ורישום גנים'!B:D,3,0),"")</f>
        <v/>
      </c>
      <c r="D851" s="721"/>
      <c r="E851" s="723"/>
      <c r="F851" s="723"/>
      <c r="G851" s="723"/>
      <c r="H851" s="723"/>
      <c r="I851" s="992" t="str">
        <f t="shared" si="253"/>
        <v/>
      </c>
      <c r="J851" s="723"/>
      <c r="K851" s="724"/>
      <c r="L851" s="723"/>
      <c r="M851" s="306" t="str">
        <f t="shared" si="240"/>
        <v/>
      </c>
      <c r="N851" s="32" t="str">
        <f t="shared" si="241"/>
        <v/>
      </c>
      <c r="P851" s="307" t="str">
        <f t="shared" si="242"/>
        <v/>
      </c>
      <c r="Q851" s="307" t="str">
        <f t="shared" si="236"/>
        <v/>
      </c>
      <c r="R851" s="307" t="str">
        <f t="shared" si="243"/>
        <v/>
      </c>
      <c r="S851" s="307" t="str">
        <f t="shared" si="244"/>
        <v/>
      </c>
      <c r="T851" s="307" t="str">
        <f t="shared" si="245"/>
        <v/>
      </c>
      <c r="U851" s="307" t="str">
        <f t="shared" si="237"/>
        <v/>
      </c>
      <c r="V851" s="723"/>
      <c r="X851" s="308" t="str">
        <f t="shared" si="246"/>
        <v/>
      </c>
      <c r="Y851" s="309" t="str">
        <f t="shared" si="247"/>
        <v/>
      </c>
      <c r="Z851" s="308" t="str">
        <f t="shared" si="238"/>
        <v/>
      </c>
      <c r="AA851" s="308" t="b">
        <f t="shared" si="239"/>
        <v>1</v>
      </c>
      <c r="AB851" s="308" t="str">
        <f t="shared" si="248"/>
        <v/>
      </c>
      <c r="AC851" s="534" t="str">
        <f t="shared" si="249"/>
        <v/>
      </c>
      <c r="AD851" s="752" t="str">
        <f t="shared" si="250"/>
        <v/>
      </c>
      <c r="AE851" s="534" t="str">
        <f t="shared" si="251"/>
        <v/>
      </c>
      <c r="AF851" s="752" t="str">
        <f t="shared" si="252"/>
        <v/>
      </c>
    </row>
    <row r="852" spans="2:32" x14ac:dyDescent="0.25">
      <c r="B852" s="721"/>
      <c r="C852" s="531" t="str">
        <f>IFERROR(VLOOKUP(B852,'מצבת ורישום גנים'!B:D,3,0),"")</f>
        <v/>
      </c>
      <c r="D852" s="721"/>
      <c r="E852" s="723"/>
      <c r="F852" s="723"/>
      <c r="G852" s="723"/>
      <c r="H852" s="723"/>
      <c r="I852" s="992" t="str">
        <f t="shared" si="253"/>
        <v/>
      </c>
      <c r="J852" s="723"/>
      <c r="K852" s="724"/>
      <c r="L852" s="723"/>
      <c r="M852" s="306" t="str">
        <f t="shared" si="240"/>
        <v/>
      </c>
      <c r="N852" s="32" t="str">
        <f t="shared" si="241"/>
        <v/>
      </c>
      <c r="P852" s="307" t="str">
        <f t="shared" si="242"/>
        <v/>
      </c>
      <c r="Q852" s="307" t="str">
        <f t="shared" si="236"/>
        <v/>
      </c>
      <c r="R852" s="307" t="str">
        <f t="shared" si="243"/>
        <v/>
      </c>
      <c r="S852" s="307" t="str">
        <f t="shared" si="244"/>
        <v/>
      </c>
      <c r="T852" s="307" t="str">
        <f t="shared" si="245"/>
        <v/>
      </c>
      <c r="U852" s="307" t="str">
        <f t="shared" si="237"/>
        <v/>
      </c>
      <c r="V852" s="723"/>
      <c r="X852" s="308" t="str">
        <f t="shared" si="246"/>
        <v/>
      </c>
      <c r="Y852" s="309" t="str">
        <f t="shared" si="247"/>
        <v/>
      </c>
      <c r="Z852" s="308" t="str">
        <f t="shared" si="238"/>
        <v/>
      </c>
      <c r="AA852" s="308" t="b">
        <f t="shared" si="239"/>
        <v>1</v>
      </c>
      <c r="AB852" s="308" t="str">
        <f t="shared" si="248"/>
        <v/>
      </c>
      <c r="AC852" s="534" t="str">
        <f t="shared" si="249"/>
        <v/>
      </c>
      <c r="AD852" s="752" t="str">
        <f t="shared" si="250"/>
        <v/>
      </c>
      <c r="AE852" s="534" t="str">
        <f t="shared" si="251"/>
        <v/>
      </c>
      <c r="AF852" s="752" t="str">
        <f t="shared" si="252"/>
        <v/>
      </c>
    </row>
    <row r="853" spans="2:32" x14ac:dyDescent="0.25">
      <c r="B853" s="721"/>
      <c r="C853" s="531" t="str">
        <f>IFERROR(VLOOKUP(B853,'מצבת ורישום גנים'!B:D,3,0),"")</f>
        <v/>
      </c>
      <c r="D853" s="721"/>
      <c r="E853" s="723"/>
      <c r="F853" s="723"/>
      <c r="G853" s="723"/>
      <c r="H853" s="723"/>
      <c r="I853" s="992" t="str">
        <f t="shared" si="253"/>
        <v/>
      </c>
      <c r="J853" s="723"/>
      <c r="K853" s="724"/>
      <c r="L853" s="723"/>
      <c r="M853" s="306" t="str">
        <f t="shared" si="240"/>
        <v/>
      </c>
      <c r="N853" s="32" t="str">
        <f t="shared" si="241"/>
        <v/>
      </c>
      <c r="P853" s="307" t="str">
        <f t="shared" si="242"/>
        <v/>
      </c>
      <c r="Q853" s="307" t="str">
        <f t="shared" si="236"/>
        <v/>
      </c>
      <c r="R853" s="307" t="str">
        <f t="shared" si="243"/>
        <v/>
      </c>
      <c r="S853" s="307" t="str">
        <f t="shared" si="244"/>
        <v/>
      </c>
      <c r="T853" s="307" t="str">
        <f t="shared" si="245"/>
        <v/>
      </c>
      <c r="U853" s="307" t="str">
        <f t="shared" si="237"/>
        <v/>
      </c>
      <c r="V853" s="723"/>
      <c r="X853" s="308" t="str">
        <f t="shared" si="246"/>
        <v/>
      </c>
      <c r="Y853" s="309" t="str">
        <f t="shared" si="247"/>
        <v/>
      </c>
      <c r="Z853" s="308" t="str">
        <f t="shared" si="238"/>
        <v/>
      </c>
      <c r="AA853" s="308" t="b">
        <f t="shared" si="239"/>
        <v>1</v>
      </c>
      <c r="AB853" s="308" t="str">
        <f t="shared" si="248"/>
        <v/>
      </c>
      <c r="AC853" s="534" t="str">
        <f t="shared" si="249"/>
        <v/>
      </c>
      <c r="AD853" s="752" t="str">
        <f t="shared" si="250"/>
        <v/>
      </c>
      <c r="AE853" s="534" t="str">
        <f t="shared" si="251"/>
        <v/>
      </c>
      <c r="AF853" s="752" t="str">
        <f t="shared" si="252"/>
        <v/>
      </c>
    </row>
    <row r="854" spans="2:32" x14ac:dyDescent="0.25">
      <c r="B854" s="721"/>
      <c r="C854" s="531" t="str">
        <f>IFERROR(VLOOKUP(B854,'מצבת ורישום גנים'!B:D,3,0),"")</f>
        <v/>
      </c>
      <c r="D854" s="721"/>
      <c r="E854" s="723"/>
      <c r="F854" s="723"/>
      <c r="G854" s="723"/>
      <c r="H854" s="723"/>
      <c r="I854" s="992" t="str">
        <f t="shared" si="253"/>
        <v/>
      </c>
      <c r="J854" s="723"/>
      <c r="K854" s="724"/>
      <c r="L854" s="723"/>
      <c r="M854" s="306" t="str">
        <f t="shared" si="240"/>
        <v/>
      </c>
      <c r="N854" s="32" t="str">
        <f t="shared" si="241"/>
        <v/>
      </c>
      <c r="P854" s="307" t="str">
        <f t="shared" si="242"/>
        <v/>
      </c>
      <c r="Q854" s="307" t="str">
        <f t="shared" si="236"/>
        <v/>
      </c>
      <c r="R854" s="307" t="str">
        <f t="shared" si="243"/>
        <v/>
      </c>
      <c r="S854" s="307" t="str">
        <f t="shared" si="244"/>
        <v/>
      </c>
      <c r="T854" s="307" t="str">
        <f t="shared" si="245"/>
        <v/>
      </c>
      <c r="U854" s="307" t="str">
        <f t="shared" si="237"/>
        <v/>
      </c>
      <c r="V854" s="723"/>
      <c r="X854" s="308" t="str">
        <f t="shared" si="246"/>
        <v/>
      </c>
      <c r="Y854" s="309" t="str">
        <f t="shared" si="247"/>
        <v/>
      </c>
      <c r="Z854" s="308" t="str">
        <f t="shared" si="238"/>
        <v/>
      </c>
      <c r="AA854" s="308" t="b">
        <f t="shared" si="239"/>
        <v>1</v>
      </c>
      <c r="AB854" s="308" t="str">
        <f t="shared" si="248"/>
        <v/>
      </c>
      <c r="AC854" s="534" t="str">
        <f t="shared" si="249"/>
        <v/>
      </c>
      <c r="AD854" s="752" t="str">
        <f t="shared" si="250"/>
        <v/>
      </c>
      <c r="AE854" s="534" t="str">
        <f t="shared" si="251"/>
        <v/>
      </c>
      <c r="AF854" s="752" t="str">
        <f t="shared" si="252"/>
        <v/>
      </c>
    </row>
    <row r="855" spans="2:32" x14ac:dyDescent="0.25">
      <c r="B855" s="721"/>
      <c r="C855" s="531" t="str">
        <f>IFERROR(VLOOKUP(B855,'מצבת ורישום גנים'!B:D,3,0),"")</f>
        <v/>
      </c>
      <c r="D855" s="721"/>
      <c r="E855" s="723"/>
      <c r="F855" s="723"/>
      <c r="G855" s="723"/>
      <c r="H855" s="723"/>
      <c r="I855" s="992" t="str">
        <f t="shared" si="253"/>
        <v/>
      </c>
      <c r="J855" s="723"/>
      <c r="K855" s="724"/>
      <c r="L855" s="723"/>
      <c r="M855" s="306" t="str">
        <f t="shared" si="240"/>
        <v/>
      </c>
      <c r="N855" s="32" t="str">
        <f t="shared" si="241"/>
        <v/>
      </c>
      <c r="P855" s="307" t="str">
        <f t="shared" si="242"/>
        <v/>
      </c>
      <c r="Q855" s="307" t="str">
        <f t="shared" si="236"/>
        <v/>
      </c>
      <c r="R855" s="307" t="str">
        <f t="shared" si="243"/>
        <v/>
      </c>
      <c r="S855" s="307" t="str">
        <f t="shared" si="244"/>
        <v/>
      </c>
      <c r="T855" s="307" t="str">
        <f t="shared" si="245"/>
        <v/>
      </c>
      <c r="U855" s="307" t="str">
        <f t="shared" si="237"/>
        <v/>
      </c>
      <c r="V855" s="723"/>
      <c r="X855" s="308" t="str">
        <f t="shared" si="246"/>
        <v/>
      </c>
      <c r="Y855" s="309" t="str">
        <f t="shared" si="247"/>
        <v/>
      </c>
      <c r="Z855" s="308" t="str">
        <f t="shared" si="238"/>
        <v/>
      </c>
      <c r="AA855" s="308" t="b">
        <f t="shared" si="239"/>
        <v>1</v>
      </c>
      <c r="AB855" s="308" t="str">
        <f t="shared" si="248"/>
        <v/>
      </c>
      <c r="AC855" s="534" t="str">
        <f t="shared" si="249"/>
        <v/>
      </c>
      <c r="AD855" s="752" t="str">
        <f t="shared" si="250"/>
        <v/>
      </c>
      <c r="AE855" s="534" t="str">
        <f t="shared" si="251"/>
        <v/>
      </c>
      <c r="AF855" s="752" t="str">
        <f t="shared" si="252"/>
        <v/>
      </c>
    </row>
    <row r="856" spans="2:32" x14ac:dyDescent="0.25">
      <c r="B856" s="721"/>
      <c r="C856" s="531" t="str">
        <f>IFERROR(VLOOKUP(B856,'מצבת ורישום גנים'!B:D,3,0),"")</f>
        <v/>
      </c>
      <c r="D856" s="721"/>
      <c r="E856" s="723"/>
      <c r="F856" s="723"/>
      <c r="G856" s="723"/>
      <c r="H856" s="723"/>
      <c r="I856" s="992" t="str">
        <f t="shared" si="253"/>
        <v/>
      </c>
      <c r="J856" s="723"/>
      <c r="K856" s="724"/>
      <c r="L856" s="723"/>
      <c r="M856" s="306" t="str">
        <f t="shared" si="240"/>
        <v/>
      </c>
      <c r="N856" s="32" t="str">
        <f t="shared" si="241"/>
        <v/>
      </c>
      <c r="P856" s="307" t="str">
        <f t="shared" si="242"/>
        <v/>
      </c>
      <c r="Q856" s="307" t="str">
        <f t="shared" si="236"/>
        <v/>
      </c>
      <c r="R856" s="307" t="str">
        <f t="shared" si="243"/>
        <v/>
      </c>
      <c r="S856" s="307" t="str">
        <f t="shared" si="244"/>
        <v/>
      </c>
      <c r="T856" s="307" t="str">
        <f t="shared" si="245"/>
        <v/>
      </c>
      <c r="U856" s="307" t="str">
        <f t="shared" si="237"/>
        <v/>
      </c>
      <c r="V856" s="723"/>
      <c r="X856" s="308" t="str">
        <f t="shared" si="246"/>
        <v/>
      </c>
      <c r="Y856" s="309" t="str">
        <f t="shared" si="247"/>
        <v/>
      </c>
      <c r="Z856" s="308" t="str">
        <f t="shared" si="238"/>
        <v/>
      </c>
      <c r="AA856" s="308" t="b">
        <f t="shared" si="239"/>
        <v>1</v>
      </c>
      <c r="AB856" s="308" t="str">
        <f t="shared" si="248"/>
        <v/>
      </c>
      <c r="AC856" s="534" t="str">
        <f t="shared" si="249"/>
        <v/>
      </c>
      <c r="AD856" s="752" t="str">
        <f t="shared" si="250"/>
        <v/>
      </c>
      <c r="AE856" s="534" t="str">
        <f t="shared" si="251"/>
        <v/>
      </c>
      <c r="AF856" s="752" t="str">
        <f t="shared" si="252"/>
        <v/>
      </c>
    </row>
    <row r="857" spans="2:32" x14ac:dyDescent="0.25">
      <c r="B857" s="721"/>
      <c r="C857" s="531" t="str">
        <f>IFERROR(VLOOKUP(B857,'מצבת ורישום גנים'!B:D,3,0),"")</f>
        <v/>
      </c>
      <c r="D857" s="721"/>
      <c r="E857" s="723"/>
      <c r="F857" s="723"/>
      <c r="G857" s="723"/>
      <c r="H857" s="723"/>
      <c r="I857" s="992" t="str">
        <f t="shared" si="253"/>
        <v/>
      </c>
      <c r="J857" s="723"/>
      <c r="K857" s="724"/>
      <c r="L857" s="723"/>
      <c r="M857" s="306" t="str">
        <f t="shared" si="240"/>
        <v/>
      </c>
      <c r="N857" s="32" t="str">
        <f t="shared" si="241"/>
        <v/>
      </c>
      <c r="P857" s="307" t="str">
        <f t="shared" si="242"/>
        <v/>
      </c>
      <c r="Q857" s="307" t="str">
        <f t="shared" si="236"/>
        <v/>
      </c>
      <c r="R857" s="307" t="str">
        <f t="shared" si="243"/>
        <v/>
      </c>
      <c r="S857" s="307" t="str">
        <f t="shared" si="244"/>
        <v/>
      </c>
      <c r="T857" s="307" t="str">
        <f t="shared" si="245"/>
        <v/>
      </c>
      <c r="U857" s="307" t="str">
        <f t="shared" si="237"/>
        <v/>
      </c>
      <c r="V857" s="723"/>
      <c r="X857" s="308" t="str">
        <f t="shared" si="246"/>
        <v/>
      </c>
      <c r="Y857" s="309" t="str">
        <f t="shared" si="247"/>
        <v/>
      </c>
      <c r="Z857" s="308" t="str">
        <f t="shared" si="238"/>
        <v/>
      </c>
      <c r="AA857" s="308" t="b">
        <f t="shared" si="239"/>
        <v>1</v>
      </c>
      <c r="AB857" s="308" t="str">
        <f t="shared" si="248"/>
        <v/>
      </c>
      <c r="AC857" s="534" t="str">
        <f t="shared" si="249"/>
        <v/>
      </c>
      <c r="AD857" s="752" t="str">
        <f t="shared" si="250"/>
        <v/>
      </c>
      <c r="AE857" s="534" t="str">
        <f t="shared" si="251"/>
        <v/>
      </c>
      <c r="AF857" s="752" t="str">
        <f t="shared" si="252"/>
        <v/>
      </c>
    </row>
    <row r="858" spans="2:32" x14ac:dyDescent="0.25">
      <c r="B858" s="721"/>
      <c r="C858" s="531" t="str">
        <f>IFERROR(VLOOKUP(B858,'מצבת ורישום גנים'!B:D,3,0),"")</f>
        <v/>
      </c>
      <c r="D858" s="721"/>
      <c r="E858" s="723"/>
      <c r="F858" s="723"/>
      <c r="G858" s="723"/>
      <c r="H858" s="723"/>
      <c r="I858" s="992" t="str">
        <f t="shared" si="253"/>
        <v/>
      </c>
      <c r="J858" s="723"/>
      <c r="K858" s="724"/>
      <c r="L858" s="723"/>
      <c r="M858" s="306" t="str">
        <f t="shared" si="240"/>
        <v/>
      </c>
      <c r="N858" s="32" t="str">
        <f t="shared" si="241"/>
        <v/>
      </c>
      <c r="P858" s="307" t="str">
        <f t="shared" si="242"/>
        <v/>
      </c>
      <c r="Q858" s="307" t="str">
        <f t="shared" si="236"/>
        <v/>
      </c>
      <c r="R858" s="307" t="str">
        <f t="shared" si="243"/>
        <v/>
      </c>
      <c r="S858" s="307" t="str">
        <f t="shared" si="244"/>
        <v/>
      </c>
      <c r="T858" s="307" t="str">
        <f t="shared" si="245"/>
        <v/>
      </c>
      <c r="U858" s="307" t="str">
        <f t="shared" si="237"/>
        <v/>
      </c>
      <c r="V858" s="723"/>
      <c r="X858" s="308" t="str">
        <f t="shared" si="246"/>
        <v/>
      </c>
      <c r="Y858" s="309" t="str">
        <f t="shared" si="247"/>
        <v/>
      </c>
      <c r="Z858" s="308" t="str">
        <f t="shared" si="238"/>
        <v/>
      </c>
      <c r="AA858" s="308" t="b">
        <f t="shared" si="239"/>
        <v>1</v>
      </c>
      <c r="AB858" s="308" t="str">
        <f t="shared" si="248"/>
        <v/>
      </c>
      <c r="AC858" s="534" t="str">
        <f t="shared" si="249"/>
        <v/>
      </c>
      <c r="AD858" s="752" t="str">
        <f t="shared" si="250"/>
        <v/>
      </c>
      <c r="AE858" s="534" t="str">
        <f t="shared" si="251"/>
        <v/>
      </c>
      <c r="AF858" s="752" t="str">
        <f t="shared" si="252"/>
        <v/>
      </c>
    </row>
    <row r="859" spans="2:32" x14ac:dyDescent="0.25">
      <c r="B859" s="721"/>
      <c r="C859" s="531" t="str">
        <f>IFERROR(VLOOKUP(B859,'מצבת ורישום גנים'!B:D,3,0),"")</f>
        <v/>
      </c>
      <c r="D859" s="721"/>
      <c r="E859" s="723"/>
      <c r="F859" s="723"/>
      <c r="G859" s="723"/>
      <c r="H859" s="723"/>
      <c r="I859" s="992" t="str">
        <f t="shared" si="253"/>
        <v/>
      </c>
      <c r="J859" s="723"/>
      <c r="K859" s="724"/>
      <c r="L859" s="723"/>
      <c r="M859" s="306" t="str">
        <f t="shared" si="240"/>
        <v/>
      </c>
      <c r="N859" s="32" t="str">
        <f t="shared" si="241"/>
        <v/>
      </c>
      <c r="P859" s="307" t="str">
        <f t="shared" si="242"/>
        <v/>
      </c>
      <c r="Q859" s="307" t="str">
        <f t="shared" si="236"/>
        <v/>
      </c>
      <c r="R859" s="307" t="str">
        <f t="shared" si="243"/>
        <v/>
      </c>
      <c r="S859" s="307" t="str">
        <f t="shared" si="244"/>
        <v/>
      </c>
      <c r="T859" s="307" t="str">
        <f t="shared" si="245"/>
        <v/>
      </c>
      <c r="U859" s="307" t="str">
        <f t="shared" si="237"/>
        <v/>
      </c>
      <c r="V859" s="723"/>
      <c r="X859" s="308" t="str">
        <f t="shared" si="246"/>
        <v/>
      </c>
      <c r="Y859" s="309" t="str">
        <f t="shared" si="247"/>
        <v/>
      </c>
      <c r="Z859" s="308" t="str">
        <f t="shared" si="238"/>
        <v/>
      </c>
      <c r="AA859" s="308" t="b">
        <f t="shared" si="239"/>
        <v>1</v>
      </c>
      <c r="AB859" s="308" t="str">
        <f t="shared" si="248"/>
        <v/>
      </c>
      <c r="AC859" s="534" t="str">
        <f t="shared" si="249"/>
        <v/>
      </c>
      <c r="AD859" s="752" t="str">
        <f t="shared" si="250"/>
        <v/>
      </c>
      <c r="AE859" s="534" t="str">
        <f t="shared" si="251"/>
        <v/>
      </c>
      <c r="AF859" s="752" t="str">
        <f t="shared" si="252"/>
        <v/>
      </c>
    </row>
    <row r="860" spans="2:32" x14ac:dyDescent="0.25">
      <c r="B860" s="721"/>
      <c r="C860" s="531" t="str">
        <f>IFERROR(VLOOKUP(B860,'מצבת ורישום גנים'!B:D,3,0),"")</f>
        <v/>
      </c>
      <c r="D860" s="721"/>
      <c r="E860" s="723"/>
      <c r="F860" s="723"/>
      <c r="G860" s="723"/>
      <c r="H860" s="723"/>
      <c r="I860" s="992" t="str">
        <f t="shared" si="253"/>
        <v/>
      </c>
      <c r="J860" s="723"/>
      <c r="K860" s="724"/>
      <c r="L860" s="723"/>
      <c r="M860" s="306" t="str">
        <f t="shared" si="240"/>
        <v/>
      </c>
      <c r="N860" s="32" t="str">
        <f t="shared" si="241"/>
        <v/>
      </c>
      <c r="P860" s="307" t="str">
        <f t="shared" si="242"/>
        <v/>
      </c>
      <c r="Q860" s="307" t="str">
        <f t="shared" si="236"/>
        <v/>
      </c>
      <c r="R860" s="307" t="str">
        <f t="shared" si="243"/>
        <v/>
      </c>
      <c r="S860" s="307" t="str">
        <f t="shared" si="244"/>
        <v/>
      </c>
      <c r="T860" s="307" t="str">
        <f t="shared" si="245"/>
        <v/>
      </c>
      <c r="U860" s="307" t="str">
        <f t="shared" si="237"/>
        <v/>
      </c>
      <c r="V860" s="723"/>
      <c r="X860" s="308" t="str">
        <f t="shared" si="246"/>
        <v/>
      </c>
      <c r="Y860" s="309" t="str">
        <f t="shared" si="247"/>
        <v/>
      </c>
      <c r="Z860" s="308" t="str">
        <f t="shared" si="238"/>
        <v/>
      </c>
      <c r="AA860" s="308" t="b">
        <f t="shared" si="239"/>
        <v>1</v>
      </c>
      <c r="AB860" s="308" t="str">
        <f t="shared" si="248"/>
        <v/>
      </c>
      <c r="AC860" s="534" t="str">
        <f t="shared" si="249"/>
        <v/>
      </c>
      <c r="AD860" s="752" t="str">
        <f t="shared" si="250"/>
        <v/>
      </c>
      <c r="AE860" s="534" t="str">
        <f t="shared" si="251"/>
        <v/>
      </c>
      <c r="AF860" s="752" t="str">
        <f t="shared" si="252"/>
        <v/>
      </c>
    </row>
    <row r="861" spans="2:32" x14ac:dyDescent="0.25">
      <c r="B861" s="721"/>
      <c r="C861" s="531" t="str">
        <f>IFERROR(VLOOKUP(B861,'מצבת ורישום גנים'!B:D,3,0),"")</f>
        <v/>
      </c>
      <c r="D861" s="721"/>
      <c r="E861" s="723"/>
      <c r="F861" s="723"/>
      <c r="G861" s="723"/>
      <c r="H861" s="723"/>
      <c r="I861" s="992" t="str">
        <f t="shared" si="253"/>
        <v/>
      </c>
      <c r="J861" s="723"/>
      <c r="K861" s="724"/>
      <c r="L861" s="723"/>
      <c r="M861" s="306" t="str">
        <f t="shared" si="240"/>
        <v/>
      </c>
      <c r="N861" s="32" t="str">
        <f t="shared" si="241"/>
        <v/>
      </c>
      <c r="P861" s="307" t="str">
        <f t="shared" si="242"/>
        <v/>
      </c>
      <c r="Q861" s="307" t="str">
        <f t="shared" si="236"/>
        <v/>
      </c>
      <c r="R861" s="307" t="str">
        <f t="shared" si="243"/>
        <v/>
      </c>
      <c r="S861" s="307" t="str">
        <f t="shared" si="244"/>
        <v/>
      </c>
      <c r="T861" s="307" t="str">
        <f t="shared" si="245"/>
        <v/>
      </c>
      <c r="U861" s="307" t="str">
        <f t="shared" si="237"/>
        <v/>
      </c>
      <c r="V861" s="723"/>
      <c r="X861" s="308" t="str">
        <f t="shared" si="246"/>
        <v/>
      </c>
      <c r="Y861" s="309" t="str">
        <f t="shared" si="247"/>
        <v/>
      </c>
      <c r="Z861" s="308" t="str">
        <f t="shared" si="238"/>
        <v/>
      </c>
      <c r="AA861" s="308" t="b">
        <f t="shared" si="239"/>
        <v>1</v>
      </c>
      <c r="AB861" s="308" t="str">
        <f t="shared" si="248"/>
        <v/>
      </c>
      <c r="AC861" s="534" t="str">
        <f t="shared" si="249"/>
        <v/>
      </c>
      <c r="AD861" s="752" t="str">
        <f t="shared" si="250"/>
        <v/>
      </c>
      <c r="AE861" s="534" t="str">
        <f t="shared" si="251"/>
        <v/>
      </c>
      <c r="AF861" s="752" t="str">
        <f t="shared" si="252"/>
        <v/>
      </c>
    </row>
    <row r="862" spans="2:32" x14ac:dyDescent="0.25">
      <c r="B862" s="721"/>
      <c r="C862" s="531" t="str">
        <f>IFERROR(VLOOKUP(B862,'מצבת ורישום גנים'!B:D,3,0),"")</f>
        <v/>
      </c>
      <c r="D862" s="721"/>
      <c r="E862" s="723"/>
      <c r="F862" s="723"/>
      <c r="G862" s="723"/>
      <c r="H862" s="723"/>
      <c r="I862" s="992" t="str">
        <f t="shared" si="253"/>
        <v/>
      </c>
      <c r="J862" s="723"/>
      <c r="K862" s="724"/>
      <c r="L862" s="723"/>
      <c r="M862" s="306" t="str">
        <f t="shared" si="240"/>
        <v/>
      </c>
      <c r="N862" s="32" t="str">
        <f t="shared" si="241"/>
        <v/>
      </c>
      <c r="P862" s="307" t="str">
        <f t="shared" si="242"/>
        <v/>
      </c>
      <c r="Q862" s="307" t="str">
        <f t="shared" si="236"/>
        <v/>
      </c>
      <c r="R862" s="307" t="str">
        <f t="shared" si="243"/>
        <v/>
      </c>
      <c r="S862" s="307" t="str">
        <f t="shared" si="244"/>
        <v/>
      </c>
      <c r="T862" s="307" t="str">
        <f t="shared" si="245"/>
        <v/>
      </c>
      <c r="U862" s="307" t="str">
        <f t="shared" si="237"/>
        <v/>
      </c>
      <c r="V862" s="723"/>
      <c r="X862" s="308" t="str">
        <f t="shared" si="246"/>
        <v/>
      </c>
      <c r="Y862" s="309" t="str">
        <f t="shared" si="247"/>
        <v/>
      </c>
      <c r="Z862" s="308" t="str">
        <f t="shared" si="238"/>
        <v/>
      </c>
      <c r="AA862" s="308" t="b">
        <f t="shared" si="239"/>
        <v>1</v>
      </c>
      <c r="AB862" s="308" t="str">
        <f t="shared" si="248"/>
        <v/>
      </c>
      <c r="AC862" s="534" t="str">
        <f t="shared" si="249"/>
        <v/>
      </c>
      <c r="AD862" s="752" t="str">
        <f t="shared" si="250"/>
        <v/>
      </c>
      <c r="AE862" s="534" t="str">
        <f t="shared" si="251"/>
        <v/>
      </c>
      <c r="AF862" s="752" t="str">
        <f t="shared" si="252"/>
        <v/>
      </c>
    </row>
    <row r="863" spans="2:32" x14ac:dyDescent="0.25">
      <c r="B863" s="721"/>
      <c r="C863" s="531" t="str">
        <f>IFERROR(VLOOKUP(B863,'מצבת ורישום גנים'!B:D,3,0),"")</f>
        <v/>
      </c>
      <c r="D863" s="721"/>
      <c r="E863" s="723"/>
      <c r="F863" s="723"/>
      <c r="G863" s="723"/>
      <c r="H863" s="723"/>
      <c r="I863" s="992" t="str">
        <f t="shared" si="253"/>
        <v/>
      </c>
      <c r="J863" s="723"/>
      <c r="K863" s="724"/>
      <c r="L863" s="723"/>
      <c r="M863" s="306" t="str">
        <f t="shared" si="240"/>
        <v/>
      </c>
      <c r="N863" s="32" t="str">
        <f t="shared" si="241"/>
        <v/>
      </c>
      <c r="P863" s="307" t="str">
        <f t="shared" si="242"/>
        <v/>
      </c>
      <c r="Q863" s="307" t="str">
        <f t="shared" si="236"/>
        <v/>
      </c>
      <c r="R863" s="307" t="str">
        <f t="shared" si="243"/>
        <v/>
      </c>
      <c r="S863" s="307" t="str">
        <f t="shared" si="244"/>
        <v/>
      </c>
      <c r="T863" s="307" t="str">
        <f t="shared" si="245"/>
        <v/>
      </c>
      <c r="U863" s="307" t="str">
        <f t="shared" si="237"/>
        <v/>
      </c>
      <c r="V863" s="723"/>
      <c r="X863" s="308" t="str">
        <f t="shared" si="246"/>
        <v/>
      </c>
      <c r="Y863" s="309" t="str">
        <f t="shared" si="247"/>
        <v/>
      </c>
      <c r="Z863" s="308" t="str">
        <f t="shared" si="238"/>
        <v/>
      </c>
      <c r="AA863" s="308" t="b">
        <f t="shared" si="239"/>
        <v>1</v>
      </c>
      <c r="AB863" s="308" t="str">
        <f t="shared" si="248"/>
        <v/>
      </c>
      <c r="AC863" s="534" t="str">
        <f t="shared" si="249"/>
        <v/>
      </c>
      <c r="AD863" s="752" t="str">
        <f t="shared" si="250"/>
        <v/>
      </c>
      <c r="AE863" s="534" t="str">
        <f t="shared" si="251"/>
        <v/>
      </c>
      <c r="AF863" s="752" t="str">
        <f t="shared" si="252"/>
        <v/>
      </c>
    </row>
    <row r="864" spans="2:32" x14ac:dyDescent="0.25">
      <c r="B864" s="721"/>
      <c r="C864" s="531" t="str">
        <f>IFERROR(VLOOKUP(B864,'מצבת ורישום גנים'!B:D,3,0),"")</f>
        <v/>
      </c>
      <c r="D864" s="721"/>
      <c r="E864" s="723"/>
      <c r="F864" s="723"/>
      <c r="G864" s="723"/>
      <c r="H864" s="723"/>
      <c r="I864" s="992" t="str">
        <f t="shared" si="253"/>
        <v/>
      </c>
      <c r="J864" s="723"/>
      <c r="K864" s="724"/>
      <c r="L864" s="723"/>
      <c r="M864" s="306" t="str">
        <f t="shared" si="240"/>
        <v/>
      </c>
      <c r="N864" s="32" t="str">
        <f t="shared" si="241"/>
        <v/>
      </c>
      <c r="P864" s="307" t="str">
        <f t="shared" si="242"/>
        <v/>
      </c>
      <c r="Q864" s="307" t="str">
        <f t="shared" si="236"/>
        <v/>
      </c>
      <c r="R864" s="307" t="str">
        <f t="shared" si="243"/>
        <v/>
      </c>
      <c r="S864" s="307" t="str">
        <f t="shared" si="244"/>
        <v/>
      </c>
      <c r="T864" s="307" t="str">
        <f t="shared" si="245"/>
        <v/>
      </c>
      <c r="U864" s="307" t="str">
        <f t="shared" si="237"/>
        <v/>
      </c>
      <c r="V864" s="723"/>
      <c r="X864" s="308" t="str">
        <f t="shared" si="246"/>
        <v/>
      </c>
      <c r="Y864" s="309" t="str">
        <f t="shared" si="247"/>
        <v/>
      </c>
      <c r="Z864" s="308" t="str">
        <f t="shared" si="238"/>
        <v/>
      </c>
      <c r="AA864" s="308" t="b">
        <f t="shared" si="239"/>
        <v>1</v>
      </c>
      <c r="AB864" s="308" t="str">
        <f t="shared" si="248"/>
        <v/>
      </c>
      <c r="AC864" s="534" t="str">
        <f t="shared" si="249"/>
        <v/>
      </c>
      <c r="AD864" s="752" t="str">
        <f t="shared" si="250"/>
        <v/>
      </c>
      <c r="AE864" s="534" t="str">
        <f t="shared" si="251"/>
        <v/>
      </c>
      <c r="AF864" s="752" t="str">
        <f t="shared" si="252"/>
        <v/>
      </c>
    </row>
    <row r="865" spans="2:32" x14ac:dyDescent="0.25">
      <c r="B865" s="721"/>
      <c r="C865" s="531" t="str">
        <f>IFERROR(VLOOKUP(B865,'מצבת ורישום גנים'!B:D,3,0),"")</f>
        <v/>
      </c>
      <c r="D865" s="721"/>
      <c r="E865" s="723"/>
      <c r="F865" s="723"/>
      <c r="G865" s="723"/>
      <c r="H865" s="723"/>
      <c r="I865" s="992" t="str">
        <f t="shared" si="253"/>
        <v/>
      </c>
      <c r="J865" s="723"/>
      <c r="K865" s="724"/>
      <c r="L865" s="723"/>
      <c r="M865" s="306" t="str">
        <f t="shared" si="240"/>
        <v/>
      </c>
      <c r="N865" s="32" t="str">
        <f t="shared" si="241"/>
        <v/>
      </c>
      <c r="P865" s="307" t="str">
        <f t="shared" si="242"/>
        <v/>
      </c>
      <c r="Q865" s="307" t="str">
        <f t="shared" si="236"/>
        <v/>
      </c>
      <c r="R865" s="307" t="str">
        <f t="shared" si="243"/>
        <v/>
      </c>
      <c r="S865" s="307" t="str">
        <f t="shared" si="244"/>
        <v/>
      </c>
      <c r="T865" s="307" t="str">
        <f t="shared" si="245"/>
        <v/>
      </c>
      <c r="U865" s="307" t="str">
        <f t="shared" si="237"/>
        <v/>
      </c>
      <c r="V865" s="723"/>
      <c r="X865" s="308" t="str">
        <f t="shared" si="246"/>
        <v/>
      </c>
      <c r="Y865" s="309" t="str">
        <f t="shared" si="247"/>
        <v/>
      </c>
      <c r="Z865" s="308" t="str">
        <f t="shared" si="238"/>
        <v/>
      </c>
      <c r="AA865" s="308" t="b">
        <f t="shared" si="239"/>
        <v>1</v>
      </c>
      <c r="AB865" s="308" t="str">
        <f t="shared" si="248"/>
        <v/>
      </c>
      <c r="AC865" s="534" t="str">
        <f t="shared" si="249"/>
        <v/>
      </c>
      <c r="AD865" s="752" t="str">
        <f t="shared" si="250"/>
        <v/>
      </c>
      <c r="AE865" s="534" t="str">
        <f t="shared" si="251"/>
        <v/>
      </c>
      <c r="AF865" s="752" t="str">
        <f t="shared" si="252"/>
        <v/>
      </c>
    </row>
    <row r="866" spans="2:32" x14ac:dyDescent="0.25">
      <c r="B866" s="721"/>
      <c r="C866" s="531" t="str">
        <f>IFERROR(VLOOKUP(B866,'מצבת ורישום גנים'!B:D,3,0),"")</f>
        <v/>
      </c>
      <c r="D866" s="721"/>
      <c r="E866" s="723"/>
      <c r="F866" s="723"/>
      <c r="G866" s="723"/>
      <c r="H866" s="723"/>
      <c r="I866" s="992" t="str">
        <f t="shared" si="253"/>
        <v/>
      </c>
      <c r="J866" s="723"/>
      <c r="K866" s="724"/>
      <c r="L866" s="723"/>
      <c r="M866" s="306" t="str">
        <f t="shared" si="240"/>
        <v/>
      </c>
      <c r="N866" s="32" t="str">
        <f t="shared" si="241"/>
        <v/>
      </c>
      <c r="P866" s="307" t="str">
        <f t="shared" si="242"/>
        <v/>
      </c>
      <c r="Q866" s="307" t="str">
        <f t="shared" si="236"/>
        <v/>
      </c>
      <c r="R866" s="307" t="str">
        <f t="shared" si="243"/>
        <v/>
      </c>
      <c r="S866" s="307" t="str">
        <f t="shared" si="244"/>
        <v/>
      </c>
      <c r="T866" s="307" t="str">
        <f t="shared" si="245"/>
        <v/>
      </c>
      <c r="U866" s="307" t="str">
        <f t="shared" si="237"/>
        <v/>
      </c>
      <c r="V866" s="723"/>
      <c r="X866" s="308" t="str">
        <f t="shared" si="246"/>
        <v/>
      </c>
      <c r="Y866" s="309" t="str">
        <f t="shared" si="247"/>
        <v/>
      </c>
      <c r="Z866" s="308" t="str">
        <f t="shared" si="238"/>
        <v/>
      </c>
      <c r="AA866" s="308" t="b">
        <f t="shared" si="239"/>
        <v>1</v>
      </c>
      <c r="AB866" s="308" t="str">
        <f t="shared" si="248"/>
        <v/>
      </c>
      <c r="AC866" s="534" t="str">
        <f t="shared" si="249"/>
        <v/>
      </c>
      <c r="AD866" s="752" t="str">
        <f t="shared" si="250"/>
        <v/>
      </c>
      <c r="AE866" s="534" t="str">
        <f t="shared" si="251"/>
        <v/>
      </c>
      <c r="AF866" s="752" t="str">
        <f t="shared" si="252"/>
        <v/>
      </c>
    </row>
    <row r="867" spans="2:32" x14ac:dyDescent="0.25">
      <c r="B867" s="721"/>
      <c r="C867" s="531" t="str">
        <f>IFERROR(VLOOKUP(B867,'מצבת ורישום גנים'!B:D,3,0),"")</f>
        <v/>
      </c>
      <c r="D867" s="721"/>
      <c r="E867" s="723"/>
      <c r="F867" s="723"/>
      <c r="G867" s="723"/>
      <c r="H867" s="723"/>
      <c r="I867" s="992" t="str">
        <f t="shared" si="253"/>
        <v/>
      </c>
      <c r="J867" s="723"/>
      <c r="K867" s="724"/>
      <c r="L867" s="723"/>
      <c r="M867" s="306" t="str">
        <f t="shared" si="240"/>
        <v/>
      </c>
      <c r="N867" s="32" t="str">
        <f t="shared" si="241"/>
        <v/>
      </c>
      <c r="P867" s="307" t="str">
        <f t="shared" si="242"/>
        <v/>
      </c>
      <c r="Q867" s="307" t="str">
        <f t="shared" si="236"/>
        <v/>
      </c>
      <c r="R867" s="307" t="str">
        <f t="shared" si="243"/>
        <v/>
      </c>
      <c r="S867" s="307" t="str">
        <f t="shared" si="244"/>
        <v/>
      </c>
      <c r="T867" s="307" t="str">
        <f t="shared" si="245"/>
        <v/>
      </c>
      <c r="U867" s="307" t="str">
        <f t="shared" si="237"/>
        <v/>
      </c>
      <c r="V867" s="723"/>
      <c r="X867" s="308" t="str">
        <f t="shared" si="246"/>
        <v/>
      </c>
      <c r="Y867" s="309" t="str">
        <f t="shared" si="247"/>
        <v/>
      </c>
      <c r="Z867" s="308" t="str">
        <f t="shared" si="238"/>
        <v/>
      </c>
      <c r="AA867" s="308" t="b">
        <f t="shared" si="239"/>
        <v>1</v>
      </c>
      <c r="AB867" s="308" t="str">
        <f t="shared" si="248"/>
        <v/>
      </c>
      <c r="AC867" s="534" t="str">
        <f t="shared" si="249"/>
        <v/>
      </c>
      <c r="AD867" s="752" t="str">
        <f t="shared" si="250"/>
        <v/>
      </c>
      <c r="AE867" s="534" t="str">
        <f t="shared" si="251"/>
        <v/>
      </c>
      <c r="AF867" s="752" t="str">
        <f t="shared" si="252"/>
        <v/>
      </c>
    </row>
    <row r="868" spans="2:32" x14ac:dyDescent="0.25">
      <c r="B868" s="721"/>
      <c r="C868" s="531" t="str">
        <f>IFERROR(VLOOKUP(B868,'מצבת ורישום גנים'!B:D,3,0),"")</f>
        <v/>
      </c>
      <c r="D868" s="721"/>
      <c r="E868" s="723"/>
      <c r="F868" s="723"/>
      <c r="G868" s="723"/>
      <c r="H868" s="723"/>
      <c r="I868" s="992" t="str">
        <f t="shared" si="253"/>
        <v/>
      </c>
      <c r="J868" s="723"/>
      <c r="K868" s="724"/>
      <c r="L868" s="723"/>
      <c r="M868" s="306" t="str">
        <f t="shared" si="240"/>
        <v/>
      </c>
      <c r="N868" s="32" t="str">
        <f t="shared" si="241"/>
        <v/>
      </c>
      <c r="P868" s="307" t="str">
        <f t="shared" si="242"/>
        <v/>
      </c>
      <c r="Q868" s="307" t="str">
        <f t="shared" si="236"/>
        <v/>
      </c>
      <c r="R868" s="307" t="str">
        <f t="shared" si="243"/>
        <v/>
      </c>
      <c r="S868" s="307" t="str">
        <f t="shared" si="244"/>
        <v/>
      </c>
      <c r="T868" s="307" t="str">
        <f t="shared" si="245"/>
        <v/>
      </c>
      <c r="U868" s="307" t="str">
        <f t="shared" si="237"/>
        <v/>
      </c>
      <c r="V868" s="723"/>
      <c r="X868" s="308" t="str">
        <f t="shared" si="246"/>
        <v/>
      </c>
      <c r="Y868" s="309" t="str">
        <f t="shared" si="247"/>
        <v/>
      </c>
      <c r="Z868" s="308" t="str">
        <f t="shared" si="238"/>
        <v/>
      </c>
      <c r="AA868" s="308" t="b">
        <f t="shared" si="239"/>
        <v>1</v>
      </c>
      <c r="AB868" s="308" t="str">
        <f t="shared" si="248"/>
        <v/>
      </c>
      <c r="AC868" s="534" t="str">
        <f t="shared" si="249"/>
        <v/>
      </c>
      <c r="AD868" s="752" t="str">
        <f t="shared" si="250"/>
        <v/>
      </c>
      <c r="AE868" s="534" t="str">
        <f t="shared" si="251"/>
        <v/>
      </c>
      <c r="AF868" s="752" t="str">
        <f t="shared" si="252"/>
        <v/>
      </c>
    </row>
    <row r="869" spans="2:32" x14ac:dyDescent="0.25">
      <c r="B869" s="721"/>
      <c r="C869" s="531" t="str">
        <f>IFERROR(VLOOKUP(B869,'מצבת ורישום גנים'!B:D,3,0),"")</f>
        <v/>
      </c>
      <c r="D869" s="721"/>
      <c r="E869" s="723"/>
      <c r="F869" s="723"/>
      <c r="G869" s="723"/>
      <c r="H869" s="723"/>
      <c r="I869" s="992" t="str">
        <f t="shared" si="253"/>
        <v/>
      </c>
      <c r="J869" s="723"/>
      <c r="K869" s="724"/>
      <c r="L869" s="723"/>
      <c r="M869" s="306" t="str">
        <f t="shared" si="240"/>
        <v/>
      </c>
      <c r="N869" s="32" t="str">
        <f t="shared" si="241"/>
        <v/>
      </c>
      <c r="P869" s="307" t="str">
        <f t="shared" si="242"/>
        <v/>
      </c>
      <c r="Q869" s="307" t="str">
        <f t="shared" si="236"/>
        <v/>
      </c>
      <c r="R869" s="307" t="str">
        <f t="shared" si="243"/>
        <v/>
      </c>
      <c r="S869" s="307" t="str">
        <f t="shared" si="244"/>
        <v/>
      </c>
      <c r="T869" s="307" t="str">
        <f t="shared" si="245"/>
        <v/>
      </c>
      <c r="U869" s="307" t="str">
        <f t="shared" si="237"/>
        <v/>
      </c>
      <c r="V869" s="723"/>
      <c r="X869" s="308" t="str">
        <f t="shared" si="246"/>
        <v/>
      </c>
      <c r="Y869" s="309" t="str">
        <f t="shared" si="247"/>
        <v/>
      </c>
      <c r="Z869" s="308" t="str">
        <f t="shared" si="238"/>
        <v/>
      </c>
      <c r="AA869" s="308" t="b">
        <f t="shared" si="239"/>
        <v>1</v>
      </c>
      <c r="AB869" s="308" t="str">
        <f t="shared" si="248"/>
        <v/>
      </c>
      <c r="AC869" s="534" t="str">
        <f t="shared" si="249"/>
        <v/>
      </c>
      <c r="AD869" s="752" t="str">
        <f t="shared" si="250"/>
        <v/>
      </c>
      <c r="AE869" s="534" t="str">
        <f t="shared" si="251"/>
        <v/>
      </c>
      <c r="AF869" s="752" t="str">
        <f t="shared" si="252"/>
        <v/>
      </c>
    </row>
    <row r="870" spans="2:32" x14ac:dyDescent="0.25">
      <c r="B870" s="721"/>
      <c r="C870" s="531" t="str">
        <f>IFERROR(VLOOKUP(B870,'מצבת ורישום גנים'!B:D,3,0),"")</f>
        <v/>
      </c>
      <c r="D870" s="721"/>
      <c r="E870" s="723"/>
      <c r="F870" s="723"/>
      <c r="G870" s="723"/>
      <c r="H870" s="723"/>
      <c r="I870" s="992" t="str">
        <f t="shared" si="253"/>
        <v/>
      </c>
      <c r="J870" s="723"/>
      <c r="K870" s="724"/>
      <c r="L870" s="723"/>
      <c r="M870" s="306" t="str">
        <f t="shared" si="240"/>
        <v/>
      </c>
      <c r="N870" s="32" t="str">
        <f t="shared" si="241"/>
        <v/>
      </c>
      <c r="P870" s="307" t="str">
        <f t="shared" si="242"/>
        <v/>
      </c>
      <c r="Q870" s="307" t="str">
        <f t="shared" si="236"/>
        <v/>
      </c>
      <c r="R870" s="307" t="str">
        <f t="shared" si="243"/>
        <v/>
      </c>
      <c r="S870" s="307" t="str">
        <f t="shared" si="244"/>
        <v/>
      </c>
      <c r="T870" s="307" t="str">
        <f t="shared" si="245"/>
        <v/>
      </c>
      <c r="U870" s="307" t="str">
        <f t="shared" si="237"/>
        <v/>
      </c>
      <c r="V870" s="723"/>
      <c r="X870" s="308" t="str">
        <f t="shared" si="246"/>
        <v/>
      </c>
      <c r="Y870" s="309" t="str">
        <f t="shared" si="247"/>
        <v/>
      </c>
      <c r="Z870" s="308" t="str">
        <f t="shared" si="238"/>
        <v/>
      </c>
      <c r="AA870" s="308" t="b">
        <f t="shared" si="239"/>
        <v>1</v>
      </c>
      <c r="AB870" s="308" t="str">
        <f t="shared" si="248"/>
        <v/>
      </c>
      <c r="AC870" s="534" t="str">
        <f t="shared" si="249"/>
        <v/>
      </c>
      <c r="AD870" s="752" t="str">
        <f t="shared" si="250"/>
        <v/>
      </c>
      <c r="AE870" s="534" t="str">
        <f t="shared" si="251"/>
        <v/>
      </c>
      <c r="AF870" s="752" t="str">
        <f t="shared" si="252"/>
        <v/>
      </c>
    </row>
    <row r="871" spans="2:32" x14ac:dyDescent="0.25">
      <c r="B871" s="721"/>
      <c r="C871" s="531" t="str">
        <f>IFERROR(VLOOKUP(B871,'מצבת ורישום גנים'!B:D,3,0),"")</f>
        <v/>
      </c>
      <c r="D871" s="721"/>
      <c r="E871" s="723"/>
      <c r="F871" s="723"/>
      <c r="G871" s="723"/>
      <c r="H871" s="723"/>
      <c r="I871" s="992" t="str">
        <f t="shared" si="253"/>
        <v/>
      </c>
      <c r="J871" s="723"/>
      <c r="K871" s="724"/>
      <c r="L871" s="723"/>
      <c r="M871" s="306" t="str">
        <f t="shared" si="240"/>
        <v/>
      </c>
      <c r="N871" s="32" t="str">
        <f t="shared" si="241"/>
        <v/>
      </c>
      <c r="P871" s="307" t="str">
        <f t="shared" si="242"/>
        <v/>
      </c>
      <c r="Q871" s="307" t="str">
        <f t="shared" si="236"/>
        <v/>
      </c>
      <c r="R871" s="307" t="str">
        <f t="shared" si="243"/>
        <v/>
      </c>
      <c r="S871" s="307" t="str">
        <f t="shared" si="244"/>
        <v/>
      </c>
      <c r="T871" s="307" t="str">
        <f t="shared" si="245"/>
        <v/>
      </c>
      <c r="U871" s="307" t="str">
        <f t="shared" si="237"/>
        <v/>
      </c>
      <c r="V871" s="723"/>
      <c r="X871" s="308" t="str">
        <f t="shared" si="246"/>
        <v/>
      </c>
      <c r="Y871" s="309" t="str">
        <f t="shared" si="247"/>
        <v/>
      </c>
      <c r="Z871" s="308" t="str">
        <f t="shared" si="238"/>
        <v/>
      </c>
      <c r="AA871" s="308" t="b">
        <f t="shared" si="239"/>
        <v>1</v>
      </c>
      <c r="AB871" s="308" t="str">
        <f t="shared" si="248"/>
        <v/>
      </c>
      <c r="AC871" s="534" t="str">
        <f t="shared" si="249"/>
        <v/>
      </c>
      <c r="AD871" s="752" t="str">
        <f t="shared" si="250"/>
        <v/>
      </c>
      <c r="AE871" s="534" t="str">
        <f t="shared" si="251"/>
        <v/>
      </c>
      <c r="AF871" s="752" t="str">
        <f t="shared" si="252"/>
        <v/>
      </c>
    </row>
    <row r="872" spans="2:32" x14ac:dyDescent="0.25">
      <c r="B872" s="721"/>
      <c r="C872" s="531" t="str">
        <f>IFERROR(VLOOKUP(B872,'מצבת ורישום גנים'!B:D,3,0),"")</f>
        <v/>
      </c>
      <c r="D872" s="721"/>
      <c r="E872" s="723"/>
      <c r="F872" s="723"/>
      <c r="G872" s="723"/>
      <c r="H872" s="723"/>
      <c r="I872" s="992" t="str">
        <f t="shared" si="253"/>
        <v/>
      </c>
      <c r="J872" s="723"/>
      <c r="K872" s="724"/>
      <c r="L872" s="723"/>
      <c r="M872" s="306" t="str">
        <f t="shared" si="240"/>
        <v/>
      </c>
      <c r="N872" s="32" t="str">
        <f t="shared" si="241"/>
        <v/>
      </c>
      <c r="P872" s="307" t="str">
        <f t="shared" si="242"/>
        <v/>
      </c>
      <c r="Q872" s="307" t="str">
        <f t="shared" si="236"/>
        <v/>
      </c>
      <c r="R872" s="307" t="str">
        <f t="shared" si="243"/>
        <v/>
      </c>
      <c r="S872" s="307" t="str">
        <f t="shared" si="244"/>
        <v/>
      </c>
      <c r="T872" s="307" t="str">
        <f t="shared" si="245"/>
        <v/>
      </c>
      <c r="U872" s="307" t="str">
        <f t="shared" si="237"/>
        <v/>
      </c>
      <c r="V872" s="723"/>
      <c r="X872" s="308" t="str">
        <f t="shared" si="246"/>
        <v/>
      </c>
      <c r="Y872" s="309" t="str">
        <f t="shared" si="247"/>
        <v/>
      </c>
      <c r="Z872" s="308" t="str">
        <f t="shared" si="238"/>
        <v/>
      </c>
      <c r="AA872" s="308" t="b">
        <f t="shared" si="239"/>
        <v>1</v>
      </c>
      <c r="AB872" s="308" t="str">
        <f t="shared" si="248"/>
        <v/>
      </c>
      <c r="AC872" s="534" t="str">
        <f t="shared" si="249"/>
        <v/>
      </c>
      <c r="AD872" s="752" t="str">
        <f t="shared" si="250"/>
        <v/>
      </c>
      <c r="AE872" s="534" t="str">
        <f t="shared" si="251"/>
        <v/>
      </c>
      <c r="AF872" s="752" t="str">
        <f t="shared" si="252"/>
        <v/>
      </c>
    </row>
    <row r="873" spans="2:32" x14ac:dyDescent="0.25">
      <c r="B873" s="721"/>
      <c r="C873" s="531" t="str">
        <f>IFERROR(VLOOKUP(B873,'מצבת ורישום גנים'!B:D,3,0),"")</f>
        <v/>
      </c>
      <c r="D873" s="721"/>
      <c r="E873" s="723"/>
      <c r="F873" s="723"/>
      <c r="G873" s="723"/>
      <c r="H873" s="723"/>
      <c r="I873" s="992" t="str">
        <f t="shared" si="253"/>
        <v/>
      </c>
      <c r="J873" s="723"/>
      <c r="K873" s="724"/>
      <c r="L873" s="723"/>
      <c r="M873" s="306" t="str">
        <f t="shared" si="240"/>
        <v/>
      </c>
      <c r="N873" s="32" t="str">
        <f t="shared" si="241"/>
        <v/>
      </c>
      <c r="P873" s="307" t="str">
        <f t="shared" si="242"/>
        <v/>
      </c>
      <c r="Q873" s="307" t="str">
        <f t="shared" si="236"/>
        <v/>
      </c>
      <c r="R873" s="307" t="str">
        <f t="shared" si="243"/>
        <v/>
      </c>
      <c r="S873" s="307" t="str">
        <f t="shared" si="244"/>
        <v/>
      </c>
      <c r="T873" s="307" t="str">
        <f t="shared" si="245"/>
        <v/>
      </c>
      <c r="U873" s="307" t="str">
        <f t="shared" si="237"/>
        <v/>
      </c>
      <c r="V873" s="723"/>
      <c r="X873" s="308" t="str">
        <f t="shared" si="246"/>
        <v/>
      </c>
      <c r="Y873" s="309" t="str">
        <f t="shared" si="247"/>
        <v/>
      </c>
      <c r="Z873" s="308" t="str">
        <f t="shared" si="238"/>
        <v/>
      </c>
      <c r="AA873" s="308" t="b">
        <f t="shared" si="239"/>
        <v>1</v>
      </c>
      <c r="AB873" s="308" t="str">
        <f t="shared" si="248"/>
        <v/>
      </c>
      <c r="AC873" s="534" t="str">
        <f t="shared" si="249"/>
        <v/>
      </c>
      <c r="AD873" s="752" t="str">
        <f t="shared" si="250"/>
        <v/>
      </c>
      <c r="AE873" s="534" t="str">
        <f t="shared" si="251"/>
        <v/>
      </c>
      <c r="AF873" s="752" t="str">
        <f t="shared" si="252"/>
        <v/>
      </c>
    </row>
    <row r="874" spans="2:32" x14ac:dyDescent="0.25">
      <c r="B874" s="721"/>
      <c r="C874" s="531" t="str">
        <f>IFERROR(VLOOKUP(B874,'מצבת ורישום גנים'!B:D,3,0),"")</f>
        <v/>
      </c>
      <c r="D874" s="721"/>
      <c r="E874" s="723"/>
      <c r="F874" s="723"/>
      <c r="G874" s="723"/>
      <c r="H874" s="723"/>
      <c r="I874" s="992" t="str">
        <f t="shared" si="253"/>
        <v/>
      </c>
      <c r="J874" s="723"/>
      <c r="K874" s="724"/>
      <c r="L874" s="723"/>
      <c r="M874" s="306" t="str">
        <f t="shared" si="240"/>
        <v/>
      </c>
      <c r="N874" s="32" t="str">
        <f t="shared" si="241"/>
        <v/>
      </c>
      <c r="P874" s="307" t="str">
        <f t="shared" si="242"/>
        <v/>
      </c>
      <c r="Q874" s="307" t="str">
        <f t="shared" si="236"/>
        <v/>
      </c>
      <c r="R874" s="307" t="str">
        <f t="shared" si="243"/>
        <v/>
      </c>
      <c r="S874" s="307" t="str">
        <f t="shared" si="244"/>
        <v/>
      </c>
      <c r="T874" s="307" t="str">
        <f t="shared" si="245"/>
        <v/>
      </c>
      <c r="U874" s="307" t="str">
        <f t="shared" si="237"/>
        <v/>
      </c>
      <c r="V874" s="723"/>
      <c r="X874" s="308" t="str">
        <f t="shared" si="246"/>
        <v/>
      </c>
      <c r="Y874" s="309" t="str">
        <f t="shared" si="247"/>
        <v/>
      </c>
      <c r="Z874" s="308" t="str">
        <f t="shared" si="238"/>
        <v/>
      </c>
      <c r="AA874" s="308" t="b">
        <f t="shared" si="239"/>
        <v>1</v>
      </c>
      <c r="AB874" s="308" t="str">
        <f t="shared" si="248"/>
        <v/>
      </c>
      <c r="AC874" s="534" t="str">
        <f t="shared" si="249"/>
        <v/>
      </c>
      <c r="AD874" s="752" t="str">
        <f t="shared" si="250"/>
        <v/>
      </c>
      <c r="AE874" s="534" t="str">
        <f t="shared" si="251"/>
        <v/>
      </c>
      <c r="AF874" s="752" t="str">
        <f t="shared" si="252"/>
        <v/>
      </c>
    </row>
    <row r="875" spans="2:32" x14ac:dyDescent="0.25">
      <c r="B875" s="721"/>
      <c r="C875" s="531" t="str">
        <f>IFERROR(VLOOKUP(B875,'מצבת ורישום גנים'!B:D,3,0),"")</f>
        <v/>
      </c>
      <c r="D875" s="721"/>
      <c r="E875" s="723"/>
      <c r="F875" s="723"/>
      <c r="G875" s="723"/>
      <c r="H875" s="723"/>
      <c r="I875" s="992" t="str">
        <f t="shared" si="253"/>
        <v/>
      </c>
      <c r="J875" s="723"/>
      <c r="K875" s="724"/>
      <c r="L875" s="723"/>
      <c r="M875" s="306" t="str">
        <f t="shared" si="240"/>
        <v/>
      </c>
      <c r="N875" s="32" t="str">
        <f t="shared" si="241"/>
        <v/>
      </c>
      <c r="P875" s="307" t="str">
        <f t="shared" si="242"/>
        <v/>
      </c>
      <c r="Q875" s="307" t="str">
        <f t="shared" si="236"/>
        <v/>
      </c>
      <c r="R875" s="307" t="str">
        <f t="shared" si="243"/>
        <v/>
      </c>
      <c r="S875" s="307" t="str">
        <f t="shared" si="244"/>
        <v/>
      </c>
      <c r="T875" s="307" t="str">
        <f t="shared" si="245"/>
        <v/>
      </c>
      <c r="U875" s="307" t="str">
        <f t="shared" si="237"/>
        <v/>
      </c>
      <c r="V875" s="723"/>
      <c r="X875" s="308" t="str">
        <f t="shared" si="246"/>
        <v/>
      </c>
      <c r="Y875" s="309" t="str">
        <f t="shared" si="247"/>
        <v/>
      </c>
      <c r="Z875" s="308" t="str">
        <f t="shared" si="238"/>
        <v/>
      </c>
      <c r="AA875" s="308" t="b">
        <f t="shared" si="239"/>
        <v>1</v>
      </c>
      <c r="AB875" s="308" t="str">
        <f t="shared" si="248"/>
        <v/>
      </c>
      <c r="AC875" s="534" t="str">
        <f t="shared" si="249"/>
        <v/>
      </c>
      <c r="AD875" s="752" t="str">
        <f t="shared" si="250"/>
        <v/>
      </c>
      <c r="AE875" s="534" t="str">
        <f t="shared" si="251"/>
        <v/>
      </c>
      <c r="AF875" s="752" t="str">
        <f t="shared" si="252"/>
        <v/>
      </c>
    </row>
    <row r="876" spans="2:32" x14ac:dyDescent="0.25">
      <c r="B876" s="721"/>
      <c r="C876" s="531" t="str">
        <f>IFERROR(VLOOKUP(B876,'מצבת ורישום גנים'!B:D,3,0),"")</f>
        <v/>
      </c>
      <c r="D876" s="721"/>
      <c r="E876" s="723"/>
      <c r="F876" s="723"/>
      <c r="G876" s="723"/>
      <c r="H876" s="723"/>
      <c r="I876" s="992" t="str">
        <f t="shared" si="253"/>
        <v/>
      </c>
      <c r="J876" s="723"/>
      <c r="K876" s="724"/>
      <c r="L876" s="723"/>
      <c r="M876" s="306" t="str">
        <f t="shared" si="240"/>
        <v/>
      </c>
      <c r="N876" s="32" t="str">
        <f t="shared" si="241"/>
        <v/>
      </c>
      <c r="P876" s="307" t="str">
        <f t="shared" si="242"/>
        <v/>
      </c>
      <c r="Q876" s="307" t="str">
        <f t="shared" si="236"/>
        <v/>
      </c>
      <c r="R876" s="307" t="str">
        <f t="shared" si="243"/>
        <v/>
      </c>
      <c r="S876" s="307" t="str">
        <f t="shared" si="244"/>
        <v/>
      </c>
      <c r="T876" s="307" t="str">
        <f t="shared" si="245"/>
        <v/>
      </c>
      <c r="U876" s="307" t="str">
        <f t="shared" si="237"/>
        <v/>
      </c>
      <c r="V876" s="723"/>
      <c r="X876" s="308" t="str">
        <f t="shared" si="246"/>
        <v/>
      </c>
      <c r="Y876" s="309" t="str">
        <f t="shared" si="247"/>
        <v/>
      </c>
      <c r="Z876" s="308" t="str">
        <f t="shared" si="238"/>
        <v/>
      </c>
      <c r="AA876" s="308" t="b">
        <f t="shared" si="239"/>
        <v>1</v>
      </c>
      <c r="AB876" s="308" t="str">
        <f t="shared" si="248"/>
        <v/>
      </c>
      <c r="AC876" s="534" t="str">
        <f t="shared" si="249"/>
        <v/>
      </c>
      <c r="AD876" s="752" t="str">
        <f t="shared" si="250"/>
        <v/>
      </c>
      <c r="AE876" s="534" t="str">
        <f t="shared" si="251"/>
        <v/>
      </c>
      <c r="AF876" s="752" t="str">
        <f t="shared" si="252"/>
        <v/>
      </c>
    </row>
    <row r="877" spans="2:32" x14ac:dyDescent="0.25">
      <c r="B877" s="721"/>
      <c r="C877" s="531" t="str">
        <f>IFERROR(VLOOKUP(B877,'מצבת ורישום גנים'!B:D,3,0),"")</f>
        <v/>
      </c>
      <c r="D877" s="721"/>
      <c r="E877" s="723"/>
      <c r="F877" s="723"/>
      <c r="G877" s="723"/>
      <c r="H877" s="723"/>
      <c r="I877" s="992" t="str">
        <f t="shared" si="253"/>
        <v/>
      </c>
      <c r="J877" s="723"/>
      <c r="K877" s="724"/>
      <c r="L877" s="723"/>
      <c r="M877" s="306" t="str">
        <f t="shared" si="240"/>
        <v/>
      </c>
      <c r="N877" s="32" t="str">
        <f t="shared" si="241"/>
        <v/>
      </c>
      <c r="P877" s="307" t="str">
        <f t="shared" si="242"/>
        <v/>
      </c>
      <c r="Q877" s="307" t="str">
        <f t="shared" si="236"/>
        <v/>
      </c>
      <c r="R877" s="307" t="str">
        <f t="shared" si="243"/>
        <v/>
      </c>
      <c r="S877" s="307" t="str">
        <f t="shared" si="244"/>
        <v/>
      </c>
      <c r="T877" s="307" t="str">
        <f t="shared" si="245"/>
        <v/>
      </c>
      <c r="U877" s="307" t="str">
        <f t="shared" si="237"/>
        <v/>
      </c>
      <c r="V877" s="723"/>
      <c r="X877" s="308" t="str">
        <f t="shared" si="246"/>
        <v/>
      </c>
      <c r="Y877" s="309" t="str">
        <f t="shared" si="247"/>
        <v/>
      </c>
      <c r="Z877" s="308" t="str">
        <f t="shared" si="238"/>
        <v/>
      </c>
      <c r="AA877" s="308" t="b">
        <f t="shared" si="239"/>
        <v>1</v>
      </c>
      <c r="AB877" s="308" t="str">
        <f t="shared" si="248"/>
        <v/>
      </c>
      <c r="AC877" s="534" t="str">
        <f t="shared" si="249"/>
        <v/>
      </c>
      <c r="AD877" s="752" t="str">
        <f t="shared" si="250"/>
        <v/>
      </c>
      <c r="AE877" s="534" t="str">
        <f t="shared" si="251"/>
        <v/>
      </c>
      <c r="AF877" s="752" t="str">
        <f t="shared" si="252"/>
        <v/>
      </c>
    </row>
    <row r="878" spans="2:32" x14ac:dyDescent="0.25">
      <c r="B878" s="721"/>
      <c r="C878" s="531" t="str">
        <f>IFERROR(VLOOKUP(B878,'מצבת ורישום גנים'!B:D,3,0),"")</f>
        <v/>
      </c>
      <c r="D878" s="721"/>
      <c r="E878" s="723"/>
      <c r="F878" s="723"/>
      <c r="G878" s="723"/>
      <c r="H878" s="723"/>
      <c r="I878" s="992" t="str">
        <f t="shared" si="253"/>
        <v/>
      </c>
      <c r="J878" s="723"/>
      <c r="K878" s="724"/>
      <c r="L878" s="723"/>
      <c r="M878" s="306" t="str">
        <f t="shared" si="240"/>
        <v/>
      </c>
      <c r="N878" s="32" t="str">
        <f t="shared" si="241"/>
        <v/>
      </c>
      <c r="P878" s="307" t="str">
        <f t="shared" si="242"/>
        <v/>
      </c>
      <c r="Q878" s="307" t="str">
        <f t="shared" si="236"/>
        <v/>
      </c>
      <c r="R878" s="307" t="str">
        <f t="shared" si="243"/>
        <v/>
      </c>
      <c r="S878" s="307" t="str">
        <f t="shared" si="244"/>
        <v/>
      </c>
      <c r="T878" s="307" t="str">
        <f t="shared" si="245"/>
        <v/>
      </c>
      <c r="U878" s="307" t="str">
        <f t="shared" si="237"/>
        <v/>
      </c>
      <c r="V878" s="723"/>
      <c r="X878" s="308" t="str">
        <f t="shared" si="246"/>
        <v/>
      </c>
      <c r="Y878" s="309" t="str">
        <f t="shared" si="247"/>
        <v/>
      </c>
      <c r="Z878" s="308" t="str">
        <f t="shared" si="238"/>
        <v/>
      </c>
      <c r="AA878" s="308" t="b">
        <f t="shared" si="239"/>
        <v>1</v>
      </c>
      <c r="AB878" s="308" t="str">
        <f t="shared" si="248"/>
        <v/>
      </c>
      <c r="AC878" s="534" t="str">
        <f t="shared" si="249"/>
        <v/>
      </c>
      <c r="AD878" s="752" t="str">
        <f t="shared" si="250"/>
        <v/>
      </c>
      <c r="AE878" s="534" t="str">
        <f t="shared" si="251"/>
        <v/>
      </c>
      <c r="AF878" s="752" t="str">
        <f t="shared" si="252"/>
        <v/>
      </c>
    </row>
    <row r="879" spans="2:32" x14ac:dyDescent="0.25">
      <c r="B879" s="721"/>
      <c r="C879" s="531" t="str">
        <f>IFERROR(VLOOKUP(B879,'מצבת ורישום גנים'!B:D,3,0),"")</f>
        <v/>
      </c>
      <c r="D879" s="721"/>
      <c r="E879" s="723"/>
      <c r="F879" s="723"/>
      <c r="G879" s="723"/>
      <c r="H879" s="723"/>
      <c r="I879" s="992" t="str">
        <f t="shared" si="253"/>
        <v/>
      </c>
      <c r="J879" s="723"/>
      <c r="K879" s="724"/>
      <c r="L879" s="723"/>
      <c r="M879" s="306" t="str">
        <f t="shared" si="240"/>
        <v/>
      </c>
      <c r="N879" s="32" t="str">
        <f t="shared" si="241"/>
        <v/>
      </c>
      <c r="P879" s="307" t="str">
        <f t="shared" si="242"/>
        <v/>
      </c>
      <c r="Q879" s="307" t="str">
        <f t="shared" si="236"/>
        <v/>
      </c>
      <c r="R879" s="307" t="str">
        <f t="shared" si="243"/>
        <v/>
      </c>
      <c r="S879" s="307" t="str">
        <f t="shared" si="244"/>
        <v/>
      </c>
      <c r="T879" s="307" t="str">
        <f t="shared" si="245"/>
        <v/>
      </c>
      <c r="U879" s="307" t="str">
        <f t="shared" si="237"/>
        <v/>
      </c>
      <c r="V879" s="723"/>
      <c r="X879" s="308" t="str">
        <f t="shared" si="246"/>
        <v/>
      </c>
      <c r="Y879" s="309" t="str">
        <f t="shared" si="247"/>
        <v/>
      </c>
      <c r="Z879" s="308" t="str">
        <f t="shared" si="238"/>
        <v/>
      </c>
      <c r="AA879" s="308" t="b">
        <f t="shared" si="239"/>
        <v>1</v>
      </c>
      <c r="AB879" s="308" t="str">
        <f t="shared" si="248"/>
        <v/>
      </c>
      <c r="AC879" s="534" t="str">
        <f t="shared" si="249"/>
        <v/>
      </c>
      <c r="AD879" s="752" t="str">
        <f t="shared" si="250"/>
        <v/>
      </c>
      <c r="AE879" s="534" t="str">
        <f t="shared" si="251"/>
        <v/>
      </c>
      <c r="AF879" s="752" t="str">
        <f t="shared" si="252"/>
        <v/>
      </c>
    </row>
    <row r="880" spans="2:32" x14ac:dyDescent="0.25">
      <c r="B880" s="721"/>
      <c r="C880" s="531" t="str">
        <f>IFERROR(VLOOKUP(B880,'מצבת ורישום גנים'!B:D,3,0),"")</f>
        <v/>
      </c>
      <c r="D880" s="721"/>
      <c r="E880" s="723"/>
      <c r="F880" s="723"/>
      <c r="G880" s="723"/>
      <c r="H880" s="723"/>
      <c r="I880" s="992" t="str">
        <f t="shared" si="253"/>
        <v/>
      </c>
      <c r="J880" s="723"/>
      <c r="K880" s="724"/>
      <c r="L880" s="723"/>
      <c r="M880" s="306" t="str">
        <f t="shared" si="240"/>
        <v/>
      </c>
      <c r="N880" s="32" t="str">
        <f t="shared" si="241"/>
        <v/>
      </c>
      <c r="P880" s="307" t="str">
        <f t="shared" si="242"/>
        <v/>
      </c>
      <c r="Q880" s="307" t="str">
        <f t="shared" si="236"/>
        <v/>
      </c>
      <c r="R880" s="307" t="str">
        <f t="shared" si="243"/>
        <v/>
      </c>
      <c r="S880" s="307" t="str">
        <f t="shared" si="244"/>
        <v/>
      </c>
      <c r="T880" s="307" t="str">
        <f t="shared" si="245"/>
        <v/>
      </c>
      <c r="U880" s="307" t="str">
        <f t="shared" si="237"/>
        <v/>
      </c>
      <c r="V880" s="723"/>
      <c r="X880" s="308" t="str">
        <f t="shared" si="246"/>
        <v/>
      </c>
      <c r="Y880" s="309" t="str">
        <f t="shared" si="247"/>
        <v/>
      </c>
      <c r="Z880" s="308" t="str">
        <f t="shared" si="238"/>
        <v/>
      </c>
      <c r="AA880" s="308" t="b">
        <f t="shared" si="239"/>
        <v>1</v>
      </c>
      <c r="AB880" s="308" t="str">
        <f t="shared" si="248"/>
        <v/>
      </c>
      <c r="AC880" s="534" t="str">
        <f t="shared" si="249"/>
        <v/>
      </c>
      <c r="AD880" s="752" t="str">
        <f t="shared" si="250"/>
        <v/>
      </c>
      <c r="AE880" s="534" t="str">
        <f t="shared" si="251"/>
        <v/>
      </c>
      <c r="AF880" s="752" t="str">
        <f t="shared" si="252"/>
        <v/>
      </c>
    </row>
    <row r="881" spans="2:32" x14ac:dyDescent="0.25">
      <c r="B881" s="721"/>
      <c r="C881" s="531" t="str">
        <f>IFERROR(VLOOKUP(B881,'מצבת ורישום גנים'!B:D,3,0),"")</f>
        <v/>
      </c>
      <c r="D881" s="721"/>
      <c r="E881" s="723"/>
      <c r="F881" s="723"/>
      <c r="G881" s="723"/>
      <c r="H881" s="723"/>
      <c r="I881" s="992" t="str">
        <f t="shared" si="253"/>
        <v/>
      </c>
      <c r="J881" s="723"/>
      <c r="K881" s="724"/>
      <c r="L881" s="723"/>
      <c r="M881" s="306" t="str">
        <f t="shared" si="240"/>
        <v/>
      </c>
      <c r="N881" s="32" t="str">
        <f t="shared" si="241"/>
        <v/>
      </c>
      <c r="P881" s="307" t="str">
        <f t="shared" si="242"/>
        <v/>
      </c>
      <c r="Q881" s="307" t="str">
        <f t="shared" si="236"/>
        <v/>
      </c>
      <c r="R881" s="307" t="str">
        <f t="shared" si="243"/>
        <v/>
      </c>
      <c r="S881" s="307" t="str">
        <f t="shared" si="244"/>
        <v/>
      </c>
      <c r="T881" s="307" t="str">
        <f t="shared" si="245"/>
        <v/>
      </c>
      <c r="U881" s="307" t="str">
        <f t="shared" si="237"/>
        <v/>
      </c>
      <c r="V881" s="723"/>
      <c r="X881" s="308" t="str">
        <f t="shared" si="246"/>
        <v/>
      </c>
      <c r="Y881" s="309" t="str">
        <f t="shared" si="247"/>
        <v/>
      </c>
      <c r="Z881" s="308" t="str">
        <f t="shared" si="238"/>
        <v/>
      </c>
      <c r="AA881" s="308" t="b">
        <f t="shared" si="239"/>
        <v>1</v>
      </c>
      <c r="AB881" s="308" t="str">
        <f t="shared" si="248"/>
        <v/>
      </c>
      <c r="AC881" s="534" t="str">
        <f t="shared" si="249"/>
        <v/>
      </c>
      <c r="AD881" s="752" t="str">
        <f t="shared" si="250"/>
        <v/>
      </c>
      <c r="AE881" s="534" t="str">
        <f t="shared" si="251"/>
        <v/>
      </c>
      <c r="AF881" s="752" t="str">
        <f t="shared" si="252"/>
        <v/>
      </c>
    </row>
    <row r="882" spans="2:32" x14ac:dyDescent="0.25">
      <c r="B882" s="721"/>
      <c r="C882" s="531" t="str">
        <f>IFERROR(VLOOKUP(B882,'מצבת ורישום גנים'!B:D,3,0),"")</f>
        <v/>
      </c>
      <c r="D882" s="721"/>
      <c r="E882" s="723"/>
      <c r="F882" s="723"/>
      <c r="G882" s="723"/>
      <c r="H882" s="723"/>
      <c r="I882" s="992" t="str">
        <f t="shared" si="253"/>
        <v/>
      </c>
      <c r="J882" s="723"/>
      <c r="K882" s="724"/>
      <c r="L882" s="723"/>
      <c r="M882" s="306" t="str">
        <f t="shared" si="240"/>
        <v/>
      </c>
      <c r="N882" s="32" t="str">
        <f t="shared" si="241"/>
        <v/>
      </c>
      <c r="P882" s="307" t="str">
        <f t="shared" si="242"/>
        <v/>
      </c>
      <c r="Q882" s="307" t="str">
        <f t="shared" si="236"/>
        <v/>
      </c>
      <c r="R882" s="307" t="str">
        <f t="shared" si="243"/>
        <v/>
      </c>
      <c r="S882" s="307" t="str">
        <f t="shared" si="244"/>
        <v/>
      </c>
      <c r="T882" s="307" t="str">
        <f t="shared" si="245"/>
        <v/>
      </c>
      <c r="U882" s="307" t="str">
        <f t="shared" si="237"/>
        <v/>
      </c>
      <c r="V882" s="723"/>
      <c r="X882" s="308" t="str">
        <f t="shared" si="246"/>
        <v/>
      </c>
      <c r="Y882" s="309" t="str">
        <f t="shared" si="247"/>
        <v/>
      </c>
      <c r="Z882" s="308" t="str">
        <f t="shared" si="238"/>
        <v/>
      </c>
      <c r="AA882" s="308" t="b">
        <f t="shared" si="239"/>
        <v>1</v>
      </c>
      <c r="AB882" s="308" t="str">
        <f t="shared" si="248"/>
        <v/>
      </c>
      <c r="AC882" s="534" t="str">
        <f t="shared" si="249"/>
        <v/>
      </c>
      <c r="AD882" s="752" t="str">
        <f t="shared" si="250"/>
        <v/>
      </c>
      <c r="AE882" s="534" t="str">
        <f t="shared" si="251"/>
        <v/>
      </c>
      <c r="AF882" s="752" t="str">
        <f t="shared" si="252"/>
        <v/>
      </c>
    </row>
    <row r="883" spans="2:32" x14ac:dyDescent="0.25">
      <c r="B883" s="721"/>
      <c r="C883" s="531" t="str">
        <f>IFERROR(VLOOKUP(B883,'מצבת ורישום גנים'!B:D,3,0),"")</f>
        <v/>
      </c>
      <c r="D883" s="721"/>
      <c r="E883" s="723"/>
      <c r="F883" s="723"/>
      <c r="G883" s="723"/>
      <c r="H883" s="723"/>
      <c r="I883" s="992" t="str">
        <f t="shared" si="253"/>
        <v/>
      </c>
      <c r="J883" s="723"/>
      <c r="K883" s="724"/>
      <c r="L883" s="723"/>
      <c r="M883" s="306" t="str">
        <f t="shared" si="240"/>
        <v/>
      </c>
      <c r="N883" s="32" t="str">
        <f t="shared" si="241"/>
        <v/>
      </c>
      <c r="P883" s="307" t="str">
        <f t="shared" si="242"/>
        <v/>
      </c>
      <c r="Q883" s="307" t="str">
        <f t="shared" si="236"/>
        <v/>
      </c>
      <c r="R883" s="307" t="str">
        <f t="shared" si="243"/>
        <v/>
      </c>
      <c r="S883" s="307" t="str">
        <f t="shared" si="244"/>
        <v/>
      </c>
      <c r="T883" s="307" t="str">
        <f t="shared" si="245"/>
        <v/>
      </c>
      <c r="U883" s="307" t="str">
        <f t="shared" si="237"/>
        <v/>
      </c>
      <c r="V883" s="723"/>
      <c r="X883" s="308" t="str">
        <f t="shared" si="246"/>
        <v/>
      </c>
      <c r="Y883" s="309" t="str">
        <f t="shared" si="247"/>
        <v/>
      </c>
      <c r="Z883" s="308" t="str">
        <f t="shared" si="238"/>
        <v/>
      </c>
      <c r="AA883" s="308" t="b">
        <f t="shared" si="239"/>
        <v>1</v>
      </c>
      <c r="AB883" s="308" t="str">
        <f t="shared" si="248"/>
        <v/>
      </c>
      <c r="AC883" s="534" t="str">
        <f t="shared" si="249"/>
        <v/>
      </c>
      <c r="AD883" s="752" t="str">
        <f t="shared" si="250"/>
        <v/>
      </c>
      <c r="AE883" s="534" t="str">
        <f t="shared" si="251"/>
        <v/>
      </c>
      <c r="AF883" s="752" t="str">
        <f t="shared" si="252"/>
        <v/>
      </c>
    </row>
    <row r="884" spans="2:32" x14ac:dyDescent="0.25">
      <c r="B884" s="721"/>
      <c r="C884" s="531" t="str">
        <f>IFERROR(VLOOKUP(B884,'מצבת ורישום גנים'!B:D,3,0),"")</f>
        <v/>
      </c>
      <c r="D884" s="721"/>
      <c r="E884" s="723"/>
      <c r="F884" s="723"/>
      <c r="G884" s="723"/>
      <c r="H884" s="723"/>
      <c r="I884" s="992" t="str">
        <f t="shared" si="253"/>
        <v/>
      </c>
      <c r="J884" s="723"/>
      <c r="K884" s="724"/>
      <c r="L884" s="723"/>
      <c r="M884" s="306" t="str">
        <f t="shared" si="240"/>
        <v/>
      </c>
      <c r="N884" s="32" t="str">
        <f t="shared" si="241"/>
        <v/>
      </c>
      <c r="P884" s="307" t="str">
        <f t="shared" si="242"/>
        <v/>
      </c>
      <c r="Q884" s="307" t="str">
        <f t="shared" si="236"/>
        <v/>
      </c>
      <c r="R884" s="307" t="str">
        <f t="shared" si="243"/>
        <v/>
      </c>
      <c r="S884" s="307" t="str">
        <f t="shared" si="244"/>
        <v/>
      </c>
      <c r="T884" s="307" t="str">
        <f t="shared" si="245"/>
        <v/>
      </c>
      <c r="U884" s="307" t="str">
        <f t="shared" si="237"/>
        <v/>
      </c>
      <c r="V884" s="723"/>
      <c r="X884" s="308" t="str">
        <f t="shared" si="246"/>
        <v/>
      </c>
      <c r="Y884" s="309" t="str">
        <f t="shared" si="247"/>
        <v/>
      </c>
      <c r="Z884" s="308" t="str">
        <f t="shared" si="238"/>
        <v/>
      </c>
      <c r="AA884" s="308" t="b">
        <f t="shared" si="239"/>
        <v>1</v>
      </c>
      <c r="AB884" s="308" t="str">
        <f t="shared" si="248"/>
        <v/>
      </c>
      <c r="AC884" s="534" t="str">
        <f t="shared" si="249"/>
        <v/>
      </c>
      <c r="AD884" s="752" t="str">
        <f t="shared" si="250"/>
        <v/>
      </c>
      <c r="AE884" s="534" t="str">
        <f t="shared" si="251"/>
        <v/>
      </c>
      <c r="AF884" s="752" t="str">
        <f t="shared" si="252"/>
        <v/>
      </c>
    </row>
    <row r="885" spans="2:32" x14ac:dyDescent="0.25">
      <c r="B885" s="721"/>
      <c r="C885" s="531" t="str">
        <f>IFERROR(VLOOKUP(B885,'מצבת ורישום גנים'!B:D,3,0),"")</f>
        <v/>
      </c>
      <c r="D885" s="721"/>
      <c r="E885" s="723"/>
      <c r="F885" s="723"/>
      <c r="G885" s="723"/>
      <c r="H885" s="723"/>
      <c r="I885" s="992" t="str">
        <f t="shared" si="253"/>
        <v/>
      </c>
      <c r="J885" s="723"/>
      <c r="K885" s="724"/>
      <c r="L885" s="723"/>
      <c r="M885" s="306" t="str">
        <f t="shared" si="240"/>
        <v/>
      </c>
      <c r="N885" s="32" t="str">
        <f t="shared" si="241"/>
        <v/>
      </c>
      <c r="P885" s="307" t="str">
        <f t="shared" si="242"/>
        <v/>
      </c>
      <c r="Q885" s="307" t="str">
        <f t="shared" si="236"/>
        <v/>
      </c>
      <c r="R885" s="307" t="str">
        <f t="shared" si="243"/>
        <v/>
      </c>
      <c r="S885" s="307" t="str">
        <f t="shared" si="244"/>
        <v/>
      </c>
      <c r="T885" s="307" t="str">
        <f t="shared" si="245"/>
        <v/>
      </c>
      <c r="U885" s="307" t="str">
        <f t="shared" si="237"/>
        <v/>
      </c>
      <c r="V885" s="723"/>
      <c r="X885" s="308" t="str">
        <f t="shared" si="246"/>
        <v/>
      </c>
      <c r="Y885" s="309" t="str">
        <f t="shared" si="247"/>
        <v/>
      </c>
      <c r="Z885" s="308" t="str">
        <f t="shared" si="238"/>
        <v/>
      </c>
      <c r="AA885" s="308" t="b">
        <f t="shared" si="239"/>
        <v>1</v>
      </c>
      <c r="AB885" s="308" t="str">
        <f t="shared" si="248"/>
        <v/>
      </c>
      <c r="AC885" s="534" t="str">
        <f t="shared" si="249"/>
        <v/>
      </c>
      <c r="AD885" s="752" t="str">
        <f t="shared" si="250"/>
        <v/>
      </c>
      <c r="AE885" s="534" t="str">
        <f t="shared" si="251"/>
        <v/>
      </c>
      <c r="AF885" s="752" t="str">
        <f t="shared" si="252"/>
        <v/>
      </c>
    </row>
    <row r="886" spans="2:32" x14ac:dyDescent="0.25">
      <c r="B886" s="721"/>
      <c r="C886" s="531" t="str">
        <f>IFERROR(VLOOKUP(B886,'מצבת ורישום גנים'!B:D,3,0),"")</f>
        <v/>
      </c>
      <c r="D886" s="721"/>
      <c r="E886" s="723"/>
      <c r="F886" s="723"/>
      <c r="G886" s="723"/>
      <c r="H886" s="723"/>
      <c r="I886" s="992" t="str">
        <f t="shared" si="253"/>
        <v/>
      </c>
      <c r="J886" s="723"/>
      <c r="K886" s="724"/>
      <c r="L886" s="723"/>
      <c r="M886" s="306" t="str">
        <f t="shared" si="240"/>
        <v/>
      </c>
      <c r="N886" s="32" t="str">
        <f t="shared" si="241"/>
        <v/>
      </c>
      <c r="P886" s="307" t="str">
        <f t="shared" si="242"/>
        <v/>
      </c>
      <c r="Q886" s="307" t="str">
        <f t="shared" si="236"/>
        <v/>
      </c>
      <c r="R886" s="307" t="str">
        <f t="shared" si="243"/>
        <v/>
      </c>
      <c r="S886" s="307" t="str">
        <f t="shared" si="244"/>
        <v/>
      </c>
      <c r="T886" s="307" t="str">
        <f t="shared" si="245"/>
        <v/>
      </c>
      <c r="U886" s="307" t="str">
        <f t="shared" si="237"/>
        <v/>
      </c>
      <c r="V886" s="723"/>
      <c r="X886" s="308" t="str">
        <f t="shared" si="246"/>
        <v/>
      </c>
      <c r="Y886" s="309" t="str">
        <f t="shared" si="247"/>
        <v/>
      </c>
      <c r="Z886" s="308" t="str">
        <f t="shared" si="238"/>
        <v/>
      </c>
      <c r="AA886" s="308" t="b">
        <f t="shared" si="239"/>
        <v>1</v>
      </c>
      <c r="AB886" s="308" t="str">
        <f t="shared" si="248"/>
        <v/>
      </c>
      <c r="AC886" s="534" t="str">
        <f t="shared" si="249"/>
        <v/>
      </c>
      <c r="AD886" s="752" t="str">
        <f t="shared" si="250"/>
        <v/>
      </c>
      <c r="AE886" s="534" t="str">
        <f t="shared" si="251"/>
        <v/>
      </c>
      <c r="AF886" s="752" t="str">
        <f t="shared" si="252"/>
        <v/>
      </c>
    </row>
    <row r="887" spans="2:32" x14ac:dyDescent="0.25">
      <c r="B887" s="721"/>
      <c r="C887" s="531" t="str">
        <f>IFERROR(VLOOKUP(B887,'מצבת ורישום גנים'!B:D,3,0),"")</f>
        <v/>
      </c>
      <c r="D887" s="721"/>
      <c r="E887" s="723"/>
      <c r="F887" s="723"/>
      <c r="G887" s="723"/>
      <c r="H887" s="723"/>
      <c r="I887" s="992" t="str">
        <f t="shared" si="253"/>
        <v/>
      </c>
      <c r="J887" s="723"/>
      <c r="K887" s="724"/>
      <c r="L887" s="723"/>
      <c r="M887" s="306" t="str">
        <f t="shared" si="240"/>
        <v/>
      </c>
      <c r="N887" s="32" t="str">
        <f t="shared" si="241"/>
        <v/>
      </c>
      <c r="P887" s="307" t="str">
        <f t="shared" si="242"/>
        <v/>
      </c>
      <c r="Q887" s="307" t="str">
        <f t="shared" si="236"/>
        <v/>
      </c>
      <c r="R887" s="307" t="str">
        <f t="shared" si="243"/>
        <v/>
      </c>
      <c r="S887" s="307" t="str">
        <f t="shared" si="244"/>
        <v/>
      </c>
      <c r="T887" s="307" t="str">
        <f t="shared" si="245"/>
        <v/>
      </c>
      <c r="U887" s="307" t="str">
        <f t="shared" si="237"/>
        <v/>
      </c>
      <c r="V887" s="723"/>
      <c r="X887" s="308" t="str">
        <f t="shared" si="246"/>
        <v/>
      </c>
      <c r="Y887" s="309" t="str">
        <f t="shared" si="247"/>
        <v/>
      </c>
      <c r="Z887" s="308" t="str">
        <f t="shared" si="238"/>
        <v/>
      </c>
      <c r="AA887" s="308" t="b">
        <f t="shared" si="239"/>
        <v>1</v>
      </c>
      <c r="AB887" s="308" t="str">
        <f t="shared" si="248"/>
        <v/>
      </c>
      <c r="AC887" s="534" t="str">
        <f t="shared" si="249"/>
        <v/>
      </c>
      <c r="AD887" s="752" t="str">
        <f t="shared" si="250"/>
        <v/>
      </c>
      <c r="AE887" s="534" t="str">
        <f t="shared" si="251"/>
        <v/>
      </c>
      <c r="AF887" s="752" t="str">
        <f t="shared" si="252"/>
        <v/>
      </c>
    </row>
    <row r="888" spans="2:32" x14ac:dyDescent="0.25">
      <c r="B888" s="721"/>
      <c r="C888" s="531" t="str">
        <f>IFERROR(VLOOKUP(B888,'מצבת ורישום גנים'!B:D,3,0),"")</f>
        <v/>
      </c>
      <c r="D888" s="721"/>
      <c r="E888" s="723"/>
      <c r="F888" s="723"/>
      <c r="G888" s="723"/>
      <c r="H888" s="723"/>
      <c r="I888" s="992" t="str">
        <f t="shared" si="253"/>
        <v/>
      </c>
      <c r="J888" s="723"/>
      <c r="K888" s="724"/>
      <c r="L888" s="723"/>
      <c r="M888" s="306" t="str">
        <f t="shared" si="240"/>
        <v/>
      </c>
      <c r="N888" s="32" t="str">
        <f t="shared" si="241"/>
        <v/>
      </c>
      <c r="P888" s="307" t="str">
        <f t="shared" si="242"/>
        <v/>
      </c>
      <c r="Q888" s="307" t="str">
        <f t="shared" si="236"/>
        <v/>
      </c>
      <c r="R888" s="307" t="str">
        <f t="shared" si="243"/>
        <v/>
      </c>
      <c r="S888" s="307" t="str">
        <f t="shared" si="244"/>
        <v/>
      </c>
      <c r="T888" s="307" t="str">
        <f t="shared" si="245"/>
        <v/>
      </c>
      <c r="U888" s="307" t="str">
        <f t="shared" si="237"/>
        <v/>
      </c>
      <c r="V888" s="723"/>
      <c r="X888" s="308" t="str">
        <f t="shared" si="246"/>
        <v/>
      </c>
      <c r="Y888" s="309" t="str">
        <f t="shared" si="247"/>
        <v/>
      </c>
      <c r="Z888" s="308" t="str">
        <f t="shared" si="238"/>
        <v/>
      </c>
      <c r="AA888" s="308" t="b">
        <f t="shared" si="239"/>
        <v>1</v>
      </c>
      <c r="AB888" s="308" t="str">
        <f t="shared" si="248"/>
        <v/>
      </c>
      <c r="AC888" s="534" t="str">
        <f t="shared" si="249"/>
        <v/>
      </c>
      <c r="AD888" s="752" t="str">
        <f t="shared" si="250"/>
        <v/>
      </c>
      <c r="AE888" s="534" t="str">
        <f t="shared" si="251"/>
        <v/>
      </c>
      <c r="AF888" s="752" t="str">
        <f t="shared" si="252"/>
        <v/>
      </c>
    </row>
    <row r="889" spans="2:32" x14ac:dyDescent="0.25">
      <c r="B889" s="721"/>
      <c r="C889" s="531" t="str">
        <f>IFERROR(VLOOKUP(B889,'מצבת ורישום גנים'!B:D,3,0),"")</f>
        <v/>
      </c>
      <c r="D889" s="721"/>
      <c r="E889" s="723"/>
      <c r="F889" s="723"/>
      <c r="G889" s="723"/>
      <c r="H889" s="723"/>
      <c r="I889" s="992" t="str">
        <f t="shared" si="253"/>
        <v/>
      </c>
      <c r="J889" s="723"/>
      <c r="K889" s="724"/>
      <c r="L889" s="723"/>
      <c r="M889" s="306" t="str">
        <f t="shared" si="240"/>
        <v/>
      </c>
      <c r="N889" s="32" t="str">
        <f t="shared" si="241"/>
        <v/>
      </c>
      <c r="P889" s="307" t="str">
        <f t="shared" si="242"/>
        <v/>
      </c>
      <c r="Q889" s="307" t="str">
        <f t="shared" si="236"/>
        <v/>
      </c>
      <c r="R889" s="307" t="str">
        <f t="shared" si="243"/>
        <v/>
      </c>
      <c r="S889" s="307" t="str">
        <f t="shared" si="244"/>
        <v/>
      </c>
      <c r="T889" s="307" t="str">
        <f t="shared" si="245"/>
        <v/>
      </c>
      <c r="U889" s="307" t="str">
        <f t="shared" si="237"/>
        <v/>
      </c>
      <c r="V889" s="723"/>
      <c r="X889" s="308" t="str">
        <f t="shared" si="246"/>
        <v/>
      </c>
      <c r="Y889" s="309" t="str">
        <f t="shared" si="247"/>
        <v/>
      </c>
      <c r="Z889" s="308" t="str">
        <f t="shared" si="238"/>
        <v/>
      </c>
      <c r="AA889" s="308" t="b">
        <f t="shared" si="239"/>
        <v>1</v>
      </c>
      <c r="AB889" s="308" t="str">
        <f t="shared" si="248"/>
        <v/>
      </c>
      <c r="AC889" s="534" t="str">
        <f t="shared" si="249"/>
        <v/>
      </c>
      <c r="AD889" s="752" t="str">
        <f t="shared" si="250"/>
        <v/>
      </c>
      <c r="AE889" s="534" t="str">
        <f t="shared" si="251"/>
        <v/>
      </c>
      <c r="AF889" s="752" t="str">
        <f t="shared" si="252"/>
        <v/>
      </c>
    </row>
    <row r="890" spans="2:32" x14ac:dyDescent="0.25">
      <c r="B890" s="721"/>
      <c r="C890" s="531" t="str">
        <f>IFERROR(VLOOKUP(B890,'מצבת ורישום גנים'!B:D,3,0),"")</f>
        <v/>
      </c>
      <c r="D890" s="721"/>
      <c r="E890" s="723"/>
      <c r="F890" s="723"/>
      <c r="G890" s="723"/>
      <c r="H890" s="723"/>
      <c r="I890" s="992" t="str">
        <f t="shared" si="253"/>
        <v/>
      </c>
      <c r="J890" s="723"/>
      <c r="K890" s="724"/>
      <c r="L890" s="723"/>
      <c r="M890" s="306" t="str">
        <f t="shared" si="240"/>
        <v/>
      </c>
      <c r="N890" s="32" t="str">
        <f t="shared" si="241"/>
        <v/>
      </c>
      <c r="P890" s="307" t="str">
        <f t="shared" si="242"/>
        <v/>
      </c>
      <c r="Q890" s="307" t="str">
        <f t="shared" si="236"/>
        <v/>
      </c>
      <c r="R890" s="307" t="str">
        <f t="shared" si="243"/>
        <v/>
      </c>
      <c r="S890" s="307" t="str">
        <f t="shared" si="244"/>
        <v/>
      </c>
      <c r="T890" s="307" t="str">
        <f t="shared" si="245"/>
        <v/>
      </c>
      <c r="U890" s="307" t="str">
        <f t="shared" si="237"/>
        <v/>
      </c>
      <c r="V890" s="723"/>
      <c r="X890" s="308" t="str">
        <f t="shared" si="246"/>
        <v/>
      </c>
      <c r="Y890" s="309" t="str">
        <f t="shared" si="247"/>
        <v/>
      </c>
      <c r="Z890" s="308" t="str">
        <f t="shared" si="238"/>
        <v/>
      </c>
      <c r="AA890" s="308" t="b">
        <f t="shared" si="239"/>
        <v>1</v>
      </c>
      <c r="AB890" s="308" t="str">
        <f t="shared" si="248"/>
        <v/>
      </c>
      <c r="AC890" s="534" t="str">
        <f t="shared" si="249"/>
        <v/>
      </c>
      <c r="AD890" s="752" t="str">
        <f t="shared" si="250"/>
        <v/>
      </c>
      <c r="AE890" s="534" t="str">
        <f t="shared" si="251"/>
        <v/>
      </c>
      <c r="AF890" s="752" t="str">
        <f t="shared" si="252"/>
        <v/>
      </c>
    </row>
    <row r="891" spans="2:32" x14ac:dyDescent="0.25">
      <c r="B891" s="721"/>
      <c r="C891" s="531" t="str">
        <f>IFERROR(VLOOKUP(B891,'מצבת ורישום גנים'!B:D,3,0),"")</f>
        <v/>
      </c>
      <c r="D891" s="721"/>
      <c r="E891" s="723"/>
      <c r="F891" s="723"/>
      <c r="G891" s="723"/>
      <c r="H891" s="723"/>
      <c r="I891" s="992" t="str">
        <f t="shared" si="253"/>
        <v/>
      </c>
      <c r="J891" s="723"/>
      <c r="K891" s="724"/>
      <c r="L891" s="723"/>
      <c r="M891" s="306" t="str">
        <f t="shared" si="240"/>
        <v/>
      </c>
      <c r="N891" s="32" t="str">
        <f t="shared" si="241"/>
        <v/>
      </c>
      <c r="P891" s="307" t="str">
        <f t="shared" si="242"/>
        <v/>
      </c>
      <c r="Q891" s="307" t="str">
        <f t="shared" si="236"/>
        <v/>
      </c>
      <c r="R891" s="307" t="str">
        <f t="shared" si="243"/>
        <v/>
      </c>
      <c r="S891" s="307" t="str">
        <f t="shared" si="244"/>
        <v/>
      </c>
      <c r="T891" s="307" t="str">
        <f t="shared" si="245"/>
        <v/>
      </c>
      <c r="U891" s="307" t="str">
        <f t="shared" si="237"/>
        <v/>
      </c>
      <c r="V891" s="723"/>
      <c r="X891" s="308" t="str">
        <f t="shared" si="246"/>
        <v/>
      </c>
      <c r="Y891" s="309" t="str">
        <f t="shared" si="247"/>
        <v/>
      </c>
      <c r="Z891" s="308" t="str">
        <f t="shared" si="238"/>
        <v/>
      </c>
      <c r="AA891" s="308" t="b">
        <f t="shared" si="239"/>
        <v>1</v>
      </c>
      <c r="AB891" s="308" t="str">
        <f t="shared" si="248"/>
        <v/>
      </c>
      <c r="AC891" s="534" t="str">
        <f t="shared" si="249"/>
        <v/>
      </c>
      <c r="AD891" s="752" t="str">
        <f t="shared" si="250"/>
        <v/>
      </c>
      <c r="AE891" s="534" t="str">
        <f t="shared" si="251"/>
        <v/>
      </c>
      <c r="AF891" s="752" t="str">
        <f t="shared" si="252"/>
        <v/>
      </c>
    </row>
    <row r="892" spans="2:32" x14ac:dyDescent="0.25">
      <c r="B892" s="721"/>
      <c r="C892" s="531" t="str">
        <f>IFERROR(VLOOKUP(B892,'מצבת ורישום גנים'!B:D,3,0),"")</f>
        <v/>
      </c>
      <c r="D892" s="721"/>
      <c r="E892" s="723"/>
      <c r="F892" s="723"/>
      <c r="G892" s="723"/>
      <c r="H892" s="723"/>
      <c r="I892" s="992" t="str">
        <f t="shared" si="253"/>
        <v/>
      </c>
      <c r="J892" s="723"/>
      <c r="K892" s="724"/>
      <c r="L892" s="723"/>
      <c r="M892" s="306" t="str">
        <f t="shared" si="240"/>
        <v/>
      </c>
      <c r="N892" s="32" t="str">
        <f t="shared" si="241"/>
        <v/>
      </c>
      <c r="P892" s="307" t="str">
        <f t="shared" si="242"/>
        <v/>
      </c>
      <c r="Q892" s="307" t="str">
        <f t="shared" si="236"/>
        <v/>
      </c>
      <c r="R892" s="307" t="str">
        <f t="shared" si="243"/>
        <v/>
      </c>
      <c r="S892" s="307" t="str">
        <f t="shared" si="244"/>
        <v/>
      </c>
      <c r="T892" s="307" t="str">
        <f t="shared" si="245"/>
        <v/>
      </c>
      <c r="U892" s="307" t="str">
        <f t="shared" si="237"/>
        <v/>
      </c>
      <c r="V892" s="723"/>
      <c r="X892" s="308" t="str">
        <f t="shared" si="246"/>
        <v/>
      </c>
      <c r="Y892" s="309" t="str">
        <f t="shared" si="247"/>
        <v/>
      </c>
      <c r="Z892" s="308" t="str">
        <f t="shared" si="238"/>
        <v/>
      </c>
      <c r="AA892" s="308" t="b">
        <f t="shared" si="239"/>
        <v>1</v>
      </c>
      <c r="AB892" s="308" t="str">
        <f t="shared" si="248"/>
        <v/>
      </c>
      <c r="AC892" s="534" t="str">
        <f t="shared" si="249"/>
        <v/>
      </c>
      <c r="AD892" s="752" t="str">
        <f t="shared" si="250"/>
        <v/>
      </c>
      <c r="AE892" s="534" t="str">
        <f t="shared" si="251"/>
        <v/>
      </c>
      <c r="AF892" s="752" t="str">
        <f t="shared" si="252"/>
        <v/>
      </c>
    </row>
    <row r="893" spans="2:32" x14ac:dyDescent="0.25">
      <c r="B893" s="721"/>
      <c r="C893" s="531" t="str">
        <f>IFERROR(VLOOKUP(B893,'מצבת ורישום גנים'!B:D,3,0),"")</f>
        <v/>
      </c>
      <c r="D893" s="721"/>
      <c r="E893" s="723"/>
      <c r="F893" s="723"/>
      <c r="G893" s="723"/>
      <c r="H893" s="723"/>
      <c r="I893" s="992" t="str">
        <f t="shared" si="253"/>
        <v/>
      </c>
      <c r="J893" s="723"/>
      <c r="K893" s="724"/>
      <c r="L893" s="723"/>
      <c r="M893" s="306" t="str">
        <f t="shared" si="240"/>
        <v/>
      </c>
      <c r="N893" s="32" t="str">
        <f t="shared" si="241"/>
        <v/>
      </c>
      <c r="P893" s="307" t="str">
        <f t="shared" si="242"/>
        <v/>
      </c>
      <c r="Q893" s="307" t="str">
        <f t="shared" si="236"/>
        <v/>
      </c>
      <c r="R893" s="307" t="str">
        <f t="shared" si="243"/>
        <v/>
      </c>
      <c r="S893" s="307" t="str">
        <f t="shared" si="244"/>
        <v/>
      </c>
      <c r="T893" s="307" t="str">
        <f t="shared" si="245"/>
        <v/>
      </c>
      <c r="U893" s="307" t="str">
        <f t="shared" si="237"/>
        <v/>
      </c>
      <c r="V893" s="723"/>
      <c r="X893" s="308" t="str">
        <f t="shared" si="246"/>
        <v/>
      </c>
      <c r="Y893" s="309" t="str">
        <f t="shared" si="247"/>
        <v/>
      </c>
      <c r="Z893" s="308" t="str">
        <f t="shared" si="238"/>
        <v/>
      </c>
      <c r="AA893" s="308" t="b">
        <f t="shared" si="239"/>
        <v>1</v>
      </c>
      <c r="AB893" s="308" t="str">
        <f t="shared" si="248"/>
        <v/>
      </c>
      <c r="AC893" s="534" t="str">
        <f t="shared" si="249"/>
        <v/>
      </c>
      <c r="AD893" s="752" t="str">
        <f t="shared" si="250"/>
        <v/>
      </c>
      <c r="AE893" s="534" t="str">
        <f t="shared" si="251"/>
        <v/>
      </c>
      <c r="AF893" s="752" t="str">
        <f t="shared" si="252"/>
        <v/>
      </c>
    </row>
    <row r="894" spans="2:32" x14ac:dyDescent="0.25">
      <c r="B894" s="721"/>
      <c r="C894" s="531" t="str">
        <f>IFERROR(VLOOKUP(B894,'מצבת ורישום גנים'!B:D,3,0),"")</f>
        <v/>
      </c>
      <c r="D894" s="721"/>
      <c r="E894" s="723"/>
      <c r="F894" s="723"/>
      <c r="G894" s="723"/>
      <c r="H894" s="723"/>
      <c r="I894" s="992" t="str">
        <f t="shared" si="253"/>
        <v/>
      </c>
      <c r="J894" s="723"/>
      <c r="K894" s="724"/>
      <c r="L894" s="723"/>
      <c r="M894" s="306" t="str">
        <f t="shared" si="240"/>
        <v/>
      </c>
      <c r="N894" s="32" t="str">
        <f t="shared" si="241"/>
        <v/>
      </c>
      <c r="P894" s="307" t="str">
        <f t="shared" si="242"/>
        <v/>
      </c>
      <c r="Q894" s="307" t="str">
        <f t="shared" si="236"/>
        <v/>
      </c>
      <c r="R894" s="307" t="str">
        <f t="shared" si="243"/>
        <v/>
      </c>
      <c r="S894" s="307" t="str">
        <f t="shared" si="244"/>
        <v/>
      </c>
      <c r="T894" s="307" t="str">
        <f t="shared" si="245"/>
        <v/>
      </c>
      <c r="U894" s="307" t="str">
        <f t="shared" si="237"/>
        <v/>
      </c>
      <c r="V894" s="723"/>
      <c r="X894" s="308" t="str">
        <f t="shared" si="246"/>
        <v/>
      </c>
      <c r="Y894" s="309" t="str">
        <f t="shared" si="247"/>
        <v/>
      </c>
      <c r="Z894" s="308" t="str">
        <f t="shared" si="238"/>
        <v/>
      </c>
      <c r="AA894" s="308" t="b">
        <f t="shared" si="239"/>
        <v>1</v>
      </c>
      <c r="AB894" s="308" t="str">
        <f t="shared" si="248"/>
        <v/>
      </c>
      <c r="AC894" s="534" t="str">
        <f t="shared" si="249"/>
        <v/>
      </c>
      <c r="AD894" s="752" t="str">
        <f t="shared" si="250"/>
        <v/>
      </c>
      <c r="AE894" s="534" t="str">
        <f t="shared" si="251"/>
        <v/>
      </c>
      <c r="AF894" s="752" t="str">
        <f t="shared" si="252"/>
        <v/>
      </c>
    </row>
    <row r="895" spans="2:32" x14ac:dyDescent="0.25">
      <c r="B895" s="721"/>
      <c r="C895" s="531" t="str">
        <f>IFERROR(VLOOKUP(B895,'מצבת ורישום גנים'!B:D,3,0),"")</f>
        <v/>
      </c>
      <c r="D895" s="721"/>
      <c r="E895" s="723"/>
      <c r="F895" s="723"/>
      <c r="G895" s="723"/>
      <c r="H895" s="723"/>
      <c r="I895" s="992" t="str">
        <f t="shared" si="253"/>
        <v/>
      </c>
      <c r="J895" s="723"/>
      <c r="K895" s="724"/>
      <c r="L895" s="723"/>
      <c r="M895" s="306" t="str">
        <f t="shared" si="240"/>
        <v/>
      </c>
      <c r="N895" s="32" t="str">
        <f t="shared" si="241"/>
        <v/>
      </c>
      <c r="P895" s="307" t="str">
        <f t="shared" si="242"/>
        <v/>
      </c>
      <c r="Q895" s="307" t="str">
        <f t="shared" si="236"/>
        <v/>
      </c>
      <c r="R895" s="307" t="str">
        <f t="shared" si="243"/>
        <v/>
      </c>
      <c r="S895" s="307" t="str">
        <f t="shared" si="244"/>
        <v/>
      </c>
      <c r="T895" s="307" t="str">
        <f t="shared" si="245"/>
        <v/>
      </c>
      <c r="U895" s="307" t="str">
        <f t="shared" si="237"/>
        <v/>
      </c>
      <c r="V895" s="723"/>
      <c r="X895" s="308" t="str">
        <f t="shared" si="246"/>
        <v/>
      </c>
      <c r="Y895" s="309" t="str">
        <f t="shared" si="247"/>
        <v/>
      </c>
      <c r="Z895" s="308" t="str">
        <f t="shared" si="238"/>
        <v/>
      </c>
      <c r="AA895" s="308" t="b">
        <f t="shared" si="239"/>
        <v>1</v>
      </c>
      <c r="AB895" s="308" t="str">
        <f t="shared" si="248"/>
        <v/>
      </c>
      <c r="AC895" s="534" t="str">
        <f t="shared" si="249"/>
        <v/>
      </c>
      <c r="AD895" s="752" t="str">
        <f t="shared" si="250"/>
        <v/>
      </c>
      <c r="AE895" s="534" t="str">
        <f t="shared" si="251"/>
        <v/>
      </c>
      <c r="AF895" s="752" t="str">
        <f t="shared" si="252"/>
        <v/>
      </c>
    </row>
    <row r="896" spans="2:32" x14ac:dyDescent="0.25">
      <c r="B896" s="721"/>
      <c r="C896" s="531" t="str">
        <f>IFERROR(VLOOKUP(B896,'מצבת ורישום גנים'!B:D,3,0),"")</f>
        <v/>
      </c>
      <c r="D896" s="721"/>
      <c r="E896" s="723"/>
      <c r="F896" s="723"/>
      <c r="G896" s="723"/>
      <c r="H896" s="723"/>
      <c r="I896" s="992" t="str">
        <f t="shared" si="253"/>
        <v/>
      </c>
      <c r="J896" s="723"/>
      <c r="K896" s="724"/>
      <c r="L896" s="723"/>
      <c r="M896" s="306" t="str">
        <f t="shared" si="240"/>
        <v/>
      </c>
      <c r="N896" s="32" t="str">
        <f t="shared" si="241"/>
        <v/>
      </c>
      <c r="P896" s="307" t="str">
        <f t="shared" si="242"/>
        <v/>
      </c>
      <c r="Q896" s="307" t="str">
        <f t="shared" si="236"/>
        <v/>
      </c>
      <c r="R896" s="307" t="str">
        <f t="shared" si="243"/>
        <v/>
      </c>
      <c r="S896" s="307" t="str">
        <f t="shared" si="244"/>
        <v/>
      </c>
      <c r="T896" s="307" t="str">
        <f t="shared" si="245"/>
        <v/>
      </c>
      <c r="U896" s="307" t="str">
        <f t="shared" si="237"/>
        <v/>
      </c>
      <c r="V896" s="723"/>
      <c r="X896" s="308" t="str">
        <f t="shared" si="246"/>
        <v/>
      </c>
      <c r="Y896" s="309" t="str">
        <f t="shared" si="247"/>
        <v/>
      </c>
      <c r="Z896" s="308" t="str">
        <f t="shared" si="238"/>
        <v/>
      </c>
      <c r="AA896" s="308" t="b">
        <f t="shared" si="239"/>
        <v>1</v>
      </c>
      <c r="AB896" s="308" t="str">
        <f t="shared" si="248"/>
        <v/>
      </c>
      <c r="AC896" s="534" t="str">
        <f t="shared" si="249"/>
        <v/>
      </c>
      <c r="AD896" s="752" t="str">
        <f t="shared" si="250"/>
        <v/>
      </c>
      <c r="AE896" s="534" t="str">
        <f t="shared" si="251"/>
        <v/>
      </c>
      <c r="AF896" s="752" t="str">
        <f t="shared" si="252"/>
        <v/>
      </c>
    </row>
    <row r="897" spans="2:32" x14ac:dyDescent="0.25">
      <c r="B897" s="721"/>
      <c r="C897" s="531" t="str">
        <f>IFERROR(VLOOKUP(B897,'מצבת ורישום גנים'!B:D,3,0),"")</f>
        <v/>
      </c>
      <c r="D897" s="721"/>
      <c r="E897" s="723"/>
      <c r="F897" s="723"/>
      <c r="G897" s="723"/>
      <c r="H897" s="723"/>
      <c r="I897" s="992" t="str">
        <f t="shared" si="253"/>
        <v/>
      </c>
      <c r="J897" s="723"/>
      <c r="K897" s="724"/>
      <c r="L897" s="723"/>
      <c r="M897" s="306" t="str">
        <f t="shared" si="240"/>
        <v/>
      </c>
      <c r="N897" s="32" t="str">
        <f t="shared" si="241"/>
        <v/>
      </c>
      <c r="P897" s="307" t="str">
        <f t="shared" si="242"/>
        <v/>
      </c>
      <c r="Q897" s="307" t="str">
        <f t="shared" si="236"/>
        <v/>
      </c>
      <c r="R897" s="307" t="str">
        <f t="shared" si="243"/>
        <v/>
      </c>
      <c r="S897" s="307" t="str">
        <f t="shared" si="244"/>
        <v/>
      </c>
      <c r="T897" s="307" t="str">
        <f t="shared" si="245"/>
        <v/>
      </c>
      <c r="U897" s="307" t="str">
        <f t="shared" si="237"/>
        <v/>
      </c>
      <c r="V897" s="723"/>
      <c r="X897" s="308" t="str">
        <f t="shared" si="246"/>
        <v/>
      </c>
      <c r="Y897" s="309" t="str">
        <f t="shared" si="247"/>
        <v/>
      </c>
      <c r="Z897" s="308" t="str">
        <f t="shared" si="238"/>
        <v/>
      </c>
      <c r="AA897" s="308" t="b">
        <f t="shared" si="239"/>
        <v>1</v>
      </c>
      <c r="AB897" s="308" t="str">
        <f t="shared" si="248"/>
        <v/>
      </c>
      <c r="AC897" s="534" t="str">
        <f t="shared" si="249"/>
        <v/>
      </c>
      <c r="AD897" s="752" t="str">
        <f t="shared" si="250"/>
        <v/>
      </c>
      <c r="AE897" s="534" t="str">
        <f t="shared" si="251"/>
        <v/>
      </c>
      <c r="AF897" s="752" t="str">
        <f t="shared" si="252"/>
        <v/>
      </c>
    </row>
    <row r="898" spans="2:32" x14ac:dyDescent="0.25">
      <c r="B898" s="721"/>
      <c r="C898" s="531" t="str">
        <f>IFERROR(VLOOKUP(B898,'מצבת ורישום גנים'!B:D,3,0),"")</f>
        <v/>
      </c>
      <c r="D898" s="721"/>
      <c r="E898" s="723"/>
      <c r="F898" s="723"/>
      <c r="G898" s="723"/>
      <c r="H898" s="723"/>
      <c r="I898" s="992" t="str">
        <f t="shared" si="253"/>
        <v/>
      </c>
      <c r="J898" s="723"/>
      <c r="K898" s="724"/>
      <c r="L898" s="723"/>
      <c r="M898" s="306" t="str">
        <f t="shared" si="240"/>
        <v/>
      </c>
      <c r="N898" s="32" t="str">
        <f t="shared" si="241"/>
        <v/>
      </c>
      <c r="P898" s="307" t="str">
        <f t="shared" si="242"/>
        <v/>
      </c>
      <c r="Q898" s="307" t="str">
        <f t="shared" si="236"/>
        <v/>
      </c>
      <c r="R898" s="307" t="str">
        <f t="shared" si="243"/>
        <v/>
      </c>
      <c r="S898" s="307" t="str">
        <f t="shared" si="244"/>
        <v/>
      </c>
      <c r="T898" s="307" t="str">
        <f t="shared" si="245"/>
        <v/>
      </c>
      <c r="U898" s="307" t="str">
        <f t="shared" si="237"/>
        <v/>
      </c>
      <c r="V898" s="723"/>
      <c r="X898" s="308" t="str">
        <f t="shared" si="246"/>
        <v/>
      </c>
      <c r="Y898" s="309" t="str">
        <f t="shared" si="247"/>
        <v/>
      </c>
      <c r="Z898" s="308" t="str">
        <f t="shared" si="238"/>
        <v/>
      </c>
      <c r="AA898" s="308" t="b">
        <f t="shared" si="239"/>
        <v>1</v>
      </c>
      <c r="AB898" s="308" t="str">
        <f t="shared" si="248"/>
        <v/>
      </c>
      <c r="AC898" s="534" t="str">
        <f t="shared" si="249"/>
        <v/>
      </c>
      <c r="AD898" s="752" t="str">
        <f t="shared" si="250"/>
        <v/>
      </c>
      <c r="AE898" s="534" t="str">
        <f t="shared" si="251"/>
        <v/>
      </c>
      <c r="AF898" s="752" t="str">
        <f t="shared" si="252"/>
        <v/>
      </c>
    </row>
    <row r="899" spans="2:32" x14ac:dyDescent="0.25">
      <c r="B899" s="721"/>
      <c r="C899" s="531" t="str">
        <f>IFERROR(VLOOKUP(B899,'מצבת ורישום גנים'!B:D,3,0),"")</f>
        <v/>
      </c>
      <c r="D899" s="721"/>
      <c r="E899" s="723"/>
      <c r="F899" s="723"/>
      <c r="G899" s="723"/>
      <c r="H899" s="723"/>
      <c r="I899" s="992" t="str">
        <f t="shared" si="253"/>
        <v/>
      </c>
      <c r="J899" s="723"/>
      <c r="K899" s="724"/>
      <c r="L899" s="723"/>
      <c r="M899" s="306" t="str">
        <f t="shared" si="240"/>
        <v/>
      </c>
      <c r="N899" s="32" t="str">
        <f t="shared" si="241"/>
        <v/>
      </c>
      <c r="P899" s="307" t="str">
        <f t="shared" si="242"/>
        <v/>
      </c>
      <c r="Q899" s="307" t="str">
        <f t="shared" si="236"/>
        <v/>
      </c>
      <c r="R899" s="307" t="str">
        <f t="shared" si="243"/>
        <v/>
      </c>
      <c r="S899" s="307" t="str">
        <f t="shared" si="244"/>
        <v/>
      </c>
      <c r="T899" s="307" t="str">
        <f t="shared" si="245"/>
        <v/>
      </c>
      <c r="U899" s="307" t="str">
        <f t="shared" si="237"/>
        <v/>
      </c>
      <c r="V899" s="723"/>
      <c r="X899" s="308" t="str">
        <f t="shared" si="246"/>
        <v/>
      </c>
      <c r="Y899" s="309" t="str">
        <f t="shared" si="247"/>
        <v/>
      </c>
      <c r="Z899" s="308" t="str">
        <f t="shared" si="238"/>
        <v/>
      </c>
      <c r="AA899" s="308" t="b">
        <f t="shared" si="239"/>
        <v>1</v>
      </c>
      <c r="AB899" s="308" t="str">
        <f t="shared" si="248"/>
        <v/>
      </c>
      <c r="AC899" s="534" t="str">
        <f t="shared" si="249"/>
        <v/>
      </c>
      <c r="AD899" s="752" t="str">
        <f t="shared" si="250"/>
        <v/>
      </c>
      <c r="AE899" s="534" t="str">
        <f t="shared" si="251"/>
        <v/>
      </c>
      <c r="AF899" s="752" t="str">
        <f t="shared" si="252"/>
        <v/>
      </c>
    </row>
    <row r="900" spans="2:32" x14ac:dyDescent="0.25">
      <c r="B900" s="721"/>
      <c r="C900" s="531" t="str">
        <f>IFERROR(VLOOKUP(B900,'מצבת ורישום גנים'!B:D,3,0),"")</f>
        <v/>
      </c>
      <c r="D900" s="721"/>
      <c r="E900" s="723"/>
      <c r="F900" s="723"/>
      <c r="G900" s="723"/>
      <c r="H900" s="723"/>
      <c r="I900" s="992" t="str">
        <f t="shared" si="253"/>
        <v/>
      </c>
      <c r="J900" s="723"/>
      <c r="K900" s="724"/>
      <c r="L900" s="723"/>
      <c r="M900" s="306" t="str">
        <f t="shared" si="240"/>
        <v/>
      </c>
      <c r="N900" s="32" t="str">
        <f t="shared" si="241"/>
        <v/>
      </c>
      <c r="P900" s="307" t="str">
        <f t="shared" si="242"/>
        <v/>
      </c>
      <c r="Q900" s="307" t="str">
        <f t="shared" si="236"/>
        <v/>
      </c>
      <c r="R900" s="307" t="str">
        <f t="shared" si="243"/>
        <v/>
      </c>
      <c r="S900" s="307" t="str">
        <f t="shared" si="244"/>
        <v/>
      </c>
      <c r="T900" s="307" t="str">
        <f t="shared" si="245"/>
        <v/>
      </c>
      <c r="U900" s="307" t="str">
        <f t="shared" si="237"/>
        <v/>
      </c>
      <c r="V900" s="723"/>
      <c r="X900" s="308" t="str">
        <f t="shared" si="246"/>
        <v/>
      </c>
      <c r="Y900" s="309" t="str">
        <f t="shared" si="247"/>
        <v/>
      </c>
      <c r="Z900" s="308" t="str">
        <f t="shared" si="238"/>
        <v/>
      </c>
      <c r="AA900" s="308" t="b">
        <f t="shared" si="239"/>
        <v>1</v>
      </c>
      <c r="AB900" s="308" t="str">
        <f t="shared" si="248"/>
        <v/>
      </c>
      <c r="AC900" s="534" t="str">
        <f t="shared" si="249"/>
        <v/>
      </c>
      <c r="AD900" s="752" t="str">
        <f t="shared" si="250"/>
        <v/>
      </c>
      <c r="AE900" s="534" t="str">
        <f t="shared" si="251"/>
        <v/>
      </c>
      <c r="AF900" s="752" t="str">
        <f t="shared" si="252"/>
        <v/>
      </c>
    </row>
    <row r="901" spans="2:32" x14ac:dyDescent="0.25">
      <c r="B901" s="721"/>
      <c r="C901" s="531" t="str">
        <f>IFERROR(VLOOKUP(B901,'מצבת ורישום גנים'!B:D,3,0),"")</f>
        <v/>
      </c>
      <c r="D901" s="721"/>
      <c r="E901" s="723"/>
      <c r="F901" s="723"/>
      <c r="G901" s="723"/>
      <c r="H901" s="723"/>
      <c r="I901" s="992" t="str">
        <f t="shared" si="253"/>
        <v/>
      </c>
      <c r="J901" s="723"/>
      <c r="K901" s="724"/>
      <c r="L901" s="723"/>
      <c r="M901" s="306" t="str">
        <f t="shared" si="240"/>
        <v/>
      </c>
      <c r="N901" s="32" t="str">
        <f t="shared" si="241"/>
        <v/>
      </c>
      <c r="P901" s="307" t="str">
        <f t="shared" si="242"/>
        <v/>
      </c>
      <c r="Q901" s="307" t="str">
        <f t="shared" si="236"/>
        <v/>
      </c>
      <c r="R901" s="307" t="str">
        <f t="shared" si="243"/>
        <v/>
      </c>
      <c r="S901" s="307" t="str">
        <f t="shared" si="244"/>
        <v/>
      </c>
      <c r="T901" s="307" t="str">
        <f t="shared" si="245"/>
        <v/>
      </c>
      <c r="U901" s="307" t="str">
        <f t="shared" si="237"/>
        <v/>
      </c>
      <c r="V901" s="723"/>
      <c r="X901" s="308" t="str">
        <f t="shared" si="246"/>
        <v/>
      </c>
      <c r="Y901" s="309" t="str">
        <f t="shared" si="247"/>
        <v/>
      </c>
      <c r="Z901" s="308" t="str">
        <f t="shared" si="238"/>
        <v/>
      </c>
      <c r="AA901" s="308" t="b">
        <f t="shared" si="239"/>
        <v>1</v>
      </c>
      <c r="AB901" s="308" t="str">
        <f t="shared" si="248"/>
        <v/>
      </c>
      <c r="AC901" s="534" t="str">
        <f t="shared" si="249"/>
        <v/>
      </c>
      <c r="AD901" s="752" t="str">
        <f t="shared" si="250"/>
        <v/>
      </c>
      <c r="AE901" s="534" t="str">
        <f t="shared" si="251"/>
        <v/>
      </c>
      <c r="AF901" s="752" t="str">
        <f t="shared" si="252"/>
        <v/>
      </c>
    </row>
    <row r="902" spans="2:32" x14ac:dyDescent="0.25">
      <c r="B902" s="721"/>
      <c r="C902" s="531" t="str">
        <f>IFERROR(VLOOKUP(B902,'מצבת ורישום גנים'!B:D,3,0),"")</f>
        <v/>
      </c>
      <c r="D902" s="721"/>
      <c r="E902" s="723"/>
      <c r="F902" s="723"/>
      <c r="G902" s="723"/>
      <c r="H902" s="723"/>
      <c r="I902" s="992" t="str">
        <f t="shared" si="253"/>
        <v/>
      </c>
      <c r="J902" s="723"/>
      <c r="K902" s="724"/>
      <c r="L902" s="723"/>
      <c r="M902" s="306" t="str">
        <f t="shared" si="240"/>
        <v/>
      </c>
      <c r="N902" s="32" t="str">
        <f t="shared" si="241"/>
        <v/>
      </c>
      <c r="P902" s="307" t="str">
        <f t="shared" si="242"/>
        <v/>
      </c>
      <c r="Q902" s="307" t="str">
        <f t="shared" si="236"/>
        <v/>
      </c>
      <c r="R902" s="307" t="str">
        <f t="shared" si="243"/>
        <v/>
      </c>
      <c r="S902" s="307" t="str">
        <f t="shared" si="244"/>
        <v/>
      </c>
      <c r="T902" s="307" t="str">
        <f t="shared" si="245"/>
        <v/>
      </c>
      <c r="U902" s="307" t="str">
        <f t="shared" si="237"/>
        <v/>
      </c>
      <c r="V902" s="723"/>
      <c r="X902" s="308" t="str">
        <f t="shared" si="246"/>
        <v/>
      </c>
      <c r="Y902" s="309" t="str">
        <f t="shared" si="247"/>
        <v/>
      </c>
      <c r="Z902" s="308" t="str">
        <f t="shared" si="238"/>
        <v/>
      </c>
      <c r="AA902" s="308" t="b">
        <f t="shared" si="239"/>
        <v>1</v>
      </c>
      <c r="AB902" s="308" t="str">
        <f t="shared" si="248"/>
        <v/>
      </c>
      <c r="AC902" s="534" t="str">
        <f t="shared" si="249"/>
        <v/>
      </c>
      <c r="AD902" s="752" t="str">
        <f t="shared" si="250"/>
        <v/>
      </c>
      <c r="AE902" s="534" t="str">
        <f t="shared" si="251"/>
        <v/>
      </c>
      <c r="AF902" s="752" t="str">
        <f t="shared" si="252"/>
        <v/>
      </c>
    </row>
    <row r="903" spans="2:32" x14ac:dyDescent="0.25">
      <c r="B903" s="721"/>
      <c r="C903" s="531" t="str">
        <f>IFERROR(VLOOKUP(B903,'מצבת ורישום גנים'!B:D,3,0),"")</f>
        <v/>
      </c>
      <c r="D903" s="721"/>
      <c r="E903" s="723"/>
      <c r="F903" s="723"/>
      <c r="G903" s="723"/>
      <c r="H903" s="723"/>
      <c r="I903" s="992" t="str">
        <f t="shared" si="253"/>
        <v/>
      </c>
      <c r="J903" s="723"/>
      <c r="K903" s="724"/>
      <c r="L903" s="723"/>
      <c r="M903" s="306" t="str">
        <f t="shared" si="240"/>
        <v/>
      </c>
      <c r="N903" s="32" t="str">
        <f t="shared" si="241"/>
        <v/>
      </c>
      <c r="P903" s="307" t="str">
        <f t="shared" si="242"/>
        <v/>
      </c>
      <c r="Q903" s="307" t="str">
        <f t="shared" si="236"/>
        <v/>
      </c>
      <c r="R903" s="307" t="str">
        <f t="shared" si="243"/>
        <v/>
      </c>
      <c r="S903" s="307" t="str">
        <f t="shared" si="244"/>
        <v/>
      </c>
      <c r="T903" s="307" t="str">
        <f t="shared" si="245"/>
        <v/>
      </c>
      <c r="U903" s="307" t="str">
        <f t="shared" si="237"/>
        <v/>
      </c>
      <c r="V903" s="723"/>
      <c r="X903" s="308" t="str">
        <f t="shared" si="246"/>
        <v/>
      </c>
      <c r="Y903" s="309" t="str">
        <f t="shared" si="247"/>
        <v/>
      </c>
      <c r="Z903" s="308" t="str">
        <f t="shared" si="238"/>
        <v/>
      </c>
      <c r="AA903" s="308" t="b">
        <f t="shared" si="239"/>
        <v>1</v>
      </c>
      <c r="AB903" s="308" t="str">
        <f t="shared" si="248"/>
        <v/>
      </c>
      <c r="AC903" s="534" t="str">
        <f t="shared" si="249"/>
        <v/>
      </c>
      <c r="AD903" s="752" t="str">
        <f t="shared" si="250"/>
        <v/>
      </c>
      <c r="AE903" s="534" t="str">
        <f t="shared" si="251"/>
        <v/>
      </c>
      <c r="AF903" s="752" t="str">
        <f t="shared" si="252"/>
        <v/>
      </c>
    </row>
    <row r="904" spans="2:32" x14ac:dyDescent="0.25">
      <c r="B904" s="721"/>
      <c r="C904" s="531" t="str">
        <f>IFERROR(VLOOKUP(B904,'מצבת ורישום גנים'!B:D,3,0),"")</f>
        <v/>
      </c>
      <c r="D904" s="721"/>
      <c r="E904" s="723"/>
      <c r="F904" s="723"/>
      <c r="G904" s="723"/>
      <c r="H904" s="723"/>
      <c r="I904" s="992" t="str">
        <f t="shared" si="253"/>
        <v/>
      </c>
      <c r="J904" s="723"/>
      <c r="K904" s="724"/>
      <c r="L904" s="723"/>
      <c r="M904" s="306" t="str">
        <f t="shared" si="240"/>
        <v/>
      </c>
      <c r="N904" s="32" t="str">
        <f t="shared" si="241"/>
        <v/>
      </c>
      <c r="P904" s="307" t="str">
        <f t="shared" si="242"/>
        <v/>
      </c>
      <c r="Q904" s="307" t="str">
        <f t="shared" si="236"/>
        <v/>
      </c>
      <c r="R904" s="307" t="str">
        <f t="shared" si="243"/>
        <v/>
      </c>
      <c r="S904" s="307" t="str">
        <f t="shared" si="244"/>
        <v/>
      </c>
      <c r="T904" s="307" t="str">
        <f t="shared" si="245"/>
        <v/>
      </c>
      <c r="U904" s="307" t="str">
        <f t="shared" si="237"/>
        <v/>
      </c>
      <c r="V904" s="723"/>
      <c r="X904" s="308" t="str">
        <f t="shared" si="246"/>
        <v/>
      </c>
      <c r="Y904" s="309" t="str">
        <f t="shared" si="247"/>
        <v/>
      </c>
      <c r="Z904" s="308" t="str">
        <f t="shared" si="238"/>
        <v/>
      </c>
      <c r="AA904" s="308" t="b">
        <f t="shared" si="239"/>
        <v>1</v>
      </c>
      <c r="AB904" s="308" t="str">
        <f t="shared" si="248"/>
        <v/>
      </c>
      <c r="AC904" s="534" t="str">
        <f t="shared" si="249"/>
        <v/>
      </c>
      <c r="AD904" s="752" t="str">
        <f t="shared" si="250"/>
        <v/>
      </c>
      <c r="AE904" s="534" t="str">
        <f t="shared" si="251"/>
        <v/>
      </c>
      <c r="AF904" s="752" t="str">
        <f t="shared" si="252"/>
        <v/>
      </c>
    </row>
    <row r="905" spans="2:32" x14ac:dyDescent="0.25">
      <c r="B905" s="721"/>
      <c r="C905" s="531" t="str">
        <f>IFERROR(VLOOKUP(B905,'מצבת ורישום גנים'!B:D,3,0),"")</f>
        <v/>
      </c>
      <c r="D905" s="721"/>
      <c r="E905" s="723"/>
      <c r="F905" s="723"/>
      <c r="G905" s="723"/>
      <c r="H905" s="723"/>
      <c r="I905" s="992" t="str">
        <f t="shared" si="253"/>
        <v/>
      </c>
      <c r="J905" s="723"/>
      <c r="K905" s="724"/>
      <c r="L905" s="723"/>
      <c r="M905" s="306" t="str">
        <f t="shared" si="240"/>
        <v/>
      </c>
      <c r="N905" s="32" t="str">
        <f t="shared" si="241"/>
        <v/>
      </c>
      <c r="P905" s="307" t="str">
        <f t="shared" si="242"/>
        <v/>
      </c>
      <c r="Q905" s="307" t="str">
        <f t="shared" si="236"/>
        <v/>
      </c>
      <c r="R905" s="307" t="str">
        <f t="shared" si="243"/>
        <v/>
      </c>
      <c r="S905" s="307" t="str">
        <f t="shared" si="244"/>
        <v/>
      </c>
      <c r="T905" s="307" t="str">
        <f t="shared" si="245"/>
        <v/>
      </c>
      <c r="U905" s="307" t="str">
        <f t="shared" si="237"/>
        <v/>
      </c>
      <c r="V905" s="723"/>
      <c r="X905" s="308" t="str">
        <f t="shared" si="246"/>
        <v/>
      </c>
      <c r="Y905" s="309" t="str">
        <f t="shared" si="247"/>
        <v/>
      </c>
      <c r="Z905" s="308" t="str">
        <f t="shared" si="238"/>
        <v/>
      </c>
      <c r="AA905" s="308" t="b">
        <f t="shared" si="239"/>
        <v>1</v>
      </c>
      <c r="AB905" s="308" t="str">
        <f t="shared" si="248"/>
        <v/>
      </c>
      <c r="AC905" s="534" t="str">
        <f t="shared" si="249"/>
        <v/>
      </c>
      <c r="AD905" s="752" t="str">
        <f t="shared" si="250"/>
        <v/>
      </c>
      <c r="AE905" s="534" t="str">
        <f t="shared" si="251"/>
        <v/>
      </c>
      <c r="AF905" s="752" t="str">
        <f t="shared" si="252"/>
        <v/>
      </c>
    </row>
    <row r="906" spans="2:32" x14ac:dyDescent="0.25">
      <c r="B906" s="721"/>
      <c r="C906" s="531" t="str">
        <f>IFERROR(VLOOKUP(B906,'מצבת ורישום גנים'!B:D,3,0),"")</f>
        <v/>
      </c>
      <c r="D906" s="721"/>
      <c r="E906" s="723"/>
      <c r="F906" s="723"/>
      <c r="G906" s="723"/>
      <c r="H906" s="723"/>
      <c r="I906" s="992" t="str">
        <f t="shared" si="253"/>
        <v/>
      </c>
      <c r="J906" s="723"/>
      <c r="K906" s="724"/>
      <c r="L906" s="723"/>
      <c r="M906" s="306" t="str">
        <f t="shared" si="240"/>
        <v/>
      </c>
      <c r="N906" s="32" t="str">
        <f t="shared" si="241"/>
        <v/>
      </c>
      <c r="P906" s="307" t="str">
        <f t="shared" si="242"/>
        <v/>
      </c>
      <c r="Q906" s="307" t="str">
        <f t="shared" si="236"/>
        <v/>
      </c>
      <c r="R906" s="307" t="str">
        <f t="shared" si="243"/>
        <v/>
      </c>
      <c r="S906" s="307" t="str">
        <f t="shared" si="244"/>
        <v/>
      </c>
      <c r="T906" s="307" t="str">
        <f t="shared" si="245"/>
        <v/>
      </c>
      <c r="U906" s="307" t="str">
        <f t="shared" si="237"/>
        <v/>
      </c>
      <c r="V906" s="723"/>
      <c r="X906" s="308" t="str">
        <f t="shared" si="246"/>
        <v/>
      </c>
      <c r="Y906" s="309" t="str">
        <f t="shared" si="247"/>
        <v/>
      </c>
      <c r="Z906" s="308" t="str">
        <f t="shared" si="238"/>
        <v/>
      </c>
      <c r="AA906" s="308" t="b">
        <f t="shared" si="239"/>
        <v>1</v>
      </c>
      <c r="AB906" s="308" t="str">
        <f t="shared" si="248"/>
        <v/>
      </c>
      <c r="AC906" s="534" t="str">
        <f t="shared" si="249"/>
        <v/>
      </c>
      <c r="AD906" s="752" t="str">
        <f t="shared" si="250"/>
        <v/>
      </c>
      <c r="AE906" s="534" t="str">
        <f t="shared" si="251"/>
        <v/>
      </c>
      <c r="AF906" s="752" t="str">
        <f t="shared" si="252"/>
        <v/>
      </c>
    </row>
    <row r="907" spans="2:32" x14ac:dyDescent="0.25">
      <c r="B907" s="721"/>
      <c r="C907" s="531" t="str">
        <f>IFERROR(VLOOKUP(B907,'מצבת ורישום גנים'!B:D,3,0),"")</f>
        <v/>
      </c>
      <c r="D907" s="721"/>
      <c r="E907" s="723"/>
      <c r="F907" s="723"/>
      <c r="G907" s="723"/>
      <c r="H907" s="723"/>
      <c r="I907" s="992" t="str">
        <f t="shared" si="253"/>
        <v/>
      </c>
      <c r="J907" s="723"/>
      <c r="K907" s="724"/>
      <c r="L907" s="723"/>
      <c r="M907" s="306" t="str">
        <f t="shared" si="240"/>
        <v/>
      </c>
      <c r="N907" s="32" t="str">
        <f t="shared" si="241"/>
        <v/>
      </c>
      <c r="P907" s="307" t="str">
        <f t="shared" si="242"/>
        <v/>
      </c>
      <c r="Q907" s="307" t="str">
        <f t="shared" si="236"/>
        <v/>
      </c>
      <c r="R907" s="307" t="str">
        <f t="shared" si="243"/>
        <v/>
      </c>
      <c r="S907" s="307" t="str">
        <f t="shared" si="244"/>
        <v/>
      </c>
      <c r="T907" s="307" t="str">
        <f t="shared" si="245"/>
        <v/>
      </c>
      <c r="U907" s="307" t="str">
        <f t="shared" si="237"/>
        <v/>
      </c>
      <c r="V907" s="723"/>
      <c r="X907" s="308" t="str">
        <f t="shared" si="246"/>
        <v/>
      </c>
      <c r="Y907" s="309" t="str">
        <f t="shared" si="247"/>
        <v/>
      </c>
      <c r="Z907" s="308" t="str">
        <f t="shared" si="238"/>
        <v/>
      </c>
      <c r="AA907" s="308" t="b">
        <f t="shared" si="239"/>
        <v>1</v>
      </c>
      <c r="AB907" s="308" t="str">
        <f t="shared" si="248"/>
        <v/>
      </c>
      <c r="AC907" s="534" t="str">
        <f t="shared" si="249"/>
        <v/>
      </c>
      <c r="AD907" s="752" t="str">
        <f t="shared" si="250"/>
        <v/>
      </c>
      <c r="AE907" s="534" t="str">
        <f t="shared" si="251"/>
        <v/>
      </c>
      <c r="AF907" s="752" t="str">
        <f t="shared" si="252"/>
        <v/>
      </c>
    </row>
    <row r="908" spans="2:32" x14ac:dyDescent="0.25">
      <c r="B908" s="721"/>
      <c r="C908" s="531" t="str">
        <f>IFERROR(VLOOKUP(B908,'מצבת ורישום גנים'!B:D,3,0),"")</f>
        <v/>
      </c>
      <c r="D908" s="721"/>
      <c r="E908" s="723"/>
      <c r="F908" s="723"/>
      <c r="G908" s="723"/>
      <c r="H908" s="723"/>
      <c r="I908" s="992" t="str">
        <f t="shared" si="253"/>
        <v/>
      </c>
      <c r="J908" s="723"/>
      <c r="K908" s="724"/>
      <c r="L908" s="723"/>
      <c r="M908" s="306" t="str">
        <f t="shared" si="240"/>
        <v/>
      </c>
      <c r="N908" s="32" t="str">
        <f t="shared" si="241"/>
        <v/>
      </c>
      <c r="P908" s="307" t="str">
        <f t="shared" si="242"/>
        <v/>
      </c>
      <c r="Q908" s="307" t="str">
        <f t="shared" si="236"/>
        <v/>
      </c>
      <c r="R908" s="307" t="str">
        <f t="shared" si="243"/>
        <v/>
      </c>
      <c r="S908" s="307" t="str">
        <f t="shared" si="244"/>
        <v/>
      </c>
      <c r="T908" s="307" t="str">
        <f t="shared" si="245"/>
        <v/>
      </c>
      <c r="U908" s="307" t="str">
        <f t="shared" si="237"/>
        <v/>
      </c>
      <c r="V908" s="723"/>
      <c r="X908" s="308" t="str">
        <f t="shared" si="246"/>
        <v/>
      </c>
      <c r="Y908" s="309" t="str">
        <f t="shared" si="247"/>
        <v/>
      </c>
      <c r="Z908" s="308" t="str">
        <f t="shared" si="238"/>
        <v/>
      </c>
      <c r="AA908" s="308" t="b">
        <f t="shared" si="239"/>
        <v>1</v>
      </c>
      <c r="AB908" s="308" t="str">
        <f t="shared" si="248"/>
        <v/>
      </c>
      <c r="AC908" s="534" t="str">
        <f t="shared" si="249"/>
        <v/>
      </c>
      <c r="AD908" s="752" t="str">
        <f t="shared" si="250"/>
        <v/>
      </c>
      <c r="AE908" s="534" t="str">
        <f t="shared" si="251"/>
        <v/>
      </c>
      <c r="AF908" s="752" t="str">
        <f t="shared" si="252"/>
        <v/>
      </c>
    </row>
    <row r="909" spans="2:32" x14ac:dyDescent="0.25">
      <c r="B909" s="721"/>
      <c r="C909" s="531" t="str">
        <f>IFERROR(VLOOKUP(B909,'מצבת ורישום גנים'!B:D,3,0),"")</f>
        <v/>
      </c>
      <c r="D909" s="721"/>
      <c r="E909" s="723"/>
      <c r="F909" s="723"/>
      <c r="G909" s="723"/>
      <c r="H909" s="723"/>
      <c r="I909" s="992" t="str">
        <f t="shared" si="253"/>
        <v/>
      </c>
      <c r="J909" s="723"/>
      <c r="K909" s="724"/>
      <c r="L909" s="723"/>
      <c r="M909" s="306" t="str">
        <f t="shared" si="240"/>
        <v/>
      </c>
      <c r="N909" s="32" t="str">
        <f t="shared" si="241"/>
        <v/>
      </c>
      <c r="P909" s="307" t="str">
        <f t="shared" si="242"/>
        <v/>
      </c>
      <c r="Q909" s="307" t="str">
        <f t="shared" si="236"/>
        <v/>
      </c>
      <c r="R909" s="307" t="str">
        <f t="shared" si="243"/>
        <v/>
      </c>
      <c r="S909" s="307" t="str">
        <f t="shared" si="244"/>
        <v/>
      </c>
      <c r="T909" s="307" t="str">
        <f t="shared" si="245"/>
        <v/>
      </c>
      <c r="U909" s="307" t="str">
        <f t="shared" si="237"/>
        <v/>
      </c>
      <c r="V909" s="723"/>
      <c r="X909" s="308" t="str">
        <f t="shared" si="246"/>
        <v/>
      </c>
      <c r="Y909" s="309" t="str">
        <f t="shared" si="247"/>
        <v/>
      </c>
      <c r="Z909" s="308" t="str">
        <f t="shared" si="238"/>
        <v/>
      </c>
      <c r="AA909" s="308" t="b">
        <f t="shared" si="239"/>
        <v>1</v>
      </c>
      <c r="AB909" s="308" t="str">
        <f t="shared" si="248"/>
        <v/>
      </c>
      <c r="AC909" s="534" t="str">
        <f t="shared" si="249"/>
        <v/>
      </c>
      <c r="AD909" s="752" t="str">
        <f t="shared" si="250"/>
        <v/>
      </c>
      <c r="AE909" s="534" t="str">
        <f t="shared" si="251"/>
        <v/>
      </c>
      <c r="AF909" s="752" t="str">
        <f t="shared" si="252"/>
        <v/>
      </c>
    </row>
    <row r="910" spans="2:32" x14ac:dyDescent="0.25">
      <c r="B910" s="721"/>
      <c r="C910" s="531" t="str">
        <f>IFERROR(VLOOKUP(B910,'מצבת ורישום גנים'!B:D,3,0),"")</f>
        <v/>
      </c>
      <c r="D910" s="721"/>
      <c r="E910" s="723"/>
      <c r="F910" s="723"/>
      <c r="G910" s="723"/>
      <c r="H910" s="723"/>
      <c r="I910" s="992" t="str">
        <f t="shared" si="253"/>
        <v/>
      </c>
      <c r="J910" s="723"/>
      <c r="K910" s="724"/>
      <c r="L910" s="723"/>
      <c r="M910" s="306" t="str">
        <f t="shared" si="240"/>
        <v/>
      </c>
      <c r="N910" s="32" t="str">
        <f t="shared" si="241"/>
        <v/>
      </c>
      <c r="P910" s="307" t="str">
        <f t="shared" si="242"/>
        <v/>
      </c>
      <c r="Q910" s="307" t="str">
        <f t="shared" si="236"/>
        <v/>
      </c>
      <c r="R910" s="307" t="str">
        <f t="shared" si="243"/>
        <v/>
      </c>
      <c r="S910" s="307" t="str">
        <f t="shared" si="244"/>
        <v/>
      </c>
      <c r="T910" s="307" t="str">
        <f t="shared" si="245"/>
        <v/>
      </c>
      <c r="U910" s="307" t="str">
        <f t="shared" si="237"/>
        <v/>
      </c>
      <c r="V910" s="723"/>
      <c r="X910" s="308" t="str">
        <f t="shared" si="246"/>
        <v/>
      </c>
      <c r="Y910" s="309" t="str">
        <f t="shared" si="247"/>
        <v/>
      </c>
      <c r="Z910" s="308" t="str">
        <f t="shared" si="238"/>
        <v/>
      </c>
      <c r="AA910" s="308" t="b">
        <f t="shared" si="239"/>
        <v>1</v>
      </c>
      <c r="AB910" s="308" t="str">
        <f t="shared" si="248"/>
        <v/>
      </c>
      <c r="AC910" s="534" t="str">
        <f t="shared" si="249"/>
        <v/>
      </c>
      <c r="AD910" s="752" t="str">
        <f t="shared" si="250"/>
        <v/>
      </c>
      <c r="AE910" s="534" t="str">
        <f t="shared" si="251"/>
        <v/>
      </c>
      <c r="AF910" s="752" t="str">
        <f t="shared" si="252"/>
        <v/>
      </c>
    </row>
    <row r="911" spans="2:32" x14ac:dyDescent="0.25">
      <c r="B911" s="721"/>
      <c r="C911" s="531" t="str">
        <f>IFERROR(VLOOKUP(B911,'מצבת ורישום גנים'!B:D,3,0),"")</f>
        <v/>
      </c>
      <c r="D911" s="721"/>
      <c r="E911" s="723"/>
      <c r="F911" s="723"/>
      <c r="G911" s="723"/>
      <c r="H911" s="723"/>
      <c r="I911" s="992" t="str">
        <f t="shared" si="253"/>
        <v/>
      </c>
      <c r="J911" s="723"/>
      <c r="K911" s="724"/>
      <c r="L911" s="723"/>
      <c r="M911" s="306" t="str">
        <f t="shared" si="240"/>
        <v/>
      </c>
      <c r="N911" s="32" t="str">
        <f t="shared" si="241"/>
        <v/>
      </c>
      <c r="P911" s="307" t="str">
        <f t="shared" si="242"/>
        <v/>
      </c>
      <c r="Q911" s="307" t="str">
        <f t="shared" si="236"/>
        <v/>
      </c>
      <c r="R911" s="307" t="str">
        <f t="shared" si="243"/>
        <v/>
      </c>
      <c r="S911" s="307" t="str">
        <f t="shared" si="244"/>
        <v/>
      </c>
      <c r="T911" s="307" t="str">
        <f t="shared" si="245"/>
        <v/>
      </c>
      <c r="U911" s="307" t="str">
        <f t="shared" si="237"/>
        <v/>
      </c>
      <c r="V911" s="723"/>
      <c r="X911" s="308" t="str">
        <f t="shared" si="246"/>
        <v/>
      </c>
      <c r="Y911" s="309" t="str">
        <f t="shared" si="247"/>
        <v/>
      </c>
      <c r="Z911" s="308" t="str">
        <f t="shared" si="238"/>
        <v/>
      </c>
      <c r="AA911" s="308" t="b">
        <f t="shared" si="239"/>
        <v>1</v>
      </c>
      <c r="AB911" s="308" t="str">
        <f t="shared" si="248"/>
        <v/>
      </c>
      <c r="AC911" s="534" t="str">
        <f t="shared" si="249"/>
        <v/>
      </c>
      <c r="AD911" s="752" t="str">
        <f t="shared" si="250"/>
        <v/>
      </c>
      <c r="AE911" s="534" t="str">
        <f t="shared" si="251"/>
        <v/>
      </c>
      <c r="AF911" s="752" t="str">
        <f t="shared" si="252"/>
        <v/>
      </c>
    </row>
    <row r="912" spans="2:32" x14ac:dyDescent="0.25">
      <c r="B912" s="721"/>
      <c r="C912" s="531" t="str">
        <f>IFERROR(VLOOKUP(B912,'מצבת ורישום גנים'!B:D,3,0),"")</f>
        <v/>
      </c>
      <c r="D912" s="721"/>
      <c r="E912" s="723"/>
      <c r="F912" s="723"/>
      <c r="G912" s="723"/>
      <c r="H912" s="723"/>
      <c r="I912" s="992" t="str">
        <f t="shared" si="253"/>
        <v/>
      </c>
      <c r="J912" s="723"/>
      <c r="K912" s="724"/>
      <c r="L912" s="723"/>
      <c r="M912" s="306" t="str">
        <f t="shared" si="240"/>
        <v/>
      </c>
      <c r="N912" s="32" t="str">
        <f t="shared" si="241"/>
        <v/>
      </c>
      <c r="P912" s="307" t="str">
        <f t="shared" si="242"/>
        <v/>
      </c>
      <c r="Q912" s="307" t="str">
        <f t="shared" ref="Q912:Q975" si="254">IF(J912="","",IFERROR(IF(OR(H912="גננת",H912="מורה",H912="רכז",H912="רכזת גן",H912="רכז גן",H912="רכז בית ספר",H912="רכזת בית ספר"),IF(J912&gt;=75,"תקין","לא תקין"),IF(H912="סייעת ממשיכה",IF(J912&gt;=30,"תקין","לא תקין"),IF(H912="סייעת רפואית/אישית",IF(J912&gt;=12.5,"תקין","לא תקין"),IF(H912="סייעת חדשה",IF(J912&gt;=37,"תקין","לא תקין"),IF(OR(H912&lt;&gt;"מורה",H912&lt;&gt;"גננת",H912&lt;&gt;"סייעת"),IF(J912&gt;=30.61,"תקין","לא תקין"),"לא תקין"))))),""))</f>
        <v/>
      </c>
      <c r="R912" s="307" t="str">
        <f t="shared" si="243"/>
        <v/>
      </c>
      <c r="S912" s="307" t="str">
        <f t="shared" si="244"/>
        <v/>
      </c>
      <c r="T912" s="307" t="str">
        <f t="shared" si="245"/>
        <v/>
      </c>
      <c r="U912" s="307" t="str">
        <f t="shared" ref="U912:U975" si="255">IF(D912="","",IF(Z912&gt;1,IF(SUMIF(D:D,D912,L:L)&gt;90,"לא תקין","תקין"),"תקין"))</f>
        <v/>
      </c>
      <c r="V912" s="723"/>
      <c r="X912" s="308" t="str">
        <f t="shared" si="246"/>
        <v/>
      </c>
      <c r="Y912" s="309" t="str">
        <f t="shared" si="247"/>
        <v/>
      </c>
      <c r="Z912" s="308" t="str">
        <f t="shared" ref="Z912:Z975" si="256">IF(D912="","",COUNTIF(D:D,D912))</f>
        <v/>
      </c>
      <c r="AA912" s="308" t="b">
        <f t="shared" ref="AA912:AA975" si="257">MOD(MID(REPT(0,9-LEN(D912))&amp;D912,1,1)+MID("0246813579",MID(REPT(0,9-LEN(D912))&amp;D912,2,1)+1,1)+MID(REPT(0,9-LEN(D912))&amp;D912,3,1)+MID("0246813579",MID(REPT(0,9-LEN(D912))&amp;D912,4,1)+1,1)+MID(REPT(0,9-LEN(D912))&amp;D912,5,1)+MID("0246813579",MID(REPT(0,9-LEN(D912))&amp;D912,6,1)+1,1)+MID(REPT(0,9-LEN(D912))&amp;D912,7,1)+MID("0246813579",MID(REPT(0,9-LEN(D912))&amp;D912,8,1)+1,1)+MID(REPT(0,9-LEN(D912))&amp;D912,9,1),10)=0</f>
        <v>1</v>
      </c>
      <c r="AB912" s="308" t="str">
        <f t="shared" si="248"/>
        <v/>
      </c>
      <c r="AC912" s="534" t="str">
        <f t="shared" si="249"/>
        <v/>
      </c>
      <c r="AD912" s="752" t="str">
        <f t="shared" si="250"/>
        <v/>
      </c>
      <c r="AE912" s="534" t="str">
        <f t="shared" si="251"/>
        <v/>
      </c>
      <c r="AF912" s="752" t="str">
        <f t="shared" si="252"/>
        <v/>
      </c>
    </row>
    <row r="913" spans="2:32" x14ac:dyDescent="0.25">
      <c r="B913" s="721"/>
      <c r="C913" s="531" t="str">
        <f>IFERROR(VLOOKUP(B913,'מצבת ורישום גנים'!B:D,3,0),"")</f>
        <v/>
      </c>
      <c r="D913" s="721"/>
      <c r="E913" s="723"/>
      <c r="F913" s="723"/>
      <c r="G913" s="723"/>
      <c r="H913" s="723"/>
      <c r="I913" s="992" t="str">
        <f t="shared" si="253"/>
        <v/>
      </c>
      <c r="J913" s="723"/>
      <c r="K913" s="724"/>
      <c r="L913" s="723"/>
      <c r="M913" s="306" t="str">
        <f t="shared" ref="M913:M976" si="258">IF(AND(L913&gt;0,K913&gt;0),K913*L913,"")</f>
        <v/>
      </c>
      <c r="N913" s="32" t="str">
        <f t="shared" ref="N913:N976" si="259">TEXT(LEFT(H913,2),0)</f>
        <v/>
      </c>
      <c r="P913" s="307" t="str">
        <f t="shared" ref="P913:P976" si="260">IF(D913="","",IF(AA913=FALSE,"לא תקין","תקין"))</f>
        <v/>
      </c>
      <c r="Q913" s="307" t="str">
        <f t="shared" si="254"/>
        <v/>
      </c>
      <c r="R913" s="307" t="str">
        <f t="shared" ref="R913:R976" si="261">IF(K913="","",IF(OR(Y913&lt;100%,Y913&gt;140%),"לא תקין","תקין"))</f>
        <v/>
      </c>
      <c r="S913" s="307" t="str">
        <f t="shared" ref="S913:S976" si="262">IF(J913="","",IFERROR(IF(J913&gt;120,"לא תקין","תקין"),""))</f>
        <v/>
      </c>
      <c r="T913" s="307" t="str">
        <f t="shared" ref="T913:T976" si="263">IF(L913="","",IF(H913="","יש להזין איש צוות",IF(OR(H913="מורה",H913="גננת",H913="רכז גן",H913="רכזת גן",H913="סייעת ממשיכה",H913="סייעת חדשה",H913="מדצית",H913="מדצ",H913="מדריך",H913="מדריכה",H913="תוספת כח אדם"),IF(L913&lt;=90,"תקין","לא תקין"),IF(OR(H913="רכז בית ספר",H913="רכזת תכנית בבית הספר",H913="רכזת בית ספר"),IF(L913&lt;=114,"תקין","לא תקין"),IF(OR(H913="סגנית רכזת מעל 150",H913="סגן רכז"),IF(L913&lt;=93,"תקין","לא תקין"),"לא תקין")))))</f>
        <v/>
      </c>
      <c r="U913" s="307" t="str">
        <f t="shared" si="255"/>
        <v/>
      </c>
      <c r="V913" s="723"/>
      <c r="X913" s="308" t="str">
        <f t="shared" ref="X913:X976" si="264">IF(M913="","",IF(OR(R913="לא תקין",S913="לא תקין",T913="לא תקין",,U913="לא תקין"),"לא תקין","תקין"))</f>
        <v/>
      </c>
      <c r="Y913" s="309" t="str">
        <f t="shared" ref="Y913:Y976" si="265">IFERROR(IF(J913="","",K913/J913),"")</f>
        <v/>
      </c>
      <c r="Z913" s="308" t="str">
        <f t="shared" si="256"/>
        <v/>
      </c>
      <c r="AA913" s="308" t="b">
        <f t="shared" si="257"/>
        <v>1</v>
      </c>
      <c r="AB913" s="308" t="str">
        <f t="shared" ref="AB913:AB976" si="266">IF(H913="גננת",IF(J913&lt;75,"לא תקין","תקין"),"")</f>
        <v/>
      </c>
      <c r="AC913" s="534" t="str">
        <f t="shared" ref="AC913:AC976" si="267">IF(B913&lt;&gt;"",B913&amp;H913,"")</f>
        <v/>
      </c>
      <c r="AD913" s="752" t="str">
        <f t="shared" ref="AD913:AD976" si="268">M913</f>
        <v/>
      </c>
      <c r="AE913" s="534" t="str">
        <f t="shared" ref="AE913:AE976" si="269">IF(B913&lt;&gt;"",B913&amp;LEFT(H913,5),"")</f>
        <v/>
      </c>
      <c r="AF913" s="752" t="str">
        <f t="shared" ref="AF913:AF976" si="270">M913</f>
        <v/>
      </c>
    </row>
    <row r="914" spans="2:32" x14ac:dyDescent="0.25">
      <c r="B914" s="721"/>
      <c r="C914" s="531" t="str">
        <f>IFERROR(VLOOKUP(B914,'מצבת ורישום גנים'!B:D,3,0),"")</f>
        <v/>
      </c>
      <c r="D914" s="721"/>
      <c r="E914" s="723"/>
      <c r="F914" s="723"/>
      <c r="G914" s="723"/>
      <c r="H914" s="723"/>
      <c r="I914" s="992" t="str">
        <f t="shared" ref="I914:I977" si="271">SUBSTITUTE(IFERROR(IF(H914="מדצ","מדצ/ית",IF(OR(H914="סייעת ממשיכה",H914="סייעת חדשה",H914="סייעת רפואית/אישית"),"סייעת",IF(H914="רכזת גן","רכזת גן"))),""),"FALSE","")</f>
        <v/>
      </c>
      <c r="J914" s="723"/>
      <c r="K914" s="724"/>
      <c r="L914" s="723"/>
      <c r="M914" s="306" t="str">
        <f t="shared" si="258"/>
        <v/>
      </c>
      <c r="N914" s="32" t="str">
        <f t="shared" si="259"/>
        <v/>
      </c>
      <c r="P914" s="307" t="str">
        <f t="shared" si="260"/>
        <v/>
      </c>
      <c r="Q914" s="307" t="str">
        <f t="shared" si="254"/>
        <v/>
      </c>
      <c r="R914" s="307" t="str">
        <f t="shared" si="261"/>
        <v/>
      </c>
      <c r="S914" s="307" t="str">
        <f t="shared" si="262"/>
        <v/>
      </c>
      <c r="T914" s="307" t="str">
        <f t="shared" si="263"/>
        <v/>
      </c>
      <c r="U914" s="307" t="str">
        <f t="shared" si="255"/>
        <v/>
      </c>
      <c r="V914" s="723"/>
      <c r="X914" s="308" t="str">
        <f t="shared" si="264"/>
        <v/>
      </c>
      <c r="Y914" s="309" t="str">
        <f t="shared" si="265"/>
        <v/>
      </c>
      <c r="Z914" s="308" t="str">
        <f t="shared" si="256"/>
        <v/>
      </c>
      <c r="AA914" s="308" t="b">
        <f t="shared" si="257"/>
        <v>1</v>
      </c>
      <c r="AB914" s="308" t="str">
        <f t="shared" si="266"/>
        <v/>
      </c>
      <c r="AC914" s="534" t="str">
        <f t="shared" si="267"/>
        <v/>
      </c>
      <c r="AD914" s="752" t="str">
        <f t="shared" si="268"/>
        <v/>
      </c>
      <c r="AE914" s="534" t="str">
        <f t="shared" si="269"/>
        <v/>
      </c>
      <c r="AF914" s="752" t="str">
        <f t="shared" si="270"/>
        <v/>
      </c>
    </row>
    <row r="915" spans="2:32" x14ac:dyDescent="0.25">
      <c r="B915" s="721"/>
      <c r="C915" s="531" t="str">
        <f>IFERROR(VLOOKUP(B915,'מצבת ורישום גנים'!B:D,3,0),"")</f>
        <v/>
      </c>
      <c r="D915" s="721"/>
      <c r="E915" s="723"/>
      <c r="F915" s="723"/>
      <c r="G915" s="723"/>
      <c r="H915" s="723"/>
      <c r="I915" s="992" t="str">
        <f t="shared" si="271"/>
        <v/>
      </c>
      <c r="J915" s="723"/>
      <c r="K915" s="724"/>
      <c r="L915" s="723"/>
      <c r="M915" s="306" t="str">
        <f t="shared" si="258"/>
        <v/>
      </c>
      <c r="N915" s="32" t="str">
        <f t="shared" si="259"/>
        <v/>
      </c>
      <c r="P915" s="307" t="str">
        <f t="shared" si="260"/>
        <v/>
      </c>
      <c r="Q915" s="307" t="str">
        <f t="shared" si="254"/>
        <v/>
      </c>
      <c r="R915" s="307" t="str">
        <f t="shared" si="261"/>
        <v/>
      </c>
      <c r="S915" s="307" t="str">
        <f t="shared" si="262"/>
        <v/>
      </c>
      <c r="T915" s="307" t="str">
        <f t="shared" si="263"/>
        <v/>
      </c>
      <c r="U915" s="307" t="str">
        <f t="shared" si="255"/>
        <v/>
      </c>
      <c r="V915" s="723"/>
      <c r="X915" s="308" t="str">
        <f t="shared" si="264"/>
        <v/>
      </c>
      <c r="Y915" s="309" t="str">
        <f t="shared" si="265"/>
        <v/>
      </c>
      <c r="Z915" s="308" t="str">
        <f t="shared" si="256"/>
        <v/>
      </c>
      <c r="AA915" s="308" t="b">
        <f t="shared" si="257"/>
        <v>1</v>
      </c>
      <c r="AB915" s="308" t="str">
        <f t="shared" si="266"/>
        <v/>
      </c>
      <c r="AC915" s="534" t="str">
        <f t="shared" si="267"/>
        <v/>
      </c>
      <c r="AD915" s="752" t="str">
        <f t="shared" si="268"/>
        <v/>
      </c>
      <c r="AE915" s="534" t="str">
        <f t="shared" si="269"/>
        <v/>
      </c>
      <c r="AF915" s="752" t="str">
        <f t="shared" si="270"/>
        <v/>
      </c>
    </row>
    <row r="916" spans="2:32" x14ac:dyDescent="0.25">
      <c r="B916" s="721"/>
      <c r="C916" s="531" t="str">
        <f>IFERROR(VLOOKUP(B916,'מצבת ורישום גנים'!B:D,3,0),"")</f>
        <v/>
      </c>
      <c r="D916" s="721"/>
      <c r="E916" s="723"/>
      <c r="F916" s="723"/>
      <c r="G916" s="723"/>
      <c r="H916" s="723"/>
      <c r="I916" s="992" t="str">
        <f t="shared" si="271"/>
        <v/>
      </c>
      <c r="J916" s="723"/>
      <c r="K916" s="724"/>
      <c r="L916" s="723"/>
      <c r="M916" s="306" t="str">
        <f t="shared" si="258"/>
        <v/>
      </c>
      <c r="N916" s="32" t="str">
        <f t="shared" si="259"/>
        <v/>
      </c>
      <c r="P916" s="307" t="str">
        <f t="shared" si="260"/>
        <v/>
      </c>
      <c r="Q916" s="307" t="str">
        <f t="shared" si="254"/>
        <v/>
      </c>
      <c r="R916" s="307" t="str">
        <f t="shared" si="261"/>
        <v/>
      </c>
      <c r="S916" s="307" t="str">
        <f t="shared" si="262"/>
        <v/>
      </c>
      <c r="T916" s="307" t="str">
        <f t="shared" si="263"/>
        <v/>
      </c>
      <c r="U916" s="307" t="str">
        <f t="shared" si="255"/>
        <v/>
      </c>
      <c r="V916" s="723"/>
      <c r="X916" s="308" t="str">
        <f t="shared" si="264"/>
        <v/>
      </c>
      <c r="Y916" s="309" t="str">
        <f t="shared" si="265"/>
        <v/>
      </c>
      <c r="Z916" s="308" t="str">
        <f t="shared" si="256"/>
        <v/>
      </c>
      <c r="AA916" s="308" t="b">
        <f t="shared" si="257"/>
        <v>1</v>
      </c>
      <c r="AB916" s="308" t="str">
        <f t="shared" si="266"/>
        <v/>
      </c>
      <c r="AC916" s="534" t="str">
        <f t="shared" si="267"/>
        <v/>
      </c>
      <c r="AD916" s="752" t="str">
        <f t="shared" si="268"/>
        <v/>
      </c>
      <c r="AE916" s="534" t="str">
        <f t="shared" si="269"/>
        <v/>
      </c>
      <c r="AF916" s="752" t="str">
        <f t="shared" si="270"/>
        <v/>
      </c>
    </row>
    <row r="917" spans="2:32" x14ac:dyDescent="0.25">
      <c r="B917" s="721"/>
      <c r="C917" s="531" t="str">
        <f>IFERROR(VLOOKUP(B917,'מצבת ורישום גנים'!B:D,3,0),"")</f>
        <v/>
      </c>
      <c r="D917" s="721"/>
      <c r="E917" s="723"/>
      <c r="F917" s="723"/>
      <c r="G917" s="723"/>
      <c r="H917" s="723"/>
      <c r="I917" s="992" t="str">
        <f t="shared" si="271"/>
        <v/>
      </c>
      <c r="J917" s="723"/>
      <c r="K917" s="724"/>
      <c r="L917" s="723"/>
      <c r="M917" s="306" t="str">
        <f t="shared" si="258"/>
        <v/>
      </c>
      <c r="N917" s="32" t="str">
        <f t="shared" si="259"/>
        <v/>
      </c>
      <c r="P917" s="307" t="str">
        <f t="shared" si="260"/>
        <v/>
      </c>
      <c r="Q917" s="307" t="str">
        <f t="shared" si="254"/>
        <v/>
      </c>
      <c r="R917" s="307" t="str">
        <f t="shared" si="261"/>
        <v/>
      </c>
      <c r="S917" s="307" t="str">
        <f t="shared" si="262"/>
        <v/>
      </c>
      <c r="T917" s="307" t="str">
        <f t="shared" si="263"/>
        <v/>
      </c>
      <c r="U917" s="307" t="str">
        <f t="shared" si="255"/>
        <v/>
      </c>
      <c r="V917" s="723"/>
      <c r="X917" s="308" t="str">
        <f t="shared" si="264"/>
        <v/>
      </c>
      <c r="Y917" s="309" t="str">
        <f t="shared" si="265"/>
        <v/>
      </c>
      <c r="Z917" s="308" t="str">
        <f t="shared" si="256"/>
        <v/>
      </c>
      <c r="AA917" s="308" t="b">
        <f t="shared" si="257"/>
        <v>1</v>
      </c>
      <c r="AB917" s="308" t="str">
        <f t="shared" si="266"/>
        <v/>
      </c>
      <c r="AC917" s="534" t="str">
        <f t="shared" si="267"/>
        <v/>
      </c>
      <c r="AD917" s="752" t="str">
        <f t="shared" si="268"/>
        <v/>
      </c>
      <c r="AE917" s="534" t="str">
        <f t="shared" si="269"/>
        <v/>
      </c>
      <c r="AF917" s="752" t="str">
        <f t="shared" si="270"/>
        <v/>
      </c>
    </row>
    <row r="918" spans="2:32" x14ac:dyDescent="0.25">
      <c r="B918" s="721"/>
      <c r="C918" s="531" t="str">
        <f>IFERROR(VLOOKUP(B918,'מצבת ורישום גנים'!B:D,3,0),"")</f>
        <v/>
      </c>
      <c r="D918" s="721"/>
      <c r="E918" s="723"/>
      <c r="F918" s="723"/>
      <c r="G918" s="723"/>
      <c r="H918" s="723"/>
      <c r="I918" s="992" t="str">
        <f t="shared" si="271"/>
        <v/>
      </c>
      <c r="J918" s="723"/>
      <c r="K918" s="724"/>
      <c r="L918" s="723"/>
      <c r="M918" s="306" t="str">
        <f t="shared" si="258"/>
        <v/>
      </c>
      <c r="N918" s="32" t="str">
        <f t="shared" si="259"/>
        <v/>
      </c>
      <c r="P918" s="307" t="str">
        <f t="shared" si="260"/>
        <v/>
      </c>
      <c r="Q918" s="307" t="str">
        <f t="shared" si="254"/>
        <v/>
      </c>
      <c r="R918" s="307" t="str">
        <f t="shared" si="261"/>
        <v/>
      </c>
      <c r="S918" s="307" t="str">
        <f t="shared" si="262"/>
        <v/>
      </c>
      <c r="T918" s="307" t="str">
        <f t="shared" si="263"/>
        <v/>
      </c>
      <c r="U918" s="307" t="str">
        <f t="shared" si="255"/>
        <v/>
      </c>
      <c r="V918" s="723"/>
      <c r="X918" s="308" t="str">
        <f t="shared" si="264"/>
        <v/>
      </c>
      <c r="Y918" s="309" t="str">
        <f t="shared" si="265"/>
        <v/>
      </c>
      <c r="Z918" s="308" t="str">
        <f t="shared" si="256"/>
        <v/>
      </c>
      <c r="AA918" s="308" t="b">
        <f t="shared" si="257"/>
        <v>1</v>
      </c>
      <c r="AB918" s="308" t="str">
        <f t="shared" si="266"/>
        <v/>
      </c>
      <c r="AC918" s="534" t="str">
        <f t="shared" si="267"/>
        <v/>
      </c>
      <c r="AD918" s="752" t="str">
        <f t="shared" si="268"/>
        <v/>
      </c>
      <c r="AE918" s="534" t="str">
        <f t="shared" si="269"/>
        <v/>
      </c>
      <c r="AF918" s="752" t="str">
        <f t="shared" si="270"/>
        <v/>
      </c>
    </row>
    <row r="919" spans="2:32" x14ac:dyDescent="0.25">
      <c r="B919" s="721"/>
      <c r="C919" s="531" t="str">
        <f>IFERROR(VLOOKUP(B919,'מצבת ורישום גנים'!B:D,3,0),"")</f>
        <v/>
      </c>
      <c r="D919" s="721"/>
      <c r="E919" s="723"/>
      <c r="F919" s="723"/>
      <c r="G919" s="723"/>
      <c r="H919" s="723"/>
      <c r="I919" s="992" t="str">
        <f t="shared" si="271"/>
        <v/>
      </c>
      <c r="J919" s="723"/>
      <c r="K919" s="724"/>
      <c r="L919" s="723"/>
      <c r="M919" s="306" t="str">
        <f t="shared" si="258"/>
        <v/>
      </c>
      <c r="N919" s="32" t="str">
        <f t="shared" si="259"/>
        <v/>
      </c>
      <c r="P919" s="307" t="str">
        <f t="shared" si="260"/>
        <v/>
      </c>
      <c r="Q919" s="307" t="str">
        <f t="shared" si="254"/>
        <v/>
      </c>
      <c r="R919" s="307" t="str">
        <f t="shared" si="261"/>
        <v/>
      </c>
      <c r="S919" s="307" t="str">
        <f t="shared" si="262"/>
        <v/>
      </c>
      <c r="T919" s="307" t="str">
        <f t="shared" si="263"/>
        <v/>
      </c>
      <c r="U919" s="307" t="str">
        <f t="shared" si="255"/>
        <v/>
      </c>
      <c r="V919" s="723"/>
      <c r="X919" s="308" t="str">
        <f t="shared" si="264"/>
        <v/>
      </c>
      <c r="Y919" s="309" t="str">
        <f t="shared" si="265"/>
        <v/>
      </c>
      <c r="Z919" s="308" t="str">
        <f t="shared" si="256"/>
        <v/>
      </c>
      <c r="AA919" s="308" t="b">
        <f t="shared" si="257"/>
        <v>1</v>
      </c>
      <c r="AB919" s="308" t="str">
        <f t="shared" si="266"/>
        <v/>
      </c>
      <c r="AC919" s="534" t="str">
        <f t="shared" si="267"/>
        <v/>
      </c>
      <c r="AD919" s="752" t="str">
        <f t="shared" si="268"/>
        <v/>
      </c>
      <c r="AE919" s="534" t="str">
        <f t="shared" si="269"/>
        <v/>
      </c>
      <c r="AF919" s="752" t="str">
        <f t="shared" si="270"/>
        <v/>
      </c>
    </row>
    <row r="920" spans="2:32" x14ac:dyDescent="0.25">
      <c r="B920" s="721"/>
      <c r="C920" s="531" t="str">
        <f>IFERROR(VLOOKUP(B920,'מצבת ורישום גנים'!B:D,3,0),"")</f>
        <v/>
      </c>
      <c r="D920" s="721"/>
      <c r="E920" s="723"/>
      <c r="F920" s="723"/>
      <c r="G920" s="723"/>
      <c r="H920" s="723"/>
      <c r="I920" s="992" t="str">
        <f t="shared" si="271"/>
        <v/>
      </c>
      <c r="J920" s="723"/>
      <c r="K920" s="724"/>
      <c r="L920" s="723"/>
      <c r="M920" s="306" t="str">
        <f t="shared" si="258"/>
        <v/>
      </c>
      <c r="N920" s="32" t="str">
        <f t="shared" si="259"/>
        <v/>
      </c>
      <c r="P920" s="307" t="str">
        <f t="shared" si="260"/>
        <v/>
      </c>
      <c r="Q920" s="307" t="str">
        <f t="shared" si="254"/>
        <v/>
      </c>
      <c r="R920" s="307" t="str">
        <f t="shared" si="261"/>
        <v/>
      </c>
      <c r="S920" s="307" t="str">
        <f t="shared" si="262"/>
        <v/>
      </c>
      <c r="T920" s="307" t="str">
        <f t="shared" si="263"/>
        <v/>
      </c>
      <c r="U920" s="307" t="str">
        <f t="shared" si="255"/>
        <v/>
      </c>
      <c r="V920" s="723"/>
      <c r="X920" s="308" t="str">
        <f t="shared" si="264"/>
        <v/>
      </c>
      <c r="Y920" s="309" t="str">
        <f t="shared" si="265"/>
        <v/>
      </c>
      <c r="Z920" s="308" t="str">
        <f t="shared" si="256"/>
        <v/>
      </c>
      <c r="AA920" s="308" t="b">
        <f t="shared" si="257"/>
        <v>1</v>
      </c>
      <c r="AB920" s="308" t="str">
        <f t="shared" si="266"/>
        <v/>
      </c>
      <c r="AC920" s="534" t="str">
        <f t="shared" si="267"/>
        <v/>
      </c>
      <c r="AD920" s="752" t="str">
        <f t="shared" si="268"/>
        <v/>
      </c>
      <c r="AE920" s="534" t="str">
        <f t="shared" si="269"/>
        <v/>
      </c>
      <c r="AF920" s="752" t="str">
        <f t="shared" si="270"/>
        <v/>
      </c>
    </row>
    <row r="921" spans="2:32" x14ac:dyDescent="0.25">
      <c r="B921" s="721"/>
      <c r="C921" s="531" t="str">
        <f>IFERROR(VLOOKUP(B921,'מצבת ורישום גנים'!B:D,3,0),"")</f>
        <v/>
      </c>
      <c r="D921" s="721"/>
      <c r="E921" s="723"/>
      <c r="F921" s="723"/>
      <c r="G921" s="723"/>
      <c r="H921" s="723"/>
      <c r="I921" s="992" t="str">
        <f t="shared" si="271"/>
        <v/>
      </c>
      <c r="J921" s="723"/>
      <c r="K921" s="724"/>
      <c r="L921" s="723"/>
      <c r="M921" s="306" t="str">
        <f t="shared" si="258"/>
        <v/>
      </c>
      <c r="N921" s="32" t="str">
        <f t="shared" si="259"/>
        <v/>
      </c>
      <c r="P921" s="307" t="str">
        <f t="shared" si="260"/>
        <v/>
      </c>
      <c r="Q921" s="307" t="str">
        <f t="shared" si="254"/>
        <v/>
      </c>
      <c r="R921" s="307" t="str">
        <f t="shared" si="261"/>
        <v/>
      </c>
      <c r="S921" s="307" t="str">
        <f t="shared" si="262"/>
        <v/>
      </c>
      <c r="T921" s="307" t="str">
        <f t="shared" si="263"/>
        <v/>
      </c>
      <c r="U921" s="307" t="str">
        <f t="shared" si="255"/>
        <v/>
      </c>
      <c r="V921" s="723"/>
      <c r="X921" s="308" t="str">
        <f t="shared" si="264"/>
        <v/>
      </c>
      <c r="Y921" s="309" t="str">
        <f t="shared" si="265"/>
        <v/>
      </c>
      <c r="Z921" s="308" t="str">
        <f t="shared" si="256"/>
        <v/>
      </c>
      <c r="AA921" s="308" t="b">
        <f t="shared" si="257"/>
        <v>1</v>
      </c>
      <c r="AB921" s="308" t="str">
        <f t="shared" si="266"/>
        <v/>
      </c>
      <c r="AC921" s="534" t="str">
        <f t="shared" si="267"/>
        <v/>
      </c>
      <c r="AD921" s="752" t="str">
        <f t="shared" si="268"/>
        <v/>
      </c>
      <c r="AE921" s="534" t="str">
        <f t="shared" si="269"/>
        <v/>
      </c>
      <c r="AF921" s="752" t="str">
        <f t="shared" si="270"/>
        <v/>
      </c>
    </row>
    <row r="922" spans="2:32" x14ac:dyDescent="0.25">
      <c r="B922" s="721"/>
      <c r="C922" s="531" t="str">
        <f>IFERROR(VLOOKUP(B922,'מצבת ורישום גנים'!B:D,3,0),"")</f>
        <v/>
      </c>
      <c r="D922" s="721"/>
      <c r="E922" s="723"/>
      <c r="F922" s="723"/>
      <c r="G922" s="723"/>
      <c r="H922" s="723"/>
      <c r="I922" s="992" t="str">
        <f t="shared" si="271"/>
        <v/>
      </c>
      <c r="J922" s="723"/>
      <c r="K922" s="724"/>
      <c r="L922" s="723"/>
      <c r="M922" s="306" t="str">
        <f t="shared" si="258"/>
        <v/>
      </c>
      <c r="N922" s="32" t="str">
        <f t="shared" si="259"/>
        <v/>
      </c>
      <c r="P922" s="307" t="str">
        <f t="shared" si="260"/>
        <v/>
      </c>
      <c r="Q922" s="307" t="str">
        <f t="shared" si="254"/>
        <v/>
      </c>
      <c r="R922" s="307" t="str">
        <f t="shared" si="261"/>
        <v/>
      </c>
      <c r="S922" s="307" t="str">
        <f t="shared" si="262"/>
        <v/>
      </c>
      <c r="T922" s="307" t="str">
        <f t="shared" si="263"/>
        <v/>
      </c>
      <c r="U922" s="307" t="str">
        <f t="shared" si="255"/>
        <v/>
      </c>
      <c r="V922" s="723"/>
      <c r="X922" s="308" t="str">
        <f t="shared" si="264"/>
        <v/>
      </c>
      <c r="Y922" s="309" t="str">
        <f t="shared" si="265"/>
        <v/>
      </c>
      <c r="Z922" s="308" t="str">
        <f t="shared" si="256"/>
        <v/>
      </c>
      <c r="AA922" s="308" t="b">
        <f t="shared" si="257"/>
        <v>1</v>
      </c>
      <c r="AB922" s="308" t="str">
        <f t="shared" si="266"/>
        <v/>
      </c>
      <c r="AC922" s="534" t="str">
        <f t="shared" si="267"/>
        <v/>
      </c>
      <c r="AD922" s="752" t="str">
        <f t="shared" si="268"/>
        <v/>
      </c>
      <c r="AE922" s="534" t="str">
        <f t="shared" si="269"/>
        <v/>
      </c>
      <c r="AF922" s="752" t="str">
        <f t="shared" si="270"/>
        <v/>
      </c>
    </row>
    <row r="923" spans="2:32" x14ac:dyDescent="0.25">
      <c r="B923" s="721"/>
      <c r="C923" s="531" t="str">
        <f>IFERROR(VLOOKUP(B923,'מצבת ורישום גנים'!B:D,3,0),"")</f>
        <v/>
      </c>
      <c r="D923" s="721"/>
      <c r="E923" s="723"/>
      <c r="F923" s="723"/>
      <c r="G923" s="723"/>
      <c r="H923" s="723"/>
      <c r="I923" s="992" t="str">
        <f t="shared" si="271"/>
        <v/>
      </c>
      <c r="J923" s="723"/>
      <c r="K923" s="724"/>
      <c r="L923" s="723"/>
      <c r="M923" s="306" t="str">
        <f t="shared" si="258"/>
        <v/>
      </c>
      <c r="N923" s="32" t="str">
        <f t="shared" si="259"/>
        <v/>
      </c>
      <c r="P923" s="307" t="str">
        <f t="shared" si="260"/>
        <v/>
      </c>
      <c r="Q923" s="307" t="str">
        <f t="shared" si="254"/>
        <v/>
      </c>
      <c r="R923" s="307" t="str">
        <f t="shared" si="261"/>
        <v/>
      </c>
      <c r="S923" s="307" t="str">
        <f t="shared" si="262"/>
        <v/>
      </c>
      <c r="T923" s="307" t="str">
        <f t="shared" si="263"/>
        <v/>
      </c>
      <c r="U923" s="307" t="str">
        <f t="shared" si="255"/>
        <v/>
      </c>
      <c r="V923" s="723"/>
      <c r="X923" s="308" t="str">
        <f t="shared" si="264"/>
        <v/>
      </c>
      <c r="Y923" s="309" t="str">
        <f t="shared" si="265"/>
        <v/>
      </c>
      <c r="Z923" s="308" t="str">
        <f t="shared" si="256"/>
        <v/>
      </c>
      <c r="AA923" s="308" t="b">
        <f t="shared" si="257"/>
        <v>1</v>
      </c>
      <c r="AB923" s="308" t="str">
        <f t="shared" si="266"/>
        <v/>
      </c>
      <c r="AC923" s="534" t="str">
        <f t="shared" si="267"/>
        <v/>
      </c>
      <c r="AD923" s="752" t="str">
        <f t="shared" si="268"/>
        <v/>
      </c>
      <c r="AE923" s="534" t="str">
        <f t="shared" si="269"/>
        <v/>
      </c>
      <c r="AF923" s="752" t="str">
        <f t="shared" si="270"/>
        <v/>
      </c>
    </row>
    <row r="924" spans="2:32" x14ac:dyDescent="0.25">
      <c r="B924" s="721"/>
      <c r="C924" s="531" t="str">
        <f>IFERROR(VLOOKUP(B924,'מצבת ורישום גנים'!B:D,3,0),"")</f>
        <v/>
      </c>
      <c r="D924" s="721"/>
      <c r="E924" s="723"/>
      <c r="F924" s="723"/>
      <c r="G924" s="723"/>
      <c r="H924" s="723"/>
      <c r="I924" s="992" t="str">
        <f t="shared" si="271"/>
        <v/>
      </c>
      <c r="J924" s="723"/>
      <c r="K924" s="724"/>
      <c r="L924" s="723"/>
      <c r="M924" s="306" t="str">
        <f t="shared" si="258"/>
        <v/>
      </c>
      <c r="N924" s="32" t="str">
        <f t="shared" si="259"/>
        <v/>
      </c>
      <c r="P924" s="307" t="str">
        <f t="shared" si="260"/>
        <v/>
      </c>
      <c r="Q924" s="307" t="str">
        <f t="shared" si="254"/>
        <v/>
      </c>
      <c r="R924" s="307" t="str">
        <f t="shared" si="261"/>
        <v/>
      </c>
      <c r="S924" s="307" t="str">
        <f t="shared" si="262"/>
        <v/>
      </c>
      <c r="T924" s="307" t="str">
        <f t="shared" si="263"/>
        <v/>
      </c>
      <c r="U924" s="307" t="str">
        <f t="shared" si="255"/>
        <v/>
      </c>
      <c r="V924" s="723"/>
      <c r="X924" s="308" t="str">
        <f t="shared" si="264"/>
        <v/>
      </c>
      <c r="Y924" s="309" t="str">
        <f t="shared" si="265"/>
        <v/>
      </c>
      <c r="Z924" s="308" t="str">
        <f t="shared" si="256"/>
        <v/>
      </c>
      <c r="AA924" s="308" t="b">
        <f t="shared" si="257"/>
        <v>1</v>
      </c>
      <c r="AB924" s="308" t="str">
        <f t="shared" si="266"/>
        <v/>
      </c>
      <c r="AC924" s="534" t="str">
        <f t="shared" si="267"/>
        <v/>
      </c>
      <c r="AD924" s="752" t="str">
        <f t="shared" si="268"/>
        <v/>
      </c>
      <c r="AE924" s="534" t="str">
        <f t="shared" si="269"/>
        <v/>
      </c>
      <c r="AF924" s="752" t="str">
        <f t="shared" si="270"/>
        <v/>
      </c>
    </row>
    <row r="925" spans="2:32" x14ac:dyDescent="0.25">
      <c r="B925" s="721"/>
      <c r="C925" s="531" t="str">
        <f>IFERROR(VLOOKUP(B925,'מצבת ורישום גנים'!B:D,3,0),"")</f>
        <v/>
      </c>
      <c r="D925" s="721"/>
      <c r="E925" s="723"/>
      <c r="F925" s="723"/>
      <c r="G925" s="723"/>
      <c r="H925" s="723"/>
      <c r="I925" s="992" t="str">
        <f t="shared" si="271"/>
        <v/>
      </c>
      <c r="J925" s="723"/>
      <c r="K925" s="724"/>
      <c r="L925" s="723"/>
      <c r="M925" s="306" t="str">
        <f t="shared" si="258"/>
        <v/>
      </c>
      <c r="N925" s="32" t="str">
        <f t="shared" si="259"/>
        <v/>
      </c>
      <c r="P925" s="307" t="str">
        <f t="shared" si="260"/>
        <v/>
      </c>
      <c r="Q925" s="307" t="str">
        <f t="shared" si="254"/>
        <v/>
      </c>
      <c r="R925" s="307" t="str">
        <f t="shared" si="261"/>
        <v/>
      </c>
      <c r="S925" s="307" t="str">
        <f t="shared" si="262"/>
        <v/>
      </c>
      <c r="T925" s="307" t="str">
        <f t="shared" si="263"/>
        <v/>
      </c>
      <c r="U925" s="307" t="str">
        <f t="shared" si="255"/>
        <v/>
      </c>
      <c r="V925" s="723"/>
      <c r="X925" s="308" t="str">
        <f t="shared" si="264"/>
        <v/>
      </c>
      <c r="Y925" s="309" t="str">
        <f t="shared" si="265"/>
        <v/>
      </c>
      <c r="Z925" s="308" t="str">
        <f t="shared" si="256"/>
        <v/>
      </c>
      <c r="AA925" s="308" t="b">
        <f t="shared" si="257"/>
        <v>1</v>
      </c>
      <c r="AB925" s="308" t="str">
        <f t="shared" si="266"/>
        <v/>
      </c>
      <c r="AC925" s="534" t="str">
        <f t="shared" si="267"/>
        <v/>
      </c>
      <c r="AD925" s="752" t="str">
        <f t="shared" si="268"/>
        <v/>
      </c>
      <c r="AE925" s="534" t="str">
        <f t="shared" si="269"/>
        <v/>
      </c>
      <c r="AF925" s="752" t="str">
        <f t="shared" si="270"/>
        <v/>
      </c>
    </row>
    <row r="926" spans="2:32" x14ac:dyDescent="0.25">
      <c r="B926" s="721"/>
      <c r="C926" s="531" t="str">
        <f>IFERROR(VLOOKUP(B926,'מצבת ורישום גנים'!B:D,3,0),"")</f>
        <v/>
      </c>
      <c r="D926" s="721"/>
      <c r="E926" s="723"/>
      <c r="F926" s="723"/>
      <c r="G926" s="723"/>
      <c r="H926" s="723"/>
      <c r="I926" s="992" t="str">
        <f t="shared" si="271"/>
        <v/>
      </c>
      <c r="J926" s="723"/>
      <c r="K926" s="724"/>
      <c r="L926" s="723"/>
      <c r="M926" s="306" t="str">
        <f t="shared" si="258"/>
        <v/>
      </c>
      <c r="N926" s="32" t="str">
        <f t="shared" si="259"/>
        <v/>
      </c>
      <c r="P926" s="307" t="str">
        <f t="shared" si="260"/>
        <v/>
      </c>
      <c r="Q926" s="307" t="str">
        <f t="shared" si="254"/>
        <v/>
      </c>
      <c r="R926" s="307" t="str">
        <f t="shared" si="261"/>
        <v/>
      </c>
      <c r="S926" s="307" t="str">
        <f t="shared" si="262"/>
        <v/>
      </c>
      <c r="T926" s="307" t="str">
        <f t="shared" si="263"/>
        <v/>
      </c>
      <c r="U926" s="307" t="str">
        <f t="shared" si="255"/>
        <v/>
      </c>
      <c r="V926" s="723"/>
      <c r="X926" s="308" t="str">
        <f t="shared" si="264"/>
        <v/>
      </c>
      <c r="Y926" s="309" t="str">
        <f t="shared" si="265"/>
        <v/>
      </c>
      <c r="Z926" s="308" t="str">
        <f t="shared" si="256"/>
        <v/>
      </c>
      <c r="AA926" s="308" t="b">
        <f t="shared" si="257"/>
        <v>1</v>
      </c>
      <c r="AB926" s="308" t="str">
        <f t="shared" si="266"/>
        <v/>
      </c>
      <c r="AC926" s="534" t="str">
        <f t="shared" si="267"/>
        <v/>
      </c>
      <c r="AD926" s="752" t="str">
        <f t="shared" si="268"/>
        <v/>
      </c>
      <c r="AE926" s="534" t="str">
        <f t="shared" si="269"/>
        <v/>
      </c>
      <c r="AF926" s="752" t="str">
        <f t="shared" si="270"/>
        <v/>
      </c>
    </row>
    <row r="927" spans="2:32" x14ac:dyDescent="0.25">
      <c r="B927" s="721"/>
      <c r="C927" s="531" t="str">
        <f>IFERROR(VLOOKUP(B927,'מצבת ורישום גנים'!B:D,3,0),"")</f>
        <v/>
      </c>
      <c r="D927" s="721"/>
      <c r="E927" s="723"/>
      <c r="F927" s="723"/>
      <c r="G927" s="723"/>
      <c r="H927" s="723"/>
      <c r="I927" s="992" t="str">
        <f t="shared" si="271"/>
        <v/>
      </c>
      <c r="J927" s="723"/>
      <c r="K927" s="724"/>
      <c r="L927" s="723"/>
      <c r="M927" s="306" t="str">
        <f t="shared" si="258"/>
        <v/>
      </c>
      <c r="N927" s="32" t="str">
        <f t="shared" si="259"/>
        <v/>
      </c>
      <c r="P927" s="307" t="str">
        <f t="shared" si="260"/>
        <v/>
      </c>
      <c r="Q927" s="307" t="str">
        <f t="shared" si="254"/>
        <v/>
      </c>
      <c r="R927" s="307" t="str">
        <f t="shared" si="261"/>
        <v/>
      </c>
      <c r="S927" s="307" t="str">
        <f t="shared" si="262"/>
        <v/>
      </c>
      <c r="T927" s="307" t="str">
        <f t="shared" si="263"/>
        <v/>
      </c>
      <c r="U927" s="307" t="str">
        <f t="shared" si="255"/>
        <v/>
      </c>
      <c r="V927" s="723"/>
      <c r="X927" s="308" t="str">
        <f t="shared" si="264"/>
        <v/>
      </c>
      <c r="Y927" s="309" t="str">
        <f t="shared" si="265"/>
        <v/>
      </c>
      <c r="Z927" s="308" t="str">
        <f t="shared" si="256"/>
        <v/>
      </c>
      <c r="AA927" s="308" t="b">
        <f t="shared" si="257"/>
        <v>1</v>
      </c>
      <c r="AB927" s="308" t="str">
        <f t="shared" si="266"/>
        <v/>
      </c>
      <c r="AC927" s="534" t="str">
        <f t="shared" si="267"/>
        <v/>
      </c>
      <c r="AD927" s="752" t="str">
        <f t="shared" si="268"/>
        <v/>
      </c>
      <c r="AE927" s="534" t="str">
        <f t="shared" si="269"/>
        <v/>
      </c>
      <c r="AF927" s="752" t="str">
        <f t="shared" si="270"/>
        <v/>
      </c>
    </row>
    <row r="928" spans="2:32" x14ac:dyDescent="0.25">
      <c r="B928" s="721"/>
      <c r="C928" s="531" t="str">
        <f>IFERROR(VLOOKUP(B928,'מצבת ורישום גנים'!B:D,3,0),"")</f>
        <v/>
      </c>
      <c r="D928" s="721"/>
      <c r="E928" s="723"/>
      <c r="F928" s="723"/>
      <c r="G928" s="723"/>
      <c r="H928" s="723"/>
      <c r="I928" s="992" t="str">
        <f t="shared" si="271"/>
        <v/>
      </c>
      <c r="J928" s="723"/>
      <c r="K928" s="724"/>
      <c r="L928" s="723"/>
      <c r="M928" s="306" t="str">
        <f t="shared" si="258"/>
        <v/>
      </c>
      <c r="N928" s="32" t="str">
        <f t="shared" si="259"/>
        <v/>
      </c>
      <c r="P928" s="307" t="str">
        <f t="shared" si="260"/>
        <v/>
      </c>
      <c r="Q928" s="307" t="str">
        <f t="shared" si="254"/>
        <v/>
      </c>
      <c r="R928" s="307" t="str">
        <f t="shared" si="261"/>
        <v/>
      </c>
      <c r="S928" s="307" t="str">
        <f t="shared" si="262"/>
        <v/>
      </c>
      <c r="T928" s="307" t="str">
        <f t="shared" si="263"/>
        <v/>
      </c>
      <c r="U928" s="307" t="str">
        <f t="shared" si="255"/>
        <v/>
      </c>
      <c r="V928" s="723"/>
      <c r="X928" s="308" t="str">
        <f t="shared" si="264"/>
        <v/>
      </c>
      <c r="Y928" s="309" t="str">
        <f t="shared" si="265"/>
        <v/>
      </c>
      <c r="Z928" s="308" t="str">
        <f t="shared" si="256"/>
        <v/>
      </c>
      <c r="AA928" s="308" t="b">
        <f t="shared" si="257"/>
        <v>1</v>
      </c>
      <c r="AB928" s="308" t="str">
        <f t="shared" si="266"/>
        <v/>
      </c>
      <c r="AC928" s="534" t="str">
        <f t="shared" si="267"/>
        <v/>
      </c>
      <c r="AD928" s="752" t="str">
        <f t="shared" si="268"/>
        <v/>
      </c>
      <c r="AE928" s="534" t="str">
        <f t="shared" si="269"/>
        <v/>
      </c>
      <c r="AF928" s="752" t="str">
        <f t="shared" si="270"/>
        <v/>
      </c>
    </row>
    <row r="929" spans="2:32" x14ac:dyDescent="0.25">
      <c r="B929" s="721"/>
      <c r="C929" s="531" t="str">
        <f>IFERROR(VLOOKUP(B929,'מצבת ורישום גנים'!B:D,3,0),"")</f>
        <v/>
      </c>
      <c r="D929" s="721"/>
      <c r="E929" s="723"/>
      <c r="F929" s="723"/>
      <c r="G929" s="723"/>
      <c r="H929" s="723"/>
      <c r="I929" s="992" t="str">
        <f t="shared" si="271"/>
        <v/>
      </c>
      <c r="J929" s="723"/>
      <c r="K929" s="724"/>
      <c r="L929" s="723"/>
      <c r="M929" s="306" t="str">
        <f t="shared" si="258"/>
        <v/>
      </c>
      <c r="N929" s="32" t="str">
        <f t="shared" si="259"/>
        <v/>
      </c>
      <c r="P929" s="307" t="str">
        <f t="shared" si="260"/>
        <v/>
      </c>
      <c r="Q929" s="307" t="str">
        <f t="shared" si="254"/>
        <v/>
      </c>
      <c r="R929" s="307" t="str">
        <f t="shared" si="261"/>
        <v/>
      </c>
      <c r="S929" s="307" t="str">
        <f t="shared" si="262"/>
        <v/>
      </c>
      <c r="T929" s="307" t="str">
        <f t="shared" si="263"/>
        <v/>
      </c>
      <c r="U929" s="307" t="str">
        <f t="shared" si="255"/>
        <v/>
      </c>
      <c r="V929" s="723"/>
      <c r="X929" s="308" t="str">
        <f t="shared" si="264"/>
        <v/>
      </c>
      <c r="Y929" s="309" t="str">
        <f t="shared" si="265"/>
        <v/>
      </c>
      <c r="Z929" s="308" t="str">
        <f t="shared" si="256"/>
        <v/>
      </c>
      <c r="AA929" s="308" t="b">
        <f t="shared" si="257"/>
        <v>1</v>
      </c>
      <c r="AB929" s="308" t="str">
        <f t="shared" si="266"/>
        <v/>
      </c>
      <c r="AC929" s="534" t="str">
        <f t="shared" si="267"/>
        <v/>
      </c>
      <c r="AD929" s="752" t="str">
        <f t="shared" si="268"/>
        <v/>
      </c>
      <c r="AE929" s="534" t="str">
        <f t="shared" si="269"/>
        <v/>
      </c>
      <c r="AF929" s="752" t="str">
        <f t="shared" si="270"/>
        <v/>
      </c>
    </row>
    <row r="930" spans="2:32" x14ac:dyDescent="0.25">
      <c r="B930" s="721"/>
      <c r="C930" s="531" t="str">
        <f>IFERROR(VLOOKUP(B930,'מצבת ורישום גנים'!B:D,3,0),"")</f>
        <v/>
      </c>
      <c r="D930" s="721"/>
      <c r="E930" s="723"/>
      <c r="F930" s="723"/>
      <c r="G930" s="723"/>
      <c r="H930" s="723"/>
      <c r="I930" s="992" t="str">
        <f t="shared" si="271"/>
        <v/>
      </c>
      <c r="J930" s="723"/>
      <c r="K930" s="724"/>
      <c r="L930" s="723"/>
      <c r="M930" s="306" t="str">
        <f t="shared" si="258"/>
        <v/>
      </c>
      <c r="N930" s="32" t="str">
        <f t="shared" si="259"/>
        <v/>
      </c>
      <c r="P930" s="307" t="str">
        <f t="shared" si="260"/>
        <v/>
      </c>
      <c r="Q930" s="307" t="str">
        <f t="shared" si="254"/>
        <v/>
      </c>
      <c r="R930" s="307" t="str">
        <f t="shared" si="261"/>
        <v/>
      </c>
      <c r="S930" s="307" t="str">
        <f t="shared" si="262"/>
        <v/>
      </c>
      <c r="T930" s="307" t="str">
        <f t="shared" si="263"/>
        <v/>
      </c>
      <c r="U930" s="307" t="str">
        <f t="shared" si="255"/>
        <v/>
      </c>
      <c r="V930" s="723"/>
      <c r="X930" s="308" t="str">
        <f t="shared" si="264"/>
        <v/>
      </c>
      <c r="Y930" s="309" t="str">
        <f t="shared" si="265"/>
        <v/>
      </c>
      <c r="Z930" s="308" t="str">
        <f t="shared" si="256"/>
        <v/>
      </c>
      <c r="AA930" s="308" t="b">
        <f t="shared" si="257"/>
        <v>1</v>
      </c>
      <c r="AB930" s="308" t="str">
        <f t="shared" si="266"/>
        <v/>
      </c>
      <c r="AC930" s="534" t="str">
        <f t="shared" si="267"/>
        <v/>
      </c>
      <c r="AD930" s="752" t="str">
        <f t="shared" si="268"/>
        <v/>
      </c>
      <c r="AE930" s="534" t="str">
        <f t="shared" si="269"/>
        <v/>
      </c>
      <c r="AF930" s="752" t="str">
        <f t="shared" si="270"/>
        <v/>
      </c>
    </row>
    <row r="931" spans="2:32" x14ac:dyDescent="0.25">
      <c r="B931" s="721"/>
      <c r="C931" s="531" t="str">
        <f>IFERROR(VLOOKUP(B931,'מצבת ורישום גנים'!B:D,3,0),"")</f>
        <v/>
      </c>
      <c r="D931" s="721"/>
      <c r="E931" s="723"/>
      <c r="F931" s="723"/>
      <c r="G931" s="723"/>
      <c r="H931" s="723"/>
      <c r="I931" s="992" t="str">
        <f t="shared" si="271"/>
        <v/>
      </c>
      <c r="J931" s="723"/>
      <c r="K931" s="724"/>
      <c r="L931" s="723"/>
      <c r="M931" s="306" t="str">
        <f t="shared" si="258"/>
        <v/>
      </c>
      <c r="N931" s="32" t="str">
        <f t="shared" si="259"/>
        <v/>
      </c>
      <c r="P931" s="307" t="str">
        <f t="shared" si="260"/>
        <v/>
      </c>
      <c r="Q931" s="307" t="str">
        <f t="shared" si="254"/>
        <v/>
      </c>
      <c r="R931" s="307" t="str">
        <f t="shared" si="261"/>
        <v/>
      </c>
      <c r="S931" s="307" t="str">
        <f t="shared" si="262"/>
        <v/>
      </c>
      <c r="T931" s="307" t="str">
        <f t="shared" si="263"/>
        <v/>
      </c>
      <c r="U931" s="307" t="str">
        <f t="shared" si="255"/>
        <v/>
      </c>
      <c r="V931" s="723"/>
      <c r="X931" s="308" t="str">
        <f t="shared" si="264"/>
        <v/>
      </c>
      <c r="Y931" s="309" t="str">
        <f t="shared" si="265"/>
        <v/>
      </c>
      <c r="Z931" s="308" t="str">
        <f t="shared" si="256"/>
        <v/>
      </c>
      <c r="AA931" s="308" t="b">
        <f t="shared" si="257"/>
        <v>1</v>
      </c>
      <c r="AB931" s="308" t="str">
        <f t="shared" si="266"/>
        <v/>
      </c>
      <c r="AC931" s="534" t="str">
        <f t="shared" si="267"/>
        <v/>
      </c>
      <c r="AD931" s="752" t="str">
        <f t="shared" si="268"/>
        <v/>
      </c>
      <c r="AE931" s="534" t="str">
        <f t="shared" si="269"/>
        <v/>
      </c>
      <c r="AF931" s="752" t="str">
        <f t="shared" si="270"/>
        <v/>
      </c>
    </row>
    <row r="932" spans="2:32" x14ac:dyDescent="0.25">
      <c r="B932" s="721"/>
      <c r="C932" s="531" t="str">
        <f>IFERROR(VLOOKUP(B932,'מצבת ורישום גנים'!B:D,3,0),"")</f>
        <v/>
      </c>
      <c r="D932" s="721"/>
      <c r="E932" s="723"/>
      <c r="F932" s="723"/>
      <c r="G932" s="723"/>
      <c r="H932" s="723"/>
      <c r="I932" s="992" t="str">
        <f t="shared" si="271"/>
        <v/>
      </c>
      <c r="J932" s="723"/>
      <c r="K932" s="724"/>
      <c r="L932" s="723"/>
      <c r="M932" s="306" t="str">
        <f t="shared" si="258"/>
        <v/>
      </c>
      <c r="N932" s="32" t="str">
        <f t="shared" si="259"/>
        <v/>
      </c>
      <c r="P932" s="307" t="str">
        <f t="shared" si="260"/>
        <v/>
      </c>
      <c r="Q932" s="307" t="str">
        <f t="shared" si="254"/>
        <v/>
      </c>
      <c r="R932" s="307" t="str">
        <f t="shared" si="261"/>
        <v/>
      </c>
      <c r="S932" s="307" t="str">
        <f t="shared" si="262"/>
        <v/>
      </c>
      <c r="T932" s="307" t="str">
        <f t="shared" si="263"/>
        <v/>
      </c>
      <c r="U932" s="307" t="str">
        <f t="shared" si="255"/>
        <v/>
      </c>
      <c r="V932" s="723"/>
      <c r="X932" s="308" t="str">
        <f t="shared" si="264"/>
        <v/>
      </c>
      <c r="Y932" s="309" t="str">
        <f t="shared" si="265"/>
        <v/>
      </c>
      <c r="Z932" s="308" t="str">
        <f t="shared" si="256"/>
        <v/>
      </c>
      <c r="AA932" s="308" t="b">
        <f t="shared" si="257"/>
        <v>1</v>
      </c>
      <c r="AB932" s="308" t="str">
        <f t="shared" si="266"/>
        <v/>
      </c>
      <c r="AC932" s="534" t="str">
        <f t="shared" si="267"/>
        <v/>
      </c>
      <c r="AD932" s="752" t="str">
        <f t="shared" si="268"/>
        <v/>
      </c>
      <c r="AE932" s="534" t="str">
        <f t="shared" si="269"/>
        <v/>
      </c>
      <c r="AF932" s="752" t="str">
        <f t="shared" si="270"/>
        <v/>
      </c>
    </row>
    <row r="933" spans="2:32" x14ac:dyDescent="0.25">
      <c r="B933" s="721"/>
      <c r="C933" s="531" t="str">
        <f>IFERROR(VLOOKUP(B933,'מצבת ורישום גנים'!B:D,3,0),"")</f>
        <v/>
      </c>
      <c r="D933" s="721"/>
      <c r="E933" s="723"/>
      <c r="F933" s="723"/>
      <c r="G933" s="723"/>
      <c r="H933" s="723"/>
      <c r="I933" s="992" t="str">
        <f t="shared" si="271"/>
        <v/>
      </c>
      <c r="J933" s="723"/>
      <c r="K933" s="724"/>
      <c r="L933" s="723"/>
      <c r="M933" s="306" t="str">
        <f t="shared" si="258"/>
        <v/>
      </c>
      <c r="N933" s="32" t="str">
        <f t="shared" si="259"/>
        <v/>
      </c>
      <c r="P933" s="307" t="str">
        <f t="shared" si="260"/>
        <v/>
      </c>
      <c r="Q933" s="307" t="str">
        <f t="shared" si="254"/>
        <v/>
      </c>
      <c r="R933" s="307" t="str">
        <f t="shared" si="261"/>
        <v/>
      </c>
      <c r="S933" s="307" t="str">
        <f t="shared" si="262"/>
        <v/>
      </c>
      <c r="T933" s="307" t="str">
        <f t="shared" si="263"/>
        <v/>
      </c>
      <c r="U933" s="307" t="str">
        <f t="shared" si="255"/>
        <v/>
      </c>
      <c r="V933" s="723"/>
      <c r="X933" s="308" t="str">
        <f t="shared" si="264"/>
        <v/>
      </c>
      <c r="Y933" s="309" t="str">
        <f t="shared" si="265"/>
        <v/>
      </c>
      <c r="Z933" s="308" t="str">
        <f t="shared" si="256"/>
        <v/>
      </c>
      <c r="AA933" s="308" t="b">
        <f t="shared" si="257"/>
        <v>1</v>
      </c>
      <c r="AB933" s="308" t="str">
        <f t="shared" si="266"/>
        <v/>
      </c>
      <c r="AC933" s="534" t="str">
        <f t="shared" si="267"/>
        <v/>
      </c>
      <c r="AD933" s="752" t="str">
        <f t="shared" si="268"/>
        <v/>
      </c>
      <c r="AE933" s="534" t="str">
        <f t="shared" si="269"/>
        <v/>
      </c>
      <c r="AF933" s="752" t="str">
        <f t="shared" si="270"/>
        <v/>
      </c>
    </row>
    <row r="934" spans="2:32" x14ac:dyDescent="0.25">
      <c r="B934" s="721"/>
      <c r="C934" s="531" t="str">
        <f>IFERROR(VLOOKUP(B934,'מצבת ורישום גנים'!B:D,3,0),"")</f>
        <v/>
      </c>
      <c r="D934" s="721"/>
      <c r="E934" s="723"/>
      <c r="F934" s="723"/>
      <c r="G934" s="723"/>
      <c r="H934" s="723"/>
      <c r="I934" s="992" t="str">
        <f t="shared" si="271"/>
        <v/>
      </c>
      <c r="J934" s="723"/>
      <c r="K934" s="724"/>
      <c r="L934" s="723"/>
      <c r="M934" s="306" t="str">
        <f t="shared" si="258"/>
        <v/>
      </c>
      <c r="N934" s="32" t="str">
        <f t="shared" si="259"/>
        <v/>
      </c>
      <c r="P934" s="307" t="str">
        <f t="shared" si="260"/>
        <v/>
      </c>
      <c r="Q934" s="307" t="str">
        <f t="shared" si="254"/>
        <v/>
      </c>
      <c r="R934" s="307" t="str">
        <f t="shared" si="261"/>
        <v/>
      </c>
      <c r="S934" s="307" t="str">
        <f t="shared" si="262"/>
        <v/>
      </c>
      <c r="T934" s="307" t="str">
        <f t="shared" si="263"/>
        <v/>
      </c>
      <c r="U934" s="307" t="str">
        <f t="shared" si="255"/>
        <v/>
      </c>
      <c r="V934" s="723"/>
      <c r="X934" s="308" t="str">
        <f t="shared" si="264"/>
        <v/>
      </c>
      <c r="Y934" s="309" t="str">
        <f t="shared" si="265"/>
        <v/>
      </c>
      <c r="Z934" s="308" t="str">
        <f t="shared" si="256"/>
        <v/>
      </c>
      <c r="AA934" s="308" t="b">
        <f t="shared" si="257"/>
        <v>1</v>
      </c>
      <c r="AB934" s="308" t="str">
        <f t="shared" si="266"/>
        <v/>
      </c>
      <c r="AC934" s="534" t="str">
        <f t="shared" si="267"/>
        <v/>
      </c>
      <c r="AD934" s="752" t="str">
        <f t="shared" si="268"/>
        <v/>
      </c>
      <c r="AE934" s="534" t="str">
        <f t="shared" si="269"/>
        <v/>
      </c>
      <c r="AF934" s="752" t="str">
        <f t="shared" si="270"/>
        <v/>
      </c>
    </row>
    <row r="935" spans="2:32" x14ac:dyDescent="0.25">
      <c r="B935" s="721"/>
      <c r="C935" s="531" t="str">
        <f>IFERROR(VLOOKUP(B935,'מצבת ורישום גנים'!B:D,3,0),"")</f>
        <v/>
      </c>
      <c r="D935" s="721"/>
      <c r="E935" s="723"/>
      <c r="F935" s="723"/>
      <c r="G935" s="723"/>
      <c r="H935" s="723"/>
      <c r="I935" s="992" t="str">
        <f t="shared" si="271"/>
        <v/>
      </c>
      <c r="J935" s="723"/>
      <c r="K935" s="724"/>
      <c r="L935" s="723"/>
      <c r="M935" s="306" t="str">
        <f t="shared" si="258"/>
        <v/>
      </c>
      <c r="N935" s="32" t="str">
        <f t="shared" si="259"/>
        <v/>
      </c>
      <c r="P935" s="307" t="str">
        <f t="shared" si="260"/>
        <v/>
      </c>
      <c r="Q935" s="307" t="str">
        <f t="shared" si="254"/>
        <v/>
      </c>
      <c r="R935" s="307" t="str">
        <f t="shared" si="261"/>
        <v/>
      </c>
      <c r="S935" s="307" t="str">
        <f t="shared" si="262"/>
        <v/>
      </c>
      <c r="T935" s="307" t="str">
        <f t="shared" si="263"/>
        <v/>
      </c>
      <c r="U935" s="307" t="str">
        <f t="shared" si="255"/>
        <v/>
      </c>
      <c r="V935" s="723"/>
      <c r="X935" s="308" t="str">
        <f t="shared" si="264"/>
        <v/>
      </c>
      <c r="Y935" s="309" t="str">
        <f t="shared" si="265"/>
        <v/>
      </c>
      <c r="Z935" s="308" t="str">
        <f t="shared" si="256"/>
        <v/>
      </c>
      <c r="AA935" s="308" t="b">
        <f t="shared" si="257"/>
        <v>1</v>
      </c>
      <c r="AB935" s="308" t="str">
        <f t="shared" si="266"/>
        <v/>
      </c>
      <c r="AC935" s="534" t="str">
        <f t="shared" si="267"/>
        <v/>
      </c>
      <c r="AD935" s="752" t="str">
        <f t="shared" si="268"/>
        <v/>
      </c>
      <c r="AE935" s="534" t="str">
        <f t="shared" si="269"/>
        <v/>
      </c>
      <c r="AF935" s="752" t="str">
        <f t="shared" si="270"/>
        <v/>
      </c>
    </row>
    <row r="936" spans="2:32" x14ac:dyDescent="0.25">
      <c r="B936" s="721"/>
      <c r="C936" s="531" t="str">
        <f>IFERROR(VLOOKUP(B936,'מצבת ורישום גנים'!B:D,3,0),"")</f>
        <v/>
      </c>
      <c r="D936" s="721"/>
      <c r="E936" s="723"/>
      <c r="F936" s="723"/>
      <c r="G936" s="723"/>
      <c r="H936" s="723"/>
      <c r="I936" s="992" t="str">
        <f t="shared" si="271"/>
        <v/>
      </c>
      <c r="J936" s="723"/>
      <c r="K936" s="724"/>
      <c r="L936" s="723"/>
      <c r="M936" s="306" t="str">
        <f t="shared" si="258"/>
        <v/>
      </c>
      <c r="N936" s="32" t="str">
        <f t="shared" si="259"/>
        <v/>
      </c>
      <c r="P936" s="307" t="str">
        <f t="shared" si="260"/>
        <v/>
      </c>
      <c r="Q936" s="307" t="str">
        <f t="shared" si="254"/>
        <v/>
      </c>
      <c r="R936" s="307" t="str">
        <f t="shared" si="261"/>
        <v/>
      </c>
      <c r="S936" s="307" t="str">
        <f t="shared" si="262"/>
        <v/>
      </c>
      <c r="T936" s="307" t="str">
        <f t="shared" si="263"/>
        <v/>
      </c>
      <c r="U936" s="307" t="str">
        <f t="shared" si="255"/>
        <v/>
      </c>
      <c r="V936" s="723"/>
      <c r="X936" s="308" t="str">
        <f t="shared" si="264"/>
        <v/>
      </c>
      <c r="Y936" s="309" t="str">
        <f t="shared" si="265"/>
        <v/>
      </c>
      <c r="Z936" s="308" t="str">
        <f t="shared" si="256"/>
        <v/>
      </c>
      <c r="AA936" s="308" t="b">
        <f t="shared" si="257"/>
        <v>1</v>
      </c>
      <c r="AB936" s="308" t="str">
        <f t="shared" si="266"/>
        <v/>
      </c>
      <c r="AC936" s="534" t="str">
        <f t="shared" si="267"/>
        <v/>
      </c>
      <c r="AD936" s="752" t="str">
        <f t="shared" si="268"/>
        <v/>
      </c>
      <c r="AE936" s="534" t="str">
        <f t="shared" si="269"/>
        <v/>
      </c>
      <c r="AF936" s="752" t="str">
        <f t="shared" si="270"/>
        <v/>
      </c>
    </row>
    <row r="937" spans="2:32" x14ac:dyDescent="0.25">
      <c r="B937" s="721"/>
      <c r="C937" s="531" t="str">
        <f>IFERROR(VLOOKUP(B937,'מצבת ורישום גנים'!B:D,3,0),"")</f>
        <v/>
      </c>
      <c r="D937" s="721"/>
      <c r="E937" s="723"/>
      <c r="F937" s="723"/>
      <c r="G937" s="723"/>
      <c r="H937" s="723"/>
      <c r="I937" s="992" t="str">
        <f t="shared" si="271"/>
        <v/>
      </c>
      <c r="J937" s="723"/>
      <c r="K937" s="724"/>
      <c r="L937" s="723"/>
      <c r="M937" s="306" t="str">
        <f t="shared" si="258"/>
        <v/>
      </c>
      <c r="N937" s="32" t="str">
        <f t="shared" si="259"/>
        <v/>
      </c>
      <c r="P937" s="307" t="str">
        <f t="shared" si="260"/>
        <v/>
      </c>
      <c r="Q937" s="307" t="str">
        <f t="shared" si="254"/>
        <v/>
      </c>
      <c r="R937" s="307" t="str">
        <f t="shared" si="261"/>
        <v/>
      </c>
      <c r="S937" s="307" t="str">
        <f t="shared" si="262"/>
        <v/>
      </c>
      <c r="T937" s="307" t="str">
        <f t="shared" si="263"/>
        <v/>
      </c>
      <c r="U937" s="307" t="str">
        <f t="shared" si="255"/>
        <v/>
      </c>
      <c r="V937" s="723"/>
      <c r="X937" s="308" t="str">
        <f t="shared" si="264"/>
        <v/>
      </c>
      <c r="Y937" s="309" t="str">
        <f t="shared" si="265"/>
        <v/>
      </c>
      <c r="Z937" s="308" t="str">
        <f t="shared" si="256"/>
        <v/>
      </c>
      <c r="AA937" s="308" t="b">
        <f t="shared" si="257"/>
        <v>1</v>
      </c>
      <c r="AB937" s="308" t="str">
        <f t="shared" si="266"/>
        <v/>
      </c>
      <c r="AC937" s="534" t="str">
        <f t="shared" si="267"/>
        <v/>
      </c>
      <c r="AD937" s="752" t="str">
        <f t="shared" si="268"/>
        <v/>
      </c>
      <c r="AE937" s="534" t="str">
        <f t="shared" si="269"/>
        <v/>
      </c>
      <c r="AF937" s="752" t="str">
        <f t="shared" si="270"/>
        <v/>
      </c>
    </row>
    <row r="938" spans="2:32" x14ac:dyDescent="0.25">
      <c r="B938" s="721"/>
      <c r="C938" s="531" t="str">
        <f>IFERROR(VLOOKUP(B938,'מצבת ורישום גנים'!B:D,3,0),"")</f>
        <v/>
      </c>
      <c r="D938" s="721"/>
      <c r="E938" s="723"/>
      <c r="F938" s="723"/>
      <c r="G938" s="723"/>
      <c r="H938" s="723"/>
      <c r="I938" s="992" t="str">
        <f t="shared" si="271"/>
        <v/>
      </c>
      <c r="J938" s="723"/>
      <c r="K938" s="724"/>
      <c r="L938" s="723"/>
      <c r="M938" s="306" t="str">
        <f t="shared" si="258"/>
        <v/>
      </c>
      <c r="N938" s="32" t="str">
        <f t="shared" si="259"/>
        <v/>
      </c>
      <c r="P938" s="307" t="str">
        <f t="shared" si="260"/>
        <v/>
      </c>
      <c r="Q938" s="307" t="str">
        <f t="shared" si="254"/>
        <v/>
      </c>
      <c r="R938" s="307" t="str">
        <f t="shared" si="261"/>
        <v/>
      </c>
      <c r="S938" s="307" t="str">
        <f t="shared" si="262"/>
        <v/>
      </c>
      <c r="T938" s="307" t="str">
        <f t="shared" si="263"/>
        <v/>
      </c>
      <c r="U938" s="307" t="str">
        <f t="shared" si="255"/>
        <v/>
      </c>
      <c r="V938" s="723"/>
      <c r="X938" s="308" t="str">
        <f t="shared" si="264"/>
        <v/>
      </c>
      <c r="Y938" s="309" t="str">
        <f t="shared" si="265"/>
        <v/>
      </c>
      <c r="Z938" s="308" t="str">
        <f t="shared" si="256"/>
        <v/>
      </c>
      <c r="AA938" s="308" t="b">
        <f t="shared" si="257"/>
        <v>1</v>
      </c>
      <c r="AB938" s="308" t="str">
        <f t="shared" si="266"/>
        <v/>
      </c>
      <c r="AC938" s="534" t="str">
        <f t="shared" si="267"/>
        <v/>
      </c>
      <c r="AD938" s="752" t="str">
        <f t="shared" si="268"/>
        <v/>
      </c>
      <c r="AE938" s="534" t="str">
        <f t="shared" si="269"/>
        <v/>
      </c>
      <c r="AF938" s="752" t="str">
        <f t="shared" si="270"/>
        <v/>
      </c>
    </row>
    <row r="939" spans="2:32" x14ac:dyDescent="0.25">
      <c r="B939" s="721"/>
      <c r="C939" s="531" t="str">
        <f>IFERROR(VLOOKUP(B939,'מצבת ורישום גנים'!B:D,3,0),"")</f>
        <v/>
      </c>
      <c r="D939" s="721"/>
      <c r="E939" s="723"/>
      <c r="F939" s="723"/>
      <c r="G939" s="723"/>
      <c r="H939" s="723"/>
      <c r="I939" s="992" t="str">
        <f t="shared" si="271"/>
        <v/>
      </c>
      <c r="J939" s="723"/>
      <c r="K939" s="724"/>
      <c r="L939" s="723"/>
      <c r="M939" s="306" t="str">
        <f t="shared" si="258"/>
        <v/>
      </c>
      <c r="N939" s="32" t="str">
        <f t="shared" si="259"/>
        <v/>
      </c>
      <c r="P939" s="307" t="str">
        <f t="shared" si="260"/>
        <v/>
      </c>
      <c r="Q939" s="307" t="str">
        <f t="shared" si="254"/>
        <v/>
      </c>
      <c r="R939" s="307" t="str">
        <f t="shared" si="261"/>
        <v/>
      </c>
      <c r="S939" s="307" t="str">
        <f t="shared" si="262"/>
        <v/>
      </c>
      <c r="T939" s="307" t="str">
        <f t="shared" si="263"/>
        <v/>
      </c>
      <c r="U939" s="307" t="str">
        <f t="shared" si="255"/>
        <v/>
      </c>
      <c r="V939" s="723"/>
      <c r="X939" s="308" t="str">
        <f t="shared" si="264"/>
        <v/>
      </c>
      <c r="Y939" s="309" t="str">
        <f t="shared" si="265"/>
        <v/>
      </c>
      <c r="Z939" s="308" t="str">
        <f t="shared" si="256"/>
        <v/>
      </c>
      <c r="AA939" s="308" t="b">
        <f t="shared" si="257"/>
        <v>1</v>
      </c>
      <c r="AB939" s="308" t="str">
        <f t="shared" si="266"/>
        <v/>
      </c>
      <c r="AC939" s="534" t="str">
        <f t="shared" si="267"/>
        <v/>
      </c>
      <c r="AD939" s="752" t="str">
        <f t="shared" si="268"/>
        <v/>
      </c>
      <c r="AE939" s="534" t="str">
        <f t="shared" si="269"/>
        <v/>
      </c>
      <c r="AF939" s="752" t="str">
        <f t="shared" si="270"/>
        <v/>
      </c>
    </row>
    <row r="940" spans="2:32" x14ac:dyDescent="0.25">
      <c r="B940" s="721"/>
      <c r="C940" s="531" t="str">
        <f>IFERROR(VLOOKUP(B940,'מצבת ורישום גנים'!B:D,3,0),"")</f>
        <v/>
      </c>
      <c r="D940" s="721"/>
      <c r="E940" s="723"/>
      <c r="F940" s="723"/>
      <c r="G940" s="723"/>
      <c r="H940" s="723"/>
      <c r="I940" s="992" t="str">
        <f t="shared" si="271"/>
        <v/>
      </c>
      <c r="J940" s="723"/>
      <c r="K940" s="724"/>
      <c r="L940" s="723"/>
      <c r="M940" s="306" t="str">
        <f t="shared" si="258"/>
        <v/>
      </c>
      <c r="N940" s="32" t="str">
        <f t="shared" si="259"/>
        <v/>
      </c>
      <c r="P940" s="307" t="str">
        <f t="shared" si="260"/>
        <v/>
      </c>
      <c r="Q940" s="307" t="str">
        <f t="shared" si="254"/>
        <v/>
      </c>
      <c r="R940" s="307" t="str">
        <f t="shared" si="261"/>
        <v/>
      </c>
      <c r="S940" s="307" t="str">
        <f t="shared" si="262"/>
        <v/>
      </c>
      <c r="T940" s="307" t="str">
        <f t="shared" si="263"/>
        <v/>
      </c>
      <c r="U940" s="307" t="str">
        <f t="shared" si="255"/>
        <v/>
      </c>
      <c r="V940" s="723"/>
      <c r="X940" s="308" t="str">
        <f t="shared" si="264"/>
        <v/>
      </c>
      <c r="Y940" s="309" t="str">
        <f t="shared" si="265"/>
        <v/>
      </c>
      <c r="Z940" s="308" t="str">
        <f t="shared" si="256"/>
        <v/>
      </c>
      <c r="AA940" s="308" t="b">
        <f t="shared" si="257"/>
        <v>1</v>
      </c>
      <c r="AB940" s="308" t="str">
        <f t="shared" si="266"/>
        <v/>
      </c>
      <c r="AC940" s="534" t="str">
        <f t="shared" si="267"/>
        <v/>
      </c>
      <c r="AD940" s="752" t="str">
        <f t="shared" si="268"/>
        <v/>
      </c>
      <c r="AE940" s="534" t="str">
        <f t="shared" si="269"/>
        <v/>
      </c>
      <c r="AF940" s="752" t="str">
        <f t="shared" si="270"/>
        <v/>
      </c>
    </row>
    <row r="941" spans="2:32" x14ac:dyDescent="0.25">
      <c r="B941" s="721"/>
      <c r="C941" s="531" t="str">
        <f>IFERROR(VLOOKUP(B941,'מצבת ורישום גנים'!B:D,3,0),"")</f>
        <v/>
      </c>
      <c r="D941" s="721"/>
      <c r="E941" s="723"/>
      <c r="F941" s="723"/>
      <c r="G941" s="723"/>
      <c r="H941" s="723"/>
      <c r="I941" s="992" t="str">
        <f t="shared" si="271"/>
        <v/>
      </c>
      <c r="J941" s="723"/>
      <c r="K941" s="724"/>
      <c r="L941" s="723"/>
      <c r="M941" s="306" t="str">
        <f t="shared" si="258"/>
        <v/>
      </c>
      <c r="N941" s="32" t="str">
        <f t="shared" si="259"/>
        <v/>
      </c>
      <c r="P941" s="307" t="str">
        <f t="shared" si="260"/>
        <v/>
      </c>
      <c r="Q941" s="307" t="str">
        <f t="shared" si="254"/>
        <v/>
      </c>
      <c r="R941" s="307" t="str">
        <f t="shared" si="261"/>
        <v/>
      </c>
      <c r="S941" s="307" t="str">
        <f t="shared" si="262"/>
        <v/>
      </c>
      <c r="T941" s="307" t="str">
        <f t="shared" si="263"/>
        <v/>
      </c>
      <c r="U941" s="307" t="str">
        <f t="shared" si="255"/>
        <v/>
      </c>
      <c r="V941" s="723"/>
      <c r="X941" s="308" t="str">
        <f t="shared" si="264"/>
        <v/>
      </c>
      <c r="Y941" s="309" t="str">
        <f t="shared" si="265"/>
        <v/>
      </c>
      <c r="Z941" s="308" t="str">
        <f t="shared" si="256"/>
        <v/>
      </c>
      <c r="AA941" s="308" t="b">
        <f t="shared" si="257"/>
        <v>1</v>
      </c>
      <c r="AB941" s="308" t="str">
        <f t="shared" si="266"/>
        <v/>
      </c>
      <c r="AC941" s="534" t="str">
        <f t="shared" si="267"/>
        <v/>
      </c>
      <c r="AD941" s="752" t="str">
        <f t="shared" si="268"/>
        <v/>
      </c>
      <c r="AE941" s="534" t="str">
        <f t="shared" si="269"/>
        <v/>
      </c>
      <c r="AF941" s="752" t="str">
        <f t="shared" si="270"/>
        <v/>
      </c>
    </row>
    <row r="942" spans="2:32" x14ac:dyDescent="0.25">
      <c r="B942" s="721"/>
      <c r="C942" s="531" t="str">
        <f>IFERROR(VLOOKUP(B942,'מצבת ורישום גנים'!B:D,3,0),"")</f>
        <v/>
      </c>
      <c r="D942" s="721"/>
      <c r="E942" s="723"/>
      <c r="F942" s="723"/>
      <c r="G942" s="723"/>
      <c r="H942" s="723"/>
      <c r="I942" s="992" t="str">
        <f t="shared" si="271"/>
        <v/>
      </c>
      <c r="J942" s="723"/>
      <c r="K942" s="724"/>
      <c r="L942" s="723"/>
      <c r="M942" s="306" t="str">
        <f t="shared" si="258"/>
        <v/>
      </c>
      <c r="N942" s="32" t="str">
        <f t="shared" si="259"/>
        <v/>
      </c>
      <c r="P942" s="307" t="str">
        <f t="shared" si="260"/>
        <v/>
      </c>
      <c r="Q942" s="307" t="str">
        <f t="shared" si="254"/>
        <v/>
      </c>
      <c r="R942" s="307" t="str">
        <f t="shared" si="261"/>
        <v/>
      </c>
      <c r="S942" s="307" t="str">
        <f t="shared" si="262"/>
        <v/>
      </c>
      <c r="T942" s="307" t="str">
        <f t="shared" si="263"/>
        <v/>
      </c>
      <c r="U942" s="307" t="str">
        <f t="shared" si="255"/>
        <v/>
      </c>
      <c r="V942" s="723"/>
      <c r="X942" s="308" t="str">
        <f t="shared" si="264"/>
        <v/>
      </c>
      <c r="Y942" s="309" t="str">
        <f t="shared" si="265"/>
        <v/>
      </c>
      <c r="Z942" s="308" t="str">
        <f t="shared" si="256"/>
        <v/>
      </c>
      <c r="AA942" s="308" t="b">
        <f t="shared" si="257"/>
        <v>1</v>
      </c>
      <c r="AB942" s="308" t="str">
        <f t="shared" si="266"/>
        <v/>
      </c>
      <c r="AC942" s="534" t="str">
        <f t="shared" si="267"/>
        <v/>
      </c>
      <c r="AD942" s="752" t="str">
        <f t="shared" si="268"/>
        <v/>
      </c>
      <c r="AE942" s="534" t="str">
        <f t="shared" si="269"/>
        <v/>
      </c>
      <c r="AF942" s="752" t="str">
        <f t="shared" si="270"/>
        <v/>
      </c>
    </row>
    <row r="943" spans="2:32" x14ac:dyDescent="0.25">
      <c r="B943" s="721"/>
      <c r="C943" s="531" t="str">
        <f>IFERROR(VLOOKUP(B943,'מצבת ורישום גנים'!B:D,3,0),"")</f>
        <v/>
      </c>
      <c r="D943" s="721"/>
      <c r="E943" s="723"/>
      <c r="F943" s="723"/>
      <c r="G943" s="723"/>
      <c r="H943" s="723"/>
      <c r="I943" s="992" t="str">
        <f t="shared" si="271"/>
        <v/>
      </c>
      <c r="J943" s="723"/>
      <c r="K943" s="724"/>
      <c r="L943" s="723"/>
      <c r="M943" s="306" t="str">
        <f t="shared" si="258"/>
        <v/>
      </c>
      <c r="N943" s="32" t="str">
        <f t="shared" si="259"/>
        <v/>
      </c>
      <c r="P943" s="307" t="str">
        <f t="shared" si="260"/>
        <v/>
      </c>
      <c r="Q943" s="307" t="str">
        <f t="shared" si="254"/>
        <v/>
      </c>
      <c r="R943" s="307" t="str">
        <f t="shared" si="261"/>
        <v/>
      </c>
      <c r="S943" s="307" t="str">
        <f t="shared" si="262"/>
        <v/>
      </c>
      <c r="T943" s="307" t="str">
        <f t="shared" si="263"/>
        <v/>
      </c>
      <c r="U943" s="307" t="str">
        <f t="shared" si="255"/>
        <v/>
      </c>
      <c r="V943" s="723"/>
      <c r="X943" s="308" t="str">
        <f t="shared" si="264"/>
        <v/>
      </c>
      <c r="Y943" s="309" t="str">
        <f t="shared" si="265"/>
        <v/>
      </c>
      <c r="Z943" s="308" t="str">
        <f t="shared" si="256"/>
        <v/>
      </c>
      <c r="AA943" s="308" t="b">
        <f t="shared" si="257"/>
        <v>1</v>
      </c>
      <c r="AB943" s="308" t="str">
        <f t="shared" si="266"/>
        <v/>
      </c>
      <c r="AC943" s="534" t="str">
        <f t="shared" si="267"/>
        <v/>
      </c>
      <c r="AD943" s="752" t="str">
        <f t="shared" si="268"/>
        <v/>
      </c>
      <c r="AE943" s="534" t="str">
        <f t="shared" si="269"/>
        <v/>
      </c>
      <c r="AF943" s="752" t="str">
        <f t="shared" si="270"/>
        <v/>
      </c>
    </row>
    <row r="944" spans="2:32" x14ac:dyDescent="0.25">
      <c r="B944" s="721"/>
      <c r="C944" s="531" t="str">
        <f>IFERROR(VLOOKUP(B944,'מצבת ורישום גנים'!B:D,3,0),"")</f>
        <v/>
      </c>
      <c r="D944" s="721"/>
      <c r="E944" s="723"/>
      <c r="F944" s="723"/>
      <c r="G944" s="723"/>
      <c r="H944" s="723"/>
      <c r="I944" s="992" t="str">
        <f t="shared" si="271"/>
        <v/>
      </c>
      <c r="J944" s="723"/>
      <c r="K944" s="724"/>
      <c r="L944" s="723"/>
      <c r="M944" s="306" t="str">
        <f t="shared" si="258"/>
        <v/>
      </c>
      <c r="N944" s="32" t="str">
        <f t="shared" si="259"/>
        <v/>
      </c>
      <c r="P944" s="307" t="str">
        <f t="shared" si="260"/>
        <v/>
      </c>
      <c r="Q944" s="307" t="str">
        <f t="shared" si="254"/>
        <v/>
      </c>
      <c r="R944" s="307" t="str">
        <f t="shared" si="261"/>
        <v/>
      </c>
      <c r="S944" s="307" t="str">
        <f t="shared" si="262"/>
        <v/>
      </c>
      <c r="T944" s="307" t="str">
        <f t="shared" si="263"/>
        <v/>
      </c>
      <c r="U944" s="307" t="str">
        <f t="shared" si="255"/>
        <v/>
      </c>
      <c r="V944" s="723"/>
      <c r="X944" s="308" t="str">
        <f t="shared" si="264"/>
        <v/>
      </c>
      <c r="Y944" s="309" t="str">
        <f t="shared" si="265"/>
        <v/>
      </c>
      <c r="Z944" s="308" t="str">
        <f t="shared" si="256"/>
        <v/>
      </c>
      <c r="AA944" s="308" t="b">
        <f t="shared" si="257"/>
        <v>1</v>
      </c>
      <c r="AB944" s="308" t="str">
        <f t="shared" si="266"/>
        <v/>
      </c>
      <c r="AC944" s="534" t="str">
        <f t="shared" si="267"/>
        <v/>
      </c>
      <c r="AD944" s="752" t="str">
        <f t="shared" si="268"/>
        <v/>
      </c>
      <c r="AE944" s="534" t="str">
        <f t="shared" si="269"/>
        <v/>
      </c>
      <c r="AF944" s="752" t="str">
        <f t="shared" si="270"/>
        <v/>
      </c>
    </row>
    <row r="945" spans="2:32" x14ac:dyDescent="0.25">
      <c r="B945" s="721"/>
      <c r="C945" s="531" t="str">
        <f>IFERROR(VLOOKUP(B945,'מצבת ורישום גנים'!B:D,3,0),"")</f>
        <v/>
      </c>
      <c r="D945" s="721"/>
      <c r="E945" s="723"/>
      <c r="F945" s="723"/>
      <c r="G945" s="723"/>
      <c r="H945" s="723"/>
      <c r="I945" s="992" t="str">
        <f t="shared" si="271"/>
        <v/>
      </c>
      <c r="J945" s="723"/>
      <c r="K945" s="724"/>
      <c r="L945" s="723"/>
      <c r="M945" s="306" t="str">
        <f t="shared" si="258"/>
        <v/>
      </c>
      <c r="N945" s="32" t="str">
        <f t="shared" si="259"/>
        <v/>
      </c>
      <c r="P945" s="307" t="str">
        <f t="shared" si="260"/>
        <v/>
      </c>
      <c r="Q945" s="307" t="str">
        <f t="shared" si="254"/>
        <v/>
      </c>
      <c r="R945" s="307" t="str">
        <f t="shared" si="261"/>
        <v/>
      </c>
      <c r="S945" s="307" t="str">
        <f t="shared" si="262"/>
        <v/>
      </c>
      <c r="T945" s="307" t="str">
        <f t="shared" si="263"/>
        <v/>
      </c>
      <c r="U945" s="307" t="str">
        <f t="shared" si="255"/>
        <v/>
      </c>
      <c r="V945" s="723"/>
      <c r="X945" s="308" t="str">
        <f t="shared" si="264"/>
        <v/>
      </c>
      <c r="Y945" s="309" t="str">
        <f t="shared" si="265"/>
        <v/>
      </c>
      <c r="Z945" s="308" t="str">
        <f t="shared" si="256"/>
        <v/>
      </c>
      <c r="AA945" s="308" t="b">
        <f t="shared" si="257"/>
        <v>1</v>
      </c>
      <c r="AB945" s="308" t="str">
        <f t="shared" si="266"/>
        <v/>
      </c>
      <c r="AC945" s="534" t="str">
        <f t="shared" si="267"/>
        <v/>
      </c>
      <c r="AD945" s="752" t="str">
        <f t="shared" si="268"/>
        <v/>
      </c>
      <c r="AE945" s="534" t="str">
        <f t="shared" si="269"/>
        <v/>
      </c>
      <c r="AF945" s="752" t="str">
        <f t="shared" si="270"/>
        <v/>
      </c>
    </row>
    <row r="946" spans="2:32" x14ac:dyDescent="0.25">
      <c r="B946" s="721"/>
      <c r="C946" s="531" t="str">
        <f>IFERROR(VLOOKUP(B946,'מצבת ורישום גנים'!B:D,3,0),"")</f>
        <v/>
      </c>
      <c r="D946" s="721"/>
      <c r="E946" s="723"/>
      <c r="F946" s="723"/>
      <c r="G946" s="723"/>
      <c r="H946" s="723"/>
      <c r="I946" s="992" t="str">
        <f t="shared" si="271"/>
        <v/>
      </c>
      <c r="J946" s="723"/>
      <c r="K946" s="724"/>
      <c r="L946" s="723"/>
      <c r="M946" s="306" t="str">
        <f t="shared" si="258"/>
        <v/>
      </c>
      <c r="N946" s="32" t="str">
        <f t="shared" si="259"/>
        <v/>
      </c>
      <c r="P946" s="307" t="str">
        <f t="shared" si="260"/>
        <v/>
      </c>
      <c r="Q946" s="307" t="str">
        <f t="shared" si="254"/>
        <v/>
      </c>
      <c r="R946" s="307" t="str">
        <f t="shared" si="261"/>
        <v/>
      </c>
      <c r="S946" s="307" t="str">
        <f t="shared" si="262"/>
        <v/>
      </c>
      <c r="T946" s="307" t="str">
        <f t="shared" si="263"/>
        <v/>
      </c>
      <c r="U946" s="307" t="str">
        <f t="shared" si="255"/>
        <v/>
      </c>
      <c r="V946" s="723"/>
      <c r="X946" s="308" t="str">
        <f t="shared" si="264"/>
        <v/>
      </c>
      <c r="Y946" s="309" t="str">
        <f t="shared" si="265"/>
        <v/>
      </c>
      <c r="Z946" s="308" t="str">
        <f t="shared" si="256"/>
        <v/>
      </c>
      <c r="AA946" s="308" t="b">
        <f t="shared" si="257"/>
        <v>1</v>
      </c>
      <c r="AB946" s="308" t="str">
        <f t="shared" si="266"/>
        <v/>
      </c>
      <c r="AC946" s="534" t="str">
        <f t="shared" si="267"/>
        <v/>
      </c>
      <c r="AD946" s="752" t="str">
        <f t="shared" si="268"/>
        <v/>
      </c>
      <c r="AE946" s="534" t="str">
        <f t="shared" si="269"/>
        <v/>
      </c>
      <c r="AF946" s="752" t="str">
        <f t="shared" si="270"/>
        <v/>
      </c>
    </row>
    <row r="947" spans="2:32" x14ac:dyDescent="0.25">
      <c r="B947" s="721"/>
      <c r="C947" s="531" t="str">
        <f>IFERROR(VLOOKUP(B947,'מצבת ורישום גנים'!B:D,3,0),"")</f>
        <v/>
      </c>
      <c r="D947" s="721"/>
      <c r="E947" s="723"/>
      <c r="F947" s="723"/>
      <c r="G947" s="723"/>
      <c r="H947" s="723"/>
      <c r="I947" s="992" t="str">
        <f t="shared" si="271"/>
        <v/>
      </c>
      <c r="J947" s="723"/>
      <c r="K947" s="724"/>
      <c r="L947" s="723"/>
      <c r="M947" s="306" t="str">
        <f t="shared" si="258"/>
        <v/>
      </c>
      <c r="N947" s="32" t="str">
        <f t="shared" si="259"/>
        <v/>
      </c>
      <c r="P947" s="307" t="str">
        <f t="shared" si="260"/>
        <v/>
      </c>
      <c r="Q947" s="307" t="str">
        <f t="shared" si="254"/>
        <v/>
      </c>
      <c r="R947" s="307" t="str">
        <f t="shared" si="261"/>
        <v/>
      </c>
      <c r="S947" s="307" t="str">
        <f t="shared" si="262"/>
        <v/>
      </c>
      <c r="T947" s="307" t="str">
        <f t="shared" si="263"/>
        <v/>
      </c>
      <c r="U947" s="307" t="str">
        <f t="shared" si="255"/>
        <v/>
      </c>
      <c r="V947" s="723"/>
      <c r="X947" s="308" t="str">
        <f t="shared" si="264"/>
        <v/>
      </c>
      <c r="Y947" s="309" t="str">
        <f t="shared" si="265"/>
        <v/>
      </c>
      <c r="Z947" s="308" t="str">
        <f t="shared" si="256"/>
        <v/>
      </c>
      <c r="AA947" s="308" t="b">
        <f t="shared" si="257"/>
        <v>1</v>
      </c>
      <c r="AB947" s="308" t="str">
        <f t="shared" si="266"/>
        <v/>
      </c>
      <c r="AC947" s="534" t="str">
        <f t="shared" si="267"/>
        <v/>
      </c>
      <c r="AD947" s="752" t="str">
        <f t="shared" si="268"/>
        <v/>
      </c>
      <c r="AE947" s="534" t="str">
        <f t="shared" si="269"/>
        <v/>
      </c>
      <c r="AF947" s="752" t="str">
        <f t="shared" si="270"/>
        <v/>
      </c>
    </row>
    <row r="948" spans="2:32" x14ac:dyDescent="0.25">
      <c r="B948" s="721"/>
      <c r="C948" s="531" t="str">
        <f>IFERROR(VLOOKUP(B948,'מצבת ורישום גנים'!B:D,3,0),"")</f>
        <v/>
      </c>
      <c r="D948" s="721"/>
      <c r="E948" s="723"/>
      <c r="F948" s="723"/>
      <c r="G948" s="723"/>
      <c r="H948" s="723"/>
      <c r="I948" s="992" t="str">
        <f t="shared" si="271"/>
        <v/>
      </c>
      <c r="J948" s="723"/>
      <c r="K948" s="724"/>
      <c r="L948" s="723"/>
      <c r="M948" s="306" t="str">
        <f t="shared" si="258"/>
        <v/>
      </c>
      <c r="N948" s="32" t="str">
        <f t="shared" si="259"/>
        <v/>
      </c>
      <c r="P948" s="307" t="str">
        <f t="shared" si="260"/>
        <v/>
      </c>
      <c r="Q948" s="307" t="str">
        <f t="shared" si="254"/>
        <v/>
      </c>
      <c r="R948" s="307" t="str">
        <f t="shared" si="261"/>
        <v/>
      </c>
      <c r="S948" s="307" t="str">
        <f t="shared" si="262"/>
        <v/>
      </c>
      <c r="T948" s="307" t="str">
        <f t="shared" si="263"/>
        <v/>
      </c>
      <c r="U948" s="307" t="str">
        <f t="shared" si="255"/>
        <v/>
      </c>
      <c r="V948" s="723"/>
      <c r="X948" s="308" t="str">
        <f t="shared" si="264"/>
        <v/>
      </c>
      <c r="Y948" s="309" t="str">
        <f t="shared" si="265"/>
        <v/>
      </c>
      <c r="Z948" s="308" t="str">
        <f t="shared" si="256"/>
        <v/>
      </c>
      <c r="AA948" s="308" t="b">
        <f t="shared" si="257"/>
        <v>1</v>
      </c>
      <c r="AB948" s="308" t="str">
        <f t="shared" si="266"/>
        <v/>
      </c>
      <c r="AC948" s="534" t="str">
        <f t="shared" si="267"/>
        <v/>
      </c>
      <c r="AD948" s="752" t="str">
        <f t="shared" si="268"/>
        <v/>
      </c>
      <c r="AE948" s="534" t="str">
        <f t="shared" si="269"/>
        <v/>
      </c>
      <c r="AF948" s="752" t="str">
        <f t="shared" si="270"/>
        <v/>
      </c>
    </row>
    <row r="949" spans="2:32" x14ac:dyDescent="0.25">
      <c r="B949" s="721"/>
      <c r="C949" s="531" t="str">
        <f>IFERROR(VLOOKUP(B949,'מצבת ורישום גנים'!B:D,3,0),"")</f>
        <v/>
      </c>
      <c r="D949" s="721"/>
      <c r="E949" s="723"/>
      <c r="F949" s="723"/>
      <c r="G949" s="723"/>
      <c r="H949" s="723"/>
      <c r="I949" s="992" t="str">
        <f t="shared" si="271"/>
        <v/>
      </c>
      <c r="J949" s="723"/>
      <c r="K949" s="724"/>
      <c r="L949" s="723"/>
      <c r="M949" s="306" t="str">
        <f t="shared" si="258"/>
        <v/>
      </c>
      <c r="N949" s="32" t="str">
        <f t="shared" si="259"/>
        <v/>
      </c>
      <c r="P949" s="307" t="str">
        <f t="shared" si="260"/>
        <v/>
      </c>
      <c r="Q949" s="307" t="str">
        <f t="shared" si="254"/>
        <v/>
      </c>
      <c r="R949" s="307" t="str">
        <f t="shared" si="261"/>
        <v/>
      </c>
      <c r="S949" s="307" t="str">
        <f t="shared" si="262"/>
        <v/>
      </c>
      <c r="T949" s="307" t="str">
        <f t="shared" si="263"/>
        <v/>
      </c>
      <c r="U949" s="307" t="str">
        <f t="shared" si="255"/>
        <v/>
      </c>
      <c r="V949" s="723"/>
      <c r="X949" s="308" t="str">
        <f t="shared" si="264"/>
        <v/>
      </c>
      <c r="Y949" s="309" t="str">
        <f t="shared" si="265"/>
        <v/>
      </c>
      <c r="Z949" s="308" t="str">
        <f t="shared" si="256"/>
        <v/>
      </c>
      <c r="AA949" s="308" t="b">
        <f t="shared" si="257"/>
        <v>1</v>
      </c>
      <c r="AB949" s="308" t="str">
        <f t="shared" si="266"/>
        <v/>
      </c>
      <c r="AC949" s="534" t="str">
        <f t="shared" si="267"/>
        <v/>
      </c>
      <c r="AD949" s="752" t="str">
        <f t="shared" si="268"/>
        <v/>
      </c>
      <c r="AE949" s="534" t="str">
        <f t="shared" si="269"/>
        <v/>
      </c>
      <c r="AF949" s="752" t="str">
        <f t="shared" si="270"/>
        <v/>
      </c>
    </row>
    <row r="950" spans="2:32" x14ac:dyDescent="0.25">
      <c r="B950" s="721"/>
      <c r="C950" s="531" t="str">
        <f>IFERROR(VLOOKUP(B950,'מצבת ורישום גנים'!B:D,3,0),"")</f>
        <v/>
      </c>
      <c r="D950" s="721"/>
      <c r="E950" s="723"/>
      <c r="F950" s="723"/>
      <c r="G950" s="723"/>
      <c r="H950" s="723"/>
      <c r="I950" s="992" t="str">
        <f t="shared" si="271"/>
        <v/>
      </c>
      <c r="J950" s="723"/>
      <c r="K950" s="724"/>
      <c r="L950" s="723"/>
      <c r="M950" s="306" t="str">
        <f t="shared" si="258"/>
        <v/>
      </c>
      <c r="N950" s="32" t="str">
        <f t="shared" si="259"/>
        <v/>
      </c>
      <c r="P950" s="307" t="str">
        <f t="shared" si="260"/>
        <v/>
      </c>
      <c r="Q950" s="307" t="str">
        <f t="shared" si="254"/>
        <v/>
      </c>
      <c r="R950" s="307" t="str">
        <f t="shared" si="261"/>
        <v/>
      </c>
      <c r="S950" s="307" t="str">
        <f t="shared" si="262"/>
        <v/>
      </c>
      <c r="T950" s="307" t="str">
        <f t="shared" si="263"/>
        <v/>
      </c>
      <c r="U950" s="307" t="str">
        <f t="shared" si="255"/>
        <v/>
      </c>
      <c r="V950" s="723"/>
      <c r="X950" s="308" t="str">
        <f t="shared" si="264"/>
        <v/>
      </c>
      <c r="Y950" s="309" t="str">
        <f t="shared" si="265"/>
        <v/>
      </c>
      <c r="Z950" s="308" t="str">
        <f t="shared" si="256"/>
        <v/>
      </c>
      <c r="AA950" s="308" t="b">
        <f t="shared" si="257"/>
        <v>1</v>
      </c>
      <c r="AB950" s="308" t="str">
        <f t="shared" si="266"/>
        <v/>
      </c>
      <c r="AC950" s="534" t="str">
        <f t="shared" si="267"/>
        <v/>
      </c>
      <c r="AD950" s="752" t="str">
        <f t="shared" si="268"/>
        <v/>
      </c>
      <c r="AE950" s="534" t="str">
        <f t="shared" si="269"/>
        <v/>
      </c>
      <c r="AF950" s="752" t="str">
        <f t="shared" si="270"/>
        <v/>
      </c>
    </row>
    <row r="951" spans="2:32" x14ac:dyDescent="0.25">
      <c r="B951" s="721"/>
      <c r="C951" s="531" t="str">
        <f>IFERROR(VLOOKUP(B951,'מצבת ורישום גנים'!B:D,3,0),"")</f>
        <v/>
      </c>
      <c r="D951" s="721"/>
      <c r="E951" s="723"/>
      <c r="F951" s="723"/>
      <c r="G951" s="723"/>
      <c r="H951" s="723"/>
      <c r="I951" s="992" t="str">
        <f t="shared" si="271"/>
        <v/>
      </c>
      <c r="J951" s="723"/>
      <c r="K951" s="724"/>
      <c r="L951" s="723"/>
      <c r="M951" s="306" t="str">
        <f t="shared" si="258"/>
        <v/>
      </c>
      <c r="N951" s="32" t="str">
        <f t="shared" si="259"/>
        <v/>
      </c>
      <c r="P951" s="307" t="str">
        <f t="shared" si="260"/>
        <v/>
      </c>
      <c r="Q951" s="307" t="str">
        <f t="shared" si="254"/>
        <v/>
      </c>
      <c r="R951" s="307" t="str">
        <f t="shared" si="261"/>
        <v/>
      </c>
      <c r="S951" s="307" t="str">
        <f t="shared" si="262"/>
        <v/>
      </c>
      <c r="T951" s="307" t="str">
        <f t="shared" si="263"/>
        <v/>
      </c>
      <c r="U951" s="307" t="str">
        <f t="shared" si="255"/>
        <v/>
      </c>
      <c r="V951" s="723"/>
      <c r="X951" s="308" t="str">
        <f t="shared" si="264"/>
        <v/>
      </c>
      <c r="Y951" s="309" t="str">
        <f t="shared" si="265"/>
        <v/>
      </c>
      <c r="Z951" s="308" t="str">
        <f t="shared" si="256"/>
        <v/>
      </c>
      <c r="AA951" s="308" t="b">
        <f t="shared" si="257"/>
        <v>1</v>
      </c>
      <c r="AB951" s="308" t="str">
        <f t="shared" si="266"/>
        <v/>
      </c>
      <c r="AC951" s="534" t="str">
        <f t="shared" si="267"/>
        <v/>
      </c>
      <c r="AD951" s="752" t="str">
        <f t="shared" si="268"/>
        <v/>
      </c>
      <c r="AE951" s="534" t="str">
        <f t="shared" si="269"/>
        <v/>
      </c>
      <c r="AF951" s="752" t="str">
        <f t="shared" si="270"/>
        <v/>
      </c>
    </row>
    <row r="952" spans="2:32" x14ac:dyDescent="0.25">
      <c r="B952" s="721"/>
      <c r="C952" s="531" t="str">
        <f>IFERROR(VLOOKUP(B952,'מצבת ורישום גנים'!B:D,3,0),"")</f>
        <v/>
      </c>
      <c r="D952" s="721"/>
      <c r="E952" s="723"/>
      <c r="F952" s="723"/>
      <c r="G952" s="723"/>
      <c r="H952" s="723"/>
      <c r="I952" s="992" t="str">
        <f t="shared" si="271"/>
        <v/>
      </c>
      <c r="J952" s="723"/>
      <c r="K952" s="724"/>
      <c r="L952" s="723"/>
      <c r="M952" s="306" t="str">
        <f t="shared" si="258"/>
        <v/>
      </c>
      <c r="N952" s="32" t="str">
        <f t="shared" si="259"/>
        <v/>
      </c>
      <c r="P952" s="307" t="str">
        <f t="shared" si="260"/>
        <v/>
      </c>
      <c r="Q952" s="307" t="str">
        <f t="shared" si="254"/>
        <v/>
      </c>
      <c r="R952" s="307" t="str">
        <f t="shared" si="261"/>
        <v/>
      </c>
      <c r="S952" s="307" t="str">
        <f t="shared" si="262"/>
        <v/>
      </c>
      <c r="T952" s="307" t="str">
        <f t="shared" si="263"/>
        <v/>
      </c>
      <c r="U952" s="307" t="str">
        <f t="shared" si="255"/>
        <v/>
      </c>
      <c r="V952" s="723"/>
      <c r="X952" s="308" t="str">
        <f t="shared" si="264"/>
        <v/>
      </c>
      <c r="Y952" s="309" t="str">
        <f t="shared" si="265"/>
        <v/>
      </c>
      <c r="Z952" s="308" t="str">
        <f t="shared" si="256"/>
        <v/>
      </c>
      <c r="AA952" s="308" t="b">
        <f t="shared" si="257"/>
        <v>1</v>
      </c>
      <c r="AB952" s="308" t="str">
        <f t="shared" si="266"/>
        <v/>
      </c>
      <c r="AC952" s="534" t="str">
        <f t="shared" si="267"/>
        <v/>
      </c>
      <c r="AD952" s="752" t="str">
        <f t="shared" si="268"/>
        <v/>
      </c>
      <c r="AE952" s="534" t="str">
        <f t="shared" si="269"/>
        <v/>
      </c>
      <c r="AF952" s="752" t="str">
        <f t="shared" si="270"/>
        <v/>
      </c>
    </row>
    <row r="953" spans="2:32" x14ac:dyDescent="0.25">
      <c r="B953" s="721"/>
      <c r="C953" s="531" t="str">
        <f>IFERROR(VLOOKUP(B953,'מצבת ורישום גנים'!B:D,3,0),"")</f>
        <v/>
      </c>
      <c r="D953" s="721"/>
      <c r="E953" s="723"/>
      <c r="F953" s="723"/>
      <c r="G953" s="723"/>
      <c r="H953" s="723"/>
      <c r="I953" s="992" t="str">
        <f t="shared" si="271"/>
        <v/>
      </c>
      <c r="J953" s="723"/>
      <c r="K953" s="724"/>
      <c r="L953" s="723"/>
      <c r="M953" s="306" t="str">
        <f t="shared" si="258"/>
        <v/>
      </c>
      <c r="N953" s="32" t="str">
        <f t="shared" si="259"/>
        <v/>
      </c>
      <c r="P953" s="307" t="str">
        <f t="shared" si="260"/>
        <v/>
      </c>
      <c r="Q953" s="307" t="str">
        <f t="shared" si="254"/>
        <v/>
      </c>
      <c r="R953" s="307" t="str">
        <f t="shared" si="261"/>
        <v/>
      </c>
      <c r="S953" s="307" t="str">
        <f t="shared" si="262"/>
        <v/>
      </c>
      <c r="T953" s="307" t="str">
        <f t="shared" si="263"/>
        <v/>
      </c>
      <c r="U953" s="307" t="str">
        <f t="shared" si="255"/>
        <v/>
      </c>
      <c r="V953" s="723"/>
      <c r="X953" s="308" t="str">
        <f t="shared" si="264"/>
        <v/>
      </c>
      <c r="Y953" s="309" t="str">
        <f t="shared" si="265"/>
        <v/>
      </c>
      <c r="Z953" s="308" t="str">
        <f t="shared" si="256"/>
        <v/>
      </c>
      <c r="AA953" s="308" t="b">
        <f t="shared" si="257"/>
        <v>1</v>
      </c>
      <c r="AB953" s="308" t="str">
        <f t="shared" si="266"/>
        <v/>
      </c>
      <c r="AC953" s="534" t="str">
        <f t="shared" si="267"/>
        <v/>
      </c>
      <c r="AD953" s="752" t="str">
        <f t="shared" si="268"/>
        <v/>
      </c>
      <c r="AE953" s="534" t="str">
        <f t="shared" si="269"/>
        <v/>
      </c>
      <c r="AF953" s="752" t="str">
        <f t="shared" si="270"/>
        <v/>
      </c>
    </row>
    <row r="954" spans="2:32" x14ac:dyDescent="0.25">
      <c r="B954" s="721"/>
      <c r="C954" s="531" t="str">
        <f>IFERROR(VLOOKUP(B954,'מצבת ורישום גנים'!B:D,3,0),"")</f>
        <v/>
      </c>
      <c r="D954" s="721"/>
      <c r="E954" s="723"/>
      <c r="F954" s="723"/>
      <c r="G954" s="723"/>
      <c r="H954" s="723"/>
      <c r="I954" s="992" t="str">
        <f t="shared" si="271"/>
        <v/>
      </c>
      <c r="J954" s="723"/>
      <c r="K954" s="724"/>
      <c r="L954" s="723"/>
      <c r="M954" s="306" t="str">
        <f t="shared" si="258"/>
        <v/>
      </c>
      <c r="N954" s="32" t="str">
        <f t="shared" si="259"/>
        <v/>
      </c>
      <c r="P954" s="307" t="str">
        <f t="shared" si="260"/>
        <v/>
      </c>
      <c r="Q954" s="307" t="str">
        <f t="shared" si="254"/>
        <v/>
      </c>
      <c r="R954" s="307" t="str">
        <f t="shared" si="261"/>
        <v/>
      </c>
      <c r="S954" s="307" t="str">
        <f t="shared" si="262"/>
        <v/>
      </c>
      <c r="T954" s="307" t="str">
        <f t="shared" si="263"/>
        <v/>
      </c>
      <c r="U954" s="307" t="str">
        <f t="shared" si="255"/>
        <v/>
      </c>
      <c r="V954" s="723"/>
      <c r="X954" s="308" t="str">
        <f t="shared" si="264"/>
        <v/>
      </c>
      <c r="Y954" s="309" t="str">
        <f t="shared" si="265"/>
        <v/>
      </c>
      <c r="Z954" s="308" t="str">
        <f t="shared" si="256"/>
        <v/>
      </c>
      <c r="AA954" s="308" t="b">
        <f t="shared" si="257"/>
        <v>1</v>
      </c>
      <c r="AB954" s="308" t="str">
        <f t="shared" si="266"/>
        <v/>
      </c>
      <c r="AC954" s="534" t="str">
        <f t="shared" si="267"/>
        <v/>
      </c>
      <c r="AD954" s="752" t="str">
        <f t="shared" si="268"/>
        <v/>
      </c>
      <c r="AE954" s="534" t="str">
        <f t="shared" si="269"/>
        <v/>
      </c>
      <c r="AF954" s="752" t="str">
        <f t="shared" si="270"/>
        <v/>
      </c>
    </row>
    <row r="955" spans="2:32" x14ac:dyDescent="0.25">
      <c r="B955" s="721"/>
      <c r="C955" s="531" t="str">
        <f>IFERROR(VLOOKUP(B955,'מצבת ורישום גנים'!B:D,3,0),"")</f>
        <v/>
      </c>
      <c r="D955" s="721"/>
      <c r="E955" s="723"/>
      <c r="F955" s="723"/>
      <c r="G955" s="723"/>
      <c r="H955" s="723"/>
      <c r="I955" s="992" t="str">
        <f t="shared" si="271"/>
        <v/>
      </c>
      <c r="J955" s="723"/>
      <c r="K955" s="724"/>
      <c r="L955" s="723"/>
      <c r="M955" s="306" t="str">
        <f t="shared" si="258"/>
        <v/>
      </c>
      <c r="N955" s="32" t="str">
        <f t="shared" si="259"/>
        <v/>
      </c>
      <c r="P955" s="307" t="str">
        <f t="shared" si="260"/>
        <v/>
      </c>
      <c r="Q955" s="307" t="str">
        <f t="shared" si="254"/>
        <v/>
      </c>
      <c r="R955" s="307" t="str">
        <f t="shared" si="261"/>
        <v/>
      </c>
      <c r="S955" s="307" t="str">
        <f t="shared" si="262"/>
        <v/>
      </c>
      <c r="T955" s="307" t="str">
        <f t="shared" si="263"/>
        <v/>
      </c>
      <c r="U955" s="307" t="str">
        <f t="shared" si="255"/>
        <v/>
      </c>
      <c r="V955" s="723"/>
      <c r="X955" s="308" t="str">
        <f t="shared" si="264"/>
        <v/>
      </c>
      <c r="Y955" s="309" t="str">
        <f t="shared" si="265"/>
        <v/>
      </c>
      <c r="Z955" s="308" t="str">
        <f t="shared" si="256"/>
        <v/>
      </c>
      <c r="AA955" s="308" t="b">
        <f t="shared" si="257"/>
        <v>1</v>
      </c>
      <c r="AB955" s="308" t="str">
        <f t="shared" si="266"/>
        <v/>
      </c>
      <c r="AC955" s="534" t="str">
        <f t="shared" si="267"/>
        <v/>
      </c>
      <c r="AD955" s="752" t="str">
        <f t="shared" si="268"/>
        <v/>
      </c>
      <c r="AE955" s="534" t="str">
        <f t="shared" si="269"/>
        <v/>
      </c>
      <c r="AF955" s="752" t="str">
        <f t="shared" si="270"/>
        <v/>
      </c>
    </row>
    <row r="956" spans="2:32" x14ac:dyDescent="0.25">
      <c r="B956" s="721"/>
      <c r="C956" s="531" t="str">
        <f>IFERROR(VLOOKUP(B956,'מצבת ורישום גנים'!B:D,3,0),"")</f>
        <v/>
      </c>
      <c r="D956" s="721"/>
      <c r="E956" s="723"/>
      <c r="F956" s="723"/>
      <c r="G956" s="723"/>
      <c r="H956" s="723"/>
      <c r="I956" s="992" t="str">
        <f t="shared" si="271"/>
        <v/>
      </c>
      <c r="J956" s="723"/>
      <c r="K956" s="724"/>
      <c r="L956" s="723"/>
      <c r="M956" s="306" t="str">
        <f t="shared" si="258"/>
        <v/>
      </c>
      <c r="N956" s="32" t="str">
        <f t="shared" si="259"/>
        <v/>
      </c>
      <c r="P956" s="307" t="str">
        <f t="shared" si="260"/>
        <v/>
      </c>
      <c r="Q956" s="307" t="str">
        <f t="shared" si="254"/>
        <v/>
      </c>
      <c r="R956" s="307" t="str">
        <f t="shared" si="261"/>
        <v/>
      </c>
      <c r="S956" s="307" t="str">
        <f t="shared" si="262"/>
        <v/>
      </c>
      <c r="T956" s="307" t="str">
        <f t="shared" si="263"/>
        <v/>
      </c>
      <c r="U956" s="307" t="str">
        <f t="shared" si="255"/>
        <v/>
      </c>
      <c r="V956" s="723"/>
      <c r="X956" s="308" t="str">
        <f t="shared" si="264"/>
        <v/>
      </c>
      <c r="Y956" s="309" t="str">
        <f t="shared" si="265"/>
        <v/>
      </c>
      <c r="Z956" s="308" t="str">
        <f t="shared" si="256"/>
        <v/>
      </c>
      <c r="AA956" s="308" t="b">
        <f t="shared" si="257"/>
        <v>1</v>
      </c>
      <c r="AB956" s="308" t="str">
        <f t="shared" si="266"/>
        <v/>
      </c>
      <c r="AC956" s="534" t="str">
        <f t="shared" si="267"/>
        <v/>
      </c>
      <c r="AD956" s="752" t="str">
        <f t="shared" si="268"/>
        <v/>
      </c>
      <c r="AE956" s="534" t="str">
        <f t="shared" si="269"/>
        <v/>
      </c>
      <c r="AF956" s="752" t="str">
        <f t="shared" si="270"/>
        <v/>
      </c>
    </row>
    <row r="957" spans="2:32" x14ac:dyDescent="0.25">
      <c r="B957" s="721"/>
      <c r="C957" s="531" t="str">
        <f>IFERROR(VLOOKUP(B957,'מצבת ורישום גנים'!B:D,3,0),"")</f>
        <v/>
      </c>
      <c r="D957" s="721"/>
      <c r="E957" s="723"/>
      <c r="F957" s="723"/>
      <c r="G957" s="723"/>
      <c r="H957" s="723"/>
      <c r="I957" s="992" t="str">
        <f t="shared" si="271"/>
        <v/>
      </c>
      <c r="J957" s="723"/>
      <c r="K957" s="724"/>
      <c r="L957" s="723"/>
      <c r="M957" s="306" t="str">
        <f t="shared" si="258"/>
        <v/>
      </c>
      <c r="N957" s="32" t="str">
        <f t="shared" si="259"/>
        <v/>
      </c>
      <c r="P957" s="307" t="str">
        <f t="shared" si="260"/>
        <v/>
      </c>
      <c r="Q957" s="307" t="str">
        <f t="shared" si="254"/>
        <v/>
      </c>
      <c r="R957" s="307" t="str">
        <f t="shared" si="261"/>
        <v/>
      </c>
      <c r="S957" s="307" t="str">
        <f t="shared" si="262"/>
        <v/>
      </c>
      <c r="T957" s="307" t="str">
        <f t="shared" si="263"/>
        <v/>
      </c>
      <c r="U957" s="307" t="str">
        <f t="shared" si="255"/>
        <v/>
      </c>
      <c r="V957" s="723"/>
      <c r="X957" s="308" t="str">
        <f t="shared" si="264"/>
        <v/>
      </c>
      <c r="Y957" s="309" t="str">
        <f t="shared" si="265"/>
        <v/>
      </c>
      <c r="Z957" s="308" t="str">
        <f t="shared" si="256"/>
        <v/>
      </c>
      <c r="AA957" s="308" t="b">
        <f t="shared" si="257"/>
        <v>1</v>
      </c>
      <c r="AB957" s="308" t="str">
        <f t="shared" si="266"/>
        <v/>
      </c>
      <c r="AC957" s="534" t="str">
        <f t="shared" si="267"/>
        <v/>
      </c>
      <c r="AD957" s="752" t="str">
        <f t="shared" si="268"/>
        <v/>
      </c>
      <c r="AE957" s="534" t="str">
        <f t="shared" si="269"/>
        <v/>
      </c>
      <c r="AF957" s="752" t="str">
        <f t="shared" si="270"/>
        <v/>
      </c>
    </row>
    <row r="958" spans="2:32" x14ac:dyDescent="0.25">
      <c r="B958" s="721"/>
      <c r="C958" s="531" t="str">
        <f>IFERROR(VLOOKUP(B958,'מצבת ורישום גנים'!B:D,3,0),"")</f>
        <v/>
      </c>
      <c r="D958" s="721"/>
      <c r="E958" s="723"/>
      <c r="F958" s="723"/>
      <c r="G958" s="723"/>
      <c r="H958" s="723"/>
      <c r="I958" s="992" t="str">
        <f t="shared" si="271"/>
        <v/>
      </c>
      <c r="J958" s="723"/>
      <c r="K958" s="724"/>
      <c r="L958" s="723"/>
      <c r="M958" s="306" t="str">
        <f t="shared" si="258"/>
        <v/>
      </c>
      <c r="N958" s="32" t="str">
        <f t="shared" si="259"/>
        <v/>
      </c>
      <c r="P958" s="307" t="str">
        <f t="shared" si="260"/>
        <v/>
      </c>
      <c r="Q958" s="307" t="str">
        <f t="shared" si="254"/>
        <v/>
      </c>
      <c r="R958" s="307" t="str">
        <f t="shared" si="261"/>
        <v/>
      </c>
      <c r="S958" s="307" t="str">
        <f t="shared" si="262"/>
        <v/>
      </c>
      <c r="T958" s="307" t="str">
        <f t="shared" si="263"/>
        <v/>
      </c>
      <c r="U958" s="307" t="str">
        <f t="shared" si="255"/>
        <v/>
      </c>
      <c r="V958" s="723"/>
      <c r="X958" s="308" t="str">
        <f t="shared" si="264"/>
        <v/>
      </c>
      <c r="Y958" s="309" t="str">
        <f t="shared" si="265"/>
        <v/>
      </c>
      <c r="Z958" s="308" t="str">
        <f t="shared" si="256"/>
        <v/>
      </c>
      <c r="AA958" s="308" t="b">
        <f t="shared" si="257"/>
        <v>1</v>
      </c>
      <c r="AB958" s="308" t="str">
        <f t="shared" si="266"/>
        <v/>
      </c>
      <c r="AC958" s="534" t="str">
        <f t="shared" si="267"/>
        <v/>
      </c>
      <c r="AD958" s="752" t="str">
        <f t="shared" si="268"/>
        <v/>
      </c>
      <c r="AE958" s="534" t="str">
        <f t="shared" si="269"/>
        <v/>
      </c>
      <c r="AF958" s="752" t="str">
        <f t="shared" si="270"/>
        <v/>
      </c>
    </row>
    <row r="959" spans="2:32" x14ac:dyDescent="0.25">
      <c r="B959" s="721"/>
      <c r="C959" s="531" t="str">
        <f>IFERROR(VLOOKUP(B959,'מצבת ורישום גנים'!B:D,3,0),"")</f>
        <v/>
      </c>
      <c r="D959" s="721"/>
      <c r="E959" s="723"/>
      <c r="F959" s="723"/>
      <c r="G959" s="723"/>
      <c r="H959" s="723"/>
      <c r="I959" s="992" t="str">
        <f t="shared" si="271"/>
        <v/>
      </c>
      <c r="J959" s="723"/>
      <c r="K959" s="724"/>
      <c r="L959" s="723"/>
      <c r="M959" s="306" t="str">
        <f t="shared" si="258"/>
        <v/>
      </c>
      <c r="N959" s="32" t="str">
        <f t="shared" si="259"/>
        <v/>
      </c>
      <c r="P959" s="307" t="str">
        <f t="shared" si="260"/>
        <v/>
      </c>
      <c r="Q959" s="307" t="str">
        <f t="shared" si="254"/>
        <v/>
      </c>
      <c r="R959" s="307" t="str">
        <f t="shared" si="261"/>
        <v/>
      </c>
      <c r="S959" s="307" t="str">
        <f t="shared" si="262"/>
        <v/>
      </c>
      <c r="T959" s="307" t="str">
        <f t="shared" si="263"/>
        <v/>
      </c>
      <c r="U959" s="307" t="str">
        <f t="shared" si="255"/>
        <v/>
      </c>
      <c r="V959" s="723"/>
      <c r="X959" s="308" t="str">
        <f t="shared" si="264"/>
        <v/>
      </c>
      <c r="Y959" s="309" t="str">
        <f t="shared" si="265"/>
        <v/>
      </c>
      <c r="Z959" s="308" t="str">
        <f t="shared" si="256"/>
        <v/>
      </c>
      <c r="AA959" s="308" t="b">
        <f t="shared" si="257"/>
        <v>1</v>
      </c>
      <c r="AB959" s="308" t="str">
        <f t="shared" si="266"/>
        <v/>
      </c>
      <c r="AC959" s="534" t="str">
        <f t="shared" si="267"/>
        <v/>
      </c>
      <c r="AD959" s="752" t="str">
        <f t="shared" si="268"/>
        <v/>
      </c>
      <c r="AE959" s="534" t="str">
        <f t="shared" si="269"/>
        <v/>
      </c>
      <c r="AF959" s="752" t="str">
        <f t="shared" si="270"/>
        <v/>
      </c>
    </row>
    <row r="960" spans="2:32" x14ac:dyDescent="0.25">
      <c r="B960" s="721"/>
      <c r="C960" s="531" t="str">
        <f>IFERROR(VLOOKUP(B960,'מצבת ורישום גנים'!B:D,3,0),"")</f>
        <v/>
      </c>
      <c r="D960" s="721"/>
      <c r="E960" s="723"/>
      <c r="F960" s="723"/>
      <c r="G960" s="723"/>
      <c r="H960" s="723"/>
      <c r="I960" s="992" t="str">
        <f t="shared" si="271"/>
        <v/>
      </c>
      <c r="J960" s="723"/>
      <c r="K960" s="724"/>
      <c r="L960" s="723"/>
      <c r="M960" s="306" t="str">
        <f t="shared" si="258"/>
        <v/>
      </c>
      <c r="N960" s="32" t="str">
        <f t="shared" si="259"/>
        <v/>
      </c>
      <c r="P960" s="307" t="str">
        <f t="shared" si="260"/>
        <v/>
      </c>
      <c r="Q960" s="307" t="str">
        <f t="shared" si="254"/>
        <v/>
      </c>
      <c r="R960" s="307" t="str">
        <f t="shared" si="261"/>
        <v/>
      </c>
      <c r="S960" s="307" t="str">
        <f t="shared" si="262"/>
        <v/>
      </c>
      <c r="T960" s="307" t="str">
        <f t="shared" si="263"/>
        <v/>
      </c>
      <c r="U960" s="307" t="str">
        <f t="shared" si="255"/>
        <v/>
      </c>
      <c r="V960" s="723"/>
      <c r="X960" s="308" t="str">
        <f t="shared" si="264"/>
        <v/>
      </c>
      <c r="Y960" s="309" t="str">
        <f t="shared" si="265"/>
        <v/>
      </c>
      <c r="Z960" s="308" t="str">
        <f t="shared" si="256"/>
        <v/>
      </c>
      <c r="AA960" s="308" t="b">
        <f t="shared" si="257"/>
        <v>1</v>
      </c>
      <c r="AB960" s="308" t="str">
        <f t="shared" si="266"/>
        <v/>
      </c>
      <c r="AC960" s="534" t="str">
        <f t="shared" si="267"/>
        <v/>
      </c>
      <c r="AD960" s="752" t="str">
        <f t="shared" si="268"/>
        <v/>
      </c>
      <c r="AE960" s="534" t="str">
        <f t="shared" si="269"/>
        <v/>
      </c>
      <c r="AF960" s="752" t="str">
        <f t="shared" si="270"/>
        <v/>
      </c>
    </row>
    <row r="961" spans="2:32" x14ac:dyDescent="0.25">
      <c r="B961" s="721"/>
      <c r="C961" s="531" t="str">
        <f>IFERROR(VLOOKUP(B961,'מצבת ורישום גנים'!B:D,3,0),"")</f>
        <v/>
      </c>
      <c r="D961" s="721"/>
      <c r="E961" s="723"/>
      <c r="F961" s="723"/>
      <c r="G961" s="723"/>
      <c r="H961" s="723"/>
      <c r="I961" s="992" t="str">
        <f t="shared" si="271"/>
        <v/>
      </c>
      <c r="J961" s="723"/>
      <c r="K961" s="724"/>
      <c r="L961" s="723"/>
      <c r="M961" s="306" t="str">
        <f t="shared" si="258"/>
        <v/>
      </c>
      <c r="N961" s="32" t="str">
        <f t="shared" si="259"/>
        <v/>
      </c>
      <c r="P961" s="307" t="str">
        <f t="shared" si="260"/>
        <v/>
      </c>
      <c r="Q961" s="307" t="str">
        <f t="shared" si="254"/>
        <v/>
      </c>
      <c r="R961" s="307" t="str">
        <f t="shared" si="261"/>
        <v/>
      </c>
      <c r="S961" s="307" t="str">
        <f t="shared" si="262"/>
        <v/>
      </c>
      <c r="T961" s="307" t="str">
        <f t="shared" si="263"/>
        <v/>
      </c>
      <c r="U961" s="307" t="str">
        <f t="shared" si="255"/>
        <v/>
      </c>
      <c r="V961" s="723"/>
      <c r="X961" s="308" t="str">
        <f t="shared" si="264"/>
        <v/>
      </c>
      <c r="Y961" s="309" t="str">
        <f t="shared" si="265"/>
        <v/>
      </c>
      <c r="Z961" s="308" t="str">
        <f t="shared" si="256"/>
        <v/>
      </c>
      <c r="AA961" s="308" t="b">
        <f t="shared" si="257"/>
        <v>1</v>
      </c>
      <c r="AB961" s="308" t="str">
        <f t="shared" si="266"/>
        <v/>
      </c>
      <c r="AC961" s="534" t="str">
        <f t="shared" si="267"/>
        <v/>
      </c>
      <c r="AD961" s="752" t="str">
        <f t="shared" si="268"/>
        <v/>
      </c>
      <c r="AE961" s="534" t="str">
        <f t="shared" si="269"/>
        <v/>
      </c>
      <c r="AF961" s="752" t="str">
        <f t="shared" si="270"/>
        <v/>
      </c>
    </row>
    <row r="962" spans="2:32" x14ac:dyDescent="0.25">
      <c r="B962" s="721"/>
      <c r="C962" s="531" t="str">
        <f>IFERROR(VLOOKUP(B962,'מצבת ורישום גנים'!B:D,3,0),"")</f>
        <v/>
      </c>
      <c r="D962" s="721"/>
      <c r="E962" s="723"/>
      <c r="F962" s="723"/>
      <c r="G962" s="723"/>
      <c r="H962" s="723"/>
      <c r="I962" s="992" t="str">
        <f t="shared" si="271"/>
        <v/>
      </c>
      <c r="J962" s="723"/>
      <c r="K962" s="724"/>
      <c r="L962" s="723"/>
      <c r="M962" s="306" t="str">
        <f t="shared" si="258"/>
        <v/>
      </c>
      <c r="N962" s="32" t="str">
        <f t="shared" si="259"/>
        <v/>
      </c>
      <c r="P962" s="307" t="str">
        <f t="shared" si="260"/>
        <v/>
      </c>
      <c r="Q962" s="307" t="str">
        <f t="shared" si="254"/>
        <v/>
      </c>
      <c r="R962" s="307" t="str">
        <f t="shared" si="261"/>
        <v/>
      </c>
      <c r="S962" s="307" t="str">
        <f t="shared" si="262"/>
        <v/>
      </c>
      <c r="T962" s="307" t="str">
        <f t="shared" si="263"/>
        <v/>
      </c>
      <c r="U962" s="307" t="str">
        <f t="shared" si="255"/>
        <v/>
      </c>
      <c r="V962" s="723"/>
      <c r="X962" s="308" t="str">
        <f t="shared" si="264"/>
        <v/>
      </c>
      <c r="Y962" s="309" t="str">
        <f t="shared" si="265"/>
        <v/>
      </c>
      <c r="Z962" s="308" t="str">
        <f t="shared" si="256"/>
        <v/>
      </c>
      <c r="AA962" s="308" t="b">
        <f t="shared" si="257"/>
        <v>1</v>
      </c>
      <c r="AB962" s="308" t="str">
        <f t="shared" si="266"/>
        <v/>
      </c>
      <c r="AC962" s="534" t="str">
        <f t="shared" si="267"/>
        <v/>
      </c>
      <c r="AD962" s="752" t="str">
        <f t="shared" si="268"/>
        <v/>
      </c>
      <c r="AE962" s="534" t="str">
        <f t="shared" si="269"/>
        <v/>
      </c>
      <c r="AF962" s="752" t="str">
        <f t="shared" si="270"/>
        <v/>
      </c>
    </row>
    <row r="963" spans="2:32" x14ac:dyDescent="0.25">
      <c r="B963" s="721"/>
      <c r="C963" s="531" t="str">
        <f>IFERROR(VLOOKUP(B963,'מצבת ורישום גנים'!B:D,3,0),"")</f>
        <v/>
      </c>
      <c r="D963" s="721"/>
      <c r="E963" s="723"/>
      <c r="F963" s="723"/>
      <c r="G963" s="723"/>
      <c r="H963" s="723"/>
      <c r="I963" s="992" t="str">
        <f t="shared" si="271"/>
        <v/>
      </c>
      <c r="J963" s="723"/>
      <c r="K963" s="724"/>
      <c r="L963" s="723"/>
      <c r="M963" s="306" t="str">
        <f t="shared" si="258"/>
        <v/>
      </c>
      <c r="N963" s="32" t="str">
        <f t="shared" si="259"/>
        <v/>
      </c>
      <c r="P963" s="307" t="str">
        <f t="shared" si="260"/>
        <v/>
      </c>
      <c r="Q963" s="307" t="str">
        <f t="shared" si="254"/>
        <v/>
      </c>
      <c r="R963" s="307" t="str">
        <f t="shared" si="261"/>
        <v/>
      </c>
      <c r="S963" s="307" t="str">
        <f t="shared" si="262"/>
        <v/>
      </c>
      <c r="T963" s="307" t="str">
        <f t="shared" si="263"/>
        <v/>
      </c>
      <c r="U963" s="307" t="str">
        <f t="shared" si="255"/>
        <v/>
      </c>
      <c r="V963" s="723"/>
      <c r="X963" s="308" t="str">
        <f t="shared" si="264"/>
        <v/>
      </c>
      <c r="Y963" s="309" t="str">
        <f t="shared" si="265"/>
        <v/>
      </c>
      <c r="Z963" s="308" t="str">
        <f t="shared" si="256"/>
        <v/>
      </c>
      <c r="AA963" s="308" t="b">
        <f t="shared" si="257"/>
        <v>1</v>
      </c>
      <c r="AB963" s="308" t="str">
        <f t="shared" si="266"/>
        <v/>
      </c>
      <c r="AC963" s="534" t="str">
        <f t="shared" si="267"/>
        <v/>
      </c>
      <c r="AD963" s="752" t="str">
        <f t="shared" si="268"/>
        <v/>
      </c>
      <c r="AE963" s="534" t="str">
        <f t="shared" si="269"/>
        <v/>
      </c>
      <c r="AF963" s="752" t="str">
        <f t="shared" si="270"/>
        <v/>
      </c>
    </row>
    <row r="964" spans="2:32" x14ac:dyDescent="0.25">
      <c r="B964" s="721"/>
      <c r="C964" s="531" t="str">
        <f>IFERROR(VLOOKUP(B964,'מצבת ורישום גנים'!B:D,3,0),"")</f>
        <v/>
      </c>
      <c r="D964" s="721"/>
      <c r="E964" s="723"/>
      <c r="F964" s="723"/>
      <c r="G964" s="723"/>
      <c r="H964" s="723"/>
      <c r="I964" s="992" t="str">
        <f t="shared" si="271"/>
        <v/>
      </c>
      <c r="J964" s="723"/>
      <c r="K964" s="724"/>
      <c r="L964" s="723"/>
      <c r="M964" s="306" t="str">
        <f t="shared" si="258"/>
        <v/>
      </c>
      <c r="N964" s="32" t="str">
        <f t="shared" si="259"/>
        <v/>
      </c>
      <c r="P964" s="307" t="str">
        <f t="shared" si="260"/>
        <v/>
      </c>
      <c r="Q964" s="307" t="str">
        <f t="shared" si="254"/>
        <v/>
      </c>
      <c r="R964" s="307" t="str">
        <f t="shared" si="261"/>
        <v/>
      </c>
      <c r="S964" s="307" t="str">
        <f t="shared" si="262"/>
        <v/>
      </c>
      <c r="T964" s="307" t="str">
        <f t="shared" si="263"/>
        <v/>
      </c>
      <c r="U964" s="307" t="str">
        <f t="shared" si="255"/>
        <v/>
      </c>
      <c r="V964" s="723"/>
      <c r="X964" s="308" t="str">
        <f t="shared" si="264"/>
        <v/>
      </c>
      <c r="Y964" s="309" t="str">
        <f t="shared" si="265"/>
        <v/>
      </c>
      <c r="Z964" s="308" t="str">
        <f t="shared" si="256"/>
        <v/>
      </c>
      <c r="AA964" s="308" t="b">
        <f t="shared" si="257"/>
        <v>1</v>
      </c>
      <c r="AB964" s="308" t="str">
        <f t="shared" si="266"/>
        <v/>
      </c>
      <c r="AC964" s="534" t="str">
        <f t="shared" si="267"/>
        <v/>
      </c>
      <c r="AD964" s="752" t="str">
        <f t="shared" si="268"/>
        <v/>
      </c>
      <c r="AE964" s="534" t="str">
        <f t="shared" si="269"/>
        <v/>
      </c>
      <c r="AF964" s="752" t="str">
        <f t="shared" si="270"/>
        <v/>
      </c>
    </row>
    <row r="965" spans="2:32" x14ac:dyDescent="0.25">
      <c r="B965" s="721"/>
      <c r="C965" s="531" t="str">
        <f>IFERROR(VLOOKUP(B965,'מצבת ורישום גנים'!B:D,3,0),"")</f>
        <v/>
      </c>
      <c r="D965" s="721"/>
      <c r="E965" s="723"/>
      <c r="F965" s="723"/>
      <c r="G965" s="723"/>
      <c r="H965" s="723"/>
      <c r="I965" s="992" t="str">
        <f t="shared" si="271"/>
        <v/>
      </c>
      <c r="J965" s="723"/>
      <c r="K965" s="724"/>
      <c r="L965" s="723"/>
      <c r="M965" s="306" t="str">
        <f t="shared" si="258"/>
        <v/>
      </c>
      <c r="N965" s="32" t="str">
        <f t="shared" si="259"/>
        <v/>
      </c>
      <c r="P965" s="307" t="str">
        <f t="shared" si="260"/>
        <v/>
      </c>
      <c r="Q965" s="307" t="str">
        <f t="shared" si="254"/>
        <v/>
      </c>
      <c r="R965" s="307" t="str">
        <f t="shared" si="261"/>
        <v/>
      </c>
      <c r="S965" s="307" t="str">
        <f t="shared" si="262"/>
        <v/>
      </c>
      <c r="T965" s="307" t="str">
        <f t="shared" si="263"/>
        <v/>
      </c>
      <c r="U965" s="307" t="str">
        <f t="shared" si="255"/>
        <v/>
      </c>
      <c r="V965" s="723"/>
      <c r="X965" s="308" t="str">
        <f t="shared" si="264"/>
        <v/>
      </c>
      <c r="Y965" s="309" t="str">
        <f t="shared" si="265"/>
        <v/>
      </c>
      <c r="Z965" s="308" t="str">
        <f t="shared" si="256"/>
        <v/>
      </c>
      <c r="AA965" s="308" t="b">
        <f t="shared" si="257"/>
        <v>1</v>
      </c>
      <c r="AB965" s="308" t="str">
        <f t="shared" si="266"/>
        <v/>
      </c>
      <c r="AC965" s="534" t="str">
        <f t="shared" si="267"/>
        <v/>
      </c>
      <c r="AD965" s="752" t="str">
        <f t="shared" si="268"/>
        <v/>
      </c>
      <c r="AE965" s="534" t="str">
        <f t="shared" si="269"/>
        <v/>
      </c>
      <c r="AF965" s="752" t="str">
        <f t="shared" si="270"/>
        <v/>
      </c>
    </row>
    <row r="966" spans="2:32" x14ac:dyDescent="0.25">
      <c r="B966" s="721"/>
      <c r="C966" s="531" t="str">
        <f>IFERROR(VLOOKUP(B966,'מצבת ורישום גנים'!B:D,3,0),"")</f>
        <v/>
      </c>
      <c r="D966" s="721"/>
      <c r="E966" s="723"/>
      <c r="F966" s="723"/>
      <c r="G966" s="723"/>
      <c r="H966" s="723"/>
      <c r="I966" s="992" t="str">
        <f t="shared" si="271"/>
        <v/>
      </c>
      <c r="J966" s="723"/>
      <c r="K966" s="724"/>
      <c r="L966" s="723"/>
      <c r="M966" s="306" t="str">
        <f t="shared" si="258"/>
        <v/>
      </c>
      <c r="N966" s="32" t="str">
        <f t="shared" si="259"/>
        <v/>
      </c>
      <c r="P966" s="307" t="str">
        <f t="shared" si="260"/>
        <v/>
      </c>
      <c r="Q966" s="307" t="str">
        <f t="shared" si="254"/>
        <v/>
      </c>
      <c r="R966" s="307" t="str">
        <f t="shared" si="261"/>
        <v/>
      </c>
      <c r="S966" s="307" t="str">
        <f t="shared" si="262"/>
        <v/>
      </c>
      <c r="T966" s="307" t="str">
        <f t="shared" si="263"/>
        <v/>
      </c>
      <c r="U966" s="307" t="str">
        <f t="shared" si="255"/>
        <v/>
      </c>
      <c r="V966" s="723"/>
      <c r="X966" s="308" t="str">
        <f t="shared" si="264"/>
        <v/>
      </c>
      <c r="Y966" s="309" t="str">
        <f t="shared" si="265"/>
        <v/>
      </c>
      <c r="Z966" s="308" t="str">
        <f t="shared" si="256"/>
        <v/>
      </c>
      <c r="AA966" s="308" t="b">
        <f t="shared" si="257"/>
        <v>1</v>
      </c>
      <c r="AB966" s="308" t="str">
        <f t="shared" si="266"/>
        <v/>
      </c>
      <c r="AC966" s="534" t="str">
        <f t="shared" si="267"/>
        <v/>
      </c>
      <c r="AD966" s="752" t="str">
        <f t="shared" si="268"/>
        <v/>
      </c>
      <c r="AE966" s="534" t="str">
        <f t="shared" si="269"/>
        <v/>
      </c>
      <c r="AF966" s="752" t="str">
        <f t="shared" si="270"/>
        <v/>
      </c>
    </row>
    <row r="967" spans="2:32" x14ac:dyDescent="0.25">
      <c r="B967" s="721"/>
      <c r="C967" s="531" t="str">
        <f>IFERROR(VLOOKUP(B967,'מצבת ורישום גנים'!B:D,3,0),"")</f>
        <v/>
      </c>
      <c r="D967" s="721"/>
      <c r="E967" s="723"/>
      <c r="F967" s="723"/>
      <c r="G967" s="723"/>
      <c r="H967" s="723"/>
      <c r="I967" s="992" t="str">
        <f t="shared" si="271"/>
        <v/>
      </c>
      <c r="J967" s="723"/>
      <c r="K967" s="724"/>
      <c r="L967" s="723"/>
      <c r="M967" s="306" t="str">
        <f t="shared" si="258"/>
        <v/>
      </c>
      <c r="N967" s="32" t="str">
        <f t="shared" si="259"/>
        <v/>
      </c>
      <c r="P967" s="307" t="str">
        <f t="shared" si="260"/>
        <v/>
      </c>
      <c r="Q967" s="307" t="str">
        <f t="shared" si="254"/>
        <v/>
      </c>
      <c r="R967" s="307" t="str">
        <f t="shared" si="261"/>
        <v/>
      </c>
      <c r="S967" s="307" t="str">
        <f t="shared" si="262"/>
        <v/>
      </c>
      <c r="T967" s="307" t="str">
        <f t="shared" si="263"/>
        <v/>
      </c>
      <c r="U967" s="307" t="str">
        <f t="shared" si="255"/>
        <v/>
      </c>
      <c r="V967" s="723"/>
      <c r="X967" s="308" t="str">
        <f t="shared" si="264"/>
        <v/>
      </c>
      <c r="Y967" s="309" t="str">
        <f t="shared" si="265"/>
        <v/>
      </c>
      <c r="Z967" s="308" t="str">
        <f t="shared" si="256"/>
        <v/>
      </c>
      <c r="AA967" s="308" t="b">
        <f t="shared" si="257"/>
        <v>1</v>
      </c>
      <c r="AB967" s="308" t="str">
        <f t="shared" si="266"/>
        <v/>
      </c>
      <c r="AC967" s="534" t="str">
        <f t="shared" si="267"/>
        <v/>
      </c>
      <c r="AD967" s="752" t="str">
        <f t="shared" si="268"/>
        <v/>
      </c>
      <c r="AE967" s="534" t="str">
        <f t="shared" si="269"/>
        <v/>
      </c>
      <c r="AF967" s="752" t="str">
        <f t="shared" si="270"/>
        <v/>
      </c>
    </row>
    <row r="968" spans="2:32" x14ac:dyDescent="0.25">
      <c r="B968" s="721"/>
      <c r="C968" s="531" t="str">
        <f>IFERROR(VLOOKUP(B968,'מצבת ורישום גנים'!B:D,3,0),"")</f>
        <v/>
      </c>
      <c r="D968" s="721"/>
      <c r="E968" s="723"/>
      <c r="F968" s="723"/>
      <c r="G968" s="723"/>
      <c r="H968" s="723"/>
      <c r="I968" s="992" t="str">
        <f t="shared" si="271"/>
        <v/>
      </c>
      <c r="J968" s="723"/>
      <c r="K968" s="724"/>
      <c r="L968" s="723"/>
      <c r="M968" s="306" t="str">
        <f t="shared" si="258"/>
        <v/>
      </c>
      <c r="N968" s="32" t="str">
        <f t="shared" si="259"/>
        <v/>
      </c>
      <c r="P968" s="307" t="str">
        <f t="shared" si="260"/>
        <v/>
      </c>
      <c r="Q968" s="307" t="str">
        <f t="shared" si="254"/>
        <v/>
      </c>
      <c r="R968" s="307" t="str">
        <f t="shared" si="261"/>
        <v/>
      </c>
      <c r="S968" s="307" t="str">
        <f t="shared" si="262"/>
        <v/>
      </c>
      <c r="T968" s="307" t="str">
        <f t="shared" si="263"/>
        <v/>
      </c>
      <c r="U968" s="307" t="str">
        <f t="shared" si="255"/>
        <v/>
      </c>
      <c r="V968" s="723"/>
      <c r="X968" s="308" t="str">
        <f t="shared" si="264"/>
        <v/>
      </c>
      <c r="Y968" s="309" t="str">
        <f t="shared" si="265"/>
        <v/>
      </c>
      <c r="Z968" s="308" t="str">
        <f t="shared" si="256"/>
        <v/>
      </c>
      <c r="AA968" s="308" t="b">
        <f t="shared" si="257"/>
        <v>1</v>
      </c>
      <c r="AB968" s="308" t="str">
        <f t="shared" si="266"/>
        <v/>
      </c>
      <c r="AC968" s="534" t="str">
        <f t="shared" si="267"/>
        <v/>
      </c>
      <c r="AD968" s="752" t="str">
        <f t="shared" si="268"/>
        <v/>
      </c>
      <c r="AE968" s="534" t="str">
        <f t="shared" si="269"/>
        <v/>
      </c>
      <c r="AF968" s="752" t="str">
        <f t="shared" si="270"/>
        <v/>
      </c>
    </row>
    <row r="969" spans="2:32" x14ac:dyDescent="0.25">
      <c r="B969" s="721"/>
      <c r="C969" s="531" t="str">
        <f>IFERROR(VLOOKUP(B969,'מצבת ורישום גנים'!B:D,3,0),"")</f>
        <v/>
      </c>
      <c r="D969" s="721"/>
      <c r="E969" s="723"/>
      <c r="F969" s="723"/>
      <c r="G969" s="723"/>
      <c r="H969" s="723"/>
      <c r="I969" s="992" t="str">
        <f t="shared" si="271"/>
        <v/>
      </c>
      <c r="J969" s="723"/>
      <c r="K969" s="724"/>
      <c r="L969" s="723"/>
      <c r="M969" s="306" t="str">
        <f t="shared" si="258"/>
        <v/>
      </c>
      <c r="N969" s="32" t="str">
        <f t="shared" si="259"/>
        <v/>
      </c>
      <c r="P969" s="307" t="str">
        <f t="shared" si="260"/>
        <v/>
      </c>
      <c r="Q969" s="307" t="str">
        <f t="shared" si="254"/>
        <v/>
      </c>
      <c r="R969" s="307" t="str">
        <f t="shared" si="261"/>
        <v/>
      </c>
      <c r="S969" s="307" t="str">
        <f t="shared" si="262"/>
        <v/>
      </c>
      <c r="T969" s="307" t="str">
        <f t="shared" si="263"/>
        <v/>
      </c>
      <c r="U969" s="307" t="str">
        <f t="shared" si="255"/>
        <v/>
      </c>
      <c r="V969" s="723"/>
      <c r="X969" s="308" t="str">
        <f t="shared" si="264"/>
        <v/>
      </c>
      <c r="Y969" s="309" t="str">
        <f t="shared" si="265"/>
        <v/>
      </c>
      <c r="Z969" s="308" t="str">
        <f t="shared" si="256"/>
        <v/>
      </c>
      <c r="AA969" s="308" t="b">
        <f t="shared" si="257"/>
        <v>1</v>
      </c>
      <c r="AB969" s="308" t="str">
        <f t="shared" si="266"/>
        <v/>
      </c>
      <c r="AC969" s="534" t="str">
        <f t="shared" si="267"/>
        <v/>
      </c>
      <c r="AD969" s="752" t="str">
        <f t="shared" si="268"/>
        <v/>
      </c>
      <c r="AE969" s="534" t="str">
        <f t="shared" si="269"/>
        <v/>
      </c>
      <c r="AF969" s="752" t="str">
        <f t="shared" si="270"/>
        <v/>
      </c>
    </row>
    <row r="970" spans="2:32" x14ac:dyDescent="0.25">
      <c r="B970" s="721"/>
      <c r="C970" s="531" t="str">
        <f>IFERROR(VLOOKUP(B970,'מצבת ורישום גנים'!B:D,3,0),"")</f>
        <v/>
      </c>
      <c r="D970" s="721"/>
      <c r="E970" s="723"/>
      <c r="F970" s="723"/>
      <c r="G970" s="723"/>
      <c r="H970" s="723"/>
      <c r="I970" s="992" t="str">
        <f t="shared" si="271"/>
        <v/>
      </c>
      <c r="J970" s="723"/>
      <c r="K970" s="724"/>
      <c r="L970" s="723"/>
      <c r="M970" s="306" t="str">
        <f t="shared" si="258"/>
        <v/>
      </c>
      <c r="N970" s="32" t="str">
        <f t="shared" si="259"/>
        <v/>
      </c>
      <c r="P970" s="307" t="str">
        <f t="shared" si="260"/>
        <v/>
      </c>
      <c r="Q970" s="307" t="str">
        <f t="shared" si="254"/>
        <v/>
      </c>
      <c r="R970" s="307" t="str">
        <f t="shared" si="261"/>
        <v/>
      </c>
      <c r="S970" s="307" t="str">
        <f t="shared" si="262"/>
        <v/>
      </c>
      <c r="T970" s="307" t="str">
        <f t="shared" si="263"/>
        <v/>
      </c>
      <c r="U970" s="307" t="str">
        <f t="shared" si="255"/>
        <v/>
      </c>
      <c r="V970" s="723"/>
      <c r="X970" s="308" t="str">
        <f t="shared" si="264"/>
        <v/>
      </c>
      <c r="Y970" s="309" t="str">
        <f t="shared" si="265"/>
        <v/>
      </c>
      <c r="Z970" s="308" t="str">
        <f t="shared" si="256"/>
        <v/>
      </c>
      <c r="AA970" s="308" t="b">
        <f t="shared" si="257"/>
        <v>1</v>
      </c>
      <c r="AB970" s="308" t="str">
        <f t="shared" si="266"/>
        <v/>
      </c>
      <c r="AC970" s="534" t="str">
        <f t="shared" si="267"/>
        <v/>
      </c>
      <c r="AD970" s="752" t="str">
        <f t="shared" si="268"/>
        <v/>
      </c>
      <c r="AE970" s="534" t="str">
        <f t="shared" si="269"/>
        <v/>
      </c>
      <c r="AF970" s="752" t="str">
        <f t="shared" si="270"/>
        <v/>
      </c>
    </row>
    <row r="971" spans="2:32" x14ac:dyDescent="0.25">
      <c r="B971" s="721"/>
      <c r="C971" s="531" t="str">
        <f>IFERROR(VLOOKUP(B971,'מצבת ורישום גנים'!B:D,3,0),"")</f>
        <v/>
      </c>
      <c r="D971" s="721"/>
      <c r="E971" s="723"/>
      <c r="F971" s="723"/>
      <c r="G971" s="723"/>
      <c r="H971" s="723"/>
      <c r="I971" s="992" t="str">
        <f t="shared" si="271"/>
        <v/>
      </c>
      <c r="J971" s="723"/>
      <c r="K971" s="724"/>
      <c r="L971" s="723"/>
      <c r="M971" s="306" t="str">
        <f t="shared" si="258"/>
        <v/>
      </c>
      <c r="N971" s="32" t="str">
        <f t="shared" si="259"/>
        <v/>
      </c>
      <c r="P971" s="307" t="str">
        <f t="shared" si="260"/>
        <v/>
      </c>
      <c r="Q971" s="307" t="str">
        <f t="shared" si="254"/>
        <v/>
      </c>
      <c r="R971" s="307" t="str">
        <f t="shared" si="261"/>
        <v/>
      </c>
      <c r="S971" s="307" t="str">
        <f t="shared" si="262"/>
        <v/>
      </c>
      <c r="T971" s="307" t="str">
        <f t="shared" si="263"/>
        <v/>
      </c>
      <c r="U971" s="307" t="str">
        <f t="shared" si="255"/>
        <v/>
      </c>
      <c r="V971" s="723"/>
      <c r="X971" s="308" t="str">
        <f t="shared" si="264"/>
        <v/>
      </c>
      <c r="Y971" s="309" t="str">
        <f t="shared" si="265"/>
        <v/>
      </c>
      <c r="Z971" s="308" t="str">
        <f t="shared" si="256"/>
        <v/>
      </c>
      <c r="AA971" s="308" t="b">
        <f t="shared" si="257"/>
        <v>1</v>
      </c>
      <c r="AB971" s="308" t="str">
        <f t="shared" si="266"/>
        <v/>
      </c>
      <c r="AC971" s="534" t="str">
        <f t="shared" si="267"/>
        <v/>
      </c>
      <c r="AD971" s="752" t="str">
        <f t="shared" si="268"/>
        <v/>
      </c>
      <c r="AE971" s="534" t="str">
        <f t="shared" si="269"/>
        <v/>
      </c>
      <c r="AF971" s="752" t="str">
        <f t="shared" si="270"/>
        <v/>
      </c>
    </row>
    <row r="972" spans="2:32" x14ac:dyDescent="0.25">
      <c r="B972" s="721"/>
      <c r="C972" s="531" t="str">
        <f>IFERROR(VLOOKUP(B972,'מצבת ורישום גנים'!B:D,3,0),"")</f>
        <v/>
      </c>
      <c r="D972" s="721"/>
      <c r="E972" s="723"/>
      <c r="F972" s="723"/>
      <c r="G972" s="723"/>
      <c r="H972" s="723"/>
      <c r="I972" s="992" t="str">
        <f t="shared" si="271"/>
        <v/>
      </c>
      <c r="J972" s="723"/>
      <c r="K972" s="724"/>
      <c r="L972" s="723"/>
      <c r="M972" s="306" t="str">
        <f t="shared" si="258"/>
        <v/>
      </c>
      <c r="N972" s="32" t="str">
        <f t="shared" si="259"/>
        <v/>
      </c>
      <c r="P972" s="307" t="str">
        <f t="shared" si="260"/>
        <v/>
      </c>
      <c r="Q972" s="307" t="str">
        <f t="shared" si="254"/>
        <v/>
      </c>
      <c r="R972" s="307" t="str">
        <f t="shared" si="261"/>
        <v/>
      </c>
      <c r="S972" s="307" t="str">
        <f t="shared" si="262"/>
        <v/>
      </c>
      <c r="T972" s="307" t="str">
        <f t="shared" si="263"/>
        <v/>
      </c>
      <c r="U972" s="307" t="str">
        <f t="shared" si="255"/>
        <v/>
      </c>
      <c r="V972" s="723"/>
      <c r="X972" s="308" t="str">
        <f t="shared" si="264"/>
        <v/>
      </c>
      <c r="Y972" s="309" t="str">
        <f t="shared" si="265"/>
        <v/>
      </c>
      <c r="Z972" s="308" t="str">
        <f t="shared" si="256"/>
        <v/>
      </c>
      <c r="AA972" s="308" t="b">
        <f t="shared" si="257"/>
        <v>1</v>
      </c>
      <c r="AB972" s="308" t="str">
        <f t="shared" si="266"/>
        <v/>
      </c>
      <c r="AC972" s="534" t="str">
        <f t="shared" si="267"/>
        <v/>
      </c>
      <c r="AD972" s="752" t="str">
        <f t="shared" si="268"/>
        <v/>
      </c>
      <c r="AE972" s="534" t="str">
        <f t="shared" si="269"/>
        <v/>
      </c>
      <c r="AF972" s="752" t="str">
        <f t="shared" si="270"/>
        <v/>
      </c>
    </row>
    <row r="973" spans="2:32" x14ac:dyDescent="0.25">
      <c r="B973" s="721"/>
      <c r="C973" s="531" t="str">
        <f>IFERROR(VLOOKUP(B973,'מצבת ורישום גנים'!B:D,3,0),"")</f>
        <v/>
      </c>
      <c r="D973" s="721"/>
      <c r="E973" s="723"/>
      <c r="F973" s="723"/>
      <c r="G973" s="723"/>
      <c r="H973" s="723"/>
      <c r="I973" s="992" t="str">
        <f t="shared" si="271"/>
        <v/>
      </c>
      <c r="J973" s="723"/>
      <c r="K973" s="724"/>
      <c r="L973" s="723"/>
      <c r="M973" s="306" t="str">
        <f t="shared" si="258"/>
        <v/>
      </c>
      <c r="N973" s="32" t="str">
        <f t="shared" si="259"/>
        <v/>
      </c>
      <c r="P973" s="307" t="str">
        <f t="shared" si="260"/>
        <v/>
      </c>
      <c r="Q973" s="307" t="str">
        <f t="shared" si="254"/>
        <v/>
      </c>
      <c r="R973" s="307" t="str">
        <f t="shared" si="261"/>
        <v/>
      </c>
      <c r="S973" s="307" t="str">
        <f t="shared" si="262"/>
        <v/>
      </c>
      <c r="T973" s="307" t="str">
        <f t="shared" si="263"/>
        <v/>
      </c>
      <c r="U973" s="307" t="str">
        <f t="shared" si="255"/>
        <v/>
      </c>
      <c r="V973" s="723"/>
      <c r="X973" s="308" t="str">
        <f t="shared" si="264"/>
        <v/>
      </c>
      <c r="Y973" s="309" t="str">
        <f t="shared" si="265"/>
        <v/>
      </c>
      <c r="Z973" s="308" t="str">
        <f t="shared" si="256"/>
        <v/>
      </c>
      <c r="AA973" s="308" t="b">
        <f t="shared" si="257"/>
        <v>1</v>
      </c>
      <c r="AB973" s="308" t="str">
        <f t="shared" si="266"/>
        <v/>
      </c>
      <c r="AC973" s="534" t="str">
        <f t="shared" si="267"/>
        <v/>
      </c>
      <c r="AD973" s="752" t="str">
        <f t="shared" si="268"/>
        <v/>
      </c>
      <c r="AE973" s="534" t="str">
        <f t="shared" si="269"/>
        <v/>
      </c>
      <c r="AF973" s="752" t="str">
        <f t="shared" si="270"/>
        <v/>
      </c>
    </row>
    <row r="974" spans="2:32" x14ac:dyDescent="0.25">
      <c r="B974" s="721"/>
      <c r="C974" s="531" t="str">
        <f>IFERROR(VLOOKUP(B974,'מצבת ורישום גנים'!B:D,3,0),"")</f>
        <v/>
      </c>
      <c r="D974" s="721"/>
      <c r="E974" s="723"/>
      <c r="F974" s="723"/>
      <c r="G974" s="723"/>
      <c r="H974" s="723"/>
      <c r="I974" s="992" t="str">
        <f t="shared" si="271"/>
        <v/>
      </c>
      <c r="J974" s="723"/>
      <c r="K974" s="724"/>
      <c r="L974" s="723"/>
      <c r="M974" s="306" t="str">
        <f t="shared" si="258"/>
        <v/>
      </c>
      <c r="N974" s="32" t="str">
        <f t="shared" si="259"/>
        <v/>
      </c>
      <c r="P974" s="307" t="str">
        <f t="shared" si="260"/>
        <v/>
      </c>
      <c r="Q974" s="307" t="str">
        <f t="shared" si="254"/>
        <v/>
      </c>
      <c r="R974" s="307" t="str">
        <f t="shared" si="261"/>
        <v/>
      </c>
      <c r="S974" s="307" t="str">
        <f t="shared" si="262"/>
        <v/>
      </c>
      <c r="T974" s="307" t="str">
        <f t="shared" si="263"/>
        <v/>
      </c>
      <c r="U974" s="307" t="str">
        <f t="shared" si="255"/>
        <v/>
      </c>
      <c r="V974" s="723"/>
      <c r="X974" s="308" t="str">
        <f t="shared" si="264"/>
        <v/>
      </c>
      <c r="Y974" s="309" t="str">
        <f t="shared" si="265"/>
        <v/>
      </c>
      <c r="Z974" s="308" t="str">
        <f t="shared" si="256"/>
        <v/>
      </c>
      <c r="AA974" s="308" t="b">
        <f t="shared" si="257"/>
        <v>1</v>
      </c>
      <c r="AB974" s="308" t="str">
        <f t="shared" si="266"/>
        <v/>
      </c>
      <c r="AC974" s="534" t="str">
        <f t="shared" si="267"/>
        <v/>
      </c>
      <c r="AD974" s="752" t="str">
        <f t="shared" si="268"/>
        <v/>
      </c>
      <c r="AE974" s="534" t="str">
        <f t="shared" si="269"/>
        <v/>
      </c>
      <c r="AF974" s="752" t="str">
        <f t="shared" si="270"/>
        <v/>
      </c>
    </row>
    <row r="975" spans="2:32" x14ac:dyDescent="0.25">
      <c r="B975" s="721"/>
      <c r="C975" s="531" t="str">
        <f>IFERROR(VLOOKUP(B975,'מצבת ורישום גנים'!B:D,3,0),"")</f>
        <v/>
      </c>
      <c r="D975" s="721"/>
      <c r="E975" s="723"/>
      <c r="F975" s="723"/>
      <c r="G975" s="723"/>
      <c r="H975" s="723"/>
      <c r="I975" s="992" t="str">
        <f t="shared" si="271"/>
        <v/>
      </c>
      <c r="J975" s="723"/>
      <c r="K975" s="724"/>
      <c r="L975" s="723"/>
      <c r="M975" s="306" t="str">
        <f t="shared" si="258"/>
        <v/>
      </c>
      <c r="N975" s="32" t="str">
        <f t="shared" si="259"/>
        <v/>
      </c>
      <c r="P975" s="307" t="str">
        <f t="shared" si="260"/>
        <v/>
      </c>
      <c r="Q975" s="307" t="str">
        <f t="shared" si="254"/>
        <v/>
      </c>
      <c r="R975" s="307" t="str">
        <f t="shared" si="261"/>
        <v/>
      </c>
      <c r="S975" s="307" t="str">
        <f t="shared" si="262"/>
        <v/>
      </c>
      <c r="T975" s="307" t="str">
        <f t="shared" si="263"/>
        <v/>
      </c>
      <c r="U975" s="307" t="str">
        <f t="shared" si="255"/>
        <v/>
      </c>
      <c r="V975" s="723"/>
      <c r="X975" s="308" t="str">
        <f t="shared" si="264"/>
        <v/>
      </c>
      <c r="Y975" s="309" t="str">
        <f t="shared" si="265"/>
        <v/>
      </c>
      <c r="Z975" s="308" t="str">
        <f t="shared" si="256"/>
        <v/>
      </c>
      <c r="AA975" s="308" t="b">
        <f t="shared" si="257"/>
        <v>1</v>
      </c>
      <c r="AB975" s="308" t="str">
        <f t="shared" si="266"/>
        <v/>
      </c>
      <c r="AC975" s="534" t="str">
        <f t="shared" si="267"/>
        <v/>
      </c>
      <c r="AD975" s="752" t="str">
        <f t="shared" si="268"/>
        <v/>
      </c>
      <c r="AE975" s="534" t="str">
        <f t="shared" si="269"/>
        <v/>
      </c>
      <c r="AF975" s="752" t="str">
        <f t="shared" si="270"/>
        <v/>
      </c>
    </row>
    <row r="976" spans="2:32" x14ac:dyDescent="0.25">
      <c r="B976" s="721"/>
      <c r="C976" s="531" t="str">
        <f>IFERROR(VLOOKUP(B976,'מצבת ורישום גנים'!B:D,3,0),"")</f>
        <v/>
      </c>
      <c r="D976" s="721"/>
      <c r="E976" s="723"/>
      <c r="F976" s="723"/>
      <c r="G976" s="723"/>
      <c r="H976" s="723"/>
      <c r="I976" s="992" t="str">
        <f t="shared" si="271"/>
        <v/>
      </c>
      <c r="J976" s="723"/>
      <c r="K976" s="724"/>
      <c r="L976" s="723"/>
      <c r="M976" s="306" t="str">
        <f t="shared" si="258"/>
        <v/>
      </c>
      <c r="N976" s="32" t="str">
        <f t="shared" si="259"/>
        <v/>
      </c>
      <c r="P976" s="307" t="str">
        <f t="shared" si="260"/>
        <v/>
      </c>
      <c r="Q976" s="307" t="str">
        <f t="shared" ref="Q976:Q1039" si="272">IF(J976="","",IFERROR(IF(OR(H976="גננת",H976="מורה",H976="רכז",H976="רכזת גן",H976="רכז גן",H976="רכז בית ספר",H976="רכזת בית ספר"),IF(J976&gt;=75,"תקין","לא תקין"),IF(H976="סייעת ממשיכה",IF(J976&gt;=30,"תקין","לא תקין"),IF(H976="סייעת רפואית/אישית",IF(J976&gt;=12.5,"תקין","לא תקין"),IF(H976="סייעת חדשה",IF(J976&gt;=37,"תקין","לא תקין"),IF(OR(H976&lt;&gt;"מורה",H976&lt;&gt;"גננת",H976&lt;&gt;"סייעת"),IF(J976&gt;=30.61,"תקין","לא תקין"),"לא תקין"))))),""))</f>
        <v/>
      </c>
      <c r="R976" s="307" t="str">
        <f t="shared" si="261"/>
        <v/>
      </c>
      <c r="S976" s="307" t="str">
        <f t="shared" si="262"/>
        <v/>
      </c>
      <c r="T976" s="307" t="str">
        <f t="shared" si="263"/>
        <v/>
      </c>
      <c r="U976" s="307" t="str">
        <f t="shared" ref="U976:U1039" si="273">IF(D976="","",IF(Z976&gt;1,IF(SUMIF(D:D,D976,L:L)&gt;90,"לא תקין","תקין"),"תקין"))</f>
        <v/>
      </c>
      <c r="V976" s="723"/>
      <c r="X976" s="308" t="str">
        <f t="shared" si="264"/>
        <v/>
      </c>
      <c r="Y976" s="309" t="str">
        <f t="shared" si="265"/>
        <v/>
      </c>
      <c r="Z976" s="308" t="str">
        <f t="shared" ref="Z976:Z1039" si="274">IF(D976="","",COUNTIF(D:D,D976))</f>
        <v/>
      </c>
      <c r="AA976" s="308" t="b">
        <f t="shared" ref="AA976:AA1039" si="275">MOD(MID(REPT(0,9-LEN(D976))&amp;D976,1,1)+MID("0246813579",MID(REPT(0,9-LEN(D976))&amp;D976,2,1)+1,1)+MID(REPT(0,9-LEN(D976))&amp;D976,3,1)+MID("0246813579",MID(REPT(0,9-LEN(D976))&amp;D976,4,1)+1,1)+MID(REPT(0,9-LEN(D976))&amp;D976,5,1)+MID("0246813579",MID(REPT(0,9-LEN(D976))&amp;D976,6,1)+1,1)+MID(REPT(0,9-LEN(D976))&amp;D976,7,1)+MID("0246813579",MID(REPT(0,9-LEN(D976))&amp;D976,8,1)+1,1)+MID(REPT(0,9-LEN(D976))&amp;D976,9,1),10)=0</f>
        <v>1</v>
      </c>
      <c r="AB976" s="308" t="str">
        <f t="shared" si="266"/>
        <v/>
      </c>
      <c r="AC976" s="534" t="str">
        <f t="shared" si="267"/>
        <v/>
      </c>
      <c r="AD976" s="752" t="str">
        <f t="shared" si="268"/>
        <v/>
      </c>
      <c r="AE976" s="534" t="str">
        <f t="shared" si="269"/>
        <v/>
      </c>
      <c r="AF976" s="752" t="str">
        <f t="shared" si="270"/>
        <v/>
      </c>
    </row>
    <row r="977" spans="2:32" x14ac:dyDescent="0.25">
      <c r="B977" s="721"/>
      <c r="C977" s="531" t="str">
        <f>IFERROR(VLOOKUP(B977,'מצבת ורישום גנים'!B:D,3,0),"")</f>
        <v/>
      </c>
      <c r="D977" s="721"/>
      <c r="E977" s="723"/>
      <c r="F977" s="723"/>
      <c r="G977" s="723"/>
      <c r="H977" s="723"/>
      <c r="I977" s="992" t="str">
        <f t="shared" si="271"/>
        <v/>
      </c>
      <c r="J977" s="723"/>
      <c r="K977" s="724"/>
      <c r="L977" s="723"/>
      <c r="M977" s="306" t="str">
        <f t="shared" ref="M977:M1040" si="276">IF(AND(L977&gt;0,K977&gt;0),K977*L977,"")</f>
        <v/>
      </c>
      <c r="N977" s="32" t="str">
        <f t="shared" ref="N977:N1040" si="277">TEXT(LEFT(H977,2),0)</f>
        <v/>
      </c>
      <c r="P977" s="307" t="str">
        <f t="shared" ref="P977:P1040" si="278">IF(D977="","",IF(AA977=FALSE,"לא תקין","תקין"))</f>
        <v/>
      </c>
      <c r="Q977" s="307" t="str">
        <f t="shared" si="272"/>
        <v/>
      </c>
      <c r="R977" s="307" t="str">
        <f t="shared" ref="R977:R1040" si="279">IF(K977="","",IF(OR(Y977&lt;100%,Y977&gt;140%),"לא תקין","תקין"))</f>
        <v/>
      </c>
      <c r="S977" s="307" t="str">
        <f t="shared" ref="S977:S1040" si="280">IF(J977="","",IFERROR(IF(J977&gt;120,"לא תקין","תקין"),""))</f>
        <v/>
      </c>
      <c r="T977" s="307" t="str">
        <f t="shared" ref="T977:T1040" si="281">IF(L977="","",IF(H977="","יש להזין איש צוות",IF(OR(H977="מורה",H977="גננת",H977="רכז גן",H977="רכזת גן",H977="סייעת ממשיכה",H977="סייעת חדשה",H977="מדצית",H977="מדצ",H977="מדריך",H977="מדריכה",H977="תוספת כח אדם"),IF(L977&lt;=90,"תקין","לא תקין"),IF(OR(H977="רכז בית ספר",H977="רכזת תכנית בבית הספר",H977="רכזת בית ספר"),IF(L977&lt;=114,"תקין","לא תקין"),IF(OR(H977="סגנית רכזת מעל 150",H977="סגן רכז"),IF(L977&lt;=93,"תקין","לא תקין"),"לא תקין")))))</f>
        <v/>
      </c>
      <c r="U977" s="307" t="str">
        <f t="shared" si="273"/>
        <v/>
      </c>
      <c r="V977" s="723"/>
      <c r="X977" s="308" t="str">
        <f t="shared" ref="X977:X1040" si="282">IF(M977="","",IF(OR(R977="לא תקין",S977="לא תקין",T977="לא תקין",,U977="לא תקין"),"לא תקין","תקין"))</f>
        <v/>
      </c>
      <c r="Y977" s="309" t="str">
        <f t="shared" ref="Y977:Y1040" si="283">IFERROR(IF(J977="","",K977/J977),"")</f>
        <v/>
      </c>
      <c r="Z977" s="308" t="str">
        <f t="shared" si="274"/>
        <v/>
      </c>
      <c r="AA977" s="308" t="b">
        <f t="shared" si="275"/>
        <v>1</v>
      </c>
      <c r="AB977" s="308" t="str">
        <f t="shared" ref="AB977:AB1040" si="284">IF(H977="גננת",IF(J977&lt;75,"לא תקין","תקין"),"")</f>
        <v/>
      </c>
      <c r="AC977" s="534" t="str">
        <f t="shared" ref="AC977:AC1040" si="285">IF(B977&lt;&gt;"",B977&amp;H977,"")</f>
        <v/>
      </c>
      <c r="AD977" s="752" t="str">
        <f t="shared" ref="AD977:AD1040" si="286">M977</f>
        <v/>
      </c>
      <c r="AE977" s="534" t="str">
        <f t="shared" ref="AE977:AE1040" si="287">IF(B977&lt;&gt;"",B977&amp;LEFT(H977,5),"")</f>
        <v/>
      </c>
      <c r="AF977" s="752" t="str">
        <f t="shared" ref="AF977:AF1040" si="288">M977</f>
        <v/>
      </c>
    </row>
    <row r="978" spans="2:32" x14ac:dyDescent="0.25">
      <c r="B978" s="721"/>
      <c r="C978" s="531" t="str">
        <f>IFERROR(VLOOKUP(B978,'מצבת ורישום גנים'!B:D,3,0),"")</f>
        <v/>
      </c>
      <c r="D978" s="721"/>
      <c r="E978" s="723"/>
      <c r="F978" s="723"/>
      <c r="G978" s="723"/>
      <c r="H978" s="723"/>
      <c r="I978" s="992" t="str">
        <f t="shared" ref="I978:I1041" si="289">SUBSTITUTE(IFERROR(IF(H978="מדצ","מדצ/ית",IF(OR(H978="סייעת ממשיכה",H978="סייעת חדשה",H978="סייעת רפואית/אישית"),"סייעת",IF(H978="רכזת גן","רכזת גן"))),""),"FALSE","")</f>
        <v/>
      </c>
      <c r="J978" s="723"/>
      <c r="K978" s="724"/>
      <c r="L978" s="723"/>
      <c r="M978" s="306" t="str">
        <f t="shared" si="276"/>
        <v/>
      </c>
      <c r="N978" s="32" t="str">
        <f t="shared" si="277"/>
        <v/>
      </c>
      <c r="P978" s="307" t="str">
        <f t="shared" si="278"/>
        <v/>
      </c>
      <c r="Q978" s="307" t="str">
        <f t="shared" si="272"/>
        <v/>
      </c>
      <c r="R978" s="307" t="str">
        <f t="shared" si="279"/>
        <v/>
      </c>
      <c r="S978" s="307" t="str">
        <f t="shared" si="280"/>
        <v/>
      </c>
      <c r="T978" s="307" t="str">
        <f t="shared" si="281"/>
        <v/>
      </c>
      <c r="U978" s="307" t="str">
        <f t="shared" si="273"/>
        <v/>
      </c>
      <c r="V978" s="723"/>
      <c r="X978" s="308" t="str">
        <f t="shared" si="282"/>
        <v/>
      </c>
      <c r="Y978" s="309" t="str">
        <f t="shared" si="283"/>
        <v/>
      </c>
      <c r="Z978" s="308" t="str">
        <f t="shared" si="274"/>
        <v/>
      </c>
      <c r="AA978" s="308" t="b">
        <f t="shared" si="275"/>
        <v>1</v>
      </c>
      <c r="AB978" s="308" t="str">
        <f t="shared" si="284"/>
        <v/>
      </c>
      <c r="AC978" s="534" t="str">
        <f t="shared" si="285"/>
        <v/>
      </c>
      <c r="AD978" s="752" t="str">
        <f t="shared" si="286"/>
        <v/>
      </c>
      <c r="AE978" s="534" t="str">
        <f t="shared" si="287"/>
        <v/>
      </c>
      <c r="AF978" s="752" t="str">
        <f t="shared" si="288"/>
        <v/>
      </c>
    </row>
    <row r="979" spans="2:32" x14ac:dyDescent="0.25">
      <c r="B979" s="721"/>
      <c r="C979" s="531" t="str">
        <f>IFERROR(VLOOKUP(B979,'מצבת ורישום גנים'!B:D,3,0),"")</f>
        <v/>
      </c>
      <c r="D979" s="721"/>
      <c r="E979" s="723"/>
      <c r="F979" s="723"/>
      <c r="G979" s="723"/>
      <c r="H979" s="723"/>
      <c r="I979" s="992" t="str">
        <f t="shared" si="289"/>
        <v/>
      </c>
      <c r="J979" s="723"/>
      <c r="K979" s="724"/>
      <c r="L979" s="723"/>
      <c r="M979" s="306" t="str">
        <f t="shared" si="276"/>
        <v/>
      </c>
      <c r="N979" s="32" t="str">
        <f t="shared" si="277"/>
        <v/>
      </c>
      <c r="P979" s="307" t="str">
        <f t="shared" si="278"/>
        <v/>
      </c>
      <c r="Q979" s="307" t="str">
        <f t="shared" si="272"/>
        <v/>
      </c>
      <c r="R979" s="307" t="str">
        <f t="shared" si="279"/>
        <v/>
      </c>
      <c r="S979" s="307" t="str">
        <f t="shared" si="280"/>
        <v/>
      </c>
      <c r="T979" s="307" t="str">
        <f t="shared" si="281"/>
        <v/>
      </c>
      <c r="U979" s="307" t="str">
        <f t="shared" si="273"/>
        <v/>
      </c>
      <c r="V979" s="723"/>
      <c r="X979" s="308" t="str">
        <f t="shared" si="282"/>
        <v/>
      </c>
      <c r="Y979" s="309" t="str">
        <f t="shared" si="283"/>
        <v/>
      </c>
      <c r="Z979" s="308" t="str">
        <f t="shared" si="274"/>
        <v/>
      </c>
      <c r="AA979" s="308" t="b">
        <f t="shared" si="275"/>
        <v>1</v>
      </c>
      <c r="AB979" s="308" t="str">
        <f t="shared" si="284"/>
        <v/>
      </c>
      <c r="AC979" s="534" t="str">
        <f t="shared" si="285"/>
        <v/>
      </c>
      <c r="AD979" s="752" t="str">
        <f t="shared" si="286"/>
        <v/>
      </c>
      <c r="AE979" s="534" t="str">
        <f t="shared" si="287"/>
        <v/>
      </c>
      <c r="AF979" s="752" t="str">
        <f t="shared" si="288"/>
        <v/>
      </c>
    </row>
    <row r="980" spans="2:32" x14ac:dyDescent="0.25">
      <c r="B980" s="721"/>
      <c r="C980" s="531" t="str">
        <f>IFERROR(VLOOKUP(B980,'מצבת ורישום גנים'!B:D,3,0),"")</f>
        <v/>
      </c>
      <c r="D980" s="721"/>
      <c r="E980" s="723"/>
      <c r="F980" s="723"/>
      <c r="G980" s="723"/>
      <c r="H980" s="723"/>
      <c r="I980" s="992" t="str">
        <f t="shared" si="289"/>
        <v/>
      </c>
      <c r="J980" s="723"/>
      <c r="K980" s="724"/>
      <c r="L980" s="723"/>
      <c r="M980" s="306" t="str">
        <f t="shared" si="276"/>
        <v/>
      </c>
      <c r="N980" s="32" t="str">
        <f t="shared" si="277"/>
        <v/>
      </c>
      <c r="P980" s="307" t="str">
        <f t="shared" si="278"/>
        <v/>
      </c>
      <c r="Q980" s="307" t="str">
        <f t="shared" si="272"/>
        <v/>
      </c>
      <c r="R980" s="307" t="str">
        <f t="shared" si="279"/>
        <v/>
      </c>
      <c r="S980" s="307" t="str">
        <f t="shared" si="280"/>
        <v/>
      </c>
      <c r="T980" s="307" t="str">
        <f t="shared" si="281"/>
        <v/>
      </c>
      <c r="U980" s="307" t="str">
        <f t="shared" si="273"/>
        <v/>
      </c>
      <c r="V980" s="723"/>
      <c r="X980" s="308" t="str">
        <f t="shared" si="282"/>
        <v/>
      </c>
      <c r="Y980" s="309" t="str">
        <f t="shared" si="283"/>
        <v/>
      </c>
      <c r="Z980" s="308" t="str">
        <f t="shared" si="274"/>
        <v/>
      </c>
      <c r="AA980" s="308" t="b">
        <f t="shared" si="275"/>
        <v>1</v>
      </c>
      <c r="AB980" s="308" t="str">
        <f t="shared" si="284"/>
        <v/>
      </c>
      <c r="AC980" s="534" t="str">
        <f t="shared" si="285"/>
        <v/>
      </c>
      <c r="AD980" s="752" t="str">
        <f t="shared" si="286"/>
        <v/>
      </c>
      <c r="AE980" s="534" t="str">
        <f t="shared" si="287"/>
        <v/>
      </c>
      <c r="AF980" s="752" t="str">
        <f t="shared" si="288"/>
        <v/>
      </c>
    </row>
    <row r="981" spans="2:32" x14ac:dyDescent="0.25">
      <c r="B981" s="721"/>
      <c r="C981" s="531" t="str">
        <f>IFERROR(VLOOKUP(B981,'מצבת ורישום גנים'!B:D,3,0),"")</f>
        <v/>
      </c>
      <c r="D981" s="721"/>
      <c r="E981" s="723"/>
      <c r="F981" s="723"/>
      <c r="G981" s="723"/>
      <c r="H981" s="723"/>
      <c r="I981" s="992" t="str">
        <f t="shared" si="289"/>
        <v/>
      </c>
      <c r="J981" s="723"/>
      <c r="K981" s="724"/>
      <c r="L981" s="723"/>
      <c r="M981" s="306" t="str">
        <f t="shared" si="276"/>
        <v/>
      </c>
      <c r="N981" s="32" t="str">
        <f t="shared" si="277"/>
        <v/>
      </c>
      <c r="P981" s="307" t="str">
        <f t="shared" si="278"/>
        <v/>
      </c>
      <c r="Q981" s="307" t="str">
        <f t="shared" si="272"/>
        <v/>
      </c>
      <c r="R981" s="307" t="str">
        <f t="shared" si="279"/>
        <v/>
      </c>
      <c r="S981" s="307" t="str">
        <f t="shared" si="280"/>
        <v/>
      </c>
      <c r="T981" s="307" t="str">
        <f t="shared" si="281"/>
        <v/>
      </c>
      <c r="U981" s="307" t="str">
        <f t="shared" si="273"/>
        <v/>
      </c>
      <c r="V981" s="723"/>
      <c r="X981" s="308" t="str">
        <f t="shared" si="282"/>
        <v/>
      </c>
      <c r="Y981" s="309" t="str">
        <f t="shared" si="283"/>
        <v/>
      </c>
      <c r="Z981" s="308" t="str">
        <f t="shared" si="274"/>
        <v/>
      </c>
      <c r="AA981" s="308" t="b">
        <f t="shared" si="275"/>
        <v>1</v>
      </c>
      <c r="AB981" s="308" t="str">
        <f t="shared" si="284"/>
        <v/>
      </c>
      <c r="AC981" s="534" t="str">
        <f t="shared" si="285"/>
        <v/>
      </c>
      <c r="AD981" s="752" t="str">
        <f t="shared" si="286"/>
        <v/>
      </c>
      <c r="AE981" s="534" t="str">
        <f t="shared" si="287"/>
        <v/>
      </c>
      <c r="AF981" s="752" t="str">
        <f t="shared" si="288"/>
        <v/>
      </c>
    </row>
    <row r="982" spans="2:32" x14ac:dyDescent="0.25">
      <c r="B982" s="721"/>
      <c r="C982" s="531" t="str">
        <f>IFERROR(VLOOKUP(B982,'מצבת ורישום גנים'!B:D,3,0),"")</f>
        <v/>
      </c>
      <c r="D982" s="721"/>
      <c r="E982" s="723"/>
      <c r="F982" s="723"/>
      <c r="G982" s="723"/>
      <c r="H982" s="723"/>
      <c r="I982" s="992" t="str">
        <f t="shared" si="289"/>
        <v/>
      </c>
      <c r="J982" s="723"/>
      <c r="K982" s="724"/>
      <c r="L982" s="723"/>
      <c r="M982" s="306" t="str">
        <f t="shared" si="276"/>
        <v/>
      </c>
      <c r="N982" s="32" t="str">
        <f t="shared" si="277"/>
        <v/>
      </c>
      <c r="P982" s="307" t="str">
        <f t="shared" si="278"/>
        <v/>
      </c>
      <c r="Q982" s="307" t="str">
        <f t="shared" si="272"/>
        <v/>
      </c>
      <c r="R982" s="307" t="str">
        <f t="shared" si="279"/>
        <v/>
      </c>
      <c r="S982" s="307" t="str">
        <f t="shared" si="280"/>
        <v/>
      </c>
      <c r="T982" s="307" t="str">
        <f t="shared" si="281"/>
        <v/>
      </c>
      <c r="U982" s="307" t="str">
        <f t="shared" si="273"/>
        <v/>
      </c>
      <c r="V982" s="723"/>
      <c r="X982" s="308" t="str">
        <f t="shared" si="282"/>
        <v/>
      </c>
      <c r="Y982" s="309" t="str">
        <f t="shared" si="283"/>
        <v/>
      </c>
      <c r="Z982" s="308" t="str">
        <f t="shared" si="274"/>
        <v/>
      </c>
      <c r="AA982" s="308" t="b">
        <f t="shared" si="275"/>
        <v>1</v>
      </c>
      <c r="AB982" s="308" t="str">
        <f t="shared" si="284"/>
        <v/>
      </c>
      <c r="AC982" s="534" t="str">
        <f t="shared" si="285"/>
        <v/>
      </c>
      <c r="AD982" s="752" t="str">
        <f t="shared" si="286"/>
        <v/>
      </c>
      <c r="AE982" s="534" t="str">
        <f t="shared" si="287"/>
        <v/>
      </c>
      <c r="AF982" s="752" t="str">
        <f t="shared" si="288"/>
        <v/>
      </c>
    </row>
    <row r="983" spans="2:32" x14ac:dyDescent="0.25">
      <c r="B983" s="721"/>
      <c r="C983" s="531" t="str">
        <f>IFERROR(VLOOKUP(B983,'מצבת ורישום גנים'!B:D,3,0),"")</f>
        <v/>
      </c>
      <c r="D983" s="721"/>
      <c r="E983" s="723"/>
      <c r="F983" s="723"/>
      <c r="G983" s="723"/>
      <c r="H983" s="723"/>
      <c r="I983" s="992" t="str">
        <f t="shared" si="289"/>
        <v/>
      </c>
      <c r="J983" s="723"/>
      <c r="K983" s="724"/>
      <c r="L983" s="723"/>
      <c r="M983" s="306" t="str">
        <f t="shared" si="276"/>
        <v/>
      </c>
      <c r="N983" s="32" t="str">
        <f t="shared" si="277"/>
        <v/>
      </c>
      <c r="P983" s="307" t="str">
        <f t="shared" si="278"/>
        <v/>
      </c>
      <c r="Q983" s="307" t="str">
        <f t="shared" si="272"/>
        <v/>
      </c>
      <c r="R983" s="307" t="str">
        <f t="shared" si="279"/>
        <v/>
      </c>
      <c r="S983" s="307" t="str">
        <f t="shared" si="280"/>
        <v/>
      </c>
      <c r="T983" s="307" t="str">
        <f t="shared" si="281"/>
        <v/>
      </c>
      <c r="U983" s="307" t="str">
        <f t="shared" si="273"/>
        <v/>
      </c>
      <c r="V983" s="723"/>
      <c r="X983" s="308" t="str">
        <f t="shared" si="282"/>
        <v/>
      </c>
      <c r="Y983" s="309" t="str">
        <f t="shared" si="283"/>
        <v/>
      </c>
      <c r="Z983" s="308" t="str">
        <f t="shared" si="274"/>
        <v/>
      </c>
      <c r="AA983" s="308" t="b">
        <f t="shared" si="275"/>
        <v>1</v>
      </c>
      <c r="AB983" s="308" t="str">
        <f t="shared" si="284"/>
        <v/>
      </c>
      <c r="AC983" s="534" t="str">
        <f t="shared" si="285"/>
        <v/>
      </c>
      <c r="AD983" s="752" t="str">
        <f t="shared" si="286"/>
        <v/>
      </c>
      <c r="AE983" s="534" t="str">
        <f t="shared" si="287"/>
        <v/>
      </c>
      <c r="AF983" s="752" t="str">
        <f t="shared" si="288"/>
        <v/>
      </c>
    </row>
    <row r="984" spans="2:32" x14ac:dyDescent="0.25">
      <c r="B984" s="721"/>
      <c r="C984" s="531" t="str">
        <f>IFERROR(VLOOKUP(B984,'מצבת ורישום גנים'!B:D,3,0),"")</f>
        <v/>
      </c>
      <c r="D984" s="721"/>
      <c r="E984" s="723"/>
      <c r="F984" s="723"/>
      <c r="G984" s="723"/>
      <c r="H984" s="723"/>
      <c r="I984" s="992" t="str">
        <f t="shared" si="289"/>
        <v/>
      </c>
      <c r="J984" s="723"/>
      <c r="K984" s="724"/>
      <c r="L984" s="723"/>
      <c r="M984" s="306" t="str">
        <f t="shared" si="276"/>
        <v/>
      </c>
      <c r="N984" s="32" t="str">
        <f t="shared" si="277"/>
        <v/>
      </c>
      <c r="P984" s="307" t="str">
        <f t="shared" si="278"/>
        <v/>
      </c>
      <c r="Q984" s="307" t="str">
        <f t="shared" si="272"/>
        <v/>
      </c>
      <c r="R984" s="307" t="str">
        <f t="shared" si="279"/>
        <v/>
      </c>
      <c r="S984" s="307" t="str">
        <f t="shared" si="280"/>
        <v/>
      </c>
      <c r="T984" s="307" t="str">
        <f t="shared" si="281"/>
        <v/>
      </c>
      <c r="U984" s="307" t="str">
        <f t="shared" si="273"/>
        <v/>
      </c>
      <c r="V984" s="723"/>
      <c r="X984" s="308" t="str">
        <f t="shared" si="282"/>
        <v/>
      </c>
      <c r="Y984" s="309" t="str">
        <f t="shared" si="283"/>
        <v/>
      </c>
      <c r="Z984" s="308" t="str">
        <f t="shared" si="274"/>
        <v/>
      </c>
      <c r="AA984" s="308" t="b">
        <f t="shared" si="275"/>
        <v>1</v>
      </c>
      <c r="AB984" s="308" t="str">
        <f t="shared" si="284"/>
        <v/>
      </c>
      <c r="AC984" s="534" t="str">
        <f t="shared" si="285"/>
        <v/>
      </c>
      <c r="AD984" s="752" t="str">
        <f t="shared" si="286"/>
        <v/>
      </c>
      <c r="AE984" s="534" t="str">
        <f t="shared" si="287"/>
        <v/>
      </c>
      <c r="AF984" s="752" t="str">
        <f t="shared" si="288"/>
        <v/>
      </c>
    </row>
    <row r="985" spans="2:32" x14ac:dyDescent="0.25">
      <c r="B985" s="721"/>
      <c r="C985" s="531" t="str">
        <f>IFERROR(VLOOKUP(B985,'מצבת ורישום גנים'!B:D,3,0),"")</f>
        <v/>
      </c>
      <c r="D985" s="721"/>
      <c r="E985" s="723"/>
      <c r="F985" s="723"/>
      <c r="G985" s="723"/>
      <c r="H985" s="723"/>
      <c r="I985" s="992" t="str">
        <f t="shared" si="289"/>
        <v/>
      </c>
      <c r="J985" s="723"/>
      <c r="K985" s="724"/>
      <c r="L985" s="723"/>
      <c r="M985" s="306" t="str">
        <f t="shared" si="276"/>
        <v/>
      </c>
      <c r="N985" s="32" t="str">
        <f t="shared" si="277"/>
        <v/>
      </c>
      <c r="P985" s="307" t="str">
        <f t="shared" si="278"/>
        <v/>
      </c>
      <c r="Q985" s="307" t="str">
        <f t="shared" si="272"/>
        <v/>
      </c>
      <c r="R985" s="307" t="str">
        <f t="shared" si="279"/>
        <v/>
      </c>
      <c r="S985" s="307" t="str">
        <f t="shared" si="280"/>
        <v/>
      </c>
      <c r="T985" s="307" t="str">
        <f t="shared" si="281"/>
        <v/>
      </c>
      <c r="U985" s="307" t="str">
        <f t="shared" si="273"/>
        <v/>
      </c>
      <c r="V985" s="723"/>
      <c r="X985" s="308" t="str">
        <f t="shared" si="282"/>
        <v/>
      </c>
      <c r="Y985" s="309" t="str">
        <f t="shared" si="283"/>
        <v/>
      </c>
      <c r="Z985" s="308" t="str">
        <f t="shared" si="274"/>
        <v/>
      </c>
      <c r="AA985" s="308" t="b">
        <f t="shared" si="275"/>
        <v>1</v>
      </c>
      <c r="AB985" s="308" t="str">
        <f t="shared" si="284"/>
        <v/>
      </c>
      <c r="AC985" s="534" t="str">
        <f t="shared" si="285"/>
        <v/>
      </c>
      <c r="AD985" s="752" t="str">
        <f t="shared" si="286"/>
        <v/>
      </c>
      <c r="AE985" s="534" t="str">
        <f t="shared" si="287"/>
        <v/>
      </c>
      <c r="AF985" s="752" t="str">
        <f t="shared" si="288"/>
        <v/>
      </c>
    </row>
    <row r="986" spans="2:32" x14ac:dyDescent="0.25">
      <c r="B986" s="721"/>
      <c r="C986" s="531" t="str">
        <f>IFERROR(VLOOKUP(B986,'מצבת ורישום גנים'!B:D,3,0),"")</f>
        <v/>
      </c>
      <c r="D986" s="721"/>
      <c r="E986" s="723"/>
      <c r="F986" s="723"/>
      <c r="G986" s="723"/>
      <c r="H986" s="723"/>
      <c r="I986" s="992" t="str">
        <f t="shared" si="289"/>
        <v/>
      </c>
      <c r="J986" s="723"/>
      <c r="K986" s="724"/>
      <c r="L986" s="723"/>
      <c r="M986" s="306" t="str">
        <f t="shared" si="276"/>
        <v/>
      </c>
      <c r="N986" s="32" t="str">
        <f t="shared" si="277"/>
        <v/>
      </c>
      <c r="P986" s="307" t="str">
        <f t="shared" si="278"/>
        <v/>
      </c>
      <c r="Q986" s="307" t="str">
        <f t="shared" si="272"/>
        <v/>
      </c>
      <c r="R986" s="307" t="str">
        <f t="shared" si="279"/>
        <v/>
      </c>
      <c r="S986" s="307" t="str">
        <f t="shared" si="280"/>
        <v/>
      </c>
      <c r="T986" s="307" t="str">
        <f t="shared" si="281"/>
        <v/>
      </c>
      <c r="U986" s="307" t="str">
        <f t="shared" si="273"/>
        <v/>
      </c>
      <c r="V986" s="723"/>
      <c r="X986" s="308" t="str">
        <f t="shared" si="282"/>
        <v/>
      </c>
      <c r="Y986" s="309" t="str">
        <f t="shared" si="283"/>
        <v/>
      </c>
      <c r="Z986" s="308" t="str">
        <f t="shared" si="274"/>
        <v/>
      </c>
      <c r="AA986" s="308" t="b">
        <f t="shared" si="275"/>
        <v>1</v>
      </c>
      <c r="AB986" s="308" t="str">
        <f t="shared" si="284"/>
        <v/>
      </c>
      <c r="AC986" s="534" t="str">
        <f t="shared" si="285"/>
        <v/>
      </c>
      <c r="AD986" s="752" t="str">
        <f t="shared" si="286"/>
        <v/>
      </c>
      <c r="AE986" s="534" t="str">
        <f t="shared" si="287"/>
        <v/>
      </c>
      <c r="AF986" s="752" t="str">
        <f t="shared" si="288"/>
        <v/>
      </c>
    </row>
    <row r="987" spans="2:32" x14ac:dyDescent="0.25">
      <c r="B987" s="721"/>
      <c r="C987" s="531" t="str">
        <f>IFERROR(VLOOKUP(B987,'מצבת ורישום גנים'!B:D,3,0),"")</f>
        <v/>
      </c>
      <c r="D987" s="721"/>
      <c r="E987" s="723"/>
      <c r="F987" s="723"/>
      <c r="G987" s="723"/>
      <c r="H987" s="723"/>
      <c r="I987" s="992" t="str">
        <f t="shared" si="289"/>
        <v/>
      </c>
      <c r="J987" s="723"/>
      <c r="K987" s="724"/>
      <c r="L987" s="723"/>
      <c r="M987" s="306" t="str">
        <f t="shared" si="276"/>
        <v/>
      </c>
      <c r="N987" s="32" t="str">
        <f t="shared" si="277"/>
        <v/>
      </c>
      <c r="P987" s="307" t="str">
        <f t="shared" si="278"/>
        <v/>
      </c>
      <c r="Q987" s="307" t="str">
        <f t="shared" si="272"/>
        <v/>
      </c>
      <c r="R987" s="307" t="str">
        <f t="shared" si="279"/>
        <v/>
      </c>
      <c r="S987" s="307" t="str">
        <f t="shared" si="280"/>
        <v/>
      </c>
      <c r="T987" s="307" t="str">
        <f t="shared" si="281"/>
        <v/>
      </c>
      <c r="U987" s="307" t="str">
        <f t="shared" si="273"/>
        <v/>
      </c>
      <c r="V987" s="723"/>
      <c r="X987" s="308" t="str">
        <f t="shared" si="282"/>
        <v/>
      </c>
      <c r="Y987" s="309" t="str">
        <f t="shared" si="283"/>
        <v/>
      </c>
      <c r="Z987" s="308" t="str">
        <f t="shared" si="274"/>
        <v/>
      </c>
      <c r="AA987" s="308" t="b">
        <f t="shared" si="275"/>
        <v>1</v>
      </c>
      <c r="AB987" s="308" t="str">
        <f t="shared" si="284"/>
        <v/>
      </c>
      <c r="AC987" s="534" t="str">
        <f t="shared" si="285"/>
        <v/>
      </c>
      <c r="AD987" s="752" t="str">
        <f t="shared" si="286"/>
        <v/>
      </c>
      <c r="AE987" s="534" t="str">
        <f t="shared" si="287"/>
        <v/>
      </c>
      <c r="AF987" s="752" t="str">
        <f t="shared" si="288"/>
        <v/>
      </c>
    </row>
    <row r="988" spans="2:32" x14ac:dyDescent="0.25">
      <c r="B988" s="721"/>
      <c r="C988" s="531" t="str">
        <f>IFERROR(VLOOKUP(B988,'מצבת ורישום גנים'!B:D,3,0),"")</f>
        <v/>
      </c>
      <c r="D988" s="721"/>
      <c r="E988" s="723"/>
      <c r="F988" s="723"/>
      <c r="G988" s="723"/>
      <c r="H988" s="723"/>
      <c r="I988" s="992" t="str">
        <f t="shared" si="289"/>
        <v/>
      </c>
      <c r="J988" s="723"/>
      <c r="K988" s="724"/>
      <c r="L988" s="723"/>
      <c r="M988" s="306" t="str">
        <f t="shared" si="276"/>
        <v/>
      </c>
      <c r="N988" s="32" t="str">
        <f t="shared" si="277"/>
        <v/>
      </c>
      <c r="P988" s="307" t="str">
        <f t="shared" si="278"/>
        <v/>
      </c>
      <c r="Q988" s="307" t="str">
        <f t="shared" si="272"/>
        <v/>
      </c>
      <c r="R988" s="307" t="str">
        <f t="shared" si="279"/>
        <v/>
      </c>
      <c r="S988" s="307" t="str">
        <f t="shared" si="280"/>
        <v/>
      </c>
      <c r="T988" s="307" t="str">
        <f t="shared" si="281"/>
        <v/>
      </c>
      <c r="U988" s="307" t="str">
        <f t="shared" si="273"/>
        <v/>
      </c>
      <c r="V988" s="723"/>
      <c r="X988" s="308" t="str">
        <f t="shared" si="282"/>
        <v/>
      </c>
      <c r="Y988" s="309" t="str">
        <f t="shared" si="283"/>
        <v/>
      </c>
      <c r="Z988" s="308" t="str">
        <f t="shared" si="274"/>
        <v/>
      </c>
      <c r="AA988" s="308" t="b">
        <f t="shared" si="275"/>
        <v>1</v>
      </c>
      <c r="AB988" s="308" t="str">
        <f t="shared" si="284"/>
        <v/>
      </c>
      <c r="AC988" s="534" t="str">
        <f t="shared" si="285"/>
        <v/>
      </c>
      <c r="AD988" s="752" t="str">
        <f t="shared" si="286"/>
        <v/>
      </c>
      <c r="AE988" s="534" t="str">
        <f t="shared" si="287"/>
        <v/>
      </c>
      <c r="AF988" s="752" t="str">
        <f t="shared" si="288"/>
        <v/>
      </c>
    </row>
    <row r="989" spans="2:32" x14ac:dyDescent="0.25">
      <c r="B989" s="721"/>
      <c r="C989" s="531" t="str">
        <f>IFERROR(VLOOKUP(B989,'מצבת ורישום גנים'!B:D,3,0),"")</f>
        <v/>
      </c>
      <c r="D989" s="721"/>
      <c r="E989" s="723"/>
      <c r="F989" s="723"/>
      <c r="G989" s="723"/>
      <c r="H989" s="723"/>
      <c r="I989" s="992" t="str">
        <f t="shared" si="289"/>
        <v/>
      </c>
      <c r="J989" s="723"/>
      <c r="K989" s="724"/>
      <c r="L989" s="723"/>
      <c r="M989" s="306" t="str">
        <f t="shared" si="276"/>
        <v/>
      </c>
      <c r="N989" s="32" t="str">
        <f t="shared" si="277"/>
        <v/>
      </c>
      <c r="P989" s="307" t="str">
        <f t="shared" si="278"/>
        <v/>
      </c>
      <c r="Q989" s="307" t="str">
        <f t="shared" si="272"/>
        <v/>
      </c>
      <c r="R989" s="307" t="str">
        <f t="shared" si="279"/>
        <v/>
      </c>
      <c r="S989" s="307" t="str">
        <f t="shared" si="280"/>
        <v/>
      </c>
      <c r="T989" s="307" t="str">
        <f t="shared" si="281"/>
        <v/>
      </c>
      <c r="U989" s="307" t="str">
        <f t="shared" si="273"/>
        <v/>
      </c>
      <c r="V989" s="723"/>
      <c r="X989" s="308" t="str">
        <f t="shared" si="282"/>
        <v/>
      </c>
      <c r="Y989" s="309" t="str">
        <f t="shared" si="283"/>
        <v/>
      </c>
      <c r="Z989" s="308" t="str">
        <f t="shared" si="274"/>
        <v/>
      </c>
      <c r="AA989" s="308" t="b">
        <f t="shared" si="275"/>
        <v>1</v>
      </c>
      <c r="AB989" s="308" t="str">
        <f t="shared" si="284"/>
        <v/>
      </c>
      <c r="AC989" s="534" t="str">
        <f t="shared" si="285"/>
        <v/>
      </c>
      <c r="AD989" s="752" t="str">
        <f t="shared" si="286"/>
        <v/>
      </c>
      <c r="AE989" s="534" t="str">
        <f t="shared" si="287"/>
        <v/>
      </c>
      <c r="AF989" s="752" t="str">
        <f t="shared" si="288"/>
        <v/>
      </c>
    </row>
    <row r="990" spans="2:32" x14ac:dyDescent="0.25">
      <c r="B990" s="721"/>
      <c r="C990" s="531" t="str">
        <f>IFERROR(VLOOKUP(B990,'מצבת ורישום גנים'!B:D,3,0),"")</f>
        <v/>
      </c>
      <c r="D990" s="721"/>
      <c r="E990" s="723"/>
      <c r="F990" s="723"/>
      <c r="G990" s="723"/>
      <c r="H990" s="723"/>
      <c r="I990" s="992" t="str">
        <f t="shared" si="289"/>
        <v/>
      </c>
      <c r="J990" s="723"/>
      <c r="K990" s="724"/>
      <c r="L990" s="723"/>
      <c r="M990" s="306" t="str">
        <f t="shared" si="276"/>
        <v/>
      </c>
      <c r="N990" s="32" t="str">
        <f t="shared" si="277"/>
        <v/>
      </c>
      <c r="P990" s="307" t="str">
        <f t="shared" si="278"/>
        <v/>
      </c>
      <c r="Q990" s="307" t="str">
        <f t="shared" si="272"/>
        <v/>
      </c>
      <c r="R990" s="307" t="str">
        <f t="shared" si="279"/>
        <v/>
      </c>
      <c r="S990" s="307" t="str">
        <f t="shared" si="280"/>
        <v/>
      </c>
      <c r="T990" s="307" t="str">
        <f t="shared" si="281"/>
        <v/>
      </c>
      <c r="U990" s="307" t="str">
        <f t="shared" si="273"/>
        <v/>
      </c>
      <c r="V990" s="723"/>
      <c r="X990" s="308" t="str">
        <f t="shared" si="282"/>
        <v/>
      </c>
      <c r="Y990" s="309" t="str">
        <f t="shared" si="283"/>
        <v/>
      </c>
      <c r="Z990" s="308" t="str">
        <f t="shared" si="274"/>
        <v/>
      </c>
      <c r="AA990" s="308" t="b">
        <f t="shared" si="275"/>
        <v>1</v>
      </c>
      <c r="AB990" s="308" t="str">
        <f t="shared" si="284"/>
        <v/>
      </c>
      <c r="AC990" s="534" t="str">
        <f t="shared" si="285"/>
        <v/>
      </c>
      <c r="AD990" s="752" t="str">
        <f t="shared" si="286"/>
        <v/>
      </c>
      <c r="AE990" s="534" t="str">
        <f t="shared" si="287"/>
        <v/>
      </c>
      <c r="AF990" s="752" t="str">
        <f t="shared" si="288"/>
        <v/>
      </c>
    </row>
    <row r="991" spans="2:32" x14ac:dyDescent="0.25">
      <c r="B991" s="721"/>
      <c r="C991" s="531" t="str">
        <f>IFERROR(VLOOKUP(B991,'מצבת ורישום גנים'!B:D,3,0),"")</f>
        <v/>
      </c>
      <c r="D991" s="721"/>
      <c r="E991" s="723"/>
      <c r="F991" s="723"/>
      <c r="G991" s="723"/>
      <c r="H991" s="723"/>
      <c r="I991" s="992" t="str">
        <f t="shared" si="289"/>
        <v/>
      </c>
      <c r="J991" s="723"/>
      <c r="K991" s="724"/>
      <c r="L991" s="723"/>
      <c r="M991" s="306" t="str">
        <f t="shared" si="276"/>
        <v/>
      </c>
      <c r="N991" s="32" t="str">
        <f t="shared" si="277"/>
        <v/>
      </c>
      <c r="P991" s="307" t="str">
        <f t="shared" si="278"/>
        <v/>
      </c>
      <c r="Q991" s="307" t="str">
        <f t="shared" si="272"/>
        <v/>
      </c>
      <c r="R991" s="307" t="str">
        <f t="shared" si="279"/>
        <v/>
      </c>
      <c r="S991" s="307" t="str">
        <f t="shared" si="280"/>
        <v/>
      </c>
      <c r="T991" s="307" t="str">
        <f t="shared" si="281"/>
        <v/>
      </c>
      <c r="U991" s="307" t="str">
        <f t="shared" si="273"/>
        <v/>
      </c>
      <c r="V991" s="723"/>
      <c r="X991" s="308" t="str">
        <f t="shared" si="282"/>
        <v/>
      </c>
      <c r="Y991" s="309" t="str">
        <f t="shared" si="283"/>
        <v/>
      </c>
      <c r="Z991" s="308" t="str">
        <f t="shared" si="274"/>
        <v/>
      </c>
      <c r="AA991" s="308" t="b">
        <f t="shared" si="275"/>
        <v>1</v>
      </c>
      <c r="AB991" s="308" t="str">
        <f t="shared" si="284"/>
        <v/>
      </c>
      <c r="AC991" s="534" t="str">
        <f t="shared" si="285"/>
        <v/>
      </c>
      <c r="AD991" s="752" t="str">
        <f t="shared" si="286"/>
        <v/>
      </c>
      <c r="AE991" s="534" t="str">
        <f t="shared" si="287"/>
        <v/>
      </c>
      <c r="AF991" s="752" t="str">
        <f t="shared" si="288"/>
        <v/>
      </c>
    </row>
    <row r="992" spans="2:32" x14ac:dyDescent="0.25">
      <c r="B992" s="721"/>
      <c r="C992" s="531" t="str">
        <f>IFERROR(VLOOKUP(B992,'מצבת ורישום גנים'!B:D,3,0),"")</f>
        <v/>
      </c>
      <c r="D992" s="721"/>
      <c r="E992" s="723"/>
      <c r="F992" s="723"/>
      <c r="G992" s="723"/>
      <c r="H992" s="723"/>
      <c r="I992" s="992" t="str">
        <f t="shared" si="289"/>
        <v/>
      </c>
      <c r="J992" s="723"/>
      <c r="K992" s="724"/>
      <c r="L992" s="723"/>
      <c r="M992" s="306" t="str">
        <f t="shared" si="276"/>
        <v/>
      </c>
      <c r="N992" s="32" t="str">
        <f t="shared" si="277"/>
        <v/>
      </c>
      <c r="P992" s="307" t="str">
        <f t="shared" si="278"/>
        <v/>
      </c>
      <c r="Q992" s="307" t="str">
        <f t="shared" si="272"/>
        <v/>
      </c>
      <c r="R992" s="307" t="str">
        <f t="shared" si="279"/>
        <v/>
      </c>
      <c r="S992" s="307" t="str">
        <f t="shared" si="280"/>
        <v/>
      </c>
      <c r="T992" s="307" t="str">
        <f t="shared" si="281"/>
        <v/>
      </c>
      <c r="U992" s="307" t="str">
        <f t="shared" si="273"/>
        <v/>
      </c>
      <c r="V992" s="723"/>
      <c r="X992" s="308" t="str">
        <f t="shared" si="282"/>
        <v/>
      </c>
      <c r="Y992" s="309" t="str">
        <f t="shared" si="283"/>
        <v/>
      </c>
      <c r="Z992" s="308" t="str">
        <f t="shared" si="274"/>
        <v/>
      </c>
      <c r="AA992" s="308" t="b">
        <f t="shared" si="275"/>
        <v>1</v>
      </c>
      <c r="AB992" s="308" t="str">
        <f t="shared" si="284"/>
        <v/>
      </c>
      <c r="AC992" s="534" t="str">
        <f t="shared" si="285"/>
        <v/>
      </c>
      <c r="AD992" s="752" t="str">
        <f t="shared" si="286"/>
        <v/>
      </c>
      <c r="AE992" s="534" t="str">
        <f t="shared" si="287"/>
        <v/>
      </c>
      <c r="AF992" s="752" t="str">
        <f t="shared" si="288"/>
        <v/>
      </c>
    </row>
    <row r="993" spans="2:32" x14ac:dyDescent="0.25">
      <c r="B993" s="721"/>
      <c r="C993" s="531" t="str">
        <f>IFERROR(VLOOKUP(B993,'מצבת ורישום גנים'!B:D,3,0),"")</f>
        <v/>
      </c>
      <c r="D993" s="721"/>
      <c r="E993" s="723"/>
      <c r="F993" s="723"/>
      <c r="G993" s="723"/>
      <c r="H993" s="723"/>
      <c r="I993" s="992" t="str">
        <f t="shared" si="289"/>
        <v/>
      </c>
      <c r="J993" s="723"/>
      <c r="K993" s="724"/>
      <c r="L993" s="723"/>
      <c r="M993" s="306" t="str">
        <f t="shared" si="276"/>
        <v/>
      </c>
      <c r="N993" s="32" t="str">
        <f t="shared" si="277"/>
        <v/>
      </c>
      <c r="P993" s="307" t="str">
        <f t="shared" si="278"/>
        <v/>
      </c>
      <c r="Q993" s="307" t="str">
        <f t="shared" si="272"/>
        <v/>
      </c>
      <c r="R993" s="307" t="str">
        <f t="shared" si="279"/>
        <v/>
      </c>
      <c r="S993" s="307" t="str">
        <f t="shared" si="280"/>
        <v/>
      </c>
      <c r="T993" s="307" t="str">
        <f t="shared" si="281"/>
        <v/>
      </c>
      <c r="U993" s="307" t="str">
        <f t="shared" si="273"/>
        <v/>
      </c>
      <c r="V993" s="723"/>
      <c r="X993" s="308" t="str">
        <f t="shared" si="282"/>
        <v/>
      </c>
      <c r="Y993" s="309" t="str">
        <f t="shared" si="283"/>
        <v/>
      </c>
      <c r="Z993" s="308" t="str">
        <f t="shared" si="274"/>
        <v/>
      </c>
      <c r="AA993" s="308" t="b">
        <f t="shared" si="275"/>
        <v>1</v>
      </c>
      <c r="AB993" s="308" t="str">
        <f t="shared" si="284"/>
        <v/>
      </c>
      <c r="AC993" s="534" t="str">
        <f t="shared" si="285"/>
        <v/>
      </c>
      <c r="AD993" s="752" t="str">
        <f t="shared" si="286"/>
        <v/>
      </c>
      <c r="AE993" s="534" t="str">
        <f t="shared" si="287"/>
        <v/>
      </c>
      <c r="AF993" s="752" t="str">
        <f t="shared" si="288"/>
        <v/>
      </c>
    </row>
    <row r="994" spans="2:32" x14ac:dyDescent="0.25">
      <c r="B994" s="721"/>
      <c r="C994" s="531" t="str">
        <f>IFERROR(VLOOKUP(B994,'מצבת ורישום גנים'!B:D,3,0),"")</f>
        <v/>
      </c>
      <c r="D994" s="721"/>
      <c r="E994" s="723"/>
      <c r="F994" s="723"/>
      <c r="G994" s="723"/>
      <c r="H994" s="723"/>
      <c r="I994" s="992" t="str">
        <f t="shared" si="289"/>
        <v/>
      </c>
      <c r="J994" s="723"/>
      <c r="K994" s="724"/>
      <c r="L994" s="723"/>
      <c r="M994" s="306" t="str">
        <f t="shared" si="276"/>
        <v/>
      </c>
      <c r="N994" s="32" t="str">
        <f t="shared" si="277"/>
        <v/>
      </c>
      <c r="P994" s="307" t="str">
        <f t="shared" si="278"/>
        <v/>
      </c>
      <c r="Q994" s="307" t="str">
        <f t="shared" si="272"/>
        <v/>
      </c>
      <c r="R994" s="307" t="str">
        <f t="shared" si="279"/>
        <v/>
      </c>
      <c r="S994" s="307" t="str">
        <f t="shared" si="280"/>
        <v/>
      </c>
      <c r="T994" s="307" t="str">
        <f t="shared" si="281"/>
        <v/>
      </c>
      <c r="U994" s="307" t="str">
        <f t="shared" si="273"/>
        <v/>
      </c>
      <c r="V994" s="723"/>
      <c r="X994" s="308" t="str">
        <f t="shared" si="282"/>
        <v/>
      </c>
      <c r="Y994" s="309" t="str">
        <f t="shared" si="283"/>
        <v/>
      </c>
      <c r="Z994" s="308" t="str">
        <f t="shared" si="274"/>
        <v/>
      </c>
      <c r="AA994" s="308" t="b">
        <f t="shared" si="275"/>
        <v>1</v>
      </c>
      <c r="AB994" s="308" t="str">
        <f t="shared" si="284"/>
        <v/>
      </c>
      <c r="AC994" s="534" t="str">
        <f t="shared" si="285"/>
        <v/>
      </c>
      <c r="AD994" s="752" t="str">
        <f t="shared" si="286"/>
        <v/>
      </c>
      <c r="AE994" s="534" t="str">
        <f t="shared" si="287"/>
        <v/>
      </c>
      <c r="AF994" s="752" t="str">
        <f t="shared" si="288"/>
        <v/>
      </c>
    </row>
    <row r="995" spans="2:32" x14ac:dyDescent="0.25">
      <c r="B995" s="721"/>
      <c r="C995" s="531" t="str">
        <f>IFERROR(VLOOKUP(B995,'מצבת ורישום גנים'!B:D,3,0),"")</f>
        <v/>
      </c>
      <c r="D995" s="721"/>
      <c r="E995" s="723"/>
      <c r="F995" s="723"/>
      <c r="G995" s="723"/>
      <c r="H995" s="723"/>
      <c r="I995" s="992" t="str">
        <f t="shared" si="289"/>
        <v/>
      </c>
      <c r="J995" s="723"/>
      <c r="K995" s="724"/>
      <c r="L995" s="723"/>
      <c r="M995" s="306" t="str">
        <f t="shared" si="276"/>
        <v/>
      </c>
      <c r="N995" s="32" t="str">
        <f t="shared" si="277"/>
        <v/>
      </c>
      <c r="P995" s="307" t="str">
        <f t="shared" si="278"/>
        <v/>
      </c>
      <c r="Q995" s="307" t="str">
        <f t="shared" si="272"/>
        <v/>
      </c>
      <c r="R995" s="307" t="str">
        <f t="shared" si="279"/>
        <v/>
      </c>
      <c r="S995" s="307" t="str">
        <f t="shared" si="280"/>
        <v/>
      </c>
      <c r="T995" s="307" t="str">
        <f t="shared" si="281"/>
        <v/>
      </c>
      <c r="U995" s="307" t="str">
        <f t="shared" si="273"/>
        <v/>
      </c>
      <c r="V995" s="723"/>
      <c r="X995" s="308" t="str">
        <f t="shared" si="282"/>
        <v/>
      </c>
      <c r="Y995" s="309" t="str">
        <f t="shared" si="283"/>
        <v/>
      </c>
      <c r="Z995" s="308" t="str">
        <f t="shared" si="274"/>
        <v/>
      </c>
      <c r="AA995" s="308" t="b">
        <f t="shared" si="275"/>
        <v>1</v>
      </c>
      <c r="AB995" s="308" t="str">
        <f t="shared" si="284"/>
        <v/>
      </c>
      <c r="AC995" s="534" t="str">
        <f t="shared" si="285"/>
        <v/>
      </c>
      <c r="AD995" s="752" t="str">
        <f t="shared" si="286"/>
        <v/>
      </c>
      <c r="AE995" s="534" t="str">
        <f t="shared" si="287"/>
        <v/>
      </c>
      <c r="AF995" s="752" t="str">
        <f t="shared" si="288"/>
        <v/>
      </c>
    </row>
    <row r="996" spans="2:32" x14ac:dyDescent="0.25">
      <c r="B996" s="721"/>
      <c r="C996" s="531" t="str">
        <f>IFERROR(VLOOKUP(B996,'מצבת ורישום גנים'!B:D,3,0),"")</f>
        <v/>
      </c>
      <c r="D996" s="721"/>
      <c r="E996" s="723"/>
      <c r="F996" s="723"/>
      <c r="G996" s="723"/>
      <c r="H996" s="723"/>
      <c r="I996" s="992" t="str">
        <f t="shared" si="289"/>
        <v/>
      </c>
      <c r="J996" s="723"/>
      <c r="K996" s="724"/>
      <c r="L996" s="723"/>
      <c r="M996" s="306" t="str">
        <f t="shared" si="276"/>
        <v/>
      </c>
      <c r="N996" s="32" t="str">
        <f t="shared" si="277"/>
        <v/>
      </c>
      <c r="P996" s="307" t="str">
        <f t="shared" si="278"/>
        <v/>
      </c>
      <c r="Q996" s="307" t="str">
        <f t="shared" si="272"/>
        <v/>
      </c>
      <c r="R996" s="307" t="str">
        <f t="shared" si="279"/>
        <v/>
      </c>
      <c r="S996" s="307" t="str">
        <f t="shared" si="280"/>
        <v/>
      </c>
      <c r="T996" s="307" t="str">
        <f t="shared" si="281"/>
        <v/>
      </c>
      <c r="U996" s="307" t="str">
        <f t="shared" si="273"/>
        <v/>
      </c>
      <c r="V996" s="723"/>
      <c r="X996" s="308" t="str">
        <f t="shared" si="282"/>
        <v/>
      </c>
      <c r="Y996" s="309" t="str">
        <f t="shared" si="283"/>
        <v/>
      </c>
      <c r="Z996" s="308" t="str">
        <f t="shared" si="274"/>
        <v/>
      </c>
      <c r="AA996" s="308" t="b">
        <f t="shared" si="275"/>
        <v>1</v>
      </c>
      <c r="AB996" s="308" t="str">
        <f t="shared" si="284"/>
        <v/>
      </c>
      <c r="AC996" s="534" t="str">
        <f t="shared" si="285"/>
        <v/>
      </c>
      <c r="AD996" s="752" t="str">
        <f t="shared" si="286"/>
        <v/>
      </c>
      <c r="AE996" s="534" t="str">
        <f t="shared" si="287"/>
        <v/>
      </c>
      <c r="AF996" s="752" t="str">
        <f t="shared" si="288"/>
        <v/>
      </c>
    </row>
    <row r="997" spans="2:32" x14ac:dyDescent="0.25">
      <c r="B997" s="721"/>
      <c r="C997" s="531" t="str">
        <f>IFERROR(VLOOKUP(B997,'מצבת ורישום גנים'!B:D,3,0),"")</f>
        <v/>
      </c>
      <c r="D997" s="721"/>
      <c r="E997" s="723"/>
      <c r="F997" s="723"/>
      <c r="G997" s="723"/>
      <c r="H997" s="723"/>
      <c r="I997" s="992" t="str">
        <f t="shared" si="289"/>
        <v/>
      </c>
      <c r="J997" s="723"/>
      <c r="K997" s="724"/>
      <c r="L997" s="723"/>
      <c r="M997" s="306" t="str">
        <f t="shared" si="276"/>
        <v/>
      </c>
      <c r="N997" s="32" t="str">
        <f t="shared" si="277"/>
        <v/>
      </c>
      <c r="P997" s="307" t="str">
        <f t="shared" si="278"/>
        <v/>
      </c>
      <c r="Q997" s="307" t="str">
        <f t="shared" si="272"/>
        <v/>
      </c>
      <c r="R997" s="307" t="str">
        <f t="shared" si="279"/>
        <v/>
      </c>
      <c r="S997" s="307" t="str">
        <f t="shared" si="280"/>
        <v/>
      </c>
      <c r="T997" s="307" t="str">
        <f t="shared" si="281"/>
        <v/>
      </c>
      <c r="U997" s="307" t="str">
        <f t="shared" si="273"/>
        <v/>
      </c>
      <c r="V997" s="723"/>
      <c r="X997" s="308" t="str">
        <f t="shared" si="282"/>
        <v/>
      </c>
      <c r="Y997" s="309" t="str">
        <f t="shared" si="283"/>
        <v/>
      </c>
      <c r="Z997" s="308" t="str">
        <f t="shared" si="274"/>
        <v/>
      </c>
      <c r="AA997" s="308" t="b">
        <f t="shared" si="275"/>
        <v>1</v>
      </c>
      <c r="AB997" s="308" t="str">
        <f t="shared" si="284"/>
        <v/>
      </c>
      <c r="AC997" s="534" t="str">
        <f t="shared" si="285"/>
        <v/>
      </c>
      <c r="AD997" s="752" t="str">
        <f t="shared" si="286"/>
        <v/>
      </c>
      <c r="AE997" s="534" t="str">
        <f t="shared" si="287"/>
        <v/>
      </c>
      <c r="AF997" s="752" t="str">
        <f t="shared" si="288"/>
        <v/>
      </c>
    </row>
    <row r="998" spans="2:32" x14ac:dyDescent="0.25">
      <c r="B998" s="721"/>
      <c r="C998" s="531" t="str">
        <f>IFERROR(VLOOKUP(B998,'מצבת ורישום גנים'!B:D,3,0),"")</f>
        <v/>
      </c>
      <c r="D998" s="721"/>
      <c r="E998" s="723"/>
      <c r="F998" s="723"/>
      <c r="G998" s="723"/>
      <c r="H998" s="723"/>
      <c r="I998" s="992" t="str">
        <f t="shared" si="289"/>
        <v/>
      </c>
      <c r="J998" s="723"/>
      <c r="K998" s="724"/>
      <c r="L998" s="723"/>
      <c r="M998" s="306" t="str">
        <f t="shared" si="276"/>
        <v/>
      </c>
      <c r="N998" s="32" t="str">
        <f t="shared" si="277"/>
        <v/>
      </c>
      <c r="P998" s="307" t="str">
        <f t="shared" si="278"/>
        <v/>
      </c>
      <c r="Q998" s="307" t="str">
        <f t="shared" si="272"/>
        <v/>
      </c>
      <c r="R998" s="307" t="str">
        <f t="shared" si="279"/>
        <v/>
      </c>
      <c r="S998" s="307" t="str">
        <f t="shared" si="280"/>
        <v/>
      </c>
      <c r="T998" s="307" t="str">
        <f t="shared" si="281"/>
        <v/>
      </c>
      <c r="U998" s="307" t="str">
        <f t="shared" si="273"/>
        <v/>
      </c>
      <c r="V998" s="723"/>
      <c r="X998" s="308" t="str">
        <f t="shared" si="282"/>
        <v/>
      </c>
      <c r="Y998" s="309" t="str">
        <f t="shared" si="283"/>
        <v/>
      </c>
      <c r="Z998" s="308" t="str">
        <f t="shared" si="274"/>
        <v/>
      </c>
      <c r="AA998" s="308" t="b">
        <f t="shared" si="275"/>
        <v>1</v>
      </c>
      <c r="AB998" s="308" t="str">
        <f t="shared" si="284"/>
        <v/>
      </c>
      <c r="AC998" s="534" t="str">
        <f t="shared" si="285"/>
        <v/>
      </c>
      <c r="AD998" s="752" t="str">
        <f t="shared" si="286"/>
        <v/>
      </c>
      <c r="AE998" s="534" t="str">
        <f t="shared" si="287"/>
        <v/>
      </c>
      <c r="AF998" s="752" t="str">
        <f t="shared" si="288"/>
        <v/>
      </c>
    </row>
    <row r="999" spans="2:32" x14ac:dyDescent="0.25">
      <c r="B999" s="721"/>
      <c r="C999" s="531" t="str">
        <f>IFERROR(VLOOKUP(B999,'מצבת ורישום גנים'!B:D,3,0),"")</f>
        <v/>
      </c>
      <c r="D999" s="721"/>
      <c r="E999" s="723"/>
      <c r="F999" s="723"/>
      <c r="G999" s="723"/>
      <c r="H999" s="723"/>
      <c r="I999" s="992" t="str">
        <f t="shared" si="289"/>
        <v/>
      </c>
      <c r="J999" s="723"/>
      <c r="K999" s="724"/>
      <c r="L999" s="723"/>
      <c r="M999" s="306" t="str">
        <f t="shared" si="276"/>
        <v/>
      </c>
      <c r="N999" s="32" t="str">
        <f t="shared" si="277"/>
        <v/>
      </c>
      <c r="P999" s="307" t="str">
        <f t="shared" si="278"/>
        <v/>
      </c>
      <c r="Q999" s="307" t="str">
        <f t="shared" si="272"/>
        <v/>
      </c>
      <c r="R999" s="307" t="str">
        <f t="shared" si="279"/>
        <v/>
      </c>
      <c r="S999" s="307" t="str">
        <f t="shared" si="280"/>
        <v/>
      </c>
      <c r="T999" s="307" t="str">
        <f t="shared" si="281"/>
        <v/>
      </c>
      <c r="U999" s="307" t="str">
        <f t="shared" si="273"/>
        <v/>
      </c>
      <c r="V999" s="723"/>
      <c r="X999" s="308" t="str">
        <f t="shared" si="282"/>
        <v/>
      </c>
      <c r="Y999" s="309" t="str">
        <f t="shared" si="283"/>
        <v/>
      </c>
      <c r="Z999" s="308" t="str">
        <f t="shared" si="274"/>
        <v/>
      </c>
      <c r="AA999" s="308" t="b">
        <f t="shared" si="275"/>
        <v>1</v>
      </c>
      <c r="AB999" s="308" t="str">
        <f t="shared" si="284"/>
        <v/>
      </c>
      <c r="AC999" s="534" t="str">
        <f t="shared" si="285"/>
        <v/>
      </c>
      <c r="AD999" s="752" t="str">
        <f t="shared" si="286"/>
        <v/>
      </c>
      <c r="AE999" s="534" t="str">
        <f t="shared" si="287"/>
        <v/>
      </c>
      <c r="AF999" s="752" t="str">
        <f t="shared" si="288"/>
        <v/>
      </c>
    </row>
    <row r="1000" spans="2:32" x14ac:dyDescent="0.25">
      <c r="B1000" s="721"/>
      <c r="C1000" s="531" t="str">
        <f>IFERROR(VLOOKUP(B1000,'מצבת ורישום גנים'!B:D,3,0),"")</f>
        <v/>
      </c>
      <c r="D1000" s="721"/>
      <c r="E1000" s="723"/>
      <c r="F1000" s="723"/>
      <c r="G1000" s="723"/>
      <c r="H1000" s="723"/>
      <c r="I1000" s="992" t="str">
        <f t="shared" si="289"/>
        <v/>
      </c>
      <c r="J1000" s="723"/>
      <c r="K1000" s="724"/>
      <c r="L1000" s="723"/>
      <c r="M1000" s="306" t="str">
        <f t="shared" si="276"/>
        <v/>
      </c>
      <c r="N1000" s="32" t="str">
        <f t="shared" si="277"/>
        <v/>
      </c>
      <c r="P1000" s="307" t="str">
        <f t="shared" si="278"/>
        <v/>
      </c>
      <c r="Q1000" s="307" t="str">
        <f t="shared" si="272"/>
        <v/>
      </c>
      <c r="R1000" s="307" t="str">
        <f t="shared" si="279"/>
        <v/>
      </c>
      <c r="S1000" s="307" t="str">
        <f t="shared" si="280"/>
        <v/>
      </c>
      <c r="T1000" s="307" t="str">
        <f t="shared" si="281"/>
        <v/>
      </c>
      <c r="U1000" s="307" t="str">
        <f t="shared" si="273"/>
        <v/>
      </c>
      <c r="V1000" s="723"/>
      <c r="X1000" s="308" t="str">
        <f t="shared" si="282"/>
        <v/>
      </c>
      <c r="Y1000" s="309" t="str">
        <f t="shared" si="283"/>
        <v/>
      </c>
      <c r="Z1000" s="308" t="str">
        <f t="shared" si="274"/>
        <v/>
      </c>
      <c r="AA1000" s="308" t="b">
        <f t="shared" si="275"/>
        <v>1</v>
      </c>
      <c r="AB1000" s="308" t="str">
        <f t="shared" si="284"/>
        <v/>
      </c>
      <c r="AC1000" s="534" t="str">
        <f t="shared" si="285"/>
        <v/>
      </c>
      <c r="AD1000" s="752" t="str">
        <f t="shared" si="286"/>
        <v/>
      </c>
      <c r="AE1000" s="534" t="str">
        <f t="shared" si="287"/>
        <v/>
      </c>
      <c r="AF1000" s="752" t="str">
        <f t="shared" si="288"/>
        <v/>
      </c>
    </row>
    <row r="1001" spans="2:32" x14ac:dyDescent="0.25">
      <c r="B1001" s="721"/>
      <c r="C1001" s="531" t="str">
        <f>IFERROR(VLOOKUP(B1001,'מצבת ורישום גנים'!B:D,3,0),"")</f>
        <v/>
      </c>
      <c r="D1001" s="721"/>
      <c r="E1001" s="723"/>
      <c r="F1001" s="723"/>
      <c r="G1001" s="723"/>
      <c r="H1001" s="723"/>
      <c r="I1001" s="992" t="str">
        <f t="shared" si="289"/>
        <v/>
      </c>
      <c r="J1001" s="723"/>
      <c r="K1001" s="724"/>
      <c r="L1001" s="723"/>
      <c r="M1001" s="306" t="str">
        <f t="shared" si="276"/>
        <v/>
      </c>
      <c r="N1001" s="32" t="str">
        <f t="shared" si="277"/>
        <v/>
      </c>
      <c r="P1001" s="307" t="str">
        <f t="shared" si="278"/>
        <v/>
      </c>
      <c r="Q1001" s="307" t="str">
        <f t="shared" si="272"/>
        <v/>
      </c>
      <c r="R1001" s="307" t="str">
        <f t="shared" si="279"/>
        <v/>
      </c>
      <c r="S1001" s="307" t="str">
        <f t="shared" si="280"/>
        <v/>
      </c>
      <c r="T1001" s="307" t="str">
        <f t="shared" si="281"/>
        <v/>
      </c>
      <c r="U1001" s="307" t="str">
        <f t="shared" si="273"/>
        <v/>
      </c>
      <c r="V1001" s="723"/>
      <c r="X1001" s="308" t="str">
        <f t="shared" si="282"/>
        <v/>
      </c>
      <c r="Y1001" s="309" t="str">
        <f t="shared" si="283"/>
        <v/>
      </c>
      <c r="Z1001" s="308" t="str">
        <f t="shared" si="274"/>
        <v/>
      </c>
      <c r="AA1001" s="308" t="b">
        <f t="shared" si="275"/>
        <v>1</v>
      </c>
      <c r="AB1001" s="308" t="str">
        <f t="shared" si="284"/>
        <v/>
      </c>
      <c r="AC1001" s="534" t="str">
        <f t="shared" si="285"/>
        <v/>
      </c>
      <c r="AD1001" s="752" t="str">
        <f t="shared" si="286"/>
        <v/>
      </c>
      <c r="AE1001" s="534" t="str">
        <f t="shared" si="287"/>
        <v/>
      </c>
      <c r="AF1001" s="752" t="str">
        <f t="shared" si="288"/>
        <v/>
      </c>
    </row>
    <row r="1002" spans="2:32" x14ac:dyDescent="0.25">
      <c r="B1002" s="721"/>
      <c r="C1002" s="531" t="str">
        <f>IFERROR(VLOOKUP(B1002,'מצבת ורישום גנים'!B:D,3,0),"")</f>
        <v/>
      </c>
      <c r="D1002" s="721"/>
      <c r="E1002" s="723"/>
      <c r="F1002" s="723"/>
      <c r="G1002" s="723"/>
      <c r="H1002" s="723"/>
      <c r="I1002" s="992" t="str">
        <f t="shared" si="289"/>
        <v/>
      </c>
      <c r="J1002" s="723"/>
      <c r="K1002" s="724"/>
      <c r="L1002" s="723"/>
      <c r="M1002" s="306" t="str">
        <f t="shared" si="276"/>
        <v/>
      </c>
      <c r="N1002" s="32" t="str">
        <f t="shared" si="277"/>
        <v/>
      </c>
      <c r="P1002" s="307" t="str">
        <f t="shared" si="278"/>
        <v/>
      </c>
      <c r="Q1002" s="307" t="str">
        <f t="shared" si="272"/>
        <v/>
      </c>
      <c r="R1002" s="307" t="str">
        <f t="shared" si="279"/>
        <v/>
      </c>
      <c r="S1002" s="307" t="str">
        <f t="shared" si="280"/>
        <v/>
      </c>
      <c r="T1002" s="307" t="str">
        <f t="shared" si="281"/>
        <v/>
      </c>
      <c r="U1002" s="307" t="str">
        <f t="shared" si="273"/>
        <v/>
      </c>
      <c r="V1002" s="723"/>
      <c r="X1002" s="308" t="str">
        <f t="shared" si="282"/>
        <v/>
      </c>
      <c r="Y1002" s="309" t="str">
        <f t="shared" si="283"/>
        <v/>
      </c>
      <c r="Z1002" s="308" t="str">
        <f t="shared" si="274"/>
        <v/>
      </c>
      <c r="AA1002" s="308" t="b">
        <f t="shared" si="275"/>
        <v>1</v>
      </c>
      <c r="AB1002" s="308" t="str">
        <f t="shared" si="284"/>
        <v/>
      </c>
      <c r="AC1002" s="534" t="str">
        <f t="shared" si="285"/>
        <v/>
      </c>
      <c r="AD1002" s="752" t="str">
        <f t="shared" si="286"/>
        <v/>
      </c>
      <c r="AE1002" s="534" t="str">
        <f t="shared" si="287"/>
        <v/>
      </c>
      <c r="AF1002" s="752" t="str">
        <f t="shared" si="288"/>
        <v/>
      </c>
    </row>
    <row r="1003" spans="2:32" x14ac:dyDescent="0.25">
      <c r="B1003" s="721"/>
      <c r="C1003" s="531" t="str">
        <f>IFERROR(VLOOKUP(B1003,'מצבת ורישום גנים'!B:D,3,0),"")</f>
        <v/>
      </c>
      <c r="D1003" s="721"/>
      <c r="E1003" s="723"/>
      <c r="F1003" s="723"/>
      <c r="G1003" s="723"/>
      <c r="H1003" s="723"/>
      <c r="I1003" s="992" t="str">
        <f t="shared" si="289"/>
        <v/>
      </c>
      <c r="J1003" s="723"/>
      <c r="K1003" s="724"/>
      <c r="L1003" s="723"/>
      <c r="M1003" s="306" t="str">
        <f t="shared" si="276"/>
        <v/>
      </c>
      <c r="N1003" s="32" t="str">
        <f t="shared" si="277"/>
        <v/>
      </c>
      <c r="P1003" s="307" t="str">
        <f t="shared" si="278"/>
        <v/>
      </c>
      <c r="Q1003" s="307" t="str">
        <f t="shared" si="272"/>
        <v/>
      </c>
      <c r="R1003" s="307" t="str">
        <f t="shared" si="279"/>
        <v/>
      </c>
      <c r="S1003" s="307" t="str">
        <f t="shared" si="280"/>
        <v/>
      </c>
      <c r="T1003" s="307" t="str">
        <f t="shared" si="281"/>
        <v/>
      </c>
      <c r="U1003" s="307" t="str">
        <f t="shared" si="273"/>
        <v/>
      </c>
      <c r="V1003" s="723"/>
      <c r="X1003" s="308" t="str">
        <f t="shared" si="282"/>
        <v/>
      </c>
      <c r="Y1003" s="309" t="str">
        <f t="shared" si="283"/>
        <v/>
      </c>
      <c r="Z1003" s="308" t="str">
        <f t="shared" si="274"/>
        <v/>
      </c>
      <c r="AA1003" s="308" t="b">
        <f t="shared" si="275"/>
        <v>1</v>
      </c>
      <c r="AB1003" s="308" t="str">
        <f t="shared" si="284"/>
        <v/>
      </c>
      <c r="AC1003" s="534" t="str">
        <f t="shared" si="285"/>
        <v/>
      </c>
      <c r="AD1003" s="752" t="str">
        <f t="shared" si="286"/>
        <v/>
      </c>
      <c r="AE1003" s="534" t="str">
        <f t="shared" si="287"/>
        <v/>
      </c>
      <c r="AF1003" s="752" t="str">
        <f t="shared" si="288"/>
        <v/>
      </c>
    </row>
    <row r="1004" spans="2:32" x14ac:dyDescent="0.25">
      <c r="B1004" s="721"/>
      <c r="C1004" s="531" t="str">
        <f>IFERROR(VLOOKUP(B1004,'מצבת ורישום גנים'!B:D,3,0),"")</f>
        <v/>
      </c>
      <c r="D1004" s="721"/>
      <c r="E1004" s="723"/>
      <c r="F1004" s="723"/>
      <c r="G1004" s="723"/>
      <c r="H1004" s="723"/>
      <c r="I1004" s="992" t="str">
        <f t="shared" si="289"/>
        <v/>
      </c>
      <c r="J1004" s="723"/>
      <c r="K1004" s="724"/>
      <c r="L1004" s="723"/>
      <c r="M1004" s="306" t="str">
        <f t="shared" si="276"/>
        <v/>
      </c>
      <c r="N1004" s="32" t="str">
        <f t="shared" si="277"/>
        <v/>
      </c>
      <c r="P1004" s="307" t="str">
        <f t="shared" si="278"/>
        <v/>
      </c>
      <c r="Q1004" s="307" t="str">
        <f t="shared" si="272"/>
        <v/>
      </c>
      <c r="R1004" s="307" t="str">
        <f t="shared" si="279"/>
        <v/>
      </c>
      <c r="S1004" s="307" t="str">
        <f t="shared" si="280"/>
        <v/>
      </c>
      <c r="T1004" s="307" t="str">
        <f t="shared" si="281"/>
        <v/>
      </c>
      <c r="U1004" s="307" t="str">
        <f t="shared" si="273"/>
        <v/>
      </c>
      <c r="V1004" s="723"/>
      <c r="X1004" s="308" t="str">
        <f t="shared" si="282"/>
        <v/>
      </c>
      <c r="Y1004" s="309" t="str">
        <f t="shared" si="283"/>
        <v/>
      </c>
      <c r="Z1004" s="308" t="str">
        <f t="shared" si="274"/>
        <v/>
      </c>
      <c r="AA1004" s="308" t="b">
        <f t="shared" si="275"/>
        <v>1</v>
      </c>
      <c r="AB1004" s="308" t="str">
        <f t="shared" si="284"/>
        <v/>
      </c>
      <c r="AC1004" s="534" t="str">
        <f t="shared" si="285"/>
        <v/>
      </c>
      <c r="AD1004" s="752" t="str">
        <f t="shared" si="286"/>
        <v/>
      </c>
      <c r="AE1004" s="534" t="str">
        <f t="shared" si="287"/>
        <v/>
      </c>
      <c r="AF1004" s="752" t="str">
        <f t="shared" si="288"/>
        <v/>
      </c>
    </row>
    <row r="1005" spans="2:32" x14ac:dyDescent="0.25">
      <c r="B1005" s="721"/>
      <c r="C1005" s="531" t="str">
        <f>IFERROR(VLOOKUP(B1005,'מצבת ורישום גנים'!B:D,3,0),"")</f>
        <v/>
      </c>
      <c r="D1005" s="721"/>
      <c r="E1005" s="723"/>
      <c r="F1005" s="723"/>
      <c r="G1005" s="723"/>
      <c r="H1005" s="723"/>
      <c r="I1005" s="992" t="str">
        <f t="shared" si="289"/>
        <v/>
      </c>
      <c r="J1005" s="723"/>
      <c r="K1005" s="724"/>
      <c r="L1005" s="723"/>
      <c r="M1005" s="306" t="str">
        <f t="shared" si="276"/>
        <v/>
      </c>
      <c r="N1005" s="32" t="str">
        <f t="shared" si="277"/>
        <v/>
      </c>
      <c r="P1005" s="307" t="str">
        <f t="shared" si="278"/>
        <v/>
      </c>
      <c r="Q1005" s="307" t="str">
        <f t="shared" si="272"/>
        <v/>
      </c>
      <c r="R1005" s="307" t="str">
        <f t="shared" si="279"/>
        <v/>
      </c>
      <c r="S1005" s="307" t="str">
        <f t="shared" si="280"/>
        <v/>
      </c>
      <c r="T1005" s="307" t="str">
        <f t="shared" si="281"/>
        <v/>
      </c>
      <c r="U1005" s="307" t="str">
        <f t="shared" si="273"/>
        <v/>
      </c>
      <c r="V1005" s="723"/>
      <c r="X1005" s="308" t="str">
        <f t="shared" si="282"/>
        <v/>
      </c>
      <c r="Y1005" s="309" t="str">
        <f t="shared" si="283"/>
        <v/>
      </c>
      <c r="Z1005" s="308" t="str">
        <f t="shared" si="274"/>
        <v/>
      </c>
      <c r="AA1005" s="308" t="b">
        <f t="shared" si="275"/>
        <v>1</v>
      </c>
      <c r="AB1005" s="308" t="str">
        <f t="shared" si="284"/>
        <v/>
      </c>
      <c r="AC1005" s="534" t="str">
        <f t="shared" si="285"/>
        <v/>
      </c>
      <c r="AD1005" s="752" t="str">
        <f t="shared" si="286"/>
        <v/>
      </c>
      <c r="AE1005" s="534" t="str">
        <f t="shared" si="287"/>
        <v/>
      </c>
      <c r="AF1005" s="752" t="str">
        <f t="shared" si="288"/>
        <v/>
      </c>
    </row>
    <row r="1006" spans="2:32" x14ac:dyDescent="0.25">
      <c r="B1006" s="721"/>
      <c r="C1006" s="531" t="str">
        <f>IFERROR(VLOOKUP(B1006,'מצבת ורישום גנים'!B:D,3,0),"")</f>
        <v/>
      </c>
      <c r="D1006" s="721"/>
      <c r="E1006" s="723"/>
      <c r="F1006" s="723"/>
      <c r="G1006" s="723"/>
      <c r="H1006" s="723"/>
      <c r="I1006" s="992" t="str">
        <f t="shared" si="289"/>
        <v/>
      </c>
      <c r="J1006" s="723"/>
      <c r="K1006" s="724"/>
      <c r="L1006" s="723"/>
      <c r="M1006" s="306" t="str">
        <f t="shared" si="276"/>
        <v/>
      </c>
      <c r="N1006" s="32" t="str">
        <f t="shared" si="277"/>
        <v/>
      </c>
      <c r="P1006" s="307" t="str">
        <f t="shared" si="278"/>
        <v/>
      </c>
      <c r="Q1006" s="307" t="str">
        <f t="shared" si="272"/>
        <v/>
      </c>
      <c r="R1006" s="307" t="str">
        <f t="shared" si="279"/>
        <v/>
      </c>
      <c r="S1006" s="307" t="str">
        <f t="shared" si="280"/>
        <v/>
      </c>
      <c r="T1006" s="307" t="str">
        <f t="shared" si="281"/>
        <v/>
      </c>
      <c r="U1006" s="307" t="str">
        <f t="shared" si="273"/>
        <v/>
      </c>
      <c r="V1006" s="723"/>
      <c r="X1006" s="308" t="str">
        <f t="shared" si="282"/>
        <v/>
      </c>
      <c r="Y1006" s="309" t="str">
        <f t="shared" si="283"/>
        <v/>
      </c>
      <c r="Z1006" s="308" t="str">
        <f t="shared" si="274"/>
        <v/>
      </c>
      <c r="AA1006" s="308" t="b">
        <f t="shared" si="275"/>
        <v>1</v>
      </c>
      <c r="AB1006" s="308" t="str">
        <f t="shared" si="284"/>
        <v/>
      </c>
      <c r="AC1006" s="534" t="str">
        <f t="shared" si="285"/>
        <v/>
      </c>
      <c r="AD1006" s="752" t="str">
        <f t="shared" si="286"/>
        <v/>
      </c>
      <c r="AE1006" s="534" t="str">
        <f t="shared" si="287"/>
        <v/>
      </c>
      <c r="AF1006" s="752" t="str">
        <f t="shared" si="288"/>
        <v/>
      </c>
    </row>
    <row r="1007" spans="2:32" x14ac:dyDescent="0.25">
      <c r="B1007" s="721"/>
      <c r="C1007" s="531" t="str">
        <f>IFERROR(VLOOKUP(B1007,'מצבת ורישום גנים'!B:D,3,0),"")</f>
        <v/>
      </c>
      <c r="D1007" s="721"/>
      <c r="E1007" s="723"/>
      <c r="F1007" s="723"/>
      <c r="G1007" s="723"/>
      <c r="H1007" s="723"/>
      <c r="I1007" s="992" t="str">
        <f t="shared" si="289"/>
        <v/>
      </c>
      <c r="J1007" s="723"/>
      <c r="K1007" s="724"/>
      <c r="L1007" s="723"/>
      <c r="M1007" s="306" t="str">
        <f t="shared" si="276"/>
        <v/>
      </c>
      <c r="N1007" s="32" t="str">
        <f t="shared" si="277"/>
        <v/>
      </c>
      <c r="P1007" s="307" t="str">
        <f t="shared" si="278"/>
        <v/>
      </c>
      <c r="Q1007" s="307" t="str">
        <f t="shared" si="272"/>
        <v/>
      </c>
      <c r="R1007" s="307" t="str">
        <f t="shared" si="279"/>
        <v/>
      </c>
      <c r="S1007" s="307" t="str">
        <f t="shared" si="280"/>
        <v/>
      </c>
      <c r="T1007" s="307" t="str">
        <f t="shared" si="281"/>
        <v/>
      </c>
      <c r="U1007" s="307" t="str">
        <f t="shared" si="273"/>
        <v/>
      </c>
      <c r="V1007" s="723"/>
      <c r="X1007" s="308" t="str">
        <f t="shared" si="282"/>
        <v/>
      </c>
      <c r="Y1007" s="309" t="str">
        <f t="shared" si="283"/>
        <v/>
      </c>
      <c r="Z1007" s="308" t="str">
        <f t="shared" si="274"/>
        <v/>
      </c>
      <c r="AA1007" s="308" t="b">
        <f t="shared" si="275"/>
        <v>1</v>
      </c>
      <c r="AB1007" s="308" t="str">
        <f t="shared" si="284"/>
        <v/>
      </c>
      <c r="AC1007" s="534" t="str">
        <f t="shared" si="285"/>
        <v/>
      </c>
      <c r="AD1007" s="752" t="str">
        <f t="shared" si="286"/>
        <v/>
      </c>
      <c r="AE1007" s="534" t="str">
        <f t="shared" si="287"/>
        <v/>
      </c>
      <c r="AF1007" s="752" t="str">
        <f t="shared" si="288"/>
        <v/>
      </c>
    </row>
    <row r="1008" spans="2:32" x14ac:dyDescent="0.25">
      <c r="B1008" s="721"/>
      <c r="C1008" s="531" t="str">
        <f>IFERROR(VLOOKUP(B1008,'מצבת ורישום גנים'!B:D,3,0),"")</f>
        <v/>
      </c>
      <c r="D1008" s="721"/>
      <c r="E1008" s="723"/>
      <c r="F1008" s="723"/>
      <c r="G1008" s="723"/>
      <c r="H1008" s="723"/>
      <c r="I1008" s="992" t="str">
        <f t="shared" si="289"/>
        <v/>
      </c>
      <c r="J1008" s="723"/>
      <c r="K1008" s="724"/>
      <c r="L1008" s="723"/>
      <c r="M1008" s="306" t="str">
        <f t="shared" si="276"/>
        <v/>
      </c>
      <c r="N1008" s="32" t="str">
        <f t="shared" si="277"/>
        <v/>
      </c>
      <c r="P1008" s="307" t="str">
        <f t="shared" si="278"/>
        <v/>
      </c>
      <c r="Q1008" s="307" t="str">
        <f t="shared" si="272"/>
        <v/>
      </c>
      <c r="R1008" s="307" t="str">
        <f t="shared" si="279"/>
        <v/>
      </c>
      <c r="S1008" s="307" t="str">
        <f t="shared" si="280"/>
        <v/>
      </c>
      <c r="T1008" s="307" t="str">
        <f t="shared" si="281"/>
        <v/>
      </c>
      <c r="U1008" s="307" t="str">
        <f t="shared" si="273"/>
        <v/>
      </c>
      <c r="V1008" s="723"/>
      <c r="X1008" s="308" t="str">
        <f t="shared" si="282"/>
        <v/>
      </c>
      <c r="Y1008" s="309" t="str">
        <f t="shared" si="283"/>
        <v/>
      </c>
      <c r="Z1008" s="308" t="str">
        <f t="shared" si="274"/>
        <v/>
      </c>
      <c r="AA1008" s="308" t="b">
        <f t="shared" si="275"/>
        <v>1</v>
      </c>
      <c r="AB1008" s="308" t="str">
        <f t="shared" si="284"/>
        <v/>
      </c>
      <c r="AC1008" s="534" t="str">
        <f t="shared" si="285"/>
        <v/>
      </c>
      <c r="AD1008" s="752" t="str">
        <f t="shared" si="286"/>
        <v/>
      </c>
      <c r="AE1008" s="534" t="str">
        <f t="shared" si="287"/>
        <v/>
      </c>
      <c r="AF1008" s="752" t="str">
        <f t="shared" si="288"/>
        <v/>
      </c>
    </row>
    <row r="1009" spans="2:32" x14ac:dyDescent="0.25">
      <c r="B1009" s="721"/>
      <c r="C1009" s="531" t="str">
        <f>IFERROR(VLOOKUP(B1009,'מצבת ורישום גנים'!B:D,3,0),"")</f>
        <v/>
      </c>
      <c r="D1009" s="721"/>
      <c r="E1009" s="723"/>
      <c r="F1009" s="723"/>
      <c r="G1009" s="723"/>
      <c r="H1009" s="723"/>
      <c r="I1009" s="992" t="str">
        <f t="shared" si="289"/>
        <v/>
      </c>
      <c r="J1009" s="723"/>
      <c r="K1009" s="724"/>
      <c r="L1009" s="723"/>
      <c r="M1009" s="306" t="str">
        <f t="shared" si="276"/>
        <v/>
      </c>
      <c r="N1009" s="32" t="str">
        <f t="shared" si="277"/>
        <v/>
      </c>
      <c r="P1009" s="307" t="str">
        <f t="shared" si="278"/>
        <v/>
      </c>
      <c r="Q1009" s="307" t="str">
        <f t="shared" si="272"/>
        <v/>
      </c>
      <c r="R1009" s="307" t="str">
        <f t="shared" si="279"/>
        <v/>
      </c>
      <c r="S1009" s="307" t="str">
        <f t="shared" si="280"/>
        <v/>
      </c>
      <c r="T1009" s="307" t="str">
        <f t="shared" si="281"/>
        <v/>
      </c>
      <c r="U1009" s="307" t="str">
        <f t="shared" si="273"/>
        <v/>
      </c>
      <c r="V1009" s="723"/>
      <c r="X1009" s="308" t="str">
        <f t="shared" si="282"/>
        <v/>
      </c>
      <c r="Y1009" s="309" t="str">
        <f t="shared" si="283"/>
        <v/>
      </c>
      <c r="Z1009" s="308" t="str">
        <f t="shared" si="274"/>
        <v/>
      </c>
      <c r="AA1009" s="308" t="b">
        <f t="shared" si="275"/>
        <v>1</v>
      </c>
      <c r="AB1009" s="308" t="str">
        <f t="shared" si="284"/>
        <v/>
      </c>
      <c r="AC1009" s="534" t="str">
        <f t="shared" si="285"/>
        <v/>
      </c>
      <c r="AD1009" s="752" t="str">
        <f t="shared" si="286"/>
        <v/>
      </c>
      <c r="AE1009" s="534" t="str">
        <f t="shared" si="287"/>
        <v/>
      </c>
      <c r="AF1009" s="752" t="str">
        <f t="shared" si="288"/>
        <v/>
      </c>
    </row>
    <row r="1010" spans="2:32" x14ac:dyDescent="0.25">
      <c r="B1010" s="721"/>
      <c r="C1010" s="531" t="str">
        <f>IFERROR(VLOOKUP(B1010,'מצבת ורישום גנים'!B:D,3,0),"")</f>
        <v/>
      </c>
      <c r="D1010" s="721"/>
      <c r="E1010" s="723"/>
      <c r="F1010" s="723"/>
      <c r="G1010" s="723"/>
      <c r="H1010" s="723"/>
      <c r="I1010" s="992" t="str">
        <f t="shared" si="289"/>
        <v/>
      </c>
      <c r="J1010" s="723"/>
      <c r="K1010" s="724"/>
      <c r="L1010" s="723"/>
      <c r="M1010" s="306" t="str">
        <f t="shared" si="276"/>
        <v/>
      </c>
      <c r="N1010" s="32" t="str">
        <f t="shared" si="277"/>
        <v/>
      </c>
      <c r="P1010" s="307" t="str">
        <f t="shared" si="278"/>
        <v/>
      </c>
      <c r="Q1010" s="307" t="str">
        <f t="shared" si="272"/>
        <v/>
      </c>
      <c r="R1010" s="307" t="str">
        <f t="shared" si="279"/>
        <v/>
      </c>
      <c r="S1010" s="307" t="str">
        <f t="shared" si="280"/>
        <v/>
      </c>
      <c r="T1010" s="307" t="str">
        <f t="shared" si="281"/>
        <v/>
      </c>
      <c r="U1010" s="307" t="str">
        <f t="shared" si="273"/>
        <v/>
      </c>
      <c r="V1010" s="723"/>
      <c r="X1010" s="308" t="str">
        <f t="shared" si="282"/>
        <v/>
      </c>
      <c r="Y1010" s="309" t="str">
        <f t="shared" si="283"/>
        <v/>
      </c>
      <c r="Z1010" s="308" t="str">
        <f t="shared" si="274"/>
        <v/>
      </c>
      <c r="AA1010" s="308" t="b">
        <f t="shared" si="275"/>
        <v>1</v>
      </c>
      <c r="AB1010" s="308" t="str">
        <f t="shared" si="284"/>
        <v/>
      </c>
      <c r="AC1010" s="534" t="str">
        <f t="shared" si="285"/>
        <v/>
      </c>
      <c r="AD1010" s="752" t="str">
        <f t="shared" si="286"/>
        <v/>
      </c>
      <c r="AE1010" s="534" t="str">
        <f t="shared" si="287"/>
        <v/>
      </c>
      <c r="AF1010" s="752" t="str">
        <f t="shared" si="288"/>
        <v/>
      </c>
    </row>
    <row r="1011" spans="2:32" x14ac:dyDescent="0.25">
      <c r="B1011" s="721"/>
      <c r="C1011" s="531" t="str">
        <f>IFERROR(VLOOKUP(B1011,'מצבת ורישום גנים'!B:D,3,0),"")</f>
        <v/>
      </c>
      <c r="D1011" s="721"/>
      <c r="E1011" s="723"/>
      <c r="F1011" s="723"/>
      <c r="G1011" s="723"/>
      <c r="H1011" s="723"/>
      <c r="I1011" s="992" t="str">
        <f t="shared" si="289"/>
        <v/>
      </c>
      <c r="J1011" s="723"/>
      <c r="K1011" s="724"/>
      <c r="L1011" s="723"/>
      <c r="M1011" s="306" t="str">
        <f t="shared" si="276"/>
        <v/>
      </c>
      <c r="N1011" s="32" t="str">
        <f t="shared" si="277"/>
        <v/>
      </c>
      <c r="P1011" s="307" t="str">
        <f t="shared" si="278"/>
        <v/>
      </c>
      <c r="Q1011" s="307" t="str">
        <f t="shared" si="272"/>
        <v/>
      </c>
      <c r="R1011" s="307" t="str">
        <f t="shared" si="279"/>
        <v/>
      </c>
      <c r="S1011" s="307" t="str">
        <f t="shared" si="280"/>
        <v/>
      </c>
      <c r="T1011" s="307" t="str">
        <f t="shared" si="281"/>
        <v/>
      </c>
      <c r="U1011" s="307" t="str">
        <f t="shared" si="273"/>
        <v/>
      </c>
      <c r="V1011" s="723"/>
      <c r="X1011" s="308" t="str">
        <f t="shared" si="282"/>
        <v/>
      </c>
      <c r="Y1011" s="309" t="str">
        <f t="shared" si="283"/>
        <v/>
      </c>
      <c r="Z1011" s="308" t="str">
        <f t="shared" si="274"/>
        <v/>
      </c>
      <c r="AA1011" s="308" t="b">
        <f t="shared" si="275"/>
        <v>1</v>
      </c>
      <c r="AB1011" s="308" t="str">
        <f t="shared" si="284"/>
        <v/>
      </c>
      <c r="AC1011" s="534" t="str">
        <f t="shared" si="285"/>
        <v/>
      </c>
      <c r="AD1011" s="752" t="str">
        <f t="shared" si="286"/>
        <v/>
      </c>
      <c r="AE1011" s="534" t="str">
        <f t="shared" si="287"/>
        <v/>
      </c>
      <c r="AF1011" s="752" t="str">
        <f t="shared" si="288"/>
        <v/>
      </c>
    </row>
    <row r="1012" spans="2:32" x14ac:dyDescent="0.25">
      <c r="B1012" s="721"/>
      <c r="C1012" s="531" t="str">
        <f>IFERROR(VLOOKUP(B1012,'מצבת ורישום גנים'!B:D,3,0),"")</f>
        <v/>
      </c>
      <c r="D1012" s="721"/>
      <c r="E1012" s="723"/>
      <c r="F1012" s="723"/>
      <c r="G1012" s="723"/>
      <c r="H1012" s="723"/>
      <c r="I1012" s="992" t="str">
        <f t="shared" si="289"/>
        <v/>
      </c>
      <c r="J1012" s="723"/>
      <c r="K1012" s="724"/>
      <c r="L1012" s="723"/>
      <c r="M1012" s="306" t="str">
        <f t="shared" si="276"/>
        <v/>
      </c>
      <c r="N1012" s="32" t="str">
        <f t="shared" si="277"/>
        <v/>
      </c>
      <c r="P1012" s="307" t="str">
        <f t="shared" si="278"/>
        <v/>
      </c>
      <c r="Q1012" s="307" t="str">
        <f t="shared" si="272"/>
        <v/>
      </c>
      <c r="R1012" s="307" t="str">
        <f t="shared" si="279"/>
        <v/>
      </c>
      <c r="S1012" s="307" t="str">
        <f t="shared" si="280"/>
        <v/>
      </c>
      <c r="T1012" s="307" t="str">
        <f t="shared" si="281"/>
        <v/>
      </c>
      <c r="U1012" s="307" t="str">
        <f t="shared" si="273"/>
        <v/>
      </c>
      <c r="V1012" s="723"/>
      <c r="X1012" s="308" t="str">
        <f t="shared" si="282"/>
        <v/>
      </c>
      <c r="Y1012" s="309" t="str">
        <f t="shared" si="283"/>
        <v/>
      </c>
      <c r="Z1012" s="308" t="str">
        <f t="shared" si="274"/>
        <v/>
      </c>
      <c r="AA1012" s="308" t="b">
        <f t="shared" si="275"/>
        <v>1</v>
      </c>
      <c r="AB1012" s="308" t="str">
        <f t="shared" si="284"/>
        <v/>
      </c>
      <c r="AC1012" s="534" t="str">
        <f t="shared" si="285"/>
        <v/>
      </c>
      <c r="AD1012" s="752" t="str">
        <f t="shared" si="286"/>
        <v/>
      </c>
      <c r="AE1012" s="534" t="str">
        <f t="shared" si="287"/>
        <v/>
      </c>
      <c r="AF1012" s="752" t="str">
        <f t="shared" si="288"/>
        <v/>
      </c>
    </row>
    <row r="1013" spans="2:32" x14ac:dyDescent="0.25">
      <c r="B1013" s="721"/>
      <c r="C1013" s="531" t="str">
        <f>IFERROR(VLOOKUP(B1013,'מצבת ורישום גנים'!B:D,3,0),"")</f>
        <v/>
      </c>
      <c r="D1013" s="721"/>
      <c r="E1013" s="723"/>
      <c r="F1013" s="723"/>
      <c r="G1013" s="723"/>
      <c r="H1013" s="723"/>
      <c r="I1013" s="992" t="str">
        <f t="shared" si="289"/>
        <v/>
      </c>
      <c r="J1013" s="723"/>
      <c r="K1013" s="724"/>
      <c r="L1013" s="723"/>
      <c r="M1013" s="306" t="str">
        <f t="shared" si="276"/>
        <v/>
      </c>
      <c r="N1013" s="32" t="str">
        <f t="shared" si="277"/>
        <v/>
      </c>
      <c r="P1013" s="307" t="str">
        <f t="shared" si="278"/>
        <v/>
      </c>
      <c r="Q1013" s="307" t="str">
        <f t="shared" si="272"/>
        <v/>
      </c>
      <c r="R1013" s="307" t="str">
        <f t="shared" si="279"/>
        <v/>
      </c>
      <c r="S1013" s="307" t="str">
        <f t="shared" si="280"/>
        <v/>
      </c>
      <c r="T1013" s="307" t="str">
        <f t="shared" si="281"/>
        <v/>
      </c>
      <c r="U1013" s="307" t="str">
        <f t="shared" si="273"/>
        <v/>
      </c>
      <c r="V1013" s="723"/>
      <c r="X1013" s="308" t="str">
        <f t="shared" si="282"/>
        <v/>
      </c>
      <c r="Y1013" s="309" t="str">
        <f t="shared" si="283"/>
        <v/>
      </c>
      <c r="Z1013" s="308" t="str">
        <f t="shared" si="274"/>
        <v/>
      </c>
      <c r="AA1013" s="308" t="b">
        <f t="shared" si="275"/>
        <v>1</v>
      </c>
      <c r="AB1013" s="308" t="str">
        <f t="shared" si="284"/>
        <v/>
      </c>
      <c r="AC1013" s="534" t="str">
        <f t="shared" si="285"/>
        <v/>
      </c>
      <c r="AD1013" s="752" t="str">
        <f t="shared" si="286"/>
        <v/>
      </c>
      <c r="AE1013" s="534" t="str">
        <f t="shared" si="287"/>
        <v/>
      </c>
      <c r="AF1013" s="752" t="str">
        <f t="shared" si="288"/>
        <v/>
      </c>
    </row>
    <row r="1014" spans="2:32" x14ac:dyDescent="0.25">
      <c r="B1014" s="721"/>
      <c r="C1014" s="531" t="str">
        <f>IFERROR(VLOOKUP(B1014,'מצבת ורישום גנים'!B:D,3,0),"")</f>
        <v/>
      </c>
      <c r="D1014" s="721"/>
      <c r="E1014" s="723"/>
      <c r="F1014" s="723"/>
      <c r="G1014" s="723"/>
      <c r="H1014" s="723"/>
      <c r="I1014" s="992" t="str">
        <f t="shared" si="289"/>
        <v/>
      </c>
      <c r="J1014" s="723"/>
      <c r="K1014" s="724"/>
      <c r="L1014" s="723"/>
      <c r="M1014" s="306" t="str">
        <f t="shared" si="276"/>
        <v/>
      </c>
      <c r="N1014" s="32" t="str">
        <f t="shared" si="277"/>
        <v/>
      </c>
      <c r="P1014" s="307" t="str">
        <f t="shared" si="278"/>
        <v/>
      </c>
      <c r="Q1014" s="307" t="str">
        <f t="shared" si="272"/>
        <v/>
      </c>
      <c r="R1014" s="307" t="str">
        <f t="shared" si="279"/>
        <v/>
      </c>
      <c r="S1014" s="307" t="str">
        <f t="shared" si="280"/>
        <v/>
      </c>
      <c r="T1014" s="307" t="str">
        <f t="shared" si="281"/>
        <v/>
      </c>
      <c r="U1014" s="307" t="str">
        <f t="shared" si="273"/>
        <v/>
      </c>
      <c r="V1014" s="723"/>
      <c r="X1014" s="308" t="str">
        <f t="shared" si="282"/>
        <v/>
      </c>
      <c r="Y1014" s="309" t="str">
        <f t="shared" si="283"/>
        <v/>
      </c>
      <c r="Z1014" s="308" t="str">
        <f t="shared" si="274"/>
        <v/>
      </c>
      <c r="AA1014" s="308" t="b">
        <f t="shared" si="275"/>
        <v>1</v>
      </c>
      <c r="AB1014" s="308" t="str">
        <f t="shared" si="284"/>
        <v/>
      </c>
      <c r="AC1014" s="534" t="str">
        <f t="shared" si="285"/>
        <v/>
      </c>
      <c r="AD1014" s="752" t="str">
        <f t="shared" si="286"/>
        <v/>
      </c>
      <c r="AE1014" s="534" t="str">
        <f t="shared" si="287"/>
        <v/>
      </c>
      <c r="AF1014" s="752" t="str">
        <f t="shared" si="288"/>
        <v/>
      </c>
    </row>
    <row r="1015" spans="2:32" x14ac:dyDescent="0.25">
      <c r="B1015" s="721"/>
      <c r="C1015" s="531" t="str">
        <f>IFERROR(VLOOKUP(B1015,'מצבת ורישום גנים'!B:D,3,0),"")</f>
        <v/>
      </c>
      <c r="D1015" s="721"/>
      <c r="E1015" s="723"/>
      <c r="F1015" s="723"/>
      <c r="G1015" s="723"/>
      <c r="H1015" s="723"/>
      <c r="I1015" s="992" t="str">
        <f t="shared" si="289"/>
        <v/>
      </c>
      <c r="J1015" s="723"/>
      <c r="K1015" s="724"/>
      <c r="L1015" s="723"/>
      <c r="M1015" s="306" t="str">
        <f t="shared" si="276"/>
        <v/>
      </c>
      <c r="N1015" s="32" t="str">
        <f t="shared" si="277"/>
        <v/>
      </c>
      <c r="P1015" s="307" t="str">
        <f t="shared" si="278"/>
        <v/>
      </c>
      <c r="Q1015" s="307" t="str">
        <f t="shared" si="272"/>
        <v/>
      </c>
      <c r="R1015" s="307" t="str">
        <f t="shared" si="279"/>
        <v/>
      </c>
      <c r="S1015" s="307" t="str">
        <f t="shared" si="280"/>
        <v/>
      </c>
      <c r="T1015" s="307" t="str">
        <f t="shared" si="281"/>
        <v/>
      </c>
      <c r="U1015" s="307" t="str">
        <f t="shared" si="273"/>
        <v/>
      </c>
      <c r="V1015" s="723"/>
      <c r="X1015" s="308" t="str">
        <f t="shared" si="282"/>
        <v/>
      </c>
      <c r="Y1015" s="309" t="str">
        <f t="shared" si="283"/>
        <v/>
      </c>
      <c r="Z1015" s="308" t="str">
        <f t="shared" si="274"/>
        <v/>
      </c>
      <c r="AA1015" s="308" t="b">
        <f t="shared" si="275"/>
        <v>1</v>
      </c>
      <c r="AB1015" s="308" t="str">
        <f t="shared" si="284"/>
        <v/>
      </c>
      <c r="AC1015" s="534" t="str">
        <f t="shared" si="285"/>
        <v/>
      </c>
      <c r="AD1015" s="752" t="str">
        <f t="shared" si="286"/>
        <v/>
      </c>
      <c r="AE1015" s="534" t="str">
        <f t="shared" si="287"/>
        <v/>
      </c>
      <c r="AF1015" s="752" t="str">
        <f t="shared" si="288"/>
        <v/>
      </c>
    </row>
    <row r="1016" spans="2:32" x14ac:dyDescent="0.25">
      <c r="B1016" s="721"/>
      <c r="C1016" s="531" t="str">
        <f>IFERROR(VLOOKUP(B1016,'מצבת ורישום גנים'!B:D,3,0),"")</f>
        <v/>
      </c>
      <c r="D1016" s="721"/>
      <c r="E1016" s="723"/>
      <c r="F1016" s="723"/>
      <c r="G1016" s="723"/>
      <c r="H1016" s="723"/>
      <c r="I1016" s="992" t="str">
        <f t="shared" si="289"/>
        <v/>
      </c>
      <c r="J1016" s="723"/>
      <c r="K1016" s="724"/>
      <c r="L1016" s="723"/>
      <c r="M1016" s="306" t="str">
        <f t="shared" si="276"/>
        <v/>
      </c>
      <c r="N1016" s="32" t="str">
        <f t="shared" si="277"/>
        <v/>
      </c>
      <c r="P1016" s="307" t="str">
        <f t="shared" si="278"/>
        <v/>
      </c>
      <c r="Q1016" s="307" t="str">
        <f t="shared" si="272"/>
        <v/>
      </c>
      <c r="R1016" s="307" t="str">
        <f t="shared" si="279"/>
        <v/>
      </c>
      <c r="S1016" s="307" t="str">
        <f t="shared" si="280"/>
        <v/>
      </c>
      <c r="T1016" s="307" t="str">
        <f t="shared" si="281"/>
        <v/>
      </c>
      <c r="U1016" s="307" t="str">
        <f t="shared" si="273"/>
        <v/>
      </c>
      <c r="V1016" s="723"/>
      <c r="X1016" s="308" t="str">
        <f t="shared" si="282"/>
        <v/>
      </c>
      <c r="Y1016" s="309" t="str">
        <f t="shared" si="283"/>
        <v/>
      </c>
      <c r="Z1016" s="308" t="str">
        <f t="shared" si="274"/>
        <v/>
      </c>
      <c r="AA1016" s="308" t="b">
        <f t="shared" si="275"/>
        <v>1</v>
      </c>
      <c r="AB1016" s="308" t="str">
        <f t="shared" si="284"/>
        <v/>
      </c>
      <c r="AC1016" s="534" t="str">
        <f t="shared" si="285"/>
        <v/>
      </c>
      <c r="AD1016" s="752" t="str">
        <f t="shared" si="286"/>
        <v/>
      </c>
      <c r="AE1016" s="534" t="str">
        <f t="shared" si="287"/>
        <v/>
      </c>
      <c r="AF1016" s="752" t="str">
        <f t="shared" si="288"/>
        <v/>
      </c>
    </row>
    <row r="1017" spans="2:32" x14ac:dyDescent="0.25">
      <c r="B1017" s="721"/>
      <c r="C1017" s="531" t="str">
        <f>IFERROR(VLOOKUP(B1017,'מצבת ורישום גנים'!B:D,3,0),"")</f>
        <v/>
      </c>
      <c r="D1017" s="721"/>
      <c r="E1017" s="723"/>
      <c r="F1017" s="723"/>
      <c r="G1017" s="723"/>
      <c r="H1017" s="723"/>
      <c r="I1017" s="992" t="str">
        <f t="shared" si="289"/>
        <v/>
      </c>
      <c r="J1017" s="723"/>
      <c r="K1017" s="724"/>
      <c r="L1017" s="723"/>
      <c r="M1017" s="306" t="str">
        <f t="shared" si="276"/>
        <v/>
      </c>
      <c r="N1017" s="32" t="str">
        <f t="shared" si="277"/>
        <v/>
      </c>
      <c r="P1017" s="307" t="str">
        <f t="shared" si="278"/>
        <v/>
      </c>
      <c r="Q1017" s="307" t="str">
        <f t="shared" si="272"/>
        <v/>
      </c>
      <c r="R1017" s="307" t="str">
        <f t="shared" si="279"/>
        <v/>
      </c>
      <c r="S1017" s="307" t="str">
        <f t="shared" si="280"/>
        <v/>
      </c>
      <c r="T1017" s="307" t="str">
        <f t="shared" si="281"/>
        <v/>
      </c>
      <c r="U1017" s="307" t="str">
        <f t="shared" si="273"/>
        <v/>
      </c>
      <c r="V1017" s="723"/>
      <c r="X1017" s="308" t="str">
        <f t="shared" si="282"/>
        <v/>
      </c>
      <c r="Y1017" s="309" t="str">
        <f t="shared" si="283"/>
        <v/>
      </c>
      <c r="Z1017" s="308" t="str">
        <f t="shared" si="274"/>
        <v/>
      </c>
      <c r="AA1017" s="308" t="b">
        <f t="shared" si="275"/>
        <v>1</v>
      </c>
      <c r="AB1017" s="308" t="str">
        <f t="shared" si="284"/>
        <v/>
      </c>
      <c r="AC1017" s="534" t="str">
        <f t="shared" si="285"/>
        <v/>
      </c>
      <c r="AD1017" s="752" t="str">
        <f t="shared" si="286"/>
        <v/>
      </c>
      <c r="AE1017" s="534" t="str">
        <f t="shared" si="287"/>
        <v/>
      </c>
      <c r="AF1017" s="752" t="str">
        <f t="shared" si="288"/>
        <v/>
      </c>
    </row>
    <row r="1018" spans="2:32" x14ac:dyDescent="0.25">
      <c r="B1018" s="721"/>
      <c r="C1018" s="531" t="str">
        <f>IFERROR(VLOOKUP(B1018,'מצבת ורישום גנים'!B:D,3,0),"")</f>
        <v/>
      </c>
      <c r="D1018" s="721"/>
      <c r="E1018" s="723"/>
      <c r="F1018" s="723"/>
      <c r="G1018" s="723"/>
      <c r="H1018" s="723"/>
      <c r="I1018" s="992" t="str">
        <f t="shared" si="289"/>
        <v/>
      </c>
      <c r="J1018" s="723"/>
      <c r="K1018" s="724"/>
      <c r="L1018" s="723"/>
      <c r="M1018" s="306" t="str">
        <f t="shared" si="276"/>
        <v/>
      </c>
      <c r="N1018" s="32" t="str">
        <f t="shared" si="277"/>
        <v/>
      </c>
      <c r="P1018" s="307" t="str">
        <f t="shared" si="278"/>
        <v/>
      </c>
      <c r="Q1018" s="307" t="str">
        <f t="shared" si="272"/>
        <v/>
      </c>
      <c r="R1018" s="307" t="str">
        <f t="shared" si="279"/>
        <v/>
      </c>
      <c r="S1018" s="307" t="str">
        <f t="shared" si="280"/>
        <v/>
      </c>
      <c r="T1018" s="307" t="str">
        <f t="shared" si="281"/>
        <v/>
      </c>
      <c r="U1018" s="307" t="str">
        <f t="shared" si="273"/>
        <v/>
      </c>
      <c r="V1018" s="723"/>
      <c r="X1018" s="308" t="str">
        <f t="shared" si="282"/>
        <v/>
      </c>
      <c r="Y1018" s="309" t="str">
        <f t="shared" si="283"/>
        <v/>
      </c>
      <c r="Z1018" s="308" t="str">
        <f t="shared" si="274"/>
        <v/>
      </c>
      <c r="AA1018" s="308" t="b">
        <f t="shared" si="275"/>
        <v>1</v>
      </c>
      <c r="AB1018" s="308" t="str">
        <f t="shared" si="284"/>
        <v/>
      </c>
      <c r="AC1018" s="534" t="str">
        <f t="shared" si="285"/>
        <v/>
      </c>
      <c r="AD1018" s="752" t="str">
        <f t="shared" si="286"/>
        <v/>
      </c>
      <c r="AE1018" s="534" t="str">
        <f t="shared" si="287"/>
        <v/>
      </c>
      <c r="AF1018" s="752" t="str">
        <f t="shared" si="288"/>
        <v/>
      </c>
    </row>
    <row r="1019" spans="2:32" x14ac:dyDescent="0.25">
      <c r="B1019" s="721"/>
      <c r="C1019" s="531" t="str">
        <f>IFERROR(VLOOKUP(B1019,'מצבת ורישום גנים'!B:D,3,0),"")</f>
        <v/>
      </c>
      <c r="D1019" s="721"/>
      <c r="E1019" s="723"/>
      <c r="F1019" s="723"/>
      <c r="G1019" s="723"/>
      <c r="H1019" s="723"/>
      <c r="I1019" s="992" t="str">
        <f t="shared" si="289"/>
        <v/>
      </c>
      <c r="J1019" s="723"/>
      <c r="K1019" s="724"/>
      <c r="L1019" s="723"/>
      <c r="M1019" s="306" t="str">
        <f t="shared" si="276"/>
        <v/>
      </c>
      <c r="N1019" s="32" t="str">
        <f t="shared" si="277"/>
        <v/>
      </c>
      <c r="P1019" s="307" t="str">
        <f t="shared" si="278"/>
        <v/>
      </c>
      <c r="Q1019" s="307" t="str">
        <f t="shared" si="272"/>
        <v/>
      </c>
      <c r="R1019" s="307" t="str">
        <f t="shared" si="279"/>
        <v/>
      </c>
      <c r="S1019" s="307" t="str">
        <f t="shared" si="280"/>
        <v/>
      </c>
      <c r="T1019" s="307" t="str">
        <f t="shared" si="281"/>
        <v/>
      </c>
      <c r="U1019" s="307" t="str">
        <f t="shared" si="273"/>
        <v/>
      </c>
      <c r="V1019" s="723"/>
      <c r="X1019" s="308" t="str">
        <f t="shared" si="282"/>
        <v/>
      </c>
      <c r="Y1019" s="309" t="str">
        <f t="shared" si="283"/>
        <v/>
      </c>
      <c r="Z1019" s="308" t="str">
        <f t="shared" si="274"/>
        <v/>
      </c>
      <c r="AA1019" s="308" t="b">
        <f t="shared" si="275"/>
        <v>1</v>
      </c>
      <c r="AB1019" s="308" t="str">
        <f t="shared" si="284"/>
        <v/>
      </c>
      <c r="AC1019" s="534" t="str">
        <f t="shared" si="285"/>
        <v/>
      </c>
      <c r="AD1019" s="752" t="str">
        <f t="shared" si="286"/>
        <v/>
      </c>
      <c r="AE1019" s="534" t="str">
        <f t="shared" si="287"/>
        <v/>
      </c>
      <c r="AF1019" s="752" t="str">
        <f t="shared" si="288"/>
        <v/>
      </c>
    </row>
    <row r="1020" spans="2:32" x14ac:dyDescent="0.25">
      <c r="B1020" s="721"/>
      <c r="C1020" s="531" t="str">
        <f>IFERROR(VLOOKUP(B1020,'מצבת ורישום גנים'!B:D,3,0),"")</f>
        <v/>
      </c>
      <c r="D1020" s="721"/>
      <c r="E1020" s="723"/>
      <c r="F1020" s="723"/>
      <c r="G1020" s="723"/>
      <c r="H1020" s="723"/>
      <c r="I1020" s="992" t="str">
        <f t="shared" si="289"/>
        <v/>
      </c>
      <c r="J1020" s="723"/>
      <c r="K1020" s="724"/>
      <c r="L1020" s="723"/>
      <c r="M1020" s="306" t="str">
        <f t="shared" si="276"/>
        <v/>
      </c>
      <c r="N1020" s="32" t="str">
        <f t="shared" si="277"/>
        <v/>
      </c>
      <c r="P1020" s="307" t="str">
        <f t="shared" si="278"/>
        <v/>
      </c>
      <c r="Q1020" s="307" t="str">
        <f t="shared" si="272"/>
        <v/>
      </c>
      <c r="R1020" s="307" t="str">
        <f t="shared" si="279"/>
        <v/>
      </c>
      <c r="S1020" s="307" t="str">
        <f t="shared" si="280"/>
        <v/>
      </c>
      <c r="T1020" s="307" t="str">
        <f t="shared" si="281"/>
        <v/>
      </c>
      <c r="U1020" s="307" t="str">
        <f t="shared" si="273"/>
        <v/>
      </c>
      <c r="V1020" s="723"/>
      <c r="X1020" s="308" t="str">
        <f t="shared" si="282"/>
        <v/>
      </c>
      <c r="Y1020" s="309" t="str">
        <f t="shared" si="283"/>
        <v/>
      </c>
      <c r="Z1020" s="308" t="str">
        <f t="shared" si="274"/>
        <v/>
      </c>
      <c r="AA1020" s="308" t="b">
        <f t="shared" si="275"/>
        <v>1</v>
      </c>
      <c r="AB1020" s="308" t="str">
        <f t="shared" si="284"/>
        <v/>
      </c>
      <c r="AC1020" s="534" t="str">
        <f t="shared" si="285"/>
        <v/>
      </c>
      <c r="AD1020" s="752" t="str">
        <f t="shared" si="286"/>
        <v/>
      </c>
      <c r="AE1020" s="534" t="str">
        <f t="shared" si="287"/>
        <v/>
      </c>
      <c r="AF1020" s="752" t="str">
        <f t="shared" si="288"/>
        <v/>
      </c>
    </row>
    <row r="1021" spans="2:32" x14ac:dyDescent="0.25">
      <c r="B1021" s="721"/>
      <c r="C1021" s="531" t="str">
        <f>IFERROR(VLOOKUP(B1021,'מצבת ורישום גנים'!B:D,3,0),"")</f>
        <v/>
      </c>
      <c r="D1021" s="721"/>
      <c r="E1021" s="723"/>
      <c r="F1021" s="723"/>
      <c r="G1021" s="723"/>
      <c r="H1021" s="723"/>
      <c r="I1021" s="992" t="str">
        <f t="shared" si="289"/>
        <v/>
      </c>
      <c r="J1021" s="723"/>
      <c r="K1021" s="724"/>
      <c r="L1021" s="723"/>
      <c r="M1021" s="306" t="str">
        <f t="shared" si="276"/>
        <v/>
      </c>
      <c r="N1021" s="32" t="str">
        <f t="shared" si="277"/>
        <v/>
      </c>
      <c r="P1021" s="307" t="str">
        <f t="shared" si="278"/>
        <v/>
      </c>
      <c r="Q1021" s="307" t="str">
        <f t="shared" si="272"/>
        <v/>
      </c>
      <c r="R1021" s="307" t="str">
        <f t="shared" si="279"/>
        <v/>
      </c>
      <c r="S1021" s="307" t="str">
        <f t="shared" si="280"/>
        <v/>
      </c>
      <c r="T1021" s="307" t="str">
        <f t="shared" si="281"/>
        <v/>
      </c>
      <c r="U1021" s="307" t="str">
        <f t="shared" si="273"/>
        <v/>
      </c>
      <c r="V1021" s="723"/>
      <c r="X1021" s="308" t="str">
        <f t="shared" si="282"/>
        <v/>
      </c>
      <c r="Y1021" s="309" t="str">
        <f t="shared" si="283"/>
        <v/>
      </c>
      <c r="Z1021" s="308" t="str">
        <f t="shared" si="274"/>
        <v/>
      </c>
      <c r="AA1021" s="308" t="b">
        <f t="shared" si="275"/>
        <v>1</v>
      </c>
      <c r="AB1021" s="308" t="str">
        <f t="shared" si="284"/>
        <v/>
      </c>
      <c r="AC1021" s="534" t="str">
        <f t="shared" si="285"/>
        <v/>
      </c>
      <c r="AD1021" s="752" t="str">
        <f t="shared" si="286"/>
        <v/>
      </c>
      <c r="AE1021" s="534" t="str">
        <f t="shared" si="287"/>
        <v/>
      </c>
      <c r="AF1021" s="752" t="str">
        <f t="shared" si="288"/>
        <v/>
      </c>
    </row>
    <row r="1022" spans="2:32" x14ac:dyDescent="0.25">
      <c r="B1022" s="721"/>
      <c r="C1022" s="531" t="str">
        <f>IFERROR(VLOOKUP(B1022,'מצבת ורישום גנים'!B:D,3,0),"")</f>
        <v/>
      </c>
      <c r="D1022" s="721"/>
      <c r="E1022" s="723"/>
      <c r="F1022" s="723"/>
      <c r="G1022" s="723"/>
      <c r="H1022" s="723"/>
      <c r="I1022" s="992" t="str">
        <f t="shared" si="289"/>
        <v/>
      </c>
      <c r="J1022" s="723"/>
      <c r="K1022" s="724"/>
      <c r="L1022" s="723"/>
      <c r="M1022" s="306" t="str">
        <f t="shared" si="276"/>
        <v/>
      </c>
      <c r="N1022" s="32" t="str">
        <f t="shared" si="277"/>
        <v/>
      </c>
      <c r="P1022" s="307" t="str">
        <f t="shared" si="278"/>
        <v/>
      </c>
      <c r="Q1022" s="307" t="str">
        <f t="shared" si="272"/>
        <v/>
      </c>
      <c r="R1022" s="307" t="str">
        <f t="shared" si="279"/>
        <v/>
      </c>
      <c r="S1022" s="307" t="str">
        <f t="shared" si="280"/>
        <v/>
      </c>
      <c r="T1022" s="307" t="str">
        <f t="shared" si="281"/>
        <v/>
      </c>
      <c r="U1022" s="307" t="str">
        <f t="shared" si="273"/>
        <v/>
      </c>
      <c r="V1022" s="723"/>
      <c r="X1022" s="308" t="str">
        <f t="shared" si="282"/>
        <v/>
      </c>
      <c r="Y1022" s="309" t="str">
        <f t="shared" si="283"/>
        <v/>
      </c>
      <c r="Z1022" s="308" t="str">
        <f t="shared" si="274"/>
        <v/>
      </c>
      <c r="AA1022" s="308" t="b">
        <f t="shared" si="275"/>
        <v>1</v>
      </c>
      <c r="AB1022" s="308" t="str">
        <f t="shared" si="284"/>
        <v/>
      </c>
      <c r="AC1022" s="534" t="str">
        <f t="shared" si="285"/>
        <v/>
      </c>
      <c r="AD1022" s="752" t="str">
        <f t="shared" si="286"/>
        <v/>
      </c>
      <c r="AE1022" s="534" t="str">
        <f t="shared" si="287"/>
        <v/>
      </c>
      <c r="AF1022" s="752" t="str">
        <f t="shared" si="288"/>
        <v/>
      </c>
    </row>
    <row r="1023" spans="2:32" x14ac:dyDescent="0.25">
      <c r="B1023" s="721"/>
      <c r="C1023" s="531" t="str">
        <f>IFERROR(VLOOKUP(B1023,'מצבת ורישום גנים'!B:D,3,0),"")</f>
        <v/>
      </c>
      <c r="D1023" s="721"/>
      <c r="E1023" s="723"/>
      <c r="F1023" s="723"/>
      <c r="G1023" s="723"/>
      <c r="H1023" s="723"/>
      <c r="I1023" s="992" t="str">
        <f t="shared" si="289"/>
        <v/>
      </c>
      <c r="J1023" s="723"/>
      <c r="K1023" s="724"/>
      <c r="L1023" s="723"/>
      <c r="M1023" s="306" t="str">
        <f t="shared" si="276"/>
        <v/>
      </c>
      <c r="N1023" s="32" t="str">
        <f t="shared" si="277"/>
        <v/>
      </c>
      <c r="P1023" s="307" t="str">
        <f t="shared" si="278"/>
        <v/>
      </c>
      <c r="Q1023" s="307" t="str">
        <f t="shared" si="272"/>
        <v/>
      </c>
      <c r="R1023" s="307" t="str">
        <f t="shared" si="279"/>
        <v/>
      </c>
      <c r="S1023" s="307" t="str">
        <f t="shared" si="280"/>
        <v/>
      </c>
      <c r="T1023" s="307" t="str">
        <f t="shared" si="281"/>
        <v/>
      </c>
      <c r="U1023" s="307" t="str">
        <f t="shared" si="273"/>
        <v/>
      </c>
      <c r="V1023" s="723"/>
      <c r="X1023" s="308" t="str">
        <f t="shared" si="282"/>
        <v/>
      </c>
      <c r="Y1023" s="309" t="str">
        <f t="shared" si="283"/>
        <v/>
      </c>
      <c r="Z1023" s="308" t="str">
        <f t="shared" si="274"/>
        <v/>
      </c>
      <c r="AA1023" s="308" t="b">
        <f t="shared" si="275"/>
        <v>1</v>
      </c>
      <c r="AB1023" s="308" t="str">
        <f t="shared" si="284"/>
        <v/>
      </c>
      <c r="AC1023" s="534" t="str">
        <f t="shared" si="285"/>
        <v/>
      </c>
      <c r="AD1023" s="752" t="str">
        <f t="shared" si="286"/>
        <v/>
      </c>
      <c r="AE1023" s="534" t="str">
        <f t="shared" si="287"/>
        <v/>
      </c>
      <c r="AF1023" s="752" t="str">
        <f t="shared" si="288"/>
        <v/>
      </c>
    </row>
    <row r="1024" spans="2:32" x14ac:dyDescent="0.25">
      <c r="B1024" s="721"/>
      <c r="C1024" s="531" t="str">
        <f>IFERROR(VLOOKUP(B1024,'מצבת ורישום גנים'!B:D,3,0),"")</f>
        <v/>
      </c>
      <c r="D1024" s="721"/>
      <c r="E1024" s="723"/>
      <c r="F1024" s="723"/>
      <c r="G1024" s="723"/>
      <c r="H1024" s="723"/>
      <c r="I1024" s="992" t="str">
        <f t="shared" si="289"/>
        <v/>
      </c>
      <c r="J1024" s="723"/>
      <c r="K1024" s="724"/>
      <c r="L1024" s="723"/>
      <c r="M1024" s="306" t="str">
        <f t="shared" si="276"/>
        <v/>
      </c>
      <c r="N1024" s="32" t="str">
        <f t="shared" si="277"/>
        <v/>
      </c>
      <c r="P1024" s="307" t="str">
        <f t="shared" si="278"/>
        <v/>
      </c>
      <c r="Q1024" s="307" t="str">
        <f t="shared" si="272"/>
        <v/>
      </c>
      <c r="R1024" s="307" t="str">
        <f t="shared" si="279"/>
        <v/>
      </c>
      <c r="S1024" s="307" t="str">
        <f t="shared" si="280"/>
        <v/>
      </c>
      <c r="T1024" s="307" t="str">
        <f t="shared" si="281"/>
        <v/>
      </c>
      <c r="U1024" s="307" t="str">
        <f t="shared" si="273"/>
        <v/>
      </c>
      <c r="V1024" s="723"/>
      <c r="X1024" s="308" t="str">
        <f t="shared" si="282"/>
        <v/>
      </c>
      <c r="Y1024" s="309" t="str">
        <f t="shared" si="283"/>
        <v/>
      </c>
      <c r="Z1024" s="308" t="str">
        <f t="shared" si="274"/>
        <v/>
      </c>
      <c r="AA1024" s="308" t="b">
        <f t="shared" si="275"/>
        <v>1</v>
      </c>
      <c r="AB1024" s="308" t="str">
        <f t="shared" si="284"/>
        <v/>
      </c>
      <c r="AC1024" s="534" t="str">
        <f t="shared" si="285"/>
        <v/>
      </c>
      <c r="AD1024" s="752" t="str">
        <f t="shared" si="286"/>
        <v/>
      </c>
      <c r="AE1024" s="534" t="str">
        <f t="shared" si="287"/>
        <v/>
      </c>
      <c r="AF1024" s="752" t="str">
        <f t="shared" si="288"/>
        <v/>
      </c>
    </row>
    <row r="1025" spans="2:32" x14ac:dyDescent="0.25">
      <c r="B1025" s="721"/>
      <c r="C1025" s="531" t="str">
        <f>IFERROR(VLOOKUP(B1025,'מצבת ורישום גנים'!B:D,3,0),"")</f>
        <v/>
      </c>
      <c r="D1025" s="721"/>
      <c r="E1025" s="723"/>
      <c r="F1025" s="723"/>
      <c r="G1025" s="723"/>
      <c r="H1025" s="723"/>
      <c r="I1025" s="992" t="str">
        <f t="shared" si="289"/>
        <v/>
      </c>
      <c r="J1025" s="723"/>
      <c r="K1025" s="724"/>
      <c r="L1025" s="723"/>
      <c r="M1025" s="306" t="str">
        <f t="shared" si="276"/>
        <v/>
      </c>
      <c r="N1025" s="32" t="str">
        <f t="shared" si="277"/>
        <v/>
      </c>
      <c r="P1025" s="307" t="str">
        <f t="shared" si="278"/>
        <v/>
      </c>
      <c r="Q1025" s="307" t="str">
        <f t="shared" si="272"/>
        <v/>
      </c>
      <c r="R1025" s="307" t="str">
        <f t="shared" si="279"/>
        <v/>
      </c>
      <c r="S1025" s="307" t="str">
        <f t="shared" si="280"/>
        <v/>
      </c>
      <c r="T1025" s="307" t="str">
        <f t="shared" si="281"/>
        <v/>
      </c>
      <c r="U1025" s="307" t="str">
        <f t="shared" si="273"/>
        <v/>
      </c>
      <c r="V1025" s="723"/>
      <c r="X1025" s="308" t="str">
        <f t="shared" si="282"/>
        <v/>
      </c>
      <c r="Y1025" s="309" t="str">
        <f t="shared" si="283"/>
        <v/>
      </c>
      <c r="Z1025" s="308" t="str">
        <f t="shared" si="274"/>
        <v/>
      </c>
      <c r="AA1025" s="308" t="b">
        <f t="shared" si="275"/>
        <v>1</v>
      </c>
      <c r="AB1025" s="308" t="str">
        <f t="shared" si="284"/>
        <v/>
      </c>
      <c r="AC1025" s="534" t="str">
        <f t="shared" si="285"/>
        <v/>
      </c>
      <c r="AD1025" s="752" t="str">
        <f t="shared" si="286"/>
        <v/>
      </c>
      <c r="AE1025" s="534" t="str">
        <f t="shared" si="287"/>
        <v/>
      </c>
      <c r="AF1025" s="752" t="str">
        <f t="shared" si="288"/>
        <v/>
      </c>
    </row>
    <row r="1026" spans="2:32" x14ac:dyDescent="0.25">
      <c r="B1026" s="721"/>
      <c r="C1026" s="531" t="str">
        <f>IFERROR(VLOOKUP(B1026,'מצבת ורישום גנים'!B:D,3,0),"")</f>
        <v/>
      </c>
      <c r="D1026" s="721"/>
      <c r="E1026" s="723"/>
      <c r="F1026" s="723"/>
      <c r="G1026" s="723"/>
      <c r="H1026" s="723"/>
      <c r="I1026" s="992" t="str">
        <f t="shared" si="289"/>
        <v/>
      </c>
      <c r="J1026" s="723"/>
      <c r="K1026" s="724"/>
      <c r="L1026" s="723"/>
      <c r="M1026" s="306" t="str">
        <f t="shared" si="276"/>
        <v/>
      </c>
      <c r="N1026" s="32" t="str">
        <f t="shared" si="277"/>
        <v/>
      </c>
      <c r="P1026" s="307" t="str">
        <f t="shared" si="278"/>
        <v/>
      </c>
      <c r="Q1026" s="307" t="str">
        <f t="shared" si="272"/>
        <v/>
      </c>
      <c r="R1026" s="307" t="str">
        <f t="shared" si="279"/>
        <v/>
      </c>
      <c r="S1026" s="307" t="str">
        <f t="shared" si="280"/>
        <v/>
      </c>
      <c r="T1026" s="307" t="str">
        <f t="shared" si="281"/>
        <v/>
      </c>
      <c r="U1026" s="307" t="str">
        <f t="shared" si="273"/>
        <v/>
      </c>
      <c r="V1026" s="723"/>
      <c r="X1026" s="308" t="str">
        <f t="shared" si="282"/>
        <v/>
      </c>
      <c r="Y1026" s="309" t="str">
        <f t="shared" si="283"/>
        <v/>
      </c>
      <c r="Z1026" s="308" t="str">
        <f t="shared" si="274"/>
        <v/>
      </c>
      <c r="AA1026" s="308" t="b">
        <f t="shared" si="275"/>
        <v>1</v>
      </c>
      <c r="AB1026" s="308" t="str">
        <f t="shared" si="284"/>
        <v/>
      </c>
      <c r="AC1026" s="534" t="str">
        <f t="shared" si="285"/>
        <v/>
      </c>
      <c r="AD1026" s="752" t="str">
        <f t="shared" si="286"/>
        <v/>
      </c>
      <c r="AE1026" s="534" t="str">
        <f t="shared" si="287"/>
        <v/>
      </c>
      <c r="AF1026" s="752" t="str">
        <f t="shared" si="288"/>
        <v/>
      </c>
    </row>
    <row r="1027" spans="2:32" x14ac:dyDescent="0.25">
      <c r="B1027" s="721"/>
      <c r="C1027" s="531" t="str">
        <f>IFERROR(VLOOKUP(B1027,'מצבת ורישום גנים'!B:D,3,0),"")</f>
        <v/>
      </c>
      <c r="D1027" s="721"/>
      <c r="E1027" s="723"/>
      <c r="F1027" s="723"/>
      <c r="G1027" s="723"/>
      <c r="H1027" s="723"/>
      <c r="I1027" s="992" t="str">
        <f t="shared" si="289"/>
        <v/>
      </c>
      <c r="J1027" s="723"/>
      <c r="K1027" s="724"/>
      <c r="L1027" s="723"/>
      <c r="M1027" s="306" t="str">
        <f t="shared" si="276"/>
        <v/>
      </c>
      <c r="N1027" s="32" t="str">
        <f t="shared" si="277"/>
        <v/>
      </c>
      <c r="P1027" s="307" t="str">
        <f t="shared" si="278"/>
        <v/>
      </c>
      <c r="Q1027" s="307" t="str">
        <f t="shared" si="272"/>
        <v/>
      </c>
      <c r="R1027" s="307" t="str">
        <f t="shared" si="279"/>
        <v/>
      </c>
      <c r="S1027" s="307" t="str">
        <f t="shared" si="280"/>
        <v/>
      </c>
      <c r="T1027" s="307" t="str">
        <f t="shared" si="281"/>
        <v/>
      </c>
      <c r="U1027" s="307" t="str">
        <f t="shared" si="273"/>
        <v/>
      </c>
      <c r="V1027" s="723"/>
      <c r="X1027" s="308" t="str">
        <f t="shared" si="282"/>
        <v/>
      </c>
      <c r="Y1027" s="309" t="str">
        <f t="shared" si="283"/>
        <v/>
      </c>
      <c r="Z1027" s="308" t="str">
        <f t="shared" si="274"/>
        <v/>
      </c>
      <c r="AA1027" s="308" t="b">
        <f t="shared" si="275"/>
        <v>1</v>
      </c>
      <c r="AB1027" s="308" t="str">
        <f t="shared" si="284"/>
        <v/>
      </c>
      <c r="AC1027" s="534" t="str">
        <f t="shared" si="285"/>
        <v/>
      </c>
      <c r="AD1027" s="752" t="str">
        <f t="shared" si="286"/>
        <v/>
      </c>
      <c r="AE1027" s="534" t="str">
        <f t="shared" si="287"/>
        <v/>
      </c>
      <c r="AF1027" s="752" t="str">
        <f t="shared" si="288"/>
        <v/>
      </c>
    </row>
    <row r="1028" spans="2:32" x14ac:dyDescent="0.25">
      <c r="B1028" s="721"/>
      <c r="C1028" s="531" t="str">
        <f>IFERROR(VLOOKUP(B1028,'מצבת ורישום גנים'!B:D,3,0),"")</f>
        <v/>
      </c>
      <c r="D1028" s="721"/>
      <c r="E1028" s="723"/>
      <c r="F1028" s="723"/>
      <c r="G1028" s="723"/>
      <c r="H1028" s="723"/>
      <c r="I1028" s="992" t="str">
        <f t="shared" si="289"/>
        <v/>
      </c>
      <c r="J1028" s="723"/>
      <c r="K1028" s="724"/>
      <c r="L1028" s="723"/>
      <c r="M1028" s="306" t="str">
        <f t="shared" si="276"/>
        <v/>
      </c>
      <c r="N1028" s="32" t="str">
        <f t="shared" si="277"/>
        <v/>
      </c>
      <c r="P1028" s="307" t="str">
        <f t="shared" si="278"/>
        <v/>
      </c>
      <c r="Q1028" s="307" t="str">
        <f t="shared" si="272"/>
        <v/>
      </c>
      <c r="R1028" s="307" t="str">
        <f t="shared" si="279"/>
        <v/>
      </c>
      <c r="S1028" s="307" t="str">
        <f t="shared" si="280"/>
        <v/>
      </c>
      <c r="T1028" s="307" t="str">
        <f t="shared" si="281"/>
        <v/>
      </c>
      <c r="U1028" s="307" t="str">
        <f t="shared" si="273"/>
        <v/>
      </c>
      <c r="V1028" s="723"/>
      <c r="X1028" s="308" t="str">
        <f t="shared" si="282"/>
        <v/>
      </c>
      <c r="Y1028" s="309" t="str">
        <f t="shared" si="283"/>
        <v/>
      </c>
      <c r="Z1028" s="308" t="str">
        <f t="shared" si="274"/>
        <v/>
      </c>
      <c r="AA1028" s="308" t="b">
        <f t="shared" si="275"/>
        <v>1</v>
      </c>
      <c r="AB1028" s="308" t="str">
        <f t="shared" si="284"/>
        <v/>
      </c>
      <c r="AC1028" s="534" t="str">
        <f t="shared" si="285"/>
        <v/>
      </c>
      <c r="AD1028" s="752" t="str">
        <f t="shared" si="286"/>
        <v/>
      </c>
      <c r="AE1028" s="534" t="str">
        <f t="shared" si="287"/>
        <v/>
      </c>
      <c r="AF1028" s="752" t="str">
        <f t="shared" si="288"/>
        <v/>
      </c>
    </row>
    <row r="1029" spans="2:32" x14ac:dyDescent="0.25">
      <c r="B1029" s="721"/>
      <c r="C1029" s="531" t="str">
        <f>IFERROR(VLOOKUP(B1029,'מצבת ורישום גנים'!B:D,3,0),"")</f>
        <v/>
      </c>
      <c r="D1029" s="721"/>
      <c r="E1029" s="723"/>
      <c r="F1029" s="723"/>
      <c r="G1029" s="723"/>
      <c r="H1029" s="723"/>
      <c r="I1029" s="992" t="str">
        <f t="shared" si="289"/>
        <v/>
      </c>
      <c r="J1029" s="723"/>
      <c r="K1029" s="724"/>
      <c r="L1029" s="723"/>
      <c r="M1029" s="306" t="str">
        <f t="shared" si="276"/>
        <v/>
      </c>
      <c r="N1029" s="32" t="str">
        <f t="shared" si="277"/>
        <v/>
      </c>
      <c r="P1029" s="307" t="str">
        <f t="shared" si="278"/>
        <v/>
      </c>
      <c r="Q1029" s="307" t="str">
        <f t="shared" si="272"/>
        <v/>
      </c>
      <c r="R1029" s="307" t="str">
        <f t="shared" si="279"/>
        <v/>
      </c>
      <c r="S1029" s="307" t="str">
        <f t="shared" si="280"/>
        <v/>
      </c>
      <c r="T1029" s="307" t="str">
        <f t="shared" si="281"/>
        <v/>
      </c>
      <c r="U1029" s="307" t="str">
        <f t="shared" si="273"/>
        <v/>
      </c>
      <c r="V1029" s="723"/>
      <c r="X1029" s="308" t="str">
        <f t="shared" si="282"/>
        <v/>
      </c>
      <c r="Y1029" s="309" t="str">
        <f t="shared" si="283"/>
        <v/>
      </c>
      <c r="Z1029" s="308" t="str">
        <f t="shared" si="274"/>
        <v/>
      </c>
      <c r="AA1029" s="308" t="b">
        <f t="shared" si="275"/>
        <v>1</v>
      </c>
      <c r="AB1029" s="308" t="str">
        <f t="shared" si="284"/>
        <v/>
      </c>
      <c r="AC1029" s="534" t="str">
        <f t="shared" si="285"/>
        <v/>
      </c>
      <c r="AD1029" s="752" t="str">
        <f t="shared" si="286"/>
        <v/>
      </c>
      <c r="AE1029" s="534" t="str">
        <f t="shared" si="287"/>
        <v/>
      </c>
      <c r="AF1029" s="752" t="str">
        <f t="shared" si="288"/>
        <v/>
      </c>
    </row>
    <row r="1030" spans="2:32" x14ac:dyDescent="0.25">
      <c r="B1030" s="721"/>
      <c r="C1030" s="531" t="str">
        <f>IFERROR(VLOOKUP(B1030,'מצבת ורישום גנים'!B:D,3,0),"")</f>
        <v/>
      </c>
      <c r="D1030" s="721"/>
      <c r="E1030" s="723"/>
      <c r="F1030" s="723"/>
      <c r="G1030" s="723"/>
      <c r="H1030" s="723"/>
      <c r="I1030" s="992" t="str">
        <f t="shared" si="289"/>
        <v/>
      </c>
      <c r="J1030" s="723"/>
      <c r="K1030" s="724"/>
      <c r="L1030" s="723"/>
      <c r="M1030" s="306" t="str">
        <f t="shared" si="276"/>
        <v/>
      </c>
      <c r="N1030" s="32" t="str">
        <f t="shared" si="277"/>
        <v/>
      </c>
      <c r="P1030" s="307" t="str">
        <f t="shared" si="278"/>
        <v/>
      </c>
      <c r="Q1030" s="307" t="str">
        <f t="shared" si="272"/>
        <v/>
      </c>
      <c r="R1030" s="307" t="str">
        <f t="shared" si="279"/>
        <v/>
      </c>
      <c r="S1030" s="307" t="str">
        <f t="shared" si="280"/>
        <v/>
      </c>
      <c r="T1030" s="307" t="str">
        <f t="shared" si="281"/>
        <v/>
      </c>
      <c r="U1030" s="307" t="str">
        <f t="shared" si="273"/>
        <v/>
      </c>
      <c r="V1030" s="723"/>
      <c r="X1030" s="308" t="str">
        <f t="shared" si="282"/>
        <v/>
      </c>
      <c r="Y1030" s="309" t="str">
        <f t="shared" si="283"/>
        <v/>
      </c>
      <c r="Z1030" s="308" t="str">
        <f t="shared" si="274"/>
        <v/>
      </c>
      <c r="AA1030" s="308" t="b">
        <f t="shared" si="275"/>
        <v>1</v>
      </c>
      <c r="AB1030" s="308" t="str">
        <f t="shared" si="284"/>
        <v/>
      </c>
      <c r="AC1030" s="534" t="str">
        <f t="shared" si="285"/>
        <v/>
      </c>
      <c r="AD1030" s="752" t="str">
        <f t="shared" si="286"/>
        <v/>
      </c>
      <c r="AE1030" s="534" t="str">
        <f t="shared" si="287"/>
        <v/>
      </c>
      <c r="AF1030" s="752" t="str">
        <f t="shared" si="288"/>
        <v/>
      </c>
    </row>
    <row r="1031" spans="2:32" x14ac:dyDescent="0.25">
      <c r="B1031" s="721"/>
      <c r="C1031" s="531" t="str">
        <f>IFERROR(VLOOKUP(B1031,'מצבת ורישום גנים'!B:D,3,0),"")</f>
        <v/>
      </c>
      <c r="D1031" s="721"/>
      <c r="E1031" s="723"/>
      <c r="F1031" s="723"/>
      <c r="G1031" s="723"/>
      <c r="H1031" s="723"/>
      <c r="I1031" s="992" t="str">
        <f t="shared" si="289"/>
        <v/>
      </c>
      <c r="J1031" s="723"/>
      <c r="K1031" s="724"/>
      <c r="L1031" s="723"/>
      <c r="M1031" s="306" t="str">
        <f t="shared" si="276"/>
        <v/>
      </c>
      <c r="N1031" s="32" t="str">
        <f t="shared" si="277"/>
        <v/>
      </c>
      <c r="P1031" s="307" t="str">
        <f t="shared" si="278"/>
        <v/>
      </c>
      <c r="Q1031" s="307" t="str">
        <f t="shared" si="272"/>
        <v/>
      </c>
      <c r="R1031" s="307" t="str">
        <f t="shared" si="279"/>
        <v/>
      </c>
      <c r="S1031" s="307" t="str">
        <f t="shared" si="280"/>
        <v/>
      </c>
      <c r="T1031" s="307" t="str">
        <f t="shared" si="281"/>
        <v/>
      </c>
      <c r="U1031" s="307" t="str">
        <f t="shared" si="273"/>
        <v/>
      </c>
      <c r="V1031" s="723"/>
      <c r="X1031" s="308" t="str">
        <f t="shared" si="282"/>
        <v/>
      </c>
      <c r="Y1031" s="309" t="str">
        <f t="shared" si="283"/>
        <v/>
      </c>
      <c r="Z1031" s="308" t="str">
        <f t="shared" si="274"/>
        <v/>
      </c>
      <c r="AA1031" s="308" t="b">
        <f t="shared" si="275"/>
        <v>1</v>
      </c>
      <c r="AB1031" s="308" t="str">
        <f t="shared" si="284"/>
        <v/>
      </c>
      <c r="AC1031" s="534" t="str">
        <f t="shared" si="285"/>
        <v/>
      </c>
      <c r="AD1031" s="752" t="str">
        <f t="shared" si="286"/>
        <v/>
      </c>
      <c r="AE1031" s="534" t="str">
        <f t="shared" si="287"/>
        <v/>
      </c>
      <c r="AF1031" s="752" t="str">
        <f t="shared" si="288"/>
        <v/>
      </c>
    </row>
    <row r="1032" spans="2:32" x14ac:dyDescent="0.25">
      <c r="B1032" s="721"/>
      <c r="C1032" s="531" t="str">
        <f>IFERROR(VLOOKUP(B1032,'מצבת ורישום גנים'!B:D,3,0),"")</f>
        <v/>
      </c>
      <c r="D1032" s="721"/>
      <c r="E1032" s="723"/>
      <c r="F1032" s="723"/>
      <c r="G1032" s="723"/>
      <c r="H1032" s="723"/>
      <c r="I1032" s="992" t="str">
        <f t="shared" si="289"/>
        <v/>
      </c>
      <c r="J1032" s="723"/>
      <c r="K1032" s="724"/>
      <c r="L1032" s="723"/>
      <c r="M1032" s="306" t="str">
        <f t="shared" si="276"/>
        <v/>
      </c>
      <c r="N1032" s="32" t="str">
        <f t="shared" si="277"/>
        <v/>
      </c>
      <c r="P1032" s="307" t="str">
        <f t="shared" si="278"/>
        <v/>
      </c>
      <c r="Q1032" s="307" t="str">
        <f t="shared" si="272"/>
        <v/>
      </c>
      <c r="R1032" s="307" t="str">
        <f t="shared" si="279"/>
        <v/>
      </c>
      <c r="S1032" s="307" t="str">
        <f t="shared" si="280"/>
        <v/>
      </c>
      <c r="T1032" s="307" t="str">
        <f t="shared" si="281"/>
        <v/>
      </c>
      <c r="U1032" s="307" t="str">
        <f t="shared" si="273"/>
        <v/>
      </c>
      <c r="V1032" s="723"/>
      <c r="X1032" s="308" t="str">
        <f t="shared" si="282"/>
        <v/>
      </c>
      <c r="Y1032" s="309" t="str">
        <f t="shared" si="283"/>
        <v/>
      </c>
      <c r="Z1032" s="308" t="str">
        <f t="shared" si="274"/>
        <v/>
      </c>
      <c r="AA1032" s="308" t="b">
        <f t="shared" si="275"/>
        <v>1</v>
      </c>
      <c r="AB1032" s="308" t="str">
        <f t="shared" si="284"/>
        <v/>
      </c>
      <c r="AC1032" s="534" t="str">
        <f t="shared" si="285"/>
        <v/>
      </c>
      <c r="AD1032" s="752" t="str">
        <f t="shared" si="286"/>
        <v/>
      </c>
      <c r="AE1032" s="534" t="str">
        <f t="shared" si="287"/>
        <v/>
      </c>
      <c r="AF1032" s="752" t="str">
        <f t="shared" si="288"/>
        <v/>
      </c>
    </row>
    <row r="1033" spans="2:32" x14ac:dyDescent="0.25">
      <c r="B1033" s="721"/>
      <c r="C1033" s="531" t="str">
        <f>IFERROR(VLOOKUP(B1033,'מצבת ורישום גנים'!B:D,3,0),"")</f>
        <v/>
      </c>
      <c r="D1033" s="721"/>
      <c r="E1033" s="723"/>
      <c r="F1033" s="723"/>
      <c r="G1033" s="723"/>
      <c r="H1033" s="723"/>
      <c r="I1033" s="992" t="str">
        <f t="shared" si="289"/>
        <v/>
      </c>
      <c r="J1033" s="723"/>
      <c r="K1033" s="724"/>
      <c r="L1033" s="723"/>
      <c r="M1033" s="306" t="str">
        <f t="shared" si="276"/>
        <v/>
      </c>
      <c r="N1033" s="32" t="str">
        <f t="shared" si="277"/>
        <v/>
      </c>
      <c r="P1033" s="307" t="str">
        <f t="shared" si="278"/>
        <v/>
      </c>
      <c r="Q1033" s="307" t="str">
        <f t="shared" si="272"/>
        <v/>
      </c>
      <c r="R1033" s="307" t="str">
        <f t="shared" si="279"/>
        <v/>
      </c>
      <c r="S1033" s="307" t="str">
        <f t="shared" si="280"/>
        <v/>
      </c>
      <c r="T1033" s="307" t="str">
        <f t="shared" si="281"/>
        <v/>
      </c>
      <c r="U1033" s="307" t="str">
        <f t="shared" si="273"/>
        <v/>
      </c>
      <c r="V1033" s="723"/>
      <c r="X1033" s="308" t="str">
        <f t="shared" si="282"/>
        <v/>
      </c>
      <c r="Y1033" s="309" t="str">
        <f t="shared" si="283"/>
        <v/>
      </c>
      <c r="Z1033" s="308" t="str">
        <f t="shared" si="274"/>
        <v/>
      </c>
      <c r="AA1033" s="308" t="b">
        <f t="shared" si="275"/>
        <v>1</v>
      </c>
      <c r="AB1033" s="308" t="str">
        <f t="shared" si="284"/>
        <v/>
      </c>
      <c r="AC1033" s="534" t="str">
        <f t="shared" si="285"/>
        <v/>
      </c>
      <c r="AD1033" s="752" t="str">
        <f t="shared" si="286"/>
        <v/>
      </c>
      <c r="AE1033" s="534" t="str">
        <f t="shared" si="287"/>
        <v/>
      </c>
      <c r="AF1033" s="752" t="str">
        <f t="shared" si="288"/>
        <v/>
      </c>
    </row>
    <row r="1034" spans="2:32" x14ac:dyDescent="0.25">
      <c r="B1034" s="721"/>
      <c r="C1034" s="531" t="str">
        <f>IFERROR(VLOOKUP(B1034,'מצבת ורישום גנים'!B:D,3,0),"")</f>
        <v/>
      </c>
      <c r="D1034" s="721"/>
      <c r="E1034" s="723"/>
      <c r="F1034" s="723"/>
      <c r="G1034" s="723"/>
      <c r="H1034" s="723"/>
      <c r="I1034" s="992" t="str">
        <f t="shared" si="289"/>
        <v/>
      </c>
      <c r="J1034" s="723"/>
      <c r="K1034" s="724"/>
      <c r="L1034" s="723"/>
      <c r="M1034" s="306" t="str">
        <f t="shared" si="276"/>
        <v/>
      </c>
      <c r="N1034" s="32" t="str">
        <f t="shared" si="277"/>
        <v/>
      </c>
      <c r="P1034" s="307" t="str">
        <f t="shared" si="278"/>
        <v/>
      </c>
      <c r="Q1034" s="307" t="str">
        <f t="shared" si="272"/>
        <v/>
      </c>
      <c r="R1034" s="307" t="str">
        <f t="shared" si="279"/>
        <v/>
      </c>
      <c r="S1034" s="307" t="str">
        <f t="shared" si="280"/>
        <v/>
      </c>
      <c r="T1034" s="307" t="str">
        <f t="shared" si="281"/>
        <v/>
      </c>
      <c r="U1034" s="307" t="str">
        <f t="shared" si="273"/>
        <v/>
      </c>
      <c r="V1034" s="723"/>
      <c r="X1034" s="308" t="str">
        <f t="shared" si="282"/>
        <v/>
      </c>
      <c r="Y1034" s="309" t="str">
        <f t="shared" si="283"/>
        <v/>
      </c>
      <c r="Z1034" s="308" t="str">
        <f t="shared" si="274"/>
        <v/>
      </c>
      <c r="AA1034" s="308" t="b">
        <f t="shared" si="275"/>
        <v>1</v>
      </c>
      <c r="AB1034" s="308" t="str">
        <f t="shared" si="284"/>
        <v/>
      </c>
      <c r="AC1034" s="534" t="str">
        <f t="shared" si="285"/>
        <v/>
      </c>
      <c r="AD1034" s="752" t="str">
        <f t="shared" si="286"/>
        <v/>
      </c>
      <c r="AE1034" s="534" t="str">
        <f t="shared" si="287"/>
        <v/>
      </c>
      <c r="AF1034" s="752" t="str">
        <f t="shared" si="288"/>
        <v/>
      </c>
    </row>
    <row r="1035" spans="2:32" x14ac:dyDescent="0.25">
      <c r="B1035" s="721"/>
      <c r="C1035" s="531" t="str">
        <f>IFERROR(VLOOKUP(B1035,'מצבת ורישום גנים'!B:D,3,0),"")</f>
        <v/>
      </c>
      <c r="D1035" s="721"/>
      <c r="E1035" s="723"/>
      <c r="F1035" s="723"/>
      <c r="G1035" s="723"/>
      <c r="H1035" s="723"/>
      <c r="I1035" s="992" t="str">
        <f t="shared" si="289"/>
        <v/>
      </c>
      <c r="J1035" s="723"/>
      <c r="K1035" s="724"/>
      <c r="L1035" s="723"/>
      <c r="M1035" s="306" t="str">
        <f t="shared" si="276"/>
        <v/>
      </c>
      <c r="N1035" s="32" t="str">
        <f t="shared" si="277"/>
        <v/>
      </c>
      <c r="P1035" s="307" t="str">
        <f t="shared" si="278"/>
        <v/>
      </c>
      <c r="Q1035" s="307" t="str">
        <f t="shared" si="272"/>
        <v/>
      </c>
      <c r="R1035" s="307" t="str">
        <f t="shared" si="279"/>
        <v/>
      </c>
      <c r="S1035" s="307" t="str">
        <f t="shared" si="280"/>
        <v/>
      </c>
      <c r="T1035" s="307" t="str">
        <f t="shared" si="281"/>
        <v/>
      </c>
      <c r="U1035" s="307" t="str">
        <f t="shared" si="273"/>
        <v/>
      </c>
      <c r="V1035" s="723"/>
      <c r="X1035" s="308" t="str">
        <f t="shared" si="282"/>
        <v/>
      </c>
      <c r="Y1035" s="309" t="str">
        <f t="shared" si="283"/>
        <v/>
      </c>
      <c r="Z1035" s="308" t="str">
        <f t="shared" si="274"/>
        <v/>
      </c>
      <c r="AA1035" s="308" t="b">
        <f t="shared" si="275"/>
        <v>1</v>
      </c>
      <c r="AB1035" s="308" t="str">
        <f t="shared" si="284"/>
        <v/>
      </c>
      <c r="AC1035" s="534" t="str">
        <f t="shared" si="285"/>
        <v/>
      </c>
      <c r="AD1035" s="752" t="str">
        <f t="shared" si="286"/>
        <v/>
      </c>
      <c r="AE1035" s="534" t="str">
        <f t="shared" si="287"/>
        <v/>
      </c>
      <c r="AF1035" s="752" t="str">
        <f t="shared" si="288"/>
        <v/>
      </c>
    </row>
    <row r="1036" spans="2:32" x14ac:dyDescent="0.25">
      <c r="B1036" s="721"/>
      <c r="C1036" s="531" t="str">
        <f>IFERROR(VLOOKUP(B1036,'מצבת ורישום גנים'!B:D,3,0),"")</f>
        <v/>
      </c>
      <c r="D1036" s="721"/>
      <c r="E1036" s="723"/>
      <c r="F1036" s="723"/>
      <c r="G1036" s="723"/>
      <c r="H1036" s="723"/>
      <c r="I1036" s="992" t="str">
        <f t="shared" si="289"/>
        <v/>
      </c>
      <c r="J1036" s="723"/>
      <c r="K1036" s="724"/>
      <c r="L1036" s="723"/>
      <c r="M1036" s="306" t="str">
        <f t="shared" si="276"/>
        <v/>
      </c>
      <c r="N1036" s="32" t="str">
        <f t="shared" si="277"/>
        <v/>
      </c>
      <c r="P1036" s="307" t="str">
        <f t="shared" si="278"/>
        <v/>
      </c>
      <c r="Q1036" s="307" t="str">
        <f t="shared" si="272"/>
        <v/>
      </c>
      <c r="R1036" s="307" t="str">
        <f t="shared" si="279"/>
        <v/>
      </c>
      <c r="S1036" s="307" t="str">
        <f t="shared" si="280"/>
        <v/>
      </c>
      <c r="T1036" s="307" t="str">
        <f t="shared" si="281"/>
        <v/>
      </c>
      <c r="U1036" s="307" t="str">
        <f t="shared" si="273"/>
        <v/>
      </c>
      <c r="V1036" s="723"/>
      <c r="X1036" s="308" t="str">
        <f t="shared" si="282"/>
        <v/>
      </c>
      <c r="Y1036" s="309" t="str">
        <f t="shared" si="283"/>
        <v/>
      </c>
      <c r="Z1036" s="308" t="str">
        <f t="shared" si="274"/>
        <v/>
      </c>
      <c r="AA1036" s="308" t="b">
        <f t="shared" si="275"/>
        <v>1</v>
      </c>
      <c r="AB1036" s="308" t="str">
        <f t="shared" si="284"/>
        <v/>
      </c>
      <c r="AC1036" s="534" t="str">
        <f t="shared" si="285"/>
        <v/>
      </c>
      <c r="AD1036" s="752" t="str">
        <f t="shared" si="286"/>
        <v/>
      </c>
      <c r="AE1036" s="534" t="str">
        <f t="shared" si="287"/>
        <v/>
      </c>
      <c r="AF1036" s="752" t="str">
        <f t="shared" si="288"/>
        <v/>
      </c>
    </row>
    <row r="1037" spans="2:32" x14ac:dyDescent="0.25">
      <c r="B1037" s="721"/>
      <c r="C1037" s="531" t="str">
        <f>IFERROR(VLOOKUP(B1037,'מצבת ורישום גנים'!B:D,3,0),"")</f>
        <v/>
      </c>
      <c r="D1037" s="721"/>
      <c r="E1037" s="723"/>
      <c r="F1037" s="723"/>
      <c r="G1037" s="723"/>
      <c r="H1037" s="723"/>
      <c r="I1037" s="992" t="str">
        <f t="shared" si="289"/>
        <v/>
      </c>
      <c r="J1037" s="723"/>
      <c r="K1037" s="724"/>
      <c r="L1037" s="723"/>
      <c r="M1037" s="306" t="str">
        <f t="shared" si="276"/>
        <v/>
      </c>
      <c r="N1037" s="32" t="str">
        <f t="shared" si="277"/>
        <v/>
      </c>
      <c r="P1037" s="307" t="str">
        <f t="shared" si="278"/>
        <v/>
      </c>
      <c r="Q1037" s="307" t="str">
        <f t="shared" si="272"/>
        <v/>
      </c>
      <c r="R1037" s="307" t="str">
        <f t="shared" si="279"/>
        <v/>
      </c>
      <c r="S1037" s="307" t="str">
        <f t="shared" si="280"/>
        <v/>
      </c>
      <c r="T1037" s="307" t="str">
        <f t="shared" si="281"/>
        <v/>
      </c>
      <c r="U1037" s="307" t="str">
        <f t="shared" si="273"/>
        <v/>
      </c>
      <c r="V1037" s="723"/>
      <c r="X1037" s="308" t="str">
        <f t="shared" si="282"/>
        <v/>
      </c>
      <c r="Y1037" s="309" t="str">
        <f t="shared" si="283"/>
        <v/>
      </c>
      <c r="Z1037" s="308" t="str">
        <f t="shared" si="274"/>
        <v/>
      </c>
      <c r="AA1037" s="308" t="b">
        <f t="shared" si="275"/>
        <v>1</v>
      </c>
      <c r="AB1037" s="308" t="str">
        <f t="shared" si="284"/>
        <v/>
      </c>
      <c r="AC1037" s="534" t="str">
        <f t="shared" si="285"/>
        <v/>
      </c>
      <c r="AD1037" s="752" t="str">
        <f t="shared" si="286"/>
        <v/>
      </c>
      <c r="AE1037" s="534" t="str">
        <f t="shared" si="287"/>
        <v/>
      </c>
      <c r="AF1037" s="752" t="str">
        <f t="shared" si="288"/>
        <v/>
      </c>
    </row>
    <row r="1038" spans="2:32" x14ac:dyDescent="0.25">
      <c r="B1038" s="721"/>
      <c r="C1038" s="531" t="str">
        <f>IFERROR(VLOOKUP(B1038,'מצבת ורישום גנים'!B:D,3,0),"")</f>
        <v/>
      </c>
      <c r="D1038" s="721"/>
      <c r="E1038" s="723"/>
      <c r="F1038" s="723"/>
      <c r="G1038" s="723"/>
      <c r="H1038" s="723"/>
      <c r="I1038" s="992" t="str">
        <f t="shared" si="289"/>
        <v/>
      </c>
      <c r="J1038" s="723"/>
      <c r="K1038" s="724"/>
      <c r="L1038" s="723"/>
      <c r="M1038" s="306" t="str">
        <f t="shared" si="276"/>
        <v/>
      </c>
      <c r="N1038" s="32" t="str">
        <f t="shared" si="277"/>
        <v/>
      </c>
      <c r="P1038" s="307" t="str">
        <f t="shared" si="278"/>
        <v/>
      </c>
      <c r="Q1038" s="307" t="str">
        <f t="shared" si="272"/>
        <v/>
      </c>
      <c r="R1038" s="307" t="str">
        <f t="shared" si="279"/>
        <v/>
      </c>
      <c r="S1038" s="307" t="str">
        <f t="shared" si="280"/>
        <v/>
      </c>
      <c r="T1038" s="307" t="str">
        <f t="shared" si="281"/>
        <v/>
      </c>
      <c r="U1038" s="307" t="str">
        <f t="shared" si="273"/>
        <v/>
      </c>
      <c r="V1038" s="723"/>
      <c r="X1038" s="308" t="str">
        <f t="shared" si="282"/>
        <v/>
      </c>
      <c r="Y1038" s="309" t="str">
        <f t="shared" si="283"/>
        <v/>
      </c>
      <c r="Z1038" s="308" t="str">
        <f t="shared" si="274"/>
        <v/>
      </c>
      <c r="AA1038" s="308" t="b">
        <f t="shared" si="275"/>
        <v>1</v>
      </c>
      <c r="AB1038" s="308" t="str">
        <f t="shared" si="284"/>
        <v/>
      </c>
      <c r="AC1038" s="534" t="str">
        <f t="shared" si="285"/>
        <v/>
      </c>
      <c r="AD1038" s="752" t="str">
        <f t="shared" si="286"/>
        <v/>
      </c>
      <c r="AE1038" s="534" t="str">
        <f t="shared" si="287"/>
        <v/>
      </c>
      <c r="AF1038" s="752" t="str">
        <f t="shared" si="288"/>
        <v/>
      </c>
    </row>
    <row r="1039" spans="2:32" x14ac:dyDescent="0.25">
      <c r="B1039" s="721"/>
      <c r="C1039" s="531" t="str">
        <f>IFERROR(VLOOKUP(B1039,'מצבת ורישום גנים'!B:D,3,0),"")</f>
        <v/>
      </c>
      <c r="D1039" s="721"/>
      <c r="E1039" s="723"/>
      <c r="F1039" s="723"/>
      <c r="G1039" s="723"/>
      <c r="H1039" s="723"/>
      <c r="I1039" s="992" t="str">
        <f t="shared" si="289"/>
        <v/>
      </c>
      <c r="J1039" s="723"/>
      <c r="K1039" s="724"/>
      <c r="L1039" s="723"/>
      <c r="M1039" s="306" t="str">
        <f t="shared" si="276"/>
        <v/>
      </c>
      <c r="N1039" s="32" t="str">
        <f t="shared" si="277"/>
        <v/>
      </c>
      <c r="P1039" s="307" t="str">
        <f t="shared" si="278"/>
        <v/>
      </c>
      <c r="Q1039" s="307" t="str">
        <f t="shared" si="272"/>
        <v/>
      </c>
      <c r="R1039" s="307" t="str">
        <f t="shared" si="279"/>
        <v/>
      </c>
      <c r="S1039" s="307" t="str">
        <f t="shared" si="280"/>
        <v/>
      </c>
      <c r="T1039" s="307" t="str">
        <f t="shared" si="281"/>
        <v/>
      </c>
      <c r="U1039" s="307" t="str">
        <f t="shared" si="273"/>
        <v/>
      </c>
      <c r="V1039" s="723"/>
      <c r="X1039" s="308" t="str">
        <f t="shared" si="282"/>
        <v/>
      </c>
      <c r="Y1039" s="309" t="str">
        <f t="shared" si="283"/>
        <v/>
      </c>
      <c r="Z1039" s="308" t="str">
        <f t="shared" si="274"/>
        <v/>
      </c>
      <c r="AA1039" s="308" t="b">
        <f t="shared" si="275"/>
        <v>1</v>
      </c>
      <c r="AB1039" s="308" t="str">
        <f t="shared" si="284"/>
        <v/>
      </c>
      <c r="AC1039" s="534" t="str">
        <f t="shared" si="285"/>
        <v/>
      </c>
      <c r="AD1039" s="752" t="str">
        <f t="shared" si="286"/>
        <v/>
      </c>
      <c r="AE1039" s="534" t="str">
        <f t="shared" si="287"/>
        <v/>
      </c>
      <c r="AF1039" s="752" t="str">
        <f t="shared" si="288"/>
        <v/>
      </c>
    </row>
    <row r="1040" spans="2:32" x14ac:dyDescent="0.25">
      <c r="B1040" s="721"/>
      <c r="C1040" s="531" t="str">
        <f>IFERROR(VLOOKUP(B1040,'מצבת ורישום גנים'!B:D,3,0),"")</f>
        <v/>
      </c>
      <c r="D1040" s="721"/>
      <c r="E1040" s="723"/>
      <c r="F1040" s="723"/>
      <c r="G1040" s="723"/>
      <c r="H1040" s="723"/>
      <c r="I1040" s="992" t="str">
        <f t="shared" si="289"/>
        <v/>
      </c>
      <c r="J1040" s="723"/>
      <c r="K1040" s="724"/>
      <c r="L1040" s="723"/>
      <c r="M1040" s="306" t="str">
        <f t="shared" si="276"/>
        <v/>
      </c>
      <c r="N1040" s="32" t="str">
        <f t="shared" si="277"/>
        <v/>
      </c>
      <c r="P1040" s="307" t="str">
        <f t="shared" si="278"/>
        <v/>
      </c>
      <c r="Q1040" s="307" t="str">
        <f t="shared" ref="Q1040:Q1103" si="290">IF(J1040="","",IFERROR(IF(OR(H1040="גננת",H1040="מורה",H1040="רכז",H1040="רכזת גן",H1040="רכז גן",H1040="רכז בית ספר",H1040="רכזת בית ספר"),IF(J1040&gt;=75,"תקין","לא תקין"),IF(H1040="סייעת ממשיכה",IF(J1040&gt;=30,"תקין","לא תקין"),IF(H1040="סייעת רפואית/אישית",IF(J1040&gt;=12.5,"תקין","לא תקין"),IF(H1040="סייעת חדשה",IF(J1040&gt;=37,"תקין","לא תקין"),IF(OR(H1040&lt;&gt;"מורה",H1040&lt;&gt;"גננת",H1040&lt;&gt;"סייעת"),IF(J1040&gt;=30.61,"תקין","לא תקין"),"לא תקין"))))),""))</f>
        <v/>
      </c>
      <c r="R1040" s="307" t="str">
        <f t="shared" si="279"/>
        <v/>
      </c>
      <c r="S1040" s="307" t="str">
        <f t="shared" si="280"/>
        <v/>
      </c>
      <c r="T1040" s="307" t="str">
        <f t="shared" si="281"/>
        <v/>
      </c>
      <c r="U1040" s="307" t="str">
        <f t="shared" ref="U1040:U1103" si="291">IF(D1040="","",IF(Z1040&gt;1,IF(SUMIF(D:D,D1040,L:L)&gt;90,"לא תקין","תקין"),"תקין"))</f>
        <v/>
      </c>
      <c r="V1040" s="723"/>
      <c r="X1040" s="308" t="str">
        <f t="shared" si="282"/>
        <v/>
      </c>
      <c r="Y1040" s="309" t="str">
        <f t="shared" si="283"/>
        <v/>
      </c>
      <c r="Z1040" s="308" t="str">
        <f t="shared" ref="Z1040:Z1103" si="292">IF(D1040="","",COUNTIF(D:D,D1040))</f>
        <v/>
      </c>
      <c r="AA1040" s="308" t="b">
        <f t="shared" ref="AA1040:AA1103" si="293">MOD(MID(REPT(0,9-LEN(D1040))&amp;D1040,1,1)+MID("0246813579",MID(REPT(0,9-LEN(D1040))&amp;D1040,2,1)+1,1)+MID(REPT(0,9-LEN(D1040))&amp;D1040,3,1)+MID("0246813579",MID(REPT(0,9-LEN(D1040))&amp;D1040,4,1)+1,1)+MID(REPT(0,9-LEN(D1040))&amp;D1040,5,1)+MID("0246813579",MID(REPT(0,9-LEN(D1040))&amp;D1040,6,1)+1,1)+MID(REPT(0,9-LEN(D1040))&amp;D1040,7,1)+MID("0246813579",MID(REPT(0,9-LEN(D1040))&amp;D1040,8,1)+1,1)+MID(REPT(0,9-LEN(D1040))&amp;D1040,9,1),10)=0</f>
        <v>1</v>
      </c>
      <c r="AB1040" s="308" t="str">
        <f t="shared" si="284"/>
        <v/>
      </c>
      <c r="AC1040" s="534" t="str">
        <f t="shared" si="285"/>
        <v/>
      </c>
      <c r="AD1040" s="752" t="str">
        <f t="shared" si="286"/>
        <v/>
      </c>
      <c r="AE1040" s="534" t="str">
        <f t="shared" si="287"/>
        <v/>
      </c>
      <c r="AF1040" s="752" t="str">
        <f t="shared" si="288"/>
        <v/>
      </c>
    </row>
    <row r="1041" spans="2:32" x14ac:dyDescent="0.25">
      <c r="B1041" s="721"/>
      <c r="C1041" s="531" t="str">
        <f>IFERROR(VLOOKUP(B1041,'מצבת ורישום גנים'!B:D,3,0),"")</f>
        <v/>
      </c>
      <c r="D1041" s="721"/>
      <c r="E1041" s="723"/>
      <c r="F1041" s="723"/>
      <c r="G1041" s="723"/>
      <c r="H1041" s="723"/>
      <c r="I1041" s="992" t="str">
        <f t="shared" si="289"/>
        <v/>
      </c>
      <c r="J1041" s="723"/>
      <c r="K1041" s="724"/>
      <c r="L1041" s="723"/>
      <c r="M1041" s="306" t="str">
        <f t="shared" ref="M1041:M1104" si="294">IF(AND(L1041&gt;0,K1041&gt;0),K1041*L1041,"")</f>
        <v/>
      </c>
      <c r="N1041" s="32" t="str">
        <f t="shared" ref="N1041:N1104" si="295">TEXT(LEFT(H1041,2),0)</f>
        <v/>
      </c>
      <c r="P1041" s="307" t="str">
        <f t="shared" ref="P1041:P1104" si="296">IF(D1041="","",IF(AA1041=FALSE,"לא תקין","תקין"))</f>
        <v/>
      </c>
      <c r="Q1041" s="307" t="str">
        <f t="shared" si="290"/>
        <v/>
      </c>
      <c r="R1041" s="307" t="str">
        <f t="shared" ref="R1041:R1104" si="297">IF(K1041="","",IF(OR(Y1041&lt;100%,Y1041&gt;140%),"לא תקין","תקין"))</f>
        <v/>
      </c>
      <c r="S1041" s="307" t="str">
        <f t="shared" ref="S1041:S1104" si="298">IF(J1041="","",IFERROR(IF(J1041&gt;120,"לא תקין","תקין"),""))</f>
        <v/>
      </c>
      <c r="T1041" s="307" t="str">
        <f t="shared" ref="T1041:T1104" si="299">IF(L1041="","",IF(H1041="","יש להזין איש צוות",IF(OR(H1041="מורה",H1041="גננת",H1041="רכז גן",H1041="רכזת גן",H1041="סייעת ממשיכה",H1041="סייעת חדשה",H1041="מדצית",H1041="מדצ",H1041="מדריך",H1041="מדריכה",H1041="תוספת כח אדם"),IF(L1041&lt;=90,"תקין","לא תקין"),IF(OR(H1041="רכז בית ספר",H1041="רכזת תכנית בבית הספר",H1041="רכזת בית ספר"),IF(L1041&lt;=114,"תקין","לא תקין"),IF(OR(H1041="סגנית רכזת מעל 150",H1041="סגן רכז"),IF(L1041&lt;=93,"תקין","לא תקין"),"לא תקין")))))</f>
        <v/>
      </c>
      <c r="U1041" s="307" t="str">
        <f t="shared" si="291"/>
        <v/>
      </c>
      <c r="V1041" s="723"/>
      <c r="X1041" s="308" t="str">
        <f t="shared" ref="X1041:X1104" si="300">IF(M1041="","",IF(OR(R1041="לא תקין",S1041="לא תקין",T1041="לא תקין",,U1041="לא תקין"),"לא תקין","תקין"))</f>
        <v/>
      </c>
      <c r="Y1041" s="309" t="str">
        <f t="shared" ref="Y1041:Y1104" si="301">IFERROR(IF(J1041="","",K1041/J1041),"")</f>
        <v/>
      </c>
      <c r="Z1041" s="308" t="str">
        <f t="shared" si="292"/>
        <v/>
      </c>
      <c r="AA1041" s="308" t="b">
        <f t="shared" si="293"/>
        <v>1</v>
      </c>
      <c r="AB1041" s="308" t="str">
        <f t="shared" ref="AB1041:AB1104" si="302">IF(H1041="גננת",IF(J1041&lt;75,"לא תקין","תקין"),"")</f>
        <v/>
      </c>
      <c r="AC1041" s="534" t="str">
        <f t="shared" ref="AC1041:AC1104" si="303">IF(B1041&lt;&gt;"",B1041&amp;H1041,"")</f>
        <v/>
      </c>
      <c r="AD1041" s="752" t="str">
        <f t="shared" ref="AD1041:AD1104" si="304">M1041</f>
        <v/>
      </c>
      <c r="AE1041" s="534" t="str">
        <f t="shared" ref="AE1041:AE1104" si="305">IF(B1041&lt;&gt;"",B1041&amp;LEFT(H1041,5),"")</f>
        <v/>
      </c>
      <c r="AF1041" s="752" t="str">
        <f t="shared" ref="AF1041:AF1104" si="306">M1041</f>
        <v/>
      </c>
    </row>
    <row r="1042" spans="2:32" x14ac:dyDescent="0.25">
      <c r="B1042" s="721"/>
      <c r="C1042" s="531" t="str">
        <f>IFERROR(VLOOKUP(B1042,'מצבת ורישום גנים'!B:D,3,0),"")</f>
        <v/>
      </c>
      <c r="D1042" s="721"/>
      <c r="E1042" s="723"/>
      <c r="F1042" s="723"/>
      <c r="G1042" s="723"/>
      <c r="H1042" s="723"/>
      <c r="I1042" s="992" t="str">
        <f t="shared" ref="I1042:I1105" si="307">SUBSTITUTE(IFERROR(IF(H1042="מדצ","מדצ/ית",IF(OR(H1042="סייעת ממשיכה",H1042="סייעת חדשה",H1042="סייעת רפואית/אישית"),"סייעת",IF(H1042="רכזת גן","רכזת גן"))),""),"FALSE","")</f>
        <v/>
      </c>
      <c r="J1042" s="723"/>
      <c r="K1042" s="724"/>
      <c r="L1042" s="723"/>
      <c r="M1042" s="306" t="str">
        <f t="shared" si="294"/>
        <v/>
      </c>
      <c r="N1042" s="32" t="str">
        <f t="shared" si="295"/>
        <v/>
      </c>
      <c r="P1042" s="307" t="str">
        <f t="shared" si="296"/>
        <v/>
      </c>
      <c r="Q1042" s="307" t="str">
        <f t="shared" si="290"/>
        <v/>
      </c>
      <c r="R1042" s="307" t="str">
        <f t="shared" si="297"/>
        <v/>
      </c>
      <c r="S1042" s="307" t="str">
        <f t="shared" si="298"/>
        <v/>
      </c>
      <c r="T1042" s="307" t="str">
        <f t="shared" si="299"/>
        <v/>
      </c>
      <c r="U1042" s="307" t="str">
        <f t="shared" si="291"/>
        <v/>
      </c>
      <c r="V1042" s="723"/>
      <c r="X1042" s="308" t="str">
        <f t="shared" si="300"/>
        <v/>
      </c>
      <c r="Y1042" s="309" t="str">
        <f t="shared" si="301"/>
        <v/>
      </c>
      <c r="Z1042" s="308" t="str">
        <f t="shared" si="292"/>
        <v/>
      </c>
      <c r="AA1042" s="308" t="b">
        <f t="shared" si="293"/>
        <v>1</v>
      </c>
      <c r="AB1042" s="308" t="str">
        <f t="shared" si="302"/>
        <v/>
      </c>
      <c r="AC1042" s="534" t="str">
        <f t="shared" si="303"/>
        <v/>
      </c>
      <c r="AD1042" s="752" t="str">
        <f t="shared" si="304"/>
        <v/>
      </c>
      <c r="AE1042" s="534" t="str">
        <f t="shared" si="305"/>
        <v/>
      </c>
      <c r="AF1042" s="752" t="str">
        <f t="shared" si="306"/>
        <v/>
      </c>
    </row>
    <row r="1043" spans="2:32" x14ac:dyDescent="0.25">
      <c r="B1043" s="721"/>
      <c r="C1043" s="531" t="str">
        <f>IFERROR(VLOOKUP(B1043,'מצבת ורישום גנים'!B:D,3,0),"")</f>
        <v/>
      </c>
      <c r="D1043" s="721"/>
      <c r="E1043" s="723"/>
      <c r="F1043" s="723"/>
      <c r="G1043" s="723"/>
      <c r="H1043" s="723"/>
      <c r="I1043" s="992" t="str">
        <f t="shared" si="307"/>
        <v/>
      </c>
      <c r="J1043" s="723"/>
      <c r="K1043" s="724"/>
      <c r="L1043" s="723"/>
      <c r="M1043" s="306" t="str">
        <f t="shared" si="294"/>
        <v/>
      </c>
      <c r="N1043" s="32" t="str">
        <f t="shared" si="295"/>
        <v/>
      </c>
      <c r="P1043" s="307" t="str">
        <f t="shared" si="296"/>
        <v/>
      </c>
      <c r="Q1043" s="307" t="str">
        <f t="shared" si="290"/>
        <v/>
      </c>
      <c r="R1043" s="307" t="str">
        <f t="shared" si="297"/>
        <v/>
      </c>
      <c r="S1043" s="307" t="str">
        <f t="shared" si="298"/>
        <v/>
      </c>
      <c r="T1043" s="307" t="str">
        <f t="shared" si="299"/>
        <v/>
      </c>
      <c r="U1043" s="307" t="str">
        <f t="shared" si="291"/>
        <v/>
      </c>
      <c r="V1043" s="723"/>
      <c r="X1043" s="308" t="str">
        <f t="shared" si="300"/>
        <v/>
      </c>
      <c r="Y1043" s="309" t="str">
        <f t="shared" si="301"/>
        <v/>
      </c>
      <c r="Z1043" s="308" t="str">
        <f t="shared" si="292"/>
        <v/>
      </c>
      <c r="AA1043" s="308" t="b">
        <f t="shared" si="293"/>
        <v>1</v>
      </c>
      <c r="AB1043" s="308" t="str">
        <f t="shared" si="302"/>
        <v/>
      </c>
      <c r="AC1043" s="534" t="str">
        <f t="shared" si="303"/>
        <v/>
      </c>
      <c r="AD1043" s="752" t="str">
        <f t="shared" si="304"/>
        <v/>
      </c>
      <c r="AE1043" s="534" t="str">
        <f t="shared" si="305"/>
        <v/>
      </c>
      <c r="AF1043" s="752" t="str">
        <f t="shared" si="306"/>
        <v/>
      </c>
    </row>
    <row r="1044" spans="2:32" x14ac:dyDescent="0.25">
      <c r="B1044" s="721"/>
      <c r="C1044" s="531" t="str">
        <f>IFERROR(VLOOKUP(B1044,'מצבת ורישום גנים'!B:D,3,0),"")</f>
        <v/>
      </c>
      <c r="D1044" s="721"/>
      <c r="E1044" s="723"/>
      <c r="F1044" s="723"/>
      <c r="G1044" s="723"/>
      <c r="H1044" s="723"/>
      <c r="I1044" s="992" t="str">
        <f t="shared" si="307"/>
        <v/>
      </c>
      <c r="J1044" s="723"/>
      <c r="K1044" s="724"/>
      <c r="L1044" s="723"/>
      <c r="M1044" s="306" t="str">
        <f t="shared" si="294"/>
        <v/>
      </c>
      <c r="N1044" s="32" t="str">
        <f t="shared" si="295"/>
        <v/>
      </c>
      <c r="P1044" s="307" t="str">
        <f t="shared" si="296"/>
        <v/>
      </c>
      <c r="Q1044" s="307" t="str">
        <f t="shared" si="290"/>
        <v/>
      </c>
      <c r="R1044" s="307" t="str">
        <f t="shared" si="297"/>
        <v/>
      </c>
      <c r="S1044" s="307" t="str">
        <f t="shared" si="298"/>
        <v/>
      </c>
      <c r="T1044" s="307" t="str">
        <f t="shared" si="299"/>
        <v/>
      </c>
      <c r="U1044" s="307" t="str">
        <f t="shared" si="291"/>
        <v/>
      </c>
      <c r="V1044" s="723"/>
      <c r="X1044" s="308" t="str">
        <f t="shared" si="300"/>
        <v/>
      </c>
      <c r="Y1044" s="309" t="str">
        <f t="shared" si="301"/>
        <v/>
      </c>
      <c r="Z1044" s="308" t="str">
        <f t="shared" si="292"/>
        <v/>
      </c>
      <c r="AA1044" s="308" t="b">
        <f t="shared" si="293"/>
        <v>1</v>
      </c>
      <c r="AB1044" s="308" t="str">
        <f t="shared" si="302"/>
        <v/>
      </c>
      <c r="AC1044" s="534" t="str">
        <f t="shared" si="303"/>
        <v/>
      </c>
      <c r="AD1044" s="752" t="str">
        <f t="shared" si="304"/>
        <v/>
      </c>
      <c r="AE1044" s="534" t="str">
        <f t="shared" si="305"/>
        <v/>
      </c>
      <c r="AF1044" s="752" t="str">
        <f t="shared" si="306"/>
        <v/>
      </c>
    </row>
    <row r="1045" spans="2:32" x14ac:dyDescent="0.25">
      <c r="B1045" s="721"/>
      <c r="C1045" s="531" t="str">
        <f>IFERROR(VLOOKUP(B1045,'מצבת ורישום גנים'!B:D,3,0),"")</f>
        <v/>
      </c>
      <c r="D1045" s="721"/>
      <c r="E1045" s="723"/>
      <c r="F1045" s="723"/>
      <c r="G1045" s="723"/>
      <c r="H1045" s="723"/>
      <c r="I1045" s="992" t="str">
        <f t="shared" si="307"/>
        <v/>
      </c>
      <c r="J1045" s="723"/>
      <c r="K1045" s="724"/>
      <c r="L1045" s="723"/>
      <c r="M1045" s="306" t="str">
        <f t="shared" si="294"/>
        <v/>
      </c>
      <c r="N1045" s="32" t="str">
        <f t="shared" si="295"/>
        <v/>
      </c>
      <c r="P1045" s="307" t="str">
        <f t="shared" si="296"/>
        <v/>
      </c>
      <c r="Q1045" s="307" t="str">
        <f t="shared" si="290"/>
        <v/>
      </c>
      <c r="R1045" s="307" t="str">
        <f t="shared" si="297"/>
        <v/>
      </c>
      <c r="S1045" s="307" t="str">
        <f t="shared" si="298"/>
        <v/>
      </c>
      <c r="T1045" s="307" t="str">
        <f t="shared" si="299"/>
        <v/>
      </c>
      <c r="U1045" s="307" t="str">
        <f t="shared" si="291"/>
        <v/>
      </c>
      <c r="V1045" s="723"/>
      <c r="X1045" s="308" t="str">
        <f t="shared" si="300"/>
        <v/>
      </c>
      <c r="Y1045" s="309" t="str">
        <f t="shared" si="301"/>
        <v/>
      </c>
      <c r="Z1045" s="308" t="str">
        <f t="shared" si="292"/>
        <v/>
      </c>
      <c r="AA1045" s="308" t="b">
        <f t="shared" si="293"/>
        <v>1</v>
      </c>
      <c r="AB1045" s="308" t="str">
        <f t="shared" si="302"/>
        <v/>
      </c>
      <c r="AC1045" s="534" t="str">
        <f t="shared" si="303"/>
        <v/>
      </c>
      <c r="AD1045" s="752" t="str">
        <f t="shared" si="304"/>
        <v/>
      </c>
      <c r="AE1045" s="534" t="str">
        <f t="shared" si="305"/>
        <v/>
      </c>
      <c r="AF1045" s="752" t="str">
        <f t="shared" si="306"/>
        <v/>
      </c>
    </row>
    <row r="1046" spans="2:32" x14ac:dyDescent="0.25">
      <c r="B1046" s="721"/>
      <c r="C1046" s="531" t="str">
        <f>IFERROR(VLOOKUP(B1046,'מצבת ורישום גנים'!B:D,3,0),"")</f>
        <v/>
      </c>
      <c r="D1046" s="721"/>
      <c r="E1046" s="723"/>
      <c r="F1046" s="723"/>
      <c r="G1046" s="723"/>
      <c r="H1046" s="723"/>
      <c r="I1046" s="992" t="str">
        <f t="shared" si="307"/>
        <v/>
      </c>
      <c r="J1046" s="723"/>
      <c r="K1046" s="724"/>
      <c r="L1046" s="723"/>
      <c r="M1046" s="306" t="str">
        <f t="shared" si="294"/>
        <v/>
      </c>
      <c r="N1046" s="32" t="str">
        <f t="shared" si="295"/>
        <v/>
      </c>
      <c r="P1046" s="307" t="str">
        <f t="shared" si="296"/>
        <v/>
      </c>
      <c r="Q1046" s="307" t="str">
        <f t="shared" si="290"/>
        <v/>
      </c>
      <c r="R1046" s="307" t="str">
        <f t="shared" si="297"/>
        <v/>
      </c>
      <c r="S1046" s="307" t="str">
        <f t="shared" si="298"/>
        <v/>
      </c>
      <c r="T1046" s="307" t="str">
        <f t="shared" si="299"/>
        <v/>
      </c>
      <c r="U1046" s="307" t="str">
        <f t="shared" si="291"/>
        <v/>
      </c>
      <c r="V1046" s="723"/>
      <c r="X1046" s="308" t="str">
        <f t="shared" si="300"/>
        <v/>
      </c>
      <c r="Y1046" s="309" t="str">
        <f t="shared" si="301"/>
        <v/>
      </c>
      <c r="Z1046" s="308" t="str">
        <f t="shared" si="292"/>
        <v/>
      </c>
      <c r="AA1046" s="308" t="b">
        <f t="shared" si="293"/>
        <v>1</v>
      </c>
      <c r="AB1046" s="308" t="str">
        <f t="shared" si="302"/>
        <v/>
      </c>
      <c r="AC1046" s="534" t="str">
        <f t="shared" si="303"/>
        <v/>
      </c>
      <c r="AD1046" s="752" t="str">
        <f t="shared" si="304"/>
        <v/>
      </c>
      <c r="AE1046" s="534" t="str">
        <f t="shared" si="305"/>
        <v/>
      </c>
      <c r="AF1046" s="752" t="str">
        <f t="shared" si="306"/>
        <v/>
      </c>
    </row>
    <row r="1047" spans="2:32" x14ac:dyDescent="0.25">
      <c r="B1047" s="721"/>
      <c r="C1047" s="531" t="str">
        <f>IFERROR(VLOOKUP(B1047,'מצבת ורישום גנים'!B:D,3,0),"")</f>
        <v/>
      </c>
      <c r="D1047" s="721"/>
      <c r="E1047" s="723"/>
      <c r="F1047" s="723"/>
      <c r="G1047" s="723"/>
      <c r="H1047" s="723"/>
      <c r="I1047" s="992" t="str">
        <f t="shared" si="307"/>
        <v/>
      </c>
      <c r="J1047" s="723"/>
      <c r="K1047" s="724"/>
      <c r="L1047" s="723"/>
      <c r="M1047" s="306" t="str">
        <f t="shared" si="294"/>
        <v/>
      </c>
      <c r="N1047" s="32" t="str">
        <f t="shared" si="295"/>
        <v/>
      </c>
      <c r="P1047" s="307" t="str">
        <f t="shared" si="296"/>
        <v/>
      </c>
      <c r="Q1047" s="307" t="str">
        <f t="shared" si="290"/>
        <v/>
      </c>
      <c r="R1047" s="307" t="str">
        <f t="shared" si="297"/>
        <v/>
      </c>
      <c r="S1047" s="307" t="str">
        <f t="shared" si="298"/>
        <v/>
      </c>
      <c r="T1047" s="307" t="str">
        <f t="shared" si="299"/>
        <v/>
      </c>
      <c r="U1047" s="307" t="str">
        <f t="shared" si="291"/>
        <v/>
      </c>
      <c r="V1047" s="723"/>
      <c r="X1047" s="308" t="str">
        <f t="shared" si="300"/>
        <v/>
      </c>
      <c r="Y1047" s="309" t="str">
        <f t="shared" si="301"/>
        <v/>
      </c>
      <c r="Z1047" s="308" t="str">
        <f t="shared" si="292"/>
        <v/>
      </c>
      <c r="AA1047" s="308" t="b">
        <f t="shared" si="293"/>
        <v>1</v>
      </c>
      <c r="AB1047" s="308" t="str">
        <f t="shared" si="302"/>
        <v/>
      </c>
      <c r="AC1047" s="534" t="str">
        <f t="shared" si="303"/>
        <v/>
      </c>
      <c r="AD1047" s="752" t="str">
        <f t="shared" si="304"/>
        <v/>
      </c>
      <c r="AE1047" s="534" t="str">
        <f t="shared" si="305"/>
        <v/>
      </c>
      <c r="AF1047" s="752" t="str">
        <f t="shared" si="306"/>
        <v/>
      </c>
    </row>
    <row r="1048" spans="2:32" x14ac:dyDescent="0.25">
      <c r="B1048" s="721"/>
      <c r="C1048" s="531" t="str">
        <f>IFERROR(VLOOKUP(B1048,'מצבת ורישום גנים'!B:D,3,0),"")</f>
        <v/>
      </c>
      <c r="D1048" s="721"/>
      <c r="E1048" s="723"/>
      <c r="F1048" s="723"/>
      <c r="G1048" s="723"/>
      <c r="H1048" s="723"/>
      <c r="I1048" s="992" t="str">
        <f t="shared" si="307"/>
        <v/>
      </c>
      <c r="J1048" s="723"/>
      <c r="K1048" s="724"/>
      <c r="L1048" s="723"/>
      <c r="M1048" s="306" t="str">
        <f t="shared" si="294"/>
        <v/>
      </c>
      <c r="N1048" s="32" t="str">
        <f t="shared" si="295"/>
        <v/>
      </c>
      <c r="P1048" s="307" t="str">
        <f t="shared" si="296"/>
        <v/>
      </c>
      <c r="Q1048" s="307" t="str">
        <f t="shared" si="290"/>
        <v/>
      </c>
      <c r="R1048" s="307" t="str">
        <f t="shared" si="297"/>
        <v/>
      </c>
      <c r="S1048" s="307" t="str">
        <f t="shared" si="298"/>
        <v/>
      </c>
      <c r="T1048" s="307" t="str">
        <f t="shared" si="299"/>
        <v/>
      </c>
      <c r="U1048" s="307" t="str">
        <f t="shared" si="291"/>
        <v/>
      </c>
      <c r="V1048" s="723"/>
      <c r="X1048" s="308" t="str">
        <f t="shared" si="300"/>
        <v/>
      </c>
      <c r="Y1048" s="309" t="str">
        <f t="shared" si="301"/>
        <v/>
      </c>
      <c r="Z1048" s="308" t="str">
        <f t="shared" si="292"/>
        <v/>
      </c>
      <c r="AA1048" s="308" t="b">
        <f t="shared" si="293"/>
        <v>1</v>
      </c>
      <c r="AB1048" s="308" t="str">
        <f t="shared" si="302"/>
        <v/>
      </c>
      <c r="AC1048" s="534" t="str">
        <f t="shared" si="303"/>
        <v/>
      </c>
      <c r="AD1048" s="752" t="str">
        <f t="shared" si="304"/>
        <v/>
      </c>
      <c r="AE1048" s="534" t="str">
        <f t="shared" si="305"/>
        <v/>
      </c>
      <c r="AF1048" s="752" t="str">
        <f t="shared" si="306"/>
        <v/>
      </c>
    </row>
    <row r="1049" spans="2:32" x14ac:dyDescent="0.25">
      <c r="B1049" s="721"/>
      <c r="C1049" s="531" t="str">
        <f>IFERROR(VLOOKUP(B1049,'מצבת ורישום גנים'!B:D,3,0),"")</f>
        <v/>
      </c>
      <c r="D1049" s="721"/>
      <c r="E1049" s="723"/>
      <c r="F1049" s="723"/>
      <c r="G1049" s="723"/>
      <c r="H1049" s="723"/>
      <c r="I1049" s="992" t="str">
        <f t="shared" si="307"/>
        <v/>
      </c>
      <c r="J1049" s="723"/>
      <c r="K1049" s="724"/>
      <c r="L1049" s="723"/>
      <c r="M1049" s="306" t="str">
        <f t="shared" si="294"/>
        <v/>
      </c>
      <c r="N1049" s="32" t="str">
        <f t="shared" si="295"/>
        <v/>
      </c>
      <c r="P1049" s="307" t="str">
        <f t="shared" si="296"/>
        <v/>
      </c>
      <c r="Q1049" s="307" t="str">
        <f t="shared" si="290"/>
        <v/>
      </c>
      <c r="R1049" s="307" t="str">
        <f t="shared" si="297"/>
        <v/>
      </c>
      <c r="S1049" s="307" t="str">
        <f t="shared" si="298"/>
        <v/>
      </c>
      <c r="T1049" s="307" t="str">
        <f t="shared" si="299"/>
        <v/>
      </c>
      <c r="U1049" s="307" t="str">
        <f t="shared" si="291"/>
        <v/>
      </c>
      <c r="V1049" s="723"/>
      <c r="X1049" s="308" t="str">
        <f t="shared" si="300"/>
        <v/>
      </c>
      <c r="Y1049" s="309" t="str">
        <f t="shared" si="301"/>
        <v/>
      </c>
      <c r="Z1049" s="308" t="str">
        <f t="shared" si="292"/>
        <v/>
      </c>
      <c r="AA1049" s="308" t="b">
        <f t="shared" si="293"/>
        <v>1</v>
      </c>
      <c r="AB1049" s="308" t="str">
        <f t="shared" si="302"/>
        <v/>
      </c>
      <c r="AC1049" s="534" t="str">
        <f t="shared" si="303"/>
        <v/>
      </c>
      <c r="AD1049" s="752" t="str">
        <f t="shared" si="304"/>
        <v/>
      </c>
      <c r="AE1049" s="534" t="str">
        <f t="shared" si="305"/>
        <v/>
      </c>
      <c r="AF1049" s="752" t="str">
        <f t="shared" si="306"/>
        <v/>
      </c>
    </row>
    <row r="1050" spans="2:32" x14ac:dyDescent="0.25">
      <c r="B1050" s="721"/>
      <c r="C1050" s="531" t="str">
        <f>IFERROR(VLOOKUP(B1050,'מצבת ורישום גנים'!B:D,3,0),"")</f>
        <v/>
      </c>
      <c r="D1050" s="721"/>
      <c r="E1050" s="723"/>
      <c r="F1050" s="723"/>
      <c r="G1050" s="723"/>
      <c r="H1050" s="723"/>
      <c r="I1050" s="992" t="str">
        <f t="shared" si="307"/>
        <v/>
      </c>
      <c r="J1050" s="723"/>
      <c r="K1050" s="724"/>
      <c r="L1050" s="723"/>
      <c r="M1050" s="306" t="str">
        <f t="shared" si="294"/>
        <v/>
      </c>
      <c r="N1050" s="32" t="str">
        <f t="shared" si="295"/>
        <v/>
      </c>
      <c r="P1050" s="307" t="str">
        <f t="shared" si="296"/>
        <v/>
      </c>
      <c r="Q1050" s="307" t="str">
        <f t="shared" si="290"/>
        <v/>
      </c>
      <c r="R1050" s="307" t="str">
        <f t="shared" si="297"/>
        <v/>
      </c>
      <c r="S1050" s="307" t="str">
        <f t="shared" si="298"/>
        <v/>
      </c>
      <c r="T1050" s="307" t="str">
        <f t="shared" si="299"/>
        <v/>
      </c>
      <c r="U1050" s="307" t="str">
        <f t="shared" si="291"/>
        <v/>
      </c>
      <c r="V1050" s="723"/>
      <c r="X1050" s="308" t="str">
        <f t="shared" si="300"/>
        <v/>
      </c>
      <c r="Y1050" s="309" t="str">
        <f t="shared" si="301"/>
        <v/>
      </c>
      <c r="Z1050" s="308" t="str">
        <f t="shared" si="292"/>
        <v/>
      </c>
      <c r="AA1050" s="308" t="b">
        <f t="shared" si="293"/>
        <v>1</v>
      </c>
      <c r="AB1050" s="308" t="str">
        <f t="shared" si="302"/>
        <v/>
      </c>
      <c r="AC1050" s="534" t="str">
        <f t="shared" si="303"/>
        <v/>
      </c>
      <c r="AD1050" s="752" t="str">
        <f t="shared" si="304"/>
        <v/>
      </c>
      <c r="AE1050" s="534" t="str">
        <f t="shared" si="305"/>
        <v/>
      </c>
      <c r="AF1050" s="752" t="str">
        <f t="shared" si="306"/>
        <v/>
      </c>
    </row>
    <row r="1051" spans="2:32" x14ac:dyDescent="0.25">
      <c r="B1051" s="721"/>
      <c r="C1051" s="531" t="str">
        <f>IFERROR(VLOOKUP(B1051,'מצבת ורישום גנים'!B:D,3,0),"")</f>
        <v/>
      </c>
      <c r="D1051" s="721"/>
      <c r="E1051" s="723"/>
      <c r="F1051" s="723"/>
      <c r="G1051" s="723"/>
      <c r="H1051" s="723"/>
      <c r="I1051" s="992" t="str">
        <f t="shared" si="307"/>
        <v/>
      </c>
      <c r="J1051" s="723"/>
      <c r="K1051" s="724"/>
      <c r="L1051" s="723"/>
      <c r="M1051" s="306" t="str">
        <f t="shared" si="294"/>
        <v/>
      </c>
      <c r="N1051" s="32" t="str">
        <f t="shared" si="295"/>
        <v/>
      </c>
      <c r="P1051" s="307" t="str">
        <f t="shared" si="296"/>
        <v/>
      </c>
      <c r="Q1051" s="307" t="str">
        <f t="shared" si="290"/>
        <v/>
      </c>
      <c r="R1051" s="307" t="str">
        <f t="shared" si="297"/>
        <v/>
      </c>
      <c r="S1051" s="307" t="str">
        <f t="shared" si="298"/>
        <v/>
      </c>
      <c r="T1051" s="307" t="str">
        <f t="shared" si="299"/>
        <v/>
      </c>
      <c r="U1051" s="307" t="str">
        <f t="shared" si="291"/>
        <v/>
      </c>
      <c r="V1051" s="723"/>
      <c r="X1051" s="308" t="str">
        <f t="shared" si="300"/>
        <v/>
      </c>
      <c r="Y1051" s="309" t="str">
        <f t="shared" si="301"/>
        <v/>
      </c>
      <c r="Z1051" s="308" t="str">
        <f t="shared" si="292"/>
        <v/>
      </c>
      <c r="AA1051" s="308" t="b">
        <f t="shared" si="293"/>
        <v>1</v>
      </c>
      <c r="AB1051" s="308" t="str">
        <f t="shared" si="302"/>
        <v/>
      </c>
      <c r="AC1051" s="534" t="str">
        <f t="shared" si="303"/>
        <v/>
      </c>
      <c r="AD1051" s="752" t="str">
        <f t="shared" si="304"/>
        <v/>
      </c>
      <c r="AE1051" s="534" t="str">
        <f t="shared" si="305"/>
        <v/>
      </c>
      <c r="AF1051" s="752" t="str">
        <f t="shared" si="306"/>
        <v/>
      </c>
    </row>
    <row r="1052" spans="2:32" x14ac:dyDescent="0.25">
      <c r="B1052" s="721"/>
      <c r="C1052" s="531" t="str">
        <f>IFERROR(VLOOKUP(B1052,'מצבת ורישום גנים'!B:D,3,0),"")</f>
        <v/>
      </c>
      <c r="D1052" s="721"/>
      <c r="E1052" s="723"/>
      <c r="F1052" s="723"/>
      <c r="G1052" s="723"/>
      <c r="H1052" s="723"/>
      <c r="I1052" s="992" t="str">
        <f t="shared" si="307"/>
        <v/>
      </c>
      <c r="J1052" s="723"/>
      <c r="K1052" s="724"/>
      <c r="L1052" s="723"/>
      <c r="M1052" s="306" t="str">
        <f t="shared" si="294"/>
        <v/>
      </c>
      <c r="N1052" s="32" t="str">
        <f t="shared" si="295"/>
        <v/>
      </c>
      <c r="P1052" s="307" t="str">
        <f t="shared" si="296"/>
        <v/>
      </c>
      <c r="Q1052" s="307" t="str">
        <f t="shared" si="290"/>
        <v/>
      </c>
      <c r="R1052" s="307" t="str">
        <f t="shared" si="297"/>
        <v/>
      </c>
      <c r="S1052" s="307" t="str">
        <f t="shared" si="298"/>
        <v/>
      </c>
      <c r="T1052" s="307" t="str">
        <f t="shared" si="299"/>
        <v/>
      </c>
      <c r="U1052" s="307" t="str">
        <f t="shared" si="291"/>
        <v/>
      </c>
      <c r="V1052" s="723"/>
      <c r="X1052" s="308" t="str">
        <f t="shared" si="300"/>
        <v/>
      </c>
      <c r="Y1052" s="309" t="str">
        <f t="shared" si="301"/>
        <v/>
      </c>
      <c r="Z1052" s="308" t="str">
        <f t="shared" si="292"/>
        <v/>
      </c>
      <c r="AA1052" s="308" t="b">
        <f t="shared" si="293"/>
        <v>1</v>
      </c>
      <c r="AB1052" s="308" t="str">
        <f t="shared" si="302"/>
        <v/>
      </c>
      <c r="AC1052" s="534" t="str">
        <f t="shared" si="303"/>
        <v/>
      </c>
      <c r="AD1052" s="752" t="str">
        <f t="shared" si="304"/>
        <v/>
      </c>
      <c r="AE1052" s="534" t="str">
        <f t="shared" si="305"/>
        <v/>
      </c>
      <c r="AF1052" s="752" t="str">
        <f t="shared" si="306"/>
        <v/>
      </c>
    </row>
    <row r="1053" spans="2:32" x14ac:dyDescent="0.25">
      <c r="B1053" s="721"/>
      <c r="C1053" s="531" t="str">
        <f>IFERROR(VLOOKUP(B1053,'מצבת ורישום גנים'!B:D,3,0),"")</f>
        <v/>
      </c>
      <c r="D1053" s="721"/>
      <c r="E1053" s="723"/>
      <c r="F1053" s="723"/>
      <c r="G1053" s="723"/>
      <c r="H1053" s="723"/>
      <c r="I1053" s="992" t="str">
        <f t="shared" si="307"/>
        <v/>
      </c>
      <c r="J1053" s="723"/>
      <c r="K1053" s="724"/>
      <c r="L1053" s="723"/>
      <c r="M1053" s="306" t="str">
        <f t="shared" si="294"/>
        <v/>
      </c>
      <c r="N1053" s="32" t="str">
        <f t="shared" si="295"/>
        <v/>
      </c>
      <c r="P1053" s="307" t="str">
        <f t="shared" si="296"/>
        <v/>
      </c>
      <c r="Q1053" s="307" t="str">
        <f t="shared" si="290"/>
        <v/>
      </c>
      <c r="R1053" s="307" t="str">
        <f t="shared" si="297"/>
        <v/>
      </c>
      <c r="S1053" s="307" t="str">
        <f t="shared" si="298"/>
        <v/>
      </c>
      <c r="T1053" s="307" t="str">
        <f t="shared" si="299"/>
        <v/>
      </c>
      <c r="U1053" s="307" t="str">
        <f t="shared" si="291"/>
        <v/>
      </c>
      <c r="V1053" s="723"/>
      <c r="X1053" s="308" t="str">
        <f t="shared" si="300"/>
        <v/>
      </c>
      <c r="Y1053" s="309" t="str">
        <f t="shared" si="301"/>
        <v/>
      </c>
      <c r="Z1053" s="308" t="str">
        <f t="shared" si="292"/>
        <v/>
      </c>
      <c r="AA1053" s="308" t="b">
        <f t="shared" si="293"/>
        <v>1</v>
      </c>
      <c r="AB1053" s="308" t="str">
        <f t="shared" si="302"/>
        <v/>
      </c>
      <c r="AC1053" s="534" t="str">
        <f t="shared" si="303"/>
        <v/>
      </c>
      <c r="AD1053" s="752" t="str">
        <f t="shared" si="304"/>
        <v/>
      </c>
      <c r="AE1053" s="534" t="str">
        <f t="shared" si="305"/>
        <v/>
      </c>
      <c r="AF1053" s="752" t="str">
        <f t="shared" si="306"/>
        <v/>
      </c>
    </row>
    <row r="1054" spans="2:32" x14ac:dyDescent="0.25">
      <c r="B1054" s="721"/>
      <c r="C1054" s="531" t="str">
        <f>IFERROR(VLOOKUP(B1054,'מצבת ורישום גנים'!B:D,3,0),"")</f>
        <v/>
      </c>
      <c r="D1054" s="721"/>
      <c r="E1054" s="723"/>
      <c r="F1054" s="723"/>
      <c r="G1054" s="723"/>
      <c r="H1054" s="723"/>
      <c r="I1054" s="992" t="str">
        <f t="shared" si="307"/>
        <v/>
      </c>
      <c r="J1054" s="723"/>
      <c r="K1054" s="724"/>
      <c r="L1054" s="723"/>
      <c r="M1054" s="306" t="str">
        <f t="shared" si="294"/>
        <v/>
      </c>
      <c r="N1054" s="32" t="str">
        <f t="shared" si="295"/>
        <v/>
      </c>
      <c r="P1054" s="307" t="str">
        <f t="shared" si="296"/>
        <v/>
      </c>
      <c r="Q1054" s="307" t="str">
        <f t="shared" si="290"/>
        <v/>
      </c>
      <c r="R1054" s="307" t="str">
        <f t="shared" si="297"/>
        <v/>
      </c>
      <c r="S1054" s="307" t="str">
        <f t="shared" si="298"/>
        <v/>
      </c>
      <c r="T1054" s="307" t="str">
        <f t="shared" si="299"/>
        <v/>
      </c>
      <c r="U1054" s="307" t="str">
        <f t="shared" si="291"/>
        <v/>
      </c>
      <c r="V1054" s="723"/>
      <c r="X1054" s="308" t="str">
        <f t="shared" si="300"/>
        <v/>
      </c>
      <c r="Y1054" s="309" t="str">
        <f t="shared" si="301"/>
        <v/>
      </c>
      <c r="Z1054" s="308" t="str">
        <f t="shared" si="292"/>
        <v/>
      </c>
      <c r="AA1054" s="308" t="b">
        <f t="shared" si="293"/>
        <v>1</v>
      </c>
      <c r="AB1054" s="308" t="str">
        <f t="shared" si="302"/>
        <v/>
      </c>
      <c r="AC1054" s="534" t="str">
        <f t="shared" si="303"/>
        <v/>
      </c>
      <c r="AD1054" s="752" t="str">
        <f t="shared" si="304"/>
        <v/>
      </c>
      <c r="AE1054" s="534" t="str">
        <f t="shared" si="305"/>
        <v/>
      </c>
      <c r="AF1054" s="752" t="str">
        <f t="shared" si="306"/>
        <v/>
      </c>
    </row>
    <row r="1055" spans="2:32" x14ac:dyDescent="0.25">
      <c r="B1055" s="721"/>
      <c r="C1055" s="531" t="str">
        <f>IFERROR(VLOOKUP(B1055,'מצבת ורישום גנים'!B:D,3,0),"")</f>
        <v/>
      </c>
      <c r="D1055" s="721"/>
      <c r="E1055" s="723"/>
      <c r="F1055" s="723"/>
      <c r="G1055" s="723"/>
      <c r="H1055" s="723"/>
      <c r="I1055" s="992" t="str">
        <f t="shared" si="307"/>
        <v/>
      </c>
      <c r="J1055" s="723"/>
      <c r="K1055" s="724"/>
      <c r="L1055" s="723"/>
      <c r="M1055" s="306" t="str">
        <f t="shared" si="294"/>
        <v/>
      </c>
      <c r="N1055" s="32" t="str">
        <f t="shared" si="295"/>
        <v/>
      </c>
      <c r="P1055" s="307" t="str">
        <f t="shared" si="296"/>
        <v/>
      </c>
      <c r="Q1055" s="307" t="str">
        <f t="shared" si="290"/>
        <v/>
      </c>
      <c r="R1055" s="307" t="str">
        <f t="shared" si="297"/>
        <v/>
      </c>
      <c r="S1055" s="307" t="str">
        <f t="shared" si="298"/>
        <v/>
      </c>
      <c r="T1055" s="307" t="str">
        <f t="shared" si="299"/>
        <v/>
      </c>
      <c r="U1055" s="307" t="str">
        <f t="shared" si="291"/>
        <v/>
      </c>
      <c r="V1055" s="723"/>
      <c r="X1055" s="308" t="str">
        <f t="shared" si="300"/>
        <v/>
      </c>
      <c r="Y1055" s="309" t="str">
        <f t="shared" si="301"/>
        <v/>
      </c>
      <c r="Z1055" s="308" t="str">
        <f t="shared" si="292"/>
        <v/>
      </c>
      <c r="AA1055" s="308" t="b">
        <f t="shared" si="293"/>
        <v>1</v>
      </c>
      <c r="AB1055" s="308" t="str">
        <f t="shared" si="302"/>
        <v/>
      </c>
      <c r="AC1055" s="534" t="str">
        <f t="shared" si="303"/>
        <v/>
      </c>
      <c r="AD1055" s="752" t="str">
        <f t="shared" si="304"/>
        <v/>
      </c>
      <c r="AE1055" s="534" t="str">
        <f t="shared" si="305"/>
        <v/>
      </c>
      <c r="AF1055" s="752" t="str">
        <f t="shared" si="306"/>
        <v/>
      </c>
    </row>
    <row r="1056" spans="2:32" x14ac:dyDescent="0.25">
      <c r="B1056" s="721"/>
      <c r="C1056" s="531" t="str">
        <f>IFERROR(VLOOKUP(B1056,'מצבת ורישום גנים'!B:D,3,0),"")</f>
        <v/>
      </c>
      <c r="D1056" s="721"/>
      <c r="E1056" s="723"/>
      <c r="F1056" s="723"/>
      <c r="G1056" s="723"/>
      <c r="H1056" s="723"/>
      <c r="I1056" s="992" t="str">
        <f t="shared" si="307"/>
        <v/>
      </c>
      <c r="J1056" s="723"/>
      <c r="K1056" s="724"/>
      <c r="L1056" s="723"/>
      <c r="M1056" s="306" t="str">
        <f t="shared" si="294"/>
        <v/>
      </c>
      <c r="N1056" s="32" t="str">
        <f t="shared" si="295"/>
        <v/>
      </c>
      <c r="P1056" s="307" t="str">
        <f t="shared" si="296"/>
        <v/>
      </c>
      <c r="Q1056" s="307" t="str">
        <f t="shared" si="290"/>
        <v/>
      </c>
      <c r="R1056" s="307" t="str">
        <f t="shared" si="297"/>
        <v/>
      </c>
      <c r="S1056" s="307" t="str">
        <f t="shared" si="298"/>
        <v/>
      </c>
      <c r="T1056" s="307" t="str">
        <f t="shared" si="299"/>
        <v/>
      </c>
      <c r="U1056" s="307" t="str">
        <f t="shared" si="291"/>
        <v/>
      </c>
      <c r="V1056" s="723"/>
      <c r="X1056" s="308" t="str">
        <f t="shared" si="300"/>
        <v/>
      </c>
      <c r="Y1056" s="309" t="str">
        <f t="shared" si="301"/>
        <v/>
      </c>
      <c r="Z1056" s="308" t="str">
        <f t="shared" si="292"/>
        <v/>
      </c>
      <c r="AA1056" s="308" t="b">
        <f t="shared" si="293"/>
        <v>1</v>
      </c>
      <c r="AB1056" s="308" t="str">
        <f t="shared" si="302"/>
        <v/>
      </c>
      <c r="AC1056" s="534" t="str">
        <f t="shared" si="303"/>
        <v/>
      </c>
      <c r="AD1056" s="752" t="str">
        <f t="shared" si="304"/>
        <v/>
      </c>
      <c r="AE1056" s="534" t="str">
        <f t="shared" si="305"/>
        <v/>
      </c>
      <c r="AF1056" s="752" t="str">
        <f t="shared" si="306"/>
        <v/>
      </c>
    </row>
    <row r="1057" spans="2:32" x14ac:dyDescent="0.25">
      <c r="B1057" s="721"/>
      <c r="C1057" s="531" t="str">
        <f>IFERROR(VLOOKUP(B1057,'מצבת ורישום גנים'!B:D,3,0),"")</f>
        <v/>
      </c>
      <c r="D1057" s="721"/>
      <c r="E1057" s="723"/>
      <c r="F1057" s="723"/>
      <c r="G1057" s="723"/>
      <c r="H1057" s="723"/>
      <c r="I1057" s="992" t="str">
        <f t="shared" si="307"/>
        <v/>
      </c>
      <c r="J1057" s="723"/>
      <c r="K1057" s="724"/>
      <c r="L1057" s="723"/>
      <c r="M1057" s="306" t="str">
        <f t="shared" si="294"/>
        <v/>
      </c>
      <c r="N1057" s="32" t="str">
        <f t="shared" si="295"/>
        <v/>
      </c>
      <c r="P1057" s="307" t="str">
        <f t="shared" si="296"/>
        <v/>
      </c>
      <c r="Q1057" s="307" t="str">
        <f t="shared" si="290"/>
        <v/>
      </c>
      <c r="R1057" s="307" t="str">
        <f t="shared" si="297"/>
        <v/>
      </c>
      <c r="S1057" s="307" t="str">
        <f t="shared" si="298"/>
        <v/>
      </c>
      <c r="T1057" s="307" t="str">
        <f t="shared" si="299"/>
        <v/>
      </c>
      <c r="U1057" s="307" t="str">
        <f t="shared" si="291"/>
        <v/>
      </c>
      <c r="V1057" s="723"/>
      <c r="X1057" s="308" t="str">
        <f t="shared" si="300"/>
        <v/>
      </c>
      <c r="Y1057" s="309" t="str">
        <f t="shared" si="301"/>
        <v/>
      </c>
      <c r="Z1057" s="308" t="str">
        <f t="shared" si="292"/>
        <v/>
      </c>
      <c r="AA1057" s="308" t="b">
        <f t="shared" si="293"/>
        <v>1</v>
      </c>
      <c r="AB1057" s="308" t="str">
        <f t="shared" si="302"/>
        <v/>
      </c>
      <c r="AC1057" s="534" t="str">
        <f t="shared" si="303"/>
        <v/>
      </c>
      <c r="AD1057" s="752" t="str">
        <f t="shared" si="304"/>
        <v/>
      </c>
      <c r="AE1057" s="534" t="str">
        <f t="shared" si="305"/>
        <v/>
      </c>
      <c r="AF1057" s="752" t="str">
        <f t="shared" si="306"/>
        <v/>
      </c>
    </row>
    <row r="1058" spans="2:32" x14ac:dyDescent="0.25">
      <c r="B1058" s="721"/>
      <c r="C1058" s="531" t="str">
        <f>IFERROR(VLOOKUP(B1058,'מצבת ורישום גנים'!B:D,3,0),"")</f>
        <v/>
      </c>
      <c r="D1058" s="721"/>
      <c r="E1058" s="723"/>
      <c r="F1058" s="723"/>
      <c r="G1058" s="723"/>
      <c r="H1058" s="723"/>
      <c r="I1058" s="992" t="str">
        <f t="shared" si="307"/>
        <v/>
      </c>
      <c r="J1058" s="723"/>
      <c r="K1058" s="724"/>
      <c r="L1058" s="723"/>
      <c r="M1058" s="306" t="str">
        <f t="shared" si="294"/>
        <v/>
      </c>
      <c r="N1058" s="32" t="str">
        <f t="shared" si="295"/>
        <v/>
      </c>
      <c r="P1058" s="307" t="str">
        <f t="shared" si="296"/>
        <v/>
      </c>
      <c r="Q1058" s="307" t="str">
        <f t="shared" si="290"/>
        <v/>
      </c>
      <c r="R1058" s="307" t="str">
        <f t="shared" si="297"/>
        <v/>
      </c>
      <c r="S1058" s="307" t="str">
        <f t="shared" si="298"/>
        <v/>
      </c>
      <c r="T1058" s="307" t="str">
        <f t="shared" si="299"/>
        <v/>
      </c>
      <c r="U1058" s="307" t="str">
        <f t="shared" si="291"/>
        <v/>
      </c>
      <c r="V1058" s="723"/>
      <c r="X1058" s="308" t="str">
        <f t="shared" si="300"/>
        <v/>
      </c>
      <c r="Y1058" s="309" t="str">
        <f t="shared" si="301"/>
        <v/>
      </c>
      <c r="Z1058" s="308" t="str">
        <f t="shared" si="292"/>
        <v/>
      </c>
      <c r="AA1058" s="308" t="b">
        <f t="shared" si="293"/>
        <v>1</v>
      </c>
      <c r="AB1058" s="308" t="str">
        <f t="shared" si="302"/>
        <v/>
      </c>
      <c r="AC1058" s="534" t="str">
        <f t="shared" si="303"/>
        <v/>
      </c>
      <c r="AD1058" s="752" t="str">
        <f t="shared" si="304"/>
        <v/>
      </c>
      <c r="AE1058" s="534" t="str">
        <f t="shared" si="305"/>
        <v/>
      </c>
      <c r="AF1058" s="752" t="str">
        <f t="shared" si="306"/>
        <v/>
      </c>
    </row>
    <row r="1059" spans="2:32" x14ac:dyDescent="0.25">
      <c r="B1059" s="721"/>
      <c r="C1059" s="531" t="str">
        <f>IFERROR(VLOOKUP(B1059,'מצבת ורישום גנים'!B:D,3,0),"")</f>
        <v/>
      </c>
      <c r="D1059" s="721"/>
      <c r="E1059" s="723"/>
      <c r="F1059" s="723"/>
      <c r="G1059" s="723"/>
      <c r="H1059" s="723"/>
      <c r="I1059" s="992" t="str">
        <f t="shared" si="307"/>
        <v/>
      </c>
      <c r="J1059" s="723"/>
      <c r="K1059" s="724"/>
      <c r="L1059" s="723"/>
      <c r="M1059" s="306" t="str">
        <f t="shared" si="294"/>
        <v/>
      </c>
      <c r="N1059" s="32" t="str">
        <f t="shared" si="295"/>
        <v/>
      </c>
      <c r="P1059" s="307" t="str">
        <f t="shared" si="296"/>
        <v/>
      </c>
      <c r="Q1059" s="307" t="str">
        <f t="shared" si="290"/>
        <v/>
      </c>
      <c r="R1059" s="307" t="str">
        <f t="shared" si="297"/>
        <v/>
      </c>
      <c r="S1059" s="307" t="str">
        <f t="shared" si="298"/>
        <v/>
      </c>
      <c r="T1059" s="307" t="str">
        <f t="shared" si="299"/>
        <v/>
      </c>
      <c r="U1059" s="307" t="str">
        <f t="shared" si="291"/>
        <v/>
      </c>
      <c r="V1059" s="723"/>
      <c r="X1059" s="308" t="str">
        <f t="shared" si="300"/>
        <v/>
      </c>
      <c r="Y1059" s="309" t="str">
        <f t="shared" si="301"/>
        <v/>
      </c>
      <c r="Z1059" s="308" t="str">
        <f t="shared" si="292"/>
        <v/>
      </c>
      <c r="AA1059" s="308" t="b">
        <f t="shared" si="293"/>
        <v>1</v>
      </c>
      <c r="AB1059" s="308" t="str">
        <f t="shared" si="302"/>
        <v/>
      </c>
      <c r="AC1059" s="534" t="str">
        <f t="shared" si="303"/>
        <v/>
      </c>
      <c r="AD1059" s="752" t="str">
        <f t="shared" si="304"/>
        <v/>
      </c>
      <c r="AE1059" s="534" t="str">
        <f t="shared" si="305"/>
        <v/>
      </c>
      <c r="AF1059" s="752" t="str">
        <f t="shared" si="306"/>
        <v/>
      </c>
    </row>
    <row r="1060" spans="2:32" x14ac:dyDescent="0.25">
      <c r="B1060" s="721"/>
      <c r="C1060" s="531" t="str">
        <f>IFERROR(VLOOKUP(B1060,'מצבת ורישום גנים'!B:D,3,0),"")</f>
        <v/>
      </c>
      <c r="D1060" s="721"/>
      <c r="E1060" s="723"/>
      <c r="F1060" s="723"/>
      <c r="G1060" s="723"/>
      <c r="H1060" s="723"/>
      <c r="I1060" s="992" t="str">
        <f t="shared" si="307"/>
        <v/>
      </c>
      <c r="J1060" s="723"/>
      <c r="K1060" s="724"/>
      <c r="L1060" s="723"/>
      <c r="M1060" s="306" t="str">
        <f t="shared" si="294"/>
        <v/>
      </c>
      <c r="N1060" s="32" t="str">
        <f t="shared" si="295"/>
        <v/>
      </c>
      <c r="P1060" s="307" t="str">
        <f t="shared" si="296"/>
        <v/>
      </c>
      <c r="Q1060" s="307" t="str">
        <f t="shared" si="290"/>
        <v/>
      </c>
      <c r="R1060" s="307" t="str">
        <f t="shared" si="297"/>
        <v/>
      </c>
      <c r="S1060" s="307" t="str">
        <f t="shared" si="298"/>
        <v/>
      </c>
      <c r="T1060" s="307" t="str">
        <f t="shared" si="299"/>
        <v/>
      </c>
      <c r="U1060" s="307" t="str">
        <f t="shared" si="291"/>
        <v/>
      </c>
      <c r="V1060" s="723"/>
      <c r="X1060" s="308" t="str">
        <f t="shared" si="300"/>
        <v/>
      </c>
      <c r="Y1060" s="309" t="str">
        <f t="shared" si="301"/>
        <v/>
      </c>
      <c r="Z1060" s="308" t="str">
        <f t="shared" si="292"/>
        <v/>
      </c>
      <c r="AA1060" s="308" t="b">
        <f t="shared" si="293"/>
        <v>1</v>
      </c>
      <c r="AB1060" s="308" t="str">
        <f t="shared" si="302"/>
        <v/>
      </c>
      <c r="AC1060" s="534" t="str">
        <f t="shared" si="303"/>
        <v/>
      </c>
      <c r="AD1060" s="752" t="str">
        <f t="shared" si="304"/>
        <v/>
      </c>
      <c r="AE1060" s="534" t="str">
        <f t="shared" si="305"/>
        <v/>
      </c>
      <c r="AF1060" s="752" t="str">
        <f t="shared" si="306"/>
        <v/>
      </c>
    </row>
    <row r="1061" spans="2:32" x14ac:dyDescent="0.25">
      <c r="B1061" s="721"/>
      <c r="C1061" s="531" t="str">
        <f>IFERROR(VLOOKUP(B1061,'מצבת ורישום גנים'!B:D,3,0),"")</f>
        <v/>
      </c>
      <c r="D1061" s="721"/>
      <c r="E1061" s="723"/>
      <c r="F1061" s="723"/>
      <c r="G1061" s="723"/>
      <c r="H1061" s="723"/>
      <c r="I1061" s="992" t="str">
        <f t="shared" si="307"/>
        <v/>
      </c>
      <c r="J1061" s="723"/>
      <c r="K1061" s="724"/>
      <c r="L1061" s="723"/>
      <c r="M1061" s="306" t="str">
        <f t="shared" si="294"/>
        <v/>
      </c>
      <c r="N1061" s="32" t="str">
        <f t="shared" si="295"/>
        <v/>
      </c>
      <c r="P1061" s="307" t="str">
        <f t="shared" si="296"/>
        <v/>
      </c>
      <c r="Q1061" s="307" t="str">
        <f t="shared" si="290"/>
        <v/>
      </c>
      <c r="R1061" s="307" t="str">
        <f t="shared" si="297"/>
        <v/>
      </c>
      <c r="S1061" s="307" t="str">
        <f t="shared" si="298"/>
        <v/>
      </c>
      <c r="T1061" s="307" t="str">
        <f t="shared" si="299"/>
        <v/>
      </c>
      <c r="U1061" s="307" t="str">
        <f t="shared" si="291"/>
        <v/>
      </c>
      <c r="V1061" s="723"/>
      <c r="X1061" s="308" t="str">
        <f t="shared" si="300"/>
        <v/>
      </c>
      <c r="Y1061" s="309" t="str">
        <f t="shared" si="301"/>
        <v/>
      </c>
      <c r="Z1061" s="308" t="str">
        <f t="shared" si="292"/>
        <v/>
      </c>
      <c r="AA1061" s="308" t="b">
        <f t="shared" si="293"/>
        <v>1</v>
      </c>
      <c r="AB1061" s="308" t="str">
        <f t="shared" si="302"/>
        <v/>
      </c>
      <c r="AC1061" s="534" t="str">
        <f t="shared" si="303"/>
        <v/>
      </c>
      <c r="AD1061" s="752" t="str">
        <f t="shared" si="304"/>
        <v/>
      </c>
      <c r="AE1061" s="534" t="str">
        <f t="shared" si="305"/>
        <v/>
      </c>
      <c r="AF1061" s="752" t="str">
        <f t="shared" si="306"/>
        <v/>
      </c>
    </row>
    <row r="1062" spans="2:32" x14ac:dyDescent="0.25">
      <c r="B1062" s="721"/>
      <c r="C1062" s="531" t="str">
        <f>IFERROR(VLOOKUP(B1062,'מצבת ורישום גנים'!B:D,3,0),"")</f>
        <v/>
      </c>
      <c r="D1062" s="721"/>
      <c r="E1062" s="723"/>
      <c r="F1062" s="723"/>
      <c r="G1062" s="723"/>
      <c r="H1062" s="723"/>
      <c r="I1062" s="992" t="str">
        <f t="shared" si="307"/>
        <v/>
      </c>
      <c r="J1062" s="723"/>
      <c r="K1062" s="724"/>
      <c r="L1062" s="723"/>
      <c r="M1062" s="306" t="str">
        <f t="shared" si="294"/>
        <v/>
      </c>
      <c r="N1062" s="32" t="str">
        <f t="shared" si="295"/>
        <v/>
      </c>
      <c r="P1062" s="307" t="str">
        <f t="shared" si="296"/>
        <v/>
      </c>
      <c r="Q1062" s="307" t="str">
        <f t="shared" si="290"/>
        <v/>
      </c>
      <c r="R1062" s="307" t="str">
        <f t="shared" si="297"/>
        <v/>
      </c>
      <c r="S1062" s="307" t="str">
        <f t="shared" si="298"/>
        <v/>
      </c>
      <c r="T1062" s="307" t="str">
        <f t="shared" si="299"/>
        <v/>
      </c>
      <c r="U1062" s="307" t="str">
        <f t="shared" si="291"/>
        <v/>
      </c>
      <c r="V1062" s="723"/>
      <c r="X1062" s="308" t="str">
        <f t="shared" si="300"/>
        <v/>
      </c>
      <c r="Y1062" s="309" t="str">
        <f t="shared" si="301"/>
        <v/>
      </c>
      <c r="Z1062" s="308" t="str">
        <f t="shared" si="292"/>
        <v/>
      </c>
      <c r="AA1062" s="308" t="b">
        <f t="shared" si="293"/>
        <v>1</v>
      </c>
      <c r="AB1062" s="308" t="str">
        <f t="shared" si="302"/>
        <v/>
      </c>
      <c r="AC1062" s="534" t="str">
        <f t="shared" si="303"/>
        <v/>
      </c>
      <c r="AD1062" s="752" t="str">
        <f t="shared" si="304"/>
        <v/>
      </c>
      <c r="AE1062" s="534" t="str">
        <f t="shared" si="305"/>
        <v/>
      </c>
      <c r="AF1062" s="752" t="str">
        <f t="shared" si="306"/>
        <v/>
      </c>
    </row>
    <row r="1063" spans="2:32" x14ac:dyDescent="0.25">
      <c r="B1063" s="721"/>
      <c r="C1063" s="531" t="str">
        <f>IFERROR(VLOOKUP(B1063,'מצבת ורישום גנים'!B:D,3,0),"")</f>
        <v/>
      </c>
      <c r="D1063" s="721"/>
      <c r="E1063" s="723"/>
      <c r="F1063" s="723"/>
      <c r="G1063" s="723"/>
      <c r="H1063" s="723"/>
      <c r="I1063" s="992" t="str">
        <f t="shared" si="307"/>
        <v/>
      </c>
      <c r="J1063" s="723"/>
      <c r="K1063" s="724"/>
      <c r="L1063" s="723"/>
      <c r="M1063" s="306" t="str">
        <f t="shared" si="294"/>
        <v/>
      </c>
      <c r="N1063" s="32" t="str">
        <f t="shared" si="295"/>
        <v/>
      </c>
      <c r="P1063" s="307" t="str">
        <f t="shared" si="296"/>
        <v/>
      </c>
      <c r="Q1063" s="307" t="str">
        <f t="shared" si="290"/>
        <v/>
      </c>
      <c r="R1063" s="307" t="str">
        <f t="shared" si="297"/>
        <v/>
      </c>
      <c r="S1063" s="307" t="str">
        <f t="shared" si="298"/>
        <v/>
      </c>
      <c r="T1063" s="307" t="str">
        <f t="shared" si="299"/>
        <v/>
      </c>
      <c r="U1063" s="307" t="str">
        <f t="shared" si="291"/>
        <v/>
      </c>
      <c r="V1063" s="723"/>
      <c r="X1063" s="308" t="str">
        <f t="shared" si="300"/>
        <v/>
      </c>
      <c r="Y1063" s="309" t="str">
        <f t="shared" si="301"/>
        <v/>
      </c>
      <c r="Z1063" s="308" t="str">
        <f t="shared" si="292"/>
        <v/>
      </c>
      <c r="AA1063" s="308" t="b">
        <f t="shared" si="293"/>
        <v>1</v>
      </c>
      <c r="AB1063" s="308" t="str">
        <f t="shared" si="302"/>
        <v/>
      </c>
      <c r="AC1063" s="534" t="str">
        <f t="shared" si="303"/>
        <v/>
      </c>
      <c r="AD1063" s="752" t="str">
        <f t="shared" si="304"/>
        <v/>
      </c>
      <c r="AE1063" s="534" t="str">
        <f t="shared" si="305"/>
        <v/>
      </c>
      <c r="AF1063" s="752" t="str">
        <f t="shared" si="306"/>
        <v/>
      </c>
    </row>
    <row r="1064" spans="2:32" x14ac:dyDescent="0.25">
      <c r="B1064" s="721"/>
      <c r="C1064" s="531" t="str">
        <f>IFERROR(VLOOKUP(B1064,'מצבת ורישום גנים'!B:D,3,0),"")</f>
        <v/>
      </c>
      <c r="D1064" s="721"/>
      <c r="E1064" s="723"/>
      <c r="F1064" s="723"/>
      <c r="G1064" s="723"/>
      <c r="H1064" s="723"/>
      <c r="I1064" s="992" t="str">
        <f t="shared" si="307"/>
        <v/>
      </c>
      <c r="J1064" s="723"/>
      <c r="K1064" s="724"/>
      <c r="L1064" s="723"/>
      <c r="M1064" s="306" t="str">
        <f t="shared" si="294"/>
        <v/>
      </c>
      <c r="N1064" s="32" t="str">
        <f t="shared" si="295"/>
        <v/>
      </c>
      <c r="P1064" s="307" t="str">
        <f t="shared" si="296"/>
        <v/>
      </c>
      <c r="Q1064" s="307" t="str">
        <f t="shared" si="290"/>
        <v/>
      </c>
      <c r="R1064" s="307" t="str">
        <f t="shared" si="297"/>
        <v/>
      </c>
      <c r="S1064" s="307" t="str">
        <f t="shared" si="298"/>
        <v/>
      </c>
      <c r="T1064" s="307" t="str">
        <f t="shared" si="299"/>
        <v/>
      </c>
      <c r="U1064" s="307" t="str">
        <f t="shared" si="291"/>
        <v/>
      </c>
      <c r="V1064" s="723"/>
      <c r="X1064" s="308" t="str">
        <f t="shared" si="300"/>
        <v/>
      </c>
      <c r="Y1064" s="309" t="str">
        <f t="shared" si="301"/>
        <v/>
      </c>
      <c r="Z1064" s="308" t="str">
        <f t="shared" si="292"/>
        <v/>
      </c>
      <c r="AA1064" s="308" t="b">
        <f t="shared" si="293"/>
        <v>1</v>
      </c>
      <c r="AB1064" s="308" t="str">
        <f t="shared" si="302"/>
        <v/>
      </c>
      <c r="AC1064" s="534" t="str">
        <f t="shared" si="303"/>
        <v/>
      </c>
      <c r="AD1064" s="752" t="str">
        <f t="shared" si="304"/>
        <v/>
      </c>
      <c r="AE1064" s="534" t="str">
        <f t="shared" si="305"/>
        <v/>
      </c>
      <c r="AF1064" s="752" t="str">
        <f t="shared" si="306"/>
        <v/>
      </c>
    </row>
    <row r="1065" spans="2:32" x14ac:dyDescent="0.25">
      <c r="B1065" s="721"/>
      <c r="C1065" s="531" t="str">
        <f>IFERROR(VLOOKUP(B1065,'מצבת ורישום גנים'!B:D,3,0),"")</f>
        <v/>
      </c>
      <c r="D1065" s="721"/>
      <c r="E1065" s="723"/>
      <c r="F1065" s="723"/>
      <c r="G1065" s="723"/>
      <c r="H1065" s="723"/>
      <c r="I1065" s="992" t="str">
        <f t="shared" si="307"/>
        <v/>
      </c>
      <c r="J1065" s="723"/>
      <c r="K1065" s="724"/>
      <c r="L1065" s="723"/>
      <c r="M1065" s="306" t="str">
        <f t="shared" si="294"/>
        <v/>
      </c>
      <c r="N1065" s="32" t="str">
        <f t="shared" si="295"/>
        <v/>
      </c>
      <c r="P1065" s="307" t="str">
        <f t="shared" si="296"/>
        <v/>
      </c>
      <c r="Q1065" s="307" t="str">
        <f t="shared" si="290"/>
        <v/>
      </c>
      <c r="R1065" s="307" t="str">
        <f t="shared" si="297"/>
        <v/>
      </c>
      <c r="S1065" s="307" t="str">
        <f t="shared" si="298"/>
        <v/>
      </c>
      <c r="T1065" s="307" t="str">
        <f t="shared" si="299"/>
        <v/>
      </c>
      <c r="U1065" s="307" t="str">
        <f t="shared" si="291"/>
        <v/>
      </c>
      <c r="V1065" s="723"/>
      <c r="X1065" s="308" t="str">
        <f t="shared" si="300"/>
        <v/>
      </c>
      <c r="Y1065" s="309" t="str">
        <f t="shared" si="301"/>
        <v/>
      </c>
      <c r="Z1065" s="308" t="str">
        <f t="shared" si="292"/>
        <v/>
      </c>
      <c r="AA1065" s="308" t="b">
        <f t="shared" si="293"/>
        <v>1</v>
      </c>
      <c r="AB1065" s="308" t="str">
        <f t="shared" si="302"/>
        <v/>
      </c>
      <c r="AC1065" s="534" t="str">
        <f t="shared" si="303"/>
        <v/>
      </c>
      <c r="AD1065" s="752" t="str">
        <f t="shared" si="304"/>
        <v/>
      </c>
      <c r="AE1065" s="534" t="str">
        <f t="shared" si="305"/>
        <v/>
      </c>
      <c r="AF1065" s="752" t="str">
        <f t="shared" si="306"/>
        <v/>
      </c>
    </row>
    <row r="1066" spans="2:32" x14ac:dyDescent="0.25">
      <c r="B1066" s="721"/>
      <c r="C1066" s="531" t="str">
        <f>IFERROR(VLOOKUP(B1066,'מצבת ורישום גנים'!B:D,3,0),"")</f>
        <v/>
      </c>
      <c r="D1066" s="721"/>
      <c r="E1066" s="723"/>
      <c r="F1066" s="723"/>
      <c r="G1066" s="723"/>
      <c r="H1066" s="723"/>
      <c r="I1066" s="992" t="str">
        <f t="shared" si="307"/>
        <v/>
      </c>
      <c r="J1066" s="723"/>
      <c r="K1066" s="724"/>
      <c r="L1066" s="723"/>
      <c r="M1066" s="306" t="str">
        <f t="shared" si="294"/>
        <v/>
      </c>
      <c r="N1066" s="32" t="str">
        <f t="shared" si="295"/>
        <v/>
      </c>
      <c r="P1066" s="307" t="str">
        <f t="shared" si="296"/>
        <v/>
      </c>
      <c r="Q1066" s="307" t="str">
        <f t="shared" si="290"/>
        <v/>
      </c>
      <c r="R1066" s="307" t="str">
        <f t="shared" si="297"/>
        <v/>
      </c>
      <c r="S1066" s="307" t="str">
        <f t="shared" si="298"/>
        <v/>
      </c>
      <c r="T1066" s="307" t="str">
        <f t="shared" si="299"/>
        <v/>
      </c>
      <c r="U1066" s="307" t="str">
        <f t="shared" si="291"/>
        <v/>
      </c>
      <c r="V1066" s="723"/>
      <c r="X1066" s="308" t="str">
        <f t="shared" si="300"/>
        <v/>
      </c>
      <c r="Y1066" s="309" t="str">
        <f t="shared" si="301"/>
        <v/>
      </c>
      <c r="Z1066" s="308" t="str">
        <f t="shared" si="292"/>
        <v/>
      </c>
      <c r="AA1066" s="308" t="b">
        <f t="shared" si="293"/>
        <v>1</v>
      </c>
      <c r="AB1066" s="308" t="str">
        <f t="shared" si="302"/>
        <v/>
      </c>
      <c r="AC1066" s="534" t="str">
        <f t="shared" si="303"/>
        <v/>
      </c>
      <c r="AD1066" s="752" t="str">
        <f t="shared" si="304"/>
        <v/>
      </c>
      <c r="AE1066" s="534" t="str">
        <f t="shared" si="305"/>
        <v/>
      </c>
      <c r="AF1066" s="752" t="str">
        <f t="shared" si="306"/>
        <v/>
      </c>
    </row>
    <row r="1067" spans="2:32" x14ac:dyDescent="0.25">
      <c r="B1067" s="721"/>
      <c r="C1067" s="531" t="str">
        <f>IFERROR(VLOOKUP(B1067,'מצבת ורישום גנים'!B:D,3,0),"")</f>
        <v/>
      </c>
      <c r="D1067" s="721"/>
      <c r="E1067" s="723"/>
      <c r="F1067" s="723"/>
      <c r="G1067" s="723"/>
      <c r="H1067" s="723"/>
      <c r="I1067" s="992" t="str">
        <f t="shared" si="307"/>
        <v/>
      </c>
      <c r="J1067" s="723"/>
      <c r="K1067" s="724"/>
      <c r="L1067" s="723"/>
      <c r="M1067" s="306" t="str">
        <f t="shared" si="294"/>
        <v/>
      </c>
      <c r="N1067" s="32" t="str">
        <f t="shared" si="295"/>
        <v/>
      </c>
      <c r="P1067" s="307" t="str">
        <f t="shared" si="296"/>
        <v/>
      </c>
      <c r="Q1067" s="307" t="str">
        <f t="shared" si="290"/>
        <v/>
      </c>
      <c r="R1067" s="307" t="str">
        <f t="shared" si="297"/>
        <v/>
      </c>
      <c r="S1067" s="307" t="str">
        <f t="shared" si="298"/>
        <v/>
      </c>
      <c r="T1067" s="307" t="str">
        <f t="shared" si="299"/>
        <v/>
      </c>
      <c r="U1067" s="307" t="str">
        <f t="shared" si="291"/>
        <v/>
      </c>
      <c r="V1067" s="723"/>
      <c r="X1067" s="308" t="str">
        <f t="shared" si="300"/>
        <v/>
      </c>
      <c r="Y1067" s="309" t="str">
        <f t="shared" si="301"/>
        <v/>
      </c>
      <c r="Z1067" s="308" t="str">
        <f t="shared" si="292"/>
        <v/>
      </c>
      <c r="AA1067" s="308" t="b">
        <f t="shared" si="293"/>
        <v>1</v>
      </c>
      <c r="AB1067" s="308" t="str">
        <f t="shared" si="302"/>
        <v/>
      </c>
      <c r="AC1067" s="534" t="str">
        <f t="shared" si="303"/>
        <v/>
      </c>
      <c r="AD1067" s="752" t="str">
        <f t="shared" si="304"/>
        <v/>
      </c>
      <c r="AE1067" s="534" t="str">
        <f t="shared" si="305"/>
        <v/>
      </c>
      <c r="AF1067" s="752" t="str">
        <f t="shared" si="306"/>
        <v/>
      </c>
    </row>
    <row r="1068" spans="2:32" x14ac:dyDescent="0.25">
      <c r="B1068" s="721"/>
      <c r="C1068" s="531" t="str">
        <f>IFERROR(VLOOKUP(B1068,'מצבת ורישום גנים'!B:D,3,0),"")</f>
        <v/>
      </c>
      <c r="D1068" s="721"/>
      <c r="E1068" s="723"/>
      <c r="F1068" s="723"/>
      <c r="G1068" s="723"/>
      <c r="H1068" s="723"/>
      <c r="I1068" s="992" t="str">
        <f t="shared" si="307"/>
        <v/>
      </c>
      <c r="J1068" s="723"/>
      <c r="K1068" s="724"/>
      <c r="L1068" s="723"/>
      <c r="M1068" s="306" t="str">
        <f t="shared" si="294"/>
        <v/>
      </c>
      <c r="N1068" s="32" t="str">
        <f t="shared" si="295"/>
        <v/>
      </c>
      <c r="P1068" s="307" t="str">
        <f t="shared" si="296"/>
        <v/>
      </c>
      <c r="Q1068" s="307" t="str">
        <f t="shared" si="290"/>
        <v/>
      </c>
      <c r="R1068" s="307" t="str">
        <f t="shared" si="297"/>
        <v/>
      </c>
      <c r="S1068" s="307" t="str">
        <f t="shared" si="298"/>
        <v/>
      </c>
      <c r="T1068" s="307" t="str">
        <f t="shared" si="299"/>
        <v/>
      </c>
      <c r="U1068" s="307" t="str">
        <f t="shared" si="291"/>
        <v/>
      </c>
      <c r="V1068" s="723"/>
      <c r="X1068" s="308" t="str">
        <f t="shared" si="300"/>
        <v/>
      </c>
      <c r="Y1068" s="309" t="str">
        <f t="shared" si="301"/>
        <v/>
      </c>
      <c r="Z1068" s="308" t="str">
        <f t="shared" si="292"/>
        <v/>
      </c>
      <c r="AA1068" s="308" t="b">
        <f t="shared" si="293"/>
        <v>1</v>
      </c>
      <c r="AB1068" s="308" t="str">
        <f t="shared" si="302"/>
        <v/>
      </c>
      <c r="AC1068" s="534" t="str">
        <f t="shared" si="303"/>
        <v/>
      </c>
      <c r="AD1068" s="752" t="str">
        <f t="shared" si="304"/>
        <v/>
      </c>
      <c r="AE1068" s="534" t="str">
        <f t="shared" si="305"/>
        <v/>
      </c>
      <c r="AF1068" s="752" t="str">
        <f t="shared" si="306"/>
        <v/>
      </c>
    </row>
    <row r="1069" spans="2:32" x14ac:dyDescent="0.25">
      <c r="B1069" s="721"/>
      <c r="C1069" s="531" t="str">
        <f>IFERROR(VLOOKUP(B1069,'מצבת ורישום גנים'!B:D,3,0),"")</f>
        <v/>
      </c>
      <c r="D1069" s="721"/>
      <c r="E1069" s="723"/>
      <c r="F1069" s="723"/>
      <c r="G1069" s="723"/>
      <c r="H1069" s="723"/>
      <c r="I1069" s="992" t="str">
        <f t="shared" si="307"/>
        <v/>
      </c>
      <c r="J1069" s="723"/>
      <c r="K1069" s="724"/>
      <c r="L1069" s="723"/>
      <c r="M1069" s="306" t="str">
        <f t="shared" si="294"/>
        <v/>
      </c>
      <c r="N1069" s="32" t="str">
        <f t="shared" si="295"/>
        <v/>
      </c>
      <c r="P1069" s="307" t="str">
        <f t="shared" si="296"/>
        <v/>
      </c>
      <c r="Q1069" s="307" t="str">
        <f t="shared" si="290"/>
        <v/>
      </c>
      <c r="R1069" s="307" t="str">
        <f t="shared" si="297"/>
        <v/>
      </c>
      <c r="S1069" s="307" t="str">
        <f t="shared" si="298"/>
        <v/>
      </c>
      <c r="T1069" s="307" t="str">
        <f t="shared" si="299"/>
        <v/>
      </c>
      <c r="U1069" s="307" t="str">
        <f t="shared" si="291"/>
        <v/>
      </c>
      <c r="V1069" s="723"/>
      <c r="X1069" s="308" t="str">
        <f t="shared" si="300"/>
        <v/>
      </c>
      <c r="Y1069" s="309" t="str">
        <f t="shared" si="301"/>
        <v/>
      </c>
      <c r="Z1069" s="308" t="str">
        <f t="shared" si="292"/>
        <v/>
      </c>
      <c r="AA1069" s="308" t="b">
        <f t="shared" si="293"/>
        <v>1</v>
      </c>
      <c r="AB1069" s="308" t="str">
        <f t="shared" si="302"/>
        <v/>
      </c>
      <c r="AC1069" s="534" t="str">
        <f t="shared" si="303"/>
        <v/>
      </c>
      <c r="AD1069" s="752" t="str">
        <f t="shared" si="304"/>
        <v/>
      </c>
      <c r="AE1069" s="534" t="str">
        <f t="shared" si="305"/>
        <v/>
      </c>
      <c r="AF1069" s="752" t="str">
        <f t="shared" si="306"/>
        <v/>
      </c>
    </row>
    <row r="1070" spans="2:32" x14ac:dyDescent="0.25">
      <c r="B1070" s="721"/>
      <c r="C1070" s="531" t="str">
        <f>IFERROR(VLOOKUP(B1070,'מצבת ורישום גנים'!B:D,3,0),"")</f>
        <v/>
      </c>
      <c r="D1070" s="721"/>
      <c r="E1070" s="723"/>
      <c r="F1070" s="723"/>
      <c r="G1070" s="723"/>
      <c r="H1070" s="723"/>
      <c r="I1070" s="992" t="str">
        <f t="shared" si="307"/>
        <v/>
      </c>
      <c r="J1070" s="723"/>
      <c r="K1070" s="724"/>
      <c r="L1070" s="723"/>
      <c r="M1070" s="306" t="str">
        <f t="shared" si="294"/>
        <v/>
      </c>
      <c r="N1070" s="32" t="str">
        <f t="shared" si="295"/>
        <v/>
      </c>
      <c r="P1070" s="307" t="str">
        <f t="shared" si="296"/>
        <v/>
      </c>
      <c r="Q1070" s="307" t="str">
        <f t="shared" si="290"/>
        <v/>
      </c>
      <c r="R1070" s="307" t="str">
        <f t="shared" si="297"/>
        <v/>
      </c>
      <c r="S1070" s="307" t="str">
        <f t="shared" si="298"/>
        <v/>
      </c>
      <c r="T1070" s="307" t="str">
        <f t="shared" si="299"/>
        <v/>
      </c>
      <c r="U1070" s="307" t="str">
        <f t="shared" si="291"/>
        <v/>
      </c>
      <c r="V1070" s="723"/>
      <c r="X1070" s="308" t="str">
        <f t="shared" si="300"/>
        <v/>
      </c>
      <c r="Y1070" s="309" t="str">
        <f t="shared" si="301"/>
        <v/>
      </c>
      <c r="Z1070" s="308" t="str">
        <f t="shared" si="292"/>
        <v/>
      </c>
      <c r="AA1070" s="308" t="b">
        <f t="shared" si="293"/>
        <v>1</v>
      </c>
      <c r="AB1070" s="308" t="str">
        <f t="shared" si="302"/>
        <v/>
      </c>
      <c r="AC1070" s="534" t="str">
        <f t="shared" si="303"/>
        <v/>
      </c>
      <c r="AD1070" s="752" t="str">
        <f t="shared" si="304"/>
        <v/>
      </c>
      <c r="AE1070" s="534" t="str">
        <f t="shared" si="305"/>
        <v/>
      </c>
      <c r="AF1070" s="752" t="str">
        <f t="shared" si="306"/>
        <v/>
      </c>
    </row>
    <row r="1071" spans="2:32" x14ac:dyDescent="0.25">
      <c r="B1071" s="721"/>
      <c r="C1071" s="531" t="str">
        <f>IFERROR(VLOOKUP(B1071,'מצבת ורישום גנים'!B:D,3,0),"")</f>
        <v/>
      </c>
      <c r="D1071" s="721"/>
      <c r="E1071" s="723"/>
      <c r="F1071" s="723"/>
      <c r="G1071" s="723"/>
      <c r="H1071" s="723"/>
      <c r="I1071" s="992" t="str">
        <f t="shared" si="307"/>
        <v/>
      </c>
      <c r="J1071" s="723"/>
      <c r="K1071" s="724"/>
      <c r="L1071" s="723"/>
      <c r="M1071" s="306" t="str">
        <f t="shared" si="294"/>
        <v/>
      </c>
      <c r="N1071" s="32" t="str">
        <f t="shared" si="295"/>
        <v/>
      </c>
      <c r="P1071" s="307" t="str">
        <f t="shared" si="296"/>
        <v/>
      </c>
      <c r="Q1071" s="307" t="str">
        <f t="shared" si="290"/>
        <v/>
      </c>
      <c r="R1071" s="307" t="str">
        <f t="shared" si="297"/>
        <v/>
      </c>
      <c r="S1071" s="307" t="str">
        <f t="shared" si="298"/>
        <v/>
      </c>
      <c r="T1071" s="307" t="str">
        <f t="shared" si="299"/>
        <v/>
      </c>
      <c r="U1071" s="307" t="str">
        <f t="shared" si="291"/>
        <v/>
      </c>
      <c r="V1071" s="723"/>
      <c r="X1071" s="308" t="str">
        <f t="shared" si="300"/>
        <v/>
      </c>
      <c r="Y1071" s="309" t="str">
        <f t="shared" si="301"/>
        <v/>
      </c>
      <c r="Z1071" s="308" t="str">
        <f t="shared" si="292"/>
        <v/>
      </c>
      <c r="AA1071" s="308" t="b">
        <f t="shared" si="293"/>
        <v>1</v>
      </c>
      <c r="AB1071" s="308" t="str">
        <f t="shared" si="302"/>
        <v/>
      </c>
      <c r="AC1071" s="534" t="str">
        <f t="shared" si="303"/>
        <v/>
      </c>
      <c r="AD1071" s="752" t="str">
        <f t="shared" si="304"/>
        <v/>
      </c>
      <c r="AE1071" s="534" t="str">
        <f t="shared" si="305"/>
        <v/>
      </c>
      <c r="AF1071" s="752" t="str">
        <f t="shared" si="306"/>
        <v/>
      </c>
    </row>
    <row r="1072" spans="2:32" x14ac:dyDescent="0.25">
      <c r="B1072" s="721"/>
      <c r="C1072" s="531" t="str">
        <f>IFERROR(VLOOKUP(B1072,'מצבת ורישום גנים'!B:D,3,0),"")</f>
        <v/>
      </c>
      <c r="D1072" s="721"/>
      <c r="E1072" s="723"/>
      <c r="F1072" s="723"/>
      <c r="G1072" s="723"/>
      <c r="H1072" s="723"/>
      <c r="I1072" s="992" t="str">
        <f t="shared" si="307"/>
        <v/>
      </c>
      <c r="J1072" s="723"/>
      <c r="K1072" s="724"/>
      <c r="L1072" s="723"/>
      <c r="M1072" s="306" t="str">
        <f t="shared" si="294"/>
        <v/>
      </c>
      <c r="N1072" s="32" t="str">
        <f t="shared" si="295"/>
        <v/>
      </c>
      <c r="P1072" s="307" t="str">
        <f t="shared" si="296"/>
        <v/>
      </c>
      <c r="Q1072" s="307" t="str">
        <f t="shared" si="290"/>
        <v/>
      </c>
      <c r="R1072" s="307" t="str">
        <f t="shared" si="297"/>
        <v/>
      </c>
      <c r="S1072" s="307" t="str">
        <f t="shared" si="298"/>
        <v/>
      </c>
      <c r="T1072" s="307" t="str">
        <f t="shared" si="299"/>
        <v/>
      </c>
      <c r="U1072" s="307" t="str">
        <f t="shared" si="291"/>
        <v/>
      </c>
      <c r="V1072" s="723"/>
      <c r="X1072" s="308" t="str">
        <f t="shared" si="300"/>
        <v/>
      </c>
      <c r="Y1072" s="309" t="str">
        <f t="shared" si="301"/>
        <v/>
      </c>
      <c r="Z1072" s="308" t="str">
        <f t="shared" si="292"/>
        <v/>
      </c>
      <c r="AA1072" s="308" t="b">
        <f t="shared" si="293"/>
        <v>1</v>
      </c>
      <c r="AB1072" s="308" t="str">
        <f t="shared" si="302"/>
        <v/>
      </c>
      <c r="AC1072" s="534" t="str">
        <f t="shared" si="303"/>
        <v/>
      </c>
      <c r="AD1072" s="752" t="str">
        <f t="shared" si="304"/>
        <v/>
      </c>
      <c r="AE1072" s="534" t="str">
        <f t="shared" si="305"/>
        <v/>
      </c>
      <c r="AF1072" s="752" t="str">
        <f t="shared" si="306"/>
        <v/>
      </c>
    </row>
    <row r="1073" spans="2:32" x14ac:dyDescent="0.25">
      <c r="B1073" s="721"/>
      <c r="C1073" s="531" t="str">
        <f>IFERROR(VLOOKUP(B1073,'מצבת ורישום גנים'!B:D,3,0),"")</f>
        <v/>
      </c>
      <c r="D1073" s="721"/>
      <c r="E1073" s="723"/>
      <c r="F1073" s="723"/>
      <c r="G1073" s="723"/>
      <c r="H1073" s="723"/>
      <c r="I1073" s="992" t="str">
        <f t="shared" si="307"/>
        <v/>
      </c>
      <c r="J1073" s="723"/>
      <c r="K1073" s="724"/>
      <c r="L1073" s="723"/>
      <c r="M1073" s="306" t="str">
        <f t="shared" si="294"/>
        <v/>
      </c>
      <c r="N1073" s="32" t="str">
        <f t="shared" si="295"/>
        <v/>
      </c>
      <c r="P1073" s="307" t="str">
        <f t="shared" si="296"/>
        <v/>
      </c>
      <c r="Q1073" s="307" t="str">
        <f t="shared" si="290"/>
        <v/>
      </c>
      <c r="R1073" s="307" t="str">
        <f t="shared" si="297"/>
        <v/>
      </c>
      <c r="S1073" s="307" t="str">
        <f t="shared" si="298"/>
        <v/>
      </c>
      <c r="T1073" s="307" t="str">
        <f t="shared" si="299"/>
        <v/>
      </c>
      <c r="U1073" s="307" t="str">
        <f t="shared" si="291"/>
        <v/>
      </c>
      <c r="V1073" s="723"/>
      <c r="X1073" s="308" t="str">
        <f t="shared" si="300"/>
        <v/>
      </c>
      <c r="Y1073" s="309" t="str">
        <f t="shared" si="301"/>
        <v/>
      </c>
      <c r="Z1073" s="308" t="str">
        <f t="shared" si="292"/>
        <v/>
      </c>
      <c r="AA1073" s="308" t="b">
        <f t="shared" si="293"/>
        <v>1</v>
      </c>
      <c r="AB1073" s="308" t="str">
        <f t="shared" si="302"/>
        <v/>
      </c>
      <c r="AC1073" s="534" t="str">
        <f t="shared" si="303"/>
        <v/>
      </c>
      <c r="AD1073" s="752" t="str">
        <f t="shared" si="304"/>
        <v/>
      </c>
      <c r="AE1073" s="534" t="str">
        <f t="shared" si="305"/>
        <v/>
      </c>
      <c r="AF1073" s="752" t="str">
        <f t="shared" si="306"/>
        <v/>
      </c>
    </row>
    <row r="1074" spans="2:32" x14ac:dyDescent="0.25">
      <c r="B1074" s="721"/>
      <c r="C1074" s="531" t="str">
        <f>IFERROR(VLOOKUP(B1074,'מצבת ורישום גנים'!B:D,3,0),"")</f>
        <v/>
      </c>
      <c r="D1074" s="721"/>
      <c r="E1074" s="723"/>
      <c r="F1074" s="723"/>
      <c r="G1074" s="723"/>
      <c r="H1074" s="723"/>
      <c r="I1074" s="992" t="str">
        <f t="shared" si="307"/>
        <v/>
      </c>
      <c r="J1074" s="723"/>
      <c r="K1074" s="724"/>
      <c r="L1074" s="723"/>
      <c r="M1074" s="306" t="str">
        <f t="shared" si="294"/>
        <v/>
      </c>
      <c r="N1074" s="32" t="str">
        <f t="shared" si="295"/>
        <v/>
      </c>
      <c r="P1074" s="307" t="str">
        <f t="shared" si="296"/>
        <v/>
      </c>
      <c r="Q1074" s="307" t="str">
        <f t="shared" si="290"/>
        <v/>
      </c>
      <c r="R1074" s="307" t="str">
        <f t="shared" si="297"/>
        <v/>
      </c>
      <c r="S1074" s="307" t="str">
        <f t="shared" si="298"/>
        <v/>
      </c>
      <c r="T1074" s="307" t="str">
        <f t="shared" si="299"/>
        <v/>
      </c>
      <c r="U1074" s="307" t="str">
        <f t="shared" si="291"/>
        <v/>
      </c>
      <c r="V1074" s="723"/>
      <c r="X1074" s="308" t="str">
        <f t="shared" si="300"/>
        <v/>
      </c>
      <c r="Y1074" s="309" t="str">
        <f t="shared" si="301"/>
        <v/>
      </c>
      <c r="Z1074" s="308" t="str">
        <f t="shared" si="292"/>
        <v/>
      </c>
      <c r="AA1074" s="308" t="b">
        <f t="shared" si="293"/>
        <v>1</v>
      </c>
      <c r="AB1074" s="308" t="str">
        <f t="shared" si="302"/>
        <v/>
      </c>
      <c r="AC1074" s="534" t="str">
        <f t="shared" si="303"/>
        <v/>
      </c>
      <c r="AD1074" s="752" t="str">
        <f t="shared" si="304"/>
        <v/>
      </c>
      <c r="AE1074" s="534" t="str">
        <f t="shared" si="305"/>
        <v/>
      </c>
      <c r="AF1074" s="752" t="str">
        <f t="shared" si="306"/>
        <v/>
      </c>
    </row>
    <row r="1075" spans="2:32" x14ac:dyDescent="0.25">
      <c r="B1075" s="721"/>
      <c r="C1075" s="531" t="str">
        <f>IFERROR(VLOOKUP(B1075,'מצבת ורישום גנים'!B:D,3,0),"")</f>
        <v/>
      </c>
      <c r="D1075" s="721"/>
      <c r="E1075" s="723"/>
      <c r="F1075" s="723"/>
      <c r="G1075" s="723"/>
      <c r="H1075" s="723"/>
      <c r="I1075" s="992" t="str">
        <f t="shared" si="307"/>
        <v/>
      </c>
      <c r="J1075" s="723"/>
      <c r="K1075" s="724"/>
      <c r="L1075" s="723"/>
      <c r="M1075" s="306" t="str">
        <f t="shared" si="294"/>
        <v/>
      </c>
      <c r="N1075" s="32" t="str">
        <f t="shared" si="295"/>
        <v/>
      </c>
      <c r="P1075" s="307" t="str">
        <f t="shared" si="296"/>
        <v/>
      </c>
      <c r="Q1075" s="307" t="str">
        <f t="shared" si="290"/>
        <v/>
      </c>
      <c r="R1075" s="307" t="str">
        <f t="shared" si="297"/>
        <v/>
      </c>
      <c r="S1075" s="307" t="str">
        <f t="shared" si="298"/>
        <v/>
      </c>
      <c r="T1075" s="307" t="str">
        <f t="shared" si="299"/>
        <v/>
      </c>
      <c r="U1075" s="307" t="str">
        <f t="shared" si="291"/>
        <v/>
      </c>
      <c r="V1075" s="723"/>
      <c r="X1075" s="308" t="str">
        <f t="shared" si="300"/>
        <v/>
      </c>
      <c r="Y1075" s="309" t="str">
        <f t="shared" si="301"/>
        <v/>
      </c>
      <c r="Z1075" s="308" t="str">
        <f t="shared" si="292"/>
        <v/>
      </c>
      <c r="AA1075" s="308" t="b">
        <f t="shared" si="293"/>
        <v>1</v>
      </c>
      <c r="AB1075" s="308" t="str">
        <f t="shared" si="302"/>
        <v/>
      </c>
      <c r="AC1075" s="534" t="str">
        <f t="shared" si="303"/>
        <v/>
      </c>
      <c r="AD1075" s="752" t="str">
        <f t="shared" si="304"/>
        <v/>
      </c>
      <c r="AE1075" s="534" t="str">
        <f t="shared" si="305"/>
        <v/>
      </c>
      <c r="AF1075" s="752" t="str">
        <f t="shared" si="306"/>
        <v/>
      </c>
    </row>
    <row r="1076" spans="2:32" x14ac:dyDescent="0.25">
      <c r="B1076" s="721"/>
      <c r="C1076" s="531" t="str">
        <f>IFERROR(VLOOKUP(B1076,'מצבת ורישום גנים'!B:D,3,0),"")</f>
        <v/>
      </c>
      <c r="D1076" s="721"/>
      <c r="E1076" s="723"/>
      <c r="F1076" s="723"/>
      <c r="G1076" s="723"/>
      <c r="H1076" s="723"/>
      <c r="I1076" s="992" t="str">
        <f t="shared" si="307"/>
        <v/>
      </c>
      <c r="J1076" s="723"/>
      <c r="K1076" s="724"/>
      <c r="L1076" s="723"/>
      <c r="M1076" s="306" t="str">
        <f t="shared" si="294"/>
        <v/>
      </c>
      <c r="N1076" s="32" t="str">
        <f t="shared" si="295"/>
        <v/>
      </c>
      <c r="P1076" s="307" t="str">
        <f t="shared" si="296"/>
        <v/>
      </c>
      <c r="Q1076" s="307" t="str">
        <f t="shared" si="290"/>
        <v/>
      </c>
      <c r="R1076" s="307" t="str">
        <f t="shared" si="297"/>
        <v/>
      </c>
      <c r="S1076" s="307" t="str">
        <f t="shared" si="298"/>
        <v/>
      </c>
      <c r="T1076" s="307" t="str">
        <f t="shared" si="299"/>
        <v/>
      </c>
      <c r="U1076" s="307" t="str">
        <f t="shared" si="291"/>
        <v/>
      </c>
      <c r="V1076" s="723"/>
      <c r="X1076" s="308" t="str">
        <f t="shared" si="300"/>
        <v/>
      </c>
      <c r="Y1076" s="309" t="str">
        <f t="shared" si="301"/>
        <v/>
      </c>
      <c r="Z1076" s="308" t="str">
        <f t="shared" si="292"/>
        <v/>
      </c>
      <c r="AA1076" s="308" t="b">
        <f t="shared" si="293"/>
        <v>1</v>
      </c>
      <c r="AB1076" s="308" t="str">
        <f t="shared" si="302"/>
        <v/>
      </c>
      <c r="AC1076" s="534" t="str">
        <f t="shared" si="303"/>
        <v/>
      </c>
      <c r="AD1076" s="752" t="str">
        <f t="shared" si="304"/>
        <v/>
      </c>
      <c r="AE1076" s="534" t="str">
        <f t="shared" si="305"/>
        <v/>
      </c>
      <c r="AF1076" s="752" t="str">
        <f t="shared" si="306"/>
        <v/>
      </c>
    </row>
    <row r="1077" spans="2:32" x14ac:dyDescent="0.25">
      <c r="B1077" s="721"/>
      <c r="C1077" s="531" t="str">
        <f>IFERROR(VLOOKUP(B1077,'מצבת ורישום גנים'!B:D,3,0),"")</f>
        <v/>
      </c>
      <c r="D1077" s="721"/>
      <c r="E1077" s="723"/>
      <c r="F1077" s="723"/>
      <c r="G1077" s="723"/>
      <c r="H1077" s="723"/>
      <c r="I1077" s="992" t="str">
        <f t="shared" si="307"/>
        <v/>
      </c>
      <c r="J1077" s="723"/>
      <c r="K1077" s="724"/>
      <c r="L1077" s="723"/>
      <c r="M1077" s="306" t="str">
        <f t="shared" si="294"/>
        <v/>
      </c>
      <c r="N1077" s="32" t="str">
        <f t="shared" si="295"/>
        <v/>
      </c>
      <c r="P1077" s="307" t="str">
        <f t="shared" si="296"/>
        <v/>
      </c>
      <c r="Q1077" s="307" t="str">
        <f t="shared" si="290"/>
        <v/>
      </c>
      <c r="R1077" s="307" t="str">
        <f t="shared" si="297"/>
        <v/>
      </c>
      <c r="S1077" s="307" t="str">
        <f t="shared" si="298"/>
        <v/>
      </c>
      <c r="T1077" s="307" t="str">
        <f t="shared" si="299"/>
        <v/>
      </c>
      <c r="U1077" s="307" t="str">
        <f t="shared" si="291"/>
        <v/>
      </c>
      <c r="V1077" s="723"/>
      <c r="X1077" s="308" t="str">
        <f t="shared" si="300"/>
        <v/>
      </c>
      <c r="Y1077" s="309" t="str">
        <f t="shared" si="301"/>
        <v/>
      </c>
      <c r="Z1077" s="308" t="str">
        <f t="shared" si="292"/>
        <v/>
      </c>
      <c r="AA1077" s="308" t="b">
        <f t="shared" si="293"/>
        <v>1</v>
      </c>
      <c r="AB1077" s="308" t="str">
        <f t="shared" si="302"/>
        <v/>
      </c>
      <c r="AC1077" s="534" t="str">
        <f t="shared" si="303"/>
        <v/>
      </c>
      <c r="AD1077" s="752" t="str">
        <f t="shared" si="304"/>
        <v/>
      </c>
      <c r="AE1077" s="534" t="str">
        <f t="shared" si="305"/>
        <v/>
      </c>
      <c r="AF1077" s="752" t="str">
        <f t="shared" si="306"/>
        <v/>
      </c>
    </row>
    <row r="1078" spans="2:32" x14ac:dyDescent="0.25">
      <c r="B1078" s="721"/>
      <c r="C1078" s="531" t="str">
        <f>IFERROR(VLOOKUP(B1078,'מצבת ורישום גנים'!B:D,3,0),"")</f>
        <v/>
      </c>
      <c r="D1078" s="721"/>
      <c r="E1078" s="723"/>
      <c r="F1078" s="723"/>
      <c r="G1078" s="723"/>
      <c r="H1078" s="723"/>
      <c r="I1078" s="992" t="str">
        <f t="shared" si="307"/>
        <v/>
      </c>
      <c r="J1078" s="723"/>
      <c r="K1078" s="724"/>
      <c r="L1078" s="723"/>
      <c r="M1078" s="306" t="str">
        <f t="shared" si="294"/>
        <v/>
      </c>
      <c r="N1078" s="32" t="str">
        <f t="shared" si="295"/>
        <v/>
      </c>
      <c r="P1078" s="307" t="str">
        <f t="shared" si="296"/>
        <v/>
      </c>
      <c r="Q1078" s="307" t="str">
        <f t="shared" si="290"/>
        <v/>
      </c>
      <c r="R1078" s="307" t="str">
        <f t="shared" si="297"/>
        <v/>
      </c>
      <c r="S1078" s="307" t="str">
        <f t="shared" si="298"/>
        <v/>
      </c>
      <c r="T1078" s="307" t="str">
        <f t="shared" si="299"/>
        <v/>
      </c>
      <c r="U1078" s="307" t="str">
        <f t="shared" si="291"/>
        <v/>
      </c>
      <c r="V1078" s="723"/>
      <c r="X1078" s="308" t="str">
        <f t="shared" si="300"/>
        <v/>
      </c>
      <c r="Y1078" s="309" t="str">
        <f t="shared" si="301"/>
        <v/>
      </c>
      <c r="Z1078" s="308" t="str">
        <f t="shared" si="292"/>
        <v/>
      </c>
      <c r="AA1078" s="308" t="b">
        <f t="shared" si="293"/>
        <v>1</v>
      </c>
      <c r="AB1078" s="308" t="str">
        <f t="shared" si="302"/>
        <v/>
      </c>
      <c r="AC1078" s="534" t="str">
        <f t="shared" si="303"/>
        <v/>
      </c>
      <c r="AD1078" s="752" t="str">
        <f t="shared" si="304"/>
        <v/>
      </c>
      <c r="AE1078" s="534" t="str">
        <f t="shared" si="305"/>
        <v/>
      </c>
      <c r="AF1078" s="752" t="str">
        <f t="shared" si="306"/>
        <v/>
      </c>
    </row>
    <row r="1079" spans="2:32" x14ac:dyDescent="0.25">
      <c r="B1079" s="721"/>
      <c r="C1079" s="531" t="str">
        <f>IFERROR(VLOOKUP(B1079,'מצבת ורישום גנים'!B:D,3,0),"")</f>
        <v/>
      </c>
      <c r="D1079" s="721"/>
      <c r="E1079" s="723"/>
      <c r="F1079" s="723"/>
      <c r="G1079" s="723"/>
      <c r="H1079" s="723"/>
      <c r="I1079" s="992" t="str">
        <f t="shared" si="307"/>
        <v/>
      </c>
      <c r="J1079" s="723"/>
      <c r="K1079" s="724"/>
      <c r="L1079" s="723"/>
      <c r="M1079" s="306" t="str">
        <f t="shared" si="294"/>
        <v/>
      </c>
      <c r="N1079" s="32" t="str">
        <f t="shared" si="295"/>
        <v/>
      </c>
      <c r="P1079" s="307" t="str">
        <f t="shared" si="296"/>
        <v/>
      </c>
      <c r="Q1079" s="307" t="str">
        <f t="shared" si="290"/>
        <v/>
      </c>
      <c r="R1079" s="307" t="str">
        <f t="shared" si="297"/>
        <v/>
      </c>
      <c r="S1079" s="307" t="str">
        <f t="shared" si="298"/>
        <v/>
      </c>
      <c r="T1079" s="307" t="str">
        <f t="shared" si="299"/>
        <v/>
      </c>
      <c r="U1079" s="307" t="str">
        <f t="shared" si="291"/>
        <v/>
      </c>
      <c r="V1079" s="723"/>
      <c r="X1079" s="308" t="str">
        <f t="shared" si="300"/>
        <v/>
      </c>
      <c r="Y1079" s="309" t="str">
        <f t="shared" si="301"/>
        <v/>
      </c>
      <c r="Z1079" s="308" t="str">
        <f t="shared" si="292"/>
        <v/>
      </c>
      <c r="AA1079" s="308" t="b">
        <f t="shared" si="293"/>
        <v>1</v>
      </c>
      <c r="AB1079" s="308" t="str">
        <f t="shared" si="302"/>
        <v/>
      </c>
      <c r="AC1079" s="534" t="str">
        <f t="shared" si="303"/>
        <v/>
      </c>
      <c r="AD1079" s="752" t="str">
        <f t="shared" si="304"/>
        <v/>
      </c>
      <c r="AE1079" s="534" t="str">
        <f t="shared" si="305"/>
        <v/>
      </c>
      <c r="AF1079" s="752" t="str">
        <f t="shared" si="306"/>
        <v/>
      </c>
    </row>
    <row r="1080" spans="2:32" x14ac:dyDescent="0.25">
      <c r="B1080" s="721"/>
      <c r="C1080" s="531" t="str">
        <f>IFERROR(VLOOKUP(B1080,'מצבת ורישום גנים'!B:D,3,0),"")</f>
        <v/>
      </c>
      <c r="D1080" s="721"/>
      <c r="E1080" s="723"/>
      <c r="F1080" s="723"/>
      <c r="G1080" s="723"/>
      <c r="H1080" s="723"/>
      <c r="I1080" s="992" t="str">
        <f t="shared" si="307"/>
        <v/>
      </c>
      <c r="J1080" s="723"/>
      <c r="K1080" s="724"/>
      <c r="L1080" s="723"/>
      <c r="M1080" s="306" t="str">
        <f t="shared" si="294"/>
        <v/>
      </c>
      <c r="N1080" s="32" t="str">
        <f t="shared" si="295"/>
        <v/>
      </c>
      <c r="P1080" s="307" t="str">
        <f t="shared" si="296"/>
        <v/>
      </c>
      <c r="Q1080" s="307" t="str">
        <f t="shared" si="290"/>
        <v/>
      </c>
      <c r="R1080" s="307" t="str">
        <f t="shared" si="297"/>
        <v/>
      </c>
      <c r="S1080" s="307" t="str">
        <f t="shared" si="298"/>
        <v/>
      </c>
      <c r="T1080" s="307" t="str">
        <f t="shared" si="299"/>
        <v/>
      </c>
      <c r="U1080" s="307" t="str">
        <f t="shared" si="291"/>
        <v/>
      </c>
      <c r="V1080" s="723"/>
      <c r="X1080" s="308" t="str">
        <f t="shared" si="300"/>
        <v/>
      </c>
      <c r="Y1080" s="309" t="str">
        <f t="shared" si="301"/>
        <v/>
      </c>
      <c r="Z1080" s="308" t="str">
        <f t="shared" si="292"/>
        <v/>
      </c>
      <c r="AA1080" s="308" t="b">
        <f t="shared" si="293"/>
        <v>1</v>
      </c>
      <c r="AB1080" s="308" t="str">
        <f t="shared" si="302"/>
        <v/>
      </c>
      <c r="AC1080" s="534" t="str">
        <f t="shared" si="303"/>
        <v/>
      </c>
      <c r="AD1080" s="752" t="str">
        <f t="shared" si="304"/>
        <v/>
      </c>
      <c r="AE1080" s="534" t="str">
        <f t="shared" si="305"/>
        <v/>
      </c>
      <c r="AF1080" s="752" t="str">
        <f t="shared" si="306"/>
        <v/>
      </c>
    </row>
    <row r="1081" spans="2:32" x14ac:dyDescent="0.25">
      <c r="B1081" s="721"/>
      <c r="C1081" s="531" t="str">
        <f>IFERROR(VLOOKUP(B1081,'מצבת ורישום גנים'!B:D,3,0),"")</f>
        <v/>
      </c>
      <c r="D1081" s="721"/>
      <c r="E1081" s="723"/>
      <c r="F1081" s="723"/>
      <c r="G1081" s="723"/>
      <c r="H1081" s="723"/>
      <c r="I1081" s="992" t="str">
        <f t="shared" si="307"/>
        <v/>
      </c>
      <c r="J1081" s="723"/>
      <c r="K1081" s="724"/>
      <c r="L1081" s="723"/>
      <c r="M1081" s="306" t="str">
        <f t="shared" si="294"/>
        <v/>
      </c>
      <c r="N1081" s="32" t="str">
        <f t="shared" si="295"/>
        <v/>
      </c>
      <c r="P1081" s="307" t="str">
        <f t="shared" si="296"/>
        <v/>
      </c>
      <c r="Q1081" s="307" t="str">
        <f t="shared" si="290"/>
        <v/>
      </c>
      <c r="R1081" s="307" t="str">
        <f t="shared" si="297"/>
        <v/>
      </c>
      <c r="S1081" s="307" t="str">
        <f t="shared" si="298"/>
        <v/>
      </c>
      <c r="T1081" s="307" t="str">
        <f t="shared" si="299"/>
        <v/>
      </c>
      <c r="U1081" s="307" t="str">
        <f t="shared" si="291"/>
        <v/>
      </c>
      <c r="V1081" s="723"/>
      <c r="X1081" s="308" t="str">
        <f t="shared" si="300"/>
        <v/>
      </c>
      <c r="Y1081" s="309" t="str">
        <f t="shared" si="301"/>
        <v/>
      </c>
      <c r="Z1081" s="308" t="str">
        <f t="shared" si="292"/>
        <v/>
      </c>
      <c r="AA1081" s="308" t="b">
        <f t="shared" si="293"/>
        <v>1</v>
      </c>
      <c r="AB1081" s="308" t="str">
        <f t="shared" si="302"/>
        <v/>
      </c>
      <c r="AC1081" s="534" t="str">
        <f t="shared" si="303"/>
        <v/>
      </c>
      <c r="AD1081" s="752" t="str">
        <f t="shared" si="304"/>
        <v/>
      </c>
      <c r="AE1081" s="534" t="str">
        <f t="shared" si="305"/>
        <v/>
      </c>
      <c r="AF1081" s="752" t="str">
        <f t="shared" si="306"/>
        <v/>
      </c>
    </row>
    <row r="1082" spans="2:32" x14ac:dyDescent="0.25">
      <c r="B1082" s="721"/>
      <c r="C1082" s="531" t="str">
        <f>IFERROR(VLOOKUP(B1082,'מצבת ורישום גנים'!B:D,3,0),"")</f>
        <v/>
      </c>
      <c r="D1082" s="721"/>
      <c r="E1082" s="723"/>
      <c r="F1082" s="723"/>
      <c r="G1082" s="723"/>
      <c r="H1082" s="723"/>
      <c r="I1082" s="992" t="str">
        <f t="shared" si="307"/>
        <v/>
      </c>
      <c r="J1082" s="723"/>
      <c r="K1082" s="724"/>
      <c r="L1082" s="723"/>
      <c r="M1082" s="306" t="str">
        <f t="shared" si="294"/>
        <v/>
      </c>
      <c r="N1082" s="32" t="str">
        <f t="shared" si="295"/>
        <v/>
      </c>
      <c r="P1082" s="307" t="str">
        <f t="shared" si="296"/>
        <v/>
      </c>
      <c r="Q1082" s="307" t="str">
        <f t="shared" si="290"/>
        <v/>
      </c>
      <c r="R1082" s="307" t="str">
        <f t="shared" si="297"/>
        <v/>
      </c>
      <c r="S1082" s="307" t="str">
        <f t="shared" si="298"/>
        <v/>
      </c>
      <c r="T1082" s="307" t="str">
        <f t="shared" si="299"/>
        <v/>
      </c>
      <c r="U1082" s="307" t="str">
        <f t="shared" si="291"/>
        <v/>
      </c>
      <c r="V1082" s="723"/>
      <c r="X1082" s="308" t="str">
        <f t="shared" si="300"/>
        <v/>
      </c>
      <c r="Y1082" s="309" t="str">
        <f t="shared" si="301"/>
        <v/>
      </c>
      <c r="Z1082" s="308" t="str">
        <f t="shared" si="292"/>
        <v/>
      </c>
      <c r="AA1082" s="308" t="b">
        <f t="shared" si="293"/>
        <v>1</v>
      </c>
      <c r="AB1082" s="308" t="str">
        <f t="shared" si="302"/>
        <v/>
      </c>
      <c r="AC1082" s="534" t="str">
        <f t="shared" si="303"/>
        <v/>
      </c>
      <c r="AD1082" s="752" t="str">
        <f t="shared" si="304"/>
        <v/>
      </c>
      <c r="AE1082" s="534" t="str">
        <f t="shared" si="305"/>
        <v/>
      </c>
      <c r="AF1082" s="752" t="str">
        <f t="shared" si="306"/>
        <v/>
      </c>
    </row>
    <row r="1083" spans="2:32" x14ac:dyDescent="0.25">
      <c r="B1083" s="721"/>
      <c r="C1083" s="531" t="str">
        <f>IFERROR(VLOOKUP(B1083,'מצבת ורישום גנים'!B:D,3,0),"")</f>
        <v/>
      </c>
      <c r="D1083" s="721"/>
      <c r="E1083" s="723"/>
      <c r="F1083" s="723"/>
      <c r="G1083" s="723"/>
      <c r="H1083" s="723"/>
      <c r="I1083" s="992" t="str">
        <f t="shared" si="307"/>
        <v/>
      </c>
      <c r="J1083" s="723"/>
      <c r="K1083" s="724"/>
      <c r="L1083" s="723"/>
      <c r="M1083" s="306" t="str">
        <f t="shared" si="294"/>
        <v/>
      </c>
      <c r="N1083" s="32" t="str">
        <f t="shared" si="295"/>
        <v/>
      </c>
      <c r="P1083" s="307" t="str">
        <f t="shared" si="296"/>
        <v/>
      </c>
      <c r="Q1083" s="307" t="str">
        <f t="shared" si="290"/>
        <v/>
      </c>
      <c r="R1083" s="307" t="str">
        <f t="shared" si="297"/>
        <v/>
      </c>
      <c r="S1083" s="307" t="str">
        <f t="shared" si="298"/>
        <v/>
      </c>
      <c r="T1083" s="307" t="str">
        <f t="shared" si="299"/>
        <v/>
      </c>
      <c r="U1083" s="307" t="str">
        <f t="shared" si="291"/>
        <v/>
      </c>
      <c r="V1083" s="723"/>
      <c r="X1083" s="308" t="str">
        <f t="shared" si="300"/>
        <v/>
      </c>
      <c r="Y1083" s="309" t="str">
        <f t="shared" si="301"/>
        <v/>
      </c>
      <c r="Z1083" s="308" t="str">
        <f t="shared" si="292"/>
        <v/>
      </c>
      <c r="AA1083" s="308" t="b">
        <f t="shared" si="293"/>
        <v>1</v>
      </c>
      <c r="AB1083" s="308" t="str">
        <f t="shared" si="302"/>
        <v/>
      </c>
      <c r="AC1083" s="534" t="str">
        <f t="shared" si="303"/>
        <v/>
      </c>
      <c r="AD1083" s="752" t="str">
        <f t="shared" si="304"/>
        <v/>
      </c>
      <c r="AE1083" s="534" t="str">
        <f t="shared" si="305"/>
        <v/>
      </c>
      <c r="AF1083" s="752" t="str">
        <f t="shared" si="306"/>
        <v/>
      </c>
    </row>
    <row r="1084" spans="2:32" x14ac:dyDescent="0.25">
      <c r="B1084" s="721"/>
      <c r="C1084" s="531" t="str">
        <f>IFERROR(VLOOKUP(B1084,'מצבת ורישום גנים'!B:D,3,0),"")</f>
        <v/>
      </c>
      <c r="D1084" s="721"/>
      <c r="E1084" s="723"/>
      <c r="F1084" s="723"/>
      <c r="G1084" s="723"/>
      <c r="H1084" s="723"/>
      <c r="I1084" s="992" t="str">
        <f t="shared" si="307"/>
        <v/>
      </c>
      <c r="J1084" s="723"/>
      <c r="K1084" s="724"/>
      <c r="L1084" s="723"/>
      <c r="M1084" s="306" t="str">
        <f t="shared" si="294"/>
        <v/>
      </c>
      <c r="N1084" s="32" t="str">
        <f t="shared" si="295"/>
        <v/>
      </c>
      <c r="P1084" s="307" t="str">
        <f t="shared" si="296"/>
        <v/>
      </c>
      <c r="Q1084" s="307" t="str">
        <f t="shared" si="290"/>
        <v/>
      </c>
      <c r="R1084" s="307" t="str">
        <f t="shared" si="297"/>
        <v/>
      </c>
      <c r="S1084" s="307" t="str">
        <f t="shared" si="298"/>
        <v/>
      </c>
      <c r="T1084" s="307" t="str">
        <f t="shared" si="299"/>
        <v/>
      </c>
      <c r="U1084" s="307" t="str">
        <f t="shared" si="291"/>
        <v/>
      </c>
      <c r="V1084" s="723"/>
      <c r="X1084" s="308" t="str">
        <f t="shared" si="300"/>
        <v/>
      </c>
      <c r="Y1084" s="309" t="str">
        <f t="shared" si="301"/>
        <v/>
      </c>
      <c r="Z1084" s="308" t="str">
        <f t="shared" si="292"/>
        <v/>
      </c>
      <c r="AA1084" s="308" t="b">
        <f t="shared" si="293"/>
        <v>1</v>
      </c>
      <c r="AB1084" s="308" t="str">
        <f t="shared" si="302"/>
        <v/>
      </c>
      <c r="AC1084" s="534" t="str">
        <f t="shared" si="303"/>
        <v/>
      </c>
      <c r="AD1084" s="752" t="str">
        <f t="shared" si="304"/>
        <v/>
      </c>
      <c r="AE1084" s="534" t="str">
        <f t="shared" si="305"/>
        <v/>
      </c>
      <c r="AF1084" s="752" t="str">
        <f t="shared" si="306"/>
        <v/>
      </c>
    </row>
    <row r="1085" spans="2:32" x14ac:dyDescent="0.25">
      <c r="B1085" s="721"/>
      <c r="C1085" s="531" t="str">
        <f>IFERROR(VLOOKUP(B1085,'מצבת ורישום גנים'!B:D,3,0),"")</f>
        <v/>
      </c>
      <c r="D1085" s="721"/>
      <c r="E1085" s="723"/>
      <c r="F1085" s="723"/>
      <c r="G1085" s="723"/>
      <c r="H1085" s="723"/>
      <c r="I1085" s="992" t="str">
        <f t="shared" si="307"/>
        <v/>
      </c>
      <c r="J1085" s="723"/>
      <c r="K1085" s="724"/>
      <c r="L1085" s="723"/>
      <c r="M1085" s="306" t="str">
        <f t="shared" si="294"/>
        <v/>
      </c>
      <c r="N1085" s="32" t="str">
        <f t="shared" si="295"/>
        <v/>
      </c>
      <c r="P1085" s="307" t="str">
        <f t="shared" si="296"/>
        <v/>
      </c>
      <c r="Q1085" s="307" t="str">
        <f t="shared" si="290"/>
        <v/>
      </c>
      <c r="R1085" s="307" t="str">
        <f t="shared" si="297"/>
        <v/>
      </c>
      <c r="S1085" s="307" t="str">
        <f t="shared" si="298"/>
        <v/>
      </c>
      <c r="T1085" s="307" t="str">
        <f t="shared" si="299"/>
        <v/>
      </c>
      <c r="U1085" s="307" t="str">
        <f t="shared" si="291"/>
        <v/>
      </c>
      <c r="V1085" s="723"/>
      <c r="X1085" s="308" t="str">
        <f t="shared" si="300"/>
        <v/>
      </c>
      <c r="Y1085" s="309" t="str">
        <f t="shared" si="301"/>
        <v/>
      </c>
      <c r="Z1085" s="308" t="str">
        <f t="shared" si="292"/>
        <v/>
      </c>
      <c r="AA1085" s="308" t="b">
        <f t="shared" si="293"/>
        <v>1</v>
      </c>
      <c r="AB1085" s="308" t="str">
        <f t="shared" si="302"/>
        <v/>
      </c>
      <c r="AC1085" s="534" t="str">
        <f t="shared" si="303"/>
        <v/>
      </c>
      <c r="AD1085" s="752" t="str">
        <f t="shared" si="304"/>
        <v/>
      </c>
      <c r="AE1085" s="534" t="str">
        <f t="shared" si="305"/>
        <v/>
      </c>
      <c r="AF1085" s="752" t="str">
        <f t="shared" si="306"/>
        <v/>
      </c>
    </row>
    <row r="1086" spans="2:32" x14ac:dyDescent="0.25">
      <c r="B1086" s="721"/>
      <c r="C1086" s="531" t="str">
        <f>IFERROR(VLOOKUP(B1086,'מצבת ורישום גנים'!B:D,3,0),"")</f>
        <v/>
      </c>
      <c r="D1086" s="721"/>
      <c r="E1086" s="723"/>
      <c r="F1086" s="723"/>
      <c r="G1086" s="723"/>
      <c r="H1086" s="723"/>
      <c r="I1086" s="992" t="str">
        <f t="shared" si="307"/>
        <v/>
      </c>
      <c r="J1086" s="723"/>
      <c r="K1086" s="724"/>
      <c r="L1086" s="723"/>
      <c r="M1086" s="306" t="str">
        <f t="shared" si="294"/>
        <v/>
      </c>
      <c r="N1086" s="32" t="str">
        <f t="shared" si="295"/>
        <v/>
      </c>
      <c r="P1086" s="307" t="str">
        <f t="shared" si="296"/>
        <v/>
      </c>
      <c r="Q1086" s="307" t="str">
        <f t="shared" si="290"/>
        <v/>
      </c>
      <c r="R1086" s="307" t="str">
        <f t="shared" si="297"/>
        <v/>
      </c>
      <c r="S1086" s="307" t="str">
        <f t="shared" si="298"/>
        <v/>
      </c>
      <c r="T1086" s="307" t="str">
        <f t="shared" si="299"/>
        <v/>
      </c>
      <c r="U1086" s="307" t="str">
        <f t="shared" si="291"/>
        <v/>
      </c>
      <c r="V1086" s="723"/>
      <c r="X1086" s="308" t="str">
        <f t="shared" si="300"/>
        <v/>
      </c>
      <c r="Y1086" s="309" t="str">
        <f t="shared" si="301"/>
        <v/>
      </c>
      <c r="Z1086" s="308" t="str">
        <f t="shared" si="292"/>
        <v/>
      </c>
      <c r="AA1086" s="308" t="b">
        <f t="shared" si="293"/>
        <v>1</v>
      </c>
      <c r="AB1086" s="308" t="str">
        <f t="shared" si="302"/>
        <v/>
      </c>
      <c r="AC1086" s="534" t="str">
        <f t="shared" si="303"/>
        <v/>
      </c>
      <c r="AD1086" s="752" t="str">
        <f t="shared" si="304"/>
        <v/>
      </c>
      <c r="AE1086" s="534" t="str">
        <f t="shared" si="305"/>
        <v/>
      </c>
      <c r="AF1086" s="752" t="str">
        <f t="shared" si="306"/>
        <v/>
      </c>
    </row>
    <row r="1087" spans="2:32" x14ac:dyDescent="0.25">
      <c r="B1087" s="721"/>
      <c r="C1087" s="531" t="str">
        <f>IFERROR(VLOOKUP(B1087,'מצבת ורישום גנים'!B:D,3,0),"")</f>
        <v/>
      </c>
      <c r="D1087" s="721"/>
      <c r="E1087" s="723"/>
      <c r="F1087" s="723"/>
      <c r="G1087" s="723"/>
      <c r="H1087" s="723"/>
      <c r="I1087" s="992" t="str">
        <f t="shared" si="307"/>
        <v/>
      </c>
      <c r="J1087" s="723"/>
      <c r="K1087" s="724"/>
      <c r="L1087" s="723"/>
      <c r="M1087" s="306" t="str">
        <f t="shared" si="294"/>
        <v/>
      </c>
      <c r="N1087" s="32" t="str">
        <f t="shared" si="295"/>
        <v/>
      </c>
      <c r="P1087" s="307" t="str">
        <f t="shared" si="296"/>
        <v/>
      </c>
      <c r="Q1087" s="307" t="str">
        <f t="shared" si="290"/>
        <v/>
      </c>
      <c r="R1087" s="307" t="str">
        <f t="shared" si="297"/>
        <v/>
      </c>
      <c r="S1087" s="307" t="str">
        <f t="shared" si="298"/>
        <v/>
      </c>
      <c r="T1087" s="307" t="str">
        <f t="shared" si="299"/>
        <v/>
      </c>
      <c r="U1087" s="307" t="str">
        <f t="shared" si="291"/>
        <v/>
      </c>
      <c r="V1087" s="723"/>
      <c r="X1087" s="308" t="str">
        <f t="shared" si="300"/>
        <v/>
      </c>
      <c r="Y1087" s="309" t="str">
        <f t="shared" si="301"/>
        <v/>
      </c>
      <c r="Z1087" s="308" t="str">
        <f t="shared" si="292"/>
        <v/>
      </c>
      <c r="AA1087" s="308" t="b">
        <f t="shared" si="293"/>
        <v>1</v>
      </c>
      <c r="AB1087" s="308" t="str">
        <f t="shared" si="302"/>
        <v/>
      </c>
      <c r="AC1087" s="534" t="str">
        <f t="shared" si="303"/>
        <v/>
      </c>
      <c r="AD1087" s="752" t="str">
        <f t="shared" si="304"/>
        <v/>
      </c>
      <c r="AE1087" s="534" t="str">
        <f t="shared" si="305"/>
        <v/>
      </c>
      <c r="AF1087" s="752" t="str">
        <f t="shared" si="306"/>
        <v/>
      </c>
    </row>
    <row r="1088" spans="2:32" x14ac:dyDescent="0.25">
      <c r="B1088" s="721"/>
      <c r="C1088" s="531" t="str">
        <f>IFERROR(VLOOKUP(B1088,'מצבת ורישום גנים'!B:D,3,0),"")</f>
        <v/>
      </c>
      <c r="D1088" s="721"/>
      <c r="E1088" s="723"/>
      <c r="F1088" s="723"/>
      <c r="G1088" s="723"/>
      <c r="H1088" s="723"/>
      <c r="I1088" s="992" t="str">
        <f t="shared" si="307"/>
        <v/>
      </c>
      <c r="J1088" s="723"/>
      <c r="K1088" s="724"/>
      <c r="L1088" s="723"/>
      <c r="M1088" s="306" t="str">
        <f t="shared" si="294"/>
        <v/>
      </c>
      <c r="N1088" s="32" t="str">
        <f t="shared" si="295"/>
        <v/>
      </c>
      <c r="P1088" s="307" t="str">
        <f t="shared" si="296"/>
        <v/>
      </c>
      <c r="Q1088" s="307" t="str">
        <f t="shared" si="290"/>
        <v/>
      </c>
      <c r="R1088" s="307" t="str">
        <f t="shared" si="297"/>
        <v/>
      </c>
      <c r="S1088" s="307" t="str">
        <f t="shared" si="298"/>
        <v/>
      </c>
      <c r="T1088" s="307" t="str">
        <f t="shared" si="299"/>
        <v/>
      </c>
      <c r="U1088" s="307" t="str">
        <f t="shared" si="291"/>
        <v/>
      </c>
      <c r="V1088" s="723"/>
      <c r="X1088" s="308" t="str">
        <f t="shared" si="300"/>
        <v/>
      </c>
      <c r="Y1088" s="309" t="str">
        <f t="shared" si="301"/>
        <v/>
      </c>
      <c r="Z1088" s="308" t="str">
        <f t="shared" si="292"/>
        <v/>
      </c>
      <c r="AA1088" s="308" t="b">
        <f t="shared" si="293"/>
        <v>1</v>
      </c>
      <c r="AB1088" s="308" t="str">
        <f t="shared" si="302"/>
        <v/>
      </c>
      <c r="AC1088" s="534" t="str">
        <f t="shared" si="303"/>
        <v/>
      </c>
      <c r="AD1088" s="752" t="str">
        <f t="shared" si="304"/>
        <v/>
      </c>
      <c r="AE1088" s="534" t="str">
        <f t="shared" si="305"/>
        <v/>
      </c>
      <c r="AF1088" s="752" t="str">
        <f t="shared" si="306"/>
        <v/>
      </c>
    </row>
    <row r="1089" spans="2:32" x14ac:dyDescent="0.25">
      <c r="B1089" s="721"/>
      <c r="C1089" s="531" t="str">
        <f>IFERROR(VLOOKUP(B1089,'מצבת ורישום גנים'!B:D,3,0),"")</f>
        <v/>
      </c>
      <c r="D1089" s="721"/>
      <c r="E1089" s="723"/>
      <c r="F1089" s="723"/>
      <c r="G1089" s="723"/>
      <c r="H1089" s="723"/>
      <c r="I1089" s="992" t="str">
        <f t="shared" si="307"/>
        <v/>
      </c>
      <c r="J1089" s="723"/>
      <c r="K1089" s="724"/>
      <c r="L1089" s="723"/>
      <c r="M1089" s="306" t="str">
        <f t="shared" si="294"/>
        <v/>
      </c>
      <c r="N1089" s="32" t="str">
        <f t="shared" si="295"/>
        <v/>
      </c>
      <c r="P1089" s="307" t="str">
        <f t="shared" si="296"/>
        <v/>
      </c>
      <c r="Q1089" s="307" t="str">
        <f t="shared" si="290"/>
        <v/>
      </c>
      <c r="R1089" s="307" t="str">
        <f t="shared" si="297"/>
        <v/>
      </c>
      <c r="S1089" s="307" t="str">
        <f t="shared" si="298"/>
        <v/>
      </c>
      <c r="T1089" s="307" t="str">
        <f t="shared" si="299"/>
        <v/>
      </c>
      <c r="U1089" s="307" t="str">
        <f t="shared" si="291"/>
        <v/>
      </c>
      <c r="V1089" s="723"/>
      <c r="X1089" s="308" t="str">
        <f t="shared" si="300"/>
        <v/>
      </c>
      <c r="Y1089" s="309" t="str">
        <f t="shared" si="301"/>
        <v/>
      </c>
      <c r="Z1089" s="308" t="str">
        <f t="shared" si="292"/>
        <v/>
      </c>
      <c r="AA1089" s="308" t="b">
        <f t="shared" si="293"/>
        <v>1</v>
      </c>
      <c r="AB1089" s="308" t="str">
        <f t="shared" si="302"/>
        <v/>
      </c>
      <c r="AC1089" s="534" t="str">
        <f t="shared" si="303"/>
        <v/>
      </c>
      <c r="AD1089" s="752" t="str">
        <f t="shared" si="304"/>
        <v/>
      </c>
      <c r="AE1089" s="534" t="str">
        <f t="shared" si="305"/>
        <v/>
      </c>
      <c r="AF1089" s="752" t="str">
        <f t="shared" si="306"/>
        <v/>
      </c>
    </row>
    <row r="1090" spans="2:32" x14ac:dyDescent="0.25">
      <c r="B1090" s="721"/>
      <c r="C1090" s="531" t="str">
        <f>IFERROR(VLOOKUP(B1090,'מצבת ורישום גנים'!B:D,3,0),"")</f>
        <v/>
      </c>
      <c r="D1090" s="721"/>
      <c r="E1090" s="723"/>
      <c r="F1090" s="723"/>
      <c r="G1090" s="723"/>
      <c r="H1090" s="723"/>
      <c r="I1090" s="992" t="str">
        <f t="shared" si="307"/>
        <v/>
      </c>
      <c r="J1090" s="723"/>
      <c r="K1090" s="724"/>
      <c r="L1090" s="723"/>
      <c r="M1090" s="306" t="str">
        <f t="shared" si="294"/>
        <v/>
      </c>
      <c r="N1090" s="32" t="str">
        <f t="shared" si="295"/>
        <v/>
      </c>
      <c r="P1090" s="307" t="str">
        <f t="shared" si="296"/>
        <v/>
      </c>
      <c r="Q1090" s="307" t="str">
        <f t="shared" si="290"/>
        <v/>
      </c>
      <c r="R1090" s="307" t="str">
        <f t="shared" si="297"/>
        <v/>
      </c>
      <c r="S1090" s="307" t="str">
        <f t="shared" si="298"/>
        <v/>
      </c>
      <c r="T1090" s="307" t="str">
        <f t="shared" si="299"/>
        <v/>
      </c>
      <c r="U1090" s="307" t="str">
        <f t="shared" si="291"/>
        <v/>
      </c>
      <c r="V1090" s="723"/>
      <c r="X1090" s="308" t="str">
        <f t="shared" si="300"/>
        <v/>
      </c>
      <c r="Y1090" s="309" t="str">
        <f t="shared" si="301"/>
        <v/>
      </c>
      <c r="Z1090" s="308" t="str">
        <f t="shared" si="292"/>
        <v/>
      </c>
      <c r="AA1090" s="308" t="b">
        <f t="shared" si="293"/>
        <v>1</v>
      </c>
      <c r="AB1090" s="308" t="str">
        <f t="shared" si="302"/>
        <v/>
      </c>
      <c r="AC1090" s="534" t="str">
        <f t="shared" si="303"/>
        <v/>
      </c>
      <c r="AD1090" s="752" t="str">
        <f t="shared" si="304"/>
        <v/>
      </c>
      <c r="AE1090" s="534" t="str">
        <f t="shared" si="305"/>
        <v/>
      </c>
      <c r="AF1090" s="752" t="str">
        <f t="shared" si="306"/>
        <v/>
      </c>
    </row>
    <row r="1091" spans="2:32" x14ac:dyDescent="0.25">
      <c r="B1091" s="721"/>
      <c r="C1091" s="531" t="str">
        <f>IFERROR(VLOOKUP(B1091,'מצבת ורישום גנים'!B:D,3,0),"")</f>
        <v/>
      </c>
      <c r="D1091" s="721"/>
      <c r="E1091" s="723"/>
      <c r="F1091" s="723"/>
      <c r="G1091" s="723"/>
      <c r="H1091" s="723"/>
      <c r="I1091" s="992" t="str">
        <f t="shared" si="307"/>
        <v/>
      </c>
      <c r="J1091" s="723"/>
      <c r="K1091" s="724"/>
      <c r="L1091" s="723"/>
      <c r="M1091" s="306" t="str">
        <f t="shared" si="294"/>
        <v/>
      </c>
      <c r="N1091" s="32" t="str">
        <f t="shared" si="295"/>
        <v/>
      </c>
      <c r="P1091" s="307" t="str">
        <f t="shared" si="296"/>
        <v/>
      </c>
      <c r="Q1091" s="307" t="str">
        <f t="shared" si="290"/>
        <v/>
      </c>
      <c r="R1091" s="307" t="str">
        <f t="shared" si="297"/>
        <v/>
      </c>
      <c r="S1091" s="307" t="str">
        <f t="shared" si="298"/>
        <v/>
      </c>
      <c r="T1091" s="307" t="str">
        <f t="shared" si="299"/>
        <v/>
      </c>
      <c r="U1091" s="307" t="str">
        <f t="shared" si="291"/>
        <v/>
      </c>
      <c r="V1091" s="723"/>
      <c r="X1091" s="308" t="str">
        <f t="shared" si="300"/>
        <v/>
      </c>
      <c r="Y1091" s="309" t="str">
        <f t="shared" si="301"/>
        <v/>
      </c>
      <c r="Z1091" s="308" t="str">
        <f t="shared" si="292"/>
        <v/>
      </c>
      <c r="AA1091" s="308" t="b">
        <f t="shared" si="293"/>
        <v>1</v>
      </c>
      <c r="AB1091" s="308" t="str">
        <f t="shared" si="302"/>
        <v/>
      </c>
      <c r="AC1091" s="534" t="str">
        <f t="shared" si="303"/>
        <v/>
      </c>
      <c r="AD1091" s="752" t="str">
        <f t="shared" si="304"/>
        <v/>
      </c>
      <c r="AE1091" s="534" t="str">
        <f t="shared" si="305"/>
        <v/>
      </c>
      <c r="AF1091" s="752" t="str">
        <f t="shared" si="306"/>
        <v/>
      </c>
    </row>
    <row r="1092" spans="2:32" x14ac:dyDescent="0.25">
      <c r="B1092" s="721"/>
      <c r="C1092" s="531" t="str">
        <f>IFERROR(VLOOKUP(B1092,'מצבת ורישום גנים'!B:D,3,0),"")</f>
        <v/>
      </c>
      <c r="D1092" s="721"/>
      <c r="E1092" s="723"/>
      <c r="F1092" s="723"/>
      <c r="G1092" s="723"/>
      <c r="H1092" s="723"/>
      <c r="I1092" s="992" t="str">
        <f t="shared" si="307"/>
        <v/>
      </c>
      <c r="J1092" s="723"/>
      <c r="K1092" s="724"/>
      <c r="L1092" s="723"/>
      <c r="M1092" s="306" t="str">
        <f t="shared" si="294"/>
        <v/>
      </c>
      <c r="N1092" s="32" t="str">
        <f t="shared" si="295"/>
        <v/>
      </c>
      <c r="P1092" s="307" t="str">
        <f t="shared" si="296"/>
        <v/>
      </c>
      <c r="Q1092" s="307" t="str">
        <f t="shared" si="290"/>
        <v/>
      </c>
      <c r="R1092" s="307" t="str">
        <f t="shared" si="297"/>
        <v/>
      </c>
      <c r="S1092" s="307" t="str">
        <f t="shared" si="298"/>
        <v/>
      </c>
      <c r="T1092" s="307" t="str">
        <f t="shared" si="299"/>
        <v/>
      </c>
      <c r="U1092" s="307" t="str">
        <f t="shared" si="291"/>
        <v/>
      </c>
      <c r="V1092" s="723"/>
      <c r="X1092" s="308" t="str">
        <f t="shared" si="300"/>
        <v/>
      </c>
      <c r="Y1092" s="309" t="str">
        <f t="shared" si="301"/>
        <v/>
      </c>
      <c r="Z1092" s="308" t="str">
        <f t="shared" si="292"/>
        <v/>
      </c>
      <c r="AA1092" s="308" t="b">
        <f t="shared" si="293"/>
        <v>1</v>
      </c>
      <c r="AB1092" s="308" t="str">
        <f t="shared" si="302"/>
        <v/>
      </c>
      <c r="AC1092" s="534" t="str">
        <f t="shared" si="303"/>
        <v/>
      </c>
      <c r="AD1092" s="752" t="str">
        <f t="shared" si="304"/>
        <v/>
      </c>
      <c r="AE1092" s="534" t="str">
        <f t="shared" si="305"/>
        <v/>
      </c>
      <c r="AF1092" s="752" t="str">
        <f t="shared" si="306"/>
        <v/>
      </c>
    </row>
    <row r="1093" spans="2:32" x14ac:dyDescent="0.25">
      <c r="B1093" s="721"/>
      <c r="C1093" s="531" t="str">
        <f>IFERROR(VLOOKUP(B1093,'מצבת ורישום גנים'!B:D,3,0),"")</f>
        <v/>
      </c>
      <c r="D1093" s="721"/>
      <c r="E1093" s="723"/>
      <c r="F1093" s="723"/>
      <c r="G1093" s="723"/>
      <c r="H1093" s="723"/>
      <c r="I1093" s="992" t="str">
        <f t="shared" si="307"/>
        <v/>
      </c>
      <c r="J1093" s="723"/>
      <c r="K1093" s="724"/>
      <c r="L1093" s="723"/>
      <c r="M1093" s="306" t="str">
        <f t="shared" si="294"/>
        <v/>
      </c>
      <c r="N1093" s="32" t="str">
        <f t="shared" si="295"/>
        <v/>
      </c>
      <c r="P1093" s="307" t="str">
        <f t="shared" si="296"/>
        <v/>
      </c>
      <c r="Q1093" s="307" t="str">
        <f t="shared" si="290"/>
        <v/>
      </c>
      <c r="R1093" s="307" t="str">
        <f t="shared" si="297"/>
        <v/>
      </c>
      <c r="S1093" s="307" t="str">
        <f t="shared" si="298"/>
        <v/>
      </c>
      <c r="T1093" s="307" t="str">
        <f t="shared" si="299"/>
        <v/>
      </c>
      <c r="U1093" s="307" t="str">
        <f t="shared" si="291"/>
        <v/>
      </c>
      <c r="V1093" s="723"/>
      <c r="X1093" s="308" t="str">
        <f t="shared" si="300"/>
        <v/>
      </c>
      <c r="Y1093" s="309" t="str">
        <f t="shared" si="301"/>
        <v/>
      </c>
      <c r="Z1093" s="308" t="str">
        <f t="shared" si="292"/>
        <v/>
      </c>
      <c r="AA1093" s="308" t="b">
        <f t="shared" si="293"/>
        <v>1</v>
      </c>
      <c r="AB1093" s="308" t="str">
        <f t="shared" si="302"/>
        <v/>
      </c>
      <c r="AC1093" s="534" t="str">
        <f t="shared" si="303"/>
        <v/>
      </c>
      <c r="AD1093" s="752" t="str">
        <f t="shared" si="304"/>
        <v/>
      </c>
      <c r="AE1093" s="534" t="str">
        <f t="shared" si="305"/>
        <v/>
      </c>
      <c r="AF1093" s="752" t="str">
        <f t="shared" si="306"/>
        <v/>
      </c>
    </row>
    <row r="1094" spans="2:32" x14ac:dyDescent="0.25">
      <c r="B1094" s="721"/>
      <c r="C1094" s="531" t="str">
        <f>IFERROR(VLOOKUP(B1094,'מצבת ורישום גנים'!B:D,3,0),"")</f>
        <v/>
      </c>
      <c r="D1094" s="721"/>
      <c r="E1094" s="723"/>
      <c r="F1094" s="723"/>
      <c r="G1094" s="723"/>
      <c r="H1094" s="723"/>
      <c r="I1094" s="992" t="str">
        <f t="shared" si="307"/>
        <v/>
      </c>
      <c r="J1094" s="723"/>
      <c r="K1094" s="724"/>
      <c r="L1094" s="723"/>
      <c r="M1094" s="306" t="str">
        <f t="shared" si="294"/>
        <v/>
      </c>
      <c r="N1094" s="32" t="str">
        <f t="shared" si="295"/>
        <v/>
      </c>
      <c r="P1094" s="307" t="str">
        <f t="shared" si="296"/>
        <v/>
      </c>
      <c r="Q1094" s="307" t="str">
        <f t="shared" si="290"/>
        <v/>
      </c>
      <c r="R1094" s="307" t="str">
        <f t="shared" si="297"/>
        <v/>
      </c>
      <c r="S1094" s="307" t="str">
        <f t="shared" si="298"/>
        <v/>
      </c>
      <c r="T1094" s="307" t="str">
        <f t="shared" si="299"/>
        <v/>
      </c>
      <c r="U1094" s="307" t="str">
        <f t="shared" si="291"/>
        <v/>
      </c>
      <c r="V1094" s="723"/>
      <c r="X1094" s="308" t="str">
        <f t="shared" si="300"/>
        <v/>
      </c>
      <c r="Y1094" s="309" t="str">
        <f t="shared" si="301"/>
        <v/>
      </c>
      <c r="Z1094" s="308" t="str">
        <f t="shared" si="292"/>
        <v/>
      </c>
      <c r="AA1094" s="308" t="b">
        <f t="shared" si="293"/>
        <v>1</v>
      </c>
      <c r="AB1094" s="308" t="str">
        <f t="shared" si="302"/>
        <v/>
      </c>
      <c r="AC1094" s="534" t="str">
        <f t="shared" si="303"/>
        <v/>
      </c>
      <c r="AD1094" s="752" t="str">
        <f t="shared" si="304"/>
        <v/>
      </c>
      <c r="AE1094" s="534" t="str">
        <f t="shared" si="305"/>
        <v/>
      </c>
      <c r="AF1094" s="752" t="str">
        <f t="shared" si="306"/>
        <v/>
      </c>
    </row>
    <row r="1095" spans="2:32" x14ac:dyDescent="0.25">
      <c r="B1095" s="721"/>
      <c r="C1095" s="531" t="str">
        <f>IFERROR(VLOOKUP(B1095,'מצבת ורישום גנים'!B:D,3,0),"")</f>
        <v/>
      </c>
      <c r="D1095" s="721"/>
      <c r="E1095" s="723"/>
      <c r="F1095" s="723"/>
      <c r="G1095" s="723"/>
      <c r="H1095" s="723"/>
      <c r="I1095" s="992" t="str">
        <f t="shared" si="307"/>
        <v/>
      </c>
      <c r="J1095" s="723"/>
      <c r="K1095" s="724"/>
      <c r="L1095" s="723"/>
      <c r="M1095" s="306" t="str">
        <f t="shared" si="294"/>
        <v/>
      </c>
      <c r="N1095" s="32" t="str">
        <f t="shared" si="295"/>
        <v/>
      </c>
      <c r="P1095" s="307" t="str">
        <f t="shared" si="296"/>
        <v/>
      </c>
      <c r="Q1095" s="307" t="str">
        <f t="shared" si="290"/>
        <v/>
      </c>
      <c r="R1095" s="307" t="str">
        <f t="shared" si="297"/>
        <v/>
      </c>
      <c r="S1095" s="307" t="str">
        <f t="shared" si="298"/>
        <v/>
      </c>
      <c r="T1095" s="307" t="str">
        <f t="shared" si="299"/>
        <v/>
      </c>
      <c r="U1095" s="307" t="str">
        <f t="shared" si="291"/>
        <v/>
      </c>
      <c r="V1095" s="723"/>
      <c r="X1095" s="308" t="str">
        <f t="shared" si="300"/>
        <v/>
      </c>
      <c r="Y1095" s="309" t="str">
        <f t="shared" si="301"/>
        <v/>
      </c>
      <c r="Z1095" s="308" t="str">
        <f t="shared" si="292"/>
        <v/>
      </c>
      <c r="AA1095" s="308" t="b">
        <f t="shared" si="293"/>
        <v>1</v>
      </c>
      <c r="AB1095" s="308" t="str">
        <f t="shared" si="302"/>
        <v/>
      </c>
      <c r="AC1095" s="534" t="str">
        <f t="shared" si="303"/>
        <v/>
      </c>
      <c r="AD1095" s="752" t="str">
        <f t="shared" si="304"/>
        <v/>
      </c>
      <c r="AE1095" s="534" t="str">
        <f t="shared" si="305"/>
        <v/>
      </c>
      <c r="AF1095" s="752" t="str">
        <f t="shared" si="306"/>
        <v/>
      </c>
    </row>
    <row r="1096" spans="2:32" x14ac:dyDescent="0.25">
      <c r="B1096" s="721"/>
      <c r="C1096" s="531" t="str">
        <f>IFERROR(VLOOKUP(B1096,'מצבת ורישום גנים'!B:D,3,0),"")</f>
        <v/>
      </c>
      <c r="D1096" s="721"/>
      <c r="E1096" s="723"/>
      <c r="F1096" s="723"/>
      <c r="G1096" s="723"/>
      <c r="H1096" s="723"/>
      <c r="I1096" s="992" t="str">
        <f t="shared" si="307"/>
        <v/>
      </c>
      <c r="J1096" s="723"/>
      <c r="K1096" s="724"/>
      <c r="L1096" s="723"/>
      <c r="M1096" s="306" t="str">
        <f t="shared" si="294"/>
        <v/>
      </c>
      <c r="N1096" s="32" t="str">
        <f t="shared" si="295"/>
        <v/>
      </c>
      <c r="P1096" s="307" t="str">
        <f t="shared" si="296"/>
        <v/>
      </c>
      <c r="Q1096" s="307" t="str">
        <f t="shared" si="290"/>
        <v/>
      </c>
      <c r="R1096" s="307" t="str">
        <f t="shared" si="297"/>
        <v/>
      </c>
      <c r="S1096" s="307" t="str">
        <f t="shared" si="298"/>
        <v/>
      </c>
      <c r="T1096" s="307" t="str">
        <f t="shared" si="299"/>
        <v/>
      </c>
      <c r="U1096" s="307" t="str">
        <f t="shared" si="291"/>
        <v/>
      </c>
      <c r="V1096" s="723"/>
      <c r="X1096" s="308" t="str">
        <f t="shared" si="300"/>
        <v/>
      </c>
      <c r="Y1096" s="309" t="str">
        <f t="shared" si="301"/>
        <v/>
      </c>
      <c r="Z1096" s="308" t="str">
        <f t="shared" si="292"/>
        <v/>
      </c>
      <c r="AA1096" s="308" t="b">
        <f t="shared" si="293"/>
        <v>1</v>
      </c>
      <c r="AB1096" s="308" t="str">
        <f t="shared" si="302"/>
        <v/>
      </c>
      <c r="AC1096" s="534" t="str">
        <f t="shared" si="303"/>
        <v/>
      </c>
      <c r="AD1096" s="752" t="str">
        <f t="shared" si="304"/>
        <v/>
      </c>
      <c r="AE1096" s="534" t="str">
        <f t="shared" si="305"/>
        <v/>
      </c>
      <c r="AF1096" s="752" t="str">
        <f t="shared" si="306"/>
        <v/>
      </c>
    </row>
    <row r="1097" spans="2:32" x14ac:dyDescent="0.25">
      <c r="B1097" s="721"/>
      <c r="C1097" s="531" t="str">
        <f>IFERROR(VLOOKUP(B1097,'מצבת ורישום גנים'!B:D,3,0),"")</f>
        <v/>
      </c>
      <c r="D1097" s="721"/>
      <c r="E1097" s="723"/>
      <c r="F1097" s="723"/>
      <c r="G1097" s="723"/>
      <c r="H1097" s="723"/>
      <c r="I1097" s="992" t="str">
        <f t="shared" si="307"/>
        <v/>
      </c>
      <c r="J1097" s="723"/>
      <c r="K1097" s="724"/>
      <c r="L1097" s="723"/>
      <c r="M1097" s="306" t="str">
        <f t="shared" si="294"/>
        <v/>
      </c>
      <c r="N1097" s="32" t="str">
        <f t="shared" si="295"/>
        <v/>
      </c>
      <c r="P1097" s="307" t="str">
        <f t="shared" si="296"/>
        <v/>
      </c>
      <c r="Q1097" s="307" t="str">
        <f t="shared" si="290"/>
        <v/>
      </c>
      <c r="R1097" s="307" t="str">
        <f t="shared" si="297"/>
        <v/>
      </c>
      <c r="S1097" s="307" t="str">
        <f t="shared" si="298"/>
        <v/>
      </c>
      <c r="T1097" s="307" t="str">
        <f t="shared" si="299"/>
        <v/>
      </c>
      <c r="U1097" s="307" t="str">
        <f t="shared" si="291"/>
        <v/>
      </c>
      <c r="V1097" s="723"/>
      <c r="X1097" s="308" t="str">
        <f t="shared" si="300"/>
        <v/>
      </c>
      <c r="Y1097" s="309" t="str">
        <f t="shared" si="301"/>
        <v/>
      </c>
      <c r="Z1097" s="308" t="str">
        <f t="shared" si="292"/>
        <v/>
      </c>
      <c r="AA1097" s="308" t="b">
        <f t="shared" si="293"/>
        <v>1</v>
      </c>
      <c r="AB1097" s="308" t="str">
        <f t="shared" si="302"/>
        <v/>
      </c>
      <c r="AC1097" s="534" t="str">
        <f t="shared" si="303"/>
        <v/>
      </c>
      <c r="AD1097" s="752" t="str">
        <f t="shared" si="304"/>
        <v/>
      </c>
      <c r="AE1097" s="534" t="str">
        <f t="shared" si="305"/>
        <v/>
      </c>
      <c r="AF1097" s="752" t="str">
        <f t="shared" si="306"/>
        <v/>
      </c>
    </row>
    <row r="1098" spans="2:32" x14ac:dyDescent="0.25">
      <c r="B1098" s="721"/>
      <c r="C1098" s="531" t="str">
        <f>IFERROR(VLOOKUP(B1098,'מצבת ורישום גנים'!B:D,3,0),"")</f>
        <v/>
      </c>
      <c r="D1098" s="721"/>
      <c r="E1098" s="723"/>
      <c r="F1098" s="723"/>
      <c r="G1098" s="723"/>
      <c r="H1098" s="723"/>
      <c r="I1098" s="992" t="str">
        <f t="shared" si="307"/>
        <v/>
      </c>
      <c r="J1098" s="723"/>
      <c r="K1098" s="724"/>
      <c r="L1098" s="723"/>
      <c r="M1098" s="306" t="str">
        <f t="shared" si="294"/>
        <v/>
      </c>
      <c r="N1098" s="32" t="str">
        <f t="shared" si="295"/>
        <v/>
      </c>
      <c r="P1098" s="307" t="str">
        <f t="shared" si="296"/>
        <v/>
      </c>
      <c r="Q1098" s="307" t="str">
        <f t="shared" si="290"/>
        <v/>
      </c>
      <c r="R1098" s="307" t="str">
        <f t="shared" si="297"/>
        <v/>
      </c>
      <c r="S1098" s="307" t="str">
        <f t="shared" si="298"/>
        <v/>
      </c>
      <c r="T1098" s="307" t="str">
        <f t="shared" si="299"/>
        <v/>
      </c>
      <c r="U1098" s="307" t="str">
        <f t="shared" si="291"/>
        <v/>
      </c>
      <c r="V1098" s="723"/>
      <c r="X1098" s="308" t="str">
        <f t="shared" si="300"/>
        <v/>
      </c>
      <c r="Y1098" s="309" t="str">
        <f t="shared" si="301"/>
        <v/>
      </c>
      <c r="Z1098" s="308" t="str">
        <f t="shared" si="292"/>
        <v/>
      </c>
      <c r="AA1098" s="308" t="b">
        <f t="shared" si="293"/>
        <v>1</v>
      </c>
      <c r="AB1098" s="308" t="str">
        <f t="shared" si="302"/>
        <v/>
      </c>
      <c r="AC1098" s="534" t="str">
        <f t="shared" si="303"/>
        <v/>
      </c>
      <c r="AD1098" s="752" t="str">
        <f t="shared" si="304"/>
        <v/>
      </c>
      <c r="AE1098" s="534" t="str">
        <f t="shared" si="305"/>
        <v/>
      </c>
      <c r="AF1098" s="752" t="str">
        <f t="shared" si="306"/>
        <v/>
      </c>
    </row>
    <row r="1099" spans="2:32" x14ac:dyDescent="0.25">
      <c r="B1099" s="721"/>
      <c r="C1099" s="531" t="str">
        <f>IFERROR(VLOOKUP(B1099,'מצבת ורישום גנים'!B:D,3,0),"")</f>
        <v/>
      </c>
      <c r="D1099" s="721"/>
      <c r="E1099" s="723"/>
      <c r="F1099" s="723"/>
      <c r="G1099" s="723"/>
      <c r="H1099" s="723"/>
      <c r="I1099" s="992" t="str">
        <f t="shared" si="307"/>
        <v/>
      </c>
      <c r="J1099" s="723"/>
      <c r="K1099" s="724"/>
      <c r="L1099" s="723"/>
      <c r="M1099" s="306" t="str">
        <f t="shared" si="294"/>
        <v/>
      </c>
      <c r="N1099" s="32" t="str">
        <f t="shared" si="295"/>
        <v/>
      </c>
      <c r="P1099" s="307" t="str">
        <f t="shared" si="296"/>
        <v/>
      </c>
      <c r="Q1099" s="307" t="str">
        <f t="shared" si="290"/>
        <v/>
      </c>
      <c r="R1099" s="307" t="str">
        <f t="shared" si="297"/>
        <v/>
      </c>
      <c r="S1099" s="307" t="str">
        <f t="shared" si="298"/>
        <v/>
      </c>
      <c r="T1099" s="307" t="str">
        <f t="shared" si="299"/>
        <v/>
      </c>
      <c r="U1099" s="307" t="str">
        <f t="shared" si="291"/>
        <v/>
      </c>
      <c r="V1099" s="723"/>
      <c r="X1099" s="308" t="str">
        <f t="shared" si="300"/>
        <v/>
      </c>
      <c r="Y1099" s="309" t="str">
        <f t="shared" si="301"/>
        <v/>
      </c>
      <c r="Z1099" s="308" t="str">
        <f t="shared" si="292"/>
        <v/>
      </c>
      <c r="AA1099" s="308" t="b">
        <f t="shared" si="293"/>
        <v>1</v>
      </c>
      <c r="AB1099" s="308" t="str">
        <f t="shared" si="302"/>
        <v/>
      </c>
      <c r="AC1099" s="534" t="str">
        <f t="shared" si="303"/>
        <v/>
      </c>
      <c r="AD1099" s="752" t="str">
        <f t="shared" si="304"/>
        <v/>
      </c>
      <c r="AE1099" s="534" t="str">
        <f t="shared" si="305"/>
        <v/>
      </c>
      <c r="AF1099" s="752" t="str">
        <f t="shared" si="306"/>
        <v/>
      </c>
    </row>
    <row r="1100" spans="2:32" x14ac:dyDescent="0.25">
      <c r="B1100" s="721"/>
      <c r="C1100" s="531" t="str">
        <f>IFERROR(VLOOKUP(B1100,'מצבת ורישום גנים'!B:D,3,0),"")</f>
        <v/>
      </c>
      <c r="D1100" s="721"/>
      <c r="E1100" s="723"/>
      <c r="F1100" s="723"/>
      <c r="G1100" s="723"/>
      <c r="H1100" s="723"/>
      <c r="I1100" s="992" t="str">
        <f t="shared" si="307"/>
        <v/>
      </c>
      <c r="J1100" s="723"/>
      <c r="K1100" s="724"/>
      <c r="L1100" s="723"/>
      <c r="M1100" s="306" t="str">
        <f t="shared" si="294"/>
        <v/>
      </c>
      <c r="N1100" s="32" t="str">
        <f t="shared" si="295"/>
        <v/>
      </c>
      <c r="P1100" s="307" t="str">
        <f t="shared" si="296"/>
        <v/>
      </c>
      <c r="Q1100" s="307" t="str">
        <f t="shared" si="290"/>
        <v/>
      </c>
      <c r="R1100" s="307" t="str">
        <f t="shared" si="297"/>
        <v/>
      </c>
      <c r="S1100" s="307" t="str">
        <f t="shared" si="298"/>
        <v/>
      </c>
      <c r="T1100" s="307" t="str">
        <f t="shared" si="299"/>
        <v/>
      </c>
      <c r="U1100" s="307" t="str">
        <f t="shared" si="291"/>
        <v/>
      </c>
      <c r="V1100" s="723"/>
      <c r="X1100" s="308" t="str">
        <f t="shared" si="300"/>
        <v/>
      </c>
      <c r="Y1100" s="309" t="str">
        <f t="shared" si="301"/>
        <v/>
      </c>
      <c r="Z1100" s="308" t="str">
        <f t="shared" si="292"/>
        <v/>
      </c>
      <c r="AA1100" s="308" t="b">
        <f t="shared" si="293"/>
        <v>1</v>
      </c>
      <c r="AB1100" s="308" t="str">
        <f t="shared" si="302"/>
        <v/>
      </c>
      <c r="AC1100" s="534" t="str">
        <f t="shared" si="303"/>
        <v/>
      </c>
      <c r="AD1100" s="752" t="str">
        <f t="shared" si="304"/>
        <v/>
      </c>
      <c r="AE1100" s="534" t="str">
        <f t="shared" si="305"/>
        <v/>
      </c>
      <c r="AF1100" s="752" t="str">
        <f t="shared" si="306"/>
        <v/>
      </c>
    </row>
    <row r="1101" spans="2:32" x14ac:dyDescent="0.25">
      <c r="B1101" s="721"/>
      <c r="C1101" s="531" t="str">
        <f>IFERROR(VLOOKUP(B1101,'מצבת ורישום גנים'!B:D,3,0),"")</f>
        <v/>
      </c>
      <c r="D1101" s="721"/>
      <c r="E1101" s="723"/>
      <c r="F1101" s="723"/>
      <c r="G1101" s="723"/>
      <c r="H1101" s="723"/>
      <c r="I1101" s="992" t="str">
        <f t="shared" si="307"/>
        <v/>
      </c>
      <c r="J1101" s="723"/>
      <c r="K1101" s="724"/>
      <c r="L1101" s="723"/>
      <c r="M1101" s="306" t="str">
        <f t="shared" si="294"/>
        <v/>
      </c>
      <c r="N1101" s="32" t="str">
        <f t="shared" si="295"/>
        <v/>
      </c>
      <c r="P1101" s="307" t="str">
        <f t="shared" si="296"/>
        <v/>
      </c>
      <c r="Q1101" s="307" t="str">
        <f t="shared" si="290"/>
        <v/>
      </c>
      <c r="R1101" s="307" t="str">
        <f t="shared" si="297"/>
        <v/>
      </c>
      <c r="S1101" s="307" t="str">
        <f t="shared" si="298"/>
        <v/>
      </c>
      <c r="T1101" s="307" t="str">
        <f t="shared" si="299"/>
        <v/>
      </c>
      <c r="U1101" s="307" t="str">
        <f t="shared" si="291"/>
        <v/>
      </c>
      <c r="V1101" s="723"/>
      <c r="X1101" s="308" t="str">
        <f t="shared" si="300"/>
        <v/>
      </c>
      <c r="Y1101" s="309" t="str">
        <f t="shared" si="301"/>
        <v/>
      </c>
      <c r="Z1101" s="308" t="str">
        <f t="shared" si="292"/>
        <v/>
      </c>
      <c r="AA1101" s="308" t="b">
        <f t="shared" si="293"/>
        <v>1</v>
      </c>
      <c r="AB1101" s="308" t="str">
        <f t="shared" si="302"/>
        <v/>
      </c>
      <c r="AC1101" s="534" t="str">
        <f t="shared" si="303"/>
        <v/>
      </c>
      <c r="AD1101" s="752" t="str">
        <f t="shared" si="304"/>
        <v/>
      </c>
      <c r="AE1101" s="534" t="str">
        <f t="shared" si="305"/>
        <v/>
      </c>
      <c r="AF1101" s="752" t="str">
        <f t="shared" si="306"/>
        <v/>
      </c>
    </row>
    <row r="1102" spans="2:32" x14ac:dyDescent="0.25">
      <c r="B1102" s="721"/>
      <c r="C1102" s="531" t="str">
        <f>IFERROR(VLOOKUP(B1102,'מצבת ורישום גנים'!B:D,3,0),"")</f>
        <v/>
      </c>
      <c r="D1102" s="721"/>
      <c r="E1102" s="723"/>
      <c r="F1102" s="723"/>
      <c r="G1102" s="723"/>
      <c r="H1102" s="723"/>
      <c r="I1102" s="992" t="str">
        <f t="shared" si="307"/>
        <v/>
      </c>
      <c r="J1102" s="723"/>
      <c r="K1102" s="724"/>
      <c r="L1102" s="723"/>
      <c r="M1102" s="306" t="str">
        <f t="shared" si="294"/>
        <v/>
      </c>
      <c r="N1102" s="32" t="str">
        <f t="shared" si="295"/>
        <v/>
      </c>
      <c r="P1102" s="307" t="str">
        <f t="shared" si="296"/>
        <v/>
      </c>
      <c r="Q1102" s="307" t="str">
        <f t="shared" si="290"/>
        <v/>
      </c>
      <c r="R1102" s="307" t="str">
        <f t="shared" si="297"/>
        <v/>
      </c>
      <c r="S1102" s="307" t="str">
        <f t="shared" si="298"/>
        <v/>
      </c>
      <c r="T1102" s="307" t="str">
        <f t="shared" si="299"/>
        <v/>
      </c>
      <c r="U1102" s="307" t="str">
        <f t="shared" si="291"/>
        <v/>
      </c>
      <c r="V1102" s="723"/>
      <c r="X1102" s="308" t="str">
        <f t="shared" si="300"/>
        <v/>
      </c>
      <c r="Y1102" s="309" t="str">
        <f t="shared" si="301"/>
        <v/>
      </c>
      <c r="Z1102" s="308" t="str">
        <f t="shared" si="292"/>
        <v/>
      </c>
      <c r="AA1102" s="308" t="b">
        <f t="shared" si="293"/>
        <v>1</v>
      </c>
      <c r="AB1102" s="308" t="str">
        <f t="shared" si="302"/>
        <v/>
      </c>
      <c r="AC1102" s="534" t="str">
        <f t="shared" si="303"/>
        <v/>
      </c>
      <c r="AD1102" s="752" t="str">
        <f t="shared" si="304"/>
        <v/>
      </c>
      <c r="AE1102" s="534" t="str">
        <f t="shared" si="305"/>
        <v/>
      </c>
      <c r="AF1102" s="752" t="str">
        <f t="shared" si="306"/>
        <v/>
      </c>
    </row>
    <row r="1103" spans="2:32" x14ac:dyDescent="0.25">
      <c r="B1103" s="721"/>
      <c r="C1103" s="531" t="str">
        <f>IFERROR(VLOOKUP(B1103,'מצבת ורישום גנים'!B:D,3,0),"")</f>
        <v/>
      </c>
      <c r="D1103" s="721"/>
      <c r="E1103" s="723"/>
      <c r="F1103" s="723"/>
      <c r="G1103" s="723"/>
      <c r="H1103" s="723"/>
      <c r="I1103" s="992" t="str">
        <f t="shared" si="307"/>
        <v/>
      </c>
      <c r="J1103" s="723"/>
      <c r="K1103" s="724"/>
      <c r="L1103" s="723"/>
      <c r="M1103" s="306" t="str">
        <f t="shared" si="294"/>
        <v/>
      </c>
      <c r="N1103" s="32" t="str">
        <f t="shared" si="295"/>
        <v/>
      </c>
      <c r="P1103" s="307" t="str">
        <f t="shared" si="296"/>
        <v/>
      </c>
      <c r="Q1103" s="307" t="str">
        <f t="shared" si="290"/>
        <v/>
      </c>
      <c r="R1103" s="307" t="str">
        <f t="shared" si="297"/>
        <v/>
      </c>
      <c r="S1103" s="307" t="str">
        <f t="shared" si="298"/>
        <v/>
      </c>
      <c r="T1103" s="307" t="str">
        <f t="shared" si="299"/>
        <v/>
      </c>
      <c r="U1103" s="307" t="str">
        <f t="shared" si="291"/>
        <v/>
      </c>
      <c r="V1103" s="723"/>
      <c r="X1103" s="308" t="str">
        <f t="shared" si="300"/>
        <v/>
      </c>
      <c r="Y1103" s="309" t="str">
        <f t="shared" si="301"/>
        <v/>
      </c>
      <c r="Z1103" s="308" t="str">
        <f t="shared" si="292"/>
        <v/>
      </c>
      <c r="AA1103" s="308" t="b">
        <f t="shared" si="293"/>
        <v>1</v>
      </c>
      <c r="AB1103" s="308" t="str">
        <f t="shared" si="302"/>
        <v/>
      </c>
      <c r="AC1103" s="534" t="str">
        <f t="shared" si="303"/>
        <v/>
      </c>
      <c r="AD1103" s="752" t="str">
        <f t="shared" si="304"/>
        <v/>
      </c>
      <c r="AE1103" s="534" t="str">
        <f t="shared" si="305"/>
        <v/>
      </c>
      <c r="AF1103" s="752" t="str">
        <f t="shared" si="306"/>
        <v/>
      </c>
    </row>
    <row r="1104" spans="2:32" x14ac:dyDescent="0.25">
      <c r="B1104" s="721"/>
      <c r="C1104" s="531" t="str">
        <f>IFERROR(VLOOKUP(B1104,'מצבת ורישום גנים'!B:D,3,0),"")</f>
        <v/>
      </c>
      <c r="D1104" s="721"/>
      <c r="E1104" s="723"/>
      <c r="F1104" s="723"/>
      <c r="G1104" s="723"/>
      <c r="H1104" s="723"/>
      <c r="I1104" s="992" t="str">
        <f t="shared" si="307"/>
        <v/>
      </c>
      <c r="J1104" s="723"/>
      <c r="K1104" s="724"/>
      <c r="L1104" s="723"/>
      <c r="M1104" s="306" t="str">
        <f t="shared" si="294"/>
        <v/>
      </c>
      <c r="N1104" s="32" t="str">
        <f t="shared" si="295"/>
        <v/>
      </c>
      <c r="P1104" s="307" t="str">
        <f t="shared" si="296"/>
        <v/>
      </c>
      <c r="Q1104" s="307" t="str">
        <f t="shared" ref="Q1104:Q1167" si="308">IF(J1104="","",IFERROR(IF(OR(H1104="גננת",H1104="מורה",H1104="רכז",H1104="רכזת גן",H1104="רכז גן",H1104="רכז בית ספר",H1104="רכזת בית ספר"),IF(J1104&gt;=75,"תקין","לא תקין"),IF(H1104="סייעת ממשיכה",IF(J1104&gt;=30,"תקין","לא תקין"),IF(H1104="סייעת רפואית/אישית",IF(J1104&gt;=12.5,"תקין","לא תקין"),IF(H1104="סייעת חדשה",IF(J1104&gt;=37,"תקין","לא תקין"),IF(OR(H1104&lt;&gt;"מורה",H1104&lt;&gt;"גננת",H1104&lt;&gt;"סייעת"),IF(J1104&gt;=30.61,"תקין","לא תקין"),"לא תקין"))))),""))</f>
        <v/>
      </c>
      <c r="R1104" s="307" t="str">
        <f t="shared" si="297"/>
        <v/>
      </c>
      <c r="S1104" s="307" t="str">
        <f t="shared" si="298"/>
        <v/>
      </c>
      <c r="T1104" s="307" t="str">
        <f t="shared" si="299"/>
        <v/>
      </c>
      <c r="U1104" s="307" t="str">
        <f t="shared" ref="U1104:U1167" si="309">IF(D1104="","",IF(Z1104&gt;1,IF(SUMIF(D:D,D1104,L:L)&gt;90,"לא תקין","תקין"),"תקין"))</f>
        <v/>
      </c>
      <c r="V1104" s="723"/>
      <c r="X1104" s="308" t="str">
        <f t="shared" si="300"/>
        <v/>
      </c>
      <c r="Y1104" s="309" t="str">
        <f t="shared" si="301"/>
        <v/>
      </c>
      <c r="Z1104" s="308" t="str">
        <f t="shared" ref="Z1104:Z1167" si="310">IF(D1104="","",COUNTIF(D:D,D1104))</f>
        <v/>
      </c>
      <c r="AA1104" s="308" t="b">
        <f t="shared" ref="AA1104:AA1167" si="311">MOD(MID(REPT(0,9-LEN(D1104))&amp;D1104,1,1)+MID("0246813579",MID(REPT(0,9-LEN(D1104))&amp;D1104,2,1)+1,1)+MID(REPT(0,9-LEN(D1104))&amp;D1104,3,1)+MID("0246813579",MID(REPT(0,9-LEN(D1104))&amp;D1104,4,1)+1,1)+MID(REPT(0,9-LEN(D1104))&amp;D1104,5,1)+MID("0246813579",MID(REPT(0,9-LEN(D1104))&amp;D1104,6,1)+1,1)+MID(REPT(0,9-LEN(D1104))&amp;D1104,7,1)+MID("0246813579",MID(REPT(0,9-LEN(D1104))&amp;D1104,8,1)+1,1)+MID(REPT(0,9-LEN(D1104))&amp;D1104,9,1),10)=0</f>
        <v>1</v>
      </c>
      <c r="AB1104" s="308" t="str">
        <f t="shared" si="302"/>
        <v/>
      </c>
      <c r="AC1104" s="534" t="str">
        <f t="shared" si="303"/>
        <v/>
      </c>
      <c r="AD1104" s="752" t="str">
        <f t="shared" si="304"/>
        <v/>
      </c>
      <c r="AE1104" s="534" t="str">
        <f t="shared" si="305"/>
        <v/>
      </c>
      <c r="AF1104" s="752" t="str">
        <f t="shared" si="306"/>
        <v/>
      </c>
    </row>
    <row r="1105" spans="2:32" x14ac:dyDescent="0.25">
      <c r="B1105" s="721"/>
      <c r="C1105" s="531" t="str">
        <f>IFERROR(VLOOKUP(B1105,'מצבת ורישום גנים'!B:D,3,0),"")</f>
        <v/>
      </c>
      <c r="D1105" s="721"/>
      <c r="E1105" s="723"/>
      <c r="F1105" s="723"/>
      <c r="G1105" s="723"/>
      <c r="H1105" s="723"/>
      <c r="I1105" s="992" t="str">
        <f t="shared" si="307"/>
        <v/>
      </c>
      <c r="J1105" s="723"/>
      <c r="K1105" s="724"/>
      <c r="L1105" s="723"/>
      <c r="M1105" s="306" t="str">
        <f t="shared" ref="M1105:M1168" si="312">IF(AND(L1105&gt;0,K1105&gt;0),K1105*L1105,"")</f>
        <v/>
      </c>
      <c r="N1105" s="32" t="str">
        <f t="shared" ref="N1105:N1168" si="313">TEXT(LEFT(H1105,2),0)</f>
        <v/>
      </c>
      <c r="P1105" s="307" t="str">
        <f t="shared" ref="P1105:P1168" si="314">IF(D1105="","",IF(AA1105=FALSE,"לא תקין","תקין"))</f>
        <v/>
      </c>
      <c r="Q1105" s="307" t="str">
        <f t="shared" si="308"/>
        <v/>
      </c>
      <c r="R1105" s="307" t="str">
        <f t="shared" ref="R1105:R1168" si="315">IF(K1105="","",IF(OR(Y1105&lt;100%,Y1105&gt;140%),"לא תקין","תקין"))</f>
        <v/>
      </c>
      <c r="S1105" s="307" t="str">
        <f t="shared" ref="S1105:S1168" si="316">IF(J1105="","",IFERROR(IF(J1105&gt;120,"לא תקין","תקין"),""))</f>
        <v/>
      </c>
      <c r="T1105" s="307" t="str">
        <f t="shared" ref="T1105:T1168" si="317">IF(L1105="","",IF(H1105="","יש להזין איש צוות",IF(OR(H1105="מורה",H1105="גננת",H1105="רכז גן",H1105="רכזת גן",H1105="סייעת ממשיכה",H1105="סייעת חדשה",H1105="מדצית",H1105="מדצ",H1105="מדריך",H1105="מדריכה",H1105="תוספת כח אדם"),IF(L1105&lt;=90,"תקין","לא תקין"),IF(OR(H1105="רכז בית ספר",H1105="רכזת תכנית בבית הספר",H1105="רכזת בית ספר"),IF(L1105&lt;=114,"תקין","לא תקין"),IF(OR(H1105="סגנית רכזת מעל 150",H1105="סגן רכז"),IF(L1105&lt;=93,"תקין","לא תקין"),"לא תקין")))))</f>
        <v/>
      </c>
      <c r="U1105" s="307" t="str">
        <f t="shared" si="309"/>
        <v/>
      </c>
      <c r="V1105" s="723"/>
      <c r="X1105" s="308" t="str">
        <f t="shared" ref="X1105:X1168" si="318">IF(M1105="","",IF(OR(R1105="לא תקין",S1105="לא תקין",T1105="לא תקין",,U1105="לא תקין"),"לא תקין","תקין"))</f>
        <v/>
      </c>
      <c r="Y1105" s="309" t="str">
        <f t="shared" ref="Y1105:Y1168" si="319">IFERROR(IF(J1105="","",K1105/J1105),"")</f>
        <v/>
      </c>
      <c r="Z1105" s="308" t="str">
        <f t="shared" si="310"/>
        <v/>
      </c>
      <c r="AA1105" s="308" t="b">
        <f t="shared" si="311"/>
        <v>1</v>
      </c>
      <c r="AB1105" s="308" t="str">
        <f t="shared" ref="AB1105:AB1168" si="320">IF(H1105="גננת",IF(J1105&lt;75,"לא תקין","תקין"),"")</f>
        <v/>
      </c>
      <c r="AC1105" s="534" t="str">
        <f t="shared" ref="AC1105:AC1168" si="321">IF(B1105&lt;&gt;"",B1105&amp;H1105,"")</f>
        <v/>
      </c>
      <c r="AD1105" s="752" t="str">
        <f t="shared" ref="AD1105:AD1168" si="322">M1105</f>
        <v/>
      </c>
      <c r="AE1105" s="534" t="str">
        <f t="shared" ref="AE1105:AE1168" si="323">IF(B1105&lt;&gt;"",B1105&amp;LEFT(H1105,5),"")</f>
        <v/>
      </c>
      <c r="AF1105" s="752" t="str">
        <f t="shared" ref="AF1105:AF1168" si="324">M1105</f>
        <v/>
      </c>
    </row>
    <row r="1106" spans="2:32" x14ac:dyDescent="0.25">
      <c r="B1106" s="721"/>
      <c r="C1106" s="531" t="str">
        <f>IFERROR(VLOOKUP(B1106,'מצבת ורישום גנים'!B:D,3,0),"")</f>
        <v/>
      </c>
      <c r="D1106" s="721"/>
      <c r="E1106" s="723"/>
      <c r="F1106" s="723"/>
      <c r="G1106" s="723"/>
      <c r="H1106" s="723"/>
      <c r="I1106" s="992" t="str">
        <f t="shared" ref="I1106:I1169" si="325">SUBSTITUTE(IFERROR(IF(H1106="מדצ","מדצ/ית",IF(OR(H1106="סייעת ממשיכה",H1106="סייעת חדשה",H1106="סייעת רפואית/אישית"),"סייעת",IF(H1106="רכזת גן","רכזת גן"))),""),"FALSE","")</f>
        <v/>
      </c>
      <c r="J1106" s="723"/>
      <c r="K1106" s="724"/>
      <c r="L1106" s="723"/>
      <c r="M1106" s="306" t="str">
        <f t="shared" si="312"/>
        <v/>
      </c>
      <c r="N1106" s="32" t="str">
        <f t="shared" si="313"/>
        <v/>
      </c>
      <c r="P1106" s="307" t="str">
        <f t="shared" si="314"/>
        <v/>
      </c>
      <c r="Q1106" s="307" t="str">
        <f t="shared" si="308"/>
        <v/>
      </c>
      <c r="R1106" s="307" t="str">
        <f t="shared" si="315"/>
        <v/>
      </c>
      <c r="S1106" s="307" t="str">
        <f t="shared" si="316"/>
        <v/>
      </c>
      <c r="T1106" s="307" t="str">
        <f t="shared" si="317"/>
        <v/>
      </c>
      <c r="U1106" s="307" t="str">
        <f t="shared" si="309"/>
        <v/>
      </c>
      <c r="V1106" s="723"/>
      <c r="X1106" s="308" t="str">
        <f t="shared" si="318"/>
        <v/>
      </c>
      <c r="Y1106" s="309" t="str">
        <f t="shared" si="319"/>
        <v/>
      </c>
      <c r="Z1106" s="308" t="str">
        <f t="shared" si="310"/>
        <v/>
      </c>
      <c r="AA1106" s="308" t="b">
        <f t="shared" si="311"/>
        <v>1</v>
      </c>
      <c r="AB1106" s="308" t="str">
        <f t="shared" si="320"/>
        <v/>
      </c>
      <c r="AC1106" s="534" t="str">
        <f t="shared" si="321"/>
        <v/>
      </c>
      <c r="AD1106" s="752" t="str">
        <f t="shared" si="322"/>
        <v/>
      </c>
      <c r="AE1106" s="534" t="str">
        <f t="shared" si="323"/>
        <v/>
      </c>
      <c r="AF1106" s="752" t="str">
        <f t="shared" si="324"/>
        <v/>
      </c>
    </row>
    <row r="1107" spans="2:32" x14ac:dyDescent="0.25">
      <c r="B1107" s="721"/>
      <c r="C1107" s="531" t="str">
        <f>IFERROR(VLOOKUP(B1107,'מצבת ורישום גנים'!B:D,3,0),"")</f>
        <v/>
      </c>
      <c r="D1107" s="721"/>
      <c r="E1107" s="723"/>
      <c r="F1107" s="723"/>
      <c r="G1107" s="723"/>
      <c r="H1107" s="723"/>
      <c r="I1107" s="992" t="str">
        <f t="shared" si="325"/>
        <v/>
      </c>
      <c r="J1107" s="723"/>
      <c r="K1107" s="724"/>
      <c r="L1107" s="723"/>
      <c r="M1107" s="306" t="str">
        <f t="shared" si="312"/>
        <v/>
      </c>
      <c r="N1107" s="32" t="str">
        <f t="shared" si="313"/>
        <v/>
      </c>
      <c r="P1107" s="307" t="str">
        <f t="shared" si="314"/>
        <v/>
      </c>
      <c r="Q1107" s="307" t="str">
        <f t="shared" si="308"/>
        <v/>
      </c>
      <c r="R1107" s="307" t="str">
        <f t="shared" si="315"/>
        <v/>
      </c>
      <c r="S1107" s="307" t="str">
        <f t="shared" si="316"/>
        <v/>
      </c>
      <c r="T1107" s="307" t="str">
        <f t="shared" si="317"/>
        <v/>
      </c>
      <c r="U1107" s="307" t="str">
        <f t="shared" si="309"/>
        <v/>
      </c>
      <c r="V1107" s="723"/>
      <c r="X1107" s="308" t="str">
        <f t="shared" si="318"/>
        <v/>
      </c>
      <c r="Y1107" s="309" t="str">
        <f t="shared" si="319"/>
        <v/>
      </c>
      <c r="Z1107" s="308" t="str">
        <f t="shared" si="310"/>
        <v/>
      </c>
      <c r="AA1107" s="308" t="b">
        <f t="shared" si="311"/>
        <v>1</v>
      </c>
      <c r="AB1107" s="308" t="str">
        <f t="shared" si="320"/>
        <v/>
      </c>
      <c r="AC1107" s="534" t="str">
        <f t="shared" si="321"/>
        <v/>
      </c>
      <c r="AD1107" s="752" t="str">
        <f t="shared" si="322"/>
        <v/>
      </c>
      <c r="AE1107" s="534" t="str">
        <f t="shared" si="323"/>
        <v/>
      </c>
      <c r="AF1107" s="752" t="str">
        <f t="shared" si="324"/>
        <v/>
      </c>
    </row>
    <row r="1108" spans="2:32" x14ac:dyDescent="0.25">
      <c r="B1108" s="721"/>
      <c r="C1108" s="531" t="str">
        <f>IFERROR(VLOOKUP(B1108,'מצבת ורישום גנים'!B:D,3,0),"")</f>
        <v/>
      </c>
      <c r="D1108" s="721"/>
      <c r="E1108" s="723"/>
      <c r="F1108" s="723"/>
      <c r="G1108" s="723"/>
      <c r="H1108" s="723"/>
      <c r="I1108" s="992" t="str">
        <f t="shared" si="325"/>
        <v/>
      </c>
      <c r="J1108" s="723"/>
      <c r="K1108" s="724"/>
      <c r="L1108" s="723"/>
      <c r="M1108" s="306" t="str">
        <f t="shared" si="312"/>
        <v/>
      </c>
      <c r="N1108" s="32" t="str">
        <f t="shared" si="313"/>
        <v/>
      </c>
      <c r="P1108" s="307" t="str">
        <f t="shared" si="314"/>
        <v/>
      </c>
      <c r="Q1108" s="307" t="str">
        <f t="shared" si="308"/>
        <v/>
      </c>
      <c r="R1108" s="307" t="str">
        <f t="shared" si="315"/>
        <v/>
      </c>
      <c r="S1108" s="307" t="str">
        <f t="shared" si="316"/>
        <v/>
      </c>
      <c r="T1108" s="307" t="str">
        <f t="shared" si="317"/>
        <v/>
      </c>
      <c r="U1108" s="307" t="str">
        <f t="shared" si="309"/>
        <v/>
      </c>
      <c r="V1108" s="723"/>
      <c r="X1108" s="308" t="str">
        <f t="shared" si="318"/>
        <v/>
      </c>
      <c r="Y1108" s="309" t="str">
        <f t="shared" si="319"/>
        <v/>
      </c>
      <c r="Z1108" s="308" t="str">
        <f t="shared" si="310"/>
        <v/>
      </c>
      <c r="AA1108" s="308" t="b">
        <f t="shared" si="311"/>
        <v>1</v>
      </c>
      <c r="AB1108" s="308" t="str">
        <f t="shared" si="320"/>
        <v/>
      </c>
      <c r="AC1108" s="534" t="str">
        <f t="shared" si="321"/>
        <v/>
      </c>
      <c r="AD1108" s="752" t="str">
        <f t="shared" si="322"/>
        <v/>
      </c>
      <c r="AE1108" s="534" t="str">
        <f t="shared" si="323"/>
        <v/>
      </c>
      <c r="AF1108" s="752" t="str">
        <f t="shared" si="324"/>
        <v/>
      </c>
    </row>
    <row r="1109" spans="2:32" x14ac:dyDescent="0.25">
      <c r="B1109" s="721"/>
      <c r="C1109" s="531" t="str">
        <f>IFERROR(VLOOKUP(B1109,'מצבת ורישום גנים'!B:D,3,0),"")</f>
        <v/>
      </c>
      <c r="D1109" s="721"/>
      <c r="E1109" s="723"/>
      <c r="F1109" s="723"/>
      <c r="G1109" s="723"/>
      <c r="H1109" s="723"/>
      <c r="I1109" s="992" t="str">
        <f t="shared" si="325"/>
        <v/>
      </c>
      <c r="J1109" s="723"/>
      <c r="K1109" s="724"/>
      <c r="L1109" s="723"/>
      <c r="M1109" s="306" t="str">
        <f t="shared" si="312"/>
        <v/>
      </c>
      <c r="N1109" s="32" t="str">
        <f t="shared" si="313"/>
        <v/>
      </c>
      <c r="P1109" s="307" t="str">
        <f t="shared" si="314"/>
        <v/>
      </c>
      <c r="Q1109" s="307" t="str">
        <f t="shared" si="308"/>
        <v/>
      </c>
      <c r="R1109" s="307" t="str">
        <f t="shared" si="315"/>
        <v/>
      </c>
      <c r="S1109" s="307" t="str">
        <f t="shared" si="316"/>
        <v/>
      </c>
      <c r="T1109" s="307" t="str">
        <f t="shared" si="317"/>
        <v/>
      </c>
      <c r="U1109" s="307" t="str">
        <f t="shared" si="309"/>
        <v/>
      </c>
      <c r="V1109" s="723"/>
      <c r="X1109" s="308" t="str">
        <f t="shared" si="318"/>
        <v/>
      </c>
      <c r="Y1109" s="309" t="str">
        <f t="shared" si="319"/>
        <v/>
      </c>
      <c r="Z1109" s="308" t="str">
        <f t="shared" si="310"/>
        <v/>
      </c>
      <c r="AA1109" s="308" t="b">
        <f t="shared" si="311"/>
        <v>1</v>
      </c>
      <c r="AB1109" s="308" t="str">
        <f t="shared" si="320"/>
        <v/>
      </c>
      <c r="AC1109" s="534" t="str">
        <f t="shared" si="321"/>
        <v/>
      </c>
      <c r="AD1109" s="752" t="str">
        <f t="shared" si="322"/>
        <v/>
      </c>
      <c r="AE1109" s="534" t="str">
        <f t="shared" si="323"/>
        <v/>
      </c>
      <c r="AF1109" s="752" t="str">
        <f t="shared" si="324"/>
        <v/>
      </c>
    </row>
    <row r="1110" spans="2:32" x14ac:dyDescent="0.25">
      <c r="B1110" s="721"/>
      <c r="C1110" s="531" t="str">
        <f>IFERROR(VLOOKUP(B1110,'מצבת ורישום גנים'!B:D,3,0),"")</f>
        <v/>
      </c>
      <c r="D1110" s="721"/>
      <c r="E1110" s="723"/>
      <c r="F1110" s="723"/>
      <c r="G1110" s="723"/>
      <c r="H1110" s="723"/>
      <c r="I1110" s="992" t="str">
        <f t="shared" si="325"/>
        <v/>
      </c>
      <c r="J1110" s="723"/>
      <c r="K1110" s="724"/>
      <c r="L1110" s="723"/>
      <c r="M1110" s="306" t="str">
        <f t="shared" si="312"/>
        <v/>
      </c>
      <c r="N1110" s="32" t="str">
        <f t="shared" si="313"/>
        <v/>
      </c>
      <c r="P1110" s="307" t="str">
        <f t="shared" si="314"/>
        <v/>
      </c>
      <c r="Q1110" s="307" t="str">
        <f t="shared" si="308"/>
        <v/>
      </c>
      <c r="R1110" s="307" t="str">
        <f t="shared" si="315"/>
        <v/>
      </c>
      <c r="S1110" s="307" t="str">
        <f t="shared" si="316"/>
        <v/>
      </c>
      <c r="T1110" s="307" t="str">
        <f t="shared" si="317"/>
        <v/>
      </c>
      <c r="U1110" s="307" t="str">
        <f t="shared" si="309"/>
        <v/>
      </c>
      <c r="V1110" s="723"/>
      <c r="X1110" s="308" t="str">
        <f t="shared" si="318"/>
        <v/>
      </c>
      <c r="Y1110" s="309" t="str">
        <f t="shared" si="319"/>
        <v/>
      </c>
      <c r="Z1110" s="308" t="str">
        <f t="shared" si="310"/>
        <v/>
      </c>
      <c r="AA1110" s="308" t="b">
        <f t="shared" si="311"/>
        <v>1</v>
      </c>
      <c r="AB1110" s="308" t="str">
        <f t="shared" si="320"/>
        <v/>
      </c>
      <c r="AC1110" s="534" t="str">
        <f t="shared" si="321"/>
        <v/>
      </c>
      <c r="AD1110" s="752" t="str">
        <f t="shared" si="322"/>
        <v/>
      </c>
      <c r="AE1110" s="534" t="str">
        <f t="shared" si="323"/>
        <v/>
      </c>
      <c r="AF1110" s="752" t="str">
        <f t="shared" si="324"/>
        <v/>
      </c>
    </row>
    <row r="1111" spans="2:32" x14ac:dyDescent="0.25">
      <c r="B1111" s="721"/>
      <c r="C1111" s="531" t="str">
        <f>IFERROR(VLOOKUP(B1111,'מצבת ורישום גנים'!B:D,3,0),"")</f>
        <v/>
      </c>
      <c r="D1111" s="721"/>
      <c r="E1111" s="723"/>
      <c r="F1111" s="723"/>
      <c r="G1111" s="723"/>
      <c r="H1111" s="723"/>
      <c r="I1111" s="992" t="str">
        <f t="shared" si="325"/>
        <v/>
      </c>
      <c r="J1111" s="723"/>
      <c r="K1111" s="724"/>
      <c r="L1111" s="723"/>
      <c r="M1111" s="306" t="str">
        <f t="shared" si="312"/>
        <v/>
      </c>
      <c r="N1111" s="32" t="str">
        <f t="shared" si="313"/>
        <v/>
      </c>
      <c r="P1111" s="307" t="str">
        <f t="shared" si="314"/>
        <v/>
      </c>
      <c r="Q1111" s="307" t="str">
        <f t="shared" si="308"/>
        <v/>
      </c>
      <c r="R1111" s="307" t="str">
        <f t="shared" si="315"/>
        <v/>
      </c>
      <c r="S1111" s="307" t="str">
        <f t="shared" si="316"/>
        <v/>
      </c>
      <c r="T1111" s="307" t="str">
        <f t="shared" si="317"/>
        <v/>
      </c>
      <c r="U1111" s="307" t="str">
        <f t="shared" si="309"/>
        <v/>
      </c>
      <c r="V1111" s="723"/>
      <c r="X1111" s="308" t="str">
        <f t="shared" si="318"/>
        <v/>
      </c>
      <c r="Y1111" s="309" t="str">
        <f t="shared" si="319"/>
        <v/>
      </c>
      <c r="Z1111" s="308" t="str">
        <f t="shared" si="310"/>
        <v/>
      </c>
      <c r="AA1111" s="308" t="b">
        <f t="shared" si="311"/>
        <v>1</v>
      </c>
      <c r="AB1111" s="308" t="str">
        <f t="shared" si="320"/>
        <v/>
      </c>
      <c r="AC1111" s="534" t="str">
        <f t="shared" si="321"/>
        <v/>
      </c>
      <c r="AD1111" s="752" t="str">
        <f t="shared" si="322"/>
        <v/>
      </c>
      <c r="AE1111" s="534" t="str">
        <f t="shared" si="323"/>
        <v/>
      </c>
      <c r="AF1111" s="752" t="str">
        <f t="shared" si="324"/>
        <v/>
      </c>
    </row>
    <row r="1112" spans="2:32" x14ac:dyDescent="0.25">
      <c r="B1112" s="721"/>
      <c r="C1112" s="531" t="str">
        <f>IFERROR(VLOOKUP(B1112,'מצבת ורישום גנים'!B:D,3,0),"")</f>
        <v/>
      </c>
      <c r="D1112" s="721"/>
      <c r="E1112" s="723"/>
      <c r="F1112" s="723"/>
      <c r="G1112" s="723"/>
      <c r="H1112" s="723"/>
      <c r="I1112" s="992" t="str">
        <f t="shared" si="325"/>
        <v/>
      </c>
      <c r="J1112" s="723"/>
      <c r="K1112" s="724"/>
      <c r="L1112" s="723"/>
      <c r="M1112" s="306" t="str">
        <f t="shared" si="312"/>
        <v/>
      </c>
      <c r="N1112" s="32" t="str">
        <f t="shared" si="313"/>
        <v/>
      </c>
      <c r="P1112" s="307" t="str">
        <f t="shared" si="314"/>
        <v/>
      </c>
      <c r="Q1112" s="307" t="str">
        <f t="shared" si="308"/>
        <v/>
      </c>
      <c r="R1112" s="307" t="str">
        <f t="shared" si="315"/>
        <v/>
      </c>
      <c r="S1112" s="307" t="str">
        <f t="shared" si="316"/>
        <v/>
      </c>
      <c r="T1112" s="307" t="str">
        <f t="shared" si="317"/>
        <v/>
      </c>
      <c r="U1112" s="307" t="str">
        <f t="shared" si="309"/>
        <v/>
      </c>
      <c r="V1112" s="723"/>
      <c r="X1112" s="308" t="str">
        <f t="shared" si="318"/>
        <v/>
      </c>
      <c r="Y1112" s="309" t="str">
        <f t="shared" si="319"/>
        <v/>
      </c>
      <c r="Z1112" s="308" t="str">
        <f t="shared" si="310"/>
        <v/>
      </c>
      <c r="AA1112" s="308" t="b">
        <f t="shared" si="311"/>
        <v>1</v>
      </c>
      <c r="AB1112" s="308" t="str">
        <f t="shared" si="320"/>
        <v/>
      </c>
      <c r="AC1112" s="534" t="str">
        <f t="shared" si="321"/>
        <v/>
      </c>
      <c r="AD1112" s="752" t="str">
        <f t="shared" si="322"/>
        <v/>
      </c>
      <c r="AE1112" s="534" t="str">
        <f t="shared" si="323"/>
        <v/>
      </c>
      <c r="AF1112" s="752" t="str">
        <f t="shared" si="324"/>
        <v/>
      </c>
    </row>
    <row r="1113" spans="2:32" x14ac:dyDescent="0.25">
      <c r="B1113" s="721"/>
      <c r="C1113" s="531" t="str">
        <f>IFERROR(VLOOKUP(B1113,'מצבת ורישום גנים'!B:D,3,0),"")</f>
        <v/>
      </c>
      <c r="D1113" s="721"/>
      <c r="E1113" s="723"/>
      <c r="F1113" s="723"/>
      <c r="G1113" s="723"/>
      <c r="H1113" s="723"/>
      <c r="I1113" s="992" t="str">
        <f t="shared" si="325"/>
        <v/>
      </c>
      <c r="J1113" s="723"/>
      <c r="K1113" s="724"/>
      <c r="L1113" s="723"/>
      <c r="M1113" s="306" t="str">
        <f t="shared" si="312"/>
        <v/>
      </c>
      <c r="N1113" s="32" t="str">
        <f t="shared" si="313"/>
        <v/>
      </c>
      <c r="P1113" s="307" t="str">
        <f t="shared" si="314"/>
        <v/>
      </c>
      <c r="Q1113" s="307" t="str">
        <f t="shared" si="308"/>
        <v/>
      </c>
      <c r="R1113" s="307" t="str">
        <f t="shared" si="315"/>
        <v/>
      </c>
      <c r="S1113" s="307" t="str">
        <f t="shared" si="316"/>
        <v/>
      </c>
      <c r="T1113" s="307" t="str">
        <f t="shared" si="317"/>
        <v/>
      </c>
      <c r="U1113" s="307" t="str">
        <f t="shared" si="309"/>
        <v/>
      </c>
      <c r="V1113" s="723"/>
      <c r="X1113" s="308" t="str">
        <f t="shared" si="318"/>
        <v/>
      </c>
      <c r="Y1113" s="309" t="str">
        <f t="shared" si="319"/>
        <v/>
      </c>
      <c r="Z1113" s="308" t="str">
        <f t="shared" si="310"/>
        <v/>
      </c>
      <c r="AA1113" s="308" t="b">
        <f t="shared" si="311"/>
        <v>1</v>
      </c>
      <c r="AB1113" s="308" t="str">
        <f t="shared" si="320"/>
        <v/>
      </c>
      <c r="AC1113" s="534" t="str">
        <f t="shared" si="321"/>
        <v/>
      </c>
      <c r="AD1113" s="752" t="str">
        <f t="shared" si="322"/>
        <v/>
      </c>
      <c r="AE1113" s="534" t="str">
        <f t="shared" si="323"/>
        <v/>
      </c>
      <c r="AF1113" s="752" t="str">
        <f t="shared" si="324"/>
        <v/>
      </c>
    </row>
    <row r="1114" spans="2:32" x14ac:dyDescent="0.25">
      <c r="B1114" s="721"/>
      <c r="C1114" s="531" t="str">
        <f>IFERROR(VLOOKUP(B1114,'מצבת ורישום גנים'!B:D,3,0),"")</f>
        <v/>
      </c>
      <c r="D1114" s="721"/>
      <c r="E1114" s="723"/>
      <c r="F1114" s="723"/>
      <c r="G1114" s="723"/>
      <c r="H1114" s="723"/>
      <c r="I1114" s="992" t="str">
        <f t="shared" si="325"/>
        <v/>
      </c>
      <c r="J1114" s="723"/>
      <c r="K1114" s="724"/>
      <c r="L1114" s="723"/>
      <c r="M1114" s="306" t="str">
        <f t="shared" si="312"/>
        <v/>
      </c>
      <c r="N1114" s="32" t="str">
        <f t="shared" si="313"/>
        <v/>
      </c>
      <c r="P1114" s="307" t="str">
        <f t="shared" si="314"/>
        <v/>
      </c>
      <c r="Q1114" s="307" t="str">
        <f t="shared" si="308"/>
        <v/>
      </c>
      <c r="R1114" s="307" t="str">
        <f t="shared" si="315"/>
        <v/>
      </c>
      <c r="S1114" s="307" t="str">
        <f t="shared" si="316"/>
        <v/>
      </c>
      <c r="T1114" s="307" t="str">
        <f t="shared" si="317"/>
        <v/>
      </c>
      <c r="U1114" s="307" t="str">
        <f t="shared" si="309"/>
        <v/>
      </c>
      <c r="V1114" s="723"/>
      <c r="X1114" s="308" t="str">
        <f t="shared" si="318"/>
        <v/>
      </c>
      <c r="Y1114" s="309" t="str">
        <f t="shared" si="319"/>
        <v/>
      </c>
      <c r="Z1114" s="308" t="str">
        <f t="shared" si="310"/>
        <v/>
      </c>
      <c r="AA1114" s="308" t="b">
        <f t="shared" si="311"/>
        <v>1</v>
      </c>
      <c r="AB1114" s="308" t="str">
        <f t="shared" si="320"/>
        <v/>
      </c>
      <c r="AC1114" s="534" t="str">
        <f t="shared" si="321"/>
        <v/>
      </c>
      <c r="AD1114" s="752" t="str">
        <f t="shared" si="322"/>
        <v/>
      </c>
      <c r="AE1114" s="534" t="str">
        <f t="shared" si="323"/>
        <v/>
      </c>
      <c r="AF1114" s="752" t="str">
        <f t="shared" si="324"/>
        <v/>
      </c>
    </row>
    <row r="1115" spans="2:32" x14ac:dyDescent="0.25">
      <c r="B1115" s="721"/>
      <c r="C1115" s="531" t="str">
        <f>IFERROR(VLOOKUP(B1115,'מצבת ורישום גנים'!B:D,3,0),"")</f>
        <v/>
      </c>
      <c r="D1115" s="721"/>
      <c r="E1115" s="723"/>
      <c r="F1115" s="723"/>
      <c r="G1115" s="723"/>
      <c r="H1115" s="723"/>
      <c r="I1115" s="992" t="str">
        <f t="shared" si="325"/>
        <v/>
      </c>
      <c r="J1115" s="723"/>
      <c r="K1115" s="724"/>
      <c r="L1115" s="723"/>
      <c r="M1115" s="306" t="str">
        <f t="shared" si="312"/>
        <v/>
      </c>
      <c r="N1115" s="32" t="str">
        <f t="shared" si="313"/>
        <v/>
      </c>
      <c r="P1115" s="307" t="str">
        <f t="shared" si="314"/>
        <v/>
      </c>
      <c r="Q1115" s="307" t="str">
        <f t="shared" si="308"/>
        <v/>
      </c>
      <c r="R1115" s="307" t="str">
        <f t="shared" si="315"/>
        <v/>
      </c>
      <c r="S1115" s="307" t="str">
        <f t="shared" si="316"/>
        <v/>
      </c>
      <c r="T1115" s="307" t="str">
        <f t="shared" si="317"/>
        <v/>
      </c>
      <c r="U1115" s="307" t="str">
        <f t="shared" si="309"/>
        <v/>
      </c>
      <c r="V1115" s="723"/>
      <c r="X1115" s="308" t="str">
        <f t="shared" si="318"/>
        <v/>
      </c>
      <c r="Y1115" s="309" t="str">
        <f t="shared" si="319"/>
        <v/>
      </c>
      <c r="Z1115" s="308" t="str">
        <f t="shared" si="310"/>
        <v/>
      </c>
      <c r="AA1115" s="308" t="b">
        <f t="shared" si="311"/>
        <v>1</v>
      </c>
      <c r="AB1115" s="308" t="str">
        <f t="shared" si="320"/>
        <v/>
      </c>
      <c r="AC1115" s="534" t="str">
        <f t="shared" si="321"/>
        <v/>
      </c>
      <c r="AD1115" s="752" t="str">
        <f t="shared" si="322"/>
        <v/>
      </c>
      <c r="AE1115" s="534" t="str">
        <f t="shared" si="323"/>
        <v/>
      </c>
      <c r="AF1115" s="752" t="str">
        <f t="shared" si="324"/>
        <v/>
      </c>
    </row>
    <row r="1116" spans="2:32" x14ac:dyDescent="0.25">
      <c r="B1116" s="721"/>
      <c r="C1116" s="531" t="str">
        <f>IFERROR(VLOOKUP(B1116,'מצבת ורישום גנים'!B:D,3,0),"")</f>
        <v/>
      </c>
      <c r="D1116" s="721"/>
      <c r="E1116" s="723"/>
      <c r="F1116" s="723"/>
      <c r="G1116" s="723"/>
      <c r="H1116" s="723"/>
      <c r="I1116" s="992" t="str">
        <f t="shared" si="325"/>
        <v/>
      </c>
      <c r="J1116" s="723"/>
      <c r="K1116" s="724"/>
      <c r="L1116" s="723"/>
      <c r="M1116" s="306" t="str">
        <f t="shared" si="312"/>
        <v/>
      </c>
      <c r="N1116" s="32" t="str">
        <f t="shared" si="313"/>
        <v/>
      </c>
      <c r="P1116" s="307" t="str">
        <f t="shared" si="314"/>
        <v/>
      </c>
      <c r="Q1116" s="307" t="str">
        <f t="shared" si="308"/>
        <v/>
      </c>
      <c r="R1116" s="307" t="str">
        <f t="shared" si="315"/>
        <v/>
      </c>
      <c r="S1116" s="307" t="str">
        <f t="shared" si="316"/>
        <v/>
      </c>
      <c r="T1116" s="307" t="str">
        <f t="shared" si="317"/>
        <v/>
      </c>
      <c r="U1116" s="307" t="str">
        <f t="shared" si="309"/>
        <v/>
      </c>
      <c r="V1116" s="723"/>
      <c r="X1116" s="308" t="str">
        <f t="shared" si="318"/>
        <v/>
      </c>
      <c r="Y1116" s="309" t="str">
        <f t="shared" si="319"/>
        <v/>
      </c>
      <c r="Z1116" s="308" t="str">
        <f t="shared" si="310"/>
        <v/>
      </c>
      <c r="AA1116" s="308" t="b">
        <f t="shared" si="311"/>
        <v>1</v>
      </c>
      <c r="AB1116" s="308" t="str">
        <f t="shared" si="320"/>
        <v/>
      </c>
      <c r="AC1116" s="534" t="str">
        <f t="shared" si="321"/>
        <v/>
      </c>
      <c r="AD1116" s="752" t="str">
        <f t="shared" si="322"/>
        <v/>
      </c>
      <c r="AE1116" s="534" t="str">
        <f t="shared" si="323"/>
        <v/>
      </c>
      <c r="AF1116" s="752" t="str">
        <f t="shared" si="324"/>
        <v/>
      </c>
    </row>
    <row r="1117" spans="2:32" x14ac:dyDescent="0.25">
      <c r="B1117" s="721"/>
      <c r="C1117" s="531" t="str">
        <f>IFERROR(VLOOKUP(B1117,'מצבת ורישום גנים'!B:D,3,0),"")</f>
        <v/>
      </c>
      <c r="D1117" s="721"/>
      <c r="E1117" s="723"/>
      <c r="F1117" s="723"/>
      <c r="G1117" s="723"/>
      <c r="H1117" s="723"/>
      <c r="I1117" s="992" t="str">
        <f t="shared" si="325"/>
        <v/>
      </c>
      <c r="J1117" s="723"/>
      <c r="K1117" s="724"/>
      <c r="L1117" s="723"/>
      <c r="M1117" s="306" t="str">
        <f t="shared" si="312"/>
        <v/>
      </c>
      <c r="N1117" s="32" t="str">
        <f t="shared" si="313"/>
        <v/>
      </c>
      <c r="P1117" s="307" t="str">
        <f t="shared" si="314"/>
        <v/>
      </c>
      <c r="Q1117" s="307" t="str">
        <f t="shared" si="308"/>
        <v/>
      </c>
      <c r="R1117" s="307" t="str">
        <f t="shared" si="315"/>
        <v/>
      </c>
      <c r="S1117" s="307" t="str">
        <f t="shared" si="316"/>
        <v/>
      </c>
      <c r="T1117" s="307" t="str">
        <f t="shared" si="317"/>
        <v/>
      </c>
      <c r="U1117" s="307" t="str">
        <f t="shared" si="309"/>
        <v/>
      </c>
      <c r="V1117" s="723"/>
      <c r="X1117" s="308" t="str">
        <f t="shared" si="318"/>
        <v/>
      </c>
      <c r="Y1117" s="309" t="str">
        <f t="shared" si="319"/>
        <v/>
      </c>
      <c r="Z1117" s="308" t="str">
        <f t="shared" si="310"/>
        <v/>
      </c>
      <c r="AA1117" s="308" t="b">
        <f t="shared" si="311"/>
        <v>1</v>
      </c>
      <c r="AB1117" s="308" t="str">
        <f t="shared" si="320"/>
        <v/>
      </c>
      <c r="AC1117" s="534" t="str">
        <f t="shared" si="321"/>
        <v/>
      </c>
      <c r="AD1117" s="752" t="str">
        <f t="shared" si="322"/>
        <v/>
      </c>
      <c r="AE1117" s="534" t="str">
        <f t="shared" si="323"/>
        <v/>
      </c>
      <c r="AF1117" s="752" t="str">
        <f t="shared" si="324"/>
        <v/>
      </c>
    </row>
    <row r="1118" spans="2:32" x14ac:dyDescent="0.25">
      <c r="B1118" s="721"/>
      <c r="C1118" s="531" t="str">
        <f>IFERROR(VLOOKUP(B1118,'מצבת ורישום גנים'!B:D,3,0),"")</f>
        <v/>
      </c>
      <c r="D1118" s="721"/>
      <c r="E1118" s="723"/>
      <c r="F1118" s="723"/>
      <c r="G1118" s="723"/>
      <c r="H1118" s="723"/>
      <c r="I1118" s="992" t="str">
        <f t="shared" si="325"/>
        <v/>
      </c>
      <c r="J1118" s="723"/>
      <c r="K1118" s="724"/>
      <c r="L1118" s="723"/>
      <c r="M1118" s="306" t="str">
        <f t="shared" si="312"/>
        <v/>
      </c>
      <c r="N1118" s="32" t="str">
        <f t="shared" si="313"/>
        <v/>
      </c>
      <c r="P1118" s="307" t="str">
        <f t="shared" si="314"/>
        <v/>
      </c>
      <c r="Q1118" s="307" t="str">
        <f t="shared" si="308"/>
        <v/>
      </c>
      <c r="R1118" s="307" t="str">
        <f t="shared" si="315"/>
        <v/>
      </c>
      <c r="S1118" s="307" t="str">
        <f t="shared" si="316"/>
        <v/>
      </c>
      <c r="T1118" s="307" t="str">
        <f t="shared" si="317"/>
        <v/>
      </c>
      <c r="U1118" s="307" t="str">
        <f t="shared" si="309"/>
        <v/>
      </c>
      <c r="V1118" s="723"/>
      <c r="X1118" s="308" t="str">
        <f t="shared" si="318"/>
        <v/>
      </c>
      <c r="Y1118" s="309" t="str">
        <f t="shared" si="319"/>
        <v/>
      </c>
      <c r="Z1118" s="308" t="str">
        <f t="shared" si="310"/>
        <v/>
      </c>
      <c r="AA1118" s="308" t="b">
        <f t="shared" si="311"/>
        <v>1</v>
      </c>
      <c r="AB1118" s="308" t="str">
        <f t="shared" si="320"/>
        <v/>
      </c>
      <c r="AC1118" s="534" t="str">
        <f t="shared" si="321"/>
        <v/>
      </c>
      <c r="AD1118" s="752" t="str">
        <f t="shared" si="322"/>
        <v/>
      </c>
      <c r="AE1118" s="534" t="str">
        <f t="shared" si="323"/>
        <v/>
      </c>
      <c r="AF1118" s="752" t="str">
        <f t="shared" si="324"/>
        <v/>
      </c>
    </row>
    <row r="1119" spans="2:32" x14ac:dyDescent="0.25">
      <c r="B1119" s="721"/>
      <c r="C1119" s="531" t="str">
        <f>IFERROR(VLOOKUP(B1119,'מצבת ורישום גנים'!B:D,3,0),"")</f>
        <v/>
      </c>
      <c r="D1119" s="721"/>
      <c r="E1119" s="723"/>
      <c r="F1119" s="723"/>
      <c r="G1119" s="723"/>
      <c r="H1119" s="723"/>
      <c r="I1119" s="992" t="str">
        <f t="shared" si="325"/>
        <v/>
      </c>
      <c r="J1119" s="723"/>
      <c r="K1119" s="724"/>
      <c r="L1119" s="723"/>
      <c r="M1119" s="306" t="str">
        <f t="shared" si="312"/>
        <v/>
      </c>
      <c r="N1119" s="32" t="str">
        <f t="shared" si="313"/>
        <v/>
      </c>
      <c r="P1119" s="307" t="str">
        <f t="shared" si="314"/>
        <v/>
      </c>
      <c r="Q1119" s="307" t="str">
        <f t="shared" si="308"/>
        <v/>
      </c>
      <c r="R1119" s="307" t="str">
        <f t="shared" si="315"/>
        <v/>
      </c>
      <c r="S1119" s="307" t="str">
        <f t="shared" si="316"/>
        <v/>
      </c>
      <c r="T1119" s="307" t="str">
        <f t="shared" si="317"/>
        <v/>
      </c>
      <c r="U1119" s="307" t="str">
        <f t="shared" si="309"/>
        <v/>
      </c>
      <c r="V1119" s="723"/>
      <c r="X1119" s="308" t="str">
        <f t="shared" si="318"/>
        <v/>
      </c>
      <c r="Y1119" s="309" t="str">
        <f t="shared" si="319"/>
        <v/>
      </c>
      <c r="Z1119" s="308" t="str">
        <f t="shared" si="310"/>
        <v/>
      </c>
      <c r="AA1119" s="308" t="b">
        <f t="shared" si="311"/>
        <v>1</v>
      </c>
      <c r="AB1119" s="308" t="str">
        <f t="shared" si="320"/>
        <v/>
      </c>
      <c r="AC1119" s="534" t="str">
        <f t="shared" si="321"/>
        <v/>
      </c>
      <c r="AD1119" s="752" t="str">
        <f t="shared" si="322"/>
        <v/>
      </c>
      <c r="AE1119" s="534" t="str">
        <f t="shared" si="323"/>
        <v/>
      </c>
      <c r="AF1119" s="752" t="str">
        <f t="shared" si="324"/>
        <v/>
      </c>
    </row>
    <row r="1120" spans="2:32" x14ac:dyDescent="0.25">
      <c r="B1120" s="721"/>
      <c r="C1120" s="531" t="str">
        <f>IFERROR(VLOOKUP(B1120,'מצבת ורישום גנים'!B:D,3,0),"")</f>
        <v/>
      </c>
      <c r="D1120" s="721"/>
      <c r="E1120" s="723"/>
      <c r="F1120" s="723"/>
      <c r="G1120" s="723"/>
      <c r="H1120" s="723"/>
      <c r="I1120" s="992" t="str">
        <f t="shared" si="325"/>
        <v/>
      </c>
      <c r="J1120" s="723"/>
      <c r="K1120" s="724"/>
      <c r="L1120" s="723"/>
      <c r="M1120" s="306" t="str">
        <f t="shared" si="312"/>
        <v/>
      </c>
      <c r="N1120" s="32" t="str">
        <f t="shared" si="313"/>
        <v/>
      </c>
      <c r="P1120" s="307" t="str">
        <f t="shared" si="314"/>
        <v/>
      </c>
      <c r="Q1120" s="307" t="str">
        <f t="shared" si="308"/>
        <v/>
      </c>
      <c r="R1120" s="307" t="str">
        <f t="shared" si="315"/>
        <v/>
      </c>
      <c r="S1120" s="307" t="str">
        <f t="shared" si="316"/>
        <v/>
      </c>
      <c r="T1120" s="307" t="str">
        <f t="shared" si="317"/>
        <v/>
      </c>
      <c r="U1120" s="307" t="str">
        <f t="shared" si="309"/>
        <v/>
      </c>
      <c r="V1120" s="723"/>
      <c r="X1120" s="308" t="str">
        <f t="shared" si="318"/>
        <v/>
      </c>
      <c r="Y1120" s="309" t="str">
        <f t="shared" si="319"/>
        <v/>
      </c>
      <c r="Z1120" s="308" t="str">
        <f t="shared" si="310"/>
        <v/>
      </c>
      <c r="AA1120" s="308" t="b">
        <f t="shared" si="311"/>
        <v>1</v>
      </c>
      <c r="AB1120" s="308" t="str">
        <f t="shared" si="320"/>
        <v/>
      </c>
      <c r="AC1120" s="534" t="str">
        <f t="shared" si="321"/>
        <v/>
      </c>
      <c r="AD1120" s="752" t="str">
        <f t="shared" si="322"/>
        <v/>
      </c>
      <c r="AE1120" s="534" t="str">
        <f t="shared" si="323"/>
        <v/>
      </c>
      <c r="AF1120" s="752" t="str">
        <f t="shared" si="324"/>
        <v/>
      </c>
    </row>
    <row r="1121" spans="2:32" x14ac:dyDescent="0.25">
      <c r="B1121" s="721"/>
      <c r="C1121" s="531" t="str">
        <f>IFERROR(VLOOKUP(B1121,'מצבת ורישום גנים'!B:D,3,0),"")</f>
        <v/>
      </c>
      <c r="D1121" s="721"/>
      <c r="E1121" s="723"/>
      <c r="F1121" s="723"/>
      <c r="G1121" s="723"/>
      <c r="H1121" s="723"/>
      <c r="I1121" s="992" t="str">
        <f t="shared" si="325"/>
        <v/>
      </c>
      <c r="J1121" s="723"/>
      <c r="K1121" s="724"/>
      <c r="L1121" s="723"/>
      <c r="M1121" s="306" t="str">
        <f t="shared" si="312"/>
        <v/>
      </c>
      <c r="N1121" s="32" t="str">
        <f t="shared" si="313"/>
        <v/>
      </c>
      <c r="P1121" s="307" t="str">
        <f t="shared" si="314"/>
        <v/>
      </c>
      <c r="Q1121" s="307" t="str">
        <f t="shared" si="308"/>
        <v/>
      </c>
      <c r="R1121" s="307" t="str">
        <f t="shared" si="315"/>
        <v/>
      </c>
      <c r="S1121" s="307" t="str">
        <f t="shared" si="316"/>
        <v/>
      </c>
      <c r="T1121" s="307" t="str">
        <f t="shared" si="317"/>
        <v/>
      </c>
      <c r="U1121" s="307" t="str">
        <f t="shared" si="309"/>
        <v/>
      </c>
      <c r="V1121" s="723"/>
      <c r="X1121" s="308" t="str">
        <f t="shared" si="318"/>
        <v/>
      </c>
      <c r="Y1121" s="309" t="str">
        <f t="shared" si="319"/>
        <v/>
      </c>
      <c r="Z1121" s="308" t="str">
        <f t="shared" si="310"/>
        <v/>
      </c>
      <c r="AA1121" s="308" t="b">
        <f t="shared" si="311"/>
        <v>1</v>
      </c>
      <c r="AB1121" s="308" t="str">
        <f t="shared" si="320"/>
        <v/>
      </c>
      <c r="AC1121" s="534" t="str">
        <f t="shared" si="321"/>
        <v/>
      </c>
      <c r="AD1121" s="752" t="str">
        <f t="shared" si="322"/>
        <v/>
      </c>
      <c r="AE1121" s="534" t="str">
        <f t="shared" si="323"/>
        <v/>
      </c>
      <c r="AF1121" s="752" t="str">
        <f t="shared" si="324"/>
        <v/>
      </c>
    </row>
    <row r="1122" spans="2:32" x14ac:dyDescent="0.25">
      <c r="B1122" s="721"/>
      <c r="C1122" s="531" t="str">
        <f>IFERROR(VLOOKUP(B1122,'מצבת ורישום גנים'!B:D,3,0),"")</f>
        <v/>
      </c>
      <c r="D1122" s="721"/>
      <c r="E1122" s="723"/>
      <c r="F1122" s="723"/>
      <c r="G1122" s="723"/>
      <c r="H1122" s="723"/>
      <c r="I1122" s="992" t="str">
        <f t="shared" si="325"/>
        <v/>
      </c>
      <c r="J1122" s="723"/>
      <c r="K1122" s="724"/>
      <c r="L1122" s="723"/>
      <c r="M1122" s="306" t="str">
        <f t="shared" si="312"/>
        <v/>
      </c>
      <c r="N1122" s="32" t="str">
        <f t="shared" si="313"/>
        <v/>
      </c>
      <c r="P1122" s="307" t="str">
        <f t="shared" si="314"/>
        <v/>
      </c>
      <c r="Q1122" s="307" t="str">
        <f t="shared" si="308"/>
        <v/>
      </c>
      <c r="R1122" s="307" t="str">
        <f t="shared" si="315"/>
        <v/>
      </c>
      <c r="S1122" s="307" t="str">
        <f t="shared" si="316"/>
        <v/>
      </c>
      <c r="T1122" s="307" t="str">
        <f t="shared" si="317"/>
        <v/>
      </c>
      <c r="U1122" s="307" t="str">
        <f t="shared" si="309"/>
        <v/>
      </c>
      <c r="V1122" s="723"/>
      <c r="X1122" s="308" t="str">
        <f t="shared" si="318"/>
        <v/>
      </c>
      <c r="Y1122" s="309" t="str">
        <f t="shared" si="319"/>
        <v/>
      </c>
      <c r="Z1122" s="308" t="str">
        <f t="shared" si="310"/>
        <v/>
      </c>
      <c r="AA1122" s="308" t="b">
        <f t="shared" si="311"/>
        <v>1</v>
      </c>
      <c r="AB1122" s="308" t="str">
        <f t="shared" si="320"/>
        <v/>
      </c>
      <c r="AC1122" s="534" t="str">
        <f t="shared" si="321"/>
        <v/>
      </c>
      <c r="AD1122" s="752" t="str">
        <f t="shared" si="322"/>
        <v/>
      </c>
      <c r="AE1122" s="534" t="str">
        <f t="shared" si="323"/>
        <v/>
      </c>
      <c r="AF1122" s="752" t="str">
        <f t="shared" si="324"/>
        <v/>
      </c>
    </row>
    <row r="1123" spans="2:32" x14ac:dyDescent="0.25">
      <c r="B1123" s="721"/>
      <c r="C1123" s="531" t="str">
        <f>IFERROR(VLOOKUP(B1123,'מצבת ורישום גנים'!B:D,3,0),"")</f>
        <v/>
      </c>
      <c r="D1123" s="721"/>
      <c r="E1123" s="723"/>
      <c r="F1123" s="723"/>
      <c r="G1123" s="723"/>
      <c r="H1123" s="723"/>
      <c r="I1123" s="992" t="str">
        <f t="shared" si="325"/>
        <v/>
      </c>
      <c r="J1123" s="723"/>
      <c r="K1123" s="724"/>
      <c r="L1123" s="723"/>
      <c r="M1123" s="306" t="str">
        <f t="shared" si="312"/>
        <v/>
      </c>
      <c r="N1123" s="32" t="str">
        <f t="shared" si="313"/>
        <v/>
      </c>
      <c r="P1123" s="307" t="str">
        <f t="shared" si="314"/>
        <v/>
      </c>
      <c r="Q1123" s="307" t="str">
        <f t="shared" si="308"/>
        <v/>
      </c>
      <c r="R1123" s="307" t="str">
        <f t="shared" si="315"/>
        <v/>
      </c>
      <c r="S1123" s="307" t="str">
        <f t="shared" si="316"/>
        <v/>
      </c>
      <c r="T1123" s="307" t="str">
        <f t="shared" si="317"/>
        <v/>
      </c>
      <c r="U1123" s="307" t="str">
        <f t="shared" si="309"/>
        <v/>
      </c>
      <c r="V1123" s="723"/>
      <c r="X1123" s="308" t="str">
        <f t="shared" si="318"/>
        <v/>
      </c>
      <c r="Y1123" s="309" t="str">
        <f t="shared" si="319"/>
        <v/>
      </c>
      <c r="Z1123" s="308" t="str">
        <f t="shared" si="310"/>
        <v/>
      </c>
      <c r="AA1123" s="308" t="b">
        <f t="shared" si="311"/>
        <v>1</v>
      </c>
      <c r="AB1123" s="308" t="str">
        <f t="shared" si="320"/>
        <v/>
      </c>
      <c r="AC1123" s="534" t="str">
        <f t="shared" si="321"/>
        <v/>
      </c>
      <c r="AD1123" s="752" t="str">
        <f t="shared" si="322"/>
        <v/>
      </c>
      <c r="AE1123" s="534" t="str">
        <f t="shared" si="323"/>
        <v/>
      </c>
      <c r="AF1123" s="752" t="str">
        <f t="shared" si="324"/>
        <v/>
      </c>
    </row>
    <row r="1124" spans="2:32" x14ac:dyDescent="0.25">
      <c r="B1124" s="721"/>
      <c r="C1124" s="531" t="str">
        <f>IFERROR(VLOOKUP(B1124,'מצבת ורישום גנים'!B:D,3,0),"")</f>
        <v/>
      </c>
      <c r="D1124" s="721"/>
      <c r="E1124" s="723"/>
      <c r="F1124" s="723"/>
      <c r="G1124" s="723"/>
      <c r="H1124" s="723"/>
      <c r="I1124" s="992" t="str">
        <f t="shared" si="325"/>
        <v/>
      </c>
      <c r="J1124" s="723"/>
      <c r="K1124" s="724"/>
      <c r="L1124" s="723"/>
      <c r="M1124" s="306" t="str">
        <f t="shared" si="312"/>
        <v/>
      </c>
      <c r="N1124" s="32" t="str">
        <f t="shared" si="313"/>
        <v/>
      </c>
      <c r="P1124" s="307" t="str">
        <f t="shared" si="314"/>
        <v/>
      </c>
      <c r="Q1124" s="307" t="str">
        <f t="shared" si="308"/>
        <v/>
      </c>
      <c r="R1124" s="307" t="str">
        <f t="shared" si="315"/>
        <v/>
      </c>
      <c r="S1124" s="307" t="str">
        <f t="shared" si="316"/>
        <v/>
      </c>
      <c r="T1124" s="307" t="str">
        <f t="shared" si="317"/>
        <v/>
      </c>
      <c r="U1124" s="307" t="str">
        <f t="shared" si="309"/>
        <v/>
      </c>
      <c r="V1124" s="723"/>
      <c r="X1124" s="308" t="str">
        <f t="shared" si="318"/>
        <v/>
      </c>
      <c r="Y1124" s="309" t="str">
        <f t="shared" si="319"/>
        <v/>
      </c>
      <c r="Z1124" s="308" t="str">
        <f t="shared" si="310"/>
        <v/>
      </c>
      <c r="AA1124" s="308" t="b">
        <f t="shared" si="311"/>
        <v>1</v>
      </c>
      <c r="AB1124" s="308" t="str">
        <f t="shared" si="320"/>
        <v/>
      </c>
      <c r="AC1124" s="534" t="str">
        <f t="shared" si="321"/>
        <v/>
      </c>
      <c r="AD1124" s="752" t="str">
        <f t="shared" si="322"/>
        <v/>
      </c>
      <c r="AE1124" s="534" t="str">
        <f t="shared" si="323"/>
        <v/>
      </c>
      <c r="AF1124" s="752" t="str">
        <f t="shared" si="324"/>
        <v/>
      </c>
    </row>
    <row r="1125" spans="2:32" x14ac:dyDescent="0.25">
      <c r="B1125" s="721"/>
      <c r="C1125" s="531" t="str">
        <f>IFERROR(VLOOKUP(B1125,'מצבת ורישום גנים'!B:D,3,0),"")</f>
        <v/>
      </c>
      <c r="D1125" s="721"/>
      <c r="E1125" s="723"/>
      <c r="F1125" s="723"/>
      <c r="G1125" s="723"/>
      <c r="H1125" s="723"/>
      <c r="I1125" s="992" t="str">
        <f t="shared" si="325"/>
        <v/>
      </c>
      <c r="J1125" s="723"/>
      <c r="K1125" s="724"/>
      <c r="L1125" s="723"/>
      <c r="M1125" s="306" t="str">
        <f t="shared" si="312"/>
        <v/>
      </c>
      <c r="N1125" s="32" t="str">
        <f t="shared" si="313"/>
        <v/>
      </c>
      <c r="P1125" s="307" t="str">
        <f t="shared" si="314"/>
        <v/>
      </c>
      <c r="Q1125" s="307" t="str">
        <f t="shared" si="308"/>
        <v/>
      </c>
      <c r="R1125" s="307" t="str">
        <f t="shared" si="315"/>
        <v/>
      </c>
      <c r="S1125" s="307" t="str">
        <f t="shared" si="316"/>
        <v/>
      </c>
      <c r="T1125" s="307" t="str">
        <f t="shared" si="317"/>
        <v/>
      </c>
      <c r="U1125" s="307" t="str">
        <f t="shared" si="309"/>
        <v/>
      </c>
      <c r="V1125" s="723"/>
      <c r="X1125" s="308" t="str">
        <f t="shared" si="318"/>
        <v/>
      </c>
      <c r="Y1125" s="309" t="str">
        <f t="shared" si="319"/>
        <v/>
      </c>
      <c r="Z1125" s="308" t="str">
        <f t="shared" si="310"/>
        <v/>
      </c>
      <c r="AA1125" s="308" t="b">
        <f t="shared" si="311"/>
        <v>1</v>
      </c>
      <c r="AB1125" s="308" t="str">
        <f t="shared" si="320"/>
        <v/>
      </c>
      <c r="AC1125" s="534" t="str">
        <f t="shared" si="321"/>
        <v/>
      </c>
      <c r="AD1125" s="752" t="str">
        <f t="shared" si="322"/>
        <v/>
      </c>
      <c r="AE1125" s="534" t="str">
        <f t="shared" si="323"/>
        <v/>
      </c>
      <c r="AF1125" s="752" t="str">
        <f t="shared" si="324"/>
        <v/>
      </c>
    </row>
    <row r="1126" spans="2:32" x14ac:dyDescent="0.25">
      <c r="B1126" s="721"/>
      <c r="C1126" s="531" t="str">
        <f>IFERROR(VLOOKUP(B1126,'מצבת ורישום גנים'!B:D,3,0),"")</f>
        <v/>
      </c>
      <c r="D1126" s="721"/>
      <c r="E1126" s="723"/>
      <c r="F1126" s="723"/>
      <c r="G1126" s="723"/>
      <c r="H1126" s="723"/>
      <c r="I1126" s="992" t="str">
        <f t="shared" si="325"/>
        <v/>
      </c>
      <c r="J1126" s="723"/>
      <c r="K1126" s="724"/>
      <c r="L1126" s="723"/>
      <c r="M1126" s="306" t="str">
        <f t="shared" si="312"/>
        <v/>
      </c>
      <c r="N1126" s="32" t="str">
        <f t="shared" si="313"/>
        <v/>
      </c>
      <c r="P1126" s="307" t="str">
        <f t="shared" si="314"/>
        <v/>
      </c>
      <c r="Q1126" s="307" t="str">
        <f t="shared" si="308"/>
        <v/>
      </c>
      <c r="R1126" s="307" t="str">
        <f t="shared" si="315"/>
        <v/>
      </c>
      <c r="S1126" s="307" t="str">
        <f t="shared" si="316"/>
        <v/>
      </c>
      <c r="T1126" s="307" t="str">
        <f t="shared" si="317"/>
        <v/>
      </c>
      <c r="U1126" s="307" t="str">
        <f t="shared" si="309"/>
        <v/>
      </c>
      <c r="V1126" s="723"/>
      <c r="X1126" s="308" t="str">
        <f t="shared" si="318"/>
        <v/>
      </c>
      <c r="Y1126" s="309" t="str">
        <f t="shared" si="319"/>
        <v/>
      </c>
      <c r="Z1126" s="308" t="str">
        <f t="shared" si="310"/>
        <v/>
      </c>
      <c r="AA1126" s="308" t="b">
        <f t="shared" si="311"/>
        <v>1</v>
      </c>
      <c r="AB1126" s="308" t="str">
        <f t="shared" si="320"/>
        <v/>
      </c>
      <c r="AC1126" s="534" t="str">
        <f t="shared" si="321"/>
        <v/>
      </c>
      <c r="AD1126" s="752" t="str">
        <f t="shared" si="322"/>
        <v/>
      </c>
      <c r="AE1126" s="534" t="str">
        <f t="shared" si="323"/>
        <v/>
      </c>
      <c r="AF1126" s="752" t="str">
        <f t="shared" si="324"/>
        <v/>
      </c>
    </row>
    <row r="1127" spans="2:32" x14ac:dyDescent="0.25">
      <c r="B1127" s="721"/>
      <c r="C1127" s="531" t="str">
        <f>IFERROR(VLOOKUP(B1127,'מצבת ורישום גנים'!B:D,3,0),"")</f>
        <v/>
      </c>
      <c r="D1127" s="721"/>
      <c r="E1127" s="723"/>
      <c r="F1127" s="723"/>
      <c r="G1127" s="723"/>
      <c r="H1127" s="723"/>
      <c r="I1127" s="992" t="str">
        <f t="shared" si="325"/>
        <v/>
      </c>
      <c r="J1127" s="723"/>
      <c r="K1127" s="724"/>
      <c r="L1127" s="723"/>
      <c r="M1127" s="306" t="str">
        <f t="shared" si="312"/>
        <v/>
      </c>
      <c r="N1127" s="32" t="str">
        <f t="shared" si="313"/>
        <v/>
      </c>
      <c r="P1127" s="307" t="str">
        <f t="shared" si="314"/>
        <v/>
      </c>
      <c r="Q1127" s="307" t="str">
        <f t="shared" si="308"/>
        <v/>
      </c>
      <c r="R1127" s="307" t="str">
        <f t="shared" si="315"/>
        <v/>
      </c>
      <c r="S1127" s="307" t="str">
        <f t="shared" si="316"/>
        <v/>
      </c>
      <c r="T1127" s="307" t="str">
        <f t="shared" si="317"/>
        <v/>
      </c>
      <c r="U1127" s="307" t="str">
        <f t="shared" si="309"/>
        <v/>
      </c>
      <c r="V1127" s="723"/>
      <c r="X1127" s="308" t="str">
        <f t="shared" si="318"/>
        <v/>
      </c>
      <c r="Y1127" s="309" t="str">
        <f t="shared" si="319"/>
        <v/>
      </c>
      <c r="Z1127" s="308" t="str">
        <f t="shared" si="310"/>
        <v/>
      </c>
      <c r="AA1127" s="308" t="b">
        <f t="shared" si="311"/>
        <v>1</v>
      </c>
      <c r="AB1127" s="308" t="str">
        <f t="shared" si="320"/>
        <v/>
      </c>
      <c r="AC1127" s="534" t="str">
        <f t="shared" si="321"/>
        <v/>
      </c>
      <c r="AD1127" s="752" t="str">
        <f t="shared" si="322"/>
        <v/>
      </c>
      <c r="AE1127" s="534" t="str">
        <f t="shared" si="323"/>
        <v/>
      </c>
      <c r="AF1127" s="752" t="str">
        <f t="shared" si="324"/>
        <v/>
      </c>
    </row>
    <row r="1128" spans="2:32" x14ac:dyDescent="0.25">
      <c r="B1128" s="721"/>
      <c r="C1128" s="531" t="str">
        <f>IFERROR(VLOOKUP(B1128,'מצבת ורישום גנים'!B:D,3,0),"")</f>
        <v/>
      </c>
      <c r="D1128" s="721"/>
      <c r="E1128" s="723"/>
      <c r="F1128" s="723"/>
      <c r="G1128" s="723"/>
      <c r="H1128" s="723"/>
      <c r="I1128" s="992" t="str">
        <f t="shared" si="325"/>
        <v/>
      </c>
      <c r="J1128" s="723"/>
      <c r="K1128" s="724"/>
      <c r="L1128" s="723"/>
      <c r="M1128" s="306" t="str">
        <f t="shared" si="312"/>
        <v/>
      </c>
      <c r="N1128" s="32" t="str">
        <f t="shared" si="313"/>
        <v/>
      </c>
      <c r="P1128" s="307" t="str">
        <f t="shared" si="314"/>
        <v/>
      </c>
      <c r="Q1128" s="307" t="str">
        <f t="shared" si="308"/>
        <v/>
      </c>
      <c r="R1128" s="307" t="str">
        <f t="shared" si="315"/>
        <v/>
      </c>
      <c r="S1128" s="307" t="str">
        <f t="shared" si="316"/>
        <v/>
      </c>
      <c r="T1128" s="307" t="str">
        <f t="shared" si="317"/>
        <v/>
      </c>
      <c r="U1128" s="307" t="str">
        <f t="shared" si="309"/>
        <v/>
      </c>
      <c r="V1128" s="723"/>
      <c r="X1128" s="308" t="str">
        <f t="shared" si="318"/>
        <v/>
      </c>
      <c r="Y1128" s="309" t="str">
        <f t="shared" si="319"/>
        <v/>
      </c>
      <c r="Z1128" s="308" t="str">
        <f t="shared" si="310"/>
        <v/>
      </c>
      <c r="AA1128" s="308" t="b">
        <f t="shared" si="311"/>
        <v>1</v>
      </c>
      <c r="AB1128" s="308" t="str">
        <f t="shared" si="320"/>
        <v/>
      </c>
      <c r="AC1128" s="534" t="str">
        <f t="shared" si="321"/>
        <v/>
      </c>
      <c r="AD1128" s="752" t="str">
        <f t="shared" si="322"/>
        <v/>
      </c>
      <c r="AE1128" s="534" t="str">
        <f t="shared" si="323"/>
        <v/>
      </c>
      <c r="AF1128" s="752" t="str">
        <f t="shared" si="324"/>
        <v/>
      </c>
    </row>
    <row r="1129" spans="2:32" x14ac:dyDescent="0.25">
      <c r="B1129" s="721"/>
      <c r="C1129" s="531" t="str">
        <f>IFERROR(VLOOKUP(B1129,'מצבת ורישום גנים'!B:D,3,0),"")</f>
        <v/>
      </c>
      <c r="D1129" s="721"/>
      <c r="E1129" s="723"/>
      <c r="F1129" s="723"/>
      <c r="G1129" s="723"/>
      <c r="H1129" s="723"/>
      <c r="I1129" s="992" t="str">
        <f t="shared" si="325"/>
        <v/>
      </c>
      <c r="J1129" s="723"/>
      <c r="K1129" s="724"/>
      <c r="L1129" s="723"/>
      <c r="M1129" s="306" t="str">
        <f t="shared" si="312"/>
        <v/>
      </c>
      <c r="N1129" s="32" t="str">
        <f t="shared" si="313"/>
        <v/>
      </c>
      <c r="P1129" s="307" t="str">
        <f t="shared" si="314"/>
        <v/>
      </c>
      <c r="Q1129" s="307" t="str">
        <f t="shared" si="308"/>
        <v/>
      </c>
      <c r="R1129" s="307" t="str">
        <f t="shared" si="315"/>
        <v/>
      </c>
      <c r="S1129" s="307" t="str">
        <f t="shared" si="316"/>
        <v/>
      </c>
      <c r="T1129" s="307" t="str">
        <f t="shared" si="317"/>
        <v/>
      </c>
      <c r="U1129" s="307" t="str">
        <f t="shared" si="309"/>
        <v/>
      </c>
      <c r="V1129" s="723"/>
      <c r="X1129" s="308" t="str">
        <f t="shared" si="318"/>
        <v/>
      </c>
      <c r="Y1129" s="309" t="str">
        <f t="shared" si="319"/>
        <v/>
      </c>
      <c r="Z1129" s="308" t="str">
        <f t="shared" si="310"/>
        <v/>
      </c>
      <c r="AA1129" s="308" t="b">
        <f t="shared" si="311"/>
        <v>1</v>
      </c>
      <c r="AB1129" s="308" t="str">
        <f t="shared" si="320"/>
        <v/>
      </c>
      <c r="AC1129" s="534" t="str">
        <f t="shared" si="321"/>
        <v/>
      </c>
      <c r="AD1129" s="752" t="str">
        <f t="shared" si="322"/>
        <v/>
      </c>
      <c r="AE1129" s="534" t="str">
        <f t="shared" si="323"/>
        <v/>
      </c>
      <c r="AF1129" s="752" t="str">
        <f t="shared" si="324"/>
        <v/>
      </c>
    </row>
    <row r="1130" spans="2:32" x14ac:dyDescent="0.25">
      <c r="B1130" s="721"/>
      <c r="C1130" s="531" t="str">
        <f>IFERROR(VLOOKUP(B1130,'מצבת ורישום גנים'!B:D,3,0),"")</f>
        <v/>
      </c>
      <c r="D1130" s="721"/>
      <c r="E1130" s="723"/>
      <c r="F1130" s="723"/>
      <c r="G1130" s="723"/>
      <c r="H1130" s="723"/>
      <c r="I1130" s="992" t="str">
        <f t="shared" si="325"/>
        <v/>
      </c>
      <c r="J1130" s="723"/>
      <c r="K1130" s="724"/>
      <c r="L1130" s="723"/>
      <c r="M1130" s="306" t="str">
        <f t="shared" si="312"/>
        <v/>
      </c>
      <c r="N1130" s="32" t="str">
        <f t="shared" si="313"/>
        <v/>
      </c>
      <c r="P1130" s="307" t="str">
        <f t="shared" si="314"/>
        <v/>
      </c>
      <c r="Q1130" s="307" t="str">
        <f t="shared" si="308"/>
        <v/>
      </c>
      <c r="R1130" s="307" t="str">
        <f t="shared" si="315"/>
        <v/>
      </c>
      <c r="S1130" s="307" t="str">
        <f t="shared" si="316"/>
        <v/>
      </c>
      <c r="T1130" s="307" t="str">
        <f t="shared" si="317"/>
        <v/>
      </c>
      <c r="U1130" s="307" t="str">
        <f t="shared" si="309"/>
        <v/>
      </c>
      <c r="V1130" s="723"/>
      <c r="X1130" s="308" t="str">
        <f t="shared" si="318"/>
        <v/>
      </c>
      <c r="Y1130" s="309" t="str">
        <f t="shared" si="319"/>
        <v/>
      </c>
      <c r="Z1130" s="308" t="str">
        <f t="shared" si="310"/>
        <v/>
      </c>
      <c r="AA1130" s="308" t="b">
        <f t="shared" si="311"/>
        <v>1</v>
      </c>
      <c r="AB1130" s="308" t="str">
        <f t="shared" si="320"/>
        <v/>
      </c>
      <c r="AC1130" s="534" t="str">
        <f t="shared" si="321"/>
        <v/>
      </c>
      <c r="AD1130" s="752" t="str">
        <f t="shared" si="322"/>
        <v/>
      </c>
      <c r="AE1130" s="534" t="str">
        <f t="shared" si="323"/>
        <v/>
      </c>
      <c r="AF1130" s="752" t="str">
        <f t="shared" si="324"/>
        <v/>
      </c>
    </row>
    <row r="1131" spans="2:32" x14ac:dyDescent="0.25">
      <c r="B1131" s="721"/>
      <c r="C1131" s="531" t="str">
        <f>IFERROR(VLOOKUP(B1131,'מצבת ורישום גנים'!B:D,3,0),"")</f>
        <v/>
      </c>
      <c r="D1131" s="721"/>
      <c r="E1131" s="723"/>
      <c r="F1131" s="723"/>
      <c r="G1131" s="723"/>
      <c r="H1131" s="723"/>
      <c r="I1131" s="992" t="str">
        <f t="shared" si="325"/>
        <v/>
      </c>
      <c r="J1131" s="723"/>
      <c r="K1131" s="724"/>
      <c r="L1131" s="723"/>
      <c r="M1131" s="306" t="str">
        <f t="shared" si="312"/>
        <v/>
      </c>
      <c r="N1131" s="32" t="str">
        <f t="shared" si="313"/>
        <v/>
      </c>
      <c r="P1131" s="307" t="str">
        <f t="shared" si="314"/>
        <v/>
      </c>
      <c r="Q1131" s="307" t="str">
        <f t="shared" si="308"/>
        <v/>
      </c>
      <c r="R1131" s="307" t="str">
        <f t="shared" si="315"/>
        <v/>
      </c>
      <c r="S1131" s="307" t="str">
        <f t="shared" si="316"/>
        <v/>
      </c>
      <c r="T1131" s="307" t="str">
        <f t="shared" si="317"/>
        <v/>
      </c>
      <c r="U1131" s="307" t="str">
        <f t="shared" si="309"/>
        <v/>
      </c>
      <c r="V1131" s="723"/>
      <c r="X1131" s="308" t="str">
        <f t="shared" si="318"/>
        <v/>
      </c>
      <c r="Y1131" s="309" t="str">
        <f t="shared" si="319"/>
        <v/>
      </c>
      <c r="Z1131" s="308" t="str">
        <f t="shared" si="310"/>
        <v/>
      </c>
      <c r="AA1131" s="308" t="b">
        <f t="shared" si="311"/>
        <v>1</v>
      </c>
      <c r="AB1131" s="308" t="str">
        <f t="shared" si="320"/>
        <v/>
      </c>
      <c r="AC1131" s="534" t="str">
        <f t="shared" si="321"/>
        <v/>
      </c>
      <c r="AD1131" s="752" t="str">
        <f t="shared" si="322"/>
        <v/>
      </c>
      <c r="AE1131" s="534" t="str">
        <f t="shared" si="323"/>
        <v/>
      </c>
      <c r="AF1131" s="752" t="str">
        <f t="shared" si="324"/>
        <v/>
      </c>
    </row>
    <row r="1132" spans="2:32" x14ac:dyDescent="0.25">
      <c r="B1132" s="721"/>
      <c r="C1132" s="531" t="str">
        <f>IFERROR(VLOOKUP(B1132,'מצבת ורישום גנים'!B:D,3,0),"")</f>
        <v/>
      </c>
      <c r="D1132" s="721"/>
      <c r="E1132" s="723"/>
      <c r="F1132" s="723"/>
      <c r="G1132" s="723"/>
      <c r="H1132" s="723"/>
      <c r="I1132" s="992" t="str">
        <f t="shared" si="325"/>
        <v/>
      </c>
      <c r="J1132" s="723"/>
      <c r="K1132" s="724"/>
      <c r="L1132" s="723"/>
      <c r="M1132" s="306" t="str">
        <f t="shared" si="312"/>
        <v/>
      </c>
      <c r="N1132" s="32" t="str">
        <f t="shared" si="313"/>
        <v/>
      </c>
      <c r="P1132" s="307" t="str">
        <f t="shared" si="314"/>
        <v/>
      </c>
      <c r="Q1132" s="307" t="str">
        <f t="shared" si="308"/>
        <v/>
      </c>
      <c r="R1132" s="307" t="str">
        <f t="shared" si="315"/>
        <v/>
      </c>
      <c r="S1132" s="307" t="str">
        <f t="shared" si="316"/>
        <v/>
      </c>
      <c r="T1132" s="307" t="str">
        <f t="shared" si="317"/>
        <v/>
      </c>
      <c r="U1132" s="307" t="str">
        <f t="shared" si="309"/>
        <v/>
      </c>
      <c r="V1132" s="723"/>
      <c r="X1132" s="308" t="str">
        <f t="shared" si="318"/>
        <v/>
      </c>
      <c r="Y1132" s="309" t="str">
        <f t="shared" si="319"/>
        <v/>
      </c>
      <c r="Z1132" s="308" t="str">
        <f t="shared" si="310"/>
        <v/>
      </c>
      <c r="AA1132" s="308" t="b">
        <f t="shared" si="311"/>
        <v>1</v>
      </c>
      <c r="AB1132" s="308" t="str">
        <f t="shared" si="320"/>
        <v/>
      </c>
      <c r="AC1132" s="534" t="str">
        <f t="shared" si="321"/>
        <v/>
      </c>
      <c r="AD1132" s="752" t="str">
        <f t="shared" si="322"/>
        <v/>
      </c>
      <c r="AE1132" s="534" t="str">
        <f t="shared" si="323"/>
        <v/>
      </c>
      <c r="AF1132" s="752" t="str">
        <f t="shared" si="324"/>
        <v/>
      </c>
    </row>
    <row r="1133" spans="2:32" x14ac:dyDescent="0.25">
      <c r="B1133" s="721"/>
      <c r="C1133" s="531" t="str">
        <f>IFERROR(VLOOKUP(B1133,'מצבת ורישום גנים'!B:D,3,0),"")</f>
        <v/>
      </c>
      <c r="D1133" s="721"/>
      <c r="E1133" s="723"/>
      <c r="F1133" s="723"/>
      <c r="G1133" s="723"/>
      <c r="H1133" s="723"/>
      <c r="I1133" s="992" t="str">
        <f t="shared" si="325"/>
        <v/>
      </c>
      <c r="J1133" s="723"/>
      <c r="K1133" s="724"/>
      <c r="L1133" s="723"/>
      <c r="M1133" s="306" t="str">
        <f t="shared" si="312"/>
        <v/>
      </c>
      <c r="N1133" s="32" t="str">
        <f t="shared" si="313"/>
        <v/>
      </c>
      <c r="P1133" s="307" t="str">
        <f t="shared" si="314"/>
        <v/>
      </c>
      <c r="Q1133" s="307" t="str">
        <f t="shared" si="308"/>
        <v/>
      </c>
      <c r="R1133" s="307" t="str">
        <f t="shared" si="315"/>
        <v/>
      </c>
      <c r="S1133" s="307" t="str">
        <f t="shared" si="316"/>
        <v/>
      </c>
      <c r="T1133" s="307" t="str">
        <f t="shared" si="317"/>
        <v/>
      </c>
      <c r="U1133" s="307" t="str">
        <f t="shared" si="309"/>
        <v/>
      </c>
      <c r="V1133" s="723"/>
      <c r="X1133" s="308" t="str">
        <f t="shared" si="318"/>
        <v/>
      </c>
      <c r="Y1133" s="309" t="str">
        <f t="shared" si="319"/>
        <v/>
      </c>
      <c r="Z1133" s="308" t="str">
        <f t="shared" si="310"/>
        <v/>
      </c>
      <c r="AA1133" s="308" t="b">
        <f t="shared" si="311"/>
        <v>1</v>
      </c>
      <c r="AB1133" s="308" t="str">
        <f t="shared" si="320"/>
        <v/>
      </c>
      <c r="AC1133" s="534" t="str">
        <f t="shared" si="321"/>
        <v/>
      </c>
      <c r="AD1133" s="752" t="str">
        <f t="shared" si="322"/>
        <v/>
      </c>
      <c r="AE1133" s="534" t="str">
        <f t="shared" si="323"/>
        <v/>
      </c>
      <c r="AF1133" s="752" t="str">
        <f t="shared" si="324"/>
        <v/>
      </c>
    </row>
    <row r="1134" spans="2:32" x14ac:dyDescent="0.25">
      <c r="B1134" s="721"/>
      <c r="C1134" s="531" t="str">
        <f>IFERROR(VLOOKUP(B1134,'מצבת ורישום גנים'!B:D,3,0),"")</f>
        <v/>
      </c>
      <c r="D1134" s="721"/>
      <c r="E1134" s="723"/>
      <c r="F1134" s="723"/>
      <c r="G1134" s="723"/>
      <c r="H1134" s="723"/>
      <c r="I1134" s="992" t="str">
        <f t="shared" si="325"/>
        <v/>
      </c>
      <c r="J1134" s="723"/>
      <c r="K1134" s="724"/>
      <c r="L1134" s="723"/>
      <c r="M1134" s="306" t="str">
        <f t="shared" si="312"/>
        <v/>
      </c>
      <c r="N1134" s="32" t="str">
        <f t="shared" si="313"/>
        <v/>
      </c>
      <c r="P1134" s="307" t="str">
        <f t="shared" si="314"/>
        <v/>
      </c>
      <c r="Q1134" s="307" t="str">
        <f t="shared" si="308"/>
        <v/>
      </c>
      <c r="R1134" s="307" t="str">
        <f t="shared" si="315"/>
        <v/>
      </c>
      <c r="S1134" s="307" t="str">
        <f t="shared" si="316"/>
        <v/>
      </c>
      <c r="T1134" s="307" t="str">
        <f t="shared" si="317"/>
        <v/>
      </c>
      <c r="U1134" s="307" t="str">
        <f t="shared" si="309"/>
        <v/>
      </c>
      <c r="V1134" s="723"/>
      <c r="X1134" s="308" t="str">
        <f t="shared" si="318"/>
        <v/>
      </c>
      <c r="Y1134" s="309" t="str">
        <f t="shared" si="319"/>
        <v/>
      </c>
      <c r="Z1134" s="308" t="str">
        <f t="shared" si="310"/>
        <v/>
      </c>
      <c r="AA1134" s="308" t="b">
        <f t="shared" si="311"/>
        <v>1</v>
      </c>
      <c r="AB1134" s="308" t="str">
        <f t="shared" si="320"/>
        <v/>
      </c>
      <c r="AC1134" s="534" t="str">
        <f t="shared" si="321"/>
        <v/>
      </c>
      <c r="AD1134" s="752" t="str">
        <f t="shared" si="322"/>
        <v/>
      </c>
      <c r="AE1134" s="534" t="str">
        <f t="shared" si="323"/>
        <v/>
      </c>
      <c r="AF1134" s="752" t="str">
        <f t="shared" si="324"/>
        <v/>
      </c>
    </row>
    <row r="1135" spans="2:32" x14ac:dyDescent="0.25">
      <c r="B1135" s="721"/>
      <c r="C1135" s="531" t="str">
        <f>IFERROR(VLOOKUP(B1135,'מצבת ורישום גנים'!B:D,3,0),"")</f>
        <v/>
      </c>
      <c r="D1135" s="721"/>
      <c r="E1135" s="723"/>
      <c r="F1135" s="723"/>
      <c r="G1135" s="723"/>
      <c r="H1135" s="723"/>
      <c r="I1135" s="992" t="str">
        <f t="shared" si="325"/>
        <v/>
      </c>
      <c r="J1135" s="723"/>
      <c r="K1135" s="724"/>
      <c r="L1135" s="723"/>
      <c r="M1135" s="306" t="str">
        <f t="shared" si="312"/>
        <v/>
      </c>
      <c r="N1135" s="32" t="str">
        <f t="shared" si="313"/>
        <v/>
      </c>
      <c r="P1135" s="307" t="str">
        <f t="shared" si="314"/>
        <v/>
      </c>
      <c r="Q1135" s="307" t="str">
        <f t="shared" si="308"/>
        <v/>
      </c>
      <c r="R1135" s="307" t="str">
        <f t="shared" si="315"/>
        <v/>
      </c>
      <c r="S1135" s="307" t="str">
        <f t="shared" si="316"/>
        <v/>
      </c>
      <c r="T1135" s="307" t="str">
        <f t="shared" si="317"/>
        <v/>
      </c>
      <c r="U1135" s="307" t="str">
        <f t="shared" si="309"/>
        <v/>
      </c>
      <c r="V1135" s="723"/>
      <c r="X1135" s="308" t="str">
        <f t="shared" si="318"/>
        <v/>
      </c>
      <c r="Y1135" s="309" t="str">
        <f t="shared" si="319"/>
        <v/>
      </c>
      <c r="Z1135" s="308" t="str">
        <f t="shared" si="310"/>
        <v/>
      </c>
      <c r="AA1135" s="308" t="b">
        <f t="shared" si="311"/>
        <v>1</v>
      </c>
      <c r="AB1135" s="308" t="str">
        <f t="shared" si="320"/>
        <v/>
      </c>
      <c r="AC1135" s="534" t="str">
        <f t="shared" si="321"/>
        <v/>
      </c>
      <c r="AD1135" s="752" t="str">
        <f t="shared" si="322"/>
        <v/>
      </c>
      <c r="AE1135" s="534" t="str">
        <f t="shared" si="323"/>
        <v/>
      </c>
      <c r="AF1135" s="752" t="str">
        <f t="shared" si="324"/>
        <v/>
      </c>
    </row>
    <row r="1136" spans="2:32" x14ac:dyDescent="0.25">
      <c r="B1136" s="721"/>
      <c r="C1136" s="531" t="str">
        <f>IFERROR(VLOOKUP(B1136,'מצבת ורישום גנים'!B:D,3,0),"")</f>
        <v/>
      </c>
      <c r="D1136" s="721"/>
      <c r="E1136" s="723"/>
      <c r="F1136" s="723"/>
      <c r="G1136" s="723"/>
      <c r="H1136" s="723"/>
      <c r="I1136" s="992" t="str">
        <f t="shared" si="325"/>
        <v/>
      </c>
      <c r="J1136" s="723"/>
      <c r="K1136" s="724"/>
      <c r="L1136" s="723"/>
      <c r="M1136" s="306" t="str">
        <f t="shared" si="312"/>
        <v/>
      </c>
      <c r="N1136" s="32" t="str">
        <f t="shared" si="313"/>
        <v/>
      </c>
      <c r="P1136" s="307" t="str">
        <f t="shared" si="314"/>
        <v/>
      </c>
      <c r="Q1136" s="307" t="str">
        <f t="shared" si="308"/>
        <v/>
      </c>
      <c r="R1136" s="307" t="str">
        <f t="shared" si="315"/>
        <v/>
      </c>
      <c r="S1136" s="307" t="str">
        <f t="shared" si="316"/>
        <v/>
      </c>
      <c r="T1136" s="307" t="str">
        <f t="shared" si="317"/>
        <v/>
      </c>
      <c r="U1136" s="307" t="str">
        <f t="shared" si="309"/>
        <v/>
      </c>
      <c r="V1136" s="723"/>
      <c r="X1136" s="308" t="str">
        <f t="shared" si="318"/>
        <v/>
      </c>
      <c r="Y1136" s="309" t="str">
        <f t="shared" si="319"/>
        <v/>
      </c>
      <c r="Z1136" s="308" t="str">
        <f t="shared" si="310"/>
        <v/>
      </c>
      <c r="AA1136" s="308" t="b">
        <f t="shared" si="311"/>
        <v>1</v>
      </c>
      <c r="AB1136" s="308" t="str">
        <f t="shared" si="320"/>
        <v/>
      </c>
      <c r="AC1136" s="534" t="str">
        <f t="shared" si="321"/>
        <v/>
      </c>
      <c r="AD1136" s="752" t="str">
        <f t="shared" si="322"/>
        <v/>
      </c>
      <c r="AE1136" s="534" t="str">
        <f t="shared" si="323"/>
        <v/>
      </c>
      <c r="AF1136" s="752" t="str">
        <f t="shared" si="324"/>
        <v/>
      </c>
    </row>
    <row r="1137" spans="2:32" x14ac:dyDescent="0.25">
      <c r="B1137" s="721"/>
      <c r="C1137" s="531" t="str">
        <f>IFERROR(VLOOKUP(B1137,'מצבת ורישום גנים'!B:D,3,0),"")</f>
        <v/>
      </c>
      <c r="D1137" s="721"/>
      <c r="E1137" s="723"/>
      <c r="F1137" s="723"/>
      <c r="G1137" s="723"/>
      <c r="H1137" s="723"/>
      <c r="I1137" s="992" t="str">
        <f t="shared" si="325"/>
        <v/>
      </c>
      <c r="J1137" s="723"/>
      <c r="K1137" s="724"/>
      <c r="L1137" s="723"/>
      <c r="M1137" s="306" t="str">
        <f t="shared" si="312"/>
        <v/>
      </c>
      <c r="N1137" s="32" t="str">
        <f t="shared" si="313"/>
        <v/>
      </c>
      <c r="P1137" s="307" t="str">
        <f t="shared" si="314"/>
        <v/>
      </c>
      <c r="Q1137" s="307" t="str">
        <f t="shared" si="308"/>
        <v/>
      </c>
      <c r="R1137" s="307" t="str">
        <f t="shared" si="315"/>
        <v/>
      </c>
      <c r="S1137" s="307" t="str">
        <f t="shared" si="316"/>
        <v/>
      </c>
      <c r="T1137" s="307" t="str">
        <f t="shared" si="317"/>
        <v/>
      </c>
      <c r="U1137" s="307" t="str">
        <f t="shared" si="309"/>
        <v/>
      </c>
      <c r="V1137" s="723"/>
      <c r="X1137" s="308" t="str">
        <f t="shared" si="318"/>
        <v/>
      </c>
      <c r="Y1137" s="309" t="str">
        <f t="shared" si="319"/>
        <v/>
      </c>
      <c r="Z1137" s="308" t="str">
        <f t="shared" si="310"/>
        <v/>
      </c>
      <c r="AA1137" s="308" t="b">
        <f t="shared" si="311"/>
        <v>1</v>
      </c>
      <c r="AB1137" s="308" t="str">
        <f t="shared" si="320"/>
        <v/>
      </c>
      <c r="AC1137" s="534" t="str">
        <f t="shared" si="321"/>
        <v/>
      </c>
      <c r="AD1137" s="752" t="str">
        <f t="shared" si="322"/>
        <v/>
      </c>
      <c r="AE1137" s="534" t="str">
        <f t="shared" si="323"/>
        <v/>
      </c>
      <c r="AF1137" s="752" t="str">
        <f t="shared" si="324"/>
        <v/>
      </c>
    </row>
    <row r="1138" spans="2:32" x14ac:dyDescent="0.25">
      <c r="B1138" s="721"/>
      <c r="C1138" s="531" t="str">
        <f>IFERROR(VLOOKUP(B1138,'מצבת ורישום גנים'!B:D,3,0),"")</f>
        <v/>
      </c>
      <c r="D1138" s="721"/>
      <c r="E1138" s="723"/>
      <c r="F1138" s="723"/>
      <c r="G1138" s="723"/>
      <c r="H1138" s="723"/>
      <c r="I1138" s="992" t="str">
        <f t="shared" si="325"/>
        <v/>
      </c>
      <c r="J1138" s="723"/>
      <c r="K1138" s="724"/>
      <c r="L1138" s="723"/>
      <c r="M1138" s="306" t="str">
        <f t="shared" si="312"/>
        <v/>
      </c>
      <c r="N1138" s="32" t="str">
        <f t="shared" si="313"/>
        <v/>
      </c>
      <c r="P1138" s="307" t="str">
        <f t="shared" si="314"/>
        <v/>
      </c>
      <c r="Q1138" s="307" t="str">
        <f t="shared" si="308"/>
        <v/>
      </c>
      <c r="R1138" s="307" t="str">
        <f t="shared" si="315"/>
        <v/>
      </c>
      <c r="S1138" s="307" t="str">
        <f t="shared" si="316"/>
        <v/>
      </c>
      <c r="T1138" s="307" t="str">
        <f t="shared" si="317"/>
        <v/>
      </c>
      <c r="U1138" s="307" t="str">
        <f t="shared" si="309"/>
        <v/>
      </c>
      <c r="V1138" s="723"/>
      <c r="X1138" s="308" t="str">
        <f t="shared" si="318"/>
        <v/>
      </c>
      <c r="Y1138" s="309" t="str">
        <f t="shared" si="319"/>
        <v/>
      </c>
      <c r="Z1138" s="308" t="str">
        <f t="shared" si="310"/>
        <v/>
      </c>
      <c r="AA1138" s="308" t="b">
        <f t="shared" si="311"/>
        <v>1</v>
      </c>
      <c r="AB1138" s="308" t="str">
        <f t="shared" si="320"/>
        <v/>
      </c>
      <c r="AC1138" s="534" t="str">
        <f t="shared" si="321"/>
        <v/>
      </c>
      <c r="AD1138" s="752" t="str">
        <f t="shared" si="322"/>
        <v/>
      </c>
      <c r="AE1138" s="534" t="str">
        <f t="shared" si="323"/>
        <v/>
      </c>
      <c r="AF1138" s="752" t="str">
        <f t="shared" si="324"/>
        <v/>
      </c>
    </row>
    <row r="1139" spans="2:32" x14ac:dyDescent="0.25">
      <c r="B1139" s="721"/>
      <c r="C1139" s="531" t="str">
        <f>IFERROR(VLOOKUP(B1139,'מצבת ורישום גנים'!B:D,3,0),"")</f>
        <v/>
      </c>
      <c r="D1139" s="721"/>
      <c r="E1139" s="723"/>
      <c r="F1139" s="723"/>
      <c r="G1139" s="723"/>
      <c r="H1139" s="723"/>
      <c r="I1139" s="992" t="str">
        <f t="shared" si="325"/>
        <v/>
      </c>
      <c r="J1139" s="723"/>
      <c r="K1139" s="724"/>
      <c r="L1139" s="723"/>
      <c r="M1139" s="306" t="str">
        <f t="shared" si="312"/>
        <v/>
      </c>
      <c r="N1139" s="32" t="str">
        <f t="shared" si="313"/>
        <v/>
      </c>
      <c r="P1139" s="307" t="str">
        <f t="shared" si="314"/>
        <v/>
      </c>
      <c r="Q1139" s="307" t="str">
        <f t="shared" si="308"/>
        <v/>
      </c>
      <c r="R1139" s="307" t="str">
        <f t="shared" si="315"/>
        <v/>
      </c>
      <c r="S1139" s="307" t="str">
        <f t="shared" si="316"/>
        <v/>
      </c>
      <c r="T1139" s="307" t="str">
        <f t="shared" si="317"/>
        <v/>
      </c>
      <c r="U1139" s="307" t="str">
        <f t="shared" si="309"/>
        <v/>
      </c>
      <c r="V1139" s="723"/>
      <c r="X1139" s="308" t="str">
        <f t="shared" si="318"/>
        <v/>
      </c>
      <c r="Y1139" s="309" t="str">
        <f t="shared" si="319"/>
        <v/>
      </c>
      <c r="Z1139" s="308" t="str">
        <f t="shared" si="310"/>
        <v/>
      </c>
      <c r="AA1139" s="308" t="b">
        <f t="shared" si="311"/>
        <v>1</v>
      </c>
      <c r="AB1139" s="308" t="str">
        <f t="shared" si="320"/>
        <v/>
      </c>
      <c r="AC1139" s="534" t="str">
        <f t="shared" si="321"/>
        <v/>
      </c>
      <c r="AD1139" s="752" t="str">
        <f t="shared" si="322"/>
        <v/>
      </c>
      <c r="AE1139" s="534" t="str">
        <f t="shared" si="323"/>
        <v/>
      </c>
      <c r="AF1139" s="752" t="str">
        <f t="shared" si="324"/>
        <v/>
      </c>
    </row>
    <row r="1140" spans="2:32" x14ac:dyDescent="0.25">
      <c r="B1140" s="721"/>
      <c r="C1140" s="531" t="str">
        <f>IFERROR(VLOOKUP(B1140,'מצבת ורישום גנים'!B:D,3,0),"")</f>
        <v/>
      </c>
      <c r="D1140" s="721"/>
      <c r="E1140" s="723"/>
      <c r="F1140" s="723"/>
      <c r="G1140" s="723"/>
      <c r="H1140" s="723"/>
      <c r="I1140" s="992" t="str">
        <f t="shared" si="325"/>
        <v/>
      </c>
      <c r="J1140" s="723"/>
      <c r="K1140" s="724"/>
      <c r="L1140" s="723"/>
      <c r="M1140" s="306" t="str">
        <f t="shared" si="312"/>
        <v/>
      </c>
      <c r="N1140" s="32" t="str">
        <f t="shared" si="313"/>
        <v/>
      </c>
      <c r="P1140" s="307" t="str">
        <f t="shared" si="314"/>
        <v/>
      </c>
      <c r="Q1140" s="307" t="str">
        <f t="shared" si="308"/>
        <v/>
      </c>
      <c r="R1140" s="307" t="str">
        <f t="shared" si="315"/>
        <v/>
      </c>
      <c r="S1140" s="307" t="str">
        <f t="shared" si="316"/>
        <v/>
      </c>
      <c r="T1140" s="307" t="str">
        <f t="shared" si="317"/>
        <v/>
      </c>
      <c r="U1140" s="307" t="str">
        <f t="shared" si="309"/>
        <v/>
      </c>
      <c r="V1140" s="723"/>
      <c r="X1140" s="308" t="str">
        <f t="shared" si="318"/>
        <v/>
      </c>
      <c r="Y1140" s="309" t="str">
        <f t="shared" si="319"/>
        <v/>
      </c>
      <c r="Z1140" s="308" t="str">
        <f t="shared" si="310"/>
        <v/>
      </c>
      <c r="AA1140" s="308" t="b">
        <f t="shared" si="311"/>
        <v>1</v>
      </c>
      <c r="AB1140" s="308" t="str">
        <f t="shared" si="320"/>
        <v/>
      </c>
      <c r="AC1140" s="534" t="str">
        <f t="shared" si="321"/>
        <v/>
      </c>
      <c r="AD1140" s="752" t="str">
        <f t="shared" si="322"/>
        <v/>
      </c>
      <c r="AE1140" s="534" t="str">
        <f t="shared" si="323"/>
        <v/>
      </c>
      <c r="AF1140" s="752" t="str">
        <f t="shared" si="324"/>
        <v/>
      </c>
    </row>
    <row r="1141" spans="2:32" x14ac:dyDescent="0.25">
      <c r="B1141" s="721"/>
      <c r="C1141" s="531" t="str">
        <f>IFERROR(VLOOKUP(B1141,'מצבת ורישום גנים'!B:D,3,0),"")</f>
        <v/>
      </c>
      <c r="D1141" s="721"/>
      <c r="E1141" s="723"/>
      <c r="F1141" s="723"/>
      <c r="G1141" s="723"/>
      <c r="H1141" s="723"/>
      <c r="I1141" s="992" t="str">
        <f t="shared" si="325"/>
        <v/>
      </c>
      <c r="J1141" s="723"/>
      <c r="K1141" s="724"/>
      <c r="L1141" s="723"/>
      <c r="M1141" s="306" t="str">
        <f t="shared" si="312"/>
        <v/>
      </c>
      <c r="N1141" s="32" t="str">
        <f t="shared" si="313"/>
        <v/>
      </c>
      <c r="P1141" s="307" t="str">
        <f t="shared" si="314"/>
        <v/>
      </c>
      <c r="Q1141" s="307" t="str">
        <f t="shared" si="308"/>
        <v/>
      </c>
      <c r="R1141" s="307" t="str">
        <f t="shared" si="315"/>
        <v/>
      </c>
      <c r="S1141" s="307" t="str">
        <f t="shared" si="316"/>
        <v/>
      </c>
      <c r="T1141" s="307" t="str">
        <f t="shared" si="317"/>
        <v/>
      </c>
      <c r="U1141" s="307" t="str">
        <f t="shared" si="309"/>
        <v/>
      </c>
      <c r="V1141" s="723"/>
      <c r="X1141" s="308" t="str">
        <f t="shared" si="318"/>
        <v/>
      </c>
      <c r="Y1141" s="309" t="str">
        <f t="shared" si="319"/>
        <v/>
      </c>
      <c r="Z1141" s="308" t="str">
        <f t="shared" si="310"/>
        <v/>
      </c>
      <c r="AA1141" s="308" t="b">
        <f t="shared" si="311"/>
        <v>1</v>
      </c>
      <c r="AB1141" s="308" t="str">
        <f t="shared" si="320"/>
        <v/>
      </c>
      <c r="AC1141" s="534" t="str">
        <f t="shared" si="321"/>
        <v/>
      </c>
      <c r="AD1141" s="752" t="str">
        <f t="shared" si="322"/>
        <v/>
      </c>
      <c r="AE1141" s="534" t="str">
        <f t="shared" si="323"/>
        <v/>
      </c>
      <c r="AF1141" s="752" t="str">
        <f t="shared" si="324"/>
        <v/>
      </c>
    </row>
    <row r="1142" spans="2:32" x14ac:dyDescent="0.25">
      <c r="B1142" s="721"/>
      <c r="C1142" s="531" t="str">
        <f>IFERROR(VLOOKUP(B1142,'מצבת ורישום גנים'!B:D,3,0),"")</f>
        <v/>
      </c>
      <c r="D1142" s="721"/>
      <c r="E1142" s="723"/>
      <c r="F1142" s="723"/>
      <c r="G1142" s="723"/>
      <c r="H1142" s="723"/>
      <c r="I1142" s="992" t="str">
        <f t="shared" si="325"/>
        <v/>
      </c>
      <c r="J1142" s="723"/>
      <c r="K1142" s="724"/>
      <c r="L1142" s="723"/>
      <c r="M1142" s="306" t="str">
        <f t="shared" si="312"/>
        <v/>
      </c>
      <c r="N1142" s="32" t="str">
        <f t="shared" si="313"/>
        <v/>
      </c>
      <c r="P1142" s="307" t="str">
        <f t="shared" si="314"/>
        <v/>
      </c>
      <c r="Q1142" s="307" t="str">
        <f t="shared" si="308"/>
        <v/>
      </c>
      <c r="R1142" s="307" t="str">
        <f t="shared" si="315"/>
        <v/>
      </c>
      <c r="S1142" s="307" t="str">
        <f t="shared" si="316"/>
        <v/>
      </c>
      <c r="T1142" s="307" t="str">
        <f t="shared" si="317"/>
        <v/>
      </c>
      <c r="U1142" s="307" t="str">
        <f t="shared" si="309"/>
        <v/>
      </c>
      <c r="V1142" s="723"/>
      <c r="X1142" s="308" t="str">
        <f t="shared" si="318"/>
        <v/>
      </c>
      <c r="Y1142" s="309" t="str">
        <f t="shared" si="319"/>
        <v/>
      </c>
      <c r="Z1142" s="308" t="str">
        <f t="shared" si="310"/>
        <v/>
      </c>
      <c r="AA1142" s="308" t="b">
        <f t="shared" si="311"/>
        <v>1</v>
      </c>
      <c r="AB1142" s="308" t="str">
        <f t="shared" si="320"/>
        <v/>
      </c>
      <c r="AC1142" s="534" t="str">
        <f t="shared" si="321"/>
        <v/>
      </c>
      <c r="AD1142" s="752" t="str">
        <f t="shared" si="322"/>
        <v/>
      </c>
      <c r="AE1142" s="534" t="str">
        <f t="shared" si="323"/>
        <v/>
      </c>
      <c r="AF1142" s="752" t="str">
        <f t="shared" si="324"/>
        <v/>
      </c>
    </row>
    <row r="1143" spans="2:32" x14ac:dyDescent="0.25">
      <c r="B1143" s="721"/>
      <c r="C1143" s="531" t="str">
        <f>IFERROR(VLOOKUP(B1143,'מצבת ורישום גנים'!B:D,3,0),"")</f>
        <v/>
      </c>
      <c r="D1143" s="721"/>
      <c r="E1143" s="723"/>
      <c r="F1143" s="723"/>
      <c r="G1143" s="723"/>
      <c r="H1143" s="723"/>
      <c r="I1143" s="992" t="str">
        <f t="shared" si="325"/>
        <v/>
      </c>
      <c r="J1143" s="723"/>
      <c r="K1143" s="724"/>
      <c r="L1143" s="723"/>
      <c r="M1143" s="306" t="str">
        <f t="shared" si="312"/>
        <v/>
      </c>
      <c r="N1143" s="32" t="str">
        <f t="shared" si="313"/>
        <v/>
      </c>
      <c r="P1143" s="307" t="str">
        <f t="shared" si="314"/>
        <v/>
      </c>
      <c r="Q1143" s="307" t="str">
        <f t="shared" si="308"/>
        <v/>
      </c>
      <c r="R1143" s="307" t="str">
        <f t="shared" si="315"/>
        <v/>
      </c>
      <c r="S1143" s="307" t="str">
        <f t="shared" si="316"/>
        <v/>
      </c>
      <c r="T1143" s="307" t="str">
        <f t="shared" si="317"/>
        <v/>
      </c>
      <c r="U1143" s="307" t="str">
        <f t="shared" si="309"/>
        <v/>
      </c>
      <c r="V1143" s="723"/>
      <c r="X1143" s="308" t="str">
        <f t="shared" si="318"/>
        <v/>
      </c>
      <c r="Y1143" s="309" t="str">
        <f t="shared" si="319"/>
        <v/>
      </c>
      <c r="Z1143" s="308" t="str">
        <f t="shared" si="310"/>
        <v/>
      </c>
      <c r="AA1143" s="308" t="b">
        <f t="shared" si="311"/>
        <v>1</v>
      </c>
      <c r="AB1143" s="308" t="str">
        <f t="shared" si="320"/>
        <v/>
      </c>
      <c r="AC1143" s="534" t="str">
        <f t="shared" si="321"/>
        <v/>
      </c>
      <c r="AD1143" s="752" t="str">
        <f t="shared" si="322"/>
        <v/>
      </c>
      <c r="AE1143" s="534" t="str">
        <f t="shared" si="323"/>
        <v/>
      </c>
      <c r="AF1143" s="752" t="str">
        <f t="shared" si="324"/>
        <v/>
      </c>
    </row>
    <row r="1144" spans="2:32" x14ac:dyDescent="0.25">
      <c r="B1144" s="721"/>
      <c r="C1144" s="531" t="str">
        <f>IFERROR(VLOOKUP(B1144,'מצבת ורישום גנים'!B:D,3,0),"")</f>
        <v/>
      </c>
      <c r="D1144" s="721"/>
      <c r="E1144" s="723"/>
      <c r="F1144" s="723"/>
      <c r="G1144" s="723"/>
      <c r="H1144" s="723"/>
      <c r="I1144" s="992" t="str">
        <f t="shared" si="325"/>
        <v/>
      </c>
      <c r="J1144" s="723"/>
      <c r="K1144" s="724"/>
      <c r="L1144" s="723"/>
      <c r="M1144" s="306" t="str">
        <f t="shared" si="312"/>
        <v/>
      </c>
      <c r="N1144" s="32" t="str">
        <f t="shared" si="313"/>
        <v/>
      </c>
      <c r="P1144" s="307" t="str">
        <f t="shared" si="314"/>
        <v/>
      </c>
      <c r="Q1144" s="307" t="str">
        <f t="shared" si="308"/>
        <v/>
      </c>
      <c r="R1144" s="307" t="str">
        <f t="shared" si="315"/>
        <v/>
      </c>
      <c r="S1144" s="307" t="str">
        <f t="shared" si="316"/>
        <v/>
      </c>
      <c r="T1144" s="307" t="str">
        <f t="shared" si="317"/>
        <v/>
      </c>
      <c r="U1144" s="307" t="str">
        <f t="shared" si="309"/>
        <v/>
      </c>
      <c r="V1144" s="723"/>
      <c r="X1144" s="308" t="str">
        <f t="shared" si="318"/>
        <v/>
      </c>
      <c r="Y1144" s="309" t="str">
        <f t="shared" si="319"/>
        <v/>
      </c>
      <c r="Z1144" s="308" t="str">
        <f t="shared" si="310"/>
        <v/>
      </c>
      <c r="AA1144" s="308" t="b">
        <f t="shared" si="311"/>
        <v>1</v>
      </c>
      <c r="AB1144" s="308" t="str">
        <f t="shared" si="320"/>
        <v/>
      </c>
      <c r="AC1144" s="534" t="str">
        <f t="shared" si="321"/>
        <v/>
      </c>
      <c r="AD1144" s="752" t="str">
        <f t="shared" si="322"/>
        <v/>
      </c>
      <c r="AE1144" s="534" t="str">
        <f t="shared" si="323"/>
        <v/>
      </c>
      <c r="AF1144" s="752" t="str">
        <f t="shared" si="324"/>
        <v/>
      </c>
    </row>
    <row r="1145" spans="2:32" x14ac:dyDescent="0.25">
      <c r="B1145" s="721"/>
      <c r="C1145" s="531" t="str">
        <f>IFERROR(VLOOKUP(B1145,'מצבת ורישום גנים'!B:D,3,0),"")</f>
        <v/>
      </c>
      <c r="D1145" s="721"/>
      <c r="E1145" s="723"/>
      <c r="F1145" s="723"/>
      <c r="G1145" s="723"/>
      <c r="H1145" s="723"/>
      <c r="I1145" s="992" t="str">
        <f t="shared" si="325"/>
        <v/>
      </c>
      <c r="J1145" s="723"/>
      <c r="K1145" s="724"/>
      <c r="L1145" s="723"/>
      <c r="M1145" s="306" t="str">
        <f t="shared" si="312"/>
        <v/>
      </c>
      <c r="N1145" s="32" t="str">
        <f t="shared" si="313"/>
        <v/>
      </c>
      <c r="P1145" s="307" t="str">
        <f t="shared" si="314"/>
        <v/>
      </c>
      <c r="Q1145" s="307" t="str">
        <f t="shared" si="308"/>
        <v/>
      </c>
      <c r="R1145" s="307" t="str">
        <f t="shared" si="315"/>
        <v/>
      </c>
      <c r="S1145" s="307" t="str">
        <f t="shared" si="316"/>
        <v/>
      </c>
      <c r="T1145" s="307" t="str">
        <f t="shared" si="317"/>
        <v/>
      </c>
      <c r="U1145" s="307" t="str">
        <f t="shared" si="309"/>
        <v/>
      </c>
      <c r="V1145" s="723"/>
      <c r="X1145" s="308" t="str">
        <f t="shared" si="318"/>
        <v/>
      </c>
      <c r="Y1145" s="309" t="str">
        <f t="shared" si="319"/>
        <v/>
      </c>
      <c r="Z1145" s="308" t="str">
        <f t="shared" si="310"/>
        <v/>
      </c>
      <c r="AA1145" s="308" t="b">
        <f t="shared" si="311"/>
        <v>1</v>
      </c>
      <c r="AB1145" s="308" t="str">
        <f t="shared" si="320"/>
        <v/>
      </c>
      <c r="AC1145" s="534" t="str">
        <f t="shared" si="321"/>
        <v/>
      </c>
      <c r="AD1145" s="752" t="str">
        <f t="shared" si="322"/>
        <v/>
      </c>
      <c r="AE1145" s="534" t="str">
        <f t="shared" si="323"/>
        <v/>
      </c>
      <c r="AF1145" s="752" t="str">
        <f t="shared" si="324"/>
        <v/>
      </c>
    </row>
    <row r="1146" spans="2:32" x14ac:dyDescent="0.25">
      <c r="B1146" s="721"/>
      <c r="C1146" s="531" t="str">
        <f>IFERROR(VLOOKUP(B1146,'מצבת ורישום גנים'!B:D,3,0),"")</f>
        <v/>
      </c>
      <c r="D1146" s="721"/>
      <c r="E1146" s="723"/>
      <c r="F1146" s="723"/>
      <c r="G1146" s="723"/>
      <c r="H1146" s="723"/>
      <c r="I1146" s="992" t="str">
        <f t="shared" si="325"/>
        <v/>
      </c>
      <c r="J1146" s="723"/>
      <c r="K1146" s="724"/>
      <c r="L1146" s="723"/>
      <c r="M1146" s="306" t="str">
        <f t="shared" si="312"/>
        <v/>
      </c>
      <c r="N1146" s="32" t="str">
        <f t="shared" si="313"/>
        <v/>
      </c>
      <c r="P1146" s="307" t="str">
        <f t="shared" si="314"/>
        <v/>
      </c>
      <c r="Q1146" s="307" t="str">
        <f t="shared" si="308"/>
        <v/>
      </c>
      <c r="R1146" s="307" t="str">
        <f t="shared" si="315"/>
        <v/>
      </c>
      <c r="S1146" s="307" t="str">
        <f t="shared" si="316"/>
        <v/>
      </c>
      <c r="T1146" s="307" t="str">
        <f t="shared" si="317"/>
        <v/>
      </c>
      <c r="U1146" s="307" t="str">
        <f t="shared" si="309"/>
        <v/>
      </c>
      <c r="V1146" s="723"/>
      <c r="X1146" s="308" t="str">
        <f t="shared" si="318"/>
        <v/>
      </c>
      <c r="Y1146" s="309" t="str">
        <f t="shared" si="319"/>
        <v/>
      </c>
      <c r="Z1146" s="308" t="str">
        <f t="shared" si="310"/>
        <v/>
      </c>
      <c r="AA1146" s="308" t="b">
        <f t="shared" si="311"/>
        <v>1</v>
      </c>
      <c r="AB1146" s="308" t="str">
        <f t="shared" si="320"/>
        <v/>
      </c>
      <c r="AC1146" s="534" t="str">
        <f t="shared" si="321"/>
        <v/>
      </c>
      <c r="AD1146" s="752" t="str">
        <f t="shared" si="322"/>
        <v/>
      </c>
      <c r="AE1146" s="534" t="str">
        <f t="shared" si="323"/>
        <v/>
      </c>
      <c r="AF1146" s="752" t="str">
        <f t="shared" si="324"/>
        <v/>
      </c>
    </row>
    <row r="1147" spans="2:32" x14ac:dyDescent="0.25">
      <c r="B1147" s="721"/>
      <c r="C1147" s="531" t="str">
        <f>IFERROR(VLOOKUP(B1147,'מצבת ורישום גנים'!B:D,3,0),"")</f>
        <v/>
      </c>
      <c r="D1147" s="721"/>
      <c r="E1147" s="723"/>
      <c r="F1147" s="723"/>
      <c r="G1147" s="723"/>
      <c r="H1147" s="723"/>
      <c r="I1147" s="992" t="str">
        <f t="shared" si="325"/>
        <v/>
      </c>
      <c r="J1147" s="723"/>
      <c r="K1147" s="724"/>
      <c r="L1147" s="723"/>
      <c r="M1147" s="306" t="str">
        <f t="shared" si="312"/>
        <v/>
      </c>
      <c r="N1147" s="32" t="str">
        <f t="shared" si="313"/>
        <v/>
      </c>
      <c r="P1147" s="307" t="str">
        <f t="shared" si="314"/>
        <v/>
      </c>
      <c r="Q1147" s="307" t="str">
        <f t="shared" si="308"/>
        <v/>
      </c>
      <c r="R1147" s="307" t="str">
        <f t="shared" si="315"/>
        <v/>
      </c>
      <c r="S1147" s="307" t="str">
        <f t="shared" si="316"/>
        <v/>
      </c>
      <c r="T1147" s="307" t="str">
        <f t="shared" si="317"/>
        <v/>
      </c>
      <c r="U1147" s="307" t="str">
        <f t="shared" si="309"/>
        <v/>
      </c>
      <c r="V1147" s="723"/>
      <c r="X1147" s="308" t="str">
        <f t="shared" si="318"/>
        <v/>
      </c>
      <c r="Y1147" s="309" t="str">
        <f t="shared" si="319"/>
        <v/>
      </c>
      <c r="Z1147" s="308" t="str">
        <f t="shared" si="310"/>
        <v/>
      </c>
      <c r="AA1147" s="308" t="b">
        <f t="shared" si="311"/>
        <v>1</v>
      </c>
      <c r="AB1147" s="308" t="str">
        <f t="shared" si="320"/>
        <v/>
      </c>
      <c r="AC1147" s="534" t="str">
        <f t="shared" si="321"/>
        <v/>
      </c>
      <c r="AD1147" s="752" t="str">
        <f t="shared" si="322"/>
        <v/>
      </c>
      <c r="AE1147" s="534" t="str">
        <f t="shared" si="323"/>
        <v/>
      </c>
      <c r="AF1147" s="752" t="str">
        <f t="shared" si="324"/>
        <v/>
      </c>
    </row>
    <row r="1148" spans="2:32" x14ac:dyDescent="0.25">
      <c r="B1148" s="721"/>
      <c r="C1148" s="531" t="str">
        <f>IFERROR(VLOOKUP(B1148,'מצבת ורישום גנים'!B:D,3,0),"")</f>
        <v/>
      </c>
      <c r="D1148" s="721"/>
      <c r="E1148" s="723"/>
      <c r="F1148" s="723"/>
      <c r="G1148" s="723"/>
      <c r="H1148" s="723"/>
      <c r="I1148" s="992" t="str">
        <f t="shared" si="325"/>
        <v/>
      </c>
      <c r="J1148" s="723"/>
      <c r="K1148" s="724"/>
      <c r="L1148" s="723"/>
      <c r="M1148" s="306" t="str">
        <f t="shared" si="312"/>
        <v/>
      </c>
      <c r="N1148" s="32" t="str">
        <f t="shared" si="313"/>
        <v/>
      </c>
      <c r="P1148" s="307" t="str">
        <f t="shared" si="314"/>
        <v/>
      </c>
      <c r="Q1148" s="307" t="str">
        <f t="shared" si="308"/>
        <v/>
      </c>
      <c r="R1148" s="307" t="str">
        <f t="shared" si="315"/>
        <v/>
      </c>
      <c r="S1148" s="307" t="str">
        <f t="shared" si="316"/>
        <v/>
      </c>
      <c r="T1148" s="307" t="str">
        <f t="shared" si="317"/>
        <v/>
      </c>
      <c r="U1148" s="307" t="str">
        <f t="shared" si="309"/>
        <v/>
      </c>
      <c r="V1148" s="723"/>
      <c r="X1148" s="308" t="str">
        <f t="shared" si="318"/>
        <v/>
      </c>
      <c r="Y1148" s="309" t="str">
        <f t="shared" si="319"/>
        <v/>
      </c>
      <c r="Z1148" s="308" t="str">
        <f t="shared" si="310"/>
        <v/>
      </c>
      <c r="AA1148" s="308" t="b">
        <f t="shared" si="311"/>
        <v>1</v>
      </c>
      <c r="AB1148" s="308" t="str">
        <f t="shared" si="320"/>
        <v/>
      </c>
      <c r="AC1148" s="534" t="str">
        <f t="shared" si="321"/>
        <v/>
      </c>
      <c r="AD1148" s="752" t="str">
        <f t="shared" si="322"/>
        <v/>
      </c>
      <c r="AE1148" s="534" t="str">
        <f t="shared" si="323"/>
        <v/>
      </c>
      <c r="AF1148" s="752" t="str">
        <f t="shared" si="324"/>
        <v/>
      </c>
    </row>
    <row r="1149" spans="2:32" x14ac:dyDescent="0.25">
      <c r="B1149" s="721"/>
      <c r="C1149" s="531" t="str">
        <f>IFERROR(VLOOKUP(B1149,'מצבת ורישום גנים'!B:D,3,0),"")</f>
        <v/>
      </c>
      <c r="D1149" s="721"/>
      <c r="E1149" s="723"/>
      <c r="F1149" s="723"/>
      <c r="G1149" s="723"/>
      <c r="H1149" s="723"/>
      <c r="I1149" s="992" t="str">
        <f t="shared" si="325"/>
        <v/>
      </c>
      <c r="J1149" s="723"/>
      <c r="K1149" s="724"/>
      <c r="L1149" s="723"/>
      <c r="M1149" s="306" t="str">
        <f t="shared" si="312"/>
        <v/>
      </c>
      <c r="N1149" s="32" t="str">
        <f t="shared" si="313"/>
        <v/>
      </c>
      <c r="P1149" s="307" t="str">
        <f t="shared" si="314"/>
        <v/>
      </c>
      <c r="Q1149" s="307" t="str">
        <f t="shared" si="308"/>
        <v/>
      </c>
      <c r="R1149" s="307" t="str">
        <f t="shared" si="315"/>
        <v/>
      </c>
      <c r="S1149" s="307" t="str">
        <f t="shared" si="316"/>
        <v/>
      </c>
      <c r="T1149" s="307" t="str">
        <f t="shared" si="317"/>
        <v/>
      </c>
      <c r="U1149" s="307" t="str">
        <f t="shared" si="309"/>
        <v/>
      </c>
      <c r="V1149" s="723"/>
      <c r="X1149" s="308" t="str">
        <f t="shared" si="318"/>
        <v/>
      </c>
      <c r="Y1149" s="309" t="str">
        <f t="shared" si="319"/>
        <v/>
      </c>
      <c r="Z1149" s="308" t="str">
        <f t="shared" si="310"/>
        <v/>
      </c>
      <c r="AA1149" s="308" t="b">
        <f t="shared" si="311"/>
        <v>1</v>
      </c>
      <c r="AB1149" s="308" t="str">
        <f t="shared" si="320"/>
        <v/>
      </c>
      <c r="AC1149" s="534" t="str">
        <f t="shared" si="321"/>
        <v/>
      </c>
      <c r="AD1149" s="752" t="str">
        <f t="shared" si="322"/>
        <v/>
      </c>
      <c r="AE1149" s="534" t="str">
        <f t="shared" si="323"/>
        <v/>
      </c>
      <c r="AF1149" s="752" t="str">
        <f t="shared" si="324"/>
        <v/>
      </c>
    </row>
    <row r="1150" spans="2:32" x14ac:dyDescent="0.25">
      <c r="B1150" s="721"/>
      <c r="C1150" s="531" t="str">
        <f>IFERROR(VLOOKUP(B1150,'מצבת ורישום גנים'!B:D,3,0),"")</f>
        <v/>
      </c>
      <c r="D1150" s="721"/>
      <c r="E1150" s="723"/>
      <c r="F1150" s="723"/>
      <c r="G1150" s="723"/>
      <c r="H1150" s="723"/>
      <c r="I1150" s="992" t="str">
        <f t="shared" si="325"/>
        <v/>
      </c>
      <c r="J1150" s="723"/>
      <c r="K1150" s="724"/>
      <c r="L1150" s="723"/>
      <c r="M1150" s="306" t="str">
        <f t="shared" si="312"/>
        <v/>
      </c>
      <c r="N1150" s="32" t="str">
        <f t="shared" si="313"/>
        <v/>
      </c>
      <c r="P1150" s="307" t="str">
        <f t="shared" si="314"/>
        <v/>
      </c>
      <c r="Q1150" s="307" t="str">
        <f t="shared" si="308"/>
        <v/>
      </c>
      <c r="R1150" s="307" t="str">
        <f t="shared" si="315"/>
        <v/>
      </c>
      <c r="S1150" s="307" t="str">
        <f t="shared" si="316"/>
        <v/>
      </c>
      <c r="T1150" s="307" t="str">
        <f t="shared" si="317"/>
        <v/>
      </c>
      <c r="U1150" s="307" t="str">
        <f t="shared" si="309"/>
        <v/>
      </c>
      <c r="V1150" s="723"/>
      <c r="X1150" s="308" t="str">
        <f t="shared" si="318"/>
        <v/>
      </c>
      <c r="Y1150" s="309" t="str">
        <f t="shared" si="319"/>
        <v/>
      </c>
      <c r="Z1150" s="308" t="str">
        <f t="shared" si="310"/>
        <v/>
      </c>
      <c r="AA1150" s="308" t="b">
        <f t="shared" si="311"/>
        <v>1</v>
      </c>
      <c r="AB1150" s="308" t="str">
        <f t="shared" si="320"/>
        <v/>
      </c>
      <c r="AC1150" s="534" t="str">
        <f t="shared" si="321"/>
        <v/>
      </c>
      <c r="AD1150" s="752" t="str">
        <f t="shared" si="322"/>
        <v/>
      </c>
      <c r="AE1150" s="534" t="str">
        <f t="shared" si="323"/>
        <v/>
      </c>
      <c r="AF1150" s="752" t="str">
        <f t="shared" si="324"/>
        <v/>
      </c>
    </row>
    <row r="1151" spans="2:32" x14ac:dyDescent="0.25">
      <c r="B1151" s="721"/>
      <c r="C1151" s="531" t="str">
        <f>IFERROR(VLOOKUP(B1151,'מצבת ורישום גנים'!B:D,3,0),"")</f>
        <v/>
      </c>
      <c r="D1151" s="721"/>
      <c r="E1151" s="723"/>
      <c r="F1151" s="723"/>
      <c r="G1151" s="723"/>
      <c r="H1151" s="723"/>
      <c r="I1151" s="992" t="str">
        <f t="shared" si="325"/>
        <v/>
      </c>
      <c r="J1151" s="723"/>
      <c r="K1151" s="724"/>
      <c r="L1151" s="723"/>
      <c r="M1151" s="306" t="str">
        <f t="shared" si="312"/>
        <v/>
      </c>
      <c r="N1151" s="32" t="str">
        <f t="shared" si="313"/>
        <v/>
      </c>
      <c r="P1151" s="307" t="str">
        <f t="shared" si="314"/>
        <v/>
      </c>
      <c r="Q1151" s="307" t="str">
        <f t="shared" si="308"/>
        <v/>
      </c>
      <c r="R1151" s="307" t="str">
        <f t="shared" si="315"/>
        <v/>
      </c>
      <c r="S1151" s="307" t="str">
        <f t="shared" si="316"/>
        <v/>
      </c>
      <c r="T1151" s="307" t="str">
        <f t="shared" si="317"/>
        <v/>
      </c>
      <c r="U1151" s="307" t="str">
        <f t="shared" si="309"/>
        <v/>
      </c>
      <c r="V1151" s="723"/>
      <c r="X1151" s="308" t="str">
        <f t="shared" si="318"/>
        <v/>
      </c>
      <c r="Y1151" s="309" t="str">
        <f t="shared" si="319"/>
        <v/>
      </c>
      <c r="Z1151" s="308" t="str">
        <f t="shared" si="310"/>
        <v/>
      </c>
      <c r="AA1151" s="308" t="b">
        <f t="shared" si="311"/>
        <v>1</v>
      </c>
      <c r="AB1151" s="308" t="str">
        <f t="shared" si="320"/>
        <v/>
      </c>
      <c r="AC1151" s="534" t="str">
        <f t="shared" si="321"/>
        <v/>
      </c>
      <c r="AD1151" s="752" t="str">
        <f t="shared" si="322"/>
        <v/>
      </c>
      <c r="AE1151" s="534" t="str">
        <f t="shared" si="323"/>
        <v/>
      </c>
      <c r="AF1151" s="752" t="str">
        <f t="shared" si="324"/>
        <v/>
      </c>
    </row>
    <row r="1152" spans="2:32" x14ac:dyDescent="0.25">
      <c r="B1152" s="721"/>
      <c r="C1152" s="531" t="str">
        <f>IFERROR(VLOOKUP(B1152,'מצבת ורישום גנים'!B:D,3,0),"")</f>
        <v/>
      </c>
      <c r="D1152" s="721"/>
      <c r="E1152" s="723"/>
      <c r="F1152" s="723"/>
      <c r="G1152" s="723"/>
      <c r="H1152" s="723"/>
      <c r="I1152" s="992" t="str">
        <f t="shared" si="325"/>
        <v/>
      </c>
      <c r="J1152" s="723"/>
      <c r="K1152" s="724"/>
      <c r="L1152" s="723"/>
      <c r="M1152" s="306" t="str">
        <f t="shared" si="312"/>
        <v/>
      </c>
      <c r="N1152" s="32" t="str">
        <f t="shared" si="313"/>
        <v/>
      </c>
      <c r="P1152" s="307" t="str">
        <f t="shared" si="314"/>
        <v/>
      </c>
      <c r="Q1152" s="307" t="str">
        <f t="shared" si="308"/>
        <v/>
      </c>
      <c r="R1152" s="307" t="str">
        <f t="shared" si="315"/>
        <v/>
      </c>
      <c r="S1152" s="307" t="str">
        <f t="shared" si="316"/>
        <v/>
      </c>
      <c r="T1152" s="307" t="str">
        <f t="shared" si="317"/>
        <v/>
      </c>
      <c r="U1152" s="307" t="str">
        <f t="shared" si="309"/>
        <v/>
      </c>
      <c r="V1152" s="723"/>
      <c r="X1152" s="308" t="str">
        <f t="shared" si="318"/>
        <v/>
      </c>
      <c r="Y1152" s="309" t="str">
        <f t="shared" si="319"/>
        <v/>
      </c>
      <c r="Z1152" s="308" t="str">
        <f t="shared" si="310"/>
        <v/>
      </c>
      <c r="AA1152" s="308" t="b">
        <f t="shared" si="311"/>
        <v>1</v>
      </c>
      <c r="AB1152" s="308" t="str">
        <f t="shared" si="320"/>
        <v/>
      </c>
      <c r="AC1152" s="534" t="str">
        <f t="shared" si="321"/>
        <v/>
      </c>
      <c r="AD1152" s="752" t="str">
        <f t="shared" si="322"/>
        <v/>
      </c>
      <c r="AE1152" s="534" t="str">
        <f t="shared" si="323"/>
        <v/>
      </c>
      <c r="AF1152" s="752" t="str">
        <f t="shared" si="324"/>
        <v/>
      </c>
    </row>
    <row r="1153" spans="2:32" x14ac:dyDescent="0.25">
      <c r="B1153" s="721"/>
      <c r="C1153" s="531" t="str">
        <f>IFERROR(VLOOKUP(B1153,'מצבת ורישום גנים'!B:D,3,0),"")</f>
        <v/>
      </c>
      <c r="D1153" s="721"/>
      <c r="E1153" s="723"/>
      <c r="F1153" s="723"/>
      <c r="G1153" s="723"/>
      <c r="H1153" s="723"/>
      <c r="I1153" s="992" t="str">
        <f t="shared" si="325"/>
        <v/>
      </c>
      <c r="J1153" s="723"/>
      <c r="K1153" s="724"/>
      <c r="L1153" s="723"/>
      <c r="M1153" s="306" t="str">
        <f t="shared" si="312"/>
        <v/>
      </c>
      <c r="N1153" s="32" t="str">
        <f t="shared" si="313"/>
        <v/>
      </c>
      <c r="P1153" s="307" t="str">
        <f t="shared" si="314"/>
        <v/>
      </c>
      <c r="Q1153" s="307" t="str">
        <f t="shared" si="308"/>
        <v/>
      </c>
      <c r="R1153" s="307" t="str">
        <f t="shared" si="315"/>
        <v/>
      </c>
      <c r="S1153" s="307" t="str">
        <f t="shared" si="316"/>
        <v/>
      </c>
      <c r="T1153" s="307" t="str">
        <f t="shared" si="317"/>
        <v/>
      </c>
      <c r="U1153" s="307" t="str">
        <f t="shared" si="309"/>
        <v/>
      </c>
      <c r="V1153" s="723"/>
      <c r="X1153" s="308" t="str">
        <f t="shared" si="318"/>
        <v/>
      </c>
      <c r="Y1153" s="309" t="str">
        <f t="shared" si="319"/>
        <v/>
      </c>
      <c r="Z1153" s="308" t="str">
        <f t="shared" si="310"/>
        <v/>
      </c>
      <c r="AA1153" s="308" t="b">
        <f t="shared" si="311"/>
        <v>1</v>
      </c>
      <c r="AB1153" s="308" t="str">
        <f t="shared" si="320"/>
        <v/>
      </c>
      <c r="AC1153" s="534" t="str">
        <f t="shared" si="321"/>
        <v/>
      </c>
      <c r="AD1153" s="752" t="str">
        <f t="shared" si="322"/>
        <v/>
      </c>
      <c r="AE1153" s="534" t="str">
        <f t="shared" si="323"/>
        <v/>
      </c>
      <c r="AF1153" s="752" t="str">
        <f t="shared" si="324"/>
        <v/>
      </c>
    </row>
    <row r="1154" spans="2:32" x14ac:dyDescent="0.25">
      <c r="B1154" s="721"/>
      <c r="C1154" s="531" t="str">
        <f>IFERROR(VLOOKUP(B1154,'מצבת ורישום גנים'!B:D,3,0),"")</f>
        <v/>
      </c>
      <c r="D1154" s="721"/>
      <c r="E1154" s="723"/>
      <c r="F1154" s="723"/>
      <c r="G1154" s="723"/>
      <c r="H1154" s="723"/>
      <c r="I1154" s="992" t="str">
        <f t="shared" si="325"/>
        <v/>
      </c>
      <c r="J1154" s="723"/>
      <c r="K1154" s="724"/>
      <c r="L1154" s="723"/>
      <c r="M1154" s="306" t="str">
        <f t="shared" si="312"/>
        <v/>
      </c>
      <c r="N1154" s="32" t="str">
        <f t="shared" si="313"/>
        <v/>
      </c>
      <c r="P1154" s="307" t="str">
        <f t="shared" si="314"/>
        <v/>
      </c>
      <c r="Q1154" s="307" t="str">
        <f t="shared" si="308"/>
        <v/>
      </c>
      <c r="R1154" s="307" t="str">
        <f t="shared" si="315"/>
        <v/>
      </c>
      <c r="S1154" s="307" t="str">
        <f t="shared" si="316"/>
        <v/>
      </c>
      <c r="T1154" s="307" t="str">
        <f t="shared" si="317"/>
        <v/>
      </c>
      <c r="U1154" s="307" t="str">
        <f t="shared" si="309"/>
        <v/>
      </c>
      <c r="V1154" s="723"/>
      <c r="X1154" s="308" t="str">
        <f t="shared" si="318"/>
        <v/>
      </c>
      <c r="Y1154" s="309" t="str">
        <f t="shared" si="319"/>
        <v/>
      </c>
      <c r="Z1154" s="308" t="str">
        <f t="shared" si="310"/>
        <v/>
      </c>
      <c r="AA1154" s="308" t="b">
        <f t="shared" si="311"/>
        <v>1</v>
      </c>
      <c r="AB1154" s="308" t="str">
        <f t="shared" si="320"/>
        <v/>
      </c>
      <c r="AC1154" s="534" t="str">
        <f t="shared" si="321"/>
        <v/>
      </c>
      <c r="AD1154" s="752" t="str">
        <f t="shared" si="322"/>
        <v/>
      </c>
      <c r="AE1154" s="534" t="str">
        <f t="shared" si="323"/>
        <v/>
      </c>
      <c r="AF1154" s="752" t="str">
        <f t="shared" si="324"/>
        <v/>
      </c>
    </row>
    <row r="1155" spans="2:32" x14ac:dyDescent="0.25">
      <c r="B1155" s="721"/>
      <c r="C1155" s="531" t="str">
        <f>IFERROR(VLOOKUP(B1155,'מצבת ורישום גנים'!B:D,3,0),"")</f>
        <v/>
      </c>
      <c r="D1155" s="721"/>
      <c r="E1155" s="723"/>
      <c r="F1155" s="723"/>
      <c r="G1155" s="723"/>
      <c r="H1155" s="723"/>
      <c r="I1155" s="992" t="str">
        <f t="shared" si="325"/>
        <v/>
      </c>
      <c r="J1155" s="723"/>
      <c r="K1155" s="724"/>
      <c r="L1155" s="723"/>
      <c r="M1155" s="306" t="str">
        <f t="shared" si="312"/>
        <v/>
      </c>
      <c r="N1155" s="32" t="str">
        <f t="shared" si="313"/>
        <v/>
      </c>
      <c r="P1155" s="307" t="str">
        <f t="shared" si="314"/>
        <v/>
      </c>
      <c r="Q1155" s="307" t="str">
        <f t="shared" si="308"/>
        <v/>
      </c>
      <c r="R1155" s="307" t="str">
        <f t="shared" si="315"/>
        <v/>
      </c>
      <c r="S1155" s="307" t="str">
        <f t="shared" si="316"/>
        <v/>
      </c>
      <c r="T1155" s="307" t="str">
        <f t="shared" si="317"/>
        <v/>
      </c>
      <c r="U1155" s="307" t="str">
        <f t="shared" si="309"/>
        <v/>
      </c>
      <c r="V1155" s="723"/>
      <c r="X1155" s="308" t="str">
        <f t="shared" si="318"/>
        <v/>
      </c>
      <c r="Y1155" s="309" t="str">
        <f t="shared" si="319"/>
        <v/>
      </c>
      <c r="Z1155" s="308" t="str">
        <f t="shared" si="310"/>
        <v/>
      </c>
      <c r="AA1155" s="308" t="b">
        <f t="shared" si="311"/>
        <v>1</v>
      </c>
      <c r="AB1155" s="308" t="str">
        <f t="shared" si="320"/>
        <v/>
      </c>
      <c r="AC1155" s="534" t="str">
        <f t="shared" si="321"/>
        <v/>
      </c>
      <c r="AD1155" s="752" t="str">
        <f t="shared" si="322"/>
        <v/>
      </c>
      <c r="AE1155" s="534" t="str">
        <f t="shared" si="323"/>
        <v/>
      </c>
      <c r="AF1155" s="752" t="str">
        <f t="shared" si="324"/>
        <v/>
      </c>
    </row>
    <row r="1156" spans="2:32" x14ac:dyDescent="0.25">
      <c r="B1156" s="721"/>
      <c r="C1156" s="531" t="str">
        <f>IFERROR(VLOOKUP(B1156,'מצבת ורישום גנים'!B:D,3,0),"")</f>
        <v/>
      </c>
      <c r="D1156" s="721"/>
      <c r="E1156" s="723"/>
      <c r="F1156" s="723"/>
      <c r="G1156" s="723"/>
      <c r="H1156" s="723"/>
      <c r="I1156" s="992" t="str">
        <f t="shared" si="325"/>
        <v/>
      </c>
      <c r="J1156" s="723"/>
      <c r="K1156" s="724"/>
      <c r="L1156" s="723"/>
      <c r="M1156" s="306" t="str">
        <f t="shared" si="312"/>
        <v/>
      </c>
      <c r="N1156" s="32" t="str">
        <f t="shared" si="313"/>
        <v/>
      </c>
      <c r="P1156" s="307" t="str">
        <f t="shared" si="314"/>
        <v/>
      </c>
      <c r="Q1156" s="307" t="str">
        <f t="shared" si="308"/>
        <v/>
      </c>
      <c r="R1156" s="307" t="str">
        <f t="shared" si="315"/>
        <v/>
      </c>
      <c r="S1156" s="307" t="str">
        <f t="shared" si="316"/>
        <v/>
      </c>
      <c r="T1156" s="307" t="str">
        <f t="shared" si="317"/>
        <v/>
      </c>
      <c r="U1156" s="307" t="str">
        <f t="shared" si="309"/>
        <v/>
      </c>
      <c r="V1156" s="723"/>
      <c r="X1156" s="308" t="str">
        <f t="shared" si="318"/>
        <v/>
      </c>
      <c r="Y1156" s="309" t="str">
        <f t="shared" si="319"/>
        <v/>
      </c>
      <c r="Z1156" s="308" t="str">
        <f t="shared" si="310"/>
        <v/>
      </c>
      <c r="AA1156" s="308" t="b">
        <f t="shared" si="311"/>
        <v>1</v>
      </c>
      <c r="AB1156" s="308" t="str">
        <f t="shared" si="320"/>
        <v/>
      </c>
      <c r="AC1156" s="534" t="str">
        <f t="shared" si="321"/>
        <v/>
      </c>
      <c r="AD1156" s="752" t="str">
        <f t="shared" si="322"/>
        <v/>
      </c>
      <c r="AE1156" s="534" t="str">
        <f t="shared" si="323"/>
        <v/>
      </c>
      <c r="AF1156" s="752" t="str">
        <f t="shared" si="324"/>
        <v/>
      </c>
    </row>
    <row r="1157" spans="2:32" x14ac:dyDescent="0.25">
      <c r="B1157" s="721"/>
      <c r="C1157" s="531" t="str">
        <f>IFERROR(VLOOKUP(B1157,'מצבת ורישום גנים'!B:D,3,0),"")</f>
        <v/>
      </c>
      <c r="D1157" s="721"/>
      <c r="E1157" s="723"/>
      <c r="F1157" s="723"/>
      <c r="G1157" s="723"/>
      <c r="H1157" s="723"/>
      <c r="I1157" s="992" t="str">
        <f t="shared" si="325"/>
        <v/>
      </c>
      <c r="J1157" s="723"/>
      <c r="K1157" s="724"/>
      <c r="L1157" s="723"/>
      <c r="M1157" s="306" t="str">
        <f t="shared" si="312"/>
        <v/>
      </c>
      <c r="N1157" s="32" t="str">
        <f t="shared" si="313"/>
        <v/>
      </c>
      <c r="P1157" s="307" t="str">
        <f t="shared" si="314"/>
        <v/>
      </c>
      <c r="Q1157" s="307" t="str">
        <f t="shared" si="308"/>
        <v/>
      </c>
      <c r="R1157" s="307" t="str">
        <f t="shared" si="315"/>
        <v/>
      </c>
      <c r="S1157" s="307" t="str">
        <f t="shared" si="316"/>
        <v/>
      </c>
      <c r="T1157" s="307" t="str">
        <f t="shared" si="317"/>
        <v/>
      </c>
      <c r="U1157" s="307" t="str">
        <f t="shared" si="309"/>
        <v/>
      </c>
      <c r="V1157" s="723"/>
      <c r="X1157" s="308" t="str">
        <f t="shared" si="318"/>
        <v/>
      </c>
      <c r="Y1157" s="309" t="str">
        <f t="shared" si="319"/>
        <v/>
      </c>
      <c r="Z1157" s="308" t="str">
        <f t="shared" si="310"/>
        <v/>
      </c>
      <c r="AA1157" s="308" t="b">
        <f t="shared" si="311"/>
        <v>1</v>
      </c>
      <c r="AB1157" s="308" t="str">
        <f t="shared" si="320"/>
        <v/>
      </c>
      <c r="AC1157" s="534" t="str">
        <f t="shared" si="321"/>
        <v/>
      </c>
      <c r="AD1157" s="752" t="str">
        <f t="shared" si="322"/>
        <v/>
      </c>
      <c r="AE1157" s="534" t="str">
        <f t="shared" si="323"/>
        <v/>
      </c>
      <c r="AF1157" s="752" t="str">
        <f t="shared" si="324"/>
        <v/>
      </c>
    </row>
    <row r="1158" spans="2:32" x14ac:dyDescent="0.25">
      <c r="B1158" s="721"/>
      <c r="C1158" s="531" t="str">
        <f>IFERROR(VLOOKUP(B1158,'מצבת ורישום גנים'!B:D,3,0),"")</f>
        <v/>
      </c>
      <c r="D1158" s="721"/>
      <c r="E1158" s="723"/>
      <c r="F1158" s="723"/>
      <c r="G1158" s="723"/>
      <c r="H1158" s="723"/>
      <c r="I1158" s="992" t="str">
        <f t="shared" si="325"/>
        <v/>
      </c>
      <c r="J1158" s="723"/>
      <c r="K1158" s="724"/>
      <c r="L1158" s="723"/>
      <c r="M1158" s="306" t="str">
        <f t="shared" si="312"/>
        <v/>
      </c>
      <c r="N1158" s="32" t="str">
        <f t="shared" si="313"/>
        <v/>
      </c>
      <c r="P1158" s="307" t="str">
        <f t="shared" si="314"/>
        <v/>
      </c>
      <c r="Q1158" s="307" t="str">
        <f t="shared" si="308"/>
        <v/>
      </c>
      <c r="R1158" s="307" t="str">
        <f t="shared" si="315"/>
        <v/>
      </c>
      <c r="S1158" s="307" t="str">
        <f t="shared" si="316"/>
        <v/>
      </c>
      <c r="T1158" s="307" t="str">
        <f t="shared" si="317"/>
        <v/>
      </c>
      <c r="U1158" s="307" t="str">
        <f t="shared" si="309"/>
        <v/>
      </c>
      <c r="V1158" s="723"/>
      <c r="X1158" s="308" t="str">
        <f t="shared" si="318"/>
        <v/>
      </c>
      <c r="Y1158" s="309" t="str">
        <f t="shared" si="319"/>
        <v/>
      </c>
      <c r="Z1158" s="308" t="str">
        <f t="shared" si="310"/>
        <v/>
      </c>
      <c r="AA1158" s="308" t="b">
        <f t="shared" si="311"/>
        <v>1</v>
      </c>
      <c r="AB1158" s="308" t="str">
        <f t="shared" si="320"/>
        <v/>
      </c>
      <c r="AC1158" s="534" t="str">
        <f t="shared" si="321"/>
        <v/>
      </c>
      <c r="AD1158" s="752" t="str">
        <f t="shared" si="322"/>
        <v/>
      </c>
      <c r="AE1158" s="534" t="str">
        <f t="shared" si="323"/>
        <v/>
      </c>
      <c r="AF1158" s="752" t="str">
        <f t="shared" si="324"/>
        <v/>
      </c>
    </row>
    <row r="1159" spans="2:32" x14ac:dyDescent="0.25">
      <c r="B1159" s="721"/>
      <c r="C1159" s="531" t="str">
        <f>IFERROR(VLOOKUP(B1159,'מצבת ורישום גנים'!B:D,3,0),"")</f>
        <v/>
      </c>
      <c r="D1159" s="721"/>
      <c r="E1159" s="723"/>
      <c r="F1159" s="723"/>
      <c r="G1159" s="723"/>
      <c r="H1159" s="723"/>
      <c r="I1159" s="992" t="str">
        <f t="shared" si="325"/>
        <v/>
      </c>
      <c r="J1159" s="723"/>
      <c r="K1159" s="724"/>
      <c r="L1159" s="723"/>
      <c r="M1159" s="306" t="str">
        <f t="shared" si="312"/>
        <v/>
      </c>
      <c r="N1159" s="32" t="str">
        <f t="shared" si="313"/>
        <v/>
      </c>
      <c r="P1159" s="307" t="str">
        <f t="shared" si="314"/>
        <v/>
      </c>
      <c r="Q1159" s="307" t="str">
        <f t="shared" si="308"/>
        <v/>
      </c>
      <c r="R1159" s="307" t="str">
        <f t="shared" si="315"/>
        <v/>
      </c>
      <c r="S1159" s="307" t="str">
        <f t="shared" si="316"/>
        <v/>
      </c>
      <c r="T1159" s="307" t="str">
        <f t="shared" si="317"/>
        <v/>
      </c>
      <c r="U1159" s="307" t="str">
        <f t="shared" si="309"/>
        <v/>
      </c>
      <c r="V1159" s="723"/>
      <c r="X1159" s="308" t="str">
        <f t="shared" si="318"/>
        <v/>
      </c>
      <c r="Y1159" s="309" t="str">
        <f t="shared" si="319"/>
        <v/>
      </c>
      <c r="Z1159" s="308" t="str">
        <f t="shared" si="310"/>
        <v/>
      </c>
      <c r="AA1159" s="308" t="b">
        <f t="shared" si="311"/>
        <v>1</v>
      </c>
      <c r="AB1159" s="308" t="str">
        <f t="shared" si="320"/>
        <v/>
      </c>
      <c r="AC1159" s="534" t="str">
        <f t="shared" si="321"/>
        <v/>
      </c>
      <c r="AD1159" s="752" t="str">
        <f t="shared" si="322"/>
        <v/>
      </c>
      <c r="AE1159" s="534" t="str">
        <f t="shared" si="323"/>
        <v/>
      </c>
      <c r="AF1159" s="752" t="str">
        <f t="shared" si="324"/>
        <v/>
      </c>
    </row>
    <row r="1160" spans="2:32" x14ac:dyDescent="0.25">
      <c r="B1160" s="721"/>
      <c r="C1160" s="531" t="str">
        <f>IFERROR(VLOOKUP(B1160,'מצבת ורישום גנים'!B:D,3,0),"")</f>
        <v/>
      </c>
      <c r="D1160" s="721"/>
      <c r="E1160" s="723"/>
      <c r="F1160" s="723"/>
      <c r="G1160" s="723"/>
      <c r="H1160" s="723"/>
      <c r="I1160" s="992" t="str">
        <f t="shared" si="325"/>
        <v/>
      </c>
      <c r="J1160" s="723"/>
      <c r="K1160" s="724"/>
      <c r="L1160" s="723"/>
      <c r="M1160" s="306" t="str">
        <f t="shared" si="312"/>
        <v/>
      </c>
      <c r="N1160" s="32" t="str">
        <f t="shared" si="313"/>
        <v/>
      </c>
      <c r="P1160" s="307" t="str">
        <f t="shared" si="314"/>
        <v/>
      </c>
      <c r="Q1160" s="307" t="str">
        <f t="shared" si="308"/>
        <v/>
      </c>
      <c r="R1160" s="307" t="str">
        <f t="shared" si="315"/>
        <v/>
      </c>
      <c r="S1160" s="307" t="str">
        <f t="shared" si="316"/>
        <v/>
      </c>
      <c r="T1160" s="307" t="str">
        <f t="shared" si="317"/>
        <v/>
      </c>
      <c r="U1160" s="307" t="str">
        <f t="shared" si="309"/>
        <v/>
      </c>
      <c r="V1160" s="723"/>
      <c r="X1160" s="308" t="str">
        <f t="shared" si="318"/>
        <v/>
      </c>
      <c r="Y1160" s="309" t="str">
        <f t="shared" si="319"/>
        <v/>
      </c>
      <c r="Z1160" s="308" t="str">
        <f t="shared" si="310"/>
        <v/>
      </c>
      <c r="AA1160" s="308" t="b">
        <f t="shared" si="311"/>
        <v>1</v>
      </c>
      <c r="AB1160" s="308" t="str">
        <f t="shared" si="320"/>
        <v/>
      </c>
      <c r="AC1160" s="534" t="str">
        <f t="shared" si="321"/>
        <v/>
      </c>
      <c r="AD1160" s="752" t="str">
        <f t="shared" si="322"/>
        <v/>
      </c>
      <c r="AE1160" s="534" t="str">
        <f t="shared" si="323"/>
        <v/>
      </c>
      <c r="AF1160" s="752" t="str">
        <f t="shared" si="324"/>
        <v/>
      </c>
    </row>
    <row r="1161" spans="2:32" x14ac:dyDescent="0.25">
      <c r="B1161" s="721"/>
      <c r="C1161" s="531" t="str">
        <f>IFERROR(VLOOKUP(B1161,'מצבת ורישום גנים'!B:D,3,0),"")</f>
        <v/>
      </c>
      <c r="D1161" s="721"/>
      <c r="E1161" s="723"/>
      <c r="F1161" s="723"/>
      <c r="G1161" s="723"/>
      <c r="H1161" s="723"/>
      <c r="I1161" s="992" t="str">
        <f t="shared" si="325"/>
        <v/>
      </c>
      <c r="J1161" s="723"/>
      <c r="K1161" s="724"/>
      <c r="L1161" s="723"/>
      <c r="M1161" s="306" t="str">
        <f t="shared" si="312"/>
        <v/>
      </c>
      <c r="N1161" s="32" t="str">
        <f t="shared" si="313"/>
        <v/>
      </c>
      <c r="P1161" s="307" t="str">
        <f t="shared" si="314"/>
        <v/>
      </c>
      <c r="Q1161" s="307" t="str">
        <f t="shared" si="308"/>
        <v/>
      </c>
      <c r="R1161" s="307" t="str">
        <f t="shared" si="315"/>
        <v/>
      </c>
      <c r="S1161" s="307" t="str">
        <f t="shared" si="316"/>
        <v/>
      </c>
      <c r="T1161" s="307" t="str">
        <f t="shared" si="317"/>
        <v/>
      </c>
      <c r="U1161" s="307" t="str">
        <f t="shared" si="309"/>
        <v/>
      </c>
      <c r="V1161" s="723"/>
      <c r="X1161" s="308" t="str">
        <f t="shared" si="318"/>
        <v/>
      </c>
      <c r="Y1161" s="309" t="str">
        <f t="shared" si="319"/>
        <v/>
      </c>
      <c r="Z1161" s="308" t="str">
        <f t="shared" si="310"/>
        <v/>
      </c>
      <c r="AA1161" s="308" t="b">
        <f t="shared" si="311"/>
        <v>1</v>
      </c>
      <c r="AB1161" s="308" t="str">
        <f t="shared" si="320"/>
        <v/>
      </c>
      <c r="AC1161" s="534" t="str">
        <f t="shared" si="321"/>
        <v/>
      </c>
      <c r="AD1161" s="752" t="str">
        <f t="shared" si="322"/>
        <v/>
      </c>
      <c r="AE1161" s="534" t="str">
        <f t="shared" si="323"/>
        <v/>
      </c>
      <c r="AF1161" s="752" t="str">
        <f t="shared" si="324"/>
        <v/>
      </c>
    </row>
    <row r="1162" spans="2:32" x14ac:dyDescent="0.25">
      <c r="B1162" s="721"/>
      <c r="C1162" s="531" t="str">
        <f>IFERROR(VLOOKUP(B1162,'מצבת ורישום גנים'!B:D,3,0),"")</f>
        <v/>
      </c>
      <c r="D1162" s="721"/>
      <c r="E1162" s="723"/>
      <c r="F1162" s="723"/>
      <c r="G1162" s="723"/>
      <c r="H1162" s="723"/>
      <c r="I1162" s="992" t="str">
        <f t="shared" si="325"/>
        <v/>
      </c>
      <c r="J1162" s="723"/>
      <c r="K1162" s="724"/>
      <c r="L1162" s="723"/>
      <c r="M1162" s="306" t="str">
        <f t="shared" si="312"/>
        <v/>
      </c>
      <c r="N1162" s="32" t="str">
        <f t="shared" si="313"/>
        <v/>
      </c>
      <c r="P1162" s="307" t="str">
        <f t="shared" si="314"/>
        <v/>
      </c>
      <c r="Q1162" s="307" t="str">
        <f t="shared" si="308"/>
        <v/>
      </c>
      <c r="R1162" s="307" t="str">
        <f t="shared" si="315"/>
        <v/>
      </c>
      <c r="S1162" s="307" t="str">
        <f t="shared" si="316"/>
        <v/>
      </c>
      <c r="T1162" s="307" t="str">
        <f t="shared" si="317"/>
        <v/>
      </c>
      <c r="U1162" s="307" t="str">
        <f t="shared" si="309"/>
        <v/>
      </c>
      <c r="V1162" s="723"/>
      <c r="X1162" s="308" t="str">
        <f t="shared" si="318"/>
        <v/>
      </c>
      <c r="Y1162" s="309" t="str">
        <f t="shared" si="319"/>
        <v/>
      </c>
      <c r="Z1162" s="308" t="str">
        <f t="shared" si="310"/>
        <v/>
      </c>
      <c r="AA1162" s="308" t="b">
        <f t="shared" si="311"/>
        <v>1</v>
      </c>
      <c r="AB1162" s="308" t="str">
        <f t="shared" si="320"/>
        <v/>
      </c>
      <c r="AC1162" s="534" t="str">
        <f t="shared" si="321"/>
        <v/>
      </c>
      <c r="AD1162" s="752" t="str">
        <f t="shared" si="322"/>
        <v/>
      </c>
      <c r="AE1162" s="534" t="str">
        <f t="shared" si="323"/>
        <v/>
      </c>
      <c r="AF1162" s="752" t="str">
        <f t="shared" si="324"/>
        <v/>
      </c>
    </row>
    <row r="1163" spans="2:32" x14ac:dyDescent="0.25">
      <c r="B1163" s="721"/>
      <c r="C1163" s="531" t="str">
        <f>IFERROR(VLOOKUP(B1163,'מצבת ורישום גנים'!B:D,3,0),"")</f>
        <v/>
      </c>
      <c r="D1163" s="721"/>
      <c r="E1163" s="723"/>
      <c r="F1163" s="723"/>
      <c r="G1163" s="723"/>
      <c r="H1163" s="723"/>
      <c r="I1163" s="992" t="str">
        <f t="shared" si="325"/>
        <v/>
      </c>
      <c r="J1163" s="723"/>
      <c r="K1163" s="724"/>
      <c r="L1163" s="723"/>
      <c r="M1163" s="306" t="str">
        <f t="shared" si="312"/>
        <v/>
      </c>
      <c r="N1163" s="32" t="str">
        <f t="shared" si="313"/>
        <v/>
      </c>
      <c r="P1163" s="307" t="str">
        <f t="shared" si="314"/>
        <v/>
      </c>
      <c r="Q1163" s="307" t="str">
        <f t="shared" si="308"/>
        <v/>
      </c>
      <c r="R1163" s="307" t="str">
        <f t="shared" si="315"/>
        <v/>
      </c>
      <c r="S1163" s="307" t="str">
        <f t="shared" si="316"/>
        <v/>
      </c>
      <c r="T1163" s="307" t="str">
        <f t="shared" si="317"/>
        <v/>
      </c>
      <c r="U1163" s="307" t="str">
        <f t="shared" si="309"/>
        <v/>
      </c>
      <c r="V1163" s="723"/>
      <c r="X1163" s="308" t="str">
        <f t="shared" si="318"/>
        <v/>
      </c>
      <c r="Y1163" s="309" t="str">
        <f t="shared" si="319"/>
        <v/>
      </c>
      <c r="Z1163" s="308" t="str">
        <f t="shared" si="310"/>
        <v/>
      </c>
      <c r="AA1163" s="308" t="b">
        <f t="shared" si="311"/>
        <v>1</v>
      </c>
      <c r="AB1163" s="308" t="str">
        <f t="shared" si="320"/>
        <v/>
      </c>
      <c r="AC1163" s="534" t="str">
        <f t="shared" si="321"/>
        <v/>
      </c>
      <c r="AD1163" s="752" t="str">
        <f t="shared" si="322"/>
        <v/>
      </c>
      <c r="AE1163" s="534" t="str">
        <f t="shared" si="323"/>
        <v/>
      </c>
      <c r="AF1163" s="752" t="str">
        <f t="shared" si="324"/>
        <v/>
      </c>
    </row>
    <row r="1164" spans="2:32" x14ac:dyDescent="0.25">
      <c r="B1164" s="721"/>
      <c r="C1164" s="531" t="str">
        <f>IFERROR(VLOOKUP(B1164,'מצבת ורישום גנים'!B:D,3,0),"")</f>
        <v/>
      </c>
      <c r="D1164" s="721"/>
      <c r="E1164" s="723"/>
      <c r="F1164" s="723"/>
      <c r="G1164" s="723"/>
      <c r="H1164" s="723"/>
      <c r="I1164" s="992" t="str">
        <f t="shared" si="325"/>
        <v/>
      </c>
      <c r="J1164" s="723"/>
      <c r="K1164" s="724"/>
      <c r="L1164" s="723"/>
      <c r="M1164" s="306" t="str">
        <f t="shared" si="312"/>
        <v/>
      </c>
      <c r="N1164" s="32" t="str">
        <f t="shared" si="313"/>
        <v/>
      </c>
      <c r="P1164" s="307" t="str">
        <f t="shared" si="314"/>
        <v/>
      </c>
      <c r="Q1164" s="307" t="str">
        <f t="shared" si="308"/>
        <v/>
      </c>
      <c r="R1164" s="307" t="str">
        <f t="shared" si="315"/>
        <v/>
      </c>
      <c r="S1164" s="307" t="str">
        <f t="shared" si="316"/>
        <v/>
      </c>
      <c r="T1164" s="307" t="str">
        <f t="shared" si="317"/>
        <v/>
      </c>
      <c r="U1164" s="307" t="str">
        <f t="shared" si="309"/>
        <v/>
      </c>
      <c r="V1164" s="723"/>
      <c r="X1164" s="308" t="str">
        <f t="shared" si="318"/>
        <v/>
      </c>
      <c r="Y1164" s="309" t="str">
        <f t="shared" si="319"/>
        <v/>
      </c>
      <c r="Z1164" s="308" t="str">
        <f t="shared" si="310"/>
        <v/>
      </c>
      <c r="AA1164" s="308" t="b">
        <f t="shared" si="311"/>
        <v>1</v>
      </c>
      <c r="AB1164" s="308" t="str">
        <f t="shared" si="320"/>
        <v/>
      </c>
      <c r="AC1164" s="534" t="str">
        <f t="shared" si="321"/>
        <v/>
      </c>
      <c r="AD1164" s="752" t="str">
        <f t="shared" si="322"/>
        <v/>
      </c>
      <c r="AE1164" s="534" t="str">
        <f t="shared" si="323"/>
        <v/>
      </c>
      <c r="AF1164" s="752" t="str">
        <f t="shared" si="324"/>
        <v/>
      </c>
    </row>
    <row r="1165" spans="2:32" x14ac:dyDescent="0.25">
      <c r="B1165" s="721"/>
      <c r="C1165" s="531" t="str">
        <f>IFERROR(VLOOKUP(B1165,'מצבת ורישום גנים'!B:D,3,0),"")</f>
        <v/>
      </c>
      <c r="D1165" s="721"/>
      <c r="E1165" s="723"/>
      <c r="F1165" s="723"/>
      <c r="G1165" s="723"/>
      <c r="H1165" s="723"/>
      <c r="I1165" s="992" t="str">
        <f t="shared" si="325"/>
        <v/>
      </c>
      <c r="J1165" s="723"/>
      <c r="K1165" s="724"/>
      <c r="L1165" s="723"/>
      <c r="M1165" s="306" t="str">
        <f t="shared" si="312"/>
        <v/>
      </c>
      <c r="N1165" s="32" t="str">
        <f t="shared" si="313"/>
        <v/>
      </c>
      <c r="P1165" s="307" t="str">
        <f t="shared" si="314"/>
        <v/>
      </c>
      <c r="Q1165" s="307" t="str">
        <f t="shared" si="308"/>
        <v/>
      </c>
      <c r="R1165" s="307" t="str">
        <f t="shared" si="315"/>
        <v/>
      </c>
      <c r="S1165" s="307" t="str">
        <f t="shared" si="316"/>
        <v/>
      </c>
      <c r="T1165" s="307" t="str">
        <f t="shared" si="317"/>
        <v/>
      </c>
      <c r="U1165" s="307" t="str">
        <f t="shared" si="309"/>
        <v/>
      </c>
      <c r="V1165" s="723"/>
      <c r="X1165" s="308" t="str">
        <f t="shared" si="318"/>
        <v/>
      </c>
      <c r="Y1165" s="309" t="str">
        <f t="shared" si="319"/>
        <v/>
      </c>
      <c r="Z1165" s="308" t="str">
        <f t="shared" si="310"/>
        <v/>
      </c>
      <c r="AA1165" s="308" t="b">
        <f t="shared" si="311"/>
        <v>1</v>
      </c>
      <c r="AB1165" s="308" t="str">
        <f t="shared" si="320"/>
        <v/>
      </c>
      <c r="AC1165" s="534" t="str">
        <f t="shared" si="321"/>
        <v/>
      </c>
      <c r="AD1165" s="752" t="str">
        <f t="shared" si="322"/>
        <v/>
      </c>
      <c r="AE1165" s="534" t="str">
        <f t="shared" si="323"/>
        <v/>
      </c>
      <c r="AF1165" s="752" t="str">
        <f t="shared" si="324"/>
        <v/>
      </c>
    </row>
    <row r="1166" spans="2:32" x14ac:dyDescent="0.25">
      <c r="B1166" s="721"/>
      <c r="C1166" s="531" t="str">
        <f>IFERROR(VLOOKUP(B1166,'מצבת ורישום גנים'!B:D,3,0),"")</f>
        <v/>
      </c>
      <c r="D1166" s="721"/>
      <c r="E1166" s="723"/>
      <c r="F1166" s="723"/>
      <c r="G1166" s="723"/>
      <c r="H1166" s="723"/>
      <c r="I1166" s="992" t="str">
        <f t="shared" si="325"/>
        <v/>
      </c>
      <c r="J1166" s="723"/>
      <c r="K1166" s="724"/>
      <c r="L1166" s="723"/>
      <c r="M1166" s="306" t="str">
        <f t="shared" si="312"/>
        <v/>
      </c>
      <c r="N1166" s="32" t="str">
        <f t="shared" si="313"/>
        <v/>
      </c>
      <c r="P1166" s="307" t="str">
        <f t="shared" si="314"/>
        <v/>
      </c>
      <c r="Q1166" s="307" t="str">
        <f t="shared" si="308"/>
        <v/>
      </c>
      <c r="R1166" s="307" t="str">
        <f t="shared" si="315"/>
        <v/>
      </c>
      <c r="S1166" s="307" t="str">
        <f t="shared" si="316"/>
        <v/>
      </c>
      <c r="T1166" s="307" t="str">
        <f t="shared" si="317"/>
        <v/>
      </c>
      <c r="U1166" s="307" t="str">
        <f t="shared" si="309"/>
        <v/>
      </c>
      <c r="V1166" s="723"/>
      <c r="X1166" s="308" t="str">
        <f t="shared" si="318"/>
        <v/>
      </c>
      <c r="Y1166" s="309" t="str">
        <f t="shared" si="319"/>
        <v/>
      </c>
      <c r="Z1166" s="308" t="str">
        <f t="shared" si="310"/>
        <v/>
      </c>
      <c r="AA1166" s="308" t="b">
        <f t="shared" si="311"/>
        <v>1</v>
      </c>
      <c r="AB1166" s="308" t="str">
        <f t="shared" si="320"/>
        <v/>
      </c>
      <c r="AC1166" s="534" t="str">
        <f t="shared" si="321"/>
        <v/>
      </c>
      <c r="AD1166" s="752" t="str">
        <f t="shared" si="322"/>
        <v/>
      </c>
      <c r="AE1166" s="534" t="str">
        <f t="shared" si="323"/>
        <v/>
      </c>
      <c r="AF1166" s="752" t="str">
        <f t="shared" si="324"/>
        <v/>
      </c>
    </row>
    <row r="1167" spans="2:32" x14ac:dyDescent="0.25">
      <c r="B1167" s="721"/>
      <c r="C1167" s="531" t="str">
        <f>IFERROR(VLOOKUP(B1167,'מצבת ורישום גנים'!B:D,3,0),"")</f>
        <v/>
      </c>
      <c r="D1167" s="721"/>
      <c r="E1167" s="723"/>
      <c r="F1167" s="723"/>
      <c r="G1167" s="723"/>
      <c r="H1167" s="723"/>
      <c r="I1167" s="992" t="str">
        <f t="shared" si="325"/>
        <v/>
      </c>
      <c r="J1167" s="723"/>
      <c r="K1167" s="724"/>
      <c r="L1167" s="723"/>
      <c r="M1167" s="306" t="str">
        <f t="shared" si="312"/>
        <v/>
      </c>
      <c r="N1167" s="32" t="str">
        <f t="shared" si="313"/>
        <v/>
      </c>
      <c r="P1167" s="307" t="str">
        <f t="shared" si="314"/>
        <v/>
      </c>
      <c r="Q1167" s="307" t="str">
        <f t="shared" si="308"/>
        <v/>
      </c>
      <c r="R1167" s="307" t="str">
        <f t="shared" si="315"/>
        <v/>
      </c>
      <c r="S1167" s="307" t="str">
        <f t="shared" si="316"/>
        <v/>
      </c>
      <c r="T1167" s="307" t="str">
        <f t="shared" si="317"/>
        <v/>
      </c>
      <c r="U1167" s="307" t="str">
        <f t="shared" si="309"/>
        <v/>
      </c>
      <c r="V1167" s="723"/>
      <c r="X1167" s="308" t="str">
        <f t="shared" si="318"/>
        <v/>
      </c>
      <c r="Y1167" s="309" t="str">
        <f t="shared" si="319"/>
        <v/>
      </c>
      <c r="Z1167" s="308" t="str">
        <f t="shared" si="310"/>
        <v/>
      </c>
      <c r="AA1167" s="308" t="b">
        <f t="shared" si="311"/>
        <v>1</v>
      </c>
      <c r="AB1167" s="308" t="str">
        <f t="shared" si="320"/>
        <v/>
      </c>
      <c r="AC1167" s="534" t="str">
        <f t="shared" si="321"/>
        <v/>
      </c>
      <c r="AD1167" s="752" t="str">
        <f t="shared" si="322"/>
        <v/>
      </c>
      <c r="AE1167" s="534" t="str">
        <f t="shared" si="323"/>
        <v/>
      </c>
      <c r="AF1167" s="752" t="str">
        <f t="shared" si="324"/>
        <v/>
      </c>
    </row>
    <row r="1168" spans="2:32" x14ac:dyDescent="0.25">
      <c r="B1168" s="721"/>
      <c r="C1168" s="531" t="str">
        <f>IFERROR(VLOOKUP(B1168,'מצבת ורישום גנים'!B:D,3,0),"")</f>
        <v/>
      </c>
      <c r="D1168" s="721"/>
      <c r="E1168" s="723"/>
      <c r="F1168" s="723"/>
      <c r="G1168" s="723"/>
      <c r="H1168" s="723"/>
      <c r="I1168" s="992" t="str">
        <f t="shared" si="325"/>
        <v/>
      </c>
      <c r="J1168" s="723"/>
      <c r="K1168" s="724"/>
      <c r="L1168" s="723"/>
      <c r="M1168" s="306" t="str">
        <f t="shared" si="312"/>
        <v/>
      </c>
      <c r="N1168" s="32" t="str">
        <f t="shared" si="313"/>
        <v/>
      </c>
      <c r="P1168" s="307" t="str">
        <f t="shared" si="314"/>
        <v/>
      </c>
      <c r="Q1168" s="307" t="str">
        <f t="shared" ref="Q1168:Q1231" si="326">IF(J1168="","",IFERROR(IF(OR(H1168="גננת",H1168="מורה",H1168="רכז",H1168="רכזת גן",H1168="רכז גן",H1168="רכז בית ספר",H1168="רכזת בית ספר"),IF(J1168&gt;=75,"תקין","לא תקין"),IF(H1168="סייעת ממשיכה",IF(J1168&gt;=30,"תקין","לא תקין"),IF(H1168="סייעת רפואית/אישית",IF(J1168&gt;=12.5,"תקין","לא תקין"),IF(H1168="סייעת חדשה",IF(J1168&gt;=37,"תקין","לא תקין"),IF(OR(H1168&lt;&gt;"מורה",H1168&lt;&gt;"גננת",H1168&lt;&gt;"סייעת"),IF(J1168&gt;=30.61,"תקין","לא תקין"),"לא תקין"))))),""))</f>
        <v/>
      </c>
      <c r="R1168" s="307" t="str">
        <f t="shared" si="315"/>
        <v/>
      </c>
      <c r="S1168" s="307" t="str">
        <f t="shared" si="316"/>
        <v/>
      </c>
      <c r="T1168" s="307" t="str">
        <f t="shared" si="317"/>
        <v/>
      </c>
      <c r="U1168" s="307" t="str">
        <f t="shared" ref="U1168:U1231" si="327">IF(D1168="","",IF(Z1168&gt;1,IF(SUMIF(D:D,D1168,L:L)&gt;90,"לא תקין","תקין"),"תקין"))</f>
        <v/>
      </c>
      <c r="V1168" s="723"/>
      <c r="X1168" s="308" t="str">
        <f t="shared" si="318"/>
        <v/>
      </c>
      <c r="Y1168" s="309" t="str">
        <f t="shared" si="319"/>
        <v/>
      </c>
      <c r="Z1168" s="308" t="str">
        <f t="shared" ref="Z1168:Z1231" si="328">IF(D1168="","",COUNTIF(D:D,D1168))</f>
        <v/>
      </c>
      <c r="AA1168" s="308" t="b">
        <f t="shared" ref="AA1168:AA1231" si="329">MOD(MID(REPT(0,9-LEN(D1168))&amp;D1168,1,1)+MID("0246813579",MID(REPT(0,9-LEN(D1168))&amp;D1168,2,1)+1,1)+MID(REPT(0,9-LEN(D1168))&amp;D1168,3,1)+MID("0246813579",MID(REPT(0,9-LEN(D1168))&amp;D1168,4,1)+1,1)+MID(REPT(0,9-LEN(D1168))&amp;D1168,5,1)+MID("0246813579",MID(REPT(0,9-LEN(D1168))&amp;D1168,6,1)+1,1)+MID(REPT(0,9-LEN(D1168))&amp;D1168,7,1)+MID("0246813579",MID(REPT(0,9-LEN(D1168))&amp;D1168,8,1)+1,1)+MID(REPT(0,9-LEN(D1168))&amp;D1168,9,1),10)=0</f>
        <v>1</v>
      </c>
      <c r="AB1168" s="308" t="str">
        <f t="shared" si="320"/>
        <v/>
      </c>
      <c r="AC1168" s="534" t="str">
        <f t="shared" si="321"/>
        <v/>
      </c>
      <c r="AD1168" s="752" t="str">
        <f t="shared" si="322"/>
        <v/>
      </c>
      <c r="AE1168" s="534" t="str">
        <f t="shared" si="323"/>
        <v/>
      </c>
      <c r="AF1168" s="752" t="str">
        <f t="shared" si="324"/>
        <v/>
      </c>
    </row>
    <row r="1169" spans="2:32" x14ac:dyDescent="0.25">
      <c r="B1169" s="721"/>
      <c r="C1169" s="531" t="str">
        <f>IFERROR(VLOOKUP(B1169,'מצבת ורישום גנים'!B:D,3,0),"")</f>
        <v/>
      </c>
      <c r="D1169" s="721"/>
      <c r="E1169" s="723"/>
      <c r="F1169" s="723"/>
      <c r="G1169" s="723"/>
      <c r="H1169" s="723"/>
      <c r="I1169" s="992" t="str">
        <f t="shared" si="325"/>
        <v/>
      </c>
      <c r="J1169" s="723"/>
      <c r="K1169" s="724"/>
      <c r="L1169" s="723"/>
      <c r="M1169" s="306" t="str">
        <f t="shared" ref="M1169:M1232" si="330">IF(AND(L1169&gt;0,K1169&gt;0),K1169*L1169,"")</f>
        <v/>
      </c>
      <c r="N1169" s="32" t="str">
        <f t="shared" ref="N1169:N1232" si="331">TEXT(LEFT(H1169,2),0)</f>
        <v/>
      </c>
      <c r="P1169" s="307" t="str">
        <f t="shared" ref="P1169:P1232" si="332">IF(D1169="","",IF(AA1169=FALSE,"לא תקין","תקין"))</f>
        <v/>
      </c>
      <c r="Q1169" s="307" t="str">
        <f t="shared" si="326"/>
        <v/>
      </c>
      <c r="R1169" s="307" t="str">
        <f t="shared" ref="R1169:R1232" si="333">IF(K1169="","",IF(OR(Y1169&lt;100%,Y1169&gt;140%),"לא תקין","תקין"))</f>
        <v/>
      </c>
      <c r="S1169" s="307" t="str">
        <f t="shared" ref="S1169:S1232" si="334">IF(J1169="","",IFERROR(IF(J1169&gt;120,"לא תקין","תקין"),""))</f>
        <v/>
      </c>
      <c r="T1169" s="307" t="str">
        <f t="shared" ref="T1169:T1232" si="335">IF(L1169="","",IF(H1169="","יש להזין איש צוות",IF(OR(H1169="מורה",H1169="גננת",H1169="רכז גן",H1169="רכזת גן",H1169="סייעת ממשיכה",H1169="סייעת חדשה",H1169="מדצית",H1169="מדצ",H1169="מדריך",H1169="מדריכה",H1169="תוספת כח אדם"),IF(L1169&lt;=90,"תקין","לא תקין"),IF(OR(H1169="רכז בית ספר",H1169="רכזת תכנית בבית הספר",H1169="רכזת בית ספר"),IF(L1169&lt;=114,"תקין","לא תקין"),IF(OR(H1169="סגנית רכזת מעל 150",H1169="סגן רכז"),IF(L1169&lt;=93,"תקין","לא תקין"),"לא תקין")))))</f>
        <v/>
      </c>
      <c r="U1169" s="307" t="str">
        <f t="shared" si="327"/>
        <v/>
      </c>
      <c r="V1169" s="723"/>
      <c r="X1169" s="308" t="str">
        <f t="shared" ref="X1169:X1232" si="336">IF(M1169="","",IF(OR(R1169="לא תקין",S1169="לא תקין",T1169="לא תקין",,U1169="לא תקין"),"לא תקין","תקין"))</f>
        <v/>
      </c>
      <c r="Y1169" s="309" t="str">
        <f t="shared" ref="Y1169:Y1232" si="337">IFERROR(IF(J1169="","",K1169/J1169),"")</f>
        <v/>
      </c>
      <c r="Z1169" s="308" t="str">
        <f t="shared" si="328"/>
        <v/>
      </c>
      <c r="AA1169" s="308" t="b">
        <f t="shared" si="329"/>
        <v>1</v>
      </c>
      <c r="AB1169" s="308" t="str">
        <f t="shared" ref="AB1169:AB1232" si="338">IF(H1169="גננת",IF(J1169&lt;75,"לא תקין","תקין"),"")</f>
        <v/>
      </c>
      <c r="AC1169" s="534" t="str">
        <f t="shared" ref="AC1169:AC1232" si="339">IF(B1169&lt;&gt;"",B1169&amp;H1169,"")</f>
        <v/>
      </c>
      <c r="AD1169" s="752" t="str">
        <f t="shared" ref="AD1169:AD1232" si="340">M1169</f>
        <v/>
      </c>
      <c r="AE1169" s="534" t="str">
        <f t="shared" ref="AE1169:AE1232" si="341">IF(B1169&lt;&gt;"",B1169&amp;LEFT(H1169,5),"")</f>
        <v/>
      </c>
      <c r="AF1169" s="752" t="str">
        <f t="shared" ref="AF1169:AF1232" si="342">M1169</f>
        <v/>
      </c>
    </row>
    <row r="1170" spans="2:32" x14ac:dyDescent="0.25">
      <c r="B1170" s="721"/>
      <c r="C1170" s="531" t="str">
        <f>IFERROR(VLOOKUP(B1170,'מצבת ורישום גנים'!B:D,3,0),"")</f>
        <v/>
      </c>
      <c r="D1170" s="721"/>
      <c r="E1170" s="723"/>
      <c r="F1170" s="723"/>
      <c r="G1170" s="723"/>
      <c r="H1170" s="723"/>
      <c r="I1170" s="992" t="str">
        <f t="shared" ref="I1170:I1233" si="343">SUBSTITUTE(IFERROR(IF(H1170="מדצ","מדצ/ית",IF(OR(H1170="סייעת ממשיכה",H1170="סייעת חדשה",H1170="סייעת רפואית/אישית"),"סייעת",IF(H1170="רכזת גן","רכזת גן"))),""),"FALSE","")</f>
        <v/>
      </c>
      <c r="J1170" s="723"/>
      <c r="K1170" s="724"/>
      <c r="L1170" s="723"/>
      <c r="M1170" s="306" t="str">
        <f t="shared" si="330"/>
        <v/>
      </c>
      <c r="N1170" s="32" t="str">
        <f t="shared" si="331"/>
        <v/>
      </c>
      <c r="P1170" s="307" t="str">
        <f t="shared" si="332"/>
        <v/>
      </c>
      <c r="Q1170" s="307" t="str">
        <f t="shared" si="326"/>
        <v/>
      </c>
      <c r="R1170" s="307" t="str">
        <f t="shared" si="333"/>
        <v/>
      </c>
      <c r="S1170" s="307" t="str">
        <f t="shared" si="334"/>
        <v/>
      </c>
      <c r="T1170" s="307" t="str">
        <f t="shared" si="335"/>
        <v/>
      </c>
      <c r="U1170" s="307" t="str">
        <f t="shared" si="327"/>
        <v/>
      </c>
      <c r="V1170" s="723"/>
      <c r="X1170" s="308" t="str">
        <f t="shared" si="336"/>
        <v/>
      </c>
      <c r="Y1170" s="309" t="str">
        <f t="shared" si="337"/>
        <v/>
      </c>
      <c r="Z1170" s="308" t="str">
        <f t="shared" si="328"/>
        <v/>
      </c>
      <c r="AA1170" s="308" t="b">
        <f t="shared" si="329"/>
        <v>1</v>
      </c>
      <c r="AB1170" s="308" t="str">
        <f t="shared" si="338"/>
        <v/>
      </c>
      <c r="AC1170" s="534" t="str">
        <f t="shared" si="339"/>
        <v/>
      </c>
      <c r="AD1170" s="752" t="str">
        <f t="shared" si="340"/>
        <v/>
      </c>
      <c r="AE1170" s="534" t="str">
        <f t="shared" si="341"/>
        <v/>
      </c>
      <c r="AF1170" s="752" t="str">
        <f t="shared" si="342"/>
        <v/>
      </c>
    </row>
    <row r="1171" spans="2:32" x14ac:dyDescent="0.25">
      <c r="B1171" s="721"/>
      <c r="C1171" s="531" t="str">
        <f>IFERROR(VLOOKUP(B1171,'מצבת ורישום גנים'!B:D,3,0),"")</f>
        <v/>
      </c>
      <c r="D1171" s="721"/>
      <c r="E1171" s="723"/>
      <c r="F1171" s="723"/>
      <c r="G1171" s="723"/>
      <c r="H1171" s="723"/>
      <c r="I1171" s="992" t="str">
        <f t="shared" si="343"/>
        <v/>
      </c>
      <c r="J1171" s="723"/>
      <c r="K1171" s="724"/>
      <c r="L1171" s="723"/>
      <c r="M1171" s="306" t="str">
        <f t="shared" si="330"/>
        <v/>
      </c>
      <c r="N1171" s="32" t="str">
        <f t="shared" si="331"/>
        <v/>
      </c>
      <c r="P1171" s="307" t="str">
        <f t="shared" si="332"/>
        <v/>
      </c>
      <c r="Q1171" s="307" t="str">
        <f t="shared" si="326"/>
        <v/>
      </c>
      <c r="R1171" s="307" t="str">
        <f t="shared" si="333"/>
        <v/>
      </c>
      <c r="S1171" s="307" t="str">
        <f t="shared" si="334"/>
        <v/>
      </c>
      <c r="T1171" s="307" t="str">
        <f t="shared" si="335"/>
        <v/>
      </c>
      <c r="U1171" s="307" t="str">
        <f t="shared" si="327"/>
        <v/>
      </c>
      <c r="V1171" s="723"/>
      <c r="X1171" s="308" t="str">
        <f t="shared" si="336"/>
        <v/>
      </c>
      <c r="Y1171" s="309" t="str">
        <f t="shared" si="337"/>
        <v/>
      </c>
      <c r="Z1171" s="308" t="str">
        <f t="shared" si="328"/>
        <v/>
      </c>
      <c r="AA1171" s="308" t="b">
        <f t="shared" si="329"/>
        <v>1</v>
      </c>
      <c r="AB1171" s="308" t="str">
        <f t="shared" si="338"/>
        <v/>
      </c>
      <c r="AC1171" s="534" t="str">
        <f t="shared" si="339"/>
        <v/>
      </c>
      <c r="AD1171" s="752" t="str">
        <f t="shared" si="340"/>
        <v/>
      </c>
      <c r="AE1171" s="534" t="str">
        <f t="shared" si="341"/>
        <v/>
      </c>
      <c r="AF1171" s="752" t="str">
        <f t="shared" si="342"/>
        <v/>
      </c>
    </row>
    <row r="1172" spans="2:32" x14ac:dyDescent="0.25">
      <c r="B1172" s="721"/>
      <c r="C1172" s="531" t="str">
        <f>IFERROR(VLOOKUP(B1172,'מצבת ורישום גנים'!B:D,3,0),"")</f>
        <v/>
      </c>
      <c r="D1172" s="721"/>
      <c r="E1172" s="723"/>
      <c r="F1172" s="723"/>
      <c r="G1172" s="723"/>
      <c r="H1172" s="723"/>
      <c r="I1172" s="992" t="str">
        <f t="shared" si="343"/>
        <v/>
      </c>
      <c r="J1172" s="723"/>
      <c r="K1172" s="724"/>
      <c r="L1172" s="723"/>
      <c r="M1172" s="306" t="str">
        <f t="shared" si="330"/>
        <v/>
      </c>
      <c r="N1172" s="32" t="str">
        <f t="shared" si="331"/>
        <v/>
      </c>
      <c r="P1172" s="307" t="str">
        <f t="shared" si="332"/>
        <v/>
      </c>
      <c r="Q1172" s="307" t="str">
        <f t="shared" si="326"/>
        <v/>
      </c>
      <c r="R1172" s="307" t="str">
        <f t="shared" si="333"/>
        <v/>
      </c>
      <c r="S1172" s="307" t="str">
        <f t="shared" si="334"/>
        <v/>
      </c>
      <c r="T1172" s="307" t="str">
        <f t="shared" si="335"/>
        <v/>
      </c>
      <c r="U1172" s="307" t="str">
        <f t="shared" si="327"/>
        <v/>
      </c>
      <c r="V1172" s="723"/>
      <c r="X1172" s="308" t="str">
        <f t="shared" si="336"/>
        <v/>
      </c>
      <c r="Y1172" s="309" t="str">
        <f t="shared" si="337"/>
        <v/>
      </c>
      <c r="Z1172" s="308" t="str">
        <f t="shared" si="328"/>
        <v/>
      </c>
      <c r="AA1172" s="308" t="b">
        <f t="shared" si="329"/>
        <v>1</v>
      </c>
      <c r="AB1172" s="308" t="str">
        <f t="shared" si="338"/>
        <v/>
      </c>
      <c r="AC1172" s="534" t="str">
        <f t="shared" si="339"/>
        <v/>
      </c>
      <c r="AD1172" s="752" t="str">
        <f t="shared" si="340"/>
        <v/>
      </c>
      <c r="AE1172" s="534" t="str">
        <f t="shared" si="341"/>
        <v/>
      </c>
      <c r="AF1172" s="752" t="str">
        <f t="shared" si="342"/>
        <v/>
      </c>
    </row>
    <row r="1173" spans="2:32" x14ac:dyDescent="0.25">
      <c r="B1173" s="721"/>
      <c r="C1173" s="531" t="str">
        <f>IFERROR(VLOOKUP(B1173,'מצבת ורישום גנים'!B:D,3,0),"")</f>
        <v/>
      </c>
      <c r="D1173" s="721"/>
      <c r="E1173" s="723"/>
      <c r="F1173" s="723"/>
      <c r="G1173" s="723"/>
      <c r="H1173" s="723"/>
      <c r="I1173" s="992" t="str">
        <f t="shared" si="343"/>
        <v/>
      </c>
      <c r="J1173" s="723"/>
      <c r="K1173" s="724"/>
      <c r="L1173" s="723"/>
      <c r="M1173" s="306" t="str">
        <f t="shared" si="330"/>
        <v/>
      </c>
      <c r="N1173" s="32" t="str">
        <f t="shared" si="331"/>
        <v/>
      </c>
      <c r="P1173" s="307" t="str">
        <f t="shared" si="332"/>
        <v/>
      </c>
      <c r="Q1173" s="307" t="str">
        <f t="shared" si="326"/>
        <v/>
      </c>
      <c r="R1173" s="307" t="str">
        <f t="shared" si="333"/>
        <v/>
      </c>
      <c r="S1173" s="307" t="str">
        <f t="shared" si="334"/>
        <v/>
      </c>
      <c r="T1173" s="307" t="str">
        <f t="shared" si="335"/>
        <v/>
      </c>
      <c r="U1173" s="307" t="str">
        <f t="shared" si="327"/>
        <v/>
      </c>
      <c r="V1173" s="723"/>
      <c r="X1173" s="308" t="str">
        <f t="shared" si="336"/>
        <v/>
      </c>
      <c r="Y1173" s="309" t="str">
        <f t="shared" si="337"/>
        <v/>
      </c>
      <c r="Z1173" s="308" t="str">
        <f t="shared" si="328"/>
        <v/>
      </c>
      <c r="AA1173" s="308" t="b">
        <f t="shared" si="329"/>
        <v>1</v>
      </c>
      <c r="AB1173" s="308" t="str">
        <f t="shared" si="338"/>
        <v/>
      </c>
      <c r="AC1173" s="534" t="str">
        <f t="shared" si="339"/>
        <v/>
      </c>
      <c r="AD1173" s="752" t="str">
        <f t="shared" si="340"/>
        <v/>
      </c>
      <c r="AE1173" s="534" t="str">
        <f t="shared" si="341"/>
        <v/>
      </c>
      <c r="AF1173" s="752" t="str">
        <f t="shared" si="342"/>
        <v/>
      </c>
    </row>
    <row r="1174" spans="2:32" x14ac:dyDescent="0.25">
      <c r="B1174" s="721"/>
      <c r="C1174" s="531" t="str">
        <f>IFERROR(VLOOKUP(B1174,'מצבת ורישום גנים'!B:D,3,0),"")</f>
        <v/>
      </c>
      <c r="D1174" s="721"/>
      <c r="E1174" s="723"/>
      <c r="F1174" s="723"/>
      <c r="G1174" s="723"/>
      <c r="H1174" s="723"/>
      <c r="I1174" s="992" t="str">
        <f t="shared" si="343"/>
        <v/>
      </c>
      <c r="J1174" s="723"/>
      <c r="K1174" s="724"/>
      <c r="L1174" s="723"/>
      <c r="M1174" s="306" t="str">
        <f t="shared" si="330"/>
        <v/>
      </c>
      <c r="N1174" s="32" t="str">
        <f t="shared" si="331"/>
        <v/>
      </c>
      <c r="P1174" s="307" t="str">
        <f t="shared" si="332"/>
        <v/>
      </c>
      <c r="Q1174" s="307" t="str">
        <f t="shared" si="326"/>
        <v/>
      </c>
      <c r="R1174" s="307" t="str">
        <f t="shared" si="333"/>
        <v/>
      </c>
      <c r="S1174" s="307" t="str">
        <f t="shared" si="334"/>
        <v/>
      </c>
      <c r="T1174" s="307" t="str">
        <f t="shared" si="335"/>
        <v/>
      </c>
      <c r="U1174" s="307" t="str">
        <f t="shared" si="327"/>
        <v/>
      </c>
      <c r="V1174" s="723"/>
      <c r="X1174" s="308" t="str">
        <f t="shared" si="336"/>
        <v/>
      </c>
      <c r="Y1174" s="309" t="str">
        <f t="shared" si="337"/>
        <v/>
      </c>
      <c r="Z1174" s="308" t="str">
        <f t="shared" si="328"/>
        <v/>
      </c>
      <c r="AA1174" s="308" t="b">
        <f t="shared" si="329"/>
        <v>1</v>
      </c>
      <c r="AB1174" s="308" t="str">
        <f t="shared" si="338"/>
        <v/>
      </c>
      <c r="AC1174" s="534" t="str">
        <f t="shared" si="339"/>
        <v/>
      </c>
      <c r="AD1174" s="752" t="str">
        <f t="shared" si="340"/>
        <v/>
      </c>
      <c r="AE1174" s="534" t="str">
        <f t="shared" si="341"/>
        <v/>
      </c>
      <c r="AF1174" s="752" t="str">
        <f t="shared" si="342"/>
        <v/>
      </c>
    </row>
    <row r="1175" spans="2:32" x14ac:dyDescent="0.25">
      <c r="B1175" s="721"/>
      <c r="C1175" s="531" t="str">
        <f>IFERROR(VLOOKUP(B1175,'מצבת ורישום גנים'!B:D,3,0),"")</f>
        <v/>
      </c>
      <c r="D1175" s="721"/>
      <c r="E1175" s="723"/>
      <c r="F1175" s="723"/>
      <c r="G1175" s="723"/>
      <c r="H1175" s="723"/>
      <c r="I1175" s="992" t="str">
        <f t="shared" si="343"/>
        <v/>
      </c>
      <c r="J1175" s="723"/>
      <c r="K1175" s="724"/>
      <c r="L1175" s="723"/>
      <c r="M1175" s="306" t="str">
        <f t="shared" si="330"/>
        <v/>
      </c>
      <c r="N1175" s="32" t="str">
        <f t="shared" si="331"/>
        <v/>
      </c>
      <c r="P1175" s="307" t="str">
        <f t="shared" si="332"/>
        <v/>
      </c>
      <c r="Q1175" s="307" t="str">
        <f t="shared" si="326"/>
        <v/>
      </c>
      <c r="R1175" s="307" t="str">
        <f t="shared" si="333"/>
        <v/>
      </c>
      <c r="S1175" s="307" t="str">
        <f t="shared" si="334"/>
        <v/>
      </c>
      <c r="T1175" s="307" t="str">
        <f t="shared" si="335"/>
        <v/>
      </c>
      <c r="U1175" s="307" t="str">
        <f t="shared" si="327"/>
        <v/>
      </c>
      <c r="V1175" s="723"/>
      <c r="X1175" s="308" t="str">
        <f t="shared" si="336"/>
        <v/>
      </c>
      <c r="Y1175" s="309" t="str">
        <f t="shared" si="337"/>
        <v/>
      </c>
      <c r="Z1175" s="308" t="str">
        <f t="shared" si="328"/>
        <v/>
      </c>
      <c r="AA1175" s="308" t="b">
        <f t="shared" si="329"/>
        <v>1</v>
      </c>
      <c r="AB1175" s="308" t="str">
        <f t="shared" si="338"/>
        <v/>
      </c>
      <c r="AC1175" s="534" t="str">
        <f t="shared" si="339"/>
        <v/>
      </c>
      <c r="AD1175" s="752" t="str">
        <f t="shared" si="340"/>
        <v/>
      </c>
      <c r="AE1175" s="534" t="str">
        <f t="shared" si="341"/>
        <v/>
      </c>
      <c r="AF1175" s="752" t="str">
        <f t="shared" si="342"/>
        <v/>
      </c>
    </row>
    <row r="1176" spans="2:32" x14ac:dyDescent="0.25">
      <c r="B1176" s="721"/>
      <c r="C1176" s="531" t="str">
        <f>IFERROR(VLOOKUP(B1176,'מצבת ורישום גנים'!B:D,3,0),"")</f>
        <v/>
      </c>
      <c r="D1176" s="721"/>
      <c r="E1176" s="723"/>
      <c r="F1176" s="723"/>
      <c r="G1176" s="723"/>
      <c r="H1176" s="723"/>
      <c r="I1176" s="992" t="str">
        <f t="shared" si="343"/>
        <v/>
      </c>
      <c r="J1176" s="723"/>
      <c r="K1176" s="724"/>
      <c r="L1176" s="723"/>
      <c r="M1176" s="306" t="str">
        <f t="shared" si="330"/>
        <v/>
      </c>
      <c r="N1176" s="32" t="str">
        <f t="shared" si="331"/>
        <v/>
      </c>
      <c r="P1176" s="307" t="str">
        <f t="shared" si="332"/>
        <v/>
      </c>
      <c r="Q1176" s="307" t="str">
        <f t="shared" si="326"/>
        <v/>
      </c>
      <c r="R1176" s="307" t="str">
        <f t="shared" si="333"/>
        <v/>
      </c>
      <c r="S1176" s="307" t="str">
        <f t="shared" si="334"/>
        <v/>
      </c>
      <c r="T1176" s="307" t="str">
        <f t="shared" si="335"/>
        <v/>
      </c>
      <c r="U1176" s="307" t="str">
        <f t="shared" si="327"/>
        <v/>
      </c>
      <c r="V1176" s="723"/>
      <c r="X1176" s="308" t="str">
        <f t="shared" si="336"/>
        <v/>
      </c>
      <c r="Y1176" s="309" t="str">
        <f t="shared" si="337"/>
        <v/>
      </c>
      <c r="Z1176" s="308" t="str">
        <f t="shared" si="328"/>
        <v/>
      </c>
      <c r="AA1176" s="308" t="b">
        <f t="shared" si="329"/>
        <v>1</v>
      </c>
      <c r="AB1176" s="308" t="str">
        <f t="shared" si="338"/>
        <v/>
      </c>
      <c r="AC1176" s="534" t="str">
        <f t="shared" si="339"/>
        <v/>
      </c>
      <c r="AD1176" s="752" t="str">
        <f t="shared" si="340"/>
        <v/>
      </c>
      <c r="AE1176" s="534" t="str">
        <f t="shared" si="341"/>
        <v/>
      </c>
      <c r="AF1176" s="752" t="str">
        <f t="shared" si="342"/>
        <v/>
      </c>
    </row>
    <row r="1177" spans="2:32" x14ac:dyDescent="0.25">
      <c r="B1177" s="721"/>
      <c r="C1177" s="531" t="str">
        <f>IFERROR(VLOOKUP(B1177,'מצבת ורישום גנים'!B:D,3,0),"")</f>
        <v/>
      </c>
      <c r="D1177" s="721"/>
      <c r="E1177" s="723"/>
      <c r="F1177" s="723"/>
      <c r="G1177" s="723"/>
      <c r="H1177" s="723"/>
      <c r="I1177" s="992" t="str">
        <f t="shared" si="343"/>
        <v/>
      </c>
      <c r="J1177" s="723"/>
      <c r="K1177" s="724"/>
      <c r="L1177" s="723"/>
      <c r="M1177" s="306" t="str">
        <f t="shared" si="330"/>
        <v/>
      </c>
      <c r="N1177" s="32" t="str">
        <f t="shared" si="331"/>
        <v/>
      </c>
      <c r="P1177" s="307" t="str">
        <f t="shared" si="332"/>
        <v/>
      </c>
      <c r="Q1177" s="307" t="str">
        <f t="shared" si="326"/>
        <v/>
      </c>
      <c r="R1177" s="307" t="str">
        <f t="shared" si="333"/>
        <v/>
      </c>
      <c r="S1177" s="307" t="str">
        <f t="shared" si="334"/>
        <v/>
      </c>
      <c r="T1177" s="307" t="str">
        <f t="shared" si="335"/>
        <v/>
      </c>
      <c r="U1177" s="307" t="str">
        <f t="shared" si="327"/>
        <v/>
      </c>
      <c r="V1177" s="723"/>
      <c r="X1177" s="308" t="str">
        <f t="shared" si="336"/>
        <v/>
      </c>
      <c r="Y1177" s="309" t="str">
        <f t="shared" si="337"/>
        <v/>
      </c>
      <c r="Z1177" s="308" t="str">
        <f t="shared" si="328"/>
        <v/>
      </c>
      <c r="AA1177" s="308" t="b">
        <f t="shared" si="329"/>
        <v>1</v>
      </c>
      <c r="AB1177" s="308" t="str">
        <f t="shared" si="338"/>
        <v/>
      </c>
      <c r="AC1177" s="534" t="str">
        <f t="shared" si="339"/>
        <v/>
      </c>
      <c r="AD1177" s="752" t="str">
        <f t="shared" si="340"/>
        <v/>
      </c>
      <c r="AE1177" s="534" t="str">
        <f t="shared" si="341"/>
        <v/>
      </c>
      <c r="AF1177" s="752" t="str">
        <f t="shared" si="342"/>
        <v/>
      </c>
    </row>
    <row r="1178" spans="2:32" x14ac:dyDescent="0.25">
      <c r="B1178" s="721"/>
      <c r="C1178" s="531" t="str">
        <f>IFERROR(VLOOKUP(B1178,'מצבת ורישום גנים'!B:D,3,0),"")</f>
        <v/>
      </c>
      <c r="D1178" s="721"/>
      <c r="E1178" s="723"/>
      <c r="F1178" s="723"/>
      <c r="G1178" s="723"/>
      <c r="H1178" s="723"/>
      <c r="I1178" s="992" t="str">
        <f t="shared" si="343"/>
        <v/>
      </c>
      <c r="J1178" s="723"/>
      <c r="K1178" s="724"/>
      <c r="L1178" s="723"/>
      <c r="M1178" s="306" t="str">
        <f t="shared" si="330"/>
        <v/>
      </c>
      <c r="N1178" s="32" t="str">
        <f t="shared" si="331"/>
        <v/>
      </c>
      <c r="P1178" s="307" t="str">
        <f t="shared" si="332"/>
        <v/>
      </c>
      <c r="Q1178" s="307" t="str">
        <f t="shared" si="326"/>
        <v/>
      </c>
      <c r="R1178" s="307" t="str">
        <f t="shared" si="333"/>
        <v/>
      </c>
      <c r="S1178" s="307" t="str">
        <f t="shared" si="334"/>
        <v/>
      </c>
      <c r="T1178" s="307" t="str">
        <f t="shared" si="335"/>
        <v/>
      </c>
      <c r="U1178" s="307" t="str">
        <f t="shared" si="327"/>
        <v/>
      </c>
      <c r="V1178" s="723"/>
      <c r="X1178" s="308" t="str">
        <f t="shared" si="336"/>
        <v/>
      </c>
      <c r="Y1178" s="309" t="str">
        <f t="shared" si="337"/>
        <v/>
      </c>
      <c r="Z1178" s="308" t="str">
        <f t="shared" si="328"/>
        <v/>
      </c>
      <c r="AA1178" s="308" t="b">
        <f t="shared" si="329"/>
        <v>1</v>
      </c>
      <c r="AB1178" s="308" t="str">
        <f t="shared" si="338"/>
        <v/>
      </c>
      <c r="AC1178" s="534" t="str">
        <f t="shared" si="339"/>
        <v/>
      </c>
      <c r="AD1178" s="752" t="str">
        <f t="shared" si="340"/>
        <v/>
      </c>
      <c r="AE1178" s="534" t="str">
        <f t="shared" si="341"/>
        <v/>
      </c>
      <c r="AF1178" s="752" t="str">
        <f t="shared" si="342"/>
        <v/>
      </c>
    </row>
    <row r="1179" spans="2:32" x14ac:dyDescent="0.25">
      <c r="B1179" s="721"/>
      <c r="C1179" s="531" t="str">
        <f>IFERROR(VLOOKUP(B1179,'מצבת ורישום גנים'!B:D,3,0),"")</f>
        <v/>
      </c>
      <c r="D1179" s="721"/>
      <c r="E1179" s="723"/>
      <c r="F1179" s="723"/>
      <c r="G1179" s="723"/>
      <c r="H1179" s="723"/>
      <c r="I1179" s="992" t="str">
        <f t="shared" si="343"/>
        <v/>
      </c>
      <c r="J1179" s="723"/>
      <c r="K1179" s="724"/>
      <c r="L1179" s="723"/>
      <c r="M1179" s="306" t="str">
        <f t="shared" si="330"/>
        <v/>
      </c>
      <c r="N1179" s="32" t="str">
        <f t="shared" si="331"/>
        <v/>
      </c>
      <c r="P1179" s="307" t="str">
        <f t="shared" si="332"/>
        <v/>
      </c>
      <c r="Q1179" s="307" t="str">
        <f t="shared" si="326"/>
        <v/>
      </c>
      <c r="R1179" s="307" t="str">
        <f t="shared" si="333"/>
        <v/>
      </c>
      <c r="S1179" s="307" t="str">
        <f t="shared" si="334"/>
        <v/>
      </c>
      <c r="T1179" s="307" t="str">
        <f t="shared" si="335"/>
        <v/>
      </c>
      <c r="U1179" s="307" t="str">
        <f t="shared" si="327"/>
        <v/>
      </c>
      <c r="V1179" s="723"/>
      <c r="X1179" s="308" t="str">
        <f t="shared" si="336"/>
        <v/>
      </c>
      <c r="Y1179" s="309" t="str">
        <f t="shared" si="337"/>
        <v/>
      </c>
      <c r="Z1179" s="308" t="str">
        <f t="shared" si="328"/>
        <v/>
      </c>
      <c r="AA1179" s="308" t="b">
        <f t="shared" si="329"/>
        <v>1</v>
      </c>
      <c r="AB1179" s="308" t="str">
        <f t="shared" si="338"/>
        <v/>
      </c>
      <c r="AC1179" s="534" t="str">
        <f t="shared" si="339"/>
        <v/>
      </c>
      <c r="AD1179" s="752" t="str">
        <f t="shared" si="340"/>
        <v/>
      </c>
      <c r="AE1179" s="534" t="str">
        <f t="shared" si="341"/>
        <v/>
      </c>
      <c r="AF1179" s="752" t="str">
        <f t="shared" si="342"/>
        <v/>
      </c>
    </row>
    <row r="1180" spans="2:32" x14ac:dyDescent="0.25">
      <c r="B1180" s="721"/>
      <c r="C1180" s="531" t="str">
        <f>IFERROR(VLOOKUP(B1180,'מצבת ורישום גנים'!B:D,3,0),"")</f>
        <v/>
      </c>
      <c r="D1180" s="721"/>
      <c r="E1180" s="723"/>
      <c r="F1180" s="723"/>
      <c r="G1180" s="723"/>
      <c r="H1180" s="723"/>
      <c r="I1180" s="992" t="str">
        <f t="shared" si="343"/>
        <v/>
      </c>
      <c r="J1180" s="723"/>
      <c r="K1180" s="724"/>
      <c r="L1180" s="723"/>
      <c r="M1180" s="306" t="str">
        <f t="shared" si="330"/>
        <v/>
      </c>
      <c r="N1180" s="32" t="str">
        <f t="shared" si="331"/>
        <v/>
      </c>
      <c r="P1180" s="307" t="str">
        <f t="shared" si="332"/>
        <v/>
      </c>
      <c r="Q1180" s="307" t="str">
        <f t="shared" si="326"/>
        <v/>
      </c>
      <c r="R1180" s="307" t="str">
        <f t="shared" si="333"/>
        <v/>
      </c>
      <c r="S1180" s="307" t="str">
        <f t="shared" si="334"/>
        <v/>
      </c>
      <c r="T1180" s="307" t="str">
        <f t="shared" si="335"/>
        <v/>
      </c>
      <c r="U1180" s="307" t="str">
        <f t="shared" si="327"/>
        <v/>
      </c>
      <c r="V1180" s="723"/>
      <c r="X1180" s="308" t="str">
        <f t="shared" si="336"/>
        <v/>
      </c>
      <c r="Y1180" s="309" t="str">
        <f t="shared" si="337"/>
        <v/>
      </c>
      <c r="Z1180" s="308" t="str">
        <f t="shared" si="328"/>
        <v/>
      </c>
      <c r="AA1180" s="308" t="b">
        <f t="shared" si="329"/>
        <v>1</v>
      </c>
      <c r="AB1180" s="308" t="str">
        <f t="shared" si="338"/>
        <v/>
      </c>
      <c r="AC1180" s="534" t="str">
        <f t="shared" si="339"/>
        <v/>
      </c>
      <c r="AD1180" s="752" t="str">
        <f t="shared" si="340"/>
        <v/>
      </c>
      <c r="AE1180" s="534" t="str">
        <f t="shared" si="341"/>
        <v/>
      </c>
      <c r="AF1180" s="752" t="str">
        <f t="shared" si="342"/>
        <v/>
      </c>
    </row>
    <row r="1181" spans="2:32" x14ac:dyDescent="0.25">
      <c r="B1181" s="721"/>
      <c r="C1181" s="531" t="str">
        <f>IFERROR(VLOOKUP(B1181,'מצבת ורישום גנים'!B:D,3,0),"")</f>
        <v/>
      </c>
      <c r="D1181" s="721"/>
      <c r="E1181" s="723"/>
      <c r="F1181" s="723"/>
      <c r="G1181" s="723"/>
      <c r="H1181" s="723"/>
      <c r="I1181" s="992" t="str">
        <f t="shared" si="343"/>
        <v/>
      </c>
      <c r="J1181" s="723"/>
      <c r="K1181" s="724"/>
      <c r="L1181" s="723"/>
      <c r="M1181" s="306" t="str">
        <f t="shared" si="330"/>
        <v/>
      </c>
      <c r="N1181" s="32" t="str">
        <f t="shared" si="331"/>
        <v/>
      </c>
      <c r="P1181" s="307" t="str">
        <f t="shared" si="332"/>
        <v/>
      </c>
      <c r="Q1181" s="307" t="str">
        <f t="shared" si="326"/>
        <v/>
      </c>
      <c r="R1181" s="307" t="str">
        <f t="shared" si="333"/>
        <v/>
      </c>
      <c r="S1181" s="307" t="str">
        <f t="shared" si="334"/>
        <v/>
      </c>
      <c r="T1181" s="307" t="str">
        <f t="shared" si="335"/>
        <v/>
      </c>
      <c r="U1181" s="307" t="str">
        <f t="shared" si="327"/>
        <v/>
      </c>
      <c r="V1181" s="723"/>
      <c r="X1181" s="308" t="str">
        <f t="shared" si="336"/>
        <v/>
      </c>
      <c r="Y1181" s="309" t="str">
        <f t="shared" si="337"/>
        <v/>
      </c>
      <c r="Z1181" s="308" t="str">
        <f t="shared" si="328"/>
        <v/>
      </c>
      <c r="AA1181" s="308" t="b">
        <f t="shared" si="329"/>
        <v>1</v>
      </c>
      <c r="AB1181" s="308" t="str">
        <f t="shared" si="338"/>
        <v/>
      </c>
      <c r="AC1181" s="534" t="str">
        <f t="shared" si="339"/>
        <v/>
      </c>
      <c r="AD1181" s="752" t="str">
        <f t="shared" si="340"/>
        <v/>
      </c>
      <c r="AE1181" s="534" t="str">
        <f t="shared" si="341"/>
        <v/>
      </c>
      <c r="AF1181" s="752" t="str">
        <f t="shared" si="342"/>
        <v/>
      </c>
    </row>
    <row r="1182" spans="2:32" x14ac:dyDescent="0.25">
      <c r="B1182" s="721"/>
      <c r="C1182" s="531" t="str">
        <f>IFERROR(VLOOKUP(B1182,'מצבת ורישום גנים'!B:D,3,0),"")</f>
        <v/>
      </c>
      <c r="D1182" s="721"/>
      <c r="E1182" s="723"/>
      <c r="F1182" s="723"/>
      <c r="G1182" s="723"/>
      <c r="H1182" s="723"/>
      <c r="I1182" s="992" t="str">
        <f t="shared" si="343"/>
        <v/>
      </c>
      <c r="J1182" s="723"/>
      <c r="K1182" s="724"/>
      <c r="L1182" s="723"/>
      <c r="M1182" s="306" t="str">
        <f t="shared" si="330"/>
        <v/>
      </c>
      <c r="N1182" s="32" t="str">
        <f t="shared" si="331"/>
        <v/>
      </c>
      <c r="P1182" s="307" t="str">
        <f t="shared" si="332"/>
        <v/>
      </c>
      <c r="Q1182" s="307" t="str">
        <f t="shared" si="326"/>
        <v/>
      </c>
      <c r="R1182" s="307" t="str">
        <f t="shared" si="333"/>
        <v/>
      </c>
      <c r="S1182" s="307" t="str">
        <f t="shared" si="334"/>
        <v/>
      </c>
      <c r="T1182" s="307" t="str">
        <f t="shared" si="335"/>
        <v/>
      </c>
      <c r="U1182" s="307" t="str">
        <f t="shared" si="327"/>
        <v/>
      </c>
      <c r="V1182" s="723"/>
      <c r="X1182" s="308" t="str">
        <f t="shared" si="336"/>
        <v/>
      </c>
      <c r="Y1182" s="309" t="str">
        <f t="shared" si="337"/>
        <v/>
      </c>
      <c r="Z1182" s="308" t="str">
        <f t="shared" si="328"/>
        <v/>
      </c>
      <c r="AA1182" s="308" t="b">
        <f t="shared" si="329"/>
        <v>1</v>
      </c>
      <c r="AB1182" s="308" t="str">
        <f t="shared" si="338"/>
        <v/>
      </c>
      <c r="AC1182" s="534" t="str">
        <f t="shared" si="339"/>
        <v/>
      </c>
      <c r="AD1182" s="752" t="str">
        <f t="shared" si="340"/>
        <v/>
      </c>
      <c r="AE1182" s="534" t="str">
        <f t="shared" si="341"/>
        <v/>
      </c>
      <c r="AF1182" s="752" t="str">
        <f t="shared" si="342"/>
        <v/>
      </c>
    </row>
    <row r="1183" spans="2:32" x14ac:dyDescent="0.25">
      <c r="B1183" s="721"/>
      <c r="C1183" s="531" t="str">
        <f>IFERROR(VLOOKUP(B1183,'מצבת ורישום גנים'!B:D,3,0),"")</f>
        <v/>
      </c>
      <c r="D1183" s="721"/>
      <c r="E1183" s="723"/>
      <c r="F1183" s="723"/>
      <c r="G1183" s="723"/>
      <c r="H1183" s="723"/>
      <c r="I1183" s="992" t="str">
        <f t="shared" si="343"/>
        <v/>
      </c>
      <c r="J1183" s="723"/>
      <c r="K1183" s="724"/>
      <c r="L1183" s="723"/>
      <c r="M1183" s="306" t="str">
        <f t="shared" si="330"/>
        <v/>
      </c>
      <c r="N1183" s="32" t="str">
        <f t="shared" si="331"/>
        <v/>
      </c>
      <c r="P1183" s="307" t="str">
        <f t="shared" si="332"/>
        <v/>
      </c>
      <c r="Q1183" s="307" t="str">
        <f t="shared" si="326"/>
        <v/>
      </c>
      <c r="R1183" s="307" t="str">
        <f t="shared" si="333"/>
        <v/>
      </c>
      <c r="S1183" s="307" t="str">
        <f t="shared" si="334"/>
        <v/>
      </c>
      <c r="T1183" s="307" t="str">
        <f t="shared" si="335"/>
        <v/>
      </c>
      <c r="U1183" s="307" t="str">
        <f t="shared" si="327"/>
        <v/>
      </c>
      <c r="V1183" s="723"/>
      <c r="X1183" s="308" t="str">
        <f t="shared" si="336"/>
        <v/>
      </c>
      <c r="Y1183" s="309" t="str">
        <f t="shared" si="337"/>
        <v/>
      </c>
      <c r="Z1183" s="308" t="str">
        <f t="shared" si="328"/>
        <v/>
      </c>
      <c r="AA1183" s="308" t="b">
        <f t="shared" si="329"/>
        <v>1</v>
      </c>
      <c r="AB1183" s="308" t="str">
        <f t="shared" si="338"/>
        <v/>
      </c>
      <c r="AC1183" s="534" t="str">
        <f t="shared" si="339"/>
        <v/>
      </c>
      <c r="AD1183" s="752" t="str">
        <f t="shared" si="340"/>
        <v/>
      </c>
      <c r="AE1183" s="534" t="str">
        <f t="shared" si="341"/>
        <v/>
      </c>
      <c r="AF1183" s="752" t="str">
        <f t="shared" si="342"/>
        <v/>
      </c>
    </row>
    <row r="1184" spans="2:32" x14ac:dyDescent="0.25">
      <c r="B1184" s="721"/>
      <c r="C1184" s="531" t="str">
        <f>IFERROR(VLOOKUP(B1184,'מצבת ורישום גנים'!B:D,3,0),"")</f>
        <v/>
      </c>
      <c r="D1184" s="721"/>
      <c r="E1184" s="723"/>
      <c r="F1184" s="723"/>
      <c r="G1184" s="723"/>
      <c r="H1184" s="723"/>
      <c r="I1184" s="992" t="str">
        <f t="shared" si="343"/>
        <v/>
      </c>
      <c r="J1184" s="723"/>
      <c r="K1184" s="724"/>
      <c r="L1184" s="723"/>
      <c r="M1184" s="306" t="str">
        <f t="shared" si="330"/>
        <v/>
      </c>
      <c r="N1184" s="32" t="str">
        <f t="shared" si="331"/>
        <v/>
      </c>
      <c r="P1184" s="307" t="str">
        <f t="shared" si="332"/>
        <v/>
      </c>
      <c r="Q1184" s="307" t="str">
        <f t="shared" si="326"/>
        <v/>
      </c>
      <c r="R1184" s="307" t="str">
        <f t="shared" si="333"/>
        <v/>
      </c>
      <c r="S1184" s="307" t="str">
        <f t="shared" si="334"/>
        <v/>
      </c>
      <c r="T1184" s="307" t="str">
        <f t="shared" si="335"/>
        <v/>
      </c>
      <c r="U1184" s="307" t="str">
        <f t="shared" si="327"/>
        <v/>
      </c>
      <c r="V1184" s="723"/>
      <c r="X1184" s="308" t="str">
        <f t="shared" si="336"/>
        <v/>
      </c>
      <c r="Y1184" s="309" t="str">
        <f t="shared" si="337"/>
        <v/>
      </c>
      <c r="Z1184" s="308" t="str">
        <f t="shared" si="328"/>
        <v/>
      </c>
      <c r="AA1184" s="308" t="b">
        <f t="shared" si="329"/>
        <v>1</v>
      </c>
      <c r="AB1184" s="308" t="str">
        <f t="shared" si="338"/>
        <v/>
      </c>
      <c r="AC1184" s="534" t="str">
        <f t="shared" si="339"/>
        <v/>
      </c>
      <c r="AD1184" s="752" t="str">
        <f t="shared" si="340"/>
        <v/>
      </c>
      <c r="AE1184" s="534" t="str">
        <f t="shared" si="341"/>
        <v/>
      </c>
      <c r="AF1184" s="752" t="str">
        <f t="shared" si="342"/>
        <v/>
      </c>
    </row>
    <row r="1185" spans="2:32" x14ac:dyDescent="0.25">
      <c r="B1185" s="721"/>
      <c r="C1185" s="531" t="str">
        <f>IFERROR(VLOOKUP(B1185,'מצבת ורישום גנים'!B:D,3,0),"")</f>
        <v/>
      </c>
      <c r="D1185" s="721"/>
      <c r="E1185" s="723"/>
      <c r="F1185" s="723"/>
      <c r="G1185" s="723"/>
      <c r="H1185" s="723"/>
      <c r="I1185" s="992" t="str">
        <f t="shared" si="343"/>
        <v/>
      </c>
      <c r="J1185" s="723"/>
      <c r="K1185" s="724"/>
      <c r="L1185" s="723"/>
      <c r="M1185" s="306" t="str">
        <f t="shared" si="330"/>
        <v/>
      </c>
      <c r="N1185" s="32" t="str">
        <f t="shared" si="331"/>
        <v/>
      </c>
      <c r="P1185" s="307" t="str">
        <f t="shared" si="332"/>
        <v/>
      </c>
      <c r="Q1185" s="307" t="str">
        <f t="shared" si="326"/>
        <v/>
      </c>
      <c r="R1185" s="307" t="str">
        <f t="shared" si="333"/>
        <v/>
      </c>
      <c r="S1185" s="307" t="str">
        <f t="shared" si="334"/>
        <v/>
      </c>
      <c r="T1185" s="307" t="str">
        <f t="shared" si="335"/>
        <v/>
      </c>
      <c r="U1185" s="307" t="str">
        <f t="shared" si="327"/>
        <v/>
      </c>
      <c r="V1185" s="723"/>
      <c r="X1185" s="308" t="str">
        <f t="shared" si="336"/>
        <v/>
      </c>
      <c r="Y1185" s="309" t="str">
        <f t="shared" si="337"/>
        <v/>
      </c>
      <c r="Z1185" s="308" t="str">
        <f t="shared" si="328"/>
        <v/>
      </c>
      <c r="AA1185" s="308" t="b">
        <f t="shared" si="329"/>
        <v>1</v>
      </c>
      <c r="AB1185" s="308" t="str">
        <f t="shared" si="338"/>
        <v/>
      </c>
      <c r="AC1185" s="534" t="str">
        <f t="shared" si="339"/>
        <v/>
      </c>
      <c r="AD1185" s="752" t="str">
        <f t="shared" si="340"/>
        <v/>
      </c>
      <c r="AE1185" s="534" t="str">
        <f t="shared" si="341"/>
        <v/>
      </c>
      <c r="AF1185" s="752" t="str">
        <f t="shared" si="342"/>
        <v/>
      </c>
    </row>
    <row r="1186" spans="2:32" x14ac:dyDescent="0.25">
      <c r="B1186" s="721"/>
      <c r="C1186" s="531" t="str">
        <f>IFERROR(VLOOKUP(B1186,'מצבת ורישום גנים'!B:D,3,0),"")</f>
        <v/>
      </c>
      <c r="D1186" s="721"/>
      <c r="E1186" s="723"/>
      <c r="F1186" s="723"/>
      <c r="G1186" s="723"/>
      <c r="H1186" s="723"/>
      <c r="I1186" s="992" t="str">
        <f t="shared" si="343"/>
        <v/>
      </c>
      <c r="J1186" s="723"/>
      <c r="K1186" s="724"/>
      <c r="L1186" s="723"/>
      <c r="M1186" s="306" t="str">
        <f t="shared" si="330"/>
        <v/>
      </c>
      <c r="N1186" s="32" t="str">
        <f t="shared" si="331"/>
        <v/>
      </c>
      <c r="P1186" s="307" t="str">
        <f t="shared" si="332"/>
        <v/>
      </c>
      <c r="Q1186" s="307" t="str">
        <f t="shared" si="326"/>
        <v/>
      </c>
      <c r="R1186" s="307" t="str">
        <f t="shared" si="333"/>
        <v/>
      </c>
      <c r="S1186" s="307" t="str">
        <f t="shared" si="334"/>
        <v/>
      </c>
      <c r="T1186" s="307" t="str">
        <f t="shared" si="335"/>
        <v/>
      </c>
      <c r="U1186" s="307" t="str">
        <f t="shared" si="327"/>
        <v/>
      </c>
      <c r="V1186" s="723"/>
      <c r="X1186" s="308" t="str">
        <f t="shared" si="336"/>
        <v/>
      </c>
      <c r="Y1186" s="309" t="str">
        <f t="shared" si="337"/>
        <v/>
      </c>
      <c r="Z1186" s="308" t="str">
        <f t="shared" si="328"/>
        <v/>
      </c>
      <c r="AA1186" s="308" t="b">
        <f t="shared" si="329"/>
        <v>1</v>
      </c>
      <c r="AB1186" s="308" t="str">
        <f t="shared" si="338"/>
        <v/>
      </c>
      <c r="AC1186" s="534" t="str">
        <f t="shared" si="339"/>
        <v/>
      </c>
      <c r="AD1186" s="752" t="str">
        <f t="shared" si="340"/>
        <v/>
      </c>
      <c r="AE1186" s="534" t="str">
        <f t="shared" si="341"/>
        <v/>
      </c>
      <c r="AF1186" s="752" t="str">
        <f t="shared" si="342"/>
        <v/>
      </c>
    </row>
    <row r="1187" spans="2:32" x14ac:dyDescent="0.25">
      <c r="B1187" s="721"/>
      <c r="C1187" s="531" t="str">
        <f>IFERROR(VLOOKUP(B1187,'מצבת ורישום גנים'!B:D,3,0),"")</f>
        <v/>
      </c>
      <c r="D1187" s="721"/>
      <c r="E1187" s="723"/>
      <c r="F1187" s="723"/>
      <c r="G1187" s="723"/>
      <c r="H1187" s="723"/>
      <c r="I1187" s="992" t="str">
        <f t="shared" si="343"/>
        <v/>
      </c>
      <c r="J1187" s="723"/>
      <c r="K1187" s="724"/>
      <c r="L1187" s="723"/>
      <c r="M1187" s="306" t="str">
        <f t="shared" si="330"/>
        <v/>
      </c>
      <c r="N1187" s="32" t="str">
        <f t="shared" si="331"/>
        <v/>
      </c>
      <c r="P1187" s="307" t="str">
        <f t="shared" si="332"/>
        <v/>
      </c>
      <c r="Q1187" s="307" t="str">
        <f t="shared" si="326"/>
        <v/>
      </c>
      <c r="R1187" s="307" t="str">
        <f t="shared" si="333"/>
        <v/>
      </c>
      <c r="S1187" s="307" t="str">
        <f t="shared" si="334"/>
        <v/>
      </c>
      <c r="T1187" s="307" t="str">
        <f t="shared" si="335"/>
        <v/>
      </c>
      <c r="U1187" s="307" t="str">
        <f t="shared" si="327"/>
        <v/>
      </c>
      <c r="V1187" s="723"/>
      <c r="X1187" s="308" t="str">
        <f t="shared" si="336"/>
        <v/>
      </c>
      <c r="Y1187" s="309" t="str">
        <f t="shared" si="337"/>
        <v/>
      </c>
      <c r="Z1187" s="308" t="str">
        <f t="shared" si="328"/>
        <v/>
      </c>
      <c r="AA1187" s="308" t="b">
        <f t="shared" si="329"/>
        <v>1</v>
      </c>
      <c r="AB1187" s="308" t="str">
        <f t="shared" si="338"/>
        <v/>
      </c>
      <c r="AC1187" s="534" t="str">
        <f t="shared" si="339"/>
        <v/>
      </c>
      <c r="AD1187" s="752" t="str">
        <f t="shared" si="340"/>
        <v/>
      </c>
      <c r="AE1187" s="534" t="str">
        <f t="shared" si="341"/>
        <v/>
      </c>
      <c r="AF1187" s="752" t="str">
        <f t="shared" si="342"/>
        <v/>
      </c>
    </row>
    <row r="1188" spans="2:32" x14ac:dyDescent="0.25">
      <c r="B1188" s="721"/>
      <c r="C1188" s="531" t="str">
        <f>IFERROR(VLOOKUP(B1188,'מצבת ורישום גנים'!B:D,3,0),"")</f>
        <v/>
      </c>
      <c r="D1188" s="721"/>
      <c r="E1188" s="723"/>
      <c r="F1188" s="723"/>
      <c r="G1188" s="723"/>
      <c r="H1188" s="723"/>
      <c r="I1188" s="992" t="str">
        <f t="shared" si="343"/>
        <v/>
      </c>
      <c r="J1188" s="723"/>
      <c r="K1188" s="724"/>
      <c r="L1188" s="723"/>
      <c r="M1188" s="306" t="str">
        <f t="shared" si="330"/>
        <v/>
      </c>
      <c r="N1188" s="32" t="str">
        <f t="shared" si="331"/>
        <v/>
      </c>
      <c r="P1188" s="307" t="str">
        <f t="shared" si="332"/>
        <v/>
      </c>
      <c r="Q1188" s="307" t="str">
        <f t="shared" si="326"/>
        <v/>
      </c>
      <c r="R1188" s="307" t="str">
        <f t="shared" si="333"/>
        <v/>
      </c>
      <c r="S1188" s="307" t="str">
        <f t="shared" si="334"/>
        <v/>
      </c>
      <c r="T1188" s="307" t="str">
        <f t="shared" si="335"/>
        <v/>
      </c>
      <c r="U1188" s="307" t="str">
        <f t="shared" si="327"/>
        <v/>
      </c>
      <c r="V1188" s="723"/>
      <c r="X1188" s="308" t="str">
        <f t="shared" si="336"/>
        <v/>
      </c>
      <c r="Y1188" s="309" t="str">
        <f t="shared" si="337"/>
        <v/>
      </c>
      <c r="Z1188" s="308" t="str">
        <f t="shared" si="328"/>
        <v/>
      </c>
      <c r="AA1188" s="308" t="b">
        <f t="shared" si="329"/>
        <v>1</v>
      </c>
      <c r="AB1188" s="308" t="str">
        <f t="shared" si="338"/>
        <v/>
      </c>
      <c r="AC1188" s="534" t="str">
        <f t="shared" si="339"/>
        <v/>
      </c>
      <c r="AD1188" s="752" t="str">
        <f t="shared" si="340"/>
        <v/>
      </c>
      <c r="AE1188" s="534" t="str">
        <f t="shared" si="341"/>
        <v/>
      </c>
      <c r="AF1188" s="752" t="str">
        <f t="shared" si="342"/>
        <v/>
      </c>
    </row>
    <row r="1189" spans="2:32" x14ac:dyDescent="0.25">
      <c r="B1189" s="721"/>
      <c r="C1189" s="531" t="str">
        <f>IFERROR(VLOOKUP(B1189,'מצבת ורישום גנים'!B:D,3,0),"")</f>
        <v/>
      </c>
      <c r="D1189" s="721"/>
      <c r="E1189" s="723"/>
      <c r="F1189" s="723"/>
      <c r="G1189" s="723"/>
      <c r="H1189" s="723"/>
      <c r="I1189" s="992" t="str">
        <f t="shared" si="343"/>
        <v/>
      </c>
      <c r="J1189" s="723"/>
      <c r="K1189" s="724"/>
      <c r="L1189" s="723"/>
      <c r="M1189" s="306" t="str">
        <f t="shared" si="330"/>
        <v/>
      </c>
      <c r="N1189" s="32" t="str">
        <f t="shared" si="331"/>
        <v/>
      </c>
      <c r="P1189" s="307" t="str">
        <f t="shared" si="332"/>
        <v/>
      </c>
      <c r="Q1189" s="307" t="str">
        <f t="shared" si="326"/>
        <v/>
      </c>
      <c r="R1189" s="307" t="str">
        <f t="shared" si="333"/>
        <v/>
      </c>
      <c r="S1189" s="307" t="str">
        <f t="shared" si="334"/>
        <v/>
      </c>
      <c r="T1189" s="307" t="str">
        <f t="shared" si="335"/>
        <v/>
      </c>
      <c r="U1189" s="307" t="str">
        <f t="shared" si="327"/>
        <v/>
      </c>
      <c r="V1189" s="723"/>
      <c r="X1189" s="308" t="str">
        <f t="shared" si="336"/>
        <v/>
      </c>
      <c r="Y1189" s="309" t="str">
        <f t="shared" si="337"/>
        <v/>
      </c>
      <c r="Z1189" s="308" t="str">
        <f t="shared" si="328"/>
        <v/>
      </c>
      <c r="AA1189" s="308" t="b">
        <f t="shared" si="329"/>
        <v>1</v>
      </c>
      <c r="AB1189" s="308" t="str">
        <f t="shared" si="338"/>
        <v/>
      </c>
      <c r="AC1189" s="534" t="str">
        <f t="shared" si="339"/>
        <v/>
      </c>
      <c r="AD1189" s="752" t="str">
        <f t="shared" si="340"/>
        <v/>
      </c>
      <c r="AE1189" s="534" t="str">
        <f t="shared" si="341"/>
        <v/>
      </c>
      <c r="AF1189" s="752" t="str">
        <f t="shared" si="342"/>
        <v/>
      </c>
    </row>
    <row r="1190" spans="2:32" x14ac:dyDescent="0.25">
      <c r="B1190" s="721"/>
      <c r="C1190" s="531" t="str">
        <f>IFERROR(VLOOKUP(B1190,'מצבת ורישום גנים'!B:D,3,0),"")</f>
        <v/>
      </c>
      <c r="D1190" s="721"/>
      <c r="E1190" s="723"/>
      <c r="F1190" s="723"/>
      <c r="G1190" s="723"/>
      <c r="H1190" s="723"/>
      <c r="I1190" s="992" t="str">
        <f t="shared" si="343"/>
        <v/>
      </c>
      <c r="J1190" s="723"/>
      <c r="K1190" s="724"/>
      <c r="L1190" s="723"/>
      <c r="M1190" s="306" t="str">
        <f t="shared" si="330"/>
        <v/>
      </c>
      <c r="N1190" s="32" t="str">
        <f t="shared" si="331"/>
        <v/>
      </c>
      <c r="P1190" s="307" t="str">
        <f t="shared" si="332"/>
        <v/>
      </c>
      <c r="Q1190" s="307" t="str">
        <f t="shared" si="326"/>
        <v/>
      </c>
      <c r="R1190" s="307" t="str">
        <f t="shared" si="333"/>
        <v/>
      </c>
      <c r="S1190" s="307" t="str">
        <f t="shared" si="334"/>
        <v/>
      </c>
      <c r="T1190" s="307" t="str">
        <f t="shared" si="335"/>
        <v/>
      </c>
      <c r="U1190" s="307" t="str">
        <f t="shared" si="327"/>
        <v/>
      </c>
      <c r="V1190" s="723"/>
      <c r="X1190" s="308" t="str">
        <f t="shared" si="336"/>
        <v/>
      </c>
      <c r="Y1190" s="309" t="str">
        <f t="shared" si="337"/>
        <v/>
      </c>
      <c r="Z1190" s="308" t="str">
        <f t="shared" si="328"/>
        <v/>
      </c>
      <c r="AA1190" s="308" t="b">
        <f t="shared" si="329"/>
        <v>1</v>
      </c>
      <c r="AB1190" s="308" t="str">
        <f t="shared" si="338"/>
        <v/>
      </c>
      <c r="AC1190" s="534" t="str">
        <f t="shared" si="339"/>
        <v/>
      </c>
      <c r="AD1190" s="752" t="str">
        <f t="shared" si="340"/>
        <v/>
      </c>
      <c r="AE1190" s="534" t="str">
        <f t="shared" si="341"/>
        <v/>
      </c>
      <c r="AF1190" s="752" t="str">
        <f t="shared" si="342"/>
        <v/>
      </c>
    </row>
    <row r="1191" spans="2:32" x14ac:dyDescent="0.25">
      <c r="B1191" s="721"/>
      <c r="C1191" s="531" t="str">
        <f>IFERROR(VLOOKUP(B1191,'מצבת ורישום גנים'!B:D,3,0),"")</f>
        <v/>
      </c>
      <c r="D1191" s="721"/>
      <c r="E1191" s="723"/>
      <c r="F1191" s="723"/>
      <c r="G1191" s="723"/>
      <c r="H1191" s="723"/>
      <c r="I1191" s="992" t="str">
        <f t="shared" si="343"/>
        <v/>
      </c>
      <c r="J1191" s="723"/>
      <c r="K1191" s="724"/>
      <c r="L1191" s="723"/>
      <c r="M1191" s="306" t="str">
        <f t="shared" si="330"/>
        <v/>
      </c>
      <c r="N1191" s="32" t="str">
        <f t="shared" si="331"/>
        <v/>
      </c>
      <c r="P1191" s="307" t="str">
        <f t="shared" si="332"/>
        <v/>
      </c>
      <c r="Q1191" s="307" t="str">
        <f t="shared" si="326"/>
        <v/>
      </c>
      <c r="R1191" s="307" t="str">
        <f t="shared" si="333"/>
        <v/>
      </c>
      <c r="S1191" s="307" t="str">
        <f t="shared" si="334"/>
        <v/>
      </c>
      <c r="T1191" s="307" t="str">
        <f t="shared" si="335"/>
        <v/>
      </c>
      <c r="U1191" s="307" t="str">
        <f t="shared" si="327"/>
        <v/>
      </c>
      <c r="V1191" s="723"/>
      <c r="X1191" s="308" t="str">
        <f t="shared" si="336"/>
        <v/>
      </c>
      <c r="Y1191" s="309" t="str">
        <f t="shared" si="337"/>
        <v/>
      </c>
      <c r="Z1191" s="308" t="str">
        <f t="shared" si="328"/>
        <v/>
      </c>
      <c r="AA1191" s="308" t="b">
        <f t="shared" si="329"/>
        <v>1</v>
      </c>
      <c r="AB1191" s="308" t="str">
        <f t="shared" si="338"/>
        <v/>
      </c>
      <c r="AC1191" s="534" t="str">
        <f t="shared" si="339"/>
        <v/>
      </c>
      <c r="AD1191" s="752" t="str">
        <f t="shared" si="340"/>
        <v/>
      </c>
      <c r="AE1191" s="534" t="str">
        <f t="shared" si="341"/>
        <v/>
      </c>
      <c r="AF1191" s="752" t="str">
        <f t="shared" si="342"/>
        <v/>
      </c>
    </row>
    <row r="1192" spans="2:32" x14ac:dyDescent="0.25">
      <c r="B1192" s="721"/>
      <c r="C1192" s="531" t="str">
        <f>IFERROR(VLOOKUP(B1192,'מצבת ורישום גנים'!B:D,3,0),"")</f>
        <v/>
      </c>
      <c r="D1192" s="721"/>
      <c r="E1192" s="723"/>
      <c r="F1192" s="723"/>
      <c r="G1192" s="723"/>
      <c r="H1192" s="723"/>
      <c r="I1192" s="992" t="str">
        <f t="shared" si="343"/>
        <v/>
      </c>
      <c r="J1192" s="723"/>
      <c r="K1192" s="724"/>
      <c r="L1192" s="723"/>
      <c r="M1192" s="306" t="str">
        <f t="shared" si="330"/>
        <v/>
      </c>
      <c r="N1192" s="32" t="str">
        <f t="shared" si="331"/>
        <v/>
      </c>
      <c r="P1192" s="307" t="str">
        <f t="shared" si="332"/>
        <v/>
      </c>
      <c r="Q1192" s="307" t="str">
        <f t="shared" si="326"/>
        <v/>
      </c>
      <c r="R1192" s="307" t="str">
        <f t="shared" si="333"/>
        <v/>
      </c>
      <c r="S1192" s="307" t="str">
        <f t="shared" si="334"/>
        <v/>
      </c>
      <c r="T1192" s="307" t="str">
        <f t="shared" si="335"/>
        <v/>
      </c>
      <c r="U1192" s="307" t="str">
        <f t="shared" si="327"/>
        <v/>
      </c>
      <c r="V1192" s="723"/>
      <c r="X1192" s="308" t="str">
        <f t="shared" si="336"/>
        <v/>
      </c>
      <c r="Y1192" s="309" t="str">
        <f t="shared" si="337"/>
        <v/>
      </c>
      <c r="Z1192" s="308" t="str">
        <f t="shared" si="328"/>
        <v/>
      </c>
      <c r="AA1192" s="308" t="b">
        <f t="shared" si="329"/>
        <v>1</v>
      </c>
      <c r="AB1192" s="308" t="str">
        <f t="shared" si="338"/>
        <v/>
      </c>
      <c r="AC1192" s="534" t="str">
        <f t="shared" si="339"/>
        <v/>
      </c>
      <c r="AD1192" s="752" t="str">
        <f t="shared" si="340"/>
        <v/>
      </c>
      <c r="AE1192" s="534" t="str">
        <f t="shared" si="341"/>
        <v/>
      </c>
      <c r="AF1192" s="752" t="str">
        <f t="shared" si="342"/>
        <v/>
      </c>
    </row>
    <row r="1193" spans="2:32" x14ac:dyDescent="0.25">
      <c r="B1193" s="721"/>
      <c r="C1193" s="531" t="str">
        <f>IFERROR(VLOOKUP(B1193,'מצבת ורישום גנים'!B:D,3,0),"")</f>
        <v/>
      </c>
      <c r="D1193" s="721"/>
      <c r="E1193" s="723"/>
      <c r="F1193" s="723"/>
      <c r="G1193" s="723"/>
      <c r="H1193" s="723"/>
      <c r="I1193" s="992" t="str">
        <f t="shared" si="343"/>
        <v/>
      </c>
      <c r="J1193" s="723"/>
      <c r="K1193" s="724"/>
      <c r="L1193" s="723"/>
      <c r="M1193" s="306" t="str">
        <f t="shared" si="330"/>
        <v/>
      </c>
      <c r="N1193" s="32" t="str">
        <f t="shared" si="331"/>
        <v/>
      </c>
      <c r="P1193" s="307" t="str">
        <f t="shared" si="332"/>
        <v/>
      </c>
      <c r="Q1193" s="307" t="str">
        <f t="shared" si="326"/>
        <v/>
      </c>
      <c r="R1193" s="307" t="str">
        <f t="shared" si="333"/>
        <v/>
      </c>
      <c r="S1193" s="307" t="str">
        <f t="shared" si="334"/>
        <v/>
      </c>
      <c r="T1193" s="307" t="str">
        <f t="shared" si="335"/>
        <v/>
      </c>
      <c r="U1193" s="307" t="str">
        <f t="shared" si="327"/>
        <v/>
      </c>
      <c r="V1193" s="723"/>
      <c r="X1193" s="308" t="str">
        <f t="shared" si="336"/>
        <v/>
      </c>
      <c r="Y1193" s="309" t="str">
        <f t="shared" si="337"/>
        <v/>
      </c>
      <c r="Z1193" s="308" t="str">
        <f t="shared" si="328"/>
        <v/>
      </c>
      <c r="AA1193" s="308" t="b">
        <f t="shared" si="329"/>
        <v>1</v>
      </c>
      <c r="AB1193" s="308" t="str">
        <f t="shared" si="338"/>
        <v/>
      </c>
      <c r="AC1193" s="534" t="str">
        <f t="shared" si="339"/>
        <v/>
      </c>
      <c r="AD1193" s="752" t="str">
        <f t="shared" si="340"/>
        <v/>
      </c>
      <c r="AE1193" s="534" t="str">
        <f t="shared" si="341"/>
        <v/>
      </c>
      <c r="AF1193" s="752" t="str">
        <f t="shared" si="342"/>
        <v/>
      </c>
    </row>
    <row r="1194" spans="2:32" x14ac:dyDescent="0.25">
      <c r="B1194" s="721"/>
      <c r="C1194" s="531" t="str">
        <f>IFERROR(VLOOKUP(B1194,'מצבת ורישום גנים'!B:D,3,0),"")</f>
        <v/>
      </c>
      <c r="D1194" s="721"/>
      <c r="E1194" s="723"/>
      <c r="F1194" s="723"/>
      <c r="G1194" s="723"/>
      <c r="H1194" s="723"/>
      <c r="I1194" s="992" t="str">
        <f t="shared" si="343"/>
        <v/>
      </c>
      <c r="J1194" s="723"/>
      <c r="K1194" s="724"/>
      <c r="L1194" s="723"/>
      <c r="M1194" s="306" t="str">
        <f t="shared" si="330"/>
        <v/>
      </c>
      <c r="N1194" s="32" t="str">
        <f t="shared" si="331"/>
        <v/>
      </c>
      <c r="P1194" s="307" t="str">
        <f t="shared" si="332"/>
        <v/>
      </c>
      <c r="Q1194" s="307" t="str">
        <f t="shared" si="326"/>
        <v/>
      </c>
      <c r="R1194" s="307" t="str">
        <f t="shared" si="333"/>
        <v/>
      </c>
      <c r="S1194" s="307" t="str">
        <f t="shared" si="334"/>
        <v/>
      </c>
      <c r="T1194" s="307" t="str">
        <f t="shared" si="335"/>
        <v/>
      </c>
      <c r="U1194" s="307" t="str">
        <f t="shared" si="327"/>
        <v/>
      </c>
      <c r="V1194" s="723"/>
      <c r="X1194" s="308" t="str">
        <f t="shared" si="336"/>
        <v/>
      </c>
      <c r="Y1194" s="309" t="str">
        <f t="shared" si="337"/>
        <v/>
      </c>
      <c r="Z1194" s="308" t="str">
        <f t="shared" si="328"/>
        <v/>
      </c>
      <c r="AA1194" s="308" t="b">
        <f t="shared" si="329"/>
        <v>1</v>
      </c>
      <c r="AB1194" s="308" t="str">
        <f t="shared" si="338"/>
        <v/>
      </c>
      <c r="AC1194" s="534" t="str">
        <f t="shared" si="339"/>
        <v/>
      </c>
      <c r="AD1194" s="752" t="str">
        <f t="shared" si="340"/>
        <v/>
      </c>
      <c r="AE1194" s="534" t="str">
        <f t="shared" si="341"/>
        <v/>
      </c>
      <c r="AF1194" s="752" t="str">
        <f t="shared" si="342"/>
        <v/>
      </c>
    </row>
    <row r="1195" spans="2:32" x14ac:dyDescent="0.25">
      <c r="B1195" s="721"/>
      <c r="C1195" s="531" t="str">
        <f>IFERROR(VLOOKUP(B1195,'מצבת ורישום גנים'!B:D,3,0),"")</f>
        <v/>
      </c>
      <c r="D1195" s="721"/>
      <c r="E1195" s="723"/>
      <c r="F1195" s="723"/>
      <c r="G1195" s="723"/>
      <c r="H1195" s="723"/>
      <c r="I1195" s="992" t="str">
        <f t="shared" si="343"/>
        <v/>
      </c>
      <c r="J1195" s="723"/>
      <c r="K1195" s="724"/>
      <c r="L1195" s="723"/>
      <c r="M1195" s="306" t="str">
        <f t="shared" si="330"/>
        <v/>
      </c>
      <c r="N1195" s="32" t="str">
        <f t="shared" si="331"/>
        <v/>
      </c>
      <c r="P1195" s="307" t="str">
        <f t="shared" si="332"/>
        <v/>
      </c>
      <c r="Q1195" s="307" t="str">
        <f t="shared" si="326"/>
        <v/>
      </c>
      <c r="R1195" s="307" t="str">
        <f t="shared" si="333"/>
        <v/>
      </c>
      <c r="S1195" s="307" t="str">
        <f t="shared" si="334"/>
        <v/>
      </c>
      <c r="T1195" s="307" t="str">
        <f t="shared" si="335"/>
        <v/>
      </c>
      <c r="U1195" s="307" t="str">
        <f t="shared" si="327"/>
        <v/>
      </c>
      <c r="V1195" s="723"/>
      <c r="X1195" s="308" t="str">
        <f t="shared" si="336"/>
        <v/>
      </c>
      <c r="Y1195" s="309" t="str">
        <f t="shared" si="337"/>
        <v/>
      </c>
      <c r="Z1195" s="308" t="str">
        <f t="shared" si="328"/>
        <v/>
      </c>
      <c r="AA1195" s="308" t="b">
        <f t="shared" si="329"/>
        <v>1</v>
      </c>
      <c r="AB1195" s="308" t="str">
        <f t="shared" si="338"/>
        <v/>
      </c>
      <c r="AC1195" s="534" t="str">
        <f t="shared" si="339"/>
        <v/>
      </c>
      <c r="AD1195" s="752" t="str">
        <f t="shared" si="340"/>
        <v/>
      </c>
      <c r="AE1195" s="534" t="str">
        <f t="shared" si="341"/>
        <v/>
      </c>
      <c r="AF1195" s="752" t="str">
        <f t="shared" si="342"/>
        <v/>
      </c>
    </row>
    <row r="1196" spans="2:32" x14ac:dyDescent="0.25">
      <c r="B1196" s="721"/>
      <c r="C1196" s="531" t="str">
        <f>IFERROR(VLOOKUP(B1196,'מצבת ורישום גנים'!B:D,3,0),"")</f>
        <v/>
      </c>
      <c r="D1196" s="721"/>
      <c r="E1196" s="723"/>
      <c r="F1196" s="723"/>
      <c r="G1196" s="723"/>
      <c r="H1196" s="723"/>
      <c r="I1196" s="992" t="str">
        <f t="shared" si="343"/>
        <v/>
      </c>
      <c r="J1196" s="723"/>
      <c r="K1196" s="724"/>
      <c r="L1196" s="723"/>
      <c r="M1196" s="306" t="str">
        <f t="shared" si="330"/>
        <v/>
      </c>
      <c r="N1196" s="32" t="str">
        <f t="shared" si="331"/>
        <v/>
      </c>
      <c r="P1196" s="307" t="str">
        <f t="shared" si="332"/>
        <v/>
      </c>
      <c r="Q1196" s="307" t="str">
        <f t="shared" si="326"/>
        <v/>
      </c>
      <c r="R1196" s="307" t="str">
        <f t="shared" si="333"/>
        <v/>
      </c>
      <c r="S1196" s="307" t="str">
        <f t="shared" si="334"/>
        <v/>
      </c>
      <c r="T1196" s="307" t="str">
        <f t="shared" si="335"/>
        <v/>
      </c>
      <c r="U1196" s="307" t="str">
        <f t="shared" si="327"/>
        <v/>
      </c>
      <c r="V1196" s="723"/>
      <c r="X1196" s="308" t="str">
        <f t="shared" si="336"/>
        <v/>
      </c>
      <c r="Y1196" s="309" t="str">
        <f t="shared" si="337"/>
        <v/>
      </c>
      <c r="Z1196" s="308" t="str">
        <f t="shared" si="328"/>
        <v/>
      </c>
      <c r="AA1196" s="308" t="b">
        <f t="shared" si="329"/>
        <v>1</v>
      </c>
      <c r="AB1196" s="308" t="str">
        <f t="shared" si="338"/>
        <v/>
      </c>
      <c r="AC1196" s="534" t="str">
        <f t="shared" si="339"/>
        <v/>
      </c>
      <c r="AD1196" s="752" t="str">
        <f t="shared" si="340"/>
        <v/>
      </c>
      <c r="AE1196" s="534" t="str">
        <f t="shared" si="341"/>
        <v/>
      </c>
      <c r="AF1196" s="752" t="str">
        <f t="shared" si="342"/>
        <v/>
      </c>
    </row>
    <row r="1197" spans="2:32" x14ac:dyDescent="0.25">
      <c r="B1197" s="721"/>
      <c r="C1197" s="531" t="str">
        <f>IFERROR(VLOOKUP(B1197,'מצבת ורישום גנים'!B:D,3,0),"")</f>
        <v/>
      </c>
      <c r="D1197" s="721"/>
      <c r="E1197" s="723"/>
      <c r="F1197" s="723"/>
      <c r="G1197" s="723"/>
      <c r="H1197" s="723"/>
      <c r="I1197" s="992" t="str">
        <f t="shared" si="343"/>
        <v/>
      </c>
      <c r="J1197" s="723"/>
      <c r="K1197" s="724"/>
      <c r="L1197" s="723"/>
      <c r="M1197" s="306" t="str">
        <f t="shared" si="330"/>
        <v/>
      </c>
      <c r="N1197" s="32" t="str">
        <f t="shared" si="331"/>
        <v/>
      </c>
      <c r="P1197" s="307" t="str">
        <f t="shared" si="332"/>
        <v/>
      </c>
      <c r="Q1197" s="307" t="str">
        <f t="shared" si="326"/>
        <v/>
      </c>
      <c r="R1197" s="307" t="str">
        <f t="shared" si="333"/>
        <v/>
      </c>
      <c r="S1197" s="307" t="str">
        <f t="shared" si="334"/>
        <v/>
      </c>
      <c r="T1197" s="307" t="str">
        <f t="shared" si="335"/>
        <v/>
      </c>
      <c r="U1197" s="307" t="str">
        <f t="shared" si="327"/>
        <v/>
      </c>
      <c r="V1197" s="723"/>
      <c r="X1197" s="308" t="str">
        <f t="shared" si="336"/>
        <v/>
      </c>
      <c r="Y1197" s="309" t="str">
        <f t="shared" si="337"/>
        <v/>
      </c>
      <c r="Z1197" s="308" t="str">
        <f t="shared" si="328"/>
        <v/>
      </c>
      <c r="AA1197" s="308" t="b">
        <f t="shared" si="329"/>
        <v>1</v>
      </c>
      <c r="AB1197" s="308" t="str">
        <f t="shared" si="338"/>
        <v/>
      </c>
      <c r="AC1197" s="534" t="str">
        <f t="shared" si="339"/>
        <v/>
      </c>
      <c r="AD1197" s="752" t="str">
        <f t="shared" si="340"/>
        <v/>
      </c>
      <c r="AE1197" s="534" t="str">
        <f t="shared" si="341"/>
        <v/>
      </c>
      <c r="AF1197" s="752" t="str">
        <f t="shared" si="342"/>
        <v/>
      </c>
    </row>
    <row r="1198" spans="2:32" x14ac:dyDescent="0.25">
      <c r="B1198" s="721"/>
      <c r="C1198" s="531" t="str">
        <f>IFERROR(VLOOKUP(B1198,'מצבת ורישום גנים'!B:D,3,0),"")</f>
        <v/>
      </c>
      <c r="D1198" s="721"/>
      <c r="E1198" s="723"/>
      <c r="F1198" s="723"/>
      <c r="G1198" s="723"/>
      <c r="H1198" s="723"/>
      <c r="I1198" s="992" t="str">
        <f t="shared" si="343"/>
        <v/>
      </c>
      <c r="J1198" s="723"/>
      <c r="K1198" s="724"/>
      <c r="L1198" s="723"/>
      <c r="M1198" s="306" t="str">
        <f t="shared" si="330"/>
        <v/>
      </c>
      <c r="N1198" s="32" t="str">
        <f t="shared" si="331"/>
        <v/>
      </c>
      <c r="P1198" s="307" t="str">
        <f t="shared" si="332"/>
        <v/>
      </c>
      <c r="Q1198" s="307" t="str">
        <f t="shared" si="326"/>
        <v/>
      </c>
      <c r="R1198" s="307" t="str">
        <f t="shared" si="333"/>
        <v/>
      </c>
      <c r="S1198" s="307" t="str">
        <f t="shared" si="334"/>
        <v/>
      </c>
      <c r="T1198" s="307" t="str">
        <f t="shared" si="335"/>
        <v/>
      </c>
      <c r="U1198" s="307" t="str">
        <f t="shared" si="327"/>
        <v/>
      </c>
      <c r="V1198" s="723"/>
      <c r="X1198" s="308" t="str">
        <f t="shared" si="336"/>
        <v/>
      </c>
      <c r="Y1198" s="309" t="str">
        <f t="shared" si="337"/>
        <v/>
      </c>
      <c r="Z1198" s="308" t="str">
        <f t="shared" si="328"/>
        <v/>
      </c>
      <c r="AA1198" s="308" t="b">
        <f t="shared" si="329"/>
        <v>1</v>
      </c>
      <c r="AB1198" s="308" t="str">
        <f t="shared" si="338"/>
        <v/>
      </c>
      <c r="AC1198" s="534" t="str">
        <f t="shared" si="339"/>
        <v/>
      </c>
      <c r="AD1198" s="752" t="str">
        <f t="shared" si="340"/>
        <v/>
      </c>
      <c r="AE1198" s="534" t="str">
        <f t="shared" si="341"/>
        <v/>
      </c>
      <c r="AF1198" s="752" t="str">
        <f t="shared" si="342"/>
        <v/>
      </c>
    </row>
    <row r="1199" spans="2:32" x14ac:dyDescent="0.25">
      <c r="B1199" s="721"/>
      <c r="C1199" s="531" t="str">
        <f>IFERROR(VLOOKUP(B1199,'מצבת ורישום גנים'!B:D,3,0),"")</f>
        <v/>
      </c>
      <c r="D1199" s="721"/>
      <c r="E1199" s="723"/>
      <c r="F1199" s="723"/>
      <c r="G1199" s="723"/>
      <c r="H1199" s="723"/>
      <c r="I1199" s="992" t="str">
        <f t="shared" si="343"/>
        <v/>
      </c>
      <c r="J1199" s="723"/>
      <c r="K1199" s="724"/>
      <c r="L1199" s="723"/>
      <c r="M1199" s="306" t="str">
        <f t="shared" si="330"/>
        <v/>
      </c>
      <c r="N1199" s="32" t="str">
        <f t="shared" si="331"/>
        <v/>
      </c>
      <c r="P1199" s="307" t="str">
        <f t="shared" si="332"/>
        <v/>
      </c>
      <c r="Q1199" s="307" t="str">
        <f t="shared" si="326"/>
        <v/>
      </c>
      <c r="R1199" s="307" t="str">
        <f t="shared" si="333"/>
        <v/>
      </c>
      <c r="S1199" s="307" t="str">
        <f t="shared" si="334"/>
        <v/>
      </c>
      <c r="T1199" s="307" t="str">
        <f t="shared" si="335"/>
        <v/>
      </c>
      <c r="U1199" s="307" t="str">
        <f t="shared" si="327"/>
        <v/>
      </c>
      <c r="V1199" s="723"/>
      <c r="X1199" s="308" t="str">
        <f t="shared" si="336"/>
        <v/>
      </c>
      <c r="Y1199" s="309" t="str">
        <f t="shared" si="337"/>
        <v/>
      </c>
      <c r="Z1199" s="308" t="str">
        <f t="shared" si="328"/>
        <v/>
      </c>
      <c r="AA1199" s="308" t="b">
        <f t="shared" si="329"/>
        <v>1</v>
      </c>
      <c r="AB1199" s="308" t="str">
        <f t="shared" si="338"/>
        <v/>
      </c>
      <c r="AC1199" s="534" t="str">
        <f t="shared" si="339"/>
        <v/>
      </c>
      <c r="AD1199" s="752" t="str">
        <f t="shared" si="340"/>
        <v/>
      </c>
      <c r="AE1199" s="534" t="str">
        <f t="shared" si="341"/>
        <v/>
      </c>
      <c r="AF1199" s="752" t="str">
        <f t="shared" si="342"/>
        <v/>
      </c>
    </row>
    <row r="1200" spans="2:32" x14ac:dyDescent="0.25">
      <c r="B1200" s="721"/>
      <c r="C1200" s="531" t="str">
        <f>IFERROR(VLOOKUP(B1200,'מצבת ורישום גנים'!B:D,3,0),"")</f>
        <v/>
      </c>
      <c r="D1200" s="721"/>
      <c r="E1200" s="723"/>
      <c r="F1200" s="723"/>
      <c r="G1200" s="723"/>
      <c r="H1200" s="723"/>
      <c r="I1200" s="992" t="str">
        <f t="shared" si="343"/>
        <v/>
      </c>
      <c r="J1200" s="723"/>
      <c r="K1200" s="724"/>
      <c r="L1200" s="723"/>
      <c r="M1200" s="306" t="str">
        <f t="shared" si="330"/>
        <v/>
      </c>
      <c r="N1200" s="32" t="str">
        <f t="shared" si="331"/>
        <v/>
      </c>
      <c r="P1200" s="307" t="str">
        <f t="shared" si="332"/>
        <v/>
      </c>
      <c r="Q1200" s="307" t="str">
        <f t="shared" si="326"/>
        <v/>
      </c>
      <c r="R1200" s="307" t="str">
        <f t="shared" si="333"/>
        <v/>
      </c>
      <c r="S1200" s="307" t="str">
        <f t="shared" si="334"/>
        <v/>
      </c>
      <c r="T1200" s="307" t="str">
        <f t="shared" si="335"/>
        <v/>
      </c>
      <c r="U1200" s="307" t="str">
        <f t="shared" si="327"/>
        <v/>
      </c>
      <c r="V1200" s="723"/>
      <c r="X1200" s="308" t="str">
        <f t="shared" si="336"/>
        <v/>
      </c>
      <c r="Y1200" s="309" t="str">
        <f t="shared" si="337"/>
        <v/>
      </c>
      <c r="Z1200" s="308" t="str">
        <f t="shared" si="328"/>
        <v/>
      </c>
      <c r="AA1200" s="308" t="b">
        <f t="shared" si="329"/>
        <v>1</v>
      </c>
      <c r="AB1200" s="308" t="str">
        <f t="shared" si="338"/>
        <v/>
      </c>
      <c r="AC1200" s="534" t="str">
        <f t="shared" si="339"/>
        <v/>
      </c>
      <c r="AD1200" s="752" t="str">
        <f t="shared" si="340"/>
        <v/>
      </c>
      <c r="AE1200" s="534" t="str">
        <f t="shared" si="341"/>
        <v/>
      </c>
      <c r="AF1200" s="752" t="str">
        <f t="shared" si="342"/>
        <v/>
      </c>
    </row>
    <row r="1201" spans="2:32" x14ac:dyDescent="0.25">
      <c r="B1201" s="721"/>
      <c r="C1201" s="531" t="str">
        <f>IFERROR(VLOOKUP(B1201,'מצבת ורישום גנים'!B:D,3,0),"")</f>
        <v/>
      </c>
      <c r="D1201" s="721"/>
      <c r="E1201" s="723"/>
      <c r="F1201" s="723"/>
      <c r="G1201" s="723"/>
      <c r="H1201" s="723"/>
      <c r="I1201" s="992" t="str">
        <f t="shared" si="343"/>
        <v/>
      </c>
      <c r="J1201" s="723"/>
      <c r="K1201" s="724"/>
      <c r="L1201" s="723"/>
      <c r="M1201" s="306" t="str">
        <f t="shared" si="330"/>
        <v/>
      </c>
      <c r="N1201" s="32" t="str">
        <f t="shared" si="331"/>
        <v/>
      </c>
      <c r="P1201" s="307" t="str">
        <f t="shared" si="332"/>
        <v/>
      </c>
      <c r="Q1201" s="307" t="str">
        <f t="shared" si="326"/>
        <v/>
      </c>
      <c r="R1201" s="307" t="str">
        <f t="shared" si="333"/>
        <v/>
      </c>
      <c r="S1201" s="307" t="str">
        <f t="shared" si="334"/>
        <v/>
      </c>
      <c r="T1201" s="307" t="str">
        <f t="shared" si="335"/>
        <v/>
      </c>
      <c r="U1201" s="307" t="str">
        <f t="shared" si="327"/>
        <v/>
      </c>
      <c r="V1201" s="723"/>
      <c r="X1201" s="308" t="str">
        <f t="shared" si="336"/>
        <v/>
      </c>
      <c r="Y1201" s="309" t="str">
        <f t="shared" si="337"/>
        <v/>
      </c>
      <c r="Z1201" s="308" t="str">
        <f t="shared" si="328"/>
        <v/>
      </c>
      <c r="AA1201" s="308" t="b">
        <f t="shared" si="329"/>
        <v>1</v>
      </c>
      <c r="AB1201" s="308" t="str">
        <f t="shared" si="338"/>
        <v/>
      </c>
      <c r="AC1201" s="534" t="str">
        <f t="shared" si="339"/>
        <v/>
      </c>
      <c r="AD1201" s="752" t="str">
        <f t="shared" si="340"/>
        <v/>
      </c>
      <c r="AE1201" s="534" t="str">
        <f t="shared" si="341"/>
        <v/>
      </c>
      <c r="AF1201" s="752" t="str">
        <f t="shared" si="342"/>
        <v/>
      </c>
    </row>
    <row r="1202" spans="2:32" x14ac:dyDescent="0.25">
      <c r="B1202" s="721"/>
      <c r="C1202" s="531" t="str">
        <f>IFERROR(VLOOKUP(B1202,'מצבת ורישום גנים'!B:D,3,0),"")</f>
        <v/>
      </c>
      <c r="D1202" s="721"/>
      <c r="E1202" s="723"/>
      <c r="F1202" s="723"/>
      <c r="G1202" s="723"/>
      <c r="H1202" s="723"/>
      <c r="I1202" s="992" t="str">
        <f t="shared" si="343"/>
        <v/>
      </c>
      <c r="J1202" s="723"/>
      <c r="K1202" s="724"/>
      <c r="L1202" s="723"/>
      <c r="M1202" s="306" t="str">
        <f t="shared" si="330"/>
        <v/>
      </c>
      <c r="N1202" s="32" t="str">
        <f t="shared" si="331"/>
        <v/>
      </c>
      <c r="P1202" s="307" t="str">
        <f t="shared" si="332"/>
        <v/>
      </c>
      <c r="Q1202" s="307" t="str">
        <f t="shared" si="326"/>
        <v/>
      </c>
      <c r="R1202" s="307" t="str">
        <f t="shared" si="333"/>
        <v/>
      </c>
      <c r="S1202" s="307" t="str">
        <f t="shared" si="334"/>
        <v/>
      </c>
      <c r="T1202" s="307" t="str">
        <f t="shared" si="335"/>
        <v/>
      </c>
      <c r="U1202" s="307" t="str">
        <f t="shared" si="327"/>
        <v/>
      </c>
      <c r="V1202" s="723"/>
      <c r="X1202" s="308" t="str">
        <f t="shared" si="336"/>
        <v/>
      </c>
      <c r="Y1202" s="309" t="str">
        <f t="shared" si="337"/>
        <v/>
      </c>
      <c r="Z1202" s="308" t="str">
        <f t="shared" si="328"/>
        <v/>
      </c>
      <c r="AA1202" s="308" t="b">
        <f t="shared" si="329"/>
        <v>1</v>
      </c>
      <c r="AB1202" s="308" t="str">
        <f t="shared" si="338"/>
        <v/>
      </c>
      <c r="AC1202" s="534" t="str">
        <f t="shared" si="339"/>
        <v/>
      </c>
      <c r="AD1202" s="752" t="str">
        <f t="shared" si="340"/>
        <v/>
      </c>
      <c r="AE1202" s="534" t="str">
        <f t="shared" si="341"/>
        <v/>
      </c>
      <c r="AF1202" s="752" t="str">
        <f t="shared" si="342"/>
        <v/>
      </c>
    </row>
    <row r="1203" spans="2:32" x14ac:dyDescent="0.25">
      <c r="B1203" s="721"/>
      <c r="C1203" s="531" t="str">
        <f>IFERROR(VLOOKUP(B1203,'מצבת ורישום גנים'!B:D,3,0),"")</f>
        <v/>
      </c>
      <c r="D1203" s="721"/>
      <c r="E1203" s="723"/>
      <c r="F1203" s="723"/>
      <c r="G1203" s="723"/>
      <c r="H1203" s="723"/>
      <c r="I1203" s="992" t="str">
        <f t="shared" si="343"/>
        <v/>
      </c>
      <c r="J1203" s="723"/>
      <c r="K1203" s="724"/>
      <c r="L1203" s="723"/>
      <c r="M1203" s="306" t="str">
        <f t="shared" si="330"/>
        <v/>
      </c>
      <c r="N1203" s="32" t="str">
        <f t="shared" si="331"/>
        <v/>
      </c>
      <c r="P1203" s="307" t="str">
        <f t="shared" si="332"/>
        <v/>
      </c>
      <c r="Q1203" s="307" t="str">
        <f t="shared" si="326"/>
        <v/>
      </c>
      <c r="R1203" s="307" t="str">
        <f t="shared" si="333"/>
        <v/>
      </c>
      <c r="S1203" s="307" t="str">
        <f t="shared" si="334"/>
        <v/>
      </c>
      <c r="T1203" s="307" t="str">
        <f t="shared" si="335"/>
        <v/>
      </c>
      <c r="U1203" s="307" t="str">
        <f t="shared" si="327"/>
        <v/>
      </c>
      <c r="V1203" s="723"/>
      <c r="X1203" s="308" t="str">
        <f t="shared" si="336"/>
        <v/>
      </c>
      <c r="Y1203" s="309" t="str">
        <f t="shared" si="337"/>
        <v/>
      </c>
      <c r="Z1203" s="308" t="str">
        <f t="shared" si="328"/>
        <v/>
      </c>
      <c r="AA1203" s="308" t="b">
        <f t="shared" si="329"/>
        <v>1</v>
      </c>
      <c r="AB1203" s="308" t="str">
        <f t="shared" si="338"/>
        <v/>
      </c>
      <c r="AC1203" s="534" t="str">
        <f t="shared" si="339"/>
        <v/>
      </c>
      <c r="AD1203" s="752" t="str">
        <f t="shared" si="340"/>
        <v/>
      </c>
      <c r="AE1203" s="534" t="str">
        <f t="shared" si="341"/>
        <v/>
      </c>
      <c r="AF1203" s="752" t="str">
        <f t="shared" si="342"/>
        <v/>
      </c>
    </row>
    <row r="1204" spans="2:32" x14ac:dyDescent="0.25">
      <c r="B1204" s="721"/>
      <c r="C1204" s="531" t="str">
        <f>IFERROR(VLOOKUP(B1204,'מצבת ורישום גנים'!B:D,3,0),"")</f>
        <v/>
      </c>
      <c r="D1204" s="721"/>
      <c r="E1204" s="723"/>
      <c r="F1204" s="723"/>
      <c r="G1204" s="723"/>
      <c r="H1204" s="723"/>
      <c r="I1204" s="992" t="str">
        <f t="shared" si="343"/>
        <v/>
      </c>
      <c r="J1204" s="723"/>
      <c r="K1204" s="724"/>
      <c r="L1204" s="723"/>
      <c r="M1204" s="306" t="str">
        <f t="shared" si="330"/>
        <v/>
      </c>
      <c r="N1204" s="32" t="str">
        <f t="shared" si="331"/>
        <v/>
      </c>
      <c r="P1204" s="307" t="str">
        <f t="shared" si="332"/>
        <v/>
      </c>
      <c r="Q1204" s="307" t="str">
        <f t="shared" si="326"/>
        <v/>
      </c>
      <c r="R1204" s="307" t="str">
        <f t="shared" si="333"/>
        <v/>
      </c>
      <c r="S1204" s="307" t="str">
        <f t="shared" si="334"/>
        <v/>
      </c>
      <c r="T1204" s="307" t="str">
        <f t="shared" si="335"/>
        <v/>
      </c>
      <c r="U1204" s="307" t="str">
        <f t="shared" si="327"/>
        <v/>
      </c>
      <c r="V1204" s="723"/>
      <c r="X1204" s="308" t="str">
        <f t="shared" si="336"/>
        <v/>
      </c>
      <c r="Y1204" s="309" t="str">
        <f t="shared" si="337"/>
        <v/>
      </c>
      <c r="Z1204" s="308" t="str">
        <f t="shared" si="328"/>
        <v/>
      </c>
      <c r="AA1204" s="308" t="b">
        <f t="shared" si="329"/>
        <v>1</v>
      </c>
      <c r="AB1204" s="308" t="str">
        <f t="shared" si="338"/>
        <v/>
      </c>
      <c r="AC1204" s="534" t="str">
        <f t="shared" si="339"/>
        <v/>
      </c>
      <c r="AD1204" s="752" t="str">
        <f t="shared" si="340"/>
        <v/>
      </c>
      <c r="AE1204" s="534" t="str">
        <f t="shared" si="341"/>
        <v/>
      </c>
      <c r="AF1204" s="752" t="str">
        <f t="shared" si="342"/>
        <v/>
      </c>
    </row>
    <row r="1205" spans="2:32" x14ac:dyDescent="0.25">
      <c r="B1205" s="721"/>
      <c r="C1205" s="531" t="str">
        <f>IFERROR(VLOOKUP(B1205,'מצבת ורישום גנים'!B:D,3,0),"")</f>
        <v/>
      </c>
      <c r="D1205" s="721"/>
      <c r="E1205" s="723"/>
      <c r="F1205" s="723"/>
      <c r="G1205" s="723"/>
      <c r="H1205" s="723"/>
      <c r="I1205" s="992" t="str">
        <f t="shared" si="343"/>
        <v/>
      </c>
      <c r="J1205" s="723"/>
      <c r="K1205" s="724"/>
      <c r="L1205" s="723"/>
      <c r="M1205" s="306" t="str">
        <f t="shared" si="330"/>
        <v/>
      </c>
      <c r="N1205" s="32" t="str">
        <f t="shared" si="331"/>
        <v/>
      </c>
      <c r="P1205" s="307" t="str">
        <f t="shared" si="332"/>
        <v/>
      </c>
      <c r="Q1205" s="307" t="str">
        <f t="shared" si="326"/>
        <v/>
      </c>
      <c r="R1205" s="307" t="str">
        <f t="shared" si="333"/>
        <v/>
      </c>
      <c r="S1205" s="307" t="str">
        <f t="shared" si="334"/>
        <v/>
      </c>
      <c r="T1205" s="307" t="str">
        <f t="shared" si="335"/>
        <v/>
      </c>
      <c r="U1205" s="307" t="str">
        <f t="shared" si="327"/>
        <v/>
      </c>
      <c r="V1205" s="723"/>
      <c r="X1205" s="308" t="str">
        <f t="shared" si="336"/>
        <v/>
      </c>
      <c r="Y1205" s="309" t="str">
        <f t="shared" si="337"/>
        <v/>
      </c>
      <c r="Z1205" s="308" t="str">
        <f t="shared" si="328"/>
        <v/>
      </c>
      <c r="AA1205" s="308" t="b">
        <f t="shared" si="329"/>
        <v>1</v>
      </c>
      <c r="AB1205" s="308" t="str">
        <f t="shared" si="338"/>
        <v/>
      </c>
      <c r="AC1205" s="534" t="str">
        <f t="shared" si="339"/>
        <v/>
      </c>
      <c r="AD1205" s="752" t="str">
        <f t="shared" si="340"/>
        <v/>
      </c>
      <c r="AE1205" s="534" t="str">
        <f t="shared" si="341"/>
        <v/>
      </c>
      <c r="AF1205" s="752" t="str">
        <f t="shared" si="342"/>
        <v/>
      </c>
    </row>
    <row r="1206" spans="2:32" x14ac:dyDescent="0.25">
      <c r="B1206" s="721"/>
      <c r="C1206" s="531" t="str">
        <f>IFERROR(VLOOKUP(B1206,'מצבת ורישום גנים'!B:D,3,0),"")</f>
        <v/>
      </c>
      <c r="D1206" s="721"/>
      <c r="E1206" s="723"/>
      <c r="F1206" s="723"/>
      <c r="G1206" s="723"/>
      <c r="H1206" s="723"/>
      <c r="I1206" s="992" t="str">
        <f t="shared" si="343"/>
        <v/>
      </c>
      <c r="J1206" s="723"/>
      <c r="K1206" s="724"/>
      <c r="L1206" s="723"/>
      <c r="M1206" s="306" t="str">
        <f t="shared" si="330"/>
        <v/>
      </c>
      <c r="N1206" s="32" t="str">
        <f t="shared" si="331"/>
        <v/>
      </c>
      <c r="P1206" s="307" t="str">
        <f t="shared" si="332"/>
        <v/>
      </c>
      <c r="Q1206" s="307" t="str">
        <f t="shared" si="326"/>
        <v/>
      </c>
      <c r="R1206" s="307" t="str">
        <f t="shared" si="333"/>
        <v/>
      </c>
      <c r="S1206" s="307" t="str">
        <f t="shared" si="334"/>
        <v/>
      </c>
      <c r="T1206" s="307" t="str">
        <f t="shared" si="335"/>
        <v/>
      </c>
      <c r="U1206" s="307" t="str">
        <f t="shared" si="327"/>
        <v/>
      </c>
      <c r="V1206" s="723"/>
      <c r="X1206" s="308" t="str">
        <f t="shared" si="336"/>
        <v/>
      </c>
      <c r="Y1206" s="309" t="str">
        <f t="shared" si="337"/>
        <v/>
      </c>
      <c r="Z1206" s="308" t="str">
        <f t="shared" si="328"/>
        <v/>
      </c>
      <c r="AA1206" s="308" t="b">
        <f t="shared" si="329"/>
        <v>1</v>
      </c>
      <c r="AB1206" s="308" t="str">
        <f t="shared" si="338"/>
        <v/>
      </c>
      <c r="AC1206" s="534" t="str">
        <f t="shared" si="339"/>
        <v/>
      </c>
      <c r="AD1206" s="752" t="str">
        <f t="shared" si="340"/>
        <v/>
      </c>
      <c r="AE1206" s="534" t="str">
        <f t="shared" si="341"/>
        <v/>
      </c>
      <c r="AF1206" s="752" t="str">
        <f t="shared" si="342"/>
        <v/>
      </c>
    </row>
    <row r="1207" spans="2:32" x14ac:dyDescent="0.25">
      <c r="B1207" s="721"/>
      <c r="C1207" s="531" t="str">
        <f>IFERROR(VLOOKUP(B1207,'מצבת ורישום גנים'!B:D,3,0),"")</f>
        <v/>
      </c>
      <c r="D1207" s="721"/>
      <c r="E1207" s="723"/>
      <c r="F1207" s="723"/>
      <c r="G1207" s="723"/>
      <c r="H1207" s="723"/>
      <c r="I1207" s="992" t="str">
        <f t="shared" si="343"/>
        <v/>
      </c>
      <c r="J1207" s="723"/>
      <c r="K1207" s="724"/>
      <c r="L1207" s="723"/>
      <c r="M1207" s="306" t="str">
        <f t="shared" si="330"/>
        <v/>
      </c>
      <c r="N1207" s="32" t="str">
        <f t="shared" si="331"/>
        <v/>
      </c>
      <c r="P1207" s="307" t="str">
        <f t="shared" si="332"/>
        <v/>
      </c>
      <c r="Q1207" s="307" t="str">
        <f t="shared" si="326"/>
        <v/>
      </c>
      <c r="R1207" s="307" t="str">
        <f t="shared" si="333"/>
        <v/>
      </c>
      <c r="S1207" s="307" t="str">
        <f t="shared" si="334"/>
        <v/>
      </c>
      <c r="T1207" s="307" t="str">
        <f t="shared" si="335"/>
        <v/>
      </c>
      <c r="U1207" s="307" t="str">
        <f t="shared" si="327"/>
        <v/>
      </c>
      <c r="V1207" s="723"/>
      <c r="X1207" s="308" t="str">
        <f t="shared" si="336"/>
        <v/>
      </c>
      <c r="Y1207" s="309" t="str">
        <f t="shared" si="337"/>
        <v/>
      </c>
      <c r="Z1207" s="308" t="str">
        <f t="shared" si="328"/>
        <v/>
      </c>
      <c r="AA1207" s="308" t="b">
        <f t="shared" si="329"/>
        <v>1</v>
      </c>
      <c r="AB1207" s="308" t="str">
        <f t="shared" si="338"/>
        <v/>
      </c>
      <c r="AC1207" s="534" t="str">
        <f t="shared" si="339"/>
        <v/>
      </c>
      <c r="AD1207" s="752" t="str">
        <f t="shared" si="340"/>
        <v/>
      </c>
      <c r="AE1207" s="534" t="str">
        <f t="shared" si="341"/>
        <v/>
      </c>
      <c r="AF1207" s="752" t="str">
        <f t="shared" si="342"/>
        <v/>
      </c>
    </row>
    <row r="1208" spans="2:32" x14ac:dyDescent="0.25">
      <c r="B1208" s="721"/>
      <c r="C1208" s="531" t="str">
        <f>IFERROR(VLOOKUP(B1208,'מצבת ורישום גנים'!B:D,3,0),"")</f>
        <v/>
      </c>
      <c r="D1208" s="721"/>
      <c r="E1208" s="723"/>
      <c r="F1208" s="723"/>
      <c r="G1208" s="723"/>
      <c r="H1208" s="723"/>
      <c r="I1208" s="992" t="str">
        <f t="shared" si="343"/>
        <v/>
      </c>
      <c r="J1208" s="723"/>
      <c r="K1208" s="724"/>
      <c r="L1208" s="723"/>
      <c r="M1208" s="306" t="str">
        <f t="shared" si="330"/>
        <v/>
      </c>
      <c r="N1208" s="32" t="str">
        <f t="shared" si="331"/>
        <v/>
      </c>
      <c r="P1208" s="307" t="str">
        <f t="shared" si="332"/>
        <v/>
      </c>
      <c r="Q1208" s="307" t="str">
        <f t="shared" si="326"/>
        <v/>
      </c>
      <c r="R1208" s="307" t="str">
        <f t="shared" si="333"/>
        <v/>
      </c>
      <c r="S1208" s="307" t="str">
        <f t="shared" si="334"/>
        <v/>
      </c>
      <c r="T1208" s="307" t="str">
        <f t="shared" si="335"/>
        <v/>
      </c>
      <c r="U1208" s="307" t="str">
        <f t="shared" si="327"/>
        <v/>
      </c>
      <c r="V1208" s="723"/>
      <c r="X1208" s="308" t="str">
        <f t="shared" si="336"/>
        <v/>
      </c>
      <c r="Y1208" s="309" t="str">
        <f t="shared" si="337"/>
        <v/>
      </c>
      <c r="Z1208" s="308" t="str">
        <f t="shared" si="328"/>
        <v/>
      </c>
      <c r="AA1208" s="308" t="b">
        <f t="shared" si="329"/>
        <v>1</v>
      </c>
      <c r="AB1208" s="308" t="str">
        <f t="shared" si="338"/>
        <v/>
      </c>
      <c r="AC1208" s="534" t="str">
        <f t="shared" si="339"/>
        <v/>
      </c>
      <c r="AD1208" s="752" t="str">
        <f t="shared" si="340"/>
        <v/>
      </c>
      <c r="AE1208" s="534" t="str">
        <f t="shared" si="341"/>
        <v/>
      </c>
      <c r="AF1208" s="752" t="str">
        <f t="shared" si="342"/>
        <v/>
      </c>
    </row>
    <row r="1209" spans="2:32" x14ac:dyDescent="0.25">
      <c r="B1209" s="721"/>
      <c r="C1209" s="531" t="str">
        <f>IFERROR(VLOOKUP(B1209,'מצבת ורישום גנים'!B:D,3,0),"")</f>
        <v/>
      </c>
      <c r="D1209" s="721"/>
      <c r="E1209" s="723"/>
      <c r="F1209" s="723"/>
      <c r="G1209" s="723"/>
      <c r="H1209" s="723"/>
      <c r="I1209" s="992" t="str">
        <f t="shared" si="343"/>
        <v/>
      </c>
      <c r="J1209" s="723"/>
      <c r="K1209" s="724"/>
      <c r="L1209" s="723"/>
      <c r="M1209" s="306" t="str">
        <f t="shared" si="330"/>
        <v/>
      </c>
      <c r="N1209" s="32" t="str">
        <f t="shared" si="331"/>
        <v/>
      </c>
      <c r="P1209" s="307" t="str">
        <f t="shared" si="332"/>
        <v/>
      </c>
      <c r="Q1209" s="307" t="str">
        <f t="shared" si="326"/>
        <v/>
      </c>
      <c r="R1209" s="307" t="str">
        <f t="shared" si="333"/>
        <v/>
      </c>
      <c r="S1209" s="307" t="str">
        <f t="shared" si="334"/>
        <v/>
      </c>
      <c r="T1209" s="307" t="str">
        <f t="shared" si="335"/>
        <v/>
      </c>
      <c r="U1209" s="307" t="str">
        <f t="shared" si="327"/>
        <v/>
      </c>
      <c r="V1209" s="723"/>
      <c r="X1209" s="308" t="str">
        <f t="shared" si="336"/>
        <v/>
      </c>
      <c r="Y1209" s="309" t="str">
        <f t="shared" si="337"/>
        <v/>
      </c>
      <c r="Z1209" s="308" t="str">
        <f t="shared" si="328"/>
        <v/>
      </c>
      <c r="AA1209" s="308" t="b">
        <f t="shared" si="329"/>
        <v>1</v>
      </c>
      <c r="AB1209" s="308" t="str">
        <f t="shared" si="338"/>
        <v/>
      </c>
      <c r="AC1209" s="534" t="str">
        <f t="shared" si="339"/>
        <v/>
      </c>
      <c r="AD1209" s="752" t="str">
        <f t="shared" si="340"/>
        <v/>
      </c>
      <c r="AE1209" s="534" t="str">
        <f t="shared" si="341"/>
        <v/>
      </c>
      <c r="AF1209" s="752" t="str">
        <f t="shared" si="342"/>
        <v/>
      </c>
    </row>
    <row r="1210" spans="2:32" x14ac:dyDescent="0.25">
      <c r="B1210" s="721"/>
      <c r="C1210" s="531" t="str">
        <f>IFERROR(VLOOKUP(B1210,'מצבת ורישום גנים'!B:D,3,0),"")</f>
        <v/>
      </c>
      <c r="D1210" s="721"/>
      <c r="E1210" s="723"/>
      <c r="F1210" s="723"/>
      <c r="G1210" s="723"/>
      <c r="H1210" s="723"/>
      <c r="I1210" s="992" t="str">
        <f t="shared" si="343"/>
        <v/>
      </c>
      <c r="J1210" s="723"/>
      <c r="K1210" s="724"/>
      <c r="L1210" s="723"/>
      <c r="M1210" s="306" t="str">
        <f t="shared" si="330"/>
        <v/>
      </c>
      <c r="N1210" s="32" t="str">
        <f t="shared" si="331"/>
        <v/>
      </c>
      <c r="P1210" s="307" t="str">
        <f t="shared" si="332"/>
        <v/>
      </c>
      <c r="Q1210" s="307" t="str">
        <f t="shared" si="326"/>
        <v/>
      </c>
      <c r="R1210" s="307" t="str">
        <f t="shared" si="333"/>
        <v/>
      </c>
      <c r="S1210" s="307" t="str">
        <f t="shared" si="334"/>
        <v/>
      </c>
      <c r="T1210" s="307" t="str">
        <f t="shared" si="335"/>
        <v/>
      </c>
      <c r="U1210" s="307" t="str">
        <f t="shared" si="327"/>
        <v/>
      </c>
      <c r="V1210" s="723"/>
      <c r="X1210" s="308" t="str">
        <f t="shared" si="336"/>
        <v/>
      </c>
      <c r="Y1210" s="309" t="str">
        <f t="shared" si="337"/>
        <v/>
      </c>
      <c r="Z1210" s="308" t="str">
        <f t="shared" si="328"/>
        <v/>
      </c>
      <c r="AA1210" s="308" t="b">
        <f t="shared" si="329"/>
        <v>1</v>
      </c>
      <c r="AB1210" s="308" t="str">
        <f t="shared" si="338"/>
        <v/>
      </c>
      <c r="AC1210" s="534" t="str">
        <f t="shared" si="339"/>
        <v/>
      </c>
      <c r="AD1210" s="752" t="str">
        <f t="shared" si="340"/>
        <v/>
      </c>
      <c r="AE1210" s="534" t="str">
        <f t="shared" si="341"/>
        <v/>
      </c>
      <c r="AF1210" s="752" t="str">
        <f t="shared" si="342"/>
        <v/>
      </c>
    </row>
    <row r="1211" spans="2:32" x14ac:dyDescent="0.25">
      <c r="B1211" s="721"/>
      <c r="C1211" s="531" t="str">
        <f>IFERROR(VLOOKUP(B1211,'מצבת ורישום גנים'!B:D,3,0),"")</f>
        <v/>
      </c>
      <c r="D1211" s="721"/>
      <c r="E1211" s="723"/>
      <c r="F1211" s="723"/>
      <c r="G1211" s="723"/>
      <c r="H1211" s="723"/>
      <c r="I1211" s="992" t="str">
        <f t="shared" si="343"/>
        <v/>
      </c>
      <c r="J1211" s="723"/>
      <c r="K1211" s="724"/>
      <c r="L1211" s="723"/>
      <c r="M1211" s="306" t="str">
        <f t="shared" si="330"/>
        <v/>
      </c>
      <c r="N1211" s="32" t="str">
        <f t="shared" si="331"/>
        <v/>
      </c>
      <c r="P1211" s="307" t="str">
        <f t="shared" si="332"/>
        <v/>
      </c>
      <c r="Q1211" s="307" t="str">
        <f t="shared" si="326"/>
        <v/>
      </c>
      <c r="R1211" s="307" t="str">
        <f t="shared" si="333"/>
        <v/>
      </c>
      <c r="S1211" s="307" t="str">
        <f t="shared" si="334"/>
        <v/>
      </c>
      <c r="T1211" s="307" t="str">
        <f t="shared" si="335"/>
        <v/>
      </c>
      <c r="U1211" s="307" t="str">
        <f t="shared" si="327"/>
        <v/>
      </c>
      <c r="V1211" s="723"/>
      <c r="X1211" s="308" t="str">
        <f t="shared" si="336"/>
        <v/>
      </c>
      <c r="Y1211" s="309" t="str">
        <f t="shared" si="337"/>
        <v/>
      </c>
      <c r="Z1211" s="308" t="str">
        <f t="shared" si="328"/>
        <v/>
      </c>
      <c r="AA1211" s="308" t="b">
        <f t="shared" si="329"/>
        <v>1</v>
      </c>
      <c r="AB1211" s="308" t="str">
        <f t="shared" si="338"/>
        <v/>
      </c>
      <c r="AC1211" s="534" t="str">
        <f t="shared" si="339"/>
        <v/>
      </c>
      <c r="AD1211" s="752" t="str">
        <f t="shared" si="340"/>
        <v/>
      </c>
      <c r="AE1211" s="534" t="str">
        <f t="shared" si="341"/>
        <v/>
      </c>
      <c r="AF1211" s="752" t="str">
        <f t="shared" si="342"/>
        <v/>
      </c>
    </row>
    <row r="1212" spans="2:32" x14ac:dyDescent="0.25">
      <c r="B1212" s="721"/>
      <c r="C1212" s="531" t="str">
        <f>IFERROR(VLOOKUP(B1212,'מצבת ורישום גנים'!B:D,3,0),"")</f>
        <v/>
      </c>
      <c r="D1212" s="721"/>
      <c r="E1212" s="723"/>
      <c r="F1212" s="723"/>
      <c r="G1212" s="723"/>
      <c r="H1212" s="723"/>
      <c r="I1212" s="992" t="str">
        <f t="shared" si="343"/>
        <v/>
      </c>
      <c r="J1212" s="723"/>
      <c r="K1212" s="724"/>
      <c r="L1212" s="723"/>
      <c r="M1212" s="306" t="str">
        <f t="shared" si="330"/>
        <v/>
      </c>
      <c r="N1212" s="32" t="str">
        <f t="shared" si="331"/>
        <v/>
      </c>
      <c r="P1212" s="307" t="str">
        <f t="shared" si="332"/>
        <v/>
      </c>
      <c r="Q1212" s="307" t="str">
        <f t="shared" si="326"/>
        <v/>
      </c>
      <c r="R1212" s="307" t="str">
        <f t="shared" si="333"/>
        <v/>
      </c>
      <c r="S1212" s="307" t="str">
        <f t="shared" si="334"/>
        <v/>
      </c>
      <c r="T1212" s="307" t="str">
        <f t="shared" si="335"/>
        <v/>
      </c>
      <c r="U1212" s="307" t="str">
        <f t="shared" si="327"/>
        <v/>
      </c>
      <c r="V1212" s="723"/>
      <c r="X1212" s="308" t="str">
        <f t="shared" si="336"/>
        <v/>
      </c>
      <c r="Y1212" s="309" t="str">
        <f t="shared" si="337"/>
        <v/>
      </c>
      <c r="Z1212" s="308" t="str">
        <f t="shared" si="328"/>
        <v/>
      </c>
      <c r="AA1212" s="308" t="b">
        <f t="shared" si="329"/>
        <v>1</v>
      </c>
      <c r="AB1212" s="308" t="str">
        <f t="shared" si="338"/>
        <v/>
      </c>
      <c r="AC1212" s="534" t="str">
        <f t="shared" si="339"/>
        <v/>
      </c>
      <c r="AD1212" s="752" t="str">
        <f t="shared" si="340"/>
        <v/>
      </c>
      <c r="AE1212" s="534" t="str">
        <f t="shared" si="341"/>
        <v/>
      </c>
      <c r="AF1212" s="752" t="str">
        <f t="shared" si="342"/>
        <v/>
      </c>
    </row>
    <row r="1213" spans="2:32" x14ac:dyDescent="0.25">
      <c r="B1213" s="721"/>
      <c r="C1213" s="531" t="str">
        <f>IFERROR(VLOOKUP(B1213,'מצבת ורישום גנים'!B:D,3,0),"")</f>
        <v/>
      </c>
      <c r="D1213" s="721"/>
      <c r="E1213" s="723"/>
      <c r="F1213" s="723"/>
      <c r="G1213" s="723"/>
      <c r="H1213" s="723"/>
      <c r="I1213" s="992" t="str">
        <f t="shared" si="343"/>
        <v/>
      </c>
      <c r="J1213" s="723"/>
      <c r="K1213" s="724"/>
      <c r="L1213" s="723"/>
      <c r="M1213" s="306" t="str">
        <f t="shared" si="330"/>
        <v/>
      </c>
      <c r="N1213" s="32" t="str">
        <f t="shared" si="331"/>
        <v/>
      </c>
      <c r="P1213" s="307" t="str">
        <f t="shared" si="332"/>
        <v/>
      </c>
      <c r="Q1213" s="307" t="str">
        <f t="shared" si="326"/>
        <v/>
      </c>
      <c r="R1213" s="307" t="str">
        <f t="shared" si="333"/>
        <v/>
      </c>
      <c r="S1213" s="307" t="str">
        <f t="shared" si="334"/>
        <v/>
      </c>
      <c r="T1213" s="307" t="str">
        <f t="shared" si="335"/>
        <v/>
      </c>
      <c r="U1213" s="307" t="str">
        <f t="shared" si="327"/>
        <v/>
      </c>
      <c r="V1213" s="723"/>
      <c r="X1213" s="308" t="str">
        <f t="shared" si="336"/>
        <v/>
      </c>
      <c r="Y1213" s="309" t="str">
        <f t="shared" si="337"/>
        <v/>
      </c>
      <c r="Z1213" s="308" t="str">
        <f t="shared" si="328"/>
        <v/>
      </c>
      <c r="AA1213" s="308" t="b">
        <f t="shared" si="329"/>
        <v>1</v>
      </c>
      <c r="AB1213" s="308" t="str">
        <f t="shared" si="338"/>
        <v/>
      </c>
      <c r="AC1213" s="534" t="str">
        <f t="shared" si="339"/>
        <v/>
      </c>
      <c r="AD1213" s="752" t="str">
        <f t="shared" si="340"/>
        <v/>
      </c>
      <c r="AE1213" s="534" t="str">
        <f t="shared" si="341"/>
        <v/>
      </c>
      <c r="AF1213" s="752" t="str">
        <f t="shared" si="342"/>
        <v/>
      </c>
    </row>
    <row r="1214" spans="2:32" x14ac:dyDescent="0.25">
      <c r="B1214" s="721"/>
      <c r="C1214" s="531" t="str">
        <f>IFERROR(VLOOKUP(B1214,'מצבת ורישום גנים'!B:D,3,0),"")</f>
        <v/>
      </c>
      <c r="D1214" s="721"/>
      <c r="E1214" s="723"/>
      <c r="F1214" s="723"/>
      <c r="G1214" s="723"/>
      <c r="H1214" s="723"/>
      <c r="I1214" s="992" t="str">
        <f t="shared" si="343"/>
        <v/>
      </c>
      <c r="J1214" s="723"/>
      <c r="K1214" s="724"/>
      <c r="L1214" s="723"/>
      <c r="M1214" s="306" t="str">
        <f t="shared" si="330"/>
        <v/>
      </c>
      <c r="N1214" s="32" t="str">
        <f t="shared" si="331"/>
        <v/>
      </c>
      <c r="P1214" s="307" t="str">
        <f t="shared" si="332"/>
        <v/>
      </c>
      <c r="Q1214" s="307" t="str">
        <f t="shared" si="326"/>
        <v/>
      </c>
      <c r="R1214" s="307" t="str">
        <f t="shared" si="333"/>
        <v/>
      </c>
      <c r="S1214" s="307" t="str">
        <f t="shared" si="334"/>
        <v/>
      </c>
      <c r="T1214" s="307" t="str">
        <f t="shared" si="335"/>
        <v/>
      </c>
      <c r="U1214" s="307" t="str">
        <f t="shared" si="327"/>
        <v/>
      </c>
      <c r="V1214" s="723"/>
      <c r="X1214" s="308" t="str">
        <f t="shared" si="336"/>
        <v/>
      </c>
      <c r="Y1214" s="309" t="str">
        <f t="shared" si="337"/>
        <v/>
      </c>
      <c r="Z1214" s="308" t="str">
        <f t="shared" si="328"/>
        <v/>
      </c>
      <c r="AA1214" s="308" t="b">
        <f t="shared" si="329"/>
        <v>1</v>
      </c>
      <c r="AB1214" s="308" t="str">
        <f t="shared" si="338"/>
        <v/>
      </c>
      <c r="AC1214" s="534" t="str">
        <f t="shared" si="339"/>
        <v/>
      </c>
      <c r="AD1214" s="752" t="str">
        <f t="shared" si="340"/>
        <v/>
      </c>
      <c r="AE1214" s="534" t="str">
        <f t="shared" si="341"/>
        <v/>
      </c>
      <c r="AF1214" s="752" t="str">
        <f t="shared" si="342"/>
        <v/>
      </c>
    </row>
    <row r="1215" spans="2:32" x14ac:dyDescent="0.25">
      <c r="B1215" s="721"/>
      <c r="C1215" s="531" t="str">
        <f>IFERROR(VLOOKUP(B1215,'מצבת ורישום גנים'!B:D,3,0),"")</f>
        <v/>
      </c>
      <c r="D1215" s="721"/>
      <c r="E1215" s="723"/>
      <c r="F1215" s="723"/>
      <c r="G1215" s="723"/>
      <c r="H1215" s="723"/>
      <c r="I1215" s="992" t="str">
        <f t="shared" si="343"/>
        <v/>
      </c>
      <c r="J1215" s="723"/>
      <c r="K1215" s="724"/>
      <c r="L1215" s="723"/>
      <c r="M1215" s="306" t="str">
        <f t="shared" si="330"/>
        <v/>
      </c>
      <c r="N1215" s="32" t="str">
        <f t="shared" si="331"/>
        <v/>
      </c>
      <c r="P1215" s="307" t="str">
        <f t="shared" si="332"/>
        <v/>
      </c>
      <c r="Q1215" s="307" t="str">
        <f t="shared" si="326"/>
        <v/>
      </c>
      <c r="R1215" s="307" t="str">
        <f t="shared" si="333"/>
        <v/>
      </c>
      <c r="S1215" s="307" t="str">
        <f t="shared" si="334"/>
        <v/>
      </c>
      <c r="T1215" s="307" t="str">
        <f t="shared" si="335"/>
        <v/>
      </c>
      <c r="U1215" s="307" t="str">
        <f t="shared" si="327"/>
        <v/>
      </c>
      <c r="V1215" s="723"/>
      <c r="X1215" s="308" t="str">
        <f t="shared" si="336"/>
        <v/>
      </c>
      <c r="Y1215" s="309" t="str">
        <f t="shared" si="337"/>
        <v/>
      </c>
      <c r="Z1215" s="308" t="str">
        <f t="shared" si="328"/>
        <v/>
      </c>
      <c r="AA1215" s="308" t="b">
        <f t="shared" si="329"/>
        <v>1</v>
      </c>
      <c r="AB1215" s="308" t="str">
        <f t="shared" si="338"/>
        <v/>
      </c>
      <c r="AC1215" s="534" t="str">
        <f t="shared" si="339"/>
        <v/>
      </c>
      <c r="AD1215" s="752" t="str">
        <f t="shared" si="340"/>
        <v/>
      </c>
      <c r="AE1215" s="534" t="str">
        <f t="shared" si="341"/>
        <v/>
      </c>
      <c r="AF1215" s="752" t="str">
        <f t="shared" si="342"/>
        <v/>
      </c>
    </row>
    <row r="1216" spans="2:32" x14ac:dyDescent="0.25">
      <c r="B1216" s="721"/>
      <c r="C1216" s="531" t="str">
        <f>IFERROR(VLOOKUP(B1216,'מצבת ורישום גנים'!B:D,3,0),"")</f>
        <v/>
      </c>
      <c r="D1216" s="721"/>
      <c r="E1216" s="723"/>
      <c r="F1216" s="723"/>
      <c r="G1216" s="723"/>
      <c r="H1216" s="723"/>
      <c r="I1216" s="992" t="str">
        <f t="shared" si="343"/>
        <v/>
      </c>
      <c r="J1216" s="723"/>
      <c r="K1216" s="724"/>
      <c r="L1216" s="723"/>
      <c r="M1216" s="306" t="str">
        <f t="shared" si="330"/>
        <v/>
      </c>
      <c r="N1216" s="32" t="str">
        <f t="shared" si="331"/>
        <v/>
      </c>
      <c r="P1216" s="307" t="str">
        <f t="shared" si="332"/>
        <v/>
      </c>
      <c r="Q1216" s="307" t="str">
        <f t="shared" si="326"/>
        <v/>
      </c>
      <c r="R1216" s="307" t="str">
        <f t="shared" si="333"/>
        <v/>
      </c>
      <c r="S1216" s="307" t="str">
        <f t="shared" si="334"/>
        <v/>
      </c>
      <c r="T1216" s="307" t="str">
        <f t="shared" si="335"/>
        <v/>
      </c>
      <c r="U1216" s="307" t="str">
        <f t="shared" si="327"/>
        <v/>
      </c>
      <c r="V1216" s="723"/>
      <c r="X1216" s="308" t="str">
        <f t="shared" si="336"/>
        <v/>
      </c>
      <c r="Y1216" s="309" t="str">
        <f t="shared" si="337"/>
        <v/>
      </c>
      <c r="Z1216" s="308" t="str">
        <f t="shared" si="328"/>
        <v/>
      </c>
      <c r="AA1216" s="308" t="b">
        <f t="shared" si="329"/>
        <v>1</v>
      </c>
      <c r="AB1216" s="308" t="str">
        <f t="shared" si="338"/>
        <v/>
      </c>
      <c r="AC1216" s="534" t="str">
        <f t="shared" si="339"/>
        <v/>
      </c>
      <c r="AD1216" s="752" t="str">
        <f t="shared" si="340"/>
        <v/>
      </c>
      <c r="AE1216" s="534" t="str">
        <f t="shared" si="341"/>
        <v/>
      </c>
      <c r="AF1216" s="752" t="str">
        <f t="shared" si="342"/>
        <v/>
      </c>
    </row>
    <row r="1217" spans="2:32" x14ac:dyDescent="0.25">
      <c r="B1217" s="721"/>
      <c r="C1217" s="531" t="str">
        <f>IFERROR(VLOOKUP(B1217,'מצבת ורישום גנים'!B:D,3,0),"")</f>
        <v/>
      </c>
      <c r="D1217" s="721"/>
      <c r="E1217" s="723"/>
      <c r="F1217" s="723"/>
      <c r="G1217" s="723"/>
      <c r="H1217" s="723"/>
      <c r="I1217" s="992" t="str">
        <f t="shared" si="343"/>
        <v/>
      </c>
      <c r="J1217" s="723"/>
      <c r="K1217" s="724"/>
      <c r="L1217" s="723"/>
      <c r="M1217" s="306" t="str">
        <f t="shared" si="330"/>
        <v/>
      </c>
      <c r="N1217" s="32" t="str">
        <f t="shared" si="331"/>
        <v/>
      </c>
      <c r="P1217" s="307" t="str">
        <f t="shared" si="332"/>
        <v/>
      </c>
      <c r="Q1217" s="307" t="str">
        <f t="shared" si="326"/>
        <v/>
      </c>
      <c r="R1217" s="307" t="str">
        <f t="shared" si="333"/>
        <v/>
      </c>
      <c r="S1217" s="307" t="str">
        <f t="shared" si="334"/>
        <v/>
      </c>
      <c r="T1217" s="307" t="str">
        <f t="shared" si="335"/>
        <v/>
      </c>
      <c r="U1217" s="307" t="str">
        <f t="shared" si="327"/>
        <v/>
      </c>
      <c r="V1217" s="723"/>
      <c r="X1217" s="308" t="str">
        <f t="shared" si="336"/>
        <v/>
      </c>
      <c r="Y1217" s="309" t="str">
        <f t="shared" si="337"/>
        <v/>
      </c>
      <c r="Z1217" s="308" t="str">
        <f t="shared" si="328"/>
        <v/>
      </c>
      <c r="AA1217" s="308" t="b">
        <f t="shared" si="329"/>
        <v>1</v>
      </c>
      <c r="AB1217" s="308" t="str">
        <f t="shared" si="338"/>
        <v/>
      </c>
      <c r="AC1217" s="534" t="str">
        <f t="shared" si="339"/>
        <v/>
      </c>
      <c r="AD1217" s="752" t="str">
        <f t="shared" si="340"/>
        <v/>
      </c>
      <c r="AE1217" s="534" t="str">
        <f t="shared" si="341"/>
        <v/>
      </c>
      <c r="AF1217" s="752" t="str">
        <f t="shared" si="342"/>
        <v/>
      </c>
    </row>
    <row r="1218" spans="2:32" x14ac:dyDescent="0.25">
      <c r="B1218" s="721"/>
      <c r="C1218" s="531" t="str">
        <f>IFERROR(VLOOKUP(B1218,'מצבת ורישום גנים'!B:D,3,0),"")</f>
        <v/>
      </c>
      <c r="D1218" s="721"/>
      <c r="E1218" s="723"/>
      <c r="F1218" s="723"/>
      <c r="G1218" s="723"/>
      <c r="H1218" s="723"/>
      <c r="I1218" s="992" t="str">
        <f t="shared" si="343"/>
        <v/>
      </c>
      <c r="J1218" s="723"/>
      <c r="K1218" s="724"/>
      <c r="L1218" s="723"/>
      <c r="M1218" s="306" t="str">
        <f t="shared" si="330"/>
        <v/>
      </c>
      <c r="N1218" s="32" t="str">
        <f t="shared" si="331"/>
        <v/>
      </c>
      <c r="P1218" s="307" t="str">
        <f t="shared" si="332"/>
        <v/>
      </c>
      <c r="Q1218" s="307" t="str">
        <f t="shared" si="326"/>
        <v/>
      </c>
      <c r="R1218" s="307" t="str">
        <f t="shared" si="333"/>
        <v/>
      </c>
      <c r="S1218" s="307" t="str">
        <f t="shared" si="334"/>
        <v/>
      </c>
      <c r="T1218" s="307" t="str">
        <f t="shared" si="335"/>
        <v/>
      </c>
      <c r="U1218" s="307" t="str">
        <f t="shared" si="327"/>
        <v/>
      </c>
      <c r="V1218" s="723"/>
      <c r="X1218" s="308" t="str">
        <f t="shared" si="336"/>
        <v/>
      </c>
      <c r="Y1218" s="309" t="str">
        <f t="shared" si="337"/>
        <v/>
      </c>
      <c r="Z1218" s="308" t="str">
        <f t="shared" si="328"/>
        <v/>
      </c>
      <c r="AA1218" s="308" t="b">
        <f t="shared" si="329"/>
        <v>1</v>
      </c>
      <c r="AB1218" s="308" t="str">
        <f t="shared" si="338"/>
        <v/>
      </c>
      <c r="AC1218" s="534" t="str">
        <f t="shared" si="339"/>
        <v/>
      </c>
      <c r="AD1218" s="752" t="str">
        <f t="shared" si="340"/>
        <v/>
      </c>
      <c r="AE1218" s="534" t="str">
        <f t="shared" si="341"/>
        <v/>
      </c>
      <c r="AF1218" s="752" t="str">
        <f t="shared" si="342"/>
        <v/>
      </c>
    </row>
    <row r="1219" spans="2:32" x14ac:dyDescent="0.25">
      <c r="B1219" s="721"/>
      <c r="C1219" s="531" t="str">
        <f>IFERROR(VLOOKUP(B1219,'מצבת ורישום גנים'!B:D,3,0),"")</f>
        <v/>
      </c>
      <c r="D1219" s="721"/>
      <c r="E1219" s="723"/>
      <c r="F1219" s="723"/>
      <c r="G1219" s="723"/>
      <c r="H1219" s="723"/>
      <c r="I1219" s="992" t="str">
        <f t="shared" si="343"/>
        <v/>
      </c>
      <c r="J1219" s="723"/>
      <c r="K1219" s="724"/>
      <c r="L1219" s="723"/>
      <c r="M1219" s="306" t="str">
        <f t="shared" si="330"/>
        <v/>
      </c>
      <c r="N1219" s="32" t="str">
        <f t="shared" si="331"/>
        <v/>
      </c>
      <c r="P1219" s="307" t="str">
        <f t="shared" si="332"/>
        <v/>
      </c>
      <c r="Q1219" s="307" t="str">
        <f t="shared" si="326"/>
        <v/>
      </c>
      <c r="R1219" s="307" t="str">
        <f t="shared" si="333"/>
        <v/>
      </c>
      <c r="S1219" s="307" t="str">
        <f t="shared" si="334"/>
        <v/>
      </c>
      <c r="T1219" s="307" t="str">
        <f t="shared" si="335"/>
        <v/>
      </c>
      <c r="U1219" s="307" t="str">
        <f t="shared" si="327"/>
        <v/>
      </c>
      <c r="V1219" s="723"/>
      <c r="X1219" s="308" t="str">
        <f t="shared" si="336"/>
        <v/>
      </c>
      <c r="Y1219" s="309" t="str">
        <f t="shared" si="337"/>
        <v/>
      </c>
      <c r="Z1219" s="308" t="str">
        <f t="shared" si="328"/>
        <v/>
      </c>
      <c r="AA1219" s="308" t="b">
        <f t="shared" si="329"/>
        <v>1</v>
      </c>
      <c r="AB1219" s="308" t="str">
        <f t="shared" si="338"/>
        <v/>
      </c>
      <c r="AC1219" s="534" t="str">
        <f t="shared" si="339"/>
        <v/>
      </c>
      <c r="AD1219" s="752" t="str">
        <f t="shared" si="340"/>
        <v/>
      </c>
      <c r="AE1219" s="534" t="str">
        <f t="shared" si="341"/>
        <v/>
      </c>
      <c r="AF1219" s="752" t="str">
        <f t="shared" si="342"/>
        <v/>
      </c>
    </row>
    <row r="1220" spans="2:32" x14ac:dyDescent="0.25">
      <c r="B1220" s="721"/>
      <c r="C1220" s="531" t="str">
        <f>IFERROR(VLOOKUP(B1220,'מצבת ורישום גנים'!B:D,3,0),"")</f>
        <v/>
      </c>
      <c r="D1220" s="721"/>
      <c r="E1220" s="723"/>
      <c r="F1220" s="723"/>
      <c r="G1220" s="723"/>
      <c r="H1220" s="723"/>
      <c r="I1220" s="992" t="str">
        <f t="shared" si="343"/>
        <v/>
      </c>
      <c r="J1220" s="723"/>
      <c r="K1220" s="724"/>
      <c r="L1220" s="723"/>
      <c r="M1220" s="306" t="str">
        <f t="shared" si="330"/>
        <v/>
      </c>
      <c r="N1220" s="32" t="str">
        <f t="shared" si="331"/>
        <v/>
      </c>
      <c r="P1220" s="307" t="str">
        <f t="shared" si="332"/>
        <v/>
      </c>
      <c r="Q1220" s="307" t="str">
        <f t="shared" si="326"/>
        <v/>
      </c>
      <c r="R1220" s="307" t="str">
        <f t="shared" si="333"/>
        <v/>
      </c>
      <c r="S1220" s="307" t="str">
        <f t="shared" si="334"/>
        <v/>
      </c>
      <c r="T1220" s="307" t="str">
        <f t="shared" si="335"/>
        <v/>
      </c>
      <c r="U1220" s="307" t="str">
        <f t="shared" si="327"/>
        <v/>
      </c>
      <c r="V1220" s="723"/>
      <c r="X1220" s="308" t="str">
        <f t="shared" si="336"/>
        <v/>
      </c>
      <c r="Y1220" s="309" t="str">
        <f t="shared" si="337"/>
        <v/>
      </c>
      <c r="Z1220" s="308" t="str">
        <f t="shared" si="328"/>
        <v/>
      </c>
      <c r="AA1220" s="308" t="b">
        <f t="shared" si="329"/>
        <v>1</v>
      </c>
      <c r="AB1220" s="308" t="str">
        <f t="shared" si="338"/>
        <v/>
      </c>
      <c r="AC1220" s="534" t="str">
        <f t="shared" si="339"/>
        <v/>
      </c>
      <c r="AD1220" s="752" t="str">
        <f t="shared" si="340"/>
        <v/>
      </c>
      <c r="AE1220" s="534" t="str">
        <f t="shared" si="341"/>
        <v/>
      </c>
      <c r="AF1220" s="752" t="str">
        <f t="shared" si="342"/>
        <v/>
      </c>
    </row>
    <row r="1221" spans="2:32" x14ac:dyDescent="0.25">
      <c r="B1221" s="721"/>
      <c r="C1221" s="531" t="str">
        <f>IFERROR(VLOOKUP(B1221,'מצבת ורישום גנים'!B:D,3,0),"")</f>
        <v/>
      </c>
      <c r="D1221" s="721"/>
      <c r="E1221" s="723"/>
      <c r="F1221" s="723"/>
      <c r="G1221" s="723"/>
      <c r="H1221" s="723"/>
      <c r="I1221" s="992" t="str">
        <f t="shared" si="343"/>
        <v/>
      </c>
      <c r="J1221" s="723"/>
      <c r="K1221" s="724"/>
      <c r="L1221" s="723"/>
      <c r="M1221" s="306" t="str">
        <f t="shared" si="330"/>
        <v/>
      </c>
      <c r="N1221" s="32" t="str">
        <f t="shared" si="331"/>
        <v/>
      </c>
      <c r="P1221" s="307" t="str">
        <f t="shared" si="332"/>
        <v/>
      </c>
      <c r="Q1221" s="307" t="str">
        <f t="shared" si="326"/>
        <v/>
      </c>
      <c r="R1221" s="307" t="str">
        <f t="shared" si="333"/>
        <v/>
      </c>
      <c r="S1221" s="307" t="str">
        <f t="shared" si="334"/>
        <v/>
      </c>
      <c r="T1221" s="307" t="str">
        <f t="shared" si="335"/>
        <v/>
      </c>
      <c r="U1221" s="307" t="str">
        <f t="shared" si="327"/>
        <v/>
      </c>
      <c r="V1221" s="723"/>
      <c r="X1221" s="308" t="str">
        <f t="shared" si="336"/>
        <v/>
      </c>
      <c r="Y1221" s="309" t="str">
        <f t="shared" si="337"/>
        <v/>
      </c>
      <c r="Z1221" s="308" t="str">
        <f t="shared" si="328"/>
        <v/>
      </c>
      <c r="AA1221" s="308" t="b">
        <f t="shared" si="329"/>
        <v>1</v>
      </c>
      <c r="AB1221" s="308" t="str">
        <f t="shared" si="338"/>
        <v/>
      </c>
      <c r="AC1221" s="534" t="str">
        <f t="shared" si="339"/>
        <v/>
      </c>
      <c r="AD1221" s="752" t="str">
        <f t="shared" si="340"/>
        <v/>
      </c>
      <c r="AE1221" s="534" t="str">
        <f t="shared" si="341"/>
        <v/>
      </c>
      <c r="AF1221" s="752" t="str">
        <f t="shared" si="342"/>
        <v/>
      </c>
    </row>
    <row r="1222" spans="2:32" x14ac:dyDescent="0.25">
      <c r="B1222" s="721"/>
      <c r="C1222" s="531" t="str">
        <f>IFERROR(VLOOKUP(B1222,'מצבת ורישום גנים'!B:D,3,0),"")</f>
        <v/>
      </c>
      <c r="D1222" s="721"/>
      <c r="E1222" s="723"/>
      <c r="F1222" s="723"/>
      <c r="G1222" s="723"/>
      <c r="H1222" s="723"/>
      <c r="I1222" s="992" t="str">
        <f t="shared" si="343"/>
        <v/>
      </c>
      <c r="J1222" s="723"/>
      <c r="K1222" s="724"/>
      <c r="L1222" s="723"/>
      <c r="M1222" s="306" t="str">
        <f t="shared" si="330"/>
        <v/>
      </c>
      <c r="N1222" s="32" t="str">
        <f t="shared" si="331"/>
        <v/>
      </c>
      <c r="P1222" s="307" t="str">
        <f t="shared" si="332"/>
        <v/>
      </c>
      <c r="Q1222" s="307" t="str">
        <f t="shared" si="326"/>
        <v/>
      </c>
      <c r="R1222" s="307" t="str">
        <f t="shared" si="333"/>
        <v/>
      </c>
      <c r="S1222" s="307" t="str">
        <f t="shared" si="334"/>
        <v/>
      </c>
      <c r="T1222" s="307" t="str">
        <f t="shared" si="335"/>
        <v/>
      </c>
      <c r="U1222" s="307" t="str">
        <f t="shared" si="327"/>
        <v/>
      </c>
      <c r="V1222" s="723"/>
      <c r="X1222" s="308" t="str">
        <f t="shared" si="336"/>
        <v/>
      </c>
      <c r="Y1222" s="309" t="str">
        <f t="shared" si="337"/>
        <v/>
      </c>
      <c r="Z1222" s="308" t="str">
        <f t="shared" si="328"/>
        <v/>
      </c>
      <c r="AA1222" s="308" t="b">
        <f t="shared" si="329"/>
        <v>1</v>
      </c>
      <c r="AB1222" s="308" t="str">
        <f t="shared" si="338"/>
        <v/>
      </c>
      <c r="AC1222" s="534" t="str">
        <f t="shared" si="339"/>
        <v/>
      </c>
      <c r="AD1222" s="752" t="str">
        <f t="shared" si="340"/>
        <v/>
      </c>
      <c r="AE1222" s="534" t="str">
        <f t="shared" si="341"/>
        <v/>
      </c>
      <c r="AF1222" s="752" t="str">
        <f t="shared" si="342"/>
        <v/>
      </c>
    </row>
    <row r="1223" spans="2:32" x14ac:dyDescent="0.25">
      <c r="B1223" s="721"/>
      <c r="C1223" s="531" t="str">
        <f>IFERROR(VLOOKUP(B1223,'מצבת ורישום גנים'!B:D,3,0),"")</f>
        <v/>
      </c>
      <c r="D1223" s="721"/>
      <c r="E1223" s="723"/>
      <c r="F1223" s="723"/>
      <c r="G1223" s="723"/>
      <c r="H1223" s="723"/>
      <c r="I1223" s="992" t="str">
        <f t="shared" si="343"/>
        <v/>
      </c>
      <c r="J1223" s="723"/>
      <c r="K1223" s="724"/>
      <c r="L1223" s="723"/>
      <c r="M1223" s="306" t="str">
        <f t="shared" si="330"/>
        <v/>
      </c>
      <c r="N1223" s="32" t="str">
        <f t="shared" si="331"/>
        <v/>
      </c>
      <c r="P1223" s="307" t="str">
        <f t="shared" si="332"/>
        <v/>
      </c>
      <c r="Q1223" s="307" t="str">
        <f t="shared" si="326"/>
        <v/>
      </c>
      <c r="R1223" s="307" t="str">
        <f t="shared" si="333"/>
        <v/>
      </c>
      <c r="S1223" s="307" t="str">
        <f t="shared" si="334"/>
        <v/>
      </c>
      <c r="T1223" s="307" t="str">
        <f t="shared" si="335"/>
        <v/>
      </c>
      <c r="U1223" s="307" t="str">
        <f t="shared" si="327"/>
        <v/>
      </c>
      <c r="V1223" s="723"/>
      <c r="X1223" s="308" t="str">
        <f t="shared" si="336"/>
        <v/>
      </c>
      <c r="Y1223" s="309" t="str">
        <f t="shared" si="337"/>
        <v/>
      </c>
      <c r="Z1223" s="308" t="str">
        <f t="shared" si="328"/>
        <v/>
      </c>
      <c r="AA1223" s="308" t="b">
        <f t="shared" si="329"/>
        <v>1</v>
      </c>
      <c r="AB1223" s="308" t="str">
        <f t="shared" si="338"/>
        <v/>
      </c>
      <c r="AC1223" s="534" t="str">
        <f t="shared" si="339"/>
        <v/>
      </c>
      <c r="AD1223" s="752" t="str">
        <f t="shared" si="340"/>
        <v/>
      </c>
      <c r="AE1223" s="534" t="str">
        <f t="shared" si="341"/>
        <v/>
      </c>
      <c r="AF1223" s="752" t="str">
        <f t="shared" si="342"/>
        <v/>
      </c>
    </row>
    <row r="1224" spans="2:32" x14ac:dyDescent="0.25">
      <c r="B1224" s="721"/>
      <c r="C1224" s="531" t="str">
        <f>IFERROR(VLOOKUP(B1224,'מצבת ורישום גנים'!B:D,3,0),"")</f>
        <v/>
      </c>
      <c r="D1224" s="721"/>
      <c r="E1224" s="723"/>
      <c r="F1224" s="723"/>
      <c r="G1224" s="723"/>
      <c r="H1224" s="723"/>
      <c r="I1224" s="992" t="str">
        <f t="shared" si="343"/>
        <v/>
      </c>
      <c r="J1224" s="723"/>
      <c r="K1224" s="724"/>
      <c r="L1224" s="723"/>
      <c r="M1224" s="306" t="str">
        <f t="shared" si="330"/>
        <v/>
      </c>
      <c r="N1224" s="32" t="str">
        <f t="shared" si="331"/>
        <v/>
      </c>
      <c r="P1224" s="307" t="str">
        <f t="shared" si="332"/>
        <v/>
      </c>
      <c r="Q1224" s="307" t="str">
        <f t="shared" si="326"/>
        <v/>
      </c>
      <c r="R1224" s="307" t="str">
        <f t="shared" si="333"/>
        <v/>
      </c>
      <c r="S1224" s="307" t="str">
        <f t="shared" si="334"/>
        <v/>
      </c>
      <c r="T1224" s="307" t="str">
        <f t="shared" si="335"/>
        <v/>
      </c>
      <c r="U1224" s="307" t="str">
        <f t="shared" si="327"/>
        <v/>
      </c>
      <c r="V1224" s="723"/>
      <c r="X1224" s="308" t="str">
        <f t="shared" si="336"/>
        <v/>
      </c>
      <c r="Y1224" s="309" t="str">
        <f t="shared" si="337"/>
        <v/>
      </c>
      <c r="Z1224" s="308" t="str">
        <f t="shared" si="328"/>
        <v/>
      </c>
      <c r="AA1224" s="308" t="b">
        <f t="shared" si="329"/>
        <v>1</v>
      </c>
      <c r="AB1224" s="308" t="str">
        <f t="shared" si="338"/>
        <v/>
      </c>
      <c r="AC1224" s="534" t="str">
        <f t="shared" si="339"/>
        <v/>
      </c>
      <c r="AD1224" s="752" t="str">
        <f t="shared" si="340"/>
        <v/>
      </c>
      <c r="AE1224" s="534" t="str">
        <f t="shared" si="341"/>
        <v/>
      </c>
      <c r="AF1224" s="752" t="str">
        <f t="shared" si="342"/>
        <v/>
      </c>
    </row>
    <row r="1225" spans="2:32" x14ac:dyDescent="0.25">
      <c r="B1225" s="721"/>
      <c r="C1225" s="531" t="str">
        <f>IFERROR(VLOOKUP(B1225,'מצבת ורישום גנים'!B:D,3,0),"")</f>
        <v/>
      </c>
      <c r="D1225" s="721"/>
      <c r="E1225" s="723"/>
      <c r="F1225" s="723"/>
      <c r="G1225" s="723"/>
      <c r="H1225" s="723"/>
      <c r="I1225" s="992" t="str">
        <f t="shared" si="343"/>
        <v/>
      </c>
      <c r="J1225" s="723"/>
      <c r="K1225" s="724"/>
      <c r="L1225" s="723"/>
      <c r="M1225" s="306" t="str">
        <f t="shared" si="330"/>
        <v/>
      </c>
      <c r="N1225" s="32" t="str">
        <f t="shared" si="331"/>
        <v/>
      </c>
      <c r="P1225" s="307" t="str">
        <f t="shared" si="332"/>
        <v/>
      </c>
      <c r="Q1225" s="307" t="str">
        <f t="shared" si="326"/>
        <v/>
      </c>
      <c r="R1225" s="307" t="str">
        <f t="shared" si="333"/>
        <v/>
      </c>
      <c r="S1225" s="307" t="str">
        <f t="shared" si="334"/>
        <v/>
      </c>
      <c r="T1225" s="307" t="str">
        <f t="shared" si="335"/>
        <v/>
      </c>
      <c r="U1225" s="307" t="str">
        <f t="shared" si="327"/>
        <v/>
      </c>
      <c r="V1225" s="723"/>
      <c r="X1225" s="308" t="str">
        <f t="shared" si="336"/>
        <v/>
      </c>
      <c r="Y1225" s="309" t="str">
        <f t="shared" si="337"/>
        <v/>
      </c>
      <c r="Z1225" s="308" t="str">
        <f t="shared" si="328"/>
        <v/>
      </c>
      <c r="AA1225" s="308" t="b">
        <f t="shared" si="329"/>
        <v>1</v>
      </c>
      <c r="AB1225" s="308" t="str">
        <f t="shared" si="338"/>
        <v/>
      </c>
      <c r="AC1225" s="534" t="str">
        <f t="shared" si="339"/>
        <v/>
      </c>
      <c r="AD1225" s="752" t="str">
        <f t="shared" si="340"/>
        <v/>
      </c>
      <c r="AE1225" s="534" t="str">
        <f t="shared" si="341"/>
        <v/>
      </c>
      <c r="AF1225" s="752" t="str">
        <f t="shared" si="342"/>
        <v/>
      </c>
    </row>
    <row r="1226" spans="2:32" x14ac:dyDescent="0.25">
      <c r="B1226" s="721"/>
      <c r="C1226" s="531" t="str">
        <f>IFERROR(VLOOKUP(B1226,'מצבת ורישום גנים'!B:D,3,0),"")</f>
        <v/>
      </c>
      <c r="D1226" s="721"/>
      <c r="E1226" s="723"/>
      <c r="F1226" s="723"/>
      <c r="G1226" s="723"/>
      <c r="H1226" s="723"/>
      <c r="I1226" s="992" t="str">
        <f t="shared" si="343"/>
        <v/>
      </c>
      <c r="J1226" s="723"/>
      <c r="K1226" s="724"/>
      <c r="L1226" s="723"/>
      <c r="M1226" s="306" t="str">
        <f t="shared" si="330"/>
        <v/>
      </c>
      <c r="N1226" s="32" t="str">
        <f t="shared" si="331"/>
        <v/>
      </c>
      <c r="P1226" s="307" t="str">
        <f t="shared" si="332"/>
        <v/>
      </c>
      <c r="Q1226" s="307" t="str">
        <f t="shared" si="326"/>
        <v/>
      </c>
      <c r="R1226" s="307" t="str">
        <f t="shared" si="333"/>
        <v/>
      </c>
      <c r="S1226" s="307" t="str">
        <f t="shared" si="334"/>
        <v/>
      </c>
      <c r="T1226" s="307" t="str">
        <f t="shared" si="335"/>
        <v/>
      </c>
      <c r="U1226" s="307" t="str">
        <f t="shared" si="327"/>
        <v/>
      </c>
      <c r="V1226" s="723"/>
      <c r="X1226" s="308" t="str">
        <f t="shared" si="336"/>
        <v/>
      </c>
      <c r="Y1226" s="309" t="str">
        <f t="shared" si="337"/>
        <v/>
      </c>
      <c r="Z1226" s="308" t="str">
        <f t="shared" si="328"/>
        <v/>
      </c>
      <c r="AA1226" s="308" t="b">
        <f t="shared" si="329"/>
        <v>1</v>
      </c>
      <c r="AB1226" s="308" t="str">
        <f t="shared" si="338"/>
        <v/>
      </c>
      <c r="AC1226" s="534" t="str">
        <f t="shared" si="339"/>
        <v/>
      </c>
      <c r="AD1226" s="752" t="str">
        <f t="shared" si="340"/>
        <v/>
      </c>
      <c r="AE1226" s="534" t="str">
        <f t="shared" si="341"/>
        <v/>
      </c>
      <c r="AF1226" s="752" t="str">
        <f t="shared" si="342"/>
        <v/>
      </c>
    </row>
    <row r="1227" spans="2:32" x14ac:dyDescent="0.25">
      <c r="B1227" s="721"/>
      <c r="C1227" s="531" t="str">
        <f>IFERROR(VLOOKUP(B1227,'מצבת ורישום גנים'!B:D,3,0),"")</f>
        <v/>
      </c>
      <c r="D1227" s="721"/>
      <c r="E1227" s="723"/>
      <c r="F1227" s="723"/>
      <c r="G1227" s="723"/>
      <c r="H1227" s="723"/>
      <c r="I1227" s="992" t="str">
        <f t="shared" si="343"/>
        <v/>
      </c>
      <c r="J1227" s="723"/>
      <c r="K1227" s="724"/>
      <c r="L1227" s="723"/>
      <c r="M1227" s="306" t="str">
        <f t="shared" si="330"/>
        <v/>
      </c>
      <c r="N1227" s="32" t="str">
        <f t="shared" si="331"/>
        <v/>
      </c>
      <c r="P1227" s="307" t="str">
        <f t="shared" si="332"/>
        <v/>
      </c>
      <c r="Q1227" s="307" t="str">
        <f t="shared" si="326"/>
        <v/>
      </c>
      <c r="R1227" s="307" t="str">
        <f t="shared" si="333"/>
        <v/>
      </c>
      <c r="S1227" s="307" t="str">
        <f t="shared" si="334"/>
        <v/>
      </c>
      <c r="T1227" s="307" t="str">
        <f t="shared" si="335"/>
        <v/>
      </c>
      <c r="U1227" s="307" t="str">
        <f t="shared" si="327"/>
        <v/>
      </c>
      <c r="V1227" s="723"/>
      <c r="X1227" s="308" t="str">
        <f t="shared" si="336"/>
        <v/>
      </c>
      <c r="Y1227" s="309" t="str">
        <f t="shared" si="337"/>
        <v/>
      </c>
      <c r="Z1227" s="308" t="str">
        <f t="shared" si="328"/>
        <v/>
      </c>
      <c r="AA1227" s="308" t="b">
        <f t="shared" si="329"/>
        <v>1</v>
      </c>
      <c r="AB1227" s="308" t="str">
        <f t="shared" si="338"/>
        <v/>
      </c>
      <c r="AC1227" s="534" t="str">
        <f t="shared" si="339"/>
        <v/>
      </c>
      <c r="AD1227" s="752" t="str">
        <f t="shared" si="340"/>
        <v/>
      </c>
      <c r="AE1227" s="534" t="str">
        <f t="shared" si="341"/>
        <v/>
      </c>
      <c r="AF1227" s="752" t="str">
        <f t="shared" si="342"/>
        <v/>
      </c>
    </row>
    <row r="1228" spans="2:32" x14ac:dyDescent="0.25">
      <c r="B1228" s="721"/>
      <c r="C1228" s="531" t="str">
        <f>IFERROR(VLOOKUP(B1228,'מצבת ורישום גנים'!B:D,3,0),"")</f>
        <v/>
      </c>
      <c r="D1228" s="721"/>
      <c r="E1228" s="723"/>
      <c r="F1228" s="723"/>
      <c r="G1228" s="723"/>
      <c r="H1228" s="723"/>
      <c r="I1228" s="992" t="str">
        <f t="shared" si="343"/>
        <v/>
      </c>
      <c r="J1228" s="723"/>
      <c r="K1228" s="724"/>
      <c r="L1228" s="723"/>
      <c r="M1228" s="306" t="str">
        <f t="shared" si="330"/>
        <v/>
      </c>
      <c r="N1228" s="32" t="str">
        <f t="shared" si="331"/>
        <v/>
      </c>
      <c r="P1228" s="307" t="str">
        <f t="shared" si="332"/>
        <v/>
      </c>
      <c r="Q1228" s="307" t="str">
        <f t="shared" si="326"/>
        <v/>
      </c>
      <c r="R1228" s="307" t="str">
        <f t="shared" si="333"/>
        <v/>
      </c>
      <c r="S1228" s="307" t="str">
        <f t="shared" si="334"/>
        <v/>
      </c>
      <c r="T1228" s="307" t="str">
        <f t="shared" si="335"/>
        <v/>
      </c>
      <c r="U1228" s="307" t="str">
        <f t="shared" si="327"/>
        <v/>
      </c>
      <c r="V1228" s="723"/>
      <c r="X1228" s="308" t="str">
        <f t="shared" si="336"/>
        <v/>
      </c>
      <c r="Y1228" s="309" t="str">
        <f t="shared" si="337"/>
        <v/>
      </c>
      <c r="Z1228" s="308" t="str">
        <f t="shared" si="328"/>
        <v/>
      </c>
      <c r="AA1228" s="308" t="b">
        <f t="shared" si="329"/>
        <v>1</v>
      </c>
      <c r="AB1228" s="308" t="str">
        <f t="shared" si="338"/>
        <v/>
      </c>
      <c r="AC1228" s="534" t="str">
        <f t="shared" si="339"/>
        <v/>
      </c>
      <c r="AD1228" s="752" t="str">
        <f t="shared" si="340"/>
        <v/>
      </c>
      <c r="AE1228" s="534" t="str">
        <f t="shared" si="341"/>
        <v/>
      </c>
      <c r="AF1228" s="752" t="str">
        <f t="shared" si="342"/>
        <v/>
      </c>
    </row>
    <row r="1229" spans="2:32" x14ac:dyDescent="0.25">
      <c r="B1229" s="721"/>
      <c r="C1229" s="531" t="str">
        <f>IFERROR(VLOOKUP(B1229,'מצבת ורישום גנים'!B:D,3,0),"")</f>
        <v/>
      </c>
      <c r="D1229" s="721"/>
      <c r="E1229" s="723"/>
      <c r="F1229" s="723"/>
      <c r="G1229" s="723"/>
      <c r="H1229" s="723"/>
      <c r="I1229" s="992" t="str">
        <f t="shared" si="343"/>
        <v/>
      </c>
      <c r="J1229" s="723"/>
      <c r="K1229" s="724"/>
      <c r="L1229" s="723"/>
      <c r="M1229" s="306" t="str">
        <f t="shared" si="330"/>
        <v/>
      </c>
      <c r="N1229" s="32" t="str">
        <f t="shared" si="331"/>
        <v/>
      </c>
      <c r="P1229" s="307" t="str">
        <f t="shared" si="332"/>
        <v/>
      </c>
      <c r="Q1229" s="307" t="str">
        <f t="shared" si="326"/>
        <v/>
      </c>
      <c r="R1229" s="307" t="str">
        <f t="shared" si="333"/>
        <v/>
      </c>
      <c r="S1229" s="307" t="str">
        <f t="shared" si="334"/>
        <v/>
      </c>
      <c r="T1229" s="307" t="str">
        <f t="shared" si="335"/>
        <v/>
      </c>
      <c r="U1229" s="307" t="str">
        <f t="shared" si="327"/>
        <v/>
      </c>
      <c r="V1229" s="723"/>
      <c r="X1229" s="308" t="str">
        <f t="shared" si="336"/>
        <v/>
      </c>
      <c r="Y1229" s="309" t="str">
        <f t="shared" si="337"/>
        <v/>
      </c>
      <c r="Z1229" s="308" t="str">
        <f t="shared" si="328"/>
        <v/>
      </c>
      <c r="AA1229" s="308" t="b">
        <f t="shared" si="329"/>
        <v>1</v>
      </c>
      <c r="AB1229" s="308" t="str">
        <f t="shared" si="338"/>
        <v/>
      </c>
      <c r="AC1229" s="534" t="str">
        <f t="shared" si="339"/>
        <v/>
      </c>
      <c r="AD1229" s="752" t="str">
        <f t="shared" si="340"/>
        <v/>
      </c>
      <c r="AE1229" s="534" t="str">
        <f t="shared" si="341"/>
        <v/>
      </c>
      <c r="AF1229" s="752" t="str">
        <f t="shared" si="342"/>
        <v/>
      </c>
    </row>
    <row r="1230" spans="2:32" x14ac:dyDescent="0.25">
      <c r="B1230" s="721"/>
      <c r="C1230" s="531" t="str">
        <f>IFERROR(VLOOKUP(B1230,'מצבת ורישום גנים'!B:D,3,0),"")</f>
        <v/>
      </c>
      <c r="D1230" s="721"/>
      <c r="E1230" s="723"/>
      <c r="F1230" s="723"/>
      <c r="G1230" s="723"/>
      <c r="H1230" s="723"/>
      <c r="I1230" s="992" t="str">
        <f t="shared" si="343"/>
        <v/>
      </c>
      <c r="J1230" s="723"/>
      <c r="K1230" s="724"/>
      <c r="L1230" s="723"/>
      <c r="M1230" s="306" t="str">
        <f t="shared" si="330"/>
        <v/>
      </c>
      <c r="N1230" s="32" t="str">
        <f t="shared" si="331"/>
        <v/>
      </c>
      <c r="P1230" s="307" t="str">
        <f t="shared" si="332"/>
        <v/>
      </c>
      <c r="Q1230" s="307" t="str">
        <f t="shared" si="326"/>
        <v/>
      </c>
      <c r="R1230" s="307" t="str">
        <f t="shared" si="333"/>
        <v/>
      </c>
      <c r="S1230" s="307" t="str">
        <f t="shared" si="334"/>
        <v/>
      </c>
      <c r="T1230" s="307" t="str">
        <f t="shared" si="335"/>
        <v/>
      </c>
      <c r="U1230" s="307" t="str">
        <f t="shared" si="327"/>
        <v/>
      </c>
      <c r="V1230" s="723"/>
      <c r="X1230" s="308" t="str">
        <f t="shared" si="336"/>
        <v/>
      </c>
      <c r="Y1230" s="309" t="str">
        <f t="shared" si="337"/>
        <v/>
      </c>
      <c r="Z1230" s="308" t="str">
        <f t="shared" si="328"/>
        <v/>
      </c>
      <c r="AA1230" s="308" t="b">
        <f t="shared" si="329"/>
        <v>1</v>
      </c>
      <c r="AB1230" s="308" t="str">
        <f t="shared" si="338"/>
        <v/>
      </c>
      <c r="AC1230" s="534" t="str">
        <f t="shared" si="339"/>
        <v/>
      </c>
      <c r="AD1230" s="752" t="str">
        <f t="shared" si="340"/>
        <v/>
      </c>
      <c r="AE1230" s="534" t="str">
        <f t="shared" si="341"/>
        <v/>
      </c>
      <c r="AF1230" s="752" t="str">
        <f t="shared" si="342"/>
        <v/>
      </c>
    </row>
    <row r="1231" spans="2:32" x14ac:dyDescent="0.25">
      <c r="B1231" s="721"/>
      <c r="C1231" s="531" t="str">
        <f>IFERROR(VLOOKUP(B1231,'מצבת ורישום גנים'!B:D,3,0),"")</f>
        <v/>
      </c>
      <c r="D1231" s="721"/>
      <c r="E1231" s="723"/>
      <c r="F1231" s="723"/>
      <c r="G1231" s="723"/>
      <c r="H1231" s="723"/>
      <c r="I1231" s="992" t="str">
        <f t="shared" si="343"/>
        <v/>
      </c>
      <c r="J1231" s="723"/>
      <c r="K1231" s="724"/>
      <c r="L1231" s="723"/>
      <c r="M1231" s="306" t="str">
        <f t="shared" si="330"/>
        <v/>
      </c>
      <c r="N1231" s="32" t="str">
        <f t="shared" si="331"/>
        <v/>
      </c>
      <c r="P1231" s="307" t="str">
        <f t="shared" si="332"/>
        <v/>
      </c>
      <c r="Q1231" s="307" t="str">
        <f t="shared" si="326"/>
        <v/>
      </c>
      <c r="R1231" s="307" t="str">
        <f t="shared" si="333"/>
        <v/>
      </c>
      <c r="S1231" s="307" t="str">
        <f t="shared" si="334"/>
        <v/>
      </c>
      <c r="T1231" s="307" t="str">
        <f t="shared" si="335"/>
        <v/>
      </c>
      <c r="U1231" s="307" t="str">
        <f t="shared" si="327"/>
        <v/>
      </c>
      <c r="V1231" s="723"/>
      <c r="X1231" s="308" t="str">
        <f t="shared" si="336"/>
        <v/>
      </c>
      <c r="Y1231" s="309" t="str">
        <f t="shared" si="337"/>
        <v/>
      </c>
      <c r="Z1231" s="308" t="str">
        <f t="shared" si="328"/>
        <v/>
      </c>
      <c r="AA1231" s="308" t="b">
        <f t="shared" si="329"/>
        <v>1</v>
      </c>
      <c r="AB1231" s="308" t="str">
        <f t="shared" si="338"/>
        <v/>
      </c>
      <c r="AC1231" s="534" t="str">
        <f t="shared" si="339"/>
        <v/>
      </c>
      <c r="AD1231" s="752" t="str">
        <f t="shared" si="340"/>
        <v/>
      </c>
      <c r="AE1231" s="534" t="str">
        <f t="shared" si="341"/>
        <v/>
      </c>
      <c r="AF1231" s="752" t="str">
        <f t="shared" si="342"/>
        <v/>
      </c>
    </row>
    <row r="1232" spans="2:32" x14ac:dyDescent="0.25">
      <c r="B1232" s="721"/>
      <c r="C1232" s="531" t="str">
        <f>IFERROR(VLOOKUP(B1232,'מצבת ורישום גנים'!B:D,3,0),"")</f>
        <v/>
      </c>
      <c r="D1232" s="721"/>
      <c r="E1232" s="723"/>
      <c r="F1232" s="723"/>
      <c r="G1232" s="723"/>
      <c r="H1232" s="723"/>
      <c r="I1232" s="992" t="str">
        <f t="shared" si="343"/>
        <v/>
      </c>
      <c r="J1232" s="723"/>
      <c r="K1232" s="724"/>
      <c r="L1232" s="723"/>
      <c r="M1232" s="306" t="str">
        <f t="shared" si="330"/>
        <v/>
      </c>
      <c r="N1232" s="32" t="str">
        <f t="shared" si="331"/>
        <v/>
      </c>
      <c r="P1232" s="307" t="str">
        <f t="shared" si="332"/>
        <v/>
      </c>
      <c r="Q1232" s="307" t="str">
        <f t="shared" ref="Q1232:Q1295" si="344">IF(J1232="","",IFERROR(IF(OR(H1232="גננת",H1232="מורה",H1232="רכז",H1232="רכזת גן",H1232="רכז גן",H1232="רכז בית ספר",H1232="רכזת בית ספר"),IF(J1232&gt;=75,"תקין","לא תקין"),IF(H1232="סייעת ממשיכה",IF(J1232&gt;=30,"תקין","לא תקין"),IF(H1232="סייעת רפואית/אישית",IF(J1232&gt;=12.5,"תקין","לא תקין"),IF(H1232="סייעת חדשה",IF(J1232&gt;=37,"תקין","לא תקין"),IF(OR(H1232&lt;&gt;"מורה",H1232&lt;&gt;"גננת",H1232&lt;&gt;"סייעת"),IF(J1232&gt;=30.61,"תקין","לא תקין"),"לא תקין"))))),""))</f>
        <v/>
      </c>
      <c r="R1232" s="307" t="str">
        <f t="shared" si="333"/>
        <v/>
      </c>
      <c r="S1232" s="307" t="str">
        <f t="shared" si="334"/>
        <v/>
      </c>
      <c r="T1232" s="307" t="str">
        <f t="shared" si="335"/>
        <v/>
      </c>
      <c r="U1232" s="307" t="str">
        <f t="shared" ref="U1232:U1295" si="345">IF(D1232="","",IF(Z1232&gt;1,IF(SUMIF(D:D,D1232,L:L)&gt;90,"לא תקין","תקין"),"תקין"))</f>
        <v/>
      </c>
      <c r="V1232" s="723"/>
      <c r="X1232" s="308" t="str">
        <f t="shared" si="336"/>
        <v/>
      </c>
      <c r="Y1232" s="309" t="str">
        <f t="shared" si="337"/>
        <v/>
      </c>
      <c r="Z1232" s="308" t="str">
        <f t="shared" ref="Z1232:Z1295" si="346">IF(D1232="","",COUNTIF(D:D,D1232))</f>
        <v/>
      </c>
      <c r="AA1232" s="308" t="b">
        <f t="shared" ref="AA1232:AA1295" si="347">MOD(MID(REPT(0,9-LEN(D1232))&amp;D1232,1,1)+MID("0246813579",MID(REPT(0,9-LEN(D1232))&amp;D1232,2,1)+1,1)+MID(REPT(0,9-LEN(D1232))&amp;D1232,3,1)+MID("0246813579",MID(REPT(0,9-LEN(D1232))&amp;D1232,4,1)+1,1)+MID(REPT(0,9-LEN(D1232))&amp;D1232,5,1)+MID("0246813579",MID(REPT(0,9-LEN(D1232))&amp;D1232,6,1)+1,1)+MID(REPT(0,9-LEN(D1232))&amp;D1232,7,1)+MID("0246813579",MID(REPT(0,9-LEN(D1232))&amp;D1232,8,1)+1,1)+MID(REPT(0,9-LEN(D1232))&amp;D1232,9,1),10)=0</f>
        <v>1</v>
      </c>
      <c r="AB1232" s="308" t="str">
        <f t="shared" si="338"/>
        <v/>
      </c>
      <c r="AC1232" s="534" t="str">
        <f t="shared" si="339"/>
        <v/>
      </c>
      <c r="AD1232" s="752" t="str">
        <f t="shared" si="340"/>
        <v/>
      </c>
      <c r="AE1232" s="534" t="str">
        <f t="shared" si="341"/>
        <v/>
      </c>
      <c r="AF1232" s="752" t="str">
        <f t="shared" si="342"/>
        <v/>
      </c>
    </row>
    <row r="1233" spans="2:32" x14ac:dyDescent="0.25">
      <c r="B1233" s="721"/>
      <c r="C1233" s="531" t="str">
        <f>IFERROR(VLOOKUP(B1233,'מצבת ורישום גנים'!B:D,3,0),"")</f>
        <v/>
      </c>
      <c r="D1233" s="721"/>
      <c r="E1233" s="723"/>
      <c r="F1233" s="723"/>
      <c r="G1233" s="723"/>
      <c r="H1233" s="723"/>
      <c r="I1233" s="992" t="str">
        <f t="shared" si="343"/>
        <v/>
      </c>
      <c r="J1233" s="723"/>
      <c r="K1233" s="724"/>
      <c r="L1233" s="723"/>
      <c r="M1233" s="306" t="str">
        <f t="shared" ref="M1233:M1296" si="348">IF(AND(L1233&gt;0,K1233&gt;0),K1233*L1233,"")</f>
        <v/>
      </c>
      <c r="N1233" s="32" t="str">
        <f t="shared" ref="N1233:N1296" si="349">TEXT(LEFT(H1233,2),0)</f>
        <v/>
      </c>
      <c r="P1233" s="307" t="str">
        <f t="shared" ref="P1233:P1296" si="350">IF(D1233="","",IF(AA1233=FALSE,"לא תקין","תקין"))</f>
        <v/>
      </c>
      <c r="Q1233" s="307" t="str">
        <f t="shared" si="344"/>
        <v/>
      </c>
      <c r="R1233" s="307" t="str">
        <f t="shared" ref="R1233:R1296" si="351">IF(K1233="","",IF(OR(Y1233&lt;100%,Y1233&gt;140%),"לא תקין","תקין"))</f>
        <v/>
      </c>
      <c r="S1233" s="307" t="str">
        <f t="shared" ref="S1233:S1296" si="352">IF(J1233="","",IFERROR(IF(J1233&gt;120,"לא תקין","תקין"),""))</f>
        <v/>
      </c>
      <c r="T1233" s="307" t="str">
        <f t="shared" ref="T1233:T1296" si="353">IF(L1233="","",IF(H1233="","יש להזין איש צוות",IF(OR(H1233="מורה",H1233="גננת",H1233="רכז גן",H1233="רכזת גן",H1233="סייעת ממשיכה",H1233="סייעת חדשה",H1233="מדצית",H1233="מדצ",H1233="מדריך",H1233="מדריכה",H1233="תוספת כח אדם"),IF(L1233&lt;=90,"תקין","לא תקין"),IF(OR(H1233="רכז בית ספר",H1233="רכזת תכנית בבית הספר",H1233="רכזת בית ספר"),IF(L1233&lt;=114,"תקין","לא תקין"),IF(OR(H1233="סגנית רכזת מעל 150",H1233="סגן רכז"),IF(L1233&lt;=93,"תקין","לא תקין"),"לא תקין")))))</f>
        <v/>
      </c>
      <c r="U1233" s="307" t="str">
        <f t="shared" si="345"/>
        <v/>
      </c>
      <c r="V1233" s="723"/>
      <c r="X1233" s="308" t="str">
        <f t="shared" ref="X1233:X1296" si="354">IF(M1233="","",IF(OR(R1233="לא תקין",S1233="לא תקין",T1233="לא תקין",,U1233="לא תקין"),"לא תקין","תקין"))</f>
        <v/>
      </c>
      <c r="Y1233" s="309" t="str">
        <f t="shared" ref="Y1233:Y1296" si="355">IFERROR(IF(J1233="","",K1233/J1233),"")</f>
        <v/>
      </c>
      <c r="Z1233" s="308" t="str">
        <f t="shared" si="346"/>
        <v/>
      </c>
      <c r="AA1233" s="308" t="b">
        <f t="shared" si="347"/>
        <v>1</v>
      </c>
      <c r="AB1233" s="308" t="str">
        <f t="shared" ref="AB1233:AB1296" si="356">IF(H1233="גננת",IF(J1233&lt;75,"לא תקין","תקין"),"")</f>
        <v/>
      </c>
      <c r="AC1233" s="534" t="str">
        <f t="shared" ref="AC1233:AC1296" si="357">IF(B1233&lt;&gt;"",B1233&amp;H1233,"")</f>
        <v/>
      </c>
      <c r="AD1233" s="752" t="str">
        <f t="shared" ref="AD1233:AD1296" si="358">M1233</f>
        <v/>
      </c>
      <c r="AE1233" s="534" t="str">
        <f t="shared" ref="AE1233:AE1296" si="359">IF(B1233&lt;&gt;"",B1233&amp;LEFT(H1233,5),"")</f>
        <v/>
      </c>
      <c r="AF1233" s="752" t="str">
        <f t="shared" ref="AF1233:AF1296" si="360">M1233</f>
        <v/>
      </c>
    </row>
    <row r="1234" spans="2:32" x14ac:dyDescent="0.25">
      <c r="B1234" s="721"/>
      <c r="C1234" s="531" t="str">
        <f>IFERROR(VLOOKUP(B1234,'מצבת ורישום גנים'!B:D,3,0),"")</f>
        <v/>
      </c>
      <c r="D1234" s="721"/>
      <c r="E1234" s="723"/>
      <c r="F1234" s="723"/>
      <c r="G1234" s="723"/>
      <c r="H1234" s="723"/>
      <c r="I1234" s="992" t="str">
        <f t="shared" ref="I1234:I1297" si="361">SUBSTITUTE(IFERROR(IF(H1234="מדצ","מדצ/ית",IF(OR(H1234="סייעת ממשיכה",H1234="סייעת חדשה",H1234="סייעת רפואית/אישית"),"סייעת",IF(H1234="רכזת גן","רכזת גן"))),""),"FALSE","")</f>
        <v/>
      </c>
      <c r="J1234" s="723"/>
      <c r="K1234" s="724"/>
      <c r="L1234" s="723"/>
      <c r="M1234" s="306" t="str">
        <f t="shared" si="348"/>
        <v/>
      </c>
      <c r="N1234" s="32" t="str">
        <f t="shared" si="349"/>
        <v/>
      </c>
      <c r="P1234" s="307" t="str">
        <f t="shared" si="350"/>
        <v/>
      </c>
      <c r="Q1234" s="307" t="str">
        <f t="shared" si="344"/>
        <v/>
      </c>
      <c r="R1234" s="307" t="str">
        <f t="shared" si="351"/>
        <v/>
      </c>
      <c r="S1234" s="307" t="str">
        <f t="shared" si="352"/>
        <v/>
      </c>
      <c r="T1234" s="307" t="str">
        <f t="shared" si="353"/>
        <v/>
      </c>
      <c r="U1234" s="307" t="str">
        <f t="shared" si="345"/>
        <v/>
      </c>
      <c r="V1234" s="723"/>
      <c r="X1234" s="308" t="str">
        <f t="shared" si="354"/>
        <v/>
      </c>
      <c r="Y1234" s="309" t="str">
        <f t="shared" si="355"/>
        <v/>
      </c>
      <c r="Z1234" s="308" t="str">
        <f t="shared" si="346"/>
        <v/>
      </c>
      <c r="AA1234" s="308" t="b">
        <f t="shared" si="347"/>
        <v>1</v>
      </c>
      <c r="AB1234" s="308" t="str">
        <f t="shared" si="356"/>
        <v/>
      </c>
      <c r="AC1234" s="534" t="str">
        <f t="shared" si="357"/>
        <v/>
      </c>
      <c r="AD1234" s="752" t="str">
        <f t="shared" si="358"/>
        <v/>
      </c>
      <c r="AE1234" s="534" t="str">
        <f t="shared" si="359"/>
        <v/>
      </c>
      <c r="AF1234" s="752" t="str">
        <f t="shared" si="360"/>
        <v/>
      </c>
    </row>
    <row r="1235" spans="2:32" x14ac:dyDescent="0.25">
      <c r="B1235" s="721"/>
      <c r="C1235" s="531" t="str">
        <f>IFERROR(VLOOKUP(B1235,'מצבת ורישום גנים'!B:D,3,0),"")</f>
        <v/>
      </c>
      <c r="D1235" s="721"/>
      <c r="E1235" s="723"/>
      <c r="F1235" s="723"/>
      <c r="G1235" s="723"/>
      <c r="H1235" s="723"/>
      <c r="I1235" s="992" t="str">
        <f t="shared" si="361"/>
        <v/>
      </c>
      <c r="J1235" s="723"/>
      <c r="K1235" s="724"/>
      <c r="L1235" s="723"/>
      <c r="M1235" s="306" t="str">
        <f t="shared" si="348"/>
        <v/>
      </c>
      <c r="N1235" s="32" t="str">
        <f t="shared" si="349"/>
        <v/>
      </c>
      <c r="P1235" s="307" t="str">
        <f t="shared" si="350"/>
        <v/>
      </c>
      <c r="Q1235" s="307" t="str">
        <f t="shared" si="344"/>
        <v/>
      </c>
      <c r="R1235" s="307" t="str">
        <f t="shared" si="351"/>
        <v/>
      </c>
      <c r="S1235" s="307" t="str">
        <f t="shared" si="352"/>
        <v/>
      </c>
      <c r="T1235" s="307" t="str">
        <f t="shared" si="353"/>
        <v/>
      </c>
      <c r="U1235" s="307" t="str">
        <f t="shared" si="345"/>
        <v/>
      </c>
      <c r="V1235" s="723"/>
      <c r="X1235" s="308" t="str">
        <f t="shared" si="354"/>
        <v/>
      </c>
      <c r="Y1235" s="309" t="str">
        <f t="shared" si="355"/>
        <v/>
      </c>
      <c r="Z1235" s="308" t="str">
        <f t="shared" si="346"/>
        <v/>
      </c>
      <c r="AA1235" s="308" t="b">
        <f t="shared" si="347"/>
        <v>1</v>
      </c>
      <c r="AB1235" s="308" t="str">
        <f t="shared" si="356"/>
        <v/>
      </c>
      <c r="AC1235" s="534" t="str">
        <f t="shared" si="357"/>
        <v/>
      </c>
      <c r="AD1235" s="752" t="str">
        <f t="shared" si="358"/>
        <v/>
      </c>
      <c r="AE1235" s="534" t="str">
        <f t="shared" si="359"/>
        <v/>
      </c>
      <c r="AF1235" s="752" t="str">
        <f t="shared" si="360"/>
        <v/>
      </c>
    </row>
    <row r="1236" spans="2:32" x14ac:dyDescent="0.25">
      <c r="B1236" s="721"/>
      <c r="C1236" s="531" t="str">
        <f>IFERROR(VLOOKUP(B1236,'מצבת ורישום גנים'!B:D,3,0),"")</f>
        <v/>
      </c>
      <c r="D1236" s="721"/>
      <c r="E1236" s="723"/>
      <c r="F1236" s="723"/>
      <c r="G1236" s="723"/>
      <c r="H1236" s="723"/>
      <c r="I1236" s="992" t="str">
        <f t="shared" si="361"/>
        <v/>
      </c>
      <c r="J1236" s="723"/>
      <c r="K1236" s="724"/>
      <c r="L1236" s="723"/>
      <c r="M1236" s="306" t="str">
        <f t="shared" si="348"/>
        <v/>
      </c>
      <c r="N1236" s="32" t="str">
        <f t="shared" si="349"/>
        <v/>
      </c>
      <c r="P1236" s="307" t="str">
        <f t="shared" si="350"/>
        <v/>
      </c>
      <c r="Q1236" s="307" t="str">
        <f t="shared" si="344"/>
        <v/>
      </c>
      <c r="R1236" s="307" t="str">
        <f t="shared" si="351"/>
        <v/>
      </c>
      <c r="S1236" s="307" t="str">
        <f t="shared" si="352"/>
        <v/>
      </c>
      <c r="T1236" s="307" t="str">
        <f t="shared" si="353"/>
        <v/>
      </c>
      <c r="U1236" s="307" t="str">
        <f t="shared" si="345"/>
        <v/>
      </c>
      <c r="V1236" s="723"/>
      <c r="X1236" s="308" t="str">
        <f t="shared" si="354"/>
        <v/>
      </c>
      <c r="Y1236" s="309" t="str">
        <f t="shared" si="355"/>
        <v/>
      </c>
      <c r="Z1236" s="308" t="str">
        <f t="shared" si="346"/>
        <v/>
      </c>
      <c r="AA1236" s="308" t="b">
        <f t="shared" si="347"/>
        <v>1</v>
      </c>
      <c r="AB1236" s="308" t="str">
        <f t="shared" si="356"/>
        <v/>
      </c>
      <c r="AC1236" s="534" t="str">
        <f t="shared" si="357"/>
        <v/>
      </c>
      <c r="AD1236" s="752" t="str">
        <f t="shared" si="358"/>
        <v/>
      </c>
      <c r="AE1236" s="534" t="str">
        <f t="shared" si="359"/>
        <v/>
      </c>
      <c r="AF1236" s="752" t="str">
        <f t="shared" si="360"/>
        <v/>
      </c>
    </row>
    <row r="1237" spans="2:32" x14ac:dyDescent="0.25">
      <c r="B1237" s="721"/>
      <c r="C1237" s="531" t="str">
        <f>IFERROR(VLOOKUP(B1237,'מצבת ורישום גנים'!B:D,3,0),"")</f>
        <v/>
      </c>
      <c r="D1237" s="721"/>
      <c r="E1237" s="723"/>
      <c r="F1237" s="723"/>
      <c r="G1237" s="723"/>
      <c r="H1237" s="723"/>
      <c r="I1237" s="992" t="str">
        <f t="shared" si="361"/>
        <v/>
      </c>
      <c r="J1237" s="723"/>
      <c r="K1237" s="724"/>
      <c r="L1237" s="723"/>
      <c r="M1237" s="306" t="str">
        <f t="shared" si="348"/>
        <v/>
      </c>
      <c r="N1237" s="32" t="str">
        <f t="shared" si="349"/>
        <v/>
      </c>
      <c r="P1237" s="307" t="str">
        <f t="shared" si="350"/>
        <v/>
      </c>
      <c r="Q1237" s="307" t="str">
        <f t="shared" si="344"/>
        <v/>
      </c>
      <c r="R1237" s="307" t="str">
        <f t="shared" si="351"/>
        <v/>
      </c>
      <c r="S1237" s="307" t="str">
        <f t="shared" si="352"/>
        <v/>
      </c>
      <c r="T1237" s="307" t="str">
        <f t="shared" si="353"/>
        <v/>
      </c>
      <c r="U1237" s="307" t="str">
        <f t="shared" si="345"/>
        <v/>
      </c>
      <c r="V1237" s="723"/>
      <c r="X1237" s="308" t="str">
        <f t="shared" si="354"/>
        <v/>
      </c>
      <c r="Y1237" s="309" t="str">
        <f t="shared" si="355"/>
        <v/>
      </c>
      <c r="Z1237" s="308" t="str">
        <f t="shared" si="346"/>
        <v/>
      </c>
      <c r="AA1237" s="308" t="b">
        <f t="shared" si="347"/>
        <v>1</v>
      </c>
      <c r="AB1237" s="308" t="str">
        <f t="shared" si="356"/>
        <v/>
      </c>
      <c r="AC1237" s="534" t="str">
        <f t="shared" si="357"/>
        <v/>
      </c>
      <c r="AD1237" s="752" t="str">
        <f t="shared" si="358"/>
        <v/>
      </c>
      <c r="AE1237" s="534" t="str">
        <f t="shared" si="359"/>
        <v/>
      </c>
      <c r="AF1237" s="752" t="str">
        <f t="shared" si="360"/>
        <v/>
      </c>
    </row>
    <row r="1238" spans="2:32" x14ac:dyDescent="0.25">
      <c r="B1238" s="721"/>
      <c r="C1238" s="531" t="str">
        <f>IFERROR(VLOOKUP(B1238,'מצבת ורישום גנים'!B:D,3,0),"")</f>
        <v/>
      </c>
      <c r="D1238" s="721"/>
      <c r="E1238" s="723"/>
      <c r="F1238" s="723"/>
      <c r="G1238" s="723"/>
      <c r="H1238" s="723"/>
      <c r="I1238" s="992" t="str">
        <f t="shared" si="361"/>
        <v/>
      </c>
      <c r="J1238" s="723"/>
      <c r="K1238" s="724"/>
      <c r="L1238" s="723"/>
      <c r="M1238" s="306" t="str">
        <f t="shared" si="348"/>
        <v/>
      </c>
      <c r="N1238" s="32" t="str">
        <f t="shared" si="349"/>
        <v/>
      </c>
      <c r="P1238" s="307" t="str">
        <f t="shared" si="350"/>
        <v/>
      </c>
      <c r="Q1238" s="307" t="str">
        <f t="shared" si="344"/>
        <v/>
      </c>
      <c r="R1238" s="307" t="str">
        <f t="shared" si="351"/>
        <v/>
      </c>
      <c r="S1238" s="307" t="str">
        <f t="shared" si="352"/>
        <v/>
      </c>
      <c r="T1238" s="307" t="str">
        <f t="shared" si="353"/>
        <v/>
      </c>
      <c r="U1238" s="307" t="str">
        <f t="shared" si="345"/>
        <v/>
      </c>
      <c r="V1238" s="723"/>
      <c r="X1238" s="308" t="str">
        <f t="shared" si="354"/>
        <v/>
      </c>
      <c r="Y1238" s="309" t="str">
        <f t="shared" si="355"/>
        <v/>
      </c>
      <c r="Z1238" s="308" t="str">
        <f t="shared" si="346"/>
        <v/>
      </c>
      <c r="AA1238" s="308" t="b">
        <f t="shared" si="347"/>
        <v>1</v>
      </c>
      <c r="AB1238" s="308" t="str">
        <f t="shared" si="356"/>
        <v/>
      </c>
      <c r="AC1238" s="534" t="str">
        <f t="shared" si="357"/>
        <v/>
      </c>
      <c r="AD1238" s="752" t="str">
        <f t="shared" si="358"/>
        <v/>
      </c>
      <c r="AE1238" s="534" t="str">
        <f t="shared" si="359"/>
        <v/>
      </c>
      <c r="AF1238" s="752" t="str">
        <f t="shared" si="360"/>
        <v/>
      </c>
    </row>
    <row r="1239" spans="2:32" x14ac:dyDescent="0.25">
      <c r="B1239" s="721"/>
      <c r="C1239" s="531" t="str">
        <f>IFERROR(VLOOKUP(B1239,'מצבת ורישום גנים'!B:D,3,0),"")</f>
        <v/>
      </c>
      <c r="D1239" s="721"/>
      <c r="E1239" s="723"/>
      <c r="F1239" s="723"/>
      <c r="G1239" s="723"/>
      <c r="H1239" s="723"/>
      <c r="I1239" s="992" t="str">
        <f t="shared" si="361"/>
        <v/>
      </c>
      <c r="J1239" s="723"/>
      <c r="K1239" s="724"/>
      <c r="L1239" s="723"/>
      <c r="M1239" s="306" t="str">
        <f t="shared" si="348"/>
        <v/>
      </c>
      <c r="N1239" s="32" t="str">
        <f t="shared" si="349"/>
        <v/>
      </c>
      <c r="P1239" s="307" t="str">
        <f t="shared" si="350"/>
        <v/>
      </c>
      <c r="Q1239" s="307" t="str">
        <f t="shared" si="344"/>
        <v/>
      </c>
      <c r="R1239" s="307" t="str">
        <f t="shared" si="351"/>
        <v/>
      </c>
      <c r="S1239" s="307" t="str">
        <f t="shared" si="352"/>
        <v/>
      </c>
      <c r="T1239" s="307" t="str">
        <f t="shared" si="353"/>
        <v/>
      </c>
      <c r="U1239" s="307" t="str">
        <f t="shared" si="345"/>
        <v/>
      </c>
      <c r="V1239" s="723"/>
      <c r="X1239" s="308" t="str">
        <f t="shared" si="354"/>
        <v/>
      </c>
      <c r="Y1239" s="309" t="str">
        <f t="shared" si="355"/>
        <v/>
      </c>
      <c r="Z1239" s="308" t="str">
        <f t="shared" si="346"/>
        <v/>
      </c>
      <c r="AA1239" s="308" t="b">
        <f t="shared" si="347"/>
        <v>1</v>
      </c>
      <c r="AB1239" s="308" t="str">
        <f t="shared" si="356"/>
        <v/>
      </c>
      <c r="AC1239" s="534" t="str">
        <f t="shared" si="357"/>
        <v/>
      </c>
      <c r="AD1239" s="752" t="str">
        <f t="shared" si="358"/>
        <v/>
      </c>
      <c r="AE1239" s="534" t="str">
        <f t="shared" si="359"/>
        <v/>
      </c>
      <c r="AF1239" s="752" t="str">
        <f t="shared" si="360"/>
        <v/>
      </c>
    </row>
    <row r="1240" spans="2:32" x14ac:dyDescent="0.25">
      <c r="B1240" s="721"/>
      <c r="C1240" s="531" t="str">
        <f>IFERROR(VLOOKUP(B1240,'מצבת ורישום גנים'!B:D,3,0),"")</f>
        <v/>
      </c>
      <c r="D1240" s="721"/>
      <c r="E1240" s="723"/>
      <c r="F1240" s="723"/>
      <c r="G1240" s="723"/>
      <c r="H1240" s="723"/>
      <c r="I1240" s="992" t="str">
        <f t="shared" si="361"/>
        <v/>
      </c>
      <c r="J1240" s="723"/>
      <c r="K1240" s="724"/>
      <c r="L1240" s="723"/>
      <c r="M1240" s="306" t="str">
        <f t="shared" si="348"/>
        <v/>
      </c>
      <c r="N1240" s="32" t="str">
        <f t="shared" si="349"/>
        <v/>
      </c>
      <c r="P1240" s="307" t="str">
        <f t="shared" si="350"/>
        <v/>
      </c>
      <c r="Q1240" s="307" t="str">
        <f t="shared" si="344"/>
        <v/>
      </c>
      <c r="R1240" s="307" t="str">
        <f t="shared" si="351"/>
        <v/>
      </c>
      <c r="S1240" s="307" t="str">
        <f t="shared" si="352"/>
        <v/>
      </c>
      <c r="T1240" s="307" t="str">
        <f t="shared" si="353"/>
        <v/>
      </c>
      <c r="U1240" s="307" t="str">
        <f t="shared" si="345"/>
        <v/>
      </c>
      <c r="V1240" s="723"/>
      <c r="X1240" s="308" t="str">
        <f t="shared" si="354"/>
        <v/>
      </c>
      <c r="Y1240" s="309" t="str">
        <f t="shared" si="355"/>
        <v/>
      </c>
      <c r="Z1240" s="308" t="str">
        <f t="shared" si="346"/>
        <v/>
      </c>
      <c r="AA1240" s="308" t="b">
        <f t="shared" si="347"/>
        <v>1</v>
      </c>
      <c r="AB1240" s="308" t="str">
        <f t="shared" si="356"/>
        <v/>
      </c>
      <c r="AC1240" s="534" t="str">
        <f t="shared" si="357"/>
        <v/>
      </c>
      <c r="AD1240" s="752" t="str">
        <f t="shared" si="358"/>
        <v/>
      </c>
      <c r="AE1240" s="534" t="str">
        <f t="shared" si="359"/>
        <v/>
      </c>
      <c r="AF1240" s="752" t="str">
        <f t="shared" si="360"/>
        <v/>
      </c>
    </row>
    <row r="1241" spans="2:32" x14ac:dyDescent="0.25">
      <c r="B1241" s="721"/>
      <c r="C1241" s="531" t="str">
        <f>IFERROR(VLOOKUP(B1241,'מצבת ורישום גנים'!B:D,3,0),"")</f>
        <v/>
      </c>
      <c r="D1241" s="721"/>
      <c r="E1241" s="723"/>
      <c r="F1241" s="723"/>
      <c r="G1241" s="723"/>
      <c r="H1241" s="723"/>
      <c r="I1241" s="992" t="str">
        <f t="shared" si="361"/>
        <v/>
      </c>
      <c r="J1241" s="723"/>
      <c r="K1241" s="724"/>
      <c r="L1241" s="723"/>
      <c r="M1241" s="306" t="str">
        <f t="shared" si="348"/>
        <v/>
      </c>
      <c r="N1241" s="32" t="str">
        <f t="shared" si="349"/>
        <v/>
      </c>
      <c r="P1241" s="307" t="str">
        <f t="shared" si="350"/>
        <v/>
      </c>
      <c r="Q1241" s="307" t="str">
        <f t="shared" si="344"/>
        <v/>
      </c>
      <c r="R1241" s="307" t="str">
        <f t="shared" si="351"/>
        <v/>
      </c>
      <c r="S1241" s="307" t="str">
        <f t="shared" si="352"/>
        <v/>
      </c>
      <c r="T1241" s="307" t="str">
        <f t="shared" si="353"/>
        <v/>
      </c>
      <c r="U1241" s="307" t="str">
        <f t="shared" si="345"/>
        <v/>
      </c>
      <c r="V1241" s="723"/>
      <c r="X1241" s="308" t="str">
        <f t="shared" si="354"/>
        <v/>
      </c>
      <c r="Y1241" s="309" t="str">
        <f t="shared" si="355"/>
        <v/>
      </c>
      <c r="Z1241" s="308" t="str">
        <f t="shared" si="346"/>
        <v/>
      </c>
      <c r="AA1241" s="308" t="b">
        <f t="shared" si="347"/>
        <v>1</v>
      </c>
      <c r="AB1241" s="308" t="str">
        <f t="shared" si="356"/>
        <v/>
      </c>
      <c r="AC1241" s="534" t="str">
        <f t="shared" si="357"/>
        <v/>
      </c>
      <c r="AD1241" s="752" t="str">
        <f t="shared" si="358"/>
        <v/>
      </c>
      <c r="AE1241" s="534" t="str">
        <f t="shared" si="359"/>
        <v/>
      </c>
      <c r="AF1241" s="752" t="str">
        <f t="shared" si="360"/>
        <v/>
      </c>
    </row>
    <row r="1242" spans="2:32" x14ac:dyDescent="0.25">
      <c r="B1242" s="721"/>
      <c r="C1242" s="531" t="str">
        <f>IFERROR(VLOOKUP(B1242,'מצבת ורישום גנים'!B:D,3,0),"")</f>
        <v/>
      </c>
      <c r="D1242" s="721"/>
      <c r="E1242" s="723"/>
      <c r="F1242" s="723"/>
      <c r="G1242" s="723"/>
      <c r="H1242" s="723"/>
      <c r="I1242" s="992" t="str">
        <f t="shared" si="361"/>
        <v/>
      </c>
      <c r="J1242" s="723"/>
      <c r="K1242" s="724"/>
      <c r="L1242" s="723"/>
      <c r="M1242" s="306" t="str">
        <f t="shared" si="348"/>
        <v/>
      </c>
      <c r="N1242" s="32" t="str">
        <f t="shared" si="349"/>
        <v/>
      </c>
      <c r="P1242" s="307" t="str">
        <f t="shared" si="350"/>
        <v/>
      </c>
      <c r="Q1242" s="307" t="str">
        <f t="shared" si="344"/>
        <v/>
      </c>
      <c r="R1242" s="307" t="str">
        <f t="shared" si="351"/>
        <v/>
      </c>
      <c r="S1242" s="307" t="str">
        <f t="shared" si="352"/>
        <v/>
      </c>
      <c r="T1242" s="307" t="str">
        <f t="shared" si="353"/>
        <v/>
      </c>
      <c r="U1242" s="307" t="str">
        <f t="shared" si="345"/>
        <v/>
      </c>
      <c r="V1242" s="723"/>
      <c r="X1242" s="308" t="str">
        <f t="shared" si="354"/>
        <v/>
      </c>
      <c r="Y1242" s="309" t="str">
        <f t="shared" si="355"/>
        <v/>
      </c>
      <c r="Z1242" s="308" t="str">
        <f t="shared" si="346"/>
        <v/>
      </c>
      <c r="AA1242" s="308" t="b">
        <f t="shared" si="347"/>
        <v>1</v>
      </c>
      <c r="AB1242" s="308" t="str">
        <f t="shared" si="356"/>
        <v/>
      </c>
      <c r="AC1242" s="534" t="str">
        <f t="shared" si="357"/>
        <v/>
      </c>
      <c r="AD1242" s="752" t="str">
        <f t="shared" si="358"/>
        <v/>
      </c>
      <c r="AE1242" s="534" t="str">
        <f t="shared" si="359"/>
        <v/>
      </c>
      <c r="AF1242" s="752" t="str">
        <f t="shared" si="360"/>
        <v/>
      </c>
    </row>
    <row r="1243" spans="2:32" x14ac:dyDescent="0.25">
      <c r="B1243" s="721"/>
      <c r="C1243" s="531" t="str">
        <f>IFERROR(VLOOKUP(B1243,'מצבת ורישום גנים'!B:D,3,0),"")</f>
        <v/>
      </c>
      <c r="D1243" s="721"/>
      <c r="E1243" s="723"/>
      <c r="F1243" s="723"/>
      <c r="G1243" s="723"/>
      <c r="H1243" s="723"/>
      <c r="I1243" s="992" t="str">
        <f t="shared" si="361"/>
        <v/>
      </c>
      <c r="J1243" s="723"/>
      <c r="K1243" s="724"/>
      <c r="L1243" s="723"/>
      <c r="M1243" s="306" t="str">
        <f t="shared" si="348"/>
        <v/>
      </c>
      <c r="N1243" s="32" t="str">
        <f t="shared" si="349"/>
        <v/>
      </c>
      <c r="P1243" s="307" t="str">
        <f t="shared" si="350"/>
        <v/>
      </c>
      <c r="Q1243" s="307" t="str">
        <f t="shared" si="344"/>
        <v/>
      </c>
      <c r="R1243" s="307" t="str">
        <f t="shared" si="351"/>
        <v/>
      </c>
      <c r="S1243" s="307" t="str">
        <f t="shared" si="352"/>
        <v/>
      </c>
      <c r="T1243" s="307" t="str">
        <f t="shared" si="353"/>
        <v/>
      </c>
      <c r="U1243" s="307" t="str">
        <f t="shared" si="345"/>
        <v/>
      </c>
      <c r="V1243" s="723"/>
      <c r="X1243" s="308" t="str">
        <f t="shared" si="354"/>
        <v/>
      </c>
      <c r="Y1243" s="309" t="str">
        <f t="shared" si="355"/>
        <v/>
      </c>
      <c r="Z1243" s="308" t="str">
        <f t="shared" si="346"/>
        <v/>
      </c>
      <c r="AA1243" s="308" t="b">
        <f t="shared" si="347"/>
        <v>1</v>
      </c>
      <c r="AB1243" s="308" t="str">
        <f t="shared" si="356"/>
        <v/>
      </c>
      <c r="AC1243" s="534" t="str">
        <f t="shared" si="357"/>
        <v/>
      </c>
      <c r="AD1243" s="752" t="str">
        <f t="shared" si="358"/>
        <v/>
      </c>
      <c r="AE1243" s="534" t="str">
        <f t="shared" si="359"/>
        <v/>
      </c>
      <c r="AF1243" s="752" t="str">
        <f t="shared" si="360"/>
        <v/>
      </c>
    </row>
    <row r="1244" spans="2:32" x14ac:dyDescent="0.25">
      <c r="B1244" s="721"/>
      <c r="C1244" s="531" t="str">
        <f>IFERROR(VLOOKUP(B1244,'מצבת ורישום גנים'!B:D,3,0),"")</f>
        <v/>
      </c>
      <c r="D1244" s="721"/>
      <c r="E1244" s="723"/>
      <c r="F1244" s="723"/>
      <c r="G1244" s="723"/>
      <c r="H1244" s="723"/>
      <c r="I1244" s="992" t="str">
        <f t="shared" si="361"/>
        <v/>
      </c>
      <c r="J1244" s="723"/>
      <c r="K1244" s="724"/>
      <c r="L1244" s="723"/>
      <c r="M1244" s="306" t="str">
        <f t="shared" si="348"/>
        <v/>
      </c>
      <c r="N1244" s="32" t="str">
        <f t="shared" si="349"/>
        <v/>
      </c>
      <c r="P1244" s="307" t="str">
        <f t="shared" si="350"/>
        <v/>
      </c>
      <c r="Q1244" s="307" t="str">
        <f t="shared" si="344"/>
        <v/>
      </c>
      <c r="R1244" s="307" t="str">
        <f t="shared" si="351"/>
        <v/>
      </c>
      <c r="S1244" s="307" t="str">
        <f t="shared" si="352"/>
        <v/>
      </c>
      <c r="T1244" s="307" t="str">
        <f t="shared" si="353"/>
        <v/>
      </c>
      <c r="U1244" s="307" t="str">
        <f t="shared" si="345"/>
        <v/>
      </c>
      <c r="V1244" s="723"/>
      <c r="X1244" s="308" t="str">
        <f t="shared" si="354"/>
        <v/>
      </c>
      <c r="Y1244" s="309" t="str">
        <f t="shared" si="355"/>
        <v/>
      </c>
      <c r="Z1244" s="308" t="str">
        <f t="shared" si="346"/>
        <v/>
      </c>
      <c r="AA1244" s="308" t="b">
        <f t="shared" si="347"/>
        <v>1</v>
      </c>
      <c r="AB1244" s="308" t="str">
        <f t="shared" si="356"/>
        <v/>
      </c>
      <c r="AC1244" s="534" t="str">
        <f t="shared" si="357"/>
        <v/>
      </c>
      <c r="AD1244" s="752" t="str">
        <f t="shared" si="358"/>
        <v/>
      </c>
      <c r="AE1244" s="534" t="str">
        <f t="shared" si="359"/>
        <v/>
      </c>
      <c r="AF1244" s="752" t="str">
        <f t="shared" si="360"/>
        <v/>
      </c>
    </row>
    <row r="1245" spans="2:32" x14ac:dyDescent="0.25">
      <c r="B1245" s="721"/>
      <c r="C1245" s="531" t="str">
        <f>IFERROR(VLOOKUP(B1245,'מצבת ורישום גנים'!B:D,3,0),"")</f>
        <v/>
      </c>
      <c r="D1245" s="721"/>
      <c r="E1245" s="723"/>
      <c r="F1245" s="723"/>
      <c r="G1245" s="723"/>
      <c r="H1245" s="723"/>
      <c r="I1245" s="992" t="str">
        <f t="shared" si="361"/>
        <v/>
      </c>
      <c r="J1245" s="723"/>
      <c r="K1245" s="724"/>
      <c r="L1245" s="723"/>
      <c r="M1245" s="306" t="str">
        <f t="shared" si="348"/>
        <v/>
      </c>
      <c r="N1245" s="32" t="str">
        <f t="shared" si="349"/>
        <v/>
      </c>
      <c r="P1245" s="307" t="str">
        <f t="shared" si="350"/>
        <v/>
      </c>
      <c r="Q1245" s="307" t="str">
        <f t="shared" si="344"/>
        <v/>
      </c>
      <c r="R1245" s="307" t="str">
        <f t="shared" si="351"/>
        <v/>
      </c>
      <c r="S1245" s="307" t="str">
        <f t="shared" si="352"/>
        <v/>
      </c>
      <c r="T1245" s="307" t="str">
        <f t="shared" si="353"/>
        <v/>
      </c>
      <c r="U1245" s="307" t="str">
        <f t="shared" si="345"/>
        <v/>
      </c>
      <c r="V1245" s="723"/>
      <c r="X1245" s="308" t="str">
        <f t="shared" si="354"/>
        <v/>
      </c>
      <c r="Y1245" s="309" t="str">
        <f t="shared" si="355"/>
        <v/>
      </c>
      <c r="Z1245" s="308" t="str">
        <f t="shared" si="346"/>
        <v/>
      </c>
      <c r="AA1245" s="308" t="b">
        <f t="shared" si="347"/>
        <v>1</v>
      </c>
      <c r="AB1245" s="308" t="str">
        <f t="shared" si="356"/>
        <v/>
      </c>
      <c r="AC1245" s="534" t="str">
        <f t="shared" si="357"/>
        <v/>
      </c>
      <c r="AD1245" s="752" t="str">
        <f t="shared" si="358"/>
        <v/>
      </c>
      <c r="AE1245" s="534" t="str">
        <f t="shared" si="359"/>
        <v/>
      </c>
      <c r="AF1245" s="752" t="str">
        <f t="shared" si="360"/>
        <v/>
      </c>
    </row>
    <row r="1246" spans="2:32" x14ac:dyDescent="0.25">
      <c r="B1246" s="721"/>
      <c r="C1246" s="531" t="str">
        <f>IFERROR(VLOOKUP(B1246,'מצבת ורישום גנים'!B:D,3,0),"")</f>
        <v/>
      </c>
      <c r="D1246" s="721"/>
      <c r="E1246" s="723"/>
      <c r="F1246" s="723"/>
      <c r="G1246" s="723"/>
      <c r="H1246" s="723"/>
      <c r="I1246" s="992" t="str">
        <f t="shared" si="361"/>
        <v/>
      </c>
      <c r="J1246" s="723"/>
      <c r="K1246" s="724"/>
      <c r="L1246" s="723"/>
      <c r="M1246" s="306" t="str">
        <f t="shared" si="348"/>
        <v/>
      </c>
      <c r="N1246" s="32" t="str">
        <f t="shared" si="349"/>
        <v/>
      </c>
      <c r="P1246" s="307" t="str">
        <f t="shared" si="350"/>
        <v/>
      </c>
      <c r="Q1246" s="307" t="str">
        <f t="shared" si="344"/>
        <v/>
      </c>
      <c r="R1246" s="307" t="str">
        <f t="shared" si="351"/>
        <v/>
      </c>
      <c r="S1246" s="307" t="str">
        <f t="shared" si="352"/>
        <v/>
      </c>
      <c r="T1246" s="307" t="str">
        <f t="shared" si="353"/>
        <v/>
      </c>
      <c r="U1246" s="307" t="str">
        <f t="shared" si="345"/>
        <v/>
      </c>
      <c r="V1246" s="723"/>
      <c r="X1246" s="308" t="str">
        <f t="shared" si="354"/>
        <v/>
      </c>
      <c r="Y1246" s="309" t="str">
        <f t="shared" si="355"/>
        <v/>
      </c>
      <c r="Z1246" s="308" t="str">
        <f t="shared" si="346"/>
        <v/>
      </c>
      <c r="AA1246" s="308" t="b">
        <f t="shared" si="347"/>
        <v>1</v>
      </c>
      <c r="AB1246" s="308" t="str">
        <f t="shared" si="356"/>
        <v/>
      </c>
      <c r="AC1246" s="534" t="str">
        <f t="shared" si="357"/>
        <v/>
      </c>
      <c r="AD1246" s="752" t="str">
        <f t="shared" si="358"/>
        <v/>
      </c>
      <c r="AE1246" s="534" t="str">
        <f t="shared" si="359"/>
        <v/>
      </c>
      <c r="AF1246" s="752" t="str">
        <f t="shared" si="360"/>
        <v/>
      </c>
    </row>
    <row r="1247" spans="2:32" x14ac:dyDescent="0.25">
      <c r="B1247" s="721"/>
      <c r="C1247" s="531" t="str">
        <f>IFERROR(VLOOKUP(B1247,'מצבת ורישום גנים'!B:D,3,0),"")</f>
        <v/>
      </c>
      <c r="D1247" s="721"/>
      <c r="E1247" s="723"/>
      <c r="F1247" s="723"/>
      <c r="G1247" s="723"/>
      <c r="H1247" s="723"/>
      <c r="I1247" s="992" t="str">
        <f t="shared" si="361"/>
        <v/>
      </c>
      <c r="J1247" s="723"/>
      <c r="K1247" s="724"/>
      <c r="L1247" s="723"/>
      <c r="M1247" s="306" t="str">
        <f t="shared" si="348"/>
        <v/>
      </c>
      <c r="N1247" s="32" t="str">
        <f t="shared" si="349"/>
        <v/>
      </c>
      <c r="P1247" s="307" t="str">
        <f t="shared" si="350"/>
        <v/>
      </c>
      <c r="Q1247" s="307" t="str">
        <f t="shared" si="344"/>
        <v/>
      </c>
      <c r="R1247" s="307" t="str">
        <f t="shared" si="351"/>
        <v/>
      </c>
      <c r="S1247" s="307" t="str">
        <f t="shared" si="352"/>
        <v/>
      </c>
      <c r="T1247" s="307" t="str">
        <f t="shared" si="353"/>
        <v/>
      </c>
      <c r="U1247" s="307" t="str">
        <f t="shared" si="345"/>
        <v/>
      </c>
      <c r="V1247" s="723"/>
      <c r="X1247" s="308" t="str">
        <f t="shared" si="354"/>
        <v/>
      </c>
      <c r="Y1247" s="309" t="str">
        <f t="shared" si="355"/>
        <v/>
      </c>
      <c r="Z1247" s="308" t="str">
        <f t="shared" si="346"/>
        <v/>
      </c>
      <c r="AA1247" s="308" t="b">
        <f t="shared" si="347"/>
        <v>1</v>
      </c>
      <c r="AB1247" s="308" t="str">
        <f t="shared" si="356"/>
        <v/>
      </c>
      <c r="AC1247" s="534" t="str">
        <f t="shared" si="357"/>
        <v/>
      </c>
      <c r="AD1247" s="752" t="str">
        <f t="shared" si="358"/>
        <v/>
      </c>
      <c r="AE1247" s="534" t="str">
        <f t="shared" si="359"/>
        <v/>
      </c>
      <c r="AF1247" s="752" t="str">
        <f t="shared" si="360"/>
        <v/>
      </c>
    </row>
    <row r="1248" spans="2:32" x14ac:dyDescent="0.25">
      <c r="B1248" s="721"/>
      <c r="C1248" s="531" t="str">
        <f>IFERROR(VLOOKUP(B1248,'מצבת ורישום גנים'!B:D,3,0),"")</f>
        <v/>
      </c>
      <c r="D1248" s="721"/>
      <c r="E1248" s="723"/>
      <c r="F1248" s="723"/>
      <c r="G1248" s="723"/>
      <c r="H1248" s="723"/>
      <c r="I1248" s="992" t="str">
        <f t="shared" si="361"/>
        <v/>
      </c>
      <c r="J1248" s="723"/>
      <c r="K1248" s="724"/>
      <c r="L1248" s="723"/>
      <c r="M1248" s="306" t="str">
        <f t="shared" si="348"/>
        <v/>
      </c>
      <c r="N1248" s="32" t="str">
        <f t="shared" si="349"/>
        <v/>
      </c>
      <c r="P1248" s="307" t="str">
        <f t="shared" si="350"/>
        <v/>
      </c>
      <c r="Q1248" s="307" t="str">
        <f t="shared" si="344"/>
        <v/>
      </c>
      <c r="R1248" s="307" t="str">
        <f t="shared" si="351"/>
        <v/>
      </c>
      <c r="S1248" s="307" t="str">
        <f t="shared" si="352"/>
        <v/>
      </c>
      <c r="T1248" s="307" t="str">
        <f t="shared" si="353"/>
        <v/>
      </c>
      <c r="U1248" s="307" t="str">
        <f t="shared" si="345"/>
        <v/>
      </c>
      <c r="V1248" s="723"/>
      <c r="X1248" s="308" t="str">
        <f t="shared" si="354"/>
        <v/>
      </c>
      <c r="Y1248" s="309" t="str">
        <f t="shared" si="355"/>
        <v/>
      </c>
      <c r="Z1248" s="308" t="str">
        <f t="shared" si="346"/>
        <v/>
      </c>
      <c r="AA1248" s="308" t="b">
        <f t="shared" si="347"/>
        <v>1</v>
      </c>
      <c r="AB1248" s="308" t="str">
        <f t="shared" si="356"/>
        <v/>
      </c>
      <c r="AC1248" s="534" t="str">
        <f t="shared" si="357"/>
        <v/>
      </c>
      <c r="AD1248" s="752" t="str">
        <f t="shared" si="358"/>
        <v/>
      </c>
      <c r="AE1248" s="534" t="str">
        <f t="shared" si="359"/>
        <v/>
      </c>
      <c r="AF1248" s="752" t="str">
        <f t="shared" si="360"/>
        <v/>
      </c>
    </row>
    <row r="1249" spans="2:32" x14ac:dyDescent="0.25">
      <c r="B1249" s="721"/>
      <c r="C1249" s="531" t="str">
        <f>IFERROR(VLOOKUP(B1249,'מצבת ורישום גנים'!B:D,3,0),"")</f>
        <v/>
      </c>
      <c r="D1249" s="721"/>
      <c r="E1249" s="723"/>
      <c r="F1249" s="723"/>
      <c r="G1249" s="723"/>
      <c r="H1249" s="723"/>
      <c r="I1249" s="992" t="str">
        <f t="shared" si="361"/>
        <v/>
      </c>
      <c r="J1249" s="723"/>
      <c r="K1249" s="724"/>
      <c r="L1249" s="723"/>
      <c r="M1249" s="306" t="str">
        <f t="shared" si="348"/>
        <v/>
      </c>
      <c r="N1249" s="32" t="str">
        <f t="shared" si="349"/>
        <v/>
      </c>
      <c r="P1249" s="307" t="str">
        <f t="shared" si="350"/>
        <v/>
      </c>
      <c r="Q1249" s="307" t="str">
        <f t="shared" si="344"/>
        <v/>
      </c>
      <c r="R1249" s="307" t="str">
        <f t="shared" si="351"/>
        <v/>
      </c>
      <c r="S1249" s="307" t="str">
        <f t="shared" si="352"/>
        <v/>
      </c>
      <c r="T1249" s="307" t="str">
        <f t="shared" si="353"/>
        <v/>
      </c>
      <c r="U1249" s="307" t="str">
        <f t="shared" si="345"/>
        <v/>
      </c>
      <c r="V1249" s="723"/>
      <c r="X1249" s="308" t="str">
        <f t="shared" si="354"/>
        <v/>
      </c>
      <c r="Y1249" s="309" t="str">
        <f t="shared" si="355"/>
        <v/>
      </c>
      <c r="Z1249" s="308" t="str">
        <f t="shared" si="346"/>
        <v/>
      </c>
      <c r="AA1249" s="308" t="b">
        <f t="shared" si="347"/>
        <v>1</v>
      </c>
      <c r="AB1249" s="308" t="str">
        <f t="shared" si="356"/>
        <v/>
      </c>
      <c r="AC1249" s="534" t="str">
        <f t="shared" si="357"/>
        <v/>
      </c>
      <c r="AD1249" s="752" t="str">
        <f t="shared" si="358"/>
        <v/>
      </c>
      <c r="AE1249" s="534" t="str">
        <f t="shared" si="359"/>
        <v/>
      </c>
      <c r="AF1249" s="752" t="str">
        <f t="shared" si="360"/>
        <v/>
      </c>
    </row>
    <row r="1250" spans="2:32" x14ac:dyDescent="0.25">
      <c r="B1250" s="721"/>
      <c r="C1250" s="531" t="str">
        <f>IFERROR(VLOOKUP(B1250,'מצבת ורישום גנים'!B:D,3,0),"")</f>
        <v/>
      </c>
      <c r="D1250" s="721"/>
      <c r="E1250" s="723"/>
      <c r="F1250" s="723"/>
      <c r="G1250" s="723"/>
      <c r="H1250" s="723"/>
      <c r="I1250" s="992" t="str">
        <f t="shared" si="361"/>
        <v/>
      </c>
      <c r="J1250" s="723"/>
      <c r="K1250" s="724"/>
      <c r="L1250" s="723"/>
      <c r="M1250" s="306" t="str">
        <f t="shared" si="348"/>
        <v/>
      </c>
      <c r="N1250" s="32" t="str">
        <f t="shared" si="349"/>
        <v/>
      </c>
      <c r="P1250" s="307" t="str">
        <f t="shared" si="350"/>
        <v/>
      </c>
      <c r="Q1250" s="307" t="str">
        <f t="shared" si="344"/>
        <v/>
      </c>
      <c r="R1250" s="307" t="str">
        <f t="shared" si="351"/>
        <v/>
      </c>
      <c r="S1250" s="307" t="str">
        <f t="shared" si="352"/>
        <v/>
      </c>
      <c r="T1250" s="307" t="str">
        <f t="shared" si="353"/>
        <v/>
      </c>
      <c r="U1250" s="307" t="str">
        <f t="shared" si="345"/>
        <v/>
      </c>
      <c r="V1250" s="723"/>
      <c r="X1250" s="308" t="str">
        <f t="shared" si="354"/>
        <v/>
      </c>
      <c r="Y1250" s="309" t="str">
        <f t="shared" si="355"/>
        <v/>
      </c>
      <c r="Z1250" s="308" t="str">
        <f t="shared" si="346"/>
        <v/>
      </c>
      <c r="AA1250" s="308" t="b">
        <f t="shared" si="347"/>
        <v>1</v>
      </c>
      <c r="AB1250" s="308" t="str">
        <f t="shared" si="356"/>
        <v/>
      </c>
      <c r="AC1250" s="534" t="str">
        <f t="shared" si="357"/>
        <v/>
      </c>
      <c r="AD1250" s="752" t="str">
        <f t="shared" si="358"/>
        <v/>
      </c>
      <c r="AE1250" s="534" t="str">
        <f t="shared" si="359"/>
        <v/>
      </c>
      <c r="AF1250" s="752" t="str">
        <f t="shared" si="360"/>
        <v/>
      </c>
    </row>
    <row r="1251" spans="2:32" x14ac:dyDescent="0.25">
      <c r="B1251" s="721"/>
      <c r="C1251" s="531" t="str">
        <f>IFERROR(VLOOKUP(B1251,'מצבת ורישום גנים'!B:D,3,0),"")</f>
        <v/>
      </c>
      <c r="D1251" s="721"/>
      <c r="E1251" s="723"/>
      <c r="F1251" s="723"/>
      <c r="G1251" s="723"/>
      <c r="H1251" s="723"/>
      <c r="I1251" s="992" t="str">
        <f t="shared" si="361"/>
        <v/>
      </c>
      <c r="J1251" s="723"/>
      <c r="K1251" s="724"/>
      <c r="L1251" s="723"/>
      <c r="M1251" s="306" t="str">
        <f t="shared" si="348"/>
        <v/>
      </c>
      <c r="N1251" s="32" t="str">
        <f t="shared" si="349"/>
        <v/>
      </c>
      <c r="P1251" s="307" t="str">
        <f t="shared" si="350"/>
        <v/>
      </c>
      <c r="Q1251" s="307" t="str">
        <f t="shared" si="344"/>
        <v/>
      </c>
      <c r="R1251" s="307" t="str">
        <f t="shared" si="351"/>
        <v/>
      </c>
      <c r="S1251" s="307" t="str">
        <f t="shared" si="352"/>
        <v/>
      </c>
      <c r="T1251" s="307" t="str">
        <f t="shared" si="353"/>
        <v/>
      </c>
      <c r="U1251" s="307" t="str">
        <f t="shared" si="345"/>
        <v/>
      </c>
      <c r="V1251" s="723"/>
      <c r="X1251" s="308" t="str">
        <f t="shared" si="354"/>
        <v/>
      </c>
      <c r="Y1251" s="309" t="str">
        <f t="shared" si="355"/>
        <v/>
      </c>
      <c r="Z1251" s="308" t="str">
        <f t="shared" si="346"/>
        <v/>
      </c>
      <c r="AA1251" s="308" t="b">
        <f t="shared" si="347"/>
        <v>1</v>
      </c>
      <c r="AB1251" s="308" t="str">
        <f t="shared" si="356"/>
        <v/>
      </c>
      <c r="AC1251" s="534" t="str">
        <f t="shared" si="357"/>
        <v/>
      </c>
      <c r="AD1251" s="752" t="str">
        <f t="shared" si="358"/>
        <v/>
      </c>
      <c r="AE1251" s="534" t="str">
        <f t="shared" si="359"/>
        <v/>
      </c>
      <c r="AF1251" s="752" t="str">
        <f t="shared" si="360"/>
        <v/>
      </c>
    </row>
    <row r="1252" spans="2:32" x14ac:dyDescent="0.25">
      <c r="B1252" s="721"/>
      <c r="C1252" s="531" t="str">
        <f>IFERROR(VLOOKUP(B1252,'מצבת ורישום גנים'!B:D,3,0),"")</f>
        <v/>
      </c>
      <c r="D1252" s="721"/>
      <c r="E1252" s="723"/>
      <c r="F1252" s="723"/>
      <c r="G1252" s="723"/>
      <c r="H1252" s="723"/>
      <c r="I1252" s="992" t="str">
        <f t="shared" si="361"/>
        <v/>
      </c>
      <c r="J1252" s="723"/>
      <c r="K1252" s="724"/>
      <c r="L1252" s="723"/>
      <c r="M1252" s="306" t="str">
        <f t="shared" si="348"/>
        <v/>
      </c>
      <c r="N1252" s="32" t="str">
        <f t="shared" si="349"/>
        <v/>
      </c>
      <c r="P1252" s="307" t="str">
        <f t="shared" si="350"/>
        <v/>
      </c>
      <c r="Q1252" s="307" t="str">
        <f t="shared" si="344"/>
        <v/>
      </c>
      <c r="R1252" s="307" t="str">
        <f t="shared" si="351"/>
        <v/>
      </c>
      <c r="S1252" s="307" t="str">
        <f t="shared" si="352"/>
        <v/>
      </c>
      <c r="T1252" s="307" t="str">
        <f t="shared" si="353"/>
        <v/>
      </c>
      <c r="U1252" s="307" t="str">
        <f t="shared" si="345"/>
        <v/>
      </c>
      <c r="V1252" s="723"/>
      <c r="X1252" s="308" t="str">
        <f t="shared" si="354"/>
        <v/>
      </c>
      <c r="Y1252" s="309" t="str">
        <f t="shared" si="355"/>
        <v/>
      </c>
      <c r="Z1252" s="308" t="str">
        <f t="shared" si="346"/>
        <v/>
      </c>
      <c r="AA1252" s="308" t="b">
        <f t="shared" si="347"/>
        <v>1</v>
      </c>
      <c r="AB1252" s="308" t="str">
        <f t="shared" si="356"/>
        <v/>
      </c>
      <c r="AC1252" s="534" t="str">
        <f t="shared" si="357"/>
        <v/>
      </c>
      <c r="AD1252" s="752" t="str">
        <f t="shared" si="358"/>
        <v/>
      </c>
      <c r="AE1252" s="534" t="str">
        <f t="shared" si="359"/>
        <v/>
      </c>
      <c r="AF1252" s="752" t="str">
        <f t="shared" si="360"/>
        <v/>
      </c>
    </row>
    <row r="1253" spans="2:32" x14ac:dyDescent="0.25">
      <c r="B1253" s="721"/>
      <c r="C1253" s="531" t="str">
        <f>IFERROR(VLOOKUP(B1253,'מצבת ורישום גנים'!B:D,3,0),"")</f>
        <v/>
      </c>
      <c r="D1253" s="721"/>
      <c r="E1253" s="723"/>
      <c r="F1253" s="723"/>
      <c r="G1253" s="723"/>
      <c r="H1253" s="723"/>
      <c r="I1253" s="992" t="str">
        <f t="shared" si="361"/>
        <v/>
      </c>
      <c r="J1253" s="723"/>
      <c r="K1253" s="724"/>
      <c r="L1253" s="723"/>
      <c r="M1253" s="306" t="str">
        <f t="shared" si="348"/>
        <v/>
      </c>
      <c r="N1253" s="32" t="str">
        <f t="shared" si="349"/>
        <v/>
      </c>
      <c r="P1253" s="307" t="str">
        <f t="shared" si="350"/>
        <v/>
      </c>
      <c r="Q1253" s="307" t="str">
        <f t="shared" si="344"/>
        <v/>
      </c>
      <c r="R1253" s="307" t="str">
        <f t="shared" si="351"/>
        <v/>
      </c>
      <c r="S1253" s="307" t="str">
        <f t="shared" si="352"/>
        <v/>
      </c>
      <c r="T1253" s="307" t="str">
        <f t="shared" si="353"/>
        <v/>
      </c>
      <c r="U1253" s="307" t="str">
        <f t="shared" si="345"/>
        <v/>
      </c>
      <c r="V1253" s="723"/>
      <c r="X1253" s="308" t="str">
        <f t="shared" si="354"/>
        <v/>
      </c>
      <c r="Y1253" s="309" t="str">
        <f t="shared" si="355"/>
        <v/>
      </c>
      <c r="Z1253" s="308" t="str">
        <f t="shared" si="346"/>
        <v/>
      </c>
      <c r="AA1253" s="308" t="b">
        <f t="shared" si="347"/>
        <v>1</v>
      </c>
      <c r="AB1253" s="308" t="str">
        <f t="shared" si="356"/>
        <v/>
      </c>
      <c r="AC1253" s="534" t="str">
        <f t="shared" si="357"/>
        <v/>
      </c>
      <c r="AD1253" s="752" t="str">
        <f t="shared" si="358"/>
        <v/>
      </c>
      <c r="AE1253" s="534" t="str">
        <f t="shared" si="359"/>
        <v/>
      </c>
      <c r="AF1253" s="752" t="str">
        <f t="shared" si="360"/>
        <v/>
      </c>
    </row>
    <row r="1254" spans="2:32" x14ac:dyDescent="0.25">
      <c r="B1254" s="721"/>
      <c r="C1254" s="531" t="str">
        <f>IFERROR(VLOOKUP(B1254,'מצבת ורישום גנים'!B:D,3,0),"")</f>
        <v/>
      </c>
      <c r="D1254" s="721"/>
      <c r="E1254" s="723"/>
      <c r="F1254" s="723"/>
      <c r="G1254" s="723"/>
      <c r="H1254" s="723"/>
      <c r="I1254" s="992" t="str">
        <f t="shared" si="361"/>
        <v/>
      </c>
      <c r="J1254" s="723"/>
      <c r="K1254" s="724"/>
      <c r="L1254" s="723"/>
      <c r="M1254" s="306" t="str">
        <f t="shared" si="348"/>
        <v/>
      </c>
      <c r="N1254" s="32" t="str">
        <f t="shared" si="349"/>
        <v/>
      </c>
      <c r="P1254" s="307" t="str">
        <f t="shared" si="350"/>
        <v/>
      </c>
      <c r="Q1254" s="307" t="str">
        <f t="shared" si="344"/>
        <v/>
      </c>
      <c r="R1254" s="307" t="str">
        <f t="shared" si="351"/>
        <v/>
      </c>
      <c r="S1254" s="307" t="str">
        <f t="shared" si="352"/>
        <v/>
      </c>
      <c r="T1254" s="307" t="str">
        <f t="shared" si="353"/>
        <v/>
      </c>
      <c r="U1254" s="307" t="str">
        <f t="shared" si="345"/>
        <v/>
      </c>
      <c r="V1254" s="723"/>
      <c r="X1254" s="308" t="str">
        <f t="shared" si="354"/>
        <v/>
      </c>
      <c r="Y1254" s="309" t="str">
        <f t="shared" si="355"/>
        <v/>
      </c>
      <c r="Z1254" s="308" t="str">
        <f t="shared" si="346"/>
        <v/>
      </c>
      <c r="AA1254" s="308" t="b">
        <f t="shared" si="347"/>
        <v>1</v>
      </c>
      <c r="AB1254" s="308" t="str">
        <f t="shared" si="356"/>
        <v/>
      </c>
      <c r="AC1254" s="534" t="str">
        <f t="shared" si="357"/>
        <v/>
      </c>
      <c r="AD1254" s="752" t="str">
        <f t="shared" si="358"/>
        <v/>
      </c>
      <c r="AE1254" s="534" t="str">
        <f t="shared" si="359"/>
        <v/>
      </c>
      <c r="AF1254" s="752" t="str">
        <f t="shared" si="360"/>
        <v/>
      </c>
    </row>
    <row r="1255" spans="2:32" x14ac:dyDescent="0.25">
      <c r="B1255" s="721"/>
      <c r="C1255" s="531" t="str">
        <f>IFERROR(VLOOKUP(B1255,'מצבת ורישום גנים'!B:D,3,0),"")</f>
        <v/>
      </c>
      <c r="D1255" s="721"/>
      <c r="E1255" s="723"/>
      <c r="F1255" s="723"/>
      <c r="G1255" s="723"/>
      <c r="H1255" s="723"/>
      <c r="I1255" s="992" t="str">
        <f t="shared" si="361"/>
        <v/>
      </c>
      <c r="J1255" s="723"/>
      <c r="K1255" s="724"/>
      <c r="L1255" s="723"/>
      <c r="M1255" s="306" t="str">
        <f t="shared" si="348"/>
        <v/>
      </c>
      <c r="N1255" s="32" t="str">
        <f t="shared" si="349"/>
        <v/>
      </c>
      <c r="P1255" s="307" t="str">
        <f t="shared" si="350"/>
        <v/>
      </c>
      <c r="Q1255" s="307" t="str">
        <f t="shared" si="344"/>
        <v/>
      </c>
      <c r="R1255" s="307" t="str">
        <f t="shared" si="351"/>
        <v/>
      </c>
      <c r="S1255" s="307" t="str">
        <f t="shared" si="352"/>
        <v/>
      </c>
      <c r="T1255" s="307" t="str">
        <f t="shared" si="353"/>
        <v/>
      </c>
      <c r="U1255" s="307" t="str">
        <f t="shared" si="345"/>
        <v/>
      </c>
      <c r="V1255" s="723"/>
      <c r="X1255" s="308" t="str">
        <f t="shared" si="354"/>
        <v/>
      </c>
      <c r="Y1255" s="309" t="str">
        <f t="shared" si="355"/>
        <v/>
      </c>
      <c r="Z1255" s="308" t="str">
        <f t="shared" si="346"/>
        <v/>
      </c>
      <c r="AA1255" s="308" t="b">
        <f t="shared" si="347"/>
        <v>1</v>
      </c>
      <c r="AB1255" s="308" t="str">
        <f t="shared" si="356"/>
        <v/>
      </c>
      <c r="AC1255" s="534" t="str">
        <f t="shared" si="357"/>
        <v/>
      </c>
      <c r="AD1255" s="752" t="str">
        <f t="shared" si="358"/>
        <v/>
      </c>
      <c r="AE1255" s="534" t="str">
        <f t="shared" si="359"/>
        <v/>
      </c>
      <c r="AF1255" s="752" t="str">
        <f t="shared" si="360"/>
        <v/>
      </c>
    </row>
    <row r="1256" spans="2:32" x14ac:dyDescent="0.25">
      <c r="B1256" s="721"/>
      <c r="C1256" s="531" t="str">
        <f>IFERROR(VLOOKUP(B1256,'מצבת ורישום גנים'!B:D,3,0),"")</f>
        <v/>
      </c>
      <c r="D1256" s="721"/>
      <c r="E1256" s="723"/>
      <c r="F1256" s="723"/>
      <c r="G1256" s="723"/>
      <c r="H1256" s="723"/>
      <c r="I1256" s="992" t="str">
        <f t="shared" si="361"/>
        <v/>
      </c>
      <c r="J1256" s="723"/>
      <c r="K1256" s="724"/>
      <c r="L1256" s="723"/>
      <c r="M1256" s="306" t="str">
        <f t="shared" si="348"/>
        <v/>
      </c>
      <c r="N1256" s="32" t="str">
        <f t="shared" si="349"/>
        <v/>
      </c>
      <c r="P1256" s="307" t="str">
        <f t="shared" si="350"/>
        <v/>
      </c>
      <c r="Q1256" s="307" t="str">
        <f t="shared" si="344"/>
        <v/>
      </c>
      <c r="R1256" s="307" t="str">
        <f t="shared" si="351"/>
        <v/>
      </c>
      <c r="S1256" s="307" t="str">
        <f t="shared" si="352"/>
        <v/>
      </c>
      <c r="T1256" s="307" t="str">
        <f t="shared" si="353"/>
        <v/>
      </c>
      <c r="U1256" s="307" t="str">
        <f t="shared" si="345"/>
        <v/>
      </c>
      <c r="V1256" s="723"/>
      <c r="X1256" s="308" t="str">
        <f t="shared" si="354"/>
        <v/>
      </c>
      <c r="Y1256" s="309" t="str">
        <f t="shared" si="355"/>
        <v/>
      </c>
      <c r="Z1256" s="308" t="str">
        <f t="shared" si="346"/>
        <v/>
      </c>
      <c r="AA1256" s="308" t="b">
        <f t="shared" si="347"/>
        <v>1</v>
      </c>
      <c r="AB1256" s="308" t="str">
        <f t="shared" si="356"/>
        <v/>
      </c>
      <c r="AC1256" s="534" t="str">
        <f t="shared" si="357"/>
        <v/>
      </c>
      <c r="AD1256" s="752" t="str">
        <f t="shared" si="358"/>
        <v/>
      </c>
      <c r="AE1256" s="534" t="str">
        <f t="shared" si="359"/>
        <v/>
      </c>
      <c r="AF1256" s="752" t="str">
        <f t="shared" si="360"/>
        <v/>
      </c>
    </row>
    <row r="1257" spans="2:32" x14ac:dyDescent="0.25">
      <c r="B1257" s="721"/>
      <c r="C1257" s="531" t="str">
        <f>IFERROR(VLOOKUP(B1257,'מצבת ורישום גנים'!B:D,3,0),"")</f>
        <v/>
      </c>
      <c r="D1257" s="721"/>
      <c r="E1257" s="723"/>
      <c r="F1257" s="723"/>
      <c r="G1257" s="723"/>
      <c r="H1257" s="723"/>
      <c r="I1257" s="992" t="str">
        <f t="shared" si="361"/>
        <v/>
      </c>
      <c r="J1257" s="723"/>
      <c r="K1257" s="724"/>
      <c r="L1257" s="723"/>
      <c r="M1257" s="306" t="str">
        <f t="shared" si="348"/>
        <v/>
      </c>
      <c r="N1257" s="32" t="str">
        <f t="shared" si="349"/>
        <v/>
      </c>
      <c r="P1257" s="307" t="str">
        <f t="shared" si="350"/>
        <v/>
      </c>
      <c r="Q1257" s="307" t="str">
        <f t="shared" si="344"/>
        <v/>
      </c>
      <c r="R1257" s="307" t="str">
        <f t="shared" si="351"/>
        <v/>
      </c>
      <c r="S1257" s="307" t="str">
        <f t="shared" si="352"/>
        <v/>
      </c>
      <c r="T1257" s="307" t="str">
        <f t="shared" si="353"/>
        <v/>
      </c>
      <c r="U1257" s="307" t="str">
        <f t="shared" si="345"/>
        <v/>
      </c>
      <c r="V1257" s="723"/>
      <c r="X1257" s="308" t="str">
        <f t="shared" si="354"/>
        <v/>
      </c>
      <c r="Y1257" s="309" t="str">
        <f t="shared" si="355"/>
        <v/>
      </c>
      <c r="Z1257" s="308" t="str">
        <f t="shared" si="346"/>
        <v/>
      </c>
      <c r="AA1257" s="308" t="b">
        <f t="shared" si="347"/>
        <v>1</v>
      </c>
      <c r="AB1257" s="308" t="str">
        <f t="shared" si="356"/>
        <v/>
      </c>
      <c r="AC1257" s="534" t="str">
        <f t="shared" si="357"/>
        <v/>
      </c>
      <c r="AD1257" s="752" t="str">
        <f t="shared" si="358"/>
        <v/>
      </c>
      <c r="AE1257" s="534" t="str">
        <f t="shared" si="359"/>
        <v/>
      </c>
      <c r="AF1257" s="752" t="str">
        <f t="shared" si="360"/>
        <v/>
      </c>
    </row>
    <row r="1258" spans="2:32" x14ac:dyDescent="0.25">
      <c r="B1258" s="721"/>
      <c r="C1258" s="531" t="str">
        <f>IFERROR(VLOOKUP(B1258,'מצבת ורישום גנים'!B:D,3,0),"")</f>
        <v/>
      </c>
      <c r="D1258" s="721"/>
      <c r="E1258" s="723"/>
      <c r="F1258" s="723"/>
      <c r="G1258" s="723"/>
      <c r="H1258" s="723"/>
      <c r="I1258" s="992" t="str">
        <f t="shared" si="361"/>
        <v/>
      </c>
      <c r="J1258" s="723"/>
      <c r="K1258" s="724"/>
      <c r="L1258" s="723"/>
      <c r="M1258" s="306" t="str">
        <f t="shared" si="348"/>
        <v/>
      </c>
      <c r="N1258" s="32" t="str">
        <f t="shared" si="349"/>
        <v/>
      </c>
      <c r="P1258" s="307" t="str">
        <f t="shared" si="350"/>
        <v/>
      </c>
      <c r="Q1258" s="307" t="str">
        <f t="shared" si="344"/>
        <v/>
      </c>
      <c r="R1258" s="307" t="str">
        <f t="shared" si="351"/>
        <v/>
      </c>
      <c r="S1258" s="307" t="str">
        <f t="shared" si="352"/>
        <v/>
      </c>
      <c r="T1258" s="307" t="str">
        <f t="shared" si="353"/>
        <v/>
      </c>
      <c r="U1258" s="307" t="str">
        <f t="shared" si="345"/>
        <v/>
      </c>
      <c r="V1258" s="723"/>
      <c r="X1258" s="308" t="str">
        <f t="shared" si="354"/>
        <v/>
      </c>
      <c r="Y1258" s="309" t="str">
        <f t="shared" si="355"/>
        <v/>
      </c>
      <c r="Z1258" s="308" t="str">
        <f t="shared" si="346"/>
        <v/>
      </c>
      <c r="AA1258" s="308" t="b">
        <f t="shared" si="347"/>
        <v>1</v>
      </c>
      <c r="AB1258" s="308" t="str">
        <f t="shared" si="356"/>
        <v/>
      </c>
      <c r="AC1258" s="534" t="str">
        <f t="shared" si="357"/>
        <v/>
      </c>
      <c r="AD1258" s="752" t="str">
        <f t="shared" si="358"/>
        <v/>
      </c>
      <c r="AE1258" s="534" t="str">
        <f t="shared" si="359"/>
        <v/>
      </c>
      <c r="AF1258" s="752" t="str">
        <f t="shared" si="360"/>
        <v/>
      </c>
    </row>
    <row r="1259" spans="2:32" x14ac:dyDescent="0.25">
      <c r="B1259" s="721"/>
      <c r="C1259" s="531" t="str">
        <f>IFERROR(VLOOKUP(B1259,'מצבת ורישום גנים'!B:D,3,0),"")</f>
        <v/>
      </c>
      <c r="D1259" s="721"/>
      <c r="E1259" s="723"/>
      <c r="F1259" s="723"/>
      <c r="G1259" s="723"/>
      <c r="H1259" s="723"/>
      <c r="I1259" s="992" t="str">
        <f t="shared" si="361"/>
        <v/>
      </c>
      <c r="J1259" s="723"/>
      <c r="K1259" s="724"/>
      <c r="L1259" s="723"/>
      <c r="M1259" s="306" t="str">
        <f t="shared" si="348"/>
        <v/>
      </c>
      <c r="N1259" s="32" t="str">
        <f t="shared" si="349"/>
        <v/>
      </c>
      <c r="P1259" s="307" t="str">
        <f t="shared" si="350"/>
        <v/>
      </c>
      <c r="Q1259" s="307" t="str">
        <f t="shared" si="344"/>
        <v/>
      </c>
      <c r="R1259" s="307" t="str">
        <f t="shared" si="351"/>
        <v/>
      </c>
      <c r="S1259" s="307" t="str">
        <f t="shared" si="352"/>
        <v/>
      </c>
      <c r="T1259" s="307" t="str">
        <f t="shared" si="353"/>
        <v/>
      </c>
      <c r="U1259" s="307" t="str">
        <f t="shared" si="345"/>
        <v/>
      </c>
      <c r="V1259" s="723"/>
      <c r="X1259" s="308" t="str">
        <f t="shared" si="354"/>
        <v/>
      </c>
      <c r="Y1259" s="309" t="str">
        <f t="shared" si="355"/>
        <v/>
      </c>
      <c r="Z1259" s="308" t="str">
        <f t="shared" si="346"/>
        <v/>
      </c>
      <c r="AA1259" s="308" t="b">
        <f t="shared" si="347"/>
        <v>1</v>
      </c>
      <c r="AB1259" s="308" t="str">
        <f t="shared" si="356"/>
        <v/>
      </c>
      <c r="AC1259" s="534" t="str">
        <f t="shared" si="357"/>
        <v/>
      </c>
      <c r="AD1259" s="752" t="str">
        <f t="shared" si="358"/>
        <v/>
      </c>
      <c r="AE1259" s="534" t="str">
        <f t="shared" si="359"/>
        <v/>
      </c>
      <c r="AF1259" s="752" t="str">
        <f t="shared" si="360"/>
        <v/>
      </c>
    </row>
    <row r="1260" spans="2:32" x14ac:dyDescent="0.25">
      <c r="B1260" s="721"/>
      <c r="C1260" s="531" t="str">
        <f>IFERROR(VLOOKUP(B1260,'מצבת ורישום גנים'!B:D,3,0),"")</f>
        <v/>
      </c>
      <c r="D1260" s="721"/>
      <c r="E1260" s="723"/>
      <c r="F1260" s="723"/>
      <c r="G1260" s="723"/>
      <c r="H1260" s="723"/>
      <c r="I1260" s="992" t="str">
        <f t="shared" si="361"/>
        <v/>
      </c>
      <c r="J1260" s="723"/>
      <c r="K1260" s="724"/>
      <c r="L1260" s="723"/>
      <c r="M1260" s="306" t="str">
        <f t="shared" si="348"/>
        <v/>
      </c>
      <c r="N1260" s="32" t="str">
        <f t="shared" si="349"/>
        <v/>
      </c>
      <c r="P1260" s="307" t="str">
        <f t="shared" si="350"/>
        <v/>
      </c>
      <c r="Q1260" s="307" t="str">
        <f t="shared" si="344"/>
        <v/>
      </c>
      <c r="R1260" s="307" t="str">
        <f t="shared" si="351"/>
        <v/>
      </c>
      <c r="S1260" s="307" t="str">
        <f t="shared" si="352"/>
        <v/>
      </c>
      <c r="T1260" s="307" t="str">
        <f t="shared" si="353"/>
        <v/>
      </c>
      <c r="U1260" s="307" t="str">
        <f t="shared" si="345"/>
        <v/>
      </c>
      <c r="V1260" s="723"/>
      <c r="X1260" s="308" t="str">
        <f t="shared" si="354"/>
        <v/>
      </c>
      <c r="Y1260" s="309" t="str">
        <f t="shared" si="355"/>
        <v/>
      </c>
      <c r="Z1260" s="308" t="str">
        <f t="shared" si="346"/>
        <v/>
      </c>
      <c r="AA1260" s="308" t="b">
        <f t="shared" si="347"/>
        <v>1</v>
      </c>
      <c r="AB1260" s="308" t="str">
        <f t="shared" si="356"/>
        <v/>
      </c>
      <c r="AC1260" s="534" t="str">
        <f t="shared" si="357"/>
        <v/>
      </c>
      <c r="AD1260" s="752" t="str">
        <f t="shared" si="358"/>
        <v/>
      </c>
      <c r="AE1260" s="534" t="str">
        <f t="shared" si="359"/>
        <v/>
      </c>
      <c r="AF1260" s="752" t="str">
        <f t="shared" si="360"/>
        <v/>
      </c>
    </row>
    <row r="1261" spans="2:32" x14ac:dyDescent="0.25">
      <c r="B1261" s="721"/>
      <c r="C1261" s="531" t="str">
        <f>IFERROR(VLOOKUP(B1261,'מצבת ורישום גנים'!B:D,3,0),"")</f>
        <v/>
      </c>
      <c r="D1261" s="721"/>
      <c r="E1261" s="723"/>
      <c r="F1261" s="723"/>
      <c r="G1261" s="723"/>
      <c r="H1261" s="723"/>
      <c r="I1261" s="992" t="str">
        <f t="shared" si="361"/>
        <v/>
      </c>
      <c r="J1261" s="723"/>
      <c r="K1261" s="724"/>
      <c r="L1261" s="723"/>
      <c r="M1261" s="306" t="str">
        <f t="shared" si="348"/>
        <v/>
      </c>
      <c r="N1261" s="32" t="str">
        <f t="shared" si="349"/>
        <v/>
      </c>
      <c r="P1261" s="307" t="str">
        <f t="shared" si="350"/>
        <v/>
      </c>
      <c r="Q1261" s="307" t="str">
        <f t="shared" si="344"/>
        <v/>
      </c>
      <c r="R1261" s="307" t="str">
        <f t="shared" si="351"/>
        <v/>
      </c>
      <c r="S1261" s="307" t="str">
        <f t="shared" si="352"/>
        <v/>
      </c>
      <c r="T1261" s="307" t="str">
        <f t="shared" si="353"/>
        <v/>
      </c>
      <c r="U1261" s="307" t="str">
        <f t="shared" si="345"/>
        <v/>
      </c>
      <c r="V1261" s="723"/>
      <c r="X1261" s="308" t="str">
        <f t="shared" si="354"/>
        <v/>
      </c>
      <c r="Y1261" s="309" t="str">
        <f t="shared" si="355"/>
        <v/>
      </c>
      <c r="Z1261" s="308" t="str">
        <f t="shared" si="346"/>
        <v/>
      </c>
      <c r="AA1261" s="308" t="b">
        <f t="shared" si="347"/>
        <v>1</v>
      </c>
      <c r="AB1261" s="308" t="str">
        <f t="shared" si="356"/>
        <v/>
      </c>
      <c r="AC1261" s="534" t="str">
        <f t="shared" si="357"/>
        <v/>
      </c>
      <c r="AD1261" s="752" t="str">
        <f t="shared" si="358"/>
        <v/>
      </c>
      <c r="AE1261" s="534" t="str">
        <f t="shared" si="359"/>
        <v/>
      </c>
      <c r="AF1261" s="752" t="str">
        <f t="shared" si="360"/>
        <v/>
      </c>
    </row>
    <row r="1262" spans="2:32" x14ac:dyDescent="0.25">
      <c r="B1262" s="721"/>
      <c r="C1262" s="531" t="str">
        <f>IFERROR(VLOOKUP(B1262,'מצבת ורישום גנים'!B:D,3,0),"")</f>
        <v/>
      </c>
      <c r="D1262" s="721"/>
      <c r="E1262" s="723"/>
      <c r="F1262" s="723"/>
      <c r="G1262" s="723"/>
      <c r="H1262" s="723"/>
      <c r="I1262" s="992" t="str">
        <f t="shared" si="361"/>
        <v/>
      </c>
      <c r="J1262" s="723"/>
      <c r="K1262" s="724"/>
      <c r="L1262" s="723"/>
      <c r="M1262" s="306" t="str">
        <f t="shared" si="348"/>
        <v/>
      </c>
      <c r="N1262" s="32" t="str">
        <f t="shared" si="349"/>
        <v/>
      </c>
      <c r="P1262" s="307" t="str">
        <f t="shared" si="350"/>
        <v/>
      </c>
      <c r="Q1262" s="307" t="str">
        <f t="shared" si="344"/>
        <v/>
      </c>
      <c r="R1262" s="307" t="str">
        <f t="shared" si="351"/>
        <v/>
      </c>
      <c r="S1262" s="307" t="str">
        <f t="shared" si="352"/>
        <v/>
      </c>
      <c r="T1262" s="307" t="str">
        <f t="shared" si="353"/>
        <v/>
      </c>
      <c r="U1262" s="307" t="str">
        <f t="shared" si="345"/>
        <v/>
      </c>
      <c r="V1262" s="723"/>
      <c r="X1262" s="308" t="str">
        <f t="shared" si="354"/>
        <v/>
      </c>
      <c r="Y1262" s="309" t="str">
        <f t="shared" si="355"/>
        <v/>
      </c>
      <c r="Z1262" s="308" t="str">
        <f t="shared" si="346"/>
        <v/>
      </c>
      <c r="AA1262" s="308" t="b">
        <f t="shared" si="347"/>
        <v>1</v>
      </c>
      <c r="AB1262" s="308" t="str">
        <f t="shared" si="356"/>
        <v/>
      </c>
      <c r="AC1262" s="534" t="str">
        <f t="shared" si="357"/>
        <v/>
      </c>
      <c r="AD1262" s="752" t="str">
        <f t="shared" si="358"/>
        <v/>
      </c>
      <c r="AE1262" s="534" t="str">
        <f t="shared" si="359"/>
        <v/>
      </c>
      <c r="AF1262" s="752" t="str">
        <f t="shared" si="360"/>
        <v/>
      </c>
    </row>
    <row r="1263" spans="2:32" x14ac:dyDescent="0.25">
      <c r="B1263" s="721"/>
      <c r="C1263" s="531" t="str">
        <f>IFERROR(VLOOKUP(B1263,'מצבת ורישום גנים'!B:D,3,0),"")</f>
        <v/>
      </c>
      <c r="D1263" s="721"/>
      <c r="E1263" s="723"/>
      <c r="F1263" s="723"/>
      <c r="G1263" s="723"/>
      <c r="H1263" s="723"/>
      <c r="I1263" s="992" t="str">
        <f t="shared" si="361"/>
        <v/>
      </c>
      <c r="J1263" s="723"/>
      <c r="K1263" s="724"/>
      <c r="L1263" s="723"/>
      <c r="M1263" s="306" t="str">
        <f t="shared" si="348"/>
        <v/>
      </c>
      <c r="N1263" s="32" t="str">
        <f t="shared" si="349"/>
        <v/>
      </c>
      <c r="P1263" s="307" t="str">
        <f t="shared" si="350"/>
        <v/>
      </c>
      <c r="Q1263" s="307" t="str">
        <f t="shared" si="344"/>
        <v/>
      </c>
      <c r="R1263" s="307" t="str">
        <f t="shared" si="351"/>
        <v/>
      </c>
      <c r="S1263" s="307" t="str">
        <f t="shared" si="352"/>
        <v/>
      </c>
      <c r="T1263" s="307" t="str">
        <f t="shared" si="353"/>
        <v/>
      </c>
      <c r="U1263" s="307" t="str">
        <f t="shared" si="345"/>
        <v/>
      </c>
      <c r="V1263" s="723"/>
      <c r="X1263" s="308" t="str">
        <f t="shared" si="354"/>
        <v/>
      </c>
      <c r="Y1263" s="309" t="str">
        <f t="shared" si="355"/>
        <v/>
      </c>
      <c r="Z1263" s="308" t="str">
        <f t="shared" si="346"/>
        <v/>
      </c>
      <c r="AA1263" s="308" t="b">
        <f t="shared" si="347"/>
        <v>1</v>
      </c>
      <c r="AB1263" s="308" t="str">
        <f t="shared" si="356"/>
        <v/>
      </c>
      <c r="AC1263" s="534" t="str">
        <f t="shared" si="357"/>
        <v/>
      </c>
      <c r="AD1263" s="752" t="str">
        <f t="shared" si="358"/>
        <v/>
      </c>
      <c r="AE1263" s="534" t="str">
        <f t="shared" si="359"/>
        <v/>
      </c>
      <c r="AF1263" s="752" t="str">
        <f t="shared" si="360"/>
        <v/>
      </c>
    </row>
    <row r="1264" spans="2:32" x14ac:dyDescent="0.25">
      <c r="B1264" s="721"/>
      <c r="C1264" s="531" t="str">
        <f>IFERROR(VLOOKUP(B1264,'מצבת ורישום גנים'!B:D,3,0),"")</f>
        <v/>
      </c>
      <c r="D1264" s="721"/>
      <c r="E1264" s="723"/>
      <c r="F1264" s="723"/>
      <c r="G1264" s="723"/>
      <c r="H1264" s="723"/>
      <c r="I1264" s="992" t="str">
        <f t="shared" si="361"/>
        <v/>
      </c>
      <c r="J1264" s="723"/>
      <c r="K1264" s="724"/>
      <c r="L1264" s="723"/>
      <c r="M1264" s="306" t="str">
        <f t="shared" si="348"/>
        <v/>
      </c>
      <c r="N1264" s="32" t="str">
        <f t="shared" si="349"/>
        <v/>
      </c>
      <c r="P1264" s="307" t="str">
        <f t="shared" si="350"/>
        <v/>
      </c>
      <c r="Q1264" s="307" t="str">
        <f t="shared" si="344"/>
        <v/>
      </c>
      <c r="R1264" s="307" t="str">
        <f t="shared" si="351"/>
        <v/>
      </c>
      <c r="S1264" s="307" t="str">
        <f t="shared" si="352"/>
        <v/>
      </c>
      <c r="T1264" s="307" t="str">
        <f t="shared" si="353"/>
        <v/>
      </c>
      <c r="U1264" s="307" t="str">
        <f t="shared" si="345"/>
        <v/>
      </c>
      <c r="V1264" s="723"/>
      <c r="X1264" s="308" t="str">
        <f t="shared" si="354"/>
        <v/>
      </c>
      <c r="Y1264" s="309" t="str">
        <f t="shared" si="355"/>
        <v/>
      </c>
      <c r="Z1264" s="308" t="str">
        <f t="shared" si="346"/>
        <v/>
      </c>
      <c r="AA1264" s="308" t="b">
        <f t="shared" si="347"/>
        <v>1</v>
      </c>
      <c r="AB1264" s="308" t="str">
        <f t="shared" si="356"/>
        <v/>
      </c>
      <c r="AC1264" s="534" t="str">
        <f t="shared" si="357"/>
        <v/>
      </c>
      <c r="AD1264" s="752" t="str">
        <f t="shared" si="358"/>
        <v/>
      </c>
      <c r="AE1264" s="534" t="str">
        <f t="shared" si="359"/>
        <v/>
      </c>
      <c r="AF1264" s="752" t="str">
        <f t="shared" si="360"/>
        <v/>
      </c>
    </row>
    <row r="1265" spans="2:32" x14ac:dyDescent="0.25">
      <c r="B1265" s="721"/>
      <c r="C1265" s="531" t="str">
        <f>IFERROR(VLOOKUP(B1265,'מצבת ורישום גנים'!B:D,3,0),"")</f>
        <v/>
      </c>
      <c r="D1265" s="721"/>
      <c r="E1265" s="723"/>
      <c r="F1265" s="723"/>
      <c r="G1265" s="723"/>
      <c r="H1265" s="723"/>
      <c r="I1265" s="992" t="str">
        <f t="shared" si="361"/>
        <v/>
      </c>
      <c r="J1265" s="723"/>
      <c r="K1265" s="724"/>
      <c r="L1265" s="723"/>
      <c r="M1265" s="306" t="str">
        <f t="shared" si="348"/>
        <v/>
      </c>
      <c r="N1265" s="32" t="str">
        <f t="shared" si="349"/>
        <v/>
      </c>
      <c r="P1265" s="307" t="str">
        <f t="shared" si="350"/>
        <v/>
      </c>
      <c r="Q1265" s="307" t="str">
        <f t="shared" si="344"/>
        <v/>
      </c>
      <c r="R1265" s="307" t="str">
        <f t="shared" si="351"/>
        <v/>
      </c>
      <c r="S1265" s="307" t="str">
        <f t="shared" si="352"/>
        <v/>
      </c>
      <c r="T1265" s="307" t="str">
        <f t="shared" si="353"/>
        <v/>
      </c>
      <c r="U1265" s="307" t="str">
        <f t="shared" si="345"/>
        <v/>
      </c>
      <c r="V1265" s="723"/>
      <c r="X1265" s="308" t="str">
        <f t="shared" si="354"/>
        <v/>
      </c>
      <c r="Y1265" s="309" t="str">
        <f t="shared" si="355"/>
        <v/>
      </c>
      <c r="Z1265" s="308" t="str">
        <f t="shared" si="346"/>
        <v/>
      </c>
      <c r="AA1265" s="308" t="b">
        <f t="shared" si="347"/>
        <v>1</v>
      </c>
      <c r="AB1265" s="308" t="str">
        <f t="shared" si="356"/>
        <v/>
      </c>
      <c r="AC1265" s="534" t="str">
        <f t="shared" si="357"/>
        <v/>
      </c>
      <c r="AD1265" s="752" t="str">
        <f t="shared" si="358"/>
        <v/>
      </c>
      <c r="AE1265" s="534" t="str">
        <f t="shared" si="359"/>
        <v/>
      </c>
      <c r="AF1265" s="752" t="str">
        <f t="shared" si="360"/>
        <v/>
      </c>
    </row>
    <row r="1266" spans="2:32" x14ac:dyDescent="0.25">
      <c r="B1266" s="721"/>
      <c r="C1266" s="531" t="str">
        <f>IFERROR(VLOOKUP(B1266,'מצבת ורישום גנים'!B:D,3,0),"")</f>
        <v/>
      </c>
      <c r="D1266" s="721"/>
      <c r="E1266" s="723"/>
      <c r="F1266" s="723"/>
      <c r="G1266" s="723"/>
      <c r="H1266" s="723"/>
      <c r="I1266" s="992" t="str">
        <f t="shared" si="361"/>
        <v/>
      </c>
      <c r="J1266" s="723"/>
      <c r="K1266" s="724"/>
      <c r="L1266" s="723"/>
      <c r="M1266" s="306" t="str">
        <f t="shared" si="348"/>
        <v/>
      </c>
      <c r="N1266" s="32" t="str">
        <f t="shared" si="349"/>
        <v/>
      </c>
      <c r="P1266" s="307" t="str">
        <f t="shared" si="350"/>
        <v/>
      </c>
      <c r="Q1266" s="307" t="str">
        <f t="shared" si="344"/>
        <v/>
      </c>
      <c r="R1266" s="307" t="str">
        <f t="shared" si="351"/>
        <v/>
      </c>
      <c r="S1266" s="307" t="str">
        <f t="shared" si="352"/>
        <v/>
      </c>
      <c r="T1266" s="307" t="str">
        <f t="shared" si="353"/>
        <v/>
      </c>
      <c r="U1266" s="307" t="str">
        <f t="shared" si="345"/>
        <v/>
      </c>
      <c r="V1266" s="723"/>
      <c r="X1266" s="308" t="str">
        <f t="shared" si="354"/>
        <v/>
      </c>
      <c r="Y1266" s="309" t="str">
        <f t="shared" si="355"/>
        <v/>
      </c>
      <c r="Z1266" s="308" t="str">
        <f t="shared" si="346"/>
        <v/>
      </c>
      <c r="AA1266" s="308" t="b">
        <f t="shared" si="347"/>
        <v>1</v>
      </c>
      <c r="AB1266" s="308" t="str">
        <f t="shared" si="356"/>
        <v/>
      </c>
      <c r="AC1266" s="534" t="str">
        <f t="shared" si="357"/>
        <v/>
      </c>
      <c r="AD1266" s="752" t="str">
        <f t="shared" si="358"/>
        <v/>
      </c>
      <c r="AE1266" s="534" t="str">
        <f t="shared" si="359"/>
        <v/>
      </c>
      <c r="AF1266" s="752" t="str">
        <f t="shared" si="360"/>
        <v/>
      </c>
    </row>
    <row r="1267" spans="2:32" x14ac:dyDescent="0.25">
      <c r="B1267" s="721"/>
      <c r="C1267" s="531" t="str">
        <f>IFERROR(VLOOKUP(B1267,'מצבת ורישום גנים'!B:D,3,0),"")</f>
        <v/>
      </c>
      <c r="D1267" s="721"/>
      <c r="E1267" s="723"/>
      <c r="F1267" s="723"/>
      <c r="G1267" s="723"/>
      <c r="H1267" s="723"/>
      <c r="I1267" s="992" t="str">
        <f t="shared" si="361"/>
        <v/>
      </c>
      <c r="J1267" s="723"/>
      <c r="K1267" s="724"/>
      <c r="L1267" s="723"/>
      <c r="M1267" s="306" t="str">
        <f t="shared" si="348"/>
        <v/>
      </c>
      <c r="N1267" s="32" t="str">
        <f t="shared" si="349"/>
        <v/>
      </c>
      <c r="P1267" s="307" t="str">
        <f t="shared" si="350"/>
        <v/>
      </c>
      <c r="Q1267" s="307" t="str">
        <f t="shared" si="344"/>
        <v/>
      </c>
      <c r="R1267" s="307" t="str">
        <f t="shared" si="351"/>
        <v/>
      </c>
      <c r="S1267" s="307" t="str">
        <f t="shared" si="352"/>
        <v/>
      </c>
      <c r="T1267" s="307" t="str">
        <f t="shared" si="353"/>
        <v/>
      </c>
      <c r="U1267" s="307" t="str">
        <f t="shared" si="345"/>
        <v/>
      </c>
      <c r="V1267" s="723"/>
      <c r="X1267" s="308" t="str">
        <f t="shared" si="354"/>
        <v/>
      </c>
      <c r="Y1267" s="309" t="str">
        <f t="shared" si="355"/>
        <v/>
      </c>
      <c r="Z1267" s="308" t="str">
        <f t="shared" si="346"/>
        <v/>
      </c>
      <c r="AA1267" s="308" t="b">
        <f t="shared" si="347"/>
        <v>1</v>
      </c>
      <c r="AB1267" s="308" t="str">
        <f t="shared" si="356"/>
        <v/>
      </c>
      <c r="AC1267" s="534" t="str">
        <f t="shared" si="357"/>
        <v/>
      </c>
      <c r="AD1267" s="752" t="str">
        <f t="shared" si="358"/>
        <v/>
      </c>
      <c r="AE1267" s="534" t="str">
        <f t="shared" si="359"/>
        <v/>
      </c>
      <c r="AF1267" s="752" t="str">
        <f t="shared" si="360"/>
        <v/>
      </c>
    </row>
    <row r="1268" spans="2:32" x14ac:dyDescent="0.25">
      <c r="B1268" s="721"/>
      <c r="C1268" s="531" t="str">
        <f>IFERROR(VLOOKUP(B1268,'מצבת ורישום גנים'!B:D,3,0),"")</f>
        <v/>
      </c>
      <c r="D1268" s="721"/>
      <c r="E1268" s="723"/>
      <c r="F1268" s="723"/>
      <c r="G1268" s="723"/>
      <c r="H1268" s="723"/>
      <c r="I1268" s="992" t="str">
        <f t="shared" si="361"/>
        <v/>
      </c>
      <c r="J1268" s="723"/>
      <c r="K1268" s="724"/>
      <c r="L1268" s="723"/>
      <c r="M1268" s="306" t="str">
        <f t="shared" si="348"/>
        <v/>
      </c>
      <c r="N1268" s="32" t="str">
        <f t="shared" si="349"/>
        <v/>
      </c>
      <c r="P1268" s="307" t="str">
        <f t="shared" si="350"/>
        <v/>
      </c>
      <c r="Q1268" s="307" t="str">
        <f t="shared" si="344"/>
        <v/>
      </c>
      <c r="R1268" s="307" t="str">
        <f t="shared" si="351"/>
        <v/>
      </c>
      <c r="S1268" s="307" t="str">
        <f t="shared" si="352"/>
        <v/>
      </c>
      <c r="T1268" s="307" t="str">
        <f t="shared" si="353"/>
        <v/>
      </c>
      <c r="U1268" s="307" t="str">
        <f t="shared" si="345"/>
        <v/>
      </c>
      <c r="V1268" s="723"/>
      <c r="X1268" s="308" t="str">
        <f t="shared" si="354"/>
        <v/>
      </c>
      <c r="Y1268" s="309" t="str">
        <f t="shared" si="355"/>
        <v/>
      </c>
      <c r="Z1268" s="308" t="str">
        <f t="shared" si="346"/>
        <v/>
      </c>
      <c r="AA1268" s="308" t="b">
        <f t="shared" si="347"/>
        <v>1</v>
      </c>
      <c r="AB1268" s="308" t="str">
        <f t="shared" si="356"/>
        <v/>
      </c>
      <c r="AC1268" s="534" t="str">
        <f t="shared" si="357"/>
        <v/>
      </c>
      <c r="AD1268" s="752" t="str">
        <f t="shared" si="358"/>
        <v/>
      </c>
      <c r="AE1268" s="534" t="str">
        <f t="shared" si="359"/>
        <v/>
      </c>
      <c r="AF1268" s="752" t="str">
        <f t="shared" si="360"/>
        <v/>
      </c>
    </row>
    <row r="1269" spans="2:32" x14ac:dyDescent="0.25">
      <c r="B1269" s="721"/>
      <c r="C1269" s="531" t="str">
        <f>IFERROR(VLOOKUP(B1269,'מצבת ורישום גנים'!B:D,3,0),"")</f>
        <v/>
      </c>
      <c r="D1269" s="721"/>
      <c r="E1269" s="723"/>
      <c r="F1269" s="723"/>
      <c r="G1269" s="723"/>
      <c r="H1269" s="723"/>
      <c r="I1269" s="992" t="str">
        <f t="shared" si="361"/>
        <v/>
      </c>
      <c r="J1269" s="723"/>
      <c r="K1269" s="724"/>
      <c r="L1269" s="723"/>
      <c r="M1269" s="306" t="str">
        <f t="shared" si="348"/>
        <v/>
      </c>
      <c r="N1269" s="32" t="str">
        <f t="shared" si="349"/>
        <v/>
      </c>
      <c r="P1269" s="307" t="str">
        <f t="shared" si="350"/>
        <v/>
      </c>
      <c r="Q1269" s="307" t="str">
        <f t="shared" si="344"/>
        <v/>
      </c>
      <c r="R1269" s="307" t="str">
        <f t="shared" si="351"/>
        <v/>
      </c>
      <c r="S1269" s="307" t="str">
        <f t="shared" si="352"/>
        <v/>
      </c>
      <c r="T1269" s="307" t="str">
        <f t="shared" si="353"/>
        <v/>
      </c>
      <c r="U1269" s="307" t="str">
        <f t="shared" si="345"/>
        <v/>
      </c>
      <c r="V1269" s="723"/>
      <c r="X1269" s="308" t="str">
        <f t="shared" si="354"/>
        <v/>
      </c>
      <c r="Y1269" s="309" t="str">
        <f t="shared" si="355"/>
        <v/>
      </c>
      <c r="Z1269" s="308" t="str">
        <f t="shared" si="346"/>
        <v/>
      </c>
      <c r="AA1269" s="308" t="b">
        <f t="shared" si="347"/>
        <v>1</v>
      </c>
      <c r="AB1269" s="308" t="str">
        <f t="shared" si="356"/>
        <v/>
      </c>
      <c r="AC1269" s="534" t="str">
        <f t="shared" si="357"/>
        <v/>
      </c>
      <c r="AD1269" s="752" t="str">
        <f t="shared" si="358"/>
        <v/>
      </c>
      <c r="AE1269" s="534" t="str">
        <f t="shared" si="359"/>
        <v/>
      </c>
      <c r="AF1269" s="752" t="str">
        <f t="shared" si="360"/>
        <v/>
      </c>
    </row>
    <row r="1270" spans="2:32" x14ac:dyDescent="0.25">
      <c r="B1270" s="721"/>
      <c r="C1270" s="531" t="str">
        <f>IFERROR(VLOOKUP(B1270,'מצבת ורישום גנים'!B:D,3,0),"")</f>
        <v/>
      </c>
      <c r="D1270" s="721"/>
      <c r="E1270" s="723"/>
      <c r="F1270" s="723"/>
      <c r="G1270" s="723"/>
      <c r="H1270" s="723"/>
      <c r="I1270" s="992" t="str">
        <f t="shared" si="361"/>
        <v/>
      </c>
      <c r="J1270" s="723"/>
      <c r="K1270" s="724"/>
      <c r="L1270" s="723"/>
      <c r="M1270" s="306" t="str">
        <f t="shared" si="348"/>
        <v/>
      </c>
      <c r="N1270" s="32" t="str">
        <f t="shared" si="349"/>
        <v/>
      </c>
      <c r="P1270" s="307" t="str">
        <f t="shared" si="350"/>
        <v/>
      </c>
      <c r="Q1270" s="307" t="str">
        <f t="shared" si="344"/>
        <v/>
      </c>
      <c r="R1270" s="307" t="str">
        <f t="shared" si="351"/>
        <v/>
      </c>
      <c r="S1270" s="307" t="str">
        <f t="shared" si="352"/>
        <v/>
      </c>
      <c r="T1270" s="307" t="str">
        <f t="shared" si="353"/>
        <v/>
      </c>
      <c r="U1270" s="307" t="str">
        <f t="shared" si="345"/>
        <v/>
      </c>
      <c r="V1270" s="723"/>
      <c r="X1270" s="308" t="str">
        <f t="shared" si="354"/>
        <v/>
      </c>
      <c r="Y1270" s="309" t="str">
        <f t="shared" si="355"/>
        <v/>
      </c>
      <c r="Z1270" s="308" t="str">
        <f t="shared" si="346"/>
        <v/>
      </c>
      <c r="AA1270" s="308" t="b">
        <f t="shared" si="347"/>
        <v>1</v>
      </c>
      <c r="AB1270" s="308" t="str">
        <f t="shared" si="356"/>
        <v/>
      </c>
      <c r="AC1270" s="534" t="str">
        <f t="shared" si="357"/>
        <v/>
      </c>
      <c r="AD1270" s="752" t="str">
        <f t="shared" si="358"/>
        <v/>
      </c>
      <c r="AE1270" s="534" t="str">
        <f t="shared" si="359"/>
        <v/>
      </c>
      <c r="AF1270" s="752" t="str">
        <f t="shared" si="360"/>
        <v/>
      </c>
    </row>
    <row r="1271" spans="2:32" x14ac:dyDescent="0.25">
      <c r="B1271" s="721"/>
      <c r="C1271" s="531" t="str">
        <f>IFERROR(VLOOKUP(B1271,'מצבת ורישום גנים'!B:D,3,0),"")</f>
        <v/>
      </c>
      <c r="D1271" s="721"/>
      <c r="E1271" s="723"/>
      <c r="F1271" s="723"/>
      <c r="G1271" s="723"/>
      <c r="H1271" s="723"/>
      <c r="I1271" s="992" t="str">
        <f t="shared" si="361"/>
        <v/>
      </c>
      <c r="J1271" s="723"/>
      <c r="K1271" s="724"/>
      <c r="L1271" s="723"/>
      <c r="M1271" s="306" t="str">
        <f t="shared" si="348"/>
        <v/>
      </c>
      <c r="N1271" s="32" t="str">
        <f t="shared" si="349"/>
        <v/>
      </c>
      <c r="P1271" s="307" t="str">
        <f t="shared" si="350"/>
        <v/>
      </c>
      <c r="Q1271" s="307" t="str">
        <f t="shared" si="344"/>
        <v/>
      </c>
      <c r="R1271" s="307" t="str">
        <f t="shared" si="351"/>
        <v/>
      </c>
      <c r="S1271" s="307" t="str">
        <f t="shared" si="352"/>
        <v/>
      </c>
      <c r="T1271" s="307" t="str">
        <f t="shared" si="353"/>
        <v/>
      </c>
      <c r="U1271" s="307" t="str">
        <f t="shared" si="345"/>
        <v/>
      </c>
      <c r="V1271" s="723"/>
      <c r="X1271" s="308" t="str">
        <f t="shared" si="354"/>
        <v/>
      </c>
      <c r="Y1271" s="309" t="str">
        <f t="shared" si="355"/>
        <v/>
      </c>
      <c r="Z1271" s="308" t="str">
        <f t="shared" si="346"/>
        <v/>
      </c>
      <c r="AA1271" s="308" t="b">
        <f t="shared" si="347"/>
        <v>1</v>
      </c>
      <c r="AB1271" s="308" t="str">
        <f t="shared" si="356"/>
        <v/>
      </c>
      <c r="AC1271" s="534" t="str">
        <f t="shared" si="357"/>
        <v/>
      </c>
      <c r="AD1271" s="752" t="str">
        <f t="shared" si="358"/>
        <v/>
      </c>
      <c r="AE1271" s="534" t="str">
        <f t="shared" si="359"/>
        <v/>
      </c>
      <c r="AF1271" s="752" t="str">
        <f t="shared" si="360"/>
        <v/>
      </c>
    </row>
    <row r="1272" spans="2:32" x14ac:dyDescent="0.25">
      <c r="B1272" s="721"/>
      <c r="C1272" s="531" t="str">
        <f>IFERROR(VLOOKUP(B1272,'מצבת ורישום גנים'!B:D,3,0),"")</f>
        <v/>
      </c>
      <c r="D1272" s="721"/>
      <c r="E1272" s="723"/>
      <c r="F1272" s="723"/>
      <c r="G1272" s="723"/>
      <c r="H1272" s="723"/>
      <c r="I1272" s="992" t="str">
        <f t="shared" si="361"/>
        <v/>
      </c>
      <c r="J1272" s="723"/>
      <c r="K1272" s="724"/>
      <c r="L1272" s="723"/>
      <c r="M1272" s="306" t="str">
        <f t="shared" si="348"/>
        <v/>
      </c>
      <c r="N1272" s="32" t="str">
        <f t="shared" si="349"/>
        <v/>
      </c>
      <c r="P1272" s="307" t="str">
        <f t="shared" si="350"/>
        <v/>
      </c>
      <c r="Q1272" s="307" t="str">
        <f t="shared" si="344"/>
        <v/>
      </c>
      <c r="R1272" s="307" t="str">
        <f t="shared" si="351"/>
        <v/>
      </c>
      <c r="S1272" s="307" t="str">
        <f t="shared" si="352"/>
        <v/>
      </c>
      <c r="T1272" s="307" t="str">
        <f t="shared" si="353"/>
        <v/>
      </c>
      <c r="U1272" s="307" t="str">
        <f t="shared" si="345"/>
        <v/>
      </c>
      <c r="V1272" s="723"/>
      <c r="X1272" s="308" t="str">
        <f t="shared" si="354"/>
        <v/>
      </c>
      <c r="Y1272" s="309" t="str">
        <f t="shared" si="355"/>
        <v/>
      </c>
      <c r="Z1272" s="308" t="str">
        <f t="shared" si="346"/>
        <v/>
      </c>
      <c r="AA1272" s="308" t="b">
        <f t="shared" si="347"/>
        <v>1</v>
      </c>
      <c r="AB1272" s="308" t="str">
        <f t="shared" si="356"/>
        <v/>
      </c>
      <c r="AC1272" s="534" t="str">
        <f t="shared" si="357"/>
        <v/>
      </c>
      <c r="AD1272" s="752" t="str">
        <f t="shared" si="358"/>
        <v/>
      </c>
      <c r="AE1272" s="534" t="str">
        <f t="shared" si="359"/>
        <v/>
      </c>
      <c r="AF1272" s="752" t="str">
        <f t="shared" si="360"/>
        <v/>
      </c>
    </row>
    <row r="1273" spans="2:32" x14ac:dyDescent="0.25">
      <c r="B1273" s="721"/>
      <c r="C1273" s="531" t="str">
        <f>IFERROR(VLOOKUP(B1273,'מצבת ורישום גנים'!B:D,3,0),"")</f>
        <v/>
      </c>
      <c r="D1273" s="721"/>
      <c r="E1273" s="723"/>
      <c r="F1273" s="723"/>
      <c r="G1273" s="723"/>
      <c r="H1273" s="723"/>
      <c r="I1273" s="992" t="str">
        <f t="shared" si="361"/>
        <v/>
      </c>
      <c r="J1273" s="723"/>
      <c r="K1273" s="724"/>
      <c r="L1273" s="723"/>
      <c r="M1273" s="306" t="str">
        <f t="shared" si="348"/>
        <v/>
      </c>
      <c r="N1273" s="32" t="str">
        <f t="shared" si="349"/>
        <v/>
      </c>
      <c r="P1273" s="307" t="str">
        <f t="shared" si="350"/>
        <v/>
      </c>
      <c r="Q1273" s="307" t="str">
        <f t="shared" si="344"/>
        <v/>
      </c>
      <c r="R1273" s="307" t="str">
        <f t="shared" si="351"/>
        <v/>
      </c>
      <c r="S1273" s="307" t="str">
        <f t="shared" si="352"/>
        <v/>
      </c>
      <c r="T1273" s="307" t="str">
        <f t="shared" si="353"/>
        <v/>
      </c>
      <c r="U1273" s="307" t="str">
        <f t="shared" si="345"/>
        <v/>
      </c>
      <c r="V1273" s="723"/>
      <c r="X1273" s="308" t="str">
        <f t="shared" si="354"/>
        <v/>
      </c>
      <c r="Y1273" s="309" t="str">
        <f t="shared" si="355"/>
        <v/>
      </c>
      <c r="Z1273" s="308" t="str">
        <f t="shared" si="346"/>
        <v/>
      </c>
      <c r="AA1273" s="308" t="b">
        <f t="shared" si="347"/>
        <v>1</v>
      </c>
      <c r="AB1273" s="308" t="str">
        <f t="shared" si="356"/>
        <v/>
      </c>
      <c r="AC1273" s="534" t="str">
        <f t="shared" si="357"/>
        <v/>
      </c>
      <c r="AD1273" s="752" t="str">
        <f t="shared" si="358"/>
        <v/>
      </c>
      <c r="AE1273" s="534" t="str">
        <f t="shared" si="359"/>
        <v/>
      </c>
      <c r="AF1273" s="752" t="str">
        <f t="shared" si="360"/>
        <v/>
      </c>
    </row>
    <row r="1274" spans="2:32" x14ac:dyDescent="0.25">
      <c r="B1274" s="721"/>
      <c r="C1274" s="531" t="str">
        <f>IFERROR(VLOOKUP(B1274,'מצבת ורישום גנים'!B:D,3,0),"")</f>
        <v/>
      </c>
      <c r="D1274" s="721"/>
      <c r="E1274" s="723"/>
      <c r="F1274" s="723"/>
      <c r="G1274" s="723"/>
      <c r="H1274" s="723"/>
      <c r="I1274" s="992" t="str">
        <f t="shared" si="361"/>
        <v/>
      </c>
      <c r="J1274" s="723"/>
      <c r="K1274" s="724"/>
      <c r="L1274" s="723"/>
      <c r="M1274" s="306" t="str">
        <f t="shared" si="348"/>
        <v/>
      </c>
      <c r="N1274" s="32" t="str">
        <f t="shared" si="349"/>
        <v/>
      </c>
      <c r="P1274" s="307" t="str">
        <f t="shared" si="350"/>
        <v/>
      </c>
      <c r="Q1274" s="307" t="str">
        <f t="shared" si="344"/>
        <v/>
      </c>
      <c r="R1274" s="307" t="str">
        <f t="shared" si="351"/>
        <v/>
      </c>
      <c r="S1274" s="307" t="str">
        <f t="shared" si="352"/>
        <v/>
      </c>
      <c r="T1274" s="307" t="str">
        <f t="shared" si="353"/>
        <v/>
      </c>
      <c r="U1274" s="307" t="str">
        <f t="shared" si="345"/>
        <v/>
      </c>
      <c r="V1274" s="723"/>
      <c r="X1274" s="308" t="str">
        <f t="shared" si="354"/>
        <v/>
      </c>
      <c r="Y1274" s="309" t="str">
        <f t="shared" si="355"/>
        <v/>
      </c>
      <c r="Z1274" s="308" t="str">
        <f t="shared" si="346"/>
        <v/>
      </c>
      <c r="AA1274" s="308" t="b">
        <f t="shared" si="347"/>
        <v>1</v>
      </c>
      <c r="AB1274" s="308" t="str">
        <f t="shared" si="356"/>
        <v/>
      </c>
      <c r="AC1274" s="534" t="str">
        <f t="shared" si="357"/>
        <v/>
      </c>
      <c r="AD1274" s="752" t="str">
        <f t="shared" si="358"/>
        <v/>
      </c>
      <c r="AE1274" s="534" t="str">
        <f t="shared" si="359"/>
        <v/>
      </c>
      <c r="AF1274" s="752" t="str">
        <f t="shared" si="360"/>
        <v/>
      </c>
    </row>
    <row r="1275" spans="2:32" x14ac:dyDescent="0.25">
      <c r="B1275" s="721"/>
      <c r="C1275" s="531" t="str">
        <f>IFERROR(VLOOKUP(B1275,'מצבת ורישום גנים'!B:D,3,0),"")</f>
        <v/>
      </c>
      <c r="D1275" s="721"/>
      <c r="E1275" s="723"/>
      <c r="F1275" s="723"/>
      <c r="G1275" s="723"/>
      <c r="H1275" s="723"/>
      <c r="I1275" s="992" t="str">
        <f t="shared" si="361"/>
        <v/>
      </c>
      <c r="J1275" s="723"/>
      <c r="K1275" s="724"/>
      <c r="L1275" s="723"/>
      <c r="M1275" s="306" t="str">
        <f t="shared" si="348"/>
        <v/>
      </c>
      <c r="N1275" s="32" t="str">
        <f t="shared" si="349"/>
        <v/>
      </c>
      <c r="P1275" s="307" t="str">
        <f t="shared" si="350"/>
        <v/>
      </c>
      <c r="Q1275" s="307" t="str">
        <f t="shared" si="344"/>
        <v/>
      </c>
      <c r="R1275" s="307" t="str">
        <f t="shared" si="351"/>
        <v/>
      </c>
      <c r="S1275" s="307" t="str">
        <f t="shared" si="352"/>
        <v/>
      </c>
      <c r="T1275" s="307" t="str">
        <f t="shared" si="353"/>
        <v/>
      </c>
      <c r="U1275" s="307" t="str">
        <f t="shared" si="345"/>
        <v/>
      </c>
      <c r="V1275" s="723"/>
      <c r="X1275" s="308" t="str">
        <f t="shared" si="354"/>
        <v/>
      </c>
      <c r="Y1275" s="309" t="str">
        <f t="shared" si="355"/>
        <v/>
      </c>
      <c r="Z1275" s="308" t="str">
        <f t="shared" si="346"/>
        <v/>
      </c>
      <c r="AA1275" s="308" t="b">
        <f t="shared" si="347"/>
        <v>1</v>
      </c>
      <c r="AB1275" s="308" t="str">
        <f t="shared" si="356"/>
        <v/>
      </c>
      <c r="AC1275" s="534" t="str">
        <f t="shared" si="357"/>
        <v/>
      </c>
      <c r="AD1275" s="752" t="str">
        <f t="shared" si="358"/>
        <v/>
      </c>
      <c r="AE1275" s="534" t="str">
        <f t="shared" si="359"/>
        <v/>
      </c>
      <c r="AF1275" s="752" t="str">
        <f t="shared" si="360"/>
        <v/>
      </c>
    </row>
    <row r="1276" spans="2:32" x14ac:dyDescent="0.25">
      <c r="B1276" s="721"/>
      <c r="C1276" s="531" t="str">
        <f>IFERROR(VLOOKUP(B1276,'מצבת ורישום גנים'!B:D,3,0),"")</f>
        <v/>
      </c>
      <c r="D1276" s="721"/>
      <c r="E1276" s="723"/>
      <c r="F1276" s="723"/>
      <c r="G1276" s="723"/>
      <c r="H1276" s="723"/>
      <c r="I1276" s="992" t="str">
        <f t="shared" si="361"/>
        <v/>
      </c>
      <c r="J1276" s="723"/>
      <c r="K1276" s="724"/>
      <c r="L1276" s="723"/>
      <c r="M1276" s="306" t="str">
        <f t="shared" si="348"/>
        <v/>
      </c>
      <c r="N1276" s="32" t="str">
        <f t="shared" si="349"/>
        <v/>
      </c>
      <c r="P1276" s="307" t="str">
        <f t="shared" si="350"/>
        <v/>
      </c>
      <c r="Q1276" s="307" t="str">
        <f t="shared" si="344"/>
        <v/>
      </c>
      <c r="R1276" s="307" t="str">
        <f t="shared" si="351"/>
        <v/>
      </c>
      <c r="S1276" s="307" t="str">
        <f t="shared" si="352"/>
        <v/>
      </c>
      <c r="T1276" s="307" t="str">
        <f t="shared" si="353"/>
        <v/>
      </c>
      <c r="U1276" s="307" t="str">
        <f t="shared" si="345"/>
        <v/>
      </c>
      <c r="V1276" s="723"/>
      <c r="X1276" s="308" t="str">
        <f t="shared" si="354"/>
        <v/>
      </c>
      <c r="Y1276" s="309" t="str">
        <f t="shared" si="355"/>
        <v/>
      </c>
      <c r="Z1276" s="308" t="str">
        <f t="shared" si="346"/>
        <v/>
      </c>
      <c r="AA1276" s="308" t="b">
        <f t="shared" si="347"/>
        <v>1</v>
      </c>
      <c r="AB1276" s="308" t="str">
        <f t="shared" si="356"/>
        <v/>
      </c>
      <c r="AC1276" s="534" t="str">
        <f t="shared" si="357"/>
        <v/>
      </c>
      <c r="AD1276" s="752" t="str">
        <f t="shared" si="358"/>
        <v/>
      </c>
      <c r="AE1276" s="534" t="str">
        <f t="shared" si="359"/>
        <v/>
      </c>
      <c r="AF1276" s="752" t="str">
        <f t="shared" si="360"/>
        <v/>
      </c>
    </row>
    <row r="1277" spans="2:32" x14ac:dyDescent="0.25">
      <c r="B1277" s="721"/>
      <c r="C1277" s="531" t="str">
        <f>IFERROR(VLOOKUP(B1277,'מצבת ורישום גנים'!B:D,3,0),"")</f>
        <v/>
      </c>
      <c r="D1277" s="721"/>
      <c r="E1277" s="723"/>
      <c r="F1277" s="723"/>
      <c r="G1277" s="723"/>
      <c r="H1277" s="723"/>
      <c r="I1277" s="992" t="str">
        <f t="shared" si="361"/>
        <v/>
      </c>
      <c r="J1277" s="723"/>
      <c r="K1277" s="724"/>
      <c r="L1277" s="723"/>
      <c r="M1277" s="306" t="str">
        <f t="shared" si="348"/>
        <v/>
      </c>
      <c r="N1277" s="32" t="str">
        <f t="shared" si="349"/>
        <v/>
      </c>
      <c r="P1277" s="307" t="str">
        <f t="shared" si="350"/>
        <v/>
      </c>
      <c r="Q1277" s="307" t="str">
        <f t="shared" si="344"/>
        <v/>
      </c>
      <c r="R1277" s="307" t="str">
        <f t="shared" si="351"/>
        <v/>
      </c>
      <c r="S1277" s="307" t="str">
        <f t="shared" si="352"/>
        <v/>
      </c>
      <c r="T1277" s="307" t="str">
        <f t="shared" si="353"/>
        <v/>
      </c>
      <c r="U1277" s="307" t="str">
        <f t="shared" si="345"/>
        <v/>
      </c>
      <c r="V1277" s="723"/>
      <c r="X1277" s="308" t="str">
        <f t="shared" si="354"/>
        <v/>
      </c>
      <c r="Y1277" s="309" t="str">
        <f t="shared" si="355"/>
        <v/>
      </c>
      <c r="Z1277" s="308" t="str">
        <f t="shared" si="346"/>
        <v/>
      </c>
      <c r="AA1277" s="308" t="b">
        <f t="shared" si="347"/>
        <v>1</v>
      </c>
      <c r="AB1277" s="308" t="str">
        <f t="shared" si="356"/>
        <v/>
      </c>
      <c r="AC1277" s="534" t="str">
        <f t="shared" si="357"/>
        <v/>
      </c>
      <c r="AD1277" s="752" t="str">
        <f t="shared" si="358"/>
        <v/>
      </c>
      <c r="AE1277" s="534" t="str">
        <f t="shared" si="359"/>
        <v/>
      </c>
      <c r="AF1277" s="752" t="str">
        <f t="shared" si="360"/>
        <v/>
      </c>
    </row>
    <row r="1278" spans="2:32" x14ac:dyDescent="0.25">
      <c r="B1278" s="721"/>
      <c r="C1278" s="531" t="str">
        <f>IFERROR(VLOOKUP(B1278,'מצבת ורישום גנים'!B:D,3,0),"")</f>
        <v/>
      </c>
      <c r="D1278" s="721"/>
      <c r="E1278" s="723"/>
      <c r="F1278" s="723"/>
      <c r="G1278" s="723"/>
      <c r="H1278" s="723"/>
      <c r="I1278" s="992" t="str">
        <f t="shared" si="361"/>
        <v/>
      </c>
      <c r="J1278" s="723"/>
      <c r="K1278" s="724"/>
      <c r="L1278" s="723"/>
      <c r="M1278" s="306" t="str">
        <f t="shared" si="348"/>
        <v/>
      </c>
      <c r="N1278" s="32" t="str">
        <f t="shared" si="349"/>
        <v/>
      </c>
      <c r="P1278" s="307" t="str">
        <f t="shared" si="350"/>
        <v/>
      </c>
      <c r="Q1278" s="307" t="str">
        <f t="shared" si="344"/>
        <v/>
      </c>
      <c r="R1278" s="307" t="str">
        <f t="shared" si="351"/>
        <v/>
      </c>
      <c r="S1278" s="307" t="str">
        <f t="shared" si="352"/>
        <v/>
      </c>
      <c r="T1278" s="307" t="str">
        <f t="shared" si="353"/>
        <v/>
      </c>
      <c r="U1278" s="307" t="str">
        <f t="shared" si="345"/>
        <v/>
      </c>
      <c r="V1278" s="723"/>
      <c r="X1278" s="308" t="str">
        <f t="shared" si="354"/>
        <v/>
      </c>
      <c r="Y1278" s="309" t="str">
        <f t="shared" si="355"/>
        <v/>
      </c>
      <c r="Z1278" s="308" t="str">
        <f t="shared" si="346"/>
        <v/>
      </c>
      <c r="AA1278" s="308" t="b">
        <f t="shared" si="347"/>
        <v>1</v>
      </c>
      <c r="AB1278" s="308" t="str">
        <f t="shared" si="356"/>
        <v/>
      </c>
      <c r="AC1278" s="534" t="str">
        <f t="shared" si="357"/>
        <v/>
      </c>
      <c r="AD1278" s="752" t="str">
        <f t="shared" si="358"/>
        <v/>
      </c>
      <c r="AE1278" s="534" t="str">
        <f t="shared" si="359"/>
        <v/>
      </c>
      <c r="AF1278" s="752" t="str">
        <f t="shared" si="360"/>
        <v/>
      </c>
    </row>
    <row r="1279" spans="2:32" x14ac:dyDescent="0.25">
      <c r="B1279" s="721"/>
      <c r="C1279" s="531" t="str">
        <f>IFERROR(VLOOKUP(B1279,'מצבת ורישום גנים'!B:D,3,0),"")</f>
        <v/>
      </c>
      <c r="D1279" s="721"/>
      <c r="E1279" s="723"/>
      <c r="F1279" s="723"/>
      <c r="G1279" s="723"/>
      <c r="H1279" s="723"/>
      <c r="I1279" s="992" t="str">
        <f t="shared" si="361"/>
        <v/>
      </c>
      <c r="J1279" s="723"/>
      <c r="K1279" s="724"/>
      <c r="L1279" s="723"/>
      <c r="M1279" s="306" t="str">
        <f t="shared" si="348"/>
        <v/>
      </c>
      <c r="N1279" s="32" t="str">
        <f t="shared" si="349"/>
        <v/>
      </c>
      <c r="P1279" s="307" t="str">
        <f t="shared" si="350"/>
        <v/>
      </c>
      <c r="Q1279" s="307" t="str">
        <f t="shared" si="344"/>
        <v/>
      </c>
      <c r="R1279" s="307" t="str">
        <f t="shared" si="351"/>
        <v/>
      </c>
      <c r="S1279" s="307" t="str">
        <f t="shared" si="352"/>
        <v/>
      </c>
      <c r="T1279" s="307" t="str">
        <f t="shared" si="353"/>
        <v/>
      </c>
      <c r="U1279" s="307" t="str">
        <f t="shared" si="345"/>
        <v/>
      </c>
      <c r="V1279" s="723"/>
      <c r="X1279" s="308" t="str">
        <f t="shared" si="354"/>
        <v/>
      </c>
      <c r="Y1279" s="309" t="str">
        <f t="shared" si="355"/>
        <v/>
      </c>
      <c r="Z1279" s="308" t="str">
        <f t="shared" si="346"/>
        <v/>
      </c>
      <c r="AA1279" s="308" t="b">
        <f t="shared" si="347"/>
        <v>1</v>
      </c>
      <c r="AB1279" s="308" t="str">
        <f t="shared" si="356"/>
        <v/>
      </c>
      <c r="AC1279" s="534" t="str">
        <f t="shared" si="357"/>
        <v/>
      </c>
      <c r="AD1279" s="752" t="str">
        <f t="shared" si="358"/>
        <v/>
      </c>
      <c r="AE1279" s="534" t="str">
        <f t="shared" si="359"/>
        <v/>
      </c>
      <c r="AF1279" s="752" t="str">
        <f t="shared" si="360"/>
        <v/>
      </c>
    </row>
    <row r="1280" spans="2:32" x14ac:dyDescent="0.25">
      <c r="B1280" s="721"/>
      <c r="C1280" s="531" t="str">
        <f>IFERROR(VLOOKUP(B1280,'מצבת ורישום גנים'!B:D,3,0),"")</f>
        <v/>
      </c>
      <c r="D1280" s="721"/>
      <c r="E1280" s="723"/>
      <c r="F1280" s="723"/>
      <c r="G1280" s="723"/>
      <c r="H1280" s="723"/>
      <c r="I1280" s="992" t="str">
        <f t="shared" si="361"/>
        <v/>
      </c>
      <c r="J1280" s="723"/>
      <c r="K1280" s="724"/>
      <c r="L1280" s="723"/>
      <c r="M1280" s="306" t="str">
        <f t="shared" si="348"/>
        <v/>
      </c>
      <c r="N1280" s="32" t="str">
        <f t="shared" si="349"/>
        <v/>
      </c>
      <c r="P1280" s="307" t="str">
        <f t="shared" si="350"/>
        <v/>
      </c>
      <c r="Q1280" s="307" t="str">
        <f t="shared" si="344"/>
        <v/>
      </c>
      <c r="R1280" s="307" t="str">
        <f t="shared" si="351"/>
        <v/>
      </c>
      <c r="S1280" s="307" t="str">
        <f t="shared" si="352"/>
        <v/>
      </c>
      <c r="T1280" s="307" t="str">
        <f t="shared" si="353"/>
        <v/>
      </c>
      <c r="U1280" s="307" t="str">
        <f t="shared" si="345"/>
        <v/>
      </c>
      <c r="V1280" s="723"/>
      <c r="X1280" s="308" t="str">
        <f t="shared" si="354"/>
        <v/>
      </c>
      <c r="Y1280" s="309" t="str">
        <f t="shared" si="355"/>
        <v/>
      </c>
      <c r="Z1280" s="308" t="str">
        <f t="shared" si="346"/>
        <v/>
      </c>
      <c r="AA1280" s="308" t="b">
        <f t="shared" si="347"/>
        <v>1</v>
      </c>
      <c r="AB1280" s="308" t="str">
        <f t="shared" si="356"/>
        <v/>
      </c>
      <c r="AC1280" s="534" t="str">
        <f t="shared" si="357"/>
        <v/>
      </c>
      <c r="AD1280" s="752" t="str">
        <f t="shared" si="358"/>
        <v/>
      </c>
      <c r="AE1280" s="534" t="str">
        <f t="shared" si="359"/>
        <v/>
      </c>
      <c r="AF1280" s="752" t="str">
        <f t="shared" si="360"/>
        <v/>
      </c>
    </row>
    <row r="1281" spans="2:32" x14ac:dyDescent="0.25">
      <c r="B1281" s="721"/>
      <c r="C1281" s="531" t="str">
        <f>IFERROR(VLOOKUP(B1281,'מצבת ורישום גנים'!B:D,3,0),"")</f>
        <v/>
      </c>
      <c r="D1281" s="721"/>
      <c r="E1281" s="723"/>
      <c r="F1281" s="723"/>
      <c r="G1281" s="723"/>
      <c r="H1281" s="723"/>
      <c r="I1281" s="992" t="str">
        <f t="shared" si="361"/>
        <v/>
      </c>
      <c r="J1281" s="723"/>
      <c r="K1281" s="724"/>
      <c r="L1281" s="723"/>
      <c r="M1281" s="306" t="str">
        <f t="shared" si="348"/>
        <v/>
      </c>
      <c r="N1281" s="32" t="str">
        <f t="shared" si="349"/>
        <v/>
      </c>
      <c r="P1281" s="307" t="str">
        <f t="shared" si="350"/>
        <v/>
      </c>
      <c r="Q1281" s="307" t="str">
        <f t="shared" si="344"/>
        <v/>
      </c>
      <c r="R1281" s="307" t="str">
        <f t="shared" si="351"/>
        <v/>
      </c>
      <c r="S1281" s="307" t="str">
        <f t="shared" si="352"/>
        <v/>
      </c>
      <c r="T1281" s="307" t="str">
        <f t="shared" si="353"/>
        <v/>
      </c>
      <c r="U1281" s="307" t="str">
        <f t="shared" si="345"/>
        <v/>
      </c>
      <c r="V1281" s="723"/>
      <c r="X1281" s="308" t="str">
        <f t="shared" si="354"/>
        <v/>
      </c>
      <c r="Y1281" s="309" t="str">
        <f t="shared" si="355"/>
        <v/>
      </c>
      <c r="Z1281" s="308" t="str">
        <f t="shared" si="346"/>
        <v/>
      </c>
      <c r="AA1281" s="308" t="b">
        <f t="shared" si="347"/>
        <v>1</v>
      </c>
      <c r="AB1281" s="308" t="str">
        <f t="shared" si="356"/>
        <v/>
      </c>
      <c r="AC1281" s="534" t="str">
        <f t="shared" si="357"/>
        <v/>
      </c>
      <c r="AD1281" s="752" t="str">
        <f t="shared" si="358"/>
        <v/>
      </c>
      <c r="AE1281" s="534" t="str">
        <f t="shared" si="359"/>
        <v/>
      </c>
      <c r="AF1281" s="752" t="str">
        <f t="shared" si="360"/>
        <v/>
      </c>
    </row>
    <row r="1282" spans="2:32" x14ac:dyDescent="0.25">
      <c r="B1282" s="721"/>
      <c r="C1282" s="531" t="str">
        <f>IFERROR(VLOOKUP(B1282,'מצבת ורישום גנים'!B:D,3,0),"")</f>
        <v/>
      </c>
      <c r="D1282" s="721"/>
      <c r="E1282" s="723"/>
      <c r="F1282" s="723"/>
      <c r="G1282" s="723"/>
      <c r="H1282" s="723"/>
      <c r="I1282" s="992" t="str">
        <f t="shared" si="361"/>
        <v/>
      </c>
      <c r="J1282" s="723"/>
      <c r="K1282" s="724"/>
      <c r="L1282" s="723"/>
      <c r="M1282" s="306" t="str">
        <f t="shared" si="348"/>
        <v/>
      </c>
      <c r="N1282" s="32" t="str">
        <f t="shared" si="349"/>
        <v/>
      </c>
      <c r="P1282" s="307" t="str">
        <f t="shared" si="350"/>
        <v/>
      </c>
      <c r="Q1282" s="307" t="str">
        <f t="shared" si="344"/>
        <v/>
      </c>
      <c r="R1282" s="307" t="str">
        <f t="shared" si="351"/>
        <v/>
      </c>
      <c r="S1282" s="307" t="str">
        <f t="shared" si="352"/>
        <v/>
      </c>
      <c r="T1282" s="307" t="str">
        <f t="shared" si="353"/>
        <v/>
      </c>
      <c r="U1282" s="307" t="str">
        <f t="shared" si="345"/>
        <v/>
      </c>
      <c r="V1282" s="723"/>
      <c r="X1282" s="308" t="str">
        <f t="shared" si="354"/>
        <v/>
      </c>
      <c r="Y1282" s="309" t="str">
        <f t="shared" si="355"/>
        <v/>
      </c>
      <c r="Z1282" s="308" t="str">
        <f t="shared" si="346"/>
        <v/>
      </c>
      <c r="AA1282" s="308" t="b">
        <f t="shared" si="347"/>
        <v>1</v>
      </c>
      <c r="AB1282" s="308" t="str">
        <f t="shared" si="356"/>
        <v/>
      </c>
      <c r="AC1282" s="534" t="str">
        <f t="shared" si="357"/>
        <v/>
      </c>
      <c r="AD1282" s="752" t="str">
        <f t="shared" si="358"/>
        <v/>
      </c>
      <c r="AE1282" s="534" t="str">
        <f t="shared" si="359"/>
        <v/>
      </c>
      <c r="AF1282" s="752" t="str">
        <f t="shared" si="360"/>
        <v/>
      </c>
    </row>
    <row r="1283" spans="2:32" x14ac:dyDescent="0.25">
      <c r="B1283" s="721"/>
      <c r="C1283" s="531" t="str">
        <f>IFERROR(VLOOKUP(B1283,'מצבת ורישום גנים'!B:D,3,0),"")</f>
        <v/>
      </c>
      <c r="D1283" s="721"/>
      <c r="E1283" s="723"/>
      <c r="F1283" s="723"/>
      <c r="G1283" s="723"/>
      <c r="H1283" s="723"/>
      <c r="I1283" s="992" t="str">
        <f t="shared" si="361"/>
        <v/>
      </c>
      <c r="J1283" s="723"/>
      <c r="K1283" s="724"/>
      <c r="L1283" s="723"/>
      <c r="M1283" s="306" t="str">
        <f t="shared" si="348"/>
        <v/>
      </c>
      <c r="N1283" s="32" t="str">
        <f t="shared" si="349"/>
        <v/>
      </c>
      <c r="P1283" s="307" t="str">
        <f t="shared" si="350"/>
        <v/>
      </c>
      <c r="Q1283" s="307" t="str">
        <f t="shared" si="344"/>
        <v/>
      </c>
      <c r="R1283" s="307" t="str">
        <f t="shared" si="351"/>
        <v/>
      </c>
      <c r="S1283" s="307" t="str">
        <f t="shared" si="352"/>
        <v/>
      </c>
      <c r="T1283" s="307" t="str">
        <f t="shared" si="353"/>
        <v/>
      </c>
      <c r="U1283" s="307" t="str">
        <f t="shared" si="345"/>
        <v/>
      </c>
      <c r="V1283" s="723"/>
      <c r="X1283" s="308" t="str">
        <f t="shared" si="354"/>
        <v/>
      </c>
      <c r="Y1283" s="309" t="str">
        <f t="shared" si="355"/>
        <v/>
      </c>
      <c r="Z1283" s="308" t="str">
        <f t="shared" si="346"/>
        <v/>
      </c>
      <c r="AA1283" s="308" t="b">
        <f t="shared" si="347"/>
        <v>1</v>
      </c>
      <c r="AB1283" s="308" t="str">
        <f t="shared" si="356"/>
        <v/>
      </c>
      <c r="AC1283" s="534" t="str">
        <f t="shared" si="357"/>
        <v/>
      </c>
      <c r="AD1283" s="752" t="str">
        <f t="shared" si="358"/>
        <v/>
      </c>
      <c r="AE1283" s="534" t="str">
        <f t="shared" si="359"/>
        <v/>
      </c>
      <c r="AF1283" s="752" t="str">
        <f t="shared" si="360"/>
        <v/>
      </c>
    </row>
    <row r="1284" spans="2:32" x14ac:dyDescent="0.25">
      <c r="B1284" s="721"/>
      <c r="C1284" s="531" t="str">
        <f>IFERROR(VLOOKUP(B1284,'מצבת ורישום גנים'!B:D,3,0),"")</f>
        <v/>
      </c>
      <c r="D1284" s="721"/>
      <c r="E1284" s="723"/>
      <c r="F1284" s="723"/>
      <c r="G1284" s="723"/>
      <c r="H1284" s="723"/>
      <c r="I1284" s="992" t="str">
        <f t="shared" si="361"/>
        <v/>
      </c>
      <c r="J1284" s="723"/>
      <c r="K1284" s="724"/>
      <c r="L1284" s="723"/>
      <c r="M1284" s="306" t="str">
        <f t="shared" si="348"/>
        <v/>
      </c>
      <c r="N1284" s="32" t="str">
        <f t="shared" si="349"/>
        <v/>
      </c>
      <c r="P1284" s="307" t="str">
        <f t="shared" si="350"/>
        <v/>
      </c>
      <c r="Q1284" s="307" t="str">
        <f t="shared" si="344"/>
        <v/>
      </c>
      <c r="R1284" s="307" t="str">
        <f t="shared" si="351"/>
        <v/>
      </c>
      <c r="S1284" s="307" t="str">
        <f t="shared" si="352"/>
        <v/>
      </c>
      <c r="T1284" s="307" t="str">
        <f t="shared" si="353"/>
        <v/>
      </c>
      <c r="U1284" s="307" t="str">
        <f t="shared" si="345"/>
        <v/>
      </c>
      <c r="V1284" s="723"/>
      <c r="X1284" s="308" t="str">
        <f t="shared" si="354"/>
        <v/>
      </c>
      <c r="Y1284" s="309" t="str">
        <f t="shared" si="355"/>
        <v/>
      </c>
      <c r="Z1284" s="308" t="str">
        <f t="shared" si="346"/>
        <v/>
      </c>
      <c r="AA1284" s="308" t="b">
        <f t="shared" si="347"/>
        <v>1</v>
      </c>
      <c r="AB1284" s="308" t="str">
        <f t="shared" si="356"/>
        <v/>
      </c>
      <c r="AC1284" s="534" t="str">
        <f t="shared" si="357"/>
        <v/>
      </c>
      <c r="AD1284" s="752" t="str">
        <f t="shared" si="358"/>
        <v/>
      </c>
      <c r="AE1284" s="534" t="str">
        <f t="shared" si="359"/>
        <v/>
      </c>
      <c r="AF1284" s="752" t="str">
        <f t="shared" si="360"/>
        <v/>
      </c>
    </row>
    <row r="1285" spans="2:32" x14ac:dyDescent="0.25">
      <c r="B1285" s="721"/>
      <c r="C1285" s="531" t="str">
        <f>IFERROR(VLOOKUP(B1285,'מצבת ורישום גנים'!B:D,3,0),"")</f>
        <v/>
      </c>
      <c r="D1285" s="721"/>
      <c r="E1285" s="723"/>
      <c r="F1285" s="723"/>
      <c r="G1285" s="723"/>
      <c r="H1285" s="723"/>
      <c r="I1285" s="992" t="str">
        <f t="shared" si="361"/>
        <v/>
      </c>
      <c r="J1285" s="723"/>
      <c r="K1285" s="724"/>
      <c r="L1285" s="723"/>
      <c r="M1285" s="306" t="str">
        <f t="shared" si="348"/>
        <v/>
      </c>
      <c r="N1285" s="32" t="str">
        <f t="shared" si="349"/>
        <v/>
      </c>
      <c r="P1285" s="307" t="str">
        <f t="shared" si="350"/>
        <v/>
      </c>
      <c r="Q1285" s="307" t="str">
        <f t="shared" si="344"/>
        <v/>
      </c>
      <c r="R1285" s="307" t="str">
        <f t="shared" si="351"/>
        <v/>
      </c>
      <c r="S1285" s="307" t="str">
        <f t="shared" si="352"/>
        <v/>
      </c>
      <c r="T1285" s="307" t="str">
        <f t="shared" si="353"/>
        <v/>
      </c>
      <c r="U1285" s="307" t="str">
        <f t="shared" si="345"/>
        <v/>
      </c>
      <c r="V1285" s="723"/>
      <c r="X1285" s="308" t="str">
        <f t="shared" si="354"/>
        <v/>
      </c>
      <c r="Y1285" s="309" t="str">
        <f t="shared" si="355"/>
        <v/>
      </c>
      <c r="Z1285" s="308" t="str">
        <f t="shared" si="346"/>
        <v/>
      </c>
      <c r="AA1285" s="308" t="b">
        <f t="shared" si="347"/>
        <v>1</v>
      </c>
      <c r="AB1285" s="308" t="str">
        <f t="shared" si="356"/>
        <v/>
      </c>
      <c r="AC1285" s="534" t="str">
        <f t="shared" si="357"/>
        <v/>
      </c>
      <c r="AD1285" s="752" t="str">
        <f t="shared" si="358"/>
        <v/>
      </c>
      <c r="AE1285" s="534" t="str">
        <f t="shared" si="359"/>
        <v/>
      </c>
      <c r="AF1285" s="752" t="str">
        <f t="shared" si="360"/>
        <v/>
      </c>
    </row>
    <row r="1286" spans="2:32" x14ac:dyDescent="0.25">
      <c r="B1286" s="721"/>
      <c r="C1286" s="531" t="str">
        <f>IFERROR(VLOOKUP(B1286,'מצבת ורישום גנים'!B:D,3,0),"")</f>
        <v/>
      </c>
      <c r="D1286" s="721"/>
      <c r="E1286" s="723"/>
      <c r="F1286" s="723"/>
      <c r="G1286" s="723"/>
      <c r="H1286" s="723"/>
      <c r="I1286" s="992" t="str">
        <f t="shared" si="361"/>
        <v/>
      </c>
      <c r="J1286" s="723"/>
      <c r="K1286" s="724"/>
      <c r="L1286" s="723"/>
      <c r="M1286" s="306" t="str">
        <f t="shared" si="348"/>
        <v/>
      </c>
      <c r="N1286" s="32" t="str">
        <f t="shared" si="349"/>
        <v/>
      </c>
      <c r="P1286" s="307" t="str">
        <f t="shared" si="350"/>
        <v/>
      </c>
      <c r="Q1286" s="307" t="str">
        <f t="shared" si="344"/>
        <v/>
      </c>
      <c r="R1286" s="307" t="str">
        <f t="shared" si="351"/>
        <v/>
      </c>
      <c r="S1286" s="307" t="str">
        <f t="shared" si="352"/>
        <v/>
      </c>
      <c r="T1286" s="307" t="str">
        <f t="shared" si="353"/>
        <v/>
      </c>
      <c r="U1286" s="307" t="str">
        <f t="shared" si="345"/>
        <v/>
      </c>
      <c r="V1286" s="723"/>
      <c r="X1286" s="308" t="str">
        <f t="shared" si="354"/>
        <v/>
      </c>
      <c r="Y1286" s="309" t="str">
        <f t="shared" si="355"/>
        <v/>
      </c>
      <c r="Z1286" s="308" t="str">
        <f t="shared" si="346"/>
        <v/>
      </c>
      <c r="AA1286" s="308" t="b">
        <f t="shared" si="347"/>
        <v>1</v>
      </c>
      <c r="AB1286" s="308" t="str">
        <f t="shared" si="356"/>
        <v/>
      </c>
      <c r="AC1286" s="534" t="str">
        <f t="shared" si="357"/>
        <v/>
      </c>
      <c r="AD1286" s="752" t="str">
        <f t="shared" si="358"/>
        <v/>
      </c>
      <c r="AE1286" s="534" t="str">
        <f t="shared" si="359"/>
        <v/>
      </c>
      <c r="AF1286" s="752" t="str">
        <f t="shared" si="360"/>
        <v/>
      </c>
    </row>
    <row r="1287" spans="2:32" x14ac:dyDescent="0.25">
      <c r="B1287" s="721"/>
      <c r="C1287" s="531" t="str">
        <f>IFERROR(VLOOKUP(B1287,'מצבת ורישום גנים'!B:D,3,0),"")</f>
        <v/>
      </c>
      <c r="D1287" s="721"/>
      <c r="E1287" s="723"/>
      <c r="F1287" s="723"/>
      <c r="G1287" s="723"/>
      <c r="H1287" s="723"/>
      <c r="I1287" s="992" t="str">
        <f t="shared" si="361"/>
        <v/>
      </c>
      <c r="J1287" s="723"/>
      <c r="K1287" s="724"/>
      <c r="L1287" s="723"/>
      <c r="M1287" s="306" t="str">
        <f t="shared" si="348"/>
        <v/>
      </c>
      <c r="N1287" s="32" t="str">
        <f t="shared" si="349"/>
        <v/>
      </c>
      <c r="P1287" s="307" t="str">
        <f t="shared" si="350"/>
        <v/>
      </c>
      <c r="Q1287" s="307" t="str">
        <f t="shared" si="344"/>
        <v/>
      </c>
      <c r="R1287" s="307" t="str">
        <f t="shared" si="351"/>
        <v/>
      </c>
      <c r="S1287" s="307" t="str">
        <f t="shared" si="352"/>
        <v/>
      </c>
      <c r="T1287" s="307" t="str">
        <f t="shared" si="353"/>
        <v/>
      </c>
      <c r="U1287" s="307" t="str">
        <f t="shared" si="345"/>
        <v/>
      </c>
      <c r="V1287" s="723"/>
      <c r="X1287" s="308" t="str">
        <f t="shared" si="354"/>
        <v/>
      </c>
      <c r="Y1287" s="309" t="str">
        <f t="shared" si="355"/>
        <v/>
      </c>
      <c r="Z1287" s="308" t="str">
        <f t="shared" si="346"/>
        <v/>
      </c>
      <c r="AA1287" s="308" t="b">
        <f t="shared" si="347"/>
        <v>1</v>
      </c>
      <c r="AB1287" s="308" t="str">
        <f t="shared" si="356"/>
        <v/>
      </c>
      <c r="AC1287" s="534" t="str">
        <f t="shared" si="357"/>
        <v/>
      </c>
      <c r="AD1287" s="752" t="str">
        <f t="shared" si="358"/>
        <v/>
      </c>
      <c r="AE1287" s="534" t="str">
        <f t="shared" si="359"/>
        <v/>
      </c>
      <c r="AF1287" s="752" t="str">
        <f t="shared" si="360"/>
        <v/>
      </c>
    </row>
    <row r="1288" spans="2:32" x14ac:dyDescent="0.25">
      <c r="B1288" s="721"/>
      <c r="C1288" s="531" t="str">
        <f>IFERROR(VLOOKUP(B1288,'מצבת ורישום גנים'!B:D,3,0),"")</f>
        <v/>
      </c>
      <c r="D1288" s="721"/>
      <c r="E1288" s="723"/>
      <c r="F1288" s="723"/>
      <c r="G1288" s="723"/>
      <c r="H1288" s="723"/>
      <c r="I1288" s="992" t="str">
        <f t="shared" si="361"/>
        <v/>
      </c>
      <c r="J1288" s="723"/>
      <c r="K1288" s="724"/>
      <c r="L1288" s="723"/>
      <c r="M1288" s="306" t="str">
        <f t="shared" si="348"/>
        <v/>
      </c>
      <c r="N1288" s="32" t="str">
        <f t="shared" si="349"/>
        <v/>
      </c>
      <c r="P1288" s="307" t="str">
        <f t="shared" si="350"/>
        <v/>
      </c>
      <c r="Q1288" s="307" t="str">
        <f t="shared" si="344"/>
        <v/>
      </c>
      <c r="R1288" s="307" t="str">
        <f t="shared" si="351"/>
        <v/>
      </c>
      <c r="S1288" s="307" t="str">
        <f t="shared" si="352"/>
        <v/>
      </c>
      <c r="T1288" s="307" t="str">
        <f t="shared" si="353"/>
        <v/>
      </c>
      <c r="U1288" s="307" t="str">
        <f t="shared" si="345"/>
        <v/>
      </c>
      <c r="V1288" s="723"/>
      <c r="X1288" s="308" t="str">
        <f t="shared" si="354"/>
        <v/>
      </c>
      <c r="Y1288" s="309" t="str">
        <f t="shared" si="355"/>
        <v/>
      </c>
      <c r="Z1288" s="308" t="str">
        <f t="shared" si="346"/>
        <v/>
      </c>
      <c r="AA1288" s="308" t="b">
        <f t="shared" si="347"/>
        <v>1</v>
      </c>
      <c r="AB1288" s="308" t="str">
        <f t="shared" si="356"/>
        <v/>
      </c>
      <c r="AC1288" s="534" t="str">
        <f t="shared" si="357"/>
        <v/>
      </c>
      <c r="AD1288" s="752" t="str">
        <f t="shared" si="358"/>
        <v/>
      </c>
      <c r="AE1288" s="534" t="str">
        <f t="shared" si="359"/>
        <v/>
      </c>
      <c r="AF1288" s="752" t="str">
        <f t="shared" si="360"/>
        <v/>
      </c>
    </row>
    <row r="1289" spans="2:32" x14ac:dyDescent="0.25">
      <c r="B1289" s="721"/>
      <c r="C1289" s="531" t="str">
        <f>IFERROR(VLOOKUP(B1289,'מצבת ורישום גנים'!B:D,3,0),"")</f>
        <v/>
      </c>
      <c r="D1289" s="721"/>
      <c r="E1289" s="723"/>
      <c r="F1289" s="723"/>
      <c r="G1289" s="723"/>
      <c r="H1289" s="723"/>
      <c r="I1289" s="992" t="str">
        <f t="shared" si="361"/>
        <v/>
      </c>
      <c r="J1289" s="723"/>
      <c r="K1289" s="724"/>
      <c r="L1289" s="723"/>
      <c r="M1289" s="306" t="str">
        <f t="shared" si="348"/>
        <v/>
      </c>
      <c r="N1289" s="32" t="str">
        <f t="shared" si="349"/>
        <v/>
      </c>
      <c r="P1289" s="307" t="str">
        <f t="shared" si="350"/>
        <v/>
      </c>
      <c r="Q1289" s="307" t="str">
        <f t="shared" si="344"/>
        <v/>
      </c>
      <c r="R1289" s="307" t="str">
        <f t="shared" si="351"/>
        <v/>
      </c>
      <c r="S1289" s="307" t="str">
        <f t="shared" si="352"/>
        <v/>
      </c>
      <c r="T1289" s="307" t="str">
        <f t="shared" si="353"/>
        <v/>
      </c>
      <c r="U1289" s="307" t="str">
        <f t="shared" si="345"/>
        <v/>
      </c>
      <c r="V1289" s="723"/>
      <c r="X1289" s="308" t="str">
        <f t="shared" si="354"/>
        <v/>
      </c>
      <c r="Y1289" s="309" t="str">
        <f t="shared" si="355"/>
        <v/>
      </c>
      <c r="Z1289" s="308" t="str">
        <f t="shared" si="346"/>
        <v/>
      </c>
      <c r="AA1289" s="308" t="b">
        <f t="shared" si="347"/>
        <v>1</v>
      </c>
      <c r="AB1289" s="308" t="str">
        <f t="shared" si="356"/>
        <v/>
      </c>
      <c r="AC1289" s="534" t="str">
        <f t="shared" si="357"/>
        <v/>
      </c>
      <c r="AD1289" s="752" t="str">
        <f t="shared" si="358"/>
        <v/>
      </c>
      <c r="AE1289" s="534" t="str">
        <f t="shared" si="359"/>
        <v/>
      </c>
      <c r="AF1289" s="752" t="str">
        <f t="shared" si="360"/>
        <v/>
      </c>
    </row>
    <row r="1290" spans="2:32" x14ac:dyDescent="0.25">
      <c r="B1290" s="721"/>
      <c r="C1290" s="531" t="str">
        <f>IFERROR(VLOOKUP(B1290,'מצבת ורישום גנים'!B:D,3,0),"")</f>
        <v/>
      </c>
      <c r="D1290" s="721"/>
      <c r="E1290" s="723"/>
      <c r="F1290" s="723"/>
      <c r="G1290" s="723"/>
      <c r="H1290" s="723"/>
      <c r="I1290" s="992" t="str">
        <f t="shared" si="361"/>
        <v/>
      </c>
      <c r="J1290" s="723"/>
      <c r="K1290" s="724"/>
      <c r="L1290" s="723"/>
      <c r="M1290" s="306" t="str">
        <f t="shared" si="348"/>
        <v/>
      </c>
      <c r="N1290" s="32" t="str">
        <f t="shared" si="349"/>
        <v/>
      </c>
      <c r="P1290" s="307" t="str">
        <f t="shared" si="350"/>
        <v/>
      </c>
      <c r="Q1290" s="307" t="str">
        <f t="shared" si="344"/>
        <v/>
      </c>
      <c r="R1290" s="307" t="str">
        <f t="shared" si="351"/>
        <v/>
      </c>
      <c r="S1290" s="307" t="str">
        <f t="shared" si="352"/>
        <v/>
      </c>
      <c r="T1290" s="307" t="str">
        <f t="shared" si="353"/>
        <v/>
      </c>
      <c r="U1290" s="307" t="str">
        <f t="shared" si="345"/>
        <v/>
      </c>
      <c r="V1290" s="723"/>
      <c r="X1290" s="308" t="str">
        <f t="shared" si="354"/>
        <v/>
      </c>
      <c r="Y1290" s="309" t="str">
        <f t="shared" si="355"/>
        <v/>
      </c>
      <c r="Z1290" s="308" t="str">
        <f t="shared" si="346"/>
        <v/>
      </c>
      <c r="AA1290" s="308" t="b">
        <f t="shared" si="347"/>
        <v>1</v>
      </c>
      <c r="AB1290" s="308" t="str">
        <f t="shared" si="356"/>
        <v/>
      </c>
      <c r="AC1290" s="534" t="str">
        <f t="shared" si="357"/>
        <v/>
      </c>
      <c r="AD1290" s="752" t="str">
        <f t="shared" si="358"/>
        <v/>
      </c>
      <c r="AE1290" s="534" t="str">
        <f t="shared" si="359"/>
        <v/>
      </c>
      <c r="AF1290" s="752" t="str">
        <f t="shared" si="360"/>
        <v/>
      </c>
    </row>
    <row r="1291" spans="2:32" x14ac:dyDescent="0.25">
      <c r="B1291" s="721"/>
      <c r="C1291" s="531" t="str">
        <f>IFERROR(VLOOKUP(B1291,'מצבת ורישום גנים'!B:D,3,0),"")</f>
        <v/>
      </c>
      <c r="D1291" s="721"/>
      <c r="E1291" s="723"/>
      <c r="F1291" s="723"/>
      <c r="G1291" s="723"/>
      <c r="H1291" s="723"/>
      <c r="I1291" s="992" t="str">
        <f t="shared" si="361"/>
        <v/>
      </c>
      <c r="J1291" s="723"/>
      <c r="K1291" s="724"/>
      <c r="L1291" s="723"/>
      <c r="M1291" s="306" t="str">
        <f t="shared" si="348"/>
        <v/>
      </c>
      <c r="N1291" s="32" t="str">
        <f t="shared" si="349"/>
        <v/>
      </c>
      <c r="P1291" s="307" t="str">
        <f t="shared" si="350"/>
        <v/>
      </c>
      <c r="Q1291" s="307" t="str">
        <f t="shared" si="344"/>
        <v/>
      </c>
      <c r="R1291" s="307" t="str">
        <f t="shared" si="351"/>
        <v/>
      </c>
      <c r="S1291" s="307" t="str">
        <f t="shared" si="352"/>
        <v/>
      </c>
      <c r="T1291" s="307" t="str">
        <f t="shared" si="353"/>
        <v/>
      </c>
      <c r="U1291" s="307" t="str">
        <f t="shared" si="345"/>
        <v/>
      </c>
      <c r="V1291" s="723"/>
      <c r="X1291" s="308" t="str">
        <f t="shared" si="354"/>
        <v/>
      </c>
      <c r="Y1291" s="309" t="str">
        <f t="shared" si="355"/>
        <v/>
      </c>
      <c r="Z1291" s="308" t="str">
        <f t="shared" si="346"/>
        <v/>
      </c>
      <c r="AA1291" s="308" t="b">
        <f t="shared" si="347"/>
        <v>1</v>
      </c>
      <c r="AB1291" s="308" t="str">
        <f t="shared" si="356"/>
        <v/>
      </c>
      <c r="AC1291" s="534" t="str">
        <f t="shared" si="357"/>
        <v/>
      </c>
      <c r="AD1291" s="752" t="str">
        <f t="shared" si="358"/>
        <v/>
      </c>
      <c r="AE1291" s="534" t="str">
        <f t="shared" si="359"/>
        <v/>
      </c>
      <c r="AF1291" s="752" t="str">
        <f t="shared" si="360"/>
        <v/>
      </c>
    </row>
    <row r="1292" spans="2:32" x14ac:dyDescent="0.25">
      <c r="B1292" s="721"/>
      <c r="C1292" s="531" t="str">
        <f>IFERROR(VLOOKUP(B1292,'מצבת ורישום גנים'!B:D,3,0),"")</f>
        <v/>
      </c>
      <c r="D1292" s="721"/>
      <c r="E1292" s="723"/>
      <c r="F1292" s="723"/>
      <c r="G1292" s="723"/>
      <c r="H1292" s="723"/>
      <c r="I1292" s="992" t="str">
        <f t="shared" si="361"/>
        <v/>
      </c>
      <c r="J1292" s="723"/>
      <c r="K1292" s="724"/>
      <c r="L1292" s="723"/>
      <c r="M1292" s="306" t="str">
        <f t="shared" si="348"/>
        <v/>
      </c>
      <c r="N1292" s="32" t="str">
        <f t="shared" si="349"/>
        <v/>
      </c>
      <c r="P1292" s="307" t="str">
        <f t="shared" si="350"/>
        <v/>
      </c>
      <c r="Q1292" s="307" t="str">
        <f t="shared" si="344"/>
        <v/>
      </c>
      <c r="R1292" s="307" t="str">
        <f t="shared" si="351"/>
        <v/>
      </c>
      <c r="S1292" s="307" t="str">
        <f t="shared" si="352"/>
        <v/>
      </c>
      <c r="T1292" s="307" t="str">
        <f t="shared" si="353"/>
        <v/>
      </c>
      <c r="U1292" s="307" t="str">
        <f t="shared" si="345"/>
        <v/>
      </c>
      <c r="V1292" s="723"/>
      <c r="X1292" s="308" t="str">
        <f t="shared" si="354"/>
        <v/>
      </c>
      <c r="Y1292" s="309" t="str">
        <f t="shared" si="355"/>
        <v/>
      </c>
      <c r="Z1292" s="308" t="str">
        <f t="shared" si="346"/>
        <v/>
      </c>
      <c r="AA1292" s="308" t="b">
        <f t="shared" si="347"/>
        <v>1</v>
      </c>
      <c r="AB1292" s="308" t="str">
        <f t="shared" si="356"/>
        <v/>
      </c>
      <c r="AC1292" s="534" t="str">
        <f t="shared" si="357"/>
        <v/>
      </c>
      <c r="AD1292" s="752" t="str">
        <f t="shared" si="358"/>
        <v/>
      </c>
      <c r="AE1292" s="534" t="str">
        <f t="shared" si="359"/>
        <v/>
      </c>
      <c r="AF1292" s="752" t="str">
        <f t="shared" si="360"/>
        <v/>
      </c>
    </row>
    <row r="1293" spans="2:32" x14ac:dyDescent="0.25">
      <c r="B1293" s="721"/>
      <c r="C1293" s="531" t="str">
        <f>IFERROR(VLOOKUP(B1293,'מצבת ורישום גנים'!B:D,3,0),"")</f>
        <v/>
      </c>
      <c r="D1293" s="721"/>
      <c r="E1293" s="723"/>
      <c r="F1293" s="723"/>
      <c r="G1293" s="723"/>
      <c r="H1293" s="723"/>
      <c r="I1293" s="992" t="str">
        <f t="shared" si="361"/>
        <v/>
      </c>
      <c r="J1293" s="723"/>
      <c r="K1293" s="724"/>
      <c r="L1293" s="723"/>
      <c r="M1293" s="306" t="str">
        <f t="shared" si="348"/>
        <v/>
      </c>
      <c r="N1293" s="32" t="str">
        <f t="shared" si="349"/>
        <v/>
      </c>
      <c r="P1293" s="307" t="str">
        <f t="shared" si="350"/>
        <v/>
      </c>
      <c r="Q1293" s="307" t="str">
        <f t="shared" si="344"/>
        <v/>
      </c>
      <c r="R1293" s="307" t="str">
        <f t="shared" si="351"/>
        <v/>
      </c>
      <c r="S1293" s="307" t="str">
        <f t="shared" si="352"/>
        <v/>
      </c>
      <c r="T1293" s="307" t="str">
        <f t="shared" si="353"/>
        <v/>
      </c>
      <c r="U1293" s="307" t="str">
        <f t="shared" si="345"/>
        <v/>
      </c>
      <c r="V1293" s="723"/>
      <c r="X1293" s="308" t="str">
        <f t="shared" si="354"/>
        <v/>
      </c>
      <c r="Y1293" s="309" t="str">
        <f t="shared" si="355"/>
        <v/>
      </c>
      <c r="Z1293" s="308" t="str">
        <f t="shared" si="346"/>
        <v/>
      </c>
      <c r="AA1293" s="308" t="b">
        <f t="shared" si="347"/>
        <v>1</v>
      </c>
      <c r="AB1293" s="308" t="str">
        <f t="shared" si="356"/>
        <v/>
      </c>
      <c r="AC1293" s="534" t="str">
        <f t="shared" si="357"/>
        <v/>
      </c>
      <c r="AD1293" s="752" t="str">
        <f t="shared" si="358"/>
        <v/>
      </c>
      <c r="AE1293" s="534" t="str">
        <f t="shared" si="359"/>
        <v/>
      </c>
      <c r="AF1293" s="752" t="str">
        <f t="shared" si="360"/>
        <v/>
      </c>
    </row>
    <row r="1294" spans="2:32" x14ac:dyDescent="0.25">
      <c r="B1294" s="721"/>
      <c r="C1294" s="531" t="str">
        <f>IFERROR(VLOOKUP(B1294,'מצבת ורישום גנים'!B:D,3,0),"")</f>
        <v/>
      </c>
      <c r="D1294" s="721"/>
      <c r="E1294" s="723"/>
      <c r="F1294" s="723"/>
      <c r="G1294" s="723"/>
      <c r="H1294" s="723"/>
      <c r="I1294" s="992" t="str">
        <f t="shared" si="361"/>
        <v/>
      </c>
      <c r="J1294" s="723"/>
      <c r="K1294" s="724"/>
      <c r="L1294" s="723"/>
      <c r="M1294" s="306" t="str">
        <f t="shared" si="348"/>
        <v/>
      </c>
      <c r="N1294" s="32" t="str">
        <f t="shared" si="349"/>
        <v/>
      </c>
      <c r="P1294" s="307" t="str">
        <f t="shared" si="350"/>
        <v/>
      </c>
      <c r="Q1294" s="307" t="str">
        <f t="shared" si="344"/>
        <v/>
      </c>
      <c r="R1294" s="307" t="str">
        <f t="shared" si="351"/>
        <v/>
      </c>
      <c r="S1294" s="307" t="str">
        <f t="shared" si="352"/>
        <v/>
      </c>
      <c r="T1294" s="307" t="str">
        <f t="shared" si="353"/>
        <v/>
      </c>
      <c r="U1294" s="307" t="str">
        <f t="shared" si="345"/>
        <v/>
      </c>
      <c r="V1294" s="723"/>
      <c r="X1294" s="308" t="str">
        <f t="shared" si="354"/>
        <v/>
      </c>
      <c r="Y1294" s="309" t="str">
        <f t="shared" si="355"/>
        <v/>
      </c>
      <c r="Z1294" s="308" t="str">
        <f t="shared" si="346"/>
        <v/>
      </c>
      <c r="AA1294" s="308" t="b">
        <f t="shared" si="347"/>
        <v>1</v>
      </c>
      <c r="AB1294" s="308" t="str">
        <f t="shared" si="356"/>
        <v/>
      </c>
      <c r="AC1294" s="534" t="str">
        <f t="shared" si="357"/>
        <v/>
      </c>
      <c r="AD1294" s="752" t="str">
        <f t="shared" si="358"/>
        <v/>
      </c>
      <c r="AE1294" s="534" t="str">
        <f t="shared" si="359"/>
        <v/>
      </c>
      <c r="AF1294" s="752" t="str">
        <f t="shared" si="360"/>
        <v/>
      </c>
    </row>
    <row r="1295" spans="2:32" x14ac:dyDescent="0.25">
      <c r="B1295" s="721"/>
      <c r="C1295" s="531" t="str">
        <f>IFERROR(VLOOKUP(B1295,'מצבת ורישום גנים'!B:D,3,0),"")</f>
        <v/>
      </c>
      <c r="D1295" s="721"/>
      <c r="E1295" s="723"/>
      <c r="F1295" s="723"/>
      <c r="G1295" s="723"/>
      <c r="H1295" s="723"/>
      <c r="I1295" s="992" t="str">
        <f t="shared" si="361"/>
        <v/>
      </c>
      <c r="J1295" s="723"/>
      <c r="K1295" s="724"/>
      <c r="L1295" s="723"/>
      <c r="M1295" s="306" t="str">
        <f t="shared" si="348"/>
        <v/>
      </c>
      <c r="N1295" s="32" t="str">
        <f t="shared" si="349"/>
        <v/>
      </c>
      <c r="P1295" s="307" t="str">
        <f t="shared" si="350"/>
        <v/>
      </c>
      <c r="Q1295" s="307" t="str">
        <f t="shared" si="344"/>
        <v/>
      </c>
      <c r="R1295" s="307" t="str">
        <f t="shared" si="351"/>
        <v/>
      </c>
      <c r="S1295" s="307" t="str">
        <f t="shared" si="352"/>
        <v/>
      </c>
      <c r="T1295" s="307" t="str">
        <f t="shared" si="353"/>
        <v/>
      </c>
      <c r="U1295" s="307" t="str">
        <f t="shared" si="345"/>
        <v/>
      </c>
      <c r="V1295" s="723"/>
      <c r="X1295" s="308" t="str">
        <f t="shared" si="354"/>
        <v/>
      </c>
      <c r="Y1295" s="309" t="str">
        <f t="shared" si="355"/>
        <v/>
      </c>
      <c r="Z1295" s="308" t="str">
        <f t="shared" si="346"/>
        <v/>
      </c>
      <c r="AA1295" s="308" t="b">
        <f t="shared" si="347"/>
        <v>1</v>
      </c>
      <c r="AB1295" s="308" t="str">
        <f t="shared" si="356"/>
        <v/>
      </c>
      <c r="AC1295" s="534" t="str">
        <f t="shared" si="357"/>
        <v/>
      </c>
      <c r="AD1295" s="752" t="str">
        <f t="shared" si="358"/>
        <v/>
      </c>
      <c r="AE1295" s="534" t="str">
        <f t="shared" si="359"/>
        <v/>
      </c>
      <c r="AF1295" s="752" t="str">
        <f t="shared" si="360"/>
        <v/>
      </c>
    </row>
    <row r="1296" spans="2:32" x14ac:dyDescent="0.25">
      <c r="B1296" s="721"/>
      <c r="C1296" s="531" t="str">
        <f>IFERROR(VLOOKUP(B1296,'מצבת ורישום גנים'!B:D,3,0),"")</f>
        <v/>
      </c>
      <c r="D1296" s="721"/>
      <c r="E1296" s="723"/>
      <c r="F1296" s="723"/>
      <c r="G1296" s="723"/>
      <c r="H1296" s="723"/>
      <c r="I1296" s="992" t="str">
        <f t="shared" si="361"/>
        <v/>
      </c>
      <c r="J1296" s="723"/>
      <c r="K1296" s="724"/>
      <c r="L1296" s="723"/>
      <c r="M1296" s="306" t="str">
        <f t="shared" si="348"/>
        <v/>
      </c>
      <c r="N1296" s="32" t="str">
        <f t="shared" si="349"/>
        <v/>
      </c>
      <c r="P1296" s="307" t="str">
        <f t="shared" si="350"/>
        <v/>
      </c>
      <c r="Q1296" s="307" t="str">
        <f t="shared" ref="Q1296:Q1359" si="362">IF(J1296="","",IFERROR(IF(OR(H1296="גננת",H1296="מורה",H1296="רכז",H1296="רכזת גן",H1296="רכז גן",H1296="רכז בית ספר",H1296="רכזת בית ספר"),IF(J1296&gt;=75,"תקין","לא תקין"),IF(H1296="סייעת ממשיכה",IF(J1296&gt;=30,"תקין","לא תקין"),IF(H1296="סייעת רפואית/אישית",IF(J1296&gt;=12.5,"תקין","לא תקין"),IF(H1296="סייעת חדשה",IF(J1296&gt;=37,"תקין","לא תקין"),IF(OR(H1296&lt;&gt;"מורה",H1296&lt;&gt;"גננת",H1296&lt;&gt;"סייעת"),IF(J1296&gt;=30.61,"תקין","לא תקין"),"לא תקין"))))),""))</f>
        <v/>
      </c>
      <c r="R1296" s="307" t="str">
        <f t="shared" si="351"/>
        <v/>
      </c>
      <c r="S1296" s="307" t="str">
        <f t="shared" si="352"/>
        <v/>
      </c>
      <c r="T1296" s="307" t="str">
        <f t="shared" si="353"/>
        <v/>
      </c>
      <c r="U1296" s="307" t="str">
        <f t="shared" ref="U1296:U1359" si="363">IF(D1296="","",IF(Z1296&gt;1,IF(SUMIF(D:D,D1296,L:L)&gt;90,"לא תקין","תקין"),"תקין"))</f>
        <v/>
      </c>
      <c r="V1296" s="723"/>
      <c r="X1296" s="308" t="str">
        <f t="shared" si="354"/>
        <v/>
      </c>
      <c r="Y1296" s="309" t="str">
        <f t="shared" si="355"/>
        <v/>
      </c>
      <c r="Z1296" s="308" t="str">
        <f t="shared" ref="Z1296:Z1359" si="364">IF(D1296="","",COUNTIF(D:D,D1296))</f>
        <v/>
      </c>
      <c r="AA1296" s="308" t="b">
        <f t="shared" ref="AA1296:AA1359" si="365">MOD(MID(REPT(0,9-LEN(D1296))&amp;D1296,1,1)+MID("0246813579",MID(REPT(0,9-LEN(D1296))&amp;D1296,2,1)+1,1)+MID(REPT(0,9-LEN(D1296))&amp;D1296,3,1)+MID("0246813579",MID(REPT(0,9-LEN(D1296))&amp;D1296,4,1)+1,1)+MID(REPT(0,9-LEN(D1296))&amp;D1296,5,1)+MID("0246813579",MID(REPT(0,9-LEN(D1296))&amp;D1296,6,1)+1,1)+MID(REPT(0,9-LEN(D1296))&amp;D1296,7,1)+MID("0246813579",MID(REPT(0,9-LEN(D1296))&amp;D1296,8,1)+1,1)+MID(REPT(0,9-LEN(D1296))&amp;D1296,9,1),10)=0</f>
        <v>1</v>
      </c>
      <c r="AB1296" s="308" t="str">
        <f t="shared" si="356"/>
        <v/>
      </c>
      <c r="AC1296" s="534" t="str">
        <f t="shared" si="357"/>
        <v/>
      </c>
      <c r="AD1296" s="752" t="str">
        <f t="shared" si="358"/>
        <v/>
      </c>
      <c r="AE1296" s="534" t="str">
        <f t="shared" si="359"/>
        <v/>
      </c>
      <c r="AF1296" s="752" t="str">
        <f t="shared" si="360"/>
        <v/>
      </c>
    </row>
    <row r="1297" spans="2:32" x14ac:dyDescent="0.25">
      <c r="B1297" s="721"/>
      <c r="C1297" s="531" t="str">
        <f>IFERROR(VLOOKUP(B1297,'מצבת ורישום גנים'!B:D,3,0),"")</f>
        <v/>
      </c>
      <c r="D1297" s="721"/>
      <c r="E1297" s="723"/>
      <c r="F1297" s="723"/>
      <c r="G1297" s="723"/>
      <c r="H1297" s="723"/>
      <c r="I1297" s="992" t="str">
        <f t="shared" si="361"/>
        <v/>
      </c>
      <c r="J1297" s="723"/>
      <c r="K1297" s="724"/>
      <c r="L1297" s="723"/>
      <c r="M1297" s="306" t="str">
        <f t="shared" ref="M1297:M1360" si="366">IF(AND(L1297&gt;0,K1297&gt;0),K1297*L1297,"")</f>
        <v/>
      </c>
      <c r="N1297" s="32" t="str">
        <f t="shared" ref="N1297:N1360" si="367">TEXT(LEFT(H1297,2),0)</f>
        <v/>
      </c>
      <c r="P1297" s="307" t="str">
        <f t="shared" ref="P1297:P1360" si="368">IF(D1297="","",IF(AA1297=FALSE,"לא תקין","תקין"))</f>
        <v/>
      </c>
      <c r="Q1297" s="307" t="str">
        <f t="shared" si="362"/>
        <v/>
      </c>
      <c r="R1297" s="307" t="str">
        <f t="shared" ref="R1297:R1360" si="369">IF(K1297="","",IF(OR(Y1297&lt;100%,Y1297&gt;140%),"לא תקין","תקין"))</f>
        <v/>
      </c>
      <c r="S1297" s="307" t="str">
        <f t="shared" ref="S1297:S1360" si="370">IF(J1297="","",IFERROR(IF(J1297&gt;120,"לא תקין","תקין"),""))</f>
        <v/>
      </c>
      <c r="T1297" s="307" t="str">
        <f t="shared" ref="T1297:T1360" si="371">IF(L1297="","",IF(H1297="","יש להזין איש צוות",IF(OR(H1297="מורה",H1297="גננת",H1297="רכז גן",H1297="רכזת גן",H1297="סייעת ממשיכה",H1297="סייעת חדשה",H1297="מדצית",H1297="מדצ",H1297="מדריך",H1297="מדריכה",H1297="תוספת כח אדם"),IF(L1297&lt;=90,"תקין","לא תקין"),IF(OR(H1297="רכז בית ספר",H1297="רכזת תכנית בבית הספר",H1297="רכזת בית ספר"),IF(L1297&lt;=114,"תקין","לא תקין"),IF(OR(H1297="סגנית רכזת מעל 150",H1297="סגן רכז"),IF(L1297&lt;=93,"תקין","לא תקין"),"לא תקין")))))</f>
        <v/>
      </c>
      <c r="U1297" s="307" t="str">
        <f t="shared" si="363"/>
        <v/>
      </c>
      <c r="V1297" s="723"/>
      <c r="X1297" s="308" t="str">
        <f t="shared" ref="X1297:X1360" si="372">IF(M1297="","",IF(OR(R1297="לא תקין",S1297="לא תקין",T1297="לא תקין",,U1297="לא תקין"),"לא תקין","תקין"))</f>
        <v/>
      </c>
      <c r="Y1297" s="309" t="str">
        <f t="shared" ref="Y1297:Y1360" si="373">IFERROR(IF(J1297="","",K1297/J1297),"")</f>
        <v/>
      </c>
      <c r="Z1297" s="308" t="str">
        <f t="shared" si="364"/>
        <v/>
      </c>
      <c r="AA1297" s="308" t="b">
        <f t="shared" si="365"/>
        <v>1</v>
      </c>
      <c r="AB1297" s="308" t="str">
        <f t="shared" ref="AB1297:AB1360" si="374">IF(H1297="גננת",IF(J1297&lt;75,"לא תקין","תקין"),"")</f>
        <v/>
      </c>
      <c r="AC1297" s="534" t="str">
        <f t="shared" ref="AC1297:AC1360" si="375">IF(B1297&lt;&gt;"",B1297&amp;H1297,"")</f>
        <v/>
      </c>
      <c r="AD1297" s="752" t="str">
        <f t="shared" ref="AD1297:AD1360" si="376">M1297</f>
        <v/>
      </c>
      <c r="AE1297" s="534" t="str">
        <f t="shared" ref="AE1297:AE1360" si="377">IF(B1297&lt;&gt;"",B1297&amp;LEFT(H1297,5),"")</f>
        <v/>
      </c>
      <c r="AF1297" s="752" t="str">
        <f t="shared" ref="AF1297:AF1360" si="378">M1297</f>
        <v/>
      </c>
    </row>
    <row r="1298" spans="2:32" x14ac:dyDescent="0.25">
      <c r="B1298" s="721"/>
      <c r="C1298" s="531" t="str">
        <f>IFERROR(VLOOKUP(B1298,'מצבת ורישום גנים'!B:D,3,0),"")</f>
        <v/>
      </c>
      <c r="D1298" s="721"/>
      <c r="E1298" s="723"/>
      <c r="F1298" s="723"/>
      <c r="G1298" s="723"/>
      <c r="H1298" s="723"/>
      <c r="I1298" s="992" t="str">
        <f t="shared" ref="I1298:I1361" si="379">SUBSTITUTE(IFERROR(IF(H1298="מדצ","מדצ/ית",IF(OR(H1298="סייעת ממשיכה",H1298="סייעת חדשה",H1298="סייעת רפואית/אישית"),"סייעת",IF(H1298="רכזת גן","רכזת גן"))),""),"FALSE","")</f>
        <v/>
      </c>
      <c r="J1298" s="723"/>
      <c r="K1298" s="724"/>
      <c r="L1298" s="723"/>
      <c r="M1298" s="306" t="str">
        <f t="shared" si="366"/>
        <v/>
      </c>
      <c r="N1298" s="32" t="str">
        <f t="shared" si="367"/>
        <v/>
      </c>
      <c r="P1298" s="307" t="str">
        <f t="shared" si="368"/>
        <v/>
      </c>
      <c r="Q1298" s="307" t="str">
        <f t="shared" si="362"/>
        <v/>
      </c>
      <c r="R1298" s="307" t="str">
        <f t="shared" si="369"/>
        <v/>
      </c>
      <c r="S1298" s="307" t="str">
        <f t="shared" si="370"/>
        <v/>
      </c>
      <c r="T1298" s="307" t="str">
        <f t="shared" si="371"/>
        <v/>
      </c>
      <c r="U1298" s="307" t="str">
        <f t="shared" si="363"/>
        <v/>
      </c>
      <c r="V1298" s="723"/>
      <c r="X1298" s="308" t="str">
        <f t="shared" si="372"/>
        <v/>
      </c>
      <c r="Y1298" s="309" t="str">
        <f t="shared" si="373"/>
        <v/>
      </c>
      <c r="Z1298" s="308" t="str">
        <f t="shared" si="364"/>
        <v/>
      </c>
      <c r="AA1298" s="308" t="b">
        <f t="shared" si="365"/>
        <v>1</v>
      </c>
      <c r="AB1298" s="308" t="str">
        <f t="shared" si="374"/>
        <v/>
      </c>
      <c r="AC1298" s="534" t="str">
        <f t="shared" si="375"/>
        <v/>
      </c>
      <c r="AD1298" s="752" t="str">
        <f t="shared" si="376"/>
        <v/>
      </c>
      <c r="AE1298" s="534" t="str">
        <f t="shared" si="377"/>
        <v/>
      </c>
      <c r="AF1298" s="752" t="str">
        <f t="shared" si="378"/>
        <v/>
      </c>
    </row>
    <row r="1299" spans="2:32" x14ac:dyDescent="0.25">
      <c r="B1299" s="721"/>
      <c r="C1299" s="531" t="str">
        <f>IFERROR(VLOOKUP(B1299,'מצבת ורישום גנים'!B:D,3,0),"")</f>
        <v/>
      </c>
      <c r="D1299" s="721"/>
      <c r="E1299" s="723"/>
      <c r="F1299" s="723"/>
      <c r="G1299" s="723"/>
      <c r="H1299" s="723"/>
      <c r="I1299" s="992" t="str">
        <f t="shared" si="379"/>
        <v/>
      </c>
      <c r="J1299" s="723"/>
      <c r="K1299" s="724"/>
      <c r="L1299" s="723"/>
      <c r="M1299" s="306" t="str">
        <f t="shared" si="366"/>
        <v/>
      </c>
      <c r="N1299" s="32" t="str">
        <f t="shared" si="367"/>
        <v/>
      </c>
      <c r="P1299" s="307" t="str">
        <f t="shared" si="368"/>
        <v/>
      </c>
      <c r="Q1299" s="307" t="str">
        <f t="shared" si="362"/>
        <v/>
      </c>
      <c r="R1299" s="307" t="str">
        <f t="shared" si="369"/>
        <v/>
      </c>
      <c r="S1299" s="307" t="str">
        <f t="shared" si="370"/>
        <v/>
      </c>
      <c r="T1299" s="307" t="str">
        <f t="shared" si="371"/>
        <v/>
      </c>
      <c r="U1299" s="307" t="str">
        <f t="shared" si="363"/>
        <v/>
      </c>
      <c r="V1299" s="723"/>
      <c r="X1299" s="308" t="str">
        <f t="shared" si="372"/>
        <v/>
      </c>
      <c r="Y1299" s="309" t="str">
        <f t="shared" si="373"/>
        <v/>
      </c>
      <c r="Z1299" s="308" t="str">
        <f t="shared" si="364"/>
        <v/>
      </c>
      <c r="AA1299" s="308" t="b">
        <f t="shared" si="365"/>
        <v>1</v>
      </c>
      <c r="AB1299" s="308" t="str">
        <f t="shared" si="374"/>
        <v/>
      </c>
      <c r="AC1299" s="534" t="str">
        <f t="shared" si="375"/>
        <v/>
      </c>
      <c r="AD1299" s="752" t="str">
        <f t="shared" si="376"/>
        <v/>
      </c>
      <c r="AE1299" s="534" t="str">
        <f t="shared" si="377"/>
        <v/>
      </c>
      <c r="AF1299" s="752" t="str">
        <f t="shared" si="378"/>
        <v/>
      </c>
    </row>
    <row r="1300" spans="2:32" x14ac:dyDescent="0.25">
      <c r="B1300" s="721"/>
      <c r="C1300" s="531" t="str">
        <f>IFERROR(VLOOKUP(B1300,'מצבת ורישום גנים'!B:D,3,0),"")</f>
        <v/>
      </c>
      <c r="D1300" s="721"/>
      <c r="E1300" s="723"/>
      <c r="F1300" s="723"/>
      <c r="G1300" s="723"/>
      <c r="H1300" s="723"/>
      <c r="I1300" s="992" t="str">
        <f t="shared" si="379"/>
        <v/>
      </c>
      <c r="J1300" s="723"/>
      <c r="K1300" s="724"/>
      <c r="L1300" s="723"/>
      <c r="M1300" s="306" t="str">
        <f t="shared" si="366"/>
        <v/>
      </c>
      <c r="N1300" s="32" t="str">
        <f t="shared" si="367"/>
        <v/>
      </c>
      <c r="P1300" s="307" t="str">
        <f t="shared" si="368"/>
        <v/>
      </c>
      <c r="Q1300" s="307" t="str">
        <f t="shared" si="362"/>
        <v/>
      </c>
      <c r="R1300" s="307" t="str">
        <f t="shared" si="369"/>
        <v/>
      </c>
      <c r="S1300" s="307" t="str">
        <f t="shared" si="370"/>
        <v/>
      </c>
      <c r="T1300" s="307" t="str">
        <f t="shared" si="371"/>
        <v/>
      </c>
      <c r="U1300" s="307" t="str">
        <f t="shared" si="363"/>
        <v/>
      </c>
      <c r="V1300" s="723"/>
      <c r="X1300" s="308" t="str">
        <f t="shared" si="372"/>
        <v/>
      </c>
      <c r="Y1300" s="309" t="str">
        <f t="shared" si="373"/>
        <v/>
      </c>
      <c r="Z1300" s="308" t="str">
        <f t="shared" si="364"/>
        <v/>
      </c>
      <c r="AA1300" s="308" t="b">
        <f t="shared" si="365"/>
        <v>1</v>
      </c>
      <c r="AB1300" s="308" t="str">
        <f t="shared" si="374"/>
        <v/>
      </c>
      <c r="AC1300" s="534" t="str">
        <f t="shared" si="375"/>
        <v/>
      </c>
      <c r="AD1300" s="752" t="str">
        <f t="shared" si="376"/>
        <v/>
      </c>
      <c r="AE1300" s="534" t="str">
        <f t="shared" si="377"/>
        <v/>
      </c>
      <c r="AF1300" s="752" t="str">
        <f t="shared" si="378"/>
        <v/>
      </c>
    </row>
    <row r="1301" spans="2:32" x14ac:dyDescent="0.25">
      <c r="B1301" s="721"/>
      <c r="C1301" s="531" t="str">
        <f>IFERROR(VLOOKUP(B1301,'מצבת ורישום גנים'!B:D,3,0),"")</f>
        <v/>
      </c>
      <c r="D1301" s="721"/>
      <c r="E1301" s="723"/>
      <c r="F1301" s="723"/>
      <c r="G1301" s="723"/>
      <c r="H1301" s="723"/>
      <c r="I1301" s="992" t="str">
        <f t="shared" si="379"/>
        <v/>
      </c>
      <c r="J1301" s="723"/>
      <c r="K1301" s="724"/>
      <c r="L1301" s="723"/>
      <c r="M1301" s="306" t="str">
        <f t="shared" si="366"/>
        <v/>
      </c>
      <c r="N1301" s="32" t="str">
        <f t="shared" si="367"/>
        <v/>
      </c>
      <c r="P1301" s="307" t="str">
        <f t="shared" si="368"/>
        <v/>
      </c>
      <c r="Q1301" s="307" t="str">
        <f t="shared" si="362"/>
        <v/>
      </c>
      <c r="R1301" s="307" t="str">
        <f t="shared" si="369"/>
        <v/>
      </c>
      <c r="S1301" s="307" t="str">
        <f t="shared" si="370"/>
        <v/>
      </c>
      <c r="T1301" s="307" t="str">
        <f t="shared" si="371"/>
        <v/>
      </c>
      <c r="U1301" s="307" t="str">
        <f t="shared" si="363"/>
        <v/>
      </c>
      <c r="V1301" s="723"/>
      <c r="X1301" s="308" t="str">
        <f t="shared" si="372"/>
        <v/>
      </c>
      <c r="Y1301" s="309" t="str">
        <f t="shared" si="373"/>
        <v/>
      </c>
      <c r="Z1301" s="308" t="str">
        <f t="shared" si="364"/>
        <v/>
      </c>
      <c r="AA1301" s="308" t="b">
        <f t="shared" si="365"/>
        <v>1</v>
      </c>
      <c r="AB1301" s="308" t="str">
        <f t="shared" si="374"/>
        <v/>
      </c>
      <c r="AC1301" s="534" t="str">
        <f t="shared" si="375"/>
        <v/>
      </c>
      <c r="AD1301" s="752" t="str">
        <f t="shared" si="376"/>
        <v/>
      </c>
      <c r="AE1301" s="534" t="str">
        <f t="shared" si="377"/>
        <v/>
      </c>
      <c r="AF1301" s="752" t="str">
        <f t="shared" si="378"/>
        <v/>
      </c>
    </row>
    <row r="1302" spans="2:32" x14ac:dyDescent="0.25">
      <c r="B1302" s="721"/>
      <c r="C1302" s="531" t="str">
        <f>IFERROR(VLOOKUP(B1302,'מצבת ורישום גנים'!B:D,3,0),"")</f>
        <v/>
      </c>
      <c r="D1302" s="721"/>
      <c r="E1302" s="723"/>
      <c r="F1302" s="723"/>
      <c r="G1302" s="723"/>
      <c r="H1302" s="723"/>
      <c r="I1302" s="992" t="str">
        <f t="shared" si="379"/>
        <v/>
      </c>
      <c r="J1302" s="723"/>
      <c r="K1302" s="724"/>
      <c r="L1302" s="723"/>
      <c r="M1302" s="306" t="str">
        <f t="shared" si="366"/>
        <v/>
      </c>
      <c r="N1302" s="32" t="str">
        <f t="shared" si="367"/>
        <v/>
      </c>
      <c r="P1302" s="307" t="str">
        <f t="shared" si="368"/>
        <v/>
      </c>
      <c r="Q1302" s="307" t="str">
        <f t="shared" si="362"/>
        <v/>
      </c>
      <c r="R1302" s="307" t="str">
        <f t="shared" si="369"/>
        <v/>
      </c>
      <c r="S1302" s="307" t="str">
        <f t="shared" si="370"/>
        <v/>
      </c>
      <c r="T1302" s="307" t="str">
        <f t="shared" si="371"/>
        <v/>
      </c>
      <c r="U1302" s="307" t="str">
        <f t="shared" si="363"/>
        <v/>
      </c>
      <c r="V1302" s="723"/>
      <c r="X1302" s="308" t="str">
        <f t="shared" si="372"/>
        <v/>
      </c>
      <c r="Y1302" s="309" t="str">
        <f t="shared" si="373"/>
        <v/>
      </c>
      <c r="Z1302" s="308" t="str">
        <f t="shared" si="364"/>
        <v/>
      </c>
      <c r="AA1302" s="308" t="b">
        <f t="shared" si="365"/>
        <v>1</v>
      </c>
      <c r="AB1302" s="308" t="str">
        <f t="shared" si="374"/>
        <v/>
      </c>
      <c r="AC1302" s="534" t="str">
        <f t="shared" si="375"/>
        <v/>
      </c>
      <c r="AD1302" s="752" t="str">
        <f t="shared" si="376"/>
        <v/>
      </c>
      <c r="AE1302" s="534" t="str">
        <f t="shared" si="377"/>
        <v/>
      </c>
      <c r="AF1302" s="752" t="str">
        <f t="shared" si="378"/>
        <v/>
      </c>
    </row>
    <row r="1303" spans="2:32" x14ac:dyDescent="0.25">
      <c r="B1303" s="721"/>
      <c r="C1303" s="531" t="str">
        <f>IFERROR(VLOOKUP(B1303,'מצבת ורישום גנים'!B:D,3,0),"")</f>
        <v/>
      </c>
      <c r="D1303" s="721"/>
      <c r="E1303" s="723"/>
      <c r="F1303" s="723"/>
      <c r="G1303" s="723"/>
      <c r="H1303" s="723"/>
      <c r="I1303" s="992" t="str">
        <f t="shared" si="379"/>
        <v/>
      </c>
      <c r="J1303" s="723"/>
      <c r="K1303" s="724"/>
      <c r="L1303" s="723"/>
      <c r="M1303" s="306" t="str">
        <f t="shared" si="366"/>
        <v/>
      </c>
      <c r="N1303" s="32" t="str">
        <f t="shared" si="367"/>
        <v/>
      </c>
      <c r="P1303" s="307" t="str">
        <f t="shared" si="368"/>
        <v/>
      </c>
      <c r="Q1303" s="307" t="str">
        <f t="shared" si="362"/>
        <v/>
      </c>
      <c r="R1303" s="307" t="str">
        <f t="shared" si="369"/>
        <v/>
      </c>
      <c r="S1303" s="307" t="str">
        <f t="shared" si="370"/>
        <v/>
      </c>
      <c r="T1303" s="307" t="str">
        <f t="shared" si="371"/>
        <v/>
      </c>
      <c r="U1303" s="307" t="str">
        <f t="shared" si="363"/>
        <v/>
      </c>
      <c r="V1303" s="723"/>
      <c r="X1303" s="308" t="str">
        <f t="shared" si="372"/>
        <v/>
      </c>
      <c r="Y1303" s="309" t="str">
        <f t="shared" si="373"/>
        <v/>
      </c>
      <c r="Z1303" s="308" t="str">
        <f t="shared" si="364"/>
        <v/>
      </c>
      <c r="AA1303" s="308" t="b">
        <f t="shared" si="365"/>
        <v>1</v>
      </c>
      <c r="AB1303" s="308" t="str">
        <f t="shared" si="374"/>
        <v/>
      </c>
      <c r="AC1303" s="534" t="str">
        <f t="shared" si="375"/>
        <v/>
      </c>
      <c r="AD1303" s="752" t="str">
        <f t="shared" si="376"/>
        <v/>
      </c>
      <c r="AE1303" s="534" t="str">
        <f t="shared" si="377"/>
        <v/>
      </c>
      <c r="AF1303" s="752" t="str">
        <f t="shared" si="378"/>
        <v/>
      </c>
    </row>
    <row r="1304" spans="2:32" x14ac:dyDescent="0.25">
      <c r="B1304" s="721"/>
      <c r="C1304" s="531" t="str">
        <f>IFERROR(VLOOKUP(B1304,'מצבת ורישום גנים'!B:D,3,0),"")</f>
        <v/>
      </c>
      <c r="D1304" s="721"/>
      <c r="E1304" s="723"/>
      <c r="F1304" s="723"/>
      <c r="G1304" s="723"/>
      <c r="H1304" s="723"/>
      <c r="I1304" s="992" t="str">
        <f t="shared" si="379"/>
        <v/>
      </c>
      <c r="J1304" s="723"/>
      <c r="K1304" s="724"/>
      <c r="L1304" s="723"/>
      <c r="M1304" s="306" t="str">
        <f t="shared" si="366"/>
        <v/>
      </c>
      <c r="N1304" s="32" t="str">
        <f t="shared" si="367"/>
        <v/>
      </c>
      <c r="P1304" s="307" t="str">
        <f t="shared" si="368"/>
        <v/>
      </c>
      <c r="Q1304" s="307" t="str">
        <f t="shared" si="362"/>
        <v/>
      </c>
      <c r="R1304" s="307" t="str">
        <f t="shared" si="369"/>
        <v/>
      </c>
      <c r="S1304" s="307" t="str">
        <f t="shared" si="370"/>
        <v/>
      </c>
      <c r="T1304" s="307" t="str">
        <f t="shared" si="371"/>
        <v/>
      </c>
      <c r="U1304" s="307" t="str">
        <f t="shared" si="363"/>
        <v/>
      </c>
      <c r="V1304" s="723"/>
      <c r="X1304" s="308" t="str">
        <f t="shared" si="372"/>
        <v/>
      </c>
      <c r="Y1304" s="309" t="str">
        <f t="shared" si="373"/>
        <v/>
      </c>
      <c r="Z1304" s="308" t="str">
        <f t="shared" si="364"/>
        <v/>
      </c>
      <c r="AA1304" s="308" t="b">
        <f t="shared" si="365"/>
        <v>1</v>
      </c>
      <c r="AB1304" s="308" t="str">
        <f t="shared" si="374"/>
        <v/>
      </c>
      <c r="AC1304" s="534" t="str">
        <f t="shared" si="375"/>
        <v/>
      </c>
      <c r="AD1304" s="752" t="str">
        <f t="shared" si="376"/>
        <v/>
      </c>
      <c r="AE1304" s="534" t="str">
        <f t="shared" si="377"/>
        <v/>
      </c>
      <c r="AF1304" s="752" t="str">
        <f t="shared" si="378"/>
        <v/>
      </c>
    </row>
    <row r="1305" spans="2:32" x14ac:dyDescent="0.25">
      <c r="B1305" s="721"/>
      <c r="C1305" s="531" t="str">
        <f>IFERROR(VLOOKUP(B1305,'מצבת ורישום גנים'!B:D,3,0),"")</f>
        <v/>
      </c>
      <c r="D1305" s="721"/>
      <c r="E1305" s="723"/>
      <c r="F1305" s="723"/>
      <c r="G1305" s="723"/>
      <c r="H1305" s="723"/>
      <c r="I1305" s="992" t="str">
        <f t="shared" si="379"/>
        <v/>
      </c>
      <c r="J1305" s="723"/>
      <c r="K1305" s="724"/>
      <c r="L1305" s="723"/>
      <c r="M1305" s="306" t="str">
        <f t="shared" si="366"/>
        <v/>
      </c>
      <c r="N1305" s="32" t="str">
        <f t="shared" si="367"/>
        <v/>
      </c>
      <c r="P1305" s="307" t="str">
        <f t="shared" si="368"/>
        <v/>
      </c>
      <c r="Q1305" s="307" t="str">
        <f t="shared" si="362"/>
        <v/>
      </c>
      <c r="R1305" s="307" t="str">
        <f t="shared" si="369"/>
        <v/>
      </c>
      <c r="S1305" s="307" t="str">
        <f t="shared" si="370"/>
        <v/>
      </c>
      <c r="T1305" s="307" t="str">
        <f t="shared" si="371"/>
        <v/>
      </c>
      <c r="U1305" s="307" t="str">
        <f t="shared" si="363"/>
        <v/>
      </c>
      <c r="V1305" s="723"/>
      <c r="X1305" s="308" t="str">
        <f t="shared" si="372"/>
        <v/>
      </c>
      <c r="Y1305" s="309" t="str">
        <f t="shared" si="373"/>
        <v/>
      </c>
      <c r="Z1305" s="308" t="str">
        <f t="shared" si="364"/>
        <v/>
      </c>
      <c r="AA1305" s="308" t="b">
        <f t="shared" si="365"/>
        <v>1</v>
      </c>
      <c r="AB1305" s="308" t="str">
        <f t="shared" si="374"/>
        <v/>
      </c>
      <c r="AC1305" s="534" t="str">
        <f t="shared" si="375"/>
        <v/>
      </c>
      <c r="AD1305" s="752" t="str">
        <f t="shared" si="376"/>
        <v/>
      </c>
      <c r="AE1305" s="534" t="str">
        <f t="shared" si="377"/>
        <v/>
      </c>
      <c r="AF1305" s="752" t="str">
        <f t="shared" si="378"/>
        <v/>
      </c>
    </row>
    <row r="1306" spans="2:32" x14ac:dyDescent="0.25">
      <c r="B1306" s="721"/>
      <c r="C1306" s="531" t="str">
        <f>IFERROR(VLOOKUP(B1306,'מצבת ורישום גנים'!B:D,3,0),"")</f>
        <v/>
      </c>
      <c r="D1306" s="721"/>
      <c r="E1306" s="723"/>
      <c r="F1306" s="723"/>
      <c r="G1306" s="723"/>
      <c r="H1306" s="723"/>
      <c r="I1306" s="992" t="str">
        <f t="shared" si="379"/>
        <v/>
      </c>
      <c r="J1306" s="723"/>
      <c r="K1306" s="724"/>
      <c r="L1306" s="723"/>
      <c r="M1306" s="306" t="str">
        <f t="shared" si="366"/>
        <v/>
      </c>
      <c r="N1306" s="32" t="str">
        <f t="shared" si="367"/>
        <v/>
      </c>
      <c r="P1306" s="307" t="str">
        <f t="shared" si="368"/>
        <v/>
      </c>
      <c r="Q1306" s="307" t="str">
        <f t="shared" si="362"/>
        <v/>
      </c>
      <c r="R1306" s="307" t="str">
        <f t="shared" si="369"/>
        <v/>
      </c>
      <c r="S1306" s="307" t="str">
        <f t="shared" si="370"/>
        <v/>
      </c>
      <c r="T1306" s="307" t="str">
        <f t="shared" si="371"/>
        <v/>
      </c>
      <c r="U1306" s="307" t="str">
        <f t="shared" si="363"/>
        <v/>
      </c>
      <c r="V1306" s="723"/>
      <c r="X1306" s="308" t="str">
        <f t="shared" si="372"/>
        <v/>
      </c>
      <c r="Y1306" s="309" t="str">
        <f t="shared" si="373"/>
        <v/>
      </c>
      <c r="Z1306" s="308" t="str">
        <f t="shared" si="364"/>
        <v/>
      </c>
      <c r="AA1306" s="308" t="b">
        <f t="shared" si="365"/>
        <v>1</v>
      </c>
      <c r="AB1306" s="308" t="str">
        <f t="shared" si="374"/>
        <v/>
      </c>
      <c r="AC1306" s="534" t="str">
        <f t="shared" si="375"/>
        <v/>
      </c>
      <c r="AD1306" s="752" t="str">
        <f t="shared" si="376"/>
        <v/>
      </c>
      <c r="AE1306" s="534" t="str">
        <f t="shared" si="377"/>
        <v/>
      </c>
      <c r="AF1306" s="752" t="str">
        <f t="shared" si="378"/>
        <v/>
      </c>
    </row>
    <row r="1307" spans="2:32" x14ac:dyDescent="0.25">
      <c r="B1307" s="721"/>
      <c r="C1307" s="531" t="str">
        <f>IFERROR(VLOOKUP(B1307,'מצבת ורישום גנים'!B:D,3,0),"")</f>
        <v/>
      </c>
      <c r="D1307" s="721"/>
      <c r="E1307" s="723"/>
      <c r="F1307" s="723"/>
      <c r="G1307" s="723"/>
      <c r="H1307" s="723"/>
      <c r="I1307" s="992" t="str">
        <f t="shared" si="379"/>
        <v/>
      </c>
      <c r="J1307" s="723"/>
      <c r="K1307" s="724"/>
      <c r="L1307" s="723"/>
      <c r="M1307" s="306" t="str">
        <f t="shared" si="366"/>
        <v/>
      </c>
      <c r="N1307" s="32" t="str">
        <f t="shared" si="367"/>
        <v/>
      </c>
      <c r="P1307" s="307" t="str">
        <f t="shared" si="368"/>
        <v/>
      </c>
      <c r="Q1307" s="307" t="str">
        <f t="shared" si="362"/>
        <v/>
      </c>
      <c r="R1307" s="307" t="str">
        <f t="shared" si="369"/>
        <v/>
      </c>
      <c r="S1307" s="307" t="str">
        <f t="shared" si="370"/>
        <v/>
      </c>
      <c r="T1307" s="307" t="str">
        <f t="shared" si="371"/>
        <v/>
      </c>
      <c r="U1307" s="307" t="str">
        <f t="shared" si="363"/>
        <v/>
      </c>
      <c r="V1307" s="723"/>
      <c r="X1307" s="308" t="str">
        <f t="shared" si="372"/>
        <v/>
      </c>
      <c r="Y1307" s="309" t="str">
        <f t="shared" si="373"/>
        <v/>
      </c>
      <c r="Z1307" s="308" t="str">
        <f t="shared" si="364"/>
        <v/>
      </c>
      <c r="AA1307" s="308" t="b">
        <f t="shared" si="365"/>
        <v>1</v>
      </c>
      <c r="AB1307" s="308" t="str">
        <f t="shared" si="374"/>
        <v/>
      </c>
      <c r="AC1307" s="534" t="str">
        <f t="shared" si="375"/>
        <v/>
      </c>
      <c r="AD1307" s="752" t="str">
        <f t="shared" si="376"/>
        <v/>
      </c>
      <c r="AE1307" s="534" t="str">
        <f t="shared" si="377"/>
        <v/>
      </c>
      <c r="AF1307" s="752" t="str">
        <f t="shared" si="378"/>
        <v/>
      </c>
    </row>
    <row r="1308" spans="2:32" x14ac:dyDescent="0.25">
      <c r="B1308" s="721"/>
      <c r="C1308" s="531" t="str">
        <f>IFERROR(VLOOKUP(B1308,'מצבת ורישום גנים'!B:D,3,0),"")</f>
        <v/>
      </c>
      <c r="D1308" s="721"/>
      <c r="E1308" s="723"/>
      <c r="F1308" s="723"/>
      <c r="G1308" s="723"/>
      <c r="H1308" s="723"/>
      <c r="I1308" s="992" t="str">
        <f t="shared" si="379"/>
        <v/>
      </c>
      <c r="J1308" s="723"/>
      <c r="K1308" s="724"/>
      <c r="L1308" s="723"/>
      <c r="M1308" s="306" t="str">
        <f t="shared" si="366"/>
        <v/>
      </c>
      <c r="N1308" s="32" t="str">
        <f t="shared" si="367"/>
        <v/>
      </c>
      <c r="P1308" s="307" t="str">
        <f t="shared" si="368"/>
        <v/>
      </c>
      <c r="Q1308" s="307" t="str">
        <f t="shared" si="362"/>
        <v/>
      </c>
      <c r="R1308" s="307" t="str">
        <f t="shared" si="369"/>
        <v/>
      </c>
      <c r="S1308" s="307" t="str">
        <f t="shared" si="370"/>
        <v/>
      </c>
      <c r="T1308" s="307" t="str">
        <f t="shared" si="371"/>
        <v/>
      </c>
      <c r="U1308" s="307" t="str">
        <f t="shared" si="363"/>
        <v/>
      </c>
      <c r="V1308" s="723"/>
      <c r="X1308" s="308" t="str">
        <f t="shared" si="372"/>
        <v/>
      </c>
      <c r="Y1308" s="309" t="str">
        <f t="shared" si="373"/>
        <v/>
      </c>
      <c r="Z1308" s="308" t="str">
        <f t="shared" si="364"/>
        <v/>
      </c>
      <c r="AA1308" s="308" t="b">
        <f t="shared" si="365"/>
        <v>1</v>
      </c>
      <c r="AB1308" s="308" t="str">
        <f t="shared" si="374"/>
        <v/>
      </c>
      <c r="AC1308" s="534" t="str">
        <f t="shared" si="375"/>
        <v/>
      </c>
      <c r="AD1308" s="752" t="str">
        <f t="shared" si="376"/>
        <v/>
      </c>
      <c r="AE1308" s="534" t="str">
        <f t="shared" si="377"/>
        <v/>
      </c>
      <c r="AF1308" s="752" t="str">
        <f t="shared" si="378"/>
        <v/>
      </c>
    </row>
    <row r="1309" spans="2:32" x14ac:dyDescent="0.25">
      <c r="B1309" s="721"/>
      <c r="C1309" s="531" t="str">
        <f>IFERROR(VLOOKUP(B1309,'מצבת ורישום גנים'!B:D,3,0),"")</f>
        <v/>
      </c>
      <c r="D1309" s="721"/>
      <c r="E1309" s="723"/>
      <c r="F1309" s="723"/>
      <c r="G1309" s="723"/>
      <c r="H1309" s="723"/>
      <c r="I1309" s="992" t="str">
        <f t="shared" si="379"/>
        <v/>
      </c>
      <c r="J1309" s="723"/>
      <c r="K1309" s="724"/>
      <c r="L1309" s="723"/>
      <c r="M1309" s="306" t="str">
        <f t="shared" si="366"/>
        <v/>
      </c>
      <c r="N1309" s="32" t="str">
        <f t="shared" si="367"/>
        <v/>
      </c>
      <c r="P1309" s="307" t="str">
        <f t="shared" si="368"/>
        <v/>
      </c>
      <c r="Q1309" s="307" t="str">
        <f t="shared" si="362"/>
        <v/>
      </c>
      <c r="R1309" s="307" t="str">
        <f t="shared" si="369"/>
        <v/>
      </c>
      <c r="S1309" s="307" t="str">
        <f t="shared" si="370"/>
        <v/>
      </c>
      <c r="T1309" s="307" t="str">
        <f t="shared" si="371"/>
        <v/>
      </c>
      <c r="U1309" s="307" t="str">
        <f t="shared" si="363"/>
        <v/>
      </c>
      <c r="V1309" s="723"/>
      <c r="X1309" s="308" t="str">
        <f t="shared" si="372"/>
        <v/>
      </c>
      <c r="Y1309" s="309" t="str">
        <f t="shared" si="373"/>
        <v/>
      </c>
      <c r="Z1309" s="308" t="str">
        <f t="shared" si="364"/>
        <v/>
      </c>
      <c r="AA1309" s="308" t="b">
        <f t="shared" si="365"/>
        <v>1</v>
      </c>
      <c r="AB1309" s="308" t="str">
        <f t="shared" si="374"/>
        <v/>
      </c>
      <c r="AC1309" s="534" t="str">
        <f t="shared" si="375"/>
        <v/>
      </c>
      <c r="AD1309" s="752" t="str">
        <f t="shared" si="376"/>
        <v/>
      </c>
      <c r="AE1309" s="534" t="str">
        <f t="shared" si="377"/>
        <v/>
      </c>
      <c r="AF1309" s="752" t="str">
        <f t="shared" si="378"/>
        <v/>
      </c>
    </row>
    <row r="1310" spans="2:32" x14ac:dyDescent="0.25">
      <c r="B1310" s="721"/>
      <c r="C1310" s="531" t="str">
        <f>IFERROR(VLOOKUP(B1310,'מצבת ורישום גנים'!B:D,3,0),"")</f>
        <v/>
      </c>
      <c r="D1310" s="721"/>
      <c r="E1310" s="723"/>
      <c r="F1310" s="723"/>
      <c r="G1310" s="723"/>
      <c r="H1310" s="723"/>
      <c r="I1310" s="992" t="str">
        <f t="shared" si="379"/>
        <v/>
      </c>
      <c r="J1310" s="723"/>
      <c r="K1310" s="724"/>
      <c r="L1310" s="723"/>
      <c r="M1310" s="306" t="str">
        <f t="shared" si="366"/>
        <v/>
      </c>
      <c r="N1310" s="32" t="str">
        <f t="shared" si="367"/>
        <v/>
      </c>
      <c r="P1310" s="307" t="str">
        <f t="shared" si="368"/>
        <v/>
      </c>
      <c r="Q1310" s="307" t="str">
        <f t="shared" si="362"/>
        <v/>
      </c>
      <c r="R1310" s="307" t="str">
        <f t="shared" si="369"/>
        <v/>
      </c>
      <c r="S1310" s="307" t="str">
        <f t="shared" si="370"/>
        <v/>
      </c>
      <c r="T1310" s="307" t="str">
        <f t="shared" si="371"/>
        <v/>
      </c>
      <c r="U1310" s="307" t="str">
        <f t="shared" si="363"/>
        <v/>
      </c>
      <c r="V1310" s="723"/>
      <c r="X1310" s="308" t="str">
        <f t="shared" si="372"/>
        <v/>
      </c>
      <c r="Y1310" s="309" t="str">
        <f t="shared" si="373"/>
        <v/>
      </c>
      <c r="Z1310" s="308" t="str">
        <f t="shared" si="364"/>
        <v/>
      </c>
      <c r="AA1310" s="308" t="b">
        <f t="shared" si="365"/>
        <v>1</v>
      </c>
      <c r="AB1310" s="308" t="str">
        <f t="shared" si="374"/>
        <v/>
      </c>
      <c r="AC1310" s="534" t="str">
        <f t="shared" si="375"/>
        <v/>
      </c>
      <c r="AD1310" s="752" t="str">
        <f t="shared" si="376"/>
        <v/>
      </c>
      <c r="AE1310" s="534" t="str">
        <f t="shared" si="377"/>
        <v/>
      </c>
      <c r="AF1310" s="752" t="str">
        <f t="shared" si="378"/>
        <v/>
      </c>
    </row>
    <row r="1311" spans="2:32" x14ac:dyDescent="0.25">
      <c r="B1311" s="721"/>
      <c r="C1311" s="531" t="str">
        <f>IFERROR(VLOOKUP(B1311,'מצבת ורישום גנים'!B:D,3,0),"")</f>
        <v/>
      </c>
      <c r="D1311" s="721"/>
      <c r="E1311" s="723"/>
      <c r="F1311" s="723"/>
      <c r="G1311" s="723"/>
      <c r="H1311" s="723"/>
      <c r="I1311" s="992" t="str">
        <f t="shared" si="379"/>
        <v/>
      </c>
      <c r="J1311" s="723"/>
      <c r="K1311" s="724"/>
      <c r="L1311" s="723"/>
      <c r="M1311" s="306" t="str">
        <f t="shared" si="366"/>
        <v/>
      </c>
      <c r="N1311" s="32" t="str">
        <f t="shared" si="367"/>
        <v/>
      </c>
      <c r="P1311" s="307" t="str">
        <f t="shared" si="368"/>
        <v/>
      </c>
      <c r="Q1311" s="307" t="str">
        <f t="shared" si="362"/>
        <v/>
      </c>
      <c r="R1311" s="307" t="str">
        <f t="shared" si="369"/>
        <v/>
      </c>
      <c r="S1311" s="307" t="str">
        <f t="shared" si="370"/>
        <v/>
      </c>
      <c r="T1311" s="307" t="str">
        <f t="shared" si="371"/>
        <v/>
      </c>
      <c r="U1311" s="307" t="str">
        <f t="shared" si="363"/>
        <v/>
      </c>
      <c r="V1311" s="723"/>
      <c r="X1311" s="308" t="str">
        <f t="shared" si="372"/>
        <v/>
      </c>
      <c r="Y1311" s="309" t="str">
        <f t="shared" si="373"/>
        <v/>
      </c>
      <c r="Z1311" s="308" t="str">
        <f t="shared" si="364"/>
        <v/>
      </c>
      <c r="AA1311" s="308" t="b">
        <f t="shared" si="365"/>
        <v>1</v>
      </c>
      <c r="AB1311" s="308" t="str">
        <f t="shared" si="374"/>
        <v/>
      </c>
      <c r="AC1311" s="534" t="str">
        <f t="shared" si="375"/>
        <v/>
      </c>
      <c r="AD1311" s="752" t="str">
        <f t="shared" si="376"/>
        <v/>
      </c>
      <c r="AE1311" s="534" t="str">
        <f t="shared" si="377"/>
        <v/>
      </c>
      <c r="AF1311" s="752" t="str">
        <f t="shared" si="378"/>
        <v/>
      </c>
    </row>
    <row r="1312" spans="2:32" x14ac:dyDescent="0.25">
      <c r="B1312" s="721"/>
      <c r="C1312" s="531" t="str">
        <f>IFERROR(VLOOKUP(B1312,'מצבת ורישום גנים'!B:D,3,0),"")</f>
        <v/>
      </c>
      <c r="D1312" s="721"/>
      <c r="E1312" s="723"/>
      <c r="F1312" s="723"/>
      <c r="G1312" s="723"/>
      <c r="H1312" s="723"/>
      <c r="I1312" s="992" t="str">
        <f t="shared" si="379"/>
        <v/>
      </c>
      <c r="J1312" s="723"/>
      <c r="K1312" s="724"/>
      <c r="L1312" s="723"/>
      <c r="M1312" s="306" t="str">
        <f t="shared" si="366"/>
        <v/>
      </c>
      <c r="N1312" s="32" t="str">
        <f t="shared" si="367"/>
        <v/>
      </c>
      <c r="P1312" s="307" t="str">
        <f t="shared" si="368"/>
        <v/>
      </c>
      <c r="Q1312" s="307" t="str">
        <f t="shared" si="362"/>
        <v/>
      </c>
      <c r="R1312" s="307" t="str">
        <f t="shared" si="369"/>
        <v/>
      </c>
      <c r="S1312" s="307" t="str">
        <f t="shared" si="370"/>
        <v/>
      </c>
      <c r="T1312" s="307" t="str">
        <f t="shared" si="371"/>
        <v/>
      </c>
      <c r="U1312" s="307" t="str">
        <f t="shared" si="363"/>
        <v/>
      </c>
      <c r="V1312" s="723"/>
      <c r="X1312" s="308" t="str">
        <f t="shared" si="372"/>
        <v/>
      </c>
      <c r="Y1312" s="309" t="str">
        <f t="shared" si="373"/>
        <v/>
      </c>
      <c r="Z1312" s="308" t="str">
        <f t="shared" si="364"/>
        <v/>
      </c>
      <c r="AA1312" s="308" t="b">
        <f t="shared" si="365"/>
        <v>1</v>
      </c>
      <c r="AB1312" s="308" t="str">
        <f t="shared" si="374"/>
        <v/>
      </c>
      <c r="AC1312" s="534" t="str">
        <f t="shared" si="375"/>
        <v/>
      </c>
      <c r="AD1312" s="752" t="str">
        <f t="shared" si="376"/>
        <v/>
      </c>
      <c r="AE1312" s="534" t="str">
        <f t="shared" si="377"/>
        <v/>
      </c>
      <c r="AF1312" s="752" t="str">
        <f t="shared" si="378"/>
        <v/>
      </c>
    </row>
    <row r="1313" spans="2:32" x14ac:dyDescent="0.25">
      <c r="B1313" s="721"/>
      <c r="C1313" s="531" t="str">
        <f>IFERROR(VLOOKUP(B1313,'מצבת ורישום גנים'!B:D,3,0),"")</f>
        <v/>
      </c>
      <c r="D1313" s="721"/>
      <c r="E1313" s="723"/>
      <c r="F1313" s="723"/>
      <c r="G1313" s="723"/>
      <c r="H1313" s="723"/>
      <c r="I1313" s="992" t="str">
        <f t="shared" si="379"/>
        <v/>
      </c>
      <c r="J1313" s="723"/>
      <c r="K1313" s="724"/>
      <c r="L1313" s="723"/>
      <c r="M1313" s="306" t="str">
        <f t="shared" si="366"/>
        <v/>
      </c>
      <c r="N1313" s="32" t="str">
        <f t="shared" si="367"/>
        <v/>
      </c>
      <c r="P1313" s="307" t="str">
        <f t="shared" si="368"/>
        <v/>
      </c>
      <c r="Q1313" s="307" t="str">
        <f t="shared" si="362"/>
        <v/>
      </c>
      <c r="R1313" s="307" t="str">
        <f t="shared" si="369"/>
        <v/>
      </c>
      <c r="S1313" s="307" t="str">
        <f t="shared" si="370"/>
        <v/>
      </c>
      <c r="T1313" s="307" t="str">
        <f t="shared" si="371"/>
        <v/>
      </c>
      <c r="U1313" s="307" t="str">
        <f t="shared" si="363"/>
        <v/>
      </c>
      <c r="V1313" s="723"/>
      <c r="X1313" s="308" t="str">
        <f t="shared" si="372"/>
        <v/>
      </c>
      <c r="Y1313" s="309" t="str">
        <f t="shared" si="373"/>
        <v/>
      </c>
      <c r="Z1313" s="308" t="str">
        <f t="shared" si="364"/>
        <v/>
      </c>
      <c r="AA1313" s="308" t="b">
        <f t="shared" si="365"/>
        <v>1</v>
      </c>
      <c r="AB1313" s="308" t="str">
        <f t="shared" si="374"/>
        <v/>
      </c>
      <c r="AC1313" s="534" t="str">
        <f t="shared" si="375"/>
        <v/>
      </c>
      <c r="AD1313" s="752" t="str">
        <f t="shared" si="376"/>
        <v/>
      </c>
      <c r="AE1313" s="534" t="str">
        <f t="shared" si="377"/>
        <v/>
      </c>
      <c r="AF1313" s="752" t="str">
        <f t="shared" si="378"/>
        <v/>
      </c>
    </row>
    <row r="1314" spans="2:32" x14ac:dyDescent="0.25">
      <c r="B1314" s="721"/>
      <c r="C1314" s="531" t="str">
        <f>IFERROR(VLOOKUP(B1314,'מצבת ורישום גנים'!B:D,3,0),"")</f>
        <v/>
      </c>
      <c r="D1314" s="721"/>
      <c r="E1314" s="723"/>
      <c r="F1314" s="723"/>
      <c r="G1314" s="723"/>
      <c r="H1314" s="723"/>
      <c r="I1314" s="992" t="str">
        <f t="shared" si="379"/>
        <v/>
      </c>
      <c r="J1314" s="723"/>
      <c r="K1314" s="724"/>
      <c r="L1314" s="723"/>
      <c r="M1314" s="306" t="str">
        <f t="shared" si="366"/>
        <v/>
      </c>
      <c r="N1314" s="32" t="str">
        <f t="shared" si="367"/>
        <v/>
      </c>
      <c r="P1314" s="307" t="str">
        <f t="shared" si="368"/>
        <v/>
      </c>
      <c r="Q1314" s="307" t="str">
        <f t="shared" si="362"/>
        <v/>
      </c>
      <c r="R1314" s="307" t="str">
        <f t="shared" si="369"/>
        <v/>
      </c>
      <c r="S1314" s="307" t="str">
        <f t="shared" si="370"/>
        <v/>
      </c>
      <c r="T1314" s="307" t="str">
        <f t="shared" si="371"/>
        <v/>
      </c>
      <c r="U1314" s="307" t="str">
        <f t="shared" si="363"/>
        <v/>
      </c>
      <c r="V1314" s="723"/>
      <c r="X1314" s="308" t="str">
        <f t="shared" si="372"/>
        <v/>
      </c>
      <c r="Y1314" s="309" t="str">
        <f t="shared" si="373"/>
        <v/>
      </c>
      <c r="Z1314" s="308" t="str">
        <f t="shared" si="364"/>
        <v/>
      </c>
      <c r="AA1314" s="308" t="b">
        <f t="shared" si="365"/>
        <v>1</v>
      </c>
      <c r="AB1314" s="308" t="str">
        <f t="shared" si="374"/>
        <v/>
      </c>
      <c r="AC1314" s="534" t="str">
        <f t="shared" si="375"/>
        <v/>
      </c>
      <c r="AD1314" s="752" t="str">
        <f t="shared" si="376"/>
        <v/>
      </c>
      <c r="AE1314" s="534" t="str">
        <f t="shared" si="377"/>
        <v/>
      </c>
      <c r="AF1314" s="752" t="str">
        <f t="shared" si="378"/>
        <v/>
      </c>
    </row>
    <row r="1315" spans="2:32" x14ac:dyDescent="0.25">
      <c r="B1315" s="721"/>
      <c r="C1315" s="531" t="str">
        <f>IFERROR(VLOOKUP(B1315,'מצבת ורישום גנים'!B:D,3,0),"")</f>
        <v/>
      </c>
      <c r="D1315" s="721"/>
      <c r="E1315" s="723"/>
      <c r="F1315" s="723"/>
      <c r="G1315" s="723"/>
      <c r="H1315" s="723"/>
      <c r="I1315" s="992" t="str">
        <f t="shared" si="379"/>
        <v/>
      </c>
      <c r="J1315" s="723"/>
      <c r="K1315" s="724"/>
      <c r="L1315" s="723"/>
      <c r="M1315" s="306" t="str">
        <f t="shared" si="366"/>
        <v/>
      </c>
      <c r="N1315" s="32" t="str">
        <f t="shared" si="367"/>
        <v/>
      </c>
      <c r="P1315" s="307" t="str">
        <f t="shared" si="368"/>
        <v/>
      </c>
      <c r="Q1315" s="307" t="str">
        <f t="shared" si="362"/>
        <v/>
      </c>
      <c r="R1315" s="307" t="str">
        <f t="shared" si="369"/>
        <v/>
      </c>
      <c r="S1315" s="307" t="str">
        <f t="shared" si="370"/>
        <v/>
      </c>
      <c r="T1315" s="307" t="str">
        <f t="shared" si="371"/>
        <v/>
      </c>
      <c r="U1315" s="307" t="str">
        <f t="shared" si="363"/>
        <v/>
      </c>
      <c r="V1315" s="723"/>
      <c r="X1315" s="308" t="str">
        <f t="shared" si="372"/>
        <v/>
      </c>
      <c r="Y1315" s="309" t="str">
        <f t="shared" si="373"/>
        <v/>
      </c>
      <c r="Z1315" s="308" t="str">
        <f t="shared" si="364"/>
        <v/>
      </c>
      <c r="AA1315" s="308" t="b">
        <f t="shared" si="365"/>
        <v>1</v>
      </c>
      <c r="AB1315" s="308" t="str">
        <f t="shared" si="374"/>
        <v/>
      </c>
      <c r="AC1315" s="534" t="str">
        <f t="shared" si="375"/>
        <v/>
      </c>
      <c r="AD1315" s="752" t="str">
        <f t="shared" si="376"/>
        <v/>
      </c>
      <c r="AE1315" s="534" t="str">
        <f t="shared" si="377"/>
        <v/>
      </c>
      <c r="AF1315" s="752" t="str">
        <f t="shared" si="378"/>
        <v/>
      </c>
    </row>
    <row r="1316" spans="2:32" x14ac:dyDescent="0.25">
      <c r="B1316" s="721"/>
      <c r="C1316" s="531" t="str">
        <f>IFERROR(VLOOKUP(B1316,'מצבת ורישום גנים'!B:D,3,0),"")</f>
        <v/>
      </c>
      <c r="D1316" s="721"/>
      <c r="E1316" s="723"/>
      <c r="F1316" s="723"/>
      <c r="G1316" s="723"/>
      <c r="H1316" s="723"/>
      <c r="I1316" s="992" t="str">
        <f t="shared" si="379"/>
        <v/>
      </c>
      <c r="J1316" s="723"/>
      <c r="K1316" s="724"/>
      <c r="L1316" s="723"/>
      <c r="M1316" s="306" t="str">
        <f t="shared" si="366"/>
        <v/>
      </c>
      <c r="N1316" s="32" t="str">
        <f t="shared" si="367"/>
        <v/>
      </c>
      <c r="P1316" s="307" t="str">
        <f t="shared" si="368"/>
        <v/>
      </c>
      <c r="Q1316" s="307" t="str">
        <f t="shared" si="362"/>
        <v/>
      </c>
      <c r="R1316" s="307" t="str">
        <f t="shared" si="369"/>
        <v/>
      </c>
      <c r="S1316" s="307" t="str">
        <f t="shared" si="370"/>
        <v/>
      </c>
      <c r="T1316" s="307" t="str">
        <f t="shared" si="371"/>
        <v/>
      </c>
      <c r="U1316" s="307" t="str">
        <f t="shared" si="363"/>
        <v/>
      </c>
      <c r="V1316" s="723"/>
      <c r="X1316" s="308" t="str">
        <f t="shared" si="372"/>
        <v/>
      </c>
      <c r="Y1316" s="309" t="str">
        <f t="shared" si="373"/>
        <v/>
      </c>
      <c r="Z1316" s="308" t="str">
        <f t="shared" si="364"/>
        <v/>
      </c>
      <c r="AA1316" s="308" t="b">
        <f t="shared" si="365"/>
        <v>1</v>
      </c>
      <c r="AB1316" s="308" t="str">
        <f t="shared" si="374"/>
        <v/>
      </c>
      <c r="AC1316" s="534" t="str">
        <f t="shared" si="375"/>
        <v/>
      </c>
      <c r="AD1316" s="752" t="str">
        <f t="shared" si="376"/>
        <v/>
      </c>
      <c r="AE1316" s="534" t="str">
        <f t="shared" si="377"/>
        <v/>
      </c>
      <c r="AF1316" s="752" t="str">
        <f t="shared" si="378"/>
        <v/>
      </c>
    </row>
    <row r="1317" spans="2:32" x14ac:dyDescent="0.25">
      <c r="B1317" s="721"/>
      <c r="C1317" s="531" t="str">
        <f>IFERROR(VLOOKUP(B1317,'מצבת ורישום גנים'!B:D,3,0),"")</f>
        <v/>
      </c>
      <c r="D1317" s="721"/>
      <c r="E1317" s="723"/>
      <c r="F1317" s="723"/>
      <c r="G1317" s="723"/>
      <c r="H1317" s="723"/>
      <c r="I1317" s="992" t="str">
        <f t="shared" si="379"/>
        <v/>
      </c>
      <c r="J1317" s="723"/>
      <c r="K1317" s="724"/>
      <c r="L1317" s="723"/>
      <c r="M1317" s="306" t="str">
        <f t="shared" si="366"/>
        <v/>
      </c>
      <c r="N1317" s="32" t="str">
        <f t="shared" si="367"/>
        <v/>
      </c>
      <c r="P1317" s="307" t="str">
        <f t="shared" si="368"/>
        <v/>
      </c>
      <c r="Q1317" s="307" t="str">
        <f t="shared" si="362"/>
        <v/>
      </c>
      <c r="R1317" s="307" t="str">
        <f t="shared" si="369"/>
        <v/>
      </c>
      <c r="S1317" s="307" t="str">
        <f t="shared" si="370"/>
        <v/>
      </c>
      <c r="T1317" s="307" t="str">
        <f t="shared" si="371"/>
        <v/>
      </c>
      <c r="U1317" s="307" t="str">
        <f t="shared" si="363"/>
        <v/>
      </c>
      <c r="V1317" s="723"/>
      <c r="X1317" s="308" t="str">
        <f t="shared" si="372"/>
        <v/>
      </c>
      <c r="Y1317" s="309" t="str">
        <f t="shared" si="373"/>
        <v/>
      </c>
      <c r="Z1317" s="308" t="str">
        <f t="shared" si="364"/>
        <v/>
      </c>
      <c r="AA1317" s="308" t="b">
        <f t="shared" si="365"/>
        <v>1</v>
      </c>
      <c r="AB1317" s="308" t="str">
        <f t="shared" si="374"/>
        <v/>
      </c>
      <c r="AC1317" s="534" t="str">
        <f t="shared" si="375"/>
        <v/>
      </c>
      <c r="AD1317" s="752" t="str">
        <f t="shared" si="376"/>
        <v/>
      </c>
      <c r="AE1317" s="534" t="str">
        <f t="shared" si="377"/>
        <v/>
      </c>
      <c r="AF1317" s="752" t="str">
        <f t="shared" si="378"/>
        <v/>
      </c>
    </row>
    <row r="1318" spans="2:32" x14ac:dyDescent="0.25">
      <c r="B1318" s="721"/>
      <c r="C1318" s="531" t="str">
        <f>IFERROR(VLOOKUP(B1318,'מצבת ורישום גנים'!B:D,3,0),"")</f>
        <v/>
      </c>
      <c r="D1318" s="721"/>
      <c r="E1318" s="723"/>
      <c r="F1318" s="723"/>
      <c r="G1318" s="723"/>
      <c r="H1318" s="723"/>
      <c r="I1318" s="992" t="str">
        <f t="shared" si="379"/>
        <v/>
      </c>
      <c r="J1318" s="723"/>
      <c r="K1318" s="724"/>
      <c r="L1318" s="723"/>
      <c r="M1318" s="306" t="str">
        <f t="shared" si="366"/>
        <v/>
      </c>
      <c r="N1318" s="32" t="str">
        <f t="shared" si="367"/>
        <v/>
      </c>
      <c r="P1318" s="307" t="str">
        <f t="shared" si="368"/>
        <v/>
      </c>
      <c r="Q1318" s="307" t="str">
        <f t="shared" si="362"/>
        <v/>
      </c>
      <c r="R1318" s="307" t="str">
        <f t="shared" si="369"/>
        <v/>
      </c>
      <c r="S1318" s="307" t="str">
        <f t="shared" si="370"/>
        <v/>
      </c>
      <c r="T1318" s="307" t="str">
        <f t="shared" si="371"/>
        <v/>
      </c>
      <c r="U1318" s="307" t="str">
        <f t="shared" si="363"/>
        <v/>
      </c>
      <c r="V1318" s="723"/>
      <c r="X1318" s="308" t="str">
        <f t="shared" si="372"/>
        <v/>
      </c>
      <c r="Y1318" s="309" t="str">
        <f t="shared" si="373"/>
        <v/>
      </c>
      <c r="Z1318" s="308" t="str">
        <f t="shared" si="364"/>
        <v/>
      </c>
      <c r="AA1318" s="308" t="b">
        <f t="shared" si="365"/>
        <v>1</v>
      </c>
      <c r="AB1318" s="308" t="str">
        <f t="shared" si="374"/>
        <v/>
      </c>
      <c r="AC1318" s="534" t="str">
        <f t="shared" si="375"/>
        <v/>
      </c>
      <c r="AD1318" s="752" t="str">
        <f t="shared" si="376"/>
        <v/>
      </c>
      <c r="AE1318" s="534" t="str">
        <f t="shared" si="377"/>
        <v/>
      </c>
      <c r="AF1318" s="752" t="str">
        <f t="shared" si="378"/>
        <v/>
      </c>
    </row>
    <row r="1319" spans="2:32" x14ac:dyDescent="0.25">
      <c r="B1319" s="721"/>
      <c r="C1319" s="531" t="str">
        <f>IFERROR(VLOOKUP(B1319,'מצבת ורישום גנים'!B:D,3,0),"")</f>
        <v/>
      </c>
      <c r="D1319" s="721"/>
      <c r="E1319" s="723"/>
      <c r="F1319" s="723"/>
      <c r="G1319" s="723"/>
      <c r="H1319" s="723"/>
      <c r="I1319" s="992" t="str">
        <f t="shared" si="379"/>
        <v/>
      </c>
      <c r="J1319" s="723"/>
      <c r="K1319" s="724"/>
      <c r="L1319" s="723"/>
      <c r="M1319" s="306" t="str">
        <f t="shared" si="366"/>
        <v/>
      </c>
      <c r="N1319" s="32" t="str">
        <f t="shared" si="367"/>
        <v/>
      </c>
      <c r="P1319" s="307" t="str">
        <f t="shared" si="368"/>
        <v/>
      </c>
      <c r="Q1319" s="307" t="str">
        <f t="shared" si="362"/>
        <v/>
      </c>
      <c r="R1319" s="307" t="str">
        <f t="shared" si="369"/>
        <v/>
      </c>
      <c r="S1319" s="307" t="str">
        <f t="shared" si="370"/>
        <v/>
      </c>
      <c r="T1319" s="307" t="str">
        <f t="shared" si="371"/>
        <v/>
      </c>
      <c r="U1319" s="307" t="str">
        <f t="shared" si="363"/>
        <v/>
      </c>
      <c r="V1319" s="723"/>
      <c r="X1319" s="308" t="str">
        <f t="shared" si="372"/>
        <v/>
      </c>
      <c r="Y1319" s="309" t="str">
        <f t="shared" si="373"/>
        <v/>
      </c>
      <c r="Z1319" s="308" t="str">
        <f t="shared" si="364"/>
        <v/>
      </c>
      <c r="AA1319" s="308" t="b">
        <f t="shared" si="365"/>
        <v>1</v>
      </c>
      <c r="AB1319" s="308" t="str">
        <f t="shared" si="374"/>
        <v/>
      </c>
      <c r="AC1319" s="534" t="str">
        <f t="shared" si="375"/>
        <v/>
      </c>
      <c r="AD1319" s="752" t="str">
        <f t="shared" si="376"/>
        <v/>
      </c>
      <c r="AE1319" s="534" t="str">
        <f t="shared" si="377"/>
        <v/>
      </c>
      <c r="AF1319" s="752" t="str">
        <f t="shared" si="378"/>
        <v/>
      </c>
    </row>
    <row r="1320" spans="2:32" x14ac:dyDescent="0.25">
      <c r="B1320" s="721"/>
      <c r="C1320" s="531" t="str">
        <f>IFERROR(VLOOKUP(B1320,'מצבת ורישום גנים'!B:D,3,0),"")</f>
        <v/>
      </c>
      <c r="D1320" s="721"/>
      <c r="E1320" s="723"/>
      <c r="F1320" s="723"/>
      <c r="G1320" s="723"/>
      <c r="H1320" s="723"/>
      <c r="I1320" s="992" t="str">
        <f t="shared" si="379"/>
        <v/>
      </c>
      <c r="J1320" s="723"/>
      <c r="K1320" s="724"/>
      <c r="L1320" s="723"/>
      <c r="M1320" s="306" t="str">
        <f t="shared" si="366"/>
        <v/>
      </c>
      <c r="N1320" s="32" t="str">
        <f t="shared" si="367"/>
        <v/>
      </c>
      <c r="P1320" s="307" t="str">
        <f t="shared" si="368"/>
        <v/>
      </c>
      <c r="Q1320" s="307" t="str">
        <f t="shared" si="362"/>
        <v/>
      </c>
      <c r="R1320" s="307" t="str">
        <f t="shared" si="369"/>
        <v/>
      </c>
      <c r="S1320" s="307" t="str">
        <f t="shared" si="370"/>
        <v/>
      </c>
      <c r="T1320" s="307" t="str">
        <f t="shared" si="371"/>
        <v/>
      </c>
      <c r="U1320" s="307" t="str">
        <f t="shared" si="363"/>
        <v/>
      </c>
      <c r="V1320" s="723"/>
      <c r="X1320" s="308" t="str">
        <f t="shared" si="372"/>
        <v/>
      </c>
      <c r="Y1320" s="309" t="str">
        <f t="shared" si="373"/>
        <v/>
      </c>
      <c r="Z1320" s="308" t="str">
        <f t="shared" si="364"/>
        <v/>
      </c>
      <c r="AA1320" s="308" t="b">
        <f t="shared" si="365"/>
        <v>1</v>
      </c>
      <c r="AB1320" s="308" t="str">
        <f t="shared" si="374"/>
        <v/>
      </c>
      <c r="AC1320" s="534" t="str">
        <f t="shared" si="375"/>
        <v/>
      </c>
      <c r="AD1320" s="752" t="str">
        <f t="shared" si="376"/>
        <v/>
      </c>
      <c r="AE1320" s="534" t="str">
        <f t="shared" si="377"/>
        <v/>
      </c>
      <c r="AF1320" s="752" t="str">
        <f t="shared" si="378"/>
        <v/>
      </c>
    </row>
    <row r="1321" spans="2:32" x14ac:dyDescent="0.25">
      <c r="B1321" s="721"/>
      <c r="C1321" s="531" t="str">
        <f>IFERROR(VLOOKUP(B1321,'מצבת ורישום גנים'!B:D,3,0),"")</f>
        <v/>
      </c>
      <c r="D1321" s="721"/>
      <c r="E1321" s="723"/>
      <c r="F1321" s="723"/>
      <c r="G1321" s="723"/>
      <c r="H1321" s="723"/>
      <c r="I1321" s="992" t="str">
        <f t="shared" si="379"/>
        <v/>
      </c>
      <c r="J1321" s="723"/>
      <c r="K1321" s="724"/>
      <c r="L1321" s="723"/>
      <c r="M1321" s="306" t="str">
        <f t="shared" si="366"/>
        <v/>
      </c>
      <c r="N1321" s="32" t="str">
        <f t="shared" si="367"/>
        <v/>
      </c>
      <c r="P1321" s="307" t="str">
        <f t="shared" si="368"/>
        <v/>
      </c>
      <c r="Q1321" s="307" t="str">
        <f t="shared" si="362"/>
        <v/>
      </c>
      <c r="R1321" s="307" t="str">
        <f t="shared" si="369"/>
        <v/>
      </c>
      <c r="S1321" s="307" t="str">
        <f t="shared" si="370"/>
        <v/>
      </c>
      <c r="T1321" s="307" t="str">
        <f t="shared" si="371"/>
        <v/>
      </c>
      <c r="U1321" s="307" t="str">
        <f t="shared" si="363"/>
        <v/>
      </c>
      <c r="V1321" s="723"/>
      <c r="X1321" s="308" t="str">
        <f t="shared" si="372"/>
        <v/>
      </c>
      <c r="Y1321" s="309" t="str">
        <f t="shared" si="373"/>
        <v/>
      </c>
      <c r="Z1321" s="308" t="str">
        <f t="shared" si="364"/>
        <v/>
      </c>
      <c r="AA1321" s="308" t="b">
        <f t="shared" si="365"/>
        <v>1</v>
      </c>
      <c r="AB1321" s="308" t="str">
        <f t="shared" si="374"/>
        <v/>
      </c>
      <c r="AC1321" s="534" t="str">
        <f t="shared" si="375"/>
        <v/>
      </c>
      <c r="AD1321" s="752" t="str">
        <f t="shared" si="376"/>
        <v/>
      </c>
      <c r="AE1321" s="534" t="str">
        <f t="shared" si="377"/>
        <v/>
      </c>
      <c r="AF1321" s="752" t="str">
        <f t="shared" si="378"/>
        <v/>
      </c>
    </row>
    <row r="1322" spans="2:32" x14ac:dyDescent="0.25">
      <c r="B1322" s="721"/>
      <c r="C1322" s="531" t="str">
        <f>IFERROR(VLOOKUP(B1322,'מצבת ורישום גנים'!B:D,3,0),"")</f>
        <v/>
      </c>
      <c r="D1322" s="721"/>
      <c r="E1322" s="723"/>
      <c r="F1322" s="723"/>
      <c r="G1322" s="723"/>
      <c r="H1322" s="723"/>
      <c r="I1322" s="992" t="str">
        <f t="shared" si="379"/>
        <v/>
      </c>
      <c r="J1322" s="723"/>
      <c r="K1322" s="724"/>
      <c r="L1322" s="723"/>
      <c r="M1322" s="306" t="str">
        <f t="shared" si="366"/>
        <v/>
      </c>
      <c r="N1322" s="32" t="str">
        <f t="shared" si="367"/>
        <v/>
      </c>
      <c r="P1322" s="307" t="str">
        <f t="shared" si="368"/>
        <v/>
      </c>
      <c r="Q1322" s="307" t="str">
        <f t="shared" si="362"/>
        <v/>
      </c>
      <c r="R1322" s="307" t="str">
        <f t="shared" si="369"/>
        <v/>
      </c>
      <c r="S1322" s="307" t="str">
        <f t="shared" si="370"/>
        <v/>
      </c>
      <c r="T1322" s="307" t="str">
        <f t="shared" si="371"/>
        <v/>
      </c>
      <c r="U1322" s="307" t="str">
        <f t="shared" si="363"/>
        <v/>
      </c>
      <c r="V1322" s="723"/>
      <c r="X1322" s="308" t="str">
        <f t="shared" si="372"/>
        <v/>
      </c>
      <c r="Y1322" s="309" t="str">
        <f t="shared" si="373"/>
        <v/>
      </c>
      <c r="Z1322" s="308" t="str">
        <f t="shared" si="364"/>
        <v/>
      </c>
      <c r="AA1322" s="308" t="b">
        <f t="shared" si="365"/>
        <v>1</v>
      </c>
      <c r="AB1322" s="308" t="str">
        <f t="shared" si="374"/>
        <v/>
      </c>
      <c r="AC1322" s="534" t="str">
        <f t="shared" si="375"/>
        <v/>
      </c>
      <c r="AD1322" s="752" t="str">
        <f t="shared" si="376"/>
        <v/>
      </c>
      <c r="AE1322" s="534" t="str">
        <f t="shared" si="377"/>
        <v/>
      </c>
      <c r="AF1322" s="752" t="str">
        <f t="shared" si="378"/>
        <v/>
      </c>
    </row>
    <row r="1323" spans="2:32" x14ac:dyDescent="0.25">
      <c r="B1323" s="721"/>
      <c r="C1323" s="531" t="str">
        <f>IFERROR(VLOOKUP(B1323,'מצבת ורישום גנים'!B:D,3,0),"")</f>
        <v/>
      </c>
      <c r="D1323" s="721"/>
      <c r="E1323" s="723"/>
      <c r="F1323" s="723"/>
      <c r="G1323" s="723"/>
      <c r="H1323" s="723"/>
      <c r="I1323" s="992" t="str">
        <f t="shared" si="379"/>
        <v/>
      </c>
      <c r="J1323" s="723"/>
      <c r="K1323" s="724"/>
      <c r="L1323" s="723"/>
      <c r="M1323" s="306" t="str">
        <f t="shared" si="366"/>
        <v/>
      </c>
      <c r="N1323" s="32" t="str">
        <f t="shared" si="367"/>
        <v/>
      </c>
      <c r="P1323" s="307" t="str">
        <f t="shared" si="368"/>
        <v/>
      </c>
      <c r="Q1323" s="307" t="str">
        <f t="shared" si="362"/>
        <v/>
      </c>
      <c r="R1323" s="307" t="str">
        <f t="shared" si="369"/>
        <v/>
      </c>
      <c r="S1323" s="307" t="str">
        <f t="shared" si="370"/>
        <v/>
      </c>
      <c r="T1323" s="307" t="str">
        <f t="shared" si="371"/>
        <v/>
      </c>
      <c r="U1323" s="307" t="str">
        <f t="shared" si="363"/>
        <v/>
      </c>
      <c r="V1323" s="723"/>
      <c r="X1323" s="308" t="str">
        <f t="shared" si="372"/>
        <v/>
      </c>
      <c r="Y1323" s="309" t="str">
        <f t="shared" si="373"/>
        <v/>
      </c>
      <c r="Z1323" s="308" t="str">
        <f t="shared" si="364"/>
        <v/>
      </c>
      <c r="AA1323" s="308" t="b">
        <f t="shared" si="365"/>
        <v>1</v>
      </c>
      <c r="AB1323" s="308" t="str">
        <f t="shared" si="374"/>
        <v/>
      </c>
      <c r="AC1323" s="534" t="str">
        <f t="shared" si="375"/>
        <v/>
      </c>
      <c r="AD1323" s="752" t="str">
        <f t="shared" si="376"/>
        <v/>
      </c>
      <c r="AE1323" s="534" t="str">
        <f t="shared" si="377"/>
        <v/>
      </c>
      <c r="AF1323" s="752" t="str">
        <f t="shared" si="378"/>
        <v/>
      </c>
    </row>
    <row r="1324" spans="2:32" x14ac:dyDescent="0.25">
      <c r="B1324" s="721"/>
      <c r="C1324" s="531" t="str">
        <f>IFERROR(VLOOKUP(B1324,'מצבת ורישום גנים'!B:D,3,0),"")</f>
        <v/>
      </c>
      <c r="D1324" s="721"/>
      <c r="E1324" s="723"/>
      <c r="F1324" s="723"/>
      <c r="G1324" s="723"/>
      <c r="H1324" s="723"/>
      <c r="I1324" s="992" t="str">
        <f t="shared" si="379"/>
        <v/>
      </c>
      <c r="J1324" s="723"/>
      <c r="K1324" s="724"/>
      <c r="L1324" s="723"/>
      <c r="M1324" s="306" t="str">
        <f t="shared" si="366"/>
        <v/>
      </c>
      <c r="N1324" s="32" t="str">
        <f t="shared" si="367"/>
        <v/>
      </c>
      <c r="P1324" s="307" t="str">
        <f t="shared" si="368"/>
        <v/>
      </c>
      <c r="Q1324" s="307" t="str">
        <f t="shared" si="362"/>
        <v/>
      </c>
      <c r="R1324" s="307" t="str">
        <f t="shared" si="369"/>
        <v/>
      </c>
      <c r="S1324" s="307" t="str">
        <f t="shared" si="370"/>
        <v/>
      </c>
      <c r="T1324" s="307" t="str">
        <f t="shared" si="371"/>
        <v/>
      </c>
      <c r="U1324" s="307" t="str">
        <f t="shared" si="363"/>
        <v/>
      </c>
      <c r="V1324" s="723"/>
      <c r="X1324" s="308" t="str">
        <f t="shared" si="372"/>
        <v/>
      </c>
      <c r="Y1324" s="309" t="str">
        <f t="shared" si="373"/>
        <v/>
      </c>
      <c r="Z1324" s="308" t="str">
        <f t="shared" si="364"/>
        <v/>
      </c>
      <c r="AA1324" s="308" t="b">
        <f t="shared" si="365"/>
        <v>1</v>
      </c>
      <c r="AB1324" s="308" t="str">
        <f t="shared" si="374"/>
        <v/>
      </c>
      <c r="AC1324" s="534" t="str">
        <f t="shared" si="375"/>
        <v/>
      </c>
      <c r="AD1324" s="752" t="str">
        <f t="shared" si="376"/>
        <v/>
      </c>
      <c r="AE1324" s="534" t="str">
        <f t="shared" si="377"/>
        <v/>
      </c>
      <c r="AF1324" s="752" t="str">
        <f t="shared" si="378"/>
        <v/>
      </c>
    </row>
    <row r="1325" spans="2:32" x14ac:dyDescent="0.25">
      <c r="B1325" s="721"/>
      <c r="C1325" s="531" t="str">
        <f>IFERROR(VLOOKUP(B1325,'מצבת ורישום גנים'!B:D,3,0),"")</f>
        <v/>
      </c>
      <c r="D1325" s="721"/>
      <c r="E1325" s="723"/>
      <c r="F1325" s="723"/>
      <c r="G1325" s="723"/>
      <c r="H1325" s="723"/>
      <c r="I1325" s="992" t="str">
        <f t="shared" si="379"/>
        <v/>
      </c>
      <c r="J1325" s="723"/>
      <c r="K1325" s="724"/>
      <c r="L1325" s="723"/>
      <c r="M1325" s="306" t="str">
        <f t="shared" si="366"/>
        <v/>
      </c>
      <c r="N1325" s="32" t="str">
        <f t="shared" si="367"/>
        <v/>
      </c>
      <c r="P1325" s="307" t="str">
        <f t="shared" si="368"/>
        <v/>
      </c>
      <c r="Q1325" s="307" t="str">
        <f t="shared" si="362"/>
        <v/>
      </c>
      <c r="R1325" s="307" t="str">
        <f t="shared" si="369"/>
        <v/>
      </c>
      <c r="S1325" s="307" t="str">
        <f t="shared" si="370"/>
        <v/>
      </c>
      <c r="T1325" s="307" t="str">
        <f t="shared" si="371"/>
        <v/>
      </c>
      <c r="U1325" s="307" t="str">
        <f t="shared" si="363"/>
        <v/>
      </c>
      <c r="V1325" s="723"/>
      <c r="X1325" s="308" t="str">
        <f t="shared" si="372"/>
        <v/>
      </c>
      <c r="Y1325" s="309" t="str">
        <f t="shared" si="373"/>
        <v/>
      </c>
      <c r="Z1325" s="308" t="str">
        <f t="shared" si="364"/>
        <v/>
      </c>
      <c r="AA1325" s="308" t="b">
        <f t="shared" si="365"/>
        <v>1</v>
      </c>
      <c r="AB1325" s="308" t="str">
        <f t="shared" si="374"/>
        <v/>
      </c>
      <c r="AC1325" s="534" t="str">
        <f t="shared" si="375"/>
        <v/>
      </c>
      <c r="AD1325" s="752" t="str">
        <f t="shared" si="376"/>
        <v/>
      </c>
      <c r="AE1325" s="534" t="str">
        <f t="shared" si="377"/>
        <v/>
      </c>
      <c r="AF1325" s="752" t="str">
        <f t="shared" si="378"/>
        <v/>
      </c>
    </row>
    <row r="1326" spans="2:32" x14ac:dyDescent="0.25">
      <c r="B1326" s="721"/>
      <c r="C1326" s="531" t="str">
        <f>IFERROR(VLOOKUP(B1326,'מצבת ורישום גנים'!B:D,3,0),"")</f>
        <v/>
      </c>
      <c r="D1326" s="721"/>
      <c r="E1326" s="723"/>
      <c r="F1326" s="723"/>
      <c r="G1326" s="723"/>
      <c r="H1326" s="723"/>
      <c r="I1326" s="992" t="str">
        <f t="shared" si="379"/>
        <v/>
      </c>
      <c r="J1326" s="723"/>
      <c r="K1326" s="724"/>
      <c r="L1326" s="723"/>
      <c r="M1326" s="306" t="str">
        <f t="shared" si="366"/>
        <v/>
      </c>
      <c r="N1326" s="32" t="str">
        <f t="shared" si="367"/>
        <v/>
      </c>
      <c r="P1326" s="307" t="str">
        <f t="shared" si="368"/>
        <v/>
      </c>
      <c r="Q1326" s="307" t="str">
        <f t="shared" si="362"/>
        <v/>
      </c>
      <c r="R1326" s="307" t="str">
        <f t="shared" si="369"/>
        <v/>
      </c>
      <c r="S1326" s="307" t="str">
        <f t="shared" si="370"/>
        <v/>
      </c>
      <c r="T1326" s="307" t="str">
        <f t="shared" si="371"/>
        <v/>
      </c>
      <c r="U1326" s="307" t="str">
        <f t="shared" si="363"/>
        <v/>
      </c>
      <c r="V1326" s="723"/>
      <c r="X1326" s="308" t="str">
        <f t="shared" si="372"/>
        <v/>
      </c>
      <c r="Y1326" s="309" t="str">
        <f t="shared" si="373"/>
        <v/>
      </c>
      <c r="Z1326" s="308" t="str">
        <f t="shared" si="364"/>
        <v/>
      </c>
      <c r="AA1326" s="308" t="b">
        <f t="shared" si="365"/>
        <v>1</v>
      </c>
      <c r="AB1326" s="308" t="str">
        <f t="shared" si="374"/>
        <v/>
      </c>
      <c r="AC1326" s="534" t="str">
        <f t="shared" si="375"/>
        <v/>
      </c>
      <c r="AD1326" s="752" t="str">
        <f t="shared" si="376"/>
        <v/>
      </c>
      <c r="AE1326" s="534" t="str">
        <f t="shared" si="377"/>
        <v/>
      </c>
      <c r="AF1326" s="752" t="str">
        <f t="shared" si="378"/>
        <v/>
      </c>
    </row>
    <row r="1327" spans="2:32" x14ac:dyDescent="0.25">
      <c r="B1327" s="721"/>
      <c r="C1327" s="531" t="str">
        <f>IFERROR(VLOOKUP(B1327,'מצבת ורישום גנים'!B:D,3,0),"")</f>
        <v/>
      </c>
      <c r="D1327" s="721"/>
      <c r="E1327" s="723"/>
      <c r="F1327" s="723"/>
      <c r="G1327" s="723"/>
      <c r="H1327" s="723"/>
      <c r="I1327" s="992" t="str">
        <f t="shared" si="379"/>
        <v/>
      </c>
      <c r="J1327" s="723"/>
      <c r="K1327" s="724"/>
      <c r="L1327" s="723"/>
      <c r="M1327" s="306" t="str">
        <f t="shared" si="366"/>
        <v/>
      </c>
      <c r="N1327" s="32" t="str">
        <f t="shared" si="367"/>
        <v/>
      </c>
      <c r="P1327" s="307" t="str">
        <f t="shared" si="368"/>
        <v/>
      </c>
      <c r="Q1327" s="307" t="str">
        <f t="shared" si="362"/>
        <v/>
      </c>
      <c r="R1327" s="307" t="str">
        <f t="shared" si="369"/>
        <v/>
      </c>
      <c r="S1327" s="307" t="str">
        <f t="shared" si="370"/>
        <v/>
      </c>
      <c r="T1327" s="307" t="str">
        <f t="shared" si="371"/>
        <v/>
      </c>
      <c r="U1327" s="307" t="str">
        <f t="shared" si="363"/>
        <v/>
      </c>
      <c r="V1327" s="723"/>
      <c r="X1327" s="308" t="str">
        <f t="shared" si="372"/>
        <v/>
      </c>
      <c r="Y1327" s="309" t="str">
        <f t="shared" si="373"/>
        <v/>
      </c>
      <c r="Z1327" s="308" t="str">
        <f t="shared" si="364"/>
        <v/>
      </c>
      <c r="AA1327" s="308" t="b">
        <f t="shared" si="365"/>
        <v>1</v>
      </c>
      <c r="AB1327" s="308" t="str">
        <f t="shared" si="374"/>
        <v/>
      </c>
      <c r="AC1327" s="534" t="str">
        <f t="shared" si="375"/>
        <v/>
      </c>
      <c r="AD1327" s="752" t="str">
        <f t="shared" si="376"/>
        <v/>
      </c>
      <c r="AE1327" s="534" t="str">
        <f t="shared" si="377"/>
        <v/>
      </c>
      <c r="AF1327" s="752" t="str">
        <f t="shared" si="378"/>
        <v/>
      </c>
    </row>
    <row r="1328" spans="2:32" x14ac:dyDescent="0.25">
      <c r="B1328" s="721"/>
      <c r="C1328" s="531" t="str">
        <f>IFERROR(VLOOKUP(B1328,'מצבת ורישום גנים'!B:D,3,0),"")</f>
        <v/>
      </c>
      <c r="D1328" s="721"/>
      <c r="E1328" s="723"/>
      <c r="F1328" s="723"/>
      <c r="G1328" s="723"/>
      <c r="H1328" s="723"/>
      <c r="I1328" s="992" t="str">
        <f t="shared" si="379"/>
        <v/>
      </c>
      <c r="J1328" s="723"/>
      <c r="K1328" s="724"/>
      <c r="L1328" s="723"/>
      <c r="M1328" s="306" t="str">
        <f t="shared" si="366"/>
        <v/>
      </c>
      <c r="N1328" s="32" t="str">
        <f t="shared" si="367"/>
        <v/>
      </c>
      <c r="P1328" s="307" t="str">
        <f t="shared" si="368"/>
        <v/>
      </c>
      <c r="Q1328" s="307" t="str">
        <f t="shared" si="362"/>
        <v/>
      </c>
      <c r="R1328" s="307" t="str">
        <f t="shared" si="369"/>
        <v/>
      </c>
      <c r="S1328" s="307" t="str">
        <f t="shared" si="370"/>
        <v/>
      </c>
      <c r="T1328" s="307" t="str">
        <f t="shared" si="371"/>
        <v/>
      </c>
      <c r="U1328" s="307" t="str">
        <f t="shared" si="363"/>
        <v/>
      </c>
      <c r="V1328" s="723"/>
      <c r="X1328" s="308" t="str">
        <f t="shared" si="372"/>
        <v/>
      </c>
      <c r="Y1328" s="309" t="str">
        <f t="shared" si="373"/>
        <v/>
      </c>
      <c r="Z1328" s="308" t="str">
        <f t="shared" si="364"/>
        <v/>
      </c>
      <c r="AA1328" s="308" t="b">
        <f t="shared" si="365"/>
        <v>1</v>
      </c>
      <c r="AB1328" s="308" t="str">
        <f t="shared" si="374"/>
        <v/>
      </c>
      <c r="AC1328" s="534" t="str">
        <f t="shared" si="375"/>
        <v/>
      </c>
      <c r="AD1328" s="752" t="str">
        <f t="shared" si="376"/>
        <v/>
      </c>
      <c r="AE1328" s="534" t="str">
        <f t="shared" si="377"/>
        <v/>
      </c>
      <c r="AF1328" s="752" t="str">
        <f t="shared" si="378"/>
        <v/>
      </c>
    </row>
    <row r="1329" spans="2:32" x14ac:dyDescent="0.25">
      <c r="B1329" s="721"/>
      <c r="C1329" s="531" t="str">
        <f>IFERROR(VLOOKUP(B1329,'מצבת ורישום גנים'!B:D,3,0),"")</f>
        <v/>
      </c>
      <c r="D1329" s="721"/>
      <c r="E1329" s="723"/>
      <c r="F1329" s="723"/>
      <c r="G1329" s="723"/>
      <c r="H1329" s="723"/>
      <c r="I1329" s="992" t="str">
        <f t="shared" si="379"/>
        <v/>
      </c>
      <c r="J1329" s="723"/>
      <c r="K1329" s="724"/>
      <c r="L1329" s="723"/>
      <c r="M1329" s="306" t="str">
        <f t="shared" si="366"/>
        <v/>
      </c>
      <c r="N1329" s="32" t="str">
        <f t="shared" si="367"/>
        <v/>
      </c>
      <c r="P1329" s="307" t="str">
        <f t="shared" si="368"/>
        <v/>
      </c>
      <c r="Q1329" s="307" t="str">
        <f t="shared" si="362"/>
        <v/>
      </c>
      <c r="R1329" s="307" t="str">
        <f t="shared" si="369"/>
        <v/>
      </c>
      <c r="S1329" s="307" t="str">
        <f t="shared" si="370"/>
        <v/>
      </c>
      <c r="T1329" s="307" t="str">
        <f t="shared" si="371"/>
        <v/>
      </c>
      <c r="U1329" s="307" t="str">
        <f t="shared" si="363"/>
        <v/>
      </c>
      <c r="V1329" s="723"/>
      <c r="X1329" s="308" t="str">
        <f t="shared" si="372"/>
        <v/>
      </c>
      <c r="Y1329" s="309" t="str">
        <f t="shared" si="373"/>
        <v/>
      </c>
      <c r="Z1329" s="308" t="str">
        <f t="shared" si="364"/>
        <v/>
      </c>
      <c r="AA1329" s="308" t="b">
        <f t="shared" si="365"/>
        <v>1</v>
      </c>
      <c r="AB1329" s="308" t="str">
        <f t="shared" si="374"/>
        <v/>
      </c>
      <c r="AC1329" s="534" t="str">
        <f t="shared" si="375"/>
        <v/>
      </c>
      <c r="AD1329" s="752" t="str">
        <f t="shared" si="376"/>
        <v/>
      </c>
      <c r="AE1329" s="534" t="str">
        <f t="shared" si="377"/>
        <v/>
      </c>
      <c r="AF1329" s="752" t="str">
        <f t="shared" si="378"/>
        <v/>
      </c>
    </row>
    <row r="1330" spans="2:32" x14ac:dyDescent="0.25">
      <c r="B1330" s="721"/>
      <c r="C1330" s="531" t="str">
        <f>IFERROR(VLOOKUP(B1330,'מצבת ורישום גנים'!B:D,3,0),"")</f>
        <v/>
      </c>
      <c r="D1330" s="721"/>
      <c r="E1330" s="723"/>
      <c r="F1330" s="723"/>
      <c r="G1330" s="723"/>
      <c r="H1330" s="723"/>
      <c r="I1330" s="992" t="str">
        <f t="shared" si="379"/>
        <v/>
      </c>
      <c r="J1330" s="723"/>
      <c r="K1330" s="724"/>
      <c r="L1330" s="723"/>
      <c r="M1330" s="306" t="str">
        <f t="shared" si="366"/>
        <v/>
      </c>
      <c r="N1330" s="32" t="str">
        <f t="shared" si="367"/>
        <v/>
      </c>
      <c r="P1330" s="307" t="str">
        <f t="shared" si="368"/>
        <v/>
      </c>
      <c r="Q1330" s="307" t="str">
        <f t="shared" si="362"/>
        <v/>
      </c>
      <c r="R1330" s="307" t="str">
        <f t="shared" si="369"/>
        <v/>
      </c>
      <c r="S1330" s="307" t="str">
        <f t="shared" si="370"/>
        <v/>
      </c>
      <c r="T1330" s="307" t="str">
        <f t="shared" si="371"/>
        <v/>
      </c>
      <c r="U1330" s="307" t="str">
        <f t="shared" si="363"/>
        <v/>
      </c>
      <c r="V1330" s="723"/>
      <c r="X1330" s="308" t="str">
        <f t="shared" si="372"/>
        <v/>
      </c>
      <c r="Y1330" s="309" t="str">
        <f t="shared" si="373"/>
        <v/>
      </c>
      <c r="Z1330" s="308" t="str">
        <f t="shared" si="364"/>
        <v/>
      </c>
      <c r="AA1330" s="308" t="b">
        <f t="shared" si="365"/>
        <v>1</v>
      </c>
      <c r="AB1330" s="308" t="str">
        <f t="shared" si="374"/>
        <v/>
      </c>
      <c r="AC1330" s="534" t="str">
        <f t="shared" si="375"/>
        <v/>
      </c>
      <c r="AD1330" s="752" t="str">
        <f t="shared" si="376"/>
        <v/>
      </c>
      <c r="AE1330" s="534" t="str">
        <f t="shared" si="377"/>
        <v/>
      </c>
      <c r="AF1330" s="752" t="str">
        <f t="shared" si="378"/>
        <v/>
      </c>
    </row>
    <row r="1331" spans="2:32" x14ac:dyDescent="0.25">
      <c r="B1331" s="721"/>
      <c r="C1331" s="531" t="str">
        <f>IFERROR(VLOOKUP(B1331,'מצבת ורישום גנים'!B:D,3,0),"")</f>
        <v/>
      </c>
      <c r="D1331" s="721"/>
      <c r="E1331" s="723"/>
      <c r="F1331" s="723"/>
      <c r="G1331" s="723"/>
      <c r="H1331" s="723"/>
      <c r="I1331" s="992" t="str">
        <f t="shared" si="379"/>
        <v/>
      </c>
      <c r="J1331" s="723"/>
      <c r="K1331" s="724"/>
      <c r="L1331" s="723"/>
      <c r="M1331" s="306" t="str">
        <f t="shared" si="366"/>
        <v/>
      </c>
      <c r="N1331" s="32" t="str">
        <f t="shared" si="367"/>
        <v/>
      </c>
      <c r="P1331" s="307" t="str">
        <f t="shared" si="368"/>
        <v/>
      </c>
      <c r="Q1331" s="307" t="str">
        <f t="shared" si="362"/>
        <v/>
      </c>
      <c r="R1331" s="307" t="str">
        <f t="shared" si="369"/>
        <v/>
      </c>
      <c r="S1331" s="307" t="str">
        <f t="shared" si="370"/>
        <v/>
      </c>
      <c r="T1331" s="307" t="str">
        <f t="shared" si="371"/>
        <v/>
      </c>
      <c r="U1331" s="307" t="str">
        <f t="shared" si="363"/>
        <v/>
      </c>
      <c r="V1331" s="723"/>
      <c r="X1331" s="308" t="str">
        <f t="shared" si="372"/>
        <v/>
      </c>
      <c r="Y1331" s="309" t="str">
        <f t="shared" si="373"/>
        <v/>
      </c>
      <c r="Z1331" s="308" t="str">
        <f t="shared" si="364"/>
        <v/>
      </c>
      <c r="AA1331" s="308" t="b">
        <f t="shared" si="365"/>
        <v>1</v>
      </c>
      <c r="AB1331" s="308" t="str">
        <f t="shared" si="374"/>
        <v/>
      </c>
      <c r="AC1331" s="534" t="str">
        <f t="shared" si="375"/>
        <v/>
      </c>
      <c r="AD1331" s="752" t="str">
        <f t="shared" si="376"/>
        <v/>
      </c>
      <c r="AE1331" s="534" t="str">
        <f t="shared" si="377"/>
        <v/>
      </c>
      <c r="AF1331" s="752" t="str">
        <f t="shared" si="378"/>
        <v/>
      </c>
    </row>
    <row r="1332" spans="2:32" x14ac:dyDescent="0.25">
      <c r="B1332" s="721"/>
      <c r="C1332" s="531" t="str">
        <f>IFERROR(VLOOKUP(B1332,'מצבת ורישום גנים'!B:D,3,0),"")</f>
        <v/>
      </c>
      <c r="D1332" s="721"/>
      <c r="E1332" s="723"/>
      <c r="F1332" s="723"/>
      <c r="G1332" s="723"/>
      <c r="H1332" s="723"/>
      <c r="I1332" s="992" t="str">
        <f t="shared" si="379"/>
        <v/>
      </c>
      <c r="J1332" s="723"/>
      <c r="K1332" s="724"/>
      <c r="L1332" s="723"/>
      <c r="M1332" s="306" t="str">
        <f t="shared" si="366"/>
        <v/>
      </c>
      <c r="N1332" s="32" t="str">
        <f t="shared" si="367"/>
        <v/>
      </c>
      <c r="P1332" s="307" t="str">
        <f t="shared" si="368"/>
        <v/>
      </c>
      <c r="Q1332" s="307" t="str">
        <f t="shared" si="362"/>
        <v/>
      </c>
      <c r="R1332" s="307" t="str">
        <f t="shared" si="369"/>
        <v/>
      </c>
      <c r="S1332" s="307" t="str">
        <f t="shared" si="370"/>
        <v/>
      </c>
      <c r="T1332" s="307" t="str">
        <f t="shared" si="371"/>
        <v/>
      </c>
      <c r="U1332" s="307" t="str">
        <f t="shared" si="363"/>
        <v/>
      </c>
      <c r="V1332" s="723"/>
      <c r="X1332" s="308" t="str">
        <f t="shared" si="372"/>
        <v/>
      </c>
      <c r="Y1332" s="309" t="str">
        <f t="shared" si="373"/>
        <v/>
      </c>
      <c r="Z1332" s="308" t="str">
        <f t="shared" si="364"/>
        <v/>
      </c>
      <c r="AA1332" s="308" t="b">
        <f t="shared" si="365"/>
        <v>1</v>
      </c>
      <c r="AB1332" s="308" t="str">
        <f t="shared" si="374"/>
        <v/>
      </c>
      <c r="AC1332" s="534" t="str">
        <f t="shared" si="375"/>
        <v/>
      </c>
      <c r="AD1332" s="752" t="str">
        <f t="shared" si="376"/>
        <v/>
      </c>
      <c r="AE1332" s="534" t="str">
        <f t="shared" si="377"/>
        <v/>
      </c>
      <c r="AF1332" s="752" t="str">
        <f t="shared" si="378"/>
        <v/>
      </c>
    </row>
    <row r="1333" spans="2:32" x14ac:dyDescent="0.25">
      <c r="B1333" s="721"/>
      <c r="C1333" s="531" t="str">
        <f>IFERROR(VLOOKUP(B1333,'מצבת ורישום גנים'!B:D,3,0),"")</f>
        <v/>
      </c>
      <c r="D1333" s="721"/>
      <c r="E1333" s="723"/>
      <c r="F1333" s="723"/>
      <c r="G1333" s="723"/>
      <c r="H1333" s="723"/>
      <c r="I1333" s="992" t="str">
        <f t="shared" si="379"/>
        <v/>
      </c>
      <c r="J1333" s="723"/>
      <c r="K1333" s="724"/>
      <c r="L1333" s="723"/>
      <c r="M1333" s="306" t="str">
        <f t="shared" si="366"/>
        <v/>
      </c>
      <c r="N1333" s="32" t="str">
        <f t="shared" si="367"/>
        <v/>
      </c>
      <c r="P1333" s="307" t="str">
        <f t="shared" si="368"/>
        <v/>
      </c>
      <c r="Q1333" s="307" t="str">
        <f t="shared" si="362"/>
        <v/>
      </c>
      <c r="R1333" s="307" t="str">
        <f t="shared" si="369"/>
        <v/>
      </c>
      <c r="S1333" s="307" t="str">
        <f t="shared" si="370"/>
        <v/>
      </c>
      <c r="T1333" s="307" t="str">
        <f t="shared" si="371"/>
        <v/>
      </c>
      <c r="U1333" s="307" t="str">
        <f t="shared" si="363"/>
        <v/>
      </c>
      <c r="V1333" s="723"/>
      <c r="X1333" s="308" t="str">
        <f t="shared" si="372"/>
        <v/>
      </c>
      <c r="Y1333" s="309" t="str">
        <f t="shared" si="373"/>
        <v/>
      </c>
      <c r="Z1333" s="308" t="str">
        <f t="shared" si="364"/>
        <v/>
      </c>
      <c r="AA1333" s="308" t="b">
        <f t="shared" si="365"/>
        <v>1</v>
      </c>
      <c r="AB1333" s="308" t="str">
        <f t="shared" si="374"/>
        <v/>
      </c>
      <c r="AC1333" s="534" t="str">
        <f t="shared" si="375"/>
        <v/>
      </c>
      <c r="AD1333" s="752" t="str">
        <f t="shared" si="376"/>
        <v/>
      </c>
      <c r="AE1333" s="534" t="str">
        <f t="shared" si="377"/>
        <v/>
      </c>
      <c r="AF1333" s="752" t="str">
        <f t="shared" si="378"/>
        <v/>
      </c>
    </row>
    <row r="1334" spans="2:32" x14ac:dyDescent="0.25">
      <c r="B1334" s="721"/>
      <c r="C1334" s="531" t="str">
        <f>IFERROR(VLOOKUP(B1334,'מצבת ורישום גנים'!B:D,3,0),"")</f>
        <v/>
      </c>
      <c r="D1334" s="721"/>
      <c r="E1334" s="723"/>
      <c r="F1334" s="723"/>
      <c r="G1334" s="723"/>
      <c r="H1334" s="723"/>
      <c r="I1334" s="992" t="str">
        <f t="shared" si="379"/>
        <v/>
      </c>
      <c r="J1334" s="723"/>
      <c r="K1334" s="724"/>
      <c r="L1334" s="723"/>
      <c r="M1334" s="306" t="str">
        <f t="shared" si="366"/>
        <v/>
      </c>
      <c r="N1334" s="32" t="str">
        <f t="shared" si="367"/>
        <v/>
      </c>
      <c r="P1334" s="307" t="str">
        <f t="shared" si="368"/>
        <v/>
      </c>
      <c r="Q1334" s="307" t="str">
        <f t="shared" si="362"/>
        <v/>
      </c>
      <c r="R1334" s="307" t="str">
        <f t="shared" si="369"/>
        <v/>
      </c>
      <c r="S1334" s="307" t="str">
        <f t="shared" si="370"/>
        <v/>
      </c>
      <c r="T1334" s="307" t="str">
        <f t="shared" si="371"/>
        <v/>
      </c>
      <c r="U1334" s="307" t="str">
        <f t="shared" si="363"/>
        <v/>
      </c>
      <c r="V1334" s="723"/>
      <c r="X1334" s="308" t="str">
        <f t="shared" si="372"/>
        <v/>
      </c>
      <c r="Y1334" s="309" t="str">
        <f t="shared" si="373"/>
        <v/>
      </c>
      <c r="Z1334" s="308" t="str">
        <f t="shared" si="364"/>
        <v/>
      </c>
      <c r="AA1334" s="308" t="b">
        <f t="shared" si="365"/>
        <v>1</v>
      </c>
      <c r="AB1334" s="308" t="str">
        <f t="shared" si="374"/>
        <v/>
      </c>
      <c r="AC1334" s="534" t="str">
        <f t="shared" si="375"/>
        <v/>
      </c>
      <c r="AD1334" s="752" t="str">
        <f t="shared" si="376"/>
        <v/>
      </c>
      <c r="AE1334" s="534" t="str">
        <f t="shared" si="377"/>
        <v/>
      </c>
      <c r="AF1334" s="752" t="str">
        <f t="shared" si="378"/>
        <v/>
      </c>
    </row>
    <row r="1335" spans="2:32" x14ac:dyDescent="0.25">
      <c r="B1335" s="721"/>
      <c r="C1335" s="531" t="str">
        <f>IFERROR(VLOOKUP(B1335,'מצבת ורישום גנים'!B:D,3,0),"")</f>
        <v/>
      </c>
      <c r="D1335" s="721"/>
      <c r="E1335" s="723"/>
      <c r="F1335" s="723"/>
      <c r="G1335" s="723"/>
      <c r="H1335" s="723"/>
      <c r="I1335" s="992" t="str">
        <f t="shared" si="379"/>
        <v/>
      </c>
      <c r="J1335" s="723"/>
      <c r="K1335" s="724"/>
      <c r="L1335" s="723"/>
      <c r="M1335" s="306" t="str">
        <f t="shared" si="366"/>
        <v/>
      </c>
      <c r="N1335" s="32" t="str">
        <f t="shared" si="367"/>
        <v/>
      </c>
      <c r="P1335" s="307" t="str">
        <f t="shared" si="368"/>
        <v/>
      </c>
      <c r="Q1335" s="307" t="str">
        <f t="shared" si="362"/>
        <v/>
      </c>
      <c r="R1335" s="307" t="str">
        <f t="shared" si="369"/>
        <v/>
      </c>
      <c r="S1335" s="307" t="str">
        <f t="shared" si="370"/>
        <v/>
      </c>
      <c r="T1335" s="307" t="str">
        <f t="shared" si="371"/>
        <v/>
      </c>
      <c r="U1335" s="307" t="str">
        <f t="shared" si="363"/>
        <v/>
      </c>
      <c r="V1335" s="723"/>
      <c r="X1335" s="308" t="str">
        <f t="shared" si="372"/>
        <v/>
      </c>
      <c r="Y1335" s="309" t="str">
        <f t="shared" si="373"/>
        <v/>
      </c>
      <c r="Z1335" s="308" t="str">
        <f t="shared" si="364"/>
        <v/>
      </c>
      <c r="AA1335" s="308" t="b">
        <f t="shared" si="365"/>
        <v>1</v>
      </c>
      <c r="AB1335" s="308" t="str">
        <f t="shared" si="374"/>
        <v/>
      </c>
      <c r="AC1335" s="534" t="str">
        <f t="shared" si="375"/>
        <v/>
      </c>
      <c r="AD1335" s="752" t="str">
        <f t="shared" si="376"/>
        <v/>
      </c>
      <c r="AE1335" s="534" t="str">
        <f t="shared" si="377"/>
        <v/>
      </c>
      <c r="AF1335" s="752" t="str">
        <f t="shared" si="378"/>
        <v/>
      </c>
    </row>
    <row r="1336" spans="2:32" x14ac:dyDescent="0.25">
      <c r="B1336" s="721"/>
      <c r="C1336" s="531" t="str">
        <f>IFERROR(VLOOKUP(B1336,'מצבת ורישום גנים'!B:D,3,0),"")</f>
        <v/>
      </c>
      <c r="D1336" s="721"/>
      <c r="E1336" s="723"/>
      <c r="F1336" s="723"/>
      <c r="G1336" s="723"/>
      <c r="H1336" s="723"/>
      <c r="I1336" s="992" t="str">
        <f t="shared" si="379"/>
        <v/>
      </c>
      <c r="J1336" s="723"/>
      <c r="K1336" s="724"/>
      <c r="L1336" s="723"/>
      <c r="M1336" s="306" t="str">
        <f t="shared" si="366"/>
        <v/>
      </c>
      <c r="N1336" s="32" t="str">
        <f t="shared" si="367"/>
        <v/>
      </c>
      <c r="P1336" s="307" t="str">
        <f t="shared" si="368"/>
        <v/>
      </c>
      <c r="Q1336" s="307" t="str">
        <f t="shared" si="362"/>
        <v/>
      </c>
      <c r="R1336" s="307" t="str">
        <f t="shared" si="369"/>
        <v/>
      </c>
      <c r="S1336" s="307" t="str">
        <f t="shared" si="370"/>
        <v/>
      </c>
      <c r="T1336" s="307" t="str">
        <f t="shared" si="371"/>
        <v/>
      </c>
      <c r="U1336" s="307" t="str">
        <f t="shared" si="363"/>
        <v/>
      </c>
      <c r="V1336" s="723"/>
      <c r="X1336" s="308" t="str">
        <f t="shared" si="372"/>
        <v/>
      </c>
      <c r="Y1336" s="309" t="str">
        <f t="shared" si="373"/>
        <v/>
      </c>
      <c r="Z1336" s="308" t="str">
        <f t="shared" si="364"/>
        <v/>
      </c>
      <c r="AA1336" s="308" t="b">
        <f t="shared" si="365"/>
        <v>1</v>
      </c>
      <c r="AB1336" s="308" t="str">
        <f t="shared" si="374"/>
        <v/>
      </c>
      <c r="AC1336" s="534" t="str">
        <f t="shared" si="375"/>
        <v/>
      </c>
      <c r="AD1336" s="752" t="str">
        <f t="shared" si="376"/>
        <v/>
      </c>
      <c r="AE1336" s="534" t="str">
        <f t="shared" si="377"/>
        <v/>
      </c>
      <c r="AF1336" s="752" t="str">
        <f t="shared" si="378"/>
        <v/>
      </c>
    </row>
    <row r="1337" spans="2:32" x14ac:dyDescent="0.25">
      <c r="B1337" s="721"/>
      <c r="C1337" s="531" t="str">
        <f>IFERROR(VLOOKUP(B1337,'מצבת ורישום גנים'!B:D,3,0),"")</f>
        <v/>
      </c>
      <c r="D1337" s="721"/>
      <c r="E1337" s="723"/>
      <c r="F1337" s="723"/>
      <c r="G1337" s="723"/>
      <c r="H1337" s="723"/>
      <c r="I1337" s="992" t="str">
        <f t="shared" si="379"/>
        <v/>
      </c>
      <c r="J1337" s="723"/>
      <c r="K1337" s="724"/>
      <c r="L1337" s="723"/>
      <c r="M1337" s="306" t="str">
        <f t="shared" si="366"/>
        <v/>
      </c>
      <c r="N1337" s="32" t="str">
        <f t="shared" si="367"/>
        <v/>
      </c>
      <c r="P1337" s="307" t="str">
        <f t="shared" si="368"/>
        <v/>
      </c>
      <c r="Q1337" s="307" t="str">
        <f t="shared" si="362"/>
        <v/>
      </c>
      <c r="R1337" s="307" t="str">
        <f t="shared" si="369"/>
        <v/>
      </c>
      <c r="S1337" s="307" t="str">
        <f t="shared" si="370"/>
        <v/>
      </c>
      <c r="T1337" s="307" t="str">
        <f t="shared" si="371"/>
        <v/>
      </c>
      <c r="U1337" s="307" t="str">
        <f t="shared" si="363"/>
        <v/>
      </c>
      <c r="V1337" s="723"/>
      <c r="X1337" s="308" t="str">
        <f t="shared" si="372"/>
        <v/>
      </c>
      <c r="Y1337" s="309" t="str">
        <f t="shared" si="373"/>
        <v/>
      </c>
      <c r="Z1337" s="308" t="str">
        <f t="shared" si="364"/>
        <v/>
      </c>
      <c r="AA1337" s="308" t="b">
        <f t="shared" si="365"/>
        <v>1</v>
      </c>
      <c r="AB1337" s="308" t="str">
        <f t="shared" si="374"/>
        <v/>
      </c>
      <c r="AC1337" s="534" t="str">
        <f t="shared" si="375"/>
        <v/>
      </c>
      <c r="AD1337" s="752" t="str">
        <f t="shared" si="376"/>
        <v/>
      </c>
      <c r="AE1337" s="534" t="str">
        <f t="shared" si="377"/>
        <v/>
      </c>
      <c r="AF1337" s="752" t="str">
        <f t="shared" si="378"/>
        <v/>
      </c>
    </row>
    <row r="1338" spans="2:32" x14ac:dyDescent="0.25">
      <c r="B1338" s="721"/>
      <c r="C1338" s="531" t="str">
        <f>IFERROR(VLOOKUP(B1338,'מצבת ורישום גנים'!B:D,3,0),"")</f>
        <v/>
      </c>
      <c r="D1338" s="721"/>
      <c r="E1338" s="723"/>
      <c r="F1338" s="723"/>
      <c r="G1338" s="723"/>
      <c r="H1338" s="723"/>
      <c r="I1338" s="992" t="str">
        <f t="shared" si="379"/>
        <v/>
      </c>
      <c r="J1338" s="723"/>
      <c r="K1338" s="724"/>
      <c r="L1338" s="723"/>
      <c r="M1338" s="306" t="str">
        <f t="shared" si="366"/>
        <v/>
      </c>
      <c r="N1338" s="32" t="str">
        <f t="shared" si="367"/>
        <v/>
      </c>
      <c r="P1338" s="307" t="str">
        <f t="shared" si="368"/>
        <v/>
      </c>
      <c r="Q1338" s="307" t="str">
        <f t="shared" si="362"/>
        <v/>
      </c>
      <c r="R1338" s="307" t="str">
        <f t="shared" si="369"/>
        <v/>
      </c>
      <c r="S1338" s="307" t="str">
        <f t="shared" si="370"/>
        <v/>
      </c>
      <c r="T1338" s="307" t="str">
        <f t="shared" si="371"/>
        <v/>
      </c>
      <c r="U1338" s="307" t="str">
        <f t="shared" si="363"/>
        <v/>
      </c>
      <c r="V1338" s="723"/>
      <c r="X1338" s="308" t="str">
        <f t="shared" si="372"/>
        <v/>
      </c>
      <c r="Y1338" s="309" t="str">
        <f t="shared" si="373"/>
        <v/>
      </c>
      <c r="Z1338" s="308" t="str">
        <f t="shared" si="364"/>
        <v/>
      </c>
      <c r="AA1338" s="308" t="b">
        <f t="shared" si="365"/>
        <v>1</v>
      </c>
      <c r="AB1338" s="308" t="str">
        <f t="shared" si="374"/>
        <v/>
      </c>
      <c r="AC1338" s="534" t="str">
        <f t="shared" si="375"/>
        <v/>
      </c>
      <c r="AD1338" s="752" t="str">
        <f t="shared" si="376"/>
        <v/>
      </c>
      <c r="AE1338" s="534" t="str">
        <f t="shared" si="377"/>
        <v/>
      </c>
      <c r="AF1338" s="752" t="str">
        <f t="shared" si="378"/>
        <v/>
      </c>
    </row>
    <row r="1339" spans="2:32" x14ac:dyDescent="0.25">
      <c r="B1339" s="721"/>
      <c r="C1339" s="531" t="str">
        <f>IFERROR(VLOOKUP(B1339,'מצבת ורישום גנים'!B:D,3,0),"")</f>
        <v/>
      </c>
      <c r="D1339" s="721"/>
      <c r="E1339" s="723"/>
      <c r="F1339" s="723"/>
      <c r="G1339" s="723"/>
      <c r="H1339" s="723"/>
      <c r="I1339" s="992" t="str">
        <f t="shared" si="379"/>
        <v/>
      </c>
      <c r="J1339" s="723"/>
      <c r="K1339" s="724"/>
      <c r="L1339" s="723"/>
      <c r="M1339" s="306" t="str">
        <f t="shared" si="366"/>
        <v/>
      </c>
      <c r="N1339" s="32" t="str">
        <f t="shared" si="367"/>
        <v/>
      </c>
      <c r="P1339" s="307" t="str">
        <f t="shared" si="368"/>
        <v/>
      </c>
      <c r="Q1339" s="307" t="str">
        <f t="shared" si="362"/>
        <v/>
      </c>
      <c r="R1339" s="307" t="str">
        <f t="shared" si="369"/>
        <v/>
      </c>
      <c r="S1339" s="307" t="str">
        <f t="shared" si="370"/>
        <v/>
      </c>
      <c r="T1339" s="307" t="str">
        <f t="shared" si="371"/>
        <v/>
      </c>
      <c r="U1339" s="307" t="str">
        <f t="shared" si="363"/>
        <v/>
      </c>
      <c r="V1339" s="723"/>
      <c r="X1339" s="308" t="str">
        <f t="shared" si="372"/>
        <v/>
      </c>
      <c r="Y1339" s="309" t="str">
        <f t="shared" si="373"/>
        <v/>
      </c>
      <c r="Z1339" s="308" t="str">
        <f t="shared" si="364"/>
        <v/>
      </c>
      <c r="AA1339" s="308" t="b">
        <f t="shared" si="365"/>
        <v>1</v>
      </c>
      <c r="AB1339" s="308" t="str">
        <f t="shared" si="374"/>
        <v/>
      </c>
      <c r="AC1339" s="534" t="str">
        <f t="shared" si="375"/>
        <v/>
      </c>
      <c r="AD1339" s="752" t="str">
        <f t="shared" si="376"/>
        <v/>
      </c>
      <c r="AE1339" s="534" t="str">
        <f t="shared" si="377"/>
        <v/>
      </c>
      <c r="AF1339" s="752" t="str">
        <f t="shared" si="378"/>
        <v/>
      </c>
    </row>
    <row r="1340" spans="2:32" x14ac:dyDescent="0.25">
      <c r="B1340" s="721"/>
      <c r="C1340" s="531" t="str">
        <f>IFERROR(VLOOKUP(B1340,'מצבת ורישום גנים'!B:D,3,0),"")</f>
        <v/>
      </c>
      <c r="D1340" s="721"/>
      <c r="E1340" s="723"/>
      <c r="F1340" s="723"/>
      <c r="G1340" s="723"/>
      <c r="H1340" s="723"/>
      <c r="I1340" s="992" t="str">
        <f t="shared" si="379"/>
        <v/>
      </c>
      <c r="J1340" s="723"/>
      <c r="K1340" s="724"/>
      <c r="L1340" s="723"/>
      <c r="M1340" s="306" t="str">
        <f t="shared" si="366"/>
        <v/>
      </c>
      <c r="N1340" s="32" t="str">
        <f t="shared" si="367"/>
        <v/>
      </c>
      <c r="P1340" s="307" t="str">
        <f t="shared" si="368"/>
        <v/>
      </c>
      <c r="Q1340" s="307" t="str">
        <f t="shared" si="362"/>
        <v/>
      </c>
      <c r="R1340" s="307" t="str">
        <f t="shared" si="369"/>
        <v/>
      </c>
      <c r="S1340" s="307" t="str">
        <f t="shared" si="370"/>
        <v/>
      </c>
      <c r="T1340" s="307" t="str">
        <f t="shared" si="371"/>
        <v/>
      </c>
      <c r="U1340" s="307" t="str">
        <f t="shared" si="363"/>
        <v/>
      </c>
      <c r="V1340" s="723"/>
      <c r="X1340" s="308" t="str">
        <f t="shared" si="372"/>
        <v/>
      </c>
      <c r="Y1340" s="309" t="str">
        <f t="shared" si="373"/>
        <v/>
      </c>
      <c r="Z1340" s="308" t="str">
        <f t="shared" si="364"/>
        <v/>
      </c>
      <c r="AA1340" s="308" t="b">
        <f t="shared" si="365"/>
        <v>1</v>
      </c>
      <c r="AB1340" s="308" t="str">
        <f t="shared" si="374"/>
        <v/>
      </c>
      <c r="AC1340" s="534" t="str">
        <f t="shared" si="375"/>
        <v/>
      </c>
      <c r="AD1340" s="752" t="str">
        <f t="shared" si="376"/>
        <v/>
      </c>
      <c r="AE1340" s="534" t="str">
        <f t="shared" si="377"/>
        <v/>
      </c>
      <c r="AF1340" s="752" t="str">
        <f t="shared" si="378"/>
        <v/>
      </c>
    </row>
    <row r="1341" spans="2:32" x14ac:dyDescent="0.25">
      <c r="B1341" s="721"/>
      <c r="C1341" s="531" t="str">
        <f>IFERROR(VLOOKUP(B1341,'מצבת ורישום גנים'!B:D,3,0),"")</f>
        <v/>
      </c>
      <c r="D1341" s="721"/>
      <c r="E1341" s="723"/>
      <c r="F1341" s="723"/>
      <c r="G1341" s="723"/>
      <c r="H1341" s="723"/>
      <c r="I1341" s="992" t="str">
        <f t="shared" si="379"/>
        <v/>
      </c>
      <c r="J1341" s="723"/>
      <c r="K1341" s="724"/>
      <c r="L1341" s="723"/>
      <c r="M1341" s="306" t="str">
        <f t="shared" si="366"/>
        <v/>
      </c>
      <c r="N1341" s="32" t="str">
        <f t="shared" si="367"/>
        <v/>
      </c>
      <c r="P1341" s="307" t="str">
        <f t="shared" si="368"/>
        <v/>
      </c>
      <c r="Q1341" s="307" t="str">
        <f t="shared" si="362"/>
        <v/>
      </c>
      <c r="R1341" s="307" t="str">
        <f t="shared" si="369"/>
        <v/>
      </c>
      <c r="S1341" s="307" t="str">
        <f t="shared" si="370"/>
        <v/>
      </c>
      <c r="T1341" s="307" t="str">
        <f t="shared" si="371"/>
        <v/>
      </c>
      <c r="U1341" s="307" t="str">
        <f t="shared" si="363"/>
        <v/>
      </c>
      <c r="V1341" s="723"/>
      <c r="X1341" s="308" t="str">
        <f t="shared" si="372"/>
        <v/>
      </c>
      <c r="Y1341" s="309" t="str">
        <f t="shared" si="373"/>
        <v/>
      </c>
      <c r="Z1341" s="308" t="str">
        <f t="shared" si="364"/>
        <v/>
      </c>
      <c r="AA1341" s="308" t="b">
        <f t="shared" si="365"/>
        <v>1</v>
      </c>
      <c r="AB1341" s="308" t="str">
        <f t="shared" si="374"/>
        <v/>
      </c>
      <c r="AC1341" s="534" t="str">
        <f t="shared" si="375"/>
        <v/>
      </c>
      <c r="AD1341" s="752" t="str">
        <f t="shared" si="376"/>
        <v/>
      </c>
      <c r="AE1341" s="534" t="str">
        <f t="shared" si="377"/>
        <v/>
      </c>
      <c r="AF1341" s="752" t="str">
        <f t="shared" si="378"/>
        <v/>
      </c>
    </row>
    <row r="1342" spans="2:32" x14ac:dyDescent="0.25">
      <c r="B1342" s="721"/>
      <c r="C1342" s="531" t="str">
        <f>IFERROR(VLOOKUP(B1342,'מצבת ורישום גנים'!B:D,3,0),"")</f>
        <v/>
      </c>
      <c r="D1342" s="721"/>
      <c r="E1342" s="723"/>
      <c r="F1342" s="723"/>
      <c r="G1342" s="723"/>
      <c r="H1342" s="723"/>
      <c r="I1342" s="992" t="str">
        <f t="shared" si="379"/>
        <v/>
      </c>
      <c r="J1342" s="723"/>
      <c r="K1342" s="724"/>
      <c r="L1342" s="723"/>
      <c r="M1342" s="306" t="str">
        <f t="shared" si="366"/>
        <v/>
      </c>
      <c r="N1342" s="32" t="str">
        <f t="shared" si="367"/>
        <v/>
      </c>
      <c r="P1342" s="307" t="str">
        <f t="shared" si="368"/>
        <v/>
      </c>
      <c r="Q1342" s="307" t="str">
        <f t="shared" si="362"/>
        <v/>
      </c>
      <c r="R1342" s="307" t="str">
        <f t="shared" si="369"/>
        <v/>
      </c>
      <c r="S1342" s="307" t="str">
        <f t="shared" si="370"/>
        <v/>
      </c>
      <c r="T1342" s="307" t="str">
        <f t="shared" si="371"/>
        <v/>
      </c>
      <c r="U1342" s="307" t="str">
        <f t="shared" si="363"/>
        <v/>
      </c>
      <c r="V1342" s="723"/>
      <c r="X1342" s="308" t="str">
        <f t="shared" si="372"/>
        <v/>
      </c>
      <c r="Y1342" s="309" t="str">
        <f t="shared" si="373"/>
        <v/>
      </c>
      <c r="Z1342" s="308" t="str">
        <f t="shared" si="364"/>
        <v/>
      </c>
      <c r="AA1342" s="308" t="b">
        <f t="shared" si="365"/>
        <v>1</v>
      </c>
      <c r="AB1342" s="308" t="str">
        <f t="shared" si="374"/>
        <v/>
      </c>
      <c r="AC1342" s="534" t="str">
        <f t="shared" si="375"/>
        <v/>
      </c>
      <c r="AD1342" s="752" t="str">
        <f t="shared" si="376"/>
        <v/>
      </c>
      <c r="AE1342" s="534" t="str">
        <f t="shared" si="377"/>
        <v/>
      </c>
      <c r="AF1342" s="752" t="str">
        <f t="shared" si="378"/>
        <v/>
      </c>
    </row>
    <row r="1343" spans="2:32" x14ac:dyDescent="0.25">
      <c r="B1343" s="721"/>
      <c r="C1343" s="531" t="str">
        <f>IFERROR(VLOOKUP(B1343,'מצבת ורישום גנים'!B:D,3,0),"")</f>
        <v/>
      </c>
      <c r="D1343" s="721"/>
      <c r="E1343" s="723"/>
      <c r="F1343" s="723"/>
      <c r="G1343" s="723"/>
      <c r="H1343" s="723"/>
      <c r="I1343" s="992" t="str">
        <f t="shared" si="379"/>
        <v/>
      </c>
      <c r="J1343" s="723"/>
      <c r="K1343" s="724"/>
      <c r="L1343" s="723"/>
      <c r="M1343" s="306" t="str">
        <f t="shared" si="366"/>
        <v/>
      </c>
      <c r="N1343" s="32" t="str">
        <f t="shared" si="367"/>
        <v/>
      </c>
      <c r="P1343" s="307" t="str">
        <f t="shared" si="368"/>
        <v/>
      </c>
      <c r="Q1343" s="307" t="str">
        <f t="shared" si="362"/>
        <v/>
      </c>
      <c r="R1343" s="307" t="str">
        <f t="shared" si="369"/>
        <v/>
      </c>
      <c r="S1343" s="307" t="str">
        <f t="shared" si="370"/>
        <v/>
      </c>
      <c r="T1343" s="307" t="str">
        <f t="shared" si="371"/>
        <v/>
      </c>
      <c r="U1343" s="307" t="str">
        <f t="shared" si="363"/>
        <v/>
      </c>
      <c r="V1343" s="723"/>
      <c r="X1343" s="308" t="str">
        <f t="shared" si="372"/>
        <v/>
      </c>
      <c r="Y1343" s="309" t="str">
        <f t="shared" si="373"/>
        <v/>
      </c>
      <c r="Z1343" s="308" t="str">
        <f t="shared" si="364"/>
        <v/>
      </c>
      <c r="AA1343" s="308" t="b">
        <f t="shared" si="365"/>
        <v>1</v>
      </c>
      <c r="AB1343" s="308" t="str">
        <f t="shared" si="374"/>
        <v/>
      </c>
      <c r="AC1343" s="534" t="str">
        <f t="shared" si="375"/>
        <v/>
      </c>
      <c r="AD1343" s="752" t="str">
        <f t="shared" si="376"/>
        <v/>
      </c>
      <c r="AE1343" s="534" t="str">
        <f t="shared" si="377"/>
        <v/>
      </c>
      <c r="AF1343" s="752" t="str">
        <f t="shared" si="378"/>
        <v/>
      </c>
    </row>
    <row r="1344" spans="2:32" x14ac:dyDescent="0.25">
      <c r="B1344" s="721"/>
      <c r="C1344" s="531" t="str">
        <f>IFERROR(VLOOKUP(B1344,'מצבת ורישום גנים'!B:D,3,0),"")</f>
        <v/>
      </c>
      <c r="D1344" s="721"/>
      <c r="E1344" s="723"/>
      <c r="F1344" s="723"/>
      <c r="G1344" s="723"/>
      <c r="H1344" s="723"/>
      <c r="I1344" s="992" t="str">
        <f t="shared" si="379"/>
        <v/>
      </c>
      <c r="J1344" s="723"/>
      <c r="K1344" s="724"/>
      <c r="L1344" s="723"/>
      <c r="M1344" s="306" t="str">
        <f t="shared" si="366"/>
        <v/>
      </c>
      <c r="N1344" s="32" t="str">
        <f t="shared" si="367"/>
        <v/>
      </c>
      <c r="P1344" s="307" t="str">
        <f t="shared" si="368"/>
        <v/>
      </c>
      <c r="Q1344" s="307" t="str">
        <f t="shared" si="362"/>
        <v/>
      </c>
      <c r="R1344" s="307" t="str">
        <f t="shared" si="369"/>
        <v/>
      </c>
      <c r="S1344" s="307" t="str">
        <f t="shared" si="370"/>
        <v/>
      </c>
      <c r="T1344" s="307" t="str">
        <f t="shared" si="371"/>
        <v/>
      </c>
      <c r="U1344" s="307" t="str">
        <f t="shared" si="363"/>
        <v/>
      </c>
      <c r="V1344" s="723"/>
      <c r="X1344" s="308" t="str">
        <f t="shared" si="372"/>
        <v/>
      </c>
      <c r="Y1344" s="309" t="str">
        <f t="shared" si="373"/>
        <v/>
      </c>
      <c r="Z1344" s="308" t="str">
        <f t="shared" si="364"/>
        <v/>
      </c>
      <c r="AA1344" s="308" t="b">
        <f t="shared" si="365"/>
        <v>1</v>
      </c>
      <c r="AB1344" s="308" t="str">
        <f t="shared" si="374"/>
        <v/>
      </c>
      <c r="AC1344" s="534" t="str">
        <f t="shared" si="375"/>
        <v/>
      </c>
      <c r="AD1344" s="752" t="str">
        <f t="shared" si="376"/>
        <v/>
      </c>
      <c r="AE1344" s="534" t="str">
        <f t="shared" si="377"/>
        <v/>
      </c>
      <c r="AF1344" s="752" t="str">
        <f t="shared" si="378"/>
        <v/>
      </c>
    </row>
    <row r="1345" spans="2:32" x14ac:dyDescent="0.25">
      <c r="B1345" s="721"/>
      <c r="C1345" s="531" t="str">
        <f>IFERROR(VLOOKUP(B1345,'מצבת ורישום גנים'!B:D,3,0),"")</f>
        <v/>
      </c>
      <c r="D1345" s="721"/>
      <c r="E1345" s="723"/>
      <c r="F1345" s="723"/>
      <c r="G1345" s="723"/>
      <c r="H1345" s="723"/>
      <c r="I1345" s="992" t="str">
        <f t="shared" si="379"/>
        <v/>
      </c>
      <c r="J1345" s="723"/>
      <c r="K1345" s="724"/>
      <c r="L1345" s="723"/>
      <c r="M1345" s="306" t="str">
        <f t="shared" si="366"/>
        <v/>
      </c>
      <c r="N1345" s="32" t="str">
        <f t="shared" si="367"/>
        <v/>
      </c>
      <c r="P1345" s="307" t="str">
        <f t="shared" si="368"/>
        <v/>
      </c>
      <c r="Q1345" s="307" t="str">
        <f t="shared" si="362"/>
        <v/>
      </c>
      <c r="R1345" s="307" t="str">
        <f t="shared" si="369"/>
        <v/>
      </c>
      <c r="S1345" s="307" t="str">
        <f t="shared" si="370"/>
        <v/>
      </c>
      <c r="T1345" s="307" t="str">
        <f t="shared" si="371"/>
        <v/>
      </c>
      <c r="U1345" s="307" t="str">
        <f t="shared" si="363"/>
        <v/>
      </c>
      <c r="V1345" s="723"/>
      <c r="X1345" s="308" t="str">
        <f t="shared" si="372"/>
        <v/>
      </c>
      <c r="Y1345" s="309" t="str">
        <f t="shared" si="373"/>
        <v/>
      </c>
      <c r="Z1345" s="308" t="str">
        <f t="shared" si="364"/>
        <v/>
      </c>
      <c r="AA1345" s="308" t="b">
        <f t="shared" si="365"/>
        <v>1</v>
      </c>
      <c r="AB1345" s="308" t="str">
        <f t="shared" si="374"/>
        <v/>
      </c>
      <c r="AC1345" s="534" t="str">
        <f t="shared" si="375"/>
        <v/>
      </c>
      <c r="AD1345" s="752" t="str">
        <f t="shared" si="376"/>
        <v/>
      </c>
      <c r="AE1345" s="534" t="str">
        <f t="shared" si="377"/>
        <v/>
      </c>
      <c r="AF1345" s="752" t="str">
        <f t="shared" si="378"/>
        <v/>
      </c>
    </row>
    <row r="1346" spans="2:32" x14ac:dyDescent="0.25">
      <c r="B1346" s="721"/>
      <c r="C1346" s="531" t="str">
        <f>IFERROR(VLOOKUP(B1346,'מצבת ורישום גנים'!B:D,3,0),"")</f>
        <v/>
      </c>
      <c r="D1346" s="721"/>
      <c r="E1346" s="723"/>
      <c r="F1346" s="723"/>
      <c r="G1346" s="723"/>
      <c r="H1346" s="723"/>
      <c r="I1346" s="992" t="str">
        <f t="shared" si="379"/>
        <v/>
      </c>
      <c r="J1346" s="723"/>
      <c r="K1346" s="724"/>
      <c r="L1346" s="723"/>
      <c r="M1346" s="306" t="str">
        <f t="shared" si="366"/>
        <v/>
      </c>
      <c r="N1346" s="32" t="str">
        <f t="shared" si="367"/>
        <v/>
      </c>
      <c r="P1346" s="307" t="str">
        <f t="shared" si="368"/>
        <v/>
      </c>
      <c r="Q1346" s="307" t="str">
        <f t="shared" si="362"/>
        <v/>
      </c>
      <c r="R1346" s="307" t="str">
        <f t="shared" si="369"/>
        <v/>
      </c>
      <c r="S1346" s="307" t="str">
        <f t="shared" si="370"/>
        <v/>
      </c>
      <c r="T1346" s="307" t="str">
        <f t="shared" si="371"/>
        <v/>
      </c>
      <c r="U1346" s="307" t="str">
        <f t="shared" si="363"/>
        <v/>
      </c>
      <c r="V1346" s="723"/>
      <c r="X1346" s="308" t="str">
        <f t="shared" si="372"/>
        <v/>
      </c>
      <c r="Y1346" s="309" t="str">
        <f t="shared" si="373"/>
        <v/>
      </c>
      <c r="Z1346" s="308" t="str">
        <f t="shared" si="364"/>
        <v/>
      </c>
      <c r="AA1346" s="308" t="b">
        <f t="shared" si="365"/>
        <v>1</v>
      </c>
      <c r="AB1346" s="308" t="str">
        <f t="shared" si="374"/>
        <v/>
      </c>
      <c r="AC1346" s="534" t="str">
        <f t="shared" si="375"/>
        <v/>
      </c>
      <c r="AD1346" s="752" t="str">
        <f t="shared" si="376"/>
        <v/>
      </c>
      <c r="AE1346" s="534" t="str">
        <f t="shared" si="377"/>
        <v/>
      </c>
      <c r="AF1346" s="752" t="str">
        <f t="shared" si="378"/>
        <v/>
      </c>
    </row>
    <row r="1347" spans="2:32" x14ac:dyDescent="0.25">
      <c r="B1347" s="721"/>
      <c r="C1347" s="531" t="str">
        <f>IFERROR(VLOOKUP(B1347,'מצבת ורישום גנים'!B:D,3,0),"")</f>
        <v/>
      </c>
      <c r="D1347" s="721"/>
      <c r="E1347" s="723"/>
      <c r="F1347" s="723"/>
      <c r="G1347" s="723"/>
      <c r="H1347" s="723"/>
      <c r="I1347" s="992" t="str">
        <f t="shared" si="379"/>
        <v/>
      </c>
      <c r="J1347" s="723"/>
      <c r="K1347" s="724"/>
      <c r="L1347" s="723"/>
      <c r="M1347" s="306" t="str">
        <f t="shared" si="366"/>
        <v/>
      </c>
      <c r="N1347" s="32" t="str">
        <f t="shared" si="367"/>
        <v/>
      </c>
      <c r="P1347" s="307" t="str">
        <f t="shared" si="368"/>
        <v/>
      </c>
      <c r="Q1347" s="307" t="str">
        <f t="shared" si="362"/>
        <v/>
      </c>
      <c r="R1347" s="307" t="str">
        <f t="shared" si="369"/>
        <v/>
      </c>
      <c r="S1347" s="307" t="str">
        <f t="shared" si="370"/>
        <v/>
      </c>
      <c r="T1347" s="307" t="str">
        <f t="shared" si="371"/>
        <v/>
      </c>
      <c r="U1347" s="307" t="str">
        <f t="shared" si="363"/>
        <v/>
      </c>
      <c r="V1347" s="723"/>
      <c r="X1347" s="308" t="str">
        <f t="shared" si="372"/>
        <v/>
      </c>
      <c r="Y1347" s="309" t="str">
        <f t="shared" si="373"/>
        <v/>
      </c>
      <c r="Z1347" s="308" t="str">
        <f t="shared" si="364"/>
        <v/>
      </c>
      <c r="AA1347" s="308" t="b">
        <f t="shared" si="365"/>
        <v>1</v>
      </c>
      <c r="AB1347" s="308" t="str">
        <f t="shared" si="374"/>
        <v/>
      </c>
      <c r="AC1347" s="534" t="str">
        <f t="shared" si="375"/>
        <v/>
      </c>
      <c r="AD1347" s="752" t="str">
        <f t="shared" si="376"/>
        <v/>
      </c>
      <c r="AE1347" s="534" t="str">
        <f t="shared" si="377"/>
        <v/>
      </c>
      <c r="AF1347" s="752" t="str">
        <f t="shared" si="378"/>
        <v/>
      </c>
    </row>
    <row r="1348" spans="2:32" x14ac:dyDescent="0.25">
      <c r="B1348" s="721"/>
      <c r="C1348" s="531" t="str">
        <f>IFERROR(VLOOKUP(B1348,'מצבת ורישום גנים'!B:D,3,0),"")</f>
        <v/>
      </c>
      <c r="D1348" s="721"/>
      <c r="E1348" s="723"/>
      <c r="F1348" s="723"/>
      <c r="G1348" s="723"/>
      <c r="H1348" s="723"/>
      <c r="I1348" s="992" t="str">
        <f t="shared" si="379"/>
        <v/>
      </c>
      <c r="J1348" s="723"/>
      <c r="K1348" s="724"/>
      <c r="L1348" s="723"/>
      <c r="M1348" s="306" t="str">
        <f t="shared" si="366"/>
        <v/>
      </c>
      <c r="N1348" s="32" t="str">
        <f t="shared" si="367"/>
        <v/>
      </c>
      <c r="P1348" s="307" t="str">
        <f t="shared" si="368"/>
        <v/>
      </c>
      <c r="Q1348" s="307" t="str">
        <f t="shared" si="362"/>
        <v/>
      </c>
      <c r="R1348" s="307" t="str">
        <f t="shared" si="369"/>
        <v/>
      </c>
      <c r="S1348" s="307" t="str">
        <f t="shared" si="370"/>
        <v/>
      </c>
      <c r="T1348" s="307" t="str">
        <f t="shared" si="371"/>
        <v/>
      </c>
      <c r="U1348" s="307" t="str">
        <f t="shared" si="363"/>
        <v/>
      </c>
      <c r="V1348" s="723"/>
      <c r="X1348" s="308" t="str">
        <f t="shared" si="372"/>
        <v/>
      </c>
      <c r="Y1348" s="309" t="str">
        <f t="shared" si="373"/>
        <v/>
      </c>
      <c r="Z1348" s="308" t="str">
        <f t="shared" si="364"/>
        <v/>
      </c>
      <c r="AA1348" s="308" t="b">
        <f t="shared" si="365"/>
        <v>1</v>
      </c>
      <c r="AB1348" s="308" t="str">
        <f t="shared" si="374"/>
        <v/>
      </c>
      <c r="AC1348" s="534" t="str">
        <f t="shared" si="375"/>
        <v/>
      </c>
      <c r="AD1348" s="752" t="str">
        <f t="shared" si="376"/>
        <v/>
      </c>
      <c r="AE1348" s="534" t="str">
        <f t="shared" si="377"/>
        <v/>
      </c>
      <c r="AF1348" s="752" t="str">
        <f t="shared" si="378"/>
        <v/>
      </c>
    </row>
    <row r="1349" spans="2:32" x14ac:dyDescent="0.25">
      <c r="B1349" s="721"/>
      <c r="C1349" s="531" t="str">
        <f>IFERROR(VLOOKUP(B1349,'מצבת ורישום גנים'!B:D,3,0),"")</f>
        <v/>
      </c>
      <c r="D1349" s="721"/>
      <c r="E1349" s="723"/>
      <c r="F1349" s="723"/>
      <c r="G1349" s="723"/>
      <c r="H1349" s="723"/>
      <c r="I1349" s="992" t="str">
        <f t="shared" si="379"/>
        <v/>
      </c>
      <c r="J1349" s="723"/>
      <c r="K1349" s="724"/>
      <c r="L1349" s="723"/>
      <c r="M1349" s="306" t="str">
        <f t="shared" si="366"/>
        <v/>
      </c>
      <c r="N1349" s="32" t="str">
        <f t="shared" si="367"/>
        <v/>
      </c>
      <c r="P1349" s="307" t="str">
        <f t="shared" si="368"/>
        <v/>
      </c>
      <c r="Q1349" s="307" t="str">
        <f t="shared" si="362"/>
        <v/>
      </c>
      <c r="R1349" s="307" t="str">
        <f t="shared" si="369"/>
        <v/>
      </c>
      <c r="S1349" s="307" t="str">
        <f t="shared" si="370"/>
        <v/>
      </c>
      <c r="T1349" s="307" t="str">
        <f t="shared" si="371"/>
        <v/>
      </c>
      <c r="U1349" s="307" t="str">
        <f t="shared" si="363"/>
        <v/>
      </c>
      <c r="V1349" s="723"/>
      <c r="X1349" s="308" t="str">
        <f t="shared" si="372"/>
        <v/>
      </c>
      <c r="Y1349" s="309" t="str">
        <f t="shared" si="373"/>
        <v/>
      </c>
      <c r="Z1349" s="308" t="str">
        <f t="shared" si="364"/>
        <v/>
      </c>
      <c r="AA1349" s="308" t="b">
        <f t="shared" si="365"/>
        <v>1</v>
      </c>
      <c r="AB1349" s="308" t="str">
        <f t="shared" si="374"/>
        <v/>
      </c>
      <c r="AC1349" s="534" t="str">
        <f t="shared" si="375"/>
        <v/>
      </c>
      <c r="AD1349" s="752" t="str">
        <f t="shared" si="376"/>
        <v/>
      </c>
      <c r="AE1349" s="534" t="str">
        <f t="shared" si="377"/>
        <v/>
      </c>
      <c r="AF1349" s="752" t="str">
        <f t="shared" si="378"/>
        <v/>
      </c>
    </row>
    <row r="1350" spans="2:32" x14ac:dyDescent="0.25">
      <c r="B1350" s="721"/>
      <c r="C1350" s="531" t="str">
        <f>IFERROR(VLOOKUP(B1350,'מצבת ורישום גנים'!B:D,3,0),"")</f>
        <v/>
      </c>
      <c r="D1350" s="721"/>
      <c r="E1350" s="723"/>
      <c r="F1350" s="723"/>
      <c r="G1350" s="723"/>
      <c r="H1350" s="723"/>
      <c r="I1350" s="992" t="str">
        <f t="shared" si="379"/>
        <v/>
      </c>
      <c r="J1350" s="723"/>
      <c r="K1350" s="724"/>
      <c r="L1350" s="723"/>
      <c r="M1350" s="306" t="str">
        <f t="shared" si="366"/>
        <v/>
      </c>
      <c r="N1350" s="32" t="str">
        <f t="shared" si="367"/>
        <v/>
      </c>
      <c r="P1350" s="307" t="str">
        <f t="shared" si="368"/>
        <v/>
      </c>
      <c r="Q1350" s="307" t="str">
        <f t="shared" si="362"/>
        <v/>
      </c>
      <c r="R1350" s="307" t="str">
        <f t="shared" si="369"/>
        <v/>
      </c>
      <c r="S1350" s="307" t="str">
        <f t="shared" si="370"/>
        <v/>
      </c>
      <c r="T1350" s="307" t="str">
        <f t="shared" si="371"/>
        <v/>
      </c>
      <c r="U1350" s="307" t="str">
        <f t="shared" si="363"/>
        <v/>
      </c>
      <c r="V1350" s="723"/>
      <c r="X1350" s="308" t="str">
        <f t="shared" si="372"/>
        <v/>
      </c>
      <c r="Y1350" s="309" t="str">
        <f t="shared" si="373"/>
        <v/>
      </c>
      <c r="Z1350" s="308" t="str">
        <f t="shared" si="364"/>
        <v/>
      </c>
      <c r="AA1350" s="308" t="b">
        <f t="shared" si="365"/>
        <v>1</v>
      </c>
      <c r="AB1350" s="308" t="str">
        <f t="shared" si="374"/>
        <v/>
      </c>
      <c r="AC1350" s="534" t="str">
        <f t="shared" si="375"/>
        <v/>
      </c>
      <c r="AD1350" s="752" t="str">
        <f t="shared" si="376"/>
        <v/>
      </c>
      <c r="AE1350" s="534" t="str">
        <f t="shared" si="377"/>
        <v/>
      </c>
      <c r="AF1350" s="752" t="str">
        <f t="shared" si="378"/>
        <v/>
      </c>
    </row>
    <row r="1351" spans="2:32" x14ac:dyDescent="0.25">
      <c r="B1351" s="721"/>
      <c r="C1351" s="531" t="str">
        <f>IFERROR(VLOOKUP(B1351,'מצבת ורישום גנים'!B:D,3,0),"")</f>
        <v/>
      </c>
      <c r="D1351" s="721"/>
      <c r="E1351" s="723"/>
      <c r="F1351" s="723"/>
      <c r="G1351" s="723"/>
      <c r="H1351" s="723"/>
      <c r="I1351" s="992" t="str">
        <f t="shared" si="379"/>
        <v/>
      </c>
      <c r="J1351" s="723"/>
      <c r="K1351" s="724"/>
      <c r="L1351" s="723"/>
      <c r="M1351" s="306" t="str">
        <f t="shared" si="366"/>
        <v/>
      </c>
      <c r="N1351" s="32" t="str">
        <f t="shared" si="367"/>
        <v/>
      </c>
      <c r="P1351" s="307" t="str">
        <f t="shared" si="368"/>
        <v/>
      </c>
      <c r="Q1351" s="307" t="str">
        <f t="shared" si="362"/>
        <v/>
      </c>
      <c r="R1351" s="307" t="str">
        <f t="shared" si="369"/>
        <v/>
      </c>
      <c r="S1351" s="307" t="str">
        <f t="shared" si="370"/>
        <v/>
      </c>
      <c r="T1351" s="307" t="str">
        <f t="shared" si="371"/>
        <v/>
      </c>
      <c r="U1351" s="307" t="str">
        <f t="shared" si="363"/>
        <v/>
      </c>
      <c r="V1351" s="723"/>
      <c r="X1351" s="308" t="str">
        <f t="shared" si="372"/>
        <v/>
      </c>
      <c r="Y1351" s="309" t="str">
        <f t="shared" si="373"/>
        <v/>
      </c>
      <c r="Z1351" s="308" t="str">
        <f t="shared" si="364"/>
        <v/>
      </c>
      <c r="AA1351" s="308" t="b">
        <f t="shared" si="365"/>
        <v>1</v>
      </c>
      <c r="AB1351" s="308" t="str">
        <f t="shared" si="374"/>
        <v/>
      </c>
      <c r="AC1351" s="534" t="str">
        <f t="shared" si="375"/>
        <v/>
      </c>
      <c r="AD1351" s="752" t="str">
        <f t="shared" si="376"/>
        <v/>
      </c>
      <c r="AE1351" s="534" t="str">
        <f t="shared" si="377"/>
        <v/>
      </c>
      <c r="AF1351" s="752" t="str">
        <f t="shared" si="378"/>
        <v/>
      </c>
    </row>
    <row r="1352" spans="2:32" x14ac:dyDescent="0.25">
      <c r="B1352" s="721"/>
      <c r="C1352" s="531" t="str">
        <f>IFERROR(VLOOKUP(B1352,'מצבת ורישום גנים'!B:D,3,0),"")</f>
        <v/>
      </c>
      <c r="D1352" s="721"/>
      <c r="E1352" s="723"/>
      <c r="F1352" s="723"/>
      <c r="G1352" s="723"/>
      <c r="H1352" s="723"/>
      <c r="I1352" s="992" t="str">
        <f t="shared" si="379"/>
        <v/>
      </c>
      <c r="J1352" s="723"/>
      <c r="K1352" s="724"/>
      <c r="L1352" s="723"/>
      <c r="M1352" s="306" t="str">
        <f t="shared" si="366"/>
        <v/>
      </c>
      <c r="N1352" s="32" t="str">
        <f t="shared" si="367"/>
        <v/>
      </c>
      <c r="P1352" s="307" t="str">
        <f t="shared" si="368"/>
        <v/>
      </c>
      <c r="Q1352" s="307" t="str">
        <f t="shared" si="362"/>
        <v/>
      </c>
      <c r="R1352" s="307" t="str">
        <f t="shared" si="369"/>
        <v/>
      </c>
      <c r="S1352" s="307" t="str">
        <f t="shared" si="370"/>
        <v/>
      </c>
      <c r="T1352" s="307" t="str">
        <f t="shared" si="371"/>
        <v/>
      </c>
      <c r="U1352" s="307" t="str">
        <f t="shared" si="363"/>
        <v/>
      </c>
      <c r="V1352" s="723"/>
      <c r="X1352" s="308" t="str">
        <f t="shared" si="372"/>
        <v/>
      </c>
      <c r="Y1352" s="309" t="str">
        <f t="shared" si="373"/>
        <v/>
      </c>
      <c r="Z1352" s="308" t="str">
        <f t="shared" si="364"/>
        <v/>
      </c>
      <c r="AA1352" s="308" t="b">
        <f t="shared" si="365"/>
        <v>1</v>
      </c>
      <c r="AB1352" s="308" t="str">
        <f t="shared" si="374"/>
        <v/>
      </c>
      <c r="AC1352" s="534" t="str">
        <f t="shared" si="375"/>
        <v/>
      </c>
      <c r="AD1352" s="752" t="str">
        <f t="shared" si="376"/>
        <v/>
      </c>
      <c r="AE1352" s="534" t="str">
        <f t="shared" si="377"/>
        <v/>
      </c>
      <c r="AF1352" s="752" t="str">
        <f t="shared" si="378"/>
        <v/>
      </c>
    </row>
    <row r="1353" spans="2:32" x14ac:dyDescent="0.25">
      <c r="B1353" s="721"/>
      <c r="C1353" s="531" t="str">
        <f>IFERROR(VLOOKUP(B1353,'מצבת ורישום גנים'!B:D,3,0),"")</f>
        <v/>
      </c>
      <c r="D1353" s="721"/>
      <c r="E1353" s="723"/>
      <c r="F1353" s="723"/>
      <c r="G1353" s="723"/>
      <c r="H1353" s="723"/>
      <c r="I1353" s="992" t="str">
        <f t="shared" si="379"/>
        <v/>
      </c>
      <c r="J1353" s="723"/>
      <c r="K1353" s="724"/>
      <c r="L1353" s="723"/>
      <c r="M1353" s="306" t="str">
        <f t="shared" si="366"/>
        <v/>
      </c>
      <c r="N1353" s="32" t="str">
        <f t="shared" si="367"/>
        <v/>
      </c>
      <c r="P1353" s="307" t="str">
        <f t="shared" si="368"/>
        <v/>
      </c>
      <c r="Q1353" s="307" t="str">
        <f t="shared" si="362"/>
        <v/>
      </c>
      <c r="R1353" s="307" t="str">
        <f t="shared" si="369"/>
        <v/>
      </c>
      <c r="S1353" s="307" t="str">
        <f t="shared" si="370"/>
        <v/>
      </c>
      <c r="T1353" s="307" t="str">
        <f t="shared" si="371"/>
        <v/>
      </c>
      <c r="U1353" s="307" t="str">
        <f t="shared" si="363"/>
        <v/>
      </c>
      <c r="V1353" s="723"/>
      <c r="X1353" s="308" t="str">
        <f t="shared" si="372"/>
        <v/>
      </c>
      <c r="Y1353" s="309" t="str">
        <f t="shared" si="373"/>
        <v/>
      </c>
      <c r="Z1353" s="308" t="str">
        <f t="shared" si="364"/>
        <v/>
      </c>
      <c r="AA1353" s="308" t="b">
        <f t="shared" si="365"/>
        <v>1</v>
      </c>
      <c r="AB1353" s="308" t="str">
        <f t="shared" si="374"/>
        <v/>
      </c>
      <c r="AC1353" s="534" t="str">
        <f t="shared" si="375"/>
        <v/>
      </c>
      <c r="AD1353" s="752" t="str">
        <f t="shared" si="376"/>
        <v/>
      </c>
      <c r="AE1353" s="534" t="str">
        <f t="shared" si="377"/>
        <v/>
      </c>
      <c r="AF1353" s="752" t="str">
        <f t="shared" si="378"/>
        <v/>
      </c>
    </row>
    <row r="1354" spans="2:32" x14ac:dyDescent="0.25">
      <c r="B1354" s="721"/>
      <c r="C1354" s="531" t="str">
        <f>IFERROR(VLOOKUP(B1354,'מצבת ורישום גנים'!B:D,3,0),"")</f>
        <v/>
      </c>
      <c r="D1354" s="721"/>
      <c r="E1354" s="723"/>
      <c r="F1354" s="723"/>
      <c r="G1354" s="723"/>
      <c r="H1354" s="723"/>
      <c r="I1354" s="992" t="str">
        <f t="shared" si="379"/>
        <v/>
      </c>
      <c r="J1354" s="723"/>
      <c r="K1354" s="724"/>
      <c r="L1354" s="723"/>
      <c r="M1354" s="306" t="str">
        <f t="shared" si="366"/>
        <v/>
      </c>
      <c r="N1354" s="32" t="str">
        <f t="shared" si="367"/>
        <v/>
      </c>
      <c r="P1354" s="307" t="str">
        <f t="shared" si="368"/>
        <v/>
      </c>
      <c r="Q1354" s="307" t="str">
        <f t="shared" si="362"/>
        <v/>
      </c>
      <c r="R1354" s="307" t="str">
        <f t="shared" si="369"/>
        <v/>
      </c>
      <c r="S1354" s="307" t="str">
        <f t="shared" si="370"/>
        <v/>
      </c>
      <c r="T1354" s="307" t="str">
        <f t="shared" si="371"/>
        <v/>
      </c>
      <c r="U1354" s="307" t="str">
        <f t="shared" si="363"/>
        <v/>
      </c>
      <c r="V1354" s="723"/>
      <c r="X1354" s="308" t="str">
        <f t="shared" si="372"/>
        <v/>
      </c>
      <c r="Y1354" s="309" t="str">
        <f t="shared" si="373"/>
        <v/>
      </c>
      <c r="Z1354" s="308" t="str">
        <f t="shared" si="364"/>
        <v/>
      </c>
      <c r="AA1354" s="308" t="b">
        <f t="shared" si="365"/>
        <v>1</v>
      </c>
      <c r="AB1354" s="308" t="str">
        <f t="shared" si="374"/>
        <v/>
      </c>
      <c r="AC1354" s="534" t="str">
        <f t="shared" si="375"/>
        <v/>
      </c>
      <c r="AD1354" s="752" t="str">
        <f t="shared" si="376"/>
        <v/>
      </c>
      <c r="AE1354" s="534" t="str">
        <f t="shared" si="377"/>
        <v/>
      </c>
      <c r="AF1354" s="752" t="str">
        <f t="shared" si="378"/>
        <v/>
      </c>
    </row>
    <row r="1355" spans="2:32" x14ac:dyDescent="0.25">
      <c r="B1355" s="721"/>
      <c r="C1355" s="531" t="str">
        <f>IFERROR(VLOOKUP(B1355,'מצבת ורישום גנים'!B:D,3,0),"")</f>
        <v/>
      </c>
      <c r="D1355" s="721"/>
      <c r="E1355" s="723"/>
      <c r="F1355" s="723"/>
      <c r="G1355" s="723"/>
      <c r="H1355" s="723"/>
      <c r="I1355" s="992" t="str">
        <f t="shared" si="379"/>
        <v/>
      </c>
      <c r="J1355" s="723"/>
      <c r="K1355" s="724"/>
      <c r="L1355" s="723"/>
      <c r="M1355" s="306" t="str">
        <f t="shared" si="366"/>
        <v/>
      </c>
      <c r="N1355" s="32" t="str">
        <f t="shared" si="367"/>
        <v/>
      </c>
      <c r="P1355" s="307" t="str">
        <f t="shared" si="368"/>
        <v/>
      </c>
      <c r="Q1355" s="307" t="str">
        <f t="shared" si="362"/>
        <v/>
      </c>
      <c r="R1355" s="307" t="str">
        <f t="shared" si="369"/>
        <v/>
      </c>
      <c r="S1355" s="307" t="str">
        <f t="shared" si="370"/>
        <v/>
      </c>
      <c r="T1355" s="307" t="str">
        <f t="shared" si="371"/>
        <v/>
      </c>
      <c r="U1355" s="307" t="str">
        <f t="shared" si="363"/>
        <v/>
      </c>
      <c r="V1355" s="723"/>
      <c r="X1355" s="308" t="str">
        <f t="shared" si="372"/>
        <v/>
      </c>
      <c r="Y1355" s="309" t="str">
        <f t="shared" si="373"/>
        <v/>
      </c>
      <c r="Z1355" s="308" t="str">
        <f t="shared" si="364"/>
        <v/>
      </c>
      <c r="AA1355" s="308" t="b">
        <f t="shared" si="365"/>
        <v>1</v>
      </c>
      <c r="AB1355" s="308" t="str">
        <f t="shared" si="374"/>
        <v/>
      </c>
      <c r="AC1355" s="534" t="str">
        <f t="shared" si="375"/>
        <v/>
      </c>
      <c r="AD1355" s="752" t="str">
        <f t="shared" si="376"/>
        <v/>
      </c>
      <c r="AE1355" s="534" t="str">
        <f t="shared" si="377"/>
        <v/>
      </c>
      <c r="AF1355" s="752" t="str">
        <f t="shared" si="378"/>
        <v/>
      </c>
    </row>
    <row r="1356" spans="2:32" x14ac:dyDescent="0.25">
      <c r="B1356" s="721"/>
      <c r="C1356" s="531" t="str">
        <f>IFERROR(VLOOKUP(B1356,'מצבת ורישום גנים'!B:D,3,0),"")</f>
        <v/>
      </c>
      <c r="D1356" s="721"/>
      <c r="E1356" s="723"/>
      <c r="F1356" s="723"/>
      <c r="G1356" s="723"/>
      <c r="H1356" s="723"/>
      <c r="I1356" s="992" t="str">
        <f t="shared" si="379"/>
        <v/>
      </c>
      <c r="J1356" s="723"/>
      <c r="K1356" s="724"/>
      <c r="L1356" s="723"/>
      <c r="M1356" s="306" t="str">
        <f t="shared" si="366"/>
        <v/>
      </c>
      <c r="N1356" s="32" t="str">
        <f t="shared" si="367"/>
        <v/>
      </c>
      <c r="P1356" s="307" t="str">
        <f t="shared" si="368"/>
        <v/>
      </c>
      <c r="Q1356" s="307" t="str">
        <f t="shared" si="362"/>
        <v/>
      </c>
      <c r="R1356" s="307" t="str">
        <f t="shared" si="369"/>
        <v/>
      </c>
      <c r="S1356" s="307" t="str">
        <f t="shared" si="370"/>
        <v/>
      </c>
      <c r="T1356" s="307" t="str">
        <f t="shared" si="371"/>
        <v/>
      </c>
      <c r="U1356" s="307" t="str">
        <f t="shared" si="363"/>
        <v/>
      </c>
      <c r="V1356" s="723"/>
      <c r="X1356" s="308" t="str">
        <f t="shared" si="372"/>
        <v/>
      </c>
      <c r="Y1356" s="309" t="str">
        <f t="shared" si="373"/>
        <v/>
      </c>
      <c r="Z1356" s="308" t="str">
        <f t="shared" si="364"/>
        <v/>
      </c>
      <c r="AA1356" s="308" t="b">
        <f t="shared" si="365"/>
        <v>1</v>
      </c>
      <c r="AB1356" s="308" t="str">
        <f t="shared" si="374"/>
        <v/>
      </c>
      <c r="AC1356" s="534" t="str">
        <f t="shared" si="375"/>
        <v/>
      </c>
      <c r="AD1356" s="752" t="str">
        <f t="shared" si="376"/>
        <v/>
      </c>
      <c r="AE1356" s="534" t="str">
        <f t="shared" si="377"/>
        <v/>
      </c>
      <c r="AF1356" s="752" t="str">
        <f t="shared" si="378"/>
        <v/>
      </c>
    </row>
    <row r="1357" spans="2:32" x14ac:dyDescent="0.25">
      <c r="B1357" s="721"/>
      <c r="C1357" s="531" t="str">
        <f>IFERROR(VLOOKUP(B1357,'מצבת ורישום גנים'!B:D,3,0),"")</f>
        <v/>
      </c>
      <c r="D1357" s="721"/>
      <c r="E1357" s="723"/>
      <c r="F1357" s="723"/>
      <c r="G1357" s="723"/>
      <c r="H1357" s="723"/>
      <c r="I1357" s="992" t="str">
        <f t="shared" si="379"/>
        <v/>
      </c>
      <c r="J1357" s="723"/>
      <c r="K1357" s="724"/>
      <c r="L1357" s="723"/>
      <c r="M1357" s="306" t="str">
        <f t="shared" si="366"/>
        <v/>
      </c>
      <c r="N1357" s="32" t="str">
        <f t="shared" si="367"/>
        <v/>
      </c>
      <c r="P1357" s="307" t="str">
        <f t="shared" si="368"/>
        <v/>
      </c>
      <c r="Q1357" s="307" t="str">
        <f t="shared" si="362"/>
        <v/>
      </c>
      <c r="R1357" s="307" t="str">
        <f t="shared" si="369"/>
        <v/>
      </c>
      <c r="S1357" s="307" t="str">
        <f t="shared" si="370"/>
        <v/>
      </c>
      <c r="T1357" s="307" t="str">
        <f t="shared" si="371"/>
        <v/>
      </c>
      <c r="U1357" s="307" t="str">
        <f t="shared" si="363"/>
        <v/>
      </c>
      <c r="V1357" s="723"/>
      <c r="X1357" s="308" t="str">
        <f t="shared" si="372"/>
        <v/>
      </c>
      <c r="Y1357" s="309" t="str">
        <f t="shared" si="373"/>
        <v/>
      </c>
      <c r="Z1357" s="308" t="str">
        <f t="shared" si="364"/>
        <v/>
      </c>
      <c r="AA1357" s="308" t="b">
        <f t="shared" si="365"/>
        <v>1</v>
      </c>
      <c r="AB1357" s="308" t="str">
        <f t="shared" si="374"/>
        <v/>
      </c>
      <c r="AC1357" s="534" t="str">
        <f t="shared" si="375"/>
        <v/>
      </c>
      <c r="AD1357" s="752" t="str">
        <f t="shared" si="376"/>
        <v/>
      </c>
      <c r="AE1357" s="534" t="str">
        <f t="shared" si="377"/>
        <v/>
      </c>
      <c r="AF1357" s="752" t="str">
        <f t="shared" si="378"/>
        <v/>
      </c>
    </row>
    <row r="1358" spans="2:32" x14ac:dyDescent="0.25">
      <c r="B1358" s="721"/>
      <c r="C1358" s="531" t="str">
        <f>IFERROR(VLOOKUP(B1358,'מצבת ורישום גנים'!B:D,3,0),"")</f>
        <v/>
      </c>
      <c r="D1358" s="721"/>
      <c r="E1358" s="723"/>
      <c r="F1358" s="723"/>
      <c r="G1358" s="723"/>
      <c r="H1358" s="723"/>
      <c r="I1358" s="992" t="str">
        <f t="shared" si="379"/>
        <v/>
      </c>
      <c r="J1358" s="723"/>
      <c r="K1358" s="724"/>
      <c r="L1358" s="723"/>
      <c r="M1358" s="306" t="str">
        <f t="shared" si="366"/>
        <v/>
      </c>
      <c r="N1358" s="32" t="str">
        <f t="shared" si="367"/>
        <v/>
      </c>
      <c r="P1358" s="307" t="str">
        <f t="shared" si="368"/>
        <v/>
      </c>
      <c r="Q1358" s="307" t="str">
        <f t="shared" si="362"/>
        <v/>
      </c>
      <c r="R1358" s="307" t="str">
        <f t="shared" si="369"/>
        <v/>
      </c>
      <c r="S1358" s="307" t="str">
        <f t="shared" si="370"/>
        <v/>
      </c>
      <c r="T1358" s="307" t="str">
        <f t="shared" si="371"/>
        <v/>
      </c>
      <c r="U1358" s="307" t="str">
        <f t="shared" si="363"/>
        <v/>
      </c>
      <c r="V1358" s="723"/>
      <c r="X1358" s="308" t="str">
        <f t="shared" si="372"/>
        <v/>
      </c>
      <c r="Y1358" s="309" t="str">
        <f t="shared" si="373"/>
        <v/>
      </c>
      <c r="Z1358" s="308" t="str">
        <f t="shared" si="364"/>
        <v/>
      </c>
      <c r="AA1358" s="308" t="b">
        <f t="shared" si="365"/>
        <v>1</v>
      </c>
      <c r="AB1358" s="308" t="str">
        <f t="shared" si="374"/>
        <v/>
      </c>
      <c r="AC1358" s="534" t="str">
        <f t="shared" si="375"/>
        <v/>
      </c>
      <c r="AD1358" s="752" t="str">
        <f t="shared" si="376"/>
        <v/>
      </c>
      <c r="AE1358" s="534" t="str">
        <f t="shared" si="377"/>
        <v/>
      </c>
      <c r="AF1358" s="752" t="str">
        <f t="shared" si="378"/>
        <v/>
      </c>
    </row>
    <row r="1359" spans="2:32" x14ac:dyDescent="0.25">
      <c r="B1359" s="721"/>
      <c r="C1359" s="531" t="str">
        <f>IFERROR(VLOOKUP(B1359,'מצבת ורישום גנים'!B:D,3,0),"")</f>
        <v/>
      </c>
      <c r="D1359" s="721"/>
      <c r="E1359" s="723"/>
      <c r="F1359" s="723"/>
      <c r="G1359" s="723"/>
      <c r="H1359" s="723"/>
      <c r="I1359" s="992" t="str">
        <f t="shared" si="379"/>
        <v/>
      </c>
      <c r="J1359" s="723"/>
      <c r="K1359" s="724"/>
      <c r="L1359" s="723"/>
      <c r="M1359" s="306" t="str">
        <f t="shared" si="366"/>
        <v/>
      </c>
      <c r="N1359" s="32" t="str">
        <f t="shared" si="367"/>
        <v/>
      </c>
      <c r="P1359" s="307" t="str">
        <f t="shared" si="368"/>
        <v/>
      </c>
      <c r="Q1359" s="307" t="str">
        <f t="shared" si="362"/>
        <v/>
      </c>
      <c r="R1359" s="307" t="str">
        <f t="shared" si="369"/>
        <v/>
      </c>
      <c r="S1359" s="307" t="str">
        <f t="shared" si="370"/>
        <v/>
      </c>
      <c r="T1359" s="307" t="str">
        <f t="shared" si="371"/>
        <v/>
      </c>
      <c r="U1359" s="307" t="str">
        <f t="shared" si="363"/>
        <v/>
      </c>
      <c r="V1359" s="723"/>
      <c r="X1359" s="308" t="str">
        <f t="shared" si="372"/>
        <v/>
      </c>
      <c r="Y1359" s="309" t="str">
        <f t="shared" si="373"/>
        <v/>
      </c>
      <c r="Z1359" s="308" t="str">
        <f t="shared" si="364"/>
        <v/>
      </c>
      <c r="AA1359" s="308" t="b">
        <f t="shared" si="365"/>
        <v>1</v>
      </c>
      <c r="AB1359" s="308" t="str">
        <f t="shared" si="374"/>
        <v/>
      </c>
      <c r="AC1359" s="534" t="str">
        <f t="shared" si="375"/>
        <v/>
      </c>
      <c r="AD1359" s="752" t="str">
        <f t="shared" si="376"/>
        <v/>
      </c>
      <c r="AE1359" s="534" t="str">
        <f t="shared" si="377"/>
        <v/>
      </c>
      <c r="AF1359" s="752" t="str">
        <f t="shared" si="378"/>
        <v/>
      </c>
    </row>
    <row r="1360" spans="2:32" x14ac:dyDescent="0.25">
      <c r="B1360" s="721"/>
      <c r="C1360" s="531" t="str">
        <f>IFERROR(VLOOKUP(B1360,'מצבת ורישום גנים'!B:D,3,0),"")</f>
        <v/>
      </c>
      <c r="D1360" s="721"/>
      <c r="E1360" s="723"/>
      <c r="F1360" s="723"/>
      <c r="G1360" s="723"/>
      <c r="H1360" s="723"/>
      <c r="I1360" s="992" t="str">
        <f t="shared" si="379"/>
        <v/>
      </c>
      <c r="J1360" s="723"/>
      <c r="K1360" s="724"/>
      <c r="L1360" s="723"/>
      <c r="M1360" s="306" t="str">
        <f t="shared" si="366"/>
        <v/>
      </c>
      <c r="N1360" s="32" t="str">
        <f t="shared" si="367"/>
        <v/>
      </c>
      <c r="P1360" s="307" t="str">
        <f t="shared" si="368"/>
        <v/>
      </c>
      <c r="Q1360" s="307" t="str">
        <f t="shared" ref="Q1360:Q1423" si="380">IF(J1360="","",IFERROR(IF(OR(H1360="גננת",H1360="מורה",H1360="רכז",H1360="רכזת גן",H1360="רכז גן",H1360="רכז בית ספר",H1360="רכזת בית ספר"),IF(J1360&gt;=75,"תקין","לא תקין"),IF(H1360="סייעת ממשיכה",IF(J1360&gt;=30,"תקין","לא תקין"),IF(H1360="סייעת רפואית/אישית",IF(J1360&gt;=12.5,"תקין","לא תקין"),IF(H1360="סייעת חדשה",IF(J1360&gt;=37,"תקין","לא תקין"),IF(OR(H1360&lt;&gt;"מורה",H1360&lt;&gt;"גננת",H1360&lt;&gt;"סייעת"),IF(J1360&gt;=30.61,"תקין","לא תקין"),"לא תקין"))))),""))</f>
        <v/>
      </c>
      <c r="R1360" s="307" t="str">
        <f t="shared" si="369"/>
        <v/>
      </c>
      <c r="S1360" s="307" t="str">
        <f t="shared" si="370"/>
        <v/>
      </c>
      <c r="T1360" s="307" t="str">
        <f t="shared" si="371"/>
        <v/>
      </c>
      <c r="U1360" s="307" t="str">
        <f t="shared" ref="U1360:U1423" si="381">IF(D1360="","",IF(Z1360&gt;1,IF(SUMIF(D:D,D1360,L:L)&gt;90,"לא תקין","תקין"),"תקין"))</f>
        <v/>
      </c>
      <c r="V1360" s="723"/>
      <c r="X1360" s="308" t="str">
        <f t="shared" si="372"/>
        <v/>
      </c>
      <c r="Y1360" s="309" t="str">
        <f t="shared" si="373"/>
        <v/>
      </c>
      <c r="Z1360" s="308" t="str">
        <f t="shared" ref="Z1360:Z1423" si="382">IF(D1360="","",COUNTIF(D:D,D1360))</f>
        <v/>
      </c>
      <c r="AA1360" s="308" t="b">
        <f t="shared" ref="AA1360:AA1423" si="383">MOD(MID(REPT(0,9-LEN(D1360))&amp;D1360,1,1)+MID("0246813579",MID(REPT(0,9-LEN(D1360))&amp;D1360,2,1)+1,1)+MID(REPT(0,9-LEN(D1360))&amp;D1360,3,1)+MID("0246813579",MID(REPT(0,9-LEN(D1360))&amp;D1360,4,1)+1,1)+MID(REPT(0,9-LEN(D1360))&amp;D1360,5,1)+MID("0246813579",MID(REPT(0,9-LEN(D1360))&amp;D1360,6,1)+1,1)+MID(REPT(0,9-LEN(D1360))&amp;D1360,7,1)+MID("0246813579",MID(REPT(0,9-LEN(D1360))&amp;D1360,8,1)+1,1)+MID(REPT(0,9-LEN(D1360))&amp;D1360,9,1),10)=0</f>
        <v>1</v>
      </c>
      <c r="AB1360" s="308" t="str">
        <f t="shared" si="374"/>
        <v/>
      </c>
      <c r="AC1360" s="534" t="str">
        <f t="shared" si="375"/>
        <v/>
      </c>
      <c r="AD1360" s="752" t="str">
        <f t="shared" si="376"/>
        <v/>
      </c>
      <c r="AE1360" s="534" t="str">
        <f t="shared" si="377"/>
        <v/>
      </c>
      <c r="AF1360" s="752" t="str">
        <f t="shared" si="378"/>
        <v/>
      </c>
    </row>
    <row r="1361" spans="2:32" x14ac:dyDescent="0.25">
      <c r="B1361" s="721"/>
      <c r="C1361" s="531" t="str">
        <f>IFERROR(VLOOKUP(B1361,'מצבת ורישום גנים'!B:D,3,0),"")</f>
        <v/>
      </c>
      <c r="D1361" s="721"/>
      <c r="E1361" s="723"/>
      <c r="F1361" s="723"/>
      <c r="G1361" s="723"/>
      <c r="H1361" s="723"/>
      <c r="I1361" s="992" t="str">
        <f t="shared" si="379"/>
        <v/>
      </c>
      <c r="J1361" s="723"/>
      <c r="K1361" s="724"/>
      <c r="L1361" s="723"/>
      <c r="M1361" s="306" t="str">
        <f t="shared" ref="M1361:M1424" si="384">IF(AND(L1361&gt;0,K1361&gt;0),K1361*L1361,"")</f>
        <v/>
      </c>
      <c r="N1361" s="32" t="str">
        <f t="shared" ref="N1361:N1424" si="385">TEXT(LEFT(H1361,2),0)</f>
        <v/>
      </c>
      <c r="P1361" s="307" t="str">
        <f t="shared" ref="P1361:P1424" si="386">IF(D1361="","",IF(AA1361=FALSE,"לא תקין","תקין"))</f>
        <v/>
      </c>
      <c r="Q1361" s="307" t="str">
        <f t="shared" si="380"/>
        <v/>
      </c>
      <c r="R1361" s="307" t="str">
        <f t="shared" ref="R1361:R1424" si="387">IF(K1361="","",IF(OR(Y1361&lt;100%,Y1361&gt;140%),"לא תקין","תקין"))</f>
        <v/>
      </c>
      <c r="S1361" s="307" t="str">
        <f t="shared" ref="S1361:S1424" si="388">IF(J1361="","",IFERROR(IF(J1361&gt;120,"לא תקין","תקין"),""))</f>
        <v/>
      </c>
      <c r="T1361" s="307" t="str">
        <f t="shared" ref="T1361:T1424" si="389">IF(L1361="","",IF(H1361="","יש להזין איש צוות",IF(OR(H1361="מורה",H1361="גננת",H1361="רכז גן",H1361="רכזת גן",H1361="סייעת ממשיכה",H1361="סייעת חדשה",H1361="מדצית",H1361="מדצ",H1361="מדריך",H1361="מדריכה",H1361="תוספת כח אדם"),IF(L1361&lt;=90,"תקין","לא תקין"),IF(OR(H1361="רכז בית ספר",H1361="רכזת תכנית בבית הספר",H1361="רכזת בית ספר"),IF(L1361&lt;=114,"תקין","לא תקין"),IF(OR(H1361="סגנית רכזת מעל 150",H1361="סגן רכז"),IF(L1361&lt;=93,"תקין","לא תקין"),"לא תקין")))))</f>
        <v/>
      </c>
      <c r="U1361" s="307" t="str">
        <f t="shared" si="381"/>
        <v/>
      </c>
      <c r="V1361" s="723"/>
      <c r="X1361" s="308" t="str">
        <f t="shared" ref="X1361:X1424" si="390">IF(M1361="","",IF(OR(R1361="לא תקין",S1361="לא תקין",T1361="לא תקין",,U1361="לא תקין"),"לא תקין","תקין"))</f>
        <v/>
      </c>
      <c r="Y1361" s="309" t="str">
        <f t="shared" ref="Y1361:Y1424" si="391">IFERROR(IF(J1361="","",K1361/J1361),"")</f>
        <v/>
      </c>
      <c r="Z1361" s="308" t="str">
        <f t="shared" si="382"/>
        <v/>
      </c>
      <c r="AA1361" s="308" t="b">
        <f t="shared" si="383"/>
        <v>1</v>
      </c>
      <c r="AB1361" s="308" t="str">
        <f t="shared" ref="AB1361:AB1424" si="392">IF(H1361="גננת",IF(J1361&lt;75,"לא תקין","תקין"),"")</f>
        <v/>
      </c>
      <c r="AC1361" s="534" t="str">
        <f t="shared" ref="AC1361:AC1424" si="393">IF(B1361&lt;&gt;"",B1361&amp;H1361,"")</f>
        <v/>
      </c>
      <c r="AD1361" s="752" t="str">
        <f t="shared" ref="AD1361:AD1424" si="394">M1361</f>
        <v/>
      </c>
      <c r="AE1361" s="534" t="str">
        <f t="shared" ref="AE1361:AE1424" si="395">IF(B1361&lt;&gt;"",B1361&amp;LEFT(H1361,5),"")</f>
        <v/>
      </c>
      <c r="AF1361" s="752" t="str">
        <f t="shared" ref="AF1361:AF1424" si="396">M1361</f>
        <v/>
      </c>
    </row>
    <row r="1362" spans="2:32" x14ac:dyDescent="0.25">
      <c r="B1362" s="721"/>
      <c r="C1362" s="531" t="str">
        <f>IFERROR(VLOOKUP(B1362,'מצבת ורישום גנים'!B:D,3,0),"")</f>
        <v/>
      </c>
      <c r="D1362" s="721"/>
      <c r="E1362" s="723"/>
      <c r="F1362" s="723"/>
      <c r="G1362" s="723"/>
      <c r="H1362" s="723"/>
      <c r="I1362" s="992" t="str">
        <f t="shared" ref="I1362:I1425" si="397">SUBSTITUTE(IFERROR(IF(H1362="מדצ","מדצ/ית",IF(OR(H1362="סייעת ממשיכה",H1362="סייעת חדשה",H1362="סייעת רפואית/אישית"),"סייעת",IF(H1362="רכזת גן","רכזת גן"))),""),"FALSE","")</f>
        <v/>
      </c>
      <c r="J1362" s="723"/>
      <c r="K1362" s="724"/>
      <c r="L1362" s="723"/>
      <c r="M1362" s="306" t="str">
        <f t="shared" si="384"/>
        <v/>
      </c>
      <c r="N1362" s="32" t="str">
        <f t="shared" si="385"/>
        <v/>
      </c>
      <c r="P1362" s="307" t="str">
        <f t="shared" si="386"/>
        <v/>
      </c>
      <c r="Q1362" s="307" t="str">
        <f t="shared" si="380"/>
        <v/>
      </c>
      <c r="R1362" s="307" t="str">
        <f t="shared" si="387"/>
        <v/>
      </c>
      <c r="S1362" s="307" t="str">
        <f t="shared" si="388"/>
        <v/>
      </c>
      <c r="T1362" s="307" t="str">
        <f t="shared" si="389"/>
        <v/>
      </c>
      <c r="U1362" s="307" t="str">
        <f t="shared" si="381"/>
        <v/>
      </c>
      <c r="V1362" s="723"/>
      <c r="X1362" s="308" t="str">
        <f t="shared" si="390"/>
        <v/>
      </c>
      <c r="Y1362" s="309" t="str">
        <f t="shared" si="391"/>
        <v/>
      </c>
      <c r="Z1362" s="308" t="str">
        <f t="shared" si="382"/>
        <v/>
      </c>
      <c r="AA1362" s="308" t="b">
        <f t="shared" si="383"/>
        <v>1</v>
      </c>
      <c r="AB1362" s="308" t="str">
        <f t="shared" si="392"/>
        <v/>
      </c>
      <c r="AC1362" s="534" t="str">
        <f t="shared" si="393"/>
        <v/>
      </c>
      <c r="AD1362" s="752" t="str">
        <f t="shared" si="394"/>
        <v/>
      </c>
      <c r="AE1362" s="534" t="str">
        <f t="shared" si="395"/>
        <v/>
      </c>
      <c r="AF1362" s="752" t="str">
        <f t="shared" si="396"/>
        <v/>
      </c>
    </row>
    <row r="1363" spans="2:32" x14ac:dyDescent="0.25">
      <c r="B1363" s="721"/>
      <c r="C1363" s="531" t="str">
        <f>IFERROR(VLOOKUP(B1363,'מצבת ורישום גנים'!B:D,3,0),"")</f>
        <v/>
      </c>
      <c r="D1363" s="721"/>
      <c r="E1363" s="723"/>
      <c r="F1363" s="723"/>
      <c r="G1363" s="723"/>
      <c r="H1363" s="723"/>
      <c r="I1363" s="992" t="str">
        <f t="shared" si="397"/>
        <v/>
      </c>
      <c r="J1363" s="723"/>
      <c r="K1363" s="724"/>
      <c r="L1363" s="723"/>
      <c r="M1363" s="306" t="str">
        <f t="shared" si="384"/>
        <v/>
      </c>
      <c r="N1363" s="32" t="str">
        <f t="shared" si="385"/>
        <v/>
      </c>
      <c r="P1363" s="307" t="str">
        <f t="shared" si="386"/>
        <v/>
      </c>
      <c r="Q1363" s="307" t="str">
        <f t="shared" si="380"/>
        <v/>
      </c>
      <c r="R1363" s="307" t="str">
        <f t="shared" si="387"/>
        <v/>
      </c>
      <c r="S1363" s="307" t="str">
        <f t="shared" si="388"/>
        <v/>
      </c>
      <c r="T1363" s="307" t="str">
        <f t="shared" si="389"/>
        <v/>
      </c>
      <c r="U1363" s="307" t="str">
        <f t="shared" si="381"/>
        <v/>
      </c>
      <c r="V1363" s="723"/>
      <c r="X1363" s="308" t="str">
        <f t="shared" si="390"/>
        <v/>
      </c>
      <c r="Y1363" s="309" t="str">
        <f t="shared" si="391"/>
        <v/>
      </c>
      <c r="Z1363" s="308" t="str">
        <f t="shared" si="382"/>
        <v/>
      </c>
      <c r="AA1363" s="308" t="b">
        <f t="shared" si="383"/>
        <v>1</v>
      </c>
      <c r="AB1363" s="308" t="str">
        <f t="shared" si="392"/>
        <v/>
      </c>
      <c r="AC1363" s="534" t="str">
        <f t="shared" si="393"/>
        <v/>
      </c>
      <c r="AD1363" s="752" t="str">
        <f t="shared" si="394"/>
        <v/>
      </c>
      <c r="AE1363" s="534" t="str">
        <f t="shared" si="395"/>
        <v/>
      </c>
      <c r="AF1363" s="752" t="str">
        <f t="shared" si="396"/>
        <v/>
      </c>
    </row>
    <row r="1364" spans="2:32" x14ac:dyDescent="0.25">
      <c r="B1364" s="721"/>
      <c r="C1364" s="531" t="str">
        <f>IFERROR(VLOOKUP(B1364,'מצבת ורישום גנים'!B:D,3,0),"")</f>
        <v/>
      </c>
      <c r="D1364" s="721"/>
      <c r="E1364" s="723"/>
      <c r="F1364" s="723"/>
      <c r="G1364" s="723"/>
      <c r="H1364" s="723"/>
      <c r="I1364" s="992" t="str">
        <f t="shared" si="397"/>
        <v/>
      </c>
      <c r="J1364" s="723"/>
      <c r="K1364" s="724"/>
      <c r="L1364" s="723"/>
      <c r="M1364" s="306" t="str">
        <f t="shared" si="384"/>
        <v/>
      </c>
      <c r="N1364" s="32" t="str">
        <f t="shared" si="385"/>
        <v/>
      </c>
      <c r="P1364" s="307" t="str">
        <f t="shared" si="386"/>
        <v/>
      </c>
      <c r="Q1364" s="307" t="str">
        <f t="shared" si="380"/>
        <v/>
      </c>
      <c r="R1364" s="307" t="str">
        <f t="shared" si="387"/>
        <v/>
      </c>
      <c r="S1364" s="307" t="str">
        <f t="shared" si="388"/>
        <v/>
      </c>
      <c r="T1364" s="307" t="str">
        <f t="shared" si="389"/>
        <v/>
      </c>
      <c r="U1364" s="307" t="str">
        <f t="shared" si="381"/>
        <v/>
      </c>
      <c r="V1364" s="723"/>
      <c r="X1364" s="308" t="str">
        <f t="shared" si="390"/>
        <v/>
      </c>
      <c r="Y1364" s="309" t="str">
        <f t="shared" si="391"/>
        <v/>
      </c>
      <c r="Z1364" s="308" t="str">
        <f t="shared" si="382"/>
        <v/>
      </c>
      <c r="AA1364" s="308" t="b">
        <f t="shared" si="383"/>
        <v>1</v>
      </c>
      <c r="AB1364" s="308" t="str">
        <f t="shared" si="392"/>
        <v/>
      </c>
      <c r="AC1364" s="534" t="str">
        <f t="shared" si="393"/>
        <v/>
      </c>
      <c r="AD1364" s="752" t="str">
        <f t="shared" si="394"/>
        <v/>
      </c>
      <c r="AE1364" s="534" t="str">
        <f t="shared" si="395"/>
        <v/>
      </c>
      <c r="AF1364" s="752" t="str">
        <f t="shared" si="396"/>
        <v/>
      </c>
    </row>
    <row r="1365" spans="2:32" x14ac:dyDescent="0.25">
      <c r="B1365" s="721"/>
      <c r="C1365" s="531" t="str">
        <f>IFERROR(VLOOKUP(B1365,'מצבת ורישום גנים'!B:D,3,0),"")</f>
        <v/>
      </c>
      <c r="D1365" s="721"/>
      <c r="E1365" s="723"/>
      <c r="F1365" s="723"/>
      <c r="G1365" s="723"/>
      <c r="H1365" s="723"/>
      <c r="I1365" s="992" t="str">
        <f t="shared" si="397"/>
        <v/>
      </c>
      <c r="J1365" s="723"/>
      <c r="K1365" s="724"/>
      <c r="L1365" s="723"/>
      <c r="M1365" s="306" t="str">
        <f t="shared" si="384"/>
        <v/>
      </c>
      <c r="N1365" s="32" t="str">
        <f t="shared" si="385"/>
        <v/>
      </c>
      <c r="P1365" s="307" t="str">
        <f t="shared" si="386"/>
        <v/>
      </c>
      <c r="Q1365" s="307" t="str">
        <f t="shared" si="380"/>
        <v/>
      </c>
      <c r="R1365" s="307" t="str">
        <f t="shared" si="387"/>
        <v/>
      </c>
      <c r="S1365" s="307" t="str">
        <f t="shared" si="388"/>
        <v/>
      </c>
      <c r="T1365" s="307" t="str">
        <f t="shared" si="389"/>
        <v/>
      </c>
      <c r="U1365" s="307" t="str">
        <f t="shared" si="381"/>
        <v/>
      </c>
      <c r="V1365" s="723"/>
      <c r="X1365" s="308" t="str">
        <f t="shared" si="390"/>
        <v/>
      </c>
      <c r="Y1365" s="309" t="str">
        <f t="shared" si="391"/>
        <v/>
      </c>
      <c r="Z1365" s="308" t="str">
        <f t="shared" si="382"/>
        <v/>
      </c>
      <c r="AA1365" s="308" t="b">
        <f t="shared" si="383"/>
        <v>1</v>
      </c>
      <c r="AB1365" s="308" t="str">
        <f t="shared" si="392"/>
        <v/>
      </c>
      <c r="AC1365" s="534" t="str">
        <f t="shared" si="393"/>
        <v/>
      </c>
      <c r="AD1365" s="752" t="str">
        <f t="shared" si="394"/>
        <v/>
      </c>
      <c r="AE1365" s="534" t="str">
        <f t="shared" si="395"/>
        <v/>
      </c>
      <c r="AF1365" s="752" t="str">
        <f t="shared" si="396"/>
        <v/>
      </c>
    </row>
    <row r="1366" spans="2:32" x14ac:dyDescent="0.25">
      <c r="B1366" s="721"/>
      <c r="C1366" s="531" t="str">
        <f>IFERROR(VLOOKUP(B1366,'מצבת ורישום גנים'!B:D,3,0),"")</f>
        <v/>
      </c>
      <c r="D1366" s="721"/>
      <c r="E1366" s="723"/>
      <c r="F1366" s="723"/>
      <c r="G1366" s="723"/>
      <c r="H1366" s="723"/>
      <c r="I1366" s="992" t="str">
        <f t="shared" si="397"/>
        <v/>
      </c>
      <c r="J1366" s="723"/>
      <c r="K1366" s="724"/>
      <c r="L1366" s="723"/>
      <c r="M1366" s="306" t="str">
        <f t="shared" si="384"/>
        <v/>
      </c>
      <c r="N1366" s="32" t="str">
        <f t="shared" si="385"/>
        <v/>
      </c>
      <c r="P1366" s="307" t="str">
        <f t="shared" si="386"/>
        <v/>
      </c>
      <c r="Q1366" s="307" t="str">
        <f t="shared" si="380"/>
        <v/>
      </c>
      <c r="R1366" s="307" t="str">
        <f t="shared" si="387"/>
        <v/>
      </c>
      <c r="S1366" s="307" t="str">
        <f t="shared" si="388"/>
        <v/>
      </c>
      <c r="T1366" s="307" t="str">
        <f t="shared" si="389"/>
        <v/>
      </c>
      <c r="U1366" s="307" t="str">
        <f t="shared" si="381"/>
        <v/>
      </c>
      <c r="V1366" s="723"/>
      <c r="X1366" s="308" t="str">
        <f t="shared" si="390"/>
        <v/>
      </c>
      <c r="Y1366" s="309" t="str">
        <f t="shared" si="391"/>
        <v/>
      </c>
      <c r="Z1366" s="308" t="str">
        <f t="shared" si="382"/>
        <v/>
      </c>
      <c r="AA1366" s="308" t="b">
        <f t="shared" si="383"/>
        <v>1</v>
      </c>
      <c r="AB1366" s="308" t="str">
        <f t="shared" si="392"/>
        <v/>
      </c>
      <c r="AC1366" s="534" t="str">
        <f t="shared" si="393"/>
        <v/>
      </c>
      <c r="AD1366" s="752" t="str">
        <f t="shared" si="394"/>
        <v/>
      </c>
      <c r="AE1366" s="534" t="str">
        <f t="shared" si="395"/>
        <v/>
      </c>
      <c r="AF1366" s="752" t="str">
        <f t="shared" si="396"/>
        <v/>
      </c>
    </row>
    <row r="1367" spans="2:32" x14ac:dyDescent="0.25">
      <c r="B1367" s="721"/>
      <c r="C1367" s="531" t="str">
        <f>IFERROR(VLOOKUP(B1367,'מצבת ורישום גנים'!B:D,3,0),"")</f>
        <v/>
      </c>
      <c r="D1367" s="721"/>
      <c r="E1367" s="723"/>
      <c r="F1367" s="723"/>
      <c r="G1367" s="723"/>
      <c r="H1367" s="723"/>
      <c r="I1367" s="992" t="str">
        <f t="shared" si="397"/>
        <v/>
      </c>
      <c r="J1367" s="723"/>
      <c r="K1367" s="724"/>
      <c r="L1367" s="723"/>
      <c r="M1367" s="306" t="str">
        <f t="shared" si="384"/>
        <v/>
      </c>
      <c r="N1367" s="32" t="str">
        <f t="shared" si="385"/>
        <v/>
      </c>
      <c r="P1367" s="307" t="str">
        <f t="shared" si="386"/>
        <v/>
      </c>
      <c r="Q1367" s="307" t="str">
        <f t="shared" si="380"/>
        <v/>
      </c>
      <c r="R1367" s="307" t="str">
        <f t="shared" si="387"/>
        <v/>
      </c>
      <c r="S1367" s="307" t="str">
        <f t="shared" si="388"/>
        <v/>
      </c>
      <c r="T1367" s="307" t="str">
        <f t="shared" si="389"/>
        <v/>
      </c>
      <c r="U1367" s="307" t="str">
        <f t="shared" si="381"/>
        <v/>
      </c>
      <c r="V1367" s="723"/>
      <c r="X1367" s="308" t="str">
        <f t="shared" si="390"/>
        <v/>
      </c>
      <c r="Y1367" s="309" t="str">
        <f t="shared" si="391"/>
        <v/>
      </c>
      <c r="Z1367" s="308" t="str">
        <f t="shared" si="382"/>
        <v/>
      </c>
      <c r="AA1367" s="308" t="b">
        <f t="shared" si="383"/>
        <v>1</v>
      </c>
      <c r="AB1367" s="308" t="str">
        <f t="shared" si="392"/>
        <v/>
      </c>
      <c r="AC1367" s="534" t="str">
        <f t="shared" si="393"/>
        <v/>
      </c>
      <c r="AD1367" s="752" t="str">
        <f t="shared" si="394"/>
        <v/>
      </c>
      <c r="AE1367" s="534" t="str">
        <f t="shared" si="395"/>
        <v/>
      </c>
      <c r="AF1367" s="752" t="str">
        <f t="shared" si="396"/>
        <v/>
      </c>
    </row>
    <row r="1368" spans="2:32" x14ac:dyDescent="0.25">
      <c r="B1368" s="721"/>
      <c r="C1368" s="531" t="str">
        <f>IFERROR(VLOOKUP(B1368,'מצבת ורישום גנים'!B:D,3,0),"")</f>
        <v/>
      </c>
      <c r="D1368" s="721"/>
      <c r="E1368" s="723"/>
      <c r="F1368" s="723"/>
      <c r="G1368" s="723"/>
      <c r="H1368" s="723"/>
      <c r="I1368" s="992" t="str">
        <f t="shared" si="397"/>
        <v/>
      </c>
      <c r="J1368" s="723"/>
      <c r="K1368" s="724"/>
      <c r="L1368" s="723"/>
      <c r="M1368" s="306" t="str">
        <f t="shared" si="384"/>
        <v/>
      </c>
      <c r="N1368" s="32" t="str">
        <f t="shared" si="385"/>
        <v/>
      </c>
      <c r="P1368" s="307" t="str">
        <f t="shared" si="386"/>
        <v/>
      </c>
      <c r="Q1368" s="307" t="str">
        <f t="shared" si="380"/>
        <v/>
      </c>
      <c r="R1368" s="307" t="str">
        <f t="shared" si="387"/>
        <v/>
      </c>
      <c r="S1368" s="307" t="str">
        <f t="shared" si="388"/>
        <v/>
      </c>
      <c r="T1368" s="307" t="str">
        <f t="shared" si="389"/>
        <v/>
      </c>
      <c r="U1368" s="307" t="str">
        <f t="shared" si="381"/>
        <v/>
      </c>
      <c r="V1368" s="723"/>
      <c r="X1368" s="308" t="str">
        <f t="shared" si="390"/>
        <v/>
      </c>
      <c r="Y1368" s="309" t="str">
        <f t="shared" si="391"/>
        <v/>
      </c>
      <c r="Z1368" s="308" t="str">
        <f t="shared" si="382"/>
        <v/>
      </c>
      <c r="AA1368" s="308" t="b">
        <f t="shared" si="383"/>
        <v>1</v>
      </c>
      <c r="AB1368" s="308" t="str">
        <f t="shared" si="392"/>
        <v/>
      </c>
      <c r="AC1368" s="534" t="str">
        <f t="shared" si="393"/>
        <v/>
      </c>
      <c r="AD1368" s="752" t="str">
        <f t="shared" si="394"/>
        <v/>
      </c>
      <c r="AE1368" s="534" t="str">
        <f t="shared" si="395"/>
        <v/>
      </c>
      <c r="AF1368" s="752" t="str">
        <f t="shared" si="396"/>
        <v/>
      </c>
    </row>
    <row r="1369" spans="2:32" x14ac:dyDescent="0.25">
      <c r="B1369" s="721"/>
      <c r="C1369" s="531" t="str">
        <f>IFERROR(VLOOKUP(B1369,'מצבת ורישום גנים'!B:D,3,0),"")</f>
        <v/>
      </c>
      <c r="D1369" s="721"/>
      <c r="E1369" s="723"/>
      <c r="F1369" s="723"/>
      <c r="G1369" s="723"/>
      <c r="H1369" s="723"/>
      <c r="I1369" s="992" t="str">
        <f t="shared" si="397"/>
        <v/>
      </c>
      <c r="J1369" s="723"/>
      <c r="K1369" s="724"/>
      <c r="L1369" s="723"/>
      <c r="M1369" s="306" t="str">
        <f t="shared" si="384"/>
        <v/>
      </c>
      <c r="N1369" s="32" t="str">
        <f t="shared" si="385"/>
        <v/>
      </c>
      <c r="P1369" s="307" t="str">
        <f t="shared" si="386"/>
        <v/>
      </c>
      <c r="Q1369" s="307" t="str">
        <f t="shared" si="380"/>
        <v/>
      </c>
      <c r="R1369" s="307" t="str">
        <f t="shared" si="387"/>
        <v/>
      </c>
      <c r="S1369" s="307" t="str">
        <f t="shared" si="388"/>
        <v/>
      </c>
      <c r="T1369" s="307" t="str">
        <f t="shared" si="389"/>
        <v/>
      </c>
      <c r="U1369" s="307" t="str">
        <f t="shared" si="381"/>
        <v/>
      </c>
      <c r="V1369" s="723"/>
      <c r="X1369" s="308" t="str">
        <f t="shared" si="390"/>
        <v/>
      </c>
      <c r="Y1369" s="309" t="str">
        <f t="shared" si="391"/>
        <v/>
      </c>
      <c r="Z1369" s="308" t="str">
        <f t="shared" si="382"/>
        <v/>
      </c>
      <c r="AA1369" s="308" t="b">
        <f t="shared" si="383"/>
        <v>1</v>
      </c>
      <c r="AB1369" s="308" t="str">
        <f t="shared" si="392"/>
        <v/>
      </c>
      <c r="AC1369" s="534" t="str">
        <f t="shared" si="393"/>
        <v/>
      </c>
      <c r="AD1369" s="752" t="str">
        <f t="shared" si="394"/>
        <v/>
      </c>
      <c r="AE1369" s="534" t="str">
        <f t="shared" si="395"/>
        <v/>
      </c>
      <c r="AF1369" s="752" t="str">
        <f t="shared" si="396"/>
        <v/>
      </c>
    </row>
    <row r="1370" spans="2:32" x14ac:dyDescent="0.25">
      <c r="B1370" s="721"/>
      <c r="C1370" s="531" t="str">
        <f>IFERROR(VLOOKUP(B1370,'מצבת ורישום גנים'!B:D,3,0),"")</f>
        <v/>
      </c>
      <c r="D1370" s="721"/>
      <c r="E1370" s="723"/>
      <c r="F1370" s="723"/>
      <c r="G1370" s="723"/>
      <c r="H1370" s="723"/>
      <c r="I1370" s="992" t="str">
        <f t="shared" si="397"/>
        <v/>
      </c>
      <c r="J1370" s="723"/>
      <c r="K1370" s="724"/>
      <c r="L1370" s="723"/>
      <c r="M1370" s="306" t="str">
        <f t="shared" si="384"/>
        <v/>
      </c>
      <c r="N1370" s="32" t="str">
        <f t="shared" si="385"/>
        <v/>
      </c>
      <c r="P1370" s="307" t="str">
        <f t="shared" si="386"/>
        <v/>
      </c>
      <c r="Q1370" s="307" t="str">
        <f t="shared" si="380"/>
        <v/>
      </c>
      <c r="R1370" s="307" t="str">
        <f t="shared" si="387"/>
        <v/>
      </c>
      <c r="S1370" s="307" t="str">
        <f t="shared" si="388"/>
        <v/>
      </c>
      <c r="T1370" s="307" t="str">
        <f t="shared" si="389"/>
        <v/>
      </c>
      <c r="U1370" s="307" t="str">
        <f t="shared" si="381"/>
        <v/>
      </c>
      <c r="V1370" s="723"/>
      <c r="X1370" s="308" t="str">
        <f t="shared" si="390"/>
        <v/>
      </c>
      <c r="Y1370" s="309" t="str">
        <f t="shared" si="391"/>
        <v/>
      </c>
      <c r="Z1370" s="308" t="str">
        <f t="shared" si="382"/>
        <v/>
      </c>
      <c r="AA1370" s="308" t="b">
        <f t="shared" si="383"/>
        <v>1</v>
      </c>
      <c r="AB1370" s="308" t="str">
        <f t="shared" si="392"/>
        <v/>
      </c>
      <c r="AC1370" s="534" t="str">
        <f t="shared" si="393"/>
        <v/>
      </c>
      <c r="AD1370" s="752" t="str">
        <f t="shared" si="394"/>
        <v/>
      </c>
      <c r="AE1370" s="534" t="str">
        <f t="shared" si="395"/>
        <v/>
      </c>
      <c r="AF1370" s="752" t="str">
        <f t="shared" si="396"/>
        <v/>
      </c>
    </row>
    <row r="1371" spans="2:32" x14ac:dyDescent="0.25">
      <c r="B1371" s="721"/>
      <c r="C1371" s="531" t="str">
        <f>IFERROR(VLOOKUP(B1371,'מצבת ורישום גנים'!B:D,3,0),"")</f>
        <v/>
      </c>
      <c r="D1371" s="721"/>
      <c r="E1371" s="723"/>
      <c r="F1371" s="723"/>
      <c r="G1371" s="723"/>
      <c r="H1371" s="723"/>
      <c r="I1371" s="992" t="str">
        <f t="shared" si="397"/>
        <v/>
      </c>
      <c r="J1371" s="723"/>
      <c r="K1371" s="724"/>
      <c r="L1371" s="723"/>
      <c r="M1371" s="306" t="str">
        <f t="shared" si="384"/>
        <v/>
      </c>
      <c r="N1371" s="32" t="str">
        <f t="shared" si="385"/>
        <v/>
      </c>
      <c r="P1371" s="307" t="str">
        <f t="shared" si="386"/>
        <v/>
      </c>
      <c r="Q1371" s="307" t="str">
        <f t="shared" si="380"/>
        <v/>
      </c>
      <c r="R1371" s="307" t="str">
        <f t="shared" si="387"/>
        <v/>
      </c>
      <c r="S1371" s="307" t="str">
        <f t="shared" si="388"/>
        <v/>
      </c>
      <c r="T1371" s="307" t="str">
        <f t="shared" si="389"/>
        <v/>
      </c>
      <c r="U1371" s="307" t="str">
        <f t="shared" si="381"/>
        <v/>
      </c>
      <c r="V1371" s="723"/>
      <c r="X1371" s="308" t="str">
        <f t="shared" si="390"/>
        <v/>
      </c>
      <c r="Y1371" s="309" t="str">
        <f t="shared" si="391"/>
        <v/>
      </c>
      <c r="Z1371" s="308" t="str">
        <f t="shared" si="382"/>
        <v/>
      </c>
      <c r="AA1371" s="308" t="b">
        <f t="shared" si="383"/>
        <v>1</v>
      </c>
      <c r="AB1371" s="308" t="str">
        <f t="shared" si="392"/>
        <v/>
      </c>
      <c r="AC1371" s="534" t="str">
        <f t="shared" si="393"/>
        <v/>
      </c>
      <c r="AD1371" s="752" t="str">
        <f t="shared" si="394"/>
        <v/>
      </c>
      <c r="AE1371" s="534" t="str">
        <f t="shared" si="395"/>
        <v/>
      </c>
      <c r="AF1371" s="752" t="str">
        <f t="shared" si="396"/>
        <v/>
      </c>
    </row>
    <row r="1372" spans="2:32" x14ac:dyDescent="0.25">
      <c r="B1372" s="721"/>
      <c r="C1372" s="531" t="str">
        <f>IFERROR(VLOOKUP(B1372,'מצבת ורישום גנים'!B:D,3,0),"")</f>
        <v/>
      </c>
      <c r="D1372" s="721"/>
      <c r="E1372" s="723"/>
      <c r="F1372" s="723"/>
      <c r="G1372" s="723"/>
      <c r="H1372" s="723"/>
      <c r="I1372" s="992" t="str">
        <f t="shared" si="397"/>
        <v/>
      </c>
      <c r="J1372" s="723"/>
      <c r="K1372" s="724"/>
      <c r="L1372" s="723"/>
      <c r="M1372" s="306" t="str">
        <f t="shared" si="384"/>
        <v/>
      </c>
      <c r="N1372" s="32" t="str">
        <f t="shared" si="385"/>
        <v/>
      </c>
      <c r="P1372" s="307" t="str">
        <f t="shared" si="386"/>
        <v/>
      </c>
      <c r="Q1372" s="307" t="str">
        <f t="shared" si="380"/>
        <v/>
      </c>
      <c r="R1372" s="307" t="str">
        <f t="shared" si="387"/>
        <v/>
      </c>
      <c r="S1372" s="307" t="str">
        <f t="shared" si="388"/>
        <v/>
      </c>
      <c r="T1372" s="307" t="str">
        <f t="shared" si="389"/>
        <v/>
      </c>
      <c r="U1372" s="307" t="str">
        <f t="shared" si="381"/>
        <v/>
      </c>
      <c r="V1372" s="723"/>
      <c r="X1372" s="308" t="str">
        <f t="shared" si="390"/>
        <v/>
      </c>
      <c r="Y1372" s="309" t="str">
        <f t="shared" si="391"/>
        <v/>
      </c>
      <c r="Z1372" s="308" t="str">
        <f t="shared" si="382"/>
        <v/>
      </c>
      <c r="AA1372" s="308" t="b">
        <f t="shared" si="383"/>
        <v>1</v>
      </c>
      <c r="AB1372" s="308" t="str">
        <f t="shared" si="392"/>
        <v/>
      </c>
      <c r="AC1372" s="534" t="str">
        <f t="shared" si="393"/>
        <v/>
      </c>
      <c r="AD1372" s="752" t="str">
        <f t="shared" si="394"/>
        <v/>
      </c>
      <c r="AE1372" s="534" t="str">
        <f t="shared" si="395"/>
        <v/>
      </c>
      <c r="AF1372" s="752" t="str">
        <f t="shared" si="396"/>
        <v/>
      </c>
    </row>
    <row r="1373" spans="2:32" x14ac:dyDescent="0.25">
      <c r="B1373" s="721"/>
      <c r="C1373" s="531" t="str">
        <f>IFERROR(VLOOKUP(B1373,'מצבת ורישום גנים'!B:D,3,0),"")</f>
        <v/>
      </c>
      <c r="D1373" s="721"/>
      <c r="E1373" s="723"/>
      <c r="F1373" s="723"/>
      <c r="G1373" s="723"/>
      <c r="H1373" s="723"/>
      <c r="I1373" s="992" t="str">
        <f t="shared" si="397"/>
        <v/>
      </c>
      <c r="J1373" s="723"/>
      <c r="K1373" s="724"/>
      <c r="L1373" s="723"/>
      <c r="M1373" s="306" t="str">
        <f t="shared" si="384"/>
        <v/>
      </c>
      <c r="N1373" s="32" t="str">
        <f t="shared" si="385"/>
        <v/>
      </c>
      <c r="P1373" s="307" t="str">
        <f t="shared" si="386"/>
        <v/>
      </c>
      <c r="Q1373" s="307" t="str">
        <f t="shared" si="380"/>
        <v/>
      </c>
      <c r="R1373" s="307" t="str">
        <f t="shared" si="387"/>
        <v/>
      </c>
      <c r="S1373" s="307" t="str">
        <f t="shared" si="388"/>
        <v/>
      </c>
      <c r="T1373" s="307" t="str">
        <f t="shared" si="389"/>
        <v/>
      </c>
      <c r="U1373" s="307" t="str">
        <f t="shared" si="381"/>
        <v/>
      </c>
      <c r="V1373" s="723"/>
      <c r="X1373" s="308" t="str">
        <f t="shared" si="390"/>
        <v/>
      </c>
      <c r="Y1373" s="309" t="str">
        <f t="shared" si="391"/>
        <v/>
      </c>
      <c r="Z1373" s="308" t="str">
        <f t="shared" si="382"/>
        <v/>
      </c>
      <c r="AA1373" s="308" t="b">
        <f t="shared" si="383"/>
        <v>1</v>
      </c>
      <c r="AB1373" s="308" t="str">
        <f t="shared" si="392"/>
        <v/>
      </c>
      <c r="AC1373" s="534" t="str">
        <f t="shared" si="393"/>
        <v/>
      </c>
      <c r="AD1373" s="752" t="str">
        <f t="shared" si="394"/>
        <v/>
      </c>
      <c r="AE1373" s="534" t="str">
        <f t="shared" si="395"/>
        <v/>
      </c>
      <c r="AF1373" s="752" t="str">
        <f t="shared" si="396"/>
        <v/>
      </c>
    </row>
    <row r="1374" spans="2:32" x14ac:dyDescent="0.25">
      <c r="B1374" s="721"/>
      <c r="C1374" s="531" t="str">
        <f>IFERROR(VLOOKUP(B1374,'מצבת ורישום גנים'!B:D,3,0),"")</f>
        <v/>
      </c>
      <c r="D1374" s="721"/>
      <c r="E1374" s="723"/>
      <c r="F1374" s="723"/>
      <c r="G1374" s="723"/>
      <c r="H1374" s="723"/>
      <c r="I1374" s="992" t="str">
        <f t="shared" si="397"/>
        <v/>
      </c>
      <c r="J1374" s="723"/>
      <c r="K1374" s="724"/>
      <c r="L1374" s="723"/>
      <c r="M1374" s="306" t="str">
        <f t="shared" si="384"/>
        <v/>
      </c>
      <c r="N1374" s="32" t="str">
        <f t="shared" si="385"/>
        <v/>
      </c>
      <c r="P1374" s="307" t="str">
        <f t="shared" si="386"/>
        <v/>
      </c>
      <c r="Q1374" s="307" t="str">
        <f t="shared" si="380"/>
        <v/>
      </c>
      <c r="R1374" s="307" t="str">
        <f t="shared" si="387"/>
        <v/>
      </c>
      <c r="S1374" s="307" t="str">
        <f t="shared" si="388"/>
        <v/>
      </c>
      <c r="T1374" s="307" t="str">
        <f t="shared" si="389"/>
        <v/>
      </c>
      <c r="U1374" s="307" t="str">
        <f t="shared" si="381"/>
        <v/>
      </c>
      <c r="V1374" s="723"/>
      <c r="X1374" s="308" t="str">
        <f t="shared" si="390"/>
        <v/>
      </c>
      <c r="Y1374" s="309" t="str">
        <f t="shared" si="391"/>
        <v/>
      </c>
      <c r="Z1374" s="308" t="str">
        <f t="shared" si="382"/>
        <v/>
      </c>
      <c r="AA1374" s="308" t="b">
        <f t="shared" si="383"/>
        <v>1</v>
      </c>
      <c r="AB1374" s="308" t="str">
        <f t="shared" si="392"/>
        <v/>
      </c>
      <c r="AC1374" s="534" t="str">
        <f t="shared" si="393"/>
        <v/>
      </c>
      <c r="AD1374" s="752" t="str">
        <f t="shared" si="394"/>
        <v/>
      </c>
      <c r="AE1374" s="534" t="str">
        <f t="shared" si="395"/>
        <v/>
      </c>
      <c r="AF1374" s="752" t="str">
        <f t="shared" si="396"/>
        <v/>
      </c>
    </row>
    <row r="1375" spans="2:32" x14ac:dyDescent="0.25">
      <c r="B1375" s="721"/>
      <c r="C1375" s="531" t="str">
        <f>IFERROR(VLOOKUP(B1375,'מצבת ורישום גנים'!B:D,3,0),"")</f>
        <v/>
      </c>
      <c r="D1375" s="721"/>
      <c r="E1375" s="723"/>
      <c r="F1375" s="723"/>
      <c r="G1375" s="723"/>
      <c r="H1375" s="723"/>
      <c r="I1375" s="992" t="str">
        <f t="shared" si="397"/>
        <v/>
      </c>
      <c r="J1375" s="723"/>
      <c r="K1375" s="724"/>
      <c r="L1375" s="723"/>
      <c r="M1375" s="306" t="str">
        <f t="shared" si="384"/>
        <v/>
      </c>
      <c r="N1375" s="32" t="str">
        <f t="shared" si="385"/>
        <v/>
      </c>
      <c r="P1375" s="307" t="str">
        <f t="shared" si="386"/>
        <v/>
      </c>
      <c r="Q1375" s="307" t="str">
        <f t="shared" si="380"/>
        <v/>
      </c>
      <c r="R1375" s="307" t="str">
        <f t="shared" si="387"/>
        <v/>
      </c>
      <c r="S1375" s="307" t="str">
        <f t="shared" si="388"/>
        <v/>
      </c>
      <c r="T1375" s="307" t="str">
        <f t="shared" si="389"/>
        <v/>
      </c>
      <c r="U1375" s="307" t="str">
        <f t="shared" si="381"/>
        <v/>
      </c>
      <c r="V1375" s="723"/>
      <c r="X1375" s="308" t="str">
        <f t="shared" si="390"/>
        <v/>
      </c>
      <c r="Y1375" s="309" t="str">
        <f t="shared" si="391"/>
        <v/>
      </c>
      <c r="Z1375" s="308" t="str">
        <f t="shared" si="382"/>
        <v/>
      </c>
      <c r="AA1375" s="308" t="b">
        <f t="shared" si="383"/>
        <v>1</v>
      </c>
      <c r="AB1375" s="308" t="str">
        <f t="shared" si="392"/>
        <v/>
      </c>
      <c r="AC1375" s="534" t="str">
        <f t="shared" si="393"/>
        <v/>
      </c>
      <c r="AD1375" s="752" t="str">
        <f t="shared" si="394"/>
        <v/>
      </c>
      <c r="AE1375" s="534" t="str">
        <f t="shared" si="395"/>
        <v/>
      </c>
      <c r="AF1375" s="752" t="str">
        <f t="shared" si="396"/>
        <v/>
      </c>
    </row>
    <row r="1376" spans="2:32" x14ac:dyDescent="0.25">
      <c r="B1376" s="721"/>
      <c r="C1376" s="531" t="str">
        <f>IFERROR(VLOOKUP(B1376,'מצבת ורישום גנים'!B:D,3,0),"")</f>
        <v/>
      </c>
      <c r="D1376" s="721"/>
      <c r="E1376" s="723"/>
      <c r="F1376" s="723"/>
      <c r="G1376" s="723"/>
      <c r="H1376" s="723"/>
      <c r="I1376" s="992" t="str">
        <f t="shared" si="397"/>
        <v/>
      </c>
      <c r="J1376" s="723"/>
      <c r="K1376" s="724"/>
      <c r="L1376" s="723"/>
      <c r="M1376" s="306" t="str">
        <f t="shared" si="384"/>
        <v/>
      </c>
      <c r="N1376" s="32" t="str">
        <f t="shared" si="385"/>
        <v/>
      </c>
      <c r="P1376" s="307" t="str">
        <f t="shared" si="386"/>
        <v/>
      </c>
      <c r="Q1376" s="307" t="str">
        <f t="shared" si="380"/>
        <v/>
      </c>
      <c r="R1376" s="307" t="str">
        <f t="shared" si="387"/>
        <v/>
      </c>
      <c r="S1376" s="307" t="str">
        <f t="shared" si="388"/>
        <v/>
      </c>
      <c r="T1376" s="307" t="str">
        <f t="shared" si="389"/>
        <v/>
      </c>
      <c r="U1376" s="307" t="str">
        <f t="shared" si="381"/>
        <v/>
      </c>
      <c r="V1376" s="723"/>
      <c r="X1376" s="308" t="str">
        <f t="shared" si="390"/>
        <v/>
      </c>
      <c r="Y1376" s="309" t="str">
        <f t="shared" si="391"/>
        <v/>
      </c>
      <c r="Z1376" s="308" t="str">
        <f t="shared" si="382"/>
        <v/>
      </c>
      <c r="AA1376" s="308" t="b">
        <f t="shared" si="383"/>
        <v>1</v>
      </c>
      <c r="AB1376" s="308" t="str">
        <f t="shared" si="392"/>
        <v/>
      </c>
      <c r="AC1376" s="534" t="str">
        <f t="shared" si="393"/>
        <v/>
      </c>
      <c r="AD1376" s="752" t="str">
        <f t="shared" si="394"/>
        <v/>
      </c>
      <c r="AE1376" s="534" t="str">
        <f t="shared" si="395"/>
        <v/>
      </c>
      <c r="AF1376" s="752" t="str">
        <f t="shared" si="396"/>
        <v/>
      </c>
    </row>
    <row r="1377" spans="2:32" x14ac:dyDescent="0.25">
      <c r="B1377" s="721"/>
      <c r="C1377" s="531" t="str">
        <f>IFERROR(VLOOKUP(B1377,'מצבת ורישום גנים'!B:D,3,0),"")</f>
        <v/>
      </c>
      <c r="D1377" s="721"/>
      <c r="E1377" s="723"/>
      <c r="F1377" s="723"/>
      <c r="G1377" s="723"/>
      <c r="H1377" s="723"/>
      <c r="I1377" s="992" t="str">
        <f t="shared" si="397"/>
        <v/>
      </c>
      <c r="J1377" s="723"/>
      <c r="K1377" s="724"/>
      <c r="L1377" s="723"/>
      <c r="M1377" s="306" t="str">
        <f t="shared" si="384"/>
        <v/>
      </c>
      <c r="N1377" s="32" t="str">
        <f t="shared" si="385"/>
        <v/>
      </c>
      <c r="P1377" s="307" t="str">
        <f t="shared" si="386"/>
        <v/>
      </c>
      <c r="Q1377" s="307" t="str">
        <f t="shared" si="380"/>
        <v/>
      </c>
      <c r="R1377" s="307" t="str">
        <f t="shared" si="387"/>
        <v/>
      </c>
      <c r="S1377" s="307" t="str">
        <f t="shared" si="388"/>
        <v/>
      </c>
      <c r="T1377" s="307" t="str">
        <f t="shared" si="389"/>
        <v/>
      </c>
      <c r="U1377" s="307" t="str">
        <f t="shared" si="381"/>
        <v/>
      </c>
      <c r="V1377" s="723"/>
      <c r="X1377" s="308" t="str">
        <f t="shared" si="390"/>
        <v/>
      </c>
      <c r="Y1377" s="309" t="str">
        <f t="shared" si="391"/>
        <v/>
      </c>
      <c r="Z1377" s="308" t="str">
        <f t="shared" si="382"/>
        <v/>
      </c>
      <c r="AA1377" s="308" t="b">
        <f t="shared" si="383"/>
        <v>1</v>
      </c>
      <c r="AB1377" s="308" t="str">
        <f t="shared" si="392"/>
        <v/>
      </c>
      <c r="AC1377" s="534" t="str">
        <f t="shared" si="393"/>
        <v/>
      </c>
      <c r="AD1377" s="752" t="str">
        <f t="shared" si="394"/>
        <v/>
      </c>
      <c r="AE1377" s="534" t="str">
        <f t="shared" si="395"/>
        <v/>
      </c>
      <c r="AF1377" s="752" t="str">
        <f t="shared" si="396"/>
        <v/>
      </c>
    </row>
    <row r="1378" spans="2:32" x14ac:dyDescent="0.25">
      <c r="B1378" s="721"/>
      <c r="C1378" s="531" t="str">
        <f>IFERROR(VLOOKUP(B1378,'מצבת ורישום גנים'!B:D,3,0),"")</f>
        <v/>
      </c>
      <c r="D1378" s="721"/>
      <c r="E1378" s="723"/>
      <c r="F1378" s="723"/>
      <c r="G1378" s="723"/>
      <c r="H1378" s="723"/>
      <c r="I1378" s="992" t="str">
        <f t="shared" si="397"/>
        <v/>
      </c>
      <c r="J1378" s="723"/>
      <c r="K1378" s="724"/>
      <c r="L1378" s="723"/>
      <c r="M1378" s="306" t="str">
        <f t="shared" si="384"/>
        <v/>
      </c>
      <c r="N1378" s="32" t="str">
        <f t="shared" si="385"/>
        <v/>
      </c>
      <c r="P1378" s="307" t="str">
        <f t="shared" si="386"/>
        <v/>
      </c>
      <c r="Q1378" s="307" t="str">
        <f t="shared" si="380"/>
        <v/>
      </c>
      <c r="R1378" s="307" t="str">
        <f t="shared" si="387"/>
        <v/>
      </c>
      <c r="S1378" s="307" t="str">
        <f t="shared" si="388"/>
        <v/>
      </c>
      <c r="T1378" s="307" t="str">
        <f t="shared" si="389"/>
        <v/>
      </c>
      <c r="U1378" s="307" t="str">
        <f t="shared" si="381"/>
        <v/>
      </c>
      <c r="V1378" s="723"/>
      <c r="X1378" s="308" t="str">
        <f t="shared" si="390"/>
        <v/>
      </c>
      <c r="Y1378" s="309" t="str">
        <f t="shared" si="391"/>
        <v/>
      </c>
      <c r="Z1378" s="308" t="str">
        <f t="shared" si="382"/>
        <v/>
      </c>
      <c r="AA1378" s="308" t="b">
        <f t="shared" si="383"/>
        <v>1</v>
      </c>
      <c r="AB1378" s="308" t="str">
        <f t="shared" si="392"/>
        <v/>
      </c>
      <c r="AC1378" s="534" t="str">
        <f t="shared" si="393"/>
        <v/>
      </c>
      <c r="AD1378" s="752" t="str">
        <f t="shared" si="394"/>
        <v/>
      </c>
      <c r="AE1378" s="534" t="str">
        <f t="shared" si="395"/>
        <v/>
      </c>
      <c r="AF1378" s="752" t="str">
        <f t="shared" si="396"/>
        <v/>
      </c>
    </row>
    <row r="1379" spans="2:32" x14ac:dyDescent="0.25">
      <c r="B1379" s="721"/>
      <c r="C1379" s="531" t="str">
        <f>IFERROR(VLOOKUP(B1379,'מצבת ורישום גנים'!B:D,3,0),"")</f>
        <v/>
      </c>
      <c r="D1379" s="721"/>
      <c r="E1379" s="723"/>
      <c r="F1379" s="723"/>
      <c r="G1379" s="723"/>
      <c r="H1379" s="723"/>
      <c r="I1379" s="992" t="str">
        <f t="shared" si="397"/>
        <v/>
      </c>
      <c r="J1379" s="723"/>
      <c r="K1379" s="724"/>
      <c r="L1379" s="723"/>
      <c r="M1379" s="306" t="str">
        <f t="shared" si="384"/>
        <v/>
      </c>
      <c r="N1379" s="32" t="str">
        <f t="shared" si="385"/>
        <v/>
      </c>
      <c r="P1379" s="307" t="str">
        <f t="shared" si="386"/>
        <v/>
      </c>
      <c r="Q1379" s="307" t="str">
        <f t="shared" si="380"/>
        <v/>
      </c>
      <c r="R1379" s="307" t="str">
        <f t="shared" si="387"/>
        <v/>
      </c>
      <c r="S1379" s="307" t="str">
        <f t="shared" si="388"/>
        <v/>
      </c>
      <c r="T1379" s="307" t="str">
        <f t="shared" si="389"/>
        <v/>
      </c>
      <c r="U1379" s="307" t="str">
        <f t="shared" si="381"/>
        <v/>
      </c>
      <c r="V1379" s="723"/>
      <c r="X1379" s="308" t="str">
        <f t="shared" si="390"/>
        <v/>
      </c>
      <c r="Y1379" s="309" t="str">
        <f t="shared" si="391"/>
        <v/>
      </c>
      <c r="Z1379" s="308" t="str">
        <f t="shared" si="382"/>
        <v/>
      </c>
      <c r="AA1379" s="308" t="b">
        <f t="shared" si="383"/>
        <v>1</v>
      </c>
      <c r="AB1379" s="308" t="str">
        <f t="shared" si="392"/>
        <v/>
      </c>
      <c r="AC1379" s="534" t="str">
        <f t="shared" si="393"/>
        <v/>
      </c>
      <c r="AD1379" s="752" t="str">
        <f t="shared" si="394"/>
        <v/>
      </c>
      <c r="AE1379" s="534" t="str">
        <f t="shared" si="395"/>
        <v/>
      </c>
      <c r="AF1379" s="752" t="str">
        <f t="shared" si="396"/>
        <v/>
      </c>
    </row>
    <row r="1380" spans="2:32" x14ac:dyDescent="0.25">
      <c r="B1380" s="721"/>
      <c r="C1380" s="531" t="str">
        <f>IFERROR(VLOOKUP(B1380,'מצבת ורישום גנים'!B:D,3,0),"")</f>
        <v/>
      </c>
      <c r="D1380" s="721"/>
      <c r="E1380" s="723"/>
      <c r="F1380" s="723"/>
      <c r="G1380" s="723"/>
      <c r="H1380" s="723"/>
      <c r="I1380" s="992" t="str">
        <f t="shared" si="397"/>
        <v/>
      </c>
      <c r="J1380" s="723"/>
      <c r="K1380" s="724"/>
      <c r="L1380" s="723"/>
      <c r="M1380" s="306" t="str">
        <f t="shared" si="384"/>
        <v/>
      </c>
      <c r="N1380" s="32" t="str">
        <f t="shared" si="385"/>
        <v/>
      </c>
      <c r="P1380" s="307" t="str">
        <f t="shared" si="386"/>
        <v/>
      </c>
      <c r="Q1380" s="307" t="str">
        <f t="shared" si="380"/>
        <v/>
      </c>
      <c r="R1380" s="307" t="str">
        <f t="shared" si="387"/>
        <v/>
      </c>
      <c r="S1380" s="307" t="str">
        <f t="shared" si="388"/>
        <v/>
      </c>
      <c r="T1380" s="307" t="str">
        <f t="shared" si="389"/>
        <v/>
      </c>
      <c r="U1380" s="307" t="str">
        <f t="shared" si="381"/>
        <v/>
      </c>
      <c r="V1380" s="723"/>
      <c r="X1380" s="308" t="str">
        <f t="shared" si="390"/>
        <v/>
      </c>
      <c r="Y1380" s="309" t="str">
        <f t="shared" si="391"/>
        <v/>
      </c>
      <c r="Z1380" s="308" t="str">
        <f t="shared" si="382"/>
        <v/>
      </c>
      <c r="AA1380" s="308" t="b">
        <f t="shared" si="383"/>
        <v>1</v>
      </c>
      <c r="AB1380" s="308" t="str">
        <f t="shared" si="392"/>
        <v/>
      </c>
      <c r="AC1380" s="534" t="str">
        <f t="shared" si="393"/>
        <v/>
      </c>
      <c r="AD1380" s="752" t="str">
        <f t="shared" si="394"/>
        <v/>
      </c>
      <c r="AE1380" s="534" t="str">
        <f t="shared" si="395"/>
        <v/>
      </c>
      <c r="AF1380" s="752" t="str">
        <f t="shared" si="396"/>
        <v/>
      </c>
    </row>
    <row r="1381" spans="2:32" x14ac:dyDescent="0.25">
      <c r="B1381" s="721"/>
      <c r="C1381" s="531" t="str">
        <f>IFERROR(VLOOKUP(B1381,'מצבת ורישום גנים'!B:D,3,0),"")</f>
        <v/>
      </c>
      <c r="D1381" s="721"/>
      <c r="E1381" s="723"/>
      <c r="F1381" s="723"/>
      <c r="G1381" s="723"/>
      <c r="H1381" s="723"/>
      <c r="I1381" s="992" t="str">
        <f t="shared" si="397"/>
        <v/>
      </c>
      <c r="J1381" s="723"/>
      <c r="K1381" s="724"/>
      <c r="L1381" s="723"/>
      <c r="M1381" s="306" t="str">
        <f t="shared" si="384"/>
        <v/>
      </c>
      <c r="N1381" s="32" t="str">
        <f t="shared" si="385"/>
        <v/>
      </c>
      <c r="P1381" s="307" t="str">
        <f t="shared" si="386"/>
        <v/>
      </c>
      <c r="Q1381" s="307" t="str">
        <f t="shared" si="380"/>
        <v/>
      </c>
      <c r="R1381" s="307" t="str">
        <f t="shared" si="387"/>
        <v/>
      </c>
      <c r="S1381" s="307" t="str">
        <f t="shared" si="388"/>
        <v/>
      </c>
      <c r="T1381" s="307" t="str">
        <f t="shared" si="389"/>
        <v/>
      </c>
      <c r="U1381" s="307" t="str">
        <f t="shared" si="381"/>
        <v/>
      </c>
      <c r="V1381" s="723"/>
      <c r="X1381" s="308" t="str">
        <f t="shared" si="390"/>
        <v/>
      </c>
      <c r="Y1381" s="309" t="str">
        <f t="shared" si="391"/>
        <v/>
      </c>
      <c r="Z1381" s="308" t="str">
        <f t="shared" si="382"/>
        <v/>
      </c>
      <c r="AA1381" s="308" t="b">
        <f t="shared" si="383"/>
        <v>1</v>
      </c>
      <c r="AB1381" s="308" t="str">
        <f t="shared" si="392"/>
        <v/>
      </c>
      <c r="AC1381" s="534" t="str">
        <f t="shared" si="393"/>
        <v/>
      </c>
      <c r="AD1381" s="752" t="str">
        <f t="shared" si="394"/>
        <v/>
      </c>
      <c r="AE1381" s="534" t="str">
        <f t="shared" si="395"/>
        <v/>
      </c>
      <c r="AF1381" s="752" t="str">
        <f t="shared" si="396"/>
        <v/>
      </c>
    </row>
    <row r="1382" spans="2:32" x14ac:dyDescent="0.25">
      <c r="B1382" s="721"/>
      <c r="C1382" s="531" t="str">
        <f>IFERROR(VLOOKUP(B1382,'מצבת ורישום גנים'!B:D,3,0),"")</f>
        <v/>
      </c>
      <c r="D1382" s="721"/>
      <c r="E1382" s="723"/>
      <c r="F1382" s="723"/>
      <c r="G1382" s="723"/>
      <c r="H1382" s="723"/>
      <c r="I1382" s="992" t="str">
        <f t="shared" si="397"/>
        <v/>
      </c>
      <c r="J1382" s="723"/>
      <c r="K1382" s="724"/>
      <c r="L1382" s="723"/>
      <c r="M1382" s="306" t="str">
        <f t="shared" si="384"/>
        <v/>
      </c>
      <c r="N1382" s="32" t="str">
        <f t="shared" si="385"/>
        <v/>
      </c>
      <c r="P1382" s="307" t="str">
        <f t="shared" si="386"/>
        <v/>
      </c>
      <c r="Q1382" s="307" t="str">
        <f t="shared" si="380"/>
        <v/>
      </c>
      <c r="R1382" s="307" t="str">
        <f t="shared" si="387"/>
        <v/>
      </c>
      <c r="S1382" s="307" t="str">
        <f t="shared" si="388"/>
        <v/>
      </c>
      <c r="T1382" s="307" t="str">
        <f t="shared" si="389"/>
        <v/>
      </c>
      <c r="U1382" s="307" t="str">
        <f t="shared" si="381"/>
        <v/>
      </c>
      <c r="V1382" s="723"/>
      <c r="X1382" s="308" t="str">
        <f t="shared" si="390"/>
        <v/>
      </c>
      <c r="Y1382" s="309" t="str">
        <f t="shared" si="391"/>
        <v/>
      </c>
      <c r="Z1382" s="308" t="str">
        <f t="shared" si="382"/>
        <v/>
      </c>
      <c r="AA1382" s="308" t="b">
        <f t="shared" si="383"/>
        <v>1</v>
      </c>
      <c r="AB1382" s="308" t="str">
        <f t="shared" si="392"/>
        <v/>
      </c>
      <c r="AC1382" s="534" t="str">
        <f t="shared" si="393"/>
        <v/>
      </c>
      <c r="AD1382" s="752" t="str">
        <f t="shared" si="394"/>
        <v/>
      </c>
      <c r="AE1382" s="534" t="str">
        <f t="shared" si="395"/>
        <v/>
      </c>
      <c r="AF1382" s="752" t="str">
        <f t="shared" si="396"/>
        <v/>
      </c>
    </row>
    <row r="1383" spans="2:32" x14ac:dyDescent="0.25">
      <c r="B1383" s="721"/>
      <c r="C1383" s="531" t="str">
        <f>IFERROR(VLOOKUP(B1383,'מצבת ורישום גנים'!B:D,3,0),"")</f>
        <v/>
      </c>
      <c r="D1383" s="721"/>
      <c r="E1383" s="723"/>
      <c r="F1383" s="723"/>
      <c r="G1383" s="723"/>
      <c r="H1383" s="723"/>
      <c r="I1383" s="992" t="str">
        <f t="shared" si="397"/>
        <v/>
      </c>
      <c r="J1383" s="723"/>
      <c r="K1383" s="724"/>
      <c r="L1383" s="723"/>
      <c r="M1383" s="306" t="str">
        <f t="shared" si="384"/>
        <v/>
      </c>
      <c r="N1383" s="32" t="str">
        <f t="shared" si="385"/>
        <v/>
      </c>
      <c r="P1383" s="307" t="str">
        <f t="shared" si="386"/>
        <v/>
      </c>
      <c r="Q1383" s="307" t="str">
        <f t="shared" si="380"/>
        <v/>
      </c>
      <c r="R1383" s="307" t="str">
        <f t="shared" si="387"/>
        <v/>
      </c>
      <c r="S1383" s="307" t="str">
        <f t="shared" si="388"/>
        <v/>
      </c>
      <c r="T1383" s="307" t="str">
        <f t="shared" si="389"/>
        <v/>
      </c>
      <c r="U1383" s="307" t="str">
        <f t="shared" si="381"/>
        <v/>
      </c>
      <c r="V1383" s="723"/>
      <c r="X1383" s="308" t="str">
        <f t="shared" si="390"/>
        <v/>
      </c>
      <c r="Y1383" s="309" t="str">
        <f t="shared" si="391"/>
        <v/>
      </c>
      <c r="Z1383" s="308" t="str">
        <f t="shared" si="382"/>
        <v/>
      </c>
      <c r="AA1383" s="308" t="b">
        <f t="shared" si="383"/>
        <v>1</v>
      </c>
      <c r="AB1383" s="308" t="str">
        <f t="shared" si="392"/>
        <v/>
      </c>
      <c r="AC1383" s="534" t="str">
        <f t="shared" si="393"/>
        <v/>
      </c>
      <c r="AD1383" s="752" t="str">
        <f t="shared" si="394"/>
        <v/>
      </c>
      <c r="AE1383" s="534" t="str">
        <f t="shared" si="395"/>
        <v/>
      </c>
      <c r="AF1383" s="752" t="str">
        <f t="shared" si="396"/>
        <v/>
      </c>
    </row>
    <row r="1384" spans="2:32" x14ac:dyDescent="0.25">
      <c r="B1384" s="721"/>
      <c r="C1384" s="531" t="str">
        <f>IFERROR(VLOOKUP(B1384,'מצבת ורישום גנים'!B:D,3,0),"")</f>
        <v/>
      </c>
      <c r="D1384" s="721"/>
      <c r="E1384" s="723"/>
      <c r="F1384" s="723"/>
      <c r="G1384" s="723"/>
      <c r="H1384" s="723"/>
      <c r="I1384" s="992" t="str">
        <f t="shared" si="397"/>
        <v/>
      </c>
      <c r="J1384" s="723"/>
      <c r="K1384" s="724"/>
      <c r="L1384" s="723"/>
      <c r="M1384" s="306" t="str">
        <f t="shared" si="384"/>
        <v/>
      </c>
      <c r="N1384" s="32" t="str">
        <f t="shared" si="385"/>
        <v/>
      </c>
      <c r="P1384" s="307" t="str">
        <f t="shared" si="386"/>
        <v/>
      </c>
      <c r="Q1384" s="307" t="str">
        <f t="shared" si="380"/>
        <v/>
      </c>
      <c r="R1384" s="307" t="str">
        <f t="shared" si="387"/>
        <v/>
      </c>
      <c r="S1384" s="307" t="str">
        <f t="shared" si="388"/>
        <v/>
      </c>
      <c r="T1384" s="307" t="str">
        <f t="shared" si="389"/>
        <v/>
      </c>
      <c r="U1384" s="307" t="str">
        <f t="shared" si="381"/>
        <v/>
      </c>
      <c r="V1384" s="723"/>
      <c r="X1384" s="308" t="str">
        <f t="shared" si="390"/>
        <v/>
      </c>
      <c r="Y1384" s="309" t="str">
        <f t="shared" si="391"/>
        <v/>
      </c>
      <c r="Z1384" s="308" t="str">
        <f t="shared" si="382"/>
        <v/>
      </c>
      <c r="AA1384" s="308" t="b">
        <f t="shared" si="383"/>
        <v>1</v>
      </c>
      <c r="AB1384" s="308" t="str">
        <f t="shared" si="392"/>
        <v/>
      </c>
      <c r="AC1384" s="534" t="str">
        <f t="shared" si="393"/>
        <v/>
      </c>
      <c r="AD1384" s="752" t="str">
        <f t="shared" si="394"/>
        <v/>
      </c>
      <c r="AE1384" s="534" t="str">
        <f t="shared" si="395"/>
        <v/>
      </c>
      <c r="AF1384" s="752" t="str">
        <f t="shared" si="396"/>
        <v/>
      </c>
    </row>
    <row r="1385" spans="2:32" x14ac:dyDescent="0.25">
      <c r="B1385" s="721"/>
      <c r="C1385" s="531" t="str">
        <f>IFERROR(VLOOKUP(B1385,'מצבת ורישום גנים'!B:D,3,0),"")</f>
        <v/>
      </c>
      <c r="D1385" s="721"/>
      <c r="E1385" s="723"/>
      <c r="F1385" s="723"/>
      <c r="G1385" s="723"/>
      <c r="H1385" s="723"/>
      <c r="I1385" s="992" t="str">
        <f t="shared" si="397"/>
        <v/>
      </c>
      <c r="J1385" s="723"/>
      <c r="K1385" s="724"/>
      <c r="L1385" s="723"/>
      <c r="M1385" s="306" t="str">
        <f t="shared" si="384"/>
        <v/>
      </c>
      <c r="N1385" s="32" t="str">
        <f t="shared" si="385"/>
        <v/>
      </c>
      <c r="P1385" s="307" t="str">
        <f t="shared" si="386"/>
        <v/>
      </c>
      <c r="Q1385" s="307" t="str">
        <f t="shared" si="380"/>
        <v/>
      </c>
      <c r="R1385" s="307" t="str">
        <f t="shared" si="387"/>
        <v/>
      </c>
      <c r="S1385" s="307" t="str">
        <f t="shared" si="388"/>
        <v/>
      </c>
      <c r="T1385" s="307" t="str">
        <f t="shared" si="389"/>
        <v/>
      </c>
      <c r="U1385" s="307" t="str">
        <f t="shared" si="381"/>
        <v/>
      </c>
      <c r="V1385" s="723"/>
      <c r="X1385" s="308" t="str">
        <f t="shared" si="390"/>
        <v/>
      </c>
      <c r="Y1385" s="309" t="str">
        <f t="shared" si="391"/>
        <v/>
      </c>
      <c r="Z1385" s="308" t="str">
        <f t="shared" si="382"/>
        <v/>
      </c>
      <c r="AA1385" s="308" t="b">
        <f t="shared" si="383"/>
        <v>1</v>
      </c>
      <c r="AB1385" s="308" t="str">
        <f t="shared" si="392"/>
        <v/>
      </c>
      <c r="AC1385" s="534" t="str">
        <f t="shared" si="393"/>
        <v/>
      </c>
      <c r="AD1385" s="752" t="str">
        <f t="shared" si="394"/>
        <v/>
      </c>
      <c r="AE1385" s="534" t="str">
        <f t="shared" si="395"/>
        <v/>
      </c>
      <c r="AF1385" s="752" t="str">
        <f t="shared" si="396"/>
        <v/>
      </c>
    </row>
    <row r="1386" spans="2:32" x14ac:dyDescent="0.25">
      <c r="B1386" s="721"/>
      <c r="C1386" s="531" t="str">
        <f>IFERROR(VLOOKUP(B1386,'מצבת ורישום גנים'!B:D,3,0),"")</f>
        <v/>
      </c>
      <c r="D1386" s="721"/>
      <c r="E1386" s="723"/>
      <c r="F1386" s="723"/>
      <c r="G1386" s="723"/>
      <c r="H1386" s="723"/>
      <c r="I1386" s="992" t="str">
        <f t="shared" si="397"/>
        <v/>
      </c>
      <c r="J1386" s="723"/>
      <c r="K1386" s="724"/>
      <c r="L1386" s="723"/>
      <c r="M1386" s="306" t="str">
        <f t="shared" si="384"/>
        <v/>
      </c>
      <c r="N1386" s="32" t="str">
        <f t="shared" si="385"/>
        <v/>
      </c>
      <c r="P1386" s="307" t="str">
        <f t="shared" si="386"/>
        <v/>
      </c>
      <c r="Q1386" s="307" t="str">
        <f t="shared" si="380"/>
        <v/>
      </c>
      <c r="R1386" s="307" t="str">
        <f t="shared" si="387"/>
        <v/>
      </c>
      <c r="S1386" s="307" t="str">
        <f t="shared" si="388"/>
        <v/>
      </c>
      <c r="T1386" s="307" t="str">
        <f t="shared" si="389"/>
        <v/>
      </c>
      <c r="U1386" s="307" t="str">
        <f t="shared" si="381"/>
        <v/>
      </c>
      <c r="V1386" s="723"/>
      <c r="X1386" s="308" t="str">
        <f t="shared" si="390"/>
        <v/>
      </c>
      <c r="Y1386" s="309" t="str">
        <f t="shared" si="391"/>
        <v/>
      </c>
      <c r="Z1386" s="308" t="str">
        <f t="shared" si="382"/>
        <v/>
      </c>
      <c r="AA1386" s="308" t="b">
        <f t="shared" si="383"/>
        <v>1</v>
      </c>
      <c r="AB1386" s="308" t="str">
        <f t="shared" si="392"/>
        <v/>
      </c>
      <c r="AC1386" s="534" t="str">
        <f t="shared" si="393"/>
        <v/>
      </c>
      <c r="AD1386" s="752" t="str">
        <f t="shared" si="394"/>
        <v/>
      </c>
      <c r="AE1386" s="534" t="str">
        <f t="shared" si="395"/>
        <v/>
      </c>
      <c r="AF1386" s="752" t="str">
        <f t="shared" si="396"/>
        <v/>
      </c>
    </row>
    <row r="1387" spans="2:32" x14ac:dyDescent="0.25">
      <c r="B1387" s="721"/>
      <c r="C1387" s="531" t="str">
        <f>IFERROR(VLOOKUP(B1387,'מצבת ורישום גנים'!B:D,3,0),"")</f>
        <v/>
      </c>
      <c r="D1387" s="721"/>
      <c r="E1387" s="723"/>
      <c r="F1387" s="723"/>
      <c r="G1387" s="723"/>
      <c r="H1387" s="723"/>
      <c r="I1387" s="992" t="str">
        <f t="shared" si="397"/>
        <v/>
      </c>
      <c r="J1387" s="723"/>
      <c r="K1387" s="724"/>
      <c r="L1387" s="723"/>
      <c r="M1387" s="306" t="str">
        <f t="shared" si="384"/>
        <v/>
      </c>
      <c r="N1387" s="32" t="str">
        <f t="shared" si="385"/>
        <v/>
      </c>
      <c r="P1387" s="307" t="str">
        <f t="shared" si="386"/>
        <v/>
      </c>
      <c r="Q1387" s="307" t="str">
        <f t="shared" si="380"/>
        <v/>
      </c>
      <c r="R1387" s="307" t="str">
        <f t="shared" si="387"/>
        <v/>
      </c>
      <c r="S1387" s="307" t="str">
        <f t="shared" si="388"/>
        <v/>
      </c>
      <c r="T1387" s="307" t="str">
        <f t="shared" si="389"/>
        <v/>
      </c>
      <c r="U1387" s="307" t="str">
        <f t="shared" si="381"/>
        <v/>
      </c>
      <c r="V1387" s="723"/>
      <c r="X1387" s="308" t="str">
        <f t="shared" si="390"/>
        <v/>
      </c>
      <c r="Y1387" s="309" t="str">
        <f t="shared" si="391"/>
        <v/>
      </c>
      <c r="Z1387" s="308" t="str">
        <f t="shared" si="382"/>
        <v/>
      </c>
      <c r="AA1387" s="308" t="b">
        <f t="shared" si="383"/>
        <v>1</v>
      </c>
      <c r="AB1387" s="308" t="str">
        <f t="shared" si="392"/>
        <v/>
      </c>
      <c r="AC1387" s="534" t="str">
        <f t="shared" si="393"/>
        <v/>
      </c>
      <c r="AD1387" s="752" t="str">
        <f t="shared" si="394"/>
        <v/>
      </c>
      <c r="AE1387" s="534" t="str">
        <f t="shared" si="395"/>
        <v/>
      </c>
      <c r="AF1387" s="752" t="str">
        <f t="shared" si="396"/>
        <v/>
      </c>
    </row>
    <row r="1388" spans="2:32" x14ac:dyDescent="0.25">
      <c r="B1388" s="721"/>
      <c r="C1388" s="531" t="str">
        <f>IFERROR(VLOOKUP(B1388,'מצבת ורישום גנים'!B:D,3,0),"")</f>
        <v/>
      </c>
      <c r="D1388" s="721"/>
      <c r="E1388" s="723"/>
      <c r="F1388" s="723"/>
      <c r="G1388" s="723"/>
      <c r="H1388" s="723"/>
      <c r="I1388" s="992" t="str">
        <f t="shared" si="397"/>
        <v/>
      </c>
      <c r="J1388" s="723"/>
      <c r="K1388" s="724"/>
      <c r="L1388" s="723"/>
      <c r="M1388" s="306" t="str">
        <f t="shared" si="384"/>
        <v/>
      </c>
      <c r="N1388" s="32" t="str">
        <f t="shared" si="385"/>
        <v/>
      </c>
      <c r="P1388" s="307" t="str">
        <f t="shared" si="386"/>
        <v/>
      </c>
      <c r="Q1388" s="307" t="str">
        <f t="shared" si="380"/>
        <v/>
      </c>
      <c r="R1388" s="307" t="str">
        <f t="shared" si="387"/>
        <v/>
      </c>
      <c r="S1388" s="307" t="str">
        <f t="shared" si="388"/>
        <v/>
      </c>
      <c r="T1388" s="307" t="str">
        <f t="shared" si="389"/>
        <v/>
      </c>
      <c r="U1388" s="307" t="str">
        <f t="shared" si="381"/>
        <v/>
      </c>
      <c r="V1388" s="723"/>
      <c r="X1388" s="308" t="str">
        <f t="shared" si="390"/>
        <v/>
      </c>
      <c r="Y1388" s="309" t="str">
        <f t="shared" si="391"/>
        <v/>
      </c>
      <c r="Z1388" s="308" t="str">
        <f t="shared" si="382"/>
        <v/>
      </c>
      <c r="AA1388" s="308" t="b">
        <f t="shared" si="383"/>
        <v>1</v>
      </c>
      <c r="AB1388" s="308" t="str">
        <f t="shared" si="392"/>
        <v/>
      </c>
      <c r="AC1388" s="534" t="str">
        <f t="shared" si="393"/>
        <v/>
      </c>
      <c r="AD1388" s="752" t="str">
        <f t="shared" si="394"/>
        <v/>
      </c>
      <c r="AE1388" s="534" t="str">
        <f t="shared" si="395"/>
        <v/>
      </c>
      <c r="AF1388" s="752" t="str">
        <f t="shared" si="396"/>
        <v/>
      </c>
    </row>
    <row r="1389" spans="2:32" x14ac:dyDescent="0.25">
      <c r="B1389" s="721"/>
      <c r="C1389" s="531" t="str">
        <f>IFERROR(VLOOKUP(B1389,'מצבת ורישום גנים'!B:D,3,0),"")</f>
        <v/>
      </c>
      <c r="D1389" s="721"/>
      <c r="E1389" s="723"/>
      <c r="F1389" s="723"/>
      <c r="G1389" s="723"/>
      <c r="H1389" s="723"/>
      <c r="I1389" s="992" t="str">
        <f t="shared" si="397"/>
        <v/>
      </c>
      <c r="J1389" s="723"/>
      <c r="K1389" s="724"/>
      <c r="L1389" s="723"/>
      <c r="M1389" s="306" t="str">
        <f t="shared" si="384"/>
        <v/>
      </c>
      <c r="N1389" s="32" t="str">
        <f t="shared" si="385"/>
        <v/>
      </c>
      <c r="P1389" s="307" t="str">
        <f t="shared" si="386"/>
        <v/>
      </c>
      <c r="Q1389" s="307" t="str">
        <f t="shared" si="380"/>
        <v/>
      </c>
      <c r="R1389" s="307" t="str">
        <f t="shared" si="387"/>
        <v/>
      </c>
      <c r="S1389" s="307" t="str">
        <f t="shared" si="388"/>
        <v/>
      </c>
      <c r="T1389" s="307" t="str">
        <f t="shared" si="389"/>
        <v/>
      </c>
      <c r="U1389" s="307" t="str">
        <f t="shared" si="381"/>
        <v/>
      </c>
      <c r="V1389" s="723"/>
      <c r="X1389" s="308" t="str">
        <f t="shared" si="390"/>
        <v/>
      </c>
      <c r="Y1389" s="309" t="str">
        <f t="shared" si="391"/>
        <v/>
      </c>
      <c r="Z1389" s="308" t="str">
        <f t="shared" si="382"/>
        <v/>
      </c>
      <c r="AA1389" s="308" t="b">
        <f t="shared" si="383"/>
        <v>1</v>
      </c>
      <c r="AB1389" s="308" t="str">
        <f t="shared" si="392"/>
        <v/>
      </c>
      <c r="AC1389" s="534" t="str">
        <f t="shared" si="393"/>
        <v/>
      </c>
      <c r="AD1389" s="752" t="str">
        <f t="shared" si="394"/>
        <v/>
      </c>
      <c r="AE1389" s="534" t="str">
        <f t="shared" si="395"/>
        <v/>
      </c>
      <c r="AF1389" s="752" t="str">
        <f t="shared" si="396"/>
        <v/>
      </c>
    </row>
    <row r="1390" spans="2:32" x14ac:dyDescent="0.25">
      <c r="B1390" s="721"/>
      <c r="C1390" s="531" t="str">
        <f>IFERROR(VLOOKUP(B1390,'מצבת ורישום גנים'!B:D,3,0),"")</f>
        <v/>
      </c>
      <c r="D1390" s="721"/>
      <c r="E1390" s="723"/>
      <c r="F1390" s="723"/>
      <c r="G1390" s="723"/>
      <c r="H1390" s="723"/>
      <c r="I1390" s="992" t="str">
        <f t="shared" si="397"/>
        <v/>
      </c>
      <c r="J1390" s="723"/>
      <c r="K1390" s="724"/>
      <c r="L1390" s="723"/>
      <c r="M1390" s="306" t="str">
        <f t="shared" si="384"/>
        <v/>
      </c>
      <c r="N1390" s="32" t="str">
        <f t="shared" si="385"/>
        <v/>
      </c>
      <c r="P1390" s="307" t="str">
        <f t="shared" si="386"/>
        <v/>
      </c>
      <c r="Q1390" s="307" t="str">
        <f t="shared" si="380"/>
        <v/>
      </c>
      <c r="R1390" s="307" t="str">
        <f t="shared" si="387"/>
        <v/>
      </c>
      <c r="S1390" s="307" t="str">
        <f t="shared" si="388"/>
        <v/>
      </c>
      <c r="T1390" s="307" t="str">
        <f t="shared" si="389"/>
        <v/>
      </c>
      <c r="U1390" s="307" t="str">
        <f t="shared" si="381"/>
        <v/>
      </c>
      <c r="V1390" s="723"/>
      <c r="X1390" s="308" t="str">
        <f t="shared" si="390"/>
        <v/>
      </c>
      <c r="Y1390" s="309" t="str">
        <f t="shared" si="391"/>
        <v/>
      </c>
      <c r="Z1390" s="308" t="str">
        <f t="shared" si="382"/>
        <v/>
      </c>
      <c r="AA1390" s="308" t="b">
        <f t="shared" si="383"/>
        <v>1</v>
      </c>
      <c r="AB1390" s="308" t="str">
        <f t="shared" si="392"/>
        <v/>
      </c>
      <c r="AC1390" s="534" t="str">
        <f t="shared" si="393"/>
        <v/>
      </c>
      <c r="AD1390" s="752" t="str">
        <f t="shared" si="394"/>
        <v/>
      </c>
      <c r="AE1390" s="534" t="str">
        <f t="shared" si="395"/>
        <v/>
      </c>
      <c r="AF1390" s="752" t="str">
        <f t="shared" si="396"/>
        <v/>
      </c>
    </row>
    <row r="1391" spans="2:32" x14ac:dyDescent="0.25">
      <c r="B1391" s="721"/>
      <c r="C1391" s="531" t="str">
        <f>IFERROR(VLOOKUP(B1391,'מצבת ורישום גנים'!B:D,3,0),"")</f>
        <v/>
      </c>
      <c r="D1391" s="721"/>
      <c r="E1391" s="723"/>
      <c r="F1391" s="723"/>
      <c r="G1391" s="723"/>
      <c r="H1391" s="723"/>
      <c r="I1391" s="992" t="str">
        <f t="shared" si="397"/>
        <v/>
      </c>
      <c r="J1391" s="723"/>
      <c r="K1391" s="724"/>
      <c r="L1391" s="723"/>
      <c r="M1391" s="306" t="str">
        <f t="shared" si="384"/>
        <v/>
      </c>
      <c r="N1391" s="32" t="str">
        <f t="shared" si="385"/>
        <v/>
      </c>
      <c r="P1391" s="307" t="str">
        <f t="shared" si="386"/>
        <v/>
      </c>
      <c r="Q1391" s="307" t="str">
        <f t="shared" si="380"/>
        <v/>
      </c>
      <c r="R1391" s="307" t="str">
        <f t="shared" si="387"/>
        <v/>
      </c>
      <c r="S1391" s="307" t="str">
        <f t="shared" si="388"/>
        <v/>
      </c>
      <c r="T1391" s="307" t="str">
        <f t="shared" si="389"/>
        <v/>
      </c>
      <c r="U1391" s="307" t="str">
        <f t="shared" si="381"/>
        <v/>
      </c>
      <c r="V1391" s="723"/>
      <c r="X1391" s="308" t="str">
        <f t="shared" si="390"/>
        <v/>
      </c>
      <c r="Y1391" s="309" t="str">
        <f t="shared" si="391"/>
        <v/>
      </c>
      <c r="Z1391" s="308" t="str">
        <f t="shared" si="382"/>
        <v/>
      </c>
      <c r="AA1391" s="308" t="b">
        <f t="shared" si="383"/>
        <v>1</v>
      </c>
      <c r="AB1391" s="308" t="str">
        <f t="shared" si="392"/>
        <v/>
      </c>
      <c r="AC1391" s="534" t="str">
        <f t="shared" si="393"/>
        <v/>
      </c>
      <c r="AD1391" s="752" t="str">
        <f t="shared" si="394"/>
        <v/>
      </c>
      <c r="AE1391" s="534" t="str">
        <f t="shared" si="395"/>
        <v/>
      </c>
      <c r="AF1391" s="752" t="str">
        <f t="shared" si="396"/>
        <v/>
      </c>
    </row>
    <row r="1392" spans="2:32" x14ac:dyDescent="0.25">
      <c r="B1392" s="721"/>
      <c r="C1392" s="531" t="str">
        <f>IFERROR(VLOOKUP(B1392,'מצבת ורישום גנים'!B:D,3,0),"")</f>
        <v/>
      </c>
      <c r="D1392" s="721"/>
      <c r="E1392" s="723"/>
      <c r="F1392" s="723"/>
      <c r="G1392" s="723"/>
      <c r="H1392" s="723"/>
      <c r="I1392" s="992" t="str">
        <f t="shared" si="397"/>
        <v/>
      </c>
      <c r="J1392" s="723"/>
      <c r="K1392" s="724"/>
      <c r="L1392" s="723"/>
      <c r="M1392" s="306" t="str">
        <f t="shared" si="384"/>
        <v/>
      </c>
      <c r="N1392" s="32" t="str">
        <f t="shared" si="385"/>
        <v/>
      </c>
      <c r="P1392" s="307" t="str">
        <f t="shared" si="386"/>
        <v/>
      </c>
      <c r="Q1392" s="307" t="str">
        <f t="shared" si="380"/>
        <v/>
      </c>
      <c r="R1392" s="307" t="str">
        <f t="shared" si="387"/>
        <v/>
      </c>
      <c r="S1392" s="307" t="str">
        <f t="shared" si="388"/>
        <v/>
      </c>
      <c r="T1392" s="307" t="str">
        <f t="shared" si="389"/>
        <v/>
      </c>
      <c r="U1392" s="307" t="str">
        <f t="shared" si="381"/>
        <v/>
      </c>
      <c r="V1392" s="723"/>
      <c r="X1392" s="308" t="str">
        <f t="shared" si="390"/>
        <v/>
      </c>
      <c r="Y1392" s="309" t="str">
        <f t="shared" si="391"/>
        <v/>
      </c>
      <c r="Z1392" s="308" t="str">
        <f t="shared" si="382"/>
        <v/>
      </c>
      <c r="AA1392" s="308" t="b">
        <f t="shared" si="383"/>
        <v>1</v>
      </c>
      <c r="AB1392" s="308" t="str">
        <f t="shared" si="392"/>
        <v/>
      </c>
      <c r="AC1392" s="534" t="str">
        <f t="shared" si="393"/>
        <v/>
      </c>
      <c r="AD1392" s="752" t="str">
        <f t="shared" si="394"/>
        <v/>
      </c>
      <c r="AE1392" s="534" t="str">
        <f t="shared" si="395"/>
        <v/>
      </c>
      <c r="AF1392" s="752" t="str">
        <f t="shared" si="396"/>
        <v/>
      </c>
    </row>
    <row r="1393" spans="2:32" x14ac:dyDescent="0.25">
      <c r="B1393" s="721"/>
      <c r="C1393" s="531" t="str">
        <f>IFERROR(VLOOKUP(B1393,'מצבת ורישום גנים'!B:D,3,0),"")</f>
        <v/>
      </c>
      <c r="D1393" s="721"/>
      <c r="E1393" s="723"/>
      <c r="F1393" s="723"/>
      <c r="G1393" s="723"/>
      <c r="H1393" s="723"/>
      <c r="I1393" s="992" t="str">
        <f t="shared" si="397"/>
        <v/>
      </c>
      <c r="J1393" s="723"/>
      <c r="K1393" s="724"/>
      <c r="L1393" s="723"/>
      <c r="M1393" s="306" t="str">
        <f t="shared" si="384"/>
        <v/>
      </c>
      <c r="N1393" s="32" t="str">
        <f t="shared" si="385"/>
        <v/>
      </c>
      <c r="P1393" s="307" t="str">
        <f t="shared" si="386"/>
        <v/>
      </c>
      <c r="Q1393" s="307" t="str">
        <f t="shared" si="380"/>
        <v/>
      </c>
      <c r="R1393" s="307" t="str">
        <f t="shared" si="387"/>
        <v/>
      </c>
      <c r="S1393" s="307" t="str">
        <f t="shared" si="388"/>
        <v/>
      </c>
      <c r="T1393" s="307" t="str">
        <f t="shared" si="389"/>
        <v/>
      </c>
      <c r="U1393" s="307" t="str">
        <f t="shared" si="381"/>
        <v/>
      </c>
      <c r="V1393" s="723"/>
      <c r="X1393" s="308" t="str">
        <f t="shared" si="390"/>
        <v/>
      </c>
      <c r="Y1393" s="309" t="str">
        <f t="shared" si="391"/>
        <v/>
      </c>
      <c r="Z1393" s="308" t="str">
        <f t="shared" si="382"/>
        <v/>
      </c>
      <c r="AA1393" s="308" t="b">
        <f t="shared" si="383"/>
        <v>1</v>
      </c>
      <c r="AB1393" s="308" t="str">
        <f t="shared" si="392"/>
        <v/>
      </c>
      <c r="AC1393" s="534" t="str">
        <f t="shared" si="393"/>
        <v/>
      </c>
      <c r="AD1393" s="752" t="str">
        <f t="shared" si="394"/>
        <v/>
      </c>
      <c r="AE1393" s="534" t="str">
        <f t="shared" si="395"/>
        <v/>
      </c>
      <c r="AF1393" s="752" t="str">
        <f t="shared" si="396"/>
        <v/>
      </c>
    </row>
    <row r="1394" spans="2:32" x14ac:dyDescent="0.25">
      <c r="B1394" s="721"/>
      <c r="C1394" s="531" t="str">
        <f>IFERROR(VLOOKUP(B1394,'מצבת ורישום גנים'!B:D,3,0),"")</f>
        <v/>
      </c>
      <c r="D1394" s="721"/>
      <c r="E1394" s="723"/>
      <c r="F1394" s="723"/>
      <c r="G1394" s="723"/>
      <c r="H1394" s="723"/>
      <c r="I1394" s="992" t="str">
        <f t="shared" si="397"/>
        <v/>
      </c>
      <c r="J1394" s="723"/>
      <c r="K1394" s="724"/>
      <c r="L1394" s="723"/>
      <c r="M1394" s="306" t="str">
        <f t="shared" si="384"/>
        <v/>
      </c>
      <c r="N1394" s="32" t="str">
        <f t="shared" si="385"/>
        <v/>
      </c>
      <c r="P1394" s="307" t="str">
        <f t="shared" si="386"/>
        <v/>
      </c>
      <c r="Q1394" s="307" t="str">
        <f t="shared" si="380"/>
        <v/>
      </c>
      <c r="R1394" s="307" t="str">
        <f t="shared" si="387"/>
        <v/>
      </c>
      <c r="S1394" s="307" t="str">
        <f t="shared" si="388"/>
        <v/>
      </c>
      <c r="T1394" s="307" t="str">
        <f t="shared" si="389"/>
        <v/>
      </c>
      <c r="U1394" s="307" t="str">
        <f t="shared" si="381"/>
        <v/>
      </c>
      <c r="V1394" s="723"/>
      <c r="X1394" s="308" t="str">
        <f t="shared" si="390"/>
        <v/>
      </c>
      <c r="Y1394" s="309" t="str">
        <f t="shared" si="391"/>
        <v/>
      </c>
      <c r="Z1394" s="308" t="str">
        <f t="shared" si="382"/>
        <v/>
      </c>
      <c r="AA1394" s="308" t="b">
        <f t="shared" si="383"/>
        <v>1</v>
      </c>
      <c r="AB1394" s="308" t="str">
        <f t="shared" si="392"/>
        <v/>
      </c>
      <c r="AC1394" s="534" t="str">
        <f t="shared" si="393"/>
        <v/>
      </c>
      <c r="AD1394" s="752" t="str">
        <f t="shared" si="394"/>
        <v/>
      </c>
      <c r="AE1394" s="534" t="str">
        <f t="shared" si="395"/>
        <v/>
      </c>
      <c r="AF1394" s="752" t="str">
        <f t="shared" si="396"/>
        <v/>
      </c>
    </row>
    <row r="1395" spans="2:32" x14ac:dyDescent="0.25">
      <c r="B1395" s="721"/>
      <c r="C1395" s="531" t="str">
        <f>IFERROR(VLOOKUP(B1395,'מצבת ורישום גנים'!B:D,3,0),"")</f>
        <v/>
      </c>
      <c r="D1395" s="721"/>
      <c r="E1395" s="723"/>
      <c r="F1395" s="723"/>
      <c r="G1395" s="723"/>
      <c r="H1395" s="723"/>
      <c r="I1395" s="992" t="str">
        <f t="shared" si="397"/>
        <v/>
      </c>
      <c r="J1395" s="723"/>
      <c r="K1395" s="724"/>
      <c r="L1395" s="723"/>
      <c r="M1395" s="306" t="str">
        <f t="shared" si="384"/>
        <v/>
      </c>
      <c r="N1395" s="32" t="str">
        <f t="shared" si="385"/>
        <v/>
      </c>
      <c r="P1395" s="307" t="str">
        <f t="shared" si="386"/>
        <v/>
      </c>
      <c r="Q1395" s="307" t="str">
        <f t="shared" si="380"/>
        <v/>
      </c>
      <c r="R1395" s="307" t="str">
        <f t="shared" si="387"/>
        <v/>
      </c>
      <c r="S1395" s="307" t="str">
        <f t="shared" si="388"/>
        <v/>
      </c>
      <c r="T1395" s="307" t="str">
        <f t="shared" si="389"/>
        <v/>
      </c>
      <c r="U1395" s="307" t="str">
        <f t="shared" si="381"/>
        <v/>
      </c>
      <c r="V1395" s="723"/>
      <c r="X1395" s="308" t="str">
        <f t="shared" si="390"/>
        <v/>
      </c>
      <c r="Y1395" s="309" t="str">
        <f t="shared" si="391"/>
        <v/>
      </c>
      <c r="Z1395" s="308" t="str">
        <f t="shared" si="382"/>
        <v/>
      </c>
      <c r="AA1395" s="308" t="b">
        <f t="shared" si="383"/>
        <v>1</v>
      </c>
      <c r="AB1395" s="308" t="str">
        <f t="shared" si="392"/>
        <v/>
      </c>
      <c r="AC1395" s="534" t="str">
        <f t="shared" si="393"/>
        <v/>
      </c>
      <c r="AD1395" s="752" t="str">
        <f t="shared" si="394"/>
        <v/>
      </c>
      <c r="AE1395" s="534" t="str">
        <f t="shared" si="395"/>
        <v/>
      </c>
      <c r="AF1395" s="752" t="str">
        <f t="shared" si="396"/>
        <v/>
      </c>
    </row>
    <row r="1396" spans="2:32" x14ac:dyDescent="0.25">
      <c r="B1396" s="721"/>
      <c r="C1396" s="531" t="str">
        <f>IFERROR(VLOOKUP(B1396,'מצבת ורישום גנים'!B:D,3,0),"")</f>
        <v/>
      </c>
      <c r="D1396" s="721"/>
      <c r="E1396" s="723"/>
      <c r="F1396" s="723"/>
      <c r="G1396" s="723"/>
      <c r="H1396" s="723"/>
      <c r="I1396" s="992" t="str">
        <f t="shared" si="397"/>
        <v/>
      </c>
      <c r="J1396" s="723"/>
      <c r="K1396" s="724"/>
      <c r="L1396" s="723"/>
      <c r="M1396" s="306" t="str">
        <f t="shared" si="384"/>
        <v/>
      </c>
      <c r="N1396" s="32" t="str">
        <f t="shared" si="385"/>
        <v/>
      </c>
      <c r="P1396" s="307" t="str">
        <f t="shared" si="386"/>
        <v/>
      </c>
      <c r="Q1396" s="307" t="str">
        <f t="shared" si="380"/>
        <v/>
      </c>
      <c r="R1396" s="307" t="str">
        <f t="shared" si="387"/>
        <v/>
      </c>
      <c r="S1396" s="307" t="str">
        <f t="shared" si="388"/>
        <v/>
      </c>
      <c r="T1396" s="307" t="str">
        <f t="shared" si="389"/>
        <v/>
      </c>
      <c r="U1396" s="307" t="str">
        <f t="shared" si="381"/>
        <v/>
      </c>
      <c r="V1396" s="723"/>
      <c r="X1396" s="308" t="str">
        <f t="shared" si="390"/>
        <v/>
      </c>
      <c r="Y1396" s="309" t="str">
        <f t="shared" si="391"/>
        <v/>
      </c>
      <c r="Z1396" s="308" t="str">
        <f t="shared" si="382"/>
        <v/>
      </c>
      <c r="AA1396" s="308" t="b">
        <f t="shared" si="383"/>
        <v>1</v>
      </c>
      <c r="AB1396" s="308" t="str">
        <f t="shared" si="392"/>
        <v/>
      </c>
      <c r="AC1396" s="534" t="str">
        <f t="shared" si="393"/>
        <v/>
      </c>
      <c r="AD1396" s="752" t="str">
        <f t="shared" si="394"/>
        <v/>
      </c>
      <c r="AE1396" s="534" t="str">
        <f t="shared" si="395"/>
        <v/>
      </c>
      <c r="AF1396" s="752" t="str">
        <f t="shared" si="396"/>
        <v/>
      </c>
    </row>
    <row r="1397" spans="2:32" x14ac:dyDescent="0.25">
      <c r="B1397" s="721"/>
      <c r="C1397" s="531" t="str">
        <f>IFERROR(VLOOKUP(B1397,'מצבת ורישום גנים'!B:D,3,0),"")</f>
        <v/>
      </c>
      <c r="D1397" s="721"/>
      <c r="E1397" s="723"/>
      <c r="F1397" s="723"/>
      <c r="G1397" s="723"/>
      <c r="H1397" s="723"/>
      <c r="I1397" s="992" t="str">
        <f t="shared" si="397"/>
        <v/>
      </c>
      <c r="J1397" s="723"/>
      <c r="K1397" s="724"/>
      <c r="L1397" s="723"/>
      <c r="M1397" s="306" t="str">
        <f t="shared" si="384"/>
        <v/>
      </c>
      <c r="N1397" s="32" t="str">
        <f t="shared" si="385"/>
        <v/>
      </c>
      <c r="P1397" s="307" t="str">
        <f t="shared" si="386"/>
        <v/>
      </c>
      <c r="Q1397" s="307" t="str">
        <f t="shared" si="380"/>
        <v/>
      </c>
      <c r="R1397" s="307" t="str">
        <f t="shared" si="387"/>
        <v/>
      </c>
      <c r="S1397" s="307" t="str">
        <f t="shared" si="388"/>
        <v/>
      </c>
      <c r="T1397" s="307" t="str">
        <f t="shared" si="389"/>
        <v/>
      </c>
      <c r="U1397" s="307" t="str">
        <f t="shared" si="381"/>
        <v/>
      </c>
      <c r="V1397" s="723"/>
      <c r="X1397" s="308" t="str">
        <f t="shared" si="390"/>
        <v/>
      </c>
      <c r="Y1397" s="309" t="str">
        <f t="shared" si="391"/>
        <v/>
      </c>
      <c r="Z1397" s="308" t="str">
        <f t="shared" si="382"/>
        <v/>
      </c>
      <c r="AA1397" s="308" t="b">
        <f t="shared" si="383"/>
        <v>1</v>
      </c>
      <c r="AB1397" s="308" t="str">
        <f t="shared" si="392"/>
        <v/>
      </c>
      <c r="AC1397" s="534" t="str">
        <f t="shared" si="393"/>
        <v/>
      </c>
      <c r="AD1397" s="752" t="str">
        <f t="shared" si="394"/>
        <v/>
      </c>
      <c r="AE1397" s="534" t="str">
        <f t="shared" si="395"/>
        <v/>
      </c>
      <c r="AF1397" s="752" t="str">
        <f t="shared" si="396"/>
        <v/>
      </c>
    </row>
    <row r="1398" spans="2:32" x14ac:dyDescent="0.25">
      <c r="B1398" s="721"/>
      <c r="C1398" s="531" t="str">
        <f>IFERROR(VLOOKUP(B1398,'מצבת ורישום גנים'!B:D,3,0),"")</f>
        <v/>
      </c>
      <c r="D1398" s="721"/>
      <c r="E1398" s="723"/>
      <c r="F1398" s="723"/>
      <c r="G1398" s="723"/>
      <c r="H1398" s="723"/>
      <c r="I1398" s="992" t="str">
        <f t="shared" si="397"/>
        <v/>
      </c>
      <c r="J1398" s="723"/>
      <c r="K1398" s="724"/>
      <c r="L1398" s="723"/>
      <c r="M1398" s="306" t="str">
        <f t="shared" si="384"/>
        <v/>
      </c>
      <c r="N1398" s="32" t="str">
        <f t="shared" si="385"/>
        <v/>
      </c>
      <c r="P1398" s="307" t="str">
        <f t="shared" si="386"/>
        <v/>
      </c>
      <c r="Q1398" s="307" t="str">
        <f t="shared" si="380"/>
        <v/>
      </c>
      <c r="R1398" s="307" t="str">
        <f t="shared" si="387"/>
        <v/>
      </c>
      <c r="S1398" s="307" t="str">
        <f t="shared" si="388"/>
        <v/>
      </c>
      <c r="T1398" s="307" t="str">
        <f t="shared" si="389"/>
        <v/>
      </c>
      <c r="U1398" s="307" t="str">
        <f t="shared" si="381"/>
        <v/>
      </c>
      <c r="V1398" s="723"/>
      <c r="X1398" s="308" t="str">
        <f t="shared" si="390"/>
        <v/>
      </c>
      <c r="Y1398" s="309" t="str">
        <f t="shared" si="391"/>
        <v/>
      </c>
      <c r="Z1398" s="308" t="str">
        <f t="shared" si="382"/>
        <v/>
      </c>
      <c r="AA1398" s="308" t="b">
        <f t="shared" si="383"/>
        <v>1</v>
      </c>
      <c r="AB1398" s="308" t="str">
        <f t="shared" si="392"/>
        <v/>
      </c>
      <c r="AC1398" s="534" t="str">
        <f t="shared" si="393"/>
        <v/>
      </c>
      <c r="AD1398" s="752" t="str">
        <f t="shared" si="394"/>
        <v/>
      </c>
      <c r="AE1398" s="534" t="str">
        <f t="shared" si="395"/>
        <v/>
      </c>
      <c r="AF1398" s="752" t="str">
        <f t="shared" si="396"/>
        <v/>
      </c>
    </row>
    <row r="1399" spans="2:32" x14ac:dyDescent="0.25">
      <c r="B1399" s="721"/>
      <c r="C1399" s="531" t="str">
        <f>IFERROR(VLOOKUP(B1399,'מצבת ורישום גנים'!B:D,3,0),"")</f>
        <v/>
      </c>
      <c r="D1399" s="721"/>
      <c r="E1399" s="723"/>
      <c r="F1399" s="723"/>
      <c r="G1399" s="723"/>
      <c r="H1399" s="723"/>
      <c r="I1399" s="992" t="str">
        <f t="shared" si="397"/>
        <v/>
      </c>
      <c r="J1399" s="723"/>
      <c r="K1399" s="724"/>
      <c r="L1399" s="723"/>
      <c r="M1399" s="306" t="str">
        <f t="shared" si="384"/>
        <v/>
      </c>
      <c r="N1399" s="32" t="str">
        <f t="shared" si="385"/>
        <v/>
      </c>
      <c r="P1399" s="307" t="str">
        <f t="shared" si="386"/>
        <v/>
      </c>
      <c r="Q1399" s="307" t="str">
        <f t="shared" si="380"/>
        <v/>
      </c>
      <c r="R1399" s="307" t="str">
        <f t="shared" si="387"/>
        <v/>
      </c>
      <c r="S1399" s="307" t="str">
        <f t="shared" si="388"/>
        <v/>
      </c>
      <c r="T1399" s="307" t="str">
        <f t="shared" si="389"/>
        <v/>
      </c>
      <c r="U1399" s="307" t="str">
        <f t="shared" si="381"/>
        <v/>
      </c>
      <c r="V1399" s="723"/>
      <c r="X1399" s="308" t="str">
        <f t="shared" si="390"/>
        <v/>
      </c>
      <c r="Y1399" s="309" t="str">
        <f t="shared" si="391"/>
        <v/>
      </c>
      <c r="Z1399" s="308" t="str">
        <f t="shared" si="382"/>
        <v/>
      </c>
      <c r="AA1399" s="308" t="b">
        <f t="shared" si="383"/>
        <v>1</v>
      </c>
      <c r="AB1399" s="308" t="str">
        <f t="shared" si="392"/>
        <v/>
      </c>
      <c r="AC1399" s="534" t="str">
        <f t="shared" si="393"/>
        <v/>
      </c>
      <c r="AD1399" s="752" t="str">
        <f t="shared" si="394"/>
        <v/>
      </c>
      <c r="AE1399" s="534" t="str">
        <f t="shared" si="395"/>
        <v/>
      </c>
      <c r="AF1399" s="752" t="str">
        <f t="shared" si="396"/>
        <v/>
      </c>
    </row>
    <row r="1400" spans="2:32" x14ac:dyDescent="0.25">
      <c r="B1400" s="721"/>
      <c r="C1400" s="531" t="str">
        <f>IFERROR(VLOOKUP(B1400,'מצבת ורישום גנים'!B:D,3,0),"")</f>
        <v/>
      </c>
      <c r="D1400" s="721"/>
      <c r="E1400" s="723"/>
      <c r="F1400" s="723"/>
      <c r="G1400" s="723"/>
      <c r="H1400" s="723"/>
      <c r="I1400" s="992" t="str">
        <f t="shared" si="397"/>
        <v/>
      </c>
      <c r="J1400" s="723"/>
      <c r="K1400" s="724"/>
      <c r="L1400" s="723"/>
      <c r="M1400" s="306" t="str">
        <f t="shared" si="384"/>
        <v/>
      </c>
      <c r="N1400" s="32" t="str">
        <f t="shared" si="385"/>
        <v/>
      </c>
      <c r="P1400" s="307" t="str">
        <f t="shared" si="386"/>
        <v/>
      </c>
      <c r="Q1400" s="307" t="str">
        <f t="shared" si="380"/>
        <v/>
      </c>
      <c r="R1400" s="307" t="str">
        <f t="shared" si="387"/>
        <v/>
      </c>
      <c r="S1400" s="307" t="str">
        <f t="shared" si="388"/>
        <v/>
      </c>
      <c r="T1400" s="307" t="str">
        <f t="shared" si="389"/>
        <v/>
      </c>
      <c r="U1400" s="307" t="str">
        <f t="shared" si="381"/>
        <v/>
      </c>
      <c r="V1400" s="723"/>
      <c r="X1400" s="308" t="str">
        <f t="shared" si="390"/>
        <v/>
      </c>
      <c r="Y1400" s="309" t="str">
        <f t="shared" si="391"/>
        <v/>
      </c>
      <c r="Z1400" s="308" t="str">
        <f t="shared" si="382"/>
        <v/>
      </c>
      <c r="AA1400" s="308" t="b">
        <f t="shared" si="383"/>
        <v>1</v>
      </c>
      <c r="AB1400" s="308" t="str">
        <f t="shared" si="392"/>
        <v/>
      </c>
      <c r="AC1400" s="534" t="str">
        <f t="shared" si="393"/>
        <v/>
      </c>
      <c r="AD1400" s="752" t="str">
        <f t="shared" si="394"/>
        <v/>
      </c>
      <c r="AE1400" s="534" t="str">
        <f t="shared" si="395"/>
        <v/>
      </c>
      <c r="AF1400" s="752" t="str">
        <f t="shared" si="396"/>
        <v/>
      </c>
    </row>
    <row r="1401" spans="2:32" x14ac:dyDescent="0.25">
      <c r="B1401" s="721"/>
      <c r="C1401" s="531" t="str">
        <f>IFERROR(VLOOKUP(B1401,'מצבת ורישום גנים'!B:D,3,0),"")</f>
        <v/>
      </c>
      <c r="D1401" s="721"/>
      <c r="E1401" s="723"/>
      <c r="F1401" s="723"/>
      <c r="G1401" s="723"/>
      <c r="H1401" s="723"/>
      <c r="I1401" s="992" t="str">
        <f t="shared" si="397"/>
        <v/>
      </c>
      <c r="J1401" s="723"/>
      <c r="K1401" s="724"/>
      <c r="L1401" s="723"/>
      <c r="M1401" s="306" t="str">
        <f t="shared" si="384"/>
        <v/>
      </c>
      <c r="N1401" s="32" t="str">
        <f t="shared" si="385"/>
        <v/>
      </c>
      <c r="P1401" s="307" t="str">
        <f t="shared" si="386"/>
        <v/>
      </c>
      <c r="Q1401" s="307" t="str">
        <f t="shared" si="380"/>
        <v/>
      </c>
      <c r="R1401" s="307" t="str">
        <f t="shared" si="387"/>
        <v/>
      </c>
      <c r="S1401" s="307" t="str">
        <f t="shared" si="388"/>
        <v/>
      </c>
      <c r="T1401" s="307" t="str">
        <f t="shared" si="389"/>
        <v/>
      </c>
      <c r="U1401" s="307" t="str">
        <f t="shared" si="381"/>
        <v/>
      </c>
      <c r="V1401" s="723"/>
      <c r="X1401" s="308" t="str">
        <f t="shared" si="390"/>
        <v/>
      </c>
      <c r="Y1401" s="309" t="str">
        <f t="shared" si="391"/>
        <v/>
      </c>
      <c r="Z1401" s="308" t="str">
        <f t="shared" si="382"/>
        <v/>
      </c>
      <c r="AA1401" s="308" t="b">
        <f t="shared" si="383"/>
        <v>1</v>
      </c>
      <c r="AB1401" s="308" t="str">
        <f t="shared" si="392"/>
        <v/>
      </c>
      <c r="AC1401" s="534" t="str">
        <f t="shared" si="393"/>
        <v/>
      </c>
      <c r="AD1401" s="752" t="str">
        <f t="shared" si="394"/>
        <v/>
      </c>
      <c r="AE1401" s="534" t="str">
        <f t="shared" si="395"/>
        <v/>
      </c>
      <c r="AF1401" s="752" t="str">
        <f t="shared" si="396"/>
        <v/>
      </c>
    </row>
    <row r="1402" spans="2:32" x14ac:dyDescent="0.25">
      <c r="B1402" s="721"/>
      <c r="C1402" s="531" t="str">
        <f>IFERROR(VLOOKUP(B1402,'מצבת ורישום גנים'!B:D,3,0),"")</f>
        <v/>
      </c>
      <c r="D1402" s="721"/>
      <c r="E1402" s="723"/>
      <c r="F1402" s="723"/>
      <c r="G1402" s="723"/>
      <c r="H1402" s="723"/>
      <c r="I1402" s="992" t="str">
        <f t="shared" si="397"/>
        <v/>
      </c>
      <c r="J1402" s="723"/>
      <c r="K1402" s="724"/>
      <c r="L1402" s="723"/>
      <c r="M1402" s="306" t="str">
        <f t="shared" si="384"/>
        <v/>
      </c>
      <c r="N1402" s="32" t="str">
        <f t="shared" si="385"/>
        <v/>
      </c>
      <c r="P1402" s="307" t="str">
        <f t="shared" si="386"/>
        <v/>
      </c>
      <c r="Q1402" s="307" t="str">
        <f t="shared" si="380"/>
        <v/>
      </c>
      <c r="R1402" s="307" t="str">
        <f t="shared" si="387"/>
        <v/>
      </c>
      <c r="S1402" s="307" t="str">
        <f t="shared" si="388"/>
        <v/>
      </c>
      <c r="T1402" s="307" t="str">
        <f t="shared" si="389"/>
        <v/>
      </c>
      <c r="U1402" s="307" t="str">
        <f t="shared" si="381"/>
        <v/>
      </c>
      <c r="V1402" s="723"/>
      <c r="X1402" s="308" t="str">
        <f t="shared" si="390"/>
        <v/>
      </c>
      <c r="Y1402" s="309" t="str">
        <f t="shared" si="391"/>
        <v/>
      </c>
      <c r="Z1402" s="308" t="str">
        <f t="shared" si="382"/>
        <v/>
      </c>
      <c r="AA1402" s="308" t="b">
        <f t="shared" si="383"/>
        <v>1</v>
      </c>
      <c r="AB1402" s="308" t="str">
        <f t="shared" si="392"/>
        <v/>
      </c>
      <c r="AC1402" s="534" t="str">
        <f t="shared" si="393"/>
        <v/>
      </c>
      <c r="AD1402" s="752" t="str">
        <f t="shared" si="394"/>
        <v/>
      </c>
      <c r="AE1402" s="534" t="str">
        <f t="shared" si="395"/>
        <v/>
      </c>
      <c r="AF1402" s="752" t="str">
        <f t="shared" si="396"/>
        <v/>
      </c>
    </row>
    <row r="1403" spans="2:32" x14ac:dyDescent="0.25">
      <c r="B1403" s="721"/>
      <c r="C1403" s="531" t="str">
        <f>IFERROR(VLOOKUP(B1403,'מצבת ורישום גנים'!B:D,3,0),"")</f>
        <v/>
      </c>
      <c r="D1403" s="721"/>
      <c r="E1403" s="723"/>
      <c r="F1403" s="723"/>
      <c r="G1403" s="723"/>
      <c r="H1403" s="723"/>
      <c r="I1403" s="992" t="str">
        <f t="shared" si="397"/>
        <v/>
      </c>
      <c r="J1403" s="723"/>
      <c r="K1403" s="724"/>
      <c r="L1403" s="723"/>
      <c r="M1403" s="306" t="str">
        <f t="shared" si="384"/>
        <v/>
      </c>
      <c r="N1403" s="32" t="str">
        <f t="shared" si="385"/>
        <v/>
      </c>
      <c r="P1403" s="307" t="str">
        <f t="shared" si="386"/>
        <v/>
      </c>
      <c r="Q1403" s="307" t="str">
        <f t="shared" si="380"/>
        <v/>
      </c>
      <c r="R1403" s="307" t="str">
        <f t="shared" si="387"/>
        <v/>
      </c>
      <c r="S1403" s="307" t="str">
        <f t="shared" si="388"/>
        <v/>
      </c>
      <c r="T1403" s="307" t="str">
        <f t="shared" si="389"/>
        <v/>
      </c>
      <c r="U1403" s="307" t="str">
        <f t="shared" si="381"/>
        <v/>
      </c>
      <c r="V1403" s="723"/>
      <c r="X1403" s="308" t="str">
        <f t="shared" si="390"/>
        <v/>
      </c>
      <c r="Y1403" s="309" t="str">
        <f t="shared" si="391"/>
        <v/>
      </c>
      <c r="Z1403" s="308" t="str">
        <f t="shared" si="382"/>
        <v/>
      </c>
      <c r="AA1403" s="308" t="b">
        <f t="shared" si="383"/>
        <v>1</v>
      </c>
      <c r="AB1403" s="308" t="str">
        <f t="shared" si="392"/>
        <v/>
      </c>
      <c r="AC1403" s="534" t="str">
        <f t="shared" si="393"/>
        <v/>
      </c>
      <c r="AD1403" s="752" t="str">
        <f t="shared" si="394"/>
        <v/>
      </c>
      <c r="AE1403" s="534" t="str">
        <f t="shared" si="395"/>
        <v/>
      </c>
      <c r="AF1403" s="752" t="str">
        <f t="shared" si="396"/>
        <v/>
      </c>
    </row>
    <row r="1404" spans="2:32" x14ac:dyDescent="0.25">
      <c r="B1404" s="721"/>
      <c r="C1404" s="531" t="str">
        <f>IFERROR(VLOOKUP(B1404,'מצבת ורישום גנים'!B:D,3,0),"")</f>
        <v/>
      </c>
      <c r="D1404" s="721"/>
      <c r="E1404" s="723"/>
      <c r="F1404" s="723"/>
      <c r="G1404" s="723"/>
      <c r="H1404" s="723"/>
      <c r="I1404" s="992" t="str">
        <f t="shared" si="397"/>
        <v/>
      </c>
      <c r="J1404" s="723"/>
      <c r="K1404" s="724"/>
      <c r="L1404" s="723"/>
      <c r="M1404" s="306" t="str">
        <f t="shared" si="384"/>
        <v/>
      </c>
      <c r="N1404" s="32" t="str">
        <f t="shared" si="385"/>
        <v/>
      </c>
      <c r="P1404" s="307" t="str">
        <f t="shared" si="386"/>
        <v/>
      </c>
      <c r="Q1404" s="307" t="str">
        <f t="shared" si="380"/>
        <v/>
      </c>
      <c r="R1404" s="307" t="str">
        <f t="shared" si="387"/>
        <v/>
      </c>
      <c r="S1404" s="307" t="str">
        <f t="shared" si="388"/>
        <v/>
      </c>
      <c r="T1404" s="307" t="str">
        <f t="shared" si="389"/>
        <v/>
      </c>
      <c r="U1404" s="307" t="str">
        <f t="shared" si="381"/>
        <v/>
      </c>
      <c r="V1404" s="723"/>
      <c r="X1404" s="308" t="str">
        <f t="shared" si="390"/>
        <v/>
      </c>
      <c r="Y1404" s="309" t="str">
        <f t="shared" si="391"/>
        <v/>
      </c>
      <c r="Z1404" s="308" t="str">
        <f t="shared" si="382"/>
        <v/>
      </c>
      <c r="AA1404" s="308" t="b">
        <f t="shared" si="383"/>
        <v>1</v>
      </c>
      <c r="AB1404" s="308" t="str">
        <f t="shared" si="392"/>
        <v/>
      </c>
      <c r="AC1404" s="534" t="str">
        <f t="shared" si="393"/>
        <v/>
      </c>
      <c r="AD1404" s="752" t="str">
        <f t="shared" si="394"/>
        <v/>
      </c>
      <c r="AE1404" s="534" t="str">
        <f t="shared" si="395"/>
        <v/>
      </c>
      <c r="AF1404" s="752" t="str">
        <f t="shared" si="396"/>
        <v/>
      </c>
    </row>
    <row r="1405" spans="2:32" x14ac:dyDescent="0.25">
      <c r="B1405" s="721"/>
      <c r="C1405" s="531" t="str">
        <f>IFERROR(VLOOKUP(B1405,'מצבת ורישום גנים'!B:D,3,0),"")</f>
        <v/>
      </c>
      <c r="D1405" s="721"/>
      <c r="E1405" s="723"/>
      <c r="F1405" s="723"/>
      <c r="G1405" s="723"/>
      <c r="H1405" s="723"/>
      <c r="I1405" s="992" t="str">
        <f t="shared" si="397"/>
        <v/>
      </c>
      <c r="J1405" s="723"/>
      <c r="K1405" s="724"/>
      <c r="L1405" s="723"/>
      <c r="M1405" s="306" t="str">
        <f t="shared" si="384"/>
        <v/>
      </c>
      <c r="N1405" s="32" t="str">
        <f t="shared" si="385"/>
        <v/>
      </c>
      <c r="P1405" s="307" t="str">
        <f t="shared" si="386"/>
        <v/>
      </c>
      <c r="Q1405" s="307" t="str">
        <f t="shared" si="380"/>
        <v/>
      </c>
      <c r="R1405" s="307" t="str">
        <f t="shared" si="387"/>
        <v/>
      </c>
      <c r="S1405" s="307" t="str">
        <f t="shared" si="388"/>
        <v/>
      </c>
      <c r="T1405" s="307" t="str">
        <f t="shared" si="389"/>
        <v/>
      </c>
      <c r="U1405" s="307" t="str">
        <f t="shared" si="381"/>
        <v/>
      </c>
      <c r="V1405" s="723"/>
      <c r="X1405" s="308" t="str">
        <f t="shared" si="390"/>
        <v/>
      </c>
      <c r="Y1405" s="309" t="str">
        <f t="shared" si="391"/>
        <v/>
      </c>
      <c r="Z1405" s="308" t="str">
        <f t="shared" si="382"/>
        <v/>
      </c>
      <c r="AA1405" s="308" t="b">
        <f t="shared" si="383"/>
        <v>1</v>
      </c>
      <c r="AB1405" s="308" t="str">
        <f t="shared" si="392"/>
        <v/>
      </c>
      <c r="AC1405" s="534" t="str">
        <f t="shared" si="393"/>
        <v/>
      </c>
      <c r="AD1405" s="752" t="str">
        <f t="shared" si="394"/>
        <v/>
      </c>
      <c r="AE1405" s="534" t="str">
        <f t="shared" si="395"/>
        <v/>
      </c>
      <c r="AF1405" s="752" t="str">
        <f t="shared" si="396"/>
        <v/>
      </c>
    </row>
    <row r="1406" spans="2:32" x14ac:dyDescent="0.25">
      <c r="B1406" s="721"/>
      <c r="C1406" s="531" t="str">
        <f>IFERROR(VLOOKUP(B1406,'מצבת ורישום גנים'!B:D,3,0),"")</f>
        <v/>
      </c>
      <c r="D1406" s="721"/>
      <c r="E1406" s="723"/>
      <c r="F1406" s="723"/>
      <c r="G1406" s="723"/>
      <c r="H1406" s="723"/>
      <c r="I1406" s="992" t="str">
        <f t="shared" si="397"/>
        <v/>
      </c>
      <c r="J1406" s="723"/>
      <c r="K1406" s="724"/>
      <c r="L1406" s="723"/>
      <c r="M1406" s="306" t="str">
        <f t="shared" si="384"/>
        <v/>
      </c>
      <c r="N1406" s="32" t="str">
        <f t="shared" si="385"/>
        <v/>
      </c>
      <c r="P1406" s="307" t="str">
        <f t="shared" si="386"/>
        <v/>
      </c>
      <c r="Q1406" s="307" t="str">
        <f t="shared" si="380"/>
        <v/>
      </c>
      <c r="R1406" s="307" t="str">
        <f t="shared" si="387"/>
        <v/>
      </c>
      <c r="S1406" s="307" t="str">
        <f t="shared" si="388"/>
        <v/>
      </c>
      <c r="T1406" s="307" t="str">
        <f t="shared" si="389"/>
        <v/>
      </c>
      <c r="U1406" s="307" t="str">
        <f t="shared" si="381"/>
        <v/>
      </c>
      <c r="V1406" s="723"/>
      <c r="X1406" s="308" t="str">
        <f t="shared" si="390"/>
        <v/>
      </c>
      <c r="Y1406" s="309" t="str">
        <f t="shared" si="391"/>
        <v/>
      </c>
      <c r="Z1406" s="308" t="str">
        <f t="shared" si="382"/>
        <v/>
      </c>
      <c r="AA1406" s="308" t="b">
        <f t="shared" si="383"/>
        <v>1</v>
      </c>
      <c r="AB1406" s="308" t="str">
        <f t="shared" si="392"/>
        <v/>
      </c>
      <c r="AC1406" s="534" t="str">
        <f t="shared" si="393"/>
        <v/>
      </c>
      <c r="AD1406" s="752" t="str">
        <f t="shared" si="394"/>
        <v/>
      </c>
      <c r="AE1406" s="534" t="str">
        <f t="shared" si="395"/>
        <v/>
      </c>
      <c r="AF1406" s="752" t="str">
        <f t="shared" si="396"/>
        <v/>
      </c>
    </row>
    <row r="1407" spans="2:32" x14ac:dyDescent="0.25">
      <c r="B1407" s="721"/>
      <c r="C1407" s="531" t="str">
        <f>IFERROR(VLOOKUP(B1407,'מצבת ורישום גנים'!B:D,3,0),"")</f>
        <v/>
      </c>
      <c r="D1407" s="721"/>
      <c r="E1407" s="723"/>
      <c r="F1407" s="723"/>
      <c r="G1407" s="723"/>
      <c r="H1407" s="723"/>
      <c r="I1407" s="992" t="str">
        <f t="shared" si="397"/>
        <v/>
      </c>
      <c r="J1407" s="723"/>
      <c r="K1407" s="724"/>
      <c r="L1407" s="723"/>
      <c r="M1407" s="306" t="str">
        <f t="shared" si="384"/>
        <v/>
      </c>
      <c r="N1407" s="32" t="str">
        <f t="shared" si="385"/>
        <v/>
      </c>
      <c r="P1407" s="307" t="str">
        <f t="shared" si="386"/>
        <v/>
      </c>
      <c r="Q1407" s="307" t="str">
        <f t="shared" si="380"/>
        <v/>
      </c>
      <c r="R1407" s="307" t="str">
        <f t="shared" si="387"/>
        <v/>
      </c>
      <c r="S1407" s="307" t="str">
        <f t="shared" si="388"/>
        <v/>
      </c>
      <c r="T1407" s="307" t="str">
        <f t="shared" si="389"/>
        <v/>
      </c>
      <c r="U1407" s="307" t="str">
        <f t="shared" si="381"/>
        <v/>
      </c>
      <c r="V1407" s="723"/>
      <c r="X1407" s="308" t="str">
        <f t="shared" si="390"/>
        <v/>
      </c>
      <c r="Y1407" s="309" t="str">
        <f t="shared" si="391"/>
        <v/>
      </c>
      <c r="Z1407" s="308" t="str">
        <f t="shared" si="382"/>
        <v/>
      </c>
      <c r="AA1407" s="308" t="b">
        <f t="shared" si="383"/>
        <v>1</v>
      </c>
      <c r="AB1407" s="308" t="str">
        <f t="shared" si="392"/>
        <v/>
      </c>
      <c r="AC1407" s="534" t="str">
        <f t="shared" si="393"/>
        <v/>
      </c>
      <c r="AD1407" s="752" t="str">
        <f t="shared" si="394"/>
        <v/>
      </c>
      <c r="AE1407" s="534" t="str">
        <f t="shared" si="395"/>
        <v/>
      </c>
      <c r="AF1407" s="752" t="str">
        <f t="shared" si="396"/>
        <v/>
      </c>
    </row>
    <row r="1408" spans="2:32" x14ac:dyDescent="0.25">
      <c r="B1408" s="721"/>
      <c r="C1408" s="531" t="str">
        <f>IFERROR(VLOOKUP(B1408,'מצבת ורישום גנים'!B:D,3,0),"")</f>
        <v/>
      </c>
      <c r="D1408" s="721"/>
      <c r="E1408" s="723"/>
      <c r="F1408" s="723"/>
      <c r="G1408" s="723"/>
      <c r="H1408" s="723"/>
      <c r="I1408" s="992" t="str">
        <f t="shared" si="397"/>
        <v/>
      </c>
      <c r="J1408" s="723"/>
      <c r="K1408" s="724"/>
      <c r="L1408" s="723"/>
      <c r="M1408" s="306" t="str">
        <f t="shared" si="384"/>
        <v/>
      </c>
      <c r="N1408" s="32" t="str">
        <f t="shared" si="385"/>
        <v/>
      </c>
      <c r="P1408" s="307" t="str">
        <f t="shared" si="386"/>
        <v/>
      </c>
      <c r="Q1408" s="307" t="str">
        <f t="shared" si="380"/>
        <v/>
      </c>
      <c r="R1408" s="307" t="str">
        <f t="shared" si="387"/>
        <v/>
      </c>
      <c r="S1408" s="307" t="str">
        <f t="shared" si="388"/>
        <v/>
      </c>
      <c r="T1408" s="307" t="str">
        <f t="shared" si="389"/>
        <v/>
      </c>
      <c r="U1408" s="307" t="str">
        <f t="shared" si="381"/>
        <v/>
      </c>
      <c r="V1408" s="723"/>
      <c r="X1408" s="308" t="str">
        <f t="shared" si="390"/>
        <v/>
      </c>
      <c r="Y1408" s="309" t="str">
        <f t="shared" si="391"/>
        <v/>
      </c>
      <c r="Z1408" s="308" t="str">
        <f t="shared" si="382"/>
        <v/>
      </c>
      <c r="AA1408" s="308" t="b">
        <f t="shared" si="383"/>
        <v>1</v>
      </c>
      <c r="AB1408" s="308" t="str">
        <f t="shared" si="392"/>
        <v/>
      </c>
      <c r="AC1408" s="534" t="str">
        <f t="shared" si="393"/>
        <v/>
      </c>
      <c r="AD1408" s="752" t="str">
        <f t="shared" si="394"/>
        <v/>
      </c>
      <c r="AE1408" s="534" t="str">
        <f t="shared" si="395"/>
        <v/>
      </c>
      <c r="AF1408" s="752" t="str">
        <f t="shared" si="396"/>
        <v/>
      </c>
    </row>
    <row r="1409" spans="2:32" x14ac:dyDescent="0.25">
      <c r="B1409" s="721"/>
      <c r="C1409" s="531" t="str">
        <f>IFERROR(VLOOKUP(B1409,'מצבת ורישום גנים'!B:D,3,0),"")</f>
        <v/>
      </c>
      <c r="D1409" s="721"/>
      <c r="E1409" s="723"/>
      <c r="F1409" s="723"/>
      <c r="G1409" s="723"/>
      <c r="H1409" s="723"/>
      <c r="I1409" s="992" t="str">
        <f t="shared" si="397"/>
        <v/>
      </c>
      <c r="J1409" s="723"/>
      <c r="K1409" s="724"/>
      <c r="L1409" s="723"/>
      <c r="M1409" s="306" t="str">
        <f t="shared" si="384"/>
        <v/>
      </c>
      <c r="N1409" s="32" t="str">
        <f t="shared" si="385"/>
        <v/>
      </c>
      <c r="P1409" s="307" t="str">
        <f t="shared" si="386"/>
        <v/>
      </c>
      <c r="Q1409" s="307" t="str">
        <f t="shared" si="380"/>
        <v/>
      </c>
      <c r="R1409" s="307" t="str">
        <f t="shared" si="387"/>
        <v/>
      </c>
      <c r="S1409" s="307" t="str">
        <f t="shared" si="388"/>
        <v/>
      </c>
      <c r="T1409" s="307" t="str">
        <f t="shared" si="389"/>
        <v/>
      </c>
      <c r="U1409" s="307" t="str">
        <f t="shared" si="381"/>
        <v/>
      </c>
      <c r="V1409" s="723"/>
      <c r="X1409" s="308" t="str">
        <f t="shared" si="390"/>
        <v/>
      </c>
      <c r="Y1409" s="309" t="str">
        <f t="shared" si="391"/>
        <v/>
      </c>
      <c r="Z1409" s="308" t="str">
        <f t="shared" si="382"/>
        <v/>
      </c>
      <c r="AA1409" s="308" t="b">
        <f t="shared" si="383"/>
        <v>1</v>
      </c>
      <c r="AB1409" s="308" t="str">
        <f t="shared" si="392"/>
        <v/>
      </c>
      <c r="AC1409" s="534" t="str">
        <f t="shared" si="393"/>
        <v/>
      </c>
      <c r="AD1409" s="752" t="str">
        <f t="shared" si="394"/>
        <v/>
      </c>
      <c r="AE1409" s="534" t="str">
        <f t="shared" si="395"/>
        <v/>
      </c>
      <c r="AF1409" s="752" t="str">
        <f t="shared" si="396"/>
        <v/>
      </c>
    </row>
    <row r="1410" spans="2:32" x14ac:dyDescent="0.25">
      <c r="B1410" s="721"/>
      <c r="C1410" s="531" t="str">
        <f>IFERROR(VLOOKUP(B1410,'מצבת ורישום גנים'!B:D,3,0),"")</f>
        <v/>
      </c>
      <c r="D1410" s="721"/>
      <c r="E1410" s="723"/>
      <c r="F1410" s="723"/>
      <c r="G1410" s="723"/>
      <c r="H1410" s="723"/>
      <c r="I1410" s="992" t="str">
        <f t="shared" si="397"/>
        <v/>
      </c>
      <c r="J1410" s="723"/>
      <c r="K1410" s="724"/>
      <c r="L1410" s="723"/>
      <c r="M1410" s="306" t="str">
        <f t="shared" si="384"/>
        <v/>
      </c>
      <c r="N1410" s="32" t="str">
        <f t="shared" si="385"/>
        <v/>
      </c>
      <c r="P1410" s="307" t="str">
        <f t="shared" si="386"/>
        <v/>
      </c>
      <c r="Q1410" s="307" t="str">
        <f t="shared" si="380"/>
        <v/>
      </c>
      <c r="R1410" s="307" t="str">
        <f t="shared" si="387"/>
        <v/>
      </c>
      <c r="S1410" s="307" t="str">
        <f t="shared" si="388"/>
        <v/>
      </c>
      <c r="T1410" s="307" t="str">
        <f t="shared" si="389"/>
        <v/>
      </c>
      <c r="U1410" s="307" t="str">
        <f t="shared" si="381"/>
        <v/>
      </c>
      <c r="V1410" s="723"/>
      <c r="X1410" s="308" t="str">
        <f t="shared" si="390"/>
        <v/>
      </c>
      <c r="Y1410" s="309" t="str">
        <f t="shared" si="391"/>
        <v/>
      </c>
      <c r="Z1410" s="308" t="str">
        <f t="shared" si="382"/>
        <v/>
      </c>
      <c r="AA1410" s="308" t="b">
        <f t="shared" si="383"/>
        <v>1</v>
      </c>
      <c r="AB1410" s="308" t="str">
        <f t="shared" si="392"/>
        <v/>
      </c>
      <c r="AC1410" s="534" t="str">
        <f t="shared" si="393"/>
        <v/>
      </c>
      <c r="AD1410" s="752" t="str">
        <f t="shared" si="394"/>
        <v/>
      </c>
      <c r="AE1410" s="534" t="str">
        <f t="shared" si="395"/>
        <v/>
      </c>
      <c r="AF1410" s="752" t="str">
        <f t="shared" si="396"/>
        <v/>
      </c>
    </row>
    <row r="1411" spans="2:32" x14ac:dyDescent="0.25">
      <c r="B1411" s="721"/>
      <c r="C1411" s="531" t="str">
        <f>IFERROR(VLOOKUP(B1411,'מצבת ורישום גנים'!B:D,3,0),"")</f>
        <v/>
      </c>
      <c r="D1411" s="721"/>
      <c r="E1411" s="723"/>
      <c r="F1411" s="723"/>
      <c r="G1411" s="723"/>
      <c r="H1411" s="723"/>
      <c r="I1411" s="992" t="str">
        <f t="shared" si="397"/>
        <v/>
      </c>
      <c r="J1411" s="723"/>
      <c r="K1411" s="724"/>
      <c r="L1411" s="723"/>
      <c r="M1411" s="306" t="str">
        <f t="shared" si="384"/>
        <v/>
      </c>
      <c r="N1411" s="32" t="str">
        <f t="shared" si="385"/>
        <v/>
      </c>
      <c r="P1411" s="307" t="str">
        <f t="shared" si="386"/>
        <v/>
      </c>
      <c r="Q1411" s="307" t="str">
        <f t="shared" si="380"/>
        <v/>
      </c>
      <c r="R1411" s="307" t="str">
        <f t="shared" si="387"/>
        <v/>
      </c>
      <c r="S1411" s="307" t="str">
        <f t="shared" si="388"/>
        <v/>
      </c>
      <c r="T1411" s="307" t="str">
        <f t="shared" si="389"/>
        <v/>
      </c>
      <c r="U1411" s="307" t="str">
        <f t="shared" si="381"/>
        <v/>
      </c>
      <c r="V1411" s="723"/>
      <c r="X1411" s="308" t="str">
        <f t="shared" si="390"/>
        <v/>
      </c>
      <c r="Y1411" s="309" t="str">
        <f t="shared" si="391"/>
        <v/>
      </c>
      <c r="Z1411" s="308" t="str">
        <f t="shared" si="382"/>
        <v/>
      </c>
      <c r="AA1411" s="308" t="b">
        <f t="shared" si="383"/>
        <v>1</v>
      </c>
      <c r="AB1411" s="308" t="str">
        <f t="shared" si="392"/>
        <v/>
      </c>
      <c r="AC1411" s="534" t="str">
        <f t="shared" si="393"/>
        <v/>
      </c>
      <c r="AD1411" s="752" t="str">
        <f t="shared" si="394"/>
        <v/>
      </c>
      <c r="AE1411" s="534" t="str">
        <f t="shared" si="395"/>
        <v/>
      </c>
      <c r="AF1411" s="752" t="str">
        <f t="shared" si="396"/>
        <v/>
      </c>
    </row>
    <row r="1412" spans="2:32" x14ac:dyDescent="0.25">
      <c r="B1412" s="721"/>
      <c r="C1412" s="531" t="str">
        <f>IFERROR(VLOOKUP(B1412,'מצבת ורישום גנים'!B:D,3,0),"")</f>
        <v/>
      </c>
      <c r="D1412" s="721"/>
      <c r="E1412" s="723"/>
      <c r="F1412" s="723"/>
      <c r="G1412" s="723"/>
      <c r="H1412" s="723"/>
      <c r="I1412" s="992" t="str">
        <f t="shared" si="397"/>
        <v/>
      </c>
      <c r="J1412" s="723"/>
      <c r="K1412" s="724"/>
      <c r="L1412" s="723"/>
      <c r="M1412" s="306" t="str">
        <f t="shared" si="384"/>
        <v/>
      </c>
      <c r="N1412" s="32" t="str">
        <f t="shared" si="385"/>
        <v/>
      </c>
      <c r="P1412" s="307" t="str">
        <f t="shared" si="386"/>
        <v/>
      </c>
      <c r="Q1412" s="307" t="str">
        <f t="shared" si="380"/>
        <v/>
      </c>
      <c r="R1412" s="307" t="str">
        <f t="shared" si="387"/>
        <v/>
      </c>
      <c r="S1412" s="307" t="str">
        <f t="shared" si="388"/>
        <v/>
      </c>
      <c r="T1412" s="307" t="str">
        <f t="shared" si="389"/>
        <v/>
      </c>
      <c r="U1412" s="307" t="str">
        <f t="shared" si="381"/>
        <v/>
      </c>
      <c r="V1412" s="723"/>
      <c r="X1412" s="308" t="str">
        <f t="shared" si="390"/>
        <v/>
      </c>
      <c r="Y1412" s="309" t="str">
        <f t="shared" si="391"/>
        <v/>
      </c>
      <c r="Z1412" s="308" t="str">
        <f t="shared" si="382"/>
        <v/>
      </c>
      <c r="AA1412" s="308" t="b">
        <f t="shared" si="383"/>
        <v>1</v>
      </c>
      <c r="AB1412" s="308" t="str">
        <f t="shared" si="392"/>
        <v/>
      </c>
      <c r="AC1412" s="534" t="str">
        <f t="shared" si="393"/>
        <v/>
      </c>
      <c r="AD1412" s="752" t="str">
        <f t="shared" si="394"/>
        <v/>
      </c>
      <c r="AE1412" s="534" t="str">
        <f t="shared" si="395"/>
        <v/>
      </c>
      <c r="AF1412" s="752" t="str">
        <f t="shared" si="396"/>
        <v/>
      </c>
    </row>
    <row r="1413" spans="2:32" x14ac:dyDescent="0.25">
      <c r="B1413" s="721"/>
      <c r="C1413" s="531" t="str">
        <f>IFERROR(VLOOKUP(B1413,'מצבת ורישום גנים'!B:D,3,0),"")</f>
        <v/>
      </c>
      <c r="D1413" s="721"/>
      <c r="E1413" s="723"/>
      <c r="F1413" s="723"/>
      <c r="G1413" s="723"/>
      <c r="H1413" s="723"/>
      <c r="I1413" s="992" t="str">
        <f t="shared" si="397"/>
        <v/>
      </c>
      <c r="J1413" s="723"/>
      <c r="K1413" s="724"/>
      <c r="L1413" s="723"/>
      <c r="M1413" s="306" t="str">
        <f t="shared" si="384"/>
        <v/>
      </c>
      <c r="N1413" s="32" t="str">
        <f t="shared" si="385"/>
        <v/>
      </c>
      <c r="P1413" s="307" t="str">
        <f t="shared" si="386"/>
        <v/>
      </c>
      <c r="Q1413" s="307" t="str">
        <f t="shared" si="380"/>
        <v/>
      </c>
      <c r="R1413" s="307" t="str">
        <f t="shared" si="387"/>
        <v/>
      </c>
      <c r="S1413" s="307" t="str">
        <f t="shared" si="388"/>
        <v/>
      </c>
      <c r="T1413" s="307" t="str">
        <f t="shared" si="389"/>
        <v/>
      </c>
      <c r="U1413" s="307" t="str">
        <f t="shared" si="381"/>
        <v/>
      </c>
      <c r="V1413" s="723"/>
      <c r="X1413" s="308" t="str">
        <f t="shared" si="390"/>
        <v/>
      </c>
      <c r="Y1413" s="309" t="str">
        <f t="shared" si="391"/>
        <v/>
      </c>
      <c r="Z1413" s="308" t="str">
        <f t="shared" si="382"/>
        <v/>
      </c>
      <c r="AA1413" s="308" t="b">
        <f t="shared" si="383"/>
        <v>1</v>
      </c>
      <c r="AB1413" s="308" t="str">
        <f t="shared" si="392"/>
        <v/>
      </c>
      <c r="AC1413" s="534" t="str">
        <f t="shared" si="393"/>
        <v/>
      </c>
      <c r="AD1413" s="752" t="str">
        <f t="shared" si="394"/>
        <v/>
      </c>
      <c r="AE1413" s="534" t="str">
        <f t="shared" si="395"/>
        <v/>
      </c>
      <c r="AF1413" s="752" t="str">
        <f t="shared" si="396"/>
        <v/>
      </c>
    </row>
    <row r="1414" spans="2:32" x14ac:dyDescent="0.25">
      <c r="B1414" s="721"/>
      <c r="C1414" s="531" t="str">
        <f>IFERROR(VLOOKUP(B1414,'מצבת ורישום גנים'!B:D,3,0),"")</f>
        <v/>
      </c>
      <c r="D1414" s="721"/>
      <c r="E1414" s="723"/>
      <c r="F1414" s="723"/>
      <c r="G1414" s="723"/>
      <c r="H1414" s="723"/>
      <c r="I1414" s="992" t="str">
        <f t="shared" si="397"/>
        <v/>
      </c>
      <c r="J1414" s="723"/>
      <c r="K1414" s="724"/>
      <c r="L1414" s="723"/>
      <c r="M1414" s="306" t="str">
        <f t="shared" si="384"/>
        <v/>
      </c>
      <c r="N1414" s="32" t="str">
        <f t="shared" si="385"/>
        <v/>
      </c>
      <c r="P1414" s="307" t="str">
        <f t="shared" si="386"/>
        <v/>
      </c>
      <c r="Q1414" s="307" t="str">
        <f t="shared" si="380"/>
        <v/>
      </c>
      <c r="R1414" s="307" t="str">
        <f t="shared" si="387"/>
        <v/>
      </c>
      <c r="S1414" s="307" t="str">
        <f t="shared" si="388"/>
        <v/>
      </c>
      <c r="T1414" s="307" t="str">
        <f t="shared" si="389"/>
        <v/>
      </c>
      <c r="U1414" s="307" t="str">
        <f t="shared" si="381"/>
        <v/>
      </c>
      <c r="V1414" s="723"/>
      <c r="X1414" s="308" t="str">
        <f t="shared" si="390"/>
        <v/>
      </c>
      <c r="Y1414" s="309" t="str">
        <f t="shared" si="391"/>
        <v/>
      </c>
      <c r="Z1414" s="308" t="str">
        <f t="shared" si="382"/>
        <v/>
      </c>
      <c r="AA1414" s="308" t="b">
        <f t="shared" si="383"/>
        <v>1</v>
      </c>
      <c r="AB1414" s="308" t="str">
        <f t="shared" si="392"/>
        <v/>
      </c>
      <c r="AC1414" s="534" t="str">
        <f t="shared" si="393"/>
        <v/>
      </c>
      <c r="AD1414" s="752" t="str">
        <f t="shared" si="394"/>
        <v/>
      </c>
      <c r="AE1414" s="534" t="str">
        <f t="shared" si="395"/>
        <v/>
      </c>
      <c r="AF1414" s="752" t="str">
        <f t="shared" si="396"/>
        <v/>
      </c>
    </row>
    <row r="1415" spans="2:32" x14ac:dyDescent="0.25">
      <c r="B1415" s="721"/>
      <c r="C1415" s="531" t="str">
        <f>IFERROR(VLOOKUP(B1415,'מצבת ורישום גנים'!B:D,3,0),"")</f>
        <v/>
      </c>
      <c r="D1415" s="721"/>
      <c r="E1415" s="723"/>
      <c r="F1415" s="723"/>
      <c r="G1415" s="723"/>
      <c r="H1415" s="723"/>
      <c r="I1415" s="992" t="str">
        <f t="shared" si="397"/>
        <v/>
      </c>
      <c r="J1415" s="723"/>
      <c r="K1415" s="724"/>
      <c r="L1415" s="723"/>
      <c r="M1415" s="306" t="str">
        <f t="shared" si="384"/>
        <v/>
      </c>
      <c r="N1415" s="32" t="str">
        <f t="shared" si="385"/>
        <v/>
      </c>
      <c r="P1415" s="307" t="str">
        <f t="shared" si="386"/>
        <v/>
      </c>
      <c r="Q1415" s="307" t="str">
        <f t="shared" si="380"/>
        <v/>
      </c>
      <c r="R1415" s="307" t="str">
        <f t="shared" si="387"/>
        <v/>
      </c>
      <c r="S1415" s="307" t="str">
        <f t="shared" si="388"/>
        <v/>
      </c>
      <c r="T1415" s="307" t="str">
        <f t="shared" si="389"/>
        <v/>
      </c>
      <c r="U1415" s="307" t="str">
        <f t="shared" si="381"/>
        <v/>
      </c>
      <c r="V1415" s="723"/>
      <c r="X1415" s="308" t="str">
        <f t="shared" si="390"/>
        <v/>
      </c>
      <c r="Y1415" s="309" t="str">
        <f t="shared" si="391"/>
        <v/>
      </c>
      <c r="Z1415" s="308" t="str">
        <f t="shared" si="382"/>
        <v/>
      </c>
      <c r="AA1415" s="308" t="b">
        <f t="shared" si="383"/>
        <v>1</v>
      </c>
      <c r="AB1415" s="308" t="str">
        <f t="shared" si="392"/>
        <v/>
      </c>
      <c r="AC1415" s="534" t="str">
        <f t="shared" si="393"/>
        <v/>
      </c>
      <c r="AD1415" s="752" t="str">
        <f t="shared" si="394"/>
        <v/>
      </c>
      <c r="AE1415" s="534" t="str">
        <f t="shared" si="395"/>
        <v/>
      </c>
      <c r="AF1415" s="752" t="str">
        <f t="shared" si="396"/>
        <v/>
      </c>
    </row>
    <row r="1416" spans="2:32" x14ac:dyDescent="0.25">
      <c r="B1416" s="721"/>
      <c r="C1416" s="531" t="str">
        <f>IFERROR(VLOOKUP(B1416,'מצבת ורישום גנים'!B:D,3,0),"")</f>
        <v/>
      </c>
      <c r="D1416" s="721"/>
      <c r="E1416" s="723"/>
      <c r="F1416" s="723"/>
      <c r="G1416" s="723"/>
      <c r="H1416" s="723"/>
      <c r="I1416" s="992" t="str">
        <f t="shared" si="397"/>
        <v/>
      </c>
      <c r="J1416" s="723"/>
      <c r="K1416" s="724"/>
      <c r="L1416" s="723"/>
      <c r="M1416" s="306" t="str">
        <f t="shared" si="384"/>
        <v/>
      </c>
      <c r="N1416" s="32" t="str">
        <f t="shared" si="385"/>
        <v/>
      </c>
      <c r="P1416" s="307" t="str">
        <f t="shared" si="386"/>
        <v/>
      </c>
      <c r="Q1416" s="307" t="str">
        <f t="shared" si="380"/>
        <v/>
      </c>
      <c r="R1416" s="307" t="str">
        <f t="shared" si="387"/>
        <v/>
      </c>
      <c r="S1416" s="307" t="str">
        <f t="shared" si="388"/>
        <v/>
      </c>
      <c r="T1416" s="307" t="str">
        <f t="shared" si="389"/>
        <v/>
      </c>
      <c r="U1416" s="307" t="str">
        <f t="shared" si="381"/>
        <v/>
      </c>
      <c r="V1416" s="723"/>
      <c r="X1416" s="308" t="str">
        <f t="shared" si="390"/>
        <v/>
      </c>
      <c r="Y1416" s="309" t="str">
        <f t="shared" si="391"/>
        <v/>
      </c>
      <c r="Z1416" s="308" t="str">
        <f t="shared" si="382"/>
        <v/>
      </c>
      <c r="AA1416" s="308" t="b">
        <f t="shared" si="383"/>
        <v>1</v>
      </c>
      <c r="AB1416" s="308" t="str">
        <f t="shared" si="392"/>
        <v/>
      </c>
      <c r="AC1416" s="534" t="str">
        <f t="shared" si="393"/>
        <v/>
      </c>
      <c r="AD1416" s="752" t="str">
        <f t="shared" si="394"/>
        <v/>
      </c>
      <c r="AE1416" s="534" t="str">
        <f t="shared" si="395"/>
        <v/>
      </c>
      <c r="AF1416" s="752" t="str">
        <f t="shared" si="396"/>
        <v/>
      </c>
    </row>
    <row r="1417" spans="2:32" x14ac:dyDescent="0.25">
      <c r="B1417" s="721"/>
      <c r="C1417" s="531" t="str">
        <f>IFERROR(VLOOKUP(B1417,'מצבת ורישום גנים'!B:D,3,0),"")</f>
        <v/>
      </c>
      <c r="D1417" s="721"/>
      <c r="E1417" s="723"/>
      <c r="F1417" s="723"/>
      <c r="G1417" s="723"/>
      <c r="H1417" s="723"/>
      <c r="I1417" s="992" t="str">
        <f t="shared" si="397"/>
        <v/>
      </c>
      <c r="J1417" s="723"/>
      <c r="K1417" s="724"/>
      <c r="L1417" s="723"/>
      <c r="M1417" s="306" t="str">
        <f t="shared" si="384"/>
        <v/>
      </c>
      <c r="N1417" s="32" t="str">
        <f t="shared" si="385"/>
        <v/>
      </c>
      <c r="P1417" s="307" t="str">
        <f t="shared" si="386"/>
        <v/>
      </c>
      <c r="Q1417" s="307" t="str">
        <f t="shared" si="380"/>
        <v/>
      </c>
      <c r="R1417" s="307" t="str">
        <f t="shared" si="387"/>
        <v/>
      </c>
      <c r="S1417" s="307" t="str">
        <f t="shared" si="388"/>
        <v/>
      </c>
      <c r="T1417" s="307" t="str">
        <f t="shared" si="389"/>
        <v/>
      </c>
      <c r="U1417" s="307" t="str">
        <f t="shared" si="381"/>
        <v/>
      </c>
      <c r="V1417" s="723"/>
      <c r="X1417" s="308" t="str">
        <f t="shared" si="390"/>
        <v/>
      </c>
      <c r="Y1417" s="309" t="str">
        <f t="shared" si="391"/>
        <v/>
      </c>
      <c r="Z1417" s="308" t="str">
        <f t="shared" si="382"/>
        <v/>
      </c>
      <c r="AA1417" s="308" t="b">
        <f t="shared" si="383"/>
        <v>1</v>
      </c>
      <c r="AB1417" s="308" t="str">
        <f t="shared" si="392"/>
        <v/>
      </c>
      <c r="AC1417" s="534" t="str">
        <f t="shared" si="393"/>
        <v/>
      </c>
      <c r="AD1417" s="752" t="str">
        <f t="shared" si="394"/>
        <v/>
      </c>
      <c r="AE1417" s="534" t="str">
        <f t="shared" si="395"/>
        <v/>
      </c>
      <c r="AF1417" s="752" t="str">
        <f t="shared" si="396"/>
        <v/>
      </c>
    </row>
    <row r="1418" spans="2:32" x14ac:dyDescent="0.25">
      <c r="B1418" s="721"/>
      <c r="C1418" s="531" t="str">
        <f>IFERROR(VLOOKUP(B1418,'מצבת ורישום גנים'!B:D,3,0),"")</f>
        <v/>
      </c>
      <c r="D1418" s="721"/>
      <c r="E1418" s="723"/>
      <c r="F1418" s="723"/>
      <c r="G1418" s="723"/>
      <c r="H1418" s="723"/>
      <c r="I1418" s="992" t="str">
        <f t="shared" si="397"/>
        <v/>
      </c>
      <c r="J1418" s="723"/>
      <c r="K1418" s="724"/>
      <c r="L1418" s="723"/>
      <c r="M1418" s="306" t="str">
        <f t="shared" si="384"/>
        <v/>
      </c>
      <c r="N1418" s="32" t="str">
        <f t="shared" si="385"/>
        <v/>
      </c>
      <c r="P1418" s="307" t="str">
        <f t="shared" si="386"/>
        <v/>
      </c>
      <c r="Q1418" s="307" t="str">
        <f t="shared" si="380"/>
        <v/>
      </c>
      <c r="R1418" s="307" t="str">
        <f t="shared" si="387"/>
        <v/>
      </c>
      <c r="S1418" s="307" t="str">
        <f t="shared" si="388"/>
        <v/>
      </c>
      <c r="T1418" s="307" t="str">
        <f t="shared" si="389"/>
        <v/>
      </c>
      <c r="U1418" s="307" t="str">
        <f t="shared" si="381"/>
        <v/>
      </c>
      <c r="V1418" s="723"/>
      <c r="X1418" s="308" t="str">
        <f t="shared" si="390"/>
        <v/>
      </c>
      <c r="Y1418" s="309" t="str">
        <f t="shared" si="391"/>
        <v/>
      </c>
      <c r="Z1418" s="308" t="str">
        <f t="shared" si="382"/>
        <v/>
      </c>
      <c r="AA1418" s="308" t="b">
        <f t="shared" si="383"/>
        <v>1</v>
      </c>
      <c r="AB1418" s="308" t="str">
        <f t="shared" si="392"/>
        <v/>
      </c>
      <c r="AC1418" s="534" t="str">
        <f t="shared" si="393"/>
        <v/>
      </c>
      <c r="AD1418" s="752" t="str">
        <f t="shared" si="394"/>
        <v/>
      </c>
      <c r="AE1418" s="534" t="str">
        <f t="shared" si="395"/>
        <v/>
      </c>
      <c r="AF1418" s="752" t="str">
        <f t="shared" si="396"/>
        <v/>
      </c>
    </row>
    <row r="1419" spans="2:32" x14ac:dyDescent="0.25">
      <c r="B1419" s="721"/>
      <c r="C1419" s="531" t="str">
        <f>IFERROR(VLOOKUP(B1419,'מצבת ורישום גנים'!B:D,3,0),"")</f>
        <v/>
      </c>
      <c r="D1419" s="721"/>
      <c r="E1419" s="723"/>
      <c r="F1419" s="723"/>
      <c r="G1419" s="723"/>
      <c r="H1419" s="723"/>
      <c r="I1419" s="992" t="str">
        <f t="shared" si="397"/>
        <v/>
      </c>
      <c r="J1419" s="723"/>
      <c r="K1419" s="724"/>
      <c r="L1419" s="723"/>
      <c r="M1419" s="306" t="str">
        <f t="shared" si="384"/>
        <v/>
      </c>
      <c r="N1419" s="32" t="str">
        <f t="shared" si="385"/>
        <v/>
      </c>
      <c r="P1419" s="307" t="str">
        <f t="shared" si="386"/>
        <v/>
      </c>
      <c r="Q1419" s="307" t="str">
        <f t="shared" si="380"/>
        <v/>
      </c>
      <c r="R1419" s="307" t="str">
        <f t="shared" si="387"/>
        <v/>
      </c>
      <c r="S1419" s="307" t="str">
        <f t="shared" si="388"/>
        <v/>
      </c>
      <c r="T1419" s="307" t="str">
        <f t="shared" si="389"/>
        <v/>
      </c>
      <c r="U1419" s="307" t="str">
        <f t="shared" si="381"/>
        <v/>
      </c>
      <c r="V1419" s="723"/>
      <c r="X1419" s="308" t="str">
        <f t="shared" si="390"/>
        <v/>
      </c>
      <c r="Y1419" s="309" t="str">
        <f t="shared" si="391"/>
        <v/>
      </c>
      <c r="Z1419" s="308" t="str">
        <f t="shared" si="382"/>
        <v/>
      </c>
      <c r="AA1419" s="308" t="b">
        <f t="shared" si="383"/>
        <v>1</v>
      </c>
      <c r="AB1419" s="308" t="str">
        <f t="shared" si="392"/>
        <v/>
      </c>
      <c r="AC1419" s="534" t="str">
        <f t="shared" si="393"/>
        <v/>
      </c>
      <c r="AD1419" s="752" t="str">
        <f t="shared" si="394"/>
        <v/>
      </c>
      <c r="AE1419" s="534" t="str">
        <f t="shared" si="395"/>
        <v/>
      </c>
      <c r="AF1419" s="752" t="str">
        <f t="shared" si="396"/>
        <v/>
      </c>
    </row>
    <row r="1420" spans="2:32" x14ac:dyDescent="0.25">
      <c r="B1420" s="721"/>
      <c r="C1420" s="531" t="str">
        <f>IFERROR(VLOOKUP(B1420,'מצבת ורישום גנים'!B:D,3,0),"")</f>
        <v/>
      </c>
      <c r="D1420" s="721"/>
      <c r="E1420" s="723"/>
      <c r="F1420" s="723"/>
      <c r="G1420" s="723"/>
      <c r="H1420" s="723"/>
      <c r="I1420" s="992" t="str">
        <f t="shared" si="397"/>
        <v/>
      </c>
      <c r="J1420" s="723"/>
      <c r="K1420" s="724"/>
      <c r="L1420" s="723"/>
      <c r="M1420" s="306" t="str">
        <f t="shared" si="384"/>
        <v/>
      </c>
      <c r="N1420" s="32" t="str">
        <f t="shared" si="385"/>
        <v/>
      </c>
      <c r="P1420" s="307" t="str">
        <f t="shared" si="386"/>
        <v/>
      </c>
      <c r="Q1420" s="307" t="str">
        <f t="shared" si="380"/>
        <v/>
      </c>
      <c r="R1420" s="307" t="str">
        <f t="shared" si="387"/>
        <v/>
      </c>
      <c r="S1420" s="307" t="str">
        <f t="shared" si="388"/>
        <v/>
      </c>
      <c r="T1420" s="307" t="str">
        <f t="shared" si="389"/>
        <v/>
      </c>
      <c r="U1420" s="307" t="str">
        <f t="shared" si="381"/>
        <v/>
      </c>
      <c r="V1420" s="723"/>
      <c r="X1420" s="308" t="str">
        <f t="shared" si="390"/>
        <v/>
      </c>
      <c r="Y1420" s="309" t="str">
        <f t="shared" si="391"/>
        <v/>
      </c>
      <c r="Z1420" s="308" t="str">
        <f t="shared" si="382"/>
        <v/>
      </c>
      <c r="AA1420" s="308" t="b">
        <f t="shared" si="383"/>
        <v>1</v>
      </c>
      <c r="AB1420" s="308" t="str">
        <f t="shared" si="392"/>
        <v/>
      </c>
      <c r="AC1420" s="534" t="str">
        <f t="shared" si="393"/>
        <v/>
      </c>
      <c r="AD1420" s="752" t="str">
        <f t="shared" si="394"/>
        <v/>
      </c>
      <c r="AE1420" s="534" t="str">
        <f t="shared" si="395"/>
        <v/>
      </c>
      <c r="AF1420" s="752" t="str">
        <f t="shared" si="396"/>
        <v/>
      </c>
    </row>
    <row r="1421" spans="2:32" x14ac:dyDescent="0.25">
      <c r="B1421" s="721"/>
      <c r="C1421" s="531" t="str">
        <f>IFERROR(VLOOKUP(B1421,'מצבת ורישום גנים'!B:D,3,0),"")</f>
        <v/>
      </c>
      <c r="D1421" s="721"/>
      <c r="E1421" s="723"/>
      <c r="F1421" s="723"/>
      <c r="G1421" s="723"/>
      <c r="H1421" s="723"/>
      <c r="I1421" s="992" t="str">
        <f t="shared" si="397"/>
        <v/>
      </c>
      <c r="J1421" s="723"/>
      <c r="K1421" s="724"/>
      <c r="L1421" s="723"/>
      <c r="M1421" s="306" t="str">
        <f t="shared" si="384"/>
        <v/>
      </c>
      <c r="N1421" s="32" t="str">
        <f t="shared" si="385"/>
        <v/>
      </c>
      <c r="P1421" s="307" t="str">
        <f t="shared" si="386"/>
        <v/>
      </c>
      <c r="Q1421" s="307" t="str">
        <f t="shared" si="380"/>
        <v/>
      </c>
      <c r="R1421" s="307" t="str">
        <f t="shared" si="387"/>
        <v/>
      </c>
      <c r="S1421" s="307" t="str">
        <f t="shared" si="388"/>
        <v/>
      </c>
      <c r="T1421" s="307" t="str">
        <f t="shared" si="389"/>
        <v/>
      </c>
      <c r="U1421" s="307" t="str">
        <f t="shared" si="381"/>
        <v/>
      </c>
      <c r="V1421" s="723"/>
      <c r="X1421" s="308" t="str">
        <f t="shared" si="390"/>
        <v/>
      </c>
      <c r="Y1421" s="309" t="str">
        <f t="shared" si="391"/>
        <v/>
      </c>
      <c r="Z1421" s="308" t="str">
        <f t="shared" si="382"/>
        <v/>
      </c>
      <c r="AA1421" s="308" t="b">
        <f t="shared" si="383"/>
        <v>1</v>
      </c>
      <c r="AB1421" s="308" t="str">
        <f t="shared" si="392"/>
        <v/>
      </c>
      <c r="AC1421" s="534" t="str">
        <f t="shared" si="393"/>
        <v/>
      </c>
      <c r="AD1421" s="752" t="str">
        <f t="shared" si="394"/>
        <v/>
      </c>
      <c r="AE1421" s="534" t="str">
        <f t="shared" si="395"/>
        <v/>
      </c>
      <c r="AF1421" s="752" t="str">
        <f t="shared" si="396"/>
        <v/>
      </c>
    </row>
    <row r="1422" spans="2:32" x14ac:dyDescent="0.25">
      <c r="B1422" s="721"/>
      <c r="C1422" s="531" t="str">
        <f>IFERROR(VLOOKUP(B1422,'מצבת ורישום גנים'!B:D,3,0),"")</f>
        <v/>
      </c>
      <c r="D1422" s="721"/>
      <c r="E1422" s="723"/>
      <c r="F1422" s="723"/>
      <c r="G1422" s="723"/>
      <c r="H1422" s="723"/>
      <c r="I1422" s="992" t="str">
        <f t="shared" si="397"/>
        <v/>
      </c>
      <c r="J1422" s="723"/>
      <c r="K1422" s="724"/>
      <c r="L1422" s="723"/>
      <c r="M1422" s="306" t="str">
        <f t="shared" si="384"/>
        <v/>
      </c>
      <c r="N1422" s="32" t="str">
        <f t="shared" si="385"/>
        <v/>
      </c>
      <c r="P1422" s="307" t="str">
        <f t="shared" si="386"/>
        <v/>
      </c>
      <c r="Q1422" s="307" t="str">
        <f t="shared" si="380"/>
        <v/>
      </c>
      <c r="R1422" s="307" t="str">
        <f t="shared" si="387"/>
        <v/>
      </c>
      <c r="S1422" s="307" t="str">
        <f t="shared" si="388"/>
        <v/>
      </c>
      <c r="T1422" s="307" t="str">
        <f t="shared" si="389"/>
        <v/>
      </c>
      <c r="U1422" s="307" t="str">
        <f t="shared" si="381"/>
        <v/>
      </c>
      <c r="V1422" s="723"/>
      <c r="X1422" s="308" t="str">
        <f t="shared" si="390"/>
        <v/>
      </c>
      <c r="Y1422" s="309" t="str">
        <f t="shared" si="391"/>
        <v/>
      </c>
      <c r="Z1422" s="308" t="str">
        <f t="shared" si="382"/>
        <v/>
      </c>
      <c r="AA1422" s="308" t="b">
        <f t="shared" si="383"/>
        <v>1</v>
      </c>
      <c r="AB1422" s="308" t="str">
        <f t="shared" si="392"/>
        <v/>
      </c>
      <c r="AC1422" s="534" t="str">
        <f t="shared" si="393"/>
        <v/>
      </c>
      <c r="AD1422" s="752" t="str">
        <f t="shared" si="394"/>
        <v/>
      </c>
      <c r="AE1422" s="534" t="str">
        <f t="shared" si="395"/>
        <v/>
      </c>
      <c r="AF1422" s="752" t="str">
        <f t="shared" si="396"/>
        <v/>
      </c>
    </row>
    <row r="1423" spans="2:32" x14ac:dyDescent="0.25">
      <c r="B1423" s="721"/>
      <c r="C1423" s="531" t="str">
        <f>IFERROR(VLOOKUP(B1423,'מצבת ורישום גנים'!B:D,3,0),"")</f>
        <v/>
      </c>
      <c r="D1423" s="721"/>
      <c r="E1423" s="723"/>
      <c r="F1423" s="723"/>
      <c r="G1423" s="723"/>
      <c r="H1423" s="723"/>
      <c r="I1423" s="992" t="str">
        <f t="shared" si="397"/>
        <v/>
      </c>
      <c r="J1423" s="723"/>
      <c r="K1423" s="724"/>
      <c r="L1423" s="723"/>
      <c r="M1423" s="306" t="str">
        <f t="shared" si="384"/>
        <v/>
      </c>
      <c r="N1423" s="32" t="str">
        <f t="shared" si="385"/>
        <v/>
      </c>
      <c r="P1423" s="307" t="str">
        <f t="shared" si="386"/>
        <v/>
      </c>
      <c r="Q1423" s="307" t="str">
        <f t="shared" si="380"/>
        <v/>
      </c>
      <c r="R1423" s="307" t="str">
        <f t="shared" si="387"/>
        <v/>
      </c>
      <c r="S1423" s="307" t="str">
        <f t="shared" si="388"/>
        <v/>
      </c>
      <c r="T1423" s="307" t="str">
        <f t="shared" si="389"/>
        <v/>
      </c>
      <c r="U1423" s="307" t="str">
        <f t="shared" si="381"/>
        <v/>
      </c>
      <c r="V1423" s="723"/>
      <c r="X1423" s="308" t="str">
        <f t="shared" si="390"/>
        <v/>
      </c>
      <c r="Y1423" s="309" t="str">
        <f t="shared" si="391"/>
        <v/>
      </c>
      <c r="Z1423" s="308" t="str">
        <f t="shared" si="382"/>
        <v/>
      </c>
      <c r="AA1423" s="308" t="b">
        <f t="shared" si="383"/>
        <v>1</v>
      </c>
      <c r="AB1423" s="308" t="str">
        <f t="shared" si="392"/>
        <v/>
      </c>
      <c r="AC1423" s="534" t="str">
        <f t="shared" si="393"/>
        <v/>
      </c>
      <c r="AD1423" s="752" t="str">
        <f t="shared" si="394"/>
        <v/>
      </c>
      <c r="AE1423" s="534" t="str">
        <f t="shared" si="395"/>
        <v/>
      </c>
      <c r="AF1423" s="752" t="str">
        <f t="shared" si="396"/>
        <v/>
      </c>
    </row>
    <row r="1424" spans="2:32" x14ac:dyDescent="0.25">
      <c r="B1424" s="721"/>
      <c r="C1424" s="531" t="str">
        <f>IFERROR(VLOOKUP(B1424,'מצבת ורישום גנים'!B:D,3,0),"")</f>
        <v/>
      </c>
      <c r="D1424" s="721"/>
      <c r="E1424" s="723"/>
      <c r="F1424" s="723"/>
      <c r="G1424" s="723"/>
      <c r="H1424" s="723"/>
      <c r="I1424" s="992" t="str">
        <f t="shared" si="397"/>
        <v/>
      </c>
      <c r="J1424" s="723"/>
      <c r="K1424" s="724"/>
      <c r="L1424" s="723"/>
      <c r="M1424" s="306" t="str">
        <f t="shared" si="384"/>
        <v/>
      </c>
      <c r="N1424" s="32" t="str">
        <f t="shared" si="385"/>
        <v/>
      </c>
      <c r="P1424" s="307" t="str">
        <f t="shared" si="386"/>
        <v/>
      </c>
      <c r="Q1424" s="307" t="str">
        <f t="shared" ref="Q1424:Q1487" si="398">IF(J1424="","",IFERROR(IF(OR(H1424="גננת",H1424="מורה",H1424="רכז",H1424="רכזת גן",H1424="רכז גן",H1424="רכז בית ספר",H1424="רכזת בית ספר"),IF(J1424&gt;=75,"תקין","לא תקין"),IF(H1424="סייעת ממשיכה",IF(J1424&gt;=30,"תקין","לא תקין"),IF(H1424="סייעת רפואית/אישית",IF(J1424&gt;=12.5,"תקין","לא תקין"),IF(H1424="סייעת חדשה",IF(J1424&gt;=37,"תקין","לא תקין"),IF(OR(H1424&lt;&gt;"מורה",H1424&lt;&gt;"גננת",H1424&lt;&gt;"סייעת"),IF(J1424&gt;=30.61,"תקין","לא תקין"),"לא תקין"))))),""))</f>
        <v/>
      </c>
      <c r="R1424" s="307" t="str">
        <f t="shared" si="387"/>
        <v/>
      </c>
      <c r="S1424" s="307" t="str">
        <f t="shared" si="388"/>
        <v/>
      </c>
      <c r="T1424" s="307" t="str">
        <f t="shared" si="389"/>
        <v/>
      </c>
      <c r="U1424" s="307" t="str">
        <f t="shared" ref="U1424:U1487" si="399">IF(D1424="","",IF(Z1424&gt;1,IF(SUMIF(D:D,D1424,L:L)&gt;90,"לא תקין","תקין"),"תקין"))</f>
        <v/>
      </c>
      <c r="V1424" s="723"/>
      <c r="X1424" s="308" t="str">
        <f t="shared" si="390"/>
        <v/>
      </c>
      <c r="Y1424" s="309" t="str">
        <f t="shared" si="391"/>
        <v/>
      </c>
      <c r="Z1424" s="308" t="str">
        <f t="shared" ref="Z1424:Z1487" si="400">IF(D1424="","",COUNTIF(D:D,D1424))</f>
        <v/>
      </c>
      <c r="AA1424" s="308" t="b">
        <f t="shared" ref="AA1424:AA1487" si="401">MOD(MID(REPT(0,9-LEN(D1424))&amp;D1424,1,1)+MID("0246813579",MID(REPT(0,9-LEN(D1424))&amp;D1424,2,1)+1,1)+MID(REPT(0,9-LEN(D1424))&amp;D1424,3,1)+MID("0246813579",MID(REPT(0,9-LEN(D1424))&amp;D1424,4,1)+1,1)+MID(REPT(0,9-LEN(D1424))&amp;D1424,5,1)+MID("0246813579",MID(REPT(0,9-LEN(D1424))&amp;D1424,6,1)+1,1)+MID(REPT(0,9-LEN(D1424))&amp;D1424,7,1)+MID("0246813579",MID(REPT(0,9-LEN(D1424))&amp;D1424,8,1)+1,1)+MID(REPT(0,9-LEN(D1424))&amp;D1424,9,1),10)=0</f>
        <v>1</v>
      </c>
      <c r="AB1424" s="308" t="str">
        <f t="shared" si="392"/>
        <v/>
      </c>
      <c r="AC1424" s="534" t="str">
        <f t="shared" si="393"/>
        <v/>
      </c>
      <c r="AD1424" s="752" t="str">
        <f t="shared" si="394"/>
        <v/>
      </c>
      <c r="AE1424" s="534" t="str">
        <f t="shared" si="395"/>
        <v/>
      </c>
      <c r="AF1424" s="752" t="str">
        <f t="shared" si="396"/>
        <v/>
      </c>
    </row>
    <row r="1425" spans="2:32" x14ac:dyDescent="0.25">
      <c r="B1425" s="721"/>
      <c r="C1425" s="531" t="str">
        <f>IFERROR(VLOOKUP(B1425,'מצבת ורישום גנים'!B:D,3,0),"")</f>
        <v/>
      </c>
      <c r="D1425" s="721"/>
      <c r="E1425" s="723"/>
      <c r="F1425" s="723"/>
      <c r="G1425" s="723"/>
      <c r="H1425" s="723"/>
      <c r="I1425" s="992" t="str">
        <f t="shared" si="397"/>
        <v/>
      </c>
      <c r="J1425" s="723"/>
      <c r="K1425" s="724"/>
      <c r="L1425" s="723"/>
      <c r="M1425" s="306" t="str">
        <f t="shared" ref="M1425:M1488" si="402">IF(AND(L1425&gt;0,K1425&gt;0),K1425*L1425,"")</f>
        <v/>
      </c>
      <c r="N1425" s="32" t="str">
        <f t="shared" ref="N1425:N1488" si="403">TEXT(LEFT(H1425,2),0)</f>
        <v/>
      </c>
      <c r="P1425" s="307" t="str">
        <f t="shared" ref="P1425:P1488" si="404">IF(D1425="","",IF(AA1425=FALSE,"לא תקין","תקין"))</f>
        <v/>
      </c>
      <c r="Q1425" s="307" t="str">
        <f t="shared" si="398"/>
        <v/>
      </c>
      <c r="R1425" s="307" t="str">
        <f t="shared" ref="R1425:R1488" si="405">IF(K1425="","",IF(OR(Y1425&lt;100%,Y1425&gt;140%),"לא תקין","תקין"))</f>
        <v/>
      </c>
      <c r="S1425" s="307" t="str">
        <f t="shared" ref="S1425:S1488" si="406">IF(J1425="","",IFERROR(IF(J1425&gt;120,"לא תקין","תקין"),""))</f>
        <v/>
      </c>
      <c r="T1425" s="307" t="str">
        <f t="shared" ref="T1425:T1488" si="407">IF(L1425="","",IF(H1425="","יש להזין איש צוות",IF(OR(H1425="מורה",H1425="גננת",H1425="רכז גן",H1425="רכזת גן",H1425="סייעת ממשיכה",H1425="סייעת חדשה",H1425="מדצית",H1425="מדצ",H1425="מדריך",H1425="מדריכה",H1425="תוספת כח אדם"),IF(L1425&lt;=90,"תקין","לא תקין"),IF(OR(H1425="רכז בית ספר",H1425="רכזת תכנית בבית הספר",H1425="רכזת בית ספר"),IF(L1425&lt;=114,"תקין","לא תקין"),IF(OR(H1425="סגנית רכזת מעל 150",H1425="סגן רכז"),IF(L1425&lt;=93,"תקין","לא תקין"),"לא תקין")))))</f>
        <v/>
      </c>
      <c r="U1425" s="307" t="str">
        <f t="shared" si="399"/>
        <v/>
      </c>
      <c r="V1425" s="723"/>
      <c r="X1425" s="308" t="str">
        <f t="shared" ref="X1425:X1488" si="408">IF(M1425="","",IF(OR(R1425="לא תקין",S1425="לא תקין",T1425="לא תקין",,U1425="לא תקין"),"לא תקין","תקין"))</f>
        <v/>
      </c>
      <c r="Y1425" s="309" t="str">
        <f t="shared" ref="Y1425:Y1488" si="409">IFERROR(IF(J1425="","",K1425/J1425),"")</f>
        <v/>
      </c>
      <c r="Z1425" s="308" t="str">
        <f t="shared" si="400"/>
        <v/>
      </c>
      <c r="AA1425" s="308" t="b">
        <f t="shared" si="401"/>
        <v>1</v>
      </c>
      <c r="AB1425" s="308" t="str">
        <f t="shared" ref="AB1425:AB1488" si="410">IF(H1425="גננת",IF(J1425&lt;75,"לא תקין","תקין"),"")</f>
        <v/>
      </c>
      <c r="AC1425" s="534" t="str">
        <f t="shared" ref="AC1425:AC1488" si="411">IF(B1425&lt;&gt;"",B1425&amp;H1425,"")</f>
        <v/>
      </c>
      <c r="AD1425" s="752" t="str">
        <f t="shared" ref="AD1425:AD1488" si="412">M1425</f>
        <v/>
      </c>
      <c r="AE1425" s="534" t="str">
        <f t="shared" ref="AE1425:AE1488" si="413">IF(B1425&lt;&gt;"",B1425&amp;LEFT(H1425,5),"")</f>
        <v/>
      </c>
      <c r="AF1425" s="752" t="str">
        <f t="shared" ref="AF1425:AF1488" si="414">M1425</f>
        <v/>
      </c>
    </row>
    <row r="1426" spans="2:32" x14ac:dyDescent="0.25">
      <c r="B1426" s="721"/>
      <c r="C1426" s="531" t="str">
        <f>IFERROR(VLOOKUP(B1426,'מצבת ורישום גנים'!B:D,3,0),"")</f>
        <v/>
      </c>
      <c r="D1426" s="721"/>
      <c r="E1426" s="723"/>
      <c r="F1426" s="723"/>
      <c r="G1426" s="723"/>
      <c r="H1426" s="723"/>
      <c r="I1426" s="992" t="str">
        <f t="shared" ref="I1426:I1489" si="415">SUBSTITUTE(IFERROR(IF(H1426="מדצ","מדצ/ית",IF(OR(H1426="סייעת ממשיכה",H1426="סייעת חדשה",H1426="סייעת רפואית/אישית"),"סייעת",IF(H1426="רכזת גן","רכזת גן"))),""),"FALSE","")</f>
        <v/>
      </c>
      <c r="J1426" s="723"/>
      <c r="K1426" s="724"/>
      <c r="L1426" s="723"/>
      <c r="M1426" s="306" t="str">
        <f t="shared" si="402"/>
        <v/>
      </c>
      <c r="N1426" s="32" t="str">
        <f t="shared" si="403"/>
        <v/>
      </c>
      <c r="P1426" s="307" t="str">
        <f t="shared" si="404"/>
        <v/>
      </c>
      <c r="Q1426" s="307" t="str">
        <f t="shared" si="398"/>
        <v/>
      </c>
      <c r="R1426" s="307" t="str">
        <f t="shared" si="405"/>
        <v/>
      </c>
      <c r="S1426" s="307" t="str">
        <f t="shared" si="406"/>
        <v/>
      </c>
      <c r="T1426" s="307" t="str">
        <f t="shared" si="407"/>
        <v/>
      </c>
      <c r="U1426" s="307" t="str">
        <f t="shared" si="399"/>
        <v/>
      </c>
      <c r="V1426" s="723"/>
      <c r="X1426" s="308" t="str">
        <f t="shared" si="408"/>
        <v/>
      </c>
      <c r="Y1426" s="309" t="str">
        <f t="shared" si="409"/>
        <v/>
      </c>
      <c r="Z1426" s="308" t="str">
        <f t="shared" si="400"/>
        <v/>
      </c>
      <c r="AA1426" s="308" t="b">
        <f t="shared" si="401"/>
        <v>1</v>
      </c>
      <c r="AB1426" s="308" t="str">
        <f t="shared" si="410"/>
        <v/>
      </c>
      <c r="AC1426" s="534" t="str">
        <f t="shared" si="411"/>
        <v/>
      </c>
      <c r="AD1426" s="752" t="str">
        <f t="shared" si="412"/>
        <v/>
      </c>
      <c r="AE1426" s="534" t="str">
        <f t="shared" si="413"/>
        <v/>
      </c>
      <c r="AF1426" s="752" t="str">
        <f t="shared" si="414"/>
        <v/>
      </c>
    </row>
    <row r="1427" spans="2:32" x14ac:dyDescent="0.25">
      <c r="B1427" s="721"/>
      <c r="C1427" s="531" t="str">
        <f>IFERROR(VLOOKUP(B1427,'מצבת ורישום גנים'!B:D,3,0),"")</f>
        <v/>
      </c>
      <c r="D1427" s="721"/>
      <c r="E1427" s="723"/>
      <c r="F1427" s="723"/>
      <c r="G1427" s="723"/>
      <c r="H1427" s="723"/>
      <c r="I1427" s="992" t="str">
        <f t="shared" si="415"/>
        <v/>
      </c>
      <c r="J1427" s="723"/>
      <c r="K1427" s="724"/>
      <c r="L1427" s="723"/>
      <c r="M1427" s="306" t="str">
        <f t="shared" si="402"/>
        <v/>
      </c>
      <c r="N1427" s="32" t="str">
        <f t="shared" si="403"/>
        <v/>
      </c>
      <c r="P1427" s="307" t="str">
        <f t="shared" si="404"/>
        <v/>
      </c>
      <c r="Q1427" s="307" t="str">
        <f t="shared" si="398"/>
        <v/>
      </c>
      <c r="R1427" s="307" t="str">
        <f t="shared" si="405"/>
        <v/>
      </c>
      <c r="S1427" s="307" t="str">
        <f t="shared" si="406"/>
        <v/>
      </c>
      <c r="T1427" s="307" t="str">
        <f t="shared" si="407"/>
        <v/>
      </c>
      <c r="U1427" s="307" t="str">
        <f t="shared" si="399"/>
        <v/>
      </c>
      <c r="V1427" s="723"/>
      <c r="X1427" s="308" t="str">
        <f t="shared" si="408"/>
        <v/>
      </c>
      <c r="Y1427" s="309" t="str">
        <f t="shared" si="409"/>
        <v/>
      </c>
      <c r="Z1427" s="308" t="str">
        <f t="shared" si="400"/>
        <v/>
      </c>
      <c r="AA1427" s="308" t="b">
        <f t="shared" si="401"/>
        <v>1</v>
      </c>
      <c r="AB1427" s="308" t="str">
        <f t="shared" si="410"/>
        <v/>
      </c>
      <c r="AC1427" s="534" t="str">
        <f t="shared" si="411"/>
        <v/>
      </c>
      <c r="AD1427" s="752" t="str">
        <f t="shared" si="412"/>
        <v/>
      </c>
      <c r="AE1427" s="534" t="str">
        <f t="shared" si="413"/>
        <v/>
      </c>
      <c r="AF1427" s="752" t="str">
        <f t="shared" si="414"/>
        <v/>
      </c>
    </row>
    <row r="1428" spans="2:32" x14ac:dyDescent="0.25">
      <c r="B1428" s="721"/>
      <c r="C1428" s="531" t="str">
        <f>IFERROR(VLOOKUP(B1428,'מצבת ורישום גנים'!B:D,3,0),"")</f>
        <v/>
      </c>
      <c r="D1428" s="721"/>
      <c r="E1428" s="723"/>
      <c r="F1428" s="723"/>
      <c r="G1428" s="723"/>
      <c r="H1428" s="723"/>
      <c r="I1428" s="992" t="str">
        <f t="shared" si="415"/>
        <v/>
      </c>
      <c r="J1428" s="723"/>
      <c r="K1428" s="724"/>
      <c r="L1428" s="723"/>
      <c r="M1428" s="306" t="str">
        <f t="shared" si="402"/>
        <v/>
      </c>
      <c r="N1428" s="32" t="str">
        <f t="shared" si="403"/>
        <v/>
      </c>
      <c r="P1428" s="307" t="str">
        <f t="shared" si="404"/>
        <v/>
      </c>
      <c r="Q1428" s="307" t="str">
        <f t="shared" si="398"/>
        <v/>
      </c>
      <c r="R1428" s="307" t="str">
        <f t="shared" si="405"/>
        <v/>
      </c>
      <c r="S1428" s="307" t="str">
        <f t="shared" si="406"/>
        <v/>
      </c>
      <c r="T1428" s="307" t="str">
        <f t="shared" si="407"/>
        <v/>
      </c>
      <c r="U1428" s="307" t="str">
        <f t="shared" si="399"/>
        <v/>
      </c>
      <c r="V1428" s="723"/>
      <c r="X1428" s="308" t="str">
        <f t="shared" si="408"/>
        <v/>
      </c>
      <c r="Y1428" s="309" t="str">
        <f t="shared" si="409"/>
        <v/>
      </c>
      <c r="Z1428" s="308" t="str">
        <f t="shared" si="400"/>
        <v/>
      </c>
      <c r="AA1428" s="308" t="b">
        <f t="shared" si="401"/>
        <v>1</v>
      </c>
      <c r="AB1428" s="308" t="str">
        <f t="shared" si="410"/>
        <v/>
      </c>
      <c r="AC1428" s="534" t="str">
        <f t="shared" si="411"/>
        <v/>
      </c>
      <c r="AD1428" s="752" t="str">
        <f t="shared" si="412"/>
        <v/>
      </c>
      <c r="AE1428" s="534" t="str">
        <f t="shared" si="413"/>
        <v/>
      </c>
      <c r="AF1428" s="752" t="str">
        <f t="shared" si="414"/>
        <v/>
      </c>
    </row>
    <row r="1429" spans="2:32" x14ac:dyDescent="0.25">
      <c r="B1429" s="721"/>
      <c r="C1429" s="531" t="str">
        <f>IFERROR(VLOOKUP(B1429,'מצבת ורישום גנים'!B:D,3,0),"")</f>
        <v/>
      </c>
      <c r="D1429" s="721"/>
      <c r="E1429" s="723"/>
      <c r="F1429" s="723"/>
      <c r="G1429" s="723"/>
      <c r="H1429" s="723"/>
      <c r="I1429" s="992" t="str">
        <f t="shared" si="415"/>
        <v/>
      </c>
      <c r="J1429" s="723"/>
      <c r="K1429" s="724"/>
      <c r="L1429" s="723"/>
      <c r="M1429" s="306" t="str">
        <f t="shared" si="402"/>
        <v/>
      </c>
      <c r="N1429" s="32" t="str">
        <f t="shared" si="403"/>
        <v/>
      </c>
      <c r="P1429" s="307" t="str">
        <f t="shared" si="404"/>
        <v/>
      </c>
      <c r="Q1429" s="307" t="str">
        <f t="shared" si="398"/>
        <v/>
      </c>
      <c r="R1429" s="307" t="str">
        <f t="shared" si="405"/>
        <v/>
      </c>
      <c r="S1429" s="307" t="str">
        <f t="shared" si="406"/>
        <v/>
      </c>
      <c r="T1429" s="307" t="str">
        <f t="shared" si="407"/>
        <v/>
      </c>
      <c r="U1429" s="307" t="str">
        <f t="shared" si="399"/>
        <v/>
      </c>
      <c r="V1429" s="723"/>
      <c r="X1429" s="308" t="str">
        <f t="shared" si="408"/>
        <v/>
      </c>
      <c r="Y1429" s="309" t="str">
        <f t="shared" si="409"/>
        <v/>
      </c>
      <c r="Z1429" s="308" t="str">
        <f t="shared" si="400"/>
        <v/>
      </c>
      <c r="AA1429" s="308" t="b">
        <f t="shared" si="401"/>
        <v>1</v>
      </c>
      <c r="AB1429" s="308" t="str">
        <f t="shared" si="410"/>
        <v/>
      </c>
      <c r="AC1429" s="534" t="str">
        <f t="shared" si="411"/>
        <v/>
      </c>
      <c r="AD1429" s="752" t="str">
        <f t="shared" si="412"/>
        <v/>
      </c>
      <c r="AE1429" s="534" t="str">
        <f t="shared" si="413"/>
        <v/>
      </c>
      <c r="AF1429" s="752" t="str">
        <f t="shared" si="414"/>
        <v/>
      </c>
    </row>
    <row r="1430" spans="2:32" x14ac:dyDescent="0.25">
      <c r="B1430" s="721"/>
      <c r="C1430" s="531" t="str">
        <f>IFERROR(VLOOKUP(B1430,'מצבת ורישום גנים'!B:D,3,0),"")</f>
        <v/>
      </c>
      <c r="D1430" s="721"/>
      <c r="E1430" s="723"/>
      <c r="F1430" s="723"/>
      <c r="G1430" s="723"/>
      <c r="H1430" s="723"/>
      <c r="I1430" s="992" t="str">
        <f t="shared" si="415"/>
        <v/>
      </c>
      <c r="J1430" s="723"/>
      <c r="K1430" s="724"/>
      <c r="L1430" s="723"/>
      <c r="M1430" s="306" t="str">
        <f t="shared" si="402"/>
        <v/>
      </c>
      <c r="N1430" s="32" t="str">
        <f t="shared" si="403"/>
        <v/>
      </c>
      <c r="P1430" s="307" t="str">
        <f t="shared" si="404"/>
        <v/>
      </c>
      <c r="Q1430" s="307" t="str">
        <f t="shared" si="398"/>
        <v/>
      </c>
      <c r="R1430" s="307" t="str">
        <f t="shared" si="405"/>
        <v/>
      </c>
      <c r="S1430" s="307" t="str">
        <f t="shared" si="406"/>
        <v/>
      </c>
      <c r="T1430" s="307" t="str">
        <f t="shared" si="407"/>
        <v/>
      </c>
      <c r="U1430" s="307" t="str">
        <f t="shared" si="399"/>
        <v/>
      </c>
      <c r="V1430" s="723"/>
      <c r="X1430" s="308" t="str">
        <f t="shared" si="408"/>
        <v/>
      </c>
      <c r="Y1430" s="309" t="str">
        <f t="shared" si="409"/>
        <v/>
      </c>
      <c r="Z1430" s="308" t="str">
        <f t="shared" si="400"/>
        <v/>
      </c>
      <c r="AA1430" s="308" t="b">
        <f t="shared" si="401"/>
        <v>1</v>
      </c>
      <c r="AB1430" s="308" t="str">
        <f t="shared" si="410"/>
        <v/>
      </c>
      <c r="AC1430" s="534" t="str">
        <f t="shared" si="411"/>
        <v/>
      </c>
      <c r="AD1430" s="752" t="str">
        <f t="shared" si="412"/>
        <v/>
      </c>
      <c r="AE1430" s="534" t="str">
        <f t="shared" si="413"/>
        <v/>
      </c>
      <c r="AF1430" s="752" t="str">
        <f t="shared" si="414"/>
        <v/>
      </c>
    </row>
    <row r="1431" spans="2:32" x14ac:dyDescent="0.25">
      <c r="B1431" s="721"/>
      <c r="C1431" s="531" t="str">
        <f>IFERROR(VLOOKUP(B1431,'מצבת ורישום גנים'!B:D,3,0),"")</f>
        <v/>
      </c>
      <c r="D1431" s="721"/>
      <c r="E1431" s="723"/>
      <c r="F1431" s="723"/>
      <c r="G1431" s="723"/>
      <c r="H1431" s="723"/>
      <c r="I1431" s="992" t="str">
        <f t="shared" si="415"/>
        <v/>
      </c>
      <c r="J1431" s="723"/>
      <c r="K1431" s="724"/>
      <c r="L1431" s="723"/>
      <c r="M1431" s="306" t="str">
        <f t="shared" si="402"/>
        <v/>
      </c>
      <c r="N1431" s="32" t="str">
        <f t="shared" si="403"/>
        <v/>
      </c>
      <c r="P1431" s="307" t="str">
        <f t="shared" si="404"/>
        <v/>
      </c>
      <c r="Q1431" s="307" t="str">
        <f t="shared" si="398"/>
        <v/>
      </c>
      <c r="R1431" s="307" t="str">
        <f t="shared" si="405"/>
        <v/>
      </c>
      <c r="S1431" s="307" t="str">
        <f t="shared" si="406"/>
        <v/>
      </c>
      <c r="T1431" s="307" t="str">
        <f t="shared" si="407"/>
        <v/>
      </c>
      <c r="U1431" s="307" t="str">
        <f t="shared" si="399"/>
        <v/>
      </c>
      <c r="V1431" s="723"/>
      <c r="X1431" s="308" t="str">
        <f t="shared" si="408"/>
        <v/>
      </c>
      <c r="Y1431" s="309" t="str">
        <f t="shared" si="409"/>
        <v/>
      </c>
      <c r="Z1431" s="308" t="str">
        <f t="shared" si="400"/>
        <v/>
      </c>
      <c r="AA1431" s="308" t="b">
        <f t="shared" si="401"/>
        <v>1</v>
      </c>
      <c r="AB1431" s="308" t="str">
        <f t="shared" si="410"/>
        <v/>
      </c>
      <c r="AC1431" s="534" t="str">
        <f t="shared" si="411"/>
        <v/>
      </c>
      <c r="AD1431" s="752" t="str">
        <f t="shared" si="412"/>
        <v/>
      </c>
      <c r="AE1431" s="534" t="str">
        <f t="shared" si="413"/>
        <v/>
      </c>
      <c r="AF1431" s="752" t="str">
        <f t="shared" si="414"/>
        <v/>
      </c>
    </row>
    <row r="1432" spans="2:32" x14ac:dyDescent="0.25">
      <c r="B1432" s="721"/>
      <c r="C1432" s="531" t="str">
        <f>IFERROR(VLOOKUP(B1432,'מצבת ורישום גנים'!B:D,3,0),"")</f>
        <v/>
      </c>
      <c r="D1432" s="721"/>
      <c r="E1432" s="723"/>
      <c r="F1432" s="723"/>
      <c r="G1432" s="723"/>
      <c r="H1432" s="723"/>
      <c r="I1432" s="992" t="str">
        <f t="shared" si="415"/>
        <v/>
      </c>
      <c r="J1432" s="723"/>
      <c r="K1432" s="724"/>
      <c r="L1432" s="723"/>
      <c r="M1432" s="306" t="str">
        <f t="shared" si="402"/>
        <v/>
      </c>
      <c r="N1432" s="32" t="str">
        <f t="shared" si="403"/>
        <v/>
      </c>
      <c r="P1432" s="307" t="str">
        <f t="shared" si="404"/>
        <v/>
      </c>
      <c r="Q1432" s="307" t="str">
        <f t="shared" si="398"/>
        <v/>
      </c>
      <c r="R1432" s="307" t="str">
        <f t="shared" si="405"/>
        <v/>
      </c>
      <c r="S1432" s="307" t="str">
        <f t="shared" si="406"/>
        <v/>
      </c>
      <c r="T1432" s="307" t="str">
        <f t="shared" si="407"/>
        <v/>
      </c>
      <c r="U1432" s="307" t="str">
        <f t="shared" si="399"/>
        <v/>
      </c>
      <c r="V1432" s="723"/>
      <c r="X1432" s="308" t="str">
        <f t="shared" si="408"/>
        <v/>
      </c>
      <c r="Y1432" s="309" t="str">
        <f t="shared" si="409"/>
        <v/>
      </c>
      <c r="Z1432" s="308" t="str">
        <f t="shared" si="400"/>
        <v/>
      </c>
      <c r="AA1432" s="308" t="b">
        <f t="shared" si="401"/>
        <v>1</v>
      </c>
      <c r="AB1432" s="308" t="str">
        <f t="shared" si="410"/>
        <v/>
      </c>
      <c r="AC1432" s="534" t="str">
        <f t="shared" si="411"/>
        <v/>
      </c>
      <c r="AD1432" s="752" t="str">
        <f t="shared" si="412"/>
        <v/>
      </c>
      <c r="AE1432" s="534" t="str">
        <f t="shared" si="413"/>
        <v/>
      </c>
      <c r="AF1432" s="752" t="str">
        <f t="shared" si="414"/>
        <v/>
      </c>
    </row>
    <row r="1433" spans="2:32" x14ac:dyDescent="0.25">
      <c r="B1433" s="721"/>
      <c r="C1433" s="531" t="str">
        <f>IFERROR(VLOOKUP(B1433,'מצבת ורישום גנים'!B:D,3,0),"")</f>
        <v/>
      </c>
      <c r="D1433" s="721"/>
      <c r="E1433" s="723"/>
      <c r="F1433" s="723"/>
      <c r="G1433" s="723"/>
      <c r="H1433" s="723"/>
      <c r="I1433" s="992" t="str">
        <f t="shared" si="415"/>
        <v/>
      </c>
      <c r="J1433" s="723"/>
      <c r="K1433" s="724"/>
      <c r="L1433" s="723"/>
      <c r="M1433" s="306" t="str">
        <f t="shared" si="402"/>
        <v/>
      </c>
      <c r="N1433" s="32" t="str">
        <f t="shared" si="403"/>
        <v/>
      </c>
      <c r="P1433" s="307" t="str">
        <f t="shared" si="404"/>
        <v/>
      </c>
      <c r="Q1433" s="307" t="str">
        <f t="shared" si="398"/>
        <v/>
      </c>
      <c r="R1433" s="307" t="str">
        <f t="shared" si="405"/>
        <v/>
      </c>
      <c r="S1433" s="307" t="str">
        <f t="shared" si="406"/>
        <v/>
      </c>
      <c r="T1433" s="307" t="str">
        <f t="shared" si="407"/>
        <v/>
      </c>
      <c r="U1433" s="307" t="str">
        <f t="shared" si="399"/>
        <v/>
      </c>
      <c r="V1433" s="723"/>
      <c r="X1433" s="308" t="str">
        <f t="shared" si="408"/>
        <v/>
      </c>
      <c r="Y1433" s="309" t="str">
        <f t="shared" si="409"/>
        <v/>
      </c>
      <c r="Z1433" s="308" t="str">
        <f t="shared" si="400"/>
        <v/>
      </c>
      <c r="AA1433" s="308" t="b">
        <f t="shared" si="401"/>
        <v>1</v>
      </c>
      <c r="AB1433" s="308" t="str">
        <f t="shared" si="410"/>
        <v/>
      </c>
      <c r="AC1433" s="534" t="str">
        <f t="shared" si="411"/>
        <v/>
      </c>
      <c r="AD1433" s="752" t="str">
        <f t="shared" si="412"/>
        <v/>
      </c>
      <c r="AE1433" s="534" t="str">
        <f t="shared" si="413"/>
        <v/>
      </c>
      <c r="AF1433" s="752" t="str">
        <f t="shared" si="414"/>
        <v/>
      </c>
    </row>
    <row r="1434" spans="2:32" x14ac:dyDescent="0.25">
      <c r="B1434" s="721"/>
      <c r="C1434" s="531" t="str">
        <f>IFERROR(VLOOKUP(B1434,'מצבת ורישום גנים'!B:D,3,0),"")</f>
        <v/>
      </c>
      <c r="D1434" s="721"/>
      <c r="E1434" s="723"/>
      <c r="F1434" s="723"/>
      <c r="G1434" s="723"/>
      <c r="H1434" s="723"/>
      <c r="I1434" s="992" t="str">
        <f t="shared" si="415"/>
        <v/>
      </c>
      <c r="J1434" s="723"/>
      <c r="K1434" s="724"/>
      <c r="L1434" s="723"/>
      <c r="M1434" s="306" t="str">
        <f t="shared" si="402"/>
        <v/>
      </c>
      <c r="N1434" s="32" t="str">
        <f t="shared" si="403"/>
        <v/>
      </c>
      <c r="P1434" s="307" t="str">
        <f t="shared" si="404"/>
        <v/>
      </c>
      <c r="Q1434" s="307" t="str">
        <f t="shared" si="398"/>
        <v/>
      </c>
      <c r="R1434" s="307" t="str">
        <f t="shared" si="405"/>
        <v/>
      </c>
      <c r="S1434" s="307" t="str">
        <f t="shared" si="406"/>
        <v/>
      </c>
      <c r="T1434" s="307" t="str">
        <f t="shared" si="407"/>
        <v/>
      </c>
      <c r="U1434" s="307" t="str">
        <f t="shared" si="399"/>
        <v/>
      </c>
      <c r="V1434" s="723"/>
      <c r="X1434" s="308" t="str">
        <f t="shared" si="408"/>
        <v/>
      </c>
      <c r="Y1434" s="309" t="str">
        <f t="shared" si="409"/>
        <v/>
      </c>
      <c r="Z1434" s="308" t="str">
        <f t="shared" si="400"/>
        <v/>
      </c>
      <c r="AA1434" s="308" t="b">
        <f t="shared" si="401"/>
        <v>1</v>
      </c>
      <c r="AB1434" s="308" t="str">
        <f t="shared" si="410"/>
        <v/>
      </c>
      <c r="AC1434" s="534" t="str">
        <f t="shared" si="411"/>
        <v/>
      </c>
      <c r="AD1434" s="752" t="str">
        <f t="shared" si="412"/>
        <v/>
      </c>
      <c r="AE1434" s="534" t="str">
        <f t="shared" si="413"/>
        <v/>
      </c>
      <c r="AF1434" s="752" t="str">
        <f t="shared" si="414"/>
        <v/>
      </c>
    </row>
    <row r="1435" spans="2:32" x14ac:dyDescent="0.25">
      <c r="B1435" s="721"/>
      <c r="C1435" s="531" t="str">
        <f>IFERROR(VLOOKUP(B1435,'מצבת ורישום גנים'!B:D,3,0),"")</f>
        <v/>
      </c>
      <c r="D1435" s="721"/>
      <c r="E1435" s="723"/>
      <c r="F1435" s="723"/>
      <c r="G1435" s="723"/>
      <c r="H1435" s="723"/>
      <c r="I1435" s="992" t="str">
        <f t="shared" si="415"/>
        <v/>
      </c>
      <c r="J1435" s="723"/>
      <c r="K1435" s="724"/>
      <c r="L1435" s="723"/>
      <c r="M1435" s="306" t="str">
        <f t="shared" si="402"/>
        <v/>
      </c>
      <c r="N1435" s="32" t="str">
        <f t="shared" si="403"/>
        <v/>
      </c>
      <c r="P1435" s="307" t="str">
        <f t="shared" si="404"/>
        <v/>
      </c>
      <c r="Q1435" s="307" t="str">
        <f t="shared" si="398"/>
        <v/>
      </c>
      <c r="R1435" s="307" t="str">
        <f t="shared" si="405"/>
        <v/>
      </c>
      <c r="S1435" s="307" t="str">
        <f t="shared" si="406"/>
        <v/>
      </c>
      <c r="T1435" s="307" t="str">
        <f t="shared" si="407"/>
        <v/>
      </c>
      <c r="U1435" s="307" t="str">
        <f t="shared" si="399"/>
        <v/>
      </c>
      <c r="V1435" s="723"/>
      <c r="X1435" s="308" t="str">
        <f t="shared" si="408"/>
        <v/>
      </c>
      <c r="Y1435" s="309" t="str">
        <f t="shared" si="409"/>
        <v/>
      </c>
      <c r="Z1435" s="308" t="str">
        <f t="shared" si="400"/>
        <v/>
      </c>
      <c r="AA1435" s="308" t="b">
        <f t="shared" si="401"/>
        <v>1</v>
      </c>
      <c r="AB1435" s="308" t="str">
        <f t="shared" si="410"/>
        <v/>
      </c>
      <c r="AC1435" s="534" t="str">
        <f t="shared" si="411"/>
        <v/>
      </c>
      <c r="AD1435" s="752" t="str">
        <f t="shared" si="412"/>
        <v/>
      </c>
      <c r="AE1435" s="534" t="str">
        <f t="shared" si="413"/>
        <v/>
      </c>
      <c r="AF1435" s="752" t="str">
        <f t="shared" si="414"/>
        <v/>
      </c>
    </row>
    <row r="1436" spans="2:32" x14ac:dyDescent="0.25">
      <c r="B1436" s="721"/>
      <c r="C1436" s="531" t="str">
        <f>IFERROR(VLOOKUP(B1436,'מצבת ורישום גנים'!B:D,3,0),"")</f>
        <v/>
      </c>
      <c r="D1436" s="721"/>
      <c r="E1436" s="723"/>
      <c r="F1436" s="723"/>
      <c r="G1436" s="723"/>
      <c r="H1436" s="723"/>
      <c r="I1436" s="992" t="str">
        <f t="shared" si="415"/>
        <v/>
      </c>
      <c r="J1436" s="723"/>
      <c r="K1436" s="724"/>
      <c r="L1436" s="723"/>
      <c r="M1436" s="306" t="str">
        <f t="shared" si="402"/>
        <v/>
      </c>
      <c r="N1436" s="32" t="str">
        <f t="shared" si="403"/>
        <v/>
      </c>
      <c r="P1436" s="307" t="str">
        <f t="shared" si="404"/>
        <v/>
      </c>
      <c r="Q1436" s="307" t="str">
        <f t="shared" si="398"/>
        <v/>
      </c>
      <c r="R1436" s="307" t="str">
        <f t="shared" si="405"/>
        <v/>
      </c>
      <c r="S1436" s="307" t="str">
        <f t="shared" si="406"/>
        <v/>
      </c>
      <c r="T1436" s="307" t="str">
        <f t="shared" si="407"/>
        <v/>
      </c>
      <c r="U1436" s="307" t="str">
        <f t="shared" si="399"/>
        <v/>
      </c>
      <c r="V1436" s="723"/>
      <c r="X1436" s="308" t="str">
        <f t="shared" si="408"/>
        <v/>
      </c>
      <c r="Y1436" s="309" t="str">
        <f t="shared" si="409"/>
        <v/>
      </c>
      <c r="Z1436" s="308" t="str">
        <f t="shared" si="400"/>
        <v/>
      </c>
      <c r="AA1436" s="308" t="b">
        <f t="shared" si="401"/>
        <v>1</v>
      </c>
      <c r="AB1436" s="308" t="str">
        <f t="shared" si="410"/>
        <v/>
      </c>
      <c r="AC1436" s="534" t="str">
        <f t="shared" si="411"/>
        <v/>
      </c>
      <c r="AD1436" s="752" t="str">
        <f t="shared" si="412"/>
        <v/>
      </c>
      <c r="AE1436" s="534" t="str">
        <f t="shared" si="413"/>
        <v/>
      </c>
      <c r="AF1436" s="752" t="str">
        <f t="shared" si="414"/>
        <v/>
      </c>
    </row>
    <row r="1437" spans="2:32" x14ac:dyDescent="0.25">
      <c r="B1437" s="721"/>
      <c r="C1437" s="531" t="str">
        <f>IFERROR(VLOOKUP(B1437,'מצבת ורישום גנים'!B:D,3,0),"")</f>
        <v/>
      </c>
      <c r="D1437" s="721"/>
      <c r="E1437" s="723"/>
      <c r="F1437" s="723"/>
      <c r="G1437" s="723"/>
      <c r="H1437" s="723"/>
      <c r="I1437" s="992" t="str">
        <f t="shared" si="415"/>
        <v/>
      </c>
      <c r="J1437" s="723"/>
      <c r="K1437" s="724"/>
      <c r="L1437" s="723"/>
      <c r="M1437" s="306" t="str">
        <f t="shared" si="402"/>
        <v/>
      </c>
      <c r="N1437" s="32" t="str">
        <f t="shared" si="403"/>
        <v/>
      </c>
      <c r="P1437" s="307" t="str">
        <f t="shared" si="404"/>
        <v/>
      </c>
      <c r="Q1437" s="307" t="str">
        <f t="shared" si="398"/>
        <v/>
      </c>
      <c r="R1437" s="307" t="str">
        <f t="shared" si="405"/>
        <v/>
      </c>
      <c r="S1437" s="307" t="str">
        <f t="shared" si="406"/>
        <v/>
      </c>
      <c r="T1437" s="307" t="str">
        <f t="shared" si="407"/>
        <v/>
      </c>
      <c r="U1437" s="307" t="str">
        <f t="shared" si="399"/>
        <v/>
      </c>
      <c r="V1437" s="723"/>
      <c r="X1437" s="308" t="str">
        <f t="shared" si="408"/>
        <v/>
      </c>
      <c r="Y1437" s="309" t="str">
        <f t="shared" si="409"/>
        <v/>
      </c>
      <c r="Z1437" s="308" t="str">
        <f t="shared" si="400"/>
        <v/>
      </c>
      <c r="AA1437" s="308" t="b">
        <f t="shared" si="401"/>
        <v>1</v>
      </c>
      <c r="AB1437" s="308" t="str">
        <f t="shared" si="410"/>
        <v/>
      </c>
      <c r="AC1437" s="534" t="str">
        <f t="shared" si="411"/>
        <v/>
      </c>
      <c r="AD1437" s="752" t="str">
        <f t="shared" si="412"/>
        <v/>
      </c>
      <c r="AE1437" s="534" t="str">
        <f t="shared" si="413"/>
        <v/>
      </c>
      <c r="AF1437" s="752" t="str">
        <f t="shared" si="414"/>
        <v/>
      </c>
    </row>
    <row r="1438" spans="2:32" x14ac:dyDescent="0.25">
      <c r="B1438" s="721"/>
      <c r="C1438" s="531" t="str">
        <f>IFERROR(VLOOKUP(B1438,'מצבת ורישום גנים'!B:D,3,0),"")</f>
        <v/>
      </c>
      <c r="D1438" s="721"/>
      <c r="E1438" s="723"/>
      <c r="F1438" s="723"/>
      <c r="G1438" s="723"/>
      <c r="H1438" s="723"/>
      <c r="I1438" s="992" t="str">
        <f t="shared" si="415"/>
        <v/>
      </c>
      <c r="J1438" s="723"/>
      <c r="K1438" s="724"/>
      <c r="L1438" s="723"/>
      <c r="M1438" s="306" t="str">
        <f t="shared" si="402"/>
        <v/>
      </c>
      <c r="N1438" s="32" t="str">
        <f t="shared" si="403"/>
        <v/>
      </c>
      <c r="P1438" s="307" t="str">
        <f t="shared" si="404"/>
        <v/>
      </c>
      <c r="Q1438" s="307" t="str">
        <f t="shared" si="398"/>
        <v/>
      </c>
      <c r="R1438" s="307" t="str">
        <f t="shared" si="405"/>
        <v/>
      </c>
      <c r="S1438" s="307" t="str">
        <f t="shared" si="406"/>
        <v/>
      </c>
      <c r="T1438" s="307" t="str">
        <f t="shared" si="407"/>
        <v/>
      </c>
      <c r="U1438" s="307" t="str">
        <f t="shared" si="399"/>
        <v/>
      </c>
      <c r="V1438" s="723"/>
      <c r="X1438" s="308" t="str">
        <f t="shared" si="408"/>
        <v/>
      </c>
      <c r="Y1438" s="309" t="str">
        <f t="shared" si="409"/>
        <v/>
      </c>
      <c r="Z1438" s="308" t="str">
        <f t="shared" si="400"/>
        <v/>
      </c>
      <c r="AA1438" s="308" t="b">
        <f t="shared" si="401"/>
        <v>1</v>
      </c>
      <c r="AB1438" s="308" t="str">
        <f t="shared" si="410"/>
        <v/>
      </c>
      <c r="AC1438" s="534" t="str">
        <f t="shared" si="411"/>
        <v/>
      </c>
      <c r="AD1438" s="752" t="str">
        <f t="shared" si="412"/>
        <v/>
      </c>
      <c r="AE1438" s="534" t="str">
        <f t="shared" si="413"/>
        <v/>
      </c>
      <c r="AF1438" s="752" t="str">
        <f t="shared" si="414"/>
        <v/>
      </c>
    </row>
    <row r="1439" spans="2:32" x14ac:dyDescent="0.25">
      <c r="B1439" s="721"/>
      <c r="C1439" s="531" t="str">
        <f>IFERROR(VLOOKUP(B1439,'מצבת ורישום גנים'!B:D,3,0),"")</f>
        <v/>
      </c>
      <c r="D1439" s="721"/>
      <c r="E1439" s="723"/>
      <c r="F1439" s="723"/>
      <c r="G1439" s="723"/>
      <c r="H1439" s="723"/>
      <c r="I1439" s="992" t="str">
        <f t="shared" si="415"/>
        <v/>
      </c>
      <c r="J1439" s="723"/>
      <c r="K1439" s="724"/>
      <c r="L1439" s="723"/>
      <c r="M1439" s="306" t="str">
        <f t="shared" si="402"/>
        <v/>
      </c>
      <c r="N1439" s="32" t="str">
        <f t="shared" si="403"/>
        <v/>
      </c>
      <c r="P1439" s="307" t="str">
        <f t="shared" si="404"/>
        <v/>
      </c>
      <c r="Q1439" s="307" t="str">
        <f t="shared" si="398"/>
        <v/>
      </c>
      <c r="R1439" s="307" t="str">
        <f t="shared" si="405"/>
        <v/>
      </c>
      <c r="S1439" s="307" t="str">
        <f t="shared" si="406"/>
        <v/>
      </c>
      <c r="T1439" s="307" t="str">
        <f t="shared" si="407"/>
        <v/>
      </c>
      <c r="U1439" s="307" t="str">
        <f t="shared" si="399"/>
        <v/>
      </c>
      <c r="V1439" s="723"/>
      <c r="X1439" s="308" t="str">
        <f t="shared" si="408"/>
        <v/>
      </c>
      <c r="Y1439" s="309" t="str">
        <f t="shared" si="409"/>
        <v/>
      </c>
      <c r="Z1439" s="308" t="str">
        <f t="shared" si="400"/>
        <v/>
      </c>
      <c r="AA1439" s="308" t="b">
        <f t="shared" si="401"/>
        <v>1</v>
      </c>
      <c r="AB1439" s="308" t="str">
        <f t="shared" si="410"/>
        <v/>
      </c>
      <c r="AC1439" s="534" t="str">
        <f t="shared" si="411"/>
        <v/>
      </c>
      <c r="AD1439" s="752" t="str">
        <f t="shared" si="412"/>
        <v/>
      </c>
      <c r="AE1439" s="534" t="str">
        <f t="shared" si="413"/>
        <v/>
      </c>
      <c r="AF1439" s="752" t="str">
        <f t="shared" si="414"/>
        <v/>
      </c>
    </row>
    <row r="1440" spans="2:32" x14ac:dyDescent="0.25">
      <c r="B1440" s="721"/>
      <c r="C1440" s="531" t="str">
        <f>IFERROR(VLOOKUP(B1440,'מצבת ורישום גנים'!B:D,3,0),"")</f>
        <v/>
      </c>
      <c r="D1440" s="721"/>
      <c r="E1440" s="723"/>
      <c r="F1440" s="723"/>
      <c r="G1440" s="723"/>
      <c r="H1440" s="723"/>
      <c r="I1440" s="992" t="str">
        <f t="shared" si="415"/>
        <v/>
      </c>
      <c r="J1440" s="723"/>
      <c r="K1440" s="724"/>
      <c r="L1440" s="723"/>
      <c r="M1440" s="306" t="str">
        <f t="shared" si="402"/>
        <v/>
      </c>
      <c r="N1440" s="32" t="str">
        <f t="shared" si="403"/>
        <v/>
      </c>
      <c r="P1440" s="307" t="str">
        <f t="shared" si="404"/>
        <v/>
      </c>
      <c r="Q1440" s="307" t="str">
        <f t="shared" si="398"/>
        <v/>
      </c>
      <c r="R1440" s="307" t="str">
        <f t="shared" si="405"/>
        <v/>
      </c>
      <c r="S1440" s="307" t="str">
        <f t="shared" si="406"/>
        <v/>
      </c>
      <c r="T1440" s="307" t="str">
        <f t="shared" si="407"/>
        <v/>
      </c>
      <c r="U1440" s="307" t="str">
        <f t="shared" si="399"/>
        <v/>
      </c>
      <c r="V1440" s="723"/>
      <c r="X1440" s="308" t="str">
        <f t="shared" si="408"/>
        <v/>
      </c>
      <c r="Y1440" s="309" t="str">
        <f t="shared" si="409"/>
        <v/>
      </c>
      <c r="Z1440" s="308" t="str">
        <f t="shared" si="400"/>
        <v/>
      </c>
      <c r="AA1440" s="308" t="b">
        <f t="shared" si="401"/>
        <v>1</v>
      </c>
      <c r="AB1440" s="308" t="str">
        <f t="shared" si="410"/>
        <v/>
      </c>
      <c r="AC1440" s="534" t="str">
        <f t="shared" si="411"/>
        <v/>
      </c>
      <c r="AD1440" s="752" t="str">
        <f t="shared" si="412"/>
        <v/>
      </c>
      <c r="AE1440" s="534" t="str">
        <f t="shared" si="413"/>
        <v/>
      </c>
      <c r="AF1440" s="752" t="str">
        <f t="shared" si="414"/>
        <v/>
      </c>
    </row>
    <row r="1441" spans="2:32" x14ac:dyDescent="0.25">
      <c r="B1441" s="721"/>
      <c r="C1441" s="531" t="str">
        <f>IFERROR(VLOOKUP(B1441,'מצבת ורישום גנים'!B:D,3,0),"")</f>
        <v/>
      </c>
      <c r="D1441" s="721"/>
      <c r="E1441" s="723"/>
      <c r="F1441" s="723"/>
      <c r="G1441" s="723"/>
      <c r="H1441" s="723"/>
      <c r="I1441" s="992" t="str">
        <f t="shared" si="415"/>
        <v/>
      </c>
      <c r="J1441" s="723"/>
      <c r="K1441" s="724"/>
      <c r="L1441" s="723"/>
      <c r="M1441" s="306" t="str">
        <f t="shared" si="402"/>
        <v/>
      </c>
      <c r="N1441" s="32" t="str">
        <f t="shared" si="403"/>
        <v/>
      </c>
      <c r="P1441" s="307" t="str">
        <f t="shared" si="404"/>
        <v/>
      </c>
      <c r="Q1441" s="307" t="str">
        <f t="shared" si="398"/>
        <v/>
      </c>
      <c r="R1441" s="307" t="str">
        <f t="shared" si="405"/>
        <v/>
      </c>
      <c r="S1441" s="307" t="str">
        <f t="shared" si="406"/>
        <v/>
      </c>
      <c r="T1441" s="307" t="str">
        <f t="shared" si="407"/>
        <v/>
      </c>
      <c r="U1441" s="307" t="str">
        <f t="shared" si="399"/>
        <v/>
      </c>
      <c r="V1441" s="723"/>
      <c r="X1441" s="308" t="str">
        <f t="shared" si="408"/>
        <v/>
      </c>
      <c r="Y1441" s="309" t="str">
        <f t="shared" si="409"/>
        <v/>
      </c>
      <c r="Z1441" s="308" t="str">
        <f t="shared" si="400"/>
        <v/>
      </c>
      <c r="AA1441" s="308" t="b">
        <f t="shared" si="401"/>
        <v>1</v>
      </c>
      <c r="AB1441" s="308" t="str">
        <f t="shared" si="410"/>
        <v/>
      </c>
      <c r="AC1441" s="534" t="str">
        <f t="shared" si="411"/>
        <v/>
      </c>
      <c r="AD1441" s="752" t="str">
        <f t="shared" si="412"/>
        <v/>
      </c>
      <c r="AE1441" s="534" t="str">
        <f t="shared" si="413"/>
        <v/>
      </c>
      <c r="AF1441" s="752" t="str">
        <f t="shared" si="414"/>
        <v/>
      </c>
    </row>
    <row r="1442" spans="2:32" x14ac:dyDescent="0.25">
      <c r="B1442" s="721"/>
      <c r="C1442" s="531" t="str">
        <f>IFERROR(VLOOKUP(B1442,'מצבת ורישום גנים'!B:D,3,0),"")</f>
        <v/>
      </c>
      <c r="D1442" s="721"/>
      <c r="E1442" s="723"/>
      <c r="F1442" s="723"/>
      <c r="G1442" s="723"/>
      <c r="H1442" s="723"/>
      <c r="I1442" s="992" t="str">
        <f t="shared" si="415"/>
        <v/>
      </c>
      <c r="J1442" s="723"/>
      <c r="K1442" s="724"/>
      <c r="L1442" s="723"/>
      <c r="M1442" s="306" t="str">
        <f t="shared" si="402"/>
        <v/>
      </c>
      <c r="N1442" s="32" t="str">
        <f t="shared" si="403"/>
        <v/>
      </c>
      <c r="P1442" s="307" t="str">
        <f t="shared" si="404"/>
        <v/>
      </c>
      <c r="Q1442" s="307" t="str">
        <f t="shared" si="398"/>
        <v/>
      </c>
      <c r="R1442" s="307" t="str">
        <f t="shared" si="405"/>
        <v/>
      </c>
      <c r="S1442" s="307" t="str">
        <f t="shared" si="406"/>
        <v/>
      </c>
      <c r="T1442" s="307" t="str">
        <f t="shared" si="407"/>
        <v/>
      </c>
      <c r="U1442" s="307" t="str">
        <f t="shared" si="399"/>
        <v/>
      </c>
      <c r="V1442" s="723"/>
      <c r="X1442" s="308" t="str">
        <f t="shared" si="408"/>
        <v/>
      </c>
      <c r="Y1442" s="309" t="str">
        <f t="shared" si="409"/>
        <v/>
      </c>
      <c r="Z1442" s="308" t="str">
        <f t="shared" si="400"/>
        <v/>
      </c>
      <c r="AA1442" s="308" t="b">
        <f t="shared" si="401"/>
        <v>1</v>
      </c>
      <c r="AB1442" s="308" t="str">
        <f t="shared" si="410"/>
        <v/>
      </c>
      <c r="AC1442" s="534" t="str">
        <f t="shared" si="411"/>
        <v/>
      </c>
      <c r="AD1442" s="752" t="str">
        <f t="shared" si="412"/>
        <v/>
      </c>
      <c r="AE1442" s="534" t="str">
        <f t="shared" si="413"/>
        <v/>
      </c>
      <c r="AF1442" s="752" t="str">
        <f t="shared" si="414"/>
        <v/>
      </c>
    </row>
    <row r="1443" spans="2:32" x14ac:dyDescent="0.25">
      <c r="B1443" s="721"/>
      <c r="C1443" s="531" t="str">
        <f>IFERROR(VLOOKUP(B1443,'מצבת ורישום גנים'!B:D,3,0),"")</f>
        <v/>
      </c>
      <c r="D1443" s="721"/>
      <c r="E1443" s="723"/>
      <c r="F1443" s="723"/>
      <c r="G1443" s="723"/>
      <c r="H1443" s="723"/>
      <c r="I1443" s="992" t="str">
        <f t="shared" si="415"/>
        <v/>
      </c>
      <c r="J1443" s="723"/>
      <c r="K1443" s="724"/>
      <c r="L1443" s="723"/>
      <c r="M1443" s="306" t="str">
        <f t="shared" si="402"/>
        <v/>
      </c>
      <c r="N1443" s="32" t="str">
        <f t="shared" si="403"/>
        <v/>
      </c>
      <c r="P1443" s="307" t="str">
        <f t="shared" si="404"/>
        <v/>
      </c>
      <c r="Q1443" s="307" t="str">
        <f t="shared" si="398"/>
        <v/>
      </c>
      <c r="R1443" s="307" t="str">
        <f t="shared" si="405"/>
        <v/>
      </c>
      <c r="S1443" s="307" t="str">
        <f t="shared" si="406"/>
        <v/>
      </c>
      <c r="T1443" s="307" t="str">
        <f t="shared" si="407"/>
        <v/>
      </c>
      <c r="U1443" s="307" t="str">
        <f t="shared" si="399"/>
        <v/>
      </c>
      <c r="V1443" s="723"/>
      <c r="X1443" s="308" t="str">
        <f t="shared" si="408"/>
        <v/>
      </c>
      <c r="Y1443" s="309" t="str">
        <f t="shared" si="409"/>
        <v/>
      </c>
      <c r="Z1443" s="308" t="str">
        <f t="shared" si="400"/>
        <v/>
      </c>
      <c r="AA1443" s="308" t="b">
        <f t="shared" si="401"/>
        <v>1</v>
      </c>
      <c r="AB1443" s="308" t="str">
        <f t="shared" si="410"/>
        <v/>
      </c>
      <c r="AC1443" s="534" t="str">
        <f t="shared" si="411"/>
        <v/>
      </c>
      <c r="AD1443" s="752" t="str">
        <f t="shared" si="412"/>
        <v/>
      </c>
      <c r="AE1443" s="534" t="str">
        <f t="shared" si="413"/>
        <v/>
      </c>
      <c r="AF1443" s="752" t="str">
        <f t="shared" si="414"/>
        <v/>
      </c>
    </row>
    <row r="1444" spans="2:32" x14ac:dyDescent="0.25">
      <c r="B1444" s="721"/>
      <c r="C1444" s="531" t="str">
        <f>IFERROR(VLOOKUP(B1444,'מצבת ורישום גנים'!B:D,3,0),"")</f>
        <v/>
      </c>
      <c r="D1444" s="721"/>
      <c r="E1444" s="723"/>
      <c r="F1444" s="723"/>
      <c r="G1444" s="723"/>
      <c r="H1444" s="723"/>
      <c r="I1444" s="992" t="str">
        <f t="shared" si="415"/>
        <v/>
      </c>
      <c r="J1444" s="723"/>
      <c r="K1444" s="724"/>
      <c r="L1444" s="723"/>
      <c r="M1444" s="306" t="str">
        <f t="shared" si="402"/>
        <v/>
      </c>
      <c r="N1444" s="32" t="str">
        <f t="shared" si="403"/>
        <v/>
      </c>
      <c r="P1444" s="307" t="str">
        <f t="shared" si="404"/>
        <v/>
      </c>
      <c r="Q1444" s="307" t="str">
        <f t="shared" si="398"/>
        <v/>
      </c>
      <c r="R1444" s="307" t="str">
        <f t="shared" si="405"/>
        <v/>
      </c>
      <c r="S1444" s="307" t="str">
        <f t="shared" si="406"/>
        <v/>
      </c>
      <c r="T1444" s="307" t="str">
        <f t="shared" si="407"/>
        <v/>
      </c>
      <c r="U1444" s="307" t="str">
        <f t="shared" si="399"/>
        <v/>
      </c>
      <c r="V1444" s="723"/>
      <c r="X1444" s="308" t="str">
        <f t="shared" si="408"/>
        <v/>
      </c>
      <c r="Y1444" s="309" t="str">
        <f t="shared" si="409"/>
        <v/>
      </c>
      <c r="Z1444" s="308" t="str">
        <f t="shared" si="400"/>
        <v/>
      </c>
      <c r="AA1444" s="308" t="b">
        <f t="shared" si="401"/>
        <v>1</v>
      </c>
      <c r="AB1444" s="308" t="str">
        <f t="shared" si="410"/>
        <v/>
      </c>
      <c r="AC1444" s="534" t="str">
        <f t="shared" si="411"/>
        <v/>
      </c>
      <c r="AD1444" s="752" t="str">
        <f t="shared" si="412"/>
        <v/>
      </c>
      <c r="AE1444" s="534" t="str">
        <f t="shared" si="413"/>
        <v/>
      </c>
      <c r="AF1444" s="752" t="str">
        <f t="shared" si="414"/>
        <v/>
      </c>
    </row>
    <row r="1445" spans="2:32" x14ac:dyDescent="0.25">
      <c r="B1445" s="721"/>
      <c r="C1445" s="531" t="str">
        <f>IFERROR(VLOOKUP(B1445,'מצבת ורישום גנים'!B:D,3,0),"")</f>
        <v/>
      </c>
      <c r="D1445" s="721"/>
      <c r="E1445" s="723"/>
      <c r="F1445" s="723"/>
      <c r="G1445" s="723"/>
      <c r="H1445" s="723"/>
      <c r="I1445" s="992" t="str">
        <f t="shared" si="415"/>
        <v/>
      </c>
      <c r="J1445" s="723"/>
      <c r="K1445" s="724"/>
      <c r="L1445" s="723"/>
      <c r="M1445" s="306" t="str">
        <f t="shared" si="402"/>
        <v/>
      </c>
      <c r="N1445" s="32" t="str">
        <f t="shared" si="403"/>
        <v/>
      </c>
      <c r="P1445" s="307" t="str">
        <f t="shared" si="404"/>
        <v/>
      </c>
      <c r="Q1445" s="307" t="str">
        <f t="shared" si="398"/>
        <v/>
      </c>
      <c r="R1445" s="307" t="str">
        <f t="shared" si="405"/>
        <v/>
      </c>
      <c r="S1445" s="307" t="str">
        <f t="shared" si="406"/>
        <v/>
      </c>
      <c r="T1445" s="307" t="str">
        <f t="shared" si="407"/>
        <v/>
      </c>
      <c r="U1445" s="307" t="str">
        <f t="shared" si="399"/>
        <v/>
      </c>
      <c r="V1445" s="723"/>
      <c r="X1445" s="308" t="str">
        <f t="shared" si="408"/>
        <v/>
      </c>
      <c r="Y1445" s="309" t="str">
        <f t="shared" si="409"/>
        <v/>
      </c>
      <c r="Z1445" s="308" t="str">
        <f t="shared" si="400"/>
        <v/>
      </c>
      <c r="AA1445" s="308" t="b">
        <f t="shared" si="401"/>
        <v>1</v>
      </c>
      <c r="AB1445" s="308" t="str">
        <f t="shared" si="410"/>
        <v/>
      </c>
      <c r="AC1445" s="534" t="str">
        <f t="shared" si="411"/>
        <v/>
      </c>
      <c r="AD1445" s="752" t="str">
        <f t="shared" si="412"/>
        <v/>
      </c>
      <c r="AE1445" s="534" t="str">
        <f t="shared" si="413"/>
        <v/>
      </c>
      <c r="AF1445" s="752" t="str">
        <f t="shared" si="414"/>
        <v/>
      </c>
    </row>
    <row r="1446" spans="2:32" x14ac:dyDescent="0.25">
      <c r="B1446" s="721"/>
      <c r="C1446" s="531" t="str">
        <f>IFERROR(VLOOKUP(B1446,'מצבת ורישום גנים'!B:D,3,0),"")</f>
        <v/>
      </c>
      <c r="D1446" s="721"/>
      <c r="E1446" s="723"/>
      <c r="F1446" s="723"/>
      <c r="G1446" s="723"/>
      <c r="H1446" s="723"/>
      <c r="I1446" s="992" t="str">
        <f t="shared" si="415"/>
        <v/>
      </c>
      <c r="J1446" s="723"/>
      <c r="K1446" s="724"/>
      <c r="L1446" s="723"/>
      <c r="M1446" s="306" t="str">
        <f t="shared" si="402"/>
        <v/>
      </c>
      <c r="N1446" s="32" t="str">
        <f t="shared" si="403"/>
        <v/>
      </c>
      <c r="P1446" s="307" t="str">
        <f t="shared" si="404"/>
        <v/>
      </c>
      <c r="Q1446" s="307" t="str">
        <f t="shared" si="398"/>
        <v/>
      </c>
      <c r="R1446" s="307" t="str">
        <f t="shared" si="405"/>
        <v/>
      </c>
      <c r="S1446" s="307" t="str">
        <f t="shared" si="406"/>
        <v/>
      </c>
      <c r="T1446" s="307" t="str">
        <f t="shared" si="407"/>
        <v/>
      </c>
      <c r="U1446" s="307" t="str">
        <f t="shared" si="399"/>
        <v/>
      </c>
      <c r="V1446" s="723"/>
      <c r="X1446" s="308" t="str">
        <f t="shared" si="408"/>
        <v/>
      </c>
      <c r="Y1446" s="309" t="str">
        <f t="shared" si="409"/>
        <v/>
      </c>
      <c r="Z1446" s="308" t="str">
        <f t="shared" si="400"/>
        <v/>
      </c>
      <c r="AA1446" s="308" t="b">
        <f t="shared" si="401"/>
        <v>1</v>
      </c>
      <c r="AB1446" s="308" t="str">
        <f t="shared" si="410"/>
        <v/>
      </c>
      <c r="AC1446" s="534" t="str">
        <f t="shared" si="411"/>
        <v/>
      </c>
      <c r="AD1446" s="752" t="str">
        <f t="shared" si="412"/>
        <v/>
      </c>
      <c r="AE1446" s="534" t="str">
        <f t="shared" si="413"/>
        <v/>
      </c>
      <c r="AF1446" s="752" t="str">
        <f t="shared" si="414"/>
        <v/>
      </c>
    </row>
    <row r="1447" spans="2:32" x14ac:dyDescent="0.25">
      <c r="B1447" s="721"/>
      <c r="C1447" s="531" t="str">
        <f>IFERROR(VLOOKUP(B1447,'מצבת ורישום גנים'!B:D,3,0),"")</f>
        <v/>
      </c>
      <c r="D1447" s="721"/>
      <c r="E1447" s="723"/>
      <c r="F1447" s="723"/>
      <c r="G1447" s="723"/>
      <c r="H1447" s="723"/>
      <c r="I1447" s="992" t="str">
        <f t="shared" si="415"/>
        <v/>
      </c>
      <c r="J1447" s="723"/>
      <c r="K1447" s="724"/>
      <c r="L1447" s="723"/>
      <c r="M1447" s="306" t="str">
        <f t="shared" si="402"/>
        <v/>
      </c>
      <c r="N1447" s="32" t="str">
        <f t="shared" si="403"/>
        <v/>
      </c>
      <c r="P1447" s="307" t="str">
        <f t="shared" si="404"/>
        <v/>
      </c>
      <c r="Q1447" s="307" t="str">
        <f t="shared" si="398"/>
        <v/>
      </c>
      <c r="R1447" s="307" t="str">
        <f t="shared" si="405"/>
        <v/>
      </c>
      <c r="S1447" s="307" t="str">
        <f t="shared" si="406"/>
        <v/>
      </c>
      <c r="T1447" s="307" t="str">
        <f t="shared" si="407"/>
        <v/>
      </c>
      <c r="U1447" s="307" t="str">
        <f t="shared" si="399"/>
        <v/>
      </c>
      <c r="V1447" s="723"/>
      <c r="X1447" s="308" t="str">
        <f t="shared" si="408"/>
        <v/>
      </c>
      <c r="Y1447" s="309" t="str">
        <f t="shared" si="409"/>
        <v/>
      </c>
      <c r="Z1447" s="308" t="str">
        <f t="shared" si="400"/>
        <v/>
      </c>
      <c r="AA1447" s="308" t="b">
        <f t="shared" si="401"/>
        <v>1</v>
      </c>
      <c r="AB1447" s="308" t="str">
        <f t="shared" si="410"/>
        <v/>
      </c>
      <c r="AC1447" s="534" t="str">
        <f t="shared" si="411"/>
        <v/>
      </c>
      <c r="AD1447" s="752" t="str">
        <f t="shared" si="412"/>
        <v/>
      </c>
      <c r="AE1447" s="534" t="str">
        <f t="shared" si="413"/>
        <v/>
      </c>
      <c r="AF1447" s="752" t="str">
        <f t="shared" si="414"/>
        <v/>
      </c>
    </row>
    <row r="1448" spans="2:32" x14ac:dyDescent="0.25">
      <c r="B1448" s="721"/>
      <c r="C1448" s="531" t="str">
        <f>IFERROR(VLOOKUP(B1448,'מצבת ורישום גנים'!B:D,3,0),"")</f>
        <v/>
      </c>
      <c r="D1448" s="721"/>
      <c r="E1448" s="723"/>
      <c r="F1448" s="723"/>
      <c r="G1448" s="723"/>
      <c r="H1448" s="723"/>
      <c r="I1448" s="992" t="str">
        <f t="shared" si="415"/>
        <v/>
      </c>
      <c r="J1448" s="723"/>
      <c r="K1448" s="724"/>
      <c r="L1448" s="723"/>
      <c r="M1448" s="306" t="str">
        <f t="shared" si="402"/>
        <v/>
      </c>
      <c r="N1448" s="32" t="str">
        <f t="shared" si="403"/>
        <v/>
      </c>
      <c r="P1448" s="307" t="str">
        <f t="shared" si="404"/>
        <v/>
      </c>
      <c r="Q1448" s="307" t="str">
        <f t="shared" si="398"/>
        <v/>
      </c>
      <c r="R1448" s="307" t="str">
        <f t="shared" si="405"/>
        <v/>
      </c>
      <c r="S1448" s="307" t="str">
        <f t="shared" si="406"/>
        <v/>
      </c>
      <c r="T1448" s="307" t="str">
        <f t="shared" si="407"/>
        <v/>
      </c>
      <c r="U1448" s="307" t="str">
        <f t="shared" si="399"/>
        <v/>
      </c>
      <c r="V1448" s="723"/>
      <c r="X1448" s="308" t="str">
        <f t="shared" si="408"/>
        <v/>
      </c>
      <c r="Y1448" s="309" t="str">
        <f t="shared" si="409"/>
        <v/>
      </c>
      <c r="Z1448" s="308" t="str">
        <f t="shared" si="400"/>
        <v/>
      </c>
      <c r="AA1448" s="308" t="b">
        <f t="shared" si="401"/>
        <v>1</v>
      </c>
      <c r="AB1448" s="308" t="str">
        <f t="shared" si="410"/>
        <v/>
      </c>
      <c r="AC1448" s="534" t="str">
        <f t="shared" si="411"/>
        <v/>
      </c>
      <c r="AD1448" s="752" t="str">
        <f t="shared" si="412"/>
        <v/>
      </c>
      <c r="AE1448" s="534" t="str">
        <f t="shared" si="413"/>
        <v/>
      </c>
      <c r="AF1448" s="752" t="str">
        <f t="shared" si="414"/>
        <v/>
      </c>
    </row>
    <row r="1449" spans="2:32" x14ac:dyDescent="0.25">
      <c r="B1449" s="721"/>
      <c r="C1449" s="531" t="str">
        <f>IFERROR(VLOOKUP(B1449,'מצבת ורישום גנים'!B:D,3,0),"")</f>
        <v/>
      </c>
      <c r="D1449" s="721"/>
      <c r="E1449" s="723"/>
      <c r="F1449" s="723"/>
      <c r="G1449" s="723"/>
      <c r="H1449" s="723"/>
      <c r="I1449" s="992" t="str">
        <f t="shared" si="415"/>
        <v/>
      </c>
      <c r="J1449" s="723"/>
      <c r="K1449" s="724"/>
      <c r="L1449" s="723"/>
      <c r="M1449" s="306" t="str">
        <f t="shared" si="402"/>
        <v/>
      </c>
      <c r="N1449" s="32" t="str">
        <f t="shared" si="403"/>
        <v/>
      </c>
      <c r="P1449" s="307" t="str">
        <f t="shared" si="404"/>
        <v/>
      </c>
      <c r="Q1449" s="307" t="str">
        <f t="shared" si="398"/>
        <v/>
      </c>
      <c r="R1449" s="307" t="str">
        <f t="shared" si="405"/>
        <v/>
      </c>
      <c r="S1449" s="307" t="str">
        <f t="shared" si="406"/>
        <v/>
      </c>
      <c r="T1449" s="307" t="str">
        <f t="shared" si="407"/>
        <v/>
      </c>
      <c r="U1449" s="307" t="str">
        <f t="shared" si="399"/>
        <v/>
      </c>
      <c r="V1449" s="723"/>
      <c r="X1449" s="308" t="str">
        <f t="shared" si="408"/>
        <v/>
      </c>
      <c r="Y1449" s="309" t="str">
        <f t="shared" si="409"/>
        <v/>
      </c>
      <c r="Z1449" s="308" t="str">
        <f t="shared" si="400"/>
        <v/>
      </c>
      <c r="AA1449" s="308" t="b">
        <f t="shared" si="401"/>
        <v>1</v>
      </c>
      <c r="AB1449" s="308" t="str">
        <f t="shared" si="410"/>
        <v/>
      </c>
      <c r="AC1449" s="534" t="str">
        <f t="shared" si="411"/>
        <v/>
      </c>
      <c r="AD1449" s="752" t="str">
        <f t="shared" si="412"/>
        <v/>
      </c>
      <c r="AE1449" s="534" t="str">
        <f t="shared" si="413"/>
        <v/>
      </c>
      <c r="AF1449" s="752" t="str">
        <f t="shared" si="414"/>
        <v/>
      </c>
    </row>
    <row r="1450" spans="2:32" x14ac:dyDescent="0.25">
      <c r="B1450" s="721"/>
      <c r="C1450" s="531" t="str">
        <f>IFERROR(VLOOKUP(B1450,'מצבת ורישום גנים'!B:D,3,0),"")</f>
        <v/>
      </c>
      <c r="D1450" s="721"/>
      <c r="E1450" s="723"/>
      <c r="F1450" s="723"/>
      <c r="G1450" s="723"/>
      <c r="H1450" s="723"/>
      <c r="I1450" s="992" t="str">
        <f t="shared" si="415"/>
        <v/>
      </c>
      <c r="J1450" s="723"/>
      <c r="K1450" s="724"/>
      <c r="L1450" s="723"/>
      <c r="M1450" s="306" t="str">
        <f t="shared" si="402"/>
        <v/>
      </c>
      <c r="N1450" s="32" t="str">
        <f t="shared" si="403"/>
        <v/>
      </c>
      <c r="P1450" s="307" t="str">
        <f t="shared" si="404"/>
        <v/>
      </c>
      <c r="Q1450" s="307" t="str">
        <f t="shared" si="398"/>
        <v/>
      </c>
      <c r="R1450" s="307" t="str">
        <f t="shared" si="405"/>
        <v/>
      </c>
      <c r="S1450" s="307" t="str">
        <f t="shared" si="406"/>
        <v/>
      </c>
      <c r="T1450" s="307" t="str">
        <f t="shared" si="407"/>
        <v/>
      </c>
      <c r="U1450" s="307" t="str">
        <f t="shared" si="399"/>
        <v/>
      </c>
      <c r="V1450" s="723"/>
      <c r="X1450" s="308" t="str">
        <f t="shared" si="408"/>
        <v/>
      </c>
      <c r="Y1450" s="309" t="str">
        <f t="shared" si="409"/>
        <v/>
      </c>
      <c r="Z1450" s="308" t="str">
        <f t="shared" si="400"/>
        <v/>
      </c>
      <c r="AA1450" s="308" t="b">
        <f t="shared" si="401"/>
        <v>1</v>
      </c>
      <c r="AB1450" s="308" t="str">
        <f t="shared" si="410"/>
        <v/>
      </c>
      <c r="AC1450" s="534" t="str">
        <f t="shared" si="411"/>
        <v/>
      </c>
      <c r="AD1450" s="752" t="str">
        <f t="shared" si="412"/>
        <v/>
      </c>
      <c r="AE1450" s="534" t="str">
        <f t="shared" si="413"/>
        <v/>
      </c>
      <c r="AF1450" s="752" t="str">
        <f t="shared" si="414"/>
        <v/>
      </c>
    </row>
    <row r="1451" spans="2:32" x14ac:dyDescent="0.25">
      <c r="B1451" s="721"/>
      <c r="C1451" s="531" t="str">
        <f>IFERROR(VLOOKUP(B1451,'מצבת ורישום גנים'!B:D,3,0),"")</f>
        <v/>
      </c>
      <c r="D1451" s="721"/>
      <c r="E1451" s="723"/>
      <c r="F1451" s="723"/>
      <c r="G1451" s="723"/>
      <c r="H1451" s="723"/>
      <c r="I1451" s="992" t="str">
        <f t="shared" si="415"/>
        <v/>
      </c>
      <c r="J1451" s="723"/>
      <c r="K1451" s="724"/>
      <c r="L1451" s="723"/>
      <c r="M1451" s="306" t="str">
        <f t="shared" si="402"/>
        <v/>
      </c>
      <c r="N1451" s="32" t="str">
        <f t="shared" si="403"/>
        <v/>
      </c>
      <c r="P1451" s="307" t="str">
        <f t="shared" si="404"/>
        <v/>
      </c>
      <c r="Q1451" s="307" t="str">
        <f t="shared" si="398"/>
        <v/>
      </c>
      <c r="R1451" s="307" t="str">
        <f t="shared" si="405"/>
        <v/>
      </c>
      <c r="S1451" s="307" t="str">
        <f t="shared" si="406"/>
        <v/>
      </c>
      <c r="T1451" s="307" t="str">
        <f t="shared" si="407"/>
        <v/>
      </c>
      <c r="U1451" s="307" t="str">
        <f t="shared" si="399"/>
        <v/>
      </c>
      <c r="V1451" s="723"/>
      <c r="X1451" s="308" t="str">
        <f t="shared" si="408"/>
        <v/>
      </c>
      <c r="Y1451" s="309" t="str">
        <f t="shared" si="409"/>
        <v/>
      </c>
      <c r="Z1451" s="308" t="str">
        <f t="shared" si="400"/>
        <v/>
      </c>
      <c r="AA1451" s="308" t="b">
        <f t="shared" si="401"/>
        <v>1</v>
      </c>
      <c r="AB1451" s="308" t="str">
        <f t="shared" si="410"/>
        <v/>
      </c>
      <c r="AC1451" s="534" t="str">
        <f t="shared" si="411"/>
        <v/>
      </c>
      <c r="AD1451" s="752" t="str">
        <f t="shared" si="412"/>
        <v/>
      </c>
      <c r="AE1451" s="534" t="str">
        <f t="shared" si="413"/>
        <v/>
      </c>
      <c r="AF1451" s="752" t="str">
        <f t="shared" si="414"/>
        <v/>
      </c>
    </row>
    <row r="1452" spans="2:32" x14ac:dyDescent="0.25">
      <c r="B1452" s="721"/>
      <c r="C1452" s="531" t="str">
        <f>IFERROR(VLOOKUP(B1452,'מצבת ורישום גנים'!B:D,3,0),"")</f>
        <v/>
      </c>
      <c r="D1452" s="721"/>
      <c r="E1452" s="723"/>
      <c r="F1452" s="723"/>
      <c r="G1452" s="723"/>
      <c r="H1452" s="723"/>
      <c r="I1452" s="992" t="str">
        <f t="shared" si="415"/>
        <v/>
      </c>
      <c r="J1452" s="723"/>
      <c r="K1452" s="724"/>
      <c r="L1452" s="723"/>
      <c r="M1452" s="306" t="str">
        <f t="shared" si="402"/>
        <v/>
      </c>
      <c r="N1452" s="32" t="str">
        <f t="shared" si="403"/>
        <v/>
      </c>
      <c r="P1452" s="307" t="str">
        <f t="shared" si="404"/>
        <v/>
      </c>
      <c r="Q1452" s="307" t="str">
        <f t="shared" si="398"/>
        <v/>
      </c>
      <c r="R1452" s="307" t="str">
        <f t="shared" si="405"/>
        <v/>
      </c>
      <c r="S1452" s="307" t="str">
        <f t="shared" si="406"/>
        <v/>
      </c>
      <c r="T1452" s="307" t="str">
        <f t="shared" si="407"/>
        <v/>
      </c>
      <c r="U1452" s="307" t="str">
        <f t="shared" si="399"/>
        <v/>
      </c>
      <c r="V1452" s="723"/>
      <c r="X1452" s="308" t="str">
        <f t="shared" si="408"/>
        <v/>
      </c>
      <c r="Y1452" s="309" t="str">
        <f t="shared" si="409"/>
        <v/>
      </c>
      <c r="Z1452" s="308" t="str">
        <f t="shared" si="400"/>
        <v/>
      </c>
      <c r="AA1452" s="308" t="b">
        <f t="shared" si="401"/>
        <v>1</v>
      </c>
      <c r="AB1452" s="308" t="str">
        <f t="shared" si="410"/>
        <v/>
      </c>
      <c r="AC1452" s="534" t="str">
        <f t="shared" si="411"/>
        <v/>
      </c>
      <c r="AD1452" s="752" t="str">
        <f t="shared" si="412"/>
        <v/>
      </c>
      <c r="AE1452" s="534" t="str">
        <f t="shared" si="413"/>
        <v/>
      </c>
      <c r="AF1452" s="752" t="str">
        <f t="shared" si="414"/>
        <v/>
      </c>
    </row>
    <row r="1453" spans="2:32" x14ac:dyDescent="0.25">
      <c r="B1453" s="721"/>
      <c r="C1453" s="531" t="str">
        <f>IFERROR(VLOOKUP(B1453,'מצבת ורישום גנים'!B:D,3,0),"")</f>
        <v/>
      </c>
      <c r="D1453" s="721"/>
      <c r="E1453" s="723"/>
      <c r="F1453" s="723"/>
      <c r="G1453" s="723"/>
      <c r="H1453" s="723"/>
      <c r="I1453" s="992" t="str">
        <f t="shared" si="415"/>
        <v/>
      </c>
      <c r="J1453" s="723"/>
      <c r="K1453" s="724"/>
      <c r="L1453" s="723"/>
      <c r="M1453" s="306" t="str">
        <f t="shared" si="402"/>
        <v/>
      </c>
      <c r="N1453" s="32" t="str">
        <f t="shared" si="403"/>
        <v/>
      </c>
      <c r="P1453" s="307" t="str">
        <f t="shared" si="404"/>
        <v/>
      </c>
      <c r="Q1453" s="307" t="str">
        <f t="shared" si="398"/>
        <v/>
      </c>
      <c r="R1453" s="307" t="str">
        <f t="shared" si="405"/>
        <v/>
      </c>
      <c r="S1453" s="307" t="str">
        <f t="shared" si="406"/>
        <v/>
      </c>
      <c r="T1453" s="307" t="str">
        <f t="shared" si="407"/>
        <v/>
      </c>
      <c r="U1453" s="307" t="str">
        <f t="shared" si="399"/>
        <v/>
      </c>
      <c r="V1453" s="723"/>
      <c r="X1453" s="308" t="str">
        <f t="shared" si="408"/>
        <v/>
      </c>
      <c r="Y1453" s="309" t="str">
        <f t="shared" si="409"/>
        <v/>
      </c>
      <c r="Z1453" s="308" t="str">
        <f t="shared" si="400"/>
        <v/>
      </c>
      <c r="AA1453" s="308" t="b">
        <f t="shared" si="401"/>
        <v>1</v>
      </c>
      <c r="AB1453" s="308" t="str">
        <f t="shared" si="410"/>
        <v/>
      </c>
      <c r="AC1453" s="534" t="str">
        <f t="shared" si="411"/>
        <v/>
      </c>
      <c r="AD1453" s="752" t="str">
        <f t="shared" si="412"/>
        <v/>
      </c>
      <c r="AE1453" s="534" t="str">
        <f t="shared" si="413"/>
        <v/>
      </c>
      <c r="AF1453" s="752" t="str">
        <f t="shared" si="414"/>
        <v/>
      </c>
    </row>
    <row r="1454" spans="2:32" x14ac:dyDescent="0.25">
      <c r="B1454" s="721"/>
      <c r="C1454" s="531" t="str">
        <f>IFERROR(VLOOKUP(B1454,'מצבת ורישום גנים'!B:D,3,0),"")</f>
        <v/>
      </c>
      <c r="D1454" s="721"/>
      <c r="E1454" s="723"/>
      <c r="F1454" s="723"/>
      <c r="G1454" s="723"/>
      <c r="H1454" s="723"/>
      <c r="I1454" s="992" t="str">
        <f t="shared" si="415"/>
        <v/>
      </c>
      <c r="J1454" s="723"/>
      <c r="K1454" s="724"/>
      <c r="L1454" s="723"/>
      <c r="M1454" s="306" t="str">
        <f t="shared" si="402"/>
        <v/>
      </c>
      <c r="N1454" s="32" t="str">
        <f t="shared" si="403"/>
        <v/>
      </c>
      <c r="P1454" s="307" t="str">
        <f t="shared" si="404"/>
        <v/>
      </c>
      <c r="Q1454" s="307" t="str">
        <f t="shared" si="398"/>
        <v/>
      </c>
      <c r="R1454" s="307" t="str">
        <f t="shared" si="405"/>
        <v/>
      </c>
      <c r="S1454" s="307" t="str">
        <f t="shared" si="406"/>
        <v/>
      </c>
      <c r="T1454" s="307" t="str">
        <f t="shared" si="407"/>
        <v/>
      </c>
      <c r="U1454" s="307" t="str">
        <f t="shared" si="399"/>
        <v/>
      </c>
      <c r="V1454" s="723"/>
      <c r="X1454" s="308" t="str">
        <f t="shared" si="408"/>
        <v/>
      </c>
      <c r="Y1454" s="309" t="str">
        <f t="shared" si="409"/>
        <v/>
      </c>
      <c r="Z1454" s="308" t="str">
        <f t="shared" si="400"/>
        <v/>
      </c>
      <c r="AA1454" s="308" t="b">
        <f t="shared" si="401"/>
        <v>1</v>
      </c>
      <c r="AB1454" s="308" t="str">
        <f t="shared" si="410"/>
        <v/>
      </c>
      <c r="AC1454" s="534" t="str">
        <f t="shared" si="411"/>
        <v/>
      </c>
      <c r="AD1454" s="752" t="str">
        <f t="shared" si="412"/>
        <v/>
      </c>
      <c r="AE1454" s="534" t="str">
        <f t="shared" si="413"/>
        <v/>
      </c>
      <c r="AF1454" s="752" t="str">
        <f t="shared" si="414"/>
        <v/>
      </c>
    </row>
    <row r="1455" spans="2:32" x14ac:dyDescent="0.25">
      <c r="B1455" s="721"/>
      <c r="C1455" s="531" t="str">
        <f>IFERROR(VLOOKUP(B1455,'מצבת ורישום גנים'!B:D,3,0),"")</f>
        <v/>
      </c>
      <c r="D1455" s="721"/>
      <c r="E1455" s="723"/>
      <c r="F1455" s="723"/>
      <c r="G1455" s="723"/>
      <c r="H1455" s="723"/>
      <c r="I1455" s="992" t="str">
        <f t="shared" si="415"/>
        <v/>
      </c>
      <c r="J1455" s="723"/>
      <c r="K1455" s="724"/>
      <c r="L1455" s="723"/>
      <c r="M1455" s="306" t="str">
        <f t="shared" si="402"/>
        <v/>
      </c>
      <c r="N1455" s="32" t="str">
        <f t="shared" si="403"/>
        <v/>
      </c>
      <c r="P1455" s="307" t="str">
        <f t="shared" si="404"/>
        <v/>
      </c>
      <c r="Q1455" s="307" t="str">
        <f t="shared" si="398"/>
        <v/>
      </c>
      <c r="R1455" s="307" t="str">
        <f t="shared" si="405"/>
        <v/>
      </c>
      <c r="S1455" s="307" t="str">
        <f t="shared" si="406"/>
        <v/>
      </c>
      <c r="T1455" s="307" t="str">
        <f t="shared" si="407"/>
        <v/>
      </c>
      <c r="U1455" s="307" t="str">
        <f t="shared" si="399"/>
        <v/>
      </c>
      <c r="V1455" s="723"/>
      <c r="X1455" s="308" t="str">
        <f t="shared" si="408"/>
        <v/>
      </c>
      <c r="Y1455" s="309" t="str">
        <f t="shared" si="409"/>
        <v/>
      </c>
      <c r="Z1455" s="308" t="str">
        <f t="shared" si="400"/>
        <v/>
      </c>
      <c r="AA1455" s="308" t="b">
        <f t="shared" si="401"/>
        <v>1</v>
      </c>
      <c r="AB1455" s="308" t="str">
        <f t="shared" si="410"/>
        <v/>
      </c>
      <c r="AC1455" s="534" t="str">
        <f t="shared" si="411"/>
        <v/>
      </c>
      <c r="AD1455" s="752" t="str">
        <f t="shared" si="412"/>
        <v/>
      </c>
      <c r="AE1455" s="534" t="str">
        <f t="shared" si="413"/>
        <v/>
      </c>
      <c r="AF1455" s="752" t="str">
        <f t="shared" si="414"/>
        <v/>
      </c>
    </row>
    <row r="1456" spans="2:32" x14ac:dyDescent="0.25">
      <c r="B1456" s="721"/>
      <c r="C1456" s="531" t="str">
        <f>IFERROR(VLOOKUP(B1456,'מצבת ורישום גנים'!B:D,3,0),"")</f>
        <v/>
      </c>
      <c r="D1456" s="721"/>
      <c r="E1456" s="723"/>
      <c r="F1456" s="723"/>
      <c r="G1456" s="723"/>
      <c r="H1456" s="723"/>
      <c r="I1456" s="992" t="str">
        <f t="shared" si="415"/>
        <v/>
      </c>
      <c r="J1456" s="723"/>
      <c r="K1456" s="724"/>
      <c r="L1456" s="723"/>
      <c r="M1456" s="306" t="str">
        <f t="shared" si="402"/>
        <v/>
      </c>
      <c r="N1456" s="32" t="str">
        <f t="shared" si="403"/>
        <v/>
      </c>
      <c r="P1456" s="307" t="str">
        <f t="shared" si="404"/>
        <v/>
      </c>
      <c r="Q1456" s="307" t="str">
        <f t="shared" si="398"/>
        <v/>
      </c>
      <c r="R1456" s="307" t="str">
        <f t="shared" si="405"/>
        <v/>
      </c>
      <c r="S1456" s="307" t="str">
        <f t="shared" si="406"/>
        <v/>
      </c>
      <c r="T1456" s="307" t="str">
        <f t="shared" si="407"/>
        <v/>
      </c>
      <c r="U1456" s="307" t="str">
        <f t="shared" si="399"/>
        <v/>
      </c>
      <c r="V1456" s="723"/>
      <c r="X1456" s="308" t="str">
        <f t="shared" si="408"/>
        <v/>
      </c>
      <c r="Y1456" s="309" t="str">
        <f t="shared" si="409"/>
        <v/>
      </c>
      <c r="Z1456" s="308" t="str">
        <f t="shared" si="400"/>
        <v/>
      </c>
      <c r="AA1456" s="308" t="b">
        <f t="shared" si="401"/>
        <v>1</v>
      </c>
      <c r="AB1456" s="308" t="str">
        <f t="shared" si="410"/>
        <v/>
      </c>
      <c r="AC1456" s="534" t="str">
        <f t="shared" si="411"/>
        <v/>
      </c>
      <c r="AD1456" s="752" t="str">
        <f t="shared" si="412"/>
        <v/>
      </c>
      <c r="AE1456" s="534" t="str">
        <f t="shared" si="413"/>
        <v/>
      </c>
      <c r="AF1456" s="752" t="str">
        <f t="shared" si="414"/>
        <v/>
      </c>
    </row>
    <row r="1457" spans="2:32" x14ac:dyDescent="0.25">
      <c r="B1457" s="721"/>
      <c r="C1457" s="531" t="str">
        <f>IFERROR(VLOOKUP(B1457,'מצבת ורישום גנים'!B:D,3,0),"")</f>
        <v/>
      </c>
      <c r="D1457" s="721"/>
      <c r="E1457" s="723"/>
      <c r="F1457" s="723"/>
      <c r="G1457" s="723"/>
      <c r="H1457" s="723"/>
      <c r="I1457" s="992" t="str">
        <f t="shared" si="415"/>
        <v/>
      </c>
      <c r="J1457" s="723"/>
      <c r="K1457" s="724"/>
      <c r="L1457" s="723"/>
      <c r="M1457" s="306" t="str">
        <f t="shared" si="402"/>
        <v/>
      </c>
      <c r="N1457" s="32" t="str">
        <f t="shared" si="403"/>
        <v/>
      </c>
      <c r="P1457" s="307" t="str">
        <f t="shared" si="404"/>
        <v/>
      </c>
      <c r="Q1457" s="307" t="str">
        <f t="shared" si="398"/>
        <v/>
      </c>
      <c r="R1457" s="307" t="str">
        <f t="shared" si="405"/>
        <v/>
      </c>
      <c r="S1457" s="307" t="str">
        <f t="shared" si="406"/>
        <v/>
      </c>
      <c r="T1457" s="307" t="str">
        <f t="shared" si="407"/>
        <v/>
      </c>
      <c r="U1457" s="307" t="str">
        <f t="shared" si="399"/>
        <v/>
      </c>
      <c r="V1457" s="723"/>
      <c r="X1457" s="308" t="str">
        <f t="shared" si="408"/>
        <v/>
      </c>
      <c r="Y1457" s="309" t="str">
        <f t="shared" si="409"/>
        <v/>
      </c>
      <c r="Z1457" s="308" t="str">
        <f t="shared" si="400"/>
        <v/>
      </c>
      <c r="AA1457" s="308" t="b">
        <f t="shared" si="401"/>
        <v>1</v>
      </c>
      <c r="AB1457" s="308" t="str">
        <f t="shared" si="410"/>
        <v/>
      </c>
      <c r="AC1457" s="534" t="str">
        <f t="shared" si="411"/>
        <v/>
      </c>
      <c r="AD1457" s="752" t="str">
        <f t="shared" si="412"/>
        <v/>
      </c>
      <c r="AE1457" s="534" t="str">
        <f t="shared" si="413"/>
        <v/>
      </c>
      <c r="AF1457" s="752" t="str">
        <f t="shared" si="414"/>
        <v/>
      </c>
    </row>
    <row r="1458" spans="2:32" x14ac:dyDescent="0.25">
      <c r="B1458" s="721"/>
      <c r="C1458" s="531" t="str">
        <f>IFERROR(VLOOKUP(B1458,'מצבת ורישום גנים'!B:D,3,0),"")</f>
        <v/>
      </c>
      <c r="D1458" s="721"/>
      <c r="E1458" s="723"/>
      <c r="F1458" s="723"/>
      <c r="G1458" s="723"/>
      <c r="H1458" s="723"/>
      <c r="I1458" s="992" t="str">
        <f t="shared" si="415"/>
        <v/>
      </c>
      <c r="J1458" s="723"/>
      <c r="K1458" s="724"/>
      <c r="L1458" s="723"/>
      <c r="M1458" s="306" t="str">
        <f t="shared" si="402"/>
        <v/>
      </c>
      <c r="N1458" s="32" t="str">
        <f t="shared" si="403"/>
        <v/>
      </c>
      <c r="P1458" s="307" t="str">
        <f t="shared" si="404"/>
        <v/>
      </c>
      <c r="Q1458" s="307" t="str">
        <f t="shared" si="398"/>
        <v/>
      </c>
      <c r="R1458" s="307" t="str">
        <f t="shared" si="405"/>
        <v/>
      </c>
      <c r="S1458" s="307" t="str">
        <f t="shared" si="406"/>
        <v/>
      </c>
      <c r="T1458" s="307" t="str">
        <f t="shared" si="407"/>
        <v/>
      </c>
      <c r="U1458" s="307" t="str">
        <f t="shared" si="399"/>
        <v/>
      </c>
      <c r="V1458" s="723"/>
      <c r="X1458" s="308" t="str">
        <f t="shared" si="408"/>
        <v/>
      </c>
      <c r="Y1458" s="309" t="str">
        <f t="shared" si="409"/>
        <v/>
      </c>
      <c r="Z1458" s="308" t="str">
        <f t="shared" si="400"/>
        <v/>
      </c>
      <c r="AA1458" s="308" t="b">
        <f t="shared" si="401"/>
        <v>1</v>
      </c>
      <c r="AB1458" s="308" t="str">
        <f t="shared" si="410"/>
        <v/>
      </c>
      <c r="AC1458" s="534" t="str">
        <f t="shared" si="411"/>
        <v/>
      </c>
      <c r="AD1458" s="752" t="str">
        <f t="shared" si="412"/>
        <v/>
      </c>
      <c r="AE1458" s="534" t="str">
        <f t="shared" si="413"/>
        <v/>
      </c>
      <c r="AF1458" s="752" t="str">
        <f t="shared" si="414"/>
        <v/>
      </c>
    </row>
    <row r="1459" spans="2:32" x14ac:dyDescent="0.25">
      <c r="B1459" s="721"/>
      <c r="C1459" s="531" t="str">
        <f>IFERROR(VLOOKUP(B1459,'מצבת ורישום גנים'!B:D,3,0),"")</f>
        <v/>
      </c>
      <c r="D1459" s="721"/>
      <c r="E1459" s="723"/>
      <c r="F1459" s="723"/>
      <c r="G1459" s="723"/>
      <c r="H1459" s="723"/>
      <c r="I1459" s="992" t="str">
        <f t="shared" si="415"/>
        <v/>
      </c>
      <c r="J1459" s="723"/>
      <c r="K1459" s="724"/>
      <c r="L1459" s="723"/>
      <c r="M1459" s="306" t="str">
        <f t="shared" si="402"/>
        <v/>
      </c>
      <c r="N1459" s="32" t="str">
        <f t="shared" si="403"/>
        <v/>
      </c>
      <c r="P1459" s="307" t="str">
        <f t="shared" si="404"/>
        <v/>
      </c>
      <c r="Q1459" s="307" t="str">
        <f t="shared" si="398"/>
        <v/>
      </c>
      <c r="R1459" s="307" t="str">
        <f t="shared" si="405"/>
        <v/>
      </c>
      <c r="S1459" s="307" t="str">
        <f t="shared" si="406"/>
        <v/>
      </c>
      <c r="T1459" s="307" t="str">
        <f t="shared" si="407"/>
        <v/>
      </c>
      <c r="U1459" s="307" t="str">
        <f t="shared" si="399"/>
        <v/>
      </c>
      <c r="V1459" s="723"/>
      <c r="X1459" s="308" t="str">
        <f t="shared" si="408"/>
        <v/>
      </c>
      <c r="Y1459" s="309" t="str">
        <f t="shared" si="409"/>
        <v/>
      </c>
      <c r="Z1459" s="308" t="str">
        <f t="shared" si="400"/>
        <v/>
      </c>
      <c r="AA1459" s="308" t="b">
        <f t="shared" si="401"/>
        <v>1</v>
      </c>
      <c r="AB1459" s="308" t="str">
        <f t="shared" si="410"/>
        <v/>
      </c>
      <c r="AC1459" s="534" t="str">
        <f t="shared" si="411"/>
        <v/>
      </c>
      <c r="AD1459" s="752" t="str">
        <f t="shared" si="412"/>
        <v/>
      </c>
      <c r="AE1459" s="534" t="str">
        <f t="shared" si="413"/>
        <v/>
      </c>
      <c r="AF1459" s="752" t="str">
        <f t="shared" si="414"/>
        <v/>
      </c>
    </row>
    <row r="1460" spans="2:32" x14ac:dyDescent="0.25">
      <c r="B1460" s="721"/>
      <c r="C1460" s="531" t="str">
        <f>IFERROR(VLOOKUP(B1460,'מצבת ורישום גנים'!B:D,3,0),"")</f>
        <v/>
      </c>
      <c r="D1460" s="721"/>
      <c r="E1460" s="723"/>
      <c r="F1460" s="723"/>
      <c r="G1460" s="723"/>
      <c r="H1460" s="723"/>
      <c r="I1460" s="992" t="str">
        <f t="shared" si="415"/>
        <v/>
      </c>
      <c r="J1460" s="723"/>
      <c r="K1460" s="724"/>
      <c r="L1460" s="723"/>
      <c r="M1460" s="306" t="str">
        <f t="shared" si="402"/>
        <v/>
      </c>
      <c r="N1460" s="32" t="str">
        <f t="shared" si="403"/>
        <v/>
      </c>
      <c r="P1460" s="307" t="str">
        <f t="shared" si="404"/>
        <v/>
      </c>
      <c r="Q1460" s="307" t="str">
        <f t="shared" si="398"/>
        <v/>
      </c>
      <c r="R1460" s="307" t="str">
        <f t="shared" si="405"/>
        <v/>
      </c>
      <c r="S1460" s="307" t="str">
        <f t="shared" si="406"/>
        <v/>
      </c>
      <c r="T1460" s="307" t="str">
        <f t="shared" si="407"/>
        <v/>
      </c>
      <c r="U1460" s="307" t="str">
        <f t="shared" si="399"/>
        <v/>
      </c>
      <c r="V1460" s="723"/>
      <c r="X1460" s="308" t="str">
        <f t="shared" si="408"/>
        <v/>
      </c>
      <c r="Y1460" s="309" t="str">
        <f t="shared" si="409"/>
        <v/>
      </c>
      <c r="Z1460" s="308" t="str">
        <f t="shared" si="400"/>
        <v/>
      </c>
      <c r="AA1460" s="308" t="b">
        <f t="shared" si="401"/>
        <v>1</v>
      </c>
      <c r="AB1460" s="308" t="str">
        <f t="shared" si="410"/>
        <v/>
      </c>
      <c r="AC1460" s="534" t="str">
        <f t="shared" si="411"/>
        <v/>
      </c>
      <c r="AD1460" s="752" t="str">
        <f t="shared" si="412"/>
        <v/>
      </c>
      <c r="AE1460" s="534" t="str">
        <f t="shared" si="413"/>
        <v/>
      </c>
      <c r="AF1460" s="752" t="str">
        <f t="shared" si="414"/>
        <v/>
      </c>
    </row>
    <row r="1461" spans="2:32" x14ac:dyDescent="0.25">
      <c r="B1461" s="721"/>
      <c r="C1461" s="531" t="str">
        <f>IFERROR(VLOOKUP(B1461,'מצבת ורישום גנים'!B:D,3,0),"")</f>
        <v/>
      </c>
      <c r="D1461" s="721"/>
      <c r="E1461" s="723"/>
      <c r="F1461" s="723"/>
      <c r="G1461" s="723"/>
      <c r="H1461" s="723"/>
      <c r="I1461" s="992" t="str">
        <f t="shared" si="415"/>
        <v/>
      </c>
      <c r="J1461" s="723"/>
      <c r="K1461" s="724"/>
      <c r="L1461" s="723"/>
      <c r="M1461" s="306" t="str">
        <f t="shared" si="402"/>
        <v/>
      </c>
      <c r="N1461" s="32" t="str">
        <f t="shared" si="403"/>
        <v/>
      </c>
      <c r="P1461" s="307" t="str">
        <f t="shared" si="404"/>
        <v/>
      </c>
      <c r="Q1461" s="307" t="str">
        <f t="shared" si="398"/>
        <v/>
      </c>
      <c r="R1461" s="307" t="str">
        <f t="shared" si="405"/>
        <v/>
      </c>
      <c r="S1461" s="307" t="str">
        <f t="shared" si="406"/>
        <v/>
      </c>
      <c r="T1461" s="307" t="str">
        <f t="shared" si="407"/>
        <v/>
      </c>
      <c r="U1461" s="307" t="str">
        <f t="shared" si="399"/>
        <v/>
      </c>
      <c r="V1461" s="723"/>
      <c r="X1461" s="308" t="str">
        <f t="shared" si="408"/>
        <v/>
      </c>
      <c r="Y1461" s="309" t="str">
        <f t="shared" si="409"/>
        <v/>
      </c>
      <c r="Z1461" s="308" t="str">
        <f t="shared" si="400"/>
        <v/>
      </c>
      <c r="AA1461" s="308" t="b">
        <f t="shared" si="401"/>
        <v>1</v>
      </c>
      <c r="AB1461" s="308" t="str">
        <f t="shared" si="410"/>
        <v/>
      </c>
      <c r="AC1461" s="534" t="str">
        <f t="shared" si="411"/>
        <v/>
      </c>
      <c r="AD1461" s="752" t="str">
        <f t="shared" si="412"/>
        <v/>
      </c>
      <c r="AE1461" s="534" t="str">
        <f t="shared" si="413"/>
        <v/>
      </c>
      <c r="AF1461" s="752" t="str">
        <f t="shared" si="414"/>
        <v/>
      </c>
    </row>
    <row r="1462" spans="2:32" x14ac:dyDescent="0.25">
      <c r="B1462" s="721"/>
      <c r="C1462" s="531" t="str">
        <f>IFERROR(VLOOKUP(B1462,'מצבת ורישום גנים'!B:D,3,0),"")</f>
        <v/>
      </c>
      <c r="D1462" s="721"/>
      <c r="E1462" s="723"/>
      <c r="F1462" s="723"/>
      <c r="G1462" s="723"/>
      <c r="H1462" s="723"/>
      <c r="I1462" s="992" t="str">
        <f t="shared" si="415"/>
        <v/>
      </c>
      <c r="J1462" s="723"/>
      <c r="K1462" s="724"/>
      <c r="L1462" s="723"/>
      <c r="M1462" s="306" t="str">
        <f t="shared" si="402"/>
        <v/>
      </c>
      <c r="N1462" s="32" t="str">
        <f t="shared" si="403"/>
        <v/>
      </c>
      <c r="P1462" s="307" t="str">
        <f t="shared" si="404"/>
        <v/>
      </c>
      <c r="Q1462" s="307" t="str">
        <f t="shared" si="398"/>
        <v/>
      </c>
      <c r="R1462" s="307" t="str">
        <f t="shared" si="405"/>
        <v/>
      </c>
      <c r="S1462" s="307" t="str">
        <f t="shared" si="406"/>
        <v/>
      </c>
      <c r="T1462" s="307" t="str">
        <f t="shared" si="407"/>
        <v/>
      </c>
      <c r="U1462" s="307" t="str">
        <f t="shared" si="399"/>
        <v/>
      </c>
      <c r="V1462" s="723"/>
      <c r="X1462" s="308" t="str">
        <f t="shared" si="408"/>
        <v/>
      </c>
      <c r="Y1462" s="309" t="str">
        <f t="shared" si="409"/>
        <v/>
      </c>
      <c r="Z1462" s="308" t="str">
        <f t="shared" si="400"/>
        <v/>
      </c>
      <c r="AA1462" s="308" t="b">
        <f t="shared" si="401"/>
        <v>1</v>
      </c>
      <c r="AB1462" s="308" t="str">
        <f t="shared" si="410"/>
        <v/>
      </c>
      <c r="AC1462" s="534" t="str">
        <f t="shared" si="411"/>
        <v/>
      </c>
      <c r="AD1462" s="752" t="str">
        <f t="shared" si="412"/>
        <v/>
      </c>
      <c r="AE1462" s="534" t="str">
        <f t="shared" si="413"/>
        <v/>
      </c>
      <c r="AF1462" s="752" t="str">
        <f t="shared" si="414"/>
        <v/>
      </c>
    </row>
    <row r="1463" spans="2:32" x14ac:dyDescent="0.25">
      <c r="B1463" s="721"/>
      <c r="C1463" s="531" t="str">
        <f>IFERROR(VLOOKUP(B1463,'מצבת ורישום גנים'!B:D,3,0),"")</f>
        <v/>
      </c>
      <c r="D1463" s="721"/>
      <c r="E1463" s="723"/>
      <c r="F1463" s="723"/>
      <c r="G1463" s="723"/>
      <c r="H1463" s="723"/>
      <c r="I1463" s="992" t="str">
        <f t="shared" si="415"/>
        <v/>
      </c>
      <c r="J1463" s="723"/>
      <c r="K1463" s="724"/>
      <c r="L1463" s="723"/>
      <c r="M1463" s="306" t="str">
        <f t="shared" si="402"/>
        <v/>
      </c>
      <c r="N1463" s="32" t="str">
        <f t="shared" si="403"/>
        <v/>
      </c>
      <c r="P1463" s="307" t="str">
        <f t="shared" si="404"/>
        <v/>
      </c>
      <c r="Q1463" s="307" t="str">
        <f t="shared" si="398"/>
        <v/>
      </c>
      <c r="R1463" s="307" t="str">
        <f t="shared" si="405"/>
        <v/>
      </c>
      <c r="S1463" s="307" t="str">
        <f t="shared" si="406"/>
        <v/>
      </c>
      <c r="T1463" s="307" t="str">
        <f t="shared" si="407"/>
        <v/>
      </c>
      <c r="U1463" s="307" t="str">
        <f t="shared" si="399"/>
        <v/>
      </c>
      <c r="V1463" s="723"/>
      <c r="X1463" s="308" t="str">
        <f t="shared" si="408"/>
        <v/>
      </c>
      <c r="Y1463" s="309" t="str">
        <f t="shared" si="409"/>
        <v/>
      </c>
      <c r="Z1463" s="308" t="str">
        <f t="shared" si="400"/>
        <v/>
      </c>
      <c r="AA1463" s="308" t="b">
        <f t="shared" si="401"/>
        <v>1</v>
      </c>
      <c r="AB1463" s="308" t="str">
        <f t="shared" si="410"/>
        <v/>
      </c>
      <c r="AC1463" s="534" t="str">
        <f t="shared" si="411"/>
        <v/>
      </c>
      <c r="AD1463" s="752" t="str">
        <f t="shared" si="412"/>
        <v/>
      </c>
      <c r="AE1463" s="534" t="str">
        <f t="shared" si="413"/>
        <v/>
      </c>
      <c r="AF1463" s="752" t="str">
        <f t="shared" si="414"/>
        <v/>
      </c>
    </row>
    <row r="1464" spans="2:32" x14ac:dyDescent="0.25">
      <c r="B1464" s="721"/>
      <c r="C1464" s="531" t="str">
        <f>IFERROR(VLOOKUP(B1464,'מצבת ורישום גנים'!B:D,3,0),"")</f>
        <v/>
      </c>
      <c r="D1464" s="721"/>
      <c r="E1464" s="723"/>
      <c r="F1464" s="723"/>
      <c r="G1464" s="723"/>
      <c r="H1464" s="723"/>
      <c r="I1464" s="992" t="str">
        <f t="shared" si="415"/>
        <v/>
      </c>
      <c r="J1464" s="723"/>
      <c r="K1464" s="724"/>
      <c r="L1464" s="723"/>
      <c r="M1464" s="306" t="str">
        <f t="shared" si="402"/>
        <v/>
      </c>
      <c r="N1464" s="32" t="str">
        <f t="shared" si="403"/>
        <v/>
      </c>
      <c r="P1464" s="307" t="str">
        <f t="shared" si="404"/>
        <v/>
      </c>
      <c r="Q1464" s="307" t="str">
        <f t="shared" si="398"/>
        <v/>
      </c>
      <c r="R1464" s="307" t="str">
        <f t="shared" si="405"/>
        <v/>
      </c>
      <c r="S1464" s="307" t="str">
        <f t="shared" si="406"/>
        <v/>
      </c>
      <c r="T1464" s="307" t="str">
        <f t="shared" si="407"/>
        <v/>
      </c>
      <c r="U1464" s="307" t="str">
        <f t="shared" si="399"/>
        <v/>
      </c>
      <c r="V1464" s="723"/>
      <c r="X1464" s="308" t="str">
        <f t="shared" si="408"/>
        <v/>
      </c>
      <c r="Y1464" s="309" t="str">
        <f t="shared" si="409"/>
        <v/>
      </c>
      <c r="Z1464" s="308" t="str">
        <f t="shared" si="400"/>
        <v/>
      </c>
      <c r="AA1464" s="308" t="b">
        <f t="shared" si="401"/>
        <v>1</v>
      </c>
      <c r="AB1464" s="308" t="str">
        <f t="shared" si="410"/>
        <v/>
      </c>
      <c r="AC1464" s="534" t="str">
        <f t="shared" si="411"/>
        <v/>
      </c>
      <c r="AD1464" s="752" t="str">
        <f t="shared" si="412"/>
        <v/>
      </c>
      <c r="AE1464" s="534" t="str">
        <f t="shared" si="413"/>
        <v/>
      </c>
      <c r="AF1464" s="752" t="str">
        <f t="shared" si="414"/>
        <v/>
      </c>
    </row>
    <row r="1465" spans="2:32" x14ac:dyDescent="0.25">
      <c r="B1465" s="721"/>
      <c r="C1465" s="531" t="str">
        <f>IFERROR(VLOOKUP(B1465,'מצבת ורישום גנים'!B:D,3,0),"")</f>
        <v/>
      </c>
      <c r="D1465" s="721"/>
      <c r="E1465" s="723"/>
      <c r="F1465" s="723"/>
      <c r="G1465" s="723"/>
      <c r="H1465" s="723"/>
      <c r="I1465" s="992" t="str">
        <f t="shared" si="415"/>
        <v/>
      </c>
      <c r="J1465" s="723"/>
      <c r="K1465" s="724"/>
      <c r="L1465" s="723"/>
      <c r="M1465" s="306" t="str">
        <f t="shared" si="402"/>
        <v/>
      </c>
      <c r="N1465" s="32" t="str">
        <f t="shared" si="403"/>
        <v/>
      </c>
      <c r="P1465" s="307" t="str">
        <f t="shared" si="404"/>
        <v/>
      </c>
      <c r="Q1465" s="307" t="str">
        <f t="shared" si="398"/>
        <v/>
      </c>
      <c r="R1465" s="307" t="str">
        <f t="shared" si="405"/>
        <v/>
      </c>
      <c r="S1465" s="307" t="str">
        <f t="shared" si="406"/>
        <v/>
      </c>
      <c r="T1465" s="307" t="str">
        <f t="shared" si="407"/>
        <v/>
      </c>
      <c r="U1465" s="307" t="str">
        <f t="shared" si="399"/>
        <v/>
      </c>
      <c r="V1465" s="723"/>
      <c r="X1465" s="308" t="str">
        <f t="shared" si="408"/>
        <v/>
      </c>
      <c r="Y1465" s="309" t="str">
        <f t="shared" si="409"/>
        <v/>
      </c>
      <c r="Z1465" s="308" t="str">
        <f t="shared" si="400"/>
        <v/>
      </c>
      <c r="AA1465" s="308" t="b">
        <f t="shared" si="401"/>
        <v>1</v>
      </c>
      <c r="AB1465" s="308" t="str">
        <f t="shared" si="410"/>
        <v/>
      </c>
      <c r="AC1465" s="534" t="str">
        <f t="shared" si="411"/>
        <v/>
      </c>
      <c r="AD1465" s="752" t="str">
        <f t="shared" si="412"/>
        <v/>
      </c>
      <c r="AE1465" s="534" t="str">
        <f t="shared" si="413"/>
        <v/>
      </c>
      <c r="AF1465" s="752" t="str">
        <f t="shared" si="414"/>
        <v/>
      </c>
    </row>
    <row r="1466" spans="2:32" x14ac:dyDescent="0.25">
      <c r="B1466" s="721"/>
      <c r="C1466" s="531" t="str">
        <f>IFERROR(VLOOKUP(B1466,'מצבת ורישום גנים'!B:D,3,0),"")</f>
        <v/>
      </c>
      <c r="D1466" s="721"/>
      <c r="E1466" s="723"/>
      <c r="F1466" s="723"/>
      <c r="G1466" s="723"/>
      <c r="H1466" s="723"/>
      <c r="I1466" s="992" t="str">
        <f t="shared" si="415"/>
        <v/>
      </c>
      <c r="J1466" s="723"/>
      <c r="K1466" s="724"/>
      <c r="L1466" s="723"/>
      <c r="M1466" s="306" t="str">
        <f t="shared" si="402"/>
        <v/>
      </c>
      <c r="N1466" s="32" t="str">
        <f t="shared" si="403"/>
        <v/>
      </c>
      <c r="P1466" s="307" t="str">
        <f t="shared" si="404"/>
        <v/>
      </c>
      <c r="Q1466" s="307" t="str">
        <f t="shared" si="398"/>
        <v/>
      </c>
      <c r="R1466" s="307" t="str">
        <f t="shared" si="405"/>
        <v/>
      </c>
      <c r="S1466" s="307" t="str">
        <f t="shared" si="406"/>
        <v/>
      </c>
      <c r="T1466" s="307" t="str">
        <f t="shared" si="407"/>
        <v/>
      </c>
      <c r="U1466" s="307" t="str">
        <f t="shared" si="399"/>
        <v/>
      </c>
      <c r="V1466" s="723"/>
      <c r="X1466" s="308" t="str">
        <f t="shared" si="408"/>
        <v/>
      </c>
      <c r="Y1466" s="309" t="str">
        <f t="shared" si="409"/>
        <v/>
      </c>
      <c r="Z1466" s="308" t="str">
        <f t="shared" si="400"/>
        <v/>
      </c>
      <c r="AA1466" s="308" t="b">
        <f t="shared" si="401"/>
        <v>1</v>
      </c>
      <c r="AB1466" s="308" t="str">
        <f t="shared" si="410"/>
        <v/>
      </c>
      <c r="AC1466" s="534" t="str">
        <f t="shared" si="411"/>
        <v/>
      </c>
      <c r="AD1466" s="752" t="str">
        <f t="shared" si="412"/>
        <v/>
      </c>
      <c r="AE1466" s="534" t="str">
        <f t="shared" si="413"/>
        <v/>
      </c>
      <c r="AF1466" s="752" t="str">
        <f t="shared" si="414"/>
        <v/>
      </c>
    </row>
    <row r="1467" spans="2:32" x14ac:dyDescent="0.25">
      <c r="B1467" s="721"/>
      <c r="C1467" s="531" t="str">
        <f>IFERROR(VLOOKUP(B1467,'מצבת ורישום גנים'!B:D,3,0),"")</f>
        <v/>
      </c>
      <c r="D1467" s="721"/>
      <c r="E1467" s="723"/>
      <c r="F1467" s="723"/>
      <c r="G1467" s="723"/>
      <c r="H1467" s="723"/>
      <c r="I1467" s="992" t="str">
        <f t="shared" si="415"/>
        <v/>
      </c>
      <c r="J1467" s="723"/>
      <c r="K1467" s="724"/>
      <c r="L1467" s="723"/>
      <c r="M1467" s="306" t="str">
        <f t="shared" si="402"/>
        <v/>
      </c>
      <c r="N1467" s="32" t="str">
        <f t="shared" si="403"/>
        <v/>
      </c>
      <c r="P1467" s="307" t="str">
        <f t="shared" si="404"/>
        <v/>
      </c>
      <c r="Q1467" s="307" t="str">
        <f t="shared" si="398"/>
        <v/>
      </c>
      <c r="R1467" s="307" t="str">
        <f t="shared" si="405"/>
        <v/>
      </c>
      <c r="S1467" s="307" t="str">
        <f t="shared" si="406"/>
        <v/>
      </c>
      <c r="T1467" s="307" t="str">
        <f t="shared" si="407"/>
        <v/>
      </c>
      <c r="U1467" s="307" t="str">
        <f t="shared" si="399"/>
        <v/>
      </c>
      <c r="V1467" s="723"/>
      <c r="X1467" s="308" t="str">
        <f t="shared" si="408"/>
        <v/>
      </c>
      <c r="Y1467" s="309" t="str">
        <f t="shared" si="409"/>
        <v/>
      </c>
      <c r="Z1467" s="308" t="str">
        <f t="shared" si="400"/>
        <v/>
      </c>
      <c r="AA1467" s="308" t="b">
        <f t="shared" si="401"/>
        <v>1</v>
      </c>
      <c r="AB1467" s="308" t="str">
        <f t="shared" si="410"/>
        <v/>
      </c>
      <c r="AC1467" s="534" t="str">
        <f t="shared" si="411"/>
        <v/>
      </c>
      <c r="AD1467" s="752" t="str">
        <f t="shared" si="412"/>
        <v/>
      </c>
      <c r="AE1467" s="534" t="str">
        <f t="shared" si="413"/>
        <v/>
      </c>
      <c r="AF1467" s="752" t="str">
        <f t="shared" si="414"/>
        <v/>
      </c>
    </row>
    <row r="1468" spans="2:32" x14ac:dyDescent="0.25">
      <c r="B1468" s="721"/>
      <c r="C1468" s="531" t="str">
        <f>IFERROR(VLOOKUP(B1468,'מצבת ורישום גנים'!B:D,3,0),"")</f>
        <v/>
      </c>
      <c r="D1468" s="721"/>
      <c r="E1468" s="723"/>
      <c r="F1468" s="723"/>
      <c r="G1468" s="723"/>
      <c r="H1468" s="723"/>
      <c r="I1468" s="992" t="str">
        <f t="shared" si="415"/>
        <v/>
      </c>
      <c r="J1468" s="723"/>
      <c r="K1468" s="724"/>
      <c r="L1468" s="723"/>
      <c r="M1468" s="306" t="str">
        <f t="shared" si="402"/>
        <v/>
      </c>
      <c r="N1468" s="32" t="str">
        <f t="shared" si="403"/>
        <v/>
      </c>
      <c r="P1468" s="307" t="str">
        <f t="shared" si="404"/>
        <v/>
      </c>
      <c r="Q1468" s="307" t="str">
        <f t="shared" si="398"/>
        <v/>
      </c>
      <c r="R1468" s="307" t="str">
        <f t="shared" si="405"/>
        <v/>
      </c>
      <c r="S1468" s="307" t="str">
        <f t="shared" si="406"/>
        <v/>
      </c>
      <c r="T1468" s="307" t="str">
        <f t="shared" si="407"/>
        <v/>
      </c>
      <c r="U1468" s="307" t="str">
        <f t="shared" si="399"/>
        <v/>
      </c>
      <c r="V1468" s="723"/>
      <c r="X1468" s="308" t="str">
        <f t="shared" si="408"/>
        <v/>
      </c>
      <c r="Y1468" s="309" t="str">
        <f t="shared" si="409"/>
        <v/>
      </c>
      <c r="Z1468" s="308" t="str">
        <f t="shared" si="400"/>
        <v/>
      </c>
      <c r="AA1468" s="308" t="b">
        <f t="shared" si="401"/>
        <v>1</v>
      </c>
      <c r="AB1468" s="308" t="str">
        <f t="shared" si="410"/>
        <v/>
      </c>
      <c r="AC1468" s="534" t="str">
        <f t="shared" si="411"/>
        <v/>
      </c>
      <c r="AD1468" s="752" t="str">
        <f t="shared" si="412"/>
        <v/>
      </c>
      <c r="AE1468" s="534" t="str">
        <f t="shared" si="413"/>
        <v/>
      </c>
      <c r="AF1468" s="752" t="str">
        <f t="shared" si="414"/>
        <v/>
      </c>
    </row>
    <row r="1469" spans="2:32" x14ac:dyDescent="0.25">
      <c r="B1469" s="721"/>
      <c r="C1469" s="531" t="str">
        <f>IFERROR(VLOOKUP(B1469,'מצבת ורישום גנים'!B:D,3,0),"")</f>
        <v/>
      </c>
      <c r="D1469" s="721"/>
      <c r="E1469" s="723"/>
      <c r="F1469" s="723"/>
      <c r="G1469" s="723"/>
      <c r="H1469" s="723"/>
      <c r="I1469" s="992" t="str">
        <f t="shared" si="415"/>
        <v/>
      </c>
      <c r="J1469" s="723"/>
      <c r="K1469" s="724"/>
      <c r="L1469" s="723"/>
      <c r="M1469" s="306" t="str">
        <f t="shared" si="402"/>
        <v/>
      </c>
      <c r="N1469" s="32" t="str">
        <f t="shared" si="403"/>
        <v/>
      </c>
      <c r="P1469" s="307" t="str">
        <f t="shared" si="404"/>
        <v/>
      </c>
      <c r="Q1469" s="307" t="str">
        <f t="shared" si="398"/>
        <v/>
      </c>
      <c r="R1469" s="307" t="str">
        <f t="shared" si="405"/>
        <v/>
      </c>
      <c r="S1469" s="307" t="str">
        <f t="shared" si="406"/>
        <v/>
      </c>
      <c r="T1469" s="307" t="str">
        <f t="shared" si="407"/>
        <v/>
      </c>
      <c r="U1469" s="307" t="str">
        <f t="shared" si="399"/>
        <v/>
      </c>
      <c r="V1469" s="723"/>
      <c r="X1469" s="308" t="str">
        <f t="shared" si="408"/>
        <v/>
      </c>
      <c r="Y1469" s="309" t="str">
        <f t="shared" si="409"/>
        <v/>
      </c>
      <c r="Z1469" s="308" t="str">
        <f t="shared" si="400"/>
        <v/>
      </c>
      <c r="AA1469" s="308" t="b">
        <f t="shared" si="401"/>
        <v>1</v>
      </c>
      <c r="AB1469" s="308" t="str">
        <f t="shared" si="410"/>
        <v/>
      </c>
      <c r="AC1469" s="534" t="str">
        <f t="shared" si="411"/>
        <v/>
      </c>
      <c r="AD1469" s="752" t="str">
        <f t="shared" si="412"/>
        <v/>
      </c>
      <c r="AE1469" s="534" t="str">
        <f t="shared" si="413"/>
        <v/>
      </c>
      <c r="AF1469" s="752" t="str">
        <f t="shared" si="414"/>
        <v/>
      </c>
    </row>
    <row r="1470" spans="2:32" x14ac:dyDescent="0.25">
      <c r="B1470" s="721"/>
      <c r="C1470" s="531" t="str">
        <f>IFERROR(VLOOKUP(B1470,'מצבת ורישום גנים'!B:D,3,0),"")</f>
        <v/>
      </c>
      <c r="D1470" s="721"/>
      <c r="E1470" s="723"/>
      <c r="F1470" s="723"/>
      <c r="G1470" s="723"/>
      <c r="H1470" s="723"/>
      <c r="I1470" s="992" t="str">
        <f t="shared" si="415"/>
        <v/>
      </c>
      <c r="J1470" s="723"/>
      <c r="K1470" s="724"/>
      <c r="L1470" s="723"/>
      <c r="M1470" s="306" t="str">
        <f t="shared" si="402"/>
        <v/>
      </c>
      <c r="N1470" s="32" t="str">
        <f t="shared" si="403"/>
        <v/>
      </c>
      <c r="P1470" s="307" t="str">
        <f t="shared" si="404"/>
        <v/>
      </c>
      <c r="Q1470" s="307" t="str">
        <f t="shared" si="398"/>
        <v/>
      </c>
      <c r="R1470" s="307" t="str">
        <f t="shared" si="405"/>
        <v/>
      </c>
      <c r="S1470" s="307" t="str">
        <f t="shared" si="406"/>
        <v/>
      </c>
      <c r="T1470" s="307" t="str">
        <f t="shared" si="407"/>
        <v/>
      </c>
      <c r="U1470" s="307" t="str">
        <f t="shared" si="399"/>
        <v/>
      </c>
      <c r="V1470" s="723"/>
      <c r="X1470" s="308" t="str">
        <f t="shared" si="408"/>
        <v/>
      </c>
      <c r="Y1470" s="309" t="str">
        <f t="shared" si="409"/>
        <v/>
      </c>
      <c r="Z1470" s="308" t="str">
        <f t="shared" si="400"/>
        <v/>
      </c>
      <c r="AA1470" s="308" t="b">
        <f t="shared" si="401"/>
        <v>1</v>
      </c>
      <c r="AB1470" s="308" t="str">
        <f t="shared" si="410"/>
        <v/>
      </c>
      <c r="AC1470" s="534" t="str">
        <f t="shared" si="411"/>
        <v/>
      </c>
      <c r="AD1470" s="752" t="str">
        <f t="shared" si="412"/>
        <v/>
      </c>
      <c r="AE1470" s="534" t="str">
        <f t="shared" si="413"/>
        <v/>
      </c>
      <c r="AF1470" s="752" t="str">
        <f t="shared" si="414"/>
        <v/>
      </c>
    </row>
    <row r="1471" spans="2:32" x14ac:dyDescent="0.25">
      <c r="B1471" s="721"/>
      <c r="C1471" s="531" t="str">
        <f>IFERROR(VLOOKUP(B1471,'מצבת ורישום גנים'!B:D,3,0),"")</f>
        <v/>
      </c>
      <c r="D1471" s="721"/>
      <c r="E1471" s="723"/>
      <c r="F1471" s="723"/>
      <c r="G1471" s="723"/>
      <c r="H1471" s="723"/>
      <c r="I1471" s="992" t="str">
        <f t="shared" si="415"/>
        <v/>
      </c>
      <c r="J1471" s="723"/>
      <c r="K1471" s="724"/>
      <c r="L1471" s="723"/>
      <c r="M1471" s="306" t="str">
        <f t="shared" si="402"/>
        <v/>
      </c>
      <c r="N1471" s="32" t="str">
        <f t="shared" si="403"/>
        <v/>
      </c>
      <c r="P1471" s="307" t="str">
        <f t="shared" si="404"/>
        <v/>
      </c>
      <c r="Q1471" s="307" t="str">
        <f t="shared" si="398"/>
        <v/>
      </c>
      <c r="R1471" s="307" t="str">
        <f t="shared" si="405"/>
        <v/>
      </c>
      <c r="S1471" s="307" t="str">
        <f t="shared" si="406"/>
        <v/>
      </c>
      <c r="T1471" s="307" t="str">
        <f t="shared" si="407"/>
        <v/>
      </c>
      <c r="U1471" s="307" t="str">
        <f t="shared" si="399"/>
        <v/>
      </c>
      <c r="V1471" s="723"/>
      <c r="X1471" s="308" t="str">
        <f t="shared" si="408"/>
        <v/>
      </c>
      <c r="Y1471" s="309" t="str">
        <f t="shared" si="409"/>
        <v/>
      </c>
      <c r="Z1471" s="308" t="str">
        <f t="shared" si="400"/>
        <v/>
      </c>
      <c r="AA1471" s="308" t="b">
        <f t="shared" si="401"/>
        <v>1</v>
      </c>
      <c r="AB1471" s="308" t="str">
        <f t="shared" si="410"/>
        <v/>
      </c>
      <c r="AC1471" s="534" t="str">
        <f t="shared" si="411"/>
        <v/>
      </c>
      <c r="AD1471" s="752" t="str">
        <f t="shared" si="412"/>
        <v/>
      </c>
      <c r="AE1471" s="534" t="str">
        <f t="shared" si="413"/>
        <v/>
      </c>
      <c r="AF1471" s="752" t="str">
        <f t="shared" si="414"/>
        <v/>
      </c>
    </row>
    <row r="1472" spans="2:32" x14ac:dyDescent="0.25">
      <c r="B1472" s="721"/>
      <c r="C1472" s="531" t="str">
        <f>IFERROR(VLOOKUP(B1472,'מצבת ורישום גנים'!B:D,3,0),"")</f>
        <v/>
      </c>
      <c r="D1472" s="721"/>
      <c r="E1472" s="723"/>
      <c r="F1472" s="723"/>
      <c r="G1472" s="723"/>
      <c r="H1472" s="723"/>
      <c r="I1472" s="992" t="str">
        <f t="shared" si="415"/>
        <v/>
      </c>
      <c r="J1472" s="723"/>
      <c r="K1472" s="724"/>
      <c r="L1472" s="723"/>
      <c r="M1472" s="306" t="str">
        <f t="shared" si="402"/>
        <v/>
      </c>
      <c r="N1472" s="32" t="str">
        <f t="shared" si="403"/>
        <v/>
      </c>
      <c r="P1472" s="307" t="str">
        <f t="shared" si="404"/>
        <v/>
      </c>
      <c r="Q1472" s="307" t="str">
        <f t="shared" si="398"/>
        <v/>
      </c>
      <c r="R1472" s="307" t="str">
        <f t="shared" si="405"/>
        <v/>
      </c>
      <c r="S1472" s="307" t="str">
        <f t="shared" si="406"/>
        <v/>
      </c>
      <c r="T1472" s="307" t="str">
        <f t="shared" si="407"/>
        <v/>
      </c>
      <c r="U1472" s="307" t="str">
        <f t="shared" si="399"/>
        <v/>
      </c>
      <c r="V1472" s="723"/>
      <c r="X1472" s="308" t="str">
        <f t="shared" si="408"/>
        <v/>
      </c>
      <c r="Y1472" s="309" t="str">
        <f t="shared" si="409"/>
        <v/>
      </c>
      <c r="Z1472" s="308" t="str">
        <f t="shared" si="400"/>
        <v/>
      </c>
      <c r="AA1472" s="308" t="b">
        <f t="shared" si="401"/>
        <v>1</v>
      </c>
      <c r="AB1472" s="308" t="str">
        <f t="shared" si="410"/>
        <v/>
      </c>
      <c r="AC1472" s="534" t="str">
        <f t="shared" si="411"/>
        <v/>
      </c>
      <c r="AD1472" s="752" t="str">
        <f t="shared" si="412"/>
        <v/>
      </c>
      <c r="AE1472" s="534" t="str">
        <f t="shared" si="413"/>
        <v/>
      </c>
      <c r="AF1472" s="752" t="str">
        <f t="shared" si="414"/>
        <v/>
      </c>
    </row>
    <row r="1473" spans="2:32" x14ac:dyDescent="0.25">
      <c r="B1473" s="721"/>
      <c r="C1473" s="531" t="str">
        <f>IFERROR(VLOOKUP(B1473,'מצבת ורישום גנים'!B:D,3,0),"")</f>
        <v/>
      </c>
      <c r="D1473" s="721"/>
      <c r="E1473" s="723"/>
      <c r="F1473" s="723"/>
      <c r="G1473" s="723"/>
      <c r="H1473" s="723"/>
      <c r="I1473" s="992" t="str">
        <f t="shared" si="415"/>
        <v/>
      </c>
      <c r="J1473" s="723"/>
      <c r="K1473" s="724"/>
      <c r="L1473" s="723"/>
      <c r="M1473" s="306" t="str">
        <f t="shared" si="402"/>
        <v/>
      </c>
      <c r="N1473" s="32" t="str">
        <f t="shared" si="403"/>
        <v/>
      </c>
      <c r="P1473" s="307" t="str">
        <f t="shared" si="404"/>
        <v/>
      </c>
      <c r="Q1473" s="307" t="str">
        <f t="shared" si="398"/>
        <v/>
      </c>
      <c r="R1473" s="307" t="str">
        <f t="shared" si="405"/>
        <v/>
      </c>
      <c r="S1473" s="307" t="str">
        <f t="shared" si="406"/>
        <v/>
      </c>
      <c r="T1473" s="307" t="str">
        <f t="shared" si="407"/>
        <v/>
      </c>
      <c r="U1473" s="307" t="str">
        <f t="shared" si="399"/>
        <v/>
      </c>
      <c r="V1473" s="723"/>
      <c r="X1473" s="308" t="str">
        <f t="shared" si="408"/>
        <v/>
      </c>
      <c r="Y1473" s="309" t="str">
        <f t="shared" si="409"/>
        <v/>
      </c>
      <c r="Z1473" s="308" t="str">
        <f t="shared" si="400"/>
        <v/>
      </c>
      <c r="AA1473" s="308" t="b">
        <f t="shared" si="401"/>
        <v>1</v>
      </c>
      <c r="AB1473" s="308" t="str">
        <f t="shared" si="410"/>
        <v/>
      </c>
      <c r="AC1473" s="534" t="str">
        <f t="shared" si="411"/>
        <v/>
      </c>
      <c r="AD1473" s="752" t="str">
        <f t="shared" si="412"/>
        <v/>
      </c>
      <c r="AE1473" s="534" t="str">
        <f t="shared" si="413"/>
        <v/>
      </c>
      <c r="AF1473" s="752" t="str">
        <f t="shared" si="414"/>
        <v/>
      </c>
    </row>
    <row r="1474" spans="2:32" x14ac:dyDescent="0.25">
      <c r="B1474" s="721"/>
      <c r="C1474" s="531" t="str">
        <f>IFERROR(VLOOKUP(B1474,'מצבת ורישום גנים'!B:D,3,0),"")</f>
        <v/>
      </c>
      <c r="D1474" s="721"/>
      <c r="E1474" s="723"/>
      <c r="F1474" s="723"/>
      <c r="G1474" s="723"/>
      <c r="H1474" s="723"/>
      <c r="I1474" s="992" t="str">
        <f t="shared" si="415"/>
        <v/>
      </c>
      <c r="J1474" s="723"/>
      <c r="K1474" s="724"/>
      <c r="L1474" s="723"/>
      <c r="M1474" s="306" t="str">
        <f t="shared" si="402"/>
        <v/>
      </c>
      <c r="N1474" s="32" t="str">
        <f t="shared" si="403"/>
        <v/>
      </c>
      <c r="P1474" s="307" t="str">
        <f t="shared" si="404"/>
        <v/>
      </c>
      <c r="Q1474" s="307" t="str">
        <f t="shared" si="398"/>
        <v/>
      </c>
      <c r="R1474" s="307" t="str">
        <f t="shared" si="405"/>
        <v/>
      </c>
      <c r="S1474" s="307" t="str">
        <f t="shared" si="406"/>
        <v/>
      </c>
      <c r="T1474" s="307" t="str">
        <f t="shared" si="407"/>
        <v/>
      </c>
      <c r="U1474" s="307" t="str">
        <f t="shared" si="399"/>
        <v/>
      </c>
      <c r="V1474" s="723"/>
      <c r="X1474" s="308" t="str">
        <f t="shared" si="408"/>
        <v/>
      </c>
      <c r="Y1474" s="309" t="str">
        <f t="shared" si="409"/>
        <v/>
      </c>
      <c r="Z1474" s="308" t="str">
        <f t="shared" si="400"/>
        <v/>
      </c>
      <c r="AA1474" s="308" t="b">
        <f t="shared" si="401"/>
        <v>1</v>
      </c>
      <c r="AB1474" s="308" t="str">
        <f t="shared" si="410"/>
        <v/>
      </c>
      <c r="AC1474" s="534" t="str">
        <f t="shared" si="411"/>
        <v/>
      </c>
      <c r="AD1474" s="752" t="str">
        <f t="shared" si="412"/>
        <v/>
      </c>
      <c r="AE1474" s="534" t="str">
        <f t="shared" si="413"/>
        <v/>
      </c>
      <c r="AF1474" s="752" t="str">
        <f t="shared" si="414"/>
        <v/>
      </c>
    </row>
    <row r="1475" spans="2:32" x14ac:dyDescent="0.25">
      <c r="B1475" s="721"/>
      <c r="C1475" s="531" t="str">
        <f>IFERROR(VLOOKUP(B1475,'מצבת ורישום גנים'!B:D,3,0),"")</f>
        <v/>
      </c>
      <c r="D1475" s="721"/>
      <c r="E1475" s="723"/>
      <c r="F1475" s="723"/>
      <c r="G1475" s="723"/>
      <c r="H1475" s="723"/>
      <c r="I1475" s="992" t="str">
        <f t="shared" si="415"/>
        <v/>
      </c>
      <c r="J1475" s="723"/>
      <c r="K1475" s="724"/>
      <c r="L1475" s="723"/>
      <c r="M1475" s="306" t="str">
        <f t="shared" si="402"/>
        <v/>
      </c>
      <c r="N1475" s="32" t="str">
        <f t="shared" si="403"/>
        <v/>
      </c>
      <c r="P1475" s="307" t="str">
        <f t="shared" si="404"/>
        <v/>
      </c>
      <c r="Q1475" s="307" t="str">
        <f t="shared" si="398"/>
        <v/>
      </c>
      <c r="R1475" s="307" t="str">
        <f t="shared" si="405"/>
        <v/>
      </c>
      <c r="S1475" s="307" t="str">
        <f t="shared" si="406"/>
        <v/>
      </c>
      <c r="T1475" s="307" t="str">
        <f t="shared" si="407"/>
        <v/>
      </c>
      <c r="U1475" s="307" t="str">
        <f t="shared" si="399"/>
        <v/>
      </c>
      <c r="V1475" s="723"/>
      <c r="X1475" s="308" t="str">
        <f t="shared" si="408"/>
        <v/>
      </c>
      <c r="Y1475" s="309" t="str">
        <f t="shared" si="409"/>
        <v/>
      </c>
      <c r="Z1475" s="308" t="str">
        <f t="shared" si="400"/>
        <v/>
      </c>
      <c r="AA1475" s="308" t="b">
        <f t="shared" si="401"/>
        <v>1</v>
      </c>
      <c r="AB1475" s="308" t="str">
        <f t="shared" si="410"/>
        <v/>
      </c>
      <c r="AC1475" s="534" t="str">
        <f t="shared" si="411"/>
        <v/>
      </c>
      <c r="AD1475" s="752" t="str">
        <f t="shared" si="412"/>
        <v/>
      </c>
      <c r="AE1475" s="534" t="str">
        <f t="shared" si="413"/>
        <v/>
      </c>
      <c r="AF1475" s="752" t="str">
        <f t="shared" si="414"/>
        <v/>
      </c>
    </row>
    <row r="1476" spans="2:32" x14ac:dyDescent="0.25">
      <c r="B1476" s="721"/>
      <c r="C1476" s="531" t="str">
        <f>IFERROR(VLOOKUP(B1476,'מצבת ורישום גנים'!B:D,3,0),"")</f>
        <v/>
      </c>
      <c r="D1476" s="721"/>
      <c r="E1476" s="723"/>
      <c r="F1476" s="723"/>
      <c r="G1476" s="723"/>
      <c r="H1476" s="723"/>
      <c r="I1476" s="992" t="str">
        <f t="shared" si="415"/>
        <v/>
      </c>
      <c r="J1476" s="723"/>
      <c r="K1476" s="724"/>
      <c r="L1476" s="723"/>
      <c r="M1476" s="306" t="str">
        <f t="shared" si="402"/>
        <v/>
      </c>
      <c r="N1476" s="32" t="str">
        <f t="shared" si="403"/>
        <v/>
      </c>
      <c r="P1476" s="307" t="str">
        <f t="shared" si="404"/>
        <v/>
      </c>
      <c r="Q1476" s="307" t="str">
        <f t="shared" si="398"/>
        <v/>
      </c>
      <c r="R1476" s="307" t="str">
        <f t="shared" si="405"/>
        <v/>
      </c>
      <c r="S1476" s="307" t="str">
        <f t="shared" si="406"/>
        <v/>
      </c>
      <c r="T1476" s="307" t="str">
        <f t="shared" si="407"/>
        <v/>
      </c>
      <c r="U1476" s="307" t="str">
        <f t="shared" si="399"/>
        <v/>
      </c>
      <c r="V1476" s="723"/>
      <c r="X1476" s="308" t="str">
        <f t="shared" si="408"/>
        <v/>
      </c>
      <c r="Y1476" s="309" t="str">
        <f t="shared" si="409"/>
        <v/>
      </c>
      <c r="Z1476" s="308" t="str">
        <f t="shared" si="400"/>
        <v/>
      </c>
      <c r="AA1476" s="308" t="b">
        <f t="shared" si="401"/>
        <v>1</v>
      </c>
      <c r="AB1476" s="308" t="str">
        <f t="shared" si="410"/>
        <v/>
      </c>
      <c r="AC1476" s="534" t="str">
        <f t="shared" si="411"/>
        <v/>
      </c>
      <c r="AD1476" s="752" t="str">
        <f t="shared" si="412"/>
        <v/>
      </c>
      <c r="AE1476" s="534" t="str">
        <f t="shared" si="413"/>
        <v/>
      </c>
      <c r="AF1476" s="752" t="str">
        <f t="shared" si="414"/>
        <v/>
      </c>
    </row>
    <row r="1477" spans="2:32" x14ac:dyDescent="0.25">
      <c r="B1477" s="721"/>
      <c r="C1477" s="531" t="str">
        <f>IFERROR(VLOOKUP(B1477,'מצבת ורישום גנים'!B:D,3,0),"")</f>
        <v/>
      </c>
      <c r="D1477" s="721"/>
      <c r="E1477" s="723"/>
      <c r="F1477" s="723"/>
      <c r="G1477" s="723"/>
      <c r="H1477" s="723"/>
      <c r="I1477" s="992" t="str">
        <f t="shared" si="415"/>
        <v/>
      </c>
      <c r="J1477" s="723"/>
      <c r="K1477" s="724"/>
      <c r="L1477" s="723"/>
      <c r="M1477" s="306" t="str">
        <f t="shared" si="402"/>
        <v/>
      </c>
      <c r="N1477" s="32" t="str">
        <f t="shared" si="403"/>
        <v/>
      </c>
      <c r="P1477" s="307" t="str">
        <f t="shared" si="404"/>
        <v/>
      </c>
      <c r="Q1477" s="307" t="str">
        <f t="shared" si="398"/>
        <v/>
      </c>
      <c r="R1477" s="307" t="str">
        <f t="shared" si="405"/>
        <v/>
      </c>
      <c r="S1477" s="307" t="str">
        <f t="shared" si="406"/>
        <v/>
      </c>
      <c r="T1477" s="307" t="str">
        <f t="shared" si="407"/>
        <v/>
      </c>
      <c r="U1477" s="307" t="str">
        <f t="shared" si="399"/>
        <v/>
      </c>
      <c r="V1477" s="723"/>
      <c r="X1477" s="308" t="str">
        <f t="shared" si="408"/>
        <v/>
      </c>
      <c r="Y1477" s="309" t="str">
        <f t="shared" si="409"/>
        <v/>
      </c>
      <c r="Z1477" s="308" t="str">
        <f t="shared" si="400"/>
        <v/>
      </c>
      <c r="AA1477" s="308" t="b">
        <f t="shared" si="401"/>
        <v>1</v>
      </c>
      <c r="AB1477" s="308" t="str">
        <f t="shared" si="410"/>
        <v/>
      </c>
      <c r="AC1477" s="534" t="str">
        <f t="shared" si="411"/>
        <v/>
      </c>
      <c r="AD1477" s="752" t="str">
        <f t="shared" si="412"/>
        <v/>
      </c>
      <c r="AE1477" s="534" t="str">
        <f t="shared" si="413"/>
        <v/>
      </c>
      <c r="AF1477" s="752" t="str">
        <f t="shared" si="414"/>
        <v/>
      </c>
    </row>
    <row r="1478" spans="2:32" x14ac:dyDescent="0.25">
      <c r="B1478" s="721"/>
      <c r="C1478" s="531" t="str">
        <f>IFERROR(VLOOKUP(B1478,'מצבת ורישום גנים'!B:D,3,0),"")</f>
        <v/>
      </c>
      <c r="D1478" s="721"/>
      <c r="E1478" s="723"/>
      <c r="F1478" s="723"/>
      <c r="G1478" s="723"/>
      <c r="H1478" s="723"/>
      <c r="I1478" s="992" t="str">
        <f t="shared" si="415"/>
        <v/>
      </c>
      <c r="J1478" s="723"/>
      <c r="K1478" s="724"/>
      <c r="L1478" s="723"/>
      <c r="M1478" s="306" t="str">
        <f t="shared" si="402"/>
        <v/>
      </c>
      <c r="N1478" s="32" t="str">
        <f t="shared" si="403"/>
        <v/>
      </c>
      <c r="P1478" s="307" t="str">
        <f t="shared" si="404"/>
        <v/>
      </c>
      <c r="Q1478" s="307" t="str">
        <f t="shared" si="398"/>
        <v/>
      </c>
      <c r="R1478" s="307" t="str">
        <f t="shared" si="405"/>
        <v/>
      </c>
      <c r="S1478" s="307" t="str">
        <f t="shared" si="406"/>
        <v/>
      </c>
      <c r="T1478" s="307" t="str">
        <f t="shared" si="407"/>
        <v/>
      </c>
      <c r="U1478" s="307" t="str">
        <f t="shared" si="399"/>
        <v/>
      </c>
      <c r="V1478" s="723"/>
      <c r="X1478" s="308" t="str">
        <f t="shared" si="408"/>
        <v/>
      </c>
      <c r="Y1478" s="309" t="str">
        <f t="shared" si="409"/>
        <v/>
      </c>
      <c r="Z1478" s="308" t="str">
        <f t="shared" si="400"/>
        <v/>
      </c>
      <c r="AA1478" s="308" t="b">
        <f t="shared" si="401"/>
        <v>1</v>
      </c>
      <c r="AB1478" s="308" t="str">
        <f t="shared" si="410"/>
        <v/>
      </c>
      <c r="AC1478" s="534" t="str">
        <f t="shared" si="411"/>
        <v/>
      </c>
      <c r="AD1478" s="752" t="str">
        <f t="shared" si="412"/>
        <v/>
      </c>
      <c r="AE1478" s="534" t="str">
        <f t="shared" si="413"/>
        <v/>
      </c>
      <c r="AF1478" s="752" t="str">
        <f t="shared" si="414"/>
        <v/>
      </c>
    </row>
    <row r="1479" spans="2:32" x14ac:dyDescent="0.25">
      <c r="B1479" s="721"/>
      <c r="C1479" s="531" t="str">
        <f>IFERROR(VLOOKUP(B1479,'מצבת ורישום גנים'!B:D,3,0),"")</f>
        <v/>
      </c>
      <c r="D1479" s="721"/>
      <c r="E1479" s="723"/>
      <c r="F1479" s="723"/>
      <c r="G1479" s="723"/>
      <c r="H1479" s="723"/>
      <c r="I1479" s="992" t="str">
        <f t="shared" si="415"/>
        <v/>
      </c>
      <c r="J1479" s="723"/>
      <c r="K1479" s="724"/>
      <c r="L1479" s="723"/>
      <c r="M1479" s="306" t="str">
        <f t="shared" si="402"/>
        <v/>
      </c>
      <c r="N1479" s="32" t="str">
        <f t="shared" si="403"/>
        <v/>
      </c>
      <c r="P1479" s="307" t="str">
        <f t="shared" si="404"/>
        <v/>
      </c>
      <c r="Q1479" s="307" t="str">
        <f t="shared" si="398"/>
        <v/>
      </c>
      <c r="R1479" s="307" t="str">
        <f t="shared" si="405"/>
        <v/>
      </c>
      <c r="S1479" s="307" t="str">
        <f t="shared" si="406"/>
        <v/>
      </c>
      <c r="T1479" s="307" t="str">
        <f t="shared" si="407"/>
        <v/>
      </c>
      <c r="U1479" s="307" t="str">
        <f t="shared" si="399"/>
        <v/>
      </c>
      <c r="V1479" s="723"/>
      <c r="X1479" s="308" t="str">
        <f t="shared" si="408"/>
        <v/>
      </c>
      <c r="Y1479" s="309" t="str">
        <f t="shared" si="409"/>
        <v/>
      </c>
      <c r="Z1479" s="308" t="str">
        <f t="shared" si="400"/>
        <v/>
      </c>
      <c r="AA1479" s="308" t="b">
        <f t="shared" si="401"/>
        <v>1</v>
      </c>
      <c r="AB1479" s="308" t="str">
        <f t="shared" si="410"/>
        <v/>
      </c>
      <c r="AC1479" s="534" t="str">
        <f t="shared" si="411"/>
        <v/>
      </c>
      <c r="AD1479" s="752" t="str">
        <f t="shared" si="412"/>
        <v/>
      </c>
      <c r="AE1479" s="534" t="str">
        <f t="shared" si="413"/>
        <v/>
      </c>
      <c r="AF1479" s="752" t="str">
        <f t="shared" si="414"/>
        <v/>
      </c>
    </row>
    <row r="1480" spans="2:32" x14ac:dyDescent="0.25">
      <c r="B1480" s="721"/>
      <c r="C1480" s="531" t="str">
        <f>IFERROR(VLOOKUP(B1480,'מצבת ורישום גנים'!B:D,3,0),"")</f>
        <v/>
      </c>
      <c r="D1480" s="721"/>
      <c r="E1480" s="723"/>
      <c r="F1480" s="723"/>
      <c r="G1480" s="723"/>
      <c r="H1480" s="723"/>
      <c r="I1480" s="992" t="str">
        <f t="shared" si="415"/>
        <v/>
      </c>
      <c r="J1480" s="723"/>
      <c r="K1480" s="724"/>
      <c r="L1480" s="723"/>
      <c r="M1480" s="306" t="str">
        <f t="shared" si="402"/>
        <v/>
      </c>
      <c r="N1480" s="32" t="str">
        <f t="shared" si="403"/>
        <v/>
      </c>
      <c r="P1480" s="307" t="str">
        <f t="shared" si="404"/>
        <v/>
      </c>
      <c r="Q1480" s="307" t="str">
        <f t="shared" si="398"/>
        <v/>
      </c>
      <c r="R1480" s="307" t="str">
        <f t="shared" si="405"/>
        <v/>
      </c>
      <c r="S1480" s="307" t="str">
        <f t="shared" si="406"/>
        <v/>
      </c>
      <c r="T1480" s="307" t="str">
        <f t="shared" si="407"/>
        <v/>
      </c>
      <c r="U1480" s="307" t="str">
        <f t="shared" si="399"/>
        <v/>
      </c>
      <c r="V1480" s="723"/>
      <c r="X1480" s="308" t="str">
        <f t="shared" si="408"/>
        <v/>
      </c>
      <c r="Y1480" s="309" t="str">
        <f t="shared" si="409"/>
        <v/>
      </c>
      <c r="Z1480" s="308" t="str">
        <f t="shared" si="400"/>
        <v/>
      </c>
      <c r="AA1480" s="308" t="b">
        <f t="shared" si="401"/>
        <v>1</v>
      </c>
      <c r="AB1480" s="308" t="str">
        <f t="shared" si="410"/>
        <v/>
      </c>
      <c r="AC1480" s="534" t="str">
        <f t="shared" si="411"/>
        <v/>
      </c>
      <c r="AD1480" s="752" t="str">
        <f t="shared" si="412"/>
        <v/>
      </c>
      <c r="AE1480" s="534" t="str">
        <f t="shared" si="413"/>
        <v/>
      </c>
      <c r="AF1480" s="752" t="str">
        <f t="shared" si="414"/>
        <v/>
      </c>
    </row>
    <row r="1481" spans="2:32" x14ac:dyDescent="0.25">
      <c r="B1481" s="721"/>
      <c r="C1481" s="531" t="str">
        <f>IFERROR(VLOOKUP(B1481,'מצבת ורישום גנים'!B:D,3,0),"")</f>
        <v/>
      </c>
      <c r="D1481" s="721"/>
      <c r="E1481" s="723"/>
      <c r="F1481" s="723"/>
      <c r="G1481" s="723"/>
      <c r="H1481" s="723"/>
      <c r="I1481" s="992" t="str">
        <f t="shared" si="415"/>
        <v/>
      </c>
      <c r="J1481" s="723"/>
      <c r="K1481" s="724"/>
      <c r="L1481" s="723"/>
      <c r="M1481" s="306" t="str">
        <f t="shared" si="402"/>
        <v/>
      </c>
      <c r="N1481" s="32" t="str">
        <f t="shared" si="403"/>
        <v/>
      </c>
      <c r="P1481" s="307" t="str">
        <f t="shared" si="404"/>
        <v/>
      </c>
      <c r="Q1481" s="307" t="str">
        <f t="shared" si="398"/>
        <v/>
      </c>
      <c r="R1481" s="307" t="str">
        <f t="shared" si="405"/>
        <v/>
      </c>
      <c r="S1481" s="307" t="str">
        <f t="shared" si="406"/>
        <v/>
      </c>
      <c r="T1481" s="307" t="str">
        <f t="shared" si="407"/>
        <v/>
      </c>
      <c r="U1481" s="307" t="str">
        <f t="shared" si="399"/>
        <v/>
      </c>
      <c r="V1481" s="723"/>
      <c r="X1481" s="308" t="str">
        <f t="shared" si="408"/>
        <v/>
      </c>
      <c r="Y1481" s="309" t="str">
        <f t="shared" si="409"/>
        <v/>
      </c>
      <c r="Z1481" s="308" t="str">
        <f t="shared" si="400"/>
        <v/>
      </c>
      <c r="AA1481" s="308" t="b">
        <f t="shared" si="401"/>
        <v>1</v>
      </c>
      <c r="AB1481" s="308" t="str">
        <f t="shared" si="410"/>
        <v/>
      </c>
      <c r="AC1481" s="534" t="str">
        <f t="shared" si="411"/>
        <v/>
      </c>
      <c r="AD1481" s="752" t="str">
        <f t="shared" si="412"/>
        <v/>
      </c>
      <c r="AE1481" s="534" t="str">
        <f t="shared" si="413"/>
        <v/>
      </c>
      <c r="AF1481" s="752" t="str">
        <f t="shared" si="414"/>
        <v/>
      </c>
    </row>
    <row r="1482" spans="2:32" x14ac:dyDescent="0.25">
      <c r="B1482" s="721"/>
      <c r="C1482" s="531" t="str">
        <f>IFERROR(VLOOKUP(B1482,'מצבת ורישום גנים'!B:D,3,0),"")</f>
        <v/>
      </c>
      <c r="D1482" s="721"/>
      <c r="E1482" s="723"/>
      <c r="F1482" s="723"/>
      <c r="G1482" s="723"/>
      <c r="H1482" s="723"/>
      <c r="I1482" s="992" t="str">
        <f t="shared" si="415"/>
        <v/>
      </c>
      <c r="J1482" s="723"/>
      <c r="K1482" s="724"/>
      <c r="L1482" s="723"/>
      <c r="M1482" s="306" t="str">
        <f t="shared" si="402"/>
        <v/>
      </c>
      <c r="N1482" s="32" t="str">
        <f t="shared" si="403"/>
        <v/>
      </c>
      <c r="P1482" s="307" t="str">
        <f t="shared" si="404"/>
        <v/>
      </c>
      <c r="Q1482" s="307" t="str">
        <f t="shared" si="398"/>
        <v/>
      </c>
      <c r="R1482" s="307" t="str">
        <f t="shared" si="405"/>
        <v/>
      </c>
      <c r="S1482" s="307" t="str">
        <f t="shared" si="406"/>
        <v/>
      </c>
      <c r="T1482" s="307" t="str">
        <f t="shared" si="407"/>
        <v/>
      </c>
      <c r="U1482" s="307" t="str">
        <f t="shared" si="399"/>
        <v/>
      </c>
      <c r="V1482" s="723"/>
      <c r="X1482" s="308" t="str">
        <f t="shared" si="408"/>
        <v/>
      </c>
      <c r="Y1482" s="309" t="str">
        <f t="shared" si="409"/>
        <v/>
      </c>
      <c r="Z1482" s="308" t="str">
        <f t="shared" si="400"/>
        <v/>
      </c>
      <c r="AA1482" s="308" t="b">
        <f t="shared" si="401"/>
        <v>1</v>
      </c>
      <c r="AB1482" s="308" t="str">
        <f t="shared" si="410"/>
        <v/>
      </c>
      <c r="AC1482" s="534" t="str">
        <f t="shared" si="411"/>
        <v/>
      </c>
      <c r="AD1482" s="752" t="str">
        <f t="shared" si="412"/>
        <v/>
      </c>
      <c r="AE1482" s="534" t="str">
        <f t="shared" si="413"/>
        <v/>
      </c>
      <c r="AF1482" s="752" t="str">
        <f t="shared" si="414"/>
        <v/>
      </c>
    </row>
    <row r="1483" spans="2:32" x14ac:dyDescent="0.25">
      <c r="B1483" s="721"/>
      <c r="C1483" s="531" t="str">
        <f>IFERROR(VLOOKUP(B1483,'מצבת ורישום גנים'!B:D,3,0),"")</f>
        <v/>
      </c>
      <c r="D1483" s="721"/>
      <c r="E1483" s="723"/>
      <c r="F1483" s="723"/>
      <c r="G1483" s="723"/>
      <c r="H1483" s="723"/>
      <c r="I1483" s="992" t="str">
        <f t="shared" si="415"/>
        <v/>
      </c>
      <c r="J1483" s="723"/>
      <c r="K1483" s="724"/>
      <c r="L1483" s="723"/>
      <c r="M1483" s="306" t="str">
        <f t="shared" si="402"/>
        <v/>
      </c>
      <c r="N1483" s="32" t="str">
        <f t="shared" si="403"/>
        <v/>
      </c>
      <c r="P1483" s="307" t="str">
        <f t="shared" si="404"/>
        <v/>
      </c>
      <c r="Q1483" s="307" t="str">
        <f t="shared" si="398"/>
        <v/>
      </c>
      <c r="R1483" s="307" t="str">
        <f t="shared" si="405"/>
        <v/>
      </c>
      <c r="S1483" s="307" t="str">
        <f t="shared" si="406"/>
        <v/>
      </c>
      <c r="T1483" s="307" t="str">
        <f t="shared" si="407"/>
        <v/>
      </c>
      <c r="U1483" s="307" t="str">
        <f t="shared" si="399"/>
        <v/>
      </c>
      <c r="V1483" s="723"/>
      <c r="X1483" s="308" t="str">
        <f t="shared" si="408"/>
        <v/>
      </c>
      <c r="Y1483" s="309" t="str">
        <f t="shared" si="409"/>
        <v/>
      </c>
      <c r="Z1483" s="308" t="str">
        <f t="shared" si="400"/>
        <v/>
      </c>
      <c r="AA1483" s="308" t="b">
        <f t="shared" si="401"/>
        <v>1</v>
      </c>
      <c r="AB1483" s="308" t="str">
        <f t="shared" si="410"/>
        <v/>
      </c>
      <c r="AC1483" s="534" t="str">
        <f t="shared" si="411"/>
        <v/>
      </c>
      <c r="AD1483" s="752" t="str">
        <f t="shared" si="412"/>
        <v/>
      </c>
      <c r="AE1483" s="534" t="str">
        <f t="shared" si="413"/>
        <v/>
      </c>
      <c r="AF1483" s="752" t="str">
        <f t="shared" si="414"/>
        <v/>
      </c>
    </row>
    <row r="1484" spans="2:32" x14ac:dyDescent="0.25">
      <c r="B1484" s="721"/>
      <c r="C1484" s="531" t="str">
        <f>IFERROR(VLOOKUP(B1484,'מצבת ורישום גנים'!B:D,3,0),"")</f>
        <v/>
      </c>
      <c r="D1484" s="721"/>
      <c r="E1484" s="723"/>
      <c r="F1484" s="723"/>
      <c r="G1484" s="723"/>
      <c r="H1484" s="723"/>
      <c r="I1484" s="992" t="str">
        <f t="shared" si="415"/>
        <v/>
      </c>
      <c r="J1484" s="723"/>
      <c r="K1484" s="724"/>
      <c r="L1484" s="723"/>
      <c r="M1484" s="306" t="str">
        <f t="shared" si="402"/>
        <v/>
      </c>
      <c r="N1484" s="32" t="str">
        <f t="shared" si="403"/>
        <v/>
      </c>
      <c r="P1484" s="307" t="str">
        <f t="shared" si="404"/>
        <v/>
      </c>
      <c r="Q1484" s="307" t="str">
        <f t="shared" si="398"/>
        <v/>
      </c>
      <c r="R1484" s="307" t="str">
        <f t="shared" si="405"/>
        <v/>
      </c>
      <c r="S1484" s="307" t="str">
        <f t="shared" si="406"/>
        <v/>
      </c>
      <c r="T1484" s="307" t="str">
        <f t="shared" si="407"/>
        <v/>
      </c>
      <c r="U1484" s="307" t="str">
        <f t="shared" si="399"/>
        <v/>
      </c>
      <c r="V1484" s="723"/>
      <c r="X1484" s="308" t="str">
        <f t="shared" si="408"/>
        <v/>
      </c>
      <c r="Y1484" s="309" t="str">
        <f t="shared" si="409"/>
        <v/>
      </c>
      <c r="Z1484" s="308" t="str">
        <f t="shared" si="400"/>
        <v/>
      </c>
      <c r="AA1484" s="308" t="b">
        <f t="shared" si="401"/>
        <v>1</v>
      </c>
      <c r="AB1484" s="308" t="str">
        <f t="shared" si="410"/>
        <v/>
      </c>
      <c r="AC1484" s="534" t="str">
        <f t="shared" si="411"/>
        <v/>
      </c>
      <c r="AD1484" s="752" t="str">
        <f t="shared" si="412"/>
        <v/>
      </c>
      <c r="AE1484" s="534" t="str">
        <f t="shared" si="413"/>
        <v/>
      </c>
      <c r="AF1484" s="752" t="str">
        <f t="shared" si="414"/>
        <v/>
      </c>
    </row>
    <row r="1485" spans="2:32" x14ac:dyDescent="0.25">
      <c r="B1485" s="721"/>
      <c r="C1485" s="531" t="str">
        <f>IFERROR(VLOOKUP(B1485,'מצבת ורישום גנים'!B:D,3,0),"")</f>
        <v/>
      </c>
      <c r="D1485" s="721"/>
      <c r="E1485" s="723"/>
      <c r="F1485" s="723"/>
      <c r="G1485" s="723"/>
      <c r="H1485" s="723"/>
      <c r="I1485" s="992" t="str">
        <f t="shared" si="415"/>
        <v/>
      </c>
      <c r="J1485" s="723"/>
      <c r="K1485" s="724"/>
      <c r="L1485" s="723"/>
      <c r="M1485" s="306" t="str">
        <f t="shared" si="402"/>
        <v/>
      </c>
      <c r="N1485" s="32" t="str">
        <f t="shared" si="403"/>
        <v/>
      </c>
      <c r="P1485" s="307" t="str">
        <f t="shared" si="404"/>
        <v/>
      </c>
      <c r="Q1485" s="307" t="str">
        <f t="shared" si="398"/>
        <v/>
      </c>
      <c r="R1485" s="307" t="str">
        <f t="shared" si="405"/>
        <v/>
      </c>
      <c r="S1485" s="307" t="str">
        <f t="shared" si="406"/>
        <v/>
      </c>
      <c r="T1485" s="307" t="str">
        <f t="shared" si="407"/>
        <v/>
      </c>
      <c r="U1485" s="307" t="str">
        <f t="shared" si="399"/>
        <v/>
      </c>
      <c r="V1485" s="723"/>
      <c r="X1485" s="308" t="str">
        <f t="shared" si="408"/>
        <v/>
      </c>
      <c r="Y1485" s="309" t="str">
        <f t="shared" si="409"/>
        <v/>
      </c>
      <c r="Z1485" s="308" t="str">
        <f t="shared" si="400"/>
        <v/>
      </c>
      <c r="AA1485" s="308" t="b">
        <f t="shared" si="401"/>
        <v>1</v>
      </c>
      <c r="AB1485" s="308" t="str">
        <f t="shared" si="410"/>
        <v/>
      </c>
      <c r="AC1485" s="534" t="str">
        <f t="shared" si="411"/>
        <v/>
      </c>
      <c r="AD1485" s="752" t="str">
        <f t="shared" si="412"/>
        <v/>
      </c>
      <c r="AE1485" s="534" t="str">
        <f t="shared" si="413"/>
        <v/>
      </c>
      <c r="AF1485" s="752" t="str">
        <f t="shared" si="414"/>
        <v/>
      </c>
    </row>
    <row r="1486" spans="2:32" x14ac:dyDescent="0.25">
      <c r="B1486" s="721"/>
      <c r="C1486" s="531" t="str">
        <f>IFERROR(VLOOKUP(B1486,'מצבת ורישום גנים'!B:D,3,0),"")</f>
        <v/>
      </c>
      <c r="D1486" s="721"/>
      <c r="E1486" s="723"/>
      <c r="F1486" s="723"/>
      <c r="G1486" s="723"/>
      <c r="H1486" s="723"/>
      <c r="I1486" s="992" t="str">
        <f t="shared" si="415"/>
        <v/>
      </c>
      <c r="J1486" s="723"/>
      <c r="K1486" s="724"/>
      <c r="L1486" s="723"/>
      <c r="M1486" s="306" t="str">
        <f t="shared" si="402"/>
        <v/>
      </c>
      <c r="N1486" s="32" t="str">
        <f t="shared" si="403"/>
        <v/>
      </c>
      <c r="P1486" s="307" t="str">
        <f t="shared" si="404"/>
        <v/>
      </c>
      <c r="Q1486" s="307" t="str">
        <f t="shared" si="398"/>
        <v/>
      </c>
      <c r="R1486" s="307" t="str">
        <f t="shared" si="405"/>
        <v/>
      </c>
      <c r="S1486" s="307" t="str">
        <f t="shared" si="406"/>
        <v/>
      </c>
      <c r="T1486" s="307" t="str">
        <f t="shared" si="407"/>
        <v/>
      </c>
      <c r="U1486" s="307" t="str">
        <f t="shared" si="399"/>
        <v/>
      </c>
      <c r="V1486" s="723"/>
      <c r="X1486" s="308" t="str">
        <f t="shared" si="408"/>
        <v/>
      </c>
      <c r="Y1486" s="309" t="str">
        <f t="shared" si="409"/>
        <v/>
      </c>
      <c r="Z1486" s="308" t="str">
        <f t="shared" si="400"/>
        <v/>
      </c>
      <c r="AA1486" s="308" t="b">
        <f t="shared" si="401"/>
        <v>1</v>
      </c>
      <c r="AB1486" s="308" t="str">
        <f t="shared" si="410"/>
        <v/>
      </c>
      <c r="AC1486" s="534" t="str">
        <f t="shared" si="411"/>
        <v/>
      </c>
      <c r="AD1486" s="752" t="str">
        <f t="shared" si="412"/>
        <v/>
      </c>
      <c r="AE1486" s="534" t="str">
        <f t="shared" si="413"/>
        <v/>
      </c>
      <c r="AF1486" s="752" t="str">
        <f t="shared" si="414"/>
        <v/>
      </c>
    </row>
    <row r="1487" spans="2:32" x14ac:dyDescent="0.25">
      <c r="B1487" s="721"/>
      <c r="C1487" s="531" t="str">
        <f>IFERROR(VLOOKUP(B1487,'מצבת ורישום גנים'!B:D,3,0),"")</f>
        <v/>
      </c>
      <c r="D1487" s="721"/>
      <c r="E1487" s="723"/>
      <c r="F1487" s="723"/>
      <c r="G1487" s="723"/>
      <c r="H1487" s="723"/>
      <c r="I1487" s="992" t="str">
        <f t="shared" si="415"/>
        <v/>
      </c>
      <c r="J1487" s="723"/>
      <c r="K1487" s="724"/>
      <c r="L1487" s="723"/>
      <c r="M1487" s="306" t="str">
        <f t="shared" si="402"/>
        <v/>
      </c>
      <c r="N1487" s="32" t="str">
        <f t="shared" si="403"/>
        <v/>
      </c>
      <c r="P1487" s="307" t="str">
        <f t="shared" si="404"/>
        <v/>
      </c>
      <c r="Q1487" s="307" t="str">
        <f t="shared" si="398"/>
        <v/>
      </c>
      <c r="R1487" s="307" t="str">
        <f t="shared" si="405"/>
        <v/>
      </c>
      <c r="S1487" s="307" t="str">
        <f t="shared" si="406"/>
        <v/>
      </c>
      <c r="T1487" s="307" t="str">
        <f t="shared" si="407"/>
        <v/>
      </c>
      <c r="U1487" s="307" t="str">
        <f t="shared" si="399"/>
        <v/>
      </c>
      <c r="V1487" s="723"/>
      <c r="X1487" s="308" t="str">
        <f t="shared" si="408"/>
        <v/>
      </c>
      <c r="Y1487" s="309" t="str">
        <f t="shared" si="409"/>
        <v/>
      </c>
      <c r="Z1487" s="308" t="str">
        <f t="shared" si="400"/>
        <v/>
      </c>
      <c r="AA1487" s="308" t="b">
        <f t="shared" si="401"/>
        <v>1</v>
      </c>
      <c r="AB1487" s="308" t="str">
        <f t="shared" si="410"/>
        <v/>
      </c>
      <c r="AC1487" s="534" t="str">
        <f t="shared" si="411"/>
        <v/>
      </c>
      <c r="AD1487" s="752" t="str">
        <f t="shared" si="412"/>
        <v/>
      </c>
      <c r="AE1487" s="534" t="str">
        <f t="shared" si="413"/>
        <v/>
      </c>
      <c r="AF1487" s="752" t="str">
        <f t="shared" si="414"/>
        <v/>
      </c>
    </row>
    <row r="1488" spans="2:32" x14ac:dyDescent="0.25">
      <c r="B1488" s="721"/>
      <c r="C1488" s="531" t="str">
        <f>IFERROR(VLOOKUP(B1488,'מצבת ורישום גנים'!B:D,3,0),"")</f>
        <v/>
      </c>
      <c r="D1488" s="721"/>
      <c r="E1488" s="723"/>
      <c r="F1488" s="723"/>
      <c r="G1488" s="723"/>
      <c r="H1488" s="723"/>
      <c r="I1488" s="992" t="str">
        <f t="shared" si="415"/>
        <v/>
      </c>
      <c r="J1488" s="723"/>
      <c r="K1488" s="724"/>
      <c r="L1488" s="723"/>
      <c r="M1488" s="306" t="str">
        <f t="shared" si="402"/>
        <v/>
      </c>
      <c r="N1488" s="32" t="str">
        <f t="shared" si="403"/>
        <v/>
      </c>
      <c r="P1488" s="307" t="str">
        <f t="shared" si="404"/>
        <v/>
      </c>
      <c r="Q1488" s="307" t="str">
        <f t="shared" ref="Q1488:Q1551" si="416">IF(J1488="","",IFERROR(IF(OR(H1488="גננת",H1488="מורה",H1488="רכז",H1488="רכזת גן",H1488="רכז גן",H1488="רכז בית ספר",H1488="רכזת בית ספר"),IF(J1488&gt;=75,"תקין","לא תקין"),IF(H1488="סייעת ממשיכה",IF(J1488&gt;=30,"תקין","לא תקין"),IF(H1488="סייעת רפואית/אישית",IF(J1488&gt;=12.5,"תקין","לא תקין"),IF(H1488="סייעת חדשה",IF(J1488&gt;=37,"תקין","לא תקין"),IF(OR(H1488&lt;&gt;"מורה",H1488&lt;&gt;"גננת",H1488&lt;&gt;"סייעת"),IF(J1488&gt;=30.61,"תקין","לא תקין"),"לא תקין"))))),""))</f>
        <v/>
      </c>
      <c r="R1488" s="307" t="str">
        <f t="shared" si="405"/>
        <v/>
      </c>
      <c r="S1488" s="307" t="str">
        <f t="shared" si="406"/>
        <v/>
      </c>
      <c r="T1488" s="307" t="str">
        <f t="shared" si="407"/>
        <v/>
      </c>
      <c r="U1488" s="307" t="str">
        <f t="shared" ref="U1488:U1551" si="417">IF(D1488="","",IF(Z1488&gt;1,IF(SUMIF(D:D,D1488,L:L)&gt;90,"לא תקין","תקין"),"תקין"))</f>
        <v/>
      </c>
      <c r="V1488" s="723"/>
      <c r="X1488" s="308" t="str">
        <f t="shared" si="408"/>
        <v/>
      </c>
      <c r="Y1488" s="309" t="str">
        <f t="shared" si="409"/>
        <v/>
      </c>
      <c r="Z1488" s="308" t="str">
        <f t="shared" ref="Z1488:Z1551" si="418">IF(D1488="","",COUNTIF(D:D,D1488))</f>
        <v/>
      </c>
      <c r="AA1488" s="308" t="b">
        <f t="shared" ref="AA1488:AA1551" si="419">MOD(MID(REPT(0,9-LEN(D1488))&amp;D1488,1,1)+MID("0246813579",MID(REPT(0,9-LEN(D1488))&amp;D1488,2,1)+1,1)+MID(REPT(0,9-LEN(D1488))&amp;D1488,3,1)+MID("0246813579",MID(REPT(0,9-LEN(D1488))&amp;D1488,4,1)+1,1)+MID(REPT(0,9-LEN(D1488))&amp;D1488,5,1)+MID("0246813579",MID(REPT(0,9-LEN(D1488))&amp;D1488,6,1)+1,1)+MID(REPT(0,9-LEN(D1488))&amp;D1488,7,1)+MID("0246813579",MID(REPT(0,9-LEN(D1488))&amp;D1488,8,1)+1,1)+MID(REPT(0,9-LEN(D1488))&amp;D1488,9,1),10)=0</f>
        <v>1</v>
      </c>
      <c r="AB1488" s="308" t="str">
        <f t="shared" si="410"/>
        <v/>
      </c>
      <c r="AC1488" s="534" t="str">
        <f t="shared" si="411"/>
        <v/>
      </c>
      <c r="AD1488" s="752" t="str">
        <f t="shared" si="412"/>
        <v/>
      </c>
      <c r="AE1488" s="534" t="str">
        <f t="shared" si="413"/>
        <v/>
      </c>
      <c r="AF1488" s="752" t="str">
        <f t="shared" si="414"/>
        <v/>
      </c>
    </row>
    <row r="1489" spans="2:32" x14ac:dyDescent="0.25">
      <c r="B1489" s="721"/>
      <c r="C1489" s="531" t="str">
        <f>IFERROR(VLOOKUP(B1489,'מצבת ורישום גנים'!B:D,3,0),"")</f>
        <v/>
      </c>
      <c r="D1489" s="721"/>
      <c r="E1489" s="723"/>
      <c r="F1489" s="723"/>
      <c r="G1489" s="723"/>
      <c r="H1489" s="723"/>
      <c r="I1489" s="992" t="str">
        <f t="shared" si="415"/>
        <v/>
      </c>
      <c r="J1489" s="723"/>
      <c r="K1489" s="724"/>
      <c r="L1489" s="723"/>
      <c r="M1489" s="306" t="str">
        <f t="shared" ref="M1489:M1552" si="420">IF(AND(L1489&gt;0,K1489&gt;0),K1489*L1489,"")</f>
        <v/>
      </c>
      <c r="N1489" s="32" t="str">
        <f t="shared" ref="N1489:N1552" si="421">TEXT(LEFT(H1489,2),0)</f>
        <v/>
      </c>
      <c r="P1489" s="307" t="str">
        <f t="shared" ref="P1489:P1552" si="422">IF(D1489="","",IF(AA1489=FALSE,"לא תקין","תקין"))</f>
        <v/>
      </c>
      <c r="Q1489" s="307" t="str">
        <f t="shared" si="416"/>
        <v/>
      </c>
      <c r="R1489" s="307" t="str">
        <f t="shared" ref="R1489:R1552" si="423">IF(K1489="","",IF(OR(Y1489&lt;100%,Y1489&gt;140%),"לא תקין","תקין"))</f>
        <v/>
      </c>
      <c r="S1489" s="307" t="str">
        <f t="shared" ref="S1489:S1552" si="424">IF(J1489="","",IFERROR(IF(J1489&gt;120,"לא תקין","תקין"),""))</f>
        <v/>
      </c>
      <c r="T1489" s="307" t="str">
        <f t="shared" ref="T1489:T1552" si="425">IF(L1489="","",IF(H1489="","יש להזין איש צוות",IF(OR(H1489="מורה",H1489="גננת",H1489="רכז גן",H1489="רכזת גן",H1489="סייעת ממשיכה",H1489="סייעת חדשה",H1489="מדצית",H1489="מדצ",H1489="מדריך",H1489="מדריכה",H1489="תוספת כח אדם"),IF(L1489&lt;=90,"תקין","לא תקין"),IF(OR(H1489="רכז בית ספר",H1489="רכזת תכנית בבית הספר",H1489="רכזת בית ספר"),IF(L1489&lt;=114,"תקין","לא תקין"),IF(OR(H1489="סגנית רכזת מעל 150",H1489="סגן רכז"),IF(L1489&lt;=93,"תקין","לא תקין"),"לא תקין")))))</f>
        <v/>
      </c>
      <c r="U1489" s="307" t="str">
        <f t="shared" si="417"/>
        <v/>
      </c>
      <c r="V1489" s="723"/>
      <c r="X1489" s="308" t="str">
        <f t="shared" ref="X1489:X1552" si="426">IF(M1489="","",IF(OR(R1489="לא תקין",S1489="לא תקין",T1489="לא תקין",,U1489="לא תקין"),"לא תקין","תקין"))</f>
        <v/>
      </c>
      <c r="Y1489" s="309" t="str">
        <f t="shared" ref="Y1489:Y1552" si="427">IFERROR(IF(J1489="","",K1489/J1489),"")</f>
        <v/>
      </c>
      <c r="Z1489" s="308" t="str">
        <f t="shared" si="418"/>
        <v/>
      </c>
      <c r="AA1489" s="308" t="b">
        <f t="shared" si="419"/>
        <v>1</v>
      </c>
      <c r="AB1489" s="308" t="str">
        <f t="shared" ref="AB1489:AB1552" si="428">IF(H1489="גננת",IF(J1489&lt;75,"לא תקין","תקין"),"")</f>
        <v/>
      </c>
      <c r="AC1489" s="534" t="str">
        <f t="shared" ref="AC1489:AC1552" si="429">IF(B1489&lt;&gt;"",B1489&amp;H1489,"")</f>
        <v/>
      </c>
      <c r="AD1489" s="752" t="str">
        <f t="shared" ref="AD1489:AD1552" si="430">M1489</f>
        <v/>
      </c>
      <c r="AE1489" s="534" t="str">
        <f t="shared" ref="AE1489:AE1552" si="431">IF(B1489&lt;&gt;"",B1489&amp;LEFT(H1489,5),"")</f>
        <v/>
      </c>
      <c r="AF1489" s="752" t="str">
        <f t="shared" ref="AF1489:AF1552" si="432">M1489</f>
        <v/>
      </c>
    </row>
    <row r="1490" spans="2:32" x14ac:dyDescent="0.25">
      <c r="B1490" s="721"/>
      <c r="C1490" s="531" t="str">
        <f>IFERROR(VLOOKUP(B1490,'מצבת ורישום גנים'!B:D,3,0),"")</f>
        <v/>
      </c>
      <c r="D1490" s="721"/>
      <c r="E1490" s="723"/>
      <c r="F1490" s="723"/>
      <c r="G1490" s="723"/>
      <c r="H1490" s="723"/>
      <c r="I1490" s="992" t="str">
        <f t="shared" ref="I1490:I1553" si="433">SUBSTITUTE(IFERROR(IF(H1490="מדצ","מדצ/ית",IF(OR(H1490="סייעת ממשיכה",H1490="סייעת חדשה",H1490="סייעת רפואית/אישית"),"סייעת",IF(H1490="רכזת גן","רכזת גן"))),""),"FALSE","")</f>
        <v/>
      </c>
      <c r="J1490" s="723"/>
      <c r="K1490" s="724"/>
      <c r="L1490" s="723"/>
      <c r="M1490" s="306" t="str">
        <f t="shared" si="420"/>
        <v/>
      </c>
      <c r="N1490" s="32" t="str">
        <f t="shared" si="421"/>
        <v/>
      </c>
      <c r="P1490" s="307" t="str">
        <f t="shared" si="422"/>
        <v/>
      </c>
      <c r="Q1490" s="307" t="str">
        <f t="shared" si="416"/>
        <v/>
      </c>
      <c r="R1490" s="307" t="str">
        <f t="shared" si="423"/>
        <v/>
      </c>
      <c r="S1490" s="307" t="str">
        <f t="shared" si="424"/>
        <v/>
      </c>
      <c r="T1490" s="307" t="str">
        <f t="shared" si="425"/>
        <v/>
      </c>
      <c r="U1490" s="307" t="str">
        <f t="shared" si="417"/>
        <v/>
      </c>
      <c r="V1490" s="723"/>
      <c r="X1490" s="308" t="str">
        <f t="shared" si="426"/>
        <v/>
      </c>
      <c r="Y1490" s="309" t="str">
        <f t="shared" si="427"/>
        <v/>
      </c>
      <c r="Z1490" s="308" t="str">
        <f t="shared" si="418"/>
        <v/>
      </c>
      <c r="AA1490" s="308" t="b">
        <f t="shared" si="419"/>
        <v>1</v>
      </c>
      <c r="AB1490" s="308" t="str">
        <f t="shared" si="428"/>
        <v/>
      </c>
      <c r="AC1490" s="534" t="str">
        <f t="shared" si="429"/>
        <v/>
      </c>
      <c r="AD1490" s="752" t="str">
        <f t="shared" si="430"/>
        <v/>
      </c>
      <c r="AE1490" s="534" t="str">
        <f t="shared" si="431"/>
        <v/>
      </c>
      <c r="AF1490" s="752" t="str">
        <f t="shared" si="432"/>
        <v/>
      </c>
    </row>
    <row r="1491" spans="2:32" x14ac:dyDescent="0.25">
      <c r="B1491" s="721"/>
      <c r="C1491" s="531" t="str">
        <f>IFERROR(VLOOKUP(B1491,'מצבת ורישום גנים'!B:D,3,0),"")</f>
        <v/>
      </c>
      <c r="D1491" s="721"/>
      <c r="E1491" s="723"/>
      <c r="F1491" s="723"/>
      <c r="G1491" s="723"/>
      <c r="H1491" s="723"/>
      <c r="I1491" s="992" t="str">
        <f t="shared" si="433"/>
        <v/>
      </c>
      <c r="J1491" s="723"/>
      <c r="K1491" s="724"/>
      <c r="L1491" s="723"/>
      <c r="M1491" s="306" t="str">
        <f t="shared" si="420"/>
        <v/>
      </c>
      <c r="N1491" s="32" t="str">
        <f t="shared" si="421"/>
        <v/>
      </c>
      <c r="P1491" s="307" t="str">
        <f t="shared" si="422"/>
        <v/>
      </c>
      <c r="Q1491" s="307" t="str">
        <f t="shared" si="416"/>
        <v/>
      </c>
      <c r="R1491" s="307" t="str">
        <f t="shared" si="423"/>
        <v/>
      </c>
      <c r="S1491" s="307" t="str">
        <f t="shared" si="424"/>
        <v/>
      </c>
      <c r="T1491" s="307" t="str">
        <f t="shared" si="425"/>
        <v/>
      </c>
      <c r="U1491" s="307" t="str">
        <f t="shared" si="417"/>
        <v/>
      </c>
      <c r="V1491" s="723"/>
      <c r="X1491" s="308" t="str">
        <f t="shared" si="426"/>
        <v/>
      </c>
      <c r="Y1491" s="309" t="str">
        <f t="shared" si="427"/>
        <v/>
      </c>
      <c r="Z1491" s="308" t="str">
        <f t="shared" si="418"/>
        <v/>
      </c>
      <c r="AA1491" s="308" t="b">
        <f t="shared" si="419"/>
        <v>1</v>
      </c>
      <c r="AB1491" s="308" t="str">
        <f t="shared" si="428"/>
        <v/>
      </c>
      <c r="AC1491" s="534" t="str">
        <f t="shared" si="429"/>
        <v/>
      </c>
      <c r="AD1491" s="752" t="str">
        <f t="shared" si="430"/>
        <v/>
      </c>
      <c r="AE1491" s="534" t="str">
        <f t="shared" si="431"/>
        <v/>
      </c>
      <c r="AF1491" s="752" t="str">
        <f t="shared" si="432"/>
        <v/>
      </c>
    </row>
    <row r="1492" spans="2:32" x14ac:dyDescent="0.25">
      <c r="B1492" s="721"/>
      <c r="C1492" s="531" t="str">
        <f>IFERROR(VLOOKUP(B1492,'מצבת ורישום גנים'!B:D,3,0),"")</f>
        <v/>
      </c>
      <c r="D1492" s="721"/>
      <c r="E1492" s="723"/>
      <c r="F1492" s="723"/>
      <c r="G1492" s="723"/>
      <c r="H1492" s="723"/>
      <c r="I1492" s="992" t="str">
        <f t="shared" si="433"/>
        <v/>
      </c>
      <c r="J1492" s="723"/>
      <c r="K1492" s="724"/>
      <c r="L1492" s="723"/>
      <c r="M1492" s="306" t="str">
        <f t="shared" si="420"/>
        <v/>
      </c>
      <c r="N1492" s="32" t="str">
        <f t="shared" si="421"/>
        <v/>
      </c>
      <c r="P1492" s="307" t="str">
        <f t="shared" si="422"/>
        <v/>
      </c>
      <c r="Q1492" s="307" t="str">
        <f t="shared" si="416"/>
        <v/>
      </c>
      <c r="R1492" s="307" t="str">
        <f t="shared" si="423"/>
        <v/>
      </c>
      <c r="S1492" s="307" t="str">
        <f t="shared" si="424"/>
        <v/>
      </c>
      <c r="T1492" s="307" t="str">
        <f t="shared" si="425"/>
        <v/>
      </c>
      <c r="U1492" s="307" t="str">
        <f t="shared" si="417"/>
        <v/>
      </c>
      <c r="V1492" s="723"/>
      <c r="X1492" s="308" t="str">
        <f t="shared" si="426"/>
        <v/>
      </c>
      <c r="Y1492" s="309" t="str">
        <f t="shared" si="427"/>
        <v/>
      </c>
      <c r="Z1492" s="308" t="str">
        <f t="shared" si="418"/>
        <v/>
      </c>
      <c r="AA1492" s="308" t="b">
        <f t="shared" si="419"/>
        <v>1</v>
      </c>
      <c r="AB1492" s="308" t="str">
        <f t="shared" si="428"/>
        <v/>
      </c>
      <c r="AC1492" s="534" t="str">
        <f t="shared" si="429"/>
        <v/>
      </c>
      <c r="AD1492" s="752" t="str">
        <f t="shared" si="430"/>
        <v/>
      </c>
      <c r="AE1492" s="534" t="str">
        <f t="shared" si="431"/>
        <v/>
      </c>
      <c r="AF1492" s="752" t="str">
        <f t="shared" si="432"/>
        <v/>
      </c>
    </row>
    <row r="1493" spans="2:32" x14ac:dyDescent="0.25">
      <c r="B1493" s="721"/>
      <c r="C1493" s="531" t="str">
        <f>IFERROR(VLOOKUP(B1493,'מצבת ורישום גנים'!B:D,3,0),"")</f>
        <v/>
      </c>
      <c r="D1493" s="721"/>
      <c r="E1493" s="723"/>
      <c r="F1493" s="723"/>
      <c r="G1493" s="723"/>
      <c r="H1493" s="723"/>
      <c r="I1493" s="992" t="str">
        <f t="shared" si="433"/>
        <v/>
      </c>
      <c r="J1493" s="723"/>
      <c r="K1493" s="724"/>
      <c r="L1493" s="723"/>
      <c r="M1493" s="306" t="str">
        <f t="shared" si="420"/>
        <v/>
      </c>
      <c r="N1493" s="32" t="str">
        <f t="shared" si="421"/>
        <v/>
      </c>
      <c r="P1493" s="307" t="str">
        <f t="shared" si="422"/>
        <v/>
      </c>
      <c r="Q1493" s="307" t="str">
        <f t="shared" si="416"/>
        <v/>
      </c>
      <c r="R1493" s="307" t="str">
        <f t="shared" si="423"/>
        <v/>
      </c>
      <c r="S1493" s="307" t="str">
        <f t="shared" si="424"/>
        <v/>
      </c>
      <c r="T1493" s="307" t="str">
        <f t="shared" si="425"/>
        <v/>
      </c>
      <c r="U1493" s="307" t="str">
        <f t="shared" si="417"/>
        <v/>
      </c>
      <c r="V1493" s="723"/>
      <c r="X1493" s="308" t="str">
        <f t="shared" si="426"/>
        <v/>
      </c>
      <c r="Y1493" s="309" t="str">
        <f t="shared" si="427"/>
        <v/>
      </c>
      <c r="Z1493" s="308" t="str">
        <f t="shared" si="418"/>
        <v/>
      </c>
      <c r="AA1493" s="308" t="b">
        <f t="shared" si="419"/>
        <v>1</v>
      </c>
      <c r="AB1493" s="308" t="str">
        <f t="shared" si="428"/>
        <v/>
      </c>
      <c r="AC1493" s="534" t="str">
        <f t="shared" si="429"/>
        <v/>
      </c>
      <c r="AD1493" s="752" t="str">
        <f t="shared" si="430"/>
        <v/>
      </c>
      <c r="AE1493" s="534" t="str">
        <f t="shared" si="431"/>
        <v/>
      </c>
      <c r="AF1493" s="752" t="str">
        <f t="shared" si="432"/>
        <v/>
      </c>
    </row>
    <row r="1494" spans="2:32" x14ac:dyDescent="0.25">
      <c r="B1494" s="721"/>
      <c r="C1494" s="531" t="str">
        <f>IFERROR(VLOOKUP(B1494,'מצבת ורישום גנים'!B:D,3,0),"")</f>
        <v/>
      </c>
      <c r="D1494" s="721"/>
      <c r="E1494" s="723"/>
      <c r="F1494" s="723"/>
      <c r="G1494" s="723"/>
      <c r="H1494" s="723"/>
      <c r="I1494" s="992" t="str">
        <f t="shared" si="433"/>
        <v/>
      </c>
      <c r="J1494" s="723"/>
      <c r="K1494" s="724"/>
      <c r="L1494" s="723"/>
      <c r="M1494" s="306" t="str">
        <f t="shared" si="420"/>
        <v/>
      </c>
      <c r="N1494" s="32" t="str">
        <f t="shared" si="421"/>
        <v/>
      </c>
      <c r="P1494" s="307" t="str">
        <f t="shared" si="422"/>
        <v/>
      </c>
      <c r="Q1494" s="307" t="str">
        <f t="shared" si="416"/>
        <v/>
      </c>
      <c r="R1494" s="307" t="str">
        <f t="shared" si="423"/>
        <v/>
      </c>
      <c r="S1494" s="307" t="str">
        <f t="shared" si="424"/>
        <v/>
      </c>
      <c r="T1494" s="307" t="str">
        <f t="shared" si="425"/>
        <v/>
      </c>
      <c r="U1494" s="307" t="str">
        <f t="shared" si="417"/>
        <v/>
      </c>
      <c r="V1494" s="723"/>
      <c r="X1494" s="308" t="str">
        <f t="shared" si="426"/>
        <v/>
      </c>
      <c r="Y1494" s="309" t="str">
        <f t="shared" si="427"/>
        <v/>
      </c>
      <c r="Z1494" s="308" t="str">
        <f t="shared" si="418"/>
        <v/>
      </c>
      <c r="AA1494" s="308" t="b">
        <f t="shared" si="419"/>
        <v>1</v>
      </c>
      <c r="AB1494" s="308" t="str">
        <f t="shared" si="428"/>
        <v/>
      </c>
      <c r="AC1494" s="534" t="str">
        <f t="shared" si="429"/>
        <v/>
      </c>
      <c r="AD1494" s="752" t="str">
        <f t="shared" si="430"/>
        <v/>
      </c>
      <c r="AE1494" s="534" t="str">
        <f t="shared" si="431"/>
        <v/>
      </c>
      <c r="AF1494" s="752" t="str">
        <f t="shared" si="432"/>
        <v/>
      </c>
    </row>
    <row r="1495" spans="2:32" x14ac:dyDescent="0.25">
      <c r="B1495" s="721"/>
      <c r="C1495" s="531" t="str">
        <f>IFERROR(VLOOKUP(B1495,'מצבת ורישום גנים'!B:D,3,0),"")</f>
        <v/>
      </c>
      <c r="D1495" s="721"/>
      <c r="E1495" s="723"/>
      <c r="F1495" s="723"/>
      <c r="G1495" s="723"/>
      <c r="H1495" s="723"/>
      <c r="I1495" s="992" t="str">
        <f t="shared" si="433"/>
        <v/>
      </c>
      <c r="J1495" s="723"/>
      <c r="K1495" s="724"/>
      <c r="L1495" s="723"/>
      <c r="M1495" s="306" t="str">
        <f t="shared" si="420"/>
        <v/>
      </c>
      <c r="N1495" s="32" t="str">
        <f t="shared" si="421"/>
        <v/>
      </c>
      <c r="P1495" s="307" t="str">
        <f t="shared" si="422"/>
        <v/>
      </c>
      <c r="Q1495" s="307" t="str">
        <f t="shared" si="416"/>
        <v/>
      </c>
      <c r="R1495" s="307" t="str">
        <f t="shared" si="423"/>
        <v/>
      </c>
      <c r="S1495" s="307" t="str">
        <f t="shared" si="424"/>
        <v/>
      </c>
      <c r="T1495" s="307" t="str">
        <f t="shared" si="425"/>
        <v/>
      </c>
      <c r="U1495" s="307" t="str">
        <f t="shared" si="417"/>
        <v/>
      </c>
      <c r="V1495" s="723"/>
      <c r="X1495" s="308" t="str">
        <f t="shared" si="426"/>
        <v/>
      </c>
      <c r="Y1495" s="309" t="str">
        <f t="shared" si="427"/>
        <v/>
      </c>
      <c r="Z1495" s="308" t="str">
        <f t="shared" si="418"/>
        <v/>
      </c>
      <c r="AA1495" s="308" t="b">
        <f t="shared" si="419"/>
        <v>1</v>
      </c>
      <c r="AB1495" s="308" t="str">
        <f t="shared" si="428"/>
        <v/>
      </c>
      <c r="AC1495" s="534" t="str">
        <f t="shared" si="429"/>
        <v/>
      </c>
      <c r="AD1495" s="752" t="str">
        <f t="shared" si="430"/>
        <v/>
      </c>
      <c r="AE1495" s="534" t="str">
        <f t="shared" si="431"/>
        <v/>
      </c>
      <c r="AF1495" s="752" t="str">
        <f t="shared" si="432"/>
        <v/>
      </c>
    </row>
    <row r="1496" spans="2:32" x14ac:dyDescent="0.25">
      <c r="B1496" s="721"/>
      <c r="C1496" s="531" t="str">
        <f>IFERROR(VLOOKUP(B1496,'מצבת ורישום גנים'!B:D,3,0),"")</f>
        <v/>
      </c>
      <c r="D1496" s="721"/>
      <c r="E1496" s="723"/>
      <c r="F1496" s="723"/>
      <c r="G1496" s="723"/>
      <c r="H1496" s="723"/>
      <c r="I1496" s="992" t="str">
        <f t="shared" si="433"/>
        <v/>
      </c>
      <c r="J1496" s="723"/>
      <c r="K1496" s="724"/>
      <c r="L1496" s="723"/>
      <c r="M1496" s="306" t="str">
        <f t="shared" si="420"/>
        <v/>
      </c>
      <c r="N1496" s="32" t="str">
        <f t="shared" si="421"/>
        <v/>
      </c>
      <c r="P1496" s="307" t="str">
        <f t="shared" si="422"/>
        <v/>
      </c>
      <c r="Q1496" s="307" t="str">
        <f t="shared" si="416"/>
        <v/>
      </c>
      <c r="R1496" s="307" t="str">
        <f t="shared" si="423"/>
        <v/>
      </c>
      <c r="S1496" s="307" t="str">
        <f t="shared" si="424"/>
        <v/>
      </c>
      <c r="T1496" s="307" t="str">
        <f t="shared" si="425"/>
        <v/>
      </c>
      <c r="U1496" s="307" t="str">
        <f t="shared" si="417"/>
        <v/>
      </c>
      <c r="V1496" s="723"/>
      <c r="X1496" s="308" t="str">
        <f t="shared" si="426"/>
        <v/>
      </c>
      <c r="Y1496" s="309" t="str">
        <f t="shared" si="427"/>
        <v/>
      </c>
      <c r="Z1496" s="308" t="str">
        <f t="shared" si="418"/>
        <v/>
      </c>
      <c r="AA1496" s="308" t="b">
        <f t="shared" si="419"/>
        <v>1</v>
      </c>
      <c r="AB1496" s="308" t="str">
        <f t="shared" si="428"/>
        <v/>
      </c>
      <c r="AC1496" s="534" t="str">
        <f t="shared" si="429"/>
        <v/>
      </c>
      <c r="AD1496" s="752" t="str">
        <f t="shared" si="430"/>
        <v/>
      </c>
      <c r="AE1496" s="534" t="str">
        <f t="shared" si="431"/>
        <v/>
      </c>
      <c r="AF1496" s="752" t="str">
        <f t="shared" si="432"/>
        <v/>
      </c>
    </row>
    <row r="1497" spans="2:32" x14ac:dyDescent="0.25">
      <c r="B1497" s="721"/>
      <c r="C1497" s="531" t="str">
        <f>IFERROR(VLOOKUP(B1497,'מצבת ורישום גנים'!B:D,3,0),"")</f>
        <v/>
      </c>
      <c r="D1497" s="721"/>
      <c r="E1497" s="723"/>
      <c r="F1497" s="723"/>
      <c r="G1497" s="723"/>
      <c r="H1497" s="723"/>
      <c r="I1497" s="992" t="str">
        <f t="shared" si="433"/>
        <v/>
      </c>
      <c r="J1497" s="723"/>
      <c r="K1497" s="724"/>
      <c r="L1497" s="723"/>
      <c r="M1497" s="306" t="str">
        <f t="shared" si="420"/>
        <v/>
      </c>
      <c r="N1497" s="32" t="str">
        <f t="shared" si="421"/>
        <v/>
      </c>
      <c r="P1497" s="307" t="str">
        <f t="shared" si="422"/>
        <v/>
      </c>
      <c r="Q1497" s="307" t="str">
        <f t="shared" si="416"/>
        <v/>
      </c>
      <c r="R1497" s="307" t="str">
        <f t="shared" si="423"/>
        <v/>
      </c>
      <c r="S1497" s="307" t="str">
        <f t="shared" si="424"/>
        <v/>
      </c>
      <c r="T1497" s="307" t="str">
        <f t="shared" si="425"/>
        <v/>
      </c>
      <c r="U1497" s="307" t="str">
        <f t="shared" si="417"/>
        <v/>
      </c>
      <c r="V1497" s="723"/>
      <c r="X1497" s="308" t="str">
        <f t="shared" si="426"/>
        <v/>
      </c>
      <c r="Y1497" s="309" t="str">
        <f t="shared" si="427"/>
        <v/>
      </c>
      <c r="Z1497" s="308" t="str">
        <f t="shared" si="418"/>
        <v/>
      </c>
      <c r="AA1497" s="308" t="b">
        <f t="shared" si="419"/>
        <v>1</v>
      </c>
      <c r="AB1497" s="308" t="str">
        <f t="shared" si="428"/>
        <v/>
      </c>
      <c r="AC1497" s="534" t="str">
        <f t="shared" si="429"/>
        <v/>
      </c>
      <c r="AD1497" s="752" t="str">
        <f t="shared" si="430"/>
        <v/>
      </c>
      <c r="AE1497" s="534" t="str">
        <f t="shared" si="431"/>
        <v/>
      </c>
      <c r="AF1497" s="752" t="str">
        <f t="shared" si="432"/>
        <v/>
      </c>
    </row>
    <row r="1498" spans="2:32" x14ac:dyDescent="0.25">
      <c r="B1498" s="721"/>
      <c r="C1498" s="531" t="str">
        <f>IFERROR(VLOOKUP(B1498,'מצבת ורישום גנים'!B:D,3,0),"")</f>
        <v/>
      </c>
      <c r="D1498" s="721"/>
      <c r="E1498" s="723"/>
      <c r="F1498" s="723"/>
      <c r="G1498" s="723"/>
      <c r="H1498" s="723"/>
      <c r="I1498" s="992" t="str">
        <f t="shared" si="433"/>
        <v/>
      </c>
      <c r="J1498" s="723"/>
      <c r="K1498" s="724"/>
      <c r="L1498" s="723"/>
      <c r="M1498" s="306" t="str">
        <f t="shared" si="420"/>
        <v/>
      </c>
      <c r="N1498" s="32" t="str">
        <f t="shared" si="421"/>
        <v/>
      </c>
      <c r="P1498" s="307" t="str">
        <f t="shared" si="422"/>
        <v/>
      </c>
      <c r="Q1498" s="307" t="str">
        <f t="shared" si="416"/>
        <v/>
      </c>
      <c r="R1498" s="307" t="str">
        <f t="shared" si="423"/>
        <v/>
      </c>
      <c r="S1498" s="307" t="str">
        <f t="shared" si="424"/>
        <v/>
      </c>
      <c r="T1498" s="307" t="str">
        <f t="shared" si="425"/>
        <v/>
      </c>
      <c r="U1498" s="307" t="str">
        <f t="shared" si="417"/>
        <v/>
      </c>
      <c r="V1498" s="723"/>
      <c r="X1498" s="308" t="str">
        <f t="shared" si="426"/>
        <v/>
      </c>
      <c r="Y1498" s="309" t="str">
        <f t="shared" si="427"/>
        <v/>
      </c>
      <c r="Z1498" s="308" t="str">
        <f t="shared" si="418"/>
        <v/>
      </c>
      <c r="AA1498" s="308" t="b">
        <f t="shared" si="419"/>
        <v>1</v>
      </c>
      <c r="AB1498" s="308" t="str">
        <f t="shared" si="428"/>
        <v/>
      </c>
      <c r="AC1498" s="534" t="str">
        <f t="shared" si="429"/>
        <v/>
      </c>
      <c r="AD1498" s="752" t="str">
        <f t="shared" si="430"/>
        <v/>
      </c>
      <c r="AE1498" s="534" t="str">
        <f t="shared" si="431"/>
        <v/>
      </c>
      <c r="AF1498" s="752" t="str">
        <f t="shared" si="432"/>
        <v/>
      </c>
    </row>
    <row r="1499" spans="2:32" x14ac:dyDescent="0.25">
      <c r="B1499" s="721"/>
      <c r="C1499" s="531" t="str">
        <f>IFERROR(VLOOKUP(B1499,'מצבת ורישום גנים'!B:D,3,0),"")</f>
        <v/>
      </c>
      <c r="D1499" s="721"/>
      <c r="E1499" s="723"/>
      <c r="F1499" s="723"/>
      <c r="G1499" s="723"/>
      <c r="H1499" s="723"/>
      <c r="I1499" s="992" t="str">
        <f t="shared" si="433"/>
        <v/>
      </c>
      <c r="J1499" s="723"/>
      <c r="K1499" s="724"/>
      <c r="L1499" s="723"/>
      <c r="M1499" s="306" t="str">
        <f t="shared" si="420"/>
        <v/>
      </c>
      <c r="N1499" s="32" t="str">
        <f t="shared" si="421"/>
        <v/>
      </c>
      <c r="P1499" s="307" t="str">
        <f t="shared" si="422"/>
        <v/>
      </c>
      <c r="Q1499" s="307" t="str">
        <f t="shared" si="416"/>
        <v/>
      </c>
      <c r="R1499" s="307" t="str">
        <f t="shared" si="423"/>
        <v/>
      </c>
      <c r="S1499" s="307" t="str">
        <f t="shared" si="424"/>
        <v/>
      </c>
      <c r="T1499" s="307" t="str">
        <f t="shared" si="425"/>
        <v/>
      </c>
      <c r="U1499" s="307" t="str">
        <f t="shared" si="417"/>
        <v/>
      </c>
      <c r="V1499" s="723"/>
      <c r="X1499" s="308" t="str">
        <f t="shared" si="426"/>
        <v/>
      </c>
      <c r="Y1499" s="309" t="str">
        <f t="shared" si="427"/>
        <v/>
      </c>
      <c r="Z1499" s="308" t="str">
        <f t="shared" si="418"/>
        <v/>
      </c>
      <c r="AA1499" s="308" t="b">
        <f t="shared" si="419"/>
        <v>1</v>
      </c>
      <c r="AB1499" s="308" t="str">
        <f t="shared" si="428"/>
        <v/>
      </c>
      <c r="AC1499" s="534" t="str">
        <f t="shared" si="429"/>
        <v/>
      </c>
      <c r="AD1499" s="752" t="str">
        <f t="shared" si="430"/>
        <v/>
      </c>
      <c r="AE1499" s="534" t="str">
        <f t="shared" si="431"/>
        <v/>
      </c>
      <c r="AF1499" s="752" t="str">
        <f t="shared" si="432"/>
        <v/>
      </c>
    </row>
    <row r="1500" spans="2:32" x14ac:dyDescent="0.25">
      <c r="B1500" s="721"/>
      <c r="C1500" s="531" t="str">
        <f>IFERROR(VLOOKUP(B1500,'מצבת ורישום גנים'!B:D,3,0),"")</f>
        <v/>
      </c>
      <c r="D1500" s="721"/>
      <c r="E1500" s="723"/>
      <c r="F1500" s="723"/>
      <c r="G1500" s="723"/>
      <c r="H1500" s="723"/>
      <c r="I1500" s="992" t="str">
        <f t="shared" si="433"/>
        <v/>
      </c>
      <c r="J1500" s="723"/>
      <c r="K1500" s="724"/>
      <c r="L1500" s="723"/>
      <c r="M1500" s="306" t="str">
        <f t="shared" si="420"/>
        <v/>
      </c>
      <c r="N1500" s="32" t="str">
        <f t="shared" si="421"/>
        <v/>
      </c>
      <c r="P1500" s="307" t="str">
        <f t="shared" si="422"/>
        <v/>
      </c>
      <c r="Q1500" s="307" t="str">
        <f t="shared" si="416"/>
        <v/>
      </c>
      <c r="R1500" s="307" t="str">
        <f t="shared" si="423"/>
        <v/>
      </c>
      <c r="S1500" s="307" t="str">
        <f t="shared" si="424"/>
        <v/>
      </c>
      <c r="T1500" s="307" t="str">
        <f t="shared" si="425"/>
        <v/>
      </c>
      <c r="U1500" s="307" t="str">
        <f t="shared" si="417"/>
        <v/>
      </c>
      <c r="V1500" s="723"/>
      <c r="X1500" s="308" t="str">
        <f t="shared" si="426"/>
        <v/>
      </c>
      <c r="Y1500" s="309" t="str">
        <f t="shared" si="427"/>
        <v/>
      </c>
      <c r="Z1500" s="308" t="str">
        <f t="shared" si="418"/>
        <v/>
      </c>
      <c r="AA1500" s="308" t="b">
        <f t="shared" si="419"/>
        <v>1</v>
      </c>
      <c r="AB1500" s="308" t="str">
        <f t="shared" si="428"/>
        <v/>
      </c>
      <c r="AC1500" s="534" t="str">
        <f t="shared" si="429"/>
        <v/>
      </c>
      <c r="AD1500" s="752" t="str">
        <f t="shared" si="430"/>
        <v/>
      </c>
      <c r="AE1500" s="534" t="str">
        <f t="shared" si="431"/>
        <v/>
      </c>
      <c r="AF1500" s="752" t="str">
        <f t="shared" si="432"/>
        <v/>
      </c>
    </row>
    <row r="1501" spans="2:32" x14ac:dyDescent="0.25">
      <c r="B1501" s="721"/>
      <c r="C1501" s="531" t="str">
        <f>IFERROR(VLOOKUP(B1501,'מצבת ורישום גנים'!B:D,3,0),"")</f>
        <v/>
      </c>
      <c r="D1501" s="721"/>
      <c r="E1501" s="723"/>
      <c r="F1501" s="723"/>
      <c r="G1501" s="723"/>
      <c r="H1501" s="723"/>
      <c r="I1501" s="992" t="str">
        <f t="shared" si="433"/>
        <v/>
      </c>
      <c r="J1501" s="723"/>
      <c r="K1501" s="724"/>
      <c r="L1501" s="723"/>
      <c r="M1501" s="306" t="str">
        <f t="shared" si="420"/>
        <v/>
      </c>
      <c r="N1501" s="32" t="str">
        <f t="shared" si="421"/>
        <v/>
      </c>
      <c r="P1501" s="307" t="str">
        <f t="shared" si="422"/>
        <v/>
      </c>
      <c r="Q1501" s="307" t="str">
        <f t="shared" si="416"/>
        <v/>
      </c>
      <c r="R1501" s="307" t="str">
        <f t="shared" si="423"/>
        <v/>
      </c>
      <c r="S1501" s="307" t="str">
        <f t="shared" si="424"/>
        <v/>
      </c>
      <c r="T1501" s="307" t="str">
        <f t="shared" si="425"/>
        <v/>
      </c>
      <c r="U1501" s="307" t="str">
        <f t="shared" si="417"/>
        <v/>
      </c>
      <c r="V1501" s="723"/>
      <c r="X1501" s="308" t="str">
        <f t="shared" si="426"/>
        <v/>
      </c>
      <c r="Y1501" s="309" t="str">
        <f t="shared" si="427"/>
        <v/>
      </c>
      <c r="Z1501" s="308" t="str">
        <f t="shared" si="418"/>
        <v/>
      </c>
      <c r="AA1501" s="308" t="b">
        <f t="shared" si="419"/>
        <v>1</v>
      </c>
      <c r="AB1501" s="308" t="str">
        <f t="shared" si="428"/>
        <v/>
      </c>
      <c r="AC1501" s="534" t="str">
        <f t="shared" si="429"/>
        <v/>
      </c>
      <c r="AD1501" s="752" t="str">
        <f t="shared" si="430"/>
        <v/>
      </c>
      <c r="AE1501" s="534" t="str">
        <f t="shared" si="431"/>
        <v/>
      </c>
      <c r="AF1501" s="752" t="str">
        <f t="shared" si="432"/>
        <v/>
      </c>
    </row>
    <row r="1502" spans="2:32" x14ac:dyDescent="0.25">
      <c r="B1502" s="721"/>
      <c r="C1502" s="531" t="str">
        <f>IFERROR(VLOOKUP(B1502,'מצבת ורישום גנים'!B:D,3,0),"")</f>
        <v/>
      </c>
      <c r="D1502" s="721"/>
      <c r="E1502" s="723"/>
      <c r="F1502" s="723"/>
      <c r="G1502" s="723"/>
      <c r="H1502" s="723"/>
      <c r="I1502" s="992" t="str">
        <f t="shared" si="433"/>
        <v/>
      </c>
      <c r="J1502" s="723"/>
      <c r="K1502" s="724"/>
      <c r="L1502" s="723"/>
      <c r="M1502" s="306" t="str">
        <f t="shared" si="420"/>
        <v/>
      </c>
      <c r="N1502" s="32" t="str">
        <f t="shared" si="421"/>
        <v/>
      </c>
      <c r="P1502" s="307" t="str">
        <f t="shared" si="422"/>
        <v/>
      </c>
      <c r="Q1502" s="307" t="str">
        <f t="shared" si="416"/>
        <v/>
      </c>
      <c r="R1502" s="307" t="str">
        <f t="shared" si="423"/>
        <v/>
      </c>
      <c r="S1502" s="307" t="str">
        <f t="shared" si="424"/>
        <v/>
      </c>
      <c r="T1502" s="307" t="str">
        <f t="shared" si="425"/>
        <v/>
      </c>
      <c r="U1502" s="307" t="str">
        <f t="shared" si="417"/>
        <v/>
      </c>
      <c r="V1502" s="723"/>
      <c r="X1502" s="308" t="str">
        <f t="shared" si="426"/>
        <v/>
      </c>
      <c r="Y1502" s="309" t="str">
        <f t="shared" si="427"/>
        <v/>
      </c>
      <c r="Z1502" s="308" t="str">
        <f t="shared" si="418"/>
        <v/>
      </c>
      <c r="AA1502" s="308" t="b">
        <f t="shared" si="419"/>
        <v>1</v>
      </c>
      <c r="AB1502" s="308" t="str">
        <f t="shared" si="428"/>
        <v/>
      </c>
      <c r="AC1502" s="534" t="str">
        <f t="shared" si="429"/>
        <v/>
      </c>
      <c r="AD1502" s="752" t="str">
        <f t="shared" si="430"/>
        <v/>
      </c>
      <c r="AE1502" s="534" t="str">
        <f t="shared" si="431"/>
        <v/>
      </c>
      <c r="AF1502" s="752" t="str">
        <f t="shared" si="432"/>
        <v/>
      </c>
    </row>
    <row r="1503" spans="2:32" x14ac:dyDescent="0.25">
      <c r="B1503" s="721"/>
      <c r="C1503" s="531" t="str">
        <f>IFERROR(VLOOKUP(B1503,'מצבת ורישום גנים'!B:D,3,0),"")</f>
        <v/>
      </c>
      <c r="D1503" s="721"/>
      <c r="E1503" s="723"/>
      <c r="F1503" s="723"/>
      <c r="G1503" s="723"/>
      <c r="H1503" s="723"/>
      <c r="I1503" s="992" t="str">
        <f t="shared" si="433"/>
        <v/>
      </c>
      <c r="J1503" s="723"/>
      <c r="K1503" s="724"/>
      <c r="L1503" s="723"/>
      <c r="M1503" s="306" t="str">
        <f t="shared" si="420"/>
        <v/>
      </c>
      <c r="N1503" s="32" t="str">
        <f t="shared" si="421"/>
        <v/>
      </c>
      <c r="P1503" s="307" t="str">
        <f t="shared" si="422"/>
        <v/>
      </c>
      <c r="Q1503" s="307" t="str">
        <f t="shared" si="416"/>
        <v/>
      </c>
      <c r="R1503" s="307" t="str">
        <f t="shared" si="423"/>
        <v/>
      </c>
      <c r="S1503" s="307" t="str">
        <f t="shared" si="424"/>
        <v/>
      </c>
      <c r="T1503" s="307" t="str">
        <f t="shared" si="425"/>
        <v/>
      </c>
      <c r="U1503" s="307" t="str">
        <f t="shared" si="417"/>
        <v/>
      </c>
      <c r="V1503" s="723"/>
      <c r="X1503" s="308" t="str">
        <f t="shared" si="426"/>
        <v/>
      </c>
      <c r="Y1503" s="309" t="str">
        <f t="shared" si="427"/>
        <v/>
      </c>
      <c r="Z1503" s="308" t="str">
        <f t="shared" si="418"/>
        <v/>
      </c>
      <c r="AA1503" s="308" t="b">
        <f t="shared" si="419"/>
        <v>1</v>
      </c>
      <c r="AB1503" s="308" t="str">
        <f t="shared" si="428"/>
        <v/>
      </c>
      <c r="AC1503" s="534" t="str">
        <f t="shared" si="429"/>
        <v/>
      </c>
      <c r="AD1503" s="752" t="str">
        <f t="shared" si="430"/>
        <v/>
      </c>
      <c r="AE1503" s="534" t="str">
        <f t="shared" si="431"/>
        <v/>
      </c>
      <c r="AF1503" s="752" t="str">
        <f t="shared" si="432"/>
        <v/>
      </c>
    </row>
    <row r="1504" spans="2:32" x14ac:dyDescent="0.25">
      <c r="B1504" s="721"/>
      <c r="C1504" s="531" t="str">
        <f>IFERROR(VLOOKUP(B1504,'מצבת ורישום גנים'!B:D,3,0),"")</f>
        <v/>
      </c>
      <c r="D1504" s="721"/>
      <c r="E1504" s="723"/>
      <c r="F1504" s="723"/>
      <c r="G1504" s="723"/>
      <c r="H1504" s="723"/>
      <c r="I1504" s="992" t="str">
        <f t="shared" si="433"/>
        <v/>
      </c>
      <c r="J1504" s="723"/>
      <c r="K1504" s="724"/>
      <c r="L1504" s="723"/>
      <c r="M1504" s="306" t="str">
        <f t="shared" si="420"/>
        <v/>
      </c>
      <c r="N1504" s="32" t="str">
        <f t="shared" si="421"/>
        <v/>
      </c>
      <c r="P1504" s="307" t="str">
        <f t="shared" si="422"/>
        <v/>
      </c>
      <c r="Q1504" s="307" t="str">
        <f t="shared" si="416"/>
        <v/>
      </c>
      <c r="R1504" s="307" t="str">
        <f t="shared" si="423"/>
        <v/>
      </c>
      <c r="S1504" s="307" t="str">
        <f t="shared" si="424"/>
        <v/>
      </c>
      <c r="T1504" s="307" t="str">
        <f t="shared" si="425"/>
        <v/>
      </c>
      <c r="U1504" s="307" t="str">
        <f t="shared" si="417"/>
        <v/>
      </c>
      <c r="V1504" s="723"/>
      <c r="X1504" s="308" t="str">
        <f t="shared" si="426"/>
        <v/>
      </c>
      <c r="Y1504" s="309" t="str">
        <f t="shared" si="427"/>
        <v/>
      </c>
      <c r="Z1504" s="308" t="str">
        <f t="shared" si="418"/>
        <v/>
      </c>
      <c r="AA1504" s="308" t="b">
        <f t="shared" si="419"/>
        <v>1</v>
      </c>
      <c r="AB1504" s="308" t="str">
        <f t="shared" si="428"/>
        <v/>
      </c>
      <c r="AC1504" s="534" t="str">
        <f t="shared" si="429"/>
        <v/>
      </c>
      <c r="AD1504" s="752" t="str">
        <f t="shared" si="430"/>
        <v/>
      </c>
      <c r="AE1504" s="534" t="str">
        <f t="shared" si="431"/>
        <v/>
      </c>
      <c r="AF1504" s="752" t="str">
        <f t="shared" si="432"/>
        <v/>
      </c>
    </row>
    <row r="1505" spans="2:32" x14ac:dyDescent="0.25">
      <c r="B1505" s="721"/>
      <c r="C1505" s="531" t="str">
        <f>IFERROR(VLOOKUP(B1505,'מצבת ורישום גנים'!B:D,3,0),"")</f>
        <v/>
      </c>
      <c r="D1505" s="721"/>
      <c r="E1505" s="723"/>
      <c r="F1505" s="723"/>
      <c r="G1505" s="723"/>
      <c r="H1505" s="723"/>
      <c r="I1505" s="992" t="str">
        <f t="shared" si="433"/>
        <v/>
      </c>
      <c r="J1505" s="723"/>
      <c r="K1505" s="724"/>
      <c r="L1505" s="723"/>
      <c r="M1505" s="306" t="str">
        <f t="shared" si="420"/>
        <v/>
      </c>
      <c r="N1505" s="32" t="str">
        <f t="shared" si="421"/>
        <v/>
      </c>
      <c r="P1505" s="307" t="str">
        <f t="shared" si="422"/>
        <v/>
      </c>
      <c r="Q1505" s="307" t="str">
        <f t="shared" si="416"/>
        <v/>
      </c>
      <c r="R1505" s="307" t="str">
        <f t="shared" si="423"/>
        <v/>
      </c>
      <c r="S1505" s="307" t="str">
        <f t="shared" si="424"/>
        <v/>
      </c>
      <c r="T1505" s="307" t="str">
        <f t="shared" si="425"/>
        <v/>
      </c>
      <c r="U1505" s="307" t="str">
        <f t="shared" si="417"/>
        <v/>
      </c>
      <c r="V1505" s="723"/>
      <c r="X1505" s="308" t="str">
        <f t="shared" si="426"/>
        <v/>
      </c>
      <c r="Y1505" s="309" t="str">
        <f t="shared" si="427"/>
        <v/>
      </c>
      <c r="Z1505" s="308" t="str">
        <f t="shared" si="418"/>
        <v/>
      </c>
      <c r="AA1505" s="308" t="b">
        <f t="shared" si="419"/>
        <v>1</v>
      </c>
      <c r="AB1505" s="308" t="str">
        <f t="shared" si="428"/>
        <v/>
      </c>
      <c r="AC1505" s="534" t="str">
        <f t="shared" si="429"/>
        <v/>
      </c>
      <c r="AD1505" s="752" t="str">
        <f t="shared" si="430"/>
        <v/>
      </c>
      <c r="AE1505" s="534" t="str">
        <f t="shared" si="431"/>
        <v/>
      </c>
      <c r="AF1505" s="752" t="str">
        <f t="shared" si="432"/>
        <v/>
      </c>
    </row>
    <row r="1506" spans="2:32" x14ac:dyDescent="0.25">
      <c r="B1506" s="721"/>
      <c r="C1506" s="531" t="str">
        <f>IFERROR(VLOOKUP(B1506,'מצבת ורישום גנים'!B:D,3,0),"")</f>
        <v/>
      </c>
      <c r="D1506" s="721"/>
      <c r="E1506" s="723"/>
      <c r="F1506" s="723"/>
      <c r="G1506" s="723"/>
      <c r="H1506" s="723"/>
      <c r="I1506" s="992" t="str">
        <f t="shared" si="433"/>
        <v/>
      </c>
      <c r="J1506" s="723"/>
      <c r="K1506" s="724"/>
      <c r="L1506" s="723"/>
      <c r="M1506" s="306" t="str">
        <f t="shared" si="420"/>
        <v/>
      </c>
      <c r="N1506" s="32" t="str">
        <f t="shared" si="421"/>
        <v/>
      </c>
      <c r="P1506" s="307" t="str">
        <f t="shared" si="422"/>
        <v/>
      </c>
      <c r="Q1506" s="307" t="str">
        <f t="shared" si="416"/>
        <v/>
      </c>
      <c r="R1506" s="307" t="str">
        <f t="shared" si="423"/>
        <v/>
      </c>
      <c r="S1506" s="307" t="str">
        <f t="shared" si="424"/>
        <v/>
      </c>
      <c r="T1506" s="307" t="str">
        <f t="shared" si="425"/>
        <v/>
      </c>
      <c r="U1506" s="307" t="str">
        <f t="shared" si="417"/>
        <v/>
      </c>
      <c r="V1506" s="723"/>
      <c r="X1506" s="308" t="str">
        <f t="shared" si="426"/>
        <v/>
      </c>
      <c r="Y1506" s="309" t="str">
        <f t="shared" si="427"/>
        <v/>
      </c>
      <c r="Z1506" s="308" t="str">
        <f t="shared" si="418"/>
        <v/>
      </c>
      <c r="AA1506" s="308" t="b">
        <f t="shared" si="419"/>
        <v>1</v>
      </c>
      <c r="AB1506" s="308" t="str">
        <f t="shared" si="428"/>
        <v/>
      </c>
      <c r="AC1506" s="534" t="str">
        <f t="shared" si="429"/>
        <v/>
      </c>
      <c r="AD1506" s="752" t="str">
        <f t="shared" si="430"/>
        <v/>
      </c>
      <c r="AE1506" s="534" t="str">
        <f t="shared" si="431"/>
        <v/>
      </c>
      <c r="AF1506" s="752" t="str">
        <f t="shared" si="432"/>
        <v/>
      </c>
    </row>
    <row r="1507" spans="2:32" x14ac:dyDescent="0.25">
      <c r="B1507" s="721"/>
      <c r="C1507" s="531" t="str">
        <f>IFERROR(VLOOKUP(B1507,'מצבת ורישום גנים'!B:D,3,0),"")</f>
        <v/>
      </c>
      <c r="D1507" s="721"/>
      <c r="E1507" s="723"/>
      <c r="F1507" s="723"/>
      <c r="G1507" s="723"/>
      <c r="H1507" s="723"/>
      <c r="I1507" s="992" t="str">
        <f t="shared" si="433"/>
        <v/>
      </c>
      <c r="J1507" s="723"/>
      <c r="K1507" s="724"/>
      <c r="L1507" s="723"/>
      <c r="M1507" s="306" t="str">
        <f t="shared" si="420"/>
        <v/>
      </c>
      <c r="N1507" s="32" t="str">
        <f t="shared" si="421"/>
        <v/>
      </c>
      <c r="P1507" s="307" t="str">
        <f t="shared" si="422"/>
        <v/>
      </c>
      <c r="Q1507" s="307" t="str">
        <f t="shared" si="416"/>
        <v/>
      </c>
      <c r="R1507" s="307" t="str">
        <f t="shared" si="423"/>
        <v/>
      </c>
      <c r="S1507" s="307" t="str">
        <f t="shared" si="424"/>
        <v/>
      </c>
      <c r="T1507" s="307" t="str">
        <f t="shared" si="425"/>
        <v/>
      </c>
      <c r="U1507" s="307" t="str">
        <f t="shared" si="417"/>
        <v/>
      </c>
      <c r="V1507" s="723"/>
      <c r="X1507" s="308" t="str">
        <f t="shared" si="426"/>
        <v/>
      </c>
      <c r="Y1507" s="309" t="str">
        <f t="shared" si="427"/>
        <v/>
      </c>
      <c r="Z1507" s="308" t="str">
        <f t="shared" si="418"/>
        <v/>
      </c>
      <c r="AA1507" s="308" t="b">
        <f t="shared" si="419"/>
        <v>1</v>
      </c>
      <c r="AB1507" s="308" t="str">
        <f t="shared" si="428"/>
        <v/>
      </c>
      <c r="AC1507" s="534" t="str">
        <f t="shared" si="429"/>
        <v/>
      </c>
      <c r="AD1507" s="752" t="str">
        <f t="shared" si="430"/>
        <v/>
      </c>
      <c r="AE1507" s="534" t="str">
        <f t="shared" si="431"/>
        <v/>
      </c>
      <c r="AF1507" s="752" t="str">
        <f t="shared" si="432"/>
        <v/>
      </c>
    </row>
    <row r="1508" spans="2:32" x14ac:dyDescent="0.25">
      <c r="B1508" s="721"/>
      <c r="C1508" s="531" t="str">
        <f>IFERROR(VLOOKUP(B1508,'מצבת ורישום גנים'!B:D,3,0),"")</f>
        <v/>
      </c>
      <c r="D1508" s="721"/>
      <c r="E1508" s="723"/>
      <c r="F1508" s="723"/>
      <c r="G1508" s="723"/>
      <c r="H1508" s="723"/>
      <c r="I1508" s="992" t="str">
        <f t="shared" si="433"/>
        <v/>
      </c>
      <c r="J1508" s="723"/>
      <c r="K1508" s="724"/>
      <c r="L1508" s="723"/>
      <c r="M1508" s="306" t="str">
        <f t="shared" si="420"/>
        <v/>
      </c>
      <c r="N1508" s="32" t="str">
        <f t="shared" si="421"/>
        <v/>
      </c>
      <c r="P1508" s="307" t="str">
        <f t="shared" si="422"/>
        <v/>
      </c>
      <c r="Q1508" s="307" t="str">
        <f t="shared" si="416"/>
        <v/>
      </c>
      <c r="R1508" s="307" t="str">
        <f t="shared" si="423"/>
        <v/>
      </c>
      <c r="S1508" s="307" t="str">
        <f t="shared" si="424"/>
        <v/>
      </c>
      <c r="T1508" s="307" t="str">
        <f t="shared" si="425"/>
        <v/>
      </c>
      <c r="U1508" s="307" t="str">
        <f t="shared" si="417"/>
        <v/>
      </c>
      <c r="V1508" s="723"/>
      <c r="X1508" s="308" t="str">
        <f t="shared" si="426"/>
        <v/>
      </c>
      <c r="Y1508" s="309" t="str">
        <f t="shared" si="427"/>
        <v/>
      </c>
      <c r="Z1508" s="308" t="str">
        <f t="shared" si="418"/>
        <v/>
      </c>
      <c r="AA1508" s="308" t="b">
        <f t="shared" si="419"/>
        <v>1</v>
      </c>
      <c r="AB1508" s="308" t="str">
        <f t="shared" si="428"/>
        <v/>
      </c>
      <c r="AC1508" s="534" t="str">
        <f t="shared" si="429"/>
        <v/>
      </c>
      <c r="AD1508" s="752" t="str">
        <f t="shared" si="430"/>
        <v/>
      </c>
      <c r="AE1508" s="534" t="str">
        <f t="shared" si="431"/>
        <v/>
      </c>
      <c r="AF1508" s="752" t="str">
        <f t="shared" si="432"/>
        <v/>
      </c>
    </row>
    <row r="1509" spans="2:32" x14ac:dyDescent="0.25">
      <c r="B1509" s="721"/>
      <c r="C1509" s="531" t="str">
        <f>IFERROR(VLOOKUP(B1509,'מצבת ורישום גנים'!B:D,3,0),"")</f>
        <v/>
      </c>
      <c r="D1509" s="721"/>
      <c r="E1509" s="723"/>
      <c r="F1509" s="723"/>
      <c r="G1509" s="723"/>
      <c r="H1509" s="723"/>
      <c r="I1509" s="992" t="str">
        <f t="shared" si="433"/>
        <v/>
      </c>
      <c r="J1509" s="723"/>
      <c r="K1509" s="724"/>
      <c r="L1509" s="723"/>
      <c r="M1509" s="306" t="str">
        <f t="shared" si="420"/>
        <v/>
      </c>
      <c r="N1509" s="32" t="str">
        <f t="shared" si="421"/>
        <v/>
      </c>
      <c r="P1509" s="307" t="str">
        <f t="shared" si="422"/>
        <v/>
      </c>
      <c r="Q1509" s="307" t="str">
        <f t="shared" si="416"/>
        <v/>
      </c>
      <c r="R1509" s="307" t="str">
        <f t="shared" si="423"/>
        <v/>
      </c>
      <c r="S1509" s="307" t="str">
        <f t="shared" si="424"/>
        <v/>
      </c>
      <c r="T1509" s="307" t="str">
        <f t="shared" si="425"/>
        <v/>
      </c>
      <c r="U1509" s="307" t="str">
        <f t="shared" si="417"/>
        <v/>
      </c>
      <c r="V1509" s="723"/>
      <c r="X1509" s="308" t="str">
        <f t="shared" si="426"/>
        <v/>
      </c>
      <c r="Y1509" s="309" t="str">
        <f t="shared" si="427"/>
        <v/>
      </c>
      <c r="Z1509" s="308" t="str">
        <f t="shared" si="418"/>
        <v/>
      </c>
      <c r="AA1509" s="308" t="b">
        <f t="shared" si="419"/>
        <v>1</v>
      </c>
      <c r="AB1509" s="308" t="str">
        <f t="shared" si="428"/>
        <v/>
      </c>
      <c r="AC1509" s="534" t="str">
        <f t="shared" si="429"/>
        <v/>
      </c>
      <c r="AD1509" s="752" t="str">
        <f t="shared" si="430"/>
        <v/>
      </c>
      <c r="AE1509" s="534" t="str">
        <f t="shared" si="431"/>
        <v/>
      </c>
      <c r="AF1509" s="752" t="str">
        <f t="shared" si="432"/>
        <v/>
      </c>
    </row>
    <row r="1510" spans="2:32" x14ac:dyDescent="0.25">
      <c r="B1510" s="721"/>
      <c r="C1510" s="531" t="str">
        <f>IFERROR(VLOOKUP(B1510,'מצבת ורישום גנים'!B:D,3,0),"")</f>
        <v/>
      </c>
      <c r="D1510" s="721"/>
      <c r="E1510" s="723"/>
      <c r="F1510" s="723"/>
      <c r="G1510" s="723"/>
      <c r="H1510" s="723"/>
      <c r="I1510" s="992" t="str">
        <f t="shared" si="433"/>
        <v/>
      </c>
      <c r="J1510" s="723"/>
      <c r="K1510" s="724"/>
      <c r="L1510" s="723"/>
      <c r="M1510" s="306" t="str">
        <f t="shared" si="420"/>
        <v/>
      </c>
      <c r="N1510" s="32" t="str">
        <f t="shared" si="421"/>
        <v/>
      </c>
      <c r="P1510" s="307" t="str">
        <f t="shared" si="422"/>
        <v/>
      </c>
      <c r="Q1510" s="307" t="str">
        <f t="shared" si="416"/>
        <v/>
      </c>
      <c r="R1510" s="307" t="str">
        <f t="shared" si="423"/>
        <v/>
      </c>
      <c r="S1510" s="307" t="str">
        <f t="shared" si="424"/>
        <v/>
      </c>
      <c r="T1510" s="307" t="str">
        <f t="shared" si="425"/>
        <v/>
      </c>
      <c r="U1510" s="307" t="str">
        <f t="shared" si="417"/>
        <v/>
      </c>
      <c r="V1510" s="723"/>
      <c r="X1510" s="308" t="str">
        <f t="shared" si="426"/>
        <v/>
      </c>
      <c r="Y1510" s="309" t="str">
        <f t="shared" si="427"/>
        <v/>
      </c>
      <c r="Z1510" s="308" t="str">
        <f t="shared" si="418"/>
        <v/>
      </c>
      <c r="AA1510" s="308" t="b">
        <f t="shared" si="419"/>
        <v>1</v>
      </c>
      <c r="AB1510" s="308" t="str">
        <f t="shared" si="428"/>
        <v/>
      </c>
      <c r="AC1510" s="534" t="str">
        <f t="shared" si="429"/>
        <v/>
      </c>
      <c r="AD1510" s="752" t="str">
        <f t="shared" si="430"/>
        <v/>
      </c>
      <c r="AE1510" s="534" t="str">
        <f t="shared" si="431"/>
        <v/>
      </c>
      <c r="AF1510" s="752" t="str">
        <f t="shared" si="432"/>
        <v/>
      </c>
    </row>
    <row r="1511" spans="2:32" x14ac:dyDescent="0.25">
      <c r="B1511" s="721"/>
      <c r="C1511" s="531" t="str">
        <f>IFERROR(VLOOKUP(B1511,'מצבת ורישום גנים'!B:D,3,0),"")</f>
        <v/>
      </c>
      <c r="D1511" s="721"/>
      <c r="E1511" s="723"/>
      <c r="F1511" s="723"/>
      <c r="G1511" s="723"/>
      <c r="H1511" s="723"/>
      <c r="I1511" s="992" t="str">
        <f t="shared" si="433"/>
        <v/>
      </c>
      <c r="J1511" s="723"/>
      <c r="K1511" s="724"/>
      <c r="L1511" s="723"/>
      <c r="M1511" s="306" t="str">
        <f t="shared" si="420"/>
        <v/>
      </c>
      <c r="N1511" s="32" t="str">
        <f t="shared" si="421"/>
        <v/>
      </c>
      <c r="P1511" s="307" t="str">
        <f t="shared" si="422"/>
        <v/>
      </c>
      <c r="Q1511" s="307" t="str">
        <f t="shared" si="416"/>
        <v/>
      </c>
      <c r="R1511" s="307" t="str">
        <f t="shared" si="423"/>
        <v/>
      </c>
      <c r="S1511" s="307" t="str">
        <f t="shared" si="424"/>
        <v/>
      </c>
      <c r="T1511" s="307" t="str">
        <f t="shared" si="425"/>
        <v/>
      </c>
      <c r="U1511" s="307" t="str">
        <f t="shared" si="417"/>
        <v/>
      </c>
      <c r="V1511" s="723"/>
      <c r="X1511" s="308" t="str">
        <f t="shared" si="426"/>
        <v/>
      </c>
      <c r="Y1511" s="309" t="str">
        <f t="shared" si="427"/>
        <v/>
      </c>
      <c r="Z1511" s="308" t="str">
        <f t="shared" si="418"/>
        <v/>
      </c>
      <c r="AA1511" s="308" t="b">
        <f t="shared" si="419"/>
        <v>1</v>
      </c>
      <c r="AB1511" s="308" t="str">
        <f t="shared" si="428"/>
        <v/>
      </c>
      <c r="AC1511" s="534" t="str">
        <f t="shared" si="429"/>
        <v/>
      </c>
      <c r="AD1511" s="752" t="str">
        <f t="shared" si="430"/>
        <v/>
      </c>
      <c r="AE1511" s="534" t="str">
        <f t="shared" si="431"/>
        <v/>
      </c>
      <c r="AF1511" s="752" t="str">
        <f t="shared" si="432"/>
        <v/>
      </c>
    </row>
    <row r="1512" spans="2:32" x14ac:dyDescent="0.25">
      <c r="B1512" s="721"/>
      <c r="C1512" s="531" t="str">
        <f>IFERROR(VLOOKUP(B1512,'מצבת ורישום גנים'!B:D,3,0),"")</f>
        <v/>
      </c>
      <c r="D1512" s="721"/>
      <c r="E1512" s="723"/>
      <c r="F1512" s="723"/>
      <c r="G1512" s="723"/>
      <c r="H1512" s="723"/>
      <c r="I1512" s="992" t="str">
        <f t="shared" si="433"/>
        <v/>
      </c>
      <c r="J1512" s="723"/>
      <c r="K1512" s="724"/>
      <c r="L1512" s="723"/>
      <c r="M1512" s="306" t="str">
        <f t="shared" si="420"/>
        <v/>
      </c>
      <c r="N1512" s="32" t="str">
        <f t="shared" si="421"/>
        <v/>
      </c>
      <c r="P1512" s="307" t="str">
        <f t="shared" si="422"/>
        <v/>
      </c>
      <c r="Q1512" s="307" t="str">
        <f t="shared" si="416"/>
        <v/>
      </c>
      <c r="R1512" s="307" t="str">
        <f t="shared" si="423"/>
        <v/>
      </c>
      <c r="S1512" s="307" t="str">
        <f t="shared" si="424"/>
        <v/>
      </c>
      <c r="T1512" s="307" t="str">
        <f t="shared" si="425"/>
        <v/>
      </c>
      <c r="U1512" s="307" t="str">
        <f t="shared" si="417"/>
        <v/>
      </c>
      <c r="V1512" s="723"/>
      <c r="X1512" s="308" t="str">
        <f t="shared" si="426"/>
        <v/>
      </c>
      <c r="Y1512" s="309" t="str">
        <f t="shared" si="427"/>
        <v/>
      </c>
      <c r="Z1512" s="308" t="str">
        <f t="shared" si="418"/>
        <v/>
      </c>
      <c r="AA1512" s="308" t="b">
        <f t="shared" si="419"/>
        <v>1</v>
      </c>
      <c r="AB1512" s="308" t="str">
        <f t="shared" si="428"/>
        <v/>
      </c>
      <c r="AC1512" s="534" t="str">
        <f t="shared" si="429"/>
        <v/>
      </c>
      <c r="AD1512" s="752" t="str">
        <f t="shared" si="430"/>
        <v/>
      </c>
      <c r="AE1512" s="534" t="str">
        <f t="shared" si="431"/>
        <v/>
      </c>
      <c r="AF1512" s="752" t="str">
        <f t="shared" si="432"/>
        <v/>
      </c>
    </row>
    <row r="1513" spans="2:32" x14ac:dyDescent="0.25">
      <c r="B1513" s="721"/>
      <c r="C1513" s="531" t="str">
        <f>IFERROR(VLOOKUP(B1513,'מצבת ורישום גנים'!B:D,3,0),"")</f>
        <v/>
      </c>
      <c r="D1513" s="721"/>
      <c r="E1513" s="723"/>
      <c r="F1513" s="723"/>
      <c r="G1513" s="723"/>
      <c r="H1513" s="723"/>
      <c r="I1513" s="992" t="str">
        <f t="shared" si="433"/>
        <v/>
      </c>
      <c r="J1513" s="723"/>
      <c r="K1513" s="724"/>
      <c r="L1513" s="723"/>
      <c r="M1513" s="306" t="str">
        <f t="shared" si="420"/>
        <v/>
      </c>
      <c r="N1513" s="32" t="str">
        <f t="shared" si="421"/>
        <v/>
      </c>
      <c r="P1513" s="307" t="str">
        <f t="shared" si="422"/>
        <v/>
      </c>
      <c r="Q1513" s="307" t="str">
        <f t="shared" si="416"/>
        <v/>
      </c>
      <c r="R1513" s="307" t="str">
        <f t="shared" si="423"/>
        <v/>
      </c>
      <c r="S1513" s="307" t="str">
        <f t="shared" si="424"/>
        <v/>
      </c>
      <c r="T1513" s="307" t="str">
        <f t="shared" si="425"/>
        <v/>
      </c>
      <c r="U1513" s="307" t="str">
        <f t="shared" si="417"/>
        <v/>
      </c>
      <c r="V1513" s="723"/>
      <c r="X1513" s="308" t="str">
        <f t="shared" si="426"/>
        <v/>
      </c>
      <c r="Y1513" s="309" t="str">
        <f t="shared" si="427"/>
        <v/>
      </c>
      <c r="Z1513" s="308" t="str">
        <f t="shared" si="418"/>
        <v/>
      </c>
      <c r="AA1513" s="308" t="b">
        <f t="shared" si="419"/>
        <v>1</v>
      </c>
      <c r="AB1513" s="308" t="str">
        <f t="shared" si="428"/>
        <v/>
      </c>
      <c r="AC1513" s="534" t="str">
        <f t="shared" si="429"/>
        <v/>
      </c>
      <c r="AD1513" s="752" t="str">
        <f t="shared" si="430"/>
        <v/>
      </c>
      <c r="AE1513" s="534" t="str">
        <f t="shared" si="431"/>
        <v/>
      </c>
      <c r="AF1513" s="752" t="str">
        <f t="shared" si="432"/>
        <v/>
      </c>
    </row>
    <row r="1514" spans="2:32" x14ac:dyDescent="0.25">
      <c r="B1514" s="721"/>
      <c r="C1514" s="531" t="str">
        <f>IFERROR(VLOOKUP(B1514,'מצבת ורישום גנים'!B:D,3,0),"")</f>
        <v/>
      </c>
      <c r="D1514" s="721"/>
      <c r="E1514" s="723"/>
      <c r="F1514" s="723"/>
      <c r="G1514" s="723"/>
      <c r="H1514" s="723"/>
      <c r="I1514" s="992" t="str">
        <f t="shared" si="433"/>
        <v/>
      </c>
      <c r="J1514" s="723"/>
      <c r="K1514" s="724"/>
      <c r="L1514" s="723"/>
      <c r="M1514" s="306" t="str">
        <f t="shared" si="420"/>
        <v/>
      </c>
      <c r="N1514" s="32" t="str">
        <f t="shared" si="421"/>
        <v/>
      </c>
      <c r="P1514" s="307" t="str">
        <f t="shared" si="422"/>
        <v/>
      </c>
      <c r="Q1514" s="307" t="str">
        <f t="shared" si="416"/>
        <v/>
      </c>
      <c r="R1514" s="307" t="str">
        <f t="shared" si="423"/>
        <v/>
      </c>
      <c r="S1514" s="307" t="str">
        <f t="shared" si="424"/>
        <v/>
      </c>
      <c r="T1514" s="307" t="str">
        <f t="shared" si="425"/>
        <v/>
      </c>
      <c r="U1514" s="307" t="str">
        <f t="shared" si="417"/>
        <v/>
      </c>
      <c r="V1514" s="723"/>
      <c r="X1514" s="308" t="str">
        <f t="shared" si="426"/>
        <v/>
      </c>
      <c r="Y1514" s="309" t="str">
        <f t="shared" si="427"/>
        <v/>
      </c>
      <c r="Z1514" s="308" t="str">
        <f t="shared" si="418"/>
        <v/>
      </c>
      <c r="AA1514" s="308" t="b">
        <f t="shared" si="419"/>
        <v>1</v>
      </c>
      <c r="AB1514" s="308" t="str">
        <f t="shared" si="428"/>
        <v/>
      </c>
      <c r="AC1514" s="534" t="str">
        <f t="shared" si="429"/>
        <v/>
      </c>
      <c r="AD1514" s="752" t="str">
        <f t="shared" si="430"/>
        <v/>
      </c>
      <c r="AE1514" s="534" t="str">
        <f t="shared" si="431"/>
        <v/>
      </c>
      <c r="AF1514" s="752" t="str">
        <f t="shared" si="432"/>
        <v/>
      </c>
    </row>
    <row r="1515" spans="2:32" x14ac:dyDescent="0.25">
      <c r="B1515" s="721"/>
      <c r="C1515" s="531" t="str">
        <f>IFERROR(VLOOKUP(B1515,'מצבת ורישום גנים'!B:D,3,0),"")</f>
        <v/>
      </c>
      <c r="D1515" s="721"/>
      <c r="E1515" s="723"/>
      <c r="F1515" s="723"/>
      <c r="G1515" s="723"/>
      <c r="H1515" s="723"/>
      <c r="I1515" s="992" t="str">
        <f t="shared" si="433"/>
        <v/>
      </c>
      <c r="J1515" s="723"/>
      <c r="K1515" s="724"/>
      <c r="L1515" s="723"/>
      <c r="M1515" s="306" t="str">
        <f t="shared" si="420"/>
        <v/>
      </c>
      <c r="N1515" s="32" t="str">
        <f t="shared" si="421"/>
        <v/>
      </c>
      <c r="P1515" s="307" t="str">
        <f t="shared" si="422"/>
        <v/>
      </c>
      <c r="Q1515" s="307" t="str">
        <f t="shared" si="416"/>
        <v/>
      </c>
      <c r="R1515" s="307" t="str">
        <f t="shared" si="423"/>
        <v/>
      </c>
      <c r="S1515" s="307" t="str">
        <f t="shared" si="424"/>
        <v/>
      </c>
      <c r="T1515" s="307" t="str">
        <f t="shared" si="425"/>
        <v/>
      </c>
      <c r="U1515" s="307" t="str">
        <f t="shared" si="417"/>
        <v/>
      </c>
      <c r="V1515" s="723"/>
      <c r="X1515" s="308" t="str">
        <f t="shared" si="426"/>
        <v/>
      </c>
      <c r="Y1515" s="309" t="str">
        <f t="shared" si="427"/>
        <v/>
      </c>
      <c r="Z1515" s="308" t="str">
        <f t="shared" si="418"/>
        <v/>
      </c>
      <c r="AA1515" s="308" t="b">
        <f t="shared" si="419"/>
        <v>1</v>
      </c>
      <c r="AB1515" s="308" t="str">
        <f t="shared" si="428"/>
        <v/>
      </c>
      <c r="AC1515" s="534" t="str">
        <f t="shared" si="429"/>
        <v/>
      </c>
      <c r="AD1515" s="752" t="str">
        <f t="shared" si="430"/>
        <v/>
      </c>
      <c r="AE1515" s="534" t="str">
        <f t="shared" si="431"/>
        <v/>
      </c>
      <c r="AF1515" s="752" t="str">
        <f t="shared" si="432"/>
        <v/>
      </c>
    </row>
    <row r="1516" spans="2:32" x14ac:dyDescent="0.25">
      <c r="B1516" s="721"/>
      <c r="C1516" s="531" t="str">
        <f>IFERROR(VLOOKUP(B1516,'מצבת ורישום גנים'!B:D,3,0),"")</f>
        <v/>
      </c>
      <c r="D1516" s="721"/>
      <c r="E1516" s="723"/>
      <c r="F1516" s="723"/>
      <c r="G1516" s="723"/>
      <c r="H1516" s="723"/>
      <c r="I1516" s="992" t="str">
        <f t="shared" si="433"/>
        <v/>
      </c>
      <c r="J1516" s="723"/>
      <c r="K1516" s="724"/>
      <c r="L1516" s="723"/>
      <c r="M1516" s="306" t="str">
        <f t="shared" si="420"/>
        <v/>
      </c>
      <c r="N1516" s="32" t="str">
        <f t="shared" si="421"/>
        <v/>
      </c>
      <c r="P1516" s="307" t="str">
        <f t="shared" si="422"/>
        <v/>
      </c>
      <c r="Q1516" s="307" t="str">
        <f t="shared" si="416"/>
        <v/>
      </c>
      <c r="R1516" s="307" t="str">
        <f t="shared" si="423"/>
        <v/>
      </c>
      <c r="S1516" s="307" t="str">
        <f t="shared" si="424"/>
        <v/>
      </c>
      <c r="T1516" s="307" t="str">
        <f t="shared" si="425"/>
        <v/>
      </c>
      <c r="U1516" s="307" t="str">
        <f t="shared" si="417"/>
        <v/>
      </c>
      <c r="V1516" s="723"/>
      <c r="X1516" s="308" t="str">
        <f t="shared" si="426"/>
        <v/>
      </c>
      <c r="Y1516" s="309" t="str">
        <f t="shared" si="427"/>
        <v/>
      </c>
      <c r="Z1516" s="308" t="str">
        <f t="shared" si="418"/>
        <v/>
      </c>
      <c r="AA1516" s="308" t="b">
        <f t="shared" si="419"/>
        <v>1</v>
      </c>
      <c r="AB1516" s="308" t="str">
        <f t="shared" si="428"/>
        <v/>
      </c>
      <c r="AC1516" s="534" t="str">
        <f t="shared" si="429"/>
        <v/>
      </c>
      <c r="AD1516" s="752" t="str">
        <f t="shared" si="430"/>
        <v/>
      </c>
      <c r="AE1516" s="534" t="str">
        <f t="shared" si="431"/>
        <v/>
      </c>
      <c r="AF1516" s="752" t="str">
        <f t="shared" si="432"/>
        <v/>
      </c>
    </row>
    <row r="1517" spans="2:32" x14ac:dyDescent="0.25">
      <c r="B1517" s="721"/>
      <c r="C1517" s="531" t="str">
        <f>IFERROR(VLOOKUP(B1517,'מצבת ורישום גנים'!B:D,3,0),"")</f>
        <v/>
      </c>
      <c r="D1517" s="721"/>
      <c r="E1517" s="723"/>
      <c r="F1517" s="723"/>
      <c r="G1517" s="723"/>
      <c r="H1517" s="723"/>
      <c r="I1517" s="992" t="str">
        <f t="shared" si="433"/>
        <v/>
      </c>
      <c r="J1517" s="723"/>
      <c r="K1517" s="724"/>
      <c r="L1517" s="723"/>
      <c r="M1517" s="306" t="str">
        <f t="shared" si="420"/>
        <v/>
      </c>
      <c r="N1517" s="32" t="str">
        <f t="shared" si="421"/>
        <v/>
      </c>
      <c r="P1517" s="307" t="str">
        <f t="shared" si="422"/>
        <v/>
      </c>
      <c r="Q1517" s="307" t="str">
        <f t="shared" si="416"/>
        <v/>
      </c>
      <c r="R1517" s="307" t="str">
        <f t="shared" si="423"/>
        <v/>
      </c>
      <c r="S1517" s="307" t="str">
        <f t="shared" si="424"/>
        <v/>
      </c>
      <c r="T1517" s="307" t="str">
        <f t="shared" si="425"/>
        <v/>
      </c>
      <c r="U1517" s="307" t="str">
        <f t="shared" si="417"/>
        <v/>
      </c>
      <c r="V1517" s="723"/>
      <c r="X1517" s="308" t="str">
        <f t="shared" si="426"/>
        <v/>
      </c>
      <c r="Y1517" s="309" t="str">
        <f t="shared" si="427"/>
        <v/>
      </c>
      <c r="Z1517" s="308" t="str">
        <f t="shared" si="418"/>
        <v/>
      </c>
      <c r="AA1517" s="308" t="b">
        <f t="shared" si="419"/>
        <v>1</v>
      </c>
      <c r="AB1517" s="308" t="str">
        <f t="shared" si="428"/>
        <v/>
      </c>
      <c r="AC1517" s="534" t="str">
        <f t="shared" si="429"/>
        <v/>
      </c>
      <c r="AD1517" s="752" t="str">
        <f t="shared" si="430"/>
        <v/>
      </c>
      <c r="AE1517" s="534" t="str">
        <f t="shared" si="431"/>
        <v/>
      </c>
      <c r="AF1517" s="752" t="str">
        <f t="shared" si="432"/>
        <v/>
      </c>
    </row>
    <row r="1518" spans="2:32" x14ac:dyDescent="0.25">
      <c r="B1518" s="721"/>
      <c r="C1518" s="531" t="str">
        <f>IFERROR(VLOOKUP(B1518,'מצבת ורישום גנים'!B:D,3,0),"")</f>
        <v/>
      </c>
      <c r="D1518" s="721"/>
      <c r="E1518" s="723"/>
      <c r="F1518" s="723"/>
      <c r="G1518" s="723"/>
      <c r="H1518" s="723"/>
      <c r="I1518" s="992" t="str">
        <f t="shared" si="433"/>
        <v/>
      </c>
      <c r="J1518" s="723"/>
      <c r="K1518" s="724"/>
      <c r="L1518" s="723"/>
      <c r="M1518" s="306" t="str">
        <f t="shared" si="420"/>
        <v/>
      </c>
      <c r="N1518" s="32" t="str">
        <f t="shared" si="421"/>
        <v/>
      </c>
      <c r="P1518" s="307" t="str">
        <f t="shared" si="422"/>
        <v/>
      </c>
      <c r="Q1518" s="307" t="str">
        <f t="shared" si="416"/>
        <v/>
      </c>
      <c r="R1518" s="307" t="str">
        <f t="shared" si="423"/>
        <v/>
      </c>
      <c r="S1518" s="307" t="str">
        <f t="shared" si="424"/>
        <v/>
      </c>
      <c r="T1518" s="307" t="str">
        <f t="shared" si="425"/>
        <v/>
      </c>
      <c r="U1518" s="307" t="str">
        <f t="shared" si="417"/>
        <v/>
      </c>
      <c r="V1518" s="723"/>
      <c r="X1518" s="308" t="str">
        <f t="shared" si="426"/>
        <v/>
      </c>
      <c r="Y1518" s="309" t="str">
        <f t="shared" si="427"/>
        <v/>
      </c>
      <c r="Z1518" s="308" t="str">
        <f t="shared" si="418"/>
        <v/>
      </c>
      <c r="AA1518" s="308" t="b">
        <f t="shared" si="419"/>
        <v>1</v>
      </c>
      <c r="AB1518" s="308" t="str">
        <f t="shared" si="428"/>
        <v/>
      </c>
      <c r="AC1518" s="534" t="str">
        <f t="shared" si="429"/>
        <v/>
      </c>
      <c r="AD1518" s="752" t="str">
        <f t="shared" si="430"/>
        <v/>
      </c>
      <c r="AE1518" s="534" t="str">
        <f t="shared" si="431"/>
        <v/>
      </c>
      <c r="AF1518" s="752" t="str">
        <f t="shared" si="432"/>
        <v/>
      </c>
    </row>
    <row r="1519" spans="2:32" x14ac:dyDescent="0.25">
      <c r="B1519" s="721"/>
      <c r="C1519" s="531" t="str">
        <f>IFERROR(VLOOKUP(B1519,'מצבת ורישום גנים'!B:D,3,0),"")</f>
        <v/>
      </c>
      <c r="D1519" s="721"/>
      <c r="E1519" s="723"/>
      <c r="F1519" s="723"/>
      <c r="G1519" s="723"/>
      <c r="H1519" s="723"/>
      <c r="I1519" s="992" t="str">
        <f t="shared" si="433"/>
        <v/>
      </c>
      <c r="J1519" s="723"/>
      <c r="K1519" s="724"/>
      <c r="L1519" s="723"/>
      <c r="M1519" s="306" t="str">
        <f t="shared" si="420"/>
        <v/>
      </c>
      <c r="N1519" s="32" t="str">
        <f t="shared" si="421"/>
        <v/>
      </c>
      <c r="P1519" s="307" t="str">
        <f t="shared" si="422"/>
        <v/>
      </c>
      <c r="Q1519" s="307" t="str">
        <f t="shared" si="416"/>
        <v/>
      </c>
      <c r="R1519" s="307" t="str">
        <f t="shared" si="423"/>
        <v/>
      </c>
      <c r="S1519" s="307" t="str">
        <f t="shared" si="424"/>
        <v/>
      </c>
      <c r="T1519" s="307" t="str">
        <f t="shared" si="425"/>
        <v/>
      </c>
      <c r="U1519" s="307" t="str">
        <f t="shared" si="417"/>
        <v/>
      </c>
      <c r="V1519" s="723"/>
      <c r="X1519" s="308" t="str">
        <f t="shared" si="426"/>
        <v/>
      </c>
      <c r="Y1519" s="309" t="str">
        <f t="shared" si="427"/>
        <v/>
      </c>
      <c r="Z1519" s="308" t="str">
        <f t="shared" si="418"/>
        <v/>
      </c>
      <c r="AA1519" s="308" t="b">
        <f t="shared" si="419"/>
        <v>1</v>
      </c>
      <c r="AB1519" s="308" t="str">
        <f t="shared" si="428"/>
        <v/>
      </c>
      <c r="AC1519" s="534" t="str">
        <f t="shared" si="429"/>
        <v/>
      </c>
      <c r="AD1519" s="752" t="str">
        <f t="shared" si="430"/>
        <v/>
      </c>
      <c r="AE1519" s="534" t="str">
        <f t="shared" si="431"/>
        <v/>
      </c>
      <c r="AF1519" s="752" t="str">
        <f t="shared" si="432"/>
        <v/>
      </c>
    </row>
    <row r="1520" spans="2:32" x14ac:dyDescent="0.25">
      <c r="B1520" s="721"/>
      <c r="C1520" s="531" t="str">
        <f>IFERROR(VLOOKUP(B1520,'מצבת ורישום גנים'!B:D,3,0),"")</f>
        <v/>
      </c>
      <c r="D1520" s="721"/>
      <c r="E1520" s="723"/>
      <c r="F1520" s="723"/>
      <c r="G1520" s="723"/>
      <c r="H1520" s="723"/>
      <c r="I1520" s="992" t="str">
        <f t="shared" si="433"/>
        <v/>
      </c>
      <c r="J1520" s="723"/>
      <c r="K1520" s="724"/>
      <c r="L1520" s="723"/>
      <c r="M1520" s="306" t="str">
        <f t="shared" si="420"/>
        <v/>
      </c>
      <c r="N1520" s="32" t="str">
        <f t="shared" si="421"/>
        <v/>
      </c>
      <c r="P1520" s="307" t="str">
        <f t="shared" si="422"/>
        <v/>
      </c>
      <c r="Q1520" s="307" t="str">
        <f t="shared" si="416"/>
        <v/>
      </c>
      <c r="R1520" s="307" t="str">
        <f t="shared" si="423"/>
        <v/>
      </c>
      <c r="S1520" s="307" t="str">
        <f t="shared" si="424"/>
        <v/>
      </c>
      <c r="T1520" s="307" t="str">
        <f t="shared" si="425"/>
        <v/>
      </c>
      <c r="U1520" s="307" t="str">
        <f t="shared" si="417"/>
        <v/>
      </c>
      <c r="V1520" s="723"/>
      <c r="X1520" s="308" t="str">
        <f t="shared" si="426"/>
        <v/>
      </c>
      <c r="Y1520" s="309" t="str">
        <f t="shared" si="427"/>
        <v/>
      </c>
      <c r="Z1520" s="308" t="str">
        <f t="shared" si="418"/>
        <v/>
      </c>
      <c r="AA1520" s="308" t="b">
        <f t="shared" si="419"/>
        <v>1</v>
      </c>
      <c r="AB1520" s="308" t="str">
        <f t="shared" si="428"/>
        <v/>
      </c>
      <c r="AC1520" s="534" t="str">
        <f t="shared" si="429"/>
        <v/>
      </c>
      <c r="AD1520" s="752" t="str">
        <f t="shared" si="430"/>
        <v/>
      </c>
      <c r="AE1520" s="534" t="str">
        <f t="shared" si="431"/>
        <v/>
      </c>
      <c r="AF1520" s="752" t="str">
        <f t="shared" si="432"/>
        <v/>
      </c>
    </row>
    <row r="1521" spans="2:32" x14ac:dyDescent="0.25">
      <c r="B1521" s="721"/>
      <c r="C1521" s="531" t="str">
        <f>IFERROR(VLOOKUP(B1521,'מצבת ורישום גנים'!B:D,3,0),"")</f>
        <v/>
      </c>
      <c r="D1521" s="721"/>
      <c r="E1521" s="723"/>
      <c r="F1521" s="723"/>
      <c r="G1521" s="723"/>
      <c r="H1521" s="723"/>
      <c r="I1521" s="992" t="str">
        <f t="shared" si="433"/>
        <v/>
      </c>
      <c r="J1521" s="723"/>
      <c r="K1521" s="724"/>
      <c r="L1521" s="723"/>
      <c r="M1521" s="306" t="str">
        <f t="shared" si="420"/>
        <v/>
      </c>
      <c r="N1521" s="32" t="str">
        <f t="shared" si="421"/>
        <v/>
      </c>
      <c r="P1521" s="307" t="str">
        <f t="shared" si="422"/>
        <v/>
      </c>
      <c r="Q1521" s="307" t="str">
        <f t="shared" si="416"/>
        <v/>
      </c>
      <c r="R1521" s="307" t="str">
        <f t="shared" si="423"/>
        <v/>
      </c>
      <c r="S1521" s="307" t="str">
        <f t="shared" si="424"/>
        <v/>
      </c>
      <c r="T1521" s="307" t="str">
        <f t="shared" si="425"/>
        <v/>
      </c>
      <c r="U1521" s="307" t="str">
        <f t="shared" si="417"/>
        <v/>
      </c>
      <c r="V1521" s="723"/>
      <c r="X1521" s="308" t="str">
        <f t="shared" si="426"/>
        <v/>
      </c>
      <c r="Y1521" s="309" t="str">
        <f t="shared" si="427"/>
        <v/>
      </c>
      <c r="Z1521" s="308" t="str">
        <f t="shared" si="418"/>
        <v/>
      </c>
      <c r="AA1521" s="308" t="b">
        <f t="shared" si="419"/>
        <v>1</v>
      </c>
      <c r="AB1521" s="308" t="str">
        <f t="shared" si="428"/>
        <v/>
      </c>
      <c r="AC1521" s="534" t="str">
        <f t="shared" si="429"/>
        <v/>
      </c>
      <c r="AD1521" s="752" t="str">
        <f t="shared" si="430"/>
        <v/>
      </c>
      <c r="AE1521" s="534" t="str">
        <f t="shared" si="431"/>
        <v/>
      </c>
      <c r="AF1521" s="752" t="str">
        <f t="shared" si="432"/>
        <v/>
      </c>
    </row>
    <row r="1522" spans="2:32" x14ac:dyDescent="0.25">
      <c r="B1522" s="721"/>
      <c r="C1522" s="531" t="str">
        <f>IFERROR(VLOOKUP(B1522,'מצבת ורישום גנים'!B:D,3,0),"")</f>
        <v/>
      </c>
      <c r="D1522" s="721"/>
      <c r="E1522" s="723"/>
      <c r="F1522" s="723"/>
      <c r="G1522" s="723"/>
      <c r="H1522" s="723"/>
      <c r="I1522" s="992" t="str">
        <f t="shared" si="433"/>
        <v/>
      </c>
      <c r="J1522" s="723"/>
      <c r="K1522" s="724"/>
      <c r="L1522" s="723"/>
      <c r="M1522" s="306" t="str">
        <f t="shared" si="420"/>
        <v/>
      </c>
      <c r="N1522" s="32" t="str">
        <f t="shared" si="421"/>
        <v/>
      </c>
      <c r="P1522" s="307" t="str">
        <f t="shared" si="422"/>
        <v/>
      </c>
      <c r="Q1522" s="307" t="str">
        <f t="shared" si="416"/>
        <v/>
      </c>
      <c r="R1522" s="307" t="str">
        <f t="shared" si="423"/>
        <v/>
      </c>
      <c r="S1522" s="307" t="str">
        <f t="shared" si="424"/>
        <v/>
      </c>
      <c r="T1522" s="307" t="str">
        <f t="shared" si="425"/>
        <v/>
      </c>
      <c r="U1522" s="307" t="str">
        <f t="shared" si="417"/>
        <v/>
      </c>
      <c r="V1522" s="723"/>
      <c r="X1522" s="308" t="str">
        <f t="shared" si="426"/>
        <v/>
      </c>
      <c r="Y1522" s="309" t="str">
        <f t="shared" si="427"/>
        <v/>
      </c>
      <c r="Z1522" s="308" t="str">
        <f t="shared" si="418"/>
        <v/>
      </c>
      <c r="AA1522" s="308" t="b">
        <f t="shared" si="419"/>
        <v>1</v>
      </c>
      <c r="AB1522" s="308" t="str">
        <f t="shared" si="428"/>
        <v/>
      </c>
      <c r="AC1522" s="534" t="str">
        <f t="shared" si="429"/>
        <v/>
      </c>
      <c r="AD1522" s="752" t="str">
        <f t="shared" si="430"/>
        <v/>
      </c>
      <c r="AE1522" s="534" t="str">
        <f t="shared" si="431"/>
        <v/>
      </c>
      <c r="AF1522" s="752" t="str">
        <f t="shared" si="432"/>
        <v/>
      </c>
    </row>
    <row r="1523" spans="2:32" x14ac:dyDescent="0.25">
      <c r="B1523" s="721"/>
      <c r="C1523" s="531" t="str">
        <f>IFERROR(VLOOKUP(B1523,'מצבת ורישום גנים'!B:D,3,0),"")</f>
        <v/>
      </c>
      <c r="D1523" s="721"/>
      <c r="E1523" s="723"/>
      <c r="F1523" s="723"/>
      <c r="G1523" s="723"/>
      <c r="H1523" s="723"/>
      <c r="I1523" s="992" t="str">
        <f t="shared" si="433"/>
        <v/>
      </c>
      <c r="J1523" s="723"/>
      <c r="K1523" s="724"/>
      <c r="L1523" s="723"/>
      <c r="M1523" s="306" t="str">
        <f t="shared" si="420"/>
        <v/>
      </c>
      <c r="N1523" s="32" t="str">
        <f t="shared" si="421"/>
        <v/>
      </c>
      <c r="P1523" s="307" t="str">
        <f t="shared" si="422"/>
        <v/>
      </c>
      <c r="Q1523" s="307" t="str">
        <f t="shared" si="416"/>
        <v/>
      </c>
      <c r="R1523" s="307" t="str">
        <f t="shared" si="423"/>
        <v/>
      </c>
      <c r="S1523" s="307" t="str">
        <f t="shared" si="424"/>
        <v/>
      </c>
      <c r="T1523" s="307" t="str">
        <f t="shared" si="425"/>
        <v/>
      </c>
      <c r="U1523" s="307" t="str">
        <f t="shared" si="417"/>
        <v/>
      </c>
      <c r="V1523" s="723"/>
      <c r="X1523" s="308" t="str">
        <f t="shared" si="426"/>
        <v/>
      </c>
      <c r="Y1523" s="309" t="str">
        <f t="shared" si="427"/>
        <v/>
      </c>
      <c r="Z1523" s="308" t="str">
        <f t="shared" si="418"/>
        <v/>
      </c>
      <c r="AA1523" s="308" t="b">
        <f t="shared" si="419"/>
        <v>1</v>
      </c>
      <c r="AB1523" s="308" t="str">
        <f t="shared" si="428"/>
        <v/>
      </c>
      <c r="AC1523" s="534" t="str">
        <f t="shared" si="429"/>
        <v/>
      </c>
      <c r="AD1523" s="752" t="str">
        <f t="shared" si="430"/>
        <v/>
      </c>
      <c r="AE1523" s="534" t="str">
        <f t="shared" si="431"/>
        <v/>
      </c>
      <c r="AF1523" s="752" t="str">
        <f t="shared" si="432"/>
        <v/>
      </c>
    </row>
    <row r="1524" spans="2:32" x14ac:dyDescent="0.25">
      <c r="B1524" s="721"/>
      <c r="C1524" s="531" t="str">
        <f>IFERROR(VLOOKUP(B1524,'מצבת ורישום גנים'!B:D,3,0),"")</f>
        <v/>
      </c>
      <c r="D1524" s="721"/>
      <c r="E1524" s="723"/>
      <c r="F1524" s="723"/>
      <c r="G1524" s="723"/>
      <c r="H1524" s="723"/>
      <c r="I1524" s="992" t="str">
        <f t="shared" si="433"/>
        <v/>
      </c>
      <c r="J1524" s="723"/>
      <c r="K1524" s="724"/>
      <c r="L1524" s="723"/>
      <c r="M1524" s="306" t="str">
        <f t="shared" si="420"/>
        <v/>
      </c>
      <c r="N1524" s="32" t="str">
        <f t="shared" si="421"/>
        <v/>
      </c>
      <c r="P1524" s="307" t="str">
        <f t="shared" si="422"/>
        <v/>
      </c>
      <c r="Q1524" s="307" t="str">
        <f t="shared" si="416"/>
        <v/>
      </c>
      <c r="R1524" s="307" t="str">
        <f t="shared" si="423"/>
        <v/>
      </c>
      <c r="S1524" s="307" t="str">
        <f t="shared" si="424"/>
        <v/>
      </c>
      <c r="T1524" s="307" t="str">
        <f t="shared" si="425"/>
        <v/>
      </c>
      <c r="U1524" s="307" t="str">
        <f t="shared" si="417"/>
        <v/>
      </c>
      <c r="V1524" s="723"/>
      <c r="X1524" s="308" t="str">
        <f t="shared" si="426"/>
        <v/>
      </c>
      <c r="Y1524" s="309" t="str">
        <f t="shared" si="427"/>
        <v/>
      </c>
      <c r="Z1524" s="308" t="str">
        <f t="shared" si="418"/>
        <v/>
      </c>
      <c r="AA1524" s="308" t="b">
        <f t="shared" si="419"/>
        <v>1</v>
      </c>
      <c r="AB1524" s="308" t="str">
        <f t="shared" si="428"/>
        <v/>
      </c>
      <c r="AC1524" s="534" t="str">
        <f t="shared" si="429"/>
        <v/>
      </c>
      <c r="AD1524" s="752" t="str">
        <f t="shared" si="430"/>
        <v/>
      </c>
      <c r="AE1524" s="534" t="str">
        <f t="shared" si="431"/>
        <v/>
      </c>
      <c r="AF1524" s="752" t="str">
        <f t="shared" si="432"/>
        <v/>
      </c>
    </row>
    <row r="1525" spans="2:32" x14ac:dyDescent="0.25">
      <c r="B1525" s="721"/>
      <c r="C1525" s="531" t="str">
        <f>IFERROR(VLOOKUP(B1525,'מצבת ורישום גנים'!B:D,3,0),"")</f>
        <v/>
      </c>
      <c r="D1525" s="721"/>
      <c r="E1525" s="723"/>
      <c r="F1525" s="723"/>
      <c r="G1525" s="723"/>
      <c r="H1525" s="723"/>
      <c r="I1525" s="992" t="str">
        <f t="shared" si="433"/>
        <v/>
      </c>
      <c r="J1525" s="723"/>
      <c r="K1525" s="724"/>
      <c r="L1525" s="723"/>
      <c r="M1525" s="306" t="str">
        <f t="shared" si="420"/>
        <v/>
      </c>
      <c r="N1525" s="32" t="str">
        <f t="shared" si="421"/>
        <v/>
      </c>
      <c r="P1525" s="307" t="str">
        <f t="shared" si="422"/>
        <v/>
      </c>
      <c r="Q1525" s="307" t="str">
        <f t="shared" si="416"/>
        <v/>
      </c>
      <c r="R1525" s="307" t="str">
        <f t="shared" si="423"/>
        <v/>
      </c>
      <c r="S1525" s="307" t="str">
        <f t="shared" si="424"/>
        <v/>
      </c>
      <c r="T1525" s="307" t="str">
        <f t="shared" si="425"/>
        <v/>
      </c>
      <c r="U1525" s="307" t="str">
        <f t="shared" si="417"/>
        <v/>
      </c>
      <c r="V1525" s="723"/>
      <c r="X1525" s="308" t="str">
        <f t="shared" si="426"/>
        <v/>
      </c>
      <c r="Y1525" s="309" t="str">
        <f t="shared" si="427"/>
        <v/>
      </c>
      <c r="Z1525" s="308" t="str">
        <f t="shared" si="418"/>
        <v/>
      </c>
      <c r="AA1525" s="308" t="b">
        <f t="shared" si="419"/>
        <v>1</v>
      </c>
      <c r="AB1525" s="308" t="str">
        <f t="shared" si="428"/>
        <v/>
      </c>
      <c r="AC1525" s="534" t="str">
        <f t="shared" si="429"/>
        <v/>
      </c>
      <c r="AD1525" s="752" t="str">
        <f t="shared" si="430"/>
        <v/>
      </c>
      <c r="AE1525" s="534" t="str">
        <f t="shared" si="431"/>
        <v/>
      </c>
      <c r="AF1525" s="752" t="str">
        <f t="shared" si="432"/>
        <v/>
      </c>
    </row>
    <row r="1526" spans="2:32" x14ac:dyDescent="0.25">
      <c r="B1526" s="721"/>
      <c r="C1526" s="531" t="str">
        <f>IFERROR(VLOOKUP(B1526,'מצבת ורישום גנים'!B:D,3,0),"")</f>
        <v/>
      </c>
      <c r="D1526" s="721"/>
      <c r="E1526" s="723"/>
      <c r="F1526" s="723"/>
      <c r="G1526" s="723"/>
      <c r="H1526" s="723"/>
      <c r="I1526" s="992" t="str">
        <f t="shared" si="433"/>
        <v/>
      </c>
      <c r="J1526" s="723"/>
      <c r="K1526" s="724"/>
      <c r="L1526" s="723"/>
      <c r="M1526" s="306" t="str">
        <f t="shared" si="420"/>
        <v/>
      </c>
      <c r="N1526" s="32" t="str">
        <f t="shared" si="421"/>
        <v/>
      </c>
      <c r="P1526" s="307" t="str">
        <f t="shared" si="422"/>
        <v/>
      </c>
      <c r="Q1526" s="307" t="str">
        <f t="shared" si="416"/>
        <v/>
      </c>
      <c r="R1526" s="307" t="str">
        <f t="shared" si="423"/>
        <v/>
      </c>
      <c r="S1526" s="307" t="str">
        <f t="shared" si="424"/>
        <v/>
      </c>
      <c r="T1526" s="307" t="str">
        <f t="shared" si="425"/>
        <v/>
      </c>
      <c r="U1526" s="307" t="str">
        <f t="shared" si="417"/>
        <v/>
      </c>
      <c r="V1526" s="723"/>
      <c r="X1526" s="308" t="str">
        <f t="shared" si="426"/>
        <v/>
      </c>
      <c r="Y1526" s="309" t="str">
        <f t="shared" si="427"/>
        <v/>
      </c>
      <c r="Z1526" s="308" t="str">
        <f t="shared" si="418"/>
        <v/>
      </c>
      <c r="AA1526" s="308" t="b">
        <f t="shared" si="419"/>
        <v>1</v>
      </c>
      <c r="AB1526" s="308" t="str">
        <f t="shared" si="428"/>
        <v/>
      </c>
      <c r="AC1526" s="534" t="str">
        <f t="shared" si="429"/>
        <v/>
      </c>
      <c r="AD1526" s="752" t="str">
        <f t="shared" si="430"/>
        <v/>
      </c>
      <c r="AE1526" s="534" t="str">
        <f t="shared" si="431"/>
        <v/>
      </c>
      <c r="AF1526" s="752" t="str">
        <f t="shared" si="432"/>
        <v/>
      </c>
    </row>
    <row r="1527" spans="2:32" x14ac:dyDescent="0.25">
      <c r="B1527" s="721"/>
      <c r="C1527" s="531" t="str">
        <f>IFERROR(VLOOKUP(B1527,'מצבת ורישום גנים'!B:D,3,0),"")</f>
        <v/>
      </c>
      <c r="D1527" s="721"/>
      <c r="E1527" s="723"/>
      <c r="F1527" s="723"/>
      <c r="G1527" s="723"/>
      <c r="H1527" s="723"/>
      <c r="I1527" s="992" t="str">
        <f t="shared" si="433"/>
        <v/>
      </c>
      <c r="J1527" s="723"/>
      <c r="K1527" s="724"/>
      <c r="L1527" s="723"/>
      <c r="M1527" s="306" t="str">
        <f t="shared" si="420"/>
        <v/>
      </c>
      <c r="N1527" s="32" t="str">
        <f t="shared" si="421"/>
        <v/>
      </c>
      <c r="P1527" s="307" t="str">
        <f t="shared" si="422"/>
        <v/>
      </c>
      <c r="Q1527" s="307" t="str">
        <f t="shared" si="416"/>
        <v/>
      </c>
      <c r="R1527" s="307" t="str">
        <f t="shared" si="423"/>
        <v/>
      </c>
      <c r="S1527" s="307" t="str">
        <f t="shared" si="424"/>
        <v/>
      </c>
      <c r="T1527" s="307" t="str">
        <f t="shared" si="425"/>
        <v/>
      </c>
      <c r="U1527" s="307" t="str">
        <f t="shared" si="417"/>
        <v/>
      </c>
      <c r="V1527" s="723"/>
      <c r="X1527" s="308" t="str">
        <f t="shared" si="426"/>
        <v/>
      </c>
      <c r="Y1527" s="309" t="str">
        <f t="shared" si="427"/>
        <v/>
      </c>
      <c r="Z1527" s="308" t="str">
        <f t="shared" si="418"/>
        <v/>
      </c>
      <c r="AA1527" s="308" t="b">
        <f t="shared" si="419"/>
        <v>1</v>
      </c>
      <c r="AB1527" s="308" t="str">
        <f t="shared" si="428"/>
        <v/>
      </c>
      <c r="AC1527" s="534" t="str">
        <f t="shared" si="429"/>
        <v/>
      </c>
      <c r="AD1527" s="752" t="str">
        <f t="shared" si="430"/>
        <v/>
      </c>
      <c r="AE1527" s="534" t="str">
        <f t="shared" si="431"/>
        <v/>
      </c>
      <c r="AF1527" s="752" t="str">
        <f t="shared" si="432"/>
        <v/>
      </c>
    </row>
    <row r="1528" spans="2:32" x14ac:dyDescent="0.25">
      <c r="B1528" s="721"/>
      <c r="C1528" s="531" t="str">
        <f>IFERROR(VLOOKUP(B1528,'מצבת ורישום גנים'!B:D,3,0),"")</f>
        <v/>
      </c>
      <c r="D1528" s="721"/>
      <c r="E1528" s="723"/>
      <c r="F1528" s="723"/>
      <c r="G1528" s="723"/>
      <c r="H1528" s="723"/>
      <c r="I1528" s="992" t="str">
        <f t="shared" si="433"/>
        <v/>
      </c>
      <c r="J1528" s="723"/>
      <c r="K1528" s="724"/>
      <c r="L1528" s="723"/>
      <c r="M1528" s="306" t="str">
        <f t="shared" si="420"/>
        <v/>
      </c>
      <c r="N1528" s="32" t="str">
        <f t="shared" si="421"/>
        <v/>
      </c>
      <c r="P1528" s="307" t="str">
        <f t="shared" si="422"/>
        <v/>
      </c>
      <c r="Q1528" s="307" t="str">
        <f t="shared" si="416"/>
        <v/>
      </c>
      <c r="R1528" s="307" t="str">
        <f t="shared" si="423"/>
        <v/>
      </c>
      <c r="S1528" s="307" t="str">
        <f t="shared" si="424"/>
        <v/>
      </c>
      <c r="T1528" s="307" t="str">
        <f t="shared" si="425"/>
        <v/>
      </c>
      <c r="U1528" s="307" t="str">
        <f t="shared" si="417"/>
        <v/>
      </c>
      <c r="V1528" s="723"/>
      <c r="X1528" s="308" t="str">
        <f t="shared" si="426"/>
        <v/>
      </c>
      <c r="Y1528" s="309" t="str">
        <f t="shared" si="427"/>
        <v/>
      </c>
      <c r="Z1528" s="308" t="str">
        <f t="shared" si="418"/>
        <v/>
      </c>
      <c r="AA1528" s="308" t="b">
        <f t="shared" si="419"/>
        <v>1</v>
      </c>
      <c r="AB1528" s="308" t="str">
        <f t="shared" si="428"/>
        <v/>
      </c>
      <c r="AC1528" s="534" t="str">
        <f t="shared" si="429"/>
        <v/>
      </c>
      <c r="AD1528" s="752" t="str">
        <f t="shared" si="430"/>
        <v/>
      </c>
      <c r="AE1528" s="534" t="str">
        <f t="shared" si="431"/>
        <v/>
      </c>
      <c r="AF1528" s="752" t="str">
        <f t="shared" si="432"/>
        <v/>
      </c>
    </row>
    <row r="1529" spans="2:32" x14ac:dyDescent="0.25">
      <c r="B1529" s="721"/>
      <c r="C1529" s="531" t="str">
        <f>IFERROR(VLOOKUP(B1529,'מצבת ורישום גנים'!B:D,3,0),"")</f>
        <v/>
      </c>
      <c r="D1529" s="721"/>
      <c r="E1529" s="723"/>
      <c r="F1529" s="723"/>
      <c r="G1529" s="723"/>
      <c r="H1529" s="723"/>
      <c r="I1529" s="992" t="str">
        <f t="shared" si="433"/>
        <v/>
      </c>
      <c r="J1529" s="723"/>
      <c r="K1529" s="724"/>
      <c r="L1529" s="723"/>
      <c r="M1529" s="306" t="str">
        <f t="shared" si="420"/>
        <v/>
      </c>
      <c r="N1529" s="32" t="str">
        <f t="shared" si="421"/>
        <v/>
      </c>
      <c r="P1529" s="307" t="str">
        <f t="shared" si="422"/>
        <v/>
      </c>
      <c r="Q1529" s="307" t="str">
        <f t="shared" si="416"/>
        <v/>
      </c>
      <c r="R1529" s="307" t="str">
        <f t="shared" si="423"/>
        <v/>
      </c>
      <c r="S1529" s="307" t="str">
        <f t="shared" si="424"/>
        <v/>
      </c>
      <c r="T1529" s="307" t="str">
        <f t="shared" si="425"/>
        <v/>
      </c>
      <c r="U1529" s="307" t="str">
        <f t="shared" si="417"/>
        <v/>
      </c>
      <c r="V1529" s="723"/>
      <c r="X1529" s="308" t="str">
        <f t="shared" si="426"/>
        <v/>
      </c>
      <c r="Y1529" s="309" t="str">
        <f t="shared" si="427"/>
        <v/>
      </c>
      <c r="Z1529" s="308" t="str">
        <f t="shared" si="418"/>
        <v/>
      </c>
      <c r="AA1529" s="308" t="b">
        <f t="shared" si="419"/>
        <v>1</v>
      </c>
      <c r="AB1529" s="308" t="str">
        <f t="shared" si="428"/>
        <v/>
      </c>
      <c r="AC1529" s="534" t="str">
        <f t="shared" si="429"/>
        <v/>
      </c>
      <c r="AD1529" s="752" t="str">
        <f t="shared" si="430"/>
        <v/>
      </c>
      <c r="AE1529" s="534" t="str">
        <f t="shared" si="431"/>
        <v/>
      </c>
      <c r="AF1529" s="752" t="str">
        <f t="shared" si="432"/>
        <v/>
      </c>
    </row>
    <row r="1530" spans="2:32" x14ac:dyDescent="0.25">
      <c r="B1530" s="721"/>
      <c r="C1530" s="531" t="str">
        <f>IFERROR(VLOOKUP(B1530,'מצבת ורישום גנים'!B:D,3,0),"")</f>
        <v/>
      </c>
      <c r="D1530" s="721"/>
      <c r="E1530" s="723"/>
      <c r="F1530" s="723"/>
      <c r="G1530" s="723"/>
      <c r="H1530" s="723"/>
      <c r="I1530" s="992" t="str">
        <f t="shared" si="433"/>
        <v/>
      </c>
      <c r="J1530" s="723"/>
      <c r="K1530" s="724"/>
      <c r="L1530" s="723"/>
      <c r="M1530" s="306" t="str">
        <f t="shared" si="420"/>
        <v/>
      </c>
      <c r="N1530" s="32" t="str">
        <f t="shared" si="421"/>
        <v/>
      </c>
      <c r="P1530" s="307" t="str">
        <f t="shared" si="422"/>
        <v/>
      </c>
      <c r="Q1530" s="307" t="str">
        <f t="shared" si="416"/>
        <v/>
      </c>
      <c r="R1530" s="307" t="str">
        <f t="shared" si="423"/>
        <v/>
      </c>
      <c r="S1530" s="307" t="str">
        <f t="shared" si="424"/>
        <v/>
      </c>
      <c r="T1530" s="307" t="str">
        <f t="shared" si="425"/>
        <v/>
      </c>
      <c r="U1530" s="307" t="str">
        <f t="shared" si="417"/>
        <v/>
      </c>
      <c r="V1530" s="723"/>
      <c r="X1530" s="308" t="str">
        <f t="shared" si="426"/>
        <v/>
      </c>
      <c r="Y1530" s="309" t="str">
        <f t="shared" si="427"/>
        <v/>
      </c>
      <c r="Z1530" s="308" t="str">
        <f t="shared" si="418"/>
        <v/>
      </c>
      <c r="AA1530" s="308" t="b">
        <f t="shared" si="419"/>
        <v>1</v>
      </c>
      <c r="AB1530" s="308" t="str">
        <f t="shared" si="428"/>
        <v/>
      </c>
      <c r="AC1530" s="534" t="str">
        <f t="shared" si="429"/>
        <v/>
      </c>
      <c r="AD1530" s="752" t="str">
        <f t="shared" si="430"/>
        <v/>
      </c>
      <c r="AE1530" s="534" t="str">
        <f t="shared" si="431"/>
        <v/>
      </c>
      <c r="AF1530" s="752" t="str">
        <f t="shared" si="432"/>
        <v/>
      </c>
    </row>
    <row r="1531" spans="2:32" x14ac:dyDescent="0.25">
      <c r="B1531" s="721"/>
      <c r="C1531" s="531" t="str">
        <f>IFERROR(VLOOKUP(B1531,'מצבת ורישום גנים'!B:D,3,0),"")</f>
        <v/>
      </c>
      <c r="D1531" s="721"/>
      <c r="E1531" s="723"/>
      <c r="F1531" s="723"/>
      <c r="G1531" s="723"/>
      <c r="H1531" s="723"/>
      <c r="I1531" s="992" t="str">
        <f t="shared" si="433"/>
        <v/>
      </c>
      <c r="J1531" s="723"/>
      <c r="K1531" s="724"/>
      <c r="L1531" s="723"/>
      <c r="M1531" s="306" t="str">
        <f t="shared" si="420"/>
        <v/>
      </c>
      <c r="N1531" s="32" t="str">
        <f t="shared" si="421"/>
        <v/>
      </c>
      <c r="P1531" s="307" t="str">
        <f t="shared" si="422"/>
        <v/>
      </c>
      <c r="Q1531" s="307" t="str">
        <f t="shared" si="416"/>
        <v/>
      </c>
      <c r="R1531" s="307" t="str">
        <f t="shared" si="423"/>
        <v/>
      </c>
      <c r="S1531" s="307" t="str">
        <f t="shared" si="424"/>
        <v/>
      </c>
      <c r="T1531" s="307" t="str">
        <f t="shared" si="425"/>
        <v/>
      </c>
      <c r="U1531" s="307" t="str">
        <f t="shared" si="417"/>
        <v/>
      </c>
      <c r="V1531" s="723"/>
      <c r="X1531" s="308" t="str">
        <f t="shared" si="426"/>
        <v/>
      </c>
      <c r="Y1531" s="309" t="str">
        <f t="shared" si="427"/>
        <v/>
      </c>
      <c r="Z1531" s="308" t="str">
        <f t="shared" si="418"/>
        <v/>
      </c>
      <c r="AA1531" s="308" t="b">
        <f t="shared" si="419"/>
        <v>1</v>
      </c>
      <c r="AB1531" s="308" t="str">
        <f t="shared" si="428"/>
        <v/>
      </c>
      <c r="AC1531" s="534" t="str">
        <f t="shared" si="429"/>
        <v/>
      </c>
      <c r="AD1531" s="752" t="str">
        <f t="shared" si="430"/>
        <v/>
      </c>
      <c r="AE1531" s="534" t="str">
        <f t="shared" si="431"/>
        <v/>
      </c>
      <c r="AF1531" s="752" t="str">
        <f t="shared" si="432"/>
        <v/>
      </c>
    </row>
    <row r="1532" spans="2:32" x14ac:dyDescent="0.25">
      <c r="B1532" s="721"/>
      <c r="C1532" s="531" t="str">
        <f>IFERROR(VLOOKUP(B1532,'מצבת ורישום גנים'!B:D,3,0),"")</f>
        <v/>
      </c>
      <c r="D1532" s="721"/>
      <c r="E1532" s="723"/>
      <c r="F1532" s="723"/>
      <c r="G1532" s="723"/>
      <c r="H1532" s="723"/>
      <c r="I1532" s="992" t="str">
        <f t="shared" si="433"/>
        <v/>
      </c>
      <c r="J1532" s="723"/>
      <c r="K1532" s="724"/>
      <c r="L1532" s="723"/>
      <c r="M1532" s="306" t="str">
        <f t="shared" si="420"/>
        <v/>
      </c>
      <c r="N1532" s="32" t="str">
        <f t="shared" si="421"/>
        <v/>
      </c>
      <c r="P1532" s="307" t="str">
        <f t="shared" si="422"/>
        <v/>
      </c>
      <c r="Q1532" s="307" t="str">
        <f t="shared" si="416"/>
        <v/>
      </c>
      <c r="R1532" s="307" t="str">
        <f t="shared" si="423"/>
        <v/>
      </c>
      <c r="S1532" s="307" t="str">
        <f t="shared" si="424"/>
        <v/>
      </c>
      <c r="T1532" s="307" t="str">
        <f t="shared" si="425"/>
        <v/>
      </c>
      <c r="U1532" s="307" t="str">
        <f t="shared" si="417"/>
        <v/>
      </c>
      <c r="V1532" s="723"/>
      <c r="X1532" s="308" t="str">
        <f t="shared" si="426"/>
        <v/>
      </c>
      <c r="Y1532" s="309" t="str">
        <f t="shared" si="427"/>
        <v/>
      </c>
      <c r="Z1532" s="308" t="str">
        <f t="shared" si="418"/>
        <v/>
      </c>
      <c r="AA1532" s="308" t="b">
        <f t="shared" si="419"/>
        <v>1</v>
      </c>
      <c r="AB1532" s="308" t="str">
        <f t="shared" si="428"/>
        <v/>
      </c>
      <c r="AC1532" s="534" t="str">
        <f t="shared" si="429"/>
        <v/>
      </c>
      <c r="AD1532" s="752" t="str">
        <f t="shared" si="430"/>
        <v/>
      </c>
      <c r="AE1532" s="534" t="str">
        <f t="shared" si="431"/>
        <v/>
      </c>
      <c r="AF1532" s="752" t="str">
        <f t="shared" si="432"/>
        <v/>
      </c>
    </row>
    <row r="1533" spans="2:32" x14ac:dyDescent="0.25">
      <c r="B1533" s="721"/>
      <c r="C1533" s="531" t="str">
        <f>IFERROR(VLOOKUP(B1533,'מצבת ורישום גנים'!B:D,3,0),"")</f>
        <v/>
      </c>
      <c r="D1533" s="721"/>
      <c r="E1533" s="723"/>
      <c r="F1533" s="723"/>
      <c r="G1533" s="723"/>
      <c r="H1533" s="723"/>
      <c r="I1533" s="992" t="str">
        <f t="shared" si="433"/>
        <v/>
      </c>
      <c r="J1533" s="723"/>
      <c r="K1533" s="724"/>
      <c r="L1533" s="723"/>
      <c r="M1533" s="306" t="str">
        <f t="shared" si="420"/>
        <v/>
      </c>
      <c r="N1533" s="32" t="str">
        <f t="shared" si="421"/>
        <v/>
      </c>
      <c r="P1533" s="307" t="str">
        <f t="shared" si="422"/>
        <v/>
      </c>
      <c r="Q1533" s="307" t="str">
        <f t="shared" si="416"/>
        <v/>
      </c>
      <c r="R1533" s="307" t="str">
        <f t="shared" si="423"/>
        <v/>
      </c>
      <c r="S1533" s="307" t="str">
        <f t="shared" si="424"/>
        <v/>
      </c>
      <c r="T1533" s="307" t="str">
        <f t="shared" si="425"/>
        <v/>
      </c>
      <c r="U1533" s="307" t="str">
        <f t="shared" si="417"/>
        <v/>
      </c>
      <c r="V1533" s="723"/>
      <c r="X1533" s="308" t="str">
        <f t="shared" si="426"/>
        <v/>
      </c>
      <c r="Y1533" s="309" t="str">
        <f t="shared" si="427"/>
        <v/>
      </c>
      <c r="Z1533" s="308" t="str">
        <f t="shared" si="418"/>
        <v/>
      </c>
      <c r="AA1533" s="308" t="b">
        <f t="shared" si="419"/>
        <v>1</v>
      </c>
      <c r="AB1533" s="308" t="str">
        <f t="shared" si="428"/>
        <v/>
      </c>
      <c r="AC1533" s="534" t="str">
        <f t="shared" si="429"/>
        <v/>
      </c>
      <c r="AD1533" s="752" t="str">
        <f t="shared" si="430"/>
        <v/>
      </c>
      <c r="AE1533" s="534" t="str">
        <f t="shared" si="431"/>
        <v/>
      </c>
      <c r="AF1533" s="752" t="str">
        <f t="shared" si="432"/>
        <v/>
      </c>
    </row>
    <row r="1534" spans="2:32" x14ac:dyDescent="0.25">
      <c r="B1534" s="721"/>
      <c r="C1534" s="531" t="str">
        <f>IFERROR(VLOOKUP(B1534,'מצבת ורישום גנים'!B:D,3,0),"")</f>
        <v/>
      </c>
      <c r="D1534" s="721"/>
      <c r="E1534" s="723"/>
      <c r="F1534" s="723"/>
      <c r="G1534" s="723"/>
      <c r="H1534" s="723"/>
      <c r="I1534" s="992" t="str">
        <f t="shared" si="433"/>
        <v/>
      </c>
      <c r="J1534" s="723"/>
      <c r="K1534" s="724"/>
      <c r="L1534" s="723"/>
      <c r="M1534" s="306" t="str">
        <f t="shared" si="420"/>
        <v/>
      </c>
      <c r="N1534" s="32" t="str">
        <f t="shared" si="421"/>
        <v/>
      </c>
      <c r="P1534" s="307" t="str">
        <f t="shared" si="422"/>
        <v/>
      </c>
      <c r="Q1534" s="307" t="str">
        <f t="shared" si="416"/>
        <v/>
      </c>
      <c r="R1534" s="307" t="str">
        <f t="shared" si="423"/>
        <v/>
      </c>
      <c r="S1534" s="307" t="str">
        <f t="shared" si="424"/>
        <v/>
      </c>
      <c r="T1534" s="307" t="str">
        <f t="shared" si="425"/>
        <v/>
      </c>
      <c r="U1534" s="307" t="str">
        <f t="shared" si="417"/>
        <v/>
      </c>
      <c r="V1534" s="723"/>
      <c r="X1534" s="308" t="str">
        <f t="shared" si="426"/>
        <v/>
      </c>
      <c r="Y1534" s="309" t="str">
        <f t="shared" si="427"/>
        <v/>
      </c>
      <c r="Z1534" s="308" t="str">
        <f t="shared" si="418"/>
        <v/>
      </c>
      <c r="AA1534" s="308" t="b">
        <f t="shared" si="419"/>
        <v>1</v>
      </c>
      <c r="AB1534" s="308" t="str">
        <f t="shared" si="428"/>
        <v/>
      </c>
      <c r="AC1534" s="534" t="str">
        <f t="shared" si="429"/>
        <v/>
      </c>
      <c r="AD1534" s="752" t="str">
        <f t="shared" si="430"/>
        <v/>
      </c>
      <c r="AE1534" s="534" t="str">
        <f t="shared" si="431"/>
        <v/>
      </c>
      <c r="AF1534" s="752" t="str">
        <f t="shared" si="432"/>
        <v/>
      </c>
    </row>
    <row r="1535" spans="2:32" x14ac:dyDescent="0.25">
      <c r="B1535" s="721"/>
      <c r="C1535" s="531" t="str">
        <f>IFERROR(VLOOKUP(B1535,'מצבת ורישום גנים'!B:D,3,0),"")</f>
        <v/>
      </c>
      <c r="D1535" s="721"/>
      <c r="E1535" s="723"/>
      <c r="F1535" s="723"/>
      <c r="G1535" s="723"/>
      <c r="H1535" s="723"/>
      <c r="I1535" s="992" t="str">
        <f t="shared" si="433"/>
        <v/>
      </c>
      <c r="J1535" s="723"/>
      <c r="K1535" s="724"/>
      <c r="L1535" s="723"/>
      <c r="M1535" s="306" t="str">
        <f t="shared" si="420"/>
        <v/>
      </c>
      <c r="N1535" s="32" t="str">
        <f t="shared" si="421"/>
        <v/>
      </c>
      <c r="P1535" s="307" t="str">
        <f t="shared" si="422"/>
        <v/>
      </c>
      <c r="Q1535" s="307" t="str">
        <f t="shared" si="416"/>
        <v/>
      </c>
      <c r="R1535" s="307" t="str">
        <f t="shared" si="423"/>
        <v/>
      </c>
      <c r="S1535" s="307" t="str">
        <f t="shared" si="424"/>
        <v/>
      </c>
      <c r="T1535" s="307" t="str">
        <f t="shared" si="425"/>
        <v/>
      </c>
      <c r="U1535" s="307" t="str">
        <f t="shared" si="417"/>
        <v/>
      </c>
      <c r="V1535" s="723"/>
      <c r="X1535" s="308" t="str">
        <f t="shared" si="426"/>
        <v/>
      </c>
      <c r="Y1535" s="309" t="str">
        <f t="shared" si="427"/>
        <v/>
      </c>
      <c r="Z1535" s="308" t="str">
        <f t="shared" si="418"/>
        <v/>
      </c>
      <c r="AA1535" s="308" t="b">
        <f t="shared" si="419"/>
        <v>1</v>
      </c>
      <c r="AB1535" s="308" t="str">
        <f t="shared" si="428"/>
        <v/>
      </c>
      <c r="AC1535" s="534" t="str">
        <f t="shared" si="429"/>
        <v/>
      </c>
      <c r="AD1535" s="752" t="str">
        <f t="shared" si="430"/>
        <v/>
      </c>
      <c r="AE1535" s="534" t="str">
        <f t="shared" si="431"/>
        <v/>
      </c>
      <c r="AF1535" s="752" t="str">
        <f t="shared" si="432"/>
        <v/>
      </c>
    </row>
    <row r="1536" spans="2:32" x14ac:dyDescent="0.25">
      <c r="B1536" s="721"/>
      <c r="C1536" s="531" t="str">
        <f>IFERROR(VLOOKUP(B1536,'מצבת ורישום גנים'!B:D,3,0),"")</f>
        <v/>
      </c>
      <c r="D1536" s="721"/>
      <c r="E1536" s="723"/>
      <c r="F1536" s="723"/>
      <c r="G1536" s="723"/>
      <c r="H1536" s="723"/>
      <c r="I1536" s="992" t="str">
        <f t="shared" si="433"/>
        <v/>
      </c>
      <c r="J1536" s="723"/>
      <c r="K1536" s="724"/>
      <c r="L1536" s="723"/>
      <c r="M1536" s="306" t="str">
        <f t="shared" si="420"/>
        <v/>
      </c>
      <c r="N1536" s="32" t="str">
        <f t="shared" si="421"/>
        <v/>
      </c>
      <c r="P1536" s="307" t="str">
        <f t="shared" si="422"/>
        <v/>
      </c>
      <c r="Q1536" s="307" t="str">
        <f t="shared" si="416"/>
        <v/>
      </c>
      <c r="R1536" s="307" t="str">
        <f t="shared" si="423"/>
        <v/>
      </c>
      <c r="S1536" s="307" t="str">
        <f t="shared" si="424"/>
        <v/>
      </c>
      <c r="T1536" s="307" t="str">
        <f t="shared" si="425"/>
        <v/>
      </c>
      <c r="U1536" s="307" t="str">
        <f t="shared" si="417"/>
        <v/>
      </c>
      <c r="V1536" s="723"/>
      <c r="X1536" s="308" t="str">
        <f t="shared" si="426"/>
        <v/>
      </c>
      <c r="Y1536" s="309" t="str">
        <f t="shared" si="427"/>
        <v/>
      </c>
      <c r="Z1536" s="308" t="str">
        <f t="shared" si="418"/>
        <v/>
      </c>
      <c r="AA1536" s="308" t="b">
        <f t="shared" si="419"/>
        <v>1</v>
      </c>
      <c r="AB1536" s="308" t="str">
        <f t="shared" si="428"/>
        <v/>
      </c>
      <c r="AC1536" s="534" t="str">
        <f t="shared" si="429"/>
        <v/>
      </c>
      <c r="AD1536" s="752" t="str">
        <f t="shared" si="430"/>
        <v/>
      </c>
      <c r="AE1536" s="534" t="str">
        <f t="shared" si="431"/>
        <v/>
      </c>
      <c r="AF1536" s="752" t="str">
        <f t="shared" si="432"/>
        <v/>
      </c>
    </row>
    <row r="1537" spans="2:32" x14ac:dyDescent="0.25">
      <c r="B1537" s="721"/>
      <c r="C1537" s="531" t="str">
        <f>IFERROR(VLOOKUP(B1537,'מצבת ורישום גנים'!B:D,3,0),"")</f>
        <v/>
      </c>
      <c r="D1537" s="721"/>
      <c r="E1537" s="723"/>
      <c r="F1537" s="723"/>
      <c r="G1537" s="723"/>
      <c r="H1537" s="723"/>
      <c r="I1537" s="992" t="str">
        <f t="shared" si="433"/>
        <v/>
      </c>
      <c r="J1537" s="723"/>
      <c r="K1537" s="724"/>
      <c r="L1537" s="723"/>
      <c r="M1537" s="306" t="str">
        <f t="shared" si="420"/>
        <v/>
      </c>
      <c r="N1537" s="32" t="str">
        <f t="shared" si="421"/>
        <v/>
      </c>
      <c r="P1537" s="307" t="str">
        <f t="shared" si="422"/>
        <v/>
      </c>
      <c r="Q1537" s="307" t="str">
        <f t="shared" si="416"/>
        <v/>
      </c>
      <c r="R1537" s="307" t="str">
        <f t="shared" si="423"/>
        <v/>
      </c>
      <c r="S1537" s="307" t="str">
        <f t="shared" si="424"/>
        <v/>
      </c>
      <c r="T1537" s="307" t="str">
        <f t="shared" si="425"/>
        <v/>
      </c>
      <c r="U1537" s="307" t="str">
        <f t="shared" si="417"/>
        <v/>
      </c>
      <c r="V1537" s="723"/>
      <c r="X1537" s="308" t="str">
        <f t="shared" si="426"/>
        <v/>
      </c>
      <c r="Y1537" s="309" t="str">
        <f t="shared" si="427"/>
        <v/>
      </c>
      <c r="Z1537" s="308" t="str">
        <f t="shared" si="418"/>
        <v/>
      </c>
      <c r="AA1537" s="308" t="b">
        <f t="shared" si="419"/>
        <v>1</v>
      </c>
      <c r="AB1537" s="308" t="str">
        <f t="shared" si="428"/>
        <v/>
      </c>
      <c r="AC1537" s="534" t="str">
        <f t="shared" si="429"/>
        <v/>
      </c>
      <c r="AD1537" s="752" t="str">
        <f t="shared" si="430"/>
        <v/>
      </c>
      <c r="AE1537" s="534" t="str">
        <f t="shared" si="431"/>
        <v/>
      </c>
      <c r="AF1537" s="752" t="str">
        <f t="shared" si="432"/>
        <v/>
      </c>
    </row>
    <row r="1538" spans="2:32" x14ac:dyDescent="0.25">
      <c r="B1538" s="721"/>
      <c r="C1538" s="531" t="str">
        <f>IFERROR(VLOOKUP(B1538,'מצבת ורישום גנים'!B:D,3,0),"")</f>
        <v/>
      </c>
      <c r="D1538" s="721"/>
      <c r="E1538" s="723"/>
      <c r="F1538" s="723"/>
      <c r="G1538" s="723"/>
      <c r="H1538" s="723"/>
      <c r="I1538" s="992" t="str">
        <f t="shared" si="433"/>
        <v/>
      </c>
      <c r="J1538" s="723"/>
      <c r="K1538" s="724"/>
      <c r="L1538" s="723"/>
      <c r="M1538" s="306" t="str">
        <f t="shared" si="420"/>
        <v/>
      </c>
      <c r="N1538" s="32" t="str">
        <f t="shared" si="421"/>
        <v/>
      </c>
      <c r="P1538" s="307" t="str">
        <f t="shared" si="422"/>
        <v/>
      </c>
      <c r="Q1538" s="307" t="str">
        <f t="shared" si="416"/>
        <v/>
      </c>
      <c r="R1538" s="307" t="str">
        <f t="shared" si="423"/>
        <v/>
      </c>
      <c r="S1538" s="307" t="str">
        <f t="shared" si="424"/>
        <v/>
      </c>
      <c r="T1538" s="307" t="str">
        <f t="shared" si="425"/>
        <v/>
      </c>
      <c r="U1538" s="307" t="str">
        <f t="shared" si="417"/>
        <v/>
      </c>
      <c r="V1538" s="723"/>
      <c r="X1538" s="308" t="str">
        <f t="shared" si="426"/>
        <v/>
      </c>
      <c r="Y1538" s="309" t="str">
        <f t="shared" si="427"/>
        <v/>
      </c>
      <c r="Z1538" s="308" t="str">
        <f t="shared" si="418"/>
        <v/>
      </c>
      <c r="AA1538" s="308" t="b">
        <f t="shared" si="419"/>
        <v>1</v>
      </c>
      <c r="AB1538" s="308" t="str">
        <f t="shared" si="428"/>
        <v/>
      </c>
      <c r="AC1538" s="534" t="str">
        <f t="shared" si="429"/>
        <v/>
      </c>
      <c r="AD1538" s="752" t="str">
        <f t="shared" si="430"/>
        <v/>
      </c>
      <c r="AE1538" s="534" t="str">
        <f t="shared" si="431"/>
        <v/>
      </c>
      <c r="AF1538" s="752" t="str">
        <f t="shared" si="432"/>
        <v/>
      </c>
    </row>
    <row r="1539" spans="2:32" x14ac:dyDescent="0.25">
      <c r="B1539" s="721"/>
      <c r="C1539" s="531" t="str">
        <f>IFERROR(VLOOKUP(B1539,'מצבת ורישום גנים'!B:D,3,0),"")</f>
        <v/>
      </c>
      <c r="D1539" s="721"/>
      <c r="E1539" s="723"/>
      <c r="F1539" s="723"/>
      <c r="G1539" s="723"/>
      <c r="H1539" s="723"/>
      <c r="I1539" s="992" t="str">
        <f t="shared" si="433"/>
        <v/>
      </c>
      <c r="J1539" s="723"/>
      <c r="K1539" s="724"/>
      <c r="L1539" s="723"/>
      <c r="M1539" s="306" t="str">
        <f t="shared" si="420"/>
        <v/>
      </c>
      <c r="N1539" s="32" t="str">
        <f t="shared" si="421"/>
        <v/>
      </c>
      <c r="P1539" s="307" t="str">
        <f t="shared" si="422"/>
        <v/>
      </c>
      <c r="Q1539" s="307" t="str">
        <f t="shared" si="416"/>
        <v/>
      </c>
      <c r="R1539" s="307" t="str">
        <f t="shared" si="423"/>
        <v/>
      </c>
      <c r="S1539" s="307" t="str">
        <f t="shared" si="424"/>
        <v/>
      </c>
      <c r="T1539" s="307" t="str">
        <f t="shared" si="425"/>
        <v/>
      </c>
      <c r="U1539" s="307" t="str">
        <f t="shared" si="417"/>
        <v/>
      </c>
      <c r="V1539" s="723"/>
      <c r="X1539" s="308" t="str">
        <f t="shared" si="426"/>
        <v/>
      </c>
      <c r="Y1539" s="309" t="str">
        <f t="shared" si="427"/>
        <v/>
      </c>
      <c r="Z1539" s="308" t="str">
        <f t="shared" si="418"/>
        <v/>
      </c>
      <c r="AA1539" s="308" t="b">
        <f t="shared" si="419"/>
        <v>1</v>
      </c>
      <c r="AB1539" s="308" t="str">
        <f t="shared" si="428"/>
        <v/>
      </c>
      <c r="AC1539" s="534" t="str">
        <f t="shared" si="429"/>
        <v/>
      </c>
      <c r="AD1539" s="752" t="str">
        <f t="shared" si="430"/>
        <v/>
      </c>
      <c r="AE1539" s="534" t="str">
        <f t="shared" si="431"/>
        <v/>
      </c>
      <c r="AF1539" s="752" t="str">
        <f t="shared" si="432"/>
        <v/>
      </c>
    </row>
    <row r="1540" spans="2:32" x14ac:dyDescent="0.25">
      <c r="B1540" s="721"/>
      <c r="C1540" s="531" t="str">
        <f>IFERROR(VLOOKUP(B1540,'מצבת ורישום גנים'!B:D,3,0),"")</f>
        <v/>
      </c>
      <c r="D1540" s="721"/>
      <c r="E1540" s="723"/>
      <c r="F1540" s="723"/>
      <c r="G1540" s="723"/>
      <c r="H1540" s="723"/>
      <c r="I1540" s="992" t="str">
        <f t="shared" si="433"/>
        <v/>
      </c>
      <c r="J1540" s="723"/>
      <c r="K1540" s="724"/>
      <c r="L1540" s="723"/>
      <c r="M1540" s="306" t="str">
        <f t="shared" si="420"/>
        <v/>
      </c>
      <c r="N1540" s="32" t="str">
        <f t="shared" si="421"/>
        <v/>
      </c>
      <c r="P1540" s="307" t="str">
        <f t="shared" si="422"/>
        <v/>
      </c>
      <c r="Q1540" s="307" t="str">
        <f t="shared" si="416"/>
        <v/>
      </c>
      <c r="R1540" s="307" t="str">
        <f t="shared" si="423"/>
        <v/>
      </c>
      <c r="S1540" s="307" t="str">
        <f t="shared" si="424"/>
        <v/>
      </c>
      <c r="T1540" s="307" t="str">
        <f t="shared" si="425"/>
        <v/>
      </c>
      <c r="U1540" s="307" t="str">
        <f t="shared" si="417"/>
        <v/>
      </c>
      <c r="V1540" s="723"/>
      <c r="X1540" s="308" t="str">
        <f t="shared" si="426"/>
        <v/>
      </c>
      <c r="Y1540" s="309" t="str">
        <f t="shared" si="427"/>
        <v/>
      </c>
      <c r="Z1540" s="308" t="str">
        <f t="shared" si="418"/>
        <v/>
      </c>
      <c r="AA1540" s="308" t="b">
        <f t="shared" si="419"/>
        <v>1</v>
      </c>
      <c r="AB1540" s="308" t="str">
        <f t="shared" si="428"/>
        <v/>
      </c>
      <c r="AC1540" s="534" t="str">
        <f t="shared" si="429"/>
        <v/>
      </c>
      <c r="AD1540" s="752" t="str">
        <f t="shared" si="430"/>
        <v/>
      </c>
      <c r="AE1540" s="534" t="str">
        <f t="shared" si="431"/>
        <v/>
      </c>
      <c r="AF1540" s="752" t="str">
        <f t="shared" si="432"/>
        <v/>
      </c>
    </row>
    <row r="1541" spans="2:32" x14ac:dyDescent="0.25">
      <c r="B1541" s="721"/>
      <c r="C1541" s="531" t="str">
        <f>IFERROR(VLOOKUP(B1541,'מצבת ורישום גנים'!B:D,3,0),"")</f>
        <v/>
      </c>
      <c r="D1541" s="721"/>
      <c r="E1541" s="723"/>
      <c r="F1541" s="723"/>
      <c r="G1541" s="723"/>
      <c r="H1541" s="723"/>
      <c r="I1541" s="992" t="str">
        <f t="shared" si="433"/>
        <v/>
      </c>
      <c r="J1541" s="723"/>
      <c r="K1541" s="724"/>
      <c r="L1541" s="723"/>
      <c r="M1541" s="306" t="str">
        <f t="shared" si="420"/>
        <v/>
      </c>
      <c r="N1541" s="32" t="str">
        <f t="shared" si="421"/>
        <v/>
      </c>
      <c r="P1541" s="307" t="str">
        <f t="shared" si="422"/>
        <v/>
      </c>
      <c r="Q1541" s="307" t="str">
        <f t="shared" si="416"/>
        <v/>
      </c>
      <c r="R1541" s="307" t="str">
        <f t="shared" si="423"/>
        <v/>
      </c>
      <c r="S1541" s="307" t="str">
        <f t="shared" si="424"/>
        <v/>
      </c>
      <c r="T1541" s="307" t="str">
        <f t="shared" si="425"/>
        <v/>
      </c>
      <c r="U1541" s="307" t="str">
        <f t="shared" si="417"/>
        <v/>
      </c>
      <c r="V1541" s="723"/>
      <c r="X1541" s="308" t="str">
        <f t="shared" si="426"/>
        <v/>
      </c>
      <c r="Y1541" s="309" t="str">
        <f t="shared" si="427"/>
        <v/>
      </c>
      <c r="Z1541" s="308" t="str">
        <f t="shared" si="418"/>
        <v/>
      </c>
      <c r="AA1541" s="308" t="b">
        <f t="shared" si="419"/>
        <v>1</v>
      </c>
      <c r="AB1541" s="308" t="str">
        <f t="shared" si="428"/>
        <v/>
      </c>
      <c r="AC1541" s="534" t="str">
        <f t="shared" si="429"/>
        <v/>
      </c>
      <c r="AD1541" s="752" t="str">
        <f t="shared" si="430"/>
        <v/>
      </c>
      <c r="AE1541" s="534" t="str">
        <f t="shared" si="431"/>
        <v/>
      </c>
      <c r="AF1541" s="752" t="str">
        <f t="shared" si="432"/>
        <v/>
      </c>
    </row>
    <row r="1542" spans="2:32" x14ac:dyDescent="0.25">
      <c r="B1542" s="721"/>
      <c r="C1542" s="531" t="str">
        <f>IFERROR(VLOOKUP(B1542,'מצבת ורישום גנים'!B:D,3,0),"")</f>
        <v/>
      </c>
      <c r="D1542" s="721"/>
      <c r="E1542" s="723"/>
      <c r="F1542" s="723"/>
      <c r="G1542" s="723"/>
      <c r="H1542" s="723"/>
      <c r="I1542" s="992" t="str">
        <f t="shared" si="433"/>
        <v/>
      </c>
      <c r="J1542" s="723"/>
      <c r="K1542" s="724"/>
      <c r="L1542" s="723"/>
      <c r="M1542" s="306" t="str">
        <f t="shared" si="420"/>
        <v/>
      </c>
      <c r="N1542" s="32" t="str">
        <f t="shared" si="421"/>
        <v/>
      </c>
      <c r="P1542" s="307" t="str">
        <f t="shared" si="422"/>
        <v/>
      </c>
      <c r="Q1542" s="307" t="str">
        <f t="shared" si="416"/>
        <v/>
      </c>
      <c r="R1542" s="307" t="str">
        <f t="shared" si="423"/>
        <v/>
      </c>
      <c r="S1542" s="307" t="str">
        <f t="shared" si="424"/>
        <v/>
      </c>
      <c r="T1542" s="307" t="str">
        <f t="shared" si="425"/>
        <v/>
      </c>
      <c r="U1542" s="307" t="str">
        <f t="shared" si="417"/>
        <v/>
      </c>
      <c r="V1542" s="723"/>
      <c r="X1542" s="308" t="str">
        <f t="shared" si="426"/>
        <v/>
      </c>
      <c r="Y1542" s="309" t="str">
        <f t="shared" si="427"/>
        <v/>
      </c>
      <c r="Z1542" s="308" t="str">
        <f t="shared" si="418"/>
        <v/>
      </c>
      <c r="AA1542" s="308" t="b">
        <f t="shared" si="419"/>
        <v>1</v>
      </c>
      <c r="AB1542" s="308" t="str">
        <f t="shared" si="428"/>
        <v/>
      </c>
      <c r="AC1542" s="534" t="str">
        <f t="shared" si="429"/>
        <v/>
      </c>
      <c r="AD1542" s="752" t="str">
        <f t="shared" si="430"/>
        <v/>
      </c>
      <c r="AE1542" s="534" t="str">
        <f t="shared" si="431"/>
        <v/>
      </c>
      <c r="AF1542" s="752" t="str">
        <f t="shared" si="432"/>
        <v/>
      </c>
    </row>
    <row r="1543" spans="2:32" x14ac:dyDescent="0.25">
      <c r="B1543" s="721"/>
      <c r="C1543" s="531" t="str">
        <f>IFERROR(VLOOKUP(B1543,'מצבת ורישום גנים'!B:D,3,0),"")</f>
        <v/>
      </c>
      <c r="D1543" s="721"/>
      <c r="E1543" s="723"/>
      <c r="F1543" s="723"/>
      <c r="G1543" s="723"/>
      <c r="H1543" s="723"/>
      <c r="I1543" s="992" t="str">
        <f t="shared" si="433"/>
        <v/>
      </c>
      <c r="J1543" s="723"/>
      <c r="K1543" s="724"/>
      <c r="L1543" s="723"/>
      <c r="M1543" s="306" t="str">
        <f t="shared" si="420"/>
        <v/>
      </c>
      <c r="N1543" s="32" t="str">
        <f t="shared" si="421"/>
        <v/>
      </c>
      <c r="P1543" s="307" t="str">
        <f t="shared" si="422"/>
        <v/>
      </c>
      <c r="Q1543" s="307" t="str">
        <f t="shared" si="416"/>
        <v/>
      </c>
      <c r="R1543" s="307" t="str">
        <f t="shared" si="423"/>
        <v/>
      </c>
      <c r="S1543" s="307" t="str">
        <f t="shared" si="424"/>
        <v/>
      </c>
      <c r="T1543" s="307" t="str">
        <f t="shared" si="425"/>
        <v/>
      </c>
      <c r="U1543" s="307" t="str">
        <f t="shared" si="417"/>
        <v/>
      </c>
      <c r="V1543" s="723"/>
      <c r="X1543" s="308" t="str">
        <f t="shared" si="426"/>
        <v/>
      </c>
      <c r="Y1543" s="309" t="str">
        <f t="shared" si="427"/>
        <v/>
      </c>
      <c r="Z1543" s="308" t="str">
        <f t="shared" si="418"/>
        <v/>
      </c>
      <c r="AA1543" s="308" t="b">
        <f t="shared" si="419"/>
        <v>1</v>
      </c>
      <c r="AB1543" s="308" t="str">
        <f t="shared" si="428"/>
        <v/>
      </c>
      <c r="AC1543" s="534" t="str">
        <f t="shared" si="429"/>
        <v/>
      </c>
      <c r="AD1543" s="752" t="str">
        <f t="shared" si="430"/>
        <v/>
      </c>
      <c r="AE1543" s="534" t="str">
        <f t="shared" si="431"/>
        <v/>
      </c>
      <c r="AF1543" s="752" t="str">
        <f t="shared" si="432"/>
        <v/>
      </c>
    </row>
    <row r="1544" spans="2:32" x14ac:dyDescent="0.25">
      <c r="B1544" s="721"/>
      <c r="C1544" s="531" t="str">
        <f>IFERROR(VLOOKUP(B1544,'מצבת ורישום גנים'!B:D,3,0),"")</f>
        <v/>
      </c>
      <c r="D1544" s="721"/>
      <c r="E1544" s="723"/>
      <c r="F1544" s="723"/>
      <c r="G1544" s="723"/>
      <c r="H1544" s="723"/>
      <c r="I1544" s="992" t="str">
        <f t="shared" si="433"/>
        <v/>
      </c>
      <c r="J1544" s="723"/>
      <c r="K1544" s="724"/>
      <c r="L1544" s="723"/>
      <c r="M1544" s="306" t="str">
        <f t="shared" si="420"/>
        <v/>
      </c>
      <c r="N1544" s="32" t="str">
        <f t="shared" si="421"/>
        <v/>
      </c>
      <c r="P1544" s="307" t="str">
        <f t="shared" si="422"/>
        <v/>
      </c>
      <c r="Q1544" s="307" t="str">
        <f t="shared" si="416"/>
        <v/>
      </c>
      <c r="R1544" s="307" t="str">
        <f t="shared" si="423"/>
        <v/>
      </c>
      <c r="S1544" s="307" t="str">
        <f t="shared" si="424"/>
        <v/>
      </c>
      <c r="T1544" s="307" t="str">
        <f t="shared" si="425"/>
        <v/>
      </c>
      <c r="U1544" s="307" t="str">
        <f t="shared" si="417"/>
        <v/>
      </c>
      <c r="V1544" s="723"/>
      <c r="X1544" s="308" t="str">
        <f t="shared" si="426"/>
        <v/>
      </c>
      <c r="Y1544" s="309" t="str">
        <f t="shared" si="427"/>
        <v/>
      </c>
      <c r="Z1544" s="308" t="str">
        <f t="shared" si="418"/>
        <v/>
      </c>
      <c r="AA1544" s="308" t="b">
        <f t="shared" si="419"/>
        <v>1</v>
      </c>
      <c r="AB1544" s="308" t="str">
        <f t="shared" si="428"/>
        <v/>
      </c>
      <c r="AC1544" s="534" t="str">
        <f t="shared" si="429"/>
        <v/>
      </c>
      <c r="AD1544" s="752" t="str">
        <f t="shared" si="430"/>
        <v/>
      </c>
      <c r="AE1544" s="534" t="str">
        <f t="shared" si="431"/>
        <v/>
      </c>
      <c r="AF1544" s="752" t="str">
        <f t="shared" si="432"/>
        <v/>
      </c>
    </row>
    <row r="1545" spans="2:32" x14ac:dyDescent="0.25">
      <c r="B1545" s="721"/>
      <c r="C1545" s="531" t="str">
        <f>IFERROR(VLOOKUP(B1545,'מצבת ורישום גנים'!B:D,3,0),"")</f>
        <v/>
      </c>
      <c r="D1545" s="721"/>
      <c r="E1545" s="723"/>
      <c r="F1545" s="723"/>
      <c r="G1545" s="723"/>
      <c r="H1545" s="723"/>
      <c r="I1545" s="992" t="str">
        <f t="shared" si="433"/>
        <v/>
      </c>
      <c r="J1545" s="723"/>
      <c r="K1545" s="724"/>
      <c r="L1545" s="723"/>
      <c r="M1545" s="306" t="str">
        <f t="shared" si="420"/>
        <v/>
      </c>
      <c r="N1545" s="32" t="str">
        <f t="shared" si="421"/>
        <v/>
      </c>
      <c r="P1545" s="307" t="str">
        <f t="shared" si="422"/>
        <v/>
      </c>
      <c r="Q1545" s="307" t="str">
        <f t="shared" si="416"/>
        <v/>
      </c>
      <c r="R1545" s="307" t="str">
        <f t="shared" si="423"/>
        <v/>
      </c>
      <c r="S1545" s="307" t="str">
        <f t="shared" si="424"/>
        <v/>
      </c>
      <c r="T1545" s="307" t="str">
        <f t="shared" si="425"/>
        <v/>
      </c>
      <c r="U1545" s="307" t="str">
        <f t="shared" si="417"/>
        <v/>
      </c>
      <c r="V1545" s="723"/>
      <c r="X1545" s="308" t="str">
        <f t="shared" si="426"/>
        <v/>
      </c>
      <c r="Y1545" s="309" t="str">
        <f t="shared" si="427"/>
        <v/>
      </c>
      <c r="Z1545" s="308" t="str">
        <f t="shared" si="418"/>
        <v/>
      </c>
      <c r="AA1545" s="308" t="b">
        <f t="shared" si="419"/>
        <v>1</v>
      </c>
      <c r="AB1545" s="308" t="str">
        <f t="shared" si="428"/>
        <v/>
      </c>
      <c r="AC1545" s="534" t="str">
        <f t="shared" si="429"/>
        <v/>
      </c>
      <c r="AD1545" s="752" t="str">
        <f t="shared" si="430"/>
        <v/>
      </c>
      <c r="AE1545" s="534" t="str">
        <f t="shared" si="431"/>
        <v/>
      </c>
      <c r="AF1545" s="752" t="str">
        <f t="shared" si="432"/>
        <v/>
      </c>
    </row>
    <row r="1546" spans="2:32" x14ac:dyDescent="0.25">
      <c r="B1546" s="721"/>
      <c r="C1546" s="531" t="str">
        <f>IFERROR(VLOOKUP(B1546,'מצבת ורישום גנים'!B:D,3,0),"")</f>
        <v/>
      </c>
      <c r="D1546" s="721"/>
      <c r="E1546" s="723"/>
      <c r="F1546" s="723"/>
      <c r="G1546" s="723"/>
      <c r="H1546" s="723"/>
      <c r="I1546" s="992" t="str">
        <f t="shared" si="433"/>
        <v/>
      </c>
      <c r="J1546" s="723"/>
      <c r="K1546" s="724"/>
      <c r="L1546" s="723"/>
      <c r="M1546" s="306" t="str">
        <f t="shared" si="420"/>
        <v/>
      </c>
      <c r="N1546" s="32" t="str">
        <f t="shared" si="421"/>
        <v/>
      </c>
      <c r="P1546" s="307" t="str">
        <f t="shared" si="422"/>
        <v/>
      </c>
      <c r="Q1546" s="307" t="str">
        <f t="shared" si="416"/>
        <v/>
      </c>
      <c r="R1546" s="307" t="str">
        <f t="shared" si="423"/>
        <v/>
      </c>
      <c r="S1546" s="307" t="str">
        <f t="shared" si="424"/>
        <v/>
      </c>
      <c r="T1546" s="307" t="str">
        <f t="shared" si="425"/>
        <v/>
      </c>
      <c r="U1546" s="307" t="str">
        <f t="shared" si="417"/>
        <v/>
      </c>
      <c r="V1546" s="723"/>
      <c r="X1546" s="308" t="str">
        <f t="shared" si="426"/>
        <v/>
      </c>
      <c r="Y1546" s="309" t="str">
        <f t="shared" si="427"/>
        <v/>
      </c>
      <c r="Z1546" s="308" t="str">
        <f t="shared" si="418"/>
        <v/>
      </c>
      <c r="AA1546" s="308" t="b">
        <f t="shared" si="419"/>
        <v>1</v>
      </c>
      <c r="AB1546" s="308" t="str">
        <f t="shared" si="428"/>
        <v/>
      </c>
      <c r="AC1546" s="534" t="str">
        <f t="shared" si="429"/>
        <v/>
      </c>
      <c r="AD1546" s="752" t="str">
        <f t="shared" si="430"/>
        <v/>
      </c>
      <c r="AE1546" s="534" t="str">
        <f t="shared" si="431"/>
        <v/>
      </c>
      <c r="AF1546" s="752" t="str">
        <f t="shared" si="432"/>
        <v/>
      </c>
    </row>
    <row r="1547" spans="2:32" x14ac:dyDescent="0.25">
      <c r="B1547" s="721"/>
      <c r="C1547" s="531" t="str">
        <f>IFERROR(VLOOKUP(B1547,'מצבת ורישום גנים'!B:D,3,0),"")</f>
        <v/>
      </c>
      <c r="D1547" s="721"/>
      <c r="E1547" s="723"/>
      <c r="F1547" s="723"/>
      <c r="G1547" s="723"/>
      <c r="H1547" s="723"/>
      <c r="I1547" s="992" t="str">
        <f t="shared" si="433"/>
        <v/>
      </c>
      <c r="J1547" s="723"/>
      <c r="K1547" s="724"/>
      <c r="L1547" s="723"/>
      <c r="M1547" s="306" t="str">
        <f t="shared" si="420"/>
        <v/>
      </c>
      <c r="N1547" s="32" t="str">
        <f t="shared" si="421"/>
        <v/>
      </c>
      <c r="P1547" s="307" t="str">
        <f t="shared" si="422"/>
        <v/>
      </c>
      <c r="Q1547" s="307" t="str">
        <f t="shared" si="416"/>
        <v/>
      </c>
      <c r="R1547" s="307" t="str">
        <f t="shared" si="423"/>
        <v/>
      </c>
      <c r="S1547" s="307" t="str">
        <f t="shared" si="424"/>
        <v/>
      </c>
      <c r="T1547" s="307" t="str">
        <f t="shared" si="425"/>
        <v/>
      </c>
      <c r="U1547" s="307" t="str">
        <f t="shared" si="417"/>
        <v/>
      </c>
      <c r="V1547" s="723"/>
      <c r="X1547" s="308" t="str">
        <f t="shared" si="426"/>
        <v/>
      </c>
      <c r="Y1547" s="309" t="str">
        <f t="shared" si="427"/>
        <v/>
      </c>
      <c r="Z1547" s="308" t="str">
        <f t="shared" si="418"/>
        <v/>
      </c>
      <c r="AA1547" s="308" t="b">
        <f t="shared" si="419"/>
        <v>1</v>
      </c>
      <c r="AB1547" s="308" t="str">
        <f t="shared" si="428"/>
        <v/>
      </c>
      <c r="AC1547" s="534" t="str">
        <f t="shared" si="429"/>
        <v/>
      </c>
      <c r="AD1547" s="752" t="str">
        <f t="shared" si="430"/>
        <v/>
      </c>
      <c r="AE1547" s="534" t="str">
        <f t="shared" si="431"/>
        <v/>
      </c>
      <c r="AF1547" s="752" t="str">
        <f t="shared" si="432"/>
        <v/>
      </c>
    </row>
    <row r="1548" spans="2:32" x14ac:dyDescent="0.25">
      <c r="B1548" s="721"/>
      <c r="C1548" s="531" t="str">
        <f>IFERROR(VLOOKUP(B1548,'מצבת ורישום גנים'!B:D,3,0),"")</f>
        <v/>
      </c>
      <c r="D1548" s="721"/>
      <c r="E1548" s="723"/>
      <c r="F1548" s="723"/>
      <c r="G1548" s="723"/>
      <c r="H1548" s="723"/>
      <c r="I1548" s="992" t="str">
        <f t="shared" si="433"/>
        <v/>
      </c>
      <c r="J1548" s="723"/>
      <c r="K1548" s="724"/>
      <c r="L1548" s="723"/>
      <c r="M1548" s="306" t="str">
        <f t="shared" si="420"/>
        <v/>
      </c>
      <c r="N1548" s="32" t="str">
        <f t="shared" si="421"/>
        <v/>
      </c>
      <c r="P1548" s="307" t="str">
        <f t="shared" si="422"/>
        <v/>
      </c>
      <c r="Q1548" s="307" t="str">
        <f t="shared" si="416"/>
        <v/>
      </c>
      <c r="R1548" s="307" t="str">
        <f t="shared" si="423"/>
        <v/>
      </c>
      <c r="S1548" s="307" t="str">
        <f t="shared" si="424"/>
        <v/>
      </c>
      <c r="T1548" s="307" t="str">
        <f t="shared" si="425"/>
        <v/>
      </c>
      <c r="U1548" s="307" t="str">
        <f t="shared" si="417"/>
        <v/>
      </c>
      <c r="V1548" s="723"/>
      <c r="X1548" s="308" t="str">
        <f t="shared" si="426"/>
        <v/>
      </c>
      <c r="Y1548" s="309" t="str">
        <f t="shared" si="427"/>
        <v/>
      </c>
      <c r="Z1548" s="308" t="str">
        <f t="shared" si="418"/>
        <v/>
      </c>
      <c r="AA1548" s="308" t="b">
        <f t="shared" si="419"/>
        <v>1</v>
      </c>
      <c r="AB1548" s="308" t="str">
        <f t="shared" si="428"/>
        <v/>
      </c>
      <c r="AC1548" s="534" t="str">
        <f t="shared" si="429"/>
        <v/>
      </c>
      <c r="AD1548" s="752" t="str">
        <f t="shared" si="430"/>
        <v/>
      </c>
      <c r="AE1548" s="534" t="str">
        <f t="shared" si="431"/>
        <v/>
      </c>
      <c r="AF1548" s="752" t="str">
        <f t="shared" si="432"/>
        <v/>
      </c>
    </row>
    <row r="1549" spans="2:32" x14ac:dyDescent="0.25">
      <c r="B1549" s="721"/>
      <c r="C1549" s="531" t="str">
        <f>IFERROR(VLOOKUP(B1549,'מצבת ורישום גנים'!B:D,3,0),"")</f>
        <v/>
      </c>
      <c r="D1549" s="721"/>
      <c r="E1549" s="723"/>
      <c r="F1549" s="723"/>
      <c r="G1549" s="723"/>
      <c r="H1549" s="723"/>
      <c r="I1549" s="992" t="str">
        <f t="shared" si="433"/>
        <v/>
      </c>
      <c r="J1549" s="723"/>
      <c r="K1549" s="724"/>
      <c r="L1549" s="723"/>
      <c r="M1549" s="306" t="str">
        <f t="shared" si="420"/>
        <v/>
      </c>
      <c r="N1549" s="32" t="str">
        <f t="shared" si="421"/>
        <v/>
      </c>
      <c r="P1549" s="307" t="str">
        <f t="shared" si="422"/>
        <v/>
      </c>
      <c r="Q1549" s="307" t="str">
        <f t="shared" si="416"/>
        <v/>
      </c>
      <c r="R1549" s="307" t="str">
        <f t="shared" si="423"/>
        <v/>
      </c>
      <c r="S1549" s="307" t="str">
        <f t="shared" si="424"/>
        <v/>
      </c>
      <c r="T1549" s="307" t="str">
        <f t="shared" si="425"/>
        <v/>
      </c>
      <c r="U1549" s="307" t="str">
        <f t="shared" si="417"/>
        <v/>
      </c>
      <c r="V1549" s="723"/>
      <c r="X1549" s="308" t="str">
        <f t="shared" si="426"/>
        <v/>
      </c>
      <c r="Y1549" s="309" t="str">
        <f t="shared" si="427"/>
        <v/>
      </c>
      <c r="Z1549" s="308" t="str">
        <f t="shared" si="418"/>
        <v/>
      </c>
      <c r="AA1549" s="308" t="b">
        <f t="shared" si="419"/>
        <v>1</v>
      </c>
      <c r="AB1549" s="308" t="str">
        <f t="shared" si="428"/>
        <v/>
      </c>
      <c r="AC1549" s="534" t="str">
        <f t="shared" si="429"/>
        <v/>
      </c>
      <c r="AD1549" s="752" t="str">
        <f t="shared" si="430"/>
        <v/>
      </c>
      <c r="AE1549" s="534" t="str">
        <f t="shared" si="431"/>
        <v/>
      </c>
      <c r="AF1549" s="752" t="str">
        <f t="shared" si="432"/>
        <v/>
      </c>
    </row>
    <row r="1550" spans="2:32" x14ac:dyDescent="0.25">
      <c r="B1550" s="721"/>
      <c r="C1550" s="531" t="str">
        <f>IFERROR(VLOOKUP(B1550,'מצבת ורישום גנים'!B:D,3,0),"")</f>
        <v/>
      </c>
      <c r="D1550" s="721"/>
      <c r="E1550" s="723"/>
      <c r="F1550" s="723"/>
      <c r="G1550" s="723"/>
      <c r="H1550" s="723"/>
      <c r="I1550" s="992" t="str">
        <f t="shared" si="433"/>
        <v/>
      </c>
      <c r="J1550" s="723"/>
      <c r="K1550" s="724"/>
      <c r="L1550" s="723"/>
      <c r="M1550" s="306" t="str">
        <f t="shared" si="420"/>
        <v/>
      </c>
      <c r="N1550" s="32" t="str">
        <f t="shared" si="421"/>
        <v/>
      </c>
      <c r="P1550" s="307" t="str">
        <f t="shared" si="422"/>
        <v/>
      </c>
      <c r="Q1550" s="307" t="str">
        <f t="shared" si="416"/>
        <v/>
      </c>
      <c r="R1550" s="307" t="str">
        <f t="shared" si="423"/>
        <v/>
      </c>
      <c r="S1550" s="307" t="str">
        <f t="shared" si="424"/>
        <v/>
      </c>
      <c r="T1550" s="307" t="str">
        <f t="shared" si="425"/>
        <v/>
      </c>
      <c r="U1550" s="307" t="str">
        <f t="shared" si="417"/>
        <v/>
      </c>
      <c r="V1550" s="723"/>
      <c r="X1550" s="308" t="str">
        <f t="shared" si="426"/>
        <v/>
      </c>
      <c r="Y1550" s="309" t="str">
        <f t="shared" si="427"/>
        <v/>
      </c>
      <c r="Z1550" s="308" t="str">
        <f t="shared" si="418"/>
        <v/>
      </c>
      <c r="AA1550" s="308" t="b">
        <f t="shared" si="419"/>
        <v>1</v>
      </c>
      <c r="AB1550" s="308" t="str">
        <f t="shared" si="428"/>
        <v/>
      </c>
      <c r="AC1550" s="534" t="str">
        <f t="shared" si="429"/>
        <v/>
      </c>
      <c r="AD1550" s="752" t="str">
        <f t="shared" si="430"/>
        <v/>
      </c>
      <c r="AE1550" s="534" t="str">
        <f t="shared" si="431"/>
        <v/>
      </c>
      <c r="AF1550" s="752" t="str">
        <f t="shared" si="432"/>
        <v/>
      </c>
    </row>
    <row r="1551" spans="2:32" x14ac:dyDescent="0.25">
      <c r="B1551" s="721"/>
      <c r="C1551" s="531" t="str">
        <f>IFERROR(VLOOKUP(B1551,'מצבת ורישום גנים'!B:D,3,0),"")</f>
        <v/>
      </c>
      <c r="D1551" s="721"/>
      <c r="E1551" s="723"/>
      <c r="F1551" s="723"/>
      <c r="G1551" s="723"/>
      <c r="H1551" s="723"/>
      <c r="I1551" s="992" t="str">
        <f t="shared" si="433"/>
        <v/>
      </c>
      <c r="J1551" s="723"/>
      <c r="K1551" s="724"/>
      <c r="L1551" s="723"/>
      <c r="M1551" s="306" t="str">
        <f t="shared" si="420"/>
        <v/>
      </c>
      <c r="N1551" s="32" t="str">
        <f t="shared" si="421"/>
        <v/>
      </c>
      <c r="P1551" s="307" t="str">
        <f t="shared" si="422"/>
        <v/>
      </c>
      <c r="Q1551" s="307" t="str">
        <f t="shared" si="416"/>
        <v/>
      </c>
      <c r="R1551" s="307" t="str">
        <f t="shared" si="423"/>
        <v/>
      </c>
      <c r="S1551" s="307" t="str">
        <f t="shared" si="424"/>
        <v/>
      </c>
      <c r="T1551" s="307" t="str">
        <f t="shared" si="425"/>
        <v/>
      </c>
      <c r="U1551" s="307" t="str">
        <f t="shared" si="417"/>
        <v/>
      </c>
      <c r="V1551" s="723"/>
      <c r="X1551" s="308" t="str">
        <f t="shared" si="426"/>
        <v/>
      </c>
      <c r="Y1551" s="309" t="str">
        <f t="shared" si="427"/>
        <v/>
      </c>
      <c r="Z1551" s="308" t="str">
        <f t="shared" si="418"/>
        <v/>
      </c>
      <c r="AA1551" s="308" t="b">
        <f t="shared" si="419"/>
        <v>1</v>
      </c>
      <c r="AB1551" s="308" t="str">
        <f t="shared" si="428"/>
        <v/>
      </c>
      <c r="AC1551" s="534" t="str">
        <f t="shared" si="429"/>
        <v/>
      </c>
      <c r="AD1551" s="752" t="str">
        <f t="shared" si="430"/>
        <v/>
      </c>
      <c r="AE1551" s="534" t="str">
        <f t="shared" si="431"/>
        <v/>
      </c>
      <c r="AF1551" s="752" t="str">
        <f t="shared" si="432"/>
        <v/>
      </c>
    </row>
    <row r="1552" spans="2:32" x14ac:dyDescent="0.25">
      <c r="B1552" s="721"/>
      <c r="C1552" s="531" t="str">
        <f>IFERROR(VLOOKUP(B1552,'מצבת ורישום גנים'!B:D,3,0),"")</f>
        <v/>
      </c>
      <c r="D1552" s="721"/>
      <c r="E1552" s="723"/>
      <c r="F1552" s="723"/>
      <c r="G1552" s="723"/>
      <c r="H1552" s="723"/>
      <c r="I1552" s="992" t="str">
        <f t="shared" si="433"/>
        <v/>
      </c>
      <c r="J1552" s="723"/>
      <c r="K1552" s="724"/>
      <c r="L1552" s="723"/>
      <c r="M1552" s="306" t="str">
        <f t="shared" si="420"/>
        <v/>
      </c>
      <c r="N1552" s="32" t="str">
        <f t="shared" si="421"/>
        <v/>
      </c>
      <c r="P1552" s="307" t="str">
        <f t="shared" si="422"/>
        <v/>
      </c>
      <c r="Q1552" s="307" t="str">
        <f t="shared" ref="Q1552:Q1615" si="434">IF(J1552="","",IFERROR(IF(OR(H1552="גננת",H1552="מורה",H1552="רכז",H1552="רכזת גן",H1552="רכז גן",H1552="רכז בית ספר",H1552="רכזת בית ספר"),IF(J1552&gt;=75,"תקין","לא תקין"),IF(H1552="סייעת ממשיכה",IF(J1552&gt;=30,"תקין","לא תקין"),IF(H1552="סייעת רפואית/אישית",IF(J1552&gt;=12.5,"תקין","לא תקין"),IF(H1552="סייעת חדשה",IF(J1552&gt;=37,"תקין","לא תקין"),IF(OR(H1552&lt;&gt;"מורה",H1552&lt;&gt;"גננת",H1552&lt;&gt;"סייעת"),IF(J1552&gt;=30.61,"תקין","לא תקין"),"לא תקין"))))),""))</f>
        <v/>
      </c>
      <c r="R1552" s="307" t="str">
        <f t="shared" si="423"/>
        <v/>
      </c>
      <c r="S1552" s="307" t="str">
        <f t="shared" si="424"/>
        <v/>
      </c>
      <c r="T1552" s="307" t="str">
        <f t="shared" si="425"/>
        <v/>
      </c>
      <c r="U1552" s="307" t="str">
        <f t="shared" ref="U1552:U1615" si="435">IF(D1552="","",IF(Z1552&gt;1,IF(SUMIF(D:D,D1552,L:L)&gt;90,"לא תקין","תקין"),"תקין"))</f>
        <v/>
      </c>
      <c r="V1552" s="723"/>
      <c r="X1552" s="308" t="str">
        <f t="shared" si="426"/>
        <v/>
      </c>
      <c r="Y1552" s="309" t="str">
        <f t="shared" si="427"/>
        <v/>
      </c>
      <c r="Z1552" s="308" t="str">
        <f t="shared" ref="Z1552:Z1615" si="436">IF(D1552="","",COUNTIF(D:D,D1552))</f>
        <v/>
      </c>
      <c r="AA1552" s="308" t="b">
        <f t="shared" ref="AA1552:AA1615" si="437">MOD(MID(REPT(0,9-LEN(D1552))&amp;D1552,1,1)+MID("0246813579",MID(REPT(0,9-LEN(D1552))&amp;D1552,2,1)+1,1)+MID(REPT(0,9-LEN(D1552))&amp;D1552,3,1)+MID("0246813579",MID(REPT(0,9-LEN(D1552))&amp;D1552,4,1)+1,1)+MID(REPT(0,9-LEN(D1552))&amp;D1552,5,1)+MID("0246813579",MID(REPT(0,9-LEN(D1552))&amp;D1552,6,1)+1,1)+MID(REPT(0,9-LEN(D1552))&amp;D1552,7,1)+MID("0246813579",MID(REPT(0,9-LEN(D1552))&amp;D1552,8,1)+1,1)+MID(REPT(0,9-LEN(D1552))&amp;D1552,9,1),10)=0</f>
        <v>1</v>
      </c>
      <c r="AB1552" s="308" t="str">
        <f t="shared" si="428"/>
        <v/>
      </c>
      <c r="AC1552" s="534" t="str">
        <f t="shared" si="429"/>
        <v/>
      </c>
      <c r="AD1552" s="752" t="str">
        <f t="shared" si="430"/>
        <v/>
      </c>
      <c r="AE1552" s="534" t="str">
        <f t="shared" si="431"/>
        <v/>
      </c>
      <c r="AF1552" s="752" t="str">
        <f t="shared" si="432"/>
        <v/>
      </c>
    </row>
    <row r="1553" spans="2:32" x14ac:dyDescent="0.25">
      <c r="B1553" s="721"/>
      <c r="C1553" s="531" t="str">
        <f>IFERROR(VLOOKUP(B1553,'מצבת ורישום גנים'!B:D,3,0),"")</f>
        <v/>
      </c>
      <c r="D1553" s="721"/>
      <c r="E1553" s="723"/>
      <c r="F1553" s="723"/>
      <c r="G1553" s="723"/>
      <c r="H1553" s="723"/>
      <c r="I1553" s="992" t="str">
        <f t="shared" si="433"/>
        <v/>
      </c>
      <c r="J1553" s="723"/>
      <c r="K1553" s="724"/>
      <c r="L1553" s="723"/>
      <c r="M1553" s="306" t="str">
        <f t="shared" ref="M1553:M1616" si="438">IF(AND(L1553&gt;0,K1553&gt;0),K1553*L1553,"")</f>
        <v/>
      </c>
      <c r="N1553" s="32" t="str">
        <f t="shared" ref="N1553:N1616" si="439">TEXT(LEFT(H1553,2),0)</f>
        <v/>
      </c>
      <c r="P1553" s="307" t="str">
        <f t="shared" ref="P1553:P1616" si="440">IF(D1553="","",IF(AA1553=FALSE,"לא תקין","תקין"))</f>
        <v/>
      </c>
      <c r="Q1553" s="307" t="str">
        <f t="shared" si="434"/>
        <v/>
      </c>
      <c r="R1553" s="307" t="str">
        <f t="shared" ref="R1553:R1616" si="441">IF(K1553="","",IF(OR(Y1553&lt;100%,Y1553&gt;140%),"לא תקין","תקין"))</f>
        <v/>
      </c>
      <c r="S1553" s="307" t="str">
        <f t="shared" ref="S1553:S1616" si="442">IF(J1553="","",IFERROR(IF(J1553&gt;120,"לא תקין","תקין"),""))</f>
        <v/>
      </c>
      <c r="T1553" s="307" t="str">
        <f t="shared" ref="T1553:T1616" si="443">IF(L1553="","",IF(H1553="","יש להזין איש צוות",IF(OR(H1553="מורה",H1553="גננת",H1553="רכז גן",H1553="רכזת גן",H1553="סייעת ממשיכה",H1553="סייעת חדשה",H1553="מדצית",H1553="מדצ",H1553="מדריך",H1553="מדריכה",H1553="תוספת כח אדם"),IF(L1553&lt;=90,"תקין","לא תקין"),IF(OR(H1553="רכז בית ספר",H1553="רכזת תכנית בבית הספר",H1553="רכזת בית ספר"),IF(L1553&lt;=114,"תקין","לא תקין"),IF(OR(H1553="סגנית רכזת מעל 150",H1553="סגן רכז"),IF(L1553&lt;=93,"תקין","לא תקין"),"לא תקין")))))</f>
        <v/>
      </c>
      <c r="U1553" s="307" t="str">
        <f t="shared" si="435"/>
        <v/>
      </c>
      <c r="V1553" s="723"/>
      <c r="X1553" s="308" t="str">
        <f t="shared" ref="X1553:X1616" si="444">IF(M1553="","",IF(OR(R1553="לא תקין",S1553="לא תקין",T1553="לא תקין",,U1553="לא תקין"),"לא תקין","תקין"))</f>
        <v/>
      </c>
      <c r="Y1553" s="309" t="str">
        <f t="shared" ref="Y1553:Y1616" si="445">IFERROR(IF(J1553="","",K1553/J1553),"")</f>
        <v/>
      </c>
      <c r="Z1553" s="308" t="str">
        <f t="shared" si="436"/>
        <v/>
      </c>
      <c r="AA1553" s="308" t="b">
        <f t="shared" si="437"/>
        <v>1</v>
      </c>
      <c r="AB1553" s="308" t="str">
        <f t="shared" ref="AB1553:AB1616" si="446">IF(H1553="גננת",IF(J1553&lt;75,"לא תקין","תקין"),"")</f>
        <v/>
      </c>
      <c r="AC1553" s="534" t="str">
        <f t="shared" ref="AC1553:AC1616" si="447">IF(B1553&lt;&gt;"",B1553&amp;H1553,"")</f>
        <v/>
      </c>
      <c r="AD1553" s="752" t="str">
        <f t="shared" ref="AD1553:AD1616" si="448">M1553</f>
        <v/>
      </c>
      <c r="AE1553" s="534" t="str">
        <f t="shared" ref="AE1553:AE1616" si="449">IF(B1553&lt;&gt;"",B1553&amp;LEFT(H1553,5),"")</f>
        <v/>
      </c>
      <c r="AF1553" s="752" t="str">
        <f t="shared" ref="AF1553:AF1616" si="450">M1553</f>
        <v/>
      </c>
    </row>
    <row r="1554" spans="2:32" x14ac:dyDescent="0.25">
      <c r="B1554" s="721"/>
      <c r="C1554" s="531" t="str">
        <f>IFERROR(VLOOKUP(B1554,'מצבת ורישום גנים'!B:D,3,0),"")</f>
        <v/>
      </c>
      <c r="D1554" s="721"/>
      <c r="E1554" s="723"/>
      <c r="F1554" s="723"/>
      <c r="G1554" s="723"/>
      <c r="H1554" s="723"/>
      <c r="I1554" s="992" t="str">
        <f t="shared" ref="I1554:I1617" si="451">SUBSTITUTE(IFERROR(IF(H1554="מדצ","מדצ/ית",IF(OR(H1554="סייעת ממשיכה",H1554="סייעת חדשה",H1554="סייעת רפואית/אישית"),"סייעת",IF(H1554="רכזת גן","רכזת גן"))),""),"FALSE","")</f>
        <v/>
      </c>
      <c r="J1554" s="723"/>
      <c r="K1554" s="724"/>
      <c r="L1554" s="723"/>
      <c r="M1554" s="306" t="str">
        <f t="shared" si="438"/>
        <v/>
      </c>
      <c r="N1554" s="32" t="str">
        <f t="shared" si="439"/>
        <v/>
      </c>
      <c r="P1554" s="307" t="str">
        <f t="shared" si="440"/>
        <v/>
      </c>
      <c r="Q1554" s="307" t="str">
        <f t="shared" si="434"/>
        <v/>
      </c>
      <c r="R1554" s="307" t="str">
        <f t="shared" si="441"/>
        <v/>
      </c>
      <c r="S1554" s="307" t="str">
        <f t="shared" si="442"/>
        <v/>
      </c>
      <c r="T1554" s="307" t="str">
        <f t="shared" si="443"/>
        <v/>
      </c>
      <c r="U1554" s="307" t="str">
        <f t="shared" si="435"/>
        <v/>
      </c>
      <c r="V1554" s="723"/>
      <c r="X1554" s="308" t="str">
        <f t="shared" si="444"/>
        <v/>
      </c>
      <c r="Y1554" s="309" t="str">
        <f t="shared" si="445"/>
        <v/>
      </c>
      <c r="Z1554" s="308" t="str">
        <f t="shared" si="436"/>
        <v/>
      </c>
      <c r="AA1554" s="308" t="b">
        <f t="shared" si="437"/>
        <v>1</v>
      </c>
      <c r="AB1554" s="308" t="str">
        <f t="shared" si="446"/>
        <v/>
      </c>
      <c r="AC1554" s="534" t="str">
        <f t="shared" si="447"/>
        <v/>
      </c>
      <c r="AD1554" s="752" t="str">
        <f t="shared" si="448"/>
        <v/>
      </c>
      <c r="AE1554" s="534" t="str">
        <f t="shared" si="449"/>
        <v/>
      </c>
      <c r="AF1554" s="752" t="str">
        <f t="shared" si="450"/>
        <v/>
      </c>
    </row>
    <row r="1555" spans="2:32" x14ac:dyDescent="0.25">
      <c r="B1555" s="721"/>
      <c r="C1555" s="531" t="str">
        <f>IFERROR(VLOOKUP(B1555,'מצבת ורישום גנים'!B:D,3,0),"")</f>
        <v/>
      </c>
      <c r="D1555" s="721"/>
      <c r="E1555" s="723"/>
      <c r="F1555" s="723"/>
      <c r="G1555" s="723"/>
      <c r="H1555" s="723"/>
      <c r="I1555" s="992" t="str">
        <f t="shared" si="451"/>
        <v/>
      </c>
      <c r="J1555" s="723"/>
      <c r="K1555" s="724"/>
      <c r="L1555" s="723"/>
      <c r="M1555" s="306" t="str">
        <f t="shared" si="438"/>
        <v/>
      </c>
      <c r="N1555" s="32" t="str">
        <f t="shared" si="439"/>
        <v/>
      </c>
      <c r="P1555" s="307" t="str">
        <f t="shared" si="440"/>
        <v/>
      </c>
      <c r="Q1555" s="307" t="str">
        <f t="shared" si="434"/>
        <v/>
      </c>
      <c r="R1555" s="307" t="str">
        <f t="shared" si="441"/>
        <v/>
      </c>
      <c r="S1555" s="307" t="str">
        <f t="shared" si="442"/>
        <v/>
      </c>
      <c r="T1555" s="307" t="str">
        <f t="shared" si="443"/>
        <v/>
      </c>
      <c r="U1555" s="307" t="str">
        <f t="shared" si="435"/>
        <v/>
      </c>
      <c r="V1555" s="723"/>
      <c r="X1555" s="308" t="str">
        <f t="shared" si="444"/>
        <v/>
      </c>
      <c r="Y1555" s="309" t="str">
        <f t="shared" si="445"/>
        <v/>
      </c>
      <c r="Z1555" s="308" t="str">
        <f t="shared" si="436"/>
        <v/>
      </c>
      <c r="AA1555" s="308" t="b">
        <f t="shared" si="437"/>
        <v>1</v>
      </c>
      <c r="AB1555" s="308" t="str">
        <f t="shared" si="446"/>
        <v/>
      </c>
      <c r="AC1555" s="534" t="str">
        <f t="shared" si="447"/>
        <v/>
      </c>
      <c r="AD1555" s="752" t="str">
        <f t="shared" si="448"/>
        <v/>
      </c>
      <c r="AE1555" s="534" t="str">
        <f t="shared" si="449"/>
        <v/>
      </c>
      <c r="AF1555" s="752" t="str">
        <f t="shared" si="450"/>
        <v/>
      </c>
    </row>
    <row r="1556" spans="2:32" x14ac:dyDescent="0.25">
      <c r="B1556" s="721"/>
      <c r="C1556" s="531" t="str">
        <f>IFERROR(VLOOKUP(B1556,'מצבת ורישום גנים'!B:D,3,0),"")</f>
        <v/>
      </c>
      <c r="D1556" s="721"/>
      <c r="E1556" s="723"/>
      <c r="F1556" s="723"/>
      <c r="G1556" s="723"/>
      <c r="H1556" s="723"/>
      <c r="I1556" s="992" t="str">
        <f t="shared" si="451"/>
        <v/>
      </c>
      <c r="J1556" s="723"/>
      <c r="K1556" s="724"/>
      <c r="L1556" s="723"/>
      <c r="M1556" s="306" t="str">
        <f t="shared" si="438"/>
        <v/>
      </c>
      <c r="N1556" s="32" t="str">
        <f t="shared" si="439"/>
        <v/>
      </c>
      <c r="P1556" s="307" t="str">
        <f t="shared" si="440"/>
        <v/>
      </c>
      <c r="Q1556" s="307" t="str">
        <f t="shared" si="434"/>
        <v/>
      </c>
      <c r="R1556" s="307" t="str">
        <f t="shared" si="441"/>
        <v/>
      </c>
      <c r="S1556" s="307" t="str">
        <f t="shared" si="442"/>
        <v/>
      </c>
      <c r="T1556" s="307" t="str">
        <f t="shared" si="443"/>
        <v/>
      </c>
      <c r="U1556" s="307" t="str">
        <f t="shared" si="435"/>
        <v/>
      </c>
      <c r="V1556" s="723"/>
      <c r="X1556" s="308" t="str">
        <f t="shared" si="444"/>
        <v/>
      </c>
      <c r="Y1556" s="309" t="str">
        <f t="shared" si="445"/>
        <v/>
      </c>
      <c r="Z1556" s="308" t="str">
        <f t="shared" si="436"/>
        <v/>
      </c>
      <c r="AA1556" s="308" t="b">
        <f t="shared" si="437"/>
        <v>1</v>
      </c>
      <c r="AB1556" s="308" t="str">
        <f t="shared" si="446"/>
        <v/>
      </c>
      <c r="AC1556" s="534" t="str">
        <f t="shared" si="447"/>
        <v/>
      </c>
      <c r="AD1556" s="752" t="str">
        <f t="shared" si="448"/>
        <v/>
      </c>
      <c r="AE1556" s="534" t="str">
        <f t="shared" si="449"/>
        <v/>
      </c>
      <c r="AF1556" s="752" t="str">
        <f t="shared" si="450"/>
        <v/>
      </c>
    </row>
    <row r="1557" spans="2:32" x14ac:dyDescent="0.25">
      <c r="B1557" s="721"/>
      <c r="C1557" s="531" t="str">
        <f>IFERROR(VLOOKUP(B1557,'מצבת ורישום גנים'!B:D,3,0),"")</f>
        <v/>
      </c>
      <c r="D1557" s="721"/>
      <c r="E1557" s="723"/>
      <c r="F1557" s="723"/>
      <c r="G1557" s="723"/>
      <c r="H1557" s="723"/>
      <c r="I1557" s="992" t="str">
        <f t="shared" si="451"/>
        <v/>
      </c>
      <c r="J1557" s="723"/>
      <c r="K1557" s="724"/>
      <c r="L1557" s="723"/>
      <c r="M1557" s="306" t="str">
        <f t="shared" si="438"/>
        <v/>
      </c>
      <c r="N1557" s="32" t="str">
        <f t="shared" si="439"/>
        <v/>
      </c>
      <c r="P1557" s="307" t="str">
        <f t="shared" si="440"/>
        <v/>
      </c>
      <c r="Q1557" s="307" t="str">
        <f t="shared" si="434"/>
        <v/>
      </c>
      <c r="R1557" s="307" t="str">
        <f t="shared" si="441"/>
        <v/>
      </c>
      <c r="S1557" s="307" t="str">
        <f t="shared" si="442"/>
        <v/>
      </c>
      <c r="T1557" s="307" t="str">
        <f t="shared" si="443"/>
        <v/>
      </c>
      <c r="U1557" s="307" t="str">
        <f t="shared" si="435"/>
        <v/>
      </c>
      <c r="V1557" s="723"/>
      <c r="X1557" s="308" t="str">
        <f t="shared" si="444"/>
        <v/>
      </c>
      <c r="Y1557" s="309" t="str">
        <f t="shared" si="445"/>
        <v/>
      </c>
      <c r="Z1557" s="308" t="str">
        <f t="shared" si="436"/>
        <v/>
      </c>
      <c r="AA1557" s="308" t="b">
        <f t="shared" si="437"/>
        <v>1</v>
      </c>
      <c r="AB1557" s="308" t="str">
        <f t="shared" si="446"/>
        <v/>
      </c>
      <c r="AC1557" s="534" t="str">
        <f t="shared" si="447"/>
        <v/>
      </c>
      <c r="AD1557" s="752" t="str">
        <f t="shared" si="448"/>
        <v/>
      </c>
      <c r="AE1557" s="534" t="str">
        <f t="shared" si="449"/>
        <v/>
      </c>
      <c r="AF1557" s="752" t="str">
        <f t="shared" si="450"/>
        <v/>
      </c>
    </row>
    <row r="1558" spans="2:32" x14ac:dyDescent="0.25">
      <c r="B1558" s="721"/>
      <c r="C1558" s="531" t="str">
        <f>IFERROR(VLOOKUP(B1558,'מצבת ורישום גנים'!B:D,3,0),"")</f>
        <v/>
      </c>
      <c r="D1558" s="721"/>
      <c r="E1558" s="723"/>
      <c r="F1558" s="723"/>
      <c r="G1558" s="723"/>
      <c r="H1558" s="723"/>
      <c r="I1558" s="992" t="str">
        <f t="shared" si="451"/>
        <v/>
      </c>
      <c r="J1558" s="723"/>
      <c r="K1558" s="724"/>
      <c r="L1558" s="723"/>
      <c r="M1558" s="306" t="str">
        <f t="shared" si="438"/>
        <v/>
      </c>
      <c r="N1558" s="32" t="str">
        <f t="shared" si="439"/>
        <v/>
      </c>
      <c r="P1558" s="307" t="str">
        <f t="shared" si="440"/>
        <v/>
      </c>
      <c r="Q1558" s="307" t="str">
        <f t="shared" si="434"/>
        <v/>
      </c>
      <c r="R1558" s="307" t="str">
        <f t="shared" si="441"/>
        <v/>
      </c>
      <c r="S1558" s="307" t="str">
        <f t="shared" si="442"/>
        <v/>
      </c>
      <c r="T1558" s="307" t="str">
        <f t="shared" si="443"/>
        <v/>
      </c>
      <c r="U1558" s="307" t="str">
        <f t="shared" si="435"/>
        <v/>
      </c>
      <c r="V1558" s="723"/>
      <c r="X1558" s="308" t="str">
        <f t="shared" si="444"/>
        <v/>
      </c>
      <c r="Y1558" s="309" t="str">
        <f t="shared" si="445"/>
        <v/>
      </c>
      <c r="Z1558" s="308" t="str">
        <f t="shared" si="436"/>
        <v/>
      </c>
      <c r="AA1558" s="308" t="b">
        <f t="shared" si="437"/>
        <v>1</v>
      </c>
      <c r="AB1558" s="308" t="str">
        <f t="shared" si="446"/>
        <v/>
      </c>
      <c r="AC1558" s="534" t="str">
        <f t="shared" si="447"/>
        <v/>
      </c>
      <c r="AD1558" s="752" t="str">
        <f t="shared" si="448"/>
        <v/>
      </c>
      <c r="AE1558" s="534" t="str">
        <f t="shared" si="449"/>
        <v/>
      </c>
      <c r="AF1558" s="752" t="str">
        <f t="shared" si="450"/>
        <v/>
      </c>
    </row>
    <row r="1559" spans="2:32" x14ac:dyDescent="0.25">
      <c r="B1559" s="721"/>
      <c r="C1559" s="531" t="str">
        <f>IFERROR(VLOOKUP(B1559,'מצבת ורישום גנים'!B:D,3,0),"")</f>
        <v/>
      </c>
      <c r="D1559" s="721"/>
      <c r="E1559" s="723"/>
      <c r="F1559" s="723"/>
      <c r="G1559" s="723"/>
      <c r="H1559" s="723"/>
      <c r="I1559" s="992" t="str">
        <f t="shared" si="451"/>
        <v/>
      </c>
      <c r="J1559" s="723"/>
      <c r="K1559" s="724"/>
      <c r="L1559" s="723"/>
      <c r="M1559" s="306" t="str">
        <f t="shared" si="438"/>
        <v/>
      </c>
      <c r="N1559" s="32" t="str">
        <f t="shared" si="439"/>
        <v/>
      </c>
      <c r="P1559" s="307" t="str">
        <f t="shared" si="440"/>
        <v/>
      </c>
      <c r="Q1559" s="307" t="str">
        <f t="shared" si="434"/>
        <v/>
      </c>
      <c r="R1559" s="307" t="str">
        <f t="shared" si="441"/>
        <v/>
      </c>
      <c r="S1559" s="307" t="str">
        <f t="shared" si="442"/>
        <v/>
      </c>
      <c r="T1559" s="307" t="str">
        <f t="shared" si="443"/>
        <v/>
      </c>
      <c r="U1559" s="307" t="str">
        <f t="shared" si="435"/>
        <v/>
      </c>
      <c r="V1559" s="723"/>
      <c r="X1559" s="308" t="str">
        <f t="shared" si="444"/>
        <v/>
      </c>
      <c r="Y1559" s="309" t="str">
        <f t="shared" si="445"/>
        <v/>
      </c>
      <c r="Z1559" s="308" t="str">
        <f t="shared" si="436"/>
        <v/>
      </c>
      <c r="AA1559" s="308" t="b">
        <f t="shared" si="437"/>
        <v>1</v>
      </c>
      <c r="AB1559" s="308" t="str">
        <f t="shared" si="446"/>
        <v/>
      </c>
      <c r="AC1559" s="534" t="str">
        <f t="shared" si="447"/>
        <v/>
      </c>
      <c r="AD1559" s="752" t="str">
        <f t="shared" si="448"/>
        <v/>
      </c>
      <c r="AE1559" s="534" t="str">
        <f t="shared" si="449"/>
        <v/>
      </c>
      <c r="AF1559" s="752" t="str">
        <f t="shared" si="450"/>
        <v/>
      </c>
    </row>
    <row r="1560" spans="2:32" x14ac:dyDescent="0.25">
      <c r="B1560" s="721"/>
      <c r="C1560" s="531" t="str">
        <f>IFERROR(VLOOKUP(B1560,'מצבת ורישום גנים'!B:D,3,0),"")</f>
        <v/>
      </c>
      <c r="D1560" s="721"/>
      <c r="E1560" s="723"/>
      <c r="F1560" s="723"/>
      <c r="G1560" s="723"/>
      <c r="H1560" s="723"/>
      <c r="I1560" s="992" t="str">
        <f t="shared" si="451"/>
        <v/>
      </c>
      <c r="J1560" s="723"/>
      <c r="K1560" s="724"/>
      <c r="L1560" s="723"/>
      <c r="M1560" s="306" t="str">
        <f t="shared" si="438"/>
        <v/>
      </c>
      <c r="N1560" s="32" t="str">
        <f t="shared" si="439"/>
        <v/>
      </c>
      <c r="P1560" s="307" t="str">
        <f t="shared" si="440"/>
        <v/>
      </c>
      <c r="Q1560" s="307" t="str">
        <f t="shared" si="434"/>
        <v/>
      </c>
      <c r="R1560" s="307" t="str">
        <f t="shared" si="441"/>
        <v/>
      </c>
      <c r="S1560" s="307" t="str">
        <f t="shared" si="442"/>
        <v/>
      </c>
      <c r="T1560" s="307" t="str">
        <f t="shared" si="443"/>
        <v/>
      </c>
      <c r="U1560" s="307" t="str">
        <f t="shared" si="435"/>
        <v/>
      </c>
      <c r="V1560" s="723"/>
      <c r="X1560" s="308" t="str">
        <f t="shared" si="444"/>
        <v/>
      </c>
      <c r="Y1560" s="309" t="str">
        <f t="shared" si="445"/>
        <v/>
      </c>
      <c r="Z1560" s="308" t="str">
        <f t="shared" si="436"/>
        <v/>
      </c>
      <c r="AA1560" s="308" t="b">
        <f t="shared" si="437"/>
        <v>1</v>
      </c>
      <c r="AB1560" s="308" t="str">
        <f t="shared" si="446"/>
        <v/>
      </c>
      <c r="AC1560" s="534" t="str">
        <f t="shared" si="447"/>
        <v/>
      </c>
      <c r="AD1560" s="752" t="str">
        <f t="shared" si="448"/>
        <v/>
      </c>
      <c r="AE1560" s="534" t="str">
        <f t="shared" si="449"/>
        <v/>
      </c>
      <c r="AF1560" s="752" t="str">
        <f t="shared" si="450"/>
        <v/>
      </c>
    </row>
    <row r="1561" spans="2:32" x14ac:dyDescent="0.25">
      <c r="B1561" s="721"/>
      <c r="C1561" s="531" t="str">
        <f>IFERROR(VLOOKUP(B1561,'מצבת ורישום גנים'!B:D,3,0),"")</f>
        <v/>
      </c>
      <c r="D1561" s="721"/>
      <c r="E1561" s="723"/>
      <c r="F1561" s="723"/>
      <c r="G1561" s="723"/>
      <c r="H1561" s="723"/>
      <c r="I1561" s="992" t="str">
        <f t="shared" si="451"/>
        <v/>
      </c>
      <c r="J1561" s="723"/>
      <c r="K1561" s="724"/>
      <c r="L1561" s="723"/>
      <c r="M1561" s="306" t="str">
        <f t="shared" si="438"/>
        <v/>
      </c>
      <c r="N1561" s="32" t="str">
        <f t="shared" si="439"/>
        <v/>
      </c>
      <c r="P1561" s="307" t="str">
        <f t="shared" si="440"/>
        <v/>
      </c>
      <c r="Q1561" s="307" t="str">
        <f t="shared" si="434"/>
        <v/>
      </c>
      <c r="R1561" s="307" t="str">
        <f t="shared" si="441"/>
        <v/>
      </c>
      <c r="S1561" s="307" t="str">
        <f t="shared" si="442"/>
        <v/>
      </c>
      <c r="T1561" s="307" t="str">
        <f t="shared" si="443"/>
        <v/>
      </c>
      <c r="U1561" s="307" t="str">
        <f t="shared" si="435"/>
        <v/>
      </c>
      <c r="V1561" s="723"/>
      <c r="X1561" s="308" t="str">
        <f t="shared" si="444"/>
        <v/>
      </c>
      <c r="Y1561" s="309" t="str">
        <f t="shared" si="445"/>
        <v/>
      </c>
      <c r="Z1561" s="308" t="str">
        <f t="shared" si="436"/>
        <v/>
      </c>
      <c r="AA1561" s="308" t="b">
        <f t="shared" si="437"/>
        <v>1</v>
      </c>
      <c r="AB1561" s="308" t="str">
        <f t="shared" si="446"/>
        <v/>
      </c>
      <c r="AC1561" s="534" t="str">
        <f t="shared" si="447"/>
        <v/>
      </c>
      <c r="AD1561" s="752" t="str">
        <f t="shared" si="448"/>
        <v/>
      </c>
      <c r="AE1561" s="534" t="str">
        <f t="shared" si="449"/>
        <v/>
      </c>
      <c r="AF1561" s="752" t="str">
        <f t="shared" si="450"/>
        <v/>
      </c>
    </row>
    <row r="1562" spans="2:32" x14ac:dyDescent="0.25">
      <c r="B1562" s="721"/>
      <c r="C1562" s="531" t="str">
        <f>IFERROR(VLOOKUP(B1562,'מצבת ורישום גנים'!B:D,3,0),"")</f>
        <v/>
      </c>
      <c r="D1562" s="721"/>
      <c r="E1562" s="723"/>
      <c r="F1562" s="723"/>
      <c r="G1562" s="723"/>
      <c r="H1562" s="723"/>
      <c r="I1562" s="992" t="str">
        <f t="shared" si="451"/>
        <v/>
      </c>
      <c r="J1562" s="723"/>
      <c r="K1562" s="724"/>
      <c r="L1562" s="723"/>
      <c r="M1562" s="306" t="str">
        <f t="shared" si="438"/>
        <v/>
      </c>
      <c r="N1562" s="32" t="str">
        <f t="shared" si="439"/>
        <v/>
      </c>
      <c r="P1562" s="307" t="str">
        <f t="shared" si="440"/>
        <v/>
      </c>
      <c r="Q1562" s="307" t="str">
        <f t="shared" si="434"/>
        <v/>
      </c>
      <c r="R1562" s="307" t="str">
        <f t="shared" si="441"/>
        <v/>
      </c>
      <c r="S1562" s="307" t="str">
        <f t="shared" si="442"/>
        <v/>
      </c>
      <c r="T1562" s="307" t="str">
        <f t="shared" si="443"/>
        <v/>
      </c>
      <c r="U1562" s="307" t="str">
        <f t="shared" si="435"/>
        <v/>
      </c>
      <c r="V1562" s="723"/>
      <c r="X1562" s="308" t="str">
        <f t="shared" si="444"/>
        <v/>
      </c>
      <c r="Y1562" s="309" t="str">
        <f t="shared" si="445"/>
        <v/>
      </c>
      <c r="Z1562" s="308" t="str">
        <f t="shared" si="436"/>
        <v/>
      </c>
      <c r="AA1562" s="308" t="b">
        <f t="shared" si="437"/>
        <v>1</v>
      </c>
      <c r="AB1562" s="308" t="str">
        <f t="shared" si="446"/>
        <v/>
      </c>
      <c r="AC1562" s="534" t="str">
        <f t="shared" si="447"/>
        <v/>
      </c>
      <c r="AD1562" s="752" t="str">
        <f t="shared" si="448"/>
        <v/>
      </c>
      <c r="AE1562" s="534" t="str">
        <f t="shared" si="449"/>
        <v/>
      </c>
      <c r="AF1562" s="752" t="str">
        <f t="shared" si="450"/>
        <v/>
      </c>
    </row>
    <row r="1563" spans="2:32" x14ac:dyDescent="0.25">
      <c r="B1563" s="721"/>
      <c r="C1563" s="531" t="str">
        <f>IFERROR(VLOOKUP(B1563,'מצבת ורישום גנים'!B:D,3,0),"")</f>
        <v/>
      </c>
      <c r="D1563" s="721"/>
      <c r="E1563" s="723"/>
      <c r="F1563" s="723"/>
      <c r="G1563" s="723"/>
      <c r="H1563" s="723"/>
      <c r="I1563" s="992" t="str">
        <f t="shared" si="451"/>
        <v/>
      </c>
      <c r="J1563" s="723"/>
      <c r="K1563" s="724"/>
      <c r="L1563" s="723"/>
      <c r="M1563" s="306" t="str">
        <f t="shared" si="438"/>
        <v/>
      </c>
      <c r="N1563" s="32" t="str">
        <f t="shared" si="439"/>
        <v/>
      </c>
      <c r="P1563" s="307" t="str">
        <f t="shared" si="440"/>
        <v/>
      </c>
      <c r="Q1563" s="307" t="str">
        <f t="shared" si="434"/>
        <v/>
      </c>
      <c r="R1563" s="307" t="str">
        <f t="shared" si="441"/>
        <v/>
      </c>
      <c r="S1563" s="307" t="str">
        <f t="shared" si="442"/>
        <v/>
      </c>
      <c r="T1563" s="307" t="str">
        <f t="shared" si="443"/>
        <v/>
      </c>
      <c r="U1563" s="307" t="str">
        <f t="shared" si="435"/>
        <v/>
      </c>
      <c r="V1563" s="723"/>
      <c r="X1563" s="308" t="str">
        <f t="shared" si="444"/>
        <v/>
      </c>
      <c r="Y1563" s="309" t="str">
        <f t="shared" si="445"/>
        <v/>
      </c>
      <c r="Z1563" s="308" t="str">
        <f t="shared" si="436"/>
        <v/>
      </c>
      <c r="AA1563" s="308" t="b">
        <f t="shared" si="437"/>
        <v>1</v>
      </c>
      <c r="AB1563" s="308" t="str">
        <f t="shared" si="446"/>
        <v/>
      </c>
      <c r="AC1563" s="534" t="str">
        <f t="shared" si="447"/>
        <v/>
      </c>
      <c r="AD1563" s="752" t="str">
        <f t="shared" si="448"/>
        <v/>
      </c>
      <c r="AE1563" s="534" t="str">
        <f t="shared" si="449"/>
        <v/>
      </c>
      <c r="AF1563" s="752" t="str">
        <f t="shared" si="450"/>
        <v/>
      </c>
    </row>
    <row r="1564" spans="2:32" x14ac:dyDescent="0.25">
      <c r="B1564" s="721"/>
      <c r="C1564" s="531" t="str">
        <f>IFERROR(VLOOKUP(B1564,'מצבת ורישום גנים'!B:D,3,0),"")</f>
        <v/>
      </c>
      <c r="D1564" s="721"/>
      <c r="E1564" s="723"/>
      <c r="F1564" s="723"/>
      <c r="G1564" s="723"/>
      <c r="H1564" s="723"/>
      <c r="I1564" s="992" t="str">
        <f t="shared" si="451"/>
        <v/>
      </c>
      <c r="J1564" s="723"/>
      <c r="K1564" s="724"/>
      <c r="L1564" s="723"/>
      <c r="M1564" s="306" t="str">
        <f t="shared" si="438"/>
        <v/>
      </c>
      <c r="N1564" s="32" t="str">
        <f t="shared" si="439"/>
        <v/>
      </c>
      <c r="P1564" s="307" t="str">
        <f t="shared" si="440"/>
        <v/>
      </c>
      <c r="Q1564" s="307" t="str">
        <f t="shared" si="434"/>
        <v/>
      </c>
      <c r="R1564" s="307" t="str">
        <f t="shared" si="441"/>
        <v/>
      </c>
      <c r="S1564" s="307" t="str">
        <f t="shared" si="442"/>
        <v/>
      </c>
      <c r="T1564" s="307" t="str">
        <f t="shared" si="443"/>
        <v/>
      </c>
      <c r="U1564" s="307" t="str">
        <f t="shared" si="435"/>
        <v/>
      </c>
      <c r="V1564" s="723"/>
      <c r="X1564" s="308" t="str">
        <f t="shared" si="444"/>
        <v/>
      </c>
      <c r="Y1564" s="309" t="str">
        <f t="shared" si="445"/>
        <v/>
      </c>
      <c r="Z1564" s="308" t="str">
        <f t="shared" si="436"/>
        <v/>
      </c>
      <c r="AA1564" s="308" t="b">
        <f t="shared" si="437"/>
        <v>1</v>
      </c>
      <c r="AB1564" s="308" t="str">
        <f t="shared" si="446"/>
        <v/>
      </c>
      <c r="AC1564" s="534" t="str">
        <f t="shared" si="447"/>
        <v/>
      </c>
      <c r="AD1564" s="752" t="str">
        <f t="shared" si="448"/>
        <v/>
      </c>
      <c r="AE1564" s="534" t="str">
        <f t="shared" si="449"/>
        <v/>
      </c>
      <c r="AF1564" s="752" t="str">
        <f t="shared" si="450"/>
        <v/>
      </c>
    </row>
    <row r="1565" spans="2:32" x14ac:dyDescent="0.25">
      <c r="B1565" s="721"/>
      <c r="C1565" s="531" t="str">
        <f>IFERROR(VLOOKUP(B1565,'מצבת ורישום גנים'!B:D,3,0),"")</f>
        <v/>
      </c>
      <c r="D1565" s="721"/>
      <c r="E1565" s="723"/>
      <c r="F1565" s="723"/>
      <c r="G1565" s="723"/>
      <c r="H1565" s="723"/>
      <c r="I1565" s="992" t="str">
        <f t="shared" si="451"/>
        <v/>
      </c>
      <c r="J1565" s="723"/>
      <c r="K1565" s="724"/>
      <c r="L1565" s="723"/>
      <c r="M1565" s="306" t="str">
        <f t="shared" si="438"/>
        <v/>
      </c>
      <c r="N1565" s="32" t="str">
        <f t="shared" si="439"/>
        <v/>
      </c>
      <c r="P1565" s="307" t="str">
        <f t="shared" si="440"/>
        <v/>
      </c>
      <c r="Q1565" s="307" t="str">
        <f t="shared" si="434"/>
        <v/>
      </c>
      <c r="R1565" s="307" t="str">
        <f t="shared" si="441"/>
        <v/>
      </c>
      <c r="S1565" s="307" t="str">
        <f t="shared" si="442"/>
        <v/>
      </c>
      <c r="T1565" s="307" t="str">
        <f t="shared" si="443"/>
        <v/>
      </c>
      <c r="U1565" s="307" t="str">
        <f t="shared" si="435"/>
        <v/>
      </c>
      <c r="V1565" s="723"/>
      <c r="X1565" s="308" t="str">
        <f t="shared" si="444"/>
        <v/>
      </c>
      <c r="Y1565" s="309" t="str">
        <f t="shared" si="445"/>
        <v/>
      </c>
      <c r="Z1565" s="308" t="str">
        <f t="shared" si="436"/>
        <v/>
      </c>
      <c r="AA1565" s="308" t="b">
        <f t="shared" si="437"/>
        <v>1</v>
      </c>
      <c r="AB1565" s="308" t="str">
        <f t="shared" si="446"/>
        <v/>
      </c>
      <c r="AC1565" s="534" t="str">
        <f t="shared" si="447"/>
        <v/>
      </c>
      <c r="AD1565" s="752" t="str">
        <f t="shared" si="448"/>
        <v/>
      </c>
      <c r="AE1565" s="534" t="str">
        <f t="shared" si="449"/>
        <v/>
      </c>
      <c r="AF1565" s="752" t="str">
        <f t="shared" si="450"/>
        <v/>
      </c>
    </row>
    <row r="1566" spans="2:32" x14ac:dyDescent="0.25">
      <c r="B1566" s="721"/>
      <c r="C1566" s="531" t="str">
        <f>IFERROR(VLOOKUP(B1566,'מצבת ורישום גנים'!B:D,3,0),"")</f>
        <v/>
      </c>
      <c r="D1566" s="721"/>
      <c r="E1566" s="723"/>
      <c r="F1566" s="723"/>
      <c r="G1566" s="723"/>
      <c r="H1566" s="723"/>
      <c r="I1566" s="992" t="str">
        <f t="shared" si="451"/>
        <v/>
      </c>
      <c r="J1566" s="723"/>
      <c r="K1566" s="724"/>
      <c r="L1566" s="723"/>
      <c r="M1566" s="306" t="str">
        <f t="shared" si="438"/>
        <v/>
      </c>
      <c r="N1566" s="32" t="str">
        <f t="shared" si="439"/>
        <v/>
      </c>
      <c r="P1566" s="307" t="str">
        <f t="shared" si="440"/>
        <v/>
      </c>
      <c r="Q1566" s="307" t="str">
        <f t="shared" si="434"/>
        <v/>
      </c>
      <c r="R1566" s="307" t="str">
        <f t="shared" si="441"/>
        <v/>
      </c>
      <c r="S1566" s="307" t="str">
        <f t="shared" si="442"/>
        <v/>
      </c>
      <c r="T1566" s="307" t="str">
        <f t="shared" si="443"/>
        <v/>
      </c>
      <c r="U1566" s="307" t="str">
        <f t="shared" si="435"/>
        <v/>
      </c>
      <c r="V1566" s="723"/>
      <c r="X1566" s="308" t="str">
        <f t="shared" si="444"/>
        <v/>
      </c>
      <c r="Y1566" s="309" t="str">
        <f t="shared" si="445"/>
        <v/>
      </c>
      <c r="Z1566" s="308" t="str">
        <f t="shared" si="436"/>
        <v/>
      </c>
      <c r="AA1566" s="308" t="b">
        <f t="shared" si="437"/>
        <v>1</v>
      </c>
      <c r="AB1566" s="308" t="str">
        <f t="shared" si="446"/>
        <v/>
      </c>
      <c r="AC1566" s="534" t="str">
        <f t="shared" si="447"/>
        <v/>
      </c>
      <c r="AD1566" s="752" t="str">
        <f t="shared" si="448"/>
        <v/>
      </c>
      <c r="AE1566" s="534" t="str">
        <f t="shared" si="449"/>
        <v/>
      </c>
      <c r="AF1566" s="752" t="str">
        <f t="shared" si="450"/>
        <v/>
      </c>
    </row>
    <row r="1567" spans="2:32" x14ac:dyDescent="0.25">
      <c r="B1567" s="721"/>
      <c r="C1567" s="531" t="str">
        <f>IFERROR(VLOOKUP(B1567,'מצבת ורישום גנים'!B:D,3,0),"")</f>
        <v/>
      </c>
      <c r="D1567" s="721"/>
      <c r="E1567" s="723"/>
      <c r="F1567" s="723"/>
      <c r="G1567" s="723"/>
      <c r="H1567" s="723"/>
      <c r="I1567" s="992" t="str">
        <f t="shared" si="451"/>
        <v/>
      </c>
      <c r="J1567" s="723"/>
      <c r="K1567" s="724"/>
      <c r="L1567" s="723"/>
      <c r="M1567" s="306" t="str">
        <f t="shared" si="438"/>
        <v/>
      </c>
      <c r="N1567" s="32" t="str">
        <f t="shared" si="439"/>
        <v/>
      </c>
      <c r="P1567" s="307" t="str">
        <f t="shared" si="440"/>
        <v/>
      </c>
      <c r="Q1567" s="307" t="str">
        <f t="shared" si="434"/>
        <v/>
      </c>
      <c r="R1567" s="307" t="str">
        <f t="shared" si="441"/>
        <v/>
      </c>
      <c r="S1567" s="307" t="str">
        <f t="shared" si="442"/>
        <v/>
      </c>
      <c r="T1567" s="307" t="str">
        <f t="shared" si="443"/>
        <v/>
      </c>
      <c r="U1567" s="307" t="str">
        <f t="shared" si="435"/>
        <v/>
      </c>
      <c r="V1567" s="723"/>
      <c r="X1567" s="308" t="str">
        <f t="shared" si="444"/>
        <v/>
      </c>
      <c r="Y1567" s="309" t="str">
        <f t="shared" si="445"/>
        <v/>
      </c>
      <c r="Z1567" s="308" t="str">
        <f t="shared" si="436"/>
        <v/>
      </c>
      <c r="AA1567" s="308" t="b">
        <f t="shared" si="437"/>
        <v>1</v>
      </c>
      <c r="AB1567" s="308" t="str">
        <f t="shared" si="446"/>
        <v/>
      </c>
      <c r="AC1567" s="534" t="str">
        <f t="shared" si="447"/>
        <v/>
      </c>
      <c r="AD1567" s="752" t="str">
        <f t="shared" si="448"/>
        <v/>
      </c>
      <c r="AE1567" s="534" t="str">
        <f t="shared" si="449"/>
        <v/>
      </c>
      <c r="AF1567" s="752" t="str">
        <f t="shared" si="450"/>
        <v/>
      </c>
    </row>
    <row r="1568" spans="2:32" x14ac:dyDescent="0.25">
      <c r="B1568" s="721"/>
      <c r="C1568" s="531" t="str">
        <f>IFERROR(VLOOKUP(B1568,'מצבת ורישום גנים'!B:D,3,0),"")</f>
        <v/>
      </c>
      <c r="D1568" s="721"/>
      <c r="E1568" s="723"/>
      <c r="F1568" s="723"/>
      <c r="G1568" s="723"/>
      <c r="H1568" s="723"/>
      <c r="I1568" s="992" t="str">
        <f t="shared" si="451"/>
        <v/>
      </c>
      <c r="J1568" s="723"/>
      <c r="K1568" s="724"/>
      <c r="L1568" s="723"/>
      <c r="M1568" s="306" t="str">
        <f t="shared" si="438"/>
        <v/>
      </c>
      <c r="N1568" s="32" t="str">
        <f t="shared" si="439"/>
        <v/>
      </c>
      <c r="P1568" s="307" t="str">
        <f t="shared" si="440"/>
        <v/>
      </c>
      <c r="Q1568" s="307" t="str">
        <f t="shared" si="434"/>
        <v/>
      </c>
      <c r="R1568" s="307" t="str">
        <f t="shared" si="441"/>
        <v/>
      </c>
      <c r="S1568" s="307" t="str">
        <f t="shared" si="442"/>
        <v/>
      </c>
      <c r="T1568" s="307" t="str">
        <f t="shared" si="443"/>
        <v/>
      </c>
      <c r="U1568" s="307" t="str">
        <f t="shared" si="435"/>
        <v/>
      </c>
      <c r="V1568" s="723"/>
      <c r="X1568" s="308" t="str">
        <f t="shared" si="444"/>
        <v/>
      </c>
      <c r="Y1568" s="309" t="str">
        <f t="shared" si="445"/>
        <v/>
      </c>
      <c r="Z1568" s="308" t="str">
        <f t="shared" si="436"/>
        <v/>
      </c>
      <c r="AA1568" s="308" t="b">
        <f t="shared" si="437"/>
        <v>1</v>
      </c>
      <c r="AB1568" s="308" t="str">
        <f t="shared" si="446"/>
        <v/>
      </c>
      <c r="AC1568" s="534" t="str">
        <f t="shared" si="447"/>
        <v/>
      </c>
      <c r="AD1568" s="752" t="str">
        <f t="shared" si="448"/>
        <v/>
      </c>
      <c r="AE1568" s="534" t="str">
        <f t="shared" si="449"/>
        <v/>
      </c>
      <c r="AF1568" s="752" t="str">
        <f t="shared" si="450"/>
        <v/>
      </c>
    </row>
    <row r="1569" spans="2:32" x14ac:dyDescent="0.25">
      <c r="B1569" s="721"/>
      <c r="C1569" s="531" t="str">
        <f>IFERROR(VLOOKUP(B1569,'מצבת ורישום גנים'!B:D,3,0),"")</f>
        <v/>
      </c>
      <c r="D1569" s="721"/>
      <c r="E1569" s="723"/>
      <c r="F1569" s="723"/>
      <c r="G1569" s="723"/>
      <c r="H1569" s="723"/>
      <c r="I1569" s="992" t="str">
        <f t="shared" si="451"/>
        <v/>
      </c>
      <c r="J1569" s="723"/>
      <c r="K1569" s="724"/>
      <c r="L1569" s="723"/>
      <c r="M1569" s="306" t="str">
        <f t="shared" si="438"/>
        <v/>
      </c>
      <c r="N1569" s="32" t="str">
        <f t="shared" si="439"/>
        <v/>
      </c>
      <c r="P1569" s="307" t="str">
        <f t="shared" si="440"/>
        <v/>
      </c>
      <c r="Q1569" s="307" t="str">
        <f t="shared" si="434"/>
        <v/>
      </c>
      <c r="R1569" s="307" t="str">
        <f t="shared" si="441"/>
        <v/>
      </c>
      <c r="S1569" s="307" t="str">
        <f t="shared" si="442"/>
        <v/>
      </c>
      <c r="T1569" s="307" t="str">
        <f t="shared" si="443"/>
        <v/>
      </c>
      <c r="U1569" s="307" t="str">
        <f t="shared" si="435"/>
        <v/>
      </c>
      <c r="V1569" s="723"/>
      <c r="X1569" s="308" t="str">
        <f t="shared" si="444"/>
        <v/>
      </c>
      <c r="Y1569" s="309" t="str">
        <f t="shared" si="445"/>
        <v/>
      </c>
      <c r="Z1569" s="308" t="str">
        <f t="shared" si="436"/>
        <v/>
      </c>
      <c r="AA1569" s="308" t="b">
        <f t="shared" si="437"/>
        <v>1</v>
      </c>
      <c r="AB1569" s="308" t="str">
        <f t="shared" si="446"/>
        <v/>
      </c>
      <c r="AC1569" s="534" t="str">
        <f t="shared" si="447"/>
        <v/>
      </c>
      <c r="AD1569" s="752" t="str">
        <f t="shared" si="448"/>
        <v/>
      </c>
      <c r="AE1569" s="534" t="str">
        <f t="shared" si="449"/>
        <v/>
      </c>
      <c r="AF1569" s="752" t="str">
        <f t="shared" si="450"/>
        <v/>
      </c>
    </row>
    <row r="1570" spans="2:32" x14ac:dyDescent="0.25">
      <c r="B1570" s="721"/>
      <c r="C1570" s="531" t="str">
        <f>IFERROR(VLOOKUP(B1570,'מצבת ורישום גנים'!B:D,3,0),"")</f>
        <v/>
      </c>
      <c r="D1570" s="721"/>
      <c r="E1570" s="723"/>
      <c r="F1570" s="723"/>
      <c r="G1570" s="723"/>
      <c r="H1570" s="723"/>
      <c r="I1570" s="992" t="str">
        <f t="shared" si="451"/>
        <v/>
      </c>
      <c r="J1570" s="723"/>
      <c r="K1570" s="724"/>
      <c r="L1570" s="723"/>
      <c r="M1570" s="306" t="str">
        <f t="shared" si="438"/>
        <v/>
      </c>
      <c r="N1570" s="32" t="str">
        <f t="shared" si="439"/>
        <v/>
      </c>
      <c r="P1570" s="307" t="str">
        <f t="shared" si="440"/>
        <v/>
      </c>
      <c r="Q1570" s="307" t="str">
        <f t="shared" si="434"/>
        <v/>
      </c>
      <c r="R1570" s="307" t="str">
        <f t="shared" si="441"/>
        <v/>
      </c>
      <c r="S1570" s="307" t="str">
        <f t="shared" si="442"/>
        <v/>
      </c>
      <c r="T1570" s="307" t="str">
        <f t="shared" si="443"/>
        <v/>
      </c>
      <c r="U1570" s="307" t="str">
        <f t="shared" si="435"/>
        <v/>
      </c>
      <c r="V1570" s="723"/>
      <c r="X1570" s="308" t="str">
        <f t="shared" si="444"/>
        <v/>
      </c>
      <c r="Y1570" s="309" t="str">
        <f t="shared" si="445"/>
        <v/>
      </c>
      <c r="Z1570" s="308" t="str">
        <f t="shared" si="436"/>
        <v/>
      </c>
      <c r="AA1570" s="308" t="b">
        <f t="shared" si="437"/>
        <v>1</v>
      </c>
      <c r="AB1570" s="308" t="str">
        <f t="shared" si="446"/>
        <v/>
      </c>
      <c r="AC1570" s="534" t="str">
        <f t="shared" si="447"/>
        <v/>
      </c>
      <c r="AD1570" s="752" t="str">
        <f t="shared" si="448"/>
        <v/>
      </c>
      <c r="AE1570" s="534" t="str">
        <f t="shared" si="449"/>
        <v/>
      </c>
      <c r="AF1570" s="752" t="str">
        <f t="shared" si="450"/>
        <v/>
      </c>
    </row>
    <row r="1571" spans="2:32" x14ac:dyDescent="0.25">
      <c r="B1571" s="721"/>
      <c r="C1571" s="531" t="str">
        <f>IFERROR(VLOOKUP(B1571,'מצבת ורישום גנים'!B:D,3,0),"")</f>
        <v/>
      </c>
      <c r="D1571" s="721"/>
      <c r="E1571" s="723"/>
      <c r="F1571" s="723"/>
      <c r="G1571" s="723"/>
      <c r="H1571" s="723"/>
      <c r="I1571" s="992" t="str">
        <f t="shared" si="451"/>
        <v/>
      </c>
      <c r="J1571" s="723"/>
      <c r="K1571" s="724"/>
      <c r="L1571" s="723"/>
      <c r="M1571" s="306" t="str">
        <f t="shared" si="438"/>
        <v/>
      </c>
      <c r="N1571" s="32" t="str">
        <f t="shared" si="439"/>
        <v/>
      </c>
      <c r="P1571" s="307" t="str">
        <f t="shared" si="440"/>
        <v/>
      </c>
      <c r="Q1571" s="307" t="str">
        <f t="shared" si="434"/>
        <v/>
      </c>
      <c r="R1571" s="307" t="str">
        <f t="shared" si="441"/>
        <v/>
      </c>
      <c r="S1571" s="307" t="str">
        <f t="shared" si="442"/>
        <v/>
      </c>
      <c r="T1571" s="307" t="str">
        <f t="shared" si="443"/>
        <v/>
      </c>
      <c r="U1571" s="307" t="str">
        <f t="shared" si="435"/>
        <v/>
      </c>
      <c r="V1571" s="723"/>
      <c r="X1571" s="308" t="str">
        <f t="shared" si="444"/>
        <v/>
      </c>
      <c r="Y1571" s="309" t="str">
        <f t="shared" si="445"/>
        <v/>
      </c>
      <c r="Z1571" s="308" t="str">
        <f t="shared" si="436"/>
        <v/>
      </c>
      <c r="AA1571" s="308" t="b">
        <f t="shared" si="437"/>
        <v>1</v>
      </c>
      <c r="AB1571" s="308" t="str">
        <f t="shared" si="446"/>
        <v/>
      </c>
      <c r="AC1571" s="534" t="str">
        <f t="shared" si="447"/>
        <v/>
      </c>
      <c r="AD1571" s="752" t="str">
        <f t="shared" si="448"/>
        <v/>
      </c>
      <c r="AE1571" s="534" t="str">
        <f t="shared" si="449"/>
        <v/>
      </c>
      <c r="AF1571" s="752" t="str">
        <f t="shared" si="450"/>
        <v/>
      </c>
    </row>
    <row r="1572" spans="2:32" x14ac:dyDescent="0.25">
      <c r="B1572" s="721"/>
      <c r="C1572" s="531" t="str">
        <f>IFERROR(VLOOKUP(B1572,'מצבת ורישום גנים'!B:D,3,0),"")</f>
        <v/>
      </c>
      <c r="D1572" s="721"/>
      <c r="E1572" s="723"/>
      <c r="F1572" s="723"/>
      <c r="G1572" s="723"/>
      <c r="H1572" s="723"/>
      <c r="I1572" s="992" t="str">
        <f t="shared" si="451"/>
        <v/>
      </c>
      <c r="J1572" s="723"/>
      <c r="K1572" s="724"/>
      <c r="L1572" s="723"/>
      <c r="M1572" s="306" t="str">
        <f t="shared" si="438"/>
        <v/>
      </c>
      <c r="N1572" s="32" t="str">
        <f t="shared" si="439"/>
        <v/>
      </c>
      <c r="P1572" s="307" t="str">
        <f t="shared" si="440"/>
        <v/>
      </c>
      <c r="Q1572" s="307" t="str">
        <f t="shared" si="434"/>
        <v/>
      </c>
      <c r="R1572" s="307" t="str">
        <f t="shared" si="441"/>
        <v/>
      </c>
      <c r="S1572" s="307" t="str">
        <f t="shared" si="442"/>
        <v/>
      </c>
      <c r="T1572" s="307" t="str">
        <f t="shared" si="443"/>
        <v/>
      </c>
      <c r="U1572" s="307" t="str">
        <f t="shared" si="435"/>
        <v/>
      </c>
      <c r="V1572" s="723"/>
      <c r="X1572" s="308" t="str">
        <f t="shared" si="444"/>
        <v/>
      </c>
      <c r="Y1572" s="309" t="str">
        <f t="shared" si="445"/>
        <v/>
      </c>
      <c r="Z1572" s="308" t="str">
        <f t="shared" si="436"/>
        <v/>
      </c>
      <c r="AA1572" s="308" t="b">
        <f t="shared" si="437"/>
        <v>1</v>
      </c>
      <c r="AB1572" s="308" t="str">
        <f t="shared" si="446"/>
        <v/>
      </c>
      <c r="AC1572" s="534" t="str">
        <f t="shared" si="447"/>
        <v/>
      </c>
      <c r="AD1572" s="752" t="str">
        <f t="shared" si="448"/>
        <v/>
      </c>
      <c r="AE1572" s="534" t="str">
        <f t="shared" si="449"/>
        <v/>
      </c>
      <c r="AF1572" s="752" t="str">
        <f t="shared" si="450"/>
        <v/>
      </c>
    </row>
    <row r="1573" spans="2:32" x14ac:dyDescent="0.25">
      <c r="B1573" s="721"/>
      <c r="C1573" s="531" t="str">
        <f>IFERROR(VLOOKUP(B1573,'מצבת ורישום גנים'!B:D,3,0),"")</f>
        <v/>
      </c>
      <c r="D1573" s="721"/>
      <c r="E1573" s="723"/>
      <c r="F1573" s="723"/>
      <c r="G1573" s="723"/>
      <c r="H1573" s="723"/>
      <c r="I1573" s="992" t="str">
        <f t="shared" si="451"/>
        <v/>
      </c>
      <c r="J1573" s="723"/>
      <c r="K1573" s="724"/>
      <c r="L1573" s="723"/>
      <c r="M1573" s="306" t="str">
        <f t="shared" si="438"/>
        <v/>
      </c>
      <c r="N1573" s="32" t="str">
        <f t="shared" si="439"/>
        <v/>
      </c>
      <c r="P1573" s="307" t="str">
        <f t="shared" si="440"/>
        <v/>
      </c>
      <c r="Q1573" s="307" t="str">
        <f t="shared" si="434"/>
        <v/>
      </c>
      <c r="R1573" s="307" t="str">
        <f t="shared" si="441"/>
        <v/>
      </c>
      <c r="S1573" s="307" t="str">
        <f t="shared" si="442"/>
        <v/>
      </c>
      <c r="T1573" s="307" t="str">
        <f t="shared" si="443"/>
        <v/>
      </c>
      <c r="U1573" s="307" t="str">
        <f t="shared" si="435"/>
        <v/>
      </c>
      <c r="V1573" s="723"/>
      <c r="X1573" s="308" t="str">
        <f t="shared" si="444"/>
        <v/>
      </c>
      <c r="Y1573" s="309" t="str">
        <f t="shared" si="445"/>
        <v/>
      </c>
      <c r="Z1573" s="308" t="str">
        <f t="shared" si="436"/>
        <v/>
      </c>
      <c r="AA1573" s="308" t="b">
        <f t="shared" si="437"/>
        <v>1</v>
      </c>
      <c r="AB1573" s="308" t="str">
        <f t="shared" si="446"/>
        <v/>
      </c>
      <c r="AC1573" s="534" t="str">
        <f t="shared" si="447"/>
        <v/>
      </c>
      <c r="AD1573" s="752" t="str">
        <f t="shared" si="448"/>
        <v/>
      </c>
      <c r="AE1573" s="534" t="str">
        <f t="shared" si="449"/>
        <v/>
      </c>
      <c r="AF1573" s="752" t="str">
        <f t="shared" si="450"/>
        <v/>
      </c>
    </row>
    <row r="1574" spans="2:32" x14ac:dyDescent="0.25">
      <c r="B1574" s="721"/>
      <c r="C1574" s="531" t="str">
        <f>IFERROR(VLOOKUP(B1574,'מצבת ורישום גנים'!B:D,3,0),"")</f>
        <v/>
      </c>
      <c r="D1574" s="721"/>
      <c r="E1574" s="723"/>
      <c r="F1574" s="723"/>
      <c r="G1574" s="723"/>
      <c r="H1574" s="723"/>
      <c r="I1574" s="992" t="str">
        <f t="shared" si="451"/>
        <v/>
      </c>
      <c r="J1574" s="723"/>
      <c r="K1574" s="724"/>
      <c r="L1574" s="723"/>
      <c r="M1574" s="306" t="str">
        <f t="shared" si="438"/>
        <v/>
      </c>
      <c r="N1574" s="32" t="str">
        <f t="shared" si="439"/>
        <v/>
      </c>
      <c r="P1574" s="307" t="str">
        <f t="shared" si="440"/>
        <v/>
      </c>
      <c r="Q1574" s="307" t="str">
        <f t="shared" si="434"/>
        <v/>
      </c>
      <c r="R1574" s="307" t="str">
        <f t="shared" si="441"/>
        <v/>
      </c>
      <c r="S1574" s="307" t="str">
        <f t="shared" si="442"/>
        <v/>
      </c>
      <c r="T1574" s="307" t="str">
        <f t="shared" si="443"/>
        <v/>
      </c>
      <c r="U1574" s="307" t="str">
        <f t="shared" si="435"/>
        <v/>
      </c>
      <c r="V1574" s="723"/>
      <c r="X1574" s="308" t="str">
        <f t="shared" si="444"/>
        <v/>
      </c>
      <c r="Y1574" s="309" t="str">
        <f t="shared" si="445"/>
        <v/>
      </c>
      <c r="Z1574" s="308" t="str">
        <f t="shared" si="436"/>
        <v/>
      </c>
      <c r="AA1574" s="308" t="b">
        <f t="shared" si="437"/>
        <v>1</v>
      </c>
      <c r="AB1574" s="308" t="str">
        <f t="shared" si="446"/>
        <v/>
      </c>
      <c r="AC1574" s="534" t="str">
        <f t="shared" si="447"/>
        <v/>
      </c>
      <c r="AD1574" s="752" t="str">
        <f t="shared" si="448"/>
        <v/>
      </c>
      <c r="AE1574" s="534" t="str">
        <f t="shared" si="449"/>
        <v/>
      </c>
      <c r="AF1574" s="752" t="str">
        <f t="shared" si="450"/>
        <v/>
      </c>
    </row>
    <row r="1575" spans="2:32" x14ac:dyDescent="0.25">
      <c r="B1575" s="721"/>
      <c r="C1575" s="531" t="str">
        <f>IFERROR(VLOOKUP(B1575,'מצבת ורישום גנים'!B:D,3,0),"")</f>
        <v/>
      </c>
      <c r="D1575" s="721"/>
      <c r="E1575" s="723"/>
      <c r="F1575" s="723"/>
      <c r="G1575" s="723"/>
      <c r="H1575" s="723"/>
      <c r="I1575" s="992" t="str">
        <f t="shared" si="451"/>
        <v/>
      </c>
      <c r="J1575" s="723"/>
      <c r="K1575" s="724"/>
      <c r="L1575" s="723"/>
      <c r="M1575" s="306" t="str">
        <f t="shared" si="438"/>
        <v/>
      </c>
      <c r="N1575" s="32" t="str">
        <f t="shared" si="439"/>
        <v/>
      </c>
      <c r="P1575" s="307" t="str">
        <f t="shared" si="440"/>
        <v/>
      </c>
      <c r="Q1575" s="307" t="str">
        <f t="shared" si="434"/>
        <v/>
      </c>
      <c r="R1575" s="307" t="str">
        <f t="shared" si="441"/>
        <v/>
      </c>
      <c r="S1575" s="307" t="str">
        <f t="shared" si="442"/>
        <v/>
      </c>
      <c r="T1575" s="307" t="str">
        <f t="shared" si="443"/>
        <v/>
      </c>
      <c r="U1575" s="307" t="str">
        <f t="shared" si="435"/>
        <v/>
      </c>
      <c r="V1575" s="723"/>
      <c r="X1575" s="308" t="str">
        <f t="shared" si="444"/>
        <v/>
      </c>
      <c r="Y1575" s="309" t="str">
        <f t="shared" si="445"/>
        <v/>
      </c>
      <c r="Z1575" s="308" t="str">
        <f t="shared" si="436"/>
        <v/>
      </c>
      <c r="AA1575" s="308" t="b">
        <f t="shared" si="437"/>
        <v>1</v>
      </c>
      <c r="AB1575" s="308" t="str">
        <f t="shared" si="446"/>
        <v/>
      </c>
      <c r="AC1575" s="534" t="str">
        <f t="shared" si="447"/>
        <v/>
      </c>
      <c r="AD1575" s="752" t="str">
        <f t="shared" si="448"/>
        <v/>
      </c>
      <c r="AE1575" s="534" t="str">
        <f t="shared" si="449"/>
        <v/>
      </c>
      <c r="AF1575" s="752" t="str">
        <f t="shared" si="450"/>
        <v/>
      </c>
    </row>
    <row r="1576" spans="2:32" x14ac:dyDescent="0.25">
      <c r="B1576" s="721"/>
      <c r="C1576" s="531" t="str">
        <f>IFERROR(VLOOKUP(B1576,'מצבת ורישום גנים'!B:D,3,0),"")</f>
        <v/>
      </c>
      <c r="D1576" s="721"/>
      <c r="E1576" s="723"/>
      <c r="F1576" s="723"/>
      <c r="G1576" s="723"/>
      <c r="H1576" s="723"/>
      <c r="I1576" s="992" t="str">
        <f t="shared" si="451"/>
        <v/>
      </c>
      <c r="J1576" s="723"/>
      <c r="K1576" s="724"/>
      <c r="L1576" s="723"/>
      <c r="M1576" s="306" t="str">
        <f t="shared" si="438"/>
        <v/>
      </c>
      <c r="N1576" s="32" t="str">
        <f t="shared" si="439"/>
        <v/>
      </c>
      <c r="P1576" s="307" t="str">
        <f t="shared" si="440"/>
        <v/>
      </c>
      <c r="Q1576" s="307" t="str">
        <f t="shared" si="434"/>
        <v/>
      </c>
      <c r="R1576" s="307" t="str">
        <f t="shared" si="441"/>
        <v/>
      </c>
      <c r="S1576" s="307" t="str">
        <f t="shared" si="442"/>
        <v/>
      </c>
      <c r="T1576" s="307" t="str">
        <f t="shared" si="443"/>
        <v/>
      </c>
      <c r="U1576" s="307" t="str">
        <f t="shared" si="435"/>
        <v/>
      </c>
      <c r="V1576" s="723"/>
      <c r="X1576" s="308" t="str">
        <f t="shared" si="444"/>
        <v/>
      </c>
      <c r="Y1576" s="309" t="str">
        <f t="shared" si="445"/>
        <v/>
      </c>
      <c r="Z1576" s="308" t="str">
        <f t="shared" si="436"/>
        <v/>
      </c>
      <c r="AA1576" s="308" t="b">
        <f t="shared" si="437"/>
        <v>1</v>
      </c>
      <c r="AB1576" s="308" t="str">
        <f t="shared" si="446"/>
        <v/>
      </c>
      <c r="AC1576" s="534" t="str">
        <f t="shared" si="447"/>
        <v/>
      </c>
      <c r="AD1576" s="752" t="str">
        <f t="shared" si="448"/>
        <v/>
      </c>
      <c r="AE1576" s="534" t="str">
        <f t="shared" si="449"/>
        <v/>
      </c>
      <c r="AF1576" s="752" t="str">
        <f t="shared" si="450"/>
        <v/>
      </c>
    </row>
    <row r="1577" spans="2:32" x14ac:dyDescent="0.25">
      <c r="B1577" s="721"/>
      <c r="C1577" s="531" t="str">
        <f>IFERROR(VLOOKUP(B1577,'מצבת ורישום גנים'!B:D,3,0),"")</f>
        <v/>
      </c>
      <c r="D1577" s="721"/>
      <c r="E1577" s="723"/>
      <c r="F1577" s="723"/>
      <c r="G1577" s="723"/>
      <c r="H1577" s="723"/>
      <c r="I1577" s="992" t="str">
        <f t="shared" si="451"/>
        <v/>
      </c>
      <c r="J1577" s="723"/>
      <c r="K1577" s="724"/>
      <c r="L1577" s="723"/>
      <c r="M1577" s="306" t="str">
        <f t="shared" si="438"/>
        <v/>
      </c>
      <c r="N1577" s="32" t="str">
        <f t="shared" si="439"/>
        <v/>
      </c>
      <c r="P1577" s="307" t="str">
        <f t="shared" si="440"/>
        <v/>
      </c>
      <c r="Q1577" s="307" t="str">
        <f t="shared" si="434"/>
        <v/>
      </c>
      <c r="R1577" s="307" t="str">
        <f t="shared" si="441"/>
        <v/>
      </c>
      <c r="S1577" s="307" t="str">
        <f t="shared" si="442"/>
        <v/>
      </c>
      <c r="T1577" s="307" t="str">
        <f t="shared" si="443"/>
        <v/>
      </c>
      <c r="U1577" s="307" t="str">
        <f t="shared" si="435"/>
        <v/>
      </c>
      <c r="V1577" s="723"/>
      <c r="X1577" s="308" t="str">
        <f t="shared" si="444"/>
        <v/>
      </c>
      <c r="Y1577" s="309" t="str">
        <f t="shared" si="445"/>
        <v/>
      </c>
      <c r="Z1577" s="308" t="str">
        <f t="shared" si="436"/>
        <v/>
      </c>
      <c r="AA1577" s="308" t="b">
        <f t="shared" si="437"/>
        <v>1</v>
      </c>
      <c r="AB1577" s="308" t="str">
        <f t="shared" si="446"/>
        <v/>
      </c>
      <c r="AC1577" s="534" t="str">
        <f t="shared" si="447"/>
        <v/>
      </c>
      <c r="AD1577" s="752" t="str">
        <f t="shared" si="448"/>
        <v/>
      </c>
      <c r="AE1577" s="534" t="str">
        <f t="shared" si="449"/>
        <v/>
      </c>
      <c r="AF1577" s="752" t="str">
        <f t="shared" si="450"/>
        <v/>
      </c>
    </row>
    <row r="1578" spans="2:32" x14ac:dyDescent="0.25">
      <c r="B1578" s="721"/>
      <c r="C1578" s="531" t="str">
        <f>IFERROR(VLOOKUP(B1578,'מצבת ורישום גנים'!B:D,3,0),"")</f>
        <v/>
      </c>
      <c r="D1578" s="721"/>
      <c r="E1578" s="723"/>
      <c r="F1578" s="723"/>
      <c r="G1578" s="723"/>
      <c r="H1578" s="723"/>
      <c r="I1578" s="992" t="str">
        <f t="shared" si="451"/>
        <v/>
      </c>
      <c r="J1578" s="723"/>
      <c r="K1578" s="724"/>
      <c r="L1578" s="723"/>
      <c r="M1578" s="306" t="str">
        <f t="shared" si="438"/>
        <v/>
      </c>
      <c r="N1578" s="32" t="str">
        <f t="shared" si="439"/>
        <v/>
      </c>
      <c r="P1578" s="307" t="str">
        <f t="shared" si="440"/>
        <v/>
      </c>
      <c r="Q1578" s="307" t="str">
        <f t="shared" si="434"/>
        <v/>
      </c>
      <c r="R1578" s="307" t="str">
        <f t="shared" si="441"/>
        <v/>
      </c>
      <c r="S1578" s="307" t="str">
        <f t="shared" si="442"/>
        <v/>
      </c>
      <c r="T1578" s="307" t="str">
        <f t="shared" si="443"/>
        <v/>
      </c>
      <c r="U1578" s="307" t="str">
        <f t="shared" si="435"/>
        <v/>
      </c>
      <c r="V1578" s="723"/>
      <c r="X1578" s="308" t="str">
        <f t="shared" si="444"/>
        <v/>
      </c>
      <c r="Y1578" s="309" t="str">
        <f t="shared" si="445"/>
        <v/>
      </c>
      <c r="Z1578" s="308" t="str">
        <f t="shared" si="436"/>
        <v/>
      </c>
      <c r="AA1578" s="308" t="b">
        <f t="shared" si="437"/>
        <v>1</v>
      </c>
      <c r="AB1578" s="308" t="str">
        <f t="shared" si="446"/>
        <v/>
      </c>
      <c r="AC1578" s="534" t="str">
        <f t="shared" si="447"/>
        <v/>
      </c>
      <c r="AD1578" s="752" t="str">
        <f t="shared" si="448"/>
        <v/>
      </c>
      <c r="AE1578" s="534" t="str">
        <f t="shared" si="449"/>
        <v/>
      </c>
      <c r="AF1578" s="752" t="str">
        <f t="shared" si="450"/>
        <v/>
      </c>
    </row>
    <row r="1579" spans="2:32" x14ac:dyDescent="0.25">
      <c r="B1579" s="721"/>
      <c r="C1579" s="531" t="str">
        <f>IFERROR(VLOOKUP(B1579,'מצבת ורישום גנים'!B:D,3,0),"")</f>
        <v/>
      </c>
      <c r="D1579" s="721"/>
      <c r="E1579" s="723"/>
      <c r="F1579" s="723"/>
      <c r="G1579" s="723"/>
      <c r="H1579" s="723"/>
      <c r="I1579" s="992" t="str">
        <f t="shared" si="451"/>
        <v/>
      </c>
      <c r="J1579" s="723"/>
      <c r="K1579" s="724"/>
      <c r="L1579" s="723"/>
      <c r="M1579" s="306" t="str">
        <f t="shared" si="438"/>
        <v/>
      </c>
      <c r="N1579" s="32" t="str">
        <f t="shared" si="439"/>
        <v/>
      </c>
      <c r="P1579" s="307" t="str">
        <f t="shared" si="440"/>
        <v/>
      </c>
      <c r="Q1579" s="307" t="str">
        <f t="shared" si="434"/>
        <v/>
      </c>
      <c r="R1579" s="307" t="str">
        <f t="shared" si="441"/>
        <v/>
      </c>
      <c r="S1579" s="307" t="str">
        <f t="shared" si="442"/>
        <v/>
      </c>
      <c r="T1579" s="307" t="str">
        <f t="shared" si="443"/>
        <v/>
      </c>
      <c r="U1579" s="307" t="str">
        <f t="shared" si="435"/>
        <v/>
      </c>
      <c r="V1579" s="723"/>
      <c r="X1579" s="308" t="str">
        <f t="shared" si="444"/>
        <v/>
      </c>
      <c r="Y1579" s="309" t="str">
        <f t="shared" si="445"/>
        <v/>
      </c>
      <c r="Z1579" s="308" t="str">
        <f t="shared" si="436"/>
        <v/>
      </c>
      <c r="AA1579" s="308" t="b">
        <f t="shared" si="437"/>
        <v>1</v>
      </c>
      <c r="AB1579" s="308" t="str">
        <f t="shared" si="446"/>
        <v/>
      </c>
      <c r="AC1579" s="534" t="str">
        <f t="shared" si="447"/>
        <v/>
      </c>
      <c r="AD1579" s="752" t="str">
        <f t="shared" si="448"/>
        <v/>
      </c>
      <c r="AE1579" s="534" t="str">
        <f t="shared" si="449"/>
        <v/>
      </c>
      <c r="AF1579" s="752" t="str">
        <f t="shared" si="450"/>
        <v/>
      </c>
    </row>
    <row r="1580" spans="2:32" x14ac:dyDescent="0.25">
      <c r="B1580" s="721"/>
      <c r="C1580" s="531" t="str">
        <f>IFERROR(VLOOKUP(B1580,'מצבת ורישום גנים'!B:D,3,0),"")</f>
        <v/>
      </c>
      <c r="D1580" s="721"/>
      <c r="E1580" s="723"/>
      <c r="F1580" s="723"/>
      <c r="G1580" s="723"/>
      <c r="H1580" s="723"/>
      <c r="I1580" s="992" t="str">
        <f t="shared" si="451"/>
        <v/>
      </c>
      <c r="J1580" s="723"/>
      <c r="K1580" s="724"/>
      <c r="L1580" s="723"/>
      <c r="M1580" s="306" t="str">
        <f t="shared" si="438"/>
        <v/>
      </c>
      <c r="N1580" s="32" t="str">
        <f t="shared" si="439"/>
        <v/>
      </c>
      <c r="P1580" s="307" t="str">
        <f t="shared" si="440"/>
        <v/>
      </c>
      <c r="Q1580" s="307" t="str">
        <f t="shared" si="434"/>
        <v/>
      </c>
      <c r="R1580" s="307" t="str">
        <f t="shared" si="441"/>
        <v/>
      </c>
      <c r="S1580" s="307" t="str">
        <f t="shared" si="442"/>
        <v/>
      </c>
      <c r="T1580" s="307" t="str">
        <f t="shared" si="443"/>
        <v/>
      </c>
      <c r="U1580" s="307" t="str">
        <f t="shared" si="435"/>
        <v/>
      </c>
      <c r="V1580" s="723"/>
      <c r="X1580" s="308" t="str">
        <f t="shared" si="444"/>
        <v/>
      </c>
      <c r="Y1580" s="309" t="str">
        <f t="shared" si="445"/>
        <v/>
      </c>
      <c r="Z1580" s="308" t="str">
        <f t="shared" si="436"/>
        <v/>
      </c>
      <c r="AA1580" s="308" t="b">
        <f t="shared" si="437"/>
        <v>1</v>
      </c>
      <c r="AB1580" s="308" t="str">
        <f t="shared" si="446"/>
        <v/>
      </c>
      <c r="AC1580" s="534" t="str">
        <f t="shared" si="447"/>
        <v/>
      </c>
      <c r="AD1580" s="752" t="str">
        <f t="shared" si="448"/>
        <v/>
      </c>
      <c r="AE1580" s="534" t="str">
        <f t="shared" si="449"/>
        <v/>
      </c>
      <c r="AF1580" s="752" t="str">
        <f t="shared" si="450"/>
        <v/>
      </c>
    </row>
    <row r="1581" spans="2:32" x14ac:dyDescent="0.25">
      <c r="B1581" s="721"/>
      <c r="C1581" s="531" t="str">
        <f>IFERROR(VLOOKUP(B1581,'מצבת ורישום גנים'!B:D,3,0),"")</f>
        <v/>
      </c>
      <c r="D1581" s="721"/>
      <c r="E1581" s="723"/>
      <c r="F1581" s="723"/>
      <c r="G1581" s="723"/>
      <c r="H1581" s="723"/>
      <c r="I1581" s="992" t="str">
        <f t="shared" si="451"/>
        <v/>
      </c>
      <c r="J1581" s="723"/>
      <c r="K1581" s="724"/>
      <c r="L1581" s="723"/>
      <c r="M1581" s="306" t="str">
        <f t="shared" si="438"/>
        <v/>
      </c>
      <c r="N1581" s="32" t="str">
        <f t="shared" si="439"/>
        <v/>
      </c>
      <c r="P1581" s="307" t="str">
        <f t="shared" si="440"/>
        <v/>
      </c>
      <c r="Q1581" s="307" t="str">
        <f t="shared" si="434"/>
        <v/>
      </c>
      <c r="R1581" s="307" t="str">
        <f t="shared" si="441"/>
        <v/>
      </c>
      <c r="S1581" s="307" t="str">
        <f t="shared" si="442"/>
        <v/>
      </c>
      <c r="T1581" s="307" t="str">
        <f t="shared" si="443"/>
        <v/>
      </c>
      <c r="U1581" s="307" t="str">
        <f t="shared" si="435"/>
        <v/>
      </c>
      <c r="V1581" s="723"/>
      <c r="X1581" s="308" t="str">
        <f t="shared" si="444"/>
        <v/>
      </c>
      <c r="Y1581" s="309" t="str">
        <f t="shared" si="445"/>
        <v/>
      </c>
      <c r="Z1581" s="308" t="str">
        <f t="shared" si="436"/>
        <v/>
      </c>
      <c r="AA1581" s="308" t="b">
        <f t="shared" si="437"/>
        <v>1</v>
      </c>
      <c r="AB1581" s="308" t="str">
        <f t="shared" si="446"/>
        <v/>
      </c>
      <c r="AC1581" s="534" t="str">
        <f t="shared" si="447"/>
        <v/>
      </c>
      <c r="AD1581" s="752" t="str">
        <f t="shared" si="448"/>
        <v/>
      </c>
      <c r="AE1581" s="534" t="str">
        <f t="shared" si="449"/>
        <v/>
      </c>
      <c r="AF1581" s="752" t="str">
        <f t="shared" si="450"/>
        <v/>
      </c>
    </row>
    <row r="1582" spans="2:32" x14ac:dyDescent="0.25">
      <c r="B1582" s="721"/>
      <c r="C1582" s="531" t="str">
        <f>IFERROR(VLOOKUP(B1582,'מצבת ורישום גנים'!B:D,3,0),"")</f>
        <v/>
      </c>
      <c r="D1582" s="721"/>
      <c r="E1582" s="723"/>
      <c r="F1582" s="723"/>
      <c r="G1582" s="723"/>
      <c r="H1582" s="723"/>
      <c r="I1582" s="992" t="str">
        <f t="shared" si="451"/>
        <v/>
      </c>
      <c r="J1582" s="723"/>
      <c r="K1582" s="724"/>
      <c r="L1582" s="723"/>
      <c r="M1582" s="306" t="str">
        <f t="shared" si="438"/>
        <v/>
      </c>
      <c r="N1582" s="32" t="str">
        <f t="shared" si="439"/>
        <v/>
      </c>
      <c r="P1582" s="307" t="str">
        <f t="shared" si="440"/>
        <v/>
      </c>
      <c r="Q1582" s="307" t="str">
        <f t="shared" si="434"/>
        <v/>
      </c>
      <c r="R1582" s="307" t="str">
        <f t="shared" si="441"/>
        <v/>
      </c>
      <c r="S1582" s="307" t="str">
        <f t="shared" si="442"/>
        <v/>
      </c>
      <c r="T1582" s="307" t="str">
        <f t="shared" si="443"/>
        <v/>
      </c>
      <c r="U1582" s="307" t="str">
        <f t="shared" si="435"/>
        <v/>
      </c>
      <c r="V1582" s="723"/>
      <c r="X1582" s="308" t="str">
        <f t="shared" si="444"/>
        <v/>
      </c>
      <c r="Y1582" s="309" t="str">
        <f t="shared" si="445"/>
        <v/>
      </c>
      <c r="Z1582" s="308" t="str">
        <f t="shared" si="436"/>
        <v/>
      </c>
      <c r="AA1582" s="308" t="b">
        <f t="shared" si="437"/>
        <v>1</v>
      </c>
      <c r="AB1582" s="308" t="str">
        <f t="shared" si="446"/>
        <v/>
      </c>
      <c r="AC1582" s="534" t="str">
        <f t="shared" si="447"/>
        <v/>
      </c>
      <c r="AD1582" s="752" t="str">
        <f t="shared" si="448"/>
        <v/>
      </c>
      <c r="AE1582" s="534" t="str">
        <f t="shared" si="449"/>
        <v/>
      </c>
      <c r="AF1582" s="752" t="str">
        <f t="shared" si="450"/>
        <v/>
      </c>
    </row>
    <row r="1583" spans="2:32" x14ac:dyDescent="0.25">
      <c r="B1583" s="721"/>
      <c r="C1583" s="531" t="str">
        <f>IFERROR(VLOOKUP(B1583,'מצבת ורישום גנים'!B:D,3,0),"")</f>
        <v/>
      </c>
      <c r="D1583" s="721"/>
      <c r="E1583" s="723"/>
      <c r="F1583" s="723"/>
      <c r="G1583" s="723"/>
      <c r="H1583" s="723"/>
      <c r="I1583" s="992" t="str">
        <f t="shared" si="451"/>
        <v/>
      </c>
      <c r="J1583" s="723"/>
      <c r="K1583" s="724"/>
      <c r="L1583" s="723"/>
      <c r="M1583" s="306" t="str">
        <f t="shared" si="438"/>
        <v/>
      </c>
      <c r="N1583" s="32" t="str">
        <f t="shared" si="439"/>
        <v/>
      </c>
      <c r="P1583" s="307" t="str">
        <f t="shared" si="440"/>
        <v/>
      </c>
      <c r="Q1583" s="307" t="str">
        <f t="shared" si="434"/>
        <v/>
      </c>
      <c r="R1583" s="307" t="str">
        <f t="shared" si="441"/>
        <v/>
      </c>
      <c r="S1583" s="307" t="str">
        <f t="shared" si="442"/>
        <v/>
      </c>
      <c r="T1583" s="307" t="str">
        <f t="shared" si="443"/>
        <v/>
      </c>
      <c r="U1583" s="307" t="str">
        <f t="shared" si="435"/>
        <v/>
      </c>
      <c r="V1583" s="723"/>
      <c r="X1583" s="308" t="str">
        <f t="shared" si="444"/>
        <v/>
      </c>
      <c r="Y1583" s="309" t="str">
        <f t="shared" si="445"/>
        <v/>
      </c>
      <c r="Z1583" s="308" t="str">
        <f t="shared" si="436"/>
        <v/>
      </c>
      <c r="AA1583" s="308" t="b">
        <f t="shared" si="437"/>
        <v>1</v>
      </c>
      <c r="AB1583" s="308" t="str">
        <f t="shared" si="446"/>
        <v/>
      </c>
      <c r="AC1583" s="534" t="str">
        <f t="shared" si="447"/>
        <v/>
      </c>
      <c r="AD1583" s="752" t="str">
        <f t="shared" si="448"/>
        <v/>
      </c>
      <c r="AE1583" s="534" t="str">
        <f t="shared" si="449"/>
        <v/>
      </c>
      <c r="AF1583" s="752" t="str">
        <f t="shared" si="450"/>
        <v/>
      </c>
    </row>
    <row r="1584" spans="2:32" x14ac:dyDescent="0.25">
      <c r="B1584" s="721"/>
      <c r="C1584" s="531" t="str">
        <f>IFERROR(VLOOKUP(B1584,'מצבת ורישום גנים'!B:D,3,0),"")</f>
        <v/>
      </c>
      <c r="D1584" s="721"/>
      <c r="E1584" s="723"/>
      <c r="F1584" s="723"/>
      <c r="G1584" s="723"/>
      <c r="H1584" s="723"/>
      <c r="I1584" s="992" t="str">
        <f t="shared" si="451"/>
        <v/>
      </c>
      <c r="J1584" s="723"/>
      <c r="K1584" s="724"/>
      <c r="L1584" s="723"/>
      <c r="M1584" s="306" t="str">
        <f t="shared" si="438"/>
        <v/>
      </c>
      <c r="N1584" s="32" t="str">
        <f t="shared" si="439"/>
        <v/>
      </c>
      <c r="P1584" s="307" t="str">
        <f t="shared" si="440"/>
        <v/>
      </c>
      <c r="Q1584" s="307" t="str">
        <f t="shared" si="434"/>
        <v/>
      </c>
      <c r="R1584" s="307" t="str">
        <f t="shared" si="441"/>
        <v/>
      </c>
      <c r="S1584" s="307" t="str">
        <f t="shared" si="442"/>
        <v/>
      </c>
      <c r="T1584" s="307" t="str">
        <f t="shared" si="443"/>
        <v/>
      </c>
      <c r="U1584" s="307" t="str">
        <f t="shared" si="435"/>
        <v/>
      </c>
      <c r="V1584" s="723"/>
      <c r="X1584" s="308" t="str">
        <f t="shared" si="444"/>
        <v/>
      </c>
      <c r="Y1584" s="309" t="str">
        <f t="shared" si="445"/>
        <v/>
      </c>
      <c r="Z1584" s="308" t="str">
        <f t="shared" si="436"/>
        <v/>
      </c>
      <c r="AA1584" s="308" t="b">
        <f t="shared" si="437"/>
        <v>1</v>
      </c>
      <c r="AB1584" s="308" t="str">
        <f t="shared" si="446"/>
        <v/>
      </c>
      <c r="AC1584" s="534" t="str">
        <f t="shared" si="447"/>
        <v/>
      </c>
      <c r="AD1584" s="752" t="str">
        <f t="shared" si="448"/>
        <v/>
      </c>
      <c r="AE1584" s="534" t="str">
        <f t="shared" si="449"/>
        <v/>
      </c>
      <c r="AF1584" s="752" t="str">
        <f t="shared" si="450"/>
        <v/>
      </c>
    </row>
    <row r="1585" spans="2:32" x14ac:dyDescent="0.25">
      <c r="B1585" s="721"/>
      <c r="C1585" s="531" t="str">
        <f>IFERROR(VLOOKUP(B1585,'מצבת ורישום גנים'!B:D,3,0),"")</f>
        <v/>
      </c>
      <c r="D1585" s="721"/>
      <c r="E1585" s="723"/>
      <c r="F1585" s="723"/>
      <c r="G1585" s="723"/>
      <c r="H1585" s="723"/>
      <c r="I1585" s="992" t="str">
        <f t="shared" si="451"/>
        <v/>
      </c>
      <c r="J1585" s="723"/>
      <c r="K1585" s="724"/>
      <c r="L1585" s="723"/>
      <c r="M1585" s="306" t="str">
        <f t="shared" si="438"/>
        <v/>
      </c>
      <c r="N1585" s="32" t="str">
        <f t="shared" si="439"/>
        <v/>
      </c>
      <c r="P1585" s="307" t="str">
        <f t="shared" si="440"/>
        <v/>
      </c>
      <c r="Q1585" s="307" t="str">
        <f t="shared" si="434"/>
        <v/>
      </c>
      <c r="R1585" s="307" t="str">
        <f t="shared" si="441"/>
        <v/>
      </c>
      <c r="S1585" s="307" t="str">
        <f t="shared" si="442"/>
        <v/>
      </c>
      <c r="T1585" s="307" t="str">
        <f t="shared" si="443"/>
        <v/>
      </c>
      <c r="U1585" s="307" t="str">
        <f t="shared" si="435"/>
        <v/>
      </c>
      <c r="V1585" s="723"/>
      <c r="X1585" s="308" t="str">
        <f t="shared" si="444"/>
        <v/>
      </c>
      <c r="Y1585" s="309" t="str">
        <f t="shared" si="445"/>
        <v/>
      </c>
      <c r="Z1585" s="308" t="str">
        <f t="shared" si="436"/>
        <v/>
      </c>
      <c r="AA1585" s="308" t="b">
        <f t="shared" si="437"/>
        <v>1</v>
      </c>
      <c r="AB1585" s="308" t="str">
        <f t="shared" si="446"/>
        <v/>
      </c>
      <c r="AC1585" s="534" t="str">
        <f t="shared" si="447"/>
        <v/>
      </c>
      <c r="AD1585" s="752" t="str">
        <f t="shared" si="448"/>
        <v/>
      </c>
      <c r="AE1585" s="534" t="str">
        <f t="shared" si="449"/>
        <v/>
      </c>
      <c r="AF1585" s="752" t="str">
        <f t="shared" si="450"/>
        <v/>
      </c>
    </row>
    <row r="1586" spans="2:32" x14ac:dyDescent="0.25">
      <c r="B1586" s="721"/>
      <c r="C1586" s="531" t="str">
        <f>IFERROR(VLOOKUP(B1586,'מצבת ורישום גנים'!B:D,3,0),"")</f>
        <v/>
      </c>
      <c r="D1586" s="721"/>
      <c r="E1586" s="723"/>
      <c r="F1586" s="723"/>
      <c r="G1586" s="723"/>
      <c r="H1586" s="723"/>
      <c r="I1586" s="992" t="str">
        <f t="shared" si="451"/>
        <v/>
      </c>
      <c r="J1586" s="723"/>
      <c r="K1586" s="724"/>
      <c r="L1586" s="723"/>
      <c r="M1586" s="306" t="str">
        <f t="shared" si="438"/>
        <v/>
      </c>
      <c r="N1586" s="32" t="str">
        <f t="shared" si="439"/>
        <v/>
      </c>
      <c r="P1586" s="307" t="str">
        <f t="shared" si="440"/>
        <v/>
      </c>
      <c r="Q1586" s="307" t="str">
        <f t="shared" si="434"/>
        <v/>
      </c>
      <c r="R1586" s="307" t="str">
        <f t="shared" si="441"/>
        <v/>
      </c>
      <c r="S1586" s="307" t="str">
        <f t="shared" si="442"/>
        <v/>
      </c>
      <c r="T1586" s="307" t="str">
        <f t="shared" si="443"/>
        <v/>
      </c>
      <c r="U1586" s="307" t="str">
        <f t="shared" si="435"/>
        <v/>
      </c>
      <c r="V1586" s="723"/>
      <c r="X1586" s="308" t="str">
        <f t="shared" si="444"/>
        <v/>
      </c>
      <c r="Y1586" s="309" t="str">
        <f t="shared" si="445"/>
        <v/>
      </c>
      <c r="Z1586" s="308" t="str">
        <f t="shared" si="436"/>
        <v/>
      </c>
      <c r="AA1586" s="308" t="b">
        <f t="shared" si="437"/>
        <v>1</v>
      </c>
      <c r="AB1586" s="308" t="str">
        <f t="shared" si="446"/>
        <v/>
      </c>
      <c r="AC1586" s="534" t="str">
        <f t="shared" si="447"/>
        <v/>
      </c>
      <c r="AD1586" s="752" t="str">
        <f t="shared" si="448"/>
        <v/>
      </c>
      <c r="AE1586" s="534" t="str">
        <f t="shared" si="449"/>
        <v/>
      </c>
      <c r="AF1586" s="752" t="str">
        <f t="shared" si="450"/>
        <v/>
      </c>
    </row>
    <row r="1587" spans="2:32" x14ac:dyDescent="0.25">
      <c r="B1587" s="721"/>
      <c r="C1587" s="531" t="str">
        <f>IFERROR(VLOOKUP(B1587,'מצבת ורישום גנים'!B:D,3,0),"")</f>
        <v/>
      </c>
      <c r="D1587" s="721"/>
      <c r="E1587" s="723"/>
      <c r="F1587" s="723"/>
      <c r="G1587" s="723"/>
      <c r="H1587" s="723"/>
      <c r="I1587" s="992" t="str">
        <f t="shared" si="451"/>
        <v/>
      </c>
      <c r="J1587" s="723"/>
      <c r="K1587" s="724"/>
      <c r="L1587" s="723"/>
      <c r="M1587" s="306" t="str">
        <f t="shared" si="438"/>
        <v/>
      </c>
      <c r="N1587" s="32" t="str">
        <f t="shared" si="439"/>
        <v/>
      </c>
      <c r="P1587" s="307" t="str">
        <f t="shared" si="440"/>
        <v/>
      </c>
      <c r="Q1587" s="307" t="str">
        <f t="shared" si="434"/>
        <v/>
      </c>
      <c r="R1587" s="307" t="str">
        <f t="shared" si="441"/>
        <v/>
      </c>
      <c r="S1587" s="307" t="str">
        <f t="shared" si="442"/>
        <v/>
      </c>
      <c r="T1587" s="307" t="str">
        <f t="shared" si="443"/>
        <v/>
      </c>
      <c r="U1587" s="307" t="str">
        <f t="shared" si="435"/>
        <v/>
      </c>
      <c r="V1587" s="723"/>
      <c r="X1587" s="308" t="str">
        <f t="shared" si="444"/>
        <v/>
      </c>
      <c r="Y1587" s="309" t="str">
        <f t="shared" si="445"/>
        <v/>
      </c>
      <c r="Z1587" s="308" t="str">
        <f t="shared" si="436"/>
        <v/>
      </c>
      <c r="AA1587" s="308" t="b">
        <f t="shared" si="437"/>
        <v>1</v>
      </c>
      <c r="AB1587" s="308" t="str">
        <f t="shared" si="446"/>
        <v/>
      </c>
      <c r="AC1587" s="534" t="str">
        <f t="shared" si="447"/>
        <v/>
      </c>
      <c r="AD1587" s="752" t="str">
        <f t="shared" si="448"/>
        <v/>
      </c>
      <c r="AE1587" s="534" t="str">
        <f t="shared" si="449"/>
        <v/>
      </c>
      <c r="AF1587" s="752" t="str">
        <f t="shared" si="450"/>
        <v/>
      </c>
    </row>
    <row r="1588" spans="2:32" x14ac:dyDescent="0.25">
      <c r="B1588" s="721"/>
      <c r="C1588" s="531" t="str">
        <f>IFERROR(VLOOKUP(B1588,'מצבת ורישום גנים'!B:D,3,0),"")</f>
        <v/>
      </c>
      <c r="D1588" s="721"/>
      <c r="E1588" s="723"/>
      <c r="F1588" s="723"/>
      <c r="G1588" s="723"/>
      <c r="H1588" s="723"/>
      <c r="I1588" s="992" t="str">
        <f t="shared" si="451"/>
        <v/>
      </c>
      <c r="J1588" s="723"/>
      <c r="K1588" s="724"/>
      <c r="L1588" s="723"/>
      <c r="M1588" s="306" t="str">
        <f t="shared" si="438"/>
        <v/>
      </c>
      <c r="N1588" s="32" t="str">
        <f t="shared" si="439"/>
        <v/>
      </c>
      <c r="P1588" s="307" t="str">
        <f t="shared" si="440"/>
        <v/>
      </c>
      <c r="Q1588" s="307" t="str">
        <f t="shared" si="434"/>
        <v/>
      </c>
      <c r="R1588" s="307" t="str">
        <f t="shared" si="441"/>
        <v/>
      </c>
      <c r="S1588" s="307" t="str">
        <f t="shared" si="442"/>
        <v/>
      </c>
      <c r="T1588" s="307" t="str">
        <f t="shared" si="443"/>
        <v/>
      </c>
      <c r="U1588" s="307" t="str">
        <f t="shared" si="435"/>
        <v/>
      </c>
      <c r="V1588" s="723"/>
      <c r="X1588" s="308" t="str">
        <f t="shared" si="444"/>
        <v/>
      </c>
      <c r="Y1588" s="309" t="str">
        <f t="shared" si="445"/>
        <v/>
      </c>
      <c r="Z1588" s="308" t="str">
        <f t="shared" si="436"/>
        <v/>
      </c>
      <c r="AA1588" s="308" t="b">
        <f t="shared" si="437"/>
        <v>1</v>
      </c>
      <c r="AB1588" s="308" t="str">
        <f t="shared" si="446"/>
        <v/>
      </c>
      <c r="AC1588" s="534" t="str">
        <f t="shared" si="447"/>
        <v/>
      </c>
      <c r="AD1588" s="752" t="str">
        <f t="shared" si="448"/>
        <v/>
      </c>
      <c r="AE1588" s="534" t="str">
        <f t="shared" si="449"/>
        <v/>
      </c>
      <c r="AF1588" s="752" t="str">
        <f t="shared" si="450"/>
        <v/>
      </c>
    </row>
    <row r="1589" spans="2:32" x14ac:dyDescent="0.25">
      <c r="B1589" s="721"/>
      <c r="C1589" s="531" t="str">
        <f>IFERROR(VLOOKUP(B1589,'מצבת ורישום גנים'!B:D,3,0),"")</f>
        <v/>
      </c>
      <c r="D1589" s="721"/>
      <c r="E1589" s="723"/>
      <c r="F1589" s="723"/>
      <c r="G1589" s="723"/>
      <c r="H1589" s="723"/>
      <c r="I1589" s="992" t="str">
        <f t="shared" si="451"/>
        <v/>
      </c>
      <c r="J1589" s="723"/>
      <c r="K1589" s="724"/>
      <c r="L1589" s="723"/>
      <c r="M1589" s="306" t="str">
        <f t="shared" si="438"/>
        <v/>
      </c>
      <c r="N1589" s="32" t="str">
        <f t="shared" si="439"/>
        <v/>
      </c>
      <c r="P1589" s="307" t="str">
        <f t="shared" si="440"/>
        <v/>
      </c>
      <c r="Q1589" s="307" t="str">
        <f t="shared" si="434"/>
        <v/>
      </c>
      <c r="R1589" s="307" t="str">
        <f t="shared" si="441"/>
        <v/>
      </c>
      <c r="S1589" s="307" t="str">
        <f t="shared" si="442"/>
        <v/>
      </c>
      <c r="T1589" s="307" t="str">
        <f t="shared" si="443"/>
        <v/>
      </c>
      <c r="U1589" s="307" t="str">
        <f t="shared" si="435"/>
        <v/>
      </c>
      <c r="V1589" s="723"/>
      <c r="X1589" s="308" t="str">
        <f t="shared" si="444"/>
        <v/>
      </c>
      <c r="Y1589" s="309" t="str">
        <f t="shared" si="445"/>
        <v/>
      </c>
      <c r="Z1589" s="308" t="str">
        <f t="shared" si="436"/>
        <v/>
      </c>
      <c r="AA1589" s="308" t="b">
        <f t="shared" si="437"/>
        <v>1</v>
      </c>
      <c r="AB1589" s="308" t="str">
        <f t="shared" si="446"/>
        <v/>
      </c>
      <c r="AC1589" s="534" t="str">
        <f t="shared" si="447"/>
        <v/>
      </c>
      <c r="AD1589" s="752" t="str">
        <f t="shared" si="448"/>
        <v/>
      </c>
      <c r="AE1589" s="534" t="str">
        <f t="shared" si="449"/>
        <v/>
      </c>
      <c r="AF1589" s="752" t="str">
        <f t="shared" si="450"/>
        <v/>
      </c>
    </row>
    <row r="1590" spans="2:32" x14ac:dyDescent="0.25">
      <c r="B1590" s="721"/>
      <c r="C1590" s="531" t="str">
        <f>IFERROR(VLOOKUP(B1590,'מצבת ורישום גנים'!B:D,3,0),"")</f>
        <v/>
      </c>
      <c r="D1590" s="721"/>
      <c r="E1590" s="723"/>
      <c r="F1590" s="723"/>
      <c r="G1590" s="723"/>
      <c r="H1590" s="723"/>
      <c r="I1590" s="992" t="str">
        <f t="shared" si="451"/>
        <v/>
      </c>
      <c r="J1590" s="723"/>
      <c r="K1590" s="724"/>
      <c r="L1590" s="723"/>
      <c r="M1590" s="306" t="str">
        <f t="shared" si="438"/>
        <v/>
      </c>
      <c r="N1590" s="32" t="str">
        <f t="shared" si="439"/>
        <v/>
      </c>
      <c r="P1590" s="307" t="str">
        <f t="shared" si="440"/>
        <v/>
      </c>
      <c r="Q1590" s="307" t="str">
        <f t="shared" si="434"/>
        <v/>
      </c>
      <c r="R1590" s="307" t="str">
        <f t="shared" si="441"/>
        <v/>
      </c>
      <c r="S1590" s="307" t="str">
        <f t="shared" si="442"/>
        <v/>
      </c>
      <c r="T1590" s="307" t="str">
        <f t="shared" si="443"/>
        <v/>
      </c>
      <c r="U1590" s="307" t="str">
        <f t="shared" si="435"/>
        <v/>
      </c>
      <c r="V1590" s="723"/>
      <c r="X1590" s="308" t="str">
        <f t="shared" si="444"/>
        <v/>
      </c>
      <c r="Y1590" s="309" t="str">
        <f t="shared" si="445"/>
        <v/>
      </c>
      <c r="Z1590" s="308" t="str">
        <f t="shared" si="436"/>
        <v/>
      </c>
      <c r="AA1590" s="308" t="b">
        <f t="shared" si="437"/>
        <v>1</v>
      </c>
      <c r="AB1590" s="308" t="str">
        <f t="shared" si="446"/>
        <v/>
      </c>
      <c r="AC1590" s="534" t="str">
        <f t="shared" si="447"/>
        <v/>
      </c>
      <c r="AD1590" s="752" t="str">
        <f t="shared" si="448"/>
        <v/>
      </c>
      <c r="AE1590" s="534" t="str">
        <f t="shared" si="449"/>
        <v/>
      </c>
      <c r="AF1590" s="752" t="str">
        <f t="shared" si="450"/>
        <v/>
      </c>
    </row>
    <row r="1591" spans="2:32" x14ac:dyDescent="0.25">
      <c r="B1591" s="721"/>
      <c r="C1591" s="531" t="str">
        <f>IFERROR(VLOOKUP(B1591,'מצבת ורישום גנים'!B:D,3,0),"")</f>
        <v/>
      </c>
      <c r="D1591" s="721"/>
      <c r="E1591" s="723"/>
      <c r="F1591" s="723"/>
      <c r="G1591" s="723"/>
      <c r="H1591" s="723"/>
      <c r="I1591" s="992" t="str">
        <f t="shared" si="451"/>
        <v/>
      </c>
      <c r="J1591" s="723"/>
      <c r="K1591" s="724"/>
      <c r="L1591" s="723"/>
      <c r="M1591" s="306" t="str">
        <f t="shared" si="438"/>
        <v/>
      </c>
      <c r="N1591" s="32" t="str">
        <f t="shared" si="439"/>
        <v/>
      </c>
      <c r="P1591" s="307" t="str">
        <f t="shared" si="440"/>
        <v/>
      </c>
      <c r="Q1591" s="307" t="str">
        <f t="shared" si="434"/>
        <v/>
      </c>
      <c r="R1591" s="307" t="str">
        <f t="shared" si="441"/>
        <v/>
      </c>
      <c r="S1591" s="307" t="str">
        <f t="shared" si="442"/>
        <v/>
      </c>
      <c r="T1591" s="307" t="str">
        <f t="shared" si="443"/>
        <v/>
      </c>
      <c r="U1591" s="307" t="str">
        <f t="shared" si="435"/>
        <v/>
      </c>
      <c r="V1591" s="723"/>
      <c r="X1591" s="308" t="str">
        <f t="shared" si="444"/>
        <v/>
      </c>
      <c r="Y1591" s="309" t="str">
        <f t="shared" si="445"/>
        <v/>
      </c>
      <c r="Z1591" s="308" t="str">
        <f t="shared" si="436"/>
        <v/>
      </c>
      <c r="AA1591" s="308" t="b">
        <f t="shared" si="437"/>
        <v>1</v>
      </c>
      <c r="AB1591" s="308" t="str">
        <f t="shared" si="446"/>
        <v/>
      </c>
      <c r="AC1591" s="534" t="str">
        <f t="shared" si="447"/>
        <v/>
      </c>
      <c r="AD1591" s="752" t="str">
        <f t="shared" si="448"/>
        <v/>
      </c>
      <c r="AE1591" s="534" t="str">
        <f t="shared" si="449"/>
        <v/>
      </c>
      <c r="AF1591" s="752" t="str">
        <f t="shared" si="450"/>
        <v/>
      </c>
    </row>
    <row r="1592" spans="2:32" x14ac:dyDescent="0.25">
      <c r="B1592" s="721"/>
      <c r="C1592" s="531" t="str">
        <f>IFERROR(VLOOKUP(B1592,'מצבת ורישום גנים'!B:D,3,0),"")</f>
        <v/>
      </c>
      <c r="D1592" s="721"/>
      <c r="E1592" s="723"/>
      <c r="F1592" s="723"/>
      <c r="G1592" s="723"/>
      <c r="H1592" s="723"/>
      <c r="I1592" s="992" t="str">
        <f t="shared" si="451"/>
        <v/>
      </c>
      <c r="J1592" s="723"/>
      <c r="K1592" s="724"/>
      <c r="L1592" s="723"/>
      <c r="M1592" s="306" t="str">
        <f t="shared" si="438"/>
        <v/>
      </c>
      <c r="N1592" s="32" t="str">
        <f t="shared" si="439"/>
        <v/>
      </c>
      <c r="P1592" s="307" t="str">
        <f t="shared" si="440"/>
        <v/>
      </c>
      <c r="Q1592" s="307" t="str">
        <f t="shared" si="434"/>
        <v/>
      </c>
      <c r="R1592" s="307" t="str">
        <f t="shared" si="441"/>
        <v/>
      </c>
      <c r="S1592" s="307" t="str">
        <f t="shared" si="442"/>
        <v/>
      </c>
      <c r="T1592" s="307" t="str">
        <f t="shared" si="443"/>
        <v/>
      </c>
      <c r="U1592" s="307" t="str">
        <f t="shared" si="435"/>
        <v/>
      </c>
      <c r="V1592" s="723"/>
      <c r="X1592" s="308" t="str">
        <f t="shared" si="444"/>
        <v/>
      </c>
      <c r="Y1592" s="309" t="str">
        <f t="shared" si="445"/>
        <v/>
      </c>
      <c r="Z1592" s="308" t="str">
        <f t="shared" si="436"/>
        <v/>
      </c>
      <c r="AA1592" s="308" t="b">
        <f t="shared" si="437"/>
        <v>1</v>
      </c>
      <c r="AB1592" s="308" t="str">
        <f t="shared" si="446"/>
        <v/>
      </c>
      <c r="AC1592" s="534" t="str">
        <f t="shared" si="447"/>
        <v/>
      </c>
      <c r="AD1592" s="752" t="str">
        <f t="shared" si="448"/>
        <v/>
      </c>
      <c r="AE1592" s="534" t="str">
        <f t="shared" si="449"/>
        <v/>
      </c>
      <c r="AF1592" s="752" t="str">
        <f t="shared" si="450"/>
        <v/>
      </c>
    </row>
    <row r="1593" spans="2:32" x14ac:dyDescent="0.25">
      <c r="B1593" s="721"/>
      <c r="C1593" s="531" t="str">
        <f>IFERROR(VLOOKUP(B1593,'מצבת ורישום גנים'!B:D,3,0),"")</f>
        <v/>
      </c>
      <c r="D1593" s="721"/>
      <c r="E1593" s="723"/>
      <c r="F1593" s="723"/>
      <c r="G1593" s="723"/>
      <c r="H1593" s="723"/>
      <c r="I1593" s="992" t="str">
        <f t="shared" si="451"/>
        <v/>
      </c>
      <c r="J1593" s="723"/>
      <c r="K1593" s="724"/>
      <c r="L1593" s="723"/>
      <c r="M1593" s="306" t="str">
        <f t="shared" si="438"/>
        <v/>
      </c>
      <c r="N1593" s="32" t="str">
        <f t="shared" si="439"/>
        <v/>
      </c>
      <c r="P1593" s="307" t="str">
        <f t="shared" si="440"/>
        <v/>
      </c>
      <c r="Q1593" s="307" t="str">
        <f t="shared" si="434"/>
        <v/>
      </c>
      <c r="R1593" s="307" t="str">
        <f t="shared" si="441"/>
        <v/>
      </c>
      <c r="S1593" s="307" t="str">
        <f t="shared" si="442"/>
        <v/>
      </c>
      <c r="T1593" s="307" t="str">
        <f t="shared" si="443"/>
        <v/>
      </c>
      <c r="U1593" s="307" t="str">
        <f t="shared" si="435"/>
        <v/>
      </c>
      <c r="V1593" s="723"/>
      <c r="X1593" s="308" t="str">
        <f t="shared" si="444"/>
        <v/>
      </c>
      <c r="Y1593" s="309" t="str">
        <f t="shared" si="445"/>
        <v/>
      </c>
      <c r="Z1593" s="308" t="str">
        <f t="shared" si="436"/>
        <v/>
      </c>
      <c r="AA1593" s="308" t="b">
        <f t="shared" si="437"/>
        <v>1</v>
      </c>
      <c r="AB1593" s="308" t="str">
        <f t="shared" si="446"/>
        <v/>
      </c>
      <c r="AC1593" s="534" t="str">
        <f t="shared" si="447"/>
        <v/>
      </c>
      <c r="AD1593" s="752" t="str">
        <f t="shared" si="448"/>
        <v/>
      </c>
      <c r="AE1593" s="534" t="str">
        <f t="shared" si="449"/>
        <v/>
      </c>
      <c r="AF1593" s="752" t="str">
        <f t="shared" si="450"/>
        <v/>
      </c>
    </row>
    <row r="1594" spans="2:32" x14ac:dyDescent="0.25">
      <c r="B1594" s="721"/>
      <c r="C1594" s="531" t="str">
        <f>IFERROR(VLOOKUP(B1594,'מצבת ורישום גנים'!B:D,3,0),"")</f>
        <v/>
      </c>
      <c r="D1594" s="721"/>
      <c r="E1594" s="723"/>
      <c r="F1594" s="723"/>
      <c r="G1594" s="723"/>
      <c r="H1594" s="723"/>
      <c r="I1594" s="992" t="str">
        <f t="shared" si="451"/>
        <v/>
      </c>
      <c r="J1594" s="723"/>
      <c r="K1594" s="724"/>
      <c r="L1594" s="723"/>
      <c r="M1594" s="306" t="str">
        <f t="shared" si="438"/>
        <v/>
      </c>
      <c r="N1594" s="32" t="str">
        <f t="shared" si="439"/>
        <v/>
      </c>
      <c r="P1594" s="307" t="str">
        <f t="shared" si="440"/>
        <v/>
      </c>
      <c r="Q1594" s="307" t="str">
        <f t="shared" si="434"/>
        <v/>
      </c>
      <c r="R1594" s="307" t="str">
        <f t="shared" si="441"/>
        <v/>
      </c>
      <c r="S1594" s="307" t="str">
        <f t="shared" si="442"/>
        <v/>
      </c>
      <c r="T1594" s="307" t="str">
        <f t="shared" si="443"/>
        <v/>
      </c>
      <c r="U1594" s="307" t="str">
        <f t="shared" si="435"/>
        <v/>
      </c>
      <c r="V1594" s="723"/>
      <c r="X1594" s="308" t="str">
        <f t="shared" si="444"/>
        <v/>
      </c>
      <c r="Y1594" s="309" t="str">
        <f t="shared" si="445"/>
        <v/>
      </c>
      <c r="Z1594" s="308" t="str">
        <f t="shared" si="436"/>
        <v/>
      </c>
      <c r="AA1594" s="308" t="b">
        <f t="shared" si="437"/>
        <v>1</v>
      </c>
      <c r="AB1594" s="308" t="str">
        <f t="shared" si="446"/>
        <v/>
      </c>
      <c r="AC1594" s="534" t="str">
        <f t="shared" si="447"/>
        <v/>
      </c>
      <c r="AD1594" s="752" t="str">
        <f t="shared" si="448"/>
        <v/>
      </c>
      <c r="AE1594" s="534" t="str">
        <f t="shared" si="449"/>
        <v/>
      </c>
      <c r="AF1594" s="752" t="str">
        <f t="shared" si="450"/>
        <v/>
      </c>
    </row>
    <row r="1595" spans="2:32" x14ac:dyDescent="0.25">
      <c r="B1595" s="721"/>
      <c r="C1595" s="531" t="str">
        <f>IFERROR(VLOOKUP(B1595,'מצבת ורישום גנים'!B:D,3,0),"")</f>
        <v/>
      </c>
      <c r="D1595" s="721"/>
      <c r="E1595" s="723"/>
      <c r="F1595" s="723"/>
      <c r="G1595" s="723"/>
      <c r="H1595" s="723"/>
      <c r="I1595" s="992" t="str">
        <f t="shared" si="451"/>
        <v/>
      </c>
      <c r="J1595" s="723"/>
      <c r="K1595" s="724"/>
      <c r="L1595" s="723"/>
      <c r="M1595" s="306" t="str">
        <f t="shared" si="438"/>
        <v/>
      </c>
      <c r="N1595" s="32" t="str">
        <f t="shared" si="439"/>
        <v/>
      </c>
      <c r="P1595" s="307" t="str">
        <f t="shared" si="440"/>
        <v/>
      </c>
      <c r="Q1595" s="307" t="str">
        <f t="shared" si="434"/>
        <v/>
      </c>
      <c r="R1595" s="307" t="str">
        <f t="shared" si="441"/>
        <v/>
      </c>
      <c r="S1595" s="307" t="str">
        <f t="shared" si="442"/>
        <v/>
      </c>
      <c r="T1595" s="307" t="str">
        <f t="shared" si="443"/>
        <v/>
      </c>
      <c r="U1595" s="307" t="str">
        <f t="shared" si="435"/>
        <v/>
      </c>
      <c r="V1595" s="723"/>
      <c r="X1595" s="308" t="str">
        <f t="shared" si="444"/>
        <v/>
      </c>
      <c r="Y1595" s="309" t="str">
        <f t="shared" si="445"/>
        <v/>
      </c>
      <c r="Z1595" s="308" t="str">
        <f t="shared" si="436"/>
        <v/>
      </c>
      <c r="AA1595" s="308" t="b">
        <f t="shared" si="437"/>
        <v>1</v>
      </c>
      <c r="AB1595" s="308" t="str">
        <f t="shared" si="446"/>
        <v/>
      </c>
      <c r="AC1595" s="534" t="str">
        <f t="shared" si="447"/>
        <v/>
      </c>
      <c r="AD1595" s="752" t="str">
        <f t="shared" si="448"/>
        <v/>
      </c>
      <c r="AE1595" s="534" t="str">
        <f t="shared" si="449"/>
        <v/>
      </c>
      <c r="AF1595" s="752" t="str">
        <f t="shared" si="450"/>
        <v/>
      </c>
    </row>
    <row r="1596" spans="2:32" x14ac:dyDescent="0.25">
      <c r="B1596" s="721"/>
      <c r="C1596" s="531" t="str">
        <f>IFERROR(VLOOKUP(B1596,'מצבת ורישום גנים'!B:D,3,0),"")</f>
        <v/>
      </c>
      <c r="D1596" s="721"/>
      <c r="E1596" s="723"/>
      <c r="F1596" s="723"/>
      <c r="G1596" s="723"/>
      <c r="H1596" s="723"/>
      <c r="I1596" s="992" t="str">
        <f t="shared" si="451"/>
        <v/>
      </c>
      <c r="J1596" s="723"/>
      <c r="K1596" s="724"/>
      <c r="L1596" s="723"/>
      <c r="M1596" s="306" t="str">
        <f t="shared" si="438"/>
        <v/>
      </c>
      <c r="N1596" s="32" t="str">
        <f t="shared" si="439"/>
        <v/>
      </c>
      <c r="P1596" s="307" t="str">
        <f t="shared" si="440"/>
        <v/>
      </c>
      <c r="Q1596" s="307" t="str">
        <f t="shared" si="434"/>
        <v/>
      </c>
      <c r="R1596" s="307" t="str">
        <f t="shared" si="441"/>
        <v/>
      </c>
      <c r="S1596" s="307" t="str">
        <f t="shared" si="442"/>
        <v/>
      </c>
      <c r="T1596" s="307" t="str">
        <f t="shared" si="443"/>
        <v/>
      </c>
      <c r="U1596" s="307" t="str">
        <f t="shared" si="435"/>
        <v/>
      </c>
      <c r="V1596" s="723"/>
      <c r="X1596" s="308" t="str">
        <f t="shared" si="444"/>
        <v/>
      </c>
      <c r="Y1596" s="309" t="str">
        <f t="shared" si="445"/>
        <v/>
      </c>
      <c r="Z1596" s="308" t="str">
        <f t="shared" si="436"/>
        <v/>
      </c>
      <c r="AA1596" s="308" t="b">
        <f t="shared" si="437"/>
        <v>1</v>
      </c>
      <c r="AB1596" s="308" t="str">
        <f t="shared" si="446"/>
        <v/>
      </c>
      <c r="AC1596" s="534" t="str">
        <f t="shared" si="447"/>
        <v/>
      </c>
      <c r="AD1596" s="752" t="str">
        <f t="shared" si="448"/>
        <v/>
      </c>
      <c r="AE1596" s="534" t="str">
        <f t="shared" si="449"/>
        <v/>
      </c>
      <c r="AF1596" s="752" t="str">
        <f t="shared" si="450"/>
        <v/>
      </c>
    </row>
    <row r="1597" spans="2:32" x14ac:dyDescent="0.25">
      <c r="B1597" s="721"/>
      <c r="C1597" s="531" t="str">
        <f>IFERROR(VLOOKUP(B1597,'מצבת ורישום גנים'!B:D,3,0),"")</f>
        <v/>
      </c>
      <c r="D1597" s="721"/>
      <c r="E1597" s="723"/>
      <c r="F1597" s="723"/>
      <c r="G1597" s="723"/>
      <c r="H1597" s="723"/>
      <c r="I1597" s="992" t="str">
        <f t="shared" si="451"/>
        <v/>
      </c>
      <c r="J1597" s="723"/>
      <c r="K1597" s="724"/>
      <c r="L1597" s="723"/>
      <c r="M1597" s="306" t="str">
        <f t="shared" si="438"/>
        <v/>
      </c>
      <c r="N1597" s="32" t="str">
        <f t="shared" si="439"/>
        <v/>
      </c>
      <c r="P1597" s="307" t="str">
        <f t="shared" si="440"/>
        <v/>
      </c>
      <c r="Q1597" s="307" t="str">
        <f t="shared" si="434"/>
        <v/>
      </c>
      <c r="R1597" s="307" t="str">
        <f t="shared" si="441"/>
        <v/>
      </c>
      <c r="S1597" s="307" t="str">
        <f t="shared" si="442"/>
        <v/>
      </c>
      <c r="T1597" s="307" t="str">
        <f t="shared" si="443"/>
        <v/>
      </c>
      <c r="U1597" s="307" t="str">
        <f t="shared" si="435"/>
        <v/>
      </c>
      <c r="V1597" s="723"/>
      <c r="X1597" s="308" t="str">
        <f t="shared" si="444"/>
        <v/>
      </c>
      <c r="Y1597" s="309" t="str">
        <f t="shared" si="445"/>
        <v/>
      </c>
      <c r="Z1597" s="308" t="str">
        <f t="shared" si="436"/>
        <v/>
      </c>
      <c r="AA1597" s="308" t="b">
        <f t="shared" si="437"/>
        <v>1</v>
      </c>
      <c r="AB1597" s="308" t="str">
        <f t="shared" si="446"/>
        <v/>
      </c>
      <c r="AC1597" s="534" t="str">
        <f t="shared" si="447"/>
        <v/>
      </c>
      <c r="AD1597" s="752" t="str">
        <f t="shared" si="448"/>
        <v/>
      </c>
      <c r="AE1597" s="534" t="str">
        <f t="shared" si="449"/>
        <v/>
      </c>
      <c r="AF1597" s="752" t="str">
        <f t="shared" si="450"/>
        <v/>
      </c>
    </row>
    <row r="1598" spans="2:32" x14ac:dyDescent="0.25">
      <c r="B1598" s="721"/>
      <c r="C1598" s="531" t="str">
        <f>IFERROR(VLOOKUP(B1598,'מצבת ורישום גנים'!B:D,3,0),"")</f>
        <v/>
      </c>
      <c r="D1598" s="721"/>
      <c r="E1598" s="723"/>
      <c r="F1598" s="723"/>
      <c r="G1598" s="723"/>
      <c r="H1598" s="723"/>
      <c r="I1598" s="992" t="str">
        <f t="shared" si="451"/>
        <v/>
      </c>
      <c r="J1598" s="723"/>
      <c r="K1598" s="724"/>
      <c r="L1598" s="723"/>
      <c r="M1598" s="306" t="str">
        <f t="shared" si="438"/>
        <v/>
      </c>
      <c r="N1598" s="32" t="str">
        <f t="shared" si="439"/>
        <v/>
      </c>
      <c r="P1598" s="307" t="str">
        <f t="shared" si="440"/>
        <v/>
      </c>
      <c r="Q1598" s="307" t="str">
        <f t="shared" si="434"/>
        <v/>
      </c>
      <c r="R1598" s="307" t="str">
        <f t="shared" si="441"/>
        <v/>
      </c>
      <c r="S1598" s="307" t="str">
        <f t="shared" si="442"/>
        <v/>
      </c>
      <c r="T1598" s="307" t="str">
        <f t="shared" si="443"/>
        <v/>
      </c>
      <c r="U1598" s="307" t="str">
        <f t="shared" si="435"/>
        <v/>
      </c>
      <c r="V1598" s="723"/>
      <c r="X1598" s="308" t="str">
        <f t="shared" si="444"/>
        <v/>
      </c>
      <c r="Y1598" s="309" t="str">
        <f t="shared" si="445"/>
        <v/>
      </c>
      <c r="Z1598" s="308" t="str">
        <f t="shared" si="436"/>
        <v/>
      </c>
      <c r="AA1598" s="308" t="b">
        <f t="shared" si="437"/>
        <v>1</v>
      </c>
      <c r="AB1598" s="308" t="str">
        <f t="shared" si="446"/>
        <v/>
      </c>
      <c r="AC1598" s="534" t="str">
        <f t="shared" si="447"/>
        <v/>
      </c>
      <c r="AD1598" s="752" t="str">
        <f t="shared" si="448"/>
        <v/>
      </c>
      <c r="AE1598" s="534" t="str">
        <f t="shared" si="449"/>
        <v/>
      </c>
      <c r="AF1598" s="752" t="str">
        <f t="shared" si="450"/>
        <v/>
      </c>
    </row>
    <row r="1599" spans="2:32" x14ac:dyDescent="0.25">
      <c r="B1599" s="721"/>
      <c r="C1599" s="531" t="str">
        <f>IFERROR(VLOOKUP(B1599,'מצבת ורישום גנים'!B:D,3,0),"")</f>
        <v/>
      </c>
      <c r="D1599" s="721"/>
      <c r="E1599" s="723"/>
      <c r="F1599" s="723"/>
      <c r="G1599" s="723"/>
      <c r="H1599" s="723"/>
      <c r="I1599" s="992" t="str">
        <f t="shared" si="451"/>
        <v/>
      </c>
      <c r="J1599" s="723"/>
      <c r="K1599" s="724"/>
      <c r="L1599" s="723"/>
      <c r="M1599" s="306" t="str">
        <f t="shared" si="438"/>
        <v/>
      </c>
      <c r="N1599" s="32" t="str">
        <f t="shared" si="439"/>
        <v/>
      </c>
      <c r="P1599" s="307" t="str">
        <f t="shared" si="440"/>
        <v/>
      </c>
      <c r="Q1599" s="307" t="str">
        <f t="shared" si="434"/>
        <v/>
      </c>
      <c r="R1599" s="307" t="str">
        <f t="shared" si="441"/>
        <v/>
      </c>
      <c r="S1599" s="307" t="str">
        <f t="shared" si="442"/>
        <v/>
      </c>
      <c r="T1599" s="307" t="str">
        <f t="shared" si="443"/>
        <v/>
      </c>
      <c r="U1599" s="307" t="str">
        <f t="shared" si="435"/>
        <v/>
      </c>
      <c r="V1599" s="723"/>
      <c r="X1599" s="308" t="str">
        <f t="shared" si="444"/>
        <v/>
      </c>
      <c r="Y1599" s="309" t="str">
        <f t="shared" si="445"/>
        <v/>
      </c>
      <c r="Z1599" s="308" t="str">
        <f t="shared" si="436"/>
        <v/>
      </c>
      <c r="AA1599" s="308" t="b">
        <f t="shared" si="437"/>
        <v>1</v>
      </c>
      <c r="AB1599" s="308" t="str">
        <f t="shared" si="446"/>
        <v/>
      </c>
      <c r="AC1599" s="534" t="str">
        <f t="shared" si="447"/>
        <v/>
      </c>
      <c r="AD1599" s="752" t="str">
        <f t="shared" si="448"/>
        <v/>
      </c>
      <c r="AE1599" s="534" t="str">
        <f t="shared" si="449"/>
        <v/>
      </c>
      <c r="AF1599" s="752" t="str">
        <f t="shared" si="450"/>
        <v/>
      </c>
    </row>
    <row r="1600" spans="2:32" x14ac:dyDescent="0.25">
      <c r="B1600" s="721"/>
      <c r="C1600" s="531" t="str">
        <f>IFERROR(VLOOKUP(B1600,'מצבת ורישום גנים'!B:D,3,0),"")</f>
        <v/>
      </c>
      <c r="D1600" s="721"/>
      <c r="E1600" s="723"/>
      <c r="F1600" s="723"/>
      <c r="G1600" s="723"/>
      <c r="H1600" s="723"/>
      <c r="I1600" s="992" t="str">
        <f t="shared" si="451"/>
        <v/>
      </c>
      <c r="J1600" s="723"/>
      <c r="K1600" s="724"/>
      <c r="L1600" s="723"/>
      <c r="M1600" s="306" t="str">
        <f t="shared" si="438"/>
        <v/>
      </c>
      <c r="N1600" s="32" t="str">
        <f t="shared" si="439"/>
        <v/>
      </c>
      <c r="P1600" s="307" t="str">
        <f t="shared" si="440"/>
        <v/>
      </c>
      <c r="Q1600" s="307" t="str">
        <f t="shared" si="434"/>
        <v/>
      </c>
      <c r="R1600" s="307" t="str">
        <f t="shared" si="441"/>
        <v/>
      </c>
      <c r="S1600" s="307" t="str">
        <f t="shared" si="442"/>
        <v/>
      </c>
      <c r="T1600" s="307" t="str">
        <f t="shared" si="443"/>
        <v/>
      </c>
      <c r="U1600" s="307" t="str">
        <f t="shared" si="435"/>
        <v/>
      </c>
      <c r="V1600" s="723"/>
      <c r="X1600" s="308" t="str">
        <f t="shared" si="444"/>
        <v/>
      </c>
      <c r="Y1600" s="309" t="str">
        <f t="shared" si="445"/>
        <v/>
      </c>
      <c r="Z1600" s="308" t="str">
        <f t="shared" si="436"/>
        <v/>
      </c>
      <c r="AA1600" s="308" t="b">
        <f t="shared" si="437"/>
        <v>1</v>
      </c>
      <c r="AB1600" s="308" t="str">
        <f t="shared" si="446"/>
        <v/>
      </c>
      <c r="AC1600" s="534" t="str">
        <f t="shared" si="447"/>
        <v/>
      </c>
      <c r="AD1600" s="752" t="str">
        <f t="shared" si="448"/>
        <v/>
      </c>
      <c r="AE1600" s="534" t="str">
        <f t="shared" si="449"/>
        <v/>
      </c>
      <c r="AF1600" s="752" t="str">
        <f t="shared" si="450"/>
        <v/>
      </c>
    </row>
    <row r="1601" spans="2:32" x14ac:dyDescent="0.25">
      <c r="B1601" s="721"/>
      <c r="C1601" s="531" t="str">
        <f>IFERROR(VLOOKUP(B1601,'מצבת ורישום גנים'!B:D,3,0),"")</f>
        <v/>
      </c>
      <c r="D1601" s="721"/>
      <c r="E1601" s="723"/>
      <c r="F1601" s="723"/>
      <c r="G1601" s="723"/>
      <c r="H1601" s="723"/>
      <c r="I1601" s="992" t="str">
        <f t="shared" si="451"/>
        <v/>
      </c>
      <c r="J1601" s="723"/>
      <c r="K1601" s="724"/>
      <c r="L1601" s="723"/>
      <c r="M1601" s="306" t="str">
        <f t="shared" si="438"/>
        <v/>
      </c>
      <c r="N1601" s="32" t="str">
        <f t="shared" si="439"/>
        <v/>
      </c>
      <c r="P1601" s="307" t="str">
        <f t="shared" si="440"/>
        <v/>
      </c>
      <c r="Q1601" s="307" t="str">
        <f t="shared" si="434"/>
        <v/>
      </c>
      <c r="R1601" s="307" t="str">
        <f t="shared" si="441"/>
        <v/>
      </c>
      <c r="S1601" s="307" t="str">
        <f t="shared" si="442"/>
        <v/>
      </c>
      <c r="T1601" s="307" t="str">
        <f t="shared" si="443"/>
        <v/>
      </c>
      <c r="U1601" s="307" t="str">
        <f t="shared" si="435"/>
        <v/>
      </c>
      <c r="V1601" s="723"/>
      <c r="X1601" s="308" t="str">
        <f t="shared" si="444"/>
        <v/>
      </c>
      <c r="Y1601" s="309" t="str">
        <f t="shared" si="445"/>
        <v/>
      </c>
      <c r="Z1601" s="308" t="str">
        <f t="shared" si="436"/>
        <v/>
      </c>
      <c r="AA1601" s="308" t="b">
        <f t="shared" si="437"/>
        <v>1</v>
      </c>
      <c r="AB1601" s="308" t="str">
        <f t="shared" si="446"/>
        <v/>
      </c>
      <c r="AC1601" s="534" t="str">
        <f t="shared" si="447"/>
        <v/>
      </c>
      <c r="AD1601" s="752" t="str">
        <f t="shared" si="448"/>
        <v/>
      </c>
      <c r="AE1601" s="534" t="str">
        <f t="shared" si="449"/>
        <v/>
      </c>
      <c r="AF1601" s="752" t="str">
        <f t="shared" si="450"/>
        <v/>
      </c>
    </row>
    <row r="1602" spans="2:32" x14ac:dyDescent="0.25">
      <c r="B1602" s="721"/>
      <c r="C1602" s="531" t="str">
        <f>IFERROR(VLOOKUP(B1602,'מצבת ורישום גנים'!B:D,3,0),"")</f>
        <v/>
      </c>
      <c r="D1602" s="721"/>
      <c r="E1602" s="723"/>
      <c r="F1602" s="723"/>
      <c r="G1602" s="723"/>
      <c r="H1602" s="723"/>
      <c r="I1602" s="992" t="str">
        <f t="shared" si="451"/>
        <v/>
      </c>
      <c r="J1602" s="723"/>
      <c r="K1602" s="724"/>
      <c r="L1602" s="723"/>
      <c r="M1602" s="306" t="str">
        <f t="shared" si="438"/>
        <v/>
      </c>
      <c r="N1602" s="32" t="str">
        <f t="shared" si="439"/>
        <v/>
      </c>
      <c r="P1602" s="307" t="str">
        <f t="shared" si="440"/>
        <v/>
      </c>
      <c r="Q1602" s="307" t="str">
        <f t="shared" si="434"/>
        <v/>
      </c>
      <c r="R1602" s="307" t="str">
        <f t="shared" si="441"/>
        <v/>
      </c>
      <c r="S1602" s="307" t="str">
        <f t="shared" si="442"/>
        <v/>
      </c>
      <c r="T1602" s="307" t="str">
        <f t="shared" si="443"/>
        <v/>
      </c>
      <c r="U1602" s="307" t="str">
        <f t="shared" si="435"/>
        <v/>
      </c>
      <c r="V1602" s="723"/>
      <c r="X1602" s="308" t="str">
        <f t="shared" si="444"/>
        <v/>
      </c>
      <c r="Y1602" s="309" t="str">
        <f t="shared" si="445"/>
        <v/>
      </c>
      <c r="Z1602" s="308" t="str">
        <f t="shared" si="436"/>
        <v/>
      </c>
      <c r="AA1602" s="308" t="b">
        <f t="shared" si="437"/>
        <v>1</v>
      </c>
      <c r="AB1602" s="308" t="str">
        <f t="shared" si="446"/>
        <v/>
      </c>
      <c r="AC1602" s="534" t="str">
        <f t="shared" si="447"/>
        <v/>
      </c>
      <c r="AD1602" s="752" t="str">
        <f t="shared" si="448"/>
        <v/>
      </c>
      <c r="AE1602" s="534" t="str">
        <f t="shared" si="449"/>
        <v/>
      </c>
      <c r="AF1602" s="752" t="str">
        <f t="shared" si="450"/>
        <v/>
      </c>
    </row>
    <row r="1603" spans="2:32" x14ac:dyDescent="0.25">
      <c r="B1603" s="721"/>
      <c r="C1603" s="531" t="str">
        <f>IFERROR(VLOOKUP(B1603,'מצבת ורישום גנים'!B:D,3,0),"")</f>
        <v/>
      </c>
      <c r="D1603" s="721"/>
      <c r="E1603" s="723"/>
      <c r="F1603" s="723"/>
      <c r="G1603" s="723"/>
      <c r="H1603" s="723"/>
      <c r="I1603" s="992" t="str">
        <f t="shared" si="451"/>
        <v/>
      </c>
      <c r="J1603" s="723"/>
      <c r="K1603" s="724"/>
      <c r="L1603" s="723"/>
      <c r="M1603" s="306" t="str">
        <f t="shared" si="438"/>
        <v/>
      </c>
      <c r="N1603" s="32" t="str">
        <f t="shared" si="439"/>
        <v/>
      </c>
      <c r="P1603" s="307" t="str">
        <f t="shared" si="440"/>
        <v/>
      </c>
      <c r="Q1603" s="307" t="str">
        <f t="shared" si="434"/>
        <v/>
      </c>
      <c r="R1603" s="307" t="str">
        <f t="shared" si="441"/>
        <v/>
      </c>
      <c r="S1603" s="307" t="str">
        <f t="shared" si="442"/>
        <v/>
      </c>
      <c r="T1603" s="307" t="str">
        <f t="shared" si="443"/>
        <v/>
      </c>
      <c r="U1603" s="307" t="str">
        <f t="shared" si="435"/>
        <v/>
      </c>
      <c r="V1603" s="723"/>
      <c r="X1603" s="308" t="str">
        <f t="shared" si="444"/>
        <v/>
      </c>
      <c r="Y1603" s="309" t="str">
        <f t="shared" si="445"/>
        <v/>
      </c>
      <c r="Z1603" s="308" t="str">
        <f t="shared" si="436"/>
        <v/>
      </c>
      <c r="AA1603" s="308" t="b">
        <f t="shared" si="437"/>
        <v>1</v>
      </c>
      <c r="AB1603" s="308" t="str">
        <f t="shared" si="446"/>
        <v/>
      </c>
      <c r="AC1603" s="534" t="str">
        <f t="shared" si="447"/>
        <v/>
      </c>
      <c r="AD1603" s="752" t="str">
        <f t="shared" si="448"/>
        <v/>
      </c>
      <c r="AE1603" s="534" t="str">
        <f t="shared" si="449"/>
        <v/>
      </c>
      <c r="AF1603" s="752" t="str">
        <f t="shared" si="450"/>
        <v/>
      </c>
    </row>
    <row r="1604" spans="2:32" x14ac:dyDescent="0.25">
      <c r="B1604" s="721"/>
      <c r="C1604" s="531" t="str">
        <f>IFERROR(VLOOKUP(B1604,'מצבת ורישום גנים'!B:D,3,0),"")</f>
        <v/>
      </c>
      <c r="D1604" s="721"/>
      <c r="E1604" s="723"/>
      <c r="F1604" s="723"/>
      <c r="G1604" s="723"/>
      <c r="H1604" s="723"/>
      <c r="I1604" s="992" t="str">
        <f t="shared" si="451"/>
        <v/>
      </c>
      <c r="J1604" s="723"/>
      <c r="K1604" s="724"/>
      <c r="L1604" s="723"/>
      <c r="M1604" s="306" t="str">
        <f t="shared" si="438"/>
        <v/>
      </c>
      <c r="N1604" s="32" t="str">
        <f t="shared" si="439"/>
        <v/>
      </c>
      <c r="P1604" s="307" t="str">
        <f t="shared" si="440"/>
        <v/>
      </c>
      <c r="Q1604" s="307" t="str">
        <f t="shared" si="434"/>
        <v/>
      </c>
      <c r="R1604" s="307" t="str">
        <f t="shared" si="441"/>
        <v/>
      </c>
      <c r="S1604" s="307" t="str">
        <f t="shared" si="442"/>
        <v/>
      </c>
      <c r="T1604" s="307" t="str">
        <f t="shared" si="443"/>
        <v/>
      </c>
      <c r="U1604" s="307" t="str">
        <f t="shared" si="435"/>
        <v/>
      </c>
      <c r="V1604" s="723"/>
      <c r="X1604" s="308" t="str">
        <f t="shared" si="444"/>
        <v/>
      </c>
      <c r="Y1604" s="309" t="str">
        <f t="shared" si="445"/>
        <v/>
      </c>
      <c r="Z1604" s="308" t="str">
        <f t="shared" si="436"/>
        <v/>
      </c>
      <c r="AA1604" s="308" t="b">
        <f t="shared" si="437"/>
        <v>1</v>
      </c>
      <c r="AB1604" s="308" t="str">
        <f t="shared" si="446"/>
        <v/>
      </c>
      <c r="AC1604" s="534" t="str">
        <f t="shared" si="447"/>
        <v/>
      </c>
      <c r="AD1604" s="752" t="str">
        <f t="shared" si="448"/>
        <v/>
      </c>
      <c r="AE1604" s="534" t="str">
        <f t="shared" si="449"/>
        <v/>
      </c>
      <c r="AF1604" s="752" t="str">
        <f t="shared" si="450"/>
        <v/>
      </c>
    </row>
    <row r="1605" spans="2:32" x14ac:dyDescent="0.25">
      <c r="B1605" s="721"/>
      <c r="C1605" s="531" t="str">
        <f>IFERROR(VLOOKUP(B1605,'מצבת ורישום גנים'!B:D,3,0),"")</f>
        <v/>
      </c>
      <c r="D1605" s="721"/>
      <c r="E1605" s="723"/>
      <c r="F1605" s="723"/>
      <c r="G1605" s="723"/>
      <c r="H1605" s="723"/>
      <c r="I1605" s="992" t="str">
        <f t="shared" si="451"/>
        <v/>
      </c>
      <c r="J1605" s="723"/>
      <c r="K1605" s="724"/>
      <c r="L1605" s="723"/>
      <c r="M1605" s="306" t="str">
        <f t="shared" si="438"/>
        <v/>
      </c>
      <c r="N1605" s="32" t="str">
        <f t="shared" si="439"/>
        <v/>
      </c>
      <c r="P1605" s="307" t="str">
        <f t="shared" si="440"/>
        <v/>
      </c>
      <c r="Q1605" s="307" t="str">
        <f t="shared" si="434"/>
        <v/>
      </c>
      <c r="R1605" s="307" t="str">
        <f t="shared" si="441"/>
        <v/>
      </c>
      <c r="S1605" s="307" t="str">
        <f t="shared" si="442"/>
        <v/>
      </c>
      <c r="T1605" s="307" t="str">
        <f t="shared" si="443"/>
        <v/>
      </c>
      <c r="U1605" s="307" t="str">
        <f t="shared" si="435"/>
        <v/>
      </c>
      <c r="V1605" s="723"/>
      <c r="X1605" s="308" t="str">
        <f t="shared" si="444"/>
        <v/>
      </c>
      <c r="Y1605" s="309" t="str">
        <f t="shared" si="445"/>
        <v/>
      </c>
      <c r="Z1605" s="308" t="str">
        <f t="shared" si="436"/>
        <v/>
      </c>
      <c r="AA1605" s="308" t="b">
        <f t="shared" si="437"/>
        <v>1</v>
      </c>
      <c r="AB1605" s="308" t="str">
        <f t="shared" si="446"/>
        <v/>
      </c>
      <c r="AC1605" s="534" t="str">
        <f t="shared" si="447"/>
        <v/>
      </c>
      <c r="AD1605" s="752" t="str">
        <f t="shared" si="448"/>
        <v/>
      </c>
      <c r="AE1605" s="534" t="str">
        <f t="shared" si="449"/>
        <v/>
      </c>
      <c r="AF1605" s="752" t="str">
        <f t="shared" si="450"/>
        <v/>
      </c>
    </row>
    <row r="1606" spans="2:32" x14ac:dyDescent="0.25">
      <c r="B1606" s="721"/>
      <c r="C1606" s="531" t="str">
        <f>IFERROR(VLOOKUP(B1606,'מצבת ורישום גנים'!B:D,3,0),"")</f>
        <v/>
      </c>
      <c r="D1606" s="721"/>
      <c r="E1606" s="723"/>
      <c r="F1606" s="723"/>
      <c r="G1606" s="723"/>
      <c r="H1606" s="723"/>
      <c r="I1606" s="992" t="str">
        <f t="shared" si="451"/>
        <v/>
      </c>
      <c r="J1606" s="723"/>
      <c r="K1606" s="724"/>
      <c r="L1606" s="723"/>
      <c r="M1606" s="306" t="str">
        <f t="shared" si="438"/>
        <v/>
      </c>
      <c r="N1606" s="32" t="str">
        <f t="shared" si="439"/>
        <v/>
      </c>
      <c r="P1606" s="307" t="str">
        <f t="shared" si="440"/>
        <v/>
      </c>
      <c r="Q1606" s="307" t="str">
        <f t="shared" si="434"/>
        <v/>
      </c>
      <c r="R1606" s="307" t="str">
        <f t="shared" si="441"/>
        <v/>
      </c>
      <c r="S1606" s="307" t="str">
        <f t="shared" si="442"/>
        <v/>
      </c>
      <c r="T1606" s="307" t="str">
        <f t="shared" si="443"/>
        <v/>
      </c>
      <c r="U1606" s="307" t="str">
        <f t="shared" si="435"/>
        <v/>
      </c>
      <c r="V1606" s="723"/>
      <c r="X1606" s="308" t="str">
        <f t="shared" si="444"/>
        <v/>
      </c>
      <c r="Y1606" s="309" t="str">
        <f t="shared" si="445"/>
        <v/>
      </c>
      <c r="Z1606" s="308" t="str">
        <f t="shared" si="436"/>
        <v/>
      </c>
      <c r="AA1606" s="308" t="b">
        <f t="shared" si="437"/>
        <v>1</v>
      </c>
      <c r="AB1606" s="308" t="str">
        <f t="shared" si="446"/>
        <v/>
      </c>
      <c r="AC1606" s="534" t="str">
        <f t="shared" si="447"/>
        <v/>
      </c>
      <c r="AD1606" s="752" t="str">
        <f t="shared" si="448"/>
        <v/>
      </c>
      <c r="AE1606" s="534" t="str">
        <f t="shared" si="449"/>
        <v/>
      </c>
      <c r="AF1606" s="752" t="str">
        <f t="shared" si="450"/>
        <v/>
      </c>
    </row>
    <row r="1607" spans="2:32" x14ac:dyDescent="0.25">
      <c r="B1607" s="721"/>
      <c r="C1607" s="531" t="str">
        <f>IFERROR(VLOOKUP(B1607,'מצבת ורישום גנים'!B:D,3,0),"")</f>
        <v/>
      </c>
      <c r="D1607" s="721"/>
      <c r="E1607" s="723"/>
      <c r="F1607" s="723"/>
      <c r="G1607" s="723"/>
      <c r="H1607" s="723"/>
      <c r="I1607" s="992" t="str">
        <f t="shared" si="451"/>
        <v/>
      </c>
      <c r="J1607" s="723"/>
      <c r="K1607" s="724"/>
      <c r="L1607" s="723"/>
      <c r="M1607" s="306" t="str">
        <f t="shared" si="438"/>
        <v/>
      </c>
      <c r="N1607" s="32" t="str">
        <f t="shared" si="439"/>
        <v/>
      </c>
      <c r="P1607" s="307" t="str">
        <f t="shared" si="440"/>
        <v/>
      </c>
      <c r="Q1607" s="307" t="str">
        <f t="shared" si="434"/>
        <v/>
      </c>
      <c r="R1607" s="307" t="str">
        <f t="shared" si="441"/>
        <v/>
      </c>
      <c r="S1607" s="307" t="str">
        <f t="shared" si="442"/>
        <v/>
      </c>
      <c r="T1607" s="307" t="str">
        <f t="shared" si="443"/>
        <v/>
      </c>
      <c r="U1607" s="307" t="str">
        <f t="shared" si="435"/>
        <v/>
      </c>
      <c r="V1607" s="723"/>
      <c r="X1607" s="308" t="str">
        <f t="shared" si="444"/>
        <v/>
      </c>
      <c r="Y1607" s="309" t="str">
        <f t="shared" si="445"/>
        <v/>
      </c>
      <c r="Z1607" s="308" t="str">
        <f t="shared" si="436"/>
        <v/>
      </c>
      <c r="AA1607" s="308" t="b">
        <f t="shared" si="437"/>
        <v>1</v>
      </c>
      <c r="AB1607" s="308" t="str">
        <f t="shared" si="446"/>
        <v/>
      </c>
      <c r="AC1607" s="534" t="str">
        <f t="shared" si="447"/>
        <v/>
      </c>
      <c r="AD1607" s="752" t="str">
        <f t="shared" si="448"/>
        <v/>
      </c>
      <c r="AE1607" s="534" t="str">
        <f t="shared" si="449"/>
        <v/>
      </c>
      <c r="AF1607" s="752" t="str">
        <f t="shared" si="450"/>
        <v/>
      </c>
    </row>
    <row r="1608" spans="2:32" x14ac:dyDescent="0.25">
      <c r="B1608" s="721"/>
      <c r="C1608" s="531" t="str">
        <f>IFERROR(VLOOKUP(B1608,'מצבת ורישום גנים'!B:D,3,0),"")</f>
        <v/>
      </c>
      <c r="D1608" s="721"/>
      <c r="E1608" s="723"/>
      <c r="F1608" s="723"/>
      <c r="G1608" s="723"/>
      <c r="H1608" s="723"/>
      <c r="I1608" s="992" t="str">
        <f t="shared" si="451"/>
        <v/>
      </c>
      <c r="J1608" s="723"/>
      <c r="K1608" s="724"/>
      <c r="L1608" s="723"/>
      <c r="M1608" s="306" t="str">
        <f t="shared" si="438"/>
        <v/>
      </c>
      <c r="N1608" s="32" t="str">
        <f t="shared" si="439"/>
        <v/>
      </c>
      <c r="P1608" s="307" t="str">
        <f t="shared" si="440"/>
        <v/>
      </c>
      <c r="Q1608" s="307" t="str">
        <f t="shared" si="434"/>
        <v/>
      </c>
      <c r="R1608" s="307" t="str">
        <f t="shared" si="441"/>
        <v/>
      </c>
      <c r="S1608" s="307" t="str">
        <f t="shared" si="442"/>
        <v/>
      </c>
      <c r="T1608" s="307" t="str">
        <f t="shared" si="443"/>
        <v/>
      </c>
      <c r="U1608" s="307" t="str">
        <f t="shared" si="435"/>
        <v/>
      </c>
      <c r="V1608" s="723"/>
      <c r="X1608" s="308" t="str">
        <f t="shared" si="444"/>
        <v/>
      </c>
      <c r="Y1608" s="309" t="str">
        <f t="shared" si="445"/>
        <v/>
      </c>
      <c r="Z1608" s="308" t="str">
        <f t="shared" si="436"/>
        <v/>
      </c>
      <c r="AA1608" s="308" t="b">
        <f t="shared" si="437"/>
        <v>1</v>
      </c>
      <c r="AB1608" s="308" t="str">
        <f t="shared" si="446"/>
        <v/>
      </c>
      <c r="AC1608" s="534" t="str">
        <f t="shared" si="447"/>
        <v/>
      </c>
      <c r="AD1608" s="752" t="str">
        <f t="shared" si="448"/>
        <v/>
      </c>
      <c r="AE1608" s="534" t="str">
        <f t="shared" si="449"/>
        <v/>
      </c>
      <c r="AF1608" s="752" t="str">
        <f t="shared" si="450"/>
        <v/>
      </c>
    </row>
    <row r="1609" spans="2:32" x14ac:dyDescent="0.25">
      <c r="B1609" s="721"/>
      <c r="C1609" s="531" t="str">
        <f>IFERROR(VLOOKUP(B1609,'מצבת ורישום גנים'!B:D,3,0),"")</f>
        <v/>
      </c>
      <c r="D1609" s="721"/>
      <c r="E1609" s="723"/>
      <c r="F1609" s="723"/>
      <c r="G1609" s="723"/>
      <c r="H1609" s="723"/>
      <c r="I1609" s="992" t="str">
        <f t="shared" si="451"/>
        <v/>
      </c>
      <c r="J1609" s="723"/>
      <c r="K1609" s="724"/>
      <c r="L1609" s="723"/>
      <c r="M1609" s="306" t="str">
        <f t="shared" si="438"/>
        <v/>
      </c>
      <c r="N1609" s="32" t="str">
        <f t="shared" si="439"/>
        <v/>
      </c>
      <c r="P1609" s="307" t="str">
        <f t="shared" si="440"/>
        <v/>
      </c>
      <c r="Q1609" s="307" t="str">
        <f t="shared" si="434"/>
        <v/>
      </c>
      <c r="R1609" s="307" t="str">
        <f t="shared" si="441"/>
        <v/>
      </c>
      <c r="S1609" s="307" t="str">
        <f t="shared" si="442"/>
        <v/>
      </c>
      <c r="T1609" s="307" t="str">
        <f t="shared" si="443"/>
        <v/>
      </c>
      <c r="U1609" s="307" t="str">
        <f t="shared" si="435"/>
        <v/>
      </c>
      <c r="V1609" s="723"/>
      <c r="X1609" s="308" t="str">
        <f t="shared" si="444"/>
        <v/>
      </c>
      <c r="Y1609" s="309" t="str">
        <f t="shared" si="445"/>
        <v/>
      </c>
      <c r="Z1609" s="308" t="str">
        <f t="shared" si="436"/>
        <v/>
      </c>
      <c r="AA1609" s="308" t="b">
        <f t="shared" si="437"/>
        <v>1</v>
      </c>
      <c r="AB1609" s="308" t="str">
        <f t="shared" si="446"/>
        <v/>
      </c>
      <c r="AC1609" s="534" t="str">
        <f t="shared" si="447"/>
        <v/>
      </c>
      <c r="AD1609" s="752" t="str">
        <f t="shared" si="448"/>
        <v/>
      </c>
      <c r="AE1609" s="534" t="str">
        <f t="shared" si="449"/>
        <v/>
      </c>
      <c r="AF1609" s="752" t="str">
        <f t="shared" si="450"/>
        <v/>
      </c>
    </row>
    <row r="1610" spans="2:32" x14ac:dyDescent="0.25">
      <c r="B1610" s="721"/>
      <c r="C1610" s="531" t="str">
        <f>IFERROR(VLOOKUP(B1610,'מצבת ורישום גנים'!B:D,3,0),"")</f>
        <v/>
      </c>
      <c r="D1610" s="721"/>
      <c r="E1610" s="723"/>
      <c r="F1610" s="723"/>
      <c r="G1610" s="723"/>
      <c r="H1610" s="723"/>
      <c r="I1610" s="992" t="str">
        <f t="shared" si="451"/>
        <v/>
      </c>
      <c r="J1610" s="723"/>
      <c r="K1610" s="724"/>
      <c r="L1610" s="723"/>
      <c r="M1610" s="306" t="str">
        <f t="shared" si="438"/>
        <v/>
      </c>
      <c r="N1610" s="32" t="str">
        <f t="shared" si="439"/>
        <v/>
      </c>
      <c r="P1610" s="307" t="str">
        <f t="shared" si="440"/>
        <v/>
      </c>
      <c r="Q1610" s="307" t="str">
        <f t="shared" si="434"/>
        <v/>
      </c>
      <c r="R1610" s="307" t="str">
        <f t="shared" si="441"/>
        <v/>
      </c>
      <c r="S1610" s="307" t="str">
        <f t="shared" si="442"/>
        <v/>
      </c>
      <c r="T1610" s="307" t="str">
        <f t="shared" si="443"/>
        <v/>
      </c>
      <c r="U1610" s="307" t="str">
        <f t="shared" si="435"/>
        <v/>
      </c>
      <c r="V1610" s="723"/>
      <c r="X1610" s="308" t="str">
        <f t="shared" si="444"/>
        <v/>
      </c>
      <c r="Y1610" s="309" t="str">
        <f t="shared" si="445"/>
        <v/>
      </c>
      <c r="Z1610" s="308" t="str">
        <f t="shared" si="436"/>
        <v/>
      </c>
      <c r="AA1610" s="308" t="b">
        <f t="shared" si="437"/>
        <v>1</v>
      </c>
      <c r="AB1610" s="308" t="str">
        <f t="shared" si="446"/>
        <v/>
      </c>
      <c r="AC1610" s="534" t="str">
        <f t="shared" si="447"/>
        <v/>
      </c>
      <c r="AD1610" s="752" t="str">
        <f t="shared" si="448"/>
        <v/>
      </c>
      <c r="AE1610" s="534" t="str">
        <f t="shared" si="449"/>
        <v/>
      </c>
      <c r="AF1610" s="752" t="str">
        <f t="shared" si="450"/>
        <v/>
      </c>
    </row>
    <row r="1611" spans="2:32" x14ac:dyDescent="0.25">
      <c r="B1611" s="721"/>
      <c r="C1611" s="531" t="str">
        <f>IFERROR(VLOOKUP(B1611,'מצבת ורישום גנים'!B:D,3,0),"")</f>
        <v/>
      </c>
      <c r="D1611" s="721"/>
      <c r="E1611" s="723"/>
      <c r="F1611" s="723"/>
      <c r="G1611" s="723"/>
      <c r="H1611" s="723"/>
      <c r="I1611" s="992" t="str">
        <f t="shared" si="451"/>
        <v/>
      </c>
      <c r="J1611" s="723"/>
      <c r="K1611" s="724"/>
      <c r="L1611" s="723"/>
      <c r="M1611" s="306" t="str">
        <f t="shared" si="438"/>
        <v/>
      </c>
      <c r="N1611" s="32" t="str">
        <f t="shared" si="439"/>
        <v/>
      </c>
      <c r="P1611" s="307" t="str">
        <f t="shared" si="440"/>
        <v/>
      </c>
      <c r="Q1611" s="307" t="str">
        <f t="shared" si="434"/>
        <v/>
      </c>
      <c r="R1611" s="307" t="str">
        <f t="shared" si="441"/>
        <v/>
      </c>
      <c r="S1611" s="307" t="str">
        <f t="shared" si="442"/>
        <v/>
      </c>
      <c r="T1611" s="307" t="str">
        <f t="shared" si="443"/>
        <v/>
      </c>
      <c r="U1611" s="307" t="str">
        <f t="shared" si="435"/>
        <v/>
      </c>
      <c r="V1611" s="723"/>
      <c r="X1611" s="308" t="str">
        <f t="shared" si="444"/>
        <v/>
      </c>
      <c r="Y1611" s="309" t="str">
        <f t="shared" si="445"/>
        <v/>
      </c>
      <c r="Z1611" s="308" t="str">
        <f t="shared" si="436"/>
        <v/>
      </c>
      <c r="AA1611" s="308" t="b">
        <f t="shared" si="437"/>
        <v>1</v>
      </c>
      <c r="AB1611" s="308" t="str">
        <f t="shared" si="446"/>
        <v/>
      </c>
      <c r="AC1611" s="534" t="str">
        <f t="shared" si="447"/>
        <v/>
      </c>
      <c r="AD1611" s="752" t="str">
        <f t="shared" si="448"/>
        <v/>
      </c>
      <c r="AE1611" s="534" t="str">
        <f t="shared" si="449"/>
        <v/>
      </c>
      <c r="AF1611" s="752" t="str">
        <f t="shared" si="450"/>
        <v/>
      </c>
    </row>
    <row r="1612" spans="2:32" x14ac:dyDescent="0.25">
      <c r="B1612" s="721"/>
      <c r="C1612" s="531" t="str">
        <f>IFERROR(VLOOKUP(B1612,'מצבת ורישום גנים'!B:D,3,0),"")</f>
        <v/>
      </c>
      <c r="D1612" s="721"/>
      <c r="E1612" s="723"/>
      <c r="F1612" s="723"/>
      <c r="G1612" s="723"/>
      <c r="H1612" s="723"/>
      <c r="I1612" s="992" t="str">
        <f t="shared" si="451"/>
        <v/>
      </c>
      <c r="J1612" s="723"/>
      <c r="K1612" s="724"/>
      <c r="L1612" s="723"/>
      <c r="M1612" s="306" t="str">
        <f t="shared" si="438"/>
        <v/>
      </c>
      <c r="N1612" s="32" t="str">
        <f t="shared" si="439"/>
        <v/>
      </c>
      <c r="P1612" s="307" t="str">
        <f t="shared" si="440"/>
        <v/>
      </c>
      <c r="Q1612" s="307" t="str">
        <f t="shared" si="434"/>
        <v/>
      </c>
      <c r="R1612" s="307" t="str">
        <f t="shared" si="441"/>
        <v/>
      </c>
      <c r="S1612" s="307" t="str">
        <f t="shared" si="442"/>
        <v/>
      </c>
      <c r="T1612" s="307" t="str">
        <f t="shared" si="443"/>
        <v/>
      </c>
      <c r="U1612" s="307" t="str">
        <f t="shared" si="435"/>
        <v/>
      </c>
      <c r="V1612" s="723"/>
      <c r="X1612" s="308" t="str">
        <f t="shared" si="444"/>
        <v/>
      </c>
      <c r="Y1612" s="309" t="str">
        <f t="shared" si="445"/>
        <v/>
      </c>
      <c r="Z1612" s="308" t="str">
        <f t="shared" si="436"/>
        <v/>
      </c>
      <c r="AA1612" s="308" t="b">
        <f t="shared" si="437"/>
        <v>1</v>
      </c>
      <c r="AB1612" s="308" t="str">
        <f t="shared" si="446"/>
        <v/>
      </c>
      <c r="AC1612" s="534" t="str">
        <f t="shared" si="447"/>
        <v/>
      </c>
      <c r="AD1612" s="752" t="str">
        <f t="shared" si="448"/>
        <v/>
      </c>
      <c r="AE1612" s="534" t="str">
        <f t="shared" si="449"/>
        <v/>
      </c>
      <c r="AF1612" s="752" t="str">
        <f t="shared" si="450"/>
        <v/>
      </c>
    </row>
    <row r="1613" spans="2:32" x14ac:dyDescent="0.25">
      <c r="B1613" s="721"/>
      <c r="C1613" s="531" t="str">
        <f>IFERROR(VLOOKUP(B1613,'מצבת ורישום גנים'!B:D,3,0),"")</f>
        <v/>
      </c>
      <c r="D1613" s="721"/>
      <c r="E1613" s="723"/>
      <c r="F1613" s="723"/>
      <c r="G1613" s="723"/>
      <c r="H1613" s="723"/>
      <c r="I1613" s="992" t="str">
        <f t="shared" si="451"/>
        <v/>
      </c>
      <c r="J1613" s="723"/>
      <c r="K1613" s="724"/>
      <c r="L1613" s="723"/>
      <c r="M1613" s="306" t="str">
        <f t="shared" si="438"/>
        <v/>
      </c>
      <c r="N1613" s="32" t="str">
        <f t="shared" si="439"/>
        <v/>
      </c>
      <c r="P1613" s="307" t="str">
        <f t="shared" si="440"/>
        <v/>
      </c>
      <c r="Q1613" s="307" t="str">
        <f t="shared" si="434"/>
        <v/>
      </c>
      <c r="R1613" s="307" t="str">
        <f t="shared" si="441"/>
        <v/>
      </c>
      <c r="S1613" s="307" t="str">
        <f t="shared" si="442"/>
        <v/>
      </c>
      <c r="T1613" s="307" t="str">
        <f t="shared" si="443"/>
        <v/>
      </c>
      <c r="U1613" s="307" t="str">
        <f t="shared" si="435"/>
        <v/>
      </c>
      <c r="V1613" s="723"/>
      <c r="X1613" s="308" t="str">
        <f t="shared" si="444"/>
        <v/>
      </c>
      <c r="Y1613" s="309" t="str">
        <f t="shared" si="445"/>
        <v/>
      </c>
      <c r="Z1613" s="308" t="str">
        <f t="shared" si="436"/>
        <v/>
      </c>
      <c r="AA1613" s="308" t="b">
        <f t="shared" si="437"/>
        <v>1</v>
      </c>
      <c r="AB1613" s="308" t="str">
        <f t="shared" si="446"/>
        <v/>
      </c>
      <c r="AC1613" s="534" t="str">
        <f t="shared" si="447"/>
        <v/>
      </c>
      <c r="AD1613" s="752" t="str">
        <f t="shared" si="448"/>
        <v/>
      </c>
      <c r="AE1613" s="534" t="str">
        <f t="shared" si="449"/>
        <v/>
      </c>
      <c r="AF1613" s="752" t="str">
        <f t="shared" si="450"/>
        <v/>
      </c>
    </row>
    <row r="1614" spans="2:32" x14ac:dyDescent="0.25">
      <c r="B1614" s="721"/>
      <c r="C1614" s="531" t="str">
        <f>IFERROR(VLOOKUP(B1614,'מצבת ורישום גנים'!B:D,3,0),"")</f>
        <v/>
      </c>
      <c r="D1614" s="721"/>
      <c r="E1614" s="723"/>
      <c r="F1614" s="723"/>
      <c r="G1614" s="723"/>
      <c r="H1614" s="723"/>
      <c r="I1614" s="992" t="str">
        <f t="shared" si="451"/>
        <v/>
      </c>
      <c r="J1614" s="723"/>
      <c r="K1614" s="724"/>
      <c r="L1614" s="723"/>
      <c r="M1614" s="306" t="str">
        <f t="shared" si="438"/>
        <v/>
      </c>
      <c r="N1614" s="32" t="str">
        <f t="shared" si="439"/>
        <v/>
      </c>
      <c r="P1614" s="307" t="str">
        <f t="shared" si="440"/>
        <v/>
      </c>
      <c r="Q1614" s="307" t="str">
        <f t="shared" si="434"/>
        <v/>
      </c>
      <c r="R1614" s="307" t="str">
        <f t="shared" si="441"/>
        <v/>
      </c>
      <c r="S1614" s="307" t="str">
        <f t="shared" si="442"/>
        <v/>
      </c>
      <c r="T1614" s="307" t="str">
        <f t="shared" si="443"/>
        <v/>
      </c>
      <c r="U1614" s="307" t="str">
        <f t="shared" si="435"/>
        <v/>
      </c>
      <c r="V1614" s="723"/>
      <c r="X1614" s="308" t="str">
        <f t="shared" si="444"/>
        <v/>
      </c>
      <c r="Y1614" s="309" t="str">
        <f t="shared" si="445"/>
        <v/>
      </c>
      <c r="Z1614" s="308" t="str">
        <f t="shared" si="436"/>
        <v/>
      </c>
      <c r="AA1614" s="308" t="b">
        <f t="shared" si="437"/>
        <v>1</v>
      </c>
      <c r="AB1614" s="308" t="str">
        <f t="shared" si="446"/>
        <v/>
      </c>
      <c r="AC1614" s="534" t="str">
        <f t="shared" si="447"/>
        <v/>
      </c>
      <c r="AD1614" s="752" t="str">
        <f t="shared" si="448"/>
        <v/>
      </c>
      <c r="AE1614" s="534" t="str">
        <f t="shared" si="449"/>
        <v/>
      </c>
      <c r="AF1614" s="752" t="str">
        <f t="shared" si="450"/>
        <v/>
      </c>
    </row>
    <row r="1615" spans="2:32" x14ac:dyDescent="0.25">
      <c r="B1615" s="721"/>
      <c r="C1615" s="531" t="str">
        <f>IFERROR(VLOOKUP(B1615,'מצבת ורישום גנים'!B:D,3,0),"")</f>
        <v/>
      </c>
      <c r="D1615" s="721"/>
      <c r="E1615" s="723"/>
      <c r="F1615" s="723"/>
      <c r="G1615" s="723"/>
      <c r="H1615" s="723"/>
      <c r="I1615" s="992" t="str">
        <f t="shared" si="451"/>
        <v/>
      </c>
      <c r="J1615" s="723"/>
      <c r="K1615" s="724"/>
      <c r="L1615" s="723"/>
      <c r="M1615" s="306" t="str">
        <f t="shared" si="438"/>
        <v/>
      </c>
      <c r="N1615" s="32" t="str">
        <f t="shared" si="439"/>
        <v/>
      </c>
      <c r="P1615" s="307" t="str">
        <f t="shared" si="440"/>
        <v/>
      </c>
      <c r="Q1615" s="307" t="str">
        <f t="shared" si="434"/>
        <v/>
      </c>
      <c r="R1615" s="307" t="str">
        <f t="shared" si="441"/>
        <v/>
      </c>
      <c r="S1615" s="307" t="str">
        <f t="shared" si="442"/>
        <v/>
      </c>
      <c r="T1615" s="307" t="str">
        <f t="shared" si="443"/>
        <v/>
      </c>
      <c r="U1615" s="307" t="str">
        <f t="shared" si="435"/>
        <v/>
      </c>
      <c r="V1615" s="723"/>
      <c r="X1615" s="308" t="str">
        <f t="shared" si="444"/>
        <v/>
      </c>
      <c r="Y1615" s="309" t="str">
        <f t="shared" si="445"/>
        <v/>
      </c>
      <c r="Z1615" s="308" t="str">
        <f t="shared" si="436"/>
        <v/>
      </c>
      <c r="AA1615" s="308" t="b">
        <f t="shared" si="437"/>
        <v>1</v>
      </c>
      <c r="AB1615" s="308" t="str">
        <f t="shared" si="446"/>
        <v/>
      </c>
      <c r="AC1615" s="534" t="str">
        <f t="shared" si="447"/>
        <v/>
      </c>
      <c r="AD1615" s="752" t="str">
        <f t="shared" si="448"/>
        <v/>
      </c>
      <c r="AE1615" s="534" t="str">
        <f t="shared" si="449"/>
        <v/>
      </c>
      <c r="AF1615" s="752" t="str">
        <f t="shared" si="450"/>
        <v/>
      </c>
    </row>
    <row r="1616" spans="2:32" x14ac:dyDescent="0.25">
      <c r="B1616" s="721"/>
      <c r="C1616" s="531" t="str">
        <f>IFERROR(VLOOKUP(B1616,'מצבת ורישום גנים'!B:D,3,0),"")</f>
        <v/>
      </c>
      <c r="D1616" s="721"/>
      <c r="E1616" s="723"/>
      <c r="F1616" s="723"/>
      <c r="G1616" s="723"/>
      <c r="H1616" s="723"/>
      <c r="I1616" s="992" t="str">
        <f t="shared" si="451"/>
        <v/>
      </c>
      <c r="J1616" s="723"/>
      <c r="K1616" s="724"/>
      <c r="L1616" s="723"/>
      <c r="M1616" s="306" t="str">
        <f t="shared" si="438"/>
        <v/>
      </c>
      <c r="N1616" s="32" t="str">
        <f t="shared" si="439"/>
        <v/>
      </c>
      <c r="P1616" s="307" t="str">
        <f t="shared" si="440"/>
        <v/>
      </c>
      <c r="Q1616" s="307" t="str">
        <f t="shared" ref="Q1616:Q1679" si="452">IF(J1616="","",IFERROR(IF(OR(H1616="גננת",H1616="מורה",H1616="רכז",H1616="רכזת גן",H1616="רכז גן",H1616="רכז בית ספר",H1616="רכזת בית ספר"),IF(J1616&gt;=75,"תקין","לא תקין"),IF(H1616="סייעת ממשיכה",IF(J1616&gt;=30,"תקין","לא תקין"),IF(H1616="סייעת רפואית/אישית",IF(J1616&gt;=12.5,"תקין","לא תקין"),IF(H1616="סייעת חדשה",IF(J1616&gt;=37,"תקין","לא תקין"),IF(OR(H1616&lt;&gt;"מורה",H1616&lt;&gt;"גננת",H1616&lt;&gt;"סייעת"),IF(J1616&gt;=30.61,"תקין","לא תקין"),"לא תקין"))))),""))</f>
        <v/>
      </c>
      <c r="R1616" s="307" t="str">
        <f t="shared" si="441"/>
        <v/>
      </c>
      <c r="S1616" s="307" t="str">
        <f t="shared" si="442"/>
        <v/>
      </c>
      <c r="T1616" s="307" t="str">
        <f t="shared" si="443"/>
        <v/>
      </c>
      <c r="U1616" s="307" t="str">
        <f t="shared" ref="U1616:U1679" si="453">IF(D1616="","",IF(Z1616&gt;1,IF(SUMIF(D:D,D1616,L:L)&gt;90,"לא תקין","תקין"),"תקין"))</f>
        <v/>
      </c>
      <c r="V1616" s="723"/>
      <c r="X1616" s="308" t="str">
        <f t="shared" si="444"/>
        <v/>
      </c>
      <c r="Y1616" s="309" t="str">
        <f t="shared" si="445"/>
        <v/>
      </c>
      <c r="Z1616" s="308" t="str">
        <f t="shared" ref="Z1616:Z1679" si="454">IF(D1616="","",COUNTIF(D:D,D1616))</f>
        <v/>
      </c>
      <c r="AA1616" s="308" t="b">
        <f t="shared" ref="AA1616:AA1679" si="455">MOD(MID(REPT(0,9-LEN(D1616))&amp;D1616,1,1)+MID("0246813579",MID(REPT(0,9-LEN(D1616))&amp;D1616,2,1)+1,1)+MID(REPT(0,9-LEN(D1616))&amp;D1616,3,1)+MID("0246813579",MID(REPT(0,9-LEN(D1616))&amp;D1616,4,1)+1,1)+MID(REPT(0,9-LEN(D1616))&amp;D1616,5,1)+MID("0246813579",MID(REPT(0,9-LEN(D1616))&amp;D1616,6,1)+1,1)+MID(REPT(0,9-LEN(D1616))&amp;D1616,7,1)+MID("0246813579",MID(REPT(0,9-LEN(D1616))&amp;D1616,8,1)+1,1)+MID(REPT(0,9-LEN(D1616))&amp;D1616,9,1),10)=0</f>
        <v>1</v>
      </c>
      <c r="AB1616" s="308" t="str">
        <f t="shared" si="446"/>
        <v/>
      </c>
      <c r="AC1616" s="534" t="str">
        <f t="shared" si="447"/>
        <v/>
      </c>
      <c r="AD1616" s="752" t="str">
        <f t="shared" si="448"/>
        <v/>
      </c>
      <c r="AE1616" s="534" t="str">
        <f t="shared" si="449"/>
        <v/>
      </c>
      <c r="AF1616" s="752" t="str">
        <f t="shared" si="450"/>
        <v/>
      </c>
    </row>
    <row r="1617" spans="2:32" x14ac:dyDescent="0.25">
      <c r="B1617" s="721"/>
      <c r="C1617" s="531" t="str">
        <f>IFERROR(VLOOKUP(B1617,'מצבת ורישום גנים'!B:D,3,0),"")</f>
        <v/>
      </c>
      <c r="D1617" s="721"/>
      <c r="E1617" s="723"/>
      <c r="F1617" s="723"/>
      <c r="G1617" s="723"/>
      <c r="H1617" s="723"/>
      <c r="I1617" s="992" t="str">
        <f t="shared" si="451"/>
        <v/>
      </c>
      <c r="J1617" s="723"/>
      <c r="K1617" s="724"/>
      <c r="L1617" s="723"/>
      <c r="M1617" s="306" t="str">
        <f t="shared" ref="M1617:M1680" si="456">IF(AND(L1617&gt;0,K1617&gt;0),K1617*L1617,"")</f>
        <v/>
      </c>
      <c r="N1617" s="32" t="str">
        <f t="shared" ref="N1617:N1680" si="457">TEXT(LEFT(H1617,2),0)</f>
        <v/>
      </c>
      <c r="P1617" s="307" t="str">
        <f t="shared" ref="P1617:P1680" si="458">IF(D1617="","",IF(AA1617=FALSE,"לא תקין","תקין"))</f>
        <v/>
      </c>
      <c r="Q1617" s="307" t="str">
        <f t="shared" si="452"/>
        <v/>
      </c>
      <c r="R1617" s="307" t="str">
        <f t="shared" ref="R1617:R1680" si="459">IF(K1617="","",IF(OR(Y1617&lt;100%,Y1617&gt;140%),"לא תקין","תקין"))</f>
        <v/>
      </c>
      <c r="S1617" s="307" t="str">
        <f t="shared" ref="S1617:S1680" si="460">IF(J1617="","",IFERROR(IF(J1617&gt;120,"לא תקין","תקין"),""))</f>
        <v/>
      </c>
      <c r="T1617" s="307" t="str">
        <f t="shared" ref="T1617:T1680" si="461">IF(L1617="","",IF(H1617="","יש להזין איש צוות",IF(OR(H1617="מורה",H1617="גננת",H1617="רכז גן",H1617="רכזת גן",H1617="סייעת ממשיכה",H1617="סייעת חדשה",H1617="מדצית",H1617="מדצ",H1617="מדריך",H1617="מדריכה",H1617="תוספת כח אדם"),IF(L1617&lt;=90,"תקין","לא תקין"),IF(OR(H1617="רכז בית ספר",H1617="רכזת תכנית בבית הספר",H1617="רכזת בית ספר"),IF(L1617&lt;=114,"תקין","לא תקין"),IF(OR(H1617="סגנית רכזת מעל 150",H1617="סגן רכז"),IF(L1617&lt;=93,"תקין","לא תקין"),"לא תקין")))))</f>
        <v/>
      </c>
      <c r="U1617" s="307" t="str">
        <f t="shared" si="453"/>
        <v/>
      </c>
      <c r="V1617" s="723"/>
      <c r="X1617" s="308" t="str">
        <f t="shared" ref="X1617:X1680" si="462">IF(M1617="","",IF(OR(R1617="לא תקין",S1617="לא תקין",T1617="לא תקין",,U1617="לא תקין"),"לא תקין","תקין"))</f>
        <v/>
      </c>
      <c r="Y1617" s="309" t="str">
        <f t="shared" ref="Y1617:Y1680" si="463">IFERROR(IF(J1617="","",K1617/J1617),"")</f>
        <v/>
      </c>
      <c r="Z1617" s="308" t="str">
        <f t="shared" si="454"/>
        <v/>
      </c>
      <c r="AA1617" s="308" t="b">
        <f t="shared" si="455"/>
        <v>1</v>
      </c>
      <c r="AB1617" s="308" t="str">
        <f t="shared" ref="AB1617:AB1680" si="464">IF(H1617="גננת",IF(J1617&lt;75,"לא תקין","תקין"),"")</f>
        <v/>
      </c>
      <c r="AC1617" s="534" t="str">
        <f t="shared" ref="AC1617:AC1680" si="465">IF(B1617&lt;&gt;"",B1617&amp;H1617,"")</f>
        <v/>
      </c>
      <c r="AD1617" s="752" t="str">
        <f t="shared" ref="AD1617:AD1680" si="466">M1617</f>
        <v/>
      </c>
      <c r="AE1617" s="534" t="str">
        <f t="shared" ref="AE1617:AE1680" si="467">IF(B1617&lt;&gt;"",B1617&amp;LEFT(H1617,5),"")</f>
        <v/>
      </c>
      <c r="AF1617" s="752" t="str">
        <f t="shared" ref="AF1617:AF1680" si="468">M1617</f>
        <v/>
      </c>
    </row>
    <row r="1618" spans="2:32" x14ac:dyDescent="0.25">
      <c r="B1618" s="721"/>
      <c r="C1618" s="531" t="str">
        <f>IFERROR(VLOOKUP(B1618,'מצבת ורישום גנים'!B:D,3,0),"")</f>
        <v/>
      </c>
      <c r="D1618" s="721"/>
      <c r="E1618" s="723"/>
      <c r="F1618" s="723"/>
      <c r="G1618" s="723"/>
      <c r="H1618" s="723"/>
      <c r="I1618" s="992" t="str">
        <f t="shared" ref="I1618:I1681" si="469">SUBSTITUTE(IFERROR(IF(H1618="מדצ","מדצ/ית",IF(OR(H1618="סייעת ממשיכה",H1618="סייעת חדשה",H1618="סייעת רפואית/אישית"),"סייעת",IF(H1618="רכזת גן","רכזת גן"))),""),"FALSE","")</f>
        <v/>
      </c>
      <c r="J1618" s="723"/>
      <c r="K1618" s="724"/>
      <c r="L1618" s="723"/>
      <c r="M1618" s="306" t="str">
        <f t="shared" si="456"/>
        <v/>
      </c>
      <c r="N1618" s="32" t="str">
        <f t="shared" si="457"/>
        <v/>
      </c>
      <c r="P1618" s="307" t="str">
        <f t="shared" si="458"/>
        <v/>
      </c>
      <c r="Q1618" s="307" t="str">
        <f t="shared" si="452"/>
        <v/>
      </c>
      <c r="R1618" s="307" t="str">
        <f t="shared" si="459"/>
        <v/>
      </c>
      <c r="S1618" s="307" t="str">
        <f t="shared" si="460"/>
        <v/>
      </c>
      <c r="T1618" s="307" t="str">
        <f t="shared" si="461"/>
        <v/>
      </c>
      <c r="U1618" s="307" t="str">
        <f t="shared" si="453"/>
        <v/>
      </c>
      <c r="V1618" s="723"/>
      <c r="X1618" s="308" t="str">
        <f t="shared" si="462"/>
        <v/>
      </c>
      <c r="Y1618" s="309" t="str">
        <f t="shared" si="463"/>
        <v/>
      </c>
      <c r="Z1618" s="308" t="str">
        <f t="shared" si="454"/>
        <v/>
      </c>
      <c r="AA1618" s="308" t="b">
        <f t="shared" si="455"/>
        <v>1</v>
      </c>
      <c r="AB1618" s="308" t="str">
        <f t="shared" si="464"/>
        <v/>
      </c>
      <c r="AC1618" s="534" t="str">
        <f t="shared" si="465"/>
        <v/>
      </c>
      <c r="AD1618" s="752" t="str">
        <f t="shared" si="466"/>
        <v/>
      </c>
      <c r="AE1618" s="534" t="str">
        <f t="shared" si="467"/>
        <v/>
      </c>
      <c r="AF1618" s="752" t="str">
        <f t="shared" si="468"/>
        <v/>
      </c>
    </row>
    <row r="1619" spans="2:32" x14ac:dyDescent="0.25">
      <c r="B1619" s="721"/>
      <c r="C1619" s="531" t="str">
        <f>IFERROR(VLOOKUP(B1619,'מצבת ורישום גנים'!B:D,3,0),"")</f>
        <v/>
      </c>
      <c r="D1619" s="721"/>
      <c r="E1619" s="723"/>
      <c r="F1619" s="723"/>
      <c r="G1619" s="723"/>
      <c r="H1619" s="723"/>
      <c r="I1619" s="992" t="str">
        <f t="shared" si="469"/>
        <v/>
      </c>
      <c r="J1619" s="723"/>
      <c r="K1619" s="724"/>
      <c r="L1619" s="723"/>
      <c r="M1619" s="306" t="str">
        <f t="shared" si="456"/>
        <v/>
      </c>
      <c r="N1619" s="32" t="str">
        <f t="shared" si="457"/>
        <v/>
      </c>
      <c r="P1619" s="307" t="str">
        <f t="shared" si="458"/>
        <v/>
      </c>
      <c r="Q1619" s="307" t="str">
        <f t="shared" si="452"/>
        <v/>
      </c>
      <c r="R1619" s="307" t="str">
        <f t="shared" si="459"/>
        <v/>
      </c>
      <c r="S1619" s="307" t="str">
        <f t="shared" si="460"/>
        <v/>
      </c>
      <c r="T1619" s="307" t="str">
        <f t="shared" si="461"/>
        <v/>
      </c>
      <c r="U1619" s="307" t="str">
        <f t="shared" si="453"/>
        <v/>
      </c>
      <c r="V1619" s="723"/>
      <c r="X1619" s="308" t="str">
        <f t="shared" si="462"/>
        <v/>
      </c>
      <c r="Y1619" s="309" t="str">
        <f t="shared" si="463"/>
        <v/>
      </c>
      <c r="Z1619" s="308" t="str">
        <f t="shared" si="454"/>
        <v/>
      </c>
      <c r="AA1619" s="308" t="b">
        <f t="shared" si="455"/>
        <v>1</v>
      </c>
      <c r="AB1619" s="308" t="str">
        <f t="shared" si="464"/>
        <v/>
      </c>
      <c r="AC1619" s="534" t="str">
        <f t="shared" si="465"/>
        <v/>
      </c>
      <c r="AD1619" s="752" t="str">
        <f t="shared" si="466"/>
        <v/>
      </c>
      <c r="AE1619" s="534" t="str">
        <f t="shared" si="467"/>
        <v/>
      </c>
      <c r="AF1619" s="752" t="str">
        <f t="shared" si="468"/>
        <v/>
      </c>
    </row>
    <row r="1620" spans="2:32" x14ac:dyDescent="0.25">
      <c r="B1620" s="721"/>
      <c r="C1620" s="531" t="str">
        <f>IFERROR(VLOOKUP(B1620,'מצבת ורישום גנים'!B:D,3,0),"")</f>
        <v/>
      </c>
      <c r="D1620" s="721"/>
      <c r="E1620" s="723"/>
      <c r="F1620" s="723"/>
      <c r="G1620" s="723"/>
      <c r="H1620" s="723"/>
      <c r="I1620" s="992" t="str">
        <f t="shared" si="469"/>
        <v/>
      </c>
      <c r="J1620" s="723"/>
      <c r="K1620" s="724"/>
      <c r="L1620" s="723"/>
      <c r="M1620" s="306" t="str">
        <f t="shared" si="456"/>
        <v/>
      </c>
      <c r="N1620" s="32" t="str">
        <f t="shared" si="457"/>
        <v/>
      </c>
      <c r="P1620" s="307" t="str">
        <f t="shared" si="458"/>
        <v/>
      </c>
      <c r="Q1620" s="307" t="str">
        <f t="shared" si="452"/>
        <v/>
      </c>
      <c r="R1620" s="307" t="str">
        <f t="shared" si="459"/>
        <v/>
      </c>
      <c r="S1620" s="307" t="str">
        <f t="shared" si="460"/>
        <v/>
      </c>
      <c r="T1620" s="307" t="str">
        <f t="shared" si="461"/>
        <v/>
      </c>
      <c r="U1620" s="307" t="str">
        <f t="shared" si="453"/>
        <v/>
      </c>
      <c r="V1620" s="723"/>
      <c r="X1620" s="308" t="str">
        <f t="shared" si="462"/>
        <v/>
      </c>
      <c r="Y1620" s="309" t="str">
        <f t="shared" si="463"/>
        <v/>
      </c>
      <c r="Z1620" s="308" t="str">
        <f t="shared" si="454"/>
        <v/>
      </c>
      <c r="AA1620" s="308" t="b">
        <f t="shared" si="455"/>
        <v>1</v>
      </c>
      <c r="AB1620" s="308" t="str">
        <f t="shared" si="464"/>
        <v/>
      </c>
      <c r="AC1620" s="534" t="str">
        <f t="shared" si="465"/>
        <v/>
      </c>
      <c r="AD1620" s="752" t="str">
        <f t="shared" si="466"/>
        <v/>
      </c>
      <c r="AE1620" s="534" t="str">
        <f t="shared" si="467"/>
        <v/>
      </c>
      <c r="AF1620" s="752" t="str">
        <f t="shared" si="468"/>
        <v/>
      </c>
    </row>
    <row r="1621" spans="2:32" x14ac:dyDescent="0.25">
      <c r="B1621" s="721"/>
      <c r="C1621" s="531" t="str">
        <f>IFERROR(VLOOKUP(B1621,'מצבת ורישום גנים'!B:D,3,0),"")</f>
        <v/>
      </c>
      <c r="D1621" s="721"/>
      <c r="E1621" s="723"/>
      <c r="F1621" s="723"/>
      <c r="G1621" s="723"/>
      <c r="H1621" s="723"/>
      <c r="I1621" s="992" t="str">
        <f t="shared" si="469"/>
        <v/>
      </c>
      <c r="J1621" s="723"/>
      <c r="K1621" s="724"/>
      <c r="L1621" s="723"/>
      <c r="M1621" s="306" t="str">
        <f t="shared" si="456"/>
        <v/>
      </c>
      <c r="N1621" s="32" t="str">
        <f t="shared" si="457"/>
        <v/>
      </c>
      <c r="P1621" s="307" t="str">
        <f t="shared" si="458"/>
        <v/>
      </c>
      <c r="Q1621" s="307" t="str">
        <f t="shared" si="452"/>
        <v/>
      </c>
      <c r="R1621" s="307" t="str">
        <f t="shared" si="459"/>
        <v/>
      </c>
      <c r="S1621" s="307" t="str">
        <f t="shared" si="460"/>
        <v/>
      </c>
      <c r="T1621" s="307" t="str">
        <f t="shared" si="461"/>
        <v/>
      </c>
      <c r="U1621" s="307" t="str">
        <f t="shared" si="453"/>
        <v/>
      </c>
      <c r="V1621" s="723"/>
      <c r="X1621" s="308" t="str">
        <f t="shared" si="462"/>
        <v/>
      </c>
      <c r="Y1621" s="309" t="str">
        <f t="shared" si="463"/>
        <v/>
      </c>
      <c r="Z1621" s="308" t="str">
        <f t="shared" si="454"/>
        <v/>
      </c>
      <c r="AA1621" s="308" t="b">
        <f t="shared" si="455"/>
        <v>1</v>
      </c>
      <c r="AB1621" s="308" t="str">
        <f t="shared" si="464"/>
        <v/>
      </c>
      <c r="AC1621" s="534" t="str">
        <f t="shared" si="465"/>
        <v/>
      </c>
      <c r="AD1621" s="752" t="str">
        <f t="shared" si="466"/>
        <v/>
      </c>
      <c r="AE1621" s="534" t="str">
        <f t="shared" si="467"/>
        <v/>
      </c>
      <c r="AF1621" s="752" t="str">
        <f t="shared" si="468"/>
        <v/>
      </c>
    </row>
    <row r="1622" spans="2:32" x14ac:dyDescent="0.25">
      <c r="B1622" s="721"/>
      <c r="C1622" s="531" t="str">
        <f>IFERROR(VLOOKUP(B1622,'מצבת ורישום גנים'!B:D,3,0),"")</f>
        <v/>
      </c>
      <c r="D1622" s="721"/>
      <c r="E1622" s="723"/>
      <c r="F1622" s="723"/>
      <c r="G1622" s="723"/>
      <c r="H1622" s="723"/>
      <c r="I1622" s="992" t="str">
        <f t="shared" si="469"/>
        <v/>
      </c>
      <c r="J1622" s="723"/>
      <c r="K1622" s="724"/>
      <c r="L1622" s="723"/>
      <c r="M1622" s="306" t="str">
        <f t="shared" si="456"/>
        <v/>
      </c>
      <c r="N1622" s="32" t="str">
        <f t="shared" si="457"/>
        <v/>
      </c>
      <c r="P1622" s="307" t="str">
        <f t="shared" si="458"/>
        <v/>
      </c>
      <c r="Q1622" s="307" t="str">
        <f t="shared" si="452"/>
        <v/>
      </c>
      <c r="R1622" s="307" t="str">
        <f t="shared" si="459"/>
        <v/>
      </c>
      <c r="S1622" s="307" t="str">
        <f t="shared" si="460"/>
        <v/>
      </c>
      <c r="T1622" s="307" t="str">
        <f t="shared" si="461"/>
        <v/>
      </c>
      <c r="U1622" s="307" t="str">
        <f t="shared" si="453"/>
        <v/>
      </c>
      <c r="V1622" s="723"/>
      <c r="X1622" s="308" t="str">
        <f t="shared" si="462"/>
        <v/>
      </c>
      <c r="Y1622" s="309" t="str">
        <f t="shared" si="463"/>
        <v/>
      </c>
      <c r="Z1622" s="308" t="str">
        <f t="shared" si="454"/>
        <v/>
      </c>
      <c r="AA1622" s="308" t="b">
        <f t="shared" si="455"/>
        <v>1</v>
      </c>
      <c r="AB1622" s="308" t="str">
        <f t="shared" si="464"/>
        <v/>
      </c>
      <c r="AC1622" s="534" t="str">
        <f t="shared" si="465"/>
        <v/>
      </c>
      <c r="AD1622" s="752" t="str">
        <f t="shared" si="466"/>
        <v/>
      </c>
      <c r="AE1622" s="534" t="str">
        <f t="shared" si="467"/>
        <v/>
      </c>
      <c r="AF1622" s="752" t="str">
        <f t="shared" si="468"/>
        <v/>
      </c>
    </row>
    <row r="1623" spans="2:32" x14ac:dyDescent="0.25">
      <c r="B1623" s="721"/>
      <c r="C1623" s="531" t="str">
        <f>IFERROR(VLOOKUP(B1623,'מצבת ורישום גנים'!B:D,3,0),"")</f>
        <v/>
      </c>
      <c r="D1623" s="721"/>
      <c r="E1623" s="723"/>
      <c r="F1623" s="723"/>
      <c r="G1623" s="723"/>
      <c r="H1623" s="723"/>
      <c r="I1623" s="992" t="str">
        <f t="shared" si="469"/>
        <v/>
      </c>
      <c r="J1623" s="723"/>
      <c r="K1623" s="724"/>
      <c r="L1623" s="723"/>
      <c r="M1623" s="306" t="str">
        <f t="shared" si="456"/>
        <v/>
      </c>
      <c r="N1623" s="32" t="str">
        <f t="shared" si="457"/>
        <v/>
      </c>
      <c r="P1623" s="307" t="str">
        <f t="shared" si="458"/>
        <v/>
      </c>
      <c r="Q1623" s="307" t="str">
        <f t="shared" si="452"/>
        <v/>
      </c>
      <c r="R1623" s="307" t="str">
        <f t="shared" si="459"/>
        <v/>
      </c>
      <c r="S1623" s="307" t="str">
        <f t="shared" si="460"/>
        <v/>
      </c>
      <c r="T1623" s="307" t="str">
        <f t="shared" si="461"/>
        <v/>
      </c>
      <c r="U1623" s="307" t="str">
        <f t="shared" si="453"/>
        <v/>
      </c>
      <c r="V1623" s="723"/>
      <c r="X1623" s="308" t="str">
        <f t="shared" si="462"/>
        <v/>
      </c>
      <c r="Y1623" s="309" t="str">
        <f t="shared" si="463"/>
        <v/>
      </c>
      <c r="Z1623" s="308" t="str">
        <f t="shared" si="454"/>
        <v/>
      </c>
      <c r="AA1623" s="308" t="b">
        <f t="shared" si="455"/>
        <v>1</v>
      </c>
      <c r="AB1623" s="308" t="str">
        <f t="shared" si="464"/>
        <v/>
      </c>
      <c r="AC1623" s="534" t="str">
        <f t="shared" si="465"/>
        <v/>
      </c>
      <c r="AD1623" s="752" t="str">
        <f t="shared" si="466"/>
        <v/>
      </c>
      <c r="AE1623" s="534" t="str">
        <f t="shared" si="467"/>
        <v/>
      </c>
      <c r="AF1623" s="752" t="str">
        <f t="shared" si="468"/>
        <v/>
      </c>
    </row>
    <row r="1624" spans="2:32" x14ac:dyDescent="0.25">
      <c r="B1624" s="721"/>
      <c r="C1624" s="531" t="str">
        <f>IFERROR(VLOOKUP(B1624,'מצבת ורישום גנים'!B:D,3,0),"")</f>
        <v/>
      </c>
      <c r="D1624" s="721"/>
      <c r="E1624" s="723"/>
      <c r="F1624" s="723"/>
      <c r="G1624" s="723"/>
      <c r="H1624" s="723"/>
      <c r="I1624" s="992" t="str">
        <f t="shared" si="469"/>
        <v/>
      </c>
      <c r="J1624" s="723"/>
      <c r="K1624" s="724"/>
      <c r="L1624" s="723"/>
      <c r="M1624" s="306" t="str">
        <f t="shared" si="456"/>
        <v/>
      </c>
      <c r="N1624" s="32" t="str">
        <f t="shared" si="457"/>
        <v/>
      </c>
      <c r="P1624" s="307" t="str">
        <f t="shared" si="458"/>
        <v/>
      </c>
      <c r="Q1624" s="307" t="str">
        <f t="shared" si="452"/>
        <v/>
      </c>
      <c r="R1624" s="307" t="str">
        <f t="shared" si="459"/>
        <v/>
      </c>
      <c r="S1624" s="307" t="str">
        <f t="shared" si="460"/>
        <v/>
      </c>
      <c r="T1624" s="307" t="str">
        <f t="shared" si="461"/>
        <v/>
      </c>
      <c r="U1624" s="307" t="str">
        <f t="shared" si="453"/>
        <v/>
      </c>
      <c r="V1624" s="723"/>
      <c r="X1624" s="308" t="str">
        <f t="shared" si="462"/>
        <v/>
      </c>
      <c r="Y1624" s="309" t="str">
        <f t="shared" si="463"/>
        <v/>
      </c>
      <c r="Z1624" s="308" t="str">
        <f t="shared" si="454"/>
        <v/>
      </c>
      <c r="AA1624" s="308" t="b">
        <f t="shared" si="455"/>
        <v>1</v>
      </c>
      <c r="AB1624" s="308" t="str">
        <f t="shared" si="464"/>
        <v/>
      </c>
      <c r="AC1624" s="534" t="str">
        <f t="shared" si="465"/>
        <v/>
      </c>
      <c r="AD1624" s="752" t="str">
        <f t="shared" si="466"/>
        <v/>
      </c>
      <c r="AE1624" s="534" t="str">
        <f t="shared" si="467"/>
        <v/>
      </c>
      <c r="AF1624" s="752" t="str">
        <f t="shared" si="468"/>
        <v/>
      </c>
    </row>
    <row r="1625" spans="2:32" x14ac:dyDescent="0.25">
      <c r="B1625" s="721"/>
      <c r="C1625" s="531" t="str">
        <f>IFERROR(VLOOKUP(B1625,'מצבת ורישום גנים'!B:D,3,0),"")</f>
        <v/>
      </c>
      <c r="D1625" s="721"/>
      <c r="E1625" s="723"/>
      <c r="F1625" s="723"/>
      <c r="G1625" s="723"/>
      <c r="H1625" s="723"/>
      <c r="I1625" s="992" t="str">
        <f t="shared" si="469"/>
        <v/>
      </c>
      <c r="J1625" s="723"/>
      <c r="K1625" s="724"/>
      <c r="L1625" s="723"/>
      <c r="M1625" s="306" t="str">
        <f t="shared" si="456"/>
        <v/>
      </c>
      <c r="N1625" s="32" t="str">
        <f t="shared" si="457"/>
        <v/>
      </c>
      <c r="P1625" s="307" t="str">
        <f t="shared" si="458"/>
        <v/>
      </c>
      <c r="Q1625" s="307" t="str">
        <f t="shared" si="452"/>
        <v/>
      </c>
      <c r="R1625" s="307" t="str">
        <f t="shared" si="459"/>
        <v/>
      </c>
      <c r="S1625" s="307" t="str">
        <f t="shared" si="460"/>
        <v/>
      </c>
      <c r="T1625" s="307" t="str">
        <f t="shared" si="461"/>
        <v/>
      </c>
      <c r="U1625" s="307" t="str">
        <f t="shared" si="453"/>
        <v/>
      </c>
      <c r="V1625" s="723"/>
      <c r="X1625" s="308" t="str">
        <f t="shared" si="462"/>
        <v/>
      </c>
      <c r="Y1625" s="309" t="str">
        <f t="shared" si="463"/>
        <v/>
      </c>
      <c r="Z1625" s="308" t="str">
        <f t="shared" si="454"/>
        <v/>
      </c>
      <c r="AA1625" s="308" t="b">
        <f t="shared" si="455"/>
        <v>1</v>
      </c>
      <c r="AB1625" s="308" t="str">
        <f t="shared" si="464"/>
        <v/>
      </c>
      <c r="AC1625" s="534" t="str">
        <f t="shared" si="465"/>
        <v/>
      </c>
      <c r="AD1625" s="752" t="str">
        <f t="shared" si="466"/>
        <v/>
      </c>
      <c r="AE1625" s="534" t="str">
        <f t="shared" si="467"/>
        <v/>
      </c>
      <c r="AF1625" s="752" t="str">
        <f t="shared" si="468"/>
        <v/>
      </c>
    </row>
    <row r="1626" spans="2:32" x14ac:dyDescent="0.25">
      <c r="B1626" s="721"/>
      <c r="C1626" s="531" t="str">
        <f>IFERROR(VLOOKUP(B1626,'מצבת ורישום גנים'!B:D,3,0),"")</f>
        <v/>
      </c>
      <c r="D1626" s="721"/>
      <c r="E1626" s="723"/>
      <c r="F1626" s="723"/>
      <c r="G1626" s="723"/>
      <c r="H1626" s="723"/>
      <c r="I1626" s="992" t="str">
        <f t="shared" si="469"/>
        <v/>
      </c>
      <c r="J1626" s="723"/>
      <c r="K1626" s="724"/>
      <c r="L1626" s="723"/>
      <c r="M1626" s="306" t="str">
        <f t="shared" si="456"/>
        <v/>
      </c>
      <c r="N1626" s="32" t="str">
        <f t="shared" si="457"/>
        <v/>
      </c>
      <c r="P1626" s="307" t="str">
        <f t="shared" si="458"/>
        <v/>
      </c>
      <c r="Q1626" s="307" t="str">
        <f t="shared" si="452"/>
        <v/>
      </c>
      <c r="R1626" s="307" t="str">
        <f t="shared" si="459"/>
        <v/>
      </c>
      <c r="S1626" s="307" t="str">
        <f t="shared" si="460"/>
        <v/>
      </c>
      <c r="T1626" s="307" t="str">
        <f t="shared" si="461"/>
        <v/>
      </c>
      <c r="U1626" s="307" t="str">
        <f t="shared" si="453"/>
        <v/>
      </c>
      <c r="V1626" s="723"/>
      <c r="X1626" s="308" t="str">
        <f t="shared" si="462"/>
        <v/>
      </c>
      <c r="Y1626" s="309" t="str">
        <f t="shared" si="463"/>
        <v/>
      </c>
      <c r="Z1626" s="308" t="str">
        <f t="shared" si="454"/>
        <v/>
      </c>
      <c r="AA1626" s="308" t="b">
        <f t="shared" si="455"/>
        <v>1</v>
      </c>
      <c r="AB1626" s="308" t="str">
        <f t="shared" si="464"/>
        <v/>
      </c>
      <c r="AC1626" s="534" t="str">
        <f t="shared" si="465"/>
        <v/>
      </c>
      <c r="AD1626" s="752" t="str">
        <f t="shared" si="466"/>
        <v/>
      </c>
      <c r="AE1626" s="534" t="str">
        <f t="shared" si="467"/>
        <v/>
      </c>
      <c r="AF1626" s="752" t="str">
        <f t="shared" si="468"/>
        <v/>
      </c>
    </row>
    <row r="1627" spans="2:32" x14ac:dyDescent="0.25">
      <c r="B1627" s="721"/>
      <c r="C1627" s="531" t="str">
        <f>IFERROR(VLOOKUP(B1627,'מצבת ורישום גנים'!B:D,3,0),"")</f>
        <v/>
      </c>
      <c r="D1627" s="721"/>
      <c r="E1627" s="723"/>
      <c r="F1627" s="723"/>
      <c r="G1627" s="723"/>
      <c r="H1627" s="723"/>
      <c r="I1627" s="992" t="str">
        <f t="shared" si="469"/>
        <v/>
      </c>
      <c r="J1627" s="723"/>
      <c r="K1627" s="724"/>
      <c r="L1627" s="723"/>
      <c r="M1627" s="306" t="str">
        <f t="shared" si="456"/>
        <v/>
      </c>
      <c r="N1627" s="32" t="str">
        <f t="shared" si="457"/>
        <v/>
      </c>
      <c r="P1627" s="307" t="str">
        <f t="shared" si="458"/>
        <v/>
      </c>
      <c r="Q1627" s="307" t="str">
        <f t="shared" si="452"/>
        <v/>
      </c>
      <c r="R1627" s="307" t="str">
        <f t="shared" si="459"/>
        <v/>
      </c>
      <c r="S1627" s="307" t="str">
        <f t="shared" si="460"/>
        <v/>
      </c>
      <c r="T1627" s="307" t="str">
        <f t="shared" si="461"/>
        <v/>
      </c>
      <c r="U1627" s="307" t="str">
        <f t="shared" si="453"/>
        <v/>
      </c>
      <c r="V1627" s="723"/>
      <c r="X1627" s="308" t="str">
        <f t="shared" si="462"/>
        <v/>
      </c>
      <c r="Y1627" s="309" t="str">
        <f t="shared" si="463"/>
        <v/>
      </c>
      <c r="Z1627" s="308" t="str">
        <f t="shared" si="454"/>
        <v/>
      </c>
      <c r="AA1627" s="308" t="b">
        <f t="shared" si="455"/>
        <v>1</v>
      </c>
      <c r="AB1627" s="308" t="str">
        <f t="shared" si="464"/>
        <v/>
      </c>
      <c r="AC1627" s="534" t="str">
        <f t="shared" si="465"/>
        <v/>
      </c>
      <c r="AD1627" s="752" t="str">
        <f t="shared" si="466"/>
        <v/>
      </c>
      <c r="AE1627" s="534" t="str">
        <f t="shared" si="467"/>
        <v/>
      </c>
      <c r="AF1627" s="752" t="str">
        <f t="shared" si="468"/>
        <v/>
      </c>
    </row>
    <row r="1628" spans="2:32" x14ac:dyDescent="0.25">
      <c r="B1628" s="721"/>
      <c r="C1628" s="531" t="str">
        <f>IFERROR(VLOOKUP(B1628,'מצבת ורישום גנים'!B:D,3,0),"")</f>
        <v/>
      </c>
      <c r="D1628" s="721"/>
      <c r="E1628" s="723"/>
      <c r="F1628" s="723"/>
      <c r="G1628" s="723"/>
      <c r="H1628" s="723"/>
      <c r="I1628" s="992" t="str">
        <f t="shared" si="469"/>
        <v/>
      </c>
      <c r="J1628" s="723"/>
      <c r="K1628" s="724"/>
      <c r="L1628" s="723"/>
      <c r="M1628" s="306" t="str">
        <f t="shared" si="456"/>
        <v/>
      </c>
      <c r="N1628" s="32" t="str">
        <f t="shared" si="457"/>
        <v/>
      </c>
      <c r="P1628" s="307" t="str">
        <f t="shared" si="458"/>
        <v/>
      </c>
      <c r="Q1628" s="307" t="str">
        <f t="shared" si="452"/>
        <v/>
      </c>
      <c r="R1628" s="307" t="str">
        <f t="shared" si="459"/>
        <v/>
      </c>
      <c r="S1628" s="307" t="str">
        <f t="shared" si="460"/>
        <v/>
      </c>
      <c r="T1628" s="307" t="str">
        <f t="shared" si="461"/>
        <v/>
      </c>
      <c r="U1628" s="307" t="str">
        <f t="shared" si="453"/>
        <v/>
      </c>
      <c r="V1628" s="723"/>
      <c r="X1628" s="308" t="str">
        <f t="shared" si="462"/>
        <v/>
      </c>
      <c r="Y1628" s="309" t="str">
        <f t="shared" si="463"/>
        <v/>
      </c>
      <c r="Z1628" s="308" t="str">
        <f t="shared" si="454"/>
        <v/>
      </c>
      <c r="AA1628" s="308" t="b">
        <f t="shared" si="455"/>
        <v>1</v>
      </c>
      <c r="AB1628" s="308" t="str">
        <f t="shared" si="464"/>
        <v/>
      </c>
      <c r="AC1628" s="534" t="str">
        <f t="shared" si="465"/>
        <v/>
      </c>
      <c r="AD1628" s="752" t="str">
        <f t="shared" si="466"/>
        <v/>
      </c>
      <c r="AE1628" s="534" t="str">
        <f t="shared" si="467"/>
        <v/>
      </c>
      <c r="AF1628" s="752" t="str">
        <f t="shared" si="468"/>
        <v/>
      </c>
    </row>
    <row r="1629" spans="2:32" x14ac:dyDescent="0.25">
      <c r="B1629" s="721"/>
      <c r="C1629" s="531" t="str">
        <f>IFERROR(VLOOKUP(B1629,'מצבת ורישום גנים'!B:D,3,0),"")</f>
        <v/>
      </c>
      <c r="D1629" s="721"/>
      <c r="E1629" s="723"/>
      <c r="F1629" s="723"/>
      <c r="G1629" s="723"/>
      <c r="H1629" s="723"/>
      <c r="I1629" s="992" t="str">
        <f t="shared" si="469"/>
        <v/>
      </c>
      <c r="J1629" s="723"/>
      <c r="K1629" s="724"/>
      <c r="L1629" s="723"/>
      <c r="M1629" s="306" t="str">
        <f t="shared" si="456"/>
        <v/>
      </c>
      <c r="N1629" s="32" t="str">
        <f t="shared" si="457"/>
        <v/>
      </c>
      <c r="P1629" s="307" t="str">
        <f t="shared" si="458"/>
        <v/>
      </c>
      <c r="Q1629" s="307" t="str">
        <f t="shared" si="452"/>
        <v/>
      </c>
      <c r="R1629" s="307" t="str">
        <f t="shared" si="459"/>
        <v/>
      </c>
      <c r="S1629" s="307" t="str">
        <f t="shared" si="460"/>
        <v/>
      </c>
      <c r="T1629" s="307" t="str">
        <f t="shared" si="461"/>
        <v/>
      </c>
      <c r="U1629" s="307" t="str">
        <f t="shared" si="453"/>
        <v/>
      </c>
      <c r="V1629" s="723"/>
      <c r="X1629" s="308" t="str">
        <f t="shared" si="462"/>
        <v/>
      </c>
      <c r="Y1629" s="309" t="str">
        <f t="shared" si="463"/>
        <v/>
      </c>
      <c r="Z1629" s="308" t="str">
        <f t="shared" si="454"/>
        <v/>
      </c>
      <c r="AA1629" s="308" t="b">
        <f t="shared" si="455"/>
        <v>1</v>
      </c>
      <c r="AB1629" s="308" t="str">
        <f t="shared" si="464"/>
        <v/>
      </c>
      <c r="AC1629" s="534" t="str">
        <f t="shared" si="465"/>
        <v/>
      </c>
      <c r="AD1629" s="752" t="str">
        <f t="shared" si="466"/>
        <v/>
      </c>
      <c r="AE1629" s="534" t="str">
        <f t="shared" si="467"/>
        <v/>
      </c>
      <c r="AF1629" s="752" t="str">
        <f t="shared" si="468"/>
        <v/>
      </c>
    </row>
    <row r="1630" spans="2:32" x14ac:dyDescent="0.25">
      <c r="B1630" s="721"/>
      <c r="C1630" s="531" t="str">
        <f>IFERROR(VLOOKUP(B1630,'מצבת ורישום גנים'!B:D,3,0),"")</f>
        <v/>
      </c>
      <c r="D1630" s="721"/>
      <c r="E1630" s="723"/>
      <c r="F1630" s="723"/>
      <c r="G1630" s="723"/>
      <c r="H1630" s="723"/>
      <c r="I1630" s="992" t="str">
        <f t="shared" si="469"/>
        <v/>
      </c>
      <c r="J1630" s="723"/>
      <c r="K1630" s="724"/>
      <c r="L1630" s="723"/>
      <c r="M1630" s="306" t="str">
        <f t="shared" si="456"/>
        <v/>
      </c>
      <c r="N1630" s="32" t="str">
        <f t="shared" si="457"/>
        <v/>
      </c>
      <c r="P1630" s="307" t="str">
        <f t="shared" si="458"/>
        <v/>
      </c>
      <c r="Q1630" s="307" t="str">
        <f t="shared" si="452"/>
        <v/>
      </c>
      <c r="R1630" s="307" t="str">
        <f t="shared" si="459"/>
        <v/>
      </c>
      <c r="S1630" s="307" t="str">
        <f t="shared" si="460"/>
        <v/>
      </c>
      <c r="T1630" s="307" t="str">
        <f t="shared" si="461"/>
        <v/>
      </c>
      <c r="U1630" s="307" t="str">
        <f t="shared" si="453"/>
        <v/>
      </c>
      <c r="V1630" s="723"/>
      <c r="X1630" s="308" t="str">
        <f t="shared" si="462"/>
        <v/>
      </c>
      <c r="Y1630" s="309" t="str">
        <f t="shared" si="463"/>
        <v/>
      </c>
      <c r="Z1630" s="308" t="str">
        <f t="shared" si="454"/>
        <v/>
      </c>
      <c r="AA1630" s="308" t="b">
        <f t="shared" si="455"/>
        <v>1</v>
      </c>
      <c r="AB1630" s="308" t="str">
        <f t="shared" si="464"/>
        <v/>
      </c>
      <c r="AC1630" s="534" t="str">
        <f t="shared" si="465"/>
        <v/>
      </c>
      <c r="AD1630" s="752" t="str">
        <f t="shared" si="466"/>
        <v/>
      </c>
      <c r="AE1630" s="534" t="str">
        <f t="shared" si="467"/>
        <v/>
      </c>
      <c r="AF1630" s="752" t="str">
        <f t="shared" si="468"/>
        <v/>
      </c>
    </row>
    <row r="1631" spans="2:32" x14ac:dyDescent="0.25">
      <c r="B1631" s="721"/>
      <c r="C1631" s="531" t="str">
        <f>IFERROR(VLOOKUP(B1631,'מצבת ורישום גנים'!B:D,3,0),"")</f>
        <v/>
      </c>
      <c r="D1631" s="721"/>
      <c r="E1631" s="723"/>
      <c r="F1631" s="723"/>
      <c r="G1631" s="723"/>
      <c r="H1631" s="723"/>
      <c r="I1631" s="992" t="str">
        <f t="shared" si="469"/>
        <v/>
      </c>
      <c r="J1631" s="723"/>
      <c r="K1631" s="724"/>
      <c r="L1631" s="723"/>
      <c r="M1631" s="306" t="str">
        <f t="shared" si="456"/>
        <v/>
      </c>
      <c r="N1631" s="32" t="str">
        <f t="shared" si="457"/>
        <v/>
      </c>
      <c r="P1631" s="307" t="str">
        <f t="shared" si="458"/>
        <v/>
      </c>
      <c r="Q1631" s="307" t="str">
        <f t="shared" si="452"/>
        <v/>
      </c>
      <c r="R1631" s="307" t="str">
        <f t="shared" si="459"/>
        <v/>
      </c>
      <c r="S1631" s="307" t="str">
        <f t="shared" si="460"/>
        <v/>
      </c>
      <c r="T1631" s="307" t="str">
        <f t="shared" si="461"/>
        <v/>
      </c>
      <c r="U1631" s="307" t="str">
        <f t="shared" si="453"/>
        <v/>
      </c>
      <c r="V1631" s="723"/>
      <c r="X1631" s="308" t="str">
        <f t="shared" si="462"/>
        <v/>
      </c>
      <c r="Y1631" s="309" t="str">
        <f t="shared" si="463"/>
        <v/>
      </c>
      <c r="Z1631" s="308" t="str">
        <f t="shared" si="454"/>
        <v/>
      </c>
      <c r="AA1631" s="308" t="b">
        <f t="shared" si="455"/>
        <v>1</v>
      </c>
      <c r="AB1631" s="308" t="str">
        <f t="shared" si="464"/>
        <v/>
      </c>
      <c r="AC1631" s="534" t="str">
        <f t="shared" si="465"/>
        <v/>
      </c>
      <c r="AD1631" s="752" t="str">
        <f t="shared" si="466"/>
        <v/>
      </c>
      <c r="AE1631" s="534" t="str">
        <f t="shared" si="467"/>
        <v/>
      </c>
      <c r="AF1631" s="752" t="str">
        <f t="shared" si="468"/>
        <v/>
      </c>
    </row>
    <row r="1632" spans="2:32" x14ac:dyDescent="0.25">
      <c r="B1632" s="721"/>
      <c r="C1632" s="531" t="str">
        <f>IFERROR(VLOOKUP(B1632,'מצבת ורישום גנים'!B:D,3,0),"")</f>
        <v/>
      </c>
      <c r="D1632" s="721"/>
      <c r="E1632" s="723"/>
      <c r="F1632" s="723"/>
      <c r="G1632" s="723"/>
      <c r="H1632" s="723"/>
      <c r="I1632" s="992" t="str">
        <f t="shared" si="469"/>
        <v/>
      </c>
      <c r="J1632" s="723"/>
      <c r="K1632" s="724"/>
      <c r="L1632" s="723"/>
      <c r="M1632" s="306" t="str">
        <f t="shared" si="456"/>
        <v/>
      </c>
      <c r="N1632" s="32" t="str">
        <f t="shared" si="457"/>
        <v/>
      </c>
      <c r="P1632" s="307" t="str">
        <f t="shared" si="458"/>
        <v/>
      </c>
      <c r="Q1632" s="307" t="str">
        <f t="shared" si="452"/>
        <v/>
      </c>
      <c r="R1632" s="307" t="str">
        <f t="shared" si="459"/>
        <v/>
      </c>
      <c r="S1632" s="307" t="str">
        <f t="shared" si="460"/>
        <v/>
      </c>
      <c r="T1632" s="307" t="str">
        <f t="shared" si="461"/>
        <v/>
      </c>
      <c r="U1632" s="307" t="str">
        <f t="shared" si="453"/>
        <v/>
      </c>
      <c r="V1632" s="723"/>
      <c r="X1632" s="308" t="str">
        <f t="shared" si="462"/>
        <v/>
      </c>
      <c r="Y1632" s="309" t="str">
        <f t="shared" si="463"/>
        <v/>
      </c>
      <c r="Z1632" s="308" t="str">
        <f t="shared" si="454"/>
        <v/>
      </c>
      <c r="AA1632" s="308" t="b">
        <f t="shared" si="455"/>
        <v>1</v>
      </c>
      <c r="AB1632" s="308" t="str">
        <f t="shared" si="464"/>
        <v/>
      </c>
      <c r="AC1632" s="534" t="str">
        <f t="shared" si="465"/>
        <v/>
      </c>
      <c r="AD1632" s="752" t="str">
        <f t="shared" si="466"/>
        <v/>
      </c>
      <c r="AE1632" s="534" t="str">
        <f t="shared" si="467"/>
        <v/>
      </c>
      <c r="AF1632" s="752" t="str">
        <f t="shared" si="468"/>
        <v/>
      </c>
    </row>
    <row r="1633" spans="2:32" x14ac:dyDescent="0.25">
      <c r="B1633" s="721"/>
      <c r="C1633" s="531" t="str">
        <f>IFERROR(VLOOKUP(B1633,'מצבת ורישום גנים'!B:D,3,0),"")</f>
        <v/>
      </c>
      <c r="D1633" s="721"/>
      <c r="E1633" s="723"/>
      <c r="F1633" s="723"/>
      <c r="G1633" s="723"/>
      <c r="H1633" s="723"/>
      <c r="I1633" s="992" t="str">
        <f t="shared" si="469"/>
        <v/>
      </c>
      <c r="J1633" s="723"/>
      <c r="K1633" s="724"/>
      <c r="L1633" s="723"/>
      <c r="M1633" s="306" t="str">
        <f t="shared" si="456"/>
        <v/>
      </c>
      <c r="N1633" s="32" t="str">
        <f t="shared" si="457"/>
        <v/>
      </c>
      <c r="P1633" s="307" t="str">
        <f t="shared" si="458"/>
        <v/>
      </c>
      <c r="Q1633" s="307" t="str">
        <f t="shared" si="452"/>
        <v/>
      </c>
      <c r="R1633" s="307" t="str">
        <f t="shared" si="459"/>
        <v/>
      </c>
      <c r="S1633" s="307" t="str">
        <f t="shared" si="460"/>
        <v/>
      </c>
      <c r="T1633" s="307" t="str">
        <f t="shared" si="461"/>
        <v/>
      </c>
      <c r="U1633" s="307" t="str">
        <f t="shared" si="453"/>
        <v/>
      </c>
      <c r="V1633" s="723"/>
      <c r="X1633" s="308" t="str">
        <f t="shared" si="462"/>
        <v/>
      </c>
      <c r="Y1633" s="309" t="str">
        <f t="shared" si="463"/>
        <v/>
      </c>
      <c r="Z1633" s="308" t="str">
        <f t="shared" si="454"/>
        <v/>
      </c>
      <c r="AA1633" s="308" t="b">
        <f t="shared" si="455"/>
        <v>1</v>
      </c>
      <c r="AB1633" s="308" t="str">
        <f t="shared" si="464"/>
        <v/>
      </c>
      <c r="AC1633" s="534" t="str">
        <f t="shared" si="465"/>
        <v/>
      </c>
      <c r="AD1633" s="752" t="str">
        <f t="shared" si="466"/>
        <v/>
      </c>
      <c r="AE1633" s="534" t="str">
        <f t="shared" si="467"/>
        <v/>
      </c>
      <c r="AF1633" s="752" t="str">
        <f t="shared" si="468"/>
        <v/>
      </c>
    </row>
    <row r="1634" spans="2:32" x14ac:dyDescent="0.25">
      <c r="B1634" s="721"/>
      <c r="C1634" s="531" t="str">
        <f>IFERROR(VLOOKUP(B1634,'מצבת ורישום גנים'!B:D,3,0),"")</f>
        <v/>
      </c>
      <c r="D1634" s="721"/>
      <c r="E1634" s="723"/>
      <c r="F1634" s="723"/>
      <c r="G1634" s="723"/>
      <c r="H1634" s="723"/>
      <c r="I1634" s="992" t="str">
        <f t="shared" si="469"/>
        <v/>
      </c>
      <c r="J1634" s="723"/>
      <c r="K1634" s="724"/>
      <c r="L1634" s="723"/>
      <c r="M1634" s="306" t="str">
        <f t="shared" si="456"/>
        <v/>
      </c>
      <c r="N1634" s="32" t="str">
        <f t="shared" si="457"/>
        <v/>
      </c>
      <c r="P1634" s="307" t="str">
        <f t="shared" si="458"/>
        <v/>
      </c>
      <c r="Q1634" s="307" t="str">
        <f t="shared" si="452"/>
        <v/>
      </c>
      <c r="R1634" s="307" t="str">
        <f t="shared" si="459"/>
        <v/>
      </c>
      <c r="S1634" s="307" t="str">
        <f t="shared" si="460"/>
        <v/>
      </c>
      <c r="T1634" s="307" t="str">
        <f t="shared" si="461"/>
        <v/>
      </c>
      <c r="U1634" s="307" t="str">
        <f t="shared" si="453"/>
        <v/>
      </c>
      <c r="V1634" s="723"/>
      <c r="X1634" s="308" t="str">
        <f t="shared" si="462"/>
        <v/>
      </c>
      <c r="Y1634" s="309" t="str">
        <f t="shared" si="463"/>
        <v/>
      </c>
      <c r="Z1634" s="308" t="str">
        <f t="shared" si="454"/>
        <v/>
      </c>
      <c r="AA1634" s="308" t="b">
        <f t="shared" si="455"/>
        <v>1</v>
      </c>
      <c r="AB1634" s="308" t="str">
        <f t="shared" si="464"/>
        <v/>
      </c>
      <c r="AC1634" s="534" t="str">
        <f t="shared" si="465"/>
        <v/>
      </c>
      <c r="AD1634" s="752" t="str">
        <f t="shared" si="466"/>
        <v/>
      </c>
      <c r="AE1634" s="534" t="str">
        <f t="shared" si="467"/>
        <v/>
      </c>
      <c r="AF1634" s="752" t="str">
        <f t="shared" si="468"/>
        <v/>
      </c>
    </row>
    <row r="1635" spans="2:32" x14ac:dyDescent="0.25">
      <c r="B1635" s="721"/>
      <c r="C1635" s="531" t="str">
        <f>IFERROR(VLOOKUP(B1635,'מצבת ורישום גנים'!B:D,3,0),"")</f>
        <v/>
      </c>
      <c r="D1635" s="721"/>
      <c r="E1635" s="723"/>
      <c r="F1635" s="723"/>
      <c r="G1635" s="723"/>
      <c r="H1635" s="723"/>
      <c r="I1635" s="992" t="str">
        <f t="shared" si="469"/>
        <v/>
      </c>
      <c r="J1635" s="723"/>
      <c r="K1635" s="724"/>
      <c r="L1635" s="723"/>
      <c r="M1635" s="306" t="str">
        <f t="shared" si="456"/>
        <v/>
      </c>
      <c r="N1635" s="32" t="str">
        <f t="shared" si="457"/>
        <v/>
      </c>
      <c r="P1635" s="307" t="str">
        <f t="shared" si="458"/>
        <v/>
      </c>
      <c r="Q1635" s="307" t="str">
        <f t="shared" si="452"/>
        <v/>
      </c>
      <c r="R1635" s="307" t="str">
        <f t="shared" si="459"/>
        <v/>
      </c>
      <c r="S1635" s="307" t="str">
        <f t="shared" si="460"/>
        <v/>
      </c>
      <c r="T1635" s="307" t="str">
        <f t="shared" si="461"/>
        <v/>
      </c>
      <c r="U1635" s="307" t="str">
        <f t="shared" si="453"/>
        <v/>
      </c>
      <c r="V1635" s="723"/>
      <c r="X1635" s="308" t="str">
        <f t="shared" si="462"/>
        <v/>
      </c>
      <c r="Y1635" s="309" t="str">
        <f t="shared" si="463"/>
        <v/>
      </c>
      <c r="Z1635" s="308" t="str">
        <f t="shared" si="454"/>
        <v/>
      </c>
      <c r="AA1635" s="308" t="b">
        <f t="shared" si="455"/>
        <v>1</v>
      </c>
      <c r="AB1635" s="308" t="str">
        <f t="shared" si="464"/>
        <v/>
      </c>
      <c r="AC1635" s="534" t="str">
        <f t="shared" si="465"/>
        <v/>
      </c>
      <c r="AD1635" s="752" t="str">
        <f t="shared" si="466"/>
        <v/>
      </c>
      <c r="AE1635" s="534" t="str">
        <f t="shared" si="467"/>
        <v/>
      </c>
      <c r="AF1635" s="752" t="str">
        <f t="shared" si="468"/>
        <v/>
      </c>
    </row>
    <row r="1636" spans="2:32" x14ac:dyDescent="0.25">
      <c r="B1636" s="721"/>
      <c r="C1636" s="531" t="str">
        <f>IFERROR(VLOOKUP(B1636,'מצבת ורישום גנים'!B:D,3,0),"")</f>
        <v/>
      </c>
      <c r="D1636" s="721"/>
      <c r="E1636" s="723"/>
      <c r="F1636" s="723"/>
      <c r="G1636" s="723"/>
      <c r="H1636" s="723"/>
      <c r="I1636" s="992" t="str">
        <f t="shared" si="469"/>
        <v/>
      </c>
      <c r="J1636" s="723"/>
      <c r="K1636" s="724"/>
      <c r="L1636" s="723"/>
      <c r="M1636" s="306" t="str">
        <f t="shared" si="456"/>
        <v/>
      </c>
      <c r="N1636" s="32" t="str">
        <f t="shared" si="457"/>
        <v/>
      </c>
      <c r="P1636" s="307" t="str">
        <f t="shared" si="458"/>
        <v/>
      </c>
      <c r="Q1636" s="307" t="str">
        <f t="shared" si="452"/>
        <v/>
      </c>
      <c r="R1636" s="307" t="str">
        <f t="shared" si="459"/>
        <v/>
      </c>
      <c r="S1636" s="307" t="str">
        <f t="shared" si="460"/>
        <v/>
      </c>
      <c r="T1636" s="307" t="str">
        <f t="shared" si="461"/>
        <v/>
      </c>
      <c r="U1636" s="307" t="str">
        <f t="shared" si="453"/>
        <v/>
      </c>
      <c r="V1636" s="723"/>
      <c r="X1636" s="308" t="str">
        <f t="shared" si="462"/>
        <v/>
      </c>
      <c r="Y1636" s="309" t="str">
        <f t="shared" si="463"/>
        <v/>
      </c>
      <c r="Z1636" s="308" t="str">
        <f t="shared" si="454"/>
        <v/>
      </c>
      <c r="AA1636" s="308" t="b">
        <f t="shared" si="455"/>
        <v>1</v>
      </c>
      <c r="AB1636" s="308" t="str">
        <f t="shared" si="464"/>
        <v/>
      </c>
      <c r="AC1636" s="534" t="str">
        <f t="shared" si="465"/>
        <v/>
      </c>
      <c r="AD1636" s="752" t="str">
        <f t="shared" si="466"/>
        <v/>
      </c>
      <c r="AE1636" s="534" t="str">
        <f t="shared" si="467"/>
        <v/>
      </c>
      <c r="AF1636" s="752" t="str">
        <f t="shared" si="468"/>
        <v/>
      </c>
    </row>
    <row r="1637" spans="2:32" x14ac:dyDescent="0.25">
      <c r="B1637" s="721"/>
      <c r="C1637" s="531" t="str">
        <f>IFERROR(VLOOKUP(B1637,'מצבת ורישום גנים'!B:D,3,0),"")</f>
        <v/>
      </c>
      <c r="D1637" s="721"/>
      <c r="E1637" s="723"/>
      <c r="F1637" s="723"/>
      <c r="G1637" s="723"/>
      <c r="H1637" s="723"/>
      <c r="I1637" s="992" t="str">
        <f t="shared" si="469"/>
        <v/>
      </c>
      <c r="J1637" s="723"/>
      <c r="K1637" s="724"/>
      <c r="L1637" s="723"/>
      <c r="M1637" s="306" t="str">
        <f t="shared" si="456"/>
        <v/>
      </c>
      <c r="N1637" s="32" t="str">
        <f t="shared" si="457"/>
        <v/>
      </c>
      <c r="P1637" s="307" t="str">
        <f t="shared" si="458"/>
        <v/>
      </c>
      <c r="Q1637" s="307" t="str">
        <f t="shared" si="452"/>
        <v/>
      </c>
      <c r="R1637" s="307" t="str">
        <f t="shared" si="459"/>
        <v/>
      </c>
      <c r="S1637" s="307" t="str">
        <f t="shared" si="460"/>
        <v/>
      </c>
      <c r="T1637" s="307" t="str">
        <f t="shared" si="461"/>
        <v/>
      </c>
      <c r="U1637" s="307" t="str">
        <f t="shared" si="453"/>
        <v/>
      </c>
      <c r="V1637" s="723"/>
      <c r="X1637" s="308" t="str">
        <f t="shared" si="462"/>
        <v/>
      </c>
      <c r="Y1637" s="309" t="str">
        <f t="shared" si="463"/>
        <v/>
      </c>
      <c r="Z1637" s="308" t="str">
        <f t="shared" si="454"/>
        <v/>
      </c>
      <c r="AA1637" s="308" t="b">
        <f t="shared" si="455"/>
        <v>1</v>
      </c>
      <c r="AB1637" s="308" t="str">
        <f t="shared" si="464"/>
        <v/>
      </c>
      <c r="AC1637" s="534" t="str">
        <f t="shared" si="465"/>
        <v/>
      </c>
      <c r="AD1637" s="752" t="str">
        <f t="shared" si="466"/>
        <v/>
      </c>
      <c r="AE1637" s="534" t="str">
        <f t="shared" si="467"/>
        <v/>
      </c>
      <c r="AF1637" s="752" t="str">
        <f t="shared" si="468"/>
        <v/>
      </c>
    </row>
    <row r="1638" spans="2:32" x14ac:dyDescent="0.25">
      <c r="B1638" s="721"/>
      <c r="C1638" s="531" t="str">
        <f>IFERROR(VLOOKUP(B1638,'מצבת ורישום גנים'!B:D,3,0),"")</f>
        <v/>
      </c>
      <c r="D1638" s="721"/>
      <c r="E1638" s="723"/>
      <c r="F1638" s="723"/>
      <c r="G1638" s="723"/>
      <c r="H1638" s="723"/>
      <c r="I1638" s="992" t="str">
        <f t="shared" si="469"/>
        <v/>
      </c>
      <c r="J1638" s="723"/>
      <c r="K1638" s="724"/>
      <c r="L1638" s="723"/>
      <c r="M1638" s="306" t="str">
        <f t="shared" si="456"/>
        <v/>
      </c>
      <c r="N1638" s="32" t="str">
        <f t="shared" si="457"/>
        <v/>
      </c>
      <c r="P1638" s="307" t="str">
        <f t="shared" si="458"/>
        <v/>
      </c>
      <c r="Q1638" s="307" t="str">
        <f t="shared" si="452"/>
        <v/>
      </c>
      <c r="R1638" s="307" t="str">
        <f t="shared" si="459"/>
        <v/>
      </c>
      <c r="S1638" s="307" t="str">
        <f t="shared" si="460"/>
        <v/>
      </c>
      <c r="T1638" s="307" t="str">
        <f t="shared" si="461"/>
        <v/>
      </c>
      <c r="U1638" s="307" t="str">
        <f t="shared" si="453"/>
        <v/>
      </c>
      <c r="V1638" s="723"/>
      <c r="X1638" s="308" t="str">
        <f t="shared" si="462"/>
        <v/>
      </c>
      <c r="Y1638" s="309" t="str">
        <f t="shared" si="463"/>
        <v/>
      </c>
      <c r="Z1638" s="308" t="str">
        <f t="shared" si="454"/>
        <v/>
      </c>
      <c r="AA1638" s="308" t="b">
        <f t="shared" si="455"/>
        <v>1</v>
      </c>
      <c r="AB1638" s="308" t="str">
        <f t="shared" si="464"/>
        <v/>
      </c>
      <c r="AC1638" s="534" t="str">
        <f t="shared" si="465"/>
        <v/>
      </c>
      <c r="AD1638" s="752" t="str">
        <f t="shared" si="466"/>
        <v/>
      </c>
      <c r="AE1638" s="534" t="str">
        <f t="shared" si="467"/>
        <v/>
      </c>
      <c r="AF1638" s="752" t="str">
        <f t="shared" si="468"/>
        <v/>
      </c>
    </row>
    <row r="1639" spans="2:32" x14ac:dyDescent="0.25">
      <c r="B1639" s="721"/>
      <c r="C1639" s="531" t="str">
        <f>IFERROR(VLOOKUP(B1639,'מצבת ורישום גנים'!B:D,3,0),"")</f>
        <v/>
      </c>
      <c r="D1639" s="721"/>
      <c r="E1639" s="723"/>
      <c r="F1639" s="723"/>
      <c r="G1639" s="723"/>
      <c r="H1639" s="723"/>
      <c r="I1639" s="992" t="str">
        <f t="shared" si="469"/>
        <v/>
      </c>
      <c r="J1639" s="723"/>
      <c r="K1639" s="724"/>
      <c r="L1639" s="723"/>
      <c r="M1639" s="306" t="str">
        <f t="shared" si="456"/>
        <v/>
      </c>
      <c r="N1639" s="32" t="str">
        <f t="shared" si="457"/>
        <v/>
      </c>
      <c r="P1639" s="307" t="str">
        <f t="shared" si="458"/>
        <v/>
      </c>
      <c r="Q1639" s="307" t="str">
        <f t="shared" si="452"/>
        <v/>
      </c>
      <c r="R1639" s="307" t="str">
        <f t="shared" si="459"/>
        <v/>
      </c>
      <c r="S1639" s="307" t="str">
        <f t="shared" si="460"/>
        <v/>
      </c>
      <c r="T1639" s="307" t="str">
        <f t="shared" si="461"/>
        <v/>
      </c>
      <c r="U1639" s="307" t="str">
        <f t="shared" si="453"/>
        <v/>
      </c>
      <c r="V1639" s="723"/>
      <c r="X1639" s="308" t="str">
        <f t="shared" si="462"/>
        <v/>
      </c>
      <c r="Y1639" s="309" t="str">
        <f t="shared" si="463"/>
        <v/>
      </c>
      <c r="Z1639" s="308" t="str">
        <f t="shared" si="454"/>
        <v/>
      </c>
      <c r="AA1639" s="308" t="b">
        <f t="shared" si="455"/>
        <v>1</v>
      </c>
      <c r="AB1639" s="308" t="str">
        <f t="shared" si="464"/>
        <v/>
      </c>
      <c r="AC1639" s="534" t="str">
        <f t="shared" si="465"/>
        <v/>
      </c>
      <c r="AD1639" s="752" t="str">
        <f t="shared" si="466"/>
        <v/>
      </c>
      <c r="AE1639" s="534" t="str">
        <f t="shared" si="467"/>
        <v/>
      </c>
      <c r="AF1639" s="752" t="str">
        <f t="shared" si="468"/>
        <v/>
      </c>
    </row>
    <row r="1640" spans="2:32" x14ac:dyDescent="0.25">
      <c r="B1640" s="721"/>
      <c r="C1640" s="531" t="str">
        <f>IFERROR(VLOOKUP(B1640,'מצבת ורישום גנים'!B:D,3,0),"")</f>
        <v/>
      </c>
      <c r="D1640" s="721"/>
      <c r="E1640" s="723"/>
      <c r="F1640" s="723"/>
      <c r="G1640" s="723"/>
      <c r="H1640" s="723"/>
      <c r="I1640" s="992" t="str">
        <f t="shared" si="469"/>
        <v/>
      </c>
      <c r="J1640" s="723"/>
      <c r="K1640" s="724"/>
      <c r="L1640" s="723"/>
      <c r="M1640" s="306" t="str">
        <f t="shared" si="456"/>
        <v/>
      </c>
      <c r="N1640" s="32" t="str">
        <f t="shared" si="457"/>
        <v/>
      </c>
      <c r="P1640" s="307" t="str">
        <f t="shared" si="458"/>
        <v/>
      </c>
      <c r="Q1640" s="307" t="str">
        <f t="shared" si="452"/>
        <v/>
      </c>
      <c r="R1640" s="307" t="str">
        <f t="shared" si="459"/>
        <v/>
      </c>
      <c r="S1640" s="307" t="str">
        <f t="shared" si="460"/>
        <v/>
      </c>
      <c r="T1640" s="307" t="str">
        <f t="shared" si="461"/>
        <v/>
      </c>
      <c r="U1640" s="307" t="str">
        <f t="shared" si="453"/>
        <v/>
      </c>
      <c r="V1640" s="723"/>
      <c r="X1640" s="308" t="str">
        <f t="shared" si="462"/>
        <v/>
      </c>
      <c r="Y1640" s="309" t="str">
        <f t="shared" si="463"/>
        <v/>
      </c>
      <c r="Z1640" s="308" t="str">
        <f t="shared" si="454"/>
        <v/>
      </c>
      <c r="AA1640" s="308" t="b">
        <f t="shared" si="455"/>
        <v>1</v>
      </c>
      <c r="AB1640" s="308" t="str">
        <f t="shared" si="464"/>
        <v/>
      </c>
      <c r="AC1640" s="534" t="str">
        <f t="shared" si="465"/>
        <v/>
      </c>
      <c r="AD1640" s="752" t="str">
        <f t="shared" si="466"/>
        <v/>
      </c>
      <c r="AE1640" s="534" t="str">
        <f t="shared" si="467"/>
        <v/>
      </c>
      <c r="AF1640" s="752" t="str">
        <f t="shared" si="468"/>
        <v/>
      </c>
    </row>
    <row r="1641" spans="2:32" x14ac:dyDescent="0.25">
      <c r="B1641" s="721"/>
      <c r="C1641" s="531" t="str">
        <f>IFERROR(VLOOKUP(B1641,'מצבת ורישום גנים'!B:D,3,0),"")</f>
        <v/>
      </c>
      <c r="D1641" s="721"/>
      <c r="E1641" s="723"/>
      <c r="F1641" s="723"/>
      <c r="G1641" s="723"/>
      <c r="H1641" s="723"/>
      <c r="I1641" s="992" t="str">
        <f t="shared" si="469"/>
        <v/>
      </c>
      <c r="J1641" s="723"/>
      <c r="K1641" s="724"/>
      <c r="L1641" s="723"/>
      <c r="M1641" s="306" t="str">
        <f t="shared" si="456"/>
        <v/>
      </c>
      <c r="N1641" s="32" t="str">
        <f t="shared" si="457"/>
        <v/>
      </c>
      <c r="P1641" s="307" t="str">
        <f t="shared" si="458"/>
        <v/>
      </c>
      <c r="Q1641" s="307" t="str">
        <f t="shared" si="452"/>
        <v/>
      </c>
      <c r="R1641" s="307" t="str">
        <f t="shared" si="459"/>
        <v/>
      </c>
      <c r="S1641" s="307" t="str">
        <f t="shared" si="460"/>
        <v/>
      </c>
      <c r="T1641" s="307" t="str">
        <f t="shared" si="461"/>
        <v/>
      </c>
      <c r="U1641" s="307" t="str">
        <f t="shared" si="453"/>
        <v/>
      </c>
      <c r="V1641" s="723"/>
      <c r="X1641" s="308" t="str">
        <f t="shared" si="462"/>
        <v/>
      </c>
      <c r="Y1641" s="309" t="str">
        <f t="shared" si="463"/>
        <v/>
      </c>
      <c r="Z1641" s="308" t="str">
        <f t="shared" si="454"/>
        <v/>
      </c>
      <c r="AA1641" s="308" t="b">
        <f t="shared" si="455"/>
        <v>1</v>
      </c>
      <c r="AB1641" s="308" t="str">
        <f t="shared" si="464"/>
        <v/>
      </c>
      <c r="AC1641" s="534" t="str">
        <f t="shared" si="465"/>
        <v/>
      </c>
      <c r="AD1641" s="752" t="str">
        <f t="shared" si="466"/>
        <v/>
      </c>
      <c r="AE1641" s="534" t="str">
        <f t="shared" si="467"/>
        <v/>
      </c>
      <c r="AF1641" s="752" t="str">
        <f t="shared" si="468"/>
        <v/>
      </c>
    </row>
    <row r="1642" spans="2:32" x14ac:dyDescent="0.25">
      <c r="B1642" s="721"/>
      <c r="C1642" s="531" t="str">
        <f>IFERROR(VLOOKUP(B1642,'מצבת ורישום גנים'!B:D,3,0),"")</f>
        <v/>
      </c>
      <c r="D1642" s="721"/>
      <c r="E1642" s="723"/>
      <c r="F1642" s="723"/>
      <c r="G1642" s="723"/>
      <c r="H1642" s="723"/>
      <c r="I1642" s="992" t="str">
        <f t="shared" si="469"/>
        <v/>
      </c>
      <c r="J1642" s="723"/>
      <c r="K1642" s="724"/>
      <c r="L1642" s="723"/>
      <c r="M1642" s="306" t="str">
        <f t="shared" si="456"/>
        <v/>
      </c>
      <c r="N1642" s="32" t="str">
        <f t="shared" si="457"/>
        <v/>
      </c>
      <c r="P1642" s="307" t="str">
        <f t="shared" si="458"/>
        <v/>
      </c>
      <c r="Q1642" s="307" t="str">
        <f t="shared" si="452"/>
        <v/>
      </c>
      <c r="R1642" s="307" t="str">
        <f t="shared" si="459"/>
        <v/>
      </c>
      <c r="S1642" s="307" t="str">
        <f t="shared" si="460"/>
        <v/>
      </c>
      <c r="T1642" s="307" t="str">
        <f t="shared" si="461"/>
        <v/>
      </c>
      <c r="U1642" s="307" t="str">
        <f t="shared" si="453"/>
        <v/>
      </c>
      <c r="V1642" s="723"/>
      <c r="X1642" s="308" t="str">
        <f t="shared" si="462"/>
        <v/>
      </c>
      <c r="Y1642" s="309" t="str">
        <f t="shared" si="463"/>
        <v/>
      </c>
      <c r="Z1642" s="308" t="str">
        <f t="shared" si="454"/>
        <v/>
      </c>
      <c r="AA1642" s="308" t="b">
        <f t="shared" si="455"/>
        <v>1</v>
      </c>
      <c r="AB1642" s="308" t="str">
        <f t="shared" si="464"/>
        <v/>
      </c>
      <c r="AC1642" s="534" t="str">
        <f t="shared" si="465"/>
        <v/>
      </c>
      <c r="AD1642" s="752" t="str">
        <f t="shared" si="466"/>
        <v/>
      </c>
      <c r="AE1642" s="534" t="str">
        <f t="shared" si="467"/>
        <v/>
      </c>
      <c r="AF1642" s="752" t="str">
        <f t="shared" si="468"/>
        <v/>
      </c>
    </row>
    <row r="1643" spans="2:32" x14ac:dyDescent="0.25">
      <c r="B1643" s="721"/>
      <c r="C1643" s="531" t="str">
        <f>IFERROR(VLOOKUP(B1643,'מצבת ורישום גנים'!B:D,3,0),"")</f>
        <v/>
      </c>
      <c r="D1643" s="721"/>
      <c r="E1643" s="723"/>
      <c r="F1643" s="723"/>
      <c r="G1643" s="723"/>
      <c r="H1643" s="723"/>
      <c r="I1643" s="992" t="str">
        <f t="shared" si="469"/>
        <v/>
      </c>
      <c r="J1643" s="723"/>
      <c r="K1643" s="724"/>
      <c r="L1643" s="723"/>
      <c r="M1643" s="306" t="str">
        <f t="shared" si="456"/>
        <v/>
      </c>
      <c r="N1643" s="32" t="str">
        <f t="shared" si="457"/>
        <v/>
      </c>
      <c r="P1643" s="307" t="str">
        <f t="shared" si="458"/>
        <v/>
      </c>
      <c r="Q1643" s="307" t="str">
        <f t="shared" si="452"/>
        <v/>
      </c>
      <c r="R1643" s="307" t="str">
        <f t="shared" si="459"/>
        <v/>
      </c>
      <c r="S1643" s="307" t="str">
        <f t="shared" si="460"/>
        <v/>
      </c>
      <c r="T1643" s="307" t="str">
        <f t="shared" si="461"/>
        <v/>
      </c>
      <c r="U1643" s="307" t="str">
        <f t="shared" si="453"/>
        <v/>
      </c>
      <c r="V1643" s="723"/>
      <c r="X1643" s="308" t="str">
        <f t="shared" si="462"/>
        <v/>
      </c>
      <c r="Y1643" s="309" t="str">
        <f t="shared" si="463"/>
        <v/>
      </c>
      <c r="Z1643" s="308" t="str">
        <f t="shared" si="454"/>
        <v/>
      </c>
      <c r="AA1643" s="308" t="b">
        <f t="shared" si="455"/>
        <v>1</v>
      </c>
      <c r="AB1643" s="308" t="str">
        <f t="shared" si="464"/>
        <v/>
      </c>
      <c r="AC1643" s="534" t="str">
        <f t="shared" si="465"/>
        <v/>
      </c>
      <c r="AD1643" s="752" t="str">
        <f t="shared" si="466"/>
        <v/>
      </c>
      <c r="AE1643" s="534" t="str">
        <f t="shared" si="467"/>
        <v/>
      </c>
      <c r="AF1643" s="752" t="str">
        <f t="shared" si="468"/>
        <v/>
      </c>
    </row>
    <row r="1644" spans="2:32" x14ac:dyDescent="0.25">
      <c r="B1644" s="721"/>
      <c r="C1644" s="531" t="str">
        <f>IFERROR(VLOOKUP(B1644,'מצבת ורישום גנים'!B:D,3,0),"")</f>
        <v/>
      </c>
      <c r="D1644" s="721"/>
      <c r="E1644" s="723"/>
      <c r="F1644" s="723"/>
      <c r="G1644" s="723"/>
      <c r="H1644" s="723"/>
      <c r="I1644" s="992" t="str">
        <f t="shared" si="469"/>
        <v/>
      </c>
      <c r="J1644" s="723"/>
      <c r="K1644" s="724"/>
      <c r="L1644" s="723"/>
      <c r="M1644" s="306" t="str">
        <f t="shared" si="456"/>
        <v/>
      </c>
      <c r="N1644" s="32" t="str">
        <f t="shared" si="457"/>
        <v/>
      </c>
      <c r="P1644" s="307" t="str">
        <f t="shared" si="458"/>
        <v/>
      </c>
      <c r="Q1644" s="307" t="str">
        <f t="shared" si="452"/>
        <v/>
      </c>
      <c r="R1644" s="307" t="str">
        <f t="shared" si="459"/>
        <v/>
      </c>
      <c r="S1644" s="307" t="str">
        <f t="shared" si="460"/>
        <v/>
      </c>
      <c r="T1644" s="307" t="str">
        <f t="shared" si="461"/>
        <v/>
      </c>
      <c r="U1644" s="307" t="str">
        <f t="shared" si="453"/>
        <v/>
      </c>
      <c r="V1644" s="723"/>
      <c r="X1644" s="308" t="str">
        <f t="shared" si="462"/>
        <v/>
      </c>
      <c r="Y1644" s="309" t="str">
        <f t="shared" si="463"/>
        <v/>
      </c>
      <c r="Z1644" s="308" t="str">
        <f t="shared" si="454"/>
        <v/>
      </c>
      <c r="AA1644" s="308" t="b">
        <f t="shared" si="455"/>
        <v>1</v>
      </c>
      <c r="AB1644" s="308" t="str">
        <f t="shared" si="464"/>
        <v/>
      </c>
      <c r="AC1644" s="534" t="str">
        <f t="shared" si="465"/>
        <v/>
      </c>
      <c r="AD1644" s="752" t="str">
        <f t="shared" si="466"/>
        <v/>
      </c>
      <c r="AE1644" s="534" t="str">
        <f t="shared" si="467"/>
        <v/>
      </c>
      <c r="AF1644" s="752" t="str">
        <f t="shared" si="468"/>
        <v/>
      </c>
    </row>
    <row r="1645" spans="2:32" x14ac:dyDescent="0.25">
      <c r="B1645" s="721"/>
      <c r="C1645" s="531" t="str">
        <f>IFERROR(VLOOKUP(B1645,'מצבת ורישום גנים'!B:D,3,0),"")</f>
        <v/>
      </c>
      <c r="D1645" s="721"/>
      <c r="E1645" s="723"/>
      <c r="F1645" s="723"/>
      <c r="G1645" s="723"/>
      <c r="H1645" s="723"/>
      <c r="I1645" s="992" t="str">
        <f t="shared" si="469"/>
        <v/>
      </c>
      <c r="J1645" s="723"/>
      <c r="K1645" s="724"/>
      <c r="L1645" s="723"/>
      <c r="M1645" s="306" t="str">
        <f t="shared" si="456"/>
        <v/>
      </c>
      <c r="N1645" s="32" t="str">
        <f t="shared" si="457"/>
        <v/>
      </c>
      <c r="P1645" s="307" t="str">
        <f t="shared" si="458"/>
        <v/>
      </c>
      <c r="Q1645" s="307" t="str">
        <f t="shared" si="452"/>
        <v/>
      </c>
      <c r="R1645" s="307" t="str">
        <f t="shared" si="459"/>
        <v/>
      </c>
      <c r="S1645" s="307" t="str">
        <f t="shared" si="460"/>
        <v/>
      </c>
      <c r="T1645" s="307" t="str">
        <f t="shared" si="461"/>
        <v/>
      </c>
      <c r="U1645" s="307" t="str">
        <f t="shared" si="453"/>
        <v/>
      </c>
      <c r="V1645" s="723"/>
      <c r="X1645" s="308" t="str">
        <f t="shared" si="462"/>
        <v/>
      </c>
      <c r="Y1645" s="309" t="str">
        <f t="shared" si="463"/>
        <v/>
      </c>
      <c r="Z1645" s="308" t="str">
        <f t="shared" si="454"/>
        <v/>
      </c>
      <c r="AA1645" s="308" t="b">
        <f t="shared" si="455"/>
        <v>1</v>
      </c>
      <c r="AB1645" s="308" t="str">
        <f t="shared" si="464"/>
        <v/>
      </c>
      <c r="AC1645" s="534" t="str">
        <f t="shared" si="465"/>
        <v/>
      </c>
      <c r="AD1645" s="752" t="str">
        <f t="shared" si="466"/>
        <v/>
      </c>
      <c r="AE1645" s="534" t="str">
        <f t="shared" si="467"/>
        <v/>
      </c>
      <c r="AF1645" s="752" t="str">
        <f t="shared" si="468"/>
        <v/>
      </c>
    </row>
    <row r="1646" spans="2:32" x14ac:dyDescent="0.25">
      <c r="B1646" s="721"/>
      <c r="C1646" s="531" t="str">
        <f>IFERROR(VLOOKUP(B1646,'מצבת ורישום גנים'!B:D,3,0),"")</f>
        <v/>
      </c>
      <c r="D1646" s="721"/>
      <c r="E1646" s="723"/>
      <c r="F1646" s="723"/>
      <c r="G1646" s="723"/>
      <c r="H1646" s="723"/>
      <c r="I1646" s="992" t="str">
        <f t="shared" si="469"/>
        <v/>
      </c>
      <c r="J1646" s="723"/>
      <c r="K1646" s="724"/>
      <c r="L1646" s="723"/>
      <c r="M1646" s="306" t="str">
        <f t="shared" si="456"/>
        <v/>
      </c>
      <c r="N1646" s="32" t="str">
        <f t="shared" si="457"/>
        <v/>
      </c>
      <c r="P1646" s="307" t="str">
        <f t="shared" si="458"/>
        <v/>
      </c>
      <c r="Q1646" s="307" t="str">
        <f t="shared" si="452"/>
        <v/>
      </c>
      <c r="R1646" s="307" t="str">
        <f t="shared" si="459"/>
        <v/>
      </c>
      <c r="S1646" s="307" t="str">
        <f t="shared" si="460"/>
        <v/>
      </c>
      <c r="T1646" s="307" t="str">
        <f t="shared" si="461"/>
        <v/>
      </c>
      <c r="U1646" s="307" t="str">
        <f t="shared" si="453"/>
        <v/>
      </c>
      <c r="V1646" s="723"/>
      <c r="X1646" s="308" t="str">
        <f t="shared" si="462"/>
        <v/>
      </c>
      <c r="Y1646" s="309" t="str">
        <f t="shared" si="463"/>
        <v/>
      </c>
      <c r="Z1646" s="308" t="str">
        <f t="shared" si="454"/>
        <v/>
      </c>
      <c r="AA1646" s="308" t="b">
        <f t="shared" si="455"/>
        <v>1</v>
      </c>
      <c r="AB1646" s="308" t="str">
        <f t="shared" si="464"/>
        <v/>
      </c>
      <c r="AC1646" s="534" t="str">
        <f t="shared" si="465"/>
        <v/>
      </c>
      <c r="AD1646" s="752" t="str">
        <f t="shared" si="466"/>
        <v/>
      </c>
      <c r="AE1646" s="534" t="str">
        <f t="shared" si="467"/>
        <v/>
      </c>
      <c r="AF1646" s="752" t="str">
        <f t="shared" si="468"/>
        <v/>
      </c>
    </row>
    <row r="1647" spans="2:32" x14ac:dyDescent="0.25">
      <c r="B1647" s="721"/>
      <c r="C1647" s="531" t="str">
        <f>IFERROR(VLOOKUP(B1647,'מצבת ורישום גנים'!B:D,3,0),"")</f>
        <v/>
      </c>
      <c r="D1647" s="721"/>
      <c r="E1647" s="723"/>
      <c r="F1647" s="723"/>
      <c r="G1647" s="723"/>
      <c r="H1647" s="723"/>
      <c r="I1647" s="992" t="str">
        <f t="shared" si="469"/>
        <v/>
      </c>
      <c r="J1647" s="723"/>
      <c r="K1647" s="724"/>
      <c r="L1647" s="723"/>
      <c r="M1647" s="306" t="str">
        <f t="shared" si="456"/>
        <v/>
      </c>
      <c r="N1647" s="32" t="str">
        <f t="shared" si="457"/>
        <v/>
      </c>
      <c r="P1647" s="307" t="str">
        <f t="shared" si="458"/>
        <v/>
      </c>
      <c r="Q1647" s="307" t="str">
        <f t="shared" si="452"/>
        <v/>
      </c>
      <c r="R1647" s="307" t="str">
        <f t="shared" si="459"/>
        <v/>
      </c>
      <c r="S1647" s="307" t="str">
        <f t="shared" si="460"/>
        <v/>
      </c>
      <c r="T1647" s="307" t="str">
        <f t="shared" si="461"/>
        <v/>
      </c>
      <c r="U1647" s="307" t="str">
        <f t="shared" si="453"/>
        <v/>
      </c>
      <c r="V1647" s="723"/>
      <c r="X1647" s="308" t="str">
        <f t="shared" si="462"/>
        <v/>
      </c>
      <c r="Y1647" s="309" t="str">
        <f t="shared" si="463"/>
        <v/>
      </c>
      <c r="Z1647" s="308" t="str">
        <f t="shared" si="454"/>
        <v/>
      </c>
      <c r="AA1647" s="308" t="b">
        <f t="shared" si="455"/>
        <v>1</v>
      </c>
      <c r="AB1647" s="308" t="str">
        <f t="shared" si="464"/>
        <v/>
      </c>
      <c r="AC1647" s="534" t="str">
        <f t="shared" si="465"/>
        <v/>
      </c>
      <c r="AD1647" s="752" t="str">
        <f t="shared" si="466"/>
        <v/>
      </c>
      <c r="AE1647" s="534" t="str">
        <f t="shared" si="467"/>
        <v/>
      </c>
      <c r="AF1647" s="752" t="str">
        <f t="shared" si="468"/>
        <v/>
      </c>
    </row>
    <row r="1648" spans="2:32" x14ac:dyDescent="0.25">
      <c r="B1648" s="721"/>
      <c r="C1648" s="531" t="str">
        <f>IFERROR(VLOOKUP(B1648,'מצבת ורישום גנים'!B:D,3,0),"")</f>
        <v/>
      </c>
      <c r="D1648" s="721"/>
      <c r="E1648" s="723"/>
      <c r="F1648" s="723"/>
      <c r="G1648" s="723"/>
      <c r="H1648" s="723"/>
      <c r="I1648" s="992" t="str">
        <f t="shared" si="469"/>
        <v/>
      </c>
      <c r="J1648" s="723"/>
      <c r="K1648" s="724"/>
      <c r="L1648" s="723"/>
      <c r="M1648" s="306" t="str">
        <f t="shared" si="456"/>
        <v/>
      </c>
      <c r="N1648" s="32" t="str">
        <f t="shared" si="457"/>
        <v/>
      </c>
      <c r="P1648" s="307" t="str">
        <f t="shared" si="458"/>
        <v/>
      </c>
      <c r="Q1648" s="307" t="str">
        <f t="shared" si="452"/>
        <v/>
      </c>
      <c r="R1648" s="307" t="str">
        <f t="shared" si="459"/>
        <v/>
      </c>
      <c r="S1648" s="307" t="str">
        <f t="shared" si="460"/>
        <v/>
      </c>
      <c r="T1648" s="307" t="str">
        <f t="shared" si="461"/>
        <v/>
      </c>
      <c r="U1648" s="307" t="str">
        <f t="shared" si="453"/>
        <v/>
      </c>
      <c r="V1648" s="723"/>
      <c r="X1648" s="308" t="str">
        <f t="shared" si="462"/>
        <v/>
      </c>
      <c r="Y1648" s="309" t="str">
        <f t="shared" si="463"/>
        <v/>
      </c>
      <c r="Z1648" s="308" t="str">
        <f t="shared" si="454"/>
        <v/>
      </c>
      <c r="AA1648" s="308" t="b">
        <f t="shared" si="455"/>
        <v>1</v>
      </c>
      <c r="AB1648" s="308" t="str">
        <f t="shared" si="464"/>
        <v/>
      </c>
      <c r="AC1648" s="534" t="str">
        <f t="shared" si="465"/>
        <v/>
      </c>
      <c r="AD1648" s="752" t="str">
        <f t="shared" si="466"/>
        <v/>
      </c>
      <c r="AE1648" s="534" t="str">
        <f t="shared" si="467"/>
        <v/>
      </c>
      <c r="AF1648" s="752" t="str">
        <f t="shared" si="468"/>
        <v/>
      </c>
    </row>
    <row r="1649" spans="2:32" x14ac:dyDescent="0.25">
      <c r="B1649" s="721"/>
      <c r="C1649" s="531" t="str">
        <f>IFERROR(VLOOKUP(B1649,'מצבת ורישום גנים'!B:D,3,0),"")</f>
        <v/>
      </c>
      <c r="D1649" s="721"/>
      <c r="E1649" s="723"/>
      <c r="F1649" s="723"/>
      <c r="G1649" s="723"/>
      <c r="H1649" s="723"/>
      <c r="I1649" s="992" t="str">
        <f t="shared" si="469"/>
        <v/>
      </c>
      <c r="J1649" s="723"/>
      <c r="K1649" s="724"/>
      <c r="L1649" s="723"/>
      <c r="M1649" s="306" t="str">
        <f t="shared" si="456"/>
        <v/>
      </c>
      <c r="N1649" s="32" t="str">
        <f t="shared" si="457"/>
        <v/>
      </c>
      <c r="P1649" s="307" t="str">
        <f t="shared" si="458"/>
        <v/>
      </c>
      <c r="Q1649" s="307" t="str">
        <f t="shared" si="452"/>
        <v/>
      </c>
      <c r="R1649" s="307" t="str">
        <f t="shared" si="459"/>
        <v/>
      </c>
      <c r="S1649" s="307" t="str">
        <f t="shared" si="460"/>
        <v/>
      </c>
      <c r="T1649" s="307" t="str">
        <f t="shared" si="461"/>
        <v/>
      </c>
      <c r="U1649" s="307" t="str">
        <f t="shared" si="453"/>
        <v/>
      </c>
      <c r="V1649" s="723"/>
      <c r="X1649" s="308" t="str">
        <f t="shared" si="462"/>
        <v/>
      </c>
      <c r="Y1649" s="309" t="str">
        <f t="shared" si="463"/>
        <v/>
      </c>
      <c r="Z1649" s="308" t="str">
        <f t="shared" si="454"/>
        <v/>
      </c>
      <c r="AA1649" s="308" t="b">
        <f t="shared" si="455"/>
        <v>1</v>
      </c>
      <c r="AB1649" s="308" t="str">
        <f t="shared" si="464"/>
        <v/>
      </c>
      <c r="AC1649" s="534" t="str">
        <f t="shared" si="465"/>
        <v/>
      </c>
      <c r="AD1649" s="752" t="str">
        <f t="shared" si="466"/>
        <v/>
      </c>
      <c r="AE1649" s="534" t="str">
        <f t="shared" si="467"/>
        <v/>
      </c>
      <c r="AF1649" s="752" t="str">
        <f t="shared" si="468"/>
        <v/>
      </c>
    </row>
    <row r="1650" spans="2:32" x14ac:dyDescent="0.25">
      <c r="B1650" s="721"/>
      <c r="C1650" s="531" t="str">
        <f>IFERROR(VLOOKUP(B1650,'מצבת ורישום גנים'!B:D,3,0),"")</f>
        <v/>
      </c>
      <c r="D1650" s="721"/>
      <c r="E1650" s="723"/>
      <c r="F1650" s="723"/>
      <c r="G1650" s="723"/>
      <c r="H1650" s="723"/>
      <c r="I1650" s="992" t="str">
        <f t="shared" si="469"/>
        <v/>
      </c>
      <c r="J1650" s="723"/>
      <c r="K1650" s="724"/>
      <c r="L1650" s="723"/>
      <c r="M1650" s="306" t="str">
        <f t="shared" si="456"/>
        <v/>
      </c>
      <c r="N1650" s="32" t="str">
        <f t="shared" si="457"/>
        <v/>
      </c>
      <c r="P1650" s="307" t="str">
        <f t="shared" si="458"/>
        <v/>
      </c>
      <c r="Q1650" s="307" t="str">
        <f t="shared" si="452"/>
        <v/>
      </c>
      <c r="R1650" s="307" t="str">
        <f t="shared" si="459"/>
        <v/>
      </c>
      <c r="S1650" s="307" t="str">
        <f t="shared" si="460"/>
        <v/>
      </c>
      <c r="T1650" s="307" t="str">
        <f t="shared" si="461"/>
        <v/>
      </c>
      <c r="U1650" s="307" t="str">
        <f t="shared" si="453"/>
        <v/>
      </c>
      <c r="V1650" s="723"/>
      <c r="X1650" s="308" t="str">
        <f t="shared" si="462"/>
        <v/>
      </c>
      <c r="Y1650" s="309" t="str">
        <f t="shared" si="463"/>
        <v/>
      </c>
      <c r="Z1650" s="308" t="str">
        <f t="shared" si="454"/>
        <v/>
      </c>
      <c r="AA1650" s="308" t="b">
        <f t="shared" si="455"/>
        <v>1</v>
      </c>
      <c r="AB1650" s="308" t="str">
        <f t="shared" si="464"/>
        <v/>
      </c>
      <c r="AC1650" s="534" t="str">
        <f t="shared" si="465"/>
        <v/>
      </c>
      <c r="AD1650" s="752" t="str">
        <f t="shared" si="466"/>
        <v/>
      </c>
      <c r="AE1650" s="534" t="str">
        <f t="shared" si="467"/>
        <v/>
      </c>
      <c r="AF1650" s="752" t="str">
        <f t="shared" si="468"/>
        <v/>
      </c>
    </row>
    <row r="1651" spans="2:32" x14ac:dyDescent="0.25">
      <c r="B1651" s="721"/>
      <c r="C1651" s="531" t="str">
        <f>IFERROR(VLOOKUP(B1651,'מצבת ורישום גנים'!B:D,3,0),"")</f>
        <v/>
      </c>
      <c r="D1651" s="721"/>
      <c r="E1651" s="723"/>
      <c r="F1651" s="723"/>
      <c r="G1651" s="723"/>
      <c r="H1651" s="723"/>
      <c r="I1651" s="992" t="str">
        <f t="shared" si="469"/>
        <v/>
      </c>
      <c r="J1651" s="723"/>
      <c r="K1651" s="724"/>
      <c r="L1651" s="723"/>
      <c r="M1651" s="306" t="str">
        <f t="shared" si="456"/>
        <v/>
      </c>
      <c r="N1651" s="32" t="str">
        <f t="shared" si="457"/>
        <v/>
      </c>
      <c r="P1651" s="307" t="str">
        <f t="shared" si="458"/>
        <v/>
      </c>
      <c r="Q1651" s="307" t="str">
        <f t="shared" si="452"/>
        <v/>
      </c>
      <c r="R1651" s="307" t="str">
        <f t="shared" si="459"/>
        <v/>
      </c>
      <c r="S1651" s="307" t="str">
        <f t="shared" si="460"/>
        <v/>
      </c>
      <c r="T1651" s="307" t="str">
        <f t="shared" si="461"/>
        <v/>
      </c>
      <c r="U1651" s="307" t="str">
        <f t="shared" si="453"/>
        <v/>
      </c>
      <c r="V1651" s="723"/>
      <c r="X1651" s="308" t="str">
        <f t="shared" si="462"/>
        <v/>
      </c>
      <c r="Y1651" s="309" t="str">
        <f t="shared" si="463"/>
        <v/>
      </c>
      <c r="Z1651" s="308" t="str">
        <f t="shared" si="454"/>
        <v/>
      </c>
      <c r="AA1651" s="308" t="b">
        <f t="shared" si="455"/>
        <v>1</v>
      </c>
      <c r="AB1651" s="308" t="str">
        <f t="shared" si="464"/>
        <v/>
      </c>
      <c r="AC1651" s="534" t="str">
        <f t="shared" si="465"/>
        <v/>
      </c>
      <c r="AD1651" s="752" t="str">
        <f t="shared" si="466"/>
        <v/>
      </c>
      <c r="AE1651" s="534" t="str">
        <f t="shared" si="467"/>
        <v/>
      </c>
      <c r="AF1651" s="752" t="str">
        <f t="shared" si="468"/>
        <v/>
      </c>
    </row>
    <row r="1652" spans="2:32" x14ac:dyDescent="0.25">
      <c r="B1652" s="721"/>
      <c r="C1652" s="531" t="str">
        <f>IFERROR(VLOOKUP(B1652,'מצבת ורישום גנים'!B:D,3,0),"")</f>
        <v/>
      </c>
      <c r="D1652" s="721"/>
      <c r="E1652" s="723"/>
      <c r="F1652" s="723"/>
      <c r="G1652" s="723"/>
      <c r="H1652" s="723"/>
      <c r="I1652" s="992" t="str">
        <f t="shared" si="469"/>
        <v/>
      </c>
      <c r="J1652" s="723"/>
      <c r="K1652" s="724"/>
      <c r="L1652" s="723"/>
      <c r="M1652" s="306" t="str">
        <f t="shared" si="456"/>
        <v/>
      </c>
      <c r="N1652" s="32" t="str">
        <f t="shared" si="457"/>
        <v/>
      </c>
      <c r="P1652" s="307" t="str">
        <f t="shared" si="458"/>
        <v/>
      </c>
      <c r="Q1652" s="307" t="str">
        <f t="shared" si="452"/>
        <v/>
      </c>
      <c r="R1652" s="307" t="str">
        <f t="shared" si="459"/>
        <v/>
      </c>
      <c r="S1652" s="307" t="str">
        <f t="shared" si="460"/>
        <v/>
      </c>
      <c r="T1652" s="307" t="str">
        <f t="shared" si="461"/>
        <v/>
      </c>
      <c r="U1652" s="307" t="str">
        <f t="shared" si="453"/>
        <v/>
      </c>
      <c r="V1652" s="723"/>
      <c r="X1652" s="308" t="str">
        <f t="shared" si="462"/>
        <v/>
      </c>
      <c r="Y1652" s="309" t="str">
        <f t="shared" si="463"/>
        <v/>
      </c>
      <c r="Z1652" s="308" t="str">
        <f t="shared" si="454"/>
        <v/>
      </c>
      <c r="AA1652" s="308" t="b">
        <f t="shared" si="455"/>
        <v>1</v>
      </c>
      <c r="AB1652" s="308" t="str">
        <f t="shared" si="464"/>
        <v/>
      </c>
      <c r="AC1652" s="534" t="str">
        <f t="shared" si="465"/>
        <v/>
      </c>
      <c r="AD1652" s="752" t="str">
        <f t="shared" si="466"/>
        <v/>
      </c>
      <c r="AE1652" s="534" t="str">
        <f t="shared" si="467"/>
        <v/>
      </c>
      <c r="AF1652" s="752" t="str">
        <f t="shared" si="468"/>
        <v/>
      </c>
    </row>
    <row r="1653" spans="2:32" x14ac:dyDescent="0.25">
      <c r="B1653" s="721"/>
      <c r="C1653" s="531" t="str">
        <f>IFERROR(VLOOKUP(B1653,'מצבת ורישום גנים'!B:D,3,0),"")</f>
        <v/>
      </c>
      <c r="D1653" s="721"/>
      <c r="E1653" s="723"/>
      <c r="F1653" s="723"/>
      <c r="G1653" s="723"/>
      <c r="H1653" s="723"/>
      <c r="I1653" s="992" t="str">
        <f t="shared" si="469"/>
        <v/>
      </c>
      <c r="J1653" s="723"/>
      <c r="K1653" s="724"/>
      <c r="L1653" s="723"/>
      <c r="M1653" s="306" t="str">
        <f t="shared" si="456"/>
        <v/>
      </c>
      <c r="N1653" s="32" t="str">
        <f t="shared" si="457"/>
        <v/>
      </c>
      <c r="P1653" s="307" t="str">
        <f t="shared" si="458"/>
        <v/>
      </c>
      <c r="Q1653" s="307" t="str">
        <f t="shared" si="452"/>
        <v/>
      </c>
      <c r="R1653" s="307" t="str">
        <f t="shared" si="459"/>
        <v/>
      </c>
      <c r="S1653" s="307" t="str">
        <f t="shared" si="460"/>
        <v/>
      </c>
      <c r="T1653" s="307" t="str">
        <f t="shared" si="461"/>
        <v/>
      </c>
      <c r="U1653" s="307" t="str">
        <f t="shared" si="453"/>
        <v/>
      </c>
      <c r="V1653" s="723"/>
      <c r="X1653" s="308" t="str">
        <f t="shared" si="462"/>
        <v/>
      </c>
      <c r="Y1653" s="309" t="str">
        <f t="shared" si="463"/>
        <v/>
      </c>
      <c r="Z1653" s="308" t="str">
        <f t="shared" si="454"/>
        <v/>
      </c>
      <c r="AA1653" s="308" t="b">
        <f t="shared" si="455"/>
        <v>1</v>
      </c>
      <c r="AB1653" s="308" t="str">
        <f t="shared" si="464"/>
        <v/>
      </c>
      <c r="AC1653" s="534" t="str">
        <f t="shared" si="465"/>
        <v/>
      </c>
      <c r="AD1653" s="752" t="str">
        <f t="shared" si="466"/>
        <v/>
      </c>
      <c r="AE1653" s="534" t="str">
        <f t="shared" si="467"/>
        <v/>
      </c>
      <c r="AF1653" s="752" t="str">
        <f t="shared" si="468"/>
        <v/>
      </c>
    </row>
    <row r="1654" spans="2:32" x14ac:dyDescent="0.25">
      <c r="B1654" s="721"/>
      <c r="C1654" s="531" t="str">
        <f>IFERROR(VLOOKUP(B1654,'מצבת ורישום גנים'!B:D,3,0),"")</f>
        <v/>
      </c>
      <c r="D1654" s="721"/>
      <c r="E1654" s="723"/>
      <c r="F1654" s="723"/>
      <c r="G1654" s="723"/>
      <c r="H1654" s="723"/>
      <c r="I1654" s="992" t="str">
        <f t="shared" si="469"/>
        <v/>
      </c>
      <c r="J1654" s="723"/>
      <c r="K1654" s="724"/>
      <c r="L1654" s="723"/>
      <c r="M1654" s="306" t="str">
        <f t="shared" si="456"/>
        <v/>
      </c>
      <c r="N1654" s="32" t="str">
        <f t="shared" si="457"/>
        <v/>
      </c>
      <c r="P1654" s="307" t="str">
        <f t="shared" si="458"/>
        <v/>
      </c>
      <c r="Q1654" s="307" t="str">
        <f t="shared" si="452"/>
        <v/>
      </c>
      <c r="R1654" s="307" t="str">
        <f t="shared" si="459"/>
        <v/>
      </c>
      <c r="S1654" s="307" t="str">
        <f t="shared" si="460"/>
        <v/>
      </c>
      <c r="T1654" s="307" t="str">
        <f t="shared" si="461"/>
        <v/>
      </c>
      <c r="U1654" s="307" t="str">
        <f t="shared" si="453"/>
        <v/>
      </c>
      <c r="V1654" s="723"/>
      <c r="X1654" s="308" t="str">
        <f t="shared" si="462"/>
        <v/>
      </c>
      <c r="Y1654" s="309" t="str">
        <f t="shared" si="463"/>
        <v/>
      </c>
      <c r="Z1654" s="308" t="str">
        <f t="shared" si="454"/>
        <v/>
      </c>
      <c r="AA1654" s="308" t="b">
        <f t="shared" si="455"/>
        <v>1</v>
      </c>
      <c r="AB1654" s="308" t="str">
        <f t="shared" si="464"/>
        <v/>
      </c>
      <c r="AC1654" s="534" t="str">
        <f t="shared" si="465"/>
        <v/>
      </c>
      <c r="AD1654" s="752" t="str">
        <f t="shared" si="466"/>
        <v/>
      </c>
      <c r="AE1654" s="534" t="str">
        <f t="shared" si="467"/>
        <v/>
      </c>
      <c r="AF1654" s="752" t="str">
        <f t="shared" si="468"/>
        <v/>
      </c>
    </row>
    <row r="1655" spans="2:32" x14ac:dyDescent="0.25">
      <c r="B1655" s="721"/>
      <c r="C1655" s="531" t="str">
        <f>IFERROR(VLOOKUP(B1655,'מצבת ורישום גנים'!B:D,3,0),"")</f>
        <v/>
      </c>
      <c r="D1655" s="721"/>
      <c r="E1655" s="723"/>
      <c r="F1655" s="723"/>
      <c r="G1655" s="723"/>
      <c r="H1655" s="723"/>
      <c r="I1655" s="992" t="str">
        <f t="shared" si="469"/>
        <v/>
      </c>
      <c r="J1655" s="723"/>
      <c r="K1655" s="724"/>
      <c r="L1655" s="723"/>
      <c r="M1655" s="306" t="str">
        <f t="shared" si="456"/>
        <v/>
      </c>
      <c r="N1655" s="32" t="str">
        <f t="shared" si="457"/>
        <v/>
      </c>
      <c r="P1655" s="307" t="str">
        <f t="shared" si="458"/>
        <v/>
      </c>
      <c r="Q1655" s="307" t="str">
        <f t="shared" si="452"/>
        <v/>
      </c>
      <c r="R1655" s="307" t="str">
        <f t="shared" si="459"/>
        <v/>
      </c>
      <c r="S1655" s="307" t="str">
        <f t="shared" si="460"/>
        <v/>
      </c>
      <c r="T1655" s="307" t="str">
        <f t="shared" si="461"/>
        <v/>
      </c>
      <c r="U1655" s="307" t="str">
        <f t="shared" si="453"/>
        <v/>
      </c>
      <c r="V1655" s="723"/>
      <c r="X1655" s="308" t="str">
        <f t="shared" si="462"/>
        <v/>
      </c>
      <c r="Y1655" s="309" t="str">
        <f t="shared" si="463"/>
        <v/>
      </c>
      <c r="Z1655" s="308" t="str">
        <f t="shared" si="454"/>
        <v/>
      </c>
      <c r="AA1655" s="308" t="b">
        <f t="shared" si="455"/>
        <v>1</v>
      </c>
      <c r="AB1655" s="308" t="str">
        <f t="shared" si="464"/>
        <v/>
      </c>
      <c r="AC1655" s="534" t="str">
        <f t="shared" si="465"/>
        <v/>
      </c>
      <c r="AD1655" s="752" t="str">
        <f t="shared" si="466"/>
        <v/>
      </c>
      <c r="AE1655" s="534" t="str">
        <f t="shared" si="467"/>
        <v/>
      </c>
      <c r="AF1655" s="752" t="str">
        <f t="shared" si="468"/>
        <v/>
      </c>
    </row>
    <row r="1656" spans="2:32" x14ac:dyDescent="0.25">
      <c r="B1656" s="721"/>
      <c r="C1656" s="531" t="str">
        <f>IFERROR(VLOOKUP(B1656,'מצבת ורישום גנים'!B:D,3,0),"")</f>
        <v/>
      </c>
      <c r="D1656" s="721"/>
      <c r="E1656" s="723"/>
      <c r="F1656" s="723"/>
      <c r="G1656" s="723"/>
      <c r="H1656" s="723"/>
      <c r="I1656" s="992" t="str">
        <f t="shared" si="469"/>
        <v/>
      </c>
      <c r="J1656" s="723"/>
      <c r="K1656" s="724"/>
      <c r="L1656" s="723"/>
      <c r="M1656" s="306" t="str">
        <f t="shared" si="456"/>
        <v/>
      </c>
      <c r="N1656" s="32" t="str">
        <f t="shared" si="457"/>
        <v/>
      </c>
      <c r="P1656" s="307" t="str">
        <f t="shared" si="458"/>
        <v/>
      </c>
      <c r="Q1656" s="307" t="str">
        <f t="shared" si="452"/>
        <v/>
      </c>
      <c r="R1656" s="307" t="str">
        <f t="shared" si="459"/>
        <v/>
      </c>
      <c r="S1656" s="307" t="str">
        <f t="shared" si="460"/>
        <v/>
      </c>
      <c r="T1656" s="307" t="str">
        <f t="shared" si="461"/>
        <v/>
      </c>
      <c r="U1656" s="307" t="str">
        <f t="shared" si="453"/>
        <v/>
      </c>
      <c r="V1656" s="723"/>
      <c r="X1656" s="308" t="str">
        <f t="shared" si="462"/>
        <v/>
      </c>
      <c r="Y1656" s="309" t="str">
        <f t="shared" si="463"/>
        <v/>
      </c>
      <c r="Z1656" s="308" t="str">
        <f t="shared" si="454"/>
        <v/>
      </c>
      <c r="AA1656" s="308" t="b">
        <f t="shared" si="455"/>
        <v>1</v>
      </c>
      <c r="AB1656" s="308" t="str">
        <f t="shared" si="464"/>
        <v/>
      </c>
      <c r="AC1656" s="534" t="str">
        <f t="shared" si="465"/>
        <v/>
      </c>
      <c r="AD1656" s="752" t="str">
        <f t="shared" si="466"/>
        <v/>
      </c>
      <c r="AE1656" s="534" t="str">
        <f t="shared" si="467"/>
        <v/>
      </c>
      <c r="AF1656" s="752" t="str">
        <f t="shared" si="468"/>
        <v/>
      </c>
    </row>
    <row r="1657" spans="2:32" x14ac:dyDescent="0.25">
      <c r="B1657" s="721"/>
      <c r="C1657" s="531" t="str">
        <f>IFERROR(VLOOKUP(B1657,'מצבת ורישום גנים'!B:D,3,0),"")</f>
        <v/>
      </c>
      <c r="D1657" s="721"/>
      <c r="E1657" s="723"/>
      <c r="F1657" s="723"/>
      <c r="G1657" s="723"/>
      <c r="H1657" s="723"/>
      <c r="I1657" s="992" t="str">
        <f t="shared" si="469"/>
        <v/>
      </c>
      <c r="J1657" s="723"/>
      <c r="K1657" s="724"/>
      <c r="L1657" s="723"/>
      <c r="M1657" s="306" t="str">
        <f t="shared" si="456"/>
        <v/>
      </c>
      <c r="N1657" s="32" t="str">
        <f t="shared" si="457"/>
        <v/>
      </c>
      <c r="P1657" s="307" t="str">
        <f t="shared" si="458"/>
        <v/>
      </c>
      <c r="Q1657" s="307" t="str">
        <f t="shared" si="452"/>
        <v/>
      </c>
      <c r="R1657" s="307" t="str">
        <f t="shared" si="459"/>
        <v/>
      </c>
      <c r="S1657" s="307" t="str">
        <f t="shared" si="460"/>
        <v/>
      </c>
      <c r="T1657" s="307" t="str">
        <f t="shared" si="461"/>
        <v/>
      </c>
      <c r="U1657" s="307" t="str">
        <f t="shared" si="453"/>
        <v/>
      </c>
      <c r="V1657" s="723"/>
      <c r="X1657" s="308" t="str">
        <f t="shared" si="462"/>
        <v/>
      </c>
      <c r="Y1657" s="309" t="str">
        <f t="shared" si="463"/>
        <v/>
      </c>
      <c r="Z1657" s="308" t="str">
        <f t="shared" si="454"/>
        <v/>
      </c>
      <c r="AA1657" s="308" t="b">
        <f t="shared" si="455"/>
        <v>1</v>
      </c>
      <c r="AB1657" s="308" t="str">
        <f t="shared" si="464"/>
        <v/>
      </c>
      <c r="AC1657" s="534" t="str">
        <f t="shared" si="465"/>
        <v/>
      </c>
      <c r="AD1657" s="752" t="str">
        <f t="shared" si="466"/>
        <v/>
      </c>
      <c r="AE1657" s="534" t="str">
        <f t="shared" si="467"/>
        <v/>
      </c>
      <c r="AF1657" s="752" t="str">
        <f t="shared" si="468"/>
        <v/>
      </c>
    </row>
    <row r="1658" spans="2:32" x14ac:dyDescent="0.25">
      <c r="B1658" s="721"/>
      <c r="C1658" s="531" t="str">
        <f>IFERROR(VLOOKUP(B1658,'מצבת ורישום גנים'!B:D,3,0),"")</f>
        <v/>
      </c>
      <c r="D1658" s="721"/>
      <c r="E1658" s="723"/>
      <c r="F1658" s="723"/>
      <c r="G1658" s="723"/>
      <c r="H1658" s="723"/>
      <c r="I1658" s="992" t="str">
        <f t="shared" si="469"/>
        <v/>
      </c>
      <c r="J1658" s="723"/>
      <c r="K1658" s="724"/>
      <c r="L1658" s="723"/>
      <c r="M1658" s="306" t="str">
        <f t="shared" si="456"/>
        <v/>
      </c>
      <c r="N1658" s="32" t="str">
        <f t="shared" si="457"/>
        <v/>
      </c>
      <c r="P1658" s="307" t="str">
        <f t="shared" si="458"/>
        <v/>
      </c>
      <c r="Q1658" s="307" t="str">
        <f t="shared" si="452"/>
        <v/>
      </c>
      <c r="R1658" s="307" t="str">
        <f t="shared" si="459"/>
        <v/>
      </c>
      <c r="S1658" s="307" t="str">
        <f t="shared" si="460"/>
        <v/>
      </c>
      <c r="T1658" s="307" t="str">
        <f t="shared" si="461"/>
        <v/>
      </c>
      <c r="U1658" s="307" t="str">
        <f t="shared" si="453"/>
        <v/>
      </c>
      <c r="V1658" s="723"/>
      <c r="X1658" s="308" t="str">
        <f t="shared" si="462"/>
        <v/>
      </c>
      <c r="Y1658" s="309" t="str">
        <f t="shared" si="463"/>
        <v/>
      </c>
      <c r="Z1658" s="308" t="str">
        <f t="shared" si="454"/>
        <v/>
      </c>
      <c r="AA1658" s="308" t="b">
        <f t="shared" si="455"/>
        <v>1</v>
      </c>
      <c r="AB1658" s="308" t="str">
        <f t="shared" si="464"/>
        <v/>
      </c>
      <c r="AC1658" s="534" t="str">
        <f t="shared" si="465"/>
        <v/>
      </c>
      <c r="AD1658" s="752" t="str">
        <f t="shared" si="466"/>
        <v/>
      </c>
      <c r="AE1658" s="534" t="str">
        <f t="shared" si="467"/>
        <v/>
      </c>
      <c r="AF1658" s="752" t="str">
        <f t="shared" si="468"/>
        <v/>
      </c>
    </row>
    <row r="1659" spans="2:32" x14ac:dyDescent="0.25">
      <c r="B1659" s="721"/>
      <c r="C1659" s="531" t="str">
        <f>IFERROR(VLOOKUP(B1659,'מצבת ורישום גנים'!B:D,3,0),"")</f>
        <v/>
      </c>
      <c r="D1659" s="721"/>
      <c r="E1659" s="723"/>
      <c r="F1659" s="723"/>
      <c r="G1659" s="723"/>
      <c r="H1659" s="723"/>
      <c r="I1659" s="992" t="str">
        <f t="shared" si="469"/>
        <v/>
      </c>
      <c r="J1659" s="723"/>
      <c r="K1659" s="724"/>
      <c r="L1659" s="723"/>
      <c r="M1659" s="306" t="str">
        <f t="shared" si="456"/>
        <v/>
      </c>
      <c r="N1659" s="32" t="str">
        <f t="shared" si="457"/>
        <v/>
      </c>
      <c r="P1659" s="307" t="str">
        <f t="shared" si="458"/>
        <v/>
      </c>
      <c r="Q1659" s="307" t="str">
        <f t="shared" si="452"/>
        <v/>
      </c>
      <c r="R1659" s="307" t="str">
        <f t="shared" si="459"/>
        <v/>
      </c>
      <c r="S1659" s="307" t="str">
        <f t="shared" si="460"/>
        <v/>
      </c>
      <c r="T1659" s="307" t="str">
        <f t="shared" si="461"/>
        <v/>
      </c>
      <c r="U1659" s="307" t="str">
        <f t="shared" si="453"/>
        <v/>
      </c>
      <c r="V1659" s="723"/>
      <c r="X1659" s="308" t="str">
        <f t="shared" si="462"/>
        <v/>
      </c>
      <c r="Y1659" s="309" t="str">
        <f t="shared" si="463"/>
        <v/>
      </c>
      <c r="Z1659" s="308" t="str">
        <f t="shared" si="454"/>
        <v/>
      </c>
      <c r="AA1659" s="308" t="b">
        <f t="shared" si="455"/>
        <v>1</v>
      </c>
      <c r="AB1659" s="308" t="str">
        <f t="shared" si="464"/>
        <v/>
      </c>
      <c r="AC1659" s="534" t="str">
        <f t="shared" si="465"/>
        <v/>
      </c>
      <c r="AD1659" s="752" t="str">
        <f t="shared" si="466"/>
        <v/>
      </c>
      <c r="AE1659" s="534" t="str">
        <f t="shared" si="467"/>
        <v/>
      </c>
      <c r="AF1659" s="752" t="str">
        <f t="shared" si="468"/>
        <v/>
      </c>
    </row>
    <row r="1660" spans="2:32" x14ac:dyDescent="0.25">
      <c r="B1660" s="721"/>
      <c r="C1660" s="531" t="str">
        <f>IFERROR(VLOOKUP(B1660,'מצבת ורישום גנים'!B:D,3,0),"")</f>
        <v/>
      </c>
      <c r="D1660" s="721"/>
      <c r="E1660" s="723"/>
      <c r="F1660" s="723"/>
      <c r="G1660" s="723"/>
      <c r="H1660" s="723"/>
      <c r="I1660" s="992" t="str">
        <f t="shared" si="469"/>
        <v/>
      </c>
      <c r="J1660" s="723"/>
      <c r="K1660" s="724"/>
      <c r="L1660" s="723"/>
      <c r="M1660" s="306" t="str">
        <f t="shared" si="456"/>
        <v/>
      </c>
      <c r="N1660" s="32" t="str">
        <f t="shared" si="457"/>
        <v/>
      </c>
      <c r="P1660" s="307" t="str">
        <f t="shared" si="458"/>
        <v/>
      </c>
      <c r="Q1660" s="307" t="str">
        <f t="shared" si="452"/>
        <v/>
      </c>
      <c r="R1660" s="307" t="str">
        <f t="shared" si="459"/>
        <v/>
      </c>
      <c r="S1660" s="307" t="str">
        <f t="shared" si="460"/>
        <v/>
      </c>
      <c r="T1660" s="307" t="str">
        <f t="shared" si="461"/>
        <v/>
      </c>
      <c r="U1660" s="307" t="str">
        <f t="shared" si="453"/>
        <v/>
      </c>
      <c r="V1660" s="723"/>
      <c r="X1660" s="308" t="str">
        <f t="shared" si="462"/>
        <v/>
      </c>
      <c r="Y1660" s="309" t="str">
        <f t="shared" si="463"/>
        <v/>
      </c>
      <c r="Z1660" s="308" t="str">
        <f t="shared" si="454"/>
        <v/>
      </c>
      <c r="AA1660" s="308" t="b">
        <f t="shared" si="455"/>
        <v>1</v>
      </c>
      <c r="AB1660" s="308" t="str">
        <f t="shared" si="464"/>
        <v/>
      </c>
      <c r="AC1660" s="534" t="str">
        <f t="shared" si="465"/>
        <v/>
      </c>
      <c r="AD1660" s="752" t="str">
        <f t="shared" si="466"/>
        <v/>
      </c>
      <c r="AE1660" s="534" t="str">
        <f t="shared" si="467"/>
        <v/>
      </c>
      <c r="AF1660" s="752" t="str">
        <f t="shared" si="468"/>
        <v/>
      </c>
    </row>
    <row r="1661" spans="2:32" x14ac:dyDescent="0.25">
      <c r="B1661" s="721"/>
      <c r="C1661" s="531" t="str">
        <f>IFERROR(VLOOKUP(B1661,'מצבת ורישום גנים'!B:D,3,0),"")</f>
        <v/>
      </c>
      <c r="D1661" s="721"/>
      <c r="E1661" s="723"/>
      <c r="F1661" s="723"/>
      <c r="G1661" s="723"/>
      <c r="H1661" s="723"/>
      <c r="I1661" s="992" t="str">
        <f t="shared" si="469"/>
        <v/>
      </c>
      <c r="J1661" s="723"/>
      <c r="K1661" s="724"/>
      <c r="L1661" s="723"/>
      <c r="M1661" s="306" t="str">
        <f t="shared" si="456"/>
        <v/>
      </c>
      <c r="N1661" s="32" t="str">
        <f t="shared" si="457"/>
        <v/>
      </c>
      <c r="P1661" s="307" t="str">
        <f t="shared" si="458"/>
        <v/>
      </c>
      <c r="Q1661" s="307" t="str">
        <f t="shared" si="452"/>
        <v/>
      </c>
      <c r="R1661" s="307" t="str">
        <f t="shared" si="459"/>
        <v/>
      </c>
      <c r="S1661" s="307" t="str">
        <f t="shared" si="460"/>
        <v/>
      </c>
      <c r="T1661" s="307" t="str">
        <f t="shared" si="461"/>
        <v/>
      </c>
      <c r="U1661" s="307" t="str">
        <f t="shared" si="453"/>
        <v/>
      </c>
      <c r="V1661" s="723"/>
      <c r="X1661" s="308" t="str">
        <f t="shared" si="462"/>
        <v/>
      </c>
      <c r="Y1661" s="309" t="str">
        <f t="shared" si="463"/>
        <v/>
      </c>
      <c r="Z1661" s="308" t="str">
        <f t="shared" si="454"/>
        <v/>
      </c>
      <c r="AA1661" s="308" t="b">
        <f t="shared" si="455"/>
        <v>1</v>
      </c>
      <c r="AB1661" s="308" t="str">
        <f t="shared" si="464"/>
        <v/>
      </c>
      <c r="AC1661" s="534" t="str">
        <f t="shared" si="465"/>
        <v/>
      </c>
      <c r="AD1661" s="752" t="str">
        <f t="shared" si="466"/>
        <v/>
      </c>
      <c r="AE1661" s="534" t="str">
        <f t="shared" si="467"/>
        <v/>
      </c>
      <c r="AF1661" s="752" t="str">
        <f t="shared" si="468"/>
        <v/>
      </c>
    </row>
    <row r="1662" spans="2:32" x14ac:dyDescent="0.25">
      <c r="B1662" s="721"/>
      <c r="C1662" s="531" t="str">
        <f>IFERROR(VLOOKUP(B1662,'מצבת ורישום גנים'!B:D,3,0),"")</f>
        <v/>
      </c>
      <c r="D1662" s="721"/>
      <c r="E1662" s="723"/>
      <c r="F1662" s="723"/>
      <c r="G1662" s="723"/>
      <c r="H1662" s="723"/>
      <c r="I1662" s="992" t="str">
        <f t="shared" si="469"/>
        <v/>
      </c>
      <c r="J1662" s="723"/>
      <c r="K1662" s="724"/>
      <c r="L1662" s="723"/>
      <c r="M1662" s="306" t="str">
        <f t="shared" si="456"/>
        <v/>
      </c>
      <c r="N1662" s="32" t="str">
        <f t="shared" si="457"/>
        <v/>
      </c>
      <c r="P1662" s="307" t="str">
        <f t="shared" si="458"/>
        <v/>
      </c>
      <c r="Q1662" s="307" t="str">
        <f t="shared" si="452"/>
        <v/>
      </c>
      <c r="R1662" s="307" t="str">
        <f t="shared" si="459"/>
        <v/>
      </c>
      <c r="S1662" s="307" t="str">
        <f t="shared" si="460"/>
        <v/>
      </c>
      <c r="T1662" s="307" t="str">
        <f t="shared" si="461"/>
        <v/>
      </c>
      <c r="U1662" s="307" t="str">
        <f t="shared" si="453"/>
        <v/>
      </c>
      <c r="V1662" s="723"/>
      <c r="X1662" s="308" t="str">
        <f t="shared" si="462"/>
        <v/>
      </c>
      <c r="Y1662" s="309" t="str">
        <f t="shared" si="463"/>
        <v/>
      </c>
      <c r="Z1662" s="308" t="str">
        <f t="shared" si="454"/>
        <v/>
      </c>
      <c r="AA1662" s="308" t="b">
        <f t="shared" si="455"/>
        <v>1</v>
      </c>
      <c r="AB1662" s="308" t="str">
        <f t="shared" si="464"/>
        <v/>
      </c>
      <c r="AC1662" s="534" t="str">
        <f t="shared" si="465"/>
        <v/>
      </c>
      <c r="AD1662" s="752" t="str">
        <f t="shared" si="466"/>
        <v/>
      </c>
      <c r="AE1662" s="534" t="str">
        <f t="shared" si="467"/>
        <v/>
      </c>
      <c r="AF1662" s="752" t="str">
        <f t="shared" si="468"/>
        <v/>
      </c>
    </row>
    <row r="1663" spans="2:32" x14ac:dyDescent="0.25">
      <c r="B1663" s="721"/>
      <c r="C1663" s="531" t="str">
        <f>IFERROR(VLOOKUP(B1663,'מצבת ורישום גנים'!B:D,3,0),"")</f>
        <v/>
      </c>
      <c r="D1663" s="721"/>
      <c r="E1663" s="723"/>
      <c r="F1663" s="723"/>
      <c r="G1663" s="723"/>
      <c r="H1663" s="723"/>
      <c r="I1663" s="992" t="str">
        <f t="shared" si="469"/>
        <v/>
      </c>
      <c r="J1663" s="723"/>
      <c r="K1663" s="724"/>
      <c r="L1663" s="723"/>
      <c r="M1663" s="306" t="str">
        <f t="shared" si="456"/>
        <v/>
      </c>
      <c r="N1663" s="32" t="str">
        <f t="shared" si="457"/>
        <v/>
      </c>
      <c r="P1663" s="307" t="str">
        <f t="shared" si="458"/>
        <v/>
      </c>
      <c r="Q1663" s="307" t="str">
        <f t="shared" si="452"/>
        <v/>
      </c>
      <c r="R1663" s="307" t="str">
        <f t="shared" si="459"/>
        <v/>
      </c>
      <c r="S1663" s="307" t="str">
        <f t="shared" si="460"/>
        <v/>
      </c>
      <c r="T1663" s="307" t="str">
        <f t="shared" si="461"/>
        <v/>
      </c>
      <c r="U1663" s="307" t="str">
        <f t="shared" si="453"/>
        <v/>
      </c>
      <c r="V1663" s="723"/>
      <c r="X1663" s="308" t="str">
        <f t="shared" si="462"/>
        <v/>
      </c>
      <c r="Y1663" s="309" t="str">
        <f t="shared" si="463"/>
        <v/>
      </c>
      <c r="Z1663" s="308" t="str">
        <f t="shared" si="454"/>
        <v/>
      </c>
      <c r="AA1663" s="308" t="b">
        <f t="shared" si="455"/>
        <v>1</v>
      </c>
      <c r="AB1663" s="308" t="str">
        <f t="shared" si="464"/>
        <v/>
      </c>
      <c r="AC1663" s="534" t="str">
        <f t="shared" si="465"/>
        <v/>
      </c>
      <c r="AD1663" s="752" t="str">
        <f t="shared" si="466"/>
        <v/>
      </c>
      <c r="AE1663" s="534" t="str">
        <f t="shared" si="467"/>
        <v/>
      </c>
      <c r="AF1663" s="752" t="str">
        <f t="shared" si="468"/>
        <v/>
      </c>
    </row>
    <row r="1664" spans="2:32" x14ac:dyDescent="0.25">
      <c r="B1664" s="721"/>
      <c r="C1664" s="531" t="str">
        <f>IFERROR(VLOOKUP(B1664,'מצבת ורישום גנים'!B:D,3,0),"")</f>
        <v/>
      </c>
      <c r="D1664" s="721"/>
      <c r="E1664" s="723"/>
      <c r="F1664" s="723"/>
      <c r="G1664" s="723"/>
      <c r="H1664" s="723"/>
      <c r="I1664" s="992" t="str">
        <f t="shared" si="469"/>
        <v/>
      </c>
      <c r="J1664" s="723"/>
      <c r="K1664" s="724"/>
      <c r="L1664" s="723"/>
      <c r="M1664" s="306" t="str">
        <f t="shared" si="456"/>
        <v/>
      </c>
      <c r="N1664" s="32" t="str">
        <f t="shared" si="457"/>
        <v/>
      </c>
      <c r="P1664" s="307" t="str">
        <f t="shared" si="458"/>
        <v/>
      </c>
      <c r="Q1664" s="307" t="str">
        <f t="shared" si="452"/>
        <v/>
      </c>
      <c r="R1664" s="307" t="str">
        <f t="shared" si="459"/>
        <v/>
      </c>
      <c r="S1664" s="307" t="str">
        <f t="shared" si="460"/>
        <v/>
      </c>
      <c r="T1664" s="307" t="str">
        <f t="shared" si="461"/>
        <v/>
      </c>
      <c r="U1664" s="307" t="str">
        <f t="shared" si="453"/>
        <v/>
      </c>
      <c r="V1664" s="723"/>
      <c r="X1664" s="308" t="str">
        <f t="shared" si="462"/>
        <v/>
      </c>
      <c r="Y1664" s="309" t="str">
        <f t="shared" si="463"/>
        <v/>
      </c>
      <c r="Z1664" s="308" t="str">
        <f t="shared" si="454"/>
        <v/>
      </c>
      <c r="AA1664" s="308" t="b">
        <f t="shared" si="455"/>
        <v>1</v>
      </c>
      <c r="AB1664" s="308" t="str">
        <f t="shared" si="464"/>
        <v/>
      </c>
      <c r="AC1664" s="534" t="str">
        <f t="shared" si="465"/>
        <v/>
      </c>
      <c r="AD1664" s="752" t="str">
        <f t="shared" si="466"/>
        <v/>
      </c>
      <c r="AE1664" s="534" t="str">
        <f t="shared" si="467"/>
        <v/>
      </c>
      <c r="AF1664" s="752" t="str">
        <f t="shared" si="468"/>
        <v/>
      </c>
    </row>
    <row r="1665" spans="2:32" x14ac:dyDescent="0.25">
      <c r="B1665" s="721"/>
      <c r="C1665" s="531" t="str">
        <f>IFERROR(VLOOKUP(B1665,'מצבת ורישום גנים'!B:D,3,0),"")</f>
        <v/>
      </c>
      <c r="D1665" s="721"/>
      <c r="E1665" s="723"/>
      <c r="F1665" s="723"/>
      <c r="G1665" s="723"/>
      <c r="H1665" s="723"/>
      <c r="I1665" s="992" t="str">
        <f t="shared" si="469"/>
        <v/>
      </c>
      <c r="J1665" s="723"/>
      <c r="K1665" s="724"/>
      <c r="L1665" s="723"/>
      <c r="M1665" s="306" t="str">
        <f t="shared" si="456"/>
        <v/>
      </c>
      <c r="N1665" s="32" t="str">
        <f t="shared" si="457"/>
        <v/>
      </c>
      <c r="P1665" s="307" t="str">
        <f t="shared" si="458"/>
        <v/>
      </c>
      <c r="Q1665" s="307" t="str">
        <f t="shared" si="452"/>
        <v/>
      </c>
      <c r="R1665" s="307" t="str">
        <f t="shared" si="459"/>
        <v/>
      </c>
      <c r="S1665" s="307" t="str">
        <f t="shared" si="460"/>
        <v/>
      </c>
      <c r="T1665" s="307" t="str">
        <f t="shared" si="461"/>
        <v/>
      </c>
      <c r="U1665" s="307" t="str">
        <f t="shared" si="453"/>
        <v/>
      </c>
      <c r="V1665" s="723"/>
      <c r="X1665" s="308" t="str">
        <f t="shared" si="462"/>
        <v/>
      </c>
      <c r="Y1665" s="309" t="str">
        <f t="shared" si="463"/>
        <v/>
      </c>
      <c r="Z1665" s="308" t="str">
        <f t="shared" si="454"/>
        <v/>
      </c>
      <c r="AA1665" s="308" t="b">
        <f t="shared" si="455"/>
        <v>1</v>
      </c>
      <c r="AB1665" s="308" t="str">
        <f t="shared" si="464"/>
        <v/>
      </c>
      <c r="AC1665" s="534" t="str">
        <f t="shared" si="465"/>
        <v/>
      </c>
      <c r="AD1665" s="752" t="str">
        <f t="shared" si="466"/>
        <v/>
      </c>
      <c r="AE1665" s="534" t="str">
        <f t="shared" si="467"/>
        <v/>
      </c>
      <c r="AF1665" s="752" t="str">
        <f t="shared" si="468"/>
        <v/>
      </c>
    </row>
    <row r="1666" spans="2:32" x14ac:dyDescent="0.25">
      <c r="B1666" s="721"/>
      <c r="C1666" s="531" t="str">
        <f>IFERROR(VLOOKUP(B1666,'מצבת ורישום גנים'!B:D,3,0),"")</f>
        <v/>
      </c>
      <c r="D1666" s="721"/>
      <c r="E1666" s="723"/>
      <c r="F1666" s="723"/>
      <c r="G1666" s="723"/>
      <c r="H1666" s="723"/>
      <c r="I1666" s="992" t="str">
        <f t="shared" si="469"/>
        <v/>
      </c>
      <c r="J1666" s="723"/>
      <c r="K1666" s="724"/>
      <c r="L1666" s="723"/>
      <c r="M1666" s="306" t="str">
        <f t="shared" si="456"/>
        <v/>
      </c>
      <c r="N1666" s="32" t="str">
        <f t="shared" si="457"/>
        <v/>
      </c>
      <c r="P1666" s="307" t="str">
        <f t="shared" si="458"/>
        <v/>
      </c>
      <c r="Q1666" s="307" t="str">
        <f t="shared" si="452"/>
        <v/>
      </c>
      <c r="R1666" s="307" t="str">
        <f t="shared" si="459"/>
        <v/>
      </c>
      <c r="S1666" s="307" t="str">
        <f t="shared" si="460"/>
        <v/>
      </c>
      <c r="T1666" s="307" t="str">
        <f t="shared" si="461"/>
        <v/>
      </c>
      <c r="U1666" s="307" t="str">
        <f t="shared" si="453"/>
        <v/>
      </c>
      <c r="V1666" s="723"/>
      <c r="X1666" s="308" t="str">
        <f t="shared" si="462"/>
        <v/>
      </c>
      <c r="Y1666" s="309" t="str">
        <f t="shared" si="463"/>
        <v/>
      </c>
      <c r="Z1666" s="308" t="str">
        <f t="shared" si="454"/>
        <v/>
      </c>
      <c r="AA1666" s="308" t="b">
        <f t="shared" si="455"/>
        <v>1</v>
      </c>
      <c r="AB1666" s="308" t="str">
        <f t="shared" si="464"/>
        <v/>
      </c>
      <c r="AC1666" s="534" t="str">
        <f t="shared" si="465"/>
        <v/>
      </c>
      <c r="AD1666" s="752" t="str">
        <f t="shared" si="466"/>
        <v/>
      </c>
      <c r="AE1666" s="534" t="str">
        <f t="shared" si="467"/>
        <v/>
      </c>
      <c r="AF1666" s="752" t="str">
        <f t="shared" si="468"/>
        <v/>
      </c>
    </row>
    <row r="1667" spans="2:32" x14ac:dyDescent="0.25">
      <c r="B1667" s="721"/>
      <c r="C1667" s="531" t="str">
        <f>IFERROR(VLOOKUP(B1667,'מצבת ורישום גנים'!B:D,3,0),"")</f>
        <v/>
      </c>
      <c r="D1667" s="721"/>
      <c r="E1667" s="723"/>
      <c r="F1667" s="723"/>
      <c r="G1667" s="723"/>
      <c r="H1667" s="723"/>
      <c r="I1667" s="992" t="str">
        <f t="shared" si="469"/>
        <v/>
      </c>
      <c r="J1667" s="723"/>
      <c r="K1667" s="724"/>
      <c r="L1667" s="723"/>
      <c r="M1667" s="306" t="str">
        <f t="shared" si="456"/>
        <v/>
      </c>
      <c r="N1667" s="32" t="str">
        <f t="shared" si="457"/>
        <v/>
      </c>
      <c r="P1667" s="307" t="str">
        <f t="shared" si="458"/>
        <v/>
      </c>
      <c r="Q1667" s="307" t="str">
        <f t="shared" si="452"/>
        <v/>
      </c>
      <c r="R1667" s="307" t="str">
        <f t="shared" si="459"/>
        <v/>
      </c>
      <c r="S1667" s="307" t="str">
        <f t="shared" si="460"/>
        <v/>
      </c>
      <c r="T1667" s="307" t="str">
        <f t="shared" si="461"/>
        <v/>
      </c>
      <c r="U1667" s="307" t="str">
        <f t="shared" si="453"/>
        <v/>
      </c>
      <c r="V1667" s="723"/>
      <c r="X1667" s="308" t="str">
        <f t="shared" si="462"/>
        <v/>
      </c>
      <c r="Y1667" s="309" t="str">
        <f t="shared" si="463"/>
        <v/>
      </c>
      <c r="Z1667" s="308" t="str">
        <f t="shared" si="454"/>
        <v/>
      </c>
      <c r="AA1667" s="308" t="b">
        <f t="shared" si="455"/>
        <v>1</v>
      </c>
      <c r="AB1667" s="308" t="str">
        <f t="shared" si="464"/>
        <v/>
      </c>
      <c r="AC1667" s="534" t="str">
        <f t="shared" si="465"/>
        <v/>
      </c>
      <c r="AD1667" s="752" t="str">
        <f t="shared" si="466"/>
        <v/>
      </c>
      <c r="AE1667" s="534" t="str">
        <f t="shared" si="467"/>
        <v/>
      </c>
      <c r="AF1667" s="752" t="str">
        <f t="shared" si="468"/>
        <v/>
      </c>
    </row>
    <row r="1668" spans="2:32" x14ac:dyDescent="0.25">
      <c r="B1668" s="721"/>
      <c r="C1668" s="531" t="str">
        <f>IFERROR(VLOOKUP(B1668,'מצבת ורישום גנים'!B:D,3,0),"")</f>
        <v/>
      </c>
      <c r="D1668" s="721"/>
      <c r="E1668" s="723"/>
      <c r="F1668" s="723"/>
      <c r="G1668" s="723"/>
      <c r="H1668" s="723"/>
      <c r="I1668" s="992" t="str">
        <f t="shared" si="469"/>
        <v/>
      </c>
      <c r="J1668" s="723"/>
      <c r="K1668" s="724"/>
      <c r="L1668" s="723"/>
      <c r="M1668" s="306" t="str">
        <f t="shared" si="456"/>
        <v/>
      </c>
      <c r="N1668" s="32" t="str">
        <f t="shared" si="457"/>
        <v/>
      </c>
      <c r="P1668" s="307" t="str">
        <f t="shared" si="458"/>
        <v/>
      </c>
      <c r="Q1668" s="307" t="str">
        <f t="shared" si="452"/>
        <v/>
      </c>
      <c r="R1668" s="307" t="str">
        <f t="shared" si="459"/>
        <v/>
      </c>
      <c r="S1668" s="307" t="str">
        <f t="shared" si="460"/>
        <v/>
      </c>
      <c r="T1668" s="307" t="str">
        <f t="shared" si="461"/>
        <v/>
      </c>
      <c r="U1668" s="307" t="str">
        <f t="shared" si="453"/>
        <v/>
      </c>
      <c r="V1668" s="723"/>
      <c r="X1668" s="308" t="str">
        <f t="shared" si="462"/>
        <v/>
      </c>
      <c r="Y1668" s="309" t="str">
        <f t="shared" si="463"/>
        <v/>
      </c>
      <c r="Z1668" s="308" t="str">
        <f t="shared" si="454"/>
        <v/>
      </c>
      <c r="AA1668" s="308" t="b">
        <f t="shared" si="455"/>
        <v>1</v>
      </c>
      <c r="AB1668" s="308" t="str">
        <f t="shared" si="464"/>
        <v/>
      </c>
      <c r="AC1668" s="534" t="str">
        <f t="shared" si="465"/>
        <v/>
      </c>
      <c r="AD1668" s="752" t="str">
        <f t="shared" si="466"/>
        <v/>
      </c>
      <c r="AE1668" s="534" t="str">
        <f t="shared" si="467"/>
        <v/>
      </c>
      <c r="AF1668" s="752" t="str">
        <f t="shared" si="468"/>
        <v/>
      </c>
    </row>
    <row r="1669" spans="2:32" x14ac:dyDescent="0.25">
      <c r="B1669" s="721"/>
      <c r="C1669" s="531" t="str">
        <f>IFERROR(VLOOKUP(B1669,'מצבת ורישום גנים'!B:D,3,0),"")</f>
        <v/>
      </c>
      <c r="D1669" s="721"/>
      <c r="E1669" s="723"/>
      <c r="F1669" s="723"/>
      <c r="G1669" s="723"/>
      <c r="H1669" s="723"/>
      <c r="I1669" s="992" t="str">
        <f t="shared" si="469"/>
        <v/>
      </c>
      <c r="J1669" s="723"/>
      <c r="K1669" s="724"/>
      <c r="L1669" s="723"/>
      <c r="M1669" s="306" t="str">
        <f t="shared" si="456"/>
        <v/>
      </c>
      <c r="N1669" s="32" t="str">
        <f t="shared" si="457"/>
        <v/>
      </c>
      <c r="P1669" s="307" t="str">
        <f t="shared" si="458"/>
        <v/>
      </c>
      <c r="Q1669" s="307" t="str">
        <f t="shared" si="452"/>
        <v/>
      </c>
      <c r="R1669" s="307" t="str">
        <f t="shared" si="459"/>
        <v/>
      </c>
      <c r="S1669" s="307" t="str">
        <f t="shared" si="460"/>
        <v/>
      </c>
      <c r="T1669" s="307" t="str">
        <f t="shared" si="461"/>
        <v/>
      </c>
      <c r="U1669" s="307" t="str">
        <f t="shared" si="453"/>
        <v/>
      </c>
      <c r="V1669" s="723"/>
      <c r="X1669" s="308" t="str">
        <f t="shared" si="462"/>
        <v/>
      </c>
      <c r="Y1669" s="309" t="str">
        <f t="shared" si="463"/>
        <v/>
      </c>
      <c r="Z1669" s="308" t="str">
        <f t="shared" si="454"/>
        <v/>
      </c>
      <c r="AA1669" s="308" t="b">
        <f t="shared" si="455"/>
        <v>1</v>
      </c>
      <c r="AB1669" s="308" t="str">
        <f t="shared" si="464"/>
        <v/>
      </c>
      <c r="AC1669" s="534" t="str">
        <f t="shared" si="465"/>
        <v/>
      </c>
      <c r="AD1669" s="752" t="str">
        <f t="shared" si="466"/>
        <v/>
      </c>
      <c r="AE1669" s="534" t="str">
        <f t="shared" si="467"/>
        <v/>
      </c>
      <c r="AF1669" s="752" t="str">
        <f t="shared" si="468"/>
        <v/>
      </c>
    </row>
    <row r="1670" spans="2:32" x14ac:dyDescent="0.25">
      <c r="B1670" s="721"/>
      <c r="C1670" s="531" t="str">
        <f>IFERROR(VLOOKUP(B1670,'מצבת ורישום גנים'!B:D,3,0),"")</f>
        <v/>
      </c>
      <c r="D1670" s="721"/>
      <c r="E1670" s="723"/>
      <c r="F1670" s="723"/>
      <c r="G1670" s="723"/>
      <c r="H1670" s="723"/>
      <c r="I1670" s="992" t="str">
        <f t="shared" si="469"/>
        <v/>
      </c>
      <c r="J1670" s="723"/>
      <c r="K1670" s="724"/>
      <c r="L1670" s="723"/>
      <c r="M1670" s="306" t="str">
        <f t="shared" si="456"/>
        <v/>
      </c>
      <c r="N1670" s="32" t="str">
        <f t="shared" si="457"/>
        <v/>
      </c>
      <c r="P1670" s="307" t="str">
        <f t="shared" si="458"/>
        <v/>
      </c>
      <c r="Q1670" s="307" t="str">
        <f t="shared" si="452"/>
        <v/>
      </c>
      <c r="R1670" s="307" t="str">
        <f t="shared" si="459"/>
        <v/>
      </c>
      <c r="S1670" s="307" t="str">
        <f t="shared" si="460"/>
        <v/>
      </c>
      <c r="T1670" s="307" t="str">
        <f t="shared" si="461"/>
        <v/>
      </c>
      <c r="U1670" s="307" t="str">
        <f t="shared" si="453"/>
        <v/>
      </c>
      <c r="V1670" s="723"/>
      <c r="X1670" s="308" t="str">
        <f t="shared" si="462"/>
        <v/>
      </c>
      <c r="Y1670" s="309" t="str">
        <f t="shared" si="463"/>
        <v/>
      </c>
      <c r="Z1670" s="308" t="str">
        <f t="shared" si="454"/>
        <v/>
      </c>
      <c r="AA1670" s="308" t="b">
        <f t="shared" si="455"/>
        <v>1</v>
      </c>
      <c r="AB1670" s="308" t="str">
        <f t="shared" si="464"/>
        <v/>
      </c>
      <c r="AC1670" s="534" t="str">
        <f t="shared" si="465"/>
        <v/>
      </c>
      <c r="AD1670" s="752" t="str">
        <f t="shared" si="466"/>
        <v/>
      </c>
      <c r="AE1670" s="534" t="str">
        <f t="shared" si="467"/>
        <v/>
      </c>
      <c r="AF1670" s="752" t="str">
        <f t="shared" si="468"/>
        <v/>
      </c>
    </row>
    <row r="1671" spans="2:32" x14ac:dyDescent="0.25">
      <c r="B1671" s="721"/>
      <c r="C1671" s="531" t="str">
        <f>IFERROR(VLOOKUP(B1671,'מצבת ורישום גנים'!B:D,3,0),"")</f>
        <v/>
      </c>
      <c r="D1671" s="721"/>
      <c r="E1671" s="723"/>
      <c r="F1671" s="723"/>
      <c r="G1671" s="723"/>
      <c r="H1671" s="723"/>
      <c r="I1671" s="992" t="str">
        <f t="shared" si="469"/>
        <v/>
      </c>
      <c r="J1671" s="723"/>
      <c r="K1671" s="724"/>
      <c r="L1671" s="723"/>
      <c r="M1671" s="306" t="str">
        <f t="shared" si="456"/>
        <v/>
      </c>
      <c r="N1671" s="32" t="str">
        <f t="shared" si="457"/>
        <v/>
      </c>
      <c r="P1671" s="307" t="str">
        <f t="shared" si="458"/>
        <v/>
      </c>
      <c r="Q1671" s="307" t="str">
        <f t="shared" si="452"/>
        <v/>
      </c>
      <c r="R1671" s="307" t="str">
        <f t="shared" si="459"/>
        <v/>
      </c>
      <c r="S1671" s="307" t="str">
        <f t="shared" si="460"/>
        <v/>
      </c>
      <c r="T1671" s="307" t="str">
        <f t="shared" si="461"/>
        <v/>
      </c>
      <c r="U1671" s="307" t="str">
        <f t="shared" si="453"/>
        <v/>
      </c>
      <c r="V1671" s="723"/>
      <c r="X1671" s="308" t="str">
        <f t="shared" si="462"/>
        <v/>
      </c>
      <c r="Y1671" s="309" t="str">
        <f t="shared" si="463"/>
        <v/>
      </c>
      <c r="Z1671" s="308" t="str">
        <f t="shared" si="454"/>
        <v/>
      </c>
      <c r="AA1671" s="308" t="b">
        <f t="shared" si="455"/>
        <v>1</v>
      </c>
      <c r="AB1671" s="308" t="str">
        <f t="shared" si="464"/>
        <v/>
      </c>
      <c r="AC1671" s="534" t="str">
        <f t="shared" si="465"/>
        <v/>
      </c>
      <c r="AD1671" s="752" t="str">
        <f t="shared" si="466"/>
        <v/>
      </c>
      <c r="AE1671" s="534" t="str">
        <f t="shared" si="467"/>
        <v/>
      </c>
      <c r="AF1671" s="752" t="str">
        <f t="shared" si="468"/>
        <v/>
      </c>
    </row>
    <row r="1672" spans="2:32" x14ac:dyDescent="0.25">
      <c r="B1672" s="721"/>
      <c r="C1672" s="531" t="str">
        <f>IFERROR(VLOOKUP(B1672,'מצבת ורישום גנים'!B:D,3,0),"")</f>
        <v/>
      </c>
      <c r="D1672" s="721"/>
      <c r="E1672" s="723"/>
      <c r="F1672" s="723"/>
      <c r="G1672" s="723"/>
      <c r="H1672" s="723"/>
      <c r="I1672" s="992" t="str">
        <f t="shared" si="469"/>
        <v/>
      </c>
      <c r="J1672" s="723"/>
      <c r="K1672" s="724"/>
      <c r="L1672" s="723"/>
      <c r="M1672" s="306" t="str">
        <f t="shared" si="456"/>
        <v/>
      </c>
      <c r="N1672" s="32" t="str">
        <f t="shared" si="457"/>
        <v/>
      </c>
      <c r="P1672" s="307" t="str">
        <f t="shared" si="458"/>
        <v/>
      </c>
      <c r="Q1672" s="307" t="str">
        <f t="shared" si="452"/>
        <v/>
      </c>
      <c r="R1672" s="307" t="str">
        <f t="shared" si="459"/>
        <v/>
      </c>
      <c r="S1672" s="307" t="str">
        <f t="shared" si="460"/>
        <v/>
      </c>
      <c r="T1672" s="307" t="str">
        <f t="shared" si="461"/>
        <v/>
      </c>
      <c r="U1672" s="307" t="str">
        <f t="shared" si="453"/>
        <v/>
      </c>
      <c r="V1672" s="723"/>
      <c r="X1672" s="308" t="str">
        <f t="shared" si="462"/>
        <v/>
      </c>
      <c r="Y1672" s="309" t="str">
        <f t="shared" si="463"/>
        <v/>
      </c>
      <c r="Z1672" s="308" t="str">
        <f t="shared" si="454"/>
        <v/>
      </c>
      <c r="AA1672" s="308" t="b">
        <f t="shared" si="455"/>
        <v>1</v>
      </c>
      <c r="AB1672" s="308" t="str">
        <f t="shared" si="464"/>
        <v/>
      </c>
      <c r="AC1672" s="534" t="str">
        <f t="shared" si="465"/>
        <v/>
      </c>
      <c r="AD1672" s="752" t="str">
        <f t="shared" si="466"/>
        <v/>
      </c>
      <c r="AE1672" s="534" t="str">
        <f t="shared" si="467"/>
        <v/>
      </c>
      <c r="AF1672" s="752" t="str">
        <f t="shared" si="468"/>
        <v/>
      </c>
    </row>
    <row r="1673" spans="2:32" x14ac:dyDescent="0.25">
      <c r="B1673" s="721"/>
      <c r="C1673" s="531" t="str">
        <f>IFERROR(VLOOKUP(B1673,'מצבת ורישום גנים'!B:D,3,0),"")</f>
        <v/>
      </c>
      <c r="D1673" s="721"/>
      <c r="E1673" s="723"/>
      <c r="F1673" s="723"/>
      <c r="G1673" s="723"/>
      <c r="H1673" s="723"/>
      <c r="I1673" s="992" t="str">
        <f t="shared" si="469"/>
        <v/>
      </c>
      <c r="J1673" s="723"/>
      <c r="K1673" s="724"/>
      <c r="L1673" s="723"/>
      <c r="M1673" s="306" t="str">
        <f t="shared" si="456"/>
        <v/>
      </c>
      <c r="N1673" s="32" t="str">
        <f t="shared" si="457"/>
        <v/>
      </c>
      <c r="P1673" s="307" t="str">
        <f t="shared" si="458"/>
        <v/>
      </c>
      <c r="Q1673" s="307" t="str">
        <f t="shared" si="452"/>
        <v/>
      </c>
      <c r="R1673" s="307" t="str">
        <f t="shared" si="459"/>
        <v/>
      </c>
      <c r="S1673" s="307" t="str">
        <f t="shared" si="460"/>
        <v/>
      </c>
      <c r="T1673" s="307" t="str">
        <f t="shared" si="461"/>
        <v/>
      </c>
      <c r="U1673" s="307" t="str">
        <f t="shared" si="453"/>
        <v/>
      </c>
      <c r="V1673" s="723"/>
      <c r="X1673" s="308" t="str">
        <f t="shared" si="462"/>
        <v/>
      </c>
      <c r="Y1673" s="309" t="str">
        <f t="shared" si="463"/>
        <v/>
      </c>
      <c r="Z1673" s="308" t="str">
        <f t="shared" si="454"/>
        <v/>
      </c>
      <c r="AA1673" s="308" t="b">
        <f t="shared" si="455"/>
        <v>1</v>
      </c>
      <c r="AB1673" s="308" t="str">
        <f t="shared" si="464"/>
        <v/>
      </c>
      <c r="AC1673" s="534" t="str">
        <f t="shared" si="465"/>
        <v/>
      </c>
      <c r="AD1673" s="752" t="str">
        <f t="shared" si="466"/>
        <v/>
      </c>
      <c r="AE1673" s="534" t="str">
        <f t="shared" si="467"/>
        <v/>
      </c>
      <c r="AF1673" s="752" t="str">
        <f t="shared" si="468"/>
        <v/>
      </c>
    </row>
    <row r="1674" spans="2:32" x14ac:dyDescent="0.25">
      <c r="B1674" s="721"/>
      <c r="C1674" s="531" t="str">
        <f>IFERROR(VLOOKUP(B1674,'מצבת ורישום גנים'!B:D,3,0),"")</f>
        <v/>
      </c>
      <c r="D1674" s="721"/>
      <c r="E1674" s="723"/>
      <c r="F1674" s="723"/>
      <c r="G1674" s="723"/>
      <c r="H1674" s="723"/>
      <c r="I1674" s="992" t="str">
        <f t="shared" si="469"/>
        <v/>
      </c>
      <c r="J1674" s="723"/>
      <c r="K1674" s="724"/>
      <c r="L1674" s="723"/>
      <c r="M1674" s="306" t="str">
        <f t="shared" si="456"/>
        <v/>
      </c>
      <c r="N1674" s="32" t="str">
        <f t="shared" si="457"/>
        <v/>
      </c>
      <c r="P1674" s="307" t="str">
        <f t="shared" si="458"/>
        <v/>
      </c>
      <c r="Q1674" s="307" t="str">
        <f t="shared" si="452"/>
        <v/>
      </c>
      <c r="R1674" s="307" t="str">
        <f t="shared" si="459"/>
        <v/>
      </c>
      <c r="S1674" s="307" t="str">
        <f t="shared" si="460"/>
        <v/>
      </c>
      <c r="T1674" s="307" t="str">
        <f t="shared" si="461"/>
        <v/>
      </c>
      <c r="U1674" s="307" t="str">
        <f t="shared" si="453"/>
        <v/>
      </c>
      <c r="V1674" s="723"/>
      <c r="X1674" s="308" t="str">
        <f t="shared" si="462"/>
        <v/>
      </c>
      <c r="Y1674" s="309" t="str">
        <f t="shared" si="463"/>
        <v/>
      </c>
      <c r="Z1674" s="308" t="str">
        <f t="shared" si="454"/>
        <v/>
      </c>
      <c r="AA1674" s="308" t="b">
        <f t="shared" si="455"/>
        <v>1</v>
      </c>
      <c r="AB1674" s="308" t="str">
        <f t="shared" si="464"/>
        <v/>
      </c>
      <c r="AC1674" s="534" t="str">
        <f t="shared" si="465"/>
        <v/>
      </c>
      <c r="AD1674" s="752" t="str">
        <f t="shared" si="466"/>
        <v/>
      </c>
      <c r="AE1674" s="534" t="str">
        <f t="shared" si="467"/>
        <v/>
      </c>
      <c r="AF1674" s="752" t="str">
        <f t="shared" si="468"/>
        <v/>
      </c>
    </row>
    <row r="1675" spans="2:32" x14ac:dyDescent="0.25">
      <c r="B1675" s="721"/>
      <c r="C1675" s="531" t="str">
        <f>IFERROR(VLOOKUP(B1675,'מצבת ורישום גנים'!B:D,3,0),"")</f>
        <v/>
      </c>
      <c r="D1675" s="721"/>
      <c r="E1675" s="723"/>
      <c r="F1675" s="723"/>
      <c r="G1675" s="723"/>
      <c r="H1675" s="723"/>
      <c r="I1675" s="992" t="str">
        <f t="shared" si="469"/>
        <v/>
      </c>
      <c r="J1675" s="723"/>
      <c r="K1675" s="724"/>
      <c r="L1675" s="723"/>
      <c r="M1675" s="306" t="str">
        <f t="shared" si="456"/>
        <v/>
      </c>
      <c r="N1675" s="32" t="str">
        <f t="shared" si="457"/>
        <v/>
      </c>
      <c r="P1675" s="307" t="str">
        <f t="shared" si="458"/>
        <v/>
      </c>
      <c r="Q1675" s="307" t="str">
        <f t="shared" si="452"/>
        <v/>
      </c>
      <c r="R1675" s="307" t="str">
        <f t="shared" si="459"/>
        <v/>
      </c>
      <c r="S1675" s="307" t="str">
        <f t="shared" si="460"/>
        <v/>
      </c>
      <c r="T1675" s="307" t="str">
        <f t="shared" si="461"/>
        <v/>
      </c>
      <c r="U1675" s="307" t="str">
        <f t="shared" si="453"/>
        <v/>
      </c>
      <c r="V1675" s="723"/>
      <c r="X1675" s="308" t="str">
        <f t="shared" si="462"/>
        <v/>
      </c>
      <c r="Y1675" s="309" t="str">
        <f t="shared" si="463"/>
        <v/>
      </c>
      <c r="Z1675" s="308" t="str">
        <f t="shared" si="454"/>
        <v/>
      </c>
      <c r="AA1675" s="308" t="b">
        <f t="shared" si="455"/>
        <v>1</v>
      </c>
      <c r="AB1675" s="308" t="str">
        <f t="shared" si="464"/>
        <v/>
      </c>
      <c r="AC1675" s="534" t="str">
        <f t="shared" si="465"/>
        <v/>
      </c>
      <c r="AD1675" s="752" t="str">
        <f t="shared" si="466"/>
        <v/>
      </c>
      <c r="AE1675" s="534" t="str">
        <f t="shared" si="467"/>
        <v/>
      </c>
      <c r="AF1675" s="752" t="str">
        <f t="shared" si="468"/>
        <v/>
      </c>
    </row>
    <row r="1676" spans="2:32" x14ac:dyDescent="0.25">
      <c r="B1676" s="721"/>
      <c r="C1676" s="531" t="str">
        <f>IFERROR(VLOOKUP(B1676,'מצבת ורישום גנים'!B:D,3,0),"")</f>
        <v/>
      </c>
      <c r="D1676" s="721"/>
      <c r="E1676" s="723"/>
      <c r="F1676" s="723"/>
      <c r="G1676" s="723"/>
      <c r="H1676" s="723"/>
      <c r="I1676" s="992" t="str">
        <f t="shared" si="469"/>
        <v/>
      </c>
      <c r="J1676" s="723"/>
      <c r="K1676" s="724"/>
      <c r="L1676" s="723"/>
      <c r="M1676" s="306" t="str">
        <f t="shared" si="456"/>
        <v/>
      </c>
      <c r="N1676" s="32" t="str">
        <f t="shared" si="457"/>
        <v/>
      </c>
      <c r="P1676" s="307" t="str">
        <f t="shared" si="458"/>
        <v/>
      </c>
      <c r="Q1676" s="307" t="str">
        <f t="shared" si="452"/>
        <v/>
      </c>
      <c r="R1676" s="307" t="str">
        <f t="shared" si="459"/>
        <v/>
      </c>
      <c r="S1676" s="307" t="str">
        <f t="shared" si="460"/>
        <v/>
      </c>
      <c r="T1676" s="307" t="str">
        <f t="shared" si="461"/>
        <v/>
      </c>
      <c r="U1676" s="307" t="str">
        <f t="shared" si="453"/>
        <v/>
      </c>
      <c r="V1676" s="723"/>
      <c r="X1676" s="308" t="str">
        <f t="shared" si="462"/>
        <v/>
      </c>
      <c r="Y1676" s="309" t="str">
        <f t="shared" si="463"/>
        <v/>
      </c>
      <c r="Z1676" s="308" t="str">
        <f t="shared" si="454"/>
        <v/>
      </c>
      <c r="AA1676" s="308" t="b">
        <f t="shared" si="455"/>
        <v>1</v>
      </c>
      <c r="AB1676" s="308" t="str">
        <f t="shared" si="464"/>
        <v/>
      </c>
      <c r="AC1676" s="534" t="str">
        <f t="shared" si="465"/>
        <v/>
      </c>
      <c r="AD1676" s="752" t="str">
        <f t="shared" si="466"/>
        <v/>
      </c>
      <c r="AE1676" s="534" t="str">
        <f t="shared" si="467"/>
        <v/>
      </c>
      <c r="AF1676" s="752" t="str">
        <f t="shared" si="468"/>
        <v/>
      </c>
    </row>
    <row r="1677" spans="2:32" x14ac:dyDescent="0.25">
      <c r="B1677" s="721"/>
      <c r="C1677" s="531" t="str">
        <f>IFERROR(VLOOKUP(B1677,'מצבת ורישום גנים'!B:D,3,0),"")</f>
        <v/>
      </c>
      <c r="D1677" s="721"/>
      <c r="E1677" s="723"/>
      <c r="F1677" s="723"/>
      <c r="G1677" s="723"/>
      <c r="H1677" s="723"/>
      <c r="I1677" s="992" t="str">
        <f t="shared" si="469"/>
        <v/>
      </c>
      <c r="J1677" s="723"/>
      <c r="K1677" s="724"/>
      <c r="L1677" s="723"/>
      <c r="M1677" s="306" t="str">
        <f t="shared" si="456"/>
        <v/>
      </c>
      <c r="N1677" s="32" t="str">
        <f t="shared" si="457"/>
        <v/>
      </c>
      <c r="P1677" s="307" t="str">
        <f t="shared" si="458"/>
        <v/>
      </c>
      <c r="Q1677" s="307" t="str">
        <f t="shared" si="452"/>
        <v/>
      </c>
      <c r="R1677" s="307" t="str">
        <f t="shared" si="459"/>
        <v/>
      </c>
      <c r="S1677" s="307" t="str">
        <f t="shared" si="460"/>
        <v/>
      </c>
      <c r="T1677" s="307" t="str">
        <f t="shared" si="461"/>
        <v/>
      </c>
      <c r="U1677" s="307" t="str">
        <f t="shared" si="453"/>
        <v/>
      </c>
      <c r="V1677" s="723"/>
      <c r="X1677" s="308" t="str">
        <f t="shared" si="462"/>
        <v/>
      </c>
      <c r="Y1677" s="309" t="str">
        <f t="shared" si="463"/>
        <v/>
      </c>
      <c r="Z1677" s="308" t="str">
        <f t="shared" si="454"/>
        <v/>
      </c>
      <c r="AA1677" s="308" t="b">
        <f t="shared" si="455"/>
        <v>1</v>
      </c>
      <c r="AB1677" s="308" t="str">
        <f t="shared" si="464"/>
        <v/>
      </c>
      <c r="AC1677" s="534" t="str">
        <f t="shared" si="465"/>
        <v/>
      </c>
      <c r="AD1677" s="752" t="str">
        <f t="shared" si="466"/>
        <v/>
      </c>
      <c r="AE1677" s="534" t="str">
        <f t="shared" si="467"/>
        <v/>
      </c>
      <c r="AF1677" s="752" t="str">
        <f t="shared" si="468"/>
        <v/>
      </c>
    </row>
    <row r="1678" spans="2:32" x14ac:dyDescent="0.25">
      <c r="B1678" s="721"/>
      <c r="C1678" s="531" t="str">
        <f>IFERROR(VLOOKUP(B1678,'מצבת ורישום גנים'!B:D,3,0),"")</f>
        <v/>
      </c>
      <c r="D1678" s="721"/>
      <c r="E1678" s="723"/>
      <c r="F1678" s="723"/>
      <c r="G1678" s="723"/>
      <c r="H1678" s="723"/>
      <c r="I1678" s="992" t="str">
        <f t="shared" si="469"/>
        <v/>
      </c>
      <c r="J1678" s="723"/>
      <c r="K1678" s="724"/>
      <c r="L1678" s="723"/>
      <c r="M1678" s="306" t="str">
        <f t="shared" si="456"/>
        <v/>
      </c>
      <c r="N1678" s="32" t="str">
        <f t="shared" si="457"/>
        <v/>
      </c>
      <c r="P1678" s="307" t="str">
        <f t="shared" si="458"/>
        <v/>
      </c>
      <c r="Q1678" s="307" t="str">
        <f t="shared" si="452"/>
        <v/>
      </c>
      <c r="R1678" s="307" t="str">
        <f t="shared" si="459"/>
        <v/>
      </c>
      <c r="S1678" s="307" t="str">
        <f t="shared" si="460"/>
        <v/>
      </c>
      <c r="T1678" s="307" t="str">
        <f t="shared" si="461"/>
        <v/>
      </c>
      <c r="U1678" s="307" t="str">
        <f t="shared" si="453"/>
        <v/>
      </c>
      <c r="V1678" s="723"/>
      <c r="X1678" s="308" t="str">
        <f t="shared" si="462"/>
        <v/>
      </c>
      <c r="Y1678" s="309" t="str">
        <f t="shared" si="463"/>
        <v/>
      </c>
      <c r="Z1678" s="308" t="str">
        <f t="shared" si="454"/>
        <v/>
      </c>
      <c r="AA1678" s="308" t="b">
        <f t="shared" si="455"/>
        <v>1</v>
      </c>
      <c r="AB1678" s="308" t="str">
        <f t="shared" si="464"/>
        <v/>
      </c>
      <c r="AC1678" s="534" t="str">
        <f t="shared" si="465"/>
        <v/>
      </c>
      <c r="AD1678" s="752" t="str">
        <f t="shared" si="466"/>
        <v/>
      </c>
      <c r="AE1678" s="534" t="str">
        <f t="shared" si="467"/>
        <v/>
      </c>
      <c r="AF1678" s="752" t="str">
        <f t="shared" si="468"/>
        <v/>
      </c>
    </row>
    <row r="1679" spans="2:32" x14ac:dyDescent="0.25">
      <c r="B1679" s="721"/>
      <c r="C1679" s="531" t="str">
        <f>IFERROR(VLOOKUP(B1679,'מצבת ורישום גנים'!B:D,3,0),"")</f>
        <v/>
      </c>
      <c r="D1679" s="721"/>
      <c r="E1679" s="723"/>
      <c r="F1679" s="723"/>
      <c r="G1679" s="723"/>
      <c r="H1679" s="723"/>
      <c r="I1679" s="992" t="str">
        <f t="shared" si="469"/>
        <v/>
      </c>
      <c r="J1679" s="723"/>
      <c r="K1679" s="724"/>
      <c r="L1679" s="723"/>
      <c r="M1679" s="306" t="str">
        <f t="shared" si="456"/>
        <v/>
      </c>
      <c r="N1679" s="32" t="str">
        <f t="shared" si="457"/>
        <v/>
      </c>
      <c r="P1679" s="307" t="str">
        <f t="shared" si="458"/>
        <v/>
      </c>
      <c r="Q1679" s="307" t="str">
        <f t="shared" si="452"/>
        <v/>
      </c>
      <c r="R1679" s="307" t="str">
        <f t="shared" si="459"/>
        <v/>
      </c>
      <c r="S1679" s="307" t="str">
        <f t="shared" si="460"/>
        <v/>
      </c>
      <c r="T1679" s="307" t="str">
        <f t="shared" si="461"/>
        <v/>
      </c>
      <c r="U1679" s="307" t="str">
        <f t="shared" si="453"/>
        <v/>
      </c>
      <c r="V1679" s="723"/>
      <c r="X1679" s="308" t="str">
        <f t="shared" si="462"/>
        <v/>
      </c>
      <c r="Y1679" s="309" t="str">
        <f t="shared" si="463"/>
        <v/>
      </c>
      <c r="Z1679" s="308" t="str">
        <f t="shared" si="454"/>
        <v/>
      </c>
      <c r="AA1679" s="308" t="b">
        <f t="shared" si="455"/>
        <v>1</v>
      </c>
      <c r="AB1679" s="308" t="str">
        <f t="shared" si="464"/>
        <v/>
      </c>
      <c r="AC1679" s="534" t="str">
        <f t="shared" si="465"/>
        <v/>
      </c>
      <c r="AD1679" s="752" t="str">
        <f t="shared" si="466"/>
        <v/>
      </c>
      <c r="AE1679" s="534" t="str">
        <f t="shared" si="467"/>
        <v/>
      </c>
      <c r="AF1679" s="752" t="str">
        <f t="shared" si="468"/>
        <v/>
      </c>
    </row>
    <row r="1680" spans="2:32" x14ac:dyDescent="0.25">
      <c r="B1680" s="721"/>
      <c r="C1680" s="531" t="str">
        <f>IFERROR(VLOOKUP(B1680,'מצבת ורישום גנים'!B:D,3,0),"")</f>
        <v/>
      </c>
      <c r="D1680" s="721"/>
      <c r="E1680" s="723"/>
      <c r="F1680" s="723"/>
      <c r="G1680" s="723"/>
      <c r="H1680" s="723"/>
      <c r="I1680" s="992" t="str">
        <f t="shared" si="469"/>
        <v/>
      </c>
      <c r="J1680" s="723"/>
      <c r="K1680" s="724"/>
      <c r="L1680" s="723"/>
      <c r="M1680" s="306" t="str">
        <f t="shared" si="456"/>
        <v/>
      </c>
      <c r="N1680" s="32" t="str">
        <f t="shared" si="457"/>
        <v/>
      </c>
      <c r="P1680" s="307" t="str">
        <f t="shared" si="458"/>
        <v/>
      </c>
      <c r="Q1680" s="307" t="str">
        <f t="shared" ref="Q1680:Q1743" si="470">IF(J1680="","",IFERROR(IF(OR(H1680="גננת",H1680="מורה",H1680="רכז",H1680="רכזת גן",H1680="רכז גן",H1680="רכז בית ספר",H1680="רכזת בית ספר"),IF(J1680&gt;=75,"תקין","לא תקין"),IF(H1680="סייעת ממשיכה",IF(J1680&gt;=30,"תקין","לא תקין"),IF(H1680="סייעת רפואית/אישית",IF(J1680&gt;=12.5,"תקין","לא תקין"),IF(H1680="סייעת חדשה",IF(J1680&gt;=37,"תקין","לא תקין"),IF(OR(H1680&lt;&gt;"מורה",H1680&lt;&gt;"גננת",H1680&lt;&gt;"סייעת"),IF(J1680&gt;=30.61,"תקין","לא תקין"),"לא תקין"))))),""))</f>
        <v/>
      </c>
      <c r="R1680" s="307" t="str">
        <f t="shared" si="459"/>
        <v/>
      </c>
      <c r="S1680" s="307" t="str">
        <f t="shared" si="460"/>
        <v/>
      </c>
      <c r="T1680" s="307" t="str">
        <f t="shared" si="461"/>
        <v/>
      </c>
      <c r="U1680" s="307" t="str">
        <f t="shared" ref="U1680:U1743" si="471">IF(D1680="","",IF(Z1680&gt;1,IF(SUMIF(D:D,D1680,L:L)&gt;90,"לא תקין","תקין"),"תקין"))</f>
        <v/>
      </c>
      <c r="V1680" s="723"/>
      <c r="X1680" s="308" t="str">
        <f t="shared" si="462"/>
        <v/>
      </c>
      <c r="Y1680" s="309" t="str">
        <f t="shared" si="463"/>
        <v/>
      </c>
      <c r="Z1680" s="308" t="str">
        <f t="shared" ref="Z1680:Z1743" si="472">IF(D1680="","",COUNTIF(D:D,D1680))</f>
        <v/>
      </c>
      <c r="AA1680" s="308" t="b">
        <f t="shared" ref="AA1680:AA1743" si="473">MOD(MID(REPT(0,9-LEN(D1680))&amp;D1680,1,1)+MID("0246813579",MID(REPT(0,9-LEN(D1680))&amp;D1680,2,1)+1,1)+MID(REPT(0,9-LEN(D1680))&amp;D1680,3,1)+MID("0246813579",MID(REPT(0,9-LEN(D1680))&amp;D1680,4,1)+1,1)+MID(REPT(0,9-LEN(D1680))&amp;D1680,5,1)+MID("0246813579",MID(REPT(0,9-LEN(D1680))&amp;D1680,6,1)+1,1)+MID(REPT(0,9-LEN(D1680))&amp;D1680,7,1)+MID("0246813579",MID(REPT(0,9-LEN(D1680))&amp;D1680,8,1)+1,1)+MID(REPT(0,9-LEN(D1680))&amp;D1680,9,1),10)=0</f>
        <v>1</v>
      </c>
      <c r="AB1680" s="308" t="str">
        <f t="shared" si="464"/>
        <v/>
      </c>
      <c r="AC1680" s="534" t="str">
        <f t="shared" si="465"/>
        <v/>
      </c>
      <c r="AD1680" s="752" t="str">
        <f t="shared" si="466"/>
        <v/>
      </c>
      <c r="AE1680" s="534" t="str">
        <f t="shared" si="467"/>
        <v/>
      </c>
      <c r="AF1680" s="752" t="str">
        <f t="shared" si="468"/>
        <v/>
      </c>
    </row>
    <row r="1681" spans="2:32" x14ac:dyDescent="0.25">
      <c r="B1681" s="721"/>
      <c r="C1681" s="531" t="str">
        <f>IFERROR(VLOOKUP(B1681,'מצבת ורישום גנים'!B:D,3,0),"")</f>
        <v/>
      </c>
      <c r="D1681" s="721"/>
      <c r="E1681" s="723"/>
      <c r="F1681" s="723"/>
      <c r="G1681" s="723"/>
      <c r="H1681" s="723"/>
      <c r="I1681" s="992" t="str">
        <f t="shared" si="469"/>
        <v/>
      </c>
      <c r="J1681" s="723"/>
      <c r="K1681" s="724"/>
      <c r="L1681" s="723"/>
      <c r="M1681" s="306" t="str">
        <f t="shared" ref="M1681:M1744" si="474">IF(AND(L1681&gt;0,K1681&gt;0),K1681*L1681,"")</f>
        <v/>
      </c>
      <c r="N1681" s="32" t="str">
        <f t="shared" ref="N1681:N1744" si="475">TEXT(LEFT(H1681,2),0)</f>
        <v/>
      </c>
      <c r="P1681" s="307" t="str">
        <f t="shared" ref="P1681:P1744" si="476">IF(D1681="","",IF(AA1681=FALSE,"לא תקין","תקין"))</f>
        <v/>
      </c>
      <c r="Q1681" s="307" t="str">
        <f t="shared" si="470"/>
        <v/>
      </c>
      <c r="R1681" s="307" t="str">
        <f t="shared" ref="R1681:R1744" si="477">IF(K1681="","",IF(OR(Y1681&lt;100%,Y1681&gt;140%),"לא תקין","תקין"))</f>
        <v/>
      </c>
      <c r="S1681" s="307" t="str">
        <f t="shared" ref="S1681:S1744" si="478">IF(J1681="","",IFERROR(IF(J1681&gt;120,"לא תקין","תקין"),""))</f>
        <v/>
      </c>
      <c r="T1681" s="307" t="str">
        <f t="shared" ref="T1681:T1744" si="479">IF(L1681="","",IF(H1681="","יש להזין איש צוות",IF(OR(H1681="מורה",H1681="גננת",H1681="רכז גן",H1681="רכזת גן",H1681="סייעת ממשיכה",H1681="סייעת חדשה",H1681="מדצית",H1681="מדצ",H1681="מדריך",H1681="מדריכה",H1681="תוספת כח אדם"),IF(L1681&lt;=90,"תקין","לא תקין"),IF(OR(H1681="רכז בית ספר",H1681="רכזת תכנית בבית הספר",H1681="רכזת בית ספר"),IF(L1681&lt;=114,"תקין","לא תקין"),IF(OR(H1681="סגנית רכזת מעל 150",H1681="סגן רכז"),IF(L1681&lt;=93,"תקין","לא תקין"),"לא תקין")))))</f>
        <v/>
      </c>
      <c r="U1681" s="307" t="str">
        <f t="shared" si="471"/>
        <v/>
      </c>
      <c r="V1681" s="723"/>
      <c r="X1681" s="308" t="str">
        <f t="shared" ref="X1681:X1744" si="480">IF(M1681="","",IF(OR(R1681="לא תקין",S1681="לא תקין",T1681="לא תקין",,U1681="לא תקין"),"לא תקין","תקין"))</f>
        <v/>
      </c>
      <c r="Y1681" s="309" t="str">
        <f t="shared" ref="Y1681:Y1744" si="481">IFERROR(IF(J1681="","",K1681/J1681),"")</f>
        <v/>
      </c>
      <c r="Z1681" s="308" t="str">
        <f t="shared" si="472"/>
        <v/>
      </c>
      <c r="AA1681" s="308" t="b">
        <f t="shared" si="473"/>
        <v>1</v>
      </c>
      <c r="AB1681" s="308" t="str">
        <f t="shared" ref="AB1681:AB1744" si="482">IF(H1681="גננת",IF(J1681&lt;75,"לא תקין","תקין"),"")</f>
        <v/>
      </c>
      <c r="AC1681" s="534" t="str">
        <f t="shared" ref="AC1681:AC1744" si="483">IF(B1681&lt;&gt;"",B1681&amp;H1681,"")</f>
        <v/>
      </c>
      <c r="AD1681" s="752" t="str">
        <f t="shared" ref="AD1681:AD1744" si="484">M1681</f>
        <v/>
      </c>
      <c r="AE1681" s="534" t="str">
        <f t="shared" ref="AE1681:AE1744" si="485">IF(B1681&lt;&gt;"",B1681&amp;LEFT(H1681,5),"")</f>
        <v/>
      </c>
      <c r="AF1681" s="752" t="str">
        <f t="shared" ref="AF1681:AF1744" si="486">M1681</f>
        <v/>
      </c>
    </row>
    <row r="1682" spans="2:32" x14ac:dyDescent="0.25">
      <c r="B1682" s="721"/>
      <c r="C1682" s="531" t="str">
        <f>IFERROR(VLOOKUP(B1682,'מצבת ורישום גנים'!B:D,3,0),"")</f>
        <v/>
      </c>
      <c r="D1682" s="721"/>
      <c r="E1682" s="723"/>
      <c r="F1682" s="723"/>
      <c r="G1682" s="723"/>
      <c r="H1682" s="723"/>
      <c r="I1682" s="992" t="str">
        <f t="shared" ref="I1682:I1745" si="487">SUBSTITUTE(IFERROR(IF(H1682="מדצ","מדצ/ית",IF(OR(H1682="סייעת ממשיכה",H1682="סייעת חדשה",H1682="סייעת רפואית/אישית"),"סייעת",IF(H1682="רכזת גן","רכזת גן"))),""),"FALSE","")</f>
        <v/>
      </c>
      <c r="J1682" s="723"/>
      <c r="K1682" s="724"/>
      <c r="L1682" s="723"/>
      <c r="M1682" s="306" t="str">
        <f t="shared" si="474"/>
        <v/>
      </c>
      <c r="N1682" s="32" t="str">
        <f t="shared" si="475"/>
        <v/>
      </c>
      <c r="P1682" s="307" t="str">
        <f t="shared" si="476"/>
        <v/>
      </c>
      <c r="Q1682" s="307" t="str">
        <f t="shared" si="470"/>
        <v/>
      </c>
      <c r="R1682" s="307" t="str">
        <f t="shared" si="477"/>
        <v/>
      </c>
      <c r="S1682" s="307" t="str">
        <f t="shared" si="478"/>
        <v/>
      </c>
      <c r="T1682" s="307" t="str">
        <f t="shared" si="479"/>
        <v/>
      </c>
      <c r="U1682" s="307" t="str">
        <f t="shared" si="471"/>
        <v/>
      </c>
      <c r="V1682" s="723"/>
      <c r="X1682" s="308" t="str">
        <f t="shared" si="480"/>
        <v/>
      </c>
      <c r="Y1682" s="309" t="str">
        <f t="shared" si="481"/>
        <v/>
      </c>
      <c r="Z1682" s="308" t="str">
        <f t="shared" si="472"/>
        <v/>
      </c>
      <c r="AA1682" s="308" t="b">
        <f t="shared" si="473"/>
        <v>1</v>
      </c>
      <c r="AB1682" s="308" t="str">
        <f t="shared" si="482"/>
        <v/>
      </c>
      <c r="AC1682" s="534" t="str">
        <f t="shared" si="483"/>
        <v/>
      </c>
      <c r="AD1682" s="752" t="str">
        <f t="shared" si="484"/>
        <v/>
      </c>
      <c r="AE1682" s="534" t="str">
        <f t="shared" si="485"/>
        <v/>
      </c>
      <c r="AF1682" s="752" t="str">
        <f t="shared" si="486"/>
        <v/>
      </c>
    </row>
    <row r="1683" spans="2:32" x14ac:dyDescent="0.25">
      <c r="B1683" s="721"/>
      <c r="C1683" s="531" t="str">
        <f>IFERROR(VLOOKUP(B1683,'מצבת ורישום גנים'!B:D,3,0),"")</f>
        <v/>
      </c>
      <c r="D1683" s="721"/>
      <c r="E1683" s="723"/>
      <c r="F1683" s="723"/>
      <c r="G1683" s="723"/>
      <c r="H1683" s="723"/>
      <c r="I1683" s="992" t="str">
        <f t="shared" si="487"/>
        <v/>
      </c>
      <c r="J1683" s="723"/>
      <c r="K1683" s="724"/>
      <c r="L1683" s="723"/>
      <c r="M1683" s="306" t="str">
        <f t="shared" si="474"/>
        <v/>
      </c>
      <c r="N1683" s="32" t="str">
        <f t="shared" si="475"/>
        <v/>
      </c>
      <c r="P1683" s="307" t="str">
        <f t="shared" si="476"/>
        <v/>
      </c>
      <c r="Q1683" s="307" t="str">
        <f t="shared" si="470"/>
        <v/>
      </c>
      <c r="R1683" s="307" t="str">
        <f t="shared" si="477"/>
        <v/>
      </c>
      <c r="S1683" s="307" t="str">
        <f t="shared" si="478"/>
        <v/>
      </c>
      <c r="T1683" s="307" t="str">
        <f t="shared" si="479"/>
        <v/>
      </c>
      <c r="U1683" s="307" t="str">
        <f t="shared" si="471"/>
        <v/>
      </c>
      <c r="V1683" s="723"/>
      <c r="X1683" s="308" t="str">
        <f t="shared" si="480"/>
        <v/>
      </c>
      <c r="Y1683" s="309" t="str">
        <f t="shared" si="481"/>
        <v/>
      </c>
      <c r="Z1683" s="308" t="str">
        <f t="shared" si="472"/>
        <v/>
      </c>
      <c r="AA1683" s="308" t="b">
        <f t="shared" si="473"/>
        <v>1</v>
      </c>
      <c r="AB1683" s="308" t="str">
        <f t="shared" si="482"/>
        <v/>
      </c>
      <c r="AC1683" s="534" t="str">
        <f t="shared" si="483"/>
        <v/>
      </c>
      <c r="AD1683" s="752" t="str">
        <f t="shared" si="484"/>
        <v/>
      </c>
      <c r="AE1683" s="534" t="str">
        <f t="shared" si="485"/>
        <v/>
      </c>
      <c r="AF1683" s="752" t="str">
        <f t="shared" si="486"/>
        <v/>
      </c>
    </row>
    <row r="1684" spans="2:32" x14ac:dyDescent="0.25">
      <c r="B1684" s="721"/>
      <c r="C1684" s="531" t="str">
        <f>IFERROR(VLOOKUP(B1684,'מצבת ורישום גנים'!B:D,3,0),"")</f>
        <v/>
      </c>
      <c r="D1684" s="721"/>
      <c r="E1684" s="723"/>
      <c r="F1684" s="723"/>
      <c r="G1684" s="723"/>
      <c r="H1684" s="723"/>
      <c r="I1684" s="992" t="str">
        <f t="shared" si="487"/>
        <v/>
      </c>
      <c r="J1684" s="723"/>
      <c r="K1684" s="724"/>
      <c r="L1684" s="723"/>
      <c r="M1684" s="306" t="str">
        <f t="shared" si="474"/>
        <v/>
      </c>
      <c r="N1684" s="32" t="str">
        <f t="shared" si="475"/>
        <v/>
      </c>
      <c r="P1684" s="307" t="str">
        <f t="shared" si="476"/>
        <v/>
      </c>
      <c r="Q1684" s="307" t="str">
        <f t="shared" si="470"/>
        <v/>
      </c>
      <c r="R1684" s="307" t="str">
        <f t="shared" si="477"/>
        <v/>
      </c>
      <c r="S1684" s="307" t="str">
        <f t="shared" si="478"/>
        <v/>
      </c>
      <c r="T1684" s="307" t="str">
        <f t="shared" si="479"/>
        <v/>
      </c>
      <c r="U1684" s="307" t="str">
        <f t="shared" si="471"/>
        <v/>
      </c>
      <c r="V1684" s="723"/>
      <c r="X1684" s="308" t="str">
        <f t="shared" si="480"/>
        <v/>
      </c>
      <c r="Y1684" s="309" t="str">
        <f t="shared" si="481"/>
        <v/>
      </c>
      <c r="Z1684" s="308" t="str">
        <f t="shared" si="472"/>
        <v/>
      </c>
      <c r="AA1684" s="308" t="b">
        <f t="shared" si="473"/>
        <v>1</v>
      </c>
      <c r="AB1684" s="308" t="str">
        <f t="shared" si="482"/>
        <v/>
      </c>
      <c r="AC1684" s="534" t="str">
        <f t="shared" si="483"/>
        <v/>
      </c>
      <c r="AD1684" s="752" t="str">
        <f t="shared" si="484"/>
        <v/>
      </c>
      <c r="AE1684" s="534" t="str">
        <f t="shared" si="485"/>
        <v/>
      </c>
      <c r="AF1684" s="752" t="str">
        <f t="shared" si="486"/>
        <v/>
      </c>
    </row>
    <row r="1685" spans="2:32" x14ac:dyDescent="0.25">
      <c r="B1685" s="721"/>
      <c r="C1685" s="531" t="str">
        <f>IFERROR(VLOOKUP(B1685,'מצבת ורישום גנים'!B:D,3,0),"")</f>
        <v/>
      </c>
      <c r="D1685" s="721"/>
      <c r="E1685" s="723"/>
      <c r="F1685" s="723"/>
      <c r="G1685" s="723"/>
      <c r="H1685" s="723"/>
      <c r="I1685" s="992" t="str">
        <f t="shared" si="487"/>
        <v/>
      </c>
      <c r="J1685" s="723"/>
      <c r="K1685" s="724"/>
      <c r="L1685" s="723"/>
      <c r="M1685" s="306" t="str">
        <f t="shared" si="474"/>
        <v/>
      </c>
      <c r="N1685" s="32" t="str">
        <f t="shared" si="475"/>
        <v/>
      </c>
      <c r="P1685" s="307" t="str">
        <f t="shared" si="476"/>
        <v/>
      </c>
      <c r="Q1685" s="307" t="str">
        <f t="shared" si="470"/>
        <v/>
      </c>
      <c r="R1685" s="307" t="str">
        <f t="shared" si="477"/>
        <v/>
      </c>
      <c r="S1685" s="307" t="str">
        <f t="shared" si="478"/>
        <v/>
      </c>
      <c r="T1685" s="307" t="str">
        <f t="shared" si="479"/>
        <v/>
      </c>
      <c r="U1685" s="307" t="str">
        <f t="shared" si="471"/>
        <v/>
      </c>
      <c r="V1685" s="723"/>
      <c r="X1685" s="308" t="str">
        <f t="shared" si="480"/>
        <v/>
      </c>
      <c r="Y1685" s="309" t="str">
        <f t="shared" si="481"/>
        <v/>
      </c>
      <c r="Z1685" s="308" t="str">
        <f t="shared" si="472"/>
        <v/>
      </c>
      <c r="AA1685" s="308" t="b">
        <f t="shared" si="473"/>
        <v>1</v>
      </c>
      <c r="AB1685" s="308" t="str">
        <f t="shared" si="482"/>
        <v/>
      </c>
      <c r="AC1685" s="534" t="str">
        <f t="shared" si="483"/>
        <v/>
      </c>
      <c r="AD1685" s="752" t="str">
        <f t="shared" si="484"/>
        <v/>
      </c>
      <c r="AE1685" s="534" t="str">
        <f t="shared" si="485"/>
        <v/>
      </c>
      <c r="AF1685" s="752" t="str">
        <f t="shared" si="486"/>
        <v/>
      </c>
    </row>
    <row r="1686" spans="2:32" x14ac:dyDescent="0.25">
      <c r="B1686" s="721"/>
      <c r="C1686" s="531" t="str">
        <f>IFERROR(VLOOKUP(B1686,'מצבת ורישום גנים'!B:D,3,0),"")</f>
        <v/>
      </c>
      <c r="D1686" s="721"/>
      <c r="E1686" s="723"/>
      <c r="F1686" s="723"/>
      <c r="G1686" s="723"/>
      <c r="H1686" s="723"/>
      <c r="I1686" s="992" t="str">
        <f t="shared" si="487"/>
        <v/>
      </c>
      <c r="J1686" s="723"/>
      <c r="K1686" s="724"/>
      <c r="L1686" s="723"/>
      <c r="M1686" s="306" t="str">
        <f t="shared" si="474"/>
        <v/>
      </c>
      <c r="N1686" s="32" t="str">
        <f t="shared" si="475"/>
        <v/>
      </c>
      <c r="P1686" s="307" t="str">
        <f t="shared" si="476"/>
        <v/>
      </c>
      <c r="Q1686" s="307" t="str">
        <f t="shared" si="470"/>
        <v/>
      </c>
      <c r="R1686" s="307" t="str">
        <f t="shared" si="477"/>
        <v/>
      </c>
      <c r="S1686" s="307" t="str">
        <f t="shared" si="478"/>
        <v/>
      </c>
      <c r="T1686" s="307" t="str">
        <f t="shared" si="479"/>
        <v/>
      </c>
      <c r="U1686" s="307" t="str">
        <f t="shared" si="471"/>
        <v/>
      </c>
      <c r="V1686" s="723"/>
      <c r="X1686" s="308" t="str">
        <f t="shared" si="480"/>
        <v/>
      </c>
      <c r="Y1686" s="309" t="str">
        <f t="shared" si="481"/>
        <v/>
      </c>
      <c r="Z1686" s="308" t="str">
        <f t="shared" si="472"/>
        <v/>
      </c>
      <c r="AA1686" s="308" t="b">
        <f t="shared" si="473"/>
        <v>1</v>
      </c>
      <c r="AB1686" s="308" t="str">
        <f t="shared" si="482"/>
        <v/>
      </c>
      <c r="AC1686" s="534" t="str">
        <f t="shared" si="483"/>
        <v/>
      </c>
      <c r="AD1686" s="752" t="str">
        <f t="shared" si="484"/>
        <v/>
      </c>
      <c r="AE1686" s="534" t="str">
        <f t="shared" si="485"/>
        <v/>
      </c>
      <c r="AF1686" s="752" t="str">
        <f t="shared" si="486"/>
        <v/>
      </c>
    </row>
    <row r="1687" spans="2:32" x14ac:dyDescent="0.25">
      <c r="B1687" s="721"/>
      <c r="C1687" s="531" t="str">
        <f>IFERROR(VLOOKUP(B1687,'מצבת ורישום גנים'!B:D,3,0),"")</f>
        <v/>
      </c>
      <c r="D1687" s="721"/>
      <c r="E1687" s="723"/>
      <c r="F1687" s="723"/>
      <c r="G1687" s="723"/>
      <c r="H1687" s="723"/>
      <c r="I1687" s="992" t="str">
        <f t="shared" si="487"/>
        <v/>
      </c>
      <c r="J1687" s="723"/>
      <c r="K1687" s="724"/>
      <c r="L1687" s="723"/>
      <c r="M1687" s="306" t="str">
        <f t="shared" si="474"/>
        <v/>
      </c>
      <c r="N1687" s="32" t="str">
        <f t="shared" si="475"/>
        <v/>
      </c>
      <c r="P1687" s="307" t="str">
        <f t="shared" si="476"/>
        <v/>
      </c>
      <c r="Q1687" s="307" t="str">
        <f t="shared" si="470"/>
        <v/>
      </c>
      <c r="R1687" s="307" t="str">
        <f t="shared" si="477"/>
        <v/>
      </c>
      <c r="S1687" s="307" t="str">
        <f t="shared" si="478"/>
        <v/>
      </c>
      <c r="T1687" s="307" t="str">
        <f t="shared" si="479"/>
        <v/>
      </c>
      <c r="U1687" s="307" t="str">
        <f t="shared" si="471"/>
        <v/>
      </c>
      <c r="V1687" s="723"/>
      <c r="X1687" s="308" t="str">
        <f t="shared" si="480"/>
        <v/>
      </c>
      <c r="Y1687" s="309" t="str">
        <f t="shared" si="481"/>
        <v/>
      </c>
      <c r="Z1687" s="308" t="str">
        <f t="shared" si="472"/>
        <v/>
      </c>
      <c r="AA1687" s="308" t="b">
        <f t="shared" si="473"/>
        <v>1</v>
      </c>
      <c r="AB1687" s="308" t="str">
        <f t="shared" si="482"/>
        <v/>
      </c>
      <c r="AC1687" s="534" t="str">
        <f t="shared" si="483"/>
        <v/>
      </c>
      <c r="AD1687" s="752" t="str">
        <f t="shared" si="484"/>
        <v/>
      </c>
      <c r="AE1687" s="534" t="str">
        <f t="shared" si="485"/>
        <v/>
      </c>
      <c r="AF1687" s="752" t="str">
        <f t="shared" si="486"/>
        <v/>
      </c>
    </row>
    <row r="1688" spans="2:32" x14ac:dyDescent="0.25">
      <c r="B1688" s="721"/>
      <c r="C1688" s="531" t="str">
        <f>IFERROR(VLOOKUP(B1688,'מצבת ורישום גנים'!B:D,3,0),"")</f>
        <v/>
      </c>
      <c r="D1688" s="721"/>
      <c r="E1688" s="723"/>
      <c r="F1688" s="723"/>
      <c r="G1688" s="723"/>
      <c r="H1688" s="723"/>
      <c r="I1688" s="992" t="str">
        <f t="shared" si="487"/>
        <v/>
      </c>
      <c r="J1688" s="723"/>
      <c r="K1688" s="724"/>
      <c r="L1688" s="723"/>
      <c r="M1688" s="306" t="str">
        <f t="shared" si="474"/>
        <v/>
      </c>
      <c r="N1688" s="32" t="str">
        <f t="shared" si="475"/>
        <v/>
      </c>
      <c r="P1688" s="307" t="str">
        <f t="shared" si="476"/>
        <v/>
      </c>
      <c r="Q1688" s="307" t="str">
        <f t="shared" si="470"/>
        <v/>
      </c>
      <c r="R1688" s="307" t="str">
        <f t="shared" si="477"/>
        <v/>
      </c>
      <c r="S1688" s="307" t="str">
        <f t="shared" si="478"/>
        <v/>
      </c>
      <c r="T1688" s="307" t="str">
        <f t="shared" si="479"/>
        <v/>
      </c>
      <c r="U1688" s="307" t="str">
        <f t="shared" si="471"/>
        <v/>
      </c>
      <c r="V1688" s="723"/>
      <c r="X1688" s="308" t="str">
        <f t="shared" si="480"/>
        <v/>
      </c>
      <c r="Y1688" s="309" t="str">
        <f t="shared" si="481"/>
        <v/>
      </c>
      <c r="Z1688" s="308" t="str">
        <f t="shared" si="472"/>
        <v/>
      </c>
      <c r="AA1688" s="308" t="b">
        <f t="shared" si="473"/>
        <v>1</v>
      </c>
      <c r="AB1688" s="308" t="str">
        <f t="shared" si="482"/>
        <v/>
      </c>
      <c r="AC1688" s="534" t="str">
        <f t="shared" si="483"/>
        <v/>
      </c>
      <c r="AD1688" s="752" t="str">
        <f t="shared" si="484"/>
        <v/>
      </c>
      <c r="AE1688" s="534" t="str">
        <f t="shared" si="485"/>
        <v/>
      </c>
      <c r="AF1688" s="752" t="str">
        <f t="shared" si="486"/>
        <v/>
      </c>
    </row>
    <row r="1689" spans="2:32" x14ac:dyDescent="0.25">
      <c r="B1689" s="721"/>
      <c r="C1689" s="531" t="str">
        <f>IFERROR(VLOOKUP(B1689,'מצבת ורישום גנים'!B:D,3,0),"")</f>
        <v/>
      </c>
      <c r="D1689" s="721"/>
      <c r="E1689" s="723"/>
      <c r="F1689" s="723"/>
      <c r="G1689" s="723"/>
      <c r="H1689" s="723"/>
      <c r="I1689" s="992" t="str">
        <f t="shared" si="487"/>
        <v/>
      </c>
      <c r="J1689" s="723"/>
      <c r="K1689" s="724"/>
      <c r="L1689" s="723"/>
      <c r="M1689" s="306" t="str">
        <f t="shared" si="474"/>
        <v/>
      </c>
      <c r="N1689" s="32" t="str">
        <f t="shared" si="475"/>
        <v/>
      </c>
      <c r="P1689" s="307" t="str">
        <f t="shared" si="476"/>
        <v/>
      </c>
      <c r="Q1689" s="307" t="str">
        <f t="shared" si="470"/>
        <v/>
      </c>
      <c r="R1689" s="307" t="str">
        <f t="shared" si="477"/>
        <v/>
      </c>
      <c r="S1689" s="307" t="str">
        <f t="shared" si="478"/>
        <v/>
      </c>
      <c r="T1689" s="307" t="str">
        <f t="shared" si="479"/>
        <v/>
      </c>
      <c r="U1689" s="307" t="str">
        <f t="shared" si="471"/>
        <v/>
      </c>
      <c r="V1689" s="723"/>
      <c r="X1689" s="308" t="str">
        <f t="shared" si="480"/>
        <v/>
      </c>
      <c r="Y1689" s="309" t="str">
        <f t="shared" si="481"/>
        <v/>
      </c>
      <c r="Z1689" s="308" t="str">
        <f t="shared" si="472"/>
        <v/>
      </c>
      <c r="AA1689" s="308" t="b">
        <f t="shared" si="473"/>
        <v>1</v>
      </c>
      <c r="AB1689" s="308" t="str">
        <f t="shared" si="482"/>
        <v/>
      </c>
      <c r="AC1689" s="534" t="str">
        <f t="shared" si="483"/>
        <v/>
      </c>
      <c r="AD1689" s="752" t="str">
        <f t="shared" si="484"/>
        <v/>
      </c>
      <c r="AE1689" s="534" t="str">
        <f t="shared" si="485"/>
        <v/>
      </c>
      <c r="AF1689" s="752" t="str">
        <f t="shared" si="486"/>
        <v/>
      </c>
    </row>
    <row r="1690" spans="2:32" x14ac:dyDescent="0.25">
      <c r="B1690" s="721"/>
      <c r="C1690" s="531" t="str">
        <f>IFERROR(VLOOKUP(B1690,'מצבת ורישום גנים'!B:D,3,0),"")</f>
        <v/>
      </c>
      <c r="D1690" s="721"/>
      <c r="E1690" s="723"/>
      <c r="F1690" s="723"/>
      <c r="G1690" s="723"/>
      <c r="H1690" s="723"/>
      <c r="I1690" s="992" t="str">
        <f t="shared" si="487"/>
        <v/>
      </c>
      <c r="J1690" s="723"/>
      <c r="K1690" s="724"/>
      <c r="L1690" s="723"/>
      <c r="M1690" s="306" t="str">
        <f t="shared" si="474"/>
        <v/>
      </c>
      <c r="N1690" s="32" t="str">
        <f t="shared" si="475"/>
        <v/>
      </c>
      <c r="P1690" s="307" t="str">
        <f t="shared" si="476"/>
        <v/>
      </c>
      <c r="Q1690" s="307" t="str">
        <f t="shared" si="470"/>
        <v/>
      </c>
      <c r="R1690" s="307" t="str">
        <f t="shared" si="477"/>
        <v/>
      </c>
      <c r="S1690" s="307" t="str">
        <f t="shared" si="478"/>
        <v/>
      </c>
      <c r="T1690" s="307" t="str">
        <f t="shared" si="479"/>
        <v/>
      </c>
      <c r="U1690" s="307" t="str">
        <f t="shared" si="471"/>
        <v/>
      </c>
      <c r="V1690" s="723"/>
      <c r="X1690" s="308" t="str">
        <f t="shared" si="480"/>
        <v/>
      </c>
      <c r="Y1690" s="309" t="str">
        <f t="shared" si="481"/>
        <v/>
      </c>
      <c r="Z1690" s="308" t="str">
        <f t="shared" si="472"/>
        <v/>
      </c>
      <c r="AA1690" s="308" t="b">
        <f t="shared" si="473"/>
        <v>1</v>
      </c>
      <c r="AB1690" s="308" t="str">
        <f t="shared" si="482"/>
        <v/>
      </c>
      <c r="AC1690" s="534" t="str">
        <f t="shared" si="483"/>
        <v/>
      </c>
      <c r="AD1690" s="752" t="str">
        <f t="shared" si="484"/>
        <v/>
      </c>
      <c r="AE1690" s="534" t="str">
        <f t="shared" si="485"/>
        <v/>
      </c>
      <c r="AF1690" s="752" t="str">
        <f t="shared" si="486"/>
        <v/>
      </c>
    </row>
    <row r="1691" spans="2:32" x14ac:dyDescent="0.25">
      <c r="B1691" s="721"/>
      <c r="C1691" s="531" t="str">
        <f>IFERROR(VLOOKUP(B1691,'מצבת ורישום גנים'!B:D,3,0),"")</f>
        <v/>
      </c>
      <c r="D1691" s="721"/>
      <c r="E1691" s="723"/>
      <c r="F1691" s="723"/>
      <c r="G1691" s="723"/>
      <c r="H1691" s="723"/>
      <c r="I1691" s="992" t="str">
        <f t="shared" si="487"/>
        <v/>
      </c>
      <c r="J1691" s="723"/>
      <c r="K1691" s="724"/>
      <c r="L1691" s="723"/>
      <c r="M1691" s="306" t="str">
        <f t="shared" si="474"/>
        <v/>
      </c>
      <c r="N1691" s="32" t="str">
        <f t="shared" si="475"/>
        <v/>
      </c>
      <c r="P1691" s="307" t="str">
        <f t="shared" si="476"/>
        <v/>
      </c>
      <c r="Q1691" s="307" t="str">
        <f t="shared" si="470"/>
        <v/>
      </c>
      <c r="R1691" s="307" t="str">
        <f t="shared" si="477"/>
        <v/>
      </c>
      <c r="S1691" s="307" t="str">
        <f t="shared" si="478"/>
        <v/>
      </c>
      <c r="T1691" s="307" t="str">
        <f t="shared" si="479"/>
        <v/>
      </c>
      <c r="U1691" s="307" t="str">
        <f t="shared" si="471"/>
        <v/>
      </c>
      <c r="V1691" s="723"/>
      <c r="X1691" s="308" t="str">
        <f t="shared" si="480"/>
        <v/>
      </c>
      <c r="Y1691" s="309" t="str">
        <f t="shared" si="481"/>
        <v/>
      </c>
      <c r="Z1691" s="308" t="str">
        <f t="shared" si="472"/>
        <v/>
      </c>
      <c r="AA1691" s="308" t="b">
        <f t="shared" si="473"/>
        <v>1</v>
      </c>
      <c r="AB1691" s="308" t="str">
        <f t="shared" si="482"/>
        <v/>
      </c>
      <c r="AC1691" s="534" t="str">
        <f t="shared" si="483"/>
        <v/>
      </c>
      <c r="AD1691" s="752" t="str">
        <f t="shared" si="484"/>
        <v/>
      </c>
      <c r="AE1691" s="534" t="str">
        <f t="shared" si="485"/>
        <v/>
      </c>
      <c r="AF1691" s="752" t="str">
        <f t="shared" si="486"/>
        <v/>
      </c>
    </row>
    <row r="1692" spans="2:32" x14ac:dyDescent="0.25">
      <c r="B1692" s="721"/>
      <c r="C1692" s="531" t="str">
        <f>IFERROR(VLOOKUP(B1692,'מצבת ורישום גנים'!B:D,3,0),"")</f>
        <v/>
      </c>
      <c r="D1692" s="721"/>
      <c r="E1692" s="723"/>
      <c r="F1692" s="723"/>
      <c r="G1692" s="723"/>
      <c r="H1692" s="723"/>
      <c r="I1692" s="992" t="str">
        <f t="shared" si="487"/>
        <v/>
      </c>
      <c r="J1692" s="723"/>
      <c r="K1692" s="724"/>
      <c r="L1692" s="723"/>
      <c r="M1692" s="306" t="str">
        <f t="shared" si="474"/>
        <v/>
      </c>
      <c r="N1692" s="32" t="str">
        <f t="shared" si="475"/>
        <v/>
      </c>
      <c r="P1692" s="307" t="str">
        <f t="shared" si="476"/>
        <v/>
      </c>
      <c r="Q1692" s="307" t="str">
        <f t="shared" si="470"/>
        <v/>
      </c>
      <c r="R1692" s="307" t="str">
        <f t="shared" si="477"/>
        <v/>
      </c>
      <c r="S1692" s="307" t="str">
        <f t="shared" si="478"/>
        <v/>
      </c>
      <c r="T1692" s="307" t="str">
        <f t="shared" si="479"/>
        <v/>
      </c>
      <c r="U1692" s="307" t="str">
        <f t="shared" si="471"/>
        <v/>
      </c>
      <c r="V1692" s="723"/>
      <c r="X1692" s="308" t="str">
        <f t="shared" si="480"/>
        <v/>
      </c>
      <c r="Y1692" s="309" t="str">
        <f t="shared" si="481"/>
        <v/>
      </c>
      <c r="Z1692" s="308" t="str">
        <f t="shared" si="472"/>
        <v/>
      </c>
      <c r="AA1692" s="308" t="b">
        <f t="shared" si="473"/>
        <v>1</v>
      </c>
      <c r="AB1692" s="308" t="str">
        <f t="shared" si="482"/>
        <v/>
      </c>
      <c r="AC1692" s="534" t="str">
        <f t="shared" si="483"/>
        <v/>
      </c>
      <c r="AD1692" s="752" t="str">
        <f t="shared" si="484"/>
        <v/>
      </c>
      <c r="AE1692" s="534" t="str">
        <f t="shared" si="485"/>
        <v/>
      </c>
      <c r="AF1692" s="752" t="str">
        <f t="shared" si="486"/>
        <v/>
      </c>
    </row>
    <row r="1693" spans="2:32" x14ac:dyDescent="0.25">
      <c r="B1693" s="721"/>
      <c r="C1693" s="531" t="str">
        <f>IFERROR(VLOOKUP(B1693,'מצבת ורישום גנים'!B:D,3,0),"")</f>
        <v/>
      </c>
      <c r="D1693" s="721"/>
      <c r="E1693" s="723"/>
      <c r="F1693" s="723"/>
      <c r="G1693" s="723"/>
      <c r="H1693" s="723"/>
      <c r="I1693" s="992" t="str">
        <f t="shared" si="487"/>
        <v/>
      </c>
      <c r="J1693" s="723"/>
      <c r="K1693" s="724"/>
      <c r="L1693" s="723"/>
      <c r="M1693" s="306" t="str">
        <f t="shared" si="474"/>
        <v/>
      </c>
      <c r="N1693" s="32" t="str">
        <f t="shared" si="475"/>
        <v/>
      </c>
      <c r="P1693" s="307" t="str">
        <f t="shared" si="476"/>
        <v/>
      </c>
      <c r="Q1693" s="307" t="str">
        <f t="shared" si="470"/>
        <v/>
      </c>
      <c r="R1693" s="307" t="str">
        <f t="shared" si="477"/>
        <v/>
      </c>
      <c r="S1693" s="307" t="str">
        <f t="shared" si="478"/>
        <v/>
      </c>
      <c r="T1693" s="307" t="str">
        <f t="shared" si="479"/>
        <v/>
      </c>
      <c r="U1693" s="307" t="str">
        <f t="shared" si="471"/>
        <v/>
      </c>
      <c r="V1693" s="723"/>
      <c r="X1693" s="308" t="str">
        <f t="shared" si="480"/>
        <v/>
      </c>
      <c r="Y1693" s="309" t="str">
        <f t="shared" si="481"/>
        <v/>
      </c>
      <c r="Z1693" s="308" t="str">
        <f t="shared" si="472"/>
        <v/>
      </c>
      <c r="AA1693" s="308" t="b">
        <f t="shared" si="473"/>
        <v>1</v>
      </c>
      <c r="AB1693" s="308" t="str">
        <f t="shared" si="482"/>
        <v/>
      </c>
      <c r="AC1693" s="534" t="str">
        <f t="shared" si="483"/>
        <v/>
      </c>
      <c r="AD1693" s="752" t="str">
        <f t="shared" si="484"/>
        <v/>
      </c>
      <c r="AE1693" s="534" t="str">
        <f t="shared" si="485"/>
        <v/>
      </c>
      <c r="AF1693" s="752" t="str">
        <f t="shared" si="486"/>
        <v/>
      </c>
    </row>
    <row r="1694" spans="2:32" x14ac:dyDescent="0.25">
      <c r="B1694" s="721"/>
      <c r="C1694" s="531" t="str">
        <f>IFERROR(VLOOKUP(B1694,'מצבת ורישום גנים'!B:D,3,0),"")</f>
        <v/>
      </c>
      <c r="D1694" s="721"/>
      <c r="E1694" s="723"/>
      <c r="F1694" s="723"/>
      <c r="G1694" s="723"/>
      <c r="H1694" s="723"/>
      <c r="I1694" s="992" t="str">
        <f t="shared" si="487"/>
        <v/>
      </c>
      <c r="J1694" s="723"/>
      <c r="K1694" s="724"/>
      <c r="L1694" s="723"/>
      <c r="M1694" s="306" t="str">
        <f t="shared" si="474"/>
        <v/>
      </c>
      <c r="N1694" s="32" t="str">
        <f t="shared" si="475"/>
        <v/>
      </c>
      <c r="P1694" s="307" t="str">
        <f t="shared" si="476"/>
        <v/>
      </c>
      <c r="Q1694" s="307" t="str">
        <f t="shared" si="470"/>
        <v/>
      </c>
      <c r="R1694" s="307" t="str">
        <f t="shared" si="477"/>
        <v/>
      </c>
      <c r="S1694" s="307" t="str">
        <f t="shared" si="478"/>
        <v/>
      </c>
      <c r="T1694" s="307" t="str">
        <f t="shared" si="479"/>
        <v/>
      </c>
      <c r="U1694" s="307" t="str">
        <f t="shared" si="471"/>
        <v/>
      </c>
      <c r="V1694" s="723"/>
      <c r="X1694" s="308" t="str">
        <f t="shared" si="480"/>
        <v/>
      </c>
      <c r="Y1694" s="309" t="str">
        <f t="shared" si="481"/>
        <v/>
      </c>
      <c r="Z1694" s="308" t="str">
        <f t="shared" si="472"/>
        <v/>
      </c>
      <c r="AA1694" s="308" t="b">
        <f t="shared" si="473"/>
        <v>1</v>
      </c>
      <c r="AB1694" s="308" t="str">
        <f t="shared" si="482"/>
        <v/>
      </c>
      <c r="AC1694" s="534" t="str">
        <f t="shared" si="483"/>
        <v/>
      </c>
      <c r="AD1694" s="752" t="str">
        <f t="shared" si="484"/>
        <v/>
      </c>
      <c r="AE1694" s="534" t="str">
        <f t="shared" si="485"/>
        <v/>
      </c>
      <c r="AF1694" s="752" t="str">
        <f t="shared" si="486"/>
        <v/>
      </c>
    </row>
    <row r="1695" spans="2:32" x14ac:dyDescent="0.25">
      <c r="B1695" s="721"/>
      <c r="C1695" s="531" t="str">
        <f>IFERROR(VLOOKUP(B1695,'מצבת ורישום גנים'!B:D,3,0),"")</f>
        <v/>
      </c>
      <c r="D1695" s="721"/>
      <c r="E1695" s="723"/>
      <c r="F1695" s="723"/>
      <c r="G1695" s="723"/>
      <c r="H1695" s="723"/>
      <c r="I1695" s="992" t="str">
        <f t="shared" si="487"/>
        <v/>
      </c>
      <c r="J1695" s="723"/>
      <c r="K1695" s="724"/>
      <c r="L1695" s="723"/>
      <c r="M1695" s="306" t="str">
        <f t="shared" si="474"/>
        <v/>
      </c>
      <c r="N1695" s="32" t="str">
        <f t="shared" si="475"/>
        <v/>
      </c>
      <c r="P1695" s="307" t="str">
        <f t="shared" si="476"/>
        <v/>
      </c>
      <c r="Q1695" s="307" t="str">
        <f t="shared" si="470"/>
        <v/>
      </c>
      <c r="R1695" s="307" t="str">
        <f t="shared" si="477"/>
        <v/>
      </c>
      <c r="S1695" s="307" t="str">
        <f t="shared" si="478"/>
        <v/>
      </c>
      <c r="T1695" s="307" t="str">
        <f t="shared" si="479"/>
        <v/>
      </c>
      <c r="U1695" s="307" t="str">
        <f t="shared" si="471"/>
        <v/>
      </c>
      <c r="V1695" s="723"/>
      <c r="X1695" s="308" t="str">
        <f t="shared" si="480"/>
        <v/>
      </c>
      <c r="Y1695" s="309" t="str">
        <f t="shared" si="481"/>
        <v/>
      </c>
      <c r="Z1695" s="308" t="str">
        <f t="shared" si="472"/>
        <v/>
      </c>
      <c r="AA1695" s="308" t="b">
        <f t="shared" si="473"/>
        <v>1</v>
      </c>
      <c r="AB1695" s="308" t="str">
        <f t="shared" si="482"/>
        <v/>
      </c>
      <c r="AC1695" s="534" t="str">
        <f t="shared" si="483"/>
        <v/>
      </c>
      <c r="AD1695" s="752" t="str">
        <f t="shared" si="484"/>
        <v/>
      </c>
      <c r="AE1695" s="534" t="str">
        <f t="shared" si="485"/>
        <v/>
      </c>
      <c r="AF1695" s="752" t="str">
        <f t="shared" si="486"/>
        <v/>
      </c>
    </row>
    <row r="1696" spans="2:32" x14ac:dyDescent="0.25">
      <c r="B1696" s="721"/>
      <c r="C1696" s="531" t="str">
        <f>IFERROR(VLOOKUP(B1696,'מצבת ורישום גנים'!B:D,3,0),"")</f>
        <v/>
      </c>
      <c r="D1696" s="721"/>
      <c r="E1696" s="723"/>
      <c r="F1696" s="723"/>
      <c r="G1696" s="723"/>
      <c r="H1696" s="723"/>
      <c r="I1696" s="992" t="str">
        <f t="shared" si="487"/>
        <v/>
      </c>
      <c r="J1696" s="723"/>
      <c r="K1696" s="724"/>
      <c r="L1696" s="723"/>
      <c r="M1696" s="306" t="str">
        <f t="shared" si="474"/>
        <v/>
      </c>
      <c r="N1696" s="32" t="str">
        <f t="shared" si="475"/>
        <v/>
      </c>
      <c r="P1696" s="307" t="str">
        <f t="shared" si="476"/>
        <v/>
      </c>
      <c r="Q1696" s="307" t="str">
        <f t="shared" si="470"/>
        <v/>
      </c>
      <c r="R1696" s="307" t="str">
        <f t="shared" si="477"/>
        <v/>
      </c>
      <c r="S1696" s="307" t="str">
        <f t="shared" si="478"/>
        <v/>
      </c>
      <c r="T1696" s="307" t="str">
        <f t="shared" si="479"/>
        <v/>
      </c>
      <c r="U1696" s="307" t="str">
        <f t="shared" si="471"/>
        <v/>
      </c>
      <c r="V1696" s="723"/>
      <c r="X1696" s="308" t="str">
        <f t="shared" si="480"/>
        <v/>
      </c>
      <c r="Y1696" s="309" t="str">
        <f t="shared" si="481"/>
        <v/>
      </c>
      <c r="Z1696" s="308" t="str">
        <f t="shared" si="472"/>
        <v/>
      </c>
      <c r="AA1696" s="308" t="b">
        <f t="shared" si="473"/>
        <v>1</v>
      </c>
      <c r="AB1696" s="308" t="str">
        <f t="shared" si="482"/>
        <v/>
      </c>
      <c r="AC1696" s="534" t="str">
        <f t="shared" si="483"/>
        <v/>
      </c>
      <c r="AD1696" s="752" t="str">
        <f t="shared" si="484"/>
        <v/>
      </c>
      <c r="AE1696" s="534" t="str">
        <f t="shared" si="485"/>
        <v/>
      </c>
      <c r="AF1696" s="752" t="str">
        <f t="shared" si="486"/>
        <v/>
      </c>
    </row>
    <row r="1697" spans="2:32" x14ac:dyDescent="0.25">
      <c r="B1697" s="721"/>
      <c r="C1697" s="531" t="str">
        <f>IFERROR(VLOOKUP(B1697,'מצבת ורישום גנים'!B:D,3,0),"")</f>
        <v/>
      </c>
      <c r="D1697" s="721"/>
      <c r="E1697" s="723"/>
      <c r="F1697" s="723"/>
      <c r="G1697" s="723"/>
      <c r="H1697" s="723"/>
      <c r="I1697" s="992" t="str">
        <f t="shared" si="487"/>
        <v/>
      </c>
      <c r="J1697" s="723"/>
      <c r="K1697" s="724"/>
      <c r="L1697" s="723"/>
      <c r="M1697" s="306" t="str">
        <f t="shared" si="474"/>
        <v/>
      </c>
      <c r="N1697" s="32" t="str">
        <f t="shared" si="475"/>
        <v/>
      </c>
      <c r="P1697" s="307" t="str">
        <f t="shared" si="476"/>
        <v/>
      </c>
      <c r="Q1697" s="307" t="str">
        <f t="shared" si="470"/>
        <v/>
      </c>
      <c r="R1697" s="307" t="str">
        <f t="shared" si="477"/>
        <v/>
      </c>
      <c r="S1697" s="307" t="str">
        <f t="shared" si="478"/>
        <v/>
      </c>
      <c r="T1697" s="307" t="str">
        <f t="shared" si="479"/>
        <v/>
      </c>
      <c r="U1697" s="307" t="str">
        <f t="shared" si="471"/>
        <v/>
      </c>
      <c r="V1697" s="723"/>
      <c r="X1697" s="308" t="str">
        <f t="shared" si="480"/>
        <v/>
      </c>
      <c r="Y1697" s="309" t="str">
        <f t="shared" si="481"/>
        <v/>
      </c>
      <c r="Z1697" s="308" t="str">
        <f t="shared" si="472"/>
        <v/>
      </c>
      <c r="AA1697" s="308" t="b">
        <f t="shared" si="473"/>
        <v>1</v>
      </c>
      <c r="AB1697" s="308" t="str">
        <f t="shared" si="482"/>
        <v/>
      </c>
      <c r="AC1697" s="534" t="str">
        <f t="shared" si="483"/>
        <v/>
      </c>
      <c r="AD1697" s="752" t="str">
        <f t="shared" si="484"/>
        <v/>
      </c>
      <c r="AE1697" s="534" t="str">
        <f t="shared" si="485"/>
        <v/>
      </c>
      <c r="AF1697" s="752" t="str">
        <f t="shared" si="486"/>
        <v/>
      </c>
    </row>
    <row r="1698" spans="2:32" x14ac:dyDescent="0.25">
      <c r="B1698" s="721"/>
      <c r="C1698" s="531" t="str">
        <f>IFERROR(VLOOKUP(B1698,'מצבת ורישום גנים'!B:D,3,0),"")</f>
        <v/>
      </c>
      <c r="D1698" s="721"/>
      <c r="E1698" s="723"/>
      <c r="F1698" s="723"/>
      <c r="G1698" s="723"/>
      <c r="H1698" s="723"/>
      <c r="I1698" s="992" t="str">
        <f t="shared" si="487"/>
        <v/>
      </c>
      <c r="J1698" s="723"/>
      <c r="K1698" s="724"/>
      <c r="L1698" s="723"/>
      <c r="M1698" s="306" t="str">
        <f t="shared" si="474"/>
        <v/>
      </c>
      <c r="N1698" s="32" t="str">
        <f t="shared" si="475"/>
        <v/>
      </c>
      <c r="P1698" s="307" t="str">
        <f t="shared" si="476"/>
        <v/>
      </c>
      <c r="Q1698" s="307" t="str">
        <f t="shared" si="470"/>
        <v/>
      </c>
      <c r="R1698" s="307" t="str">
        <f t="shared" si="477"/>
        <v/>
      </c>
      <c r="S1698" s="307" t="str">
        <f t="shared" si="478"/>
        <v/>
      </c>
      <c r="T1698" s="307" t="str">
        <f t="shared" si="479"/>
        <v/>
      </c>
      <c r="U1698" s="307" t="str">
        <f t="shared" si="471"/>
        <v/>
      </c>
      <c r="V1698" s="723"/>
      <c r="X1698" s="308" t="str">
        <f t="shared" si="480"/>
        <v/>
      </c>
      <c r="Y1698" s="309" t="str">
        <f t="shared" si="481"/>
        <v/>
      </c>
      <c r="Z1698" s="308" t="str">
        <f t="shared" si="472"/>
        <v/>
      </c>
      <c r="AA1698" s="308" t="b">
        <f t="shared" si="473"/>
        <v>1</v>
      </c>
      <c r="AB1698" s="308" t="str">
        <f t="shared" si="482"/>
        <v/>
      </c>
      <c r="AC1698" s="534" t="str">
        <f t="shared" si="483"/>
        <v/>
      </c>
      <c r="AD1698" s="752" t="str">
        <f t="shared" si="484"/>
        <v/>
      </c>
      <c r="AE1698" s="534" t="str">
        <f t="shared" si="485"/>
        <v/>
      </c>
      <c r="AF1698" s="752" t="str">
        <f t="shared" si="486"/>
        <v/>
      </c>
    </row>
    <row r="1699" spans="2:32" x14ac:dyDescent="0.25">
      <c r="B1699" s="721"/>
      <c r="C1699" s="531" t="str">
        <f>IFERROR(VLOOKUP(B1699,'מצבת ורישום גנים'!B:D,3,0),"")</f>
        <v/>
      </c>
      <c r="D1699" s="721"/>
      <c r="E1699" s="723"/>
      <c r="F1699" s="723"/>
      <c r="G1699" s="723"/>
      <c r="H1699" s="723"/>
      <c r="I1699" s="992" t="str">
        <f t="shared" si="487"/>
        <v/>
      </c>
      <c r="J1699" s="723"/>
      <c r="K1699" s="724"/>
      <c r="L1699" s="723"/>
      <c r="M1699" s="306" t="str">
        <f t="shared" si="474"/>
        <v/>
      </c>
      <c r="N1699" s="32" t="str">
        <f t="shared" si="475"/>
        <v/>
      </c>
      <c r="P1699" s="307" t="str">
        <f t="shared" si="476"/>
        <v/>
      </c>
      <c r="Q1699" s="307" t="str">
        <f t="shared" si="470"/>
        <v/>
      </c>
      <c r="R1699" s="307" t="str">
        <f t="shared" si="477"/>
        <v/>
      </c>
      <c r="S1699" s="307" t="str">
        <f t="shared" si="478"/>
        <v/>
      </c>
      <c r="T1699" s="307" t="str">
        <f t="shared" si="479"/>
        <v/>
      </c>
      <c r="U1699" s="307" t="str">
        <f t="shared" si="471"/>
        <v/>
      </c>
      <c r="V1699" s="723"/>
      <c r="X1699" s="308" t="str">
        <f t="shared" si="480"/>
        <v/>
      </c>
      <c r="Y1699" s="309" t="str">
        <f t="shared" si="481"/>
        <v/>
      </c>
      <c r="Z1699" s="308" t="str">
        <f t="shared" si="472"/>
        <v/>
      </c>
      <c r="AA1699" s="308" t="b">
        <f t="shared" si="473"/>
        <v>1</v>
      </c>
      <c r="AB1699" s="308" t="str">
        <f t="shared" si="482"/>
        <v/>
      </c>
      <c r="AC1699" s="534" t="str">
        <f t="shared" si="483"/>
        <v/>
      </c>
      <c r="AD1699" s="752" t="str">
        <f t="shared" si="484"/>
        <v/>
      </c>
      <c r="AE1699" s="534" t="str">
        <f t="shared" si="485"/>
        <v/>
      </c>
      <c r="AF1699" s="752" t="str">
        <f t="shared" si="486"/>
        <v/>
      </c>
    </row>
    <row r="1700" spans="2:32" x14ac:dyDescent="0.25">
      <c r="B1700" s="721"/>
      <c r="C1700" s="531" t="str">
        <f>IFERROR(VLOOKUP(B1700,'מצבת ורישום גנים'!B:D,3,0),"")</f>
        <v/>
      </c>
      <c r="D1700" s="721"/>
      <c r="E1700" s="723"/>
      <c r="F1700" s="723"/>
      <c r="G1700" s="723"/>
      <c r="H1700" s="723"/>
      <c r="I1700" s="992" t="str">
        <f t="shared" si="487"/>
        <v/>
      </c>
      <c r="J1700" s="723"/>
      <c r="K1700" s="724"/>
      <c r="L1700" s="723"/>
      <c r="M1700" s="306" t="str">
        <f t="shared" si="474"/>
        <v/>
      </c>
      <c r="N1700" s="32" t="str">
        <f t="shared" si="475"/>
        <v/>
      </c>
      <c r="P1700" s="307" t="str">
        <f t="shared" si="476"/>
        <v/>
      </c>
      <c r="Q1700" s="307" t="str">
        <f t="shared" si="470"/>
        <v/>
      </c>
      <c r="R1700" s="307" t="str">
        <f t="shared" si="477"/>
        <v/>
      </c>
      <c r="S1700" s="307" t="str">
        <f t="shared" si="478"/>
        <v/>
      </c>
      <c r="T1700" s="307" t="str">
        <f t="shared" si="479"/>
        <v/>
      </c>
      <c r="U1700" s="307" t="str">
        <f t="shared" si="471"/>
        <v/>
      </c>
      <c r="V1700" s="723"/>
      <c r="X1700" s="308" t="str">
        <f t="shared" si="480"/>
        <v/>
      </c>
      <c r="Y1700" s="309" t="str">
        <f t="shared" si="481"/>
        <v/>
      </c>
      <c r="Z1700" s="308" t="str">
        <f t="shared" si="472"/>
        <v/>
      </c>
      <c r="AA1700" s="308" t="b">
        <f t="shared" si="473"/>
        <v>1</v>
      </c>
      <c r="AB1700" s="308" t="str">
        <f t="shared" si="482"/>
        <v/>
      </c>
      <c r="AC1700" s="534" t="str">
        <f t="shared" si="483"/>
        <v/>
      </c>
      <c r="AD1700" s="752" t="str">
        <f t="shared" si="484"/>
        <v/>
      </c>
      <c r="AE1700" s="534" t="str">
        <f t="shared" si="485"/>
        <v/>
      </c>
      <c r="AF1700" s="752" t="str">
        <f t="shared" si="486"/>
        <v/>
      </c>
    </row>
    <row r="1701" spans="2:32" x14ac:dyDescent="0.25">
      <c r="B1701" s="721"/>
      <c r="C1701" s="531" t="str">
        <f>IFERROR(VLOOKUP(B1701,'מצבת ורישום גנים'!B:D,3,0),"")</f>
        <v/>
      </c>
      <c r="D1701" s="721"/>
      <c r="E1701" s="723"/>
      <c r="F1701" s="723"/>
      <c r="G1701" s="723"/>
      <c r="H1701" s="723"/>
      <c r="I1701" s="992" t="str">
        <f t="shared" si="487"/>
        <v/>
      </c>
      <c r="J1701" s="723"/>
      <c r="K1701" s="724"/>
      <c r="L1701" s="723"/>
      <c r="M1701" s="306" t="str">
        <f t="shared" si="474"/>
        <v/>
      </c>
      <c r="N1701" s="32" t="str">
        <f t="shared" si="475"/>
        <v/>
      </c>
      <c r="P1701" s="307" t="str">
        <f t="shared" si="476"/>
        <v/>
      </c>
      <c r="Q1701" s="307" t="str">
        <f t="shared" si="470"/>
        <v/>
      </c>
      <c r="R1701" s="307" t="str">
        <f t="shared" si="477"/>
        <v/>
      </c>
      <c r="S1701" s="307" t="str">
        <f t="shared" si="478"/>
        <v/>
      </c>
      <c r="T1701" s="307" t="str">
        <f t="shared" si="479"/>
        <v/>
      </c>
      <c r="U1701" s="307" t="str">
        <f t="shared" si="471"/>
        <v/>
      </c>
      <c r="V1701" s="723"/>
      <c r="X1701" s="308" t="str">
        <f t="shared" si="480"/>
        <v/>
      </c>
      <c r="Y1701" s="309" t="str">
        <f t="shared" si="481"/>
        <v/>
      </c>
      <c r="Z1701" s="308" t="str">
        <f t="shared" si="472"/>
        <v/>
      </c>
      <c r="AA1701" s="308" t="b">
        <f t="shared" si="473"/>
        <v>1</v>
      </c>
      <c r="AB1701" s="308" t="str">
        <f t="shared" si="482"/>
        <v/>
      </c>
      <c r="AC1701" s="534" t="str">
        <f t="shared" si="483"/>
        <v/>
      </c>
      <c r="AD1701" s="752" t="str">
        <f t="shared" si="484"/>
        <v/>
      </c>
      <c r="AE1701" s="534" t="str">
        <f t="shared" si="485"/>
        <v/>
      </c>
      <c r="AF1701" s="752" t="str">
        <f t="shared" si="486"/>
        <v/>
      </c>
    </row>
    <row r="1702" spans="2:32" x14ac:dyDescent="0.25">
      <c r="B1702" s="721"/>
      <c r="C1702" s="531" t="str">
        <f>IFERROR(VLOOKUP(B1702,'מצבת ורישום גנים'!B:D,3,0),"")</f>
        <v/>
      </c>
      <c r="D1702" s="721"/>
      <c r="E1702" s="723"/>
      <c r="F1702" s="723"/>
      <c r="G1702" s="723"/>
      <c r="H1702" s="723"/>
      <c r="I1702" s="992" t="str">
        <f t="shared" si="487"/>
        <v/>
      </c>
      <c r="J1702" s="723"/>
      <c r="K1702" s="724"/>
      <c r="L1702" s="723"/>
      <c r="M1702" s="306" t="str">
        <f t="shared" si="474"/>
        <v/>
      </c>
      <c r="N1702" s="32" t="str">
        <f t="shared" si="475"/>
        <v/>
      </c>
      <c r="P1702" s="307" t="str">
        <f t="shared" si="476"/>
        <v/>
      </c>
      <c r="Q1702" s="307" t="str">
        <f t="shared" si="470"/>
        <v/>
      </c>
      <c r="R1702" s="307" t="str">
        <f t="shared" si="477"/>
        <v/>
      </c>
      <c r="S1702" s="307" t="str">
        <f t="shared" si="478"/>
        <v/>
      </c>
      <c r="T1702" s="307" t="str">
        <f t="shared" si="479"/>
        <v/>
      </c>
      <c r="U1702" s="307" t="str">
        <f t="shared" si="471"/>
        <v/>
      </c>
      <c r="V1702" s="723"/>
      <c r="X1702" s="308" t="str">
        <f t="shared" si="480"/>
        <v/>
      </c>
      <c r="Y1702" s="309" t="str">
        <f t="shared" si="481"/>
        <v/>
      </c>
      <c r="Z1702" s="308" t="str">
        <f t="shared" si="472"/>
        <v/>
      </c>
      <c r="AA1702" s="308" t="b">
        <f t="shared" si="473"/>
        <v>1</v>
      </c>
      <c r="AB1702" s="308" t="str">
        <f t="shared" si="482"/>
        <v/>
      </c>
      <c r="AC1702" s="534" t="str">
        <f t="shared" si="483"/>
        <v/>
      </c>
      <c r="AD1702" s="752" t="str">
        <f t="shared" si="484"/>
        <v/>
      </c>
      <c r="AE1702" s="534" t="str">
        <f t="shared" si="485"/>
        <v/>
      </c>
      <c r="AF1702" s="752" t="str">
        <f t="shared" si="486"/>
        <v/>
      </c>
    </row>
    <row r="1703" spans="2:32" x14ac:dyDescent="0.25">
      <c r="B1703" s="721"/>
      <c r="C1703" s="531" t="str">
        <f>IFERROR(VLOOKUP(B1703,'מצבת ורישום גנים'!B:D,3,0),"")</f>
        <v/>
      </c>
      <c r="D1703" s="721"/>
      <c r="E1703" s="723"/>
      <c r="F1703" s="723"/>
      <c r="G1703" s="723"/>
      <c r="H1703" s="723"/>
      <c r="I1703" s="992" t="str">
        <f t="shared" si="487"/>
        <v/>
      </c>
      <c r="J1703" s="723"/>
      <c r="K1703" s="724"/>
      <c r="L1703" s="723"/>
      <c r="M1703" s="306" t="str">
        <f t="shared" si="474"/>
        <v/>
      </c>
      <c r="N1703" s="32" t="str">
        <f t="shared" si="475"/>
        <v/>
      </c>
      <c r="P1703" s="307" t="str">
        <f t="shared" si="476"/>
        <v/>
      </c>
      <c r="Q1703" s="307" t="str">
        <f t="shared" si="470"/>
        <v/>
      </c>
      <c r="R1703" s="307" t="str">
        <f t="shared" si="477"/>
        <v/>
      </c>
      <c r="S1703" s="307" t="str">
        <f t="shared" si="478"/>
        <v/>
      </c>
      <c r="T1703" s="307" t="str">
        <f t="shared" si="479"/>
        <v/>
      </c>
      <c r="U1703" s="307" t="str">
        <f t="shared" si="471"/>
        <v/>
      </c>
      <c r="V1703" s="723"/>
      <c r="X1703" s="308" t="str">
        <f t="shared" si="480"/>
        <v/>
      </c>
      <c r="Y1703" s="309" t="str">
        <f t="shared" si="481"/>
        <v/>
      </c>
      <c r="Z1703" s="308" t="str">
        <f t="shared" si="472"/>
        <v/>
      </c>
      <c r="AA1703" s="308" t="b">
        <f t="shared" si="473"/>
        <v>1</v>
      </c>
      <c r="AB1703" s="308" t="str">
        <f t="shared" si="482"/>
        <v/>
      </c>
      <c r="AC1703" s="534" t="str">
        <f t="shared" si="483"/>
        <v/>
      </c>
      <c r="AD1703" s="752" t="str">
        <f t="shared" si="484"/>
        <v/>
      </c>
      <c r="AE1703" s="534" t="str">
        <f t="shared" si="485"/>
        <v/>
      </c>
      <c r="AF1703" s="752" t="str">
        <f t="shared" si="486"/>
        <v/>
      </c>
    </row>
    <row r="1704" spans="2:32" x14ac:dyDescent="0.25">
      <c r="B1704" s="721"/>
      <c r="C1704" s="531" t="str">
        <f>IFERROR(VLOOKUP(B1704,'מצבת ורישום גנים'!B:D,3,0),"")</f>
        <v/>
      </c>
      <c r="D1704" s="721"/>
      <c r="E1704" s="723"/>
      <c r="F1704" s="723"/>
      <c r="G1704" s="723"/>
      <c r="H1704" s="723"/>
      <c r="I1704" s="992" t="str">
        <f t="shared" si="487"/>
        <v/>
      </c>
      <c r="J1704" s="723"/>
      <c r="K1704" s="724"/>
      <c r="L1704" s="723"/>
      <c r="M1704" s="306" t="str">
        <f t="shared" si="474"/>
        <v/>
      </c>
      <c r="N1704" s="32" t="str">
        <f t="shared" si="475"/>
        <v/>
      </c>
      <c r="P1704" s="307" t="str">
        <f t="shared" si="476"/>
        <v/>
      </c>
      <c r="Q1704" s="307" t="str">
        <f t="shared" si="470"/>
        <v/>
      </c>
      <c r="R1704" s="307" t="str">
        <f t="shared" si="477"/>
        <v/>
      </c>
      <c r="S1704" s="307" t="str">
        <f t="shared" si="478"/>
        <v/>
      </c>
      <c r="T1704" s="307" t="str">
        <f t="shared" si="479"/>
        <v/>
      </c>
      <c r="U1704" s="307" t="str">
        <f t="shared" si="471"/>
        <v/>
      </c>
      <c r="V1704" s="723"/>
      <c r="X1704" s="308" t="str">
        <f t="shared" si="480"/>
        <v/>
      </c>
      <c r="Y1704" s="309" t="str">
        <f t="shared" si="481"/>
        <v/>
      </c>
      <c r="Z1704" s="308" t="str">
        <f t="shared" si="472"/>
        <v/>
      </c>
      <c r="AA1704" s="308" t="b">
        <f t="shared" si="473"/>
        <v>1</v>
      </c>
      <c r="AB1704" s="308" t="str">
        <f t="shared" si="482"/>
        <v/>
      </c>
      <c r="AC1704" s="534" t="str">
        <f t="shared" si="483"/>
        <v/>
      </c>
      <c r="AD1704" s="752" t="str">
        <f t="shared" si="484"/>
        <v/>
      </c>
      <c r="AE1704" s="534" t="str">
        <f t="shared" si="485"/>
        <v/>
      </c>
      <c r="AF1704" s="752" t="str">
        <f t="shared" si="486"/>
        <v/>
      </c>
    </row>
    <row r="1705" spans="2:32" x14ac:dyDescent="0.25">
      <c r="B1705" s="721"/>
      <c r="C1705" s="531" t="str">
        <f>IFERROR(VLOOKUP(B1705,'מצבת ורישום גנים'!B:D,3,0),"")</f>
        <v/>
      </c>
      <c r="D1705" s="721"/>
      <c r="E1705" s="723"/>
      <c r="F1705" s="723"/>
      <c r="G1705" s="723"/>
      <c r="H1705" s="723"/>
      <c r="I1705" s="992" t="str">
        <f t="shared" si="487"/>
        <v/>
      </c>
      <c r="J1705" s="723"/>
      <c r="K1705" s="724"/>
      <c r="L1705" s="723"/>
      <c r="M1705" s="306" t="str">
        <f t="shared" si="474"/>
        <v/>
      </c>
      <c r="N1705" s="32" t="str">
        <f t="shared" si="475"/>
        <v/>
      </c>
      <c r="P1705" s="307" t="str">
        <f t="shared" si="476"/>
        <v/>
      </c>
      <c r="Q1705" s="307" t="str">
        <f t="shared" si="470"/>
        <v/>
      </c>
      <c r="R1705" s="307" t="str">
        <f t="shared" si="477"/>
        <v/>
      </c>
      <c r="S1705" s="307" t="str">
        <f t="shared" si="478"/>
        <v/>
      </c>
      <c r="T1705" s="307" t="str">
        <f t="shared" si="479"/>
        <v/>
      </c>
      <c r="U1705" s="307" t="str">
        <f t="shared" si="471"/>
        <v/>
      </c>
      <c r="V1705" s="723"/>
      <c r="X1705" s="308" t="str">
        <f t="shared" si="480"/>
        <v/>
      </c>
      <c r="Y1705" s="309" t="str">
        <f t="shared" si="481"/>
        <v/>
      </c>
      <c r="Z1705" s="308" t="str">
        <f t="shared" si="472"/>
        <v/>
      </c>
      <c r="AA1705" s="308" t="b">
        <f t="shared" si="473"/>
        <v>1</v>
      </c>
      <c r="AB1705" s="308" t="str">
        <f t="shared" si="482"/>
        <v/>
      </c>
      <c r="AC1705" s="534" t="str">
        <f t="shared" si="483"/>
        <v/>
      </c>
      <c r="AD1705" s="752" t="str">
        <f t="shared" si="484"/>
        <v/>
      </c>
      <c r="AE1705" s="534" t="str">
        <f t="shared" si="485"/>
        <v/>
      </c>
      <c r="AF1705" s="752" t="str">
        <f t="shared" si="486"/>
        <v/>
      </c>
    </row>
    <row r="1706" spans="2:32" x14ac:dyDescent="0.25">
      <c r="B1706" s="721"/>
      <c r="C1706" s="531" t="str">
        <f>IFERROR(VLOOKUP(B1706,'מצבת ורישום גנים'!B:D,3,0),"")</f>
        <v/>
      </c>
      <c r="D1706" s="721"/>
      <c r="E1706" s="723"/>
      <c r="F1706" s="723"/>
      <c r="G1706" s="723"/>
      <c r="H1706" s="723"/>
      <c r="I1706" s="992" t="str">
        <f t="shared" si="487"/>
        <v/>
      </c>
      <c r="J1706" s="723"/>
      <c r="K1706" s="724"/>
      <c r="L1706" s="723"/>
      <c r="M1706" s="306" t="str">
        <f t="shared" si="474"/>
        <v/>
      </c>
      <c r="N1706" s="32" t="str">
        <f t="shared" si="475"/>
        <v/>
      </c>
      <c r="P1706" s="307" t="str">
        <f t="shared" si="476"/>
        <v/>
      </c>
      <c r="Q1706" s="307" t="str">
        <f t="shared" si="470"/>
        <v/>
      </c>
      <c r="R1706" s="307" t="str">
        <f t="shared" si="477"/>
        <v/>
      </c>
      <c r="S1706" s="307" t="str">
        <f t="shared" si="478"/>
        <v/>
      </c>
      <c r="T1706" s="307" t="str">
        <f t="shared" si="479"/>
        <v/>
      </c>
      <c r="U1706" s="307" t="str">
        <f t="shared" si="471"/>
        <v/>
      </c>
      <c r="V1706" s="723"/>
      <c r="X1706" s="308" t="str">
        <f t="shared" si="480"/>
        <v/>
      </c>
      <c r="Y1706" s="309" t="str">
        <f t="shared" si="481"/>
        <v/>
      </c>
      <c r="Z1706" s="308" t="str">
        <f t="shared" si="472"/>
        <v/>
      </c>
      <c r="AA1706" s="308" t="b">
        <f t="shared" si="473"/>
        <v>1</v>
      </c>
      <c r="AB1706" s="308" t="str">
        <f t="shared" si="482"/>
        <v/>
      </c>
      <c r="AC1706" s="534" t="str">
        <f t="shared" si="483"/>
        <v/>
      </c>
      <c r="AD1706" s="752" t="str">
        <f t="shared" si="484"/>
        <v/>
      </c>
      <c r="AE1706" s="534" t="str">
        <f t="shared" si="485"/>
        <v/>
      </c>
      <c r="AF1706" s="752" t="str">
        <f t="shared" si="486"/>
        <v/>
      </c>
    </row>
    <row r="1707" spans="2:32" x14ac:dyDescent="0.25">
      <c r="B1707" s="721"/>
      <c r="C1707" s="531" t="str">
        <f>IFERROR(VLOOKUP(B1707,'מצבת ורישום גנים'!B:D,3,0),"")</f>
        <v/>
      </c>
      <c r="D1707" s="721"/>
      <c r="E1707" s="723"/>
      <c r="F1707" s="723"/>
      <c r="G1707" s="723"/>
      <c r="H1707" s="723"/>
      <c r="I1707" s="992" t="str">
        <f t="shared" si="487"/>
        <v/>
      </c>
      <c r="J1707" s="723"/>
      <c r="K1707" s="724"/>
      <c r="L1707" s="723"/>
      <c r="M1707" s="306" t="str">
        <f t="shared" si="474"/>
        <v/>
      </c>
      <c r="N1707" s="32" t="str">
        <f t="shared" si="475"/>
        <v/>
      </c>
      <c r="P1707" s="307" t="str">
        <f t="shared" si="476"/>
        <v/>
      </c>
      <c r="Q1707" s="307" t="str">
        <f t="shared" si="470"/>
        <v/>
      </c>
      <c r="R1707" s="307" t="str">
        <f t="shared" si="477"/>
        <v/>
      </c>
      <c r="S1707" s="307" t="str">
        <f t="shared" si="478"/>
        <v/>
      </c>
      <c r="T1707" s="307" t="str">
        <f t="shared" si="479"/>
        <v/>
      </c>
      <c r="U1707" s="307" t="str">
        <f t="shared" si="471"/>
        <v/>
      </c>
      <c r="V1707" s="723"/>
      <c r="X1707" s="308" t="str">
        <f t="shared" si="480"/>
        <v/>
      </c>
      <c r="Y1707" s="309" t="str">
        <f t="shared" si="481"/>
        <v/>
      </c>
      <c r="Z1707" s="308" t="str">
        <f t="shared" si="472"/>
        <v/>
      </c>
      <c r="AA1707" s="308" t="b">
        <f t="shared" si="473"/>
        <v>1</v>
      </c>
      <c r="AB1707" s="308" t="str">
        <f t="shared" si="482"/>
        <v/>
      </c>
      <c r="AC1707" s="534" t="str">
        <f t="shared" si="483"/>
        <v/>
      </c>
      <c r="AD1707" s="752" t="str">
        <f t="shared" si="484"/>
        <v/>
      </c>
      <c r="AE1707" s="534" t="str">
        <f t="shared" si="485"/>
        <v/>
      </c>
      <c r="AF1707" s="752" t="str">
        <f t="shared" si="486"/>
        <v/>
      </c>
    </row>
    <row r="1708" spans="2:32" x14ac:dyDescent="0.25">
      <c r="B1708" s="721"/>
      <c r="C1708" s="531" t="str">
        <f>IFERROR(VLOOKUP(B1708,'מצבת ורישום גנים'!B:D,3,0),"")</f>
        <v/>
      </c>
      <c r="D1708" s="721"/>
      <c r="E1708" s="723"/>
      <c r="F1708" s="723"/>
      <c r="G1708" s="723"/>
      <c r="H1708" s="723"/>
      <c r="I1708" s="992" t="str">
        <f t="shared" si="487"/>
        <v/>
      </c>
      <c r="J1708" s="723"/>
      <c r="K1708" s="724"/>
      <c r="L1708" s="723"/>
      <c r="M1708" s="306" t="str">
        <f t="shared" si="474"/>
        <v/>
      </c>
      <c r="N1708" s="32" t="str">
        <f t="shared" si="475"/>
        <v/>
      </c>
      <c r="P1708" s="307" t="str">
        <f t="shared" si="476"/>
        <v/>
      </c>
      <c r="Q1708" s="307" t="str">
        <f t="shared" si="470"/>
        <v/>
      </c>
      <c r="R1708" s="307" t="str">
        <f t="shared" si="477"/>
        <v/>
      </c>
      <c r="S1708" s="307" t="str">
        <f t="shared" si="478"/>
        <v/>
      </c>
      <c r="T1708" s="307" t="str">
        <f t="shared" si="479"/>
        <v/>
      </c>
      <c r="U1708" s="307" t="str">
        <f t="shared" si="471"/>
        <v/>
      </c>
      <c r="V1708" s="723"/>
      <c r="X1708" s="308" t="str">
        <f t="shared" si="480"/>
        <v/>
      </c>
      <c r="Y1708" s="309" t="str">
        <f t="shared" si="481"/>
        <v/>
      </c>
      <c r="Z1708" s="308" t="str">
        <f t="shared" si="472"/>
        <v/>
      </c>
      <c r="AA1708" s="308" t="b">
        <f t="shared" si="473"/>
        <v>1</v>
      </c>
      <c r="AB1708" s="308" t="str">
        <f t="shared" si="482"/>
        <v/>
      </c>
      <c r="AC1708" s="534" t="str">
        <f t="shared" si="483"/>
        <v/>
      </c>
      <c r="AD1708" s="752" t="str">
        <f t="shared" si="484"/>
        <v/>
      </c>
      <c r="AE1708" s="534" t="str">
        <f t="shared" si="485"/>
        <v/>
      </c>
      <c r="AF1708" s="752" t="str">
        <f t="shared" si="486"/>
        <v/>
      </c>
    </row>
    <row r="1709" spans="2:32" x14ac:dyDescent="0.25">
      <c r="B1709" s="721"/>
      <c r="C1709" s="531" t="str">
        <f>IFERROR(VLOOKUP(B1709,'מצבת ורישום גנים'!B:D,3,0),"")</f>
        <v/>
      </c>
      <c r="D1709" s="721"/>
      <c r="E1709" s="723"/>
      <c r="F1709" s="723"/>
      <c r="G1709" s="723"/>
      <c r="H1709" s="723"/>
      <c r="I1709" s="992" t="str">
        <f t="shared" si="487"/>
        <v/>
      </c>
      <c r="J1709" s="723"/>
      <c r="K1709" s="724"/>
      <c r="L1709" s="723"/>
      <c r="M1709" s="306" t="str">
        <f t="shared" si="474"/>
        <v/>
      </c>
      <c r="N1709" s="32" t="str">
        <f t="shared" si="475"/>
        <v/>
      </c>
      <c r="P1709" s="307" t="str">
        <f t="shared" si="476"/>
        <v/>
      </c>
      <c r="Q1709" s="307" t="str">
        <f t="shared" si="470"/>
        <v/>
      </c>
      <c r="R1709" s="307" t="str">
        <f t="shared" si="477"/>
        <v/>
      </c>
      <c r="S1709" s="307" t="str">
        <f t="shared" si="478"/>
        <v/>
      </c>
      <c r="T1709" s="307" t="str">
        <f t="shared" si="479"/>
        <v/>
      </c>
      <c r="U1709" s="307" t="str">
        <f t="shared" si="471"/>
        <v/>
      </c>
      <c r="V1709" s="723"/>
      <c r="X1709" s="308" t="str">
        <f t="shared" si="480"/>
        <v/>
      </c>
      <c r="Y1709" s="309" t="str">
        <f t="shared" si="481"/>
        <v/>
      </c>
      <c r="Z1709" s="308" t="str">
        <f t="shared" si="472"/>
        <v/>
      </c>
      <c r="AA1709" s="308" t="b">
        <f t="shared" si="473"/>
        <v>1</v>
      </c>
      <c r="AB1709" s="308" t="str">
        <f t="shared" si="482"/>
        <v/>
      </c>
      <c r="AC1709" s="534" t="str">
        <f t="shared" si="483"/>
        <v/>
      </c>
      <c r="AD1709" s="752" t="str">
        <f t="shared" si="484"/>
        <v/>
      </c>
      <c r="AE1709" s="534" t="str">
        <f t="shared" si="485"/>
        <v/>
      </c>
      <c r="AF1709" s="752" t="str">
        <f t="shared" si="486"/>
        <v/>
      </c>
    </row>
    <row r="1710" spans="2:32" x14ac:dyDescent="0.25">
      <c r="B1710" s="721"/>
      <c r="C1710" s="531" t="str">
        <f>IFERROR(VLOOKUP(B1710,'מצבת ורישום גנים'!B:D,3,0),"")</f>
        <v/>
      </c>
      <c r="D1710" s="721"/>
      <c r="E1710" s="723"/>
      <c r="F1710" s="723"/>
      <c r="G1710" s="723"/>
      <c r="H1710" s="723"/>
      <c r="I1710" s="992" t="str">
        <f t="shared" si="487"/>
        <v/>
      </c>
      <c r="J1710" s="723"/>
      <c r="K1710" s="724"/>
      <c r="L1710" s="723"/>
      <c r="M1710" s="306" t="str">
        <f t="shared" si="474"/>
        <v/>
      </c>
      <c r="N1710" s="32" t="str">
        <f t="shared" si="475"/>
        <v/>
      </c>
      <c r="P1710" s="307" t="str">
        <f t="shared" si="476"/>
        <v/>
      </c>
      <c r="Q1710" s="307" t="str">
        <f t="shared" si="470"/>
        <v/>
      </c>
      <c r="R1710" s="307" t="str">
        <f t="shared" si="477"/>
        <v/>
      </c>
      <c r="S1710" s="307" t="str">
        <f t="shared" si="478"/>
        <v/>
      </c>
      <c r="T1710" s="307" t="str">
        <f t="shared" si="479"/>
        <v/>
      </c>
      <c r="U1710" s="307" t="str">
        <f t="shared" si="471"/>
        <v/>
      </c>
      <c r="V1710" s="723"/>
      <c r="X1710" s="308" t="str">
        <f t="shared" si="480"/>
        <v/>
      </c>
      <c r="Y1710" s="309" t="str">
        <f t="shared" si="481"/>
        <v/>
      </c>
      <c r="Z1710" s="308" t="str">
        <f t="shared" si="472"/>
        <v/>
      </c>
      <c r="AA1710" s="308" t="b">
        <f t="shared" si="473"/>
        <v>1</v>
      </c>
      <c r="AB1710" s="308" t="str">
        <f t="shared" si="482"/>
        <v/>
      </c>
      <c r="AC1710" s="534" t="str">
        <f t="shared" si="483"/>
        <v/>
      </c>
      <c r="AD1710" s="752" t="str">
        <f t="shared" si="484"/>
        <v/>
      </c>
      <c r="AE1710" s="534" t="str">
        <f t="shared" si="485"/>
        <v/>
      </c>
      <c r="AF1710" s="752" t="str">
        <f t="shared" si="486"/>
        <v/>
      </c>
    </row>
    <row r="1711" spans="2:32" x14ac:dyDescent="0.25">
      <c r="B1711" s="721"/>
      <c r="C1711" s="531" t="str">
        <f>IFERROR(VLOOKUP(B1711,'מצבת ורישום גנים'!B:D,3,0),"")</f>
        <v/>
      </c>
      <c r="D1711" s="721"/>
      <c r="E1711" s="723"/>
      <c r="F1711" s="723"/>
      <c r="G1711" s="723"/>
      <c r="H1711" s="723"/>
      <c r="I1711" s="992" t="str">
        <f t="shared" si="487"/>
        <v/>
      </c>
      <c r="J1711" s="723"/>
      <c r="K1711" s="724"/>
      <c r="L1711" s="723"/>
      <c r="M1711" s="306" t="str">
        <f t="shared" si="474"/>
        <v/>
      </c>
      <c r="N1711" s="32" t="str">
        <f t="shared" si="475"/>
        <v/>
      </c>
      <c r="P1711" s="307" t="str">
        <f t="shared" si="476"/>
        <v/>
      </c>
      <c r="Q1711" s="307" t="str">
        <f t="shared" si="470"/>
        <v/>
      </c>
      <c r="R1711" s="307" t="str">
        <f t="shared" si="477"/>
        <v/>
      </c>
      <c r="S1711" s="307" t="str">
        <f t="shared" si="478"/>
        <v/>
      </c>
      <c r="T1711" s="307" t="str">
        <f t="shared" si="479"/>
        <v/>
      </c>
      <c r="U1711" s="307" t="str">
        <f t="shared" si="471"/>
        <v/>
      </c>
      <c r="V1711" s="723"/>
      <c r="X1711" s="308" t="str">
        <f t="shared" si="480"/>
        <v/>
      </c>
      <c r="Y1711" s="309" t="str">
        <f t="shared" si="481"/>
        <v/>
      </c>
      <c r="Z1711" s="308" t="str">
        <f t="shared" si="472"/>
        <v/>
      </c>
      <c r="AA1711" s="308" t="b">
        <f t="shared" si="473"/>
        <v>1</v>
      </c>
      <c r="AB1711" s="308" t="str">
        <f t="shared" si="482"/>
        <v/>
      </c>
      <c r="AC1711" s="534" t="str">
        <f t="shared" si="483"/>
        <v/>
      </c>
      <c r="AD1711" s="752" t="str">
        <f t="shared" si="484"/>
        <v/>
      </c>
      <c r="AE1711" s="534" t="str">
        <f t="shared" si="485"/>
        <v/>
      </c>
      <c r="AF1711" s="752" t="str">
        <f t="shared" si="486"/>
        <v/>
      </c>
    </row>
    <row r="1712" spans="2:32" x14ac:dyDescent="0.25">
      <c r="B1712" s="721"/>
      <c r="C1712" s="531" t="str">
        <f>IFERROR(VLOOKUP(B1712,'מצבת ורישום גנים'!B:D,3,0),"")</f>
        <v/>
      </c>
      <c r="D1712" s="721"/>
      <c r="E1712" s="723"/>
      <c r="F1712" s="723"/>
      <c r="G1712" s="723"/>
      <c r="H1712" s="723"/>
      <c r="I1712" s="992" t="str">
        <f t="shared" si="487"/>
        <v/>
      </c>
      <c r="J1712" s="723"/>
      <c r="K1712" s="724"/>
      <c r="L1712" s="723"/>
      <c r="M1712" s="306" t="str">
        <f t="shared" si="474"/>
        <v/>
      </c>
      <c r="N1712" s="32" t="str">
        <f t="shared" si="475"/>
        <v/>
      </c>
      <c r="P1712" s="307" t="str">
        <f t="shared" si="476"/>
        <v/>
      </c>
      <c r="Q1712" s="307" t="str">
        <f t="shared" si="470"/>
        <v/>
      </c>
      <c r="R1712" s="307" t="str">
        <f t="shared" si="477"/>
        <v/>
      </c>
      <c r="S1712" s="307" t="str">
        <f t="shared" si="478"/>
        <v/>
      </c>
      <c r="T1712" s="307" t="str">
        <f t="shared" si="479"/>
        <v/>
      </c>
      <c r="U1712" s="307" t="str">
        <f t="shared" si="471"/>
        <v/>
      </c>
      <c r="V1712" s="723"/>
      <c r="X1712" s="308" t="str">
        <f t="shared" si="480"/>
        <v/>
      </c>
      <c r="Y1712" s="309" t="str">
        <f t="shared" si="481"/>
        <v/>
      </c>
      <c r="Z1712" s="308" t="str">
        <f t="shared" si="472"/>
        <v/>
      </c>
      <c r="AA1712" s="308" t="b">
        <f t="shared" si="473"/>
        <v>1</v>
      </c>
      <c r="AB1712" s="308" t="str">
        <f t="shared" si="482"/>
        <v/>
      </c>
      <c r="AC1712" s="534" t="str">
        <f t="shared" si="483"/>
        <v/>
      </c>
      <c r="AD1712" s="752" t="str">
        <f t="shared" si="484"/>
        <v/>
      </c>
      <c r="AE1712" s="534" t="str">
        <f t="shared" si="485"/>
        <v/>
      </c>
      <c r="AF1712" s="752" t="str">
        <f t="shared" si="486"/>
        <v/>
      </c>
    </row>
    <row r="1713" spans="2:32" x14ac:dyDescent="0.25">
      <c r="B1713" s="721"/>
      <c r="C1713" s="531" t="str">
        <f>IFERROR(VLOOKUP(B1713,'מצבת ורישום גנים'!B:D,3,0),"")</f>
        <v/>
      </c>
      <c r="D1713" s="721"/>
      <c r="E1713" s="723"/>
      <c r="F1713" s="723"/>
      <c r="G1713" s="723"/>
      <c r="H1713" s="723"/>
      <c r="I1713" s="992" t="str">
        <f t="shared" si="487"/>
        <v/>
      </c>
      <c r="J1713" s="723"/>
      <c r="K1713" s="724"/>
      <c r="L1713" s="723"/>
      <c r="M1713" s="306" t="str">
        <f t="shared" si="474"/>
        <v/>
      </c>
      <c r="N1713" s="32" t="str">
        <f t="shared" si="475"/>
        <v/>
      </c>
      <c r="P1713" s="307" t="str">
        <f t="shared" si="476"/>
        <v/>
      </c>
      <c r="Q1713" s="307" t="str">
        <f t="shared" si="470"/>
        <v/>
      </c>
      <c r="R1713" s="307" t="str">
        <f t="shared" si="477"/>
        <v/>
      </c>
      <c r="S1713" s="307" t="str">
        <f t="shared" si="478"/>
        <v/>
      </c>
      <c r="T1713" s="307" t="str">
        <f t="shared" si="479"/>
        <v/>
      </c>
      <c r="U1713" s="307" t="str">
        <f t="shared" si="471"/>
        <v/>
      </c>
      <c r="V1713" s="723"/>
      <c r="X1713" s="308" t="str">
        <f t="shared" si="480"/>
        <v/>
      </c>
      <c r="Y1713" s="309" t="str">
        <f t="shared" si="481"/>
        <v/>
      </c>
      <c r="Z1713" s="308" t="str">
        <f t="shared" si="472"/>
        <v/>
      </c>
      <c r="AA1713" s="308" t="b">
        <f t="shared" si="473"/>
        <v>1</v>
      </c>
      <c r="AB1713" s="308" t="str">
        <f t="shared" si="482"/>
        <v/>
      </c>
      <c r="AC1713" s="534" t="str">
        <f t="shared" si="483"/>
        <v/>
      </c>
      <c r="AD1713" s="752" t="str">
        <f t="shared" si="484"/>
        <v/>
      </c>
      <c r="AE1713" s="534" t="str">
        <f t="shared" si="485"/>
        <v/>
      </c>
      <c r="AF1713" s="752" t="str">
        <f t="shared" si="486"/>
        <v/>
      </c>
    </row>
    <row r="1714" spans="2:32" x14ac:dyDescent="0.25">
      <c r="B1714" s="721"/>
      <c r="C1714" s="531" t="str">
        <f>IFERROR(VLOOKUP(B1714,'מצבת ורישום גנים'!B:D,3,0),"")</f>
        <v/>
      </c>
      <c r="D1714" s="721"/>
      <c r="E1714" s="723"/>
      <c r="F1714" s="723"/>
      <c r="G1714" s="723"/>
      <c r="H1714" s="723"/>
      <c r="I1714" s="992" t="str">
        <f t="shared" si="487"/>
        <v/>
      </c>
      <c r="J1714" s="723"/>
      <c r="K1714" s="724"/>
      <c r="L1714" s="723"/>
      <c r="M1714" s="306" t="str">
        <f t="shared" si="474"/>
        <v/>
      </c>
      <c r="N1714" s="32" t="str">
        <f t="shared" si="475"/>
        <v/>
      </c>
      <c r="P1714" s="307" t="str">
        <f t="shared" si="476"/>
        <v/>
      </c>
      <c r="Q1714" s="307" t="str">
        <f t="shared" si="470"/>
        <v/>
      </c>
      <c r="R1714" s="307" t="str">
        <f t="shared" si="477"/>
        <v/>
      </c>
      <c r="S1714" s="307" t="str">
        <f t="shared" si="478"/>
        <v/>
      </c>
      <c r="T1714" s="307" t="str">
        <f t="shared" si="479"/>
        <v/>
      </c>
      <c r="U1714" s="307" t="str">
        <f t="shared" si="471"/>
        <v/>
      </c>
      <c r="V1714" s="723"/>
      <c r="X1714" s="308" t="str">
        <f t="shared" si="480"/>
        <v/>
      </c>
      <c r="Y1714" s="309" t="str">
        <f t="shared" si="481"/>
        <v/>
      </c>
      <c r="Z1714" s="308" t="str">
        <f t="shared" si="472"/>
        <v/>
      </c>
      <c r="AA1714" s="308" t="b">
        <f t="shared" si="473"/>
        <v>1</v>
      </c>
      <c r="AB1714" s="308" t="str">
        <f t="shared" si="482"/>
        <v/>
      </c>
      <c r="AC1714" s="534" t="str">
        <f t="shared" si="483"/>
        <v/>
      </c>
      <c r="AD1714" s="752" t="str">
        <f t="shared" si="484"/>
        <v/>
      </c>
      <c r="AE1714" s="534" t="str">
        <f t="shared" si="485"/>
        <v/>
      </c>
      <c r="AF1714" s="752" t="str">
        <f t="shared" si="486"/>
        <v/>
      </c>
    </row>
    <row r="1715" spans="2:32" x14ac:dyDescent="0.25">
      <c r="B1715" s="721"/>
      <c r="C1715" s="531" t="str">
        <f>IFERROR(VLOOKUP(B1715,'מצבת ורישום גנים'!B:D,3,0),"")</f>
        <v/>
      </c>
      <c r="D1715" s="721"/>
      <c r="E1715" s="723"/>
      <c r="F1715" s="723"/>
      <c r="G1715" s="723"/>
      <c r="H1715" s="723"/>
      <c r="I1715" s="992" t="str">
        <f t="shared" si="487"/>
        <v/>
      </c>
      <c r="J1715" s="723"/>
      <c r="K1715" s="724"/>
      <c r="L1715" s="723"/>
      <c r="M1715" s="306" t="str">
        <f t="shared" si="474"/>
        <v/>
      </c>
      <c r="N1715" s="32" t="str">
        <f t="shared" si="475"/>
        <v/>
      </c>
      <c r="P1715" s="307" t="str">
        <f t="shared" si="476"/>
        <v/>
      </c>
      <c r="Q1715" s="307" t="str">
        <f t="shared" si="470"/>
        <v/>
      </c>
      <c r="R1715" s="307" t="str">
        <f t="shared" si="477"/>
        <v/>
      </c>
      <c r="S1715" s="307" t="str">
        <f t="shared" si="478"/>
        <v/>
      </c>
      <c r="T1715" s="307" t="str">
        <f t="shared" si="479"/>
        <v/>
      </c>
      <c r="U1715" s="307" t="str">
        <f t="shared" si="471"/>
        <v/>
      </c>
      <c r="V1715" s="723"/>
      <c r="X1715" s="308" t="str">
        <f t="shared" si="480"/>
        <v/>
      </c>
      <c r="Y1715" s="309" t="str">
        <f t="shared" si="481"/>
        <v/>
      </c>
      <c r="Z1715" s="308" t="str">
        <f t="shared" si="472"/>
        <v/>
      </c>
      <c r="AA1715" s="308" t="b">
        <f t="shared" si="473"/>
        <v>1</v>
      </c>
      <c r="AB1715" s="308" t="str">
        <f t="shared" si="482"/>
        <v/>
      </c>
      <c r="AC1715" s="534" t="str">
        <f t="shared" si="483"/>
        <v/>
      </c>
      <c r="AD1715" s="752" t="str">
        <f t="shared" si="484"/>
        <v/>
      </c>
      <c r="AE1715" s="534" t="str">
        <f t="shared" si="485"/>
        <v/>
      </c>
      <c r="AF1715" s="752" t="str">
        <f t="shared" si="486"/>
        <v/>
      </c>
    </row>
    <row r="1716" spans="2:32" x14ac:dyDescent="0.25">
      <c r="B1716" s="721"/>
      <c r="C1716" s="531" t="str">
        <f>IFERROR(VLOOKUP(B1716,'מצבת ורישום גנים'!B:D,3,0),"")</f>
        <v/>
      </c>
      <c r="D1716" s="721"/>
      <c r="E1716" s="723"/>
      <c r="F1716" s="723"/>
      <c r="G1716" s="723"/>
      <c r="H1716" s="723"/>
      <c r="I1716" s="992" t="str">
        <f t="shared" si="487"/>
        <v/>
      </c>
      <c r="J1716" s="723"/>
      <c r="K1716" s="724"/>
      <c r="L1716" s="723"/>
      <c r="M1716" s="306" t="str">
        <f t="shared" si="474"/>
        <v/>
      </c>
      <c r="N1716" s="32" t="str">
        <f t="shared" si="475"/>
        <v/>
      </c>
      <c r="P1716" s="307" t="str">
        <f t="shared" si="476"/>
        <v/>
      </c>
      <c r="Q1716" s="307" t="str">
        <f t="shared" si="470"/>
        <v/>
      </c>
      <c r="R1716" s="307" t="str">
        <f t="shared" si="477"/>
        <v/>
      </c>
      <c r="S1716" s="307" t="str">
        <f t="shared" si="478"/>
        <v/>
      </c>
      <c r="T1716" s="307" t="str">
        <f t="shared" si="479"/>
        <v/>
      </c>
      <c r="U1716" s="307" t="str">
        <f t="shared" si="471"/>
        <v/>
      </c>
      <c r="V1716" s="723"/>
      <c r="X1716" s="308" t="str">
        <f t="shared" si="480"/>
        <v/>
      </c>
      <c r="Y1716" s="309" t="str">
        <f t="shared" si="481"/>
        <v/>
      </c>
      <c r="Z1716" s="308" t="str">
        <f t="shared" si="472"/>
        <v/>
      </c>
      <c r="AA1716" s="308" t="b">
        <f t="shared" si="473"/>
        <v>1</v>
      </c>
      <c r="AB1716" s="308" t="str">
        <f t="shared" si="482"/>
        <v/>
      </c>
      <c r="AC1716" s="534" t="str">
        <f t="shared" si="483"/>
        <v/>
      </c>
      <c r="AD1716" s="752" t="str">
        <f t="shared" si="484"/>
        <v/>
      </c>
      <c r="AE1716" s="534" t="str">
        <f t="shared" si="485"/>
        <v/>
      </c>
      <c r="AF1716" s="752" t="str">
        <f t="shared" si="486"/>
        <v/>
      </c>
    </row>
    <row r="1717" spans="2:32" x14ac:dyDescent="0.25">
      <c r="B1717" s="721"/>
      <c r="C1717" s="531" t="str">
        <f>IFERROR(VLOOKUP(B1717,'מצבת ורישום גנים'!B:D,3,0),"")</f>
        <v/>
      </c>
      <c r="D1717" s="721"/>
      <c r="E1717" s="723"/>
      <c r="F1717" s="723"/>
      <c r="G1717" s="723"/>
      <c r="H1717" s="723"/>
      <c r="I1717" s="992" t="str">
        <f t="shared" si="487"/>
        <v/>
      </c>
      <c r="J1717" s="723"/>
      <c r="K1717" s="724"/>
      <c r="L1717" s="723"/>
      <c r="M1717" s="306" t="str">
        <f t="shared" si="474"/>
        <v/>
      </c>
      <c r="N1717" s="32" t="str">
        <f t="shared" si="475"/>
        <v/>
      </c>
      <c r="P1717" s="307" t="str">
        <f t="shared" si="476"/>
        <v/>
      </c>
      <c r="Q1717" s="307" t="str">
        <f t="shared" si="470"/>
        <v/>
      </c>
      <c r="R1717" s="307" t="str">
        <f t="shared" si="477"/>
        <v/>
      </c>
      <c r="S1717" s="307" t="str">
        <f t="shared" si="478"/>
        <v/>
      </c>
      <c r="T1717" s="307" t="str">
        <f t="shared" si="479"/>
        <v/>
      </c>
      <c r="U1717" s="307" t="str">
        <f t="shared" si="471"/>
        <v/>
      </c>
      <c r="V1717" s="723"/>
      <c r="X1717" s="308" t="str">
        <f t="shared" si="480"/>
        <v/>
      </c>
      <c r="Y1717" s="309" t="str">
        <f t="shared" si="481"/>
        <v/>
      </c>
      <c r="Z1717" s="308" t="str">
        <f t="shared" si="472"/>
        <v/>
      </c>
      <c r="AA1717" s="308" t="b">
        <f t="shared" si="473"/>
        <v>1</v>
      </c>
      <c r="AB1717" s="308" t="str">
        <f t="shared" si="482"/>
        <v/>
      </c>
      <c r="AC1717" s="534" t="str">
        <f t="shared" si="483"/>
        <v/>
      </c>
      <c r="AD1717" s="752" t="str">
        <f t="shared" si="484"/>
        <v/>
      </c>
      <c r="AE1717" s="534" t="str">
        <f t="shared" si="485"/>
        <v/>
      </c>
      <c r="AF1717" s="752" t="str">
        <f t="shared" si="486"/>
        <v/>
      </c>
    </row>
    <row r="1718" spans="2:32" x14ac:dyDescent="0.25">
      <c r="B1718" s="721"/>
      <c r="C1718" s="531" t="str">
        <f>IFERROR(VLOOKUP(B1718,'מצבת ורישום גנים'!B:D,3,0),"")</f>
        <v/>
      </c>
      <c r="D1718" s="721"/>
      <c r="E1718" s="723"/>
      <c r="F1718" s="723"/>
      <c r="G1718" s="723"/>
      <c r="H1718" s="723"/>
      <c r="I1718" s="992" t="str">
        <f t="shared" si="487"/>
        <v/>
      </c>
      <c r="J1718" s="723"/>
      <c r="K1718" s="724"/>
      <c r="L1718" s="723"/>
      <c r="M1718" s="306" t="str">
        <f t="shared" si="474"/>
        <v/>
      </c>
      <c r="N1718" s="32" t="str">
        <f t="shared" si="475"/>
        <v/>
      </c>
      <c r="P1718" s="307" t="str">
        <f t="shared" si="476"/>
        <v/>
      </c>
      <c r="Q1718" s="307" t="str">
        <f t="shared" si="470"/>
        <v/>
      </c>
      <c r="R1718" s="307" t="str">
        <f t="shared" si="477"/>
        <v/>
      </c>
      <c r="S1718" s="307" t="str">
        <f t="shared" si="478"/>
        <v/>
      </c>
      <c r="T1718" s="307" t="str">
        <f t="shared" si="479"/>
        <v/>
      </c>
      <c r="U1718" s="307" t="str">
        <f t="shared" si="471"/>
        <v/>
      </c>
      <c r="V1718" s="723"/>
      <c r="X1718" s="308" t="str">
        <f t="shared" si="480"/>
        <v/>
      </c>
      <c r="Y1718" s="309" t="str">
        <f t="shared" si="481"/>
        <v/>
      </c>
      <c r="Z1718" s="308" t="str">
        <f t="shared" si="472"/>
        <v/>
      </c>
      <c r="AA1718" s="308" t="b">
        <f t="shared" si="473"/>
        <v>1</v>
      </c>
      <c r="AB1718" s="308" t="str">
        <f t="shared" si="482"/>
        <v/>
      </c>
      <c r="AC1718" s="534" t="str">
        <f t="shared" si="483"/>
        <v/>
      </c>
      <c r="AD1718" s="752" t="str">
        <f t="shared" si="484"/>
        <v/>
      </c>
      <c r="AE1718" s="534" t="str">
        <f t="shared" si="485"/>
        <v/>
      </c>
      <c r="AF1718" s="752" t="str">
        <f t="shared" si="486"/>
        <v/>
      </c>
    </row>
    <row r="1719" spans="2:32" x14ac:dyDescent="0.25">
      <c r="B1719" s="721"/>
      <c r="C1719" s="531" t="str">
        <f>IFERROR(VLOOKUP(B1719,'מצבת ורישום גנים'!B:D,3,0),"")</f>
        <v/>
      </c>
      <c r="D1719" s="721"/>
      <c r="E1719" s="723"/>
      <c r="F1719" s="723"/>
      <c r="G1719" s="723"/>
      <c r="H1719" s="723"/>
      <c r="I1719" s="992" t="str">
        <f t="shared" si="487"/>
        <v/>
      </c>
      <c r="J1719" s="723"/>
      <c r="K1719" s="724"/>
      <c r="L1719" s="723"/>
      <c r="M1719" s="306" t="str">
        <f t="shared" si="474"/>
        <v/>
      </c>
      <c r="N1719" s="32" t="str">
        <f t="shared" si="475"/>
        <v/>
      </c>
      <c r="P1719" s="307" t="str">
        <f t="shared" si="476"/>
        <v/>
      </c>
      <c r="Q1719" s="307" t="str">
        <f t="shared" si="470"/>
        <v/>
      </c>
      <c r="R1719" s="307" t="str">
        <f t="shared" si="477"/>
        <v/>
      </c>
      <c r="S1719" s="307" t="str">
        <f t="shared" si="478"/>
        <v/>
      </c>
      <c r="T1719" s="307" t="str">
        <f t="shared" si="479"/>
        <v/>
      </c>
      <c r="U1719" s="307" t="str">
        <f t="shared" si="471"/>
        <v/>
      </c>
      <c r="V1719" s="723"/>
      <c r="X1719" s="308" t="str">
        <f t="shared" si="480"/>
        <v/>
      </c>
      <c r="Y1719" s="309" t="str">
        <f t="shared" si="481"/>
        <v/>
      </c>
      <c r="Z1719" s="308" t="str">
        <f t="shared" si="472"/>
        <v/>
      </c>
      <c r="AA1719" s="308" t="b">
        <f t="shared" si="473"/>
        <v>1</v>
      </c>
      <c r="AB1719" s="308" t="str">
        <f t="shared" si="482"/>
        <v/>
      </c>
      <c r="AC1719" s="534" t="str">
        <f t="shared" si="483"/>
        <v/>
      </c>
      <c r="AD1719" s="752" t="str">
        <f t="shared" si="484"/>
        <v/>
      </c>
      <c r="AE1719" s="534" t="str">
        <f t="shared" si="485"/>
        <v/>
      </c>
      <c r="AF1719" s="752" t="str">
        <f t="shared" si="486"/>
        <v/>
      </c>
    </row>
    <row r="1720" spans="2:32" x14ac:dyDescent="0.25">
      <c r="B1720" s="721"/>
      <c r="C1720" s="531" t="str">
        <f>IFERROR(VLOOKUP(B1720,'מצבת ורישום גנים'!B:D,3,0),"")</f>
        <v/>
      </c>
      <c r="D1720" s="721"/>
      <c r="E1720" s="723"/>
      <c r="F1720" s="723"/>
      <c r="G1720" s="723"/>
      <c r="H1720" s="723"/>
      <c r="I1720" s="992" t="str">
        <f t="shared" si="487"/>
        <v/>
      </c>
      <c r="J1720" s="723"/>
      <c r="K1720" s="724"/>
      <c r="L1720" s="723"/>
      <c r="M1720" s="306" t="str">
        <f t="shared" si="474"/>
        <v/>
      </c>
      <c r="N1720" s="32" t="str">
        <f t="shared" si="475"/>
        <v/>
      </c>
      <c r="P1720" s="307" t="str">
        <f t="shared" si="476"/>
        <v/>
      </c>
      <c r="Q1720" s="307" t="str">
        <f t="shared" si="470"/>
        <v/>
      </c>
      <c r="R1720" s="307" t="str">
        <f t="shared" si="477"/>
        <v/>
      </c>
      <c r="S1720" s="307" t="str">
        <f t="shared" si="478"/>
        <v/>
      </c>
      <c r="T1720" s="307" t="str">
        <f t="shared" si="479"/>
        <v/>
      </c>
      <c r="U1720" s="307" t="str">
        <f t="shared" si="471"/>
        <v/>
      </c>
      <c r="V1720" s="723"/>
      <c r="X1720" s="308" t="str">
        <f t="shared" si="480"/>
        <v/>
      </c>
      <c r="Y1720" s="309" t="str">
        <f t="shared" si="481"/>
        <v/>
      </c>
      <c r="Z1720" s="308" t="str">
        <f t="shared" si="472"/>
        <v/>
      </c>
      <c r="AA1720" s="308" t="b">
        <f t="shared" si="473"/>
        <v>1</v>
      </c>
      <c r="AB1720" s="308" t="str">
        <f t="shared" si="482"/>
        <v/>
      </c>
      <c r="AC1720" s="534" t="str">
        <f t="shared" si="483"/>
        <v/>
      </c>
      <c r="AD1720" s="752" t="str">
        <f t="shared" si="484"/>
        <v/>
      </c>
      <c r="AE1720" s="534" t="str">
        <f t="shared" si="485"/>
        <v/>
      </c>
      <c r="AF1720" s="752" t="str">
        <f t="shared" si="486"/>
        <v/>
      </c>
    </row>
    <row r="1721" spans="2:32" x14ac:dyDescent="0.25">
      <c r="B1721" s="721"/>
      <c r="C1721" s="531" t="str">
        <f>IFERROR(VLOOKUP(B1721,'מצבת ורישום גנים'!B:D,3,0),"")</f>
        <v/>
      </c>
      <c r="D1721" s="721"/>
      <c r="E1721" s="723"/>
      <c r="F1721" s="723"/>
      <c r="G1721" s="723"/>
      <c r="H1721" s="723"/>
      <c r="I1721" s="992" t="str">
        <f t="shared" si="487"/>
        <v/>
      </c>
      <c r="J1721" s="723"/>
      <c r="K1721" s="724"/>
      <c r="L1721" s="723"/>
      <c r="M1721" s="306" t="str">
        <f t="shared" si="474"/>
        <v/>
      </c>
      <c r="N1721" s="32" t="str">
        <f t="shared" si="475"/>
        <v/>
      </c>
      <c r="P1721" s="307" t="str">
        <f t="shared" si="476"/>
        <v/>
      </c>
      <c r="Q1721" s="307" t="str">
        <f t="shared" si="470"/>
        <v/>
      </c>
      <c r="R1721" s="307" t="str">
        <f t="shared" si="477"/>
        <v/>
      </c>
      <c r="S1721" s="307" t="str">
        <f t="shared" si="478"/>
        <v/>
      </c>
      <c r="T1721" s="307" t="str">
        <f t="shared" si="479"/>
        <v/>
      </c>
      <c r="U1721" s="307" t="str">
        <f t="shared" si="471"/>
        <v/>
      </c>
      <c r="V1721" s="723"/>
      <c r="X1721" s="308" t="str">
        <f t="shared" si="480"/>
        <v/>
      </c>
      <c r="Y1721" s="309" t="str">
        <f t="shared" si="481"/>
        <v/>
      </c>
      <c r="Z1721" s="308" t="str">
        <f t="shared" si="472"/>
        <v/>
      </c>
      <c r="AA1721" s="308" t="b">
        <f t="shared" si="473"/>
        <v>1</v>
      </c>
      <c r="AB1721" s="308" t="str">
        <f t="shared" si="482"/>
        <v/>
      </c>
      <c r="AC1721" s="534" t="str">
        <f t="shared" si="483"/>
        <v/>
      </c>
      <c r="AD1721" s="752" t="str">
        <f t="shared" si="484"/>
        <v/>
      </c>
      <c r="AE1721" s="534" t="str">
        <f t="shared" si="485"/>
        <v/>
      </c>
      <c r="AF1721" s="752" t="str">
        <f t="shared" si="486"/>
        <v/>
      </c>
    </row>
    <row r="1722" spans="2:32" x14ac:dyDescent="0.25">
      <c r="B1722" s="721"/>
      <c r="C1722" s="531" t="str">
        <f>IFERROR(VLOOKUP(B1722,'מצבת ורישום גנים'!B:D,3,0),"")</f>
        <v/>
      </c>
      <c r="D1722" s="721"/>
      <c r="E1722" s="723"/>
      <c r="F1722" s="723"/>
      <c r="G1722" s="723"/>
      <c r="H1722" s="723"/>
      <c r="I1722" s="992" t="str">
        <f t="shared" si="487"/>
        <v/>
      </c>
      <c r="J1722" s="723"/>
      <c r="K1722" s="724"/>
      <c r="L1722" s="723"/>
      <c r="M1722" s="306" t="str">
        <f t="shared" si="474"/>
        <v/>
      </c>
      <c r="N1722" s="32" t="str">
        <f t="shared" si="475"/>
        <v/>
      </c>
      <c r="P1722" s="307" t="str">
        <f t="shared" si="476"/>
        <v/>
      </c>
      <c r="Q1722" s="307" t="str">
        <f t="shared" si="470"/>
        <v/>
      </c>
      <c r="R1722" s="307" t="str">
        <f t="shared" si="477"/>
        <v/>
      </c>
      <c r="S1722" s="307" t="str">
        <f t="shared" si="478"/>
        <v/>
      </c>
      <c r="T1722" s="307" t="str">
        <f t="shared" si="479"/>
        <v/>
      </c>
      <c r="U1722" s="307" t="str">
        <f t="shared" si="471"/>
        <v/>
      </c>
      <c r="V1722" s="723"/>
      <c r="X1722" s="308" t="str">
        <f t="shared" si="480"/>
        <v/>
      </c>
      <c r="Y1722" s="309" t="str">
        <f t="shared" si="481"/>
        <v/>
      </c>
      <c r="Z1722" s="308" t="str">
        <f t="shared" si="472"/>
        <v/>
      </c>
      <c r="AA1722" s="308" t="b">
        <f t="shared" si="473"/>
        <v>1</v>
      </c>
      <c r="AB1722" s="308" t="str">
        <f t="shared" si="482"/>
        <v/>
      </c>
      <c r="AC1722" s="534" t="str">
        <f t="shared" si="483"/>
        <v/>
      </c>
      <c r="AD1722" s="752" t="str">
        <f t="shared" si="484"/>
        <v/>
      </c>
      <c r="AE1722" s="534" t="str">
        <f t="shared" si="485"/>
        <v/>
      </c>
      <c r="AF1722" s="752" t="str">
        <f t="shared" si="486"/>
        <v/>
      </c>
    </row>
    <row r="1723" spans="2:32" x14ac:dyDescent="0.25">
      <c r="B1723" s="721"/>
      <c r="C1723" s="531" t="str">
        <f>IFERROR(VLOOKUP(B1723,'מצבת ורישום גנים'!B:D,3,0),"")</f>
        <v/>
      </c>
      <c r="D1723" s="721"/>
      <c r="E1723" s="723"/>
      <c r="F1723" s="723"/>
      <c r="G1723" s="723"/>
      <c r="H1723" s="723"/>
      <c r="I1723" s="992" t="str">
        <f t="shared" si="487"/>
        <v/>
      </c>
      <c r="J1723" s="723"/>
      <c r="K1723" s="724"/>
      <c r="L1723" s="723"/>
      <c r="M1723" s="306" t="str">
        <f t="shared" si="474"/>
        <v/>
      </c>
      <c r="N1723" s="32" t="str">
        <f t="shared" si="475"/>
        <v/>
      </c>
      <c r="P1723" s="307" t="str">
        <f t="shared" si="476"/>
        <v/>
      </c>
      <c r="Q1723" s="307" t="str">
        <f t="shared" si="470"/>
        <v/>
      </c>
      <c r="R1723" s="307" t="str">
        <f t="shared" si="477"/>
        <v/>
      </c>
      <c r="S1723" s="307" t="str">
        <f t="shared" si="478"/>
        <v/>
      </c>
      <c r="T1723" s="307" t="str">
        <f t="shared" si="479"/>
        <v/>
      </c>
      <c r="U1723" s="307" t="str">
        <f t="shared" si="471"/>
        <v/>
      </c>
      <c r="V1723" s="723"/>
      <c r="X1723" s="308" t="str">
        <f t="shared" si="480"/>
        <v/>
      </c>
      <c r="Y1723" s="309" t="str">
        <f t="shared" si="481"/>
        <v/>
      </c>
      <c r="Z1723" s="308" t="str">
        <f t="shared" si="472"/>
        <v/>
      </c>
      <c r="AA1723" s="308" t="b">
        <f t="shared" si="473"/>
        <v>1</v>
      </c>
      <c r="AB1723" s="308" t="str">
        <f t="shared" si="482"/>
        <v/>
      </c>
      <c r="AC1723" s="534" t="str">
        <f t="shared" si="483"/>
        <v/>
      </c>
      <c r="AD1723" s="752" t="str">
        <f t="shared" si="484"/>
        <v/>
      </c>
      <c r="AE1723" s="534" t="str">
        <f t="shared" si="485"/>
        <v/>
      </c>
      <c r="AF1723" s="752" t="str">
        <f t="shared" si="486"/>
        <v/>
      </c>
    </row>
    <row r="1724" spans="2:32" x14ac:dyDescent="0.25">
      <c r="B1724" s="721"/>
      <c r="C1724" s="531" t="str">
        <f>IFERROR(VLOOKUP(B1724,'מצבת ורישום גנים'!B:D,3,0),"")</f>
        <v/>
      </c>
      <c r="D1724" s="721"/>
      <c r="E1724" s="723"/>
      <c r="F1724" s="723"/>
      <c r="G1724" s="723"/>
      <c r="H1724" s="723"/>
      <c r="I1724" s="992" t="str">
        <f t="shared" si="487"/>
        <v/>
      </c>
      <c r="J1724" s="723"/>
      <c r="K1724" s="724"/>
      <c r="L1724" s="723"/>
      <c r="M1724" s="306" t="str">
        <f t="shared" si="474"/>
        <v/>
      </c>
      <c r="N1724" s="32" t="str">
        <f t="shared" si="475"/>
        <v/>
      </c>
      <c r="P1724" s="307" t="str">
        <f t="shared" si="476"/>
        <v/>
      </c>
      <c r="Q1724" s="307" t="str">
        <f t="shared" si="470"/>
        <v/>
      </c>
      <c r="R1724" s="307" t="str">
        <f t="shared" si="477"/>
        <v/>
      </c>
      <c r="S1724" s="307" t="str">
        <f t="shared" si="478"/>
        <v/>
      </c>
      <c r="T1724" s="307" t="str">
        <f t="shared" si="479"/>
        <v/>
      </c>
      <c r="U1724" s="307" t="str">
        <f t="shared" si="471"/>
        <v/>
      </c>
      <c r="V1724" s="723"/>
      <c r="X1724" s="308" t="str">
        <f t="shared" si="480"/>
        <v/>
      </c>
      <c r="Y1724" s="309" t="str">
        <f t="shared" si="481"/>
        <v/>
      </c>
      <c r="Z1724" s="308" t="str">
        <f t="shared" si="472"/>
        <v/>
      </c>
      <c r="AA1724" s="308" t="b">
        <f t="shared" si="473"/>
        <v>1</v>
      </c>
      <c r="AB1724" s="308" t="str">
        <f t="shared" si="482"/>
        <v/>
      </c>
      <c r="AC1724" s="534" t="str">
        <f t="shared" si="483"/>
        <v/>
      </c>
      <c r="AD1724" s="752" t="str">
        <f t="shared" si="484"/>
        <v/>
      </c>
      <c r="AE1724" s="534" t="str">
        <f t="shared" si="485"/>
        <v/>
      </c>
      <c r="AF1724" s="752" t="str">
        <f t="shared" si="486"/>
        <v/>
      </c>
    </row>
    <row r="1725" spans="2:32" x14ac:dyDescent="0.25">
      <c r="B1725" s="721"/>
      <c r="C1725" s="531" t="str">
        <f>IFERROR(VLOOKUP(B1725,'מצבת ורישום גנים'!B:D,3,0),"")</f>
        <v/>
      </c>
      <c r="D1725" s="721"/>
      <c r="E1725" s="723"/>
      <c r="F1725" s="723"/>
      <c r="G1725" s="723"/>
      <c r="H1725" s="723"/>
      <c r="I1725" s="992" t="str">
        <f t="shared" si="487"/>
        <v/>
      </c>
      <c r="J1725" s="723"/>
      <c r="K1725" s="724"/>
      <c r="L1725" s="723"/>
      <c r="M1725" s="306" t="str">
        <f t="shared" si="474"/>
        <v/>
      </c>
      <c r="N1725" s="32" t="str">
        <f t="shared" si="475"/>
        <v/>
      </c>
      <c r="P1725" s="307" t="str">
        <f t="shared" si="476"/>
        <v/>
      </c>
      <c r="Q1725" s="307" t="str">
        <f t="shared" si="470"/>
        <v/>
      </c>
      <c r="R1725" s="307" t="str">
        <f t="shared" si="477"/>
        <v/>
      </c>
      <c r="S1725" s="307" t="str">
        <f t="shared" si="478"/>
        <v/>
      </c>
      <c r="T1725" s="307" t="str">
        <f t="shared" si="479"/>
        <v/>
      </c>
      <c r="U1725" s="307" t="str">
        <f t="shared" si="471"/>
        <v/>
      </c>
      <c r="V1725" s="723"/>
      <c r="X1725" s="308" t="str">
        <f t="shared" si="480"/>
        <v/>
      </c>
      <c r="Y1725" s="309" t="str">
        <f t="shared" si="481"/>
        <v/>
      </c>
      <c r="Z1725" s="308" t="str">
        <f t="shared" si="472"/>
        <v/>
      </c>
      <c r="AA1725" s="308" t="b">
        <f t="shared" si="473"/>
        <v>1</v>
      </c>
      <c r="AB1725" s="308" t="str">
        <f t="shared" si="482"/>
        <v/>
      </c>
      <c r="AC1725" s="534" t="str">
        <f t="shared" si="483"/>
        <v/>
      </c>
      <c r="AD1725" s="752" t="str">
        <f t="shared" si="484"/>
        <v/>
      </c>
      <c r="AE1725" s="534" t="str">
        <f t="shared" si="485"/>
        <v/>
      </c>
      <c r="AF1725" s="752" t="str">
        <f t="shared" si="486"/>
        <v/>
      </c>
    </row>
    <row r="1726" spans="2:32" x14ac:dyDescent="0.25">
      <c r="B1726" s="721"/>
      <c r="C1726" s="531" t="str">
        <f>IFERROR(VLOOKUP(B1726,'מצבת ורישום גנים'!B:D,3,0),"")</f>
        <v/>
      </c>
      <c r="D1726" s="721"/>
      <c r="E1726" s="723"/>
      <c r="F1726" s="723"/>
      <c r="G1726" s="723"/>
      <c r="H1726" s="723"/>
      <c r="I1726" s="992" t="str">
        <f t="shared" si="487"/>
        <v/>
      </c>
      <c r="J1726" s="723"/>
      <c r="K1726" s="724"/>
      <c r="L1726" s="723"/>
      <c r="M1726" s="306" t="str">
        <f t="shared" si="474"/>
        <v/>
      </c>
      <c r="N1726" s="32" t="str">
        <f t="shared" si="475"/>
        <v/>
      </c>
      <c r="P1726" s="307" t="str">
        <f t="shared" si="476"/>
        <v/>
      </c>
      <c r="Q1726" s="307" t="str">
        <f t="shared" si="470"/>
        <v/>
      </c>
      <c r="R1726" s="307" t="str">
        <f t="shared" si="477"/>
        <v/>
      </c>
      <c r="S1726" s="307" t="str">
        <f t="shared" si="478"/>
        <v/>
      </c>
      <c r="T1726" s="307" t="str">
        <f t="shared" si="479"/>
        <v/>
      </c>
      <c r="U1726" s="307" t="str">
        <f t="shared" si="471"/>
        <v/>
      </c>
      <c r="V1726" s="723"/>
      <c r="X1726" s="308" t="str">
        <f t="shared" si="480"/>
        <v/>
      </c>
      <c r="Y1726" s="309" t="str">
        <f t="shared" si="481"/>
        <v/>
      </c>
      <c r="Z1726" s="308" t="str">
        <f t="shared" si="472"/>
        <v/>
      </c>
      <c r="AA1726" s="308" t="b">
        <f t="shared" si="473"/>
        <v>1</v>
      </c>
      <c r="AB1726" s="308" t="str">
        <f t="shared" si="482"/>
        <v/>
      </c>
      <c r="AC1726" s="534" t="str">
        <f t="shared" si="483"/>
        <v/>
      </c>
      <c r="AD1726" s="752" t="str">
        <f t="shared" si="484"/>
        <v/>
      </c>
      <c r="AE1726" s="534" t="str">
        <f t="shared" si="485"/>
        <v/>
      </c>
      <c r="AF1726" s="752" t="str">
        <f t="shared" si="486"/>
        <v/>
      </c>
    </row>
    <row r="1727" spans="2:32" x14ac:dyDescent="0.25">
      <c r="B1727" s="721"/>
      <c r="C1727" s="531" t="str">
        <f>IFERROR(VLOOKUP(B1727,'מצבת ורישום גנים'!B:D,3,0),"")</f>
        <v/>
      </c>
      <c r="D1727" s="721"/>
      <c r="E1727" s="723"/>
      <c r="F1727" s="723"/>
      <c r="G1727" s="723"/>
      <c r="H1727" s="723"/>
      <c r="I1727" s="992" t="str">
        <f t="shared" si="487"/>
        <v/>
      </c>
      <c r="J1727" s="723"/>
      <c r="K1727" s="724"/>
      <c r="L1727" s="723"/>
      <c r="M1727" s="306" t="str">
        <f t="shared" si="474"/>
        <v/>
      </c>
      <c r="N1727" s="32" t="str">
        <f t="shared" si="475"/>
        <v/>
      </c>
      <c r="P1727" s="307" t="str">
        <f t="shared" si="476"/>
        <v/>
      </c>
      <c r="Q1727" s="307" t="str">
        <f t="shared" si="470"/>
        <v/>
      </c>
      <c r="R1727" s="307" t="str">
        <f t="shared" si="477"/>
        <v/>
      </c>
      <c r="S1727" s="307" t="str">
        <f t="shared" si="478"/>
        <v/>
      </c>
      <c r="T1727" s="307" t="str">
        <f t="shared" si="479"/>
        <v/>
      </c>
      <c r="U1727" s="307" t="str">
        <f t="shared" si="471"/>
        <v/>
      </c>
      <c r="V1727" s="723"/>
      <c r="X1727" s="308" t="str">
        <f t="shared" si="480"/>
        <v/>
      </c>
      <c r="Y1727" s="309" t="str">
        <f t="shared" si="481"/>
        <v/>
      </c>
      <c r="Z1727" s="308" t="str">
        <f t="shared" si="472"/>
        <v/>
      </c>
      <c r="AA1727" s="308" t="b">
        <f t="shared" si="473"/>
        <v>1</v>
      </c>
      <c r="AB1727" s="308" t="str">
        <f t="shared" si="482"/>
        <v/>
      </c>
      <c r="AC1727" s="534" t="str">
        <f t="shared" si="483"/>
        <v/>
      </c>
      <c r="AD1727" s="752" t="str">
        <f t="shared" si="484"/>
        <v/>
      </c>
      <c r="AE1727" s="534" t="str">
        <f t="shared" si="485"/>
        <v/>
      </c>
      <c r="AF1727" s="752" t="str">
        <f t="shared" si="486"/>
        <v/>
      </c>
    </row>
    <row r="1728" spans="2:32" x14ac:dyDescent="0.25">
      <c r="B1728" s="721"/>
      <c r="C1728" s="531" t="str">
        <f>IFERROR(VLOOKUP(B1728,'מצבת ורישום גנים'!B:D,3,0),"")</f>
        <v/>
      </c>
      <c r="D1728" s="721"/>
      <c r="E1728" s="723"/>
      <c r="F1728" s="723"/>
      <c r="G1728" s="723"/>
      <c r="H1728" s="723"/>
      <c r="I1728" s="992" t="str">
        <f t="shared" si="487"/>
        <v/>
      </c>
      <c r="J1728" s="723"/>
      <c r="K1728" s="724"/>
      <c r="L1728" s="723"/>
      <c r="M1728" s="306" t="str">
        <f t="shared" si="474"/>
        <v/>
      </c>
      <c r="N1728" s="32" t="str">
        <f t="shared" si="475"/>
        <v/>
      </c>
      <c r="P1728" s="307" t="str">
        <f t="shared" si="476"/>
        <v/>
      </c>
      <c r="Q1728" s="307" t="str">
        <f t="shared" si="470"/>
        <v/>
      </c>
      <c r="R1728" s="307" t="str">
        <f t="shared" si="477"/>
        <v/>
      </c>
      <c r="S1728" s="307" t="str">
        <f t="shared" si="478"/>
        <v/>
      </c>
      <c r="T1728" s="307" t="str">
        <f t="shared" si="479"/>
        <v/>
      </c>
      <c r="U1728" s="307" t="str">
        <f t="shared" si="471"/>
        <v/>
      </c>
      <c r="V1728" s="723"/>
      <c r="X1728" s="308" t="str">
        <f t="shared" si="480"/>
        <v/>
      </c>
      <c r="Y1728" s="309" t="str">
        <f t="shared" si="481"/>
        <v/>
      </c>
      <c r="Z1728" s="308" t="str">
        <f t="shared" si="472"/>
        <v/>
      </c>
      <c r="AA1728" s="308" t="b">
        <f t="shared" si="473"/>
        <v>1</v>
      </c>
      <c r="AB1728" s="308" t="str">
        <f t="shared" si="482"/>
        <v/>
      </c>
      <c r="AC1728" s="534" t="str">
        <f t="shared" si="483"/>
        <v/>
      </c>
      <c r="AD1728" s="752" t="str">
        <f t="shared" si="484"/>
        <v/>
      </c>
      <c r="AE1728" s="534" t="str">
        <f t="shared" si="485"/>
        <v/>
      </c>
      <c r="AF1728" s="752" t="str">
        <f t="shared" si="486"/>
        <v/>
      </c>
    </row>
    <row r="1729" spans="2:32" x14ac:dyDescent="0.25">
      <c r="B1729" s="721"/>
      <c r="C1729" s="531" t="str">
        <f>IFERROR(VLOOKUP(B1729,'מצבת ורישום גנים'!B:D,3,0),"")</f>
        <v/>
      </c>
      <c r="D1729" s="721"/>
      <c r="E1729" s="723"/>
      <c r="F1729" s="723"/>
      <c r="G1729" s="723"/>
      <c r="H1729" s="723"/>
      <c r="I1729" s="992" t="str">
        <f t="shared" si="487"/>
        <v/>
      </c>
      <c r="J1729" s="723"/>
      <c r="K1729" s="724"/>
      <c r="L1729" s="723"/>
      <c r="M1729" s="306" t="str">
        <f t="shared" si="474"/>
        <v/>
      </c>
      <c r="N1729" s="32" t="str">
        <f t="shared" si="475"/>
        <v/>
      </c>
      <c r="P1729" s="307" t="str">
        <f t="shared" si="476"/>
        <v/>
      </c>
      <c r="Q1729" s="307" t="str">
        <f t="shared" si="470"/>
        <v/>
      </c>
      <c r="R1729" s="307" t="str">
        <f t="shared" si="477"/>
        <v/>
      </c>
      <c r="S1729" s="307" t="str">
        <f t="shared" si="478"/>
        <v/>
      </c>
      <c r="T1729" s="307" t="str">
        <f t="shared" si="479"/>
        <v/>
      </c>
      <c r="U1729" s="307" t="str">
        <f t="shared" si="471"/>
        <v/>
      </c>
      <c r="V1729" s="723"/>
      <c r="X1729" s="308" t="str">
        <f t="shared" si="480"/>
        <v/>
      </c>
      <c r="Y1729" s="309" t="str">
        <f t="shared" si="481"/>
        <v/>
      </c>
      <c r="Z1729" s="308" t="str">
        <f t="shared" si="472"/>
        <v/>
      </c>
      <c r="AA1729" s="308" t="b">
        <f t="shared" si="473"/>
        <v>1</v>
      </c>
      <c r="AB1729" s="308" t="str">
        <f t="shared" si="482"/>
        <v/>
      </c>
      <c r="AC1729" s="534" t="str">
        <f t="shared" si="483"/>
        <v/>
      </c>
      <c r="AD1729" s="752" t="str">
        <f t="shared" si="484"/>
        <v/>
      </c>
      <c r="AE1729" s="534" t="str">
        <f t="shared" si="485"/>
        <v/>
      </c>
      <c r="AF1729" s="752" t="str">
        <f t="shared" si="486"/>
        <v/>
      </c>
    </row>
    <row r="1730" spans="2:32" x14ac:dyDescent="0.25">
      <c r="B1730" s="721"/>
      <c r="C1730" s="531" t="str">
        <f>IFERROR(VLOOKUP(B1730,'מצבת ורישום גנים'!B:D,3,0),"")</f>
        <v/>
      </c>
      <c r="D1730" s="721"/>
      <c r="E1730" s="723"/>
      <c r="F1730" s="723"/>
      <c r="G1730" s="723"/>
      <c r="H1730" s="723"/>
      <c r="I1730" s="992" t="str">
        <f t="shared" si="487"/>
        <v/>
      </c>
      <c r="J1730" s="723"/>
      <c r="K1730" s="724"/>
      <c r="L1730" s="723"/>
      <c r="M1730" s="306" t="str">
        <f t="shared" si="474"/>
        <v/>
      </c>
      <c r="N1730" s="32" t="str">
        <f t="shared" si="475"/>
        <v/>
      </c>
      <c r="P1730" s="307" t="str">
        <f t="shared" si="476"/>
        <v/>
      </c>
      <c r="Q1730" s="307" t="str">
        <f t="shared" si="470"/>
        <v/>
      </c>
      <c r="R1730" s="307" t="str">
        <f t="shared" si="477"/>
        <v/>
      </c>
      <c r="S1730" s="307" t="str">
        <f t="shared" si="478"/>
        <v/>
      </c>
      <c r="T1730" s="307" t="str">
        <f t="shared" si="479"/>
        <v/>
      </c>
      <c r="U1730" s="307" t="str">
        <f t="shared" si="471"/>
        <v/>
      </c>
      <c r="V1730" s="723"/>
      <c r="X1730" s="308" t="str">
        <f t="shared" si="480"/>
        <v/>
      </c>
      <c r="Y1730" s="309" t="str">
        <f t="shared" si="481"/>
        <v/>
      </c>
      <c r="Z1730" s="308" t="str">
        <f t="shared" si="472"/>
        <v/>
      </c>
      <c r="AA1730" s="308" t="b">
        <f t="shared" si="473"/>
        <v>1</v>
      </c>
      <c r="AB1730" s="308" t="str">
        <f t="shared" si="482"/>
        <v/>
      </c>
      <c r="AC1730" s="534" t="str">
        <f t="shared" si="483"/>
        <v/>
      </c>
      <c r="AD1730" s="752" t="str">
        <f t="shared" si="484"/>
        <v/>
      </c>
      <c r="AE1730" s="534" t="str">
        <f t="shared" si="485"/>
        <v/>
      </c>
      <c r="AF1730" s="752" t="str">
        <f t="shared" si="486"/>
        <v/>
      </c>
    </row>
    <row r="1731" spans="2:32" x14ac:dyDescent="0.25">
      <c r="B1731" s="721"/>
      <c r="C1731" s="531" t="str">
        <f>IFERROR(VLOOKUP(B1731,'מצבת ורישום גנים'!B:D,3,0),"")</f>
        <v/>
      </c>
      <c r="D1731" s="721"/>
      <c r="E1731" s="723"/>
      <c r="F1731" s="723"/>
      <c r="G1731" s="723"/>
      <c r="H1731" s="723"/>
      <c r="I1731" s="992" t="str">
        <f t="shared" si="487"/>
        <v/>
      </c>
      <c r="J1731" s="723"/>
      <c r="K1731" s="724"/>
      <c r="L1731" s="723"/>
      <c r="M1731" s="306" t="str">
        <f t="shared" si="474"/>
        <v/>
      </c>
      <c r="N1731" s="32" t="str">
        <f t="shared" si="475"/>
        <v/>
      </c>
      <c r="P1731" s="307" t="str">
        <f t="shared" si="476"/>
        <v/>
      </c>
      <c r="Q1731" s="307" t="str">
        <f t="shared" si="470"/>
        <v/>
      </c>
      <c r="R1731" s="307" t="str">
        <f t="shared" si="477"/>
        <v/>
      </c>
      <c r="S1731" s="307" t="str">
        <f t="shared" si="478"/>
        <v/>
      </c>
      <c r="T1731" s="307" t="str">
        <f t="shared" si="479"/>
        <v/>
      </c>
      <c r="U1731" s="307" t="str">
        <f t="shared" si="471"/>
        <v/>
      </c>
      <c r="V1731" s="723"/>
      <c r="X1731" s="308" t="str">
        <f t="shared" si="480"/>
        <v/>
      </c>
      <c r="Y1731" s="309" t="str">
        <f t="shared" si="481"/>
        <v/>
      </c>
      <c r="Z1731" s="308" t="str">
        <f t="shared" si="472"/>
        <v/>
      </c>
      <c r="AA1731" s="308" t="b">
        <f t="shared" si="473"/>
        <v>1</v>
      </c>
      <c r="AB1731" s="308" t="str">
        <f t="shared" si="482"/>
        <v/>
      </c>
      <c r="AC1731" s="534" t="str">
        <f t="shared" si="483"/>
        <v/>
      </c>
      <c r="AD1731" s="752" t="str">
        <f t="shared" si="484"/>
        <v/>
      </c>
      <c r="AE1731" s="534" t="str">
        <f t="shared" si="485"/>
        <v/>
      </c>
      <c r="AF1731" s="752" t="str">
        <f t="shared" si="486"/>
        <v/>
      </c>
    </row>
    <row r="1732" spans="2:32" x14ac:dyDescent="0.25">
      <c r="B1732" s="721"/>
      <c r="C1732" s="531" t="str">
        <f>IFERROR(VLOOKUP(B1732,'מצבת ורישום גנים'!B:D,3,0),"")</f>
        <v/>
      </c>
      <c r="D1732" s="721"/>
      <c r="E1732" s="723"/>
      <c r="F1732" s="723"/>
      <c r="G1732" s="723"/>
      <c r="H1732" s="723"/>
      <c r="I1732" s="992" t="str">
        <f t="shared" si="487"/>
        <v/>
      </c>
      <c r="J1732" s="723"/>
      <c r="K1732" s="724"/>
      <c r="L1732" s="723"/>
      <c r="M1732" s="306" t="str">
        <f t="shared" si="474"/>
        <v/>
      </c>
      <c r="N1732" s="32" t="str">
        <f t="shared" si="475"/>
        <v/>
      </c>
      <c r="P1732" s="307" t="str">
        <f t="shared" si="476"/>
        <v/>
      </c>
      <c r="Q1732" s="307" t="str">
        <f t="shared" si="470"/>
        <v/>
      </c>
      <c r="R1732" s="307" t="str">
        <f t="shared" si="477"/>
        <v/>
      </c>
      <c r="S1732" s="307" t="str">
        <f t="shared" si="478"/>
        <v/>
      </c>
      <c r="T1732" s="307" t="str">
        <f t="shared" si="479"/>
        <v/>
      </c>
      <c r="U1732" s="307" t="str">
        <f t="shared" si="471"/>
        <v/>
      </c>
      <c r="V1732" s="723"/>
      <c r="X1732" s="308" t="str">
        <f t="shared" si="480"/>
        <v/>
      </c>
      <c r="Y1732" s="309" t="str">
        <f t="shared" si="481"/>
        <v/>
      </c>
      <c r="Z1732" s="308" t="str">
        <f t="shared" si="472"/>
        <v/>
      </c>
      <c r="AA1732" s="308" t="b">
        <f t="shared" si="473"/>
        <v>1</v>
      </c>
      <c r="AB1732" s="308" t="str">
        <f t="shared" si="482"/>
        <v/>
      </c>
      <c r="AC1732" s="534" t="str">
        <f t="shared" si="483"/>
        <v/>
      </c>
      <c r="AD1732" s="752" t="str">
        <f t="shared" si="484"/>
        <v/>
      </c>
      <c r="AE1732" s="534" t="str">
        <f t="shared" si="485"/>
        <v/>
      </c>
      <c r="AF1732" s="752" t="str">
        <f t="shared" si="486"/>
        <v/>
      </c>
    </row>
    <row r="1733" spans="2:32" x14ac:dyDescent="0.25">
      <c r="B1733" s="721"/>
      <c r="C1733" s="531" t="str">
        <f>IFERROR(VLOOKUP(B1733,'מצבת ורישום גנים'!B:D,3,0),"")</f>
        <v/>
      </c>
      <c r="D1733" s="721"/>
      <c r="E1733" s="723"/>
      <c r="F1733" s="723"/>
      <c r="G1733" s="723"/>
      <c r="H1733" s="723"/>
      <c r="I1733" s="992" t="str">
        <f t="shared" si="487"/>
        <v/>
      </c>
      <c r="J1733" s="723"/>
      <c r="K1733" s="724"/>
      <c r="L1733" s="723"/>
      <c r="M1733" s="306" t="str">
        <f t="shared" si="474"/>
        <v/>
      </c>
      <c r="N1733" s="32" t="str">
        <f t="shared" si="475"/>
        <v/>
      </c>
      <c r="P1733" s="307" t="str">
        <f t="shared" si="476"/>
        <v/>
      </c>
      <c r="Q1733" s="307" t="str">
        <f t="shared" si="470"/>
        <v/>
      </c>
      <c r="R1733" s="307" t="str">
        <f t="shared" si="477"/>
        <v/>
      </c>
      <c r="S1733" s="307" t="str">
        <f t="shared" si="478"/>
        <v/>
      </c>
      <c r="T1733" s="307" t="str">
        <f t="shared" si="479"/>
        <v/>
      </c>
      <c r="U1733" s="307" t="str">
        <f t="shared" si="471"/>
        <v/>
      </c>
      <c r="V1733" s="723"/>
      <c r="X1733" s="308" t="str">
        <f t="shared" si="480"/>
        <v/>
      </c>
      <c r="Y1733" s="309" t="str">
        <f t="shared" si="481"/>
        <v/>
      </c>
      <c r="Z1733" s="308" t="str">
        <f t="shared" si="472"/>
        <v/>
      </c>
      <c r="AA1733" s="308" t="b">
        <f t="shared" si="473"/>
        <v>1</v>
      </c>
      <c r="AB1733" s="308" t="str">
        <f t="shared" si="482"/>
        <v/>
      </c>
      <c r="AC1733" s="534" t="str">
        <f t="shared" si="483"/>
        <v/>
      </c>
      <c r="AD1733" s="752" t="str">
        <f t="shared" si="484"/>
        <v/>
      </c>
      <c r="AE1733" s="534" t="str">
        <f t="shared" si="485"/>
        <v/>
      </c>
      <c r="AF1733" s="752" t="str">
        <f t="shared" si="486"/>
        <v/>
      </c>
    </row>
    <row r="1734" spans="2:32" x14ac:dyDescent="0.25">
      <c r="B1734" s="721"/>
      <c r="C1734" s="531" t="str">
        <f>IFERROR(VLOOKUP(B1734,'מצבת ורישום גנים'!B:D,3,0),"")</f>
        <v/>
      </c>
      <c r="D1734" s="721"/>
      <c r="E1734" s="723"/>
      <c r="F1734" s="723"/>
      <c r="G1734" s="723"/>
      <c r="H1734" s="723"/>
      <c r="I1734" s="992" t="str">
        <f t="shared" si="487"/>
        <v/>
      </c>
      <c r="J1734" s="723"/>
      <c r="K1734" s="724"/>
      <c r="L1734" s="723"/>
      <c r="M1734" s="306" t="str">
        <f t="shared" si="474"/>
        <v/>
      </c>
      <c r="N1734" s="32" t="str">
        <f t="shared" si="475"/>
        <v/>
      </c>
      <c r="P1734" s="307" t="str">
        <f t="shared" si="476"/>
        <v/>
      </c>
      <c r="Q1734" s="307" t="str">
        <f t="shared" si="470"/>
        <v/>
      </c>
      <c r="R1734" s="307" t="str">
        <f t="shared" si="477"/>
        <v/>
      </c>
      <c r="S1734" s="307" t="str">
        <f t="shared" si="478"/>
        <v/>
      </c>
      <c r="T1734" s="307" t="str">
        <f t="shared" si="479"/>
        <v/>
      </c>
      <c r="U1734" s="307" t="str">
        <f t="shared" si="471"/>
        <v/>
      </c>
      <c r="V1734" s="723"/>
      <c r="X1734" s="308" t="str">
        <f t="shared" si="480"/>
        <v/>
      </c>
      <c r="Y1734" s="309" t="str">
        <f t="shared" si="481"/>
        <v/>
      </c>
      <c r="Z1734" s="308" t="str">
        <f t="shared" si="472"/>
        <v/>
      </c>
      <c r="AA1734" s="308" t="b">
        <f t="shared" si="473"/>
        <v>1</v>
      </c>
      <c r="AB1734" s="308" t="str">
        <f t="shared" si="482"/>
        <v/>
      </c>
      <c r="AC1734" s="534" t="str">
        <f t="shared" si="483"/>
        <v/>
      </c>
      <c r="AD1734" s="752" t="str">
        <f t="shared" si="484"/>
        <v/>
      </c>
      <c r="AE1734" s="534" t="str">
        <f t="shared" si="485"/>
        <v/>
      </c>
      <c r="AF1734" s="752" t="str">
        <f t="shared" si="486"/>
        <v/>
      </c>
    </row>
    <row r="1735" spans="2:32" x14ac:dyDescent="0.25">
      <c r="B1735" s="721"/>
      <c r="C1735" s="531" t="str">
        <f>IFERROR(VLOOKUP(B1735,'מצבת ורישום גנים'!B:D,3,0),"")</f>
        <v/>
      </c>
      <c r="D1735" s="721"/>
      <c r="E1735" s="723"/>
      <c r="F1735" s="723"/>
      <c r="G1735" s="723"/>
      <c r="H1735" s="723"/>
      <c r="I1735" s="992" t="str">
        <f t="shared" si="487"/>
        <v/>
      </c>
      <c r="J1735" s="723"/>
      <c r="K1735" s="724"/>
      <c r="L1735" s="723"/>
      <c r="M1735" s="306" t="str">
        <f t="shared" si="474"/>
        <v/>
      </c>
      <c r="N1735" s="32" t="str">
        <f t="shared" si="475"/>
        <v/>
      </c>
      <c r="P1735" s="307" t="str">
        <f t="shared" si="476"/>
        <v/>
      </c>
      <c r="Q1735" s="307" t="str">
        <f t="shared" si="470"/>
        <v/>
      </c>
      <c r="R1735" s="307" t="str">
        <f t="shared" si="477"/>
        <v/>
      </c>
      <c r="S1735" s="307" t="str">
        <f t="shared" si="478"/>
        <v/>
      </c>
      <c r="T1735" s="307" t="str">
        <f t="shared" si="479"/>
        <v/>
      </c>
      <c r="U1735" s="307" t="str">
        <f t="shared" si="471"/>
        <v/>
      </c>
      <c r="V1735" s="723"/>
      <c r="X1735" s="308" t="str">
        <f t="shared" si="480"/>
        <v/>
      </c>
      <c r="Y1735" s="309" t="str">
        <f t="shared" si="481"/>
        <v/>
      </c>
      <c r="Z1735" s="308" t="str">
        <f t="shared" si="472"/>
        <v/>
      </c>
      <c r="AA1735" s="308" t="b">
        <f t="shared" si="473"/>
        <v>1</v>
      </c>
      <c r="AB1735" s="308" t="str">
        <f t="shared" si="482"/>
        <v/>
      </c>
      <c r="AC1735" s="534" t="str">
        <f t="shared" si="483"/>
        <v/>
      </c>
      <c r="AD1735" s="752" t="str">
        <f t="shared" si="484"/>
        <v/>
      </c>
      <c r="AE1735" s="534" t="str">
        <f t="shared" si="485"/>
        <v/>
      </c>
      <c r="AF1735" s="752" t="str">
        <f t="shared" si="486"/>
        <v/>
      </c>
    </row>
    <row r="1736" spans="2:32" x14ac:dyDescent="0.25">
      <c r="B1736" s="721"/>
      <c r="C1736" s="531" t="str">
        <f>IFERROR(VLOOKUP(B1736,'מצבת ורישום גנים'!B:D,3,0),"")</f>
        <v/>
      </c>
      <c r="D1736" s="721"/>
      <c r="E1736" s="723"/>
      <c r="F1736" s="723"/>
      <c r="G1736" s="723"/>
      <c r="H1736" s="723"/>
      <c r="I1736" s="992" t="str">
        <f t="shared" si="487"/>
        <v/>
      </c>
      <c r="J1736" s="723"/>
      <c r="K1736" s="724"/>
      <c r="L1736" s="723"/>
      <c r="M1736" s="306" t="str">
        <f t="shared" si="474"/>
        <v/>
      </c>
      <c r="N1736" s="32" t="str">
        <f t="shared" si="475"/>
        <v/>
      </c>
      <c r="P1736" s="307" t="str">
        <f t="shared" si="476"/>
        <v/>
      </c>
      <c r="Q1736" s="307" t="str">
        <f t="shared" si="470"/>
        <v/>
      </c>
      <c r="R1736" s="307" t="str">
        <f t="shared" si="477"/>
        <v/>
      </c>
      <c r="S1736" s="307" t="str">
        <f t="shared" si="478"/>
        <v/>
      </c>
      <c r="T1736" s="307" t="str">
        <f t="shared" si="479"/>
        <v/>
      </c>
      <c r="U1736" s="307" t="str">
        <f t="shared" si="471"/>
        <v/>
      </c>
      <c r="V1736" s="723"/>
      <c r="X1736" s="308" t="str">
        <f t="shared" si="480"/>
        <v/>
      </c>
      <c r="Y1736" s="309" t="str">
        <f t="shared" si="481"/>
        <v/>
      </c>
      <c r="Z1736" s="308" t="str">
        <f t="shared" si="472"/>
        <v/>
      </c>
      <c r="AA1736" s="308" t="b">
        <f t="shared" si="473"/>
        <v>1</v>
      </c>
      <c r="AB1736" s="308" t="str">
        <f t="shared" si="482"/>
        <v/>
      </c>
      <c r="AC1736" s="534" t="str">
        <f t="shared" si="483"/>
        <v/>
      </c>
      <c r="AD1736" s="752" t="str">
        <f t="shared" si="484"/>
        <v/>
      </c>
      <c r="AE1736" s="534" t="str">
        <f t="shared" si="485"/>
        <v/>
      </c>
      <c r="AF1736" s="752" t="str">
        <f t="shared" si="486"/>
        <v/>
      </c>
    </row>
    <row r="1737" spans="2:32" x14ac:dyDescent="0.25">
      <c r="B1737" s="721"/>
      <c r="C1737" s="531" t="str">
        <f>IFERROR(VLOOKUP(B1737,'מצבת ורישום גנים'!B:D,3,0),"")</f>
        <v/>
      </c>
      <c r="D1737" s="721"/>
      <c r="E1737" s="723"/>
      <c r="F1737" s="723"/>
      <c r="G1737" s="723"/>
      <c r="H1737" s="723"/>
      <c r="I1737" s="992" t="str">
        <f t="shared" si="487"/>
        <v/>
      </c>
      <c r="J1737" s="723"/>
      <c r="K1737" s="724"/>
      <c r="L1737" s="723"/>
      <c r="M1737" s="306" t="str">
        <f t="shared" si="474"/>
        <v/>
      </c>
      <c r="N1737" s="32" t="str">
        <f t="shared" si="475"/>
        <v/>
      </c>
      <c r="P1737" s="307" t="str">
        <f t="shared" si="476"/>
        <v/>
      </c>
      <c r="Q1737" s="307" t="str">
        <f t="shared" si="470"/>
        <v/>
      </c>
      <c r="R1737" s="307" t="str">
        <f t="shared" si="477"/>
        <v/>
      </c>
      <c r="S1737" s="307" t="str">
        <f t="shared" si="478"/>
        <v/>
      </c>
      <c r="T1737" s="307" t="str">
        <f t="shared" si="479"/>
        <v/>
      </c>
      <c r="U1737" s="307" t="str">
        <f t="shared" si="471"/>
        <v/>
      </c>
      <c r="V1737" s="723"/>
      <c r="X1737" s="308" t="str">
        <f t="shared" si="480"/>
        <v/>
      </c>
      <c r="Y1737" s="309" t="str">
        <f t="shared" si="481"/>
        <v/>
      </c>
      <c r="Z1737" s="308" t="str">
        <f t="shared" si="472"/>
        <v/>
      </c>
      <c r="AA1737" s="308" t="b">
        <f t="shared" si="473"/>
        <v>1</v>
      </c>
      <c r="AB1737" s="308" t="str">
        <f t="shared" si="482"/>
        <v/>
      </c>
      <c r="AC1737" s="534" t="str">
        <f t="shared" si="483"/>
        <v/>
      </c>
      <c r="AD1737" s="752" t="str">
        <f t="shared" si="484"/>
        <v/>
      </c>
      <c r="AE1737" s="534" t="str">
        <f t="shared" si="485"/>
        <v/>
      </c>
      <c r="AF1737" s="752" t="str">
        <f t="shared" si="486"/>
        <v/>
      </c>
    </row>
    <row r="1738" spans="2:32" x14ac:dyDescent="0.25">
      <c r="B1738" s="721"/>
      <c r="C1738" s="531" t="str">
        <f>IFERROR(VLOOKUP(B1738,'מצבת ורישום גנים'!B:D,3,0),"")</f>
        <v/>
      </c>
      <c r="D1738" s="721"/>
      <c r="E1738" s="723"/>
      <c r="F1738" s="723"/>
      <c r="G1738" s="723"/>
      <c r="H1738" s="723"/>
      <c r="I1738" s="992" t="str">
        <f t="shared" si="487"/>
        <v/>
      </c>
      <c r="J1738" s="723"/>
      <c r="K1738" s="724"/>
      <c r="L1738" s="723"/>
      <c r="M1738" s="306" t="str">
        <f t="shared" si="474"/>
        <v/>
      </c>
      <c r="N1738" s="32" t="str">
        <f t="shared" si="475"/>
        <v/>
      </c>
      <c r="P1738" s="307" t="str">
        <f t="shared" si="476"/>
        <v/>
      </c>
      <c r="Q1738" s="307" t="str">
        <f t="shared" si="470"/>
        <v/>
      </c>
      <c r="R1738" s="307" t="str">
        <f t="shared" si="477"/>
        <v/>
      </c>
      <c r="S1738" s="307" t="str">
        <f t="shared" si="478"/>
        <v/>
      </c>
      <c r="T1738" s="307" t="str">
        <f t="shared" si="479"/>
        <v/>
      </c>
      <c r="U1738" s="307" t="str">
        <f t="shared" si="471"/>
        <v/>
      </c>
      <c r="V1738" s="723"/>
      <c r="X1738" s="308" t="str">
        <f t="shared" si="480"/>
        <v/>
      </c>
      <c r="Y1738" s="309" t="str">
        <f t="shared" si="481"/>
        <v/>
      </c>
      <c r="Z1738" s="308" t="str">
        <f t="shared" si="472"/>
        <v/>
      </c>
      <c r="AA1738" s="308" t="b">
        <f t="shared" si="473"/>
        <v>1</v>
      </c>
      <c r="AB1738" s="308" t="str">
        <f t="shared" si="482"/>
        <v/>
      </c>
      <c r="AC1738" s="534" t="str">
        <f t="shared" si="483"/>
        <v/>
      </c>
      <c r="AD1738" s="752" t="str">
        <f t="shared" si="484"/>
        <v/>
      </c>
      <c r="AE1738" s="534" t="str">
        <f t="shared" si="485"/>
        <v/>
      </c>
      <c r="AF1738" s="752" t="str">
        <f t="shared" si="486"/>
        <v/>
      </c>
    </row>
    <row r="1739" spans="2:32" x14ac:dyDescent="0.25">
      <c r="B1739" s="721"/>
      <c r="C1739" s="531" t="str">
        <f>IFERROR(VLOOKUP(B1739,'מצבת ורישום גנים'!B:D,3,0),"")</f>
        <v/>
      </c>
      <c r="D1739" s="721"/>
      <c r="E1739" s="723"/>
      <c r="F1739" s="723"/>
      <c r="G1739" s="723"/>
      <c r="H1739" s="723"/>
      <c r="I1739" s="992" t="str">
        <f t="shared" si="487"/>
        <v/>
      </c>
      <c r="J1739" s="723"/>
      <c r="K1739" s="724"/>
      <c r="L1739" s="723"/>
      <c r="M1739" s="306" t="str">
        <f t="shared" si="474"/>
        <v/>
      </c>
      <c r="N1739" s="32" t="str">
        <f t="shared" si="475"/>
        <v/>
      </c>
      <c r="P1739" s="307" t="str">
        <f t="shared" si="476"/>
        <v/>
      </c>
      <c r="Q1739" s="307" t="str">
        <f t="shared" si="470"/>
        <v/>
      </c>
      <c r="R1739" s="307" t="str">
        <f t="shared" si="477"/>
        <v/>
      </c>
      <c r="S1739" s="307" t="str">
        <f t="shared" si="478"/>
        <v/>
      </c>
      <c r="T1739" s="307" t="str">
        <f t="shared" si="479"/>
        <v/>
      </c>
      <c r="U1739" s="307" t="str">
        <f t="shared" si="471"/>
        <v/>
      </c>
      <c r="V1739" s="723"/>
      <c r="X1739" s="308" t="str">
        <f t="shared" si="480"/>
        <v/>
      </c>
      <c r="Y1739" s="309" t="str">
        <f t="shared" si="481"/>
        <v/>
      </c>
      <c r="Z1739" s="308" t="str">
        <f t="shared" si="472"/>
        <v/>
      </c>
      <c r="AA1739" s="308" t="b">
        <f t="shared" si="473"/>
        <v>1</v>
      </c>
      <c r="AB1739" s="308" t="str">
        <f t="shared" si="482"/>
        <v/>
      </c>
      <c r="AC1739" s="534" t="str">
        <f t="shared" si="483"/>
        <v/>
      </c>
      <c r="AD1739" s="752" t="str">
        <f t="shared" si="484"/>
        <v/>
      </c>
      <c r="AE1739" s="534" t="str">
        <f t="shared" si="485"/>
        <v/>
      </c>
      <c r="AF1739" s="752" t="str">
        <f t="shared" si="486"/>
        <v/>
      </c>
    </row>
    <row r="1740" spans="2:32" x14ac:dyDescent="0.25">
      <c r="B1740" s="721"/>
      <c r="C1740" s="531" t="str">
        <f>IFERROR(VLOOKUP(B1740,'מצבת ורישום גנים'!B:D,3,0),"")</f>
        <v/>
      </c>
      <c r="D1740" s="721"/>
      <c r="E1740" s="723"/>
      <c r="F1740" s="723"/>
      <c r="G1740" s="723"/>
      <c r="H1740" s="723"/>
      <c r="I1740" s="992" t="str">
        <f t="shared" si="487"/>
        <v/>
      </c>
      <c r="J1740" s="723"/>
      <c r="K1740" s="724"/>
      <c r="L1740" s="723"/>
      <c r="M1740" s="306" t="str">
        <f t="shared" si="474"/>
        <v/>
      </c>
      <c r="N1740" s="32" t="str">
        <f t="shared" si="475"/>
        <v/>
      </c>
      <c r="P1740" s="307" t="str">
        <f t="shared" si="476"/>
        <v/>
      </c>
      <c r="Q1740" s="307" t="str">
        <f t="shared" si="470"/>
        <v/>
      </c>
      <c r="R1740" s="307" t="str">
        <f t="shared" si="477"/>
        <v/>
      </c>
      <c r="S1740" s="307" t="str">
        <f t="shared" si="478"/>
        <v/>
      </c>
      <c r="T1740" s="307" t="str">
        <f t="shared" si="479"/>
        <v/>
      </c>
      <c r="U1740" s="307" t="str">
        <f t="shared" si="471"/>
        <v/>
      </c>
      <c r="V1740" s="723"/>
      <c r="X1740" s="308" t="str">
        <f t="shared" si="480"/>
        <v/>
      </c>
      <c r="Y1740" s="309" t="str">
        <f t="shared" si="481"/>
        <v/>
      </c>
      <c r="Z1740" s="308" t="str">
        <f t="shared" si="472"/>
        <v/>
      </c>
      <c r="AA1740" s="308" t="b">
        <f t="shared" si="473"/>
        <v>1</v>
      </c>
      <c r="AB1740" s="308" t="str">
        <f t="shared" si="482"/>
        <v/>
      </c>
      <c r="AC1740" s="534" t="str">
        <f t="shared" si="483"/>
        <v/>
      </c>
      <c r="AD1740" s="752" t="str">
        <f t="shared" si="484"/>
        <v/>
      </c>
      <c r="AE1740" s="534" t="str">
        <f t="shared" si="485"/>
        <v/>
      </c>
      <c r="AF1740" s="752" t="str">
        <f t="shared" si="486"/>
        <v/>
      </c>
    </row>
    <row r="1741" spans="2:32" x14ac:dyDescent="0.25">
      <c r="B1741" s="721"/>
      <c r="C1741" s="531" t="str">
        <f>IFERROR(VLOOKUP(B1741,'מצבת ורישום גנים'!B:D,3,0),"")</f>
        <v/>
      </c>
      <c r="D1741" s="721"/>
      <c r="E1741" s="723"/>
      <c r="F1741" s="723"/>
      <c r="G1741" s="723"/>
      <c r="H1741" s="723"/>
      <c r="I1741" s="992" t="str">
        <f t="shared" si="487"/>
        <v/>
      </c>
      <c r="J1741" s="723"/>
      <c r="K1741" s="724"/>
      <c r="L1741" s="723"/>
      <c r="M1741" s="306" t="str">
        <f t="shared" si="474"/>
        <v/>
      </c>
      <c r="N1741" s="32" t="str">
        <f t="shared" si="475"/>
        <v/>
      </c>
      <c r="P1741" s="307" t="str">
        <f t="shared" si="476"/>
        <v/>
      </c>
      <c r="Q1741" s="307" t="str">
        <f t="shared" si="470"/>
        <v/>
      </c>
      <c r="R1741" s="307" t="str">
        <f t="shared" si="477"/>
        <v/>
      </c>
      <c r="S1741" s="307" t="str">
        <f t="shared" si="478"/>
        <v/>
      </c>
      <c r="T1741" s="307" t="str">
        <f t="shared" si="479"/>
        <v/>
      </c>
      <c r="U1741" s="307" t="str">
        <f t="shared" si="471"/>
        <v/>
      </c>
      <c r="V1741" s="723"/>
      <c r="X1741" s="308" t="str">
        <f t="shared" si="480"/>
        <v/>
      </c>
      <c r="Y1741" s="309" t="str">
        <f t="shared" si="481"/>
        <v/>
      </c>
      <c r="Z1741" s="308" t="str">
        <f t="shared" si="472"/>
        <v/>
      </c>
      <c r="AA1741" s="308" t="b">
        <f t="shared" si="473"/>
        <v>1</v>
      </c>
      <c r="AB1741" s="308" t="str">
        <f t="shared" si="482"/>
        <v/>
      </c>
      <c r="AC1741" s="534" t="str">
        <f t="shared" si="483"/>
        <v/>
      </c>
      <c r="AD1741" s="752" t="str">
        <f t="shared" si="484"/>
        <v/>
      </c>
      <c r="AE1741" s="534" t="str">
        <f t="shared" si="485"/>
        <v/>
      </c>
      <c r="AF1741" s="752" t="str">
        <f t="shared" si="486"/>
        <v/>
      </c>
    </row>
    <row r="1742" spans="2:32" x14ac:dyDescent="0.25">
      <c r="B1742" s="721"/>
      <c r="C1742" s="531" t="str">
        <f>IFERROR(VLOOKUP(B1742,'מצבת ורישום גנים'!B:D,3,0),"")</f>
        <v/>
      </c>
      <c r="D1742" s="721"/>
      <c r="E1742" s="723"/>
      <c r="F1742" s="723"/>
      <c r="G1742" s="723"/>
      <c r="H1742" s="723"/>
      <c r="I1742" s="992" t="str">
        <f t="shared" si="487"/>
        <v/>
      </c>
      <c r="J1742" s="723"/>
      <c r="K1742" s="724"/>
      <c r="L1742" s="723"/>
      <c r="M1742" s="306" t="str">
        <f t="shared" si="474"/>
        <v/>
      </c>
      <c r="N1742" s="32" t="str">
        <f t="shared" si="475"/>
        <v/>
      </c>
      <c r="P1742" s="307" t="str">
        <f t="shared" si="476"/>
        <v/>
      </c>
      <c r="Q1742" s="307" t="str">
        <f t="shared" si="470"/>
        <v/>
      </c>
      <c r="R1742" s="307" t="str">
        <f t="shared" si="477"/>
        <v/>
      </c>
      <c r="S1742" s="307" t="str">
        <f t="shared" si="478"/>
        <v/>
      </c>
      <c r="T1742" s="307" t="str">
        <f t="shared" si="479"/>
        <v/>
      </c>
      <c r="U1742" s="307" t="str">
        <f t="shared" si="471"/>
        <v/>
      </c>
      <c r="V1742" s="723"/>
      <c r="X1742" s="308" t="str">
        <f t="shared" si="480"/>
        <v/>
      </c>
      <c r="Y1742" s="309" t="str">
        <f t="shared" si="481"/>
        <v/>
      </c>
      <c r="Z1742" s="308" t="str">
        <f t="shared" si="472"/>
        <v/>
      </c>
      <c r="AA1742" s="308" t="b">
        <f t="shared" si="473"/>
        <v>1</v>
      </c>
      <c r="AB1742" s="308" t="str">
        <f t="shared" si="482"/>
        <v/>
      </c>
      <c r="AC1742" s="534" t="str">
        <f t="shared" si="483"/>
        <v/>
      </c>
      <c r="AD1742" s="752" t="str">
        <f t="shared" si="484"/>
        <v/>
      </c>
      <c r="AE1742" s="534" t="str">
        <f t="shared" si="485"/>
        <v/>
      </c>
      <c r="AF1742" s="752" t="str">
        <f t="shared" si="486"/>
        <v/>
      </c>
    </row>
    <row r="1743" spans="2:32" x14ac:dyDescent="0.25">
      <c r="B1743" s="721"/>
      <c r="C1743" s="531" t="str">
        <f>IFERROR(VLOOKUP(B1743,'מצבת ורישום גנים'!B:D,3,0),"")</f>
        <v/>
      </c>
      <c r="D1743" s="721"/>
      <c r="E1743" s="723"/>
      <c r="F1743" s="723"/>
      <c r="G1743" s="723"/>
      <c r="H1743" s="723"/>
      <c r="I1743" s="992" t="str">
        <f t="shared" si="487"/>
        <v/>
      </c>
      <c r="J1743" s="723"/>
      <c r="K1743" s="724"/>
      <c r="L1743" s="723"/>
      <c r="M1743" s="306" t="str">
        <f t="shared" si="474"/>
        <v/>
      </c>
      <c r="N1743" s="32" t="str">
        <f t="shared" si="475"/>
        <v/>
      </c>
      <c r="P1743" s="307" t="str">
        <f t="shared" si="476"/>
        <v/>
      </c>
      <c r="Q1743" s="307" t="str">
        <f t="shared" si="470"/>
        <v/>
      </c>
      <c r="R1743" s="307" t="str">
        <f t="shared" si="477"/>
        <v/>
      </c>
      <c r="S1743" s="307" t="str">
        <f t="shared" si="478"/>
        <v/>
      </c>
      <c r="T1743" s="307" t="str">
        <f t="shared" si="479"/>
        <v/>
      </c>
      <c r="U1743" s="307" t="str">
        <f t="shared" si="471"/>
        <v/>
      </c>
      <c r="V1743" s="723"/>
      <c r="X1743" s="308" t="str">
        <f t="shared" si="480"/>
        <v/>
      </c>
      <c r="Y1743" s="309" t="str">
        <f t="shared" si="481"/>
        <v/>
      </c>
      <c r="Z1743" s="308" t="str">
        <f t="shared" si="472"/>
        <v/>
      </c>
      <c r="AA1743" s="308" t="b">
        <f t="shared" si="473"/>
        <v>1</v>
      </c>
      <c r="AB1743" s="308" t="str">
        <f t="shared" si="482"/>
        <v/>
      </c>
      <c r="AC1743" s="534" t="str">
        <f t="shared" si="483"/>
        <v/>
      </c>
      <c r="AD1743" s="752" t="str">
        <f t="shared" si="484"/>
        <v/>
      </c>
      <c r="AE1743" s="534" t="str">
        <f t="shared" si="485"/>
        <v/>
      </c>
      <c r="AF1743" s="752" t="str">
        <f t="shared" si="486"/>
        <v/>
      </c>
    </row>
    <row r="1744" spans="2:32" x14ac:dyDescent="0.25">
      <c r="B1744" s="721"/>
      <c r="C1744" s="531" t="str">
        <f>IFERROR(VLOOKUP(B1744,'מצבת ורישום גנים'!B:D,3,0),"")</f>
        <v/>
      </c>
      <c r="D1744" s="721"/>
      <c r="E1744" s="723"/>
      <c r="F1744" s="723"/>
      <c r="G1744" s="723"/>
      <c r="H1744" s="723"/>
      <c r="I1744" s="992" t="str">
        <f t="shared" si="487"/>
        <v/>
      </c>
      <c r="J1744" s="723"/>
      <c r="K1744" s="724"/>
      <c r="L1744" s="723"/>
      <c r="M1744" s="306" t="str">
        <f t="shared" si="474"/>
        <v/>
      </c>
      <c r="N1744" s="32" t="str">
        <f t="shared" si="475"/>
        <v/>
      </c>
      <c r="P1744" s="307" t="str">
        <f t="shared" si="476"/>
        <v/>
      </c>
      <c r="Q1744" s="307" t="str">
        <f t="shared" ref="Q1744:Q1807" si="488">IF(J1744="","",IFERROR(IF(OR(H1744="גננת",H1744="מורה",H1744="רכז",H1744="רכזת גן",H1744="רכז גן",H1744="רכז בית ספר",H1744="רכזת בית ספר"),IF(J1744&gt;=75,"תקין","לא תקין"),IF(H1744="סייעת ממשיכה",IF(J1744&gt;=30,"תקין","לא תקין"),IF(H1744="סייעת רפואית/אישית",IF(J1744&gt;=12.5,"תקין","לא תקין"),IF(H1744="סייעת חדשה",IF(J1744&gt;=37,"תקין","לא תקין"),IF(OR(H1744&lt;&gt;"מורה",H1744&lt;&gt;"גננת",H1744&lt;&gt;"סייעת"),IF(J1744&gt;=30.61,"תקין","לא תקין"),"לא תקין"))))),""))</f>
        <v/>
      </c>
      <c r="R1744" s="307" t="str">
        <f t="shared" si="477"/>
        <v/>
      </c>
      <c r="S1744" s="307" t="str">
        <f t="shared" si="478"/>
        <v/>
      </c>
      <c r="T1744" s="307" t="str">
        <f t="shared" si="479"/>
        <v/>
      </c>
      <c r="U1744" s="307" t="str">
        <f t="shared" ref="U1744:U1807" si="489">IF(D1744="","",IF(Z1744&gt;1,IF(SUMIF(D:D,D1744,L:L)&gt;90,"לא תקין","תקין"),"תקין"))</f>
        <v/>
      </c>
      <c r="V1744" s="723"/>
      <c r="X1744" s="308" t="str">
        <f t="shared" si="480"/>
        <v/>
      </c>
      <c r="Y1744" s="309" t="str">
        <f t="shared" si="481"/>
        <v/>
      </c>
      <c r="Z1744" s="308" t="str">
        <f t="shared" ref="Z1744:Z1807" si="490">IF(D1744="","",COUNTIF(D:D,D1744))</f>
        <v/>
      </c>
      <c r="AA1744" s="308" t="b">
        <f t="shared" ref="AA1744:AA1807" si="491">MOD(MID(REPT(0,9-LEN(D1744))&amp;D1744,1,1)+MID("0246813579",MID(REPT(0,9-LEN(D1744))&amp;D1744,2,1)+1,1)+MID(REPT(0,9-LEN(D1744))&amp;D1744,3,1)+MID("0246813579",MID(REPT(0,9-LEN(D1744))&amp;D1744,4,1)+1,1)+MID(REPT(0,9-LEN(D1744))&amp;D1744,5,1)+MID("0246813579",MID(REPT(0,9-LEN(D1744))&amp;D1744,6,1)+1,1)+MID(REPT(0,9-LEN(D1744))&amp;D1744,7,1)+MID("0246813579",MID(REPT(0,9-LEN(D1744))&amp;D1744,8,1)+1,1)+MID(REPT(0,9-LEN(D1744))&amp;D1744,9,1),10)=0</f>
        <v>1</v>
      </c>
      <c r="AB1744" s="308" t="str">
        <f t="shared" si="482"/>
        <v/>
      </c>
      <c r="AC1744" s="534" t="str">
        <f t="shared" si="483"/>
        <v/>
      </c>
      <c r="AD1744" s="752" t="str">
        <f t="shared" si="484"/>
        <v/>
      </c>
      <c r="AE1744" s="534" t="str">
        <f t="shared" si="485"/>
        <v/>
      </c>
      <c r="AF1744" s="752" t="str">
        <f t="shared" si="486"/>
        <v/>
      </c>
    </row>
    <row r="1745" spans="2:32" x14ac:dyDescent="0.25">
      <c r="B1745" s="721"/>
      <c r="C1745" s="531" t="str">
        <f>IFERROR(VLOOKUP(B1745,'מצבת ורישום גנים'!B:D,3,0),"")</f>
        <v/>
      </c>
      <c r="D1745" s="721"/>
      <c r="E1745" s="723"/>
      <c r="F1745" s="723"/>
      <c r="G1745" s="723"/>
      <c r="H1745" s="723"/>
      <c r="I1745" s="992" t="str">
        <f t="shared" si="487"/>
        <v/>
      </c>
      <c r="J1745" s="723"/>
      <c r="K1745" s="724"/>
      <c r="L1745" s="723"/>
      <c r="M1745" s="306" t="str">
        <f t="shared" ref="M1745:M1808" si="492">IF(AND(L1745&gt;0,K1745&gt;0),K1745*L1745,"")</f>
        <v/>
      </c>
      <c r="N1745" s="32" t="str">
        <f t="shared" ref="N1745:N1808" si="493">TEXT(LEFT(H1745,2),0)</f>
        <v/>
      </c>
      <c r="P1745" s="307" t="str">
        <f t="shared" ref="P1745:P1808" si="494">IF(D1745="","",IF(AA1745=FALSE,"לא תקין","תקין"))</f>
        <v/>
      </c>
      <c r="Q1745" s="307" t="str">
        <f t="shared" si="488"/>
        <v/>
      </c>
      <c r="R1745" s="307" t="str">
        <f t="shared" ref="R1745:R1808" si="495">IF(K1745="","",IF(OR(Y1745&lt;100%,Y1745&gt;140%),"לא תקין","תקין"))</f>
        <v/>
      </c>
      <c r="S1745" s="307" t="str">
        <f t="shared" ref="S1745:S1808" si="496">IF(J1745="","",IFERROR(IF(J1745&gt;120,"לא תקין","תקין"),""))</f>
        <v/>
      </c>
      <c r="T1745" s="307" t="str">
        <f t="shared" ref="T1745:T1808" si="497">IF(L1745="","",IF(H1745="","יש להזין איש צוות",IF(OR(H1745="מורה",H1745="גננת",H1745="רכז גן",H1745="רכזת גן",H1745="סייעת ממשיכה",H1745="סייעת חדשה",H1745="מדצית",H1745="מדצ",H1745="מדריך",H1745="מדריכה",H1745="תוספת כח אדם"),IF(L1745&lt;=90,"תקין","לא תקין"),IF(OR(H1745="רכז בית ספר",H1745="רכזת תכנית בבית הספר",H1745="רכזת בית ספר"),IF(L1745&lt;=114,"תקין","לא תקין"),IF(OR(H1745="סגנית רכזת מעל 150",H1745="סגן רכז"),IF(L1745&lt;=93,"תקין","לא תקין"),"לא תקין")))))</f>
        <v/>
      </c>
      <c r="U1745" s="307" t="str">
        <f t="shared" si="489"/>
        <v/>
      </c>
      <c r="V1745" s="723"/>
      <c r="X1745" s="308" t="str">
        <f t="shared" ref="X1745:X1808" si="498">IF(M1745="","",IF(OR(R1745="לא תקין",S1745="לא תקין",T1745="לא תקין",,U1745="לא תקין"),"לא תקין","תקין"))</f>
        <v/>
      </c>
      <c r="Y1745" s="309" t="str">
        <f t="shared" ref="Y1745:Y1808" si="499">IFERROR(IF(J1745="","",K1745/J1745),"")</f>
        <v/>
      </c>
      <c r="Z1745" s="308" t="str">
        <f t="shared" si="490"/>
        <v/>
      </c>
      <c r="AA1745" s="308" t="b">
        <f t="shared" si="491"/>
        <v>1</v>
      </c>
      <c r="AB1745" s="308" t="str">
        <f t="shared" ref="AB1745:AB1808" si="500">IF(H1745="גננת",IF(J1745&lt;75,"לא תקין","תקין"),"")</f>
        <v/>
      </c>
      <c r="AC1745" s="534" t="str">
        <f t="shared" ref="AC1745:AC1808" si="501">IF(B1745&lt;&gt;"",B1745&amp;H1745,"")</f>
        <v/>
      </c>
      <c r="AD1745" s="752" t="str">
        <f t="shared" ref="AD1745:AD1808" si="502">M1745</f>
        <v/>
      </c>
      <c r="AE1745" s="534" t="str">
        <f t="shared" ref="AE1745:AE1808" si="503">IF(B1745&lt;&gt;"",B1745&amp;LEFT(H1745,5),"")</f>
        <v/>
      </c>
      <c r="AF1745" s="752" t="str">
        <f t="shared" ref="AF1745:AF1808" si="504">M1745</f>
        <v/>
      </c>
    </row>
    <row r="1746" spans="2:32" x14ac:dyDescent="0.25">
      <c r="B1746" s="721"/>
      <c r="C1746" s="531" t="str">
        <f>IFERROR(VLOOKUP(B1746,'מצבת ורישום גנים'!B:D,3,0),"")</f>
        <v/>
      </c>
      <c r="D1746" s="721"/>
      <c r="E1746" s="723"/>
      <c r="F1746" s="723"/>
      <c r="G1746" s="723"/>
      <c r="H1746" s="723"/>
      <c r="I1746" s="992" t="str">
        <f t="shared" ref="I1746:I1809" si="505">SUBSTITUTE(IFERROR(IF(H1746="מדצ","מדצ/ית",IF(OR(H1746="סייעת ממשיכה",H1746="סייעת חדשה",H1746="סייעת רפואית/אישית"),"סייעת",IF(H1746="רכזת גן","רכזת גן"))),""),"FALSE","")</f>
        <v/>
      </c>
      <c r="J1746" s="723"/>
      <c r="K1746" s="724"/>
      <c r="L1746" s="723"/>
      <c r="M1746" s="306" t="str">
        <f t="shared" si="492"/>
        <v/>
      </c>
      <c r="N1746" s="32" t="str">
        <f t="shared" si="493"/>
        <v/>
      </c>
      <c r="P1746" s="307" t="str">
        <f t="shared" si="494"/>
        <v/>
      </c>
      <c r="Q1746" s="307" t="str">
        <f t="shared" si="488"/>
        <v/>
      </c>
      <c r="R1746" s="307" t="str">
        <f t="shared" si="495"/>
        <v/>
      </c>
      <c r="S1746" s="307" t="str">
        <f t="shared" si="496"/>
        <v/>
      </c>
      <c r="T1746" s="307" t="str">
        <f t="shared" si="497"/>
        <v/>
      </c>
      <c r="U1746" s="307" t="str">
        <f t="shared" si="489"/>
        <v/>
      </c>
      <c r="V1746" s="723"/>
      <c r="X1746" s="308" t="str">
        <f t="shared" si="498"/>
        <v/>
      </c>
      <c r="Y1746" s="309" t="str">
        <f t="shared" si="499"/>
        <v/>
      </c>
      <c r="Z1746" s="308" t="str">
        <f t="shared" si="490"/>
        <v/>
      </c>
      <c r="AA1746" s="308" t="b">
        <f t="shared" si="491"/>
        <v>1</v>
      </c>
      <c r="AB1746" s="308" t="str">
        <f t="shared" si="500"/>
        <v/>
      </c>
      <c r="AC1746" s="534" t="str">
        <f t="shared" si="501"/>
        <v/>
      </c>
      <c r="AD1746" s="752" t="str">
        <f t="shared" si="502"/>
        <v/>
      </c>
      <c r="AE1746" s="534" t="str">
        <f t="shared" si="503"/>
        <v/>
      </c>
      <c r="AF1746" s="752" t="str">
        <f t="shared" si="504"/>
        <v/>
      </c>
    </row>
    <row r="1747" spans="2:32" x14ac:dyDescent="0.25">
      <c r="B1747" s="721"/>
      <c r="C1747" s="531" t="str">
        <f>IFERROR(VLOOKUP(B1747,'מצבת ורישום גנים'!B:D,3,0),"")</f>
        <v/>
      </c>
      <c r="D1747" s="721"/>
      <c r="E1747" s="723"/>
      <c r="F1747" s="723"/>
      <c r="G1747" s="723"/>
      <c r="H1747" s="723"/>
      <c r="I1747" s="992" t="str">
        <f t="shared" si="505"/>
        <v/>
      </c>
      <c r="J1747" s="723"/>
      <c r="K1747" s="724"/>
      <c r="L1747" s="723"/>
      <c r="M1747" s="306" t="str">
        <f t="shared" si="492"/>
        <v/>
      </c>
      <c r="N1747" s="32" t="str">
        <f t="shared" si="493"/>
        <v/>
      </c>
      <c r="P1747" s="307" t="str">
        <f t="shared" si="494"/>
        <v/>
      </c>
      <c r="Q1747" s="307" t="str">
        <f t="shared" si="488"/>
        <v/>
      </c>
      <c r="R1747" s="307" t="str">
        <f t="shared" si="495"/>
        <v/>
      </c>
      <c r="S1747" s="307" t="str">
        <f t="shared" si="496"/>
        <v/>
      </c>
      <c r="T1747" s="307" t="str">
        <f t="shared" si="497"/>
        <v/>
      </c>
      <c r="U1747" s="307" t="str">
        <f t="shared" si="489"/>
        <v/>
      </c>
      <c r="V1747" s="723"/>
      <c r="X1747" s="308" t="str">
        <f t="shared" si="498"/>
        <v/>
      </c>
      <c r="Y1747" s="309" t="str">
        <f t="shared" si="499"/>
        <v/>
      </c>
      <c r="Z1747" s="308" t="str">
        <f t="shared" si="490"/>
        <v/>
      </c>
      <c r="AA1747" s="308" t="b">
        <f t="shared" si="491"/>
        <v>1</v>
      </c>
      <c r="AB1747" s="308" t="str">
        <f t="shared" si="500"/>
        <v/>
      </c>
      <c r="AC1747" s="534" t="str">
        <f t="shared" si="501"/>
        <v/>
      </c>
      <c r="AD1747" s="752" t="str">
        <f t="shared" si="502"/>
        <v/>
      </c>
      <c r="AE1747" s="534" t="str">
        <f t="shared" si="503"/>
        <v/>
      </c>
      <c r="AF1747" s="752" t="str">
        <f t="shared" si="504"/>
        <v/>
      </c>
    </row>
    <row r="1748" spans="2:32" x14ac:dyDescent="0.25">
      <c r="B1748" s="721"/>
      <c r="C1748" s="531" t="str">
        <f>IFERROR(VLOOKUP(B1748,'מצבת ורישום גנים'!B:D,3,0),"")</f>
        <v/>
      </c>
      <c r="D1748" s="721"/>
      <c r="E1748" s="723"/>
      <c r="F1748" s="723"/>
      <c r="G1748" s="723"/>
      <c r="H1748" s="723"/>
      <c r="I1748" s="992" t="str">
        <f t="shared" si="505"/>
        <v/>
      </c>
      <c r="J1748" s="723"/>
      <c r="K1748" s="724"/>
      <c r="L1748" s="723"/>
      <c r="M1748" s="306" t="str">
        <f t="shared" si="492"/>
        <v/>
      </c>
      <c r="N1748" s="32" t="str">
        <f t="shared" si="493"/>
        <v/>
      </c>
      <c r="P1748" s="307" t="str">
        <f t="shared" si="494"/>
        <v/>
      </c>
      <c r="Q1748" s="307" t="str">
        <f t="shared" si="488"/>
        <v/>
      </c>
      <c r="R1748" s="307" t="str">
        <f t="shared" si="495"/>
        <v/>
      </c>
      <c r="S1748" s="307" t="str">
        <f t="shared" si="496"/>
        <v/>
      </c>
      <c r="T1748" s="307" t="str">
        <f t="shared" si="497"/>
        <v/>
      </c>
      <c r="U1748" s="307" t="str">
        <f t="shared" si="489"/>
        <v/>
      </c>
      <c r="V1748" s="723"/>
      <c r="X1748" s="308" t="str">
        <f t="shared" si="498"/>
        <v/>
      </c>
      <c r="Y1748" s="309" t="str">
        <f t="shared" si="499"/>
        <v/>
      </c>
      <c r="Z1748" s="308" t="str">
        <f t="shared" si="490"/>
        <v/>
      </c>
      <c r="AA1748" s="308" t="b">
        <f t="shared" si="491"/>
        <v>1</v>
      </c>
      <c r="AB1748" s="308" t="str">
        <f t="shared" si="500"/>
        <v/>
      </c>
      <c r="AC1748" s="534" t="str">
        <f t="shared" si="501"/>
        <v/>
      </c>
      <c r="AD1748" s="752" t="str">
        <f t="shared" si="502"/>
        <v/>
      </c>
      <c r="AE1748" s="534" t="str">
        <f t="shared" si="503"/>
        <v/>
      </c>
      <c r="AF1748" s="752" t="str">
        <f t="shared" si="504"/>
        <v/>
      </c>
    </row>
    <row r="1749" spans="2:32" x14ac:dyDescent="0.25">
      <c r="B1749" s="721"/>
      <c r="C1749" s="531" t="str">
        <f>IFERROR(VLOOKUP(B1749,'מצבת ורישום גנים'!B:D,3,0),"")</f>
        <v/>
      </c>
      <c r="D1749" s="721"/>
      <c r="E1749" s="723"/>
      <c r="F1749" s="723"/>
      <c r="G1749" s="723"/>
      <c r="H1749" s="723"/>
      <c r="I1749" s="992" t="str">
        <f t="shared" si="505"/>
        <v/>
      </c>
      <c r="J1749" s="723"/>
      <c r="K1749" s="724"/>
      <c r="L1749" s="723"/>
      <c r="M1749" s="306" t="str">
        <f t="shared" si="492"/>
        <v/>
      </c>
      <c r="N1749" s="32" t="str">
        <f t="shared" si="493"/>
        <v/>
      </c>
      <c r="P1749" s="307" t="str">
        <f t="shared" si="494"/>
        <v/>
      </c>
      <c r="Q1749" s="307" t="str">
        <f t="shared" si="488"/>
        <v/>
      </c>
      <c r="R1749" s="307" t="str">
        <f t="shared" si="495"/>
        <v/>
      </c>
      <c r="S1749" s="307" t="str">
        <f t="shared" si="496"/>
        <v/>
      </c>
      <c r="T1749" s="307" t="str">
        <f t="shared" si="497"/>
        <v/>
      </c>
      <c r="U1749" s="307" t="str">
        <f t="shared" si="489"/>
        <v/>
      </c>
      <c r="V1749" s="723"/>
      <c r="X1749" s="308" t="str">
        <f t="shared" si="498"/>
        <v/>
      </c>
      <c r="Y1749" s="309" t="str">
        <f t="shared" si="499"/>
        <v/>
      </c>
      <c r="Z1749" s="308" t="str">
        <f t="shared" si="490"/>
        <v/>
      </c>
      <c r="AA1749" s="308" t="b">
        <f t="shared" si="491"/>
        <v>1</v>
      </c>
      <c r="AB1749" s="308" t="str">
        <f t="shared" si="500"/>
        <v/>
      </c>
      <c r="AC1749" s="534" t="str">
        <f t="shared" si="501"/>
        <v/>
      </c>
      <c r="AD1749" s="752" t="str">
        <f t="shared" si="502"/>
        <v/>
      </c>
      <c r="AE1749" s="534" t="str">
        <f t="shared" si="503"/>
        <v/>
      </c>
      <c r="AF1749" s="752" t="str">
        <f t="shared" si="504"/>
        <v/>
      </c>
    </row>
    <row r="1750" spans="2:32" x14ac:dyDescent="0.25">
      <c r="B1750" s="721"/>
      <c r="C1750" s="531" t="str">
        <f>IFERROR(VLOOKUP(B1750,'מצבת ורישום גנים'!B:D,3,0),"")</f>
        <v/>
      </c>
      <c r="D1750" s="721"/>
      <c r="E1750" s="723"/>
      <c r="F1750" s="723"/>
      <c r="G1750" s="723"/>
      <c r="H1750" s="723"/>
      <c r="I1750" s="992" t="str">
        <f t="shared" si="505"/>
        <v/>
      </c>
      <c r="J1750" s="723"/>
      <c r="K1750" s="724"/>
      <c r="L1750" s="723"/>
      <c r="M1750" s="306" t="str">
        <f t="shared" si="492"/>
        <v/>
      </c>
      <c r="N1750" s="32" t="str">
        <f t="shared" si="493"/>
        <v/>
      </c>
      <c r="P1750" s="307" t="str">
        <f t="shared" si="494"/>
        <v/>
      </c>
      <c r="Q1750" s="307" t="str">
        <f t="shared" si="488"/>
        <v/>
      </c>
      <c r="R1750" s="307" t="str">
        <f t="shared" si="495"/>
        <v/>
      </c>
      <c r="S1750" s="307" t="str">
        <f t="shared" si="496"/>
        <v/>
      </c>
      <c r="T1750" s="307" t="str">
        <f t="shared" si="497"/>
        <v/>
      </c>
      <c r="U1750" s="307" t="str">
        <f t="shared" si="489"/>
        <v/>
      </c>
      <c r="V1750" s="723"/>
      <c r="X1750" s="308" t="str">
        <f t="shared" si="498"/>
        <v/>
      </c>
      <c r="Y1750" s="309" t="str">
        <f t="shared" si="499"/>
        <v/>
      </c>
      <c r="Z1750" s="308" t="str">
        <f t="shared" si="490"/>
        <v/>
      </c>
      <c r="AA1750" s="308" t="b">
        <f t="shared" si="491"/>
        <v>1</v>
      </c>
      <c r="AB1750" s="308" t="str">
        <f t="shared" si="500"/>
        <v/>
      </c>
      <c r="AC1750" s="534" t="str">
        <f t="shared" si="501"/>
        <v/>
      </c>
      <c r="AD1750" s="752" t="str">
        <f t="shared" si="502"/>
        <v/>
      </c>
      <c r="AE1750" s="534" t="str">
        <f t="shared" si="503"/>
        <v/>
      </c>
      <c r="AF1750" s="752" t="str">
        <f t="shared" si="504"/>
        <v/>
      </c>
    </row>
    <row r="1751" spans="2:32" x14ac:dyDescent="0.25">
      <c r="B1751" s="721"/>
      <c r="C1751" s="531" t="str">
        <f>IFERROR(VLOOKUP(B1751,'מצבת ורישום גנים'!B:D,3,0),"")</f>
        <v/>
      </c>
      <c r="D1751" s="721"/>
      <c r="E1751" s="723"/>
      <c r="F1751" s="723"/>
      <c r="G1751" s="723"/>
      <c r="H1751" s="723"/>
      <c r="I1751" s="992" t="str">
        <f t="shared" si="505"/>
        <v/>
      </c>
      <c r="J1751" s="723"/>
      <c r="K1751" s="724"/>
      <c r="L1751" s="723"/>
      <c r="M1751" s="306" t="str">
        <f t="shared" si="492"/>
        <v/>
      </c>
      <c r="N1751" s="32" t="str">
        <f t="shared" si="493"/>
        <v/>
      </c>
      <c r="P1751" s="307" t="str">
        <f t="shared" si="494"/>
        <v/>
      </c>
      <c r="Q1751" s="307" t="str">
        <f t="shared" si="488"/>
        <v/>
      </c>
      <c r="R1751" s="307" t="str">
        <f t="shared" si="495"/>
        <v/>
      </c>
      <c r="S1751" s="307" t="str">
        <f t="shared" si="496"/>
        <v/>
      </c>
      <c r="T1751" s="307" t="str">
        <f t="shared" si="497"/>
        <v/>
      </c>
      <c r="U1751" s="307" t="str">
        <f t="shared" si="489"/>
        <v/>
      </c>
      <c r="V1751" s="723"/>
      <c r="X1751" s="308" t="str">
        <f t="shared" si="498"/>
        <v/>
      </c>
      <c r="Y1751" s="309" t="str">
        <f t="shared" si="499"/>
        <v/>
      </c>
      <c r="Z1751" s="308" t="str">
        <f t="shared" si="490"/>
        <v/>
      </c>
      <c r="AA1751" s="308" t="b">
        <f t="shared" si="491"/>
        <v>1</v>
      </c>
      <c r="AB1751" s="308" t="str">
        <f t="shared" si="500"/>
        <v/>
      </c>
      <c r="AC1751" s="534" t="str">
        <f t="shared" si="501"/>
        <v/>
      </c>
      <c r="AD1751" s="752" t="str">
        <f t="shared" si="502"/>
        <v/>
      </c>
      <c r="AE1751" s="534" t="str">
        <f t="shared" si="503"/>
        <v/>
      </c>
      <c r="AF1751" s="752" t="str">
        <f t="shared" si="504"/>
        <v/>
      </c>
    </row>
    <row r="1752" spans="2:32" x14ac:dyDescent="0.25">
      <c r="B1752" s="721"/>
      <c r="C1752" s="531" t="str">
        <f>IFERROR(VLOOKUP(B1752,'מצבת ורישום גנים'!B:D,3,0),"")</f>
        <v/>
      </c>
      <c r="D1752" s="721"/>
      <c r="E1752" s="723"/>
      <c r="F1752" s="723"/>
      <c r="G1752" s="723"/>
      <c r="H1752" s="723"/>
      <c r="I1752" s="992" t="str">
        <f t="shared" si="505"/>
        <v/>
      </c>
      <c r="J1752" s="723"/>
      <c r="K1752" s="724"/>
      <c r="L1752" s="723"/>
      <c r="M1752" s="306" t="str">
        <f t="shared" si="492"/>
        <v/>
      </c>
      <c r="N1752" s="32" t="str">
        <f t="shared" si="493"/>
        <v/>
      </c>
      <c r="P1752" s="307" t="str">
        <f t="shared" si="494"/>
        <v/>
      </c>
      <c r="Q1752" s="307" t="str">
        <f t="shared" si="488"/>
        <v/>
      </c>
      <c r="R1752" s="307" t="str">
        <f t="shared" si="495"/>
        <v/>
      </c>
      <c r="S1752" s="307" t="str">
        <f t="shared" si="496"/>
        <v/>
      </c>
      <c r="T1752" s="307" t="str">
        <f t="shared" si="497"/>
        <v/>
      </c>
      <c r="U1752" s="307" t="str">
        <f t="shared" si="489"/>
        <v/>
      </c>
      <c r="V1752" s="723"/>
      <c r="X1752" s="308" t="str">
        <f t="shared" si="498"/>
        <v/>
      </c>
      <c r="Y1752" s="309" t="str">
        <f t="shared" si="499"/>
        <v/>
      </c>
      <c r="Z1752" s="308" t="str">
        <f t="shared" si="490"/>
        <v/>
      </c>
      <c r="AA1752" s="308" t="b">
        <f t="shared" si="491"/>
        <v>1</v>
      </c>
      <c r="AB1752" s="308" t="str">
        <f t="shared" si="500"/>
        <v/>
      </c>
      <c r="AC1752" s="534" t="str">
        <f t="shared" si="501"/>
        <v/>
      </c>
      <c r="AD1752" s="752" t="str">
        <f t="shared" si="502"/>
        <v/>
      </c>
      <c r="AE1752" s="534" t="str">
        <f t="shared" si="503"/>
        <v/>
      </c>
      <c r="AF1752" s="752" t="str">
        <f t="shared" si="504"/>
        <v/>
      </c>
    </row>
    <row r="1753" spans="2:32" x14ac:dyDescent="0.25">
      <c r="B1753" s="721"/>
      <c r="C1753" s="531" t="str">
        <f>IFERROR(VLOOKUP(B1753,'מצבת ורישום גנים'!B:D,3,0),"")</f>
        <v/>
      </c>
      <c r="D1753" s="721"/>
      <c r="E1753" s="723"/>
      <c r="F1753" s="723"/>
      <c r="G1753" s="723"/>
      <c r="H1753" s="723"/>
      <c r="I1753" s="992" t="str">
        <f t="shared" si="505"/>
        <v/>
      </c>
      <c r="J1753" s="723"/>
      <c r="K1753" s="724"/>
      <c r="L1753" s="723"/>
      <c r="M1753" s="306" t="str">
        <f t="shared" si="492"/>
        <v/>
      </c>
      <c r="N1753" s="32" t="str">
        <f t="shared" si="493"/>
        <v/>
      </c>
      <c r="P1753" s="307" t="str">
        <f t="shared" si="494"/>
        <v/>
      </c>
      <c r="Q1753" s="307" t="str">
        <f t="shared" si="488"/>
        <v/>
      </c>
      <c r="R1753" s="307" t="str">
        <f t="shared" si="495"/>
        <v/>
      </c>
      <c r="S1753" s="307" t="str">
        <f t="shared" si="496"/>
        <v/>
      </c>
      <c r="T1753" s="307" t="str">
        <f t="shared" si="497"/>
        <v/>
      </c>
      <c r="U1753" s="307" t="str">
        <f t="shared" si="489"/>
        <v/>
      </c>
      <c r="V1753" s="723"/>
      <c r="X1753" s="308" t="str">
        <f t="shared" si="498"/>
        <v/>
      </c>
      <c r="Y1753" s="309" t="str">
        <f t="shared" si="499"/>
        <v/>
      </c>
      <c r="Z1753" s="308" t="str">
        <f t="shared" si="490"/>
        <v/>
      </c>
      <c r="AA1753" s="308" t="b">
        <f t="shared" si="491"/>
        <v>1</v>
      </c>
      <c r="AB1753" s="308" t="str">
        <f t="shared" si="500"/>
        <v/>
      </c>
      <c r="AC1753" s="534" t="str">
        <f t="shared" si="501"/>
        <v/>
      </c>
      <c r="AD1753" s="752" t="str">
        <f t="shared" si="502"/>
        <v/>
      </c>
      <c r="AE1753" s="534" t="str">
        <f t="shared" si="503"/>
        <v/>
      </c>
      <c r="AF1753" s="752" t="str">
        <f t="shared" si="504"/>
        <v/>
      </c>
    </row>
    <row r="1754" spans="2:32" x14ac:dyDescent="0.25">
      <c r="B1754" s="721"/>
      <c r="C1754" s="531" t="str">
        <f>IFERROR(VLOOKUP(B1754,'מצבת ורישום גנים'!B:D,3,0),"")</f>
        <v/>
      </c>
      <c r="D1754" s="721"/>
      <c r="E1754" s="723"/>
      <c r="F1754" s="723"/>
      <c r="G1754" s="723"/>
      <c r="H1754" s="723"/>
      <c r="I1754" s="992" t="str">
        <f t="shared" si="505"/>
        <v/>
      </c>
      <c r="J1754" s="723"/>
      <c r="K1754" s="724"/>
      <c r="L1754" s="723"/>
      <c r="M1754" s="306" t="str">
        <f t="shared" si="492"/>
        <v/>
      </c>
      <c r="N1754" s="32" t="str">
        <f t="shared" si="493"/>
        <v/>
      </c>
      <c r="P1754" s="307" t="str">
        <f t="shared" si="494"/>
        <v/>
      </c>
      <c r="Q1754" s="307" t="str">
        <f t="shared" si="488"/>
        <v/>
      </c>
      <c r="R1754" s="307" t="str">
        <f t="shared" si="495"/>
        <v/>
      </c>
      <c r="S1754" s="307" t="str">
        <f t="shared" si="496"/>
        <v/>
      </c>
      <c r="T1754" s="307" t="str">
        <f t="shared" si="497"/>
        <v/>
      </c>
      <c r="U1754" s="307" t="str">
        <f t="shared" si="489"/>
        <v/>
      </c>
      <c r="V1754" s="723"/>
      <c r="X1754" s="308" t="str">
        <f t="shared" si="498"/>
        <v/>
      </c>
      <c r="Y1754" s="309" t="str">
        <f t="shared" si="499"/>
        <v/>
      </c>
      <c r="Z1754" s="308" t="str">
        <f t="shared" si="490"/>
        <v/>
      </c>
      <c r="AA1754" s="308" t="b">
        <f t="shared" si="491"/>
        <v>1</v>
      </c>
      <c r="AB1754" s="308" t="str">
        <f t="shared" si="500"/>
        <v/>
      </c>
      <c r="AC1754" s="534" t="str">
        <f t="shared" si="501"/>
        <v/>
      </c>
      <c r="AD1754" s="752" t="str">
        <f t="shared" si="502"/>
        <v/>
      </c>
      <c r="AE1754" s="534" t="str">
        <f t="shared" si="503"/>
        <v/>
      </c>
      <c r="AF1754" s="752" t="str">
        <f t="shared" si="504"/>
        <v/>
      </c>
    </row>
    <row r="1755" spans="2:32" x14ac:dyDescent="0.25">
      <c r="B1755" s="721"/>
      <c r="C1755" s="531" t="str">
        <f>IFERROR(VLOOKUP(B1755,'מצבת ורישום גנים'!B:D,3,0),"")</f>
        <v/>
      </c>
      <c r="D1755" s="721"/>
      <c r="E1755" s="723"/>
      <c r="F1755" s="723"/>
      <c r="G1755" s="723"/>
      <c r="H1755" s="723"/>
      <c r="I1755" s="992" t="str">
        <f t="shared" si="505"/>
        <v/>
      </c>
      <c r="J1755" s="723"/>
      <c r="K1755" s="724"/>
      <c r="L1755" s="723"/>
      <c r="M1755" s="306" t="str">
        <f t="shared" si="492"/>
        <v/>
      </c>
      <c r="N1755" s="32" t="str">
        <f t="shared" si="493"/>
        <v/>
      </c>
      <c r="P1755" s="307" t="str">
        <f t="shared" si="494"/>
        <v/>
      </c>
      <c r="Q1755" s="307" t="str">
        <f t="shared" si="488"/>
        <v/>
      </c>
      <c r="R1755" s="307" t="str">
        <f t="shared" si="495"/>
        <v/>
      </c>
      <c r="S1755" s="307" t="str">
        <f t="shared" si="496"/>
        <v/>
      </c>
      <c r="T1755" s="307" t="str">
        <f t="shared" si="497"/>
        <v/>
      </c>
      <c r="U1755" s="307" t="str">
        <f t="shared" si="489"/>
        <v/>
      </c>
      <c r="V1755" s="723"/>
      <c r="X1755" s="308" t="str">
        <f t="shared" si="498"/>
        <v/>
      </c>
      <c r="Y1755" s="309" t="str">
        <f t="shared" si="499"/>
        <v/>
      </c>
      <c r="Z1755" s="308" t="str">
        <f t="shared" si="490"/>
        <v/>
      </c>
      <c r="AA1755" s="308" t="b">
        <f t="shared" si="491"/>
        <v>1</v>
      </c>
      <c r="AB1755" s="308" t="str">
        <f t="shared" si="500"/>
        <v/>
      </c>
      <c r="AC1755" s="534" t="str">
        <f t="shared" si="501"/>
        <v/>
      </c>
      <c r="AD1755" s="752" t="str">
        <f t="shared" si="502"/>
        <v/>
      </c>
      <c r="AE1755" s="534" t="str">
        <f t="shared" si="503"/>
        <v/>
      </c>
      <c r="AF1755" s="752" t="str">
        <f t="shared" si="504"/>
        <v/>
      </c>
    </row>
    <row r="1756" spans="2:32" x14ac:dyDescent="0.25">
      <c r="B1756" s="721"/>
      <c r="C1756" s="531" t="str">
        <f>IFERROR(VLOOKUP(B1756,'מצבת ורישום גנים'!B:D,3,0),"")</f>
        <v/>
      </c>
      <c r="D1756" s="721"/>
      <c r="E1756" s="723"/>
      <c r="F1756" s="723"/>
      <c r="G1756" s="723"/>
      <c r="H1756" s="723"/>
      <c r="I1756" s="992" t="str">
        <f t="shared" si="505"/>
        <v/>
      </c>
      <c r="J1756" s="723"/>
      <c r="K1756" s="724"/>
      <c r="L1756" s="723"/>
      <c r="M1756" s="306" t="str">
        <f t="shared" si="492"/>
        <v/>
      </c>
      <c r="N1756" s="32" t="str">
        <f t="shared" si="493"/>
        <v/>
      </c>
      <c r="P1756" s="307" t="str">
        <f t="shared" si="494"/>
        <v/>
      </c>
      <c r="Q1756" s="307" t="str">
        <f t="shared" si="488"/>
        <v/>
      </c>
      <c r="R1756" s="307" t="str">
        <f t="shared" si="495"/>
        <v/>
      </c>
      <c r="S1756" s="307" t="str">
        <f t="shared" si="496"/>
        <v/>
      </c>
      <c r="T1756" s="307" t="str">
        <f t="shared" si="497"/>
        <v/>
      </c>
      <c r="U1756" s="307" t="str">
        <f t="shared" si="489"/>
        <v/>
      </c>
      <c r="V1756" s="723"/>
      <c r="X1756" s="308" t="str">
        <f t="shared" si="498"/>
        <v/>
      </c>
      <c r="Y1756" s="309" t="str">
        <f t="shared" si="499"/>
        <v/>
      </c>
      <c r="Z1756" s="308" t="str">
        <f t="shared" si="490"/>
        <v/>
      </c>
      <c r="AA1756" s="308" t="b">
        <f t="shared" si="491"/>
        <v>1</v>
      </c>
      <c r="AB1756" s="308" t="str">
        <f t="shared" si="500"/>
        <v/>
      </c>
      <c r="AC1756" s="534" t="str">
        <f t="shared" si="501"/>
        <v/>
      </c>
      <c r="AD1756" s="752" t="str">
        <f t="shared" si="502"/>
        <v/>
      </c>
      <c r="AE1756" s="534" t="str">
        <f t="shared" si="503"/>
        <v/>
      </c>
      <c r="AF1756" s="752" t="str">
        <f t="shared" si="504"/>
        <v/>
      </c>
    </row>
    <row r="1757" spans="2:32" x14ac:dyDescent="0.25">
      <c r="B1757" s="721"/>
      <c r="C1757" s="531" t="str">
        <f>IFERROR(VLOOKUP(B1757,'מצבת ורישום גנים'!B:D,3,0),"")</f>
        <v/>
      </c>
      <c r="D1757" s="721"/>
      <c r="E1757" s="723"/>
      <c r="F1757" s="723"/>
      <c r="G1757" s="723"/>
      <c r="H1757" s="723"/>
      <c r="I1757" s="992" t="str">
        <f t="shared" si="505"/>
        <v/>
      </c>
      <c r="J1757" s="723"/>
      <c r="K1757" s="724"/>
      <c r="L1757" s="723"/>
      <c r="M1757" s="306" t="str">
        <f t="shared" si="492"/>
        <v/>
      </c>
      <c r="N1757" s="32" t="str">
        <f t="shared" si="493"/>
        <v/>
      </c>
      <c r="P1757" s="307" t="str">
        <f t="shared" si="494"/>
        <v/>
      </c>
      <c r="Q1757" s="307" t="str">
        <f t="shared" si="488"/>
        <v/>
      </c>
      <c r="R1757" s="307" t="str">
        <f t="shared" si="495"/>
        <v/>
      </c>
      <c r="S1757" s="307" t="str">
        <f t="shared" si="496"/>
        <v/>
      </c>
      <c r="T1757" s="307" t="str">
        <f t="shared" si="497"/>
        <v/>
      </c>
      <c r="U1757" s="307" t="str">
        <f t="shared" si="489"/>
        <v/>
      </c>
      <c r="V1757" s="723"/>
      <c r="X1757" s="308" t="str">
        <f t="shared" si="498"/>
        <v/>
      </c>
      <c r="Y1757" s="309" t="str">
        <f t="shared" si="499"/>
        <v/>
      </c>
      <c r="Z1757" s="308" t="str">
        <f t="shared" si="490"/>
        <v/>
      </c>
      <c r="AA1757" s="308" t="b">
        <f t="shared" si="491"/>
        <v>1</v>
      </c>
      <c r="AB1757" s="308" t="str">
        <f t="shared" si="500"/>
        <v/>
      </c>
      <c r="AC1757" s="534" t="str">
        <f t="shared" si="501"/>
        <v/>
      </c>
      <c r="AD1757" s="752" t="str">
        <f t="shared" si="502"/>
        <v/>
      </c>
      <c r="AE1757" s="534" t="str">
        <f t="shared" si="503"/>
        <v/>
      </c>
      <c r="AF1757" s="752" t="str">
        <f t="shared" si="504"/>
        <v/>
      </c>
    </row>
    <row r="1758" spans="2:32" x14ac:dyDescent="0.25">
      <c r="B1758" s="721"/>
      <c r="C1758" s="531" t="str">
        <f>IFERROR(VLOOKUP(B1758,'מצבת ורישום גנים'!B:D,3,0),"")</f>
        <v/>
      </c>
      <c r="D1758" s="721"/>
      <c r="E1758" s="723"/>
      <c r="F1758" s="723"/>
      <c r="G1758" s="723"/>
      <c r="H1758" s="723"/>
      <c r="I1758" s="992" t="str">
        <f t="shared" si="505"/>
        <v/>
      </c>
      <c r="J1758" s="723"/>
      <c r="K1758" s="724"/>
      <c r="L1758" s="723"/>
      <c r="M1758" s="306" t="str">
        <f t="shared" si="492"/>
        <v/>
      </c>
      <c r="N1758" s="32" t="str">
        <f t="shared" si="493"/>
        <v/>
      </c>
      <c r="P1758" s="307" t="str">
        <f t="shared" si="494"/>
        <v/>
      </c>
      <c r="Q1758" s="307" t="str">
        <f t="shared" si="488"/>
        <v/>
      </c>
      <c r="R1758" s="307" t="str">
        <f t="shared" si="495"/>
        <v/>
      </c>
      <c r="S1758" s="307" t="str">
        <f t="shared" si="496"/>
        <v/>
      </c>
      <c r="T1758" s="307" t="str">
        <f t="shared" si="497"/>
        <v/>
      </c>
      <c r="U1758" s="307" t="str">
        <f t="shared" si="489"/>
        <v/>
      </c>
      <c r="V1758" s="723"/>
      <c r="X1758" s="308" t="str">
        <f t="shared" si="498"/>
        <v/>
      </c>
      <c r="Y1758" s="309" t="str">
        <f t="shared" si="499"/>
        <v/>
      </c>
      <c r="Z1758" s="308" t="str">
        <f t="shared" si="490"/>
        <v/>
      </c>
      <c r="AA1758" s="308" t="b">
        <f t="shared" si="491"/>
        <v>1</v>
      </c>
      <c r="AB1758" s="308" t="str">
        <f t="shared" si="500"/>
        <v/>
      </c>
      <c r="AC1758" s="534" t="str">
        <f t="shared" si="501"/>
        <v/>
      </c>
      <c r="AD1758" s="752" t="str">
        <f t="shared" si="502"/>
        <v/>
      </c>
      <c r="AE1758" s="534" t="str">
        <f t="shared" si="503"/>
        <v/>
      </c>
      <c r="AF1758" s="752" t="str">
        <f t="shared" si="504"/>
        <v/>
      </c>
    </row>
    <row r="1759" spans="2:32" x14ac:dyDescent="0.25">
      <c r="B1759" s="721"/>
      <c r="C1759" s="531" t="str">
        <f>IFERROR(VLOOKUP(B1759,'מצבת ורישום גנים'!B:D,3,0),"")</f>
        <v/>
      </c>
      <c r="D1759" s="721"/>
      <c r="E1759" s="723"/>
      <c r="F1759" s="723"/>
      <c r="G1759" s="723"/>
      <c r="H1759" s="723"/>
      <c r="I1759" s="992" t="str">
        <f t="shared" si="505"/>
        <v/>
      </c>
      <c r="J1759" s="723"/>
      <c r="K1759" s="724"/>
      <c r="L1759" s="723"/>
      <c r="M1759" s="306" t="str">
        <f t="shared" si="492"/>
        <v/>
      </c>
      <c r="N1759" s="32" t="str">
        <f t="shared" si="493"/>
        <v/>
      </c>
      <c r="P1759" s="307" t="str">
        <f t="shared" si="494"/>
        <v/>
      </c>
      <c r="Q1759" s="307" t="str">
        <f t="shared" si="488"/>
        <v/>
      </c>
      <c r="R1759" s="307" t="str">
        <f t="shared" si="495"/>
        <v/>
      </c>
      <c r="S1759" s="307" t="str">
        <f t="shared" si="496"/>
        <v/>
      </c>
      <c r="T1759" s="307" t="str">
        <f t="shared" si="497"/>
        <v/>
      </c>
      <c r="U1759" s="307" t="str">
        <f t="shared" si="489"/>
        <v/>
      </c>
      <c r="V1759" s="723"/>
      <c r="X1759" s="308" t="str">
        <f t="shared" si="498"/>
        <v/>
      </c>
      <c r="Y1759" s="309" t="str">
        <f t="shared" si="499"/>
        <v/>
      </c>
      <c r="Z1759" s="308" t="str">
        <f t="shared" si="490"/>
        <v/>
      </c>
      <c r="AA1759" s="308" t="b">
        <f t="shared" si="491"/>
        <v>1</v>
      </c>
      <c r="AB1759" s="308" t="str">
        <f t="shared" si="500"/>
        <v/>
      </c>
      <c r="AC1759" s="534" t="str">
        <f t="shared" si="501"/>
        <v/>
      </c>
      <c r="AD1759" s="752" t="str">
        <f t="shared" si="502"/>
        <v/>
      </c>
      <c r="AE1759" s="534" t="str">
        <f t="shared" si="503"/>
        <v/>
      </c>
      <c r="AF1759" s="752" t="str">
        <f t="shared" si="504"/>
        <v/>
      </c>
    </row>
    <row r="1760" spans="2:32" x14ac:dyDescent="0.25">
      <c r="B1760" s="721"/>
      <c r="C1760" s="531" t="str">
        <f>IFERROR(VLOOKUP(B1760,'מצבת ורישום גנים'!B:D,3,0),"")</f>
        <v/>
      </c>
      <c r="D1760" s="721"/>
      <c r="E1760" s="723"/>
      <c r="F1760" s="723"/>
      <c r="G1760" s="723"/>
      <c r="H1760" s="723"/>
      <c r="I1760" s="992" t="str">
        <f t="shared" si="505"/>
        <v/>
      </c>
      <c r="J1760" s="723"/>
      <c r="K1760" s="724"/>
      <c r="L1760" s="723"/>
      <c r="M1760" s="306" t="str">
        <f t="shared" si="492"/>
        <v/>
      </c>
      <c r="N1760" s="32" t="str">
        <f t="shared" si="493"/>
        <v/>
      </c>
      <c r="P1760" s="307" t="str">
        <f t="shared" si="494"/>
        <v/>
      </c>
      <c r="Q1760" s="307" t="str">
        <f t="shared" si="488"/>
        <v/>
      </c>
      <c r="R1760" s="307" t="str">
        <f t="shared" si="495"/>
        <v/>
      </c>
      <c r="S1760" s="307" t="str">
        <f t="shared" si="496"/>
        <v/>
      </c>
      <c r="T1760" s="307" t="str">
        <f t="shared" si="497"/>
        <v/>
      </c>
      <c r="U1760" s="307" t="str">
        <f t="shared" si="489"/>
        <v/>
      </c>
      <c r="V1760" s="723"/>
      <c r="X1760" s="308" t="str">
        <f t="shared" si="498"/>
        <v/>
      </c>
      <c r="Y1760" s="309" t="str">
        <f t="shared" si="499"/>
        <v/>
      </c>
      <c r="Z1760" s="308" t="str">
        <f t="shared" si="490"/>
        <v/>
      </c>
      <c r="AA1760" s="308" t="b">
        <f t="shared" si="491"/>
        <v>1</v>
      </c>
      <c r="AB1760" s="308" t="str">
        <f t="shared" si="500"/>
        <v/>
      </c>
      <c r="AC1760" s="534" t="str">
        <f t="shared" si="501"/>
        <v/>
      </c>
      <c r="AD1760" s="752" t="str">
        <f t="shared" si="502"/>
        <v/>
      </c>
      <c r="AE1760" s="534" t="str">
        <f t="shared" si="503"/>
        <v/>
      </c>
      <c r="AF1760" s="752" t="str">
        <f t="shared" si="504"/>
        <v/>
      </c>
    </row>
    <row r="1761" spans="2:32" x14ac:dyDescent="0.25">
      <c r="B1761" s="721"/>
      <c r="C1761" s="531" t="str">
        <f>IFERROR(VLOOKUP(B1761,'מצבת ורישום גנים'!B:D,3,0),"")</f>
        <v/>
      </c>
      <c r="D1761" s="721"/>
      <c r="E1761" s="723"/>
      <c r="F1761" s="723"/>
      <c r="G1761" s="723"/>
      <c r="H1761" s="723"/>
      <c r="I1761" s="992" t="str">
        <f t="shared" si="505"/>
        <v/>
      </c>
      <c r="J1761" s="723"/>
      <c r="K1761" s="724"/>
      <c r="L1761" s="723"/>
      <c r="M1761" s="306" t="str">
        <f t="shared" si="492"/>
        <v/>
      </c>
      <c r="N1761" s="32" t="str">
        <f t="shared" si="493"/>
        <v/>
      </c>
      <c r="P1761" s="307" t="str">
        <f t="shared" si="494"/>
        <v/>
      </c>
      <c r="Q1761" s="307" t="str">
        <f t="shared" si="488"/>
        <v/>
      </c>
      <c r="R1761" s="307" t="str">
        <f t="shared" si="495"/>
        <v/>
      </c>
      <c r="S1761" s="307" t="str">
        <f t="shared" si="496"/>
        <v/>
      </c>
      <c r="T1761" s="307" t="str">
        <f t="shared" si="497"/>
        <v/>
      </c>
      <c r="U1761" s="307" t="str">
        <f t="shared" si="489"/>
        <v/>
      </c>
      <c r="V1761" s="723"/>
      <c r="X1761" s="308" t="str">
        <f t="shared" si="498"/>
        <v/>
      </c>
      <c r="Y1761" s="309" t="str">
        <f t="shared" si="499"/>
        <v/>
      </c>
      <c r="Z1761" s="308" t="str">
        <f t="shared" si="490"/>
        <v/>
      </c>
      <c r="AA1761" s="308" t="b">
        <f t="shared" si="491"/>
        <v>1</v>
      </c>
      <c r="AB1761" s="308" t="str">
        <f t="shared" si="500"/>
        <v/>
      </c>
      <c r="AC1761" s="534" t="str">
        <f t="shared" si="501"/>
        <v/>
      </c>
      <c r="AD1761" s="752" t="str">
        <f t="shared" si="502"/>
        <v/>
      </c>
      <c r="AE1761" s="534" t="str">
        <f t="shared" si="503"/>
        <v/>
      </c>
      <c r="AF1761" s="752" t="str">
        <f t="shared" si="504"/>
        <v/>
      </c>
    </row>
    <row r="1762" spans="2:32" x14ac:dyDescent="0.25">
      <c r="B1762" s="721"/>
      <c r="C1762" s="531" t="str">
        <f>IFERROR(VLOOKUP(B1762,'מצבת ורישום גנים'!B:D,3,0),"")</f>
        <v/>
      </c>
      <c r="D1762" s="721"/>
      <c r="E1762" s="723"/>
      <c r="F1762" s="723"/>
      <c r="G1762" s="723"/>
      <c r="H1762" s="723"/>
      <c r="I1762" s="992" t="str">
        <f t="shared" si="505"/>
        <v/>
      </c>
      <c r="J1762" s="723"/>
      <c r="K1762" s="724"/>
      <c r="L1762" s="723"/>
      <c r="M1762" s="306" t="str">
        <f t="shared" si="492"/>
        <v/>
      </c>
      <c r="N1762" s="32" t="str">
        <f t="shared" si="493"/>
        <v/>
      </c>
      <c r="P1762" s="307" t="str">
        <f t="shared" si="494"/>
        <v/>
      </c>
      <c r="Q1762" s="307" t="str">
        <f t="shared" si="488"/>
        <v/>
      </c>
      <c r="R1762" s="307" t="str">
        <f t="shared" si="495"/>
        <v/>
      </c>
      <c r="S1762" s="307" t="str">
        <f t="shared" si="496"/>
        <v/>
      </c>
      <c r="T1762" s="307" t="str">
        <f t="shared" si="497"/>
        <v/>
      </c>
      <c r="U1762" s="307" t="str">
        <f t="shared" si="489"/>
        <v/>
      </c>
      <c r="V1762" s="723"/>
      <c r="X1762" s="308" t="str">
        <f t="shared" si="498"/>
        <v/>
      </c>
      <c r="Y1762" s="309" t="str">
        <f t="shared" si="499"/>
        <v/>
      </c>
      <c r="Z1762" s="308" t="str">
        <f t="shared" si="490"/>
        <v/>
      </c>
      <c r="AA1762" s="308" t="b">
        <f t="shared" si="491"/>
        <v>1</v>
      </c>
      <c r="AB1762" s="308" t="str">
        <f t="shared" si="500"/>
        <v/>
      </c>
      <c r="AC1762" s="534" t="str">
        <f t="shared" si="501"/>
        <v/>
      </c>
      <c r="AD1762" s="752" t="str">
        <f t="shared" si="502"/>
        <v/>
      </c>
      <c r="AE1762" s="534" t="str">
        <f t="shared" si="503"/>
        <v/>
      </c>
      <c r="AF1762" s="752" t="str">
        <f t="shared" si="504"/>
        <v/>
      </c>
    </row>
    <row r="1763" spans="2:32" x14ac:dyDescent="0.25">
      <c r="B1763" s="721"/>
      <c r="C1763" s="531" t="str">
        <f>IFERROR(VLOOKUP(B1763,'מצבת ורישום גנים'!B:D,3,0),"")</f>
        <v/>
      </c>
      <c r="D1763" s="721"/>
      <c r="E1763" s="723"/>
      <c r="F1763" s="723"/>
      <c r="G1763" s="723"/>
      <c r="H1763" s="723"/>
      <c r="I1763" s="992" t="str">
        <f t="shared" si="505"/>
        <v/>
      </c>
      <c r="J1763" s="723"/>
      <c r="K1763" s="724"/>
      <c r="L1763" s="723"/>
      <c r="M1763" s="306" t="str">
        <f t="shared" si="492"/>
        <v/>
      </c>
      <c r="N1763" s="32" t="str">
        <f t="shared" si="493"/>
        <v/>
      </c>
      <c r="P1763" s="307" t="str">
        <f t="shared" si="494"/>
        <v/>
      </c>
      <c r="Q1763" s="307" t="str">
        <f t="shared" si="488"/>
        <v/>
      </c>
      <c r="R1763" s="307" t="str">
        <f t="shared" si="495"/>
        <v/>
      </c>
      <c r="S1763" s="307" t="str">
        <f t="shared" si="496"/>
        <v/>
      </c>
      <c r="T1763" s="307" t="str">
        <f t="shared" si="497"/>
        <v/>
      </c>
      <c r="U1763" s="307" t="str">
        <f t="shared" si="489"/>
        <v/>
      </c>
      <c r="V1763" s="723"/>
      <c r="X1763" s="308" t="str">
        <f t="shared" si="498"/>
        <v/>
      </c>
      <c r="Y1763" s="309" t="str">
        <f t="shared" si="499"/>
        <v/>
      </c>
      <c r="Z1763" s="308" t="str">
        <f t="shared" si="490"/>
        <v/>
      </c>
      <c r="AA1763" s="308" t="b">
        <f t="shared" si="491"/>
        <v>1</v>
      </c>
      <c r="AB1763" s="308" t="str">
        <f t="shared" si="500"/>
        <v/>
      </c>
      <c r="AC1763" s="534" t="str">
        <f t="shared" si="501"/>
        <v/>
      </c>
      <c r="AD1763" s="752" t="str">
        <f t="shared" si="502"/>
        <v/>
      </c>
      <c r="AE1763" s="534" t="str">
        <f t="shared" si="503"/>
        <v/>
      </c>
      <c r="AF1763" s="752" t="str">
        <f t="shared" si="504"/>
        <v/>
      </c>
    </row>
    <row r="1764" spans="2:32" x14ac:dyDescent="0.25">
      <c r="B1764" s="721"/>
      <c r="C1764" s="531" t="str">
        <f>IFERROR(VLOOKUP(B1764,'מצבת ורישום גנים'!B:D,3,0),"")</f>
        <v/>
      </c>
      <c r="D1764" s="721"/>
      <c r="E1764" s="723"/>
      <c r="F1764" s="723"/>
      <c r="G1764" s="723"/>
      <c r="H1764" s="723"/>
      <c r="I1764" s="992" t="str">
        <f t="shared" si="505"/>
        <v/>
      </c>
      <c r="J1764" s="723"/>
      <c r="K1764" s="724"/>
      <c r="L1764" s="723"/>
      <c r="M1764" s="306" t="str">
        <f t="shared" si="492"/>
        <v/>
      </c>
      <c r="N1764" s="32" t="str">
        <f t="shared" si="493"/>
        <v/>
      </c>
      <c r="P1764" s="307" t="str">
        <f t="shared" si="494"/>
        <v/>
      </c>
      <c r="Q1764" s="307" t="str">
        <f t="shared" si="488"/>
        <v/>
      </c>
      <c r="R1764" s="307" t="str">
        <f t="shared" si="495"/>
        <v/>
      </c>
      <c r="S1764" s="307" t="str">
        <f t="shared" si="496"/>
        <v/>
      </c>
      <c r="T1764" s="307" t="str">
        <f t="shared" si="497"/>
        <v/>
      </c>
      <c r="U1764" s="307" t="str">
        <f t="shared" si="489"/>
        <v/>
      </c>
      <c r="V1764" s="723"/>
      <c r="X1764" s="308" t="str">
        <f t="shared" si="498"/>
        <v/>
      </c>
      <c r="Y1764" s="309" t="str">
        <f t="shared" si="499"/>
        <v/>
      </c>
      <c r="Z1764" s="308" t="str">
        <f t="shared" si="490"/>
        <v/>
      </c>
      <c r="AA1764" s="308" t="b">
        <f t="shared" si="491"/>
        <v>1</v>
      </c>
      <c r="AB1764" s="308" t="str">
        <f t="shared" si="500"/>
        <v/>
      </c>
      <c r="AC1764" s="534" t="str">
        <f t="shared" si="501"/>
        <v/>
      </c>
      <c r="AD1764" s="752" t="str">
        <f t="shared" si="502"/>
        <v/>
      </c>
      <c r="AE1764" s="534" t="str">
        <f t="shared" si="503"/>
        <v/>
      </c>
      <c r="AF1764" s="752" t="str">
        <f t="shared" si="504"/>
        <v/>
      </c>
    </row>
    <row r="1765" spans="2:32" x14ac:dyDescent="0.25">
      <c r="B1765" s="721"/>
      <c r="C1765" s="531" t="str">
        <f>IFERROR(VLOOKUP(B1765,'מצבת ורישום גנים'!B:D,3,0),"")</f>
        <v/>
      </c>
      <c r="D1765" s="721"/>
      <c r="E1765" s="723"/>
      <c r="F1765" s="723"/>
      <c r="G1765" s="723"/>
      <c r="H1765" s="723"/>
      <c r="I1765" s="992" t="str">
        <f t="shared" si="505"/>
        <v/>
      </c>
      <c r="J1765" s="723"/>
      <c r="K1765" s="724"/>
      <c r="L1765" s="723"/>
      <c r="M1765" s="306" t="str">
        <f t="shared" si="492"/>
        <v/>
      </c>
      <c r="N1765" s="32" t="str">
        <f t="shared" si="493"/>
        <v/>
      </c>
      <c r="P1765" s="307" t="str">
        <f t="shared" si="494"/>
        <v/>
      </c>
      <c r="Q1765" s="307" t="str">
        <f t="shared" si="488"/>
        <v/>
      </c>
      <c r="R1765" s="307" t="str">
        <f t="shared" si="495"/>
        <v/>
      </c>
      <c r="S1765" s="307" t="str">
        <f t="shared" si="496"/>
        <v/>
      </c>
      <c r="T1765" s="307" t="str">
        <f t="shared" si="497"/>
        <v/>
      </c>
      <c r="U1765" s="307" t="str">
        <f t="shared" si="489"/>
        <v/>
      </c>
      <c r="V1765" s="723"/>
      <c r="X1765" s="308" t="str">
        <f t="shared" si="498"/>
        <v/>
      </c>
      <c r="Y1765" s="309" t="str">
        <f t="shared" si="499"/>
        <v/>
      </c>
      <c r="Z1765" s="308" t="str">
        <f t="shared" si="490"/>
        <v/>
      </c>
      <c r="AA1765" s="308" t="b">
        <f t="shared" si="491"/>
        <v>1</v>
      </c>
      <c r="AB1765" s="308" t="str">
        <f t="shared" si="500"/>
        <v/>
      </c>
      <c r="AC1765" s="534" t="str">
        <f t="shared" si="501"/>
        <v/>
      </c>
      <c r="AD1765" s="752" t="str">
        <f t="shared" si="502"/>
        <v/>
      </c>
      <c r="AE1765" s="534" t="str">
        <f t="shared" si="503"/>
        <v/>
      </c>
      <c r="AF1765" s="752" t="str">
        <f t="shared" si="504"/>
        <v/>
      </c>
    </row>
    <row r="1766" spans="2:32" x14ac:dyDescent="0.25">
      <c r="B1766" s="721"/>
      <c r="C1766" s="531" t="str">
        <f>IFERROR(VLOOKUP(B1766,'מצבת ורישום גנים'!B:D,3,0),"")</f>
        <v/>
      </c>
      <c r="D1766" s="721"/>
      <c r="E1766" s="723"/>
      <c r="F1766" s="723"/>
      <c r="G1766" s="723"/>
      <c r="H1766" s="723"/>
      <c r="I1766" s="992" t="str">
        <f t="shared" si="505"/>
        <v/>
      </c>
      <c r="J1766" s="723"/>
      <c r="K1766" s="724"/>
      <c r="L1766" s="723"/>
      <c r="M1766" s="306" t="str">
        <f t="shared" si="492"/>
        <v/>
      </c>
      <c r="N1766" s="32" t="str">
        <f t="shared" si="493"/>
        <v/>
      </c>
      <c r="P1766" s="307" t="str">
        <f t="shared" si="494"/>
        <v/>
      </c>
      <c r="Q1766" s="307" t="str">
        <f t="shared" si="488"/>
        <v/>
      </c>
      <c r="R1766" s="307" t="str">
        <f t="shared" si="495"/>
        <v/>
      </c>
      <c r="S1766" s="307" t="str">
        <f t="shared" si="496"/>
        <v/>
      </c>
      <c r="T1766" s="307" t="str">
        <f t="shared" si="497"/>
        <v/>
      </c>
      <c r="U1766" s="307" t="str">
        <f t="shared" si="489"/>
        <v/>
      </c>
      <c r="V1766" s="723"/>
      <c r="X1766" s="308" t="str">
        <f t="shared" si="498"/>
        <v/>
      </c>
      <c r="Y1766" s="309" t="str">
        <f t="shared" si="499"/>
        <v/>
      </c>
      <c r="Z1766" s="308" t="str">
        <f t="shared" si="490"/>
        <v/>
      </c>
      <c r="AA1766" s="308" t="b">
        <f t="shared" si="491"/>
        <v>1</v>
      </c>
      <c r="AB1766" s="308" t="str">
        <f t="shared" si="500"/>
        <v/>
      </c>
      <c r="AC1766" s="534" t="str">
        <f t="shared" si="501"/>
        <v/>
      </c>
      <c r="AD1766" s="752" t="str">
        <f t="shared" si="502"/>
        <v/>
      </c>
      <c r="AE1766" s="534" t="str">
        <f t="shared" si="503"/>
        <v/>
      </c>
      <c r="AF1766" s="752" t="str">
        <f t="shared" si="504"/>
        <v/>
      </c>
    </row>
    <row r="1767" spans="2:32" x14ac:dyDescent="0.25">
      <c r="B1767" s="721"/>
      <c r="C1767" s="531" t="str">
        <f>IFERROR(VLOOKUP(B1767,'מצבת ורישום גנים'!B:D,3,0),"")</f>
        <v/>
      </c>
      <c r="D1767" s="721"/>
      <c r="E1767" s="723"/>
      <c r="F1767" s="723"/>
      <c r="G1767" s="723"/>
      <c r="H1767" s="723"/>
      <c r="I1767" s="992" t="str">
        <f t="shared" si="505"/>
        <v/>
      </c>
      <c r="J1767" s="723"/>
      <c r="K1767" s="724"/>
      <c r="L1767" s="723"/>
      <c r="M1767" s="306" t="str">
        <f t="shared" si="492"/>
        <v/>
      </c>
      <c r="N1767" s="32" t="str">
        <f t="shared" si="493"/>
        <v/>
      </c>
      <c r="P1767" s="307" t="str">
        <f t="shared" si="494"/>
        <v/>
      </c>
      <c r="Q1767" s="307" t="str">
        <f t="shared" si="488"/>
        <v/>
      </c>
      <c r="R1767" s="307" t="str">
        <f t="shared" si="495"/>
        <v/>
      </c>
      <c r="S1767" s="307" t="str">
        <f t="shared" si="496"/>
        <v/>
      </c>
      <c r="T1767" s="307" t="str">
        <f t="shared" si="497"/>
        <v/>
      </c>
      <c r="U1767" s="307" t="str">
        <f t="shared" si="489"/>
        <v/>
      </c>
      <c r="V1767" s="723"/>
      <c r="X1767" s="308" t="str">
        <f t="shared" si="498"/>
        <v/>
      </c>
      <c r="Y1767" s="309" t="str">
        <f t="shared" si="499"/>
        <v/>
      </c>
      <c r="Z1767" s="308" t="str">
        <f t="shared" si="490"/>
        <v/>
      </c>
      <c r="AA1767" s="308" t="b">
        <f t="shared" si="491"/>
        <v>1</v>
      </c>
      <c r="AB1767" s="308" t="str">
        <f t="shared" si="500"/>
        <v/>
      </c>
      <c r="AC1767" s="534" t="str">
        <f t="shared" si="501"/>
        <v/>
      </c>
      <c r="AD1767" s="752" t="str">
        <f t="shared" si="502"/>
        <v/>
      </c>
      <c r="AE1767" s="534" t="str">
        <f t="shared" si="503"/>
        <v/>
      </c>
      <c r="AF1767" s="752" t="str">
        <f t="shared" si="504"/>
        <v/>
      </c>
    </row>
    <row r="1768" spans="2:32" x14ac:dyDescent="0.25">
      <c r="B1768" s="721"/>
      <c r="C1768" s="531" t="str">
        <f>IFERROR(VLOOKUP(B1768,'מצבת ורישום גנים'!B:D,3,0),"")</f>
        <v/>
      </c>
      <c r="D1768" s="721"/>
      <c r="E1768" s="723"/>
      <c r="F1768" s="723"/>
      <c r="G1768" s="723"/>
      <c r="H1768" s="723"/>
      <c r="I1768" s="992" t="str">
        <f t="shared" si="505"/>
        <v/>
      </c>
      <c r="J1768" s="723"/>
      <c r="K1768" s="724"/>
      <c r="L1768" s="723"/>
      <c r="M1768" s="306" t="str">
        <f t="shared" si="492"/>
        <v/>
      </c>
      <c r="N1768" s="32" t="str">
        <f t="shared" si="493"/>
        <v/>
      </c>
      <c r="P1768" s="307" t="str">
        <f t="shared" si="494"/>
        <v/>
      </c>
      <c r="Q1768" s="307" t="str">
        <f t="shared" si="488"/>
        <v/>
      </c>
      <c r="R1768" s="307" t="str">
        <f t="shared" si="495"/>
        <v/>
      </c>
      <c r="S1768" s="307" t="str">
        <f t="shared" si="496"/>
        <v/>
      </c>
      <c r="T1768" s="307" t="str">
        <f t="shared" si="497"/>
        <v/>
      </c>
      <c r="U1768" s="307" t="str">
        <f t="shared" si="489"/>
        <v/>
      </c>
      <c r="V1768" s="723"/>
      <c r="X1768" s="308" t="str">
        <f t="shared" si="498"/>
        <v/>
      </c>
      <c r="Y1768" s="309" t="str">
        <f t="shared" si="499"/>
        <v/>
      </c>
      <c r="Z1768" s="308" t="str">
        <f t="shared" si="490"/>
        <v/>
      </c>
      <c r="AA1768" s="308" t="b">
        <f t="shared" si="491"/>
        <v>1</v>
      </c>
      <c r="AB1768" s="308" t="str">
        <f t="shared" si="500"/>
        <v/>
      </c>
      <c r="AC1768" s="534" t="str">
        <f t="shared" si="501"/>
        <v/>
      </c>
      <c r="AD1768" s="752" t="str">
        <f t="shared" si="502"/>
        <v/>
      </c>
      <c r="AE1768" s="534" t="str">
        <f t="shared" si="503"/>
        <v/>
      </c>
      <c r="AF1768" s="752" t="str">
        <f t="shared" si="504"/>
        <v/>
      </c>
    </row>
    <row r="1769" spans="2:32" x14ac:dyDescent="0.25">
      <c r="B1769" s="721"/>
      <c r="C1769" s="531" t="str">
        <f>IFERROR(VLOOKUP(B1769,'מצבת ורישום גנים'!B:D,3,0),"")</f>
        <v/>
      </c>
      <c r="D1769" s="721"/>
      <c r="E1769" s="723"/>
      <c r="F1769" s="723"/>
      <c r="G1769" s="723"/>
      <c r="H1769" s="723"/>
      <c r="I1769" s="992" t="str">
        <f t="shared" si="505"/>
        <v/>
      </c>
      <c r="J1769" s="723"/>
      <c r="K1769" s="724"/>
      <c r="L1769" s="723"/>
      <c r="M1769" s="306" t="str">
        <f t="shared" si="492"/>
        <v/>
      </c>
      <c r="N1769" s="32" t="str">
        <f t="shared" si="493"/>
        <v/>
      </c>
      <c r="P1769" s="307" t="str">
        <f t="shared" si="494"/>
        <v/>
      </c>
      <c r="Q1769" s="307" t="str">
        <f t="shared" si="488"/>
        <v/>
      </c>
      <c r="R1769" s="307" t="str">
        <f t="shared" si="495"/>
        <v/>
      </c>
      <c r="S1769" s="307" t="str">
        <f t="shared" si="496"/>
        <v/>
      </c>
      <c r="T1769" s="307" t="str">
        <f t="shared" si="497"/>
        <v/>
      </c>
      <c r="U1769" s="307" t="str">
        <f t="shared" si="489"/>
        <v/>
      </c>
      <c r="V1769" s="723"/>
      <c r="X1769" s="308" t="str">
        <f t="shared" si="498"/>
        <v/>
      </c>
      <c r="Y1769" s="309" t="str">
        <f t="shared" si="499"/>
        <v/>
      </c>
      <c r="Z1769" s="308" t="str">
        <f t="shared" si="490"/>
        <v/>
      </c>
      <c r="AA1769" s="308" t="b">
        <f t="shared" si="491"/>
        <v>1</v>
      </c>
      <c r="AB1769" s="308" t="str">
        <f t="shared" si="500"/>
        <v/>
      </c>
      <c r="AC1769" s="534" t="str">
        <f t="shared" si="501"/>
        <v/>
      </c>
      <c r="AD1769" s="752" t="str">
        <f t="shared" si="502"/>
        <v/>
      </c>
      <c r="AE1769" s="534" t="str">
        <f t="shared" si="503"/>
        <v/>
      </c>
      <c r="AF1769" s="752" t="str">
        <f t="shared" si="504"/>
        <v/>
      </c>
    </row>
    <row r="1770" spans="2:32" x14ac:dyDescent="0.25">
      <c r="B1770" s="721"/>
      <c r="C1770" s="531" t="str">
        <f>IFERROR(VLOOKUP(B1770,'מצבת ורישום גנים'!B:D,3,0),"")</f>
        <v/>
      </c>
      <c r="D1770" s="721"/>
      <c r="E1770" s="723"/>
      <c r="F1770" s="723"/>
      <c r="G1770" s="723"/>
      <c r="H1770" s="723"/>
      <c r="I1770" s="992" t="str">
        <f t="shared" si="505"/>
        <v/>
      </c>
      <c r="J1770" s="723"/>
      <c r="K1770" s="724"/>
      <c r="L1770" s="723"/>
      <c r="M1770" s="306" t="str">
        <f t="shared" si="492"/>
        <v/>
      </c>
      <c r="N1770" s="32" t="str">
        <f t="shared" si="493"/>
        <v/>
      </c>
      <c r="P1770" s="307" t="str">
        <f t="shared" si="494"/>
        <v/>
      </c>
      <c r="Q1770" s="307" t="str">
        <f t="shared" si="488"/>
        <v/>
      </c>
      <c r="R1770" s="307" t="str">
        <f t="shared" si="495"/>
        <v/>
      </c>
      <c r="S1770" s="307" t="str">
        <f t="shared" si="496"/>
        <v/>
      </c>
      <c r="T1770" s="307" t="str">
        <f t="shared" si="497"/>
        <v/>
      </c>
      <c r="U1770" s="307" t="str">
        <f t="shared" si="489"/>
        <v/>
      </c>
      <c r="V1770" s="723"/>
      <c r="X1770" s="308" t="str">
        <f t="shared" si="498"/>
        <v/>
      </c>
      <c r="Y1770" s="309" t="str">
        <f t="shared" si="499"/>
        <v/>
      </c>
      <c r="Z1770" s="308" t="str">
        <f t="shared" si="490"/>
        <v/>
      </c>
      <c r="AA1770" s="308" t="b">
        <f t="shared" si="491"/>
        <v>1</v>
      </c>
      <c r="AB1770" s="308" t="str">
        <f t="shared" si="500"/>
        <v/>
      </c>
      <c r="AC1770" s="534" t="str">
        <f t="shared" si="501"/>
        <v/>
      </c>
      <c r="AD1770" s="752" t="str">
        <f t="shared" si="502"/>
        <v/>
      </c>
      <c r="AE1770" s="534" t="str">
        <f t="shared" si="503"/>
        <v/>
      </c>
      <c r="AF1770" s="752" t="str">
        <f t="shared" si="504"/>
        <v/>
      </c>
    </row>
    <row r="1771" spans="2:32" x14ac:dyDescent="0.25">
      <c r="B1771" s="721"/>
      <c r="C1771" s="531" t="str">
        <f>IFERROR(VLOOKUP(B1771,'מצבת ורישום גנים'!B:D,3,0),"")</f>
        <v/>
      </c>
      <c r="D1771" s="721"/>
      <c r="E1771" s="723"/>
      <c r="F1771" s="723"/>
      <c r="G1771" s="723"/>
      <c r="H1771" s="723"/>
      <c r="I1771" s="992" t="str">
        <f t="shared" si="505"/>
        <v/>
      </c>
      <c r="J1771" s="723"/>
      <c r="K1771" s="724"/>
      <c r="L1771" s="723"/>
      <c r="M1771" s="306" t="str">
        <f t="shared" si="492"/>
        <v/>
      </c>
      <c r="N1771" s="32" t="str">
        <f t="shared" si="493"/>
        <v/>
      </c>
      <c r="P1771" s="307" t="str">
        <f t="shared" si="494"/>
        <v/>
      </c>
      <c r="Q1771" s="307" t="str">
        <f t="shared" si="488"/>
        <v/>
      </c>
      <c r="R1771" s="307" t="str">
        <f t="shared" si="495"/>
        <v/>
      </c>
      <c r="S1771" s="307" t="str">
        <f t="shared" si="496"/>
        <v/>
      </c>
      <c r="T1771" s="307" t="str">
        <f t="shared" si="497"/>
        <v/>
      </c>
      <c r="U1771" s="307" t="str">
        <f t="shared" si="489"/>
        <v/>
      </c>
      <c r="V1771" s="723"/>
      <c r="X1771" s="308" t="str">
        <f t="shared" si="498"/>
        <v/>
      </c>
      <c r="Y1771" s="309" t="str">
        <f t="shared" si="499"/>
        <v/>
      </c>
      <c r="Z1771" s="308" t="str">
        <f t="shared" si="490"/>
        <v/>
      </c>
      <c r="AA1771" s="308" t="b">
        <f t="shared" si="491"/>
        <v>1</v>
      </c>
      <c r="AB1771" s="308" t="str">
        <f t="shared" si="500"/>
        <v/>
      </c>
      <c r="AC1771" s="534" t="str">
        <f t="shared" si="501"/>
        <v/>
      </c>
      <c r="AD1771" s="752" t="str">
        <f t="shared" si="502"/>
        <v/>
      </c>
      <c r="AE1771" s="534" t="str">
        <f t="shared" si="503"/>
        <v/>
      </c>
      <c r="AF1771" s="752" t="str">
        <f t="shared" si="504"/>
        <v/>
      </c>
    </row>
    <row r="1772" spans="2:32" x14ac:dyDescent="0.25">
      <c r="B1772" s="721"/>
      <c r="C1772" s="531" t="str">
        <f>IFERROR(VLOOKUP(B1772,'מצבת ורישום גנים'!B:D,3,0),"")</f>
        <v/>
      </c>
      <c r="D1772" s="721"/>
      <c r="E1772" s="723"/>
      <c r="F1772" s="723"/>
      <c r="G1772" s="723"/>
      <c r="H1772" s="723"/>
      <c r="I1772" s="992" t="str">
        <f t="shared" si="505"/>
        <v/>
      </c>
      <c r="J1772" s="723"/>
      <c r="K1772" s="724"/>
      <c r="L1772" s="723"/>
      <c r="M1772" s="306" t="str">
        <f t="shared" si="492"/>
        <v/>
      </c>
      <c r="N1772" s="32" t="str">
        <f t="shared" si="493"/>
        <v/>
      </c>
      <c r="P1772" s="307" t="str">
        <f t="shared" si="494"/>
        <v/>
      </c>
      <c r="Q1772" s="307" t="str">
        <f t="shared" si="488"/>
        <v/>
      </c>
      <c r="R1772" s="307" t="str">
        <f t="shared" si="495"/>
        <v/>
      </c>
      <c r="S1772" s="307" t="str">
        <f t="shared" si="496"/>
        <v/>
      </c>
      <c r="T1772" s="307" t="str">
        <f t="shared" si="497"/>
        <v/>
      </c>
      <c r="U1772" s="307" t="str">
        <f t="shared" si="489"/>
        <v/>
      </c>
      <c r="V1772" s="723"/>
      <c r="X1772" s="308" t="str">
        <f t="shared" si="498"/>
        <v/>
      </c>
      <c r="Y1772" s="309" t="str">
        <f t="shared" si="499"/>
        <v/>
      </c>
      <c r="Z1772" s="308" t="str">
        <f t="shared" si="490"/>
        <v/>
      </c>
      <c r="AA1772" s="308" t="b">
        <f t="shared" si="491"/>
        <v>1</v>
      </c>
      <c r="AB1772" s="308" t="str">
        <f t="shared" si="500"/>
        <v/>
      </c>
      <c r="AC1772" s="534" t="str">
        <f t="shared" si="501"/>
        <v/>
      </c>
      <c r="AD1772" s="752" t="str">
        <f t="shared" si="502"/>
        <v/>
      </c>
      <c r="AE1772" s="534" t="str">
        <f t="shared" si="503"/>
        <v/>
      </c>
      <c r="AF1772" s="752" t="str">
        <f t="shared" si="504"/>
        <v/>
      </c>
    </row>
    <row r="1773" spans="2:32" x14ac:dyDescent="0.25">
      <c r="B1773" s="721"/>
      <c r="C1773" s="531" t="str">
        <f>IFERROR(VLOOKUP(B1773,'מצבת ורישום גנים'!B:D,3,0),"")</f>
        <v/>
      </c>
      <c r="D1773" s="721"/>
      <c r="E1773" s="723"/>
      <c r="F1773" s="723"/>
      <c r="G1773" s="723"/>
      <c r="H1773" s="723"/>
      <c r="I1773" s="992" t="str">
        <f t="shared" si="505"/>
        <v/>
      </c>
      <c r="J1773" s="723"/>
      <c r="K1773" s="724"/>
      <c r="L1773" s="723"/>
      <c r="M1773" s="306" t="str">
        <f t="shared" si="492"/>
        <v/>
      </c>
      <c r="N1773" s="32" t="str">
        <f t="shared" si="493"/>
        <v/>
      </c>
      <c r="P1773" s="307" t="str">
        <f t="shared" si="494"/>
        <v/>
      </c>
      <c r="Q1773" s="307" t="str">
        <f t="shared" si="488"/>
        <v/>
      </c>
      <c r="R1773" s="307" t="str">
        <f t="shared" si="495"/>
        <v/>
      </c>
      <c r="S1773" s="307" t="str">
        <f t="shared" si="496"/>
        <v/>
      </c>
      <c r="T1773" s="307" t="str">
        <f t="shared" si="497"/>
        <v/>
      </c>
      <c r="U1773" s="307" t="str">
        <f t="shared" si="489"/>
        <v/>
      </c>
      <c r="V1773" s="723"/>
      <c r="X1773" s="308" t="str">
        <f t="shared" si="498"/>
        <v/>
      </c>
      <c r="Y1773" s="309" t="str">
        <f t="shared" si="499"/>
        <v/>
      </c>
      <c r="Z1773" s="308" t="str">
        <f t="shared" si="490"/>
        <v/>
      </c>
      <c r="AA1773" s="308" t="b">
        <f t="shared" si="491"/>
        <v>1</v>
      </c>
      <c r="AB1773" s="308" t="str">
        <f t="shared" si="500"/>
        <v/>
      </c>
      <c r="AC1773" s="534" t="str">
        <f t="shared" si="501"/>
        <v/>
      </c>
      <c r="AD1773" s="752" t="str">
        <f t="shared" si="502"/>
        <v/>
      </c>
      <c r="AE1773" s="534" t="str">
        <f t="shared" si="503"/>
        <v/>
      </c>
      <c r="AF1773" s="752" t="str">
        <f t="shared" si="504"/>
        <v/>
      </c>
    </row>
    <row r="1774" spans="2:32" x14ac:dyDescent="0.25">
      <c r="B1774" s="721"/>
      <c r="C1774" s="531" t="str">
        <f>IFERROR(VLOOKUP(B1774,'מצבת ורישום גנים'!B:D,3,0),"")</f>
        <v/>
      </c>
      <c r="D1774" s="721"/>
      <c r="E1774" s="723"/>
      <c r="F1774" s="723"/>
      <c r="G1774" s="723"/>
      <c r="H1774" s="723"/>
      <c r="I1774" s="992" t="str">
        <f t="shared" si="505"/>
        <v/>
      </c>
      <c r="J1774" s="723"/>
      <c r="K1774" s="724"/>
      <c r="L1774" s="723"/>
      <c r="M1774" s="306" t="str">
        <f t="shared" si="492"/>
        <v/>
      </c>
      <c r="N1774" s="32" t="str">
        <f t="shared" si="493"/>
        <v/>
      </c>
      <c r="P1774" s="307" t="str">
        <f t="shared" si="494"/>
        <v/>
      </c>
      <c r="Q1774" s="307" t="str">
        <f t="shared" si="488"/>
        <v/>
      </c>
      <c r="R1774" s="307" t="str">
        <f t="shared" si="495"/>
        <v/>
      </c>
      <c r="S1774" s="307" t="str">
        <f t="shared" si="496"/>
        <v/>
      </c>
      <c r="T1774" s="307" t="str">
        <f t="shared" si="497"/>
        <v/>
      </c>
      <c r="U1774" s="307" t="str">
        <f t="shared" si="489"/>
        <v/>
      </c>
      <c r="V1774" s="723"/>
      <c r="X1774" s="308" t="str">
        <f t="shared" si="498"/>
        <v/>
      </c>
      <c r="Y1774" s="309" t="str">
        <f t="shared" si="499"/>
        <v/>
      </c>
      <c r="Z1774" s="308" t="str">
        <f t="shared" si="490"/>
        <v/>
      </c>
      <c r="AA1774" s="308" t="b">
        <f t="shared" si="491"/>
        <v>1</v>
      </c>
      <c r="AB1774" s="308" t="str">
        <f t="shared" si="500"/>
        <v/>
      </c>
      <c r="AC1774" s="534" t="str">
        <f t="shared" si="501"/>
        <v/>
      </c>
      <c r="AD1774" s="752" t="str">
        <f t="shared" si="502"/>
        <v/>
      </c>
      <c r="AE1774" s="534" t="str">
        <f t="shared" si="503"/>
        <v/>
      </c>
      <c r="AF1774" s="752" t="str">
        <f t="shared" si="504"/>
        <v/>
      </c>
    </row>
    <row r="1775" spans="2:32" x14ac:dyDescent="0.25">
      <c r="B1775" s="721"/>
      <c r="C1775" s="531" t="str">
        <f>IFERROR(VLOOKUP(B1775,'מצבת ורישום גנים'!B:D,3,0),"")</f>
        <v/>
      </c>
      <c r="D1775" s="721"/>
      <c r="E1775" s="723"/>
      <c r="F1775" s="723"/>
      <c r="G1775" s="723"/>
      <c r="H1775" s="723"/>
      <c r="I1775" s="992" t="str">
        <f t="shared" si="505"/>
        <v/>
      </c>
      <c r="J1775" s="723"/>
      <c r="K1775" s="724"/>
      <c r="L1775" s="723"/>
      <c r="M1775" s="306" t="str">
        <f t="shared" si="492"/>
        <v/>
      </c>
      <c r="N1775" s="32" t="str">
        <f t="shared" si="493"/>
        <v/>
      </c>
      <c r="P1775" s="307" t="str">
        <f t="shared" si="494"/>
        <v/>
      </c>
      <c r="Q1775" s="307" t="str">
        <f t="shared" si="488"/>
        <v/>
      </c>
      <c r="R1775" s="307" t="str">
        <f t="shared" si="495"/>
        <v/>
      </c>
      <c r="S1775" s="307" t="str">
        <f t="shared" si="496"/>
        <v/>
      </c>
      <c r="T1775" s="307" t="str">
        <f t="shared" si="497"/>
        <v/>
      </c>
      <c r="U1775" s="307" t="str">
        <f t="shared" si="489"/>
        <v/>
      </c>
      <c r="V1775" s="723"/>
      <c r="X1775" s="308" t="str">
        <f t="shared" si="498"/>
        <v/>
      </c>
      <c r="Y1775" s="309" t="str">
        <f t="shared" si="499"/>
        <v/>
      </c>
      <c r="Z1775" s="308" t="str">
        <f t="shared" si="490"/>
        <v/>
      </c>
      <c r="AA1775" s="308" t="b">
        <f t="shared" si="491"/>
        <v>1</v>
      </c>
      <c r="AB1775" s="308" t="str">
        <f t="shared" si="500"/>
        <v/>
      </c>
      <c r="AC1775" s="534" t="str">
        <f t="shared" si="501"/>
        <v/>
      </c>
      <c r="AD1775" s="752" t="str">
        <f t="shared" si="502"/>
        <v/>
      </c>
      <c r="AE1775" s="534" t="str">
        <f t="shared" si="503"/>
        <v/>
      </c>
      <c r="AF1775" s="752" t="str">
        <f t="shared" si="504"/>
        <v/>
      </c>
    </row>
    <row r="1776" spans="2:32" x14ac:dyDescent="0.25">
      <c r="B1776" s="721"/>
      <c r="C1776" s="531" t="str">
        <f>IFERROR(VLOOKUP(B1776,'מצבת ורישום גנים'!B:D,3,0),"")</f>
        <v/>
      </c>
      <c r="D1776" s="721"/>
      <c r="E1776" s="723"/>
      <c r="F1776" s="723"/>
      <c r="G1776" s="723"/>
      <c r="H1776" s="723"/>
      <c r="I1776" s="992" t="str">
        <f t="shared" si="505"/>
        <v/>
      </c>
      <c r="J1776" s="723"/>
      <c r="K1776" s="724"/>
      <c r="L1776" s="723"/>
      <c r="M1776" s="306" t="str">
        <f t="shared" si="492"/>
        <v/>
      </c>
      <c r="N1776" s="32" t="str">
        <f t="shared" si="493"/>
        <v/>
      </c>
      <c r="P1776" s="307" t="str">
        <f t="shared" si="494"/>
        <v/>
      </c>
      <c r="Q1776" s="307" t="str">
        <f t="shared" si="488"/>
        <v/>
      </c>
      <c r="R1776" s="307" t="str">
        <f t="shared" si="495"/>
        <v/>
      </c>
      <c r="S1776" s="307" t="str">
        <f t="shared" si="496"/>
        <v/>
      </c>
      <c r="T1776" s="307" t="str">
        <f t="shared" si="497"/>
        <v/>
      </c>
      <c r="U1776" s="307" t="str">
        <f t="shared" si="489"/>
        <v/>
      </c>
      <c r="V1776" s="723"/>
      <c r="X1776" s="308" t="str">
        <f t="shared" si="498"/>
        <v/>
      </c>
      <c r="Y1776" s="309" t="str">
        <f t="shared" si="499"/>
        <v/>
      </c>
      <c r="Z1776" s="308" t="str">
        <f t="shared" si="490"/>
        <v/>
      </c>
      <c r="AA1776" s="308" t="b">
        <f t="shared" si="491"/>
        <v>1</v>
      </c>
      <c r="AB1776" s="308" t="str">
        <f t="shared" si="500"/>
        <v/>
      </c>
      <c r="AC1776" s="534" t="str">
        <f t="shared" si="501"/>
        <v/>
      </c>
      <c r="AD1776" s="752" t="str">
        <f t="shared" si="502"/>
        <v/>
      </c>
      <c r="AE1776" s="534" t="str">
        <f t="shared" si="503"/>
        <v/>
      </c>
      <c r="AF1776" s="752" t="str">
        <f t="shared" si="504"/>
        <v/>
      </c>
    </row>
    <row r="1777" spans="2:32" x14ac:dyDescent="0.25">
      <c r="B1777" s="721"/>
      <c r="C1777" s="531" t="str">
        <f>IFERROR(VLOOKUP(B1777,'מצבת ורישום גנים'!B:D,3,0),"")</f>
        <v/>
      </c>
      <c r="D1777" s="721"/>
      <c r="E1777" s="723"/>
      <c r="F1777" s="723"/>
      <c r="G1777" s="723"/>
      <c r="H1777" s="723"/>
      <c r="I1777" s="992" t="str">
        <f t="shared" si="505"/>
        <v/>
      </c>
      <c r="J1777" s="723"/>
      <c r="K1777" s="724"/>
      <c r="L1777" s="723"/>
      <c r="M1777" s="306" t="str">
        <f t="shared" si="492"/>
        <v/>
      </c>
      <c r="N1777" s="32" t="str">
        <f t="shared" si="493"/>
        <v/>
      </c>
      <c r="P1777" s="307" t="str">
        <f t="shared" si="494"/>
        <v/>
      </c>
      <c r="Q1777" s="307" t="str">
        <f t="shared" si="488"/>
        <v/>
      </c>
      <c r="R1777" s="307" t="str">
        <f t="shared" si="495"/>
        <v/>
      </c>
      <c r="S1777" s="307" t="str">
        <f t="shared" si="496"/>
        <v/>
      </c>
      <c r="T1777" s="307" t="str">
        <f t="shared" si="497"/>
        <v/>
      </c>
      <c r="U1777" s="307" t="str">
        <f t="shared" si="489"/>
        <v/>
      </c>
      <c r="V1777" s="723"/>
      <c r="X1777" s="308" t="str">
        <f t="shared" si="498"/>
        <v/>
      </c>
      <c r="Y1777" s="309" t="str">
        <f t="shared" si="499"/>
        <v/>
      </c>
      <c r="Z1777" s="308" t="str">
        <f t="shared" si="490"/>
        <v/>
      </c>
      <c r="AA1777" s="308" t="b">
        <f t="shared" si="491"/>
        <v>1</v>
      </c>
      <c r="AB1777" s="308" t="str">
        <f t="shared" si="500"/>
        <v/>
      </c>
      <c r="AC1777" s="534" t="str">
        <f t="shared" si="501"/>
        <v/>
      </c>
      <c r="AD1777" s="752" t="str">
        <f t="shared" si="502"/>
        <v/>
      </c>
      <c r="AE1777" s="534" t="str">
        <f t="shared" si="503"/>
        <v/>
      </c>
      <c r="AF1777" s="752" t="str">
        <f t="shared" si="504"/>
        <v/>
      </c>
    </row>
    <row r="1778" spans="2:32" x14ac:dyDescent="0.25">
      <c r="B1778" s="721"/>
      <c r="C1778" s="531" t="str">
        <f>IFERROR(VLOOKUP(B1778,'מצבת ורישום גנים'!B:D,3,0),"")</f>
        <v/>
      </c>
      <c r="D1778" s="721"/>
      <c r="E1778" s="723"/>
      <c r="F1778" s="723"/>
      <c r="G1778" s="723"/>
      <c r="H1778" s="723"/>
      <c r="I1778" s="992" t="str">
        <f t="shared" si="505"/>
        <v/>
      </c>
      <c r="J1778" s="723"/>
      <c r="K1778" s="724"/>
      <c r="L1778" s="723"/>
      <c r="M1778" s="306" t="str">
        <f t="shared" si="492"/>
        <v/>
      </c>
      <c r="N1778" s="32" t="str">
        <f t="shared" si="493"/>
        <v/>
      </c>
      <c r="P1778" s="307" t="str">
        <f t="shared" si="494"/>
        <v/>
      </c>
      <c r="Q1778" s="307" t="str">
        <f t="shared" si="488"/>
        <v/>
      </c>
      <c r="R1778" s="307" t="str">
        <f t="shared" si="495"/>
        <v/>
      </c>
      <c r="S1778" s="307" t="str">
        <f t="shared" si="496"/>
        <v/>
      </c>
      <c r="T1778" s="307" t="str">
        <f t="shared" si="497"/>
        <v/>
      </c>
      <c r="U1778" s="307" t="str">
        <f t="shared" si="489"/>
        <v/>
      </c>
      <c r="V1778" s="723"/>
      <c r="X1778" s="308" t="str">
        <f t="shared" si="498"/>
        <v/>
      </c>
      <c r="Y1778" s="309" t="str">
        <f t="shared" si="499"/>
        <v/>
      </c>
      <c r="Z1778" s="308" t="str">
        <f t="shared" si="490"/>
        <v/>
      </c>
      <c r="AA1778" s="308" t="b">
        <f t="shared" si="491"/>
        <v>1</v>
      </c>
      <c r="AB1778" s="308" t="str">
        <f t="shared" si="500"/>
        <v/>
      </c>
      <c r="AC1778" s="534" t="str">
        <f t="shared" si="501"/>
        <v/>
      </c>
      <c r="AD1778" s="752" t="str">
        <f t="shared" si="502"/>
        <v/>
      </c>
      <c r="AE1778" s="534" t="str">
        <f t="shared" si="503"/>
        <v/>
      </c>
      <c r="AF1778" s="752" t="str">
        <f t="shared" si="504"/>
        <v/>
      </c>
    </row>
    <row r="1779" spans="2:32" x14ac:dyDescent="0.25">
      <c r="B1779" s="721"/>
      <c r="C1779" s="531" t="str">
        <f>IFERROR(VLOOKUP(B1779,'מצבת ורישום גנים'!B:D,3,0),"")</f>
        <v/>
      </c>
      <c r="D1779" s="721"/>
      <c r="E1779" s="723"/>
      <c r="F1779" s="723"/>
      <c r="G1779" s="723"/>
      <c r="H1779" s="723"/>
      <c r="I1779" s="992" t="str">
        <f t="shared" si="505"/>
        <v/>
      </c>
      <c r="J1779" s="723"/>
      <c r="K1779" s="724"/>
      <c r="L1779" s="723"/>
      <c r="M1779" s="306" t="str">
        <f t="shared" si="492"/>
        <v/>
      </c>
      <c r="N1779" s="32" t="str">
        <f t="shared" si="493"/>
        <v/>
      </c>
      <c r="P1779" s="307" t="str">
        <f t="shared" si="494"/>
        <v/>
      </c>
      <c r="Q1779" s="307" t="str">
        <f t="shared" si="488"/>
        <v/>
      </c>
      <c r="R1779" s="307" t="str">
        <f t="shared" si="495"/>
        <v/>
      </c>
      <c r="S1779" s="307" t="str">
        <f t="shared" si="496"/>
        <v/>
      </c>
      <c r="T1779" s="307" t="str">
        <f t="shared" si="497"/>
        <v/>
      </c>
      <c r="U1779" s="307" t="str">
        <f t="shared" si="489"/>
        <v/>
      </c>
      <c r="V1779" s="723"/>
      <c r="X1779" s="308" t="str">
        <f t="shared" si="498"/>
        <v/>
      </c>
      <c r="Y1779" s="309" t="str">
        <f t="shared" si="499"/>
        <v/>
      </c>
      <c r="Z1779" s="308" t="str">
        <f t="shared" si="490"/>
        <v/>
      </c>
      <c r="AA1779" s="308" t="b">
        <f t="shared" si="491"/>
        <v>1</v>
      </c>
      <c r="AB1779" s="308" t="str">
        <f t="shared" si="500"/>
        <v/>
      </c>
      <c r="AC1779" s="534" t="str">
        <f t="shared" si="501"/>
        <v/>
      </c>
      <c r="AD1779" s="752" t="str">
        <f t="shared" si="502"/>
        <v/>
      </c>
      <c r="AE1779" s="534" t="str">
        <f t="shared" si="503"/>
        <v/>
      </c>
      <c r="AF1779" s="752" t="str">
        <f t="shared" si="504"/>
        <v/>
      </c>
    </row>
    <row r="1780" spans="2:32" x14ac:dyDescent="0.25">
      <c r="B1780" s="721"/>
      <c r="C1780" s="531" t="str">
        <f>IFERROR(VLOOKUP(B1780,'מצבת ורישום גנים'!B:D,3,0),"")</f>
        <v/>
      </c>
      <c r="D1780" s="721"/>
      <c r="E1780" s="723"/>
      <c r="F1780" s="723"/>
      <c r="G1780" s="723"/>
      <c r="H1780" s="723"/>
      <c r="I1780" s="992" t="str">
        <f t="shared" si="505"/>
        <v/>
      </c>
      <c r="J1780" s="723"/>
      <c r="K1780" s="724"/>
      <c r="L1780" s="723"/>
      <c r="M1780" s="306" t="str">
        <f t="shared" si="492"/>
        <v/>
      </c>
      <c r="N1780" s="32" t="str">
        <f t="shared" si="493"/>
        <v/>
      </c>
      <c r="P1780" s="307" t="str">
        <f t="shared" si="494"/>
        <v/>
      </c>
      <c r="Q1780" s="307" t="str">
        <f t="shared" si="488"/>
        <v/>
      </c>
      <c r="R1780" s="307" t="str">
        <f t="shared" si="495"/>
        <v/>
      </c>
      <c r="S1780" s="307" t="str">
        <f t="shared" si="496"/>
        <v/>
      </c>
      <c r="T1780" s="307" t="str">
        <f t="shared" si="497"/>
        <v/>
      </c>
      <c r="U1780" s="307" t="str">
        <f t="shared" si="489"/>
        <v/>
      </c>
      <c r="V1780" s="723"/>
      <c r="X1780" s="308" t="str">
        <f t="shared" si="498"/>
        <v/>
      </c>
      <c r="Y1780" s="309" t="str">
        <f t="shared" si="499"/>
        <v/>
      </c>
      <c r="Z1780" s="308" t="str">
        <f t="shared" si="490"/>
        <v/>
      </c>
      <c r="AA1780" s="308" t="b">
        <f t="shared" si="491"/>
        <v>1</v>
      </c>
      <c r="AB1780" s="308" t="str">
        <f t="shared" si="500"/>
        <v/>
      </c>
      <c r="AC1780" s="534" t="str">
        <f t="shared" si="501"/>
        <v/>
      </c>
      <c r="AD1780" s="752" t="str">
        <f t="shared" si="502"/>
        <v/>
      </c>
      <c r="AE1780" s="534" t="str">
        <f t="shared" si="503"/>
        <v/>
      </c>
      <c r="AF1780" s="752" t="str">
        <f t="shared" si="504"/>
        <v/>
      </c>
    </row>
    <row r="1781" spans="2:32" x14ac:dyDescent="0.25">
      <c r="B1781" s="721"/>
      <c r="C1781" s="531" t="str">
        <f>IFERROR(VLOOKUP(B1781,'מצבת ורישום גנים'!B:D,3,0),"")</f>
        <v/>
      </c>
      <c r="D1781" s="721"/>
      <c r="E1781" s="723"/>
      <c r="F1781" s="723"/>
      <c r="G1781" s="723"/>
      <c r="H1781" s="723"/>
      <c r="I1781" s="992" t="str">
        <f t="shared" si="505"/>
        <v/>
      </c>
      <c r="J1781" s="723"/>
      <c r="K1781" s="724"/>
      <c r="L1781" s="723"/>
      <c r="M1781" s="306" t="str">
        <f t="shared" si="492"/>
        <v/>
      </c>
      <c r="N1781" s="32" t="str">
        <f t="shared" si="493"/>
        <v/>
      </c>
      <c r="P1781" s="307" t="str">
        <f t="shared" si="494"/>
        <v/>
      </c>
      <c r="Q1781" s="307" t="str">
        <f t="shared" si="488"/>
        <v/>
      </c>
      <c r="R1781" s="307" t="str">
        <f t="shared" si="495"/>
        <v/>
      </c>
      <c r="S1781" s="307" t="str">
        <f t="shared" si="496"/>
        <v/>
      </c>
      <c r="T1781" s="307" t="str">
        <f t="shared" si="497"/>
        <v/>
      </c>
      <c r="U1781" s="307" t="str">
        <f t="shared" si="489"/>
        <v/>
      </c>
      <c r="V1781" s="723"/>
      <c r="X1781" s="308" t="str">
        <f t="shared" si="498"/>
        <v/>
      </c>
      <c r="Y1781" s="309" t="str">
        <f t="shared" si="499"/>
        <v/>
      </c>
      <c r="Z1781" s="308" t="str">
        <f t="shared" si="490"/>
        <v/>
      </c>
      <c r="AA1781" s="308" t="b">
        <f t="shared" si="491"/>
        <v>1</v>
      </c>
      <c r="AB1781" s="308" t="str">
        <f t="shared" si="500"/>
        <v/>
      </c>
      <c r="AC1781" s="534" t="str">
        <f t="shared" si="501"/>
        <v/>
      </c>
      <c r="AD1781" s="752" t="str">
        <f t="shared" si="502"/>
        <v/>
      </c>
      <c r="AE1781" s="534" t="str">
        <f t="shared" si="503"/>
        <v/>
      </c>
      <c r="AF1781" s="752" t="str">
        <f t="shared" si="504"/>
        <v/>
      </c>
    </row>
    <row r="1782" spans="2:32" x14ac:dyDescent="0.25">
      <c r="B1782" s="721"/>
      <c r="C1782" s="531" t="str">
        <f>IFERROR(VLOOKUP(B1782,'מצבת ורישום גנים'!B:D,3,0),"")</f>
        <v/>
      </c>
      <c r="D1782" s="721"/>
      <c r="E1782" s="723"/>
      <c r="F1782" s="723"/>
      <c r="G1782" s="723"/>
      <c r="H1782" s="723"/>
      <c r="I1782" s="992" t="str">
        <f t="shared" si="505"/>
        <v/>
      </c>
      <c r="J1782" s="723"/>
      <c r="K1782" s="724"/>
      <c r="L1782" s="723"/>
      <c r="M1782" s="306" t="str">
        <f t="shared" si="492"/>
        <v/>
      </c>
      <c r="N1782" s="32" t="str">
        <f t="shared" si="493"/>
        <v/>
      </c>
      <c r="P1782" s="307" t="str">
        <f t="shared" si="494"/>
        <v/>
      </c>
      <c r="Q1782" s="307" t="str">
        <f t="shared" si="488"/>
        <v/>
      </c>
      <c r="R1782" s="307" t="str">
        <f t="shared" si="495"/>
        <v/>
      </c>
      <c r="S1782" s="307" t="str">
        <f t="shared" si="496"/>
        <v/>
      </c>
      <c r="T1782" s="307" t="str">
        <f t="shared" si="497"/>
        <v/>
      </c>
      <c r="U1782" s="307" t="str">
        <f t="shared" si="489"/>
        <v/>
      </c>
      <c r="V1782" s="723"/>
      <c r="X1782" s="308" t="str">
        <f t="shared" si="498"/>
        <v/>
      </c>
      <c r="Y1782" s="309" t="str">
        <f t="shared" si="499"/>
        <v/>
      </c>
      <c r="Z1782" s="308" t="str">
        <f t="shared" si="490"/>
        <v/>
      </c>
      <c r="AA1782" s="308" t="b">
        <f t="shared" si="491"/>
        <v>1</v>
      </c>
      <c r="AB1782" s="308" t="str">
        <f t="shared" si="500"/>
        <v/>
      </c>
      <c r="AC1782" s="534" t="str">
        <f t="shared" si="501"/>
        <v/>
      </c>
      <c r="AD1782" s="752" t="str">
        <f t="shared" si="502"/>
        <v/>
      </c>
      <c r="AE1782" s="534" t="str">
        <f t="shared" si="503"/>
        <v/>
      </c>
      <c r="AF1782" s="752" t="str">
        <f t="shared" si="504"/>
        <v/>
      </c>
    </row>
    <row r="1783" spans="2:32" x14ac:dyDescent="0.25">
      <c r="B1783" s="721"/>
      <c r="C1783" s="531" t="str">
        <f>IFERROR(VLOOKUP(B1783,'מצבת ורישום גנים'!B:D,3,0),"")</f>
        <v/>
      </c>
      <c r="D1783" s="721"/>
      <c r="E1783" s="723"/>
      <c r="F1783" s="723"/>
      <c r="G1783" s="723"/>
      <c r="H1783" s="723"/>
      <c r="I1783" s="992" t="str">
        <f t="shared" si="505"/>
        <v/>
      </c>
      <c r="J1783" s="723"/>
      <c r="K1783" s="724"/>
      <c r="L1783" s="723"/>
      <c r="M1783" s="306" t="str">
        <f t="shared" si="492"/>
        <v/>
      </c>
      <c r="N1783" s="32" t="str">
        <f t="shared" si="493"/>
        <v/>
      </c>
      <c r="P1783" s="307" t="str">
        <f t="shared" si="494"/>
        <v/>
      </c>
      <c r="Q1783" s="307" t="str">
        <f t="shared" si="488"/>
        <v/>
      </c>
      <c r="R1783" s="307" t="str">
        <f t="shared" si="495"/>
        <v/>
      </c>
      <c r="S1783" s="307" t="str">
        <f t="shared" si="496"/>
        <v/>
      </c>
      <c r="T1783" s="307" t="str">
        <f t="shared" si="497"/>
        <v/>
      </c>
      <c r="U1783" s="307" t="str">
        <f t="shared" si="489"/>
        <v/>
      </c>
      <c r="V1783" s="723"/>
      <c r="X1783" s="308" t="str">
        <f t="shared" si="498"/>
        <v/>
      </c>
      <c r="Y1783" s="309" t="str">
        <f t="shared" si="499"/>
        <v/>
      </c>
      <c r="Z1783" s="308" t="str">
        <f t="shared" si="490"/>
        <v/>
      </c>
      <c r="AA1783" s="308" t="b">
        <f t="shared" si="491"/>
        <v>1</v>
      </c>
      <c r="AB1783" s="308" t="str">
        <f t="shared" si="500"/>
        <v/>
      </c>
      <c r="AC1783" s="534" t="str">
        <f t="shared" si="501"/>
        <v/>
      </c>
      <c r="AD1783" s="752" t="str">
        <f t="shared" si="502"/>
        <v/>
      </c>
      <c r="AE1783" s="534" t="str">
        <f t="shared" si="503"/>
        <v/>
      </c>
      <c r="AF1783" s="752" t="str">
        <f t="shared" si="504"/>
        <v/>
      </c>
    </row>
    <row r="1784" spans="2:32" x14ac:dyDescent="0.25">
      <c r="B1784" s="721"/>
      <c r="C1784" s="531" t="str">
        <f>IFERROR(VLOOKUP(B1784,'מצבת ורישום גנים'!B:D,3,0),"")</f>
        <v/>
      </c>
      <c r="D1784" s="721"/>
      <c r="E1784" s="723"/>
      <c r="F1784" s="723"/>
      <c r="G1784" s="723"/>
      <c r="H1784" s="723"/>
      <c r="I1784" s="992" t="str">
        <f t="shared" si="505"/>
        <v/>
      </c>
      <c r="J1784" s="723"/>
      <c r="K1784" s="724"/>
      <c r="L1784" s="723"/>
      <c r="M1784" s="306" t="str">
        <f t="shared" si="492"/>
        <v/>
      </c>
      <c r="N1784" s="32" t="str">
        <f t="shared" si="493"/>
        <v/>
      </c>
      <c r="P1784" s="307" t="str">
        <f t="shared" si="494"/>
        <v/>
      </c>
      <c r="Q1784" s="307" t="str">
        <f t="shared" si="488"/>
        <v/>
      </c>
      <c r="R1784" s="307" t="str">
        <f t="shared" si="495"/>
        <v/>
      </c>
      <c r="S1784" s="307" t="str">
        <f t="shared" si="496"/>
        <v/>
      </c>
      <c r="T1784" s="307" t="str">
        <f t="shared" si="497"/>
        <v/>
      </c>
      <c r="U1784" s="307" t="str">
        <f t="shared" si="489"/>
        <v/>
      </c>
      <c r="V1784" s="723"/>
      <c r="X1784" s="308" t="str">
        <f t="shared" si="498"/>
        <v/>
      </c>
      <c r="Y1784" s="309" t="str">
        <f t="shared" si="499"/>
        <v/>
      </c>
      <c r="Z1784" s="308" t="str">
        <f t="shared" si="490"/>
        <v/>
      </c>
      <c r="AA1784" s="308" t="b">
        <f t="shared" si="491"/>
        <v>1</v>
      </c>
      <c r="AB1784" s="308" t="str">
        <f t="shared" si="500"/>
        <v/>
      </c>
      <c r="AC1784" s="534" t="str">
        <f t="shared" si="501"/>
        <v/>
      </c>
      <c r="AD1784" s="752" t="str">
        <f t="shared" si="502"/>
        <v/>
      </c>
      <c r="AE1784" s="534" t="str">
        <f t="shared" si="503"/>
        <v/>
      </c>
      <c r="AF1784" s="752" t="str">
        <f t="shared" si="504"/>
        <v/>
      </c>
    </row>
    <row r="1785" spans="2:32" x14ac:dyDescent="0.25">
      <c r="B1785" s="721"/>
      <c r="C1785" s="531" t="str">
        <f>IFERROR(VLOOKUP(B1785,'מצבת ורישום גנים'!B:D,3,0),"")</f>
        <v/>
      </c>
      <c r="D1785" s="721"/>
      <c r="E1785" s="723"/>
      <c r="F1785" s="723"/>
      <c r="G1785" s="723"/>
      <c r="H1785" s="723"/>
      <c r="I1785" s="992" t="str">
        <f t="shared" si="505"/>
        <v/>
      </c>
      <c r="J1785" s="723"/>
      <c r="K1785" s="724"/>
      <c r="L1785" s="723"/>
      <c r="M1785" s="306" t="str">
        <f t="shared" si="492"/>
        <v/>
      </c>
      <c r="N1785" s="32" t="str">
        <f t="shared" si="493"/>
        <v/>
      </c>
      <c r="P1785" s="307" t="str">
        <f t="shared" si="494"/>
        <v/>
      </c>
      <c r="Q1785" s="307" t="str">
        <f t="shared" si="488"/>
        <v/>
      </c>
      <c r="R1785" s="307" t="str">
        <f t="shared" si="495"/>
        <v/>
      </c>
      <c r="S1785" s="307" t="str">
        <f t="shared" si="496"/>
        <v/>
      </c>
      <c r="T1785" s="307" t="str">
        <f t="shared" si="497"/>
        <v/>
      </c>
      <c r="U1785" s="307" t="str">
        <f t="shared" si="489"/>
        <v/>
      </c>
      <c r="V1785" s="723"/>
      <c r="X1785" s="308" t="str">
        <f t="shared" si="498"/>
        <v/>
      </c>
      <c r="Y1785" s="309" t="str">
        <f t="shared" si="499"/>
        <v/>
      </c>
      <c r="Z1785" s="308" t="str">
        <f t="shared" si="490"/>
        <v/>
      </c>
      <c r="AA1785" s="308" t="b">
        <f t="shared" si="491"/>
        <v>1</v>
      </c>
      <c r="AB1785" s="308" t="str">
        <f t="shared" si="500"/>
        <v/>
      </c>
      <c r="AC1785" s="534" t="str">
        <f t="shared" si="501"/>
        <v/>
      </c>
      <c r="AD1785" s="752" t="str">
        <f t="shared" si="502"/>
        <v/>
      </c>
      <c r="AE1785" s="534" t="str">
        <f t="shared" si="503"/>
        <v/>
      </c>
      <c r="AF1785" s="752" t="str">
        <f t="shared" si="504"/>
        <v/>
      </c>
    </row>
    <row r="1786" spans="2:32" x14ac:dyDescent="0.25">
      <c r="B1786" s="721"/>
      <c r="C1786" s="531" t="str">
        <f>IFERROR(VLOOKUP(B1786,'מצבת ורישום גנים'!B:D,3,0),"")</f>
        <v/>
      </c>
      <c r="D1786" s="721"/>
      <c r="E1786" s="723"/>
      <c r="F1786" s="723"/>
      <c r="G1786" s="723"/>
      <c r="H1786" s="723"/>
      <c r="I1786" s="992" t="str">
        <f t="shared" si="505"/>
        <v/>
      </c>
      <c r="J1786" s="723"/>
      <c r="K1786" s="724"/>
      <c r="L1786" s="723"/>
      <c r="M1786" s="306" t="str">
        <f t="shared" si="492"/>
        <v/>
      </c>
      <c r="N1786" s="32" t="str">
        <f t="shared" si="493"/>
        <v/>
      </c>
      <c r="P1786" s="307" t="str">
        <f t="shared" si="494"/>
        <v/>
      </c>
      <c r="Q1786" s="307" t="str">
        <f t="shared" si="488"/>
        <v/>
      </c>
      <c r="R1786" s="307" t="str">
        <f t="shared" si="495"/>
        <v/>
      </c>
      <c r="S1786" s="307" t="str">
        <f t="shared" si="496"/>
        <v/>
      </c>
      <c r="T1786" s="307" t="str">
        <f t="shared" si="497"/>
        <v/>
      </c>
      <c r="U1786" s="307" t="str">
        <f t="shared" si="489"/>
        <v/>
      </c>
      <c r="V1786" s="723"/>
      <c r="X1786" s="308" t="str">
        <f t="shared" si="498"/>
        <v/>
      </c>
      <c r="Y1786" s="309" t="str">
        <f t="shared" si="499"/>
        <v/>
      </c>
      <c r="Z1786" s="308" t="str">
        <f t="shared" si="490"/>
        <v/>
      </c>
      <c r="AA1786" s="308" t="b">
        <f t="shared" si="491"/>
        <v>1</v>
      </c>
      <c r="AB1786" s="308" t="str">
        <f t="shared" si="500"/>
        <v/>
      </c>
      <c r="AC1786" s="534" t="str">
        <f t="shared" si="501"/>
        <v/>
      </c>
      <c r="AD1786" s="752" t="str">
        <f t="shared" si="502"/>
        <v/>
      </c>
      <c r="AE1786" s="534" t="str">
        <f t="shared" si="503"/>
        <v/>
      </c>
      <c r="AF1786" s="752" t="str">
        <f t="shared" si="504"/>
        <v/>
      </c>
    </row>
    <row r="1787" spans="2:32" x14ac:dyDescent="0.25">
      <c r="B1787" s="721"/>
      <c r="C1787" s="531" t="str">
        <f>IFERROR(VLOOKUP(B1787,'מצבת ורישום גנים'!B:D,3,0),"")</f>
        <v/>
      </c>
      <c r="D1787" s="721"/>
      <c r="E1787" s="723"/>
      <c r="F1787" s="723"/>
      <c r="G1787" s="723"/>
      <c r="H1787" s="723"/>
      <c r="I1787" s="992" t="str">
        <f t="shared" si="505"/>
        <v/>
      </c>
      <c r="J1787" s="723"/>
      <c r="K1787" s="724"/>
      <c r="L1787" s="723"/>
      <c r="M1787" s="306" t="str">
        <f t="shared" si="492"/>
        <v/>
      </c>
      <c r="N1787" s="32" t="str">
        <f t="shared" si="493"/>
        <v/>
      </c>
      <c r="P1787" s="307" t="str">
        <f t="shared" si="494"/>
        <v/>
      </c>
      <c r="Q1787" s="307" t="str">
        <f t="shared" si="488"/>
        <v/>
      </c>
      <c r="R1787" s="307" t="str">
        <f t="shared" si="495"/>
        <v/>
      </c>
      <c r="S1787" s="307" t="str">
        <f t="shared" si="496"/>
        <v/>
      </c>
      <c r="T1787" s="307" t="str">
        <f t="shared" si="497"/>
        <v/>
      </c>
      <c r="U1787" s="307" t="str">
        <f t="shared" si="489"/>
        <v/>
      </c>
      <c r="V1787" s="723"/>
      <c r="X1787" s="308" t="str">
        <f t="shared" si="498"/>
        <v/>
      </c>
      <c r="Y1787" s="309" t="str">
        <f t="shared" si="499"/>
        <v/>
      </c>
      <c r="Z1787" s="308" t="str">
        <f t="shared" si="490"/>
        <v/>
      </c>
      <c r="AA1787" s="308" t="b">
        <f t="shared" si="491"/>
        <v>1</v>
      </c>
      <c r="AB1787" s="308" t="str">
        <f t="shared" si="500"/>
        <v/>
      </c>
      <c r="AC1787" s="534" t="str">
        <f t="shared" si="501"/>
        <v/>
      </c>
      <c r="AD1787" s="752" t="str">
        <f t="shared" si="502"/>
        <v/>
      </c>
      <c r="AE1787" s="534" t="str">
        <f t="shared" si="503"/>
        <v/>
      </c>
      <c r="AF1787" s="752" t="str">
        <f t="shared" si="504"/>
        <v/>
      </c>
    </row>
    <row r="1788" spans="2:32" x14ac:dyDescent="0.25">
      <c r="B1788" s="721"/>
      <c r="C1788" s="531" t="str">
        <f>IFERROR(VLOOKUP(B1788,'מצבת ורישום גנים'!B:D,3,0),"")</f>
        <v/>
      </c>
      <c r="D1788" s="721"/>
      <c r="E1788" s="723"/>
      <c r="F1788" s="723"/>
      <c r="G1788" s="723"/>
      <c r="H1788" s="723"/>
      <c r="I1788" s="992" t="str">
        <f t="shared" si="505"/>
        <v/>
      </c>
      <c r="J1788" s="723"/>
      <c r="K1788" s="724"/>
      <c r="L1788" s="723"/>
      <c r="M1788" s="306" t="str">
        <f t="shared" si="492"/>
        <v/>
      </c>
      <c r="N1788" s="32" t="str">
        <f t="shared" si="493"/>
        <v/>
      </c>
      <c r="P1788" s="307" t="str">
        <f t="shared" si="494"/>
        <v/>
      </c>
      <c r="Q1788" s="307" t="str">
        <f t="shared" si="488"/>
        <v/>
      </c>
      <c r="R1788" s="307" t="str">
        <f t="shared" si="495"/>
        <v/>
      </c>
      <c r="S1788" s="307" t="str">
        <f t="shared" si="496"/>
        <v/>
      </c>
      <c r="T1788" s="307" t="str">
        <f t="shared" si="497"/>
        <v/>
      </c>
      <c r="U1788" s="307" t="str">
        <f t="shared" si="489"/>
        <v/>
      </c>
      <c r="V1788" s="723"/>
      <c r="X1788" s="308" t="str">
        <f t="shared" si="498"/>
        <v/>
      </c>
      <c r="Y1788" s="309" t="str">
        <f t="shared" si="499"/>
        <v/>
      </c>
      <c r="Z1788" s="308" t="str">
        <f t="shared" si="490"/>
        <v/>
      </c>
      <c r="AA1788" s="308" t="b">
        <f t="shared" si="491"/>
        <v>1</v>
      </c>
      <c r="AB1788" s="308" t="str">
        <f t="shared" si="500"/>
        <v/>
      </c>
      <c r="AC1788" s="534" t="str">
        <f t="shared" si="501"/>
        <v/>
      </c>
      <c r="AD1788" s="752" t="str">
        <f t="shared" si="502"/>
        <v/>
      </c>
      <c r="AE1788" s="534" t="str">
        <f t="shared" si="503"/>
        <v/>
      </c>
      <c r="AF1788" s="752" t="str">
        <f t="shared" si="504"/>
        <v/>
      </c>
    </row>
    <row r="1789" spans="2:32" x14ac:dyDescent="0.25">
      <c r="B1789" s="721"/>
      <c r="C1789" s="531" t="str">
        <f>IFERROR(VLOOKUP(B1789,'מצבת ורישום גנים'!B:D,3,0),"")</f>
        <v/>
      </c>
      <c r="D1789" s="721"/>
      <c r="E1789" s="723"/>
      <c r="F1789" s="723"/>
      <c r="G1789" s="723"/>
      <c r="H1789" s="723"/>
      <c r="I1789" s="992" t="str">
        <f t="shared" si="505"/>
        <v/>
      </c>
      <c r="J1789" s="723"/>
      <c r="K1789" s="724"/>
      <c r="L1789" s="723"/>
      <c r="M1789" s="306" t="str">
        <f t="shared" si="492"/>
        <v/>
      </c>
      <c r="N1789" s="32" t="str">
        <f t="shared" si="493"/>
        <v/>
      </c>
      <c r="P1789" s="307" t="str">
        <f t="shared" si="494"/>
        <v/>
      </c>
      <c r="Q1789" s="307" t="str">
        <f t="shared" si="488"/>
        <v/>
      </c>
      <c r="R1789" s="307" t="str">
        <f t="shared" si="495"/>
        <v/>
      </c>
      <c r="S1789" s="307" t="str">
        <f t="shared" si="496"/>
        <v/>
      </c>
      <c r="T1789" s="307" t="str">
        <f t="shared" si="497"/>
        <v/>
      </c>
      <c r="U1789" s="307" t="str">
        <f t="shared" si="489"/>
        <v/>
      </c>
      <c r="V1789" s="723"/>
      <c r="X1789" s="308" t="str">
        <f t="shared" si="498"/>
        <v/>
      </c>
      <c r="Y1789" s="309" t="str">
        <f t="shared" si="499"/>
        <v/>
      </c>
      <c r="Z1789" s="308" t="str">
        <f t="shared" si="490"/>
        <v/>
      </c>
      <c r="AA1789" s="308" t="b">
        <f t="shared" si="491"/>
        <v>1</v>
      </c>
      <c r="AB1789" s="308" t="str">
        <f t="shared" si="500"/>
        <v/>
      </c>
      <c r="AC1789" s="534" t="str">
        <f t="shared" si="501"/>
        <v/>
      </c>
      <c r="AD1789" s="752" t="str">
        <f t="shared" si="502"/>
        <v/>
      </c>
      <c r="AE1789" s="534" t="str">
        <f t="shared" si="503"/>
        <v/>
      </c>
      <c r="AF1789" s="752" t="str">
        <f t="shared" si="504"/>
        <v/>
      </c>
    </row>
    <row r="1790" spans="2:32" x14ac:dyDescent="0.25">
      <c r="B1790" s="721"/>
      <c r="C1790" s="531" t="str">
        <f>IFERROR(VLOOKUP(B1790,'מצבת ורישום גנים'!B:D,3,0),"")</f>
        <v/>
      </c>
      <c r="D1790" s="721"/>
      <c r="E1790" s="723"/>
      <c r="F1790" s="723"/>
      <c r="G1790" s="723"/>
      <c r="H1790" s="723"/>
      <c r="I1790" s="992" t="str">
        <f t="shared" si="505"/>
        <v/>
      </c>
      <c r="J1790" s="723"/>
      <c r="K1790" s="724"/>
      <c r="L1790" s="723"/>
      <c r="M1790" s="306" t="str">
        <f t="shared" si="492"/>
        <v/>
      </c>
      <c r="N1790" s="32" t="str">
        <f t="shared" si="493"/>
        <v/>
      </c>
      <c r="P1790" s="307" t="str">
        <f t="shared" si="494"/>
        <v/>
      </c>
      <c r="Q1790" s="307" t="str">
        <f t="shared" si="488"/>
        <v/>
      </c>
      <c r="R1790" s="307" t="str">
        <f t="shared" si="495"/>
        <v/>
      </c>
      <c r="S1790" s="307" t="str">
        <f t="shared" si="496"/>
        <v/>
      </c>
      <c r="T1790" s="307" t="str">
        <f t="shared" si="497"/>
        <v/>
      </c>
      <c r="U1790" s="307" t="str">
        <f t="shared" si="489"/>
        <v/>
      </c>
      <c r="V1790" s="723"/>
      <c r="X1790" s="308" t="str">
        <f t="shared" si="498"/>
        <v/>
      </c>
      <c r="Y1790" s="309" t="str">
        <f t="shared" si="499"/>
        <v/>
      </c>
      <c r="Z1790" s="308" t="str">
        <f t="shared" si="490"/>
        <v/>
      </c>
      <c r="AA1790" s="308" t="b">
        <f t="shared" si="491"/>
        <v>1</v>
      </c>
      <c r="AB1790" s="308" t="str">
        <f t="shared" si="500"/>
        <v/>
      </c>
      <c r="AC1790" s="534" t="str">
        <f t="shared" si="501"/>
        <v/>
      </c>
      <c r="AD1790" s="752" t="str">
        <f t="shared" si="502"/>
        <v/>
      </c>
      <c r="AE1790" s="534" t="str">
        <f t="shared" si="503"/>
        <v/>
      </c>
      <c r="AF1790" s="752" t="str">
        <f t="shared" si="504"/>
        <v/>
      </c>
    </row>
    <row r="1791" spans="2:32" x14ac:dyDescent="0.25">
      <c r="B1791" s="721"/>
      <c r="C1791" s="531" t="str">
        <f>IFERROR(VLOOKUP(B1791,'מצבת ורישום גנים'!B:D,3,0),"")</f>
        <v/>
      </c>
      <c r="D1791" s="721"/>
      <c r="E1791" s="723"/>
      <c r="F1791" s="723"/>
      <c r="G1791" s="723"/>
      <c r="H1791" s="723"/>
      <c r="I1791" s="992" t="str">
        <f t="shared" si="505"/>
        <v/>
      </c>
      <c r="J1791" s="723"/>
      <c r="K1791" s="724"/>
      <c r="L1791" s="723"/>
      <c r="M1791" s="306" t="str">
        <f t="shared" si="492"/>
        <v/>
      </c>
      <c r="N1791" s="32" t="str">
        <f t="shared" si="493"/>
        <v/>
      </c>
      <c r="P1791" s="307" t="str">
        <f t="shared" si="494"/>
        <v/>
      </c>
      <c r="Q1791" s="307" t="str">
        <f t="shared" si="488"/>
        <v/>
      </c>
      <c r="R1791" s="307" t="str">
        <f t="shared" si="495"/>
        <v/>
      </c>
      <c r="S1791" s="307" t="str">
        <f t="shared" si="496"/>
        <v/>
      </c>
      <c r="T1791" s="307" t="str">
        <f t="shared" si="497"/>
        <v/>
      </c>
      <c r="U1791" s="307" t="str">
        <f t="shared" si="489"/>
        <v/>
      </c>
      <c r="V1791" s="723"/>
      <c r="X1791" s="308" t="str">
        <f t="shared" si="498"/>
        <v/>
      </c>
      <c r="Y1791" s="309" t="str">
        <f t="shared" si="499"/>
        <v/>
      </c>
      <c r="Z1791" s="308" t="str">
        <f t="shared" si="490"/>
        <v/>
      </c>
      <c r="AA1791" s="308" t="b">
        <f t="shared" si="491"/>
        <v>1</v>
      </c>
      <c r="AB1791" s="308" t="str">
        <f t="shared" si="500"/>
        <v/>
      </c>
      <c r="AC1791" s="534" t="str">
        <f t="shared" si="501"/>
        <v/>
      </c>
      <c r="AD1791" s="752" t="str">
        <f t="shared" si="502"/>
        <v/>
      </c>
      <c r="AE1791" s="534" t="str">
        <f t="shared" si="503"/>
        <v/>
      </c>
      <c r="AF1791" s="752" t="str">
        <f t="shared" si="504"/>
        <v/>
      </c>
    </row>
    <row r="1792" spans="2:32" x14ac:dyDescent="0.25">
      <c r="B1792" s="721"/>
      <c r="C1792" s="531" t="str">
        <f>IFERROR(VLOOKUP(B1792,'מצבת ורישום גנים'!B:D,3,0),"")</f>
        <v/>
      </c>
      <c r="D1792" s="721"/>
      <c r="E1792" s="723"/>
      <c r="F1792" s="723"/>
      <c r="G1792" s="723"/>
      <c r="H1792" s="723"/>
      <c r="I1792" s="992" t="str">
        <f t="shared" si="505"/>
        <v/>
      </c>
      <c r="J1792" s="723"/>
      <c r="K1792" s="724"/>
      <c r="L1792" s="723"/>
      <c r="M1792" s="306" t="str">
        <f t="shared" si="492"/>
        <v/>
      </c>
      <c r="N1792" s="32" t="str">
        <f t="shared" si="493"/>
        <v/>
      </c>
      <c r="P1792" s="307" t="str">
        <f t="shared" si="494"/>
        <v/>
      </c>
      <c r="Q1792" s="307" t="str">
        <f t="shared" si="488"/>
        <v/>
      </c>
      <c r="R1792" s="307" t="str">
        <f t="shared" si="495"/>
        <v/>
      </c>
      <c r="S1792" s="307" t="str">
        <f t="shared" si="496"/>
        <v/>
      </c>
      <c r="T1792" s="307" t="str">
        <f t="shared" si="497"/>
        <v/>
      </c>
      <c r="U1792" s="307" t="str">
        <f t="shared" si="489"/>
        <v/>
      </c>
      <c r="V1792" s="723"/>
      <c r="X1792" s="308" t="str">
        <f t="shared" si="498"/>
        <v/>
      </c>
      <c r="Y1792" s="309" t="str">
        <f t="shared" si="499"/>
        <v/>
      </c>
      <c r="Z1792" s="308" t="str">
        <f t="shared" si="490"/>
        <v/>
      </c>
      <c r="AA1792" s="308" t="b">
        <f t="shared" si="491"/>
        <v>1</v>
      </c>
      <c r="AB1792" s="308" t="str">
        <f t="shared" si="500"/>
        <v/>
      </c>
      <c r="AC1792" s="534" t="str">
        <f t="shared" si="501"/>
        <v/>
      </c>
      <c r="AD1792" s="752" t="str">
        <f t="shared" si="502"/>
        <v/>
      </c>
      <c r="AE1792" s="534" t="str">
        <f t="shared" si="503"/>
        <v/>
      </c>
      <c r="AF1792" s="752" t="str">
        <f t="shared" si="504"/>
        <v/>
      </c>
    </row>
    <row r="1793" spans="2:32" x14ac:dyDescent="0.25">
      <c r="B1793" s="721"/>
      <c r="C1793" s="531" t="str">
        <f>IFERROR(VLOOKUP(B1793,'מצבת ורישום גנים'!B:D,3,0),"")</f>
        <v/>
      </c>
      <c r="D1793" s="721"/>
      <c r="E1793" s="723"/>
      <c r="F1793" s="723"/>
      <c r="G1793" s="723"/>
      <c r="H1793" s="723"/>
      <c r="I1793" s="992" t="str">
        <f t="shared" si="505"/>
        <v/>
      </c>
      <c r="J1793" s="723"/>
      <c r="K1793" s="724"/>
      <c r="L1793" s="723"/>
      <c r="M1793" s="306" t="str">
        <f t="shared" si="492"/>
        <v/>
      </c>
      <c r="N1793" s="32" t="str">
        <f t="shared" si="493"/>
        <v/>
      </c>
      <c r="P1793" s="307" t="str">
        <f t="shared" si="494"/>
        <v/>
      </c>
      <c r="Q1793" s="307" t="str">
        <f t="shared" si="488"/>
        <v/>
      </c>
      <c r="R1793" s="307" t="str">
        <f t="shared" si="495"/>
        <v/>
      </c>
      <c r="S1793" s="307" t="str">
        <f t="shared" si="496"/>
        <v/>
      </c>
      <c r="T1793" s="307" t="str">
        <f t="shared" si="497"/>
        <v/>
      </c>
      <c r="U1793" s="307" t="str">
        <f t="shared" si="489"/>
        <v/>
      </c>
      <c r="V1793" s="723"/>
      <c r="X1793" s="308" t="str">
        <f t="shared" si="498"/>
        <v/>
      </c>
      <c r="Y1793" s="309" t="str">
        <f t="shared" si="499"/>
        <v/>
      </c>
      <c r="Z1793" s="308" t="str">
        <f t="shared" si="490"/>
        <v/>
      </c>
      <c r="AA1793" s="308" t="b">
        <f t="shared" si="491"/>
        <v>1</v>
      </c>
      <c r="AB1793" s="308" t="str">
        <f t="shared" si="500"/>
        <v/>
      </c>
      <c r="AC1793" s="534" t="str">
        <f t="shared" si="501"/>
        <v/>
      </c>
      <c r="AD1793" s="752" t="str">
        <f t="shared" si="502"/>
        <v/>
      </c>
      <c r="AE1793" s="534" t="str">
        <f t="shared" si="503"/>
        <v/>
      </c>
      <c r="AF1793" s="752" t="str">
        <f t="shared" si="504"/>
        <v/>
      </c>
    </row>
    <row r="1794" spans="2:32" x14ac:dyDescent="0.25">
      <c r="B1794" s="721"/>
      <c r="C1794" s="531" t="str">
        <f>IFERROR(VLOOKUP(B1794,'מצבת ורישום גנים'!B:D,3,0),"")</f>
        <v/>
      </c>
      <c r="D1794" s="721"/>
      <c r="E1794" s="723"/>
      <c r="F1794" s="723"/>
      <c r="G1794" s="723"/>
      <c r="H1794" s="723"/>
      <c r="I1794" s="992" t="str">
        <f t="shared" si="505"/>
        <v/>
      </c>
      <c r="J1794" s="723"/>
      <c r="K1794" s="724"/>
      <c r="L1794" s="723"/>
      <c r="M1794" s="306" t="str">
        <f t="shared" si="492"/>
        <v/>
      </c>
      <c r="N1794" s="32" t="str">
        <f t="shared" si="493"/>
        <v/>
      </c>
      <c r="P1794" s="307" t="str">
        <f t="shared" si="494"/>
        <v/>
      </c>
      <c r="Q1794" s="307" t="str">
        <f t="shared" si="488"/>
        <v/>
      </c>
      <c r="R1794" s="307" t="str">
        <f t="shared" si="495"/>
        <v/>
      </c>
      <c r="S1794" s="307" t="str">
        <f t="shared" si="496"/>
        <v/>
      </c>
      <c r="T1794" s="307" t="str">
        <f t="shared" si="497"/>
        <v/>
      </c>
      <c r="U1794" s="307" t="str">
        <f t="shared" si="489"/>
        <v/>
      </c>
      <c r="V1794" s="723"/>
      <c r="X1794" s="308" t="str">
        <f t="shared" si="498"/>
        <v/>
      </c>
      <c r="Y1794" s="309" t="str">
        <f t="shared" si="499"/>
        <v/>
      </c>
      <c r="Z1794" s="308" t="str">
        <f t="shared" si="490"/>
        <v/>
      </c>
      <c r="AA1794" s="308" t="b">
        <f t="shared" si="491"/>
        <v>1</v>
      </c>
      <c r="AB1794" s="308" t="str">
        <f t="shared" si="500"/>
        <v/>
      </c>
      <c r="AC1794" s="534" t="str">
        <f t="shared" si="501"/>
        <v/>
      </c>
      <c r="AD1794" s="752" t="str">
        <f t="shared" si="502"/>
        <v/>
      </c>
      <c r="AE1794" s="534" t="str">
        <f t="shared" si="503"/>
        <v/>
      </c>
      <c r="AF1794" s="752" t="str">
        <f t="shared" si="504"/>
        <v/>
      </c>
    </row>
    <row r="1795" spans="2:32" x14ac:dyDescent="0.25">
      <c r="B1795" s="721"/>
      <c r="C1795" s="531" t="str">
        <f>IFERROR(VLOOKUP(B1795,'מצבת ורישום גנים'!B:D,3,0),"")</f>
        <v/>
      </c>
      <c r="D1795" s="721"/>
      <c r="E1795" s="723"/>
      <c r="F1795" s="723"/>
      <c r="G1795" s="723"/>
      <c r="H1795" s="723"/>
      <c r="I1795" s="992" t="str">
        <f t="shared" si="505"/>
        <v/>
      </c>
      <c r="J1795" s="723"/>
      <c r="K1795" s="724"/>
      <c r="L1795" s="723"/>
      <c r="M1795" s="306" t="str">
        <f t="shared" si="492"/>
        <v/>
      </c>
      <c r="N1795" s="32" t="str">
        <f t="shared" si="493"/>
        <v/>
      </c>
      <c r="P1795" s="307" t="str">
        <f t="shared" si="494"/>
        <v/>
      </c>
      <c r="Q1795" s="307" t="str">
        <f t="shared" si="488"/>
        <v/>
      </c>
      <c r="R1795" s="307" t="str">
        <f t="shared" si="495"/>
        <v/>
      </c>
      <c r="S1795" s="307" t="str">
        <f t="shared" si="496"/>
        <v/>
      </c>
      <c r="T1795" s="307" t="str">
        <f t="shared" si="497"/>
        <v/>
      </c>
      <c r="U1795" s="307" t="str">
        <f t="shared" si="489"/>
        <v/>
      </c>
      <c r="V1795" s="723"/>
      <c r="X1795" s="308" t="str">
        <f t="shared" si="498"/>
        <v/>
      </c>
      <c r="Y1795" s="309" t="str">
        <f t="shared" si="499"/>
        <v/>
      </c>
      <c r="Z1795" s="308" t="str">
        <f t="shared" si="490"/>
        <v/>
      </c>
      <c r="AA1795" s="308" t="b">
        <f t="shared" si="491"/>
        <v>1</v>
      </c>
      <c r="AB1795" s="308" t="str">
        <f t="shared" si="500"/>
        <v/>
      </c>
      <c r="AC1795" s="534" t="str">
        <f t="shared" si="501"/>
        <v/>
      </c>
      <c r="AD1795" s="752" t="str">
        <f t="shared" si="502"/>
        <v/>
      </c>
      <c r="AE1795" s="534" t="str">
        <f t="shared" si="503"/>
        <v/>
      </c>
      <c r="AF1795" s="752" t="str">
        <f t="shared" si="504"/>
        <v/>
      </c>
    </row>
    <row r="1796" spans="2:32" x14ac:dyDescent="0.25">
      <c r="B1796" s="721"/>
      <c r="C1796" s="531" t="str">
        <f>IFERROR(VLOOKUP(B1796,'מצבת ורישום גנים'!B:D,3,0),"")</f>
        <v/>
      </c>
      <c r="D1796" s="721"/>
      <c r="E1796" s="723"/>
      <c r="F1796" s="723"/>
      <c r="G1796" s="723"/>
      <c r="H1796" s="723"/>
      <c r="I1796" s="992" t="str">
        <f t="shared" si="505"/>
        <v/>
      </c>
      <c r="J1796" s="723"/>
      <c r="K1796" s="724"/>
      <c r="L1796" s="723"/>
      <c r="M1796" s="306" t="str">
        <f t="shared" si="492"/>
        <v/>
      </c>
      <c r="N1796" s="32" t="str">
        <f t="shared" si="493"/>
        <v/>
      </c>
      <c r="P1796" s="307" t="str">
        <f t="shared" si="494"/>
        <v/>
      </c>
      <c r="Q1796" s="307" t="str">
        <f t="shared" si="488"/>
        <v/>
      </c>
      <c r="R1796" s="307" t="str">
        <f t="shared" si="495"/>
        <v/>
      </c>
      <c r="S1796" s="307" t="str">
        <f t="shared" si="496"/>
        <v/>
      </c>
      <c r="T1796" s="307" t="str">
        <f t="shared" si="497"/>
        <v/>
      </c>
      <c r="U1796" s="307" t="str">
        <f t="shared" si="489"/>
        <v/>
      </c>
      <c r="V1796" s="723"/>
      <c r="X1796" s="308" t="str">
        <f t="shared" si="498"/>
        <v/>
      </c>
      <c r="Y1796" s="309" t="str">
        <f t="shared" si="499"/>
        <v/>
      </c>
      <c r="Z1796" s="308" t="str">
        <f t="shared" si="490"/>
        <v/>
      </c>
      <c r="AA1796" s="308" t="b">
        <f t="shared" si="491"/>
        <v>1</v>
      </c>
      <c r="AB1796" s="308" t="str">
        <f t="shared" si="500"/>
        <v/>
      </c>
      <c r="AC1796" s="534" t="str">
        <f t="shared" si="501"/>
        <v/>
      </c>
      <c r="AD1796" s="752" t="str">
        <f t="shared" si="502"/>
        <v/>
      </c>
      <c r="AE1796" s="534" t="str">
        <f t="shared" si="503"/>
        <v/>
      </c>
      <c r="AF1796" s="752" t="str">
        <f t="shared" si="504"/>
        <v/>
      </c>
    </row>
    <row r="1797" spans="2:32" x14ac:dyDescent="0.25">
      <c r="B1797" s="721"/>
      <c r="C1797" s="531" t="str">
        <f>IFERROR(VLOOKUP(B1797,'מצבת ורישום גנים'!B:D,3,0),"")</f>
        <v/>
      </c>
      <c r="D1797" s="721"/>
      <c r="E1797" s="723"/>
      <c r="F1797" s="723"/>
      <c r="G1797" s="723"/>
      <c r="H1797" s="723"/>
      <c r="I1797" s="992" t="str">
        <f t="shared" si="505"/>
        <v/>
      </c>
      <c r="J1797" s="723"/>
      <c r="K1797" s="724"/>
      <c r="L1797" s="723"/>
      <c r="M1797" s="306" t="str">
        <f t="shared" si="492"/>
        <v/>
      </c>
      <c r="N1797" s="32" t="str">
        <f t="shared" si="493"/>
        <v/>
      </c>
      <c r="P1797" s="307" t="str">
        <f t="shared" si="494"/>
        <v/>
      </c>
      <c r="Q1797" s="307" t="str">
        <f t="shared" si="488"/>
        <v/>
      </c>
      <c r="R1797" s="307" t="str">
        <f t="shared" si="495"/>
        <v/>
      </c>
      <c r="S1797" s="307" t="str">
        <f t="shared" si="496"/>
        <v/>
      </c>
      <c r="T1797" s="307" t="str">
        <f t="shared" si="497"/>
        <v/>
      </c>
      <c r="U1797" s="307" t="str">
        <f t="shared" si="489"/>
        <v/>
      </c>
      <c r="V1797" s="723"/>
      <c r="X1797" s="308" t="str">
        <f t="shared" si="498"/>
        <v/>
      </c>
      <c r="Y1797" s="309" t="str">
        <f t="shared" si="499"/>
        <v/>
      </c>
      <c r="Z1797" s="308" t="str">
        <f t="shared" si="490"/>
        <v/>
      </c>
      <c r="AA1797" s="308" t="b">
        <f t="shared" si="491"/>
        <v>1</v>
      </c>
      <c r="AB1797" s="308" t="str">
        <f t="shared" si="500"/>
        <v/>
      </c>
      <c r="AC1797" s="534" t="str">
        <f t="shared" si="501"/>
        <v/>
      </c>
      <c r="AD1797" s="752" t="str">
        <f t="shared" si="502"/>
        <v/>
      </c>
      <c r="AE1797" s="534" t="str">
        <f t="shared" si="503"/>
        <v/>
      </c>
      <c r="AF1797" s="752" t="str">
        <f t="shared" si="504"/>
        <v/>
      </c>
    </row>
    <row r="1798" spans="2:32" x14ac:dyDescent="0.25">
      <c r="B1798" s="721"/>
      <c r="C1798" s="531" t="str">
        <f>IFERROR(VLOOKUP(B1798,'מצבת ורישום גנים'!B:D,3,0),"")</f>
        <v/>
      </c>
      <c r="D1798" s="721"/>
      <c r="E1798" s="723"/>
      <c r="F1798" s="723"/>
      <c r="G1798" s="723"/>
      <c r="H1798" s="723"/>
      <c r="I1798" s="992" t="str">
        <f t="shared" si="505"/>
        <v/>
      </c>
      <c r="J1798" s="723"/>
      <c r="K1798" s="724"/>
      <c r="L1798" s="723"/>
      <c r="M1798" s="306" t="str">
        <f t="shared" si="492"/>
        <v/>
      </c>
      <c r="N1798" s="32" t="str">
        <f t="shared" si="493"/>
        <v/>
      </c>
      <c r="P1798" s="307" t="str">
        <f t="shared" si="494"/>
        <v/>
      </c>
      <c r="Q1798" s="307" t="str">
        <f t="shared" si="488"/>
        <v/>
      </c>
      <c r="R1798" s="307" t="str">
        <f t="shared" si="495"/>
        <v/>
      </c>
      <c r="S1798" s="307" t="str">
        <f t="shared" si="496"/>
        <v/>
      </c>
      <c r="T1798" s="307" t="str">
        <f t="shared" si="497"/>
        <v/>
      </c>
      <c r="U1798" s="307" t="str">
        <f t="shared" si="489"/>
        <v/>
      </c>
      <c r="V1798" s="723"/>
      <c r="X1798" s="308" t="str">
        <f t="shared" si="498"/>
        <v/>
      </c>
      <c r="Y1798" s="309" t="str">
        <f t="shared" si="499"/>
        <v/>
      </c>
      <c r="Z1798" s="308" t="str">
        <f t="shared" si="490"/>
        <v/>
      </c>
      <c r="AA1798" s="308" t="b">
        <f t="shared" si="491"/>
        <v>1</v>
      </c>
      <c r="AB1798" s="308" t="str">
        <f t="shared" si="500"/>
        <v/>
      </c>
      <c r="AC1798" s="534" t="str">
        <f t="shared" si="501"/>
        <v/>
      </c>
      <c r="AD1798" s="752" t="str">
        <f t="shared" si="502"/>
        <v/>
      </c>
      <c r="AE1798" s="534" t="str">
        <f t="shared" si="503"/>
        <v/>
      </c>
      <c r="AF1798" s="752" t="str">
        <f t="shared" si="504"/>
        <v/>
      </c>
    </row>
    <row r="1799" spans="2:32" x14ac:dyDescent="0.25">
      <c r="B1799" s="721"/>
      <c r="C1799" s="531" t="str">
        <f>IFERROR(VLOOKUP(B1799,'מצבת ורישום גנים'!B:D,3,0),"")</f>
        <v/>
      </c>
      <c r="D1799" s="721"/>
      <c r="E1799" s="723"/>
      <c r="F1799" s="723"/>
      <c r="G1799" s="723"/>
      <c r="H1799" s="723"/>
      <c r="I1799" s="992" t="str">
        <f t="shared" si="505"/>
        <v/>
      </c>
      <c r="J1799" s="723"/>
      <c r="K1799" s="724"/>
      <c r="L1799" s="723"/>
      <c r="M1799" s="306" t="str">
        <f t="shared" si="492"/>
        <v/>
      </c>
      <c r="N1799" s="32" t="str">
        <f t="shared" si="493"/>
        <v/>
      </c>
      <c r="P1799" s="307" t="str">
        <f t="shared" si="494"/>
        <v/>
      </c>
      <c r="Q1799" s="307" t="str">
        <f t="shared" si="488"/>
        <v/>
      </c>
      <c r="R1799" s="307" t="str">
        <f t="shared" si="495"/>
        <v/>
      </c>
      <c r="S1799" s="307" t="str">
        <f t="shared" si="496"/>
        <v/>
      </c>
      <c r="T1799" s="307" t="str">
        <f t="shared" si="497"/>
        <v/>
      </c>
      <c r="U1799" s="307" t="str">
        <f t="shared" si="489"/>
        <v/>
      </c>
      <c r="V1799" s="723"/>
      <c r="X1799" s="308" t="str">
        <f t="shared" si="498"/>
        <v/>
      </c>
      <c r="Y1799" s="309" t="str">
        <f t="shared" si="499"/>
        <v/>
      </c>
      <c r="Z1799" s="308" t="str">
        <f t="shared" si="490"/>
        <v/>
      </c>
      <c r="AA1799" s="308" t="b">
        <f t="shared" si="491"/>
        <v>1</v>
      </c>
      <c r="AB1799" s="308" t="str">
        <f t="shared" si="500"/>
        <v/>
      </c>
      <c r="AC1799" s="534" t="str">
        <f t="shared" si="501"/>
        <v/>
      </c>
      <c r="AD1799" s="752" t="str">
        <f t="shared" si="502"/>
        <v/>
      </c>
      <c r="AE1799" s="534" t="str">
        <f t="shared" si="503"/>
        <v/>
      </c>
      <c r="AF1799" s="752" t="str">
        <f t="shared" si="504"/>
        <v/>
      </c>
    </row>
    <row r="1800" spans="2:32" x14ac:dyDescent="0.25">
      <c r="B1800" s="721"/>
      <c r="C1800" s="531" t="str">
        <f>IFERROR(VLOOKUP(B1800,'מצבת ורישום גנים'!B:D,3,0),"")</f>
        <v/>
      </c>
      <c r="D1800" s="721"/>
      <c r="E1800" s="723"/>
      <c r="F1800" s="723"/>
      <c r="G1800" s="723"/>
      <c r="H1800" s="723"/>
      <c r="I1800" s="992" t="str">
        <f t="shared" si="505"/>
        <v/>
      </c>
      <c r="J1800" s="723"/>
      <c r="K1800" s="724"/>
      <c r="L1800" s="723"/>
      <c r="M1800" s="306" t="str">
        <f t="shared" si="492"/>
        <v/>
      </c>
      <c r="N1800" s="32" t="str">
        <f t="shared" si="493"/>
        <v/>
      </c>
      <c r="P1800" s="307" t="str">
        <f t="shared" si="494"/>
        <v/>
      </c>
      <c r="Q1800" s="307" t="str">
        <f t="shared" si="488"/>
        <v/>
      </c>
      <c r="R1800" s="307" t="str">
        <f t="shared" si="495"/>
        <v/>
      </c>
      <c r="S1800" s="307" t="str">
        <f t="shared" si="496"/>
        <v/>
      </c>
      <c r="T1800" s="307" t="str">
        <f t="shared" si="497"/>
        <v/>
      </c>
      <c r="U1800" s="307" t="str">
        <f t="shared" si="489"/>
        <v/>
      </c>
      <c r="V1800" s="723"/>
      <c r="X1800" s="308" t="str">
        <f t="shared" si="498"/>
        <v/>
      </c>
      <c r="Y1800" s="309" t="str">
        <f t="shared" si="499"/>
        <v/>
      </c>
      <c r="Z1800" s="308" t="str">
        <f t="shared" si="490"/>
        <v/>
      </c>
      <c r="AA1800" s="308" t="b">
        <f t="shared" si="491"/>
        <v>1</v>
      </c>
      <c r="AB1800" s="308" t="str">
        <f t="shared" si="500"/>
        <v/>
      </c>
      <c r="AC1800" s="534" t="str">
        <f t="shared" si="501"/>
        <v/>
      </c>
      <c r="AD1800" s="752" t="str">
        <f t="shared" si="502"/>
        <v/>
      </c>
      <c r="AE1800" s="534" t="str">
        <f t="shared" si="503"/>
        <v/>
      </c>
      <c r="AF1800" s="752" t="str">
        <f t="shared" si="504"/>
        <v/>
      </c>
    </row>
    <row r="1801" spans="2:32" x14ac:dyDescent="0.25">
      <c r="B1801" s="721"/>
      <c r="C1801" s="531" t="str">
        <f>IFERROR(VLOOKUP(B1801,'מצבת ורישום גנים'!B:D,3,0),"")</f>
        <v/>
      </c>
      <c r="D1801" s="721"/>
      <c r="E1801" s="723"/>
      <c r="F1801" s="723"/>
      <c r="G1801" s="723"/>
      <c r="H1801" s="723"/>
      <c r="I1801" s="992" t="str">
        <f t="shared" si="505"/>
        <v/>
      </c>
      <c r="J1801" s="723"/>
      <c r="K1801" s="724"/>
      <c r="L1801" s="723"/>
      <c r="M1801" s="306" t="str">
        <f t="shared" si="492"/>
        <v/>
      </c>
      <c r="N1801" s="32" t="str">
        <f t="shared" si="493"/>
        <v/>
      </c>
      <c r="P1801" s="307" t="str">
        <f t="shared" si="494"/>
        <v/>
      </c>
      <c r="Q1801" s="307" t="str">
        <f t="shared" si="488"/>
        <v/>
      </c>
      <c r="R1801" s="307" t="str">
        <f t="shared" si="495"/>
        <v/>
      </c>
      <c r="S1801" s="307" t="str">
        <f t="shared" si="496"/>
        <v/>
      </c>
      <c r="T1801" s="307" t="str">
        <f t="shared" si="497"/>
        <v/>
      </c>
      <c r="U1801" s="307" t="str">
        <f t="shared" si="489"/>
        <v/>
      </c>
      <c r="V1801" s="723"/>
      <c r="X1801" s="308" t="str">
        <f t="shared" si="498"/>
        <v/>
      </c>
      <c r="Y1801" s="309" t="str">
        <f t="shared" si="499"/>
        <v/>
      </c>
      <c r="Z1801" s="308" t="str">
        <f t="shared" si="490"/>
        <v/>
      </c>
      <c r="AA1801" s="308" t="b">
        <f t="shared" si="491"/>
        <v>1</v>
      </c>
      <c r="AB1801" s="308" t="str">
        <f t="shared" si="500"/>
        <v/>
      </c>
      <c r="AC1801" s="534" t="str">
        <f t="shared" si="501"/>
        <v/>
      </c>
      <c r="AD1801" s="752" t="str">
        <f t="shared" si="502"/>
        <v/>
      </c>
      <c r="AE1801" s="534" t="str">
        <f t="shared" si="503"/>
        <v/>
      </c>
      <c r="AF1801" s="752" t="str">
        <f t="shared" si="504"/>
        <v/>
      </c>
    </row>
    <row r="1802" spans="2:32" x14ac:dyDescent="0.25">
      <c r="B1802" s="721"/>
      <c r="C1802" s="531" t="str">
        <f>IFERROR(VLOOKUP(B1802,'מצבת ורישום גנים'!B:D,3,0),"")</f>
        <v/>
      </c>
      <c r="D1802" s="721"/>
      <c r="E1802" s="723"/>
      <c r="F1802" s="723"/>
      <c r="G1802" s="723"/>
      <c r="H1802" s="723"/>
      <c r="I1802" s="992" t="str">
        <f t="shared" si="505"/>
        <v/>
      </c>
      <c r="J1802" s="723"/>
      <c r="K1802" s="724"/>
      <c r="L1802" s="723"/>
      <c r="M1802" s="306" t="str">
        <f t="shared" si="492"/>
        <v/>
      </c>
      <c r="N1802" s="32" t="str">
        <f t="shared" si="493"/>
        <v/>
      </c>
      <c r="P1802" s="307" t="str">
        <f t="shared" si="494"/>
        <v/>
      </c>
      <c r="Q1802" s="307" t="str">
        <f t="shared" si="488"/>
        <v/>
      </c>
      <c r="R1802" s="307" t="str">
        <f t="shared" si="495"/>
        <v/>
      </c>
      <c r="S1802" s="307" t="str">
        <f t="shared" si="496"/>
        <v/>
      </c>
      <c r="T1802" s="307" t="str">
        <f t="shared" si="497"/>
        <v/>
      </c>
      <c r="U1802" s="307" t="str">
        <f t="shared" si="489"/>
        <v/>
      </c>
      <c r="V1802" s="723"/>
      <c r="X1802" s="308" t="str">
        <f t="shared" si="498"/>
        <v/>
      </c>
      <c r="Y1802" s="309" t="str">
        <f t="shared" si="499"/>
        <v/>
      </c>
      <c r="Z1802" s="308" t="str">
        <f t="shared" si="490"/>
        <v/>
      </c>
      <c r="AA1802" s="308" t="b">
        <f t="shared" si="491"/>
        <v>1</v>
      </c>
      <c r="AB1802" s="308" t="str">
        <f t="shared" si="500"/>
        <v/>
      </c>
      <c r="AC1802" s="534" t="str">
        <f t="shared" si="501"/>
        <v/>
      </c>
      <c r="AD1802" s="752" t="str">
        <f t="shared" si="502"/>
        <v/>
      </c>
      <c r="AE1802" s="534" t="str">
        <f t="shared" si="503"/>
        <v/>
      </c>
      <c r="AF1802" s="752" t="str">
        <f t="shared" si="504"/>
        <v/>
      </c>
    </row>
    <row r="1803" spans="2:32" x14ac:dyDescent="0.25">
      <c r="B1803" s="721"/>
      <c r="C1803" s="531" t="str">
        <f>IFERROR(VLOOKUP(B1803,'מצבת ורישום גנים'!B:D,3,0),"")</f>
        <v/>
      </c>
      <c r="D1803" s="721"/>
      <c r="E1803" s="723"/>
      <c r="F1803" s="723"/>
      <c r="G1803" s="723"/>
      <c r="H1803" s="723"/>
      <c r="I1803" s="992" t="str">
        <f t="shared" si="505"/>
        <v/>
      </c>
      <c r="J1803" s="723"/>
      <c r="K1803" s="724"/>
      <c r="L1803" s="723"/>
      <c r="M1803" s="306" t="str">
        <f t="shared" si="492"/>
        <v/>
      </c>
      <c r="N1803" s="32" t="str">
        <f t="shared" si="493"/>
        <v/>
      </c>
      <c r="P1803" s="307" t="str">
        <f t="shared" si="494"/>
        <v/>
      </c>
      <c r="Q1803" s="307" t="str">
        <f t="shared" si="488"/>
        <v/>
      </c>
      <c r="R1803" s="307" t="str">
        <f t="shared" si="495"/>
        <v/>
      </c>
      <c r="S1803" s="307" t="str">
        <f t="shared" si="496"/>
        <v/>
      </c>
      <c r="T1803" s="307" t="str">
        <f t="shared" si="497"/>
        <v/>
      </c>
      <c r="U1803" s="307" t="str">
        <f t="shared" si="489"/>
        <v/>
      </c>
      <c r="V1803" s="723"/>
      <c r="X1803" s="308" t="str">
        <f t="shared" si="498"/>
        <v/>
      </c>
      <c r="Y1803" s="309" t="str">
        <f t="shared" si="499"/>
        <v/>
      </c>
      <c r="Z1803" s="308" t="str">
        <f t="shared" si="490"/>
        <v/>
      </c>
      <c r="AA1803" s="308" t="b">
        <f t="shared" si="491"/>
        <v>1</v>
      </c>
      <c r="AB1803" s="308" t="str">
        <f t="shared" si="500"/>
        <v/>
      </c>
      <c r="AC1803" s="534" t="str">
        <f t="shared" si="501"/>
        <v/>
      </c>
      <c r="AD1803" s="752" t="str">
        <f t="shared" si="502"/>
        <v/>
      </c>
      <c r="AE1803" s="534" t="str">
        <f t="shared" si="503"/>
        <v/>
      </c>
      <c r="AF1803" s="752" t="str">
        <f t="shared" si="504"/>
        <v/>
      </c>
    </row>
    <row r="1804" spans="2:32" x14ac:dyDescent="0.25">
      <c r="B1804" s="721"/>
      <c r="C1804" s="531" t="str">
        <f>IFERROR(VLOOKUP(B1804,'מצבת ורישום גנים'!B:D,3,0),"")</f>
        <v/>
      </c>
      <c r="D1804" s="721"/>
      <c r="E1804" s="723"/>
      <c r="F1804" s="723"/>
      <c r="G1804" s="723"/>
      <c r="H1804" s="723"/>
      <c r="I1804" s="992" t="str">
        <f t="shared" si="505"/>
        <v/>
      </c>
      <c r="J1804" s="723"/>
      <c r="K1804" s="724"/>
      <c r="L1804" s="723"/>
      <c r="M1804" s="306" t="str">
        <f t="shared" si="492"/>
        <v/>
      </c>
      <c r="N1804" s="32" t="str">
        <f t="shared" si="493"/>
        <v/>
      </c>
      <c r="P1804" s="307" t="str">
        <f t="shared" si="494"/>
        <v/>
      </c>
      <c r="Q1804" s="307" t="str">
        <f t="shared" si="488"/>
        <v/>
      </c>
      <c r="R1804" s="307" t="str">
        <f t="shared" si="495"/>
        <v/>
      </c>
      <c r="S1804" s="307" t="str">
        <f t="shared" si="496"/>
        <v/>
      </c>
      <c r="T1804" s="307" t="str">
        <f t="shared" si="497"/>
        <v/>
      </c>
      <c r="U1804" s="307" t="str">
        <f t="shared" si="489"/>
        <v/>
      </c>
      <c r="V1804" s="723"/>
      <c r="X1804" s="308" t="str">
        <f t="shared" si="498"/>
        <v/>
      </c>
      <c r="Y1804" s="309" t="str">
        <f t="shared" si="499"/>
        <v/>
      </c>
      <c r="Z1804" s="308" t="str">
        <f t="shared" si="490"/>
        <v/>
      </c>
      <c r="AA1804" s="308" t="b">
        <f t="shared" si="491"/>
        <v>1</v>
      </c>
      <c r="AB1804" s="308" t="str">
        <f t="shared" si="500"/>
        <v/>
      </c>
      <c r="AC1804" s="534" t="str">
        <f t="shared" si="501"/>
        <v/>
      </c>
      <c r="AD1804" s="752" t="str">
        <f t="shared" si="502"/>
        <v/>
      </c>
      <c r="AE1804" s="534" t="str">
        <f t="shared" si="503"/>
        <v/>
      </c>
      <c r="AF1804" s="752" t="str">
        <f t="shared" si="504"/>
        <v/>
      </c>
    </row>
    <row r="1805" spans="2:32" x14ac:dyDescent="0.25">
      <c r="B1805" s="721"/>
      <c r="C1805" s="531" t="str">
        <f>IFERROR(VLOOKUP(B1805,'מצבת ורישום גנים'!B:D,3,0),"")</f>
        <v/>
      </c>
      <c r="D1805" s="721"/>
      <c r="E1805" s="723"/>
      <c r="F1805" s="723"/>
      <c r="G1805" s="723"/>
      <c r="H1805" s="723"/>
      <c r="I1805" s="992" t="str">
        <f t="shared" si="505"/>
        <v/>
      </c>
      <c r="J1805" s="723"/>
      <c r="K1805" s="724"/>
      <c r="L1805" s="723"/>
      <c r="M1805" s="306" t="str">
        <f t="shared" si="492"/>
        <v/>
      </c>
      <c r="N1805" s="32" t="str">
        <f t="shared" si="493"/>
        <v/>
      </c>
      <c r="P1805" s="307" t="str">
        <f t="shared" si="494"/>
        <v/>
      </c>
      <c r="Q1805" s="307" t="str">
        <f t="shared" si="488"/>
        <v/>
      </c>
      <c r="R1805" s="307" t="str">
        <f t="shared" si="495"/>
        <v/>
      </c>
      <c r="S1805" s="307" t="str">
        <f t="shared" si="496"/>
        <v/>
      </c>
      <c r="T1805" s="307" t="str">
        <f t="shared" si="497"/>
        <v/>
      </c>
      <c r="U1805" s="307" t="str">
        <f t="shared" si="489"/>
        <v/>
      </c>
      <c r="V1805" s="723"/>
      <c r="X1805" s="308" t="str">
        <f t="shared" si="498"/>
        <v/>
      </c>
      <c r="Y1805" s="309" t="str">
        <f t="shared" si="499"/>
        <v/>
      </c>
      <c r="Z1805" s="308" t="str">
        <f t="shared" si="490"/>
        <v/>
      </c>
      <c r="AA1805" s="308" t="b">
        <f t="shared" si="491"/>
        <v>1</v>
      </c>
      <c r="AB1805" s="308" t="str">
        <f t="shared" si="500"/>
        <v/>
      </c>
      <c r="AC1805" s="534" t="str">
        <f t="shared" si="501"/>
        <v/>
      </c>
      <c r="AD1805" s="752" t="str">
        <f t="shared" si="502"/>
        <v/>
      </c>
      <c r="AE1805" s="534" t="str">
        <f t="shared" si="503"/>
        <v/>
      </c>
      <c r="AF1805" s="752" t="str">
        <f t="shared" si="504"/>
        <v/>
      </c>
    </row>
    <row r="1806" spans="2:32" x14ac:dyDescent="0.25">
      <c r="B1806" s="721"/>
      <c r="C1806" s="531" t="str">
        <f>IFERROR(VLOOKUP(B1806,'מצבת ורישום גנים'!B:D,3,0),"")</f>
        <v/>
      </c>
      <c r="D1806" s="721"/>
      <c r="E1806" s="723"/>
      <c r="F1806" s="723"/>
      <c r="G1806" s="723"/>
      <c r="H1806" s="723"/>
      <c r="I1806" s="992" t="str">
        <f t="shared" si="505"/>
        <v/>
      </c>
      <c r="J1806" s="723"/>
      <c r="K1806" s="724"/>
      <c r="L1806" s="723"/>
      <c r="M1806" s="306" t="str">
        <f t="shared" si="492"/>
        <v/>
      </c>
      <c r="N1806" s="32" t="str">
        <f t="shared" si="493"/>
        <v/>
      </c>
      <c r="P1806" s="307" t="str">
        <f t="shared" si="494"/>
        <v/>
      </c>
      <c r="Q1806" s="307" t="str">
        <f t="shared" si="488"/>
        <v/>
      </c>
      <c r="R1806" s="307" t="str">
        <f t="shared" si="495"/>
        <v/>
      </c>
      <c r="S1806" s="307" t="str">
        <f t="shared" si="496"/>
        <v/>
      </c>
      <c r="T1806" s="307" t="str">
        <f t="shared" si="497"/>
        <v/>
      </c>
      <c r="U1806" s="307" t="str">
        <f t="shared" si="489"/>
        <v/>
      </c>
      <c r="V1806" s="723"/>
      <c r="X1806" s="308" t="str">
        <f t="shared" si="498"/>
        <v/>
      </c>
      <c r="Y1806" s="309" t="str">
        <f t="shared" si="499"/>
        <v/>
      </c>
      <c r="Z1806" s="308" t="str">
        <f t="shared" si="490"/>
        <v/>
      </c>
      <c r="AA1806" s="308" t="b">
        <f t="shared" si="491"/>
        <v>1</v>
      </c>
      <c r="AB1806" s="308" t="str">
        <f t="shared" si="500"/>
        <v/>
      </c>
      <c r="AC1806" s="534" t="str">
        <f t="shared" si="501"/>
        <v/>
      </c>
      <c r="AD1806" s="752" t="str">
        <f t="shared" si="502"/>
        <v/>
      </c>
      <c r="AE1806" s="534" t="str">
        <f t="shared" si="503"/>
        <v/>
      </c>
      <c r="AF1806" s="752" t="str">
        <f t="shared" si="504"/>
        <v/>
      </c>
    </row>
    <row r="1807" spans="2:32" x14ac:dyDescent="0.25">
      <c r="B1807" s="721"/>
      <c r="C1807" s="531" t="str">
        <f>IFERROR(VLOOKUP(B1807,'מצבת ורישום גנים'!B:D,3,0),"")</f>
        <v/>
      </c>
      <c r="D1807" s="721"/>
      <c r="E1807" s="723"/>
      <c r="F1807" s="723"/>
      <c r="G1807" s="723"/>
      <c r="H1807" s="723"/>
      <c r="I1807" s="992" t="str">
        <f t="shared" si="505"/>
        <v/>
      </c>
      <c r="J1807" s="723"/>
      <c r="K1807" s="724"/>
      <c r="L1807" s="723"/>
      <c r="M1807" s="306" t="str">
        <f t="shared" si="492"/>
        <v/>
      </c>
      <c r="N1807" s="32" t="str">
        <f t="shared" si="493"/>
        <v/>
      </c>
      <c r="P1807" s="307" t="str">
        <f t="shared" si="494"/>
        <v/>
      </c>
      <c r="Q1807" s="307" t="str">
        <f t="shared" si="488"/>
        <v/>
      </c>
      <c r="R1807" s="307" t="str">
        <f t="shared" si="495"/>
        <v/>
      </c>
      <c r="S1807" s="307" t="str">
        <f t="shared" si="496"/>
        <v/>
      </c>
      <c r="T1807" s="307" t="str">
        <f t="shared" si="497"/>
        <v/>
      </c>
      <c r="U1807" s="307" t="str">
        <f t="shared" si="489"/>
        <v/>
      </c>
      <c r="V1807" s="723"/>
      <c r="X1807" s="308" t="str">
        <f t="shared" si="498"/>
        <v/>
      </c>
      <c r="Y1807" s="309" t="str">
        <f t="shared" si="499"/>
        <v/>
      </c>
      <c r="Z1807" s="308" t="str">
        <f t="shared" si="490"/>
        <v/>
      </c>
      <c r="AA1807" s="308" t="b">
        <f t="shared" si="491"/>
        <v>1</v>
      </c>
      <c r="AB1807" s="308" t="str">
        <f t="shared" si="500"/>
        <v/>
      </c>
      <c r="AC1807" s="534" t="str">
        <f t="shared" si="501"/>
        <v/>
      </c>
      <c r="AD1807" s="752" t="str">
        <f t="shared" si="502"/>
        <v/>
      </c>
      <c r="AE1807" s="534" t="str">
        <f t="shared" si="503"/>
        <v/>
      </c>
      <c r="AF1807" s="752" t="str">
        <f t="shared" si="504"/>
        <v/>
      </c>
    </row>
    <row r="1808" spans="2:32" x14ac:dyDescent="0.25">
      <c r="B1808" s="721"/>
      <c r="C1808" s="531" t="str">
        <f>IFERROR(VLOOKUP(B1808,'מצבת ורישום גנים'!B:D,3,0),"")</f>
        <v/>
      </c>
      <c r="D1808" s="721"/>
      <c r="E1808" s="723"/>
      <c r="F1808" s="723"/>
      <c r="G1808" s="723"/>
      <c r="H1808" s="723"/>
      <c r="I1808" s="992" t="str">
        <f t="shared" si="505"/>
        <v/>
      </c>
      <c r="J1808" s="723"/>
      <c r="K1808" s="724"/>
      <c r="L1808" s="723"/>
      <c r="M1808" s="306" t="str">
        <f t="shared" si="492"/>
        <v/>
      </c>
      <c r="N1808" s="32" t="str">
        <f t="shared" si="493"/>
        <v/>
      </c>
      <c r="P1808" s="307" t="str">
        <f t="shared" si="494"/>
        <v/>
      </c>
      <c r="Q1808" s="307" t="str">
        <f t="shared" ref="Q1808:Q1871" si="506">IF(J1808="","",IFERROR(IF(OR(H1808="גננת",H1808="מורה",H1808="רכז",H1808="רכזת גן",H1808="רכז גן",H1808="רכז בית ספר",H1808="רכזת בית ספר"),IF(J1808&gt;=75,"תקין","לא תקין"),IF(H1808="סייעת ממשיכה",IF(J1808&gt;=30,"תקין","לא תקין"),IF(H1808="סייעת רפואית/אישית",IF(J1808&gt;=12.5,"תקין","לא תקין"),IF(H1808="סייעת חדשה",IF(J1808&gt;=37,"תקין","לא תקין"),IF(OR(H1808&lt;&gt;"מורה",H1808&lt;&gt;"גננת",H1808&lt;&gt;"סייעת"),IF(J1808&gt;=30.61,"תקין","לא תקין"),"לא תקין"))))),""))</f>
        <v/>
      </c>
      <c r="R1808" s="307" t="str">
        <f t="shared" si="495"/>
        <v/>
      </c>
      <c r="S1808" s="307" t="str">
        <f t="shared" si="496"/>
        <v/>
      </c>
      <c r="T1808" s="307" t="str">
        <f t="shared" si="497"/>
        <v/>
      </c>
      <c r="U1808" s="307" t="str">
        <f t="shared" ref="U1808:U1871" si="507">IF(D1808="","",IF(Z1808&gt;1,IF(SUMIF(D:D,D1808,L:L)&gt;90,"לא תקין","תקין"),"תקין"))</f>
        <v/>
      </c>
      <c r="V1808" s="723"/>
      <c r="X1808" s="308" t="str">
        <f t="shared" si="498"/>
        <v/>
      </c>
      <c r="Y1808" s="309" t="str">
        <f t="shared" si="499"/>
        <v/>
      </c>
      <c r="Z1808" s="308" t="str">
        <f t="shared" ref="Z1808:Z1871" si="508">IF(D1808="","",COUNTIF(D:D,D1808))</f>
        <v/>
      </c>
      <c r="AA1808" s="308" t="b">
        <f t="shared" ref="AA1808:AA1871" si="509">MOD(MID(REPT(0,9-LEN(D1808))&amp;D1808,1,1)+MID("0246813579",MID(REPT(0,9-LEN(D1808))&amp;D1808,2,1)+1,1)+MID(REPT(0,9-LEN(D1808))&amp;D1808,3,1)+MID("0246813579",MID(REPT(0,9-LEN(D1808))&amp;D1808,4,1)+1,1)+MID(REPT(0,9-LEN(D1808))&amp;D1808,5,1)+MID("0246813579",MID(REPT(0,9-LEN(D1808))&amp;D1808,6,1)+1,1)+MID(REPT(0,9-LEN(D1808))&amp;D1808,7,1)+MID("0246813579",MID(REPT(0,9-LEN(D1808))&amp;D1808,8,1)+1,1)+MID(REPT(0,9-LEN(D1808))&amp;D1808,9,1),10)=0</f>
        <v>1</v>
      </c>
      <c r="AB1808" s="308" t="str">
        <f t="shared" si="500"/>
        <v/>
      </c>
      <c r="AC1808" s="534" t="str">
        <f t="shared" si="501"/>
        <v/>
      </c>
      <c r="AD1808" s="752" t="str">
        <f t="shared" si="502"/>
        <v/>
      </c>
      <c r="AE1808" s="534" t="str">
        <f t="shared" si="503"/>
        <v/>
      </c>
      <c r="AF1808" s="752" t="str">
        <f t="shared" si="504"/>
        <v/>
      </c>
    </row>
    <row r="1809" spans="2:32" x14ac:dyDescent="0.25">
      <c r="B1809" s="721"/>
      <c r="C1809" s="531" t="str">
        <f>IFERROR(VLOOKUP(B1809,'מצבת ורישום גנים'!B:D,3,0),"")</f>
        <v/>
      </c>
      <c r="D1809" s="721"/>
      <c r="E1809" s="723"/>
      <c r="F1809" s="723"/>
      <c r="G1809" s="723"/>
      <c r="H1809" s="723"/>
      <c r="I1809" s="992" t="str">
        <f t="shared" si="505"/>
        <v/>
      </c>
      <c r="J1809" s="723"/>
      <c r="K1809" s="724"/>
      <c r="L1809" s="723"/>
      <c r="M1809" s="306" t="str">
        <f t="shared" ref="M1809:M1872" si="510">IF(AND(L1809&gt;0,K1809&gt;0),K1809*L1809,"")</f>
        <v/>
      </c>
      <c r="N1809" s="32" t="str">
        <f t="shared" ref="N1809:N1872" si="511">TEXT(LEFT(H1809,2),0)</f>
        <v/>
      </c>
      <c r="P1809" s="307" t="str">
        <f t="shared" ref="P1809:P1872" si="512">IF(D1809="","",IF(AA1809=FALSE,"לא תקין","תקין"))</f>
        <v/>
      </c>
      <c r="Q1809" s="307" t="str">
        <f t="shared" si="506"/>
        <v/>
      </c>
      <c r="R1809" s="307" t="str">
        <f t="shared" ref="R1809:R1872" si="513">IF(K1809="","",IF(OR(Y1809&lt;100%,Y1809&gt;140%),"לא תקין","תקין"))</f>
        <v/>
      </c>
      <c r="S1809" s="307" t="str">
        <f t="shared" ref="S1809:S1872" si="514">IF(J1809="","",IFERROR(IF(J1809&gt;120,"לא תקין","תקין"),""))</f>
        <v/>
      </c>
      <c r="T1809" s="307" t="str">
        <f t="shared" ref="T1809:T1872" si="515">IF(L1809="","",IF(H1809="","יש להזין איש צוות",IF(OR(H1809="מורה",H1809="גננת",H1809="רכז גן",H1809="רכזת גן",H1809="סייעת ממשיכה",H1809="סייעת חדשה",H1809="מדצית",H1809="מדצ",H1809="מדריך",H1809="מדריכה",H1809="תוספת כח אדם"),IF(L1809&lt;=90,"תקין","לא תקין"),IF(OR(H1809="רכז בית ספר",H1809="רכזת תכנית בבית הספר",H1809="רכזת בית ספר"),IF(L1809&lt;=114,"תקין","לא תקין"),IF(OR(H1809="סגנית רכזת מעל 150",H1809="סגן רכז"),IF(L1809&lt;=93,"תקין","לא תקין"),"לא תקין")))))</f>
        <v/>
      </c>
      <c r="U1809" s="307" t="str">
        <f t="shared" si="507"/>
        <v/>
      </c>
      <c r="V1809" s="723"/>
      <c r="X1809" s="308" t="str">
        <f t="shared" ref="X1809:X1872" si="516">IF(M1809="","",IF(OR(R1809="לא תקין",S1809="לא תקין",T1809="לא תקין",,U1809="לא תקין"),"לא תקין","תקין"))</f>
        <v/>
      </c>
      <c r="Y1809" s="309" t="str">
        <f t="shared" ref="Y1809:Y1872" si="517">IFERROR(IF(J1809="","",K1809/J1809),"")</f>
        <v/>
      </c>
      <c r="Z1809" s="308" t="str">
        <f t="shared" si="508"/>
        <v/>
      </c>
      <c r="AA1809" s="308" t="b">
        <f t="shared" si="509"/>
        <v>1</v>
      </c>
      <c r="AB1809" s="308" t="str">
        <f t="shared" ref="AB1809:AB1872" si="518">IF(H1809="גננת",IF(J1809&lt;75,"לא תקין","תקין"),"")</f>
        <v/>
      </c>
      <c r="AC1809" s="534" t="str">
        <f t="shared" ref="AC1809:AC1872" si="519">IF(B1809&lt;&gt;"",B1809&amp;H1809,"")</f>
        <v/>
      </c>
      <c r="AD1809" s="752" t="str">
        <f t="shared" ref="AD1809:AD1872" si="520">M1809</f>
        <v/>
      </c>
      <c r="AE1809" s="534" t="str">
        <f t="shared" ref="AE1809:AE1872" si="521">IF(B1809&lt;&gt;"",B1809&amp;LEFT(H1809,5),"")</f>
        <v/>
      </c>
      <c r="AF1809" s="752" t="str">
        <f t="shared" ref="AF1809:AF1872" si="522">M1809</f>
        <v/>
      </c>
    </row>
    <row r="1810" spans="2:32" x14ac:dyDescent="0.25">
      <c r="B1810" s="721"/>
      <c r="C1810" s="531" t="str">
        <f>IFERROR(VLOOKUP(B1810,'מצבת ורישום גנים'!B:D,3,0),"")</f>
        <v/>
      </c>
      <c r="D1810" s="721"/>
      <c r="E1810" s="723"/>
      <c r="F1810" s="723"/>
      <c r="G1810" s="723"/>
      <c r="H1810" s="723"/>
      <c r="I1810" s="992" t="str">
        <f t="shared" ref="I1810:I1873" si="523">SUBSTITUTE(IFERROR(IF(H1810="מדצ","מדצ/ית",IF(OR(H1810="סייעת ממשיכה",H1810="סייעת חדשה",H1810="סייעת רפואית/אישית"),"סייעת",IF(H1810="רכזת גן","רכזת גן"))),""),"FALSE","")</f>
        <v/>
      </c>
      <c r="J1810" s="723"/>
      <c r="K1810" s="724"/>
      <c r="L1810" s="723"/>
      <c r="M1810" s="306" t="str">
        <f t="shared" si="510"/>
        <v/>
      </c>
      <c r="N1810" s="32" t="str">
        <f t="shared" si="511"/>
        <v/>
      </c>
      <c r="P1810" s="307" t="str">
        <f t="shared" si="512"/>
        <v/>
      </c>
      <c r="Q1810" s="307" t="str">
        <f t="shared" si="506"/>
        <v/>
      </c>
      <c r="R1810" s="307" t="str">
        <f t="shared" si="513"/>
        <v/>
      </c>
      <c r="S1810" s="307" t="str">
        <f t="shared" si="514"/>
        <v/>
      </c>
      <c r="T1810" s="307" t="str">
        <f t="shared" si="515"/>
        <v/>
      </c>
      <c r="U1810" s="307" t="str">
        <f t="shared" si="507"/>
        <v/>
      </c>
      <c r="V1810" s="723"/>
      <c r="X1810" s="308" t="str">
        <f t="shared" si="516"/>
        <v/>
      </c>
      <c r="Y1810" s="309" t="str">
        <f t="shared" si="517"/>
        <v/>
      </c>
      <c r="Z1810" s="308" t="str">
        <f t="shared" si="508"/>
        <v/>
      </c>
      <c r="AA1810" s="308" t="b">
        <f t="shared" si="509"/>
        <v>1</v>
      </c>
      <c r="AB1810" s="308" t="str">
        <f t="shared" si="518"/>
        <v/>
      </c>
      <c r="AC1810" s="534" t="str">
        <f t="shared" si="519"/>
        <v/>
      </c>
      <c r="AD1810" s="752" t="str">
        <f t="shared" si="520"/>
        <v/>
      </c>
      <c r="AE1810" s="534" t="str">
        <f t="shared" si="521"/>
        <v/>
      </c>
      <c r="AF1810" s="752" t="str">
        <f t="shared" si="522"/>
        <v/>
      </c>
    </row>
    <row r="1811" spans="2:32" x14ac:dyDescent="0.25">
      <c r="B1811" s="721"/>
      <c r="C1811" s="531" t="str">
        <f>IFERROR(VLOOKUP(B1811,'מצבת ורישום גנים'!B:D,3,0),"")</f>
        <v/>
      </c>
      <c r="D1811" s="721"/>
      <c r="E1811" s="723"/>
      <c r="F1811" s="723"/>
      <c r="G1811" s="723"/>
      <c r="H1811" s="723"/>
      <c r="I1811" s="992" t="str">
        <f t="shared" si="523"/>
        <v/>
      </c>
      <c r="J1811" s="723"/>
      <c r="K1811" s="724"/>
      <c r="L1811" s="723"/>
      <c r="M1811" s="306" t="str">
        <f t="shared" si="510"/>
        <v/>
      </c>
      <c r="N1811" s="32" t="str">
        <f t="shared" si="511"/>
        <v/>
      </c>
      <c r="P1811" s="307" t="str">
        <f t="shared" si="512"/>
        <v/>
      </c>
      <c r="Q1811" s="307" t="str">
        <f t="shared" si="506"/>
        <v/>
      </c>
      <c r="R1811" s="307" t="str">
        <f t="shared" si="513"/>
        <v/>
      </c>
      <c r="S1811" s="307" t="str">
        <f t="shared" si="514"/>
        <v/>
      </c>
      <c r="T1811" s="307" t="str">
        <f t="shared" si="515"/>
        <v/>
      </c>
      <c r="U1811" s="307" t="str">
        <f t="shared" si="507"/>
        <v/>
      </c>
      <c r="V1811" s="723"/>
      <c r="X1811" s="308" t="str">
        <f t="shared" si="516"/>
        <v/>
      </c>
      <c r="Y1811" s="309" t="str">
        <f t="shared" si="517"/>
        <v/>
      </c>
      <c r="Z1811" s="308" t="str">
        <f t="shared" si="508"/>
        <v/>
      </c>
      <c r="AA1811" s="308" t="b">
        <f t="shared" si="509"/>
        <v>1</v>
      </c>
      <c r="AB1811" s="308" t="str">
        <f t="shared" si="518"/>
        <v/>
      </c>
      <c r="AC1811" s="534" t="str">
        <f t="shared" si="519"/>
        <v/>
      </c>
      <c r="AD1811" s="752" t="str">
        <f t="shared" si="520"/>
        <v/>
      </c>
      <c r="AE1811" s="534" t="str">
        <f t="shared" si="521"/>
        <v/>
      </c>
      <c r="AF1811" s="752" t="str">
        <f t="shared" si="522"/>
        <v/>
      </c>
    </row>
    <row r="1812" spans="2:32" x14ac:dyDescent="0.25">
      <c r="B1812" s="721"/>
      <c r="C1812" s="531" t="str">
        <f>IFERROR(VLOOKUP(B1812,'מצבת ורישום גנים'!B:D,3,0),"")</f>
        <v/>
      </c>
      <c r="D1812" s="721"/>
      <c r="E1812" s="723"/>
      <c r="F1812" s="723"/>
      <c r="G1812" s="723"/>
      <c r="H1812" s="723"/>
      <c r="I1812" s="992" t="str">
        <f t="shared" si="523"/>
        <v/>
      </c>
      <c r="J1812" s="723"/>
      <c r="K1812" s="724"/>
      <c r="L1812" s="723"/>
      <c r="M1812" s="306" t="str">
        <f t="shared" si="510"/>
        <v/>
      </c>
      <c r="N1812" s="32" t="str">
        <f t="shared" si="511"/>
        <v/>
      </c>
      <c r="P1812" s="307" t="str">
        <f t="shared" si="512"/>
        <v/>
      </c>
      <c r="Q1812" s="307" t="str">
        <f t="shared" si="506"/>
        <v/>
      </c>
      <c r="R1812" s="307" t="str">
        <f t="shared" si="513"/>
        <v/>
      </c>
      <c r="S1812" s="307" t="str">
        <f t="shared" si="514"/>
        <v/>
      </c>
      <c r="T1812" s="307" t="str">
        <f t="shared" si="515"/>
        <v/>
      </c>
      <c r="U1812" s="307" t="str">
        <f t="shared" si="507"/>
        <v/>
      </c>
      <c r="V1812" s="723"/>
      <c r="X1812" s="308" t="str">
        <f t="shared" si="516"/>
        <v/>
      </c>
      <c r="Y1812" s="309" t="str">
        <f t="shared" si="517"/>
        <v/>
      </c>
      <c r="Z1812" s="308" t="str">
        <f t="shared" si="508"/>
        <v/>
      </c>
      <c r="AA1812" s="308" t="b">
        <f t="shared" si="509"/>
        <v>1</v>
      </c>
      <c r="AB1812" s="308" t="str">
        <f t="shared" si="518"/>
        <v/>
      </c>
      <c r="AC1812" s="534" t="str">
        <f t="shared" si="519"/>
        <v/>
      </c>
      <c r="AD1812" s="752" t="str">
        <f t="shared" si="520"/>
        <v/>
      </c>
      <c r="AE1812" s="534" t="str">
        <f t="shared" si="521"/>
        <v/>
      </c>
      <c r="AF1812" s="752" t="str">
        <f t="shared" si="522"/>
        <v/>
      </c>
    </row>
    <row r="1813" spans="2:32" x14ac:dyDescent="0.25">
      <c r="B1813" s="721"/>
      <c r="C1813" s="531" t="str">
        <f>IFERROR(VLOOKUP(B1813,'מצבת ורישום גנים'!B:D,3,0),"")</f>
        <v/>
      </c>
      <c r="D1813" s="721"/>
      <c r="E1813" s="723"/>
      <c r="F1813" s="723"/>
      <c r="G1813" s="723"/>
      <c r="H1813" s="723"/>
      <c r="I1813" s="992" t="str">
        <f t="shared" si="523"/>
        <v/>
      </c>
      <c r="J1813" s="723"/>
      <c r="K1813" s="724"/>
      <c r="L1813" s="723"/>
      <c r="M1813" s="306" t="str">
        <f t="shared" si="510"/>
        <v/>
      </c>
      <c r="N1813" s="32" t="str">
        <f t="shared" si="511"/>
        <v/>
      </c>
      <c r="P1813" s="307" t="str">
        <f t="shared" si="512"/>
        <v/>
      </c>
      <c r="Q1813" s="307" t="str">
        <f t="shared" si="506"/>
        <v/>
      </c>
      <c r="R1813" s="307" t="str">
        <f t="shared" si="513"/>
        <v/>
      </c>
      <c r="S1813" s="307" t="str">
        <f t="shared" si="514"/>
        <v/>
      </c>
      <c r="T1813" s="307" t="str">
        <f t="shared" si="515"/>
        <v/>
      </c>
      <c r="U1813" s="307" t="str">
        <f t="shared" si="507"/>
        <v/>
      </c>
      <c r="V1813" s="723"/>
      <c r="X1813" s="308" t="str">
        <f t="shared" si="516"/>
        <v/>
      </c>
      <c r="Y1813" s="309" t="str">
        <f t="shared" si="517"/>
        <v/>
      </c>
      <c r="Z1813" s="308" t="str">
        <f t="shared" si="508"/>
        <v/>
      </c>
      <c r="AA1813" s="308" t="b">
        <f t="shared" si="509"/>
        <v>1</v>
      </c>
      <c r="AB1813" s="308" t="str">
        <f t="shared" si="518"/>
        <v/>
      </c>
      <c r="AC1813" s="534" t="str">
        <f t="shared" si="519"/>
        <v/>
      </c>
      <c r="AD1813" s="752" t="str">
        <f t="shared" si="520"/>
        <v/>
      </c>
      <c r="AE1813" s="534" t="str">
        <f t="shared" si="521"/>
        <v/>
      </c>
      <c r="AF1813" s="752" t="str">
        <f t="shared" si="522"/>
        <v/>
      </c>
    </row>
    <row r="1814" spans="2:32" x14ac:dyDescent="0.25">
      <c r="B1814" s="721"/>
      <c r="C1814" s="531" t="str">
        <f>IFERROR(VLOOKUP(B1814,'מצבת ורישום גנים'!B:D,3,0),"")</f>
        <v/>
      </c>
      <c r="D1814" s="721"/>
      <c r="E1814" s="723"/>
      <c r="F1814" s="723"/>
      <c r="G1814" s="723"/>
      <c r="H1814" s="723"/>
      <c r="I1814" s="992" t="str">
        <f t="shared" si="523"/>
        <v/>
      </c>
      <c r="J1814" s="723"/>
      <c r="K1814" s="724"/>
      <c r="L1814" s="723"/>
      <c r="M1814" s="306" t="str">
        <f t="shared" si="510"/>
        <v/>
      </c>
      <c r="N1814" s="32" t="str">
        <f t="shared" si="511"/>
        <v/>
      </c>
      <c r="P1814" s="307" t="str">
        <f t="shared" si="512"/>
        <v/>
      </c>
      <c r="Q1814" s="307" t="str">
        <f t="shared" si="506"/>
        <v/>
      </c>
      <c r="R1814" s="307" t="str">
        <f t="shared" si="513"/>
        <v/>
      </c>
      <c r="S1814" s="307" t="str">
        <f t="shared" si="514"/>
        <v/>
      </c>
      <c r="T1814" s="307" t="str">
        <f t="shared" si="515"/>
        <v/>
      </c>
      <c r="U1814" s="307" t="str">
        <f t="shared" si="507"/>
        <v/>
      </c>
      <c r="V1814" s="723"/>
      <c r="X1814" s="308" t="str">
        <f t="shared" si="516"/>
        <v/>
      </c>
      <c r="Y1814" s="309" t="str">
        <f t="shared" si="517"/>
        <v/>
      </c>
      <c r="Z1814" s="308" t="str">
        <f t="shared" si="508"/>
        <v/>
      </c>
      <c r="AA1814" s="308" t="b">
        <f t="shared" si="509"/>
        <v>1</v>
      </c>
      <c r="AB1814" s="308" t="str">
        <f t="shared" si="518"/>
        <v/>
      </c>
      <c r="AC1814" s="534" t="str">
        <f t="shared" si="519"/>
        <v/>
      </c>
      <c r="AD1814" s="752" t="str">
        <f t="shared" si="520"/>
        <v/>
      </c>
      <c r="AE1814" s="534" t="str">
        <f t="shared" si="521"/>
        <v/>
      </c>
      <c r="AF1814" s="752" t="str">
        <f t="shared" si="522"/>
        <v/>
      </c>
    </row>
    <row r="1815" spans="2:32" x14ac:dyDescent="0.25">
      <c r="B1815" s="721"/>
      <c r="C1815" s="531" t="str">
        <f>IFERROR(VLOOKUP(B1815,'מצבת ורישום גנים'!B:D,3,0),"")</f>
        <v/>
      </c>
      <c r="D1815" s="721"/>
      <c r="E1815" s="723"/>
      <c r="F1815" s="723"/>
      <c r="G1815" s="723"/>
      <c r="H1815" s="723"/>
      <c r="I1815" s="992" t="str">
        <f t="shared" si="523"/>
        <v/>
      </c>
      <c r="J1815" s="723"/>
      <c r="K1815" s="724"/>
      <c r="L1815" s="723"/>
      <c r="M1815" s="306" t="str">
        <f t="shared" si="510"/>
        <v/>
      </c>
      <c r="N1815" s="32" t="str">
        <f t="shared" si="511"/>
        <v/>
      </c>
      <c r="P1815" s="307" t="str">
        <f t="shared" si="512"/>
        <v/>
      </c>
      <c r="Q1815" s="307" t="str">
        <f t="shared" si="506"/>
        <v/>
      </c>
      <c r="R1815" s="307" t="str">
        <f t="shared" si="513"/>
        <v/>
      </c>
      <c r="S1815" s="307" t="str">
        <f t="shared" si="514"/>
        <v/>
      </c>
      <c r="T1815" s="307" t="str">
        <f t="shared" si="515"/>
        <v/>
      </c>
      <c r="U1815" s="307" t="str">
        <f t="shared" si="507"/>
        <v/>
      </c>
      <c r="V1815" s="723"/>
      <c r="X1815" s="308" t="str">
        <f t="shared" si="516"/>
        <v/>
      </c>
      <c r="Y1815" s="309" t="str">
        <f t="shared" si="517"/>
        <v/>
      </c>
      <c r="Z1815" s="308" t="str">
        <f t="shared" si="508"/>
        <v/>
      </c>
      <c r="AA1815" s="308" t="b">
        <f t="shared" si="509"/>
        <v>1</v>
      </c>
      <c r="AB1815" s="308" t="str">
        <f t="shared" si="518"/>
        <v/>
      </c>
      <c r="AC1815" s="534" t="str">
        <f t="shared" si="519"/>
        <v/>
      </c>
      <c r="AD1815" s="752" t="str">
        <f t="shared" si="520"/>
        <v/>
      </c>
      <c r="AE1815" s="534" t="str">
        <f t="shared" si="521"/>
        <v/>
      </c>
      <c r="AF1815" s="752" t="str">
        <f t="shared" si="522"/>
        <v/>
      </c>
    </row>
    <row r="1816" spans="2:32" x14ac:dyDescent="0.25">
      <c r="B1816" s="721"/>
      <c r="C1816" s="531" t="str">
        <f>IFERROR(VLOOKUP(B1816,'מצבת ורישום גנים'!B:D,3,0),"")</f>
        <v/>
      </c>
      <c r="D1816" s="721"/>
      <c r="E1816" s="723"/>
      <c r="F1816" s="723"/>
      <c r="G1816" s="723"/>
      <c r="H1816" s="723"/>
      <c r="I1816" s="992" t="str">
        <f t="shared" si="523"/>
        <v/>
      </c>
      <c r="J1816" s="723"/>
      <c r="K1816" s="724"/>
      <c r="L1816" s="723"/>
      <c r="M1816" s="306" t="str">
        <f t="shared" si="510"/>
        <v/>
      </c>
      <c r="N1816" s="32" t="str">
        <f t="shared" si="511"/>
        <v/>
      </c>
      <c r="P1816" s="307" t="str">
        <f t="shared" si="512"/>
        <v/>
      </c>
      <c r="Q1816" s="307" t="str">
        <f t="shared" si="506"/>
        <v/>
      </c>
      <c r="R1816" s="307" t="str">
        <f t="shared" si="513"/>
        <v/>
      </c>
      <c r="S1816" s="307" t="str">
        <f t="shared" si="514"/>
        <v/>
      </c>
      <c r="T1816" s="307" t="str">
        <f t="shared" si="515"/>
        <v/>
      </c>
      <c r="U1816" s="307" t="str">
        <f t="shared" si="507"/>
        <v/>
      </c>
      <c r="V1816" s="723"/>
      <c r="X1816" s="308" t="str">
        <f t="shared" si="516"/>
        <v/>
      </c>
      <c r="Y1816" s="309" t="str">
        <f t="shared" si="517"/>
        <v/>
      </c>
      <c r="Z1816" s="308" t="str">
        <f t="shared" si="508"/>
        <v/>
      </c>
      <c r="AA1816" s="308" t="b">
        <f t="shared" si="509"/>
        <v>1</v>
      </c>
      <c r="AB1816" s="308" t="str">
        <f t="shared" si="518"/>
        <v/>
      </c>
      <c r="AC1816" s="534" t="str">
        <f t="shared" si="519"/>
        <v/>
      </c>
      <c r="AD1816" s="752" t="str">
        <f t="shared" si="520"/>
        <v/>
      </c>
      <c r="AE1816" s="534" t="str">
        <f t="shared" si="521"/>
        <v/>
      </c>
      <c r="AF1816" s="752" t="str">
        <f t="shared" si="522"/>
        <v/>
      </c>
    </row>
    <row r="1817" spans="2:32" x14ac:dyDescent="0.25">
      <c r="B1817" s="721"/>
      <c r="C1817" s="531" t="str">
        <f>IFERROR(VLOOKUP(B1817,'מצבת ורישום גנים'!B:D,3,0),"")</f>
        <v/>
      </c>
      <c r="D1817" s="721"/>
      <c r="E1817" s="723"/>
      <c r="F1817" s="723"/>
      <c r="G1817" s="723"/>
      <c r="H1817" s="723"/>
      <c r="I1817" s="992" t="str">
        <f t="shared" si="523"/>
        <v/>
      </c>
      <c r="J1817" s="723"/>
      <c r="K1817" s="724"/>
      <c r="L1817" s="723"/>
      <c r="M1817" s="306" t="str">
        <f t="shared" si="510"/>
        <v/>
      </c>
      <c r="N1817" s="32" t="str">
        <f t="shared" si="511"/>
        <v/>
      </c>
      <c r="P1817" s="307" t="str">
        <f t="shared" si="512"/>
        <v/>
      </c>
      <c r="Q1817" s="307" t="str">
        <f t="shared" si="506"/>
        <v/>
      </c>
      <c r="R1817" s="307" t="str">
        <f t="shared" si="513"/>
        <v/>
      </c>
      <c r="S1817" s="307" t="str">
        <f t="shared" si="514"/>
        <v/>
      </c>
      <c r="T1817" s="307" t="str">
        <f t="shared" si="515"/>
        <v/>
      </c>
      <c r="U1817" s="307" t="str">
        <f t="shared" si="507"/>
        <v/>
      </c>
      <c r="V1817" s="723"/>
      <c r="X1817" s="308" t="str">
        <f t="shared" si="516"/>
        <v/>
      </c>
      <c r="Y1817" s="309" t="str">
        <f t="shared" si="517"/>
        <v/>
      </c>
      <c r="Z1817" s="308" t="str">
        <f t="shared" si="508"/>
        <v/>
      </c>
      <c r="AA1817" s="308" t="b">
        <f t="shared" si="509"/>
        <v>1</v>
      </c>
      <c r="AB1817" s="308" t="str">
        <f t="shared" si="518"/>
        <v/>
      </c>
      <c r="AC1817" s="534" t="str">
        <f t="shared" si="519"/>
        <v/>
      </c>
      <c r="AD1817" s="752" t="str">
        <f t="shared" si="520"/>
        <v/>
      </c>
      <c r="AE1817" s="534" t="str">
        <f t="shared" si="521"/>
        <v/>
      </c>
      <c r="AF1817" s="752" t="str">
        <f t="shared" si="522"/>
        <v/>
      </c>
    </row>
    <row r="1818" spans="2:32" x14ac:dyDescent="0.25">
      <c r="B1818" s="721"/>
      <c r="C1818" s="531" t="str">
        <f>IFERROR(VLOOKUP(B1818,'מצבת ורישום גנים'!B:D,3,0),"")</f>
        <v/>
      </c>
      <c r="D1818" s="721"/>
      <c r="E1818" s="723"/>
      <c r="F1818" s="723"/>
      <c r="G1818" s="723"/>
      <c r="H1818" s="723"/>
      <c r="I1818" s="992" t="str">
        <f t="shared" si="523"/>
        <v/>
      </c>
      <c r="J1818" s="723"/>
      <c r="K1818" s="724"/>
      <c r="L1818" s="723"/>
      <c r="M1818" s="306" t="str">
        <f t="shared" si="510"/>
        <v/>
      </c>
      <c r="N1818" s="32" t="str">
        <f t="shared" si="511"/>
        <v/>
      </c>
      <c r="P1818" s="307" t="str">
        <f t="shared" si="512"/>
        <v/>
      </c>
      <c r="Q1818" s="307" t="str">
        <f t="shared" si="506"/>
        <v/>
      </c>
      <c r="R1818" s="307" t="str">
        <f t="shared" si="513"/>
        <v/>
      </c>
      <c r="S1818" s="307" t="str">
        <f t="shared" si="514"/>
        <v/>
      </c>
      <c r="T1818" s="307" t="str">
        <f t="shared" si="515"/>
        <v/>
      </c>
      <c r="U1818" s="307" t="str">
        <f t="shared" si="507"/>
        <v/>
      </c>
      <c r="V1818" s="723"/>
      <c r="X1818" s="308" t="str">
        <f t="shared" si="516"/>
        <v/>
      </c>
      <c r="Y1818" s="309" t="str">
        <f t="shared" si="517"/>
        <v/>
      </c>
      <c r="Z1818" s="308" t="str">
        <f t="shared" si="508"/>
        <v/>
      </c>
      <c r="AA1818" s="308" t="b">
        <f t="shared" si="509"/>
        <v>1</v>
      </c>
      <c r="AB1818" s="308" t="str">
        <f t="shared" si="518"/>
        <v/>
      </c>
      <c r="AC1818" s="534" t="str">
        <f t="shared" si="519"/>
        <v/>
      </c>
      <c r="AD1818" s="752" t="str">
        <f t="shared" si="520"/>
        <v/>
      </c>
      <c r="AE1818" s="534" t="str">
        <f t="shared" si="521"/>
        <v/>
      </c>
      <c r="AF1818" s="752" t="str">
        <f t="shared" si="522"/>
        <v/>
      </c>
    </row>
    <row r="1819" spans="2:32" x14ac:dyDescent="0.25">
      <c r="B1819" s="721"/>
      <c r="C1819" s="531" t="str">
        <f>IFERROR(VLOOKUP(B1819,'מצבת ורישום גנים'!B:D,3,0),"")</f>
        <v/>
      </c>
      <c r="D1819" s="721"/>
      <c r="E1819" s="723"/>
      <c r="F1819" s="723"/>
      <c r="G1819" s="723"/>
      <c r="H1819" s="723"/>
      <c r="I1819" s="992" t="str">
        <f t="shared" si="523"/>
        <v/>
      </c>
      <c r="J1819" s="723"/>
      <c r="K1819" s="724"/>
      <c r="L1819" s="723"/>
      <c r="M1819" s="306" t="str">
        <f t="shared" si="510"/>
        <v/>
      </c>
      <c r="N1819" s="32" t="str">
        <f t="shared" si="511"/>
        <v/>
      </c>
      <c r="P1819" s="307" t="str">
        <f t="shared" si="512"/>
        <v/>
      </c>
      <c r="Q1819" s="307" t="str">
        <f t="shared" si="506"/>
        <v/>
      </c>
      <c r="R1819" s="307" t="str">
        <f t="shared" si="513"/>
        <v/>
      </c>
      <c r="S1819" s="307" t="str">
        <f t="shared" si="514"/>
        <v/>
      </c>
      <c r="T1819" s="307" t="str">
        <f t="shared" si="515"/>
        <v/>
      </c>
      <c r="U1819" s="307" t="str">
        <f t="shared" si="507"/>
        <v/>
      </c>
      <c r="V1819" s="723"/>
      <c r="X1819" s="308" t="str">
        <f t="shared" si="516"/>
        <v/>
      </c>
      <c r="Y1819" s="309" t="str">
        <f t="shared" si="517"/>
        <v/>
      </c>
      <c r="Z1819" s="308" t="str">
        <f t="shared" si="508"/>
        <v/>
      </c>
      <c r="AA1819" s="308" t="b">
        <f t="shared" si="509"/>
        <v>1</v>
      </c>
      <c r="AB1819" s="308" t="str">
        <f t="shared" si="518"/>
        <v/>
      </c>
      <c r="AC1819" s="534" t="str">
        <f t="shared" si="519"/>
        <v/>
      </c>
      <c r="AD1819" s="752" t="str">
        <f t="shared" si="520"/>
        <v/>
      </c>
      <c r="AE1819" s="534" t="str">
        <f t="shared" si="521"/>
        <v/>
      </c>
      <c r="AF1819" s="752" t="str">
        <f t="shared" si="522"/>
        <v/>
      </c>
    </row>
    <row r="1820" spans="2:32" x14ac:dyDescent="0.25">
      <c r="B1820" s="721"/>
      <c r="C1820" s="531" t="str">
        <f>IFERROR(VLOOKUP(B1820,'מצבת ורישום גנים'!B:D,3,0),"")</f>
        <v/>
      </c>
      <c r="D1820" s="721"/>
      <c r="E1820" s="723"/>
      <c r="F1820" s="723"/>
      <c r="G1820" s="723"/>
      <c r="H1820" s="723"/>
      <c r="I1820" s="992" t="str">
        <f t="shared" si="523"/>
        <v/>
      </c>
      <c r="J1820" s="723"/>
      <c r="K1820" s="724"/>
      <c r="L1820" s="723"/>
      <c r="M1820" s="306" t="str">
        <f t="shared" si="510"/>
        <v/>
      </c>
      <c r="N1820" s="32" t="str">
        <f t="shared" si="511"/>
        <v/>
      </c>
      <c r="P1820" s="307" t="str">
        <f t="shared" si="512"/>
        <v/>
      </c>
      <c r="Q1820" s="307" t="str">
        <f t="shared" si="506"/>
        <v/>
      </c>
      <c r="R1820" s="307" t="str">
        <f t="shared" si="513"/>
        <v/>
      </c>
      <c r="S1820" s="307" t="str">
        <f t="shared" si="514"/>
        <v/>
      </c>
      <c r="T1820" s="307" t="str">
        <f t="shared" si="515"/>
        <v/>
      </c>
      <c r="U1820" s="307" t="str">
        <f t="shared" si="507"/>
        <v/>
      </c>
      <c r="V1820" s="723"/>
      <c r="X1820" s="308" t="str">
        <f t="shared" si="516"/>
        <v/>
      </c>
      <c r="Y1820" s="309" t="str">
        <f t="shared" si="517"/>
        <v/>
      </c>
      <c r="Z1820" s="308" t="str">
        <f t="shared" si="508"/>
        <v/>
      </c>
      <c r="AA1820" s="308" t="b">
        <f t="shared" si="509"/>
        <v>1</v>
      </c>
      <c r="AB1820" s="308" t="str">
        <f t="shared" si="518"/>
        <v/>
      </c>
      <c r="AC1820" s="534" t="str">
        <f t="shared" si="519"/>
        <v/>
      </c>
      <c r="AD1820" s="752" t="str">
        <f t="shared" si="520"/>
        <v/>
      </c>
      <c r="AE1820" s="534" t="str">
        <f t="shared" si="521"/>
        <v/>
      </c>
      <c r="AF1820" s="752" t="str">
        <f t="shared" si="522"/>
        <v/>
      </c>
    </row>
    <row r="1821" spans="2:32" x14ac:dyDescent="0.25">
      <c r="B1821" s="721"/>
      <c r="C1821" s="531" t="str">
        <f>IFERROR(VLOOKUP(B1821,'מצבת ורישום גנים'!B:D,3,0),"")</f>
        <v/>
      </c>
      <c r="D1821" s="721"/>
      <c r="E1821" s="723"/>
      <c r="F1821" s="723"/>
      <c r="G1821" s="723"/>
      <c r="H1821" s="723"/>
      <c r="I1821" s="992" t="str">
        <f t="shared" si="523"/>
        <v/>
      </c>
      <c r="J1821" s="723"/>
      <c r="K1821" s="724"/>
      <c r="L1821" s="723"/>
      <c r="M1821" s="306" t="str">
        <f t="shared" si="510"/>
        <v/>
      </c>
      <c r="N1821" s="32" t="str">
        <f t="shared" si="511"/>
        <v/>
      </c>
      <c r="P1821" s="307" t="str">
        <f t="shared" si="512"/>
        <v/>
      </c>
      <c r="Q1821" s="307" t="str">
        <f t="shared" si="506"/>
        <v/>
      </c>
      <c r="R1821" s="307" t="str">
        <f t="shared" si="513"/>
        <v/>
      </c>
      <c r="S1821" s="307" t="str">
        <f t="shared" si="514"/>
        <v/>
      </c>
      <c r="T1821" s="307" t="str">
        <f t="shared" si="515"/>
        <v/>
      </c>
      <c r="U1821" s="307" t="str">
        <f t="shared" si="507"/>
        <v/>
      </c>
      <c r="V1821" s="723"/>
      <c r="X1821" s="308" t="str">
        <f t="shared" si="516"/>
        <v/>
      </c>
      <c r="Y1821" s="309" t="str">
        <f t="shared" si="517"/>
        <v/>
      </c>
      <c r="Z1821" s="308" t="str">
        <f t="shared" si="508"/>
        <v/>
      </c>
      <c r="AA1821" s="308" t="b">
        <f t="shared" si="509"/>
        <v>1</v>
      </c>
      <c r="AB1821" s="308" t="str">
        <f t="shared" si="518"/>
        <v/>
      </c>
      <c r="AC1821" s="534" t="str">
        <f t="shared" si="519"/>
        <v/>
      </c>
      <c r="AD1821" s="752" t="str">
        <f t="shared" si="520"/>
        <v/>
      </c>
      <c r="AE1821" s="534" t="str">
        <f t="shared" si="521"/>
        <v/>
      </c>
      <c r="AF1821" s="752" t="str">
        <f t="shared" si="522"/>
        <v/>
      </c>
    </row>
    <row r="1822" spans="2:32" x14ac:dyDescent="0.25">
      <c r="B1822" s="721"/>
      <c r="C1822" s="531" t="str">
        <f>IFERROR(VLOOKUP(B1822,'מצבת ורישום גנים'!B:D,3,0),"")</f>
        <v/>
      </c>
      <c r="D1822" s="721"/>
      <c r="E1822" s="723"/>
      <c r="F1822" s="723"/>
      <c r="G1822" s="723"/>
      <c r="H1822" s="723"/>
      <c r="I1822" s="992" t="str">
        <f t="shared" si="523"/>
        <v/>
      </c>
      <c r="J1822" s="723"/>
      <c r="K1822" s="724"/>
      <c r="L1822" s="723"/>
      <c r="M1822" s="306" t="str">
        <f t="shared" si="510"/>
        <v/>
      </c>
      <c r="N1822" s="32" t="str">
        <f t="shared" si="511"/>
        <v/>
      </c>
      <c r="P1822" s="307" t="str">
        <f t="shared" si="512"/>
        <v/>
      </c>
      <c r="Q1822" s="307" t="str">
        <f t="shared" si="506"/>
        <v/>
      </c>
      <c r="R1822" s="307" t="str">
        <f t="shared" si="513"/>
        <v/>
      </c>
      <c r="S1822" s="307" t="str">
        <f t="shared" si="514"/>
        <v/>
      </c>
      <c r="T1822" s="307" t="str">
        <f t="shared" si="515"/>
        <v/>
      </c>
      <c r="U1822" s="307" t="str">
        <f t="shared" si="507"/>
        <v/>
      </c>
      <c r="V1822" s="723"/>
      <c r="X1822" s="308" t="str">
        <f t="shared" si="516"/>
        <v/>
      </c>
      <c r="Y1822" s="309" t="str">
        <f t="shared" si="517"/>
        <v/>
      </c>
      <c r="Z1822" s="308" t="str">
        <f t="shared" si="508"/>
        <v/>
      </c>
      <c r="AA1822" s="308" t="b">
        <f t="shared" si="509"/>
        <v>1</v>
      </c>
      <c r="AB1822" s="308" t="str">
        <f t="shared" si="518"/>
        <v/>
      </c>
      <c r="AC1822" s="534" t="str">
        <f t="shared" si="519"/>
        <v/>
      </c>
      <c r="AD1822" s="752" t="str">
        <f t="shared" si="520"/>
        <v/>
      </c>
      <c r="AE1822" s="534" t="str">
        <f t="shared" si="521"/>
        <v/>
      </c>
      <c r="AF1822" s="752" t="str">
        <f t="shared" si="522"/>
        <v/>
      </c>
    </row>
    <row r="1823" spans="2:32" x14ac:dyDescent="0.25">
      <c r="B1823" s="721"/>
      <c r="C1823" s="531" t="str">
        <f>IFERROR(VLOOKUP(B1823,'מצבת ורישום גנים'!B:D,3,0),"")</f>
        <v/>
      </c>
      <c r="D1823" s="721"/>
      <c r="E1823" s="723"/>
      <c r="F1823" s="723"/>
      <c r="G1823" s="723"/>
      <c r="H1823" s="723"/>
      <c r="I1823" s="992" t="str">
        <f t="shared" si="523"/>
        <v/>
      </c>
      <c r="J1823" s="723"/>
      <c r="K1823" s="724"/>
      <c r="L1823" s="723"/>
      <c r="M1823" s="306" t="str">
        <f t="shared" si="510"/>
        <v/>
      </c>
      <c r="N1823" s="32" t="str">
        <f t="shared" si="511"/>
        <v/>
      </c>
      <c r="P1823" s="307" t="str">
        <f t="shared" si="512"/>
        <v/>
      </c>
      <c r="Q1823" s="307" t="str">
        <f t="shared" si="506"/>
        <v/>
      </c>
      <c r="R1823" s="307" t="str">
        <f t="shared" si="513"/>
        <v/>
      </c>
      <c r="S1823" s="307" t="str">
        <f t="shared" si="514"/>
        <v/>
      </c>
      <c r="T1823" s="307" t="str">
        <f t="shared" si="515"/>
        <v/>
      </c>
      <c r="U1823" s="307" t="str">
        <f t="shared" si="507"/>
        <v/>
      </c>
      <c r="V1823" s="723"/>
      <c r="X1823" s="308" t="str">
        <f t="shared" si="516"/>
        <v/>
      </c>
      <c r="Y1823" s="309" t="str">
        <f t="shared" si="517"/>
        <v/>
      </c>
      <c r="Z1823" s="308" t="str">
        <f t="shared" si="508"/>
        <v/>
      </c>
      <c r="AA1823" s="308" t="b">
        <f t="shared" si="509"/>
        <v>1</v>
      </c>
      <c r="AB1823" s="308" t="str">
        <f t="shared" si="518"/>
        <v/>
      </c>
      <c r="AC1823" s="534" t="str">
        <f t="shared" si="519"/>
        <v/>
      </c>
      <c r="AD1823" s="752" t="str">
        <f t="shared" si="520"/>
        <v/>
      </c>
      <c r="AE1823" s="534" t="str">
        <f t="shared" si="521"/>
        <v/>
      </c>
      <c r="AF1823" s="752" t="str">
        <f t="shared" si="522"/>
        <v/>
      </c>
    </row>
    <row r="1824" spans="2:32" x14ac:dyDescent="0.25">
      <c r="B1824" s="721"/>
      <c r="C1824" s="531" t="str">
        <f>IFERROR(VLOOKUP(B1824,'מצבת ורישום גנים'!B:D,3,0),"")</f>
        <v/>
      </c>
      <c r="D1824" s="721"/>
      <c r="E1824" s="723"/>
      <c r="F1824" s="723"/>
      <c r="G1824" s="723"/>
      <c r="H1824" s="723"/>
      <c r="I1824" s="992" t="str">
        <f t="shared" si="523"/>
        <v/>
      </c>
      <c r="J1824" s="723"/>
      <c r="K1824" s="724"/>
      <c r="L1824" s="723"/>
      <c r="M1824" s="306" t="str">
        <f t="shared" si="510"/>
        <v/>
      </c>
      <c r="N1824" s="32" t="str">
        <f t="shared" si="511"/>
        <v/>
      </c>
      <c r="P1824" s="307" t="str">
        <f t="shared" si="512"/>
        <v/>
      </c>
      <c r="Q1824" s="307" t="str">
        <f t="shared" si="506"/>
        <v/>
      </c>
      <c r="R1824" s="307" t="str">
        <f t="shared" si="513"/>
        <v/>
      </c>
      <c r="S1824" s="307" t="str">
        <f t="shared" si="514"/>
        <v/>
      </c>
      <c r="T1824" s="307" t="str">
        <f t="shared" si="515"/>
        <v/>
      </c>
      <c r="U1824" s="307" t="str">
        <f t="shared" si="507"/>
        <v/>
      </c>
      <c r="V1824" s="723"/>
      <c r="X1824" s="308" t="str">
        <f t="shared" si="516"/>
        <v/>
      </c>
      <c r="Y1824" s="309" t="str">
        <f t="shared" si="517"/>
        <v/>
      </c>
      <c r="Z1824" s="308" t="str">
        <f t="shared" si="508"/>
        <v/>
      </c>
      <c r="AA1824" s="308" t="b">
        <f t="shared" si="509"/>
        <v>1</v>
      </c>
      <c r="AB1824" s="308" t="str">
        <f t="shared" si="518"/>
        <v/>
      </c>
      <c r="AC1824" s="534" t="str">
        <f t="shared" si="519"/>
        <v/>
      </c>
      <c r="AD1824" s="752" t="str">
        <f t="shared" si="520"/>
        <v/>
      </c>
      <c r="AE1824" s="534" t="str">
        <f t="shared" si="521"/>
        <v/>
      </c>
      <c r="AF1824" s="752" t="str">
        <f t="shared" si="522"/>
        <v/>
      </c>
    </row>
    <row r="1825" spans="2:32" x14ac:dyDescent="0.25">
      <c r="B1825" s="721"/>
      <c r="C1825" s="531" t="str">
        <f>IFERROR(VLOOKUP(B1825,'מצבת ורישום גנים'!B:D,3,0),"")</f>
        <v/>
      </c>
      <c r="D1825" s="721"/>
      <c r="E1825" s="723"/>
      <c r="F1825" s="723"/>
      <c r="G1825" s="723"/>
      <c r="H1825" s="723"/>
      <c r="I1825" s="992" t="str">
        <f t="shared" si="523"/>
        <v/>
      </c>
      <c r="J1825" s="723"/>
      <c r="K1825" s="724"/>
      <c r="L1825" s="723"/>
      <c r="M1825" s="306" t="str">
        <f t="shared" si="510"/>
        <v/>
      </c>
      <c r="N1825" s="32" t="str">
        <f t="shared" si="511"/>
        <v/>
      </c>
      <c r="P1825" s="307" t="str">
        <f t="shared" si="512"/>
        <v/>
      </c>
      <c r="Q1825" s="307" t="str">
        <f t="shared" si="506"/>
        <v/>
      </c>
      <c r="R1825" s="307" t="str">
        <f t="shared" si="513"/>
        <v/>
      </c>
      <c r="S1825" s="307" t="str">
        <f t="shared" si="514"/>
        <v/>
      </c>
      <c r="T1825" s="307" t="str">
        <f t="shared" si="515"/>
        <v/>
      </c>
      <c r="U1825" s="307" t="str">
        <f t="shared" si="507"/>
        <v/>
      </c>
      <c r="V1825" s="723"/>
      <c r="X1825" s="308" t="str">
        <f t="shared" si="516"/>
        <v/>
      </c>
      <c r="Y1825" s="309" t="str">
        <f t="shared" si="517"/>
        <v/>
      </c>
      <c r="Z1825" s="308" t="str">
        <f t="shared" si="508"/>
        <v/>
      </c>
      <c r="AA1825" s="308" t="b">
        <f t="shared" si="509"/>
        <v>1</v>
      </c>
      <c r="AB1825" s="308" t="str">
        <f t="shared" si="518"/>
        <v/>
      </c>
      <c r="AC1825" s="534" t="str">
        <f t="shared" si="519"/>
        <v/>
      </c>
      <c r="AD1825" s="752" t="str">
        <f t="shared" si="520"/>
        <v/>
      </c>
      <c r="AE1825" s="534" t="str">
        <f t="shared" si="521"/>
        <v/>
      </c>
      <c r="AF1825" s="752" t="str">
        <f t="shared" si="522"/>
        <v/>
      </c>
    </row>
    <row r="1826" spans="2:32" x14ac:dyDescent="0.25">
      <c r="B1826" s="721"/>
      <c r="C1826" s="531" t="str">
        <f>IFERROR(VLOOKUP(B1826,'מצבת ורישום גנים'!B:D,3,0),"")</f>
        <v/>
      </c>
      <c r="D1826" s="721"/>
      <c r="E1826" s="723"/>
      <c r="F1826" s="723"/>
      <c r="G1826" s="723"/>
      <c r="H1826" s="723"/>
      <c r="I1826" s="992" t="str">
        <f t="shared" si="523"/>
        <v/>
      </c>
      <c r="J1826" s="723"/>
      <c r="K1826" s="724"/>
      <c r="L1826" s="723"/>
      <c r="M1826" s="306" t="str">
        <f t="shared" si="510"/>
        <v/>
      </c>
      <c r="N1826" s="32" t="str">
        <f t="shared" si="511"/>
        <v/>
      </c>
      <c r="P1826" s="307" t="str">
        <f t="shared" si="512"/>
        <v/>
      </c>
      <c r="Q1826" s="307" t="str">
        <f t="shared" si="506"/>
        <v/>
      </c>
      <c r="R1826" s="307" t="str">
        <f t="shared" si="513"/>
        <v/>
      </c>
      <c r="S1826" s="307" t="str">
        <f t="shared" si="514"/>
        <v/>
      </c>
      <c r="T1826" s="307" t="str">
        <f t="shared" si="515"/>
        <v/>
      </c>
      <c r="U1826" s="307" t="str">
        <f t="shared" si="507"/>
        <v/>
      </c>
      <c r="V1826" s="723"/>
      <c r="X1826" s="308" t="str">
        <f t="shared" si="516"/>
        <v/>
      </c>
      <c r="Y1826" s="309" t="str">
        <f t="shared" si="517"/>
        <v/>
      </c>
      <c r="Z1826" s="308" t="str">
        <f t="shared" si="508"/>
        <v/>
      </c>
      <c r="AA1826" s="308" t="b">
        <f t="shared" si="509"/>
        <v>1</v>
      </c>
      <c r="AB1826" s="308" t="str">
        <f t="shared" si="518"/>
        <v/>
      </c>
      <c r="AC1826" s="534" t="str">
        <f t="shared" si="519"/>
        <v/>
      </c>
      <c r="AD1826" s="752" t="str">
        <f t="shared" si="520"/>
        <v/>
      </c>
      <c r="AE1826" s="534" t="str">
        <f t="shared" si="521"/>
        <v/>
      </c>
      <c r="AF1826" s="752" t="str">
        <f t="shared" si="522"/>
        <v/>
      </c>
    </row>
    <row r="1827" spans="2:32" x14ac:dyDescent="0.25">
      <c r="B1827" s="721"/>
      <c r="C1827" s="531" t="str">
        <f>IFERROR(VLOOKUP(B1827,'מצבת ורישום גנים'!B:D,3,0),"")</f>
        <v/>
      </c>
      <c r="D1827" s="721"/>
      <c r="E1827" s="723"/>
      <c r="F1827" s="723"/>
      <c r="G1827" s="723"/>
      <c r="H1827" s="723"/>
      <c r="I1827" s="992" t="str">
        <f t="shared" si="523"/>
        <v/>
      </c>
      <c r="J1827" s="723"/>
      <c r="K1827" s="724"/>
      <c r="L1827" s="723"/>
      <c r="M1827" s="306" t="str">
        <f t="shared" si="510"/>
        <v/>
      </c>
      <c r="N1827" s="32" t="str">
        <f t="shared" si="511"/>
        <v/>
      </c>
      <c r="P1827" s="307" t="str">
        <f t="shared" si="512"/>
        <v/>
      </c>
      <c r="Q1827" s="307" t="str">
        <f t="shared" si="506"/>
        <v/>
      </c>
      <c r="R1827" s="307" t="str">
        <f t="shared" si="513"/>
        <v/>
      </c>
      <c r="S1827" s="307" t="str">
        <f t="shared" si="514"/>
        <v/>
      </c>
      <c r="T1827" s="307" t="str">
        <f t="shared" si="515"/>
        <v/>
      </c>
      <c r="U1827" s="307" t="str">
        <f t="shared" si="507"/>
        <v/>
      </c>
      <c r="V1827" s="723"/>
      <c r="X1827" s="308" t="str">
        <f t="shared" si="516"/>
        <v/>
      </c>
      <c r="Y1827" s="309" t="str">
        <f t="shared" si="517"/>
        <v/>
      </c>
      <c r="Z1827" s="308" t="str">
        <f t="shared" si="508"/>
        <v/>
      </c>
      <c r="AA1827" s="308" t="b">
        <f t="shared" si="509"/>
        <v>1</v>
      </c>
      <c r="AB1827" s="308" t="str">
        <f t="shared" si="518"/>
        <v/>
      </c>
      <c r="AC1827" s="534" t="str">
        <f t="shared" si="519"/>
        <v/>
      </c>
      <c r="AD1827" s="752" t="str">
        <f t="shared" si="520"/>
        <v/>
      </c>
      <c r="AE1827" s="534" t="str">
        <f t="shared" si="521"/>
        <v/>
      </c>
      <c r="AF1827" s="752" t="str">
        <f t="shared" si="522"/>
        <v/>
      </c>
    </row>
    <row r="1828" spans="2:32" x14ac:dyDescent="0.25">
      <c r="B1828" s="721"/>
      <c r="C1828" s="531" t="str">
        <f>IFERROR(VLOOKUP(B1828,'מצבת ורישום גנים'!B:D,3,0),"")</f>
        <v/>
      </c>
      <c r="D1828" s="721"/>
      <c r="E1828" s="723"/>
      <c r="F1828" s="723"/>
      <c r="G1828" s="723"/>
      <c r="H1828" s="723"/>
      <c r="I1828" s="992" t="str">
        <f t="shared" si="523"/>
        <v/>
      </c>
      <c r="J1828" s="723"/>
      <c r="K1828" s="724"/>
      <c r="L1828" s="723"/>
      <c r="M1828" s="306" t="str">
        <f t="shared" si="510"/>
        <v/>
      </c>
      <c r="N1828" s="32" t="str">
        <f t="shared" si="511"/>
        <v/>
      </c>
      <c r="P1828" s="307" t="str">
        <f t="shared" si="512"/>
        <v/>
      </c>
      <c r="Q1828" s="307" t="str">
        <f t="shared" si="506"/>
        <v/>
      </c>
      <c r="R1828" s="307" t="str">
        <f t="shared" si="513"/>
        <v/>
      </c>
      <c r="S1828" s="307" t="str">
        <f t="shared" si="514"/>
        <v/>
      </c>
      <c r="T1828" s="307" t="str">
        <f t="shared" si="515"/>
        <v/>
      </c>
      <c r="U1828" s="307" t="str">
        <f t="shared" si="507"/>
        <v/>
      </c>
      <c r="V1828" s="723"/>
      <c r="X1828" s="308" t="str">
        <f t="shared" si="516"/>
        <v/>
      </c>
      <c r="Y1828" s="309" t="str">
        <f t="shared" si="517"/>
        <v/>
      </c>
      <c r="Z1828" s="308" t="str">
        <f t="shared" si="508"/>
        <v/>
      </c>
      <c r="AA1828" s="308" t="b">
        <f t="shared" si="509"/>
        <v>1</v>
      </c>
      <c r="AB1828" s="308" t="str">
        <f t="shared" si="518"/>
        <v/>
      </c>
      <c r="AC1828" s="534" t="str">
        <f t="shared" si="519"/>
        <v/>
      </c>
      <c r="AD1828" s="752" t="str">
        <f t="shared" si="520"/>
        <v/>
      </c>
      <c r="AE1828" s="534" t="str">
        <f t="shared" si="521"/>
        <v/>
      </c>
      <c r="AF1828" s="752" t="str">
        <f t="shared" si="522"/>
        <v/>
      </c>
    </row>
    <row r="1829" spans="2:32" x14ac:dyDescent="0.25">
      <c r="B1829" s="721"/>
      <c r="C1829" s="531" t="str">
        <f>IFERROR(VLOOKUP(B1829,'מצבת ורישום גנים'!B:D,3,0),"")</f>
        <v/>
      </c>
      <c r="D1829" s="721"/>
      <c r="E1829" s="723"/>
      <c r="F1829" s="723"/>
      <c r="G1829" s="723"/>
      <c r="H1829" s="723"/>
      <c r="I1829" s="992" t="str">
        <f t="shared" si="523"/>
        <v/>
      </c>
      <c r="J1829" s="723"/>
      <c r="K1829" s="724"/>
      <c r="L1829" s="723"/>
      <c r="M1829" s="306" t="str">
        <f t="shared" si="510"/>
        <v/>
      </c>
      <c r="N1829" s="32" t="str">
        <f t="shared" si="511"/>
        <v/>
      </c>
      <c r="P1829" s="307" t="str">
        <f t="shared" si="512"/>
        <v/>
      </c>
      <c r="Q1829" s="307" t="str">
        <f t="shared" si="506"/>
        <v/>
      </c>
      <c r="R1829" s="307" t="str">
        <f t="shared" si="513"/>
        <v/>
      </c>
      <c r="S1829" s="307" t="str">
        <f t="shared" si="514"/>
        <v/>
      </c>
      <c r="T1829" s="307" t="str">
        <f t="shared" si="515"/>
        <v/>
      </c>
      <c r="U1829" s="307" t="str">
        <f t="shared" si="507"/>
        <v/>
      </c>
      <c r="V1829" s="723"/>
      <c r="X1829" s="308" t="str">
        <f t="shared" si="516"/>
        <v/>
      </c>
      <c r="Y1829" s="309" t="str">
        <f t="shared" si="517"/>
        <v/>
      </c>
      <c r="Z1829" s="308" t="str">
        <f t="shared" si="508"/>
        <v/>
      </c>
      <c r="AA1829" s="308" t="b">
        <f t="shared" si="509"/>
        <v>1</v>
      </c>
      <c r="AB1829" s="308" t="str">
        <f t="shared" si="518"/>
        <v/>
      </c>
      <c r="AC1829" s="534" t="str">
        <f t="shared" si="519"/>
        <v/>
      </c>
      <c r="AD1829" s="752" t="str">
        <f t="shared" si="520"/>
        <v/>
      </c>
      <c r="AE1829" s="534" t="str">
        <f t="shared" si="521"/>
        <v/>
      </c>
      <c r="AF1829" s="752" t="str">
        <f t="shared" si="522"/>
        <v/>
      </c>
    </row>
    <row r="1830" spans="2:32" x14ac:dyDescent="0.25">
      <c r="B1830" s="721"/>
      <c r="C1830" s="531" t="str">
        <f>IFERROR(VLOOKUP(B1830,'מצבת ורישום גנים'!B:D,3,0),"")</f>
        <v/>
      </c>
      <c r="D1830" s="721"/>
      <c r="E1830" s="723"/>
      <c r="F1830" s="723"/>
      <c r="G1830" s="723"/>
      <c r="H1830" s="723"/>
      <c r="I1830" s="992" t="str">
        <f t="shared" si="523"/>
        <v/>
      </c>
      <c r="J1830" s="723"/>
      <c r="K1830" s="724"/>
      <c r="L1830" s="723"/>
      <c r="M1830" s="306" t="str">
        <f t="shared" si="510"/>
        <v/>
      </c>
      <c r="N1830" s="32" t="str">
        <f t="shared" si="511"/>
        <v/>
      </c>
      <c r="P1830" s="307" t="str">
        <f t="shared" si="512"/>
        <v/>
      </c>
      <c r="Q1830" s="307" t="str">
        <f t="shared" si="506"/>
        <v/>
      </c>
      <c r="R1830" s="307" t="str">
        <f t="shared" si="513"/>
        <v/>
      </c>
      <c r="S1830" s="307" t="str">
        <f t="shared" si="514"/>
        <v/>
      </c>
      <c r="T1830" s="307" t="str">
        <f t="shared" si="515"/>
        <v/>
      </c>
      <c r="U1830" s="307" t="str">
        <f t="shared" si="507"/>
        <v/>
      </c>
      <c r="V1830" s="723"/>
      <c r="X1830" s="308" t="str">
        <f t="shared" si="516"/>
        <v/>
      </c>
      <c r="Y1830" s="309" t="str">
        <f t="shared" si="517"/>
        <v/>
      </c>
      <c r="Z1830" s="308" t="str">
        <f t="shared" si="508"/>
        <v/>
      </c>
      <c r="AA1830" s="308" t="b">
        <f t="shared" si="509"/>
        <v>1</v>
      </c>
      <c r="AB1830" s="308" t="str">
        <f t="shared" si="518"/>
        <v/>
      </c>
      <c r="AC1830" s="534" t="str">
        <f t="shared" si="519"/>
        <v/>
      </c>
      <c r="AD1830" s="752" t="str">
        <f t="shared" si="520"/>
        <v/>
      </c>
      <c r="AE1830" s="534" t="str">
        <f t="shared" si="521"/>
        <v/>
      </c>
      <c r="AF1830" s="752" t="str">
        <f t="shared" si="522"/>
        <v/>
      </c>
    </row>
    <row r="1831" spans="2:32" x14ac:dyDescent="0.25">
      <c r="B1831" s="721"/>
      <c r="C1831" s="531" t="str">
        <f>IFERROR(VLOOKUP(B1831,'מצבת ורישום גנים'!B:D,3,0),"")</f>
        <v/>
      </c>
      <c r="D1831" s="721"/>
      <c r="E1831" s="723"/>
      <c r="F1831" s="723"/>
      <c r="G1831" s="723"/>
      <c r="H1831" s="723"/>
      <c r="I1831" s="992" t="str">
        <f t="shared" si="523"/>
        <v/>
      </c>
      <c r="J1831" s="723"/>
      <c r="K1831" s="724"/>
      <c r="L1831" s="723"/>
      <c r="M1831" s="306" t="str">
        <f t="shared" si="510"/>
        <v/>
      </c>
      <c r="N1831" s="32" t="str">
        <f t="shared" si="511"/>
        <v/>
      </c>
      <c r="P1831" s="307" t="str">
        <f t="shared" si="512"/>
        <v/>
      </c>
      <c r="Q1831" s="307" t="str">
        <f t="shared" si="506"/>
        <v/>
      </c>
      <c r="R1831" s="307" t="str">
        <f t="shared" si="513"/>
        <v/>
      </c>
      <c r="S1831" s="307" t="str">
        <f t="shared" si="514"/>
        <v/>
      </c>
      <c r="T1831" s="307" t="str">
        <f t="shared" si="515"/>
        <v/>
      </c>
      <c r="U1831" s="307" t="str">
        <f t="shared" si="507"/>
        <v/>
      </c>
      <c r="V1831" s="723"/>
      <c r="X1831" s="308" t="str">
        <f t="shared" si="516"/>
        <v/>
      </c>
      <c r="Y1831" s="309" t="str">
        <f t="shared" si="517"/>
        <v/>
      </c>
      <c r="Z1831" s="308" t="str">
        <f t="shared" si="508"/>
        <v/>
      </c>
      <c r="AA1831" s="308" t="b">
        <f t="shared" si="509"/>
        <v>1</v>
      </c>
      <c r="AB1831" s="308" t="str">
        <f t="shared" si="518"/>
        <v/>
      </c>
      <c r="AC1831" s="534" t="str">
        <f t="shared" si="519"/>
        <v/>
      </c>
      <c r="AD1831" s="752" t="str">
        <f t="shared" si="520"/>
        <v/>
      </c>
      <c r="AE1831" s="534" t="str">
        <f t="shared" si="521"/>
        <v/>
      </c>
      <c r="AF1831" s="752" t="str">
        <f t="shared" si="522"/>
        <v/>
      </c>
    </row>
    <row r="1832" spans="2:32" x14ac:dyDescent="0.25">
      <c r="B1832" s="721"/>
      <c r="C1832" s="531" t="str">
        <f>IFERROR(VLOOKUP(B1832,'מצבת ורישום גנים'!B:D,3,0),"")</f>
        <v/>
      </c>
      <c r="D1832" s="721"/>
      <c r="E1832" s="723"/>
      <c r="F1832" s="723"/>
      <c r="G1832" s="723"/>
      <c r="H1832" s="723"/>
      <c r="I1832" s="992" t="str">
        <f t="shared" si="523"/>
        <v/>
      </c>
      <c r="J1832" s="723"/>
      <c r="K1832" s="724"/>
      <c r="L1832" s="723"/>
      <c r="M1832" s="306" t="str">
        <f t="shared" si="510"/>
        <v/>
      </c>
      <c r="N1832" s="32" t="str">
        <f t="shared" si="511"/>
        <v/>
      </c>
      <c r="P1832" s="307" t="str">
        <f t="shared" si="512"/>
        <v/>
      </c>
      <c r="Q1832" s="307" t="str">
        <f t="shared" si="506"/>
        <v/>
      </c>
      <c r="R1832" s="307" t="str">
        <f t="shared" si="513"/>
        <v/>
      </c>
      <c r="S1832" s="307" t="str">
        <f t="shared" si="514"/>
        <v/>
      </c>
      <c r="T1832" s="307" t="str">
        <f t="shared" si="515"/>
        <v/>
      </c>
      <c r="U1832" s="307" t="str">
        <f t="shared" si="507"/>
        <v/>
      </c>
      <c r="V1832" s="723"/>
      <c r="X1832" s="308" t="str">
        <f t="shared" si="516"/>
        <v/>
      </c>
      <c r="Y1832" s="309" t="str">
        <f t="shared" si="517"/>
        <v/>
      </c>
      <c r="Z1832" s="308" t="str">
        <f t="shared" si="508"/>
        <v/>
      </c>
      <c r="AA1832" s="308" t="b">
        <f t="shared" si="509"/>
        <v>1</v>
      </c>
      <c r="AB1832" s="308" t="str">
        <f t="shared" si="518"/>
        <v/>
      </c>
      <c r="AC1832" s="534" t="str">
        <f t="shared" si="519"/>
        <v/>
      </c>
      <c r="AD1832" s="752" t="str">
        <f t="shared" si="520"/>
        <v/>
      </c>
      <c r="AE1832" s="534" t="str">
        <f t="shared" si="521"/>
        <v/>
      </c>
      <c r="AF1832" s="752" t="str">
        <f t="shared" si="522"/>
        <v/>
      </c>
    </row>
    <row r="1833" spans="2:32" x14ac:dyDescent="0.25">
      <c r="B1833" s="721"/>
      <c r="C1833" s="531" t="str">
        <f>IFERROR(VLOOKUP(B1833,'מצבת ורישום גנים'!B:D,3,0),"")</f>
        <v/>
      </c>
      <c r="D1833" s="721"/>
      <c r="E1833" s="723"/>
      <c r="F1833" s="723"/>
      <c r="G1833" s="723"/>
      <c r="H1833" s="723"/>
      <c r="I1833" s="992" t="str">
        <f t="shared" si="523"/>
        <v/>
      </c>
      <c r="J1833" s="723"/>
      <c r="K1833" s="724"/>
      <c r="L1833" s="723"/>
      <c r="M1833" s="306" t="str">
        <f t="shared" si="510"/>
        <v/>
      </c>
      <c r="N1833" s="32" t="str">
        <f t="shared" si="511"/>
        <v/>
      </c>
      <c r="P1833" s="307" t="str">
        <f t="shared" si="512"/>
        <v/>
      </c>
      <c r="Q1833" s="307" t="str">
        <f t="shared" si="506"/>
        <v/>
      </c>
      <c r="R1833" s="307" t="str">
        <f t="shared" si="513"/>
        <v/>
      </c>
      <c r="S1833" s="307" t="str">
        <f t="shared" si="514"/>
        <v/>
      </c>
      <c r="T1833" s="307" t="str">
        <f t="shared" si="515"/>
        <v/>
      </c>
      <c r="U1833" s="307" t="str">
        <f t="shared" si="507"/>
        <v/>
      </c>
      <c r="V1833" s="723"/>
      <c r="X1833" s="308" t="str">
        <f t="shared" si="516"/>
        <v/>
      </c>
      <c r="Y1833" s="309" t="str">
        <f t="shared" si="517"/>
        <v/>
      </c>
      <c r="Z1833" s="308" t="str">
        <f t="shared" si="508"/>
        <v/>
      </c>
      <c r="AA1833" s="308" t="b">
        <f t="shared" si="509"/>
        <v>1</v>
      </c>
      <c r="AB1833" s="308" t="str">
        <f t="shared" si="518"/>
        <v/>
      </c>
      <c r="AC1833" s="534" t="str">
        <f t="shared" si="519"/>
        <v/>
      </c>
      <c r="AD1833" s="752" t="str">
        <f t="shared" si="520"/>
        <v/>
      </c>
      <c r="AE1833" s="534" t="str">
        <f t="shared" si="521"/>
        <v/>
      </c>
      <c r="AF1833" s="752" t="str">
        <f t="shared" si="522"/>
        <v/>
      </c>
    </row>
    <row r="1834" spans="2:32" x14ac:dyDescent="0.25">
      <c r="B1834" s="721"/>
      <c r="C1834" s="531" t="str">
        <f>IFERROR(VLOOKUP(B1834,'מצבת ורישום גנים'!B:D,3,0),"")</f>
        <v/>
      </c>
      <c r="D1834" s="721"/>
      <c r="E1834" s="723"/>
      <c r="F1834" s="723"/>
      <c r="G1834" s="723"/>
      <c r="H1834" s="723"/>
      <c r="I1834" s="992" t="str">
        <f t="shared" si="523"/>
        <v/>
      </c>
      <c r="J1834" s="723"/>
      <c r="K1834" s="724"/>
      <c r="L1834" s="723"/>
      <c r="M1834" s="306" t="str">
        <f t="shared" si="510"/>
        <v/>
      </c>
      <c r="N1834" s="32" t="str">
        <f t="shared" si="511"/>
        <v/>
      </c>
      <c r="P1834" s="307" t="str">
        <f t="shared" si="512"/>
        <v/>
      </c>
      <c r="Q1834" s="307" t="str">
        <f t="shared" si="506"/>
        <v/>
      </c>
      <c r="R1834" s="307" t="str">
        <f t="shared" si="513"/>
        <v/>
      </c>
      <c r="S1834" s="307" t="str">
        <f t="shared" si="514"/>
        <v/>
      </c>
      <c r="T1834" s="307" t="str">
        <f t="shared" si="515"/>
        <v/>
      </c>
      <c r="U1834" s="307" t="str">
        <f t="shared" si="507"/>
        <v/>
      </c>
      <c r="V1834" s="723"/>
      <c r="X1834" s="308" t="str">
        <f t="shared" si="516"/>
        <v/>
      </c>
      <c r="Y1834" s="309" t="str">
        <f t="shared" si="517"/>
        <v/>
      </c>
      <c r="Z1834" s="308" t="str">
        <f t="shared" si="508"/>
        <v/>
      </c>
      <c r="AA1834" s="308" t="b">
        <f t="shared" si="509"/>
        <v>1</v>
      </c>
      <c r="AB1834" s="308" t="str">
        <f t="shared" si="518"/>
        <v/>
      </c>
      <c r="AC1834" s="534" t="str">
        <f t="shared" si="519"/>
        <v/>
      </c>
      <c r="AD1834" s="752" t="str">
        <f t="shared" si="520"/>
        <v/>
      </c>
      <c r="AE1834" s="534" t="str">
        <f t="shared" si="521"/>
        <v/>
      </c>
      <c r="AF1834" s="752" t="str">
        <f t="shared" si="522"/>
        <v/>
      </c>
    </row>
    <row r="1835" spans="2:32" x14ac:dyDescent="0.25">
      <c r="B1835" s="721"/>
      <c r="C1835" s="531" t="str">
        <f>IFERROR(VLOOKUP(B1835,'מצבת ורישום גנים'!B:D,3,0),"")</f>
        <v/>
      </c>
      <c r="D1835" s="721"/>
      <c r="E1835" s="723"/>
      <c r="F1835" s="723"/>
      <c r="G1835" s="723"/>
      <c r="H1835" s="723"/>
      <c r="I1835" s="992" t="str">
        <f t="shared" si="523"/>
        <v/>
      </c>
      <c r="J1835" s="723"/>
      <c r="K1835" s="724"/>
      <c r="L1835" s="723"/>
      <c r="M1835" s="306" t="str">
        <f t="shared" si="510"/>
        <v/>
      </c>
      <c r="N1835" s="32" t="str">
        <f t="shared" si="511"/>
        <v/>
      </c>
      <c r="P1835" s="307" t="str">
        <f t="shared" si="512"/>
        <v/>
      </c>
      <c r="Q1835" s="307" t="str">
        <f t="shared" si="506"/>
        <v/>
      </c>
      <c r="R1835" s="307" t="str">
        <f t="shared" si="513"/>
        <v/>
      </c>
      <c r="S1835" s="307" t="str">
        <f t="shared" si="514"/>
        <v/>
      </c>
      <c r="T1835" s="307" t="str">
        <f t="shared" si="515"/>
        <v/>
      </c>
      <c r="U1835" s="307" t="str">
        <f t="shared" si="507"/>
        <v/>
      </c>
      <c r="V1835" s="723"/>
      <c r="X1835" s="308" t="str">
        <f t="shared" si="516"/>
        <v/>
      </c>
      <c r="Y1835" s="309" t="str">
        <f t="shared" si="517"/>
        <v/>
      </c>
      <c r="Z1835" s="308" t="str">
        <f t="shared" si="508"/>
        <v/>
      </c>
      <c r="AA1835" s="308" t="b">
        <f t="shared" si="509"/>
        <v>1</v>
      </c>
      <c r="AB1835" s="308" t="str">
        <f t="shared" si="518"/>
        <v/>
      </c>
      <c r="AC1835" s="534" t="str">
        <f t="shared" si="519"/>
        <v/>
      </c>
      <c r="AD1835" s="752" t="str">
        <f t="shared" si="520"/>
        <v/>
      </c>
      <c r="AE1835" s="534" t="str">
        <f t="shared" si="521"/>
        <v/>
      </c>
      <c r="AF1835" s="752" t="str">
        <f t="shared" si="522"/>
        <v/>
      </c>
    </row>
    <row r="1836" spans="2:32" x14ac:dyDescent="0.25">
      <c r="B1836" s="721"/>
      <c r="C1836" s="531" t="str">
        <f>IFERROR(VLOOKUP(B1836,'מצבת ורישום גנים'!B:D,3,0),"")</f>
        <v/>
      </c>
      <c r="D1836" s="721"/>
      <c r="E1836" s="723"/>
      <c r="F1836" s="723"/>
      <c r="G1836" s="723"/>
      <c r="H1836" s="723"/>
      <c r="I1836" s="992" t="str">
        <f t="shared" si="523"/>
        <v/>
      </c>
      <c r="J1836" s="723"/>
      <c r="K1836" s="724"/>
      <c r="L1836" s="723"/>
      <c r="M1836" s="306" t="str">
        <f t="shared" si="510"/>
        <v/>
      </c>
      <c r="N1836" s="32" t="str">
        <f t="shared" si="511"/>
        <v/>
      </c>
      <c r="P1836" s="307" t="str">
        <f t="shared" si="512"/>
        <v/>
      </c>
      <c r="Q1836" s="307" t="str">
        <f t="shared" si="506"/>
        <v/>
      </c>
      <c r="R1836" s="307" t="str">
        <f t="shared" si="513"/>
        <v/>
      </c>
      <c r="S1836" s="307" t="str">
        <f t="shared" si="514"/>
        <v/>
      </c>
      <c r="T1836" s="307" t="str">
        <f t="shared" si="515"/>
        <v/>
      </c>
      <c r="U1836" s="307" t="str">
        <f t="shared" si="507"/>
        <v/>
      </c>
      <c r="V1836" s="723"/>
      <c r="X1836" s="308" t="str">
        <f t="shared" si="516"/>
        <v/>
      </c>
      <c r="Y1836" s="309" t="str">
        <f t="shared" si="517"/>
        <v/>
      </c>
      <c r="Z1836" s="308" t="str">
        <f t="shared" si="508"/>
        <v/>
      </c>
      <c r="AA1836" s="308" t="b">
        <f t="shared" si="509"/>
        <v>1</v>
      </c>
      <c r="AB1836" s="308" t="str">
        <f t="shared" si="518"/>
        <v/>
      </c>
      <c r="AC1836" s="534" t="str">
        <f t="shared" si="519"/>
        <v/>
      </c>
      <c r="AD1836" s="752" t="str">
        <f t="shared" si="520"/>
        <v/>
      </c>
      <c r="AE1836" s="534" t="str">
        <f t="shared" si="521"/>
        <v/>
      </c>
      <c r="AF1836" s="752" t="str">
        <f t="shared" si="522"/>
        <v/>
      </c>
    </row>
    <row r="1837" spans="2:32" x14ac:dyDescent="0.25">
      <c r="B1837" s="721"/>
      <c r="C1837" s="531" t="str">
        <f>IFERROR(VLOOKUP(B1837,'מצבת ורישום גנים'!B:D,3,0),"")</f>
        <v/>
      </c>
      <c r="D1837" s="721"/>
      <c r="E1837" s="723"/>
      <c r="F1837" s="723"/>
      <c r="G1837" s="723"/>
      <c r="H1837" s="723"/>
      <c r="I1837" s="992" t="str">
        <f t="shared" si="523"/>
        <v/>
      </c>
      <c r="J1837" s="723"/>
      <c r="K1837" s="724"/>
      <c r="L1837" s="723"/>
      <c r="M1837" s="306" t="str">
        <f t="shared" si="510"/>
        <v/>
      </c>
      <c r="N1837" s="32" t="str">
        <f t="shared" si="511"/>
        <v/>
      </c>
      <c r="P1837" s="307" t="str">
        <f t="shared" si="512"/>
        <v/>
      </c>
      <c r="Q1837" s="307" t="str">
        <f t="shared" si="506"/>
        <v/>
      </c>
      <c r="R1837" s="307" t="str">
        <f t="shared" si="513"/>
        <v/>
      </c>
      <c r="S1837" s="307" t="str">
        <f t="shared" si="514"/>
        <v/>
      </c>
      <c r="T1837" s="307" t="str">
        <f t="shared" si="515"/>
        <v/>
      </c>
      <c r="U1837" s="307" t="str">
        <f t="shared" si="507"/>
        <v/>
      </c>
      <c r="V1837" s="723"/>
      <c r="X1837" s="308" t="str">
        <f t="shared" si="516"/>
        <v/>
      </c>
      <c r="Y1837" s="309" t="str">
        <f t="shared" si="517"/>
        <v/>
      </c>
      <c r="Z1837" s="308" t="str">
        <f t="shared" si="508"/>
        <v/>
      </c>
      <c r="AA1837" s="308" t="b">
        <f t="shared" si="509"/>
        <v>1</v>
      </c>
      <c r="AB1837" s="308" t="str">
        <f t="shared" si="518"/>
        <v/>
      </c>
      <c r="AC1837" s="534" t="str">
        <f t="shared" si="519"/>
        <v/>
      </c>
      <c r="AD1837" s="752" t="str">
        <f t="shared" si="520"/>
        <v/>
      </c>
      <c r="AE1837" s="534" t="str">
        <f t="shared" si="521"/>
        <v/>
      </c>
      <c r="AF1837" s="752" t="str">
        <f t="shared" si="522"/>
        <v/>
      </c>
    </row>
    <row r="1838" spans="2:32" x14ac:dyDescent="0.25">
      <c r="B1838" s="721"/>
      <c r="C1838" s="531" t="str">
        <f>IFERROR(VLOOKUP(B1838,'מצבת ורישום גנים'!B:D,3,0),"")</f>
        <v/>
      </c>
      <c r="D1838" s="721"/>
      <c r="E1838" s="723"/>
      <c r="F1838" s="723"/>
      <c r="G1838" s="723"/>
      <c r="H1838" s="723"/>
      <c r="I1838" s="992" t="str">
        <f t="shared" si="523"/>
        <v/>
      </c>
      <c r="J1838" s="723"/>
      <c r="K1838" s="724"/>
      <c r="L1838" s="723"/>
      <c r="M1838" s="306" t="str">
        <f t="shared" si="510"/>
        <v/>
      </c>
      <c r="N1838" s="32" t="str">
        <f t="shared" si="511"/>
        <v/>
      </c>
      <c r="P1838" s="307" t="str">
        <f t="shared" si="512"/>
        <v/>
      </c>
      <c r="Q1838" s="307" t="str">
        <f t="shared" si="506"/>
        <v/>
      </c>
      <c r="R1838" s="307" t="str">
        <f t="shared" si="513"/>
        <v/>
      </c>
      <c r="S1838" s="307" t="str">
        <f t="shared" si="514"/>
        <v/>
      </c>
      <c r="T1838" s="307" t="str">
        <f t="shared" si="515"/>
        <v/>
      </c>
      <c r="U1838" s="307" t="str">
        <f t="shared" si="507"/>
        <v/>
      </c>
      <c r="V1838" s="723"/>
      <c r="X1838" s="308" t="str">
        <f t="shared" si="516"/>
        <v/>
      </c>
      <c r="Y1838" s="309" t="str">
        <f t="shared" si="517"/>
        <v/>
      </c>
      <c r="Z1838" s="308" t="str">
        <f t="shared" si="508"/>
        <v/>
      </c>
      <c r="AA1838" s="308" t="b">
        <f t="shared" si="509"/>
        <v>1</v>
      </c>
      <c r="AB1838" s="308" t="str">
        <f t="shared" si="518"/>
        <v/>
      </c>
      <c r="AC1838" s="534" t="str">
        <f t="shared" si="519"/>
        <v/>
      </c>
      <c r="AD1838" s="752" t="str">
        <f t="shared" si="520"/>
        <v/>
      </c>
      <c r="AE1838" s="534" t="str">
        <f t="shared" si="521"/>
        <v/>
      </c>
      <c r="AF1838" s="752" t="str">
        <f t="shared" si="522"/>
        <v/>
      </c>
    </row>
    <row r="1839" spans="2:32" x14ac:dyDescent="0.25">
      <c r="B1839" s="721"/>
      <c r="C1839" s="531" t="str">
        <f>IFERROR(VLOOKUP(B1839,'מצבת ורישום גנים'!B:D,3,0),"")</f>
        <v/>
      </c>
      <c r="D1839" s="721"/>
      <c r="E1839" s="723"/>
      <c r="F1839" s="723"/>
      <c r="G1839" s="723"/>
      <c r="H1839" s="723"/>
      <c r="I1839" s="992" t="str">
        <f t="shared" si="523"/>
        <v/>
      </c>
      <c r="J1839" s="723"/>
      <c r="K1839" s="724"/>
      <c r="L1839" s="723"/>
      <c r="M1839" s="306" t="str">
        <f t="shared" si="510"/>
        <v/>
      </c>
      <c r="N1839" s="32" t="str">
        <f t="shared" si="511"/>
        <v/>
      </c>
      <c r="P1839" s="307" t="str">
        <f t="shared" si="512"/>
        <v/>
      </c>
      <c r="Q1839" s="307" t="str">
        <f t="shared" si="506"/>
        <v/>
      </c>
      <c r="R1839" s="307" t="str">
        <f t="shared" si="513"/>
        <v/>
      </c>
      <c r="S1839" s="307" t="str">
        <f t="shared" si="514"/>
        <v/>
      </c>
      <c r="T1839" s="307" t="str">
        <f t="shared" si="515"/>
        <v/>
      </c>
      <c r="U1839" s="307" t="str">
        <f t="shared" si="507"/>
        <v/>
      </c>
      <c r="V1839" s="723"/>
      <c r="X1839" s="308" t="str">
        <f t="shared" si="516"/>
        <v/>
      </c>
      <c r="Y1839" s="309" t="str">
        <f t="shared" si="517"/>
        <v/>
      </c>
      <c r="Z1839" s="308" t="str">
        <f t="shared" si="508"/>
        <v/>
      </c>
      <c r="AA1839" s="308" t="b">
        <f t="shared" si="509"/>
        <v>1</v>
      </c>
      <c r="AB1839" s="308" t="str">
        <f t="shared" si="518"/>
        <v/>
      </c>
      <c r="AC1839" s="534" t="str">
        <f t="shared" si="519"/>
        <v/>
      </c>
      <c r="AD1839" s="752" t="str">
        <f t="shared" si="520"/>
        <v/>
      </c>
      <c r="AE1839" s="534" t="str">
        <f t="shared" si="521"/>
        <v/>
      </c>
      <c r="AF1839" s="752" t="str">
        <f t="shared" si="522"/>
        <v/>
      </c>
    </row>
    <row r="1840" spans="2:32" x14ac:dyDescent="0.25">
      <c r="B1840" s="721"/>
      <c r="C1840" s="531" t="str">
        <f>IFERROR(VLOOKUP(B1840,'מצבת ורישום גנים'!B:D,3,0),"")</f>
        <v/>
      </c>
      <c r="D1840" s="721"/>
      <c r="E1840" s="723"/>
      <c r="F1840" s="723"/>
      <c r="G1840" s="723"/>
      <c r="H1840" s="723"/>
      <c r="I1840" s="992" t="str">
        <f t="shared" si="523"/>
        <v/>
      </c>
      <c r="J1840" s="723"/>
      <c r="K1840" s="724"/>
      <c r="L1840" s="723"/>
      <c r="M1840" s="306" t="str">
        <f t="shared" si="510"/>
        <v/>
      </c>
      <c r="N1840" s="32" t="str">
        <f t="shared" si="511"/>
        <v/>
      </c>
      <c r="P1840" s="307" t="str">
        <f t="shared" si="512"/>
        <v/>
      </c>
      <c r="Q1840" s="307" t="str">
        <f t="shared" si="506"/>
        <v/>
      </c>
      <c r="R1840" s="307" t="str">
        <f t="shared" si="513"/>
        <v/>
      </c>
      <c r="S1840" s="307" t="str">
        <f t="shared" si="514"/>
        <v/>
      </c>
      <c r="T1840" s="307" t="str">
        <f t="shared" si="515"/>
        <v/>
      </c>
      <c r="U1840" s="307" t="str">
        <f t="shared" si="507"/>
        <v/>
      </c>
      <c r="V1840" s="723"/>
      <c r="X1840" s="308" t="str">
        <f t="shared" si="516"/>
        <v/>
      </c>
      <c r="Y1840" s="309" t="str">
        <f t="shared" si="517"/>
        <v/>
      </c>
      <c r="Z1840" s="308" t="str">
        <f t="shared" si="508"/>
        <v/>
      </c>
      <c r="AA1840" s="308" t="b">
        <f t="shared" si="509"/>
        <v>1</v>
      </c>
      <c r="AB1840" s="308" t="str">
        <f t="shared" si="518"/>
        <v/>
      </c>
      <c r="AC1840" s="534" t="str">
        <f t="shared" si="519"/>
        <v/>
      </c>
      <c r="AD1840" s="752" t="str">
        <f t="shared" si="520"/>
        <v/>
      </c>
      <c r="AE1840" s="534" t="str">
        <f t="shared" si="521"/>
        <v/>
      </c>
      <c r="AF1840" s="752" t="str">
        <f t="shared" si="522"/>
        <v/>
      </c>
    </row>
    <row r="1841" spans="2:32" x14ac:dyDescent="0.25">
      <c r="B1841" s="721"/>
      <c r="C1841" s="531" t="str">
        <f>IFERROR(VLOOKUP(B1841,'מצבת ורישום גנים'!B:D,3,0),"")</f>
        <v/>
      </c>
      <c r="D1841" s="721"/>
      <c r="E1841" s="723"/>
      <c r="F1841" s="723"/>
      <c r="G1841" s="723"/>
      <c r="H1841" s="723"/>
      <c r="I1841" s="992" t="str">
        <f t="shared" si="523"/>
        <v/>
      </c>
      <c r="J1841" s="723"/>
      <c r="K1841" s="724"/>
      <c r="L1841" s="723"/>
      <c r="M1841" s="306" t="str">
        <f t="shared" si="510"/>
        <v/>
      </c>
      <c r="N1841" s="32" t="str">
        <f t="shared" si="511"/>
        <v/>
      </c>
      <c r="P1841" s="307" t="str">
        <f t="shared" si="512"/>
        <v/>
      </c>
      <c r="Q1841" s="307" t="str">
        <f t="shared" si="506"/>
        <v/>
      </c>
      <c r="R1841" s="307" t="str">
        <f t="shared" si="513"/>
        <v/>
      </c>
      <c r="S1841" s="307" t="str">
        <f t="shared" si="514"/>
        <v/>
      </c>
      <c r="T1841" s="307" t="str">
        <f t="shared" si="515"/>
        <v/>
      </c>
      <c r="U1841" s="307" t="str">
        <f t="shared" si="507"/>
        <v/>
      </c>
      <c r="V1841" s="723"/>
      <c r="X1841" s="308" t="str">
        <f t="shared" si="516"/>
        <v/>
      </c>
      <c r="Y1841" s="309" t="str">
        <f t="shared" si="517"/>
        <v/>
      </c>
      <c r="Z1841" s="308" t="str">
        <f t="shared" si="508"/>
        <v/>
      </c>
      <c r="AA1841" s="308" t="b">
        <f t="shared" si="509"/>
        <v>1</v>
      </c>
      <c r="AB1841" s="308" t="str">
        <f t="shared" si="518"/>
        <v/>
      </c>
      <c r="AC1841" s="534" t="str">
        <f t="shared" si="519"/>
        <v/>
      </c>
      <c r="AD1841" s="752" t="str">
        <f t="shared" si="520"/>
        <v/>
      </c>
      <c r="AE1841" s="534" t="str">
        <f t="shared" si="521"/>
        <v/>
      </c>
      <c r="AF1841" s="752" t="str">
        <f t="shared" si="522"/>
        <v/>
      </c>
    </row>
    <row r="1842" spans="2:32" x14ac:dyDescent="0.25">
      <c r="B1842" s="721"/>
      <c r="C1842" s="531" t="str">
        <f>IFERROR(VLOOKUP(B1842,'מצבת ורישום גנים'!B:D,3,0),"")</f>
        <v/>
      </c>
      <c r="D1842" s="721"/>
      <c r="E1842" s="723"/>
      <c r="F1842" s="723"/>
      <c r="G1842" s="723"/>
      <c r="H1842" s="723"/>
      <c r="I1842" s="992" t="str">
        <f t="shared" si="523"/>
        <v/>
      </c>
      <c r="J1842" s="723"/>
      <c r="K1842" s="724"/>
      <c r="L1842" s="723"/>
      <c r="M1842" s="306" t="str">
        <f t="shared" si="510"/>
        <v/>
      </c>
      <c r="N1842" s="32" t="str">
        <f t="shared" si="511"/>
        <v/>
      </c>
      <c r="P1842" s="307" t="str">
        <f t="shared" si="512"/>
        <v/>
      </c>
      <c r="Q1842" s="307" t="str">
        <f t="shared" si="506"/>
        <v/>
      </c>
      <c r="R1842" s="307" t="str">
        <f t="shared" si="513"/>
        <v/>
      </c>
      <c r="S1842" s="307" t="str">
        <f t="shared" si="514"/>
        <v/>
      </c>
      <c r="T1842" s="307" t="str">
        <f t="shared" si="515"/>
        <v/>
      </c>
      <c r="U1842" s="307" t="str">
        <f t="shared" si="507"/>
        <v/>
      </c>
      <c r="V1842" s="723"/>
      <c r="X1842" s="308" t="str">
        <f t="shared" si="516"/>
        <v/>
      </c>
      <c r="Y1842" s="309" t="str">
        <f t="shared" si="517"/>
        <v/>
      </c>
      <c r="Z1842" s="308" t="str">
        <f t="shared" si="508"/>
        <v/>
      </c>
      <c r="AA1842" s="308" t="b">
        <f t="shared" si="509"/>
        <v>1</v>
      </c>
      <c r="AB1842" s="308" t="str">
        <f t="shared" si="518"/>
        <v/>
      </c>
      <c r="AC1842" s="534" t="str">
        <f t="shared" si="519"/>
        <v/>
      </c>
      <c r="AD1842" s="752" t="str">
        <f t="shared" si="520"/>
        <v/>
      </c>
      <c r="AE1842" s="534" t="str">
        <f t="shared" si="521"/>
        <v/>
      </c>
      <c r="AF1842" s="752" t="str">
        <f t="shared" si="522"/>
        <v/>
      </c>
    </row>
    <row r="1843" spans="2:32" x14ac:dyDescent="0.25">
      <c r="B1843" s="721"/>
      <c r="C1843" s="531" t="str">
        <f>IFERROR(VLOOKUP(B1843,'מצבת ורישום גנים'!B:D,3,0),"")</f>
        <v/>
      </c>
      <c r="D1843" s="721"/>
      <c r="E1843" s="723"/>
      <c r="F1843" s="723"/>
      <c r="G1843" s="723"/>
      <c r="H1843" s="723"/>
      <c r="I1843" s="992" t="str">
        <f t="shared" si="523"/>
        <v/>
      </c>
      <c r="J1843" s="723"/>
      <c r="K1843" s="724"/>
      <c r="L1843" s="723"/>
      <c r="M1843" s="306" t="str">
        <f t="shared" si="510"/>
        <v/>
      </c>
      <c r="N1843" s="32" t="str">
        <f t="shared" si="511"/>
        <v/>
      </c>
      <c r="P1843" s="307" t="str">
        <f t="shared" si="512"/>
        <v/>
      </c>
      <c r="Q1843" s="307" t="str">
        <f t="shared" si="506"/>
        <v/>
      </c>
      <c r="R1843" s="307" t="str">
        <f t="shared" si="513"/>
        <v/>
      </c>
      <c r="S1843" s="307" t="str">
        <f t="shared" si="514"/>
        <v/>
      </c>
      <c r="T1843" s="307" t="str">
        <f t="shared" si="515"/>
        <v/>
      </c>
      <c r="U1843" s="307" t="str">
        <f t="shared" si="507"/>
        <v/>
      </c>
      <c r="V1843" s="723"/>
      <c r="X1843" s="308" t="str">
        <f t="shared" si="516"/>
        <v/>
      </c>
      <c r="Y1843" s="309" t="str">
        <f t="shared" si="517"/>
        <v/>
      </c>
      <c r="Z1843" s="308" t="str">
        <f t="shared" si="508"/>
        <v/>
      </c>
      <c r="AA1843" s="308" t="b">
        <f t="shared" si="509"/>
        <v>1</v>
      </c>
      <c r="AB1843" s="308" t="str">
        <f t="shared" si="518"/>
        <v/>
      </c>
      <c r="AC1843" s="534" t="str">
        <f t="shared" si="519"/>
        <v/>
      </c>
      <c r="AD1843" s="752" t="str">
        <f t="shared" si="520"/>
        <v/>
      </c>
      <c r="AE1843" s="534" t="str">
        <f t="shared" si="521"/>
        <v/>
      </c>
      <c r="AF1843" s="752" t="str">
        <f t="shared" si="522"/>
        <v/>
      </c>
    </row>
    <row r="1844" spans="2:32" x14ac:dyDescent="0.25">
      <c r="B1844" s="721"/>
      <c r="C1844" s="531" t="str">
        <f>IFERROR(VLOOKUP(B1844,'מצבת ורישום גנים'!B:D,3,0),"")</f>
        <v/>
      </c>
      <c r="D1844" s="721"/>
      <c r="E1844" s="723"/>
      <c r="F1844" s="723"/>
      <c r="G1844" s="723"/>
      <c r="H1844" s="723"/>
      <c r="I1844" s="992" t="str">
        <f t="shared" si="523"/>
        <v/>
      </c>
      <c r="J1844" s="723"/>
      <c r="K1844" s="724"/>
      <c r="L1844" s="723"/>
      <c r="M1844" s="306" t="str">
        <f t="shared" si="510"/>
        <v/>
      </c>
      <c r="N1844" s="32" t="str">
        <f t="shared" si="511"/>
        <v/>
      </c>
      <c r="P1844" s="307" t="str">
        <f t="shared" si="512"/>
        <v/>
      </c>
      <c r="Q1844" s="307" t="str">
        <f t="shared" si="506"/>
        <v/>
      </c>
      <c r="R1844" s="307" t="str">
        <f t="shared" si="513"/>
        <v/>
      </c>
      <c r="S1844" s="307" t="str">
        <f t="shared" si="514"/>
        <v/>
      </c>
      <c r="T1844" s="307" t="str">
        <f t="shared" si="515"/>
        <v/>
      </c>
      <c r="U1844" s="307" t="str">
        <f t="shared" si="507"/>
        <v/>
      </c>
      <c r="V1844" s="723"/>
      <c r="X1844" s="308" t="str">
        <f t="shared" si="516"/>
        <v/>
      </c>
      <c r="Y1844" s="309" t="str">
        <f t="shared" si="517"/>
        <v/>
      </c>
      <c r="Z1844" s="308" t="str">
        <f t="shared" si="508"/>
        <v/>
      </c>
      <c r="AA1844" s="308" t="b">
        <f t="shared" si="509"/>
        <v>1</v>
      </c>
      <c r="AB1844" s="308" t="str">
        <f t="shared" si="518"/>
        <v/>
      </c>
      <c r="AC1844" s="534" t="str">
        <f t="shared" si="519"/>
        <v/>
      </c>
      <c r="AD1844" s="752" t="str">
        <f t="shared" si="520"/>
        <v/>
      </c>
      <c r="AE1844" s="534" t="str">
        <f t="shared" si="521"/>
        <v/>
      </c>
      <c r="AF1844" s="752" t="str">
        <f t="shared" si="522"/>
        <v/>
      </c>
    </row>
    <row r="1845" spans="2:32" x14ac:dyDescent="0.25">
      <c r="B1845" s="721"/>
      <c r="C1845" s="531" t="str">
        <f>IFERROR(VLOOKUP(B1845,'מצבת ורישום גנים'!B:D,3,0),"")</f>
        <v/>
      </c>
      <c r="D1845" s="721"/>
      <c r="E1845" s="723"/>
      <c r="F1845" s="723"/>
      <c r="G1845" s="723"/>
      <c r="H1845" s="723"/>
      <c r="I1845" s="992" t="str">
        <f t="shared" si="523"/>
        <v/>
      </c>
      <c r="J1845" s="723"/>
      <c r="K1845" s="724"/>
      <c r="L1845" s="723"/>
      <c r="M1845" s="306" t="str">
        <f t="shared" si="510"/>
        <v/>
      </c>
      <c r="N1845" s="32" t="str">
        <f t="shared" si="511"/>
        <v/>
      </c>
      <c r="P1845" s="307" t="str">
        <f t="shared" si="512"/>
        <v/>
      </c>
      <c r="Q1845" s="307" t="str">
        <f t="shared" si="506"/>
        <v/>
      </c>
      <c r="R1845" s="307" t="str">
        <f t="shared" si="513"/>
        <v/>
      </c>
      <c r="S1845" s="307" t="str">
        <f t="shared" si="514"/>
        <v/>
      </c>
      <c r="T1845" s="307" t="str">
        <f t="shared" si="515"/>
        <v/>
      </c>
      <c r="U1845" s="307" t="str">
        <f t="shared" si="507"/>
        <v/>
      </c>
      <c r="V1845" s="723"/>
      <c r="X1845" s="308" t="str">
        <f t="shared" si="516"/>
        <v/>
      </c>
      <c r="Y1845" s="309" t="str">
        <f t="shared" si="517"/>
        <v/>
      </c>
      <c r="Z1845" s="308" t="str">
        <f t="shared" si="508"/>
        <v/>
      </c>
      <c r="AA1845" s="308" t="b">
        <f t="shared" si="509"/>
        <v>1</v>
      </c>
      <c r="AB1845" s="308" t="str">
        <f t="shared" si="518"/>
        <v/>
      </c>
      <c r="AC1845" s="534" t="str">
        <f t="shared" si="519"/>
        <v/>
      </c>
      <c r="AD1845" s="752" t="str">
        <f t="shared" si="520"/>
        <v/>
      </c>
      <c r="AE1845" s="534" t="str">
        <f t="shared" si="521"/>
        <v/>
      </c>
      <c r="AF1845" s="752" t="str">
        <f t="shared" si="522"/>
        <v/>
      </c>
    </row>
    <row r="1846" spans="2:32" x14ac:dyDescent="0.25">
      <c r="B1846" s="721"/>
      <c r="C1846" s="531" t="str">
        <f>IFERROR(VLOOKUP(B1846,'מצבת ורישום גנים'!B:D,3,0),"")</f>
        <v/>
      </c>
      <c r="D1846" s="721"/>
      <c r="E1846" s="723"/>
      <c r="F1846" s="723"/>
      <c r="G1846" s="723"/>
      <c r="H1846" s="723"/>
      <c r="I1846" s="992" t="str">
        <f t="shared" si="523"/>
        <v/>
      </c>
      <c r="J1846" s="723"/>
      <c r="K1846" s="724"/>
      <c r="L1846" s="723"/>
      <c r="M1846" s="306" t="str">
        <f t="shared" si="510"/>
        <v/>
      </c>
      <c r="N1846" s="32" t="str">
        <f t="shared" si="511"/>
        <v/>
      </c>
      <c r="P1846" s="307" t="str">
        <f t="shared" si="512"/>
        <v/>
      </c>
      <c r="Q1846" s="307" t="str">
        <f t="shared" si="506"/>
        <v/>
      </c>
      <c r="R1846" s="307" t="str">
        <f t="shared" si="513"/>
        <v/>
      </c>
      <c r="S1846" s="307" t="str">
        <f t="shared" si="514"/>
        <v/>
      </c>
      <c r="T1846" s="307" t="str">
        <f t="shared" si="515"/>
        <v/>
      </c>
      <c r="U1846" s="307" t="str">
        <f t="shared" si="507"/>
        <v/>
      </c>
      <c r="V1846" s="723"/>
      <c r="X1846" s="308" t="str">
        <f t="shared" si="516"/>
        <v/>
      </c>
      <c r="Y1846" s="309" t="str">
        <f t="shared" si="517"/>
        <v/>
      </c>
      <c r="Z1846" s="308" t="str">
        <f t="shared" si="508"/>
        <v/>
      </c>
      <c r="AA1846" s="308" t="b">
        <f t="shared" si="509"/>
        <v>1</v>
      </c>
      <c r="AB1846" s="308" t="str">
        <f t="shared" si="518"/>
        <v/>
      </c>
      <c r="AC1846" s="534" t="str">
        <f t="shared" si="519"/>
        <v/>
      </c>
      <c r="AD1846" s="752" t="str">
        <f t="shared" si="520"/>
        <v/>
      </c>
      <c r="AE1846" s="534" t="str">
        <f t="shared" si="521"/>
        <v/>
      </c>
      <c r="AF1846" s="752" t="str">
        <f t="shared" si="522"/>
        <v/>
      </c>
    </row>
    <row r="1847" spans="2:32" x14ac:dyDescent="0.25">
      <c r="B1847" s="721"/>
      <c r="C1847" s="531" t="str">
        <f>IFERROR(VLOOKUP(B1847,'מצבת ורישום גנים'!B:D,3,0),"")</f>
        <v/>
      </c>
      <c r="D1847" s="721"/>
      <c r="E1847" s="723"/>
      <c r="F1847" s="723"/>
      <c r="G1847" s="723"/>
      <c r="H1847" s="723"/>
      <c r="I1847" s="992" t="str">
        <f t="shared" si="523"/>
        <v/>
      </c>
      <c r="J1847" s="723"/>
      <c r="K1847" s="724"/>
      <c r="L1847" s="723"/>
      <c r="M1847" s="306" t="str">
        <f t="shared" si="510"/>
        <v/>
      </c>
      <c r="N1847" s="32" t="str">
        <f t="shared" si="511"/>
        <v/>
      </c>
      <c r="P1847" s="307" t="str">
        <f t="shared" si="512"/>
        <v/>
      </c>
      <c r="Q1847" s="307" t="str">
        <f t="shared" si="506"/>
        <v/>
      </c>
      <c r="R1847" s="307" t="str">
        <f t="shared" si="513"/>
        <v/>
      </c>
      <c r="S1847" s="307" t="str">
        <f t="shared" si="514"/>
        <v/>
      </c>
      <c r="T1847" s="307" t="str">
        <f t="shared" si="515"/>
        <v/>
      </c>
      <c r="U1847" s="307" t="str">
        <f t="shared" si="507"/>
        <v/>
      </c>
      <c r="V1847" s="723"/>
      <c r="X1847" s="308" t="str">
        <f t="shared" si="516"/>
        <v/>
      </c>
      <c r="Y1847" s="309" t="str">
        <f t="shared" si="517"/>
        <v/>
      </c>
      <c r="Z1847" s="308" t="str">
        <f t="shared" si="508"/>
        <v/>
      </c>
      <c r="AA1847" s="308" t="b">
        <f t="shared" si="509"/>
        <v>1</v>
      </c>
      <c r="AB1847" s="308" t="str">
        <f t="shared" si="518"/>
        <v/>
      </c>
      <c r="AC1847" s="534" t="str">
        <f t="shared" si="519"/>
        <v/>
      </c>
      <c r="AD1847" s="752" t="str">
        <f t="shared" si="520"/>
        <v/>
      </c>
      <c r="AE1847" s="534" t="str">
        <f t="shared" si="521"/>
        <v/>
      </c>
      <c r="AF1847" s="752" t="str">
        <f t="shared" si="522"/>
        <v/>
      </c>
    </row>
    <row r="1848" spans="2:32" x14ac:dyDescent="0.25">
      <c r="B1848" s="721"/>
      <c r="C1848" s="531" t="str">
        <f>IFERROR(VLOOKUP(B1848,'מצבת ורישום גנים'!B:D,3,0),"")</f>
        <v/>
      </c>
      <c r="D1848" s="721"/>
      <c r="E1848" s="723"/>
      <c r="F1848" s="723"/>
      <c r="G1848" s="723"/>
      <c r="H1848" s="723"/>
      <c r="I1848" s="992" t="str">
        <f t="shared" si="523"/>
        <v/>
      </c>
      <c r="J1848" s="723"/>
      <c r="K1848" s="724"/>
      <c r="L1848" s="723"/>
      <c r="M1848" s="306" t="str">
        <f t="shared" si="510"/>
        <v/>
      </c>
      <c r="N1848" s="32" t="str">
        <f t="shared" si="511"/>
        <v/>
      </c>
      <c r="P1848" s="307" t="str">
        <f t="shared" si="512"/>
        <v/>
      </c>
      <c r="Q1848" s="307" t="str">
        <f t="shared" si="506"/>
        <v/>
      </c>
      <c r="R1848" s="307" t="str">
        <f t="shared" si="513"/>
        <v/>
      </c>
      <c r="S1848" s="307" t="str">
        <f t="shared" si="514"/>
        <v/>
      </c>
      <c r="T1848" s="307" t="str">
        <f t="shared" si="515"/>
        <v/>
      </c>
      <c r="U1848" s="307" t="str">
        <f t="shared" si="507"/>
        <v/>
      </c>
      <c r="V1848" s="723"/>
      <c r="X1848" s="308" t="str">
        <f t="shared" si="516"/>
        <v/>
      </c>
      <c r="Y1848" s="309" t="str">
        <f t="shared" si="517"/>
        <v/>
      </c>
      <c r="Z1848" s="308" t="str">
        <f t="shared" si="508"/>
        <v/>
      </c>
      <c r="AA1848" s="308" t="b">
        <f t="shared" si="509"/>
        <v>1</v>
      </c>
      <c r="AB1848" s="308" t="str">
        <f t="shared" si="518"/>
        <v/>
      </c>
      <c r="AC1848" s="534" t="str">
        <f t="shared" si="519"/>
        <v/>
      </c>
      <c r="AD1848" s="752" t="str">
        <f t="shared" si="520"/>
        <v/>
      </c>
      <c r="AE1848" s="534" t="str">
        <f t="shared" si="521"/>
        <v/>
      </c>
      <c r="AF1848" s="752" t="str">
        <f t="shared" si="522"/>
        <v/>
      </c>
    </row>
    <row r="1849" spans="2:32" x14ac:dyDescent="0.25">
      <c r="B1849" s="721"/>
      <c r="C1849" s="531" t="str">
        <f>IFERROR(VLOOKUP(B1849,'מצבת ורישום גנים'!B:D,3,0),"")</f>
        <v/>
      </c>
      <c r="D1849" s="721"/>
      <c r="E1849" s="723"/>
      <c r="F1849" s="723"/>
      <c r="G1849" s="723"/>
      <c r="H1849" s="723"/>
      <c r="I1849" s="992" t="str">
        <f t="shared" si="523"/>
        <v/>
      </c>
      <c r="J1849" s="723"/>
      <c r="K1849" s="724"/>
      <c r="L1849" s="723"/>
      <c r="M1849" s="306" t="str">
        <f t="shared" si="510"/>
        <v/>
      </c>
      <c r="N1849" s="32" t="str">
        <f t="shared" si="511"/>
        <v/>
      </c>
      <c r="P1849" s="307" t="str">
        <f t="shared" si="512"/>
        <v/>
      </c>
      <c r="Q1849" s="307" t="str">
        <f t="shared" si="506"/>
        <v/>
      </c>
      <c r="R1849" s="307" t="str">
        <f t="shared" si="513"/>
        <v/>
      </c>
      <c r="S1849" s="307" t="str">
        <f t="shared" si="514"/>
        <v/>
      </c>
      <c r="T1849" s="307" t="str">
        <f t="shared" si="515"/>
        <v/>
      </c>
      <c r="U1849" s="307" t="str">
        <f t="shared" si="507"/>
        <v/>
      </c>
      <c r="V1849" s="723"/>
      <c r="X1849" s="308" t="str">
        <f t="shared" si="516"/>
        <v/>
      </c>
      <c r="Y1849" s="309" t="str">
        <f t="shared" si="517"/>
        <v/>
      </c>
      <c r="Z1849" s="308" t="str">
        <f t="shared" si="508"/>
        <v/>
      </c>
      <c r="AA1849" s="308" t="b">
        <f t="shared" si="509"/>
        <v>1</v>
      </c>
      <c r="AB1849" s="308" t="str">
        <f t="shared" si="518"/>
        <v/>
      </c>
      <c r="AC1849" s="534" t="str">
        <f t="shared" si="519"/>
        <v/>
      </c>
      <c r="AD1849" s="752" t="str">
        <f t="shared" si="520"/>
        <v/>
      </c>
      <c r="AE1849" s="534" t="str">
        <f t="shared" si="521"/>
        <v/>
      </c>
      <c r="AF1849" s="752" t="str">
        <f t="shared" si="522"/>
        <v/>
      </c>
    </row>
    <row r="1850" spans="2:32" x14ac:dyDescent="0.25">
      <c r="B1850" s="721"/>
      <c r="C1850" s="531" t="str">
        <f>IFERROR(VLOOKUP(B1850,'מצבת ורישום גנים'!B:D,3,0),"")</f>
        <v/>
      </c>
      <c r="D1850" s="721"/>
      <c r="E1850" s="723"/>
      <c r="F1850" s="723"/>
      <c r="G1850" s="723"/>
      <c r="H1850" s="723"/>
      <c r="I1850" s="992" t="str">
        <f t="shared" si="523"/>
        <v/>
      </c>
      <c r="J1850" s="723"/>
      <c r="K1850" s="724"/>
      <c r="L1850" s="723"/>
      <c r="M1850" s="306" t="str">
        <f t="shared" si="510"/>
        <v/>
      </c>
      <c r="N1850" s="32" t="str">
        <f t="shared" si="511"/>
        <v/>
      </c>
      <c r="P1850" s="307" t="str">
        <f t="shared" si="512"/>
        <v/>
      </c>
      <c r="Q1850" s="307" t="str">
        <f t="shared" si="506"/>
        <v/>
      </c>
      <c r="R1850" s="307" t="str">
        <f t="shared" si="513"/>
        <v/>
      </c>
      <c r="S1850" s="307" t="str">
        <f t="shared" si="514"/>
        <v/>
      </c>
      <c r="T1850" s="307" t="str">
        <f t="shared" si="515"/>
        <v/>
      </c>
      <c r="U1850" s="307" t="str">
        <f t="shared" si="507"/>
        <v/>
      </c>
      <c r="V1850" s="723"/>
      <c r="X1850" s="308" t="str">
        <f t="shared" si="516"/>
        <v/>
      </c>
      <c r="Y1850" s="309" t="str">
        <f t="shared" si="517"/>
        <v/>
      </c>
      <c r="Z1850" s="308" t="str">
        <f t="shared" si="508"/>
        <v/>
      </c>
      <c r="AA1850" s="308" t="b">
        <f t="shared" si="509"/>
        <v>1</v>
      </c>
      <c r="AB1850" s="308" t="str">
        <f t="shared" si="518"/>
        <v/>
      </c>
      <c r="AC1850" s="534" t="str">
        <f t="shared" si="519"/>
        <v/>
      </c>
      <c r="AD1850" s="752" t="str">
        <f t="shared" si="520"/>
        <v/>
      </c>
      <c r="AE1850" s="534" t="str">
        <f t="shared" si="521"/>
        <v/>
      </c>
      <c r="AF1850" s="752" t="str">
        <f t="shared" si="522"/>
        <v/>
      </c>
    </row>
    <row r="1851" spans="2:32" x14ac:dyDescent="0.25">
      <c r="B1851" s="721"/>
      <c r="C1851" s="531" t="str">
        <f>IFERROR(VLOOKUP(B1851,'מצבת ורישום גנים'!B:D,3,0),"")</f>
        <v/>
      </c>
      <c r="D1851" s="721"/>
      <c r="E1851" s="723"/>
      <c r="F1851" s="723"/>
      <c r="G1851" s="723"/>
      <c r="H1851" s="723"/>
      <c r="I1851" s="992" t="str">
        <f t="shared" si="523"/>
        <v/>
      </c>
      <c r="J1851" s="723"/>
      <c r="K1851" s="724"/>
      <c r="L1851" s="723"/>
      <c r="M1851" s="306" t="str">
        <f t="shared" si="510"/>
        <v/>
      </c>
      <c r="N1851" s="32" t="str">
        <f t="shared" si="511"/>
        <v/>
      </c>
      <c r="P1851" s="307" t="str">
        <f t="shared" si="512"/>
        <v/>
      </c>
      <c r="Q1851" s="307" t="str">
        <f t="shared" si="506"/>
        <v/>
      </c>
      <c r="R1851" s="307" t="str">
        <f t="shared" si="513"/>
        <v/>
      </c>
      <c r="S1851" s="307" t="str">
        <f t="shared" si="514"/>
        <v/>
      </c>
      <c r="T1851" s="307" t="str">
        <f t="shared" si="515"/>
        <v/>
      </c>
      <c r="U1851" s="307" t="str">
        <f t="shared" si="507"/>
        <v/>
      </c>
      <c r="V1851" s="723"/>
      <c r="X1851" s="308" t="str">
        <f t="shared" si="516"/>
        <v/>
      </c>
      <c r="Y1851" s="309" t="str">
        <f t="shared" si="517"/>
        <v/>
      </c>
      <c r="Z1851" s="308" t="str">
        <f t="shared" si="508"/>
        <v/>
      </c>
      <c r="AA1851" s="308" t="b">
        <f t="shared" si="509"/>
        <v>1</v>
      </c>
      <c r="AB1851" s="308" t="str">
        <f t="shared" si="518"/>
        <v/>
      </c>
      <c r="AC1851" s="534" t="str">
        <f t="shared" si="519"/>
        <v/>
      </c>
      <c r="AD1851" s="752" t="str">
        <f t="shared" si="520"/>
        <v/>
      </c>
      <c r="AE1851" s="534" t="str">
        <f t="shared" si="521"/>
        <v/>
      </c>
      <c r="AF1851" s="752" t="str">
        <f t="shared" si="522"/>
        <v/>
      </c>
    </row>
    <row r="1852" spans="2:32" x14ac:dyDescent="0.25">
      <c r="B1852" s="721"/>
      <c r="C1852" s="531" t="str">
        <f>IFERROR(VLOOKUP(B1852,'מצבת ורישום גנים'!B:D,3,0),"")</f>
        <v/>
      </c>
      <c r="D1852" s="721"/>
      <c r="E1852" s="723"/>
      <c r="F1852" s="723"/>
      <c r="G1852" s="723"/>
      <c r="H1852" s="723"/>
      <c r="I1852" s="992" t="str">
        <f t="shared" si="523"/>
        <v/>
      </c>
      <c r="J1852" s="723"/>
      <c r="K1852" s="724"/>
      <c r="L1852" s="723"/>
      <c r="M1852" s="306" t="str">
        <f t="shared" si="510"/>
        <v/>
      </c>
      <c r="N1852" s="32" t="str">
        <f t="shared" si="511"/>
        <v/>
      </c>
      <c r="P1852" s="307" t="str">
        <f t="shared" si="512"/>
        <v/>
      </c>
      <c r="Q1852" s="307" t="str">
        <f t="shared" si="506"/>
        <v/>
      </c>
      <c r="R1852" s="307" t="str">
        <f t="shared" si="513"/>
        <v/>
      </c>
      <c r="S1852" s="307" t="str">
        <f t="shared" si="514"/>
        <v/>
      </c>
      <c r="T1852" s="307" t="str">
        <f t="shared" si="515"/>
        <v/>
      </c>
      <c r="U1852" s="307" t="str">
        <f t="shared" si="507"/>
        <v/>
      </c>
      <c r="V1852" s="723"/>
      <c r="X1852" s="308" t="str">
        <f t="shared" si="516"/>
        <v/>
      </c>
      <c r="Y1852" s="309" t="str">
        <f t="shared" si="517"/>
        <v/>
      </c>
      <c r="Z1852" s="308" t="str">
        <f t="shared" si="508"/>
        <v/>
      </c>
      <c r="AA1852" s="308" t="b">
        <f t="shared" si="509"/>
        <v>1</v>
      </c>
      <c r="AB1852" s="308" t="str">
        <f t="shared" si="518"/>
        <v/>
      </c>
      <c r="AC1852" s="534" t="str">
        <f t="shared" si="519"/>
        <v/>
      </c>
      <c r="AD1852" s="752" t="str">
        <f t="shared" si="520"/>
        <v/>
      </c>
      <c r="AE1852" s="534" t="str">
        <f t="shared" si="521"/>
        <v/>
      </c>
      <c r="AF1852" s="752" t="str">
        <f t="shared" si="522"/>
        <v/>
      </c>
    </row>
    <row r="1853" spans="2:32" x14ac:dyDescent="0.25">
      <c r="B1853" s="721"/>
      <c r="C1853" s="531" t="str">
        <f>IFERROR(VLOOKUP(B1853,'מצבת ורישום גנים'!B:D,3,0),"")</f>
        <v/>
      </c>
      <c r="D1853" s="721"/>
      <c r="E1853" s="723"/>
      <c r="F1853" s="723"/>
      <c r="G1853" s="723"/>
      <c r="H1853" s="723"/>
      <c r="I1853" s="992" t="str">
        <f t="shared" si="523"/>
        <v/>
      </c>
      <c r="J1853" s="723"/>
      <c r="K1853" s="724"/>
      <c r="L1853" s="723"/>
      <c r="M1853" s="306" t="str">
        <f t="shared" si="510"/>
        <v/>
      </c>
      <c r="N1853" s="32" t="str">
        <f t="shared" si="511"/>
        <v/>
      </c>
      <c r="P1853" s="307" t="str">
        <f t="shared" si="512"/>
        <v/>
      </c>
      <c r="Q1853" s="307" t="str">
        <f t="shared" si="506"/>
        <v/>
      </c>
      <c r="R1853" s="307" t="str">
        <f t="shared" si="513"/>
        <v/>
      </c>
      <c r="S1853" s="307" t="str">
        <f t="shared" si="514"/>
        <v/>
      </c>
      <c r="T1853" s="307" t="str">
        <f t="shared" si="515"/>
        <v/>
      </c>
      <c r="U1853" s="307" t="str">
        <f t="shared" si="507"/>
        <v/>
      </c>
      <c r="V1853" s="723"/>
      <c r="X1853" s="308" t="str">
        <f t="shared" si="516"/>
        <v/>
      </c>
      <c r="Y1853" s="309" t="str">
        <f t="shared" si="517"/>
        <v/>
      </c>
      <c r="Z1853" s="308" t="str">
        <f t="shared" si="508"/>
        <v/>
      </c>
      <c r="AA1853" s="308" t="b">
        <f t="shared" si="509"/>
        <v>1</v>
      </c>
      <c r="AB1853" s="308" t="str">
        <f t="shared" si="518"/>
        <v/>
      </c>
      <c r="AC1853" s="534" t="str">
        <f t="shared" si="519"/>
        <v/>
      </c>
      <c r="AD1853" s="752" t="str">
        <f t="shared" si="520"/>
        <v/>
      </c>
      <c r="AE1853" s="534" t="str">
        <f t="shared" si="521"/>
        <v/>
      </c>
      <c r="AF1853" s="752" t="str">
        <f t="shared" si="522"/>
        <v/>
      </c>
    </row>
    <row r="1854" spans="2:32" x14ac:dyDescent="0.25">
      <c r="B1854" s="721"/>
      <c r="C1854" s="531" t="str">
        <f>IFERROR(VLOOKUP(B1854,'מצבת ורישום גנים'!B:D,3,0),"")</f>
        <v/>
      </c>
      <c r="D1854" s="721"/>
      <c r="E1854" s="723"/>
      <c r="F1854" s="723"/>
      <c r="G1854" s="723"/>
      <c r="H1854" s="723"/>
      <c r="I1854" s="992" t="str">
        <f t="shared" si="523"/>
        <v/>
      </c>
      <c r="J1854" s="723"/>
      <c r="K1854" s="724"/>
      <c r="L1854" s="723"/>
      <c r="M1854" s="306" t="str">
        <f t="shared" si="510"/>
        <v/>
      </c>
      <c r="N1854" s="32" t="str">
        <f t="shared" si="511"/>
        <v/>
      </c>
      <c r="P1854" s="307" t="str">
        <f t="shared" si="512"/>
        <v/>
      </c>
      <c r="Q1854" s="307" t="str">
        <f t="shared" si="506"/>
        <v/>
      </c>
      <c r="R1854" s="307" t="str">
        <f t="shared" si="513"/>
        <v/>
      </c>
      <c r="S1854" s="307" t="str">
        <f t="shared" si="514"/>
        <v/>
      </c>
      <c r="T1854" s="307" t="str">
        <f t="shared" si="515"/>
        <v/>
      </c>
      <c r="U1854" s="307" t="str">
        <f t="shared" si="507"/>
        <v/>
      </c>
      <c r="V1854" s="723"/>
      <c r="X1854" s="308" t="str">
        <f t="shared" si="516"/>
        <v/>
      </c>
      <c r="Y1854" s="309" t="str">
        <f t="shared" si="517"/>
        <v/>
      </c>
      <c r="Z1854" s="308" t="str">
        <f t="shared" si="508"/>
        <v/>
      </c>
      <c r="AA1854" s="308" t="b">
        <f t="shared" si="509"/>
        <v>1</v>
      </c>
      <c r="AB1854" s="308" t="str">
        <f t="shared" si="518"/>
        <v/>
      </c>
      <c r="AC1854" s="534" t="str">
        <f t="shared" si="519"/>
        <v/>
      </c>
      <c r="AD1854" s="752" t="str">
        <f t="shared" si="520"/>
        <v/>
      </c>
      <c r="AE1854" s="534" t="str">
        <f t="shared" si="521"/>
        <v/>
      </c>
      <c r="AF1854" s="752" t="str">
        <f t="shared" si="522"/>
        <v/>
      </c>
    </row>
    <row r="1855" spans="2:32" x14ac:dyDescent="0.25">
      <c r="B1855" s="721"/>
      <c r="C1855" s="531" t="str">
        <f>IFERROR(VLOOKUP(B1855,'מצבת ורישום גנים'!B:D,3,0),"")</f>
        <v/>
      </c>
      <c r="D1855" s="721"/>
      <c r="E1855" s="723"/>
      <c r="F1855" s="723"/>
      <c r="G1855" s="723"/>
      <c r="H1855" s="723"/>
      <c r="I1855" s="992" t="str">
        <f t="shared" si="523"/>
        <v/>
      </c>
      <c r="J1855" s="723"/>
      <c r="K1855" s="724"/>
      <c r="L1855" s="723"/>
      <c r="M1855" s="306" t="str">
        <f t="shared" si="510"/>
        <v/>
      </c>
      <c r="N1855" s="32" t="str">
        <f t="shared" si="511"/>
        <v/>
      </c>
      <c r="P1855" s="307" t="str">
        <f t="shared" si="512"/>
        <v/>
      </c>
      <c r="Q1855" s="307" t="str">
        <f t="shared" si="506"/>
        <v/>
      </c>
      <c r="R1855" s="307" t="str">
        <f t="shared" si="513"/>
        <v/>
      </c>
      <c r="S1855" s="307" t="str">
        <f t="shared" si="514"/>
        <v/>
      </c>
      <c r="T1855" s="307" t="str">
        <f t="shared" si="515"/>
        <v/>
      </c>
      <c r="U1855" s="307" t="str">
        <f t="shared" si="507"/>
        <v/>
      </c>
      <c r="V1855" s="723"/>
      <c r="X1855" s="308" t="str">
        <f t="shared" si="516"/>
        <v/>
      </c>
      <c r="Y1855" s="309" t="str">
        <f t="shared" si="517"/>
        <v/>
      </c>
      <c r="Z1855" s="308" t="str">
        <f t="shared" si="508"/>
        <v/>
      </c>
      <c r="AA1855" s="308" t="b">
        <f t="shared" si="509"/>
        <v>1</v>
      </c>
      <c r="AB1855" s="308" t="str">
        <f t="shared" si="518"/>
        <v/>
      </c>
      <c r="AC1855" s="534" t="str">
        <f t="shared" si="519"/>
        <v/>
      </c>
      <c r="AD1855" s="752" t="str">
        <f t="shared" si="520"/>
        <v/>
      </c>
      <c r="AE1855" s="534" t="str">
        <f t="shared" si="521"/>
        <v/>
      </c>
      <c r="AF1855" s="752" t="str">
        <f t="shared" si="522"/>
        <v/>
      </c>
    </row>
    <row r="1856" spans="2:32" x14ac:dyDescent="0.25">
      <c r="B1856" s="721"/>
      <c r="C1856" s="531" t="str">
        <f>IFERROR(VLOOKUP(B1856,'מצבת ורישום גנים'!B:D,3,0),"")</f>
        <v/>
      </c>
      <c r="D1856" s="721"/>
      <c r="E1856" s="723"/>
      <c r="F1856" s="723"/>
      <c r="G1856" s="723"/>
      <c r="H1856" s="723"/>
      <c r="I1856" s="992" t="str">
        <f t="shared" si="523"/>
        <v/>
      </c>
      <c r="J1856" s="723"/>
      <c r="K1856" s="724"/>
      <c r="L1856" s="723"/>
      <c r="M1856" s="306" t="str">
        <f t="shared" si="510"/>
        <v/>
      </c>
      <c r="N1856" s="32" t="str">
        <f t="shared" si="511"/>
        <v/>
      </c>
      <c r="P1856" s="307" t="str">
        <f t="shared" si="512"/>
        <v/>
      </c>
      <c r="Q1856" s="307" t="str">
        <f t="shared" si="506"/>
        <v/>
      </c>
      <c r="R1856" s="307" t="str">
        <f t="shared" si="513"/>
        <v/>
      </c>
      <c r="S1856" s="307" t="str">
        <f t="shared" si="514"/>
        <v/>
      </c>
      <c r="T1856" s="307" t="str">
        <f t="shared" si="515"/>
        <v/>
      </c>
      <c r="U1856" s="307" t="str">
        <f t="shared" si="507"/>
        <v/>
      </c>
      <c r="V1856" s="723"/>
      <c r="X1856" s="308" t="str">
        <f t="shared" si="516"/>
        <v/>
      </c>
      <c r="Y1856" s="309" t="str">
        <f t="shared" si="517"/>
        <v/>
      </c>
      <c r="Z1856" s="308" t="str">
        <f t="shared" si="508"/>
        <v/>
      </c>
      <c r="AA1856" s="308" t="b">
        <f t="shared" si="509"/>
        <v>1</v>
      </c>
      <c r="AB1856" s="308" t="str">
        <f t="shared" si="518"/>
        <v/>
      </c>
      <c r="AC1856" s="534" t="str">
        <f t="shared" si="519"/>
        <v/>
      </c>
      <c r="AD1856" s="752" t="str">
        <f t="shared" si="520"/>
        <v/>
      </c>
      <c r="AE1856" s="534" t="str">
        <f t="shared" si="521"/>
        <v/>
      </c>
      <c r="AF1856" s="752" t="str">
        <f t="shared" si="522"/>
        <v/>
      </c>
    </row>
    <row r="1857" spans="2:32" x14ac:dyDescent="0.25">
      <c r="B1857" s="721"/>
      <c r="C1857" s="531" t="str">
        <f>IFERROR(VLOOKUP(B1857,'מצבת ורישום גנים'!B:D,3,0),"")</f>
        <v/>
      </c>
      <c r="D1857" s="721"/>
      <c r="E1857" s="723"/>
      <c r="F1857" s="723"/>
      <c r="G1857" s="723"/>
      <c r="H1857" s="723"/>
      <c r="I1857" s="992" t="str">
        <f t="shared" si="523"/>
        <v/>
      </c>
      <c r="J1857" s="723"/>
      <c r="K1857" s="724"/>
      <c r="L1857" s="723"/>
      <c r="M1857" s="306" t="str">
        <f t="shared" si="510"/>
        <v/>
      </c>
      <c r="N1857" s="32" t="str">
        <f t="shared" si="511"/>
        <v/>
      </c>
      <c r="P1857" s="307" t="str">
        <f t="shared" si="512"/>
        <v/>
      </c>
      <c r="Q1857" s="307" t="str">
        <f t="shared" si="506"/>
        <v/>
      </c>
      <c r="R1857" s="307" t="str">
        <f t="shared" si="513"/>
        <v/>
      </c>
      <c r="S1857" s="307" t="str">
        <f t="shared" si="514"/>
        <v/>
      </c>
      <c r="T1857" s="307" t="str">
        <f t="shared" si="515"/>
        <v/>
      </c>
      <c r="U1857" s="307" t="str">
        <f t="shared" si="507"/>
        <v/>
      </c>
      <c r="V1857" s="723"/>
      <c r="X1857" s="308" t="str">
        <f t="shared" si="516"/>
        <v/>
      </c>
      <c r="Y1857" s="309" t="str">
        <f t="shared" si="517"/>
        <v/>
      </c>
      <c r="Z1857" s="308" t="str">
        <f t="shared" si="508"/>
        <v/>
      </c>
      <c r="AA1857" s="308" t="b">
        <f t="shared" si="509"/>
        <v>1</v>
      </c>
      <c r="AB1857" s="308" t="str">
        <f t="shared" si="518"/>
        <v/>
      </c>
      <c r="AC1857" s="534" t="str">
        <f t="shared" si="519"/>
        <v/>
      </c>
      <c r="AD1857" s="752" t="str">
        <f t="shared" si="520"/>
        <v/>
      </c>
      <c r="AE1857" s="534" t="str">
        <f t="shared" si="521"/>
        <v/>
      </c>
      <c r="AF1857" s="752" t="str">
        <f t="shared" si="522"/>
        <v/>
      </c>
    </row>
    <row r="1858" spans="2:32" x14ac:dyDescent="0.25">
      <c r="B1858" s="721"/>
      <c r="C1858" s="531" t="str">
        <f>IFERROR(VLOOKUP(B1858,'מצבת ורישום גנים'!B:D,3,0),"")</f>
        <v/>
      </c>
      <c r="D1858" s="721"/>
      <c r="E1858" s="723"/>
      <c r="F1858" s="723"/>
      <c r="G1858" s="723"/>
      <c r="H1858" s="723"/>
      <c r="I1858" s="992" t="str">
        <f t="shared" si="523"/>
        <v/>
      </c>
      <c r="J1858" s="723"/>
      <c r="K1858" s="724"/>
      <c r="L1858" s="723"/>
      <c r="M1858" s="306" t="str">
        <f t="shared" si="510"/>
        <v/>
      </c>
      <c r="N1858" s="32" t="str">
        <f t="shared" si="511"/>
        <v/>
      </c>
      <c r="P1858" s="307" t="str">
        <f t="shared" si="512"/>
        <v/>
      </c>
      <c r="Q1858" s="307" t="str">
        <f t="shared" si="506"/>
        <v/>
      </c>
      <c r="R1858" s="307" t="str">
        <f t="shared" si="513"/>
        <v/>
      </c>
      <c r="S1858" s="307" t="str">
        <f t="shared" si="514"/>
        <v/>
      </c>
      <c r="T1858" s="307" t="str">
        <f t="shared" si="515"/>
        <v/>
      </c>
      <c r="U1858" s="307" t="str">
        <f t="shared" si="507"/>
        <v/>
      </c>
      <c r="V1858" s="723"/>
      <c r="X1858" s="308" t="str">
        <f t="shared" si="516"/>
        <v/>
      </c>
      <c r="Y1858" s="309" t="str">
        <f t="shared" si="517"/>
        <v/>
      </c>
      <c r="Z1858" s="308" t="str">
        <f t="shared" si="508"/>
        <v/>
      </c>
      <c r="AA1858" s="308" t="b">
        <f t="shared" si="509"/>
        <v>1</v>
      </c>
      <c r="AB1858" s="308" t="str">
        <f t="shared" si="518"/>
        <v/>
      </c>
      <c r="AC1858" s="534" t="str">
        <f t="shared" si="519"/>
        <v/>
      </c>
      <c r="AD1858" s="752" t="str">
        <f t="shared" si="520"/>
        <v/>
      </c>
      <c r="AE1858" s="534" t="str">
        <f t="shared" si="521"/>
        <v/>
      </c>
      <c r="AF1858" s="752" t="str">
        <f t="shared" si="522"/>
        <v/>
      </c>
    </row>
    <row r="1859" spans="2:32" x14ac:dyDescent="0.25">
      <c r="B1859" s="721"/>
      <c r="C1859" s="531" t="str">
        <f>IFERROR(VLOOKUP(B1859,'מצבת ורישום גנים'!B:D,3,0),"")</f>
        <v/>
      </c>
      <c r="D1859" s="721"/>
      <c r="E1859" s="723"/>
      <c r="F1859" s="723"/>
      <c r="G1859" s="723"/>
      <c r="H1859" s="723"/>
      <c r="I1859" s="992" t="str">
        <f t="shared" si="523"/>
        <v/>
      </c>
      <c r="J1859" s="723"/>
      <c r="K1859" s="724"/>
      <c r="L1859" s="723"/>
      <c r="M1859" s="306" t="str">
        <f t="shared" si="510"/>
        <v/>
      </c>
      <c r="N1859" s="32" t="str">
        <f t="shared" si="511"/>
        <v/>
      </c>
      <c r="P1859" s="307" t="str">
        <f t="shared" si="512"/>
        <v/>
      </c>
      <c r="Q1859" s="307" t="str">
        <f t="shared" si="506"/>
        <v/>
      </c>
      <c r="R1859" s="307" t="str">
        <f t="shared" si="513"/>
        <v/>
      </c>
      <c r="S1859" s="307" t="str">
        <f t="shared" si="514"/>
        <v/>
      </c>
      <c r="T1859" s="307" t="str">
        <f t="shared" si="515"/>
        <v/>
      </c>
      <c r="U1859" s="307" t="str">
        <f t="shared" si="507"/>
        <v/>
      </c>
      <c r="V1859" s="723"/>
      <c r="X1859" s="308" t="str">
        <f t="shared" si="516"/>
        <v/>
      </c>
      <c r="Y1859" s="309" t="str">
        <f t="shared" si="517"/>
        <v/>
      </c>
      <c r="Z1859" s="308" t="str">
        <f t="shared" si="508"/>
        <v/>
      </c>
      <c r="AA1859" s="308" t="b">
        <f t="shared" si="509"/>
        <v>1</v>
      </c>
      <c r="AB1859" s="308" t="str">
        <f t="shared" si="518"/>
        <v/>
      </c>
      <c r="AC1859" s="534" t="str">
        <f t="shared" si="519"/>
        <v/>
      </c>
      <c r="AD1859" s="752" t="str">
        <f t="shared" si="520"/>
        <v/>
      </c>
      <c r="AE1859" s="534" t="str">
        <f t="shared" si="521"/>
        <v/>
      </c>
      <c r="AF1859" s="752" t="str">
        <f t="shared" si="522"/>
        <v/>
      </c>
    </row>
    <row r="1860" spans="2:32" x14ac:dyDescent="0.25">
      <c r="B1860" s="721"/>
      <c r="C1860" s="531" t="str">
        <f>IFERROR(VLOOKUP(B1860,'מצבת ורישום גנים'!B:D,3,0),"")</f>
        <v/>
      </c>
      <c r="D1860" s="721"/>
      <c r="E1860" s="723"/>
      <c r="F1860" s="723"/>
      <c r="G1860" s="723"/>
      <c r="H1860" s="723"/>
      <c r="I1860" s="992" t="str">
        <f t="shared" si="523"/>
        <v/>
      </c>
      <c r="J1860" s="723"/>
      <c r="K1860" s="724"/>
      <c r="L1860" s="723"/>
      <c r="M1860" s="306" t="str">
        <f t="shared" si="510"/>
        <v/>
      </c>
      <c r="N1860" s="32" t="str">
        <f t="shared" si="511"/>
        <v/>
      </c>
      <c r="P1860" s="307" t="str">
        <f t="shared" si="512"/>
        <v/>
      </c>
      <c r="Q1860" s="307" t="str">
        <f t="shared" si="506"/>
        <v/>
      </c>
      <c r="R1860" s="307" t="str">
        <f t="shared" si="513"/>
        <v/>
      </c>
      <c r="S1860" s="307" t="str">
        <f t="shared" si="514"/>
        <v/>
      </c>
      <c r="T1860" s="307" t="str">
        <f t="shared" si="515"/>
        <v/>
      </c>
      <c r="U1860" s="307" t="str">
        <f t="shared" si="507"/>
        <v/>
      </c>
      <c r="V1860" s="723"/>
      <c r="X1860" s="308" t="str">
        <f t="shared" si="516"/>
        <v/>
      </c>
      <c r="Y1860" s="309" t="str">
        <f t="shared" si="517"/>
        <v/>
      </c>
      <c r="Z1860" s="308" t="str">
        <f t="shared" si="508"/>
        <v/>
      </c>
      <c r="AA1860" s="308" t="b">
        <f t="shared" si="509"/>
        <v>1</v>
      </c>
      <c r="AB1860" s="308" t="str">
        <f t="shared" si="518"/>
        <v/>
      </c>
      <c r="AC1860" s="534" t="str">
        <f t="shared" si="519"/>
        <v/>
      </c>
      <c r="AD1860" s="752" t="str">
        <f t="shared" si="520"/>
        <v/>
      </c>
      <c r="AE1860" s="534" t="str">
        <f t="shared" si="521"/>
        <v/>
      </c>
      <c r="AF1860" s="752" t="str">
        <f t="shared" si="522"/>
        <v/>
      </c>
    </row>
    <row r="1861" spans="2:32" x14ac:dyDescent="0.25">
      <c r="B1861" s="721"/>
      <c r="C1861" s="531" t="str">
        <f>IFERROR(VLOOKUP(B1861,'מצבת ורישום גנים'!B:D,3,0),"")</f>
        <v/>
      </c>
      <c r="D1861" s="721"/>
      <c r="E1861" s="723"/>
      <c r="F1861" s="723"/>
      <c r="G1861" s="723"/>
      <c r="H1861" s="723"/>
      <c r="I1861" s="992" t="str">
        <f t="shared" si="523"/>
        <v/>
      </c>
      <c r="J1861" s="723"/>
      <c r="K1861" s="724"/>
      <c r="L1861" s="723"/>
      <c r="M1861" s="306" t="str">
        <f t="shared" si="510"/>
        <v/>
      </c>
      <c r="N1861" s="32" t="str">
        <f t="shared" si="511"/>
        <v/>
      </c>
      <c r="P1861" s="307" t="str">
        <f t="shared" si="512"/>
        <v/>
      </c>
      <c r="Q1861" s="307" t="str">
        <f t="shared" si="506"/>
        <v/>
      </c>
      <c r="R1861" s="307" t="str">
        <f t="shared" si="513"/>
        <v/>
      </c>
      <c r="S1861" s="307" t="str">
        <f t="shared" si="514"/>
        <v/>
      </c>
      <c r="T1861" s="307" t="str">
        <f t="shared" si="515"/>
        <v/>
      </c>
      <c r="U1861" s="307" t="str">
        <f t="shared" si="507"/>
        <v/>
      </c>
      <c r="V1861" s="723"/>
      <c r="X1861" s="308" t="str">
        <f t="shared" si="516"/>
        <v/>
      </c>
      <c r="Y1861" s="309" t="str">
        <f t="shared" si="517"/>
        <v/>
      </c>
      <c r="Z1861" s="308" t="str">
        <f t="shared" si="508"/>
        <v/>
      </c>
      <c r="AA1861" s="308" t="b">
        <f t="shared" si="509"/>
        <v>1</v>
      </c>
      <c r="AB1861" s="308" t="str">
        <f t="shared" si="518"/>
        <v/>
      </c>
      <c r="AC1861" s="534" t="str">
        <f t="shared" si="519"/>
        <v/>
      </c>
      <c r="AD1861" s="752" t="str">
        <f t="shared" si="520"/>
        <v/>
      </c>
      <c r="AE1861" s="534" t="str">
        <f t="shared" si="521"/>
        <v/>
      </c>
      <c r="AF1861" s="752" t="str">
        <f t="shared" si="522"/>
        <v/>
      </c>
    </row>
    <row r="1862" spans="2:32" x14ac:dyDescent="0.25">
      <c r="B1862" s="721"/>
      <c r="C1862" s="531" t="str">
        <f>IFERROR(VLOOKUP(B1862,'מצבת ורישום גנים'!B:D,3,0),"")</f>
        <v/>
      </c>
      <c r="D1862" s="721"/>
      <c r="E1862" s="723"/>
      <c r="F1862" s="723"/>
      <c r="G1862" s="723"/>
      <c r="H1862" s="723"/>
      <c r="I1862" s="992" t="str">
        <f t="shared" si="523"/>
        <v/>
      </c>
      <c r="J1862" s="723"/>
      <c r="K1862" s="724"/>
      <c r="L1862" s="723"/>
      <c r="M1862" s="306" t="str">
        <f t="shared" si="510"/>
        <v/>
      </c>
      <c r="N1862" s="32" t="str">
        <f t="shared" si="511"/>
        <v/>
      </c>
      <c r="P1862" s="307" t="str">
        <f t="shared" si="512"/>
        <v/>
      </c>
      <c r="Q1862" s="307" t="str">
        <f t="shared" si="506"/>
        <v/>
      </c>
      <c r="R1862" s="307" t="str">
        <f t="shared" si="513"/>
        <v/>
      </c>
      <c r="S1862" s="307" t="str">
        <f t="shared" si="514"/>
        <v/>
      </c>
      <c r="T1862" s="307" t="str">
        <f t="shared" si="515"/>
        <v/>
      </c>
      <c r="U1862" s="307" t="str">
        <f t="shared" si="507"/>
        <v/>
      </c>
      <c r="V1862" s="723"/>
      <c r="X1862" s="308" t="str">
        <f t="shared" si="516"/>
        <v/>
      </c>
      <c r="Y1862" s="309" t="str">
        <f t="shared" si="517"/>
        <v/>
      </c>
      <c r="Z1862" s="308" t="str">
        <f t="shared" si="508"/>
        <v/>
      </c>
      <c r="AA1862" s="308" t="b">
        <f t="shared" si="509"/>
        <v>1</v>
      </c>
      <c r="AB1862" s="308" t="str">
        <f t="shared" si="518"/>
        <v/>
      </c>
      <c r="AC1862" s="534" t="str">
        <f t="shared" si="519"/>
        <v/>
      </c>
      <c r="AD1862" s="752" t="str">
        <f t="shared" si="520"/>
        <v/>
      </c>
      <c r="AE1862" s="534" t="str">
        <f t="shared" si="521"/>
        <v/>
      </c>
      <c r="AF1862" s="752" t="str">
        <f t="shared" si="522"/>
        <v/>
      </c>
    </row>
    <row r="1863" spans="2:32" x14ac:dyDescent="0.25">
      <c r="B1863" s="721"/>
      <c r="C1863" s="531" t="str">
        <f>IFERROR(VLOOKUP(B1863,'מצבת ורישום גנים'!B:D,3,0),"")</f>
        <v/>
      </c>
      <c r="D1863" s="721"/>
      <c r="E1863" s="723"/>
      <c r="F1863" s="723"/>
      <c r="G1863" s="723"/>
      <c r="H1863" s="723"/>
      <c r="I1863" s="992" t="str">
        <f t="shared" si="523"/>
        <v/>
      </c>
      <c r="J1863" s="723"/>
      <c r="K1863" s="724"/>
      <c r="L1863" s="723"/>
      <c r="M1863" s="306" t="str">
        <f t="shared" si="510"/>
        <v/>
      </c>
      <c r="N1863" s="32" t="str">
        <f t="shared" si="511"/>
        <v/>
      </c>
      <c r="P1863" s="307" t="str">
        <f t="shared" si="512"/>
        <v/>
      </c>
      <c r="Q1863" s="307" t="str">
        <f t="shared" si="506"/>
        <v/>
      </c>
      <c r="R1863" s="307" t="str">
        <f t="shared" si="513"/>
        <v/>
      </c>
      <c r="S1863" s="307" t="str">
        <f t="shared" si="514"/>
        <v/>
      </c>
      <c r="T1863" s="307" t="str">
        <f t="shared" si="515"/>
        <v/>
      </c>
      <c r="U1863" s="307" t="str">
        <f t="shared" si="507"/>
        <v/>
      </c>
      <c r="V1863" s="723"/>
      <c r="X1863" s="308" t="str">
        <f t="shared" si="516"/>
        <v/>
      </c>
      <c r="Y1863" s="309" t="str">
        <f t="shared" si="517"/>
        <v/>
      </c>
      <c r="Z1863" s="308" t="str">
        <f t="shared" si="508"/>
        <v/>
      </c>
      <c r="AA1863" s="308" t="b">
        <f t="shared" si="509"/>
        <v>1</v>
      </c>
      <c r="AB1863" s="308" t="str">
        <f t="shared" si="518"/>
        <v/>
      </c>
      <c r="AC1863" s="534" t="str">
        <f t="shared" si="519"/>
        <v/>
      </c>
      <c r="AD1863" s="752" t="str">
        <f t="shared" si="520"/>
        <v/>
      </c>
      <c r="AE1863" s="534" t="str">
        <f t="shared" si="521"/>
        <v/>
      </c>
      <c r="AF1863" s="752" t="str">
        <f t="shared" si="522"/>
        <v/>
      </c>
    </row>
    <row r="1864" spans="2:32" x14ac:dyDescent="0.25">
      <c r="B1864" s="721"/>
      <c r="C1864" s="531" t="str">
        <f>IFERROR(VLOOKUP(B1864,'מצבת ורישום גנים'!B:D,3,0),"")</f>
        <v/>
      </c>
      <c r="D1864" s="721"/>
      <c r="E1864" s="723"/>
      <c r="F1864" s="723"/>
      <c r="G1864" s="723"/>
      <c r="H1864" s="723"/>
      <c r="I1864" s="992" t="str">
        <f t="shared" si="523"/>
        <v/>
      </c>
      <c r="J1864" s="723"/>
      <c r="K1864" s="724"/>
      <c r="L1864" s="723"/>
      <c r="M1864" s="306" t="str">
        <f t="shared" si="510"/>
        <v/>
      </c>
      <c r="N1864" s="32" t="str">
        <f t="shared" si="511"/>
        <v/>
      </c>
      <c r="P1864" s="307" t="str">
        <f t="shared" si="512"/>
        <v/>
      </c>
      <c r="Q1864" s="307" t="str">
        <f t="shared" si="506"/>
        <v/>
      </c>
      <c r="R1864" s="307" t="str">
        <f t="shared" si="513"/>
        <v/>
      </c>
      <c r="S1864" s="307" t="str">
        <f t="shared" si="514"/>
        <v/>
      </c>
      <c r="T1864" s="307" t="str">
        <f t="shared" si="515"/>
        <v/>
      </c>
      <c r="U1864" s="307" t="str">
        <f t="shared" si="507"/>
        <v/>
      </c>
      <c r="V1864" s="723"/>
      <c r="X1864" s="308" t="str">
        <f t="shared" si="516"/>
        <v/>
      </c>
      <c r="Y1864" s="309" t="str">
        <f t="shared" si="517"/>
        <v/>
      </c>
      <c r="Z1864" s="308" t="str">
        <f t="shared" si="508"/>
        <v/>
      </c>
      <c r="AA1864" s="308" t="b">
        <f t="shared" si="509"/>
        <v>1</v>
      </c>
      <c r="AB1864" s="308" t="str">
        <f t="shared" si="518"/>
        <v/>
      </c>
      <c r="AC1864" s="534" t="str">
        <f t="shared" si="519"/>
        <v/>
      </c>
      <c r="AD1864" s="752" t="str">
        <f t="shared" si="520"/>
        <v/>
      </c>
      <c r="AE1864" s="534" t="str">
        <f t="shared" si="521"/>
        <v/>
      </c>
      <c r="AF1864" s="752" t="str">
        <f t="shared" si="522"/>
        <v/>
      </c>
    </row>
    <row r="1865" spans="2:32" x14ac:dyDescent="0.25">
      <c r="B1865" s="721"/>
      <c r="C1865" s="531" t="str">
        <f>IFERROR(VLOOKUP(B1865,'מצבת ורישום גנים'!B:D,3,0),"")</f>
        <v/>
      </c>
      <c r="D1865" s="721"/>
      <c r="E1865" s="723"/>
      <c r="F1865" s="723"/>
      <c r="G1865" s="723"/>
      <c r="H1865" s="723"/>
      <c r="I1865" s="992" t="str">
        <f t="shared" si="523"/>
        <v/>
      </c>
      <c r="J1865" s="723"/>
      <c r="K1865" s="724"/>
      <c r="L1865" s="723"/>
      <c r="M1865" s="306" t="str">
        <f t="shared" si="510"/>
        <v/>
      </c>
      <c r="N1865" s="32" t="str">
        <f t="shared" si="511"/>
        <v/>
      </c>
      <c r="P1865" s="307" t="str">
        <f t="shared" si="512"/>
        <v/>
      </c>
      <c r="Q1865" s="307" t="str">
        <f t="shared" si="506"/>
        <v/>
      </c>
      <c r="R1865" s="307" t="str">
        <f t="shared" si="513"/>
        <v/>
      </c>
      <c r="S1865" s="307" t="str">
        <f t="shared" si="514"/>
        <v/>
      </c>
      <c r="T1865" s="307" t="str">
        <f t="shared" si="515"/>
        <v/>
      </c>
      <c r="U1865" s="307" t="str">
        <f t="shared" si="507"/>
        <v/>
      </c>
      <c r="V1865" s="723"/>
      <c r="X1865" s="308" t="str">
        <f t="shared" si="516"/>
        <v/>
      </c>
      <c r="Y1865" s="309" t="str">
        <f t="shared" si="517"/>
        <v/>
      </c>
      <c r="Z1865" s="308" t="str">
        <f t="shared" si="508"/>
        <v/>
      </c>
      <c r="AA1865" s="308" t="b">
        <f t="shared" si="509"/>
        <v>1</v>
      </c>
      <c r="AB1865" s="308" t="str">
        <f t="shared" si="518"/>
        <v/>
      </c>
      <c r="AC1865" s="534" t="str">
        <f t="shared" si="519"/>
        <v/>
      </c>
      <c r="AD1865" s="752" t="str">
        <f t="shared" si="520"/>
        <v/>
      </c>
      <c r="AE1865" s="534" t="str">
        <f t="shared" si="521"/>
        <v/>
      </c>
      <c r="AF1865" s="752" t="str">
        <f t="shared" si="522"/>
        <v/>
      </c>
    </row>
    <row r="1866" spans="2:32" x14ac:dyDescent="0.25">
      <c r="B1866" s="721"/>
      <c r="C1866" s="531" t="str">
        <f>IFERROR(VLOOKUP(B1866,'מצבת ורישום גנים'!B:D,3,0),"")</f>
        <v/>
      </c>
      <c r="D1866" s="721"/>
      <c r="E1866" s="723"/>
      <c r="F1866" s="723"/>
      <c r="G1866" s="723"/>
      <c r="H1866" s="723"/>
      <c r="I1866" s="992" t="str">
        <f t="shared" si="523"/>
        <v/>
      </c>
      <c r="J1866" s="723"/>
      <c r="K1866" s="724"/>
      <c r="L1866" s="723"/>
      <c r="M1866" s="306" t="str">
        <f t="shared" si="510"/>
        <v/>
      </c>
      <c r="N1866" s="32" t="str">
        <f t="shared" si="511"/>
        <v/>
      </c>
      <c r="P1866" s="307" t="str">
        <f t="shared" si="512"/>
        <v/>
      </c>
      <c r="Q1866" s="307" t="str">
        <f t="shared" si="506"/>
        <v/>
      </c>
      <c r="R1866" s="307" t="str">
        <f t="shared" si="513"/>
        <v/>
      </c>
      <c r="S1866" s="307" t="str">
        <f t="shared" si="514"/>
        <v/>
      </c>
      <c r="T1866" s="307" t="str">
        <f t="shared" si="515"/>
        <v/>
      </c>
      <c r="U1866" s="307" t="str">
        <f t="shared" si="507"/>
        <v/>
      </c>
      <c r="V1866" s="723"/>
      <c r="X1866" s="308" t="str">
        <f t="shared" si="516"/>
        <v/>
      </c>
      <c r="Y1866" s="309" t="str">
        <f t="shared" si="517"/>
        <v/>
      </c>
      <c r="Z1866" s="308" t="str">
        <f t="shared" si="508"/>
        <v/>
      </c>
      <c r="AA1866" s="308" t="b">
        <f t="shared" si="509"/>
        <v>1</v>
      </c>
      <c r="AB1866" s="308" t="str">
        <f t="shared" si="518"/>
        <v/>
      </c>
      <c r="AC1866" s="534" t="str">
        <f t="shared" si="519"/>
        <v/>
      </c>
      <c r="AD1866" s="752" t="str">
        <f t="shared" si="520"/>
        <v/>
      </c>
      <c r="AE1866" s="534" t="str">
        <f t="shared" si="521"/>
        <v/>
      </c>
      <c r="AF1866" s="752" t="str">
        <f t="shared" si="522"/>
        <v/>
      </c>
    </row>
    <row r="1867" spans="2:32" x14ac:dyDescent="0.25">
      <c r="B1867" s="721"/>
      <c r="C1867" s="531" t="str">
        <f>IFERROR(VLOOKUP(B1867,'מצבת ורישום גנים'!B:D,3,0),"")</f>
        <v/>
      </c>
      <c r="D1867" s="721"/>
      <c r="E1867" s="723"/>
      <c r="F1867" s="723"/>
      <c r="G1867" s="723"/>
      <c r="H1867" s="723"/>
      <c r="I1867" s="992" t="str">
        <f t="shared" si="523"/>
        <v/>
      </c>
      <c r="J1867" s="723"/>
      <c r="K1867" s="724"/>
      <c r="L1867" s="723"/>
      <c r="M1867" s="306" t="str">
        <f t="shared" si="510"/>
        <v/>
      </c>
      <c r="N1867" s="32" t="str">
        <f t="shared" si="511"/>
        <v/>
      </c>
      <c r="P1867" s="307" t="str">
        <f t="shared" si="512"/>
        <v/>
      </c>
      <c r="Q1867" s="307" t="str">
        <f t="shared" si="506"/>
        <v/>
      </c>
      <c r="R1867" s="307" t="str">
        <f t="shared" si="513"/>
        <v/>
      </c>
      <c r="S1867" s="307" t="str">
        <f t="shared" si="514"/>
        <v/>
      </c>
      <c r="T1867" s="307" t="str">
        <f t="shared" si="515"/>
        <v/>
      </c>
      <c r="U1867" s="307" t="str">
        <f t="shared" si="507"/>
        <v/>
      </c>
      <c r="V1867" s="723"/>
      <c r="X1867" s="308" t="str">
        <f t="shared" si="516"/>
        <v/>
      </c>
      <c r="Y1867" s="309" t="str">
        <f t="shared" si="517"/>
        <v/>
      </c>
      <c r="Z1867" s="308" t="str">
        <f t="shared" si="508"/>
        <v/>
      </c>
      <c r="AA1867" s="308" t="b">
        <f t="shared" si="509"/>
        <v>1</v>
      </c>
      <c r="AB1867" s="308" t="str">
        <f t="shared" si="518"/>
        <v/>
      </c>
      <c r="AC1867" s="534" t="str">
        <f t="shared" si="519"/>
        <v/>
      </c>
      <c r="AD1867" s="752" t="str">
        <f t="shared" si="520"/>
        <v/>
      </c>
      <c r="AE1867" s="534" t="str">
        <f t="shared" si="521"/>
        <v/>
      </c>
      <c r="AF1867" s="752" t="str">
        <f t="shared" si="522"/>
        <v/>
      </c>
    </row>
    <row r="1868" spans="2:32" x14ac:dyDescent="0.25">
      <c r="B1868" s="721"/>
      <c r="C1868" s="531" t="str">
        <f>IFERROR(VLOOKUP(B1868,'מצבת ורישום גנים'!B:D,3,0),"")</f>
        <v/>
      </c>
      <c r="D1868" s="721"/>
      <c r="E1868" s="723"/>
      <c r="F1868" s="723"/>
      <c r="G1868" s="723"/>
      <c r="H1868" s="723"/>
      <c r="I1868" s="992" t="str">
        <f t="shared" si="523"/>
        <v/>
      </c>
      <c r="J1868" s="723"/>
      <c r="K1868" s="724"/>
      <c r="L1868" s="723"/>
      <c r="M1868" s="306" t="str">
        <f t="shared" si="510"/>
        <v/>
      </c>
      <c r="N1868" s="32" t="str">
        <f t="shared" si="511"/>
        <v/>
      </c>
      <c r="P1868" s="307" t="str">
        <f t="shared" si="512"/>
        <v/>
      </c>
      <c r="Q1868" s="307" t="str">
        <f t="shared" si="506"/>
        <v/>
      </c>
      <c r="R1868" s="307" t="str">
        <f t="shared" si="513"/>
        <v/>
      </c>
      <c r="S1868" s="307" t="str">
        <f t="shared" si="514"/>
        <v/>
      </c>
      <c r="T1868" s="307" t="str">
        <f t="shared" si="515"/>
        <v/>
      </c>
      <c r="U1868" s="307" t="str">
        <f t="shared" si="507"/>
        <v/>
      </c>
      <c r="V1868" s="723"/>
      <c r="X1868" s="308" t="str">
        <f t="shared" si="516"/>
        <v/>
      </c>
      <c r="Y1868" s="309" t="str">
        <f t="shared" si="517"/>
        <v/>
      </c>
      <c r="Z1868" s="308" t="str">
        <f t="shared" si="508"/>
        <v/>
      </c>
      <c r="AA1868" s="308" t="b">
        <f t="shared" si="509"/>
        <v>1</v>
      </c>
      <c r="AB1868" s="308" t="str">
        <f t="shared" si="518"/>
        <v/>
      </c>
      <c r="AC1868" s="534" t="str">
        <f t="shared" si="519"/>
        <v/>
      </c>
      <c r="AD1868" s="752" t="str">
        <f t="shared" si="520"/>
        <v/>
      </c>
      <c r="AE1868" s="534" t="str">
        <f t="shared" si="521"/>
        <v/>
      </c>
      <c r="AF1868" s="752" t="str">
        <f t="shared" si="522"/>
        <v/>
      </c>
    </row>
    <row r="1869" spans="2:32" x14ac:dyDescent="0.25">
      <c r="B1869" s="721"/>
      <c r="C1869" s="531" t="str">
        <f>IFERROR(VLOOKUP(B1869,'מצבת ורישום גנים'!B:D,3,0),"")</f>
        <v/>
      </c>
      <c r="D1869" s="721"/>
      <c r="E1869" s="723"/>
      <c r="F1869" s="723"/>
      <c r="G1869" s="723"/>
      <c r="H1869" s="723"/>
      <c r="I1869" s="992" t="str">
        <f t="shared" si="523"/>
        <v/>
      </c>
      <c r="J1869" s="723"/>
      <c r="K1869" s="724"/>
      <c r="L1869" s="723"/>
      <c r="M1869" s="306" t="str">
        <f t="shared" si="510"/>
        <v/>
      </c>
      <c r="N1869" s="32" t="str">
        <f t="shared" si="511"/>
        <v/>
      </c>
      <c r="P1869" s="307" t="str">
        <f t="shared" si="512"/>
        <v/>
      </c>
      <c r="Q1869" s="307" t="str">
        <f t="shared" si="506"/>
        <v/>
      </c>
      <c r="R1869" s="307" t="str">
        <f t="shared" si="513"/>
        <v/>
      </c>
      <c r="S1869" s="307" t="str">
        <f t="shared" si="514"/>
        <v/>
      </c>
      <c r="T1869" s="307" t="str">
        <f t="shared" si="515"/>
        <v/>
      </c>
      <c r="U1869" s="307" t="str">
        <f t="shared" si="507"/>
        <v/>
      </c>
      <c r="V1869" s="723"/>
      <c r="X1869" s="308" t="str">
        <f t="shared" si="516"/>
        <v/>
      </c>
      <c r="Y1869" s="309" t="str">
        <f t="shared" si="517"/>
        <v/>
      </c>
      <c r="Z1869" s="308" t="str">
        <f t="shared" si="508"/>
        <v/>
      </c>
      <c r="AA1869" s="308" t="b">
        <f t="shared" si="509"/>
        <v>1</v>
      </c>
      <c r="AB1869" s="308" t="str">
        <f t="shared" si="518"/>
        <v/>
      </c>
      <c r="AC1869" s="534" t="str">
        <f t="shared" si="519"/>
        <v/>
      </c>
      <c r="AD1869" s="752" t="str">
        <f t="shared" si="520"/>
        <v/>
      </c>
      <c r="AE1869" s="534" t="str">
        <f t="shared" si="521"/>
        <v/>
      </c>
      <c r="AF1869" s="752" t="str">
        <f t="shared" si="522"/>
        <v/>
      </c>
    </row>
    <row r="1870" spans="2:32" x14ac:dyDescent="0.25">
      <c r="B1870" s="721"/>
      <c r="C1870" s="531" t="str">
        <f>IFERROR(VLOOKUP(B1870,'מצבת ורישום גנים'!B:D,3,0),"")</f>
        <v/>
      </c>
      <c r="D1870" s="721"/>
      <c r="E1870" s="723"/>
      <c r="F1870" s="723"/>
      <c r="G1870" s="723"/>
      <c r="H1870" s="723"/>
      <c r="I1870" s="992" t="str">
        <f t="shared" si="523"/>
        <v/>
      </c>
      <c r="J1870" s="723"/>
      <c r="K1870" s="724"/>
      <c r="L1870" s="723"/>
      <c r="M1870" s="306" t="str">
        <f t="shared" si="510"/>
        <v/>
      </c>
      <c r="N1870" s="32" t="str">
        <f t="shared" si="511"/>
        <v/>
      </c>
      <c r="P1870" s="307" t="str">
        <f t="shared" si="512"/>
        <v/>
      </c>
      <c r="Q1870" s="307" t="str">
        <f t="shared" si="506"/>
        <v/>
      </c>
      <c r="R1870" s="307" t="str">
        <f t="shared" si="513"/>
        <v/>
      </c>
      <c r="S1870" s="307" t="str">
        <f t="shared" si="514"/>
        <v/>
      </c>
      <c r="T1870" s="307" t="str">
        <f t="shared" si="515"/>
        <v/>
      </c>
      <c r="U1870" s="307" t="str">
        <f t="shared" si="507"/>
        <v/>
      </c>
      <c r="V1870" s="723"/>
      <c r="X1870" s="308" t="str">
        <f t="shared" si="516"/>
        <v/>
      </c>
      <c r="Y1870" s="309" t="str">
        <f t="shared" si="517"/>
        <v/>
      </c>
      <c r="Z1870" s="308" t="str">
        <f t="shared" si="508"/>
        <v/>
      </c>
      <c r="AA1870" s="308" t="b">
        <f t="shared" si="509"/>
        <v>1</v>
      </c>
      <c r="AB1870" s="308" t="str">
        <f t="shared" si="518"/>
        <v/>
      </c>
      <c r="AC1870" s="534" t="str">
        <f t="shared" si="519"/>
        <v/>
      </c>
      <c r="AD1870" s="752" t="str">
        <f t="shared" si="520"/>
        <v/>
      </c>
      <c r="AE1870" s="534" t="str">
        <f t="shared" si="521"/>
        <v/>
      </c>
      <c r="AF1870" s="752" t="str">
        <f t="shared" si="522"/>
        <v/>
      </c>
    </row>
    <row r="1871" spans="2:32" x14ac:dyDescent="0.25">
      <c r="B1871" s="721"/>
      <c r="C1871" s="531" t="str">
        <f>IFERROR(VLOOKUP(B1871,'מצבת ורישום גנים'!B:D,3,0),"")</f>
        <v/>
      </c>
      <c r="D1871" s="721"/>
      <c r="E1871" s="723"/>
      <c r="F1871" s="723"/>
      <c r="G1871" s="723"/>
      <c r="H1871" s="723"/>
      <c r="I1871" s="992" t="str">
        <f t="shared" si="523"/>
        <v/>
      </c>
      <c r="J1871" s="723"/>
      <c r="K1871" s="724"/>
      <c r="L1871" s="723"/>
      <c r="M1871" s="306" t="str">
        <f t="shared" si="510"/>
        <v/>
      </c>
      <c r="N1871" s="32" t="str">
        <f t="shared" si="511"/>
        <v/>
      </c>
      <c r="P1871" s="307" t="str">
        <f t="shared" si="512"/>
        <v/>
      </c>
      <c r="Q1871" s="307" t="str">
        <f t="shared" si="506"/>
        <v/>
      </c>
      <c r="R1871" s="307" t="str">
        <f t="shared" si="513"/>
        <v/>
      </c>
      <c r="S1871" s="307" t="str">
        <f t="shared" si="514"/>
        <v/>
      </c>
      <c r="T1871" s="307" t="str">
        <f t="shared" si="515"/>
        <v/>
      </c>
      <c r="U1871" s="307" t="str">
        <f t="shared" si="507"/>
        <v/>
      </c>
      <c r="V1871" s="723"/>
      <c r="X1871" s="308" t="str">
        <f t="shared" si="516"/>
        <v/>
      </c>
      <c r="Y1871" s="309" t="str">
        <f t="shared" si="517"/>
        <v/>
      </c>
      <c r="Z1871" s="308" t="str">
        <f t="shared" si="508"/>
        <v/>
      </c>
      <c r="AA1871" s="308" t="b">
        <f t="shared" si="509"/>
        <v>1</v>
      </c>
      <c r="AB1871" s="308" t="str">
        <f t="shared" si="518"/>
        <v/>
      </c>
      <c r="AC1871" s="534" t="str">
        <f t="shared" si="519"/>
        <v/>
      </c>
      <c r="AD1871" s="752" t="str">
        <f t="shared" si="520"/>
        <v/>
      </c>
      <c r="AE1871" s="534" t="str">
        <f t="shared" si="521"/>
        <v/>
      </c>
      <c r="AF1871" s="752" t="str">
        <f t="shared" si="522"/>
        <v/>
      </c>
    </row>
    <row r="1872" spans="2:32" x14ac:dyDescent="0.25">
      <c r="B1872" s="721"/>
      <c r="C1872" s="531" t="str">
        <f>IFERROR(VLOOKUP(B1872,'מצבת ורישום גנים'!B:D,3,0),"")</f>
        <v/>
      </c>
      <c r="D1872" s="721"/>
      <c r="E1872" s="723"/>
      <c r="F1872" s="723"/>
      <c r="G1872" s="723"/>
      <c r="H1872" s="723"/>
      <c r="I1872" s="992" t="str">
        <f t="shared" si="523"/>
        <v/>
      </c>
      <c r="J1872" s="723"/>
      <c r="K1872" s="724"/>
      <c r="L1872" s="723"/>
      <c r="M1872" s="306" t="str">
        <f t="shared" si="510"/>
        <v/>
      </c>
      <c r="N1872" s="32" t="str">
        <f t="shared" si="511"/>
        <v/>
      </c>
      <c r="P1872" s="307" t="str">
        <f t="shared" si="512"/>
        <v/>
      </c>
      <c r="Q1872" s="307" t="str">
        <f t="shared" ref="Q1872:Q1935" si="524">IF(J1872="","",IFERROR(IF(OR(H1872="גננת",H1872="מורה",H1872="רכז",H1872="רכזת גן",H1872="רכז גן",H1872="רכז בית ספר",H1872="רכזת בית ספר"),IF(J1872&gt;=75,"תקין","לא תקין"),IF(H1872="סייעת ממשיכה",IF(J1872&gt;=30,"תקין","לא תקין"),IF(H1872="סייעת רפואית/אישית",IF(J1872&gt;=12.5,"תקין","לא תקין"),IF(H1872="סייעת חדשה",IF(J1872&gt;=37,"תקין","לא תקין"),IF(OR(H1872&lt;&gt;"מורה",H1872&lt;&gt;"גננת",H1872&lt;&gt;"סייעת"),IF(J1872&gt;=30.61,"תקין","לא תקין"),"לא תקין"))))),""))</f>
        <v/>
      </c>
      <c r="R1872" s="307" t="str">
        <f t="shared" si="513"/>
        <v/>
      </c>
      <c r="S1872" s="307" t="str">
        <f t="shared" si="514"/>
        <v/>
      </c>
      <c r="T1872" s="307" t="str">
        <f t="shared" si="515"/>
        <v/>
      </c>
      <c r="U1872" s="307" t="str">
        <f t="shared" ref="U1872:U1935" si="525">IF(D1872="","",IF(Z1872&gt;1,IF(SUMIF(D:D,D1872,L:L)&gt;90,"לא תקין","תקין"),"תקין"))</f>
        <v/>
      </c>
      <c r="V1872" s="723"/>
      <c r="X1872" s="308" t="str">
        <f t="shared" si="516"/>
        <v/>
      </c>
      <c r="Y1872" s="309" t="str">
        <f t="shared" si="517"/>
        <v/>
      </c>
      <c r="Z1872" s="308" t="str">
        <f t="shared" ref="Z1872:Z1935" si="526">IF(D1872="","",COUNTIF(D:D,D1872))</f>
        <v/>
      </c>
      <c r="AA1872" s="308" t="b">
        <f t="shared" ref="AA1872:AA1935" si="527">MOD(MID(REPT(0,9-LEN(D1872))&amp;D1872,1,1)+MID("0246813579",MID(REPT(0,9-LEN(D1872))&amp;D1872,2,1)+1,1)+MID(REPT(0,9-LEN(D1872))&amp;D1872,3,1)+MID("0246813579",MID(REPT(0,9-LEN(D1872))&amp;D1872,4,1)+1,1)+MID(REPT(0,9-LEN(D1872))&amp;D1872,5,1)+MID("0246813579",MID(REPT(0,9-LEN(D1872))&amp;D1872,6,1)+1,1)+MID(REPT(0,9-LEN(D1872))&amp;D1872,7,1)+MID("0246813579",MID(REPT(0,9-LEN(D1872))&amp;D1872,8,1)+1,1)+MID(REPT(0,9-LEN(D1872))&amp;D1872,9,1),10)=0</f>
        <v>1</v>
      </c>
      <c r="AB1872" s="308" t="str">
        <f t="shared" si="518"/>
        <v/>
      </c>
      <c r="AC1872" s="534" t="str">
        <f t="shared" si="519"/>
        <v/>
      </c>
      <c r="AD1872" s="752" t="str">
        <f t="shared" si="520"/>
        <v/>
      </c>
      <c r="AE1872" s="534" t="str">
        <f t="shared" si="521"/>
        <v/>
      </c>
      <c r="AF1872" s="752" t="str">
        <f t="shared" si="522"/>
        <v/>
      </c>
    </row>
    <row r="1873" spans="2:32" x14ac:dyDescent="0.25">
      <c r="B1873" s="721"/>
      <c r="C1873" s="531" t="str">
        <f>IFERROR(VLOOKUP(B1873,'מצבת ורישום גנים'!B:D,3,0),"")</f>
        <v/>
      </c>
      <c r="D1873" s="721"/>
      <c r="E1873" s="723"/>
      <c r="F1873" s="723"/>
      <c r="G1873" s="723"/>
      <c r="H1873" s="723"/>
      <c r="I1873" s="992" t="str">
        <f t="shared" si="523"/>
        <v/>
      </c>
      <c r="J1873" s="723"/>
      <c r="K1873" s="724"/>
      <c r="L1873" s="723"/>
      <c r="M1873" s="306" t="str">
        <f t="shared" ref="M1873:M1936" si="528">IF(AND(L1873&gt;0,K1873&gt;0),K1873*L1873,"")</f>
        <v/>
      </c>
      <c r="N1873" s="32" t="str">
        <f t="shared" ref="N1873:N1936" si="529">TEXT(LEFT(H1873,2),0)</f>
        <v/>
      </c>
      <c r="P1873" s="307" t="str">
        <f t="shared" ref="P1873:P1936" si="530">IF(D1873="","",IF(AA1873=FALSE,"לא תקין","תקין"))</f>
        <v/>
      </c>
      <c r="Q1873" s="307" t="str">
        <f t="shared" si="524"/>
        <v/>
      </c>
      <c r="R1873" s="307" t="str">
        <f t="shared" ref="R1873:R1936" si="531">IF(K1873="","",IF(OR(Y1873&lt;100%,Y1873&gt;140%),"לא תקין","תקין"))</f>
        <v/>
      </c>
      <c r="S1873" s="307" t="str">
        <f t="shared" ref="S1873:S1936" si="532">IF(J1873="","",IFERROR(IF(J1873&gt;120,"לא תקין","תקין"),""))</f>
        <v/>
      </c>
      <c r="T1873" s="307" t="str">
        <f t="shared" ref="T1873:T1936" si="533">IF(L1873="","",IF(H1873="","יש להזין איש צוות",IF(OR(H1873="מורה",H1873="גננת",H1873="רכז גן",H1873="רכזת גן",H1873="סייעת ממשיכה",H1873="סייעת חדשה",H1873="מדצית",H1873="מדצ",H1873="מדריך",H1873="מדריכה",H1873="תוספת כח אדם"),IF(L1873&lt;=90,"תקין","לא תקין"),IF(OR(H1873="רכז בית ספר",H1873="רכזת תכנית בבית הספר",H1873="רכזת בית ספר"),IF(L1873&lt;=114,"תקין","לא תקין"),IF(OR(H1873="סגנית רכזת מעל 150",H1873="סגן רכז"),IF(L1873&lt;=93,"תקין","לא תקין"),"לא תקין")))))</f>
        <v/>
      </c>
      <c r="U1873" s="307" t="str">
        <f t="shared" si="525"/>
        <v/>
      </c>
      <c r="V1873" s="723"/>
      <c r="X1873" s="308" t="str">
        <f t="shared" ref="X1873:X1936" si="534">IF(M1873="","",IF(OR(R1873="לא תקין",S1873="לא תקין",T1873="לא תקין",,U1873="לא תקין"),"לא תקין","תקין"))</f>
        <v/>
      </c>
      <c r="Y1873" s="309" t="str">
        <f t="shared" ref="Y1873:Y1936" si="535">IFERROR(IF(J1873="","",K1873/J1873),"")</f>
        <v/>
      </c>
      <c r="Z1873" s="308" t="str">
        <f t="shared" si="526"/>
        <v/>
      </c>
      <c r="AA1873" s="308" t="b">
        <f t="shared" si="527"/>
        <v>1</v>
      </c>
      <c r="AB1873" s="308" t="str">
        <f t="shared" ref="AB1873:AB1936" si="536">IF(H1873="גננת",IF(J1873&lt;75,"לא תקין","תקין"),"")</f>
        <v/>
      </c>
      <c r="AC1873" s="534" t="str">
        <f t="shared" ref="AC1873:AC1936" si="537">IF(B1873&lt;&gt;"",B1873&amp;H1873,"")</f>
        <v/>
      </c>
      <c r="AD1873" s="752" t="str">
        <f t="shared" ref="AD1873:AD1936" si="538">M1873</f>
        <v/>
      </c>
      <c r="AE1873" s="534" t="str">
        <f t="shared" ref="AE1873:AE1936" si="539">IF(B1873&lt;&gt;"",B1873&amp;LEFT(H1873,5),"")</f>
        <v/>
      </c>
      <c r="AF1873" s="752" t="str">
        <f t="shared" ref="AF1873:AF1936" si="540">M1873</f>
        <v/>
      </c>
    </row>
    <row r="1874" spans="2:32" x14ac:dyDescent="0.25">
      <c r="B1874" s="721"/>
      <c r="C1874" s="531" t="str">
        <f>IFERROR(VLOOKUP(B1874,'מצבת ורישום גנים'!B:D,3,0),"")</f>
        <v/>
      </c>
      <c r="D1874" s="721"/>
      <c r="E1874" s="723"/>
      <c r="F1874" s="723"/>
      <c r="G1874" s="723"/>
      <c r="H1874" s="723"/>
      <c r="I1874" s="992" t="str">
        <f t="shared" ref="I1874:I1937" si="541">SUBSTITUTE(IFERROR(IF(H1874="מדצ","מדצ/ית",IF(OR(H1874="סייעת ממשיכה",H1874="סייעת חדשה",H1874="סייעת רפואית/אישית"),"סייעת",IF(H1874="רכזת גן","רכזת גן"))),""),"FALSE","")</f>
        <v/>
      </c>
      <c r="J1874" s="723"/>
      <c r="K1874" s="724"/>
      <c r="L1874" s="723"/>
      <c r="M1874" s="306" t="str">
        <f t="shared" si="528"/>
        <v/>
      </c>
      <c r="N1874" s="32" t="str">
        <f t="shared" si="529"/>
        <v/>
      </c>
      <c r="P1874" s="307" t="str">
        <f t="shared" si="530"/>
        <v/>
      </c>
      <c r="Q1874" s="307" t="str">
        <f t="shared" si="524"/>
        <v/>
      </c>
      <c r="R1874" s="307" t="str">
        <f t="shared" si="531"/>
        <v/>
      </c>
      <c r="S1874" s="307" t="str">
        <f t="shared" si="532"/>
        <v/>
      </c>
      <c r="T1874" s="307" t="str">
        <f t="shared" si="533"/>
        <v/>
      </c>
      <c r="U1874" s="307" t="str">
        <f t="shared" si="525"/>
        <v/>
      </c>
      <c r="V1874" s="723"/>
      <c r="X1874" s="308" t="str">
        <f t="shared" si="534"/>
        <v/>
      </c>
      <c r="Y1874" s="309" t="str">
        <f t="shared" si="535"/>
        <v/>
      </c>
      <c r="Z1874" s="308" t="str">
        <f t="shared" si="526"/>
        <v/>
      </c>
      <c r="AA1874" s="308" t="b">
        <f t="shared" si="527"/>
        <v>1</v>
      </c>
      <c r="AB1874" s="308" t="str">
        <f t="shared" si="536"/>
        <v/>
      </c>
      <c r="AC1874" s="534" t="str">
        <f t="shared" si="537"/>
        <v/>
      </c>
      <c r="AD1874" s="752" t="str">
        <f t="shared" si="538"/>
        <v/>
      </c>
      <c r="AE1874" s="534" t="str">
        <f t="shared" si="539"/>
        <v/>
      </c>
      <c r="AF1874" s="752" t="str">
        <f t="shared" si="540"/>
        <v/>
      </c>
    </row>
    <row r="1875" spans="2:32" x14ac:dyDescent="0.25">
      <c r="B1875" s="721"/>
      <c r="C1875" s="531" t="str">
        <f>IFERROR(VLOOKUP(B1875,'מצבת ורישום גנים'!B:D,3,0),"")</f>
        <v/>
      </c>
      <c r="D1875" s="721"/>
      <c r="E1875" s="723"/>
      <c r="F1875" s="723"/>
      <c r="G1875" s="723"/>
      <c r="H1875" s="723"/>
      <c r="I1875" s="992" t="str">
        <f t="shared" si="541"/>
        <v/>
      </c>
      <c r="J1875" s="723"/>
      <c r="K1875" s="724"/>
      <c r="L1875" s="723"/>
      <c r="M1875" s="306" t="str">
        <f t="shared" si="528"/>
        <v/>
      </c>
      <c r="N1875" s="32" t="str">
        <f t="shared" si="529"/>
        <v/>
      </c>
      <c r="P1875" s="307" t="str">
        <f t="shared" si="530"/>
        <v/>
      </c>
      <c r="Q1875" s="307" t="str">
        <f t="shared" si="524"/>
        <v/>
      </c>
      <c r="R1875" s="307" t="str">
        <f t="shared" si="531"/>
        <v/>
      </c>
      <c r="S1875" s="307" t="str">
        <f t="shared" si="532"/>
        <v/>
      </c>
      <c r="T1875" s="307" t="str">
        <f t="shared" si="533"/>
        <v/>
      </c>
      <c r="U1875" s="307" t="str">
        <f t="shared" si="525"/>
        <v/>
      </c>
      <c r="V1875" s="723"/>
      <c r="X1875" s="308" t="str">
        <f t="shared" si="534"/>
        <v/>
      </c>
      <c r="Y1875" s="309" t="str">
        <f t="shared" si="535"/>
        <v/>
      </c>
      <c r="Z1875" s="308" t="str">
        <f t="shared" si="526"/>
        <v/>
      </c>
      <c r="AA1875" s="308" t="b">
        <f t="shared" si="527"/>
        <v>1</v>
      </c>
      <c r="AB1875" s="308" t="str">
        <f t="shared" si="536"/>
        <v/>
      </c>
      <c r="AC1875" s="534" t="str">
        <f t="shared" si="537"/>
        <v/>
      </c>
      <c r="AD1875" s="752" t="str">
        <f t="shared" si="538"/>
        <v/>
      </c>
      <c r="AE1875" s="534" t="str">
        <f t="shared" si="539"/>
        <v/>
      </c>
      <c r="AF1875" s="752" t="str">
        <f t="shared" si="540"/>
        <v/>
      </c>
    </row>
    <row r="1876" spans="2:32" x14ac:dyDescent="0.25">
      <c r="B1876" s="721"/>
      <c r="C1876" s="531" t="str">
        <f>IFERROR(VLOOKUP(B1876,'מצבת ורישום גנים'!B:D,3,0),"")</f>
        <v/>
      </c>
      <c r="D1876" s="721"/>
      <c r="E1876" s="723"/>
      <c r="F1876" s="723"/>
      <c r="G1876" s="723"/>
      <c r="H1876" s="723"/>
      <c r="I1876" s="992" t="str">
        <f t="shared" si="541"/>
        <v/>
      </c>
      <c r="J1876" s="723"/>
      <c r="K1876" s="724"/>
      <c r="L1876" s="723"/>
      <c r="M1876" s="306" t="str">
        <f t="shared" si="528"/>
        <v/>
      </c>
      <c r="N1876" s="32" t="str">
        <f t="shared" si="529"/>
        <v/>
      </c>
      <c r="P1876" s="307" t="str">
        <f t="shared" si="530"/>
        <v/>
      </c>
      <c r="Q1876" s="307" t="str">
        <f t="shared" si="524"/>
        <v/>
      </c>
      <c r="R1876" s="307" t="str">
        <f t="shared" si="531"/>
        <v/>
      </c>
      <c r="S1876" s="307" t="str">
        <f t="shared" si="532"/>
        <v/>
      </c>
      <c r="T1876" s="307" t="str">
        <f t="shared" si="533"/>
        <v/>
      </c>
      <c r="U1876" s="307" t="str">
        <f t="shared" si="525"/>
        <v/>
      </c>
      <c r="V1876" s="723"/>
      <c r="X1876" s="308" t="str">
        <f t="shared" si="534"/>
        <v/>
      </c>
      <c r="Y1876" s="309" t="str">
        <f t="shared" si="535"/>
        <v/>
      </c>
      <c r="Z1876" s="308" t="str">
        <f t="shared" si="526"/>
        <v/>
      </c>
      <c r="AA1876" s="308" t="b">
        <f t="shared" si="527"/>
        <v>1</v>
      </c>
      <c r="AB1876" s="308" t="str">
        <f t="shared" si="536"/>
        <v/>
      </c>
      <c r="AC1876" s="534" t="str">
        <f t="shared" si="537"/>
        <v/>
      </c>
      <c r="AD1876" s="752" t="str">
        <f t="shared" si="538"/>
        <v/>
      </c>
      <c r="AE1876" s="534" t="str">
        <f t="shared" si="539"/>
        <v/>
      </c>
      <c r="AF1876" s="752" t="str">
        <f t="shared" si="540"/>
        <v/>
      </c>
    </row>
    <row r="1877" spans="2:32" x14ac:dyDescent="0.25">
      <c r="B1877" s="721"/>
      <c r="C1877" s="531" t="str">
        <f>IFERROR(VLOOKUP(B1877,'מצבת ורישום גנים'!B:D,3,0),"")</f>
        <v/>
      </c>
      <c r="D1877" s="721"/>
      <c r="E1877" s="723"/>
      <c r="F1877" s="723"/>
      <c r="G1877" s="723"/>
      <c r="H1877" s="723"/>
      <c r="I1877" s="992" t="str">
        <f t="shared" si="541"/>
        <v/>
      </c>
      <c r="J1877" s="723"/>
      <c r="K1877" s="724"/>
      <c r="L1877" s="723"/>
      <c r="M1877" s="306" t="str">
        <f t="shared" si="528"/>
        <v/>
      </c>
      <c r="N1877" s="32" t="str">
        <f t="shared" si="529"/>
        <v/>
      </c>
      <c r="P1877" s="307" t="str">
        <f t="shared" si="530"/>
        <v/>
      </c>
      <c r="Q1877" s="307" t="str">
        <f t="shared" si="524"/>
        <v/>
      </c>
      <c r="R1877" s="307" t="str">
        <f t="shared" si="531"/>
        <v/>
      </c>
      <c r="S1877" s="307" t="str">
        <f t="shared" si="532"/>
        <v/>
      </c>
      <c r="T1877" s="307" t="str">
        <f t="shared" si="533"/>
        <v/>
      </c>
      <c r="U1877" s="307" t="str">
        <f t="shared" si="525"/>
        <v/>
      </c>
      <c r="V1877" s="723"/>
      <c r="X1877" s="308" t="str">
        <f t="shared" si="534"/>
        <v/>
      </c>
      <c r="Y1877" s="309" t="str">
        <f t="shared" si="535"/>
        <v/>
      </c>
      <c r="Z1877" s="308" t="str">
        <f t="shared" si="526"/>
        <v/>
      </c>
      <c r="AA1877" s="308" t="b">
        <f t="shared" si="527"/>
        <v>1</v>
      </c>
      <c r="AB1877" s="308" t="str">
        <f t="shared" si="536"/>
        <v/>
      </c>
      <c r="AC1877" s="534" t="str">
        <f t="shared" si="537"/>
        <v/>
      </c>
      <c r="AD1877" s="752" t="str">
        <f t="shared" si="538"/>
        <v/>
      </c>
      <c r="AE1877" s="534" t="str">
        <f t="shared" si="539"/>
        <v/>
      </c>
      <c r="AF1877" s="752" t="str">
        <f t="shared" si="540"/>
        <v/>
      </c>
    </row>
    <row r="1878" spans="2:32" x14ac:dyDescent="0.25">
      <c r="B1878" s="721"/>
      <c r="C1878" s="531" t="str">
        <f>IFERROR(VLOOKUP(B1878,'מצבת ורישום גנים'!B:D,3,0),"")</f>
        <v/>
      </c>
      <c r="D1878" s="721"/>
      <c r="E1878" s="723"/>
      <c r="F1878" s="723"/>
      <c r="G1878" s="723"/>
      <c r="H1878" s="723"/>
      <c r="I1878" s="992" t="str">
        <f t="shared" si="541"/>
        <v/>
      </c>
      <c r="J1878" s="723"/>
      <c r="K1878" s="724"/>
      <c r="L1878" s="723"/>
      <c r="M1878" s="306" t="str">
        <f t="shared" si="528"/>
        <v/>
      </c>
      <c r="N1878" s="32" t="str">
        <f t="shared" si="529"/>
        <v/>
      </c>
      <c r="P1878" s="307" t="str">
        <f t="shared" si="530"/>
        <v/>
      </c>
      <c r="Q1878" s="307" t="str">
        <f t="shared" si="524"/>
        <v/>
      </c>
      <c r="R1878" s="307" t="str">
        <f t="shared" si="531"/>
        <v/>
      </c>
      <c r="S1878" s="307" t="str">
        <f t="shared" si="532"/>
        <v/>
      </c>
      <c r="T1878" s="307" t="str">
        <f t="shared" si="533"/>
        <v/>
      </c>
      <c r="U1878" s="307" t="str">
        <f t="shared" si="525"/>
        <v/>
      </c>
      <c r="V1878" s="723"/>
      <c r="X1878" s="308" t="str">
        <f t="shared" si="534"/>
        <v/>
      </c>
      <c r="Y1878" s="309" t="str">
        <f t="shared" si="535"/>
        <v/>
      </c>
      <c r="Z1878" s="308" t="str">
        <f t="shared" si="526"/>
        <v/>
      </c>
      <c r="AA1878" s="308" t="b">
        <f t="shared" si="527"/>
        <v>1</v>
      </c>
      <c r="AB1878" s="308" t="str">
        <f t="shared" si="536"/>
        <v/>
      </c>
      <c r="AC1878" s="534" t="str">
        <f t="shared" si="537"/>
        <v/>
      </c>
      <c r="AD1878" s="752" t="str">
        <f t="shared" si="538"/>
        <v/>
      </c>
      <c r="AE1878" s="534" t="str">
        <f t="shared" si="539"/>
        <v/>
      </c>
      <c r="AF1878" s="752" t="str">
        <f t="shared" si="540"/>
        <v/>
      </c>
    </row>
    <row r="1879" spans="2:32" x14ac:dyDescent="0.25">
      <c r="B1879" s="721"/>
      <c r="C1879" s="531" t="str">
        <f>IFERROR(VLOOKUP(B1879,'מצבת ורישום גנים'!B:D,3,0),"")</f>
        <v/>
      </c>
      <c r="D1879" s="721"/>
      <c r="E1879" s="723"/>
      <c r="F1879" s="723"/>
      <c r="G1879" s="723"/>
      <c r="H1879" s="723"/>
      <c r="I1879" s="992" t="str">
        <f t="shared" si="541"/>
        <v/>
      </c>
      <c r="J1879" s="723"/>
      <c r="K1879" s="724"/>
      <c r="L1879" s="723"/>
      <c r="M1879" s="306" t="str">
        <f t="shared" si="528"/>
        <v/>
      </c>
      <c r="N1879" s="32" t="str">
        <f t="shared" si="529"/>
        <v/>
      </c>
      <c r="P1879" s="307" t="str">
        <f t="shared" si="530"/>
        <v/>
      </c>
      <c r="Q1879" s="307" t="str">
        <f t="shared" si="524"/>
        <v/>
      </c>
      <c r="R1879" s="307" t="str">
        <f t="shared" si="531"/>
        <v/>
      </c>
      <c r="S1879" s="307" t="str">
        <f t="shared" si="532"/>
        <v/>
      </c>
      <c r="T1879" s="307" t="str">
        <f t="shared" si="533"/>
        <v/>
      </c>
      <c r="U1879" s="307" t="str">
        <f t="shared" si="525"/>
        <v/>
      </c>
      <c r="V1879" s="723"/>
      <c r="X1879" s="308" t="str">
        <f t="shared" si="534"/>
        <v/>
      </c>
      <c r="Y1879" s="309" t="str">
        <f t="shared" si="535"/>
        <v/>
      </c>
      <c r="Z1879" s="308" t="str">
        <f t="shared" si="526"/>
        <v/>
      </c>
      <c r="AA1879" s="308" t="b">
        <f t="shared" si="527"/>
        <v>1</v>
      </c>
      <c r="AB1879" s="308" t="str">
        <f t="shared" si="536"/>
        <v/>
      </c>
      <c r="AC1879" s="534" t="str">
        <f t="shared" si="537"/>
        <v/>
      </c>
      <c r="AD1879" s="752" t="str">
        <f t="shared" si="538"/>
        <v/>
      </c>
      <c r="AE1879" s="534" t="str">
        <f t="shared" si="539"/>
        <v/>
      </c>
      <c r="AF1879" s="752" t="str">
        <f t="shared" si="540"/>
        <v/>
      </c>
    </row>
    <row r="1880" spans="2:32" x14ac:dyDescent="0.25">
      <c r="B1880" s="721"/>
      <c r="C1880" s="531" t="str">
        <f>IFERROR(VLOOKUP(B1880,'מצבת ורישום גנים'!B:D,3,0),"")</f>
        <v/>
      </c>
      <c r="D1880" s="721"/>
      <c r="E1880" s="723"/>
      <c r="F1880" s="723"/>
      <c r="G1880" s="723"/>
      <c r="H1880" s="723"/>
      <c r="I1880" s="992" t="str">
        <f t="shared" si="541"/>
        <v/>
      </c>
      <c r="J1880" s="723"/>
      <c r="K1880" s="724"/>
      <c r="L1880" s="723"/>
      <c r="M1880" s="306" t="str">
        <f t="shared" si="528"/>
        <v/>
      </c>
      <c r="N1880" s="32" t="str">
        <f t="shared" si="529"/>
        <v/>
      </c>
      <c r="P1880" s="307" t="str">
        <f t="shared" si="530"/>
        <v/>
      </c>
      <c r="Q1880" s="307" t="str">
        <f t="shared" si="524"/>
        <v/>
      </c>
      <c r="R1880" s="307" t="str">
        <f t="shared" si="531"/>
        <v/>
      </c>
      <c r="S1880" s="307" t="str">
        <f t="shared" si="532"/>
        <v/>
      </c>
      <c r="T1880" s="307" t="str">
        <f t="shared" si="533"/>
        <v/>
      </c>
      <c r="U1880" s="307" t="str">
        <f t="shared" si="525"/>
        <v/>
      </c>
      <c r="V1880" s="723"/>
      <c r="X1880" s="308" t="str">
        <f t="shared" si="534"/>
        <v/>
      </c>
      <c r="Y1880" s="309" t="str">
        <f t="shared" si="535"/>
        <v/>
      </c>
      <c r="Z1880" s="308" t="str">
        <f t="shared" si="526"/>
        <v/>
      </c>
      <c r="AA1880" s="308" t="b">
        <f t="shared" si="527"/>
        <v>1</v>
      </c>
      <c r="AB1880" s="308" t="str">
        <f t="shared" si="536"/>
        <v/>
      </c>
      <c r="AC1880" s="534" t="str">
        <f t="shared" si="537"/>
        <v/>
      </c>
      <c r="AD1880" s="752" t="str">
        <f t="shared" si="538"/>
        <v/>
      </c>
      <c r="AE1880" s="534" t="str">
        <f t="shared" si="539"/>
        <v/>
      </c>
      <c r="AF1880" s="752" t="str">
        <f t="shared" si="540"/>
        <v/>
      </c>
    </row>
    <row r="1881" spans="2:32" x14ac:dyDescent="0.25">
      <c r="B1881" s="721"/>
      <c r="C1881" s="531" t="str">
        <f>IFERROR(VLOOKUP(B1881,'מצבת ורישום גנים'!B:D,3,0),"")</f>
        <v/>
      </c>
      <c r="D1881" s="721"/>
      <c r="E1881" s="723"/>
      <c r="F1881" s="723"/>
      <c r="G1881" s="723"/>
      <c r="H1881" s="723"/>
      <c r="I1881" s="992" t="str">
        <f t="shared" si="541"/>
        <v/>
      </c>
      <c r="J1881" s="723"/>
      <c r="K1881" s="724"/>
      <c r="L1881" s="723"/>
      <c r="M1881" s="306" t="str">
        <f t="shared" si="528"/>
        <v/>
      </c>
      <c r="N1881" s="32" t="str">
        <f t="shared" si="529"/>
        <v/>
      </c>
      <c r="P1881" s="307" t="str">
        <f t="shared" si="530"/>
        <v/>
      </c>
      <c r="Q1881" s="307" t="str">
        <f t="shared" si="524"/>
        <v/>
      </c>
      <c r="R1881" s="307" t="str">
        <f t="shared" si="531"/>
        <v/>
      </c>
      <c r="S1881" s="307" t="str">
        <f t="shared" si="532"/>
        <v/>
      </c>
      <c r="T1881" s="307" t="str">
        <f t="shared" si="533"/>
        <v/>
      </c>
      <c r="U1881" s="307" t="str">
        <f t="shared" si="525"/>
        <v/>
      </c>
      <c r="V1881" s="723"/>
      <c r="X1881" s="308" t="str">
        <f t="shared" si="534"/>
        <v/>
      </c>
      <c r="Y1881" s="309" t="str">
        <f t="shared" si="535"/>
        <v/>
      </c>
      <c r="Z1881" s="308" t="str">
        <f t="shared" si="526"/>
        <v/>
      </c>
      <c r="AA1881" s="308" t="b">
        <f t="shared" si="527"/>
        <v>1</v>
      </c>
      <c r="AB1881" s="308" t="str">
        <f t="shared" si="536"/>
        <v/>
      </c>
      <c r="AC1881" s="534" t="str">
        <f t="shared" si="537"/>
        <v/>
      </c>
      <c r="AD1881" s="752" t="str">
        <f t="shared" si="538"/>
        <v/>
      </c>
      <c r="AE1881" s="534" t="str">
        <f t="shared" si="539"/>
        <v/>
      </c>
      <c r="AF1881" s="752" t="str">
        <f t="shared" si="540"/>
        <v/>
      </c>
    </row>
    <row r="1882" spans="2:32" x14ac:dyDescent="0.25">
      <c r="B1882" s="721"/>
      <c r="C1882" s="531" t="str">
        <f>IFERROR(VLOOKUP(B1882,'מצבת ורישום גנים'!B:D,3,0),"")</f>
        <v/>
      </c>
      <c r="D1882" s="721"/>
      <c r="E1882" s="723"/>
      <c r="F1882" s="723"/>
      <c r="G1882" s="723"/>
      <c r="H1882" s="723"/>
      <c r="I1882" s="992" t="str">
        <f t="shared" si="541"/>
        <v/>
      </c>
      <c r="J1882" s="723"/>
      <c r="K1882" s="724"/>
      <c r="L1882" s="723"/>
      <c r="M1882" s="306" t="str">
        <f t="shared" si="528"/>
        <v/>
      </c>
      <c r="N1882" s="32" t="str">
        <f t="shared" si="529"/>
        <v/>
      </c>
      <c r="P1882" s="307" t="str">
        <f t="shared" si="530"/>
        <v/>
      </c>
      <c r="Q1882" s="307" t="str">
        <f t="shared" si="524"/>
        <v/>
      </c>
      <c r="R1882" s="307" t="str">
        <f t="shared" si="531"/>
        <v/>
      </c>
      <c r="S1882" s="307" t="str">
        <f t="shared" si="532"/>
        <v/>
      </c>
      <c r="T1882" s="307" t="str">
        <f t="shared" si="533"/>
        <v/>
      </c>
      <c r="U1882" s="307" t="str">
        <f t="shared" si="525"/>
        <v/>
      </c>
      <c r="V1882" s="723"/>
      <c r="X1882" s="308" t="str">
        <f t="shared" si="534"/>
        <v/>
      </c>
      <c r="Y1882" s="309" t="str">
        <f t="shared" si="535"/>
        <v/>
      </c>
      <c r="Z1882" s="308" t="str">
        <f t="shared" si="526"/>
        <v/>
      </c>
      <c r="AA1882" s="308" t="b">
        <f t="shared" si="527"/>
        <v>1</v>
      </c>
      <c r="AB1882" s="308" t="str">
        <f t="shared" si="536"/>
        <v/>
      </c>
      <c r="AC1882" s="534" t="str">
        <f t="shared" si="537"/>
        <v/>
      </c>
      <c r="AD1882" s="752" t="str">
        <f t="shared" si="538"/>
        <v/>
      </c>
      <c r="AE1882" s="534" t="str">
        <f t="shared" si="539"/>
        <v/>
      </c>
      <c r="AF1882" s="752" t="str">
        <f t="shared" si="540"/>
        <v/>
      </c>
    </row>
    <row r="1883" spans="2:32" x14ac:dyDescent="0.25">
      <c r="B1883" s="721"/>
      <c r="C1883" s="531" t="str">
        <f>IFERROR(VLOOKUP(B1883,'מצבת ורישום גנים'!B:D,3,0),"")</f>
        <v/>
      </c>
      <c r="D1883" s="721"/>
      <c r="E1883" s="723"/>
      <c r="F1883" s="723"/>
      <c r="G1883" s="723"/>
      <c r="H1883" s="723"/>
      <c r="I1883" s="992" t="str">
        <f t="shared" si="541"/>
        <v/>
      </c>
      <c r="J1883" s="723"/>
      <c r="K1883" s="724"/>
      <c r="L1883" s="723"/>
      <c r="M1883" s="306" t="str">
        <f t="shared" si="528"/>
        <v/>
      </c>
      <c r="N1883" s="32" t="str">
        <f t="shared" si="529"/>
        <v/>
      </c>
      <c r="P1883" s="307" t="str">
        <f t="shared" si="530"/>
        <v/>
      </c>
      <c r="Q1883" s="307" t="str">
        <f t="shared" si="524"/>
        <v/>
      </c>
      <c r="R1883" s="307" t="str">
        <f t="shared" si="531"/>
        <v/>
      </c>
      <c r="S1883" s="307" t="str">
        <f t="shared" si="532"/>
        <v/>
      </c>
      <c r="T1883" s="307" t="str">
        <f t="shared" si="533"/>
        <v/>
      </c>
      <c r="U1883" s="307" t="str">
        <f t="shared" si="525"/>
        <v/>
      </c>
      <c r="V1883" s="723"/>
      <c r="X1883" s="308" t="str">
        <f t="shared" si="534"/>
        <v/>
      </c>
      <c r="Y1883" s="309" t="str">
        <f t="shared" si="535"/>
        <v/>
      </c>
      <c r="Z1883" s="308" t="str">
        <f t="shared" si="526"/>
        <v/>
      </c>
      <c r="AA1883" s="308" t="b">
        <f t="shared" si="527"/>
        <v>1</v>
      </c>
      <c r="AB1883" s="308" t="str">
        <f t="shared" si="536"/>
        <v/>
      </c>
      <c r="AC1883" s="534" t="str">
        <f t="shared" si="537"/>
        <v/>
      </c>
      <c r="AD1883" s="752" t="str">
        <f t="shared" si="538"/>
        <v/>
      </c>
      <c r="AE1883" s="534" t="str">
        <f t="shared" si="539"/>
        <v/>
      </c>
      <c r="AF1883" s="752" t="str">
        <f t="shared" si="540"/>
        <v/>
      </c>
    </row>
    <row r="1884" spans="2:32" x14ac:dyDescent="0.25">
      <c r="B1884" s="721"/>
      <c r="C1884" s="531" t="str">
        <f>IFERROR(VLOOKUP(B1884,'מצבת ורישום גנים'!B:D,3,0),"")</f>
        <v/>
      </c>
      <c r="D1884" s="721"/>
      <c r="E1884" s="723"/>
      <c r="F1884" s="723"/>
      <c r="G1884" s="723"/>
      <c r="H1884" s="723"/>
      <c r="I1884" s="992" t="str">
        <f t="shared" si="541"/>
        <v/>
      </c>
      <c r="J1884" s="723"/>
      <c r="K1884" s="724"/>
      <c r="L1884" s="723"/>
      <c r="M1884" s="306" t="str">
        <f t="shared" si="528"/>
        <v/>
      </c>
      <c r="N1884" s="32" t="str">
        <f t="shared" si="529"/>
        <v/>
      </c>
      <c r="P1884" s="307" t="str">
        <f t="shared" si="530"/>
        <v/>
      </c>
      <c r="Q1884" s="307" t="str">
        <f t="shared" si="524"/>
        <v/>
      </c>
      <c r="R1884" s="307" t="str">
        <f t="shared" si="531"/>
        <v/>
      </c>
      <c r="S1884" s="307" t="str">
        <f t="shared" si="532"/>
        <v/>
      </c>
      <c r="T1884" s="307" t="str">
        <f t="shared" si="533"/>
        <v/>
      </c>
      <c r="U1884" s="307" t="str">
        <f t="shared" si="525"/>
        <v/>
      </c>
      <c r="V1884" s="723"/>
      <c r="X1884" s="308" t="str">
        <f t="shared" si="534"/>
        <v/>
      </c>
      <c r="Y1884" s="309" t="str">
        <f t="shared" si="535"/>
        <v/>
      </c>
      <c r="Z1884" s="308" t="str">
        <f t="shared" si="526"/>
        <v/>
      </c>
      <c r="AA1884" s="308" t="b">
        <f t="shared" si="527"/>
        <v>1</v>
      </c>
      <c r="AB1884" s="308" t="str">
        <f t="shared" si="536"/>
        <v/>
      </c>
      <c r="AC1884" s="534" t="str">
        <f t="shared" si="537"/>
        <v/>
      </c>
      <c r="AD1884" s="752" t="str">
        <f t="shared" si="538"/>
        <v/>
      </c>
      <c r="AE1884" s="534" t="str">
        <f t="shared" si="539"/>
        <v/>
      </c>
      <c r="AF1884" s="752" t="str">
        <f t="shared" si="540"/>
        <v/>
      </c>
    </row>
    <row r="1885" spans="2:32" x14ac:dyDescent="0.25">
      <c r="B1885" s="721"/>
      <c r="C1885" s="531" t="str">
        <f>IFERROR(VLOOKUP(B1885,'מצבת ורישום גנים'!B:D,3,0),"")</f>
        <v/>
      </c>
      <c r="D1885" s="721"/>
      <c r="E1885" s="723"/>
      <c r="F1885" s="723"/>
      <c r="G1885" s="723"/>
      <c r="H1885" s="723"/>
      <c r="I1885" s="992" t="str">
        <f t="shared" si="541"/>
        <v/>
      </c>
      <c r="J1885" s="723"/>
      <c r="K1885" s="724"/>
      <c r="L1885" s="723"/>
      <c r="M1885" s="306" t="str">
        <f t="shared" si="528"/>
        <v/>
      </c>
      <c r="N1885" s="32" t="str">
        <f t="shared" si="529"/>
        <v/>
      </c>
      <c r="P1885" s="307" t="str">
        <f t="shared" si="530"/>
        <v/>
      </c>
      <c r="Q1885" s="307" t="str">
        <f t="shared" si="524"/>
        <v/>
      </c>
      <c r="R1885" s="307" t="str">
        <f t="shared" si="531"/>
        <v/>
      </c>
      <c r="S1885" s="307" t="str">
        <f t="shared" si="532"/>
        <v/>
      </c>
      <c r="T1885" s="307" t="str">
        <f t="shared" si="533"/>
        <v/>
      </c>
      <c r="U1885" s="307" t="str">
        <f t="shared" si="525"/>
        <v/>
      </c>
      <c r="V1885" s="723"/>
      <c r="X1885" s="308" t="str">
        <f t="shared" si="534"/>
        <v/>
      </c>
      <c r="Y1885" s="309" t="str">
        <f t="shared" si="535"/>
        <v/>
      </c>
      <c r="Z1885" s="308" t="str">
        <f t="shared" si="526"/>
        <v/>
      </c>
      <c r="AA1885" s="308" t="b">
        <f t="shared" si="527"/>
        <v>1</v>
      </c>
      <c r="AB1885" s="308" t="str">
        <f t="shared" si="536"/>
        <v/>
      </c>
      <c r="AC1885" s="534" t="str">
        <f t="shared" si="537"/>
        <v/>
      </c>
      <c r="AD1885" s="752" t="str">
        <f t="shared" si="538"/>
        <v/>
      </c>
      <c r="AE1885" s="534" t="str">
        <f t="shared" si="539"/>
        <v/>
      </c>
      <c r="AF1885" s="752" t="str">
        <f t="shared" si="540"/>
        <v/>
      </c>
    </row>
    <row r="1886" spans="2:32" x14ac:dyDescent="0.25">
      <c r="B1886" s="721"/>
      <c r="C1886" s="531" t="str">
        <f>IFERROR(VLOOKUP(B1886,'מצבת ורישום גנים'!B:D,3,0),"")</f>
        <v/>
      </c>
      <c r="D1886" s="721"/>
      <c r="E1886" s="723"/>
      <c r="F1886" s="723"/>
      <c r="G1886" s="723"/>
      <c r="H1886" s="723"/>
      <c r="I1886" s="992" t="str">
        <f t="shared" si="541"/>
        <v/>
      </c>
      <c r="J1886" s="723"/>
      <c r="K1886" s="724"/>
      <c r="L1886" s="723"/>
      <c r="M1886" s="306" t="str">
        <f t="shared" si="528"/>
        <v/>
      </c>
      <c r="N1886" s="32" t="str">
        <f t="shared" si="529"/>
        <v/>
      </c>
      <c r="P1886" s="307" t="str">
        <f t="shared" si="530"/>
        <v/>
      </c>
      <c r="Q1886" s="307" t="str">
        <f t="shared" si="524"/>
        <v/>
      </c>
      <c r="R1886" s="307" t="str">
        <f t="shared" si="531"/>
        <v/>
      </c>
      <c r="S1886" s="307" t="str">
        <f t="shared" si="532"/>
        <v/>
      </c>
      <c r="T1886" s="307" t="str">
        <f t="shared" si="533"/>
        <v/>
      </c>
      <c r="U1886" s="307" t="str">
        <f t="shared" si="525"/>
        <v/>
      </c>
      <c r="V1886" s="723"/>
      <c r="X1886" s="308" t="str">
        <f t="shared" si="534"/>
        <v/>
      </c>
      <c r="Y1886" s="309" t="str">
        <f t="shared" si="535"/>
        <v/>
      </c>
      <c r="Z1886" s="308" t="str">
        <f t="shared" si="526"/>
        <v/>
      </c>
      <c r="AA1886" s="308" t="b">
        <f t="shared" si="527"/>
        <v>1</v>
      </c>
      <c r="AB1886" s="308" t="str">
        <f t="shared" si="536"/>
        <v/>
      </c>
      <c r="AC1886" s="534" t="str">
        <f t="shared" si="537"/>
        <v/>
      </c>
      <c r="AD1886" s="752" t="str">
        <f t="shared" si="538"/>
        <v/>
      </c>
      <c r="AE1886" s="534" t="str">
        <f t="shared" si="539"/>
        <v/>
      </c>
      <c r="AF1886" s="752" t="str">
        <f t="shared" si="540"/>
        <v/>
      </c>
    </row>
    <row r="1887" spans="2:32" x14ac:dyDescent="0.25">
      <c r="B1887" s="721"/>
      <c r="C1887" s="531" t="str">
        <f>IFERROR(VLOOKUP(B1887,'מצבת ורישום גנים'!B:D,3,0),"")</f>
        <v/>
      </c>
      <c r="D1887" s="721"/>
      <c r="E1887" s="723"/>
      <c r="F1887" s="723"/>
      <c r="G1887" s="723"/>
      <c r="H1887" s="723"/>
      <c r="I1887" s="992" t="str">
        <f t="shared" si="541"/>
        <v/>
      </c>
      <c r="J1887" s="723"/>
      <c r="K1887" s="724"/>
      <c r="L1887" s="723"/>
      <c r="M1887" s="306" t="str">
        <f t="shared" si="528"/>
        <v/>
      </c>
      <c r="N1887" s="32" t="str">
        <f t="shared" si="529"/>
        <v/>
      </c>
      <c r="P1887" s="307" t="str">
        <f t="shared" si="530"/>
        <v/>
      </c>
      <c r="Q1887" s="307" t="str">
        <f t="shared" si="524"/>
        <v/>
      </c>
      <c r="R1887" s="307" t="str">
        <f t="shared" si="531"/>
        <v/>
      </c>
      <c r="S1887" s="307" t="str">
        <f t="shared" si="532"/>
        <v/>
      </c>
      <c r="T1887" s="307" t="str">
        <f t="shared" si="533"/>
        <v/>
      </c>
      <c r="U1887" s="307" t="str">
        <f t="shared" si="525"/>
        <v/>
      </c>
      <c r="V1887" s="723"/>
      <c r="X1887" s="308" t="str">
        <f t="shared" si="534"/>
        <v/>
      </c>
      <c r="Y1887" s="309" t="str">
        <f t="shared" si="535"/>
        <v/>
      </c>
      <c r="Z1887" s="308" t="str">
        <f t="shared" si="526"/>
        <v/>
      </c>
      <c r="AA1887" s="308" t="b">
        <f t="shared" si="527"/>
        <v>1</v>
      </c>
      <c r="AB1887" s="308" t="str">
        <f t="shared" si="536"/>
        <v/>
      </c>
      <c r="AC1887" s="534" t="str">
        <f t="shared" si="537"/>
        <v/>
      </c>
      <c r="AD1887" s="752" t="str">
        <f t="shared" si="538"/>
        <v/>
      </c>
      <c r="AE1887" s="534" t="str">
        <f t="shared" si="539"/>
        <v/>
      </c>
      <c r="AF1887" s="752" t="str">
        <f t="shared" si="540"/>
        <v/>
      </c>
    </row>
    <row r="1888" spans="2:32" x14ac:dyDescent="0.25">
      <c r="B1888" s="721"/>
      <c r="C1888" s="531" t="str">
        <f>IFERROR(VLOOKUP(B1888,'מצבת ורישום גנים'!B:D,3,0),"")</f>
        <v/>
      </c>
      <c r="D1888" s="721"/>
      <c r="E1888" s="723"/>
      <c r="F1888" s="723"/>
      <c r="G1888" s="723"/>
      <c r="H1888" s="723"/>
      <c r="I1888" s="992" t="str">
        <f t="shared" si="541"/>
        <v/>
      </c>
      <c r="J1888" s="723"/>
      <c r="K1888" s="724"/>
      <c r="L1888" s="723"/>
      <c r="M1888" s="306" t="str">
        <f t="shared" si="528"/>
        <v/>
      </c>
      <c r="N1888" s="32" t="str">
        <f t="shared" si="529"/>
        <v/>
      </c>
      <c r="P1888" s="307" t="str">
        <f t="shared" si="530"/>
        <v/>
      </c>
      <c r="Q1888" s="307" t="str">
        <f t="shared" si="524"/>
        <v/>
      </c>
      <c r="R1888" s="307" t="str">
        <f t="shared" si="531"/>
        <v/>
      </c>
      <c r="S1888" s="307" t="str">
        <f t="shared" si="532"/>
        <v/>
      </c>
      <c r="T1888" s="307" t="str">
        <f t="shared" si="533"/>
        <v/>
      </c>
      <c r="U1888" s="307" t="str">
        <f t="shared" si="525"/>
        <v/>
      </c>
      <c r="V1888" s="723"/>
      <c r="X1888" s="308" t="str">
        <f t="shared" si="534"/>
        <v/>
      </c>
      <c r="Y1888" s="309" t="str">
        <f t="shared" si="535"/>
        <v/>
      </c>
      <c r="Z1888" s="308" t="str">
        <f t="shared" si="526"/>
        <v/>
      </c>
      <c r="AA1888" s="308" t="b">
        <f t="shared" si="527"/>
        <v>1</v>
      </c>
      <c r="AB1888" s="308" t="str">
        <f t="shared" si="536"/>
        <v/>
      </c>
      <c r="AC1888" s="534" t="str">
        <f t="shared" si="537"/>
        <v/>
      </c>
      <c r="AD1888" s="752" t="str">
        <f t="shared" si="538"/>
        <v/>
      </c>
      <c r="AE1888" s="534" t="str">
        <f t="shared" si="539"/>
        <v/>
      </c>
      <c r="AF1888" s="752" t="str">
        <f t="shared" si="540"/>
        <v/>
      </c>
    </row>
    <row r="1889" spans="2:32" x14ac:dyDescent="0.25">
      <c r="B1889" s="721"/>
      <c r="C1889" s="531" t="str">
        <f>IFERROR(VLOOKUP(B1889,'מצבת ורישום גנים'!B:D,3,0),"")</f>
        <v/>
      </c>
      <c r="D1889" s="721"/>
      <c r="E1889" s="723"/>
      <c r="F1889" s="723"/>
      <c r="G1889" s="723"/>
      <c r="H1889" s="723"/>
      <c r="I1889" s="992" t="str">
        <f t="shared" si="541"/>
        <v/>
      </c>
      <c r="J1889" s="723"/>
      <c r="K1889" s="724"/>
      <c r="L1889" s="723"/>
      <c r="M1889" s="306" t="str">
        <f t="shared" si="528"/>
        <v/>
      </c>
      <c r="N1889" s="32" t="str">
        <f t="shared" si="529"/>
        <v/>
      </c>
      <c r="P1889" s="307" t="str">
        <f t="shared" si="530"/>
        <v/>
      </c>
      <c r="Q1889" s="307" t="str">
        <f t="shared" si="524"/>
        <v/>
      </c>
      <c r="R1889" s="307" t="str">
        <f t="shared" si="531"/>
        <v/>
      </c>
      <c r="S1889" s="307" t="str">
        <f t="shared" si="532"/>
        <v/>
      </c>
      <c r="T1889" s="307" t="str">
        <f t="shared" si="533"/>
        <v/>
      </c>
      <c r="U1889" s="307" t="str">
        <f t="shared" si="525"/>
        <v/>
      </c>
      <c r="V1889" s="723"/>
      <c r="X1889" s="308" t="str">
        <f t="shared" si="534"/>
        <v/>
      </c>
      <c r="Y1889" s="309" t="str">
        <f t="shared" si="535"/>
        <v/>
      </c>
      <c r="Z1889" s="308" t="str">
        <f t="shared" si="526"/>
        <v/>
      </c>
      <c r="AA1889" s="308" t="b">
        <f t="shared" si="527"/>
        <v>1</v>
      </c>
      <c r="AB1889" s="308" t="str">
        <f t="shared" si="536"/>
        <v/>
      </c>
      <c r="AC1889" s="534" t="str">
        <f t="shared" si="537"/>
        <v/>
      </c>
      <c r="AD1889" s="752" t="str">
        <f t="shared" si="538"/>
        <v/>
      </c>
      <c r="AE1889" s="534" t="str">
        <f t="shared" si="539"/>
        <v/>
      </c>
      <c r="AF1889" s="752" t="str">
        <f t="shared" si="540"/>
        <v/>
      </c>
    </row>
    <row r="1890" spans="2:32" x14ac:dyDescent="0.25">
      <c r="B1890" s="721"/>
      <c r="C1890" s="531" t="str">
        <f>IFERROR(VLOOKUP(B1890,'מצבת ורישום גנים'!B:D,3,0),"")</f>
        <v/>
      </c>
      <c r="D1890" s="721"/>
      <c r="E1890" s="723"/>
      <c r="F1890" s="723"/>
      <c r="G1890" s="723"/>
      <c r="H1890" s="723"/>
      <c r="I1890" s="992" t="str">
        <f t="shared" si="541"/>
        <v/>
      </c>
      <c r="J1890" s="723"/>
      <c r="K1890" s="724"/>
      <c r="L1890" s="723"/>
      <c r="M1890" s="306" t="str">
        <f t="shared" si="528"/>
        <v/>
      </c>
      <c r="N1890" s="32" t="str">
        <f t="shared" si="529"/>
        <v/>
      </c>
      <c r="P1890" s="307" t="str">
        <f t="shared" si="530"/>
        <v/>
      </c>
      <c r="Q1890" s="307" t="str">
        <f t="shared" si="524"/>
        <v/>
      </c>
      <c r="R1890" s="307" t="str">
        <f t="shared" si="531"/>
        <v/>
      </c>
      <c r="S1890" s="307" t="str">
        <f t="shared" si="532"/>
        <v/>
      </c>
      <c r="T1890" s="307" t="str">
        <f t="shared" si="533"/>
        <v/>
      </c>
      <c r="U1890" s="307" t="str">
        <f t="shared" si="525"/>
        <v/>
      </c>
      <c r="V1890" s="723"/>
      <c r="X1890" s="308" t="str">
        <f t="shared" si="534"/>
        <v/>
      </c>
      <c r="Y1890" s="309" t="str">
        <f t="shared" si="535"/>
        <v/>
      </c>
      <c r="Z1890" s="308" t="str">
        <f t="shared" si="526"/>
        <v/>
      </c>
      <c r="AA1890" s="308" t="b">
        <f t="shared" si="527"/>
        <v>1</v>
      </c>
      <c r="AB1890" s="308" t="str">
        <f t="shared" si="536"/>
        <v/>
      </c>
      <c r="AC1890" s="534" t="str">
        <f t="shared" si="537"/>
        <v/>
      </c>
      <c r="AD1890" s="752" t="str">
        <f t="shared" si="538"/>
        <v/>
      </c>
      <c r="AE1890" s="534" t="str">
        <f t="shared" si="539"/>
        <v/>
      </c>
      <c r="AF1890" s="752" t="str">
        <f t="shared" si="540"/>
        <v/>
      </c>
    </row>
    <row r="1891" spans="2:32" x14ac:dyDescent="0.25">
      <c r="B1891" s="721"/>
      <c r="C1891" s="531" t="str">
        <f>IFERROR(VLOOKUP(B1891,'מצבת ורישום גנים'!B:D,3,0),"")</f>
        <v/>
      </c>
      <c r="D1891" s="721"/>
      <c r="E1891" s="723"/>
      <c r="F1891" s="723"/>
      <c r="G1891" s="723"/>
      <c r="H1891" s="723"/>
      <c r="I1891" s="992" t="str">
        <f t="shared" si="541"/>
        <v/>
      </c>
      <c r="J1891" s="723"/>
      <c r="K1891" s="724"/>
      <c r="L1891" s="723"/>
      <c r="M1891" s="306" t="str">
        <f t="shared" si="528"/>
        <v/>
      </c>
      <c r="N1891" s="32" t="str">
        <f t="shared" si="529"/>
        <v/>
      </c>
      <c r="P1891" s="307" t="str">
        <f t="shared" si="530"/>
        <v/>
      </c>
      <c r="Q1891" s="307" t="str">
        <f t="shared" si="524"/>
        <v/>
      </c>
      <c r="R1891" s="307" t="str">
        <f t="shared" si="531"/>
        <v/>
      </c>
      <c r="S1891" s="307" t="str">
        <f t="shared" si="532"/>
        <v/>
      </c>
      <c r="T1891" s="307" t="str">
        <f t="shared" si="533"/>
        <v/>
      </c>
      <c r="U1891" s="307" t="str">
        <f t="shared" si="525"/>
        <v/>
      </c>
      <c r="V1891" s="723"/>
      <c r="X1891" s="308" t="str">
        <f t="shared" si="534"/>
        <v/>
      </c>
      <c r="Y1891" s="309" t="str">
        <f t="shared" si="535"/>
        <v/>
      </c>
      <c r="Z1891" s="308" t="str">
        <f t="shared" si="526"/>
        <v/>
      </c>
      <c r="AA1891" s="308" t="b">
        <f t="shared" si="527"/>
        <v>1</v>
      </c>
      <c r="AB1891" s="308" t="str">
        <f t="shared" si="536"/>
        <v/>
      </c>
      <c r="AC1891" s="534" t="str">
        <f t="shared" si="537"/>
        <v/>
      </c>
      <c r="AD1891" s="752" t="str">
        <f t="shared" si="538"/>
        <v/>
      </c>
      <c r="AE1891" s="534" t="str">
        <f t="shared" si="539"/>
        <v/>
      </c>
      <c r="AF1891" s="752" t="str">
        <f t="shared" si="540"/>
        <v/>
      </c>
    </row>
    <row r="1892" spans="2:32" x14ac:dyDescent="0.25">
      <c r="B1892" s="721"/>
      <c r="C1892" s="531" t="str">
        <f>IFERROR(VLOOKUP(B1892,'מצבת ורישום גנים'!B:D,3,0),"")</f>
        <v/>
      </c>
      <c r="D1892" s="721"/>
      <c r="E1892" s="723"/>
      <c r="F1892" s="723"/>
      <c r="G1892" s="723"/>
      <c r="H1892" s="723"/>
      <c r="I1892" s="992" t="str">
        <f t="shared" si="541"/>
        <v/>
      </c>
      <c r="J1892" s="723"/>
      <c r="K1892" s="724"/>
      <c r="L1892" s="723"/>
      <c r="M1892" s="306" t="str">
        <f t="shared" si="528"/>
        <v/>
      </c>
      <c r="N1892" s="32" t="str">
        <f t="shared" si="529"/>
        <v/>
      </c>
      <c r="P1892" s="307" t="str">
        <f t="shared" si="530"/>
        <v/>
      </c>
      <c r="Q1892" s="307" t="str">
        <f t="shared" si="524"/>
        <v/>
      </c>
      <c r="R1892" s="307" t="str">
        <f t="shared" si="531"/>
        <v/>
      </c>
      <c r="S1892" s="307" t="str">
        <f t="shared" si="532"/>
        <v/>
      </c>
      <c r="T1892" s="307" t="str">
        <f t="shared" si="533"/>
        <v/>
      </c>
      <c r="U1892" s="307" t="str">
        <f t="shared" si="525"/>
        <v/>
      </c>
      <c r="V1892" s="723"/>
      <c r="X1892" s="308" t="str">
        <f t="shared" si="534"/>
        <v/>
      </c>
      <c r="Y1892" s="309" t="str">
        <f t="shared" si="535"/>
        <v/>
      </c>
      <c r="Z1892" s="308" t="str">
        <f t="shared" si="526"/>
        <v/>
      </c>
      <c r="AA1892" s="308" t="b">
        <f t="shared" si="527"/>
        <v>1</v>
      </c>
      <c r="AB1892" s="308" t="str">
        <f t="shared" si="536"/>
        <v/>
      </c>
      <c r="AC1892" s="534" t="str">
        <f t="shared" si="537"/>
        <v/>
      </c>
      <c r="AD1892" s="752" t="str">
        <f t="shared" si="538"/>
        <v/>
      </c>
      <c r="AE1892" s="534" t="str">
        <f t="shared" si="539"/>
        <v/>
      </c>
      <c r="AF1892" s="752" t="str">
        <f t="shared" si="540"/>
        <v/>
      </c>
    </row>
    <row r="1893" spans="2:32" x14ac:dyDescent="0.25">
      <c r="B1893" s="721"/>
      <c r="C1893" s="531" t="str">
        <f>IFERROR(VLOOKUP(B1893,'מצבת ורישום גנים'!B:D,3,0),"")</f>
        <v/>
      </c>
      <c r="D1893" s="721"/>
      <c r="E1893" s="723"/>
      <c r="F1893" s="723"/>
      <c r="G1893" s="723"/>
      <c r="H1893" s="723"/>
      <c r="I1893" s="992" t="str">
        <f t="shared" si="541"/>
        <v/>
      </c>
      <c r="J1893" s="723"/>
      <c r="K1893" s="724"/>
      <c r="L1893" s="723"/>
      <c r="M1893" s="306" t="str">
        <f t="shared" si="528"/>
        <v/>
      </c>
      <c r="N1893" s="32" t="str">
        <f t="shared" si="529"/>
        <v/>
      </c>
      <c r="P1893" s="307" t="str">
        <f t="shared" si="530"/>
        <v/>
      </c>
      <c r="Q1893" s="307" t="str">
        <f t="shared" si="524"/>
        <v/>
      </c>
      <c r="R1893" s="307" t="str">
        <f t="shared" si="531"/>
        <v/>
      </c>
      <c r="S1893" s="307" t="str">
        <f t="shared" si="532"/>
        <v/>
      </c>
      <c r="T1893" s="307" t="str">
        <f t="shared" si="533"/>
        <v/>
      </c>
      <c r="U1893" s="307" t="str">
        <f t="shared" si="525"/>
        <v/>
      </c>
      <c r="V1893" s="723"/>
      <c r="X1893" s="308" t="str">
        <f t="shared" si="534"/>
        <v/>
      </c>
      <c r="Y1893" s="309" t="str">
        <f t="shared" si="535"/>
        <v/>
      </c>
      <c r="Z1893" s="308" t="str">
        <f t="shared" si="526"/>
        <v/>
      </c>
      <c r="AA1893" s="308" t="b">
        <f t="shared" si="527"/>
        <v>1</v>
      </c>
      <c r="AB1893" s="308" t="str">
        <f t="shared" si="536"/>
        <v/>
      </c>
      <c r="AC1893" s="534" t="str">
        <f t="shared" si="537"/>
        <v/>
      </c>
      <c r="AD1893" s="752" t="str">
        <f t="shared" si="538"/>
        <v/>
      </c>
      <c r="AE1893" s="534" t="str">
        <f t="shared" si="539"/>
        <v/>
      </c>
      <c r="AF1893" s="752" t="str">
        <f t="shared" si="540"/>
        <v/>
      </c>
    </row>
    <row r="1894" spans="2:32" x14ac:dyDescent="0.25">
      <c r="B1894" s="721"/>
      <c r="C1894" s="531" t="str">
        <f>IFERROR(VLOOKUP(B1894,'מצבת ורישום גנים'!B:D,3,0),"")</f>
        <v/>
      </c>
      <c r="D1894" s="721"/>
      <c r="E1894" s="723"/>
      <c r="F1894" s="723"/>
      <c r="G1894" s="723"/>
      <c r="H1894" s="723"/>
      <c r="I1894" s="992" t="str">
        <f t="shared" si="541"/>
        <v/>
      </c>
      <c r="J1894" s="723"/>
      <c r="K1894" s="724"/>
      <c r="L1894" s="723"/>
      <c r="M1894" s="306" t="str">
        <f t="shared" si="528"/>
        <v/>
      </c>
      <c r="N1894" s="32" t="str">
        <f t="shared" si="529"/>
        <v/>
      </c>
      <c r="P1894" s="307" t="str">
        <f t="shared" si="530"/>
        <v/>
      </c>
      <c r="Q1894" s="307" t="str">
        <f t="shared" si="524"/>
        <v/>
      </c>
      <c r="R1894" s="307" t="str">
        <f t="shared" si="531"/>
        <v/>
      </c>
      <c r="S1894" s="307" t="str">
        <f t="shared" si="532"/>
        <v/>
      </c>
      <c r="T1894" s="307" t="str">
        <f t="shared" si="533"/>
        <v/>
      </c>
      <c r="U1894" s="307" t="str">
        <f t="shared" si="525"/>
        <v/>
      </c>
      <c r="V1894" s="723"/>
      <c r="X1894" s="308" t="str">
        <f t="shared" si="534"/>
        <v/>
      </c>
      <c r="Y1894" s="309" t="str">
        <f t="shared" si="535"/>
        <v/>
      </c>
      <c r="Z1894" s="308" t="str">
        <f t="shared" si="526"/>
        <v/>
      </c>
      <c r="AA1894" s="308" t="b">
        <f t="shared" si="527"/>
        <v>1</v>
      </c>
      <c r="AB1894" s="308" t="str">
        <f t="shared" si="536"/>
        <v/>
      </c>
      <c r="AC1894" s="534" t="str">
        <f t="shared" si="537"/>
        <v/>
      </c>
      <c r="AD1894" s="752" t="str">
        <f t="shared" si="538"/>
        <v/>
      </c>
      <c r="AE1894" s="534" t="str">
        <f t="shared" si="539"/>
        <v/>
      </c>
      <c r="AF1894" s="752" t="str">
        <f t="shared" si="540"/>
        <v/>
      </c>
    </row>
    <row r="1895" spans="2:32" x14ac:dyDescent="0.25">
      <c r="B1895" s="721"/>
      <c r="C1895" s="531" t="str">
        <f>IFERROR(VLOOKUP(B1895,'מצבת ורישום גנים'!B:D,3,0),"")</f>
        <v/>
      </c>
      <c r="D1895" s="721"/>
      <c r="E1895" s="723"/>
      <c r="F1895" s="723"/>
      <c r="G1895" s="723"/>
      <c r="H1895" s="723"/>
      <c r="I1895" s="992" t="str">
        <f t="shared" si="541"/>
        <v/>
      </c>
      <c r="J1895" s="723"/>
      <c r="K1895" s="724"/>
      <c r="L1895" s="723"/>
      <c r="M1895" s="306" t="str">
        <f t="shared" si="528"/>
        <v/>
      </c>
      <c r="N1895" s="32" t="str">
        <f t="shared" si="529"/>
        <v/>
      </c>
      <c r="P1895" s="307" t="str">
        <f t="shared" si="530"/>
        <v/>
      </c>
      <c r="Q1895" s="307" t="str">
        <f t="shared" si="524"/>
        <v/>
      </c>
      <c r="R1895" s="307" t="str">
        <f t="shared" si="531"/>
        <v/>
      </c>
      <c r="S1895" s="307" t="str">
        <f t="shared" si="532"/>
        <v/>
      </c>
      <c r="T1895" s="307" t="str">
        <f t="shared" si="533"/>
        <v/>
      </c>
      <c r="U1895" s="307" t="str">
        <f t="shared" si="525"/>
        <v/>
      </c>
      <c r="V1895" s="723"/>
      <c r="X1895" s="308" t="str">
        <f t="shared" si="534"/>
        <v/>
      </c>
      <c r="Y1895" s="309" t="str">
        <f t="shared" si="535"/>
        <v/>
      </c>
      <c r="Z1895" s="308" t="str">
        <f t="shared" si="526"/>
        <v/>
      </c>
      <c r="AA1895" s="308" t="b">
        <f t="shared" si="527"/>
        <v>1</v>
      </c>
      <c r="AB1895" s="308" t="str">
        <f t="shared" si="536"/>
        <v/>
      </c>
      <c r="AC1895" s="534" t="str">
        <f t="shared" si="537"/>
        <v/>
      </c>
      <c r="AD1895" s="752" t="str">
        <f t="shared" si="538"/>
        <v/>
      </c>
      <c r="AE1895" s="534" t="str">
        <f t="shared" si="539"/>
        <v/>
      </c>
      <c r="AF1895" s="752" t="str">
        <f t="shared" si="540"/>
        <v/>
      </c>
    </row>
    <row r="1896" spans="2:32" x14ac:dyDescent="0.25">
      <c r="B1896" s="721"/>
      <c r="C1896" s="531" t="str">
        <f>IFERROR(VLOOKUP(B1896,'מצבת ורישום גנים'!B:D,3,0),"")</f>
        <v/>
      </c>
      <c r="D1896" s="721"/>
      <c r="E1896" s="723"/>
      <c r="F1896" s="723"/>
      <c r="G1896" s="723"/>
      <c r="H1896" s="723"/>
      <c r="I1896" s="992" t="str">
        <f t="shared" si="541"/>
        <v/>
      </c>
      <c r="J1896" s="723"/>
      <c r="K1896" s="724"/>
      <c r="L1896" s="723"/>
      <c r="M1896" s="306" t="str">
        <f t="shared" si="528"/>
        <v/>
      </c>
      <c r="N1896" s="32" t="str">
        <f t="shared" si="529"/>
        <v/>
      </c>
      <c r="P1896" s="307" t="str">
        <f t="shared" si="530"/>
        <v/>
      </c>
      <c r="Q1896" s="307" t="str">
        <f t="shared" si="524"/>
        <v/>
      </c>
      <c r="R1896" s="307" t="str">
        <f t="shared" si="531"/>
        <v/>
      </c>
      <c r="S1896" s="307" t="str">
        <f t="shared" si="532"/>
        <v/>
      </c>
      <c r="T1896" s="307" t="str">
        <f t="shared" si="533"/>
        <v/>
      </c>
      <c r="U1896" s="307" t="str">
        <f t="shared" si="525"/>
        <v/>
      </c>
      <c r="V1896" s="723"/>
      <c r="X1896" s="308" t="str">
        <f t="shared" si="534"/>
        <v/>
      </c>
      <c r="Y1896" s="309" t="str">
        <f t="shared" si="535"/>
        <v/>
      </c>
      <c r="Z1896" s="308" t="str">
        <f t="shared" si="526"/>
        <v/>
      </c>
      <c r="AA1896" s="308" t="b">
        <f t="shared" si="527"/>
        <v>1</v>
      </c>
      <c r="AB1896" s="308" t="str">
        <f t="shared" si="536"/>
        <v/>
      </c>
      <c r="AC1896" s="534" t="str">
        <f t="shared" si="537"/>
        <v/>
      </c>
      <c r="AD1896" s="752" t="str">
        <f t="shared" si="538"/>
        <v/>
      </c>
      <c r="AE1896" s="534" t="str">
        <f t="shared" si="539"/>
        <v/>
      </c>
      <c r="AF1896" s="752" t="str">
        <f t="shared" si="540"/>
        <v/>
      </c>
    </row>
    <row r="1897" spans="2:32" x14ac:dyDescent="0.25">
      <c r="B1897" s="721"/>
      <c r="C1897" s="531" t="str">
        <f>IFERROR(VLOOKUP(B1897,'מצבת ורישום גנים'!B:D,3,0),"")</f>
        <v/>
      </c>
      <c r="D1897" s="721"/>
      <c r="E1897" s="723"/>
      <c r="F1897" s="723"/>
      <c r="G1897" s="723"/>
      <c r="H1897" s="723"/>
      <c r="I1897" s="992" t="str">
        <f t="shared" si="541"/>
        <v/>
      </c>
      <c r="J1897" s="723"/>
      <c r="K1897" s="724"/>
      <c r="L1897" s="723"/>
      <c r="M1897" s="306" t="str">
        <f t="shared" si="528"/>
        <v/>
      </c>
      <c r="N1897" s="32" t="str">
        <f t="shared" si="529"/>
        <v/>
      </c>
      <c r="P1897" s="307" t="str">
        <f t="shared" si="530"/>
        <v/>
      </c>
      <c r="Q1897" s="307" t="str">
        <f t="shared" si="524"/>
        <v/>
      </c>
      <c r="R1897" s="307" t="str">
        <f t="shared" si="531"/>
        <v/>
      </c>
      <c r="S1897" s="307" t="str">
        <f t="shared" si="532"/>
        <v/>
      </c>
      <c r="T1897" s="307" t="str">
        <f t="shared" si="533"/>
        <v/>
      </c>
      <c r="U1897" s="307" t="str">
        <f t="shared" si="525"/>
        <v/>
      </c>
      <c r="V1897" s="723"/>
      <c r="X1897" s="308" t="str">
        <f t="shared" si="534"/>
        <v/>
      </c>
      <c r="Y1897" s="309" t="str">
        <f t="shared" si="535"/>
        <v/>
      </c>
      <c r="Z1897" s="308" t="str">
        <f t="shared" si="526"/>
        <v/>
      </c>
      <c r="AA1897" s="308" t="b">
        <f t="shared" si="527"/>
        <v>1</v>
      </c>
      <c r="AB1897" s="308" t="str">
        <f t="shared" si="536"/>
        <v/>
      </c>
      <c r="AC1897" s="534" t="str">
        <f t="shared" si="537"/>
        <v/>
      </c>
      <c r="AD1897" s="752" t="str">
        <f t="shared" si="538"/>
        <v/>
      </c>
      <c r="AE1897" s="534" t="str">
        <f t="shared" si="539"/>
        <v/>
      </c>
      <c r="AF1897" s="752" t="str">
        <f t="shared" si="540"/>
        <v/>
      </c>
    </row>
    <row r="1898" spans="2:32" x14ac:dyDescent="0.25">
      <c r="B1898" s="721"/>
      <c r="C1898" s="531" t="str">
        <f>IFERROR(VLOOKUP(B1898,'מצבת ורישום גנים'!B:D,3,0),"")</f>
        <v/>
      </c>
      <c r="D1898" s="721"/>
      <c r="E1898" s="723"/>
      <c r="F1898" s="723"/>
      <c r="G1898" s="723"/>
      <c r="H1898" s="723"/>
      <c r="I1898" s="992" t="str">
        <f t="shared" si="541"/>
        <v/>
      </c>
      <c r="J1898" s="723"/>
      <c r="K1898" s="724"/>
      <c r="L1898" s="723"/>
      <c r="M1898" s="306" t="str">
        <f t="shared" si="528"/>
        <v/>
      </c>
      <c r="N1898" s="32" t="str">
        <f t="shared" si="529"/>
        <v/>
      </c>
      <c r="P1898" s="307" t="str">
        <f t="shared" si="530"/>
        <v/>
      </c>
      <c r="Q1898" s="307" t="str">
        <f t="shared" si="524"/>
        <v/>
      </c>
      <c r="R1898" s="307" t="str">
        <f t="shared" si="531"/>
        <v/>
      </c>
      <c r="S1898" s="307" t="str">
        <f t="shared" si="532"/>
        <v/>
      </c>
      <c r="T1898" s="307" t="str">
        <f t="shared" si="533"/>
        <v/>
      </c>
      <c r="U1898" s="307" t="str">
        <f t="shared" si="525"/>
        <v/>
      </c>
      <c r="V1898" s="723"/>
      <c r="X1898" s="308" t="str">
        <f t="shared" si="534"/>
        <v/>
      </c>
      <c r="Y1898" s="309" t="str">
        <f t="shared" si="535"/>
        <v/>
      </c>
      <c r="Z1898" s="308" t="str">
        <f t="shared" si="526"/>
        <v/>
      </c>
      <c r="AA1898" s="308" t="b">
        <f t="shared" si="527"/>
        <v>1</v>
      </c>
      <c r="AB1898" s="308" t="str">
        <f t="shared" si="536"/>
        <v/>
      </c>
      <c r="AC1898" s="534" t="str">
        <f t="shared" si="537"/>
        <v/>
      </c>
      <c r="AD1898" s="752" t="str">
        <f t="shared" si="538"/>
        <v/>
      </c>
      <c r="AE1898" s="534" t="str">
        <f t="shared" si="539"/>
        <v/>
      </c>
      <c r="AF1898" s="752" t="str">
        <f t="shared" si="540"/>
        <v/>
      </c>
    </row>
    <row r="1899" spans="2:32" x14ac:dyDescent="0.25">
      <c r="B1899" s="721"/>
      <c r="C1899" s="531" t="str">
        <f>IFERROR(VLOOKUP(B1899,'מצבת ורישום גנים'!B:D,3,0),"")</f>
        <v/>
      </c>
      <c r="D1899" s="721"/>
      <c r="E1899" s="723"/>
      <c r="F1899" s="723"/>
      <c r="G1899" s="723"/>
      <c r="H1899" s="723"/>
      <c r="I1899" s="992" t="str">
        <f t="shared" si="541"/>
        <v/>
      </c>
      <c r="J1899" s="723"/>
      <c r="K1899" s="724"/>
      <c r="L1899" s="723"/>
      <c r="M1899" s="306" t="str">
        <f t="shared" si="528"/>
        <v/>
      </c>
      <c r="N1899" s="32" t="str">
        <f t="shared" si="529"/>
        <v/>
      </c>
      <c r="P1899" s="307" t="str">
        <f t="shared" si="530"/>
        <v/>
      </c>
      <c r="Q1899" s="307" t="str">
        <f t="shared" si="524"/>
        <v/>
      </c>
      <c r="R1899" s="307" t="str">
        <f t="shared" si="531"/>
        <v/>
      </c>
      <c r="S1899" s="307" t="str">
        <f t="shared" si="532"/>
        <v/>
      </c>
      <c r="T1899" s="307" t="str">
        <f t="shared" si="533"/>
        <v/>
      </c>
      <c r="U1899" s="307" t="str">
        <f t="shared" si="525"/>
        <v/>
      </c>
      <c r="V1899" s="723"/>
      <c r="X1899" s="308" t="str">
        <f t="shared" si="534"/>
        <v/>
      </c>
      <c r="Y1899" s="309" t="str">
        <f t="shared" si="535"/>
        <v/>
      </c>
      <c r="Z1899" s="308" t="str">
        <f t="shared" si="526"/>
        <v/>
      </c>
      <c r="AA1899" s="308" t="b">
        <f t="shared" si="527"/>
        <v>1</v>
      </c>
      <c r="AB1899" s="308" t="str">
        <f t="shared" si="536"/>
        <v/>
      </c>
      <c r="AC1899" s="534" t="str">
        <f t="shared" si="537"/>
        <v/>
      </c>
      <c r="AD1899" s="752" t="str">
        <f t="shared" si="538"/>
        <v/>
      </c>
      <c r="AE1899" s="534" t="str">
        <f t="shared" si="539"/>
        <v/>
      </c>
      <c r="AF1899" s="752" t="str">
        <f t="shared" si="540"/>
        <v/>
      </c>
    </row>
    <row r="1900" spans="2:32" x14ac:dyDescent="0.25">
      <c r="B1900" s="721"/>
      <c r="C1900" s="531" t="str">
        <f>IFERROR(VLOOKUP(B1900,'מצבת ורישום גנים'!B:D,3,0),"")</f>
        <v/>
      </c>
      <c r="D1900" s="721"/>
      <c r="E1900" s="723"/>
      <c r="F1900" s="723"/>
      <c r="G1900" s="723"/>
      <c r="H1900" s="723"/>
      <c r="I1900" s="992" t="str">
        <f t="shared" si="541"/>
        <v/>
      </c>
      <c r="J1900" s="723"/>
      <c r="K1900" s="724"/>
      <c r="L1900" s="723"/>
      <c r="M1900" s="306" t="str">
        <f t="shared" si="528"/>
        <v/>
      </c>
      <c r="N1900" s="32" t="str">
        <f t="shared" si="529"/>
        <v/>
      </c>
      <c r="P1900" s="307" t="str">
        <f t="shared" si="530"/>
        <v/>
      </c>
      <c r="Q1900" s="307" t="str">
        <f t="shared" si="524"/>
        <v/>
      </c>
      <c r="R1900" s="307" t="str">
        <f t="shared" si="531"/>
        <v/>
      </c>
      <c r="S1900" s="307" t="str">
        <f t="shared" si="532"/>
        <v/>
      </c>
      <c r="T1900" s="307" t="str">
        <f t="shared" si="533"/>
        <v/>
      </c>
      <c r="U1900" s="307" t="str">
        <f t="shared" si="525"/>
        <v/>
      </c>
      <c r="V1900" s="723"/>
      <c r="X1900" s="308" t="str">
        <f t="shared" si="534"/>
        <v/>
      </c>
      <c r="Y1900" s="309" t="str">
        <f t="shared" si="535"/>
        <v/>
      </c>
      <c r="Z1900" s="308" t="str">
        <f t="shared" si="526"/>
        <v/>
      </c>
      <c r="AA1900" s="308" t="b">
        <f t="shared" si="527"/>
        <v>1</v>
      </c>
      <c r="AB1900" s="308" t="str">
        <f t="shared" si="536"/>
        <v/>
      </c>
      <c r="AC1900" s="534" t="str">
        <f t="shared" si="537"/>
        <v/>
      </c>
      <c r="AD1900" s="752" t="str">
        <f t="shared" si="538"/>
        <v/>
      </c>
      <c r="AE1900" s="534" t="str">
        <f t="shared" si="539"/>
        <v/>
      </c>
      <c r="AF1900" s="752" t="str">
        <f t="shared" si="540"/>
        <v/>
      </c>
    </row>
    <row r="1901" spans="2:32" x14ac:dyDescent="0.25">
      <c r="B1901" s="721"/>
      <c r="C1901" s="531" t="str">
        <f>IFERROR(VLOOKUP(B1901,'מצבת ורישום גנים'!B:D,3,0),"")</f>
        <v/>
      </c>
      <c r="D1901" s="721"/>
      <c r="E1901" s="723"/>
      <c r="F1901" s="723"/>
      <c r="G1901" s="723"/>
      <c r="H1901" s="723"/>
      <c r="I1901" s="992" t="str">
        <f t="shared" si="541"/>
        <v/>
      </c>
      <c r="J1901" s="723"/>
      <c r="K1901" s="724"/>
      <c r="L1901" s="723"/>
      <c r="M1901" s="306" t="str">
        <f t="shared" si="528"/>
        <v/>
      </c>
      <c r="N1901" s="32" t="str">
        <f t="shared" si="529"/>
        <v/>
      </c>
      <c r="P1901" s="307" t="str">
        <f t="shared" si="530"/>
        <v/>
      </c>
      <c r="Q1901" s="307" t="str">
        <f t="shared" si="524"/>
        <v/>
      </c>
      <c r="R1901" s="307" t="str">
        <f t="shared" si="531"/>
        <v/>
      </c>
      <c r="S1901" s="307" t="str">
        <f t="shared" si="532"/>
        <v/>
      </c>
      <c r="T1901" s="307" t="str">
        <f t="shared" si="533"/>
        <v/>
      </c>
      <c r="U1901" s="307" t="str">
        <f t="shared" si="525"/>
        <v/>
      </c>
      <c r="V1901" s="723"/>
      <c r="X1901" s="308" t="str">
        <f t="shared" si="534"/>
        <v/>
      </c>
      <c r="Y1901" s="309" t="str">
        <f t="shared" si="535"/>
        <v/>
      </c>
      <c r="Z1901" s="308" t="str">
        <f t="shared" si="526"/>
        <v/>
      </c>
      <c r="AA1901" s="308" t="b">
        <f t="shared" si="527"/>
        <v>1</v>
      </c>
      <c r="AB1901" s="308" t="str">
        <f t="shared" si="536"/>
        <v/>
      </c>
      <c r="AC1901" s="534" t="str">
        <f t="shared" si="537"/>
        <v/>
      </c>
      <c r="AD1901" s="752" t="str">
        <f t="shared" si="538"/>
        <v/>
      </c>
      <c r="AE1901" s="534" t="str">
        <f t="shared" si="539"/>
        <v/>
      </c>
      <c r="AF1901" s="752" t="str">
        <f t="shared" si="540"/>
        <v/>
      </c>
    </row>
    <row r="1902" spans="2:32" x14ac:dyDescent="0.25">
      <c r="B1902" s="721"/>
      <c r="C1902" s="531" t="str">
        <f>IFERROR(VLOOKUP(B1902,'מצבת ורישום גנים'!B:D,3,0),"")</f>
        <v/>
      </c>
      <c r="D1902" s="721"/>
      <c r="E1902" s="723"/>
      <c r="F1902" s="723"/>
      <c r="G1902" s="723"/>
      <c r="H1902" s="723"/>
      <c r="I1902" s="992" t="str">
        <f t="shared" si="541"/>
        <v/>
      </c>
      <c r="J1902" s="723"/>
      <c r="K1902" s="724"/>
      <c r="L1902" s="723"/>
      <c r="M1902" s="306" t="str">
        <f t="shared" si="528"/>
        <v/>
      </c>
      <c r="N1902" s="32" t="str">
        <f t="shared" si="529"/>
        <v/>
      </c>
      <c r="P1902" s="307" t="str">
        <f t="shared" si="530"/>
        <v/>
      </c>
      <c r="Q1902" s="307" t="str">
        <f t="shared" si="524"/>
        <v/>
      </c>
      <c r="R1902" s="307" t="str">
        <f t="shared" si="531"/>
        <v/>
      </c>
      <c r="S1902" s="307" t="str">
        <f t="shared" si="532"/>
        <v/>
      </c>
      <c r="T1902" s="307" t="str">
        <f t="shared" si="533"/>
        <v/>
      </c>
      <c r="U1902" s="307" t="str">
        <f t="shared" si="525"/>
        <v/>
      </c>
      <c r="V1902" s="723"/>
      <c r="X1902" s="308" t="str">
        <f t="shared" si="534"/>
        <v/>
      </c>
      <c r="Y1902" s="309" t="str">
        <f t="shared" si="535"/>
        <v/>
      </c>
      <c r="Z1902" s="308" t="str">
        <f t="shared" si="526"/>
        <v/>
      </c>
      <c r="AA1902" s="308" t="b">
        <f t="shared" si="527"/>
        <v>1</v>
      </c>
      <c r="AB1902" s="308" t="str">
        <f t="shared" si="536"/>
        <v/>
      </c>
      <c r="AC1902" s="534" t="str">
        <f t="shared" si="537"/>
        <v/>
      </c>
      <c r="AD1902" s="752" t="str">
        <f t="shared" si="538"/>
        <v/>
      </c>
      <c r="AE1902" s="534" t="str">
        <f t="shared" si="539"/>
        <v/>
      </c>
      <c r="AF1902" s="752" t="str">
        <f t="shared" si="540"/>
        <v/>
      </c>
    </row>
    <row r="1903" spans="2:32" x14ac:dyDescent="0.25">
      <c r="B1903" s="721"/>
      <c r="C1903" s="531" t="str">
        <f>IFERROR(VLOOKUP(B1903,'מצבת ורישום גנים'!B:D,3,0),"")</f>
        <v/>
      </c>
      <c r="D1903" s="721"/>
      <c r="E1903" s="723"/>
      <c r="F1903" s="723"/>
      <c r="G1903" s="723"/>
      <c r="H1903" s="723"/>
      <c r="I1903" s="992" t="str">
        <f t="shared" si="541"/>
        <v/>
      </c>
      <c r="J1903" s="723"/>
      <c r="K1903" s="724"/>
      <c r="L1903" s="723"/>
      <c r="M1903" s="306" t="str">
        <f t="shared" si="528"/>
        <v/>
      </c>
      <c r="N1903" s="32" t="str">
        <f t="shared" si="529"/>
        <v/>
      </c>
      <c r="P1903" s="307" t="str">
        <f t="shared" si="530"/>
        <v/>
      </c>
      <c r="Q1903" s="307" t="str">
        <f t="shared" si="524"/>
        <v/>
      </c>
      <c r="R1903" s="307" t="str">
        <f t="shared" si="531"/>
        <v/>
      </c>
      <c r="S1903" s="307" t="str">
        <f t="shared" si="532"/>
        <v/>
      </c>
      <c r="T1903" s="307" t="str">
        <f t="shared" si="533"/>
        <v/>
      </c>
      <c r="U1903" s="307" t="str">
        <f t="shared" si="525"/>
        <v/>
      </c>
      <c r="V1903" s="723"/>
      <c r="X1903" s="308" t="str">
        <f t="shared" si="534"/>
        <v/>
      </c>
      <c r="Y1903" s="309" t="str">
        <f t="shared" si="535"/>
        <v/>
      </c>
      <c r="Z1903" s="308" t="str">
        <f t="shared" si="526"/>
        <v/>
      </c>
      <c r="AA1903" s="308" t="b">
        <f t="shared" si="527"/>
        <v>1</v>
      </c>
      <c r="AB1903" s="308" t="str">
        <f t="shared" si="536"/>
        <v/>
      </c>
      <c r="AC1903" s="534" t="str">
        <f t="shared" si="537"/>
        <v/>
      </c>
      <c r="AD1903" s="752" t="str">
        <f t="shared" si="538"/>
        <v/>
      </c>
      <c r="AE1903" s="534" t="str">
        <f t="shared" si="539"/>
        <v/>
      </c>
      <c r="AF1903" s="752" t="str">
        <f t="shared" si="540"/>
        <v/>
      </c>
    </row>
    <row r="1904" spans="2:32" x14ac:dyDescent="0.25">
      <c r="B1904" s="721"/>
      <c r="C1904" s="531" t="str">
        <f>IFERROR(VLOOKUP(B1904,'מצבת ורישום גנים'!B:D,3,0),"")</f>
        <v/>
      </c>
      <c r="D1904" s="721"/>
      <c r="E1904" s="723"/>
      <c r="F1904" s="723"/>
      <c r="G1904" s="723"/>
      <c r="H1904" s="723"/>
      <c r="I1904" s="992" t="str">
        <f t="shared" si="541"/>
        <v/>
      </c>
      <c r="J1904" s="723"/>
      <c r="K1904" s="724"/>
      <c r="L1904" s="723"/>
      <c r="M1904" s="306" t="str">
        <f t="shared" si="528"/>
        <v/>
      </c>
      <c r="N1904" s="32" t="str">
        <f t="shared" si="529"/>
        <v/>
      </c>
      <c r="P1904" s="307" t="str">
        <f t="shared" si="530"/>
        <v/>
      </c>
      <c r="Q1904" s="307" t="str">
        <f t="shared" si="524"/>
        <v/>
      </c>
      <c r="R1904" s="307" t="str">
        <f t="shared" si="531"/>
        <v/>
      </c>
      <c r="S1904" s="307" t="str">
        <f t="shared" si="532"/>
        <v/>
      </c>
      <c r="T1904" s="307" t="str">
        <f t="shared" si="533"/>
        <v/>
      </c>
      <c r="U1904" s="307" t="str">
        <f t="shared" si="525"/>
        <v/>
      </c>
      <c r="V1904" s="723"/>
      <c r="X1904" s="308" t="str">
        <f t="shared" si="534"/>
        <v/>
      </c>
      <c r="Y1904" s="309" t="str">
        <f t="shared" si="535"/>
        <v/>
      </c>
      <c r="Z1904" s="308" t="str">
        <f t="shared" si="526"/>
        <v/>
      </c>
      <c r="AA1904" s="308" t="b">
        <f t="shared" si="527"/>
        <v>1</v>
      </c>
      <c r="AB1904" s="308" t="str">
        <f t="shared" si="536"/>
        <v/>
      </c>
      <c r="AC1904" s="534" t="str">
        <f t="shared" si="537"/>
        <v/>
      </c>
      <c r="AD1904" s="752" t="str">
        <f t="shared" si="538"/>
        <v/>
      </c>
      <c r="AE1904" s="534" t="str">
        <f t="shared" si="539"/>
        <v/>
      </c>
      <c r="AF1904" s="752" t="str">
        <f t="shared" si="540"/>
        <v/>
      </c>
    </row>
    <row r="1905" spans="2:32" x14ac:dyDescent="0.25">
      <c r="B1905" s="721"/>
      <c r="C1905" s="531" t="str">
        <f>IFERROR(VLOOKUP(B1905,'מצבת ורישום גנים'!B:D,3,0),"")</f>
        <v/>
      </c>
      <c r="D1905" s="721"/>
      <c r="E1905" s="723"/>
      <c r="F1905" s="723"/>
      <c r="G1905" s="723"/>
      <c r="H1905" s="723"/>
      <c r="I1905" s="992" t="str">
        <f t="shared" si="541"/>
        <v/>
      </c>
      <c r="J1905" s="723"/>
      <c r="K1905" s="724"/>
      <c r="L1905" s="723"/>
      <c r="M1905" s="306" t="str">
        <f t="shared" si="528"/>
        <v/>
      </c>
      <c r="N1905" s="32" t="str">
        <f t="shared" si="529"/>
        <v/>
      </c>
      <c r="P1905" s="307" t="str">
        <f t="shared" si="530"/>
        <v/>
      </c>
      <c r="Q1905" s="307" t="str">
        <f t="shared" si="524"/>
        <v/>
      </c>
      <c r="R1905" s="307" t="str">
        <f t="shared" si="531"/>
        <v/>
      </c>
      <c r="S1905" s="307" t="str">
        <f t="shared" si="532"/>
        <v/>
      </c>
      <c r="T1905" s="307" t="str">
        <f t="shared" si="533"/>
        <v/>
      </c>
      <c r="U1905" s="307" t="str">
        <f t="shared" si="525"/>
        <v/>
      </c>
      <c r="V1905" s="723"/>
      <c r="X1905" s="308" t="str">
        <f t="shared" si="534"/>
        <v/>
      </c>
      <c r="Y1905" s="309" t="str">
        <f t="shared" si="535"/>
        <v/>
      </c>
      <c r="Z1905" s="308" t="str">
        <f t="shared" si="526"/>
        <v/>
      </c>
      <c r="AA1905" s="308" t="b">
        <f t="shared" si="527"/>
        <v>1</v>
      </c>
      <c r="AB1905" s="308" t="str">
        <f t="shared" si="536"/>
        <v/>
      </c>
      <c r="AC1905" s="534" t="str">
        <f t="shared" si="537"/>
        <v/>
      </c>
      <c r="AD1905" s="752" t="str">
        <f t="shared" si="538"/>
        <v/>
      </c>
      <c r="AE1905" s="534" t="str">
        <f t="shared" si="539"/>
        <v/>
      </c>
      <c r="AF1905" s="752" t="str">
        <f t="shared" si="540"/>
        <v/>
      </c>
    </row>
    <row r="1906" spans="2:32" x14ac:dyDescent="0.25">
      <c r="B1906" s="721"/>
      <c r="C1906" s="531" t="str">
        <f>IFERROR(VLOOKUP(B1906,'מצבת ורישום גנים'!B:D,3,0),"")</f>
        <v/>
      </c>
      <c r="D1906" s="721"/>
      <c r="E1906" s="723"/>
      <c r="F1906" s="723"/>
      <c r="G1906" s="723"/>
      <c r="H1906" s="723"/>
      <c r="I1906" s="992" t="str">
        <f t="shared" si="541"/>
        <v/>
      </c>
      <c r="J1906" s="723"/>
      <c r="K1906" s="724"/>
      <c r="L1906" s="723"/>
      <c r="M1906" s="306" t="str">
        <f t="shared" si="528"/>
        <v/>
      </c>
      <c r="N1906" s="32" t="str">
        <f t="shared" si="529"/>
        <v/>
      </c>
      <c r="P1906" s="307" t="str">
        <f t="shared" si="530"/>
        <v/>
      </c>
      <c r="Q1906" s="307" t="str">
        <f t="shared" si="524"/>
        <v/>
      </c>
      <c r="R1906" s="307" t="str">
        <f t="shared" si="531"/>
        <v/>
      </c>
      <c r="S1906" s="307" t="str">
        <f t="shared" si="532"/>
        <v/>
      </c>
      <c r="T1906" s="307" t="str">
        <f t="shared" si="533"/>
        <v/>
      </c>
      <c r="U1906" s="307" t="str">
        <f t="shared" si="525"/>
        <v/>
      </c>
      <c r="V1906" s="723"/>
      <c r="X1906" s="308" t="str">
        <f t="shared" si="534"/>
        <v/>
      </c>
      <c r="Y1906" s="309" t="str">
        <f t="shared" si="535"/>
        <v/>
      </c>
      <c r="Z1906" s="308" t="str">
        <f t="shared" si="526"/>
        <v/>
      </c>
      <c r="AA1906" s="308" t="b">
        <f t="shared" si="527"/>
        <v>1</v>
      </c>
      <c r="AB1906" s="308" t="str">
        <f t="shared" si="536"/>
        <v/>
      </c>
      <c r="AC1906" s="534" t="str">
        <f t="shared" si="537"/>
        <v/>
      </c>
      <c r="AD1906" s="752" t="str">
        <f t="shared" si="538"/>
        <v/>
      </c>
      <c r="AE1906" s="534" t="str">
        <f t="shared" si="539"/>
        <v/>
      </c>
      <c r="AF1906" s="752" t="str">
        <f t="shared" si="540"/>
        <v/>
      </c>
    </row>
    <row r="1907" spans="2:32" x14ac:dyDescent="0.25">
      <c r="B1907" s="721"/>
      <c r="C1907" s="531" t="str">
        <f>IFERROR(VLOOKUP(B1907,'מצבת ורישום גנים'!B:D,3,0),"")</f>
        <v/>
      </c>
      <c r="D1907" s="721"/>
      <c r="E1907" s="723"/>
      <c r="F1907" s="723"/>
      <c r="G1907" s="723"/>
      <c r="H1907" s="723"/>
      <c r="I1907" s="992" t="str">
        <f t="shared" si="541"/>
        <v/>
      </c>
      <c r="J1907" s="723"/>
      <c r="K1907" s="724"/>
      <c r="L1907" s="723"/>
      <c r="M1907" s="306" t="str">
        <f t="shared" si="528"/>
        <v/>
      </c>
      <c r="N1907" s="32" t="str">
        <f t="shared" si="529"/>
        <v/>
      </c>
      <c r="P1907" s="307" t="str">
        <f t="shared" si="530"/>
        <v/>
      </c>
      <c r="Q1907" s="307" t="str">
        <f t="shared" si="524"/>
        <v/>
      </c>
      <c r="R1907" s="307" t="str">
        <f t="shared" si="531"/>
        <v/>
      </c>
      <c r="S1907" s="307" t="str">
        <f t="shared" si="532"/>
        <v/>
      </c>
      <c r="T1907" s="307" t="str">
        <f t="shared" si="533"/>
        <v/>
      </c>
      <c r="U1907" s="307" t="str">
        <f t="shared" si="525"/>
        <v/>
      </c>
      <c r="V1907" s="723"/>
      <c r="X1907" s="308" t="str">
        <f t="shared" si="534"/>
        <v/>
      </c>
      <c r="Y1907" s="309" t="str">
        <f t="shared" si="535"/>
        <v/>
      </c>
      <c r="Z1907" s="308" t="str">
        <f t="shared" si="526"/>
        <v/>
      </c>
      <c r="AA1907" s="308" t="b">
        <f t="shared" si="527"/>
        <v>1</v>
      </c>
      <c r="AB1907" s="308" t="str">
        <f t="shared" si="536"/>
        <v/>
      </c>
      <c r="AC1907" s="534" t="str">
        <f t="shared" si="537"/>
        <v/>
      </c>
      <c r="AD1907" s="752" t="str">
        <f t="shared" si="538"/>
        <v/>
      </c>
      <c r="AE1907" s="534" t="str">
        <f t="shared" si="539"/>
        <v/>
      </c>
      <c r="AF1907" s="752" t="str">
        <f t="shared" si="540"/>
        <v/>
      </c>
    </row>
    <row r="1908" spans="2:32" x14ac:dyDescent="0.25">
      <c r="B1908" s="721"/>
      <c r="C1908" s="531" t="str">
        <f>IFERROR(VLOOKUP(B1908,'מצבת ורישום גנים'!B:D,3,0),"")</f>
        <v/>
      </c>
      <c r="D1908" s="721"/>
      <c r="E1908" s="723"/>
      <c r="F1908" s="723"/>
      <c r="G1908" s="723"/>
      <c r="H1908" s="723"/>
      <c r="I1908" s="992" t="str">
        <f t="shared" si="541"/>
        <v/>
      </c>
      <c r="J1908" s="723"/>
      <c r="K1908" s="724"/>
      <c r="L1908" s="723"/>
      <c r="M1908" s="306" t="str">
        <f t="shared" si="528"/>
        <v/>
      </c>
      <c r="N1908" s="32" t="str">
        <f t="shared" si="529"/>
        <v/>
      </c>
      <c r="P1908" s="307" t="str">
        <f t="shared" si="530"/>
        <v/>
      </c>
      <c r="Q1908" s="307" t="str">
        <f t="shared" si="524"/>
        <v/>
      </c>
      <c r="R1908" s="307" t="str">
        <f t="shared" si="531"/>
        <v/>
      </c>
      <c r="S1908" s="307" t="str">
        <f t="shared" si="532"/>
        <v/>
      </c>
      <c r="T1908" s="307" t="str">
        <f t="shared" si="533"/>
        <v/>
      </c>
      <c r="U1908" s="307" t="str">
        <f t="shared" si="525"/>
        <v/>
      </c>
      <c r="V1908" s="723"/>
      <c r="X1908" s="308" t="str">
        <f t="shared" si="534"/>
        <v/>
      </c>
      <c r="Y1908" s="309" t="str">
        <f t="shared" si="535"/>
        <v/>
      </c>
      <c r="Z1908" s="308" t="str">
        <f t="shared" si="526"/>
        <v/>
      </c>
      <c r="AA1908" s="308" t="b">
        <f t="shared" si="527"/>
        <v>1</v>
      </c>
      <c r="AB1908" s="308" t="str">
        <f t="shared" si="536"/>
        <v/>
      </c>
      <c r="AC1908" s="534" t="str">
        <f t="shared" si="537"/>
        <v/>
      </c>
      <c r="AD1908" s="752" t="str">
        <f t="shared" si="538"/>
        <v/>
      </c>
      <c r="AE1908" s="534" t="str">
        <f t="shared" si="539"/>
        <v/>
      </c>
      <c r="AF1908" s="752" t="str">
        <f t="shared" si="540"/>
        <v/>
      </c>
    </row>
    <row r="1909" spans="2:32" x14ac:dyDescent="0.25">
      <c r="B1909" s="721"/>
      <c r="C1909" s="531" t="str">
        <f>IFERROR(VLOOKUP(B1909,'מצבת ורישום גנים'!B:D,3,0),"")</f>
        <v/>
      </c>
      <c r="D1909" s="721"/>
      <c r="E1909" s="723"/>
      <c r="F1909" s="723"/>
      <c r="G1909" s="723"/>
      <c r="H1909" s="723"/>
      <c r="I1909" s="992" t="str">
        <f t="shared" si="541"/>
        <v/>
      </c>
      <c r="J1909" s="723"/>
      <c r="K1909" s="724"/>
      <c r="L1909" s="723"/>
      <c r="M1909" s="306" t="str">
        <f t="shared" si="528"/>
        <v/>
      </c>
      <c r="N1909" s="32" t="str">
        <f t="shared" si="529"/>
        <v/>
      </c>
      <c r="P1909" s="307" t="str">
        <f t="shared" si="530"/>
        <v/>
      </c>
      <c r="Q1909" s="307" t="str">
        <f t="shared" si="524"/>
        <v/>
      </c>
      <c r="R1909" s="307" t="str">
        <f t="shared" si="531"/>
        <v/>
      </c>
      <c r="S1909" s="307" t="str">
        <f t="shared" si="532"/>
        <v/>
      </c>
      <c r="T1909" s="307" t="str">
        <f t="shared" si="533"/>
        <v/>
      </c>
      <c r="U1909" s="307" t="str">
        <f t="shared" si="525"/>
        <v/>
      </c>
      <c r="V1909" s="723"/>
      <c r="X1909" s="308" t="str">
        <f t="shared" si="534"/>
        <v/>
      </c>
      <c r="Y1909" s="309" t="str">
        <f t="shared" si="535"/>
        <v/>
      </c>
      <c r="Z1909" s="308" t="str">
        <f t="shared" si="526"/>
        <v/>
      </c>
      <c r="AA1909" s="308" t="b">
        <f t="shared" si="527"/>
        <v>1</v>
      </c>
      <c r="AB1909" s="308" t="str">
        <f t="shared" si="536"/>
        <v/>
      </c>
      <c r="AC1909" s="534" t="str">
        <f t="shared" si="537"/>
        <v/>
      </c>
      <c r="AD1909" s="752" t="str">
        <f t="shared" si="538"/>
        <v/>
      </c>
      <c r="AE1909" s="534" t="str">
        <f t="shared" si="539"/>
        <v/>
      </c>
      <c r="AF1909" s="752" t="str">
        <f t="shared" si="540"/>
        <v/>
      </c>
    </row>
    <row r="1910" spans="2:32" x14ac:dyDescent="0.25">
      <c r="B1910" s="721"/>
      <c r="C1910" s="531" t="str">
        <f>IFERROR(VLOOKUP(B1910,'מצבת ורישום גנים'!B:D,3,0),"")</f>
        <v/>
      </c>
      <c r="D1910" s="721"/>
      <c r="E1910" s="723"/>
      <c r="F1910" s="723"/>
      <c r="G1910" s="723"/>
      <c r="H1910" s="723"/>
      <c r="I1910" s="992" t="str">
        <f t="shared" si="541"/>
        <v/>
      </c>
      <c r="J1910" s="723"/>
      <c r="K1910" s="724"/>
      <c r="L1910" s="723"/>
      <c r="M1910" s="306" t="str">
        <f t="shared" si="528"/>
        <v/>
      </c>
      <c r="N1910" s="32" t="str">
        <f t="shared" si="529"/>
        <v/>
      </c>
      <c r="P1910" s="307" t="str">
        <f t="shared" si="530"/>
        <v/>
      </c>
      <c r="Q1910" s="307" t="str">
        <f t="shared" si="524"/>
        <v/>
      </c>
      <c r="R1910" s="307" t="str">
        <f t="shared" si="531"/>
        <v/>
      </c>
      <c r="S1910" s="307" t="str">
        <f t="shared" si="532"/>
        <v/>
      </c>
      <c r="T1910" s="307" t="str">
        <f t="shared" si="533"/>
        <v/>
      </c>
      <c r="U1910" s="307" t="str">
        <f t="shared" si="525"/>
        <v/>
      </c>
      <c r="V1910" s="723"/>
      <c r="X1910" s="308" t="str">
        <f t="shared" si="534"/>
        <v/>
      </c>
      <c r="Y1910" s="309" t="str">
        <f t="shared" si="535"/>
        <v/>
      </c>
      <c r="Z1910" s="308" t="str">
        <f t="shared" si="526"/>
        <v/>
      </c>
      <c r="AA1910" s="308" t="b">
        <f t="shared" si="527"/>
        <v>1</v>
      </c>
      <c r="AB1910" s="308" t="str">
        <f t="shared" si="536"/>
        <v/>
      </c>
      <c r="AC1910" s="534" t="str">
        <f t="shared" si="537"/>
        <v/>
      </c>
      <c r="AD1910" s="752" t="str">
        <f t="shared" si="538"/>
        <v/>
      </c>
      <c r="AE1910" s="534" t="str">
        <f t="shared" si="539"/>
        <v/>
      </c>
      <c r="AF1910" s="752" t="str">
        <f t="shared" si="540"/>
        <v/>
      </c>
    </row>
    <row r="1911" spans="2:32" x14ac:dyDescent="0.25">
      <c r="B1911" s="721"/>
      <c r="C1911" s="531" t="str">
        <f>IFERROR(VLOOKUP(B1911,'מצבת ורישום גנים'!B:D,3,0),"")</f>
        <v/>
      </c>
      <c r="D1911" s="721"/>
      <c r="E1911" s="723"/>
      <c r="F1911" s="723"/>
      <c r="G1911" s="723"/>
      <c r="H1911" s="723"/>
      <c r="I1911" s="992" t="str">
        <f t="shared" si="541"/>
        <v/>
      </c>
      <c r="J1911" s="723"/>
      <c r="K1911" s="724"/>
      <c r="L1911" s="723"/>
      <c r="M1911" s="306" t="str">
        <f t="shared" si="528"/>
        <v/>
      </c>
      <c r="N1911" s="32" t="str">
        <f t="shared" si="529"/>
        <v/>
      </c>
      <c r="P1911" s="307" t="str">
        <f t="shared" si="530"/>
        <v/>
      </c>
      <c r="Q1911" s="307" t="str">
        <f t="shared" si="524"/>
        <v/>
      </c>
      <c r="R1911" s="307" t="str">
        <f t="shared" si="531"/>
        <v/>
      </c>
      <c r="S1911" s="307" t="str">
        <f t="shared" si="532"/>
        <v/>
      </c>
      <c r="T1911" s="307" t="str">
        <f t="shared" si="533"/>
        <v/>
      </c>
      <c r="U1911" s="307" t="str">
        <f t="shared" si="525"/>
        <v/>
      </c>
      <c r="V1911" s="723"/>
      <c r="X1911" s="308" t="str">
        <f t="shared" si="534"/>
        <v/>
      </c>
      <c r="Y1911" s="309" t="str">
        <f t="shared" si="535"/>
        <v/>
      </c>
      <c r="Z1911" s="308" t="str">
        <f t="shared" si="526"/>
        <v/>
      </c>
      <c r="AA1911" s="308" t="b">
        <f t="shared" si="527"/>
        <v>1</v>
      </c>
      <c r="AB1911" s="308" t="str">
        <f t="shared" si="536"/>
        <v/>
      </c>
      <c r="AC1911" s="534" t="str">
        <f t="shared" si="537"/>
        <v/>
      </c>
      <c r="AD1911" s="752" t="str">
        <f t="shared" si="538"/>
        <v/>
      </c>
      <c r="AE1911" s="534" t="str">
        <f t="shared" si="539"/>
        <v/>
      </c>
      <c r="AF1911" s="752" t="str">
        <f t="shared" si="540"/>
        <v/>
      </c>
    </row>
    <row r="1912" spans="2:32" x14ac:dyDescent="0.25">
      <c r="B1912" s="721"/>
      <c r="C1912" s="531" t="str">
        <f>IFERROR(VLOOKUP(B1912,'מצבת ורישום גנים'!B:D,3,0),"")</f>
        <v/>
      </c>
      <c r="D1912" s="721"/>
      <c r="E1912" s="723"/>
      <c r="F1912" s="723"/>
      <c r="G1912" s="723"/>
      <c r="H1912" s="723"/>
      <c r="I1912" s="992" t="str">
        <f t="shared" si="541"/>
        <v/>
      </c>
      <c r="J1912" s="723"/>
      <c r="K1912" s="724"/>
      <c r="L1912" s="723"/>
      <c r="M1912" s="306" t="str">
        <f t="shared" si="528"/>
        <v/>
      </c>
      <c r="N1912" s="32" t="str">
        <f t="shared" si="529"/>
        <v/>
      </c>
      <c r="P1912" s="307" t="str">
        <f t="shared" si="530"/>
        <v/>
      </c>
      <c r="Q1912" s="307" t="str">
        <f t="shared" si="524"/>
        <v/>
      </c>
      <c r="R1912" s="307" t="str">
        <f t="shared" si="531"/>
        <v/>
      </c>
      <c r="S1912" s="307" t="str">
        <f t="shared" si="532"/>
        <v/>
      </c>
      <c r="T1912" s="307" t="str">
        <f t="shared" si="533"/>
        <v/>
      </c>
      <c r="U1912" s="307" t="str">
        <f t="shared" si="525"/>
        <v/>
      </c>
      <c r="V1912" s="723"/>
      <c r="X1912" s="308" t="str">
        <f t="shared" si="534"/>
        <v/>
      </c>
      <c r="Y1912" s="309" t="str">
        <f t="shared" si="535"/>
        <v/>
      </c>
      <c r="Z1912" s="308" t="str">
        <f t="shared" si="526"/>
        <v/>
      </c>
      <c r="AA1912" s="308" t="b">
        <f t="shared" si="527"/>
        <v>1</v>
      </c>
      <c r="AB1912" s="308" t="str">
        <f t="shared" si="536"/>
        <v/>
      </c>
      <c r="AC1912" s="534" t="str">
        <f t="shared" si="537"/>
        <v/>
      </c>
      <c r="AD1912" s="752" t="str">
        <f t="shared" si="538"/>
        <v/>
      </c>
      <c r="AE1912" s="534" t="str">
        <f t="shared" si="539"/>
        <v/>
      </c>
      <c r="AF1912" s="752" t="str">
        <f t="shared" si="540"/>
        <v/>
      </c>
    </row>
    <row r="1913" spans="2:32" x14ac:dyDescent="0.25">
      <c r="B1913" s="721"/>
      <c r="C1913" s="531" t="str">
        <f>IFERROR(VLOOKUP(B1913,'מצבת ורישום גנים'!B:D,3,0),"")</f>
        <v/>
      </c>
      <c r="D1913" s="721"/>
      <c r="E1913" s="723"/>
      <c r="F1913" s="723"/>
      <c r="G1913" s="723"/>
      <c r="H1913" s="723"/>
      <c r="I1913" s="992" t="str">
        <f t="shared" si="541"/>
        <v/>
      </c>
      <c r="J1913" s="723"/>
      <c r="K1913" s="724"/>
      <c r="L1913" s="723"/>
      <c r="M1913" s="306" t="str">
        <f t="shared" si="528"/>
        <v/>
      </c>
      <c r="N1913" s="32" t="str">
        <f t="shared" si="529"/>
        <v/>
      </c>
      <c r="P1913" s="307" t="str">
        <f t="shared" si="530"/>
        <v/>
      </c>
      <c r="Q1913" s="307" t="str">
        <f t="shared" si="524"/>
        <v/>
      </c>
      <c r="R1913" s="307" t="str">
        <f t="shared" si="531"/>
        <v/>
      </c>
      <c r="S1913" s="307" t="str">
        <f t="shared" si="532"/>
        <v/>
      </c>
      <c r="T1913" s="307" t="str">
        <f t="shared" si="533"/>
        <v/>
      </c>
      <c r="U1913" s="307" t="str">
        <f t="shared" si="525"/>
        <v/>
      </c>
      <c r="V1913" s="723"/>
      <c r="X1913" s="308" t="str">
        <f t="shared" si="534"/>
        <v/>
      </c>
      <c r="Y1913" s="309" t="str">
        <f t="shared" si="535"/>
        <v/>
      </c>
      <c r="Z1913" s="308" t="str">
        <f t="shared" si="526"/>
        <v/>
      </c>
      <c r="AA1913" s="308" t="b">
        <f t="shared" si="527"/>
        <v>1</v>
      </c>
      <c r="AB1913" s="308" t="str">
        <f t="shared" si="536"/>
        <v/>
      </c>
      <c r="AC1913" s="534" t="str">
        <f t="shared" si="537"/>
        <v/>
      </c>
      <c r="AD1913" s="752" t="str">
        <f t="shared" si="538"/>
        <v/>
      </c>
      <c r="AE1913" s="534" t="str">
        <f t="shared" si="539"/>
        <v/>
      </c>
      <c r="AF1913" s="752" t="str">
        <f t="shared" si="540"/>
        <v/>
      </c>
    </row>
    <row r="1914" spans="2:32" x14ac:dyDescent="0.25">
      <c r="B1914" s="721"/>
      <c r="C1914" s="531" t="str">
        <f>IFERROR(VLOOKUP(B1914,'מצבת ורישום גנים'!B:D,3,0),"")</f>
        <v/>
      </c>
      <c r="D1914" s="721"/>
      <c r="E1914" s="723"/>
      <c r="F1914" s="723"/>
      <c r="G1914" s="723"/>
      <c r="H1914" s="723"/>
      <c r="I1914" s="992" t="str">
        <f t="shared" si="541"/>
        <v/>
      </c>
      <c r="J1914" s="723"/>
      <c r="K1914" s="724"/>
      <c r="L1914" s="723"/>
      <c r="M1914" s="306" t="str">
        <f t="shared" si="528"/>
        <v/>
      </c>
      <c r="N1914" s="32" t="str">
        <f t="shared" si="529"/>
        <v/>
      </c>
      <c r="P1914" s="307" t="str">
        <f t="shared" si="530"/>
        <v/>
      </c>
      <c r="Q1914" s="307" t="str">
        <f t="shared" si="524"/>
        <v/>
      </c>
      <c r="R1914" s="307" t="str">
        <f t="shared" si="531"/>
        <v/>
      </c>
      <c r="S1914" s="307" t="str">
        <f t="shared" si="532"/>
        <v/>
      </c>
      <c r="T1914" s="307" t="str">
        <f t="shared" si="533"/>
        <v/>
      </c>
      <c r="U1914" s="307" t="str">
        <f t="shared" si="525"/>
        <v/>
      </c>
      <c r="V1914" s="723"/>
      <c r="X1914" s="308" t="str">
        <f t="shared" si="534"/>
        <v/>
      </c>
      <c r="Y1914" s="309" t="str">
        <f t="shared" si="535"/>
        <v/>
      </c>
      <c r="Z1914" s="308" t="str">
        <f t="shared" si="526"/>
        <v/>
      </c>
      <c r="AA1914" s="308" t="b">
        <f t="shared" si="527"/>
        <v>1</v>
      </c>
      <c r="AB1914" s="308" t="str">
        <f t="shared" si="536"/>
        <v/>
      </c>
      <c r="AC1914" s="534" t="str">
        <f t="shared" si="537"/>
        <v/>
      </c>
      <c r="AD1914" s="752" t="str">
        <f t="shared" si="538"/>
        <v/>
      </c>
      <c r="AE1914" s="534" t="str">
        <f t="shared" si="539"/>
        <v/>
      </c>
      <c r="AF1914" s="752" t="str">
        <f t="shared" si="540"/>
        <v/>
      </c>
    </row>
    <row r="1915" spans="2:32" x14ac:dyDescent="0.25">
      <c r="B1915" s="721"/>
      <c r="C1915" s="531" t="str">
        <f>IFERROR(VLOOKUP(B1915,'מצבת ורישום גנים'!B:D,3,0),"")</f>
        <v/>
      </c>
      <c r="D1915" s="721"/>
      <c r="E1915" s="723"/>
      <c r="F1915" s="723"/>
      <c r="G1915" s="723"/>
      <c r="H1915" s="723"/>
      <c r="I1915" s="992" t="str">
        <f t="shared" si="541"/>
        <v/>
      </c>
      <c r="J1915" s="723"/>
      <c r="K1915" s="724"/>
      <c r="L1915" s="723"/>
      <c r="M1915" s="306" t="str">
        <f t="shared" si="528"/>
        <v/>
      </c>
      <c r="N1915" s="32" t="str">
        <f t="shared" si="529"/>
        <v/>
      </c>
      <c r="P1915" s="307" t="str">
        <f t="shared" si="530"/>
        <v/>
      </c>
      <c r="Q1915" s="307" t="str">
        <f t="shared" si="524"/>
        <v/>
      </c>
      <c r="R1915" s="307" t="str">
        <f t="shared" si="531"/>
        <v/>
      </c>
      <c r="S1915" s="307" t="str">
        <f t="shared" si="532"/>
        <v/>
      </c>
      <c r="T1915" s="307" t="str">
        <f t="shared" si="533"/>
        <v/>
      </c>
      <c r="U1915" s="307" t="str">
        <f t="shared" si="525"/>
        <v/>
      </c>
      <c r="V1915" s="723"/>
      <c r="X1915" s="308" t="str">
        <f t="shared" si="534"/>
        <v/>
      </c>
      <c r="Y1915" s="309" t="str">
        <f t="shared" si="535"/>
        <v/>
      </c>
      <c r="Z1915" s="308" t="str">
        <f t="shared" si="526"/>
        <v/>
      </c>
      <c r="AA1915" s="308" t="b">
        <f t="shared" si="527"/>
        <v>1</v>
      </c>
      <c r="AB1915" s="308" t="str">
        <f t="shared" si="536"/>
        <v/>
      </c>
      <c r="AC1915" s="534" t="str">
        <f t="shared" si="537"/>
        <v/>
      </c>
      <c r="AD1915" s="752" t="str">
        <f t="shared" si="538"/>
        <v/>
      </c>
      <c r="AE1915" s="534" t="str">
        <f t="shared" si="539"/>
        <v/>
      </c>
      <c r="AF1915" s="752" t="str">
        <f t="shared" si="540"/>
        <v/>
      </c>
    </row>
    <row r="1916" spans="2:32" x14ac:dyDescent="0.25">
      <c r="B1916" s="721"/>
      <c r="C1916" s="531" t="str">
        <f>IFERROR(VLOOKUP(B1916,'מצבת ורישום גנים'!B:D,3,0),"")</f>
        <v/>
      </c>
      <c r="D1916" s="721"/>
      <c r="E1916" s="723"/>
      <c r="F1916" s="723"/>
      <c r="G1916" s="723"/>
      <c r="H1916" s="723"/>
      <c r="I1916" s="992" t="str">
        <f t="shared" si="541"/>
        <v/>
      </c>
      <c r="J1916" s="723"/>
      <c r="K1916" s="724"/>
      <c r="L1916" s="723"/>
      <c r="M1916" s="306" t="str">
        <f t="shared" si="528"/>
        <v/>
      </c>
      <c r="N1916" s="32" t="str">
        <f t="shared" si="529"/>
        <v/>
      </c>
      <c r="P1916" s="307" t="str">
        <f t="shared" si="530"/>
        <v/>
      </c>
      <c r="Q1916" s="307" t="str">
        <f t="shared" si="524"/>
        <v/>
      </c>
      <c r="R1916" s="307" t="str">
        <f t="shared" si="531"/>
        <v/>
      </c>
      <c r="S1916" s="307" t="str">
        <f t="shared" si="532"/>
        <v/>
      </c>
      <c r="T1916" s="307" t="str">
        <f t="shared" si="533"/>
        <v/>
      </c>
      <c r="U1916" s="307" t="str">
        <f t="shared" si="525"/>
        <v/>
      </c>
      <c r="V1916" s="723"/>
      <c r="X1916" s="308" t="str">
        <f t="shared" si="534"/>
        <v/>
      </c>
      <c r="Y1916" s="309" t="str">
        <f t="shared" si="535"/>
        <v/>
      </c>
      <c r="Z1916" s="308" t="str">
        <f t="shared" si="526"/>
        <v/>
      </c>
      <c r="AA1916" s="308" t="b">
        <f t="shared" si="527"/>
        <v>1</v>
      </c>
      <c r="AB1916" s="308" t="str">
        <f t="shared" si="536"/>
        <v/>
      </c>
      <c r="AC1916" s="534" t="str">
        <f t="shared" si="537"/>
        <v/>
      </c>
      <c r="AD1916" s="752" t="str">
        <f t="shared" si="538"/>
        <v/>
      </c>
      <c r="AE1916" s="534" t="str">
        <f t="shared" si="539"/>
        <v/>
      </c>
      <c r="AF1916" s="752" t="str">
        <f t="shared" si="540"/>
        <v/>
      </c>
    </row>
    <row r="1917" spans="2:32" x14ac:dyDescent="0.25">
      <c r="B1917" s="721"/>
      <c r="C1917" s="531" t="str">
        <f>IFERROR(VLOOKUP(B1917,'מצבת ורישום גנים'!B:D,3,0),"")</f>
        <v/>
      </c>
      <c r="D1917" s="721"/>
      <c r="E1917" s="723"/>
      <c r="F1917" s="723"/>
      <c r="G1917" s="723"/>
      <c r="H1917" s="723"/>
      <c r="I1917" s="992" t="str">
        <f t="shared" si="541"/>
        <v/>
      </c>
      <c r="J1917" s="723"/>
      <c r="K1917" s="724"/>
      <c r="L1917" s="723"/>
      <c r="M1917" s="306" t="str">
        <f t="shared" si="528"/>
        <v/>
      </c>
      <c r="N1917" s="32" t="str">
        <f t="shared" si="529"/>
        <v/>
      </c>
      <c r="P1917" s="307" t="str">
        <f t="shared" si="530"/>
        <v/>
      </c>
      <c r="Q1917" s="307" t="str">
        <f t="shared" si="524"/>
        <v/>
      </c>
      <c r="R1917" s="307" t="str">
        <f t="shared" si="531"/>
        <v/>
      </c>
      <c r="S1917" s="307" t="str">
        <f t="shared" si="532"/>
        <v/>
      </c>
      <c r="T1917" s="307" t="str">
        <f t="shared" si="533"/>
        <v/>
      </c>
      <c r="U1917" s="307" t="str">
        <f t="shared" si="525"/>
        <v/>
      </c>
      <c r="V1917" s="723"/>
      <c r="X1917" s="308" t="str">
        <f t="shared" si="534"/>
        <v/>
      </c>
      <c r="Y1917" s="309" t="str">
        <f t="shared" si="535"/>
        <v/>
      </c>
      <c r="Z1917" s="308" t="str">
        <f t="shared" si="526"/>
        <v/>
      </c>
      <c r="AA1917" s="308" t="b">
        <f t="shared" si="527"/>
        <v>1</v>
      </c>
      <c r="AB1917" s="308" t="str">
        <f t="shared" si="536"/>
        <v/>
      </c>
      <c r="AC1917" s="534" t="str">
        <f t="shared" si="537"/>
        <v/>
      </c>
      <c r="AD1917" s="752" t="str">
        <f t="shared" si="538"/>
        <v/>
      </c>
      <c r="AE1917" s="534" t="str">
        <f t="shared" si="539"/>
        <v/>
      </c>
      <c r="AF1917" s="752" t="str">
        <f t="shared" si="540"/>
        <v/>
      </c>
    </row>
    <row r="1918" spans="2:32" x14ac:dyDescent="0.25">
      <c r="B1918" s="721"/>
      <c r="C1918" s="531" t="str">
        <f>IFERROR(VLOOKUP(B1918,'מצבת ורישום גנים'!B:D,3,0),"")</f>
        <v/>
      </c>
      <c r="D1918" s="721"/>
      <c r="E1918" s="723"/>
      <c r="F1918" s="723"/>
      <c r="G1918" s="723"/>
      <c r="H1918" s="723"/>
      <c r="I1918" s="992" t="str">
        <f t="shared" si="541"/>
        <v/>
      </c>
      <c r="J1918" s="723"/>
      <c r="K1918" s="724"/>
      <c r="L1918" s="723"/>
      <c r="M1918" s="306" t="str">
        <f t="shared" si="528"/>
        <v/>
      </c>
      <c r="N1918" s="32" t="str">
        <f t="shared" si="529"/>
        <v/>
      </c>
      <c r="P1918" s="307" t="str">
        <f t="shared" si="530"/>
        <v/>
      </c>
      <c r="Q1918" s="307" t="str">
        <f t="shared" si="524"/>
        <v/>
      </c>
      <c r="R1918" s="307" t="str">
        <f t="shared" si="531"/>
        <v/>
      </c>
      <c r="S1918" s="307" t="str">
        <f t="shared" si="532"/>
        <v/>
      </c>
      <c r="T1918" s="307" t="str">
        <f t="shared" si="533"/>
        <v/>
      </c>
      <c r="U1918" s="307" t="str">
        <f t="shared" si="525"/>
        <v/>
      </c>
      <c r="V1918" s="723"/>
      <c r="X1918" s="308" t="str">
        <f t="shared" si="534"/>
        <v/>
      </c>
      <c r="Y1918" s="309" t="str">
        <f t="shared" si="535"/>
        <v/>
      </c>
      <c r="Z1918" s="308" t="str">
        <f t="shared" si="526"/>
        <v/>
      </c>
      <c r="AA1918" s="308" t="b">
        <f t="shared" si="527"/>
        <v>1</v>
      </c>
      <c r="AB1918" s="308" t="str">
        <f t="shared" si="536"/>
        <v/>
      </c>
      <c r="AC1918" s="534" t="str">
        <f t="shared" si="537"/>
        <v/>
      </c>
      <c r="AD1918" s="752" t="str">
        <f t="shared" si="538"/>
        <v/>
      </c>
      <c r="AE1918" s="534" t="str">
        <f t="shared" si="539"/>
        <v/>
      </c>
      <c r="AF1918" s="752" t="str">
        <f t="shared" si="540"/>
        <v/>
      </c>
    </row>
    <row r="1919" spans="2:32" x14ac:dyDescent="0.25">
      <c r="B1919" s="721"/>
      <c r="C1919" s="531" t="str">
        <f>IFERROR(VLOOKUP(B1919,'מצבת ורישום גנים'!B:D,3,0),"")</f>
        <v/>
      </c>
      <c r="D1919" s="721"/>
      <c r="E1919" s="723"/>
      <c r="F1919" s="723"/>
      <c r="G1919" s="723"/>
      <c r="H1919" s="723"/>
      <c r="I1919" s="992" t="str">
        <f t="shared" si="541"/>
        <v/>
      </c>
      <c r="J1919" s="723"/>
      <c r="K1919" s="724"/>
      <c r="L1919" s="723"/>
      <c r="M1919" s="306" t="str">
        <f t="shared" si="528"/>
        <v/>
      </c>
      <c r="N1919" s="32" t="str">
        <f t="shared" si="529"/>
        <v/>
      </c>
      <c r="P1919" s="307" t="str">
        <f t="shared" si="530"/>
        <v/>
      </c>
      <c r="Q1919" s="307" t="str">
        <f t="shared" si="524"/>
        <v/>
      </c>
      <c r="R1919" s="307" t="str">
        <f t="shared" si="531"/>
        <v/>
      </c>
      <c r="S1919" s="307" t="str">
        <f t="shared" si="532"/>
        <v/>
      </c>
      <c r="T1919" s="307" t="str">
        <f t="shared" si="533"/>
        <v/>
      </c>
      <c r="U1919" s="307" t="str">
        <f t="shared" si="525"/>
        <v/>
      </c>
      <c r="V1919" s="723"/>
      <c r="X1919" s="308" t="str">
        <f t="shared" si="534"/>
        <v/>
      </c>
      <c r="Y1919" s="309" t="str">
        <f t="shared" si="535"/>
        <v/>
      </c>
      <c r="Z1919" s="308" t="str">
        <f t="shared" si="526"/>
        <v/>
      </c>
      <c r="AA1919" s="308" t="b">
        <f t="shared" si="527"/>
        <v>1</v>
      </c>
      <c r="AB1919" s="308" t="str">
        <f t="shared" si="536"/>
        <v/>
      </c>
      <c r="AC1919" s="534" t="str">
        <f t="shared" si="537"/>
        <v/>
      </c>
      <c r="AD1919" s="752" t="str">
        <f t="shared" si="538"/>
        <v/>
      </c>
      <c r="AE1919" s="534" t="str">
        <f t="shared" si="539"/>
        <v/>
      </c>
      <c r="AF1919" s="752" t="str">
        <f t="shared" si="540"/>
        <v/>
      </c>
    </row>
    <row r="1920" spans="2:32" x14ac:dyDescent="0.25">
      <c r="B1920" s="721"/>
      <c r="C1920" s="531" t="str">
        <f>IFERROR(VLOOKUP(B1920,'מצבת ורישום גנים'!B:D,3,0),"")</f>
        <v/>
      </c>
      <c r="D1920" s="721"/>
      <c r="E1920" s="723"/>
      <c r="F1920" s="723"/>
      <c r="G1920" s="723"/>
      <c r="H1920" s="723"/>
      <c r="I1920" s="992" t="str">
        <f t="shared" si="541"/>
        <v/>
      </c>
      <c r="J1920" s="723"/>
      <c r="K1920" s="724"/>
      <c r="L1920" s="723"/>
      <c r="M1920" s="306" t="str">
        <f t="shared" si="528"/>
        <v/>
      </c>
      <c r="N1920" s="32" t="str">
        <f t="shared" si="529"/>
        <v/>
      </c>
      <c r="P1920" s="307" t="str">
        <f t="shared" si="530"/>
        <v/>
      </c>
      <c r="Q1920" s="307" t="str">
        <f t="shared" si="524"/>
        <v/>
      </c>
      <c r="R1920" s="307" t="str">
        <f t="shared" si="531"/>
        <v/>
      </c>
      <c r="S1920" s="307" t="str">
        <f t="shared" si="532"/>
        <v/>
      </c>
      <c r="T1920" s="307" t="str">
        <f t="shared" si="533"/>
        <v/>
      </c>
      <c r="U1920" s="307" t="str">
        <f t="shared" si="525"/>
        <v/>
      </c>
      <c r="V1920" s="723"/>
      <c r="X1920" s="308" t="str">
        <f t="shared" si="534"/>
        <v/>
      </c>
      <c r="Y1920" s="309" t="str">
        <f t="shared" si="535"/>
        <v/>
      </c>
      <c r="Z1920" s="308" t="str">
        <f t="shared" si="526"/>
        <v/>
      </c>
      <c r="AA1920" s="308" t="b">
        <f t="shared" si="527"/>
        <v>1</v>
      </c>
      <c r="AB1920" s="308" t="str">
        <f t="shared" si="536"/>
        <v/>
      </c>
      <c r="AC1920" s="534" t="str">
        <f t="shared" si="537"/>
        <v/>
      </c>
      <c r="AD1920" s="752" t="str">
        <f t="shared" si="538"/>
        <v/>
      </c>
      <c r="AE1920" s="534" t="str">
        <f t="shared" si="539"/>
        <v/>
      </c>
      <c r="AF1920" s="752" t="str">
        <f t="shared" si="540"/>
        <v/>
      </c>
    </row>
    <row r="1921" spans="2:32" x14ac:dyDescent="0.25">
      <c r="B1921" s="721"/>
      <c r="C1921" s="531" t="str">
        <f>IFERROR(VLOOKUP(B1921,'מצבת ורישום גנים'!B:D,3,0),"")</f>
        <v/>
      </c>
      <c r="D1921" s="721"/>
      <c r="E1921" s="723"/>
      <c r="F1921" s="723"/>
      <c r="G1921" s="723"/>
      <c r="H1921" s="723"/>
      <c r="I1921" s="992" t="str">
        <f t="shared" si="541"/>
        <v/>
      </c>
      <c r="J1921" s="723"/>
      <c r="K1921" s="724"/>
      <c r="L1921" s="723"/>
      <c r="M1921" s="306" t="str">
        <f t="shared" si="528"/>
        <v/>
      </c>
      <c r="N1921" s="32" t="str">
        <f t="shared" si="529"/>
        <v/>
      </c>
      <c r="P1921" s="307" t="str">
        <f t="shared" si="530"/>
        <v/>
      </c>
      <c r="Q1921" s="307" t="str">
        <f t="shared" si="524"/>
        <v/>
      </c>
      <c r="R1921" s="307" t="str">
        <f t="shared" si="531"/>
        <v/>
      </c>
      <c r="S1921" s="307" t="str">
        <f t="shared" si="532"/>
        <v/>
      </c>
      <c r="T1921" s="307" t="str">
        <f t="shared" si="533"/>
        <v/>
      </c>
      <c r="U1921" s="307" t="str">
        <f t="shared" si="525"/>
        <v/>
      </c>
      <c r="V1921" s="723"/>
      <c r="X1921" s="308" t="str">
        <f t="shared" si="534"/>
        <v/>
      </c>
      <c r="Y1921" s="309" t="str">
        <f t="shared" si="535"/>
        <v/>
      </c>
      <c r="Z1921" s="308" t="str">
        <f t="shared" si="526"/>
        <v/>
      </c>
      <c r="AA1921" s="308" t="b">
        <f t="shared" si="527"/>
        <v>1</v>
      </c>
      <c r="AB1921" s="308" t="str">
        <f t="shared" si="536"/>
        <v/>
      </c>
      <c r="AC1921" s="534" t="str">
        <f t="shared" si="537"/>
        <v/>
      </c>
      <c r="AD1921" s="752" t="str">
        <f t="shared" si="538"/>
        <v/>
      </c>
      <c r="AE1921" s="534" t="str">
        <f t="shared" si="539"/>
        <v/>
      </c>
      <c r="AF1921" s="752" t="str">
        <f t="shared" si="540"/>
        <v/>
      </c>
    </row>
    <row r="1922" spans="2:32" x14ac:dyDescent="0.25">
      <c r="B1922" s="721"/>
      <c r="C1922" s="531" t="str">
        <f>IFERROR(VLOOKUP(B1922,'מצבת ורישום גנים'!B:D,3,0),"")</f>
        <v/>
      </c>
      <c r="D1922" s="721"/>
      <c r="E1922" s="723"/>
      <c r="F1922" s="723"/>
      <c r="G1922" s="723"/>
      <c r="H1922" s="723"/>
      <c r="I1922" s="992" t="str">
        <f t="shared" si="541"/>
        <v/>
      </c>
      <c r="J1922" s="723"/>
      <c r="K1922" s="724"/>
      <c r="L1922" s="723"/>
      <c r="M1922" s="306" t="str">
        <f t="shared" si="528"/>
        <v/>
      </c>
      <c r="N1922" s="32" t="str">
        <f t="shared" si="529"/>
        <v/>
      </c>
      <c r="P1922" s="307" t="str">
        <f t="shared" si="530"/>
        <v/>
      </c>
      <c r="Q1922" s="307" t="str">
        <f t="shared" si="524"/>
        <v/>
      </c>
      <c r="R1922" s="307" t="str">
        <f t="shared" si="531"/>
        <v/>
      </c>
      <c r="S1922" s="307" t="str">
        <f t="shared" si="532"/>
        <v/>
      </c>
      <c r="T1922" s="307" t="str">
        <f t="shared" si="533"/>
        <v/>
      </c>
      <c r="U1922" s="307" t="str">
        <f t="shared" si="525"/>
        <v/>
      </c>
      <c r="V1922" s="723"/>
      <c r="X1922" s="308" t="str">
        <f t="shared" si="534"/>
        <v/>
      </c>
      <c r="Y1922" s="309" t="str">
        <f t="shared" si="535"/>
        <v/>
      </c>
      <c r="Z1922" s="308" t="str">
        <f t="shared" si="526"/>
        <v/>
      </c>
      <c r="AA1922" s="308" t="b">
        <f t="shared" si="527"/>
        <v>1</v>
      </c>
      <c r="AB1922" s="308" t="str">
        <f t="shared" si="536"/>
        <v/>
      </c>
      <c r="AC1922" s="534" t="str">
        <f t="shared" si="537"/>
        <v/>
      </c>
      <c r="AD1922" s="752" t="str">
        <f t="shared" si="538"/>
        <v/>
      </c>
      <c r="AE1922" s="534" t="str">
        <f t="shared" si="539"/>
        <v/>
      </c>
      <c r="AF1922" s="752" t="str">
        <f t="shared" si="540"/>
        <v/>
      </c>
    </row>
    <row r="1923" spans="2:32" x14ac:dyDescent="0.25">
      <c r="B1923" s="721"/>
      <c r="C1923" s="531" t="str">
        <f>IFERROR(VLOOKUP(B1923,'מצבת ורישום גנים'!B:D,3,0),"")</f>
        <v/>
      </c>
      <c r="D1923" s="721"/>
      <c r="E1923" s="723"/>
      <c r="F1923" s="723"/>
      <c r="G1923" s="723"/>
      <c r="H1923" s="723"/>
      <c r="I1923" s="992" t="str">
        <f t="shared" si="541"/>
        <v/>
      </c>
      <c r="J1923" s="723"/>
      <c r="K1923" s="724"/>
      <c r="L1923" s="723"/>
      <c r="M1923" s="306" t="str">
        <f t="shared" si="528"/>
        <v/>
      </c>
      <c r="N1923" s="32" t="str">
        <f t="shared" si="529"/>
        <v/>
      </c>
      <c r="P1923" s="307" t="str">
        <f t="shared" si="530"/>
        <v/>
      </c>
      <c r="Q1923" s="307" t="str">
        <f t="shared" si="524"/>
        <v/>
      </c>
      <c r="R1923" s="307" t="str">
        <f t="shared" si="531"/>
        <v/>
      </c>
      <c r="S1923" s="307" t="str">
        <f t="shared" si="532"/>
        <v/>
      </c>
      <c r="T1923" s="307" t="str">
        <f t="shared" si="533"/>
        <v/>
      </c>
      <c r="U1923" s="307" t="str">
        <f t="shared" si="525"/>
        <v/>
      </c>
      <c r="V1923" s="723"/>
      <c r="X1923" s="308" t="str">
        <f t="shared" si="534"/>
        <v/>
      </c>
      <c r="Y1923" s="309" t="str">
        <f t="shared" si="535"/>
        <v/>
      </c>
      <c r="Z1923" s="308" t="str">
        <f t="shared" si="526"/>
        <v/>
      </c>
      <c r="AA1923" s="308" t="b">
        <f t="shared" si="527"/>
        <v>1</v>
      </c>
      <c r="AB1923" s="308" t="str">
        <f t="shared" si="536"/>
        <v/>
      </c>
      <c r="AC1923" s="534" t="str">
        <f t="shared" si="537"/>
        <v/>
      </c>
      <c r="AD1923" s="752" t="str">
        <f t="shared" si="538"/>
        <v/>
      </c>
      <c r="AE1923" s="534" t="str">
        <f t="shared" si="539"/>
        <v/>
      </c>
      <c r="AF1923" s="752" t="str">
        <f t="shared" si="540"/>
        <v/>
      </c>
    </row>
    <row r="1924" spans="2:32" x14ac:dyDescent="0.25">
      <c r="B1924" s="721"/>
      <c r="C1924" s="531" t="str">
        <f>IFERROR(VLOOKUP(B1924,'מצבת ורישום גנים'!B:D,3,0),"")</f>
        <v/>
      </c>
      <c r="D1924" s="721"/>
      <c r="E1924" s="723"/>
      <c r="F1924" s="723"/>
      <c r="G1924" s="723"/>
      <c r="H1924" s="723"/>
      <c r="I1924" s="992" t="str">
        <f t="shared" si="541"/>
        <v/>
      </c>
      <c r="J1924" s="723"/>
      <c r="K1924" s="724"/>
      <c r="L1924" s="723"/>
      <c r="M1924" s="306" t="str">
        <f t="shared" si="528"/>
        <v/>
      </c>
      <c r="N1924" s="32" t="str">
        <f t="shared" si="529"/>
        <v/>
      </c>
      <c r="P1924" s="307" t="str">
        <f t="shared" si="530"/>
        <v/>
      </c>
      <c r="Q1924" s="307" t="str">
        <f t="shared" si="524"/>
        <v/>
      </c>
      <c r="R1924" s="307" t="str">
        <f t="shared" si="531"/>
        <v/>
      </c>
      <c r="S1924" s="307" t="str">
        <f t="shared" si="532"/>
        <v/>
      </c>
      <c r="T1924" s="307" t="str">
        <f t="shared" si="533"/>
        <v/>
      </c>
      <c r="U1924" s="307" t="str">
        <f t="shared" si="525"/>
        <v/>
      </c>
      <c r="V1924" s="723"/>
      <c r="X1924" s="308" t="str">
        <f t="shared" si="534"/>
        <v/>
      </c>
      <c r="Y1924" s="309" t="str">
        <f t="shared" si="535"/>
        <v/>
      </c>
      <c r="Z1924" s="308" t="str">
        <f t="shared" si="526"/>
        <v/>
      </c>
      <c r="AA1924" s="308" t="b">
        <f t="shared" si="527"/>
        <v>1</v>
      </c>
      <c r="AB1924" s="308" t="str">
        <f t="shared" si="536"/>
        <v/>
      </c>
      <c r="AC1924" s="534" t="str">
        <f t="shared" si="537"/>
        <v/>
      </c>
      <c r="AD1924" s="752" t="str">
        <f t="shared" si="538"/>
        <v/>
      </c>
      <c r="AE1924" s="534" t="str">
        <f t="shared" si="539"/>
        <v/>
      </c>
      <c r="AF1924" s="752" t="str">
        <f t="shared" si="540"/>
        <v/>
      </c>
    </row>
    <row r="1925" spans="2:32" x14ac:dyDescent="0.25">
      <c r="B1925" s="721"/>
      <c r="C1925" s="531" t="str">
        <f>IFERROR(VLOOKUP(B1925,'מצבת ורישום גנים'!B:D,3,0),"")</f>
        <v/>
      </c>
      <c r="D1925" s="721"/>
      <c r="E1925" s="723"/>
      <c r="F1925" s="723"/>
      <c r="G1925" s="723"/>
      <c r="H1925" s="723"/>
      <c r="I1925" s="992" t="str">
        <f t="shared" si="541"/>
        <v/>
      </c>
      <c r="J1925" s="723"/>
      <c r="K1925" s="724"/>
      <c r="L1925" s="723"/>
      <c r="M1925" s="306" t="str">
        <f t="shared" si="528"/>
        <v/>
      </c>
      <c r="N1925" s="32" t="str">
        <f t="shared" si="529"/>
        <v/>
      </c>
      <c r="P1925" s="307" t="str">
        <f t="shared" si="530"/>
        <v/>
      </c>
      <c r="Q1925" s="307" t="str">
        <f t="shared" si="524"/>
        <v/>
      </c>
      <c r="R1925" s="307" t="str">
        <f t="shared" si="531"/>
        <v/>
      </c>
      <c r="S1925" s="307" t="str">
        <f t="shared" si="532"/>
        <v/>
      </c>
      <c r="T1925" s="307" t="str">
        <f t="shared" si="533"/>
        <v/>
      </c>
      <c r="U1925" s="307" t="str">
        <f t="shared" si="525"/>
        <v/>
      </c>
      <c r="V1925" s="723"/>
      <c r="X1925" s="308" t="str">
        <f t="shared" si="534"/>
        <v/>
      </c>
      <c r="Y1925" s="309" t="str">
        <f t="shared" si="535"/>
        <v/>
      </c>
      <c r="Z1925" s="308" t="str">
        <f t="shared" si="526"/>
        <v/>
      </c>
      <c r="AA1925" s="308" t="b">
        <f t="shared" si="527"/>
        <v>1</v>
      </c>
      <c r="AB1925" s="308" t="str">
        <f t="shared" si="536"/>
        <v/>
      </c>
      <c r="AC1925" s="534" t="str">
        <f t="shared" si="537"/>
        <v/>
      </c>
      <c r="AD1925" s="752" t="str">
        <f t="shared" si="538"/>
        <v/>
      </c>
      <c r="AE1925" s="534" t="str">
        <f t="shared" si="539"/>
        <v/>
      </c>
      <c r="AF1925" s="752" t="str">
        <f t="shared" si="540"/>
        <v/>
      </c>
    </row>
    <row r="1926" spans="2:32" x14ac:dyDescent="0.25">
      <c r="B1926" s="721"/>
      <c r="C1926" s="531" t="str">
        <f>IFERROR(VLOOKUP(B1926,'מצבת ורישום גנים'!B:D,3,0),"")</f>
        <v/>
      </c>
      <c r="D1926" s="721"/>
      <c r="E1926" s="723"/>
      <c r="F1926" s="723"/>
      <c r="G1926" s="723"/>
      <c r="H1926" s="723"/>
      <c r="I1926" s="992" t="str">
        <f t="shared" si="541"/>
        <v/>
      </c>
      <c r="J1926" s="723"/>
      <c r="K1926" s="724"/>
      <c r="L1926" s="723"/>
      <c r="M1926" s="306" t="str">
        <f t="shared" si="528"/>
        <v/>
      </c>
      <c r="N1926" s="32" t="str">
        <f t="shared" si="529"/>
        <v/>
      </c>
      <c r="P1926" s="307" t="str">
        <f t="shared" si="530"/>
        <v/>
      </c>
      <c r="Q1926" s="307" t="str">
        <f t="shared" si="524"/>
        <v/>
      </c>
      <c r="R1926" s="307" t="str">
        <f t="shared" si="531"/>
        <v/>
      </c>
      <c r="S1926" s="307" t="str">
        <f t="shared" si="532"/>
        <v/>
      </c>
      <c r="T1926" s="307" t="str">
        <f t="shared" si="533"/>
        <v/>
      </c>
      <c r="U1926" s="307" t="str">
        <f t="shared" si="525"/>
        <v/>
      </c>
      <c r="V1926" s="723"/>
      <c r="X1926" s="308" t="str">
        <f t="shared" si="534"/>
        <v/>
      </c>
      <c r="Y1926" s="309" t="str">
        <f t="shared" si="535"/>
        <v/>
      </c>
      <c r="Z1926" s="308" t="str">
        <f t="shared" si="526"/>
        <v/>
      </c>
      <c r="AA1926" s="308" t="b">
        <f t="shared" si="527"/>
        <v>1</v>
      </c>
      <c r="AB1926" s="308" t="str">
        <f t="shared" si="536"/>
        <v/>
      </c>
      <c r="AC1926" s="534" t="str">
        <f t="shared" si="537"/>
        <v/>
      </c>
      <c r="AD1926" s="752" t="str">
        <f t="shared" si="538"/>
        <v/>
      </c>
      <c r="AE1926" s="534" t="str">
        <f t="shared" si="539"/>
        <v/>
      </c>
      <c r="AF1926" s="752" t="str">
        <f t="shared" si="540"/>
        <v/>
      </c>
    </row>
    <row r="1927" spans="2:32" x14ac:dyDescent="0.25">
      <c r="B1927" s="721"/>
      <c r="C1927" s="531" t="str">
        <f>IFERROR(VLOOKUP(B1927,'מצבת ורישום גנים'!B:D,3,0),"")</f>
        <v/>
      </c>
      <c r="D1927" s="721"/>
      <c r="E1927" s="723"/>
      <c r="F1927" s="723"/>
      <c r="G1927" s="723"/>
      <c r="H1927" s="723"/>
      <c r="I1927" s="992" t="str">
        <f t="shared" si="541"/>
        <v/>
      </c>
      <c r="J1927" s="723"/>
      <c r="K1927" s="724"/>
      <c r="L1927" s="723"/>
      <c r="M1927" s="306" t="str">
        <f t="shared" si="528"/>
        <v/>
      </c>
      <c r="N1927" s="32" t="str">
        <f t="shared" si="529"/>
        <v/>
      </c>
      <c r="P1927" s="307" t="str">
        <f t="shared" si="530"/>
        <v/>
      </c>
      <c r="Q1927" s="307" t="str">
        <f t="shared" si="524"/>
        <v/>
      </c>
      <c r="R1927" s="307" t="str">
        <f t="shared" si="531"/>
        <v/>
      </c>
      <c r="S1927" s="307" t="str">
        <f t="shared" si="532"/>
        <v/>
      </c>
      <c r="T1927" s="307" t="str">
        <f t="shared" si="533"/>
        <v/>
      </c>
      <c r="U1927" s="307" t="str">
        <f t="shared" si="525"/>
        <v/>
      </c>
      <c r="V1927" s="723"/>
      <c r="X1927" s="308" t="str">
        <f t="shared" si="534"/>
        <v/>
      </c>
      <c r="Y1927" s="309" t="str">
        <f t="shared" si="535"/>
        <v/>
      </c>
      <c r="Z1927" s="308" t="str">
        <f t="shared" si="526"/>
        <v/>
      </c>
      <c r="AA1927" s="308" t="b">
        <f t="shared" si="527"/>
        <v>1</v>
      </c>
      <c r="AB1927" s="308" t="str">
        <f t="shared" si="536"/>
        <v/>
      </c>
      <c r="AC1927" s="534" t="str">
        <f t="shared" si="537"/>
        <v/>
      </c>
      <c r="AD1927" s="752" t="str">
        <f t="shared" si="538"/>
        <v/>
      </c>
      <c r="AE1927" s="534" t="str">
        <f t="shared" si="539"/>
        <v/>
      </c>
      <c r="AF1927" s="752" t="str">
        <f t="shared" si="540"/>
        <v/>
      </c>
    </row>
    <row r="1928" spans="2:32" x14ac:dyDescent="0.25">
      <c r="B1928" s="721"/>
      <c r="C1928" s="531" t="str">
        <f>IFERROR(VLOOKUP(B1928,'מצבת ורישום גנים'!B:D,3,0),"")</f>
        <v/>
      </c>
      <c r="D1928" s="721"/>
      <c r="E1928" s="723"/>
      <c r="F1928" s="723"/>
      <c r="G1928" s="723"/>
      <c r="H1928" s="723"/>
      <c r="I1928" s="992" t="str">
        <f t="shared" si="541"/>
        <v/>
      </c>
      <c r="J1928" s="723"/>
      <c r="K1928" s="724"/>
      <c r="L1928" s="723"/>
      <c r="M1928" s="306" t="str">
        <f t="shared" si="528"/>
        <v/>
      </c>
      <c r="N1928" s="32" t="str">
        <f t="shared" si="529"/>
        <v/>
      </c>
      <c r="P1928" s="307" t="str">
        <f t="shared" si="530"/>
        <v/>
      </c>
      <c r="Q1928" s="307" t="str">
        <f t="shared" si="524"/>
        <v/>
      </c>
      <c r="R1928" s="307" t="str">
        <f t="shared" si="531"/>
        <v/>
      </c>
      <c r="S1928" s="307" t="str">
        <f t="shared" si="532"/>
        <v/>
      </c>
      <c r="T1928" s="307" t="str">
        <f t="shared" si="533"/>
        <v/>
      </c>
      <c r="U1928" s="307" t="str">
        <f t="shared" si="525"/>
        <v/>
      </c>
      <c r="V1928" s="723"/>
      <c r="X1928" s="308" t="str">
        <f t="shared" si="534"/>
        <v/>
      </c>
      <c r="Y1928" s="309" t="str">
        <f t="shared" si="535"/>
        <v/>
      </c>
      <c r="Z1928" s="308" t="str">
        <f t="shared" si="526"/>
        <v/>
      </c>
      <c r="AA1928" s="308" t="b">
        <f t="shared" si="527"/>
        <v>1</v>
      </c>
      <c r="AB1928" s="308" t="str">
        <f t="shared" si="536"/>
        <v/>
      </c>
      <c r="AC1928" s="534" t="str">
        <f t="shared" si="537"/>
        <v/>
      </c>
      <c r="AD1928" s="752" t="str">
        <f t="shared" si="538"/>
        <v/>
      </c>
      <c r="AE1928" s="534" t="str">
        <f t="shared" si="539"/>
        <v/>
      </c>
      <c r="AF1928" s="752" t="str">
        <f t="shared" si="540"/>
        <v/>
      </c>
    </row>
    <row r="1929" spans="2:32" x14ac:dyDescent="0.25">
      <c r="B1929" s="721"/>
      <c r="C1929" s="531" t="str">
        <f>IFERROR(VLOOKUP(B1929,'מצבת ורישום גנים'!B:D,3,0),"")</f>
        <v/>
      </c>
      <c r="D1929" s="721"/>
      <c r="E1929" s="723"/>
      <c r="F1929" s="723"/>
      <c r="G1929" s="723"/>
      <c r="H1929" s="723"/>
      <c r="I1929" s="992" t="str">
        <f t="shared" si="541"/>
        <v/>
      </c>
      <c r="J1929" s="723"/>
      <c r="K1929" s="724"/>
      <c r="L1929" s="723"/>
      <c r="M1929" s="306" t="str">
        <f t="shared" si="528"/>
        <v/>
      </c>
      <c r="N1929" s="32" t="str">
        <f t="shared" si="529"/>
        <v/>
      </c>
      <c r="P1929" s="307" t="str">
        <f t="shared" si="530"/>
        <v/>
      </c>
      <c r="Q1929" s="307" t="str">
        <f t="shared" si="524"/>
        <v/>
      </c>
      <c r="R1929" s="307" t="str">
        <f t="shared" si="531"/>
        <v/>
      </c>
      <c r="S1929" s="307" t="str">
        <f t="shared" si="532"/>
        <v/>
      </c>
      <c r="T1929" s="307" t="str">
        <f t="shared" si="533"/>
        <v/>
      </c>
      <c r="U1929" s="307" t="str">
        <f t="shared" si="525"/>
        <v/>
      </c>
      <c r="V1929" s="723"/>
      <c r="X1929" s="308" t="str">
        <f t="shared" si="534"/>
        <v/>
      </c>
      <c r="Y1929" s="309" t="str">
        <f t="shared" si="535"/>
        <v/>
      </c>
      <c r="Z1929" s="308" t="str">
        <f t="shared" si="526"/>
        <v/>
      </c>
      <c r="AA1929" s="308" t="b">
        <f t="shared" si="527"/>
        <v>1</v>
      </c>
      <c r="AB1929" s="308" t="str">
        <f t="shared" si="536"/>
        <v/>
      </c>
      <c r="AC1929" s="534" t="str">
        <f t="shared" si="537"/>
        <v/>
      </c>
      <c r="AD1929" s="752" t="str">
        <f t="shared" si="538"/>
        <v/>
      </c>
      <c r="AE1929" s="534" t="str">
        <f t="shared" si="539"/>
        <v/>
      </c>
      <c r="AF1929" s="752" t="str">
        <f t="shared" si="540"/>
        <v/>
      </c>
    </row>
    <row r="1930" spans="2:32" x14ac:dyDescent="0.25">
      <c r="B1930" s="721"/>
      <c r="C1930" s="531" t="str">
        <f>IFERROR(VLOOKUP(B1930,'מצבת ורישום גנים'!B:D,3,0),"")</f>
        <v/>
      </c>
      <c r="D1930" s="721"/>
      <c r="E1930" s="723"/>
      <c r="F1930" s="723"/>
      <c r="G1930" s="723"/>
      <c r="H1930" s="723"/>
      <c r="I1930" s="992" t="str">
        <f t="shared" si="541"/>
        <v/>
      </c>
      <c r="J1930" s="723"/>
      <c r="K1930" s="724"/>
      <c r="L1930" s="723"/>
      <c r="M1930" s="306" t="str">
        <f t="shared" si="528"/>
        <v/>
      </c>
      <c r="N1930" s="32" t="str">
        <f t="shared" si="529"/>
        <v/>
      </c>
      <c r="P1930" s="307" t="str">
        <f t="shared" si="530"/>
        <v/>
      </c>
      <c r="Q1930" s="307" t="str">
        <f t="shared" si="524"/>
        <v/>
      </c>
      <c r="R1930" s="307" t="str">
        <f t="shared" si="531"/>
        <v/>
      </c>
      <c r="S1930" s="307" t="str">
        <f t="shared" si="532"/>
        <v/>
      </c>
      <c r="T1930" s="307" t="str">
        <f t="shared" si="533"/>
        <v/>
      </c>
      <c r="U1930" s="307" t="str">
        <f t="shared" si="525"/>
        <v/>
      </c>
      <c r="V1930" s="723"/>
      <c r="X1930" s="308" t="str">
        <f t="shared" si="534"/>
        <v/>
      </c>
      <c r="Y1930" s="309" t="str">
        <f t="shared" si="535"/>
        <v/>
      </c>
      <c r="Z1930" s="308" t="str">
        <f t="shared" si="526"/>
        <v/>
      </c>
      <c r="AA1930" s="308" t="b">
        <f t="shared" si="527"/>
        <v>1</v>
      </c>
      <c r="AB1930" s="308" t="str">
        <f t="shared" si="536"/>
        <v/>
      </c>
      <c r="AC1930" s="534" t="str">
        <f t="shared" si="537"/>
        <v/>
      </c>
      <c r="AD1930" s="752" t="str">
        <f t="shared" si="538"/>
        <v/>
      </c>
      <c r="AE1930" s="534" t="str">
        <f t="shared" si="539"/>
        <v/>
      </c>
      <c r="AF1930" s="752" t="str">
        <f t="shared" si="540"/>
        <v/>
      </c>
    </row>
    <row r="1931" spans="2:32" x14ac:dyDescent="0.25">
      <c r="B1931" s="721"/>
      <c r="C1931" s="531" t="str">
        <f>IFERROR(VLOOKUP(B1931,'מצבת ורישום גנים'!B:D,3,0),"")</f>
        <v/>
      </c>
      <c r="D1931" s="721"/>
      <c r="E1931" s="723"/>
      <c r="F1931" s="723"/>
      <c r="G1931" s="723"/>
      <c r="H1931" s="723"/>
      <c r="I1931" s="992" t="str">
        <f t="shared" si="541"/>
        <v/>
      </c>
      <c r="J1931" s="723"/>
      <c r="K1931" s="724"/>
      <c r="L1931" s="723"/>
      <c r="M1931" s="306" t="str">
        <f t="shared" si="528"/>
        <v/>
      </c>
      <c r="N1931" s="32" t="str">
        <f t="shared" si="529"/>
        <v/>
      </c>
      <c r="P1931" s="307" t="str">
        <f t="shared" si="530"/>
        <v/>
      </c>
      <c r="Q1931" s="307" t="str">
        <f t="shared" si="524"/>
        <v/>
      </c>
      <c r="R1931" s="307" t="str">
        <f t="shared" si="531"/>
        <v/>
      </c>
      <c r="S1931" s="307" t="str">
        <f t="shared" si="532"/>
        <v/>
      </c>
      <c r="T1931" s="307" t="str">
        <f t="shared" si="533"/>
        <v/>
      </c>
      <c r="U1931" s="307" t="str">
        <f t="shared" si="525"/>
        <v/>
      </c>
      <c r="V1931" s="723"/>
      <c r="X1931" s="308" t="str">
        <f t="shared" si="534"/>
        <v/>
      </c>
      <c r="Y1931" s="309" t="str">
        <f t="shared" si="535"/>
        <v/>
      </c>
      <c r="Z1931" s="308" t="str">
        <f t="shared" si="526"/>
        <v/>
      </c>
      <c r="AA1931" s="308" t="b">
        <f t="shared" si="527"/>
        <v>1</v>
      </c>
      <c r="AB1931" s="308" t="str">
        <f t="shared" si="536"/>
        <v/>
      </c>
      <c r="AC1931" s="534" t="str">
        <f t="shared" si="537"/>
        <v/>
      </c>
      <c r="AD1931" s="752" t="str">
        <f t="shared" si="538"/>
        <v/>
      </c>
      <c r="AE1931" s="534" t="str">
        <f t="shared" si="539"/>
        <v/>
      </c>
      <c r="AF1931" s="752" t="str">
        <f t="shared" si="540"/>
        <v/>
      </c>
    </row>
    <row r="1932" spans="2:32" x14ac:dyDescent="0.25">
      <c r="B1932" s="721"/>
      <c r="C1932" s="531" t="str">
        <f>IFERROR(VLOOKUP(B1932,'מצבת ורישום גנים'!B:D,3,0),"")</f>
        <v/>
      </c>
      <c r="D1932" s="721"/>
      <c r="E1932" s="723"/>
      <c r="F1932" s="723"/>
      <c r="G1932" s="723"/>
      <c r="H1932" s="723"/>
      <c r="I1932" s="992" t="str">
        <f t="shared" si="541"/>
        <v/>
      </c>
      <c r="J1932" s="723"/>
      <c r="K1932" s="724"/>
      <c r="L1932" s="723"/>
      <c r="M1932" s="306" t="str">
        <f t="shared" si="528"/>
        <v/>
      </c>
      <c r="N1932" s="32" t="str">
        <f t="shared" si="529"/>
        <v/>
      </c>
      <c r="P1932" s="307" t="str">
        <f t="shared" si="530"/>
        <v/>
      </c>
      <c r="Q1932" s="307" t="str">
        <f t="shared" si="524"/>
        <v/>
      </c>
      <c r="R1932" s="307" t="str">
        <f t="shared" si="531"/>
        <v/>
      </c>
      <c r="S1932" s="307" t="str">
        <f t="shared" si="532"/>
        <v/>
      </c>
      <c r="T1932" s="307" t="str">
        <f t="shared" si="533"/>
        <v/>
      </c>
      <c r="U1932" s="307" t="str">
        <f t="shared" si="525"/>
        <v/>
      </c>
      <c r="V1932" s="723"/>
      <c r="X1932" s="308" t="str">
        <f t="shared" si="534"/>
        <v/>
      </c>
      <c r="Y1932" s="309" t="str">
        <f t="shared" si="535"/>
        <v/>
      </c>
      <c r="Z1932" s="308" t="str">
        <f t="shared" si="526"/>
        <v/>
      </c>
      <c r="AA1932" s="308" t="b">
        <f t="shared" si="527"/>
        <v>1</v>
      </c>
      <c r="AB1932" s="308" t="str">
        <f t="shared" si="536"/>
        <v/>
      </c>
      <c r="AC1932" s="534" t="str">
        <f t="shared" si="537"/>
        <v/>
      </c>
      <c r="AD1932" s="752" t="str">
        <f t="shared" si="538"/>
        <v/>
      </c>
      <c r="AE1932" s="534" t="str">
        <f t="shared" si="539"/>
        <v/>
      </c>
      <c r="AF1932" s="752" t="str">
        <f t="shared" si="540"/>
        <v/>
      </c>
    </row>
    <row r="1933" spans="2:32" x14ac:dyDescent="0.25">
      <c r="B1933" s="721"/>
      <c r="C1933" s="531" t="str">
        <f>IFERROR(VLOOKUP(B1933,'מצבת ורישום גנים'!B:D,3,0),"")</f>
        <v/>
      </c>
      <c r="D1933" s="721"/>
      <c r="E1933" s="723"/>
      <c r="F1933" s="723"/>
      <c r="G1933" s="723"/>
      <c r="H1933" s="723"/>
      <c r="I1933" s="992" t="str">
        <f t="shared" si="541"/>
        <v/>
      </c>
      <c r="J1933" s="723"/>
      <c r="K1933" s="724"/>
      <c r="L1933" s="723"/>
      <c r="M1933" s="306" t="str">
        <f t="shared" si="528"/>
        <v/>
      </c>
      <c r="N1933" s="32" t="str">
        <f t="shared" si="529"/>
        <v/>
      </c>
      <c r="P1933" s="307" t="str">
        <f t="shared" si="530"/>
        <v/>
      </c>
      <c r="Q1933" s="307" t="str">
        <f t="shared" si="524"/>
        <v/>
      </c>
      <c r="R1933" s="307" t="str">
        <f t="shared" si="531"/>
        <v/>
      </c>
      <c r="S1933" s="307" t="str">
        <f t="shared" si="532"/>
        <v/>
      </c>
      <c r="T1933" s="307" t="str">
        <f t="shared" si="533"/>
        <v/>
      </c>
      <c r="U1933" s="307" t="str">
        <f t="shared" si="525"/>
        <v/>
      </c>
      <c r="V1933" s="723"/>
      <c r="X1933" s="308" t="str">
        <f t="shared" si="534"/>
        <v/>
      </c>
      <c r="Y1933" s="309" t="str">
        <f t="shared" si="535"/>
        <v/>
      </c>
      <c r="Z1933" s="308" t="str">
        <f t="shared" si="526"/>
        <v/>
      </c>
      <c r="AA1933" s="308" t="b">
        <f t="shared" si="527"/>
        <v>1</v>
      </c>
      <c r="AB1933" s="308" t="str">
        <f t="shared" si="536"/>
        <v/>
      </c>
      <c r="AC1933" s="534" t="str">
        <f t="shared" si="537"/>
        <v/>
      </c>
      <c r="AD1933" s="752" t="str">
        <f t="shared" si="538"/>
        <v/>
      </c>
      <c r="AE1933" s="534" t="str">
        <f t="shared" si="539"/>
        <v/>
      </c>
      <c r="AF1933" s="752" t="str">
        <f t="shared" si="540"/>
        <v/>
      </c>
    </row>
    <row r="1934" spans="2:32" x14ac:dyDescent="0.25">
      <c r="B1934" s="721"/>
      <c r="C1934" s="531" t="str">
        <f>IFERROR(VLOOKUP(B1934,'מצבת ורישום גנים'!B:D,3,0),"")</f>
        <v/>
      </c>
      <c r="D1934" s="721"/>
      <c r="E1934" s="723"/>
      <c r="F1934" s="723"/>
      <c r="G1934" s="723"/>
      <c r="H1934" s="723"/>
      <c r="I1934" s="992" t="str">
        <f t="shared" si="541"/>
        <v/>
      </c>
      <c r="J1934" s="723"/>
      <c r="K1934" s="724"/>
      <c r="L1934" s="723"/>
      <c r="M1934" s="306" t="str">
        <f t="shared" si="528"/>
        <v/>
      </c>
      <c r="N1934" s="32" t="str">
        <f t="shared" si="529"/>
        <v/>
      </c>
      <c r="P1934" s="307" t="str">
        <f t="shared" si="530"/>
        <v/>
      </c>
      <c r="Q1934" s="307" t="str">
        <f t="shared" si="524"/>
        <v/>
      </c>
      <c r="R1934" s="307" t="str">
        <f t="shared" si="531"/>
        <v/>
      </c>
      <c r="S1934" s="307" t="str">
        <f t="shared" si="532"/>
        <v/>
      </c>
      <c r="T1934" s="307" t="str">
        <f t="shared" si="533"/>
        <v/>
      </c>
      <c r="U1934" s="307" t="str">
        <f t="shared" si="525"/>
        <v/>
      </c>
      <c r="V1934" s="723"/>
      <c r="X1934" s="308" t="str">
        <f t="shared" si="534"/>
        <v/>
      </c>
      <c r="Y1934" s="309" t="str">
        <f t="shared" si="535"/>
        <v/>
      </c>
      <c r="Z1934" s="308" t="str">
        <f t="shared" si="526"/>
        <v/>
      </c>
      <c r="AA1934" s="308" t="b">
        <f t="shared" si="527"/>
        <v>1</v>
      </c>
      <c r="AB1934" s="308" t="str">
        <f t="shared" si="536"/>
        <v/>
      </c>
      <c r="AC1934" s="534" t="str">
        <f t="shared" si="537"/>
        <v/>
      </c>
      <c r="AD1934" s="752" t="str">
        <f t="shared" si="538"/>
        <v/>
      </c>
      <c r="AE1934" s="534" t="str">
        <f t="shared" si="539"/>
        <v/>
      </c>
      <c r="AF1934" s="752" t="str">
        <f t="shared" si="540"/>
        <v/>
      </c>
    </row>
    <row r="1935" spans="2:32" x14ac:dyDescent="0.25">
      <c r="B1935" s="721"/>
      <c r="C1935" s="531" t="str">
        <f>IFERROR(VLOOKUP(B1935,'מצבת ורישום גנים'!B:D,3,0),"")</f>
        <v/>
      </c>
      <c r="D1935" s="721"/>
      <c r="E1935" s="723"/>
      <c r="F1935" s="723"/>
      <c r="G1935" s="723"/>
      <c r="H1935" s="723"/>
      <c r="I1935" s="992" t="str">
        <f t="shared" si="541"/>
        <v/>
      </c>
      <c r="J1935" s="723"/>
      <c r="K1935" s="724"/>
      <c r="L1935" s="723"/>
      <c r="M1935" s="306" t="str">
        <f t="shared" si="528"/>
        <v/>
      </c>
      <c r="N1935" s="32" t="str">
        <f t="shared" si="529"/>
        <v/>
      </c>
      <c r="P1935" s="307" t="str">
        <f t="shared" si="530"/>
        <v/>
      </c>
      <c r="Q1935" s="307" t="str">
        <f t="shared" si="524"/>
        <v/>
      </c>
      <c r="R1935" s="307" t="str">
        <f t="shared" si="531"/>
        <v/>
      </c>
      <c r="S1935" s="307" t="str">
        <f t="shared" si="532"/>
        <v/>
      </c>
      <c r="T1935" s="307" t="str">
        <f t="shared" si="533"/>
        <v/>
      </c>
      <c r="U1935" s="307" t="str">
        <f t="shared" si="525"/>
        <v/>
      </c>
      <c r="V1935" s="723"/>
      <c r="X1935" s="308" t="str">
        <f t="shared" si="534"/>
        <v/>
      </c>
      <c r="Y1935" s="309" t="str">
        <f t="shared" si="535"/>
        <v/>
      </c>
      <c r="Z1935" s="308" t="str">
        <f t="shared" si="526"/>
        <v/>
      </c>
      <c r="AA1935" s="308" t="b">
        <f t="shared" si="527"/>
        <v>1</v>
      </c>
      <c r="AB1935" s="308" t="str">
        <f t="shared" si="536"/>
        <v/>
      </c>
      <c r="AC1935" s="534" t="str">
        <f t="shared" si="537"/>
        <v/>
      </c>
      <c r="AD1935" s="752" t="str">
        <f t="shared" si="538"/>
        <v/>
      </c>
      <c r="AE1935" s="534" t="str">
        <f t="shared" si="539"/>
        <v/>
      </c>
      <c r="AF1935" s="752" t="str">
        <f t="shared" si="540"/>
        <v/>
      </c>
    </row>
    <row r="1936" spans="2:32" x14ac:dyDescent="0.25">
      <c r="B1936" s="721"/>
      <c r="C1936" s="531" t="str">
        <f>IFERROR(VLOOKUP(B1936,'מצבת ורישום גנים'!B:D,3,0),"")</f>
        <v/>
      </c>
      <c r="D1936" s="721"/>
      <c r="E1936" s="723"/>
      <c r="F1936" s="723"/>
      <c r="G1936" s="723"/>
      <c r="H1936" s="723"/>
      <c r="I1936" s="992" t="str">
        <f t="shared" si="541"/>
        <v/>
      </c>
      <c r="J1936" s="723"/>
      <c r="K1936" s="724"/>
      <c r="L1936" s="723"/>
      <c r="M1936" s="306" t="str">
        <f t="shared" si="528"/>
        <v/>
      </c>
      <c r="N1936" s="32" t="str">
        <f t="shared" si="529"/>
        <v/>
      </c>
      <c r="P1936" s="307" t="str">
        <f t="shared" si="530"/>
        <v/>
      </c>
      <c r="Q1936" s="307" t="str">
        <f t="shared" ref="Q1936:Q1999" si="542">IF(J1936="","",IFERROR(IF(OR(H1936="גננת",H1936="מורה",H1936="רכז",H1936="רכזת גן",H1936="רכז גן",H1936="רכז בית ספר",H1936="רכזת בית ספר"),IF(J1936&gt;=75,"תקין","לא תקין"),IF(H1936="סייעת ממשיכה",IF(J1936&gt;=30,"תקין","לא תקין"),IF(H1936="סייעת רפואית/אישית",IF(J1936&gt;=12.5,"תקין","לא תקין"),IF(H1936="סייעת חדשה",IF(J1936&gt;=37,"תקין","לא תקין"),IF(OR(H1936&lt;&gt;"מורה",H1936&lt;&gt;"גננת",H1936&lt;&gt;"סייעת"),IF(J1936&gt;=30.61,"תקין","לא תקין"),"לא תקין"))))),""))</f>
        <v/>
      </c>
      <c r="R1936" s="307" t="str">
        <f t="shared" si="531"/>
        <v/>
      </c>
      <c r="S1936" s="307" t="str">
        <f t="shared" si="532"/>
        <v/>
      </c>
      <c r="T1936" s="307" t="str">
        <f t="shared" si="533"/>
        <v/>
      </c>
      <c r="U1936" s="307" t="str">
        <f t="shared" ref="U1936:U1999" si="543">IF(D1936="","",IF(Z1936&gt;1,IF(SUMIF(D:D,D1936,L:L)&gt;90,"לא תקין","תקין"),"תקין"))</f>
        <v/>
      </c>
      <c r="V1936" s="723"/>
      <c r="X1936" s="308" t="str">
        <f t="shared" si="534"/>
        <v/>
      </c>
      <c r="Y1936" s="309" t="str">
        <f t="shared" si="535"/>
        <v/>
      </c>
      <c r="Z1936" s="308" t="str">
        <f t="shared" ref="Z1936:Z1999" si="544">IF(D1936="","",COUNTIF(D:D,D1936))</f>
        <v/>
      </c>
      <c r="AA1936" s="308" t="b">
        <f t="shared" ref="AA1936:AA1999" si="545">MOD(MID(REPT(0,9-LEN(D1936))&amp;D1936,1,1)+MID("0246813579",MID(REPT(0,9-LEN(D1936))&amp;D1936,2,1)+1,1)+MID(REPT(0,9-LEN(D1936))&amp;D1936,3,1)+MID("0246813579",MID(REPT(0,9-LEN(D1936))&amp;D1936,4,1)+1,1)+MID(REPT(0,9-LEN(D1936))&amp;D1936,5,1)+MID("0246813579",MID(REPT(0,9-LEN(D1936))&amp;D1936,6,1)+1,1)+MID(REPT(0,9-LEN(D1936))&amp;D1936,7,1)+MID("0246813579",MID(REPT(0,9-LEN(D1936))&amp;D1936,8,1)+1,1)+MID(REPT(0,9-LEN(D1936))&amp;D1936,9,1),10)=0</f>
        <v>1</v>
      </c>
      <c r="AB1936" s="308" t="str">
        <f t="shared" si="536"/>
        <v/>
      </c>
      <c r="AC1936" s="534" t="str">
        <f t="shared" si="537"/>
        <v/>
      </c>
      <c r="AD1936" s="752" t="str">
        <f t="shared" si="538"/>
        <v/>
      </c>
      <c r="AE1936" s="534" t="str">
        <f t="shared" si="539"/>
        <v/>
      </c>
      <c r="AF1936" s="752" t="str">
        <f t="shared" si="540"/>
        <v/>
      </c>
    </row>
    <row r="1937" spans="2:32" x14ac:dyDescent="0.25">
      <c r="B1937" s="721"/>
      <c r="C1937" s="531" t="str">
        <f>IFERROR(VLOOKUP(B1937,'מצבת ורישום גנים'!B:D,3,0),"")</f>
        <v/>
      </c>
      <c r="D1937" s="721"/>
      <c r="E1937" s="723"/>
      <c r="F1937" s="723"/>
      <c r="G1937" s="723"/>
      <c r="H1937" s="723"/>
      <c r="I1937" s="992" t="str">
        <f t="shared" si="541"/>
        <v/>
      </c>
      <c r="J1937" s="723"/>
      <c r="K1937" s="724"/>
      <c r="L1937" s="723"/>
      <c r="M1937" s="306" t="str">
        <f t="shared" ref="M1937:M2000" si="546">IF(AND(L1937&gt;0,K1937&gt;0),K1937*L1937,"")</f>
        <v/>
      </c>
      <c r="N1937" s="32" t="str">
        <f t="shared" ref="N1937:N2000" si="547">TEXT(LEFT(H1937,2),0)</f>
        <v/>
      </c>
      <c r="P1937" s="307" t="str">
        <f t="shared" ref="P1937:P2000" si="548">IF(D1937="","",IF(AA1937=FALSE,"לא תקין","תקין"))</f>
        <v/>
      </c>
      <c r="Q1937" s="307" t="str">
        <f t="shared" si="542"/>
        <v/>
      </c>
      <c r="R1937" s="307" t="str">
        <f t="shared" ref="R1937:R2000" si="549">IF(K1937="","",IF(OR(Y1937&lt;100%,Y1937&gt;140%),"לא תקין","תקין"))</f>
        <v/>
      </c>
      <c r="S1937" s="307" t="str">
        <f t="shared" ref="S1937:S2000" si="550">IF(J1937="","",IFERROR(IF(J1937&gt;120,"לא תקין","תקין"),""))</f>
        <v/>
      </c>
      <c r="T1937" s="307" t="str">
        <f t="shared" ref="T1937:T2000" si="551">IF(L1937="","",IF(H1937="","יש להזין איש צוות",IF(OR(H1937="מורה",H1937="גננת",H1937="רכז גן",H1937="רכזת גן",H1937="סייעת ממשיכה",H1937="סייעת חדשה",H1937="מדצית",H1937="מדצ",H1937="מדריך",H1937="מדריכה",H1937="תוספת כח אדם"),IF(L1937&lt;=90,"תקין","לא תקין"),IF(OR(H1937="רכז בית ספר",H1937="רכזת תכנית בבית הספר",H1937="רכזת בית ספר"),IF(L1937&lt;=114,"תקין","לא תקין"),IF(OR(H1937="סגנית רכזת מעל 150",H1937="סגן רכז"),IF(L1937&lt;=93,"תקין","לא תקין"),"לא תקין")))))</f>
        <v/>
      </c>
      <c r="U1937" s="307" t="str">
        <f t="shared" si="543"/>
        <v/>
      </c>
      <c r="V1937" s="723"/>
      <c r="X1937" s="308" t="str">
        <f t="shared" ref="X1937:X2000" si="552">IF(M1937="","",IF(OR(R1937="לא תקין",S1937="לא תקין",T1937="לא תקין",,U1937="לא תקין"),"לא תקין","תקין"))</f>
        <v/>
      </c>
      <c r="Y1937" s="309" t="str">
        <f t="shared" ref="Y1937:Y2000" si="553">IFERROR(IF(J1937="","",K1937/J1937),"")</f>
        <v/>
      </c>
      <c r="Z1937" s="308" t="str">
        <f t="shared" si="544"/>
        <v/>
      </c>
      <c r="AA1937" s="308" t="b">
        <f t="shared" si="545"/>
        <v>1</v>
      </c>
      <c r="AB1937" s="308" t="str">
        <f t="shared" ref="AB1937:AB2000" si="554">IF(H1937="גננת",IF(J1937&lt;75,"לא תקין","תקין"),"")</f>
        <v/>
      </c>
      <c r="AC1937" s="534" t="str">
        <f t="shared" ref="AC1937:AC2000" si="555">IF(B1937&lt;&gt;"",B1937&amp;H1937,"")</f>
        <v/>
      </c>
      <c r="AD1937" s="752" t="str">
        <f t="shared" ref="AD1937:AD2000" si="556">M1937</f>
        <v/>
      </c>
      <c r="AE1937" s="534" t="str">
        <f t="shared" ref="AE1937:AE2000" si="557">IF(B1937&lt;&gt;"",B1937&amp;LEFT(H1937,5),"")</f>
        <v/>
      </c>
      <c r="AF1937" s="752" t="str">
        <f t="shared" ref="AF1937:AF2000" si="558">M1937</f>
        <v/>
      </c>
    </row>
    <row r="1938" spans="2:32" x14ac:dyDescent="0.25">
      <c r="B1938" s="721"/>
      <c r="C1938" s="531" t="str">
        <f>IFERROR(VLOOKUP(B1938,'מצבת ורישום גנים'!B:D,3,0),"")</f>
        <v/>
      </c>
      <c r="D1938" s="721"/>
      <c r="E1938" s="723"/>
      <c r="F1938" s="723"/>
      <c r="G1938" s="723"/>
      <c r="H1938" s="723"/>
      <c r="I1938" s="992" t="str">
        <f t="shared" ref="I1938:I2001" si="559">SUBSTITUTE(IFERROR(IF(H1938="מדצ","מדצ/ית",IF(OR(H1938="סייעת ממשיכה",H1938="סייעת חדשה",H1938="סייעת רפואית/אישית"),"סייעת",IF(H1938="רכזת גן","רכזת גן"))),""),"FALSE","")</f>
        <v/>
      </c>
      <c r="J1938" s="723"/>
      <c r="K1938" s="724"/>
      <c r="L1938" s="723"/>
      <c r="M1938" s="306" t="str">
        <f t="shared" si="546"/>
        <v/>
      </c>
      <c r="N1938" s="32" t="str">
        <f t="shared" si="547"/>
        <v/>
      </c>
      <c r="P1938" s="307" t="str">
        <f t="shared" si="548"/>
        <v/>
      </c>
      <c r="Q1938" s="307" t="str">
        <f t="shared" si="542"/>
        <v/>
      </c>
      <c r="R1938" s="307" t="str">
        <f t="shared" si="549"/>
        <v/>
      </c>
      <c r="S1938" s="307" t="str">
        <f t="shared" si="550"/>
        <v/>
      </c>
      <c r="T1938" s="307" t="str">
        <f t="shared" si="551"/>
        <v/>
      </c>
      <c r="U1938" s="307" t="str">
        <f t="shared" si="543"/>
        <v/>
      </c>
      <c r="V1938" s="723"/>
      <c r="X1938" s="308" t="str">
        <f t="shared" si="552"/>
        <v/>
      </c>
      <c r="Y1938" s="309" t="str">
        <f t="shared" si="553"/>
        <v/>
      </c>
      <c r="Z1938" s="308" t="str">
        <f t="shared" si="544"/>
        <v/>
      </c>
      <c r="AA1938" s="308" t="b">
        <f t="shared" si="545"/>
        <v>1</v>
      </c>
      <c r="AB1938" s="308" t="str">
        <f t="shared" si="554"/>
        <v/>
      </c>
      <c r="AC1938" s="534" t="str">
        <f t="shared" si="555"/>
        <v/>
      </c>
      <c r="AD1938" s="752" t="str">
        <f t="shared" si="556"/>
        <v/>
      </c>
      <c r="AE1938" s="534" t="str">
        <f t="shared" si="557"/>
        <v/>
      </c>
      <c r="AF1938" s="752" t="str">
        <f t="shared" si="558"/>
        <v/>
      </c>
    </row>
    <row r="1939" spans="2:32" x14ac:dyDescent="0.25">
      <c r="B1939" s="721"/>
      <c r="C1939" s="531" t="str">
        <f>IFERROR(VLOOKUP(B1939,'מצבת ורישום גנים'!B:D,3,0),"")</f>
        <v/>
      </c>
      <c r="D1939" s="721"/>
      <c r="E1939" s="723"/>
      <c r="F1939" s="723"/>
      <c r="G1939" s="723"/>
      <c r="H1939" s="723"/>
      <c r="I1939" s="992" t="str">
        <f t="shared" si="559"/>
        <v/>
      </c>
      <c r="J1939" s="723"/>
      <c r="K1939" s="724"/>
      <c r="L1939" s="723"/>
      <c r="M1939" s="306" t="str">
        <f t="shared" si="546"/>
        <v/>
      </c>
      <c r="N1939" s="32" t="str">
        <f t="shared" si="547"/>
        <v/>
      </c>
      <c r="P1939" s="307" t="str">
        <f t="shared" si="548"/>
        <v/>
      </c>
      <c r="Q1939" s="307" t="str">
        <f t="shared" si="542"/>
        <v/>
      </c>
      <c r="R1939" s="307" t="str">
        <f t="shared" si="549"/>
        <v/>
      </c>
      <c r="S1939" s="307" t="str">
        <f t="shared" si="550"/>
        <v/>
      </c>
      <c r="T1939" s="307" t="str">
        <f t="shared" si="551"/>
        <v/>
      </c>
      <c r="U1939" s="307" t="str">
        <f t="shared" si="543"/>
        <v/>
      </c>
      <c r="V1939" s="723"/>
      <c r="X1939" s="308" t="str">
        <f t="shared" si="552"/>
        <v/>
      </c>
      <c r="Y1939" s="309" t="str">
        <f t="shared" si="553"/>
        <v/>
      </c>
      <c r="Z1939" s="308" t="str">
        <f t="shared" si="544"/>
        <v/>
      </c>
      <c r="AA1939" s="308" t="b">
        <f t="shared" si="545"/>
        <v>1</v>
      </c>
      <c r="AB1939" s="308" t="str">
        <f t="shared" si="554"/>
        <v/>
      </c>
      <c r="AC1939" s="534" t="str">
        <f t="shared" si="555"/>
        <v/>
      </c>
      <c r="AD1939" s="752" t="str">
        <f t="shared" si="556"/>
        <v/>
      </c>
      <c r="AE1939" s="534" t="str">
        <f t="shared" si="557"/>
        <v/>
      </c>
      <c r="AF1939" s="752" t="str">
        <f t="shared" si="558"/>
        <v/>
      </c>
    </row>
    <row r="1940" spans="2:32" x14ac:dyDescent="0.25">
      <c r="B1940" s="721"/>
      <c r="C1940" s="531" t="str">
        <f>IFERROR(VLOOKUP(B1940,'מצבת ורישום גנים'!B:D,3,0),"")</f>
        <v/>
      </c>
      <c r="D1940" s="721"/>
      <c r="E1940" s="723"/>
      <c r="F1940" s="723"/>
      <c r="G1940" s="723"/>
      <c r="H1940" s="723"/>
      <c r="I1940" s="992" t="str">
        <f t="shared" si="559"/>
        <v/>
      </c>
      <c r="J1940" s="723"/>
      <c r="K1940" s="724"/>
      <c r="L1940" s="723"/>
      <c r="M1940" s="306" t="str">
        <f t="shared" si="546"/>
        <v/>
      </c>
      <c r="N1940" s="32" t="str">
        <f t="shared" si="547"/>
        <v/>
      </c>
      <c r="P1940" s="307" t="str">
        <f t="shared" si="548"/>
        <v/>
      </c>
      <c r="Q1940" s="307" t="str">
        <f t="shared" si="542"/>
        <v/>
      </c>
      <c r="R1940" s="307" t="str">
        <f t="shared" si="549"/>
        <v/>
      </c>
      <c r="S1940" s="307" t="str">
        <f t="shared" si="550"/>
        <v/>
      </c>
      <c r="T1940" s="307" t="str">
        <f t="shared" si="551"/>
        <v/>
      </c>
      <c r="U1940" s="307" t="str">
        <f t="shared" si="543"/>
        <v/>
      </c>
      <c r="V1940" s="723"/>
      <c r="X1940" s="308" t="str">
        <f t="shared" si="552"/>
        <v/>
      </c>
      <c r="Y1940" s="309" t="str">
        <f t="shared" si="553"/>
        <v/>
      </c>
      <c r="Z1940" s="308" t="str">
        <f t="shared" si="544"/>
        <v/>
      </c>
      <c r="AA1940" s="308" t="b">
        <f t="shared" si="545"/>
        <v>1</v>
      </c>
      <c r="AB1940" s="308" t="str">
        <f t="shared" si="554"/>
        <v/>
      </c>
      <c r="AC1940" s="534" t="str">
        <f t="shared" si="555"/>
        <v/>
      </c>
      <c r="AD1940" s="752" t="str">
        <f t="shared" si="556"/>
        <v/>
      </c>
      <c r="AE1940" s="534" t="str">
        <f t="shared" si="557"/>
        <v/>
      </c>
      <c r="AF1940" s="752" t="str">
        <f t="shared" si="558"/>
        <v/>
      </c>
    </row>
    <row r="1941" spans="2:32" x14ac:dyDescent="0.25">
      <c r="B1941" s="721"/>
      <c r="C1941" s="531" t="str">
        <f>IFERROR(VLOOKUP(B1941,'מצבת ורישום גנים'!B:D,3,0),"")</f>
        <v/>
      </c>
      <c r="D1941" s="721"/>
      <c r="E1941" s="723"/>
      <c r="F1941" s="723"/>
      <c r="G1941" s="723"/>
      <c r="H1941" s="723"/>
      <c r="I1941" s="992" t="str">
        <f t="shared" si="559"/>
        <v/>
      </c>
      <c r="J1941" s="723"/>
      <c r="K1941" s="724"/>
      <c r="L1941" s="723"/>
      <c r="M1941" s="306" t="str">
        <f t="shared" si="546"/>
        <v/>
      </c>
      <c r="N1941" s="32" t="str">
        <f t="shared" si="547"/>
        <v/>
      </c>
      <c r="P1941" s="307" t="str">
        <f t="shared" si="548"/>
        <v/>
      </c>
      <c r="Q1941" s="307" t="str">
        <f t="shared" si="542"/>
        <v/>
      </c>
      <c r="R1941" s="307" t="str">
        <f t="shared" si="549"/>
        <v/>
      </c>
      <c r="S1941" s="307" t="str">
        <f t="shared" si="550"/>
        <v/>
      </c>
      <c r="T1941" s="307" t="str">
        <f t="shared" si="551"/>
        <v/>
      </c>
      <c r="U1941" s="307" t="str">
        <f t="shared" si="543"/>
        <v/>
      </c>
      <c r="V1941" s="723"/>
      <c r="X1941" s="308" t="str">
        <f t="shared" si="552"/>
        <v/>
      </c>
      <c r="Y1941" s="309" t="str">
        <f t="shared" si="553"/>
        <v/>
      </c>
      <c r="Z1941" s="308" t="str">
        <f t="shared" si="544"/>
        <v/>
      </c>
      <c r="AA1941" s="308" t="b">
        <f t="shared" si="545"/>
        <v>1</v>
      </c>
      <c r="AB1941" s="308" t="str">
        <f t="shared" si="554"/>
        <v/>
      </c>
      <c r="AC1941" s="534" t="str">
        <f t="shared" si="555"/>
        <v/>
      </c>
      <c r="AD1941" s="752" t="str">
        <f t="shared" si="556"/>
        <v/>
      </c>
      <c r="AE1941" s="534" t="str">
        <f t="shared" si="557"/>
        <v/>
      </c>
      <c r="AF1941" s="752" t="str">
        <f t="shared" si="558"/>
        <v/>
      </c>
    </row>
    <row r="1942" spans="2:32" x14ac:dyDescent="0.25">
      <c r="B1942" s="721"/>
      <c r="C1942" s="531" t="str">
        <f>IFERROR(VLOOKUP(B1942,'מצבת ורישום גנים'!B:D,3,0),"")</f>
        <v/>
      </c>
      <c r="D1942" s="721"/>
      <c r="E1942" s="723"/>
      <c r="F1942" s="723"/>
      <c r="G1942" s="723"/>
      <c r="H1942" s="723"/>
      <c r="I1942" s="992" t="str">
        <f t="shared" si="559"/>
        <v/>
      </c>
      <c r="J1942" s="723"/>
      <c r="K1942" s="724"/>
      <c r="L1942" s="723"/>
      <c r="M1942" s="306" t="str">
        <f t="shared" si="546"/>
        <v/>
      </c>
      <c r="N1942" s="32" t="str">
        <f t="shared" si="547"/>
        <v/>
      </c>
      <c r="P1942" s="307" t="str">
        <f t="shared" si="548"/>
        <v/>
      </c>
      <c r="Q1942" s="307" t="str">
        <f t="shared" si="542"/>
        <v/>
      </c>
      <c r="R1942" s="307" t="str">
        <f t="shared" si="549"/>
        <v/>
      </c>
      <c r="S1942" s="307" t="str">
        <f t="shared" si="550"/>
        <v/>
      </c>
      <c r="T1942" s="307" t="str">
        <f t="shared" si="551"/>
        <v/>
      </c>
      <c r="U1942" s="307" t="str">
        <f t="shared" si="543"/>
        <v/>
      </c>
      <c r="V1942" s="723"/>
      <c r="X1942" s="308" t="str">
        <f t="shared" si="552"/>
        <v/>
      </c>
      <c r="Y1942" s="309" t="str">
        <f t="shared" si="553"/>
        <v/>
      </c>
      <c r="Z1942" s="308" t="str">
        <f t="shared" si="544"/>
        <v/>
      </c>
      <c r="AA1942" s="308" t="b">
        <f t="shared" si="545"/>
        <v>1</v>
      </c>
      <c r="AB1942" s="308" t="str">
        <f t="shared" si="554"/>
        <v/>
      </c>
      <c r="AC1942" s="534" t="str">
        <f t="shared" si="555"/>
        <v/>
      </c>
      <c r="AD1942" s="752" t="str">
        <f t="shared" si="556"/>
        <v/>
      </c>
      <c r="AE1942" s="534" t="str">
        <f t="shared" si="557"/>
        <v/>
      </c>
      <c r="AF1942" s="752" t="str">
        <f t="shared" si="558"/>
        <v/>
      </c>
    </row>
    <row r="1943" spans="2:32" x14ac:dyDescent="0.25">
      <c r="B1943" s="721"/>
      <c r="C1943" s="531" t="str">
        <f>IFERROR(VLOOKUP(B1943,'מצבת ורישום גנים'!B:D,3,0),"")</f>
        <v/>
      </c>
      <c r="D1943" s="721"/>
      <c r="E1943" s="723"/>
      <c r="F1943" s="723"/>
      <c r="G1943" s="723"/>
      <c r="H1943" s="723"/>
      <c r="I1943" s="992" t="str">
        <f t="shared" si="559"/>
        <v/>
      </c>
      <c r="J1943" s="723"/>
      <c r="K1943" s="724"/>
      <c r="L1943" s="723"/>
      <c r="M1943" s="306" t="str">
        <f t="shared" si="546"/>
        <v/>
      </c>
      <c r="N1943" s="32" t="str">
        <f t="shared" si="547"/>
        <v/>
      </c>
      <c r="P1943" s="307" t="str">
        <f t="shared" si="548"/>
        <v/>
      </c>
      <c r="Q1943" s="307" t="str">
        <f t="shared" si="542"/>
        <v/>
      </c>
      <c r="R1943" s="307" t="str">
        <f t="shared" si="549"/>
        <v/>
      </c>
      <c r="S1943" s="307" t="str">
        <f t="shared" si="550"/>
        <v/>
      </c>
      <c r="T1943" s="307" t="str">
        <f t="shared" si="551"/>
        <v/>
      </c>
      <c r="U1943" s="307" t="str">
        <f t="shared" si="543"/>
        <v/>
      </c>
      <c r="V1943" s="723"/>
      <c r="X1943" s="308" t="str">
        <f t="shared" si="552"/>
        <v/>
      </c>
      <c r="Y1943" s="309" t="str">
        <f t="shared" si="553"/>
        <v/>
      </c>
      <c r="Z1943" s="308" t="str">
        <f t="shared" si="544"/>
        <v/>
      </c>
      <c r="AA1943" s="308" t="b">
        <f t="shared" si="545"/>
        <v>1</v>
      </c>
      <c r="AB1943" s="308" t="str">
        <f t="shared" si="554"/>
        <v/>
      </c>
      <c r="AC1943" s="534" t="str">
        <f t="shared" si="555"/>
        <v/>
      </c>
      <c r="AD1943" s="752" t="str">
        <f t="shared" si="556"/>
        <v/>
      </c>
      <c r="AE1943" s="534" t="str">
        <f t="shared" si="557"/>
        <v/>
      </c>
      <c r="AF1943" s="752" t="str">
        <f t="shared" si="558"/>
        <v/>
      </c>
    </row>
    <row r="1944" spans="2:32" x14ac:dyDescent="0.25">
      <c r="B1944" s="721"/>
      <c r="C1944" s="531" t="str">
        <f>IFERROR(VLOOKUP(B1944,'מצבת ורישום גנים'!B:D,3,0),"")</f>
        <v/>
      </c>
      <c r="D1944" s="721"/>
      <c r="E1944" s="723"/>
      <c r="F1944" s="723"/>
      <c r="G1944" s="723"/>
      <c r="H1944" s="723"/>
      <c r="I1944" s="992" t="str">
        <f t="shared" si="559"/>
        <v/>
      </c>
      <c r="J1944" s="723"/>
      <c r="K1944" s="724"/>
      <c r="L1944" s="723"/>
      <c r="M1944" s="306" t="str">
        <f t="shared" si="546"/>
        <v/>
      </c>
      <c r="N1944" s="32" t="str">
        <f t="shared" si="547"/>
        <v/>
      </c>
      <c r="P1944" s="307" t="str">
        <f t="shared" si="548"/>
        <v/>
      </c>
      <c r="Q1944" s="307" t="str">
        <f t="shared" si="542"/>
        <v/>
      </c>
      <c r="R1944" s="307" t="str">
        <f t="shared" si="549"/>
        <v/>
      </c>
      <c r="S1944" s="307" t="str">
        <f t="shared" si="550"/>
        <v/>
      </c>
      <c r="T1944" s="307" t="str">
        <f t="shared" si="551"/>
        <v/>
      </c>
      <c r="U1944" s="307" t="str">
        <f t="shared" si="543"/>
        <v/>
      </c>
      <c r="V1944" s="723"/>
      <c r="X1944" s="308" t="str">
        <f t="shared" si="552"/>
        <v/>
      </c>
      <c r="Y1944" s="309" t="str">
        <f t="shared" si="553"/>
        <v/>
      </c>
      <c r="Z1944" s="308" t="str">
        <f t="shared" si="544"/>
        <v/>
      </c>
      <c r="AA1944" s="308" t="b">
        <f t="shared" si="545"/>
        <v>1</v>
      </c>
      <c r="AB1944" s="308" t="str">
        <f t="shared" si="554"/>
        <v/>
      </c>
      <c r="AC1944" s="534" t="str">
        <f t="shared" si="555"/>
        <v/>
      </c>
      <c r="AD1944" s="752" t="str">
        <f t="shared" si="556"/>
        <v/>
      </c>
      <c r="AE1944" s="534" t="str">
        <f t="shared" si="557"/>
        <v/>
      </c>
      <c r="AF1944" s="752" t="str">
        <f t="shared" si="558"/>
        <v/>
      </c>
    </row>
    <row r="1945" spans="2:32" x14ac:dyDescent="0.25">
      <c r="B1945" s="721"/>
      <c r="C1945" s="531" t="str">
        <f>IFERROR(VLOOKUP(B1945,'מצבת ורישום גנים'!B:D,3,0),"")</f>
        <v/>
      </c>
      <c r="D1945" s="721"/>
      <c r="E1945" s="723"/>
      <c r="F1945" s="723"/>
      <c r="G1945" s="723"/>
      <c r="H1945" s="723"/>
      <c r="I1945" s="992" t="str">
        <f t="shared" si="559"/>
        <v/>
      </c>
      <c r="J1945" s="723"/>
      <c r="K1945" s="724"/>
      <c r="L1945" s="723"/>
      <c r="M1945" s="306" t="str">
        <f t="shared" si="546"/>
        <v/>
      </c>
      <c r="N1945" s="32" t="str">
        <f t="shared" si="547"/>
        <v/>
      </c>
      <c r="P1945" s="307" t="str">
        <f t="shared" si="548"/>
        <v/>
      </c>
      <c r="Q1945" s="307" t="str">
        <f t="shared" si="542"/>
        <v/>
      </c>
      <c r="R1945" s="307" t="str">
        <f t="shared" si="549"/>
        <v/>
      </c>
      <c r="S1945" s="307" t="str">
        <f t="shared" si="550"/>
        <v/>
      </c>
      <c r="T1945" s="307" t="str">
        <f t="shared" si="551"/>
        <v/>
      </c>
      <c r="U1945" s="307" t="str">
        <f t="shared" si="543"/>
        <v/>
      </c>
      <c r="V1945" s="723"/>
      <c r="X1945" s="308" t="str">
        <f t="shared" si="552"/>
        <v/>
      </c>
      <c r="Y1945" s="309" t="str">
        <f t="shared" si="553"/>
        <v/>
      </c>
      <c r="Z1945" s="308" t="str">
        <f t="shared" si="544"/>
        <v/>
      </c>
      <c r="AA1945" s="308" t="b">
        <f t="shared" si="545"/>
        <v>1</v>
      </c>
      <c r="AB1945" s="308" t="str">
        <f t="shared" si="554"/>
        <v/>
      </c>
      <c r="AC1945" s="534" t="str">
        <f t="shared" si="555"/>
        <v/>
      </c>
      <c r="AD1945" s="752" t="str">
        <f t="shared" si="556"/>
        <v/>
      </c>
      <c r="AE1945" s="534" t="str">
        <f t="shared" si="557"/>
        <v/>
      </c>
      <c r="AF1945" s="752" t="str">
        <f t="shared" si="558"/>
        <v/>
      </c>
    </row>
    <row r="1946" spans="2:32" x14ac:dyDescent="0.25">
      <c r="B1946" s="721"/>
      <c r="C1946" s="531" t="str">
        <f>IFERROR(VLOOKUP(B1946,'מצבת ורישום גנים'!B:D,3,0),"")</f>
        <v/>
      </c>
      <c r="D1946" s="721"/>
      <c r="E1946" s="723"/>
      <c r="F1946" s="723"/>
      <c r="G1946" s="723"/>
      <c r="H1946" s="723"/>
      <c r="I1946" s="992" t="str">
        <f t="shared" si="559"/>
        <v/>
      </c>
      <c r="J1946" s="723"/>
      <c r="K1946" s="724"/>
      <c r="L1946" s="723"/>
      <c r="M1946" s="306" t="str">
        <f t="shared" si="546"/>
        <v/>
      </c>
      <c r="N1946" s="32" t="str">
        <f t="shared" si="547"/>
        <v/>
      </c>
      <c r="P1946" s="307" t="str">
        <f t="shared" si="548"/>
        <v/>
      </c>
      <c r="Q1946" s="307" t="str">
        <f t="shared" si="542"/>
        <v/>
      </c>
      <c r="R1946" s="307" t="str">
        <f t="shared" si="549"/>
        <v/>
      </c>
      <c r="S1946" s="307" t="str">
        <f t="shared" si="550"/>
        <v/>
      </c>
      <c r="T1946" s="307" t="str">
        <f t="shared" si="551"/>
        <v/>
      </c>
      <c r="U1946" s="307" t="str">
        <f t="shared" si="543"/>
        <v/>
      </c>
      <c r="V1946" s="723"/>
      <c r="X1946" s="308" t="str">
        <f t="shared" si="552"/>
        <v/>
      </c>
      <c r="Y1946" s="309" t="str">
        <f t="shared" si="553"/>
        <v/>
      </c>
      <c r="Z1946" s="308" t="str">
        <f t="shared" si="544"/>
        <v/>
      </c>
      <c r="AA1946" s="308" t="b">
        <f t="shared" si="545"/>
        <v>1</v>
      </c>
      <c r="AB1946" s="308" t="str">
        <f t="shared" si="554"/>
        <v/>
      </c>
      <c r="AC1946" s="534" t="str">
        <f t="shared" si="555"/>
        <v/>
      </c>
      <c r="AD1946" s="752" t="str">
        <f t="shared" si="556"/>
        <v/>
      </c>
      <c r="AE1946" s="534" t="str">
        <f t="shared" si="557"/>
        <v/>
      </c>
      <c r="AF1946" s="752" t="str">
        <f t="shared" si="558"/>
        <v/>
      </c>
    </row>
    <row r="1947" spans="2:32" x14ac:dyDescent="0.25">
      <c r="B1947" s="721"/>
      <c r="C1947" s="531" t="str">
        <f>IFERROR(VLOOKUP(B1947,'מצבת ורישום גנים'!B:D,3,0),"")</f>
        <v/>
      </c>
      <c r="D1947" s="721"/>
      <c r="E1947" s="723"/>
      <c r="F1947" s="723"/>
      <c r="G1947" s="723"/>
      <c r="H1947" s="723"/>
      <c r="I1947" s="992" t="str">
        <f t="shared" si="559"/>
        <v/>
      </c>
      <c r="J1947" s="723"/>
      <c r="K1947" s="724"/>
      <c r="L1947" s="723"/>
      <c r="M1947" s="306" t="str">
        <f t="shared" si="546"/>
        <v/>
      </c>
      <c r="N1947" s="32" t="str">
        <f t="shared" si="547"/>
        <v/>
      </c>
      <c r="P1947" s="307" t="str">
        <f t="shared" si="548"/>
        <v/>
      </c>
      <c r="Q1947" s="307" t="str">
        <f t="shared" si="542"/>
        <v/>
      </c>
      <c r="R1947" s="307" t="str">
        <f t="shared" si="549"/>
        <v/>
      </c>
      <c r="S1947" s="307" t="str">
        <f t="shared" si="550"/>
        <v/>
      </c>
      <c r="T1947" s="307" t="str">
        <f t="shared" si="551"/>
        <v/>
      </c>
      <c r="U1947" s="307" t="str">
        <f t="shared" si="543"/>
        <v/>
      </c>
      <c r="V1947" s="723"/>
      <c r="X1947" s="308" t="str">
        <f t="shared" si="552"/>
        <v/>
      </c>
      <c r="Y1947" s="309" t="str">
        <f t="shared" si="553"/>
        <v/>
      </c>
      <c r="Z1947" s="308" t="str">
        <f t="shared" si="544"/>
        <v/>
      </c>
      <c r="AA1947" s="308" t="b">
        <f t="shared" si="545"/>
        <v>1</v>
      </c>
      <c r="AB1947" s="308" t="str">
        <f t="shared" si="554"/>
        <v/>
      </c>
      <c r="AC1947" s="534" t="str">
        <f t="shared" si="555"/>
        <v/>
      </c>
      <c r="AD1947" s="752" t="str">
        <f t="shared" si="556"/>
        <v/>
      </c>
      <c r="AE1947" s="534" t="str">
        <f t="shared" si="557"/>
        <v/>
      </c>
      <c r="AF1947" s="752" t="str">
        <f t="shared" si="558"/>
        <v/>
      </c>
    </row>
    <row r="1948" spans="2:32" x14ac:dyDescent="0.25">
      <c r="B1948" s="721"/>
      <c r="C1948" s="531" t="str">
        <f>IFERROR(VLOOKUP(B1948,'מצבת ורישום גנים'!B:D,3,0),"")</f>
        <v/>
      </c>
      <c r="D1948" s="721"/>
      <c r="E1948" s="723"/>
      <c r="F1948" s="723"/>
      <c r="G1948" s="723"/>
      <c r="H1948" s="723"/>
      <c r="I1948" s="992" t="str">
        <f t="shared" si="559"/>
        <v/>
      </c>
      <c r="J1948" s="723"/>
      <c r="K1948" s="724"/>
      <c r="L1948" s="723"/>
      <c r="M1948" s="306" t="str">
        <f t="shared" si="546"/>
        <v/>
      </c>
      <c r="N1948" s="32" t="str">
        <f t="shared" si="547"/>
        <v/>
      </c>
      <c r="P1948" s="307" t="str">
        <f t="shared" si="548"/>
        <v/>
      </c>
      <c r="Q1948" s="307" t="str">
        <f t="shared" si="542"/>
        <v/>
      </c>
      <c r="R1948" s="307" t="str">
        <f t="shared" si="549"/>
        <v/>
      </c>
      <c r="S1948" s="307" t="str">
        <f t="shared" si="550"/>
        <v/>
      </c>
      <c r="T1948" s="307" t="str">
        <f t="shared" si="551"/>
        <v/>
      </c>
      <c r="U1948" s="307" t="str">
        <f t="shared" si="543"/>
        <v/>
      </c>
      <c r="V1948" s="723"/>
      <c r="X1948" s="308" t="str">
        <f t="shared" si="552"/>
        <v/>
      </c>
      <c r="Y1948" s="309" t="str">
        <f t="shared" si="553"/>
        <v/>
      </c>
      <c r="Z1948" s="308" t="str">
        <f t="shared" si="544"/>
        <v/>
      </c>
      <c r="AA1948" s="308" t="b">
        <f t="shared" si="545"/>
        <v>1</v>
      </c>
      <c r="AB1948" s="308" t="str">
        <f t="shared" si="554"/>
        <v/>
      </c>
      <c r="AC1948" s="534" t="str">
        <f t="shared" si="555"/>
        <v/>
      </c>
      <c r="AD1948" s="752" t="str">
        <f t="shared" si="556"/>
        <v/>
      </c>
      <c r="AE1948" s="534" t="str">
        <f t="shared" si="557"/>
        <v/>
      </c>
      <c r="AF1948" s="752" t="str">
        <f t="shared" si="558"/>
        <v/>
      </c>
    </row>
    <row r="1949" spans="2:32" x14ac:dyDescent="0.25">
      <c r="B1949" s="721"/>
      <c r="C1949" s="531" t="str">
        <f>IFERROR(VLOOKUP(B1949,'מצבת ורישום גנים'!B:D,3,0),"")</f>
        <v/>
      </c>
      <c r="D1949" s="721"/>
      <c r="E1949" s="723"/>
      <c r="F1949" s="723"/>
      <c r="G1949" s="723"/>
      <c r="H1949" s="723"/>
      <c r="I1949" s="992" t="str">
        <f t="shared" si="559"/>
        <v/>
      </c>
      <c r="J1949" s="723"/>
      <c r="K1949" s="724"/>
      <c r="L1949" s="723"/>
      <c r="M1949" s="306" t="str">
        <f t="shared" si="546"/>
        <v/>
      </c>
      <c r="N1949" s="32" t="str">
        <f t="shared" si="547"/>
        <v/>
      </c>
      <c r="P1949" s="307" t="str">
        <f t="shared" si="548"/>
        <v/>
      </c>
      <c r="Q1949" s="307" t="str">
        <f t="shared" si="542"/>
        <v/>
      </c>
      <c r="R1949" s="307" t="str">
        <f t="shared" si="549"/>
        <v/>
      </c>
      <c r="S1949" s="307" t="str">
        <f t="shared" si="550"/>
        <v/>
      </c>
      <c r="T1949" s="307" t="str">
        <f t="shared" si="551"/>
        <v/>
      </c>
      <c r="U1949" s="307" t="str">
        <f t="shared" si="543"/>
        <v/>
      </c>
      <c r="V1949" s="723"/>
      <c r="X1949" s="308" t="str">
        <f t="shared" si="552"/>
        <v/>
      </c>
      <c r="Y1949" s="309" t="str">
        <f t="shared" si="553"/>
        <v/>
      </c>
      <c r="Z1949" s="308" t="str">
        <f t="shared" si="544"/>
        <v/>
      </c>
      <c r="AA1949" s="308" t="b">
        <f t="shared" si="545"/>
        <v>1</v>
      </c>
      <c r="AB1949" s="308" t="str">
        <f t="shared" si="554"/>
        <v/>
      </c>
      <c r="AC1949" s="534" t="str">
        <f t="shared" si="555"/>
        <v/>
      </c>
      <c r="AD1949" s="752" t="str">
        <f t="shared" si="556"/>
        <v/>
      </c>
      <c r="AE1949" s="534" t="str">
        <f t="shared" si="557"/>
        <v/>
      </c>
      <c r="AF1949" s="752" t="str">
        <f t="shared" si="558"/>
        <v/>
      </c>
    </row>
    <row r="1950" spans="2:32" x14ac:dyDescent="0.25">
      <c r="B1950" s="721"/>
      <c r="C1950" s="531" t="str">
        <f>IFERROR(VLOOKUP(B1950,'מצבת ורישום גנים'!B:D,3,0),"")</f>
        <v/>
      </c>
      <c r="D1950" s="721"/>
      <c r="E1950" s="723"/>
      <c r="F1950" s="723"/>
      <c r="G1950" s="723"/>
      <c r="H1950" s="723"/>
      <c r="I1950" s="992" t="str">
        <f t="shared" si="559"/>
        <v/>
      </c>
      <c r="J1950" s="723"/>
      <c r="K1950" s="724"/>
      <c r="L1950" s="723"/>
      <c r="M1950" s="306" t="str">
        <f t="shared" si="546"/>
        <v/>
      </c>
      <c r="N1950" s="32" t="str">
        <f t="shared" si="547"/>
        <v/>
      </c>
      <c r="P1950" s="307" t="str">
        <f t="shared" si="548"/>
        <v/>
      </c>
      <c r="Q1950" s="307" t="str">
        <f t="shared" si="542"/>
        <v/>
      </c>
      <c r="R1950" s="307" t="str">
        <f t="shared" si="549"/>
        <v/>
      </c>
      <c r="S1950" s="307" t="str">
        <f t="shared" si="550"/>
        <v/>
      </c>
      <c r="T1950" s="307" t="str">
        <f t="shared" si="551"/>
        <v/>
      </c>
      <c r="U1950" s="307" t="str">
        <f t="shared" si="543"/>
        <v/>
      </c>
      <c r="V1950" s="723"/>
      <c r="X1950" s="308" t="str">
        <f t="shared" si="552"/>
        <v/>
      </c>
      <c r="Y1950" s="309" t="str">
        <f t="shared" si="553"/>
        <v/>
      </c>
      <c r="Z1950" s="308" t="str">
        <f t="shared" si="544"/>
        <v/>
      </c>
      <c r="AA1950" s="308" t="b">
        <f t="shared" si="545"/>
        <v>1</v>
      </c>
      <c r="AB1950" s="308" t="str">
        <f t="shared" si="554"/>
        <v/>
      </c>
      <c r="AC1950" s="534" t="str">
        <f t="shared" si="555"/>
        <v/>
      </c>
      <c r="AD1950" s="752" t="str">
        <f t="shared" si="556"/>
        <v/>
      </c>
      <c r="AE1950" s="534" t="str">
        <f t="shared" si="557"/>
        <v/>
      </c>
      <c r="AF1950" s="752" t="str">
        <f t="shared" si="558"/>
        <v/>
      </c>
    </row>
    <row r="1951" spans="2:32" x14ac:dyDescent="0.25">
      <c r="B1951" s="721"/>
      <c r="C1951" s="531" t="str">
        <f>IFERROR(VLOOKUP(B1951,'מצבת ורישום גנים'!B:D,3,0),"")</f>
        <v/>
      </c>
      <c r="D1951" s="721"/>
      <c r="E1951" s="723"/>
      <c r="F1951" s="723"/>
      <c r="G1951" s="723"/>
      <c r="H1951" s="723"/>
      <c r="I1951" s="992" t="str">
        <f t="shared" si="559"/>
        <v/>
      </c>
      <c r="J1951" s="723"/>
      <c r="K1951" s="724"/>
      <c r="L1951" s="723"/>
      <c r="M1951" s="306" t="str">
        <f t="shared" si="546"/>
        <v/>
      </c>
      <c r="N1951" s="32" t="str">
        <f t="shared" si="547"/>
        <v/>
      </c>
      <c r="P1951" s="307" t="str">
        <f t="shared" si="548"/>
        <v/>
      </c>
      <c r="Q1951" s="307" t="str">
        <f t="shared" si="542"/>
        <v/>
      </c>
      <c r="R1951" s="307" t="str">
        <f t="shared" si="549"/>
        <v/>
      </c>
      <c r="S1951" s="307" t="str">
        <f t="shared" si="550"/>
        <v/>
      </c>
      <c r="T1951" s="307" t="str">
        <f t="shared" si="551"/>
        <v/>
      </c>
      <c r="U1951" s="307" t="str">
        <f t="shared" si="543"/>
        <v/>
      </c>
      <c r="V1951" s="723"/>
      <c r="X1951" s="308" t="str">
        <f t="shared" si="552"/>
        <v/>
      </c>
      <c r="Y1951" s="309" t="str">
        <f t="shared" si="553"/>
        <v/>
      </c>
      <c r="Z1951" s="308" t="str">
        <f t="shared" si="544"/>
        <v/>
      </c>
      <c r="AA1951" s="308" t="b">
        <f t="shared" si="545"/>
        <v>1</v>
      </c>
      <c r="AB1951" s="308" t="str">
        <f t="shared" si="554"/>
        <v/>
      </c>
      <c r="AC1951" s="534" t="str">
        <f t="shared" si="555"/>
        <v/>
      </c>
      <c r="AD1951" s="752" t="str">
        <f t="shared" si="556"/>
        <v/>
      </c>
      <c r="AE1951" s="534" t="str">
        <f t="shared" si="557"/>
        <v/>
      </c>
      <c r="AF1951" s="752" t="str">
        <f t="shared" si="558"/>
        <v/>
      </c>
    </row>
    <row r="1952" spans="2:32" x14ac:dyDescent="0.25">
      <c r="B1952" s="721"/>
      <c r="C1952" s="531" t="str">
        <f>IFERROR(VLOOKUP(B1952,'מצבת ורישום גנים'!B:D,3,0),"")</f>
        <v/>
      </c>
      <c r="D1952" s="721"/>
      <c r="E1952" s="723"/>
      <c r="F1952" s="723"/>
      <c r="G1952" s="723"/>
      <c r="H1952" s="723"/>
      <c r="I1952" s="992" t="str">
        <f t="shared" si="559"/>
        <v/>
      </c>
      <c r="J1952" s="723"/>
      <c r="K1952" s="724"/>
      <c r="L1952" s="723"/>
      <c r="M1952" s="306" t="str">
        <f t="shared" si="546"/>
        <v/>
      </c>
      <c r="N1952" s="32" t="str">
        <f t="shared" si="547"/>
        <v/>
      </c>
      <c r="P1952" s="307" t="str">
        <f t="shared" si="548"/>
        <v/>
      </c>
      <c r="Q1952" s="307" t="str">
        <f t="shared" si="542"/>
        <v/>
      </c>
      <c r="R1952" s="307" t="str">
        <f t="shared" si="549"/>
        <v/>
      </c>
      <c r="S1952" s="307" t="str">
        <f t="shared" si="550"/>
        <v/>
      </c>
      <c r="T1952" s="307" t="str">
        <f t="shared" si="551"/>
        <v/>
      </c>
      <c r="U1952" s="307" t="str">
        <f t="shared" si="543"/>
        <v/>
      </c>
      <c r="V1952" s="723"/>
      <c r="X1952" s="308" t="str">
        <f t="shared" si="552"/>
        <v/>
      </c>
      <c r="Y1952" s="309" t="str">
        <f t="shared" si="553"/>
        <v/>
      </c>
      <c r="Z1952" s="308" t="str">
        <f t="shared" si="544"/>
        <v/>
      </c>
      <c r="AA1952" s="308" t="b">
        <f t="shared" si="545"/>
        <v>1</v>
      </c>
      <c r="AB1952" s="308" t="str">
        <f t="shared" si="554"/>
        <v/>
      </c>
      <c r="AC1952" s="534" t="str">
        <f t="shared" si="555"/>
        <v/>
      </c>
      <c r="AD1952" s="752" t="str">
        <f t="shared" si="556"/>
        <v/>
      </c>
      <c r="AE1952" s="534" t="str">
        <f t="shared" si="557"/>
        <v/>
      </c>
      <c r="AF1952" s="752" t="str">
        <f t="shared" si="558"/>
        <v/>
      </c>
    </row>
    <row r="1953" spans="2:32" x14ac:dyDescent="0.25">
      <c r="B1953" s="721"/>
      <c r="C1953" s="531" t="str">
        <f>IFERROR(VLOOKUP(B1953,'מצבת ורישום גנים'!B:D,3,0),"")</f>
        <v/>
      </c>
      <c r="D1953" s="721"/>
      <c r="E1953" s="723"/>
      <c r="F1953" s="723"/>
      <c r="G1953" s="723"/>
      <c r="H1953" s="723"/>
      <c r="I1953" s="992" t="str">
        <f t="shared" si="559"/>
        <v/>
      </c>
      <c r="J1953" s="723"/>
      <c r="K1953" s="724"/>
      <c r="L1953" s="723"/>
      <c r="M1953" s="306" t="str">
        <f t="shared" si="546"/>
        <v/>
      </c>
      <c r="N1953" s="32" t="str">
        <f t="shared" si="547"/>
        <v/>
      </c>
      <c r="P1953" s="307" t="str">
        <f t="shared" si="548"/>
        <v/>
      </c>
      <c r="Q1953" s="307" t="str">
        <f t="shared" si="542"/>
        <v/>
      </c>
      <c r="R1953" s="307" t="str">
        <f t="shared" si="549"/>
        <v/>
      </c>
      <c r="S1953" s="307" t="str">
        <f t="shared" si="550"/>
        <v/>
      </c>
      <c r="T1953" s="307" t="str">
        <f t="shared" si="551"/>
        <v/>
      </c>
      <c r="U1953" s="307" t="str">
        <f t="shared" si="543"/>
        <v/>
      </c>
      <c r="V1953" s="723"/>
      <c r="X1953" s="308" t="str">
        <f t="shared" si="552"/>
        <v/>
      </c>
      <c r="Y1953" s="309" t="str">
        <f t="shared" si="553"/>
        <v/>
      </c>
      <c r="Z1953" s="308" t="str">
        <f t="shared" si="544"/>
        <v/>
      </c>
      <c r="AA1953" s="308" t="b">
        <f t="shared" si="545"/>
        <v>1</v>
      </c>
      <c r="AB1953" s="308" t="str">
        <f t="shared" si="554"/>
        <v/>
      </c>
      <c r="AC1953" s="534" t="str">
        <f t="shared" si="555"/>
        <v/>
      </c>
      <c r="AD1953" s="752" t="str">
        <f t="shared" si="556"/>
        <v/>
      </c>
      <c r="AE1953" s="534" t="str">
        <f t="shared" si="557"/>
        <v/>
      </c>
      <c r="AF1953" s="752" t="str">
        <f t="shared" si="558"/>
        <v/>
      </c>
    </row>
    <row r="1954" spans="2:32" x14ac:dyDescent="0.25">
      <c r="B1954" s="721"/>
      <c r="C1954" s="531" t="str">
        <f>IFERROR(VLOOKUP(B1954,'מצבת ורישום גנים'!B:D,3,0),"")</f>
        <v/>
      </c>
      <c r="D1954" s="721"/>
      <c r="E1954" s="723"/>
      <c r="F1954" s="723"/>
      <c r="G1954" s="723"/>
      <c r="H1954" s="723"/>
      <c r="I1954" s="992" t="str">
        <f t="shared" si="559"/>
        <v/>
      </c>
      <c r="J1954" s="723"/>
      <c r="K1954" s="724"/>
      <c r="L1954" s="723"/>
      <c r="M1954" s="306" t="str">
        <f t="shared" si="546"/>
        <v/>
      </c>
      <c r="N1954" s="32" t="str">
        <f t="shared" si="547"/>
        <v/>
      </c>
      <c r="P1954" s="307" t="str">
        <f t="shared" si="548"/>
        <v/>
      </c>
      <c r="Q1954" s="307" t="str">
        <f t="shared" si="542"/>
        <v/>
      </c>
      <c r="R1954" s="307" t="str">
        <f t="shared" si="549"/>
        <v/>
      </c>
      <c r="S1954" s="307" t="str">
        <f t="shared" si="550"/>
        <v/>
      </c>
      <c r="T1954" s="307" t="str">
        <f t="shared" si="551"/>
        <v/>
      </c>
      <c r="U1954" s="307" t="str">
        <f t="shared" si="543"/>
        <v/>
      </c>
      <c r="V1954" s="723"/>
      <c r="X1954" s="308" t="str">
        <f t="shared" si="552"/>
        <v/>
      </c>
      <c r="Y1954" s="309" t="str">
        <f t="shared" si="553"/>
        <v/>
      </c>
      <c r="Z1954" s="308" t="str">
        <f t="shared" si="544"/>
        <v/>
      </c>
      <c r="AA1954" s="308" t="b">
        <f t="shared" si="545"/>
        <v>1</v>
      </c>
      <c r="AB1954" s="308" t="str">
        <f t="shared" si="554"/>
        <v/>
      </c>
      <c r="AC1954" s="534" t="str">
        <f t="shared" si="555"/>
        <v/>
      </c>
      <c r="AD1954" s="752" t="str">
        <f t="shared" si="556"/>
        <v/>
      </c>
      <c r="AE1954" s="534" t="str">
        <f t="shared" si="557"/>
        <v/>
      </c>
      <c r="AF1954" s="752" t="str">
        <f t="shared" si="558"/>
        <v/>
      </c>
    </row>
    <row r="1955" spans="2:32" x14ac:dyDescent="0.25">
      <c r="B1955" s="721"/>
      <c r="C1955" s="531" t="str">
        <f>IFERROR(VLOOKUP(B1955,'מצבת ורישום גנים'!B:D,3,0),"")</f>
        <v/>
      </c>
      <c r="D1955" s="721"/>
      <c r="E1955" s="723"/>
      <c r="F1955" s="723"/>
      <c r="G1955" s="723"/>
      <c r="H1955" s="723"/>
      <c r="I1955" s="992" t="str">
        <f t="shared" si="559"/>
        <v/>
      </c>
      <c r="J1955" s="723"/>
      <c r="K1955" s="724"/>
      <c r="L1955" s="723"/>
      <c r="M1955" s="306" t="str">
        <f t="shared" si="546"/>
        <v/>
      </c>
      <c r="N1955" s="32" t="str">
        <f t="shared" si="547"/>
        <v/>
      </c>
      <c r="P1955" s="307" t="str">
        <f t="shared" si="548"/>
        <v/>
      </c>
      <c r="Q1955" s="307" t="str">
        <f t="shared" si="542"/>
        <v/>
      </c>
      <c r="R1955" s="307" t="str">
        <f t="shared" si="549"/>
        <v/>
      </c>
      <c r="S1955" s="307" t="str">
        <f t="shared" si="550"/>
        <v/>
      </c>
      <c r="T1955" s="307" t="str">
        <f t="shared" si="551"/>
        <v/>
      </c>
      <c r="U1955" s="307" t="str">
        <f t="shared" si="543"/>
        <v/>
      </c>
      <c r="V1955" s="723"/>
      <c r="X1955" s="308" t="str">
        <f t="shared" si="552"/>
        <v/>
      </c>
      <c r="Y1955" s="309" t="str">
        <f t="shared" si="553"/>
        <v/>
      </c>
      <c r="Z1955" s="308" t="str">
        <f t="shared" si="544"/>
        <v/>
      </c>
      <c r="AA1955" s="308" t="b">
        <f t="shared" si="545"/>
        <v>1</v>
      </c>
      <c r="AB1955" s="308" t="str">
        <f t="shared" si="554"/>
        <v/>
      </c>
      <c r="AC1955" s="534" t="str">
        <f t="shared" si="555"/>
        <v/>
      </c>
      <c r="AD1955" s="752" t="str">
        <f t="shared" si="556"/>
        <v/>
      </c>
      <c r="AE1955" s="534" t="str">
        <f t="shared" si="557"/>
        <v/>
      </c>
      <c r="AF1955" s="752" t="str">
        <f t="shared" si="558"/>
        <v/>
      </c>
    </row>
    <row r="1956" spans="2:32" x14ac:dyDescent="0.25">
      <c r="B1956" s="721"/>
      <c r="C1956" s="531" t="str">
        <f>IFERROR(VLOOKUP(B1956,'מצבת ורישום גנים'!B:D,3,0),"")</f>
        <v/>
      </c>
      <c r="D1956" s="721"/>
      <c r="E1956" s="723"/>
      <c r="F1956" s="723"/>
      <c r="G1956" s="723"/>
      <c r="H1956" s="723"/>
      <c r="I1956" s="992" t="str">
        <f t="shared" si="559"/>
        <v/>
      </c>
      <c r="J1956" s="723"/>
      <c r="K1956" s="724"/>
      <c r="L1956" s="723"/>
      <c r="M1956" s="306" t="str">
        <f t="shared" si="546"/>
        <v/>
      </c>
      <c r="N1956" s="32" t="str">
        <f t="shared" si="547"/>
        <v/>
      </c>
      <c r="P1956" s="307" t="str">
        <f t="shared" si="548"/>
        <v/>
      </c>
      <c r="Q1956" s="307" t="str">
        <f t="shared" si="542"/>
        <v/>
      </c>
      <c r="R1956" s="307" t="str">
        <f t="shared" si="549"/>
        <v/>
      </c>
      <c r="S1956" s="307" t="str">
        <f t="shared" si="550"/>
        <v/>
      </c>
      <c r="T1956" s="307" t="str">
        <f t="shared" si="551"/>
        <v/>
      </c>
      <c r="U1956" s="307" t="str">
        <f t="shared" si="543"/>
        <v/>
      </c>
      <c r="V1956" s="723"/>
      <c r="X1956" s="308" t="str">
        <f t="shared" si="552"/>
        <v/>
      </c>
      <c r="Y1956" s="309" t="str">
        <f t="shared" si="553"/>
        <v/>
      </c>
      <c r="Z1956" s="308" t="str">
        <f t="shared" si="544"/>
        <v/>
      </c>
      <c r="AA1956" s="308" t="b">
        <f t="shared" si="545"/>
        <v>1</v>
      </c>
      <c r="AB1956" s="308" t="str">
        <f t="shared" si="554"/>
        <v/>
      </c>
      <c r="AC1956" s="534" t="str">
        <f t="shared" si="555"/>
        <v/>
      </c>
      <c r="AD1956" s="752" t="str">
        <f t="shared" si="556"/>
        <v/>
      </c>
      <c r="AE1956" s="534" t="str">
        <f t="shared" si="557"/>
        <v/>
      </c>
      <c r="AF1956" s="752" t="str">
        <f t="shared" si="558"/>
        <v/>
      </c>
    </row>
    <row r="1957" spans="2:32" x14ac:dyDescent="0.25">
      <c r="B1957" s="721"/>
      <c r="C1957" s="531" t="str">
        <f>IFERROR(VLOOKUP(B1957,'מצבת ורישום גנים'!B:D,3,0),"")</f>
        <v/>
      </c>
      <c r="D1957" s="721"/>
      <c r="E1957" s="723"/>
      <c r="F1957" s="723"/>
      <c r="G1957" s="723"/>
      <c r="H1957" s="723"/>
      <c r="I1957" s="992" t="str">
        <f t="shared" si="559"/>
        <v/>
      </c>
      <c r="J1957" s="723"/>
      <c r="K1957" s="724"/>
      <c r="L1957" s="723"/>
      <c r="M1957" s="306" t="str">
        <f t="shared" si="546"/>
        <v/>
      </c>
      <c r="N1957" s="32" t="str">
        <f t="shared" si="547"/>
        <v/>
      </c>
      <c r="P1957" s="307" t="str">
        <f t="shared" si="548"/>
        <v/>
      </c>
      <c r="Q1957" s="307" t="str">
        <f t="shared" si="542"/>
        <v/>
      </c>
      <c r="R1957" s="307" t="str">
        <f t="shared" si="549"/>
        <v/>
      </c>
      <c r="S1957" s="307" t="str">
        <f t="shared" si="550"/>
        <v/>
      </c>
      <c r="T1957" s="307" t="str">
        <f t="shared" si="551"/>
        <v/>
      </c>
      <c r="U1957" s="307" t="str">
        <f t="shared" si="543"/>
        <v/>
      </c>
      <c r="V1957" s="723"/>
      <c r="X1957" s="308" t="str">
        <f t="shared" si="552"/>
        <v/>
      </c>
      <c r="Y1957" s="309" t="str">
        <f t="shared" si="553"/>
        <v/>
      </c>
      <c r="Z1957" s="308" t="str">
        <f t="shared" si="544"/>
        <v/>
      </c>
      <c r="AA1957" s="308" t="b">
        <f t="shared" si="545"/>
        <v>1</v>
      </c>
      <c r="AB1957" s="308" t="str">
        <f t="shared" si="554"/>
        <v/>
      </c>
      <c r="AC1957" s="534" t="str">
        <f t="shared" si="555"/>
        <v/>
      </c>
      <c r="AD1957" s="752" t="str">
        <f t="shared" si="556"/>
        <v/>
      </c>
      <c r="AE1957" s="534" t="str">
        <f t="shared" si="557"/>
        <v/>
      </c>
      <c r="AF1957" s="752" t="str">
        <f t="shared" si="558"/>
        <v/>
      </c>
    </row>
    <row r="1958" spans="2:32" x14ac:dyDescent="0.25">
      <c r="B1958" s="721"/>
      <c r="C1958" s="531" t="str">
        <f>IFERROR(VLOOKUP(B1958,'מצבת ורישום גנים'!B:D,3,0),"")</f>
        <v/>
      </c>
      <c r="D1958" s="721"/>
      <c r="E1958" s="723"/>
      <c r="F1958" s="723"/>
      <c r="G1958" s="723"/>
      <c r="H1958" s="723"/>
      <c r="I1958" s="992" t="str">
        <f t="shared" si="559"/>
        <v/>
      </c>
      <c r="J1958" s="723"/>
      <c r="K1958" s="724"/>
      <c r="L1958" s="723"/>
      <c r="M1958" s="306" t="str">
        <f t="shared" si="546"/>
        <v/>
      </c>
      <c r="N1958" s="32" t="str">
        <f t="shared" si="547"/>
        <v/>
      </c>
      <c r="P1958" s="307" t="str">
        <f t="shared" si="548"/>
        <v/>
      </c>
      <c r="Q1958" s="307" t="str">
        <f t="shared" si="542"/>
        <v/>
      </c>
      <c r="R1958" s="307" t="str">
        <f t="shared" si="549"/>
        <v/>
      </c>
      <c r="S1958" s="307" t="str">
        <f t="shared" si="550"/>
        <v/>
      </c>
      <c r="T1958" s="307" t="str">
        <f t="shared" si="551"/>
        <v/>
      </c>
      <c r="U1958" s="307" t="str">
        <f t="shared" si="543"/>
        <v/>
      </c>
      <c r="V1958" s="723"/>
      <c r="X1958" s="308" t="str">
        <f t="shared" si="552"/>
        <v/>
      </c>
      <c r="Y1958" s="309" t="str">
        <f t="shared" si="553"/>
        <v/>
      </c>
      <c r="Z1958" s="308" t="str">
        <f t="shared" si="544"/>
        <v/>
      </c>
      <c r="AA1958" s="308" t="b">
        <f t="shared" si="545"/>
        <v>1</v>
      </c>
      <c r="AB1958" s="308" t="str">
        <f t="shared" si="554"/>
        <v/>
      </c>
      <c r="AC1958" s="534" t="str">
        <f t="shared" si="555"/>
        <v/>
      </c>
      <c r="AD1958" s="752" t="str">
        <f t="shared" si="556"/>
        <v/>
      </c>
      <c r="AE1958" s="534" t="str">
        <f t="shared" si="557"/>
        <v/>
      </c>
      <c r="AF1958" s="752" t="str">
        <f t="shared" si="558"/>
        <v/>
      </c>
    </row>
    <row r="1959" spans="2:32" x14ac:dyDescent="0.25">
      <c r="B1959" s="721"/>
      <c r="C1959" s="531" t="str">
        <f>IFERROR(VLOOKUP(B1959,'מצבת ורישום גנים'!B:D,3,0),"")</f>
        <v/>
      </c>
      <c r="D1959" s="721"/>
      <c r="E1959" s="723"/>
      <c r="F1959" s="723"/>
      <c r="G1959" s="723"/>
      <c r="H1959" s="723"/>
      <c r="I1959" s="992" t="str">
        <f t="shared" si="559"/>
        <v/>
      </c>
      <c r="J1959" s="723"/>
      <c r="K1959" s="724"/>
      <c r="L1959" s="723"/>
      <c r="M1959" s="306" t="str">
        <f t="shared" si="546"/>
        <v/>
      </c>
      <c r="N1959" s="32" t="str">
        <f t="shared" si="547"/>
        <v/>
      </c>
      <c r="P1959" s="307" t="str">
        <f t="shared" si="548"/>
        <v/>
      </c>
      <c r="Q1959" s="307" t="str">
        <f t="shared" si="542"/>
        <v/>
      </c>
      <c r="R1959" s="307" t="str">
        <f t="shared" si="549"/>
        <v/>
      </c>
      <c r="S1959" s="307" t="str">
        <f t="shared" si="550"/>
        <v/>
      </c>
      <c r="T1959" s="307" t="str">
        <f t="shared" si="551"/>
        <v/>
      </c>
      <c r="U1959" s="307" t="str">
        <f t="shared" si="543"/>
        <v/>
      </c>
      <c r="V1959" s="723"/>
      <c r="X1959" s="308" t="str">
        <f t="shared" si="552"/>
        <v/>
      </c>
      <c r="Y1959" s="309" t="str">
        <f t="shared" si="553"/>
        <v/>
      </c>
      <c r="Z1959" s="308" t="str">
        <f t="shared" si="544"/>
        <v/>
      </c>
      <c r="AA1959" s="308" t="b">
        <f t="shared" si="545"/>
        <v>1</v>
      </c>
      <c r="AB1959" s="308" t="str">
        <f t="shared" si="554"/>
        <v/>
      </c>
      <c r="AC1959" s="534" t="str">
        <f t="shared" si="555"/>
        <v/>
      </c>
      <c r="AD1959" s="752" t="str">
        <f t="shared" si="556"/>
        <v/>
      </c>
      <c r="AE1959" s="534" t="str">
        <f t="shared" si="557"/>
        <v/>
      </c>
      <c r="AF1959" s="752" t="str">
        <f t="shared" si="558"/>
        <v/>
      </c>
    </row>
    <row r="1960" spans="2:32" x14ac:dyDescent="0.25">
      <c r="B1960" s="721"/>
      <c r="C1960" s="531" t="str">
        <f>IFERROR(VLOOKUP(B1960,'מצבת ורישום גנים'!B:D,3,0),"")</f>
        <v/>
      </c>
      <c r="D1960" s="721"/>
      <c r="E1960" s="723"/>
      <c r="F1960" s="723"/>
      <c r="G1960" s="723"/>
      <c r="H1960" s="723"/>
      <c r="I1960" s="992" t="str">
        <f t="shared" si="559"/>
        <v/>
      </c>
      <c r="J1960" s="723"/>
      <c r="K1960" s="724"/>
      <c r="L1960" s="723"/>
      <c r="M1960" s="306" t="str">
        <f t="shared" si="546"/>
        <v/>
      </c>
      <c r="N1960" s="32" t="str">
        <f t="shared" si="547"/>
        <v/>
      </c>
      <c r="P1960" s="307" t="str">
        <f t="shared" si="548"/>
        <v/>
      </c>
      <c r="Q1960" s="307" t="str">
        <f t="shared" si="542"/>
        <v/>
      </c>
      <c r="R1960" s="307" t="str">
        <f t="shared" si="549"/>
        <v/>
      </c>
      <c r="S1960" s="307" t="str">
        <f t="shared" si="550"/>
        <v/>
      </c>
      <c r="T1960" s="307" t="str">
        <f t="shared" si="551"/>
        <v/>
      </c>
      <c r="U1960" s="307" t="str">
        <f t="shared" si="543"/>
        <v/>
      </c>
      <c r="V1960" s="723"/>
      <c r="X1960" s="308" t="str">
        <f t="shared" si="552"/>
        <v/>
      </c>
      <c r="Y1960" s="309" t="str">
        <f t="shared" si="553"/>
        <v/>
      </c>
      <c r="Z1960" s="308" t="str">
        <f t="shared" si="544"/>
        <v/>
      </c>
      <c r="AA1960" s="308" t="b">
        <f t="shared" si="545"/>
        <v>1</v>
      </c>
      <c r="AB1960" s="308" t="str">
        <f t="shared" si="554"/>
        <v/>
      </c>
      <c r="AC1960" s="534" t="str">
        <f t="shared" si="555"/>
        <v/>
      </c>
      <c r="AD1960" s="752" t="str">
        <f t="shared" si="556"/>
        <v/>
      </c>
      <c r="AE1960" s="534" t="str">
        <f t="shared" si="557"/>
        <v/>
      </c>
      <c r="AF1960" s="752" t="str">
        <f t="shared" si="558"/>
        <v/>
      </c>
    </row>
    <row r="1961" spans="2:32" x14ac:dyDescent="0.25">
      <c r="B1961" s="721"/>
      <c r="C1961" s="531" t="str">
        <f>IFERROR(VLOOKUP(B1961,'מצבת ורישום גנים'!B:D,3,0),"")</f>
        <v/>
      </c>
      <c r="D1961" s="721"/>
      <c r="E1961" s="723"/>
      <c r="F1961" s="723"/>
      <c r="G1961" s="723"/>
      <c r="H1961" s="723"/>
      <c r="I1961" s="992" t="str">
        <f t="shared" si="559"/>
        <v/>
      </c>
      <c r="J1961" s="723"/>
      <c r="K1961" s="724"/>
      <c r="L1961" s="723"/>
      <c r="M1961" s="306" t="str">
        <f t="shared" si="546"/>
        <v/>
      </c>
      <c r="N1961" s="32" t="str">
        <f t="shared" si="547"/>
        <v/>
      </c>
      <c r="P1961" s="307" t="str">
        <f t="shared" si="548"/>
        <v/>
      </c>
      <c r="Q1961" s="307" t="str">
        <f t="shared" si="542"/>
        <v/>
      </c>
      <c r="R1961" s="307" t="str">
        <f t="shared" si="549"/>
        <v/>
      </c>
      <c r="S1961" s="307" t="str">
        <f t="shared" si="550"/>
        <v/>
      </c>
      <c r="T1961" s="307" t="str">
        <f t="shared" si="551"/>
        <v/>
      </c>
      <c r="U1961" s="307" t="str">
        <f t="shared" si="543"/>
        <v/>
      </c>
      <c r="V1961" s="723"/>
      <c r="X1961" s="308" t="str">
        <f t="shared" si="552"/>
        <v/>
      </c>
      <c r="Y1961" s="309" t="str">
        <f t="shared" si="553"/>
        <v/>
      </c>
      <c r="Z1961" s="308" t="str">
        <f t="shared" si="544"/>
        <v/>
      </c>
      <c r="AA1961" s="308" t="b">
        <f t="shared" si="545"/>
        <v>1</v>
      </c>
      <c r="AB1961" s="308" t="str">
        <f t="shared" si="554"/>
        <v/>
      </c>
      <c r="AC1961" s="534" t="str">
        <f t="shared" si="555"/>
        <v/>
      </c>
      <c r="AD1961" s="752" t="str">
        <f t="shared" si="556"/>
        <v/>
      </c>
      <c r="AE1961" s="534" t="str">
        <f t="shared" si="557"/>
        <v/>
      </c>
      <c r="AF1961" s="752" t="str">
        <f t="shared" si="558"/>
        <v/>
      </c>
    </row>
    <row r="1962" spans="2:32" x14ac:dyDescent="0.25">
      <c r="B1962" s="721"/>
      <c r="C1962" s="531" t="str">
        <f>IFERROR(VLOOKUP(B1962,'מצבת ורישום גנים'!B:D,3,0),"")</f>
        <v/>
      </c>
      <c r="D1962" s="721"/>
      <c r="E1962" s="723"/>
      <c r="F1962" s="723"/>
      <c r="G1962" s="723"/>
      <c r="H1962" s="723"/>
      <c r="I1962" s="992" t="str">
        <f t="shared" si="559"/>
        <v/>
      </c>
      <c r="J1962" s="723"/>
      <c r="K1962" s="724"/>
      <c r="L1962" s="723"/>
      <c r="M1962" s="306" t="str">
        <f t="shared" si="546"/>
        <v/>
      </c>
      <c r="N1962" s="32" t="str">
        <f t="shared" si="547"/>
        <v/>
      </c>
      <c r="P1962" s="307" t="str">
        <f t="shared" si="548"/>
        <v/>
      </c>
      <c r="Q1962" s="307" t="str">
        <f t="shared" si="542"/>
        <v/>
      </c>
      <c r="R1962" s="307" t="str">
        <f t="shared" si="549"/>
        <v/>
      </c>
      <c r="S1962" s="307" t="str">
        <f t="shared" si="550"/>
        <v/>
      </c>
      <c r="T1962" s="307" t="str">
        <f t="shared" si="551"/>
        <v/>
      </c>
      <c r="U1962" s="307" t="str">
        <f t="shared" si="543"/>
        <v/>
      </c>
      <c r="V1962" s="723"/>
      <c r="X1962" s="308" t="str">
        <f t="shared" si="552"/>
        <v/>
      </c>
      <c r="Y1962" s="309" t="str">
        <f t="shared" si="553"/>
        <v/>
      </c>
      <c r="Z1962" s="308" t="str">
        <f t="shared" si="544"/>
        <v/>
      </c>
      <c r="AA1962" s="308" t="b">
        <f t="shared" si="545"/>
        <v>1</v>
      </c>
      <c r="AB1962" s="308" t="str">
        <f t="shared" si="554"/>
        <v/>
      </c>
      <c r="AC1962" s="534" t="str">
        <f t="shared" si="555"/>
        <v/>
      </c>
      <c r="AD1962" s="752" t="str">
        <f t="shared" si="556"/>
        <v/>
      </c>
      <c r="AE1962" s="534" t="str">
        <f t="shared" si="557"/>
        <v/>
      </c>
      <c r="AF1962" s="752" t="str">
        <f t="shared" si="558"/>
        <v/>
      </c>
    </row>
    <row r="1963" spans="2:32" x14ac:dyDescent="0.25">
      <c r="B1963" s="721"/>
      <c r="C1963" s="531" t="str">
        <f>IFERROR(VLOOKUP(B1963,'מצבת ורישום גנים'!B:D,3,0),"")</f>
        <v/>
      </c>
      <c r="D1963" s="721"/>
      <c r="E1963" s="723"/>
      <c r="F1963" s="723"/>
      <c r="G1963" s="723"/>
      <c r="H1963" s="723"/>
      <c r="I1963" s="992" t="str">
        <f t="shared" si="559"/>
        <v/>
      </c>
      <c r="J1963" s="723"/>
      <c r="K1963" s="724"/>
      <c r="L1963" s="723"/>
      <c r="M1963" s="306" t="str">
        <f t="shared" si="546"/>
        <v/>
      </c>
      <c r="N1963" s="32" t="str">
        <f t="shared" si="547"/>
        <v/>
      </c>
      <c r="P1963" s="307" t="str">
        <f t="shared" si="548"/>
        <v/>
      </c>
      <c r="Q1963" s="307" t="str">
        <f t="shared" si="542"/>
        <v/>
      </c>
      <c r="R1963" s="307" t="str">
        <f t="shared" si="549"/>
        <v/>
      </c>
      <c r="S1963" s="307" t="str">
        <f t="shared" si="550"/>
        <v/>
      </c>
      <c r="T1963" s="307" t="str">
        <f t="shared" si="551"/>
        <v/>
      </c>
      <c r="U1963" s="307" t="str">
        <f t="shared" si="543"/>
        <v/>
      </c>
      <c r="V1963" s="723"/>
      <c r="X1963" s="308" t="str">
        <f t="shared" si="552"/>
        <v/>
      </c>
      <c r="Y1963" s="309" t="str">
        <f t="shared" si="553"/>
        <v/>
      </c>
      <c r="Z1963" s="308" t="str">
        <f t="shared" si="544"/>
        <v/>
      </c>
      <c r="AA1963" s="308" t="b">
        <f t="shared" si="545"/>
        <v>1</v>
      </c>
      <c r="AB1963" s="308" t="str">
        <f t="shared" si="554"/>
        <v/>
      </c>
      <c r="AC1963" s="534" t="str">
        <f t="shared" si="555"/>
        <v/>
      </c>
      <c r="AD1963" s="752" t="str">
        <f t="shared" si="556"/>
        <v/>
      </c>
      <c r="AE1963" s="534" t="str">
        <f t="shared" si="557"/>
        <v/>
      </c>
      <c r="AF1963" s="752" t="str">
        <f t="shared" si="558"/>
        <v/>
      </c>
    </row>
    <row r="1964" spans="2:32" x14ac:dyDescent="0.25">
      <c r="B1964" s="721"/>
      <c r="C1964" s="531" t="str">
        <f>IFERROR(VLOOKUP(B1964,'מצבת ורישום גנים'!B:D,3,0),"")</f>
        <v/>
      </c>
      <c r="D1964" s="721"/>
      <c r="E1964" s="723"/>
      <c r="F1964" s="723"/>
      <c r="G1964" s="723"/>
      <c r="H1964" s="723"/>
      <c r="I1964" s="992" t="str">
        <f t="shared" si="559"/>
        <v/>
      </c>
      <c r="J1964" s="723"/>
      <c r="K1964" s="724"/>
      <c r="L1964" s="723"/>
      <c r="M1964" s="306" t="str">
        <f t="shared" si="546"/>
        <v/>
      </c>
      <c r="N1964" s="32" t="str">
        <f t="shared" si="547"/>
        <v/>
      </c>
      <c r="P1964" s="307" t="str">
        <f t="shared" si="548"/>
        <v/>
      </c>
      <c r="Q1964" s="307" t="str">
        <f t="shared" si="542"/>
        <v/>
      </c>
      <c r="R1964" s="307" t="str">
        <f t="shared" si="549"/>
        <v/>
      </c>
      <c r="S1964" s="307" t="str">
        <f t="shared" si="550"/>
        <v/>
      </c>
      <c r="T1964" s="307" t="str">
        <f t="shared" si="551"/>
        <v/>
      </c>
      <c r="U1964" s="307" t="str">
        <f t="shared" si="543"/>
        <v/>
      </c>
      <c r="V1964" s="723"/>
      <c r="X1964" s="308" t="str">
        <f t="shared" si="552"/>
        <v/>
      </c>
      <c r="Y1964" s="309" t="str">
        <f t="shared" si="553"/>
        <v/>
      </c>
      <c r="Z1964" s="308" t="str">
        <f t="shared" si="544"/>
        <v/>
      </c>
      <c r="AA1964" s="308" t="b">
        <f t="shared" si="545"/>
        <v>1</v>
      </c>
      <c r="AB1964" s="308" t="str">
        <f t="shared" si="554"/>
        <v/>
      </c>
      <c r="AC1964" s="534" t="str">
        <f t="shared" si="555"/>
        <v/>
      </c>
      <c r="AD1964" s="752" t="str">
        <f t="shared" si="556"/>
        <v/>
      </c>
      <c r="AE1964" s="534" t="str">
        <f t="shared" si="557"/>
        <v/>
      </c>
      <c r="AF1964" s="752" t="str">
        <f t="shared" si="558"/>
        <v/>
      </c>
    </row>
    <row r="1965" spans="2:32" x14ac:dyDescent="0.25">
      <c r="B1965" s="721"/>
      <c r="C1965" s="531" t="str">
        <f>IFERROR(VLOOKUP(B1965,'מצבת ורישום גנים'!B:D,3,0),"")</f>
        <v/>
      </c>
      <c r="D1965" s="721"/>
      <c r="E1965" s="723"/>
      <c r="F1965" s="723"/>
      <c r="G1965" s="723"/>
      <c r="H1965" s="723"/>
      <c r="I1965" s="992" t="str">
        <f t="shared" si="559"/>
        <v/>
      </c>
      <c r="J1965" s="723"/>
      <c r="K1965" s="724"/>
      <c r="L1965" s="723"/>
      <c r="M1965" s="306" t="str">
        <f t="shared" si="546"/>
        <v/>
      </c>
      <c r="N1965" s="32" t="str">
        <f t="shared" si="547"/>
        <v/>
      </c>
      <c r="P1965" s="307" t="str">
        <f t="shared" si="548"/>
        <v/>
      </c>
      <c r="Q1965" s="307" t="str">
        <f t="shared" si="542"/>
        <v/>
      </c>
      <c r="R1965" s="307" t="str">
        <f t="shared" si="549"/>
        <v/>
      </c>
      <c r="S1965" s="307" t="str">
        <f t="shared" si="550"/>
        <v/>
      </c>
      <c r="T1965" s="307" t="str">
        <f t="shared" si="551"/>
        <v/>
      </c>
      <c r="U1965" s="307" t="str">
        <f t="shared" si="543"/>
        <v/>
      </c>
      <c r="V1965" s="723"/>
      <c r="X1965" s="308" t="str">
        <f t="shared" si="552"/>
        <v/>
      </c>
      <c r="Y1965" s="309" t="str">
        <f t="shared" si="553"/>
        <v/>
      </c>
      <c r="Z1965" s="308" t="str">
        <f t="shared" si="544"/>
        <v/>
      </c>
      <c r="AA1965" s="308" t="b">
        <f t="shared" si="545"/>
        <v>1</v>
      </c>
      <c r="AB1965" s="308" t="str">
        <f t="shared" si="554"/>
        <v/>
      </c>
      <c r="AC1965" s="534" t="str">
        <f t="shared" si="555"/>
        <v/>
      </c>
      <c r="AD1965" s="752" t="str">
        <f t="shared" si="556"/>
        <v/>
      </c>
      <c r="AE1965" s="534" t="str">
        <f t="shared" si="557"/>
        <v/>
      </c>
      <c r="AF1965" s="752" t="str">
        <f t="shared" si="558"/>
        <v/>
      </c>
    </row>
    <row r="1966" spans="2:32" x14ac:dyDescent="0.25">
      <c r="B1966" s="721"/>
      <c r="C1966" s="531" t="str">
        <f>IFERROR(VLOOKUP(B1966,'מצבת ורישום גנים'!B:D,3,0),"")</f>
        <v/>
      </c>
      <c r="D1966" s="721"/>
      <c r="E1966" s="723"/>
      <c r="F1966" s="723"/>
      <c r="G1966" s="723"/>
      <c r="H1966" s="723"/>
      <c r="I1966" s="992" t="str">
        <f t="shared" si="559"/>
        <v/>
      </c>
      <c r="J1966" s="723"/>
      <c r="K1966" s="724"/>
      <c r="L1966" s="723"/>
      <c r="M1966" s="306" t="str">
        <f t="shared" si="546"/>
        <v/>
      </c>
      <c r="N1966" s="32" t="str">
        <f t="shared" si="547"/>
        <v/>
      </c>
      <c r="P1966" s="307" t="str">
        <f t="shared" si="548"/>
        <v/>
      </c>
      <c r="Q1966" s="307" t="str">
        <f t="shared" si="542"/>
        <v/>
      </c>
      <c r="R1966" s="307" t="str">
        <f t="shared" si="549"/>
        <v/>
      </c>
      <c r="S1966" s="307" t="str">
        <f t="shared" si="550"/>
        <v/>
      </c>
      <c r="T1966" s="307" t="str">
        <f t="shared" si="551"/>
        <v/>
      </c>
      <c r="U1966" s="307" t="str">
        <f t="shared" si="543"/>
        <v/>
      </c>
      <c r="V1966" s="723"/>
      <c r="X1966" s="308" t="str">
        <f t="shared" si="552"/>
        <v/>
      </c>
      <c r="Y1966" s="309" t="str">
        <f t="shared" si="553"/>
        <v/>
      </c>
      <c r="Z1966" s="308" t="str">
        <f t="shared" si="544"/>
        <v/>
      </c>
      <c r="AA1966" s="308" t="b">
        <f t="shared" si="545"/>
        <v>1</v>
      </c>
      <c r="AB1966" s="308" t="str">
        <f t="shared" si="554"/>
        <v/>
      </c>
      <c r="AC1966" s="534" t="str">
        <f t="shared" si="555"/>
        <v/>
      </c>
      <c r="AD1966" s="752" t="str">
        <f t="shared" si="556"/>
        <v/>
      </c>
      <c r="AE1966" s="534" t="str">
        <f t="shared" si="557"/>
        <v/>
      </c>
      <c r="AF1966" s="752" t="str">
        <f t="shared" si="558"/>
        <v/>
      </c>
    </row>
    <row r="1967" spans="2:32" x14ac:dyDescent="0.25">
      <c r="B1967" s="721"/>
      <c r="C1967" s="531" t="str">
        <f>IFERROR(VLOOKUP(B1967,'מצבת ורישום גנים'!B:D,3,0),"")</f>
        <v/>
      </c>
      <c r="D1967" s="721"/>
      <c r="E1967" s="723"/>
      <c r="F1967" s="723"/>
      <c r="G1967" s="723"/>
      <c r="H1967" s="723"/>
      <c r="I1967" s="992" t="str">
        <f t="shared" si="559"/>
        <v/>
      </c>
      <c r="J1967" s="723"/>
      <c r="K1967" s="724"/>
      <c r="L1967" s="723"/>
      <c r="M1967" s="306" t="str">
        <f t="shared" si="546"/>
        <v/>
      </c>
      <c r="N1967" s="32" t="str">
        <f t="shared" si="547"/>
        <v/>
      </c>
      <c r="P1967" s="307" t="str">
        <f t="shared" si="548"/>
        <v/>
      </c>
      <c r="Q1967" s="307" t="str">
        <f t="shared" si="542"/>
        <v/>
      </c>
      <c r="R1967" s="307" t="str">
        <f t="shared" si="549"/>
        <v/>
      </c>
      <c r="S1967" s="307" t="str">
        <f t="shared" si="550"/>
        <v/>
      </c>
      <c r="T1967" s="307" t="str">
        <f t="shared" si="551"/>
        <v/>
      </c>
      <c r="U1967" s="307" t="str">
        <f t="shared" si="543"/>
        <v/>
      </c>
      <c r="V1967" s="723"/>
      <c r="X1967" s="308" t="str">
        <f t="shared" si="552"/>
        <v/>
      </c>
      <c r="Y1967" s="309" t="str">
        <f t="shared" si="553"/>
        <v/>
      </c>
      <c r="Z1967" s="308" t="str">
        <f t="shared" si="544"/>
        <v/>
      </c>
      <c r="AA1967" s="308" t="b">
        <f t="shared" si="545"/>
        <v>1</v>
      </c>
      <c r="AB1967" s="308" t="str">
        <f t="shared" si="554"/>
        <v/>
      </c>
      <c r="AC1967" s="534" t="str">
        <f t="shared" si="555"/>
        <v/>
      </c>
      <c r="AD1967" s="752" t="str">
        <f t="shared" si="556"/>
        <v/>
      </c>
      <c r="AE1967" s="534" t="str">
        <f t="shared" si="557"/>
        <v/>
      </c>
      <c r="AF1967" s="752" t="str">
        <f t="shared" si="558"/>
        <v/>
      </c>
    </row>
    <row r="1968" spans="2:32" x14ac:dyDescent="0.25">
      <c r="B1968" s="721"/>
      <c r="C1968" s="531" t="str">
        <f>IFERROR(VLOOKUP(B1968,'מצבת ורישום גנים'!B:D,3,0),"")</f>
        <v/>
      </c>
      <c r="D1968" s="721"/>
      <c r="E1968" s="723"/>
      <c r="F1968" s="723"/>
      <c r="G1968" s="723"/>
      <c r="H1968" s="723"/>
      <c r="I1968" s="992" t="str">
        <f t="shared" si="559"/>
        <v/>
      </c>
      <c r="J1968" s="723"/>
      <c r="K1968" s="724"/>
      <c r="L1968" s="723"/>
      <c r="M1968" s="306" t="str">
        <f t="shared" si="546"/>
        <v/>
      </c>
      <c r="N1968" s="32" t="str">
        <f t="shared" si="547"/>
        <v/>
      </c>
      <c r="P1968" s="307" t="str">
        <f t="shared" si="548"/>
        <v/>
      </c>
      <c r="Q1968" s="307" t="str">
        <f t="shared" si="542"/>
        <v/>
      </c>
      <c r="R1968" s="307" t="str">
        <f t="shared" si="549"/>
        <v/>
      </c>
      <c r="S1968" s="307" t="str">
        <f t="shared" si="550"/>
        <v/>
      </c>
      <c r="T1968" s="307" t="str">
        <f t="shared" si="551"/>
        <v/>
      </c>
      <c r="U1968" s="307" t="str">
        <f t="shared" si="543"/>
        <v/>
      </c>
      <c r="V1968" s="723"/>
      <c r="X1968" s="308" t="str">
        <f t="shared" si="552"/>
        <v/>
      </c>
      <c r="Y1968" s="309" t="str">
        <f t="shared" si="553"/>
        <v/>
      </c>
      <c r="Z1968" s="308" t="str">
        <f t="shared" si="544"/>
        <v/>
      </c>
      <c r="AA1968" s="308" t="b">
        <f t="shared" si="545"/>
        <v>1</v>
      </c>
      <c r="AB1968" s="308" t="str">
        <f t="shared" si="554"/>
        <v/>
      </c>
      <c r="AC1968" s="534" t="str">
        <f t="shared" si="555"/>
        <v/>
      </c>
      <c r="AD1968" s="752" t="str">
        <f t="shared" si="556"/>
        <v/>
      </c>
      <c r="AE1968" s="534" t="str">
        <f t="shared" si="557"/>
        <v/>
      </c>
      <c r="AF1968" s="752" t="str">
        <f t="shared" si="558"/>
        <v/>
      </c>
    </row>
    <row r="1969" spans="2:32" x14ac:dyDescent="0.25">
      <c r="B1969" s="721"/>
      <c r="C1969" s="531" t="str">
        <f>IFERROR(VLOOKUP(B1969,'מצבת ורישום גנים'!B:D,3,0),"")</f>
        <v/>
      </c>
      <c r="D1969" s="721"/>
      <c r="E1969" s="723"/>
      <c r="F1969" s="723"/>
      <c r="G1969" s="723"/>
      <c r="H1969" s="723"/>
      <c r="I1969" s="992" t="str">
        <f t="shared" si="559"/>
        <v/>
      </c>
      <c r="J1969" s="723"/>
      <c r="K1969" s="724"/>
      <c r="L1969" s="723"/>
      <c r="M1969" s="306" t="str">
        <f t="shared" si="546"/>
        <v/>
      </c>
      <c r="N1969" s="32" t="str">
        <f t="shared" si="547"/>
        <v/>
      </c>
      <c r="P1969" s="307" t="str">
        <f t="shared" si="548"/>
        <v/>
      </c>
      <c r="Q1969" s="307" t="str">
        <f t="shared" si="542"/>
        <v/>
      </c>
      <c r="R1969" s="307" t="str">
        <f t="shared" si="549"/>
        <v/>
      </c>
      <c r="S1969" s="307" t="str">
        <f t="shared" si="550"/>
        <v/>
      </c>
      <c r="T1969" s="307" t="str">
        <f t="shared" si="551"/>
        <v/>
      </c>
      <c r="U1969" s="307" t="str">
        <f t="shared" si="543"/>
        <v/>
      </c>
      <c r="V1969" s="723"/>
      <c r="X1969" s="308" t="str">
        <f t="shared" si="552"/>
        <v/>
      </c>
      <c r="Y1969" s="309" t="str">
        <f t="shared" si="553"/>
        <v/>
      </c>
      <c r="Z1969" s="308" t="str">
        <f t="shared" si="544"/>
        <v/>
      </c>
      <c r="AA1969" s="308" t="b">
        <f t="shared" si="545"/>
        <v>1</v>
      </c>
      <c r="AB1969" s="308" t="str">
        <f t="shared" si="554"/>
        <v/>
      </c>
      <c r="AC1969" s="534" t="str">
        <f t="shared" si="555"/>
        <v/>
      </c>
      <c r="AD1969" s="752" t="str">
        <f t="shared" si="556"/>
        <v/>
      </c>
      <c r="AE1969" s="534" t="str">
        <f t="shared" si="557"/>
        <v/>
      </c>
      <c r="AF1969" s="752" t="str">
        <f t="shared" si="558"/>
        <v/>
      </c>
    </row>
    <row r="1970" spans="2:32" x14ac:dyDescent="0.25">
      <c r="B1970" s="721"/>
      <c r="C1970" s="531" t="str">
        <f>IFERROR(VLOOKUP(B1970,'מצבת ורישום גנים'!B:D,3,0),"")</f>
        <v/>
      </c>
      <c r="D1970" s="721"/>
      <c r="E1970" s="723"/>
      <c r="F1970" s="723"/>
      <c r="G1970" s="723"/>
      <c r="H1970" s="723"/>
      <c r="I1970" s="992" t="str">
        <f t="shared" si="559"/>
        <v/>
      </c>
      <c r="J1970" s="723"/>
      <c r="K1970" s="724"/>
      <c r="L1970" s="723"/>
      <c r="M1970" s="306" t="str">
        <f t="shared" si="546"/>
        <v/>
      </c>
      <c r="N1970" s="32" t="str">
        <f t="shared" si="547"/>
        <v/>
      </c>
      <c r="P1970" s="307" t="str">
        <f t="shared" si="548"/>
        <v/>
      </c>
      <c r="Q1970" s="307" t="str">
        <f t="shared" si="542"/>
        <v/>
      </c>
      <c r="R1970" s="307" t="str">
        <f t="shared" si="549"/>
        <v/>
      </c>
      <c r="S1970" s="307" t="str">
        <f t="shared" si="550"/>
        <v/>
      </c>
      <c r="T1970" s="307" t="str">
        <f t="shared" si="551"/>
        <v/>
      </c>
      <c r="U1970" s="307" t="str">
        <f t="shared" si="543"/>
        <v/>
      </c>
      <c r="V1970" s="723"/>
      <c r="X1970" s="308" t="str">
        <f t="shared" si="552"/>
        <v/>
      </c>
      <c r="Y1970" s="309" t="str">
        <f t="shared" si="553"/>
        <v/>
      </c>
      <c r="Z1970" s="308" t="str">
        <f t="shared" si="544"/>
        <v/>
      </c>
      <c r="AA1970" s="308" t="b">
        <f t="shared" si="545"/>
        <v>1</v>
      </c>
      <c r="AB1970" s="308" t="str">
        <f t="shared" si="554"/>
        <v/>
      </c>
      <c r="AC1970" s="534" t="str">
        <f t="shared" si="555"/>
        <v/>
      </c>
      <c r="AD1970" s="752" t="str">
        <f t="shared" si="556"/>
        <v/>
      </c>
      <c r="AE1970" s="534" t="str">
        <f t="shared" si="557"/>
        <v/>
      </c>
      <c r="AF1970" s="752" t="str">
        <f t="shared" si="558"/>
        <v/>
      </c>
    </row>
    <row r="1971" spans="2:32" x14ac:dyDescent="0.25">
      <c r="B1971" s="721"/>
      <c r="C1971" s="531" t="str">
        <f>IFERROR(VLOOKUP(B1971,'מצבת ורישום גנים'!B:D,3,0),"")</f>
        <v/>
      </c>
      <c r="D1971" s="721"/>
      <c r="E1971" s="723"/>
      <c r="F1971" s="723"/>
      <c r="G1971" s="723"/>
      <c r="H1971" s="723"/>
      <c r="I1971" s="992" t="str">
        <f t="shared" si="559"/>
        <v/>
      </c>
      <c r="J1971" s="723"/>
      <c r="K1971" s="724"/>
      <c r="L1971" s="723"/>
      <c r="M1971" s="306" t="str">
        <f t="shared" si="546"/>
        <v/>
      </c>
      <c r="N1971" s="32" t="str">
        <f t="shared" si="547"/>
        <v/>
      </c>
      <c r="P1971" s="307" t="str">
        <f t="shared" si="548"/>
        <v/>
      </c>
      <c r="Q1971" s="307" t="str">
        <f t="shared" si="542"/>
        <v/>
      </c>
      <c r="R1971" s="307" t="str">
        <f t="shared" si="549"/>
        <v/>
      </c>
      <c r="S1971" s="307" t="str">
        <f t="shared" si="550"/>
        <v/>
      </c>
      <c r="T1971" s="307" t="str">
        <f t="shared" si="551"/>
        <v/>
      </c>
      <c r="U1971" s="307" t="str">
        <f t="shared" si="543"/>
        <v/>
      </c>
      <c r="V1971" s="723"/>
      <c r="X1971" s="308" t="str">
        <f t="shared" si="552"/>
        <v/>
      </c>
      <c r="Y1971" s="309" t="str">
        <f t="shared" si="553"/>
        <v/>
      </c>
      <c r="Z1971" s="308" t="str">
        <f t="shared" si="544"/>
        <v/>
      </c>
      <c r="AA1971" s="308" t="b">
        <f t="shared" si="545"/>
        <v>1</v>
      </c>
      <c r="AB1971" s="308" t="str">
        <f t="shared" si="554"/>
        <v/>
      </c>
      <c r="AC1971" s="534" t="str">
        <f t="shared" si="555"/>
        <v/>
      </c>
      <c r="AD1971" s="752" t="str">
        <f t="shared" si="556"/>
        <v/>
      </c>
      <c r="AE1971" s="534" t="str">
        <f t="shared" si="557"/>
        <v/>
      </c>
      <c r="AF1971" s="752" t="str">
        <f t="shared" si="558"/>
        <v/>
      </c>
    </row>
    <row r="1972" spans="2:32" x14ac:dyDescent="0.25">
      <c r="B1972" s="721"/>
      <c r="C1972" s="531" t="str">
        <f>IFERROR(VLOOKUP(B1972,'מצבת ורישום גנים'!B:D,3,0),"")</f>
        <v/>
      </c>
      <c r="D1972" s="721"/>
      <c r="E1972" s="723"/>
      <c r="F1972" s="723"/>
      <c r="G1972" s="723"/>
      <c r="H1972" s="723"/>
      <c r="I1972" s="992" t="str">
        <f t="shared" si="559"/>
        <v/>
      </c>
      <c r="J1972" s="723"/>
      <c r="K1972" s="724"/>
      <c r="L1972" s="723"/>
      <c r="M1972" s="306" t="str">
        <f t="shared" si="546"/>
        <v/>
      </c>
      <c r="N1972" s="32" t="str">
        <f t="shared" si="547"/>
        <v/>
      </c>
      <c r="P1972" s="307" t="str">
        <f t="shared" si="548"/>
        <v/>
      </c>
      <c r="Q1972" s="307" t="str">
        <f t="shared" si="542"/>
        <v/>
      </c>
      <c r="R1972" s="307" t="str">
        <f t="shared" si="549"/>
        <v/>
      </c>
      <c r="S1972" s="307" t="str">
        <f t="shared" si="550"/>
        <v/>
      </c>
      <c r="T1972" s="307" t="str">
        <f t="shared" si="551"/>
        <v/>
      </c>
      <c r="U1972" s="307" t="str">
        <f t="shared" si="543"/>
        <v/>
      </c>
      <c r="V1972" s="723"/>
      <c r="X1972" s="308" t="str">
        <f t="shared" si="552"/>
        <v/>
      </c>
      <c r="Y1972" s="309" t="str">
        <f t="shared" si="553"/>
        <v/>
      </c>
      <c r="Z1972" s="308" t="str">
        <f t="shared" si="544"/>
        <v/>
      </c>
      <c r="AA1972" s="308" t="b">
        <f t="shared" si="545"/>
        <v>1</v>
      </c>
      <c r="AB1972" s="308" t="str">
        <f t="shared" si="554"/>
        <v/>
      </c>
      <c r="AC1972" s="534" t="str">
        <f t="shared" si="555"/>
        <v/>
      </c>
      <c r="AD1972" s="752" t="str">
        <f t="shared" si="556"/>
        <v/>
      </c>
      <c r="AE1972" s="534" t="str">
        <f t="shared" si="557"/>
        <v/>
      </c>
      <c r="AF1972" s="752" t="str">
        <f t="shared" si="558"/>
        <v/>
      </c>
    </row>
    <row r="1973" spans="2:32" x14ac:dyDescent="0.25">
      <c r="B1973" s="721"/>
      <c r="C1973" s="531" t="str">
        <f>IFERROR(VLOOKUP(B1973,'מצבת ורישום גנים'!B:D,3,0),"")</f>
        <v/>
      </c>
      <c r="D1973" s="721"/>
      <c r="E1973" s="723"/>
      <c r="F1973" s="723"/>
      <c r="G1973" s="723"/>
      <c r="H1973" s="723"/>
      <c r="I1973" s="992" t="str">
        <f t="shared" si="559"/>
        <v/>
      </c>
      <c r="J1973" s="723"/>
      <c r="K1973" s="724"/>
      <c r="L1973" s="723"/>
      <c r="M1973" s="306" t="str">
        <f t="shared" si="546"/>
        <v/>
      </c>
      <c r="N1973" s="32" t="str">
        <f t="shared" si="547"/>
        <v/>
      </c>
      <c r="P1973" s="307" t="str">
        <f t="shared" si="548"/>
        <v/>
      </c>
      <c r="Q1973" s="307" t="str">
        <f t="shared" si="542"/>
        <v/>
      </c>
      <c r="R1973" s="307" t="str">
        <f t="shared" si="549"/>
        <v/>
      </c>
      <c r="S1973" s="307" t="str">
        <f t="shared" si="550"/>
        <v/>
      </c>
      <c r="T1973" s="307" t="str">
        <f t="shared" si="551"/>
        <v/>
      </c>
      <c r="U1973" s="307" t="str">
        <f t="shared" si="543"/>
        <v/>
      </c>
      <c r="V1973" s="723"/>
      <c r="X1973" s="308" t="str">
        <f t="shared" si="552"/>
        <v/>
      </c>
      <c r="Y1973" s="309" t="str">
        <f t="shared" si="553"/>
        <v/>
      </c>
      <c r="Z1973" s="308" t="str">
        <f t="shared" si="544"/>
        <v/>
      </c>
      <c r="AA1973" s="308" t="b">
        <f t="shared" si="545"/>
        <v>1</v>
      </c>
      <c r="AB1973" s="308" t="str">
        <f t="shared" si="554"/>
        <v/>
      </c>
      <c r="AC1973" s="534" t="str">
        <f t="shared" si="555"/>
        <v/>
      </c>
      <c r="AD1973" s="752" t="str">
        <f t="shared" si="556"/>
        <v/>
      </c>
      <c r="AE1973" s="534" t="str">
        <f t="shared" si="557"/>
        <v/>
      </c>
      <c r="AF1973" s="752" t="str">
        <f t="shared" si="558"/>
        <v/>
      </c>
    </row>
    <row r="1974" spans="2:32" x14ac:dyDescent="0.25">
      <c r="B1974" s="721"/>
      <c r="C1974" s="531" t="str">
        <f>IFERROR(VLOOKUP(B1974,'מצבת ורישום גנים'!B:D,3,0),"")</f>
        <v/>
      </c>
      <c r="D1974" s="721"/>
      <c r="E1974" s="723"/>
      <c r="F1974" s="723"/>
      <c r="G1974" s="723"/>
      <c r="H1974" s="723"/>
      <c r="I1974" s="992" t="str">
        <f t="shared" si="559"/>
        <v/>
      </c>
      <c r="J1974" s="723"/>
      <c r="K1974" s="724"/>
      <c r="L1974" s="723"/>
      <c r="M1974" s="306" t="str">
        <f t="shared" si="546"/>
        <v/>
      </c>
      <c r="N1974" s="32" t="str">
        <f t="shared" si="547"/>
        <v/>
      </c>
      <c r="P1974" s="307" t="str">
        <f t="shared" si="548"/>
        <v/>
      </c>
      <c r="Q1974" s="307" t="str">
        <f t="shared" si="542"/>
        <v/>
      </c>
      <c r="R1974" s="307" t="str">
        <f t="shared" si="549"/>
        <v/>
      </c>
      <c r="S1974" s="307" t="str">
        <f t="shared" si="550"/>
        <v/>
      </c>
      <c r="T1974" s="307" t="str">
        <f t="shared" si="551"/>
        <v/>
      </c>
      <c r="U1974" s="307" t="str">
        <f t="shared" si="543"/>
        <v/>
      </c>
      <c r="V1974" s="723"/>
      <c r="X1974" s="308" t="str">
        <f t="shared" si="552"/>
        <v/>
      </c>
      <c r="Y1974" s="309" t="str">
        <f t="shared" si="553"/>
        <v/>
      </c>
      <c r="Z1974" s="308" t="str">
        <f t="shared" si="544"/>
        <v/>
      </c>
      <c r="AA1974" s="308" t="b">
        <f t="shared" si="545"/>
        <v>1</v>
      </c>
      <c r="AB1974" s="308" t="str">
        <f t="shared" si="554"/>
        <v/>
      </c>
      <c r="AC1974" s="534" t="str">
        <f t="shared" si="555"/>
        <v/>
      </c>
      <c r="AD1974" s="752" t="str">
        <f t="shared" si="556"/>
        <v/>
      </c>
      <c r="AE1974" s="534" t="str">
        <f t="shared" si="557"/>
        <v/>
      </c>
      <c r="AF1974" s="752" t="str">
        <f t="shared" si="558"/>
        <v/>
      </c>
    </row>
    <row r="1975" spans="2:32" x14ac:dyDescent="0.25">
      <c r="B1975" s="721"/>
      <c r="C1975" s="531" t="str">
        <f>IFERROR(VLOOKUP(B1975,'מצבת ורישום גנים'!B:D,3,0),"")</f>
        <v/>
      </c>
      <c r="D1975" s="721"/>
      <c r="E1975" s="723"/>
      <c r="F1975" s="723"/>
      <c r="G1975" s="723"/>
      <c r="H1975" s="723"/>
      <c r="I1975" s="992" t="str">
        <f t="shared" si="559"/>
        <v/>
      </c>
      <c r="J1975" s="723"/>
      <c r="K1975" s="724"/>
      <c r="L1975" s="723"/>
      <c r="M1975" s="306" t="str">
        <f t="shared" si="546"/>
        <v/>
      </c>
      <c r="N1975" s="32" t="str">
        <f t="shared" si="547"/>
        <v/>
      </c>
      <c r="P1975" s="307" t="str">
        <f t="shared" si="548"/>
        <v/>
      </c>
      <c r="Q1975" s="307" t="str">
        <f t="shared" si="542"/>
        <v/>
      </c>
      <c r="R1975" s="307" t="str">
        <f t="shared" si="549"/>
        <v/>
      </c>
      <c r="S1975" s="307" t="str">
        <f t="shared" si="550"/>
        <v/>
      </c>
      <c r="T1975" s="307" t="str">
        <f t="shared" si="551"/>
        <v/>
      </c>
      <c r="U1975" s="307" t="str">
        <f t="shared" si="543"/>
        <v/>
      </c>
      <c r="V1975" s="723"/>
      <c r="X1975" s="308" t="str">
        <f t="shared" si="552"/>
        <v/>
      </c>
      <c r="Y1975" s="309" t="str">
        <f t="shared" si="553"/>
        <v/>
      </c>
      <c r="Z1975" s="308" t="str">
        <f t="shared" si="544"/>
        <v/>
      </c>
      <c r="AA1975" s="308" t="b">
        <f t="shared" si="545"/>
        <v>1</v>
      </c>
      <c r="AB1975" s="308" t="str">
        <f t="shared" si="554"/>
        <v/>
      </c>
      <c r="AC1975" s="534" t="str">
        <f t="shared" si="555"/>
        <v/>
      </c>
      <c r="AD1975" s="752" t="str">
        <f t="shared" si="556"/>
        <v/>
      </c>
      <c r="AE1975" s="534" t="str">
        <f t="shared" si="557"/>
        <v/>
      </c>
      <c r="AF1975" s="752" t="str">
        <f t="shared" si="558"/>
        <v/>
      </c>
    </row>
    <row r="1976" spans="2:32" x14ac:dyDescent="0.25">
      <c r="B1976" s="721"/>
      <c r="C1976" s="531" t="str">
        <f>IFERROR(VLOOKUP(B1976,'מצבת ורישום גנים'!B:D,3,0),"")</f>
        <v/>
      </c>
      <c r="D1976" s="721"/>
      <c r="E1976" s="723"/>
      <c r="F1976" s="723"/>
      <c r="G1976" s="723"/>
      <c r="H1976" s="723"/>
      <c r="I1976" s="992" t="str">
        <f t="shared" si="559"/>
        <v/>
      </c>
      <c r="J1976" s="723"/>
      <c r="K1976" s="724"/>
      <c r="L1976" s="723"/>
      <c r="M1976" s="306" t="str">
        <f t="shared" si="546"/>
        <v/>
      </c>
      <c r="N1976" s="32" t="str">
        <f t="shared" si="547"/>
        <v/>
      </c>
      <c r="P1976" s="307" t="str">
        <f t="shared" si="548"/>
        <v/>
      </c>
      <c r="Q1976" s="307" t="str">
        <f t="shared" si="542"/>
        <v/>
      </c>
      <c r="R1976" s="307" t="str">
        <f t="shared" si="549"/>
        <v/>
      </c>
      <c r="S1976" s="307" t="str">
        <f t="shared" si="550"/>
        <v/>
      </c>
      <c r="T1976" s="307" t="str">
        <f t="shared" si="551"/>
        <v/>
      </c>
      <c r="U1976" s="307" t="str">
        <f t="shared" si="543"/>
        <v/>
      </c>
      <c r="V1976" s="723"/>
      <c r="X1976" s="308" t="str">
        <f t="shared" si="552"/>
        <v/>
      </c>
      <c r="Y1976" s="309" t="str">
        <f t="shared" si="553"/>
        <v/>
      </c>
      <c r="Z1976" s="308" t="str">
        <f t="shared" si="544"/>
        <v/>
      </c>
      <c r="AA1976" s="308" t="b">
        <f t="shared" si="545"/>
        <v>1</v>
      </c>
      <c r="AB1976" s="308" t="str">
        <f t="shared" si="554"/>
        <v/>
      </c>
      <c r="AC1976" s="534" t="str">
        <f t="shared" si="555"/>
        <v/>
      </c>
      <c r="AD1976" s="752" t="str">
        <f t="shared" si="556"/>
        <v/>
      </c>
      <c r="AE1976" s="534" t="str">
        <f t="shared" si="557"/>
        <v/>
      </c>
      <c r="AF1976" s="752" t="str">
        <f t="shared" si="558"/>
        <v/>
      </c>
    </row>
    <row r="1977" spans="2:32" x14ac:dyDescent="0.25">
      <c r="B1977" s="721"/>
      <c r="C1977" s="531" t="str">
        <f>IFERROR(VLOOKUP(B1977,'מצבת ורישום גנים'!B:D,3,0),"")</f>
        <v/>
      </c>
      <c r="D1977" s="721"/>
      <c r="E1977" s="723"/>
      <c r="F1977" s="723"/>
      <c r="G1977" s="723"/>
      <c r="H1977" s="723"/>
      <c r="I1977" s="992" t="str">
        <f t="shared" si="559"/>
        <v/>
      </c>
      <c r="J1977" s="723"/>
      <c r="K1977" s="724"/>
      <c r="L1977" s="723"/>
      <c r="M1977" s="306" t="str">
        <f t="shared" si="546"/>
        <v/>
      </c>
      <c r="N1977" s="32" t="str">
        <f t="shared" si="547"/>
        <v/>
      </c>
      <c r="P1977" s="307" t="str">
        <f t="shared" si="548"/>
        <v/>
      </c>
      <c r="Q1977" s="307" t="str">
        <f t="shared" si="542"/>
        <v/>
      </c>
      <c r="R1977" s="307" t="str">
        <f t="shared" si="549"/>
        <v/>
      </c>
      <c r="S1977" s="307" t="str">
        <f t="shared" si="550"/>
        <v/>
      </c>
      <c r="T1977" s="307" t="str">
        <f t="shared" si="551"/>
        <v/>
      </c>
      <c r="U1977" s="307" t="str">
        <f t="shared" si="543"/>
        <v/>
      </c>
      <c r="V1977" s="723"/>
      <c r="X1977" s="308" t="str">
        <f t="shared" si="552"/>
        <v/>
      </c>
      <c r="Y1977" s="309" t="str">
        <f t="shared" si="553"/>
        <v/>
      </c>
      <c r="Z1977" s="308" t="str">
        <f t="shared" si="544"/>
        <v/>
      </c>
      <c r="AA1977" s="308" t="b">
        <f t="shared" si="545"/>
        <v>1</v>
      </c>
      <c r="AB1977" s="308" t="str">
        <f t="shared" si="554"/>
        <v/>
      </c>
      <c r="AC1977" s="534" t="str">
        <f t="shared" si="555"/>
        <v/>
      </c>
      <c r="AD1977" s="752" t="str">
        <f t="shared" si="556"/>
        <v/>
      </c>
      <c r="AE1977" s="534" t="str">
        <f t="shared" si="557"/>
        <v/>
      </c>
      <c r="AF1977" s="752" t="str">
        <f t="shared" si="558"/>
        <v/>
      </c>
    </row>
    <row r="1978" spans="2:32" x14ac:dyDescent="0.25">
      <c r="B1978" s="721"/>
      <c r="C1978" s="531" t="str">
        <f>IFERROR(VLOOKUP(B1978,'מצבת ורישום גנים'!B:D,3,0),"")</f>
        <v/>
      </c>
      <c r="D1978" s="721"/>
      <c r="E1978" s="723"/>
      <c r="F1978" s="723"/>
      <c r="G1978" s="723"/>
      <c r="H1978" s="723"/>
      <c r="I1978" s="992" t="str">
        <f t="shared" si="559"/>
        <v/>
      </c>
      <c r="J1978" s="723"/>
      <c r="K1978" s="724"/>
      <c r="L1978" s="723"/>
      <c r="M1978" s="306" t="str">
        <f t="shared" si="546"/>
        <v/>
      </c>
      <c r="N1978" s="32" t="str">
        <f t="shared" si="547"/>
        <v/>
      </c>
      <c r="P1978" s="307" t="str">
        <f t="shared" si="548"/>
        <v/>
      </c>
      <c r="Q1978" s="307" t="str">
        <f t="shared" si="542"/>
        <v/>
      </c>
      <c r="R1978" s="307" t="str">
        <f t="shared" si="549"/>
        <v/>
      </c>
      <c r="S1978" s="307" t="str">
        <f t="shared" si="550"/>
        <v/>
      </c>
      <c r="T1978" s="307" t="str">
        <f t="shared" si="551"/>
        <v/>
      </c>
      <c r="U1978" s="307" t="str">
        <f t="shared" si="543"/>
        <v/>
      </c>
      <c r="V1978" s="723"/>
      <c r="X1978" s="308" t="str">
        <f t="shared" si="552"/>
        <v/>
      </c>
      <c r="Y1978" s="309" t="str">
        <f t="shared" si="553"/>
        <v/>
      </c>
      <c r="Z1978" s="308" t="str">
        <f t="shared" si="544"/>
        <v/>
      </c>
      <c r="AA1978" s="308" t="b">
        <f t="shared" si="545"/>
        <v>1</v>
      </c>
      <c r="AB1978" s="308" t="str">
        <f t="shared" si="554"/>
        <v/>
      </c>
      <c r="AC1978" s="534" t="str">
        <f t="shared" si="555"/>
        <v/>
      </c>
      <c r="AD1978" s="752" t="str">
        <f t="shared" si="556"/>
        <v/>
      </c>
      <c r="AE1978" s="534" t="str">
        <f t="shared" si="557"/>
        <v/>
      </c>
      <c r="AF1978" s="752" t="str">
        <f t="shared" si="558"/>
        <v/>
      </c>
    </row>
    <row r="1979" spans="2:32" x14ac:dyDescent="0.25">
      <c r="B1979" s="721"/>
      <c r="C1979" s="531" t="str">
        <f>IFERROR(VLOOKUP(B1979,'מצבת ורישום גנים'!B:D,3,0),"")</f>
        <v/>
      </c>
      <c r="D1979" s="721"/>
      <c r="E1979" s="723"/>
      <c r="F1979" s="723"/>
      <c r="G1979" s="723"/>
      <c r="H1979" s="723"/>
      <c r="I1979" s="992" t="str">
        <f t="shared" si="559"/>
        <v/>
      </c>
      <c r="J1979" s="723"/>
      <c r="K1979" s="724"/>
      <c r="L1979" s="723"/>
      <c r="M1979" s="306" t="str">
        <f t="shared" si="546"/>
        <v/>
      </c>
      <c r="N1979" s="32" t="str">
        <f t="shared" si="547"/>
        <v/>
      </c>
      <c r="P1979" s="307" t="str">
        <f t="shared" si="548"/>
        <v/>
      </c>
      <c r="Q1979" s="307" t="str">
        <f t="shared" si="542"/>
        <v/>
      </c>
      <c r="R1979" s="307" t="str">
        <f t="shared" si="549"/>
        <v/>
      </c>
      <c r="S1979" s="307" t="str">
        <f t="shared" si="550"/>
        <v/>
      </c>
      <c r="T1979" s="307" t="str">
        <f t="shared" si="551"/>
        <v/>
      </c>
      <c r="U1979" s="307" t="str">
        <f t="shared" si="543"/>
        <v/>
      </c>
      <c r="V1979" s="723"/>
      <c r="X1979" s="308" t="str">
        <f t="shared" si="552"/>
        <v/>
      </c>
      <c r="Y1979" s="309" t="str">
        <f t="shared" si="553"/>
        <v/>
      </c>
      <c r="Z1979" s="308" t="str">
        <f t="shared" si="544"/>
        <v/>
      </c>
      <c r="AA1979" s="308" t="b">
        <f t="shared" si="545"/>
        <v>1</v>
      </c>
      <c r="AB1979" s="308" t="str">
        <f t="shared" si="554"/>
        <v/>
      </c>
      <c r="AC1979" s="534" t="str">
        <f t="shared" si="555"/>
        <v/>
      </c>
      <c r="AD1979" s="752" t="str">
        <f t="shared" si="556"/>
        <v/>
      </c>
      <c r="AE1979" s="534" t="str">
        <f t="shared" si="557"/>
        <v/>
      </c>
      <c r="AF1979" s="752" t="str">
        <f t="shared" si="558"/>
        <v/>
      </c>
    </row>
    <row r="1980" spans="2:32" x14ac:dyDescent="0.25">
      <c r="B1980" s="721"/>
      <c r="C1980" s="531" t="str">
        <f>IFERROR(VLOOKUP(B1980,'מצבת ורישום גנים'!B:D,3,0),"")</f>
        <v/>
      </c>
      <c r="D1980" s="721"/>
      <c r="E1980" s="723"/>
      <c r="F1980" s="723"/>
      <c r="G1980" s="723"/>
      <c r="H1980" s="723"/>
      <c r="I1980" s="992" t="str">
        <f t="shared" si="559"/>
        <v/>
      </c>
      <c r="J1980" s="723"/>
      <c r="K1980" s="724"/>
      <c r="L1980" s="723"/>
      <c r="M1980" s="306" t="str">
        <f t="shared" si="546"/>
        <v/>
      </c>
      <c r="N1980" s="32" t="str">
        <f t="shared" si="547"/>
        <v/>
      </c>
      <c r="P1980" s="307" t="str">
        <f t="shared" si="548"/>
        <v/>
      </c>
      <c r="Q1980" s="307" t="str">
        <f t="shared" si="542"/>
        <v/>
      </c>
      <c r="R1980" s="307" t="str">
        <f t="shared" si="549"/>
        <v/>
      </c>
      <c r="S1980" s="307" t="str">
        <f t="shared" si="550"/>
        <v/>
      </c>
      <c r="T1980" s="307" t="str">
        <f t="shared" si="551"/>
        <v/>
      </c>
      <c r="U1980" s="307" t="str">
        <f t="shared" si="543"/>
        <v/>
      </c>
      <c r="V1980" s="723"/>
      <c r="X1980" s="308" t="str">
        <f t="shared" si="552"/>
        <v/>
      </c>
      <c r="Y1980" s="309" t="str">
        <f t="shared" si="553"/>
        <v/>
      </c>
      <c r="Z1980" s="308" t="str">
        <f t="shared" si="544"/>
        <v/>
      </c>
      <c r="AA1980" s="308" t="b">
        <f t="shared" si="545"/>
        <v>1</v>
      </c>
      <c r="AB1980" s="308" t="str">
        <f t="shared" si="554"/>
        <v/>
      </c>
      <c r="AC1980" s="534" t="str">
        <f t="shared" si="555"/>
        <v/>
      </c>
      <c r="AD1980" s="752" t="str">
        <f t="shared" si="556"/>
        <v/>
      </c>
      <c r="AE1980" s="534" t="str">
        <f t="shared" si="557"/>
        <v/>
      </c>
      <c r="AF1980" s="752" t="str">
        <f t="shared" si="558"/>
        <v/>
      </c>
    </row>
    <row r="1981" spans="2:32" x14ac:dyDescent="0.25">
      <c r="B1981" s="721"/>
      <c r="C1981" s="531" t="str">
        <f>IFERROR(VLOOKUP(B1981,'מצבת ורישום גנים'!B:D,3,0),"")</f>
        <v/>
      </c>
      <c r="D1981" s="721"/>
      <c r="E1981" s="723"/>
      <c r="F1981" s="723"/>
      <c r="G1981" s="723"/>
      <c r="H1981" s="723"/>
      <c r="I1981" s="992" t="str">
        <f t="shared" si="559"/>
        <v/>
      </c>
      <c r="J1981" s="723"/>
      <c r="K1981" s="724"/>
      <c r="L1981" s="723"/>
      <c r="M1981" s="306" t="str">
        <f t="shared" si="546"/>
        <v/>
      </c>
      <c r="N1981" s="32" t="str">
        <f t="shared" si="547"/>
        <v/>
      </c>
      <c r="P1981" s="307" t="str">
        <f t="shared" si="548"/>
        <v/>
      </c>
      <c r="Q1981" s="307" t="str">
        <f t="shared" si="542"/>
        <v/>
      </c>
      <c r="R1981" s="307" t="str">
        <f t="shared" si="549"/>
        <v/>
      </c>
      <c r="S1981" s="307" t="str">
        <f t="shared" si="550"/>
        <v/>
      </c>
      <c r="T1981" s="307" t="str">
        <f t="shared" si="551"/>
        <v/>
      </c>
      <c r="U1981" s="307" t="str">
        <f t="shared" si="543"/>
        <v/>
      </c>
      <c r="V1981" s="723"/>
      <c r="X1981" s="308" t="str">
        <f t="shared" si="552"/>
        <v/>
      </c>
      <c r="Y1981" s="309" t="str">
        <f t="shared" si="553"/>
        <v/>
      </c>
      <c r="Z1981" s="308" t="str">
        <f t="shared" si="544"/>
        <v/>
      </c>
      <c r="AA1981" s="308" t="b">
        <f t="shared" si="545"/>
        <v>1</v>
      </c>
      <c r="AB1981" s="308" t="str">
        <f t="shared" si="554"/>
        <v/>
      </c>
      <c r="AC1981" s="534" t="str">
        <f t="shared" si="555"/>
        <v/>
      </c>
      <c r="AD1981" s="752" t="str">
        <f t="shared" si="556"/>
        <v/>
      </c>
      <c r="AE1981" s="534" t="str">
        <f t="shared" si="557"/>
        <v/>
      </c>
      <c r="AF1981" s="752" t="str">
        <f t="shared" si="558"/>
        <v/>
      </c>
    </row>
    <row r="1982" spans="2:32" x14ac:dyDescent="0.25">
      <c r="B1982" s="721"/>
      <c r="C1982" s="531" t="str">
        <f>IFERROR(VLOOKUP(B1982,'מצבת ורישום גנים'!B:D,3,0),"")</f>
        <v/>
      </c>
      <c r="D1982" s="721"/>
      <c r="E1982" s="723"/>
      <c r="F1982" s="723"/>
      <c r="G1982" s="723"/>
      <c r="H1982" s="723"/>
      <c r="I1982" s="992" t="str">
        <f t="shared" si="559"/>
        <v/>
      </c>
      <c r="J1982" s="723"/>
      <c r="K1982" s="724"/>
      <c r="L1982" s="723"/>
      <c r="M1982" s="306" t="str">
        <f t="shared" si="546"/>
        <v/>
      </c>
      <c r="N1982" s="32" t="str">
        <f t="shared" si="547"/>
        <v/>
      </c>
      <c r="P1982" s="307" t="str">
        <f t="shared" si="548"/>
        <v/>
      </c>
      <c r="Q1982" s="307" t="str">
        <f t="shared" si="542"/>
        <v/>
      </c>
      <c r="R1982" s="307" t="str">
        <f t="shared" si="549"/>
        <v/>
      </c>
      <c r="S1982" s="307" t="str">
        <f t="shared" si="550"/>
        <v/>
      </c>
      <c r="T1982" s="307" t="str">
        <f t="shared" si="551"/>
        <v/>
      </c>
      <c r="U1982" s="307" t="str">
        <f t="shared" si="543"/>
        <v/>
      </c>
      <c r="V1982" s="723"/>
      <c r="X1982" s="308" t="str">
        <f t="shared" si="552"/>
        <v/>
      </c>
      <c r="Y1982" s="309" t="str">
        <f t="shared" si="553"/>
        <v/>
      </c>
      <c r="Z1982" s="308" t="str">
        <f t="shared" si="544"/>
        <v/>
      </c>
      <c r="AA1982" s="308" t="b">
        <f t="shared" si="545"/>
        <v>1</v>
      </c>
      <c r="AB1982" s="308" t="str">
        <f t="shared" si="554"/>
        <v/>
      </c>
      <c r="AC1982" s="534" t="str">
        <f t="shared" si="555"/>
        <v/>
      </c>
      <c r="AD1982" s="752" t="str">
        <f t="shared" si="556"/>
        <v/>
      </c>
      <c r="AE1982" s="534" t="str">
        <f t="shared" si="557"/>
        <v/>
      </c>
      <c r="AF1982" s="752" t="str">
        <f t="shared" si="558"/>
        <v/>
      </c>
    </row>
    <row r="1983" spans="2:32" x14ac:dyDescent="0.25">
      <c r="B1983" s="721"/>
      <c r="C1983" s="531" t="str">
        <f>IFERROR(VLOOKUP(B1983,'מצבת ורישום גנים'!B:D,3,0),"")</f>
        <v/>
      </c>
      <c r="D1983" s="721"/>
      <c r="E1983" s="723"/>
      <c r="F1983" s="723"/>
      <c r="G1983" s="723"/>
      <c r="H1983" s="723"/>
      <c r="I1983" s="992" t="str">
        <f t="shared" si="559"/>
        <v/>
      </c>
      <c r="J1983" s="723"/>
      <c r="K1983" s="724"/>
      <c r="L1983" s="723"/>
      <c r="M1983" s="306" t="str">
        <f t="shared" si="546"/>
        <v/>
      </c>
      <c r="N1983" s="32" t="str">
        <f t="shared" si="547"/>
        <v/>
      </c>
      <c r="P1983" s="307" t="str">
        <f t="shared" si="548"/>
        <v/>
      </c>
      <c r="Q1983" s="307" t="str">
        <f t="shared" si="542"/>
        <v/>
      </c>
      <c r="R1983" s="307" t="str">
        <f t="shared" si="549"/>
        <v/>
      </c>
      <c r="S1983" s="307" t="str">
        <f t="shared" si="550"/>
        <v/>
      </c>
      <c r="T1983" s="307" t="str">
        <f t="shared" si="551"/>
        <v/>
      </c>
      <c r="U1983" s="307" t="str">
        <f t="shared" si="543"/>
        <v/>
      </c>
      <c r="V1983" s="723"/>
      <c r="X1983" s="308" t="str">
        <f t="shared" si="552"/>
        <v/>
      </c>
      <c r="Y1983" s="309" t="str">
        <f t="shared" si="553"/>
        <v/>
      </c>
      <c r="Z1983" s="308" t="str">
        <f t="shared" si="544"/>
        <v/>
      </c>
      <c r="AA1983" s="308" t="b">
        <f t="shared" si="545"/>
        <v>1</v>
      </c>
      <c r="AB1983" s="308" t="str">
        <f t="shared" si="554"/>
        <v/>
      </c>
      <c r="AC1983" s="534" t="str">
        <f t="shared" si="555"/>
        <v/>
      </c>
      <c r="AD1983" s="752" t="str">
        <f t="shared" si="556"/>
        <v/>
      </c>
      <c r="AE1983" s="534" t="str">
        <f t="shared" si="557"/>
        <v/>
      </c>
      <c r="AF1983" s="752" t="str">
        <f t="shared" si="558"/>
        <v/>
      </c>
    </row>
    <row r="1984" spans="2:32" x14ac:dyDescent="0.25">
      <c r="B1984" s="721"/>
      <c r="C1984" s="531" t="str">
        <f>IFERROR(VLOOKUP(B1984,'מצבת ורישום גנים'!B:D,3,0),"")</f>
        <v/>
      </c>
      <c r="D1984" s="721"/>
      <c r="E1984" s="723"/>
      <c r="F1984" s="723"/>
      <c r="G1984" s="723"/>
      <c r="H1984" s="723"/>
      <c r="I1984" s="992" t="str">
        <f t="shared" si="559"/>
        <v/>
      </c>
      <c r="J1984" s="723"/>
      <c r="K1984" s="724"/>
      <c r="L1984" s="723"/>
      <c r="M1984" s="306" t="str">
        <f t="shared" si="546"/>
        <v/>
      </c>
      <c r="N1984" s="32" t="str">
        <f t="shared" si="547"/>
        <v/>
      </c>
      <c r="P1984" s="307" t="str">
        <f t="shared" si="548"/>
        <v/>
      </c>
      <c r="Q1984" s="307" t="str">
        <f t="shared" si="542"/>
        <v/>
      </c>
      <c r="R1984" s="307" t="str">
        <f t="shared" si="549"/>
        <v/>
      </c>
      <c r="S1984" s="307" t="str">
        <f t="shared" si="550"/>
        <v/>
      </c>
      <c r="T1984" s="307" t="str">
        <f t="shared" si="551"/>
        <v/>
      </c>
      <c r="U1984" s="307" t="str">
        <f t="shared" si="543"/>
        <v/>
      </c>
      <c r="V1984" s="723"/>
      <c r="X1984" s="308" t="str">
        <f t="shared" si="552"/>
        <v/>
      </c>
      <c r="Y1984" s="309" t="str">
        <f t="shared" si="553"/>
        <v/>
      </c>
      <c r="Z1984" s="308" t="str">
        <f t="shared" si="544"/>
        <v/>
      </c>
      <c r="AA1984" s="308" t="b">
        <f t="shared" si="545"/>
        <v>1</v>
      </c>
      <c r="AB1984" s="308" t="str">
        <f t="shared" si="554"/>
        <v/>
      </c>
      <c r="AC1984" s="534" t="str">
        <f t="shared" si="555"/>
        <v/>
      </c>
      <c r="AD1984" s="752" t="str">
        <f t="shared" si="556"/>
        <v/>
      </c>
      <c r="AE1984" s="534" t="str">
        <f t="shared" si="557"/>
        <v/>
      </c>
      <c r="AF1984" s="752" t="str">
        <f t="shared" si="558"/>
        <v/>
      </c>
    </row>
    <row r="1985" spans="2:32" x14ac:dyDescent="0.25">
      <c r="B1985" s="721"/>
      <c r="C1985" s="531" t="str">
        <f>IFERROR(VLOOKUP(B1985,'מצבת ורישום גנים'!B:D,3,0),"")</f>
        <v/>
      </c>
      <c r="D1985" s="721"/>
      <c r="E1985" s="723"/>
      <c r="F1985" s="723"/>
      <c r="G1985" s="723"/>
      <c r="H1985" s="723"/>
      <c r="I1985" s="992" t="str">
        <f t="shared" si="559"/>
        <v/>
      </c>
      <c r="J1985" s="723"/>
      <c r="K1985" s="724"/>
      <c r="L1985" s="723"/>
      <c r="M1985" s="306" t="str">
        <f t="shared" si="546"/>
        <v/>
      </c>
      <c r="N1985" s="32" t="str">
        <f t="shared" si="547"/>
        <v/>
      </c>
      <c r="P1985" s="307" t="str">
        <f t="shared" si="548"/>
        <v/>
      </c>
      <c r="Q1985" s="307" t="str">
        <f t="shared" si="542"/>
        <v/>
      </c>
      <c r="R1985" s="307" t="str">
        <f t="shared" si="549"/>
        <v/>
      </c>
      <c r="S1985" s="307" t="str">
        <f t="shared" si="550"/>
        <v/>
      </c>
      <c r="T1985" s="307" t="str">
        <f t="shared" si="551"/>
        <v/>
      </c>
      <c r="U1985" s="307" t="str">
        <f t="shared" si="543"/>
        <v/>
      </c>
      <c r="V1985" s="723"/>
      <c r="X1985" s="308" t="str">
        <f t="shared" si="552"/>
        <v/>
      </c>
      <c r="Y1985" s="309" t="str">
        <f t="shared" si="553"/>
        <v/>
      </c>
      <c r="Z1985" s="308" t="str">
        <f t="shared" si="544"/>
        <v/>
      </c>
      <c r="AA1985" s="308" t="b">
        <f t="shared" si="545"/>
        <v>1</v>
      </c>
      <c r="AB1985" s="308" t="str">
        <f t="shared" si="554"/>
        <v/>
      </c>
      <c r="AC1985" s="534" t="str">
        <f t="shared" si="555"/>
        <v/>
      </c>
      <c r="AD1985" s="752" t="str">
        <f t="shared" si="556"/>
        <v/>
      </c>
      <c r="AE1985" s="534" t="str">
        <f t="shared" si="557"/>
        <v/>
      </c>
      <c r="AF1985" s="752" t="str">
        <f t="shared" si="558"/>
        <v/>
      </c>
    </row>
    <row r="1986" spans="2:32" x14ac:dyDescent="0.25">
      <c r="B1986" s="721"/>
      <c r="C1986" s="531" t="str">
        <f>IFERROR(VLOOKUP(B1986,'מצבת ורישום גנים'!B:D,3,0),"")</f>
        <v/>
      </c>
      <c r="D1986" s="721"/>
      <c r="E1986" s="723"/>
      <c r="F1986" s="723"/>
      <c r="G1986" s="723"/>
      <c r="H1986" s="723"/>
      <c r="I1986" s="992" t="str">
        <f t="shared" si="559"/>
        <v/>
      </c>
      <c r="J1986" s="723"/>
      <c r="K1986" s="724"/>
      <c r="L1986" s="723"/>
      <c r="M1986" s="306" t="str">
        <f t="shared" si="546"/>
        <v/>
      </c>
      <c r="N1986" s="32" t="str">
        <f t="shared" si="547"/>
        <v/>
      </c>
      <c r="P1986" s="307" t="str">
        <f t="shared" si="548"/>
        <v/>
      </c>
      <c r="Q1986" s="307" t="str">
        <f t="shared" si="542"/>
        <v/>
      </c>
      <c r="R1986" s="307" t="str">
        <f t="shared" si="549"/>
        <v/>
      </c>
      <c r="S1986" s="307" t="str">
        <f t="shared" si="550"/>
        <v/>
      </c>
      <c r="T1986" s="307" t="str">
        <f t="shared" si="551"/>
        <v/>
      </c>
      <c r="U1986" s="307" t="str">
        <f t="shared" si="543"/>
        <v/>
      </c>
      <c r="V1986" s="723"/>
      <c r="X1986" s="308" t="str">
        <f t="shared" si="552"/>
        <v/>
      </c>
      <c r="Y1986" s="309" t="str">
        <f t="shared" si="553"/>
        <v/>
      </c>
      <c r="Z1986" s="308" t="str">
        <f t="shared" si="544"/>
        <v/>
      </c>
      <c r="AA1986" s="308" t="b">
        <f t="shared" si="545"/>
        <v>1</v>
      </c>
      <c r="AB1986" s="308" t="str">
        <f t="shared" si="554"/>
        <v/>
      </c>
      <c r="AC1986" s="534" t="str">
        <f t="shared" si="555"/>
        <v/>
      </c>
      <c r="AD1986" s="752" t="str">
        <f t="shared" si="556"/>
        <v/>
      </c>
      <c r="AE1986" s="534" t="str">
        <f t="shared" si="557"/>
        <v/>
      </c>
      <c r="AF1986" s="752" t="str">
        <f t="shared" si="558"/>
        <v/>
      </c>
    </row>
    <row r="1987" spans="2:32" x14ac:dyDescent="0.25">
      <c r="B1987" s="721"/>
      <c r="C1987" s="531" t="str">
        <f>IFERROR(VLOOKUP(B1987,'מצבת ורישום גנים'!B:D,3,0),"")</f>
        <v/>
      </c>
      <c r="D1987" s="721"/>
      <c r="E1987" s="723"/>
      <c r="F1987" s="723"/>
      <c r="G1987" s="723"/>
      <c r="H1987" s="723"/>
      <c r="I1987" s="992" t="str">
        <f t="shared" si="559"/>
        <v/>
      </c>
      <c r="J1987" s="723"/>
      <c r="K1987" s="724"/>
      <c r="L1987" s="723"/>
      <c r="M1987" s="306" t="str">
        <f t="shared" si="546"/>
        <v/>
      </c>
      <c r="N1987" s="32" t="str">
        <f t="shared" si="547"/>
        <v/>
      </c>
      <c r="P1987" s="307" t="str">
        <f t="shared" si="548"/>
        <v/>
      </c>
      <c r="Q1987" s="307" t="str">
        <f t="shared" si="542"/>
        <v/>
      </c>
      <c r="R1987" s="307" t="str">
        <f t="shared" si="549"/>
        <v/>
      </c>
      <c r="S1987" s="307" t="str">
        <f t="shared" si="550"/>
        <v/>
      </c>
      <c r="T1987" s="307" t="str">
        <f t="shared" si="551"/>
        <v/>
      </c>
      <c r="U1987" s="307" t="str">
        <f t="shared" si="543"/>
        <v/>
      </c>
      <c r="V1987" s="723"/>
      <c r="X1987" s="308" t="str">
        <f t="shared" si="552"/>
        <v/>
      </c>
      <c r="Y1987" s="309" t="str">
        <f t="shared" si="553"/>
        <v/>
      </c>
      <c r="Z1987" s="308" t="str">
        <f t="shared" si="544"/>
        <v/>
      </c>
      <c r="AA1987" s="308" t="b">
        <f t="shared" si="545"/>
        <v>1</v>
      </c>
      <c r="AB1987" s="308" t="str">
        <f t="shared" si="554"/>
        <v/>
      </c>
      <c r="AC1987" s="534" t="str">
        <f t="shared" si="555"/>
        <v/>
      </c>
      <c r="AD1987" s="752" t="str">
        <f t="shared" si="556"/>
        <v/>
      </c>
      <c r="AE1987" s="534" t="str">
        <f t="shared" si="557"/>
        <v/>
      </c>
      <c r="AF1987" s="752" t="str">
        <f t="shared" si="558"/>
        <v/>
      </c>
    </row>
    <row r="1988" spans="2:32" x14ac:dyDescent="0.25">
      <c r="B1988" s="721"/>
      <c r="C1988" s="531" t="str">
        <f>IFERROR(VLOOKUP(B1988,'מצבת ורישום גנים'!B:D,3,0),"")</f>
        <v/>
      </c>
      <c r="D1988" s="721"/>
      <c r="E1988" s="723"/>
      <c r="F1988" s="723"/>
      <c r="G1988" s="723"/>
      <c r="H1988" s="723"/>
      <c r="I1988" s="992" t="str">
        <f t="shared" si="559"/>
        <v/>
      </c>
      <c r="J1988" s="723"/>
      <c r="K1988" s="724"/>
      <c r="L1988" s="723"/>
      <c r="M1988" s="306" t="str">
        <f t="shared" si="546"/>
        <v/>
      </c>
      <c r="N1988" s="32" t="str">
        <f t="shared" si="547"/>
        <v/>
      </c>
      <c r="P1988" s="307" t="str">
        <f t="shared" si="548"/>
        <v/>
      </c>
      <c r="Q1988" s="307" t="str">
        <f t="shared" si="542"/>
        <v/>
      </c>
      <c r="R1988" s="307" t="str">
        <f t="shared" si="549"/>
        <v/>
      </c>
      <c r="S1988" s="307" t="str">
        <f t="shared" si="550"/>
        <v/>
      </c>
      <c r="T1988" s="307" t="str">
        <f t="shared" si="551"/>
        <v/>
      </c>
      <c r="U1988" s="307" t="str">
        <f t="shared" si="543"/>
        <v/>
      </c>
      <c r="V1988" s="723"/>
      <c r="X1988" s="308" t="str">
        <f t="shared" si="552"/>
        <v/>
      </c>
      <c r="Y1988" s="309" t="str">
        <f t="shared" si="553"/>
        <v/>
      </c>
      <c r="Z1988" s="308" t="str">
        <f t="shared" si="544"/>
        <v/>
      </c>
      <c r="AA1988" s="308" t="b">
        <f t="shared" si="545"/>
        <v>1</v>
      </c>
      <c r="AB1988" s="308" t="str">
        <f t="shared" si="554"/>
        <v/>
      </c>
      <c r="AC1988" s="534" t="str">
        <f t="shared" si="555"/>
        <v/>
      </c>
      <c r="AD1988" s="752" t="str">
        <f t="shared" si="556"/>
        <v/>
      </c>
      <c r="AE1988" s="534" t="str">
        <f t="shared" si="557"/>
        <v/>
      </c>
      <c r="AF1988" s="752" t="str">
        <f t="shared" si="558"/>
        <v/>
      </c>
    </row>
    <row r="1989" spans="2:32" x14ac:dyDescent="0.25">
      <c r="B1989" s="721"/>
      <c r="C1989" s="531" t="str">
        <f>IFERROR(VLOOKUP(B1989,'מצבת ורישום גנים'!B:D,3,0),"")</f>
        <v/>
      </c>
      <c r="D1989" s="721"/>
      <c r="E1989" s="723"/>
      <c r="F1989" s="723"/>
      <c r="G1989" s="723"/>
      <c r="H1989" s="723"/>
      <c r="I1989" s="992" t="str">
        <f t="shared" si="559"/>
        <v/>
      </c>
      <c r="J1989" s="723"/>
      <c r="K1989" s="724"/>
      <c r="L1989" s="723"/>
      <c r="M1989" s="306" t="str">
        <f t="shared" si="546"/>
        <v/>
      </c>
      <c r="N1989" s="32" t="str">
        <f t="shared" si="547"/>
        <v/>
      </c>
      <c r="P1989" s="307" t="str">
        <f t="shared" si="548"/>
        <v/>
      </c>
      <c r="Q1989" s="307" t="str">
        <f t="shared" si="542"/>
        <v/>
      </c>
      <c r="R1989" s="307" t="str">
        <f t="shared" si="549"/>
        <v/>
      </c>
      <c r="S1989" s="307" t="str">
        <f t="shared" si="550"/>
        <v/>
      </c>
      <c r="T1989" s="307" t="str">
        <f t="shared" si="551"/>
        <v/>
      </c>
      <c r="U1989" s="307" t="str">
        <f t="shared" si="543"/>
        <v/>
      </c>
      <c r="V1989" s="723"/>
      <c r="X1989" s="308" t="str">
        <f t="shared" si="552"/>
        <v/>
      </c>
      <c r="Y1989" s="309" t="str">
        <f t="shared" si="553"/>
        <v/>
      </c>
      <c r="Z1989" s="308" t="str">
        <f t="shared" si="544"/>
        <v/>
      </c>
      <c r="AA1989" s="308" t="b">
        <f t="shared" si="545"/>
        <v>1</v>
      </c>
      <c r="AB1989" s="308" t="str">
        <f t="shared" si="554"/>
        <v/>
      </c>
      <c r="AC1989" s="534" t="str">
        <f t="shared" si="555"/>
        <v/>
      </c>
      <c r="AD1989" s="752" t="str">
        <f t="shared" si="556"/>
        <v/>
      </c>
      <c r="AE1989" s="534" t="str">
        <f t="shared" si="557"/>
        <v/>
      </c>
      <c r="AF1989" s="752" t="str">
        <f t="shared" si="558"/>
        <v/>
      </c>
    </row>
    <row r="1990" spans="2:32" x14ac:dyDescent="0.25">
      <c r="B1990" s="721"/>
      <c r="C1990" s="531" t="str">
        <f>IFERROR(VLOOKUP(B1990,'מצבת ורישום גנים'!B:D,3,0),"")</f>
        <v/>
      </c>
      <c r="D1990" s="721"/>
      <c r="E1990" s="723"/>
      <c r="F1990" s="723"/>
      <c r="G1990" s="723"/>
      <c r="H1990" s="723"/>
      <c r="I1990" s="992" t="str">
        <f t="shared" si="559"/>
        <v/>
      </c>
      <c r="J1990" s="723"/>
      <c r="K1990" s="724"/>
      <c r="L1990" s="723"/>
      <c r="M1990" s="306" t="str">
        <f t="shared" si="546"/>
        <v/>
      </c>
      <c r="N1990" s="32" t="str">
        <f t="shared" si="547"/>
        <v/>
      </c>
      <c r="P1990" s="307" t="str">
        <f t="shared" si="548"/>
        <v/>
      </c>
      <c r="Q1990" s="307" t="str">
        <f t="shared" si="542"/>
        <v/>
      </c>
      <c r="R1990" s="307" t="str">
        <f t="shared" si="549"/>
        <v/>
      </c>
      <c r="S1990" s="307" t="str">
        <f t="shared" si="550"/>
        <v/>
      </c>
      <c r="T1990" s="307" t="str">
        <f t="shared" si="551"/>
        <v/>
      </c>
      <c r="U1990" s="307" t="str">
        <f t="shared" si="543"/>
        <v/>
      </c>
      <c r="V1990" s="723"/>
      <c r="X1990" s="308" t="str">
        <f t="shared" si="552"/>
        <v/>
      </c>
      <c r="Y1990" s="309" t="str">
        <f t="shared" si="553"/>
        <v/>
      </c>
      <c r="Z1990" s="308" t="str">
        <f t="shared" si="544"/>
        <v/>
      </c>
      <c r="AA1990" s="308" t="b">
        <f t="shared" si="545"/>
        <v>1</v>
      </c>
      <c r="AB1990" s="308" t="str">
        <f t="shared" si="554"/>
        <v/>
      </c>
      <c r="AC1990" s="534" t="str">
        <f t="shared" si="555"/>
        <v/>
      </c>
      <c r="AD1990" s="752" t="str">
        <f t="shared" si="556"/>
        <v/>
      </c>
      <c r="AE1990" s="534" t="str">
        <f t="shared" si="557"/>
        <v/>
      </c>
      <c r="AF1990" s="752" t="str">
        <f t="shared" si="558"/>
        <v/>
      </c>
    </row>
    <row r="1991" spans="2:32" x14ac:dyDescent="0.25">
      <c r="B1991" s="721"/>
      <c r="C1991" s="531" t="str">
        <f>IFERROR(VLOOKUP(B1991,'מצבת ורישום גנים'!B:D,3,0),"")</f>
        <v/>
      </c>
      <c r="D1991" s="721"/>
      <c r="E1991" s="723"/>
      <c r="F1991" s="723"/>
      <c r="G1991" s="723"/>
      <c r="H1991" s="723"/>
      <c r="I1991" s="992" t="str">
        <f t="shared" si="559"/>
        <v/>
      </c>
      <c r="J1991" s="723"/>
      <c r="K1991" s="724"/>
      <c r="L1991" s="723"/>
      <c r="M1991" s="306" t="str">
        <f t="shared" si="546"/>
        <v/>
      </c>
      <c r="N1991" s="32" t="str">
        <f t="shared" si="547"/>
        <v/>
      </c>
      <c r="P1991" s="307" t="str">
        <f t="shared" si="548"/>
        <v/>
      </c>
      <c r="Q1991" s="307" t="str">
        <f t="shared" si="542"/>
        <v/>
      </c>
      <c r="R1991" s="307" t="str">
        <f t="shared" si="549"/>
        <v/>
      </c>
      <c r="S1991" s="307" t="str">
        <f t="shared" si="550"/>
        <v/>
      </c>
      <c r="T1991" s="307" t="str">
        <f t="shared" si="551"/>
        <v/>
      </c>
      <c r="U1991" s="307" t="str">
        <f t="shared" si="543"/>
        <v/>
      </c>
      <c r="V1991" s="723"/>
      <c r="X1991" s="308" t="str">
        <f t="shared" si="552"/>
        <v/>
      </c>
      <c r="Y1991" s="309" t="str">
        <f t="shared" si="553"/>
        <v/>
      </c>
      <c r="Z1991" s="308" t="str">
        <f t="shared" si="544"/>
        <v/>
      </c>
      <c r="AA1991" s="308" t="b">
        <f t="shared" si="545"/>
        <v>1</v>
      </c>
      <c r="AB1991" s="308" t="str">
        <f t="shared" si="554"/>
        <v/>
      </c>
      <c r="AC1991" s="534" t="str">
        <f t="shared" si="555"/>
        <v/>
      </c>
      <c r="AD1991" s="752" t="str">
        <f t="shared" si="556"/>
        <v/>
      </c>
      <c r="AE1991" s="534" t="str">
        <f t="shared" si="557"/>
        <v/>
      </c>
      <c r="AF1991" s="752" t="str">
        <f t="shared" si="558"/>
        <v/>
      </c>
    </row>
    <row r="1992" spans="2:32" x14ac:dyDescent="0.25">
      <c r="B1992" s="721"/>
      <c r="C1992" s="531" t="str">
        <f>IFERROR(VLOOKUP(B1992,'מצבת ורישום גנים'!B:D,3,0),"")</f>
        <v/>
      </c>
      <c r="D1992" s="721"/>
      <c r="E1992" s="723"/>
      <c r="F1992" s="723"/>
      <c r="G1992" s="723"/>
      <c r="H1992" s="723"/>
      <c r="I1992" s="992" t="str">
        <f t="shared" si="559"/>
        <v/>
      </c>
      <c r="J1992" s="723"/>
      <c r="K1992" s="724"/>
      <c r="L1992" s="723"/>
      <c r="M1992" s="306" t="str">
        <f t="shared" si="546"/>
        <v/>
      </c>
      <c r="N1992" s="32" t="str">
        <f t="shared" si="547"/>
        <v/>
      </c>
      <c r="P1992" s="307" t="str">
        <f t="shared" si="548"/>
        <v/>
      </c>
      <c r="Q1992" s="307" t="str">
        <f t="shared" si="542"/>
        <v/>
      </c>
      <c r="R1992" s="307" t="str">
        <f t="shared" si="549"/>
        <v/>
      </c>
      <c r="S1992" s="307" t="str">
        <f t="shared" si="550"/>
        <v/>
      </c>
      <c r="T1992" s="307" t="str">
        <f t="shared" si="551"/>
        <v/>
      </c>
      <c r="U1992" s="307" t="str">
        <f t="shared" si="543"/>
        <v/>
      </c>
      <c r="V1992" s="723"/>
      <c r="X1992" s="308" t="str">
        <f t="shared" si="552"/>
        <v/>
      </c>
      <c r="Y1992" s="309" t="str">
        <f t="shared" si="553"/>
        <v/>
      </c>
      <c r="Z1992" s="308" t="str">
        <f t="shared" si="544"/>
        <v/>
      </c>
      <c r="AA1992" s="308" t="b">
        <f t="shared" si="545"/>
        <v>1</v>
      </c>
      <c r="AB1992" s="308" t="str">
        <f t="shared" si="554"/>
        <v/>
      </c>
      <c r="AC1992" s="534" t="str">
        <f t="shared" si="555"/>
        <v/>
      </c>
      <c r="AD1992" s="752" t="str">
        <f t="shared" si="556"/>
        <v/>
      </c>
      <c r="AE1992" s="534" t="str">
        <f t="shared" si="557"/>
        <v/>
      </c>
      <c r="AF1992" s="752" t="str">
        <f t="shared" si="558"/>
        <v/>
      </c>
    </row>
    <row r="1993" spans="2:32" x14ac:dyDescent="0.25">
      <c r="B1993" s="721"/>
      <c r="C1993" s="531" t="str">
        <f>IFERROR(VLOOKUP(B1993,'מצבת ורישום גנים'!B:D,3,0),"")</f>
        <v/>
      </c>
      <c r="D1993" s="721"/>
      <c r="E1993" s="723"/>
      <c r="F1993" s="723"/>
      <c r="G1993" s="723"/>
      <c r="H1993" s="723"/>
      <c r="I1993" s="992" t="str">
        <f t="shared" si="559"/>
        <v/>
      </c>
      <c r="J1993" s="723"/>
      <c r="K1993" s="724"/>
      <c r="L1993" s="723"/>
      <c r="M1993" s="306" t="str">
        <f t="shared" si="546"/>
        <v/>
      </c>
      <c r="N1993" s="32" t="str">
        <f t="shared" si="547"/>
        <v/>
      </c>
      <c r="P1993" s="307" t="str">
        <f t="shared" si="548"/>
        <v/>
      </c>
      <c r="Q1993" s="307" t="str">
        <f t="shared" si="542"/>
        <v/>
      </c>
      <c r="R1993" s="307" t="str">
        <f t="shared" si="549"/>
        <v/>
      </c>
      <c r="S1993" s="307" t="str">
        <f t="shared" si="550"/>
        <v/>
      </c>
      <c r="T1993" s="307" t="str">
        <f t="shared" si="551"/>
        <v/>
      </c>
      <c r="U1993" s="307" t="str">
        <f t="shared" si="543"/>
        <v/>
      </c>
      <c r="V1993" s="723"/>
      <c r="X1993" s="308" t="str">
        <f t="shared" si="552"/>
        <v/>
      </c>
      <c r="Y1993" s="309" t="str">
        <f t="shared" si="553"/>
        <v/>
      </c>
      <c r="Z1993" s="308" t="str">
        <f t="shared" si="544"/>
        <v/>
      </c>
      <c r="AA1993" s="308" t="b">
        <f t="shared" si="545"/>
        <v>1</v>
      </c>
      <c r="AB1993" s="308" t="str">
        <f t="shared" si="554"/>
        <v/>
      </c>
      <c r="AC1993" s="534" t="str">
        <f t="shared" si="555"/>
        <v/>
      </c>
      <c r="AD1993" s="752" t="str">
        <f t="shared" si="556"/>
        <v/>
      </c>
      <c r="AE1993" s="534" t="str">
        <f t="shared" si="557"/>
        <v/>
      </c>
      <c r="AF1993" s="752" t="str">
        <f t="shared" si="558"/>
        <v/>
      </c>
    </row>
    <row r="1994" spans="2:32" x14ac:dyDescent="0.25">
      <c r="B1994" s="721"/>
      <c r="C1994" s="531" t="str">
        <f>IFERROR(VLOOKUP(B1994,'מצבת ורישום גנים'!B:D,3,0),"")</f>
        <v/>
      </c>
      <c r="D1994" s="721"/>
      <c r="E1994" s="723"/>
      <c r="F1994" s="723"/>
      <c r="G1994" s="723"/>
      <c r="H1994" s="723"/>
      <c r="I1994" s="992" t="str">
        <f t="shared" si="559"/>
        <v/>
      </c>
      <c r="J1994" s="723"/>
      <c r="K1994" s="724"/>
      <c r="L1994" s="723"/>
      <c r="M1994" s="306" t="str">
        <f t="shared" si="546"/>
        <v/>
      </c>
      <c r="N1994" s="32" t="str">
        <f t="shared" si="547"/>
        <v/>
      </c>
      <c r="P1994" s="307" t="str">
        <f t="shared" si="548"/>
        <v/>
      </c>
      <c r="Q1994" s="307" t="str">
        <f t="shared" si="542"/>
        <v/>
      </c>
      <c r="R1994" s="307" t="str">
        <f t="shared" si="549"/>
        <v/>
      </c>
      <c r="S1994" s="307" t="str">
        <f t="shared" si="550"/>
        <v/>
      </c>
      <c r="T1994" s="307" t="str">
        <f t="shared" si="551"/>
        <v/>
      </c>
      <c r="U1994" s="307" t="str">
        <f t="shared" si="543"/>
        <v/>
      </c>
      <c r="V1994" s="723"/>
      <c r="X1994" s="308" t="str">
        <f t="shared" si="552"/>
        <v/>
      </c>
      <c r="Y1994" s="309" t="str">
        <f t="shared" si="553"/>
        <v/>
      </c>
      <c r="Z1994" s="308" t="str">
        <f t="shared" si="544"/>
        <v/>
      </c>
      <c r="AA1994" s="308" t="b">
        <f t="shared" si="545"/>
        <v>1</v>
      </c>
      <c r="AB1994" s="308" t="str">
        <f t="shared" si="554"/>
        <v/>
      </c>
      <c r="AC1994" s="534" t="str">
        <f t="shared" si="555"/>
        <v/>
      </c>
      <c r="AD1994" s="752" t="str">
        <f t="shared" si="556"/>
        <v/>
      </c>
      <c r="AE1994" s="534" t="str">
        <f t="shared" si="557"/>
        <v/>
      </c>
      <c r="AF1994" s="752" t="str">
        <f t="shared" si="558"/>
        <v/>
      </c>
    </row>
    <row r="1995" spans="2:32" x14ac:dyDescent="0.25">
      <c r="B1995" s="721"/>
      <c r="C1995" s="531" t="str">
        <f>IFERROR(VLOOKUP(B1995,'מצבת ורישום גנים'!B:D,3,0),"")</f>
        <v/>
      </c>
      <c r="D1995" s="721"/>
      <c r="E1995" s="723"/>
      <c r="F1995" s="723"/>
      <c r="G1995" s="723"/>
      <c r="H1995" s="723"/>
      <c r="I1995" s="992" t="str">
        <f t="shared" si="559"/>
        <v/>
      </c>
      <c r="J1995" s="723"/>
      <c r="K1995" s="724"/>
      <c r="L1995" s="723"/>
      <c r="M1995" s="306" t="str">
        <f t="shared" si="546"/>
        <v/>
      </c>
      <c r="N1995" s="32" t="str">
        <f t="shared" si="547"/>
        <v/>
      </c>
      <c r="P1995" s="307" t="str">
        <f t="shared" si="548"/>
        <v/>
      </c>
      <c r="Q1995" s="307" t="str">
        <f t="shared" si="542"/>
        <v/>
      </c>
      <c r="R1995" s="307" t="str">
        <f t="shared" si="549"/>
        <v/>
      </c>
      <c r="S1995" s="307" t="str">
        <f t="shared" si="550"/>
        <v/>
      </c>
      <c r="T1995" s="307" t="str">
        <f t="shared" si="551"/>
        <v/>
      </c>
      <c r="U1995" s="307" t="str">
        <f t="shared" si="543"/>
        <v/>
      </c>
      <c r="V1995" s="723"/>
      <c r="X1995" s="308" t="str">
        <f t="shared" si="552"/>
        <v/>
      </c>
      <c r="Y1995" s="309" t="str">
        <f t="shared" si="553"/>
        <v/>
      </c>
      <c r="Z1995" s="308" t="str">
        <f t="shared" si="544"/>
        <v/>
      </c>
      <c r="AA1995" s="308" t="b">
        <f t="shared" si="545"/>
        <v>1</v>
      </c>
      <c r="AB1995" s="308" t="str">
        <f t="shared" si="554"/>
        <v/>
      </c>
      <c r="AC1995" s="534" t="str">
        <f t="shared" si="555"/>
        <v/>
      </c>
      <c r="AD1995" s="752" t="str">
        <f t="shared" si="556"/>
        <v/>
      </c>
      <c r="AE1995" s="534" t="str">
        <f t="shared" si="557"/>
        <v/>
      </c>
      <c r="AF1995" s="752" t="str">
        <f t="shared" si="558"/>
        <v/>
      </c>
    </row>
    <row r="1996" spans="2:32" x14ac:dyDescent="0.25">
      <c r="B1996" s="721"/>
      <c r="C1996" s="531" t="str">
        <f>IFERROR(VLOOKUP(B1996,'מצבת ורישום גנים'!B:D,3,0),"")</f>
        <v/>
      </c>
      <c r="D1996" s="721"/>
      <c r="E1996" s="723"/>
      <c r="F1996" s="723"/>
      <c r="G1996" s="723"/>
      <c r="H1996" s="723"/>
      <c r="I1996" s="992" t="str">
        <f t="shared" si="559"/>
        <v/>
      </c>
      <c r="J1996" s="723"/>
      <c r="K1996" s="724"/>
      <c r="L1996" s="723"/>
      <c r="M1996" s="306" t="str">
        <f t="shared" si="546"/>
        <v/>
      </c>
      <c r="N1996" s="32" t="str">
        <f t="shared" si="547"/>
        <v/>
      </c>
      <c r="P1996" s="307" t="str">
        <f t="shared" si="548"/>
        <v/>
      </c>
      <c r="Q1996" s="307" t="str">
        <f t="shared" si="542"/>
        <v/>
      </c>
      <c r="R1996" s="307" t="str">
        <f t="shared" si="549"/>
        <v/>
      </c>
      <c r="S1996" s="307" t="str">
        <f t="shared" si="550"/>
        <v/>
      </c>
      <c r="T1996" s="307" t="str">
        <f t="shared" si="551"/>
        <v/>
      </c>
      <c r="U1996" s="307" t="str">
        <f t="shared" si="543"/>
        <v/>
      </c>
      <c r="V1996" s="723"/>
      <c r="X1996" s="308" t="str">
        <f t="shared" si="552"/>
        <v/>
      </c>
      <c r="Y1996" s="309" t="str">
        <f t="shared" si="553"/>
        <v/>
      </c>
      <c r="Z1996" s="308" t="str">
        <f t="shared" si="544"/>
        <v/>
      </c>
      <c r="AA1996" s="308" t="b">
        <f t="shared" si="545"/>
        <v>1</v>
      </c>
      <c r="AB1996" s="308" t="str">
        <f t="shared" si="554"/>
        <v/>
      </c>
      <c r="AC1996" s="534" t="str">
        <f t="shared" si="555"/>
        <v/>
      </c>
      <c r="AD1996" s="752" t="str">
        <f t="shared" si="556"/>
        <v/>
      </c>
      <c r="AE1996" s="534" t="str">
        <f t="shared" si="557"/>
        <v/>
      </c>
      <c r="AF1996" s="752" t="str">
        <f t="shared" si="558"/>
        <v/>
      </c>
    </row>
    <row r="1997" spans="2:32" x14ac:dyDescent="0.25">
      <c r="B1997" s="721"/>
      <c r="C1997" s="531" t="str">
        <f>IFERROR(VLOOKUP(B1997,'מצבת ורישום גנים'!B:D,3,0),"")</f>
        <v/>
      </c>
      <c r="D1997" s="721"/>
      <c r="E1997" s="723"/>
      <c r="F1997" s="723"/>
      <c r="G1997" s="723"/>
      <c r="H1997" s="723"/>
      <c r="I1997" s="992" t="str">
        <f t="shared" si="559"/>
        <v/>
      </c>
      <c r="J1997" s="723"/>
      <c r="K1997" s="724"/>
      <c r="L1997" s="723"/>
      <c r="M1997" s="306" t="str">
        <f t="shared" si="546"/>
        <v/>
      </c>
      <c r="N1997" s="32" t="str">
        <f t="shared" si="547"/>
        <v/>
      </c>
      <c r="P1997" s="307" t="str">
        <f t="shared" si="548"/>
        <v/>
      </c>
      <c r="Q1997" s="307" t="str">
        <f t="shared" si="542"/>
        <v/>
      </c>
      <c r="R1997" s="307" t="str">
        <f t="shared" si="549"/>
        <v/>
      </c>
      <c r="S1997" s="307" t="str">
        <f t="shared" si="550"/>
        <v/>
      </c>
      <c r="T1997" s="307" t="str">
        <f t="shared" si="551"/>
        <v/>
      </c>
      <c r="U1997" s="307" t="str">
        <f t="shared" si="543"/>
        <v/>
      </c>
      <c r="V1997" s="723"/>
      <c r="X1997" s="308" t="str">
        <f t="shared" si="552"/>
        <v/>
      </c>
      <c r="Y1997" s="309" t="str">
        <f t="shared" si="553"/>
        <v/>
      </c>
      <c r="Z1997" s="308" t="str">
        <f t="shared" si="544"/>
        <v/>
      </c>
      <c r="AA1997" s="308" t="b">
        <f t="shared" si="545"/>
        <v>1</v>
      </c>
      <c r="AB1997" s="308" t="str">
        <f t="shared" si="554"/>
        <v/>
      </c>
      <c r="AC1997" s="534" t="str">
        <f t="shared" si="555"/>
        <v/>
      </c>
      <c r="AD1997" s="752" t="str">
        <f t="shared" si="556"/>
        <v/>
      </c>
      <c r="AE1997" s="534" t="str">
        <f t="shared" si="557"/>
        <v/>
      </c>
      <c r="AF1997" s="752" t="str">
        <f t="shared" si="558"/>
        <v/>
      </c>
    </row>
    <row r="1998" spans="2:32" x14ac:dyDescent="0.25">
      <c r="B1998" s="721"/>
      <c r="C1998" s="531" t="str">
        <f>IFERROR(VLOOKUP(B1998,'מצבת ורישום גנים'!B:D,3,0),"")</f>
        <v/>
      </c>
      <c r="D1998" s="721"/>
      <c r="E1998" s="723"/>
      <c r="F1998" s="723"/>
      <c r="G1998" s="723"/>
      <c r="H1998" s="723"/>
      <c r="I1998" s="992" t="str">
        <f t="shared" si="559"/>
        <v/>
      </c>
      <c r="J1998" s="723"/>
      <c r="K1998" s="724"/>
      <c r="L1998" s="723"/>
      <c r="M1998" s="306" t="str">
        <f t="shared" si="546"/>
        <v/>
      </c>
      <c r="N1998" s="32" t="str">
        <f t="shared" si="547"/>
        <v/>
      </c>
      <c r="P1998" s="307" t="str">
        <f t="shared" si="548"/>
        <v/>
      </c>
      <c r="Q1998" s="307" t="str">
        <f t="shared" si="542"/>
        <v/>
      </c>
      <c r="R1998" s="307" t="str">
        <f t="shared" si="549"/>
        <v/>
      </c>
      <c r="S1998" s="307" t="str">
        <f t="shared" si="550"/>
        <v/>
      </c>
      <c r="T1998" s="307" t="str">
        <f t="shared" si="551"/>
        <v/>
      </c>
      <c r="U1998" s="307" t="str">
        <f t="shared" si="543"/>
        <v/>
      </c>
      <c r="V1998" s="723"/>
      <c r="X1998" s="308" t="str">
        <f t="shared" si="552"/>
        <v/>
      </c>
      <c r="Y1998" s="309" t="str">
        <f t="shared" si="553"/>
        <v/>
      </c>
      <c r="Z1998" s="308" t="str">
        <f t="shared" si="544"/>
        <v/>
      </c>
      <c r="AA1998" s="308" t="b">
        <f t="shared" si="545"/>
        <v>1</v>
      </c>
      <c r="AB1998" s="308" t="str">
        <f t="shared" si="554"/>
        <v/>
      </c>
      <c r="AC1998" s="534" t="str">
        <f t="shared" si="555"/>
        <v/>
      </c>
      <c r="AD1998" s="752" t="str">
        <f t="shared" si="556"/>
        <v/>
      </c>
      <c r="AE1998" s="534" t="str">
        <f t="shared" si="557"/>
        <v/>
      </c>
      <c r="AF1998" s="752" t="str">
        <f t="shared" si="558"/>
        <v/>
      </c>
    </row>
    <row r="1999" spans="2:32" x14ac:dyDescent="0.25">
      <c r="B1999" s="721"/>
      <c r="C1999" s="531" t="str">
        <f>IFERROR(VLOOKUP(B1999,'מצבת ורישום גנים'!B:D,3,0),"")</f>
        <v/>
      </c>
      <c r="D1999" s="721"/>
      <c r="E1999" s="723"/>
      <c r="F1999" s="723"/>
      <c r="G1999" s="723"/>
      <c r="H1999" s="723"/>
      <c r="I1999" s="992" t="str">
        <f t="shared" si="559"/>
        <v/>
      </c>
      <c r="J1999" s="723"/>
      <c r="K1999" s="724"/>
      <c r="L1999" s="723"/>
      <c r="M1999" s="306" t="str">
        <f t="shared" si="546"/>
        <v/>
      </c>
      <c r="N1999" s="32" t="str">
        <f t="shared" si="547"/>
        <v/>
      </c>
      <c r="P1999" s="307" t="str">
        <f t="shared" si="548"/>
        <v/>
      </c>
      <c r="Q1999" s="307" t="str">
        <f t="shared" si="542"/>
        <v/>
      </c>
      <c r="R1999" s="307" t="str">
        <f t="shared" si="549"/>
        <v/>
      </c>
      <c r="S1999" s="307" t="str">
        <f t="shared" si="550"/>
        <v/>
      </c>
      <c r="T1999" s="307" t="str">
        <f t="shared" si="551"/>
        <v/>
      </c>
      <c r="U1999" s="307" t="str">
        <f t="shared" si="543"/>
        <v/>
      </c>
      <c r="V1999" s="723"/>
      <c r="X1999" s="308" t="str">
        <f t="shared" si="552"/>
        <v/>
      </c>
      <c r="Y1999" s="309" t="str">
        <f t="shared" si="553"/>
        <v/>
      </c>
      <c r="Z1999" s="308" t="str">
        <f t="shared" si="544"/>
        <v/>
      </c>
      <c r="AA1999" s="308" t="b">
        <f t="shared" si="545"/>
        <v>1</v>
      </c>
      <c r="AB1999" s="308" t="str">
        <f t="shared" si="554"/>
        <v/>
      </c>
      <c r="AC1999" s="534" t="str">
        <f t="shared" si="555"/>
        <v/>
      </c>
      <c r="AD1999" s="752" t="str">
        <f t="shared" si="556"/>
        <v/>
      </c>
      <c r="AE1999" s="534" t="str">
        <f t="shared" si="557"/>
        <v/>
      </c>
      <c r="AF1999" s="752" t="str">
        <f t="shared" si="558"/>
        <v/>
      </c>
    </row>
    <row r="2000" spans="2:32" x14ac:dyDescent="0.25">
      <c r="B2000" s="721"/>
      <c r="C2000" s="531" t="str">
        <f>IFERROR(VLOOKUP(B2000,'מצבת ורישום גנים'!B:D,3,0),"")</f>
        <v/>
      </c>
      <c r="D2000" s="721"/>
      <c r="E2000" s="723"/>
      <c r="F2000" s="723"/>
      <c r="G2000" s="723"/>
      <c r="H2000" s="723"/>
      <c r="I2000" s="992" t="str">
        <f t="shared" si="559"/>
        <v/>
      </c>
      <c r="J2000" s="723"/>
      <c r="K2000" s="724"/>
      <c r="L2000" s="723"/>
      <c r="M2000" s="306" t="str">
        <f t="shared" si="546"/>
        <v/>
      </c>
      <c r="N2000" s="32" t="str">
        <f t="shared" si="547"/>
        <v/>
      </c>
      <c r="P2000" s="307" t="str">
        <f t="shared" si="548"/>
        <v/>
      </c>
      <c r="Q2000" s="307" t="str">
        <f t="shared" ref="Q2000:Q2063" si="560">IF(J2000="","",IFERROR(IF(OR(H2000="גננת",H2000="מורה",H2000="רכז",H2000="רכזת גן",H2000="רכז גן",H2000="רכז בית ספר",H2000="רכזת בית ספר"),IF(J2000&gt;=75,"תקין","לא תקין"),IF(H2000="סייעת ממשיכה",IF(J2000&gt;=30,"תקין","לא תקין"),IF(H2000="סייעת רפואית/אישית",IF(J2000&gt;=12.5,"תקין","לא תקין"),IF(H2000="סייעת חדשה",IF(J2000&gt;=37,"תקין","לא תקין"),IF(OR(H2000&lt;&gt;"מורה",H2000&lt;&gt;"גננת",H2000&lt;&gt;"סייעת"),IF(J2000&gt;=30.61,"תקין","לא תקין"),"לא תקין"))))),""))</f>
        <v/>
      </c>
      <c r="R2000" s="307" t="str">
        <f t="shared" si="549"/>
        <v/>
      </c>
      <c r="S2000" s="307" t="str">
        <f t="shared" si="550"/>
        <v/>
      </c>
      <c r="T2000" s="307" t="str">
        <f t="shared" si="551"/>
        <v/>
      </c>
      <c r="U2000" s="307" t="str">
        <f t="shared" ref="U2000:U2063" si="561">IF(D2000="","",IF(Z2000&gt;1,IF(SUMIF(D:D,D2000,L:L)&gt;90,"לא תקין","תקין"),"תקין"))</f>
        <v/>
      </c>
      <c r="V2000" s="723"/>
      <c r="X2000" s="308" t="str">
        <f t="shared" si="552"/>
        <v/>
      </c>
      <c r="Y2000" s="309" t="str">
        <f t="shared" si="553"/>
        <v/>
      </c>
      <c r="Z2000" s="308" t="str">
        <f t="shared" ref="Z2000:Z2063" si="562">IF(D2000="","",COUNTIF(D:D,D2000))</f>
        <v/>
      </c>
      <c r="AA2000" s="308" t="b">
        <f t="shared" ref="AA2000:AA2063" si="563">MOD(MID(REPT(0,9-LEN(D2000))&amp;D2000,1,1)+MID("0246813579",MID(REPT(0,9-LEN(D2000))&amp;D2000,2,1)+1,1)+MID(REPT(0,9-LEN(D2000))&amp;D2000,3,1)+MID("0246813579",MID(REPT(0,9-LEN(D2000))&amp;D2000,4,1)+1,1)+MID(REPT(0,9-LEN(D2000))&amp;D2000,5,1)+MID("0246813579",MID(REPT(0,9-LEN(D2000))&amp;D2000,6,1)+1,1)+MID(REPT(0,9-LEN(D2000))&amp;D2000,7,1)+MID("0246813579",MID(REPT(0,9-LEN(D2000))&amp;D2000,8,1)+1,1)+MID(REPT(0,9-LEN(D2000))&amp;D2000,9,1),10)=0</f>
        <v>1</v>
      </c>
      <c r="AB2000" s="308" t="str">
        <f t="shared" si="554"/>
        <v/>
      </c>
      <c r="AC2000" s="534" t="str">
        <f t="shared" si="555"/>
        <v/>
      </c>
      <c r="AD2000" s="752" t="str">
        <f t="shared" si="556"/>
        <v/>
      </c>
      <c r="AE2000" s="534" t="str">
        <f t="shared" si="557"/>
        <v/>
      </c>
      <c r="AF2000" s="752" t="str">
        <f t="shared" si="558"/>
        <v/>
      </c>
    </row>
    <row r="2001" spans="2:32" x14ac:dyDescent="0.25">
      <c r="B2001" s="721"/>
      <c r="C2001" s="531" t="str">
        <f>IFERROR(VLOOKUP(B2001,'מצבת ורישום גנים'!B:D,3,0),"")</f>
        <v/>
      </c>
      <c r="D2001" s="721"/>
      <c r="E2001" s="723"/>
      <c r="F2001" s="723"/>
      <c r="G2001" s="723"/>
      <c r="H2001" s="723"/>
      <c r="I2001" s="992" t="str">
        <f t="shared" si="559"/>
        <v/>
      </c>
      <c r="J2001" s="723"/>
      <c r="K2001" s="724"/>
      <c r="L2001" s="723"/>
      <c r="M2001" s="306" t="str">
        <f t="shared" ref="M2001:M2064" si="564">IF(AND(L2001&gt;0,K2001&gt;0),K2001*L2001,"")</f>
        <v/>
      </c>
      <c r="N2001" s="32" t="str">
        <f t="shared" ref="N2001:N2064" si="565">TEXT(LEFT(H2001,2),0)</f>
        <v/>
      </c>
      <c r="P2001" s="307" t="str">
        <f t="shared" ref="P2001:P2064" si="566">IF(D2001="","",IF(AA2001=FALSE,"לא תקין","תקין"))</f>
        <v/>
      </c>
      <c r="Q2001" s="307" t="str">
        <f t="shared" si="560"/>
        <v/>
      </c>
      <c r="R2001" s="307" t="str">
        <f t="shared" ref="R2001:R2064" si="567">IF(K2001="","",IF(OR(Y2001&lt;100%,Y2001&gt;140%),"לא תקין","תקין"))</f>
        <v/>
      </c>
      <c r="S2001" s="307" t="str">
        <f t="shared" ref="S2001:S2064" si="568">IF(J2001="","",IFERROR(IF(J2001&gt;120,"לא תקין","תקין"),""))</f>
        <v/>
      </c>
      <c r="T2001" s="307" t="str">
        <f t="shared" ref="T2001:T2064" si="569">IF(L2001="","",IF(H2001="","יש להזין איש צוות",IF(OR(H2001="מורה",H2001="גננת",H2001="רכז גן",H2001="רכזת גן",H2001="סייעת ממשיכה",H2001="סייעת חדשה",H2001="מדצית",H2001="מדצ",H2001="מדריך",H2001="מדריכה",H2001="תוספת כח אדם"),IF(L2001&lt;=90,"תקין","לא תקין"),IF(OR(H2001="רכז בית ספר",H2001="רכזת תכנית בבית הספר",H2001="רכזת בית ספר"),IF(L2001&lt;=114,"תקין","לא תקין"),IF(OR(H2001="סגנית רכזת מעל 150",H2001="סגן רכז"),IF(L2001&lt;=93,"תקין","לא תקין"),"לא תקין")))))</f>
        <v/>
      </c>
      <c r="U2001" s="307" t="str">
        <f t="shared" si="561"/>
        <v/>
      </c>
      <c r="V2001" s="723"/>
      <c r="X2001" s="308" t="str">
        <f t="shared" ref="X2001:X2064" si="570">IF(M2001="","",IF(OR(R2001="לא תקין",S2001="לא תקין",T2001="לא תקין",,U2001="לא תקין"),"לא תקין","תקין"))</f>
        <v/>
      </c>
      <c r="Y2001" s="309" t="str">
        <f t="shared" ref="Y2001:Y2064" si="571">IFERROR(IF(J2001="","",K2001/J2001),"")</f>
        <v/>
      </c>
      <c r="Z2001" s="308" t="str">
        <f t="shared" si="562"/>
        <v/>
      </c>
      <c r="AA2001" s="308" t="b">
        <f t="shared" si="563"/>
        <v>1</v>
      </c>
      <c r="AB2001" s="308" t="str">
        <f t="shared" ref="AB2001:AB2064" si="572">IF(H2001="גננת",IF(J2001&lt;75,"לא תקין","תקין"),"")</f>
        <v/>
      </c>
      <c r="AC2001" s="534" t="str">
        <f t="shared" ref="AC2001:AC2064" si="573">IF(B2001&lt;&gt;"",B2001&amp;H2001,"")</f>
        <v/>
      </c>
      <c r="AD2001" s="752" t="str">
        <f t="shared" ref="AD2001:AD2064" si="574">M2001</f>
        <v/>
      </c>
      <c r="AE2001" s="534" t="str">
        <f t="shared" ref="AE2001:AE2064" si="575">IF(B2001&lt;&gt;"",B2001&amp;LEFT(H2001,5),"")</f>
        <v/>
      </c>
      <c r="AF2001" s="752" t="str">
        <f t="shared" ref="AF2001:AF2064" si="576">M2001</f>
        <v/>
      </c>
    </row>
    <row r="2002" spans="2:32" x14ac:dyDescent="0.25">
      <c r="B2002" s="721"/>
      <c r="C2002" s="531" t="str">
        <f>IFERROR(VLOOKUP(B2002,'מצבת ורישום גנים'!B:D,3,0),"")</f>
        <v/>
      </c>
      <c r="D2002" s="721"/>
      <c r="E2002" s="723"/>
      <c r="F2002" s="723"/>
      <c r="G2002" s="723"/>
      <c r="H2002" s="723"/>
      <c r="I2002" s="992" t="str">
        <f t="shared" ref="I2002:I2065" si="577">SUBSTITUTE(IFERROR(IF(H2002="מדצ","מדצ/ית",IF(OR(H2002="סייעת ממשיכה",H2002="סייעת חדשה",H2002="סייעת רפואית/אישית"),"סייעת",IF(H2002="רכזת גן","רכזת גן"))),""),"FALSE","")</f>
        <v/>
      </c>
      <c r="J2002" s="723"/>
      <c r="K2002" s="724"/>
      <c r="L2002" s="723"/>
      <c r="M2002" s="306" t="str">
        <f t="shared" si="564"/>
        <v/>
      </c>
      <c r="N2002" s="32" t="str">
        <f t="shared" si="565"/>
        <v/>
      </c>
      <c r="P2002" s="307" t="str">
        <f t="shared" si="566"/>
        <v/>
      </c>
      <c r="Q2002" s="307" t="str">
        <f t="shared" si="560"/>
        <v/>
      </c>
      <c r="R2002" s="307" t="str">
        <f t="shared" si="567"/>
        <v/>
      </c>
      <c r="S2002" s="307" t="str">
        <f t="shared" si="568"/>
        <v/>
      </c>
      <c r="T2002" s="307" t="str">
        <f t="shared" si="569"/>
        <v/>
      </c>
      <c r="U2002" s="307" t="str">
        <f t="shared" si="561"/>
        <v/>
      </c>
      <c r="V2002" s="723"/>
      <c r="X2002" s="308" t="str">
        <f t="shared" si="570"/>
        <v/>
      </c>
      <c r="Y2002" s="309" t="str">
        <f t="shared" si="571"/>
        <v/>
      </c>
      <c r="Z2002" s="308" t="str">
        <f t="shared" si="562"/>
        <v/>
      </c>
      <c r="AA2002" s="308" t="b">
        <f t="shared" si="563"/>
        <v>1</v>
      </c>
      <c r="AB2002" s="308" t="str">
        <f t="shared" si="572"/>
        <v/>
      </c>
      <c r="AC2002" s="534" t="str">
        <f t="shared" si="573"/>
        <v/>
      </c>
      <c r="AD2002" s="752" t="str">
        <f t="shared" si="574"/>
        <v/>
      </c>
      <c r="AE2002" s="534" t="str">
        <f t="shared" si="575"/>
        <v/>
      </c>
      <c r="AF2002" s="752" t="str">
        <f t="shared" si="576"/>
        <v/>
      </c>
    </row>
    <row r="2003" spans="2:32" x14ac:dyDescent="0.25">
      <c r="B2003" s="721"/>
      <c r="C2003" s="531" t="str">
        <f>IFERROR(VLOOKUP(B2003,'מצבת ורישום גנים'!B:D,3,0),"")</f>
        <v/>
      </c>
      <c r="D2003" s="721"/>
      <c r="E2003" s="723"/>
      <c r="F2003" s="723"/>
      <c r="G2003" s="723"/>
      <c r="H2003" s="723"/>
      <c r="I2003" s="992" t="str">
        <f t="shared" si="577"/>
        <v/>
      </c>
      <c r="J2003" s="723"/>
      <c r="K2003" s="724"/>
      <c r="L2003" s="723"/>
      <c r="M2003" s="306" t="str">
        <f t="shared" si="564"/>
        <v/>
      </c>
      <c r="N2003" s="32" t="str">
        <f t="shared" si="565"/>
        <v/>
      </c>
      <c r="P2003" s="307" t="str">
        <f t="shared" si="566"/>
        <v/>
      </c>
      <c r="Q2003" s="307" t="str">
        <f t="shared" si="560"/>
        <v/>
      </c>
      <c r="R2003" s="307" t="str">
        <f t="shared" si="567"/>
        <v/>
      </c>
      <c r="S2003" s="307" t="str">
        <f t="shared" si="568"/>
        <v/>
      </c>
      <c r="T2003" s="307" t="str">
        <f t="shared" si="569"/>
        <v/>
      </c>
      <c r="U2003" s="307" t="str">
        <f t="shared" si="561"/>
        <v/>
      </c>
      <c r="V2003" s="723"/>
      <c r="X2003" s="308" t="str">
        <f t="shared" si="570"/>
        <v/>
      </c>
      <c r="Y2003" s="309" t="str">
        <f t="shared" si="571"/>
        <v/>
      </c>
      <c r="Z2003" s="308" t="str">
        <f t="shared" si="562"/>
        <v/>
      </c>
      <c r="AA2003" s="308" t="b">
        <f t="shared" si="563"/>
        <v>1</v>
      </c>
      <c r="AB2003" s="308" t="str">
        <f t="shared" si="572"/>
        <v/>
      </c>
      <c r="AC2003" s="534" t="str">
        <f t="shared" si="573"/>
        <v/>
      </c>
      <c r="AD2003" s="752" t="str">
        <f t="shared" si="574"/>
        <v/>
      </c>
      <c r="AE2003" s="534" t="str">
        <f t="shared" si="575"/>
        <v/>
      </c>
      <c r="AF2003" s="752" t="str">
        <f t="shared" si="576"/>
        <v/>
      </c>
    </row>
    <row r="2004" spans="2:32" x14ac:dyDescent="0.25">
      <c r="B2004" s="721"/>
      <c r="C2004" s="531" t="str">
        <f>IFERROR(VLOOKUP(B2004,'מצבת ורישום גנים'!B:D,3,0),"")</f>
        <v/>
      </c>
      <c r="D2004" s="721"/>
      <c r="E2004" s="723"/>
      <c r="F2004" s="723"/>
      <c r="G2004" s="723"/>
      <c r="H2004" s="723"/>
      <c r="I2004" s="992" t="str">
        <f t="shared" si="577"/>
        <v/>
      </c>
      <c r="J2004" s="723"/>
      <c r="K2004" s="724"/>
      <c r="L2004" s="723"/>
      <c r="M2004" s="306" t="str">
        <f t="shared" si="564"/>
        <v/>
      </c>
      <c r="N2004" s="32" t="str">
        <f t="shared" si="565"/>
        <v/>
      </c>
      <c r="P2004" s="307" t="str">
        <f t="shared" si="566"/>
        <v/>
      </c>
      <c r="Q2004" s="307" t="str">
        <f t="shared" si="560"/>
        <v/>
      </c>
      <c r="R2004" s="307" t="str">
        <f t="shared" si="567"/>
        <v/>
      </c>
      <c r="S2004" s="307" t="str">
        <f t="shared" si="568"/>
        <v/>
      </c>
      <c r="T2004" s="307" t="str">
        <f t="shared" si="569"/>
        <v/>
      </c>
      <c r="U2004" s="307" t="str">
        <f t="shared" si="561"/>
        <v/>
      </c>
      <c r="V2004" s="723"/>
      <c r="X2004" s="308" t="str">
        <f t="shared" si="570"/>
        <v/>
      </c>
      <c r="Y2004" s="309" t="str">
        <f t="shared" si="571"/>
        <v/>
      </c>
      <c r="Z2004" s="308" t="str">
        <f t="shared" si="562"/>
        <v/>
      </c>
      <c r="AA2004" s="308" t="b">
        <f t="shared" si="563"/>
        <v>1</v>
      </c>
      <c r="AB2004" s="308" t="str">
        <f t="shared" si="572"/>
        <v/>
      </c>
      <c r="AC2004" s="534" t="str">
        <f t="shared" si="573"/>
        <v/>
      </c>
      <c r="AD2004" s="752" t="str">
        <f t="shared" si="574"/>
        <v/>
      </c>
      <c r="AE2004" s="534" t="str">
        <f t="shared" si="575"/>
        <v/>
      </c>
      <c r="AF2004" s="752" t="str">
        <f t="shared" si="576"/>
        <v/>
      </c>
    </row>
    <row r="2005" spans="2:32" x14ac:dyDescent="0.25">
      <c r="B2005" s="721"/>
      <c r="C2005" s="531" t="str">
        <f>IFERROR(VLOOKUP(B2005,'מצבת ורישום גנים'!B:D,3,0),"")</f>
        <v/>
      </c>
      <c r="D2005" s="721"/>
      <c r="E2005" s="723"/>
      <c r="F2005" s="723"/>
      <c r="G2005" s="723"/>
      <c r="H2005" s="723"/>
      <c r="I2005" s="992" t="str">
        <f t="shared" si="577"/>
        <v/>
      </c>
      <c r="J2005" s="723"/>
      <c r="K2005" s="724"/>
      <c r="L2005" s="723"/>
      <c r="M2005" s="306" t="str">
        <f t="shared" si="564"/>
        <v/>
      </c>
      <c r="N2005" s="32" t="str">
        <f t="shared" si="565"/>
        <v/>
      </c>
      <c r="P2005" s="307" t="str">
        <f t="shared" si="566"/>
        <v/>
      </c>
      <c r="Q2005" s="307" t="str">
        <f t="shared" si="560"/>
        <v/>
      </c>
      <c r="R2005" s="307" t="str">
        <f t="shared" si="567"/>
        <v/>
      </c>
      <c r="S2005" s="307" t="str">
        <f t="shared" si="568"/>
        <v/>
      </c>
      <c r="T2005" s="307" t="str">
        <f t="shared" si="569"/>
        <v/>
      </c>
      <c r="U2005" s="307" t="str">
        <f t="shared" si="561"/>
        <v/>
      </c>
      <c r="V2005" s="723"/>
      <c r="X2005" s="308" t="str">
        <f t="shared" si="570"/>
        <v/>
      </c>
      <c r="Y2005" s="309" t="str">
        <f t="shared" si="571"/>
        <v/>
      </c>
      <c r="Z2005" s="308" t="str">
        <f t="shared" si="562"/>
        <v/>
      </c>
      <c r="AA2005" s="308" t="b">
        <f t="shared" si="563"/>
        <v>1</v>
      </c>
      <c r="AB2005" s="308" t="str">
        <f t="shared" si="572"/>
        <v/>
      </c>
      <c r="AC2005" s="534" t="str">
        <f t="shared" si="573"/>
        <v/>
      </c>
      <c r="AD2005" s="752" t="str">
        <f t="shared" si="574"/>
        <v/>
      </c>
      <c r="AE2005" s="534" t="str">
        <f t="shared" si="575"/>
        <v/>
      </c>
      <c r="AF2005" s="752" t="str">
        <f t="shared" si="576"/>
        <v/>
      </c>
    </row>
    <row r="2006" spans="2:32" x14ac:dyDescent="0.25">
      <c r="B2006" s="721"/>
      <c r="C2006" s="531" t="str">
        <f>IFERROR(VLOOKUP(B2006,'מצבת ורישום גנים'!B:D,3,0),"")</f>
        <v/>
      </c>
      <c r="D2006" s="721"/>
      <c r="E2006" s="723"/>
      <c r="F2006" s="723"/>
      <c r="G2006" s="723"/>
      <c r="H2006" s="723"/>
      <c r="I2006" s="992" t="str">
        <f t="shared" si="577"/>
        <v/>
      </c>
      <c r="J2006" s="723"/>
      <c r="K2006" s="724"/>
      <c r="L2006" s="723"/>
      <c r="M2006" s="306" t="str">
        <f t="shared" si="564"/>
        <v/>
      </c>
      <c r="N2006" s="32" t="str">
        <f t="shared" si="565"/>
        <v/>
      </c>
      <c r="P2006" s="307" t="str">
        <f t="shared" si="566"/>
        <v/>
      </c>
      <c r="Q2006" s="307" t="str">
        <f t="shared" si="560"/>
        <v/>
      </c>
      <c r="R2006" s="307" t="str">
        <f t="shared" si="567"/>
        <v/>
      </c>
      <c r="S2006" s="307" t="str">
        <f t="shared" si="568"/>
        <v/>
      </c>
      <c r="T2006" s="307" t="str">
        <f t="shared" si="569"/>
        <v/>
      </c>
      <c r="U2006" s="307" t="str">
        <f t="shared" si="561"/>
        <v/>
      </c>
      <c r="V2006" s="723"/>
      <c r="X2006" s="308" t="str">
        <f t="shared" si="570"/>
        <v/>
      </c>
      <c r="Y2006" s="309" t="str">
        <f t="shared" si="571"/>
        <v/>
      </c>
      <c r="Z2006" s="308" t="str">
        <f t="shared" si="562"/>
        <v/>
      </c>
      <c r="AA2006" s="308" t="b">
        <f t="shared" si="563"/>
        <v>1</v>
      </c>
      <c r="AB2006" s="308" t="str">
        <f t="shared" si="572"/>
        <v/>
      </c>
      <c r="AC2006" s="534" t="str">
        <f t="shared" si="573"/>
        <v/>
      </c>
      <c r="AD2006" s="752" t="str">
        <f t="shared" si="574"/>
        <v/>
      </c>
      <c r="AE2006" s="534" t="str">
        <f t="shared" si="575"/>
        <v/>
      </c>
      <c r="AF2006" s="752" t="str">
        <f t="shared" si="576"/>
        <v/>
      </c>
    </row>
    <row r="2007" spans="2:32" x14ac:dyDescent="0.25">
      <c r="B2007" s="721"/>
      <c r="C2007" s="531" t="str">
        <f>IFERROR(VLOOKUP(B2007,'מצבת ורישום גנים'!B:D,3,0),"")</f>
        <v/>
      </c>
      <c r="D2007" s="721"/>
      <c r="E2007" s="723"/>
      <c r="F2007" s="723"/>
      <c r="G2007" s="723"/>
      <c r="H2007" s="723"/>
      <c r="I2007" s="992" t="str">
        <f t="shared" si="577"/>
        <v/>
      </c>
      <c r="J2007" s="723"/>
      <c r="K2007" s="724"/>
      <c r="L2007" s="723"/>
      <c r="M2007" s="306" t="str">
        <f t="shared" si="564"/>
        <v/>
      </c>
      <c r="N2007" s="32" t="str">
        <f t="shared" si="565"/>
        <v/>
      </c>
      <c r="P2007" s="307" t="str">
        <f t="shared" si="566"/>
        <v/>
      </c>
      <c r="Q2007" s="307" t="str">
        <f t="shared" si="560"/>
        <v/>
      </c>
      <c r="R2007" s="307" t="str">
        <f t="shared" si="567"/>
        <v/>
      </c>
      <c r="S2007" s="307" t="str">
        <f t="shared" si="568"/>
        <v/>
      </c>
      <c r="T2007" s="307" t="str">
        <f t="shared" si="569"/>
        <v/>
      </c>
      <c r="U2007" s="307" t="str">
        <f t="shared" si="561"/>
        <v/>
      </c>
      <c r="V2007" s="723"/>
      <c r="X2007" s="308" t="str">
        <f t="shared" si="570"/>
        <v/>
      </c>
      <c r="Y2007" s="309" t="str">
        <f t="shared" si="571"/>
        <v/>
      </c>
      <c r="Z2007" s="308" t="str">
        <f t="shared" si="562"/>
        <v/>
      </c>
      <c r="AA2007" s="308" t="b">
        <f t="shared" si="563"/>
        <v>1</v>
      </c>
      <c r="AB2007" s="308" t="str">
        <f t="shared" si="572"/>
        <v/>
      </c>
      <c r="AC2007" s="534" t="str">
        <f t="shared" si="573"/>
        <v/>
      </c>
      <c r="AD2007" s="752" t="str">
        <f t="shared" si="574"/>
        <v/>
      </c>
      <c r="AE2007" s="534" t="str">
        <f t="shared" si="575"/>
        <v/>
      </c>
      <c r="AF2007" s="752" t="str">
        <f t="shared" si="576"/>
        <v/>
      </c>
    </row>
    <row r="2008" spans="2:32" x14ac:dyDescent="0.25">
      <c r="B2008" s="721"/>
      <c r="C2008" s="531" t="str">
        <f>IFERROR(VLOOKUP(B2008,'מצבת ורישום גנים'!B:D,3,0),"")</f>
        <v/>
      </c>
      <c r="D2008" s="721"/>
      <c r="E2008" s="723"/>
      <c r="F2008" s="723"/>
      <c r="G2008" s="723"/>
      <c r="H2008" s="723"/>
      <c r="I2008" s="992" t="str">
        <f t="shared" si="577"/>
        <v/>
      </c>
      <c r="J2008" s="723"/>
      <c r="K2008" s="724"/>
      <c r="L2008" s="723"/>
      <c r="M2008" s="306" t="str">
        <f t="shared" si="564"/>
        <v/>
      </c>
      <c r="N2008" s="32" t="str">
        <f t="shared" si="565"/>
        <v/>
      </c>
      <c r="P2008" s="307" t="str">
        <f t="shared" si="566"/>
        <v/>
      </c>
      <c r="Q2008" s="307" t="str">
        <f t="shared" si="560"/>
        <v/>
      </c>
      <c r="R2008" s="307" t="str">
        <f t="shared" si="567"/>
        <v/>
      </c>
      <c r="S2008" s="307" t="str">
        <f t="shared" si="568"/>
        <v/>
      </c>
      <c r="T2008" s="307" t="str">
        <f t="shared" si="569"/>
        <v/>
      </c>
      <c r="U2008" s="307" t="str">
        <f t="shared" si="561"/>
        <v/>
      </c>
      <c r="V2008" s="723"/>
      <c r="X2008" s="308" t="str">
        <f t="shared" si="570"/>
        <v/>
      </c>
      <c r="Y2008" s="309" t="str">
        <f t="shared" si="571"/>
        <v/>
      </c>
      <c r="Z2008" s="308" t="str">
        <f t="shared" si="562"/>
        <v/>
      </c>
      <c r="AA2008" s="308" t="b">
        <f t="shared" si="563"/>
        <v>1</v>
      </c>
      <c r="AB2008" s="308" t="str">
        <f t="shared" si="572"/>
        <v/>
      </c>
      <c r="AC2008" s="534" t="str">
        <f t="shared" si="573"/>
        <v/>
      </c>
      <c r="AD2008" s="752" t="str">
        <f t="shared" si="574"/>
        <v/>
      </c>
      <c r="AE2008" s="534" t="str">
        <f t="shared" si="575"/>
        <v/>
      </c>
      <c r="AF2008" s="752" t="str">
        <f t="shared" si="576"/>
        <v/>
      </c>
    </row>
    <row r="2009" spans="2:32" x14ac:dyDescent="0.25">
      <c r="B2009" s="721"/>
      <c r="C2009" s="531" t="str">
        <f>IFERROR(VLOOKUP(B2009,'מצבת ורישום גנים'!B:D,3,0),"")</f>
        <v/>
      </c>
      <c r="D2009" s="721"/>
      <c r="E2009" s="723"/>
      <c r="F2009" s="723"/>
      <c r="G2009" s="723"/>
      <c r="H2009" s="723"/>
      <c r="I2009" s="992" t="str">
        <f t="shared" si="577"/>
        <v/>
      </c>
      <c r="J2009" s="723"/>
      <c r="K2009" s="724"/>
      <c r="L2009" s="723"/>
      <c r="M2009" s="306" t="str">
        <f t="shared" si="564"/>
        <v/>
      </c>
      <c r="N2009" s="32" t="str">
        <f t="shared" si="565"/>
        <v/>
      </c>
      <c r="P2009" s="307" t="str">
        <f t="shared" si="566"/>
        <v/>
      </c>
      <c r="Q2009" s="307" t="str">
        <f t="shared" si="560"/>
        <v/>
      </c>
      <c r="R2009" s="307" t="str">
        <f t="shared" si="567"/>
        <v/>
      </c>
      <c r="S2009" s="307" t="str">
        <f t="shared" si="568"/>
        <v/>
      </c>
      <c r="T2009" s="307" t="str">
        <f t="shared" si="569"/>
        <v/>
      </c>
      <c r="U2009" s="307" t="str">
        <f t="shared" si="561"/>
        <v/>
      </c>
      <c r="V2009" s="723"/>
      <c r="X2009" s="308" t="str">
        <f t="shared" si="570"/>
        <v/>
      </c>
      <c r="Y2009" s="309" t="str">
        <f t="shared" si="571"/>
        <v/>
      </c>
      <c r="Z2009" s="308" t="str">
        <f t="shared" si="562"/>
        <v/>
      </c>
      <c r="AA2009" s="308" t="b">
        <f t="shared" si="563"/>
        <v>1</v>
      </c>
      <c r="AB2009" s="308" t="str">
        <f t="shared" si="572"/>
        <v/>
      </c>
      <c r="AC2009" s="534" t="str">
        <f t="shared" si="573"/>
        <v/>
      </c>
      <c r="AD2009" s="752" t="str">
        <f t="shared" si="574"/>
        <v/>
      </c>
      <c r="AE2009" s="534" t="str">
        <f t="shared" si="575"/>
        <v/>
      </c>
      <c r="AF2009" s="752" t="str">
        <f t="shared" si="576"/>
        <v/>
      </c>
    </row>
    <row r="2010" spans="2:32" x14ac:dyDescent="0.25">
      <c r="B2010" s="721"/>
      <c r="C2010" s="531" t="str">
        <f>IFERROR(VLOOKUP(B2010,'מצבת ורישום גנים'!B:D,3,0),"")</f>
        <v/>
      </c>
      <c r="D2010" s="721"/>
      <c r="E2010" s="723"/>
      <c r="F2010" s="723"/>
      <c r="G2010" s="723"/>
      <c r="H2010" s="723"/>
      <c r="I2010" s="992" t="str">
        <f t="shared" si="577"/>
        <v/>
      </c>
      <c r="J2010" s="723"/>
      <c r="K2010" s="724"/>
      <c r="L2010" s="723"/>
      <c r="M2010" s="306" t="str">
        <f t="shared" si="564"/>
        <v/>
      </c>
      <c r="N2010" s="32" t="str">
        <f t="shared" si="565"/>
        <v/>
      </c>
      <c r="P2010" s="307" t="str">
        <f t="shared" si="566"/>
        <v/>
      </c>
      <c r="Q2010" s="307" t="str">
        <f t="shared" si="560"/>
        <v/>
      </c>
      <c r="R2010" s="307" t="str">
        <f t="shared" si="567"/>
        <v/>
      </c>
      <c r="S2010" s="307" t="str">
        <f t="shared" si="568"/>
        <v/>
      </c>
      <c r="T2010" s="307" t="str">
        <f t="shared" si="569"/>
        <v/>
      </c>
      <c r="U2010" s="307" t="str">
        <f t="shared" si="561"/>
        <v/>
      </c>
      <c r="V2010" s="723"/>
      <c r="X2010" s="308" t="str">
        <f t="shared" si="570"/>
        <v/>
      </c>
      <c r="Y2010" s="309" t="str">
        <f t="shared" si="571"/>
        <v/>
      </c>
      <c r="Z2010" s="308" t="str">
        <f t="shared" si="562"/>
        <v/>
      </c>
      <c r="AA2010" s="308" t="b">
        <f t="shared" si="563"/>
        <v>1</v>
      </c>
      <c r="AB2010" s="308" t="str">
        <f t="shared" si="572"/>
        <v/>
      </c>
      <c r="AC2010" s="534" t="str">
        <f t="shared" si="573"/>
        <v/>
      </c>
      <c r="AD2010" s="752" t="str">
        <f t="shared" si="574"/>
        <v/>
      </c>
      <c r="AE2010" s="534" t="str">
        <f t="shared" si="575"/>
        <v/>
      </c>
      <c r="AF2010" s="752" t="str">
        <f t="shared" si="576"/>
        <v/>
      </c>
    </row>
    <row r="2011" spans="2:32" x14ac:dyDescent="0.25">
      <c r="B2011" s="721"/>
      <c r="C2011" s="531" t="str">
        <f>IFERROR(VLOOKUP(B2011,'מצבת ורישום גנים'!B:D,3,0),"")</f>
        <v/>
      </c>
      <c r="D2011" s="721"/>
      <c r="E2011" s="723"/>
      <c r="F2011" s="723"/>
      <c r="G2011" s="723"/>
      <c r="H2011" s="723"/>
      <c r="I2011" s="992" t="str">
        <f t="shared" si="577"/>
        <v/>
      </c>
      <c r="J2011" s="723"/>
      <c r="K2011" s="724"/>
      <c r="L2011" s="723"/>
      <c r="M2011" s="306" t="str">
        <f t="shared" si="564"/>
        <v/>
      </c>
      <c r="N2011" s="32" t="str">
        <f t="shared" si="565"/>
        <v/>
      </c>
      <c r="P2011" s="307" t="str">
        <f t="shared" si="566"/>
        <v/>
      </c>
      <c r="Q2011" s="307" t="str">
        <f t="shared" si="560"/>
        <v/>
      </c>
      <c r="R2011" s="307" t="str">
        <f t="shared" si="567"/>
        <v/>
      </c>
      <c r="S2011" s="307" t="str">
        <f t="shared" si="568"/>
        <v/>
      </c>
      <c r="T2011" s="307" t="str">
        <f t="shared" si="569"/>
        <v/>
      </c>
      <c r="U2011" s="307" t="str">
        <f t="shared" si="561"/>
        <v/>
      </c>
      <c r="V2011" s="723"/>
      <c r="X2011" s="308" t="str">
        <f t="shared" si="570"/>
        <v/>
      </c>
      <c r="Y2011" s="309" t="str">
        <f t="shared" si="571"/>
        <v/>
      </c>
      <c r="Z2011" s="308" t="str">
        <f t="shared" si="562"/>
        <v/>
      </c>
      <c r="AA2011" s="308" t="b">
        <f t="shared" si="563"/>
        <v>1</v>
      </c>
      <c r="AB2011" s="308" t="str">
        <f t="shared" si="572"/>
        <v/>
      </c>
      <c r="AC2011" s="534" t="str">
        <f t="shared" si="573"/>
        <v/>
      </c>
      <c r="AD2011" s="752" t="str">
        <f t="shared" si="574"/>
        <v/>
      </c>
      <c r="AE2011" s="534" t="str">
        <f t="shared" si="575"/>
        <v/>
      </c>
      <c r="AF2011" s="752" t="str">
        <f t="shared" si="576"/>
        <v/>
      </c>
    </row>
    <row r="2012" spans="2:32" x14ac:dyDescent="0.25">
      <c r="B2012" s="721"/>
      <c r="C2012" s="531" t="str">
        <f>IFERROR(VLOOKUP(B2012,'מצבת ורישום גנים'!B:D,3,0),"")</f>
        <v/>
      </c>
      <c r="D2012" s="721"/>
      <c r="E2012" s="723"/>
      <c r="F2012" s="723"/>
      <c r="G2012" s="723"/>
      <c r="H2012" s="723"/>
      <c r="I2012" s="992" t="str">
        <f t="shared" si="577"/>
        <v/>
      </c>
      <c r="J2012" s="723"/>
      <c r="K2012" s="724"/>
      <c r="L2012" s="723"/>
      <c r="M2012" s="306" t="str">
        <f t="shared" si="564"/>
        <v/>
      </c>
      <c r="N2012" s="32" t="str">
        <f t="shared" si="565"/>
        <v/>
      </c>
      <c r="P2012" s="307" t="str">
        <f t="shared" si="566"/>
        <v/>
      </c>
      <c r="Q2012" s="307" t="str">
        <f t="shared" si="560"/>
        <v/>
      </c>
      <c r="R2012" s="307" t="str">
        <f t="shared" si="567"/>
        <v/>
      </c>
      <c r="S2012" s="307" t="str">
        <f t="shared" si="568"/>
        <v/>
      </c>
      <c r="T2012" s="307" t="str">
        <f t="shared" si="569"/>
        <v/>
      </c>
      <c r="U2012" s="307" t="str">
        <f t="shared" si="561"/>
        <v/>
      </c>
      <c r="V2012" s="723"/>
      <c r="X2012" s="308" t="str">
        <f t="shared" si="570"/>
        <v/>
      </c>
      <c r="Y2012" s="309" t="str">
        <f t="shared" si="571"/>
        <v/>
      </c>
      <c r="Z2012" s="308" t="str">
        <f t="shared" si="562"/>
        <v/>
      </c>
      <c r="AA2012" s="308" t="b">
        <f t="shared" si="563"/>
        <v>1</v>
      </c>
      <c r="AB2012" s="308" t="str">
        <f t="shared" si="572"/>
        <v/>
      </c>
      <c r="AC2012" s="534" t="str">
        <f t="shared" si="573"/>
        <v/>
      </c>
      <c r="AD2012" s="752" t="str">
        <f t="shared" si="574"/>
        <v/>
      </c>
      <c r="AE2012" s="534" t="str">
        <f t="shared" si="575"/>
        <v/>
      </c>
      <c r="AF2012" s="752" t="str">
        <f t="shared" si="576"/>
        <v/>
      </c>
    </row>
    <row r="2013" spans="2:32" x14ac:dyDescent="0.25">
      <c r="B2013" s="721"/>
      <c r="C2013" s="531" t="str">
        <f>IFERROR(VLOOKUP(B2013,'מצבת ורישום גנים'!B:D,3,0),"")</f>
        <v/>
      </c>
      <c r="D2013" s="721"/>
      <c r="E2013" s="723"/>
      <c r="F2013" s="723"/>
      <c r="G2013" s="723"/>
      <c r="H2013" s="723"/>
      <c r="I2013" s="992" t="str">
        <f t="shared" si="577"/>
        <v/>
      </c>
      <c r="J2013" s="723"/>
      <c r="K2013" s="724"/>
      <c r="L2013" s="723"/>
      <c r="M2013" s="306" t="str">
        <f t="shared" si="564"/>
        <v/>
      </c>
      <c r="N2013" s="32" t="str">
        <f t="shared" si="565"/>
        <v/>
      </c>
      <c r="P2013" s="307" t="str">
        <f t="shared" si="566"/>
        <v/>
      </c>
      <c r="Q2013" s="307" t="str">
        <f t="shared" si="560"/>
        <v/>
      </c>
      <c r="R2013" s="307" t="str">
        <f t="shared" si="567"/>
        <v/>
      </c>
      <c r="S2013" s="307" t="str">
        <f t="shared" si="568"/>
        <v/>
      </c>
      <c r="T2013" s="307" t="str">
        <f t="shared" si="569"/>
        <v/>
      </c>
      <c r="U2013" s="307" t="str">
        <f t="shared" si="561"/>
        <v/>
      </c>
      <c r="V2013" s="723"/>
      <c r="X2013" s="308" t="str">
        <f t="shared" si="570"/>
        <v/>
      </c>
      <c r="Y2013" s="309" t="str">
        <f t="shared" si="571"/>
        <v/>
      </c>
      <c r="Z2013" s="308" t="str">
        <f t="shared" si="562"/>
        <v/>
      </c>
      <c r="AA2013" s="308" t="b">
        <f t="shared" si="563"/>
        <v>1</v>
      </c>
      <c r="AB2013" s="308" t="str">
        <f t="shared" si="572"/>
        <v/>
      </c>
      <c r="AC2013" s="534" t="str">
        <f t="shared" si="573"/>
        <v/>
      </c>
      <c r="AD2013" s="752" t="str">
        <f t="shared" si="574"/>
        <v/>
      </c>
      <c r="AE2013" s="534" t="str">
        <f t="shared" si="575"/>
        <v/>
      </c>
      <c r="AF2013" s="752" t="str">
        <f t="shared" si="576"/>
        <v/>
      </c>
    </row>
    <row r="2014" spans="2:32" x14ac:dyDescent="0.25">
      <c r="B2014" s="721"/>
      <c r="C2014" s="531" t="str">
        <f>IFERROR(VLOOKUP(B2014,'מצבת ורישום גנים'!B:D,3,0),"")</f>
        <v/>
      </c>
      <c r="D2014" s="721"/>
      <c r="E2014" s="723"/>
      <c r="F2014" s="723"/>
      <c r="G2014" s="723"/>
      <c r="H2014" s="723"/>
      <c r="I2014" s="992" t="str">
        <f t="shared" si="577"/>
        <v/>
      </c>
      <c r="J2014" s="723"/>
      <c r="K2014" s="724"/>
      <c r="L2014" s="723"/>
      <c r="M2014" s="306" t="str">
        <f t="shared" si="564"/>
        <v/>
      </c>
      <c r="N2014" s="32" t="str">
        <f t="shared" si="565"/>
        <v/>
      </c>
      <c r="P2014" s="307" t="str">
        <f t="shared" si="566"/>
        <v/>
      </c>
      <c r="Q2014" s="307" t="str">
        <f t="shared" si="560"/>
        <v/>
      </c>
      <c r="R2014" s="307" t="str">
        <f t="shared" si="567"/>
        <v/>
      </c>
      <c r="S2014" s="307" t="str">
        <f t="shared" si="568"/>
        <v/>
      </c>
      <c r="T2014" s="307" t="str">
        <f t="shared" si="569"/>
        <v/>
      </c>
      <c r="U2014" s="307" t="str">
        <f t="shared" si="561"/>
        <v/>
      </c>
      <c r="V2014" s="723"/>
      <c r="X2014" s="308" t="str">
        <f t="shared" si="570"/>
        <v/>
      </c>
      <c r="Y2014" s="309" t="str">
        <f t="shared" si="571"/>
        <v/>
      </c>
      <c r="Z2014" s="308" t="str">
        <f t="shared" si="562"/>
        <v/>
      </c>
      <c r="AA2014" s="308" t="b">
        <f t="shared" si="563"/>
        <v>1</v>
      </c>
      <c r="AB2014" s="308" t="str">
        <f t="shared" si="572"/>
        <v/>
      </c>
      <c r="AC2014" s="534" t="str">
        <f t="shared" si="573"/>
        <v/>
      </c>
      <c r="AD2014" s="752" t="str">
        <f t="shared" si="574"/>
        <v/>
      </c>
      <c r="AE2014" s="534" t="str">
        <f t="shared" si="575"/>
        <v/>
      </c>
      <c r="AF2014" s="752" t="str">
        <f t="shared" si="576"/>
        <v/>
      </c>
    </row>
    <row r="2015" spans="2:32" x14ac:dyDescent="0.25">
      <c r="B2015" s="721"/>
      <c r="C2015" s="531" t="str">
        <f>IFERROR(VLOOKUP(B2015,'מצבת ורישום גנים'!B:D,3,0),"")</f>
        <v/>
      </c>
      <c r="D2015" s="721"/>
      <c r="E2015" s="723"/>
      <c r="F2015" s="723"/>
      <c r="G2015" s="723"/>
      <c r="H2015" s="723"/>
      <c r="I2015" s="992" t="str">
        <f t="shared" si="577"/>
        <v/>
      </c>
      <c r="J2015" s="723"/>
      <c r="K2015" s="724"/>
      <c r="L2015" s="723"/>
      <c r="M2015" s="306" t="str">
        <f t="shared" si="564"/>
        <v/>
      </c>
      <c r="N2015" s="32" t="str">
        <f t="shared" si="565"/>
        <v/>
      </c>
      <c r="P2015" s="307" t="str">
        <f t="shared" si="566"/>
        <v/>
      </c>
      <c r="Q2015" s="307" t="str">
        <f t="shared" si="560"/>
        <v/>
      </c>
      <c r="R2015" s="307" t="str">
        <f t="shared" si="567"/>
        <v/>
      </c>
      <c r="S2015" s="307" t="str">
        <f t="shared" si="568"/>
        <v/>
      </c>
      <c r="T2015" s="307" t="str">
        <f t="shared" si="569"/>
        <v/>
      </c>
      <c r="U2015" s="307" t="str">
        <f t="shared" si="561"/>
        <v/>
      </c>
      <c r="V2015" s="723"/>
      <c r="X2015" s="308" t="str">
        <f t="shared" si="570"/>
        <v/>
      </c>
      <c r="Y2015" s="309" t="str">
        <f t="shared" si="571"/>
        <v/>
      </c>
      <c r="Z2015" s="308" t="str">
        <f t="shared" si="562"/>
        <v/>
      </c>
      <c r="AA2015" s="308" t="b">
        <f t="shared" si="563"/>
        <v>1</v>
      </c>
      <c r="AB2015" s="308" t="str">
        <f t="shared" si="572"/>
        <v/>
      </c>
      <c r="AC2015" s="534" t="str">
        <f t="shared" si="573"/>
        <v/>
      </c>
      <c r="AD2015" s="752" t="str">
        <f t="shared" si="574"/>
        <v/>
      </c>
      <c r="AE2015" s="534" t="str">
        <f t="shared" si="575"/>
        <v/>
      </c>
      <c r="AF2015" s="752" t="str">
        <f t="shared" si="576"/>
        <v/>
      </c>
    </row>
    <row r="2016" spans="2:32" x14ac:dyDescent="0.25">
      <c r="B2016" s="721"/>
      <c r="C2016" s="531" t="str">
        <f>IFERROR(VLOOKUP(B2016,'מצבת ורישום גנים'!B:D,3,0),"")</f>
        <v/>
      </c>
      <c r="D2016" s="721"/>
      <c r="E2016" s="723"/>
      <c r="F2016" s="723"/>
      <c r="G2016" s="723"/>
      <c r="H2016" s="723"/>
      <c r="I2016" s="992" t="str">
        <f t="shared" si="577"/>
        <v/>
      </c>
      <c r="J2016" s="723"/>
      <c r="K2016" s="724"/>
      <c r="L2016" s="723"/>
      <c r="M2016" s="306" t="str">
        <f t="shared" si="564"/>
        <v/>
      </c>
      <c r="N2016" s="32" t="str">
        <f t="shared" si="565"/>
        <v/>
      </c>
      <c r="P2016" s="307" t="str">
        <f t="shared" si="566"/>
        <v/>
      </c>
      <c r="Q2016" s="307" t="str">
        <f t="shared" si="560"/>
        <v/>
      </c>
      <c r="R2016" s="307" t="str">
        <f t="shared" si="567"/>
        <v/>
      </c>
      <c r="S2016" s="307" t="str">
        <f t="shared" si="568"/>
        <v/>
      </c>
      <c r="T2016" s="307" t="str">
        <f t="shared" si="569"/>
        <v/>
      </c>
      <c r="U2016" s="307" t="str">
        <f t="shared" si="561"/>
        <v/>
      </c>
      <c r="V2016" s="723"/>
      <c r="X2016" s="308" t="str">
        <f t="shared" si="570"/>
        <v/>
      </c>
      <c r="Y2016" s="309" t="str">
        <f t="shared" si="571"/>
        <v/>
      </c>
      <c r="Z2016" s="308" t="str">
        <f t="shared" si="562"/>
        <v/>
      </c>
      <c r="AA2016" s="308" t="b">
        <f t="shared" si="563"/>
        <v>1</v>
      </c>
      <c r="AB2016" s="308" t="str">
        <f t="shared" si="572"/>
        <v/>
      </c>
      <c r="AC2016" s="534" t="str">
        <f t="shared" si="573"/>
        <v/>
      </c>
      <c r="AD2016" s="752" t="str">
        <f t="shared" si="574"/>
        <v/>
      </c>
      <c r="AE2016" s="534" t="str">
        <f t="shared" si="575"/>
        <v/>
      </c>
      <c r="AF2016" s="752" t="str">
        <f t="shared" si="576"/>
        <v/>
      </c>
    </row>
    <row r="2017" spans="2:32" x14ac:dyDescent="0.25">
      <c r="B2017" s="721"/>
      <c r="C2017" s="531" t="str">
        <f>IFERROR(VLOOKUP(B2017,'מצבת ורישום גנים'!B:D,3,0),"")</f>
        <v/>
      </c>
      <c r="D2017" s="721"/>
      <c r="E2017" s="723"/>
      <c r="F2017" s="723"/>
      <c r="G2017" s="723"/>
      <c r="H2017" s="723"/>
      <c r="I2017" s="992" t="str">
        <f t="shared" si="577"/>
        <v/>
      </c>
      <c r="J2017" s="723"/>
      <c r="K2017" s="724"/>
      <c r="L2017" s="723"/>
      <c r="M2017" s="306" t="str">
        <f t="shared" si="564"/>
        <v/>
      </c>
      <c r="N2017" s="32" t="str">
        <f t="shared" si="565"/>
        <v/>
      </c>
      <c r="P2017" s="307" t="str">
        <f t="shared" si="566"/>
        <v/>
      </c>
      <c r="Q2017" s="307" t="str">
        <f t="shared" si="560"/>
        <v/>
      </c>
      <c r="R2017" s="307" t="str">
        <f t="shared" si="567"/>
        <v/>
      </c>
      <c r="S2017" s="307" t="str">
        <f t="shared" si="568"/>
        <v/>
      </c>
      <c r="T2017" s="307" t="str">
        <f t="shared" si="569"/>
        <v/>
      </c>
      <c r="U2017" s="307" t="str">
        <f t="shared" si="561"/>
        <v/>
      </c>
      <c r="V2017" s="723"/>
      <c r="X2017" s="308" t="str">
        <f t="shared" si="570"/>
        <v/>
      </c>
      <c r="Y2017" s="309" t="str">
        <f t="shared" si="571"/>
        <v/>
      </c>
      <c r="Z2017" s="308" t="str">
        <f t="shared" si="562"/>
        <v/>
      </c>
      <c r="AA2017" s="308" t="b">
        <f t="shared" si="563"/>
        <v>1</v>
      </c>
      <c r="AB2017" s="308" t="str">
        <f t="shared" si="572"/>
        <v/>
      </c>
      <c r="AC2017" s="534" t="str">
        <f t="shared" si="573"/>
        <v/>
      </c>
      <c r="AD2017" s="752" t="str">
        <f t="shared" si="574"/>
        <v/>
      </c>
      <c r="AE2017" s="534" t="str">
        <f t="shared" si="575"/>
        <v/>
      </c>
      <c r="AF2017" s="752" t="str">
        <f t="shared" si="576"/>
        <v/>
      </c>
    </row>
    <row r="2018" spans="2:32" x14ac:dyDescent="0.25">
      <c r="B2018" s="721"/>
      <c r="C2018" s="531" t="str">
        <f>IFERROR(VLOOKUP(B2018,'מצבת ורישום גנים'!B:D,3,0),"")</f>
        <v/>
      </c>
      <c r="D2018" s="721"/>
      <c r="E2018" s="723"/>
      <c r="F2018" s="723"/>
      <c r="G2018" s="723"/>
      <c r="H2018" s="723"/>
      <c r="I2018" s="992" t="str">
        <f t="shared" si="577"/>
        <v/>
      </c>
      <c r="J2018" s="723"/>
      <c r="K2018" s="724"/>
      <c r="L2018" s="723"/>
      <c r="M2018" s="306" t="str">
        <f t="shared" si="564"/>
        <v/>
      </c>
      <c r="N2018" s="32" t="str">
        <f t="shared" si="565"/>
        <v/>
      </c>
      <c r="P2018" s="307" t="str">
        <f t="shared" si="566"/>
        <v/>
      </c>
      <c r="Q2018" s="307" t="str">
        <f t="shared" si="560"/>
        <v/>
      </c>
      <c r="R2018" s="307" t="str">
        <f t="shared" si="567"/>
        <v/>
      </c>
      <c r="S2018" s="307" t="str">
        <f t="shared" si="568"/>
        <v/>
      </c>
      <c r="T2018" s="307" t="str">
        <f t="shared" si="569"/>
        <v/>
      </c>
      <c r="U2018" s="307" t="str">
        <f t="shared" si="561"/>
        <v/>
      </c>
      <c r="V2018" s="723"/>
      <c r="X2018" s="308" t="str">
        <f t="shared" si="570"/>
        <v/>
      </c>
      <c r="Y2018" s="309" t="str">
        <f t="shared" si="571"/>
        <v/>
      </c>
      <c r="Z2018" s="308" t="str">
        <f t="shared" si="562"/>
        <v/>
      </c>
      <c r="AA2018" s="308" t="b">
        <f t="shared" si="563"/>
        <v>1</v>
      </c>
      <c r="AB2018" s="308" t="str">
        <f t="shared" si="572"/>
        <v/>
      </c>
      <c r="AC2018" s="534" t="str">
        <f t="shared" si="573"/>
        <v/>
      </c>
      <c r="AD2018" s="752" t="str">
        <f t="shared" si="574"/>
        <v/>
      </c>
      <c r="AE2018" s="534" t="str">
        <f t="shared" si="575"/>
        <v/>
      </c>
      <c r="AF2018" s="752" t="str">
        <f t="shared" si="576"/>
        <v/>
      </c>
    </row>
    <row r="2019" spans="2:32" x14ac:dyDescent="0.25">
      <c r="B2019" s="721"/>
      <c r="C2019" s="531" t="str">
        <f>IFERROR(VLOOKUP(B2019,'מצבת ורישום גנים'!B:D,3,0),"")</f>
        <v/>
      </c>
      <c r="D2019" s="721"/>
      <c r="E2019" s="723"/>
      <c r="F2019" s="723"/>
      <c r="G2019" s="723"/>
      <c r="H2019" s="723"/>
      <c r="I2019" s="992" t="str">
        <f t="shared" si="577"/>
        <v/>
      </c>
      <c r="J2019" s="723"/>
      <c r="K2019" s="724"/>
      <c r="L2019" s="723"/>
      <c r="M2019" s="306" t="str">
        <f t="shared" si="564"/>
        <v/>
      </c>
      <c r="N2019" s="32" t="str">
        <f t="shared" si="565"/>
        <v/>
      </c>
      <c r="P2019" s="307" t="str">
        <f t="shared" si="566"/>
        <v/>
      </c>
      <c r="Q2019" s="307" t="str">
        <f t="shared" si="560"/>
        <v/>
      </c>
      <c r="R2019" s="307" t="str">
        <f t="shared" si="567"/>
        <v/>
      </c>
      <c r="S2019" s="307" t="str">
        <f t="shared" si="568"/>
        <v/>
      </c>
      <c r="T2019" s="307" t="str">
        <f t="shared" si="569"/>
        <v/>
      </c>
      <c r="U2019" s="307" t="str">
        <f t="shared" si="561"/>
        <v/>
      </c>
      <c r="V2019" s="723"/>
      <c r="X2019" s="308" t="str">
        <f t="shared" si="570"/>
        <v/>
      </c>
      <c r="Y2019" s="309" t="str">
        <f t="shared" si="571"/>
        <v/>
      </c>
      <c r="Z2019" s="308" t="str">
        <f t="shared" si="562"/>
        <v/>
      </c>
      <c r="AA2019" s="308" t="b">
        <f t="shared" si="563"/>
        <v>1</v>
      </c>
      <c r="AB2019" s="308" t="str">
        <f t="shared" si="572"/>
        <v/>
      </c>
      <c r="AC2019" s="534" t="str">
        <f t="shared" si="573"/>
        <v/>
      </c>
      <c r="AD2019" s="752" t="str">
        <f t="shared" si="574"/>
        <v/>
      </c>
      <c r="AE2019" s="534" t="str">
        <f t="shared" si="575"/>
        <v/>
      </c>
      <c r="AF2019" s="752" t="str">
        <f t="shared" si="576"/>
        <v/>
      </c>
    </row>
    <row r="2020" spans="2:32" x14ac:dyDescent="0.25">
      <c r="B2020" s="721"/>
      <c r="C2020" s="531" t="str">
        <f>IFERROR(VLOOKUP(B2020,'מצבת ורישום גנים'!B:D,3,0),"")</f>
        <v/>
      </c>
      <c r="D2020" s="721"/>
      <c r="E2020" s="723"/>
      <c r="F2020" s="723"/>
      <c r="G2020" s="723"/>
      <c r="H2020" s="723"/>
      <c r="I2020" s="992" t="str">
        <f t="shared" si="577"/>
        <v/>
      </c>
      <c r="J2020" s="723"/>
      <c r="K2020" s="724"/>
      <c r="L2020" s="723"/>
      <c r="M2020" s="306" t="str">
        <f t="shared" si="564"/>
        <v/>
      </c>
      <c r="N2020" s="32" t="str">
        <f t="shared" si="565"/>
        <v/>
      </c>
      <c r="P2020" s="307" t="str">
        <f t="shared" si="566"/>
        <v/>
      </c>
      <c r="Q2020" s="307" t="str">
        <f t="shared" si="560"/>
        <v/>
      </c>
      <c r="R2020" s="307" t="str">
        <f t="shared" si="567"/>
        <v/>
      </c>
      <c r="S2020" s="307" t="str">
        <f t="shared" si="568"/>
        <v/>
      </c>
      <c r="T2020" s="307" t="str">
        <f t="shared" si="569"/>
        <v/>
      </c>
      <c r="U2020" s="307" t="str">
        <f t="shared" si="561"/>
        <v/>
      </c>
      <c r="V2020" s="723"/>
      <c r="X2020" s="308" t="str">
        <f t="shared" si="570"/>
        <v/>
      </c>
      <c r="Y2020" s="309" t="str">
        <f t="shared" si="571"/>
        <v/>
      </c>
      <c r="Z2020" s="308" t="str">
        <f t="shared" si="562"/>
        <v/>
      </c>
      <c r="AA2020" s="308" t="b">
        <f t="shared" si="563"/>
        <v>1</v>
      </c>
      <c r="AB2020" s="308" t="str">
        <f t="shared" si="572"/>
        <v/>
      </c>
      <c r="AC2020" s="534" t="str">
        <f t="shared" si="573"/>
        <v/>
      </c>
      <c r="AD2020" s="752" t="str">
        <f t="shared" si="574"/>
        <v/>
      </c>
      <c r="AE2020" s="534" t="str">
        <f t="shared" si="575"/>
        <v/>
      </c>
      <c r="AF2020" s="752" t="str">
        <f t="shared" si="576"/>
        <v/>
      </c>
    </row>
    <row r="2021" spans="2:32" x14ac:dyDescent="0.25">
      <c r="B2021" s="721"/>
      <c r="C2021" s="531" t="str">
        <f>IFERROR(VLOOKUP(B2021,'מצבת ורישום גנים'!B:D,3,0),"")</f>
        <v/>
      </c>
      <c r="D2021" s="721"/>
      <c r="E2021" s="723"/>
      <c r="F2021" s="723"/>
      <c r="G2021" s="723"/>
      <c r="H2021" s="723"/>
      <c r="I2021" s="992" t="str">
        <f t="shared" si="577"/>
        <v/>
      </c>
      <c r="J2021" s="723"/>
      <c r="K2021" s="724"/>
      <c r="L2021" s="723"/>
      <c r="M2021" s="306" t="str">
        <f t="shared" si="564"/>
        <v/>
      </c>
      <c r="N2021" s="32" t="str">
        <f t="shared" si="565"/>
        <v/>
      </c>
      <c r="P2021" s="307" t="str">
        <f t="shared" si="566"/>
        <v/>
      </c>
      <c r="Q2021" s="307" t="str">
        <f t="shared" si="560"/>
        <v/>
      </c>
      <c r="R2021" s="307" t="str">
        <f t="shared" si="567"/>
        <v/>
      </c>
      <c r="S2021" s="307" t="str">
        <f t="shared" si="568"/>
        <v/>
      </c>
      <c r="T2021" s="307" t="str">
        <f t="shared" si="569"/>
        <v/>
      </c>
      <c r="U2021" s="307" t="str">
        <f t="shared" si="561"/>
        <v/>
      </c>
      <c r="V2021" s="723"/>
      <c r="X2021" s="308" t="str">
        <f t="shared" si="570"/>
        <v/>
      </c>
      <c r="Y2021" s="309" t="str">
        <f t="shared" si="571"/>
        <v/>
      </c>
      <c r="Z2021" s="308" t="str">
        <f t="shared" si="562"/>
        <v/>
      </c>
      <c r="AA2021" s="308" t="b">
        <f t="shared" si="563"/>
        <v>1</v>
      </c>
      <c r="AB2021" s="308" t="str">
        <f t="shared" si="572"/>
        <v/>
      </c>
      <c r="AC2021" s="534" t="str">
        <f t="shared" si="573"/>
        <v/>
      </c>
      <c r="AD2021" s="752" t="str">
        <f t="shared" si="574"/>
        <v/>
      </c>
      <c r="AE2021" s="534" t="str">
        <f t="shared" si="575"/>
        <v/>
      </c>
      <c r="AF2021" s="752" t="str">
        <f t="shared" si="576"/>
        <v/>
      </c>
    </row>
    <row r="2022" spans="2:32" x14ac:dyDescent="0.25">
      <c r="B2022" s="721"/>
      <c r="C2022" s="531" t="str">
        <f>IFERROR(VLOOKUP(B2022,'מצבת ורישום גנים'!B:D,3,0),"")</f>
        <v/>
      </c>
      <c r="D2022" s="721"/>
      <c r="E2022" s="723"/>
      <c r="F2022" s="723"/>
      <c r="G2022" s="723"/>
      <c r="H2022" s="723"/>
      <c r="I2022" s="992" t="str">
        <f t="shared" si="577"/>
        <v/>
      </c>
      <c r="J2022" s="723"/>
      <c r="K2022" s="724"/>
      <c r="L2022" s="723"/>
      <c r="M2022" s="306" t="str">
        <f t="shared" si="564"/>
        <v/>
      </c>
      <c r="N2022" s="32" t="str">
        <f t="shared" si="565"/>
        <v/>
      </c>
      <c r="P2022" s="307" t="str">
        <f t="shared" si="566"/>
        <v/>
      </c>
      <c r="Q2022" s="307" t="str">
        <f t="shared" si="560"/>
        <v/>
      </c>
      <c r="R2022" s="307" t="str">
        <f t="shared" si="567"/>
        <v/>
      </c>
      <c r="S2022" s="307" t="str">
        <f t="shared" si="568"/>
        <v/>
      </c>
      <c r="T2022" s="307" t="str">
        <f t="shared" si="569"/>
        <v/>
      </c>
      <c r="U2022" s="307" t="str">
        <f t="shared" si="561"/>
        <v/>
      </c>
      <c r="V2022" s="723"/>
      <c r="X2022" s="308" t="str">
        <f t="shared" si="570"/>
        <v/>
      </c>
      <c r="Y2022" s="309" t="str">
        <f t="shared" si="571"/>
        <v/>
      </c>
      <c r="Z2022" s="308" t="str">
        <f t="shared" si="562"/>
        <v/>
      </c>
      <c r="AA2022" s="308" t="b">
        <f t="shared" si="563"/>
        <v>1</v>
      </c>
      <c r="AB2022" s="308" t="str">
        <f t="shared" si="572"/>
        <v/>
      </c>
      <c r="AC2022" s="534" t="str">
        <f t="shared" si="573"/>
        <v/>
      </c>
      <c r="AD2022" s="752" t="str">
        <f t="shared" si="574"/>
        <v/>
      </c>
      <c r="AE2022" s="534" t="str">
        <f t="shared" si="575"/>
        <v/>
      </c>
      <c r="AF2022" s="752" t="str">
        <f t="shared" si="576"/>
        <v/>
      </c>
    </row>
    <row r="2023" spans="2:32" x14ac:dyDescent="0.25">
      <c r="B2023" s="721"/>
      <c r="C2023" s="531" t="str">
        <f>IFERROR(VLOOKUP(B2023,'מצבת ורישום גנים'!B:D,3,0),"")</f>
        <v/>
      </c>
      <c r="D2023" s="721"/>
      <c r="E2023" s="723"/>
      <c r="F2023" s="723"/>
      <c r="G2023" s="723"/>
      <c r="H2023" s="723"/>
      <c r="I2023" s="992" t="str">
        <f t="shared" si="577"/>
        <v/>
      </c>
      <c r="J2023" s="723"/>
      <c r="K2023" s="724"/>
      <c r="L2023" s="723"/>
      <c r="M2023" s="306" t="str">
        <f t="shared" si="564"/>
        <v/>
      </c>
      <c r="N2023" s="32" t="str">
        <f t="shared" si="565"/>
        <v/>
      </c>
      <c r="P2023" s="307" t="str">
        <f t="shared" si="566"/>
        <v/>
      </c>
      <c r="Q2023" s="307" t="str">
        <f t="shared" si="560"/>
        <v/>
      </c>
      <c r="R2023" s="307" t="str">
        <f t="shared" si="567"/>
        <v/>
      </c>
      <c r="S2023" s="307" t="str">
        <f t="shared" si="568"/>
        <v/>
      </c>
      <c r="T2023" s="307" t="str">
        <f t="shared" si="569"/>
        <v/>
      </c>
      <c r="U2023" s="307" t="str">
        <f t="shared" si="561"/>
        <v/>
      </c>
      <c r="V2023" s="723"/>
      <c r="X2023" s="308" t="str">
        <f t="shared" si="570"/>
        <v/>
      </c>
      <c r="Y2023" s="309" t="str">
        <f t="shared" si="571"/>
        <v/>
      </c>
      <c r="Z2023" s="308" t="str">
        <f t="shared" si="562"/>
        <v/>
      </c>
      <c r="AA2023" s="308" t="b">
        <f t="shared" si="563"/>
        <v>1</v>
      </c>
      <c r="AB2023" s="308" t="str">
        <f t="shared" si="572"/>
        <v/>
      </c>
      <c r="AC2023" s="534" t="str">
        <f t="shared" si="573"/>
        <v/>
      </c>
      <c r="AD2023" s="752" t="str">
        <f t="shared" si="574"/>
        <v/>
      </c>
      <c r="AE2023" s="534" t="str">
        <f t="shared" si="575"/>
        <v/>
      </c>
      <c r="AF2023" s="752" t="str">
        <f t="shared" si="576"/>
        <v/>
      </c>
    </row>
    <row r="2024" spans="2:32" x14ac:dyDescent="0.25">
      <c r="B2024" s="721"/>
      <c r="C2024" s="531" t="str">
        <f>IFERROR(VLOOKUP(B2024,'מצבת ורישום גנים'!B:D,3,0),"")</f>
        <v/>
      </c>
      <c r="D2024" s="721"/>
      <c r="E2024" s="723"/>
      <c r="F2024" s="723"/>
      <c r="G2024" s="723"/>
      <c r="H2024" s="723"/>
      <c r="I2024" s="992" t="str">
        <f t="shared" si="577"/>
        <v/>
      </c>
      <c r="J2024" s="723"/>
      <c r="K2024" s="724"/>
      <c r="L2024" s="723"/>
      <c r="M2024" s="306" t="str">
        <f t="shared" si="564"/>
        <v/>
      </c>
      <c r="N2024" s="32" t="str">
        <f t="shared" si="565"/>
        <v/>
      </c>
      <c r="P2024" s="307" t="str">
        <f t="shared" si="566"/>
        <v/>
      </c>
      <c r="Q2024" s="307" t="str">
        <f t="shared" si="560"/>
        <v/>
      </c>
      <c r="R2024" s="307" t="str">
        <f t="shared" si="567"/>
        <v/>
      </c>
      <c r="S2024" s="307" t="str">
        <f t="shared" si="568"/>
        <v/>
      </c>
      <c r="T2024" s="307" t="str">
        <f t="shared" si="569"/>
        <v/>
      </c>
      <c r="U2024" s="307" t="str">
        <f t="shared" si="561"/>
        <v/>
      </c>
      <c r="V2024" s="723"/>
      <c r="X2024" s="308" t="str">
        <f t="shared" si="570"/>
        <v/>
      </c>
      <c r="Y2024" s="309" t="str">
        <f t="shared" si="571"/>
        <v/>
      </c>
      <c r="Z2024" s="308" t="str">
        <f t="shared" si="562"/>
        <v/>
      </c>
      <c r="AA2024" s="308" t="b">
        <f t="shared" si="563"/>
        <v>1</v>
      </c>
      <c r="AB2024" s="308" t="str">
        <f t="shared" si="572"/>
        <v/>
      </c>
      <c r="AC2024" s="534" t="str">
        <f t="shared" si="573"/>
        <v/>
      </c>
      <c r="AD2024" s="752" t="str">
        <f t="shared" si="574"/>
        <v/>
      </c>
      <c r="AE2024" s="534" t="str">
        <f t="shared" si="575"/>
        <v/>
      </c>
      <c r="AF2024" s="752" t="str">
        <f t="shared" si="576"/>
        <v/>
      </c>
    </row>
    <row r="2025" spans="2:32" x14ac:dyDescent="0.25">
      <c r="B2025" s="721"/>
      <c r="C2025" s="531" t="str">
        <f>IFERROR(VLOOKUP(B2025,'מצבת ורישום גנים'!B:D,3,0),"")</f>
        <v/>
      </c>
      <c r="D2025" s="721"/>
      <c r="E2025" s="723"/>
      <c r="F2025" s="723"/>
      <c r="G2025" s="723"/>
      <c r="H2025" s="723"/>
      <c r="I2025" s="992" t="str">
        <f t="shared" si="577"/>
        <v/>
      </c>
      <c r="J2025" s="723"/>
      <c r="K2025" s="724"/>
      <c r="L2025" s="723"/>
      <c r="M2025" s="306" t="str">
        <f t="shared" si="564"/>
        <v/>
      </c>
      <c r="N2025" s="32" t="str">
        <f t="shared" si="565"/>
        <v/>
      </c>
      <c r="P2025" s="307" t="str">
        <f t="shared" si="566"/>
        <v/>
      </c>
      <c r="Q2025" s="307" t="str">
        <f t="shared" si="560"/>
        <v/>
      </c>
      <c r="R2025" s="307" t="str">
        <f t="shared" si="567"/>
        <v/>
      </c>
      <c r="S2025" s="307" t="str">
        <f t="shared" si="568"/>
        <v/>
      </c>
      <c r="T2025" s="307" t="str">
        <f t="shared" si="569"/>
        <v/>
      </c>
      <c r="U2025" s="307" t="str">
        <f t="shared" si="561"/>
        <v/>
      </c>
      <c r="V2025" s="723"/>
      <c r="X2025" s="308" t="str">
        <f t="shared" si="570"/>
        <v/>
      </c>
      <c r="Y2025" s="309" t="str">
        <f t="shared" si="571"/>
        <v/>
      </c>
      <c r="Z2025" s="308" t="str">
        <f t="shared" si="562"/>
        <v/>
      </c>
      <c r="AA2025" s="308" t="b">
        <f t="shared" si="563"/>
        <v>1</v>
      </c>
      <c r="AB2025" s="308" t="str">
        <f t="shared" si="572"/>
        <v/>
      </c>
      <c r="AC2025" s="534" t="str">
        <f t="shared" si="573"/>
        <v/>
      </c>
      <c r="AD2025" s="752" t="str">
        <f t="shared" si="574"/>
        <v/>
      </c>
      <c r="AE2025" s="534" t="str">
        <f t="shared" si="575"/>
        <v/>
      </c>
      <c r="AF2025" s="752" t="str">
        <f t="shared" si="576"/>
        <v/>
      </c>
    </row>
    <row r="2026" spans="2:32" x14ac:dyDescent="0.25">
      <c r="B2026" s="721"/>
      <c r="C2026" s="531" t="str">
        <f>IFERROR(VLOOKUP(B2026,'מצבת ורישום גנים'!B:D,3,0),"")</f>
        <v/>
      </c>
      <c r="D2026" s="721"/>
      <c r="E2026" s="723"/>
      <c r="F2026" s="723"/>
      <c r="G2026" s="723"/>
      <c r="H2026" s="723"/>
      <c r="I2026" s="992" t="str">
        <f t="shared" si="577"/>
        <v/>
      </c>
      <c r="J2026" s="723"/>
      <c r="K2026" s="724"/>
      <c r="L2026" s="723"/>
      <c r="M2026" s="306" t="str">
        <f t="shared" si="564"/>
        <v/>
      </c>
      <c r="N2026" s="32" t="str">
        <f t="shared" si="565"/>
        <v/>
      </c>
      <c r="P2026" s="307" t="str">
        <f t="shared" si="566"/>
        <v/>
      </c>
      <c r="Q2026" s="307" t="str">
        <f t="shared" si="560"/>
        <v/>
      </c>
      <c r="R2026" s="307" t="str">
        <f t="shared" si="567"/>
        <v/>
      </c>
      <c r="S2026" s="307" t="str">
        <f t="shared" si="568"/>
        <v/>
      </c>
      <c r="T2026" s="307" t="str">
        <f t="shared" si="569"/>
        <v/>
      </c>
      <c r="U2026" s="307" t="str">
        <f t="shared" si="561"/>
        <v/>
      </c>
      <c r="V2026" s="723"/>
      <c r="X2026" s="308" t="str">
        <f t="shared" si="570"/>
        <v/>
      </c>
      <c r="Y2026" s="309" t="str">
        <f t="shared" si="571"/>
        <v/>
      </c>
      <c r="Z2026" s="308" t="str">
        <f t="shared" si="562"/>
        <v/>
      </c>
      <c r="AA2026" s="308" t="b">
        <f t="shared" si="563"/>
        <v>1</v>
      </c>
      <c r="AB2026" s="308" t="str">
        <f t="shared" si="572"/>
        <v/>
      </c>
      <c r="AC2026" s="534" t="str">
        <f t="shared" si="573"/>
        <v/>
      </c>
      <c r="AD2026" s="752" t="str">
        <f t="shared" si="574"/>
        <v/>
      </c>
      <c r="AE2026" s="534" t="str">
        <f t="shared" si="575"/>
        <v/>
      </c>
      <c r="AF2026" s="752" t="str">
        <f t="shared" si="576"/>
        <v/>
      </c>
    </row>
    <row r="2027" spans="2:32" x14ac:dyDescent="0.25">
      <c r="B2027" s="721"/>
      <c r="C2027" s="531" t="str">
        <f>IFERROR(VLOOKUP(B2027,'מצבת ורישום גנים'!B:D,3,0),"")</f>
        <v/>
      </c>
      <c r="D2027" s="721"/>
      <c r="E2027" s="723"/>
      <c r="F2027" s="723"/>
      <c r="G2027" s="723"/>
      <c r="H2027" s="723"/>
      <c r="I2027" s="992" t="str">
        <f t="shared" si="577"/>
        <v/>
      </c>
      <c r="J2027" s="723"/>
      <c r="K2027" s="724"/>
      <c r="L2027" s="723"/>
      <c r="M2027" s="306" t="str">
        <f t="shared" si="564"/>
        <v/>
      </c>
      <c r="N2027" s="32" t="str">
        <f t="shared" si="565"/>
        <v/>
      </c>
      <c r="P2027" s="307" t="str">
        <f t="shared" si="566"/>
        <v/>
      </c>
      <c r="Q2027" s="307" t="str">
        <f t="shared" si="560"/>
        <v/>
      </c>
      <c r="R2027" s="307" t="str">
        <f t="shared" si="567"/>
        <v/>
      </c>
      <c r="S2027" s="307" t="str">
        <f t="shared" si="568"/>
        <v/>
      </c>
      <c r="T2027" s="307" t="str">
        <f t="shared" si="569"/>
        <v/>
      </c>
      <c r="U2027" s="307" t="str">
        <f t="shared" si="561"/>
        <v/>
      </c>
      <c r="V2027" s="723"/>
      <c r="X2027" s="308" t="str">
        <f t="shared" si="570"/>
        <v/>
      </c>
      <c r="Y2027" s="309" t="str">
        <f t="shared" si="571"/>
        <v/>
      </c>
      <c r="Z2027" s="308" t="str">
        <f t="shared" si="562"/>
        <v/>
      </c>
      <c r="AA2027" s="308" t="b">
        <f t="shared" si="563"/>
        <v>1</v>
      </c>
      <c r="AB2027" s="308" t="str">
        <f t="shared" si="572"/>
        <v/>
      </c>
      <c r="AC2027" s="534" t="str">
        <f t="shared" si="573"/>
        <v/>
      </c>
      <c r="AD2027" s="752" t="str">
        <f t="shared" si="574"/>
        <v/>
      </c>
      <c r="AE2027" s="534" t="str">
        <f t="shared" si="575"/>
        <v/>
      </c>
      <c r="AF2027" s="752" t="str">
        <f t="shared" si="576"/>
        <v/>
      </c>
    </row>
    <row r="2028" spans="2:32" x14ac:dyDescent="0.25">
      <c r="B2028" s="721"/>
      <c r="C2028" s="531" t="str">
        <f>IFERROR(VLOOKUP(B2028,'מצבת ורישום גנים'!B:D,3,0),"")</f>
        <v/>
      </c>
      <c r="D2028" s="721"/>
      <c r="E2028" s="723"/>
      <c r="F2028" s="723"/>
      <c r="G2028" s="723"/>
      <c r="H2028" s="723"/>
      <c r="I2028" s="992" t="str">
        <f t="shared" si="577"/>
        <v/>
      </c>
      <c r="J2028" s="723"/>
      <c r="K2028" s="724"/>
      <c r="L2028" s="723"/>
      <c r="M2028" s="306" t="str">
        <f t="shared" si="564"/>
        <v/>
      </c>
      <c r="N2028" s="32" t="str">
        <f t="shared" si="565"/>
        <v/>
      </c>
      <c r="P2028" s="307" t="str">
        <f t="shared" si="566"/>
        <v/>
      </c>
      <c r="Q2028" s="307" t="str">
        <f t="shared" si="560"/>
        <v/>
      </c>
      <c r="R2028" s="307" t="str">
        <f t="shared" si="567"/>
        <v/>
      </c>
      <c r="S2028" s="307" t="str">
        <f t="shared" si="568"/>
        <v/>
      </c>
      <c r="T2028" s="307" t="str">
        <f t="shared" si="569"/>
        <v/>
      </c>
      <c r="U2028" s="307" t="str">
        <f t="shared" si="561"/>
        <v/>
      </c>
      <c r="V2028" s="723"/>
      <c r="X2028" s="308" t="str">
        <f t="shared" si="570"/>
        <v/>
      </c>
      <c r="Y2028" s="309" t="str">
        <f t="shared" si="571"/>
        <v/>
      </c>
      <c r="Z2028" s="308" t="str">
        <f t="shared" si="562"/>
        <v/>
      </c>
      <c r="AA2028" s="308" t="b">
        <f t="shared" si="563"/>
        <v>1</v>
      </c>
      <c r="AB2028" s="308" t="str">
        <f t="shared" si="572"/>
        <v/>
      </c>
      <c r="AC2028" s="534" t="str">
        <f t="shared" si="573"/>
        <v/>
      </c>
      <c r="AD2028" s="752" t="str">
        <f t="shared" si="574"/>
        <v/>
      </c>
      <c r="AE2028" s="534" t="str">
        <f t="shared" si="575"/>
        <v/>
      </c>
      <c r="AF2028" s="752" t="str">
        <f t="shared" si="576"/>
        <v/>
      </c>
    </row>
    <row r="2029" spans="2:32" x14ac:dyDescent="0.25">
      <c r="B2029" s="721"/>
      <c r="C2029" s="531" t="str">
        <f>IFERROR(VLOOKUP(B2029,'מצבת ורישום גנים'!B:D,3,0),"")</f>
        <v/>
      </c>
      <c r="D2029" s="721"/>
      <c r="E2029" s="723"/>
      <c r="F2029" s="723"/>
      <c r="G2029" s="723"/>
      <c r="H2029" s="723"/>
      <c r="I2029" s="992" t="str">
        <f t="shared" si="577"/>
        <v/>
      </c>
      <c r="J2029" s="723"/>
      <c r="K2029" s="724"/>
      <c r="L2029" s="723"/>
      <c r="M2029" s="306" t="str">
        <f t="shared" si="564"/>
        <v/>
      </c>
      <c r="N2029" s="32" t="str">
        <f t="shared" si="565"/>
        <v/>
      </c>
      <c r="P2029" s="307" t="str">
        <f t="shared" si="566"/>
        <v/>
      </c>
      <c r="Q2029" s="307" t="str">
        <f t="shared" si="560"/>
        <v/>
      </c>
      <c r="R2029" s="307" t="str">
        <f t="shared" si="567"/>
        <v/>
      </c>
      <c r="S2029" s="307" t="str">
        <f t="shared" si="568"/>
        <v/>
      </c>
      <c r="T2029" s="307" t="str">
        <f t="shared" si="569"/>
        <v/>
      </c>
      <c r="U2029" s="307" t="str">
        <f t="shared" si="561"/>
        <v/>
      </c>
      <c r="V2029" s="723"/>
      <c r="X2029" s="308" t="str">
        <f t="shared" si="570"/>
        <v/>
      </c>
      <c r="Y2029" s="309" t="str">
        <f t="shared" si="571"/>
        <v/>
      </c>
      <c r="Z2029" s="308" t="str">
        <f t="shared" si="562"/>
        <v/>
      </c>
      <c r="AA2029" s="308" t="b">
        <f t="shared" si="563"/>
        <v>1</v>
      </c>
      <c r="AB2029" s="308" t="str">
        <f t="shared" si="572"/>
        <v/>
      </c>
      <c r="AC2029" s="534" t="str">
        <f t="shared" si="573"/>
        <v/>
      </c>
      <c r="AD2029" s="752" t="str">
        <f t="shared" si="574"/>
        <v/>
      </c>
      <c r="AE2029" s="534" t="str">
        <f t="shared" si="575"/>
        <v/>
      </c>
      <c r="AF2029" s="752" t="str">
        <f t="shared" si="576"/>
        <v/>
      </c>
    </row>
    <row r="2030" spans="2:32" x14ac:dyDescent="0.25">
      <c r="B2030" s="721"/>
      <c r="C2030" s="531" t="str">
        <f>IFERROR(VLOOKUP(B2030,'מצבת ורישום גנים'!B:D,3,0),"")</f>
        <v/>
      </c>
      <c r="D2030" s="721"/>
      <c r="E2030" s="723"/>
      <c r="F2030" s="723"/>
      <c r="G2030" s="723"/>
      <c r="H2030" s="723"/>
      <c r="I2030" s="992" t="str">
        <f t="shared" si="577"/>
        <v/>
      </c>
      <c r="J2030" s="723"/>
      <c r="K2030" s="724"/>
      <c r="L2030" s="723"/>
      <c r="M2030" s="306" t="str">
        <f t="shared" si="564"/>
        <v/>
      </c>
      <c r="N2030" s="32" t="str">
        <f t="shared" si="565"/>
        <v/>
      </c>
      <c r="P2030" s="307" t="str">
        <f t="shared" si="566"/>
        <v/>
      </c>
      <c r="Q2030" s="307" t="str">
        <f t="shared" si="560"/>
        <v/>
      </c>
      <c r="R2030" s="307" t="str">
        <f t="shared" si="567"/>
        <v/>
      </c>
      <c r="S2030" s="307" t="str">
        <f t="shared" si="568"/>
        <v/>
      </c>
      <c r="T2030" s="307" t="str">
        <f t="shared" si="569"/>
        <v/>
      </c>
      <c r="U2030" s="307" t="str">
        <f t="shared" si="561"/>
        <v/>
      </c>
      <c r="V2030" s="723"/>
      <c r="X2030" s="308" t="str">
        <f t="shared" si="570"/>
        <v/>
      </c>
      <c r="Y2030" s="309" t="str">
        <f t="shared" si="571"/>
        <v/>
      </c>
      <c r="Z2030" s="308" t="str">
        <f t="shared" si="562"/>
        <v/>
      </c>
      <c r="AA2030" s="308" t="b">
        <f t="shared" si="563"/>
        <v>1</v>
      </c>
      <c r="AB2030" s="308" t="str">
        <f t="shared" si="572"/>
        <v/>
      </c>
      <c r="AC2030" s="534" t="str">
        <f t="shared" si="573"/>
        <v/>
      </c>
      <c r="AD2030" s="752" t="str">
        <f t="shared" si="574"/>
        <v/>
      </c>
      <c r="AE2030" s="534" t="str">
        <f t="shared" si="575"/>
        <v/>
      </c>
      <c r="AF2030" s="752" t="str">
        <f t="shared" si="576"/>
        <v/>
      </c>
    </row>
    <row r="2031" spans="2:32" x14ac:dyDescent="0.25">
      <c r="B2031" s="721"/>
      <c r="C2031" s="531" t="str">
        <f>IFERROR(VLOOKUP(B2031,'מצבת ורישום גנים'!B:D,3,0),"")</f>
        <v/>
      </c>
      <c r="D2031" s="721"/>
      <c r="E2031" s="723"/>
      <c r="F2031" s="723"/>
      <c r="G2031" s="723"/>
      <c r="H2031" s="723"/>
      <c r="I2031" s="992" t="str">
        <f t="shared" si="577"/>
        <v/>
      </c>
      <c r="J2031" s="723"/>
      <c r="K2031" s="724"/>
      <c r="L2031" s="723"/>
      <c r="M2031" s="306" t="str">
        <f t="shared" si="564"/>
        <v/>
      </c>
      <c r="N2031" s="32" t="str">
        <f t="shared" si="565"/>
        <v/>
      </c>
      <c r="P2031" s="307" t="str">
        <f t="shared" si="566"/>
        <v/>
      </c>
      <c r="Q2031" s="307" t="str">
        <f t="shared" si="560"/>
        <v/>
      </c>
      <c r="R2031" s="307" t="str">
        <f t="shared" si="567"/>
        <v/>
      </c>
      <c r="S2031" s="307" t="str">
        <f t="shared" si="568"/>
        <v/>
      </c>
      <c r="T2031" s="307" t="str">
        <f t="shared" si="569"/>
        <v/>
      </c>
      <c r="U2031" s="307" t="str">
        <f t="shared" si="561"/>
        <v/>
      </c>
      <c r="V2031" s="723"/>
      <c r="X2031" s="308" t="str">
        <f t="shared" si="570"/>
        <v/>
      </c>
      <c r="Y2031" s="309" t="str">
        <f t="shared" si="571"/>
        <v/>
      </c>
      <c r="Z2031" s="308" t="str">
        <f t="shared" si="562"/>
        <v/>
      </c>
      <c r="AA2031" s="308" t="b">
        <f t="shared" si="563"/>
        <v>1</v>
      </c>
      <c r="AB2031" s="308" t="str">
        <f t="shared" si="572"/>
        <v/>
      </c>
      <c r="AC2031" s="534" t="str">
        <f t="shared" si="573"/>
        <v/>
      </c>
      <c r="AD2031" s="752" t="str">
        <f t="shared" si="574"/>
        <v/>
      </c>
      <c r="AE2031" s="534" t="str">
        <f t="shared" si="575"/>
        <v/>
      </c>
      <c r="AF2031" s="752" t="str">
        <f t="shared" si="576"/>
        <v/>
      </c>
    </row>
    <row r="2032" spans="2:32" x14ac:dyDescent="0.25">
      <c r="B2032" s="721"/>
      <c r="C2032" s="531" t="str">
        <f>IFERROR(VLOOKUP(B2032,'מצבת ורישום גנים'!B:D,3,0),"")</f>
        <v/>
      </c>
      <c r="D2032" s="721"/>
      <c r="E2032" s="723"/>
      <c r="F2032" s="723"/>
      <c r="G2032" s="723"/>
      <c r="H2032" s="723"/>
      <c r="I2032" s="992" t="str">
        <f t="shared" si="577"/>
        <v/>
      </c>
      <c r="J2032" s="723"/>
      <c r="K2032" s="724"/>
      <c r="L2032" s="723"/>
      <c r="M2032" s="306" t="str">
        <f t="shared" si="564"/>
        <v/>
      </c>
      <c r="N2032" s="32" t="str">
        <f t="shared" si="565"/>
        <v/>
      </c>
      <c r="P2032" s="307" t="str">
        <f t="shared" si="566"/>
        <v/>
      </c>
      <c r="Q2032" s="307" t="str">
        <f t="shared" si="560"/>
        <v/>
      </c>
      <c r="R2032" s="307" t="str">
        <f t="shared" si="567"/>
        <v/>
      </c>
      <c r="S2032" s="307" t="str">
        <f t="shared" si="568"/>
        <v/>
      </c>
      <c r="T2032" s="307" t="str">
        <f t="shared" si="569"/>
        <v/>
      </c>
      <c r="U2032" s="307" t="str">
        <f t="shared" si="561"/>
        <v/>
      </c>
      <c r="V2032" s="723"/>
      <c r="X2032" s="308" t="str">
        <f t="shared" si="570"/>
        <v/>
      </c>
      <c r="Y2032" s="309" t="str">
        <f t="shared" si="571"/>
        <v/>
      </c>
      <c r="Z2032" s="308" t="str">
        <f t="shared" si="562"/>
        <v/>
      </c>
      <c r="AA2032" s="308" t="b">
        <f t="shared" si="563"/>
        <v>1</v>
      </c>
      <c r="AB2032" s="308" t="str">
        <f t="shared" si="572"/>
        <v/>
      </c>
      <c r="AC2032" s="534" t="str">
        <f t="shared" si="573"/>
        <v/>
      </c>
      <c r="AD2032" s="752" t="str">
        <f t="shared" si="574"/>
        <v/>
      </c>
      <c r="AE2032" s="534" t="str">
        <f t="shared" si="575"/>
        <v/>
      </c>
      <c r="AF2032" s="752" t="str">
        <f t="shared" si="576"/>
        <v/>
      </c>
    </row>
    <row r="2033" spans="2:32" x14ac:dyDescent="0.25">
      <c r="B2033" s="721"/>
      <c r="C2033" s="531" t="str">
        <f>IFERROR(VLOOKUP(B2033,'מצבת ורישום גנים'!B:D,3,0),"")</f>
        <v/>
      </c>
      <c r="D2033" s="721"/>
      <c r="E2033" s="723"/>
      <c r="F2033" s="723"/>
      <c r="G2033" s="723"/>
      <c r="H2033" s="723"/>
      <c r="I2033" s="992" t="str">
        <f t="shared" si="577"/>
        <v/>
      </c>
      <c r="J2033" s="723"/>
      <c r="K2033" s="724"/>
      <c r="L2033" s="723"/>
      <c r="M2033" s="306" t="str">
        <f t="shared" si="564"/>
        <v/>
      </c>
      <c r="N2033" s="32" t="str">
        <f t="shared" si="565"/>
        <v/>
      </c>
      <c r="P2033" s="307" t="str">
        <f t="shared" si="566"/>
        <v/>
      </c>
      <c r="Q2033" s="307" t="str">
        <f t="shared" si="560"/>
        <v/>
      </c>
      <c r="R2033" s="307" t="str">
        <f t="shared" si="567"/>
        <v/>
      </c>
      <c r="S2033" s="307" t="str">
        <f t="shared" si="568"/>
        <v/>
      </c>
      <c r="T2033" s="307" t="str">
        <f t="shared" si="569"/>
        <v/>
      </c>
      <c r="U2033" s="307" t="str">
        <f t="shared" si="561"/>
        <v/>
      </c>
      <c r="V2033" s="723"/>
      <c r="X2033" s="308" t="str">
        <f t="shared" si="570"/>
        <v/>
      </c>
      <c r="Y2033" s="309" t="str">
        <f t="shared" si="571"/>
        <v/>
      </c>
      <c r="Z2033" s="308" t="str">
        <f t="shared" si="562"/>
        <v/>
      </c>
      <c r="AA2033" s="308" t="b">
        <f t="shared" si="563"/>
        <v>1</v>
      </c>
      <c r="AB2033" s="308" t="str">
        <f t="shared" si="572"/>
        <v/>
      </c>
      <c r="AC2033" s="534" t="str">
        <f t="shared" si="573"/>
        <v/>
      </c>
      <c r="AD2033" s="752" t="str">
        <f t="shared" si="574"/>
        <v/>
      </c>
      <c r="AE2033" s="534" t="str">
        <f t="shared" si="575"/>
        <v/>
      </c>
      <c r="AF2033" s="752" t="str">
        <f t="shared" si="576"/>
        <v/>
      </c>
    </row>
    <row r="2034" spans="2:32" x14ac:dyDescent="0.25">
      <c r="B2034" s="721"/>
      <c r="C2034" s="531" t="str">
        <f>IFERROR(VLOOKUP(B2034,'מצבת ורישום גנים'!B:D,3,0),"")</f>
        <v/>
      </c>
      <c r="D2034" s="721"/>
      <c r="E2034" s="723"/>
      <c r="F2034" s="723"/>
      <c r="G2034" s="723"/>
      <c r="H2034" s="723"/>
      <c r="I2034" s="992" t="str">
        <f t="shared" si="577"/>
        <v/>
      </c>
      <c r="J2034" s="723"/>
      <c r="K2034" s="724"/>
      <c r="L2034" s="723"/>
      <c r="M2034" s="306" t="str">
        <f t="shared" si="564"/>
        <v/>
      </c>
      <c r="N2034" s="32" t="str">
        <f t="shared" si="565"/>
        <v/>
      </c>
      <c r="P2034" s="307" t="str">
        <f t="shared" si="566"/>
        <v/>
      </c>
      <c r="Q2034" s="307" t="str">
        <f t="shared" si="560"/>
        <v/>
      </c>
      <c r="R2034" s="307" t="str">
        <f t="shared" si="567"/>
        <v/>
      </c>
      <c r="S2034" s="307" t="str">
        <f t="shared" si="568"/>
        <v/>
      </c>
      <c r="T2034" s="307" t="str">
        <f t="shared" si="569"/>
        <v/>
      </c>
      <c r="U2034" s="307" t="str">
        <f t="shared" si="561"/>
        <v/>
      </c>
      <c r="V2034" s="723"/>
      <c r="X2034" s="308" t="str">
        <f t="shared" si="570"/>
        <v/>
      </c>
      <c r="Y2034" s="309" t="str">
        <f t="shared" si="571"/>
        <v/>
      </c>
      <c r="Z2034" s="308" t="str">
        <f t="shared" si="562"/>
        <v/>
      </c>
      <c r="AA2034" s="308" t="b">
        <f t="shared" si="563"/>
        <v>1</v>
      </c>
      <c r="AB2034" s="308" t="str">
        <f t="shared" si="572"/>
        <v/>
      </c>
      <c r="AC2034" s="534" t="str">
        <f t="shared" si="573"/>
        <v/>
      </c>
      <c r="AD2034" s="752" t="str">
        <f t="shared" si="574"/>
        <v/>
      </c>
      <c r="AE2034" s="534" t="str">
        <f t="shared" si="575"/>
        <v/>
      </c>
      <c r="AF2034" s="752" t="str">
        <f t="shared" si="576"/>
        <v/>
      </c>
    </row>
    <row r="2035" spans="2:32" x14ac:dyDescent="0.25">
      <c r="B2035" s="721"/>
      <c r="C2035" s="531" t="str">
        <f>IFERROR(VLOOKUP(B2035,'מצבת ורישום גנים'!B:D,3,0),"")</f>
        <v/>
      </c>
      <c r="D2035" s="721"/>
      <c r="E2035" s="723"/>
      <c r="F2035" s="723"/>
      <c r="G2035" s="723"/>
      <c r="H2035" s="723"/>
      <c r="I2035" s="992" t="str">
        <f t="shared" si="577"/>
        <v/>
      </c>
      <c r="J2035" s="723"/>
      <c r="K2035" s="724"/>
      <c r="L2035" s="723"/>
      <c r="M2035" s="306" t="str">
        <f t="shared" si="564"/>
        <v/>
      </c>
      <c r="N2035" s="32" t="str">
        <f t="shared" si="565"/>
        <v/>
      </c>
      <c r="P2035" s="307" t="str">
        <f t="shared" si="566"/>
        <v/>
      </c>
      <c r="Q2035" s="307" t="str">
        <f t="shared" si="560"/>
        <v/>
      </c>
      <c r="R2035" s="307" t="str">
        <f t="shared" si="567"/>
        <v/>
      </c>
      <c r="S2035" s="307" t="str">
        <f t="shared" si="568"/>
        <v/>
      </c>
      <c r="T2035" s="307" t="str">
        <f t="shared" si="569"/>
        <v/>
      </c>
      <c r="U2035" s="307" t="str">
        <f t="shared" si="561"/>
        <v/>
      </c>
      <c r="V2035" s="723"/>
      <c r="X2035" s="308" t="str">
        <f t="shared" si="570"/>
        <v/>
      </c>
      <c r="Y2035" s="309" t="str">
        <f t="shared" si="571"/>
        <v/>
      </c>
      <c r="Z2035" s="308" t="str">
        <f t="shared" si="562"/>
        <v/>
      </c>
      <c r="AA2035" s="308" t="b">
        <f t="shared" si="563"/>
        <v>1</v>
      </c>
      <c r="AB2035" s="308" t="str">
        <f t="shared" si="572"/>
        <v/>
      </c>
      <c r="AC2035" s="534" t="str">
        <f t="shared" si="573"/>
        <v/>
      </c>
      <c r="AD2035" s="752" t="str">
        <f t="shared" si="574"/>
        <v/>
      </c>
      <c r="AE2035" s="534" t="str">
        <f t="shared" si="575"/>
        <v/>
      </c>
      <c r="AF2035" s="752" t="str">
        <f t="shared" si="576"/>
        <v/>
      </c>
    </row>
    <row r="2036" spans="2:32" x14ac:dyDescent="0.25">
      <c r="B2036" s="721"/>
      <c r="C2036" s="531" t="str">
        <f>IFERROR(VLOOKUP(B2036,'מצבת ורישום גנים'!B:D,3,0),"")</f>
        <v/>
      </c>
      <c r="D2036" s="721"/>
      <c r="E2036" s="723"/>
      <c r="F2036" s="723"/>
      <c r="G2036" s="723"/>
      <c r="H2036" s="723"/>
      <c r="I2036" s="992" t="str">
        <f t="shared" si="577"/>
        <v/>
      </c>
      <c r="J2036" s="723"/>
      <c r="K2036" s="724"/>
      <c r="L2036" s="723"/>
      <c r="M2036" s="306" t="str">
        <f t="shared" si="564"/>
        <v/>
      </c>
      <c r="N2036" s="32" t="str">
        <f t="shared" si="565"/>
        <v/>
      </c>
      <c r="P2036" s="307" t="str">
        <f t="shared" si="566"/>
        <v/>
      </c>
      <c r="Q2036" s="307" t="str">
        <f t="shared" si="560"/>
        <v/>
      </c>
      <c r="R2036" s="307" t="str">
        <f t="shared" si="567"/>
        <v/>
      </c>
      <c r="S2036" s="307" t="str">
        <f t="shared" si="568"/>
        <v/>
      </c>
      <c r="T2036" s="307" t="str">
        <f t="shared" si="569"/>
        <v/>
      </c>
      <c r="U2036" s="307" t="str">
        <f t="shared" si="561"/>
        <v/>
      </c>
      <c r="V2036" s="723"/>
      <c r="X2036" s="308" t="str">
        <f t="shared" si="570"/>
        <v/>
      </c>
      <c r="Y2036" s="309" t="str">
        <f t="shared" si="571"/>
        <v/>
      </c>
      <c r="Z2036" s="308" t="str">
        <f t="shared" si="562"/>
        <v/>
      </c>
      <c r="AA2036" s="308" t="b">
        <f t="shared" si="563"/>
        <v>1</v>
      </c>
      <c r="AB2036" s="308" t="str">
        <f t="shared" si="572"/>
        <v/>
      </c>
      <c r="AC2036" s="534" t="str">
        <f t="shared" si="573"/>
        <v/>
      </c>
      <c r="AD2036" s="752" t="str">
        <f t="shared" si="574"/>
        <v/>
      </c>
      <c r="AE2036" s="534" t="str">
        <f t="shared" si="575"/>
        <v/>
      </c>
      <c r="AF2036" s="752" t="str">
        <f t="shared" si="576"/>
        <v/>
      </c>
    </row>
    <row r="2037" spans="2:32" x14ac:dyDescent="0.25">
      <c r="B2037" s="721"/>
      <c r="C2037" s="531" t="str">
        <f>IFERROR(VLOOKUP(B2037,'מצבת ורישום גנים'!B:D,3,0),"")</f>
        <v/>
      </c>
      <c r="D2037" s="721"/>
      <c r="E2037" s="723"/>
      <c r="F2037" s="723"/>
      <c r="G2037" s="723"/>
      <c r="H2037" s="723"/>
      <c r="I2037" s="992" t="str">
        <f t="shared" si="577"/>
        <v/>
      </c>
      <c r="J2037" s="723"/>
      <c r="K2037" s="724"/>
      <c r="L2037" s="723"/>
      <c r="M2037" s="306" t="str">
        <f t="shared" si="564"/>
        <v/>
      </c>
      <c r="N2037" s="32" t="str">
        <f t="shared" si="565"/>
        <v/>
      </c>
      <c r="P2037" s="307" t="str">
        <f t="shared" si="566"/>
        <v/>
      </c>
      <c r="Q2037" s="307" t="str">
        <f t="shared" si="560"/>
        <v/>
      </c>
      <c r="R2037" s="307" t="str">
        <f t="shared" si="567"/>
        <v/>
      </c>
      <c r="S2037" s="307" t="str">
        <f t="shared" si="568"/>
        <v/>
      </c>
      <c r="T2037" s="307" t="str">
        <f t="shared" si="569"/>
        <v/>
      </c>
      <c r="U2037" s="307" t="str">
        <f t="shared" si="561"/>
        <v/>
      </c>
      <c r="V2037" s="723"/>
      <c r="X2037" s="308" t="str">
        <f t="shared" si="570"/>
        <v/>
      </c>
      <c r="Y2037" s="309" t="str">
        <f t="shared" si="571"/>
        <v/>
      </c>
      <c r="Z2037" s="308" t="str">
        <f t="shared" si="562"/>
        <v/>
      </c>
      <c r="AA2037" s="308" t="b">
        <f t="shared" si="563"/>
        <v>1</v>
      </c>
      <c r="AB2037" s="308" t="str">
        <f t="shared" si="572"/>
        <v/>
      </c>
      <c r="AC2037" s="534" t="str">
        <f t="shared" si="573"/>
        <v/>
      </c>
      <c r="AD2037" s="752" t="str">
        <f t="shared" si="574"/>
        <v/>
      </c>
      <c r="AE2037" s="534" t="str">
        <f t="shared" si="575"/>
        <v/>
      </c>
      <c r="AF2037" s="752" t="str">
        <f t="shared" si="576"/>
        <v/>
      </c>
    </row>
    <row r="2038" spans="2:32" x14ac:dyDescent="0.25">
      <c r="B2038" s="721"/>
      <c r="C2038" s="531" t="str">
        <f>IFERROR(VLOOKUP(B2038,'מצבת ורישום גנים'!B:D,3,0),"")</f>
        <v/>
      </c>
      <c r="D2038" s="721"/>
      <c r="E2038" s="723"/>
      <c r="F2038" s="723"/>
      <c r="G2038" s="723"/>
      <c r="H2038" s="723"/>
      <c r="I2038" s="992" t="str">
        <f t="shared" si="577"/>
        <v/>
      </c>
      <c r="J2038" s="723"/>
      <c r="K2038" s="724"/>
      <c r="L2038" s="723"/>
      <c r="M2038" s="306" t="str">
        <f t="shared" si="564"/>
        <v/>
      </c>
      <c r="N2038" s="32" t="str">
        <f t="shared" si="565"/>
        <v/>
      </c>
      <c r="P2038" s="307" t="str">
        <f t="shared" si="566"/>
        <v/>
      </c>
      <c r="Q2038" s="307" t="str">
        <f t="shared" si="560"/>
        <v/>
      </c>
      <c r="R2038" s="307" t="str">
        <f t="shared" si="567"/>
        <v/>
      </c>
      <c r="S2038" s="307" t="str">
        <f t="shared" si="568"/>
        <v/>
      </c>
      <c r="T2038" s="307" t="str">
        <f t="shared" si="569"/>
        <v/>
      </c>
      <c r="U2038" s="307" t="str">
        <f t="shared" si="561"/>
        <v/>
      </c>
      <c r="V2038" s="723"/>
      <c r="X2038" s="308" t="str">
        <f t="shared" si="570"/>
        <v/>
      </c>
      <c r="Y2038" s="309" t="str">
        <f t="shared" si="571"/>
        <v/>
      </c>
      <c r="Z2038" s="308" t="str">
        <f t="shared" si="562"/>
        <v/>
      </c>
      <c r="AA2038" s="308" t="b">
        <f t="shared" si="563"/>
        <v>1</v>
      </c>
      <c r="AB2038" s="308" t="str">
        <f t="shared" si="572"/>
        <v/>
      </c>
      <c r="AC2038" s="534" t="str">
        <f t="shared" si="573"/>
        <v/>
      </c>
      <c r="AD2038" s="752" t="str">
        <f t="shared" si="574"/>
        <v/>
      </c>
      <c r="AE2038" s="534" t="str">
        <f t="shared" si="575"/>
        <v/>
      </c>
      <c r="AF2038" s="752" t="str">
        <f t="shared" si="576"/>
        <v/>
      </c>
    </row>
    <row r="2039" spans="2:32" x14ac:dyDescent="0.25">
      <c r="B2039" s="721"/>
      <c r="C2039" s="531" t="str">
        <f>IFERROR(VLOOKUP(B2039,'מצבת ורישום גנים'!B:D,3,0),"")</f>
        <v/>
      </c>
      <c r="D2039" s="721"/>
      <c r="E2039" s="723"/>
      <c r="F2039" s="723"/>
      <c r="G2039" s="723"/>
      <c r="H2039" s="723"/>
      <c r="I2039" s="992" t="str">
        <f t="shared" si="577"/>
        <v/>
      </c>
      <c r="J2039" s="723"/>
      <c r="K2039" s="724"/>
      <c r="L2039" s="723"/>
      <c r="M2039" s="306" t="str">
        <f t="shared" si="564"/>
        <v/>
      </c>
      <c r="N2039" s="32" t="str">
        <f t="shared" si="565"/>
        <v/>
      </c>
      <c r="P2039" s="307" t="str">
        <f t="shared" si="566"/>
        <v/>
      </c>
      <c r="Q2039" s="307" t="str">
        <f t="shared" si="560"/>
        <v/>
      </c>
      <c r="R2039" s="307" t="str">
        <f t="shared" si="567"/>
        <v/>
      </c>
      <c r="S2039" s="307" t="str">
        <f t="shared" si="568"/>
        <v/>
      </c>
      <c r="T2039" s="307" t="str">
        <f t="shared" si="569"/>
        <v/>
      </c>
      <c r="U2039" s="307" t="str">
        <f t="shared" si="561"/>
        <v/>
      </c>
      <c r="V2039" s="723"/>
      <c r="X2039" s="308" t="str">
        <f t="shared" si="570"/>
        <v/>
      </c>
      <c r="Y2039" s="309" t="str">
        <f t="shared" si="571"/>
        <v/>
      </c>
      <c r="Z2039" s="308" t="str">
        <f t="shared" si="562"/>
        <v/>
      </c>
      <c r="AA2039" s="308" t="b">
        <f t="shared" si="563"/>
        <v>1</v>
      </c>
      <c r="AB2039" s="308" t="str">
        <f t="shared" si="572"/>
        <v/>
      </c>
      <c r="AC2039" s="534" t="str">
        <f t="shared" si="573"/>
        <v/>
      </c>
      <c r="AD2039" s="752" t="str">
        <f t="shared" si="574"/>
        <v/>
      </c>
      <c r="AE2039" s="534" t="str">
        <f t="shared" si="575"/>
        <v/>
      </c>
      <c r="AF2039" s="752" t="str">
        <f t="shared" si="576"/>
        <v/>
      </c>
    </row>
    <row r="2040" spans="2:32" x14ac:dyDescent="0.25">
      <c r="B2040" s="721"/>
      <c r="C2040" s="531" t="str">
        <f>IFERROR(VLOOKUP(B2040,'מצבת ורישום גנים'!B:D,3,0),"")</f>
        <v/>
      </c>
      <c r="D2040" s="721"/>
      <c r="E2040" s="723"/>
      <c r="F2040" s="723"/>
      <c r="G2040" s="723"/>
      <c r="H2040" s="723"/>
      <c r="I2040" s="992" t="str">
        <f t="shared" si="577"/>
        <v/>
      </c>
      <c r="J2040" s="723"/>
      <c r="K2040" s="724"/>
      <c r="L2040" s="723"/>
      <c r="M2040" s="306" t="str">
        <f t="shared" si="564"/>
        <v/>
      </c>
      <c r="N2040" s="32" t="str">
        <f t="shared" si="565"/>
        <v/>
      </c>
      <c r="P2040" s="307" t="str">
        <f t="shared" si="566"/>
        <v/>
      </c>
      <c r="Q2040" s="307" t="str">
        <f t="shared" si="560"/>
        <v/>
      </c>
      <c r="R2040" s="307" t="str">
        <f t="shared" si="567"/>
        <v/>
      </c>
      <c r="S2040" s="307" t="str">
        <f t="shared" si="568"/>
        <v/>
      </c>
      <c r="T2040" s="307" t="str">
        <f t="shared" si="569"/>
        <v/>
      </c>
      <c r="U2040" s="307" t="str">
        <f t="shared" si="561"/>
        <v/>
      </c>
      <c r="V2040" s="723"/>
      <c r="X2040" s="308" t="str">
        <f t="shared" si="570"/>
        <v/>
      </c>
      <c r="Y2040" s="309" t="str">
        <f t="shared" si="571"/>
        <v/>
      </c>
      <c r="Z2040" s="308" t="str">
        <f t="shared" si="562"/>
        <v/>
      </c>
      <c r="AA2040" s="308" t="b">
        <f t="shared" si="563"/>
        <v>1</v>
      </c>
      <c r="AB2040" s="308" t="str">
        <f t="shared" si="572"/>
        <v/>
      </c>
      <c r="AC2040" s="534" t="str">
        <f t="shared" si="573"/>
        <v/>
      </c>
      <c r="AD2040" s="752" t="str">
        <f t="shared" si="574"/>
        <v/>
      </c>
      <c r="AE2040" s="534" t="str">
        <f t="shared" si="575"/>
        <v/>
      </c>
      <c r="AF2040" s="752" t="str">
        <f t="shared" si="576"/>
        <v/>
      </c>
    </row>
    <row r="2041" spans="2:32" x14ac:dyDescent="0.25">
      <c r="B2041" s="721"/>
      <c r="C2041" s="531" t="str">
        <f>IFERROR(VLOOKUP(B2041,'מצבת ורישום גנים'!B:D,3,0),"")</f>
        <v/>
      </c>
      <c r="D2041" s="721"/>
      <c r="E2041" s="723"/>
      <c r="F2041" s="723"/>
      <c r="G2041" s="723"/>
      <c r="H2041" s="723"/>
      <c r="I2041" s="992" t="str">
        <f t="shared" si="577"/>
        <v/>
      </c>
      <c r="J2041" s="723"/>
      <c r="K2041" s="724"/>
      <c r="L2041" s="723"/>
      <c r="M2041" s="306" t="str">
        <f t="shared" si="564"/>
        <v/>
      </c>
      <c r="N2041" s="32" t="str">
        <f t="shared" si="565"/>
        <v/>
      </c>
      <c r="P2041" s="307" t="str">
        <f t="shared" si="566"/>
        <v/>
      </c>
      <c r="Q2041" s="307" t="str">
        <f t="shared" si="560"/>
        <v/>
      </c>
      <c r="R2041" s="307" t="str">
        <f t="shared" si="567"/>
        <v/>
      </c>
      <c r="S2041" s="307" t="str">
        <f t="shared" si="568"/>
        <v/>
      </c>
      <c r="T2041" s="307" t="str">
        <f t="shared" si="569"/>
        <v/>
      </c>
      <c r="U2041" s="307" t="str">
        <f t="shared" si="561"/>
        <v/>
      </c>
      <c r="V2041" s="723"/>
      <c r="X2041" s="308" t="str">
        <f t="shared" si="570"/>
        <v/>
      </c>
      <c r="Y2041" s="309" t="str">
        <f t="shared" si="571"/>
        <v/>
      </c>
      <c r="Z2041" s="308" t="str">
        <f t="shared" si="562"/>
        <v/>
      </c>
      <c r="AA2041" s="308" t="b">
        <f t="shared" si="563"/>
        <v>1</v>
      </c>
      <c r="AB2041" s="308" t="str">
        <f t="shared" si="572"/>
        <v/>
      </c>
      <c r="AC2041" s="534" t="str">
        <f t="shared" si="573"/>
        <v/>
      </c>
      <c r="AD2041" s="752" t="str">
        <f t="shared" si="574"/>
        <v/>
      </c>
      <c r="AE2041" s="534" t="str">
        <f t="shared" si="575"/>
        <v/>
      </c>
      <c r="AF2041" s="752" t="str">
        <f t="shared" si="576"/>
        <v/>
      </c>
    </row>
    <row r="2042" spans="2:32" x14ac:dyDescent="0.25">
      <c r="B2042" s="721"/>
      <c r="C2042" s="531" t="str">
        <f>IFERROR(VLOOKUP(B2042,'מצבת ורישום גנים'!B:D,3,0),"")</f>
        <v/>
      </c>
      <c r="D2042" s="721"/>
      <c r="E2042" s="723"/>
      <c r="F2042" s="723"/>
      <c r="G2042" s="723"/>
      <c r="H2042" s="723"/>
      <c r="I2042" s="992" t="str">
        <f t="shared" si="577"/>
        <v/>
      </c>
      <c r="J2042" s="723"/>
      <c r="K2042" s="724"/>
      <c r="L2042" s="723"/>
      <c r="M2042" s="306" t="str">
        <f t="shared" si="564"/>
        <v/>
      </c>
      <c r="N2042" s="32" t="str">
        <f t="shared" si="565"/>
        <v/>
      </c>
      <c r="P2042" s="307" t="str">
        <f t="shared" si="566"/>
        <v/>
      </c>
      <c r="Q2042" s="307" t="str">
        <f t="shared" si="560"/>
        <v/>
      </c>
      <c r="R2042" s="307" t="str">
        <f t="shared" si="567"/>
        <v/>
      </c>
      <c r="S2042" s="307" t="str">
        <f t="shared" si="568"/>
        <v/>
      </c>
      <c r="T2042" s="307" t="str">
        <f t="shared" si="569"/>
        <v/>
      </c>
      <c r="U2042" s="307" t="str">
        <f t="shared" si="561"/>
        <v/>
      </c>
      <c r="V2042" s="723"/>
      <c r="X2042" s="308" t="str">
        <f t="shared" si="570"/>
        <v/>
      </c>
      <c r="Y2042" s="309" t="str">
        <f t="shared" si="571"/>
        <v/>
      </c>
      <c r="Z2042" s="308" t="str">
        <f t="shared" si="562"/>
        <v/>
      </c>
      <c r="AA2042" s="308" t="b">
        <f t="shared" si="563"/>
        <v>1</v>
      </c>
      <c r="AB2042" s="308" t="str">
        <f t="shared" si="572"/>
        <v/>
      </c>
      <c r="AC2042" s="534" t="str">
        <f t="shared" si="573"/>
        <v/>
      </c>
      <c r="AD2042" s="752" t="str">
        <f t="shared" si="574"/>
        <v/>
      </c>
      <c r="AE2042" s="534" t="str">
        <f t="shared" si="575"/>
        <v/>
      </c>
      <c r="AF2042" s="752" t="str">
        <f t="shared" si="576"/>
        <v/>
      </c>
    </row>
    <row r="2043" spans="2:32" x14ac:dyDescent="0.25">
      <c r="B2043" s="721"/>
      <c r="C2043" s="531" t="str">
        <f>IFERROR(VLOOKUP(B2043,'מצבת ורישום גנים'!B:D,3,0),"")</f>
        <v/>
      </c>
      <c r="D2043" s="721"/>
      <c r="E2043" s="723"/>
      <c r="F2043" s="723"/>
      <c r="G2043" s="723"/>
      <c r="H2043" s="723"/>
      <c r="I2043" s="992" t="str">
        <f t="shared" si="577"/>
        <v/>
      </c>
      <c r="J2043" s="723"/>
      <c r="K2043" s="724"/>
      <c r="L2043" s="723"/>
      <c r="M2043" s="306" t="str">
        <f t="shared" si="564"/>
        <v/>
      </c>
      <c r="N2043" s="32" t="str">
        <f t="shared" si="565"/>
        <v/>
      </c>
      <c r="P2043" s="307" t="str">
        <f t="shared" si="566"/>
        <v/>
      </c>
      <c r="Q2043" s="307" t="str">
        <f t="shared" si="560"/>
        <v/>
      </c>
      <c r="R2043" s="307" t="str">
        <f t="shared" si="567"/>
        <v/>
      </c>
      <c r="S2043" s="307" t="str">
        <f t="shared" si="568"/>
        <v/>
      </c>
      <c r="T2043" s="307" t="str">
        <f t="shared" si="569"/>
        <v/>
      </c>
      <c r="U2043" s="307" t="str">
        <f t="shared" si="561"/>
        <v/>
      </c>
      <c r="V2043" s="723"/>
      <c r="X2043" s="308" t="str">
        <f t="shared" si="570"/>
        <v/>
      </c>
      <c r="Y2043" s="309" t="str">
        <f t="shared" si="571"/>
        <v/>
      </c>
      <c r="Z2043" s="308" t="str">
        <f t="shared" si="562"/>
        <v/>
      </c>
      <c r="AA2043" s="308" t="b">
        <f t="shared" si="563"/>
        <v>1</v>
      </c>
      <c r="AB2043" s="308" t="str">
        <f t="shared" si="572"/>
        <v/>
      </c>
      <c r="AC2043" s="534" t="str">
        <f t="shared" si="573"/>
        <v/>
      </c>
      <c r="AD2043" s="752" t="str">
        <f t="shared" si="574"/>
        <v/>
      </c>
      <c r="AE2043" s="534" t="str">
        <f t="shared" si="575"/>
        <v/>
      </c>
      <c r="AF2043" s="752" t="str">
        <f t="shared" si="576"/>
        <v/>
      </c>
    </row>
    <row r="2044" spans="2:32" x14ac:dyDescent="0.25">
      <c r="B2044" s="721"/>
      <c r="C2044" s="531" t="str">
        <f>IFERROR(VLOOKUP(B2044,'מצבת ורישום גנים'!B:D,3,0),"")</f>
        <v/>
      </c>
      <c r="D2044" s="721"/>
      <c r="E2044" s="723"/>
      <c r="F2044" s="723"/>
      <c r="G2044" s="723"/>
      <c r="H2044" s="723"/>
      <c r="I2044" s="992" t="str">
        <f t="shared" si="577"/>
        <v/>
      </c>
      <c r="J2044" s="723"/>
      <c r="K2044" s="724"/>
      <c r="L2044" s="723"/>
      <c r="M2044" s="306" t="str">
        <f t="shared" si="564"/>
        <v/>
      </c>
      <c r="N2044" s="32" t="str">
        <f t="shared" si="565"/>
        <v/>
      </c>
      <c r="P2044" s="307" t="str">
        <f t="shared" si="566"/>
        <v/>
      </c>
      <c r="Q2044" s="307" t="str">
        <f t="shared" si="560"/>
        <v/>
      </c>
      <c r="R2044" s="307" t="str">
        <f t="shared" si="567"/>
        <v/>
      </c>
      <c r="S2044" s="307" t="str">
        <f t="shared" si="568"/>
        <v/>
      </c>
      <c r="T2044" s="307" t="str">
        <f t="shared" si="569"/>
        <v/>
      </c>
      <c r="U2044" s="307" t="str">
        <f t="shared" si="561"/>
        <v/>
      </c>
      <c r="V2044" s="723"/>
      <c r="X2044" s="308" t="str">
        <f t="shared" si="570"/>
        <v/>
      </c>
      <c r="Y2044" s="309" t="str">
        <f t="shared" si="571"/>
        <v/>
      </c>
      <c r="Z2044" s="308" t="str">
        <f t="shared" si="562"/>
        <v/>
      </c>
      <c r="AA2044" s="308" t="b">
        <f t="shared" si="563"/>
        <v>1</v>
      </c>
      <c r="AB2044" s="308" t="str">
        <f t="shared" si="572"/>
        <v/>
      </c>
      <c r="AC2044" s="534" t="str">
        <f t="shared" si="573"/>
        <v/>
      </c>
      <c r="AD2044" s="752" t="str">
        <f t="shared" si="574"/>
        <v/>
      </c>
      <c r="AE2044" s="534" t="str">
        <f t="shared" si="575"/>
        <v/>
      </c>
      <c r="AF2044" s="752" t="str">
        <f t="shared" si="576"/>
        <v/>
      </c>
    </row>
    <row r="2045" spans="2:32" x14ac:dyDescent="0.25">
      <c r="B2045" s="721"/>
      <c r="C2045" s="531" t="str">
        <f>IFERROR(VLOOKUP(B2045,'מצבת ורישום גנים'!B:D,3,0),"")</f>
        <v/>
      </c>
      <c r="D2045" s="721"/>
      <c r="E2045" s="723"/>
      <c r="F2045" s="723"/>
      <c r="G2045" s="723"/>
      <c r="H2045" s="723"/>
      <c r="I2045" s="992" t="str">
        <f t="shared" si="577"/>
        <v/>
      </c>
      <c r="J2045" s="723"/>
      <c r="K2045" s="724"/>
      <c r="L2045" s="723"/>
      <c r="M2045" s="306" t="str">
        <f t="shared" si="564"/>
        <v/>
      </c>
      <c r="N2045" s="32" t="str">
        <f t="shared" si="565"/>
        <v/>
      </c>
      <c r="P2045" s="307" t="str">
        <f t="shared" si="566"/>
        <v/>
      </c>
      <c r="Q2045" s="307" t="str">
        <f t="shared" si="560"/>
        <v/>
      </c>
      <c r="R2045" s="307" t="str">
        <f t="shared" si="567"/>
        <v/>
      </c>
      <c r="S2045" s="307" t="str">
        <f t="shared" si="568"/>
        <v/>
      </c>
      <c r="T2045" s="307" t="str">
        <f t="shared" si="569"/>
        <v/>
      </c>
      <c r="U2045" s="307" t="str">
        <f t="shared" si="561"/>
        <v/>
      </c>
      <c r="V2045" s="723"/>
      <c r="X2045" s="308" t="str">
        <f t="shared" si="570"/>
        <v/>
      </c>
      <c r="Y2045" s="309" t="str">
        <f t="shared" si="571"/>
        <v/>
      </c>
      <c r="Z2045" s="308" t="str">
        <f t="shared" si="562"/>
        <v/>
      </c>
      <c r="AA2045" s="308" t="b">
        <f t="shared" si="563"/>
        <v>1</v>
      </c>
      <c r="AB2045" s="308" t="str">
        <f t="shared" si="572"/>
        <v/>
      </c>
      <c r="AC2045" s="534" t="str">
        <f t="shared" si="573"/>
        <v/>
      </c>
      <c r="AD2045" s="752" t="str">
        <f t="shared" si="574"/>
        <v/>
      </c>
      <c r="AE2045" s="534" t="str">
        <f t="shared" si="575"/>
        <v/>
      </c>
      <c r="AF2045" s="752" t="str">
        <f t="shared" si="576"/>
        <v/>
      </c>
    </row>
    <row r="2046" spans="2:32" x14ac:dyDescent="0.25">
      <c r="B2046" s="721"/>
      <c r="C2046" s="531" t="str">
        <f>IFERROR(VLOOKUP(B2046,'מצבת ורישום גנים'!B:D,3,0),"")</f>
        <v/>
      </c>
      <c r="D2046" s="721"/>
      <c r="E2046" s="723"/>
      <c r="F2046" s="723"/>
      <c r="G2046" s="723"/>
      <c r="H2046" s="723"/>
      <c r="I2046" s="992" t="str">
        <f t="shared" si="577"/>
        <v/>
      </c>
      <c r="J2046" s="723"/>
      <c r="K2046" s="724"/>
      <c r="L2046" s="723"/>
      <c r="M2046" s="306" t="str">
        <f t="shared" si="564"/>
        <v/>
      </c>
      <c r="N2046" s="32" t="str">
        <f t="shared" si="565"/>
        <v/>
      </c>
      <c r="P2046" s="307" t="str">
        <f t="shared" si="566"/>
        <v/>
      </c>
      <c r="Q2046" s="307" t="str">
        <f t="shared" si="560"/>
        <v/>
      </c>
      <c r="R2046" s="307" t="str">
        <f t="shared" si="567"/>
        <v/>
      </c>
      <c r="S2046" s="307" t="str">
        <f t="shared" si="568"/>
        <v/>
      </c>
      <c r="T2046" s="307" t="str">
        <f t="shared" si="569"/>
        <v/>
      </c>
      <c r="U2046" s="307" t="str">
        <f t="shared" si="561"/>
        <v/>
      </c>
      <c r="V2046" s="723"/>
      <c r="X2046" s="308" t="str">
        <f t="shared" si="570"/>
        <v/>
      </c>
      <c r="Y2046" s="309" t="str">
        <f t="shared" si="571"/>
        <v/>
      </c>
      <c r="Z2046" s="308" t="str">
        <f t="shared" si="562"/>
        <v/>
      </c>
      <c r="AA2046" s="308" t="b">
        <f t="shared" si="563"/>
        <v>1</v>
      </c>
      <c r="AB2046" s="308" t="str">
        <f t="shared" si="572"/>
        <v/>
      </c>
      <c r="AC2046" s="534" t="str">
        <f t="shared" si="573"/>
        <v/>
      </c>
      <c r="AD2046" s="752" t="str">
        <f t="shared" si="574"/>
        <v/>
      </c>
      <c r="AE2046" s="534" t="str">
        <f t="shared" si="575"/>
        <v/>
      </c>
      <c r="AF2046" s="752" t="str">
        <f t="shared" si="576"/>
        <v/>
      </c>
    </row>
    <row r="2047" spans="2:32" x14ac:dyDescent="0.25">
      <c r="B2047" s="721"/>
      <c r="C2047" s="531" t="str">
        <f>IFERROR(VLOOKUP(B2047,'מצבת ורישום גנים'!B:D,3,0),"")</f>
        <v/>
      </c>
      <c r="D2047" s="721"/>
      <c r="E2047" s="723"/>
      <c r="F2047" s="723"/>
      <c r="G2047" s="723"/>
      <c r="H2047" s="723"/>
      <c r="I2047" s="992" t="str">
        <f t="shared" si="577"/>
        <v/>
      </c>
      <c r="J2047" s="723"/>
      <c r="K2047" s="724"/>
      <c r="L2047" s="723"/>
      <c r="M2047" s="306" t="str">
        <f t="shared" si="564"/>
        <v/>
      </c>
      <c r="N2047" s="32" t="str">
        <f t="shared" si="565"/>
        <v/>
      </c>
      <c r="P2047" s="307" t="str">
        <f t="shared" si="566"/>
        <v/>
      </c>
      <c r="Q2047" s="307" t="str">
        <f t="shared" si="560"/>
        <v/>
      </c>
      <c r="R2047" s="307" t="str">
        <f t="shared" si="567"/>
        <v/>
      </c>
      <c r="S2047" s="307" t="str">
        <f t="shared" si="568"/>
        <v/>
      </c>
      <c r="T2047" s="307" t="str">
        <f t="shared" si="569"/>
        <v/>
      </c>
      <c r="U2047" s="307" t="str">
        <f t="shared" si="561"/>
        <v/>
      </c>
      <c r="V2047" s="723"/>
      <c r="X2047" s="308" t="str">
        <f t="shared" si="570"/>
        <v/>
      </c>
      <c r="Y2047" s="309" t="str">
        <f t="shared" si="571"/>
        <v/>
      </c>
      <c r="Z2047" s="308" t="str">
        <f t="shared" si="562"/>
        <v/>
      </c>
      <c r="AA2047" s="308" t="b">
        <f t="shared" si="563"/>
        <v>1</v>
      </c>
      <c r="AB2047" s="308" t="str">
        <f t="shared" si="572"/>
        <v/>
      </c>
      <c r="AC2047" s="534" t="str">
        <f t="shared" si="573"/>
        <v/>
      </c>
      <c r="AD2047" s="752" t="str">
        <f t="shared" si="574"/>
        <v/>
      </c>
      <c r="AE2047" s="534" t="str">
        <f t="shared" si="575"/>
        <v/>
      </c>
      <c r="AF2047" s="752" t="str">
        <f t="shared" si="576"/>
        <v/>
      </c>
    </row>
    <row r="2048" spans="2:32" x14ac:dyDescent="0.25">
      <c r="B2048" s="721"/>
      <c r="C2048" s="531" t="str">
        <f>IFERROR(VLOOKUP(B2048,'מצבת ורישום גנים'!B:D,3,0),"")</f>
        <v/>
      </c>
      <c r="D2048" s="721"/>
      <c r="E2048" s="723"/>
      <c r="F2048" s="723"/>
      <c r="G2048" s="723"/>
      <c r="H2048" s="723"/>
      <c r="I2048" s="992" t="str">
        <f t="shared" si="577"/>
        <v/>
      </c>
      <c r="J2048" s="723"/>
      <c r="K2048" s="724"/>
      <c r="L2048" s="723"/>
      <c r="M2048" s="306" t="str">
        <f t="shared" si="564"/>
        <v/>
      </c>
      <c r="N2048" s="32" t="str">
        <f t="shared" si="565"/>
        <v/>
      </c>
      <c r="P2048" s="307" t="str">
        <f t="shared" si="566"/>
        <v/>
      </c>
      <c r="Q2048" s="307" t="str">
        <f t="shared" si="560"/>
        <v/>
      </c>
      <c r="R2048" s="307" t="str">
        <f t="shared" si="567"/>
        <v/>
      </c>
      <c r="S2048" s="307" t="str">
        <f t="shared" si="568"/>
        <v/>
      </c>
      <c r="T2048" s="307" t="str">
        <f t="shared" si="569"/>
        <v/>
      </c>
      <c r="U2048" s="307" t="str">
        <f t="shared" si="561"/>
        <v/>
      </c>
      <c r="V2048" s="723"/>
      <c r="X2048" s="308" t="str">
        <f t="shared" si="570"/>
        <v/>
      </c>
      <c r="Y2048" s="309" t="str">
        <f t="shared" si="571"/>
        <v/>
      </c>
      <c r="Z2048" s="308" t="str">
        <f t="shared" si="562"/>
        <v/>
      </c>
      <c r="AA2048" s="308" t="b">
        <f t="shared" si="563"/>
        <v>1</v>
      </c>
      <c r="AB2048" s="308" t="str">
        <f t="shared" si="572"/>
        <v/>
      </c>
      <c r="AC2048" s="534" t="str">
        <f t="shared" si="573"/>
        <v/>
      </c>
      <c r="AD2048" s="752" t="str">
        <f t="shared" si="574"/>
        <v/>
      </c>
      <c r="AE2048" s="534" t="str">
        <f t="shared" si="575"/>
        <v/>
      </c>
      <c r="AF2048" s="752" t="str">
        <f t="shared" si="576"/>
        <v/>
      </c>
    </row>
    <row r="2049" spans="2:32" x14ac:dyDescent="0.25">
      <c r="B2049" s="721"/>
      <c r="C2049" s="531" t="str">
        <f>IFERROR(VLOOKUP(B2049,'מצבת ורישום גנים'!B:D,3,0),"")</f>
        <v/>
      </c>
      <c r="D2049" s="721"/>
      <c r="E2049" s="723"/>
      <c r="F2049" s="723"/>
      <c r="G2049" s="723"/>
      <c r="H2049" s="723"/>
      <c r="I2049" s="992" t="str">
        <f t="shared" si="577"/>
        <v/>
      </c>
      <c r="J2049" s="723"/>
      <c r="K2049" s="724"/>
      <c r="L2049" s="723"/>
      <c r="M2049" s="306" t="str">
        <f t="shared" si="564"/>
        <v/>
      </c>
      <c r="N2049" s="32" t="str">
        <f t="shared" si="565"/>
        <v/>
      </c>
      <c r="P2049" s="307" t="str">
        <f t="shared" si="566"/>
        <v/>
      </c>
      <c r="Q2049" s="307" t="str">
        <f t="shared" si="560"/>
        <v/>
      </c>
      <c r="R2049" s="307" t="str">
        <f t="shared" si="567"/>
        <v/>
      </c>
      <c r="S2049" s="307" t="str">
        <f t="shared" si="568"/>
        <v/>
      </c>
      <c r="T2049" s="307" t="str">
        <f t="shared" si="569"/>
        <v/>
      </c>
      <c r="U2049" s="307" t="str">
        <f t="shared" si="561"/>
        <v/>
      </c>
      <c r="V2049" s="723"/>
      <c r="X2049" s="308" t="str">
        <f t="shared" si="570"/>
        <v/>
      </c>
      <c r="Y2049" s="309" t="str">
        <f t="shared" si="571"/>
        <v/>
      </c>
      <c r="Z2049" s="308" t="str">
        <f t="shared" si="562"/>
        <v/>
      </c>
      <c r="AA2049" s="308" t="b">
        <f t="shared" si="563"/>
        <v>1</v>
      </c>
      <c r="AB2049" s="308" t="str">
        <f t="shared" si="572"/>
        <v/>
      </c>
      <c r="AC2049" s="534" t="str">
        <f t="shared" si="573"/>
        <v/>
      </c>
      <c r="AD2049" s="752" t="str">
        <f t="shared" si="574"/>
        <v/>
      </c>
      <c r="AE2049" s="534" t="str">
        <f t="shared" si="575"/>
        <v/>
      </c>
      <c r="AF2049" s="752" t="str">
        <f t="shared" si="576"/>
        <v/>
      </c>
    </row>
    <row r="2050" spans="2:32" x14ac:dyDescent="0.25">
      <c r="B2050" s="721"/>
      <c r="C2050" s="531" t="str">
        <f>IFERROR(VLOOKUP(B2050,'מצבת ורישום גנים'!B:D,3,0),"")</f>
        <v/>
      </c>
      <c r="D2050" s="721"/>
      <c r="E2050" s="723"/>
      <c r="F2050" s="723"/>
      <c r="G2050" s="723"/>
      <c r="H2050" s="723"/>
      <c r="I2050" s="992" t="str">
        <f t="shared" si="577"/>
        <v/>
      </c>
      <c r="J2050" s="723"/>
      <c r="K2050" s="724"/>
      <c r="L2050" s="723"/>
      <c r="M2050" s="306" t="str">
        <f t="shared" si="564"/>
        <v/>
      </c>
      <c r="N2050" s="32" t="str">
        <f t="shared" si="565"/>
        <v/>
      </c>
      <c r="P2050" s="307" t="str">
        <f t="shared" si="566"/>
        <v/>
      </c>
      <c r="Q2050" s="307" t="str">
        <f t="shared" si="560"/>
        <v/>
      </c>
      <c r="R2050" s="307" t="str">
        <f t="shared" si="567"/>
        <v/>
      </c>
      <c r="S2050" s="307" t="str">
        <f t="shared" si="568"/>
        <v/>
      </c>
      <c r="T2050" s="307" t="str">
        <f t="shared" si="569"/>
        <v/>
      </c>
      <c r="U2050" s="307" t="str">
        <f t="shared" si="561"/>
        <v/>
      </c>
      <c r="V2050" s="723"/>
      <c r="X2050" s="308" t="str">
        <f t="shared" si="570"/>
        <v/>
      </c>
      <c r="Y2050" s="309" t="str">
        <f t="shared" si="571"/>
        <v/>
      </c>
      <c r="Z2050" s="308" t="str">
        <f t="shared" si="562"/>
        <v/>
      </c>
      <c r="AA2050" s="308" t="b">
        <f t="shared" si="563"/>
        <v>1</v>
      </c>
      <c r="AB2050" s="308" t="str">
        <f t="shared" si="572"/>
        <v/>
      </c>
      <c r="AC2050" s="534" t="str">
        <f t="shared" si="573"/>
        <v/>
      </c>
      <c r="AD2050" s="752" t="str">
        <f t="shared" si="574"/>
        <v/>
      </c>
      <c r="AE2050" s="534" t="str">
        <f t="shared" si="575"/>
        <v/>
      </c>
      <c r="AF2050" s="752" t="str">
        <f t="shared" si="576"/>
        <v/>
      </c>
    </row>
    <row r="2051" spans="2:32" x14ac:dyDescent="0.25">
      <c r="B2051" s="721"/>
      <c r="C2051" s="531" t="str">
        <f>IFERROR(VLOOKUP(B2051,'מצבת ורישום גנים'!B:D,3,0),"")</f>
        <v/>
      </c>
      <c r="D2051" s="721"/>
      <c r="E2051" s="723"/>
      <c r="F2051" s="723"/>
      <c r="G2051" s="723"/>
      <c r="H2051" s="723"/>
      <c r="I2051" s="992" t="str">
        <f t="shared" si="577"/>
        <v/>
      </c>
      <c r="J2051" s="723"/>
      <c r="K2051" s="724"/>
      <c r="L2051" s="723"/>
      <c r="M2051" s="306" t="str">
        <f t="shared" si="564"/>
        <v/>
      </c>
      <c r="N2051" s="32" t="str">
        <f t="shared" si="565"/>
        <v/>
      </c>
      <c r="P2051" s="307" t="str">
        <f t="shared" si="566"/>
        <v/>
      </c>
      <c r="Q2051" s="307" t="str">
        <f t="shared" si="560"/>
        <v/>
      </c>
      <c r="R2051" s="307" t="str">
        <f t="shared" si="567"/>
        <v/>
      </c>
      <c r="S2051" s="307" t="str">
        <f t="shared" si="568"/>
        <v/>
      </c>
      <c r="T2051" s="307" t="str">
        <f t="shared" si="569"/>
        <v/>
      </c>
      <c r="U2051" s="307" t="str">
        <f t="shared" si="561"/>
        <v/>
      </c>
      <c r="V2051" s="723"/>
      <c r="X2051" s="308" t="str">
        <f t="shared" si="570"/>
        <v/>
      </c>
      <c r="Y2051" s="309" t="str">
        <f t="shared" si="571"/>
        <v/>
      </c>
      <c r="Z2051" s="308" t="str">
        <f t="shared" si="562"/>
        <v/>
      </c>
      <c r="AA2051" s="308" t="b">
        <f t="shared" si="563"/>
        <v>1</v>
      </c>
      <c r="AB2051" s="308" t="str">
        <f t="shared" si="572"/>
        <v/>
      </c>
      <c r="AC2051" s="534" t="str">
        <f t="shared" si="573"/>
        <v/>
      </c>
      <c r="AD2051" s="752" t="str">
        <f t="shared" si="574"/>
        <v/>
      </c>
      <c r="AE2051" s="534" t="str">
        <f t="shared" si="575"/>
        <v/>
      </c>
      <c r="AF2051" s="752" t="str">
        <f t="shared" si="576"/>
        <v/>
      </c>
    </row>
    <row r="2052" spans="2:32" x14ac:dyDescent="0.25">
      <c r="B2052" s="721"/>
      <c r="C2052" s="531" t="str">
        <f>IFERROR(VLOOKUP(B2052,'מצבת ורישום גנים'!B:D,3,0),"")</f>
        <v/>
      </c>
      <c r="D2052" s="721"/>
      <c r="E2052" s="723"/>
      <c r="F2052" s="723"/>
      <c r="G2052" s="723"/>
      <c r="H2052" s="723"/>
      <c r="I2052" s="992" t="str">
        <f t="shared" si="577"/>
        <v/>
      </c>
      <c r="J2052" s="723"/>
      <c r="K2052" s="724"/>
      <c r="L2052" s="723"/>
      <c r="M2052" s="306" t="str">
        <f t="shared" si="564"/>
        <v/>
      </c>
      <c r="N2052" s="32" t="str">
        <f t="shared" si="565"/>
        <v/>
      </c>
      <c r="P2052" s="307" t="str">
        <f t="shared" si="566"/>
        <v/>
      </c>
      <c r="Q2052" s="307" t="str">
        <f t="shared" si="560"/>
        <v/>
      </c>
      <c r="R2052" s="307" t="str">
        <f t="shared" si="567"/>
        <v/>
      </c>
      <c r="S2052" s="307" t="str">
        <f t="shared" si="568"/>
        <v/>
      </c>
      <c r="T2052" s="307" t="str">
        <f t="shared" si="569"/>
        <v/>
      </c>
      <c r="U2052" s="307" t="str">
        <f t="shared" si="561"/>
        <v/>
      </c>
      <c r="V2052" s="723"/>
      <c r="X2052" s="308" t="str">
        <f t="shared" si="570"/>
        <v/>
      </c>
      <c r="Y2052" s="309" t="str">
        <f t="shared" si="571"/>
        <v/>
      </c>
      <c r="Z2052" s="308" t="str">
        <f t="shared" si="562"/>
        <v/>
      </c>
      <c r="AA2052" s="308" t="b">
        <f t="shared" si="563"/>
        <v>1</v>
      </c>
      <c r="AB2052" s="308" t="str">
        <f t="shared" si="572"/>
        <v/>
      </c>
      <c r="AC2052" s="534" t="str">
        <f t="shared" si="573"/>
        <v/>
      </c>
      <c r="AD2052" s="752" t="str">
        <f t="shared" si="574"/>
        <v/>
      </c>
      <c r="AE2052" s="534" t="str">
        <f t="shared" si="575"/>
        <v/>
      </c>
      <c r="AF2052" s="752" t="str">
        <f t="shared" si="576"/>
        <v/>
      </c>
    </row>
    <row r="2053" spans="2:32" x14ac:dyDescent="0.25">
      <c r="B2053" s="721"/>
      <c r="C2053" s="531" t="str">
        <f>IFERROR(VLOOKUP(B2053,'מצבת ורישום גנים'!B:D,3,0),"")</f>
        <v/>
      </c>
      <c r="D2053" s="721"/>
      <c r="E2053" s="723"/>
      <c r="F2053" s="723"/>
      <c r="G2053" s="723"/>
      <c r="H2053" s="723"/>
      <c r="I2053" s="992" t="str">
        <f t="shared" si="577"/>
        <v/>
      </c>
      <c r="J2053" s="723"/>
      <c r="K2053" s="724"/>
      <c r="L2053" s="723"/>
      <c r="M2053" s="306" t="str">
        <f t="shared" si="564"/>
        <v/>
      </c>
      <c r="N2053" s="32" t="str">
        <f t="shared" si="565"/>
        <v/>
      </c>
      <c r="P2053" s="307" t="str">
        <f t="shared" si="566"/>
        <v/>
      </c>
      <c r="Q2053" s="307" t="str">
        <f t="shared" si="560"/>
        <v/>
      </c>
      <c r="R2053" s="307" t="str">
        <f t="shared" si="567"/>
        <v/>
      </c>
      <c r="S2053" s="307" t="str">
        <f t="shared" si="568"/>
        <v/>
      </c>
      <c r="T2053" s="307" t="str">
        <f t="shared" si="569"/>
        <v/>
      </c>
      <c r="U2053" s="307" t="str">
        <f t="shared" si="561"/>
        <v/>
      </c>
      <c r="V2053" s="723"/>
      <c r="X2053" s="308" t="str">
        <f t="shared" si="570"/>
        <v/>
      </c>
      <c r="Y2053" s="309" t="str">
        <f t="shared" si="571"/>
        <v/>
      </c>
      <c r="Z2053" s="308" t="str">
        <f t="shared" si="562"/>
        <v/>
      </c>
      <c r="AA2053" s="308" t="b">
        <f t="shared" si="563"/>
        <v>1</v>
      </c>
      <c r="AB2053" s="308" t="str">
        <f t="shared" si="572"/>
        <v/>
      </c>
      <c r="AC2053" s="534" t="str">
        <f t="shared" si="573"/>
        <v/>
      </c>
      <c r="AD2053" s="752" t="str">
        <f t="shared" si="574"/>
        <v/>
      </c>
      <c r="AE2053" s="534" t="str">
        <f t="shared" si="575"/>
        <v/>
      </c>
      <c r="AF2053" s="752" t="str">
        <f t="shared" si="576"/>
        <v/>
      </c>
    </row>
    <row r="2054" spans="2:32" x14ac:dyDescent="0.25">
      <c r="B2054" s="721"/>
      <c r="C2054" s="531" t="str">
        <f>IFERROR(VLOOKUP(B2054,'מצבת ורישום גנים'!B:D,3,0),"")</f>
        <v/>
      </c>
      <c r="D2054" s="721"/>
      <c r="E2054" s="723"/>
      <c r="F2054" s="723"/>
      <c r="G2054" s="723"/>
      <c r="H2054" s="723"/>
      <c r="I2054" s="992" t="str">
        <f t="shared" si="577"/>
        <v/>
      </c>
      <c r="J2054" s="723"/>
      <c r="K2054" s="724"/>
      <c r="L2054" s="723"/>
      <c r="M2054" s="306" t="str">
        <f t="shared" si="564"/>
        <v/>
      </c>
      <c r="N2054" s="32" t="str">
        <f t="shared" si="565"/>
        <v/>
      </c>
      <c r="P2054" s="307" t="str">
        <f t="shared" si="566"/>
        <v/>
      </c>
      <c r="Q2054" s="307" t="str">
        <f t="shared" si="560"/>
        <v/>
      </c>
      <c r="R2054" s="307" t="str">
        <f t="shared" si="567"/>
        <v/>
      </c>
      <c r="S2054" s="307" t="str">
        <f t="shared" si="568"/>
        <v/>
      </c>
      <c r="T2054" s="307" t="str">
        <f t="shared" si="569"/>
        <v/>
      </c>
      <c r="U2054" s="307" t="str">
        <f t="shared" si="561"/>
        <v/>
      </c>
      <c r="V2054" s="723"/>
      <c r="X2054" s="308" t="str">
        <f t="shared" si="570"/>
        <v/>
      </c>
      <c r="Y2054" s="309" t="str">
        <f t="shared" si="571"/>
        <v/>
      </c>
      <c r="Z2054" s="308" t="str">
        <f t="shared" si="562"/>
        <v/>
      </c>
      <c r="AA2054" s="308" t="b">
        <f t="shared" si="563"/>
        <v>1</v>
      </c>
      <c r="AB2054" s="308" t="str">
        <f t="shared" si="572"/>
        <v/>
      </c>
      <c r="AC2054" s="534" t="str">
        <f t="shared" si="573"/>
        <v/>
      </c>
      <c r="AD2054" s="752" t="str">
        <f t="shared" si="574"/>
        <v/>
      </c>
      <c r="AE2054" s="534" t="str">
        <f t="shared" si="575"/>
        <v/>
      </c>
      <c r="AF2054" s="752" t="str">
        <f t="shared" si="576"/>
        <v/>
      </c>
    </row>
    <row r="2055" spans="2:32" x14ac:dyDescent="0.25">
      <c r="B2055" s="721"/>
      <c r="C2055" s="531" t="str">
        <f>IFERROR(VLOOKUP(B2055,'מצבת ורישום גנים'!B:D,3,0),"")</f>
        <v/>
      </c>
      <c r="D2055" s="721"/>
      <c r="E2055" s="723"/>
      <c r="F2055" s="723"/>
      <c r="G2055" s="723"/>
      <c r="H2055" s="723"/>
      <c r="I2055" s="992" t="str">
        <f t="shared" si="577"/>
        <v/>
      </c>
      <c r="J2055" s="723"/>
      <c r="K2055" s="724"/>
      <c r="L2055" s="723"/>
      <c r="M2055" s="306" t="str">
        <f t="shared" si="564"/>
        <v/>
      </c>
      <c r="N2055" s="32" t="str">
        <f t="shared" si="565"/>
        <v/>
      </c>
      <c r="P2055" s="307" t="str">
        <f t="shared" si="566"/>
        <v/>
      </c>
      <c r="Q2055" s="307" t="str">
        <f t="shared" si="560"/>
        <v/>
      </c>
      <c r="R2055" s="307" t="str">
        <f t="shared" si="567"/>
        <v/>
      </c>
      <c r="S2055" s="307" t="str">
        <f t="shared" si="568"/>
        <v/>
      </c>
      <c r="T2055" s="307" t="str">
        <f t="shared" si="569"/>
        <v/>
      </c>
      <c r="U2055" s="307" t="str">
        <f t="shared" si="561"/>
        <v/>
      </c>
      <c r="V2055" s="723"/>
      <c r="X2055" s="308" t="str">
        <f t="shared" si="570"/>
        <v/>
      </c>
      <c r="Y2055" s="309" t="str">
        <f t="shared" si="571"/>
        <v/>
      </c>
      <c r="Z2055" s="308" t="str">
        <f t="shared" si="562"/>
        <v/>
      </c>
      <c r="AA2055" s="308" t="b">
        <f t="shared" si="563"/>
        <v>1</v>
      </c>
      <c r="AB2055" s="308" t="str">
        <f t="shared" si="572"/>
        <v/>
      </c>
      <c r="AC2055" s="534" t="str">
        <f t="shared" si="573"/>
        <v/>
      </c>
      <c r="AD2055" s="752" t="str">
        <f t="shared" si="574"/>
        <v/>
      </c>
      <c r="AE2055" s="534" t="str">
        <f t="shared" si="575"/>
        <v/>
      </c>
      <c r="AF2055" s="752" t="str">
        <f t="shared" si="576"/>
        <v/>
      </c>
    </row>
    <row r="2056" spans="2:32" x14ac:dyDescent="0.25">
      <c r="B2056" s="721"/>
      <c r="C2056" s="531" t="str">
        <f>IFERROR(VLOOKUP(B2056,'מצבת ורישום גנים'!B:D,3,0),"")</f>
        <v/>
      </c>
      <c r="D2056" s="721"/>
      <c r="E2056" s="723"/>
      <c r="F2056" s="723"/>
      <c r="G2056" s="723"/>
      <c r="H2056" s="723"/>
      <c r="I2056" s="992" t="str">
        <f t="shared" si="577"/>
        <v/>
      </c>
      <c r="J2056" s="723"/>
      <c r="K2056" s="724"/>
      <c r="L2056" s="723"/>
      <c r="M2056" s="306" t="str">
        <f t="shared" si="564"/>
        <v/>
      </c>
      <c r="N2056" s="32" t="str">
        <f t="shared" si="565"/>
        <v/>
      </c>
      <c r="P2056" s="307" t="str">
        <f t="shared" si="566"/>
        <v/>
      </c>
      <c r="Q2056" s="307" t="str">
        <f t="shared" si="560"/>
        <v/>
      </c>
      <c r="R2056" s="307" t="str">
        <f t="shared" si="567"/>
        <v/>
      </c>
      <c r="S2056" s="307" t="str">
        <f t="shared" si="568"/>
        <v/>
      </c>
      <c r="T2056" s="307" t="str">
        <f t="shared" si="569"/>
        <v/>
      </c>
      <c r="U2056" s="307" t="str">
        <f t="shared" si="561"/>
        <v/>
      </c>
      <c r="V2056" s="723"/>
      <c r="X2056" s="308" t="str">
        <f t="shared" si="570"/>
        <v/>
      </c>
      <c r="Y2056" s="309" t="str">
        <f t="shared" si="571"/>
        <v/>
      </c>
      <c r="Z2056" s="308" t="str">
        <f t="shared" si="562"/>
        <v/>
      </c>
      <c r="AA2056" s="308" t="b">
        <f t="shared" si="563"/>
        <v>1</v>
      </c>
      <c r="AB2056" s="308" t="str">
        <f t="shared" si="572"/>
        <v/>
      </c>
      <c r="AC2056" s="534" t="str">
        <f t="shared" si="573"/>
        <v/>
      </c>
      <c r="AD2056" s="752" t="str">
        <f t="shared" si="574"/>
        <v/>
      </c>
      <c r="AE2056" s="534" t="str">
        <f t="shared" si="575"/>
        <v/>
      </c>
      <c r="AF2056" s="752" t="str">
        <f t="shared" si="576"/>
        <v/>
      </c>
    </row>
    <row r="2057" spans="2:32" x14ac:dyDescent="0.25">
      <c r="B2057" s="721"/>
      <c r="C2057" s="531" t="str">
        <f>IFERROR(VLOOKUP(B2057,'מצבת ורישום גנים'!B:D,3,0),"")</f>
        <v/>
      </c>
      <c r="D2057" s="721"/>
      <c r="E2057" s="723"/>
      <c r="F2057" s="723"/>
      <c r="G2057" s="723"/>
      <c r="H2057" s="723"/>
      <c r="I2057" s="992" t="str">
        <f t="shared" si="577"/>
        <v/>
      </c>
      <c r="J2057" s="723"/>
      <c r="K2057" s="724"/>
      <c r="L2057" s="723"/>
      <c r="M2057" s="306" t="str">
        <f t="shared" si="564"/>
        <v/>
      </c>
      <c r="N2057" s="32" t="str">
        <f t="shared" si="565"/>
        <v/>
      </c>
      <c r="P2057" s="307" t="str">
        <f t="shared" si="566"/>
        <v/>
      </c>
      <c r="Q2057" s="307" t="str">
        <f t="shared" si="560"/>
        <v/>
      </c>
      <c r="R2057" s="307" t="str">
        <f t="shared" si="567"/>
        <v/>
      </c>
      <c r="S2057" s="307" t="str">
        <f t="shared" si="568"/>
        <v/>
      </c>
      <c r="T2057" s="307" t="str">
        <f t="shared" si="569"/>
        <v/>
      </c>
      <c r="U2057" s="307" t="str">
        <f t="shared" si="561"/>
        <v/>
      </c>
      <c r="V2057" s="723"/>
      <c r="X2057" s="308" t="str">
        <f t="shared" si="570"/>
        <v/>
      </c>
      <c r="Y2057" s="309" t="str">
        <f t="shared" si="571"/>
        <v/>
      </c>
      <c r="Z2057" s="308" t="str">
        <f t="shared" si="562"/>
        <v/>
      </c>
      <c r="AA2057" s="308" t="b">
        <f t="shared" si="563"/>
        <v>1</v>
      </c>
      <c r="AB2057" s="308" t="str">
        <f t="shared" si="572"/>
        <v/>
      </c>
      <c r="AC2057" s="534" t="str">
        <f t="shared" si="573"/>
        <v/>
      </c>
      <c r="AD2057" s="752" t="str">
        <f t="shared" si="574"/>
        <v/>
      </c>
      <c r="AE2057" s="534" t="str">
        <f t="shared" si="575"/>
        <v/>
      </c>
      <c r="AF2057" s="752" t="str">
        <f t="shared" si="576"/>
        <v/>
      </c>
    </row>
    <row r="2058" spans="2:32" x14ac:dyDescent="0.25">
      <c r="B2058" s="721"/>
      <c r="C2058" s="531" t="str">
        <f>IFERROR(VLOOKUP(B2058,'מצבת ורישום גנים'!B:D,3,0),"")</f>
        <v/>
      </c>
      <c r="D2058" s="721"/>
      <c r="E2058" s="723"/>
      <c r="F2058" s="723"/>
      <c r="G2058" s="723"/>
      <c r="H2058" s="723"/>
      <c r="I2058" s="992" t="str">
        <f t="shared" si="577"/>
        <v/>
      </c>
      <c r="J2058" s="723"/>
      <c r="K2058" s="724"/>
      <c r="L2058" s="723"/>
      <c r="M2058" s="306" t="str">
        <f t="shared" si="564"/>
        <v/>
      </c>
      <c r="N2058" s="32" t="str">
        <f t="shared" si="565"/>
        <v/>
      </c>
      <c r="P2058" s="307" t="str">
        <f t="shared" si="566"/>
        <v/>
      </c>
      <c r="Q2058" s="307" t="str">
        <f t="shared" si="560"/>
        <v/>
      </c>
      <c r="R2058" s="307" t="str">
        <f t="shared" si="567"/>
        <v/>
      </c>
      <c r="S2058" s="307" t="str">
        <f t="shared" si="568"/>
        <v/>
      </c>
      <c r="T2058" s="307" t="str">
        <f t="shared" si="569"/>
        <v/>
      </c>
      <c r="U2058" s="307" t="str">
        <f t="shared" si="561"/>
        <v/>
      </c>
      <c r="V2058" s="723"/>
      <c r="X2058" s="308" t="str">
        <f t="shared" si="570"/>
        <v/>
      </c>
      <c r="Y2058" s="309" t="str">
        <f t="shared" si="571"/>
        <v/>
      </c>
      <c r="Z2058" s="308" t="str">
        <f t="shared" si="562"/>
        <v/>
      </c>
      <c r="AA2058" s="308" t="b">
        <f t="shared" si="563"/>
        <v>1</v>
      </c>
      <c r="AB2058" s="308" t="str">
        <f t="shared" si="572"/>
        <v/>
      </c>
      <c r="AC2058" s="534" t="str">
        <f t="shared" si="573"/>
        <v/>
      </c>
      <c r="AD2058" s="752" t="str">
        <f t="shared" si="574"/>
        <v/>
      </c>
      <c r="AE2058" s="534" t="str">
        <f t="shared" si="575"/>
        <v/>
      </c>
      <c r="AF2058" s="752" t="str">
        <f t="shared" si="576"/>
        <v/>
      </c>
    </row>
    <row r="2059" spans="2:32" x14ac:dyDescent="0.25">
      <c r="B2059" s="721"/>
      <c r="C2059" s="531" t="str">
        <f>IFERROR(VLOOKUP(B2059,'מצבת ורישום גנים'!B:D,3,0),"")</f>
        <v/>
      </c>
      <c r="D2059" s="721"/>
      <c r="E2059" s="723"/>
      <c r="F2059" s="723"/>
      <c r="G2059" s="723"/>
      <c r="H2059" s="723"/>
      <c r="I2059" s="992" t="str">
        <f t="shared" si="577"/>
        <v/>
      </c>
      <c r="J2059" s="723"/>
      <c r="K2059" s="724"/>
      <c r="L2059" s="723"/>
      <c r="M2059" s="306" t="str">
        <f t="shared" si="564"/>
        <v/>
      </c>
      <c r="N2059" s="32" t="str">
        <f t="shared" si="565"/>
        <v/>
      </c>
      <c r="P2059" s="307" t="str">
        <f t="shared" si="566"/>
        <v/>
      </c>
      <c r="Q2059" s="307" t="str">
        <f t="shared" si="560"/>
        <v/>
      </c>
      <c r="R2059" s="307" t="str">
        <f t="shared" si="567"/>
        <v/>
      </c>
      <c r="S2059" s="307" t="str">
        <f t="shared" si="568"/>
        <v/>
      </c>
      <c r="T2059" s="307" t="str">
        <f t="shared" si="569"/>
        <v/>
      </c>
      <c r="U2059" s="307" t="str">
        <f t="shared" si="561"/>
        <v/>
      </c>
      <c r="V2059" s="723"/>
      <c r="X2059" s="308" t="str">
        <f t="shared" si="570"/>
        <v/>
      </c>
      <c r="Y2059" s="309" t="str">
        <f t="shared" si="571"/>
        <v/>
      </c>
      <c r="Z2059" s="308" t="str">
        <f t="shared" si="562"/>
        <v/>
      </c>
      <c r="AA2059" s="308" t="b">
        <f t="shared" si="563"/>
        <v>1</v>
      </c>
      <c r="AB2059" s="308" t="str">
        <f t="shared" si="572"/>
        <v/>
      </c>
      <c r="AC2059" s="534" t="str">
        <f t="shared" si="573"/>
        <v/>
      </c>
      <c r="AD2059" s="752" t="str">
        <f t="shared" si="574"/>
        <v/>
      </c>
      <c r="AE2059" s="534" t="str">
        <f t="shared" si="575"/>
        <v/>
      </c>
      <c r="AF2059" s="752" t="str">
        <f t="shared" si="576"/>
        <v/>
      </c>
    </row>
    <row r="2060" spans="2:32" x14ac:dyDescent="0.25">
      <c r="B2060" s="721"/>
      <c r="C2060" s="531" t="str">
        <f>IFERROR(VLOOKUP(B2060,'מצבת ורישום גנים'!B:D,3,0),"")</f>
        <v/>
      </c>
      <c r="D2060" s="721"/>
      <c r="E2060" s="723"/>
      <c r="F2060" s="723"/>
      <c r="G2060" s="723"/>
      <c r="H2060" s="723"/>
      <c r="I2060" s="992" t="str">
        <f t="shared" si="577"/>
        <v/>
      </c>
      <c r="J2060" s="723"/>
      <c r="K2060" s="724"/>
      <c r="L2060" s="723"/>
      <c r="M2060" s="306" t="str">
        <f t="shared" si="564"/>
        <v/>
      </c>
      <c r="N2060" s="32" t="str">
        <f t="shared" si="565"/>
        <v/>
      </c>
      <c r="P2060" s="307" t="str">
        <f t="shared" si="566"/>
        <v/>
      </c>
      <c r="Q2060" s="307" t="str">
        <f t="shared" si="560"/>
        <v/>
      </c>
      <c r="R2060" s="307" t="str">
        <f t="shared" si="567"/>
        <v/>
      </c>
      <c r="S2060" s="307" t="str">
        <f t="shared" si="568"/>
        <v/>
      </c>
      <c r="T2060" s="307" t="str">
        <f t="shared" si="569"/>
        <v/>
      </c>
      <c r="U2060" s="307" t="str">
        <f t="shared" si="561"/>
        <v/>
      </c>
      <c r="V2060" s="723"/>
      <c r="X2060" s="308" t="str">
        <f t="shared" si="570"/>
        <v/>
      </c>
      <c r="Y2060" s="309" t="str">
        <f t="shared" si="571"/>
        <v/>
      </c>
      <c r="Z2060" s="308" t="str">
        <f t="shared" si="562"/>
        <v/>
      </c>
      <c r="AA2060" s="308" t="b">
        <f t="shared" si="563"/>
        <v>1</v>
      </c>
      <c r="AB2060" s="308" t="str">
        <f t="shared" si="572"/>
        <v/>
      </c>
      <c r="AC2060" s="534" t="str">
        <f t="shared" si="573"/>
        <v/>
      </c>
      <c r="AD2060" s="752" t="str">
        <f t="shared" si="574"/>
        <v/>
      </c>
      <c r="AE2060" s="534" t="str">
        <f t="shared" si="575"/>
        <v/>
      </c>
      <c r="AF2060" s="752" t="str">
        <f t="shared" si="576"/>
        <v/>
      </c>
    </row>
    <row r="2061" spans="2:32" x14ac:dyDescent="0.25">
      <c r="B2061" s="721"/>
      <c r="C2061" s="531" t="str">
        <f>IFERROR(VLOOKUP(B2061,'מצבת ורישום גנים'!B:D,3,0),"")</f>
        <v/>
      </c>
      <c r="D2061" s="721"/>
      <c r="E2061" s="723"/>
      <c r="F2061" s="723"/>
      <c r="G2061" s="723"/>
      <c r="H2061" s="723"/>
      <c r="I2061" s="992" t="str">
        <f t="shared" si="577"/>
        <v/>
      </c>
      <c r="J2061" s="723"/>
      <c r="K2061" s="724"/>
      <c r="L2061" s="723"/>
      <c r="M2061" s="306" t="str">
        <f t="shared" si="564"/>
        <v/>
      </c>
      <c r="N2061" s="32" t="str">
        <f t="shared" si="565"/>
        <v/>
      </c>
      <c r="P2061" s="307" t="str">
        <f t="shared" si="566"/>
        <v/>
      </c>
      <c r="Q2061" s="307" t="str">
        <f t="shared" si="560"/>
        <v/>
      </c>
      <c r="R2061" s="307" t="str">
        <f t="shared" si="567"/>
        <v/>
      </c>
      <c r="S2061" s="307" t="str">
        <f t="shared" si="568"/>
        <v/>
      </c>
      <c r="T2061" s="307" t="str">
        <f t="shared" si="569"/>
        <v/>
      </c>
      <c r="U2061" s="307" t="str">
        <f t="shared" si="561"/>
        <v/>
      </c>
      <c r="V2061" s="723"/>
      <c r="X2061" s="308" t="str">
        <f t="shared" si="570"/>
        <v/>
      </c>
      <c r="Y2061" s="309" t="str">
        <f t="shared" si="571"/>
        <v/>
      </c>
      <c r="Z2061" s="308" t="str">
        <f t="shared" si="562"/>
        <v/>
      </c>
      <c r="AA2061" s="308" t="b">
        <f t="shared" si="563"/>
        <v>1</v>
      </c>
      <c r="AB2061" s="308" t="str">
        <f t="shared" si="572"/>
        <v/>
      </c>
      <c r="AC2061" s="534" t="str">
        <f t="shared" si="573"/>
        <v/>
      </c>
      <c r="AD2061" s="752" t="str">
        <f t="shared" si="574"/>
        <v/>
      </c>
      <c r="AE2061" s="534" t="str">
        <f t="shared" si="575"/>
        <v/>
      </c>
      <c r="AF2061" s="752" t="str">
        <f t="shared" si="576"/>
        <v/>
      </c>
    </row>
    <row r="2062" spans="2:32" x14ac:dyDescent="0.25">
      <c r="B2062" s="721"/>
      <c r="C2062" s="531" t="str">
        <f>IFERROR(VLOOKUP(B2062,'מצבת ורישום גנים'!B:D,3,0),"")</f>
        <v/>
      </c>
      <c r="D2062" s="721"/>
      <c r="E2062" s="723"/>
      <c r="F2062" s="723"/>
      <c r="G2062" s="723"/>
      <c r="H2062" s="723"/>
      <c r="I2062" s="992" t="str">
        <f t="shared" si="577"/>
        <v/>
      </c>
      <c r="J2062" s="723"/>
      <c r="K2062" s="724"/>
      <c r="L2062" s="723"/>
      <c r="M2062" s="306" t="str">
        <f t="shared" si="564"/>
        <v/>
      </c>
      <c r="N2062" s="32" t="str">
        <f t="shared" si="565"/>
        <v/>
      </c>
      <c r="P2062" s="307" t="str">
        <f t="shared" si="566"/>
        <v/>
      </c>
      <c r="Q2062" s="307" t="str">
        <f t="shared" si="560"/>
        <v/>
      </c>
      <c r="R2062" s="307" t="str">
        <f t="shared" si="567"/>
        <v/>
      </c>
      <c r="S2062" s="307" t="str">
        <f t="shared" si="568"/>
        <v/>
      </c>
      <c r="T2062" s="307" t="str">
        <f t="shared" si="569"/>
        <v/>
      </c>
      <c r="U2062" s="307" t="str">
        <f t="shared" si="561"/>
        <v/>
      </c>
      <c r="V2062" s="723"/>
      <c r="X2062" s="308" t="str">
        <f t="shared" si="570"/>
        <v/>
      </c>
      <c r="Y2062" s="309" t="str">
        <f t="shared" si="571"/>
        <v/>
      </c>
      <c r="Z2062" s="308" t="str">
        <f t="shared" si="562"/>
        <v/>
      </c>
      <c r="AA2062" s="308" t="b">
        <f t="shared" si="563"/>
        <v>1</v>
      </c>
      <c r="AB2062" s="308" t="str">
        <f t="shared" si="572"/>
        <v/>
      </c>
      <c r="AC2062" s="534" t="str">
        <f t="shared" si="573"/>
        <v/>
      </c>
      <c r="AD2062" s="752" t="str">
        <f t="shared" si="574"/>
        <v/>
      </c>
      <c r="AE2062" s="534" t="str">
        <f t="shared" si="575"/>
        <v/>
      </c>
      <c r="AF2062" s="752" t="str">
        <f t="shared" si="576"/>
        <v/>
      </c>
    </row>
    <row r="2063" spans="2:32" x14ac:dyDescent="0.25">
      <c r="B2063" s="721"/>
      <c r="C2063" s="531" t="str">
        <f>IFERROR(VLOOKUP(B2063,'מצבת ורישום גנים'!B:D,3,0),"")</f>
        <v/>
      </c>
      <c r="D2063" s="721"/>
      <c r="E2063" s="723"/>
      <c r="F2063" s="723"/>
      <c r="G2063" s="723"/>
      <c r="H2063" s="723"/>
      <c r="I2063" s="992" t="str">
        <f t="shared" si="577"/>
        <v/>
      </c>
      <c r="J2063" s="723"/>
      <c r="K2063" s="724"/>
      <c r="L2063" s="723"/>
      <c r="M2063" s="306" t="str">
        <f t="shared" si="564"/>
        <v/>
      </c>
      <c r="N2063" s="32" t="str">
        <f t="shared" si="565"/>
        <v/>
      </c>
      <c r="P2063" s="307" t="str">
        <f t="shared" si="566"/>
        <v/>
      </c>
      <c r="Q2063" s="307" t="str">
        <f t="shared" si="560"/>
        <v/>
      </c>
      <c r="R2063" s="307" t="str">
        <f t="shared" si="567"/>
        <v/>
      </c>
      <c r="S2063" s="307" t="str">
        <f t="shared" si="568"/>
        <v/>
      </c>
      <c r="T2063" s="307" t="str">
        <f t="shared" si="569"/>
        <v/>
      </c>
      <c r="U2063" s="307" t="str">
        <f t="shared" si="561"/>
        <v/>
      </c>
      <c r="V2063" s="723"/>
      <c r="X2063" s="308" t="str">
        <f t="shared" si="570"/>
        <v/>
      </c>
      <c r="Y2063" s="309" t="str">
        <f t="shared" si="571"/>
        <v/>
      </c>
      <c r="Z2063" s="308" t="str">
        <f t="shared" si="562"/>
        <v/>
      </c>
      <c r="AA2063" s="308" t="b">
        <f t="shared" si="563"/>
        <v>1</v>
      </c>
      <c r="AB2063" s="308" t="str">
        <f t="shared" si="572"/>
        <v/>
      </c>
      <c r="AC2063" s="534" t="str">
        <f t="shared" si="573"/>
        <v/>
      </c>
      <c r="AD2063" s="752" t="str">
        <f t="shared" si="574"/>
        <v/>
      </c>
      <c r="AE2063" s="534" t="str">
        <f t="shared" si="575"/>
        <v/>
      </c>
      <c r="AF2063" s="752" t="str">
        <f t="shared" si="576"/>
        <v/>
      </c>
    </row>
    <row r="2064" spans="2:32" x14ac:dyDescent="0.25">
      <c r="B2064" s="721"/>
      <c r="C2064" s="531" t="str">
        <f>IFERROR(VLOOKUP(B2064,'מצבת ורישום גנים'!B:D,3,0),"")</f>
        <v/>
      </c>
      <c r="D2064" s="721"/>
      <c r="E2064" s="723"/>
      <c r="F2064" s="723"/>
      <c r="G2064" s="723"/>
      <c r="H2064" s="723"/>
      <c r="I2064" s="992" t="str">
        <f t="shared" si="577"/>
        <v/>
      </c>
      <c r="J2064" s="723"/>
      <c r="K2064" s="724"/>
      <c r="L2064" s="723"/>
      <c r="M2064" s="306" t="str">
        <f t="shared" si="564"/>
        <v/>
      </c>
      <c r="N2064" s="32" t="str">
        <f t="shared" si="565"/>
        <v/>
      </c>
      <c r="P2064" s="307" t="str">
        <f t="shared" si="566"/>
        <v/>
      </c>
      <c r="Q2064" s="307" t="str">
        <f t="shared" ref="Q2064:Q2127" si="578">IF(J2064="","",IFERROR(IF(OR(H2064="גננת",H2064="מורה",H2064="רכז",H2064="רכזת גן",H2064="רכז גן",H2064="רכז בית ספר",H2064="רכזת בית ספר"),IF(J2064&gt;=75,"תקין","לא תקין"),IF(H2064="סייעת ממשיכה",IF(J2064&gt;=30,"תקין","לא תקין"),IF(H2064="סייעת רפואית/אישית",IF(J2064&gt;=12.5,"תקין","לא תקין"),IF(H2064="סייעת חדשה",IF(J2064&gt;=37,"תקין","לא תקין"),IF(OR(H2064&lt;&gt;"מורה",H2064&lt;&gt;"גננת",H2064&lt;&gt;"סייעת"),IF(J2064&gt;=30.61,"תקין","לא תקין"),"לא תקין"))))),""))</f>
        <v/>
      </c>
      <c r="R2064" s="307" t="str">
        <f t="shared" si="567"/>
        <v/>
      </c>
      <c r="S2064" s="307" t="str">
        <f t="shared" si="568"/>
        <v/>
      </c>
      <c r="T2064" s="307" t="str">
        <f t="shared" si="569"/>
        <v/>
      </c>
      <c r="U2064" s="307" t="str">
        <f t="shared" ref="U2064:U2127" si="579">IF(D2064="","",IF(Z2064&gt;1,IF(SUMIF(D:D,D2064,L:L)&gt;90,"לא תקין","תקין"),"תקין"))</f>
        <v/>
      </c>
      <c r="V2064" s="723"/>
      <c r="X2064" s="308" t="str">
        <f t="shared" si="570"/>
        <v/>
      </c>
      <c r="Y2064" s="309" t="str">
        <f t="shared" si="571"/>
        <v/>
      </c>
      <c r="Z2064" s="308" t="str">
        <f t="shared" ref="Z2064:Z2127" si="580">IF(D2064="","",COUNTIF(D:D,D2064))</f>
        <v/>
      </c>
      <c r="AA2064" s="308" t="b">
        <f t="shared" ref="AA2064:AA2127" si="581">MOD(MID(REPT(0,9-LEN(D2064))&amp;D2064,1,1)+MID("0246813579",MID(REPT(0,9-LEN(D2064))&amp;D2064,2,1)+1,1)+MID(REPT(0,9-LEN(D2064))&amp;D2064,3,1)+MID("0246813579",MID(REPT(0,9-LEN(D2064))&amp;D2064,4,1)+1,1)+MID(REPT(0,9-LEN(D2064))&amp;D2064,5,1)+MID("0246813579",MID(REPT(0,9-LEN(D2064))&amp;D2064,6,1)+1,1)+MID(REPT(0,9-LEN(D2064))&amp;D2064,7,1)+MID("0246813579",MID(REPT(0,9-LEN(D2064))&amp;D2064,8,1)+1,1)+MID(REPT(0,9-LEN(D2064))&amp;D2064,9,1),10)=0</f>
        <v>1</v>
      </c>
      <c r="AB2064" s="308" t="str">
        <f t="shared" si="572"/>
        <v/>
      </c>
      <c r="AC2064" s="534" t="str">
        <f t="shared" si="573"/>
        <v/>
      </c>
      <c r="AD2064" s="752" t="str">
        <f t="shared" si="574"/>
        <v/>
      </c>
      <c r="AE2064" s="534" t="str">
        <f t="shared" si="575"/>
        <v/>
      </c>
      <c r="AF2064" s="752" t="str">
        <f t="shared" si="576"/>
        <v/>
      </c>
    </row>
    <row r="2065" spans="2:32" x14ac:dyDescent="0.25">
      <c r="B2065" s="721"/>
      <c r="C2065" s="531" t="str">
        <f>IFERROR(VLOOKUP(B2065,'מצבת ורישום גנים'!B:D,3,0),"")</f>
        <v/>
      </c>
      <c r="D2065" s="721"/>
      <c r="E2065" s="723"/>
      <c r="F2065" s="723"/>
      <c r="G2065" s="723"/>
      <c r="H2065" s="723"/>
      <c r="I2065" s="992" t="str">
        <f t="shared" si="577"/>
        <v/>
      </c>
      <c r="J2065" s="723"/>
      <c r="K2065" s="724"/>
      <c r="L2065" s="723"/>
      <c r="M2065" s="306" t="str">
        <f t="shared" ref="M2065:M2128" si="582">IF(AND(L2065&gt;0,K2065&gt;0),K2065*L2065,"")</f>
        <v/>
      </c>
      <c r="N2065" s="32" t="str">
        <f t="shared" ref="N2065:N2128" si="583">TEXT(LEFT(H2065,2),0)</f>
        <v/>
      </c>
      <c r="P2065" s="307" t="str">
        <f t="shared" ref="P2065:P2128" si="584">IF(D2065="","",IF(AA2065=FALSE,"לא תקין","תקין"))</f>
        <v/>
      </c>
      <c r="Q2065" s="307" t="str">
        <f t="shared" si="578"/>
        <v/>
      </c>
      <c r="R2065" s="307" t="str">
        <f t="shared" ref="R2065:R2128" si="585">IF(K2065="","",IF(OR(Y2065&lt;100%,Y2065&gt;140%),"לא תקין","תקין"))</f>
        <v/>
      </c>
      <c r="S2065" s="307" t="str">
        <f t="shared" ref="S2065:S2128" si="586">IF(J2065="","",IFERROR(IF(J2065&gt;120,"לא תקין","תקין"),""))</f>
        <v/>
      </c>
      <c r="T2065" s="307" t="str">
        <f t="shared" ref="T2065:T2128" si="587">IF(L2065="","",IF(H2065="","יש להזין איש צוות",IF(OR(H2065="מורה",H2065="גננת",H2065="רכז גן",H2065="רכזת גן",H2065="סייעת ממשיכה",H2065="סייעת חדשה",H2065="מדצית",H2065="מדצ",H2065="מדריך",H2065="מדריכה",H2065="תוספת כח אדם"),IF(L2065&lt;=90,"תקין","לא תקין"),IF(OR(H2065="רכז בית ספר",H2065="רכזת תכנית בבית הספר",H2065="רכזת בית ספר"),IF(L2065&lt;=114,"תקין","לא תקין"),IF(OR(H2065="סגנית רכזת מעל 150",H2065="סגן רכז"),IF(L2065&lt;=93,"תקין","לא תקין"),"לא תקין")))))</f>
        <v/>
      </c>
      <c r="U2065" s="307" t="str">
        <f t="shared" si="579"/>
        <v/>
      </c>
      <c r="V2065" s="723"/>
      <c r="X2065" s="308" t="str">
        <f t="shared" ref="X2065:X2128" si="588">IF(M2065="","",IF(OR(R2065="לא תקין",S2065="לא תקין",T2065="לא תקין",,U2065="לא תקין"),"לא תקין","תקין"))</f>
        <v/>
      </c>
      <c r="Y2065" s="309" t="str">
        <f t="shared" ref="Y2065:Y2128" si="589">IFERROR(IF(J2065="","",K2065/J2065),"")</f>
        <v/>
      </c>
      <c r="Z2065" s="308" t="str">
        <f t="shared" si="580"/>
        <v/>
      </c>
      <c r="AA2065" s="308" t="b">
        <f t="shared" si="581"/>
        <v>1</v>
      </c>
      <c r="AB2065" s="308" t="str">
        <f t="shared" ref="AB2065:AB2128" si="590">IF(H2065="גננת",IF(J2065&lt;75,"לא תקין","תקין"),"")</f>
        <v/>
      </c>
      <c r="AC2065" s="534" t="str">
        <f t="shared" ref="AC2065:AC2128" si="591">IF(B2065&lt;&gt;"",B2065&amp;H2065,"")</f>
        <v/>
      </c>
      <c r="AD2065" s="752" t="str">
        <f t="shared" ref="AD2065:AD2128" si="592">M2065</f>
        <v/>
      </c>
      <c r="AE2065" s="534" t="str">
        <f t="shared" ref="AE2065:AE2128" si="593">IF(B2065&lt;&gt;"",B2065&amp;LEFT(H2065,5),"")</f>
        <v/>
      </c>
      <c r="AF2065" s="752" t="str">
        <f t="shared" ref="AF2065:AF2128" si="594">M2065</f>
        <v/>
      </c>
    </row>
    <row r="2066" spans="2:32" x14ac:dyDescent="0.25">
      <c r="B2066" s="721"/>
      <c r="C2066" s="531" t="str">
        <f>IFERROR(VLOOKUP(B2066,'מצבת ורישום גנים'!B:D,3,0),"")</f>
        <v/>
      </c>
      <c r="D2066" s="721"/>
      <c r="E2066" s="723"/>
      <c r="F2066" s="723"/>
      <c r="G2066" s="723"/>
      <c r="H2066" s="723"/>
      <c r="I2066" s="992" t="str">
        <f t="shared" ref="I2066:I2129" si="595">SUBSTITUTE(IFERROR(IF(H2066="מדצ","מדצ/ית",IF(OR(H2066="סייעת ממשיכה",H2066="סייעת חדשה",H2066="סייעת רפואית/אישית"),"סייעת",IF(H2066="רכזת גן","רכזת גן"))),""),"FALSE","")</f>
        <v/>
      </c>
      <c r="J2066" s="723"/>
      <c r="K2066" s="724"/>
      <c r="L2066" s="723"/>
      <c r="M2066" s="306" t="str">
        <f t="shared" si="582"/>
        <v/>
      </c>
      <c r="N2066" s="32" t="str">
        <f t="shared" si="583"/>
        <v/>
      </c>
      <c r="P2066" s="307" t="str">
        <f t="shared" si="584"/>
        <v/>
      </c>
      <c r="Q2066" s="307" t="str">
        <f t="shared" si="578"/>
        <v/>
      </c>
      <c r="R2066" s="307" t="str">
        <f t="shared" si="585"/>
        <v/>
      </c>
      <c r="S2066" s="307" t="str">
        <f t="shared" si="586"/>
        <v/>
      </c>
      <c r="T2066" s="307" t="str">
        <f t="shared" si="587"/>
        <v/>
      </c>
      <c r="U2066" s="307" t="str">
        <f t="shared" si="579"/>
        <v/>
      </c>
      <c r="V2066" s="723"/>
      <c r="X2066" s="308" t="str">
        <f t="shared" si="588"/>
        <v/>
      </c>
      <c r="Y2066" s="309" t="str">
        <f t="shared" si="589"/>
        <v/>
      </c>
      <c r="Z2066" s="308" t="str">
        <f t="shared" si="580"/>
        <v/>
      </c>
      <c r="AA2066" s="308" t="b">
        <f t="shared" si="581"/>
        <v>1</v>
      </c>
      <c r="AB2066" s="308" t="str">
        <f t="shared" si="590"/>
        <v/>
      </c>
      <c r="AC2066" s="534" t="str">
        <f t="shared" si="591"/>
        <v/>
      </c>
      <c r="AD2066" s="752" t="str">
        <f t="shared" si="592"/>
        <v/>
      </c>
      <c r="AE2066" s="534" t="str">
        <f t="shared" si="593"/>
        <v/>
      </c>
      <c r="AF2066" s="752" t="str">
        <f t="shared" si="594"/>
        <v/>
      </c>
    </row>
    <row r="2067" spans="2:32" x14ac:dyDescent="0.25">
      <c r="B2067" s="721"/>
      <c r="C2067" s="531" t="str">
        <f>IFERROR(VLOOKUP(B2067,'מצבת ורישום גנים'!B:D,3,0),"")</f>
        <v/>
      </c>
      <c r="D2067" s="721"/>
      <c r="E2067" s="723"/>
      <c r="F2067" s="723"/>
      <c r="G2067" s="723"/>
      <c r="H2067" s="723"/>
      <c r="I2067" s="992" t="str">
        <f t="shared" si="595"/>
        <v/>
      </c>
      <c r="J2067" s="723"/>
      <c r="K2067" s="724"/>
      <c r="L2067" s="723"/>
      <c r="M2067" s="306" t="str">
        <f t="shared" si="582"/>
        <v/>
      </c>
      <c r="N2067" s="32" t="str">
        <f t="shared" si="583"/>
        <v/>
      </c>
      <c r="P2067" s="307" t="str">
        <f t="shared" si="584"/>
        <v/>
      </c>
      <c r="Q2067" s="307" t="str">
        <f t="shared" si="578"/>
        <v/>
      </c>
      <c r="R2067" s="307" t="str">
        <f t="shared" si="585"/>
        <v/>
      </c>
      <c r="S2067" s="307" t="str">
        <f t="shared" si="586"/>
        <v/>
      </c>
      <c r="T2067" s="307" t="str">
        <f t="shared" si="587"/>
        <v/>
      </c>
      <c r="U2067" s="307" t="str">
        <f t="shared" si="579"/>
        <v/>
      </c>
      <c r="V2067" s="723"/>
      <c r="X2067" s="308" t="str">
        <f t="shared" si="588"/>
        <v/>
      </c>
      <c r="Y2067" s="309" t="str">
        <f t="shared" si="589"/>
        <v/>
      </c>
      <c r="Z2067" s="308" t="str">
        <f t="shared" si="580"/>
        <v/>
      </c>
      <c r="AA2067" s="308" t="b">
        <f t="shared" si="581"/>
        <v>1</v>
      </c>
      <c r="AB2067" s="308" t="str">
        <f t="shared" si="590"/>
        <v/>
      </c>
      <c r="AC2067" s="534" t="str">
        <f t="shared" si="591"/>
        <v/>
      </c>
      <c r="AD2067" s="752" t="str">
        <f t="shared" si="592"/>
        <v/>
      </c>
      <c r="AE2067" s="534" t="str">
        <f t="shared" si="593"/>
        <v/>
      </c>
      <c r="AF2067" s="752" t="str">
        <f t="shared" si="594"/>
        <v/>
      </c>
    </row>
    <row r="2068" spans="2:32" x14ac:dyDescent="0.25">
      <c r="B2068" s="721"/>
      <c r="C2068" s="531" t="str">
        <f>IFERROR(VLOOKUP(B2068,'מצבת ורישום גנים'!B:D,3,0),"")</f>
        <v/>
      </c>
      <c r="D2068" s="721"/>
      <c r="E2068" s="723"/>
      <c r="F2068" s="723"/>
      <c r="G2068" s="723"/>
      <c r="H2068" s="723"/>
      <c r="I2068" s="992" t="str">
        <f t="shared" si="595"/>
        <v/>
      </c>
      <c r="J2068" s="723"/>
      <c r="K2068" s="724"/>
      <c r="L2068" s="723"/>
      <c r="M2068" s="306" t="str">
        <f t="shared" si="582"/>
        <v/>
      </c>
      <c r="N2068" s="32" t="str">
        <f t="shared" si="583"/>
        <v/>
      </c>
      <c r="P2068" s="307" t="str">
        <f t="shared" si="584"/>
        <v/>
      </c>
      <c r="Q2068" s="307" t="str">
        <f t="shared" si="578"/>
        <v/>
      </c>
      <c r="R2068" s="307" t="str">
        <f t="shared" si="585"/>
        <v/>
      </c>
      <c r="S2068" s="307" t="str">
        <f t="shared" si="586"/>
        <v/>
      </c>
      <c r="T2068" s="307" t="str">
        <f t="shared" si="587"/>
        <v/>
      </c>
      <c r="U2068" s="307" t="str">
        <f t="shared" si="579"/>
        <v/>
      </c>
      <c r="V2068" s="723"/>
      <c r="X2068" s="308" t="str">
        <f t="shared" si="588"/>
        <v/>
      </c>
      <c r="Y2068" s="309" t="str">
        <f t="shared" si="589"/>
        <v/>
      </c>
      <c r="Z2068" s="308" t="str">
        <f t="shared" si="580"/>
        <v/>
      </c>
      <c r="AA2068" s="308" t="b">
        <f t="shared" si="581"/>
        <v>1</v>
      </c>
      <c r="AB2068" s="308" t="str">
        <f t="shared" si="590"/>
        <v/>
      </c>
      <c r="AC2068" s="534" t="str">
        <f t="shared" si="591"/>
        <v/>
      </c>
      <c r="AD2068" s="752" t="str">
        <f t="shared" si="592"/>
        <v/>
      </c>
      <c r="AE2068" s="534" t="str">
        <f t="shared" si="593"/>
        <v/>
      </c>
      <c r="AF2068" s="752" t="str">
        <f t="shared" si="594"/>
        <v/>
      </c>
    </row>
    <row r="2069" spans="2:32" x14ac:dyDescent="0.25">
      <c r="B2069" s="721"/>
      <c r="C2069" s="531" t="str">
        <f>IFERROR(VLOOKUP(B2069,'מצבת ורישום גנים'!B:D,3,0),"")</f>
        <v/>
      </c>
      <c r="D2069" s="721"/>
      <c r="E2069" s="723"/>
      <c r="F2069" s="723"/>
      <c r="G2069" s="723"/>
      <c r="H2069" s="723"/>
      <c r="I2069" s="992" t="str">
        <f t="shared" si="595"/>
        <v/>
      </c>
      <c r="J2069" s="723"/>
      <c r="K2069" s="724"/>
      <c r="L2069" s="723"/>
      <c r="M2069" s="306" t="str">
        <f t="shared" si="582"/>
        <v/>
      </c>
      <c r="N2069" s="32" t="str">
        <f t="shared" si="583"/>
        <v/>
      </c>
      <c r="P2069" s="307" t="str">
        <f t="shared" si="584"/>
        <v/>
      </c>
      <c r="Q2069" s="307" t="str">
        <f t="shared" si="578"/>
        <v/>
      </c>
      <c r="R2069" s="307" t="str">
        <f t="shared" si="585"/>
        <v/>
      </c>
      <c r="S2069" s="307" t="str">
        <f t="shared" si="586"/>
        <v/>
      </c>
      <c r="T2069" s="307" t="str">
        <f t="shared" si="587"/>
        <v/>
      </c>
      <c r="U2069" s="307" t="str">
        <f t="shared" si="579"/>
        <v/>
      </c>
      <c r="V2069" s="723"/>
      <c r="X2069" s="308" t="str">
        <f t="shared" si="588"/>
        <v/>
      </c>
      <c r="Y2069" s="309" t="str">
        <f t="shared" si="589"/>
        <v/>
      </c>
      <c r="Z2069" s="308" t="str">
        <f t="shared" si="580"/>
        <v/>
      </c>
      <c r="AA2069" s="308" t="b">
        <f t="shared" si="581"/>
        <v>1</v>
      </c>
      <c r="AB2069" s="308" t="str">
        <f t="shared" si="590"/>
        <v/>
      </c>
      <c r="AC2069" s="534" t="str">
        <f t="shared" si="591"/>
        <v/>
      </c>
      <c r="AD2069" s="752" t="str">
        <f t="shared" si="592"/>
        <v/>
      </c>
      <c r="AE2069" s="534" t="str">
        <f t="shared" si="593"/>
        <v/>
      </c>
      <c r="AF2069" s="752" t="str">
        <f t="shared" si="594"/>
        <v/>
      </c>
    </row>
    <row r="2070" spans="2:32" x14ac:dyDescent="0.25">
      <c r="B2070" s="721"/>
      <c r="C2070" s="531" t="str">
        <f>IFERROR(VLOOKUP(B2070,'מצבת ורישום גנים'!B:D,3,0),"")</f>
        <v/>
      </c>
      <c r="D2070" s="721"/>
      <c r="E2070" s="723"/>
      <c r="F2070" s="723"/>
      <c r="G2070" s="723"/>
      <c r="H2070" s="723"/>
      <c r="I2070" s="992" t="str">
        <f t="shared" si="595"/>
        <v/>
      </c>
      <c r="J2070" s="723"/>
      <c r="K2070" s="724"/>
      <c r="L2070" s="723"/>
      <c r="M2070" s="306" t="str">
        <f t="shared" si="582"/>
        <v/>
      </c>
      <c r="N2070" s="32" t="str">
        <f t="shared" si="583"/>
        <v/>
      </c>
      <c r="P2070" s="307" t="str">
        <f t="shared" si="584"/>
        <v/>
      </c>
      <c r="Q2070" s="307" t="str">
        <f t="shared" si="578"/>
        <v/>
      </c>
      <c r="R2070" s="307" t="str">
        <f t="shared" si="585"/>
        <v/>
      </c>
      <c r="S2070" s="307" t="str">
        <f t="shared" si="586"/>
        <v/>
      </c>
      <c r="T2070" s="307" t="str">
        <f t="shared" si="587"/>
        <v/>
      </c>
      <c r="U2070" s="307" t="str">
        <f t="shared" si="579"/>
        <v/>
      </c>
      <c r="V2070" s="723"/>
      <c r="X2070" s="308" t="str">
        <f t="shared" si="588"/>
        <v/>
      </c>
      <c r="Y2070" s="309" t="str">
        <f t="shared" si="589"/>
        <v/>
      </c>
      <c r="Z2070" s="308" t="str">
        <f t="shared" si="580"/>
        <v/>
      </c>
      <c r="AA2070" s="308" t="b">
        <f t="shared" si="581"/>
        <v>1</v>
      </c>
      <c r="AB2070" s="308" t="str">
        <f t="shared" si="590"/>
        <v/>
      </c>
      <c r="AC2070" s="534" t="str">
        <f t="shared" si="591"/>
        <v/>
      </c>
      <c r="AD2070" s="752" t="str">
        <f t="shared" si="592"/>
        <v/>
      </c>
      <c r="AE2070" s="534" t="str">
        <f t="shared" si="593"/>
        <v/>
      </c>
      <c r="AF2070" s="752" t="str">
        <f t="shared" si="594"/>
        <v/>
      </c>
    </row>
    <row r="2071" spans="2:32" x14ac:dyDescent="0.25">
      <c r="B2071" s="721"/>
      <c r="C2071" s="531" t="str">
        <f>IFERROR(VLOOKUP(B2071,'מצבת ורישום גנים'!B:D,3,0),"")</f>
        <v/>
      </c>
      <c r="D2071" s="721"/>
      <c r="E2071" s="723"/>
      <c r="F2071" s="723"/>
      <c r="G2071" s="723"/>
      <c r="H2071" s="723"/>
      <c r="I2071" s="992" t="str">
        <f t="shared" si="595"/>
        <v/>
      </c>
      <c r="J2071" s="723"/>
      <c r="K2071" s="724"/>
      <c r="L2071" s="723"/>
      <c r="M2071" s="306" t="str">
        <f t="shared" si="582"/>
        <v/>
      </c>
      <c r="N2071" s="32" t="str">
        <f t="shared" si="583"/>
        <v/>
      </c>
      <c r="P2071" s="307" t="str">
        <f t="shared" si="584"/>
        <v/>
      </c>
      <c r="Q2071" s="307" t="str">
        <f t="shared" si="578"/>
        <v/>
      </c>
      <c r="R2071" s="307" t="str">
        <f t="shared" si="585"/>
        <v/>
      </c>
      <c r="S2071" s="307" t="str">
        <f t="shared" si="586"/>
        <v/>
      </c>
      <c r="T2071" s="307" t="str">
        <f t="shared" si="587"/>
        <v/>
      </c>
      <c r="U2071" s="307" t="str">
        <f t="shared" si="579"/>
        <v/>
      </c>
      <c r="V2071" s="723"/>
      <c r="X2071" s="308" t="str">
        <f t="shared" si="588"/>
        <v/>
      </c>
      <c r="Y2071" s="309" t="str">
        <f t="shared" si="589"/>
        <v/>
      </c>
      <c r="Z2071" s="308" t="str">
        <f t="shared" si="580"/>
        <v/>
      </c>
      <c r="AA2071" s="308" t="b">
        <f t="shared" si="581"/>
        <v>1</v>
      </c>
      <c r="AB2071" s="308" t="str">
        <f t="shared" si="590"/>
        <v/>
      </c>
      <c r="AC2071" s="534" t="str">
        <f t="shared" si="591"/>
        <v/>
      </c>
      <c r="AD2071" s="752" t="str">
        <f t="shared" si="592"/>
        <v/>
      </c>
      <c r="AE2071" s="534" t="str">
        <f t="shared" si="593"/>
        <v/>
      </c>
      <c r="AF2071" s="752" t="str">
        <f t="shared" si="594"/>
        <v/>
      </c>
    </row>
    <row r="2072" spans="2:32" x14ac:dyDescent="0.25">
      <c r="B2072" s="721"/>
      <c r="C2072" s="531" t="str">
        <f>IFERROR(VLOOKUP(B2072,'מצבת ורישום גנים'!B:D,3,0),"")</f>
        <v/>
      </c>
      <c r="D2072" s="721"/>
      <c r="E2072" s="723"/>
      <c r="F2072" s="723"/>
      <c r="G2072" s="723"/>
      <c r="H2072" s="723"/>
      <c r="I2072" s="992" t="str">
        <f t="shared" si="595"/>
        <v/>
      </c>
      <c r="J2072" s="723"/>
      <c r="K2072" s="724"/>
      <c r="L2072" s="723"/>
      <c r="M2072" s="306" t="str">
        <f t="shared" si="582"/>
        <v/>
      </c>
      <c r="N2072" s="32" t="str">
        <f t="shared" si="583"/>
        <v/>
      </c>
      <c r="P2072" s="307" t="str">
        <f t="shared" si="584"/>
        <v/>
      </c>
      <c r="Q2072" s="307" t="str">
        <f t="shared" si="578"/>
        <v/>
      </c>
      <c r="R2072" s="307" t="str">
        <f t="shared" si="585"/>
        <v/>
      </c>
      <c r="S2072" s="307" t="str">
        <f t="shared" si="586"/>
        <v/>
      </c>
      <c r="T2072" s="307" t="str">
        <f t="shared" si="587"/>
        <v/>
      </c>
      <c r="U2072" s="307" t="str">
        <f t="shared" si="579"/>
        <v/>
      </c>
      <c r="V2072" s="723"/>
      <c r="X2072" s="308" t="str">
        <f t="shared" si="588"/>
        <v/>
      </c>
      <c r="Y2072" s="309" t="str">
        <f t="shared" si="589"/>
        <v/>
      </c>
      <c r="Z2072" s="308" t="str">
        <f t="shared" si="580"/>
        <v/>
      </c>
      <c r="AA2072" s="308" t="b">
        <f t="shared" si="581"/>
        <v>1</v>
      </c>
      <c r="AB2072" s="308" t="str">
        <f t="shared" si="590"/>
        <v/>
      </c>
      <c r="AC2072" s="534" t="str">
        <f t="shared" si="591"/>
        <v/>
      </c>
      <c r="AD2072" s="752" t="str">
        <f t="shared" si="592"/>
        <v/>
      </c>
      <c r="AE2072" s="534" t="str">
        <f t="shared" si="593"/>
        <v/>
      </c>
      <c r="AF2072" s="752" t="str">
        <f t="shared" si="594"/>
        <v/>
      </c>
    </row>
    <row r="2073" spans="2:32" x14ac:dyDescent="0.25">
      <c r="B2073" s="721"/>
      <c r="C2073" s="531" t="str">
        <f>IFERROR(VLOOKUP(B2073,'מצבת ורישום גנים'!B:D,3,0),"")</f>
        <v/>
      </c>
      <c r="D2073" s="721"/>
      <c r="E2073" s="723"/>
      <c r="F2073" s="723"/>
      <c r="G2073" s="723"/>
      <c r="H2073" s="723"/>
      <c r="I2073" s="992" t="str">
        <f t="shared" si="595"/>
        <v/>
      </c>
      <c r="J2073" s="723"/>
      <c r="K2073" s="724"/>
      <c r="L2073" s="723"/>
      <c r="M2073" s="306" t="str">
        <f t="shared" si="582"/>
        <v/>
      </c>
      <c r="N2073" s="32" t="str">
        <f t="shared" si="583"/>
        <v/>
      </c>
      <c r="P2073" s="307" t="str">
        <f t="shared" si="584"/>
        <v/>
      </c>
      <c r="Q2073" s="307" t="str">
        <f t="shared" si="578"/>
        <v/>
      </c>
      <c r="R2073" s="307" t="str">
        <f t="shared" si="585"/>
        <v/>
      </c>
      <c r="S2073" s="307" t="str">
        <f t="shared" si="586"/>
        <v/>
      </c>
      <c r="T2073" s="307" t="str">
        <f t="shared" si="587"/>
        <v/>
      </c>
      <c r="U2073" s="307" t="str">
        <f t="shared" si="579"/>
        <v/>
      </c>
      <c r="V2073" s="723"/>
      <c r="X2073" s="308" t="str">
        <f t="shared" si="588"/>
        <v/>
      </c>
      <c r="Y2073" s="309" t="str">
        <f t="shared" si="589"/>
        <v/>
      </c>
      <c r="Z2073" s="308" t="str">
        <f t="shared" si="580"/>
        <v/>
      </c>
      <c r="AA2073" s="308" t="b">
        <f t="shared" si="581"/>
        <v>1</v>
      </c>
      <c r="AB2073" s="308" t="str">
        <f t="shared" si="590"/>
        <v/>
      </c>
      <c r="AC2073" s="534" t="str">
        <f t="shared" si="591"/>
        <v/>
      </c>
      <c r="AD2073" s="752" t="str">
        <f t="shared" si="592"/>
        <v/>
      </c>
      <c r="AE2073" s="534" t="str">
        <f t="shared" si="593"/>
        <v/>
      </c>
      <c r="AF2073" s="752" t="str">
        <f t="shared" si="594"/>
        <v/>
      </c>
    </row>
    <row r="2074" spans="2:32" x14ac:dyDescent="0.25">
      <c r="B2074" s="721"/>
      <c r="C2074" s="531" t="str">
        <f>IFERROR(VLOOKUP(B2074,'מצבת ורישום גנים'!B:D,3,0),"")</f>
        <v/>
      </c>
      <c r="D2074" s="721"/>
      <c r="E2074" s="723"/>
      <c r="F2074" s="723"/>
      <c r="G2074" s="723"/>
      <c r="H2074" s="723"/>
      <c r="I2074" s="992" t="str">
        <f t="shared" si="595"/>
        <v/>
      </c>
      <c r="J2074" s="723"/>
      <c r="K2074" s="724"/>
      <c r="L2074" s="723"/>
      <c r="M2074" s="306" t="str">
        <f t="shared" si="582"/>
        <v/>
      </c>
      <c r="N2074" s="32" t="str">
        <f t="shared" si="583"/>
        <v/>
      </c>
      <c r="P2074" s="307" t="str">
        <f t="shared" si="584"/>
        <v/>
      </c>
      <c r="Q2074" s="307" t="str">
        <f t="shared" si="578"/>
        <v/>
      </c>
      <c r="R2074" s="307" t="str">
        <f t="shared" si="585"/>
        <v/>
      </c>
      <c r="S2074" s="307" t="str">
        <f t="shared" si="586"/>
        <v/>
      </c>
      <c r="T2074" s="307" t="str">
        <f t="shared" si="587"/>
        <v/>
      </c>
      <c r="U2074" s="307" t="str">
        <f t="shared" si="579"/>
        <v/>
      </c>
      <c r="V2074" s="723"/>
      <c r="X2074" s="308" t="str">
        <f t="shared" si="588"/>
        <v/>
      </c>
      <c r="Y2074" s="309" t="str">
        <f t="shared" si="589"/>
        <v/>
      </c>
      <c r="Z2074" s="308" t="str">
        <f t="shared" si="580"/>
        <v/>
      </c>
      <c r="AA2074" s="308" t="b">
        <f t="shared" si="581"/>
        <v>1</v>
      </c>
      <c r="AB2074" s="308" t="str">
        <f t="shared" si="590"/>
        <v/>
      </c>
      <c r="AC2074" s="534" t="str">
        <f t="shared" si="591"/>
        <v/>
      </c>
      <c r="AD2074" s="752" t="str">
        <f t="shared" si="592"/>
        <v/>
      </c>
      <c r="AE2074" s="534" t="str">
        <f t="shared" si="593"/>
        <v/>
      </c>
      <c r="AF2074" s="752" t="str">
        <f t="shared" si="594"/>
        <v/>
      </c>
    </row>
    <row r="2075" spans="2:32" x14ac:dyDescent="0.25">
      <c r="B2075" s="721"/>
      <c r="C2075" s="531" t="str">
        <f>IFERROR(VLOOKUP(B2075,'מצבת ורישום גנים'!B:D,3,0),"")</f>
        <v/>
      </c>
      <c r="D2075" s="721"/>
      <c r="E2075" s="723"/>
      <c r="F2075" s="723"/>
      <c r="G2075" s="723"/>
      <c r="H2075" s="723"/>
      <c r="I2075" s="992" t="str">
        <f t="shared" si="595"/>
        <v/>
      </c>
      <c r="J2075" s="723"/>
      <c r="K2075" s="724"/>
      <c r="L2075" s="723"/>
      <c r="M2075" s="306" t="str">
        <f t="shared" si="582"/>
        <v/>
      </c>
      <c r="N2075" s="32" t="str">
        <f t="shared" si="583"/>
        <v/>
      </c>
      <c r="P2075" s="307" t="str">
        <f t="shared" si="584"/>
        <v/>
      </c>
      <c r="Q2075" s="307" t="str">
        <f t="shared" si="578"/>
        <v/>
      </c>
      <c r="R2075" s="307" t="str">
        <f t="shared" si="585"/>
        <v/>
      </c>
      <c r="S2075" s="307" t="str">
        <f t="shared" si="586"/>
        <v/>
      </c>
      <c r="T2075" s="307" t="str">
        <f t="shared" si="587"/>
        <v/>
      </c>
      <c r="U2075" s="307" t="str">
        <f t="shared" si="579"/>
        <v/>
      </c>
      <c r="V2075" s="723"/>
      <c r="X2075" s="308" t="str">
        <f t="shared" si="588"/>
        <v/>
      </c>
      <c r="Y2075" s="309" t="str">
        <f t="shared" si="589"/>
        <v/>
      </c>
      <c r="Z2075" s="308" t="str">
        <f t="shared" si="580"/>
        <v/>
      </c>
      <c r="AA2075" s="308" t="b">
        <f t="shared" si="581"/>
        <v>1</v>
      </c>
      <c r="AB2075" s="308" t="str">
        <f t="shared" si="590"/>
        <v/>
      </c>
      <c r="AC2075" s="534" t="str">
        <f t="shared" si="591"/>
        <v/>
      </c>
      <c r="AD2075" s="752" t="str">
        <f t="shared" si="592"/>
        <v/>
      </c>
      <c r="AE2075" s="534" t="str">
        <f t="shared" si="593"/>
        <v/>
      </c>
      <c r="AF2075" s="752" t="str">
        <f t="shared" si="594"/>
        <v/>
      </c>
    </row>
    <row r="2076" spans="2:32" x14ac:dyDescent="0.25">
      <c r="B2076" s="721"/>
      <c r="C2076" s="531" t="str">
        <f>IFERROR(VLOOKUP(B2076,'מצבת ורישום גנים'!B:D,3,0),"")</f>
        <v/>
      </c>
      <c r="D2076" s="721"/>
      <c r="E2076" s="723"/>
      <c r="F2076" s="723"/>
      <c r="G2076" s="723"/>
      <c r="H2076" s="723"/>
      <c r="I2076" s="992" t="str">
        <f t="shared" si="595"/>
        <v/>
      </c>
      <c r="J2076" s="723"/>
      <c r="K2076" s="724"/>
      <c r="L2076" s="723"/>
      <c r="M2076" s="306" t="str">
        <f t="shared" si="582"/>
        <v/>
      </c>
      <c r="N2076" s="32" t="str">
        <f t="shared" si="583"/>
        <v/>
      </c>
      <c r="P2076" s="307" t="str">
        <f t="shared" si="584"/>
        <v/>
      </c>
      <c r="Q2076" s="307" t="str">
        <f t="shared" si="578"/>
        <v/>
      </c>
      <c r="R2076" s="307" t="str">
        <f t="shared" si="585"/>
        <v/>
      </c>
      <c r="S2076" s="307" t="str">
        <f t="shared" si="586"/>
        <v/>
      </c>
      <c r="T2076" s="307" t="str">
        <f t="shared" si="587"/>
        <v/>
      </c>
      <c r="U2076" s="307" t="str">
        <f t="shared" si="579"/>
        <v/>
      </c>
      <c r="V2076" s="723"/>
      <c r="X2076" s="308" t="str">
        <f t="shared" si="588"/>
        <v/>
      </c>
      <c r="Y2076" s="309" t="str">
        <f t="shared" si="589"/>
        <v/>
      </c>
      <c r="Z2076" s="308" t="str">
        <f t="shared" si="580"/>
        <v/>
      </c>
      <c r="AA2076" s="308" t="b">
        <f t="shared" si="581"/>
        <v>1</v>
      </c>
      <c r="AB2076" s="308" t="str">
        <f t="shared" si="590"/>
        <v/>
      </c>
      <c r="AC2076" s="534" t="str">
        <f t="shared" si="591"/>
        <v/>
      </c>
      <c r="AD2076" s="752" t="str">
        <f t="shared" si="592"/>
        <v/>
      </c>
      <c r="AE2076" s="534" t="str">
        <f t="shared" si="593"/>
        <v/>
      </c>
      <c r="AF2076" s="752" t="str">
        <f t="shared" si="594"/>
        <v/>
      </c>
    </row>
    <row r="2077" spans="2:32" x14ac:dyDescent="0.25">
      <c r="B2077" s="721"/>
      <c r="C2077" s="531" t="str">
        <f>IFERROR(VLOOKUP(B2077,'מצבת ורישום גנים'!B:D,3,0),"")</f>
        <v/>
      </c>
      <c r="D2077" s="721"/>
      <c r="E2077" s="723"/>
      <c r="F2077" s="723"/>
      <c r="G2077" s="723"/>
      <c r="H2077" s="723"/>
      <c r="I2077" s="992" t="str">
        <f t="shared" si="595"/>
        <v/>
      </c>
      <c r="J2077" s="723"/>
      <c r="K2077" s="724"/>
      <c r="L2077" s="723"/>
      <c r="M2077" s="306" t="str">
        <f t="shared" si="582"/>
        <v/>
      </c>
      <c r="N2077" s="32" t="str">
        <f t="shared" si="583"/>
        <v/>
      </c>
      <c r="P2077" s="307" t="str">
        <f t="shared" si="584"/>
        <v/>
      </c>
      <c r="Q2077" s="307" t="str">
        <f t="shared" si="578"/>
        <v/>
      </c>
      <c r="R2077" s="307" t="str">
        <f t="shared" si="585"/>
        <v/>
      </c>
      <c r="S2077" s="307" t="str">
        <f t="shared" si="586"/>
        <v/>
      </c>
      <c r="T2077" s="307" t="str">
        <f t="shared" si="587"/>
        <v/>
      </c>
      <c r="U2077" s="307" t="str">
        <f t="shared" si="579"/>
        <v/>
      </c>
      <c r="V2077" s="723"/>
      <c r="X2077" s="308" t="str">
        <f t="shared" si="588"/>
        <v/>
      </c>
      <c r="Y2077" s="309" t="str">
        <f t="shared" si="589"/>
        <v/>
      </c>
      <c r="Z2077" s="308" t="str">
        <f t="shared" si="580"/>
        <v/>
      </c>
      <c r="AA2077" s="308" t="b">
        <f t="shared" si="581"/>
        <v>1</v>
      </c>
      <c r="AB2077" s="308" t="str">
        <f t="shared" si="590"/>
        <v/>
      </c>
      <c r="AC2077" s="534" t="str">
        <f t="shared" si="591"/>
        <v/>
      </c>
      <c r="AD2077" s="752" t="str">
        <f t="shared" si="592"/>
        <v/>
      </c>
      <c r="AE2077" s="534" t="str">
        <f t="shared" si="593"/>
        <v/>
      </c>
      <c r="AF2077" s="752" t="str">
        <f t="shared" si="594"/>
        <v/>
      </c>
    </row>
    <row r="2078" spans="2:32" x14ac:dyDescent="0.25">
      <c r="B2078" s="721"/>
      <c r="C2078" s="531" t="str">
        <f>IFERROR(VLOOKUP(B2078,'מצבת ורישום גנים'!B:D,3,0),"")</f>
        <v/>
      </c>
      <c r="D2078" s="721"/>
      <c r="E2078" s="723"/>
      <c r="F2078" s="723"/>
      <c r="G2078" s="723"/>
      <c r="H2078" s="723"/>
      <c r="I2078" s="992" t="str">
        <f t="shared" si="595"/>
        <v/>
      </c>
      <c r="J2078" s="723"/>
      <c r="K2078" s="724"/>
      <c r="L2078" s="723"/>
      <c r="M2078" s="306" t="str">
        <f t="shared" si="582"/>
        <v/>
      </c>
      <c r="N2078" s="32" t="str">
        <f t="shared" si="583"/>
        <v/>
      </c>
      <c r="P2078" s="307" t="str">
        <f t="shared" si="584"/>
        <v/>
      </c>
      <c r="Q2078" s="307" t="str">
        <f t="shared" si="578"/>
        <v/>
      </c>
      <c r="R2078" s="307" t="str">
        <f t="shared" si="585"/>
        <v/>
      </c>
      <c r="S2078" s="307" t="str">
        <f t="shared" si="586"/>
        <v/>
      </c>
      <c r="T2078" s="307" t="str">
        <f t="shared" si="587"/>
        <v/>
      </c>
      <c r="U2078" s="307" t="str">
        <f t="shared" si="579"/>
        <v/>
      </c>
      <c r="V2078" s="723"/>
      <c r="X2078" s="308" t="str">
        <f t="shared" si="588"/>
        <v/>
      </c>
      <c r="Y2078" s="309" t="str">
        <f t="shared" si="589"/>
        <v/>
      </c>
      <c r="Z2078" s="308" t="str">
        <f t="shared" si="580"/>
        <v/>
      </c>
      <c r="AA2078" s="308" t="b">
        <f t="shared" si="581"/>
        <v>1</v>
      </c>
      <c r="AB2078" s="308" t="str">
        <f t="shared" si="590"/>
        <v/>
      </c>
      <c r="AC2078" s="534" t="str">
        <f t="shared" si="591"/>
        <v/>
      </c>
      <c r="AD2078" s="752" t="str">
        <f t="shared" si="592"/>
        <v/>
      </c>
      <c r="AE2078" s="534" t="str">
        <f t="shared" si="593"/>
        <v/>
      </c>
      <c r="AF2078" s="752" t="str">
        <f t="shared" si="594"/>
        <v/>
      </c>
    </row>
    <row r="2079" spans="2:32" x14ac:dyDescent="0.25">
      <c r="B2079" s="721"/>
      <c r="C2079" s="531" t="str">
        <f>IFERROR(VLOOKUP(B2079,'מצבת ורישום גנים'!B:D,3,0),"")</f>
        <v/>
      </c>
      <c r="D2079" s="721"/>
      <c r="E2079" s="723"/>
      <c r="F2079" s="723"/>
      <c r="G2079" s="723"/>
      <c r="H2079" s="723"/>
      <c r="I2079" s="992" t="str">
        <f t="shared" si="595"/>
        <v/>
      </c>
      <c r="J2079" s="723"/>
      <c r="K2079" s="724"/>
      <c r="L2079" s="723"/>
      <c r="M2079" s="306" t="str">
        <f t="shared" si="582"/>
        <v/>
      </c>
      <c r="N2079" s="32" t="str">
        <f t="shared" si="583"/>
        <v/>
      </c>
      <c r="P2079" s="307" t="str">
        <f t="shared" si="584"/>
        <v/>
      </c>
      <c r="Q2079" s="307" t="str">
        <f t="shared" si="578"/>
        <v/>
      </c>
      <c r="R2079" s="307" t="str">
        <f t="shared" si="585"/>
        <v/>
      </c>
      <c r="S2079" s="307" t="str">
        <f t="shared" si="586"/>
        <v/>
      </c>
      <c r="T2079" s="307" t="str">
        <f t="shared" si="587"/>
        <v/>
      </c>
      <c r="U2079" s="307" t="str">
        <f t="shared" si="579"/>
        <v/>
      </c>
      <c r="V2079" s="723"/>
      <c r="X2079" s="308" t="str">
        <f t="shared" si="588"/>
        <v/>
      </c>
      <c r="Y2079" s="309" t="str">
        <f t="shared" si="589"/>
        <v/>
      </c>
      <c r="Z2079" s="308" t="str">
        <f t="shared" si="580"/>
        <v/>
      </c>
      <c r="AA2079" s="308" t="b">
        <f t="shared" si="581"/>
        <v>1</v>
      </c>
      <c r="AB2079" s="308" t="str">
        <f t="shared" si="590"/>
        <v/>
      </c>
      <c r="AC2079" s="534" t="str">
        <f t="shared" si="591"/>
        <v/>
      </c>
      <c r="AD2079" s="752" t="str">
        <f t="shared" si="592"/>
        <v/>
      </c>
      <c r="AE2079" s="534" t="str">
        <f t="shared" si="593"/>
        <v/>
      </c>
      <c r="AF2079" s="752" t="str">
        <f t="shared" si="594"/>
        <v/>
      </c>
    </row>
    <row r="2080" spans="2:32" x14ac:dyDescent="0.25">
      <c r="B2080" s="721"/>
      <c r="C2080" s="531" t="str">
        <f>IFERROR(VLOOKUP(B2080,'מצבת ורישום גנים'!B:D,3,0),"")</f>
        <v/>
      </c>
      <c r="D2080" s="721"/>
      <c r="E2080" s="723"/>
      <c r="F2080" s="723"/>
      <c r="G2080" s="723"/>
      <c r="H2080" s="723"/>
      <c r="I2080" s="992" t="str">
        <f t="shared" si="595"/>
        <v/>
      </c>
      <c r="J2080" s="723"/>
      <c r="K2080" s="724"/>
      <c r="L2080" s="723"/>
      <c r="M2080" s="306" t="str">
        <f t="shared" si="582"/>
        <v/>
      </c>
      <c r="N2080" s="32" t="str">
        <f t="shared" si="583"/>
        <v/>
      </c>
      <c r="P2080" s="307" t="str">
        <f t="shared" si="584"/>
        <v/>
      </c>
      <c r="Q2080" s="307" t="str">
        <f t="shared" si="578"/>
        <v/>
      </c>
      <c r="R2080" s="307" t="str">
        <f t="shared" si="585"/>
        <v/>
      </c>
      <c r="S2080" s="307" t="str">
        <f t="shared" si="586"/>
        <v/>
      </c>
      <c r="T2080" s="307" t="str">
        <f t="shared" si="587"/>
        <v/>
      </c>
      <c r="U2080" s="307" t="str">
        <f t="shared" si="579"/>
        <v/>
      </c>
      <c r="V2080" s="723"/>
      <c r="X2080" s="308" t="str">
        <f t="shared" si="588"/>
        <v/>
      </c>
      <c r="Y2080" s="309" t="str">
        <f t="shared" si="589"/>
        <v/>
      </c>
      <c r="Z2080" s="308" t="str">
        <f t="shared" si="580"/>
        <v/>
      </c>
      <c r="AA2080" s="308" t="b">
        <f t="shared" si="581"/>
        <v>1</v>
      </c>
      <c r="AB2080" s="308" t="str">
        <f t="shared" si="590"/>
        <v/>
      </c>
      <c r="AC2080" s="534" t="str">
        <f t="shared" si="591"/>
        <v/>
      </c>
      <c r="AD2080" s="752" t="str">
        <f t="shared" si="592"/>
        <v/>
      </c>
      <c r="AE2080" s="534" t="str">
        <f t="shared" si="593"/>
        <v/>
      </c>
      <c r="AF2080" s="752" t="str">
        <f t="shared" si="594"/>
        <v/>
      </c>
    </row>
    <row r="2081" spans="2:32" x14ac:dyDescent="0.25">
      <c r="B2081" s="721"/>
      <c r="C2081" s="531" t="str">
        <f>IFERROR(VLOOKUP(B2081,'מצבת ורישום גנים'!B:D,3,0),"")</f>
        <v/>
      </c>
      <c r="D2081" s="721"/>
      <c r="E2081" s="723"/>
      <c r="F2081" s="723"/>
      <c r="G2081" s="723"/>
      <c r="H2081" s="723"/>
      <c r="I2081" s="992" t="str">
        <f t="shared" si="595"/>
        <v/>
      </c>
      <c r="J2081" s="723"/>
      <c r="K2081" s="724"/>
      <c r="L2081" s="723"/>
      <c r="M2081" s="306" t="str">
        <f t="shared" si="582"/>
        <v/>
      </c>
      <c r="N2081" s="32" t="str">
        <f t="shared" si="583"/>
        <v/>
      </c>
      <c r="P2081" s="307" t="str">
        <f t="shared" si="584"/>
        <v/>
      </c>
      <c r="Q2081" s="307" t="str">
        <f t="shared" si="578"/>
        <v/>
      </c>
      <c r="R2081" s="307" t="str">
        <f t="shared" si="585"/>
        <v/>
      </c>
      <c r="S2081" s="307" t="str">
        <f t="shared" si="586"/>
        <v/>
      </c>
      <c r="T2081" s="307" t="str">
        <f t="shared" si="587"/>
        <v/>
      </c>
      <c r="U2081" s="307" t="str">
        <f t="shared" si="579"/>
        <v/>
      </c>
      <c r="V2081" s="723"/>
      <c r="X2081" s="308" t="str">
        <f t="shared" si="588"/>
        <v/>
      </c>
      <c r="Y2081" s="309" t="str">
        <f t="shared" si="589"/>
        <v/>
      </c>
      <c r="Z2081" s="308" t="str">
        <f t="shared" si="580"/>
        <v/>
      </c>
      <c r="AA2081" s="308" t="b">
        <f t="shared" si="581"/>
        <v>1</v>
      </c>
      <c r="AB2081" s="308" t="str">
        <f t="shared" si="590"/>
        <v/>
      </c>
      <c r="AC2081" s="534" t="str">
        <f t="shared" si="591"/>
        <v/>
      </c>
      <c r="AD2081" s="752" t="str">
        <f t="shared" si="592"/>
        <v/>
      </c>
      <c r="AE2081" s="534" t="str">
        <f t="shared" si="593"/>
        <v/>
      </c>
      <c r="AF2081" s="752" t="str">
        <f t="shared" si="594"/>
        <v/>
      </c>
    </row>
    <row r="2082" spans="2:32" x14ac:dyDescent="0.25">
      <c r="B2082" s="721"/>
      <c r="C2082" s="531" t="str">
        <f>IFERROR(VLOOKUP(B2082,'מצבת ורישום גנים'!B:D,3,0),"")</f>
        <v/>
      </c>
      <c r="D2082" s="721"/>
      <c r="E2082" s="723"/>
      <c r="F2082" s="723"/>
      <c r="G2082" s="723"/>
      <c r="H2082" s="723"/>
      <c r="I2082" s="992" t="str">
        <f t="shared" si="595"/>
        <v/>
      </c>
      <c r="J2082" s="723"/>
      <c r="K2082" s="724"/>
      <c r="L2082" s="723"/>
      <c r="M2082" s="306" t="str">
        <f t="shared" si="582"/>
        <v/>
      </c>
      <c r="N2082" s="32" t="str">
        <f t="shared" si="583"/>
        <v/>
      </c>
      <c r="P2082" s="307" t="str">
        <f t="shared" si="584"/>
        <v/>
      </c>
      <c r="Q2082" s="307" t="str">
        <f t="shared" si="578"/>
        <v/>
      </c>
      <c r="R2082" s="307" t="str">
        <f t="shared" si="585"/>
        <v/>
      </c>
      <c r="S2082" s="307" t="str">
        <f t="shared" si="586"/>
        <v/>
      </c>
      <c r="T2082" s="307" t="str">
        <f t="shared" si="587"/>
        <v/>
      </c>
      <c r="U2082" s="307" t="str">
        <f t="shared" si="579"/>
        <v/>
      </c>
      <c r="V2082" s="723"/>
      <c r="X2082" s="308" t="str">
        <f t="shared" si="588"/>
        <v/>
      </c>
      <c r="Y2082" s="309" t="str">
        <f t="shared" si="589"/>
        <v/>
      </c>
      <c r="Z2082" s="308" t="str">
        <f t="shared" si="580"/>
        <v/>
      </c>
      <c r="AA2082" s="308" t="b">
        <f t="shared" si="581"/>
        <v>1</v>
      </c>
      <c r="AB2082" s="308" t="str">
        <f t="shared" si="590"/>
        <v/>
      </c>
      <c r="AC2082" s="534" t="str">
        <f t="shared" si="591"/>
        <v/>
      </c>
      <c r="AD2082" s="752" t="str">
        <f t="shared" si="592"/>
        <v/>
      </c>
      <c r="AE2082" s="534" t="str">
        <f t="shared" si="593"/>
        <v/>
      </c>
      <c r="AF2082" s="752" t="str">
        <f t="shared" si="594"/>
        <v/>
      </c>
    </row>
    <row r="2083" spans="2:32" x14ac:dyDescent="0.25">
      <c r="B2083" s="721"/>
      <c r="C2083" s="531" t="str">
        <f>IFERROR(VLOOKUP(B2083,'מצבת ורישום גנים'!B:D,3,0),"")</f>
        <v/>
      </c>
      <c r="D2083" s="721"/>
      <c r="E2083" s="723"/>
      <c r="F2083" s="723"/>
      <c r="G2083" s="723"/>
      <c r="H2083" s="723"/>
      <c r="I2083" s="992" t="str">
        <f t="shared" si="595"/>
        <v/>
      </c>
      <c r="J2083" s="723"/>
      <c r="K2083" s="724"/>
      <c r="L2083" s="723"/>
      <c r="M2083" s="306" t="str">
        <f t="shared" si="582"/>
        <v/>
      </c>
      <c r="N2083" s="32" t="str">
        <f t="shared" si="583"/>
        <v/>
      </c>
      <c r="P2083" s="307" t="str">
        <f t="shared" si="584"/>
        <v/>
      </c>
      <c r="Q2083" s="307" t="str">
        <f t="shared" si="578"/>
        <v/>
      </c>
      <c r="R2083" s="307" t="str">
        <f t="shared" si="585"/>
        <v/>
      </c>
      <c r="S2083" s="307" t="str">
        <f t="shared" si="586"/>
        <v/>
      </c>
      <c r="T2083" s="307" t="str">
        <f t="shared" si="587"/>
        <v/>
      </c>
      <c r="U2083" s="307" t="str">
        <f t="shared" si="579"/>
        <v/>
      </c>
      <c r="V2083" s="723"/>
      <c r="X2083" s="308" t="str">
        <f t="shared" si="588"/>
        <v/>
      </c>
      <c r="Y2083" s="309" t="str">
        <f t="shared" si="589"/>
        <v/>
      </c>
      <c r="Z2083" s="308" t="str">
        <f t="shared" si="580"/>
        <v/>
      </c>
      <c r="AA2083" s="308" t="b">
        <f t="shared" si="581"/>
        <v>1</v>
      </c>
      <c r="AB2083" s="308" t="str">
        <f t="shared" si="590"/>
        <v/>
      </c>
      <c r="AC2083" s="534" t="str">
        <f t="shared" si="591"/>
        <v/>
      </c>
      <c r="AD2083" s="752" t="str">
        <f t="shared" si="592"/>
        <v/>
      </c>
      <c r="AE2083" s="534" t="str">
        <f t="shared" si="593"/>
        <v/>
      </c>
      <c r="AF2083" s="752" t="str">
        <f t="shared" si="594"/>
        <v/>
      </c>
    </row>
    <row r="2084" spans="2:32" x14ac:dyDescent="0.25">
      <c r="B2084" s="721"/>
      <c r="C2084" s="531" t="str">
        <f>IFERROR(VLOOKUP(B2084,'מצבת ורישום גנים'!B:D,3,0),"")</f>
        <v/>
      </c>
      <c r="D2084" s="721"/>
      <c r="E2084" s="723"/>
      <c r="F2084" s="723"/>
      <c r="G2084" s="723"/>
      <c r="H2084" s="723"/>
      <c r="I2084" s="992" t="str">
        <f t="shared" si="595"/>
        <v/>
      </c>
      <c r="J2084" s="723"/>
      <c r="K2084" s="724"/>
      <c r="L2084" s="723"/>
      <c r="M2084" s="306" t="str">
        <f t="shared" si="582"/>
        <v/>
      </c>
      <c r="N2084" s="32" t="str">
        <f t="shared" si="583"/>
        <v/>
      </c>
      <c r="P2084" s="307" t="str">
        <f t="shared" si="584"/>
        <v/>
      </c>
      <c r="Q2084" s="307" t="str">
        <f t="shared" si="578"/>
        <v/>
      </c>
      <c r="R2084" s="307" t="str">
        <f t="shared" si="585"/>
        <v/>
      </c>
      <c r="S2084" s="307" t="str">
        <f t="shared" si="586"/>
        <v/>
      </c>
      <c r="T2084" s="307" t="str">
        <f t="shared" si="587"/>
        <v/>
      </c>
      <c r="U2084" s="307" t="str">
        <f t="shared" si="579"/>
        <v/>
      </c>
      <c r="V2084" s="723"/>
      <c r="X2084" s="308" t="str">
        <f t="shared" si="588"/>
        <v/>
      </c>
      <c r="Y2084" s="309" t="str">
        <f t="shared" si="589"/>
        <v/>
      </c>
      <c r="Z2084" s="308" t="str">
        <f t="shared" si="580"/>
        <v/>
      </c>
      <c r="AA2084" s="308" t="b">
        <f t="shared" si="581"/>
        <v>1</v>
      </c>
      <c r="AB2084" s="308" t="str">
        <f t="shared" si="590"/>
        <v/>
      </c>
      <c r="AC2084" s="534" t="str">
        <f t="shared" si="591"/>
        <v/>
      </c>
      <c r="AD2084" s="752" t="str">
        <f t="shared" si="592"/>
        <v/>
      </c>
      <c r="AE2084" s="534" t="str">
        <f t="shared" si="593"/>
        <v/>
      </c>
      <c r="AF2084" s="752" t="str">
        <f t="shared" si="594"/>
        <v/>
      </c>
    </row>
    <row r="2085" spans="2:32" x14ac:dyDescent="0.25">
      <c r="B2085" s="721"/>
      <c r="C2085" s="531" t="str">
        <f>IFERROR(VLOOKUP(B2085,'מצבת ורישום גנים'!B:D,3,0),"")</f>
        <v/>
      </c>
      <c r="D2085" s="721"/>
      <c r="E2085" s="723"/>
      <c r="F2085" s="723"/>
      <c r="G2085" s="723"/>
      <c r="H2085" s="723"/>
      <c r="I2085" s="992" t="str">
        <f t="shared" si="595"/>
        <v/>
      </c>
      <c r="J2085" s="723"/>
      <c r="K2085" s="724"/>
      <c r="L2085" s="723"/>
      <c r="M2085" s="306" t="str">
        <f t="shared" si="582"/>
        <v/>
      </c>
      <c r="N2085" s="32" t="str">
        <f t="shared" si="583"/>
        <v/>
      </c>
      <c r="P2085" s="307" t="str">
        <f t="shared" si="584"/>
        <v/>
      </c>
      <c r="Q2085" s="307" t="str">
        <f t="shared" si="578"/>
        <v/>
      </c>
      <c r="R2085" s="307" t="str">
        <f t="shared" si="585"/>
        <v/>
      </c>
      <c r="S2085" s="307" t="str">
        <f t="shared" si="586"/>
        <v/>
      </c>
      <c r="T2085" s="307" t="str">
        <f t="shared" si="587"/>
        <v/>
      </c>
      <c r="U2085" s="307" t="str">
        <f t="shared" si="579"/>
        <v/>
      </c>
      <c r="V2085" s="723"/>
      <c r="X2085" s="308" t="str">
        <f t="shared" si="588"/>
        <v/>
      </c>
      <c r="Y2085" s="309" t="str">
        <f t="shared" si="589"/>
        <v/>
      </c>
      <c r="Z2085" s="308" t="str">
        <f t="shared" si="580"/>
        <v/>
      </c>
      <c r="AA2085" s="308" t="b">
        <f t="shared" si="581"/>
        <v>1</v>
      </c>
      <c r="AB2085" s="308" t="str">
        <f t="shared" si="590"/>
        <v/>
      </c>
      <c r="AC2085" s="534" t="str">
        <f t="shared" si="591"/>
        <v/>
      </c>
      <c r="AD2085" s="752" t="str">
        <f t="shared" si="592"/>
        <v/>
      </c>
      <c r="AE2085" s="534" t="str">
        <f t="shared" si="593"/>
        <v/>
      </c>
      <c r="AF2085" s="752" t="str">
        <f t="shared" si="594"/>
        <v/>
      </c>
    </row>
    <row r="2086" spans="2:32" x14ac:dyDescent="0.25">
      <c r="B2086" s="721"/>
      <c r="C2086" s="531" t="str">
        <f>IFERROR(VLOOKUP(B2086,'מצבת ורישום גנים'!B:D,3,0),"")</f>
        <v/>
      </c>
      <c r="D2086" s="721"/>
      <c r="E2086" s="723"/>
      <c r="F2086" s="723"/>
      <c r="G2086" s="723"/>
      <c r="H2086" s="723"/>
      <c r="I2086" s="992" t="str">
        <f t="shared" si="595"/>
        <v/>
      </c>
      <c r="J2086" s="723"/>
      <c r="K2086" s="724"/>
      <c r="L2086" s="723"/>
      <c r="M2086" s="306" t="str">
        <f t="shared" si="582"/>
        <v/>
      </c>
      <c r="N2086" s="32" t="str">
        <f t="shared" si="583"/>
        <v/>
      </c>
      <c r="P2086" s="307" t="str">
        <f t="shared" si="584"/>
        <v/>
      </c>
      <c r="Q2086" s="307" t="str">
        <f t="shared" si="578"/>
        <v/>
      </c>
      <c r="R2086" s="307" t="str">
        <f t="shared" si="585"/>
        <v/>
      </c>
      <c r="S2086" s="307" t="str">
        <f t="shared" si="586"/>
        <v/>
      </c>
      <c r="T2086" s="307" t="str">
        <f t="shared" si="587"/>
        <v/>
      </c>
      <c r="U2086" s="307" t="str">
        <f t="shared" si="579"/>
        <v/>
      </c>
      <c r="V2086" s="723"/>
      <c r="X2086" s="308" t="str">
        <f t="shared" si="588"/>
        <v/>
      </c>
      <c r="Y2086" s="309" t="str">
        <f t="shared" si="589"/>
        <v/>
      </c>
      <c r="Z2086" s="308" t="str">
        <f t="shared" si="580"/>
        <v/>
      </c>
      <c r="AA2086" s="308" t="b">
        <f t="shared" si="581"/>
        <v>1</v>
      </c>
      <c r="AB2086" s="308" t="str">
        <f t="shared" si="590"/>
        <v/>
      </c>
      <c r="AC2086" s="534" t="str">
        <f t="shared" si="591"/>
        <v/>
      </c>
      <c r="AD2086" s="752" t="str">
        <f t="shared" si="592"/>
        <v/>
      </c>
      <c r="AE2086" s="534" t="str">
        <f t="shared" si="593"/>
        <v/>
      </c>
      <c r="AF2086" s="752" t="str">
        <f t="shared" si="594"/>
        <v/>
      </c>
    </row>
    <row r="2087" spans="2:32" x14ac:dyDescent="0.25">
      <c r="B2087" s="721"/>
      <c r="C2087" s="531" t="str">
        <f>IFERROR(VLOOKUP(B2087,'מצבת ורישום גנים'!B:D,3,0),"")</f>
        <v/>
      </c>
      <c r="D2087" s="721"/>
      <c r="E2087" s="723"/>
      <c r="F2087" s="723"/>
      <c r="G2087" s="723"/>
      <c r="H2087" s="723"/>
      <c r="I2087" s="992" t="str">
        <f t="shared" si="595"/>
        <v/>
      </c>
      <c r="J2087" s="723"/>
      <c r="K2087" s="724"/>
      <c r="L2087" s="723"/>
      <c r="M2087" s="306" t="str">
        <f t="shared" si="582"/>
        <v/>
      </c>
      <c r="N2087" s="32" t="str">
        <f t="shared" si="583"/>
        <v/>
      </c>
      <c r="P2087" s="307" t="str">
        <f t="shared" si="584"/>
        <v/>
      </c>
      <c r="Q2087" s="307" t="str">
        <f t="shared" si="578"/>
        <v/>
      </c>
      <c r="R2087" s="307" t="str">
        <f t="shared" si="585"/>
        <v/>
      </c>
      <c r="S2087" s="307" t="str">
        <f t="shared" si="586"/>
        <v/>
      </c>
      <c r="T2087" s="307" t="str">
        <f t="shared" si="587"/>
        <v/>
      </c>
      <c r="U2087" s="307" t="str">
        <f t="shared" si="579"/>
        <v/>
      </c>
      <c r="V2087" s="723"/>
      <c r="X2087" s="308" t="str">
        <f t="shared" si="588"/>
        <v/>
      </c>
      <c r="Y2087" s="309" t="str">
        <f t="shared" si="589"/>
        <v/>
      </c>
      <c r="Z2087" s="308" t="str">
        <f t="shared" si="580"/>
        <v/>
      </c>
      <c r="AA2087" s="308" t="b">
        <f t="shared" si="581"/>
        <v>1</v>
      </c>
      <c r="AB2087" s="308" t="str">
        <f t="shared" si="590"/>
        <v/>
      </c>
      <c r="AC2087" s="534" t="str">
        <f t="shared" si="591"/>
        <v/>
      </c>
      <c r="AD2087" s="752" t="str">
        <f t="shared" si="592"/>
        <v/>
      </c>
      <c r="AE2087" s="534" t="str">
        <f t="shared" si="593"/>
        <v/>
      </c>
      <c r="AF2087" s="752" t="str">
        <f t="shared" si="594"/>
        <v/>
      </c>
    </row>
    <row r="2088" spans="2:32" x14ac:dyDescent="0.25">
      <c r="B2088" s="721"/>
      <c r="C2088" s="531" t="str">
        <f>IFERROR(VLOOKUP(B2088,'מצבת ורישום גנים'!B:D,3,0),"")</f>
        <v/>
      </c>
      <c r="D2088" s="721"/>
      <c r="E2088" s="723"/>
      <c r="F2088" s="723"/>
      <c r="G2088" s="723"/>
      <c r="H2088" s="723"/>
      <c r="I2088" s="992" t="str">
        <f t="shared" si="595"/>
        <v/>
      </c>
      <c r="J2088" s="723"/>
      <c r="K2088" s="724"/>
      <c r="L2088" s="723"/>
      <c r="M2088" s="306" t="str">
        <f t="shared" si="582"/>
        <v/>
      </c>
      <c r="N2088" s="32" t="str">
        <f t="shared" si="583"/>
        <v/>
      </c>
      <c r="P2088" s="307" t="str">
        <f t="shared" si="584"/>
        <v/>
      </c>
      <c r="Q2088" s="307" t="str">
        <f t="shared" si="578"/>
        <v/>
      </c>
      <c r="R2088" s="307" t="str">
        <f t="shared" si="585"/>
        <v/>
      </c>
      <c r="S2088" s="307" t="str">
        <f t="shared" si="586"/>
        <v/>
      </c>
      <c r="T2088" s="307" t="str">
        <f t="shared" si="587"/>
        <v/>
      </c>
      <c r="U2088" s="307" t="str">
        <f t="shared" si="579"/>
        <v/>
      </c>
      <c r="V2088" s="723"/>
      <c r="X2088" s="308" t="str">
        <f t="shared" si="588"/>
        <v/>
      </c>
      <c r="Y2088" s="309" t="str">
        <f t="shared" si="589"/>
        <v/>
      </c>
      <c r="Z2088" s="308" t="str">
        <f t="shared" si="580"/>
        <v/>
      </c>
      <c r="AA2088" s="308" t="b">
        <f t="shared" si="581"/>
        <v>1</v>
      </c>
      <c r="AB2088" s="308" t="str">
        <f t="shared" si="590"/>
        <v/>
      </c>
      <c r="AC2088" s="534" t="str">
        <f t="shared" si="591"/>
        <v/>
      </c>
      <c r="AD2088" s="752" t="str">
        <f t="shared" si="592"/>
        <v/>
      </c>
      <c r="AE2088" s="534" t="str">
        <f t="shared" si="593"/>
        <v/>
      </c>
      <c r="AF2088" s="752" t="str">
        <f t="shared" si="594"/>
        <v/>
      </c>
    </row>
    <row r="2089" spans="2:32" x14ac:dyDescent="0.25">
      <c r="B2089" s="721"/>
      <c r="C2089" s="531" t="str">
        <f>IFERROR(VLOOKUP(B2089,'מצבת ורישום גנים'!B:D,3,0),"")</f>
        <v/>
      </c>
      <c r="D2089" s="721"/>
      <c r="E2089" s="723"/>
      <c r="F2089" s="723"/>
      <c r="G2089" s="723"/>
      <c r="H2089" s="723"/>
      <c r="I2089" s="992" t="str">
        <f t="shared" si="595"/>
        <v/>
      </c>
      <c r="J2089" s="723"/>
      <c r="K2089" s="724"/>
      <c r="L2089" s="723"/>
      <c r="M2089" s="306" t="str">
        <f t="shared" si="582"/>
        <v/>
      </c>
      <c r="N2089" s="32" t="str">
        <f t="shared" si="583"/>
        <v/>
      </c>
      <c r="P2089" s="307" t="str">
        <f t="shared" si="584"/>
        <v/>
      </c>
      <c r="Q2089" s="307" t="str">
        <f t="shared" si="578"/>
        <v/>
      </c>
      <c r="R2089" s="307" t="str">
        <f t="shared" si="585"/>
        <v/>
      </c>
      <c r="S2089" s="307" t="str">
        <f t="shared" si="586"/>
        <v/>
      </c>
      <c r="T2089" s="307" t="str">
        <f t="shared" si="587"/>
        <v/>
      </c>
      <c r="U2089" s="307" t="str">
        <f t="shared" si="579"/>
        <v/>
      </c>
      <c r="V2089" s="723"/>
      <c r="X2089" s="308" t="str">
        <f t="shared" si="588"/>
        <v/>
      </c>
      <c r="Y2089" s="309" t="str">
        <f t="shared" si="589"/>
        <v/>
      </c>
      <c r="Z2089" s="308" t="str">
        <f t="shared" si="580"/>
        <v/>
      </c>
      <c r="AA2089" s="308" t="b">
        <f t="shared" si="581"/>
        <v>1</v>
      </c>
      <c r="AB2089" s="308" t="str">
        <f t="shared" si="590"/>
        <v/>
      </c>
      <c r="AC2089" s="534" t="str">
        <f t="shared" si="591"/>
        <v/>
      </c>
      <c r="AD2089" s="752" t="str">
        <f t="shared" si="592"/>
        <v/>
      </c>
      <c r="AE2089" s="534" t="str">
        <f t="shared" si="593"/>
        <v/>
      </c>
      <c r="AF2089" s="752" t="str">
        <f t="shared" si="594"/>
        <v/>
      </c>
    </row>
    <row r="2090" spans="2:32" x14ac:dyDescent="0.25">
      <c r="B2090" s="721"/>
      <c r="C2090" s="531" t="str">
        <f>IFERROR(VLOOKUP(B2090,'מצבת ורישום גנים'!B:D,3,0),"")</f>
        <v/>
      </c>
      <c r="D2090" s="721"/>
      <c r="E2090" s="723"/>
      <c r="F2090" s="723"/>
      <c r="G2090" s="723"/>
      <c r="H2090" s="723"/>
      <c r="I2090" s="992" t="str">
        <f t="shared" si="595"/>
        <v/>
      </c>
      <c r="J2090" s="723"/>
      <c r="K2090" s="724"/>
      <c r="L2090" s="723"/>
      <c r="M2090" s="306" t="str">
        <f t="shared" si="582"/>
        <v/>
      </c>
      <c r="N2090" s="32" t="str">
        <f t="shared" si="583"/>
        <v/>
      </c>
      <c r="P2090" s="307" t="str">
        <f t="shared" si="584"/>
        <v/>
      </c>
      <c r="Q2090" s="307" t="str">
        <f t="shared" si="578"/>
        <v/>
      </c>
      <c r="R2090" s="307" t="str">
        <f t="shared" si="585"/>
        <v/>
      </c>
      <c r="S2090" s="307" t="str">
        <f t="shared" si="586"/>
        <v/>
      </c>
      <c r="T2090" s="307" t="str">
        <f t="shared" si="587"/>
        <v/>
      </c>
      <c r="U2090" s="307" t="str">
        <f t="shared" si="579"/>
        <v/>
      </c>
      <c r="V2090" s="723"/>
      <c r="X2090" s="308" t="str">
        <f t="shared" si="588"/>
        <v/>
      </c>
      <c r="Y2090" s="309" t="str">
        <f t="shared" si="589"/>
        <v/>
      </c>
      <c r="Z2090" s="308" t="str">
        <f t="shared" si="580"/>
        <v/>
      </c>
      <c r="AA2090" s="308" t="b">
        <f t="shared" si="581"/>
        <v>1</v>
      </c>
      <c r="AB2090" s="308" t="str">
        <f t="shared" si="590"/>
        <v/>
      </c>
      <c r="AC2090" s="534" t="str">
        <f t="shared" si="591"/>
        <v/>
      </c>
      <c r="AD2090" s="752" t="str">
        <f t="shared" si="592"/>
        <v/>
      </c>
      <c r="AE2090" s="534" t="str">
        <f t="shared" si="593"/>
        <v/>
      </c>
      <c r="AF2090" s="752" t="str">
        <f t="shared" si="594"/>
        <v/>
      </c>
    </row>
    <row r="2091" spans="2:32" x14ac:dyDescent="0.25">
      <c r="B2091" s="721"/>
      <c r="C2091" s="531" t="str">
        <f>IFERROR(VLOOKUP(B2091,'מצבת ורישום גנים'!B:D,3,0),"")</f>
        <v/>
      </c>
      <c r="D2091" s="721"/>
      <c r="E2091" s="723"/>
      <c r="F2091" s="723"/>
      <c r="G2091" s="723"/>
      <c r="H2091" s="723"/>
      <c r="I2091" s="992" t="str">
        <f t="shared" si="595"/>
        <v/>
      </c>
      <c r="J2091" s="723"/>
      <c r="K2091" s="724"/>
      <c r="L2091" s="723"/>
      <c r="M2091" s="306" t="str">
        <f t="shared" si="582"/>
        <v/>
      </c>
      <c r="N2091" s="32" t="str">
        <f t="shared" si="583"/>
        <v/>
      </c>
      <c r="P2091" s="307" t="str">
        <f t="shared" si="584"/>
        <v/>
      </c>
      <c r="Q2091" s="307" t="str">
        <f t="shared" si="578"/>
        <v/>
      </c>
      <c r="R2091" s="307" t="str">
        <f t="shared" si="585"/>
        <v/>
      </c>
      <c r="S2091" s="307" t="str">
        <f t="shared" si="586"/>
        <v/>
      </c>
      <c r="T2091" s="307" t="str">
        <f t="shared" si="587"/>
        <v/>
      </c>
      <c r="U2091" s="307" t="str">
        <f t="shared" si="579"/>
        <v/>
      </c>
      <c r="V2091" s="723"/>
      <c r="X2091" s="308" t="str">
        <f t="shared" si="588"/>
        <v/>
      </c>
      <c r="Y2091" s="309" t="str">
        <f t="shared" si="589"/>
        <v/>
      </c>
      <c r="Z2091" s="308" t="str">
        <f t="shared" si="580"/>
        <v/>
      </c>
      <c r="AA2091" s="308" t="b">
        <f t="shared" si="581"/>
        <v>1</v>
      </c>
      <c r="AB2091" s="308" t="str">
        <f t="shared" si="590"/>
        <v/>
      </c>
      <c r="AC2091" s="534" t="str">
        <f t="shared" si="591"/>
        <v/>
      </c>
      <c r="AD2091" s="752" t="str">
        <f t="shared" si="592"/>
        <v/>
      </c>
      <c r="AE2091" s="534" t="str">
        <f t="shared" si="593"/>
        <v/>
      </c>
      <c r="AF2091" s="752" t="str">
        <f t="shared" si="594"/>
        <v/>
      </c>
    </row>
    <row r="2092" spans="2:32" x14ac:dyDescent="0.25">
      <c r="B2092" s="721"/>
      <c r="C2092" s="531" t="str">
        <f>IFERROR(VLOOKUP(B2092,'מצבת ורישום גנים'!B:D,3,0),"")</f>
        <v/>
      </c>
      <c r="D2092" s="721"/>
      <c r="E2092" s="723"/>
      <c r="F2092" s="723"/>
      <c r="G2092" s="723"/>
      <c r="H2092" s="723"/>
      <c r="I2092" s="992" t="str">
        <f t="shared" si="595"/>
        <v/>
      </c>
      <c r="J2092" s="723"/>
      <c r="K2092" s="724"/>
      <c r="L2092" s="723"/>
      <c r="M2092" s="306" t="str">
        <f t="shared" si="582"/>
        <v/>
      </c>
      <c r="N2092" s="32" t="str">
        <f t="shared" si="583"/>
        <v/>
      </c>
      <c r="P2092" s="307" t="str">
        <f t="shared" si="584"/>
        <v/>
      </c>
      <c r="Q2092" s="307" t="str">
        <f t="shared" si="578"/>
        <v/>
      </c>
      <c r="R2092" s="307" t="str">
        <f t="shared" si="585"/>
        <v/>
      </c>
      <c r="S2092" s="307" t="str">
        <f t="shared" si="586"/>
        <v/>
      </c>
      <c r="T2092" s="307" t="str">
        <f t="shared" si="587"/>
        <v/>
      </c>
      <c r="U2092" s="307" t="str">
        <f t="shared" si="579"/>
        <v/>
      </c>
      <c r="V2092" s="723"/>
      <c r="X2092" s="308" t="str">
        <f t="shared" si="588"/>
        <v/>
      </c>
      <c r="Y2092" s="309" t="str">
        <f t="shared" si="589"/>
        <v/>
      </c>
      <c r="Z2092" s="308" t="str">
        <f t="shared" si="580"/>
        <v/>
      </c>
      <c r="AA2092" s="308" t="b">
        <f t="shared" si="581"/>
        <v>1</v>
      </c>
      <c r="AB2092" s="308" t="str">
        <f t="shared" si="590"/>
        <v/>
      </c>
      <c r="AC2092" s="534" t="str">
        <f t="shared" si="591"/>
        <v/>
      </c>
      <c r="AD2092" s="752" t="str">
        <f t="shared" si="592"/>
        <v/>
      </c>
      <c r="AE2092" s="534" t="str">
        <f t="shared" si="593"/>
        <v/>
      </c>
      <c r="AF2092" s="752" t="str">
        <f t="shared" si="594"/>
        <v/>
      </c>
    </row>
    <row r="2093" spans="2:32" x14ac:dyDescent="0.25">
      <c r="B2093" s="721"/>
      <c r="C2093" s="531" t="str">
        <f>IFERROR(VLOOKUP(B2093,'מצבת ורישום גנים'!B:D,3,0),"")</f>
        <v/>
      </c>
      <c r="D2093" s="721"/>
      <c r="E2093" s="723"/>
      <c r="F2093" s="723"/>
      <c r="G2093" s="723"/>
      <c r="H2093" s="723"/>
      <c r="I2093" s="992" t="str">
        <f t="shared" si="595"/>
        <v/>
      </c>
      <c r="J2093" s="723"/>
      <c r="K2093" s="724"/>
      <c r="L2093" s="723"/>
      <c r="M2093" s="306" t="str">
        <f t="shared" si="582"/>
        <v/>
      </c>
      <c r="N2093" s="32" t="str">
        <f t="shared" si="583"/>
        <v/>
      </c>
      <c r="P2093" s="307" t="str">
        <f t="shared" si="584"/>
        <v/>
      </c>
      <c r="Q2093" s="307" t="str">
        <f t="shared" si="578"/>
        <v/>
      </c>
      <c r="R2093" s="307" t="str">
        <f t="shared" si="585"/>
        <v/>
      </c>
      <c r="S2093" s="307" t="str">
        <f t="shared" si="586"/>
        <v/>
      </c>
      <c r="T2093" s="307" t="str">
        <f t="shared" si="587"/>
        <v/>
      </c>
      <c r="U2093" s="307" t="str">
        <f t="shared" si="579"/>
        <v/>
      </c>
      <c r="V2093" s="723"/>
      <c r="X2093" s="308" t="str">
        <f t="shared" si="588"/>
        <v/>
      </c>
      <c r="Y2093" s="309" t="str">
        <f t="shared" si="589"/>
        <v/>
      </c>
      <c r="Z2093" s="308" t="str">
        <f t="shared" si="580"/>
        <v/>
      </c>
      <c r="AA2093" s="308" t="b">
        <f t="shared" si="581"/>
        <v>1</v>
      </c>
      <c r="AB2093" s="308" t="str">
        <f t="shared" si="590"/>
        <v/>
      </c>
      <c r="AC2093" s="534" t="str">
        <f t="shared" si="591"/>
        <v/>
      </c>
      <c r="AD2093" s="752" t="str">
        <f t="shared" si="592"/>
        <v/>
      </c>
      <c r="AE2093" s="534" t="str">
        <f t="shared" si="593"/>
        <v/>
      </c>
      <c r="AF2093" s="752" t="str">
        <f t="shared" si="594"/>
        <v/>
      </c>
    </row>
    <row r="2094" spans="2:32" x14ac:dyDescent="0.25">
      <c r="B2094" s="721"/>
      <c r="C2094" s="531" t="str">
        <f>IFERROR(VLOOKUP(B2094,'מצבת ורישום גנים'!B:D,3,0),"")</f>
        <v/>
      </c>
      <c r="D2094" s="721"/>
      <c r="E2094" s="723"/>
      <c r="F2094" s="723"/>
      <c r="G2094" s="723"/>
      <c r="H2094" s="723"/>
      <c r="I2094" s="992" t="str">
        <f t="shared" si="595"/>
        <v/>
      </c>
      <c r="J2094" s="723"/>
      <c r="K2094" s="724"/>
      <c r="L2094" s="723"/>
      <c r="M2094" s="306" t="str">
        <f t="shared" si="582"/>
        <v/>
      </c>
      <c r="N2094" s="32" t="str">
        <f t="shared" si="583"/>
        <v/>
      </c>
      <c r="P2094" s="307" t="str">
        <f t="shared" si="584"/>
        <v/>
      </c>
      <c r="Q2094" s="307" t="str">
        <f t="shared" si="578"/>
        <v/>
      </c>
      <c r="R2094" s="307" t="str">
        <f t="shared" si="585"/>
        <v/>
      </c>
      <c r="S2094" s="307" t="str">
        <f t="shared" si="586"/>
        <v/>
      </c>
      <c r="T2094" s="307" t="str">
        <f t="shared" si="587"/>
        <v/>
      </c>
      <c r="U2094" s="307" t="str">
        <f t="shared" si="579"/>
        <v/>
      </c>
      <c r="V2094" s="723"/>
      <c r="X2094" s="308" t="str">
        <f t="shared" si="588"/>
        <v/>
      </c>
      <c r="Y2094" s="309" t="str">
        <f t="shared" si="589"/>
        <v/>
      </c>
      <c r="Z2094" s="308" t="str">
        <f t="shared" si="580"/>
        <v/>
      </c>
      <c r="AA2094" s="308" t="b">
        <f t="shared" si="581"/>
        <v>1</v>
      </c>
      <c r="AB2094" s="308" t="str">
        <f t="shared" si="590"/>
        <v/>
      </c>
      <c r="AC2094" s="534" t="str">
        <f t="shared" si="591"/>
        <v/>
      </c>
      <c r="AD2094" s="752" t="str">
        <f t="shared" si="592"/>
        <v/>
      </c>
      <c r="AE2094" s="534" t="str">
        <f t="shared" si="593"/>
        <v/>
      </c>
      <c r="AF2094" s="752" t="str">
        <f t="shared" si="594"/>
        <v/>
      </c>
    </row>
    <row r="2095" spans="2:32" x14ac:dyDescent="0.25">
      <c r="B2095" s="721"/>
      <c r="C2095" s="531" t="str">
        <f>IFERROR(VLOOKUP(B2095,'מצבת ורישום גנים'!B:D,3,0),"")</f>
        <v/>
      </c>
      <c r="D2095" s="721"/>
      <c r="E2095" s="723"/>
      <c r="F2095" s="723"/>
      <c r="G2095" s="723"/>
      <c r="H2095" s="723"/>
      <c r="I2095" s="992" t="str">
        <f t="shared" si="595"/>
        <v/>
      </c>
      <c r="J2095" s="723"/>
      <c r="K2095" s="724"/>
      <c r="L2095" s="723"/>
      <c r="M2095" s="306" t="str">
        <f t="shared" si="582"/>
        <v/>
      </c>
      <c r="N2095" s="32" t="str">
        <f t="shared" si="583"/>
        <v/>
      </c>
      <c r="P2095" s="307" t="str">
        <f t="shared" si="584"/>
        <v/>
      </c>
      <c r="Q2095" s="307" t="str">
        <f t="shared" si="578"/>
        <v/>
      </c>
      <c r="R2095" s="307" t="str">
        <f t="shared" si="585"/>
        <v/>
      </c>
      <c r="S2095" s="307" t="str">
        <f t="shared" si="586"/>
        <v/>
      </c>
      <c r="T2095" s="307" t="str">
        <f t="shared" si="587"/>
        <v/>
      </c>
      <c r="U2095" s="307" t="str">
        <f t="shared" si="579"/>
        <v/>
      </c>
      <c r="V2095" s="723"/>
      <c r="X2095" s="308" t="str">
        <f t="shared" si="588"/>
        <v/>
      </c>
      <c r="Y2095" s="309" t="str">
        <f t="shared" si="589"/>
        <v/>
      </c>
      <c r="Z2095" s="308" t="str">
        <f t="shared" si="580"/>
        <v/>
      </c>
      <c r="AA2095" s="308" t="b">
        <f t="shared" si="581"/>
        <v>1</v>
      </c>
      <c r="AB2095" s="308" t="str">
        <f t="shared" si="590"/>
        <v/>
      </c>
      <c r="AC2095" s="534" t="str">
        <f t="shared" si="591"/>
        <v/>
      </c>
      <c r="AD2095" s="752" t="str">
        <f t="shared" si="592"/>
        <v/>
      </c>
      <c r="AE2095" s="534" t="str">
        <f t="shared" si="593"/>
        <v/>
      </c>
      <c r="AF2095" s="752" t="str">
        <f t="shared" si="594"/>
        <v/>
      </c>
    </row>
    <row r="2096" spans="2:32" x14ac:dyDescent="0.25">
      <c r="B2096" s="721"/>
      <c r="C2096" s="531" t="str">
        <f>IFERROR(VLOOKUP(B2096,'מצבת ורישום גנים'!B:D,3,0),"")</f>
        <v/>
      </c>
      <c r="D2096" s="721"/>
      <c r="E2096" s="723"/>
      <c r="F2096" s="723"/>
      <c r="G2096" s="723"/>
      <c r="H2096" s="723"/>
      <c r="I2096" s="992" t="str">
        <f t="shared" si="595"/>
        <v/>
      </c>
      <c r="J2096" s="723"/>
      <c r="K2096" s="724"/>
      <c r="L2096" s="723"/>
      <c r="M2096" s="306" t="str">
        <f t="shared" si="582"/>
        <v/>
      </c>
      <c r="N2096" s="32" t="str">
        <f t="shared" si="583"/>
        <v/>
      </c>
      <c r="P2096" s="307" t="str">
        <f t="shared" si="584"/>
        <v/>
      </c>
      <c r="Q2096" s="307" t="str">
        <f t="shared" si="578"/>
        <v/>
      </c>
      <c r="R2096" s="307" t="str">
        <f t="shared" si="585"/>
        <v/>
      </c>
      <c r="S2096" s="307" t="str">
        <f t="shared" si="586"/>
        <v/>
      </c>
      <c r="T2096" s="307" t="str">
        <f t="shared" si="587"/>
        <v/>
      </c>
      <c r="U2096" s="307" t="str">
        <f t="shared" si="579"/>
        <v/>
      </c>
      <c r="V2096" s="723"/>
      <c r="X2096" s="308" t="str">
        <f t="shared" si="588"/>
        <v/>
      </c>
      <c r="Y2096" s="309" t="str">
        <f t="shared" si="589"/>
        <v/>
      </c>
      <c r="Z2096" s="308" t="str">
        <f t="shared" si="580"/>
        <v/>
      </c>
      <c r="AA2096" s="308" t="b">
        <f t="shared" si="581"/>
        <v>1</v>
      </c>
      <c r="AB2096" s="308" t="str">
        <f t="shared" si="590"/>
        <v/>
      </c>
      <c r="AC2096" s="534" t="str">
        <f t="shared" si="591"/>
        <v/>
      </c>
      <c r="AD2096" s="752" t="str">
        <f t="shared" si="592"/>
        <v/>
      </c>
      <c r="AE2096" s="534" t="str">
        <f t="shared" si="593"/>
        <v/>
      </c>
      <c r="AF2096" s="752" t="str">
        <f t="shared" si="594"/>
        <v/>
      </c>
    </row>
    <row r="2097" spans="2:32" x14ac:dyDescent="0.25">
      <c r="B2097" s="721"/>
      <c r="C2097" s="531" t="str">
        <f>IFERROR(VLOOKUP(B2097,'מצבת ורישום גנים'!B:D,3,0),"")</f>
        <v/>
      </c>
      <c r="D2097" s="721"/>
      <c r="E2097" s="723"/>
      <c r="F2097" s="723"/>
      <c r="G2097" s="723"/>
      <c r="H2097" s="723"/>
      <c r="I2097" s="992" t="str">
        <f t="shared" si="595"/>
        <v/>
      </c>
      <c r="J2097" s="723"/>
      <c r="K2097" s="724"/>
      <c r="L2097" s="723"/>
      <c r="M2097" s="306" t="str">
        <f t="shared" si="582"/>
        <v/>
      </c>
      <c r="N2097" s="32" t="str">
        <f t="shared" si="583"/>
        <v/>
      </c>
      <c r="P2097" s="307" t="str">
        <f t="shared" si="584"/>
        <v/>
      </c>
      <c r="Q2097" s="307" t="str">
        <f t="shared" si="578"/>
        <v/>
      </c>
      <c r="R2097" s="307" t="str">
        <f t="shared" si="585"/>
        <v/>
      </c>
      <c r="S2097" s="307" t="str">
        <f t="shared" si="586"/>
        <v/>
      </c>
      <c r="T2097" s="307" t="str">
        <f t="shared" si="587"/>
        <v/>
      </c>
      <c r="U2097" s="307" t="str">
        <f t="shared" si="579"/>
        <v/>
      </c>
      <c r="V2097" s="723"/>
      <c r="X2097" s="308" t="str">
        <f t="shared" si="588"/>
        <v/>
      </c>
      <c r="Y2097" s="309" t="str">
        <f t="shared" si="589"/>
        <v/>
      </c>
      <c r="Z2097" s="308" t="str">
        <f t="shared" si="580"/>
        <v/>
      </c>
      <c r="AA2097" s="308" t="b">
        <f t="shared" si="581"/>
        <v>1</v>
      </c>
      <c r="AB2097" s="308" t="str">
        <f t="shared" si="590"/>
        <v/>
      </c>
      <c r="AC2097" s="534" t="str">
        <f t="shared" si="591"/>
        <v/>
      </c>
      <c r="AD2097" s="752" t="str">
        <f t="shared" si="592"/>
        <v/>
      </c>
      <c r="AE2097" s="534" t="str">
        <f t="shared" si="593"/>
        <v/>
      </c>
      <c r="AF2097" s="752" t="str">
        <f t="shared" si="594"/>
        <v/>
      </c>
    </row>
    <row r="2098" spans="2:32" x14ac:dyDescent="0.25">
      <c r="B2098" s="721"/>
      <c r="C2098" s="531" t="str">
        <f>IFERROR(VLOOKUP(B2098,'מצבת ורישום גנים'!B:D,3,0),"")</f>
        <v/>
      </c>
      <c r="D2098" s="721"/>
      <c r="E2098" s="723"/>
      <c r="F2098" s="723"/>
      <c r="G2098" s="723"/>
      <c r="H2098" s="723"/>
      <c r="I2098" s="992" t="str">
        <f t="shared" si="595"/>
        <v/>
      </c>
      <c r="J2098" s="723"/>
      <c r="K2098" s="724"/>
      <c r="L2098" s="723"/>
      <c r="M2098" s="306" t="str">
        <f t="shared" si="582"/>
        <v/>
      </c>
      <c r="N2098" s="32" t="str">
        <f t="shared" si="583"/>
        <v/>
      </c>
      <c r="P2098" s="307" t="str">
        <f t="shared" si="584"/>
        <v/>
      </c>
      <c r="Q2098" s="307" t="str">
        <f t="shared" si="578"/>
        <v/>
      </c>
      <c r="R2098" s="307" t="str">
        <f t="shared" si="585"/>
        <v/>
      </c>
      <c r="S2098" s="307" t="str">
        <f t="shared" si="586"/>
        <v/>
      </c>
      <c r="T2098" s="307" t="str">
        <f t="shared" si="587"/>
        <v/>
      </c>
      <c r="U2098" s="307" t="str">
        <f t="shared" si="579"/>
        <v/>
      </c>
      <c r="V2098" s="723"/>
      <c r="X2098" s="308" t="str">
        <f t="shared" si="588"/>
        <v/>
      </c>
      <c r="Y2098" s="309" t="str">
        <f t="shared" si="589"/>
        <v/>
      </c>
      <c r="Z2098" s="308" t="str">
        <f t="shared" si="580"/>
        <v/>
      </c>
      <c r="AA2098" s="308" t="b">
        <f t="shared" si="581"/>
        <v>1</v>
      </c>
      <c r="AB2098" s="308" t="str">
        <f t="shared" si="590"/>
        <v/>
      </c>
      <c r="AC2098" s="534" t="str">
        <f t="shared" si="591"/>
        <v/>
      </c>
      <c r="AD2098" s="752" t="str">
        <f t="shared" si="592"/>
        <v/>
      </c>
      <c r="AE2098" s="534" t="str">
        <f t="shared" si="593"/>
        <v/>
      </c>
      <c r="AF2098" s="752" t="str">
        <f t="shared" si="594"/>
        <v/>
      </c>
    </row>
    <row r="2099" spans="2:32" x14ac:dyDescent="0.25">
      <c r="B2099" s="721"/>
      <c r="C2099" s="531" t="str">
        <f>IFERROR(VLOOKUP(B2099,'מצבת ורישום גנים'!B:D,3,0),"")</f>
        <v/>
      </c>
      <c r="D2099" s="721"/>
      <c r="E2099" s="723"/>
      <c r="F2099" s="723"/>
      <c r="G2099" s="723"/>
      <c r="H2099" s="723"/>
      <c r="I2099" s="992" t="str">
        <f t="shared" si="595"/>
        <v/>
      </c>
      <c r="J2099" s="723"/>
      <c r="K2099" s="724"/>
      <c r="L2099" s="723"/>
      <c r="M2099" s="306" t="str">
        <f t="shared" si="582"/>
        <v/>
      </c>
      <c r="N2099" s="32" t="str">
        <f t="shared" si="583"/>
        <v/>
      </c>
      <c r="P2099" s="307" t="str">
        <f t="shared" si="584"/>
        <v/>
      </c>
      <c r="Q2099" s="307" t="str">
        <f t="shared" si="578"/>
        <v/>
      </c>
      <c r="R2099" s="307" t="str">
        <f t="shared" si="585"/>
        <v/>
      </c>
      <c r="S2099" s="307" t="str">
        <f t="shared" si="586"/>
        <v/>
      </c>
      <c r="T2099" s="307" t="str">
        <f t="shared" si="587"/>
        <v/>
      </c>
      <c r="U2099" s="307" t="str">
        <f t="shared" si="579"/>
        <v/>
      </c>
      <c r="V2099" s="723"/>
      <c r="X2099" s="308" t="str">
        <f t="shared" si="588"/>
        <v/>
      </c>
      <c r="Y2099" s="309" t="str">
        <f t="shared" si="589"/>
        <v/>
      </c>
      <c r="Z2099" s="308" t="str">
        <f t="shared" si="580"/>
        <v/>
      </c>
      <c r="AA2099" s="308" t="b">
        <f t="shared" si="581"/>
        <v>1</v>
      </c>
      <c r="AB2099" s="308" t="str">
        <f t="shared" si="590"/>
        <v/>
      </c>
      <c r="AC2099" s="534" t="str">
        <f t="shared" si="591"/>
        <v/>
      </c>
      <c r="AD2099" s="752" t="str">
        <f t="shared" si="592"/>
        <v/>
      </c>
      <c r="AE2099" s="534" t="str">
        <f t="shared" si="593"/>
        <v/>
      </c>
      <c r="AF2099" s="752" t="str">
        <f t="shared" si="594"/>
        <v/>
      </c>
    </row>
    <row r="2100" spans="2:32" x14ac:dyDescent="0.25">
      <c r="B2100" s="721"/>
      <c r="C2100" s="531" t="str">
        <f>IFERROR(VLOOKUP(B2100,'מצבת ורישום גנים'!B:D,3,0),"")</f>
        <v/>
      </c>
      <c r="D2100" s="721"/>
      <c r="E2100" s="723"/>
      <c r="F2100" s="723"/>
      <c r="G2100" s="723"/>
      <c r="H2100" s="723"/>
      <c r="I2100" s="992" t="str">
        <f t="shared" si="595"/>
        <v/>
      </c>
      <c r="J2100" s="723"/>
      <c r="K2100" s="724"/>
      <c r="L2100" s="723"/>
      <c r="M2100" s="306" t="str">
        <f t="shared" si="582"/>
        <v/>
      </c>
      <c r="N2100" s="32" t="str">
        <f t="shared" si="583"/>
        <v/>
      </c>
      <c r="P2100" s="307" t="str">
        <f t="shared" si="584"/>
        <v/>
      </c>
      <c r="Q2100" s="307" t="str">
        <f t="shared" si="578"/>
        <v/>
      </c>
      <c r="R2100" s="307" t="str">
        <f t="shared" si="585"/>
        <v/>
      </c>
      <c r="S2100" s="307" t="str">
        <f t="shared" si="586"/>
        <v/>
      </c>
      <c r="T2100" s="307" t="str">
        <f t="shared" si="587"/>
        <v/>
      </c>
      <c r="U2100" s="307" t="str">
        <f t="shared" si="579"/>
        <v/>
      </c>
      <c r="V2100" s="723"/>
      <c r="X2100" s="308" t="str">
        <f t="shared" si="588"/>
        <v/>
      </c>
      <c r="Y2100" s="309" t="str">
        <f t="shared" si="589"/>
        <v/>
      </c>
      <c r="Z2100" s="308" t="str">
        <f t="shared" si="580"/>
        <v/>
      </c>
      <c r="AA2100" s="308" t="b">
        <f t="shared" si="581"/>
        <v>1</v>
      </c>
      <c r="AB2100" s="308" t="str">
        <f t="shared" si="590"/>
        <v/>
      </c>
      <c r="AC2100" s="534" t="str">
        <f t="shared" si="591"/>
        <v/>
      </c>
      <c r="AD2100" s="752" t="str">
        <f t="shared" si="592"/>
        <v/>
      </c>
      <c r="AE2100" s="534" t="str">
        <f t="shared" si="593"/>
        <v/>
      </c>
      <c r="AF2100" s="752" t="str">
        <f t="shared" si="594"/>
        <v/>
      </c>
    </row>
    <row r="2101" spans="2:32" x14ac:dyDescent="0.25">
      <c r="B2101" s="721"/>
      <c r="C2101" s="531" t="str">
        <f>IFERROR(VLOOKUP(B2101,'מצבת ורישום גנים'!B:D,3,0),"")</f>
        <v/>
      </c>
      <c r="D2101" s="721"/>
      <c r="E2101" s="723"/>
      <c r="F2101" s="723"/>
      <c r="G2101" s="723"/>
      <c r="H2101" s="723"/>
      <c r="I2101" s="992" t="str">
        <f t="shared" si="595"/>
        <v/>
      </c>
      <c r="J2101" s="723"/>
      <c r="K2101" s="724"/>
      <c r="L2101" s="723"/>
      <c r="M2101" s="306" t="str">
        <f t="shared" si="582"/>
        <v/>
      </c>
      <c r="N2101" s="32" t="str">
        <f t="shared" si="583"/>
        <v/>
      </c>
      <c r="P2101" s="307" t="str">
        <f t="shared" si="584"/>
        <v/>
      </c>
      <c r="Q2101" s="307" t="str">
        <f t="shared" si="578"/>
        <v/>
      </c>
      <c r="R2101" s="307" t="str">
        <f t="shared" si="585"/>
        <v/>
      </c>
      <c r="S2101" s="307" t="str">
        <f t="shared" si="586"/>
        <v/>
      </c>
      <c r="T2101" s="307" t="str">
        <f t="shared" si="587"/>
        <v/>
      </c>
      <c r="U2101" s="307" t="str">
        <f t="shared" si="579"/>
        <v/>
      </c>
      <c r="V2101" s="723"/>
      <c r="X2101" s="308" t="str">
        <f t="shared" si="588"/>
        <v/>
      </c>
      <c r="Y2101" s="309" t="str">
        <f t="shared" si="589"/>
        <v/>
      </c>
      <c r="Z2101" s="308" t="str">
        <f t="shared" si="580"/>
        <v/>
      </c>
      <c r="AA2101" s="308" t="b">
        <f t="shared" si="581"/>
        <v>1</v>
      </c>
      <c r="AB2101" s="308" t="str">
        <f t="shared" si="590"/>
        <v/>
      </c>
      <c r="AC2101" s="534" t="str">
        <f t="shared" si="591"/>
        <v/>
      </c>
      <c r="AD2101" s="752" t="str">
        <f t="shared" si="592"/>
        <v/>
      </c>
      <c r="AE2101" s="534" t="str">
        <f t="shared" si="593"/>
        <v/>
      </c>
      <c r="AF2101" s="752" t="str">
        <f t="shared" si="594"/>
        <v/>
      </c>
    </row>
    <row r="2102" spans="2:32" x14ac:dyDescent="0.25">
      <c r="B2102" s="721"/>
      <c r="C2102" s="531" t="str">
        <f>IFERROR(VLOOKUP(B2102,'מצבת ורישום גנים'!B:D,3,0),"")</f>
        <v/>
      </c>
      <c r="D2102" s="721"/>
      <c r="E2102" s="723"/>
      <c r="F2102" s="723"/>
      <c r="G2102" s="723"/>
      <c r="H2102" s="723"/>
      <c r="I2102" s="992" t="str">
        <f t="shared" si="595"/>
        <v/>
      </c>
      <c r="J2102" s="723"/>
      <c r="K2102" s="724"/>
      <c r="L2102" s="723"/>
      <c r="M2102" s="306" t="str">
        <f t="shared" si="582"/>
        <v/>
      </c>
      <c r="N2102" s="32" t="str">
        <f t="shared" si="583"/>
        <v/>
      </c>
      <c r="P2102" s="307" t="str">
        <f t="shared" si="584"/>
        <v/>
      </c>
      <c r="Q2102" s="307" t="str">
        <f t="shared" si="578"/>
        <v/>
      </c>
      <c r="R2102" s="307" t="str">
        <f t="shared" si="585"/>
        <v/>
      </c>
      <c r="S2102" s="307" t="str">
        <f t="shared" si="586"/>
        <v/>
      </c>
      <c r="T2102" s="307" t="str">
        <f t="shared" si="587"/>
        <v/>
      </c>
      <c r="U2102" s="307" t="str">
        <f t="shared" si="579"/>
        <v/>
      </c>
      <c r="V2102" s="723"/>
      <c r="X2102" s="308" t="str">
        <f t="shared" si="588"/>
        <v/>
      </c>
      <c r="Y2102" s="309" t="str">
        <f t="shared" si="589"/>
        <v/>
      </c>
      <c r="Z2102" s="308" t="str">
        <f t="shared" si="580"/>
        <v/>
      </c>
      <c r="AA2102" s="308" t="b">
        <f t="shared" si="581"/>
        <v>1</v>
      </c>
      <c r="AB2102" s="308" t="str">
        <f t="shared" si="590"/>
        <v/>
      </c>
      <c r="AC2102" s="534" t="str">
        <f t="shared" si="591"/>
        <v/>
      </c>
      <c r="AD2102" s="752" t="str">
        <f t="shared" si="592"/>
        <v/>
      </c>
      <c r="AE2102" s="534" t="str">
        <f t="shared" si="593"/>
        <v/>
      </c>
      <c r="AF2102" s="752" t="str">
        <f t="shared" si="594"/>
        <v/>
      </c>
    </row>
    <row r="2103" spans="2:32" x14ac:dyDescent="0.25">
      <c r="B2103" s="721"/>
      <c r="C2103" s="531" t="str">
        <f>IFERROR(VLOOKUP(B2103,'מצבת ורישום גנים'!B:D,3,0),"")</f>
        <v/>
      </c>
      <c r="D2103" s="721"/>
      <c r="E2103" s="723"/>
      <c r="F2103" s="723"/>
      <c r="G2103" s="723"/>
      <c r="H2103" s="723"/>
      <c r="I2103" s="992" t="str">
        <f t="shared" si="595"/>
        <v/>
      </c>
      <c r="J2103" s="723"/>
      <c r="K2103" s="724"/>
      <c r="L2103" s="723"/>
      <c r="M2103" s="306" t="str">
        <f t="shared" si="582"/>
        <v/>
      </c>
      <c r="N2103" s="32" t="str">
        <f t="shared" si="583"/>
        <v/>
      </c>
      <c r="P2103" s="307" t="str">
        <f t="shared" si="584"/>
        <v/>
      </c>
      <c r="Q2103" s="307" t="str">
        <f t="shared" si="578"/>
        <v/>
      </c>
      <c r="R2103" s="307" t="str">
        <f t="shared" si="585"/>
        <v/>
      </c>
      <c r="S2103" s="307" t="str">
        <f t="shared" si="586"/>
        <v/>
      </c>
      <c r="T2103" s="307" t="str">
        <f t="shared" si="587"/>
        <v/>
      </c>
      <c r="U2103" s="307" t="str">
        <f t="shared" si="579"/>
        <v/>
      </c>
      <c r="V2103" s="723"/>
      <c r="X2103" s="308" t="str">
        <f t="shared" si="588"/>
        <v/>
      </c>
      <c r="Y2103" s="309" t="str">
        <f t="shared" si="589"/>
        <v/>
      </c>
      <c r="Z2103" s="308" t="str">
        <f t="shared" si="580"/>
        <v/>
      </c>
      <c r="AA2103" s="308" t="b">
        <f t="shared" si="581"/>
        <v>1</v>
      </c>
      <c r="AB2103" s="308" t="str">
        <f t="shared" si="590"/>
        <v/>
      </c>
      <c r="AC2103" s="534" t="str">
        <f t="shared" si="591"/>
        <v/>
      </c>
      <c r="AD2103" s="752" t="str">
        <f t="shared" si="592"/>
        <v/>
      </c>
      <c r="AE2103" s="534" t="str">
        <f t="shared" si="593"/>
        <v/>
      </c>
      <c r="AF2103" s="752" t="str">
        <f t="shared" si="594"/>
        <v/>
      </c>
    </row>
    <row r="2104" spans="2:32" x14ac:dyDescent="0.25">
      <c r="B2104" s="721"/>
      <c r="C2104" s="531" t="str">
        <f>IFERROR(VLOOKUP(B2104,'מצבת ורישום גנים'!B:D,3,0),"")</f>
        <v/>
      </c>
      <c r="D2104" s="721"/>
      <c r="E2104" s="723"/>
      <c r="F2104" s="723"/>
      <c r="G2104" s="723"/>
      <c r="H2104" s="723"/>
      <c r="I2104" s="992" t="str">
        <f t="shared" si="595"/>
        <v/>
      </c>
      <c r="J2104" s="723"/>
      <c r="K2104" s="724"/>
      <c r="L2104" s="723"/>
      <c r="M2104" s="306" t="str">
        <f t="shared" si="582"/>
        <v/>
      </c>
      <c r="N2104" s="32" t="str">
        <f t="shared" si="583"/>
        <v/>
      </c>
      <c r="P2104" s="307" t="str">
        <f t="shared" si="584"/>
        <v/>
      </c>
      <c r="Q2104" s="307" t="str">
        <f t="shared" si="578"/>
        <v/>
      </c>
      <c r="R2104" s="307" t="str">
        <f t="shared" si="585"/>
        <v/>
      </c>
      <c r="S2104" s="307" t="str">
        <f t="shared" si="586"/>
        <v/>
      </c>
      <c r="T2104" s="307" t="str">
        <f t="shared" si="587"/>
        <v/>
      </c>
      <c r="U2104" s="307" t="str">
        <f t="shared" si="579"/>
        <v/>
      </c>
      <c r="V2104" s="723"/>
      <c r="X2104" s="308" t="str">
        <f t="shared" si="588"/>
        <v/>
      </c>
      <c r="Y2104" s="309" t="str">
        <f t="shared" si="589"/>
        <v/>
      </c>
      <c r="Z2104" s="308" t="str">
        <f t="shared" si="580"/>
        <v/>
      </c>
      <c r="AA2104" s="308" t="b">
        <f t="shared" si="581"/>
        <v>1</v>
      </c>
      <c r="AB2104" s="308" t="str">
        <f t="shared" si="590"/>
        <v/>
      </c>
      <c r="AC2104" s="534" t="str">
        <f t="shared" si="591"/>
        <v/>
      </c>
      <c r="AD2104" s="752" t="str">
        <f t="shared" si="592"/>
        <v/>
      </c>
      <c r="AE2104" s="534" t="str">
        <f t="shared" si="593"/>
        <v/>
      </c>
      <c r="AF2104" s="752" t="str">
        <f t="shared" si="594"/>
        <v/>
      </c>
    </row>
    <row r="2105" spans="2:32" x14ac:dyDescent="0.25">
      <c r="B2105" s="721"/>
      <c r="C2105" s="531" t="str">
        <f>IFERROR(VLOOKUP(B2105,'מצבת ורישום גנים'!B:D,3,0),"")</f>
        <v/>
      </c>
      <c r="D2105" s="721"/>
      <c r="E2105" s="723"/>
      <c r="F2105" s="723"/>
      <c r="G2105" s="723"/>
      <c r="H2105" s="723"/>
      <c r="I2105" s="992" t="str">
        <f t="shared" si="595"/>
        <v/>
      </c>
      <c r="J2105" s="723"/>
      <c r="K2105" s="724"/>
      <c r="L2105" s="723"/>
      <c r="M2105" s="306" t="str">
        <f t="shared" si="582"/>
        <v/>
      </c>
      <c r="N2105" s="32" t="str">
        <f t="shared" si="583"/>
        <v/>
      </c>
      <c r="P2105" s="307" t="str">
        <f t="shared" si="584"/>
        <v/>
      </c>
      <c r="Q2105" s="307" t="str">
        <f t="shared" si="578"/>
        <v/>
      </c>
      <c r="R2105" s="307" t="str">
        <f t="shared" si="585"/>
        <v/>
      </c>
      <c r="S2105" s="307" t="str">
        <f t="shared" si="586"/>
        <v/>
      </c>
      <c r="T2105" s="307" t="str">
        <f t="shared" si="587"/>
        <v/>
      </c>
      <c r="U2105" s="307" t="str">
        <f t="shared" si="579"/>
        <v/>
      </c>
      <c r="V2105" s="723"/>
      <c r="X2105" s="308" t="str">
        <f t="shared" si="588"/>
        <v/>
      </c>
      <c r="Y2105" s="309" t="str">
        <f t="shared" si="589"/>
        <v/>
      </c>
      <c r="Z2105" s="308" t="str">
        <f t="shared" si="580"/>
        <v/>
      </c>
      <c r="AA2105" s="308" t="b">
        <f t="shared" si="581"/>
        <v>1</v>
      </c>
      <c r="AB2105" s="308" t="str">
        <f t="shared" si="590"/>
        <v/>
      </c>
      <c r="AC2105" s="534" t="str">
        <f t="shared" si="591"/>
        <v/>
      </c>
      <c r="AD2105" s="752" t="str">
        <f t="shared" si="592"/>
        <v/>
      </c>
      <c r="AE2105" s="534" t="str">
        <f t="shared" si="593"/>
        <v/>
      </c>
      <c r="AF2105" s="752" t="str">
        <f t="shared" si="594"/>
        <v/>
      </c>
    </row>
    <row r="2106" spans="2:32" x14ac:dyDescent="0.25">
      <c r="B2106" s="721"/>
      <c r="C2106" s="531" t="str">
        <f>IFERROR(VLOOKUP(B2106,'מצבת ורישום גנים'!B:D,3,0),"")</f>
        <v/>
      </c>
      <c r="D2106" s="721"/>
      <c r="E2106" s="723"/>
      <c r="F2106" s="723"/>
      <c r="G2106" s="723"/>
      <c r="H2106" s="723"/>
      <c r="I2106" s="992" t="str">
        <f t="shared" si="595"/>
        <v/>
      </c>
      <c r="J2106" s="723"/>
      <c r="K2106" s="724"/>
      <c r="L2106" s="723"/>
      <c r="M2106" s="306" t="str">
        <f t="shared" si="582"/>
        <v/>
      </c>
      <c r="N2106" s="32" t="str">
        <f t="shared" si="583"/>
        <v/>
      </c>
      <c r="P2106" s="307" t="str">
        <f t="shared" si="584"/>
        <v/>
      </c>
      <c r="Q2106" s="307" t="str">
        <f t="shared" si="578"/>
        <v/>
      </c>
      <c r="R2106" s="307" t="str">
        <f t="shared" si="585"/>
        <v/>
      </c>
      <c r="S2106" s="307" t="str">
        <f t="shared" si="586"/>
        <v/>
      </c>
      <c r="T2106" s="307" t="str">
        <f t="shared" si="587"/>
        <v/>
      </c>
      <c r="U2106" s="307" t="str">
        <f t="shared" si="579"/>
        <v/>
      </c>
      <c r="V2106" s="723"/>
      <c r="X2106" s="308" t="str">
        <f t="shared" si="588"/>
        <v/>
      </c>
      <c r="Y2106" s="309" t="str">
        <f t="shared" si="589"/>
        <v/>
      </c>
      <c r="Z2106" s="308" t="str">
        <f t="shared" si="580"/>
        <v/>
      </c>
      <c r="AA2106" s="308" t="b">
        <f t="shared" si="581"/>
        <v>1</v>
      </c>
      <c r="AB2106" s="308" t="str">
        <f t="shared" si="590"/>
        <v/>
      </c>
      <c r="AC2106" s="534" t="str">
        <f t="shared" si="591"/>
        <v/>
      </c>
      <c r="AD2106" s="752" t="str">
        <f t="shared" si="592"/>
        <v/>
      </c>
      <c r="AE2106" s="534" t="str">
        <f t="shared" si="593"/>
        <v/>
      </c>
      <c r="AF2106" s="752" t="str">
        <f t="shared" si="594"/>
        <v/>
      </c>
    </row>
    <row r="2107" spans="2:32" x14ac:dyDescent="0.25">
      <c r="B2107" s="721"/>
      <c r="C2107" s="531" t="str">
        <f>IFERROR(VLOOKUP(B2107,'מצבת ורישום גנים'!B:D,3,0),"")</f>
        <v/>
      </c>
      <c r="D2107" s="721"/>
      <c r="E2107" s="723"/>
      <c r="F2107" s="723"/>
      <c r="G2107" s="723"/>
      <c r="H2107" s="723"/>
      <c r="I2107" s="992" t="str">
        <f t="shared" si="595"/>
        <v/>
      </c>
      <c r="J2107" s="723"/>
      <c r="K2107" s="724"/>
      <c r="L2107" s="723"/>
      <c r="M2107" s="306" t="str">
        <f t="shared" si="582"/>
        <v/>
      </c>
      <c r="N2107" s="32" t="str">
        <f t="shared" si="583"/>
        <v/>
      </c>
      <c r="P2107" s="307" t="str">
        <f t="shared" si="584"/>
        <v/>
      </c>
      <c r="Q2107" s="307" t="str">
        <f t="shared" si="578"/>
        <v/>
      </c>
      <c r="R2107" s="307" t="str">
        <f t="shared" si="585"/>
        <v/>
      </c>
      <c r="S2107" s="307" t="str">
        <f t="shared" si="586"/>
        <v/>
      </c>
      <c r="T2107" s="307" t="str">
        <f t="shared" si="587"/>
        <v/>
      </c>
      <c r="U2107" s="307" t="str">
        <f t="shared" si="579"/>
        <v/>
      </c>
      <c r="V2107" s="723"/>
      <c r="X2107" s="308" t="str">
        <f t="shared" si="588"/>
        <v/>
      </c>
      <c r="Y2107" s="309" t="str">
        <f t="shared" si="589"/>
        <v/>
      </c>
      <c r="Z2107" s="308" t="str">
        <f t="shared" si="580"/>
        <v/>
      </c>
      <c r="AA2107" s="308" t="b">
        <f t="shared" si="581"/>
        <v>1</v>
      </c>
      <c r="AB2107" s="308" t="str">
        <f t="shared" si="590"/>
        <v/>
      </c>
      <c r="AC2107" s="534" t="str">
        <f t="shared" si="591"/>
        <v/>
      </c>
      <c r="AD2107" s="752" t="str">
        <f t="shared" si="592"/>
        <v/>
      </c>
      <c r="AE2107" s="534" t="str">
        <f t="shared" si="593"/>
        <v/>
      </c>
      <c r="AF2107" s="752" t="str">
        <f t="shared" si="594"/>
        <v/>
      </c>
    </row>
    <row r="2108" spans="2:32" x14ac:dyDescent="0.25">
      <c r="B2108" s="721"/>
      <c r="C2108" s="531" t="str">
        <f>IFERROR(VLOOKUP(B2108,'מצבת ורישום גנים'!B:D,3,0),"")</f>
        <v/>
      </c>
      <c r="D2108" s="721"/>
      <c r="E2108" s="723"/>
      <c r="F2108" s="723"/>
      <c r="G2108" s="723"/>
      <c r="H2108" s="723"/>
      <c r="I2108" s="992" t="str">
        <f t="shared" si="595"/>
        <v/>
      </c>
      <c r="J2108" s="723"/>
      <c r="K2108" s="724"/>
      <c r="L2108" s="723"/>
      <c r="M2108" s="306" t="str">
        <f t="shared" si="582"/>
        <v/>
      </c>
      <c r="N2108" s="32" t="str">
        <f t="shared" si="583"/>
        <v/>
      </c>
      <c r="P2108" s="307" t="str">
        <f t="shared" si="584"/>
        <v/>
      </c>
      <c r="Q2108" s="307" t="str">
        <f t="shared" si="578"/>
        <v/>
      </c>
      <c r="R2108" s="307" t="str">
        <f t="shared" si="585"/>
        <v/>
      </c>
      <c r="S2108" s="307" t="str">
        <f t="shared" si="586"/>
        <v/>
      </c>
      <c r="T2108" s="307" t="str">
        <f t="shared" si="587"/>
        <v/>
      </c>
      <c r="U2108" s="307" t="str">
        <f t="shared" si="579"/>
        <v/>
      </c>
      <c r="V2108" s="723"/>
      <c r="X2108" s="308" t="str">
        <f t="shared" si="588"/>
        <v/>
      </c>
      <c r="Y2108" s="309" t="str">
        <f t="shared" si="589"/>
        <v/>
      </c>
      <c r="Z2108" s="308" t="str">
        <f t="shared" si="580"/>
        <v/>
      </c>
      <c r="AA2108" s="308" t="b">
        <f t="shared" si="581"/>
        <v>1</v>
      </c>
      <c r="AB2108" s="308" t="str">
        <f t="shared" si="590"/>
        <v/>
      </c>
      <c r="AC2108" s="534" t="str">
        <f t="shared" si="591"/>
        <v/>
      </c>
      <c r="AD2108" s="752" t="str">
        <f t="shared" si="592"/>
        <v/>
      </c>
      <c r="AE2108" s="534" t="str">
        <f t="shared" si="593"/>
        <v/>
      </c>
      <c r="AF2108" s="752" t="str">
        <f t="shared" si="594"/>
        <v/>
      </c>
    </row>
    <row r="2109" spans="2:32" x14ac:dyDescent="0.25">
      <c r="B2109" s="721"/>
      <c r="C2109" s="531" t="str">
        <f>IFERROR(VLOOKUP(B2109,'מצבת ורישום גנים'!B:D,3,0),"")</f>
        <v/>
      </c>
      <c r="D2109" s="721"/>
      <c r="E2109" s="723"/>
      <c r="F2109" s="723"/>
      <c r="G2109" s="723"/>
      <c r="H2109" s="723"/>
      <c r="I2109" s="992" t="str">
        <f t="shared" si="595"/>
        <v/>
      </c>
      <c r="J2109" s="723"/>
      <c r="K2109" s="724"/>
      <c r="L2109" s="723"/>
      <c r="M2109" s="306" t="str">
        <f t="shared" si="582"/>
        <v/>
      </c>
      <c r="N2109" s="32" t="str">
        <f t="shared" si="583"/>
        <v/>
      </c>
      <c r="P2109" s="307" t="str">
        <f t="shared" si="584"/>
        <v/>
      </c>
      <c r="Q2109" s="307" t="str">
        <f t="shared" si="578"/>
        <v/>
      </c>
      <c r="R2109" s="307" t="str">
        <f t="shared" si="585"/>
        <v/>
      </c>
      <c r="S2109" s="307" t="str">
        <f t="shared" si="586"/>
        <v/>
      </c>
      <c r="T2109" s="307" t="str">
        <f t="shared" si="587"/>
        <v/>
      </c>
      <c r="U2109" s="307" t="str">
        <f t="shared" si="579"/>
        <v/>
      </c>
      <c r="V2109" s="723"/>
      <c r="X2109" s="308" t="str">
        <f t="shared" si="588"/>
        <v/>
      </c>
      <c r="Y2109" s="309" t="str">
        <f t="shared" si="589"/>
        <v/>
      </c>
      <c r="Z2109" s="308" t="str">
        <f t="shared" si="580"/>
        <v/>
      </c>
      <c r="AA2109" s="308" t="b">
        <f t="shared" si="581"/>
        <v>1</v>
      </c>
      <c r="AB2109" s="308" t="str">
        <f t="shared" si="590"/>
        <v/>
      </c>
      <c r="AC2109" s="534" t="str">
        <f t="shared" si="591"/>
        <v/>
      </c>
      <c r="AD2109" s="752" t="str">
        <f t="shared" si="592"/>
        <v/>
      </c>
      <c r="AE2109" s="534" t="str">
        <f t="shared" si="593"/>
        <v/>
      </c>
      <c r="AF2109" s="752" t="str">
        <f t="shared" si="594"/>
        <v/>
      </c>
    </row>
    <row r="2110" spans="2:32" x14ac:dyDescent="0.25">
      <c r="B2110" s="721"/>
      <c r="C2110" s="531" t="str">
        <f>IFERROR(VLOOKUP(B2110,'מצבת ורישום גנים'!B:D,3,0),"")</f>
        <v/>
      </c>
      <c r="D2110" s="721"/>
      <c r="E2110" s="723"/>
      <c r="F2110" s="723"/>
      <c r="G2110" s="723"/>
      <c r="H2110" s="723"/>
      <c r="I2110" s="992" t="str">
        <f t="shared" si="595"/>
        <v/>
      </c>
      <c r="J2110" s="723"/>
      <c r="K2110" s="724"/>
      <c r="L2110" s="723"/>
      <c r="M2110" s="306" t="str">
        <f t="shared" si="582"/>
        <v/>
      </c>
      <c r="N2110" s="32" t="str">
        <f t="shared" si="583"/>
        <v/>
      </c>
      <c r="P2110" s="307" t="str">
        <f t="shared" si="584"/>
        <v/>
      </c>
      <c r="Q2110" s="307" t="str">
        <f t="shared" si="578"/>
        <v/>
      </c>
      <c r="R2110" s="307" t="str">
        <f t="shared" si="585"/>
        <v/>
      </c>
      <c r="S2110" s="307" t="str">
        <f t="shared" si="586"/>
        <v/>
      </c>
      <c r="T2110" s="307" t="str">
        <f t="shared" si="587"/>
        <v/>
      </c>
      <c r="U2110" s="307" t="str">
        <f t="shared" si="579"/>
        <v/>
      </c>
      <c r="V2110" s="723"/>
      <c r="X2110" s="308" t="str">
        <f t="shared" si="588"/>
        <v/>
      </c>
      <c r="Y2110" s="309" t="str">
        <f t="shared" si="589"/>
        <v/>
      </c>
      <c r="Z2110" s="308" t="str">
        <f t="shared" si="580"/>
        <v/>
      </c>
      <c r="AA2110" s="308" t="b">
        <f t="shared" si="581"/>
        <v>1</v>
      </c>
      <c r="AB2110" s="308" t="str">
        <f t="shared" si="590"/>
        <v/>
      </c>
      <c r="AC2110" s="534" t="str">
        <f t="shared" si="591"/>
        <v/>
      </c>
      <c r="AD2110" s="752" t="str">
        <f t="shared" si="592"/>
        <v/>
      </c>
      <c r="AE2110" s="534" t="str">
        <f t="shared" si="593"/>
        <v/>
      </c>
      <c r="AF2110" s="752" t="str">
        <f t="shared" si="594"/>
        <v/>
      </c>
    </row>
    <row r="2111" spans="2:32" x14ac:dyDescent="0.25">
      <c r="B2111" s="721"/>
      <c r="C2111" s="531" t="str">
        <f>IFERROR(VLOOKUP(B2111,'מצבת ורישום גנים'!B:D,3,0),"")</f>
        <v/>
      </c>
      <c r="D2111" s="721"/>
      <c r="E2111" s="723"/>
      <c r="F2111" s="723"/>
      <c r="G2111" s="723"/>
      <c r="H2111" s="723"/>
      <c r="I2111" s="992" t="str">
        <f t="shared" si="595"/>
        <v/>
      </c>
      <c r="J2111" s="723"/>
      <c r="K2111" s="724"/>
      <c r="L2111" s="723"/>
      <c r="M2111" s="306" t="str">
        <f t="shared" si="582"/>
        <v/>
      </c>
      <c r="N2111" s="32" t="str">
        <f t="shared" si="583"/>
        <v/>
      </c>
      <c r="P2111" s="307" t="str">
        <f t="shared" si="584"/>
        <v/>
      </c>
      <c r="Q2111" s="307" t="str">
        <f t="shared" si="578"/>
        <v/>
      </c>
      <c r="R2111" s="307" t="str">
        <f t="shared" si="585"/>
        <v/>
      </c>
      <c r="S2111" s="307" t="str">
        <f t="shared" si="586"/>
        <v/>
      </c>
      <c r="T2111" s="307" t="str">
        <f t="shared" si="587"/>
        <v/>
      </c>
      <c r="U2111" s="307" t="str">
        <f t="shared" si="579"/>
        <v/>
      </c>
      <c r="V2111" s="723"/>
      <c r="X2111" s="308" t="str">
        <f t="shared" si="588"/>
        <v/>
      </c>
      <c r="Y2111" s="309" t="str">
        <f t="shared" si="589"/>
        <v/>
      </c>
      <c r="Z2111" s="308" t="str">
        <f t="shared" si="580"/>
        <v/>
      </c>
      <c r="AA2111" s="308" t="b">
        <f t="shared" si="581"/>
        <v>1</v>
      </c>
      <c r="AB2111" s="308" t="str">
        <f t="shared" si="590"/>
        <v/>
      </c>
      <c r="AC2111" s="534" t="str">
        <f t="shared" si="591"/>
        <v/>
      </c>
      <c r="AD2111" s="752" t="str">
        <f t="shared" si="592"/>
        <v/>
      </c>
      <c r="AE2111" s="534" t="str">
        <f t="shared" si="593"/>
        <v/>
      </c>
      <c r="AF2111" s="752" t="str">
        <f t="shared" si="594"/>
        <v/>
      </c>
    </row>
    <row r="2112" spans="2:32" x14ac:dyDescent="0.25">
      <c r="B2112" s="721"/>
      <c r="C2112" s="531" t="str">
        <f>IFERROR(VLOOKUP(B2112,'מצבת ורישום גנים'!B:D,3,0),"")</f>
        <v/>
      </c>
      <c r="D2112" s="721"/>
      <c r="E2112" s="723"/>
      <c r="F2112" s="723"/>
      <c r="G2112" s="723"/>
      <c r="H2112" s="723"/>
      <c r="I2112" s="992" t="str">
        <f t="shared" si="595"/>
        <v/>
      </c>
      <c r="J2112" s="723"/>
      <c r="K2112" s="724"/>
      <c r="L2112" s="723"/>
      <c r="M2112" s="306" t="str">
        <f t="shared" si="582"/>
        <v/>
      </c>
      <c r="N2112" s="32" t="str">
        <f t="shared" si="583"/>
        <v/>
      </c>
      <c r="P2112" s="307" t="str">
        <f t="shared" si="584"/>
        <v/>
      </c>
      <c r="Q2112" s="307" t="str">
        <f t="shared" si="578"/>
        <v/>
      </c>
      <c r="R2112" s="307" t="str">
        <f t="shared" si="585"/>
        <v/>
      </c>
      <c r="S2112" s="307" t="str">
        <f t="shared" si="586"/>
        <v/>
      </c>
      <c r="T2112" s="307" t="str">
        <f t="shared" si="587"/>
        <v/>
      </c>
      <c r="U2112" s="307" t="str">
        <f t="shared" si="579"/>
        <v/>
      </c>
      <c r="V2112" s="723"/>
      <c r="X2112" s="308" t="str">
        <f t="shared" si="588"/>
        <v/>
      </c>
      <c r="Y2112" s="309" t="str">
        <f t="shared" si="589"/>
        <v/>
      </c>
      <c r="Z2112" s="308" t="str">
        <f t="shared" si="580"/>
        <v/>
      </c>
      <c r="AA2112" s="308" t="b">
        <f t="shared" si="581"/>
        <v>1</v>
      </c>
      <c r="AB2112" s="308" t="str">
        <f t="shared" si="590"/>
        <v/>
      </c>
      <c r="AC2112" s="534" t="str">
        <f t="shared" si="591"/>
        <v/>
      </c>
      <c r="AD2112" s="752" t="str">
        <f t="shared" si="592"/>
        <v/>
      </c>
      <c r="AE2112" s="534" t="str">
        <f t="shared" si="593"/>
        <v/>
      </c>
      <c r="AF2112" s="752" t="str">
        <f t="shared" si="594"/>
        <v/>
      </c>
    </row>
    <row r="2113" spans="2:32" x14ac:dyDescent="0.25">
      <c r="B2113" s="721"/>
      <c r="C2113" s="531" t="str">
        <f>IFERROR(VLOOKUP(B2113,'מצבת ורישום גנים'!B:D,3,0),"")</f>
        <v/>
      </c>
      <c r="D2113" s="721"/>
      <c r="E2113" s="723"/>
      <c r="F2113" s="723"/>
      <c r="G2113" s="723"/>
      <c r="H2113" s="723"/>
      <c r="I2113" s="992" t="str">
        <f t="shared" si="595"/>
        <v/>
      </c>
      <c r="J2113" s="723"/>
      <c r="K2113" s="724"/>
      <c r="L2113" s="723"/>
      <c r="M2113" s="306" t="str">
        <f t="shared" si="582"/>
        <v/>
      </c>
      <c r="N2113" s="32" t="str">
        <f t="shared" si="583"/>
        <v/>
      </c>
      <c r="P2113" s="307" t="str">
        <f t="shared" si="584"/>
        <v/>
      </c>
      <c r="Q2113" s="307" t="str">
        <f t="shared" si="578"/>
        <v/>
      </c>
      <c r="R2113" s="307" t="str">
        <f t="shared" si="585"/>
        <v/>
      </c>
      <c r="S2113" s="307" t="str">
        <f t="shared" si="586"/>
        <v/>
      </c>
      <c r="T2113" s="307" t="str">
        <f t="shared" si="587"/>
        <v/>
      </c>
      <c r="U2113" s="307" t="str">
        <f t="shared" si="579"/>
        <v/>
      </c>
      <c r="V2113" s="723"/>
      <c r="X2113" s="308" t="str">
        <f t="shared" si="588"/>
        <v/>
      </c>
      <c r="Y2113" s="309" t="str">
        <f t="shared" si="589"/>
        <v/>
      </c>
      <c r="Z2113" s="308" t="str">
        <f t="shared" si="580"/>
        <v/>
      </c>
      <c r="AA2113" s="308" t="b">
        <f t="shared" si="581"/>
        <v>1</v>
      </c>
      <c r="AB2113" s="308" t="str">
        <f t="shared" si="590"/>
        <v/>
      </c>
      <c r="AC2113" s="534" t="str">
        <f t="shared" si="591"/>
        <v/>
      </c>
      <c r="AD2113" s="752" t="str">
        <f t="shared" si="592"/>
        <v/>
      </c>
      <c r="AE2113" s="534" t="str">
        <f t="shared" si="593"/>
        <v/>
      </c>
      <c r="AF2113" s="752" t="str">
        <f t="shared" si="594"/>
        <v/>
      </c>
    </row>
    <row r="2114" spans="2:32" x14ac:dyDescent="0.25">
      <c r="B2114" s="721"/>
      <c r="C2114" s="531" t="str">
        <f>IFERROR(VLOOKUP(B2114,'מצבת ורישום גנים'!B:D,3,0),"")</f>
        <v/>
      </c>
      <c r="D2114" s="721"/>
      <c r="E2114" s="723"/>
      <c r="F2114" s="723"/>
      <c r="G2114" s="723"/>
      <c r="H2114" s="723"/>
      <c r="I2114" s="992" t="str">
        <f t="shared" si="595"/>
        <v/>
      </c>
      <c r="J2114" s="723"/>
      <c r="K2114" s="724"/>
      <c r="L2114" s="723"/>
      <c r="M2114" s="306" t="str">
        <f t="shared" si="582"/>
        <v/>
      </c>
      <c r="N2114" s="32" t="str">
        <f t="shared" si="583"/>
        <v/>
      </c>
      <c r="P2114" s="307" t="str">
        <f t="shared" si="584"/>
        <v/>
      </c>
      <c r="Q2114" s="307" t="str">
        <f t="shared" si="578"/>
        <v/>
      </c>
      <c r="R2114" s="307" t="str">
        <f t="shared" si="585"/>
        <v/>
      </c>
      <c r="S2114" s="307" t="str">
        <f t="shared" si="586"/>
        <v/>
      </c>
      <c r="T2114" s="307" t="str">
        <f t="shared" si="587"/>
        <v/>
      </c>
      <c r="U2114" s="307" t="str">
        <f t="shared" si="579"/>
        <v/>
      </c>
      <c r="V2114" s="723"/>
      <c r="X2114" s="308" t="str">
        <f t="shared" si="588"/>
        <v/>
      </c>
      <c r="Y2114" s="309" t="str">
        <f t="shared" si="589"/>
        <v/>
      </c>
      <c r="Z2114" s="308" t="str">
        <f t="shared" si="580"/>
        <v/>
      </c>
      <c r="AA2114" s="308" t="b">
        <f t="shared" si="581"/>
        <v>1</v>
      </c>
      <c r="AB2114" s="308" t="str">
        <f t="shared" si="590"/>
        <v/>
      </c>
      <c r="AC2114" s="534" t="str">
        <f t="shared" si="591"/>
        <v/>
      </c>
      <c r="AD2114" s="752" t="str">
        <f t="shared" si="592"/>
        <v/>
      </c>
      <c r="AE2114" s="534" t="str">
        <f t="shared" si="593"/>
        <v/>
      </c>
      <c r="AF2114" s="752" t="str">
        <f t="shared" si="594"/>
        <v/>
      </c>
    </row>
    <row r="2115" spans="2:32" x14ac:dyDescent="0.25">
      <c r="B2115" s="721"/>
      <c r="C2115" s="531" t="str">
        <f>IFERROR(VLOOKUP(B2115,'מצבת ורישום גנים'!B:D,3,0),"")</f>
        <v/>
      </c>
      <c r="D2115" s="721"/>
      <c r="E2115" s="723"/>
      <c r="F2115" s="723"/>
      <c r="G2115" s="723"/>
      <c r="H2115" s="723"/>
      <c r="I2115" s="992" t="str">
        <f t="shared" si="595"/>
        <v/>
      </c>
      <c r="J2115" s="723"/>
      <c r="K2115" s="724"/>
      <c r="L2115" s="723"/>
      <c r="M2115" s="306" t="str">
        <f t="shared" si="582"/>
        <v/>
      </c>
      <c r="N2115" s="32" t="str">
        <f t="shared" si="583"/>
        <v/>
      </c>
      <c r="P2115" s="307" t="str">
        <f t="shared" si="584"/>
        <v/>
      </c>
      <c r="Q2115" s="307" t="str">
        <f t="shared" si="578"/>
        <v/>
      </c>
      <c r="R2115" s="307" t="str">
        <f t="shared" si="585"/>
        <v/>
      </c>
      <c r="S2115" s="307" t="str">
        <f t="shared" si="586"/>
        <v/>
      </c>
      <c r="T2115" s="307" t="str">
        <f t="shared" si="587"/>
        <v/>
      </c>
      <c r="U2115" s="307" t="str">
        <f t="shared" si="579"/>
        <v/>
      </c>
      <c r="V2115" s="723"/>
      <c r="X2115" s="308" t="str">
        <f t="shared" si="588"/>
        <v/>
      </c>
      <c r="Y2115" s="309" t="str">
        <f t="shared" si="589"/>
        <v/>
      </c>
      <c r="Z2115" s="308" t="str">
        <f t="shared" si="580"/>
        <v/>
      </c>
      <c r="AA2115" s="308" t="b">
        <f t="shared" si="581"/>
        <v>1</v>
      </c>
      <c r="AB2115" s="308" t="str">
        <f t="shared" si="590"/>
        <v/>
      </c>
      <c r="AC2115" s="534" t="str">
        <f t="shared" si="591"/>
        <v/>
      </c>
      <c r="AD2115" s="752" t="str">
        <f t="shared" si="592"/>
        <v/>
      </c>
      <c r="AE2115" s="534" t="str">
        <f t="shared" si="593"/>
        <v/>
      </c>
      <c r="AF2115" s="752" t="str">
        <f t="shared" si="594"/>
        <v/>
      </c>
    </row>
    <row r="2116" spans="2:32" x14ac:dyDescent="0.25">
      <c r="B2116" s="721"/>
      <c r="C2116" s="531" t="str">
        <f>IFERROR(VLOOKUP(B2116,'מצבת ורישום גנים'!B:D,3,0),"")</f>
        <v/>
      </c>
      <c r="D2116" s="721"/>
      <c r="E2116" s="723"/>
      <c r="F2116" s="723"/>
      <c r="G2116" s="723"/>
      <c r="H2116" s="723"/>
      <c r="I2116" s="992" t="str">
        <f t="shared" si="595"/>
        <v/>
      </c>
      <c r="J2116" s="723"/>
      <c r="K2116" s="724"/>
      <c r="L2116" s="723"/>
      <c r="M2116" s="306" t="str">
        <f t="shared" si="582"/>
        <v/>
      </c>
      <c r="N2116" s="32" t="str">
        <f t="shared" si="583"/>
        <v/>
      </c>
      <c r="P2116" s="307" t="str">
        <f t="shared" si="584"/>
        <v/>
      </c>
      <c r="Q2116" s="307" t="str">
        <f t="shared" si="578"/>
        <v/>
      </c>
      <c r="R2116" s="307" t="str">
        <f t="shared" si="585"/>
        <v/>
      </c>
      <c r="S2116" s="307" t="str">
        <f t="shared" si="586"/>
        <v/>
      </c>
      <c r="T2116" s="307" t="str">
        <f t="shared" si="587"/>
        <v/>
      </c>
      <c r="U2116" s="307" t="str">
        <f t="shared" si="579"/>
        <v/>
      </c>
      <c r="V2116" s="723"/>
      <c r="X2116" s="308" t="str">
        <f t="shared" si="588"/>
        <v/>
      </c>
      <c r="Y2116" s="309" t="str">
        <f t="shared" si="589"/>
        <v/>
      </c>
      <c r="Z2116" s="308" t="str">
        <f t="shared" si="580"/>
        <v/>
      </c>
      <c r="AA2116" s="308" t="b">
        <f t="shared" si="581"/>
        <v>1</v>
      </c>
      <c r="AB2116" s="308" t="str">
        <f t="shared" si="590"/>
        <v/>
      </c>
      <c r="AC2116" s="534" t="str">
        <f t="shared" si="591"/>
        <v/>
      </c>
      <c r="AD2116" s="752" t="str">
        <f t="shared" si="592"/>
        <v/>
      </c>
      <c r="AE2116" s="534" t="str">
        <f t="shared" si="593"/>
        <v/>
      </c>
      <c r="AF2116" s="752" t="str">
        <f t="shared" si="594"/>
        <v/>
      </c>
    </row>
    <row r="2117" spans="2:32" x14ac:dyDescent="0.25">
      <c r="B2117" s="721"/>
      <c r="C2117" s="531" t="str">
        <f>IFERROR(VLOOKUP(B2117,'מצבת ורישום גנים'!B:D,3,0),"")</f>
        <v/>
      </c>
      <c r="D2117" s="721"/>
      <c r="E2117" s="723"/>
      <c r="F2117" s="723"/>
      <c r="G2117" s="723"/>
      <c r="H2117" s="723"/>
      <c r="I2117" s="992" t="str">
        <f t="shared" si="595"/>
        <v/>
      </c>
      <c r="J2117" s="723"/>
      <c r="K2117" s="724"/>
      <c r="L2117" s="723"/>
      <c r="M2117" s="306" t="str">
        <f t="shared" si="582"/>
        <v/>
      </c>
      <c r="N2117" s="32" t="str">
        <f t="shared" si="583"/>
        <v/>
      </c>
      <c r="P2117" s="307" t="str">
        <f t="shared" si="584"/>
        <v/>
      </c>
      <c r="Q2117" s="307" t="str">
        <f t="shared" si="578"/>
        <v/>
      </c>
      <c r="R2117" s="307" t="str">
        <f t="shared" si="585"/>
        <v/>
      </c>
      <c r="S2117" s="307" t="str">
        <f t="shared" si="586"/>
        <v/>
      </c>
      <c r="T2117" s="307" t="str">
        <f t="shared" si="587"/>
        <v/>
      </c>
      <c r="U2117" s="307" t="str">
        <f t="shared" si="579"/>
        <v/>
      </c>
      <c r="V2117" s="723"/>
      <c r="X2117" s="308" t="str">
        <f t="shared" si="588"/>
        <v/>
      </c>
      <c r="Y2117" s="309" t="str">
        <f t="shared" si="589"/>
        <v/>
      </c>
      <c r="Z2117" s="308" t="str">
        <f t="shared" si="580"/>
        <v/>
      </c>
      <c r="AA2117" s="308" t="b">
        <f t="shared" si="581"/>
        <v>1</v>
      </c>
      <c r="AB2117" s="308" t="str">
        <f t="shared" si="590"/>
        <v/>
      </c>
      <c r="AC2117" s="534" t="str">
        <f t="shared" si="591"/>
        <v/>
      </c>
      <c r="AD2117" s="752" t="str">
        <f t="shared" si="592"/>
        <v/>
      </c>
      <c r="AE2117" s="534" t="str">
        <f t="shared" si="593"/>
        <v/>
      </c>
      <c r="AF2117" s="752" t="str">
        <f t="shared" si="594"/>
        <v/>
      </c>
    </row>
    <row r="2118" spans="2:32" x14ac:dyDescent="0.25">
      <c r="B2118" s="721"/>
      <c r="C2118" s="531" t="str">
        <f>IFERROR(VLOOKUP(B2118,'מצבת ורישום גנים'!B:D,3,0),"")</f>
        <v/>
      </c>
      <c r="D2118" s="721"/>
      <c r="E2118" s="723"/>
      <c r="F2118" s="723"/>
      <c r="G2118" s="723"/>
      <c r="H2118" s="723"/>
      <c r="I2118" s="992" t="str">
        <f t="shared" si="595"/>
        <v/>
      </c>
      <c r="J2118" s="723"/>
      <c r="K2118" s="724"/>
      <c r="L2118" s="723"/>
      <c r="M2118" s="306" t="str">
        <f t="shared" si="582"/>
        <v/>
      </c>
      <c r="N2118" s="32" t="str">
        <f t="shared" si="583"/>
        <v/>
      </c>
      <c r="P2118" s="307" t="str">
        <f t="shared" si="584"/>
        <v/>
      </c>
      <c r="Q2118" s="307" t="str">
        <f t="shared" si="578"/>
        <v/>
      </c>
      <c r="R2118" s="307" t="str">
        <f t="shared" si="585"/>
        <v/>
      </c>
      <c r="S2118" s="307" t="str">
        <f t="shared" si="586"/>
        <v/>
      </c>
      <c r="T2118" s="307" t="str">
        <f t="shared" si="587"/>
        <v/>
      </c>
      <c r="U2118" s="307" t="str">
        <f t="shared" si="579"/>
        <v/>
      </c>
      <c r="V2118" s="723"/>
      <c r="X2118" s="308" t="str">
        <f t="shared" si="588"/>
        <v/>
      </c>
      <c r="Y2118" s="309" t="str">
        <f t="shared" si="589"/>
        <v/>
      </c>
      <c r="Z2118" s="308" t="str">
        <f t="shared" si="580"/>
        <v/>
      </c>
      <c r="AA2118" s="308" t="b">
        <f t="shared" si="581"/>
        <v>1</v>
      </c>
      <c r="AB2118" s="308" t="str">
        <f t="shared" si="590"/>
        <v/>
      </c>
      <c r="AC2118" s="534" t="str">
        <f t="shared" si="591"/>
        <v/>
      </c>
      <c r="AD2118" s="752" t="str">
        <f t="shared" si="592"/>
        <v/>
      </c>
      <c r="AE2118" s="534" t="str">
        <f t="shared" si="593"/>
        <v/>
      </c>
      <c r="AF2118" s="752" t="str">
        <f t="shared" si="594"/>
        <v/>
      </c>
    </row>
    <row r="2119" spans="2:32" x14ac:dyDescent="0.25">
      <c r="B2119" s="721"/>
      <c r="C2119" s="531" t="str">
        <f>IFERROR(VLOOKUP(B2119,'מצבת ורישום גנים'!B:D,3,0),"")</f>
        <v/>
      </c>
      <c r="D2119" s="721"/>
      <c r="E2119" s="723"/>
      <c r="F2119" s="723"/>
      <c r="G2119" s="723"/>
      <c r="H2119" s="723"/>
      <c r="I2119" s="992" t="str">
        <f t="shared" si="595"/>
        <v/>
      </c>
      <c r="J2119" s="723"/>
      <c r="K2119" s="724"/>
      <c r="L2119" s="723"/>
      <c r="M2119" s="306" t="str">
        <f t="shared" si="582"/>
        <v/>
      </c>
      <c r="N2119" s="32" t="str">
        <f t="shared" si="583"/>
        <v/>
      </c>
      <c r="P2119" s="307" t="str">
        <f t="shared" si="584"/>
        <v/>
      </c>
      <c r="Q2119" s="307" t="str">
        <f t="shared" si="578"/>
        <v/>
      </c>
      <c r="R2119" s="307" t="str">
        <f t="shared" si="585"/>
        <v/>
      </c>
      <c r="S2119" s="307" t="str">
        <f t="shared" si="586"/>
        <v/>
      </c>
      <c r="T2119" s="307" t="str">
        <f t="shared" si="587"/>
        <v/>
      </c>
      <c r="U2119" s="307" t="str">
        <f t="shared" si="579"/>
        <v/>
      </c>
      <c r="V2119" s="723"/>
      <c r="X2119" s="308" t="str">
        <f t="shared" si="588"/>
        <v/>
      </c>
      <c r="Y2119" s="309" t="str">
        <f t="shared" si="589"/>
        <v/>
      </c>
      <c r="Z2119" s="308" t="str">
        <f t="shared" si="580"/>
        <v/>
      </c>
      <c r="AA2119" s="308" t="b">
        <f t="shared" si="581"/>
        <v>1</v>
      </c>
      <c r="AB2119" s="308" t="str">
        <f t="shared" si="590"/>
        <v/>
      </c>
      <c r="AC2119" s="534" t="str">
        <f t="shared" si="591"/>
        <v/>
      </c>
      <c r="AD2119" s="752" t="str">
        <f t="shared" si="592"/>
        <v/>
      </c>
      <c r="AE2119" s="534" t="str">
        <f t="shared" si="593"/>
        <v/>
      </c>
      <c r="AF2119" s="752" t="str">
        <f t="shared" si="594"/>
        <v/>
      </c>
    </row>
    <row r="2120" spans="2:32" x14ac:dyDescent="0.25">
      <c r="B2120" s="721"/>
      <c r="C2120" s="531" t="str">
        <f>IFERROR(VLOOKUP(B2120,'מצבת ורישום גנים'!B:D,3,0),"")</f>
        <v/>
      </c>
      <c r="D2120" s="721"/>
      <c r="E2120" s="723"/>
      <c r="F2120" s="723"/>
      <c r="G2120" s="723"/>
      <c r="H2120" s="723"/>
      <c r="I2120" s="992" t="str">
        <f t="shared" si="595"/>
        <v/>
      </c>
      <c r="J2120" s="723"/>
      <c r="K2120" s="724"/>
      <c r="L2120" s="723"/>
      <c r="M2120" s="306" t="str">
        <f t="shared" si="582"/>
        <v/>
      </c>
      <c r="N2120" s="32" t="str">
        <f t="shared" si="583"/>
        <v/>
      </c>
      <c r="P2120" s="307" t="str">
        <f t="shared" si="584"/>
        <v/>
      </c>
      <c r="Q2120" s="307" t="str">
        <f t="shared" si="578"/>
        <v/>
      </c>
      <c r="R2120" s="307" t="str">
        <f t="shared" si="585"/>
        <v/>
      </c>
      <c r="S2120" s="307" t="str">
        <f t="shared" si="586"/>
        <v/>
      </c>
      <c r="T2120" s="307" t="str">
        <f t="shared" si="587"/>
        <v/>
      </c>
      <c r="U2120" s="307" t="str">
        <f t="shared" si="579"/>
        <v/>
      </c>
      <c r="V2120" s="723"/>
      <c r="X2120" s="308" t="str">
        <f t="shared" si="588"/>
        <v/>
      </c>
      <c r="Y2120" s="309" t="str">
        <f t="shared" si="589"/>
        <v/>
      </c>
      <c r="Z2120" s="308" t="str">
        <f t="shared" si="580"/>
        <v/>
      </c>
      <c r="AA2120" s="308" t="b">
        <f t="shared" si="581"/>
        <v>1</v>
      </c>
      <c r="AB2120" s="308" t="str">
        <f t="shared" si="590"/>
        <v/>
      </c>
      <c r="AC2120" s="534" t="str">
        <f t="shared" si="591"/>
        <v/>
      </c>
      <c r="AD2120" s="752" t="str">
        <f t="shared" si="592"/>
        <v/>
      </c>
      <c r="AE2120" s="534" t="str">
        <f t="shared" si="593"/>
        <v/>
      </c>
      <c r="AF2120" s="752" t="str">
        <f t="shared" si="594"/>
        <v/>
      </c>
    </row>
    <row r="2121" spans="2:32" x14ac:dyDescent="0.25">
      <c r="B2121" s="721"/>
      <c r="C2121" s="531" t="str">
        <f>IFERROR(VLOOKUP(B2121,'מצבת ורישום גנים'!B:D,3,0),"")</f>
        <v/>
      </c>
      <c r="D2121" s="721"/>
      <c r="E2121" s="723"/>
      <c r="F2121" s="723"/>
      <c r="G2121" s="723"/>
      <c r="H2121" s="723"/>
      <c r="I2121" s="992" t="str">
        <f t="shared" si="595"/>
        <v/>
      </c>
      <c r="J2121" s="723"/>
      <c r="K2121" s="724"/>
      <c r="L2121" s="723"/>
      <c r="M2121" s="306" t="str">
        <f t="shared" si="582"/>
        <v/>
      </c>
      <c r="N2121" s="32" t="str">
        <f t="shared" si="583"/>
        <v/>
      </c>
      <c r="P2121" s="307" t="str">
        <f t="shared" si="584"/>
        <v/>
      </c>
      <c r="Q2121" s="307" t="str">
        <f t="shared" si="578"/>
        <v/>
      </c>
      <c r="R2121" s="307" t="str">
        <f t="shared" si="585"/>
        <v/>
      </c>
      <c r="S2121" s="307" t="str">
        <f t="shared" si="586"/>
        <v/>
      </c>
      <c r="T2121" s="307" t="str">
        <f t="shared" si="587"/>
        <v/>
      </c>
      <c r="U2121" s="307" t="str">
        <f t="shared" si="579"/>
        <v/>
      </c>
      <c r="V2121" s="723"/>
      <c r="X2121" s="308" t="str">
        <f t="shared" si="588"/>
        <v/>
      </c>
      <c r="Y2121" s="309" t="str">
        <f t="shared" si="589"/>
        <v/>
      </c>
      <c r="Z2121" s="308" t="str">
        <f t="shared" si="580"/>
        <v/>
      </c>
      <c r="AA2121" s="308" t="b">
        <f t="shared" si="581"/>
        <v>1</v>
      </c>
      <c r="AB2121" s="308" t="str">
        <f t="shared" si="590"/>
        <v/>
      </c>
      <c r="AC2121" s="534" t="str">
        <f t="shared" si="591"/>
        <v/>
      </c>
      <c r="AD2121" s="752" t="str">
        <f t="shared" si="592"/>
        <v/>
      </c>
      <c r="AE2121" s="534" t="str">
        <f t="shared" si="593"/>
        <v/>
      </c>
      <c r="AF2121" s="752" t="str">
        <f t="shared" si="594"/>
        <v/>
      </c>
    </row>
    <row r="2122" spans="2:32" x14ac:dyDescent="0.25">
      <c r="B2122" s="721"/>
      <c r="C2122" s="531" t="str">
        <f>IFERROR(VLOOKUP(B2122,'מצבת ורישום גנים'!B:D,3,0),"")</f>
        <v/>
      </c>
      <c r="D2122" s="721"/>
      <c r="E2122" s="723"/>
      <c r="F2122" s="723"/>
      <c r="G2122" s="723"/>
      <c r="H2122" s="723"/>
      <c r="I2122" s="992" t="str">
        <f t="shared" si="595"/>
        <v/>
      </c>
      <c r="J2122" s="723"/>
      <c r="K2122" s="724"/>
      <c r="L2122" s="723"/>
      <c r="M2122" s="306" t="str">
        <f t="shared" si="582"/>
        <v/>
      </c>
      <c r="N2122" s="32" t="str">
        <f t="shared" si="583"/>
        <v/>
      </c>
      <c r="P2122" s="307" t="str">
        <f t="shared" si="584"/>
        <v/>
      </c>
      <c r="Q2122" s="307" t="str">
        <f t="shared" si="578"/>
        <v/>
      </c>
      <c r="R2122" s="307" t="str">
        <f t="shared" si="585"/>
        <v/>
      </c>
      <c r="S2122" s="307" t="str">
        <f t="shared" si="586"/>
        <v/>
      </c>
      <c r="T2122" s="307" t="str">
        <f t="shared" si="587"/>
        <v/>
      </c>
      <c r="U2122" s="307" t="str">
        <f t="shared" si="579"/>
        <v/>
      </c>
      <c r="V2122" s="723"/>
      <c r="X2122" s="308" t="str">
        <f t="shared" si="588"/>
        <v/>
      </c>
      <c r="Y2122" s="309" t="str">
        <f t="shared" si="589"/>
        <v/>
      </c>
      <c r="Z2122" s="308" t="str">
        <f t="shared" si="580"/>
        <v/>
      </c>
      <c r="AA2122" s="308" t="b">
        <f t="shared" si="581"/>
        <v>1</v>
      </c>
      <c r="AB2122" s="308" t="str">
        <f t="shared" si="590"/>
        <v/>
      </c>
      <c r="AC2122" s="534" t="str">
        <f t="shared" si="591"/>
        <v/>
      </c>
      <c r="AD2122" s="752" t="str">
        <f t="shared" si="592"/>
        <v/>
      </c>
      <c r="AE2122" s="534" t="str">
        <f t="shared" si="593"/>
        <v/>
      </c>
      <c r="AF2122" s="752" t="str">
        <f t="shared" si="594"/>
        <v/>
      </c>
    </row>
    <row r="2123" spans="2:32" x14ac:dyDescent="0.25">
      <c r="B2123" s="721"/>
      <c r="C2123" s="531" t="str">
        <f>IFERROR(VLOOKUP(B2123,'מצבת ורישום גנים'!B:D,3,0),"")</f>
        <v/>
      </c>
      <c r="D2123" s="721"/>
      <c r="E2123" s="723"/>
      <c r="F2123" s="723"/>
      <c r="G2123" s="723"/>
      <c r="H2123" s="723"/>
      <c r="I2123" s="992" t="str">
        <f t="shared" si="595"/>
        <v/>
      </c>
      <c r="J2123" s="723"/>
      <c r="K2123" s="724"/>
      <c r="L2123" s="723"/>
      <c r="M2123" s="306" t="str">
        <f t="shared" si="582"/>
        <v/>
      </c>
      <c r="N2123" s="32" t="str">
        <f t="shared" si="583"/>
        <v/>
      </c>
      <c r="P2123" s="307" t="str">
        <f t="shared" si="584"/>
        <v/>
      </c>
      <c r="Q2123" s="307" t="str">
        <f t="shared" si="578"/>
        <v/>
      </c>
      <c r="R2123" s="307" t="str">
        <f t="shared" si="585"/>
        <v/>
      </c>
      <c r="S2123" s="307" t="str">
        <f t="shared" si="586"/>
        <v/>
      </c>
      <c r="T2123" s="307" t="str">
        <f t="shared" si="587"/>
        <v/>
      </c>
      <c r="U2123" s="307" t="str">
        <f t="shared" si="579"/>
        <v/>
      </c>
      <c r="V2123" s="723"/>
      <c r="X2123" s="308" t="str">
        <f t="shared" si="588"/>
        <v/>
      </c>
      <c r="Y2123" s="309" t="str">
        <f t="shared" si="589"/>
        <v/>
      </c>
      <c r="Z2123" s="308" t="str">
        <f t="shared" si="580"/>
        <v/>
      </c>
      <c r="AA2123" s="308" t="b">
        <f t="shared" si="581"/>
        <v>1</v>
      </c>
      <c r="AB2123" s="308" t="str">
        <f t="shared" si="590"/>
        <v/>
      </c>
      <c r="AC2123" s="534" t="str">
        <f t="shared" si="591"/>
        <v/>
      </c>
      <c r="AD2123" s="752" t="str">
        <f t="shared" si="592"/>
        <v/>
      </c>
      <c r="AE2123" s="534" t="str">
        <f t="shared" si="593"/>
        <v/>
      </c>
      <c r="AF2123" s="752" t="str">
        <f t="shared" si="594"/>
        <v/>
      </c>
    </row>
    <row r="2124" spans="2:32" x14ac:dyDescent="0.25">
      <c r="B2124" s="721"/>
      <c r="C2124" s="531" t="str">
        <f>IFERROR(VLOOKUP(B2124,'מצבת ורישום גנים'!B:D,3,0),"")</f>
        <v/>
      </c>
      <c r="D2124" s="721"/>
      <c r="E2124" s="723"/>
      <c r="F2124" s="723"/>
      <c r="G2124" s="723"/>
      <c r="H2124" s="723"/>
      <c r="I2124" s="992" t="str">
        <f t="shared" si="595"/>
        <v/>
      </c>
      <c r="J2124" s="723"/>
      <c r="K2124" s="724"/>
      <c r="L2124" s="723"/>
      <c r="M2124" s="306" t="str">
        <f t="shared" si="582"/>
        <v/>
      </c>
      <c r="N2124" s="32" t="str">
        <f t="shared" si="583"/>
        <v/>
      </c>
      <c r="P2124" s="307" t="str">
        <f t="shared" si="584"/>
        <v/>
      </c>
      <c r="Q2124" s="307" t="str">
        <f t="shared" si="578"/>
        <v/>
      </c>
      <c r="R2124" s="307" t="str">
        <f t="shared" si="585"/>
        <v/>
      </c>
      <c r="S2124" s="307" t="str">
        <f t="shared" si="586"/>
        <v/>
      </c>
      <c r="T2124" s="307" t="str">
        <f t="shared" si="587"/>
        <v/>
      </c>
      <c r="U2124" s="307" t="str">
        <f t="shared" si="579"/>
        <v/>
      </c>
      <c r="V2124" s="723"/>
      <c r="X2124" s="308" t="str">
        <f t="shared" si="588"/>
        <v/>
      </c>
      <c r="Y2124" s="309" t="str">
        <f t="shared" si="589"/>
        <v/>
      </c>
      <c r="Z2124" s="308" t="str">
        <f t="shared" si="580"/>
        <v/>
      </c>
      <c r="AA2124" s="308" t="b">
        <f t="shared" si="581"/>
        <v>1</v>
      </c>
      <c r="AB2124" s="308" t="str">
        <f t="shared" si="590"/>
        <v/>
      </c>
      <c r="AC2124" s="534" t="str">
        <f t="shared" si="591"/>
        <v/>
      </c>
      <c r="AD2124" s="752" t="str">
        <f t="shared" si="592"/>
        <v/>
      </c>
      <c r="AE2124" s="534" t="str">
        <f t="shared" si="593"/>
        <v/>
      </c>
      <c r="AF2124" s="752" t="str">
        <f t="shared" si="594"/>
        <v/>
      </c>
    </row>
    <row r="2125" spans="2:32" x14ac:dyDescent="0.25">
      <c r="B2125" s="721"/>
      <c r="C2125" s="531" t="str">
        <f>IFERROR(VLOOKUP(B2125,'מצבת ורישום גנים'!B:D,3,0),"")</f>
        <v/>
      </c>
      <c r="D2125" s="721"/>
      <c r="E2125" s="723"/>
      <c r="F2125" s="723"/>
      <c r="G2125" s="723"/>
      <c r="H2125" s="723"/>
      <c r="I2125" s="992" t="str">
        <f t="shared" si="595"/>
        <v/>
      </c>
      <c r="J2125" s="723"/>
      <c r="K2125" s="724"/>
      <c r="L2125" s="723"/>
      <c r="M2125" s="306" t="str">
        <f t="shared" si="582"/>
        <v/>
      </c>
      <c r="N2125" s="32" t="str">
        <f t="shared" si="583"/>
        <v/>
      </c>
      <c r="P2125" s="307" t="str">
        <f t="shared" si="584"/>
        <v/>
      </c>
      <c r="Q2125" s="307" t="str">
        <f t="shared" si="578"/>
        <v/>
      </c>
      <c r="R2125" s="307" t="str">
        <f t="shared" si="585"/>
        <v/>
      </c>
      <c r="S2125" s="307" t="str">
        <f t="shared" si="586"/>
        <v/>
      </c>
      <c r="T2125" s="307" t="str">
        <f t="shared" si="587"/>
        <v/>
      </c>
      <c r="U2125" s="307" t="str">
        <f t="shared" si="579"/>
        <v/>
      </c>
      <c r="V2125" s="723"/>
      <c r="X2125" s="308" t="str">
        <f t="shared" si="588"/>
        <v/>
      </c>
      <c r="Y2125" s="309" t="str">
        <f t="shared" si="589"/>
        <v/>
      </c>
      <c r="Z2125" s="308" t="str">
        <f t="shared" si="580"/>
        <v/>
      </c>
      <c r="AA2125" s="308" t="b">
        <f t="shared" si="581"/>
        <v>1</v>
      </c>
      <c r="AB2125" s="308" t="str">
        <f t="shared" si="590"/>
        <v/>
      </c>
      <c r="AC2125" s="534" t="str">
        <f t="shared" si="591"/>
        <v/>
      </c>
      <c r="AD2125" s="752" t="str">
        <f t="shared" si="592"/>
        <v/>
      </c>
      <c r="AE2125" s="534" t="str">
        <f t="shared" si="593"/>
        <v/>
      </c>
      <c r="AF2125" s="752" t="str">
        <f t="shared" si="594"/>
        <v/>
      </c>
    </row>
    <row r="2126" spans="2:32" x14ac:dyDescent="0.25">
      <c r="B2126" s="721"/>
      <c r="C2126" s="531" t="str">
        <f>IFERROR(VLOOKUP(B2126,'מצבת ורישום גנים'!B:D,3,0),"")</f>
        <v/>
      </c>
      <c r="D2126" s="721"/>
      <c r="E2126" s="723"/>
      <c r="F2126" s="723"/>
      <c r="G2126" s="723"/>
      <c r="H2126" s="723"/>
      <c r="I2126" s="992" t="str">
        <f t="shared" si="595"/>
        <v/>
      </c>
      <c r="J2126" s="723"/>
      <c r="K2126" s="724"/>
      <c r="L2126" s="723"/>
      <c r="M2126" s="306" t="str">
        <f t="shared" si="582"/>
        <v/>
      </c>
      <c r="N2126" s="32" t="str">
        <f t="shared" si="583"/>
        <v/>
      </c>
      <c r="P2126" s="307" t="str">
        <f t="shared" si="584"/>
        <v/>
      </c>
      <c r="Q2126" s="307" t="str">
        <f t="shared" si="578"/>
        <v/>
      </c>
      <c r="R2126" s="307" t="str">
        <f t="shared" si="585"/>
        <v/>
      </c>
      <c r="S2126" s="307" t="str">
        <f t="shared" si="586"/>
        <v/>
      </c>
      <c r="T2126" s="307" t="str">
        <f t="shared" si="587"/>
        <v/>
      </c>
      <c r="U2126" s="307" t="str">
        <f t="shared" si="579"/>
        <v/>
      </c>
      <c r="V2126" s="723"/>
      <c r="X2126" s="308" t="str">
        <f t="shared" si="588"/>
        <v/>
      </c>
      <c r="Y2126" s="309" t="str">
        <f t="shared" si="589"/>
        <v/>
      </c>
      <c r="Z2126" s="308" t="str">
        <f t="shared" si="580"/>
        <v/>
      </c>
      <c r="AA2126" s="308" t="b">
        <f t="shared" si="581"/>
        <v>1</v>
      </c>
      <c r="AB2126" s="308" t="str">
        <f t="shared" si="590"/>
        <v/>
      </c>
      <c r="AC2126" s="534" t="str">
        <f t="shared" si="591"/>
        <v/>
      </c>
      <c r="AD2126" s="752" t="str">
        <f t="shared" si="592"/>
        <v/>
      </c>
      <c r="AE2126" s="534" t="str">
        <f t="shared" si="593"/>
        <v/>
      </c>
      <c r="AF2126" s="752" t="str">
        <f t="shared" si="594"/>
        <v/>
      </c>
    </row>
    <row r="2127" spans="2:32" x14ac:dyDescent="0.25">
      <c r="B2127" s="721"/>
      <c r="C2127" s="531" t="str">
        <f>IFERROR(VLOOKUP(B2127,'מצבת ורישום גנים'!B:D,3,0),"")</f>
        <v/>
      </c>
      <c r="D2127" s="721"/>
      <c r="E2127" s="723"/>
      <c r="F2127" s="723"/>
      <c r="G2127" s="723"/>
      <c r="H2127" s="723"/>
      <c r="I2127" s="992" t="str">
        <f t="shared" si="595"/>
        <v/>
      </c>
      <c r="J2127" s="723"/>
      <c r="K2127" s="724"/>
      <c r="L2127" s="723"/>
      <c r="M2127" s="306" t="str">
        <f t="shared" si="582"/>
        <v/>
      </c>
      <c r="N2127" s="32" t="str">
        <f t="shared" si="583"/>
        <v/>
      </c>
      <c r="P2127" s="307" t="str">
        <f t="shared" si="584"/>
        <v/>
      </c>
      <c r="Q2127" s="307" t="str">
        <f t="shared" si="578"/>
        <v/>
      </c>
      <c r="R2127" s="307" t="str">
        <f t="shared" si="585"/>
        <v/>
      </c>
      <c r="S2127" s="307" t="str">
        <f t="shared" si="586"/>
        <v/>
      </c>
      <c r="T2127" s="307" t="str">
        <f t="shared" si="587"/>
        <v/>
      </c>
      <c r="U2127" s="307" t="str">
        <f t="shared" si="579"/>
        <v/>
      </c>
      <c r="V2127" s="723"/>
      <c r="X2127" s="308" t="str">
        <f t="shared" si="588"/>
        <v/>
      </c>
      <c r="Y2127" s="309" t="str">
        <f t="shared" si="589"/>
        <v/>
      </c>
      <c r="Z2127" s="308" t="str">
        <f t="shared" si="580"/>
        <v/>
      </c>
      <c r="AA2127" s="308" t="b">
        <f t="shared" si="581"/>
        <v>1</v>
      </c>
      <c r="AB2127" s="308" t="str">
        <f t="shared" si="590"/>
        <v/>
      </c>
      <c r="AC2127" s="534" t="str">
        <f t="shared" si="591"/>
        <v/>
      </c>
      <c r="AD2127" s="752" t="str">
        <f t="shared" si="592"/>
        <v/>
      </c>
      <c r="AE2127" s="534" t="str">
        <f t="shared" si="593"/>
        <v/>
      </c>
      <c r="AF2127" s="752" t="str">
        <f t="shared" si="594"/>
        <v/>
      </c>
    </row>
    <row r="2128" spans="2:32" x14ac:dyDescent="0.25">
      <c r="B2128" s="721"/>
      <c r="C2128" s="531" t="str">
        <f>IFERROR(VLOOKUP(B2128,'מצבת ורישום גנים'!B:D,3,0),"")</f>
        <v/>
      </c>
      <c r="D2128" s="721"/>
      <c r="E2128" s="723"/>
      <c r="F2128" s="723"/>
      <c r="G2128" s="723"/>
      <c r="H2128" s="723"/>
      <c r="I2128" s="992" t="str">
        <f t="shared" si="595"/>
        <v/>
      </c>
      <c r="J2128" s="723"/>
      <c r="K2128" s="724"/>
      <c r="L2128" s="723"/>
      <c r="M2128" s="306" t="str">
        <f t="shared" si="582"/>
        <v/>
      </c>
      <c r="N2128" s="32" t="str">
        <f t="shared" si="583"/>
        <v/>
      </c>
      <c r="P2128" s="307" t="str">
        <f t="shared" si="584"/>
        <v/>
      </c>
      <c r="Q2128" s="307" t="str">
        <f t="shared" ref="Q2128:Q2191" si="596">IF(J2128="","",IFERROR(IF(OR(H2128="גננת",H2128="מורה",H2128="רכז",H2128="רכזת גן",H2128="רכז גן",H2128="רכז בית ספר",H2128="רכזת בית ספר"),IF(J2128&gt;=75,"תקין","לא תקין"),IF(H2128="סייעת ממשיכה",IF(J2128&gt;=30,"תקין","לא תקין"),IF(H2128="סייעת רפואית/אישית",IF(J2128&gt;=12.5,"תקין","לא תקין"),IF(H2128="סייעת חדשה",IF(J2128&gt;=37,"תקין","לא תקין"),IF(OR(H2128&lt;&gt;"מורה",H2128&lt;&gt;"גננת",H2128&lt;&gt;"סייעת"),IF(J2128&gt;=30.61,"תקין","לא תקין"),"לא תקין"))))),""))</f>
        <v/>
      </c>
      <c r="R2128" s="307" t="str">
        <f t="shared" si="585"/>
        <v/>
      </c>
      <c r="S2128" s="307" t="str">
        <f t="shared" si="586"/>
        <v/>
      </c>
      <c r="T2128" s="307" t="str">
        <f t="shared" si="587"/>
        <v/>
      </c>
      <c r="U2128" s="307" t="str">
        <f t="shared" ref="U2128:U2191" si="597">IF(D2128="","",IF(Z2128&gt;1,IF(SUMIF(D:D,D2128,L:L)&gt;90,"לא תקין","תקין"),"תקין"))</f>
        <v/>
      </c>
      <c r="V2128" s="723"/>
      <c r="X2128" s="308" t="str">
        <f t="shared" si="588"/>
        <v/>
      </c>
      <c r="Y2128" s="309" t="str">
        <f t="shared" si="589"/>
        <v/>
      </c>
      <c r="Z2128" s="308" t="str">
        <f t="shared" ref="Z2128:Z2191" si="598">IF(D2128="","",COUNTIF(D:D,D2128))</f>
        <v/>
      </c>
      <c r="AA2128" s="308" t="b">
        <f t="shared" ref="AA2128:AA2191" si="599">MOD(MID(REPT(0,9-LEN(D2128))&amp;D2128,1,1)+MID("0246813579",MID(REPT(0,9-LEN(D2128))&amp;D2128,2,1)+1,1)+MID(REPT(0,9-LEN(D2128))&amp;D2128,3,1)+MID("0246813579",MID(REPT(0,9-LEN(D2128))&amp;D2128,4,1)+1,1)+MID(REPT(0,9-LEN(D2128))&amp;D2128,5,1)+MID("0246813579",MID(REPT(0,9-LEN(D2128))&amp;D2128,6,1)+1,1)+MID(REPT(0,9-LEN(D2128))&amp;D2128,7,1)+MID("0246813579",MID(REPT(0,9-LEN(D2128))&amp;D2128,8,1)+1,1)+MID(REPT(0,9-LEN(D2128))&amp;D2128,9,1),10)=0</f>
        <v>1</v>
      </c>
      <c r="AB2128" s="308" t="str">
        <f t="shared" si="590"/>
        <v/>
      </c>
      <c r="AC2128" s="534" t="str">
        <f t="shared" si="591"/>
        <v/>
      </c>
      <c r="AD2128" s="752" t="str">
        <f t="shared" si="592"/>
        <v/>
      </c>
      <c r="AE2128" s="534" t="str">
        <f t="shared" si="593"/>
        <v/>
      </c>
      <c r="AF2128" s="752" t="str">
        <f t="shared" si="594"/>
        <v/>
      </c>
    </row>
    <row r="2129" spans="2:32" x14ac:dyDescent="0.25">
      <c r="B2129" s="721"/>
      <c r="C2129" s="531" t="str">
        <f>IFERROR(VLOOKUP(B2129,'מצבת ורישום גנים'!B:D,3,0),"")</f>
        <v/>
      </c>
      <c r="D2129" s="721"/>
      <c r="E2129" s="723"/>
      <c r="F2129" s="723"/>
      <c r="G2129" s="723"/>
      <c r="H2129" s="723"/>
      <c r="I2129" s="992" t="str">
        <f t="shared" si="595"/>
        <v/>
      </c>
      <c r="J2129" s="723"/>
      <c r="K2129" s="724"/>
      <c r="L2129" s="723"/>
      <c r="M2129" s="306" t="str">
        <f t="shared" ref="M2129:M2192" si="600">IF(AND(L2129&gt;0,K2129&gt;0),K2129*L2129,"")</f>
        <v/>
      </c>
      <c r="N2129" s="32" t="str">
        <f t="shared" ref="N2129:N2192" si="601">TEXT(LEFT(H2129,2),0)</f>
        <v/>
      </c>
      <c r="P2129" s="307" t="str">
        <f t="shared" ref="P2129:P2192" si="602">IF(D2129="","",IF(AA2129=FALSE,"לא תקין","תקין"))</f>
        <v/>
      </c>
      <c r="Q2129" s="307" t="str">
        <f t="shared" si="596"/>
        <v/>
      </c>
      <c r="R2129" s="307" t="str">
        <f t="shared" ref="R2129:R2192" si="603">IF(K2129="","",IF(OR(Y2129&lt;100%,Y2129&gt;140%),"לא תקין","תקין"))</f>
        <v/>
      </c>
      <c r="S2129" s="307" t="str">
        <f t="shared" ref="S2129:S2192" si="604">IF(J2129="","",IFERROR(IF(J2129&gt;120,"לא תקין","תקין"),""))</f>
        <v/>
      </c>
      <c r="T2129" s="307" t="str">
        <f t="shared" ref="T2129:T2192" si="605">IF(L2129="","",IF(H2129="","יש להזין איש צוות",IF(OR(H2129="מורה",H2129="גננת",H2129="רכז גן",H2129="רכזת גן",H2129="סייעת ממשיכה",H2129="סייעת חדשה",H2129="מדצית",H2129="מדצ",H2129="מדריך",H2129="מדריכה",H2129="תוספת כח אדם"),IF(L2129&lt;=90,"תקין","לא תקין"),IF(OR(H2129="רכז בית ספר",H2129="רכזת תכנית בבית הספר",H2129="רכזת בית ספר"),IF(L2129&lt;=114,"תקין","לא תקין"),IF(OR(H2129="סגנית רכזת מעל 150",H2129="סגן רכז"),IF(L2129&lt;=93,"תקין","לא תקין"),"לא תקין")))))</f>
        <v/>
      </c>
      <c r="U2129" s="307" t="str">
        <f t="shared" si="597"/>
        <v/>
      </c>
      <c r="V2129" s="723"/>
      <c r="X2129" s="308" t="str">
        <f t="shared" ref="X2129:X2192" si="606">IF(M2129="","",IF(OR(R2129="לא תקין",S2129="לא תקין",T2129="לא תקין",,U2129="לא תקין"),"לא תקין","תקין"))</f>
        <v/>
      </c>
      <c r="Y2129" s="309" t="str">
        <f t="shared" ref="Y2129:Y2192" si="607">IFERROR(IF(J2129="","",K2129/J2129),"")</f>
        <v/>
      </c>
      <c r="Z2129" s="308" t="str">
        <f t="shared" si="598"/>
        <v/>
      </c>
      <c r="AA2129" s="308" t="b">
        <f t="shared" si="599"/>
        <v>1</v>
      </c>
      <c r="AB2129" s="308" t="str">
        <f t="shared" ref="AB2129:AB2192" si="608">IF(H2129="גננת",IF(J2129&lt;75,"לא תקין","תקין"),"")</f>
        <v/>
      </c>
      <c r="AC2129" s="534" t="str">
        <f t="shared" ref="AC2129:AC2192" si="609">IF(B2129&lt;&gt;"",B2129&amp;H2129,"")</f>
        <v/>
      </c>
      <c r="AD2129" s="752" t="str">
        <f t="shared" ref="AD2129:AD2192" si="610">M2129</f>
        <v/>
      </c>
      <c r="AE2129" s="534" t="str">
        <f t="shared" ref="AE2129:AE2192" si="611">IF(B2129&lt;&gt;"",B2129&amp;LEFT(H2129,5),"")</f>
        <v/>
      </c>
      <c r="AF2129" s="752" t="str">
        <f t="shared" ref="AF2129:AF2192" si="612">M2129</f>
        <v/>
      </c>
    </row>
    <row r="2130" spans="2:32" x14ac:dyDescent="0.25">
      <c r="B2130" s="721"/>
      <c r="C2130" s="531" t="str">
        <f>IFERROR(VLOOKUP(B2130,'מצבת ורישום גנים'!B:D,3,0),"")</f>
        <v/>
      </c>
      <c r="D2130" s="721"/>
      <c r="E2130" s="723"/>
      <c r="F2130" s="723"/>
      <c r="G2130" s="723"/>
      <c r="H2130" s="723"/>
      <c r="I2130" s="992" t="str">
        <f t="shared" ref="I2130:I2193" si="613">SUBSTITUTE(IFERROR(IF(H2130="מדצ","מדצ/ית",IF(OR(H2130="סייעת ממשיכה",H2130="סייעת חדשה",H2130="סייעת רפואית/אישית"),"סייעת",IF(H2130="רכזת גן","רכזת גן"))),""),"FALSE","")</f>
        <v/>
      </c>
      <c r="J2130" s="723"/>
      <c r="K2130" s="724"/>
      <c r="L2130" s="723"/>
      <c r="M2130" s="306" t="str">
        <f t="shared" si="600"/>
        <v/>
      </c>
      <c r="N2130" s="32" t="str">
        <f t="shared" si="601"/>
        <v/>
      </c>
      <c r="P2130" s="307" t="str">
        <f t="shared" si="602"/>
        <v/>
      </c>
      <c r="Q2130" s="307" t="str">
        <f t="shared" si="596"/>
        <v/>
      </c>
      <c r="R2130" s="307" t="str">
        <f t="shared" si="603"/>
        <v/>
      </c>
      <c r="S2130" s="307" t="str">
        <f t="shared" si="604"/>
        <v/>
      </c>
      <c r="T2130" s="307" t="str">
        <f t="shared" si="605"/>
        <v/>
      </c>
      <c r="U2130" s="307" t="str">
        <f t="shared" si="597"/>
        <v/>
      </c>
      <c r="V2130" s="723"/>
      <c r="X2130" s="308" t="str">
        <f t="shared" si="606"/>
        <v/>
      </c>
      <c r="Y2130" s="309" t="str">
        <f t="shared" si="607"/>
        <v/>
      </c>
      <c r="Z2130" s="308" t="str">
        <f t="shared" si="598"/>
        <v/>
      </c>
      <c r="AA2130" s="308" t="b">
        <f t="shared" si="599"/>
        <v>1</v>
      </c>
      <c r="AB2130" s="308" t="str">
        <f t="shared" si="608"/>
        <v/>
      </c>
      <c r="AC2130" s="534" t="str">
        <f t="shared" si="609"/>
        <v/>
      </c>
      <c r="AD2130" s="752" t="str">
        <f t="shared" si="610"/>
        <v/>
      </c>
      <c r="AE2130" s="534" t="str">
        <f t="shared" si="611"/>
        <v/>
      </c>
      <c r="AF2130" s="752" t="str">
        <f t="shared" si="612"/>
        <v/>
      </c>
    </row>
    <row r="2131" spans="2:32" x14ac:dyDescent="0.25">
      <c r="B2131" s="721"/>
      <c r="C2131" s="531" t="str">
        <f>IFERROR(VLOOKUP(B2131,'מצבת ורישום גנים'!B:D,3,0),"")</f>
        <v/>
      </c>
      <c r="D2131" s="721"/>
      <c r="E2131" s="723"/>
      <c r="F2131" s="723"/>
      <c r="G2131" s="723"/>
      <c r="H2131" s="723"/>
      <c r="I2131" s="992" t="str">
        <f t="shared" si="613"/>
        <v/>
      </c>
      <c r="J2131" s="723"/>
      <c r="K2131" s="724"/>
      <c r="L2131" s="723"/>
      <c r="M2131" s="306" t="str">
        <f t="shared" si="600"/>
        <v/>
      </c>
      <c r="N2131" s="32" t="str">
        <f t="shared" si="601"/>
        <v/>
      </c>
      <c r="P2131" s="307" t="str">
        <f t="shared" si="602"/>
        <v/>
      </c>
      <c r="Q2131" s="307" t="str">
        <f t="shared" si="596"/>
        <v/>
      </c>
      <c r="R2131" s="307" t="str">
        <f t="shared" si="603"/>
        <v/>
      </c>
      <c r="S2131" s="307" t="str">
        <f t="shared" si="604"/>
        <v/>
      </c>
      <c r="T2131" s="307" t="str">
        <f t="shared" si="605"/>
        <v/>
      </c>
      <c r="U2131" s="307" t="str">
        <f t="shared" si="597"/>
        <v/>
      </c>
      <c r="V2131" s="723"/>
      <c r="X2131" s="308" t="str">
        <f t="shared" si="606"/>
        <v/>
      </c>
      <c r="Y2131" s="309" t="str">
        <f t="shared" si="607"/>
        <v/>
      </c>
      <c r="Z2131" s="308" t="str">
        <f t="shared" si="598"/>
        <v/>
      </c>
      <c r="AA2131" s="308" t="b">
        <f t="shared" si="599"/>
        <v>1</v>
      </c>
      <c r="AB2131" s="308" t="str">
        <f t="shared" si="608"/>
        <v/>
      </c>
      <c r="AC2131" s="534" t="str">
        <f t="shared" si="609"/>
        <v/>
      </c>
      <c r="AD2131" s="752" t="str">
        <f t="shared" si="610"/>
        <v/>
      </c>
      <c r="AE2131" s="534" t="str">
        <f t="shared" si="611"/>
        <v/>
      </c>
      <c r="AF2131" s="752" t="str">
        <f t="shared" si="612"/>
        <v/>
      </c>
    </row>
    <row r="2132" spans="2:32" x14ac:dyDescent="0.25">
      <c r="B2132" s="721"/>
      <c r="C2132" s="531" t="str">
        <f>IFERROR(VLOOKUP(B2132,'מצבת ורישום גנים'!B:D,3,0),"")</f>
        <v/>
      </c>
      <c r="D2132" s="721"/>
      <c r="E2132" s="723"/>
      <c r="F2132" s="723"/>
      <c r="G2132" s="723"/>
      <c r="H2132" s="723"/>
      <c r="I2132" s="992" t="str">
        <f t="shared" si="613"/>
        <v/>
      </c>
      <c r="J2132" s="723"/>
      <c r="K2132" s="724"/>
      <c r="L2132" s="723"/>
      <c r="M2132" s="306" t="str">
        <f t="shared" si="600"/>
        <v/>
      </c>
      <c r="N2132" s="32" t="str">
        <f t="shared" si="601"/>
        <v/>
      </c>
      <c r="P2132" s="307" t="str">
        <f t="shared" si="602"/>
        <v/>
      </c>
      <c r="Q2132" s="307" t="str">
        <f t="shared" si="596"/>
        <v/>
      </c>
      <c r="R2132" s="307" t="str">
        <f t="shared" si="603"/>
        <v/>
      </c>
      <c r="S2132" s="307" t="str">
        <f t="shared" si="604"/>
        <v/>
      </c>
      <c r="T2132" s="307" t="str">
        <f t="shared" si="605"/>
        <v/>
      </c>
      <c r="U2132" s="307" t="str">
        <f t="shared" si="597"/>
        <v/>
      </c>
      <c r="V2132" s="723"/>
      <c r="X2132" s="308" t="str">
        <f t="shared" si="606"/>
        <v/>
      </c>
      <c r="Y2132" s="309" t="str">
        <f t="shared" si="607"/>
        <v/>
      </c>
      <c r="Z2132" s="308" t="str">
        <f t="shared" si="598"/>
        <v/>
      </c>
      <c r="AA2132" s="308" t="b">
        <f t="shared" si="599"/>
        <v>1</v>
      </c>
      <c r="AB2132" s="308" t="str">
        <f t="shared" si="608"/>
        <v/>
      </c>
      <c r="AC2132" s="534" t="str">
        <f t="shared" si="609"/>
        <v/>
      </c>
      <c r="AD2132" s="752" t="str">
        <f t="shared" si="610"/>
        <v/>
      </c>
      <c r="AE2132" s="534" t="str">
        <f t="shared" si="611"/>
        <v/>
      </c>
      <c r="AF2132" s="752" t="str">
        <f t="shared" si="612"/>
        <v/>
      </c>
    </row>
    <row r="2133" spans="2:32" x14ac:dyDescent="0.25">
      <c r="B2133" s="721"/>
      <c r="C2133" s="531" t="str">
        <f>IFERROR(VLOOKUP(B2133,'מצבת ורישום גנים'!B:D,3,0),"")</f>
        <v/>
      </c>
      <c r="D2133" s="721"/>
      <c r="E2133" s="723"/>
      <c r="F2133" s="723"/>
      <c r="G2133" s="723"/>
      <c r="H2133" s="723"/>
      <c r="I2133" s="992" t="str">
        <f t="shared" si="613"/>
        <v/>
      </c>
      <c r="J2133" s="723"/>
      <c r="K2133" s="724"/>
      <c r="L2133" s="723"/>
      <c r="M2133" s="306" t="str">
        <f t="shared" si="600"/>
        <v/>
      </c>
      <c r="N2133" s="32" t="str">
        <f t="shared" si="601"/>
        <v/>
      </c>
      <c r="P2133" s="307" t="str">
        <f t="shared" si="602"/>
        <v/>
      </c>
      <c r="Q2133" s="307" t="str">
        <f t="shared" si="596"/>
        <v/>
      </c>
      <c r="R2133" s="307" t="str">
        <f t="shared" si="603"/>
        <v/>
      </c>
      <c r="S2133" s="307" t="str">
        <f t="shared" si="604"/>
        <v/>
      </c>
      <c r="T2133" s="307" t="str">
        <f t="shared" si="605"/>
        <v/>
      </c>
      <c r="U2133" s="307" t="str">
        <f t="shared" si="597"/>
        <v/>
      </c>
      <c r="V2133" s="723"/>
      <c r="X2133" s="308" t="str">
        <f t="shared" si="606"/>
        <v/>
      </c>
      <c r="Y2133" s="309" t="str">
        <f t="shared" si="607"/>
        <v/>
      </c>
      <c r="Z2133" s="308" t="str">
        <f t="shared" si="598"/>
        <v/>
      </c>
      <c r="AA2133" s="308" t="b">
        <f t="shared" si="599"/>
        <v>1</v>
      </c>
      <c r="AB2133" s="308" t="str">
        <f t="shared" si="608"/>
        <v/>
      </c>
      <c r="AC2133" s="534" t="str">
        <f t="shared" si="609"/>
        <v/>
      </c>
      <c r="AD2133" s="752" t="str">
        <f t="shared" si="610"/>
        <v/>
      </c>
      <c r="AE2133" s="534" t="str">
        <f t="shared" si="611"/>
        <v/>
      </c>
      <c r="AF2133" s="752" t="str">
        <f t="shared" si="612"/>
        <v/>
      </c>
    </row>
    <row r="2134" spans="2:32" x14ac:dyDescent="0.25">
      <c r="B2134" s="721"/>
      <c r="C2134" s="531" t="str">
        <f>IFERROR(VLOOKUP(B2134,'מצבת ורישום גנים'!B:D,3,0),"")</f>
        <v/>
      </c>
      <c r="D2134" s="721"/>
      <c r="E2134" s="723"/>
      <c r="F2134" s="723"/>
      <c r="G2134" s="723"/>
      <c r="H2134" s="723"/>
      <c r="I2134" s="992" t="str">
        <f t="shared" si="613"/>
        <v/>
      </c>
      <c r="J2134" s="723"/>
      <c r="K2134" s="724"/>
      <c r="L2134" s="723"/>
      <c r="M2134" s="306" t="str">
        <f t="shared" si="600"/>
        <v/>
      </c>
      <c r="N2134" s="32" t="str">
        <f t="shared" si="601"/>
        <v/>
      </c>
      <c r="P2134" s="307" t="str">
        <f t="shared" si="602"/>
        <v/>
      </c>
      <c r="Q2134" s="307" t="str">
        <f t="shared" si="596"/>
        <v/>
      </c>
      <c r="R2134" s="307" t="str">
        <f t="shared" si="603"/>
        <v/>
      </c>
      <c r="S2134" s="307" t="str">
        <f t="shared" si="604"/>
        <v/>
      </c>
      <c r="T2134" s="307" t="str">
        <f t="shared" si="605"/>
        <v/>
      </c>
      <c r="U2134" s="307" t="str">
        <f t="shared" si="597"/>
        <v/>
      </c>
      <c r="V2134" s="723"/>
      <c r="X2134" s="308" t="str">
        <f t="shared" si="606"/>
        <v/>
      </c>
      <c r="Y2134" s="309" t="str">
        <f t="shared" si="607"/>
        <v/>
      </c>
      <c r="Z2134" s="308" t="str">
        <f t="shared" si="598"/>
        <v/>
      </c>
      <c r="AA2134" s="308" t="b">
        <f t="shared" si="599"/>
        <v>1</v>
      </c>
      <c r="AB2134" s="308" t="str">
        <f t="shared" si="608"/>
        <v/>
      </c>
      <c r="AC2134" s="534" t="str">
        <f t="shared" si="609"/>
        <v/>
      </c>
      <c r="AD2134" s="752" t="str">
        <f t="shared" si="610"/>
        <v/>
      </c>
      <c r="AE2134" s="534" t="str">
        <f t="shared" si="611"/>
        <v/>
      </c>
      <c r="AF2134" s="752" t="str">
        <f t="shared" si="612"/>
        <v/>
      </c>
    </row>
    <row r="2135" spans="2:32" x14ac:dyDescent="0.25">
      <c r="B2135" s="721"/>
      <c r="C2135" s="531" t="str">
        <f>IFERROR(VLOOKUP(B2135,'מצבת ורישום גנים'!B:D,3,0),"")</f>
        <v/>
      </c>
      <c r="D2135" s="721"/>
      <c r="E2135" s="723"/>
      <c r="F2135" s="723"/>
      <c r="G2135" s="723"/>
      <c r="H2135" s="723"/>
      <c r="I2135" s="992" t="str">
        <f t="shared" si="613"/>
        <v/>
      </c>
      <c r="J2135" s="723"/>
      <c r="K2135" s="724"/>
      <c r="L2135" s="723"/>
      <c r="M2135" s="306" t="str">
        <f t="shared" si="600"/>
        <v/>
      </c>
      <c r="N2135" s="32" t="str">
        <f t="shared" si="601"/>
        <v/>
      </c>
      <c r="P2135" s="307" t="str">
        <f t="shared" si="602"/>
        <v/>
      </c>
      <c r="Q2135" s="307" t="str">
        <f t="shared" si="596"/>
        <v/>
      </c>
      <c r="R2135" s="307" t="str">
        <f t="shared" si="603"/>
        <v/>
      </c>
      <c r="S2135" s="307" t="str">
        <f t="shared" si="604"/>
        <v/>
      </c>
      <c r="T2135" s="307" t="str">
        <f t="shared" si="605"/>
        <v/>
      </c>
      <c r="U2135" s="307" t="str">
        <f t="shared" si="597"/>
        <v/>
      </c>
      <c r="V2135" s="723"/>
      <c r="X2135" s="308" t="str">
        <f t="shared" si="606"/>
        <v/>
      </c>
      <c r="Y2135" s="309" t="str">
        <f t="shared" si="607"/>
        <v/>
      </c>
      <c r="Z2135" s="308" t="str">
        <f t="shared" si="598"/>
        <v/>
      </c>
      <c r="AA2135" s="308" t="b">
        <f t="shared" si="599"/>
        <v>1</v>
      </c>
      <c r="AB2135" s="308" t="str">
        <f t="shared" si="608"/>
        <v/>
      </c>
      <c r="AC2135" s="534" t="str">
        <f t="shared" si="609"/>
        <v/>
      </c>
      <c r="AD2135" s="752" t="str">
        <f t="shared" si="610"/>
        <v/>
      </c>
      <c r="AE2135" s="534" t="str">
        <f t="shared" si="611"/>
        <v/>
      </c>
      <c r="AF2135" s="752" t="str">
        <f t="shared" si="612"/>
        <v/>
      </c>
    </row>
    <row r="2136" spans="2:32" x14ac:dyDescent="0.25">
      <c r="B2136" s="721"/>
      <c r="C2136" s="531" t="str">
        <f>IFERROR(VLOOKUP(B2136,'מצבת ורישום גנים'!B:D,3,0),"")</f>
        <v/>
      </c>
      <c r="D2136" s="721"/>
      <c r="E2136" s="723"/>
      <c r="F2136" s="723"/>
      <c r="G2136" s="723"/>
      <c r="H2136" s="723"/>
      <c r="I2136" s="992" t="str">
        <f t="shared" si="613"/>
        <v/>
      </c>
      <c r="J2136" s="723"/>
      <c r="K2136" s="724"/>
      <c r="L2136" s="723"/>
      <c r="M2136" s="306" t="str">
        <f t="shared" si="600"/>
        <v/>
      </c>
      <c r="N2136" s="32" t="str">
        <f t="shared" si="601"/>
        <v/>
      </c>
      <c r="P2136" s="307" t="str">
        <f t="shared" si="602"/>
        <v/>
      </c>
      <c r="Q2136" s="307" t="str">
        <f t="shared" si="596"/>
        <v/>
      </c>
      <c r="R2136" s="307" t="str">
        <f t="shared" si="603"/>
        <v/>
      </c>
      <c r="S2136" s="307" t="str">
        <f t="shared" si="604"/>
        <v/>
      </c>
      <c r="T2136" s="307" t="str">
        <f t="shared" si="605"/>
        <v/>
      </c>
      <c r="U2136" s="307" t="str">
        <f t="shared" si="597"/>
        <v/>
      </c>
      <c r="V2136" s="723"/>
      <c r="X2136" s="308" t="str">
        <f t="shared" si="606"/>
        <v/>
      </c>
      <c r="Y2136" s="309" t="str">
        <f t="shared" si="607"/>
        <v/>
      </c>
      <c r="Z2136" s="308" t="str">
        <f t="shared" si="598"/>
        <v/>
      </c>
      <c r="AA2136" s="308" t="b">
        <f t="shared" si="599"/>
        <v>1</v>
      </c>
      <c r="AB2136" s="308" t="str">
        <f t="shared" si="608"/>
        <v/>
      </c>
      <c r="AC2136" s="534" t="str">
        <f t="shared" si="609"/>
        <v/>
      </c>
      <c r="AD2136" s="752" t="str">
        <f t="shared" si="610"/>
        <v/>
      </c>
      <c r="AE2136" s="534" t="str">
        <f t="shared" si="611"/>
        <v/>
      </c>
      <c r="AF2136" s="752" t="str">
        <f t="shared" si="612"/>
        <v/>
      </c>
    </row>
    <row r="2137" spans="2:32" x14ac:dyDescent="0.25">
      <c r="B2137" s="721"/>
      <c r="C2137" s="531" t="str">
        <f>IFERROR(VLOOKUP(B2137,'מצבת ורישום גנים'!B:D,3,0),"")</f>
        <v/>
      </c>
      <c r="D2137" s="721"/>
      <c r="E2137" s="723"/>
      <c r="F2137" s="723"/>
      <c r="G2137" s="723"/>
      <c r="H2137" s="723"/>
      <c r="I2137" s="992" t="str">
        <f t="shared" si="613"/>
        <v/>
      </c>
      <c r="J2137" s="723"/>
      <c r="K2137" s="724"/>
      <c r="L2137" s="723"/>
      <c r="M2137" s="306" t="str">
        <f t="shared" si="600"/>
        <v/>
      </c>
      <c r="N2137" s="32" t="str">
        <f t="shared" si="601"/>
        <v/>
      </c>
      <c r="P2137" s="307" t="str">
        <f t="shared" si="602"/>
        <v/>
      </c>
      <c r="Q2137" s="307" t="str">
        <f t="shared" si="596"/>
        <v/>
      </c>
      <c r="R2137" s="307" t="str">
        <f t="shared" si="603"/>
        <v/>
      </c>
      <c r="S2137" s="307" t="str">
        <f t="shared" si="604"/>
        <v/>
      </c>
      <c r="T2137" s="307" t="str">
        <f t="shared" si="605"/>
        <v/>
      </c>
      <c r="U2137" s="307" t="str">
        <f t="shared" si="597"/>
        <v/>
      </c>
      <c r="V2137" s="723"/>
      <c r="X2137" s="308" t="str">
        <f t="shared" si="606"/>
        <v/>
      </c>
      <c r="Y2137" s="309" t="str">
        <f t="shared" si="607"/>
        <v/>
      </c>
      <c r="Z2137" s="308" t="str">
        <f t="shared" si="598"/>
        <v/>
      </c>
      <c r="AA2137" s="308" t="b">
        <f t="shared" si="599"/>
        <v>1</v>
      </c>
      <c r="AB2137" s="308" t="str">
        <f t="shared" si="608"/>
        <v/>
      </c>
      <c r="AC2137" s="534" t="str">
        <f t="shared" si="609"/>
        <v/>
      </c>
      <c r="AD2137" s="752" t="str">
        <f t="shared" si="610"/>
        <v/>
      </c>
      <c r="AE2137" s="534" t="str">
        <f t="shared" si="611"/>
        <v/>
      </c>
      <c r="AF2137" s="752" t="str">
        <f t="shared" si="612"/>
        <v/>
      </c>
    </row>
    <row r="2138" spans="2:32" x14ac:dyDescent="0.25">
      <c r="B2138" s="721"/>
      <c r="C2138" s="531" t="str">
        <f>IFERROR(VLOOKUP(B2138,'מצבת ורישום גנים'!B:D,3,0),"")</f>
        <v/>
      </c>
      <c r="D2138" s="721"/>
      <c r="E2138" s="723"/>
      <c r="F2138" s="723"/>
      <c r="G2138" s="723"/>
      <c r="H2138" s="723"/>
      <c r="I2138" s="992" t="str">
        <f t="shared" si="613"/>
        <v/>
      </c>
      <c r="J2138" s="723"/>
      <c r="K2138" s="724"/>
      <c r="L2138" s="723"/>
      <c r="M2138" s="306" t="str">
        <f t="shared" si="600"/>
        <v/>
      </c>
      <c r="N2138" s="32" t="str">
        <f t="shared" si="601"/>
        <v/>
      </c>
      <c r="P2138" s="307" t="str">
        <f t="shared" si="602"/>
        <v/>
      </c>
      <c r="Q2138" s="307" t="str">
        <f t="shared" si="596"/>
        <v/>
      </c>
      <c r="R2138" s="307" t="str">
        <f t="shared" si="603"/>
        <v/>
      </c>
      <c r="S2138" s="307" t="str">
        <f t="shared" si="604"/>
        <v/>
      </c>
      <c r="T2138" s="307" t="str">
        <f t="shared" si="605"/>
        <v/>
      </c>
      <c r="U2138" s="307" t="str">
        <f t="shared" si="597"/>
        <v/>
      </c>
      <c r="V2138" s="723"/>
      <c r="X2138" s="308" t="str">
        <f t="shared" si="606"/>
        <v/>
      </c>
      <c r="Y2138" s="309" t="str">
        <f t="shared" si="607"/>
        <v/>
      </c>
      <c r="Z2138" s="308" t="str">
        <f t="shared" si="598"/>
        <v/>
      </c>
      <c r="AA2138" s="308" t="b">
        <f t="shared" si="599"/>
        <v>1</v>
      </c>
      <c r="AB2138" s="308" t="str">
        <f t="shared" si="608"/>
        <v/>
      </c>
      <c r="AC2138" s="534" t="str">
        <f t="shared" si="609"/>
        <v/>
      </c>
      <c r="AD2138" s="752" t="str">
        <f t="shared" si="610"/>
        <v/>
      </c>
      <c r="AE2138" s="534" t="str">
        <f t="shared" si="611"/>
        <v/>
      </c>
      <c r="AF2138" s="752" t="str">
        <f t="shared" si="612"/>
        <v/>
      </c>
    </row>
    <row r="2139" spans="2:32" x14ac:dyDescent="0.25">
      <c r="B2139" s="721"/>
      <c r="C2139" s="531" t="str">
        <f>IFERROR(VLOOKUP(B2139,'מצבת ורישום גנים'!B:D,3,0),"")</f>
        <v/>
      </c>
      <c r="D2139" s="721"/>
      <c r="E2139" s="723"/>
      <c r="F2139" s="723"/>
      <c r="G2139" s="723"/>
      <c r="H2139" s="723"/>
      <c r="I2139" s="992" t="str">
        <f t="shared" si="613"/>
        <v/>
      </c>
      <c r="J2139" s="723"/>
      <c r="K2139" s="724"/>
      <c r="L2139" s="723"/>
      <c r="M2139" s="306" t="str">
        <f t="shared" si="600"/>
        <v/>
      </c>
      <c r="N2139" s="32" t="str">
        <f t="shared" si="601"/>
        <v/>
      </c>
      <c r="P2139" s="307" t="str">
        <f t="shared" si="602"/>
        <v/>
      </c>
      <c r="Q2139" s="307" t="str">
        <f t="shared" si="596"/>
        <v/>
      </c>
      <c r="R2139" s="307" t="str">
        <f t="shared" si="603"/>
        <v/>
      </c>
      <c r="S2139" s="307" t="str">
        <f t="shared" si="604"/>
        <v/>
      </c>
      <c r="T2139" s="307" t="str">
        <f t="shared" si="605"/>
        <v/>
      </c>
      <c r="U2139" s="307" t="str">
        <f t="shared" si="597"/>
        <v/>
      </c>
      <c r="V2139" s="723"/>
      <c r="X2139" s="308" t="str">
        <f t="shared" si="606"/>
        <v/>
      </c>
      <c r="Y2139" s="309" t="str">
        <f t="shared" si="607"/>
        <v/>
      </c>
      <c r="Z2139" s="308" t="str">
        <f t="shared" si="598"/>
        <v/>
      </c>
      <c r="AA2139" s="308" t="b">
        <f t="shared" si="599"/>
        <v>1</v>
      </c>
      <c r="AB2139" s="308" t="str">
        <f t="shared" si="608"/>
        <v/>
      </c>
      <c r="AC2139" s="534" t="str">
        <f t="shared" si="609"/>
        <v/>
      </c>
      <c r="AD2139" s="752" t="str">
        <f t="shared" si="610"/>
        <v/>
      </c>
      <c r="AE2139" s="534" t="str">
        <f t="shared" si="611"/>
        <v/>
      </c>
      <c r="AF2139" s="752" t="str">
        <f t="shared" si="612"/>
        <v/>
      </c>
    </row>
    <row r="2140" spans="2:32" x14ac:dyDescent="0.25">
      <c r="B2140" s="721"/>
      <c r="C2140" s="531" t="str">
        <f>IFERROR(VLOOKUP(B2140,'מצבת ורישום גנים'!B:D,3,0),"")</f>
        <v/>
      </c>
      <c r="D2140" s="721"/>
      <c r="E2140" s="723"/>
      <c r="F2140" s="723"/>
      <c r="G2140" s="723"/>
      <c r="H2140" s="723"/>
      <c r="I2140" s="992" t="str">
        <f t="shared" si="613"/>
        <v/>
      </c>
      <c r="J2140" s="723"/>
      <c r="K2140" s="724"/>
      <c r="L2140" s="723"/>
      <c r="M2140" s="306" t="str">
        <f t="shared" si="600"/>
        <v/>
      </c>
      <c r="N2140" s="32" t="str">
        <f t="shared" si="601"/>
        <v/>
      </c>
      <c r="P2140" s="307" t="str">
        <f t="shared" si="602"/>
        <v/>
      </c>
      <c r="Q2140" s="307" t="str">
        <f t="shared" si="596"/>
        <v/>
      </c>
      <c r="R2140" s="307" t="str">
        <f t="shared" si="603"/>
        <v/>
      </c>
      <c r="S2140" s="307" t="str">
        <f t="shared" si="604"/>
        <v/>
      </c>
      <c r="T2140" s="307" t="str">
        <f t="shared" si="605"/>
        <v/>
      </c>
      <c r="U2140" s="307" t="str">
        <f t="shared" si="597"/>
        <v/>
      </c>
      <c r="V2140" s="723"/>
      <c r="X2140" s="308" t="str">
        <f t="shared" si="606"/>
        <v/>
      </c>
      <c r="Y2140" s="309" t="str">
        <f t="shared" si="607"/>
        <v/>
      </c>
      <c r="Z2140" s="308" t="str">
        <f t="shared" si="598"/>
        <v/>
      </c>
      <c r="AA2140" s="308" t="b">
        <f t="shared" si="599"/>
        <v>1</v>
      </c>
      <c r="AB2140" s="308" t="str">
        <f t="shared" si="608"/>
        <v/>
      </c>
      <c r="AC2140" s="534" t="str">
        <f t="shared" si="609"/>
        <v/>
      </c>
      <c r="AD2140" s="752" t="str">
        <f t="shared" si="610"/>
        <v/>
      </c>
      <c r="AE2140" s="534" t="str">
        <f t="shared" si="611"/>
        <v/>
      </c>
      <c r="AF2140" s="752" t="str">
        <f t="shared" si="612"/>
        <v/>
      </c>
    </row>
    <row r="2141" spans="2:32" x14ac:dyDescent="0.25">
      <c r="B2141" s="721"/>
      <c r="C2141" s="531" t="str">
        <f>IFERROR(VLOOKUP(B2141,'מצבת ורישום גנים'!B:D,3,0),"")</f>
        <v/>
      </c>
      <c r="D2141" s="721"/>
      <c r="E2141" s="723"/>
      <c r="F2141" s="723"/>
      <c r="G2141" s="723"/>
      <c r="H2141" s="723"/>
      <c r="I2141" s="992" t="str">
        <f t="shared" si="613"/>
        <v/>
      </c>
      <c r="J2141" s="723"/>
      <c r="K2141" s="724"/>
      <c r="L2141" s="723"/>
      <c r="M2141" s="306" t="str">
        <f t="shared" si="600"/>
        <v/>
      </c>
      <c r="N2141" s="32" t="str">
        <f t="shared" si="601"/>
        <v/>
      </c>
      <c r="P2141" s="307" t="str">
        <f t="shared" si="602"/>
        <v/>
      </c>
      <c r="Q2141" s="307" t="str">
        <f t="shared" si="596"/>
        <v/>
      </c>
      <c r="R2141" s="307" t="str">
        <f t="shared" si="603"/>
        <v/>
      </c>
      <c r="S2141" s="307" t="str">
        <f t="shared" si="604"/>
        <v/>
      </c>
      <c r="T2141" s="307" t="str">
        <f t="shared" si="605"/>
        <v/>
      </c>
      <c r="U2141" s="307" t="str">
        <f t="shared" si="597"/>
        <v/>
      </c>
      <c r="V2141" s="723"/>
      <c r="X2141" s="308" t="str">
        <f t="shared" si="606"/>
        <v/>
      </c>
      <c r="Y2141" s="309" t="str">
        <f t="shared" si="607"/>
        <v/>
      </c>
      <c r="Z2141" s="308" t="str">
        <f t="shared" si="598"/>
        <v/>
      </c>
      <c r="AA2141" s="308" t="b">
        <f t="shared" si="599"/>
        <v>1</v>
      </c>
      <c r="AB2141" s="308" t="str">
        <f t="shared" si="608"/>
        <v/>
      </c>
      <c r="AC2141" s="534" t="str">
        <f t="shared" si="609"/>
        <v/>
      </c>
      <c r="AD2141" s="752" t="str">
        <f t="shared" si="610"/>
        <v/>
      </c>
      <c r="AE2141" s="534" t="str">
        <f t="shared" si="611"/>
        <v/>
      </c>
      <c r="AF2141" s="752" t="str">
        <f t="shared" si="612"/>
        <v/>
      </c>
    </row>
    <row r="2142" spans="2:32" x14ac:dyDescent="0.25">
      <c r="B2142" s="721"/>
      <c r="C2142" s="531" t="str">
        <f>IFERROR(VLOOKUP(B2142,'מצבת ורישום גנים'!B:D,3,0),"")</f>
        <v/>
      </c>
      <c r="D2142" s="721"/>
      <c r="E2142" s="723"/>
      <c r="F2142" s="723"/>
      <c r="G2142" s="723"/>
      <c r="H2142" s="723"/>
      <c r="I2142" s="992" t="str">
        <f t="shared" si="613"/>
        <v/>
      </c>
      <c r="J2142" s="723"/>
      <c r="K2142" s="724"/>
      <c r="L2142" s="723"/>
      <c r="M2142" s="306" t="str">
        <f t="shared" si="600"/>
        <v/>
      </c>
      <c r="N2142" s="32" t="str">
        <f t="shared" si="601"/>
        <v/>
      </c>
      <c r="P2142" s="307" t="str">
        <f t="shared" si="602"/>
        <v/>
      </c>
      <c r="Q2142" s="307" t="str">
        <f t="shared" si="596"/>
        <v/>
      </c>
      <c r="R2142" s="307" t="str">
        <f t="shared" si="603"/>
        <v/>
      </c>
      <c r="S2142" s="307" t="str">
        <f t="shared" si="604"/>
        <v/>
      </c>
      <c r="T2142" s="307" t="str">
        <f t="shared" si="605"/>
        <v/>
      </c>
      <c r="U2142" s="307" t="str">
        <f t="shared" si="597"/>
        <v/>
      </c>
      <c r="V2142" s="723"/>
      <c r="X2142" s="308" t="str">
        <f t="shared" si="606"/>
        <v/>
      </c>
      <c r="Y2142" s="309" t="str">
        <f t="shared" si="607"/>
        <v/>
      </c>
      <c r="Z2142" s="308" t="str">
        <f t="shared" si="598"/>
        <v/>
      </c>
      <c r="AA2142" s="308" t="b">
        <f t="shared" si="599"/>
        <v>1</v>
      </c>
      <c r="AB2142" s="308" t="str">
        <f t="shared" si="608"/>
        <v/>
      </c>
      <c r="AC2142" s="534" t="str">
        <f t="shared" si="609"/>
        <v/>
      </c>
      <c r="AD2142" s="752" t="str">
        <f t="shared" si="610"/>
        <v/>
      </c>
      <c r="AE2142" s="534" t="str">
        <f t="shared" si="611"/>
        <v/>
      </c>
      <c r="AF2142" s="752" t="str">
        <f t="shared" si="612"/>
        <v/>
      </c>
    </row>
    <row r="2143" spans="2:32" x14ac:dyDescent="0.25">
      <c r="B2143" s="721"/>
      <c r="C2143" s="531" t="str">
        <f>IFERROR(VLOOKUP(B2143,'מצבת ורישום גנים'!B:D,3,0),"")</f>
        <v/>
      </c>
      <c r="D2143" s="721"/>
      <c r="E2143" s="723"/>
      <c r="F2143" s="723"/>
      <c r="G2143" s="723"/>
      <c r="H2143" s="723"/>
      <c r="I2143" s="992" t="str">
        <f t="shared" si="613"/>
        <v/>
      </c>
      <c r="J2143" s="723"/>
      <c r="K2143" s="724"/>
      <c r="L2143" s="723"/>
      <c r="M2143" s="306" t="str">
        <f t="shared" si="600"/>
        <v/>
      </c>
      <c r="N2143" s="32" t="str">
        <f t="shared" si="601"/>
        <v/>
      </c>
      <c r="P2143" s="307" t="str">
        <f t="shared" si="602"/>
        <v/>
      </c>
      <c r="Q2143" s="307" t="str">
        <f t="shared" si="596"/>
        <v/>
      </c>
      <c r="R2143" s="307" t="str">
        <f t="shared" si="603"/>
        <v/>
      </c>
      <c r="S2143" s="307" t="str">
        <f t="shared" si="604"/>
        <v/>
      </c>
      <c r="T2143" s="307" t="str">
        <f t="shared" si="605"/>
        <v/>
      </c>
      <c r="U2143" s="307" t="str">
        <f t="shared" si="597"/>
        <v/>
      </c>
      <c r="V2143" s="723"/>
      <c r="X2143" s="308" t="str">
        <f t="shared" si="606"/>
        <v/>
      </c>
      <c r="Y2143" s="309" t="str">
        <f t="shared" si="607"/>
        <v/>
      </c>
      <c r="Z2143" s="308" t="str">
        <f t="shared" si="598"/>
        <v/>
      </c>
      <c r="AA2143" s="308" t="b">
        <f t="shared" si="599"/>
        <v>1</v>
      </c>
      <c r="AB2143" s="308" t="str">
        <f t="shared" si="608"/>
        <v/>
      </c>
      <c r="AC2143" s="534" t="str">
        <f t="shared" si="609"/>
        <v/>
      </c>
      <c r="AD2143" s="752" t="str">
        <f t="shared" si="610"/>
        <v/>
      </c>
      <c r="AE2143" s="534" t="str">
        <f t="shared" si="611"/>
        <v/>
      </c>
      <c r="AF2143" s="752" t="str">
        <f t="shared" si="612"/>
        <v/>
      </c>
    </row>
    <row r="2144" spans="2:32" x14ac:dyDescent="0.25">
      <c r="B2144" s="721"/>
      <c r="C2144" s="531" t="str">
        <f>IFERROR(VLOOKUP(B2144,'מצבת ורישום גנים'!B:D,3,0),"")</f>
        <v/>
      </c>
      <c r="D2144" s="721"/>
      <c r="E2144" s="723"/>
      <c r="F2144" s="723"/>
      <c r="G2144" s="723"/>
      <c r="H2144" s="723"/>
      <c r="I2144" s="992" t="str">
        <f t="shared" si="613"/>
        <v/>
      </c>
      <c r="J2144" s="723"/>
      <c r="K2144" s="724"/>
      <c r="L2144" s="723"/>
      <c r="M2144" s="306" t="str">
        <f t="shared" si="600"/>
        <v/>
      </c>
      <c r="N2144" s="32" t="str">
        <f t="shared" si="601"/>
        <v/>
      </c>
      <c r="P2144" s="307" t="str">
        <f t="shared" si="602"/>
        <v/>
      </c>
      <c r="Q2144" s="307" t="str">
        <f t="shared" si="596"/>
        <v/>
      </c>
      <c r="R2144" s="307" t="str">
        <f t="shared" si="603"/>
        <v/>
      </c>
      <c r="S2144" s="307" t="str">
        <f t="shared" si="604"/>
        <v/>
      </c>
      <c r="T2144" s="307" t="str">
        <f t="shared" si="605"/>
        <v/>
      </c>
      <c r="U2144" s="307" t="str">
        <f t="shared" si="597"/>
        <v/>
      </c>
      <c r="V2144" s="723"/>
      <c r="X2144" s="308" t="str">
        <f t="shared" si="606"/>
        <v/>
      </c>
      <c r="Y2144" s="309" t="str">
        <f t="shared" si="607"/>
        <v/>
      </c>
      <c r="Z2144" s="308" t="str">
        <f t="shared" si="598"/>
        <v/>
      </c>
      <c r="AA2144" s="308" t="b">
        <f t="shared" si="599"/>
        <v>1</v>
      </c>
      <c r="AB2144" s="308" t="str">
        <f t="shared" si="608"/>
        <v/>
      </c>
      <c r="AC2144" s="534" t="str">
        <f t="shared" si="609"/>
        <v/>
      </c>
      <c r="AD2144" s="752" t="str">
        <f t="shared" si="610"/>
        <v/>
      </c>
      <c r="AE2144" s="534" t="str">
        <f t="shared" si="611"/>
        <v/>
      </c>
      <c r="AF2144" s="752" t="str">
        <f t="shared" si="612"/>
        <v/>
      </c>
    </row>
    <row r="2145" spans="2:32" x14ac:dyDescent="0.25">
      <c r="B2145" s="721"/>
      <c r="C2145" s="531" t="str">
        <f>IFERROR(VLOOKUP(B2145,'מצבת ורישום גנים'!B:D,3,0),"")</f>
        <v/>
      </c>
      <c r="D2145" s="721"/>
      <c r="E2145" s="723"/>
      <c r="F2145" s="723"/>
      <c r="G2145" s="723"/>
      <c r="H2145" s="723"/>
      <c r="I2145" s="992" t="str">
        <f t="shared" si="613"/>
        <v/>
      </c>
      <c r="J2145" s="723"/>
      <c r="K2145" s="724"/>
      <c r="L2145" s="723"/>
      <c r="M2145" s="306" t="str">
        <f t="shared" si="600"/>
        <v/>
      </c>
      <c r="N2145" s="32" t="str">
        <f t="shared" si="601"/>
        <v/>
      </c>
      <c r="P2145" s="307" t="str">
        <f t="shared" si="602"/>
        <v/>
      </c>
      <c r="Q2145" s="307" t="str">
        <f t="shared" si="596"/>
        <v/>
      </c>
      <c r="R2145" s="307" t="str">
        <f t="shared" si="603"/>
        <v/>
      </c>
      <c r="S2145" s="307" t="str">
        <f t="shared" si="604"/>
        <v/>
      </c>
      <c r="T2145" s="307" t="str">
        <f t="shared" si="605"/>
        <v/>
      </c>
      <c r="U2145" s="307" t="str">
        <f t="shared" si="597"/>
        <v/>
      </c>
      <c r="V2145" s="723"/>
      <c r="X2145" s="308" t="str">
        <f t="shared" si="606"/>
        <v/>
      </c>
      <c r="Y2145" s="309" t="str">
        <f t="shared" si="607"/>
        <v/>
      </c>
      <c r="Z2145" s="308" t="str">
        <f t="shared" si="598"/>
        <v/>
      </c>
      <c r="AA2145" s="308" t="b">
        <f t="shared" si="599"/>
        <v>1</v>
      </c>
      <c r="AB2145" s="308" t="str">
        <f t="shared" si="608"/>
        <v/>
      </c>
      <c r="AC2145" s="534" t="str">
        <f t="shared" si="609"/>
        <v/>
      </c>
      <c r="AD2145" s="752" t="str">
        <f t="shared" si="610"/>
        <v/>
      </c>
      <c r="AE2145" s="534" t="str">
        <f t="shared" si="611"/>
        <v/>
      </c>
      <c r="AF2145" s="752" t="str">
        <f t="shared" si="612"/>
        <v/>
      </c>
    </row>
    <row r="2146" spans="2:32" x14ac:dyDescent="0.25">
      <c r="B2146" s="721"/>
      <c r="C2146" s="531" t="str">
        <f>IFERROR(VLOOKUP(B2146,'מצבת ורישום גנים'!B:D,3,0),"")</f>
        <v/>
      </c>
      <c r="D2146" s="721"/>
      <c r="E2146" s="723"/>
      <c r="F2146" s="723"/>
      <c r="G2146" s="723"/>
      <c r="H2146" s="723"/>
      <c r="I2146" s="992" t="str">
        <f t="shared" si="613"/>
        <v/>
      </c>
      <c r="J2146" s="723"/>
      <c r="K2146" s="724"/>
      <c r="L2146" s="723"/>
      <c r="M2146" s="306" t="str">
        <f t="shared" si="600"/>
        <v/>
      </c>
      <c r="N2146" s="32" t="str">
        <f t="shared" si="601"/>
        <v/>
      </c>
      <c r="P2146" s="307" t="str">
        <f t="shared" si="602"/>
        <v/>
      </c>
      <c r="Q2146" s="307" t="str">
        <f t="shared" si="596"/>
        <v/>
      </c>
      <c r="R2146" s="307" t="str">
        <f t="shared" si="603"/>
        <v/>
      </c>
      <c r="S2146" s="307" t="str">
        <f t="shared" si="604"/>
        <v/>
      </c>
      <c r="T2146" s="307" t="str">
        <f t="shared" si="605"/>
        <v/>
      </c>
      <c r="U2146" s="307" t="str">
        <f t="shared" si="597"/>
        <v/>
      </c>
      <c r="V2146" s="723"/>
      <c r="X2146" s="308" t="str">
        <f t="shared" si="606"/>
        <v/>
      </c>
      <c r="Y2146" s="309" t="str">
        <f t="shared" si="607"/>
        <v/>
      </c>
      <c r="Z2146" s="308" t="str">
        <f t="shared" si="598"/>
        <v/>
      </c>
      <c r="AA2146" s="308" t="b">
        <f t="shared" si="599"/>
        <v>1</v>
      </c>
      <c r="AB2146" s="308" t="str">
        <f t="shared" si="608"/>
        <v/>
      </c>
      <c r="AC2146" s="534" t="str">
        <f t="shared" si="609"/>
        <v/>
      </c>
      <c r="AD2146" s="752" t="str">
        <f t="shared" si="610"/>
        <v/>
      </c>
      <c r="AE2146" s="534" t="str">
        <f t="shared" si="611"/>
        <v/>
      </c>
      <c r="AF2146" s="752" t="str">
        <f t="shared" si="612"/>
        <v/>
      </c>
    </row>
    <row r="2147" spans="2:32" x14ac:dyDescent="0.25">
      <c r="B2147" s="721"/>
      <c r="C2147" s="531" t="str">
        <f>IFERROR(VLOOKUP(B2147,'מצבת ורישום גנים'!B:D,3,0),"")</f>
        <v/>
      </c>
      <c r="D2147" s="721"/>
      <c r="E2147" s="723"/>
      <c r="F2147" s="723"/>
      <c r="G2147" s="723"/>
      <c r="H2147" s="723"/>
      <c r="I2147" s="992" t="str">
        <f t="shared" si="613"/>
        <v/>
      </c>
      <c r="J2147" s="723"/>
      <c r="K2147" s="724"/>
      <c r="L2147" s="723"/>
      <c r="M2147" s="306" t="str">
        <f t="shared" si="600"/>
        <v/>
      </c>
      <c r="N2147" s="32" t="str">
        <f t="shared" si="601"/>
        <v/>
      </c>
      <c r="P2147" s="307" t="str">
        <f t="shared" si="602"/>
        <v/>
      </c>
      <c r="Q2147" s="307" t="str">
        <f t="shared" si="596"/>
        <v/>
      </c>
      <c r="R2147" s="307" t="str">
        <f t="shared" si="603"/>
        <v/>
      </c>
      <c r="S2147" s="307" t="str">
        <f t="shared" si="604"/>
        <v/>
      </c>
      <c r="T2147" s="307" t="str">
        <f t="shared" si="605"/>
        <v/>
      </c>
      <c r="U2147" s="307" t="str">
        <f t="shared" si="597"/>
        <v/>
      </c>
      <c r="V2147" s="723"/>
      <c r="X2147" s="308" t="str">
        <f t="shared" si="606"/>
        <v/>
      </c>
      <c r="Y2147" s="309" t="str">
        <f t="shared" si="607"/>
        <v/>
      </c>
      <c r="Z2147" s="308" t="str">
        <f t="shared" si="598"/>
        <v/>
      </c>
      <c r="AA2147" s="308" t="b">
        <f t="shared" si="599"/>
        <v>1</v>
      </c>
      <c r="AB2147" s="308" t="str">
        <f t="shared" si="608"/>
        <v/>
      </c>
      <c r="AC2147" s="534" t="str">
        <f t="shared" si="609"/>
        <v/>
      </c>
      <c r="AD2147" s="752" t="str">
        <f t="shared" si="610"/>
        <v/>
      </c>
      <c r="AE2147" s="534" t="str">
        <f t="shared" si="611"/>
        <v/>
      </c>
      <c r="AF2147" s="752" t="str">
        <f t="shared" si="612"/>
        <v/>
      </c>
    </row>
    <row r="2148" spans="2:32" x14ac:dyDescent="0.25">
      <c r="B2148" s="721"/>
      <c r="C2148" s="531" t="str">
        <f>IFERROR(VLOOKUP(B2148,'מצבת ורישום גנים'!B:D,3,0),"")</f>
        <v/>
      </c>
      <c r="D2148" s="721"/>
      <c r="E2148" s="723"/>
      <c r="F2148" s="723"/>
      <c r="G2148" s="723"/>
      <c r="H2148" s="723"/>
      <c r="I2148" s="992" t="str">
        <f t="shared" si="613"/>
        <v/>
      </c>
      <c r="J2148" s="723"/>
      <c r="K2148" s="724"/>
      <c r="L2148" s="723"/>
      <c r="M2148" s="306" t="str">
        <f t="shared" si="600"/>
        <v/>
      </c>
      <c r="N2148" s="32" t="str">
        <f t="shared" si="601"/>
        <v/>
      </c>
      <c r="P2148" s="307" t="str">
        <f t="shared" si="602"/>
        <v/>
      </c>
      <c r="Q2148" s="307" t="str">
        <f t="shared" si="596"/>
        <v/>
      </c>
      <c r="R2148" s="307" t="str">
        <f t="shared" si="603"/>
        <v/>
      </c>
      <c r="S2148" s="307" t="str">
        <f t="shared" si="604"/>
        <v/>
      </c>
      <c r="T2148" s="307" t="str">
        <f t="shared" si="605"/>
        <v/>
      </c>
      <c r="U2148" s="307" t="str">
        <f t="shared" si="597"/>
        <v/>
      </c>
      <c r="V2148" s="723"/>
      <c r="X2148" s="308" t="str">
        <f t="shared" si="606"/>
        <v/>
      </c>
      <c r="Y2148" s="309" t="str">
        <f t="shared" si="607"/>
        <v/>
      </c>
      <c r="Z2148" s="308" t="str">
        <f t="shared" si="598"/>
        <v/>
      </c>
      <c r="AA2148" s="308" t="b">
        <f t="shared" si="599"/>
        <v>1</v>
      </c>
      <c r="AB2148" s="308" t="str">
        <f t="shared" si="608"/>
        <v/>
      </c>
      <c r="AC2148" s="534" t="str">
        <f t="shared" si="609"/>
        <v/>
      </c>
      <c r="AD2148" s="752" t="str">
        <f t="shared" si="610"/>
        <v/>
      </c>
      <c r="AE2148" s="534" t="str">
        <f t="shared" si="611"/>
        <v/>
      </c>
      <c r="AF2148" s="752" t="str">
        <f t="shared" si="612"/>
        <v/>
      </c>
    </row>
    <row r="2149" spans="2:32" x14ac:dyDescent="0.25">
      <c r="B2149" s="721"/>
      <c r="C2149" s="531" t="str">
        <f>IFERROR(VLOOKUP(B2149,'מצבת ורישום גנים'!B:D,3,0),"")</f>
        <v/>
      </c>
      <c r="D2149" s="721"/>
      <c r="E2149" s="723"/>
      <c r="F2149" s="723"/>
      <c r="G2149" s="723"/>
      <c r="H2149" s="723"/>
      <c r="I2149" s="992" t="str">
        <f t="shared" si="613"/>
        <v/>
      </c>
      <c r="J2149" s="723"/>
      <c r="K2149" s="724"/>
      <c r="L2149" s="723"/>
      <c r="M2149" s="306" t="str">
        <f t="shared" si="600"/>
        <v/>
      </c>
      <c r="N2149" s="32" t="str">
        <f t="shared" si="601"/>
        <v/>
      </c>
      <c r="P2149" s="307" t="str">
        <f t="shared" si="602"/>
        <v/>
      </c>
      <c r="Q2149" s="307" t="str">
        <f t="shared" si="596"/>
        <v/>
      </c>
      <c r="R2149" s="307" t="str">
        <f t="shared" si="603"/>
        <v/>
      </c>
      <c r="S2149" s="307" t="str">
        <f t="shared" si="604"/>
        <v/>
      </c>
      <c r="T2149" s="307" t="str">
        <f t="shared" si="605"/>
        <v/>
      </c>
      <c r="U2149" s="307" t="str">
        <f t="shared" si="597"/>
        <v/>
      </c>
      <c r="V2149" s="723"/>
      <c r="X2149" s="308" t="str">
        <f t="shared" si="606"/>
        <v/>
      </c>
      <c r="Y2149" s="309" t="str">
        <f t="shared" si="607"/>
        <v/>
      </c>
      <c r="Z2149" s="308" t="str">
        <f t="shared" si="598"/>
        <v/>
      </c>
      <c r="AA2149" s="308" t="b">
        <f t="shared" si="599"/>
        <v>1</v>
      </c>
      <c r="AB2149" s="308" t="str">
        <f t="shared" si="608"/>
        <v/>
      </c>
      <c r="AC2149" s="534" t="str">
        <f t="shared" si="609"/>
        <v/>
      </c>
      <c r="AD2149" s="752" t="str">
        <f t="shared" si="610"/>
        <v/>
      </c>
      <c r="AE2149" s="534" t="str">
        <f t="shared" si="611"/>
        <v/>
      </c>
      <c r="AF2149" s="752" t="str">
        <f t="shared" si="612"/>
        <v/>
      </c>
    </row>
    <row r="2150" spans="2:32" x14ac:dyDescent="0.25">
      <c r="B2150" s="721"/>
      <c r="C2150" s="531" t="str">
        <f>IFERROR(VLOOKUP(B2150,'מצבת ורישום גנים'!B:D,3,0),"")</f>
        <v/>
      </c>
      <c r="D2150" s="721"/>
      <c r="E2150" s="723"/>
      <c r="F2150" s="723"/>
      <c r="G2150" s="723"/>
      <c r="H2150" s="723"/>
      <c r="I2150" s="992" t="str">
        <f t="shared" si="613"/>
        <v/>
      </c>
      <c r="J2150" s="723"/>
      <c r="K2150" s="724"/>
      <c r="L2150" s="723"/>
      <c r="M2150" s="306" t="str">
        <f t="shared" si="600"/>
        <v/>
      </c>
      <c r="N2150" s="32" t="str">
        <f t="shared" si="601"/>
        <v/>
      </c>
      <c r="P2150" s="307" t="str">
        <f t="shared" si="602"/>
        <v/>
      </c>
      <c r="Q2150" s="307" t="str">
        <f t="shared" si="596"/>
        <v/>
      </c>
      <c r="R2150" s="307" t="str">
        <f t="shared" si="603"/>
        <v/>
      </c>
      <c r="S2150" s="307" t="str">
        <f t="shared" si="604"/>
        <v/>
      </c>
      <c r="T2150" s="307" t="str">
        <f t="shared" si="605"/>
        <v/>
      </c>
      <c r="U2150" s="307" t="str">
        <f t="shared" si="597"/>
        <v/>
      </c>
      <c r="V2150" s="723"/>
      <c r="X2150" s="308" t="str">
        <f t="shared" si="606"/>
        <v/>
      </c>
      <c r="Y2150" s="309" t="str">
        <f t="shared" si="607"/>
        <v/>
      </c>
      <c r="Z2150" s="308" t="str">
        <f t="shared" si="598"/>
        <v/>
      </c>
      <c r="AA2150" s="308" t="b">
        <f t="shared" si="599"/>
        <v>1</v>
      </c>
      <c r="AB2150" s="308" t="str">
        <f t="shared" si="608"/>
        <v/>
      </c>
      <c r="AC2150" s="534" t="str">
        <f t="shared" si="609"/>
        <v/>
      </c>
      <c r="AD2150" s="752" t="str">
        <f t="shared" si="610"/>
        <v/>
      </c>
      <c r="AE2150" s="534" t="str">
        <f t="shared" si="611"/>
        <v/>
      </c>
      <c r="AF2150" s="752" t="str">
        <f t="shared" si="612"/>
        <v/>
      </c>
    </row>
    <row r="2151" spans="2:32" x14ac:dyDescent="0.25">
      <c r="B2151" s="721"/>
      <c r="C2151" s="531" t="str">
        <f>IFERROR(VLOOKUP(B2151,'מצבת ורישום גנים'!B:D,3,0),"")</f>
        <v/>
      </c>
      <c r="D2151" s="721"/>
      <c r="E2151" s="723"/>
      <c r="F2151" s="723"/>
      <c r="G2151" s="723"/>
      <c r="H2151" s="723"/>
      <c r="I2151" s="992" t="str">
        <f t="shared" si="613"/>
        <v/>
      </c>
      <c r="J2151" s="723"/>
      <c r="K2151" s="724"/>
      <c r="L2151" s="723"/>
      <c r="M2151" s="306" t="str">
        <f t="shared" si="600"/>
        <v/>
      </c>
      <c r="N2151" s="32" t="str">
        <f t="shared" si="601"/>
        <v/>
      </c>
      <c r="P2151" s="307" t="str">
        <f t="shared" si="602"/>
        <v/>
      </c>
      <c r="Q2151" s="307" t="str">
        <f t="shared" si="596"/>
        <v/>
      </c>
      <c r="R2151" s="307" t="str">
        <f t="shared" si="603"/>
        <v/>
      </c>
      <c r="S2151" s="307" t="str">
        <f t="shared" si="604"/>
        <v/>
      </c>
      <c r="T2151" s="307" t="str">
        <f t="shared" si="605"/>
        <v/>
      </c>
      <c r="U2151" s="307" t="str">
        <f t="shared" si="597"/>
        <v/>
      </c>
      <c r="V2151" s="723"/>
      <c r="X2151" s="308" t="str">
        <f t="shared" si="606"/>
        <v/>
      </c>
      <c r="Y2151" s="309" t="str">
        <f t="shared" si="607"/>
        <v/>
      </c>
      <c r="Z2151" s="308" t="str">
        <f t="shared" si="598"/>
        <v/>
      </c>
      <c r="AA2151" s="308" t="b">
        <f t="shared" si="599"/>
        <v>1</v>
      </c>
      <c r="AB2151" s="308" t="str">
        <f t="shared" si="608"/>
        <v/>
      </c>
      <c r="AC2151" s="534" t="str">
        <f t="shared" si="609"/>
        <v/>
      </c>
      <c r="AD2151" s="752" t="str">
        <f t="shared" si="610"/>
        <v/>
      </c>
      <c r="AE2151" s="534" t="str">
        <f t="shared" si="611"/>
        <v/>
      </c>
      <c r="AF2151" s="752" t="str">
        <f t="shared" si="612"/>
        <v/>
      </c>
    </row>
    <row r="2152" spans="2:32" x14ac:dyDescent="0.25">
      <c r="B2152" s="721"/>
      <c r="C2152" s="531" t="str">
        <f>IFERROR(VLOOKUP(B2152,'מצבת ורישום גנים'!B:D,3,0),"")</f>
        <v/>
      </c>
      <c r="D2152" s="721"/>
      <c r="E2152" s="723"/>
      <c r="F2152" s="723"/>
      <c r="G2152" s="723"/>
      <c r="H2152" s="723"/>
      <c r="I2152" s="992" t="str">
        <f t="shared" si="613"/>
        <v/>
      </c>
      <c r="J2152" s="723"/>
      <c r="K2152" s="724"/>
      <c r="L2152" s="723"/>
      <c r="M2152" s="306" t="str">
        <f t="shared" si="600"/>
        <v/>
      </c>
      <c r="N2152" s="32" t="str">
        <f t="shared" si="601"/>
        <v/>
      </c>
      <c r="P2152" s="307" t="str">
        <f t="shared" si="602"/>
        <v/>
      </c>
      <c r="Q2152" s="307" t="str">
        <f t="shared" si="596"/>
        <v/>
      </c>
      <c r="R2152" s="307" t="str">
        <f t="shared" si="603"/>
        <v/>
      </c>
      <c r="S2152" s="307" t="str">
        <f t="shared" si="604"/>
        <v/>
      </c>
      <c r="T2152" s="307" t="str">
        <f t="shared" si="605"/>
        <v/>
      </c>
      <c r="U2152" s="307" t="str">
        <f t="shared" si="597"/>
        <v/>
      </c>
      <c r="V2152" s="723"/>
      <c r="X2152" s="308" t="str">
        <f t="shared" si="606"/>
        <v/>
      </c>
      <c r="Y2152" s="309" t="str">
        <f t="shared" si="607"/>
        <v/>
      </c>
      <c r="Z2152" s="308" t="str">
        <f t="shared" si="598"/>
        <v/>
      </c>
      <c r="AA2152" s="308" t="b">
        <f t="shared" si="599"/>
        <v>1</v>
      </c>
      <c r="AB2152" s="308" t="str">
        <f t="shared" si="608"/>
        <v/>
      </c>
      <c r="AC2152" s="534" t="str">
        <f t="shared" si="609"/>
        <v/>
      </c>
      <c r="AD2152" s="752" t="str">
        <f t="shared" si="610"/>
        <v/>
      </c>
      <c r="AE2152" s="534" t="str">
        <f t="shared" si="611"/>
        <v/>
      </c>
      <c r="AF2152" s="752" t="str">
        <f t="shared" si="612"/>
        <v/>
      </c>
    </row>
    <row r="2153" spans="2:32" x14ac:dyDescent="0.25">
      <c r="B2153" s="721"/>
      <c r="C2153" s="531" t="str">
        <f>IFERROR(VLOOKUP(B2153,'מצבת ורישום גנים'!B:D,3,0),"")</f>
        <v/>
      </c>
      <c r="D2153" s="721"/>
      <c r="E2153" s="723"/>
      <c r="F2153" s="723"/>
      <c r="G2153" s="723"/>
      <c r="H2153" s="723"/>
      <c r="I2153" s="992" t="str">
        <f t="shared" si="613"/>
        <v/>
      </c>
      <c r="J2153" s="723"/>
      <c r="K2153" s="724"/>
      <c r="L2153" s="723"/>
      <c r="M2153" s="306" t="str">
        <f t="shared" si="600"/>
        <v/>
      </c>
      <c r="N2153" s="32" t="str">
        <f t="shared" si="601"/>
        <v/>
      </c>
      <c r="P2153" s="307" t="str">
        <f t="shared" si="602"/>
        <v/>
      </c>
      <c r="Q2153" s="307" t="str">
        <f t="shared" si="596"/>
        <v/>
      </c>
      <c r="R2153" s="307" t="str">
        <f t="shared" si="603"/>
        <v/>
      </c>
      <c r="S2153" s="307" t="str">
        <f t="shared" si="604"/>
        <v/>
      </c>
      <c r="T2153" s="307" t="str">
        <f t="shared" si="605"/>
        <v/>
      </c>
      <c r="U2153" s="307" t="str">
        <f t="shared" si="597"/>
        <v/>
      </c>
      <c r="V2153" s="723"/>
      <c r="X2153" s="308" t="str">
        <f t="shared" si="606"/>
        <v/>
      </c>
      <c r="Y2153" s="309" t="str">
        <f t="shared" si="607"/>
        <v/>
      </c>
      <c r="Z2153" s="308" t="str">
        <f t="shared" si="598"/>
        <v/>
      </c>
      <c r="AA2153" s="308" t="b">
        <f t="shared" si="599"/>
        <v>1</v>
      </c>
      <c r="AB2153" s="308" t="str">
        <f t="shared" si="608"/>
        <v/>
      </c>
      <c r="AC2153" s="534" t="str">
        <f t="shared" si="609"/>
        <v/>
      </c>
      <c r="AD2153" s="752" t="str">
        <f t="shared" si="610"/>
        <v/>
      </c>
      <c r="AE2153" s="534" t="str">
        <f t="shared" si="611"/>
        <v/>
      </c>
      <c r="AF2153" s="752" t="str">
        <f t="shared" si="612"/>
        <v/>
      </c>
    </row>
    <row r="2154" spans="2:32" x14ac:dyDescent="0.25">
      <c r="B2154" s="721"/>
      <c r="C2154" s="531" t="str">
        <f>IFERROR(VLOOKUP(B2154,'מצבת ורישום גנים'!B:D,3,0),"")</f>
        <v/>
      </c>
      <c r="D2154" s="721"/>
      <c r="E2154" s="723"/>
      <c r="F2154" s="723"/>
      <c r="G2154" s="723"/>
      <c r="H2154" s="723"/>
      <c r="I2154" s="992" t="str">
        <f t="shared" si="613"/>
        <v/>
      </c>
      <c r="J2154" s="723"/>
      <c r="K2154" s="724"/>
      <c r="L2154" s="723"/>
      <c r="M2154" s="306" t="str">
        <f t="shared" si="600"/>
        <v/>
      </c>
      <c r="N2154" s="32" t="str">
        <f t="shared" si="601"/>
        <v/>
      </c>
      <c r="P2154" s="307" t="str">
        <f t="shared" si="602"/>
        <v/>
      </c>
      <c r="Q2154" s="307" t="str">
        <f t="shared" si="596"/>
        <v/>
      </c>
      <c r="R2154" s="307" t="str">
        <f t="shared" si="603"/>
        <v/>
      </c>
      <c r="S2154" s="307" t="str">
        <f t="shared" si="604"/>
        <v/>
      </c>
      <c r="T2154" s="307" t="str">
        <f t="shared" si="605"/>
        <v/>
      </c>
      <c r="U2154" s="307" t="str">
        <f t="shared" si="597"/>
        <v/>
      </c>
      <c r="V2154" s="723"/>
      <c r="X2154" s="308" t="str">
        <f t="shared" si="606"/>
        <v/>
      </c>
      <c r="Y2154" s="309" t="str">
        <f t="shared" si="607"/>
        <v/>
      </c>
      <c r="Z2154" s="308" t="str">
        <f t="shared" si="598"/>
        <v/>
      </c>
      <c r="AA2154" s="308" t="b">
        <f t="shared" si="599"/>
        <v>1</v>
      </c>
      <c r="AB2154" s="308" t="str">
        <f t="shared" si="608"/>
        <v/>
      </c>
      <c r="AC2154" s="534" t="str">
        <f t="shared" si="609"/>
        <v/>
      </c>
      <c r="AD2154" s="752" t="str">
        <f t="shared" si="610"/>
        <v/>
      </c>
      <c r="AE2154" s="534" t="str">
        <f t="shared" si="611"/>
        <v/>
      </c>
      <c r="AF2154" s="752" t="str">
        <f t="shared" si="612"/>
        <v/>
      </c>
    </row>
    <row r="2155" spans="2:32" x14ac:dyDescent="0.25">
      <c r="B2155" s="721"/>
      <c r="C2155" s="531" t="str">
        <f>IFERROR(VLOOKUP(B2155,'מצבת ורישום גנים'!B:D,3,0),"")</f>
        <v/>
      </c>
      <c r="D2155" s="721"/>
      <c r="E2155" s="723"/>
      <c r="F2155" s="723"/>
      <c r="G2155" s="723"/>
      <c r="H2155" s="723"/>
      <c r="I2155" s="992" t="str">
        <f t="shared" si="613"/>
        <v/>
      </c>
      <c r="J2155" s="723"/>
      <c r="K2155" s="724"/>
      <c r="L2155" s="723"/>
      <c r="M2155" s="306" t="str">
        <f t="shared" si="600"/>
        <v/>
      </c>
      <c r="N2155" s="32" t="str">
        <f t="shared" si="601"/>
        <v/>
      </c>
      <c r="P2155" s="307" t="str">
        <f t="shared" si="602"/>
        <v/>
      </c>
      <c r="Q2155" s="307" t="str">
        <f t="shared" si="596"/>
        <v/>
      </c>
      <c r="R2155" s="307" t="str">
        <f t="shared" si="603"/>
        <v/>
      </c>
      <c r="S2155" s="307" t="str">
        <f t="shared" si="604"/>
        <v/>
      </c>
      <c r="T2155" s="307" t="str">
        <f t="shared" si="605"/>
        <v/>
      </c>
      <c r="U2155" s="307" t="str">
        <f t="shared" si="597"/>
        <v/>
      </c>
      <c r="V2155" s="723"/>
      <c r="X2155" s="308" t="str">
        <f t="shared" si="606"/>
        <v/>
      </c>
      <c r="Y2155" s="309" t="str">
        <f t="shared" si="607"/>
        <v/>
      </c>
      <c r="Z2155" s="308" t="str">
        <f t="shared" si="598"/>
        <v/>
      </c>
      <c r="AA2155" s="308" t="b">
        <f t="shared" si="599"/>
        <v>1</v>
      </c>
      <c r="AB2155" s="308" t="str">
        <f t="shared" si="608"/>
        <v/>
      </c>
      <c r="AC2155" s="534" t="str">
        <f t="shared" si="609"/>
        <v/>
      </c>
      <c r="AD2155" s="752" t="str">
        <f t="shared" si="610"/>
        <v/>
      </c>
      <c r="AE2155" s="534" t="str">
        <f t="shared" si="611"/>
        <v/>
      </c>
      <c r="AF2155" s="752" t="str">
        <f t="shared" si="612"/>
        <v/>
      </c>
    </row>
    <row r="2156" spans="2:32" x14ac:dyDescent="0.25">
      <c r="B2156" s="721"/>
      <c r="C2156" s="531" t="str">
        <f>IFERROR(VLOOKUP(B2156,'מצבת ורישום גנים'!B:D,3,0),"")</f>
        <v/>
      </c>
      <c r="D2156" s="721"/>
      <c r="E2156" s="723"/>
      <c r="F2156" s="723"/>
      <c r="G2156" s="723"/>
      <c r="H2156" s="723"/>
      <c r="I2156" s="992" t="str">
        <f t="shared" si="613"/>
        <v/>
      </c>
      <c r="J2156" s="723"/>
      <c r="K2156" s="724"/>
      <c r="L2156" s="723"/>
      <c r="M2156" s="306" t="str">
        <f t="shared" si="600"/>
        <v/>
      </c>
      <c r="N2156" s="32" t="str">
        <f t="shared" si="601"/>
        <v/>
      </c>
      <c r="P2156" s="307" t="str">
        <f t="shared" si="602"/>
        <v/>
      </c>
      <c r="Q2156" s="307" t="str">
        <f t="shared" si="596"/>
        <v/>
      </c>
      <c r="R2156" s="307" t="str">
        <f t="shared" si="603"/>
        <v/>
      </c>
      <c r="S2156" s="307" t="str">
        <f t="shared" si="604"/>
        <v/>
      </c>
      <c r="T2156" s="307" t="str">
        <f t="shared" si="605"/>
        <v/>
      </c>
      <c r="U2156" s="307" t="str">
        <f t="shared" si="597"/>
        <v/>
      </c>
      <c r="V2156" s="723"/>
      <c r="X2156" s="308" t="str">
        <f t="shared" si="606"/>
        <v/>
      </c>
      <c r="Y2156" s="309" t="str">
        <f t="shared" si="607"/>
        <v/>
      </c>
      <c r="Z2156" s="308" t="str">
        <f t="shared" si="598"/>
        <v/>
      </c>
      <c r="AA2156" s="308" t="b">
        <f t="shared" si="599"/>
        <v>1</v>
      </c>
      <c r="AB2156" s="308" t="str">
        <f t="shared" si="608"/>
        <v/>
      </c>
      <c r="AC2156" s="534" t="str">
        <f t="shared" si="609"/>
        <v/>
      </c>
      <c r="AD2156" s="752" t="str">
        <f t="shared" si="610"/>
        <v/>
      </c>
      <c r="AE2156" s="534" t="str">
        <f t="shared" si="611"/>
        <v/>
      </c>
      <c r="AF2156" s="752" t="str">
        <f t="shared" si="612"/>
        <v/>
      </c>
    </row>
    <row r="2157" spans="2:32" x14ac:dyDescent="0.25">
      <c r="B2157" s="721"/>
      <c r="C2157" s="531" t="str">
        <f>IFERROR(VLOOKUP(B2157,'מצבת ורישום גנים'!B:D,3,0),"")</f>
        <v/>
      </c>
      <c r="D2157" s="721"/>
      <c r="E2157" s="723"/>
      <c r="F2157" s="723"/>
      <c r="G2157" s="723"/>
      <c r="H2157" s="723"/>
      <c r="I2157" s="992" t="str">
        <f t="shared" si="613"/>
        <v/>
      </c>
      <c r="J2157" s="723"/>
      <c r="K2157" s="724"/>
      <c r="L2157" s="723"/>
      <c r="M2157" s="306" t="str">
        <f t="shared" si="600"/>
        <v/>
      </c>
      <c r="N2157" s="32" t="str">
        <f t="shared" si="601"/>
        <v/>
      </c>
      <c r="P2157" s="307" t="str">
        <f t="shared" si="602"/>
        <v/>
      </c>
      <c r="Q2157" s="307" t="str">
        <f t="shared" si="596"/>
        <v/>
      </c>
      <c r="R2157" s="307" t="str">
        <f t="shared" si="603"/>
        <v/>
      </c>
      <c r="S2157" s="307" t="str">
        <f t="shared" si="604"/>
        <v/>
      </c>
      <c r="T2157" s="307" t="str">
        <f t="shared" si="605"/>
        <v/>
      </c>
      <c r="U2157" s="307" t="str">
        <f t="shared" si="597"/>
        <v/>
      </c>
      <c r="V2157" s="723"/>
      <c r="X2157" s="308" t="str">
        <f t="shared" si="606"/>
        <v/>
      </c>
      <c r="Y2157" s="309" t="str">
        <f t="shared" si="607"/>
        <v/>
      </c>
      <c r="Z2157" s="308" t="str">
        <f t="shared" si="598"/>
        <v/>
      </c>
      <c r="AA2157" s="308" t="b">
        <f t="shared" si="599"/>
        <v>1</v>
      </c>
      <c r="AB2157" s="308" t="str">
        <f t="shared" si="608"/>
        <v/>
      </c>
      <c r="AC2157" s="534" t="str">
        <f t="shared" si="609"/>
        <v/>
      </c>
      <c r="AD2157" s="752" t="str">
        <f t="shared" si="610"/>
        <v/>
      </c>
      <c r="AE2157" s="534" t="str">
        <f t="shared" si="611"/>
        <v/>
      </c>
      <c r="AF2157" s="752" t="str">
        <f t="shared" si="612"/>
        <v/>
      </c>
    </row>
    <row r="2158" spans="2:32" x14ac:dyDescent="0.25">
      <c r="B2158" s="721"/>
      <c r="C2158" s="531" t="str">
        <f>IFERROR(VLOOKUP(B2158,'מצבת ורישום גנים'!B:D,3,0),"")</f>
        <v/>
      </c>
      <c r="D2158" s="721"/>
      <c r="E2158" s="723"/>
      <c r="F2158" s="723"/>
      <c r="G2158" s="723"/>
      <c r="H2158" s="723"/>
      <c r="I2158" s="992" t="str">
        <f t="shared" si="613"/>
        <v/>
      </c>
      <c r="J2158" s="723"/>
      <c r="K2158" s="724"/>
      <c r="L2158" s="723"/>
      <c r="M2158" s="306" t="str">
        <f t="shared" si="600"/>
        <v/>
      </c>
      <c r="N2158" s="32" t="str">
        <f t="shared" si="601"/>
        <v/>
      </c>
      <c r="P2158" s="307" t="str">
        <f t="shared" si="602"/>
        <v/>
      </c>
      <c r="Q2158" s="307" t="str">
        <f t="shared" si="596"/>
        <v/>
      </c>
      <c r="R2158" s="307" t="str">
        <f t="shared" si="603"/>
        <v/>
      </c>
      <c r="S2158" s="307" t="str">
        <f t="shared" si="604"/>
        <v/>
      </c>
      <c r="T2158" s="307" t="str">
        <f t="shared" si="605"/>
        <v/>
      </c>
      <c r="U2158" s="307" t="str">
        <f t="shared" si="597"/>
        <v/>
      </c>
      <c r="V2158" s="723"/>
      <c r="X2158" s="308" t="str">
        <f t="shared" si="606"/>
        <v/>
      </c>
      <c r="Y2158" s="309" t="str">
        <f t="shared" si="607"/>
        <v/>
      </c>
      <c r="Z2158" s="308" t="str">
        <f t="shared" si="598"/>
        <v/>
      </c>
      <c r="AA2158" s="308" t="b">
        <f t="shared" si="599"/>
        <v>1</v>
      </c>
      <c r="AB2158" s="308" t="str">
        <f t="shared" si="608"/>
        <v/>
      </c>
      <c r="AC2158" s="534" t="str">
        <f t="shared" si="609"/>
        <v/>
      </c>
      <c r="AD2158" s="752" t="str">
        <f t="shared" si="610"/>
        <v/>
      </c>
      <c r="AE2158" s="534" t="str">
        <f t="shared" si="611"/>
        <v/>
      </c>
      <c r="AF2158" s="752" t="str">
        <f t="shared" si="612"/>
        <v/>
      </c>
    </row>
    <row r="2159" spans="2:32" x14ac:dyDescent="0.25">
      <c r="B2159" s="721"/>
      <c r="C2159" s="531" t="str">
        <f>IFERROR(VLOOKUP(B2159,'מצבת ורישום גנים'!B:D,3,0),"")</f>
        <v/>
      </c>
      <c r="D2159" s="721"/>
      <c r="E2159" s="723"/>
      <c r="F2159" s="723"/>
      <c r="G2159" s="723"/>
      <c r="H2159" s="723"/>
      <c r="I2159" s="992" t="str">
        <f t="shared" si="613"/>
        <v/>
      </c>
      <c r="J2159" s="723"/>
      <c r="K2159" s="724"/>
      <c r="L2159" s="723"/>
      <c r="M2159" s="306" t="str">
        <f t="shared" si="600"/>
        <v/>
      </c>
      <c r="N2159" s="32" t="str">
        <f t="shared" si="601"/>
        <v/>
      </c>
      <c r="P2159" s="307" t="str">
        <f t="shared" si="602"/>
        <v/>
      </c>
      <c r="Q2159" s="307" t="str">
        <f t="shared" si="596"/>
        <v/>
      </c>
      <c r="R2159" s="307" t="str">
        <f t="shared" si="603"/>
        <v/>
      </c>
      <c r="S2159" s="307" t="str">
        <f t="shared" si="604"/>
        <v/>
      </c>
      <c r="T2159" s="307" t="str">
        <f t="shared" si="605"/>
        <v/>
      </c>
      <c r="U2159" s="307" t="str">
        <f t="shared" si="597"/>
        <v/>
      </c>
      <c r="V2159" s="723"/>
      <c r="X2159" s="308" t="str">
        <f t="shared" si="606"/>
        <v/>
      </c>
      <c r="Y2159" s="309" t="str">
        <f t="shared" si="607"/>
        <v/>
      </c>
      <c r="Z2159" s="308" t="str">
        <f t="shared" si="598"/>
        <v/>
      </c>
      <c r="AA2159" s="308" t="b">
        <f t="shared" si="599"/>
        <v>1</v>
      </c>
      <c r="AB2159" s="308" t="str">
        <f t="shared" si="608"/>
        <v/>
      </c>
      <c r="AC2159" s="534" t="str">
        <f t="shared" si="609"/>
        <v/>
      </c>
      <c r="AD2159" s="752" t="str">
        <f t="shared" si="610"/>
        <v/>
      </c>
      <c r="AE2159" s="534" t="str">
        <f t="shared" si="611"/>
        <v/>
      </c>
      <c r="AF2159" s="752" t="str">
        <f t="shared" si="612"/>
        <v/>
      </c>
    </row>
    <row r="2160" spans="2:32" x14ac:dyDescent="0.25">
      <c r="B2160" s="721"/>
      <c r="C2160" s="531" t="str">
        <f>IFERROR(VLOOKUP(B2160,'מצבת ורישום גנים'!B:D,3,0),"")</f>
        <v/>
      </c>
      <c r="D2160" s="721"/>
      <c r="E2160" s="723"/>
      <c r="F2160" s="723"/>
      <c r="G2160" s="723"/>
      <c r="H2160" s="723"/>
      <c r="I2160" s="992" t="str">
        <f t="shared" si="613"/>
        <v/>
      </c>
      <c r="J2160" s="723"/>
      <c r="K2160" s="724"/>
      <c r="L2160" s="723"/>
      <c r="M2160" s="306" t="str">
        <f t="shared" si="600"/>
        <v/>
      </c>
      <c r="N2160" s="32" t="str">
        <f t="shared" si="601"/>
        <v/>
      </c>
      <c r="P2160" s="307" t="str">
        <f t="shared" si="602"/>
        <v/>
      </c>
      <c r="Q2160" s="307" t="str">
        <f t="shared" si="596"/>
        <v/>
      </c>
      <c r="R2160" s="307" t="str">
        <f t="shared" si="603"/>
        <v/>
      </c>
      <c r="S2160" s="307" t="str">
        <f t="shared" si="604"/>
        <v/>
      </c>
      <c r="T2160" s="307" t="str">
        <f t="shared" si="605"/>
        <v/>
      </c>
      <c r="U2160" s="307" t="str">
        <f t="shared" si="597"/>
        <v/>
      </c>
      <c r="V2160" s="723"/>
      <c r="X2160" s="308" t="str">
        <f t="shared" si="606"/>
        <v/>
      </c>
      <c r="Y2160" s="309" t="str">
        <f t="shared" si="607"/>
        <v/>
      </c>
      <c r="Z2160" s="308" t="str">
        <f t="shared" si="598"/>
        <v/>
      </c>
      <c r="AA2160" s="308" t="b">
        <f t="shared" si="599"/>
        <v>1</v>
      </c>
      <c r="AB2160" s="308" t="str">
        <f t="shared" si="608"/>
        <v/>
      </c>
      <c r="AC2160" s="534" t="str">
        <f t="shared" si="609"/>
        <v/>
      </c>
      <c r="AD2160" s="752" t="str">
        <f t="shared" si="610"/>
        <v/>
      </c>
      <c r="AE2160" s="534" t="str">
        <f t="shared" si="611"/>
        <v/>
      </c>
      <c r="AF2160" s="752" t="str">
        <f t="shared" si="612"/>
        <v/>
      </c>
    </row>
    <row r="2161" spans="2:32" x14ac:dyDescent="0.25">
      <c r="B2161" s="721"/>
      <c r="C2161" s="531" t="str">
        <f>IFERROR(VLOOKUP(B2161,'מצבת ורישום גנים'!B:D,3,0),"")</f>
        <v/>
      </c>
      <c r="D2161" s="721"/>
      <c r="E2161" s="723"/>
      <c r="F2161" s="723"/>
      <c r="G2161" s="723"/>
      <c r="H2161" s="723"/>
      <c r="I2161" s="992" t="str">
        <f t="shared" si="613"/>
        <v/>
      </c>
      <c r="J2161" s="723"/>
      <c r="K2161" s="724"/>
      <c r="L2161" s="723"/>
      <c r="M2161" s="306" t="str">
        <f t="shared" si="600"/>
        <v/>
      </c>
      <c r="N2161" s="32" t="str">
        <f t="shared" si="601"/>
        <v/>
      </c>
      <c r="P2161" s="307" t="str">
        <f t="shared" si="602"/>
        <v/>
      </c>
      <c r="Q2161" s="307" t="str">
        <f t="shared" si="596"/>
        <v/>
      </c>
      <c r="R2161" s="307" t="str">
        <f t="shared" si="603"/>
        <v/>
      </c>
      <c r="S2161" s="307" t="str">
        <f t="shared" si="604"/>
        <v/>
      </c>
      <c r="T2161" s="307" t="str">
        <f t="shared" si="605"/>
        <v/>
      </c>
      <c r="U2161" s="307" t="str">
        <f t="shared" si="597"/>
        <v/>
      </c>
      <c r="V2161" s="723"/>
      <c r="X2161" s="308" t="str">
        <f t="shared" si="606"/>
        <v/>
      </c>
      <c r="Y2161" s="309" t="str">
        <f t="shared" si="607"/>
        <v/>
      </c>
      <c r="Z2161" s="308" t="str">
        <f t="shared" si="598"/>
        <v/>
      </c>
      <c r="AA2161" s="308" t="b">
        <f t="shared" si="599"/>
        <v>1</v>
      </c>
      <c r="AB2161" s="308" t="str">
        <f t="shared" si="608"/>
        <v/>
      </c>
      <c r="AC2161" s="534" t="str">
        <f t="shared" si="609"/>
        <v/>
      </c>
      <c r="AD2161" s="752" t="str">
        <f t="shared" si="610"/>
        <v/>
      </c>
      <c r="AE2161" s="534" t="str">
        <f t="shared" si="611"/>
        <v/>
      </c>
      <c r="AF2161" s="752" t="str">
        <f t="shared" si="612"/>
        <v/>
      </c>
    </row>
    <row r="2162" spans="2:32" x14ac:dyDescent="0.25">
      <c r="B2162" s="721"/>
      <c r="C2162" s="531" t="str">
        <f>IFERROR(VLOOKUP(B2162,'מצבת ורישום גנים'!B:D,3,0),"")</f>
        <v/>
      </c>
      <c r="D2162" s="721"/>
      <c r="E2162" s="723"/>
      <c r="F2162" s="723"/>
      <c r="G2162" s="723"/>
      <c r="H2162" s="723"/>
      <c r="I2162" s="992" t="str">
        <f t="shared" si="613"/>
        <v/>
      </c>
      <c r="J2162" s="723"/>
      <c r="K2162" s="724"/>
      <c r="L2162" s="723"/>
      <c r="M2162" s="306" t="str">
        <f t="shared" si="600"/>
        <v/>
      </c>
      <c r="N2162" s="32" t="str">
        <f t="shared" si="601"/>
        <v/>
      </c>
      <c r="P2162" s="307" t="str">
        <f t="shared" si="602"/>
        <v/>
      </c>
      <c r="Q2162" s="307" t="str">
        <f t="shared" si="596"/>
        <v/>
      </c>
      <c r="R2162" s="307" t="str">
        <f t="shared" si="603"/>
        <v/>
      </c>
      <c r="S2162" s="307" t="str">
        <f t="shared" si="604"/>
        <v/>
      </c>
      <c r="T2162" s="307" t="str">
        <f t="shared" si="605"/>
        <v/>
      </c>
      <c r="U2162" s="307" t="str">
        <f t="shared" si="597"/>
        <v/>
      </c>
      <c r="V2162" s="723"/>
      <c r="X2162" s="308" t="str">
        <f t="shared" si="606"/>
        <v/>
      </c>
      <c r="Y2162" s="309" t="str">
        <f t="shared" si="607"/>
        <v/>
      </c>
      <c r="Z2162" s="308" t="str">
        <f t="shared" si="598"/>
        <v/>
      </c>
      <c r="AA2162" s="308" t="b">
        <f t="shared" si="599"/>
        <v>1</v>
      </c>
      <c r="AB2162" s="308" t="str">
        <f t="shared" si="608"/>
        <v/>
      </c>
      <c r="AC2162" s="534" t="str">
        <f t="shared" si="609"/>
        <v/>
      </c>
      <c r="AD2162" s="752" t="str">
        <f t="shared" si="610"/>
        <v/>
      </c>
      <c r="AE2162" s="534" t="str">
        <f t="shared" si="611"/>
        <v/>
      </c>
      <c r="AF2162" s="752" t="str">
        <f t="shared" si="612"/>
        <v/>
      </c>
    </row>
    <row r="2163" spans="2:32" x14ac:dyDescent="0.25">
      <c r="B2163" s="721"/>
      <c r="C2163" s="531" t="str">
        <f>IFERROR(VLOOKUP(B2163,'מצבת ורישום גנים'!B:D,3,0),"")</f>
        <v/>
      </c>
      <c r="D2163" s="721"/>
      <c r="E2163" s="723"/>
      <c r="F2163" s="723"/>
      <c r="G2163" s="723"/>
      <c r="H2163" s="723"/>
      <c r="I2163" s="992" t="str">
        <f t="shared" si="613"/>
        <v/>
      </c>
      <c r="J2163" s="723"/>
      <c r="K2163" s="724"/>
      <c r="L2163" s="723"/>
      <c r="M2163" s="306" t="str">
        <f t="shared" si="600"/>
        <v/>
      </c>
      <c r="N2163" s="32" t="str">
        <f t="shared" si="601"/>
        <v/>
      </c>
      <c r="P2163" s="307" t="str">
        <f t="shared" si="602"/>
        <v/>
      </c>
      <c r="Q2163" s="307" t="str">
        <f t="shared" si="596"/>
        <v/>
      </c>
      <c r="R2163" s="307" t="str">
        <f t="shared" si="603"/>
        <v/>
      </c>
      <c r="S2163" s="307" t="str">
        <f t="shared" si="604"/>
        <v/>
      </c>
      <c r="T2163" s="307" t="str">
        <f t="shared" si="605"/>
        <v/>
      </c>
      <c r="U2163" s="307" t="str">
        <f t="shared" si="597"/>
        <v/>
      </c>
      <c r="V2163" s="723"/>
      <c r="X2163" s="308" t="str">
        <f t="shared" si="606"/>
        <v/>
      </c>
      <c r="Y2163" s="309" t="str">
        <f t="shared" si="607"/>
        <v/>
      </c>
      <c r="Z2163" s="308" t="str">
        <f t="shared" si="598"/>
        <v/>
      </c>
      <c r="AA2163" s="308" t="b">
        <f t="shared" si="599"/>
        <v>1</v>
      </c>
      <c r="AB2163" s="308" t="str">
        <f t="shared" si="608"/>
        <v/>
      </c>
      <c r="AC2163" s="534" t="str">
        <f t="shared" si="609"/>
        <v/>
      </c>
      <c r="AD2163" s="752" t="str">
        <f t="shared" si="610"/>
        <v/>
      </c>
      <c r="AE2163" s="534" t="str">
        <f t="shared" si="611"/>
        <v/>
      </c>
      <c r="AF2163" s="752" t="str">
        <f t="shared" si="612"/>
        <v/>
      </c>
    </row>
    <row r="2164" spans="2:32" x14ac:dyDescent="0.25">
      <c r="B2164" s="721"/>
      <c r="C2164" s="531" t="str">
        <f>IFERROR(VLOOKUP(B2164,'מצבת ורישום גנים'!B:D,3,0),"")</f>
        <v/>
      </c>
      <c r="D2164" s="721"/>
      <c r="E2164" s="723"/>
      <c r="F2164" s="723"/>
      <c r="G2164" s="723"/>
      <c r="H2164" s="723"/>
      <c r="I2164" s="992" t="str">
        <f t="shared" si="613"/>
        <v/>
      </c>
      <c r="J2164" s="723"/>
      <c r="K2164" s="724"/>
      <c r="L2164" s="723"/>
      <c r="M2164" s="306" t="str">
        <f t="shared" si="600"/>
        <v/>
      </c>
      <c r="N2164" s="32" t="str">
        <f t="shared" si="601"/>
        <v/>
      </c>
      <c r="P2164" s="307" t="str">
        <f t="shared" si="602"/>
        <v/>
      </c>
      <c r="Q2164" s="307" t="str">
        <f t="shared" si="596"/>
        <v/>
      </c>
      <c r="R2164" s="307" t="str">
        <f t="shared" si="603"/>
        <v/>
      </c>
      <c r="S2164" s="307" t="str">
        <f t="shared" si="604"/>
        <v/>
      </c>
      <c r="T2164" s="307" t="str">
        <f t="shared" si="605"/>
        <v/>
      </c>
      <c r="U2164" s="307" t="str">
        <f t="shared" si="597"/>
        <v/>
      </c>
      <c r="V2164" s="723"/>
      <c r="X2164" s="308" t="str">
        <f t="shared" si="606"/>
        <v/>
      </c>
      <c r="Y2164" s="309" t="str">
        <f t="shared" si="607"/>
        <v/>
      </c>
      <c r="Z2164" s="308" t="str">
        <f t="shared" si="598"/>
        <v/>
      </c>
      <c r="AA2164" s="308" t="b">
        <f t="shared" si="599"/>
        <v>1</v>
      </c>
      <c r="AB2164" s="308" t="str">
        <f t="shared" si="608"/>
        <v/>
      </c>
      <c r="AC2164" s="534" t="str">
        <f t="shared" si="609"/>
        <v/>
      </c>
      <c r="AD2164" s="752" t="str">
        <f t="shared" si="610"/>
        <v/>
      </c>
      <c r="AE2164" s="534" t="str">
        <f t="shared" si="611"/>
        <v/>
      </c>
      <c r="AF2164" s="752" t="str">
        <f t="shared" si="612"/>
        <v/>
      </c>
    </row>
    <row r="2165" spans="2:32" x14ac:dyDescent="0.25">
      <c r="B2165" s="721"/>
      <c r="C2165" s="531" t="str">
        <f>IFERROR(VLOOKUP(B2165,'מצבת ורישום גנים'!B:D,3,0),"")</f>
        <v/>
      </c>
      <c r="D2165" s="721"/>
      <c r="E2165" s="723"/>
      <c r="F2165" s="723"/>
      <c r="G2165" s="723"/>
      <c r="H2165" s="723"/>
      <c r="I2165" s="992" t="str">
        <f t="shared" si="613"/>
        <v/>
      </c>
      <c r="J2165" s="723"/>
      <c r="K2165" s="724"/>
      <c r="L2165" s="723"/>
      <c r="M2165" s="306" t="str">
        <f t="shared" si="600"/>
        <v/>
      </c>
      <c r="N2165" s="32" t="str">
        <f t="shared" si="601"/>
        <v/>
      </c>
      <c r="P2165" s="307" t="str">
        <f t="shared" si="602"/>
        <v/>
      </c>
      <c r="Q2165" s="307" t="str">
        <f t="shared" si="596"/>
        <v/>
      </c>
      <c r="R2165" s="307" t="str">
        <f t="shared" si="603"/>
        <v/>
      </c>
      <c r="S2165" s="307" t="str">
        <f t="shared" si="604"/>
        <v/>
      </c>
      <c r="T2165" s="307" t="str">
        <f t="shared" si="605"/>
        <v/>
      </c>
      <c r="U2165" s="307" t="str">
        <f t="shared" si="597"/>
        <v/>
      </c>
      <c r="V2165" s="723"/>
      <c r="X2165" s="308" t="str">
        <f t="shared" si="606"/>
        <v/>
      </c>
      <c r="Y2165" s="309" t="str">
        <f t="shared" si="607"/>
        <v/>
      </c>
      <c r="Z2165" s="308" t="str">
        <f t="shared" si="598"/>
        <v/>
      </c>
      <c r="AA2165" s="308" t="b">
        <f t="shared" si="599"/>
        <v>1</v>
      </c>
      <c r="AB2165" s="308" t="str">
        <f t="shared" si="608"/>
        <v/>
      </c>
      <c r="AC2165" s="534" t="str">
        <f t="shared" si="609"/>
        <v/>
      </c>
      <c r="AD2165" s="752" t="str">
        <f t="shared" si="610"/>
        <v/>
      </c>
      <c r="AE2165" s="534" t="str">
        <f t="shared" si="611"/>
        <v/>
      </c>
      <c r="AF2165" s="752" t="str">
        <f t="shared" si="612"/>
        <v/>
      </c>
    </row>
    <row r="2166" spans="2:32" x14ac:dyDescent="0.25">
      <c r="B2166" s="721"/>
      <c r="C2166" s="531" t="str">
        <f>IFERROR(VLOOKUP(B2166,'מצבת ורישום גנים'!B:D,3,0),"")</f>
        <v/>
      </c>
      <c r="D2166" s="721"/>
      <c r="E2166" s="723"/>
      <c r="F2166" s="723"/>
      <c r="G2166" s="723"/>
      <c r="H2166" s="723"/>
      <c r="I2166" s="992" t="str">
        <f t="shared" si="613"/>
        <v/>
      </c>
      <c r="J2166" s="723"/>
      <c r="K2166" s="724"/>
      <c r="L2166" s="723"/>
      <c r="M2166" s="306" t="str">
        <f t="shared" si="600"/>
        <v/>
      </c>
      <c r="N2166" s="32" t="str">
        <f t="shared" si="601"/>
        <v/>
      </c>
      <c r="P2166" s="307" t="str">
        <f t="shared" si="602"/>
        <v/>
      </c>
      <c r="Q2166" s="307" t="str">
        <f t="shared" si="596"/>
        <v/>
      </c>
      <c r="R2166" s="307" t="str">
        <f t="shared" si="603"/>
        <v/>
      </c>
      <c r="S2166" s="307" t="str">
        <f t="shared" si="604"/>
        <v/>
      </c>
      <c r="T2166" s="307" t="str">
        <f t="shared" si="605"/>
        <v/>
      </c>
      <c r="U2166" s="307" t="str">
        <f t="shared" si="597"/>
        <v/>
      </c>
      <c r="V2166" s="723"/>
      <c r="X2166" s="308" t="str">
        <f t="shared" si="606"/>
        <v/>
      </c>
      <c r="Y2166" s="309" t="str">
        <f t="shared" si="607"/>
        <v/>
      </c>
      <c r="Z2166" s="308" t="str">
        <f t="shared" si="598"/>
        <v/>
      </c>
      <c r="AA2166" s="308" t="b">
        <f t="shared" si="599"/>
        <v>1</v>
      </c>
      <c r="AB2166" s="308" t="str">
        <f t="shared" si="608"/>
        <v/>
      </c>
      <c r="AC2166" s="534" t="str">
        <f t="shared" si="609"/>
        <v/>
      </c>
      <c r="AD2166" s="752" t="str">
        <f t="shared" si="610"/>
        <v/>
      </c>
      <c r="AE2166" s="534" t="str">
        <f t="shared" si="611"/>
        <v/>
      </c>
      <c r="AF2166" s="752" t="str">
        <f t="shared" si="612"/>
        <v/>
      </c>
    </row>
    <row r="2167" spans="2:32" x14ac:dyDescent="0.25">
      <c r="B2167" s="721"/>
      <c r="C2167" s="531" t="str">
        <f>IFERROR(VLOOKUP(B2167,'מצבת ורישום גנים'!B:D,3,0),"")</f>
        <v/>
      </c>
      <c r="D2167" s="721"/>
      <c r="E2167" s="723"/>
      <c r="F2167" s="723"/>
      <c r="G2167" s="723"/>
      <c r="H2167" s="723"/>
      <c r="I2167" s="992" t="str">
        <f t="shared" si="613"/>
        <v/>
      </c>
      <c r="J2167" s="723"/>
      <c r="K2167" s="724"/>
      <c r="L2167" s="723"/>
      <c r="M2167" s="306" t="str">
        <f t="shared" si="600"/>
        <v/>
      </c>
      <c r="N2167" s="32" t="str">
        <f t="shared" si="601"/>
        <v/>
      </c>
      <c r="P2167" s="307" t="str">
        <f t="shared" si="602"/>
        <v/>
      </c>
      <c r="Q2167" s="307" t="str">
        <f t="shared" si="596"/>
        <v/>
      </c>
      <c r="R2167" s="307" t="str">
        <f t="shared" si="603"/>
        <v/>
      </c>
      <c r="S2167" s="307" t="str">
        <f t="shared" si="604"/>
        <v/>
      </c>
      <c r="T2167" s="307" t="str">
        <f t="shared" si="605"/>
        <v/>
      </c>
      <c r="U2167" s="307" t="str">
        <f t="shared" si="597"/>
        <v/>
      </c>
      <c r="V2167" s="723"/>
      <c r="X2167" s="308" t="str">
        <f t="shared" si="606"/>
        <v/>
      </c>
      <c r="Y2167" s="309" t="str">
        <f t="shared" si="607"/>
        <v/>
      </c>
      <c r="Z2167" s="308" t="str">
        <f t="shared" si="598"/>
        <v/>
      </c>
      <c r="AA2167" s="308" t="b">
        <f t="shared" si="599"/>
        <v>1</v>
      </c>
      <c r="AB2167" s="308" t="str">
        <f t="shared" si="608"/>
        <v/>
      </c>
      <c r="AC2167" s="534" t="str">
        <f t="shared" si="609"/>
        <v/>
      </c>
      <c r="AD2167" s="752" t="str">
        <f t="shared" si="610"/>
        <v/>
      </c>
      <c r="AE2167" s="534" t="str">
        <f t="shared" si="611"/>
        <v/>
      </c>
      <c r="AF2167" s="752" t="str">
        <f t="shared" si="612"/>
        <v/>
      </c>
    </row>
    <row r="2168" spans="2:32" x14ac:dyDescent="0.25">
      <c r="B2168" s="721"/>
      <c r="C2168" s="531" t="str">
        <f>IFERROR(VLOOKUP(B2168,'מצבת ורישום גנים'!B:D,3,0),"")</f>
        <v/>
      </c>
      <c r="D2168" s="721"/>
      <c r="E2168" s="723"/>
      <c r="F2168" s="723"/>
      <c r="G2168" s="723"/>
      <c r="H2168" s="723"/>
      <c r="I2168" s="992" t="str">
        <f t="shared" si="613"/>
        <v/>
      </c>
      <c r="J2168" s="723"/>
      <c r="K2168" s="724"/>
      <c r="L2168" s="723"/>
      <c r="M2168" s="306" t="str">
        <f t="shared" si="600"/>
        <v/>
      </c>
      <c r="N2168" s="32" t="str">
        <f t="shared" si="601"/>
        <v/>
      </c>
      <c r="P2168" s="307" t="str">
        <f t="shared" si="602"/>
        <v/>
      </c>
      <c r="Q2168" s="307" t="str">
        <f t="shared" si="596"/>
        <v/>
      </c>
      <c r="R2168" s="307" t="str">
        <f t="shared" si="603"/>
        <v/>
      </c>
      <c r="S2168" s="307" t="str">
        <f t="shared" si="604"/>
        <v/>
      </c>
      <c r="T2168" s="307" t="str">
        <f t="shared" si="605"/>
        <v/>
      </c>
      <c r="U2168" s="307" t="str">
        <f t="shared" si="597"/>
        <v/>
      </c>
      <c r="V2168" s="723"/>
      <c r="X2168" s="308" t="str">
        <f t="shared" si="606"/>
        <v/>
      </c>
      <c r="Y2168" s="309" t="str">
        <f t="shared" si="607"/>
        <v/>
      </c>
      <c r="Z2168" s="308" t="str">
        <f t="shared" si="598"/>
        <v/>
      </c>
      <c r="AA2168" s="308" t="b">
        <f t="shared" si="599"/>
        <v>1</v>
      </c>
      <c r="AB2168" s="308" t="str">
        <f t="shared" si="608"/>
        <v/>
      </c>
      <c r="AC2168" s="534" t="str">
        <f t="shared" si="609"/>
        <v/>
      </c>
      <c r="AD2168" s="752" t="str">
        <f t="shared" si="610"/>
        <v/>
      </c>
      <c r="AE2168" s="534" t="str">
        <f t="shared" si="611"/>
        <v/>
      </c>
      <c r="AF2168" s="752" t="str">
        <f t="shared" si="612"/>
        <v/>
      </c>
    </row>
    <row r="2169" spans="2:32" x14ac:dyDescent="0.25">
      <c r="B2169" s="721"/>
      <c r="C2169" s="531" t="str">
        <f>IFERROR(VLOOKUP(B2169,'מצבת ורישום גנים'!B:D,3,0),"")</f>
        <v/>
      </c>
      <c r="D2169" s="721"/>
      <c r="E2169" s="723"/>
      <c r="F2169" s="723"/>
      <c r="G2169" s="723"/>
      <c r="H2169" s="723"/>
      <c r="I2169" s="992" t="str">
        <f t="shared" si="613"/>
        <v/>
      </c>
      <c r="J2169" s="723"/>
      <c r="K2169" s="724"/>
      <c r="L2169" s="723"/>
      <c r="M2169" s="306" t="str">
        <f t="shared" si="600"/>
        <v/>
      </c>
      <c r="N2169" s="32" t="str">
        <f t="shared" si="601"/>
        <v/>
      </c>
      <c r="P2169" s="307" t="str">
        <f t="shared" si="602"/>
        <v/>
      </c>
      <c r="Q2169" s="307" t="str">
        <f t="shared" si="596"/>
        <v/>
      </c>
      <c r="R2169" s="307" t="str">
        <f t="shared" si="603"/>
        <v/>
      </c>
      <c r="S2169" s="307" t="str">
        <f t="shared" si="604"/>
        <v/>
      </c>
      <c r="T2169" s="307" t="str">
        <f t="shared" si="605"/>
        <v/>
      </c>
      <c r="U2169" s="307" t="str">
        <f t="shared" si="597"/>
        <v/>
      </c>
      <c r="V2169" s="723"/>
      <c r="X2169" s="308" t="str">
        <f t="shared" si="606"/>
        <v/>
      </c>
      <c r="Y2169" s="309" t="str">
        <f t="shared" si="607"/>
        <v/>
      </c>
      <c r="Z2169" s="308" t="str">
        <f t="shared" si="598"/>
        <v/>
      </c>
      <c r="AA2169" s="308" t="b">
        <f t="shared" si="599"/>
        <v>1</v>
      </c>
      <c r="AB2169" s="308" t="str">
        <f t="shared" si="608"/>
        <v/>
      </c>
      <c r="AC2169" s="534" t="str">
        <f t="shared" si="609"/>
        <v/>
      </c>
      <c r="AD2169" s="752" t="str">
        <f t="shared" si="610"/>
        <v/>
      </c>
      <c r="AE2169" s="534" t="str">
        <f t="shared" si="611"/>
        <v/>
      </c>
      <c r="AF2169" s="752" t="str">
        <f t="shared" si="612"/>
        <v/>
      </c>
    </row>
    <row r="2170" spans="2:32" x14ac:dyDescent="0.25">
      <c r="B2170" s="721"/>
      <c r="C2170" s="531" t="str">
        <f>IFERROR(VLOOKUP(B2170,'מצבת ורישום גנים'!B:D,3,0),"")</f>
        <v/>
      </c>
      <c r="D2170" s="721"/>
      <c r="E2170" s="723"/>
      <c r="F2170" s="723"/>
      <c r="G2170" s="723"/>
      <c r="H2170" s="723"/>
      <c r="I2170" s="992" t="str">
        <f t="shared" si="613"/>
        <v/>
      </c>
      <c r="J2170" s="723"/>
      <c r="K2170" s="724"/>
      <c r="L2170" s="723"/>
      <c r="M2170" s="306" t="str">
        <f t="shared" si="600"/>
        <v/>
      </c>
      <c r="N2170" s="32" t="str">
        <f t="shared" si="601"/>
        <v/>
      </c>
      <c r="P2170" s="307" t="str">
        <f t="shared" si="602"/>
        <v/>
      </c>
      <c r="Q2170" s="307" t="str">
        <f t="shared" si="596"/>
        <v/>
      </c>
      <c r="R2170" s="307" t="str">
        <f t="shared" si="603"/>
        <v/>
      </c>
      <c r="S2170" s="307" t="str">
        <f t="shared" si="604"/>
        <v/>
      </c>
      <c r="T2170" s="307" t="str">
        <f t="shared" si="605"/>
        <v/>
      </c>
      <c r="U2170" s="307" t="str">
        <f t="shared" si="597"/>
        <v/>
      </c>
      <c r="V2170" s="723"/>
      <c r="X2170" s="308" t="str">
        <f t="shared" si="606"/>
        <v/>
      </c>
      <c r="Y2170" s="309" t="str">
        <f t="shared" si="607"/>
        <v/>
      </c>
      <c r="Z2170" s="308" t="str">
        <f t="shared" si="598"/>
        <v/>
      </c>
      <c r="AA2170" s="308" t="b">
        <f t="shared" si="599"/>
        <v>1</v>
      </c>
      <c r="AB2170" s="308" t="str">
        <f t="shared" si="608"/>
        <v/>
      </c>
      <c r="AC2170" s="534" t="str">
        <f t="shared" si="609"/>
        <v/>
      </c>
      <c r="AD2170" s="752" t="str">
        <f t="shared" si="610"/>
        <v/>
      </c>
      <c r="AE2170" s="534" t="str">
        <f t="shared" si="611"/>
        <v/>
      </c>
      <c r="AF2170" s="752" t="str">
        <f t="shared" si="612"/>
        <v/>
      </c>
    </row>
    <row r="2171" spans="2:32" x14ac:dyDescent="0.25">
      <c r="B2171" s="721"/>
      <c r="C2171" s="531" t="str">
        <f>IFERROR(VLOOKUP(B2171,'מצבת ורישום גנים'!B:D,3,0),"")</f>
        <v/>
      </c>
      <c r="D2171" s="721"/>
      <c r="E2171" s="723"/>
      <c r="F2171" s="723"/>
      <c r="G2171" s="723"/>
      <c r="H2171" s="723"/>
      <c r="I2171" s="992" t="str">
        <f t="shared" si="613"/>
        <v/>
      </c>
      <c r="J2171" s="723"/>
      <c r="K2171" s="724"/>
      <c r="L2171" s="723"/>
      <c r="M2171" s="306" t="str">
        <f t="shared" si="600"/>
        <v/>
      </c>
      <c r="N2171" s="32" t="str">
        <f t="shared" si="601"/>
        <v/>
      </c>
      <c r="P2171" s="307" t="str">
        <f t="shared" si="602"/>
        <v/>
      </c>
      <c r="Q2171" s="307" t="str">
        <f t="shared" si="596"/>
        <v/>
      </c>
      <c r="R2171" s="307" t="str">
        <f t="shared" si="603"/>
        <v/>
      </c>
      <c r="S2171" s="307" t="str">
        <f t="shared" si="604"/>
        <v/>
      </c>
      <c r="T2171" s="307" t="str">
        <f t="shared" si="605"/>
        <v/>
      </c>
      <c r="U2171" s="307" t="str">
        <f t="shared" si="597"/>
        <v/>
      </c>
      <c r="V2171" s="723"/>
      <c r="X2171" s="308" t="str">
        <f t="shared" si="606"/>
        <v/>
      </c>
      <c r="Y2171" s="309" t="str">
        <f t="shared" si="607"/>
        <v/>
      </c>
      <c r="Z2171" s="308" t="str">
        <f t="shared" si="598"/>
        <v/>
      </c>
      <c r="AA2171" s="308" t="b">
        <f t="shared" si="599"/>
        <v>1</v>
      </c>
      <c r="AB2171" s="308" t="str">
        <f t="shared" si="608"/>
        <v/>
      </c>
      <c r="AC2171" s="534" t="str">
        <f t="shared" si="609"/>
        <v/>
      </c>
      <c r="AD2171" s="752" t="str">
        <f t="shared" si="610"/>
        <v/>
      </c>
      <c r="AE2171" s="534" t="str">
        <f t="shared" si="611"/>
        <v/>
      </c>
      <c r="AF2171" s="752" t="str">
        <f t="shared" si="612"/>
        <v/>
      </c>
    </row>
    <row r="2172" spans="2:32" x14ac:dyDescent="0.25">
      <c r="B2172" s="721"/>
      <c r="C2172" s="531" t="str">
        <f>IFERROR(VLOOKUP(B2172,'מצבת ורישום גנים'!B:D,3,0),"")</f>
        <v/>
      </c>
      <c r="D2172" s="721"/>
      <c r="E2172" s="723"/>
      <c r="F2172" s="723"/>
      <c r="G2172" s="723"/>
      <c r="H2172" s="723"/>
      <c r="I2172" s="992" t="str">
        <f t="shared" si="613"/>
        <v/>
      </c>
      <c r="J2172" s="723"/>
      <c r="K2172" s="724"/>
      <c r="L2172" s="723"/>
      <c r="M2172" s="306" t="str">
        <f t="shared" si="600"/>
        <v/>
      </c>
      <c r="N2172" s="32" t="str">
        <f t="shared" si="601"/>
        <v/>
      </c>
      <c r="P2172" s="307" t="str">
        <f t="shared" si="602"/>
        <v/>
      </c>
      <c r="Q2172" s="307" t="str">
        <f t="shared" si="596"/>
        <v/>
      </c>
      <c r="R2172" s="307" t="str">
        <f t="shared" si="603"/>
        <v/>
      </c>
      <c r="S2172" s="307" t="str">
        <f t="shared" si="604"/>
        <v/>
      </c>
      <c r="T2172" s="307" t="str">
        <f t="shared" si="605"/>
        <v/>
      </c>
      <c r="U2172" s="307" t="str">
        <f t="shared" si="597"/>
        <v/>
      </c>
      <c r="V2172" s="723"/>
      <c r="X2172" s="308" t="str">
        <f t="shared" si="606"/>
        <v/>
      </c>
      <c r="Y2172" s="309" t="str">
        <f t="shared" si="607"/>
        <v/>
      </c>
      <c r="Z2172" s="308" t="str">
        <f t="shared" si="598"/>
        <v/>
      </c>
      <c r="AA2172" s="308" t="b">
        <f t="shared" si="599"/>
        <v>1</v>
      </c>
      <c r="AB2172" s="308" t="str">
        <f t="shared" si="608"/>
        <v/>
      </c>
      <c r="AC2172" s="534" t="str">
        <f t="shared" si="609"/>
        <v/>
      </c>
      <c r="AD2172" s="752" t="str">
        <f t="shared" si="610"/>
        <v/>
      </c>
      <c r="AE2172" s="534" t="str">
        <f t="shared" si="611"/>
        <v/>
      </c>
      <c r="AF2172" s="752" t="str">
        <f t="shared" si="612"/>
        <v/>
      </c>
    </row>
    <row r="2173" spans="2:32" x14ac:dyDescent="0.25">
      <c r="B2173" s="721"/>
      <c r="C2173" s="531" t="str">
        <f>IFERROR(VLOOKUP(B2173,'מצבת ורישום גנים'!B:D,3,0),"")</f>
        <v/>
      </c>
      <c r="D2173" s="721"/>
      <c r="E2173" s="723"/>
      <c r="F2173" s="723"/>
      <c r="G2173" s="723"/>
      <c r="H2173" s="723"/>
      <c r="I2173" s="992" t="str">
        <f t="shared" si="613"/>
        <v/>
      </c>
      <c r="J2173" s="723"/>
      <c r="K2173" s="724"/>
      <c r="L2173" s="723"/>
      <c r="M2173" s="306" t="str">
        <f t="shared" si="600"/>
        <v/>
      </c>
      <c r="N2173" s="32" t="str">
        <f t="shared" si="601"/>
        <v/>
      </c>
      <c r="P2173" s="307" t="str">
        <f t="shared" si="602"/>
        <v/>
      </c>
      <c r="Q2173" s="307" t="str">
        <f t="shared" si="596"/>
        <v/>
      </c>
      <c r="R2173" s="307" t="str">
        <f t="shared" si="603"/>
        <v/>
      </c>
      <c r="S2173" s="307" t="str">
        <f t="shared" si="604"/>
        <v/>
      </c>
      <c r="T2173" s="307" t="str">
        <f t="shared" si="605"/>
        <v/>
      </c>
      <c r="U2173" s="307" t="str">
        <f t="shared" si="597"/>
        <v/>
      </c>
      <c r="V2173" s="723"/>
      <c r="X2173" s="308" t="str">
        <f t="shared" si="606"/>
        <v/>
      </c>
      <c r="Y2173" s="309" t="str">
        <f t="shared" si="607"/>
        <v/>
      </c>
      <c r="Z2173" s="308" t="str">
        <f t="shared" si="598"/>
        <v/>
      </c>
      <c r="AA2173" s="308" t="b">
        <f t="shared" si="599"/>
        <v>1</v>
      </c>
      <c r="AB2173" s="308" t="str">
        <f t="shared" si="608"/>
        <v/>
      </c>
      <c r="AC2173" s="534" t="str">
        <f t="shared" si="609"/>
        <v/>
      </c>
      <c r="AD2173" s="752" t="str">
        <f t="shared" si="610"/>
        <v/>
      </c>
      <c r="AE2173" s="534" t="str">
        <f t="shared" si="611"/>
        <v/>
      </c>
      <c r="AF2173" s="752" t="str">
        <f t="shared" si="612"/>
        <v/>
      </c>
    </row>
    <row r="2174" spans="2:32" x14ac:dyDescent="0.25">
      <c r="B2174" s="721"/>
      <c r="C2174" s="531" t="str">
        <f>IFERROR(VLOOKUP(B2174,'מצבת ורישום גנים'!B:D,3,0),"")</f>
        <v/>
      </c>
      <c r="D2174" s="721"/>
      <c r="E2174" s="723"/>
      <c r="F2174" s="723"/>
      <c r="G2174" s="723"/>
      <c r="H2174" s="723"/>
      <c r="I2174" s="992" t="str">
        <f t="shared" si="613"/>
        <v/>
      </c>
      <c r="J2174" s="723"/>
      <c r="K2174" s="724"/>
      <c r="L2174" s="723"/>
      <c r="M2174" s="306" t="str">
        <f t="shared" si="600"/>
        <v/>
      </c>
      <c r="N2174" s="32" t="str">
        <f t="shared" si="601"/>
        <v/>
      </c>
      <c r="P2174" s="307" t="str">
        <f t="shared" si="602"/>
        <v/>
      </c>
      <c r="Q2174" s="307" t="str">
        <f t="shared" si="596"/>
        <v/>
      </c>
      <c r="R2174" s="307" t="str">
        <f t="shared" si="603"/>
        <v/>
      </c>
      <c r="S2174" s="307" t="str">
        <f t="shared" si="604"/>
        <v/>
      </c>
      <c r="T2174" s="307" t="str">
        <f t="shared" si="605"/>
        <v/>
      </c>
      <c r="U2174" s="307" t="str">
        <f t="shared" si="597"/>
        <v/>
      </c>
      <c r="V2174" s="723"/>
      <c r="X2174" s="308" t="str">
        <f t="shared" si="606"/>
        <v/>
      </c>
      <c r="Y2174" s="309" t="str">
        <f t="shared" si="607"/>
        <v/>
      </c>
      <c r="Z2174" s="308" t="str">
        <f t="shared" si="598"/>
        <v/>
      </c>
      <c r="AA2174" s="308" t="b">
        <f t="shared" si="599"/>
        <v>1</v>
      </c>
      <c r="AB2174" s="308" t="str">
        <f t="shared" si="608"/>
        <v/>
      </c>
      <c r="AC2174" s="534" t="str">
        <f t="shared" si="609"/>
        <v/>
      </c>
      <c r="AD2174" s="752" t="str">
        <f t="shared" si="610"/>
        <v/>
      </c>
      <c r="AE2174" s="534" t="str">
        <f t="shared" si="611"/>
        <v/>
      </c>
      <c r="AF2174" s="752" t="str">
        <f t="shared" si="612"/>
        <v/>
      </c>
    </row>
    <row r="2175" spans="2:32" x14ac:dyDescent="0.25">
      <c r="B2175" s="721"/>
      <c r="C2175" s="531" t="str">
        <f>IFERROR(VLOOKUP(B2175,'מצבת ורישום גנים'!B:D,3,0),"")</f>
        <v/>
      </c>
      <c r="D2175" s="721"/>
      <c r="E2175" s="723"/>
      <c r="F2175" s="723"/>
      <c r="G2175" s="723"/>
      <c r="H2175" s="723"/>
      <c r="I2175" s="992" t="str">
        <f t="shared" si="613"/>
        <v/>
      </c>
      <c r="J2175" s="723"/>
      <c r="K2175" s="724"/>
      <c r="L2175" s="723"/>
      <c r="M2175" s="306" t="str">
        <f t="shared" si="600"/>
        <v/>
      </c>
      <c r="N2175" s="32" t="str">
        <f t="shared" si="601"/>
        <v/>
      </c>
      <c r="P2175" s="307" t="str">
        <f t="shared" si="602"/>
        <v/>
      </c>
      <c r="Q2175" s="307" t="str">
        <f t="shared" si="596"/>
        <v/>
      </c>
      <c r="R2175" s="307" t="str">
        <f t="shared" si="603"/>
        <v/>
      </c>
      <c r="S2175" s="307" t="str">
        <f t="shared" si="604"/>
        <v/>
      </c>
      <c r="T2175" s="307" t="str">
        <f t="shared" si="605"/>
        <v/>
      </c>
      <c r="U2175" s="307" t="str">
        <f t="shared" si="597"/>
        <v/>
      </c>
      <c r="V2175" s="723"/>
      <c r="X2175" s="308" t="str">
        <f t="shared" si="606"/>
        <v/>
      </c>
      <c r="Y2175" s="309" t="str">
        <f t="shared" si="607"/>
        <v/>
      </c>
      <c r="Z2175" s="308" t="str">
        <f t="shared" si="598"/>
        <v/>
      </c>
      <c r="AA2175" s="308" t="b">
        <f t="shared" si="599"/>
        <v>1</v>
      </c>
      <c r="AB2175" s="308" t="str">
        <f t="shared" si="608"/>
        <v/>
      </c>
      <c r="AC2175" s="534" t="str">
        <f t="shared" si="609"/>
        <v/>
      </c>
      <c r="AD2175" s="752" t="str">
        <f t="shared" si="610"/>
        <v/>
      </c>
      <c r="AE2175" s="534" t="str">
        <f t="shared" si="611"/>
        <v/>
      </c>
      <c r="AF2175" s="752" t="str">
        <f t="shared" si="612"/>
        <v/>
      </c>
    </row>
    <row r="2176" spans="2:32" x14ac:dyDescent="0.25">
      <c r="B2176" s="721"/>
      <c r="C2176" s="531" t="str">
        <f>IFERROR(VLOOKUP(B2176,'מצבת ורישום גנים'!B:D,3,0),"")</f>
        <v/>
      </c>
      <c r="D2176" s="721"/>
      <c r="E2176" s="723"/>
      <c r="F2176" s="723"/>
      <c r="G2176" s="723"/>
      <c r="H2176" s="723"/>
      <c r="I2176" s="992" t="str">
        <f t="shared" si="613"/>
        <v/>
      </c>
      <c r="J2176" s="723"/>
      <c r="K2176" s="724"/>
      <c r="L2176" s="723"/>
      <c r="M2176" s="306" t="str">
        <f t="shared" si="600"/>
        <v/>
      </c>
      <c r="N2176" s="32" t="str">
        <f t="shared" si="601"/>
        <v/>
      </c>
      <c r="P2176" s="307" t="str">
        <f t="shared" si="602"/>
        <v/>
      </c>
      <c r="Q2176" s="307" t="str">
        <f t="shared" si="596"/>
        <v/>
      </c>
      <c r="R2176" s="307" t="str">
        <f t="shared" si="603"/>
        <v/>
      </c>
      <c r="S2176" s="307" t="str">
        <f t="shared" si="604"/>
        <v/>
      </c>
      <c r="T2176" s="307" t="str">
        <f t="shared" si="605"/>
        <v/>
      </c>
      <c r="U2176" s="307" t="str">
        <f t="shared" si="597"/>
        <v/>
      </c>
      <c r="V2176" s="723"/>
      <c r="X2176" s="308" t="str">
        <f t="shared" si="606"/>
        <v/>
      </c>
      <c r="Y2176" s="309" t="str">
        <f t="shared" si="607"/>
        <v/>
      </c>
      <c r="Z2176" s="308" t="str">
        <f t="shared" si="598"/>
        <v/>
      </c>
      <c r="AA2176" s="308" t="b">
        <f t="shared" si="599"/>
        <v>1</v>
      </c>
      <c r="AB2176" s="308" t="str">
        <f t="shared" si="608"/>
        <v/>
      </c>
      <c r="AC2176" s="534" t="str">
        <f t="shared" si="609"/>
        <v/>
      </c>
      <c r="AD2176" s="752" t="str">
        <f t="shared" si="610"/>
        <v/>
      </c>
      <c r="AE2176" s="534" t="str">
        <f t="shared" si="611"/>
        <v/>
      </c>
      <c r="AF2176" s="752" t="str">
        <f t="shared" si="612"/>
        <v/>
      </c>
    </row>
    <row r="2177" spans="2:32" x14ac:dyDescent="0.25">
      <c r="B2177" s="721"/>
      <c r="C2177" s="531" t="str">
        <f>IFERROR(VLOOKUP(B2177,'מצבת ורישום גנים'!B:D,3,0),"")</f>
        <v/>
      </c>
      <c r="D2177" s="721"/>
      <c r="E2177" s="723"/>
      <c r="F2177" s="723"/>
      <c r="G2177" s="723"/>
      <c r="H2177" s="723"/>
      <c r="I2177" s="992" t="str">
        <f t="shared" si="613"/>
        <v/>
      </c>
      <c r="J2177" s="723"/>
      <c r="K2177" s="724"/>
      <c r="L2177" s="723"/>
      <c r="M2177" s="306" t="str">
        <f t="shared" si="600"/>
        <v/>
      </c>
      <c r="N2177" s="32" t="str">
        <f t="shared" si="601"/>
        <v/>
      </c>
      <c r="P2177" s="307" t="str">
        <f t="shared" si="602"/>
        <v/>
      </c>
      <c r="Q2177" s="307" t="str">
        <f t="shared" si="596"/>
        <v/>
      </c>
      <c r="R2177" s="307" t="str">
        <f t="shared" si="603"/>
        <v/>
      </c>
      <c r="S2177" s="307" t="str">
        <f t="shared" si="604"/>
        <v/>
      </c>
      <c r="T2177" s="307" t="str">
        <f t="shared" si="605"/>
        <v/>
      </c>
      <c r="U2177" s="307" t="str">
        <f t="shared" si="597"/>
        <v/>
      </c>
      <c r="V2177" s="723"/>
      <c r="X2177" s="308" t="str">
        <f t="shared" si="606"/>
        <v/>
      </c>
      <c r="Y2177" s="309" t="str">
        <f t="shared" si="607"/>
        <v/>
      </c>
      <c r="Z2177" s="308" t="str">
        <f t="shared" si="598"/>
        <v/>
      </c>
      <c r="AA2177" s="308" t="b">
        <f t="shared" si="599"/>
        <v>1</v>
      </c>
      <c r="AB2177" s="308" t="str">
        <f t="shared" si="608"/>
        <v/>
      </c>
      <c r="AC2177" s="534" t="str">
        <f t="shared" si="609"/>
        <v/>
      </c>
      <c r="AD2177" s="752" t="str">
        <f t="shared" si="610"/>
        <v/>
      </c>
      <c r="AE2177" s="534" t="str">
        <f t="shared" si="611"/>
        <v/>
      </c>
      <c r="AF2177" s="752" t="str">
        <f t="shared" si="612"/>
        <v/>
      </c>
    </row>
    <row r="2178" spans="2:32" x14ac:dyDescent="0.25">
      <c r="B2178" s="721"/>
      <c r="C2178" s="531" t="str">
        <f>IFERROR(VLOOKUP(B2178,'מצבת ורישום גנים'!B:D,3,0),"")</f>
        <v/>
      </c>
      <c r="D2178" s="721"/>
      <c r="E2178" s="723"/>
      <c r="F2178" s="723"/>
      <c r="G2178" s="723"/>
      <c r="H2178" s="723"/>
      <c r="I2178" s="992" t="str">
        <f t="shared" si="613"/>
        <v/>
      </c>
      <c r="J2178" s="723"/>
      <c r="K2178" s="724"/>
      <c r="L2178" s="723"/>
      <c r="M2178" s="306" t="str">
        <f t="shared" si="600"/>
        <v/>
      </c>
      <c r="N2178" s="32" t="str">
        <f t="shared" si="601"/>
        <v/>
      </c>
      <c r="P2178" s="307" t="str">
        <f t="shared" si="602"/>
        <v/>
      </c>
      <c r="Q2178" s="307" t="str">
        <f t="shared" si="596"/>
        <v/>
      </c>
      <c r="R2178" s="307" t="str">
        <f t="shared" si="603"/>
        <v/>
      </c>
      <c r="S2178" s="307" t="str">
        <f t="shared" si="604"/>
        <v/>
      </c>
      <c r="T2178" s="307" t="str">
        <f t="shared" si="605"/>
        <v/>
      </c>
      <c r="U2178" s="307" t="str">
        <f t="shared" si="597"/>
        <v/>
      </c>
      <c r="V2178" s="723"/>
      <c r="X2178" s="308" t="str">
        <f t="shared" si="606"/>
        <v/>
      </c>
      <c r="Y2178" s="309" t="str">
        <f t="shared" si="607"/>
        <v/>
      </c>
      <c r="Z2178" s="308" t="str">
        <f t="shared" si="598"/>
        <v/>
      </c>
      <c r="AA2178" s="308" t="b">
        <f t="shared" si="599"/>
        <v>1</v>
      </c>
      <c r="AB2178" s="308" t="str">
        <f t="shared" si="608"/>
        <v/>
      </c>
      <c r="AC2178" s="534" t="str">
        <f t="shared" si="609"/>
        <v/>
      </c>
      <c r="AD2178" s="752" t="str">
        <f t="shared" si="610"/>
        <v/>
      </c>
      <c r="AE2178" s="534" t="str">
        <f t="shared" si="611"/>
        <v/>
      </c>
      <c r="AF2178" s="752" t="str">
        <f t="shared" si="612"/>
        <v/>
      </c>
    </row>
    <row r="2179" spans="2:32" x14ac:dyDescent="0.25">
      <c r="B2179" s="721"/>
      <c r="C2179" s="531" t="str">
        <f>IFERROR(VLOOKUP(B2179,'מצבת ורישום גנים'!B:D,3,0),"")</f>
        <v/>
      </c>
      <c r="D2179" s="721"/>
      <c r="E2179" s="723"/>
      <c r="F2179" s="723"/>
      <c r="G2179" s="723"/>
      <c r="H2179" s="723"/>
      <c r="I2179" s="992" t="str">
        <f t="shared" si="613"/>
        <v/>
      </c>
      <c r="J2179" s="723"/>
      <c r="K2179" s="724"/>
      <c r="L2179" s="723"/>
      <c r="M2179" s="306" t="str">
        <f t="shared" si="600"/>
        <v/>
      </c>
      <c r="N2179" s="32" t="str">
        <f t="shared" si="601"/>
        <v/>
      </c>
      <c r="P2179" s="307" t="str">
        <f t="shared" si="602"/>
        <v/>
      </c>
      <c r="Q2179" s="307" t="str">
        <f t="shared" si="596"/>
        <v/>
      </c>
      <c r="R2179" s="307" t="str">
        <f t="shared" si="603"/>
        <v/>
      </c>
      <c r="S2179" s="307" t="str">
        <f t="shared" si="604"/>
        <v/>
      </c>
      <c r="T2179" s="307" t="str">
        <f t="shared" si="605"/>
        <v/>
      </c>
      <c r="U2179" s="307" t="str">
        <f t="shared" si="597"/>
        <v/>
      </c>
      <c r="V2179" s="723"/>
      <c r="X2179" s="308" t="str">
        <f t="shared" si="606"/>
        <v/>
      </c>
      <c r="Y2179" s="309" t="str">
        <f t="shared" si="607"/>
        <v/>
      </c>
      <c r="Z2179" s="308" t="str">
        <f t="shared" si="598"/>
        <v/>
      </c>
      <c r="AA2179" s="308" t="b">
        <f t="shared" si="599"/>
        <v>1</v>
      </c>
      <c r="AB2179" s="308" t="str">
        <f t="shared" si="608"/>
        <v/>
      </c>
      <c r="AC2179" s="534" t="str">
        <f t="shared" si="609"/>
        <v/>
      </c>
      <c r="AD2179" s="752" t="str">
        <f t="shared" si="610"/>
        <v/>
      </c>
      <c r="AE2179" s="534" t="str">
        <f t="shared" si="611"/>
        <v/>
      </c>
      <c r="AF2179" s="752" t="str">
        <f t="shared" si="612"/>
        <v/>
      </c>
    </row>
    <row r="2180" spans="2:32" x14ac:dyDescent="0.25">
      <c r="B2180" s="721"/>
      <c r="C2180" s="531" t="str">
        <f>IFERROR(VLOOKUP(B2180,'מצבת ורישום גנים'!B:D,3,0),"")</f>
        <v/>
      </c>
      <c r="D2180" s="721"/>
      <c r="E2180" s="723"/>
      <c r="F2180" s="723"/>
      <c r="G2180" s="723"/>
      <c r="H2180" s="723"/>
      <c r="I2180" s="992" t="str">
        <f t="shared" si="613"/>
        <v/>
      </c>
      <c r="J2180" s="723"/>
      <c r="K2180" s="724"/>
      <c r="L2180" s="723"/>
      <c r="M2180" s="306" t="str">
        <f t="shared" si="600"/>
        <v/>
      </c>
      <c r="N2180" s="32" t="str">
        <f t="shared" si="601"/>
        <v/>
      </c>
      <c r="P2180" s="307" t="str">
        <f t="shared" si="602"/>
        <v/>
      </c>
      <c r="Q2180" s="307" t="str">
        <f t="shared" si="596"/>
        <v/>
      </c>
      <c r="R2180" s="307" t="str">
        <f t="shared" si="603"/>
        <v/>
      </c>
      <c r="S2180" s="307" t="str">
        <f t="shared" si="604"/>
        <v/>
      </c>
      <c r="T2180" s="307" t="str">
        <f t="shared" si="605"/>
        <v/>
      </c>
      <c r="U2180" s="307" t="str">
        <f t="shared" si="597"/>
        <v/>
      </c>
      <c r="V2180" s="723"/>
      <c r="X2180" s="308" t="str">
        <f t="shared" si="606"/>
        <v/>
      </c>
      <c r="Y2180" s="309" t="str">
        <f t="shared" si="607"/>
        <v/>
      </c>
      <c r="Z2180" s="308" t="str">
        <f t="shared" si="598"/>
        <v/>
      </c>
      <c r="AA2180" s="308" t="b">
        <f t="shared" si="599"/>
        <v>1</v>
      </c>
      <c r="AB2180" s="308" t="str">
        <f t="shared" si="608"/>
        <v/>
      </c>
      <c r="AC2180" s="534" t="str">
        <f t="shared" si="609"/>
        <v/>
      </c>
      <c r="AD2180" s="752" t="str">
        <f t="shared" si="610"/>
        <v/>
      </c>
      <c r="AE2180" s="534" t="str">
        <f t="shared" si="611"/>
        <v/>
      </c>
      <c r="AF2180" s="752" t="str">
        <f t="shared" si="612"/>
        <v/>
      </c>
    </row>
    <row r="2181" spans="2:32" x14ac:dyDescent="0.25">
      <c r="B2181" s="721"/>
      <c r="C2181" s="531" t="str">
        <f>IFERROR(VLOOKUP(B2181,'מצבת ורישום גנים'!B:D,3,0),"")</f>
        <v/>
      </c>
      <c r="D2181" s="721"/>
      <c r="E2181" s="723"/>
      <c r="F2181" s="723"/>
      <c r="G2181" s="723"/>
      <c r="H2181" s="723"/>
      <c r="I2181" s="992" t="str">
        <f t="shared" si="613"/>
        <v/>
      </c>
      <c r="J2181" s="723"/>
      <c r="K2181" s="724"/>
      <c r="L2181" s="723"/>
      <c r="M2181" s="306" t="str">
        <f t="shared" si="600"/>
        <v/>
      </c>
      <c r="N2181" s="32" t="str">
        <f t="shared" si="601"/>
        <v/>
      </c>
      <c r="P2181" s="307" t="str">
        <f t="shared" si="602"/>
        <v/>
      </c>
      <c r="Q2181" s="307" t="str">
        <f t="shared" si="596"/>
        <v/>
      </c>
      <c r="R2181" s="307" t="str">
        <f t="shared" si="603"/>
        <v/>
      </c>
      <c r="S2181" s="307" t="str">
        <f t="shared" si="604"/>
        <v/>
      </c>
      <c r="T2181" s="307" t="str">
        <f t="shared" si="605"/>
        <v/>
      </c>
      <c r="U2181" s="307" t="str">
        <f t="shared" si="597"/>
        <v/>
      </c>
      <c r="V2181" s="723"/>
      <c r="X2181" s="308" t="str">
        <f t="shared" si="606"/>
        <v/>
      </c>
      <c r="Y2181" s="309" t="str">
        <f t="shared" si="607"/>
        <v/>
      </c>
      <c r="Z2181" s="308" t="str">
        <f t="shared" si="598"/>
        <v/>
      </c>
      <c r="AA2181" s="308" t="b">
        <f t="shared" si="599"/>
        <v>1</v>
      </c>
      <c r="AB2181" s="308" t="str">
        <f t="shared" si="608"/>
        <v/>
      </c>
      <c r="AC2181" s="534" t="str">
        <f t="shared" si="609"/>
        <v/>
      </c>
      <c r="AD2181" s="752" t="str">
        <f t="shared" si="610"/>
        <v/>
      </c>
      <c r="AE2181" s="534" t="str">
        <f t="shared" si="611"/>
        <v/>
      </c>
      <c r="AF2181" s="752" t="str">
        <f t="shared" si="612"/>
        <v/>
      </c>
    </row>
    <row r="2182" spans="2:32" x14ac:dyDescent="0.25">
      <c r="B2182" s="721"/>
      <c r="C2182" s="531" t="str">
        <f>IFERROR(VLOOKUP(B2182,'מצבת ורישום גנים'!B:D,3,0),"")</f>
        <v/>
      </c>
      <c r="D2182" s="721"/>
      <c r="E2182" s="723"/>
      <c r="F2182" s="723"/>
      <c r="G2182" s="723"/>
      <c r="H2182" s="723"/>
      <c r="I2182" s="992" t="str">
        <f t="shared" si="613"/>
        <v/>
      </c>
      <c r="J2182" s="723"/>
      <c r="K2182" s="724"/>
      <c r="L2182" s="723"/>
      <c r="M2182" s="306" t="str">
        <f t="shared" si="600"/>
        <v/>
      </c>
      <c r="N2182" s="32" t="str">
        <f t="shared" si="601"/>
        <v/>
      </c>
      <c r="P2182" s="307" t="str">
        <f t="shared" si="602"/>
        <v/>
      </c>
      <c r="Q2182" s="307" t="str">
        <f t="shared" si="596"/>
        <v/>
      </c>
      <c r="R2182" s="307" t="str">
        <f t="shared" si="603"/>
        <v/>
      </c>
      <c r="S2182" s="307" t="str">
        <f t="shared" si="604"/>
        <v/>
      </c>
      <c r="T2182" s="307" t="str">
        <f t="shared" si="605"/>
        <v/>
      </c>
      <c r="U2182" s="307" t="str">
        <f t="shared" si="597"/>
        <v/>
      </c>
      <c r="V2182" s="723"/>
      <c r="X2182" s="308" t="str">
        <f t="shared" si="606"/>
        <v/>
      </c>
      <c r="Y2182" s="309" t="str">
        <f t="shared" si="607"/>
        <v/>
      </c>
      <c r="Z2182" s="308" t="str">
        <f t="shared" si="598"/>
        <v/>
      </c>
      <c r="AA2182" s="308" t="b">
        <f t="shared" si="599"/>
        <v>1</v>
      </c>
      <c r="AB2182" s="308" t="str">
        <f t="shared" si="608"/>
        <v/>
      </c>
      <c r="AC2182" s="534" t="str">
        <f t="shared" si="609"/>
        <v/>
      </c>
      <c r="AD2182" s="752" t="str">
        <f t="shared" si="610"/>
        <v/>
      </c>
      <c r="AE2182" s="534" t="str">
        <f t="shared" si="611"/>
        <v/>
      </c>
      <c r="AF2182" s="752" t="str">
        <f t="shared" si="612"/>
        <v/>
      </c>
    </row>
    <row r="2183" spans="2:32" x14ac:dyDescent="0.25">
      <c r="B2183" s="721"/>
      <c r="C2183" s="531" t="str">
        <f>IFERROR(VLOOKUP(B2183,'מצבת ורישום גנים'!B:D,3,0),"")</f>
        <v/>
      </c>
      <c r="D2183" s="721"/>
      <c r="E2183" s="723"/>
      <c r="F2183" s="723"/>
      <c r="G2183" s="723"/>
      <c r="H2183" s="723"/>
      <c r="I2183" s="992" t="str">
        <f t="shared" si="613"/>
        <v/>
      </c>
      <c r="J2183" s="723"/>
      <c r="K2183" s="724"/>
      <c r="L2183" s="723"/>
      <c r="M2183" s="306" t="str">
        <f t="shared" si="600"/>
        <v/>
      </c>
      <c r="N2183" s="32" t="str">
        <f t="shared" si="601"/>
        <v/>
      </c>
      <c r="P2183" s="307" t="str">
        <f t="shared" si="602"/>
        <v/>
      </c>
      <c r="Q2183" s="307" t="str">
        <f t="shared" si="596"/>
        <v/>
      </c>
      <c r="R2183" s="307" t="str">
        <f t="shared" si="603"/>
        <v/>
      </c>
      <c r="S2183" s="307" t="str">
        <f t="shared" si="604"/>
        <v/>
      </c>
      <c r="T2183" s="307" t="str">
        <f t="shared" si="605"/>
        <v/>
      </c>
      <c r="U2183" s="307" t="str">
        <f t="shared" si="597"/>
        <v/>
      </c>
      <c r="V2183" s="723"/>
      <c r="X2183" s="308" t="str">
        <f t="shared" si="606"/>
        <v/>
      </c>
      <c r="Y2183" s="309" t="str">
        <f t="shared" si="607"/>
        <v/>
      </c>
      <c r="Z2183" s="308" t="str">
        <f t="shared" si="598"/>
        <v/>
      </c>
      <c r="AA2183" s="308" t="b">
        <f t="shared" si="599"/>
        <v>1</v>
      </c>
      <c r="AB2183" s="308" t="str">
        <f t="shared" si="608"/>
        <v/>
      </c>
      <c r="AC2183" s="534" t="str">
        <f t="shared" si="609"/>
        <v/>
      </c>
      <c r="AD2183" s="752" t="str">
        <f t="shared" si="610"/>
        <v/>
      </c>
      <c r="AE2183" s="534" t="str">
        <f t="shared" si="611"/>
        <v/>
      </c>
      <c r="AF2183" s="752" t="str">
        <f t="shared" si="612"/>
        <v/>
      </c>
    </row>
    <row r="2184" spans="2:32" x14ac:dyDescent="0.25">
      <c r="B2184" s="721"/>
      <c r="C2184" s="531" t="str">
        <f>IFERROR(VLOOKUP(B2184,'מצבת ורישום גנים'!B:D,3,0),"")</f>
        <v/>
      </c>
      <c r="D2184" s="721"/>
      <c r="E2184" s="723"/>
      <c r="F2184" s="723"/>
      <c r="G2184" s="723"/>
      <c r="H2184" s="723"/>
      <c r="I2184" s="992" t="str">
        <f t="shared" si="613"/>
        <v/>
      </c>
      <c r="J2184" s="723"/>
      <c r="K2184" s="724"/>
      <c r="L2184" s="723"/>
      <c r="M2184" s="306" t="str">
        <f t="shared" si="600"/>
        <v/>
      </c>
      <c r="N2184" s="32" t="str">
        <f t="shared" si="601"/>
        <v/>
      </c>
      <c r="P2184" s="307" t="str">
        <f t="shared" si="602"/>
        <v/>
      </c>
      <c r="Q2184" s="307" t="str">
        <f t="shared" si="596"/>
        <v/>
      </c>
      <c r="R2184" s="307" t="str">
        <f t="shared" si="603"/>
        <v/>
      </c>
      <c r="S2184" s="307" t="str">
        <f t="shared" si="604"/>
        <v/>
      </c>
      <c r="T2184" s="307" t="str">
        <f t="shared" si="605"/>
        <v/>
      </c>
      <c r="U2184" s="307" t="str">
        <f t="shared" si="597"/>
        <v/>
      </c>
      <c r="V2184" s="723"/>
      <c r="X2184" s="308" t="str">
        <f t="shared" si="606"/>
        <v/>
      </c>
      <c r="Y2184" s="309" t="str">
        <f t="shared" si="607"/>
        <v/>
      </c>
      <c r="Z2184" s="308" t="str">
        <f t="shared" si="598"/>
        <v/>
      </c>
      <c r="AA2184" s="308" t="b">
        <f t="shared" si="599"/>
        <v>1</v>
      </c>
      <c r="AB2184" s="308" t="str">
        <f t="shared" si="608"/>
        <v/>
      </c>
      <c r="AC2184" s="534" t="str">
        <f t="shared" si="609"/>
        <v/>
      </c>
      <c r="AD2184" s="752" t="str">
        <f t="shared" si="610"/>
        <v/>
      </c>
      <c r="AE2184" s="534" t="str">
        <f t="shared" si="611"/>
        <v/>
      </c>
      <c r="AF2184" s="752" t="str">
        <f t="shared" si="612"/>
        <v/>
      </c>
    </row>
    <row r="2185" spans="2:32" x14ac:dyDescent="0.25">
      <c r="B2185" s="721"/>
      <c r="C2185" s="531" t="str">
        <f>IFERROR(VLOOKUP(B2185,'מצבת ורישום גנים'!B:D,3,0),"")</f>
        <v/>
      </c>
      <c r="D2185" s="721"/>
      <c r="E2185" s="723"/>
      <c r="F2185" s="723"/>
      <c r="G2185" s="723"/>
      <c r="H2185" s="723"/>
      <c r="I2185" s="992" t="str">
        <f t="shared" si="613"/>
        <v/>
      </c>
      <c r="J2185" s="723"/>
      <c r="K2185" s="724"/>
      <c r="L2185" s="723"/>
      <c r="M2185" s="306" t="str">
        <f t="shared" si="600"/>
        <v/>
      </c>
      <c r="N2185" s="32" t="str">
        <f t="shared" si="601"/>
        <v/>
      </c>
      <c r="P2185" s="307" t="str">
        <f t="shared" si="602"/>
        <v/>
      </c>
      <c r="Q2185" s="307" t="str">
        <f t="shared" si="596"/>
        <v/>
      </c>
      <c r="R2185" s="307" t="str">
        <f t="shared" si="603"/>
        <v/>
      </c>
      <c r="S2185" s="307" t="str">
        <f t="shared" si="604"/>
        <v/>
      </c>
      <c r="T2185" s="307" t="str">
        <f t="shared" si="605"/>
        <v/>
      </c>
      <c r="U2185" s="307" t="str">
        <f t="shared" si="597"/>
        <v/>
      </c>
      <c r="V2185" s="723"/>
      <c r="X2185" s="308" t="str">
        <f t="shared" si="606"/>
        <v/>
      </c>
      <c r="Y2185" s="309" t="str">
        <f t="shared" si="607"/>
        <v/>
      </c>
      <c r="Z2185" s="308" t="str">
        <f t="shared" si="598"/>
        <v/>
      </c>
      <c r="AA2185" s="308" t="b">
        <f t="shared" si="599"/>
        <v>1</v>
      </c>
      <c r="AB2185" s="308" t="str">
        <f t="shared" si="608"/>
        <v/>
      </c>
      <c r="AC2185" s="534" t="str">
        <f t="shared" si="609"/>
        <v/>
      </c>
      <c r="AD2185" s="752" t="str">
        <f t="shared" si="610"/>
        <v/>
      </c>
      <c r="AE2185" s="534" t="str">
        <f t="shared" si="611"/>
        <v/>
      </c>
      <c r="AF2185" s="752" t="str">
        <f t="shared" si="612"/>
        <v/>
      </c>
    </row>
    <row r="2186" spans="2:32" x14ac:dyDescent="0.25">
      <c r="B2186" s="721"/>
      <c r="C2186" s="531" t="str">
        <f>IFERROR(VLOOKUP(B2186,'מצבת ורישום גנים'!B:D,3,0),"")</f>
        <v/>
      </c>
      <c r="D2186" s="721"/>
      <c r="E2186" s="723"/>
      <c r="F2186" s="723"/>
      <c r="G2186" s="723"/>
      <c r="H2186" s="723"/>
      <c r="I2186" s="992" t="str">
        <f t="shared" si="613"/>
        <v/>
      </c>
      <c r="J2186" s="723"/>
      <c r="K2186" s="724"/>
      <c r="L2186" s="723"/>
      <c r="M2186" s="306" t="str">
        <f t="shared" si="600"/>
        <v/>
      </c>
      <c r="N2186" s="32" t="str">
        <f t="shared" si="601"/>
        <v/>
      </c>
      <c r="P2186" s="307" t="str">
        <f t="shared" si="602"/>
        <v/>
      </c>
      <c r="Q2186" s="307" t="str">
        <f t="shared" si="596"/>
        <v/>
      </c>
      <c r="R2186" s="307" t="str">
        <f t="shared" si="603"/>
        <v/>
      </c>
      <c r="S2186" s="307" t="str">
        <f t="shared" si="604"/>
        <v/>
      </c>
      <c r="T2186" s="307" t="str">
        <f t="shared" si="605"/>
        <v/>
      </c>
      <c r="U2186" s="307" t="str">
        <f t="shared" si="597"/>
        <v/>
      </c>
      <c r="V2186" s="723"/>
      <c r="X2186" s="308" t="str">
        <f t="shared" si="606"/>
        <v/>
      </c>
      <c r="Y2186" s="309" t="str">
        <f t="shared" si="607"/>
        <v/>
      </c>
      <c r="Z2186" s="308" t="str">
        <f t="shared" si="598"/>
        <v/>
      </c>
      <c r="AA2186" s="308" t="b">
        <f t="shared" si="599"/>
        <v>1</v>
      </c>
      <c r="AB2186" s="308" t="str">
        <f t="shared" si="608"/>
        <v/>
      </c>
      <c r="AC2186" s="534" t="str">
        <f t="shared" si="609"/>
        <v/>
      </c>
      <c r="AD2186" s="752" t="str">
        <f t="shared" si="610"/>
        <v/>
      </c>
      <c r="AE2186" s="534" t="str">
        <f t="shared" si="611"/>
        <v/>
      </c>
      <c r="AF2186" s="752" t="str">
        <f t="shared" si="612"/>
        <v/>
      </c>
    </row>
    <row r="2187" spans="2:32" x14ac:dyDescent="0.25">
      <c r="B2187" s="721"/>
      <c r="C2187" s="531" t="str">
        <f>IFERROR(VLOOKUP(B2187,'מצבת ורישום גנים'!B:D,3,0),"")</f>
        <v/>
      </c>
      <c r="D2187" s="721"/>
      <c r="E2187" s="723"/>
      <c r="F2187" s="723"/>
      <c r="G2187" s="723"/>
      <c r="H2187" s="723"/>
      <c r="I2187" s="992" t="str">
        <f t="shared" si="613"/>
        <v/>
      </c>
      <c r="J2187" s="723"/>
      <c r="K2187" s="724"/>
      <c r="L2187" s="723"/>
      <c r="M2187" s="306" t="str">
        <f t="shared" si="600"/>
        <v/>
      </c>
      <c r="N2187" s="32" t="str">
        <f t="shared" si="601"/>
        <v/>
      </c>
      <c r="P2187" s="307" t="str">
        <f t="shared" si="602"/>
        <v/>
      </c>
      <c r="Q2187" s="307" t="str">
        <f t="shared" si="596"/>
        <v/>
      </c>
      <c r="R2187" s="307" t="str">
        <f t="shared" si="603"/>
        <v/>
      </c>
      <c r="S2187" s="307" t="str">
        <f t="shared" si="604"/>
        <v/>
      </c>
      <c r="T2187" s="307" t="str">
        <f t="shared" si="605"/>
        <v/>
      </c>
      <c r="U2187" s="307" t="str">
        <f t="shared" si="597"/>
        <v/>
      </c>
      <c r="V2187" s="723"/>
      <c r="X2187" s="308" t="str">
        <f t="shared" si="606"/>
        <v/>
      </c>
      <c r="Y2187" s="309" t="str">
        <f t="shared" si="607"/>
        <v/>
      </c>
      <c r="Z2187" s="308" t="str">
        <f t="shared" si="598"/>
        <v/>
      </c>
      <c r="AA2187" s="308" t="b">
        <f t="shared" si="599"/>
        <v>1</v>
      </c>
      <c r="AB2187" s="308" t="str">
        <f t="shared" si="608"/>
        <v/>
      </c>
      <c r="AC2187" s="534" t="str">
        <f t="shared" si="609"/>
        <v/>
      </c>
      <c r="AD2187" s="752" t="str">
        <f t="shared" si="610"/>
        <v/>
      </c>
      <c r="AE2187" s="534" t="str">
        <f t="shared" si="611"/>
        <v/>
      </c>
      <c r="AF2187" s="752" t="str">
        <f t="shared" si="612"/>
        <v/>
      </c>
    </row>
    <row r="2188" spans="2:32" x14ac:dyDescent="0.25">
      <c r="B2188" s="721"/>
      <c r="C2188" s="531" t="str">
        <f>IFERROR(VLOOKUP(B2188,'מצבת ורישום גנים'!B:D,3,0),"")</f>
        <v/>
      </c>
      <c r="D2188" s="721"/>
      <c r="E2188" s="723"/>
      <c r="F2188" s="723"/>
      <c r="G2188" s="723"/>
      <c r="H2188" s="723"/>
      <c r="I2188" s="992" t="str">
        <f t="shared" si="613"/>
        <v/>
      </c>
      <c r="J2188" s="723"/>
      <c r="K2188" s="724"/>
      <c r="L2188" s="723"/>
      <c r="M2188" s="306" t="str">
        <f t="shared" si="600"/>
        <v/>
      </c>
      <c r="N2188" s="32" t="str">
        <f t="shared" si="601"/>
        <v/>
      </c>
      <c r="P2188" s="307" t="str">
        <f t="shared" si="602"/>
        <v/>
      </c>
      <c r="Q2188" s="307" t="str">
        <f t="shared" si="596"/>
        <v/>
      </c>
      <c r="R2188" s="307" t="str">
        <f t="shared" si="603"/>
        <v/>
      </c>
      <c r="S2188" s="307" t="str">
        <f t="shared" si="604"/>
        <v/>
      </c>
      <c r="T2188" s="307" t="str">
        <f t="shared" si="605"/>
        <v/>
      </c>
      <c r="U2188" s="307" t="str">
        <f t="shared" si="597"/>
        <v/>
      </c>
      <c r="V2188" s="723"/>
      <c r="X2188" s="308" t="str">
        <f t="shared" si="606"/>
        <v/>
      </c>
      <c r="Y2188" s="309" t="str">
        <f t="shared" si="607"/>
        <v/>
      </c>
      <c r="Z2188" s="308" t="str">
        <f t="shared" si="598"/>
        <v/>
      </c>
      <c r="AA2188" s="308" t="b">
        <f t="shared" si="599"/>
        <v>1</v>
      </c>
      <c r="AB2188" s="308" t="str">
        <f t="shared" si="608"/>
        <v/>
      </c>
      <c r="AC2188" s="534" t="str">
        <f t="shared" si="609"/>
        <v/>
      </c>
      <c r="AD2188" s="752" t="str">
        <f t="shared" si="610"/>
        <v/>
      </c>
      <c r="AE2188" s="534" t="str">
        <f t="shared" si="611"/>
        <v/>
      </c>
      <c r="AF2188" s="752" t="str">
        <f t="shared" si="612"/>
        <v/>
      </c>
    </row>
    <row r="2189" spans="2:32" x14ac:dyDescent="0.25">
      <c r="B2189" s="721"/>
      <c r="C2189" s="531" t="str">
        <f>IFERROR(VLOOKUP(B2189,'מצבת ורישום גנים'!B:D,3,0),"")</f>
        <v/>
      </c>
      <c r="D2189" s="721"/>
      <c r="E2189" s="723"/>
      <c r="F2189" s="723"/>
      <c r="G2189" s="723"/>
      <c r="H2189" s="723"/>
      <c r="I2189" s="992" t="str">
        <f t="shared" si="613"/>
        <v/>
      </c>
      <c r="J2189" s="723"/>
      <c r="K2189" s="724"/>
      <c r="L2189" s="723"/>
      <c r="M2189" s="306" t="str">
        <f t="shared" si="600"/>
        <v/>
      </c>
      <c r="N2189" s="32" t="str">
        <f t="shared" si="601"/>
        <v/>
      </c>
      <c r="P2189" s="307" t="str">
        <f t="shared" si="602"/>
        <v/>
      </c>
      <c r="Q2189" s="307" t="str">
        <f t="shared" si="596"/>
        <v/>
      </c>
      <c r="R2189" s="307" t="str">
        <f t="shared" si="603"/>
        <v/>
      </c>
      <c r="S2189" s="307" t="str">
        <f t="shared" si="604"/>
        <v/>
      </c>
      <c r="T2189" s="307" t="str">
        <f t="shared" si="605"/>
        <v/>
      </c>
      <c r="U2189" s="307" t="str">
        <f t="shared" si="597"/>
        <v/>
      </c>
      <c r="V2189" s="723"/>
      <c r="X2189" s="308" t="str">
        <f t="shared" si="606"/>
        <v/>
      </c>
      <c r="Y2189" s="309" t="str">
        <f t="shared" si="607"/>
        <v/>
      </c>
      <c r="Z2189" s="308" t="str">
        <f t="shared" si="598"/>
        <v/>
      </c>
      <c r="AA2189" s="308" t="b">
        <f t="shared" si="599"/>
        <v>1</v>
      </c>
      <c r="AB2189" s="308" t="str">
        <f t="shared" si="608"/>
        <v/>
      </c>
      <c r="AC2189" s="534" t="str">
        <f t="shared" si="609"/>
        <v/>
      </c>
      <c r="AD2189" s="752" t="str">
        <f t="shared" si="610"/>
        <v/>
      </c>
      <c r="AE2189" s="534" t="str">
        <f t="shared" si="611"/>
        <v/>
      </c>
      <c r="AF2189" s="752" t="str">
        <f t="shared" si="612"/>
        <v/>
      </c>
    </row>
    <row r="2190" spans="2:32" x14ac:dyDescent="0.25">
      <c r="B2190" s="721"/>
      <c r="C2190" s="531" t="str">
        <f>IFERROR(VLOOKUP(B2190,'מצבת ורישום גנים'!B:D,3,0),"")</f>
        <v/>
      </c>
      <c r="D2190" s="721"/>
      <c r="E2190" s="723"/>
      <c r="F2190" s="723"/>
      <c r="G2190" s="723"/>
      <c r="H2190" s="723"/>
      <c r="I2190" s="992" t="str">
        <f t="shared" si="613"/>
        <v/>
      </c>
      <c r="J2190" s="723"/>
      <c r="K2190" s="724"/>
      <c r="L2190" s="723"/>
      <c r="M2190" s="306" t="str">
        <f t="shared" si="600"/>
        <v/>
      </c>
      <c r="N2190" s="32" t="str">
        <f t="shared" si="601"/>
        <v/>
      </c>
      <c r="P2190" s="307" t="str">
        <f t="shared" si="602"/>
        <v/>
      </c>
      <c r="Q2190" s="307" t="str">
        <f t="shared" si="596"/>
        <v/>
      </c>
      <c r="R2190" s="307" t="str">
        <f t="shared" si="603"/>
        <v/>
      </c>
      <c r="S2190" s="307" t="str">
        <f t="shared" si="604"/>
        <v/>
      </c>
      <c r="T2190" s="307" t="str">
        <f t="shared" si="605"/>
        <v/>
      </c>
      <c r="U2190" s="307" t="str">
        <f t="shared" si="597"/>
        <v/>
      </c>
      <c r="V2190" s="723"/>
      <c r="X2190" s="308" t="str">
        <f t="shared" si="606"/>
        <v/>
      </c>
      <c r="Y2190" s="309" t="str">
        <f t="shared" si="607"/>
        <v/>
      </c>
      <c r="Z2190" s="308" t="str">
        <f t="shared" si="598"/>
        <v/>
      </c>
      <c r="AA2190" s="308" t="b">
        <f t="shared" si="599"/>
        <v>1</v>
      </c>
      <c r="AB2190" s="308" t="str">
        <f t="shared" si="608"/>
        <v/>
      </c>
      <c r="AC2190" s="534" t="str">
        <f t="shared" si="609"/>
        <v/>
      </c>
      <c r="AD2190" s="752" t="str">
        <f t="shared" si="610"/>
        <v/>
      </c>
      <c r="AE2190" s="534" t="str">
        <f t="shared" si="611"/>
        <v/>
      </c>
      <c r="AF2190" s="752" t="str">
        <f t="shared" si="612"/>
        <v/>
      </c>
    </row>
    <row r="2191" spans="2:32" x14ac:dyDescent="0.25">
      <c r="B2191" s="721"/>
      <c r="C2191" s="531" t="str">
        <f>IFERROR(VLOOKUP(B2191,'מצבת ורישום גנים'!B:D,3,0),"")</f>
        <v/>
      </c>
      <c r="D2191" s="721"/>
      <c r="E2191" s="723"/>
      <c r="F2191" s="723"/>
      <c r="G2191" s="723"/>
      <c r="H2191" s="723"/>
      <c r="I2191" s="992" t="str">
        <f t="shared" si="613"/>
        <v/>
      </c>
      <c r="J2191" s="723"/>
      <c r="K2191" s="724"/>
      <c r="L2191" s="723"/>
      <c r="M2191" s="306" t="str">
        <f t="shared" si="600"/>
        <v/>
      </c>
      <c r="N2191" s="32" t="str">
        <f t="shared" si="601"/>
        <v/>
      </c>
      <c r="P2191" s="307" t="str">
        <f t="shared" si="602"/>
        <v/>
      </c>
      <c r="Q2191" s="307" t="str">
        <f t="shared" si="596"/>
        <v/>
      </c>
      <c r="R2191" s="307" t="str">
        <f t="shared" si="603"/>
        <v/>
      </c>
      <c r="S2191" s="307" t="str">
        <f t="shared" si="604"/>
        <v/>
      </c>
      <c r="T2191" s="307" t="str">
        <f t="shared" si="605"/>
        <v/>
      </c>
      <c r="U2191" s="307" t="str">
        <f t="shared" si="597"/>
        <v/>
      </c>
      <c r="V2191" s="723"/>
      <c r="X2191" s="308" t="str">
        <f t="shared" si="606"/>
        <v/>
      </c>
      <c r="Y2191" s="309" t="str">
        <f t="shared" si="607"/>
        <v/>
      </c>
      <c r="Z2191" s="308" t="str">
        <f t="shared" si="598"/>
        <v/>
      </c>
      <c r="AA2191" s="308" t="b">
        <f t="shared" si="599"/>
        <v>1</v>
      </c>
      <c r="AB2191" s="308" t="str">
        <f t="shared" si="608"/>
        <v/>
      </c>
      <c r="AC2191" s="534" t="str">
        <f t="shared" si="609"/>
        <v/>
      </c>
      <c r="AD2191" s="752" t="str">
        <f t="shared" si="610"/>
        <v/>
      </c>
      <c r="AE2191" s="534" t="str">
        <f t="shared" si="611"/>
        <v/>
      </c>
      <c r="AF2191" s="752" t="str">
        <f t="shared" si="612"/>
        <v/>
      </c>
    </row>
    <row r="2192" spans="2:32" x14ac:dyDescent="0.25">
      <c r="B2192" s="721"/>
      <c r="C2192" s="531" t="str">
        <f>IFERROR(VLOOKUP(B2192,'מצבת ורישום גנים'!B:D,3,0),"")</f>
        <v/>
      </c>
      <c r="D2192" s="721"/>
      <c r="E2192" s="723"/>
      <c r="F2192" s="723"/>
      <c r="G2192" s="723"/>
      <c r="H2192" s="723"/>
      <c r="I2192" s="992" t="str">
        <f t="shared" si="613"/>
        <v/>
      </c>
      <c r="J2192" s="723"/>
      <c r="K2192" s="724"/>
      <c r="L2192" s="723"/>
      <c r="M2192" s="306" t="str">
        <f t="shared" si="600"/>
        <v/>
      </c>
      <c r="N2192" s="32" t="str">
        <f t="shared" si="601"/>
        <v/>
      </c>
      <c r="P2192" s="307" t="str">
        <f t="shared" si="602"/>
        <v/>
      </c>
      <c r="Q2192" s="307" t="str">
        <f t="shared" ref="Q2192:Q2255" si="614">IF(J2192="","",IFERROR(IF(OR(H2192="גננת",H2192="מורה",H2192="רכז",H2192="רכזת גן",H2192="רכז גן",H2192="רכז בית ספר",H2192="רכזת בית ספר"),IF(J2192&gt;=75,"תקין","לא תקין"),IF(H2192="סייעת ממשיכה",IF(J2192&gt;=30,"תקין","לא תקין"),IF(H2192="סייעת רפואית/אישית",IF(J2192&gt;=12.5,"תקין","לא תקין"),IF(H2192="סייעת חדשה",IF(J2192&gt;=37,"תקין","לא תקין"),IF(OR(H2192&lt;&gt;"מורה",H2192&lt;&gt;"גננת",H2192&lt;&gt;"סייעת"),IF(J2192&gt;=30.61,"תקין","לא תקין"),"לא תקין"))))),""))</f>
        <v/>
      </c>
      <c r="R2192" s="307" t="str">
        <f t="shared" si="603"/>
        <v/>
      </c>
      <c r="S2192" s="307" t="str">
        <f t="shared" si="604"/>
        <v/>
      </c>
      <c r="T2192" s="307" t="str">
        <f t="shared" si="605"/>
        <v/>
      </c>
      <c r="U2192" s="307" t="str">
        <f t="shared" ref="U2192:U2255" si="615">IF(D2192="","",IF(Z2192&gt;1,IF(SUMIF(D:D,D2192,L:L)&gt;90,"לא תקין","תקין"),"תקין"))</f>
        <v/>
      </c>
      <c r="V2192" s="723"/>
      <c r="X2192" s="308" t="str">
        <f t="shared" si="606"/>
        <v/>
      </c>
      <c r="Y2192" s="309" t="str">
        <f t="shared" si="607"/>
        <v/>
      </c>
      <c r="Z2192" s="308" t="str">
        <f t="shared" ref="Z2192:Z2255" si="616">IF(D2192="","",COUNTIF(D:D,D2192))</f>
        <v/>
      </c>
      <c r="AA2192" s="308" t="b">
        <f t="shared" ref="AA2192:AA2255" si="617">MOD(MID(REPT(0,9-LEN(D2192))&amp;D2192,1,1)+MID("0246813579",MID(REPT(0,9-LEN(D2192))&amp;D2192,2,1)+1,1)+MID(REPT(0,9-LEN(D2192))&amp;D2192,3,1)+MID("0246813579",MID(REPT(0,9-LEN(D2192))&amp;D2192,4,1)+1,1)+MID(REPT(0,9-LEN(D2192))&amp;D2192,5,1)+MID("0246813579",MID(REPT(0,9-LEN(D2192))&amp;D2192,6,1)+1,1)+MID(REPT(0,9-LEN(D2192))&amp;D2192,7,1)+MID("0246813579",MID(REPT(0,9-LEN(D2192))&amp;D2192,8,1)+1,1)+MID(REPT(0,9-LEN(D2192))&amp;D2192,9,1),10)=0</f>
        <v>1</v>
      </c>
      <c r="AB2192" s="308" t="str">
        <f t="shared" si="608"/>
        <v/>
      </c>
      <c r="AC2192" s="534" t="str">
        <f t="shared" si="609"/>
        <v/>
      </c>
      <c r="AD2192" s="752" t="str">
        <f t="shared" si="610"/>
        <v/>
      </c>
      <c r="AE2192" s="534" t="str">
        <f t="shared" si="611"/>
        <v/>
      </c>
      <c r="AF2192" s="752" t="str">
        <f t="shared" si="612"/>
        <v/>
      </c>
    </row>
    <row r="2193" spans="2:32" x14ac:dyDescent="0.25">
      <c r="B2193" s="721"/>
      <c r="C2193" s="531" t="str">
        <f>IFERROR(VLOOKUP(B2193,'מצבת ורישום גנים'!B:D,3,0),"")</f>
        <v/>
      </c>
      <c r="D2193" s="721"/>
      <c r="E2193" s="723"/>
      <c r="F2193" s="723"/>
      <c r="G2193" s="723"/>
      <c r="H2193" s="723"/>
      <c r="I2193" s="992" t="str">
        <f t="shared" si="613"/>
        <v/>
      </c>
      <c r="J2193" s="723"/>
      <c r="K2193" s="724"/>
      <c r="L2193" s="723"/>
      <c r="M2193" s="306" t="str">
        <f t="shared" ref="M2193:M2256" si="618">IF(AND(L2193&gt;0,K2193&gt;0),K2193*L2193,"")</f>
        <v/>
      </c>
      <c r="N2193" s="32" t="str">
        <f t="shared" ref="N2193:N2256" si="619">TEXT(LEFT(H2193,2),0)</f>
        <v/>
      </c>
      <c r="P2193" s="307" t="str">
        <f t="shared" ref="P2193:P2256" si="620">IF(D2193="","",IF(AA2193=FALSE,"לא תקין","תקין"))</f>
        <v/>
      </c>
      <c r="Q2193" s="307" t="str">
        <f t="shared" si="614"/>
        <v/>
      </c>
      <c r="R2193" s="307" t="str">
        <f t="shared" ref="R2193:R2256" si="621">IF(K2193="","",IF(OR(Y2193&lt;100%,Y2193&gt;140%),"לא תקין","תקין"))</f>
        <v/>
      </c>
      <c r="S2193" s="307" t="str">
        <f t="shared" ref="S2193:S2256" si="622">IF(J2193="","",IFERROR(IF(J2193&gt;120,"לא תקין","תקין"),""))</f>
        <v/>
      </c>
      <c r="T2193" s="307" t="str">
        <f t="shared" ref="T2193:T2256" si="623">IF(L2193="","",IF(H2193="","יש להזין איש צוות",IF(OR(H2193="מורה",H2193="גננת",H2193="רכז גן",H2193="רכזת גן",H2193="סייעת ממשיכה",H2193="סייעת חדשה",H2193="מדצית",H2193="מדצ",H2193="מדריך",H2193="מדריכה",H2193="תוספת כח אדם"),IF(L2193&lt;=90,"תקין","לא תקין"),IF(OR(H2193="רכז בית ספר",H2193="רכזת תכנית בבית הספר",H2193="רכזת בית ספר"),IF(L2193&lt;=114,"תקין","לא תקין"),IF(OR(H2193="סגנית רכזת מעל 150",H2193="סגן רכז"),IF(L2193&lt;=93,"תקין","לא תקין"),"לא תקין")))))</f>
        <v/>
      </c>
      <c r="U2193" s="307" t="str">
        <f t="shared" si="615"/>
        <v/>
      </c>
      <c r="V2193" s="723"/>
      <c r="X2193" s="308" t="str">
        <f t="shared" ref="X2193:X2256" si="624">IF(M2193="","",IF(OR(R2193="לא תקין",S2193="לא תקין",T2193="לא תקין",,U2193="לא תקין"),"לא תקין","תקין"))</f>
        <v/>
      </c>
      <c r="Y2193" s="309" t="str">
        <f t="shared" ref="Y2193:Y2256" si="625">IFERROR(IF(J2193="","",K2193/J2193),"")</f>
        <v/>
      </c>
      <c r="Z2193" s="308" t="str">
        <f t="shared" si="616"/>
        <v/>
      </c>
      <c r="AA2193" s="308" t="b">
        <f t="shared" si="617"/>
        <v>1</v>
      </c>
      <c r="AB2193" s="308" t="str">
        <f t="shared" ref="AB2193:AB2256" si="626">IF(H2193="גננת",IF(J2193&lt;75,"לא תקין","תקין"),"")</f>
        <v/>
      </c>
      <c r="AC2193" s="534" t="str">
        <f t="shared" ref="AC2193:AC2256" si="627">IF(B2193&lt;&gt;"",B2193&amp;H2193,"")</f>
        <v/>
      </c>
      <c r="AD2193" s="752" t="str">
        <f t="shared" ref="AD2193:AD2256" si="628">M2193</f>
        <v/>
      </c>
      <c r="AE2193" s="534" t="str">
        <f t="shared" ref="AE2193:AE2256" si="629">IF(B2193&lt;&gt;"",B2193&amp;LEFT(H2193,5),"")</f>
        <v/>
      </c>
      <c r="AF2193" s="752" t="str">
        <f t="shared" ref="AF2193:AF2256" si="630">M2193</f>
        <v/>
      </c>
    </row>
    <row r="2194" spans="2:32" x14ac:dyDescent="0.25">
      <c r="B2194" s="721"/>
      <c r="C2194" s="531" t="str">
        <f>IFERROR(VLOOKUP(B2194,'מצבת ורישום גנים'!B:D,3,0),"")</f>
        <v/>
      </c>
      <c r="D2194" s="721"/>
      <c r="E2194" s="723"/>
      <c r="F2194" s="723"/>
      <c r="G2194" s="723"/>
      <c r="H2194" s="723"/>
      <c r="I2194" s="992" t="str">
        <f t="shared" ref="I2194:I2257" si="631">SUBSTITUTE(IFERROR(IF(H2194="מדצ","מדצ/ית",IF(OR(H2194="סייעת ממשיכה",H2194="סייעת חדשה",H2194="סייעת רפואית/אישית"),"סייעת",IF(H2194="רכזת גן","רכזת גן"))),""),"FALSE","")</f>
        <v/>
      </c>
      <c r="J2194" s="723"/>
      <c r="K2194" s="724"/>
      <c r="L2194" s="723"/>
      <c r="M2194" s="306" t="str">
        <f t="shared" si="618"/>
        <v/>
      </c>
      <c r="N2194" s="32" t="str">
        <f t="shared" si="619"/>
        <v/>
      </c>
      <c r="P2194" s="307" t="str">
        <f t="shared" si="620"/>
        <v/>
      </c>
      <c r="Q2194" s="307" t="str">
        <f t="shared" si="614"/>
        <v/>
      </c>
      <c r="R2194" s="307" t="str">
        <f t="shared" si="621"/>
        <v/>
      </c>
      <c r="S2194" s="307" t="str">
        <f t="shared" si="622"/>
        <v/>
      </c>
      <c r="T2194" s="307" t="str">
        <f t="shared" si="623"/>
        <v/>
      </c>
      <c r="U2194" s="307" t="str">
        <f t="shared" si="615"/>
        <v/>
      </c>
      <c r="V2194" s="723"/>
      <c r="X2194" s="308" t="str">
        <f t="shared" si="624"/>
        <v/>
      </c>
      <c r="Y2194" s="309" t="str">
        <f t="shared" si="625"/>
        <v/>
      </c>
      <c r="Z2194" s="308" t="str">
        <f t="shared" si="616"/>
        <v/>
      </c>
      <c r="AA2194" s="308" t="b">
        <f t="shared" si="617"/>
        <v>1</v>
      </c>
      <c r="AB2194" s="308" t="str">
        <f t="shared" si="626"/>
        <v/>
      </c>
      <c r="AC2194" s="534" t="str">
        <f t="shared" si="627"/>
        <v/>
      </c>
      <c r="AD2194" s="752" t="str">
        <f t="shared" si="628"/>
        <v/>
      </c>
      <c r="AE2194" s="534" t="str">
        <f t="shared" si="629"/>
        <v/>
      </c>
      <c r="AF2194" s="752" t="str">
        <f t="shared" si="630"/>
        <v/>
      </c>
    </row>
    <row r="2195" spans="2:32" x14ac:dyDescent="0.25">
      <c r="B2195" s="721"/>
      <c r="C2195" s="531" t="str">
        <f>IFERROR(VLOOKUP(B2195,'מצבת ורישום גנים'!B:D,3,0),"")</f>
        <v/>
      </c>
      <c r="D2195" s="721"/>
      <c r="E2195" s="723"/>
      <c r="F2195" s="723"/>
      <c r="G2195" s="723"/>
      <c r="H2195" s="723"/>
      <c r="I2195" s="992" t="str">
        <f t="shared" si="631"/>
        <v/>
      </c>
      <c r="J2195" s="723"/>
      <c r="K2195" s="724"/>
      <c r="L2195" s="723"/>
      <c r="M2195" s="306" t="str">
        <f t="shared" si="618"/>
        <v/>
      </c>
      <c r="N2195" s="32" t="str">
        <f t="shared" si="619"/>
        <v/>
      </c>
      <c r="P2195" s="307" t="str">
        <f t="shared" si="620"/>
        <v/>
      </c>
      <c r="Q2195" s="307" t="str">
        <f t="shared" si="614"/>
        <v/>
      </c>
      <c r="R2195" s="307" t="str">
        <f t="shared" si="621"/>
        <v/>
      </c>
      <c r="S2195" s="307" t="str">
        <f t="shared" si="622"/>
        <v/>
      </c>
      <c r="T2195" s="307" t="str">
        <f t="shared" si="623"/>
        <v/>
      </c>
      <c r="U2195" s="307" t="str">
        <f t="shared" si="615"/>
        <v/>
      </c>
      <c r="V2195" s="723"/>
      <c r="X2195" s="308" t="str">
        <f t="shared" si="624"/>
        <v/>
      </c>
      <c r="Y2195" s="309" t="str">
        <f t="shared" si="625"/>
        <v/>
      </c>
      <c r="Z2195" s="308" t="str">
        <f t="shared" si="616"/>
        <v/>
      </c>
      <c r="AA2195" s="308" t="b">
        <f t="shared" si="617"/>
        <v>1</v>
      </c>
      <c r="AB2195" s="308" t="str">
        <f t="shared" si="626"/>
        <v/>
      </c>
      <c r="AC2195" s="534" t="str">
        <f t="shared" si="627"/>
        <v/>
      </c>
      <c r="AD2195" s="752" t="str">
        <f t="shared" si="628"/>
        <v/>
      </c>
      <c r="AE2195" s="534" t="str">
        <f t="shared" si="629"/>
        <v/>
      </c>
      <c r="AF2195" s="752" t="str">
        <f t="shared" si="630"/>
        <v/>
      </c>
    </row>
    <row r="2196" spans="2:32" x14ac:dyDescent="0.25">
      <c r="B2196" s="721"/>
      <c r="C2196" s="531" t="str">
        <f>IFERROR(VLOOKUP(B2196,'מצבת ורישום גנים'!B:D,3,0),"")</f>
        <v/>
      </c>
      <c r="D2196" s="721"/>
      <c r="E2196" s="723"/>
      <c r="F2196" s="723"/>
      <c r="G2196" s="723"/>
      <c r="H2196" s="723"/>
      <c r="I2196" s="992" t="str">
        <f t="shared" si="631"/>
        <v/>
      </c>
      <c r="J2196" s="723"/>
      <c r="K2196" s="724"/>
      <c r="L2196" s="723"/>
      <c r="M2196" s="306" t="str">
        <f t="shared" si="618"/>
        <v/>
      </c>
      <c r="N2196" s="32" t="str">
        <f t="shared" si="619"/>
        <v/>
      </c>
      <c r="P2196" s="307" t="str">
        <f t="shared" si="620"/>
        <v/>
      </c>
      <c r="Q2196" s="307" t="str">
        <f t="shared" si="614"/>
        <v/>
      </c>
      <c r="R2196" s="307" t="str">
        <f t="shared" si="621"/>
        <v/>
      </c>
      <c r="S2196" s="307" t="str">
        <f t="shared" si="622"/>
        <v/>
      </c>
      <c r="T2196" s="307" t="str">
        <f t="shared" si="623"/>
        <v/>
      </c>
      <c r="U2196" s="307" t="str">
        <f t="shared" si="615"/>
        <v/>
      </c>
      <c r="V2196" s="723"/>
      <c r="X2196" s="308" t="str">
        <f t="shared" si="624"/>
        <v/>
      </c>
      <c r="Y2196" s="309" t="str">
        <f t="shared" si="625"/>
        <v/>
      </c>
      <c r="Z2196" s="308" t="str">
        <f t="shared" si="616"/>
        <v/>
      </c>
      <c r="AA2196" s="308" t="b">
        <f t="shared" si="617"/>
        <v>1</v>
      </c>
      <c r="AB2196" s="308" t="str">
        <f t="shared" si="626"/>
        <v/>
      </c>
      <c r="AC2196" s="534" t="str">
        <f t="shared" si="627"/>
        <v/>
      </c>
      <c r="AD2196" s="752" t="str">
        <f t="shared" si="628"/>
        <v/>
      </c>
      <c r="AE2196" s="534" t="str">
        <f t="shared" si="629"/>
        <v/>
      </c>
      <c r="AF2196" s="752" t="str">
        <f t="shared" si="630"/>
        <v/>
      </c>
    </row>
    <row r="2197" spans="2:32" x14ac:dyDescent="0.25">
      <c r="B2197" s="721"/>
      <c r="C2197" s="531" t="str">
        <f>IFERROR(VLOOKUP(B2197,'מצבת ורישום גנים'!B:D,3,0),"")</f>
        <v/>
      </c>
      <c r="D2197" s="721"/>
      <c r="E2197" s="723"/>
      <c r="F2197" s="723"/>
      <c r="G2197" s="723"/>
      <c r="H2197" s="723"/>
      <c r="I2197" s="992" t="str">
        <f t="shared" si="631"/>
        <v/>
      </c>
      <c r="J2197" s="723"/>
      <c r="K2197" s="724"/>
      <c r="L2197" s="723"/>
      <c r="M2197" s="306" t="str">
        <f t="shared" si="618"/>
        <v/>
      </c>
      <c r="N2197" s="32" t="str">
        <f t="shared" si="619"/>
        <v/>
      </c>
      <c r="P2197" s="307" t="str">
        <f t="shared" si="620"/>
        <v/>
      </c>
      <c r="Q2197" s="307" t="str">
        <f t="shared" si="614"/>
        <v/>
      </c>
      <c r="R2197" s="307" t="str">
        <f t="shared" si="621"/>
        <v/>
      </c>
      <c r="S2197" s="307" t="str">
        <f t="shared" si="622"/>
        <v/>
      </c>
      <c r="T2197" s="307" t="str">
        <f t="shared" si="623"/>
        <v/>
      </c>
      <c r="U2197" s="307" t="str">
        <f t="shared" si="615"/>
        <v/>
      </c>
      <c r="V2197" s="723"/>
      <c r="X2197" s="308" t="str">
        <f t="shared" si="624"/>
        <v/>
      </c>
      <c r="Y2197" s="309" t="str">
        <f t="shared" si="625"/>
        <v/>
      </c>
      <c r="Z2197" s="308" t="str">
        <f t="shared" si="616"/>
        <v/>
      </c>
      <c r="AA2197" s="308" t="b">
        <f t="shared" si="617"/>
        <v>1</v>
      </c>
      <c r="AB2197" s="308" t="str">
        <f t="shared" si="626"/>
        <v/>
      </c>
      <c r="AC2197" s="534" t="str">
        <f t="shared" si="627"/>
        <v/>
      </c>
      <c r="AD2197" s="752" t="str">
        <f t="shared" si="628"/>
        <v/>
      </c>
      <c r="AE2197" s="534" t="str">
        <f t="shared" si="629"/>
        <v/>
      </c>
      <c r="AF2197" s="752" t="str">
        <f t="shared" si="630"/>
        <v/>
      </c>
    </row>
    <row r="2198" spans="2:32" x14ac:dyDescent="0.25">
      <c r="B2198" s="721"/>
      <c r="C2198" s="531" t="str">
        <f>IFERROR(VLOOKUP(B2198,'מצבת ורישום גנים'!B:D,3,0),"")</f>
        <v/>
      </c>
      <c r="D2198" s="721"/>
      <c r="E2198" s="723"/>
      <c r="F2198" s="723"/>
      <c r="G2198" s="723"/>
      <c r="H2198" s="723"/>
      <c r="I2198" s="992" t="str">
        <f t="shared" si="631"/>
        <v/>
      </c>
      <c r="J2198" s="723"/>
      <c r="K2198" s="724"/>
      <c r="L2198" s="723"/>
      <c r="M2198" s="306" t="str">
        <f t="shared" si="618"/>
        <v/>
      </c>
      <c r="N2198" s="32" t="str">
        <f t="shared" si="619"/>
        <v/>
      </c>
      <c r="P2198" s="307" t="str">
        <f t="shared" si="620"/>
        <v/>
      </c>
      <c r="Q2198" s="307" t="str">
        <f t="shared" si="614"/>
        <v/>
      </c>
      <c r="R2198" s="307" t="str">
        <f t="shared" si="621"/>
        <v/>
      </c>
      <c r="S2198" s="307" t="str">
        <f t="shared" si="622"/>
        <v/>
      </c>
      <c r="T2198" s="307" t="str">
        <f t="shared" si="623"/>
        <v/>
      </c>
      <c r="U2198" s="307" t="str">
        <f t="shared" si="615"/>
        <v/>
      </c>
      <c r="V2198" s="723"/>
      <c r="X2198" s="308" t="str">
        <f t="shared" si="624"/>
        <v/>
      </c>
      <c r="Y2198" s="309" t="str">
        <f t="shared" si="625"/>
        <v/>
      </c>
      <c r="Z2198" s="308" t="str">
        <f t="shared" si="616"/>
        <v/>
      </c>
      <c r="AA2198" s="308" t="b">
        <f t="shared" si="617"/>
        <v>1</v>
      </c>
      <c r="AB2198" s="308" t="str">
        <f t="shared" si="626"/>
        <v/>
      </c>
      <c r="AC2198" s="534" t="str">
        <f t="shared" si="627"/>
        <v/>
      </c>
      <c r="AD2198" s="752" t="str">
        <f t="shared" si="628"/>
        <v/>
      </c>
      <c r="AE2198" s="534" t="str">
        <f t="shared" si="629"/>
        <v/>
      </c>
      <c r="AF2198" s="752" t="str">
        <f t="shared" si="630"/>
        <v/>
      </c>
    </row>
    <row r="2199" spans="2:32" x14ac:dyDescent="0.25">
      <c r="B2199" s="721"/>
      <c r="C2199" s="531" t="str">
        <f>IFERROR(VLOOKUP(B2199,'מצבת ורישום גנים'!B:D,3,0),"")</f>
        <v/>
      </c>
      <c r="D2199" s="721"/>
      <c r="E2199" s="723"/>
      <c r="F2199" s="723"/>
      <c r="G2199" s="723"/>
      <c r="H2199" s="723"/>
      <c r="I2199" s="992" t="str">
        <f t="shared" si="631"/>
        <v/>
      </c>
      <c r="J2199" s="723"/>
      <c r="K2199" s="724"/>
      <c r="L2199" s="723"/>
      <c r="M2199" s="306" t="str">
        <f t="shared" si="618"/>
        <v/>
      </c>
      <c r="N2199" s="32" t="str">
        <f t="shared" si="619"/>
        <v/>
      </c>
      <c r="P2199" s="307" t="str">
        <f t="shared" si="620"/>
        <v/>
      </c>
      <c r="Q2199" s="307" t="str">
        <f t="shared" si="614"/>
        <v/>
      </c>
      <c r="R2199" s="307" t="str">
        <f t="shared" si="621"/>
        <v/>
      </c>
      <c r="S2199" s="307" t="str">
        <f t="shared" si="622"/>
        <v/>
      </c>
      <c r="T2199" s="307" t="str">
        <f t="shared" si="623"/>
        <v/>
      </c>
      <c r="U2199" s="307" t="str">
        <f t="shared" si="615"/>
        <v/>
      </c>
      <c r="V2199" s="723"/>
      <c r="X2199" s="308" t="str">
        <f t="shared" si="624"/>
        <v/>
      </c>
      <c r="Y2199" s="309" t="str">
        <f t="shared" si="625"/>
        <v/>
      </c>
      <c r="Z2199" s="308" t="str">
        <f t="shared" si="616"/>
        <v/>
      </c>
      <c r="AA2199" s="308" t="b">
        <f t="shared" si="617"/>
        <v>1</v>
      </c>
      <c r="AB2199" s="308" t="str">
        <f t="shared" si="626"/>
        <v/>
      </c>
      <c r="AC2199" s="534" t="str">
        <f t="shared" si="627"/>
        <v/>
      </c>
      <c r="AD2199" s="752" t="str">
        <f t="shared" si="628"/>
        <v/>
      </c>
      <c r="AE2199" s="534" t="str">
        <f t="shared" si="629"/>
        <v/>
      </c>
      <c r="AF2199" s="752" t="str">
        <f t="shared" si="630"/>
        <v/>
      </c>
    </row>
    <row r="2200" spans="2:32" x14ac:dyDescent="0.25">
      <c r="B2200" s="721"/>
      <c r="C2200" s="531" t="str">
        <f>IFERROR(VLOOKUP(B2200,'מצבת ורישום גנים'!B:D,3,0),"")</f>
        <v/>
      </c>
      <c r="D2200" s="721"/>
      <c r="E2200" s="723"/>
      <c r="F2200" s="723"/>
      <c r="G2200" s="723"/>
      <c r="H2200" s="723"/>
      <c r="I2200" s="992" t="str">
        <f t="shared" si="631"/>
        <v/>
      </c>
      <c r="J2200" s="723"/>
      <c r="K2200" s="724"/>
      <c r="L2200" s="723"/>
      <c r="M2200" s="306" t="str">
        <f t="shared" si="618"/>
        <v/>
      </c>
      <c r="N2200" s="32" t="str">
        <f t="shared" si="619"/>
        <v/>
      </c>
      <c r="P2200" s="307" t="str">
        <f t="shared" si="620"/>
        <v/>
      </c>
      <c r="Q2200" s="307" t="str">
        <f t="shared" si="614"/>
        <v/>
      </c>
      <c r="R2200" s="307" t="str">
        <f t="shared" si="621"/>
        <v/>
      </c>
      <c r="S2200" s="307" t="str">
        <f t="shared" si="622"/>
        <v/>
      </c>
      <c r="T2200" s="307" t="str">
        <f t="shared" si="623"/>
        <v/>
      </c>
      <c r="U2200" s="307" t="str">
        <f t="shared" si="615"/>
        <v/>
      </c>
      <c r="V2200" s="723"/>
      <c r="X2200" s="308" t="str">
        <f t="shared" si="624"/>
        <v/>
      </c>
      <c r="Y2200" s="309" t="str">
        <f t="shared" si="625"/>
        <v/>
      </c>
      <c r="Z2200" s="308" t="str">
        <f t="shared" si="616"/>
        <v/>
      </c>
      <c r="AA2200" s="308" t="b">
        <f t="shared" si="617"/>
        <v>1</v>
      </c>
      <c r="AB2200" s="308" t="str">
        <f t="shared" si="626"/>
        <v/>
      </c>
      <c r="AC2200" s="534" t="str">
        <f t="shared" si="627"/>
        <v/>
      </c>
      <c r="AD2200" s="752" t="str">
        <f t="shared" si="628"/>
        <v/>
      </c>
      <c r="AE2200" s="534" t="str">
        <f t="shared" si="629"/>
        <v/>
      </c>
      <c r="AF2200" s="752" t="str">
        <f t="shared" si="630"/>
        <v/>
      </c>
    </row>
    <row r="2201" spans="2:32" x14ac:dyDescent="0.25">
      <c r="B2201" s="721"/>
      <c r="C2201" s="531" t="str">
        <f>IFERROR(VLOOKUP(B2201,'מצבת ורישום גנים'!B:D,3,0),"")</f>
        <v/>
      </c>
      <c r="D2201" s="721"/>
      <c r="E2201" s="723"/>
      <c r="F2201" s="723"/>
      <c r="G2201" s="723"/>
      <c r="H2201" s="723"/>
      <c r="I2201" s="992" t="str">
        <f t="shared" si="631"/>
        <v/>
      </c>
      <c r="J2201" s="723"/>
      <c r="K2201" s="724"/>
      <c r="L2201" s="723"/>
      <c r="M2201" s="306" t="str">
        <f t="shared" si="618"/>
        <v/>
      </c>
      <c r="N2201" s="32" t="str">
        <f t="shared" si="619"/>
        <v/>
      </c>
      <c r="P2201" s="307" t="str">
        <f t="shared" si="620"/>
        <v/>
      </c>
      <c r="Q2201" s="307" t="str">
        <f t="shared" si="614"/>
        <v/>
      </c>
      <c r="R2201" s="307" t="str">
        <f t="shared" si="621"/>
        <v/>
      </c>
      <c r="S2201" s="307" t="str">
        <f t="shared" si="622"/>
        <v/>
      </c>
      <c r="T2201" s="307" t="str">
        <f t="shared" si="623"/>
        <v/>
      </c>
      <c r="U2201" s="307" t="str">
        <f t="shared" si="615"/>
        <v/>
      </c>
      <c r="V2201" s="723"/>
      <c r="X2201" s="308" t="str">
        <f t="shared" si="624"/>
        <v/>
      </c>
      <c r="Y2201" s="309" t="str">
        <f t="shared" si="625"/>
        <v/>
      </c>
      <c r="Z2201" s="308" t="str">
        <f t="shared" si="616"/>
        <v/>
      </c>
      <c r="AA2201" s="308" t="b">
        <f t="shared" si="617"/>
        <v>1</v>
      </c>
      <c r="AB2201" s="308" t="str">
        <f t="shared" si="626"/>
        <v/>
      </c>
      <c r="AC2201" s="534" t="str">
        <f t="shared" si="627"/>
        <v/>
      </c>
      <c r="AD2201" s="752" t="str">
        <f t="shared" si="628"/>
        <v/>
      </c>
      <c r="AE2201" s="534" t="str">
        <f t="shared" si="629"/>
        <v/>
      </c>
      <c r="AF2201" s="752" t="str">
        <f t="shared" si="630"/>
        <v/>
      </c>
    </row>
    <row r="2202" spans="2:32" x14ac:dyDescent="0.25">
      <c r="B2202" s="721"/>
      <c r="C2202" s="531" t="str">
        <f>IFERROR(VLOOKUP(B2202,'מצבת ורישום גנים'!B:D,3,0),"")</f>
        <v/>
      </c>
      <c r="D2202" s="721"/>
      <c r="E2202" s="723"/>
      <c r="F2202" s="723"/>
      <c r="G2202" s="723"/>
      <c r="H2202" s="723"/>
      <c r="I2202" s="992" t="str">
        <f t="shared" si="631"/>
        <v/>
      </c>
      <c r="J2202" s="723"/>
      <c r="K2202" s="724"/>
      <c r="L2202" s="723"/>
      <c r="M2202" s="306" t="str">
        <f t="shared" si="618"/>
        <v/>
      </c>
      <c r="N2202" s="32" t="str">
        <f t="shared" si="619"/>
        <v/>
      </c>
      <c r="P2202" s="307" t="str">
        <f t="shared" si="620"/>
        <v/>
      </c>
      <c r="Q2202" s="307" t="str">
        <f t="shared" si="614"/>
        <v/>
      </c>
      <c r="R2202" s="307" t="str">
        <f t="shared" si="621"/>
        <v/>
      </c>
      <c r="S2202" s="307" t="str">
        <f t="shared" si="622"/>
        <v/>
      </c>
      <c r="T2202" s="307" t="str">
        <f t="shared" si="623"/>
        <v/>
      </c>
      <c r="U2202" s="307" t="str">
        <f t="shared" si="615"/>
        <v/>
      </c>
      <c r="V2202" s="723"/>
      <c r="X2202" s="308" t="str">
        <f t="shared" si="624"/>
        <v/>
      </c>
      <c r="Y2202" s="309" t="str">
        <f t="shared" si="625"/>
        <v/>
      </c>
      <c r="Z2202" s="308" t="str">
        <f t="shared" si="616"/>
        <v/>
      </c>
      <c r="AA2202" s="308" t="b">
        <f t="shared" si="617"/>
        <v>1</v>
      </c>
      <c r="AB2202" s="308" t="str">
        <f t="shared" si="626"/>
        <v/>
      </c>
      <c r="AC2202" s="534" t="str">
        <f t="shared" si="627"/>
        <v/>
      </c>
      <c r="AD2202" s="752" t="str">
        <f t="shared" si="628"/>
        <v/>
      </c>
      <c r="AE2202" s="534" t="str">
        <f t="shared" si="629"/>
        <v/>
      </c>
      <c r="AF2202" s="752" t="str">
        <f t="shared" si="630"/>
        <v/>
      </c>
    </row>
    <row r="2203" spans="2:32" x14ac:dyDescent="0.25">
      <c r="B2203" s="721"/>
      <c r="C2203" s="531" t="str">
        <f>IFERROR(VLOOKUP(B2203,'מצבת ורישום גנים'!B:D,3,0),"")</f>
        <v/>
      </c>
      <c r="D2203" s="721"/>
      <c r="E2203" s="723"/>
      <c r="F2203" s="723"/>
      <c r="G2203" s="723"/>
      <c r="H2203" s="723"/>
      <c r="I2203" s="992" t="str">
        <f t="shared" si="631"/>
        <v/>
      </c>
      <c r="J2203" s="723"/>
      <c r="K2203" s="724"/>
      <c r="L2203" s="723"/>
      <c r="M2203" s="306" t="str">
        <f t="shared" si="618"/>
        <v/>
      </c>
      <c r="N2203" s="32" t="str">
        <f t="shared" si="619"/>
        <v/>
      </c>
      <c r="P2203" s="307" t="str">
        <f t="shared" si="620"/>
        <v/>
      </c>
      <c r="Q2203" s="307" t="str">
        <f t="shared" si="614"/>
        <v/>
      </c>
      <c r="R2203" s="307" t="str">
        <f t="shared" si="621"/>
        <v/>
      </c>
      <c r="S2203" s="307" t="str">
        <f t="shared" si="622"/>
        <v/>
      </c>
      <c r="T2203" s="307" t="str">
        <f t="shared" si="623"/>
        <v/>
      </c>
      <c r="U2203" s="307" t="str">
        <f t="shared" si="615"/>
        <v/>
      </c>
      <c r="V2203" s="723"/>
      <c r="X2203" s="308" t="str">
        <f t="shared" si="624"/>
        <v/>
      </c>
      <c r="Y2203" s="309" t="str">
        <f t="shared" si="625"/>
        <v/>
      </c>
      <c r="Z2203" s="308" t="str">
        <f t="shared" si="616"/>
        <v/>
      </c>
      <c r="AA2203" s="308" t="b">
        <f t="shared" si="617"/>
        <v>1</v>
      </c>
      <c r="AB2203" s="308" t="str">
        <f t="shared" si="626"/>
        <v/>
      </c>
      <c r="AC2203" s="534" t="str">
        <f t="shared" si="627"/>
        <v/>
      </c>
      <c r="AD2203" s="752" t="str">
        <f t="shared" si="628"/>
        <v/>
      </c>
      <c r="AE2203" s="534" t="str">
        <f t="shared" si="629"/>
        <v/>
      </c>
      <c r="AF2203" s="752" t="str">
        <f t="shared" si="630"/>
        <v/>
      </c>
    </row>
    <row r="2204" spans="2:32" x14ac:dyDescent="0.25">
      <c r="B2204" s="721"/>
      <c r="C2204" s="531" t="str">
        <f>IFERROR(VLOOKUP(B2204,'מצבת ורישום גנים'!B:D,3,0),"")</f>
        <v/>
      </c>
      <c r="D2204" s="721"/>
      <c r="E2204" s="723"/>
      <c r="F2204" s="723"/>
      <c r="G2204" s="723"/>
      <c r="H2204" s="723"/>
      <c r="I2204" s="992" t="str">
        <f t="shared" si="631"/>
        <v/>
      </c>
      <c r="J2204" s="723"/>
      <c r="K2204" s="724"/>
      <c r="L2204" s="723"/>
      <c r="M2204" s="306" t="str">
        <f t="shared" si="618"/>
        <v/>
      </c>
      <c r="N2204" s="32" t="str">
        <f t="shared" si="619"/>
        <v/>
      </c>
      <c r="P2204" s="307" t="str">
        <f t="shared" si="620"/>
        <v/>
      </c>
      <c r="Q2204" s="307" t="str">
        <f t="shared" si="614"/>
        <v/>
      </c>
      <c r="R2204" s="307" t="str">
        <f t="shared" si="621"/>
        <v/>
      </c>
      <c r="S2204" s="307" t="str">
        <f t="shared" si="622"/>
        <v/>
      </c>
      <c r="T2204" s="307" t="str">
        <f t="shared" si="623"/>
        <v/>
      </c>
      <c r="U2204" s="307" t="str">
        <f t="shared" si="615"/>
        <v/>
      </c>
      <c r="V2204" s="723"/>
      <c r="X2204" s="308" t="str">
        <f t="shared" si="624"/>
        <v/>
      </c>
      <c r="Y2204" s="309" t="str">
        <f t="shared" si="625"/>
        <v/>
      </c>
      <c r="Z2204" s="308" t="str">
        <f t="shared" si="616"/>
        <v/>
      </c>
      <c r="AA2204" s="308" t="b">
        <f t="shared" si="617"/>
        <v>1</v>
      </c>
      <c r="AB2204" s="308" t="str">
        <f t="shared" si="626"/>
        <v/>
      </c>
      <c r="AC2204" s="534" t="str">
        <f t="shared" si="627"/>
        <v/>
      </c>
      <c r="AD2204" s="752" t="str">
        <f t="shared" si="628"/>
        <v/>
      </c>
      <c r="AE2204" s="534" t="str">
        <f t="shared" si="629"/>
        <v/>
      </c>
      <c r="AF2204" s="752" t="str">
        <f t="shared" si="630"/>
        <v/>
      </c>
    </row>
    <row r="2205" spans="2:32" x14ac:dyDescent="0.25">
      <c r="B2205" s="721"/>
      <c r="C2205" s="531" t="str">
        <f>IFERROR(VLOOKUP(B2205,'מצבת ורישום גנים'!B:D,3,0),"")</f>
        <v/>
      </c>
      <c r="D2205" s="721"/>
      <c r="E2205" s="723"/>
      <c r="F2205" s="723"/>
      <c r="G2205" s="723"/>
      <c r="H2205" s="723"/>
      <c r="I2205" s="992" t="str">
        <f t="shared" si="631"/>
        <v/>
      </c>
      <c r="J2205" s="723"/>
      <c r="K2205" s="724"/>
      <c r="L2205" s="723"/>
      <c r="M2205" s="306" t="str">
        <f t="shared" si="618"/>
        <v/>
      </c>
      <c r="N2205" s="32" t="str">
        <f t="shared" si="619"/>
        <v/>
      </c>
      <c r="P2205" s="307" t="str">
        <f t="shared" si="620"/>
        <v/>
      </c>
      <c r="Q2205" s="307" t="str">
        <f t="shared" si="614"/>
        <v/>
      </c>
      <c r="R2205" s="307" t="str">
        <f t="shared" si="621"/>
        <v/>
      </c>
      <c r="S2205" s="307" t="str">
        <f t="shared" si="622"/>
        <v/>
      </c>
      <c r="T2205" s="307" t="str">
        <f t="shared" si="623"/>
        <v/>
      </c>
      <c r="U2205" s="307" t="str">
        <f t="shared" si="615"/>
        <v/>
      </c>
      <c r="V2205" s="723"/>
      <c r="X2205" s="308" t="str">
        <f t="shared" si="624"/>
        <v/>
      </c>
      <c r="Y2205" s="309" t="str">
        <f t="shared" si="625"/>
        <v/>
      </c>
      <c r="Z2205" s="308" t="str">
        <f t="shared" si="616"/>
        <v/>
      </c>
      <c r="AA2205" s="308" t="b">
        <f t="shared" si="617"/>
        <v>1</v>
      </c>
      <c r="AB2205" s="308" t="str">
        <f t="shared" si="626"/>
        <v/>
      </c>
      <c r="AC2205" s="534" t="str">
        <f t="shared" si="627"/>
        <v/>
      </c>
      <c r="AD2205" s="752" t="str">
        <f t="shared" si="628"/>
        <v/>
      </c>
      <c r="AE2205" s="534" t="str">
        <f t="shared" si="629"/>
        <v/>
      </c>
      <c r="AF2205" s="752" t="str">
        <f t="shared" si="630"/>
        <v/>
      </c>
    </row>
    <row r="2206" spans="2:32" x14ac:dyDescent="0.25">
      <c r="B2206" s="721"/>
      <c r="C2206" s="531" t="str">
        <f>IFERROR(VLOOKUP(B2206,'מצבת ורישום גנים'!B:D,3,0),"")</f>
        <v/>
      </c>
      <c r="D2206" s="721"/>
      <c r="E2206" s="723"/>
      <c r="F2206" s="723"/>
      <c r="G2206" s="723"/>
      <c r="H2206" s="723"/>
      <c r="I2206" s="992" t="str">
        <f t="shared" si="631"/>
        <v/>
      </c>
      <c r="J2206" s="723"/>
      <c r="K2206" s="724"/>
      <c r="L2206" s="723"/>
      <c r="M2206" s="306" t="str">
        <f t="shared" si="618"/>
        <v/>
      </c>
      <c r="N2206" s="32" t="str">
        <f t="shared" si="619"/>
        <v/>
      </c>
      <c r="P2206" s="307" t="str">
        <f t="shared" si="620"/>
        <v/>
      </c>
      <c r="Q2206" s="307" t="str">
        <f t="shared" si="614"/>
        <v/>
      </c>
      <c r="R2206" s="307" t="str">
        <f t="shared" si="621"/>
        <v/>
      </c>
      <c r="S2206" s="307" t="str">
        <f t="shared" si="622"/>
        <v/>
      </c>
      <c r="T2206" s="307" t="str">
        <f t="shared" si="623"/>
        <v/>
      </c>
      <c r="U2206" s="307" t="str">
        <f t="shared" si="615"/>
        <v/>
      </c>
      <c r="V2206" s="723"/>
      <c r="X2206" s="308" t="str">
        <f t="shared" si="624"/>
        <v/>
      </c>
      <c r="Y2206" s="309" t="str">
        <f t="shared" si="625"/>
        <v/>
      </c>
      <c r="Z2206" s="308" t="str">
        <f t="shared" si="616"/>
        <v/>
      </c>
      <c r="AA2206" s="308" t="b">
        <f t="shared" si="617"/>
        <v>1</v>
      </c>
      <c r="AB2206" s="308" t="str">
        <f t="shared" si="626"/>
        <v/>
      </c>
      <c r="AC2206" s="534" t="str">
        <f t="shared" si="627"/>
        <v/>
      </c>
      <c r="AD2206" s="752" t="str">
        <f t="shared" si="628"/>
        <v/>
      </c>
      <c r="AE2206" s="534" t="str">
        <f t="shared" si="629"/>
        <v/>
      </c>
      <c r="AF2206" s="752" t="str">
        <f t="shared" si="630"/>
        <v/>
      </c>
    </row>
    <row r="2207" spans="2:32" x14ac:dyDescent="0.25">
      <c r="B2207" s="721"/>
      <c r="C2207" s="531" t="str">
        <f>IFERROR(VLOOKUP(B2207,'מצבת ורישום גנים'!B:D,3,0),"")</f>
        <v/>
      </c>
      <c r="D2207" s="721"/>
      <c r="E2207" s="723"/>
      <c r="F2207" s="723"/>
      <c r="G2207" s="723"/>
      <c r="H2207" s="723"/>
      <c r="I2207" s="992" t="str">
        <f t="shared" si="631"/>
        <v/>
      </c>
      <c r="J2207" s="723"/>
      <c r="K2207" s="724"/>
      <c r="L2207" s="723"/>
      <c r="M2207" s="306" t="str">
        <f t="shared" si="618"/>
        <v/>
      </c>
      <c r="N2207" s="32" t="str">
        <f t="shared" si="619"/>
        <v/>
      </c>
      <c r="P2207" s="307" t="str">
        <f t="shared" si="620"/>
        <v/>
      </c>
      <c r="Q2207" s="307" t="str">
        <f t="shared" si="614"/>
        <v/>
      </c>
      <c r="R2207" s="307" t="str">
        <f t="shared" si="621"/>
        <v/>
      </c>
      <c r="S2207" s="307" t="str">
        <f t="shared" si="622"/>
        <v/>
      </c>
      <c r="T2207" s="307" t="str">
        <f t="shared" si="623"/>
        <v/>
      </c>
      <c r="U2207" s="307" t="str">
        <f t="shared" si="615"/>
        <v/>
      </c>
      <c r="V2207" s="723"/>
      <c r="X2207" s="308" t="str">
        <f t="shared" si="624"/>
        <v/>
      </c>
      <c r="Y2207" s="309" t="str">
        <f t="shared" si="625"/>
        <v/>
      </c>
      <c r="Z2207" s="308" t="str">
        <f t="shared" si="616"/>
        <v/>
      </c>
      <c r="AA2207" s="308" t="b">
        <f t="shared" si="617"/>
        <v>1</v>
      </c>
      <c r="AB2207" s="308" t="str">
        <f t="shared" si="626"/>
        <v/>
      </c>
      <c r="AC2207" s="534" t="str">
        <f t="shared" si="627"/>
        <v/>
      </c>
      <c r="AD2207" s="752" t="str">
        <f t="shared" si="628"/>
        <v/>
      </c>
      <c r="AE2207" s="534" t="str">
        <f t="shared" si="629"/>
        <v/>
      </c>
      <c r="AF2207" s="752" t="str">
        <f t="shared" si="630"/>
        <v/>
      </c>
    </row>
    <row r="2208" spans="2:32" x14ac:dyDescent="0.25">
      <c r="B2208" s="721"/>
      <c r="C2208" s="531" t="str">
        <f>IFERROR(VLOOKUP(B2208,'מצבת ורישום גנים'!B:D,3,0),"")</f>
        <v/>
      </c>
      <c r="D2208" s="721"/>
      <c r="E2208" s="723"/>
      <c r="F2208" s="723"/>
      <c r="G2208" s="723"/>
      <c r="H2208" s="723"/>
      <c r="I2208" s="992" t="str">
        <f t="shared" si="631"/>
        <v/>
      </c>
      <c r="J2208" s="723"/>
      <c r="K2208" s="724"/>
      <c r="L2208" s="723"/>
      <c r="M2208" s="306" t="str">
        <f t="shared" si="618"/>
        <v/>
      </c>
      <c r="N2208" s="32" t="str">
        <f t="shared" si="619"/>
        <v/>
      </c>
      <c r="P2208" s="307" t="str">
        <f t="shared" si="620"/>
        <v/>
      </c>
      <c r="Q2208" s="307" t="str">
        <f t="shared" si="614"/>
        <v/>
      </c>
      <c r="R2208" s="307" t="str">
        <f t="shared" si="621"/>
        <v/>
      </c>
      <c r="S2208" s="307" t="str">
        <f t="shared" si="622"/>
        <v/>
      </c>
      <c r="T2208" s="307" t="str">
        <f t="shared" si="623"/>
        <v/>
      </c>
      <c r="U2208" s="307" t="str">
        <f t="shared" si="615"/>
        <v/>
      </c>
      <c r="V2208" s="723"/>
      <c r="X2208" s="308" t="str">
        <f t="shared" si="624"/>
        <v/>
      </c>
      <c r="Y2208" s="309" t="str">
        <f t="shared" si="625"/>
        <v/>
      </c>
      <c r="Z2208" s="308" t="str">
        <f t="shared" si="616"/>
        <v/>
      </c>
      <c r="AA2208" s="308" t="b">
        <f t="shared" si="617"/>
        <v>1</v>
      </c>
      <c r="AB2208" s="308" t="str">
        <f t="shared" si="626"/>
        <v/>
      </c>
      <c r="AC2208" s="534" t="str">
        <f t="shared" si="627"/>
        <v/>
      </c>
      <c r="AD2208" s="752" t="str">
        <f t="shared" si="628"/>
        <v/>
      </c>
      <c r="AE2208" s="534" t="str">
        <f t="shared" si="629"/>
        <v/>
      </c>
      <c r="AF2208" s="752" t="str">
        <f t="shared" si="630"/>
        <v/>
      </c>
    </row>
    <row r="2209" spans="2:32" x14ac:dyDescent="0.25">
      <c r="B2209" s="721"/>
      <c r="C2209" s="531" t="str">
        <f>IFERROR(VLOOKUP(B2209,'מצבת ורישום גנים'!B:D,3,0),"")</f>
        <v/>
      </c>
      <c r="D2209" s="721"/>
      <c r="E2209" s="723"/>
      <c r="F2209" s="723"/>
      <c r="G2209" s="723"/>
      <c r="H2209" s="723"/>
      <c r="I2209" s="992" t="str">
        <f t="shared" si="631"/>
        <v/>
      </c>
      <c r="J2209" s="723"/>
      <c r="K2209" s="724"/>
      <c r="L2209" s="723"/>
      <c r="M2209" s="306" t="str">
        <f t="shared" si="618"/>
        <v/>
      </c>
      <c r="N2209" s="32" t="str">
        <f t="shared" si="619"/>
        <v/>
      </c>
      <c r="P2209" s="307" t="str">
        <f t="shared" si="620"/>
        <v/>
      </c>
      <c r="Q2209" s="307" t="str">
        <f t="shared" si="614"/>
        <v/>
      </c>
      <c r="R2209" s="307" t="str">
        <f t="shared" si="621"/>
        <v/>
      </c>
      <c r="S2209" s="307" t="str">
        <f t="shared" si="622"/>
        <v/>
      </c>
      <c r="T2209" s="307" t="str">
        <f t="shared" si="623"/>
        <v/>
      </c>
      <c r="U2209" s="307" t="str">
        <f t="shared" si="615"/>
        <v/>
      </c>
      <c r="V2209" s="723"/>
      <c r="X2209" s="308" t="str">
        <f t="shared" si="624"/>
        <v/>
      </c>
      <c r="Y2209" s="309" t="str">
        <f t="shared" si="625"/>
        <v/>
      </c>
      <c r="Z2209" s="308" t="str">
        <f t="shared" si="616"/>
        <v/>
      </c>
      <c r="AA2209" s="308" t="b">
        <f t="shared" si="617"/>
        <v>1</v>
      </c>
      <c r="AB2209" s="308" t="str">
        <f t="shared" si="626"/>
        <v/>
      </c>
      <c r="AC2209" s="534" t="str">
        <f t="shared" si="627"/>
        <v/>
      </c>
      <c r="AD2209" s="752" t="str">
        <f t="shared" si="628"/>
        <v/>
      </c>
      <c r="AE2209" s="534" t="str">
        <f t="shared" si="629"/>
        <v/>
      </c>
      <c r="AF2209" s="752" t="str">
        <f t="shared" si="630"/>
        <v/>
      </c>
    </row>
    <row r="2210" spans="2:32" x14ac:dyDescent="0.25">
      <c r="B2210" s="721"/>
      <c r="C2210" s="531" t="str">
        <f>IFERROR(VLOOKUP(B2210,'מצבת ורישום גנים'!B:D,3,0),"")</f>
        <v/>
      </c>
      <c r="D2210" s="721"/>
      <c r="E2210" s="723"/>
      <c r="F2210" s="723"/>
      <c r="G2210" s="723"/>
      <c r="H2210" s="723"/>
      <c r="I2210" s="992" t="str">
        <f t="shared" si="631"/>
        <v/>
      </c>
      <c r="J2210" s="723"/>
      <c r="K2210" s="724"/>
      <c r="L2210" s="723"/>
      <c r="M2210" s="306" t="str">
        <f t="shared" si="618"/>
        <v/>
      </c>
      <c r="N2210" s="32" t="str">
        <f t="shared" si="619"/>
        <v/>
      </c>
      <c r="P2210" s="307" t="str">
        <f t="shared" si="620"/>
        <v/>
      </c>
      <c r="Q2210" s="307" t="str">
        <f t="shared" si="614"/>
        <v/>
      </c>
      <c r="R2210" s="307" t="str">
        <f t="shared" si="621"/>
        <v/>
      </c>
      <c r="S2210" s="307" t="str">
        <f t="shared" si="622"/>
        <v/>
      </c>
      <c r="T2210" s="307" t="str">
        <f t="shared" si="623"/>
        <v/>
      </c>
      <c r="U2210" s="307" t="str">
        <f t="shared" si="615"/>
        <v/>
      </c>
      <c r="V2210" s="723"/>
      <c r="X2210" s="308" t="str">
        <f t="shared" si="624"/>
        <v/>
      </c>
      <c r="Y2210" s="309" t="str">
        <f t="shared" si="625"/>
        <v/>
      </c>
      <c r="Z2210" s="308" t="str">
        <f t="shared" si="616"/>
        <v/>
      </c>
      <c r="AA2210" s="308" t="b">
        <f t="shared" si="617"/>
        <v>1</v>
      </c>
      <c r="AB2210" s="308" t="str">
        <f t="shared" si="626"/>
        <v/>
      </c>
      <c r="AC2210" s="534" t="str">
        <f t="shared" si="627"/>
        <v/>
      </c>
      <c r="AD2210" s="752" t="str">
        <f t="shared" si="628"/>
        <v/>
      </c>
      <c r="AE2210" s="534" t="str">
        <f t="shared" si="629"/>
        <v/>
      </c>
      <c r="AF2210" s="752" t="str">
        <f t="shared" si="630"/>
        <v/>
      </c>
    </row>
    <row r="2211" spans="2:32" x14ac:dyDescent="0.25">
      <c r="B2211" s="721"/>
      <c r="C2211" s="531" t="str">
        <f>IFERROR(VLOOKUP(B2211,'מצבת ורישום גנים'!B:D,3,0),"")</f>
        <v/>
      </c>
      <c r="D2211" s="721"/>
      <c r="E2211" s="723"/>
      <c r="F2211" s="723"/>
      <c r="G2211" s="723"/>
      <c r="H2211" s="723"/>
      <c r="I2211" s="992" t="str">
        <f t="shared" si="631"/>
        <v/>
      </c>
      <c r="J2211" s="723"/>
      <c r="K2211" s="724"/>
      <c r="L2211" s="723"/>
      <c r="M2211" s="306" t="str">
        <f t="shared" si="618"/>
        <v/>
      </c>
      <c r="N2211" s="32" t="str">
        <f t="shared" si="619"/>
        <v/>
      </c>
      <c r="P2211" s="307" t="str">
        <f t="shared" si="620"/>
        <v/>
      </c>
      <c r="Q2211" s="307" t="str">
        <f t="shared" si="614"/>
        <v/>
      </c>
      <c r="R2211" s="307" t="str">
        <f t="shared" si="621"/>
        <v/>
      </c>
      <c r="S2211" s="307" t="str">
        <f t="shared" si="622"/>
        <v/>
      </c>
      <c r="T2211" s="307" t="str">
        <f t="shared" si="623"/>
        <v/>
      </c>
      <c r="U2211" s="307" t="str">
        <f t="shared" si="615"/>
        <v/>
      </c>
      <c r="V2211" s="723"/>
      <c r="X2211" s="308" t="str">
        <f t="shared" si="624"/>
        <v/>
      </c>
      <c r="Y2211" s="309" t="str">
        <f t="shared" si="625"/>
        <v/>
      </c>
      <c r="Z2211" s="308" t="str">
        <f t="shared" si="616"/>
        <v/>
      </c>
      <c r="AA2211" s="308" t="b">
        <f t="shared" si="617"/>
        <v>1</v>
      </c>
      <c r="AB2211" s="308" t="str">
        <f t="shared" si="626"/>
        <v/>
      </c>
      <c r="AC2211" s="534" t="str">
        <f t="shared" si="627"/>
        <v/>
      </c>
      <c r="AD2211" s="752" t="str">
        <f t="shared" si="628"/>
        <v/>
      </c>
      <c r="AE2211" s="534" t="str">
        <f t="shared" si="629"/>
        <v/>
      </c>
      <c r="AF2211" s="752" t="str">
        <f t="shared" si="630"/>
        <v/>
      </c>
    </row>
    <row r="2212" spans="2:32" x14ac:dyDescent="0.25">
      <c r="B2212" s="721"/>
      <c r="C2212" s="531" t="str">
        <f>IFERROR(VLOOKUP(B2212,'מצבת ורישום גנים'!B:D,3,0),"")</f>
        <v/>
      </c>
      <c r="D2212" s="721"/>
      <c r="E2212" s="723"/>
      <c r="F2212" s="723"/>
      <c r="G2212" s="723"/>
      <c r="H2212" s="723"/>
      <c r="I2212" s="992" t="str">
        <f t="shared" si="631"/>
        <v/>
      </c>
      <c r="J2212" s="723"/>
      <c r="K2212" s="724"/>
      <c r="L2212" s="723"/>
      <c r="M2212" s="306" t="str">
        <f t="shared" si="618"/>
        <v/>
      </c>
      <c r="N2212" s="32" t="str">
        <f t="shared" si="619"/>
        <v/>
      </c>
      <c r="P2212" s="307" t="str">
        <f t="shared" si="620"/>
        <v/>
      </c>
      <c r="Q2212" s="307" t="str">
        <f t="shared" si="614"/>
        <v/>
      </c>
      <c r="R2212" s="307" t="str">
        <f t="shared" si="621"/>
        <v/>
      </c>
      <c r="S2212" s="307" t="str">
        <f t="shared" si="622"/>
        <v/>
      </c>
      <c r="T2212" s="307" t="str">
        <f t="shared" si="623"/>
        <v/>
      </c>
      <c r="U2212" s="307" t="str">
        <f t="shared" si="615"/>
        <v/>
      </c>
      <c r="V2212" s="723"/>
      <c r="X2212" s="308" t="str">
        <f t="shared" si="624"/>
        <v/>
      </c>
      <c r="Y2212" s="309" t="str">
        <f t="shared" si="625"/>
        <v/>
      </c>
      <c r="Z2212" s="308" t="str">
        <f t="shared" si="616"/>
        <v/>
      </c>
      <c r="AA2212" s="308" t="b">
        <f t="shared" si="617"/>
        <v>1</v>
      </c>
      <c r="AB2212" s="308" t="str">
        <f t="shared" si="626"/>
        <v/>
      </c>
      <c r="AC2212" s="534" t="str">
        <f t="shared" si="627"/>
        <v/>
      </c>
      <c r="AD2212" s="752" t="str">
        <f t="shared" si="628"/>
        <v/>
      </c>
      <c r="AE2212" s="534" t="str">
        <f t="shared" si="629"/>
        <v/>
      </c>
      <c r="AF2212" s="752" t="str">
        <f t="shared" si="630"/>
        <v/>
      </c>
    </row>
    <row r="2213" spans="2:32" x14ac:dyDescent="0.25">
      <c r="B2213" s="721"/>
      <c r="C2213" s="531" t="str">
        <f>IFERROR(VLOOKUP(B2213,'מצבת ורישום גנים'!B:D,3,0),"")</f>
        <v/>
      </c>
      <c r="D2213" s="721"/>
      <c r="E2213" s="723"/>
      <c r="F2213" s="723"/>
      <c r="G2213" s="723"/>
      <c r="H2213" s="723"/>
      <c r="I2213" s="992" t="str">
        <f t="shared" si="631"/>
        <v/>
      </c>
      <c r="J2213" s="723"/>
      <c r="K2213" s="724"/>
      <c r="L2213" s="723"/>
      <c r="M2213" s="306" t="str">
        <f t="shared" si="618"/>
        <v/>
      </c>
      <c r="N2213" s="32" t="str">
        <f t="shared" si="619"/>
        <v/>
      </c>
      <c r="P2213" s="307" t="str">
        <f t="shared" si="620"/>
        <v/>
      </c>
      <c r="Q2213" s="307" t="str">
        <f t="shared" si="614"/>
        <v/>
      </c>
      <c r="R2213" s="307" t="str">
        <f t="shared" si="621"/>
        <v/>
      </c>
      <c r="S2213" s="307" t="str">
        <f t="shared" si="622"/>
        <v/>
      </c>
      <c r="T2213" s="307" t="str">
        <f t="shared" si="623"/>
        <v/>
      </c>
      <c r="U2213" s="307" t="str">
        <f t="shared" si="615"/>
        <v/>
      </c>
      <c r="V2213" s="723"/>
      <c r="X2213" s="308" t="str">
        <f t="shared" si="624"/>
        <v/>
      </c>
      <c r="Y2213" s="309" t="str">
        <f t="shared" si="625"/>
        <v/>
      </c>
      <c r="Z2213" s="308" t="str">
        <f t="shared" si="616"/>
        <v/>
      </c>
      <c r="AA2213" s="308" t="b">
        <f t="shared" si="617"/>
        <v>1</v>
      </c>
      <c r="AB2213" s="308" t="str">
        <f t="shared" si="626"/>
        <v/>
      </c>
      <c r="AC2213" s="534" t="str">
        <f t="shared" si="627"/>
        <v/>
      </c>
      <c r="AD2213" s="752" t="str">
        <f t="shared" si="628"/>
        <v/>
      </c>
      <c r="AE2213" s="534" t="str">
        <f t="shared" si="629"/>
        <v/>
      </c>
      <c r="AF2213" s="752" t="str">
        <f t="shared" si="630"/>
        <v/>
      </c>
    </row>
    <row r="2214" spans="2:32" x14ac:dyDescent="0.25">
      <c r="B2214" s="721"/>
      <c r="C2214" s="531" t="str">
        <f>IFERROR(VLOOKUP(B2214,'מצבת ורישום גנים'!B:D,3,0),"")</f>
        <v/>
      </c>
      <c r="D2214" s="721"/>
      <c r="E2214" s="723"/>
      <c r="F2214" s="723"/>
      <c r="G2214" s="723"/>
      <c r="H2214" s="723"/>
      <c r="I2214" s="992" t="str">
        <f t="shared" si="631"/>
        <v/>
      </c>
      <c r="J2214" s="723"/>
      <c r="K2214" s="724"/>
      <c r="L2214" s="723"/>
      <c r="M2214" s="306" t="str">
        <f t="shared" si="618"/>
        <v/>
      </c>
      <c r="N2214" s="32" t="str">
        <f t="shared" si="619"/>
        <v/>
      </c>
      <c r="P2214" s="307" t="str">
        <f t="shared" si="620"/>
        <v/>
      </c>
      <c r="Q2214" s="307" t="str">
        <f t="shared" si="614"/>
        <v/>
      </c>
      <c r="R2214" s="307" t="str">
        <f t="shared" si="621"/>
        <v/>
      </c>
      <c r="S2214" s="307" t="str">
        <f t="shared" si="622"/>
        <v/>
      </c>
      <c r="T2214" s="307" t="str">
        <f t="shared" si="623"/>
        <v/>
      </c>
      <c r="U2214" s="307" t="str">
        <f t="shared" si="615"/>
        <v/>
      </c>
      <c r="V2214" s="723"/>
      <c r="X2214" s="308" t="str">
        <f t="shared" si="624"/>
        <v/>
      </c>
      <c r="Y2214" s="309" t="str">
        <f t="shared" si="625"/>
        <v/>
      </c>
      <c r="Z2214" s="308" t="str">
        <f t="shared" si="616"/>
        <v/>
      </c>
      <c r="AA2214" s="308" t="b">
        <f t="shared" si="617"/>
        <v>1</v>
      </c>
      <c r="AB2214" s="308" t="str">
        <f t="shared" si="626"/>
        <v/>
      </c>
      <c r="AC2214" s="534" t="str">
        <f t="shared" si="627"/>
        <v/>
      </c>
      <c r="AD2214" s="752" t="str">
        <f t="shared" si="628"/>
        <v/>
      </c>
      <c r="AE2214" s="534" t="str">
        <f t="shared" si="629"/>
        <v/>
      </c>
      <c r="AF2214" s="752" t="str">
        <f t="shared" si="630"/>
        <v/>
      </c>
    </row>
    <row r="2215" spans="2:32" x14ac:dyDescent="0.25">
      <c r="B2215" s="721"/>
      <c r="C2215" s="531" t="str">
        <f>IFERROR(VLOOKUP(B2215,'מצבת ורישום גנים'!B:D,3,0),"")</f>
        <v/>
      </c>
      <c r="D2215" s="721"/>
      <c r="E2215" s="723"/>
      <c r="F2215" s="723"/>
      <c r="G2215" s="723"/>
      <c r="H2215" s="723"/>
      <c r="I2215" s="992" t="str">
        <f t="shared" si="631"/>
        <v/>
      </c>
      <c r="J2215" s="723"/>
      <c r="K2215" s="724"/>
      <c r="L2215" s="723"/>
      <c r="M2215" s="306" t="str">
        <f t="shared" si="618"/>
        <v/>
      </c>
      <c r="N2215" s="32" t="str">
        <f t="shared" si="619"/>
        <v/>
      </c>
      <c r="P2215" s="307" t="str">
        <f t="shared" si="620"/>
        <v/>
      </c>
      <c r="Q2215" s="307" t="str">
        <f t="shared" si="614"/>
        <v/>
      </c>
      <c r="R2215" s="307" t="str">
        <f t="shared" si="621"/>
        <v/>
      </c>
      <c r="S2215" s="307" t="str">
        <f t="shared" si="622"/>
        <v/>
      </c>
      <c r="T2215" s="307" t="str">
        <f t="shared" si="623"/>
        <v/>
      </c>
      <c r="U2215" s="307" t="str">
        <f t="shared" si="615"/>
        <v/>
      </c>
      <c r="V2215" s="723"/>
      <c r="X2215" s="308" t="str">
        <f t="shared" si="624"/>
        <v/>
      </c>
      <c r="Y2215" s="309" t="str">
        <f t="shared" si="625"/>
        <v/>
      </c>
      <c r="Z2215" s="308" t="str">
        <f t="shared" si="616"/>
        <v/>
      </c>
      <c r="AA2215" s="308" t="b">
        <f t="shared" si="617"/>
        <v>1</v>
      </c>
      <c r="AB2215" s="308" t="str">
        <f t="shared" si="626"/>
        <v/>
      </c>
      <c r="AC2215" s="534" t="str">
        <f t="shared" si="627"/>
        <v/>
      </c>
      <c r="AD2215" s="752" t="str">
        <f t="shared" si="628"/>
        <v/>
      </c>
      <c r="AE2215" s="534" t="str">
        <f t="shared" si="629"/>
        <v/>
      </c>
      <c r="AF2215" s="752" t="str">
        <f t="shared" si="630"/>
        <v/>
      </c>
    </row>
    <row r="2216" spans="2:32" x14ac:dyDescent="0.25">
      <c r="B2216" s="721"/>
      <c r="C2216" s="531" t="str">
        <f>IFERROR(VLOOKUP(B2216,'מצבת ורישום גנים'!B:D,3,0),"")</f>
        <v/>
      </c>
      <c r="D2216" s="721"/>
      <c r="E2216" s="723"/>
      <c r="F2216" s="723"/>
      <c r="G2216" s="723"/>
      <c r="H2216" s="723"/>
      <c r="I2216" s="992" t="str">
        <f t="shared" si="631"/>
        <v/>
      </c>
      <c r="J2216" s="723"/>
      <c r="K2216" s="724"/>
      <c r="L2216" s="723"/>
      <c r="M2216" s="306" t="str">
        <f t="shared" si="618"/>
        <v/>
      </c>
      <c r="N2216" s="32" t="str">
        <f t="shared" si="619"/>
        <v/>
      </c>
      <c r="P2216" s="307" t="str">
        <f t="shared" si="620"/>
        <v/>
      </c>
      <c r="Q2216" s="307" t="str">
        <f t="shared" si="614"/>
        <v/>
      </c>
      <c r="R2216" s="307" t="str">
        <f t="shared" si="621"/>
        <v/>
      </c>
      <c r="S2216" s="307" t="str">
        <f t="shared" si="622"/>
        <v/>
      </c>
      <c r="T2216" s="307" t="str">
        <f t="shared" si="623"/>
        <v/>
      </c>
      <c r="U2216" s="307" t="str">
        <f t="shared" si="615"/>
        <v/>
      </c>
      <c r="V2216" s="723"/>
      <c r="X2216" s="308" t="str">
        <f t="shared" si="624"/>
        <v/>
      </c>
      <c r="Y2216" s="309" t="str">
        <f t="shared" si="625"/>
        <v/>
      </c>
      <c r="Z2216" s="308" t="str">
        <f t="shared" si="616"/>
        <v/>
      </c>
      <c r="AA2216" s="308" t="b">
        <f t="shared" si="617"/>
        <v>1</v>
      </c>
      <c r="AB2216" s="308" t="str">
        <f t="shared" si="626"/>
        <v/>
      </c>
      <c r="AC2216" s="534" t="str">
        <f t="shared" si="627"/>
        <v/>
      </c>
      <c r="AD2216" s="752" t="str">
        <f t="shared" si="628"/>
        <v/>
      </c>
      <c r="AE2216" s="534" t="str">
        <f t="shared" si="629"/>
        <v/>
      </c>
      <c r="AF2216" s="752" t="str">
        <f t="shared" si="630"/>
        <v/>
      </c>
    </row>
    <row r="2217" spans="2:32" x14ac:dyDescent="0.25">
      <c r="B2217" s="721"/>
      <c r="C2217" s="531" t="str">
        <f>IFERROR(VLOOKUP(B2217,'מצבת ורישום גנים'!B:D,3,0),"")</f>
        <v/>
      </c>
      <c r="D2217" s="721"/>
      <c r="E2217" s="723"/>
      <c r="F2217" s="723"/>
      <c r="G2217" s="723"/>
      <c r="H2217" s="723"/>
      <c r="I2217" s="992" t="str">
        <f t="shared" si="631"/>
        <v/>
      </c>
      <c r="J2217" s="723"/>
      <c r="K2217" s="724"/>
      <c r="L2217" s="723"/>
      <c r="M2217" s="306" t="str">
        <f t="shared" si="618"/>
        <v/>
      </c>
      <c r="N2217" s="32" t="str">
        <f t="shared" si="619"/>
        <v/>
      </c>
      <c r="P2217" s="307" t="str">
        <f t="shared" si="620"/>
        <v/>
      </c>
      <c r="Q2217" s="307" t="str">
        <f t="shared" si="614"/>
        <v/>
      </c>
      <c r="R2217" s="307" t="str">
        <f t="shared" si="621"/>
        <v/>
      </c>
      <c r="S2217" s="307" t="str">
        <f t="shared" si="622"/>
        <v/>
      </c>
      <c r="T2217" s="307" t="str">
        <f t="shared" si="623"/>
        <v/>
      </c>
      <c r="U2217" s="307" t="str">
        <f t="shared" si="615"/>
        <v/>
      </c>
      <c r="V2217" s="723"/>
      <c r="X2217" s="308" t="str">
        <f t="shared" si="624"/>
        <v/>
      </c>
      <c r="Y2217" s="309" t="str">
        <f t="shared" si="625"/>
        <v/>
      </c>
      <c r="Z2217" s="308" t="str">
        <f t="shared" si="616"/>
        <v/>
      </c>
      <c r="AA2217" s="308" t="b">
        <f t="shared" si="617"/>
        <v>1</v>
      </c>
      <c r="AB2217" s="308" t="str">
        <f t="shared" si="626"/>
        <v/>
      </c>
      <c r="AC2217" s="534" t="str">
        <f t="shared" si="627"/>
        <v/>
      </c>
      <c r="AD2217" s="752" t="str">
        <f t="shared" si="628"/>
        <v/>
      </c>
      <c r="AE2217" s="534" t="str">
        <f t="shared" si="629"/>
        <v/>
      </c>
      <c r="AF2217" s="752" t="str">
        <f t="shared" si="630"/>
        <v/>
      </c>
    </row>
    <row r="2218" spans="2:32" x14ac:dyDescent="0.25">
      <c r="B2218" s="721"/>
      <c r="C2218" s="531" t="str">
        <f>IFERROR(VLOOKUP(B2218,'מצבת ורישום גנים'!B:D,3,0),"")</f>
        <v/>
      </c>
      <c r="D2218" s="721"/>
      <c r="E2218" s="723"/>
      <c r="F2218" s="723"/>
      <c r="G2218" s="723"/>
      <c r="H2218" s="723"/>
      <c r="I2218" s="992" t="str">
        <f t="shared" si="631"/>
        <v/>
      </c>
      <c r="J2218" s="723"/>
      <c r="K2218" s="724"/>
      <c r="L2218" s="723"/>
      <c r="M2218" s="306" t="str">
        <f t="shared" si="618"/>
        <v/>
      </c>
      <c r="N2218" s="32" t="str">
        <f t="shared" si="619"/>
        <v/>
      </c>
      <c r="P2218" s="307" t="str">
        <f t="shared" si="620"/>
        <v/>
      </c>
      <c r="Q2218" s="307" t="str">
        <f t="shared" si="614"/>
        <v/>
      </c>
      <c r="R2218" s="307" t="str">
        <f t="shared" si="621"/>
        <v/>
      </c>
      <c r="S2218" s="307" t="str">
        <f t="shared" si="622"/>
        <v/>
      </c>
      <c r="T2218" s="307" t="str">
        <f t="shared" si="623"/>
        <v/>
      </c>
      <c r="U2218" s="307" t="str">
        <f t="shared" si="615"/>
        <v/>
      </c>
      <c r="V2218" s="723"/>
      <c r="X2218" s="308" t="str">
        <f t="shared" si="624"/>
        <v/>
      </c>
      <c r="Y2218" s="309" t="str">
        <f t="shared" si="625"/>
        <v/>
      </c>
      <c r="Z2218" s="308" t="str">
        <f t="shared" si="616"/>
        <v/>
      </c>
      <c r="AA2218" s="308" t="b">
        <f t="shared" si="617"/>
        <v>1</v>
      </c>
      <c r="AB2218" s="308" t="str">
        <f t="shared" si="626"/>
        <v/>
      </c>
      <c r="AC2218" s="534" t="str">
        <f t="shared" si="627"/>
        <v/>
      </c>
      <c r="AD2218" s="752" t="str">
        <f t="shared" si="628"/>
        <v/>
      </c>
      <c r="AE2218" s="534" t="str">
        <f t="shared" si="629"/>
        <v/>
      </c>
      <c r="AF2218" s="752" t="str">
        <f t="shared" si="630"/>
        <v/>
      </c>
    </row>
    <row r="2219" spans="2:32" x14ac:dyDescent="0.25">
      <c r="B2219" s="721"/>
      <c r="C2219" s="531" t="str">
        <f>IFERROR(VLOOKUP(B2219,'מצבת ורישום גנים'!B:D,3,0),"")</f>
        <v/>
      </c>
      <c r="D2219" s="721"/>
      <c r="E2219" s="723"/>
      <c r="F2219" s="723"/>
      <c r="G2219" s="723"/>
      <c r="H2219" s="723"/>
      <c r="I2219" s="992" t="str">
        <f t="shared" si="631"/>
        <v/>
      </c>
      <c r="J2219" s="723"/>
      <c r="K2219" s="724"/>
      <c r="L2219" s="723"/>
      <c r="M2219" s="306" t="str">
        <f t="shared" si="618"/>
        <v/>
      </c>
      <c r="N2219" s="32" t="str">
        <f t="shared" si="619"/>
        <v/>
      </c>
      <c r="P2219" s="307" t="str">
        <f t="shared" si="620"/>
        <v/>
      </c>
      <c r="Q2219" s="307" t="str">
        <f t="shared" si="614"/>
        <v/>
      </c>
      <c r="R2219" s="307" t="str">
        <f t="shared" si="621"/>
        <v/>
      </c>
      <c r="S2219" s="307" t="str">
        <f t="shared" si="622"/>
        <v/>
      </c>
      <c r="T2219" s="307" t="str">
        <f t="shared" si="623"/>
        <v/>
      </c>
      <c r="U2219" s="307" t="str">
        <f t="shared" si="615"/>
        <v/>
      </c>
      <c r="V2219" s="723"/>
      <c r="X2219" s="308" t="str">
        <f t="shared" si="624"/>
        <v/>
      </c>
      <c r="Y2219" s="309" t="str">
        <f t="shared" si="625"/>
        <v/>
      </c>
      <c r="Z2219" s="308" t="str">
        <f t="shared" si="616"/>
        <v/>
      </c>
      <c r="AA2219" s="308" t="b">
        <f t="shared" si="617"/>
        <v>1</v>
      </c>
      <c r="AB2219" s="308" t="str">
        <f t="shared" si="626"/>
        <v/>
      </c>
      <c r="AC2219" s="534" t="str">
        <f t="shared" si="627"/>
        <v/>
      </c>
      <c r="AD2219" s="752" t="str">
        <f t="shared" si="628"/>
        <v/>
      </c>
      <c r="AE2219" s="534" t="str">
        <f t="shared" si="629"/>
        <v/>
      </c>
      <c r="AF2219" s="752" t="str">
        <f t="shared" si="630"/>
        <v/>
      </c>
    </row>
    <row r="2220" spans="2:32" x14ac:dyDescent="0.25">
      <c r="B2220" s="721"/>
      <c r="C2220" s="531" t="str">
        <f>IFERROR(VLOOKUP(B2220,'מצבת ורישום גנים'!B:D,3,0),"")</f>
        <v/>
      </c>
      <c r="D2220" s="721"/>
      <c r="E2220" s="723"/>
      <c r="F2220" s="723"/>
      <c r="G2220" s="723"/>
      <c r="H2220" s="723"/>
      <c r="I2220" s="992" t="str">
        <f t="shared" si="631"/>
        <v/>
      </c>
      <c r="J2220" s="723"/>
      <c r="K2220" s="724"/>
      <c r="L2220" s="723"/>
      <c r="M2220" s="306" t="str">
        <f t="shared" si="618"/>
        <v/>
      </c>
      <c r="N2220" s="32" t="str">
        <f t="shared" si="619"/>
        <v/>
      </c>
      <c r="P2220" s="307" t="str">
        <f t="shared" si="620"/>
        <v/>
      </c>
      <c r="Q2220" s="307" t="str">
        <f t="shared" si="614"/>
        <v/>
      </c>
      <c r="R2220" s="307" t="str">
        <f t="shared" si="621"/>
        <v/>
      </c>
      <c r="S2220" s="307" t="str">
        <f t="shared" si="622"/>
        <v/>
      </c>
      <c r="T2220" s="307" t="str">
        <f t="shared" si="623"/>
        <v/>
      </c>
      <c r="U2220" s="307" t="str">
        <f t="shared" si="615"/>
        <v/>
      </c>
      <c r="V2220" s="723"/>
      <c r="X2220" s="308" t="str">
        <f t="shared" si="624"/>
        <v/>
      </c>
      <c r="Y2220" s="309" t="str">
        <f t="shared" si="625"/>
        <v/>
      </c>
      <c r="Z2220" s="308" t="str">
        <f t="shared" si="616"/>
        <v/>
      </c>
      <c r="AA2220" s="308" t="b">
        <f t="shared" si="617"/>
        <v>1</v>
      </c>
      <c r="AB2220" s="308" t="str">
        <f t="shared" si="626"/>
        <v/>
      </c>
      <c r="AC2220" s="534" t="str">
        <f t="shared" si="627"/>
        <v/>
      </c>
      <c r="AD2220" s="752" t="str">
        <f t="shared" si="628"/>
        <v/>
      </c>
      <c r="AE2220" s="534" t="str">
        <f t="shared" si="629"/>
        <v/>
      </c>
      <c r="AF2220" s="752" t="str">
        <f t="shared" si="630"/>
        <v/>
      </c>
    </row>
    <row r="2221" spans="2:32" x14ac:dyDescent="0.25">
      <c r="B2221" s="721"/>
      <c r="C2221" s="531" t="str">
        <f>IFERROR(VLOOKUP(B2221,'מצבת ורישום גנים'!B:D,3,0),"")</f>
        <v/>
      </c>
      <c r="D2221" s="721"/>
      <c r="E2221" s="723"/>
      <c r="F2221" s="723"/>
      <c r="G2221" s="723"/>
      <c r="H2221" s="723"/>
      <c r="I2221" s="992" t="str">
        <f t="shared" si="631"/>
        <v/>
      </c>
      <c r="J2221" s="723"/>
      <c r="K2221" s="724"/>
      <c r="L2221" s="723"/>
      <c r="M2221" s="306" t="str">
        <f t="shared" si="618"/>
        <v/>
      </c>
      <c r="N2221" s="32" t="str">
        <f t="shared" si="619"/>
        <v/>
      </c>
      <c r="P2221" s="307" t="str">
        <f t="shared" si="620"/>
        <v/>
      </c>
      <c r="Q2221" s="307" t="str">
        <f t="shared" si="614"/>
        <v/>
      </c>
      <c r="R2221" s="307" t="str">
        <f t="shared" si="621"/>
        <v/>
      </c>
      <c r="S2221" s="307" t="str">
        <f t="shared" si="622"/>
        <v/>
      </c>
      <c r="T2221" s="307" t="str">
        <f t="shared" si="623"/>
        <v/>
      </c>
      <c r="U2221" s="307" t="str">
        <f t="shared" si="615"/>
        <v/>
      </c>
      <c r="V2221" s="723"/>
      <c r="X2221" s="308" t="str">
        <f t="shared" si="624"/>
        <v/>
      </c>
      <c r="Y2221" s="309" t="str">
        <f t="shared" si="625"/>
        <v/>
      </c>
      <c r="Z2221" s="308" t="str">
        <f t="shared" si="616"/>
        <v/>
      </c>
      <c r="AA2221" s="308" t="b">
        <f t="shared" si="617"/>
        <v>1</v>
      </c>
      <c r="AB2221" s="308" t="str">
        <f t="shared" si="626"/>
        <v/>
      </c>
      <c r="AC2221" s="534" t="str">
        <f t="shared" si="627"/>
        <v/>
      </c>
      <c r="AD2221" s="752" t="str">
        <f t="shared" si="628"/>
        <v/>
      </c>
      <c r="AE2221" s="534" t="str">
        <f t="shared" si="629"/>
        <v/>
      </c>
      <c r="AF2221" s="752" t="str">
        <f t="shared" si="630"/>
        <v/>
      </c>
    </row>
    <row r="2222" spans="2:32" x14ac:dyDescent="0.25">
      <c r="B2222" s="721"/>
      <c r="C2222" s="531" t="str">
        <f>IFERROR(VLOOKUP(B2222,'מצבת ורישום גנים'!B:D,3,0),"")</f>
        <v/>
      </c>
      <c r="D2222" s="721"/>
      <c r="E2222" s="723"/>
      <c r="F2222" s="723"/>
      <c r="G2222" s="723"/>
      <c r="H2222" s="723"/>
      <c r="I2222" s="992" t="str">
        <f t="shared" si="631"/>
        <v/>
      </c>
      <c r="J2222" s="723"/>
      <c r="K2222" s="724"/>
      <c r="L2222" s="723"/>
      <c r="M2222" s="306" t="str">
        <f t="shared" si="618"/>
        <v/>
      </c>
      <c r="N2222" s="32" t="str">
        <f t="shared" si="619"/>
        <v/>
      </c>
      <c r="P2222" s="307" t="str">
        <f t="shared" si="620"/>
        <v/>
      </c>
      <c r="Q2222" s="307" t="str">
        <f t="shared" si="614"/>
        <v/>
      </c>
      <c r="R2222" s="307" t="str">
        <f t="shared" si="621"/>
        <v/>
      </c>
      <c r="S2222" s="307" t="str">
        <f t="shared" si="622"/>
        <v/>
      </c>
      <c r="T2222" s="307" t="str">
        <f t="shared" si="623"/>
        <v/>
      </c>
      <c r="U2222" s="307" t="str">
        <f t="shared" si="615"/>
        <v/>
      </c>
      <c r="V2222" s="723"/>
      <c r="X2222" s="308" t="str">
        <f t="shared" si="624"/>
        <v/>
      </c>
      <c r="Y2222" s="309" t="str">
        <f t="shared" si="625"/>
        <v/>
      </c>
      <c r="Z2222" s="308" t="str">
        <f t="shared" si="616"/>
        <v/>
      </c>
      <c r="AA2222" s="308" t="b">
        <f t="shared" si="617"/>
        <v>1</v>
      </c>
      <c r="AB2222" s="308" t="str">
        <f t="shared" si="626"/>
        <v/>
      </c>
      <c r="AC2222" s="534" t="str">
        <f t="shared" si="627"/>
        <v/>
      </c>
      <c r="AD2222" s="752" t="str">
        <f t="shared" si="628"/>
        <v/>
      </c>
      <c r="AE2222" s="534" t="str">
        <f t="shared" si="629"/>
        <v/>
      </c>
      <c r="AF2222" s="752" t="str">
        <f t="shared" si="630"/>
        <v/>
      </c>
    </row>
    <row r="2223" spans="2:32" x14ac:dyDescent="0.25">
      <c r="B2223" s="721"/>
      <c r="C2223" s="531" t="str">
        <f>IFERROR(VLOOKUP(B2223,'מצבת ורישום גנים'!B:D,3,0),"")</f>
        <v/>
      </c>
      <c r="D2223" s="721"/>
      <c r="E2223" s="723"/>
      <c r="F2223" s="723"/>
      <c r="G2223" s="723"/>
      <c r="H2223" s="723"/>
      <c r="I2223" s="992" t="str">
        <f t="shared" si="631"/>
        <v/>
      </c>
      <c r="J2223" s="723"/>
      <c r="K2223" s="724"/>
      <c r="L2223" s="723"/>
      <c r="M2223" s="306" t="str">
        <f t="shared" si="618"/>
        <v/>
      </c>
      <c r="N2223" s="32" t="str">
        <f t="shared" si="619"/>
        <v/>
      </c>
      <c r="P2223" s="307" t="str">
        <f t="shared" si="620"/>
        <v/>
      </c>
      <c r="Q2223" s="307" t="str">
        <f t="shared" si="614"/>
        <v/>
      </c>
      <c r="R2223" s="307" t="str">
        <f t="shared" si="621"/>
        <v/>
      </c>
      <c r="S2223" s="307" t="str">
        <f t="shared" si="622"/>
        <v/>
      </c>
      <c r="T2223" s="307" t="str">
        <f t="shared" si="623"/>
        <v/>
      </c>
      <c r="U2223" s="307" t="str">
        <f t="shared" si="615"/>
        <v/>
      </c>
      <c r="V2223" s="723"/>
      <c r="X2223" s="308" t="str">
        <f t="shared" si="624"/>
        <v/>
      </c>
      <c r="Y2223" s="309" t="str">
        <f t="shared" si="625"/>
        <v/>
      </c>
      <c r="Z2223" s="308" t="str">
        <f t="shared" si="616"/>
        <v/>
      </c>
      <c r="AA2223" s="308" t="b">
        <f t="shared" si="617"/>
        <v>1</v>
      </c>
      <c r="AB2223" s="308" t="str">
        <f t="shared" si="626"/>
        <v/>
      </c>
      <c r="AC2223" s="534" t="str">
        <f t="shared" si="627"/>
        <v/>
      </c>
      <c r="AD2223" s="752" t="str">
        <f t="shared" si="628"/>
        <v/>
      </c>
      <c r="AE2223" s="534" t="str">
        <f t="shared" si="629"/>
        <v/>
      </c>
      <c r="AF2223" s="752" t="str">
        <f t="shared" si="630"/>
        <v/>
      </c>
    </row>
    <row r="2224" spans="2:32" x14ac:dyDescent="0.25">
      <c r="B2224" s="721"/>
      <c r="C2224" s="531" t="str">
        <f>IFERROR(VLOOKUP(B2224,'מצבת ורישום גנים'!B:D,3,0),"")</f>
        <v/>
      </c>
      <c r="D2224" s="721"/>
      <c r="E2224" s="723"/>
      <c r="F2224" s="723"/>
      <c r="G2224" s="723"/>
      <c r="H2224" s="723"/>
      <c r="I2224" s="992" t="str">
        <f t="shared" si="631"/>
        <v/>
      </c>
      <c r="J2224" s="723"/>
      <c r="K2224" s="724"/>
      <c r="L2224" s="723"/>
      <c r="M2224" s="306" t="str">
        <f t="shared" si="618"/>
        <v/>
      </c>
      <c r="N2224" s="32" t="str">
        <f t="shared" si="619"/>
        <v/>
      </c>
      <c r="P2224" s="307" t="str">
        <f t="shared" si="620"/>
        <v/>
      </c>
      <c r="Q2224" s="307" t="str">
        <f t="shared" si="614"/>
        <v/>
      </c>
      <c r="R2224" s="307" t="str">
        <f t="shared" si="621"/>
        <v/>
      </c>
      <c r="S2224" s="307" t="str">
        <f t="shared" si="622"/>
        <v/>
      </c>
      <c r="T2224" s="307" t="str">
        <f t="shared" si="623"/>
        <v/>
      </c>
      <c r="U2224" s="307" t="str">
        <f t="shared" si="615"/>
        <v/>
      </c>
      <c r="V2224" s="723"/>
      <c r="X2224" s="308" t="str">
        <f t="shared" si="624"/>
        <v/>
      </c>
      <c r="Y2224" s="309" t="str">
        <f t="shared" si="625"/>
        <v/>
      </c>
      <c r="Z2224" s="308" t="str">
        <f t="shared" si="616"/>
        <v/>
      </c>
      <c r="AA2224" s="308" t="b">
        <f t="shared" si="617"/>
        <v>1</v>
      </c>
      <c r="AB2224" s="308" t="str">
        <f t="shared" si="626"/>
        <v/>
      </c>
      <c r="AC2224" s="534" t="str">
        <f t="shared" si="627"/>
        <v/>
      </c>
      <c r="AD2224" s="752" t="str">
        <f t="shared" si="628"/>
        <v/>
      </c>
      <c r="AE2224" s="534" t="str">
        <f t="shared" si="629"/>
        <v/>
      </c>
      <c r="AF2224" s="752" t="str">
        <f t="shared" si="630"/>
        <v/>
      </c>
    </row>
    <row r="2225" spans="2:32" x14ac:dyDescent="0.25">
      <c r="B2225" s="721"/>
      <c r="C2225" s="531" t="str">
        <f>IFERROR(VLOOKUP(B2225,'מצבת ורישום גנים'!B:D,3,0),"")</f>
        <v/>
      </c>
      <c r="D2225" s="721"/>
      <c r="E2225" s="723"/>
      <c r="F2225" s="723"/>
      <c r="G2225" s="723"/>
      <c r="H2225" s="723"/>
      <c r="I2225" s="992" t="str">
        <f t="shared" si="631"/>
        <v/>
      </c>
      <c r="J2225" s="723"/>
      <c r="K2225" s="724"/>
      <c r="L2225" s="723"/>
      <c r="M2225" s="306" t="str">
        <f t="shared" si="618"/>
        <v/>
      </c>
      <c r="N2225" s="32" t="str">
        <f t="shared" si="619"/>
        <v/>
      </c>
      <c r="P2225" s="307" t="str">
        <f t="shared" si="620"/>
        <v/>
      </c>
      <c r="Q2225" s="307" t="str">
        <f t="shared" si="614"/>
        <v/>
      </c>
      <c r="R2225" s="307" t="str">
        <f t="shared" si="621"/>
        <v/>
      </c>
      <c r="S2225" s="307" t="str">
        <f t="shared" si="622"/>
        <v/>
      </c>
      <c r="T2225" s="307" t="str">
        <f t="shared" si="623"/>
        <v/>
      </c>
      <c r="U2225" s="307" t="str">
        <f t="shared" si="615"/>
        <v/>
      </c>
      <c r="V2225" s="723"/>
      <c r="X2225" s="308" t="str">
        <f t="shared" si="624"/>
        <v/>
      </c>
      <c r="Y2225" s="309" t="str">
        <f t="shared" si="625"/>
        <v/>
      </c>
      <c r="Z2225" s="308" t="str">
        <f t="shared" si="616"/>
        <v/>
      </c>
      <c r="AA2225" s="308" t="b">
        <f t="shared" si="617"/>
        <v>1</v>
      </c>
      <c r="AB2225" s="308" t="str">
        <f t="shared" si="626"/>
        <v/>
      </c>
      <c r="AC2225" s="534" t="str">
        <f t="shared" si="627"/>
        <v/>
      </c>
      <c r="AD2225" s="752" t="str">
        <f t="shared" si="628"/>
        <v/>
      </c>
      <c r="AE2225" s="534" t="str">
        <f t="shared" si="629"/>
        <v/>
      </c>
      <c r="AF2225" s="752" t="str">
        <f t="shared" si="630"/>
        <v/>
      </c>
    </row>
    <row r="2226" spans="2:32" x14ac:dyDescent="0.25">
      <c r="B2226" s="721"/>
      <c r="C2226" s="531" t="str">
        <f>IFERROR(VLOOKUP(B2226,'מצבת ורישום גנים'!B:D,3,0),"")</f>
        <v/>
      </c>
      <c r="D2226" s="721"/>
      <c r="E2226" s="723"/>
      <c r="F2226" s="723"/>
      <c r="G2226" s="723"/>
      <c r="H2226" s="723"/>
      <c r="I2226" s="992" t="str">
        <f t="shared" si="631"/>
        <v/>
      </c>
      <c r="J2226" s="723"/>
      <c r="K2226" s="724"/>
      <c r="L2226" s="723"/>
      <c r="M2226" s="306" t="str">
        <f t="shared" si="618"/>
        <v/>
      </c>
      <c r="N2226" s="32" t="str">
        <f t="shared" si="619"/>
        <v/>
      </c>
      <c r="P2226" s="307" t="str">
        <f t="shared" si="620"/>
        <v/>
      </c>
      <c r="Q2226" s="307" t="str">
        <f t="shared" si="614"/>
        <v/>
      </c>
      <c r="R2226" s="307" t="str">
        <f t="shared" si="621"/>
        <v/>
      </c>
      <c r="S2226" s="307" t="str">
        <f t="shared" si="622"/>
        <v/>
      </c>
      <c r="T2226" s="307" t="str">
        <f t="shared" si="623"/>
        <v/>
      </c>
      <c r="U2226" s="307" t="str">
        <f t="shared" si="615"/>
        <v/>
      </c>
      <c r="V2226" s="723"/>
      <c r="X2226" s="308" t="str">
        <f t="shared" si="624"/>
        <v/>
      </c>
      <c r="Y2226" s="309" t="str">
        <f t="shared" si="625"/>
        <v/>
      </c>
      <c r="Z2226" s="308" t="str">
        <f t="shared" si="616"/>
        <v/>
      </c>
      <c r="AA2226" s="308" t="b">
        <f t="shared" si="617"/>
        <v>1</v>
      </c>
      <c r="AB2226" s="308" t="str">
        <f t="shared" si="626"/>
        <v/>
      </c>
      <c r="AC2226" s="534" t="str">
        <f t="shared" si="627"/>
        <v/>
      </c>
      <c r="AD2226" s="752" t="str">
        <f t="shared" si="628"/>
        <v/>
      </c>
      <c r="AE2226" s="534" t="str">
        <f t="shared" si="629"/>
        <v/>
      </c>
      <c r="AF2226" s="752" t="str">
        <f t="shared" si="630"/>
        <v/>
      </c>
    </row>
    <row r="2227" spans="2:32" x14ac:dyDescent="0.25">
      <c r="B2227" s="721"/>
      <c r="C2227" s="531" t="str">
        <f>IFERROR(VLOOKUP(B2227,'מצבת ורישום גנים'!B:D,3,0),"")</f>
        <v/>
      </c>
      <c r="D2227" s="721"/>
      <c r="E2227" s="723"/>
      <c r="F2227" s="723"/>
      <c r="G2227" s="723"/>
      <c r="H2227" s="723"/>
      <c r="I2227" s="992" t="str">
        <f t="shared" si="631"/>
        <v/>
      </c>
      <c r="J2227" s="723"/>
      <c r="K2227" s="724"/>
      <c r="L2227" s="723"/>
      <c r="M2227" s="306" t="str">
        <f t="shared" si="618"/>
        <v/>
      </c>
      <c r="N2227" s="32" t="str">
        <f t="shared" si="619"/>
        <v/>
      </c>
      <c r="P2227" s="307" t="str">
        <f t="shared" si="620"/>
        <v/>
      </c>
      <c r="Q2227" s="307" t="str">
        <f t="shared" si="614"/>
        <v/>
      </c>
      <c r="R2227" s="307" t="str">
        <f t="shared" si="621"/>
        <v/>
      </c>
      <c r="S2227" s="307" t="str">
        <f t="shared" si="622"/>
        <v/>
      </c>
      <c r="T2227" s="307" t="str">
        <f t="shared" si="623"/>
        <v/>
      </c>
      <c r="U2227" s="307" t="str">
        <f t="shared" si="615"/>
        <v/>
      </c>
      <c r="V2227" s="723"/>
      <c r="X2227" s="308" t="str">
        <f t="shared" si="624"/>
        <v/>
      </c>
      <c r="Y2227" s="309" t="str">
        <f t="shared" si="625"/>
        <v/>
      </c>
      <c r="Z2227" s="308" t="str">
        <f t="shared" si="616"/>
        <v/>
      </c>
      <c r="AA2227" s="308" t="b">
        <f t="shared" si="617"/>
        <v>1</v>
      </c>
      <c r="AB2227" s="308" t="str">
        <f t="shared" si="626"/>
        <v/>
      </c>
      <c r="AC2227" s="534" t="str">
        <f t="shared" si="627"/>
        <v/>
      </c>
      <c r="AD2227" s="752" t="str">
        <f t="shared" si="628"/>
        <v/>
      </c>
      <c r="AE2227" s="534" t="str">
        <f t="shared" si="629"/>
        <v/>
      </c>
      <c r="AF2227" s="752" t="str">
        <f t="shared" si="630"/>
        <v/>
      </c>
    </row>
    <row r="2228" spans="2:32" x14ac:dyDescent="0.25">
      <c r="B2228" s="721"/>
      <c r="C2228" s="531" t="str">
        <f>IFERROR(VLOOKUP(B2228,'מצבת ורישום גנים'!B:D,3,0),"")</f>
        <v/>
      </c>
      <c r="D2228" s="721"/>
      <c r="E2228" s="723"/>
      <c r="F2228" s="723"/>
      <c r="G2228" s="723"/>
      <c r="H2228" s="723"/>
      <c r="I2228" s="992" t="str">
        <f t="shared" si="631"/>
        <v/>
      </c>
      <c r="J2228" s="723"/>
      <c r="K2228" s="724"/>
      <c r="L2228" s="723"/>
      <c r="M2228" s="306" t="str">
        <f t="shared" si="618"/>
        <v/>
      </c>
      <c r="N2228" s="32" t="str">
        <f t="shared" si="619"/>
        <v/>
      </c>
      <c r="P2228" s="307" t="str">
        <f t="shared" si="620"/>
        <v/>
      </c>
      <c r="Q2228" s="307" t="str">
        <f t="shared" si="614"/>
        <v/>
      </c>
      <c r="R2228" s="307" t="str">
        <f t="shared" si="621"/>
        <v/>
      </c>
      <c r="S2228" s="307" t="str">
        <f t="shared" si="622"/>
        <v/>
      </c>
      <c r="T2228" s="307" t="str">
        <f t="shared" si="623"/>
        <v/>
      </c>
      <c r="U2228" s="307" t="str">
        <f t="shared" si="615"/>
        <v/>
      </c>
      <c r="V2228" s="723"/>
      <c r="X2228" s="308" t="str">
        <f t="shared" si="624"/>
        <v/>
      </c>
      <c r="Y2228" s="309" t="str">
        <f t="shared" si="625"/>
        <v/>
      </c>
      <c r="Z2228" s="308" t="str">
        <f t="shared" si="616"/>
        <v/>
      </c>
      <c r="AA2228" s="308" t="b">
        <f t="shared" si="617"/>
        <v>1</v>
      </c>
      <c r="AB2228" s="308" t="str">
        <f t="shared" si="626"/>
        <v/>
      </c>
      <c r="AC2228" s="534" t="str">
        <f t="shared" si="627"/>
        <v/>
      </c>
      <c r="AD2228" s="752" t="str">
        <f t="shared" si="628"/>
        <v/>
      </c>
      <c r="AE2228" s="534" t="str">
        <f t="shared" si="629"/>
        <v/>
      </c>
      <c r="AF2228" s="752" t="str">
        <f t="shared" si="630"/>
        <v/>
      </c>
    </row>
    <row r="2229" spans="2:32" x14ac:dyDescent="0.25">
      <c r="B2229" s="721"/>
      <c r="C2229" s="531" t="str">
        <f>IFERROR(VLOOKUP(B2229,'מצבת ורישום גנים'!B:D,3,0),"")</f>
        <v/>
      </c>
      <c r="D2229" s="721"/>
      <c r="E2229" s="723"/>
      <c r="F2229" s="723"/>
      <c r="G2229" s="723"/>
      <c r="H2229" s="723"/>
      <c r="I2229" s="992" t="str">
        <f t="shared" si="631"/>
        <v/>
      </c>
      <c r="J2229" s="723"/>
      <c r="K2229" s="724"/>
      <c r="L2229" s="723"/>
      <c r="M2229" s="306" t="str">
        <f t="shared" si="618"/>
        <v/>
      </c>
      <c r="N2229" s="32" t="str">
        <f t="shared" si="619"/>
        <v/>
      </c>
      <c r="P2229" s="307" t="str">
        <f t="shared" si="620"/>
        <v/>
      </c>
      <c r="Q2229" s="307" t="str">
        <f t="shared" si="614"/>
        <v/>
      </c>
      <c r="R2229" s="307" t="str">
        <f t="shared" si="621"/>
        <v/>
      </c>
      <c r="S2229" s="307" t="str">
        <f t="shared" si="622"/>
        <v/>
      </c>
      <c r="T2229" s="307" t="str">
        <f t="shared" si="623"/>
        <v/>
      </c>
      <c r="U2229" s="307" t="str">
        <f t="shared" si="615"/>
        <v/>
      </c>
      <c r="V2229" s="723"/>
      <c r="X2229" s="308" t="str">
        <f t="shared" si="624"/>
        <v/>
      </c>
      <c r="Y2229" s="309" t="str">
        <f t="shared" si="625"/>
        <v/>
      </c>
      <c r="Z2229" s="308" t="str">
        <f t="shared" si="616"/>
        <v/>
      </c>
      <c r="AA2229" s="308" t="b">
        <f t="shared" si="617"/>
        <v>1</v>
      </c>
      <c r="AB2229" s="308" t="str">
        <f t="shared" si="626"/>
        <v/>
      </c>
      <c r="AC2229" s="534" t="str">
        <f t="shared" si="627"/>
        <v/>
      </c>
      <c r="AD2229" s="752" t="str">
        <f t="shared" si="628"/>
        <v/>
      </c>
      <c r="AE2229" s="534" t="str">
        <f t="shared" si="629"/>
        <v/>
      </c>
      <c r="AF2229" s="752" t="str">
        <f t="shared" si="630"/>
        <v/>
      </c>
    </row>
    <row r="2230" spans="2:32" x14ac:dyDescent="0.25">
      <c r="B2230" s="721"/>
      <c r="C2230" s="531" t="str">
        <f>IFERROR(VLOOKUP(B2230,'מצבת ורישום גנים'!B:D,3,0),"")</f>
        <v/>
      </c>
      <c r="D2230" s="721"/>
      <c r="E2230" s="723"/>
      <c r="F2230" s="723"/>
      <c r="G2230" s="723"/>
      <c r="H2230" s="723"/>
      <c r="I2230" s="992" t="str">
        <f t="shared" si="631"/>
        <v/>
      </c>
      <c r="J2230" s="723"/>
      <c r="K2230" s="724"/>
      <c r="L2230" s="723"/>
      <c r="M2230" s="306" t="str">
        <f t="shared" si="618"/>
        <v/>
      </c>
      <c r="N2230" s="32" t="str">
        <f t="shared" si="619"/>
        <v/>
      </c>
      <c r="P2230" s="307" t="str">
        <f t="shared" si="620"/>
        <v/>
      </c>
      <c r="Q2230" s="307" t="str">
        <f t="shared" si="614"/>
        <v/>
      </c>
      <c r="R2230" s="307" t="str">
        <f t="shared" si="621"/>
        <v/>
      </c>
      <c r="S2230" s="307" t="str">
        <f t="shared" si="622"/>
        <v/>
      </c>
      <c r="T2230" s="307" t="str">
        <f t="shared" si="623"/>
        <v/>
      </c>
      <c r="U2230" s="307" t="str">
        <f t="shared" si="615"/>
        <v/>
      </c>
      <c r="V2230" s="723"/>
      <c r="X2230" s="308" t="str">
        <f t="shared" si="624"/>
        <v/>
      </c>
      <c r="Y2230" s="309" t="str">
        <f t="shared" si="625"/>
        <v/>
      </c>
      <c r="Z2230" s="308" t="str">
        <f t="shared" si="616"/>
        <v/>
      </c>
      <c r="AA2230" s="308" t="b">
        <f t="shared" si="617"/>
        <v>1</v>
      </c>
      <c r="AB2230" s="308" t="str">
        <f t="shared" si="626"/>
        <v/>
      </c>
      <c r="AC2230" s="534" t="str">
        <f t="shared" si="627"/>
        <v/>
      </c>
      <c r="AD2230" s="752" t="str">
        <f t="shared" si="628"/>
        <v/>
      </c>
      <c r="AE2230" s="534" t="str">
        <f t="shared" si="629"/>
        <v/>
      </c>
      <c r="AF2230" s="752" t="str">
        <f t="shared" si="630"/>
        <v/>
      </c>
    </row>
    <row r="2231" spans="2:32" x14ac:dyDescent="0.25">
      <c r="B2231" s="721"/>
      <c r="C2231" s="531" t="str">
        <f>IFERROR(VLOOKUP(B2231,'מצבת ורישום גנים'!B:D,3,0),"")</f>
        <v/>
      </c>
      <c r="D2231" s="721"/>
      <c r="E2231" s="723"/>
      <c r="F2231" s="723"/>
      <c r="G2231" s="723"/>
      <c r="H2231" s="723"/>
      <c r="I2231" s="992" t="str">
        <f t="shared" si="631"/>
        <v/>
      </c>
      <c r="J2231" s="723"/>
      <c r="K2231" s="724"/>
      <c r="L2231" s="723"/>
      <c r="M2231" s="306" t="str">
        <f t="shared" si="618"/>
        <v/>
      </c>
      <c r="N2231" s="32" t="str">
        <f t="shared" si="619"/>
        <v/>
      </c>
      <c r="P2231" s="307" t="str">
        <f t="shared" si="620"/>
        <v/>
      </c>
      <c r="Q2231" s="307" t="str">
        <f t="shared" si="614"/>
        <v/>
      </c>
      <c r="R2231" s="307" t="str">
        <f t="shared" si="621"/>
        <v/>
      </c>
      <c r="S2231" s="307" t="str">
        <f t="shared" si="622"/>
        <v/>
      </c>
      <c r="T2231" s="307" t="str">
        <f t="shared" si="623"/>
        <v/>
      </c>
      <c r="U2231" s="307" t="str">
        <f t="shared" si="615"/>
        <v/>
      </c>
      <c r="V2231" s="723"/>
      <c r="X2231" s="308" t="str">
        <f t="shared" si="624"/>
        <v/>
      </c>
      <c r="Y2231" s="309" t="str">
        <f t="shared" si="625"/>
        <v/>
      </c>
      <c r="Z2231" s="308" t="str">
        <f t="shared" si="616"/>
        <v/>
      </c>
      <c r="AA2231" s="308" t="b">
        <f t="shared" si="617"/>
        <v>1</v>
      </c>
      <c r="AB2231" s="308" t="str">
        <f t="shared" si="626"/>
        <v/>
      </c>
      <c r="AC2231" s="534" t="str">
        <f t="shared" si="627"/>
        <v/>
      </c>
      <c r="AD2231" s="752" t="str">
        <f t="shared" si="628"/>
        <v/>
      </c>
      <c r="AE2231" s="534" t="str">
        <f t="shared" si="629"/>
        <v/>
      </c>
      <c r="AF2231" s="752" t="str">
        <f t="shared" si="630"/>
        <v/>
      </c>
    </row>
    <row r="2232" spans="2:32" x14ac:dyDescent="0.25">
      <c r="B2232" s="721"/>
      <c r="C2232" s="531" t="str">
        <f>IFERROR(VLOOKUP(B2232,'מצבת ורישום גנים'!B:D,3,0),"")</f>
        <v/>
      </c>
      <c r="D2232" s="721"/>
      <c r="E2232" s="723"/>
      <c r="F2232" s="723"/>
      <c r="G2232" s="723"/>
      <c r="H2232" s="723"/>
      <c r="I2232" s="992" t="str">
        <f t="shared" si="631"/>
        <v/>
      </c>
      <c r="J2232" s="723"/>
      <c r="K2232" s="724"/>
      <c r="L2232" s="723"/>
      <c r="M2232" s="306" t="str">
        <f t="shared" si="618"/>
        <v/>
      </c>
      <c r="N2232" s="32" t="str">
        <f t="shared" si="619"/>
        <v/>
      </c>
      <c r="P2232" s="307" t="str">
        <f t="shared" si="620"/>
        <v/>
      </c>
      <c r="Q2232" s="307" t="str">
        <f t="shared" si="614"/>
        <v/>
      </c>
      <c r="R2232" s="307" t="str">
        <f t="shared" si="621"/>
        <v/>
      </c>
      <c r="S2232" s="307" t="str">
        <f t="shared" si="622"/>
        <v/>
      </c>
      <c r="T2232" s="307" t="str">
        <f t="shared" si="623"/>
        <v/>
      </c>
      <c r="U2232" s="307" t="str">
        <f t="shared" si="615"/>
        <v/>
      </c>
      <c r="V2232" s="723"/>
      <c r="X2232" s="308" t="str">
        <f t="shared" si="624"/>
        <v/>
      </c>
      <c r="Y2232" s="309" t="str">
        <f t="shared" si="625"/>
        <v/>
      </c>
      <c r="Z2232" s="308" t="str">
        <f t="shared" si="616"/>
        <v/>
      </c>
      <c r="AA2232" s="308" t="b">
        <f t="shared" si="617"/>
        <v>1</v>
      </c>
      <c r="AB2232" s="308" t="str">
        <f t="shared" si="626"/>
        <v/>
      </c>
      <c r="AC2232" s="534" t="str">
        <f t="shared" si="627"/>
        <v/>
      </c>
      <c r="AD2232" s="752" t="str">
        <f t="shared" si="628"/>
        <v/>
      </c>
      <c r="AE2232" s="534" t="str">
        <f t="shared" si="629"/>
        <v/>
      </c>
      <c r="AF2232" s="752" t="str">
        <f t="shared" si="630"/>
        <v/>
      </c>
    </row>
    <row r="2233" spans="2:32" x14ac:dyDescent="0.25">
      <c r="B2233" s="721"/>
      <c r="C2233" s="531" t="str">
        <f>IFERROR(VLOOKUP(B2233,'מצבת ורישום גנים'!B:D,3,0),"")</f>
        <v/>
      </c>
      <c r="D2233" s="721"/>
      <c r="E2233" s="723"/>
      <c r="F2233" s="723"/>
      <c r="G2233" s="723"/>
      <c r="H2233" s="723"/>
      <c r="I2233" s="992" t="str">
        <f t="shared" si="631"/>
        <v/>
      </c>
      <c r="J2233" s="723"/>
      <c r="K2233" s="724"/>
      <c r="L2233" s="723"/>
      <c r="M2233" s="306" t="str">
        <f t="shared" si="618"/>
        <v/>
      </c>
      <c r="N2233" s="32" t="str">
        <f t="shared" si="619"/>
        <v/>
      </c>
      <c r="P2233" s="307" t="str">
        <f t="shared" si="620"/>
        <v/>
      </c>
      <c r="Q2233" s="307" t="str">
        <f t="shared" si="614"/>
        <v/>
      </c>
      <c r="R2233" s="307" t="str">
        <f t="shared" si="621"/>
        <v/>
      </c>
      <c r="S2233" s="307" t="str">
        <f t="shared" si="622"/>
        <v/>
      </c>
      <c r="T2233" s="307" t="str">
        <f t="shared" si="623"/>
        <v/>
      </c>
      <c r="U2233" s="307" t="str">
        <f t="shared" si="615"/>
        <v/>
      </c>
      <c r="V2233" s="723"/>
      <c r="X2233" s="308" t="str">
        <f t="shared" si="624"/>
        <v/>
      </c>
      <c r="Y2233" s="309" t="str">
        <f t="shared" si="625"/>
        <v/>
      </c>
      <c r="Z2233" s="308" t="str">
        <f t="shared" si="616"/>
        <v/>
      </c>
      <c r="AA2233" s="308" t="b">
        <f t="shared" si="617"/>
        <v>1</v>
      </c>
      <c r="AB2233" s="308" t="str">
        <f t="shared" si="626"/>
        <v/>
      </c>
      <c r="AC2233" s="534" t="str">
        <f t="shared" si="627"/>
        <v/>
      </c>
      <c r="AD2233" s="752" t="str">
        <f t="shared" si="628"/>
        <v/>
      </c>
      <c r="AE2233" s="534" t="str">
        <f t="shared" si="629"/>
        <v/>
      </c>
      <c r="AF2233" s="752" t="str">
        <f t="shared" si="630"/>
        <v/>
      </c>
    </row>
    <row r="2234" spans="2:32" x14ac:dyDescent="0.25">
      <c r="B2234" s="721"/>
      <c r="C2234" s="531" t="str">
        <f>IFERROR(VLOOKUP(B2234,'מצבת ורישום גנים'!B:D,3,0),"")</f>
        <v/>
      </c>
      <c r="D2234" s="721"/>
      <c r="E2234" s="723"/>
      <c r="F2234" s="723"/>
      <c r="G2234" s="723"/>
      <c r="H2234" s="723"/>
      <c r="I2234" s="992" t="str">
        <f t="shared" si="631"/>
        <v/>
      </c>
      <c r="J2234" s="723"/>
      <c r="K2234" s="724"/>
      <c r="L2234" s="723"/>
      <c r="M2234" s="306" t="str">
        <f t="shared" si="618"/>
        <v/>
      </c>
      <c r="N2234" s="32" t="str">
        <f t="shared" si="619"/>
        <v/>
      </c>
      <c r="P2234" s="307" t="str">
        <f t="shared" si="620"/>
        <v/>
      </c>
      <c r="Q2234" s="307" t="str">
        <f t="shared" si="614"/>
        <v/>
      </c>
      <c r="R2234" s="307" t="str">
        <f t="shared" si="621"/>
        <v/>
      </c>
      <c r="S2234" s="307" t="str">
        <f t="shared" si="622"/>
        <v/>
      </c>
      <c r="T2234" s="307" t="str">
        <f t="shared" si="623"/>
        <v/>
      </c>
      <c r="U2234" s="307" t="str">
        <f t="shared" si="615"/>
        <v/>
      </c>
      <c r="V2234" s="723"/>
      <c r="X2234" s="308" t="str">
        <f t="shared" si="624"/>
        <v/>
      </c>
      <c r="Y2234" s="309" t="str">
        <f t="shared" si="625"/>
        <v/>
      </c>
      <c r="Z2234" s="308" t="str">
        <f t="shared" si="616"/>
        <v/>
      </c>
      <c r="AA2234" s="308" t="b">
        <f t="shared" si="617"/>
        <v>1</v>
      </c>
      <c r="AB2234" s="308" t="str">
        <f t="shared" si="626"/>
        <v/>
      </c>
      <c r="AC2234" s="534" t="str">
        <f t="shared" si="627"/>
        <v/>
      </c>
      <c r="AD2234" s="752" t="str">
        <f t="shared" si="628"/>
        <v/>
      </c>
      <c r="AE2234" s="534" t="str">
        <f t="shared" si="629"/>
        <v/>
      </c>
      <c r="AF2234" s="752" t="str">
        <f t="shared" si="630"/>
        <v/>
      </c>
    </row>
    <row r="2235" spans="2:32" x14ac:dyDescent="0.25">
      <c r="B2235" s="721"/>
      <c r="C2235" s="531" t="str">
        <f>IFERROR(VLOOKUP(B2235,'מצבת ורישום גנים'!B:D,3,0),"")</f>
        <v/>
      </c>
      <c r="D2235" s="721"/>
      <c r="E2235" s="723"/>
      <c r="F2235" s="723"/>
      <c r="G2235" s="723"/>
      <c r="H2235" s="723"/>
      <c r="I2235" s="992" t="str">
        <f t="shared" si="631"/>
        <v/>
      </c>
      <c r="J2235" s="723"/>
      <c r="K2235" s="724"/>
      <c r="L2235" s="723"/>
      <c r="M2235" s="306" t="str">
        <f t="shared" si="618"/>
        <v/>
      </c>
      <c r="N2235" s="32" t="str">
        <f t="shared" si="619"/>
        <v/>
      </c>
      <c r="P2235" s="307" t="str">
        <f t="shared" si="620"/>
        <v/>
      </c>
      <c r="Q2235" s="307" t="str">
        <f t="shared" si="614"/>
        <v/>
      </c>
      <c r="R2235" s="307" t="str">
        <f t="shared" si="621"/>
        <v/>
      </c>
      <c r="S2235" s="307" t="str">
        <f t="shared" si="622"/>
        <v/>
      </c>
      <c r="T2235" s="307" t="str">
        <f t="shared" si="623"/>
        <v/>
      </c>
      <c r="U2235" s="307" t="str">
        <f t="shared" si="615"/>
        <v/>
      </c>
      <c r="V2235" s="723"/>
      <c r="X2235" s="308" t="str">
        <f t="shared" si="624"/>
        <v/>
      </c>
      <c r="Y2235" s="309" t="str">
        <f t="shared" si="625"/>
        <v/>
      </c>
      <c r="Z2235" s="308" t="str">
        <f t="shared" si="616"/>
        <v/>
      </c>
      <c r="AA2235" s="308" t="b">
        <f t="shared" si="617"/>
        <v>1</v>
      </c>
      <c r="AB2235" s="308" t="str">
        <f t="shared" si="626"/>
        <v/>
      </c>
      <c r="AC2235" s="534" t="str">
        <f t="shared" si="627"/>
        <v/>
      </c>
      <c r="AD2235" s="752" t="str">
        <f t="shared" si="628"/>
        <v/>
      </c>
      <c r="AE2235" s="534" t="str">
        <f t="shared" si="629"/>
        <v/>
      </c>
      <c r="AF2235" s="752" t="str">
        <f t="shared" si="630"/>
        <v/>
      </c>
    </row>
    <row r="2236" spans="2:32" x14ac:dyDescent="0.25">
      <c r="B2236" s="721"/>
      <c r="C2236" s="531" t="str">
        <f>IFERROR(VLOOKUP(B2236,'מצבת ורישום גנים'!B:D,3,0),"")</f>
        <v/>
      </c>
      <c r="D2236" s="721"/>
      <c r="E2236" s="723"/>
      <c r="F2236" s="723"/>
      <c r="G2236" s="723"/>
      <c r="H2236" s="723"/>
      <c r="I2236" s="992" t="str">
        <f t="shared" si="631"/>
        <v/>
      </c>
      <c r="J2236" s="723"/>
      <c r="K2236" s="724"/>
      <c r="L2236" s="723"/>
      <c r="M2236" s="306" t="str">
        <f t="shared" si="618"/>
        <v/>
      </c>
      <c r="N2236" s="32" t="str">
        <f t="shared" si="619"/>
        <v/>
      </c>
      <c r="P2236" s="307" t="str">
        <f t="shared" si="620"/>
        <v/>
      </c>
      <c r="Q2236" s="307" t="str">
        <f t="shared" si="614"/>
        <v/>
      </c>
      <c r="R2236" s="307" t="str">
        <f t="shared" si="621"/>
        <v/>
      </c>
      <c r="S2236" s="307" t="str">
        <f t="shared" si="622"/>
        <v/>
      </c>
      <c r="T2236" s="307" t="str">
        <f t="shared" si="623"/>
        <v/>
      </c>
      <c r="U2236" s="307" t="str">
        <f t="shared" si="615"/>
        <v/>
      </c>
      <c r="V2236" s="723"/>
      <c r="X2236" s="308" t="str">
        <f t="shared" si="624"/>
        <v/>
      </c>
      <c r="Y2236" s="309" t="str">
        <f t="shared" si="625"/>
        <v/>
      </c>
      <c r="Z2236" s="308" t="str">
        <f t="shared" si="616"/>
        <v/>
      </c>
      <c r="AA2236" s="308" t="b">
        <f t="shared" si="617"/>
        <v>1</v>
      </c>
      <c r="AB2236" s="308" t="str">
        <f t="shared" si="626"/>
        <v/>
      </c>
      <c r="AC2236" s="534" t="str">
        <f t="shared" si="627"/>
        <v/>
      </c>
      <c r="AD2236" s="752" t="str">
        <f t="shared" si="628"/>
        <v/>
      </c>
      <c r="AE2236" s="534" t="str">
        <f t="shared" si="629"/>
        <v/>
      </c>
      <c r="AF2236" s="752" t="str">
        <f t="shared" si="630"/>
        <v/>
      </c>
    </row>
    <row r="2237" spans="2:32" x14ac:dyDescent="0.25">
      <c r="B2237" s="721"/>
      <c r="C2237" s="531" t="str">
        <f>IFERROR(VLOOKUP(B2237,'מצבת ורישום גנים'!B:D,3,0),"")</f>
        <v/>
      </c>
      <c r="D2237" s="721"/>
      <c r="E2237" s="723"/>
      <c r="F2237" s="723"/>
      <c r="G2237" s="723"/>
      <c r="H2237" s="723"/>
      <c r="I2237" s="992" t="str">
        <f t="shared" si="631"/>
        <v/>
      </c>
      <c r="J2237" s="723"/>
      <c r="K2237" s="724"/>
      <c r="L2237" s="723"/>
      <c r="M2237" s="306" t="str">
        <f t="shared" si="618"/>
        <v/>
      </c>
      <c r="N2237" s="32" t="str">
        <f t="shared" si="619"/>
        <v/>
      </c>
      <c r="P2237" s="307" t="str">
        <f t="shared" si="620"/>
        <v/>
      </c>
      <c r="Q2237" s="307" t="str">
        <f t="shared" si="614"/>
        <v/>
      </c>
      <c r="R2237" s="307" t="str">
        <f t="shared" si="621"/>
        <v/>
      </c>
      <c r="S2237" s="307" t="str">
        <f t="shared" si="622"/>
        <v/>
      </c>
      <c r="T2237" s="307" t="str">
        <f t="shared" si="623"/>
        <v/>
      </c>
      <c r="U2237" s="307" t="str">
        <f t="shared" si="615"/>
        <v/>
      </c>
      <c r="V2237" s="723"/>
      <c r="X2237" s="308" t="str">
        <f t="shared" si="624"/>
        <v/>
      </c>
      <c r="Y2237" s="309" t="str">
        <f t="shared" si="625"/>
        <v/>
      </c>
      <c r="Z2237" s="308" t="str">
        <f t="shared" si="616"/>
        <v/>
      </c>
      <c r="AA2237" s="308" t="b">
        <f t="shared" si="617"/>
        <v>1</v>
      </c>
      <c r="AB2237" s="308" t="str">
        <f t="shared" si="626"/>
        <v/>
      </c>
      <c r="AC2237" s="534" t="str">
        <f t="shared" si="627"/>
        <v/>
      </c>
      <c r="AD2237" s="752" t="str">
        <f t="shared" si="628"/>
        <v/>
      </c>
      <c r="AE2237" s="534" t="str">
        <f t="shared" si="629"/>
        <v/>
      </c>
      <c r="AF2237" s="752" t="str">
        <f t="shared" si="630"/>
        <v/>
      </c>
    </row>
    <row r="2238" spans="2:32" x14ac:dyDescent="0.25">
      <c r="B2238" s="721"/>
      <c r="C2238" s="531" t="str">
        <f>IFERROR(VLOOKUP(B2238,'מצבת ורישום גנים'!B:D,3,0),"")</f>
        <v/>
      </c>
      <c r="D2238" s="721"/>
      <c r="E2238" s="723"/>
      <c r="F2238" s="723"/>
      <c r="G2238" s="723"/>
      <c r="H2238" s="723"/>
      <c r="I2238" s="992" t="str">
        <f t="shared" si="631"/>
        <v/>
      </c>
      <c r="J2238" s="723"/>
      <c r="K2238" s="724"/>
      <c r="L2238" s="723"/>
      <c r="M2238" s="306" t="str">
        <f t="shared" si="618"/>
        <v/>
      </c>
      <c r="N2238" s="32" t="str">
        <f t="shared" si="619"/>
        <v/>
      </c>
      <c r="P2238" s="307" t="str">
        <f t="shared" si="620"/>
        <v/>
      </c>
      <c r="Q2238" s="307" t="str">
        <f t="shared" si="614"/>
        <v/>
      </c>
      <c r="R2238" s="307" t="str">
        <f t="shared" si="621"/>
        <v/>
      </c>
      <c r="S2238" s="307" t="str">
        <f t="shared" si="622"/>
        <v/>
      </c>
      <c r="T2238" s="307" t="str">
        <f t="shared" si="623"/>
        <v/>
      </c>
      <c r="U2238" s="307" t="str">
        <f t="shared" si="615"/>
        <v/>
      </c>
      <c r="V2238" s="723"/>
      <c r="X2238" s="308" t="str">
        <f t="shared" si="624"/>
        <v/>
      </c>
      <c r="Y2238" s="309" t="str">
        <f t="shared" si="625"/>
        <v/>
      </c>
      <c r="Z2238" s="308" t="str">
        <f t="shared" si="616"/>
        <v/>
      </c>
      <c r="AA2238" s="308" t="b">
        <f t="shared" si="617"/>
        <v>1</v>
      </c>
      <c r="AB2238" s="308" t="str">
        <f t="shared" si="626"/>
        <v/>
      </c>
      <c r="AC2238" s="534" t="str">
        <f t="shared" si="627"/>
        <v/>
      </c>
      <c r="AD2238" s="752" t="str">
        <f t="shared" si="628"/>
        <v/>
      </c>
      <c r="AE2238" s="534" t="str">
        <f t="shared" si="629"/>
        <v/>
      </c>
      <c r="AF2238" s="752" t="str">
        <f t="shared" si="630"/>
        <v/>
      </c>
    </row>
    <row r="2239" spans="2:32" x14ac:dyDescent="0.25">
      <c r="B2239" s="721"/>
      <c r="C2239" s="531" t="str">
        <f>IFERROR(VLOOKUP(B2239,'מצבת ורישום גנים'!B:D,3,0),"")</f>
        <v/>
      </c>
      <c r="D2239" s="721"/>
      <c r="E2239" s="723"/>
      <c r="F2239" s="723"/>
      <c r="G2239" s="723"/>
      <c r="H2239" s="723"/>
      <c r="I2239" s="992" t="str">
        <f t="shared" si="631"/>
        <v/>
      </c>
      <c r="J2239" s="723"/>
      <c r="K2239" s="724"/>
      <c r="L2239" s="723"/>
      <c r="M2239" s="306" t="str">
        <f t="shared" si="618"/>
        <v/>
      </c>
      <c r="N2239" s="32" t="str">
        <f t="shared" si="619"/>
        <v/>
      </c>
      <c r="P2239" s="307" t="str">
        <f t="shared" si="620"/>
        <v/>
      </c>
      <c r="Q2239" s="307" t="str">
        <f t="shared" si="614"/>
        <v/>
      </c>
      <c r="R2239" s="307" t="str">
        <f t="shared" si="621"/>
        <v/>
      </c>
      <c r="S2239" s="307" t="str">
        <f t="shared" si="622"/>
        <v/>
      </c>
      <c r="T2239" s="307" t="str">
        <f t="shared" si="623"/>
        <v/>
      </c>
      <c r="U2239" s="307" t="str">
        <f t="shared" si="615"/>
        <v/>
      </c>
      <c r="V2239" s="723"/>
      <c r="X2239" s="308" t="str">
        <f t="shared" si="624"/>
        <v/>
      </c>
      <c r="Y2239" s="309" t="str">
        <f t="shared" si="625"/>
        <v/>
      </c>
      <c r="Z2239" s="308" t="str">
        <f t="shared" si="616"/>
        <v/>
      </c>
      <c r="AA2239" s="308" t="b">
        <f t="shared" si="617"/>
        <v>1</v>
      </c>
      <c r="AB2239" s="308" t="str">
        <f t="shared" si="626"/>
        <v/>
      </c>
      <c r="AC2239" s="534" t="str">
        <f t="shared" si="627"/>
        <v/>
      </c>
      <c r="AD2239" s="752" t="str">
        <f t="shared" si="628"/>
        <v/>
      </c>
      <c r="AE2239" s="534" t="str">
        <f t="shared" si="629"/>
        <v/>
      </c>
      <c r="AF2239" s="752" t="str">
        <f t="shared" si="630"/>
        <v/>
      </c>
    </row>
    <row r="2240" spans="2:32" x14ac:dyDescent="0.25">
      <c r="B2240" s="721"/>
      <c r="C2240" s="531" t="str">
        <f>IFERROR(VLOOKUP(B2240,'מצבת ורישום גנים'!B:D,3,0),"")</f>
        <v/>
      </c>
      <c r="D2240" s="721"/>
      <c r="E2240" s="723"/>
      <c r="F2240" s="723"/>
      <c r="G2240" s="723"/>
      <c r="H2240" s="723"/>
      <c r="I2240" s="992" t="str">
        <f t="shared" si="631"/>
        <v/>
      </c>
      <c r="J2240" s="723"/>
      <c r="K2240" s="724"/>
      <c r="L2240" s="723"/>
      <c r="M2240" s="306" t="str">
        <f t="shared" si="618"/>
        <v/>
      </c>
      <c r="N2240" s="32" t="str">
        <f t="shared" si="619"/>
        <v/>
      </c>
      <c r="P2240" s="307" t="str">
        <f t="shared" si="620"/>
        <v/>
      </c>
      <c r="Q2240" s="307" t="str">
        <f t="shared" si="614"/>
        <v/>
      </c>
      <c r="R2240" s="307" t="str">
        <f t="shared" si="621"/>
        <v/>
      </c>
      <c r="S2240" s="307" t="str">
        <f t="shared" si="622"/>
        <v/>
      </c>
      <c r="T2240" s="307" t="str">
        <f t="shared" si="623"/>
        <v/>
      </c>
      <c r="U2240" s="307" t="str">
        <f t="shared" si="615"/>
        <v/>
      </c>
      <c r="V2240" s="723"/>
      <c r="X2240" s="308" t="str">
        <f t="shared" si="624"/>
        <v/>
      </c>
      <c r="Y2240" s="309" t="str">
        <f t="shared" si="625"/>
        <v/>
      </c>
      <c r="Z2240" s="308" t="str">
        <f t="shared" si="616"/>
        <v/>
      </c>
      <c r="AA2240" s="308" t="b">
        <f t="shared" si="617"/>
        <v>1</v>
      </c>
      <c r="AB2240" s="308" t="str">
        <f t="shared" si="626"/>
        <v/>
      </c>
      <c r="AC2240" s="534" t="str">
        <f t="shared" si="627"/>
        <v/>
      </c>
      <c r="AD2240" s="752" t="str">
        <f t="shared" si="628"/>
        <v/>
      </c>
      <c r="AE2240" s="534" t="str">
        <f t="shared" si="629"/>
        <v/>
      </c>
      <c r="AF2240" s="752" t="str">
        <f t="shared" si="630"/>
        <v/>
      </c>
    </row>
    <row r="2241" spans="2:32" x14ac:dyDescent="0.25">
      <c r="B2241" s="721"/>
      <c r="C2241" s="531" t="str">
        <f>IFERROR(VLOOKUP(B2241,'מצבת ורישום גנים'!B:D,3,0),"")</f>
        <v/>
      </c>
      <c r="D2241" s="721"/>
      <c r="E2241" s="723"/>
      <c r="F2241" s="723"/>
      <c r="G2241" s="723"/>
      <c r="H2241" s="723"/>
      <c r="I2241" s="992" t="str">
        <f t="shared" si="631"/>
        <v/>
      </c>
      <c r="J2241" s="723"/>
      <c r="K2241" s="724"/>
      <c r="L2241" s="723"/>
      <c r="M2241" s="306" t="str">
        <f t="shared" si="618"/>
        <v/>
      </c>
      <c r="N2241" s="32" t="str">
        <f t="shared" si="619"/>
        <v/>
      </c>
      <c r="P2241" s="307" t="str">
        <f t="shared" si="620"/>
        <v/>
      </c>
      <c r="Q2241" s="307" t="str">
        <f t="shared" si="614"/>
        <v/>
      </c>
      <c r="R2241" s="307" t="str">
        <f t="shared" si="621"/>
        <v/>
      </c>
      <c r="S2241" s="307" t="str">
        <f t="shared" si="622"/>
        <v/>
      </c>
      <c r="T2241" s="307" t="str">
        <f t="shared" si="623"/>
        <v/>
      </c>
      <c r="U2241" s="307" t="str">
        <f t="shared" si="615"/>
        <v/>
      </c>
      <c r="V2241" s="723"/>
      <c r="X2241" s="308" t="str">
        <f t="shared" si="624"/>
        <v/>
      </c>
      <c r="Y2241" s="309" t="str">
        <f t="shared" si="625"/>
        <v/>
      </c>
      <c r="Z2241" s="308" t="str">
        <f t="shared" si="616"/>
        <v/>
      </c>
      <c r="AA2241" s="308" t="b">
        <f t="shared" si="617"/>
        <v>1</v>
      </c>
      <c r="AB2241" s="308" t="str">
        <f t="shared" si="626"/>
        <v/>
      </c>
      <c r="AC2241" s="534" t="str">
        <f t="shared" si="627"/>
        <v/>
      </c>
      <c r="AD2241" s="752" t="str">
        <f t="shared" si="628"/>
        <v/>
      </c>
      <c r="AE2241" s="534" t="str">
        <f t="shared" si="629"/>
        <v/>
      </c>
      <c r="AF2241" s="752" t="str">
        <f t="shared" si="630"/>
        <v/>
      </c>
    </row>
    <row r="2242" spans="2:32" x14ac:dyDescent="0.25">
      <c r="B2242" s="721"/>
      <c r="C2242" s="531" t="str">
        <f>IFERROR(VLOOKUP(B2242,'מצבת ורישום גנים'!B:D,3,0),"")</f>
        <v/>
      </c>
      <c r="D2242" s="721"/>
      <c r="E2242" s="723"/>
      <c r="F2242" s="723"/>
      <c r="G2242" s="723"/>
      <c r="H2242" s="723"/>
      <c r="I2242" s="992" t="str">
        <f t="shared" si="631"/>
        <v/>
      </c>
      <c r="J2242" s="723"/>
      <c r="K2242" s="724"/>
      <c r="L2242" s="723"/>
      <c r="M2242" s="306" t="str">
        <f t="shared" si="618"/>
        <v/>
      </c>
      <c r="N2242" s="32" t="str">
        <f t="shared" si="619"/>
        <v/>
      </c>
      <c r="P2242" s="307" t="str">
        <f t="shared" si="620"/>
        <v/>
      </c>
      <c r="Q2242" s="307" t="str">
        <f t="shared" si="614"/>
        <v/>
      </c>
      <c r="R2242" s="307" t="str">
        <f t="shared" si="621"/>
        <v/>
      </c>
      <c r="S2242" s="307" t="str">
        <f t="shared" si="622"/>
        <v/>
      </c>
      <c r="T2242" s="307" t="str">
        <f t="shared" si="623"/>
        <v/>
      </c>
      <c r="U2242" s="307" t="str">
        <f t="shared" si="615"/>
        <v/>
      </c>
      <c r="V2242" s="723"/>
      <c r="X2242" s="308" t="str">
        <f t="shared" si="624"/>
        <v/>
      </c>
      <c r="Y2242" s="309" t="str">
        <f t="shared" si="625"/>
        <v/>
      </c>
      <c r="Z2242" s="308" t="str">
        <f t="shared" si="616"/>
        <v/>
      </c>
      <c r="AA2242" s="308" t="b">
        <f t="shared" si="617"/>
        <v>1</v>
      </c>
      <c r="AB2242" s="308" t="str">
        <f t="shared" si="626"/>
        <v/>
      </c>
      <c r="AC2242" s="534" t="str">
        <f t="shared" si="627"/>
        <v/>
      </c>
      <c r="AD2242" s="752" t="str">
        <f t="shared" si="628"/>
        <v/>
      </c>
      <c r="AE2242" s="534" t="str">
        <f t="shared" si="629"/>
        <v/>
      </c>
      <c r="AF2242" s="752" t="str">
        <f t="shared" si="630"/>
        <v/>
      </c>
    </row>
    <row r="2243" spans="2:32" x14ac:dyDescent="0.25">
      <c r="B2243" s="721"/>
      <c r="C2243" s="531" t="str">
        <f>IFERROR(VLOOKUP(B2243,'מצבת ורישום גנים'!B:D,3,0),"")</f>
        <v/>
      </c>
      <c r="D2243" s="721"/>
      <c r="E2243" s="723"/>
      <c r="F2243" s="723"/>
      <c r="G2243" s="723"/>
      <c r="H2243" s="723"/>
      <c r="I2243" s="992" t="str">
        <f t="shared" si="631"/>
        <v/>
      </c>
      <c r="J2243" s="723"/>
      <c r="K2243" s="724"/>
      <c r="L2243" s="723"/>
      <c r="M2243" s="306" t="str">
        <f t="shared" si="618"/>
        <v/>
      </c>
      <c r="N2243" s="32" t="str">
        <f t="shared" si="619"/>
        <v/>
      </c>
      <c r="P2243" s="307" t="str">
        <f t="shared" si="620"/>
        <v/>
      </c>
      <c r="Q2243" s="307" t="str">
        <f t="shared" si="614"/>
        <v/>
      </c>
      <c r="R2243" s="307" t="str">
        <f t="shared" si="621"/>
        <v/>
      </c>
      <c r="S2243" s="307" t="str">
        <f t="shared" si="622"/>
        <v/>
      </c>
      <c r="T2243" s="307" t="str">
        <f t="shared" si="623"/>
        <v/>
      </c>
      <c r="U2243" s="307" t="str">
        <f t="shared" si="615"/>
        <v/>
      </c>
      <c r="V2243" s="723"/>
      <c r="X2243" s="308" t="str">
        <f t="shared" si="624"/>
        <v/>
      </c>
      <c r="Y2243" s="309" t="str">
        <f t="shared" si="625"/>
        <v/>
      </c>
      <c r="Z2243" s="308" t="str">
        <f t="shared" si="616"/>
        <v/>
      </c>
      <c r="AA2243" s="308" t="b">
        <f t="shared" si="617"/>
        <v>1</v>
      </c>
      <c r="AB2243" s="308" t="str">
        <f t="shared" si="626"/>
        <v/>
      </c>
      <c r="AC2243" s="534" t="str">
        <f t="shared" si="627"/>
        <v/>
      </c>
      <c r="AD2243" s="752" t="str">
        <f t="shared" si="628"/>
        <v/>
      </c>
      <c r="AE2243" s="534" t="str">
        <f t="shared" si="629"/>
        <v/>
      </c>
      <c r="AF2243" s="752" t="str">
        <f t="shared" si="630"/>
        <v/>
      </c>
    </row>
    <row r="2244" spans="2:32" x14ac:dyDescent="0.25">
      <c r="B2244" s="721"/>
      <c r="C2244" s="531" t="str">
        <f>IFERROR(VLOOKUP(B2244,'מצבת ורישום גנים'!B:D,3,0),"")</f>
        <v/>
      </c>
      <c r="D2244" s="721"/>
      <c r="E2244" s="723"/>
      <c r="F2244" s="723"/>
      <c r="G2244" s="723"/>
      <c r="H2244" s="723"/>
      <c r="I2244" s="992" t="str">
        <f t="shared" si="631"/>
        <v/>
      </c>
      <c r="J2244" s="723"/>
      <c r="K2244" s="724"/>
      <c r="L2244" s="723"/>
      <c r="M2244" s="306" t="str">
        <f t="shared" si="618"/>
        <v/>
      </c>
      <c r="N2244" s="32" t="str">
        <f t="shared" si="619"/>
        <v/>
      </c>
      <c r="P2244" s="307" t="str">
        <f t="shared" si="620"/>
        <v/>
      </c>
      <c r="Q2244" s="307" t="str">
        <f t="shared" si="614"/>
        <v/>
      </c>
      <c r="R2244" s="307" t="str">
        <f t="shared" si="621"/>
        <v/>
      </c>
      <c r="S2244" s="307" t="str">
        <f t="shared" si="622"/>
        <v/>
      </c>
      <c r="T2244" s="307" t="str">
        <f t="shared" si="623"/>
        <v/>
      </c>
      <c r="U2244" s="307" t="str">
        <f t="shared" si="615"/>
        <v/>
      </c>
      <c r="V2244" s="723"/>
      <c r="X2244" s="308" t="str">
        <f t="shared" si="624"/>
        <v/>
      </c>
      <c r="Y2244" s="309" t="str">
        <f t="shared" si="625"/>
        <v/>
      </c>
      <c r="Z2244" s="308" t="str">
        <f t="shared" si="616"/>
        <v/>
      </c>
      <c r="AA2244" s="308" t="b">
        <f t="shared" si="617"/>
        <v>1</v>
      </c>
      <c r="AB2244" s="308" t="str">
        <f t="shared" si="626"/>
        <v/>
      </c>
      <c r="AC2244" s="534" t="str">
        <f t="shared" si="627"/>
        <v/>
      </c>
      <c r="AD2244" s="752" t="str">
        <f t="shared" si="628"/>
        <v/>
      </c>
      <c r="AE2244" s="534" t="str">
        <f t="shared" si="629"/>
        <v/>
      </c>
      <c r="AF2244" s="752" t="str">
        <f t="shared" si="630"/>
        <v/>
      </c>
    </row>
    <row r="2245" spans="2:32" x14ac:dyDescent="0.25">
      <c r="B2245" s="721"/>
      <c r="C2245" s="531" t="str">
        <f>IFERROR(VLOOKUP(B2245,'מצבת ורישום גנים'!B:D,3,0),"")</f>
        <v/>
      </c>
      <c r="D2245" s="721"/>
      <c r="E2245" s="723"/>
      <c r="F2245" s="723"/>
      <c r="G2245" s="723"/>
      <c r="H2245" s="723"/>
      <c r="I2245" s="992" t="str">
        <f t="shared" si="631"/>
        <v/>
      </c>
      <c r="J2245" s="723"/>
      <c r="K2245" s="724"/>
      <c r="L2245" s="723"/>
      <c r="M2245" s="306" t="str">
        <f t="shared" si="618"/>
        <v/>
      </c>
      <c r="N2245" s="32" t="str">
        <f t="shared" si="619"/>
        <v/>
      </c>
      <c r="P2245" s="307" t="str">
        <f t="shared" si="620"/>
        <v/>
      </c>
      <c r="Q2245" s="307" t="str">
        <f t="shared" si="614"/>
        <v/>
      </c>
      <c r="R2245" s="307" t="str">
        <f t="shared" si="621"/>
        <v/>
      </c>
      <c r="S2245" s="307" t="str">
        <f t="shared" si="622"/>
        <v/>
      </c>
      <c r="T2245" s="307" t="str">
        <f t="shared" si="623"/>
        <v/>
      </c>
      <c r="U2245" s="307" t="str">
        <f t="shared" si="615"/>
        <v/>
      </c>
      <c r="V2245" s="723"/>
      <c r="X2245" s="308" t="str">
        <f t="shared" si="624"/>
        <v/>
      </c>
      <c r="Y2245" s="309" t="str">
        <f t="shared" si="625"/>
        <v/>
      </c>
      <c r="Z2245" s="308" t="str">
        <f t="shared" si="616"/>
        <v/>
      </c>
      <c r="AA2245" s="308" t="b">
        <f t="shared" si="617"/>
        <v>1</v>
      </c>
      <c r="AB2245" s="308" t="str">
        <f t="shared" si="626"/>
        <v/>
      </c>
      <c r="AC2245" s="534" t="str">
        <f t="shared" si="627"/>
        <v/>
      </c>
      <c r="AD2245" s="752" t="str">
        <f t="shared" si="628"/>
        <v/>
      </c>
      <c r="AE2245" s="534" t="str">
        <f t="shared" si="629"/>
        <v/>
      </c>
      <c r="AF2245" s="752" t="str">
        <f t="shared" si="630"/>
        <v/>
      </c>
    </row>
    <row r="2246" spans="2:32" x14ac:dyDescent="0.25">
      <c r="B2246" s="721"/>
      <c r="C2246" s="531" t="str">
        <f>IFERROR(VLOOKUP(B2246,'מצבת ורישום גנים'!B:D,3,0),"")</f>
        <v/>
      </c>
      <c r="D2246" s="721"/>
      <c r="E2246" s="723"/>
      <c r="F2246" s="723"/>
      <c r="G2246" s="723"/>
      <c r="H2246" s="723"/>
      <c r="I2246" s="992" t="str">
        <f t="shared" si="631"/>
        <v/>
      </c>
      <c r="J2246" s="723"/>
      <c r="K2246" s="724"/>
      <c r="L2246" s="723"/>
      <c r="M2246" s="306" t="str">
        <f t="shared" si="618"/>
        <v/>
      </c>
      <c r="N2246" s="32" t="str">
        <f t="shared" si="619"/>
        <v/>
      </c>
      <c r="P2246" s="307" t="str">
        <f t="shared" si="620"/>
        <v/>
      </c>
      <c r="Q2246" s="307" t="str">
        <f t="shared" si="614"/>
        <v/>
      </c>
      <c r="R2246" s="307" t="str">
        <f t="shared" si="621"/>
        <v/>
      </c>
      <c r="S2246" s="307" t="str">
        <f t="shared" si="622"/>
        <v/>
      </c>
      <c r="T2246" s="307" t="str">
        <f t="shared" si="623"/>
        <v/>
      </c>
      <c r="U2246" s="307" t="str">
        <f t="shared" si="615"/>
        <v/>
      </c>
      <c r="V2246" s="723"/>
      <c r="X2246" s="308" t="str">
        <f t="shared" si="624"/>
        <v/>
      </c>
      <c r="Y2246" s="309" t="str">
        <f t="shared" si="625"/>
        <v/>
      </c>
      <c r="Z2246" s="308" t="str">
        <f t="shared" si="616"/>
        <v/>
      </c>
      <c r="AA2246" s="308" t="b">
        <f t="shared" si="617"/>
        <v>1</v>
      </c>
      <c r="AB2246" s="308" t="str">
        <f t="shared" si="626"/>
        <v/>
      </c>
      <c r="AC2246" s="534" t="str">
        <f t="shared" si="627"/>
        <v/>
      </c>
      <c r="AD2246" s="752" t="str">
        <f t="shared" si="628"/>
        <v/>
      </c>
      <c r="AE2246" s="534" t="str">
        <f t="shared" si="629"/>
        <v/>
      </c>
      <c r="AF2246" s="752" t="str">
        <f t="shared" si="630"/>
        <v/>
      </c>
    </row>
    <row r="2247" spans="2:32" x14ac:dyDescent="0.25">
      <c r="B2247" s="721"/>
      <c r="C2247" s="531" t="str">
        <f>IFERROR(VLOOKUP(B2247,'מצבת ורישום גנים'!B:D,3,0),"")</f>
        <v/>
      </c>
      <c r="D2247" s="721"/>
      <c r="E2247" s="723"/>
      <c r="F2247" s="723"/>
      <c r="G2247" s="723"/>
      <c r="H2247" s="723"/>
      <c r="I2247" s="992" t="str">
        <f t="shared" si="631"/>
        <v/>
      </c>
      <c r="J2247" s="723"/>
      <c r="K2247" s="724"/>
      <c r="L2247" s="723"/>
      <c r="M2247" s="306" t="str">
        <f t="shared" si="618"/>
        <v/>
      </c>
      <c r="N2247" s="32" t="str">
        <f t="shared" si="619"/>
        <v/>
      </c>
      <c r="P2247" s="307" t="str">
        <f t="shared" si="620"/>
        <v/>
      </c>
      <c r="Q2247" s="307" t="str">
        <f t="shared" si="614"/>
        <v/>
      </c>
      <c r="R2247" s="307" t="str">
        <f t="shared" si="621"/>
        <v/>
      </c>
      <c r="S2247" s="307" t="str">
        <f t="shared" si="622"/>
        <v/>
      </c>
      <c r="T2247" s="307" t="str">
        <f t="shared" si="623"/>
        <v/>
      </c>
      <c r="U2247" s="307" t="str">
        <f t="shared" si="615"/>
        <v/>
      </c>
      <c r="V2247" s="723"/>
      <c r="X2247" s="308" t="str">
        <f t="shared" si="624"/>
        <v/>
      </c>
      <c r="Y2247" s="309" t="str">
        <f t="shared" si="625"/>
        <v/>
      </c>
      <c r="Z2247" s="308" t="str">
        <f t="shared" si="616"/>
        <v/>
      </c>
      <c r="AA2247" s="308" t="b">
        <f t="shared" si="617"/>
        <v>1</v>
      </c>
      <c r="AB2247" s="308" t="str">
        <f t="shared" si="626"/>
        <v/>
      </c>
      <c r="AC2247" s="534" t="str">
        <f t="shared" si="627"/>
        <v/>
      </c>
      <c r="AD2247" s="752" t="str">
        <f t="shared" si="628"/>
        <v/>
      </c>
      <c r="AE2247" s="534" t="str">
        <f t="shared" si="629"/>
        <v/>
      </c>
      <c r="AF2247" s="752" t="str">
        <f t="shared" si="630"/>
        <v/>
      </c>
    </row>
    <row r="2248" spans="2:32" x14ac:dyDescent="0.25">
      <c r="B2248" s="721"/>
      <c r="C2248" s="531" t="str">
        <f>IFERROR(VLOOKUP(B2248,'מצבת ורישום גנים'!B:D,3,0),"")</f>
        <v/>
      </c>
      <c r="D2248" s="721"/>
      <c r="E2248" s="723"/>
      <c r="F2248" s="723"/>
      <c r="G2248" s="723"/>
      <c r="H2248" s="723"/>
      <c r="I2248" s="992" t="str">
        <f t="shared" si="631"/>
        <v/>
      </c>
      <c r="J2248" s="723"/>
      <c r="K2248" s="724"/>
      <c r="L2248" s="723"/>
      <c r="M2248" s="306" t="str">
        <f t="shared" si="618"/>
        <v/>
      </c>
      <c r="N2248" s="32" t="str">
        <f t="shared" si="619"/>
        <v/>
      </c>
      <c r="P2248" s="307" t="str">
        <f t="shared" si="620"/>
        <v/>
      </c>
      <c r="Q2248" s="307" t="str">
        <f t="shared" si="614"/>
        <v/>
      </c>
      <c r="R2248" s="307" t="str">
        <f t="shared" si="621"/>
        <v/>
      </c>
      <c r="S2248" s="307" t="str">
        <f t="shared" si="622"/>
        <v/>
      </c>
      <c r="T2248" s="307" t="str">
        <f t="shared" si="623"/>
        <v/>
      </c>
      <c r="U2248" s="307" t="str">
        <f t="shared" si="615"/>
        <v/>
      </c>
      <c r="V2248" s="723"/>
      <c r="X2248" s="308" t="str">
        <f t="shared" si="624"/>
        <v/>
      </c>
      <c r="Y2248" s="309" t="str">
        <f t="shared" si="625"/>
        <v/>
      </c>
      <c r="Z2248" s="308" t="str">
        <f t="shared" si="616"/>
        <v/>
      </c>
      <c r="AA2248" s="308" t="b">
        <f t="shared" si="617"/>
        <v>1</v>
      </c>
      <c r="AB2248" s="308" t="str">
        <f t="shared" si="626"/>
        <v/>
      </c>
      <c r="AC2248" s="534" t="str">
        <f t="shared" si="627"/>
        <v/>
      </c>
      <c r="AD2248" s="752" t="str">
        <f t="shared" si="628"/>
        <v/>
      </c>
      <c r="AE2248" s="534" t="str">
        <f t="shared" si="629"/>
        <v/>
      </c>
      <c r="AF2248" s="752" t="str">
        <f t="shared" si="630"/>
        <v/>
      </c>
    </row>
    <row r="2249" spans="2:32" x14ac:dyDescent="0.25">
      <c r="B2249" s="721"/>
      <c r="C2249" s="531" t="str">
        <f>IFERROR(VLOOKUP(B2249,'מצבת ורישום גנים'!B:D,3,0),"")</f>
        <v/>
      </c>
      <c r="D2249" s="721"/>
      <c r="E2249" s="723"/>
      <c r="F2249" s="723"/>
      <c r="G2249" s="723"/>
      <c r="H2249" s="723"/>
      <c r="I2249" s="992" t="str">
        <f t="shared" si="631"/>
        <v/>
      </c>
      <c r="J2249" s="723"/>
      <c r="K2249" s="724"/>
      <c r="L2249" s="723"/>
      <c r="M2249" s="306" t="str">
        <f t="shared" si="618"/>
        <v/>
      </c>
      <c r="N2249" s="32" t="str">
        <f t="shared" si="619"/>
        <v/>
      </c>
      <c r="P2249" s="307" t="str">
        <f t="shared" si="620"/>
        <v/>
      </c>
      <c r="Q2249" s="307" t="str">
        <f t="shared" si="614"/>
        <v/>
      </c>
      <c r="R2249" s="307" t="str">
        <f t="shared" si="621"/>
        <v/>
      </c>
      <c r="S2249" s="307" t="str">
        <f t="shared" si="622"/>
        <v/>
      </c>
      <c r="T2249" s="307" t="str">
        <f t="shared" si="623"/>
        <v/>
      </c>
      <c r="U2249" s="307" t="str">
        <f t="shared" si="615"/>
        <v/>
      </c>
      <c r="V2249" s="723"/>
      <c r="X2249" s="308" t="str">
        <f t="shared" si="624"/>
        <v/>
      </c>
      <c r="Y2249" s="309" t="str">
        <f t="shared" si="625"/>
        <v/>
      </c>
      <c r="Z2249" s="308" t="str">
        <f t="shared" si="616"/>
        <v/>
      </c>
      <c r="AA2249" s="308" t="b">
        <f t="shared" si="617"/>
        <v>1</v>
      </c>
      <c r="AB2249" s="308" t="str">
        <f t="shared" si="626"/>
        <v/>
      </c>
      <c r="AC2249" s="534" t="str">
        <f t="shared" si="627"/>
        <v/>
      </c>
      <c r="AD2249" s="752" t="str">
        <f t="shared" si="628"/>
        <v/>
      </c>
      <c r="AE2249" s="534" t="str">
        <f t="shared" si="629"/>
        <v/>
      </c>
      <c r="AF2249" s="752" t="str">
        <f t="shared" si="630"/>
        <v/>
      </c>
    </row>
    <row r="2250" spans="2:32" x14ac:dyDescent="0.25">
      <c r="B2250" s="721"/>
      <c r="C2250" s="531" t="str">
        <f>IFERROR(VLOOKUP(B2250,'מצבת ורישום גנים'!B:D,3,0),"")</f>
        <v/>
      </c>
      <c r="D2250" s="721"/>
      <c r="E2250" s="723"/>
      <c r="F2250" s="723"/>
      <c r="G2250" s="723"/>
      <c r="H2250" s="723"/>
      <c r="I2250" s="992" t="str">
        <f t="shared" si="631"/>
        <v/>
      </c>
      <c r="J2250" s="723"/>
      <c r="K2250" s="724"/>
      <c r="L2250" s="723"/>
      <c r="M2250" s="306" t="str">
        <f t="shared" si="618"/>
        <v/>
      </c>
      <c r="N2250" s="32" t="str">
        <f t="shared" si="619"/>
        <v/>
      </c>
      <c r="P2250" s="307" t="str">
        <f t="shared" si="620"/>
        <v/>
      </c>
      <c r="Q2250" s="307" t="str">
        <f t="shared" si="614"/>
        <v/>
      </c>
      <c r="R2250" s="307" t="str">
        <f t="shared" si="621"/>
        <v/>
      </c>
      <c r="S2250" s="307" t="str">
        <f t="shared" si="622"/>
        <v/>
      </c>
      <c r="T2250" s="307" t="str">
        <f t="shared" si="623"/>
        <v/>
      </c>
      <c r="U2250" s="307" t="str">
        <f t="shared" si="615"/>
        <v/>
      </c>
      <c r="V2250" s="723"/>
      <c r="X2250" s="308" t="str">
        <f t="shared" si="624"/>
        <v/>
      </c>
      <c r="Y2250" s="309" t="str">
        <f t="shared" si="625"/>
        <v/>
      </c>
      <c r="Z2250" s="308" t="str">
        <f t="shared" si="616"/>
        <v/>
      </c>
      <c r="AA2250" s="308" t="b">
        <f t="shared" si="617"/>
        <v>1</v>
      </c>
      <c r="AB2250" s="308" t="str">
        <f t="shared" si="626"/>
        <v/>
      </c>
      <c r="AC2250" s="534" t="str">
        <f t="shared" si="627"/>
        <v/>
      </c>
      <c r="AD2250" s="752" t="str">
        <f t="shared" si="628"/>
        <v/>
      </c>
      <c r="AE2250" s="534" t="str">
        <f t="shared" si="629"/>
        <v/>
      </c>
      <c r="AF2250" s="752" t="str">
        <f t="shared" si="630"/>
        <v/>
      </c>
    </row>
    <row r="2251" spans="2:32" x14ac:dyDescent="0.25">
      <c r="B2251" s="721"/>
      <c r="C2251" s="531" t="str">
        <f>IFERROR(VLOOKUP(B2251,'מצבת ורישום גנים'!B:D,3,0),"")</f>
        <v/>
      </c>
      <c r="D2251" s="721"/>
      <c r="E2251" s="723"/>
      <c r="F2251" s="723"/>
      <c r="G2251" s="723"/>
      <c r="H2251" s="723"/>
      <c r="I2251" s="992" t="str">
        <f t="shared" si="631"/>
        <v/>
      </c>
      <c r="J2251" s="723"/>
      <c r="K2251" s="724"/>
      <c r="L2251" s="723"/>
      <c r="M2251" s="306" t="str">
        <f t="shared" si="618"/>
        <v/>
      </c>
      <c r="N2251" s="32" t="str">
        <f t="shared" si="619"/>
        <v/>
      </c>
      <c r="P2251" s="307" t="str">
        <f t="shared" si="620"/>
        <v/>
      </c>
      <c r="Q2251" s="307" t="str">
        <f t="shared" si="614"/>
        <v/>
      </c>
      <c r="R2251" s="307" t="str">
        <f t="shared" si="621"/>
        <v/>
      </c>
      <c r="S2251" s="307" t="str">
        <f t="shared" si="622"/>
        <v/>
      </c>
      <c r="T2251" s="307" t="str">
        <f t="shared" si="623"/>
        <v/>
      </c>
      <c r="U2251" s="307" t="str">
        <f t="shared" si="615"/>
        <v/>
      </c>
      <c r="V2251" s="723"/>
      <c r="X2251" s="308" t="str">
        <f t="shared" si="624"/>
        <v/>
      </c>
      <c r="Y2251" s="309" t="str">
        <f t="shared" si="625"/>
        <v/>
      </c>
      <c r="Z2251" s="308" t="str">
        <f t="shared" si="616"/>
        <v/>
      </c>
      <c r="AA2251" s="308" t="b">
        <f t="shared" si="617"/>
        <v>1</v>
      </c>
      <c r="AB2251" s="308" t="str">
        <f t="shared" si="626"/>
        <v/>
      </c>
      <c r="AC2251" s="534" t="str">
        <f t="shared" si="627"/>
        <v/>
      </c>
      <c r="AD2251" s="752" t="str">
        <f t="shared" si="628"/>
        <v/>
      </c>
      <c r="AE2251" s="534" t="str">
        <f t="shared" si="629"/>
        <v/>
      </c>
      <c r="AF2251" s="752" t="str">
        <f t="shared" si="630"/>
        <v/>
      </c>
    </row>
    <row r="2252" spans="2:32" x14ac:dyDescent="0.25">
      <c r="B2252" s="721"/>
      <c r="C2252" s="531" t="str">
        <f>IFERROR(VLOOKUP(B2252,'מצבת ורישום גנים'!B:D,3,0),"")</f>
        <v/>
      </c>
      <c r="D2252" s="721"/>
      <c r="E2252" s="723"/>
      <c r="F2252" s="723"/>
      <c r="G2252" s="723"/>
      <c r="H2252" s="723"/>
      <c r="I2252" s="992" t="str">
        <f t="shared" si="631"/>
        <v/>
      </c>
      <c r="J2252" s="723"/>
      <c r="K2252" s="724"/>
      <c r="L2252" s="723"/>
      <c r="M2252" s="306" t="str">
        <f t="shared" si="618"/>
        <v/>
      </c>
      <c r="N2252" s="32" t="str">
        <f t="shared" si="619"/>
        <v/>
      </c>
      <c r="P2252" s="307" t="str">
        <f t="shared" si="620"/>
        <v/>
      </c>
      <c r="Q2252" s="307" t="str">
        <f t="shared" si="614"/>
        <v/>
      </c>
      <c r="R2252" s="307" t="str">
        <f t="shared" si="621"/>
        <v/>
      </c>
      <c r="S2252" s="307" t="str">
        <f t="shared" si="622"/>
        <v/>
      </c>
      <c r="T2252" s="307" t="str">
        <f t="shared" si="623"/>
        <v/>
      </c>
      <c r="U2252" s="307" t="str">
        <f t="shared" si="615"/>
        <v/>
      </c>
      <c r="V2252" s="723"/>
      <c r="X2252" s="308" t="str">
        <f t="shared" si="624"/>
        <v/>
      </c>
      <c r="Y2252" s="309" t="str">
        <f t="shared" si="625"/>
        <v/>
      </c>
      <c r="Z2252" s="308" t="str">
        <f t="shared" si="616"/>
        <v/>
      </c>
      <c r="AA2252" s="308" t="b">
        <f t="shared" si="617"/>
        <v>1</v>
      </c>
      <c r="AB2252" s="308" t="str">
        <f t="shared" si="626"/>
        <v/>
      </c>
      <c r="AC2252" s="534" t="str">
        <f t="shared" si="627"/>
        <v/>
      </c>
      <c r="AD2252" s="752" t="str">
        <f t="shared" si="628"/>
        <v/>
      </c>
      <c r="AE2252" s="534" t="str">
        <f t="shared" si="629"/>
        <v/>
      </c>
      <c r="AF2252" s="752" t="str">
        <f t="shared" si="630"/>
        <v/>
      </c>
    </row>
    <row r="2253" spans="2:32" x14ac:dyDescent="0.25">
      <c r="B2253" s="721"/>
      <c r="C2253" s="531" t="str">
        <f>IFERROR(VLOOKUP(B2253,'מצבת ורישום גנים'!B:D,3,0),"")</f>
        <v/>
      </c>
      <c r="D2253" s="721"/>
      <c r="E2253" s="723"/>
      <c r="F2253" s="723"/>
      <c r="G2253" s="723"/>
      <c r="H2253" s="723"/>
      <c r="I2253" s="992" t="str">
        <f t="shared" si="631"/>
        <v/>
      </c>
      <c r="J2253" s="723"/>
      <c r="K2253" s="724"/>
      <c r="L2253" s="723"/>
      <c r="M2253" s="306" t="str">
        <f t="shared" si="618"/>
        <v/>
      </c>
      <c r="N2253" s="32" t="str">
        <f t="shared" si="619"/>
        <v/>
      </c>
      <c r="P2253" s="307" t="str">
        <f t="shared" si="620"/>
        <v/>
      </c>
      <c r="Q2253" s="307" t="str">
        <f t="shared" si="614"/>
        <v/>
      </c>
      <c r="R2253" s="307" t="str">
        <f t="shared" si="621"/>
        <v/>
      </c>
      <c r="S2253" s="307" t="str">
        <f t="shared" si="622"/>
        <v/>
      </c>
      <c r="T2253" s="307" t="str">
        <f t="shared" si="623"/>
        <v/>
      </c>
      <c r="U2253" s="307" t="str">
        <f t="shared" si="615"/>
        <v/>
      </c>
      <c r="V2253" s="723"/>
      <c r="X2253" s="308" t="str">
        <f t="shared" si="624"/>
        <v/>
      </c>
      <c r="Y2253" s="309" t="str">
        <f t="shared" si="625"/>
        <v/>
      </c>
      <c r="Z2253" s="308" t="str">
        <f t="shared" si="616"/>
        <v/>
      </c>
      <c r="AA2253" s="308" t="b">
        <f t="shared" si="617"/>
        <v>1</v>
      </c>
      <c r="AB2253" s="308" t="str">
        <f t="shared" si="626"/>
        <v/>
      </c>
      <c r="AC2253" s="534" t="str">
        <f t="shared" si="627"/>
        <v/>
      </c>
      <c r="AD2253" s="752" t="str">
        <f t="shared" si="628"/>
        <v/>
      </c>
      <c r="AE2253" s="534" t="str">
        <f t="shared" si="629"/>
        <v/>
      </c>
      <c r="AF2253" s="752" t="str">
        <f t="shared" si="630"/>
        <v/>
      </c>
    </row>
    <row r="2254" spans="2:32" x14ac:dyDescent="0.25">
      <c r="B2254" s="721"/>
      <c r="C2254" s="531" t="str">
        <f>IFERROR(VLOOKUP(B2254,'מצבת ורישום גנים'!B:D,3,0),"")</f>
        <v/>
      </c>
      <c r="D2254" s="721"/>
      <c r="E2254" s="723"/>
      <c r="F2254" s="723"/>
      <c r="G2254" s="723"/>
      <c r="H2254" s="723"/>
      <c r="I2254" s="992" t="str">
        <f t="shared" si="631"/>
        <v/>
      </c>
      <c r="J2254" s="723"/>
      <c r="K2254" s="724"/>
      <c r="L2254" s="723"/>
      <c r="M2254" s="306" t="str">
        <f t="shared" si="618"/>
        <v/>
      </c>
      <c r="N2254" s="32" t="str">
        <f t="shared" si="619"/>
        <v/>
      </c>
      <c r="P2254" s="307" t="str">
        <f t="shared" si="620"/>
        <v/>
      </c>
      <c r="Q2254" s="307" t="str">
        <f t="shared" si="614"/>
        <v/>
      </c>
      <c r="R2254" s="307" t="str">
        <f t="shared" si="621"/>
        <v/>
      </c>
      <c r="S2254" s="307" t="str">
        <f t="shared" si="622"/>
        <v/>
      </c>
      <c r="T2254" s="307" t="str">
        <f t="shared" si="623"/>
        <v/>
      </c>
      <c r="U2254" s="307" t="str">
        <f t="shared" si="615"/>
        <v/>
      </c>
      <c r="V2254" s="723"/>
      <c r="X2254" s="308" t="str">
        <f t="shared" si="624"/>
        <v/>
      </c>
      <c r="Y2254" s="309" t="str">
        <f t="shared" si="625"/>
        <v/>
      </c>
      <c r="Z2254" s="308" t="str">
        <f t="shared" si="616"/>
        <v/>
      </c>
      <c r="AA2254" s="308" t="b">
        <f t="shared" si="617"/>
        <v>1</v>
      </c>
      <c r="AB2254" s="308" t="str">
        <f t="shared" si="626"/>
        <v/>
      </c>
      <c r="AC2254" s="534" t="str">
        <f t="shared" si="627"/>
        <v/>
      </c>
      <c r="AD2254" s="752" t="str">
        <f t="shared" si="628"/>
        <v/>
      </c>
      <c r="AE2254" s="534" t="str">
        <f t="shared" si="629"/>
        <v/>
      </c>
      <c r="AF2254" s="752" t="str">
        <f t="shared" si="630"/>
        <v/>
      </c>
    </row>
    <row r="2255" spans="2:32" x14ac:dyDescent="0.25">
      <c r="B2255" s="721"/>
      <c r="C2255" s="531" t="str">
        <f>IFERROR(VLOOKUP(B2255,'מצבת ורישום גנים'!B:D,3,0),"")</f>
        <v/>
      </c>
      <c r="D2255" s="721"/>
      <c r="E2255" s="723"/>
      <c r="F2255" s="723"/>
      <c r="G2255" s="723"/>
      <c r="H2255" s="723"/>
      <c r="I2255" s="992" t="str">
        <f t="shared" si="631"/>
        <v/>
      </c>
      <c r="J2255" s="723"/>
      <c r="K2255" s="724"/>
      <c r="L2255" s="723"/>
      <c r="M2255" s="306" t="str">
        <f t="shared" si="618"/>
        <v/>
      </c>
      <c r="N2255" s="32" t="str">
        <f t="shared" si="619"/>
        <v/>
      </c>
      <c r="P2255" s="307" t="str">
        <f t="shared" si="620"/>
        <v/>
      </c>
      <c r="Q2255" s="307" t="str">
        <f t="shared" si="614"/>
        <v/>
      </c>
      <c r="R2255" s="307" t="str">
        <f t="shared" si="621"/>
        <v/>
      </c>
      <c r="S2255" s="307" t="str">
        <f t="shared" si="622"/>
        <v/>
      </c>
      <c r="T2255" s="307" t="str">
        <f t="shared" si="623"/>
        <v/>
      </c>
      <c r="U2255" s="307" t="str">
        <f t="shared" si="615"/>
        <v/>
      </c>
      <c r="V2255" s="723"/>
      <c r="X2255" s="308" t="str">
        <f t="shared" si="624"/>
        <v/>
      </c>
      <c r="Y2255" s="309" t="str">
        <f t="shared" si="625"/>
        <v/>
      </c>
      <c r="Z2255" s="308" t="str">
        <f t="shared" si="616"/>
        <v/>
      </c>
      <c r="AA2255" s="308" t="b">
        <f t="shared" si="617"/>
        <v>1</v>
      </c>
      <c r="AB2255" s="308" t="str">
        <f t="shared" si="626"/>
        <v/>
      </c>
      <c r="AC2255" s="534" t="str">
        <f t="shared" si="627"/>
        <v/>
      </c>
      <c r="AD2255" s="752" t="str">
        <f t="shared" si="628"/>
        <v/>
      </c>
      <c r="AE2255" s="534" t="str">
        <f t="shared" si="629"/>
        <v/>
      </c>
      <c r="AF2255" s="752" t="str">
        <f t="shared" si="630"/>
        <v/>
      </c>
    </row>
    <row r="2256" spans="2:32" x14ac:dyDescent="0.25">
      <c r="B2256" s="721"/>
      <c r="C2256" s="531" t="str">
        <f>IFERROR(VLOOKUP(B2256,'מצבת ורישום גנים'!B:D,3,0),"")</f>
        <v/>
      </c>
      <c r="D2256" s="721"/>
      <c r="E2256" s="723"/>
      <c r="F2256" s="723"/>
      <c r="G2256" s="723"/>
      <c r="H2256" s="723"/>
      <c r="I2256" s="992" t="str">
        <f t="shared" si="631"/>
        <v/>
      </c>
      <c r="J2256" s="723"/>
      <c r="K2256" s="724"/>
      <c r="L2256" s="723"/>
      <c r="M2256" s="306" t="str">
        <f t="shared" si="618"/>
        <v/>
      </c>
      <c r="N2256" s="32" t="str">
        <f t="shared" si="619"/>
        <v/>
      </c>
      <c r="P2256" s="307" t="str">
        <f t="shared" si="620"/>
        <v/>
      </c>
      <c r="Q2256" s="307" t="str">
        <f t="shared" ref="Q2256:Q2319" si="632">IF(J2256="","",IFERROR(IF(OR(H2256="גננת",H2256="מורה",H2256="רכז",H2256="רכזת גן",H2256="רכז גן",H2256="רכז בית ספר",H2256="רכזת בית ספר"),IF(J2256&gt;=75,"תקין","לא תקין"),IF(H2256="סייעת ממשיכה",IF(J2256&gt;=30,"תקין","לא תקין"),IF(H2256="סייעת רפואית/אישית",IF(J2256&gt;=12.5,"תקין","לא תקין"),IF(H2256="סייעת חדשה",IF(J2256&gt;=37,"תקין","לא תקין"),IF(OR(H2256&lt;&gt;"מורה",H2256&lt;&gt;"גננת",H2256&lt;&gt;"סייעת"),IF(J2256&gt;=30.61,"תקין","לא תקין"),"לא תקין"))))),""))</f>
        <v/>
      </c>
      <c r="R2256" s="307" t="str">
        <f t="shared" si="621"/>
        <v/>
      </c>
      <c r="S2256" s="307" t="str">
        <f t="shared" si="622"/>
        <v/>
      </c>
      <c r="T2256" s="307" t="str">
        <f t="shared" si="623"/>
        <v/>
      </c>
      <c r="U2256" s="307" t="str">
        <f t="shared" ref="U2256:U2319" si="633">IF(D2256="","",IF(Z2256&gt;1,IF(SUMIF(D:D,D2256,L:L)&gt;90,"לא תקין","תקין"),"תקין"))</f>
        <v/>
      </c>
      <c r="V2256" s="723"/>
      <c r="X2256" s="308" t="str">
        <f t="shared" si="624"/>
        <v/>
      </c>
      <c r="Y2256" s="309" t="str">
        <f t="shared" si="625"/>
        <v/>
      </c>
      <c r="Z2256" s="308" t="str">
        <f t="shared" ref="Z2256:Z2319" si="634">IF(D2256="","",COUNTIF(D:D,D2256))</f>
        <v/>
      </c>
      <c r="AA2256" s="308" t="b">
        <f t="shared" ref="AA2256:AA2319" si="635">MOD(MID(REPT(0,9-LEN(D2256))&amp;D2256,1,1)+MID("0246813579",MID(REPT(0,9-LEN(D2256))&amp;D2256,2,1)+1,1)+MID(REPT(0,9-LEN(D2256))&amp;D2256,3,1)+MID("0246813579",MID(REPT(0,9-LEN(D2256))&amp;D2256,4,1)+1,1)+MID(REPT(0,9-LEN(D2256))&amp;D2256,5,1)+MID("0246813579",MID(REPT(0,9-LEN(D2256))&amp;D2256,6,1)+1,1)+MID(REPT(0,9-LEN(D2256))&amp;D2256,7,1)+MID("0246813579",MID(REPT(0,9-LEN(D2256))&amp;D2256,8,1)+1,1)+MID(REPT(0,9-LEN(D2256))&amp;D2256,9,1),10)=0</f>
        <v>1</v>
      </c>
      <c r="AB2256" s="308" t="str">
        <f t="shared" si="626"/>
        <v/>
      </c>
      <c r="AC2256" s="534" t="str">
        <f t="shared" si="627"/>
        <v/>
      </c>
      <c r="AD2256" s="752" t="str">
        <f t="shared" si="628"/>
        <v/>
      </c>
      <c r="AE2256" s="534" t="str">
        <f t="shared" si="629"/>
        <v/>
      </c>
      <c r="AF2256" s="752" t="str">
        <f t="shared" si="630"/>
        <v/>
      </c>
    </row>
    <row r="2257" spans="2:32" x14ac:dyDescent="0.25">
      <c r="B2257" s="721"/>
      <c r="C2257" s="531" t="str">
        <f>IFERROR(VLOOKUP(B2257,'מצבת ורישום גנים'!B:D,3,0),"")</f>
        <v/>
      </c>
      <c r="D2257" s="721"/>
      <c r="E2257" s="723"/>
      <c r="F2257" s="723"/>
      <c r="G2257" s="723"/>
      <c r="H2257" s="723"/>
      <c r="I2257" s="992" t="str">
        <f t="shared" si="631"/>
        <v/>
      </c>
      <c r="J2257" s="723"/>
      <c r="K2257" s="724"/>
      <c r="L2257" s="723"/>
      <c r="M2257" s="306" t="str">
        <f t="shared" ref="M2257:M2320" si="636">IF(AND(L2257&gt;0,K2257&gt;0),K2257*L2257,"")</f>
        <v/>
      </c>
      <c r="N2257" s="32" t="str">
        <f t="shared" ref="N2257:N2320" si="637">TEXT(LEFT(H2257,2),0)</f>
        <v/>
      </c>
      <c r="P2257" s="307" t="str">
        <f t="shared" ref="P2257:P2320" si="638">IF(D2257="","",IF(AA2257=FALSE,"לא תקין","תקין"))</f>
        <v/>
      </c>
      <c r="Q2257" s="307" t="str">
        <f t="shared" si="632"/>
        <v/>
      </c>
      <c r="R2257" s="307" t="str">
        <f t="shared" ref="R2257:R2320" si="639">IF(K2257="","",IF(OR(Y2257&lt;100%,Y2257&gt;140%),"לא תקין","תקין"))</f>
        <v/>
      </c>
      <c r="S2257" s="307" t="str">
        <f t="shared" ref="S2257:S2320" si="640">IF(J2257="","",IFERROR(IF(J2257&gt;120,"לא תקין","תקין"),""))</f>
        <v/>
      </c>
      <c r="T2257" s="307" t="str">
        <f t="shared" ref="T2257:T2320" si="641">IF(L2257="","",IF(H2257="","יש להזין איש צוות",IF(OR(H2257="מורה",H2257="גננת",H2257="רכז גן",H2257="רכזת גן",H2257="סייעת ממשיכה",H2257="סייעת חדשה",H2257="מדצית",H2257="מדצ",H2257="מדריך",H2257="מדריכה",H2257="תוספת כח אדם"),IF(L2257&lt;=90,"תקין","לא תקין"),IF(OR(H2257="רכז בית ספר",H2257="רכזת תכנית בבית הספר",H2257="רכזת בית ספר"),IF(L2257&lt;=114,"תקין","לא תקין"),IF(OR(H2257="סגנית רכזת מעל 150",H2257="סגן רכז"),IF(L2257&lt;=93,"תקין","לא תקין"),"לא תקין")))))</f>
        <v/>
      </c>
      <c r="U2257" s="307" t="str">
        <f t="shared" si="633"/>
        <v/>
      </c>
      <c r="V2257" s="723"/>
      <c r="X2257" s="308" t="str">
        <f t="shared" ref="X2257:X2320" si="642">IF(M2257="","",IF(OR(R2257="לא תקין",S2257="לא תקין",T2257="לא תקין",,U2257="לא תקין"),"לא תקין","תקין"))</f>
        <v/>
      </c>
      <c r="Y2257" s="309" t="str">
        <f t="shared" ref="Y2257:Y2320" si="643">IFERROR(IF(J2257="","",K2257/J2257),"")</f>
        <v/>
      </c>
      <c r="Z2257" s="308" t="str">
        <f t="shared" si="634"/>
        <v/>
      </c>
      <c r="AA2257" s="308" t="b">
        <f t="shared" si="635"/>
        <v>1</v>
      </c>
      <c r="AB2257" s="308" t="str">
        <f t="shared" ref="AB2257:AB2320" si="644">IF(H2257="גננת",IF(J2257&lt;75,"לא תקין","תקין"),"")</f>
        <v/>
      </c>
      <c r="AC2257" s="534" t="str">
        <f t="shared" ref="AC2257:AC2320" si="645">IF(B2257&lt;&gt;"",B2257&amp;H2257,"")</f>
        <v/>
      </c>
      <c r="AD2257" s="752" t="str">
        <f t="shared" ref="AD2257:AD2320" si="646">M2257</f>
        <v/>
      </c>
      <c r="AE2257" s="534" t="str">
        <f t="shared" ref="AE2257:AE2320" si="647">IF(B2257&lt;&gt;"",B2257&amp;LEFT(H2257,5),"")</f>
        <v/>
      </c>
      <c r="AF2257" s="752" t="str">
        <f t="shared" ref="AF2257:AF2320" si="648">M2257</f>
        <v/>
      </c>
    </row>
    <row r="2258" spans="2:32" x14ac:dyDescent="0.25">
      <c r="B2258" s="721"/>
      <c r="C2258" s="531" t="str">
        <f>IFERROR(VLOOKUP(B2258,'מצבת ורישום גנים'!B:D,3,0),"")</f>
        <v/>
      </c>
      <c r="D2258" s="721"/>
      <c r="E2258" s="723"/>
      <c r="F2258" s="723"/>
      <c r="G2258" s="723"/>
      <c r="H2258" s="723"/>
      <c r="I2258" s="992" t="str">
        <f t="shared" ref="I2258:I2321" si="649">SUBSTITUTE(IFERROR(IF(H2258="מדצ","מדצ/ית",IF(OR(H2258="סייעת ממשיכה",H2258="סייעת חדשה",H2258="סייעת רפואית/אישית"),"סייעת",IF(H2258="רכזת גן","רכזת גן"))),""),"FALSE","")</f>
        <v/>
      </c>
      <c r="J2258" s="723"/>
      <c r="K2258" s="724"/>
      <c r="L2258" s="723"/>
      <c r="M2258" s="306" t="str">
        <f t="shared" si="636"/>
        <v/>
      </c>
      <c r="N2258" s="32" t="str">
        <f t="shared" si="637"/>
        <v/>
      </c>
      <c r="P2258" s="307" t="str">
        <f t="shared" si="638"/>
        <v/>
      </c>
      <c r="Q2258" s="307" t="str">
        <f t="shared" si="632"/>
        <v/>
      </c>
      <c r="R2258" s="307" t="str">
        <f t="shared" si="639"/>
        <v/>
      </c>
      <c r="S2258" s="307" t="str">
        <f t="shared" si="640"/>
        <v/>
      </c>
      <c r="T2258" s="307" t="str">
        <f t="shared" si="641"/>
        <v/>
      </c>
      <c r="U2258" s="307" t="str">
        <f t="shared" si="633"/>
        <v/>
      </c>
      <c r="V2258" s="723"/>
      <c r="X2258" s="308" t="str">
        <f t="shared" si="642"/>
        <v/>
      </c>
      <c r="Y2258" s="309" t="str">
        <f t="shared" si="643"/>
        <v/>
      </c>
      <c r="Z2258" s="308" t="str">
        <f t="shared" si="634"/>
        <v/>
      </c>
      <c r="AA2258" s="308" t="b">
        <f t="shared" si="635"/>
        <v>1</v>
      </c>
      <c r="AB2258" s="308" t="str">
        <f t="shared" si="644"/>
        <v/>
      </c>
      <c r="AC2258" s="534" t="str">
        <f t="shared" si="645"/>
        <v/>
      </c>
      <c r="AD2258" s="752" t="str">
        <f t="shared" si="646"/>
        <v/>
      </c>
      <c r="AE2258" s="534" t="str">
        <f t="shared" si="647"/>
        <v/>
      </c>
      <c r="AF2258" s="752" t="str">
        <f t="shared" si="648"/>
        <v/>
      </c>
    </row>
    <row r="2259" spans="2:32" x14ac:dyDescent="0.25">
      <c r="B2259" s="721"/>
      <c r="C2259" s="531" t="str">
        <f>IFERROR(VLOOKUP(B2259,'מצבת ורישום גנים'!B:D,3,0),"")</f>
        <v/>
      </c>
      <c r="D2259" s="721"/>
      <c r="E2259" s="723"/>
      <c r="F2259" s="723"/>
      <c r="G2259" s="723"/>
      <c r="H2259" s="723"/>
      <c r="I2259" s="992" t="str">
        <f t="shared" si="649"/>
        <v/>
      </c>
      <c r="J2259" s="723"/>
      <c r="K2259" s="724"/>
      <c r="L2259" s="723"/>
      <c r="M2259" s="306" t="str">
        <f t="shared" si="636"/>
        <v/>
      </c>
      <c r="N2259" s="32" t="str">
        <f t="shared" si="637"/>
        <v/>
      </c>
      <c r="P2259" s="307" t="str">
        <f t="shared" si="638"/>
        <v/>
      </c>
      <c r="Q2259" s="307" t="str">
        <f t="shared" si="632"/>
        <v/>
      </c>
      <c r="R2259" s="307" t="str">
        <f t="shared" si="639"/>
        <v/>
      </c>
      <c r="S2259" s="307" t="str">
        <f t="shared" si="640"/>
        <v/>
      </c>
      <c r="T2259" s="307" t="str">
        <f t="shared" si="641"/>
        <v/>
      </c>
      <c r="U2259" s="307" t="str">
        <f t="shared" si="633"/>
        <v/>
      </c>
      <c r="V2259" s="723"/>
      <c r="X2259" s="308" t="str">
        <f t="shared" si="642"/>
        <v/>
      </c>
      <c r="Y2259" s="309" t="str">
        <f t="shared" si="643"/>
        <v/>
      </c>
      <c r="Z2259" s="308" t="str">
        <f t="shared" si="634"/>
        <v/>
      </c>
      <c r="AA2259" s="308" t="b">
        <f t="shared" si="635"/>
        <v>1</v>
      </c>
      <c r="AB2259" s="308" t="str">
        <f t="shared" si="644"/>
        <v/>
      </c>
      <c r="AC2259" s="534" t="str">
        <f t="shared" si="645"/>
        <v/>
      </c>
      <c r="AD2259" s="752" t="str">
        <f t="shared" si="646"/>
        <v/>
      </c>
      <c r="AE2259" s="534" t="str">
        <f t="shared" si="647"/>
        <v/>
      </c>
      <c r="AF2259" s="752" t="str">
        <f t="shared" si="648"/>
        <v/>
      </c>
    </row>
    <row r="2260" spans="2:32" x14ac:dyDescent="0.25">
      <c r="B2260" s="721"/>
      <c r="C2260" s="531" t="str">
        <f>IFERROR(VLOOKUP(B2260,'מצבת ורישום גנים'!B:D,3,0),"")</f>
        <v/>
      </c>
      <c r="D2260" s="721"/>
      <c r="E2260" s="723"/>
      <c r="F2260" s="723"/>
      <c r="G2260" s="723"/>
      <c r="H2260" s="723"/>
      <c r="I2260" s="992" t="str">
        <f t="shared" si="649"/>
        <v/>
      </c>
      <c r="J2260" s="723"/>
      <c r="K2260" s="724"/>
      <c r="L2260" s="723"/>
      <c r="M2260" s="306" t="str">
        <f t="shared" si="636"/>
        <v/>
      </c>
      <c r="N2260" s="32" t="str">
        <f t="shared" si="637"/>
        <v/>
      </c>
      <c r="P2260" s="307" t="str">
        <f t="shared" si="638"/>
        <v/>
      </c>
      <c r="Q2260" s="307" t="str">
        <f t="shared" si="632"/>
        <v/>
      </c>
      <c r="R2260" s="307" t="str">
        <f t="shared" si="639"/>
        <v/>
      </c>
      <c r="S2260" s="307" t="str">
        <f t="shared" si="640"/>
        <v/>
      </c>
      <c r="T2260" s="307" t="str">
        <f t="shared" si="641"/>
        <v/>
      </c>
      <c r="U2260" s="307" t="str">
        <f t="shared" si="633"/>
        <v/>
      </c>
      <c r="V2260" s="723"/>
      <c r="X2260" s="308" t="str">
        <f t="shared" si="642"/>
        <v/>
      </c>
      <c r="Y2260" s="309" t="str">
        <f t="shared" si="643"/>
        <v/>
      </c>
      <c r="Z2260" s="308" t="str">
        <f t="shared" si="634"/>
        <v/>
      </c>
      <c r="AA2260" s="308" t="b">
        <f t="shared" si="635"/>
        <v>1</v>
      </c>
      <c r="AB2260" s="308" t="str">
        <f t="shared" si="644"/>
        <v/>
      </c>
      <c r="AC2260" s="534" t="str">
        <f t="shared" si="645"/>
        <v/>
      </c>
      <c r="AD2260" s="752" t="str">
        <f t="shared" si="646"/>
        <v/>
      </c>
      <c r="AE2260" s="534" t="str">
        <f t="shared" si="647"/>
        <v/>
      </c>
      <c r="AF2260" s="752" t="str">
        <f t="shared" si="648"/>
        <v/>
      </c>
    </row>
    <row r="2261" spans="2:32" x14ac:dyDescent="0.25">
      <c r="B2261" s="721"/>
      <c r="C2261" s="531" t="str">
        <f>IFERROR(VLOOKUP(B2261,'מצבת ורישום גנים'!B:D,3,0),"")</f>
        <v/>
      </c>
      <c r="D2261" s="721"/>
      <c r="E2261" s="723"/>
      <c r="F2261" s="723"/>
      <c r="G2261" s="723"/>
      <c r="H2261" s="723"/>
      <c r="I2261" s="992" t="str">
        <f t="shared" si="649"/>
        <v/>
      </c>
      <c r="J2261" s="723"/>
      <c r="K2261" s="724"/>
      <c r="L2261" s="723"/>
      <c r="M2261" s="306" t="str">
        <f t="shared" si="636"/>
        <v/>
      </c>
      <c r="N2261" s="32" t="str">
        <f t="shared" si="637"/>
        <v/>
      </c>
      <c r="P2261" s="307" t="str">
        <f t="shared" si="638"/>
        <v/>
      </c>
      <c r="Q2261" s="307" t="str">
        <f t="shared" si="632"/>
        <v/>
      </c>
      <c r="R2261" s="307" t="str">
        <f t="shared" si="639"/>
        <v/>
      </c>
      <c r="S2261" s="307" t="str">
        <f t="shared" si="640"/>
        <v/>
      </c>
      <c r="T2261" s="307" t="str">
        <f t="shared" si="641"/>
        <v/>
      </c>
      <c r="U2261" s="307" t="str">
        <f t="shared" si="633"/>
        <v/>
      </c>
      <c r="V2261" s="723"/>
      <c r="X2261" s="308" t="str">
        <f t="shared" si="642"/>
        <v/>
      </c>
      <c r="Y2261" s="309" t="str">
        <f t="shared" si="643"/>
        <v/>
      </c>
      <c r="Z2261" s="308" t="str">
        <f t="shared" si="634"/>
        <v/>
      </c>
      <c r="AA2261" s="308" t="b">
        <f t="shared" si="635"/>
        <v>1</v>
      </c>
      <c r="AB2261" s="308" t="str">
        <f t="shared" si="644"/>
        <v/>
      </c>
      <c r="AC2261" s="534" t="str">
        <f t="shared" si="645"/>
        <v/>
      </c>
      <c r="AD2261" s="752" t="str">
        <f t="shared" si="646"/>
        <v/>
      </c>
      <c r="AE2261" s="534" t="str">
        <f t="shared" si="647"/>
        <v/>
      </c>
      <c r="AF2261" s="752" t="str">
        <f t="shared" si="648"/>
        <v/>
      </c>
    </row>
    <row r="2262" spans="2:32" x14ac:dyDescent="0.25">
      <c r="B2262" s="721"/>
      <c r="C2262" s="531" t="str">
        <f>IFERROR(VLOOKUP(B2262,'מצבת ורישום גנים'!B:D,3,0),"")</f>
        <v/>
      </c>
      <c r="D2262" s="721"/>
      <c r="E2262" s="723"/>
      <c r="F2262" s="723"/>
      <c r="G2262" s="723"/>
      <c r="H2262" s="723"/>
      <c r="I2262" s="992" t="str">
        <f t="shared" si="649"/>
        <v/>
      </c>
      <c r="J2262" s="723"/>
      <c r="K2262" s="724"/>
      <c r="L2262" s="723"/>
      <c r="M2262" s="306" t="str">
        <f t="shared" si="636"/>
        <v/>
      </c>
      <c r="N2262" s="32" t="str">
        <f t="shared" si="637"/>
        <v/>
      </c>
      <c r="P2262" s="307" t="str">
        <f t="shared" si="638"/>
        <v/>
      </c>
      <c r="Q2262" s="307" t="str">
        <f t="shared" si="632"/>
        <v/>
      </c>
      <c r="R2262" s="307" t="str">
        <f t="shared" si="639"/>
        <v/>
      </c>
      <c r="S2262" s="307" t="str">
        <f t="shared" si="640"/>
        <v/>
      </c>
      <c r="T2262" s="307" t="str">
        <f t="shared" si="641"/>
        <v/>
      </c>
      <c r="U2262" s="307" t="str">
        <f t="shared" si="633"/>
        <v/>
      </c>
      <c r="V2262" s="723"/>
      <c r="X2262" s="308" t="str">
        <f t="shared" si="642"/>
        <v/>
      </c>
      <c r="Y2262" s="309" t="str">
        <f t="shared" si="643"/>
        <v/>
      </c>
      <c r="Z2262" s="308" t="str">
        <f t="shared" si="634"/>
        <v/>
      </c>
      <c r="AA2262" s="308" t="b">
        <f t="shared" si="635"/>
        <v>1</v>
      </c>
      <c r="AB2262" s="308" t="str">
        <f t="shared" si="644"/>
        <v/>
      </c>
      <c r="AC2262" s="534" t="str">
        <f t="shared" si="645"/>
        <v/>
      </c>
      <c r="AD2262" s="752" t="str">
        <f t="shared" si="646"/>
        <v/>
      </c>
      <c r="AE2262" s="534" t="str">
        <f t="shared" si="647"/>
        <v/>
      </c>
      <c r="AF2262" s="752" t="str">
        <f t="shared" si="648"/>
        <v/>
      </c>
    </row>
    <row r="2263" spans="2:32" x14ac:dyDescent="0.25">
      <c r="B2263" s="721"/>
      <c r="C2263" s="531" t="str">
        <f>IFERROR(VLOOKUP(B2263,'מצבת ורישום גנים'!B:D,3,0),"")</f>
        <v/>
      </c>
      <c r="D2263" s="721"/>
      <c r="E2263" s="723"/>
      <c r="F2263" s="723"/>
      <c r="G2263" s="723"/>
      <c r="H2263" s="723"/>
      <c r="I2263" s="992" t="str">
        <f t="shared" si="649"/>
        <v/>
      </c>
      <c r="J2263" s="723"/>
      <c r="K2263" s="724"/>
      <c r="L2263" s="723"/>
      <c r="M2263" s="306" t="str">
        <f t="shared" si="636"/>
        <v/>
      </c>
      <c r="N2263" s="32" t="str">
        <f t="shared" si="637"/>
        <v/>
      </c>
      <c r="P2263" s="307" t="str">
        <f t="shared" si="638"/>
        <v/>
      </c>
      <c r="Q2263" s="307" t="str">
        <f t="shared" si="632"/>
        <v/>
      </c>
      <c r="R2263" s="307" t="str">
        <f t="shared" si="639"/>
        <v/>
      </c>
      <c r="S2263" s="307" t="str">
        <f t="shared" si="640"/>
        <v/>
      </c>
      <c r="T2263" s="307" t="str">
        <f t="shared" si="641"/>
        <v/>
      </c>
      <c r="U2263" s="307" t="str">
        <f t="shared" si="633"/>
        <v/>
      </c>
      <c r="V2263" s="723"/>
      <c r="X2263" s="308" t="str">
        <f t="shared" si="642"/>
        <v/>
      </c>
      <c r="Y2263" s="309" t="str">
        <f t="shared" si="643"/>
        <v/>
      </c>
      <c r="Z2263" s="308" t="str">
        <f t="shared" si="634"/>
        <v/>
      </c>
      <c r="AA2263" s="308" t="b">
        <f t="shared" si="635"/>
        <v>1</v>
      </c>
      <c r="AB2263" s="308" t="str">
        <f t="shared" si="644"/>
        <v/>
      </c>
      <c r="AC2263" s="534" t="str">
        <f t="shared" si="645"/>
        <v/>
      </c>
      <c r="AD2263" s="752" t="str">
        <f t="shared" si="646"/>
        <v/>
      </c>
      <c r="AE2263" s="534" t="str">
        <f t="shared" si="647"/>
        <v/>
      </c>
      <c r="AF2263" s="752" t="str">
        <f t="shared" si="648"/>
        <v/>
      </c>
    </row>
    <row r="2264" spans="2:32" x14ac:dyDescent="0.25">
      <c r="B2264" s="721"/>
      <c r="C2264" s="531" t="str">
        <f>IFERROR(VLOOKUP(B2264,'מצבת ורישום גנים'!B:D,3,0),"")</f>
        <v/>
      </c>
      <c r="D2264" s="721"/>
      <c r="E2264" s="723"/>
      <c r="F2264" s="723"/>
      <c r="G2264" s="723"/>
      <c r="H2264" s="723"/>
      <c r="I2264" s="992" t="str">
        <f t="shared" si="649"/>
        <v/>
      </c>
      <c r="J2264" s="723"/>
      <c r="K2264" s="724"/>
      <c r="L2264" s="723"/>
      <c r="M2264" s="306" t="str">
        <f t="shared" si="636"/>
        <v/>
      </c>
      <c r="N2264" s="32" t="str">
        <f t="shared" si="637"/>
        <v/>
      </c>
      <c r="P2264" s="307" t="str">
        <f t="shared" si="638"/>
        <v/>
      </c>
      <c r="Q2264" s="307" t="str">
        <f t="shared" si="632"/>
        <v/>
      </c>
      <c r="R2264" s="307" t="str">
        <f t="shared" si="639"/>
        <v/>
      </c>
      <c r="S2264" s="307" t="str">
        <f t="shared" si="640"/>
        <v/>
      </c>
      <c r="T2264" s="307" t="str">
        <f t="shared" si="641"/>
        <v/>
      </c>
      <c r="U2264" s="307" t="str">
        <f t="shared" si="633"/>
        <v/>
      </c>
      <c r="V2264" s="723"/>
      <c r="X2264" s="308" t="str">
        <f t="shared" si="642"/>
        <v/>
      </c>
      <c r="Y2264" s="309" t="str">
        <f t="shared" si="643"/>
        <v/>
      </c>
      <c r="Z2264" s="308" t="str">
        <f t="shared" si="634"/>
        <v/>
      </c>
      <c r="AA2264" s="308" t="b">
        <f t="shared" si="635"/>
        <v>1</v>
      </c>
      <c r="AB2264" s="308" t="str">
        <f t="shared" si="644"/>
        <v/>
      </c>
      <c r="AC2264" s="534" t="str">
        <f t="shared" si="645"/>
        <v/>
      </c>
      <c r="AD2264" s="752" t="str">
        <f t="shared" si="646"/>
        <v/>
      </c>
      <c r="AE2264" s="534" t="str">
        <f t="shared" si="647"/>
        <v/>
      </c>
      <c r="AF2264" s="752" t="str">
        <f t="shared" si="648"/>
        <v/>
      </c>
    </row>
    <row r="2265" spans="2:32" x14ac:dyDescent="0.25">
      <c r="B2265" s="721"/>
      <c r="C2265" s="531" t="str">
        <f>IFERROR(VLOOKUP(B2265,'מצבת ורישום גנים'!B:D,3,0),"")</f>
        <v/>
      </c>
      <c r="D2265" s="721"/>
      <c r="E2265" s="723"/>
      <c r="F2265" s="723"/>
      <c r="G2265" s="723"/>
      <c r="H2265" s="723"/>
      <c r="I2265" s="992" t="str">
        <f t="shared" si="649"/>
        <v/>
      </c>
      <c r="J2265" s="723"/>
      <c r="K2265" s="724"/>
      <c r="L2265" s="723"/>
      <c r="M2265" s="306" t="str">
        <f t="shared" si="636"/>
        <v/>
      </c>
      <c r="N2265" s="32" t="str">
        <f t="shared" si="637"/>
        <v/>
      </c>
      <c r="P2265" s="307" t="str">
        <f t="shared" si="638"/>
        <v/>
      </c>
      <c r="Q2265" s="307" t="str">
        <f t="shared" si="632"/>
        <v/>
      </c>
      <c r="R2265" s="307" t="str">
        <f t="shared" si="639"/>
        <v/>
      </c>
      <c r="S2265" s="307" t="str">
        <f t="shared" si="640"/>
        <v/>
      </c>
      <c r="T2265" s="307" t="str">
        <f t="shared" si="641"/>
        <v/>
      </c>
      <c r="U2265" s="307" t="str">
        <f t="shared" si="633"/>
        <v/>
      </c>
      <c r="V2265" s="723"/>
      <c r="X2265" s="308" t="str">
        <f t="shared" si="642"/>
        <v/>
      </c>
      <c r="Y2265" s="309" t="str">
        <f t="shared" si="643"/>
        <v/>
      </c>
      <c r="Z2265" s="308" t="str">
        <f t="shared" si="634"/>
        <v/>
      </c>
      <c r="AA2265" s="308" t="b">
        <f t="shared" si="635"/>
        <v>1</v>
      </c>
      <c r="AB2265" s="308" t="str">
        <f t="shared" si="644"/>
        <v/>
      </c>
      <c r="AC2265" s="534" t="str">
        <f t="shared" si="645"/>
        <v/>
      </c>
      <c r="AD2265" s="752" t="str">
        <f t="shared" si="646"/>
        <v/>
      </c>
      <c r="AE2265" s="534" t="str">
        <f t="shared" si="647"/>
        <v/>
      </c>
      <c r="AF2265" s="752" t="str">
        <f t="shared" si="648"/>
        <v/>
      </c>
    </row>
    <row r="2266" spans="2:32" x14ac:dyDescent="0.25">
      <c r="B2266" s="721"/>
      <c r="C2266" s="531" t="str">
        <f>IFERROR(VLOOKUP(B2266,'מצבת ורישום גנים'!B:D,3,0),"")</f>
        <v/>
      </c>
      <c r="D2266" s="721"/>
      <c r="E2266" s="723"/>
      <c r="F2266" s="723"/>
      <c r="G2266" s="723"/>
      <c r="H2266" s="723"/>
      <c r="I2266" s="992" t="str">
        <f t="shared" si="649"/>
        <v/>
      </c>
      <c r="J2266" s="723"/>
      <c r="K2266" s="724"/>
      <c r="L2266" s="723"/>
      <c r="M2266" s="306" t="str">
        <f t="shared" si="636"/>
        <v/>
      </c>
      <c r="N2266" s="32" t="str">
        <f t="shared" si="637"/>
        <v/>
      </c>
      <c r="P2266" s="307" t="str">
        <f t="shared" si="638"/>
        <v/>
      </c>
      <c r="Q2266" s="307" t="str">
        <f t="shared" si="632"/>
        <v/>
      </c>
      <c r="R2266" s="307" t="str">
        <f t="shared" si="639"/>
        <v/>
      </c>
      <c r="S2266" s="307" t="str">
        <f t="shared" si="640"/>
        <v/>
      </c>
      <c r="T2266" s="307" t="str">
        <f t="shared" si="641"/>
        <v/>
      </c>
      <c r="U2266" s="307" t="str">
        <f t="shared" si="633"/>
        <v/>
      </c>
      <c r="V2266" s="723"/>
      <c r="X2266" s="308" t="str">
        <f t="shared" si="642"/>
        <v/>
      </c>
      <c r="Y2266" s="309" t="str">
        <f t="shared" si="643"/>
        <v/>
      </c>
      <c r="Z2266" s="308" t="str">
        <f t="shared" si="634"/>
        <v/>
      </c>
      <c r="AA2266" s="308" t="b">
        <f t="shared" si="635"/>
        <v>1</v>
      </c>
      <c r="AB2266" s="308" t="str">
        <f t="shared" si="644"/>
        <v/>
      </c>
      <c r="AC2266" s="534" t="str">
        <f t="shared" si="645"/>
        <v/>
      </c>
      <c r="AD2266" s="752" t="str">
        <f t="shared" si="646"/>
        <v/>
      </c>
      <c r="AE2266" s="534" t="str">
        <f t="shared" si="647"/>
        <v/>
      </c>
      <c r="AF2266" s="752" t="str">
        <f t="shared" si="648"/>
        <v/>
      </c>
    </row>
    <row r="2267" spans="2:32" x14ac:dyDescent="0.25">
      <c r="B2267" s="721"/>
      <c r="C2267" s="531" t="str">
        <f>IFERROR(VLOOKUP(B2267,'מצבת ורישום גנים'!B:D,3,0),"")</f>
        <v/>
      </c>
      <c r="D2267" s="721"/>
      <c r="E2267" s="723"/>
      <c r="F2267" s="723"/>
      <c r="G2267" s="723"/>
      <c r="H2267" s="723"/>
      <c r="I2267" s="992" t="str">
        <f t="shared" si="649"/>
        <v/>
      </c>
      <c r="J2267" s="723"/>
      <c r="K2267" s="724"/>
      <c r="L2267" s="723"/>
      <c r="M2267" s="306" t="str">
        <f t="shared" si="636"/>
        <v/>
      </c>
      <c r="N2267" s="32" t="str">
        <f t="shared" si="637"/>
        <v/>
      </c>
      <c r="P2267" s="307" t="str">
        <f t="shared" si="638"/>
        <v/>
      </c>
      <c r="Q2267" s="307" t="str">
        <f t="shared" si="632"/>
        <v/>
      </c>
      <c r="R2267" s="307" t="str">
        <f t="shared" si="639"/>
        <v/>
      </c>
      <c r="S2267" s="307" t="str">
        <f t="shared" si="640"/>
        <v/>
      </c>
      <c r="T2267" s="307" t="str">
        <f t="shared" si="641"/>
        <v/>
      </c>
      <c r="U2267" s="307" t="str">
        <f t="shared" si="633"/>
        <v/>
      </c>
      <c r="V2267" s="723"/>
      <c r="X2267" s="308" t="str">
        <f t="shared" si="642"/>
        <v/>
      </c>
      <c r="Y2267" s="309" t="str">
        <f t="shared" si="643"/>
        <v/>
      </c>
      <c r="Z2267" s="308" t="str">
        <f t="shared" si="634"/>
        <v/>
      </c>
      <c r="AA2267" s="308" t="b">
        <f t="shared" si="635"/>
        <v>1</v>
      </c>
      <c r="AB2267" s="308" t="str">
        <f t="shared" si="644"/>
        <v/>
      </c>
      <c r="AC2267" s="534" t="str">
        <f t="shared" si="645"/>
        <v/>
      </c>
      <c r="AD2267" s="752" t="str">
        <f t="shared" si="646"/>
        <v/>
      </c>
      <c r="AE2267" s="534" t="str">
        <f t="shared" si="647"/>
        <v/>
      </c>
      <c r="AF2267" s="752" t="str">
        <f t="shared" si="648"/>
        <v/>
      </c>
    </row>
    <row r="2268" spans="2:32" x14ac:dyDescent="0.25">
      <c r="B2268" s="721"/>
      <c r="C2268" s="531" t="str">
        <f>IFERROR(VLOOKUP(B2268,'מצבת ורישום גנים'!B:D,3,0),"")</f>
        <v/>
      </c>
      <c r="D2268" s="721"/>
      <c r="E2268" s="723"/>
      <c r="F2268" s="723"/>
      <c r="G2268" s="723"/>
      <c r="H2268" s="723"/>
      <c r="I2268" s="992" t="str">
        <f t="shared" si="649"/>
        <v/>
      </c>
      <c r="J2268" s="723"/>
      <c r="K2268" s="724"/>
      <c r="L2268" s="723"/>
      <c r="M2268" s="306" t="str">
        <f t="shared" si="636"/>
        <v/>
      </c>
      <c r="N2268" s="32" t="str">
        <f t="shared" si="637"/>
        <v/>
      </c>
      <c r="P2268" s="307" t="str">
        <f t="shared" si="638"/>
        <v/>
      </c>
      <c r="Q2268" s="307" t="str">
        <f t="shared" si="632"/>
        <v/>
      </c>
      <c r="R2268" s="307" t="str">
        <f t="shared" si="639"/>
        <v/>
      </c>
      <c r="S2268" s="307" t="str">
        <f t="shared" si="640"/>
        <v/>
      </c>
      <c r="T2268" s="307" t="str">
        <f t="shared" si="641"/>
        <v/>
      </c>
      <c r="U2268" s="307" t="str">
        <f t="shared" si="633"/>
        <v/>
      </c>
      <c r="V2268" s="723"/>
      <c r="X2268" s="308" t="str">
        <f t="shared" si="642"/>
        <v/>
      </c>
      <c r="Y2268" s="309" t="str">
        <f t="shared" si="643"/>
        <v/>
      </c>
      <c r="Z2268" s="308" t="str">
        <f t="shared" si="634"/>
        <v/>
      </c>
      <c r="AA2268" s="308" t="b">
        <f t="shared" si="635"/>
        <v>1</v>
      </c>
      <c r="AB2268" s="308" t="str">
        <f t="shared" si="644"/>
        <v/>
      </c>
      <c r="AC2268" s="534" t="str">
        <f t="shared" si="645"/>
        <v/>
      </c>
      <c r="AD2268" s="752" t="str">
        <f t="shared" si="646"/>
        <v/>
      </c>
      <c r="AE2268" s="534" t="str">
        <f t="shared" si="647"/>
        <v/>
      </c>
      <c r="AF2268" s="752" t="str">
        <f t="shared" si="648"/>
        <v/>
      </c>
    </row>
    <row r="2269" spans="2:32" x14ac:dyDescent="0.25">
      <c r="B2269" s="721"/>
      <c r="C2269" s="531" t="str">
        <f>IFERROR(VLOOKUP(B2269,'מצבת ורישום גנים'!B:D,3,0),"")</f>
        <v/>
      </c>
      <c r="D2269" s="721"/>
      <c r="E2269" s="723"/>
      <c r="F2269" s="723"/>
      <c r="G2269" s="723"/>
      <c r="H2269" s="723"/>
      <c r="I2269" s="992" t="str">
        <f t="shared" si="649"/>
        <v/>
      </c>
      <c r="J2269" s="723"/>
      <c r="K2269" s="724"/>
      <c r="L2269" s="723"/>
      <c r="M2269" s="306" t="str">
        <f t="shared" si="636"/>
        <v/>
      </c>
      <c r="N2269" s="32" t="str">
        <f t="shared" si="637"/>
        <v/>
      </c>
      <c r="P2269" s="307" t="str">
        <f t="shared" si="638"/>
        <v/>
      </c>
      <c r="Q2269" s="307" t="str">
        <f t="shared" si="632"/>
        <v/>
      </c>
      <c r="R2269" s="307" t="str">
        <f t="shared" si="639"/>
        <v/>
      </c>
      <c r="S2269" s="307" t="str">
        <f t="shared" si="640"/>
        <v/>
      </c>
      <c r="T2269" s="307" t="str">
        <f t="shared" si="641"/>
        <v/>
      </c>
      <c r="U2269" s="307" t="str">
        <f t="shared" si="633"/>
        <v/>
      </c>
      <c r="V2269" s="723"/>
      <c r="X2269" s="308" t="str">
        <f t="shared" si="642"/>
        <v/>
      </c>
      <c r="Y2269" s="309" t="str">
        <f t="shared" si="643"/>
        <v/>
      </c>
      <c r="Z2269" s="308" t="str">
        <f t="shared" si="634"/>
        <v/>
      </c>
      <c r="AA2269" s="308" t="b">
        <f t="shared" si="635"/>
        <v>1</v>
      </c>
      <c r="AB2269" s="308" t="str">
        <f t="shared" si="644"/>
        <v/>
      </c>
      <c r="AC2269" s="534" t="str">
        <f t="shared" si="645"/>
        <v/>
      </c>
      <c r="AD2269" s="752" t="str">
        <f t="shared" si="646"/>
        <v/>
      </c>
      <c r="AE2269" s="534" t="str">
        <f t="shared" si="647"/>
        <v/>
      </c>
      <c r="AF2269" s="752" t="str">
        <f t="shared" si="648"/>
        <v/>
      </c>
    </row>
    <row r="2270" spans="2:32" x14ac:dyDescent="0.25">
      <c r="B2270" s="721"/>
      <c r="C2270" s="531" t="str">
        <f>IFERROR(VLOOKUP(B2270,'מצבת ורישום גנים'!B:D,3,0),"")</f>
        <v/>
      </c>
      <c r="D2270" s="721"/>
      <c r="E2270" s="723"/>
      <c r="F2270" s="723"/>
      <c r="G2270" s="723"/>
      <c r="H2270" s="723"/>
      <c r="I2270" s="992" t="str">
        <f t="shared" si="649"/>
        <v/>
      </c>
      <c r="J2270" s="723"/>
      <c r="K2270" s="724"/>
      <c r="L2270" s="723"/>
      <c r="M2270" s="306" t="str">
        <f t="shared" si="636"/>
        <v/>
      </c>
      <c r="N2270" s="32" t="str">
        <f t="shared" si="637"/>
        <v/>
      </c>
      <c r="P2270" s="307" t="str">
        <f t="shared" si="638"/>
        <v/>
      </c>
      <c r="Q2270" s="307" t="str">
        <f t="shared" si="632"/>
        <v/>
      </c>
      <c r="R2270" s="307" t="str">
        <f t="shared" si="639"/>
        <v/>
      </c>
      <c r="S2270" s="307" t="str">
        <f t="shared" si="640"/>
        <v/>
      </c>
      <c r="T2270" s="307" t="str">
        <f t="shared" si="641"/>
        <v/>
      </c>
      <c r="U2270" s="307" t="str">
        <f t="shared" si="633"/>
        <v/>
      </c>
      <c r="V2270" s="723"/>
      <c r="X2270" s="308" t="str">
        <f t="shared" si="642"/>
        <v/>
      </c>
      <c r="Y2270" s="309" t="str">
        <f t="shared" si="643"/>
        <v/>
      </c>
      <c r="Z2270" s="308" t="str">
        <f t="shared" si="634"/>
        <v/>
      </c>
      <c r="AA2270" s="308" t="b">
        <f t="shared" si="635"/>
        <v>1</v>
      </c>
      <c r="AB2270" s="308" t="str">
        <f t="shared" si="644"/>
        <v/>
      </c>
      <c r="AC2270" s="534" t="str">
        <f t="shared" si="645"/>
        <v/>
      </c>
      <c r="AD2270" s="752" t="str">
        <f t="shared" si="646"/>
        <v/>
      </c>
      <c r="AE2270" s="534" t="str">
        <f t="shared" si="647"/>
        <v/>
      </c>
      <c r="AF2270" s="752" t="str">
        <f t="shared" si="648"/>
        <v/>
      </c>
    </row>
    <row r="2271" spans="2:32" x14ac:dyDescent="0.25">
      <c r="B2271" s="721"/>
      <c r="C2271" s="531" t="str">
        <f>IFERROR(VLOOKUP(B2271,'מצבת ורישום גנים'!B:D,3,0),"")</f>
        <v/>
      </c>
      <c r="D2271" s="721"/>
      <c r="E2271" s="723"/>
      <c r="F2271" s="723"/>
      <c r="G2271" s="723"/>
      <c r="H2271" s="723"/>
      <c r="I2271" s="992" t="str">
        <f t="shared" si="649"/>
        <v/>
      </c>
      <c r="J2271" s="723"/>
      <c r="K2271" s="724"/>
      <c r="L2271" s="723"/>
      <c r="M2271" s="306" t="str">
        <f t="shared" si="636"/>
        <v/>
      </c>
      <c r="N2271" s="32" t="str">
        <f t="shared" si="637"/>
        <v/>
      </c>
      <c r="P2271" s="307" t="str">
        <f t="shared" si="638"/>
        <v/>
      </c>
      <c r="Q2271" s="307" t="str">
        <f t="shared" si="632"/>
        <v/>
      </c>
      <c r="R2271" s="307" t="str">
        <f t="shared" si="639"/>
        <v/>
      </c>
      <c r="S2271" s="307" t="str">
        <f t="shared" si="640"/>
        <v/>
      </c>
      <c r="T2271" s="307" t="str">
        <f t="shared" si="641"/>
        <v/>
      </c>
      <c r="U2271" s="307" t="str">
        <f t="shared" si="633"/>
        <v/>
      </c>
      <c r="V2271" s="723"/>
      <c r="X2271" s="308" t="str">
        <f t="shared" si="642"/>
        <v/>
      </c>
      <c r="Y2271" s="309" t="str">
        <f t="shared" si="643"/>
        <v/>
      </c>
      <c r="Z2271" s="308" t="str">
        <f t="shared" si="634"/>
        <v/>
      </c>
      <c r="AA2271" s="308" t="b">
        <f t="shared" si="635"/>
        <v>1</v>
      </c>
      <c r="AB2271" s="308" t="str">
        <f t="shared" si="644"/>
        <v/>
      </c>
      <c r="AC2271" s="534" t="str">
        <f t="shared" si="645"/>
        <v/>
      </c>
      <c r="AD2271" s="752" t="str">
        <f t="shared" si="646"/>
        <v/>
      </c>
      <c r="AE2271" s="534" t="str">
        <f t="shared" si="647"/>
        <v/>
      </c>
      <c r="AF2271" s="752" t="str">
        <f t="shared" si="648"/>
        <v/>
      </c>
    </row>
    <row r="2272" spans="2:32" x14ac:dyDescent="0.25">
      <c r="B2272" s="721"/>
      <c r="C2272" s="531" t="str">
        <f>IFERROR(VLOOKUP(B2272,'מצבת ורישום גנים'!B:D,3,0),"")</f>
        <v/>
      </c>
      <c r="D2272" s="721"/>
      <c r="E2272" s="723"/>
      <c r="F2272" s="723"/>
      <c r="G2272" s="723"/>
      <c r="H2272" s="723"/>
      <c r="I2272" s="992" t="str">
        <f t="shared" si="649"/>
        <v/>
      </c>
      <c r="J2272" s="723"/>
      <c r="K2272" s="724"/>
      <c r="L2272" s="723"/>
      <c r="M2272" s="306" t="str">
        <f t="shared" si="636"/>
        <v/>
      </c>
      <c r="N2272" s="32" t="str">
        <f t="shared" si="637"/>
        <v/>
      </c>
      <c r="P2272" s="307" t="str">
        <f t="shared" si="638"/>
        <v/>
      </c>
      <c r="Q2272" s="307" t="str">
        <f t="shared" si="632"/>
        <v/>
      </c>
      <c r="R2272" s="307" t="str">
        <f t="shared" si="639"/>
        <v/>
      </c>
      <c r="S2272" s="307" t="str">
        <f t="shared" si="640"/>
        <v/>
      </c>
      <c r="T2272" s="307" t="str">
        <f t="shared" si="641"/>
        <v/>
      </c>
      <c r="U2272" s="307" t="str">
        <f t="shared" si="633"/>
        <v/>
      </c>
      <c r="V2272" s="723"/>
      <c r="X2272" s="308" t="str">
        <f t="shared" si="642"/>
        <v/>
      </c>
      <c r="Y2272" s="309" t="str">
        <f t="shared" si="643"/>
        <v/>
      </c>
      <c r="Z2272" s="308" t="str">
        <f t="shared" si="634"/>
        <v/>
      </c>
      <c r="AA2272" s="308" t="b">
        <f t="shared" si="635"/>
        <v>1</v>
      </c>
      <c r="AB2272" s="308" t="str">
        <f t="shared" si="644"/>
        <v/>
      </c>
      <c r="AC2272" s="534" t="str">
        <f t="shared" si="645"/>
        <v/>
      </c>
      <c r="AD2272" s="752" t="str">
        <f t="shared" si="646"/>
        <v/>
      </c>
      <c r="AE2272" s="534" t="str">
        <f t="shared" si="647"/>
        <v/>
      </c>
      <c r="AF2272" s="752" t="str">
        <f t="shared" si="648"/>
        <v/>
      </c>
    </row>
    <row r="2273" spans="2:32" x14ac:dyDescent="0.25">
      <c r="B2273" s="721"/>
      <c r="C2273" s="531" t="str">
        <f>IFERROR(VLOOKUP(B2273,'מצבת ורישום גנים'!B:D,3,0),"")</f>
        <v/>
      </c>
      <c r="D2273" s="721"/>
      <c r="E2273" s="723"/>
      <c r="F2273" s="723"/>
      <c r="G2273" s="723"/>
      <c r="H2273" s="723"/>
      <c r="I2273" s="992" t="str">
        <f t="shared" si="649"/>
        <v/>
      </c>
      <c r="J2273" s="723"/>
      <c r="K2273" s="724"/>
      <c r="L2273" s="723"/>
      <c r="M2273" s="306" t="str">
        <f t="shared" si="636"/>
        <v/>
      </c>
      <c r="N2273" s="32" t="str">
        <f t="shared" si="637"/>
        <v/>
      </c>
      <c r="P2273" s="307" t="str">
        <f t="shared" si="638"/>
        <v/>
      </c>
      <c r="Q2273" s="307" t="str">
        <f t="shared" si="632"/>
        <v/>
      </c>
      <c r="R2273" s="307" t="str">
        <f t="shared" si="639"/>
        <v/>
      </c>
      <c r="S2273" s="307" t="str">
        <f t="shared" si="640"/>
        <v/>
      </c>
      <c r="T2273" s="307" t="str">
        <f t="shared" si="641"/>
        <v/>
      </c>
      <c r="U2273" s="307" t="str">
        <f t="shared" si="633"/>
        <v/>
      </c>
      <c r="V2273" s="723"/>
      <c r="X2273" s="308" t="str">
        <f t="shared" si="642"/>
        <v/>
      </c>
      <c r="Y2273" s="309" t="str">
        <f t="shared" si="643"/>
        <v/>
      </c>
      <c r="Z2273" s="308" t="str">
        <f t="shared" si="634"/>
        <v/>
      </c>
      <c r="AA2273" s="308" t="b">
        <f t="shared" si="635"/>
        <v>1</v>
      </c>
      <c r="AB2273" s="308" t="str">
        <f t="shared" si="644"/>
        <v/>
      </c>
      <c r="AC2273" s="534" t="str">
        <f t="shared" si="645"/>
        <v/>
      </c>
      <c r="AD2273" s="752" t="str">
        <f t="shared" si="646"/>
        <v/>
      </c>
      <c r="AE2273" s="534" t="str">
        <f t="shared" si="647"/>
        <v/>
      </c>
      <c r="AF2273" s="752" t="str">
        <f t="shared" si="648"/>
        <v/>
      </c>
    </row>
    <row r="2274" spans="2:32" x14ac:dyDescent="0.25">
      <c r="B2274" s="721"/>
      <c r="C2274" s="531" t="str">
        <f>IFERROR(VLOOKUP(B2274,'מצבת ורישום גנים'!B:D,3,0),"")</f>
        <v/>
      </c>
      <c r="D2274" s="721"/>
      <c r="E2274" s="723"/>
      <c r="F2274" s="723"/>
      <c r="G2274" s="723"/>
      <c r="H2274" s="723"/>
      <c r="I2274" s="992" t="str">
        <f t="shared" si="649"/>
        <v/>
      </c>
      <c r="J2274" s="723"/>
      <c r="K2274" s="724"/>
      <c r="L2274" s="723"/>
      <c r="M2274" s="306" t="str">
        <f t="shared" si="636"/>
        <v/>
      </c>
      <c r="N2274" s="32" t="str">
        <f t="shared" si="637"/>
        <v/>
      </c>
      <c r="P2274" s="307" t="str">
        <f t="shared" si="638"/>
        <v/>
      </c>
      <c r="Q2274" s="307" t="str">
        <f t="shared" si="632"/>
        <v/>
      </c>
      <c r="R2274" s="307" t="str">
        <f t="shared" si="639"/>
        <v/>
      </c>
      <c r="S2274" s="307" t="str">
        <f t="shared" si="640"/>
        <v/>
      </c>
      <c r="T2274" s="307" t="str">
        <f t="shared" si="641"/>
        <v/>
      </c>
      <c r="U2274" s="307" t="str">
        <f t="shared" si="633"/>
        <v/>
      </c>
      <c r="V2274" s="723"/>
      <c r="X2274" s="308" t="str">
        <f t="shared" si="642"/>
        <v/>
      </c>
      <c r="Y2274" s="309" t="str">
        <f t="shared" si="643"/>
        <v/>
      </c>
      <c r="Z2274" s="308" t="str">
        <f t="shared" si="634"/>
        <v/>
      </c>
      <c r="AA2274" s="308" t="b">
        <f t="shared" si="635"/>
        <v>1</v>
      </c>
      <c r="AB2274" s="308" t="str">
        <f t="shared" si="644"/>
        <v/>
      </c>
      <c r="AC2274" s="534" t="str">
        <f t="shared" si="645"/>
        <v/>
      </c>
      <c r="AD2274" s="752" t="str">
        <f t="shared" si="646"/>
        <v/>
      </c>
      <c r="AE2274" s="534" t="str">
        <f t="shared" si="647"/>
        <v/>
      </c>
      <c r="AF2274" s="752" t="str">
        <f t="shared" si="648"/>
        <v/>
      </c>
    </row>
    <row r="2275" spans="2:32" x14ac:dyDescent="0.25">
      <c r="B2275" s="721"/>
      <c r="C2275" s="531" t="str">
        <f>IFERROR(VLOOKUP(B2275,'מצבת ורישום גנים'!B:D,3,0),"")</f>
        <v/>
      </c>
      <c r="D2275" s="721"/>
      <c r="E2275" s="723"/>
      <c r="F2275" s="723"/>
      <c r="G2275" s="723"/>
      <c r="H2275" s="723"/>
      <c r="I2275" s="992" t="str">
        <f t="shared" si="649"/>
        <v/>
      </c>
      <c r="J2275" s="723"/>
      <c r="K2275" s="724"/>
      <c r="L2275" s="723"/>
      <c r="M2275" s="306" t="str">
        <f t="shared" si="636"/>
        <v/>
      </c>
      <c r="N2275" s="32" t="str">
        <f t="shared" si="637"/>
        <v/>
      </c>
      <c r="P2275" s="307" t="str">
        <f t="shared" si="638"/>
        <v/>
      </c>
      <c r="Q2275" s="307" t="str">
        <f t="shared" si="632"/>
        <v/>
      </c>
      <c r="R2275" s="307" t="str">
        <f t="shared" si="639"/>
        <v/>
      </c>
      <c r="S2275" s="307" t="str">
        <f t="shared" si="640"/>
        <v/>
      </c>
      <c r="T2275" s="307" t="str">
        <f t="shared" si="641"/>
        <v/>
      </c>
      <c r="U2275" s="307" t="str">
        <f t="shared" si="633"/>
        <v/>
      </c>
      <c r="V2275" s="723"/>
      <c r="X2275" s="308" t="str">
        <f t="shared" si="642"/>
        <v/>
      </c>
      <c r="Y2275" s="309" t="str">
        <f t="shared" si="643"/>
        <v/>
      </c>
      <c r="Z2275" s="308" t="str">
        <f t="shared" si="634"/>
        <v/>
      </c>
      <c r="AA2275" s="308" t="b">
        <f t="shared" si="635"/>
        <v>1</v>
      </c>
      <c r="AB2275" s="308" t="str">
        <f t="shared" si="644"/>
        <v/>
      </c>
      <c r="AC2275" s="534" t="str">
        <f t="shared" si="645"/>
        <v/>
      </c>
      <c r="AD2275" s="752" t="str">
        <f t="shared" si="646"/>
        <v/>
      </c>
      <c r="AE2275" s="534" t="str">
        <f t="shared" si="647"/>
        <v/>
      </c>
      <c r="AF2275" s="752" t="str">
        <f t="shared" si="648"/>
        <v/>
      </c>
    </row>
    <row r="2276" spans="2:32" x14ac:dyDescent="0.25">
      <c r="B2276" s="721"/>
      <c r="C2276" s="531" t="str">
        <f>IFERROR(VLOOKUP(B2276,'מצבת ורישום גנים'!B:D,3,0),"")</f>
        <v/>
      </c>
      <c r="D2276" s="721"/>
      <c r="E2276" s="723"/>
      <c r="F2276" s="723"/>
      <c r="G2276" s="723"/>
      <c r="H2276" s="723"/>
      <c r="I2276" s="992" t="str">
        <f t="shared" si="649"/>
        <v/>
      </c>
      <c r="J2276" s="723"/>
      <c r="K2276" s="724"/>
      <c r="L2276" s="723"/>
      <c r="M2276" s="306" t="str">
        <f t="shared" si="636"/>
        <v/>
      </c>
      <c r="N2276" s="32" t="str">
        <f t="shared" si="637"/>
        <v/>
      </c>
      <c r="P2276" s="307" t="str">
        <f t="shared" si="638"/>
        <v/>
      </c>
      <c r="Q2276" s="307" t="str">
        <f t="shared" si="632"/>
        <v/>
      </c>
      <c r="R2276" s="307" t="str">
        <f t="shared" si="639"/>
        <v/>
      </c>
      <c r="S2276" s="307" t="str">
        <f t="shared" si="640"/>
        <v/>
      </c>
      <c r="T2276" s="307" t="str">
        <f t="shared" si="641"/>
        <v/>
      </c>
      <c r="U2276" s="307" t="str">
        <f t="shared" si="633"/>
        <v/>
      </c>
      <c r="V2276" s="723"/>
      <c r="X2276" s="308" t="str">
        <f t="shared" si="642"/>
        <v/>
      </c>
      <c r="Y2276" s="309" t="str">
        <f t="shared" si="643"/>
        <v/>
      </c>
      <c r="Z2276" s="308" t="str">
        <f t="shared" si="634"/>
        <v/>
      </c>
      <c r="AA2276" s="308" t="b">
        <f t="shared" si="635"/>
        <v>1</v>
      </c>
      <c r="AB2276" s="308" t="str">
        <f t="shared" si="644"/>
        <v/>
      </c>
      <c r="AC2276" s="534" t="str">
        <f t="shared" si="645"/>
        <v/>
      </c>
      <c r="AD2276" s="752" t="str">
        <f t="shared" si="646"/>
        <v/>
      </c>
      <c r="AE2276" s="534" t="str">
        <f t="shared" si="647"/>
        <v/>
      </c>
      <c r="AF2276" s="752" t="str">
        <f t="shared" si="648"/>
        <v/>
      </c>
    </row>
    <row r="2277" spans="2:32" x14ac:dyDescent="0.25">
      <c r="B2277" s="721"/>
      <c r="C2277" s="531" t="str">
        <f>IFERROR(VLOOKUP(B2277,'מצבת ורישום גנים'!B:D,3,0),"")</f>
        <v/>
      </c>
      <c r="D2277" s="721"/>
      <c r="E2277" s="723"/>
      <c r="F2277" s="723"/>
      <c r="G2277" s="723"/>
      <c r="H2277" s="723"/>
      <c r="I2277" s="992" t="str">
        <f t="shared" si="649"/>
        <v/>
      </c>
      <c r="J2277" s="723"/>
      <c r="K2277" s="724"/>
      <c r="L2277" s="723"/>
      <c r="M2277" s="306" t="str">
        <f t="shared" si="636"/>
        <v/>
      </c>
      <c r="N2277" s="32" t="str">
        <f t="shared" si="637"/>
        <v/>
      </c>
      <c r="P2277" s="307" t="str">
        <f t="shared" si="638"/>
        <v/>
      </c>
      <c r="Q2277" s="307" t="str">
        <f t="shared" si="632"/>
        <v/>
      </c>
      <c r="R2277" s="307" t="str">
        <f t="shared" si="639"/>
        <v/>
      </c>
      <c r="S2277" s="307" t="str">
        <f t="shared" si="640"/>
        <v/>
      </c>
      <c r="T2277" s="307" t="str">
        <f t="shared" si="641"/>
        <v/>
      </c>
      <c r="U2277" s="307" t="str">
        <f t="shared" si="633"/>
        <v/>
      </c>
      <c r="V2277" s="723"/>
      <c r="X2277" s="308" t="str">
        <f t="shared" si="642"/>
        <v/>
      </c>
      <c r="Y2277" s="309" t="str">
        <f t="shared" si="643"/>
        <v/>
      </c>
      <c r="Z2277" s="308" t="str">
        <f t="shared" si="634"/>
        <v/>
      </c>
      <c r="AA2277" s="308" t="b">
        <f t="shared" si="635"/>
        <v>1</v>
      </c>
      <c r="AB2277" s="308" t="str">
        <f t="shared" si="644"/>
        <v/>
      </c>
      <c r="AC2277" s="534" t="str">
        <f t="shared" si="645"/>
        <v/>
      </c>
      <c r="AD2277" s="752" t="str">
        <f t="shared" si="646"/>
        <v/>
      </c>
      <c r="AE2277" s="534" t="str">
        <f t="shared" si="647"/>
        <v/>
      </c>
      <c r="AF2277" s="752" t="str">
        <f t="shared" si="648"/>
        <v/>
      </c>
    </row>
    <row r="2278" spans="2:32" x14ac:dyDescent="0.25">
      <c r="B2278" s="721"/>
      <c r="C2278" s="531" t="str">
        <f>IFERROR(VLOOKUP(B2278,'מצבת ורישום גנים'!B:D,3,0),"")</f>
        <v/>
      </c>
      <c r="D2278" s="721"/>
      <c r="E2278" s="723"/>
      <c r="F2278" s="723"/>
      <c r="G2278" s="723"/>
      <c r="H2278" s="723"/>
      <c r="I2278" s="992" t="str">
        <f t="shared" si="649"/>
        <v/>
      </c>
      <c r="J2278" s="723"/>
      <c r="K2278" s="724"/>
      <c r="L2278" s="723"/>
      <c r="M2278" s="306" t="str">
        <f t="shared" si="636"/>
        <v/>
      </c>
      <c r="N2278" s="32" t="str">
        <f t="shared" si="637"/>
        <v/>
      </c>
      <c r="P2278" s="307" t="str">
        <f t="shared" si="638"/>
        <v/>
      </c>
      <c r="Q2278" s="307" t="str">
        <f t="shared" si="632"/>
        <v/>
      </c>
      <c r="R2278" s="307" t="str">
        <f t="shared" si="639"/>
        <v/>
      </c>
      <c r="S2278" s="307" t="str">
        <f t="shared" si="640"/>
        <v/>
      </c>
      <c r="T2278" s="307" t="str">
        <f t="shared" si="641"/>
        <v/>
      </c>
      <c r="U2278" s="307" t="str">
        <f t="shared" si="633"/>
        <v/>
      </c>
      <c r="V2278" s="723"/>
      <c r="X2278" s="308" t="str">
        <f t="shared" si="642"/>
        <v/>
      </c>
      <c r="Y2278" s="309" t="str">
        <f t="shared" si="643"/>
        <v/>
      </c>
      <c r="Z2278" s="308" t="str">
        <f t="shared" si="634"/>
        <v/>
      </c>
      <c r="AA2278" s="308" t="b">
        <f t="shared" si="635"/>
        <v>1</v>
      </c>
      <c r="AB2278" s="308" t="str">
        <f t="shared" si="644"/>
        <v/>
      </c>
      <c r="AC2278" s="534" t="str">
        <f t="shared" si="645"/>
        <v/>
      </c>
      <c r="AD2278" s="752" t="str">
        <f t="shared" si="646"/>
        <v/>
      </c>
      <c r="AE2278" s="534" t="str">
        <f t="shared" si="647"/>
        <v/>
      </c>
      <c r="AF2278" s="752" t="str">
        <f t="shared" si="648"/>
        <v/>
      </c>
    </row>
    <row r="2279" spans="2:32" x14ac:dyDescent="0.25">
      <c r="B2279" s="721"/>
      <c r="C2279" s="531" t="str">
        <f>IFERROR(VLOOKUP(B2279,'מצבת ורישום גנים'!B:D,3,0),"")</f>
        <v/>
      </c>
      <c r="D2279" s="721"/>
      <c r="E2279" s="723"/>
      <c r="F2279" s="723"/>
      <c r="G2279" s="723"/>
      <c r="H2279" s="723"/>
      <c r="I2279" s="992" t="str">
        <f t="shared" si="649"/>
        <v/>
      </c>
      <c r="J2279" s="723"/>
      <c r="K2279" s="724"/>
      <c r="L2279" s="723"/>
      <c r="M2279" s="306" t="str">
        <f t="shared" si="636"/>
        <v/>
      </c>
      <c r="N2279" s="32" t="str">
        <f t="shared" si="637"/>
        <v/>
      </c>
      <c r="P2279" s="307" t="str">
        <f t="shared" si="638"/>
        <v/>
      </c>
      <c r="Q2279" s="307" t="str">
        <f t="shared" si="632"/>
        <v/>
      </c>
      <c r="R2279" s="307" t="str">
        <f t="shared" si="639"/>
        <v/>
      </c>
      <c r="S2279" s="307" t="str">
        <f t="shared" si="640"/>
        <v/>
      </c>
      <c r="T2279" s="307" t="str">
        <f t="shared" si="641"/>
        <v/>
      </c>
      <c r="U2279" s="307" t="str">
        <f t="shared" si="633"/>
        <v/>
      </c>
      <c r="V2279" s="723"/>
      <c r="X2279" s="308" t="str">
        <f t="shared" si="642"/>
        <v/>
      </c>
      <c r="Y2279" s="309" t="str">
        <f t="shared" si="643"/>
        <v/>
      </c>
      <c r="Z2279" s="308" t="str">
        <f t="shared" si="634"/>
        <v/>
      </c>
      <c r="AA2279" s="308" t="b">
        <f t="shared" si="635"/>
        <v>1</v>
      </c>
      <c r="AB2279" s="308" t="str">
        <f t="shared" si="644"/>
        <v/>
      </c>
      <c r="AC2279" s="534" t="str">
        <f t="shared" si="645"/>
        <v/>
      </c>
      <c r="AD2279" s="752" t="str">
        <f t="shared" si="646"/>
        <v/>
      </c>
      <c r="AE2279" s="534" t="str">
        <f t="shared" si="647"/>
        <v/>
      </c>
      <c r="AF2279" s="752" t="str">
        <f t="shared" si="648"/>
        <v/>
      </c>
    </row>
    <row r="2280" spans="2:32" x14ac:dyDescent="0.25">
      <c r="B2280" s="721"/>
      <c r="C2280" s="531" t="str">
        <f>IFERROR(VLOOKUP(B2280,'מצבת ורישום גנים'!B:D,3,0),"")</f>
        <v/>
      </c>
      <c r="D2280" s="721"/>
      <c r="E2280" s="723"/>
      <c r="F2280" s="723"/>
      <c r="G2280" s="723"/>
      <c r="H2280" s="723"/>
      <c r="I2280" s="992" t="str">
        <f t="shared" si="649"/>
        <v/>
      </c>
      <c r="J2280" s="723"/>
      <c r="K2280" s="724"/>
      <c r="L2280" s="723"/>
      <c r="M2280" s="306" t="str">
        <f t="shared" si="636"/>
        <v/>
      </c>
      <c r="N2280" s="32" t="str">
        <f t="shared" si="637"/>
        <v/>
      </c>
      <c r="P2280" s="307" t="str">
        <f t="shared" si="638"/>
        <v/>
      </c>
      <c r="Q2280" s="307" t="str">
        <f t="shared" si="632"/>
        <v/>
      </c>
      <c r="R2280" s="307" t="str">
        <f t="shared" si="639"/>
        <v/>
      </c>
      <c r="S2280" s="307" t="str">
        <f t="shared" si="640"/>
        <v/>
      </c>
      <c r="T2280" s="307" t="str">
        <f t="shared" si="641"/>
        <v/>
      </c>
      <c r="U2280" s="307" t="str">
        <f t="shared" si="633"/>
        <v/>
      </c>
      <c r="V2280" s="723"/>
      <c r="X2280" s="308" t="str">
        <f t="shared" si="642"/>
        <v/>
      </c>
      <c r="Y2280" s="309" t="str">
        <f t="shared" si="643"/>
        <v/>
      </c>
      <c r="Z2280" s="308" t="str">
        <f t="shared" si="634"/>
        <v/>
      </c>
      <c r="AA2280" s="308" t="b">
        <f t="shared" si="635"/>
        <v>1</v>
      </c>
      <c r="AB2280" s="308" t="str">
        <f t="shared" si="644"/>
        <v/>
      </c>
      <c r="AC2280" s="534" t="str">
        <f t="shared" si="645"/>
        <v/>
      </c>
      <c r="AD2280" s="752" t="str">
        <f t="shared" si="646"/>
        <v/>
      </c>
      <c r="AE2280" s="534" t="str">
        <f t="shared" si="647"/>
        <v/>
      </c>
      <c r="AF2280" s="752" t="str">
        <f t="shared" si="648"/>
        <v/>
      </c>
    </row>
    <row r="2281" spans="2:32" x14ac:dyDescent="0.25">
      <c r="B2281" s="721"/>
      <c r="C2281" s="531" t="str">
        <f>IFERROR(VLOOKUP(B2281,'מצבת ורישום גנים'!B:D,3,0),"")</f>
        <v/>
      </c>
      <c r="D2281" s="721"/>
      <c r="E2281" s="723"/>
      <c r="F2281" s="723"/>
      <c r="G2281" s="723"/>
      <c r="H2281" s="723"/>
      <c r="I2281" s="992" t="str">
        <f t="shared" si="649"/>
        <v/>
      </c>
      <c r="J2281" s="723"/>
      <c r="K2281" s="724"/>
      <c r="L2281" s="723"/>
      <c r="M2281" s="306" t="str">
        <f t="shared" si="636"/>
        <v/>
      </c>
      <c r="N2281" s="32" t="str">
        <f t="shared" si="637"/>
        <v/>
      </c>
      <c r="P2281" s="307" t="str">
        <f t="shared" si="638"/>
        <v/>
      </c>
      <c r="Q2281" s="307" t="str">
        <f t="shared" si="632"/>
        <v/>
      </c>
      <c r="R2281" s="307" t="str">
        <f t="shared" si="639"/>
        <v/>
      </c>
      <c r="S2281" s="307" t="str">
        <f t="shared" si="640"/>
        <v/>
      </c>
      <c r="T2281" s="307" t="str">
        <f t="shared" si="641"/>
        <v/>
      </c>
      <c r="U2281" s="307" t="str">
        <f t="shared" si="633"/>
        <v/>
      </c>
      <c r="V2281" s="723"/>
      <c r="X2281" s="308" t="str">
        <f t="shared" si="642"/>
        <v/>
      </c>
      <c r="Y2281" s="309" t="str">
        <f t="shared" si="643"/>
        <v/>
      </c>
      <c r="Z2281" s="308" t="str">
        <f t="shared" si="634"/>
        <v/>
      </c>
      <c r="AA2281" s="308" t="b">
        <f t="shared" si="635"/>
        <v>1</v>
      </c>
      <c r="AB2281" s="308" t="str">
        <f t="shared" si="644"/>
        <v/>
      </c>
      <c r="AC2281" s="534" t="str">
        <f t="shared" si="645"/>
        <v/>
      </c>
      <c r="AD2281" s="752" t="str">
        <f t="shared" si="646"/>
        <v/>
      </c>
      <c r="AE2281" s="534" t="str">
        <f t="shared" si="647"/>
        <v/>
      </c>
      <c r="AF2281" s="752" t="str">
        <f t="shared" si="648"/>
        <v/>
      </c>
    </row>
    <row r="2282" spans="2:32" x14ac:dyDescent="0.25">
      <c r="B2282" s="721"/>
      <c r="C2282" s="531" t="str">
        <f>IFERROR(VLOOKUP(B2282,'מצבת ורישום גנים'!B:D,3,0),"")</f>
        <v/>
      </c>
      <c r="D2282" s="721"/>
      <c r="E2282" s="723"/>
      <c r="F2282" s="723"/>
      <c r="G2282" s="723"/>
      <c r="H2282" s="723"/>
      <c r="I2282" s="992" t="str">
        <f t="shared" si="649"/>
        <v/>
      </c>
      <c r="J2282" s="723"/>
      <c r="K2282" s="724"/>
      <c r="L2282" s="723"/>
      <c r="M2282" s="306" t="str">
        <f t="shared" si="636"/>
        <v/>
      </c>
      <c r="N2282" s="32" t="str">
        <f t="shared" si="637"/>
        <v/>
      </c>
      <c r="P2282" s="307" t="str">
        <f t="shared" si="638"/>
        <v/>
      </c>
      <c r="Q2282" s="307" t="str">
        <f t="shared" si="632"/>
        <v/>
      </c>
      <c r="R2282" s="307" t="str">
        <f t="shared" si="639"/>
        <v/>
      </c>
      <c r="S2282" s="307" t="str">
        <f t="shared" si="640"/>
        <v/>
      </c>
      <c r="T2282" s="307" t="str">
        <f t="shared" si="641"/>
        <v/>
      </c>
      <c r="U2282" s="307" t="str">
        <f t="shared" si="633"/>
        <v/>
      </c>
      <c r="V2282" s="723"/>
      <c r="X2282" s="308" t="str">
        <f t="shared" si="642"/>
        <v/>
      </c>
      <c r="Y2282" s="309" t="str">
        <f t="shared" si="643"/>
        <v/>
      </c>
      <c r="Z2282" s="308" t="str">
        <f t="shared" si="634"/>
        <v/>
      </c>
      <c r="AA2282" s="308" t="b">
        <f t="shared" si="635"/>
        <v>1</v>
      </c>
      <c r="AB2282" s="308" t="str">
        <f t="shared" si="644"/>
        <v/>
      </c>
      <c r="AC2282" s="534" t="str">
        <f t="shared" si="645"/>
        <v/>
      </c>
      <c r="AD2282" s="752" t="str">
        <f t="shared" si="646"/>
        <v/>
      </c>
      <c r="AE2282" s="534" t="str">
        <f t="shared" si="647"/>
        <v/>
      </c>
      <c r="AF2282" s="752" t="str">
        <f t="shared" si="648"/>
        <v/>
      </c>
    </row>
    <row r="2283" spans="2:32" x14ac:dyDescent="0.25">
      <c r="B2283" s="721"/>
      <c r="C2283" s="531" t="str">
        <f>IFERROR(VLOOKUP(B2283,'מצבת ורישום גנים'!B:D,3,0),"")</f>
        <v/>
      </c>
      <c r="D2283" s="721"/>
      <c r="E2283" s="723"/>
      <c r="F2283" s="723"/>
      <c r="G2283" s="723"/>
      <c r="H2283" s="723"/>
      <c r="I2283" s="992" t="str">
        <f t="shared" si="649"/>
        <v/>
      </c>
      <c r="J2283" s="723"/>
      <c r="K2283" s="724"/>
      <c r="L2283" s="723"/>
      <c r="M2283" s="306" t="str">
        <f t="shared" si="636"/>
        <v/>
      </c>
      <c r="N2283" s="32" t="str">
        <f t="shared" si="637"/>
        <v/>
      </c>
      <c r="P2283" s="307" t="str">
        <f t="shared" si="638"/>
        <v/>
      </c>
      <c r="Q2283" s="307" t="str">
        <f t="shared" si="632"/>
        <v/>
      </c>
      <c r="R2283" s="307" t="str">
        <f t="shared" si="639"/>
        <v/>
      </c>
      <c r="S2283" s="307" t="str">
        <f t="shared" si="640"/>
        <v/>
      </c>
      <c r="T2283" s="307" t="str">
        <f t="shared" si="641"/>
        <v/>
      </c>
      <c r="U2283" s="307" t="str">
        <f t="shared" si="633"/>
        <v/>
      </c>
      <c r="V2283" s="723"/>
      <c r="X2283" s="308" t="str">
        <f t="shared" si="642"/>
        <v/>
      </c>
      <c r="Y2283" s="309" t="str">
        <f t="shared" si="643"/>
        <v/>
      </c>
      <c r="Z2283" s="308" t="str">
        <f t="shared" si="634"/>
        <v/>
      </c>
      <c r="AA2283" s="308" t="b">
        <f t="shared" si="635"/>
        <v>1</v>
      </c>
      <c r="AB2283" s="308" t="str">
        <f t="shared" si="644"/>
        <v/>
      </c>
      <c r="AC2283" s="534" t="str">
        <f t="shared" si="645"/>
        <v/>
      </c>
      <c r="AD2283" s="752" t="str">
        <f t="shared" si="646"/>
        <v/>
      </c>
      <c r="AE2283" s="534" t="str">
        <f t="shared" si="647"/>
        <v/>
      </c>
      <c r="AF2283" s="752" t="str">
        <f t="shared" si="648"/>
        <v/>
      </c>
    </row>
    <row r="2284" spans="2:32" x14ac:dyDescent="0.25">
      <c r="B2284" s="721"/>
      <c r="C2284" s="531" t="str">
        <f>IFERROR(VLOOKUP(B2284,'מצבת ורישום גנים'!B:D,3,0),"")</f>
        <v/>
      </c>
      <c r="D2284" s="721"/>
      <c r="E2284" s="723"/>
      <c r="F2284" s="723"/>
      <c r="G2284" s="723"/>
      <c r="H2284" s="723"/>
      <c r="I2284" s="992" t="str">
        <f t="shared" si="649"/>
        <v/>
      </c>
      <c r="J2284" s="723"/>
      <c r="K2284" s="724"/>
      <c r="L2284" s="723"/>
      <c r="M2284" s="306" t="str">
        <f t="shared" si="636"/>
        <v/>
      </c>
      <c r="N2284" s="32" t="str">
        <f t="shared" si="637"/>
        <v/>
      </c>
      <c r="P2284" s="307" t="str">
        <f t="shared" si="638"/>
        <v/>
      </c>
      <c r="Q2284" s="307" t="str">
        <f t="shared" si="632"/>
        <v/>
      </c>
      <c r="R2284" s="307" t="str">
        <f t="shared" si="639"/>
        <v/>
      </c>
      <c r="S2284" s="307" t="str">
        <f t="shared" si="640"/>
        <v/>
      </c>
      <c r="T2284" s="307" t="str">
        <f t="shared" si="641"/>
        <v/>
      </c>
      <c r="U2284" s="307" t="str">
        <f t="shared" si="633"/>
        <v/>
      </c>
      <c r="V2284" s="723"/>
      <c r="X2284" s="308" t="str">
        <f t="shared" si="642"/>
        <v/>
      </c>
      <c r="Y2284" s="309" t="str">
        <f t="shared" si="643"/>
        <v/>
      </c>
      <c r="Z2284" s="308" t="str">
        <f t="shared" si="634"/>
        <v/>
      </c>
      <c r="AA2284" s="308" t="b">
        <f t="shared" si="635"/>
        <v>1</v>
      </c>
      <c r="AB2284" s="308" t="str">
        <f t="shared" si="644"/>
        <v/>
      </c>
      <c r="AC2284" s="534" t="str">
        <f t="shared" si="645"/>
        <v/>
      </c>
      <c r="AD2284" s="752" t="str">
        <f t="shared" si="646"/>
        <v/>
      </c>
      <c r="AE2284" s="534" t="str">
        <f t="shared" si="647"/>
        <v/>
      </c>
      <c r="AF2284" s="752" t="str">
        <f t="shared" si="648"/>
        <v/>
      </c>
    </row>
    <row r="2285" spans="2:32" x14ac:dyDescent="0.25">
      <c r="B2285" s="721"/>
      <c r="C2285" s="531" t="str">
        <f>IFERROR(VLOOKUP(B2285,'מצבת ורישום גנים'!B:D,3,0),"")</f>
        <v/>
      </c>
      <c r="D2285" s="721"/>
      <c r="E2285" s="723"/>
      <c r="F2285" s="723"/>
      <c r="G2285" s="723"/>
      <c r="H2285" s="723"/>
      <c r="I2285" s="992" t="str">
        <f t="shared" si="649"/>
        <v/>
      </c>
      <c r="J2285" s="723"/>
      <c r="K2285" s="724"/>
      <c r="L2285" s="723"/>
      <c r="M2285" s="306" t="str">
        <f t="shared" si="636"/>
        <v/>
      </c>
      <c r="N2285" s="32" t="str">
        <f t="shared" si="637"/>
        <v/>
      </c>
      <c r="P2285" s="307" t="str">
        <f t="shared" si="638"/>
        <v/>
      </c>
      <c r="Q2285" s="307" t="str">
        <f t="shared" si="632"/>
        <v/>
      </c>
      <c r="R2285" s="307" t="str">
        <f t="shared" si="639"/>
        <v/>
      </c>
      <c r="S2285" s="307" t="str">
        <f t="shared" si="640"/>
        <v/>
      </c>
      <c r="T2285" s="307" t="str">
        <f t="shared" si="641"/>
        <v/>
      </c>
      <c r="U2285" s="307" t="str">
        <f t="shared" si="633"/>
        <v/>
      </c>
      <c r="V2285" s="723"/>
      <c r="X2285" s="308" t="str">
        <f t="shared" si="642"/>
        <v/>
      </c>
      <c r="Y2285" s="309" t="str">
        <f t="shared" si="643"/>
        <v/>
      </c>
      <c r="Z2285" s="308" t="str">
        <f t="shared" si="634"/>
        <v/>
      </c>
      <c r="AA2285" s="308" t="b">
        <f t="shared" si="635"/>
        <v>1</v>
      </c>
      <c r="AB2285" s="308" t="str">
        <f t="shared" si="644"/>
        <v/>
      </c>
      <c r="AC2285" s="534" t="str">
        <f t="shared" si="645"/>
        <v/>
      </c>
      <c r="AD2285" s="752" t="str">
        <f t="shared" si="646"/>
        <v/>
      </c>
      <c r="AE2285" s="534" t="str">
        <f t="shared" si="647"/>
        <v/>
      </c>
      <c r="AF2285" s="752" t="str">
        <f t="shared" si="648"/>
        <v/>
      </c>
    </row>
    <row r="2286" spans="2:32" x14ac:dyDescent="0.25">
      <c r="B2286" s="721"/>
      <c r="C2286" s="531" t="str">
        <f>IFERROR(VLOOKUP(B2286,'מצבת ורישום גנים'!B:D,3,0),"")</f>
        <v/>
      </c>
      <c r="D2286" s="721"/>
      <c r="E2286" s="723"/>
      <c r="F2286" s="723"/>
      <c r="G2286" s="723"/>
      <c r="H2286" s="723"/>
      <c r="I2286" s="992" t="str">
        <f t="shared" si="649"/>
        <v/>
      </c>
      <c r="J2286" s="723"/>
      <c r="K2286" s="724"/>
      <c r="L2286" s="723"/>
      <c r="M2286" s="306" t="str">
        <f t="shared" si="636"/>
        <v/>
      </c>
      <c r="N2286" s="32" t="str">
        <f t="shared" si="637"/>
        <v/>
      </c>
      <c r="P2286" s="307" t="str">
        <f t="shared" si="638"/>
        <v/>
      </c>
      <c r="Q2286" s="307" t="str">
        <f t="shared" si="632"/>
        <v/>
      </c>
      <c r="R2286" s="307" t="str">
        <f t="shared" si="639"/>
        <v/>
      </c>
      <c r="S2286" s="307" t="str">
        <f t="shared" si="640"/>
        <v/>
      </c>
      <c r="T2286" s="307" t="str">
        <f t="shared" si="641"/>
        <v/>
      </c>
      <c r="U2286" s="307" t="str">
        <f t="shared" si="633"/>
        <v/>
      </c>
      <c r="V2286" s="723"/>
      <c r="X2286" s="308" t="str">
        <f t="shared" si="642"/>
        <v/>
      </c>
      <c r="Y2286" s="309" t="str">
        <f t="shared" si="643"/>
        <v/>
      </c>
      <c r="Z2286" s="308" t="str">
        <f t="shared" si="634"/>
        <v/>
      </c>
      <c r="AA2286" s="308" t="b">
        <f t="shared" si="635"/>
        <v>1</v>
      </c>
      <c r="AB2286" s="308" t="str">
        <f t="shared" si="644"/>
        <v/>
      </c>
      <c r="AC2286" s="534" t="str">
        <f t="shared" si="645"/>
        <v/>
      </c>
      <c r="AD2286" s="752" t="str">
        <f t="shared" si="646"/>
        <v/>
      </c>
      <c r="AE2286" s="534" t="str">
        <f t="shared" si="647"/>
        <v/>
      </c>
      <c r="AF2286" s="752" t="str">
        <f t="shared" si="648"/>
        <v/>
      </c>
    </row>
    <row r="2287" spans="2:32" x14ac:dyDescent="0.25">
      <c r="B2287" s="721"/>
      <c r="C2287" s="531" t="str">
        <f>IFERROR(VLOOKUP(B2287,'מצבת ורישום גנים'!B:D,3,0),"")</f>
        <v/>
      </c>
      <c r="D2287" s="721"/>
      <c r="E2287" s="723"/>
      <c r="F2287" s="723"/>
      <c r="G2287" s="723"/>
      <c r="H2287" s="723"/>
      <c r="I2287" s="992" t="str">
        <f t="shared" si="649"/>
        <v/>
      </c>
      <c r="J2287" s="723"/>
      <c r="K2287" s="724"/>
      <c r="L2287" s="723"/>
      <c r="M2287" s="306" t="str">
        <f t="shared" si="636"/>
        <v/>
      </c>
      <c r="N2287" s="32" t="str">
        <f t="shared" si="637"/>
        <v/>
      </c>
      <c r="P2287" s="307" t="str">
        <f t="shared" si="638"/>
        <v/>
      </c>
      <c r="Q2287" s="307" t="str">
        <f t="shared" si="632"/>
        <v/>
      </c>
      <c r="R2287" s="307" t="str">
        <f t="shared" si="639"/>
        <v/>
      </c>
      <c r="S2287" s="307" t="str">
        <f t="shared" si="640"/>
        <v/>
      </c>
      <c r="T2287" s="307" t="str">
        <f t="shared" si="641"/>
        <v/>
      </c>
      <c r="U2287" s="307" t="str">
        <f t="shared" si="633"/>
        <v/>
      </c>
      <c r="V2287" s="723"/>
      <c r="X2287" s="308" t="str">
        <f t="shared" si="642"/>
        <v/>
      </c>
      <c r="Y2287" s="309" t="str">
        <f t="shared" si="643"/>
        <v/>
      </c>
      <c r="Z2287" s="308" t="str">
        <f t="shared" si="634"/>
        <v/>
      </c>
      <c r="AA2287" s="308" t="b">
        <f t="shared" si="635"/>
        <v>1</v>
      </c>
      <c r="AB2287" s="308" t="str">
        <f t="shared" si="644"/>
        <v/>
      </c>
      <c r="AC2287" s="534" t="str">
        <f t="shared" si="645"/>
        <v/>
      </c>
      <c r="AD2287" s="752" t="str">
        <f t="shared" si="646"/>
        <v/>
      </c>
      <c r="AE2287" s="534" t="str">
        <f t="shared" si="647"/>
        <v/>
      </c>
      <c r="AF2287" s="752" t="str">
        <f t="shared" si="648"/>
        <v/>
      </c>
    </row>
    <row r="2288" spans="2:32" x14ac:dyDescent="0.25">
      <c r="B2288" s="721"/>
      <c r="C2288" s="531" t="str">
        <f>IFERROR(VLOOKUP(B2288,'מצבת ורישום גנים'!B:D,3,0),"")</f>
        <v/>
      </c>
      <c r="D2288" s="721"/>
      <c r="E2288" s="723"/>
      <c r="F2288" s="723"/>
      <c r="G2288" s="723"/>
      <c r="H2288" s="723"/>
      <c r="I2288" s="992" t="str">
        <f t="shared" si="649"/>
        <v/>
      </c>
      <c r="J2288" s="723"/>
      <c r="K2288" s="724"/>
      <c r="L2288" s="723"/>
      <c r="M2288" s="306" t="str">
        <f t="shared" si="636"/>
        <v/>
      </c>
      <c r="N2288" s="32" t="str">
        <f t="shared" si="637"/>
        <v/>
      </c>
      <c r="P2288" s="307" t="str">
        <f t="shared" si="638"/>
        <v/>
      </c>
      <c r="Q2288" s="307" t="str">
        <f t="shared" si="632"/>
        <v/>
      </c>
      <c r="R2288" s="307" t="str">
        <f t="shared" si="639"/>
        <v/>
      </c>
      <c r="S2288" s="307" t="str">
        <f t="shared" si="640"/>
        <v/>
      </c>
      <c r="T2288" s="307" t="str">
        <f t="shared" si="641"/>
        <v/>
      </c>
      <c r="U2288" s="307" t="str">
        <f t="shared" si="633"/>
        <v/>
      </c>
      <c r="V2288" s="723"/>
      <c r="X2288" s="308" t="str">
        <f t="shared" si="642"/>
        <v/>
      </c>
      <c r="Y2288" s="309" t="str">
        <f t="shared" si="643"/>
        <v/>
      </c>
      <c r="Z2288" s="308" t="str">
        <f t="shared" si="634"/>
        <v/>
      </c>
      <c r="AA2288" s="308" t="b">
        <f t="shared" si="635"/>
        <v>1</v>
      </c>
      <c r="AB2288" s="308" t="str">
        <f t="shared" si="644"/>
        <v/>
      </c>
      <c r="AC2288" s="534" t="str">
        <f t="shared" si="645"/>
        <v/>
      </c>
      <c r="AD2288" s="752" t="str">
        <f t="shared" si="646"/>
        <v/>
      </c>
      <c r="AE2288" s="534" t="str">
        <f t="shared" si="647"/>
        <v/>
      </c>
      <c r="AF2288" s="752" t="str">
        <f t="shared" si="648"/>
        <v/>
      </c>
    </row>
    <row r="2289" spans="2:32" x14ac:dyDescent="0.25">
      <c r="B2289" s="721"/>
      <c r="C2289" s="531" t="str">
        <f>IFERROR(VLOOKUP(B2289,'מצבת ורישום גנים'!B:D,3,0),"")</f>
        <v/>
      </c>
      <c r="D2289" s="721"/>
      <c r="E2289" s="723"/>
      <c r="F2289" s="723"/>
      <c r="G2289" s="723"/>
      <c r="H2289" s="723"/>
      <c r="I2289" s="992" t="str">
        <f t="shared" si="649"/>
        <v/>
      </c>
      <c r="J2289" s="723"/>
      <c r="K2289" s="724"/>
      <c r="L2289" s="723"/>
      <c r="M2289" s="306" t="str">
        <f t="shared" si="636"/>
        <v/>
      </c>
      <c r="N2289" s="32" t="str">
        <f t="shared" si="637"/>
        <v/>
      </c>
      <c r="P2289" s="307" t="str">
        <f t="shared" si="638"/>
        <v/>
      </c>
      <c r="Q2289" s="307" t="str">
        <f t="shared" si="632"/>
        <v/>
      </c>
      <c r="R2289" s="307" t="str">
        <f t="shared" si="639"/>
        <v/>
      </c>
      <c r="S2289" s="307" t="str">
        <f t="shared" si="640"/>
        <v/>
      </c>
      <c r="T2289" s="307" t="str">
        <f t="shared" si="641"/>
        <v/>
      </c>
      <c r="U2289" s="307" t="str">
        <f t="shared" si="633"/>
        <v/>
      </c>
      <c r="V2289" s="723"/>
      <c r="X2289" s="308" t="str">
        <f t="shared" si="642"/>
        <v/>
      </c>
      <c r="Y2289" s="309" t="str">
        <f t="shared" si="643"/>
        <v/>
      </c>
      <c r="Z2289" s="308" t="str">
        <f t="shared" si="634"/>
        <v/>
      </c>
      <c r="AA2289" s="308" t="b">
        <f t="shared" si="635"/>
        <v>1</v>
      </c>
      <c r="AB2289" s="308" t="str">
        <f t="shared" si="644"/>
        <v/>
      </c>
      <c r="AC2289" s="534" t="str">
        <f t="shared" si="645"/>
        <v/>
      </c>
      <c r="AD2289" s="752" t="str">
        <f t="shared" si="646"/>
        <v/>
      </c>
      <c r="AE2289" s="534" t="str">
        <f t="shared" si="647"/>
        <v/>
      </c>
      <c r="AF2289" s="752" t="str">
        <f t="shared" si="648"/>
        <v/>
      </c>
    </row>
    <row r="2290" spans="2:32" x14ac:dyDescent="0.25">
      <c r="B2290" s="721"/>
      <c r="C2290" s="531" t="str">
        <f>IFERROR(VLOOKUP(B2290,'מצבת ורישום גנים'!B:D,3,0),"")</f>
        <v/>
      </c>
      <c r="D2290" s="721"/>
      <c r="E2290" s="723"/>
      <c r="F2290" s="723"/>
      <c r="G2290" s="723"/>
      <c r="H2290" s="723"/>
      <c r="I2290" s="992" t="str">
        <f t="shared" si="649"/>
        <v/>
      </c>
      <c r="J2290" s="723"/>
      <c r="K2290" s="724"/>
      <c r="L2290" s="723"/>
      <c r="M2290" s="306" t="str">
        <f t="shared" si="636"/>
        <v/>
      </c>
      <c r="N2290" s="32" t="str">
        <f t="shared" si="637"/>
        <v/>
      </c>
      <c r="P2290" s="307" t="str">
        <f t="shared" si="638"/>
        <v/>
      </c>
      <c r="Q2290" s="307" t="str">
        <f t="shared" si="632"/>
        <v/>
      </c>
      <c r="R2290" s="307" t="str">
        <f t="shared" si="639"/>
        <v/>
      </c>
      <c r="S2290" s="307" t="str">
        <f t="shared" si="640"/>
        <v/>
      </c>
      <c r="T2290" s="307" t="str">
        <f t="shared" si="641"/>
        <v/>
      </c>
      <c r="U2290" s="307" t="str">
        <f t="shared" si="633"/>
        <v/>
      </c>
      <c r="V2290" s="723"/>
      <c r="X2290" s="308" t="str">
        <f t="shared" si="642"/>
        <v/>
      </c>
      <c r="Y2290" s="309" t="str">
        <f t="shared" si="643"/>
        <v/>
      </c>
      <c r="Z2290" s="308" t="str">
        <f t="shared" si="634"/>
        <v/>
      </c>
      <c r="AA2290" s="308" t="b">
        <f t="shared" si="635"/>
        <v>1</v>
      </c>
      <c r="AB2290" s="308" t="str">
        <f t="shared" si="644"/>
        <v/>
      </c>
      <c r="AC2290" s="534" t="str">
        <f t="shared" si="645"/>
        <v/>
      </c>
      <c r="AD2290" s="752" t="str">
        <f t="shared" si="646"/>
        <v/>
      </c>
      <c r="AE2290" s="534" t="str">
        <f t="shared" si="647"/>
        <v/>
      </c>
      <c r="AF2290" s="752" t="str">
        <f t="shared" si="648"/>
        <v/>
      </c>
    </row>
    <row r="2291" spans="2:32" x14ac:dyDescent="0.25">
      <c r="B2291" s="721"/>
      <c r="C2291" s="531" t="str">
        <f>IFERROR(VLOOKUP(B2291,'מצבת ורישום גנים'!B:D,3,0),"")</f>
        <v/>
      </c>
      <c r="D2291" s="721"/>
      <c r="E2291" s="723"/>
      <c r="F2291" s="723"/>
      <c r="G2291" s="723"/>
      <c r="H2291" s="723"/>
      <c r="I2291" s="992" t="str">
        <f t="shared" si="649"/>
        <v/>
      </c>
      <c r="J2291" s="723"/>
      <c r="K2291" s="724"/>
      <c r="L2291" s="723"/>
      <c r="M2291" s="306" t="str">
        <f t="shared" si="636"/>
        <v/>
      </c>
      <c r="N2291" s="32" t="str">
        <f t="shared" si="637"/>
        <v/>
      </c>
      <c r="P2291" s="307" t="str">
        <f t="shared" si="638"/>
        <v/>
      </c>
      <c r="Q2291" s="307" t="str">
        <f t="shared" si="632"/>
        <v/>
      </c>
      <c r="R2291" s="307" t="str">
        <f t="shared" si="639"/>
        <v/>
      </c>
      <c r="S2291" s="307" t="str">
        <f t="shared" si="640"/>
        <v/>
      </c>
      <c r="T2291" s="307" t="str">
        <f t="shared" si="641"/>
        <v/>
      </c>
      <c r="U2291" s="307" t="str">
        <f t="shared" si="633"/>
        <v/>
      </c>
      <c r="V2291" s="723"/>
      <c r="X2291" s="308" t="str">
        <f t="shared" si="642"/>
        <v/>
      </c>
      <c r="Y2291" s="309" t="str">
        <f t="shared" si="643"/>
        <v/>
      </c>
      <c r="Z2291" s="308" t="str">
        <f t="shared" si="634"/>
        <v/>
      </c>
      <c r="AA2291" s="308" t="b">
        <f t="shared" si="635"/>
        <v>1</v>
      </c>
      <c r="AB2291" s="308" t="str">
        <f t="shared" si="644"/>
        <v/>
      </c>
      <c r="AC2291" s="534" t="str">
        <f t="shared" si="645"/>
        <v/>
      </c>
      <c r="AD2291" s="752" t="str">
        <f t="shared" si="646"/>
        <v/>
      </c>
      <c r="AE2291" s="534" t="str">
        <f t="shared" si="647"/>
        <v/>
      </c>
      <c r="AF2291" s="752" t="str">
        <f t="shared" si="648"/>
        <v/>
      </c>
    </row>
    <row r="2292" spans="2:32" x14ac:dyDescent="0.25">
      <c r="B2292" s="721"/>
      <c r="C2292" s="531" t="str">
        <f>IFERROR(VLOOKUP(B2292,'מצבת ורישום גנים'!B:D,3,0),"")</f>
        <v/>
      </c>
      <c r="D2292" s="721"/>
      <c r="E2292" s="723"/>
      <c r="F2292" s="723"/>
      <c r="G2292" s="723"/>
      <c r="H2292" s="723"/>
      <c r="I2292" s="992" t="str">
        <f t="shared" si="649"/>
        <v/>
      </c>
      <c r="J2292" s="723"/>
      <c r="K2292" s="724"/>
      <c r="L2292" s="723"/>
      <c r="M2292" s="306" t="str">
        <f t="shared" si="636"/>
        <v/>
      </c>
      <c r="N2292" s="32" t="str">
        <f t="shared" si="637"/>
        <v/>
      </c>
      <c r="P2292" s="307" t="str">
        <f t="shared" si="638"/>
        <v/>
      </c>
      <c r="Q2292" s="307" t="str">
        <f t="shared" si="632"/>
        <v/>
      </c>
      <c r="R2292" s="307" t="str">
        <f t="shared" si="639"/>
        <v/>
      </c>
      <c r="S2292" s="307" t="str">
        <f t="shared" si="640"/>
        <v/>
      </c>
      <c r="T2292" s="307" t="str">
        <f t="shared" si="641"/>
        <v/>
      </c>
      <c r="U2292" s="307" t="str">
        <f t="shared" si="633"/>
        <v/>
      </c>
      <c r="V2292" s="723"/>
      <c r="X2292" s="308" t="str">
        <f t="shared" si="642"/>
        <v/>
      </c>
      <c r="Y2292" s="309" t="str">
        <f t="shared" si="643"/>
        <v/>
      </c>
      <c r="Z2292" s="308" t="str">
        <f t="shared" si="634"/>
        <v/>
      </c>
      <c r="AA2292" s="308" t="b">
        <f t="shared" si="635"/>
        <v>1</v>
      </c>
      <c r="AB2292" s="308" t="str">
        <f t="shared" si="644"/>
        <v/>
      </c>
      <c r="AC2292" s="534" t="str">
        <f t="shared" si="645"/>
        <v/>
      </c>
      <c r="AD2292" s="752" t="str">
        <f t="shared" si="646"/>
        <v/>
      </c>
      <c r="AE2292" s="534" t="str">
        <f t="shared" si="647"/>
        <v/>
      </c>
      <c r="AF2292" s="752" t="str">
        <f t="shared" si="648"/>
        <v/>
      </c>
    </row>
    <row r="2293" spans="2:32" x14ac:dyDescent="0.25">
      <c r="B2293" s="721"/>
      <c r="C2293" s="531" t="str">
        <f>IFERROR(VLOOKUP(B2293,'מצבת ורישום גנים'!B:D,3,0),"")</f>
        <v/>
      </c>
      <c r="D2293" s="721"/>
      <c r="E2293" s="723"/>
      <c r="F2293" s="723"/>
      <c r="G2293" s="723"/>
      <c r="H2293" s="723"/>
      <c r="I2293" s="992" t="str">
        <f t="shared" si="649"/>
        <v/>
      </c>
      <c r="J2293" s="723"/>
      <c r="K2293" s="724"/>
      <c r="L2293" s="723"/>
      <c r="M2293" s="306" t="str">
        <f t="shared" si="636"/>
        <v/>
      </c>
      <c r="N2293" s="32" t="str">
        <f t="shared" si="637"/>
        <v/>
      </c>
      <c r="P2293" s="307" t="str">
        <f t="shared" si="638"/>
        <v/>
      </c>
      <c r="Q2293" s="307" t="str">
        <f t="shared" si="632"/>
        <v/>
      </c>
      <c r="R2293" s="307" t="str">
        <f t="shared" si="639"/>
        <v/>
      </c>
      <c r="S2293" s="307" t="str">
        <f t="shared" si="640"/>
        <v/>
      </c>
      <c r="T2293" s="307" t="str">
        <f t="shared" si="641"/>
        <v/>
      </c>
      <c r="U2293" s="307" t="str">
        <f t="shared" si="633"/>
        <v/>
      </c>
      <c r="V2293" s="723"/>
      <c r="X2293" s="308" t="str">
        <f t="shared" si="642"/>
        <v/>
      </c>
      <c r="Y2293" s="309" t="str">
        <f t="shared" si="643"/>
        <v/>
      </c>
      <c r="Z2293" s="308" t="str">
        <f t="shared" si="634"/>
        <v/>
      </c>
      <c r="AA2293" s="308" t="b">
        <f t="shared" si="635"/>
        <v>1</v>
      </c>
      <c r="AB2293" s="308" t="str">
        <f t="shared" si="644"/>
        <v/>
      </c>
      <c r="AC2293" s="534" t="str">
        <f t="shared" si="645"/>
        <v/>
      </c>
      <c r="AD2293" s="752" t="str">
        <f t="shared" si="646"/>
        <v/>
      </c>
      <c r="AE2293" s="534" t="str">
        <f t="shared" si="647"/>
        <v/>
      </c>
      <c r="AF2293" s="752" t="str">
        <f t="shared" si="648"/>
        <v/>
      </c>
    </row>
    <row r="2294" spans="2:32" x14ac:dyDescent="0.25">
      <c r="B2294" s="721"/>
      <c r="C2294" s="531" t="str">
        <f>IFERROR(VLOOKUP(B2294,'מצבת ורישום גנים'!B:D,3,0),"")</f>
        <v/>
      </c>
      <c r="D2294" s="721"/>
      <c r="E2294" s="723"/>
      <c r="F2294" s="723"/>
      <c r="G2294" s="723"/>
      <c r="H2294" s="723"/>
      <c r="I2294" s="992" t="str">
        <f t="shared" si="649"/>
        <v/>
      </c>
      <c r="J2294" s="723"/>
      <c r="K2294" s="724"/>
      <c r="L2294" s="723"/>
      <c r="M2294" s="306" t="str">
        <f t="shared" si="636"/>
        <v/>
      </c>
      <c r="N2294" s="32" t="str">
        <f t="shared" si="637"/>
        <v/>
      </c>
      <c r="P2294" s="307" t="str">
        <f t="shared" si="638"/>
        <v/>
      </c>
      <c r="Q2294" s="307" t="str">
        <f t="shared" si="632"/>
        <v/>
      </c>
      <c r="R2294" s="307" t="str">
        <f t="shared" si="639"/>
        <v/>
      </c>
      <c r="S2294" s="307" t="str">
        <f t="shared" si="640"/>
        <v/>
      </c>
      <c r="T2294" s="307" t="str">
        <f t="shared" si="641"/>
        <v/>
      </c>
      <c r="U2294" s="307" t="str">
        <f t="shared" si="633"/>
        <v/>
      </c>
      <c r="V2294" s="723"/>
      <c r="X2294" s="308" t="str">
        <f t="shared" si="642"/>
        <v/>
      </c>
      <c r="Y2294" s="309" t="str">
        <f t="shared" si="643"/>
        <v/>
      </c>
      <c r="Z2294" s="308" t="str">
        <f t="shared" si="634"/>
        <v/>
      </c>
      <c r="AA2294" s="308" t="b">
        <f t="shared" si="635"/>
        <v>1</v>
      </c>
      <c r="AB2294" s="308" t="str">
        <f t="shared" si="644"/>
        <v/>
      </c>
      <c r="AC2294" s="534" t="str">
        <f t="shared" si="645"/>
        <v/>
      </c>
      <c r="AD2294" s="752" t="str">
        <f t="shared" si="646"/>
        <v/>
      </c>
      <c r="AE2294" s="534" t="str">
        <f t="shared" si="647"/>
        <v/>
      </c>
      <c r="AF2294" s="752" t="str">
        <f t="shared" si="648"/>
        <v/>
      </c>
    </row>
    <row r="2295" spans="2:32" x14ac:dyDescent="0.25">
      <c r="B2295" s="721"/>
      <c r="C2295" s="531" t="str">
        <f>IFERROR(VLOOKUP(B2295,'מצבת ורישום גנים'!B:D,3,0),"")</f>
        <v/>
      </c>
      <c r="D2295" s="721"/>
      <c r="E2295" s="723"/>
      <c r="F2295" s="723"/>
      <c r="G2295" s="723"/>
      <c r="H2295" s="723"/>
      <c r="I2295" s="992" t="str">
        <f t="shared" si="649"/>
        <v/>
      </c>
      <c r="J2295" s="723"/>
      <c r="K2295" s="724"/>
      <c r="L2295" s="723"/>
      <c r="M2295" s="306" t="str">
        <f t="shared" si="636"/>
        <v/>
      </c>
      <c r="N2295" s="32" t="str">
        <f t="shared" si="637"/>
        <v/>
      </c>
      <c r="P2295" s="307" t="str">
        <f t="shared" si="638"/>
        <v/>
      </c>
      <c r="Q2295" s="307" t="str">
        <f t="shared" si="632"/>
        <v/>
      </c>
      <c r="R2295" s="307" t="str">
        <f t="shared" si="639"/>
        <v/>
      </c>
      <c r="S2295" s="307" t="str">
        <f t="shared" si="640"/>
        <v/>
      </c>
      <c r="T2295" s="307" t="str">
        <f t="shared" si="641"/>
        <v/>
      </c>
      <c r="U2295" s="307" t="str">
        <f t="shared" si="633"/>
        <v/>
      </c>
      <c r="V2295" s="723"/>
      <c r="X2295" s="308" t="str">
        <f t="shared" si="642"/>
        <v/>
      </c>
      <c r="Y2295" s="309" t="str">
        <f t="shared" si="643"/>
        <v/>
      </c>
      <c r="Z2295" s="308" t="str">
        <f t="shared" si="634"/>
        <v/>
      </c>
      <c r="AA2295" s="308" t="b">
        <f t="shared" si="635"/>
        <v>1</v>
      </c>
      <c r="AB2295" s="308" t="str">
        <f t="shared" si="644"/>
        <v/>
      </c>
      <c r="AC2295" s="534" t="str">
        <f t="shared" si="645"/>
        <v/>
      </c>
      <c r="AD2295" s="752" t="str">
        <f t="shared" si="646"/>
        <v/>
      </c>
      <c r="AE2295" s="534" t="str">
        <f t="shared" si="647"/>
        <v/>
      </c>
      <c r="AF2295" s="752" t="str">
        <f t="shared" si="648"/>
        <v/>
      </c>
    </row>
    <row r="2296" spans="2:32" x14ac:dyDescent="0.25">
      <c r="B2296" s="721"/>
      <c r="C2296" s="531" t="str">
        <f>IFERROR(VLOOKUP(B2296,'מצבת ורישום גנים'!B:D,3,0),"")</f>
        <v/>
      </c>
      <c r="D2296" s="721"/>
      <c r="E2296" s="723"/>
      <c r="F2296" s="723"/>
      <c r="G2296" s="723"/>
      <c r="H2296" s="723"/>
      <c r="I2296" s="992" t="str">
        <f t="shared" si="649"/>
        <v/>
      </c>
      <c r="J2296" s="723"/>
      <c r="K2296" s="724"/>
      <c r="L2296" s="723"/>
      <c r="M2296" s="306" t="str">
        <f t="shared" si="636"/>
        <v/>
      </c>
      <c r="N2296" s="32" t="str">
        <f t="shared" si="637"/>
        <v/>
      </c>
      <c r="P2296" s="307" t="str">
        <f t="shared" si="638"/>
        <v/>
      </c>
      <c r="Q2296" s="307" t="str">
        <f t="shared" si="632"/>
        <v/>
      </c>
      <c r="R2296" s="307" t="str">
        <f t="shared" si="639"/>
        <v/>
      </c>
      <c r="S2296" s="307" t="str">
        <f t="shared" si="640"/>
        <v/>
      </c>
      <c r="T2296" s="307" t="str">
        <f t="shared" si="641"/>
        <v/>
      </c>
      <c r="U2296" s="307" t="str">
        <f t="shared" si="633"/>
        <v/>
      </c>
      <c r="V2296" s="723"/>
      <c r="X2296" s="308" t="str">
        <f t="shared" si="642"/>
        <v/>
      </c>
      <c r="Y2296" s="309" t="str">
        <f t="shared" si="643"/>
        <v/>
      </c>
      <c r="Z2296" s="308" t="str">
        <f t="shared" si="634"/>
        <v/>
      </c>
      <c r="AA2296" s="308" t="b">
        <f t="shared" si="635"/>
        <v>1</v>
      </c>
      <c r="AB2296" s="308" t="str">
        <f t="shared" si="644"/>
        <v/>
      </c>
      <c r="AC2296" s="534" t="str">
        <f t="shared" si="645"/>
        <v/>
      </c>
      <c r="AD2296" s="752" t="str">
        <f t="shared" si="646"/>
        <v/>
      </c>
      <c r="AE2296" s="534" t="str">
        <f t="shared" si="647"/>
        <v/>
      </c>
      <c r="AF2296" s="752" t="str">
        <f t="shared" si="648"/>
        <v/>
      </c>
    </row>
    <row r="2297" spans="2:32" x14ac:dyDescent="0.25">
      <c r="B2297" s="721"/>
      <c r="C2297" s="531" t="str">
        <f>IFERROR(VLOOKUP(B2297,'מצבת ורישום גנים'!B:D,3,0),"")</f>
        <v/>
      </c>
      <c r="D2297" s="721"/>
      <c r="E2297" s="723"/>
      <c r="F2297" s="723"/>
      <c r="G2297" s="723"/>
      <c r="H2297" s="723"/>
      <c r="I2297" s="992" t="str">
        <f t="shared" si="649"/>
        <v/>
      </c>
      <c r="J2297" s="723"/>
      <c r="K2297" s="724"/>
      <c r="L2297" s="723"/>
      <c r="M2297" s="306" t="str">
        <f t="shared" si="636"/>
        <v/>
      </c>
      <c r="N2297" s="32" t="str">
        <f t="shared" si="637"/>
        <v/>
      </c>
      <c r="P2297" s="307" t="str">
        <f t="shared" si="638"/>
        <v/>
      </c>
      <c r="Q2297" s="307" t="str">
        <f t="shared" si="632"/>
        <v/>
      </c>
      <c r="R2297" s="307" t="str">
        <f t="shared" si="639"/>
        <v/>
      </c>
      <c r="S2297" s="307" t="str">
        <f t="shared" si="640"/>
        <v/>
      </c>
      <c r="T2297" s="307" t="str">
        <f t="shared" si="641"/>
        <v/>
      </c>
      <c r="U2297" s="307" t="str">
        <f t="shared" si="633"/>
        <v/>
      </c>
      <c r="V2297" s="723"/>
      <c r="X2297" s="308" t="str">
        <f t="shared" si="642"/>
        <v/>
      </c>
      <c r="Y2297" s="309" t="str">
        <f t="shared" si="643"/>
        <v/>
      </c>
      <c r="Z2297" s="308" t="str">
        <f t="shared" si="634"/>
        <v/>
      </c>
      <c r="AA2297" s="308" t="b">
        <f t="shared" si="635"/>
        <v>1</v>
      </c>
      <c r="AB2297" s="308" t="str">
        <f t="shared" si="644"/>
        <v/>
      </c>
      <c r="AC2297" s="534" t="str">
        <f t="shared" si="645"/>
        <v/>
      </c>
      <c r="AD2297" s="752" t="str">
        <f t="shared" si="646"/>
        <v/>
      </c>
      <c r="AE2297" s="534" t="str">
        <f t="shared" si="647"/>
        <v/>
      </c>
      <c r="AF2297" s="752" t="str">
        <f t="shared" si="648"/>
        <v/>
      </c>
    </row>
    <row r="2298" spans="2:32" x14ac:dyDescent="0.25">
      <c r="B2298" s="721"/>
      <c r="C2298" s="531" t="str">
        <f>IFERROR(VLOOKUP(B2298,'מצבת ורישום גנים'!B:D,3,0),"")</f>
        <v/>
      </c>
      <c r="D2298" s="721"/>
      <c r="E2298" s="723"/>
      <c r="F2298" s="723"/>
      <c r="G2298" s="723"/>
      <c r="H2298" s="723"/>
      <c r="I2298" s="992" t="str">
        <f t="shared" si="649"/>
        <v/>
      </c>
      <c r="J2298" s="723"/>
      <c r="K2298" s="724"/>
      <c r="L2298" s="723"/>
      <c r="M2298" s="306" t="str">
        <f t="shared" si="636"/>
        <v/>
      </c>
      <c r="N2298" s="32" t="str">
        <f t="shared" si="637"/>
        <v/>
      </c>
      <c r="P2298" s="307" t="str">
        <f t="shared" si="638"/>
        <v/>
      </c>
      <c r="Q2298" s="307" t="str">
        <f t="shared" si="632"/>
        <v/>
      </c>
      <c r="R2298" s="307" t="str">
        <f t="shared" si="639"/>
        <v/>
      </c>
      <c r="S2298" s="307" t="str">
        <f t="shared" si="640"/>
        <v/>
      </c>
      <c r="T2298" s="307" t="str">
        <f t="shared" si="641"/>
        <v/>
      </c>
      <c r="U2298" s="307" t="str">
        <f t="shared" si="633"/>
        <v/>
      </c>
      <c r="V2298" s="723"/>
      <c r="X2298" s="308" t="str">
        <f t="shared" si="642"/>
        <v/>
      </c>
      <c r="Y2298" s="309" t="str">
        <f t="shared" si="643"/>
        <v/>
      </c>
      <c r="Z2298" s="308" t="str">
        <f t="shared" si="634"/>
        <v/>
      </c>
      <c r="AA2298" s="308" t="b">
        <f t="shared" si="635"/>
        <v>1</v>
      </c>
      <c r="AB2298" s="308" t="str">
        <f t="shared" si="644"/>
        <v/>
      </c>
      <c r="AC2298" s="534" t="str">
        <f t="shared" si="645"/>
        <v/>
      </c>
      <c r="AD2298" s="752" t="str">
        <f t="shared" si="646"/>
        <v/>
      </c>
      <c r="AE2298" s="534" t="str">
        <f t="shared" si="647"/>
        <v/>
      </c>
      <c r="AF2298" s="752" t="str">
        <f t="shared" si="648"/>
        <v/>
      </c>
    </row>
    <row r="2299" spans="2:32" x14ac:dyDescent="0.25">
      <c r="B2299" s="721"/>
      <c r="C2299" s="531" t="str">
        <f>IFERROR(VLOOKUP(B2299,'מצבת ורישום גנים'!B:D,3,0),"")</f>
        <v/>
      </c>
      <c r="D2299" s="721"/>
      <c r="E2299" s="723"/>
      <c r="F2299" s="723"/>
      <c r="G2299" s="723"/>
      <c r="H2299" s="723"/>
      <c r="I2299" s="992" t="str">
        <f t="shared" si="649"/>
        <v/>
      </c>
      <c r="J2299" s="723"/>
      <c r="K2299" s="724"/>
      <c r="L2299" s="723"/>
      <c r="M2299" s="306" t="str">
        <f t="shared" si="636"/>
        <v/>
      </c>
      <c r="N2299" s="32" t="str">
        <f t="shared" si="637"/>
        <v/>
      </c>
      <c r="P2299" s="307" t="str">
        <f t="shared" si="638"/>
        <v/>
      </c>
      <c r="Q2299" s="307" t="str">
        <f t="shared" si="632"/>
        <v/>
      </c>
      <c r="R2299" s="307" t="str">
        <f t="shared" si="639"/>
        <v/>
      </c>
      <c r="S2299" s="307" t="str">
        <f t="shared" si="640"/>
        <v/>
      </c>
      <c r="T2299" s="307" t="str">
        <f t="shared" si="641"/>
        <v/>
      </c>
      <c r="U2299" s="307" t="str">
        <f t="shared" si="633"/>
        <v/>
      </c>
      <c r="V2299" s="723"/>
      <c r="X2299" s="308" t="str">
        <f t="shared" si="642"/>
        <v/>
      </c>
      <c r="Y2299" s="309" t="str">
        <f t="shared" si="643"/>
        <v/>
      </c>
      <c r="Z2299" s="308" t="str">
        <f t="shared" si="634"/>
        <v/>
      </c>
      <c r="AA2299" s="308" t="b">
        <f t="shared" si="635"/>
        <v>1</v>
      </c>
      <c r="AB2299" s="308" t="str">
        <f t="shared" si="644"/>
        <v/>
      </c>
      <c r="AC2299" s="534" t="str">
        <f t="shared" si="645"/>
        <v/>
      </c>
      <c r="AD2299" s="752" t="str">
        <f t="shared" si="646"/>
        <v/>
      </c>
      <c r="AE2299" s="534" t="str">
        <f t="shared" si="647"/>
        <v/>
      </c>
      <c r="AF2299" s="752" t="str">
        <f t="shared" si="648"/>
        <v/>
      </c>
    </row>
    <row r="2300" spans="2:32" x14ac:dyDescent="0.25">
      <c r="B2300" s="721"/>
      <c r="C2300" s="531" t="str">
        <f>IFERROR(VLOOKUP(B2300,'מצבת ורישום גנים'!B:D,3,0),"")</f>
        <v/>
      </c>
      <c r="D2300" s="721"/>
      <c r="E2300" s="723"/>
      <c r="F2300" s="723"/>
      <c r="G2300" s="723"/>
      <c r="H2300" s="723"/>
      <c r="I2300" s="992" t="str">
        <f t="shared" si="649"/>
        <v/>
      </c>
      <c r="J2300" s="723"/>
      <c r="K2300" s="724"/>
      <c r="L2300" s="723"/>
      <c r="M2300" s="306" t="str">
        <f t="shared" si="636"/>
        <v/>
      </c>
      <c r="N2300" s="32" t="str">
        <f t="shared" si="637"/>
        <v/>
      </c>
      <c r="P2300" s="307" t="str">
        <f t="shared" si="638"/>
        <v/>
      </c>
      <c r="Q2300" s="307" t="str">
        <f t="shared" si="632"/>
        <v/>
      </c>
      <c r="R2300" s="307" t="str">
        <f t="shared" si="639"/>
        <v/>
      </c>
      <c r="S2300" s="307" t="str">
        <f t="shared" si="640"/>
        <v/>
      </c>
      <c r="T2300" s="307" t="str">
        <f t="shared" si="641"/>
        <v/>
      </c>
      <c r="U2300" s="307" t="str">
        <f t="shared" si="633"/>
        <v/>
      </c>
      <c r="V2300" s="723"/>
      <c r="X2300" s="308" t="str">
        <f t="shared" si="642"/>
        <v/>
      </c>
      <c r="Y2300" s="309" t="str">
        <f t="shared" si="643"/>
        <v/>
      </c>
      <c r="Z2300" s="308" t="str">
        <f t="shared" si="634"/>
        <v/>
      </c>
      <c r="AA2300" s="308" t="b">
        <f t="shared" si="635"/>
        <v>1</v>
      </c>
      <c r="AB2300" s="308" t="str">
        <f t="shared" si="644"/>
        <v/>
      </c>
      <c r="AC2300" s="534" t="str">
        <f t="shared" si="645"/>
        <v/>
      </c>
      <c r="AD2300" s="752" t="str">
        <f t="shared" si="646"/>
        <v/>
      </c>
      <c r="AE2300" s="534" t="str">
        <f t="shared" si="647"/>
        <v/>
      </c>
      <c r="AF2300" s="752" t="str">
        <f t="shared" si="648"/>
        <v/>
      </c>
    </row>
    <row r="2301" spans="2:32" x14ac:dyDescent="0.25">
      <c r="B2301" s="721"/>
      <c r="C2301" s="531" t="str">
        <f>IFERROR(VLOOKUP(B2301,'מצבת ורישום גנים'!B:D,3,0),"")</f>
        <v/>
      </c>
      <c r="D2301" s="721"/>
      <c r="E2301" s="723"/>
      <c r="F2301" s="723"/>
      <c r="G2301" s="723"/>
      <c r="H2301" s="723"/>
      <c r="I2301" s="992" t="str">
        <f t="shared" si="649"/>
        <v/>
      </c>
      <c r="J2301" s="723"/>
      <c r="K2301" s="724"/>
      <c r="L2301" s="723"/>
      <c r="M2301" s="306" t="str">
        <f t="shared" si="636"/>
        <v/>
      </c>
      <c r="N2301" s="32" t="str">
        <f t="shared" si="637"/>
        <v/>
      </c>
      <c r="P2301" s="307" t="str">
        <f t="shared" si="638"/>
        <v/>
      </c>
      <c r="Q2301" s="307" t="str">
        <f t="shared" si="632"/>
        <v/>
      </c>
      <c r="R2301" s="307" t="str">
        <f t="shared" si="639"/>
        <v/>
      </c>
      <c r="S2301" s="307" t="str">
        <f t="shared" si="640"/>
        <v/>
      </c>
      <c r="T2301" s="307" t="str">
        <f t="shared" si="641"/>
        <v/>
      </c>
      <c r="U2301" s="307" t="str">
        <f t="shared" si="633"/>
        <v/>
      </c>
      <c r="V2301" s="723"/>
      <c r="X2301" s="308" t="str">
        <f t="shared" si="642"/>
        <v/>
      </c>
      <c r="Y2301" s="309" t="str">
        <f t="shared" si="643"/>
        <v/>
      </c>
      <c r="Z2301" s="308" t="str">
        <f t="shared" si="634"/>
        <v/>
      </c>
      <c r="AA2301" s="308" t="b">
        <f t="shared" si="635"/>
        <v>1</v>
      </c>
      <c r="AB2301" s="308" t="str">
        <f t="shared" si="644"/>
        <v/>
      </c>
      <c r="AC2301" s="534" t="str">
        <f t="shared" si="645"/>
        <v/>
      </c>
      <c r="AD2301" s="752" t="str">
        <f t="shared" si="646"/>
        <v/>
      </c>
      <c r="AE2301" s="534" t="str">
        <f t="shared" si="647"/>
        <v/>
      </c>
      <c r="AF2301" s="752" t="str">
        <f t="shared" si="648"/>
        <v/>
      </c>
    </row>
    <row r="2302" spans="2:32" x14ac:dyDescent="0.25">
      <c r="B2302" s="721"/>
      <c r="C2302" s="531" t="str">
        <f>IFERROR(VLOOKUP(B2302,'מצבת ורישום גנים'!B:D,3,0),"")</f>
        <v/>
      </c>
      <c r="D2302" s="721"/>
      <c r="E2302" s="723"/>
      <c r="F2302" s="723"/>
      <c r="G2302" s="723"/>
      <c r="H2302" s="723"/>
      <c r="I2302" s="992" t="str">
        <f t="shared" si="649"/>
        <v/>
      </c>
      <c r="J2302" s="723"/>
      <c r="K2302" s="724"/>
      <c r="L2302" s="723"/>
      <c r="M2302" s="306" t="str">
        <f t="shared" si="636"/>
        <v/>
      </c>
      <c r="N2302" s="32" t="str">
        <f t="shared" si="637"/>
        <v/>
      </c>
      <c r="P2302" s="307" t="str">
        <f t="shared" si="638"/>
        <v/>
      </c>
      <c r="Q2302" s="307" t="str">
        <f t="shared" si="632"/>
        <v/>
      </c>
      <c r="R2302" s="307" t="str">
        <f t="shared" si="639"/>
        <v/>
      </c>
      <c r="S2302" s="307" t="str">
        <f t="shared" si="640"/>
        <v/>
      </c>
      <c r="T2302" s="307" t="str">
        <f t="shared" si="641"/>
        <v/>
      </c>
      <c r="U2302" s="307" t="str">
        <f t="shared" si="633"/>
        <v/>
      </c>
      <c r="V2302" s="723"/>
      <c r="X2302" s="308" t="str">
        <f t="shared" si="642"/>
        <v/>
      </c>
      <c r="Y2302" s="309" t="str">
        <f t="shared" si="643"/>
        <v/>
      </c>
      <c r="Z2302" s="308" t="str">
        <f t="shared" si="634"/>
        <v/>
      </c>
      <c r="AA2302" s="308" t="b">
        <f t="shared" si="635"/>
        <v>1</v>
      </c>
      <c r="AB2302" s="308" t="str">
        <f t="shared" si="644"/>
        <v/>
      </c>
      <c r="AC2302" s="534" t="str">
        <f t="shared" si="645"/>
        <v/>
      </c>
      <c r="AD2302" s="752" t="str">
        <f t="shared" si="646"/>
        <v/>
      </c>
      <c r="AE2302" s="534" t="str">
        <f t="shared" si="647"/>
        <v/>
      </c>
      <c r="AF2302" s="752" t="str">
        <f t="shared" si="648"/>
        <v/>
      </c>
    </row>
    <row r="2303" spans="2:32" x14ac:dyDescent="0.25">
      <c r="B2303" s="721"/>
      <c r="C2303" s="531" t="str">
        <f>IFERROR(VLOOKUP(B2303,'מצבת ורישום גנים'!B:D,3,0),"")</f>
        <v/>
      </c>
      <c r="D2303" s="721"/>
      <c r="E2303" s="723"/>
      <c r="F2303" s="723"/>
      <c r="G2303" s="723"/>
      <c r="H2303" s="723"/>
      <c r="I2303" s="992" t="str">
        <f t="shared" si="649"/>
        <v/>
      </c>
      <c r="J2303" s="723"/>
      <c r="K2303" s="724"/>
      <c r="L2303" s="723"/>
      <c r="M2303" s="306" t="str">
        <f t="shared" si="636"/>
        <v/>
      </c>
      <c r="N2303" s="32" t="str">
        <f t="shared" si="637"/>
        <v/>
      </c>
      <c r="P2303" s="307" t="str">
        <f t="shared" si="638"/>
        <v/>
      </c>
      <c r="Q2303" s="307" t="str">
        <f t="shared" si="632"/>
        <v/>
      </c>
      <c r="R2303" s="307" t="str">
        <f t="shared" si="639"/>
        <v/>
      </c>
      <c r="S2303" s="307" t="str">
        <f t="shared" si="640"/>
        <v/>
      </c>
      <c r="T2303" s="307" t="str">
        <f t="shared" si="641"/>
        <v/>
      </c>
      <c r="U2303" s="307" t="str">
        <f t="shared" si="633"/>
        <v/>
      </c>
      <c r="V2303" s="723"/>
      <c r="X2303" s="308" t="str">
        <f t="shared" si="642"/>
        <v/>
      </c>
      <c r="Y2303" s="309" t="str">
        <f t="shared" si="643"/>
        <v/>
      </c>
      <c r="Z2303" s="308" t="str">
        <f t="shared" si="634"/>
        <v/>
      </c>
      <c r="AA2303" s="308" t="b">
        <f t="shared" si="635"/>
        <v>1</v>
      </c>
      <c r="AB2303" s="308" t="str">
        <f t="shared" si="644"/>
        <v/>
      </c>
      <c r="AC2303" s="534" t="str">
        <f t="shared" si="645"/>
        <v/>
      </c>
      <c r="AD2303" s="752" t="str">
        <f t="shared" si="646"/>
        <v/>
      </c>
      <c r="AE2303" s="534" t="str">
        <f t="shared" si="647"/>
        <v/>
      </c>
      <c r="AF2303" s="752" t="str">
        <f t="shared" si="648"/>
        <v/>
      </c>
    </row>
    <row r="2304" spans="2:32" x14ac:dyDescent="0.25">
      <c r="B2304" s="721"/>
      <c r="C2304" s="531" t="str">
        <f>IFERROR(VLOOKUP(B2304,'מצבת ורישום גנים'!B:D,3,0),"")</f>
        <v/>
      </c>
      <c r="D2304" s="721"/>
      <c r="E2304" s="723"/>
      <c r="F2304" s="723"/>
      <c r="G2304" s="723"/>
      <c r="H2304" s="723"/>
      <c r="I2304" s="992" t="str">
        <f t="shared" si="649"/>
        <v/>
      </c>
      <c r="J2304" s="723"/>
      <c r="K2304" s="724"/>
      <c r="L2304" s="723"/>
      <c r="M2304" s="306" t="str">
        <f t="shared" si="636"/>
        <v/>
      </c>
      <c r="N2304" s="32" t="str">
        <f t="shared" si="637"/>
        <v/>
      </c>
      <c r="P2304" s="307" t="str">
        <f t="shared" si="638"/>
        <v/>
      </c>
      <c r="Q2304" s="307" t="str">
        <f t="shared" si="632"/>
        <v/>
      </c>
      <c r="R2304" s="307" t="str">
        <f t="shared" si="639"/>
        <v/>
      </c>
      <c r="S2304" s="307" t="str">
        <f t="shared" si="640"/>
        <v/>
      </c>
      <c r="T2304" s="307" t="str">
        <f t="shared" si="641"/>
        <v/>
      </c>
      <c r="U2304" s="307" t="str">
        <f t="shared" si="633"/>
        <v/>
      </c>
      <c r="V2304" s="723"/>
      <c r="X2304" s="308" t="str">
        <f t="shared" si="642"/>
        <v/>
      </c>
      <c r="Y2304" s="309" t="str">
        <f t="shared" si="643"/>
        <v/>
      </c>
      <c r="Z2304" s="308" t="str">
        <f t="shared" si="634"/>
        <v/>
      </c>
      <c r="AA2304" s="308" t="b">
        <f t="shared" si="635"/>
        <v>1</v>
      </c>
      <c r="AB2304" s="308" t="str">
        <f t="shared" si="644"/>
        <v/>
      </c>
      <c r="AC2304" s="534" t="str">
        <f t="shared" si="645"/>
        <v/>
      </c>
      <c r="AD2304" s="752" t="str">
        <f t="shared" si="646"/>
        <v/>
      </c>
      <c r="AE2304" s="534" t="str">
        <f t="shared" si="647"/>
        <v/>
      </c>
      <c r="AF2304" s="752" t="str">
        <f t="shared" si="648"/>
        <v/>
      </c>
    </row>
    <row r="2305" spans="2:32" x14ac:dyDescent="0.25">
      <c r="B2305" s="721"/>
      <c r="C2305" s="531" t="str">
        <f>IFERROR(VLOOKUP(B2305,'מצבת ורישום גנים'!B:D,3,0),"")</f>
        <v/>
      </c>
      <c r="D2305" s="721"/>
      <c r="E2305" s="723"/>
      <c r="F2305" s="723"/>
      <c r="G2305" s="723"/>
      <c r="H2305" s="723"/>
      <c r="I2305" s="992" t="str">
        <f t="shared" si="649"/>
        <v/>
      </c>
      <c r="J2305" s="723"/>
      <c r="K2305" s="724"/>
      <c r="L2305" s="723"/>
      <c r="M2305" s="306" t="str">
        <f t="shared" si="636"/>
        <v/>
      </c>
      <c r="N2305" s="32" t="str">
        <f t="shared" si="637"/>
        <v/>
      </c>
      <c r="P2305" s="307" t="str">
        <f t="shared" si="638"/>
        <v/>
      </c>
      <c r="Q2305" s="307" t="str">
        <f t="shared" si="632"/>
        <v/>
      </c>
      <c r="R2305" s="307" t="str">
        <f t="shared" si="639"/>
        <v/>
      </c>
      <c r="S2305" s="307" t="str">
        <f t="shared" si="640"/>
        <v/>
      </c>
      <c r="T2305" s="307" t="str">
        <f t="shared" si="641"/>
        <v/>
      </c>
      <c r="U2305" s="307" t="str">
        <f t="shared" si="633"/>
        <v/>
      </c>
      <c r="V2305" s="723"/>
      <c r="X2305" s="308" t="str">
        <f t="shared" si="642"/>
        <v/>
      </c>
      <c r="Y2305" s="309" t="str">
        <f t="shared" si="643"/>
        <v/>
      </c>
      <c r="Z2305" s="308" t="str">
        <f t="shared" si="634"/>
        <v/>
      </c>
      <c r="AA2305" s="308" t="b">
        <f t="shared" si="635"/>
        <v>1</v>
      </c>
      <c r="AB2305" s="308" t="str">
        <f t="shared" si="644"/>
        <v/>
      </c>
      <c r="AC2305" s="534" t="str">
        <f t="shared" si="645"/>
        <v/>
      </c>
      <c r="AD2305" s="752" t="str">
        <f t="shared" si="646"/>
        <v/>
      </c>
      <c r="AE2305" s="534" t="str">
        <f t="shared" si="647"/>
        <v/>
      </c>
      <c r="AF2305" s="752" t="str">
        <f t="shared" si="648"/>
        <v/>
      </c>
    </row>
    <row r="2306" spans="2:32" x14ac:dyDescent="0.25">
      <c r="B2306" s="721"/>
      <c r="C2306" s="531" t="str">
        <f>IFERROR(VLOOKUP(B2306,'מצבת ורישום גנים'!B:D,3,0),"")</f>
        <v/>
      </c>
      <c r="D2306" s="721"/>
      <c r="E2306" s="723"/>
      <c r="F2306" s="723"/>
      <c r="G2306" s="723"/>
      <c r="H2306" s="723"/>
      <c r="I2306" s="992" t="str">
        <f t="shared" si="649"/>
        <v/>
      </c>
      <c r="J2306" s="723"/>
      <c r="K2306" s="724"/>
      <c r="L2306" s="723"/>
      <c r="M2306" s="306" t="str">
        <f t="shared" si="636"/>
        <v/>
      </c>
      <c r="N2306" s="32" t="str">
        <f t="shared" si="637"/>
        <v/>
      </c>
      <c r="P2306" s="307" t="str">
        <f t="shared" si="638"/>
        <v/>
      </c>
      <c r="Q2306" s="307" t="str">
        <f t="shared" si="632"/>
        <v/>
      </c>
      <c r="R2306" s="307" t="str">
        <f t="shared" si="639"/>
        <v/>
      </c>
      <c r="S2306" s="307" t="str">
        <f t="shared" si="640"/>
        <v/>
      </c>
      <c r="T2306" s="307" t="str">
        <f t="shared" si="641"/>
        <v/>
      </c>
      <c r="U2306" s="307" t="str">
        <f t="shared" si="633"/>
        <v/>
      </c>
      <c r="V2306" s="723"/>
      <c r="X2306" s="308" t="str">
        <f t="shared" si="642"/>
        <v/>
      </c>
      <c r="Y2306" s="309" t="str">
        <f t="shared" si="643"/>
        <v/>
      </c>
      <c r="Z2306" s="308" t="str">
        <f t="shared" si="634"/>
        <v/>
      </c>
      <c r="AA2306" s="308" t="b">
        <f t="shared" si="635"/>
        <v>1</v>
      </c>
      <c r="AB2306" s="308" t="str">
        <f t="shared" si="644"/>
        <v/>
      </c>
      <c r="AC2306" s="534" t="str">
        <f t="shared" si="645"/>
        <v/>
      </c>
      <c r="AD2306" s="752" t="str">
        <f t="shared" si="646"/>
        <v/>
      </c>
      <c r="AE2306" s="534" t="str">
        <f t="shared" si="647"/>
        <v/>
      </c>
      <c r="AF2306" s="752" t="str">
        <f t="shared" si="648"/>
        <v/>
      </c>
    </row>
    <row r="2307" spans="2:32" x14ac:dyDescent="0.25">
      <c r="B2307" s="721"/>
      <c r="C2307" s="531" t="str">
        <f>IFERROR(VLOOKUP(B2307,'מצבת ורישום גנים'!B:D,3,0),"")</f>
        <v/>
      </c>
      <c r="D2307" s="721"/>
      <c r="E2307" s="723"/>
      <c r="F2307" s="723"/>
      <c r="G2307" s="723"/>
      <c r="H2307" s="723"/>
      <c r="I2307" s="992" t="str">
        <f t="shared" si="649"/>
        <v/>
      </c>
      <c r="J2307" s="723"/>
      <c r="K2307" s="724"/>
      <c r="L2307" s="723"/>
      <c r="M2307" s="306" t="str">
        <f t="shared" si="636"/>
        <v/>
      </c>
      <c r="N2307" s="32" t="str">
        <f t="shared" si="637"/>
        <v/>
      </c>
      <c r="P2307" s="307" t="str">
        <f t="shared" si="638"/>
        <v/>
      </c>
      <c r="Q2307" s="307" t="str">
        <f t="shared" si="632"/>
        <v/>
      </c>
      <c r="R2307" s="307" t="str">
        <f t="shared" si="639"/>
        <v/>
      </c>
      <c r="S2307" s="307" t="str">
        <f t="shared" si="640"/>
        <v/>
      </c>
      <c r="T2307" s="307" t="str">
        <f t="shared" si="641"/>
        <v/>
      </c>
      <c r="U2307" s="307" t="str">
        <f t="shared" si="633"/>
        <v/>
      </c>
      <c r="V2307" s="723"/>
      <c r="X2307" s="308" t="str">
        <f t="shared" si="642"/>
        <v/>
      </c>
      <c r="Y2307" s="309" t="str">
        <f t="shared" si="643"/>
        <v/>
      </c>
      <c r="Z2307" s="308" t="str">
        <f t="shared" si="634"/>
        <v/>
      </c>
      <c r="AA2307" s="308" t="b">
        <f t="shared" si="635"/>
        <v>1</v>
      </c>
      <c r="AB2307" s="308" t="str">
        <f t="shared" si="644"/>
        <v/>
      </c>
      <c r="AC2307" s="534" t="str">
        <f t="shared" si="645"/>
        <v/>
      </c>
      <c r="AD2307" s="752" t="str">
        <f t="shared" si="646"/>
        <v/>
      </c>
      <c r="AE2307" s="534" t="str">
        <f t="shared" si="647"/>
        <v/>
      </c>
      <c r="AF2307" s="752" t="str">
        <f t="shared" si="648"/>
        <v/>
      </c>
    </row>
    <row r="2308" spans="2:32" x14ac:dyDescent="0.25">
      <c r="B2308" s="721"/>
      <c r="C2308" s="531" t="str">
        <f>IFERROR(VLOOKUP(B2308,'מצבת ורישום גנים'!B:D,3,0),"")</f>
        <v/>
      </c>
      <c r="D2308" s="721"/>
      <c r="E2308" s="723"/>
      <c r="F2308" s="723"/>
      <c r="G2308" s="723"/>
      <c r="H2308" s="723"/>
      <c r="I2308" s="992" t="str">
        <f t="shared" si="649"/>
        <v/>
      </c>
      <c r="J2308" s="723"/>
      <c r="K2308" s="724"/>
      <c r="L2308" s="723"/>
      <c r="M2308" s="306" t="str">
        <f t="shared" si="636"/>
        <v/>
      </c>
      <c r="N2308" s="32" t="str">
        <f t="shared" si="637"/>
        <v/>
      </c>
      <c r="P2308" s="307" t="str">
        <f t="shared" si="638"/>
        <v/>
      </c>
      <c r="Q2308" s="307" t="str">
        <f t="shared" si="632"/>
        <v/>
      </c>
      <c r="R2308" s="307" t="str">
        <f t="shared" si="639"/>
        <v/>
      </c>
      <c r="S2308" s="307" t="str">
        <f t="shared" si="640"/>
        <v/>
      </c>
      <c r="T2308" s="307" t="str">
        <f t="shared" si="641"/>
        <v/>
      </c>
      <c r="U2308" s="307" t="str">
        <f t="shared" si="633"/>
        <v/>
      </c>
      <c r="V2308" s="723"/>
      <c r="X2308" s="308" t="str">
        <f t="shared" si="642"/>
        <v/>
      </c>
      <c r="Y2308" s="309" t="str">
        <f t="shared" si="643"/>
        <v/>
      </c>
      <c r="Z2308" s="308" t="str">
        <f t="shared" si="634"/>
        <v/>
      </c>
      <c r="AA2308" s="308" t="b">
        <f t="shared" si="635"/>
        <v>1</v>
      </c>
      <c r="AB2308" s="308" t="str">
        <f t="shared" si="644"/>
        <v/>
      </c>
      <c r="AC2308" s="534" t="str">
        <f t="shared" si="645"/>
        <v/>
      </c>
      <c r="AD2308" s="752" t="str">
        <f t="shared" si="646"/>
        <v/>
      </c>
      <c r="AE2308" s="534" t="str">
        <f t="shared" si="647"/>
        <v/>
      </c>
      <c r="AF2308" s="752" t="str">
        <f t="shared" si="648"/>
        <v/>
      </c>
    </row>
    <row r="2309" spans="2:32" x14ac:dyDescent="0.25">
      <c r="B2309" s="721"/>
      <c r="C2309" s="531" t="str">
        <f>IFERROR(VLOOKUP(B2309,'מצבת ורישום גנים'!B:D,3,0),"")</f>
        <v/>
      </c>
      <c r="D2309" s="721"/>
      <c r="E2309" s="723"/>
      <c r="F2309" s="723"/>
      <c r="G2309" s="723"/>
      <c r="H2309" s="723"/>
      <c r="I2309" s="992" t="str">
        <f t="shared" si="649"/>
        <v/>
      </c>
      <c r="J2309" s="723"/>
      <c r="K2309" s="724"/>
      <c r="L2309" s="723"/>
      <c r="M2309" s="306" t="str">
        <f t="shared" si="636"/>
        <v/>
      </c>
      <c r="N2309" s="32" t="str">
        <f t="shared" si="637"/>
        <v/>
      </c>
      <c r="P2309" s="307" t="str">
        <f t="shared" si="638"/>
        <v/>
      </c>
      <c r="Q2309" s="307" t="str">
        <f t="shared" si="632"/>
        <v/>
      </c>
      <c r="R2309" s="307" t="str">
        <f t="shared" si="639"/>
        <v/>
      </c>
      <c r="S2309" s="307" t="str">
        <f t="shared" si="640"/>
        <v/>
      </c>
      <c r="T2309" s="307" t="str">
        <f t="shared" si="641"/>
        <v/>
      </c>
      <c r="U2309" s="307" t="str">
        <f t="shared" si="633"/>
        <v/>
      </c>
      <c r="V2309" s="723"/>
      <c r="X2309" s="308" t="str">
        <f t="shared" si="642"/>
        <v/>
      </c>
      <c r="Y2309" s="309" t="str">
        <f t="shared" si="643"/>
        <v/>
      </c>
      <c r="Z2309" s="308" t="str">
        <f t="shared" si="634"/>
        <v/>
      </c>
      <c r="AA2309" s="308" t="b">
        <f t="shared" si="635"/>
        <v>1</v>
      </c>
      <c r="AB2309" s="308" t="str">
        <f t="shared" si="644"/>
        <v/>
      </c>
      <c r="AC2309" s="534" t="str">
        <f t="shared" si="645"/>
        <v/>
      </c>
      <c r="AD2309" s="752" t="str">
        <f t="shared" si="646"/>
        <v/>
      </c>
      <c r="AE2309" s="534" t="str">
        <f t="shared" si="647"/>
        <v/>
      </c>
      <c r="AF2309" s="752" t="str">
        <f t="shared" si="648"/>
        <v/>
      </c>
    </row>
    <row r="2310" spans="2:32" x14ac:dyDescent="0.25">
      <c r="B2310" s="721"/>
      <c r="C2310" s="531" t="str">
        <f>IFERROR(VLOOKUP(B2310,'מצבת ורישום גנים'!B:D,3,0),"")</f>
        <v/>
      </c>
      <c r="D2310" s="721"/>
      <c r="E2310" s="723"/>
      <c r="F2310" s="723"/>
      <c r="G2310" s="723"/>
      <c r="H2310" s="723"/>
      <c r="I2310" s="992" t="str">
        <f t="shared" si="649"/>
        <v/>
      </c>
      <c r="J2310" s="723"/>
      <c r="K2310" s="724"/>
      <c r="L2310" s="723"/>
      <c r="M2310" s="306" t="str">
        <f t="shared" si="636"/>
        <v/>
      </c>
      <c r="N2310" s="32" t="str">
        <f t="shared" si="637"/>
        <v/>
      </c>
      <c r="P2310" s="307" t="str">
        <f t="shared" si="638"/>
        <v/>
      </c>
      <c r="Q2310" s="307" t="str">
        <f t="shared" si="632"/>
        <v/>
      </c>
      <c r="R2310" s="307" t="str">
        <f t="shared" si="639"/>
        <v/>
      </c>
      <c r="S2310" s="307" t="str">
        <f t="shared" si="640"/>
        <v/>
      </c>
      <c r="T2310" s="307" t="str">
        <f t="shared" si="641"/>
        <v/>
      </c>
      <c r="U2310" s="307" t="str">
        <f t="shared" si="633"/>
        <v/>
      </c>
      <c r="V2310" s="723"/>
      <c r="X2310" s="308" t="str">
        <f t="shared" si="642"/>
        <v/>
      </c>
      <c r="Y2310" s="309" t="str">
        <f t="shared" si="643"/>
        <v/>
      </c>
      <c r="Z2310" s="308" t="str">
        <f t="shared" si="634"/>
        <v/>
      </c>
      <c r="AA2310" s="308" t="b">
        <f t="shared" si="635"/>
        <v>1</v>
      </c>
      <c r="AB2310" s="308" t="str">
        <f t="shared" si="644"/>
        <v/>
      </c>
      <c r="AC2310" s="534" t="str">
        <f t="shared" si="645"/>
        <v/>
      </c>
      <c r="AD2310" s="752" t="str">
        <f t="shared" si="646"/>
        <v/>
      </c>
      <c r="AE2310" s="534" t="str">
        <f t="shared" si="647"/>
        <v/>
      </c>
      <c r="AF2310" s="752" t="str">
        <f t="shared" si="648"/>
        <v/>
      </c>
    </row>
    <row r="2311" spans="2:32" x14ac:dyDescent="0.25">
      <c r="B2311" s="721"/>
      <c r="C2311" s="531" t="str">
        <f>IFERROR(VLOOKUP(B2311,'מצבת ורישום גנים'!B:D,3,0),"")</f>
        <v/>
      </c>
      <c r="D2311" s="721"/>
      <c r="E2311" s="723"/>
      <c r="F2311" s="723"/>
      <c r="G2311" s="723"/>
      <c r="H2311" s="723"/>
      <c r="I2311" s="992" t="str">
        <f t="shared" si="649"/>
        <v/>
      </c>
      <c r="J2311" s="723"/>
      <c r="K2311" s="724"/>
      <c r="L2311" s="723"/>
      <c r="M2311" s="306" t="str">
        <f t="shared" si="636"/>
        <v/>
      </c>
      <c r="N2311" s="32" t="str">
        <f t="shared" si="637"/>
        <v/>
      </c>
      <c r="P2311" s="307" t="str">
        <f t="shared" si="638"/>
        <v/>
      </c>
      <c r="Q2311" s="307" t="str">
        <f t="shared" si="632"/>
        <v/>
      </c>
      <c r="R2311" s="307" t="str">
        <f t="shared" si="639"/>
        <v/>
      </c>
      <c r="S2311" s="307" t="str">
        <f t="shared" si="640"/>
        <v/>
      </c>
      <c r="T2311" s="307" t="str">
        <f t="shared" si="641"/>
        <v/>
      </c>
      <c r="U2311" s="307" t="str">
        <f t="shared" si="633"/>
        <v/>
      </c>
      <c r="V2311" s="723"/>
      <c r="X2311" s="308" t="str">
        <f t="shared" si="642"/>
        <v/>
      </c>
      <c r="Y2311" s="309" t="str">
        <f t="shared" si="643"/>
        <v/>
      </c>
      <c r="Z2311" s="308" t="str">
        <f t="shared" si="634"/>
        <v/>
      </c>
      <c r="AA2311" s="308" t="b">
        <f t="shared" si="635"/>
        <v>1</v>
      </c>
      <c r="AB2311" s="308" t="str">
        <f t="shared" si="644"/>
        <v/>
      </c>
      <c r="AC2311" s="534" t="str">
        <f t="shared" si="645"/>
        <v/>
      </c>
      <c r="AD2311" s="752" t="str">
        <f t="shared" si="646"/>
        <v/>
      </c>
      <c r="AE2311" s="534" t="str">
        <f t="shared" si="647"/>
        <v/>
      </c>
      <c r="AF2311" s="752" t="str">
        <f t="shared" si="648"/>
        <v/>
      </c>
    </row>
    <row r="2312" spans="2:32" x14ac:dyDescent="0.25">
      <c r="B2312" s="721"/>
      <c r="C2312" s="531" t="str">
        <f>IFERROR(VLOOKUP(B2312,'מצבת ורישום גנים'!B:D,3,0),"")</f>
        <v/>
      </c>
      <c r="D2312" s="721"/>
      <c r="E2312" s="723"/>
      <c r="F2312" s="723"/>
      <c r="G2312" s="723"/>
      <c r="H2312" s="723"/>
      <c r="I2312" s="992" t="str">
        <f t="shared" si="649"/>
        <v/>
      </c>
      <c r="J2312" s="723"/>
      <c r="K2312" s="724"/>
      <c r="L2312" s="723"/>
      <c r="M2312" s="306" t="str">
        <f t="shared" si="636"/>
        <v/>
      </c>
      <c r="N2312" s="32" t="str">
        <f t="shared" si="637"/>
        <v/>
      </c>
      <c r="P2312" s="307" t="str">
        <f t="shared" si="638"/>
        <v/>
      </c>
      <c r="Q2312" s="307" t="str">
        <f t="shared" si="632"/>
        <v/>
      </c>
      <c r="R2312" s="307" t="str">
        <f t="shared" si="639"/>
        <v/>
      </c>
      <c r="S2312" s="307" t="str">
        <f t="shared" si="640"/>
        <v/>
      </c>
      <c r="T2312" s="307" t="str">
        <f t="shared" si="641"/>
        <v/>
      </c>
      <c r="U2312" s="307" t="str">
        <f t="shared" si="633"/>
        <v/>
      </c>
      <c r="V2312" s="723"/>
      <c r="X2312" s="308" t="str">
        <f t="shared" si="642"/>
        <v/>
      </c>
      <c r="Y2312" s="309" t="str">
        <f t="shared" si="643"/>
        <v/>
      </c>
      <c r="Z2312" s="308" t="str">
        <f t="shared" si="634"/>
        <v/>
      </c>
      <c r="AA2312" s="308" t="b">
        <f t="shared" si="635"/>
        <v>1</v>
      </c>
      <c r="AB2312" s="308" t="str">
        <f t="shared" si="644"/>
        <v/>
      </c>
      <c r="AC2312" s="534" t="str">
        <f t="shared" si="645"/>
        <v/>
      </c>
      <c r="AD2312" s="752" t="str">
        <f t="shared" si="646"/>
        <v/>
      </c>
      <c r="AE2312" s="534" t="str">
        <f t="shared" si="647"/>
        <v/>
      </c>
      <c r="AF2312" s="752" t="str">
        <f t="shared" si="648"/>
        <v/>
      </c>
    </row>
    <row r="2313" spans="2:32" x14ac:dyDescent="0.25">
      <c r="B2313" s="721"/>
      <c r="C2313" s="531" t="str">
        <f>IFERROR(VLOOKUP(B2313,'מצבת ורישום גנים'!B:D,3,0),"")</f>
        <v/>
      </c>
      <c r="D2313" s="721"/>
      <c r="E2313" s="723"/>
      <c r="F2313" s="723"/>
      <c r="G2313" s="723"/>
      <c r="H2313" s="723"/>
      <c r="I2313" s="992" t="str">
        <f t="shared" si="649"/>
        <v/>
      </c>
      <c r="J2313" s="723"/>
      <c r="K2313" s="724"/>
      <c r="L2313" s="723"/>
      <c r="M2313" s="306" t="str">
        <f t="shared" si="636"/>
        <v/>
      </c>
      <c r="N2313" s="32" t="str">
        <f t="shared" si="637"/>
        <v/>
      </c>
      <c r="P2313" s="307" t="str">
        <f t="shared" si="638"/>
        <v/>
      </c>
      <c r="Q2313" s="307" t="str">
        <f t="shared" si="632"/>
        <v/>
      </c>
      <c r="R2313" s="307" t="str">
        <f t="shared" si="639"/>
        <v/>
      </c>
      <c r="S2313" s="307" t="str">
        <f t="shared" si="640"/>
        <v/>
      </c>
      <c r="T2313" s="307" t="str">
        <f t="shared" si="641"/>
        <v/>
      </c>
      <c r="U2313" s="307" t="str">
        <f t="shared" si="633"/>
        <v/>
      </c>
      <c r="V2313" s="723"/>
      <c r="X2313" s="308" t="str">
        <f t="shared" si="642"/>
        <v/>
      </c>
      <c r="Y2313" s="309" t="str">
        <f t="shared" si="643"/>
        <v/>
      </c>
      <c r="Z2313" s="308" t="str">
        <f t="shared" si="634"/>
        <v/>
      </c>
      <c r="AA2313" s="308" t="b">
        <f t="shared" si="635"/>
        <v>1</v>
      </c>
      <c r="AB2313" s="308" t="str">
        <f t="shared" si="644"/>
        <v/>
      </c>
      <c r="AC2313" s="534" t="str">
        <f t="shared" si="645"/>
        <v/>
      </c>
      <c r="AD2313" s="752" t="str">
        <f t="shared" si="646"/>
        <v/>
      </c>
      <c r="AE2313" s="534" t="str">
        <f t="shared" si="647"/>
        <v/>
      </c>
      <c r="AF2313" s="752" t="str">
        <f t="shared" si="648"/>
        <v/>
      </c>
    </row>
    <row r="2314" spans="2:32" x14ac:dyDescent="0.25">
      <c r="B2314" s="721"/>
      <c r="C2314" s="531" t="str">
        <f>IFERROR(VLOOKUP(B2314,'מצבת ורישום גנים'!B:D,3,0),"")</f>
        <v/>
      </c>
      <c r="D2314" s="721"/>
      <c r="E2314" s="723"/>
      <c r="F2314" s="723"/>
      <c r="G2314" s="723"/>
      <c r="H2314" s="723"/>
      <c r="I2314" s="992" t="str">
        <f t="shared" si="649"/>
        <v/>
      </c>
      <c r="J2314" s="723"/>
      <c r="K2314" s="724"/>
      <c r="L2314" s="723"/>
      <c r="M2314" s="306" t="str">
        <f t="shared" si="636"/>
        <v/>
      </c>
      <c r="N2314" s="32" t="str">
        <f t="shared" si="637"/>
        <v/>
      </c>
      <c r="P2314" s="307" t="str">
        <f t="shared" si="638"/>
        <v/>
      </c>
      <c r="Q2314" s="307" t="str">
        <f t="shared" si="632"/>
        <v/>
      </c>
      <c r="R2314" s="307" t="str">
        <f t="shared" si="639"/>
        <v/>
      </c>
      <c r="S2314" s="307" t="str">
        <f t="shared" si="640"/>
        <v/>
      </c>
      <c r="T2314" s="307" t="str">
        <f t="shared" si="641"/>
        <v/>
      </c>
      <c r="U2314" s="307" t="str">
        <f t="shared" si="633"/>
        <v/>
      </c>
      <c r="V2314" s="723"/>
      <c r="X2314" s="308" t="str">
        <f t="shared" si="642"/>
        <v/>
      </c>
      <c r="Y2314" s="309" t="str">
        <f t="shared" si="643"/>
        <v/>
      </c>
      <c r="Z2314" s="308" t="str">
        <f t="shared" si="634"/>
        <v/>
      </c>
      <c r="AA2314" s="308" t="b">
        <f t="shared" si="635"/>
        <v>1</v>
      </c>
      <c r="AB2314" s="308" t="str">
        <f t="shared" si="644"/>
        <v/>
      </c>
      <c r="AC2314" s="534" t="str">
        <f t="shared" si="645"/>
        <v/>
      </c>
      <c r="AD2314" s="752" t="str">
        <f t="shared" si="646"/>
        <v/>
      </c>
      <c r="AE2314" s="534" t="str">
        <f t="shared" si="647"/>
        <v/>
      </c>
      <c r="AF2314" s="752" t="str">
        <f t="shared" si="648"/>
        <v/>
      </c>
    </row>
    <row r="2315" spans="2:32" x14ac:dyDescent="0.25">
      <c r="B2315" s="721"/>
      <c r="C2315" s="531" t="str">
        <f>IFERROR(VLOOKUP(B2315,'מצבת ורישום גנים'!B:D,3,0),"")</f>
        <v/>
      </c>
      <c r="D2315" s="721"/>
      <c r="E2315" s="723"/>
      <c r="F2315" s="723"/>
      <c r="G2315" s="723"/>
      <c r="H2315" s="723"/>
      <c r="I2315" s="992" t="str">
        <f t="shared" si="649"/>
        <v/>
      </c>
      <c r="J2315" s="723"/>
      <c r="K2315" s="724"/>
      <c r="L2315" s="723"/>
      <c r="M2315" s="306" t="str">
        <f t="shared" si="636"/>
        <v/>
      </c>
      <c r="N2315" s="32" t="str">
        <f t="shared" si="637"/>
        <v/>
      </c>
      <c r="P2315" s="307" t="str">
        <f t="shared" si="638"/>
        <v/>
      </c>
      <c r="Q2315" s="307" t="str">
        <f t="shared" si="632"/>
        <v/>
      </c>
      <c r="R2315" s="307" t="str">
        <f t="shared" si="639"/>
        <v/>
      </c>
      <c r="S2315" s="307" t="str">
        <f t="shared" si="640"/>
        <v/>
      </c>
      <c r="T2315" s="307" t="str">
        <f t="shared" si="641"/>
        <v/>
      </c>
      <c r="U2315" s="307" t="str">
        <f t="shared" si="633"/>
        <v/>
      </c>
      <c r="V2315" s="723"/>
      <c r="X2315" s="308" t="str">
        <f t="shared" si="642"/>
        <v/>
      </c>
      <c r="Y2315" s="309" t="str">
        <f t="shared" si="643"/>
        <v/>
      </c>
      <c r="Z2315" s="308" t="str">
        <f t="shared" si="634"/>
        <v/>
      </c>
      <c r="AA2315" s="308" t="b">
        <f t="shared" si="635"/>
        <v>1</v>
      </c>
      <c r="AB2315" s="308" t="str">
        <f t="shared" si="644"/>
        <v/>
      </c>
      <c r="AC2315" s="534" t="str">
        <f t="shared" si="645"/>
        <v/>
      </c>
      <c r="AD2315" s="752" t="str">
        <f t="shared" si="646"/>
        <v/>
      </c>
      <c r="AE2315" s="534" t="str">
        <f t="shared" si="647"/>
        <v/>
      </c>
      <c r="AF2315" s="752" t="str">
        <f t="shared" si="648"/>
        <v/>
      </c>
    </row>
    <row r="2316" spans="2:32" x14ac:dyDescent="0.25">
      <c r="B2316" s="721"/>
      <c r="C2316" s="531" t="str">
        <f>IFERROR(VLOOKUP(B2316,'מצבת ורישום גנים'!B:D,3,0),"")</f>
        <v/>
      </c>
      <c r="D2316" s="721"/>
      <c r="E2316" s="723"/>
      <c r="F2316" s="723"/>
      <c r="G2316" s="723"/>
      <c r="H2316" s="723"/>
      <c r="I2316" s="992" t="str">
        <f t="shared" si="649"/>
        <v/>
      </c>
      <c r="J2316" s="723"/>
      <c r="K2316" s="724"/>
      <c r="L2316" s="723"/>
      <c r="M2316" s="306" t="str">
        <f t="shared" si="636"/>
        <v/>
      </c>
      <c r="N2316" s="32" t="str">
        <f t="shared" si="637"/>
        <v/>
      </c>
      <c r="P2316" s="307" t="str">
        <f t="shared" si="638"/>
        <v/>
      </c>
      <c r="Q2316" s="307" t="str">
        <f t="shared" si="632"/>
        <v/>
      </c>
      <c r="R2316" s="307" t="str">
        <f t="shared" si="639"/>
        <v/>
      </c>
      <c r="S2316" s="307" t="str">
        <f t="shared" si="640"/>
        <v/>
      </c>
      <c r="T2316" s="307" t="str">
        <f t="shared" si="641"/>
        <v/>
      </c>
      <c r="U2316" s="307" t="str">
        <f t="shared" si="633"/>
        <v/>
      </c>
      <c r="V2316" s="723"/>
      <c r="X2316" s="308" t="str">
        <f t="shared" si="642"/>
        <v/>
      </c>
      <c r="Y2316" s="309" t="str">
        <f t="shared" si="643"/>
        <v/>
      </c>
      <c r="Z2316" s="308" t="str">
        <f t="shared" si="634"/>
        <v/>
      </c>
      <c r="AA2316" s="308" t="b">
        <f t="shared" si="635"/>
        <v>1</v>
      </c>
      <c r="AB2316" s="308" t="str">
        <f t="shared" si="644"/>
        <v/>
      </c>
      <c r="AC2316" s="534" t="str">
        <f t="shared" si="645"/>
        <v/>
      </c>
      <c r="AD2316" s="752" t="str">
        <f t="shared" si="646"/>
        <v/>
      </c>
      <c r="AE2316" s="534" t="str">
        <f t="shared" si="647"/>
        <v/>
      </c>
      <c r="AF2316" s="752" t="str">
        <f t="shared" si="648"/>
        <v/>
      </c>
    </row>
    <row r="2317" spans="2:32" x14ac:dyDescent="0.25">
      <c r="B2317" s="721"/>
      <c r="C2317" s="531" t="str">
        <f>IFERROR(VLOOKUP(B2317,'מצבת ורישום גנים'!B:D,3,0),"")</f>
        <v/>
      </c>
      <c r="D2317" s="721"/>
      <c r="E2317" s="723"/>
      <c r="F2317" s="723"/>
      <c r="G2317" s="723"/>
      <c r="H2317" s="723"/>
      <c r="I2317" s="992" t="str">
        <f t="shared" si="649"/>
        <v/>
      </c>
      <c r="J2317" s="723"/>
      <c r="K2317" s="724"/>
      <c r="L2317" s="723"/>
      <c r="M2317" s="306" t="str">
        <f t="shared" si="636"/>
        <v/>
      </c>
      <c r="N2317" s="32" t="str">
        <f t="shared" si="637"/>
        <v/>
      </c>
      <c r="P2317" s="307" t="str">
        <f t="shared" si="638"/>
        <v/>
      </c>
      <c r="Q2317" s="307" t="str">
        <f t="shared" si="632"/>
        <v/>
      </c>
      <c r="R2317" s="307" t="str">
        <f t="shared" si="639"/>
        <v/>
      </c>
      <c r="S2317" s="307" t="str">
        <f t="shared" si="640"/>
        <v/>
      </c>
      <c r="T2317" s="307" t="str">
        <f t="shared" si="641"/>
        <v/>
      </c>
      <c r="U2317" s="307" t="str">
        <f t="shared" si="633"/>
        <v/>
      </c>
      <c r="V2317" s="723"/>
      <c r="X2317" s="308" t="str">
        <f t="shared" si="642"/>
        <v/>
      </c>
      <c r="Y2317" s="309" t="str">
        <f t="shared" si="643"/>
        <v/>
      </c>
      <c r="Z2317" s="308" t="str">
        <f t="shared" si="634"/>
        <v/>
      </c>
      <c r="AA2317" s="308" t="b">
        <f t="shared" si="635"/>
        <v>1</v>
      </c>
      <c r="AB2317" s="308" t="str">
        <f t="shared" si="644"/>
        <v/>
      </c>
      <c r="AC2317" s="534" t="str">
        <f t="shared" si="645"/>
        <v/>
      </c>
      <c r="AD2317" s="752" t="str">
        <f t="shared" si="646"/>
        <v/>
      </c>
      <c r="AE2317" s="534" t="str">
        <f t="shared" si="647"/>
        <v/>
      </c>
      <c r="AF2317" s="752" t="str">
        <f t="shared" si="648"/>
        <v/>
      </c>
    </row>
    <row r="2318" spans="2:32" x14ac:dyDescent="0.25">
      <c r="B2318" s="721"/>
      <c r="C2318" s="531" t="str">
        <f>IFERROR(VLOOKUP(B2318,'מצבת ורישום גנים'!B:D,3,0),"")</f>
        <v/>
      </c>
      <c r="D2318" s="721"/>
      <c r="E2318" s="723"/>
      <c r="F2318" s="723"/>
      <c r="G2318" s="723"/>
      <c r="H2318" s="723"/>
      <c r="I2318" s="992" t="str">
        <f t="shared" si="649"/>
        <v/>
      </c>
      <c r="J2318" s="723"/>
      <c r="K2318" s="724"/>
      <c r="L2318" s="723"/>
      <c r="M2318" s="306" t="str">
        <f t="shared" si="636"/>
        <v/>
      </c>
      <c r="N2318" s="32" t="str">
        <f t="shared" si="637"/>
        <v/>
      </c>
      <c r="P2318" s="307" t="str">
        <f t="shared" si="638"/>
        <v/>
      </c>
      <c r="Q2318" s="307" t="str">
        <f t="shared" si="632"/>
        <v/>
      </c>
      <c r="R2318" s="307" t="str">
        <f t="shared" si="639"/>
        <v/>
      </c>
      <c r="S2318" s="307" t="str">
        <f t="shared" si="640"/>
        <v/>
      </c>
      <c r="T2318" s="307" t="str">
        <f t="shared" si="641"/>
        <v/>
      </c>
      <c r="U2318" s="307" t="str">
        <f t="shared" si="633"/>
        <v/>
      </c>
      <c r="V2318" s="723"/>
      <c r="X2318" s="308" t="str">
        <f t="shared" si="642"/>
        <v/>
      </c>
      <c r="Y2318" s="309" t="str">
        <f t="shared" si="643"/>
        <v/>
      </c>
      <c r="Z2318" s="308" t="str">
        <f t="shared" si="634"/>
        <v/>
      </c>
      <c r="AA2318" s="308" t="b">
        <f t="shared" si="635"/>
        <v>1</v>
      </c>
      <c r="AB2318" s="308" t="str">
        <f t="shared" si="644"/>
        <v/>
      </c>
      <c r="AC2318" s="534" t="str">
        <f t="shared" si="645"/>
        <v/>
      </c>
      <c r="AD2318" s="752" t="str">
        <f t="shared" si="646"/>
        <v/>
      </c>
      <c r="AE2318" s="534" t="str">
        <f t="shared" si="647"/>
        <v/>
      </c>
      <c r="AF2318" s="752" t="str">
        <f t="shared" si="648"/>
        <v/>
      </c>
    </row>
    <row r="2319" spans="2:32" x14ac:dyDescent="0.25">
      <c r="B2319" s="721"/>
      <c r="C2319" s="531" t="str">
        <f>IFERROR(VLOOKUP(B2319,'מצבת ורישום גנים'!B:D,3,0),"")</f>
        <v/>
      </c>
      <c r="D2319" s="721"/>
      <c r="E2319" s="723"/>
      <c r="F2319" s="723"/>
      <c r="G2319" s="723"/>
      <c r="H2319" s="723"/>
      <c r="I2319" s="992" t="str">
        <f t="shared" si="649"/>
        <v/>
      </c>
      <c r="J2319" s="723"/>
      <c r="K2319" s="724"/>
      <c r="L2319" s="723"/>
      <c r="M2319" s="306" t="str">
        <f t="shared" si="636"/>
        <v/>
      </c>
      <c r="N2319" s="32" t="str">
        <f t="shared" si="637"/>
        <v/>
      </c>
      <c r="P2319" s="307" t="str">
        <f t="shared" si="638"/>
        <v/>
      </c>
      <c r="Q2319" s="307" t="str">
        <f t="shared" si="632"/>
        <v/>
      </c>
      <c r="R2319" s="307" t="str">
        <f t="shared" si="639"/>
        <v/>
      </c>
      <c r="S2319" s="307" t="str">
        <f t="shared" si="640"/>
        <v/>
      </c>
      <c r="T2319" s="307" t="str">
        <f t="shared" si="641"/>
        <v/>
      </c>
      <c r="U2319" s="307" t="str">
        <f t="shared" si="633"/>
        <v/>
      </c>
      <c r="V2319" s="723"/>
      <c r="X2319" s="308" t="str">
        <f t="shared" si="642"/>
        <v/>
      </c>
      <c r="Y2319" s="309" t="str">
        <f t="shared" si="643"/>
        <v/>
      </c>
      <c r="Z2319" s="308" t="str">
        <f t="shared" si="634"/>
        <v/>
      </c>
      <c r="AA2319" s="308" t="b">
        <f t="shared" si="635"/>
        <v>1</v>
      </c>
      <c r="AB2319" s="308" t="str">
        <f t="shared" si="644"/>
        <v/>
      </c>
      <c r="AC2319" s="534" t="str">
        <f t="shared" si="645"/>
        <v/>
      </c>
      <c r="AD2319" s="752" t="str">
        <f t="shared" si="646"/>
        <v/>
      </c>
      <c r="AE2319" s="534" t="str">
        <f t="shared" si="647"/>
        <v/>
      </c>
      <c r="AF2319" s="752" t="str">
        <f t="shared" si="648"/>
        <v/>
      </c>
    </row>
    <row r="2320" spans="2:32" x14ac:dyDescent="0.25">
      <c r="B2320" s="721"/>
      <c r="C2320" s="531" t="str">
        <f>IFERROR(VLOOKUP(B2320,'מצבת ורישום גנים'!B:D,3,0),"")</f>
        <v/>
      </c>
      <c r="D2320" s="721"/>
      <c r="E2320" s="723"/>
      <c r="F2320" s="723"/>
      <c r="G2320" s="723"/>
      <c r="H2320" s="723"/>
      <c r="I2320" s="992" t="str">
        <f t="shared" si="649"/>
        <v/>
      </c>
      <c r="J2320" s="723"/>
      <c r="K2320" s="724"/>
      <c r="L2320" s="723"/>
      <c r="M2320" s="306" t="str">
        <f t="shared" si="636"/>
        <v/>
      </c>
      <c r="N2320" s="32" t="str">
        <f t="shared" si="637"/>
        <v/>
      </c>
      <c r="P2320" s="307" t="str">
        <f t="shared" si="638"/>
        <v/>
      </c>
      <c r="Q2320" s="307" t="str">
        <f t="shared" ref="Q2320:Q2383" si="650">IF(J2320="","",IFERROR(IF(OR(H2320="גננת",H2320="מורה",H2320="רכז",H2320="רכזת גן",H2320="רכז גן",H2320="רכז בית ספר",H2320="רכזת בית ספר"),IF(J2320&gt;=75,"תקין","לא תקין"),IF(H2320="סייעת ממשיכה",IF(J2320&gt;=30,"תקין","לא תקין"),IF(H2320="סייעת רפואית/אישית",IF(J2320&gt;=12.5,"תקין","לא תקין"),IF(H2320="סייעת חדשה",IF(J2320&gt;=37,"תקין","לא תקין"),IF(OR(H2320&lt;&gt;"מורה",H2320&lt;&gt;"גננת",H2320&lt;&gt;"סייעת"),IF(J2320&gt;=30.61,"תקין","לא תקין"),"לא תקין"))))),""))</f>
        <v/>
      </c>
      <c r="R2320" s="307" t="str">
        <f t="shared" si="639"/>
        <v/>
      </c>
      <c r="S2320" s="307" t="str">
        <f t="shared" si="640"/>
        <v/>
      </c>
      <c r="T2320" s="307" t="str">
        <f t="shared" si="641"/>
        <v/>
      </c>
      <c r="U2320" s="307" t="str">
        <f t="shared" ref="U2320:U2383" si="651">IF(D2320="","",IF(Z2320&gt;1,IF(SUMIF(D:D,D2320,L:L)&gt;90,"לא תקין","תקין"),"תקין"))</f>
        <v/>
      </c>
      <c r="V2320" s="723"/>
      <c r="X2320" s="308" t="str">
        <f t="shared" si="642"/>
        <v/>
      </c>
      <c r="Y2320" s="309" t="str">
        <f t="shared" si="643"/>
        <v/>
      </c>
      <c r="Z2320" s="308" t="str">
        <f t="shared" ref="Z2320:Z2383" si="652">IF(D2320="","",COUNTIF(D:D,D2320))</f>
        <v/>
      </c>
      <c r="AA2320" s="308" t="b">
        <f t="shared" ref="AA2320:AA2383" si="653">MOD(MID(REPT(0,9-LEN(D2320))&amp;D2320,1,1)+MID("0246813579",MID(REPT(0,9-LEN(D2320))&amp;D2320,2,1)+1,1)+MID(REPT(0,9-LEN(D2320))&amp;D2320,3,1)+MID("0246813579",MID(REPT(0,9-LEN(D2320))&amp;D2320,4,1)+1,1)+MID(REPT(0,9-LEN(D2320))&amp;D2320,5,1)+MID("0246813579",MID(REPT(0,9-LEN(D2320))&amp;D2320,6,1)+1,1)+MID(REPT(0,9-LEN(D2320))&amp;D2320,7,1)+MID("0246813579",MID(REPT(0,9-LEN(D2320))&amp;D2320,8,1)+1,1)+MID(REPT(0,9-LEN(D2320))&amp;D2320,9,1),10)=0</f>
        <v>1</v>
      </c>
      <c r="AB2320" s="308" t="str">
        <f t="shared" si="644"/>
        <v/>
      </c>
      <c r="AC2320" s="534" t="str">
        <f t="shared" si="645"/>
        <v/>
      </c>
      <c r="AD2320" s="752" t="str">
        <f t="shared" si="646"/>
        <v/>
      </c>
      <c r="AE2320" s="534" t="str">
        <f t="shared" si="647"/>
        <v/>
      </c>
      <c r="AF2320" s="752" t="str">
        <f t="shared" si="648"/>
        <v/>
      </c>
    </row>
    <row r="2321" spans="2:32" x14ac:dyDescent="0.25">
      <c r="B2321" s="721"/>
      <c r="C2321" s="531" t="str">
        <f>IFERROR(VLOOKUP(B2321,'מצבת ורישום גנים'!B:D,3,0),"")</f>
        <v/>
      </c>
      <c r="D2321" s="721"/>
      <c r="E2321" s="723"/>
      <c r="F2321" s="723"/>
      <c r="G2321" s="723"/>
      <c r="H2321" s="723"/>
      <c r="I2321" s="992" t="str">
        <f t="shared" si="649"/>
        <v/>
      </c>
      <c r="J2321" s="723"/>
      <c r="K2321" s="724"/>
      <c r="L2321" s="723"/>
      <c r="M2321" s="306" t="str">
        <f t="shared" ref="M2321:M2384" si="654">IF(AND(L2321&gt;0,K2321&gt;0),K2321*L2321,"")</f>
        <v/>
      </c>
      <c r="N2321" s="32" t="str">
        <f t="shared" ref="N2321:N2384" si="655">TEXT(LEFT(H2321,2),0)</f>
        <v/>
      </c>
      <c r="P2321" s="307" t="str">
        <f t="shared" ref="P2321:P2384" si="656">IF(D2321="","",IF(AA2321=FALSE,"לא תקין","תקין"))</f>
        <v/>
      </c>
      <c r="Q2321" s="307" t="str">
        <f t="shared" si="650"/>
        <v/>
      </c>
      <c r="R2321" s="307" t="str">
        <f t="shared" ref="R2321:R2384" si="657">IF(K2321="","",IF(OR(Y2321&lt;100%,Y2321&gt;140%),"לא תקין","תקין"))</f>
        <v/>
      </c>
      <c r="S2321" s="307" t="str">
        <f t="shared" ref="S2321:S2384" si="658">IF(J2321="","",IFERROR(IF(J2321&gt;120,"לא תקין","תקין"),""))</f>
        <v/>
      </c>
      <c r="T2321" s="307" t="str">
        <f t="shared" ref="T2321:T2384" si="659">IF(L2321="","",IF(H2321="","יש להזין איש צוות",IF(OR(H2321="מורה",H2321="גננת",H2321="רכז גן",H2321="רכזת גן",H2321="סייעת ממשיכה",H2321="סייעת חדשה",H2321="מדצית",H2321="מדצ",H2321="מדריך",H2321="מדריכה",H2321="תוספת כח אדם"),IF(L2321&lt;=90,"תקין","לא תקין"),IF(OR(H2321="רכז בית ספר",H2321="רכזת תכנית בבית הספר",H2321="רכזת בית ספר"),IF(L2321&lt;=114,"תקין","לא תקין"),IF(OR(H2321="סגנית רכזת מעל 150",H2321="סגן רכז"),IF(L2321&lt;=93,"תקין","לא תקין"),"לא תקין")))))</f>
        <v/>
      </c>
      <c r="U2321" s="307" t="str">
        <f t="shared" si="651"/>
        <v/>
      </c>
      <c r="V2321" s="723"/>
      <c r="X2321" s="308" t="str">
        <f t="shared" ref="X2321:X2384" si="660">IF(M2321="","",IF(OR(R2321="לא תקין",S2321="לא תקין",T2321="לא תקין",,U2321="לא תקין"),"לא תקין","תקין"))</f>
        <v/>
      </c>
      <c r="Y2321" s="309" t="str">
        <f t="shared" ref="Y2321:Y2384" si="661">IFERROR(IF(J2321="","",K2321/J2321),"")</f>
        <v/>
      </c>
      <c r="Z2321" s="308" t="str">
        <f t="shared" si="652"/>
        <v/>
      </c>
      <c r="AA2321" s="308" t="b">
        <f t="shared" si="653"/>
        <v>1</v>
      </c>
      <c r="AB2321" s="308" t="str">
        <f t="shared" ref="AB2321:AB2384" si="662">IF(H2321="גננת",IF(J2321&lt;75,"לא תקין","תקין"),"")</f>
        <v/>
      </c>
      <c r="AC2321" s="534" t="str">
        <f t="shared" ref="AC2321:AC2384" si="663">IF(B2321&lt;&gt;"",B2321&amp;H2321,"")</f>
        <v/>
      </c>
      <c r="AD2321" s="752" t="str">
        <f t="shared" ref="AD2321:AD2384" si="664">M2321</f>
        <v/>
      </c>
      <c r="AE2321" s="534" t="str">
        <f t="shared" ref="AE2321:AE2384" si="665">IF(B2321&lt;&gt;"",B2321&amp;LEFT(H2321,5),"")</f>
        <v/>
      </c>
      <c r="AF2321" s="752" t="str">
        <f t="shared" ref="AF2321:AF2384" si="666">M2321</f>
        <v/>
      </c>
    </row>
    <row r="2322" spans="2:32" x14ac:dyDescent="0.25">
      <c r="B2322" s="721"/>
      <c r="C2322" s="531" t="str">
        <f>IFERROR(VLOOKUP(B2322,'מצבת ורישום גנים'!B:D,3,0),"")</f>
        <v/>
      </c>
      <c r="D2322" s="721"/>
      <c r="E2322" s="723"/>
      <c r="F2322" s="723"/>
      <c r="G2322" s="723"/>
      <c r="H2322" s="723"/>
      <c r="I2322" s="992" t="str">
        <f t="shared" ref="I2322:I2385" si="667">SUBSTITUTE(IFERROR(IF(H2322="מדצ","מדצ/ית",IF(OR(H2322="סייעת ממשיכה",H2322="סייעת חדשה",H2322="סייעת רפואית/אישית"),"סייעת",IF(H2322="רכזת גן","רכזת גן"))),""),"FALSE","")</f>
        <v/>
      </c>
      <c r="J2322" s="723"/>
      <c r="K2322" s="724"/>
      <c r="L2322" s="723"/>
      <c r="M2322" s="306" t="str">
        <f t="shared" si="654"/>
        <v/>
      </c>
      <c r="N2322" s="32" t="str">
        <f t="shared" si="655"/>
        <v/>
      </c>
      <c r="P2322" s="307" t="str">
        <f t="shared" si="656"/>
        <v/>
      </c>
      <c r="Q2322" s="307" t="str">
        <f t="shared" si="650"/>
        <v/>
      </c>
      <c r="R2322" s="307" t="str">
        <f t="shared" si="657"/>
        <v/>
      </c>
      <c r="S2322" s="307" t="str">
        <f t="shared" si="658"/>
        <v/>
      </c>
      <c r="T2322" s="307" t="str">
        <f t="shared" si="659"/>
        <v/>
      </c>
      <c r="U2322" s="307" t="str">
        <f t="shared" si="651"/>
        <v/>
      </c>
      <c r="V2322" s="723"/>
      <c r="X2322" s="308" t="str">
        <f t="shared" si="660"/>
        <v/>
      </c>
      <c r="Y2322" s="309" t="str">
        <f t="shared" si="661"/>
        <v/>
      </c>
      <c r="Z2322" s="308" t="str">
        <f t="shared" si="652"/>
        <v/>
      </c>
      <c r="AA2322" s="308" t="b">
        <f t="shared" si="653"/>
        <v>1</v>
      </c>
      <c r="AB2322" s="308" t="str">
        <f t="shared" si="662"/>
        <v/>
      </c>
      <c r="AC2322" s="534" t="str">
        <f t="shared" si="663"/>
        <v/>
      </c>
      <c r="AD2322" s="752" t="str">
        <f t="shared" si="664"/>
        <v/>
      </c>
      <c r="AE2322" s="534" t="str">
        <f t="shared" si="665"/>
        <v/>
      </c>
      <c r="AF2322" s="752" t="str">
        <f t="shared" si="666"/>
        <v/>
      </c>
    </row>
    <row r="2323" spans="2:32" x14ac:dyDescent="0.25">
      <c r="B2323" s="721"/>
      <c r="C2323" s="531" t="str">
        <f>IFERROR(VLOOKUP(B2323,'מצבת ורישום גנים'!B:D,3,0),"")</f>
        <v/>
      </c>
      <c r="D2323" s="721"/>
      <c r="E2323" s="723"/>
      <c r="F2323" s="723"/>
      <c r="G2323" s="723"/>
      <c r="H2323" s="723"/>
      <c r="I2323" s="992" t="str">
        <f t="shared" si="667"/>
        <v/>
      </c>
      <c r="J2323" s="723"/>
      <c r="K2323" s="724"/>
      <c r="L2323" s="723"/>
      <c r="M2323" s="306" t="str">
        <f t="shared" si="654"/>
        <v/>
      </c>
      <c r="N2323" s="32" t="str">
        <f t="shared" si="655"/>
        <v/>
      </c>
      <c r="P2323" s="307" t="str">
        <f t="shared" si="656"/>
        <v/>
      </c>
      <c r="Q2323" s="307" t="str">
        <f t="shared" si="650"/>
        <v/>
      </c>
      <c r="R2323" s="307" t="str">
        <f t="shared" si="657"/>
        <v/>
      </c>
      <c r="S2323" s="307" t="str">
        <f t="shared" si="658"/>
        <v/>
      </c>
      <c r="T2323" s="307" t="str">
        <f t="shared" si="659"/>
        <v/>
      </c>
      <c r="U2323" s="307" t="str">
        <f t="shared" si="651"/>
        <v/>
      </c>
      <c r="V2323" s="723"/>
      <c r="X2323" s="308" t="str">
        <f t="shared" si="660"/>
        <v/>
      </c>
      <c r="Y2323" s="309" t="str">
        <f t="shared" si="661"/>
        <v/>
      </c>
      <c r="Z2323" s="308" t="str">
        <f t="shared" si="652"/>
        <v/>
      </c>
      <c r="AA2323" s="308" t="b">
        <f t="shared" si="653"/>
        <v>1</v>
      </c>
      <c r="AB2323" s="308" t="str">
        <f t="shared" si="662"/>
        <v/>
      </c>
      <c r="AC2323" s="534" t="str">
        <f t="shared" si="663"/>
        <v/>
      </c>
      <c r="AD2323" s="752" t="str">
        <f t="shared" si="664"/>
        <v/>
      </c>
      <c r="AE2323" s="534" t="str">
        <f t="shared" si="665"/>
        <v/>
      </c>
      <c r="AF2323" s="752" t="str">
        <f t="shared" si="666"/>
        <v/>
      </c>
    </row>
    <row r="2324" spans="2:32" x14ac:dyDescent="0.25">
      <c r="B2324" s="721"/>
      <c r="C2324" s="531" t="str">
        <f>IFERROR(VLOOKUP(B2324,'מצבת ורישום גנים'!B:D,3,0),"")</f>
        <v/>
      </c>
      <c r="D2324" s="721"/>
      <c r="E2324" s="723"/>
      <c r="F2324" s="723"/>
      <c r="G2324" s="723"/>
      <c r="H2324" s="723"/>
      <c r="I2324" s="992" t="str">
        <f t="shared" si="667"/>
        <v/>
      </c>
      <c r="J2324" s="723"/>
      <c r="K2324" s="724"/>
      <c r="L2324" s="723"/>
      <c r="M2324" s="306" t="str">
        <f t="shared" si="654"/>
        <v/>
      </c>
      <c r="N2324" s="32" t="str">
        <f t="shared" si="655"/>
        <v/>
      </c>
      <c r="P2324" s="307" t="str">
        <f t="shared" si="656"/>
        <v/>
      </c>
      <c r="Q2324" s="307" t="str">
        <f t="shared" si="650"/>
        <v/>
      </c>
      <c r="R2324" s="307" t="str">
        <f t="shared" si="657"/>
        <v/>
      </c>
      <c r="S2324" s="307" t="str">
        <f t="shared" si="658"/>
        <v/>
      </c>
      <c r="T2324" s="307" t="str">
        <f t="shared" si="659"/>
        <v/>
      </c>
      <c r="U2324" s="307" t="str">
        <f t="shared" si="651"/>
        <v/>
      </c>
      <c r="V2324" s="723"/>
      <c r="X2324" s="308" t="str">
        <f t="shared" si="660"/>
        <v/>
      </c>
      <c r="Y2324" s="309" t="str">
        <f t="shared" si="661"/>
        <v/>
      </c>
      <c r="Z2324" s="308" t="str">
        <f t="shared" si="652"/>
        <v/>
      </c>
      <c r="AA2324" s="308" t="b">
        <f t="shared" si="653"/>
        <v>1</v>
      </c>
      <c r="AB2324" s="308" t="str">
        <f t="shared" si="662"/>
        <v/>
      </c>
      <c r="AC2324" s="534" t="str">
        <f t="shared" si="663"/>
        <v/>
      </c>
      <c r="AD2324" s="752" t="str">
        <f t="shared" si="664"/>
        <v/>
      </c>
      <c r="AE2324" s="534" t="str">
        <f t="shared" si="665"/>
        <v/>
      </c>
      <c r="AF2324" s="752" t="str">
        <f t="shared" si="666"/>
        <v/>
      </c>
    </row>
    <row r="2325" spans="2:32" x14ac:dyDescent="0.25">
      <c r="B2325" s="721"/>
      <c r="C2325" s="531" t="str">
        <f>IFERROR(VLOOKUP(B2325,'מצבת ורישום גנים'!B:D,3,0),"")</f>
        <v/>
      </c>
      <c r="D2325" s="721"/>
      <c r="E2325" s="723"/>
      <c r="F2325" s="723"/>
      <c r="G2325" s="723"/>
      <c r="H2325" s="723"/>
      <c r="I2325" s="992" t="str">
        <f t="shared" si="667"/>
        <v/>
      </c>
      <c r="J2325" s="723"/>
      <c r="K2325" s="724"/>
      <c r="L2325" s="723"/>
      <c r="M2325" s="306" t="str">
        <f t="shared" si="654"/>
        <v/>
      </c>
      <c r="N2325" s="32" t="str">
        <f t="shared" si="655"/>
        <v/>
      </c>
      <c r="P2325" s="307" t="str">
        <f t="shared" si="656"/>
        <v/>
      </c>
      <c r="Q2325" s="307" t="str">
        <f t="shared" si="650"/>
        <v/>
      </c>
      <c r="R2325" s="307" t="str">
        <f t="shared" si="657"/>
        <v/>
      </c>
      <c r="S2325" s="307" t="str">
        <f t="shared" si="658"/>
        <v/>
      </c>
      <c r="T2325" s="307" t="str">
        <f t="shared" si="659"/>
        <v/>
      </c>
      <c r="U2325" s="307" t="str">
        <f t="shared" si="651"/>
        <v/>
      </c>
      <c r="V2325" s="723"/>
      <c r="X2325" s="308" t="str">
        <f t="shared" si="660"/>
        <v/>
      </c>
      <c r="Y2325" s="309" t="str">
        <f t="shared" si="661"/>
        <v/>
      </c>
      <c r="Z2325" s="308" t="str">
        <f t="shared" si="652"/>
        <v/>
      </c>
      <c r="AA2325" s="308" t="b">
        <f t="shared" si="653"/>
        <v>1</v>
      </c>
      <c r="AB2325" s="308" t="str">
        <f t="shared" si="662"/>
        <v/>
      </c>
      <c r="AC2325" s="534" t="str">
        <f t="shared" si="663"/>
        <v/>
      </c>
      <c r="AD2325" s="752" t="str">
        <f t="shared" si="664"/>
        <v/>
      </c>
      <c r="AE2325" s="534" t="str">
        <f t="shared" si="665"/>
        <v/>
      </c>
      <c r="AF2325" s="752" t="str">
        <f t="shared" si="666"/>
        <v/>
      </c>
    </row>
    <row r="2326" spans="2:32" x14ac:dyDescent="0.25">
      <c r="B2326" s="721"/>
      <c r="C2326" s="531" t="str">
        <f>IFERROR(VLOOKUP(B2326,'מצבת ורישום גנים'!B:D,3,0),"")</f>
        <v/>
      </c>
      <c r="D2326" s="721"/>
      <c r="E2326" s="723"/>
      <c r="F2326" s="723"/>
      <c r="G2326" s="723"/>
      <c r="H2326" s="723"/>
      <c r="I2326" s="992" t="str">
        <f t="shared" si="667"/>
        <v/>
      </c>
      <c r="J2326" s="723"/>
      <c r="K2326" s="724"/>
      <c r="L2326" s="723"/>
      <c r="M2326" s="306" t="str">
        <f t="shared" si="654"/>
        <v/>
      </c>
      <c r="N2326" s="32" t="str">
        <f t="shared" si="655"/>
        <v/>
      </c>
      <c r="P2326" s="307" t="str">
        <f t="shared" si="656"/>
        <v/>
      </c>
      <c r="Q2326" s="307" t="str">
        <f t="shared" si="650"/>
        <v/>
      </c>
      <c r="R2326" s="307" t="str">
        <f t="shared" si="657"/>
        <v/>
      </c>
      <c r="S2326" s="307" t="str">
        <f t="shared" si="658"/>
        <v/>
      </c>
      <c r="T2326" s="307" t="str">
        <f t="shared" si="659"/>
        <v/>
      </c>
      <c r="U2326" s="307" t="str">
        <f t="shared" si="651"/>
        <v/>
      </c>
      <c r="V2326" s="723"/>
      <c r="X2326" s="308" t="str">
        <f t="shared" si="660"/>
        <v/>
      </c>
      <c r="Y2326" s="309" t="str">
        <f t="shared" si="661"/>
        <v/>
      </c>
      <c r="Z2326" s="308" t="str">
        <f t="shared" si="652"/>
        <v/>
      </c>
      <c r="AA2326" s="308" t="b">
        <f t="shared" si="653"/>
        <v>1</v>
      </c>
      <c r="AB2326" s="308" t="str">
        <f t="shared" si="662"/>
        <v/>
      </c>
      <c r="AC2326" s="534" t="str">
        <f t="shared" si="663"/>
        <v/>
      </c>
      <c r="AD2326" s="752" t="str">
        <f t="shared" si="664"/>
        <v/>
      </c>
      <c r="AE2326" s="534" t="str">
        <f t="shared" si="665"/>
        <v/>
      </c>
      <c r="AF2326" s="752" t="str">
        <f t="shared" si="666"/>
        <v/>
      </c>
    </row>
    <row r="2327" spans="2:32" x14ac:dyDescent="0.25">
      <c r="B2327" s="721"/>
      <c r="C2327" s="531" t="str">
        <f>IFERROR(VLOOKUP(B2327,'מצבת ורישום גנים'!B:D,3,0),"")</f>
        <v/>
      </c>
      <c r="D2327" s="721"/>
      <c r="E2327" s="723"/>
      <c r="F2327" s="723"/>
      <c r="G2327" s="723"/>
      <c r="H2327" s="723"/>
      <c r="I2327" s="992" t="str">
        <f t="shared" si="667"/>
        <v/>
      </c>
      <c r="J2327" s="723"/>
      <c r="K2327" s="724"/>
      <c r="L2327" s="723"/>
      <c r="M2327" s="306" t="str">
        <f t="shared" si="654"/>
        <v/>
      </c>
      <c r="N2327" s="32" t="str">
        <f t="shared" si="655"/>
        <v/>
      </c>
      <c r="P2327" s="307" t="str">
        <f t="shared" si="656"/>
        <v/>
      </c>
      <c r="Q2327" s="307" t="str">
        <f t="shared" si="650"/>
        <v/>
      </c>
      <c r="R2327" s="307" t="str">
        <f t="shared" si="657"/>
        <v/>
      </c>
      <c r="S2327" s="307" t="str">
        <f t="shared" si="658"/>
        <v/>
      </c>
      <c r="T2327" s="307" t="str">
        <f t="shared" si="659"/>
        <v/>
      </c>
      <c r="U2327" s="307" t="str">
        <f t="shared" si="651"/>
        <v/>
      </c>
      <c r="V2327" s="723"/>
      <c r="X2327" s="308" t="str">
        <f t="shared" si="660"/>
        <v/>
      </c>
      <c r="Y2327" s="309" t="str">
        <f t="shared" si="661"/>
        <v/>
      </c>
      <c r="Z2327" s="308" t="str">
        <f t="shared" si="652"/>
        <v/>
      </c>
      <c r="AA2327" s="308" t="b">
        <f t="shared" si="653"/>
        <v>1</v>
      </c>
      <c r="AB2327" s="308" t="str">
        <f t="shared" si="662"/>
        <v/>
      </c>
      <c r="AC2327" s="534" t="str">
        <f t="shared" si="663"/>
        <v/>
      </c>
      <c r="AD2327" s="752" t="str">
        <f t="shared" si="664"/>
        <v/>
      </c>
      <c r="AE2327" s="534" t="str">
        <f t="shared" si="665"/>
        <v/>
      </c>
      <c r="AF2327" s="752" t="str">
        <f t="shared" si="666"/>
        <v/>
      </c>
    </row>
    <row r="2328" spans="2:32" x14ac:dyDescent="0.25">
      <c r="B2328" s="721"/>
      <c r="C2328" s="531" t="str">
        <f>IFERROR(VLOOKUP(B2328,'מצבת ורישום גנים'!B:D,3,0),"")</f>
        <v/>
      </c>
      <c r="D2328" s="721"/>
      <c r="E2328" s="723"/>
      <c r="F2328" s="723"/>
      <c r="G2328" s="723"/>
      <c r="H2328" s="723"/>
      <c r="I2328" s="992" t="str">
        <f t="shared" si="667"/>
        <v/>
      </c>
      <c r="J2328" s="723"/>
      <c r="K2328" s="724"/>
      <c r="L2328" s="723"/>
      <c r="M2328" s="306" t="str">
        <f t="shared" si="654"/>
        <v/>
      </c>
      <c r="N2328" s="32" t="str">
        <f t="shared" si="655"/>
        <v/>
      </c>
      <c r="P2328" s="307" t="str">
        <f t="shared" si="656"/>
        <v/>
      </c>
      <c r="Q2328" s="307" t="str">
        <f t="shared" si="650"/>
        <v/>
      </c>
      <c r="R2328" s="307" t="str">
        <f t="shared" si="657"/>
        <v/>
      </c>
      <c r="S2328" s="307" t="str">
        <f t="shared" si="658"/>
        <v/>
      </c>
      <c r="T2328" s="307" t="str">
        <f t="shared" si="659"/>
        <v/>
      </c>
      <c r="U2328" s="307" t="str">
        <f t="shared" si="651"/>
        <v/>
      </c>
      <c r="V2328" s="723"/>
      <c r="X2328" s="308" t="str">
        <f t="shared" si="660"/>
        <v/>
      </c>
      <c r="Y2328" s="309" t="str">
        <f t="shared" si="661"/>
        <v/>
      </c>
      <c r="Z2328" s="308" t="str">
        <f t="shared" si="652"/>
        <v/>
      </c>
      <c r="AA2328" s="308" t="b">
        <f t="shared" si="653"/>
        <v>1</v>
      </c>
      <c r="AB2328" s="308" t="str">
        <f t="shared" si="662"/>
        <v/>
      </c>
      <c r="AC2328" s="534" t="str">
        <f t="shared" si="663"/>
        <v/>
      </c>
      <c r="AD2328" s="752" t="str">
        <f t="shared" si="664"/>
        <v/>
      </c>
      <c r="AE2328" s="534" t="str">
        <f t="shared" si="665"/>
        <v/>
      </c>
      <c r="AF2328" s="752" t="str">
        <f t="shared" si="666"/>
        <v/>
      </c>
    </row>
    <row r="2329" spans="2:32" x14ac:dyDescent="0.25">
      <c r="B2329" s="721"/>
      <c r="C2329" s="531" t="str">
        <f>IFERROR(VLOOKUP(B2329,'מצבת ורישום גנים'!B:D,3,0),"")</f>
        <v/>
      </c>
      <c r="D2329" s="721"/>
      <c r="E2329" s="723"/>
      <c r="F2329" s="723"/>
      <c r="G2329" s="723"/>
      <c r="H2329" s="723"/>
      <c r="I2329" s="992" t="str">
        <f t="shared" si="667"/>
        <v/>
      </c>
      <c r="J2329" s="723"/>
      <c r="K2329" s="724"/>
      <c r="L2329" s="723"/>
      <c r="M2329" s="306" t="str">
        <f t="shared" si="654"/>
        <v/>
      </c>
      <c r="N2329" s="32" t="str">
        <f t="shared" si="655"/>
        <v/>
      </c>
      <c r="P2329" s="307" t="str">
        <f t="shared" si="656"/>
        <v/>
      </c>
      <c r="Q2329" s="307" t="str">
        <f t="shared" si="650"/>
        <v/>
      </c>
      <c r="R2329" s="307" t="str">
        <f t="shared" si="657"/>
        <v/>
      </c>
      <c r="S2329" s="307" t="str">
        <f t="shared" si="658"/>
        <v/>
      </c>
      <c r="T2329" s="307" t="str">
        <f t="shared" si="659"/>
        <v/>
      </c>
      <c r="U2329" s="307" t="str">
        <f t="shared" si="651"/>
        <v/>
      </c>
      <c r="V2329" s="723"/>
      <c r="X2329" s="308" t="str">
        <f t="shared" si="660"/>
        <v/>
      </c>
      <c r="Y2329" s="309" t="str">
        <f t="shared" si="661"/>
        <v/>
      </c>
      <c r="Z2329" s="308" t="str">
        <f t="shared" si="652"/>
        <v/>
      </c>
      <c r="AA2329" s="308" t="b">
        <f t="shared" si="653"/>
        <v>1</v>
      </c>
      <c r="AB2329" s="308" t="str">
        <f t="shared" si="662"/>
        <v/>
      </c>
      <c r="AC2329" s="534" t="str">
        <f t="shared" si="663"/>
        <v/>
      </c>
      <c r="AD2329" s="752" t="str">
        <f t="shared" si="664"/>
        <v/>
      </c>
      <c r="AE2329" s="534" t="str">
        <f t="shared" si="665"/>
        <v/>
      </c>
      <c r="AF2329" s="752" t="str">
        <f t="shared" si="666"/>
        <v/>
      </c>
    </row>
    <row r="2330" spans="2:32" x14ac:dyDescent="0.25">
      <c r="B2330" s="721"/>
      <c r="C2330" s="531" t="str">
        <f>IFERROR(VLOOKUP(B2330,'מצבת ורישום גנים'!B:D,3,0),"")</f>
        <v/>
      </c>
      <c r="D2330" s="721"/>
      <c r="E2330" s="723"/>
      <c r="F2330" s="723"/>
      <c r="G2330" s="723"/>
      <c r="H2330" s="723"/>
      <c r="I2330" s="992" t="str">
        <f t="shared" si="667"/>
        <v/>
      </c>
      <c r="J2330" s="723"/>
      <c r="K2330" s="724"/>
      <c r="L2330" s="723"/>
      <c r="M2330" s="306" t="str">
        <f t="shared" si="654"/>
        <v/>
      </c>
      <c r="N2330" s="32" t="str">
        <f t="shared" si="655"/>
        <v/>
      </c>
      <c r="P2330" s="307" t="str">
        <f t="shared" si="656"/>
        <v/>
      </c>
      <c r="Q2330" s="307" t="str">
        <f t="shared" si="650"/>
        <v/>
      </c>
      <c r="R2330" s="307" t="str">
        <f t="shared" si="657"/>
        <v/>
      </c>
      <c r="S2330" s="307" t="str">
        <f t="shared" si="658"/>
        <v/>
      </c>
      <c r="T2330" s="307" t="str">
        <f t="shared" si="659"/>
        <v/>
      </c>
      <c r="U2330" s="307" t="str">
        <f t="shared" si="651"/>
        <v/>
      </c>
      <c r="V2330" s="723"/>
      <c r="X2330" s="308" t="str">
        <f t="shared" si="660"/>
        <v/>
      </c>
      <c r="Y2330" s="309" t="str">
        <f t="shared" si="661"/>
        <v/>
      </c>
      <c r="Z2330" s="308" t="str">
        <f t="shared" si="652"/>
        <v/>
      </c>
      <c r="AA2330" s="308" t="b">
        <f t="shared" si="653"/>
        <v>1</v>
      </c>
      <c r="AB2330" s="308" t="str">
        <f t="shared" si="662"/>
        <v/>
      </c>
      <c r="AC2330" s="534" t="str">
        <f t="shared" si="663"/>
        <v/>
      </c>
      <c r="AD2330" s="752" t="str">
        <f t="shared" si="664"/>
        <v/>
      </c>
      <c r="AE2330" s="534" t="str">
        <f t="shared" si="665"/>
        <v/>
      </c>
      <c r="AF2330" s="752" t="str">
        <f t="shared" si="666"/>
        <v/>
      </c>
    </row>
    <row r="2331" spans="2:32" x14ac:dyDescent="0.25">
      <c r="B2331" s="721"/>
      <c r="C2331" s="531" t="str">
        <f>IFERROR(VLOOKUP(B2331,'מצבת ורישום גנים'!B:D,3,0),"")</f>
        <v/>
      </c>
      <c r="D2331" s="721"/>
      <c r="E2331" s="723"/>
      <c r="F2331" s="723"/>
      <c r="G2331" s="723"/>
      <c r="H2331" s="723"/>
      <c r="I2331" s="992" t="str">
        <f t="shared" si="667"/>
        <v/>
      </c>
      <c r="J2331" s="723"/>
      <c r="K2331" s="724"/>
      <c r="L2331" s="723"/>
      <c r="M2331" s="306" t="str">
        <f t="shared" si="654"/>
        <v/>
      </c>
      <c r="N2331" s="32" t="str">
        <f t="shared" si="655"/>
        <v/>
      </c>
      <c r="P2331" s="307" t="str">
        <f t="shared" si="656"/>
        <v/>
      </c>
      <c r="Q2331" s="307" t="str">
        <f t="shared" si="650"/>
        <v/>
      </c>
      <c r="R2331" s="307" t="str">
        <f t="shared" si="657"/>
        <v/>
      </c>
      <c r="S2331" s="307" t="str">
        <f t="shared" si="658"/>
        <v/>
      </c>
      <c r="T2331" s="307" t="str">
        <f t="shared" si="659"/>
        <v/>
      </c>
      <c r="U2331" s="307" t="str">
        <f t="shared" si="651"/>
        <v/>
      </c>
      <c r="V2331" s="723"/>
      <c r="X2331" s="308" t="str">
        <f t="shared" si="660"/>
        <v/>
      </c>
      <c r="Y2331" s="309" t="str">
        <f t="shared" si="661"/>
        <v/>
      </c>
      <c r="Z2331" s="308" t="str">
        <f t="shared" si="652"/>
        <v/>
      </c>
      <c r="AA2331" s="308" t="b">
        <f t="shared" si="653"/>
        <v>1</v>
      </c>
      <c r="AB2331" s="308" t="str">
        <f t="shared" si="662"/>
        <v/>
      </c>
      <c r="AC2331" s="534" t="str">
        <f t="shared" si="663"/>
        <v/>
      </c>
      <c r="AD2331" s="752" t="str">
        <f t="shared" si="664"/>
        <v/>
      </c>
      <c r="AE2331" s="534" t="str">
        <f t="shared" si="665"/>
        <v/>
      </c>
      <c r="AF2331" s="752" t="str">
        <f t="shared" si="666"/>
        <v/>
      </c>
    </row>
    <row r="2332" spans="2:32" x14ac:dyDescent="0.25">
      <c r="B2332" s="721"/>
      <c r="C2332" s="531" t="str">
        <f>IFERROR(VLOOKUP(B2332,'מצבת ורישום גנים'!B:D,3,0),"")</f>
        <v/>
      </c>
      <c r="D2332" s="721"/>
      <c r="E2332" s="723"/>
      <c r="F2332" s="723"/>
      <c r="G2332" s="723"/>
      <c r="H2332" s="723"/>
      <c r="I2332" s="992" t="str">
        <f t="shared" si="667"/>
        <v/>
      </c>
      <c r="J2332" s="723"/>
      <c r="K2332" s="724"/>
      <c r="L2332" s="723"/>
      <c r="M2332" s="306" t="str">
        <f t="shared" si="654"/>
        <v/>
      </c>
      <c r="N2332" s="32" t="str">
        <f t="shared" si="655"/>
        <v/>
      </c>
      <c r="P2332" s="307" t="str">
        <f t="shared" si="656"/>
        <v/>
      </c>
      <c r="Q2332" s="307" t="str">
        <f t="shared" si="650"/>
        <v/>
      </c>
      <c r="R2332" s="307" t="str">
        <f t="shared" si="657"/>
        <v/>
      </c>
      <c r="S2332" s="307" t="str">
        <f t="shared" si="658"/>
        <v/>
      </c>
      <c r="T2332" s="307" t="str">
        <f t="shared" si="659"/>
        <v/>
      </c>
      <c r="U2332" s="307" t="str">
        <f t="shared" si="651"/>
        <v/>
      </c>
      <c r="V2332" s="723"/>
      <c r="X2332" s="308" t="str">
        <f t="shared" si="660"/>
        <v/>
      </c>
      <c r="Y2332" s="309" t="str">
        <f t="shared" si="661"/>
        <v/>
      </c>
      <c r="Z2332" s="308" t="str">
        <f t="shared" si="652"/>
        <v/>
      </c>
      <c r="AA2332" s="308" t="b">
        <f t="shared" si="653"/>
        <v>1</v>
      </c>
      <c r="AB2332" s="308" t="str">
        <f t="shared" si="662"/>
        <v/>
      </c>
      <c r="AC2332" s="534" t="str">
        <f t="shared" si="663"/>
        <v/>
      </c>
      <c r="AD2332" s="752" t="str">
        <f t="shared" si="664"/>
        <v/>
      </c>
      <c r="AE2332" s="534" t="str">
        <f t="shared" si="665"/>
        <v/>
      </c>
      <c r="AF2332" s="752" t="str">
        <f t="shared" si="666"/>
        <v/>
      </c>
    </row>
    <row r="2333" spans="2:32" x14ac:dyDescent="0.25">
      <c r="B2333" s="721"/>
      <c r="C2333" s="531" t="str">
        <f>IFERROR(VLOOKUP(B2333,'מצבת ורישום גנים'!B:D,3,0),"")</f>
        <v/>
      </c>
      <c r="D2333" s="721"/>
      <c r="E2333" s="723"/>
      <c r="F2333" s="723"/>
      <c r="G2333" s="723"/>
      <c r="H2333" s="723"/>
      <c r="I2333" s="992" t="str">
        <f t="shared" si="667"/>
        <v/>
      </c>
      <c r="J2333" s="723"/>
      <c r="K2333" s="724"/>
      <c r="L2333" s="723"/>
      <c r="M2333" s="306" t="str">
        <f t="shared" si="654"/>
        <v/>
      </c>
      <c r="N2333" s="32" t="str">
        <f t="shared" si="655"/>
        <v/>
      </c>
      <c r="P2333" s="307" t="str">
        <f t="shared" si="656"/>
        <v/>
      </c>
      <c r="Q2333" s="307" t="str">
        <f t="shared" si="650"/>
        <v/>
      </c>
      <c r="R2333" s="307" t="str">
        <f t="shared" si="657"/>
        <v/>
      </c>
      <c r="S2333" s="307" t="str">
        <f t="shared" si="658"/>
        <v/>
      </c>
      <c r="T2333" s="307" t="str">
        <f t="shared" si="659"/>
        <v/>
      </c>
      <c r="U2333" s="307" t="str">
        <f t="shared" si="651"/>
        <v/>
      </c>
      <c r="V2333" s="723"/>
      <c r="X2333" s="308" t="str">
        <f t="shared" si="660"/>
        <v/>
      </c>
      <c r="Y2333" s="309" t="str">
        <f t="shared" si="661"/>
        <v/>
      </c>
      <c r="Z2333" s="308" t="str">
        <f t="shared" si="652"/>
        <v/>
      </c>
      <c r="AA2333" s="308" t="b">
        <f t="shared" si="653"/>
        <v>1</v>
      </c>
      <c r="AB2333" s="308" t="str">
        <f t="shared" si="662"/>
        <v/>
      </c>
      <c r="AC2333" s="534" t="str">
        <f t="shared" si="663"/>
        <v/>
      </c>
      <c r="AD2333" s="752" t="str">
        <f t="shared" si="664"/>
        <v/>
      </c>
      <c r="AE2333" s="534" t="str">
        <f t="shared" si="665"/>
        <v/>
      </c>
      <c r="AF2333" s="752" t="str">
        <f t="shared" si="666"/>
        <v/>
      </c>
    </row>
    <row r="2334" spans="2:32" x14ac:dyDescent="0.25">
      <c r="B2334" s="721"/>
      <c r="C2334" s="531" t="str">
        <f>IFERROR(VLOOKUP(B2334,'מצבת ורישום גנים'!B:D,3,0),"")</f>
        <v/>
      </c>
      <c r="D2334" s="721"/>
      <c r="E2334" s="723"/>
      <c r="F2334" s="723"/>
      <c r="G2334" s="723"/>
      <c r="H2334" s="723"/>
      <c r="I2334" s="992" t="str">
        <f t="shared" si="667"/>
        <v/>
      </c>
      <c r="J2334" s="723"/>
      <c r="K2334" s="724"/>
      <c r="L2334" s="723"/>
      <c r="M2334" s="306" t="str">
        <f t="shared" si="654"/>
        <v/>
      </c>
      <c r="N2334" s="32" t="str">
        <f t="shared" si="655"/>
        <v/>
      </c>
      <c r="P2334" s="307" t="str">
        <f t="shared" si="656"/>
        <v/>
      </c>
      <c r="Q2334" s="307" t="str">
        <f t="shared" si="650"/>
        <v/>
      </c>
      <c r="R2334" s="307" t="str">
        <f t="shared" si="657"/>
        <v/>
      </c>
      <c r="S2334" s="307" t="str">
        <f t="shared" si="658"/>
        <v/>
      </c>
      <c r="T2334" s="307" t="str">
        <f t="shared" si="659"/>
        <v/>
      </c>
      <c r="U2334" s="307" t="str">
        <f t="shared" si="651"/>
        <v/>
      </c>
      <c r="V2334" s="723"/>
      <c r="X2334" s="308" t="str">
        <f t="shared" si="660"/>
        <v/>
      </c>
      <c r="Y2334" s="309" t="str">
        <f t="shared" si="661"/>
        <v/>
      </c>
      <c r="Z2334" s="308" t="str">
        <f t="shared" si="652"/>
        <v/>
      </c>
      <c r="AA2334" s="308" t="b">
        <f t="shared" si="653"/>
        <v>1</v>
      </c>
      <c r="AB2334" s="308" t="str">
        <f t="shared" si="662"/>
        <v/>
      </c>
      <c r="AC2334" s="534" t="str">
        <f t="shared" si="663"/>
        <v/>
      </c>
      <c r="AD2334" s="752" t="str">
        <f t="shared" si="664"/>
        <v/>
      </c>
      <c r="AE2334" s="534" t="str">
        <f t="shared" si="665"/>
        <v/>
      </c>
      <c r="AF2334" s="752" t="str">
        <f t="shared" si="666"/>
        <v/>
      </c>
    </row>
    <row r="2335" spans="2:32" x14ac:dyDescent="0.25">
      <c r="B2335" s="721"/>
      <c r="C2335" s="531" t="str">
        <f>IFERROR(VLOOKUP(B2335,'מצבת ורישום גנים'!B:D,3,0),"")</f>
        <v/>
      </c>
      <c r="D2335" s="721"/>
      <c r="E2335" s="723"/>
      <c r="F2335" s="723"/>
      <c r="G2335" s="723"/>
      <c r="H2335" s="723"/>
      <c r="I2335" s="992" t="str">
        <f t="shared" si="667"/>
        <v/>
      </c>
      <c r="J2335" s="723"/>
      <c r="K2335" s="724"/>
      <c r="L2335" s="723"/>
      <c r="M2335" s="306" t="str">
        <f t="shared" si="654"/>
        <v/>
      </c>
      <c r="N2335" s="32" t="str">
        <f t="shared" si="655"/>
        <v/>
      </c>
      <c r="P2335" s="307" t="str">
        <f t="shared" si="656"/>
        <v/>
      </c>
      <c r="Q2335" s="307" t="str">
        <f t="shared" si="650"/>
        <v/>
      </c>
      <c r="R2335" s="307" t="str">
        <f t="shared" si="657"/>
        <v/>
      </c>
      <c r="S2335" s="307" t="str">
        <f t="shared" si="658"/>
        <v/>
      </c>
      <c r="T2335" s="307" t="str">
        <f t="shared" si="659"/>
        <v/>
      </c>
      <c r="U2335" s="307" t="str">
        <f t="shared" si="651"/>
        <v/>
      </c>
      <c r="V2335" s="723"/>
      <c r="X2335" s="308" t="str">
        <f t="shared" si="660"/>
        <v/>
      </c>
      <c r="Y2335" s="309" t="str">
        <f t="shared" si="661"/>
        <v/>
      </c>
      <c r="Z2335" s="308" t="str">
        <f t="shared" si="652"/>
        <v/>
      </c>
      <c r="AA2335" s="308" t="b">
        <f t="shared" si="653"/>
        <v>1</v>
      </c>
      <c r="AB2335" s="308" t="str">
        <f t="shared" si="662"/>
        <v/>
      </c>
      <c r="AC2335" s="534" t="str">
        <f t="shared" si="663"/>
        <v/>
      </c>
      <c r="AD2335" s="752" t="str">
        <f t="shared" si="664"/>
        <v/>
      </c>
      <c r="AE2335" s="534" t="str">
        <f t="shared" si="665"/>
        <v/>
      </c>
      <c r="AF2335" s="752" t="str">
        <f t="shared" si="666"/>
        <v/>
      </c>
    </row>
    <row r="2336" spans="2:32" x14ac:dyDescent="0.25">
      <c r="B2336" s="721"/>
      <c r="C2336" s="531" t="str">
        <f>IFERROR(VLOOKUP(B2336,'מצבת ורישום גנים'!B:D,3,0),"")</f>
        <v/>
      </c>
      <c r="D2336" s="721"/>
      <c r="E2336" s="723"/>
      <c r="F2336" s="723"/>
      <c r="G2336" s="723"/>
      <c r="H2336" s="723"/>
      <c r="I2336" s="992" t="str">
        <f t="shared" si="667"/>
        <v/>
      </c>
      <c r="J2336" s="723"/>
      <c r="K2336" s="724"/>
      <c r="L2336" s="723"/>
      <c r="M2336" s="306" t="str">
        <f t="shared" si="654"/>
        <v/>
      </c>
      <c r="N2336" s="32" t="str">
        <f t="shared" si="655"/>
        <v/>
      </c>
      <c r="P2336" s="307" t="str">
        <f t="shared" si="656"/>
        <v/>
      </c>
      <c r="Q2336" s="307" t="str">
        <f t="shared" si="650"/>
        <v/>
      </c>
      <c r="R2336" s="307" t="str">
        <f t="shared" si="657"/>
        <v/>
      </c>
      <c r="S2336" s="307" t="str">
        <f t="shared" si="658"/>
        <v/>
      </c>
      <c r="T2336" s="307" t="str">
        <f t="shared" si="659"/>
        <v/>
      </c>
      <c r="U2336" s="307" t="str">
        <f t="shared" si="651"/>
        <v/>
      </c>
      <c r="V2336" s="723"/>
      <c r="X2336" s="308" t="str">
        <f t="shared" si="660"/>
        <v/>
      </c>
      <c r="Y2336" s="309" t="str">
        <f t="shared" si="661"/>
        <v/>
      </c>
      <c r="Z2336" s="308" t="str">
        <f t="shared" si="652"/>
        <v/>
      </c>
      <c r="AA2336" s="308" t="b">
        <f t="shared" si="653"/>
        <v>1</v>
      </c>
      <c r="AB2336" s="308" t="str">
        <f t="shared" si="662"/>
        <v/>
      </c>
      <c r="AC2336" s="534" t="str">
        <f t="shared" si="663"/>
        <v/>
      </c>
      <c r="AD2336" s="752" t="str">
        <f t="shared" si="664"/>
        <v/>
      </c>
      <c r="AE2336" s="534" t="str">
        <f t="shared" si="665"/>
        <v/>
      </c>
      <c r="AF2336" s="752" t="str">
        <f t="shared" si="666"/>
        <v/>
      </c>
    </row>
    <row r="2337" spans="2:32" x14ac:dyDescent="0.25">
      <c r="B2337" s="721"/>
      <c r="C2337" s="531" t="str">
        <f>IFERROR(VLOOKUP(B2337,'מצבת ורישום גנים'!B:D,3,0),"")</f>
        <v/>
      </c>
      <c r="D2337" s="721"/>
      <c r="E2337" s="723"/>
      <c r="F2337" s="723"/>
      <c r="G2337" s="723"/>
      <c r="H2337" s="723"/>
      <c r="I2337" s="992" t="str">
        <f t="shared" si="667"/>
        <v/>
      </c>
      <c r="J2337" s="723"/>
      <c r="K2337" s="724"/>
      <c r="L2337" s="723"/>
      <c r="M2337" s="306" t="str">
        <f t="shared" si="654"/>
        <v/>
      </c>
      <c r="N2337" s="32" t="str">
        <f t="shared" si="655"/>
        <v/>
      </c>
      <c r="P2337" s="307" t="str">
        <f t="shared" si="656"/>
        <v/>
      </c>
      <c r="Q2337" s="307" t="str">
        <f t="shared" si="650"/>
        <v/>
      </c>
      <c r="R2337" s="307" t="str">
        <f t="shared" si="657"/>
        <v/>
      </c>
      <c r="S2337" s="307" t="str">
        <f t="shared" si="658"/>
        <v/>
      </c>
      <c r="T2337" s="307" t="str">
        <f t="shared" si="659"/>
        <v/>
      </c>
      <c r="U2337" s="307" t="str">
        <f t="shared" si="651"/>
        <v/>
      </c>
      <c r="V2337" s="723"/>
      <c r="X2337" s="308" t="str">
        <f t="shared" si="660"/>
        <v/>
      </c>
      <c r="Y2337" s="309" t="str">
        <f t="shared" si="661"/>
        <v/>
      </c>
      <c r="Z2337" s="308" t="str">
        <f t="shared" si="652"/>
        <v/>
      </c>
      <c r="AA2337" s="308" t="b">
        <f t="shared" si="653"/>
        <v>1</v>
      </c>
      <c r="AB2337" s="308" t="str">
        <f t="shared" si="662"/>
        <v/>
      </c>
      <c r="AC2337" s="534" t="str">
        <f t="shared" si="663"/>
        <v/>
      </c>
      <c r="AD2337" s="752" t="str">
        <f t="shared" si="664"/>
        <v/>
      </c>
      <c r="AE2337" s="534" t="str">
        <f t="shared" si="665"/>
        <v/>
      </c>
      <c r="AF2337" s="752" t="str">
        <f t="shared" si="666"/>
        <v/>
      </c>
    </row>
    <row r="2338" spans="2:32" x14ac:dyDescent="0.25">
      <c r="B2338" s="721"/>
      <c r="C2338" s="531" t="str">
        <f>IFERROR(VLOOKUP(B2338,'מצבת ורישום גנים'!B:D,3,0),"")</f>
        <v/>
      </c>
      <c r="D2338" s="721"/>
      <c r="E2338" s="723"/>
      <c r="F2338" s="723"/>
      <c r="G2338" s="723"/>
      <c r="H2338" s="723"/>
      <c r="I2338" s="992" t="str">
        <f t="shared" si="667"/>
        <v/>
      </c>
      <c r="J2338" s="723"/>
      <c r="K2338" s="724"/>
      <c r="L2338" s="723"/>
      <c r="M2338" s="306" t="str">
        <f t="shared" si="654"/>
        <v/>
      </c>
      <c r="N2338" s="32" t="str">
        <f t="shared" si="655"/>
        <v/>
      </c>
      <c r="P2338" s="307" t="str">
        <f t="shared" si="656"/>
        <v/>
      </c>
      <c r="Q2338" s="307" t="str">
        <f t="shared" si="650"/>
        <v/>
      </c>
      <c r="R2338" s="307" t="str">
        <f t="shared" si="657"/>
        <v/>
      </c>
      <c r="S2338" s="307" t="str">
        <f t="shared" si="658"/>
        <v/>
      </c>
      <c r="T2338" s="307" t="str">
        <f t="shared" si="659"/>
        <v/>
      </c>
      <c r="U2338" s="307" t="str">
        <f t="shared" si="651"/>
        <v/>
      </c>
      <c r="V2338" s="723"/>
      <c r="X2338" s="308" t="str">
        <f t="shared" si="660"/>
        <v/>
      </c>
      <c r="Y2338" s="309" t="str">
        <f t="shared" si="661"/>
        <v/>
      </c>
      <c r="Z2338" s="308" t="str">
        <f t="shared" si="652"/>
        <v/>
      </c>
      <c r="AA2338" s="308" t="b">
        <f t="shared" si="653"/>
        <v>1</v>
      </c>
      <c r="AB2338" s="308" t="str">
        <f t="shared" si="662"/>
        <v/>
      </c>
      <c r="AC2338" s="534" t="str">
        <f t="shared" si="663"/>
        <v/>
      </c>
      <c r="AD2338" s="752" t="str">
        <f t="shared" si="664"/>
        <v/>
      </c>
      <c r="AE2338" s="534" t="str">
        <f t="shared" si="665"/>
        <v/>
      </c>
      <c r="AF2338" s="752" t="str">
        <f t="shared" si="666"/>
        <v/>
      </c>
    </row>
    <row r="2339" spans="2:32" x14ac:dyDescent="0.25">
      <c r="B2339" s="721"/>
      <c r="C2339" s="531" t="str">
        <f>IFERROR(VLOOKUP(B2339,'מצבת ורישום גנים'!B:D,3,0),"")</f>
        <v/>
      </c>
      <c r="D2339" s="721"/>
      <c r="E2339" s="723"/>
      <c r="F2339" s="723"/>
      <c r="G2339" s="723"/>
      <c r="H2339" s="723"/>
      <c r="I2339" s="992" t="str">
        <f t="shared" si="667"/>
        <v/>
      </c>
      <c r="J2339" s="723"/>
      <c r="K2339" s="724"/>
      <c r="L2339" s="723"/>
      <c r="M2339" s="306" t="str">
        <f t="shared" si="654"/>
        <v/>
      </c>
      <c r="N2339" s="32" t="str">
        <f t="shared" si="655"/>
        <v/>
      </c>
      <c r="P2339" s="307" t="str">
        <f t="shared" si="656"/>
        <v/>
      </c>
      <c r="Q2339" s="307" t="str">
        <f t="shared" si="650"/>
        <v/>
      </c>
      <c r="R2339" s="307" t="str">
        <f t="shared" si="657"/>
        <v/>
      </c>
      <c r="S2339" s="307" t="str">
        <f t="shared" si="658"/>
        <v/>
      </c>
      <c r="T2339" s="307" t="str">
        <f t="shared" si="659"/>
        <v/>
      </c>
      <c r="U2339" s="307" t="str">
        <f t="shared" si="651"/>
        <v/>
      </c>
      <c r="V2339" s="723"/>
      <c r="X2339" s="308" t="str">
        <f t="shared" si="660"/>
        <v/>
      </c>
      <c r="Y2339" s="309" t="str">
        <f t="shared" si="661"/>
        <v/>
      </c>
      <c r="Z2339" s="308" t="str">
        <f t="shared" si="652"/>
        <v/>
      </c>
      <c r="AA2339" s="308" t="b">
        <f t="shared" si="653"/>
        <v>1</v>
      </c>
      <c r="AB2339" s="308" t="str">
        <f t="shared" si="662"/>
        <v/>
      </c>
      <c r="AC2339" s="534" t="str">
        <f t="shared" si="663"/>
        <v/>
      </c>
      <c r="AD2339" s="752" t="str">
        <f t="shared" si="664"/>
        <v/>
      </c>
      <c r="AE2339" s="534" t="str">
        <f t="shared" si="665"/>
        <v/>
      </c>
      <c r="AF2339" s="752" t="str">
        <f t="shared" si="666"/>
        <v/>
      </c>
    </row>
    <row r="2340" spans="2:32" x14ac:dyDescent="0.25">
      <c r="B2340" s="721"/>
      <c r="C2340" s="531" t="str">
        <f>IFERROR(VLOOKUP(B2340,'מצבת ורישום גנים'!B:D,3,0),"")</f>
        <v/>
      </c>
      <c r="D2340" s="721"/>
      <c r="E2340" s="723"/>
      <c r="F2340" s="723"/>
      <c r="G2340" s="723"/>
      <c r="H2340" s="723"/>
      <c r="I2340" s="992" t="str">
        <f t="shared" si="667"/>
        <v/>
      </c>
      <c r="J2340" s="723"/>
      <c r="K2340" s="724"/>
      <c r="L2340" s="723"/>
      <c r="M2340" s="306" t="str">
        <f t="shared" si="654"/>
        <v/>
      </c>
      <c r="N2340" s="32" t="str">
        <f t="shared" si="655"/>
        <v/>
      </c>
      <c r="P2340" s="307" t="str">
        <f t="shared" si="656"/>
        <v/>
      </c>
      <c r="Q2340" s="307" t="str">
        <f t="shared" si="650"/>
        <v/>
      </c>
      <c r="R2340" s="307" t="str">
        <f t="shared" si="657"/>
        <v/>
      </c>
      <c r="S2340" s="307" t="str">
        <f t="shared" si="658"/>
        <v/>
      </c>
      <c r="T2340" s="307" t="str">
        <f t="shared" si="659"/>
        <v/>
      </c>
      <c r="U2340" s="307" t="str">
        <f t="shared" si="651"/>
        <v/>
      </c>
      <c r="V2340" s="723"/>
      <c r="X2340" s="308" t="str">
        <f t="shared" si="660"/>
        <v/>
      </c>
      <c r="Y2340" s="309" t="str">
        <f t="shared" si="661"/>
        <v/>
      </c>
      <c r="Z2340" s="308" t="str">
        <f t="shared" si="652"/>
        <v/>
      </c>
      <c r="AA2340" s="308" t="b">
        <f t="shared" si="653"/>
        <v>1</v>
      </c>
      <c r="AB2340" s="308" t="str">
        <f t="shared" si="662"/>
        <v/>
      </c>
      <c r="AC2340" s="534" t="str">
        <f t="shared" si="663"/>
        <v/>
      </c>
      <c r="AD2340" s="752" t="str">
        <f t="shared" si="664"/>
        <v/>
      </c>
      <c r="AE2340" s="534" t="str">
        <f t="shared" si="665"/>
        <v/>
      </c>
      <c r="AF2340" s="752" t="str">
        <f t="shared" si="666"/>
        <v/>
      </c>
    </row>
    <row r="2341" spans="2:32" x14ac:dyDescent="0.25">
      <c r="B2341" s="721"/>
      <c r="C2341" s="531" t="str">
        <f>IFERROR(VLOOKUP(B2341,'מצבת ורישום גנים'!B:D,3,0),"")</f>
        <v/>
      </c>
      <c r="D2341" s="721"/>
      <c r="E2341" s="723"/>
      <c r="F2341" s="723"/>
      <c r="G2341" s="723"/>
      <c r="H2341" s="723"/>
      <c r="I2341" s="992" t="str">
        <f t="shared" si="667"/>
        <v/>
      </c>
      <c r="J2341" s="723"/>
      <c r="K2341" s="724"/>
      <c r="L2341" s="723"/>
      <c r="M2341" s="306" t="str">
        <f t="shared" si="654"/>
        <v/>
      </c>
      <c r="N2341" s="32" t="str">
        <f t="shared" si="655"/>
        <v/>
      </c>
      <c r="P2341" s="307" t="str">
        <f t="shared" si="656"/>
        <v/>
      </c>
      <c r="Q2341" s="307" t="str">
        <f t="shared" si="650"/>
        <v/>
      </c>
      <c r="R2341" s="307" t="str">
        <f t="shared" si="657"/>
        <v/>
      </c>
      <c r="S2341" s="307" t="str">
        <f t="shared" si="658"/>
        <v/>
      </c>
      <c r="T2341" s="307" t="str">
        <f t="shared" si="659"/>
        <v/>
      </c>
      <c r="U2341" s="307" t="str">
        <f t="shared" si="651"/>
        <v/>
      </c>
      <c r="V2341" s="723"/>
      <c r="X2341" s="308" t="str">
        <f t="shared" si="660"/>
        <v/>
      </c>
      <c r="Y2341" s="309" t="str">
        <f t="shared" si="661"/>
        <v/>
      </c>
      <c r="Z2341" s="308" t="str">
        <f t="shared" si="652"/>
        <v/>
      </c>
      <c r="AA2341" s="308" t="b">
        <f t="shared" si="653"/>
        <v>1</v>
      </c>
      <c r="AB2341" s="308" t="str">
        <f t="shared" si="662"/>
        <v/>
      </c>
      <c r="AC2341" s="534" t="str">
        <f t="shared" si="663"/>
        <v/>
      </c>
      <c r="AD2341" s="752" t="str">
        <f t="shared" si="664"/>
        <v/>
      </c>
      <c r="AE2341" s="534" t="str">
        <f t="shared" si="665"/>
        <v/>
      </c>
      <c r="AF2341" s="752" t="str">
        <f t="shared" si="666"/>
        <v/>
      </c>
    </row>
    <row r="2342" spans="2:32" x14ac:dyDescent="0.25">
      <c r="B2342" s="721"/>
      <c r="C2342" s="531" t="str">
        <f>IFERROR(VLOOKUP(B2342,'מצבת ורישום גנים'!B:D,3,0),"")</f>
        <v/>
      </c>
      <c r="D2342" s="721"/>
      <c r="E2342" s="723"/>
      <c r="F2342" s="723"/>
      <c r="G2342" s="723"/>
      <c r="H2342" s="723"/>
      <c r="I2342" s="992" t="str">
        <f t="shared" si="667"/>
        <v/>
      </c>
      <c r="J2342" s="723"/>
      <c r="K2342" s="724"/>
      <c r="L2342" s="723"/>
      <c r="M2342" s="306" t="str">
        <f t="shared" si="654"/>
        <v/>
      </c>
      <c r="N2342" s="32" t="str">
        <f t="shared" si="655"/>
        <v/>
      </c>
      <c r="P2342" s="307" t="str">
        <f t="shared" si="656"/>
        <v/>
      </c>
      <c r="Q2342" s="307" t="str">
        <f t="shared" si="650"/>
        <v/>
      </c>
      <c r="R2342" s="307" t="str">
        <f t="shared" si="657"/>
        <v/>
      </c>
      <c r="S2342" s="307" t="str">
        <f t="shared" si="658"/>
        <v/>
      </c>
      <c r="T2342" s="307" t="str">
        <f t="shared" si="659"/>
        <v/>
      </c>
      <c r="U2342" s="307" t="str">
        <f t="shared" si="651"/>
        <v/>
      </c>
      <c r="V2342" s="723"/>
      <c r="X2342" s="308" t="str">
        <f t="shared" si="660"/>
        <v/>
      </c>
      <c r="Y2342" s="309" t="str">
        <f t="shared" si="661"/>
        <v/>
      </c>
      <c r="Z2342" s="308" t="str">
        <f t="shared" si="652"/>
        <v/>
      </c>
      <c r="AA2342" s="308" t="b">
        <f t="shared" si="653"/>
        <v>1</v>
      </c>
      <c r="AB2342" s="308" t="str">
        <f t="shared" si="662"/>
        <v/>
      </c>
      <c r="AC2342" s="534" t="str">
        <f t="shared" si="663"/>
        <v/>
      </c>
      <c r="AD2342" s="752" t="str">
        <f t="shared" si="664"/>
        <v/>
      </c>
      <c r="AE2342" s="534" t="str">
        <f t="shared" si="665"/>
        <v/>
      </c>
      <c r="AF2342" s="752" t="str">
        <f t="shared" si="666"/>
        <v/>
      </c>
    </row>
    <row r="2343" spans="2:32" x14ac:dyDescent="0.25">
      <c r="B2343" s="721"/>
      <c r="C2343" s="531" t="str">
        <f>IFERROR(VLOOKUP(B2343,'מצבת ורישום גנים'!B:D,3,0),"")</f>
        <v/>
      </c>
      <c r="D2343" s="721"/>
      <c r="E2343" s="723"/>
      <c r="F2343" s="723"/>
      <c r="G2343" s="723"/>
      <c r="H2343" s="723"/>
      <c r="I2343" s="992" t="str">
        <f t="shared" si="667"/>
        <v/>
      </c>
      <c r="J2343" s="723"/>
      <c r="K2343" s="724"/>
      <c r="L2343" s="723"/>
      <c r="M2343" s="306" t="str">
        <f t="shared" si="654"/>
        <v/>
      </c>
      <c r="N2343" s="32" t="str">
        <f t="shared" si="655"/>
        <v/>
      </c>
      <c r="P2343" s="307" t="str">
        <f t="shared" si="656"/>
        <v/>
      </c>
      <c r="Q2343" s="307" t="str">
        <f t="shared" si="650"/>
        <v/>
      </c>
      <c r="R2343" s="307" t="str">
        <f t="shared" si="657"/>
        <v/>
      </c>
      <c r="S2343" s="307" t="str">
        <f t="shared" si="658"/>
        <v/>
      </c>
      <c r="T2343" s="307" t="str">
        <f t="shared" si="659"/>
        <v/>
      </c>
      <c r="U2343" s="307" t="str">
        <f t="shared" si="651"/>
        <v/>
      </c>
      <c r="V2343" s="723"/>
      <c r="X2343" s="308" t="str">
        <f t="shared" si="660"/>
        <v/>
      </c>
      <c r="Y2343" s="309" t="str">
        <f t="shared" si="661"/>
        <v/>
      </c>
      <c r="Z2343" s="308" t="str">
        <f t="shared" si="652"/>
        <v/>
      </c>
      <c r="AA2343" s="308" t="b">
        <f t="shared" si="653"/>
        <v>1</v>
      </c>
      <c r="AB2343" s="308" t="str">
        <f t="shared" si="662"/>
        <v/>
      </c>
      <c r="AC2343" s="534" t="str">
        <f t="shared" si="663"/>
        <v/>
      </c>
      <c r="AD2343" s="752" t="str">
        <f t="shared" si="664"/>
        <v/>
      </c>
      <c r="AE2343" s="534" t="str">
        <f t="shared" si="665"/>
        <v/>
      </c>
      <c r="AF2343" s="752" t="str">
        <f t="shared" si="666"/>
        <v/>
      </c>
    </row>
    <row r="2344" spans="2:32" x14ac:dyDescent="0.25">
      <c r="B2344" s="721"/>
      <c r="C2344" s="531" t="str">
        <f>IFERROR(VLOOKUP(B2344,'מצבת ורישום גנים'!B:D,3,0),"")</f>
        <v/>
      </c>
      <c r="D2344" s="721"/>
      <c r="E2344" s="723"/>
      <c r="F2344" s="723"/>
      <c r="G2344" s="723"/>
      <c r="H2344" s="723"/>
      <c r="I2344" s="992" t="str">
        <f t="shared" si="667"/>
        <v/>
      </c>
      <c r="J2344" s="723"/>
      <c r="K2344" s="724"/>
      <c r="L2344" s="723"/>
      <c r="M2344" s="306" t="str">
        <f t="shared" si="654"/>
        <v/>
      </c>
      <c r="N2344" s="32" t="str">
        <f t="shared" si="655"/>
        <v/>
      </c>
      <c r="P2344" s="307" t="str">
        <f t="shared" si="656"/>
        <v/>
      </c>
      <c r="Q2344" s="307" t="str">
        <f t="shared" si="650"/>
        <v/>
      </c>
      <c r="R2344" s="307" t="str">
        <f t="shared" si="657"/>
        <v/>
      </c>
      <c r="S2344" s="307" t="str">
        <f t="shared" si="658"/>
        <v/>
      </c>
      <c r="T2344" s="307" t="str">
        <f t="shared" si="659"/>
        <v/>
      </c>
      <c r="U2344" s="307" t="str">
        <f t="shared" si="651"/>
        <v/>
      </c>
      <c r="V2344" s="723"/>
      <c r="X2344" s="308" t="str">
        <f t="shared" si="660"/>
        <v/>
      </c>
      <c r="Y2344" s="309" t="str">
        <f t="shared" si="661"/>
        <v/>
      </c>
      <c r="Z2344" s="308" t="str">
        <f t="shared" si="652"/>
        <v/>
      </c>
      <c r="AA2344" s="308" t="b">
        <f t="shared" si="653"/>
        <v>1</v>
      </c>
      <c r="AB2344" s="308" t="str">
        <f t="shared" si="662"/>
        <v/>
      </c>
      <c r="AC2344" s="534" t="str">
        <f t="shared" si="663"/>
        <v/>
      </c>
      <c r="AD2344" s="752" t="str">
        <f t="shared" si="664"/>
        <v/>
      </c>
      <c r="AE2344" s="534" t="str">
        <f t="shared" si="665"/>
        <v/>
      </c>
      <c r="AF2344" s="752" t="str">
        <f t="shared" si="666"/>
        <v/>
      </c>
    </row>
    <row r="2345" spans="2:32" x14ac:dyDescent="0.25">
      <c r="B2345" s="721"/>
      <c r="C2345" s="531" t="str">
        <f>IFERROR(VLOOKUP(B2345,'מצבת ורישום גנים'!B:D,3,0),"")</f>
        <v/>
      </c>
      <c r="D2345" s="721"/>
      <c r="E2345" s="723"/>
      <c r="F2345" s="723"/>
      <c r="G2345" s="723"/>
      <c r="H2345" s="723"/>
      <c r="I2345" s="992" t="str">
        <f t="shared" si="667"/>
        <v/>
      </c>
      <c r="J2345" s="723"/>
      <c r="K2345" s="724"/>
      <c r="L2345" s="723"/>
      <c r="M2345" s="306" t="str">
        <f t="shared" si="654"/>
        <v/>
      </c>
      <c r="N2345" s="32" t="str">
        <f t="shared" si="655"/>
        <v/>
      </c>
      <c r="P2345" s="307" t="str">
        <f t="shared" si="656"/>
        <v/>
      </c>
      <c r="Q2345" s="307" t="str">
        <f t="shared" si="650"/>
        <v/>
      </c>
      <c r="R2345" s="307" t="str">
        <f t="shared" si="657"/>
        <v/>
      </c>
      <c r="S2345" s="307" t="str">
        <f t="shared" si="658"/>
        <v/>
      </c>
      <c r="T2345" s="307" t="str">
        <f t="shared" si="659"/>
        <v/>
      </c>
      <c r="U2345" s="307" t="str">
        <f t="shared" si="651"/>
        <v/>
      </c>
      <c r="V2345" s="723"/>
      <c r="X2345" s="308" t="str">
        <f t="shared" si="660"/>
        <v/>
      </c>
      <c r="Y2345" s="309" t="str">
        <f t="shared" si="661"/>
        <v/>
      </c>
      <c r="Z2345" s="308" t="str">
        <f t="shared" si="652"/>
        <v/>
      </c>
      <c r="AA2345" s="308" t="b">
        <f t="shared" si="653"/>
        <v>1</v>
      </c>
      <c r="AB2345" s="308" t="str">
        <f t="shared" si="662"/>
        <v/>
      </c>
      <c r="AC2345" s="534" t="str">
        <f t="shared" si="663"/>
        <v/>
      </c>
      <c r="AD2345" s="752" t="str">
        <f t="shared" si="664"/>
        <v/>
      </c>
      <c r="AE2345" s="534" t="str">
        <f t="shared" si="665"/>
        <v/>
      </c>
      <c r="AF2345" s="752" t="str">
        <f t="shared" si="666"/>
        <v/>
      </c>
    </row>
    <row r="2346" spans="2:32" x14ac:dyDescent="0.25">
      <c r="B2346" s="721"/>
      <c r="C2346" s="531" t="str">
        <f>IFERROR(VLOOKUP(B2346,'מצבת ורישום גנים'!B:D,3,0),"")</f>
        <v/>
      </c>
      <c r="D2346" s="721"/>
      <c r="E2346" s="723"/>
      <c r="F2346" s="723"/>
      <c r="G2346" s="723"/>
      <c r="H2346" s="723"/>
      <c r="I2346" s="992" t="str">
        <f t="shared" si="667"/>
        <v/>
      </c>
      <c r="J2346" s="723"/>
      <c r="K2346" s="724"/>
      <c r="L2346" s="723"/>
      <c r="M2346" s="306" t="str">
        <f t="shared" si="654"/>
        <v/>
      </c>
      <c r="N2346" s="32" t="str">
        <f t="shared" si="655"/>
        <v/>
      </c>
      <c r="P2346" s="307" t="str">
        <f t="shared" si="656"/>
        <v/>
      </c>
      <c r="Q2346" s="307" t="str">
        <f t="shared" si="650"/>
        <v/>
      </c>
      <c r="R2346" s="307" t="str">
        <f t="shared" si="657"/>
        <v/>
      </c>
      <c r="S2346" s="307" t="str">
        <f t="shared" si="658"/>
        <v/>
      </c>
      <c r="T2346" s="307" t="str">
        <f t="shared" si="659"/>
        <v/>
      </c>
      <c r="U2346" s="307" t="str">
        <f t="shared" si="651"/>
        <v/>
      </c>
      <c r="V2346" s="723"/>
      <c r="X2346" s="308" t="str">
        <f t="shared" si="660"/>
        <v/>
      </c>
      <c r="Y2346" s="309" t="str">
        <f t="shared" si="661"/>
        <v/>
      </c>
      <c r="Z2346" s="308" t="str">
        <f t="shared" si="652"/>
        <v/>
      </c>
      <c r="AA2346" s="308" t="b">
        <f t="shared" si="653"/>
        <v>1</v>
      </c>
      <c r="AB2346" s="308" t="str">
        <f t="shared" si="662"/>
        <v/>
      </c>
      <c r="AC2346" s="534" t="str">
        <f t="shared" si="663"/>
        <v/>
      </c>
      <c r="AD2346" s="752" t="str">
        <f t="shared" si="664"/>
        <v/>
      </c>
      <c r="AE2346" s="534" t="str">
        <f t="shared" si="665"/>
        <v/>
      </c>
      <c r="AF2346" s="752" t="str">
        <f t="shared" si="666"/>
        <v/>
      </c>
    </row>
    <row r="2347" spans="2:32" x14ac:dyDescent="0.25">
      <c r="B2347" s="721"/>
      <c r="C2347" s="531" t="str">
        <f>IFERROR(VLOOKUP(B2347,'מצבת ורישום גנים'!B:D,3,0),"")</f>
        <v/>
      </c>
      <c r="D2347" s="721"/>
      <c r="E2347" s="723"/>
      <c r="F2347" s="723"/>
      <c r="G2347" s="723"/>
      <c r="H2347" s="723"/>
      <c r="I2347" s="992" t="str">
        <f t="shared" si="667"/>
        <v/>
      </c>
      <c r="J2347" s="723"/>
      <c r="K2347" s="724"/>
      <c r="L2347" s="723"/>
      <c r="M2347" s="306" t="str">
        <f t="shared" si="654"/>
        <v/>
      </c>
      <c r="N2347" s="32" t="str">
        <f t="shared" si="655"/>
        <v/>
      </c>
      <c r="P2347" s="307" t="str">
        <f t="shared" si="656"/>
        <v/>
      </c>
      <c r="Q2347" s="307" t="str">
        <f t="shared" si="650"/>
        <v/>
      </c>
      <c r="R2347" s="307" t="str">
        <f t="shared" si="657"/>
        <v/>
      </c>
      <c r="S2347" s="307" t="str">
        <f t="shared" si="658"/>
        <v/>
      </c>
      <c r="T2347" s="307" t="str">
        <f t="shared" si="659"/>
        <v/>
      </c>
      <c r="U2347" s="307" t="str">
        <f t="shared" si="651"/>
        <v/>
      </c>
      <c r="V2347" s="723"/>
      <c r="X2347" s="308" t="str">
        <f t="shared" si="660"/>
        <v/>
      </c>
      <c r="Y2347" s="309" t="str">
        <f t="shared" si="661"/>
        <v/>
      </c>
      <c r="Z2347" s="308" t="str">
        <f t="shared" si="652"/>
        <v/>
      </c>
      <c r="AA2347" s="308" t="b">
        <f t="shared" si="653"/>
        <v>1</v>
      </c>
      <c r="AB2347" s="308" t="str">
        <f t="shared" si="662"/>
        <v/>
      </c>
      <c r="AC2347" s="534" t="str">
        <f t="shared" si="663"/>
        <v/>
      </c>
      <c r="AD2347" s="752" t="str">
        <f t="shared" si="664"/>
        <v/>
      </c>
      <c r="AE2347" s="534" t="str">
        <f t="shared" si="665"/>
        <v/>
      </c>
      <c r="AF2347" s="752" t="str">
        <f t="shared" si="666"/>
        <v/>
      </c>
    </row>
    <row r="2348" spans="2:32" x14ac:dyDescent="0.25">
      <c r="B2348" s="721"/>
      <c r="C2348" s="531" t="str">
        <f>IFERROR(VLOOKUP(B2348,'מצבת ורישום גנים'!B:D,3,0),"")</f>
        <v/>
      </c>
      <c r="D2348" s="721"/>
      <c r="E2348" s="723"/>
      <c r="F2348" s="723"/>
      <c r="G2348" s="723"/>
      <c r="H2348" s="723"/>
      <c r="I2348" s="992" t="str">
        <f t="shared" si="667"/>
        <v/>
      </c>
      <c r="J2348" s="723"/>
      <c r="K2348" s="724"/>
      <c r="L2348" s="723"/>
      <c r="M2348" s="306" t="str">
        <f t="shared" si="654"/>
        <v/>
      </c>
      <c r="N2348" s="32" t="str">
        <f t="shared" si="655"/>
        <v/>
      </c>
      <c r="P2348" s="307" t="str">
        <f t="shared" si="656"/>
        <v/>
      </c>
      <c r="Q2348" s="307" t="str">
        <f t="shared" si="650"/>
        <v/>
      </c>
      <c r="R2348" s="307" t="str">
        <f t="shared" si="657"/>
        <v/>
      </c>
      <c r="S2348" s="307" t="str">
        <f t="shared" si="658"/>
        <v/>
      </c>
      <c r="T2348" s="307" t="str">
        <f t="shared" si="659"/>
        <v/>
      </c>
      <c r="U2348" s="307" t="str">
        <f t="shared" si="651"/>
        <v/>
      </c>
      <c r="V2348" s="723"/>
      <c r="X2348" s="308" t="str">
        <f t="shared" si="660"/>
        <v/>
      </c>
      <c r="Y2348" s="309" t="str">
        <f t="shared" si="661"/>
        <v/>
      </c>
      <c r="Z2348" s="308" t="str">
        <f t="shared" si="652"/>
        <v/>
      </c>
      <c r="AA2348" s="308" t="b">
        <f t="shared" si="653"/>
        <v>1</v>
      </c>
      <c r="AB2348" s="308" t="str">
        <f t="shared" si="662"/>
        <v/>
      </c>
      <c r="AC2348" s="534" t="str">
        <f t="shared" si="663"/>
        <v/>
      </c>
      <c r="AD2348" s="752" t="str">
        <f t="shared" si="664"/>
        <v/>
      </c>
      <c r="AE2348" s="534" t="str">
        <f t="shared" si="665"/>
        <v/>
      </c>
      <c r="AF2348" s="752" t="str">
        <f t="shared" si="666"/>
        <v/>
      </c>
    </row>
    <row r="2349" spans="2:32" x14ac:dyDescent="0.25">
      <c r="B2349" s="721"/>
      <c r="C2349" s="531" t="str">
        <f>IFERROR(VLOOKUP(B2349,'מצבת ורישום גנים'!B:D,3,0),"")</f>
        <v/>
      </c>
      <c r="D2349" s="721"/>
      <c r="E2349" s="723"/>
      <c r="F2349" s="723"/>
      <c r="G2349" s="723"/>
      <c r="H2349" s="723"/>
      <c r="I2349" s="992" t="str">
        <f t="shared" si="667"/>
        <v/>
      </c>
      <c r="J2349" s="723"/>
      <c r="K2349" s="724"/>
      <c r="L2349" s="723"/>
      <c r="M2349" s="306" t="str">
        <f t="shared" si="654"/>
        <v/>
      </c>
      <c r="N2349" s="32" t="str">
        <f t="shared" si="655"/>
        <v/>
      </c>
      <c r="P2349" s="307" t="str">
        <f t="shared" si="656"/>
        <v/>
      </c>
      <c r="Q2349" s="307" t="str">
        <f t="shared" si="650"/>
        <v/>
      </c>
      <c r="R2349" s="307" t="str">
        <f t="shared" si="657"/>
        <v/>
      </c>
      <c r="S2349" s="307" t="str">
        <f t="shared" si="658"/>
        <v/>
      </c>
      <c r="T2349" s="307" t="str">
        <f t="shared" si="659"/>
        <v/>
      </c>
      <c r="U2349" s="307" t="str">
        <f t="shared" si="651"/>
        <v/>
      </c>
      <c r="V2349" s="723"/>
      <c r="X2349" s="308" t="str">
        <f t="shared" si="660"/>
        <v/>
      </c>
      <c r="Y2349" s="309" t="str">
        <f t="shared" si="661"/>
        <v/>
      </c>
      <c r="Z2349" s="308" t="str">
        <f t="shared" si="652"/>
        <v/>
      </c>
      <c r="AA2349" s="308" t="b">
        <f t="shared" si="653"/>
        <v>1</v>
      </c>
      <c r="AB2349" s="308" t="str">
        <f t="shared" si="662"/>
        <v/>
      </c>
      <c r="AC2349" s="534" t="str">
        <f t="shared" si="663"/>
        <v/>
      </c>
      <c r="AD2349" s="752" t="str">
        <f t="shared" si="664"/>
        <v/>
      </c>
      <c r="AE2349" s="534" t="str">
        <f t="shared" si="665"/>
        <v/>
      </c>
      <c r="AF2349" s="752" t="str">
        <f t="shared" si="666"/>
        <v/>
      </c>
    </row>
    <row r="2350" spans="2:32" x14ac:dyDescent="0.25">
      <c r="B2350" s="721"/>
      <c r="C2350" s="531" t="str">
        <f>IFERROR(VLOOKUP(B2350,'מצבת ורישום גנים'!B:D,3,0),"")</f>
        <v/>
      </c>
      <c r="D2350" s="721"/>
      <c r="E2350" s="723"/>
      <c r="F2350" s="723"/>
      <c r="G2350" s="723"/>
      <c r="H2350" s="723"/>
      <c r="I2350" s="992" t="str">
        <f t="shared" si="667"/>
        <v/>
      </c>
      <c r="J2350" s="723"/>
      <c r="K2350" s="724"/>
      <c r="L2350" s="723"/>
      <c r="M2350" s="306" t="str">
        <f t="shared" si="654"/>
        <v/>
      </c>
      <c r="N2350" s="32" t="str">
        <f t="shared" si="655"/>
        <v/>
      </c>
      <c r="P2350" s="307" t="str">
        <f t="shared" si="656"/>
        <v/>
      </c>
      <c r="Q2350" s="307" t="str">
        <f t="shared" si="650"/>
        <v/>
      </c>
      <c r="R2350" s="307" t="str">
        <f t="shared" si="657"/>
        <v/>
      </c>
      <c r="S2350" s="307" t="str">
        <f t="shared" si="658"/>
        <v/>
      </c>
      <c r="T2350" s="307" t="str">
        <f t="shared" si="659"/>
        <v/>
      </c>
      <c r="U2350" s="307" t="str">
        <f t="shared" si="651"/>
        <v/>
      </c>
      <c r="V2350" s="723"/>
      <c r="X2350" s="308" t="str">
        <f t="shared" si="660"/>
        <v/>
      </c>
      <c r="Y2350" s="309" t="str">
        <f t="shared" si="661"/>
        <v/>
      </c>
      <c r="Z2350" s="308" t="str">
        <f t="shared" si="652"/>
        <v/>
      </c>
      <c r="AA2350" s="308" t="b">
        <f t="shared" si="653"/>
        <v>1</v>
      </c>
      <c r="AB2350" s="308" t="str">
        <f t="shared" si="662"/>
        <v/>
      </c>
      <c r="AC2350" s="534" t="str">
        <f t="shared" si="663"/>
        <v/>
      </c>
      <c r="AD2350" s="752" t="str">
        <f t="shared" si="664"/>
        <v/>
      </c>
      <c r="AE2350" s="534" t="str">
        <f t="shared" si="665"/>
        <v/>
      </c>
      <c r="AF2350" s="752" t="str">
        <f t="shared" si="666"/>
        <v/>
      </c>
    </row>
    <row r="2351" spans="2:32" x14ac:dyDescent="0.25">
      <c r="B2351" s="721"/>
      <c r="C2351" s="531" t="str">
        <f>IFERROR(VLOOKUP(B2351,'מצבת ורישום גנים'!B:D,3,0),"")</f>
        <v/>
      </c>
      <c r="D2351" s="721"/>
      <c r="E2351" s="723"/>
      <c r="F2351" s="723"/>
      <c r="G2351" s="723"/>
      <c r="H2351" s="723"/>
      <c r="I2351" s="992" t="str">
        <f t="shared" si="667"/>
        <v/>
      </c>
      <c r="J2351" s="723"/>
      <c r="K2351" s="724"/>
      <c r="L2351" s="723"/>
      <c r="M2351" s="306" t="str">
        <f t="shared" si="654"/>
        <v/>
      </c>
      <c r="N2351" s="32" t="str">
        <f t="shared" si="655"/>
        <v/>
      </c>
      <c r="P2351" s="307" t="str">
        <f t="shared" si="656"/>
        <v/>
      </c>
      <c r="Q2351" s="307" t="str">
        <f t="shared" si="650"/>
        <v/>
      </c>
      <c r="R2351" s="307" t="str">
        <f t="shared" si="657"/>
        <v/>
      </c>
      <c r="S2351" s="307" t="str">
        <f t="shared" si="658"/>
        <v/>
      </c>
      <c r="T2351" s="307" t="str">
        <f t="shared" si="659"/>
        <v/>
      </c>
      <c r="U2351" s="307" t="str">
        <f t="shared" si="651"/>
        <v/>
      </c>
      <c r="V2351" s="723"/>
      <c r="X2351" s="308" t="str">
        <f t="shared" si="660"/>
        <v/>
      </c>
      <c r="Y2351" s="309" t="str">
        <f t="shared" si="661"/>
        <v/>
      </c>
      <c r="Z2351" s="308" t="str">
        <f t="shared" si="652"/>
        <v/>
      </c>
      <c r="AA2351" s="308" t="b">
        <f t="shared" si="653"/>
        <v>1</v>
      </c>
      <c r="AB2351" s="308" t="str">
        <f t="shared" si="662"/>
        <v/>
      </c>
      <c r="AC2351" s="534" t="str">
        <f t="shared" si="663"/>
        <v/>
      </c>
      <c r="AD2351" s="752" t="str">
        <f t="shared" si="664"/>
        <v/>
      </c>
      <c r="AE2351" s="534" t="str">
        <f t="shared" si="665"/>
        <v/>
      </c>
      <c r="AF2351" s="752" t="str">
        <f t="shared" si="666"/>
        <v/>
      </c>
    </row>
    <row r="2352" spans="2:32" x14ac:dyDescent="0.25">
      <c r="B2352" s="721"/>
      <c r="C2352" s="531" t="str">
        <f>IFERROR(VLOOKUP(B2352,'מצבת ורישום גנים'!B:D,3,0),"")</f>
        <v/>
      </c>
      <c r="D2352" s="721"/>
      <c r="E2352" s="723"/>
      <c r="F2352" s="723"/>
      <c r="G2352" s="723"/>
      <c r="H2352" s="723"/>
      <c r="I2352" s="992" t="str">
        <f t="shared" si="667"/>
        <v/>
      </c>
      <c r="J2352" s="723"/>
      <c r="K2352" s="724"/>
      <c r="L2352" s="723"/>
      <c r="M2352" s="306" t="str">
        <f t="shared" si="654"/>
        <v/>
      </c>
      <c r="N2352" s="32" t="str">
        <f t="shared" si="655"/>
        <v/>
      </c>
      <c r="P2352" s="307" t="str">
        <f t="shared" si="656"/>
        <v/>
      </c>
      <c r="Q2352" s="307" t="str">
        <f t="shared" si="650"/>
        <v/>
      </c>
      <c r="R2352" s="307" t="str">
        <f t="shared" si="657"/>
        <v/>
      </c>
      <c r="S2352" s="307" t="str">
        <f t="shared" si="658"/>
        <v/>
      </c>
      <c r="T2352" s="307" t="str">
        <f t="shared" si="659"/>
        <v/>
      </c>
      <c r="U2352" s="307" t="str">
        <f t="shared" si="651"/>
        <v/>
      </c>
      <c r="V2352" s="723"/>
      <c r="X2352" s="308" t="str">
        <f t="shared" si="660"/>
        <v/>
      </c>
      <c r="Y2352" s="309" t="str">
        <f t="shared" si="661"/>
        <v/>
      </c>
      <c r="Z2352" s="308" t="str">
        <f t="shared" si="652"/>
        <v/>
      </c>
      <c r="AA2352" s="308" t="b">
        <f t="shared" si="653"/>
        <v>1</v>
      </c>
      <c r="AB2352" s="308" t="str">
        <f t="shared" si="662"/>
        <v/>
      </c>
      <c r="AC2352" s="534" t="str">
        <f t="shared" si="663"/>
        <v/>
      </c>
      <c r="AD2352" s="752" t="str">
        <f t="shared" si="664"/>
        <v/>
      </c>
      <c r="AE2352" s="534" t="str">
        <f t="shared" si="665"/>
        <v/>
      </c>
      <c r="AF2352" s="752" t="str">
        <f t="shared" si="666"/>
        <v/>
      </c>
    </row>
    <row r="2353" spans="2:32" x14ac:dyDescent="0.25">
      <c r="B2353" s="721"/>
      <c r="C2353" s="531" t="str">
        <f>IFERROR(VLOOKUP(B2353,'מצבת ורישום גנים'!B:D,3,0),"")</f>
        <v/>
      </c>
      <c r="D2353" s="721"/>
      <c r="E2353" s="723"/>
      <c r="F2353" s="723"/>
      <c r="G2353" s="723"/>
      <c r="H2353" s="723"/>
      <c r="I2353" s="992" t="str">
        <f t="shared" si="667"/>
        <v/>
      </c>
      <c r="J2353" s="723"/>
      <c r="K2353" s="724"/>
      <c r="L2353" s="723"/>
      <c r="M2353" s="306" t="str">
        <f t="shared" si="654"/>
        <v/>
      </c>
      <c r="N2353" s="32" t="str">
        <f t="shared" si="655"/>
        <v/>
      </c>
      <c r="P2353" s="307" t="str">
        <f t="shared" si="656"/>
        <v/>
      </c>
      <c r="Q2353" s="307" t="str">
        <f t="shared" si="650"/>
        <v/>
      </c>
      <c r="R2353" s="307" t="str">
        <f t="shared" si="657"/>
        <v/>
      </c>
      <c r="S2353" s="307" t="str">
        <f t="shared" si="658"/>
        <v/>
      </c>
      <c r="T2353" s="307" t="str">
        <f t="shared" si="659"/>
        <v/>
      </c>
      <c r="U2353" s="307" t="str">
        <f t="shared" si="651"/>
        <v/>
      </c>
      <c r="V2353" s="723"/>
      <c r="X2353" s="308" t="str">
        <f t="shared" si="660"/>
        <v/>
      </c>
      <c r="Y2353" s="309" t="str">
        <f t="shared" si="661"/>
        <v/>
      </c>
      <c r="Z2353" s="308" t="str">
        <f t="shared" si="652"/>
        <v/>
      </c>
      <c r="AA2353" s="308" t="b">
        <f t="shared" si="653"/>
        <v>1</v>
      </c>
      <c r="AB2353" s="308" t="str">
        <f t="shared" si="662"/>
        <v/>
      </c>
      <c r="AC2353" s="534" t="str">
        <f t="shared" si="663"/>
        <v/>
      </c>
      <c r="AD2353" s="752" t="str">
        <f t="shared" si="664"/>
        <v/>
      </c>
      <c r="AE2353" s="534" t="str">
        <f t="shared" si="665"/>
        <v/>
      </c>
      <c r="AF2353" s="752" t="str">
        <f t="shared" si="666"/>
        <v/>
      </c>
    </row>
    <row r="2354" spans="2:32" x14ac:dyDescent="0.25">
      <c r="B2354" s="721"/>
      <c r="C2354" s="531" t="str">
        <f>IFERROR(VLOOKUP(B2354,'מצבת ורישום גנים'!B:D,3,0),"")</f>
        <v/>
      </c>
      <c r="D2354" s="721"/>
      <c r="E2354" s="723"/>
      <c r="F2354" s="723"/>
      <c r="G2354" s="723"/>
      <c r="H2354" s="723"/>
      <c r="I2354" s="992" t="str">
        <f t="shared" si="667"/>
        <v/>
      </c>
      <c r="J2354" s="723"/>
      <c r="K2354" s="724"/>
      <c r="L2354" s="723"/>
      <c r="M2354" s="306" t="str">
        <f t="shared" si="654"/>
        <v/>
      </c>
      <c r="N2354" s="32" t="str">
        <f t="shared" si="655"/>
        <v/>
      </c>
      <c r="P2354" s="307" t="str">
        <f t="shared" si="656"/>
        <v/>
      </c>
      <c r="Q2354" s="307" t="str">
        <f t="shared" si="650"/>
        <v/>
      </c>
      <c r="R2354" s="307" t="str">
        <f t="shared" si="657"/>
        <v/>
      </c>
      <c r="S2354" s="307" t="str">
        <f t="shared" si="658"/>
        <v/>
      </c>
      <c r="T2354" s="307" t="str">
        <f t="shared" si="659"/>
        <v/>
      </c>
      <c r="U2354" s="307" t="str">
        <f t="shared" si="651"/>
        <v/>
      </c>
      <c r="V2354" s="723"/>
      <c r="X2354" s="308" t="str">
        <f t="shared" si="660"/>
        <v/>
      </c>
      <c r="Y2354" s="309" t="str">
        <f t="shared" si="661"/>
        <v/>
      </c>
      <c r="Z2354" s="308" t="str">
        <f t="shared" si="652"/>
        <v/>
      </c>
      <c r="AA2354" s="308" t="b">
        <f t="shared" si="653"/>
        <v>1</v>
      </c>
      <c r="AB2354" s="308" t="str">
        <f t="shared" si="662"/>
        <v/>
      </c>
      <c r="AC2354" s="534" t="str">
        <f t="shared" si="663"/>
        <v/>
      </c>
      <c r="AD2354" s="752" t="str">
        <f t="shared" si="664"/>
        <v/>
      </c>
      <c r="AE2354" s="534" t="str">
        <f t="shared" si="665"/>
        <v/>
      </c>
      <c r="AF2354" s="752" t="str">
        <f t="shared" si="666"/>
        <v/>
      </c>
    </row>
    <row r="2355" spans="2:32" x14ac:dyDescent="0.25">
      <c r="B2355" s="721"/>
      <c r="C2355" s="531" t="str">
        <f>IFERROR(VLOOKUP(B2355,'מצבת ורישום גנים'!B:D,3,0),"")</f>
        <v/>
      </c>
      <c r="D2355" s="721"/>
      <c r="E2355" s="723"/>
      <c r="F2355" s="723"/>
      <c r="G2355" s="723"/>
      <c r="H2355" s="723"/>
      <c r="I2355" s="992" t="str">
        <f t="shared" si="667"/>
        <v/>
      </c>
      <c r="J2355" s="723"/>
      <c r="K2355" s="724"/>
      <c r="L2355" s="723"/>
      <c r="M2355" s="306" t="str">
        <f t="shared" si="654"/>
        <v/>
      </c>
      <c r="N2355" s="32" t="str">
        <f t="shared" si="655"/>
        <v/>
      </c>
      <c r="P2355" s="307" t="str">
        <f t="shared" si="656"/>
        <v/>
      </c>
      <c r="Q2355" s="307" t="str">
        <f t="shared" si="650"/>
        <v/>
      </c>
      <c r="R2355" s="307" t="str">
        <f t="shared" si="657"/>
        <v/>
      </c>
      <c r="S2355" s="307" t="str">
        <f t="shared" si="658"/>
        <v/>
      </c>
      <c r="T2355" s="307" t="str">
        <f t="shared" si="659"/>
        <v/>
      </c>
      <c r="U2355" s="307" t="str">
        <f t="shared" si="651"/>
        <v/>
      </c>
      <c r="V2355" s="723"/>
      <c r="X2355" s="308" t="str">
        <f t="shared" si="660"/>
        <v/>
      </c>
      <c r="Y2355" s="309" t="str">
        <f t="shared" si="661"/>
        <v/>
      </c>
      <c r="Z2355" s="308" t="str">
        <f t="shared" si="652"/>
        <v/>
      </c>
      <c r="AA2355" s="308" t="b">
        <f t="shared" si="653"/>
        <v>1</v>
      </c>
      <c r="AB2355" s="308" t="str">
        <f t="shared" si="662"/>
        <v/>
      </c>
      <c r="AC2355" s="534" t="str">
        <f t="shared" si="663"/>
        <v/>
      </c>
      <c r="AD2355" s="752" t="str">
        <f t="shared" si="664"/>
        <v/>
      </c>
      <c r="AE2355" s="534" t="str">
        <f t="shared" si="665"/>
        <v/>
      </c>
      <c r="AF2355" s="752" t="str">
        <f t="shared" si="666"/>
        <v/>
      </c>
    </row>
    <row r="2356" spans="2:32" x14ac:dyDescent="0.25">
      <c r="B2356" s="721"/>
      <c r="C2356" s="531" t="str">
        <f>IFERROR(VLOOKUP(B2356,'מצבת ורישום גנים'!B:D,3,0),"")</f>
        <v/>
      </c>
      <c r="D2356" s="721"/>
      <c r="E2356" s="723"/>
      <c r="F2356" s="723"/>
      <c r="G2356" s="723"/>
      <c r="H2356" s="723"/>
      <c r="I2356" s="992" t="str">
        <f t="shared" si="667"/>
        <v/>
      </c>
      <c r="J2356" s="723"/>
      <c r="K2356" s="724"/>
      <c r="L2356" s="723"/>
      <c r="M2356" s="306" t="str">
        <f t="shared" si="654"/>
        <v/>
      </c>
      <c r="N2356" s="32" t="str">
        <f t="shared" si="655"/>
        <v/>
      </c>
      <c r="P2356" s="307" t="str">
        <f t="shared" si="656"/>
        <v/>
      </c>
      <c r="Q2356" s="307" t="str">
        <f t="shared" si="650"/>
        <v/>
      </c>
      <c r="R2356" s="307" t="str">
        <f t="shared" si="657"/>
        <v/>
      </c>
      <c r="S2356" s="307" t="str">
        <f t="shared" si="658"/>
        <v/>
      </c>
      <c r="T2356" s="307" t="str">
        <f t="shared" si="659"/>
        <v/>
      </c>
      <c r="U2356" s="307" t="str">
        <f t="shared" si="651"/>
        <v/>
      </c>
      <c r="V2356" s="723"/>
      <c r="X2356" s="308" t="str">
        <f t="shared" si="660"/>
        <v/>
      </c>
      <c r="Y2356" s="309" t="str">
        <f t="shared" si="661"/>
        <v/>
      </c>
      <c r="Z2356" s="308" t="str">
        <f t="shared" si="652"/>
        <v/>
      </c>
      <c r="AA2356" s="308" t="b">
        <f t="shared" si="653"/>
        <v>1</v>
      </c>
      <c r="AB2356" s="308" t="str">
        <f t="shared" si="662"/>
        <v/>
      </c>
      <c r="AC2356" s="534" t="str">
        <f t="shared" si="663"/>
        <v/>
      </c>
      <c r="AD2356" s="752" t="str">
        <f t="shared" si="664"/>
        <v/>
      </c>
      <c r="AE2356" s="534" t="str">
        <f t="shared" si="665"/>
        <v/>
      </c>
      <c r="AF2356" s="752" t="str">
        <f t="shared" si="666"/>
        <v/>
      </c>
    </row>
    <row r="2357" spans="2:32" x14ac:dyDescent="0.25">
      <c r="B2357" s="721"/>
      <c r="C2357" s="531" t="str">
        <f>IFERROR(VLOOKUP(B2357,'מצבת ורישום גנים'!B:D,3,0),"")</f>
        <v/>
      </c>
      <c r="D2357" s="721"/>
      <c r="E2357" s="723"/>
      <c r="F2357" s="723"/>
      <c r="G2357" s="723"/>
      <c r="H2357" s="723"/>
      <c r="I2357" s="992" t="str">
        <f t="shared" si="667"/>
        <v/>
      </c>
      <c r="J2357" s="723"/>
      <c r="K2357" s="724"/>
      <c r="L2357" s="723"/>
      <c r="M2357" s="306" t="str">
        <f t="shared" si="654"/>
        <v/>
      </c>
      <c r="N2357" s="32" t="str">
        <f t="shared" si="655"/>
        <v/>
      </c>
      <c r="P2357" s="307" t="str">
        <f t="shared" si="656"/>
        <v/>
      </c>
      <c r="Q2357" s="307" t="str">
        <f t="shared" si="650"/>
        <v/>
      </c>
      <c r="R2357" s="307" t="str">
        <f t="shared" si="657"/>
        <v/>
      </c>
      <c r="S2357" s="307" t="str">
        <f t="shared" si="658"/>
        <v/>
      </c>
      <c r="T2357" s="307" t="str">
        <f t="shared" si="659"/>
        <v/>
      </c>
      <c r="U2357" s="307" t="str">
        <f t="shared" si="651"/>
        <v/>
      </c>
      <c r="V2357" s="723"/>
      <c r="X2357" s="308" t="str">
        <f t="shared" si="660"/>
        <v/>
      </c>
      <c r="Y2357" s="309" t="str">
        <f t="shared" si="661"/>
        <v/>
      </c>
      <c r="Z2357" s="308" t="str">
        <f t="shared" si="652"/>
        <v/>
      </c>
      <c r="AA2357" s="308" t="b">
        <f t="shared" si="653"/>
        <v>1</v>
      </c>
      <c r="AB2357" s="308" t="str">
        <f t="shared" si="662"/>
        <v/>
      </c>
      <c r="AC2357" s="534" t="str">
        <f t="shared" si="663"/>
        <v/>
      </c>
      <c r="AD2357" s="752" t="str">
        <f t="shared" si="664"/>
        <v/>
      </c>
      <c r="AE2357" s="534" t="str">
        <f t="shared" si="665"/>
        <v/>
      </c>
      <c r="AF2357" s="752" t="str">
        <f t="shared" si="666"/>
        <v/>
      </c>
    </row>
    <row r="2358" spans="2:32" x14ac:dyDescent="0.25">
      <c r="B2358" s="721"/>
      <c r="C2358" s="531" t="str">
        <f>IFERROR(VLOOKUP(B2358,'מצבת ורישום גנים'!B:D,3,0),"")</f>
        <v/>
      </c>
      <c r="D2358" s="721"/>
      <c r="E2358" s="723"/>
      <c r="F2358" s="723"/>
      <c r="G2358" s="723"/>
      <c r="H2358" s="723"/>
      <c r="I2358" s="992" t="str">
        <f t="shared" si="667"/>
        <v/>
      </c>
      <c r="J2358" s="723"/>
      <c r="K2358" s="724"/>
      <c r="L2358" s="723"/>
      <c r="M2358" s="306" t="str">
        <f t="shared" si="654"/>
        <v/>
      </c>
      <c r="N2358" s="32" t="str">
        <f t="shared" si="655"/>
        <v/>
      </c>
      <c r="P2358" s="307" t="str">
        <f t="shared" si="656"/>
        <v/>
      </c>
      <c r="Q2358" s="307" t="str">
        <f t="shared" si="650"/>
        <v/>
      </c>
      <c r="R2358" s="307" t="str">
        <f t="shared" si="657"/>
        <v/>
      </c>
      <c r="S2358" s="307" t="str">
        <f t="shared" si="658"/>
        <v/>
      </c>
      <c r="T2358" s="307" t="str">
        <f t="shared" si="659"/>
        <v/>
      </c>
      <c r="U2358" s="307" t="str">
        <f t="shared" si="651"/>
        <v/>
      </c>
      <c r="V2358" s="723"/>
      <c r="X2358" s="308" t="str">
        <f t="shared" si="660"/>
        <v/>
      </c>
      <c r="Y2358" s="309" t="str">
        <f t="shared" si="661"/>
        <v/>
      </c>
      <c r="Z2358" s="308" t="str">
        <f t="shared" si="652"/>
        <v/>
      </c>
      <c r="AA2358" s="308" t="b">
        <f t="shared" si="653"/>
        <v>1</v>
      </c>
      <c r="AB2358" s="308" t="str">
        <f t="shared" si="662"/>
        <v/>
      </c>
      <c r="AC2358" s="534" t="str">
        <f t="shared" si="663"/>
        <v/>
      </c>
      <c r="AD2358" s="752" t="str">
        <f t="shared" si="664"/>
        <v/>
      </c>
      <c r="AE2358" s="534" t="str">
        <f t="shared" si="665"/>
        <v/>
      </c>
      <c r="AF2358" s="752" t="str">
        <f t="shared" si="666"/>
        <v/>
      </c>
    </row>
    <row r="2359" spans="2:32" x14ac:dyDescent="0.25">
      <c r="B2359" s="721"/>
      <c r="C2359" s="531" t="str">
        <f>IFERROR(VLOOKUP(B2359,'מצבת ורישום גנים'!B:D,3,0),"")</f>
        <v/>
      </c>
      <c r="D2359" s="721"/>
      <c r="E2359" s="723"/>
      <c r="F2359" s="723"/>
      <c r="G2359" s="723"/>
      <c r="H2359" s="723"/>
      <c r="I2359" s="992" t="str">
        <f t="shared" si="667"/>
        <v/>
      </c>
      <c r="J2359" s="723"/>
      <c r="K2359" s="724"/>
      <c r="L2359" s="723"/>
      <c r="M2359" s="306" t="str">
        <f t="shared" si="654"/>
        <v/>
      </c>
      <c r="N2359" s="32" t="str">
        <f t="shared" si="655"/>
        <v/>
      </c>
      <c r="P2359" s="307" t="str">
        <f t="shared" si="656"/>
        <v/>
      </c>
      <c r="Q2359" s="307" t="str">
        <f t="shared" si="650"/>
        <v/>
      </c>
      <c r="R2359" s="307" t="str">
        <f t="shared" si="657"/>
        <v/>
      </c>
      <c r="S2359" s="307" t="str">
        <f t="shared" si="658"/>
        <v/>
      </c>
      <c r="T2359" s="307" t="str">
        <f t="shared" si="659"/>
        <v/>
      </c>
      <c r="U2359" s="307" t="str">
        <f t="shared" si="651"/>
        <v/>
      </c>
      <c r="V2359" s="723"/>
      <c r="X2359" s="308" t="str">
        <f t="shared" si="660"/>
        <v/>
      </c>
      <c r="Y2359" s="309" t="str">
        <f t="shared" si="661"/>
        <v/>
      </c>
      <c r="Z2359" s="308" t="str">
        <f t="shared" si="652"/>
        <v/>
      </c>
      <c r="AA2359" s="308" t="b">
        <f t="shared" si="653"/>
        <v>1</v>
      </c>
      <c r="AB2359" s="308" t="str">
        <f t="shared" si="662"/>
        <v/>
      </c>
      <c r="AC2359" s="534" t="str">
        <f t="shared" si="663"/>
        <v/>
      </c>
      <c r="AD2359" s="752" t="str">
        <f t="shared" si="664"/>
        <v/>
      </c>
      <c r="AE2359" s="534" t="str">
        <f t="shared" si="665"/>
        <v/>
      </c>
      <c r="AF2359" s="752" t="str">
        <f t="shared" si="666"/>
        <v/>
      </c>
    </row>
    <row r="2360" spans="2:32" x14ac:dyDescent="0.25">
      <c r="B2360" s="721"/>
      <c r="C2360" s="531" t="str">
        <f>IFERROR(VLOOKUP(B2360,'מצבת ורישום גנים'!B:D,3,0),"")</f>
        <v/>
      </c>
      <c r="D2360" s="721"/>
      <c r="E2360" s="723"/>
      <c r="F2360" s="723"/>
      <c r="G2360" s="723"/>
      <c r="H2360" s="723"/>
      <c r="I2360" s="992" t="str">
        <f t="shared" si="667"/>
        <v/>
      </c>
      <c r="J2360" s="723"/>
      <c r="K2360" s="724"/>
      <c r="L2360" s="723"/>
      <c r="M2360" s="306" t="str">
        <f t="shared" si="654"/>
        <v/>
      </c>
      <c r="N2360" s="32" t="str">
        <f t="shared" si="655"/>
        <v/>
      </c>
      <c r="P2360" s="307" t="str">
        <f t="shared" si="656"/>
        <v/>
      </c>
      <c r="Q2360" s="307" t="str">
        <f t="shared" si="650"/>
        <v/>
      </c>
      <c r="R2360" s="307" t="str">
        <f t="shared" si="657"/>
        <v/>
      </c>
      <c r="S2360" s="307" t="str">
        <f t="shared" si="658"/>
        <v/>
      </c>
      <c r="T2360" s="307" t="str">
        <f t="shared" si="659"/>
        <v/>
      </c>
      <c r="U2360" s="307" t="str">
        <f t="shared" si="651"/>
        <v/>
      </c>
      <c r="V2360" s="723"/>
      <c r="X2360" s="308" t="str">
        <f t="shared" si="660"/>
        <v/>
      </c>
      <c r="Y2360" s="309" t="str">
        <f t="shared" si="661"/>
        <v/>
      </c>
      <c r="Z2360" s="308" t="str">
        <f t="shared" si="652"/>
        <v/>
      </c>
      <c r="AA2360" s="308" t="b">
        <f t="shared" si="653"/>
        <v>1</v>
      </c>
      <c r="AB2360" s="308" t="str">
        <f t="shared" si="662"/>
        <v/>
      </c>
      <c r="AC2360" s="534" t="str">
        <f t="shared" si="663"/>
        <v/>
      </c>
      <c r="AD2360" s="752" t="str">
        <f t="shared" si="664"/>
        <v/>
      </c>
      <c r="AE2360" s="534" t="str">
        <f t="shared" si="665"/>
        <v/>
      </c>
      <c r="AF2360" s="752" t="str">
        <f t="shared" si="666"/>
        <v/>
      </c>
    </row>
    <row r="2361" spans="2:32" x14ac:dyDescent="0.25">
      <c r="B2361" s="721"/>
      <c r="C2361" s="531" t="str">
        <f>IFERROR(VLOOKUP(B2361,'מצבת ורישום גנים'!B:D,3,0),"")</f>
        <v/>
      </c>
      <c r="D2361" s="721"/>
      <c r="E2361" s="723"/>
      <c r="F2361" s="723"/>
      <c r="G2361" s="723"/>
      <c r="H2361" s="723"/>
      <c r="I2361" s="992" t="str">
        <f t="shared" si="667"/>
        <v/>
      </c>
      <c r="J2361" s="723"/>
      <c r="K2361" s="724"/>
      <c r="L2361" s="723"/>
      <c r="M2361" s="306" t="str">
        <f t="shared" si="654"/>
        <v/>
      </c>
      <c r="N2361" s="32" t="str">
        <f t="shared" si="655"/>
        <v/>
      </c>
      <c r="P2361" s="307" t="str">
        <f t="shared" si="656"/>
        <v/>
      </c>
      <c r="Q2361" s="307" t="str">
        <f t="shared" si="650"/>
        <v/>
      </c>
      <c r="R2361" s="307" t="str">
        <f t="shared" si="657"/>
        <v/>
      </c>
      <c r="S2361" s="307" t="str">
        <f t="shared" si="658"/>
        <v/>
      </c>
      <c r="T2361" s="307" t="str">
        <f t="shared" si="659"/>
        <v/>
      </c>
      <c r="U2361" s="307" t="str">
        <f t="shared" si="651"/>
        <v/>
      </c>
      <c r="V2361" s="723"/>
      <c r="X2361" s="308" t="str">
        <f t="shared" si="660"/>
        <v/>
      </c>
      <c r="Y2361" s="309" t="str">
        <f t="shared" si="661"/>
        <v/>
      </c>
      <c r="Z2361" s="308" t="str">
        <f t="shared" si="652"/>
        <v/>
      </c>
      <c r="AA2361" s="308" t="b">
        <f t="shared" si="653"/>
        <v>1</v>
      </c>
      <c r="AB2361" s="308" t="str">
        <f t="shared" si="662"/>
        <v/>
      </c>
      <c r="AC2361" s="534" t="str">
        <f t="shared" si="663"/>
        <v/>
      </c>
      <c r="AD2361" s="752" t="str">
        <f t="shared" si="664"/>
        <v/>
      </c>
      <c r="AE2361" s="534" t="str">
        <f t="shared" si="665"/>
        <v/>
      </c>
      <c r="AF2361" s="752" t="str">
        <f t="shared" si="666"/>
        <v/>
      </c>
    </row>
    <row r="2362" spans="2:32" x14ac:dyDescent="0.25">
      <c r="B2362" s="721"/>
      <c r="C2362" s="531" t="str">
        <f>IFERROR(VLOOKUP(B2362,'מצבת ורישום גנים'!B:D,3,0),"")</f>
        <v/>
      </c>
      <c r="D2362" s="721"/>
      <c r="E2362" s="723"/>
      <c r="F2362" s="723"/>
      <c r="G2362" s="723"/>
      <c r="H2362" s="723"/>
      <c r="I2362" s="992" t="str">
        <f t="shared" si="667"/>
        <v/>
      </c>
      <c r="J2362" s="723"/>
      <c r="K2362" s="724"/>
      <c r="L2362" s="723"/>
      <c r="M2362" s="306" t="str">
        <f t="shared" si="654"/>
        <v/>
      </c>
      <c r="N2362" s="32" t="str">
        <f t="shared" si="655"/>
        <v/>
      </c>
      <c r="P2362" s="307" t="str">
        <f t="shared" si="656"/>
        <v/>
      </c>
      <c r="Q2362" s="307" t="str">
        <f t="shared" si="650"/>
        <v/>
      </c>
      <c r="R2362" s="307" t="str">
        <f t="shared" si="657"/>
        <v/>
      </c>
      <c r="S2362" s="307" t="str">
        <f t="shared" si="658"/>
        <v/>
      </c>
      <c r="T2362" s="307" t="str">
        <f t="shared" si="659"/>
        <v/>
      </c>
      <c r="U2362" s="307" t="str">
        <f t="shared" si="651"/>
        <v/>
      </c>
      <c r="V2362" s="723"/>
      <c r="X2362" s="308" t="str">
        <f t="shared" si="660"/>
        <v/>
      </c>
      <c r="Y2362" s="309" t="str">
        <f t="shared" si="661"/>
        <v/>
      </c>
      <c r="Z2362" s="308" t="str">
        <f t="shared" si="652"/>
        <v/>
      </c>
      <c r="AA2362" s="308" t="b">
        <f t="shared" si="653"/>
        <v>1</v>
      </c>
      <c r="AB2362" s="308" t="str">
        <f t="shared" si="662"/>
        <v/>
      </c>
      <c r="AC2362" s="534" t="str">
        <f t="shared" si="663"/>
        <v/>
      </c>
      <c r="AD2362" s="752" t="str">
        <f t="shared" si="664"/>
        <v/>
      </c>
      <c r="AE2362" s="534" t="str">
        <f t="shared" si="665"/>
        <v/>
      </c>
      <c r="AF2362" s="752" t="str">
        <f t="shared" si="666"/>
        <v/>
      </c>
    </row>
    <row r="2363" spans="2:32" x14ac:dyDescent="0.25">
      <c r="B2363" s="721"/>
      <c r="C2363" s="531" t="str">
        <f>IFERROR(VLOOKUP(B2363,'מצבת ורישום גנים'!B:D,3,0),"")</f>
        <v/>
      </c>
      <c r="D2363" s="721"/>
      <c r="E2363" s="723"/>
      <c r="F2363" s="723"/>
      <c r="G2363" s="723"/>
      <c r="H2363" s="723"/>
      <c r="I2363" s="992" t="str">
        <f t="shared" si="667"/>
        <v/>
      </c>
      <c r="J2363" s="723"/>
      <c r="K2363" s="724"/>
      <c r="L2363" s="723"/>
      <c r="M2363" s="306" t="str">
        <f t="shared" si="654"/>
        <v/>
      </c>
      <c r="N2363" s="32" t="str">
        <f t="shared" si="655"/>
        <v/>
      </c>
      <c r="P2363" s="307" t="str">
        <f t="shared" si="656"/>
        <v/>
      </c>
      <c r="Q2363" s="307" t="str">
        <f t="shared" si="650"/>
        <v/>
      </c>
      <c r="R2363" s="307" t="str">
        <f t="shared" si="657"/>
        <v/>
      </c>
      <c r="S2363" s="307" t="str">
        <f t="shared" si="658"/>
        <v/>
      </c>
      <c r="T2363" s="307" t="str">
        <f t="shared" si="659"/>
        <v/>
      </c>
      <c r="U2363" s="307" t="str">
        <f t="shared" si="651"/>
        <v/>
      </c>
      <c r="V2363" s="723"/>
      <c r="X2363" s="308" t="str">
        <f t="shared" si="660"/>
        <v/>
      </c>
      <c r="Y2363" s="309" t="str">
        <f t="shared" si="661"/>
        <v/>
      </c>
      <c r="Z2363" s="308" t="str">
        <f t="shared" si="652"/>
        <v/>
      </c>
      <c r="AA2363" s="308" t="b">
        <f t="shared" si="653"/>
        <v>1</v>
      </c>
      <c r="AB2363" s="308" t="str">
        <f t="shared" si="662"/>
        <v/>
      </c>
      <c r="AC2363" s="534" t="str">
        <f t="shared" si="663"/>
        <v/>
      </c>
      <c r="AD2363" s="752" t="str">
        <f t="shared" si="664"/>
        <v/>
      </c>
      <c r="AE2363" s="534" t="str">
        <f t="shared" si="665"/>
        <v/>
      </c>
      <c r="AF2363" s="752" t="str">
        <f t="shared" si="666"/>
        <v/>
      </c>
    </row>
    <row r="2364" spans="2:32" x14ac:dyDescent="0.25">
      <c r="B2364" s="721"/>
      <c r="C2364" s="531" t="str">
        <f>IFERROR(VLOOKUP(B2364,'מצבת ורישום גנים'!B:D,3,0),"")</f>
        <v/>
      </c>
      <c r="D2364" s="721"/>
      <c r="E2364" s="723"/>
      <c r="F2364" s="723"/>
      <c r="G2364" s="723"/>
      <c r="H2364" s="723"/>
      <c r="I2364" s="992" t="str">
        <f t="shared" si="667"/>
        <v/>
      </c>
      <c r="J2364" s="723"/>
      <c r="K2364" s="724"/>
      <c r="L2364" s="723"/>
      <c r="M2364" s="306" t="str">
        <f t="shared" si="654"/>
        <v/>
      </c>
      <c r="N2364" s="32" t="str">
        <f t="shared" si="655"/>
        <v/>
      </c>
      <c r="P2364" s="307" t="str">
        <f t="shared" si="656"/>
        <v/>
      </c>
      <c r="Q2364" s="307" t="str">
        <f t="shared" si="650"/>
        <v/>
      </c>
      <c r="R2364" s="307" t="str">
        <f t="shared" si="657"/>
        <v/>
      </c>
      <c r="S2364" s="307" t="str">
        <f t="shared" si="658"/>
        <v/>
      </c>
      <c r="T2364" s="307" t="str">
        <f t="shared" si="659"/>
        <v/>
      </c>
      <c r="U2364" s="307" t="str">
        <f t="shared" si="651"/>
        <v/>
      </c>
      <c r="V2364" s="723"/>
      <c r="X2364" s="308" t="str">
        <f t="shared" si="660"/>
        <v/>
      </c>
      <c r="Y2364" s="309" t="str">
        <f t="shared" si="661"/>
        <v/>
      </c>
      <c r="Z2364" s="308" t="str">
        <f t="shared" si="652"/>
        <v/>
      </c>
      <c r="AA2364" s="308" t="b">
        <f t="shared" si="653"/>
        <v>1</v>
      </c>
      <c r="AB2364" s="308" t="str">
        <f t="shared" si="662"/>
        <v/>
      </c>
      <c r="AC2364" s="534" t="str">
        <f t="shared" si="663"/>
        <v/>
      </c>
      <c r="AD2364" s="752" t="str">
        <f t="shared" si="664"/>
        <v/>
      </c>
      <c r="AE2364" s="534" t="str">
        <f t="shared" si="665"/>
        <v/>
      </c>
      <c r="AF2364" s="752" t="str">
        <f t="shared" si="666"/>
        <v/>
      </c>
    </row>
    <row r="2365" spans="2:32" x14ac:dyDescent="0.25">
      <c r="B2365" s="721"/>
      <c r="C2365" s="531" t="str">
        <f>IFERROR(VLOOKUP(B2365,'מצבת ורישום גנים'!B:D,3,0),"")</f>
        <v/>
      </c>
      <c r="D2365" s="721"/>
      <c r="E2365" s="723"/>
      <c r="F2365" s="723"/>
      <c r="G2365" s="723"/>
      <c r="H2365" s="723"/>
      <c r="I2365" s="992" t="str">
        <f t="shared" si="667"/>
        <v/>
      </c>
      <c r="J2365" s="723"/>
      <c r="K2365" s="724"/>
      <c r="L2365" s="723"/>
      <c r="M2365" s="306" t="str">
        <f t="shared" si="654"/>
        <v/>
      </c>
      <c r="N2365" s="32" t="str">
        <f t="shared" si="655"/>
        <v/>
      </c>
      <c r="P2365" s="307" t="str">
        <f t="shared" si="656"/>
        <v/>
      </c>
      <c r="Q2365" s="307" t="str">
        <f t="shared" si="650"/>
        <v/>
      </c>
      <c r="R2365" s="307" t="str">
        <f t="shared" si="657"/>
        <v/>
      </c>
      <c r="S2365" s="307" t="str">
        <f t="shared" si="658"/>
        <v/>
      </c>
      <c r="T2365" s="307" t="str">
        <f t="shared" si="659"/>
        <v/>
      </c>
      <c r="U2365" s="307" t="str">
        <f t="shared" si="651"/>
        <v/>
      </c>
      <c r="V2365" s="723"/>
      <c r="X2365" s="308" t="str">
        <f t="shared" si="660"/>
        <v/>
      </c>
      <c r="Y2365" s="309" t="str">
        <f t="shared" si="661"/>
        <v/>
      </c>
      <c r="Z2365" s="308" t="str">
        <f t="shared" si="652"/>
        <v/>
      </c>
      <c r="AA2365" s="308" t="b">
        <f t="shared" si="653"/>
        <v>1</v>
      </c>
      <c r="AB2365" s="308" t="str">
        <f t="shared" si="662"/>
        <v/>
      </c>
      <c r="AC2365" s="534" t="str">
        <f t="shared" si="663"/>
        <v/>
      </c>
      <c r="AD2365" s="752" t="str">
        <f t="shared" si="664"/>
        <v/>
      </c>
      <c r="AE2365" s="534" t="str">
        <f t="shared" si="665"/>
        <v/>
      </c>
      <c r="AF2365" s="752" t="str">
        <f t="shared" si="666"/>
        <v/>
      </c>
    </row>
    <row r="2366" spans="2:32" x14ac:dyDescent="0.25">
      <c r="B2366" s="721"/>
      <c r="C2366" s="531" t="str">
        <f>IFERROR(VLOOKUP(B2366,'מצבת ורישום גנים'!B:D,3,0),"")</f>
        <v/>
      </c>
      <c r="D2366" s="721"/>
      <c r="E2366" s="723"/>
      <c r="F2366" s="723"/>
      <c r="G2366" s="723"/>
      <c r="H2366" s="723"/>
      <c r="I2366" s="992" t="str">
        <f t="shared" si="667"/>
        <v/>
      </c>
      <c r="J2366" s="723"/>
      <c r="K2366" s="724"/>
      <c r="L2366" s="723"/>
      <c r="M2366" s="306" t="str">
        <f t="shared" si="654"/>
        <v/>
      </c>
      <c r="N2366" s="32" t="str">
        <f t="shared" si="655"/>
        <v/>
      </c>
      <c r="P2366" s="307" t="str">
        <f t="shared" si="656"/>
        <v/>
      </c>
      <c r="Q2366" s="307" t="str">
        <f t="shared" si="650"/>
        <v/>
      </c>
      <c r="R2366" s="307" t="str">
        <f t="shared" si="657"/>
        <v/>
      </c>
      <c r="S2366" s="307" t="str">
        <f t="shared" si="658"/>
        <v/>
      </c>
      <c r="T2366" s="307" t="str">
        <f t="shared" si="659"/>
        <v/>
      </c>
      <c r="U2366" s="307" t="str">
        <f t="shared" si="651"/>
        <v/>
      </c>
      <c r="V2366" s="723"/>
      <c r="X2366" s="308" t="str">
        <f t="shared" si="660"/>
        <v/>
      </c>
      <c r="Y2366" s="309" t="str">
        <f t="shared" si="661"/>
        <v/>
      </c>
      <c r="Z2366" s="308" t="str">
        <f t="shared" si="652"/>
        <v/>
      </c>
      <c r="AA2366" s="308" t="b">
        <f t="shared" si="653"/>
        <v>1</v>
      </c>
      <c r="AB2366" s="308" t="str">
        <f t="shared" si="662"/>
        <v/>
      </c>
      <c r="AC2366" s="534" t="str">
        <f t="shared" si="663"/>
        <v/>
      </c>
      <c r="AD2366" s="752" t="str">
        <f t="shared" si="664"/>
        <v/>
      </c>
      <c r="AE2366" s="534" t="str">
        <f t="shared" si="665"/>
        <v/>
      </c>
      <c r="AF2366" s="752" t="str">
        <f t="shared" si="666"/>
        <v/>
      </c>
    </row>
    <row r="2367" spans="2:32" x14ac:dyDescent="0.25">
      <c r="B2367" s="721"/>
      <c r="C2367" s="531" t="str">
        <f>IFERROR(VLOOKUP(B2367,'מצבת ורישום גנים'!B:D,3,0),"")</f>
        <v/>
      </c>
      <c r="D2367" s="721"/>
      <c r="E2367" s="723"/>
      <c r="F2367" s="723"/>
      <c r="G2367" s="723"/>
      <c r="H2367" s="723"/>
      <c r="I2367" s="992" t="str">
        <f t="shared" si="667"/>
        <v/>
      </c>
      <c r="J2367" s="723"/>
      <c r="K2367" s="724"/>
      <c r="L2367" s="723"/>
      <c r="M2367" s="306" t="str">
        <f t="shared" si="654"/>
        <v/>
      </c>
      <c r="N2367" s="32" t="str">
        <f t="shared" si="655"/>
        <v/>
      </c>
      <c r="P2367" s="307" t="str">
        <f t="shared" si="656"/>
        <v/>
      </c>
      <c r="Q2367" s="307" t="str">
        <f t="shared" si="650"/>
        <v/>
      </c>
      <c r="R2367" s="307" t="str">
        <f t="shared" si="657"/>
        <v/>
      </c>
      <c r="S2367" s="307" t="str">
        <f t="shared" si="658"/>
        <v/>
      </c>
      <c r="T2367" s="307" t="str">
        <f t="shared" si="659"/>
        <v/>
      </c>
      <c r="U2367" s="307" t="str">
        <f t="shared" si="651"/>
        <v/>
      </c>
      <c r="V2367" s="723"/>
      <c r="X2367" s="308" t="str">
        <f t="shared" si="660"/>
        <v/>
      </c>
      <c r="Y2367" s="309" t="str">
        <f t="shared" si="661"/>
        <v/>
      </c>
      <c r="Z2367" s="308" t="str">
        <f t="shared" si="652"/>
        <v/>
      </c>
      <c r="AA2367" s="308" t="b">
        <f t="shared" si="653"/>
        <v>1</v>
      </c>
      <c r="AB2367" s="308" t="str">
        <f t="shared" si="662"/>
        <v/>
      </c>
      <c r="AC2367" s="534" t="str">
        <f t="shared" si="663"/>
        <v/>
      </c>
      <c r="AD2367" s="752" t="str">
        <f t="shared" si="664"/>
        <v/>
      </c>
      <c r="AE2367" s="534" t="str">
        <f t="shared" si="665"/>
        <v/>
      </c>
      <c r="AF2367" s="752" t="str">
        <f t="shared" si="666"/>
        <v/>
      </c>
    </row>
    <row r="2368" spans="2:32" x14ac:dyDescent="0.25">
      <c r="B2368" s="721"/>
      <c r="C2368" s="531" t="str">
        <f>IFERROR(VLOOKUP(B2368,'מצבת ורישום גנים'!B:D,3,0),"")</f>
        <v/>
      </c>
      <c r="D2368" s="721"/>
      <c r="E2368" s="723"/>
      <c r="F2368" s="723"/>
      <c r="G2368" s="723"/>
      <c r="H2368" s="723"/>
      <c r="I2368" s="992" t="str">
        <f t="shared" si="667"/>
        <v/>
      </c>
      <c r="J2368" s="723"/>
      <c r="K2368" s="724"/>
      <c r="L2368" s="723"/>
      <c r="M2368" s="306" t="str">
        <f t="shared" si="654"/>
        <v/>
      </c>
      <c r="N2368" s="32" t="str">
        <f t="shared" si="655"/>
        <v/>
      </c>
      <c r="P2368" s="307" t="str">
        <f t="shared" si="656"/>
        <v/>
      </c>
      <c r="Q2368" s="307" t="str">
        <f t="shared" si="650"/>
        <v/>
      </c>
      <c r="R2368" s="307" t="str">
        <f t="shared" si="657"/>
        <v/>
      </c>
      <c r="S2368" s="307" t="str">
        <f t="shared" si="658"/>
        <v/>
      </c>
      <c r="T2368" s="307" t="str">
        <f t="shared" si="659"/>
        <v/>
      </c>
      <c r="U2368" s="307" t="str">
        <f t="shared" si="651"/>
        <v/>
      </c>
      <c r="V2368" s="723"/>
      <c r="X2368" s="308" t="str">
        <f t="shared" si="660"/>
        <v/>
      </c>
      <c r="Y2368" s="309" t="str">
        <f t="shared" si="661"/>
        <v/>
      </c>
      <c r="Z2368" s="308" t="str">
        <f t="shared" si="652"/>
        <v/>
      </c>
      <c r="AA2368" s="308" t="b">
        <f t="shared" si="653"/>
        <v>1</v>
      </c>
      <c r="AB2368" s="308" t="str">
        <f t="shared" si="662"/>
        <v/>
      </c>
      <c r="AC2368" s="534" t="str">
        <f t="shared" si="663"/>
        <v/>
      </c>
      <c r="AD2368" s="752" t="str">
        <f t="shared" si="664"/>
        <v/>
      </c>
      <c r="AE2368" s="534" t="str">
        <f t="shared" si="665"/>
        <v/>
      </c>
      <c r="AF2368" s="752" t="str">
        <f t="shared" si="666"/>
        <v/>
      </c>
    </row>
    <row r="2369" spans="2:32" x14ac:dyDescent="0.25">
      <c r="B2369" s="721"/>
      <c r="C2369" s="531" t="str">
        <f>IFERROR(VLOOKUP(B2369,'מצבת ורישום גנים'!B:D,3,0),"")</f>
        <v/>
      </c>
      <c r="D2369" s="721"/>
      <c r="E2369" s="723"/>
      <c r="F2369" s="723"/>
      <c r="G2369" s="723"/>
      <c r="H2369" s="723"/>
      <c r="I2369" s="992" t="str">
        <f t="shared" si="667"/>
        <v/>
      </c>
      <c r="J2369" s="723"/>
      <c r="K2369" s="724"/>
      <c r="L2369" s="723"/>
      <c r="M2369" s="306" t="str">
        <f t="shared" si="654"/>
        <v/>
      </c>
      <c r="N2369" s="32" t="str">
        <f t="shared" si="655"/>
        <v/>
      </c>
      <c r="P2369" s="307" t="str">
        <f t="shared" si="656"/>
        <v/>
      </c>
      <c r="Q2369" s="307" t="str">
        <f t="shared" si="650"/>
        <v/>
      </c>
      <c r="R2369" s="307" t="str">
        <f t="shared" si="657"/>
        <v/>
      </c>
      <c r="S2369" s="307" t="str">
        <f t="shared" si="658"/>
        <v/>
      </c>
      <c r="T2369" s="307" t="str">
        <f t="shared" si="659"/>
        <v/>
      </c>
      <c r="U2369" s="307" t="str">
        <f t="shared" si="651"/>
        <v/>
      </c>
      <c r="V2369" s="723"/>
      <c r="X2369" s="308" t="str">
        <f t="shared" si="660"/>
        <v/>
      </c>
      <c r="Y2369" s="309" t="str">
        <f t="shared" si="661"/>
        <v/>
      </c>
      <c r="Z2369" s="308" t="str">
        <f t="shared" si="652"/>
        <v/>
      </c>
      <c r="AA2369" s="308" t="b">
        <f t="shared" si="653"/>
        <v>1</v>
      </c>
      <c r="AB2369" s="308" t="str">
        <f t="shared" si="662"/>
        <v/>
      </c>
      <c r="AC2369" s="534" t="str">
        <f t="shared" si="663"/>
        <v/>
      </c>
      <c r="AD2369" s="752" t="str">
        <f t="shared" si="664"/>
        <v/>
      </c>
      <c r="AE2369" s="534" t="str">
        <f t="shared" si="665"/>
        <v/>
      </c>
      <c r="AF2369" s="752" t="str">
        <f t="shared" si="666"/>
        <v/>
      </c>
    </row>
    <row r="2370" spans="2:32" x14ac:dyDescent="0.25">
      <c r="B2370" s="721"/>
      <c r="C2370" s="531" t="str">
        <f>IFERROR(VLOOKUP(B2370,'מצבת ורישום גנים'!B:D,3,0),"")</f>
        <v/>
      </c>
      <c r="D2370" s="721"/>
      <c r="E2370" s="723"/>
      <c r="F2370" s="723"/>
      <c r="G2370" s="723"/>
      <c r="H2370" s="723"/>
      <c r="I2370" s="992" t="str">
        <f t="shared" si="667"/>
        <v/>
      </c>
      <c r="J2370" s="723"/>
      <c r="K2370" s="724"/>
      <c r="L2370" s="723"/>
      <c r="M2370" s="306" t="str">
        <f t="shared" si="654"/>
        <v/>
      </c>
      <c r="N2370" s="32" t="str">
        <f t="shared" si="655"/>
        <v/>
      </c>
      <c r="P2370" s="307" t="str">
        <f t="shared" si="656"/>
        <v/>
      </c>
      <c r="Q2370" s="307" t="str">
        <f t="shared" si="650"/>
        <v/>
      </c>
      <c r="R2370" s="307" t="str">
        <f t="shared" si="657"/>
        <v/>
      </c>
      <c r="S2370" s="307" t="str">
        <f t="shared" si="658"/>
        <v/>
      </c>
      <c r="T2370" s="307" t="str">
        <f t="shared" si="659"/>
        <v/>
      </c>
      <c r="U2370" s="307" t="str">
        <f t="shared" si="651"/>
        <v/>
      </c>
      <c r="V2370" s="723"/>
      <c r="X2370" s="308" t="str">
        <f t="shared" si="660"/>
        <v/>
      </c>
      <c r="Y2370" s="309" t="str">
        <f t="shared" si="661"/>
        <v/>
      </c>
      <c r="Z2370" s="308" t="str">
        <f t="shared" si="652"/>
        <v/>
      </c>
      <c r="AA2370" s="308" t="b">
        <f t="shared" si="653"/>
        <v>1</v>
      </c>
      <c r="AB2370" s="308" t="str">
        <f t="shared" si="662"/>
        <v/>
      </c>
      <c r="AC2370" s="534" t="str">
        <f t="shared" si="663"/>
        <v/>
      </c>
      <c r="AD2370" s="752" t="str">
        <f t="shared" si="664"/>
        <v/>
      </c>
      <c r="AE2370" s="534" t="str">
        <f t="shared" si="665"/>
        <v/>
      </c>
      <c r="AF2370" s="752" t="str">
        <f t="shared" si="666"/>
        <v/>
      </c>
    </row>
    <row r="2371" spans="2:32" x14ac:dyDescent="0.25">
      <c r="B2371" s="721"/>
      <c r="C2371" s="531" t="str">
        <f>IFERROR(VLOOKUP(B2371,'מצבת ורישום גנים'!B:D,3,0),"")</f>
        <v/>
      </c>
      <c r="D2371" s="721"/>
      <c r="E2371" s="723"/>
      <c r="F2371" s="723"/>
      <c r="G2371" s="723"/>
      <c r="H2371" s="723"/>
      <c r="I2371" s="992" t="str">
        <f t="shared" si="667"/>
        <v/>
      </c>
      <c r="J2371" s="723"/>
      <c r="K2371" s="724"/>
      <c r="L2371" s="723"/>
      <c r="M2371" s="306" t="str">
        <f t="shared" si="654"/>
        <v/>
      </c>
      <c r="N2371" s="32" t="str">
        <f t="shared" si="655"/>
        <v/>
      </c>
      <c r="P2371" s="307" t="str">
        <f t="shared" si="656"/>
        <v/>
      </c>
      <c r="Q2371" s="307" t="str">
        <f t="shared" si="650"/>
        <v/>
      </c>
      <c r="R2371" s="307" t="str">
        <f t="shared" si="657"/>
        <v/>
      </c>
      <c r="S2371" s="307" t="str">
        <f t="shared" si="658"/>
        <v/>
      </c>
      <c r="T2371" s="307" t="str">
        <f t="shared" si="659"/>
        <v/>
      </c>
      <c r="U2371" s="307" t="str">
        <f t="shared" si="651"/>
        <v/>
      </c>
      <c r="V2371" s="723"/>
      <c r="X2371" s="308" t="str">
        <f t="shared" si="660"/>
        <v/>
      </c>
      <c r="Y2371" s="309" t="str">
        <f t="shared" si="661"/>
        <v/>
      </c>
      <c r="Z2371" s="308" t="str">
        <f t="shared" si="652"/>
        <v/>
      </c>
      <c r="AA2371" s="308" t="b">
        <f t="shared" si="653"/>
        <v>1</v>
      </c>
      <c r="AB2371" s="308" t="str">
        <f t="shared" si="662"/>
        <v/>
      </c>
      <c r="AC2371" s="534" t="str">
        <f t="shared" si="663"/>
        <v/>
      </c>
      <c r="AD2371" s="752" t="str">
        <f t="shared" si="664"/>
        <v/>
      </c>
      <c r="AE2371" s="534" t="str">
        <f t="shared" si="665"/>
        <v/>
      </c>
      <c r="AF2371" s="752" t="str">
        <f t="shared" si="666"/>
        <v/>
      </c>
    </row>
    <row r="2372" spans="2:32" x14ac:dyDescent="0.25">
      <c r="B2372" s="721"/>
      <c r="C2372" s="531" t="str">
        <f>IFERROR(VLOOKUP(B2372,'מצבת ורישום גנים'!B:D,3,0),"")</f>
        <v/>
      </c>
      <c r="D2372" s="721"/>
      <c r="E2372" s="723"/>
      <c r="F2372" s="723"/>
      <c r="G2372" s="723"/>
      <c r="H2372" s="723"/>
      <c r="I2372" s="992" t="str">
        <f t="shared" si="667"/>
        <v/>
      </c>
      <c r="J2372" s="723"/>
      <c r="K2372" s="724"/>
      <c r="L2372" s="723"/>
      <c r="M2372" s="306" t="str">
        <f t="shared" si="654"/>
        <v/>
      </c>
      <c r="N2372" s="32" t="str">
        <f t="shared" si="655"/>
        <v/>
      </c>
      <c r="P2372" s="307" t="str">
        <f t="shared" si="656"/>
        <v/>
      </c>
      <c r="Q2372" s="307" t="str">
        <f t="shared" si="650"/>
        <v/>
      </c>
      <c r="R2372" s="307" t="str">
        <f t="shared" si="657"/>
        <v/>
      </c>
      <c r="S2372" s="307" t="str">
        <f t="shared" si="658"/>
        <v/>
      </c>
      <c r="T2372" s="307" t="str">
        <f t="shared" si="659"/>
        <v/>
      </c>
      <c r="U2372" s="307" t="str">
        <f t="shared" si="651"/>
        <v/>
      </c>
      <c r="V2372" s="723"/>
      <c r="X2372" s="308" t="str">
        <f t="shared" si="660"/>
        <v/>
      </c>
      <c r="Y2372" s="309" t="str">
        <f t="shared" si="661"/>
        <v/>
      </c>
      <c r="Z2372" s="308" t="str">
        <f t="shared" si="652"/>
        <v/>
      </c>
      <c r="AA2372" s="308" t="b">
        <f t="shared" si="653"/>
        <v>1</v>
      </c>
      <c r="AB2372" s="308" t="str">
        <f t="shared" si="662"/>
        <v/>
      </c>
      <c r="AC2372" s="534" t="str">
        <f t="shared" si="663"/>
        <v/>
      </c>
      <c r="AD2372" s="752" t="str">
        <f t="shared" si="664"/>
        <v/>
      </c>
      <c r="AE2372" s="534" t="str">
        <f t="shared" si="665"/>
        <v/>
      </c>
      <c r="AF2372" s="752" t="str">
        <f t="shared" si="666"/>
        <v/>
      </c>
    </row>
    <row r="2373" spans="2:32" x14ac:dyDescent="0.25">
      <c r="B2373" s="721"/>
      <c r="C2373" s="531" t="str">
        <f>IFERROR(VLOOKUP(B2373,'מצבת ורישום גנים'!B:D,3,0),"")</f>
        <v/>
      </c>
      <c r="D2373" s="721"/>
      <c r="E2373" s="723"/>
      <c r="F2373" s="723"/>
      <c r="G2373" s="723"/>
      <c r="H2373" s="723"/>
      <c r="I2373" s="992" t="str">
        <f t="shared" si="667"/>
        <v/>
      </c>
      <c r="J2373" s="723"/>
      <c r="K2373" s="724"/>
      <c r="L2373" s="723"/>
      <c r="M2373" s="306" t="str">
        <f t="shared" si="654"/>
        <v/>
      </c>
      <c r="N2373" s="32" t="str">
        <f t="shared" si="655"/>
        <v/>
      </c>
      <c r="P2373" s="307" t="str">
        <f t="shared" si="656"/>
        <v/>
      </c>
      <c r="Q2373" s="307" t="str">
        <f t="shared" si="650"/>
        <v/>
      </c>
      <c r="R2373" s="307" t="str">
        <f t="shared" si="657"/>
        <v/>
      </c>
      <c r="S2373" s="307" t="str">
        <f t="shared" si="658"/>
        <v/>
      </c>
      <c r="T2373" s="307" t="str">
        <f t="shared" si="659"/>
        <v/>
      </c>
      <c r="U2373" s="307" t="str">
        <f t="shared" si="651"/>
        <v/>
      </c>
      <c r="V2373" s="723"/>
      <c r="X2373" s="308" t="str">
        <f t="shared" si="660"/>
        <v/>
      </c>
      <c r="Y2373" s="309" t="str">
        <f t="shared" si="661"/>
        <v/>
      </c>
      <c r="Z2373" s="308" t="str">
        <f t="shared" si="652"/>
        <v/>
      </c>
      <c r="AA2373" s="308" t="b">
        <f t="shared" si="653"/>
        <v>1</v>
      </c>
      <c r="AB2373" s="308" t="str">
        <f t="shared" si="662"/>
        <v/>
      </c>
      <c r="AC2373" s="534" t="str">
        <f t="shared" si="663"/>
        <v/>
      </c>
      <c r="AD2373" s="752" t="str">
        <f t="shared" si="664"/>
        <v/>
      </c>
      <c r="AE2373" s="534" t="str">
        <f t="shared" si="665"/>
        <v/>
      </c>
      <c r="AF2373" s="752" t="str">
        <f t="shared" si="666"/>
        <v/>
      </c>
    </row>
    <row r="2374" spans="2:32" x14ac:dyDescent="0.25">
      <c r="B2374" s="721"/>
      <c r="C2374" s="531" t="str">
        <f>IFERROR(VLOOKUP(B2374,'מצבת ורישום גנים'!B:D,3,0),"")</f>
        <v/>
      </c>
      <c r="D2374" s="721"/>
      <c r="E2374" s="723"/>
      <c r="F2374" s="723"/>
      <c r="G2374" s="723"/>
      <c r="H2374" s="723"/>
      <c r="I2374" s="992" t="str">
        <f t="shared" si="667"/>
        <v/>
      </c>
      <c r="J2374" s="723"/>
      <c r="K2374" s="724"/>
      <c r="L2374" s="723"/>
      <c r="M2374" s="306" t="str">
        <f t="shared" si="654"/>
        <v/>
      </c>
      <c r="N2374" s="32" t="str">
        <f t="shared" si="655"/>
        <v/>
      </c>
      <c r="P2374" s="307" t="str">
        <f t="shared" si="656"/>
        <v/>
      </c>
      <c r="Q2374" s="307" t="str">
        <f t="shared" si="650"/>
        <v/>
      </c>
      <c r="R2374" s="307" t="str">
        <f t="shared" si="657"/>
        <v/>
      </c>
      <c r="S2374" s="307" t="str">
        <f t="shared" si="658"/>
        <v/>
      </c>
      <c r="T2374" s="307" t="str">
        <f t="shared" si="659"/>
        <v/>
      </c>
      <c r="U2374" s="307" t="str">
        <f t="shared" si="651"/>
        <v/>
      </c>
      <c r="V2374" s="723"/>
      <c r="X2374" s="308" t="str">
        <f t="shared" si="660"/>
        <v/>
      </c>
      <c r="Y2374" s="309" t="str">
        <f t="shared" si="661"/>
        <v/>
      </c>
      <c r="Z2374" s="308" t="str">
        <f t="shared" si="652"/>
        <v/>
      </c>
      <c r="AA2374" s="308" t="b">
        <f t="shared" si="653"/>
        <v>1</v>
      </c>
      <c r="AB2374" s="308" t="str">
        <f t="shared" si="662"/>
        <v/>
      </c>
      <c r="AC2374" s="534" t="str">
        <f t="shared" si="663"/>
        <v/>
      </c>
      <c r="AD2374" s="752" t="str">
        <f t="shared" si="664"/>
        <v/>
      </c>
      <c r="AE2374" s="534" t="str">
        <f t="shared" si="665"/>
        <v/>
      </c>
      <c r="AF2374" s="752" t="str">
        <f t="shared" si="666"/>
        <v/>
      </c>
    </row>
    <row r="2375" spans="2:32" x14ac:dyDescent="0.25">
      <c r="B2375" s="721"/>
      <c r="C2375" s="531" t="str">
        <f>IFERROR(VLOOKUP(B2375,'מצבת ורישום גנים'!B:D,3,0),"")</f>
        <v/>
      </c>
      <c r="D2375" s="721"/>
      <c r="E2375" s="723"/>
      <c r="F2375" s="723"/>
      <c r="G2375" s="723"/>
      <c r="H2375" s="723"/>
      <c r="I2375" s="992" t="str">
        <f t="shared" si="667"/>
        <v/>
      </c>
      <c r="J2375" s="723"/>
      <c r="K2375" s="724"/>
      <c r="L2375" s="723"/>
      <c r="M2375" s="306" t="str">
        <f t="shared" si="654"/>
        <v/>
      </c>
      <c r="N2375" s="32" t="str">
        <f t="shared" si="655"/>
        <v/>
      </c>
      <c r="P2375" s="307" t="str">
        <f t="shared" si="656"/>
        <v/>
      </c>
      <c r="Q2375" s="307" t="str">
        <f t="shared" si="650"/>
        <v/>
      </c>
      <c r="R2375" s="307" t="str">
        <f t="shared" si="657"/>
        <v/>
      </c>
      <c r="S2375" s="307" t="str">
        <f t="shared" si="658"/>
        <v/>
      </c>
      <c r="T2375" s="307" t="str">
        <f t="shared" si="659"/>
        <v/>
      </c>
      <c r="U2375" s="307" t="str">
        <f t="shared" si="651"/>
        <v/>
      </c>
      <c r="V2375" s="723"/>
      <c r="X2375" s="308" t="str">
        <f t="shared" si="660"/>
        <v/>
      </c>
      <c r="Y2375" s="309" t="str">
        <f t="shared" si="661"/>
        <v/>
      </c>
      <c r="Z2375" s="308" t="str">
        <f t="shared" si="652"/>
        <v/>
      </c>
      <c r="AA2375" s="308" t="b">
        <f t="shared" si="653"/>
        <v>1</v>
      </c>
      <c r="AB2375" s="308" t="str">
        <f t="shared" si="662"/>
        <v/>
      </c>
      <c r="AC2375" s="534" t="str">
        <f t="shared" si="663"/>
        <v/>
      </c>
      <c r="AD2375" s="752" t="str">
        <f t="shared" si="664"/>
        <v/>
      </c>
      <c r="AE2375" s="534" t="str">
        <f t="shared" si="665"/>
        <v/>
      </c>
      <c r="AF2375" s="752" t="str">
        <f t="shared" si="666"/>
        <v/>
      </c>
    </row>
    <row r="2376" spans="2:32" x14ac:dyDescent="0.25">
      <c r="B2376" s="721"/>
      <c r="C2376" s="531" t="str">
        <f>IFERROR(VLOOKUP(B2376,'מצבת ורישום גנים'!B:D,3,0),"")</f>
        <v/>
      </c>
      <c r="D2376" s="721"/>
      <c r="E2376" s="723"/>
      <c r="F2376" s="723"/>
      <c r="G2376" s="723"/>
      <c r="H2376" s="723"/>
      <c r="I2376" s="992" t="str">
        <f t="shared" si="667"/>
        <v/>
      </c>
      <c r="J2376" s="723"/>
      <c r="K2376" s="724"/>
      <c r="L2376" s="723"/>
      <c r="M2376" s="306" t="str">
        <f t="shared" si="654"/>
        <v/>
      </c>
      <c r="N2376" s="32" t="str">
        <f t="shared" si="655"/>
        <v/>
      </c>
      <c r="P2376" s="307" t="str">
        <f t="shared" si="656"/>
        <v/>
      </c>
      <c r="Q2376" s="307" t="str">
        <f t="shared" si="650"/>
        <v/>
      </c>
      <c r="R2376" s="307" t="str">
        <f t="shared" si="657"/>
        <v/>
      </c>
      <c r="S2376" s="307" t="str">
        <f t="shared" si="658"/>
        <v/>
      </c>
      <c r="T2376" s="307" t="str">
        <f t="shared" si="659"/>
        <v/>
      </c>
      <c r="U2376" s="307" t="str">
        <f t="shared" si="651"/>
        <v/>
      </c>
      <c r="V2376" s="723"/>
      <c r="X2376" s="308" t="str">
        <f t="shared" si="660"/>
        <v/>
      </c>
      <c r="Y2376" s="309" t="str">
        <f t="shared" si="661"/>
        <v/>
      </c>
      <c r="Z2376" s="308" t="str">
        <f t="shared" si="652"/>
        <v/>
      </c>
      <c r="AA2376" s="308" t="b">
        <f t="shared" si="653"/>
        <v>1</v>
      </c>
      <c r="AB2376" s="308" t="str">
        <f t="shared" si="662"/>
        <v/>
      </c>
      <c r="AC2376" s="534" t="str">
        <f t="shared" si="663"/>
        <v/>
      </c>
      <c r="AD2376" s="752" t="str">
        <f t="shared" si="664"/>
        <v/>
      </c>
      <c r="AE2376" s="534" t="str">
        <f t="shared" si="665"/>
        <v/>
      </c>
      <c r="AF2376" s="752" t="str">
        <f t="shared" si="666"/>
        <v/>
      </c>
    </row>
    <row r="2377" spans="2:32" x14ac:dyDescent="0.25">
      <c r="B2377" s="721"/>
      <c r="C2377" s="531" t="str">
        <f>IFERROR(VLOOKUP(B2377,'מצבת ורישום גנים'!B:D,3,0),"")</f>
        <v/>
      </c>
      <c r="D2377" s="721"/>
      <c r="E2377" s="723"/>
      <c r="F2377" s="723"/>
      <c r="G2377" s="723"/>
      <c r="H2377" s="723"/>
      <c r="I2377" s="992" t="str">
        <f t="shared" si="667"/>
        <v/>
      </c>
      <c r="J2377" s="723"/>
      <c r="K2377" s="724"/>
      <c r="L2377" s="723"/>
      <c r="M2377" s="306" t="str">
        <f t="shared" si="654"/>
        <v/>
      </c>
      <c r="N2377" s="32" t="str">
        <f t="shared" si="655"/>
        <v/>
      </c>
      <c r="P2377" s="307" t="str">
        <f t="shared" si="656"/>
        <v/>
      </c>
      <c r="Q2377" s="307" t="str">
        <f t="shared" si="650"/>
        <v/>
      </c>
      <c r="R2377" s="307" t="str">
        <f t="shared" si="657"/>
        <v/>
      </c>
      <c r="S2377" s="307" t="str">
        <f t="shared" si="658"/>
        <v/>
      </c>
      <c r="T2377" s="307" t="str">
        <f t="shared" si="659"/>
        <v/>
      </c>
      <c r="U2377" s="307" t="str">
        <f t="shared" si="651"/>
        <v/>
      </c>
      <c r="V2377" s="723"/>
      <c r="X2377" s="308" t="str">
        <f t="shared" si="660"/>
        <v/>
      </c>
      <c r="Y2377" s="309" t="str">
        <f t="shared" si="661"/>
        <v/>
      </c>
      <c r="Z2377" s="308" t="str">
        <f t="shared" si="652"/>
        <v/>
      </c>
      <c r="AA2377" s="308" t="b">
        <f t="shared" si="653"/>
        <v>1</v>
      </c>
      <c r="AB2377" s="308" t="str">
        <f t="shared" si="662"/>
        <v/>
      </c>
      <c r="AC2377" s="534" t="str">
        <f t="shared" si="663"/>
        <v/>
      </c>
      <c r="AD2377" s="752" t="str">
        <f t="shared" si="664"/>
        <v/>
      </c>
      <c r="AE2377" s="534" t="str">
        <f t="shared" si="665"/>
        <v/>
      </c>
      <c r="AF2377" s="752" t="str">
        <f t="shared" si="666"/>
        <v/>
      </c>
    </row>
    <row r="2378" spans="2:32" x14ac:dyDescent="0.25">
      <c r="B2378" s="721"/>
      <c r="C2378" s="531" t="str">
        <f>IFERROR(VLOOKUP(B2378,'מצבת ורישום גנים'!B:D,3,0),"")</f>
        <v/>
      </c>
      <c r="D2378" s="721"/>
      <c r="E2378" s="723"/>
      <c r="F2378" s="723"/>
      <c r="G2378" s="723"/>
      <c r="H2378" s="723"/>
      <c r="I2378" s="992" t="str">
        <f t="shared" si="667"/>
        <v/>
      </c>
      <c r="J2378" s="723"/>
      <c r="K2378" s="724"/>
      <c r="L2378" s="723"/>
      <c r="M2378" s="306" t="str">
        <f t="shared" si="654"/>
        <v/>
      </c>
      <c r="N2378" s="32" t="str">
        <f t="shared" si="655"/>
        <v/>
      </c>
      <c r="P2378" s="307" t="str">
        <f t="shared" si="656"/>
        <v/>
      </c>
      <c r="Q2378" s="307" t="str">
        <f t="shared" si="650"/>
        <v/>
      </c>
      <c r="R2378" s="307" t="str">
        <f t="shared" si="657"/>
        <v/>
      </c>
      <c r="S2378" s="307" t="str">
        <f t="shared" si="658"/>
        <v/>
      </c>
      <c r="T2378" s="307" t="str">
        <f t="shared" si="659"/>
        <v/>
      </c>
      <c r="U2378" s="307" t="str">
        <f t="shared" si="651"/>
        <v/>
      </c>
      <c r="V2378" s="723"/>
      <c r="X2378" s="308" t="str">
        <f t="shared" si="660"/>
        <v/>
      </c>
      <c r="Y2378" s="309" t="str">
        <f t="shared" si="661"/>
        <v/>
      </c>
      <c r="Z2378" s="308" t="str">
        <f t="shared" si="652"/>
        <v/>
      </c>
      <c r="AA2378" s="308" t="b">
        <f t="shared" si="653"/>
        <v>1</v>
      </c>
      <c r="AB2378" s="308" t="str">
        <f t="shared" si="662"/>
        <v/>
      </c>
      <c r="AC2378" s="534" t="str">
        <f t="shared" si="663"/>
        <v/>
      </c>
      <c r="AD2378" s="752" t="str">
        <f t="shared" si="664"/>
        <v/>
      </c>
      <c r="AE2378" s="534" t="str">
        <f t="shared" si="665"/>
        <v/>
      </c>
      <c r="AF2378" s="752" t="str">
        <f t="shared" si="666"/>
        <v/>
      </c>
    </row>
    <row r="2379" spans="2:32" x14ac:dyDescent="0.25">
      <c r="B2379" s="721"/>
      <c r="C2379" s="531" t="str">
        <f>IFERROR(VLOOKUP(B2379,'מצבת ורישום גנים'!B:D,3,0),"")</f>
        <v/>
      </c>
      <c r="D2379" s="721"/>
      <c r="E2379" s="723"/>
      <c r="F2379" s="723"/>
      <c r="G2379" s="723"/>
      <c r="H2379" s="723"/>
      <c r="I2379" s="992" t="str">
        <f t="shared" si="667"/>
        <v/>
      </c>
      <c r="J2379" s="723"/>
      <c r="K2379" s="724"/>
      <c r="L2379" s="723"/>
      <c r="M2379" s="306" t="str">
        <f t="shared" si="654"/>
        <v/>
      </c>
      <c r="N2379" s="32" t="str">
        <f t="shared" si="655"/>
        <v/>
      </c>
      <c r="P2379" s="307" t="str">
        <f t="shared" si="656"/>
        <v/>
      </c>
      <c r="Q2379" s="307" t="str">
        <f t="shared" si="650"/>
        <v/>
      </c>
      <c r="R2379" s="307" t="str">
        <f t="shared" si="657"/>
        <v/>
      </c>
      <c r="S2379" s="307" t="str">
        <f t="shared" si="658"/>
        <v/>
      </c>
      <c r="T2379" s="307" t="str">
        <f t="shared" si="659"/>
        <v/>
      </c>
      <c r="U2379" s="307" t="str">
        <f t="shared" si="651"/>
        <v/>
      </c>
      <c r="V2379" s="723"/>
      <c r="X2379" s="308" t="str">
        <f t="shared" si="660"/>
        <v/>
      </c>
      <c r="Y2379" s="309" t="str">
        <f t="shared" si="661"/>
        <v/>
      </c>
      <c r="Z2379" s="308" t="str">
        <f t="shared" si="652"/>
        <v/>
      </c>
      <c r="AA2379" s="308" t="b">
        <f t="shared" si="653"/>
        <v>1</v>
      </c>
      <c r="AB2379" s="308" t="str">
        <f t="shared" si="662"/>
        <v/>
      </c>
      <c r="AC2379" s="534" t="str">
        <f t="shared" si="663"/>
        <v/>
      </c>
      <c r="AD2379" s="752" t="str">
        <f t="shared" si="664"/>
        <v/>
      </c>
      <c r="AE2379" s="534" t="str">
        <f t="shared" si="665"/>
        <v/>
      </c>
      <c r="AF2379" s="752" t="str">
        <f t="shared" si="666"/>
        <v/>
      </c>
    </row>
    <row r="2380" spans="2:32" x14ac:dyDescent="0.25">
      <c r="B2380" s="721"/>
      <c r="C2380" s="531" t="str">
        <f>IFERROR(VLOOKUP(B2380,'מצבת ורישום גנים'!B:D,3,0),"")</f>
        <v/>
      </c>
      <c r="D2380" s="721"/>
      <c r="E2380" s="723"/>
      <c r="F2380" s="723"/>
      <c r="G2380" s="723"/>
      <c r="H2380" s="723"/>
      <c r="I2380" s="992" t="str">
        <f t="shared" si="667"/>
        <v/>
      </c>
      <c r="J2380" s="723"/>
      <c r="K2380" s="724"/>
      <c r="L2380" s="723"/>
      <c r="M2380" s="306" t="str">
        <f t="shared" si="654"/>
        <v/>
      </c>
      <c r="N2380" s="32" t="str">
        <f t="shared" si="655"/>
        <v/>
      </c>
      <c r="P2380" s="307" t="str">
        <f t="shared" si="656"/>
        <v/>
      </c>
      <c r="Q2380" s="307" t="str">
        <f t="shared" si="650"/>
        <v/>
      </c>
      <c r="R2380" s="307" t="str">
        <f t="shared" si="657"/>
        <v/>
      </c>
      <c r="S2380" s="307" t="str">
        <f t="shared" si="658"/>
        <v/>
      </c>
      <c r="T2380" s="307" t="str">
        <f t="shared" si="659"/>
        <v/>
      </c>
      <c r="U2380" s="307" t="str">
        <f t="shared" si="651"/>
        <v/>
      </c>
      <c r="V2380" s="723"/>
      <c r="X2380" s="308" t="str">
        <f t="shared" si="660"/>
        <v/>
      </c>
      <c r="Y2380" s="309" t="str">
        <f t="shared" si="661"/>
        <v/>
      </c>
      <c r="Z2380" s="308" t="str">
        <f t="shared" si="652"/>
        <v/>
      </c>
      <c r="AA2380" s="308" t="b">
        <f t="shared" si="653"/>
        <v>1</v>
      </c>
      <c r="AB2380" s="308" t="str">
        <f t="shared" si="662"/>
        <v/>
      </c>
      <c r="AC2380" s="534" t="str">
        <f t="shared" si="663"/>
        <v/>
      </c>
      <c r="AD2380" s="752" t="str">
        <f t="shared" si="664"/>
        <v/>
      </c>
      <c r="AE2380" s="534" t="str">
        <f t="shared" si="665"/>
        <v/>
      </c>
      <c r="AF2380" s="752" t="str">
        <f t="shared" si="666"/>
        <v/>
      </c>
    </row>
    <row r="2381" spans="2:32" x14ac:dyDescent="0.25">
      <c r="B2381" s="721"/>
      <c r="C2381" s="531" t="str">
        <f>IFERROR(VLOOKUP(B2381,'מצבת ורישום גנים'!B:D,3,0),"")</f>
        <v/>
      </c>
      <c r="D2381" s="721"/>
      <c r="E2381" s="723"/>
      <c r="F2381" s="723"/>
      <c r="G2381" s="723"/>
      <c r="H2381" s="723"/>
      <c r="I2381" s="992" t="str">
        <f t="shared" si="667"/>
        <v/>
      </c>
      <c r="J2381" s="723"/>
      <c r="K2381" s="724"/>
      <c r="L2381" s="723"/>
      <c r="M2381" s="306" t="str">
        <f t="shared" si="654"/>
        <v/>
      </c>
      <c r="N2381" s="32" t="str">
        <f t="shared" si="655"/>
        <v/>
      </c>
      <c r="P2381" s="307" t="str">
        <f t="shared" si="656"/>
        <v/>
      </c>
      <c r="Q2381" s="307" t="str">
        <f t="shared" si="650"/>
        <v/>
      </c>
      <c r="R2381" s="307" t="str">
        <f t="shared" si="657"/>
        <v/>
      </c>
      <c r="S2381" s="307" t="str">
        <f t="shared" si="658"/>
        <v/>
      </c>
      <c r="T2381" s="307" t="str">
        <f t="shared" si="659"/>
        <v/>
      </c>
      <c r="U2381" s="307" t="str">
        <f t="shared" si="651"/>
        <v/>
      </c>
      <c r="V2381" s="723"/>
      <c r="X2381" s="308" t="str">
        <f t="shared" si="660"/>
        <v/>
      </c>
      <c r="Y2381" s="309" t="str">
        <f t="shared" si="661"/>
        <v/>
      </c>
      <c r="Z2381" s="308" t="str">
        <f t="shared" si="652"/>
        <v/>
      </c>
      <c r="AA2381" s="308" t="b">
        <f t="shared" si="653"/>
        <v>1</v>
      </c>
      <c r="AB2381" s="308" t="str">
        <f t="shared" si="662"/>
        <v/>
      </c>
      <c r="AC2381" s="534" t="str">
        <f t="shared" si="663"/>
        <v/>
      </c>
      <c r="AD2381" s="752" t="str">
        <f t="shared" si="664"/>
        <v/>
      </c>
      <c r="AE2381" s="534" t="str">
        <f t="shared" si="665"/>
        <v/>
      </c>
      <c r="AF2381" s="752" t="str">
        <f t="shared" si="666"/>
        <v/>
      </c>
    </row>
    <row r="2382" spans="2:32" x14ac:dyDescent="0.25">
      <c r="B2382" s="721"/>
      <c r="C2382" s="531" t="str">
        <f>IFERROR(VLOOKUP(B2382,'מצבת ורישום גנים'!B:D,3,0),"")</f>
        <v/>
      </c>
      <c r="D2382" s="721"/>
      <c r="E2382" s="723"/>
      <c r="F2382" s="723"/>
      <c r="G2382" s="723"/>
      <c r="H2382" s="723"/>
      <c r="I2382" s="992" t="str">
        <f t="shared" si="667"/>
        <v/>
      </c>
      <c r="J2382" s="723"/>
      <c r="K2382" s="724"/>
      <c r="L2382" s="723"/>
      <c r="M2382" s="306" t="str">
        <f t="shared" si="654"/>
        <v/>
      </c>
      <c r="N2382" s="32" t="str">
        <f t="shared" si="655"/>
        <v/>
      </c>
      <c r="P2382" s="307" t="str">
        <f t="shared" si="656"/>
        <v/>
      </c>
      <c r="Q2382" s="307" t="str">
        <f t="shared" si="650"/>
        <v/>
      </c>
      <c r="R2382" s="307" t="str">
        <f t="shared" si="657"/>
        <v/>
      </c>
      <c r="S2382" s="307" t="str">
        <f t="shared" si="658"/>
        <v/>
      </c>
      <c r="T2382" s="307" t="str">
        <f t="shared" si="659"/>
        <v/>
      </c>
      <c r="U2382" s="307" t="str">
        <f t="shared" si="651"/>
        <v/>
      </c>
      <c r="V2382" s="723"/>
      <c r="X2382" s="308" t="str">
        <f t="shared" si="660"/>
        <v/>
      </c>
      <c r="Y2382" s="309" t="str">
        <f t="shared" si="661"/>
        <v/>
      </c>
      <c r="Z2382" s="308" t="str">
        <f t="shared" si="652"/>
        <v/>
      </c>
      <c r="AA2382" s="308" t="b">
        <f t="shared" si="653"/>
        <v>1</v>
      </c>
      <c r="AB2382" s="308" t="str">
        <f t="shared" si="662"/>
        <v/>
      </c>
      <c r="AC2382" s="534" t="str">
        <f t="shared" si="663"/>
        <v/>
      </c>
      <c r="AD2382" s="752" t="str">
        <f t="shared" si="664"/>
        <v/>
      </c>
      <c r="AE2382" s="534" t="str">
        <f t="shared" si="665"/>
        <v/>
      </c>
      <c r="AF2382" s="752" t="str">
        <f t="shared" si="666"/>
        <v/>
      </c>
    </row>
    <row r="2383" spans="2:32" x14ac:dyDescent="0.25">
      <c r="B2383" s="721"/>
      <c r="C2383" s="531" t="str">
        <f>IFERROR(VLOOKUP(B2383,'מצבת ורישום גנים'!B:D,3,0),"")</f>
        <v/>
      </c>
      <c r="D2383" s="721"/>
      <c r="E2383" s="723"/>
      <c r="F2383" s="723"/>
      <c r="G2383" s="723"/>
      <c r="H2383" s="723"/>
      <c r="I2383" s="992" t="str">
        <f t="shared" si="667"/>
        <v/>
      </c>
      <c r="J2383" s="723"/>
      <c r="K2383" s="724"/>
      <c r="L2383" s="723"/>
      <c r="M2383" s="306" t="str">
        <f t="shared" si="654"/>
        <v/>
      </c>
      <c r="N2383" s="32" t="str">
        <f t="shared" si="655"/>
        <v/>
      </c>
      <c r="P2383" s="307" t="str">
        <f t="shared" si="656"/>
        <v/>
      </c>
      <c r="Q2383" s="307" t="str">
        <f t="shared" si="650"/>
        <v/>
      </c>
      <c r="R2383" s="307" t="str">
        <f t="shared" si="657"/>
        <v/>
      </c>
      <c r="S2383" s="307" t="str">
        <f t="shared" si="658"/>
        <v/>
      </c>
      <c r="T2383" s="307" t="str">
        <f t="shared" si="659"/>
        <v/>
      </c>
      <c r="U2383" s="307" t="str">
        <f t="shared" si="651"/>
        <v/>
      </c>
      <c r="V2383" s="723"/>
      <c r="X2383" s="308" t="str">
        <f t="shared" si="660"/>
        <v/>
      </c>
      <c r="Y2383" s="309" t="str">
        <f t="shared" si="661"/>
        <v/>
      </c>
      <c r="Z2383" s="308" t="str">
        <f t="shared" si="652"/>
        <v/>
      </c>
      <c r="AA2383" s="308" t="b">
        <f t="shared" si="653"/>
        <v>1</v>
      </c>
      <c r="AB2383" s="308" t="str">
        <f t="shared" si="662"/>
        <v/>
      </c>
      <c r="AC2383" s="534" t="str">
        <f t="shared" si="663"/>
        <v/>
      </c>
      <c r="AD2383" s="752" t="str">
        <f t="shared" si="664"/>
        <v/>
      </c>
      <c r="AE2383" s="534" t="str">
        <f t="shared" si="665"/>
        <v/>
      </c>
      <c r="AF2383" s="752" t="str">
        <f t="shared" si="666"/>
        <v/>
      </c>
    </row>
    <row r="2384" spans="2:32" x14ac:dyDescent="0.25">
      <c r="B2384" s="721"/>
      <c r="C2384" s="531" t="str">
        <f>IFERROR(VLOOKUP(B2384,'מצבת ורישום גנים'!B:D,3,0),"")</f>
        <v/>
      </c>
      <c r="D2384" s="721"/>
      <c r="E2384" s="723"/>
      <c r="F2384" s="723"/>
      <c r="G2384" s="723"/>
      <c r="H2384" s="723"/>
      <c r="I2384" s="992" t="str">
        <f t="shared" si="667"/>
        <v/>
      </c>
      <c r="J2384" s="723"/>
      <c r="K2384" s="724"/>
      <c r="L2384" s="723"/>
      <c r="M2384" s="306" t="str">
        <f t="shared" si="654"/>
        <v/>
      </c>
      <c r="N2384" s="32" t="str">
        <f t="shared" si="655"/>
        <v/>
      </c>
      <c r="P2384" s="307" t="str">
        <f t="shared" si="656"/>
        <v/>
      </c>
      <c r="Q2384" s="307" t="str">
        <f t="shared" ref="Q2384:Q2447" si="668">IF(J2384="","",IFERROR(IF(OR(H2384="גננת",H2384="מורה",H2384="רכז",H2384="רכזת גן",H2384="רכז גן",H2384="רכז בית ספר",H2384="רכזת בית ספר"),IF(J2384&gt;=75,"תקין","לא תקין"),IF(H2384="סייעת ממשיכה",IF(J2384&gt;=30,"תקין","לא תקין"),IF(H2384="סייעת רפואית/אישית",IF(J2384&gt;=12.5,"תקין","לא תקין"),IF(H2384="סייעת חדשה",IF(J2384&gt;=37,"תקין","לא תקין"),IF(OR(H2384&lt;&gt;"מורה",H2384&lt;&gt;"גננת",H2384&lt;&gt;"סייעת"),IF(J2384&gt;=30.61,"תקין","לא תקין"),"לא תקין"))))),""))</f>
        <v/>
      </c>
      <c r="R2384" s="307" t="str">
        <f t="shared" si="657"/>
        <v/>
      </c>
      <c r="S2384" s="307" t="str">
        <f t="shared" si="658"/>
        <v/>
      </c>
      <c r="T2384" s="307" t="str">
        <f t="shared" si="659"/>
        <v/>
      </c>
      <c r="U2384" s="307" t="str">
        <f t="shared" ref="U2384:U2447" si="669">IF(D2384="","",IF(Z2384&gt;1,IF(SUMIF(D:D,D2384,L:L)&gt;90,"לא תקין","תקין"),"תקין"))</f>
        <v/>
      </c>
      <c r="V2384" s="723"/>
      <c r="X2384" s="308" t="str">
        <f t="shared" si="660"/>
        <v/>
      </c>
      <c r="Y2384" s="309" t="str">
        <f t="shared" si="661"/>
        <v/>
      </c>
      <c r="Z2384" s="308" t="str">
        <f t="shared" ref="Z2384:Z2447" si="670">IF(D2384="","",COUNTIF(D:D,D2384))</f>
        <v/>
      </c>
      <c r="AA2384" s="308" t="b">
        <f t="shared" ref="AA2384:AA2447" si="671">MOD(MID(REPT(0,9-LEN(D2384))&amp;D2384,1,1)+MID("0246813579",MID(REPT(0,9-LEN(D2384))&amp;D2384,2,1)+1,1)+MID(REPT(0,9-LEN(D2384))&amp;D2384,3,1)+MID("0246813579",MID(REPT(0,9-LEN(D2384))&amp;D2384,4,1)+1,1)+MID(REPT(0,9-LEN(D2384))&amp;D2384,5,1)+MID("0246813579",MID(REPT(0,9-LEN(D2384))&amp;D2384,6,1)+1,1)+MID(REPT(0,9-LEN(D2384))&amp;D2384,7,1)+MID("0246813579",MID(REPT(0,9-LEN(D2384))&amp;D2384,8,1)+1,1)+MID(REPT(0,9-LEN(D2384))&amp;D2384,9,1),10)=0</f>
        <v>1</v>
      </c>
      <c r="AB2384" s="308" t="str">
        <f t="shared" si="662"/>
        <v/>
      </c>
      <c r="AC2384" s="534" t="str">
        <f t="shared" si="663"/>
        <v/>
      </c>
      <c r="AD2384" s="752" t="str">
        <f t="shared" si="664"/>
        <v/>
      </c>
      <c r="AE2384" s="534" t="str">
        <f t="shared" si="665"/>
        <v/>
      </c>
      <c r="AF2384" s="752" t="str">
        <f t="shared" si="666"/>
        <v/>
      </c>
    </row>
    <row r="2385" spans="2:32" x14ac:dyDescent="0.25">
      <c r="B2385" s="721"/>
      <c r="C2385" s="531" t="str">
        <f>IFERROR(VLOOKUP(B2385,'מצבת ורישום גנים'!B:D,3,0),"")</f>
        <v/>
      </c>
      <c r="D2385" s="721"/>
      <c r="E2385" s="723"/>
      <c r="F2385" s="723"/>
      <c r="G2385" s="723"/>
      <c r="H2385" s="723"/>
      <c r="I2385" s="992" t="str">
        <f t="shared" si="667"/>
        <v/>
      </c>
      <c r="J2385" s="723"/>
      <c r="K2385" s="724"/>
      <c r="L2385" s="723"/>
      <c r="M2385" s="306" t="str">
        <f t="shared" ref="M2385:M2448" si="672">IF(AND(L2385&gt;0,K2385&gt;0),K2385*L2385,"")</f>
        <v/>
      </c>
      <c r="N2385" s="32" t="str">
        <f t="shared" ref="N2385:N2448" si="673">TEXT(LEFT(H2385,2),0)</f>
        <v/>
      </c>
      <c r="P2385" s="307" t="str">
        <f t="shared" ref="P2385:P2448" si="674">IF(D2385="","",IF(AA2385=FALSE,"לא תקין","תקין"))</f>
        <v/>
      </c>
      <c r="Q2385" s="307" t="str">
        <f t="shared" si="668"/>
        <v/>
      </c>
      <c r="R2385" s="307" t="str">
        <f t="shared" ref="R2385:R2448" si="675">IF(K2385="","",IF(OR(Y2385&lt;100%,Y2385&gt;140%),"לא תקין","תקין"))</f>
        <v/>
      </c>
      <c r="S2385" s="307" t="str">
        <f t="shared" ref="S2385:S2448" si="676">IF(J2385="","",IFERROR(IF(J2385&gt;120,"לא תקין","תקין"),""))</f>
        <v/>
      </c>
      <c r="T2385" s="307" t="str">
        <f t="shared" ref="T2385:T2448" si="677">IF(L2385="","",IF(H2385="","יש להזין איש צוות",IF(OR(H2385="מורה",H2385="גננת",H2385="רכז גן",H2385="רכזת גן",H2385="סייעת ממשיכה",H2385="סייעת חדשה",H2385="מדצית",H2385="מדצ",H2385="מדריך",H2385="מדריכה",H2385="תוספת כח אדם"),IF(L2385&lt;=90,"תקין","לא תקין"),IF(OR(H2385="רכז בית ספר",H2385="רכזת תכנית בבית הספר",H2385="רכזת בית ספר"),IF(L2385&lt;=114,"תקין","לא תקין"),IF(OR(H2385="סגנית רכזת מעל 150",H2385="סגן רכז"),IF(L2385&lt;=93,"תקין","לא תקין"),"לא תקין")))))</f>
        <v/>
      </c>
      <c r="U2385" s="307" t="str">
        <f t="shared" si="669"/>
        <v/>
      </c>
      <c r="V2385" s="723"/>
      <c r="X2385" s="308" t="str">
        <f t="shared" ref="X2385:X2448" si="678">IF(M2385="","",IF(OR(R2385="לא תקין",S2385="לא תקין",T2385="לא תקין",,U2385="לא תקין"),"לא תקין","תקין"))</f>
        <v/>
      </c>
      <c r="Y2385" s="309" t="str">
        <f t="shared" ref="Y2385:Y2448" si="679">IFERROR(IF(J2385="","",K2385/J2385),"")</f>
        <v/>
      </c>
      <c r="Z2385" s="308" t="str">
        <f t="shared" si="670"/>
        <v/>
      </c>
      <c r="AA2385" s="308" t="b">
        <f t="shared" si="671"/>
        <v>1</v>
      </c>
      <c r="AB2385" s="308" t="str">
        <f t="shared" ref="AB2385:AB2448" si="680">IF(H2385="גננת",IF(J2385&lt;75,"לא תקין","תקין"),"")</f>
        <v/>
      </c>
      <c r="AC2385" s="534" t="str">
        <f t="shared" ref="AC2385:AC2448" si="681">IF(B2385&lt;&gt;"",B2385&amp;H2385,"")</f>
        <v/>
      </c>
      <c r="AD2385" s="752" t="str">
        <f t="shared" ref="AD2385:AD2448" si="682">M2385</f>
        <v/>
      </c>
      <c r="AE2385" s="534" t="str">
        <f t="shared" ref="AE2385:AE2448" si="683">IF(B2385&lt;&gt;"",B2385&amp;LEFT(H2385,5),"")</f>
        <v/>
      </c>
      <c r="AF2385" s="752" t="str">
        <f t="shared" ref="AF2385:AF2448" si="684">M2385</f>
        <v/>
      </c>
    </row>
    <row r="2386" spans="2:32" x14ac:dyDescent="0.25">
      <c r="B2386" s="721"/>
      <c r="C2386" s="531" t="str">
        <f>IFERROR(VLOOKUP(B2386,'מצבת ורישום גנים'!B:D,3,0),"")</f>
        <v/>
      </c>
      <c r="D2386" s="721"/>
      <c r="E2386" s="723"/>
      <c r="F2386" s="723"/>
      <c r="G2386" s="723"/>
      <c r="H2386" s="723"/>
      <c r="I2386" s="992" t="str">
        <f t="shared" ref="I2386:I2449" si="685">SUBSTITUTE(IFERROR(IF(H2386="מדצ","מדצ/ית",IF(OR(H2386="סייעת ממשיכה",H2386="סייעת חדשה",H2386="סייעת רפואית/אישית"),"סייעת",IF(H2386="רכזת גן","רכזת גן"))),""),"FALSE","")</f>
        <v/>
      </c>
      <c r="J2386" s="723"/>
      <c r="K2386" s="724"/>
      <c r="L2386" s="723"/>
      <c r="M2386" s="306" t="str">
        <f t="shared" si="672"/>
        <v/>
      </c>
      <c r="N2386" s="32" t="str">
        <f t="shared" si="673"/>
        <v/>
      </c>
      <c r="P2386" s="307" t="str">
        <f t="shared" si="674"/>
        <v/>
      </c>
      <c r="Q2386" s="307" t="str">
        <f t="shared" si="668"/>
        <v/>
      </c>
      <c r="R2386" s="307" t="str">
        <f t="shared" si="675"/>
        <v/>
      </c>
      <c r="S2386" s="307" t="str">
        <f t="shared" si="676"/>
        <v/>
      </c>
      <c r="T2386" s="307" t="str">
        <f t="shared" si="677"/>
        <v/>
      </c>
      <c r="U2386" s="307" t="str">
        <f t="shared" si="669"/>
        <v/>
      </c>
      <c r="V2386" s="723"/>
      <c r="X2386" s="308" t="str">
        <f t="shared" si="678"/>
        <v/>
      </c>
      <c r="Y2386" s="309" t="str">
        <f t="shared" si="679"/>
        <v/>
      </c>
      <c r="Z2386" s="308" t="str">
        <f t="shared" si="670"/>
        <v/>
      </c>
      <c r="AA2386" s="308" t="b">
        <f t="shared" si="671"/>
        <v>1</v>
      </c>
      <c r="AB2386" s="308" t="str">
        <f t="shared" si="680"/>
        <v/>
      </c>
      <c r="AC2386" s="534" t="str">
        <f t="shared" si="681"/>
        <v/>
      </c>
      <c r="AD2386" s="752" t="str">
        <f t="shared" si="682"/>
        <v/>
      </c>
      <c r="AE2386" s="534" t="str">
        <f t="shared" si="683"/>
        <v/>
      </c>
      <c r="AF2386" s="752" t="str">
        <f t="shared" si="684"/>
        <v/>
      </c>
    </row>
    <row r="2387" spans="2:32" x14ac:dyDescent="0.25">
      <c r="B2387" s="721"/>
      <c r="C2387" s="531" t="str">
        <f>IFERROR(VLOOKUP(B2387,'מצבת ורישום גנים'!B:D,3,0),"")</f>
        <v/>
      </c>
      <c r="D2387" s="721"/>
      <c r="E2387" s="723"/>
      <c r="F2387" s="723"/>
      <c r="G2387" s="723"/>
      <c r="H2387" s="723"/>
      <c r="I2387" s="992" t="str">
        <f t="shared" si="685"/>
        <v/>
      </c>
      <c r="J2387" s="723"/>
      <c r="K2387" s="724"/>
      <c r="L2387" s="723"/>
      <c r="M2387" s="306" t="str">
        <f t="shared" si="672"/>
        <v/>
      </c>
      <c r="N2387" s="32" t="str">
        <f t="shared" si="673"/>
        <v/>
      </c>
      <c r="P2387" s="307" t="str">
        <f t="shared" si="674"/>
        <v/>
      </c>
      <c r="Q2387" s="307" t="str">
        <f t="shared" si="668"/>
        <v/>
      </c>
      <c r="R2387" s="307" t="str">
        <f t="shared" si="675"/>
        <v/>
      </c>
      <c r="S2387" s="307" t="str">
        <f t="shared" si="676"/>
        <v/>
      </c>
      <c r="T2387" s="307" t="str">
        <f t="shared" si="677"/>
        <v/>
      </c>
      <c r="U2387" s="307" t="str">
        <f t="shared" si="669"/>
        <v/>
      </c>
      <c r="V2387" s="723"/>
      <c r="X2387" s="308" t="str">
        <f t="shared" si="678"/>
        <v/>
      </c>
      <c r="Y2387" s="309" t="str">
        <f t="shared" si="679"/>
        <v/>
      </c>
      <c r="Z2387" s="308" t="str">
        <f t="shared" si="670"/>
        <v/>
      </c>
      <c r="AA2387" s="308" t="b">
        <f t="shared" si="671"/>
        <v>1</v>
      </c>
      <c r="AB2387" s="308" t="str">
        <f t="shared" si="680"/>
        <v/>
      </c>
      <c r="AC2387" s="534" t="str">
        <f t="shared" si="681"/>
        <v/>
      </c>
      <c r="AD2387" s="752" t="str">
        <f t="shared" si="682"/>
        <v/>
      </c>
      <c r="AE2387" s="534" t="str">
        <f t="shared" si="683"/>
        <v/>
      </c>
      <c r="AF2387" s="752" t="str">
        <f t="shared" si="684"/>
        <v/>
      </c>
    </row>
    <row r="2388" spans="2:32" x14ac:dyDescent="0.25">
      <c r="B2388" s="721"/>
      <c r="C2388" s="531" t="str">
        <f>IFERROR(VLOOKUP(B2388,'מצבת ורישום גנים'!B:D,3,0),"")</f>
        <v/>
      </c>
      <c r="D2388" s="721"/>
      <c r="E2388" s="723"/>
      <c r="F2388" s="723"/>
      <c r="G2388" s="723"/>
      <c r="H2388" s="723"/>
      <c r="I2388" s="992" t="str">
        <f t="shared" si="685"/>
        <v/>
      </c>
      <c r="J2388" s="723"/>
      <c r="K2388" s="724"/>
      <c r="L2388" s="723"/>
      <c r="M2388" s="306" t="str">
        <f t="shared" si="672"/>
        <v/>
      </c>
      <c r="N2388" s="32" t="str">
        <f t="shared" si="673"/>
        <v/>
      </c>
      <c r="P2388" s="307" t="str">
        <f t="shared" si="674"/>
        <v/>
      </c>
      <c r="Q2388" s="307" t="str">
        <f t="shared" si="668"/>
        <v/>
      </c>
      <c r="R2388" s="307" t="str">
        <f t="shared" si="675"/>
        <v/>
      </c>
      <c r="S2388" s="307" t="str">
        <f t="shared" si="676"/>
        <v/>
      </c>
      <c r="T2388" s="307" t="str">
        <f t="shared" si="677"/>
        <v/>
      </c>
      <c r="U2388" s="307" t="str">
        <f t="shared" si="669"/>
        <v/>
      </c>
      <c r="V2388" s="723"/>
      <c r="X2388" s="308" t="str">
        <f t="shared" si="678"/>
        <v/>
      </c>
      <c r="Y2388" s="309" t="str">
        <f t="shared" si="679"/>
        <v/>
      </c>
      <c r="Z2388" s="308" t="str">
        <f t="shared" si="670"/>
        <v/>
      </c>
      <c r="AA2388" s="308" t="b">
        <f t="shared" si="671"/>
        <v>1</v>
      </c>
      <c r="AB2388" s="308" t="str">
        <f t="shared" si="680"/>
        <v/>
      </c>
      <c r="AC2388" s="534" t="str">
        <f t="shared" si="681"/>
        <v/>
      </c>
      <c r="AD2388" s="752" t="str">
        <f t="shared" si="682"/>
        <v/>
      </c>
      <c r="AE2388" s="534" t="str">
        <f t="shared" si="683"/>
        <v/>
      </c>
      <c r="AF2388" s="752" t="str">
        <f t="shared" si="684"/>
        <v/>
      </c>
    </row>
    <row r="2389" spans="2:32" x14ac:dyDescent="0.25">
      <c r="B2389" s="721"/>
      <c r="C2389" s="531" t="str">
        <f>IFERROR(VLOOKUP(B2389,'מצבת ורישום גנים'!B:D,3,0),"")</f>
        <v/>
      </c>
      <c r="D2389" s="721"/>
      <c r="E2389" s="723"/>
      <c r="F2389" s="723"/>
      <c r="G2389" s="723"/>
      <c r="H2389" s="723"/>
      <c r="I2389" s="992" t="str">
        <f t="shared" si="685"/>
        <v/>
      </c>
      <c r="J2389" s="723"/>
      <c r="K2389" s="724"/>
      <c r="L2389" s="723"/>
      <c r="M2389" s="306" t="str">
        <f t="shared" si="672"/>
        <v/>
      </c>
      <c r="N2389" s="32" t="str">
        <f t="shared" si="673"/>
        <v/>
      </c>
      <c r="P2389" s="307" t="str">
        <f t="shared" si="674"/>
        <v/>
      </c>
      <c r="Q2389" s="307" t="str">
        <f t="shared" si="668"/>
        <v/>
      </c>
      <c r="R2389" s="307" t="str">
        <f t="shared" si="675"/>
        <v/>
      </c>
      <c r="S2389" s="307" t="str">
        <f t="shared" si="676"/>
        <v/>
      </c>
      <c r="T2389" s="307" t="str">
        <f t="shared" si="677"/>
        <v/>
      </c>
      <c r="U2389" s="307" t="str">
        <f t="shared" si="669"/>
        <v/>
      </c>
      <c r="V2389" s="723"/>
      <c r="X2389" s="308" t="str">
        <f t="shared" si="678"/>
        <v/>
      </c>
      <c r="Y2389" s="309" t="str">
        <f t="shared" si="679"/>
        <v/>
      </c>
      <c r="Z2389" s="308" t="str">
        <f t="shared" si="670"/>
        <v/>
      </c>
      <c r="AA2389" s="308" t="b">
        <f t="shared" si="671"/>
        <v>1</v>
      </c>
      <c r="AB2389" s="308" t="str">
        <f t="shared" si="680"/>
        <v/>
      </c>
      <c r="AC2389" s="534" t="str">
        <f t="shared" si="681"/>
        <v/>
      </c>
      <c r="AD2389" s="752" t="str">
        <f t="shared" si="682"/>
        <v/>
      </c>
      <c r="AE2389" s="534" t="str">
        <f t="shared" si="683"/>
        <v/>
      </c>
      <c r="AF2389" s="752" t="str">
        <f t="shared" si="684"/>
        <v/>
      </c>
    </row>
    <row r="2390" spans="2:32" x14ac:dyDescent="0.25">
      <c r="B2390" s="721"/>
      <c r="C2390" s="531" t="str">
        <f>IFERROR(VLOOKUP(B2390,'מצבת ורישום גנים'!B:D,3,0),"")</f>
        <v/>
      </c>
      <c r="D2390" s="721"/>
      <c r="E2390" s="723"/>
      <c r="F2390" s="723"/>
      <c r="G2390" s="723"/>
      <c r="H2390" s="723"/>
      <c r="I2390" s="992" t="str">
        <f t="shared" si="685"/>
        <v/>
      </c>
      <c r="J2390" s="723"/>
      <c r="K2390" s="724"/>
      <c r="L2390" s="723"/>
      <c r="M2390" s="306" t="str">
        <f t="shared" si="672"/>
        <v/>
      </c>
      <c r="N2390" s="32" t="str">
        <f t="shared" si="673"/>
        <v/>
      </c>
      <c r="P2390" s="307" t="str">
        <f t="shared" si="674"/>
        <v/>
      </c>
      <c r="Q2390" s="307" t="str">
        <f t="shared" si="668"/>
        <v/>
      </c>
      <c r="R2390" s="307" t="str">
        <f t="shared" si="675"/>
        <v/>
      </c>
      <c r="S2390" s="307" t="str">
        <f t="shared" si="676"/>
        <v/>
      </c>
      <c r="T2390" s="307" t="str">
        <f t="shared" si="677"/>
        <v/>
      </c>
      <c r="U2390" s="307" t="str">
        <f t="shared" si="669"/>
        <v/>
      </c>
      <c r="V2390" s="723"/>
      <c r="X2390" s="308" t="str">
        <f t="shared" si="678"/>
        <v/>
      </c>
      <c r="Y2390" s="309" t="str">
        <f t="shared" si="679"/>
        <v/>
      </c>
      <c r="Z2390" s="308" t="str">
        <f t="shared" si="670"/>
        <v/>
      </c>
      <c r="AA2390" s="308" t="b">
        <f t="shared" si="671"/>
        <v>1</v>
      </c>
      <c r="AB2390" s="308" t="str">
        <f t="shared" si="680"/>
        <v/>
      </c>
      <c r="AC2390" s="534" t="str">
        <f t="shared" si="681"/>
        <v/>
      </c>
      <c r="AD2390" s="752" t="str">
        <f t="shared" si="682"/>
        <v/>
      </c>
      <c r="AE2390" s="534" t="str">
        <f t="shared" si="683"/>
        <v/>
      </c>
      <c r="AF2390" s="752" t="str">
        <f t="shared" si="684"/>
        <v/>
      </c>
    </row>
    <row r="2391" spans="2:32" x14ac:dyDescent="0.25">
      <c r="B2391" s="721"/>
      <c r="C2391" s="531" t="str">
        <f>IFERROR(VLOOKUP(B2391,'מצבת ורישום גנים'!B:D,3,0),"")</f>
        <v/>
      </c>
      <c r="D2391" s="721"/>
      <c r="E2391" s="723"/>
      <c r="F2391" s="723"/>
      <c r="G2391" s="723"/>
      <c r="H2391" s="723"/>
      <c r="I2391" s="992" t="str">
        <f t="shared" si="685"/>
        <v/>
      </c>
      <c r="J2391" s="723"/>
      <c r="K2391" s="724"/>
      <c r="L2391" s="723"/>
      <c r="M2391" s="306" t="str">
        <f t="shared" si="672"/>
        <v/>
      </c>
      <c r="N2391" s="32" t="str">
        <f t="shared" si="673"/>
        <v/>
      </c>
      <c r="P2391" s="307" t="str">
        <f t="shared" si="674"/>
        <v/>
      </c>
      <c r="Q2391" s="307" t="str">
        <f t="shared" si="668"/>
        <v/>
      </c>
      <c r="R2391" s="307" t="str">
        <f t="shared" si="675"/>
        <v/>
      </c>
      <c r="S2391" s="307" t="str">
        <f t="shared" si="676"/>
        <v/>
      </c>
      <c r="T2391" s="307" t="str">
        <f t="shared" si="677"/>
        <v/>
      </c>
      <c r="U2391" s="307" t="str">
        <f t="shared" si="669"/>
        <v/>
      </c>
      <c r="V2391" s="723"/>
      <c r="X2391" s="308" t="str">
        <f t="shared" si="678"/>
        <v/>
      </c>
      <c r="Y2391" s="309" t="str">
        <f t="shared" si="679"/>
        <v/>
      </c>
      <c r="Z2391" s="308" t="str">
        <f t="shared" si="670"/>
        <v/>
      </c>
      <c r="AA2391" s="308" t="b">
        <f t="shared" si="671"/>
        <v>1</v>
      </c>
      <c r="AB2391" s="308" t="str">
        <f t="shared" si="680"/>
        <v/>
      </c>
      <c r="AC2391" s="534" t="str">
        <f t="shared" si="681"/>
        <v/>
      </c>
      <c r="AD2391" s="752" t="str">
        <f t="shared" si="682"/>
        <v/>
      </c>
      <c r="AE2391" s="534" t="str">
        <f t="shared" si="683"/>
        <v/>
      </c>
      <c r="AF2391" s="752" t="str">
        <f t="shared" si="684"/>
        <v/>
      </c>
    </row>
    <row r="2392" spans="2:32" x14ac:dyDescent="0.25">
      <c r="B2392" s="721"/>
      <c r="C2392" s="531" t="str">
        <f>IFERROR(VLOOKUP(B2392,'מצבת ורישום גנים'!B:D,3,0),"")</f>
        <v/>
      </c>
      <c r="D2392" s="721"/>
      <c r="E2392" s="723"/>
      <c r="F2392" s="723"/>
      <c r="G2392" s="723"/>
      <c r="H2392" s="723"/>
      <c r="I2392" s="992" t="str">
        <f t="shared" si="685"/>
        <v/>
      </c>
      <c r="J2392" s="723"/>
      <c r="K2392" s="724"/>
      <c r="L2392" s="723"/>
      <c r="M2392" s="306" t="str">
        <f t="shared" si="672"/>
        <v/>
      </c>
      <c r="N2392" s="32" t="str">
        <f t="shared" si="673"/>
        <v/>
      </c>
      <c r="P2392" s="307" t="str">
        <f t="shared" si="674"/>
        <v/>
      </c>
      <c r="Q2392" s="307" t="str">
        <f t="shared" si="668"/>
        <v/>
      </c>
      <c r="R2392" s="307" t="str">
        <f t="shared" si="675"/>
        <v/>
      </c>
      <c r="S2392" s="307" t="str">
        <f t="shared" si="676"/>
        <v/>
      </c>
      <c r="T2392" s="307" t="str">
        <f t="shared" si="677"/>
        <v/>
      </c>
      <c r="U2392" s="307" t="str">
        <f t="shared" si="669"/>
        <v/>
      </c>
      <c r="V2392" s="723"/>
      <c r="X2392" s="308" t="str">
        <f t="shared" si="678"/>
        <v/>
      </c>
      <c r="Y2392" s="309" t="str">
        <f t="shared" si="679"/>
        <v/>
      </c>
      <c r="Z2392" s="308" t="str">
        <f t="shared" si="670"/>
        <v/>
      </c>
      <c r="AA2392" s="308" t="b">
        <f t="shared" si="671"/>
        <v>1</v>
      </c>
      <c r="AB2392" s="308" t="str">
        <f t="shared" si="680"/>
        <v/>
      </c>
      <c r="AC2392" s="534" t="str">
        <f t="shared" si="681"/>
        <v/>
      </c>
      <c r="AD2392" s="752" t="str">
        <f t="shared" si="682"/>
        <v/>
      </c>
      <c r="AE2392" s="534" t="str">
        <f t="shared" si="683"/>
        <v/>
      </c>
      <c r="AF2392" s="752" t="str">
        <f t="shared" si="684"/>
        <v/>
      </c>
    </row>
    <row r="2393" spans="2:32" x14ac:dyDescent="0.25">
      <c r="B2393" s="721"/>
      <c r="C2393" s="531" t="str">
        <f>IFERROR(VLOOKUP(B2393,'מצבת ורישום גנים'!B:D,3,0),"")</f>
        <v/>
      </c>
      <c r="D2393" s="721"/>
      <c r="E2393" s="723"/>
      <c r="F2393" s="723"/>
      <c r="G2393" s="723"/>
      <c r="H2393" s="723"/>
      <c r="I2393" s="992" t="str">
        <f t="shared" si="685"/>
        <v/>
      </c>
      <c r="J2393" s="723"/>
      <c r="K2393" s="724"/>
      <c r="L2393" s="723"/>
      <c r="M2393" s="306" t="str">
        <f t="shared" si="672"/>
        <v/>
      </c>
      <c r="N2393" s="32" t="str">
        <f t="shared" si="673"/>
        <v/>
      </c>
      <c r="P2393" s="307" t="str">
        <f t="shared" si="674"/>
        <v/>
      </c>
      <c r="Q2393" s="307" t="str">
        <f t="shared" si="668"/>
        <v/>
      </c>
      <c r="R2393" s="307" t="str">
        <f t="shared" si="675"/>
        <v/>
      </c>
      <c r="S2393" s="307" t="str">
        <f t="shared" si="676"/>
        <v/>
      </c>
      <c r="T2393" s="307" t="str">
        <f t="shared" si="677"/>
        <v/>
      </c>
      <c r="U2393" s="307" t="str">
        <f t="shared" si="669"/>
        <v/>
      </c>
      <c r="V2393" s="723"/>
      <c r="X2393" s="308" t="str">
        <f t="shared" si="678"/>
        <v/>
      </c>
      <c r="Y2393" s="309" t="str">
        <f t="shared" si="679"/>
        <v/>
      </c>
      <c r="Z2393" s="308" t="str">
        <f t="shared" si="670"/>
        <v/>
      </c>
      <c r="AA2393" s="308" t="b">
        <f t="shared" si="671"/>
        <v>1</v>
      </c>
      <c r="AB2393" s="308" t="str">
        <f t="shared" si="680"/>
        <v/>
      </c>
      <c r="AC2393" s="534" t="str">
        <f t="shared" si="681"/>
        <v/>
      </c>
      <c r="AD2393" s="752" t="str">
        <f t="shared" si="682"/>
        <v/>
      </c>
      <c r="AE2393" s="534" t="str">
        <f t="shared" si="683"/>
        <v/>
      </c>
      <c r="AF2393" s="752" t="str">
        <f t="shared" si="684"/>
        <v/>
      </c>
    </row>
    <row r="2394" spans="2:32" x14ac:dyDescent="0.25">
      <c r="B2394" s="721"/>
      <c r="C2394" s="531" t="str">
        <f>IFERROR(VLOOKUP(B2394,'מצבת ורישום גנים'!B:D,3,0),"")</f>
        <v/>
      </c>
      <c r="D2394" s="721"/>
      <c r="E2394" s="723"/>
      <c r="F2394" s="723"/>
      <c r="G2394" s="723"/>
      <c r="H2394" s="723"/>
      <c r="I2394" s="992" t="str">
        <f t="shared" si="685"/>
        <v/>
      </c>
      <c r="J2394" s="723"/>
      <c r="K2394" s="724"/>
      <c r="L2394" s="723"/>
      <c r="M2394" s="306" t="str">
        <f t="shared" si="672"/>
        <v/>
      </c>
      <c r="N2394" s="32" t="str">
        <f t="shared" si="673"/>
        <v/>
      </c>
      <c r="P2394" s="307" t="str">
        <f t="shared" si="674"/>
        <v/>
      </c>
      <c r="Q2394" s="307" t="str">
        <f t="shared" si="668"/>
        <v/>
      </c>
      <c r="R2394" s="307" t="str">
        <f t="shared" si="675"/>
        <v/>
      </c>
      <c r="S2394" s="307" t="str">
        <f t="shared" si="676"/>
        <v/>
      </c>
      <c r="T2394" s="307" t="str">
        <f t="shared" si="677"/>
        <v/>
      </c>
      <c r="U2394" s="307" t="str">
        <f t="shared" si="669"/>
        <v/>
      </c>
      <c r="V2394" s="723"/>
      <c r="X2394" s="308" t="str">
        <f t="shared" si="678"/>
        <v/>
      </c>
      <c r="Y2394" s="309" t="str">
        <f t="shared" si="679"/>
        <v/>
      </c>
      <c r="Z2394" s="308" t="str">
        <f t="shared" si="670"/>
        <v/>
      </c>
      <c r="AA2394" s="308" t="b">
        <f t="shared" si="671"/>
        <v>1</v>
      </c>
      <c r="AB2394" s="308" t="str">
        <f t="shared" si="680"/>
        <v/>
      </c>
      <c r="AC2394" s="534" t="str">
        <f t="shared" si="681"/>
        <v/>
      </c>
      <c r="AD2394" s="752" t="str">
        <f t="shared" si="682"/>
        <v/>
      </c>
      <c r="AE2394" s="534" t="str">
        <f t="shared" si="683"/>
        <v/>
      </c>
      <c r="AF2394" s="752" t="str">
        <f t="shared" si="684"/>
        <v/>
      </c>
    </row>
    <row r="2395" spans="2:32" x14ac:dyDescent="0.25">
      <c r="B2395" s="721"/>
      <c r="C2395" s="531" t="str">
        <f>IFERROR(VLOOKUP(B2395,'מצבת ורישום גנים'!B:D,3,0),"")</f>
        <v/>
      </c>
      <c r="D2395" s="721"/>
      <c r="E2395" s="723"/>
      <c r="F2395" s="723"/>
      <c r="G2395" s="723"/>
      <c r="H2395" s="723"/>
      <c r="I2395" s="992" t="str">
        <f t="shared" si="685"/>
        <v/>
      </c>
      <c r="J2395" s="723"/>
      <c r="K2395" s="724"/>
      <c r="L2395" s="723"/>
      <c r="M2395" s="306" t="str">
        <f t="shared" si="672"/>
        <v/>
      </c>
      <c r="N2395" s="32" t="str">
        <f t="shared" si="673"/>
        <v/>
      </c>
      <c r="P2395" s="307" t="str">
        <f t="shared" si="674"/>
        <v/>
      </c>
      <c r="Q2395" s="307" t="str">
        <f t="shared" si="668"/>
        <v/>
      </c>
      <c r="R2395" s="307" t="str">
        <f t="shared" si="675"/>
        <v/>
      </c>
      <c r="S2395" s="307" t="str">
        <f t="shared" si="676"/>
        <v/>
      </c>
      <c r="T2395" s="307" t="str">
        <f t="shared" si="677"/>
        <v/>
      </c>
      <c r="U2395" s="307" t="str">
        <f t="shared" si="669"/>
        <v/>
      </c>
      <c r="V2395" s="723"/>
      <c r="X2395" s="308" t="str">
        <f t="shared" si="678"/>
        <v/>
      </c>
      <c r="Y2395" s="309" t="str">
        <f t="shared" si="679"/>
        <v/>
      </c>
      <c r="Z2395" s="308" t="str">
        <f t="shared" si="670"/>
        <v/>
      </c>
      <c r="AA2395" s="308" t="b">
        <f t="shared" si="671"/>
        <v>1</v>
      </c>
      <c r="AB2395" s="308" t="str">
        <f t="shared" si="680"/>
        <v/>
      </c>
      <c r="AC2395" s="534" t="str">
        <f t="shared" si="681"/>
        <v/>
      </c>
      <c r="AD2395" s="752" t="str">
        <f t="shared" si="682"/>
        <v/>
      </c>
      <c r="AE2395" s="534" t="str">
        <f t="shared" si="683"/>
        <v/>
      </c>
      <c r="AF2395" s="752" t="str">
        <f t="shared" si="684"/>
        <v/>
      </c>
    </row>
    <row r="2396" spans="2:32" x14ac:dyDescent="0.25">
      <c r="B2396" s="721"/>
      <c r="C2396" s="531" t="str">
        <f>IFERROR(VLOOKUP(B2396,'מצבת ורישום גנים'!B:D,3,0),"")</f>
        <v/>
      </c>
      <c r="D2396" s="721"/>
      <c r="E2396" s="723"/>
      <c r="F2396" s="723"/>
      <c r="G2396" s="723"/>
      <c r="H2396" s="723"/>
      <c r="I2396" s="992" t="str">
        <f t="shared" si="685"/>
        <v/>
      </c>
      <c r="J2396" s="723"/>
      <c r="K2396" s="724"/>
      <c r="L2396" s="723"/>
      <c r="M2396" s="306" t="str">
        <f t="shared" si="672"/>
        <v/>
      </c>
      <c r="N2396" s="32" t="str">
        <f t="shared" si="673"/>
        <v/>
      </c>
      <c r="P2396" s="307" t="str">
        <f t="shared" si="674"/>
        <v/>
      </c>
      <c r="Q2396" s="307" t="str">
        <f t="shared" si="668"/>
        <v/>
      </c>
      <c r="R2396" s="307" t="str">
        <f t="shared" si="675"/>
        <v/>
      </c>
      <c r="S2396" s="307" t="str">
        <f t="shared" si="676"/>
        <v/>
      </c>
      <c r="T2396" s="307" t="str">
        <f t="shared" si="677"/>
        <v/>
      </c>
      <c r="U2396" s="307" t="str">
        <f t="shared" si="669"/>
        <v/>
      </c>
      <c r="V2396" s="723"/>
      <c r="X2396" s="308" t="str">
        <f t="shared" si="678"/>
        <v/>
      </c>
      <c r="Y2396" s="309" t="str">
        <f t="shared" si="679"/>
        <v/>
      </c>
      <c r="Z2396" s="308" t="str">
        <f t="shared" si="670"/>
        <v/>
      </c>
      <c r="AA2396" s="308" t="b">
        <f t="shared" si="671"/>
        <v>1</v>
      </c>
      <c r="AB2396" s="308" t="str">
        <f t="shared" si="680"/>
        <v/>
      </c>
      <c r="AC2396" s="534" t="str">
        <f t="shared" si="681"/>
        <v/>
      </c>
      <c r="AD2396" s="752" t="str">
        <f t="shared" si="682"/>
        <v/>
      </c>
      <c r="AE2396" s="534" t="str">
        <f t="shared" si="683"/>
        <v/>
      </c>
      <c r="AF2396" s="752" t="str">
        <f t="shared" si="684"/>
        <v/>
      </c>
    </row>
    <row r="2397" spans="2:32" x14ac:dyDescent="0.25">
      <c r="B2397" s="721"/>
      <c r="C2397" s="531" t="str">
        <f>IFERROR(VLOOKUP(B2397,'מצבת ורישום גנים'!B:D,3,0),"")</f>
        <v/>
      </c>
      <c r="D2397" s="721"/>
      <c r="E2397" s="723"/>
      <c r="F2397" s="723"/>
      <c r="G2397" s="723"/>
      <c r="H2397" s="723"/>
      <c r="I2397" s="992" t="str">
        <f t="shared" si="685"/>
        <v/>
      </c>
      <c r="J2397" s="723"/>
      <c r="K2397" s="724"/>
      <c r="L2397" s="723"/>
      <c r="M2397" s="306" t="str">
        <f t="shared" si="672"/>
        <v/>
      </c>
      <c r="N2397" s="32" t="str">
        <f t="shared" si="673"/>
        <v/>
      </c>
      <c r="P2397" s="307" t="str">
        <f t="shared" si="674"/>
        <v/>
      </c>
      <c r="Q2397" s="307" t="str">
        <f t="shared" si="668"/>
        <v/>
      </c>
      <c r="R2397" s="307" t="str">
        <f t="shared" si="675"/>
        <v/>
      </c>
      <c r="S2397" s="307" t="str">
        <f t="shared" si="676"/>
        <v/>
      </c>
      <c r="T2397" s="307" t="str">
        <f t="shared" si="677"/>
        <v/>
      </c>
      <c r="U2397" s="307" t="str">
        <f t="shared" si="669"/>
        <v/>
      </c>
      <c r="V2397" s="723"/>
      <c r="X2397" s="308" t="str">
        <f t="shared" si="678"/>
        <v/>
      </c>
      <c r="Y2397" s="309" t="str">
        <f t="shared" si="679"/>
        <v/>
      </c>
      <c r="Z2397" s="308" t="str">
        <f t="shared" si="670"/>
        <v/>
      </c>
      <c r="AA2397" s="308" t="b">
        <f t="shared" si="671"/>
        <v>1</v>
      </c>
      <c r="AB2397" s="308" t="str">
        <f t="shared" si="680"/>
        <v/>
      </c>
      <c r="AC2397" s="534" t="str">
        <f t="shared" si="681"/>
        <v/>
      </c>
      <c r="AD2397" s="752" t="str">
        <f t="shared" si="682"/>
        <v/>
      </c>
      <c r="AE2397" s="534" t="str">
        <f t="shared" si="683"/>
        <v/>
      </c>
      <c r="AF2397" s="752" t="str">
        <f t="shared" si="684"/>
        <v/>
      </c>
    </row>
    <row r="2398" spans="2:32" x14ac:dyDescent="0.25">
      <c r="B2398" s="721"/>
      <c r="C2398" s="531" t="str">
        <f>IFERROR(VLOOKUP(B2398,'מצבת ורישום גנים'!B:D,3,0),"")</f>
        <v/>
      </c>
      <c r="D2398" s="721"/>
      <c r="E2398" s="723"/>
      <c r="F2398" s="723"/>
      <c r="G2398" s="723"/>
      <c r="H2398" s="723"/>
      <c r="I2398" s="992" t="str">
        <f t="shared" si="685"/>
        <v/>
      </c>
      <c r="J2398" s="723"/>
      <c r="K2398" s="724"/>
      <c r="L2398" s="723"/>
      <c r="M2398" s="306" t="str">
        <f t="shared" si="672"/>
        <v/>
      </c>
      <c r="N2398" s="32" t="str">
        <f t="shared" si="673"/>
        <v/>
      </c>
      <c r="P2398" s="307" t="str">
        <f t="shared" si="674"/>
        <v/>
      </c>
      <c r="Q2398" s="307" t="str">
        <f t="shared" si="668"/>
        <v/>
      </c>
      <c r="R2398" s="307" t="str">
        <f t="shared" si="675"/>
        <v/>
      </c>
      <c r="S2398" s="307" t="str">
        <f t="shared" si="676"/>
        <v/>
      </c>
      <c r="T2398" s="307" t="str">
        <f t="shared" si="677"/>
        <v/>
      </c>
      <c r="U2398" s="307" t="str">
        <f t="shared" si="669"/>
        <v/>
      </c>
      <c r="V2398" s="723"/>
      <c r="X2398" s="308" t="str">
        <f t="shared" si="678"/>
        <v/>
      </c>
      <c r="Y2398" s="309" t="str">
        <f t="shared" si="679"/>
        <v/>
      </c>
      <c r="Z2398" s="308" t="str">
        <f t="shared" si="670"/>
        <v/>
      </c>
      <c r="AA2398" s="308" t="b">
        <f t="shared" si="671"/>
        <v>1</v>
      </c>
      <c r="AB2398" s="308" t="str">
        <f t="shared" si="680"/>
        <v/>
      </c>
      <c r="AC2398" s="534" t="str">
        <f t="shared" si="681"/>
        <v/>
      </c>
      <c r="AD2398" s="752" t="str">
        <f t="shared" si="682"/>
        <v/>
      </c>
      <c r="AE2398" s="534" t="str">
        <f t="shared" si="683"/>
        <v/>
      </c>
      <c r="AF2398" s="752" t="str">
        <f t="shared" si="684"/>
        <v/>
      </c>
    </row>
    <row r="2399" spans="2:32" x14ac:dyDescent="0.25">
      <c r="B2399" s="721"/>
      <c r="C2399" s="531" t="str">
        <f>IFERROR(VLOOKUP(B2399,'מצבת ורישום גנים'!B:D,3,0),"")</f>
        <v/>
      </c>
      <c r="D2399" s="721"/>
      <c r="E2399" s="723"/>
      <c r="F2399" s="723"/>
      <c r="G2399" s="723"/>
      <c r="H2399" s="723"/>
      <c r="I2399" s="992" t="str">
        <f t="shared" si="685"/>
        <v/>
      </c>
      <c r="J2399" s="723"/>
      <c r="K2399" s="724"/>
      <c r="L2399" s="723"/>
      <c r="M2399" s="306" t="str">
        <f t="shared" si="672"/>
        <v/>
      </c>
      <c r="N2399" s="32" t="str">
        <f t="shared" si="673"/>
        <v/>
      </c>
      <c r="P2399" s="307" t="str">
        <f t="shared" si="674"/>
        <v/>
      </c>
      <c r="Q2399" s="307" t="str">
        <f t="shared" si="668"/>
        <v/>
      </c>
      <c r="R2399" s="307" t="str">
        <f t="shared" si="675"/>
        <v/>
      </c>
      <c r="S2399" s="307" t="str">
        <f t="shared" si="676"/>
        <v/>
      </c>
      <c r="T2399" s="307" t="str">
        <f t="shared" si="677"/>
        <v/>
      </c>
      <c r="U2399" s="307" t="str">
        <f t="shared" si="669"/>
        <v/>
      </c>
      <c r="V2399" s="723"/>
      <c r="X2399" s="308" t="str">
        <f t="shared" si="678"/>
        <v/>
      </c>
      <c r="Y2399" s="309" t="str">
        <f t="shared" si="679"/>
        <v/>
      </c>
      <c r="Z2399" s="308" t="str">
        <f t="shared" si="670"/>
        <v/>
      </c>
      <c r="AA2399" s="308" t="b">
        <f t="shared" si="671"/>
        <v>1</v>
      </c>
      <c r="AB2399" s="308" t="str">
        <f t="shared" si="680"/>
        <v/>
      </c>
      <c r="AC2399" s="534" t="str">
        <f t="shared" si="681"/>
        <v/>
      </c>
      <c r="AD2399" s="752" t="str">
        <f t="shared" si="682"/>
        <v/>
      </c>
      <c r="AE2399" s="534" t="str">
        <f t="shared" si="683"/>
        <v/>
      </c>
      <c r="AF2399" s="752" t="str">
        <f t="shared" si="684"/>
        <v/>
      </c>
    </row>
    <row r="2400" spans="2:32" x14ac:dyDescent="0.25">
      <c r="B2400" s="721"/>
      <c r="C2400" s="531" t="str">
        <f>IFERROR(VLOOKUP(B2400,'מצבת ורישום גנים'!B:D,3,0),"")</f>
        <v/>
      </c>
      <c r="D2400" s="721"/>
      <c r="E2400" s="723"/>
      <c r="F2400" s="723"/>
      <c r="G2400" s="723"/>
      <c r="H2400" s="723"/>
      <c r="I2400" s="992" t="str">
        <f t="shared" si="685"/>
        <v/>
      </c>
      <c r="J2400" s="723"/>
      <c r="K2400" s="724"/>
      <c r="L2400" s="723"/>
      <c r="M2400" s="306" t="str">
        <f t="shared" si="672"/>
        <v/>
      </c>
      <c r="N2400" s="32" t="str">
        <f t="shared" si="673"/>
        <v/>
      </c>
      <c r="P2400" s="307" t="str">
        <f t="shared" si="674"/>
        <v/>
      </c>
      <c r="Q2400" s="307" t="str">
        <f t="shared" si="668"/>
        <v/>
      </c>
      <c r="R2400" s="307" t="str">
        <f t="shared" si="675"/>
        <v/>
      </c>
      <c r="S2400" s="307" t="str">
        <f t="shared" si="676"/>
        <v/>
      </c>
      <c r="T2400" s="307" t="str">
        <f t="shared" si="677"/>
        <v/>
      </c>
      <c r="U2400" s="307" t="str">
        <f t="shared" si="669"/>
        <v/>
      </c>
      <c r="V2400" s="723"/>
      <c r="X2400" s="308" t="str">
        <f t="shared" si="678"/>
        <v/>
      </c>
      <c r="Y2400" s="309" t="str">
        <f t="shared" si="679"/>
        <v/>
      </c>
      <c r="Z2400" s="308" t="str">
        <f t="shared" si="670"/>
        <v/>
      </c>
      <c r="AA2400" s="308" t="b">
        <f t="shared" si="671"/>
        <v>1</v>
      </c>
      <c r="AB2400" s="308" t="str">
        <f t="shared" si="680"/>
        <v/>
      </c>
      <c r="AC2400" s="534" t="str">
        <f t="shared" si="681"/>
        <v/>
      </c>
      <c r="AD2400" s="752" t="str">
        <f t="shared" si="682"/>
        <v/>
      </c>
      <c r="AE2400" s="534" t="str">
        <f t="shared" si="683"/>
        <v/>
      </c>
      <c r="AF2400" s="752" t="str">
        <f t="shared" si="684"/>
        <v/>
      </c>
    </row>
    <row r="2401" spans="2:32" x14ac:dyDescent="0.25">
      <c r="B2401" s="721"/>
      <c r="C2401" s="531" t="str">
        <f>IFERROR(VLOOKUP(B2401,'מצבת ורישום גנים'!B:D,3,0),"")</f>
        <v/>
      </c>
      <c r="D2401" s="721"/>
      <c r="E2401" s="723"/>
      <c r="F2401" s="723"/>
      <c r="G2401" s="723"/>
      <c r="H2401" s="723"/>
      <c r="I2401" s="992" t="str">
        <f t="shared" si="685"/>
        <v/>
      </c>
      <c r="J2401" s="723"/>
      <c r="K2401" s="724"/>
      <c r="L2401" s="723"/>
      <c r="M2401" s="306" t="str">
        <f t="shared" si="672"/>
        <v/>
      </c>
      <c r="N2401" s="32" t="str">
        <f t="shared" si="673"/>
        <v/>
      </c>
      <c r="P2401" s="307" t="str">
        <f t="shared" si="674"/>
        <v/>
      </c>
      <c r="Q2401" s="307" t="str">
        <f t="shared" si="668"/>
        <v/>
      </c>
      <c r="R2401" s="307" t="str">
        <f t="shared" si="675"/>
        <v/>
      </c>
      <c r="S2401" s="307" t="str">
        <f t="shared" si="676"/>
        <v/>
      </c>
      <c r="T2401" s="307" t="str">
        <f t="shared" si="677"/>
        <v/>
      </c>
      <c r="U2401" s="307" t="str">
        <f t="shared" si="669"/>
        <v/>
      </c>
      <c r="V2401" s="723"/>
      <c r="X2401" s="308" t="str">
        <f t="shared" si="678"/>
        <v/>
      </c>
      <c r="Y2401" s="309" t="str">
        <f t="shared" si="679"/>
        <v/>
      </c>
      <c r="Z2401" s="308" t="str">
        <f t="shared" si="670"/>
        <v/>
      </c>
      <c r="AA2401" s="308" t="b">
        <f t="shared" si="671"/>
        <v>1</v>
      </c>
      <c r="AB2401" s="308" t="str">
        <f t="shared" si="680"/>
        <v/>
      </c>
      <c r="AC2401" s="534" t="str">
        <f t="shared" si="681"/>
        <v/>
      </c>
      <c r="AD2401" s="752" t="str">
        <f t="shared" si="682"/>
        <v/>
      </c>
      <c r="AE2401" s="534" t="str">
        <f t="shared" si="683"/>
        <v/>
      </c>
      <c r="AF2401" s="752" t="str">
        <f t="shared" si="684"/>
        <v/>
      </c>
    </row>
    <row r="2402" spans="2:32" x14ac:dyDescent="0.25">
      <c r="B2402" s="721"/>
      <c r="C2402" s="531" t="str">
        <f>IFERROR(VLOOKUP(B2402,'מצבת ורישום גנים'!B:D,3,0),"")</f>
        <v/>
      </c>
      <c r="D2402" s="721"/>
      <c r="E2402" s="723"/>
      <c r="F2402" s="723"/>
      <c r="G2402" s="723"/>
      <c r="H2402" s="723"/>
      <c r="I2402" s="992" t="str">
        <f t="shared" si="685"/>
        <v/>
      </c>
      <c r="J2402" s="723"/>
      <c r="K2402" s="724"/>
      <c r="L2402" s="723"/>
      <c r="M2402" s="306" t="str">
        <f t="shared" si="672"/>
        <v/>
      </c>
      <c r="N2402" s="32" t="str">
        <f t="shared" si="673"/>
        <v/>
      </c>
      <c r="P2402" s="307" t="str">
        <f t="shared" si="674"/>
        <v/>
      </c>
      <c r="Q2402" s="307" t="str">
        <f t="shared" si="668"/>
        <v/>
      </c>
      <c r="R2402" s="307" t="str">
        <f t="shared" si="675"/>
        <v/>
      </c>
      <c r="S2402" s="307" t="str">
        <f t="shared" si="676"/>
        <v/>
      </c>
      <c r="T2402" s="307" t="str">
        <f t="shared" si="677"/>
        <v/>
      </c>
      <c r="U2402" s="307" t="str">
        <f t="shared" si="669"/>
        <v/>
      </c>
      <c r="V2402" s="723"/>
      <c r="X2402" s="308" t="str">
        <f t="shared" si="678"/>
        <v/>
      </c>
      <c r="Y2402" s="309" t="str">
        <f t="shared" si="679"/>
        <v/>
      </c>
      <c r="Z2402" s="308" t="str">
        <f t="shared" si="670"/>
        <v/>
      </c>
      <c r="AA2402" s="308" t="b">
        <f t="shared" si="671"/>
        <v>1</v>
      </c>
      <c r="AB2402" s="308" t="str">
        <f t="shared" si="680"/>
        <v/>
      </c>
      <c r="AC2402" s="534" t="str">
        <f t="shared" si="681"/>
        <v/>
      </c>
      <c r="AD2402" s="752" t="str">
        <f t="shared" si="682"/>
        <v/>
      </c>
      <c r="AE2402" s="534" t="str">
        <f t="shared" si="683"/>
        <v/>
      </c>
      <c r="AF2402" s="752" t="str">
        <f t="shared" si="684"/>
        <v/>
      </c>
    </row>
    <row r="2403" spans="2:32" x14ac:dyDescent="0.25">
      <c r="B2403" s="721"/>
      <c r="C2403" s="531" t="str">
        <f>IFERROR(VLOOKUP(B2403,'מצבת ורישום גנים'!B:D,3,0),"")</f>
        <v/>
      </c>
      <c r="D2403" s="721"/>
      <c r="E2403" s="723"/>
      <c r="F2403" s="723"/>
      <c r="G2403" s="723"/>
      <c r="H2403" s="723"/>
      <c r="I2403" s="992" t="str">
        <f t="shared" si="685"/>
        <v/>
      </c>
      <c r="J2403" s="723"/>
      <c r="K2403" s="724"/>
      <c r="L2403" s="723"/>
      <c r="M2403" s="306" t="str">
        <f t="shared" si="672"/>
        <v/>
      </c>
      <c r="N2403" s="32" t="str">
        <f t="shared" si="673"/>
        <v/>
      </c>
      <c r="P2403" s="307" t="str">
        <f t="shared" si="674"/>
        <v/>
      </c>
      <c r="Q2403" s="307" t="str">
        <f t="shared" si="668"/>
        <v/>
      </c>
      <c r="R2403" s="307" t="str">
        <f t="shared" si="675"/>
        <v/>
      </c>
      <c r="S2403" s="307" t="str">
        <f t="shared" si="676"/>
        <v/>
      </c>
      <c r="T2403" s="307" t="str">
        <f t="shared" si="677"/>
        <v/>
      </c>
      <c r="U2403" s="307" t="str">
        <f t="shared" si="669"/>
        <v/>
      </c>
      <c r="V2403" s="723"/>
      <c r="X2403" s="308" t="str">
        <f t="shared" si="678"/>
        <v/>
      </c>
      <c r="Y2403" s="309" t="str">
        <f t="shared" si="679"/>
        <v/>
      </c>
      <c r="Z2403" s="308" t="str">
        <f t="shared" si="670"/>
        <v/>
      </c>
      <c r="AA2403" s="308" t="b">
        <f t="shared" si="671"/>
        <v>1</v>
      </c>
      <c r="AB2403" s="308" t="str">
        <f t="shared" si="680"/>
        <v/>
      </c>
      <c r="AC2403" s="534" t="str">
        <f t="shared" si="681"/>
        <v/>
      </c>
      <c r="AD2403" s="752" t="str">
        <f t="shared" si="682"/>
        <v/>
      </c>
      <c r="AE2403" s="534" t="str">
        <f t="shared" si="683"/>
        <v/>
      </c>
      <c r="AF2403" s="752" t="str">
        <f t="shared" si="684"/>
        <v/>
      </c>
    </row>
    <row r="2404" spans="2:32" x14ac:dyDescent="0.25">
      <c r="B2404" s="721"/>
      <c r="C2404" s="531" t="str">
        <f>IFERROR(VLOOKUP(B2404,'מצבת ורישום גנים'!B:D,3,0),"")</f>
        <v/>
      </c>
      <c r="D2404" s="721"/>
      <c r="E2404" s="723"/>
      <c r="F2404" s="723"/>
      <c r="G2404" s="723"/>
      <c r="H2404" s="723"/>
      <c r="I2404" s="992" t="str">
        <f t="shared" si="685"/>
        <v/>
      </c>
      <c r="J2404" s="723"/>
      <c r="K2404" s="724"/>
      <c r="L2404" s="723"/>
      <c r="M2404" s="306" t="str">
        <f t="shared" si="672"/>
        <v/>
      </c>
      <c r="N2404" s="32" t="str">
        <f t="shared" si="673"/>
        <v/>
      </c>
      <c r="P2404" s="307" t="str">
        <f t="shared" si="674"/>
        <v/>
      </c>
      <c r="Q2404" s="307" t="str">
        <f t="shared" si="668"/>
        <v/>
      </c>
      <c r="R2404" s="307" t="str">
        <f t="shared" si="675"/>
        <v/>
      </c>
      <c r="S2404" s="307" t="str">
        <f t="shared" si="676"/>
        <v/>
      </c>
      <c r="T2404" s="307" t="str">
        <f t="shared" si="677"/>
        <v/>
      </c>
      <c r="U2404" s="307" t="str">
        <f t="shared" si="669"/>
        <v/>
      </c>
      <c r="V2404" s="723"/>
      <c r="X2404" s="308" t="str">
        <f t="shared" si="678"/>
        <v/>
      </c>
      <c r="Y2404" s="309" t="str">
        <f t="shared" si="679"/>
        <v/>
      </c>
      <c r="Z2404" s="308" t="str">
        <f t="shared" si="670"/>
        <v/>
      </c>
      <c r="AA2404" s="308" t="b">
        <f t="shared" si="671"/>
        <v>1</v>
      </c>
      <c r="AB2404" s="308" t="str">
        <f t="shared" si="680"/>
        <v/>
      </c>
      <c r="AC2404" s="534" t="str">
        <f t="shared" si="681"/>
        <v/>
      </c>
      <c r="AD2404" s="752" t="str">
        <f t="shared" si="682"/>
        <v/>
      </c>
      <c r="AE2404" s="534" t="str">
        <f t="shared" si="683"/>
        <v/>
      </c>
      <c r="AF2404" s="752" t="str">
        <f t="shared" si="684"/>
        <v/>
      </c>
    </row>
    <row r="2405" spans="2:32" x14ac:dyDescent="0.25">
      <c r="B2405" s="721"/>
      <c r="C2405" s="531" t="str">
        <f>IFERROR(VLOOKUP(B2405,'מצבת ורישום גנים'!B:D,3,0),"")</f>
        <v/>
      </c>
      <c r="D2405" s="721"/>
      <c r="E2405" s="723"/>
      <c r="F2405" s="723"/>
      <c r="G2405" s="723"/>
      <c r="H2405" s="723"/>
      <c r="I2405" s="992" t="str">
        <f t="shared" si="685"/>
        <v/>
      </c>
      <c r="J2405" s="723"/>
      <c r="K2405" s="724"/>
      <c r="L2405" s="723"/>
      <c r="M2405" s="306" t="str">
        <f t="shared" si="672"/>
        <v/>
      </c>
      <c r="N2405" s="32" t="str">
        <f t="shared" si="673"/>
        <v/>
      </c>
      <c r="P2405" s="307" t="str">
        <f t="shared" si="674"/>
        <v/>
      </c>
      <c r="Q2405" s="307" t="str">
        <f t="shared" si="668"/>
        <v/>
      </c>
      <c r="R2405" s="307" t="str">
        <f t="shared" si="675"/>
        <v/>
      </c>
      <c r="S2405" s="307" t="str">
        <f t="shared" si="676"/>
        <v/>
      </c>
      <c r="T2405" s="307" t="str">
        <f t="shared" si="677"/>
        <v/>
      </c>
      <c r="U2405" s="307" t="str">
        <f t="shared" si="669"/>
        <v/>
      </c>
      <c r="V2405" s="723"/>
      <c r="X2405" s="308" t="str">
        <f t="shared" si="678"/>
        <v/>
      </c>
      <c r="Y2405" s="309" t="str">
        <f t="shared" si="679"/>
        <v/>
      </c>
      <c r="Z2405" s="308" t="str">
        <f t="shared" si="670"/>
        <v/>
      </c>
      <c r="AA2405" s="308" t="b">
        <f t="shared" si="671"/>
        <v>1</v>
      </c>
      <c r="AB2405" s="308" t="str">
        <f t="shared" si="680"/>
        <v/>
      </c>
      <c r="AC2405" s="534" t="str">
        <f t="shared" si="681"/>
        <v/>
      </c>
      <c r="AD2405" s="752" t="str">
        <f t="shared" si="682"/>
        <v/>
      </c>
      <c r="AE2405" s="534" t="str">
        <f t="shared" si="683"/>
        <v/>
      </c>
      <c r="AF2405" s="752" t="str">
        <f t="shared" si="684"/>
        <v/>
      </c>
    </row>
    <row r="2406" spans="2:32" x14ac:dyDescent="0.25">
      <c r="B2406" s="721"/>
      <c r="C2406" s="531" t="str">
        <f>IFERROR(VLOOKUP(B2406,'מצבת ורישום גנים'!B:D,3,0),"")</f>
        <v/>
      </c>
      <c r="D2406" s="721"/>
      <c r="E2406" s="723"/>
      <c r="F2406" s="723"/>
      <c r="G2406" s="723"/>
      <c r="H2406" s="723"/>
      <c r="I2406" s="992" t="str">
        <f t="shared" si="685"/>
        <v/>
      </c>
      <c r="J2406" s="723"/>
      <c r="K2406" s="724"/>
      <c r="L2406" s="723"/>
      <c r="M2406" s="306" t="str">
        <f t="shared" si="672"/>
        <v/>
      </c>
      <c r="N2406" s="32" t="str">
        <f t="shared" si="673"/>
        <v/>
      </c>
      <c r="P2406" s="307" t="str">
        <f t="shared" si="674"/>
        <v/>
      </c>
      <c r="Q2406" s="307" t="str">
        <f t="shared" si="668"/>
        <v/>
      </c>
      <c r="R2406" s="307" t="str">
        <f t="shared" si="675"/>
        <v/>
      </c>
      <c r="S2406" s="307" t="str">
        <f t="shared" si="676"/>
        <v/>
      </c>
      <c r="T2406" s="307" t="str">
        <f t="shared" si="677"/>
        <v/>
      </c>
      <c r="U2406" s="307" t="str">
        <f t="shared" si="669"/>
        <v/>
      </c>
      <c r="V2406" s="723"/>
      <c r="X2406" s="308" t="str">
        <f t="shared" si="678"/>
        <v/>
      </c>
      <c r="Y2406" s="309" t="str">
        <f t="shared" si="679"/>
        <v/>
      </c>
      <c r="Z2406" s="308" t="str">
        <f t="shared" si="670"/>
        <v/>
      </c>
      <c r="AA2406" s="308" t="b">
        <f t="shared" si="671"/>
        <v>1</v>
      </c>
      <c r="AB2406" s="308" t="str">
        <f t="shared" si="680"/>
        <v/>
      </c>
      <c r="AC2406" s="534" t="str">
        <f t="shared" si="681"/>
        <v/>
      </c>
      <c r="AD2406" s="752" t="str">
        <f t="shared" si="682"/>
        <v/>
      </c>
      <c r="AE2406" s="534" t="str">
        <f t="shared" si="683"/>
        <v/>
      </c>
      <c r="AF2406" s="752" t="str">
        <f t="shared" si="684"/>
        <v/>
      </c>
    </row>
    <row r="2407" spans="2:32" x14ac:dyDescent="0.25">
      <c r="B2407" s="721"/>
      <c r="C2407" s="531" t="str">
        <f>IFERROR(VLOOKUP(B2407,'מצבת ורישום גנים'!B:D,3,0),"")</f>
        <v/>
      </c>
      <c r="D2407" s="721"/>
      <c r="E2407" s="723"/>
      <c r="F2407" s="723"/>
      <c r="G2407" s="723"/>
      <c r="H2407" s="723"/>
      <c r="I2407" s="992" t="str">
        <f t="shared" si="685"/>
        <v/>
      </c>
      <c r="J2407" s="723"/>
      <c r="K2407" s="724"/>
      <c r="L2407" s="723"/>
      <c r="M2407" s="306" t="str">
        <f t="shared" si="672"/>
        <v/>
      </c>
      <c r="N2407" s="32" t="str">
        <f t="shared" si="673"/>
        <v/>
      </c>
      <c r="P2407" s="307" t="str">
        <f t="shared" si="674"/>
        <v/>
      </c>
      <c r="Q2407" s="307" t="str">
        <f t="shared" si="668"/>
        <v/>
      </c>
      <c r="R2407" s="307" t="str">
        <f t="shared" si="675"/>
        <v/>
      </c>
      <c r="S2407" s="307" t="str">
        <f t="shared" si="676"/>
        <v/>
      </c>
      <c r="T2407" s="307" t="str">
        <f t="shared" si="677"/>
        <v/>
      </c>
      <c r="U2407" s="307" t="str">
        <f t="shared" si="669"/>
        <v/>
      </c>
      <c r="V2407" s="723"/>
      <c r="X2407" s="308" t="str">
        <f t="shared" si="678"/>
        <v/>
      </c>
      <c r="Y2407" s="309" t="str">
        <f t="shared" si="679"/>
        <v/>
      </c>
      <c r="Z2407" s="308" t="str">
        <f t="shared" si="670"/>
        <v/>
      </c>
      <c r="AA2407" s="308" t="b">
        <f t="shared" si="671"/>
        <v>1</v>
      </c>
      <c r="AB2407" s="308" t="str">
        <f t="shared" si="680"/>
        <v/>
      </c>
      <c r="AC2407" s="534" t="str">
        <f t="shared" si="681"/>
        <v/>
      </c>
      <c r="AD2407" s="752" t="str">
        <f t="shared" si="682"/>
        <v/>
      </c>
      <c r="AE2407" s="534" t="str">
        <f t="shared" si="683"/>
        <v/>
      </c>
      <c r="AF2407" s="752" t="str">
        <f t="shared" si="684"/>
        <v/>
      </c>
    </row>
    <row r="2408" spans="2:32" x14ac:dyDescent="0.25">
      <c r="B2408" s="721"/>
      <c r="C2408" s="531" t="str">
        <f>IFERROR(VLOOKUP(B2408,'מצבת ורישום גנים'!B:D,3,0),"")</f>
        <v/>
      </c>
      <c r="D2408" s="721"/>
      <c r="E2408" s="723"/>
      <c r="F2408" s="723"/>
      <c r="G2408" s="723"/>
      <c r="H2408" s="723"/>
      <c r="I2408" s="992" t="str">
        <f t="shared" si="685"/>
        <v/>
      </c>
      <c r="J2408" s="723"/>
      <c r="K2408" s="724"/>
      <c r="L2408" s="723"/>
      <c r="M2408" s="306" t="str">
        <f t="shared" si="672"/>
        <v/>
      </c>
      <c r="N2408" s="32" t="str">
        <f t="shared" si="673"/>
        <v/>
      </c>
      <c r="P2408" s="307" t="str">
        <f t="shared" si="674"/>
        <v/>
      </c>
      <c r="Q2408" s="307" t="str">
        <f t="shared" si="668"/>
        <v/>
      </c>
      <c r="R2408" s="307" t="str">
        <f t="shared" si="675"/>
        <v/>
      </c>
      <c r="S2408" s="307" t="str">
        <f t="shared" si="676"/>
        <v/>
      </c>
      <c r="T2408" s="307" t="str">
        <f t="shared" si="677"/>
        <v/>
      </c>
      <c r="U2408" s="307" t="str">
        <f t="shared" si="669"/>
        <v/>
      </c>
      <c r="V2408" s="723"/>
      <c r="X2408" s="308" t="str">
        <f t="shared" si="678"/>
        <v/>
      </c>
      <c r="Y2408" s="309" t="str">
        <f t="shared" si="679"/>
        <v/>
      </c>
      <c r="Z2408" s="308" t="str">
        <f t="shared" si="670"/>
        <v/>
      </c>
      <c r="AA2408" s="308" t="b">
        <f t="shared" si="671"/>
        <v>1</v>
      </c>
      <c r="AB2408" s="308" t="str">
        <f t="shared" si="680"/>
        <v/>
      </c>
      <c r="AC2408" s="534" t="str">
        <f t="shared" si="681"/>
        <v/>
      </c>
      <c r="AD2408" s="752" t="str">
        <f t="shared" si="682"/>
        <v/>
      </c>
      <c r="AE2408" s="534" t="str">
        <f t="shared" si="683"/>
        <v/>
      </c>
      <c r="AF2408" s="752" t="str">
        <f t="shared" si="684"/>
        <v/>
      </c>
    </row>
    <row r="2409" spans="2:32" x14ac:dyDescent="0.25">
      <c r="B2409" s="721"/>
      <c r="C2409" s="531" t="str">
        <f>IFERROR(VLOOKUP(B2409,'מצבת ורישום גנים'!B:D,3,0),"")</f>
        <v/>
      </c>
      <c r="D2409" s="721"/>
      <c r="E2409" s="723"/>
      <c r="F2409" s="723"/>
      <c r="G2409" s="723"/>
      <c r="H2409" s="723"/>
      <c r="I2409" s="992" t="str">
        <f t="shared" si="685"/>
        <v/>
      </c>
      <c r="J2409" s="723"/>
      <c r="K2409" s="724"/>
      <c r="L2409" s="723"/>
      <c r="M2409" s="306" t="str">
        <f t="shared" si="672"/>
        <v/>
      </c>
      <c r="N2409" s="32" t="str">
        <f t="shared" si="673"/>
        <v/>
      </c>
      <c r="P2409" s="307" t="str">
        <f t="shared" si="674"/>
        <v/>
      </c>
      <c r="Q2409" s="307" t="str">
        <f t="shared" si="668"/>
        <v/>
      </c>
      <c r="R2409" s="307" t="str">
        <f t="shared" si="675"/>
        <v/>
      </c>
      <c r="S2409" s="307" t="str">
        <f t="shared" si="676"/>
        <v/>
      </c>
      <c r="T2409" s="307" t="str">
        <f t="shared" si="677"/>
        <v/>
      </c>
      <c r="U2409" s="307" t="str">
        <f t="shared" si="669"/>
        <v/>
      </c>
      <c r="V2409" s="723"/>
      <c r="X2409" s="308" t="str">
        <f t="shared" si="678"/>
        <v/>
      </c>
      <c r="Y2409" s="309" t="str">
        <f t="shared" si="679"/>
        <v/>
      </c>
      <c r="Z2409" s="308" t="str">
        <f t="shared" si="670"/>
        <v/>
      </c>
      <c r="AA2409" s="308" t="b">
        <f t="shared" si="671"/>
        <v>1</v>
      </c>
      <c r="AB2409" s="308" t="str">
        <f t="shared" si="680"/>
        <v/>
      </c>
      <c r="AC2409" s="534" t="str">
        <f t="shared" si="681"/>
        <v/>
      </c>
      <c r="AD2409" s="752" t="str">
        <f t="shared" si="682"/>
        <v/>
      </c>
      <c r="AE2409" s="534" t="str">
        <f t="shared" si="683"/>
        <v/>
      </c>
      <c r="AF2409" s="752" t="str">
        <f t="shared" si="684"/>
        <v/>
      </c>
    </row>
    <row r="2410" spans="2:32" x14ac:dyDescent="0.25">
      <c r="B2410" s="721"/>
      <c r="C2410" s="531" t="str">
        <f>IFERROR(VLOOKUP(B2410,'מצבת ורישום גנים'!B:D,3,0),"")</f>
        <v/>
      </c>
      <c r="D2410" s="721"/>
      <c r="E2410" s="723"/>
      <c r="F2410" s="723"/>
      <c r="G2410" s="723"/>
      <c r="H2410" s="723"/>
      <c r="I2410" s="992" t="str">
        <f t="shared" si="685"/>
        <v/>
      </c>
      <c r="J2410" s="723"/>
      <c r="K2410" s="724"/>
      <c r="L2410" s="723"/>
      <c r="M2410" s="306" t="str">
        <f t="shared" si="672"/>
        <v/>
      </c>
      <c r="N2410" s="32" t="str">
        <f t="shared" si="673"/>
        <v/>
      </c>
      <c r="P2410" s="307" t="str">
        <f t="shared" si="674"/>
        <v/>
      </c>
      <c r="Q2410" s="307" t="str">
        <f t="shared" si="668"/>
        <v/>
      </c>
      <c r="R2410" s="307" t="str">
        <f t="shared" si="675"/>
        <v/>
      </c>
      <c r="S2410" s="307" t="str">
        <f t="shared" si="676"/>
        <v/>
      </c>
      <c r="T2410" s="307" t="str">
        <f t="shared" si="677"/>
        <v/>
      </c>
      <c r="U2410" s="307" t="str">
        <f t="shared" si="669"/>
        <v/>
      </c>
      <c r="V2410" s="723"/>
      <c r="X2410" s="308" t="str">
        <f t="shared" si="678"/>
        <v/>
      </c>
      <c r="Y2410" s="309" t="str">
        <f t="shared" si="679"/>
        <v/>
      </c>
      <c r="Z2410" s="308" t="str">
        <f t="shared" si="670"/>
        <v/>
      </c>
      <c r="AA2410" s="308" t="b">
        <f t="shared" si="671"/>
        <v>1</v>
      </c>
      <c r="AB2410" s="308" t="str">
        <f t="shared" si="680"/>
        <v/>
      </c>
      <c r="AC2410" s="534" t="str">
        <f t="shared" si="681"/>
        <v/>
      </c>
      <c r="AD2410" s="752" t="str">
        <f t="shared" si="682"/>
        <v/>
      </c>
      <c r="AE2410" s="534" t="str">
        <f t="shared" si="683"/>
        <v/>
      </c>
      <c r="AF2410" s="752" t="str">
        <f t="shared" si="684"/>
        <v/>
      </c>
    </row>
    <row r="2411" spans="2:32" x14ac:dyDescent="0.25">
      <c r="B2411" s="721"/>
      <c r="C2411" s="531" t="str">
        <f>IFERROR(VLOOKUP(B2411,'מצבת ורישום גנים'!B:D,3,0),"")</f>
        <v/>
      </c>
      <c r="D2411" s="721"/>
      <c r="E2411" s="723"/>
      <c r="F2411" s="723"/>
      <c r="G2411" s="723"/>
      <c r="H2411" s="723"/>
      <c r="I2411" s="992" t="str">
        <f t="shared" si="685"/>
        <v/>
      </c>
      <c r="J2411" s="723"/>
      <c r="K2411" s="724"/>
      <c r="L2411" s="723"/>
      <c r="M2411" s="306" t="str">
        <f t="shared" si="672"/>
        <v/>
      </c>
      <c r="N2411" s="32" t="str">
        <f t="shared" si="673"/>
        <v/>
      </c>
      <c r="P2411" s="307" t="str">
        <f t="shared" si="674"/>
        <v/>
      </c>
      <c r="Q2411" s="307" t="str">
        <f t="shared" si="668"/>
        <v/>
      </c>
      <c r="R2411" s="307" t="str">
        <f t="shared" si="675"/>
        <v/>
      </c>
      <c r="S2411" s="307" t="str">
        <f t="shared" si="676"/>
        <v/>
      </c>
      <c r="T2411" s="307" t="str">
        <f t="shared" si="677"/>
        <v/>
      </c>
      <c r="U2411" s="307" t="str">
        <f t="shared" si="669"/>
        <v/>
      </c>
      <c r="V2411" s="723"/>
      <c r="X2411" s="308" t="str">
        <f t="shared" si="678"/>
        <v/>
      </c>
      <c r="Y2411" s="309" t="str">
        <f t="shared" si="679"/>
        <v/>
      </c>
      <c r="Z2411" s="308" t="str">
        <f t="shared" si="670"/>
        <v/>
      </c>
      <c r="AA2411" s="308" t="b">
        <f t="shared" si="671"/>
        <v>1</v>
      </c>
      <c r="AB2411" s="308" t="str">
        <f t="shared" si="680"/>
        <v/>
      </c>
      <c r="AC2411" s="534" t="str">
        <f t="shared" si="681"/>
        <v/>
      </c>
      <c r="AD2411" s="752" t="str">
        <f t="shared" si="682"/>
        <v/>
      </c>
      <c r="AE2411" s="534" t="str">
        <f t="shared" si="683"/>
        <v/>
      </c>
      <c r="AF2411" s="752" t="str">
        <f t="shared" si="684"/>
        <v/>
      </c>
    </row>
    <row r="2412" spans="2:32" x14ac:dyDescent="0.25">
      <c r="B2412" s="721"/>
      <c r="C2412" s="531" t="str">
        <f>IFERROR(VLOOKUP(B2412,'מצבת ורישום גנים'!B:D,3,0),"")</f>
        <v/>
      </c>
      <c r="D2412" s="721"/>
      <c r="E2412" s="723"/>
      <c r="F2412" s="723"/>
      <c r="G2412" s="723"/>
      <c r="H2412" s="723"/>
      <c r="I2412" s="992" t="str">
        <f t="shared" si="685"/>
        <v/>
      </c>
      <c r="J2412" s="723"/>
      <c r="K2412" s="724"/>
      <c r="L2412" s="723"/>
      <c r="M2412" s="306" t="str">
        <f t="shared" si="672"/>
        <v/>
      </c>
      <c r="N2412" s="32" t="str">
        <f t="shared" si="673"/>
        <v/>
      </c>
      <c r="P2412" s="307" t="str">
        <f t="shared" si="674"/>
        <v/>
      </c>
      <c r="Q2412" s="307" t="str">
        <f t="shared" si="668"/>
        <v/>
      </c>
      <c r="R2412" s="307" t="str">
        <f t="shared" si="675"/>
        <v/>
      </c>
      <c r="S2412" s="307" t="str">
        <f t="shared" si="676"/>
        <v/>
      </c>
      <c r="T2412" s="307" t="str">
        <f t="shared" si="677"/>
        <v/>
      </c>
      <c r="U2412" s="307" t="str">
        <f t="shared" si="669"/>
        <v/>
      </c>
      <c r="V2412" s="723"/>
      <c r="X2412" s="308" t="str">
        <f t="shared" si="678"/>
        <v/>
      </c>
      <c r="Y2412" s="309" t="str">
        <f t="shared" si="679"/>
        <v/>
      </c>
      <c r="Z2412" s="308" t="str">
        <f t="shared" si="670"/>
        <v/>
      </c>
      <c r="AA2412" s="308" t="b">
        <f t="shared" si="671"/>
        <v>1</v>
      </c>
      <c r="AB2412" s="308" t="str">
        <f t="shared" si="680"/>
        <v/>
      </c>
      <c r="AC2412" s="534" t="str">
        <f t="shared" si="681"/>
        <v/>
      </c>
      <c r="AD2412" s="752" t="str">
        <f t="shared" si="682"/>
        <v/>
      </c>
      <c r="AE2412" s="534" t="str">
        <f t="shared" si="683"/>
        <v/>
      </c>
      <c r="AF2412" s="752" t="str">
        <f t="shared" si="684"/>
        <v/>
      </c>
    </row>
    <row r="2413" spans="2:32" x14ac:dyDescent="0.25">
      <c r="B2413" s="721"/>
      <c r="C2413" s="531" t="str">
        <f>IFERROR(VLOOKUP(B2413,'מצבת ורישום גנים'!B:D,3,0),"")</f>
        <v/>
      </c>
      <c r="D2413" s="721"/>
      <c r="E2413" s="723"/>
      <c r="F2413" s="723"/>
      <c r="G2413" s="723"/>
      <c r="H2413" s="723"/>
      <c r="I2413" s="992" t="str">
        <f t="shared" si="685"/>
        <v/>
      </c>
      <c r="J2413" s="723"/>
      <c r="K2413" s="724"/>
      <c r="L2413" s="723"/>
      <c r="M2413" s="306" t="str">
        <f t="shared" si="672"/>
        <v/>
      </c>
      <c r="N2413" s="32" t="str">
        <f t="shared" si="673"/>
        <v/>
      </c>
      <c r="P2413" s="307" t="str">
        <f t="shared" si="674"/>
        <v/>
      </c>
      <c r="Q2413" s="307" t="str">
        <f t="shared" si="668"/>
        <v/>
      </c>
      <c r="R2413" s="307" t="str">
        <f t="shared" si="675"/>
        <v/>
      </c>
      <c r="S2413" s="307" t="str">
        <f t="shared" si="676"/>
        <v/>
      </c>
      <c r="T2413" s="307" t="str">
        <f t="shared" si="677"/>
        <v/>
      </c>
      <c r="U2413" s="307" t="str">
        <f t="shared" si="669"/>
        <v/>
      </c>
      <c r="V2413" s="723"/>
      <c r="X2413" s="308" t="str">
        <f t="shared" si="678"/>
        <v/>
      </c>
      <c r="Y2413" s="309" t="str">
        <f t="shared" si="679"/>
        <v/>
      </c>
      <c r="Z2413" s="308" t="str">
        <f t="shared" si="670"/>
        <v/>
      </c>
      <c r="AA2413" s="308" t="b">
        <f t="shared" si="671"/>
        <v>1</v>
      </c>
      <c r="AB2413" s="308" t="str">
        <f t="shared" si="680"/>
        <v/>
      </c>
      <c r="AC2413" s="534" t="str">
        <f t="shared" si="681"/>
        <v/>
      </c>
      <c r="AD2413" s="752" t="str">
        <f t="shared" si="682"/>
        <v/>
      </c>
      <c r="AE2413" s="534" t="str">
        <f t="shared" si="683"/>
        <v/>
      </c>
      <c r="AF2413" s="752" t="str">
        <f t="shared" si="684"/>
        <v/>
      </c>
    </row>
    <row r="2414" spans="2:32" x14ac:dyDescent="0.25">
      <c r="B2414" s="721"/>
      <c r="C2414" s="531" t="str">
        <f>IFERROR(VLOOKUP(B2414,'מצבת ורישום גנים'!B:D,3,0),"")</f>
        <v/>
      </c>
      <c r="D2414" s="721"/>
      <c r="E2414" s="723"/>
      <c r="F2414" s="723"/>
      <c r="G2414" s="723"/>
      <c r="H2414" s="723"/>
      <c r="I2414" s="992" t="str">
        <f t="shared" si="685"/>
        <v/>
      </c>
      <c r="J2414" s="723"/>
      <c r="K2414" s="724"/>
      <c r="L2414" s="723"/>
      <c r="M2414" s="306" t="str">
        <f t="shared" si="672"/>
        <v/>
      </c>
      <c r="N2414" s="32" t="str">
        <f t="shared" si="673"/>
        <v/>
      </c>
      <c r="P2414" s="307" t="str">
        <f t="shared" si="674"/>
        <v/>
      </c>
      <c r="Q2414" s="307" t="str">
        <f t="shared" si="668"/>
        <v/>
      </c>
      <c r="R2414" s="307" t="str">
        <f t="shared" si="675"/>
        <v/>
      </c>
      <c r="S2414" s="307" t="str">
        <f t="shared" si="676"/>
        <v/>
      </c>
      <c r="T2414" s="307" t="str">
        <f t="shared" si="677"/>
        <v/>
      </c>
      <c r="U2414" s="307" t="str">
        <f t="shared" si="669"/>
        <v/>
      </c>
      <c r="V2414" s="723"/>
      <c r="X2414" s="308" t="str">
        <f t="shared" si="678"/>
        <v/>
      </c>
      <c r="Y2414" s="309" t="str">
        <f t="shared" si="679"/>
        <v/>
      </c>
      <c r="Z2414" s="308" t="str">
        <f t="shared" si="670"/>
        <v/>
      </c>
      <c r="AA2414" s="308" t="b">
        <f t="shared" si="671"/>
        <v>1</v>
      </c>
      <c r="AB2414" s="308" t="str">
        <f t="shared" si="680"/>
        <v/>
      </c>
      <c r="AC2414" s="534" t="str">
        <f t="shared" si="681"/>
        <v/>
      </c>
      <c r="AD2414" s="752" t="str">
        <f t="shared" si="682"/>
        <v/>
      </c>
      <c r="AE2414" s="534" t="str">
        <f t="shared" si="683"/>
        <v/>
      </c>
      <c r="AF2414" s="752" t="str">
        <f t="shared" si="684"/>
        <v/>
      </c>
    </row>
    <row r="2415" spans="2:32" x14ac:dyDescent="0.25">
      <c r="B2415" s="721"/>
      <c r="C2415" s="531" t="str">
        <f>IFERROR(VLOOKUP(B2415,'מצבת ורישום גנים'!B:D,3,0),"")</f>
        <v/>
      </c>
      <c r="D2415" s="721"/>
      <c r="E2415" s="723"/>
      <c r="F2415" s="723"/>
      <c r="G2415" s="723"/>
      <c r="H2415" s="723"/>
      <c r="I2415" s="992" t="str">
        <f t="shared" si="685"/>
        <v/>
      </c>
      <c r="J2415" s="723"/>
      <c r="K2415" s="724"/>
      <c r="L2415" s="723"/>
      <c r="M2415" s="306" t="str">
        <f t="shared" si="672"/>
        <v/>
      </c>
      <c r="N2415" s="32" t="str">
        <f t="shared" si="673"/>
        <v/>
      </c>
      <c r="P2415" s="307" t="str">
        <f t="shared" si="674"/>
        <v/>
      </c>
      <c r="Q2415" s="307" t="str">
        <f t="shared" si="668"/>
        <v/>
      </c>
      <c r="R2415" s="307" t="str">
        <f t="shared" si="675"/>
        <v/>
      </c>
      <c r="S2415" s="307" t="str">
        <f t="shared" si="676"/>
        <v/>
      </c>
      <c r="T2415" s="307" t="str">
        <f t="shared" si="677"/>
        <v/>
      </c>
      <c r="U2415" s="307" t="str">
        <f t="shared" si="669"/>
        <v/>
      </c>
      <c r="V2415" s="723"/>
      <c r="X2415" s="308" t="str">
        <f t="shared" si="678"/>
        <v/>
      </c>
      <c r="Y2415" s="309" t="str">
        <f t="shared" si="679"/>
        <v/>
      </c>
      <c r="Z2415" s="308" t="str">
        <f t="shared" si="670"/>
        <v/>
      </c>
      <c r="AA2415" s="308" t="b">
        <f t="shared" si="671"/>
        <v>1</v>
      </c>
      <c r="AB2415" s="308" t="str">
        <f t="shared" si="680"/>
        <v/>
      </c>
      <c r="AC2415" s="534" t="str">
        <f t="shared" si="681"/>
        <v/>
      </c>
      <c r="AD2415" s="752" t="str">
        <f t="shared" si="682"/>
        <v/>
      </c>
      <c r="AE2415" s="534" t="str">
        <f t="shared" si="683"/>
        <v/>
      </c>
      <c r="AF2415" s="752" t="str">
        <f t="shared" si="684"/>
        <v/>
      </c>
    </row>
    <row r="2416" spans="2:32" x14ac:dyDescent="0.25">
      <c r="B2416" s="721"/>
      <c r="C2416" s="531" t="str">
        <f>IFERROR(VLOOKUP(B2416,'מצבת ורישום גנים'!B:D,3,0),"")</f>
        <v/>
      </c>
      <c r="D2416" s="721"/>
      <c r="E2416" s="723"/>
      <c r="F2416" s="723"/>
      <c r="G2416" s="723"/>
      <c r="H2416" s="723"/>
      <c r="I2416" s="992" t="str">
        <f t="shared" si="685"/>
        <v/>
      </c>
      <c r="J2416" s="723"/>
      <c r="K2416" s="724"/>
      <c r="L2416" s="723"/>
      <c r="M2416" s="306" t="str">
        <f t="shared" si="672"/>
        <v/>
      </c>
      <c r="N2416" s="32" t="str">
        <f t="shared" si="673"/>
        <v/>
      </c>
      <c r="P2416" s="307" t="str">
        <f t="shared" si="674"/>
        <v/>
      </c>
      <c r="Q2416" s="307" t="str">
        <f t="shared" si="668"/>
        <v/>
      </c>
      <c r="R2416" s="307" t="str">
        <f t="shared" si="675"/>
        <v/>
      </c>
      <c r="S2416" s="307" t="str">
        <f t="shared" si="676"/>
        <v/>
      </c>
      <c r="T2416" s="307" t="str">
        <f t="shared" si="677"/>
        <v/>
      </c>
      <c r="U2416" s="307" t="str">
        <f t="shared" si="669"/>
        <v/>
      </c>
      <c r="V2416" s="723"/>
      <c r="X2416" s="308" t="str">
        <f t="shared" si="678"/>
        <v/>
      </c>
      <c r="Y2416" s="309" t="str">
        <f t="shared" si="679"/>
        <v/>
      </c>
      <c r="Z2416" s="308" t="str">
        <f t="shared" si="670"/>
        <v/>
      </c>
      <c r="AA2416" s="308" t="b">
        <f t="shared" si="671"/>
        <v>1</v>
      </c>
      <c r="AB2416" s="308" t="str">
        <f t="shared" si="680"/>
        <v/>
      </c>
      <c r="AC2416" s="534" t="str">
        <f t="shared" si="681"/>
        <v/>
      </c>
      <c r="AD2416" s="752" t="str">
        <f t="shared" si="682"/>
        <v/>
      </c>
      <c r="AE2416" s="534" t="str">
        <f t="shared" si="683"/>
        <v/>
      </c>
      <c r="AF2416" s="752" t="str">
        <f t="shared" si="684"/>
        <v/>
      </c>
    </row>
    <row r="2417" spans="2:32" x14ac:dyDescent="0.25">
      <c r="B2417" s="721"/>
      <c r="C2417" s="531" t="str">
        <f>IFERROR(VLOOKUP(B2417,'מצבת ורישום גנים'!B:D,3,0),"")</f>
        <v/>
      </c>
      <c r="D2417" s="721"/>
      <c r="E2417" s="723"/>
      <c r="F2417" s="723"/>
      <c r="G2417" s="723"/>
      <c r="H2417" s="723"/>
      <c r="I2417" s="992" t="str">
        <f t="shared" si="685"/>
        <v/>
      </c>
      <c r="J2417" s="723"/>
      <c r="K2417" s="724"/>
      <c r="L2417" s="723"/>
      <c r="M2417" s="306" t="str">
        <f t="shared" si="672"/>
        <v/>
      </c>
      <c r="N2417" s="32" t="str">
        <f t="shared" si="673"/>
        <v/>
      </c>
      <c r="P2417" s="307" t="str">
        <f t="shared" si="674"/>
        <v/>
      </c>
      <c r="Q2417" s="307" t="str">
        <f t="shared" si="668"/>
        <v/>
      </c>
      <c r="R2417" s="307" t="str">
        <f t="shared" si="675"/>
        <v/>
      </c>
      <c r="S2417" s="307" t="str">
        <f t="shared" si="676"/>
        <v/>
      </c>
      <c r="T2417" s="307" t="str">
        <f t="shared" si="677"/>
        <v/>
      </c>
      <c r="U2417" s="307" t="str">
        <f t="shared" si="669"/>
        <v/>
      </c>
      <c r="V2417" s="723"/>
      <c r="X2417" s="308" t="str">
        <f t="shared" si="678"/>
        <v/>
      </c>
      <c r="Y2417" s="309" t="str">
        <f t="shared" si="679"/>
        <v/>
      </c>
      <c r="Z2417" s="308" t="str">
        <f t="shared" si="670"/>
        <v/>
      </c>
      <c r="AA2417" s="308" t="b">
        <f t="shared" si="671"/>
        <v>1</v>
      </c>
      <c r="AB2417" s="308" t="str">
        <f t="shared" si="680"/>
        <v/>
      </c>
      <c r="AC2417" s="534" t="str">
        <f t="shared" si="681"/>
        <v/>
      </c>
      <c r="AD2417" s="752" t="str">
        <f t="shared" si="682"/>
        <v/>
      </c>
      <c r="AE2417" s="534" t="str">
        <f t="shared" si="683"/>
        <v/>
      </c>
      <c r="AF2417" s="752" t="str">
        <f t="shared" si="684"/>
        <v/>
      </c>
    </row>
    <row r="2418" spans="2:32" x14ac:dyDescent="0.25">
      <c r="B2418" s="721"/>
      <c r="C2418" s="531" t="str">
        <f>IFERROR(VLOOKUP(B2418,'מצבת ורישום גנים'!B:D,3,0),"")</f>
        <v/>
      </c>
      <c r="D2418" s="721"/>
      <c r="E2418" s="723"/>
      <c r="F2418" s="723"/>
      <c r="G2418" s="723"/>
      <c r="H2418" s="723"/>
      <c r="I2418" s="992" t="str">
        <f t="shared" si="685"/>
        <v/>
      </c>
      <c r="J2418" s="723"/>
      <c r="K2418" s="724"/>
      <c r="L2418" s="723"/>
      <c r="M2418" s="306" t="str">
        <f t="shared" si="672"/>
        <v/>
      </c>
      <c r="N2418" s="32" t="str">
        <f t="shared" si="673"/>
        <v/>
      </c>
      <c r="P2418" s="307" t="str">
        <f t="shared" si="674"/>
        <v/>
      </c>
      <c r="Q2418" s="307" t="str">
        <f t="shared" si="668"/>
        <v/>
      </c>
      <c r="R2418" s="307" t="str">
        <f t="shared" si="675"/>
        <v/>
      </c>
      <c r="S2418" s="307" t="str">
        <f t="shared" si="676"/>
        <v/>
      </c>
      <c r="T2418" s="307" t="str">
        <f t="shared" si="677"/>
        <v/>
      </c>
      <c r="U2418" s="307" t="str">
        <f t="shared" si="669"/>
        <v/>
      </c>
      <c r="V2418" s="723"/>
      <c r="X2418" s="308" t="str">
        <f t="shared" si="678"/>
        <v/>
      </c>
      <c r="Y2418" s="309" t="str">
        <f t="shared" si="679"/>
        <v/>
      </c>
      <c r="Z2418" s="308" t="str">
        <f t="shared" si="670"/>
        <v/>
      </c>
      <c r="AA2418" s="308" t="b">
        <f t="shared" si="671"/>
        <v>1</v>
      </c>
      <c r="AB2418" s="308" t="str">
        <f t="shared" si="680"/>
        <v/>
      </c>
      <c r="AC2418" s="534" t="str">
        <f t="shared" si="681"/>
        <v/>
      </c>
      <c r="AD2418" s="752" t="str">
        <f t="shared" si="682"/>
        <v/>
      </c>
      <c r="AE2418" s="534" t="str">
        <f t="shared" si="683"/>
        <v/>
      </c>
      <c r="AF2418" s="752" t="str">
        <f t="shared" si="684"/>
        <v/>
      </c>
    </row>
    <row r="2419" spans="2:32" x14ac:dyDescent="0.25">
      <c r="B2419" s="721"/>
      <c r="C2419" s="531" t="str">
        <f>IFERROR(VLOOKUP(B2419,'מצבת ורישום גנים'!B:D,3,0),"")</f>
        <v/>
      </c>
      <c r="D2419" s="721"/>
      <c r="E2419" s="723"/>
      <c r="F2419" s="723"/>
      <c r="G2419" s="723"/>
      <c r="H2419" s="723"/>
      <c r="I2419" s="992" t="str">
        <f t="shared" si="685"/>
        <v/>
      </c>
      <c r="J2419" s="723"/>
      <c r="K2419" s="724"/>
      <c r="L2419" s="723"/>
      <c r="M2419" s="306" t="str">
        <f t="shared" si="672"/>
        <v/>
      </c>
      <c r="N2419" s="32" t="str">
        <f t="shared" si="673"/>
        <v/>
      </c>
      <c r="P2419" s="307" t="str">
        <f t="shared" si="674"/>
        <v/>
      </c>
      <c r="Q2419" s="307" t="str">
        <f t="shared" si="668"/>
        <v/>
      </c>
      <c r="R2419" s="307" t="str">
        <f t="shared" si="675"/>
        <v/>
      </c>
      <c r="S2419" s="307" t="str">
        <f t="shared" si="676"/>
        <v/>
      </c>
      <c r="T2419" s="307" t="str">
        <f t="shared" si="677"/>
        <v/>
      </c>
      <c r="U2419" s="307" t="str">
        <f t="shared" si="669"/>
        <v/>
      </c>
      <c r="V2419" s="723"/>
      <c r="X2419" s="308" t="str">
        <f t="shared" si="678"/>
        <v/>
      </c>
      <c r="Y2419" s="309" t="str">
        <f t="shared" si="679"/>
        <v/>
      </c>
      <c r="Z2419" s="308" t="str">
        <f t="shared" si="670"/>
        <v/>
      </c>
      <c r="AA2419" s="308" t="b">
        <f t="shared" si="671"/>
        <v>1</v>
      </c>
      <c r="AB2419" s="308" t="str">
        <f t="shared" si="680"/>
        <v/>
      </c>
      <c r="AC2419" s="534" t="str">
        <f t="shared" si="681"/>
        <v/>
      </c>
      <c r="AD2419" s="752" t="str">
        <f t="shared" si="682"/>
        <v/>
      </c>
      <c r="AE2419" s="534" t="str">
        <f t="shared" si="683"/>
        <v/>
      </c>
      <c r="AF2419" s="752" t="str">
        <f t="shared" si="684"/>
        <v/>
      </c>
    </row>
    <row r="2420" spans="2:32" x14ac:dyDescent="0.25">
      <c r="B2420" s="721"/>
      <c r="C2420" s="531" t="str">
        <f>IFERROR(VLOOKUP(B2420,'מצבת ורישום גנים'!B:D,3,0),"")</f>
        <v/>
      </c>
      <c r="D2420" s="721"/>
      <c r="E2420" s="723"/>
      <c r="F2420" s="723"/>
      <c r="G2420" s="723"/>
      <c r="H2420" s="723"/>
      <c r="I2420" s="992" t="str">
        <f t="shared" si="685"/>
        <v/>
      </c>
      <c r="J2420" s="723"/>
      <c r="K2420" s="724"/>
      <c r="L2420" s="723"/>
      <c r="M2420" s="306" t="str">
        <f t="shared" si="672"/>
        <v/>
      </c>
      <c r="N2420" s="32" t="str">
        <f t="shared" si="673"/>
        <v/>
      </c>
      <c r="P2420" s="307" t="str">
        <f t="shared" si="674"/>
        <v/>
      </c>
      <c r="Q2420" s="307" t="str">
        <f t="shared" si="668"/>
        <v/>
      </c>
      <c r="R2420" s="307" t="str">
        <f t="shared" si="675"/>
        <v/>
      </c>
      <c r="S2420" s="307" t="str">
        <f t="shared" si="676"/>
        <v/>
      </c>
      <c r="T2420" s="307" t="str">
        <f t="shared" si="677"/>
        <v/>
      </c>
      <c r="U2420" s="307" t="str">
        <f t="shared" si="669"/>
        <v/>
      </c>
      <c r="V2420" s="723"/>
      <c r="X2420" s="308" t="str">
        <f t="shared" si="678"/>
        <v/>
      </c>
      <c r="Y2420" s="309" t="str">
        <f t="shared" si="679"/>
        <v/>
      </c>
      <c r="Z2420" s="308" t="str">
        <f t="shared" si="670"/>
        <v/>
      </c>
      <c r="AA2420" s="308" t="b">
        <f t="shared" si="671"/>
        <v>1</v>
      </c>
      <c r="AB2420" s="308" t="str">
        <f t="shared" si="680"/>
        <v/>
      </c>
      <c r="AC2420" s="534" t="str">
        <f t="shared" si="681"/>
        <v/>
      </c>
      <c r="AD2420" s="752" t="str">
        <f t="shared" si="682"/>
        <v/>
      </c>
      <c r="AE2420" s="534" t="str">
        <f t="shared" si="683"/>
        <v/>
      </c>
      <c r="AF2420" s="752" t="str">
        <f t="shared" si="684"/>
        <v/>
      </c>
    </row>
    <row r="2421" spans="2:32" x14ac:dyDescent="0.25">
      <c r="B2421" s="721"/>
      <c r="C2421" s="531" t="str">
        <f>IFERROR(VLOOKUP(B2421,'מצבת ורישום גנים'!B:D,3,0),"")</f>
        <v/>
      </c>
      <c r="D2421" s="721"/>
      <c r="E2421" s="723"/>
      <c r="F2421" s="723"/>
      <c r="G2421" s="723"/>
      <c r="H2421" s="723"/>
      <c r="I2421" s="992" t="str">
        <f t="shared" si="685"/>
        <v/>
      </c>
      <c r="J2421" s="723"/>
      <c r="K2421" s="724"/>
      <c r="L2421" s="723"/>
      <c r="M2421" s="306" t="str">
        <f t="shared" si="672"/>
        <v/>
      </c>
      <c r="N2421" s="32" t="str">
        <f t="shared" si="673"/>
        <v/>
      </c>
      <c r="P2421" s="307" t="str">
        <f t="shared" si="674"/>
        <v/>
      </c>
      <c r="Q2421" s="307" t="str">
        <f t="shared" si="668"/>
        <v/>
      </c>
      <c r="R2421" s="307" t="str">
        <f t="shared" si="675"/>
        <v/>
      </c>
      <c r="S2421" s="307" t="str">
        <f t="shared" si="676"/>
        <v/>
      </c>
      <c r="T2421" s="307" t="str">
        <f t="shared" si="677"/>
        <v/>
      </c>
      <c r="U2421" s="307" t="str">
        <f t="shared" si="669"/>
        <v/>
      </c>
      <c r="V2421" s="723"/>
      <c r="X2421" s="308" t="str">
        <f t="shared" si="678"/>
        <v/>
      </c>
      <c r="Y2421" s="309" t="str">
        <f t="shared" si="679"/>
        <v/>
      </c>
      <c r="Z2421" s="308" t="str">
        <f t="shared" si="670"/>
        <v/>
      </c>
      <c r="AA2421" s="308" t="b">
        <f t="shared" si="671"/>
        <v>1</v>
      </c>
      <c r="AB2421" s="308" t="str">
        <f t="shared" si="680"/>
        <v/>
      </c>
      <c r="AC2421" s="534" t="str">
        <f t="shared" si="681"/>
        <v/>
      </c>
      <c r="AD2421" s="752" t="str">
        <f t="shared" si="682"/>
        <v/>
      </c>
      <c r="AE2421" s="534" t="str">
        <f t="shared" si="683"/>
        <v/>
      </c>
      <c r="AF2421" s="752" t="str">
        <f t="shared" si="684"/>
        <v/>
      </c>
    </row>
    <row r="2422" spans="2:32" x14ac:dyDescent="0.25">
      <c r="B2422" s="721"/>
      <c r="C2422" s="531" t="str">
        <f>IFERROR(VLOOKUP(B2422,'מצבת ורישום גנים'!B:D,3,0),"")</f>
        <v/>
      </c>
      <c r="D2422" s="721"/>
      <c r="E2422" s="723"/>
      <c r="F2422" s="723"/>
      <c r="G2422" s="723"/>
      <c r="H2422" s="723"/>
      <c r="I2422" s="992" t="str">
        <f t="shared" si="685"/>
        <v/>
      </c>
      <c r="J2422" s="723"/>
      <c r="K2422" s="724"/>
      <c r="L2422" s="723"/>
      <c r="M2422" s="306" t="str">
        <f t="shared" si="672"/>
        <v/>
      </c>
      <c r="N2422" s="32" t="str">
        <f t="shared" si="673"/>
        <v/>
      </c>
      <c r="P2422" s="307" t="str">
        <f t="shared" si="674"/>
        <v/>
      </c>
      <c r="Q2422" s="307" t="str">
        <f t="shared" si="668"/>
        <v/>
      </c>
      <c r="R2422" s="307" t="str">
        <f t="shared" si="675"/>
        <v/>
      </c>
      <c r="S2422" s="307" t="str">
        <f t="shared" si="676"/>
        <v/>
      </c>
      <c r="T2422" s="307" t="str">
        <f t="shared" si="677"/>
        <v/>
      </c>
      <c r="U2422" s="307" t="str">
        <f t="shared" si="669"/>
        <v/>
      </c>
      <c r="V2422" s="723"/>
      <c r="X2422" s="308" t="str">
        <f t="shared" si="678"/>
        <v/>
      </c>
      <c r="Y2422" s="309" t="str">
        <f t="shared" si="679"/>
        <v/>
      </c>
      <c r="Z2422" s="308" t="str">
        <f t="shared" si="670"/>
        <v/>
      </c>
      <c r="AA2422" s="308" t="b">
        <f t="shared" si="671"/>
        <v>1</v>
      </c>
      <c r="AB2422" s="308" t="str">
        <f t="shared" si="680"/>
        <v/>
      </c>
      <c r="AC2422" s="534" t="str">
        <f t="shared" si="681"/>
        <v/>
      </c>
      <c r="AD2422" s="752" t="str">
        <f t="shared" si="682"/>
        <v/>
      </c>
      <c r="AE2422" s="534" t="str">
        <f t="shared" si="683"/>
        <v/>
      </c>
      <c r="AF2422" s="752" t="str">
        <f t="shared" si="684"/>
        <v/>
      </c>
    </row>
    <row r="2423" spans="2:32" x14ac:dyDescent="0.25">
      <c r="B2423" s="721"/>
      <c r="C2423" s="531" t="str">
        <f>IFERROR(VLOOKUP(B2423,'מצבת ורישום גנים'!B:D,3,0),"")</f>
        <v/>
      </c>
      <c r="D2423" s="721"/>
      <c r="E2423" s="723"/>
      <c r="F2423" s="723"/>
      <c r="G2423" s="723"/>
      <c r="H2423" s="723"/>
      <c r="I2423" s="992" t="str">
        <f t="shared" si="685"/>
        <v/>
      </c>
      <c r="J2423" s="723"/>
      <c r="K2423" s="724"/>
      <c r="L2423" s="723"/>
      <c r="M2423" s="306" t="str">
        <f t="shared" si="672"/>
        <v/>
      </c>
      <c r="N2423" s="32" t="str">
        <f t="shared" si="673"/>
        <v/>
      </c>
      <c r="P2423" s="307" t="str">
        <f t="shared" si="674"/>
        <v/>
      </c>
      <c r="Q2423" s="307" t="str">
        <f t="shared" si="668"/>
        <v/>
      </c>
      <c r="R2423" s="307" t="str">
        <f t="shared" si="675"/>
        <v/>
      </c>
      <c r="S2423" s="307" t="str">
        <f t="shared" si="676"/>
        <v/>
      </c>
      <c r="T2423" s="307" t="str">
        <f t="shared" si="677"/>
        <v/>
      </c>
      <c r="U2423" s="307" t="str">
        <f t="shared" si="669"/>
        <v/>
      </c>
      <c r="V2423" s="723"/>
      <c r="X2423" s="308" t="str">
        <f t="shared" si="678"/>
        <v/>
      </c>
      <c r="Y2423" s="309" t="str">
        <f t="shared" si="679"/>
        <v/>
      </c>
      <c r="Z2423" s="308" t="str">
        <f t="shared" si="670"/>
        <v/>
      </c>
      <c r="AA2423" s="308" t="b">
        <f t="shared" si="671"/>
        <v>1</v>
      </c>
      <c r="AB2423" s="308" t="str">
        <f t="shared" si="680"/>
        <v/>
      </c>
      <c r="AC2423" s="534" t="str">
        <f t="shared" si="681"/>
        <v/>
      </c>
      <c r="AD2423" s="752" t="str">
        <f t="shared" si="682"/>
        <v/>
      </c>
      <c r="AE2423" s="534" t="str">
        <f t="shared" si="683"/>
        <v/>
      </c>
      <c r="AF2423" s="752" t="str">
        <f t="shared" si="684"/>
        <v/>
      </c>
    </row>
    <row r="2424" spans="2:32" x14ac:dyDescent="0.25">
      <c r="B2424" s="721"/>
      <c r="C2424" s="531" t="str">
        <f>IFERROR(VLOOKUP(B2424,'מצבת ורישום גנים'!B:D,3,0),"")</f>
        <v/>
      </c>
      <c r="D2424" s="721"/>
      <c r="E2424" s="723"/>
      <c r="F2424" s="723"/>
      <c r="G2424" s="723"/>
      <c r="H2424" s="723"/>
      <c r="I2424" s="992" t="str">
        <f t="shared" si="685"/>
        <v/>
      </c>
      <c r="J2424" s="723"/>
      <c r="K2424" s="724"/>
      <c r="L2424" s="723"/>
      <c r="M2424" s="306" t="str">
        <f t="shared" si="672"/>
        <v/>
      </c>
      <c r="N2424" s="32" t="str">
        <f t="shared" si="673"/>
        <v/>
      </c>
      <c r="P2424" s="307" t="str">
        <f t="shared" si="674"/>
        <v/>
      </c>
      <c r="Q2424" s="307" t="str">
        <f t="shared" si="668"/>
        <v/>
      </c>
      <c r="R2424" s="307" t="str">
        <f t="shared" si="675"/>
        <v/>
      </c>
      <c r="S2424" s="307" t="str">
        <f t="shared" si="676"/>
        <v/>
      </c>
      <c r="T2424" s="307" t="str">
        <f t="shared" si="677"/>
        <v/>
      </c>
      <c r="U2424" s="307" t="str">
        <f t="shared" si="669"/>
        <v/>
      </c>
      <c r="V2424" s="723"/>
      <c r="X2424" s="308" t="str">
        <f t="shared" si="678"/>
        <v/>
      </c>
      <c r="Y2424" s="309" t="str">
        <f t="shared" si="679"/>
        <v/>
      </c>
      <c r="Z2424" s="308" t="str">
        <f t="shared" si="670"/>
        <v/>
      </c>
      <c r="AA2424" s="308" t="b">
        <f t="shared" si="671"/>
        <v>1</v>
      </c>
      <c r="AB2424" s="308" t="str">
        <f t="shared" si="680"/>
        <v/>
      </c>
      <c r="AC2424" s="534" t="str">
        <f t="shared" si="681"/>
        <v/>
      </c>
      <c r="AD2424" s="752" t="str">
        <f t="shared" si="682"/>
        <v/>
      </c>
      <c r="AE2424" s="534" t="str">
        <f t="shared" si="683"/>
        <v/>
      </c>
      <c r="AF2424" s="752" t="str">
        <f t="shared" si="684"/>
        <v/>
      </c>
    </row>
    <row r="2425" spans="2:32" x14ac:dyDescent="0.25">
      <c r="B2425" s="721"/>
      <c r="C2425" s="531" t="str">
        <f>IFERROR(VLOOKUP(B2425,'מצבת ורישום גנים'!B:D,3,0),"")</f>
        <v/>
      </c>
      <c r="D2425" s="721"/>
      <c r="E2425" s="723"/>
      <c r="F2425" s="723"/>
      <c r="G2425" s="723"/>
      <c r="H2425" s="723"/>
      <c r="I2425" s="992" t="str">
        <f t="shared" si="685"/>
        <v/>
      </c>
      <c r="J2425" s="723"/>
      <c r="K2425" s="724"/>
      <c r="L2425" s="723"/>
      <c r="M2425" s="306" t="str">
        <f t="shared" si="672"/>
        <v/>
      </c>
      <c r="N2425" s="32" t="str">
        <f t="shared" si="673"/>
        <v/>
      </c>
      <c r="P2425" s="307" t="str">
        <f t="shared" si="674"/>
        <v/>
      </c>
      <c r="Q2425" s="307" t="str">
        <f t="shared" si="668"/>
        <v/>
      </c>
      <c r="R2425" s="307" t="str">
        <f t="shared" si="675"/>
        <v/>
      </c>
      <c r="S2425" s="307" t="str">
        <f t="shared" si="676"/>
        <v/>
      </c>
      <c r="T2425" s="307" t="str">
        <f t="shared" si="677"/>
        <v/>
      </c>
      <c r="U2425" s="307" t="str">
        <f t="shared" si="669"/>
        <v/>
      </c>
      <c r="V2425" s="723"/>
      <c r="X2425" s="308" t="str">
        <f t="shared" si="678"/>
        <v/>
      </c>
      <c r="Y2425" s="309" t="str">
        <f t="shared" si="679"/>
        <v/>
      </c>
      <c r="Z2425" s="308" t="str">
        <f t="shared" si="670"/>
        <v/>
      </c>
      <c r="AA2425" s="308" t="b">
        <f t="shared" si="671"/>
        <v>1</v>
      </c>
      <c r="AB2425" s="308" t="str">
        <f t="shared" si="680"/>
        <v/>
      </c>
      <c r="AC2425" s="534" t="str">
        <f t="shared" si="681"/>
        <v/>
      </c>
      <c r="AD2425" s="752" t="str">
        <f t="shared" si="682"/>
        <v/>
      </c>
      <c r="AE2425" s="534" t="str">
        <f t="shared" si="683"/>
        <v/>
      </c>
      <c r="AF2425" s="752" t="str">
        <f t="shared" si="684"/>
        <v/>
      </c>
    </row>
    <row r="2426" spans="2:32" x14ac:dyDescent="0.25">
      <c r="B2426" s="721"/>
      <c r="C2426" s="531" t="str">
        <f>IFERROR(VLOOKUP(B2426,'מצבת ורישום גנים'!B:D,3,0),"")</f>
        <v/>
      </c>
      <c r="D2426" s="721"/>
      <c r="E2426" s="723"/>
      <c r="F2426" s="723"/>
      <c r="G2426" s="723"/>
      <c r="H2426" s="723"/>
      <c r="I2426" s="992" t="str">
        <f t="shared" si="685"/>
        <v/>
      </c>
      <c r="J2426" s="723"/>
      <c r="K2426" s="724"/>
      <c r="L2426" s="723"/>
      <c r="M2426" s="306" t="str">
        <f t="shared" si="672"/>
        <v/>
      </c>
      <c r="N2426" s="32" t="str">
        <f t="shared" si="673"/>
        <v/>
      </c>
      <c r="P2426" s="307" t="str">
        <f t="shared" si="674"/>
        <v/>
      </c>
      <c r="Q2426" s="307" t="str">
        <f t="shared" si="668"/>
        <v/>
      </c>
      <c r="R2426" s="307" t="str">
        <f t="shared" si="675"/>
        <v/>
      </c>
      <c r="S2426" s="307" t="str">
        <f t="shared" si="676"/>
        <v/>
      </c>
      <c r="T2426" s="307" t="str">
        <f t="shared" si="677"/>
        <v/>
      </c>
      <c r="U2426" s="307" t="str">
        <f t="shared" si="669"/>
        <v/>
      </c>
      <c r="V2426" s="723"/>
      <c r="X2426" s="308" t="str">
        <f t="shared" si="678"/>
        <v/>
      </c>
      <c r="Y2426" s="309" t="str">
        <f t="shared" si="679"/>
        <v/>
      </c>
      <c r="Z2426" s="308" t="str">
        <f t="shared" si="670"/>
        <v/>
      </c>
      <c r="AA2426" s="308" t="b">
        <f t="shared" si="671"/>
        <v>1</v>
      </c>
      <c r="AB2426" s="308" t="str">
        <f t="shared" si="680"/>
        <v/>
      </c>
      <c r="AC2426" s="534" t="str">
        <f t="shared" si="681"/>
        <v/>
      </c>
      <c r="AD2426" s="752" t="str">
        <f t="shared" si="682"/>
        <v/>
      </c>
      <c r="AE2426" s="534" t="str">
        <f t="shared" si="683"/>
        <v/>
      </c>
      <c r="AF2426" s="752" t="str">
        <f t="shared" si="684"/>
        <v/>
      </c>
    </row>
    <row r="2427" spans="2:32" x14ac:dyDescent="0.25">
      <c r="B2427" s="721"/>
      <c r="C2427" s="531" t="str">
        <f>IFERROR(VLOOKUP(B2427,'מצבת ורישום גנים'!B:D,3,0),"")</f>
        <v/>
      </c>
      <c r="D2427" s="721"/>
      <c r="E2427" s="723"/>
      <c r="F2427" s="723"/>
      <c r="G2427" s="723"/>
      <c r="H2427" s="723"/>
      <c r="I2427" s="992" t="str">
        <f t="shared" si="685"/>
        <v/>
      </c>
      <c r="J2427" s="723"/>
      <c r="K2427" s="724"/>
      <c r="L2427" s="723"/>
      <c r="M2427" s="306" t="str">
        <f t="shared" si="672"/>
        <v/>
      </c>
      <c r="N2427" s="32" t="str">
        <f t="shared" si="673"/>
        <v/>
      </c>
      <c r="P2427" s="307" t="str">
        <f t="shared" si="674"/>
        <v/>
      </c>
      <c r="Q2427" s="307" t="str">
        <f t="shared" si="668"/>
        <v/>
      </c>
      <c r="R2427" s="307" t="str">
        <f t="shared" si="675"/>
        <v/>
      </c>
      <c r="S2427" s="307" t="str">
        <f t="shared" si="676"/>
        <v/>
      </c>
      <c r="T2427" s="307" t="str">
        <f t="shared" si="677"/>
        <v/>
      </c>
      <c r="U2427" s="307" t="str">
        <f t="shared" si="669"/>
        <v/>
      </c>
      <c r="V2427" s="723"/>
      <c r="X2427" s="308" t="str">
        <f t="shared" si="678"/>
        <v/>
      </c>
      <c r="Y2427" s="309" t="str">
        <f t="shared" si="679"/>
        <v/>
      </c>
      <c r="Z2427" s="308" t="str">
        <f t="shared" si="670"/>
        <v/>
      </c>
      <c r="AA2427" s="308" t="b">
        <f t="shared" si="671"/>
        <v>1</v>
      </c>
      <c r="AB2427" s="308" t="str">
        <f t="shared" si="680"/>
        <v/>
      </c>
      <c r="AC2427" s="534" t="str">
        <f t="shared" si="681"/>
        <v/>
      </c>
      <c r="AD2427" s="752" t="str">
        <f t="shared" si="682"/>
        <v/>
      </c>
      <c r="AE2427" s="534" t="str">
        <f t="shared" si="683"/>
        <v/>
      </c>
      <c r="AF2427" s="752" t="str">
        <f t="shared" si="684"/>
        <v/>
      </c>
    </row>
    <row r="2428" spans="2:32" x14ac:dyDescent="0.25">
      <c r="B2428" s="721"/>
      <c r="C2428" s="531" t="str">
        <f>IFERROR(VLOOKUP(B2428,'מצבת ורישום גנים'!B:D,3,0),"")</f>
        <v/>
      </c>
      <c r="D2428" s="721"/>
      <c r="E2428" s="723"/>
      <c r="F2428" s="723"/>
      <c r="G2428" s="723"/>
      <c r="H2428" s="723"/>
      <c r="I2428" s="992" t="str">
        <f t="shared" si="685"/>
        <v/>
      </c>
      <c r="J2428" s="723"/>
      <c r="K2428" s="724"/>
      <c r="L2428" s="723"/>
      <c r="M2428" s="306" t="str">
        <f t="shared" si="672"/>
        <v/>
      </c>
      <c r="N2428" s="32" t="str">
        <f t="shared" si="673"/>
        <v/>
      </c>
      <c r="P2428" s="307" t="str">
        <f t="shared" si="674"/>
        <v/>
      </c>
      <c r="Q2428" s="307" t="str">
        <f t="shared" si="668"/>
        <v/>
      </c>
      <c r="R2428" s="307" t="str">
        <f t="shared" si="675"/>
        <v/>
      </c>
      <c r="S2428" s="307" t="str">
        <f t="shared" si="676"/>
        <v/>
      </c>
      <c r="T2428" s="307" t="str">
        <f t="shared" si="677"/>
        <v/>
      </c>
      <c r="U2428" s="307" t="str">
        <f t="shared" si="669"/>
        <v/>
      </c>
      <c r="V2428" s="723"/>
      <c r="X2428" s="308" t="str">
        <f t="shared" si="678"/>
        <v/>
      </c>
      <c r="Y2428" s="309" t="str">
        <f t="shared" si="679"/>
        <v/>
      </c>
      <c r="Z2428" s="308" t="str">
        <f t="shared" si="670"/>
        <v/>
      </c>
      <c r="AA2428" s="308" t="b">
        <f t="shared" si="671"/>
        <v>1</v>
      </c>
      <c r="AB2428" s="308" t="str">
        <f t="shared" si="680"/>
        <v/>
      </c>
      <c r="AC2428" s="534" t="str">
        <f t="shared" si="681"/>
        <v/>
      </c>
      <c r="AD2428" s="752" t="str">
        <f t="shared" si="682"/>
        <v/>
      </c>
      <c r="AE2428" s="534" t="str">
        <f t="shared" si="683"/>
        <v/>
      </c>
      <c r="AF2428" s="752" t="str">
        <f t="shared" si="684"/>
        <v/>
      </c>
    </row>
    <row r="2429" spans="2:32" x14ac:dyDescent="0.25">
      <c r="B2429" s="721"/>
      <c r="C2429" s="531" t="str">
        <f>IFERROR(VLOOKUP(B2429,'מצבת ורישום גנים'!B:D,3,0),"")</f>
        <v/>
      </c>
      <c r="D2429" s="721"/>
      <c r="E2429" s="723"/>
      <c r="F2429" s="723"/>
      <c r="G2429" s="723"/>
      <c r="H2429" s="723"/>
      <c r="I2429" s="992" t="str">
        <f t="shared" si="685"/>
        <v/>
      </c>
      <c r="J2429" s="723"/>
      <c r="K2429" s="724"/>
      <c r="L2429" s="723"/>
      <c r="M2429" s="306" t="str">
        <f t="shared" si="672"/>
        <v/>
      </c>
      <c r="N2429" s="32" t="str">
        <f t="shared" si="673"/>
        <v/>
      </c>
      <c r="P2429" s="307" t="str">
        <f t="shared" si="674"/>
        <v/>
      </c>
      <c r="Q2429" s="307" t="str">
        <f t="shared" si="668"/>
        <v/>
      </c>
      <c r="R2429" s="307" t="str">
        <f t="shared" si="675"/>
        <v/>
      </c>
      <c r="S2429" s="307" t="str">
        <f t="shared" si="676"/>
        <v/>
      </c>
      <c r="T2429" s="307" t="str">
        <f t="shared" si="677"/>
        <v/>
      </c>
      <c r="U2429" s="307" t="str">
        <f t="shared" si="669"/>
        <v/>
      </c>
      <c r="V2429" s="723"/>
      <c r="X2429" s="308" t="str">
        <f t="shared" si="678"/>
        <v/>
      </c>
      <c r="Y2429" s="309" t="str">
        <f t="shared" si="679"/>
        <v/>
      </c>
      <c r="Z2429" s="308" t="str">
        <f t="shared" si="670"/>
        <v/>
      </c>
      <c r="AA2429" s="308" t="b">
        <f t="shared" si="671"/>
        <v>1</v>
      </c>
      <c r="AB2429" s="308" t="str">
        <f t="shared" si="680"/>
        <v/>
      </c>
      <c r="AC2429" s="534" t="str">
        <f t="shared" si="681"/>
        <v/>
      </c>
      <c r="AD2429" s="752" t="str">
        <f t="shared" si="682"/>
        <v/>
      </c>
      <c r="AE2429" s="534" t="str">
        <f t="shared" si="683"/>
        <v/>
      </c>
      <c r="AF2429" s="752" t="str">
        <f t="shared" si="684"/>
        <v/>
      </c>
    </row>
    <row r="2430" spans="2:32" x14ac:dyDescent="0.25">
      <c r="B2430" s="721"/>
      <c r="C2430" s="531" t="str">
        <f>IFERROR(VLOOKUP(B2430,'מצבת ורישום גנים'!B:D,3,0),"")</f>
        <v/>
      </c>
      <c r="D2430" s="721"/>
      <c r="E2430" s="723"/>
      <c r="F2430" s="723"/>
      <c r="G2430" s="723"/>
      <c r="H2430" s="723"/>
      <c r="I2430" s="992" t="str">
        <f t="shared" si="685"/>
        <v/>
      </c>
      <c r="J2430" s="723"/>
      <c r="K2430" s="724"/>
      <c r="L2430" s="723"/>
      <c r="M2430" s="306" t="str">
        <f t="shared" si="672"/>
        <v/>
      </c>
      <c r="N2430" s="32" t="str">
        <f t="shared" si="673"/>
        <v/>
      </c>
      <c r="P2430" s="307" t="str">
        <f t="shared" si="674"/>
        <v/>
      </c>
      <c r="Q2430" s="307" t="str">
        <f t="shared" si="668"/>
        <v/>
      </c>
      <c r="R2430" s="307" t="str">
        <f t="shared" si="675"/>
        <v/>
      </c>
      <c r="S2430" s="307" t="str">
        <f t="shared" si="676"/>
        <v/>
      </c>
      <c r="T2430" s="307" t="str">
        <f t="shared" si="677"/>
        <v/>
      </c>
      <c r="U2430" s="307" t="str">
        <f t="shared" si="669"/>
        <v/>
      </c>
      <c r="V2430" s="723"/>
      <c r="X2430" s="308" t="str">
        <f t="shared" si="678"/>
        <v/>
      </c>
      <c r="Y2430" s="309" t="str">
        <f t="shared" si="679"/>
        <v/>
      </c>
      <c r="Z2430" s="308" t="str">
        <f t="shared" si="670"/>
        <v/>
      </c>
      <c r="AA2430" s="308" t="b">
        <f t="shared" si="671"/>
        <v>1</v>
      </c>
      <c r="AB2430" s="308" t="str">
        <f t="shared" si="680"/>
        <v/>
      </c>
      <c r="AC2430" s="534" t="str">
        <f t="shared" si="681"/>
        <v/>
      </c>
      <c r="AD2430" s="752" t="str">
        <f t="shared" si="682"/>
        <v/>
      </c>
      <c r="AE2430" s="534" t="str">
        <f t="shared" si="683"/>
        <v/>
      </c>
      <c r="AF2430" s="752" t="str">
        <f t="shared" si="684"/>
        <v/>
      </c>
    </row>
    <row r="2431" spans="2:32" x14ac:dyDescent="0.25">
      <c r="B2431" s="721"/>
      <c r="C2431" s="531" t="str">
        <f>IFERROR(VLOOKUP(B2431,'מצבת ורישום גנים'!B:D,3,0),"")</f>
        <v/>
      </c>
      <c r="D2431" s="721"/>
      <c r="E2431" s="723"/>
      <c r="F2431" s="723"/>
      <c r="G2431" s="723"/>
      <c r="H2431" s="723"/>
      <c r="I2431" s="992" t="str">
        <f t="shared" si="685"/>
        <v/>
      </c>
      <c r="J2431" s="723"/>
      <c r="K2431" s="724"/>
      <c r="L2431" s="723"/>
      <c r="M2431" s="306" t="str">
        <f t="shared" si="672"/>
        <v/>
      </c>
      <c r="N2431" s="32" t="str">
        <f t="shared" si="673"/>
        <v/>
      </c>
      <c r="P2431" s="307" t="str">
        <f t="shared" si="674"/>
        <v/>
      </c>
      <c r="Q2431" s="307" t="str">
        <f t="shared" si="668"/>
        <v/>
      </c>
      <c r="R2431" s="307" t="str">
        <f t="shared" si="675"/>
        <v/>
      </c>
      <c r="S2431" s="307" t="str">
        <f t="shared" si="676"/>
        <v/>
      </c>
      <c r="T2431" s="307" t="str">
        <f t="shared" si="677"/>
        <v/>
      </c>
      <c r="U2431" s="307" t="str">
        <f t="shared" si="669"/>
        <v/>
      </c>
      <c r="V2431" s="723"/>
      <c r="X2431" s="308" t="str">
        <f t="shared" si="678"/>
        <v/>
      </c>
      <c r="Y2431" s="309" t="str">
        <f t="shared" si="679"/>
        <v/>
      </c>
      <c r="Z2431" s="308" t="str">
        <f t="shared" si="670"/>
        <v/>
      </c>
      <c r="AA2431" s="308" t="b">
        <f t="shared" si="671"/>
        <v>1</v>
      </c>
      <c r="AB2431" s="308" t="str">
        <f t="shared" si="680"/>
        <v/>
      </c>
      <c r="AC2431" s="534" t="str">
        <f t="shared" si="681"/>
        <v/>
      </c>
      <c r="AD2431" s="752" t="str">
        <f t="shared" si="682"/>
        <v/>
      </c>
      <c r="AE2431" s="534" t="str">
        <f t="shared" si="683"/>
        <v/>
      </c>
      <c r="AF2431" s="752" t="str">
        <f t="shared" si="684"/>
        <v/>
      </c>
    </row>
    <row r="2432" spans="2:32" x14ac:dyDescent="0.25">
      <c r="B2432" s="721"/>
      <c r="C2432" s="531" t="str">
        <f>IFERROR(VLOOKUP(B2432,'מצבת ורישום גנים'!B:D,3,0),"")</f>
        <v/>
      </c>
      <c r="D2432" s="721"/>
      <c r="E2432" s="723"/>
      <c r="F2432" s="723"/>
      <c r="G2432" s="723"/>
      <c r="H2432" s="723"/>
      <c r="I2432" s="992" t="str">
        <f t="shared" si="685"/>
        <v/>
      </c>
      <c r="J2432" s="723"/>
      <c r="K2432" s="724"/>
      <c r="L2432" s="723"/>
      <c r="M2432" s="306" t="str">
        <f t="shared" si="672"/>
        <v/>
      </c>
      <c r="N2432" s="32" t="str">
        <f t="shared" si="673"/>
        <v/>
      </c>
      <c r="P2432" s="307" t="str">
        <f t="shared" si="674"/>
        <v/>
      </c>
      <c r="Q2432" s="307" t="str">
        <f t="shared" si="668"/>
        <v/>
      </c>
      <c r="R2432" s="307" t="str">
        <f t="shared" si="675"/>
        <v/>
      </c>
      <c r="S2432" s="307" t="str">
        <f t="shared" si="676"/>
        <v/>
      </c>
      <c r="T2432" s="307" t="str">
        <f t="shared" si="677"/>
        <v/>
      </c>
      <c r="U2432" s="307" t="str">
        <f t="shared" si="669"/>
        <v/>
      </c>
      <c r="V2432" s="723"/>
      <c r="X2432" s="308" t="str">
        <f t="shared" si="678"/>
        <v/>
      </c>
      <c r="Y2432" s="309" t="str">
        <f t="shared" si="679"/>
        <v/>
      </c>
      <c r="Z2432" s="308" t="str">
        <f t="shared" si="670"/>
        <v/>
      </c>
      <c r="AA2432" s="308" t="b">
        <f t="shared" si="671"/>
        <v>1</v>
      </c>
      <c r="AB2432" s="308" t="str">
        <f t="shared" si="680"/>
        <v/>
      </c>
      <c r="AC2432" s="534" t="str">
        <f t="shared" si="681"/>
        <v/>
      </c>
      <c r="AD2432" s="752" t="str">
        <f t="shared" si="682"/>
        <v/>
      </c>
      <c r="AE2432" s="534" t="str">
        <f t="shared" si="683"/>
        <v/>
      </c>
      <c r="AF2432" s="752" t="str">
        <f t="shared" si="684"/>
        <v/>
      </c>
    </row>
    <row r="2433" spans="2:32" x14ac:dyDescent="0.25">
      <c r="B2433" s="721"/>
      <c r="C2433" s="531" t="str">
        <f>IFERROR(VLOOKUP(B2433,'מצבת ורישום גנים'!B:D,3,0),"")</f>
        <v/>
      </c>
      <c r="D2433" s="721"/>
      <c r="E2433" s="723"/>
      <c r="F2433" s="723"/>
      <c r="G2433" s="723"/>
      <c r="H2433" s="723"/>
      <c r="I2433" s="992" t="str">
        <f t="shared" si="685"/>
        <v/>
      </c>
      <c r="J2433" s="723"/>
      <c r="K2433" s="724"/>
      <c r="L2433" s="723"/>
      <c r="M2433" s="306" t="str">
        <f t="shared" si="672"/>
        <v/>
      </c>
      <c r="N2433" s="32" t="str">
        <f t="shared" si="673"/>
        <v/>
      </c>
      <c r="P2433" s="307" t="str">
        <f t="shared" si="674"/>
        <v/>
      </c>
      <c r="Q2433" s="307" t="str">
        <f t="shared" si="668"/>
        <v/>
      </c>
      <c r="R2433" s="307" t="str">
        <f t="shared" si="675"/>
        <v/>
      </c>
      <c r="S2433" s="307" t="str">
        <f t="shared" si="676"/>
        <v/>
      </c>
      <c r="T2433" s="307" t="str">
        <f t="shared" si="677"/>
        <v/>
      </c>
      <c r="U2433" s="307" t="str">
        <f t="shared" si="669"/>
        <v/>
      </c>
      <c r="V2433" s="723"/>
      <c r="X2433" s="308" t="str">
        <f t="shared" si="678"/>
        <v/>
      </c>
      <c r="Y2433" s="309" t="str">
        <f t="shared" si="679"/>
        <v/>
      </c>
      <c r="Z2433" s="308" t="str">
        <f t="shared" si="670"/>
        <v/>
      </c>
      <c r="AA2433" s="308" t="b">
        <f t="shared" si="671"/>
        <v>1</v>
      </c>
      <c r="AB2433" s="308" t="str">
        <f t="shared" si="680"/>
        <v/>
      </c>
      <c r="AC2433" s="534" t="str">
        <f t="shared" si="681"/>
        <v/>
      </c>
      <c r="AD2433" s="752" t="str">
        <f t="shared" si="682"/>
        <v/>
      </c>
      <c r="AE2433" s="534" t="str">
        <f t="shared" si="683"/>
        <v/>
      </c>
      <c r="AF2433" s="752" t="str">
        <f t="shared" si="684"/>
        <v/>
      </c>
    </row>
    <row r="2434" spans="2:32" x14ac:dyDescent="0.25">
      <c r="B2434" s="721"/>
      <c r="C2434" s="531" t="str">
        <f>IFERROR(VLOOKUP(B2434,'מצבת ורישום גנים'!B:D,3,0),"")</f>
        <v/>
      </c>
      <c r="D2434" s="721"/>
      <c r="E2434" s="723"/>
      <c r="F2434" s="723"/>
      <c r="G2434" s="723"/>
      <c r="H2434" s="723"/>
      <c r="I2434" s="992" t="str">
        <f t="shared" si="685"/>
        <v/>
      </c>
      <c r="J2434" s="723"/>
      <c r="K2434" s="724"/>
      <c r="L2434" s="723"/>
      <c r="M2434" s="306" t="str">
        <f t="shared" si="672"/>
        <v/>
      </c>
      <c r="N2434" s="32" t="str">
        <f t="shared" si="673"/>
        <v/>
      </c>
      <c r="P2434" s="307" t="str">
        <f t="shared" si="674"/>
        <v/>
      </c>
      <c r="Q2434" s="307" t="str">
        <f t="shared" si="668"/>
        <v/>
      </c>
      <c r="R2434" s="307" t="str">
        <f t="shared" si="675"/>
        <v/>
      </c>
      <c r="S2434" s="307" t="str">
        <f t="shared" si="676"/>
        <v/>
      </c>
      <c r="T2434" s="307" t="str">
        <f t="shared" si="677"/>
        <v/>
      </c>
      <c r="U2434" s="307" t="str">
        <f t="shared" si="669"/>
        <v/>
      </c>
      <c r="V2434" s="723"/>
      <c r="X2434" s="308" t="str">
        <f t="shared" si="678"/>
        <v/>
      </c>
      <c r="Y2434" s="309" t="str">
        <f t="shared" si="679"/>
        <v/>
      </c>
      <c r="Z2434" s="308" t="str">
        <f t="shared" si="670"/>
        <v/>
      </c>
      <c r="AA2434" s="308" t="b">
        <f t="shared" si="671"/>
        <v>1</v>
      </c>
      <c r="AB2434" s="308" t="str">
        <f t="shared" si="680"/>
        <v/>
      </c>
      <c r="AC2434" s="534" t="str">
        <f t="shared" si="681"/>
        <v/>
      </c>
      <c r="AD2434" s="752" t="str">
        <f t="shared" si="682"/>
        <v/>
      </c>
      <c r="AE2434" s="534" t="str">
        <f t="shared" si="683"/>
        <v/>
      </c>
      <c r="AF2434" s="752" t="str">
        <f t="shared" si="684"/>
        <v/>
      </c>
    </row>
    <row r="2435" spans="2:32" x14ac:dyDescent="0.25">
      <c r="B2435" s="721"/>
      <c r="C2435" s="531" t="str">
        <f>IFERROR(VLOOKUP(B2435,'מצבת ורישום גנים'!B:D,3,0),"")</f>
        <v/>
      </c>
      <c r="D2435" s="721"/>
      <c r="E2435" s="723"/>
      <c r="F2435" s="723"/>
      <c r="G2435" s="723"/>
      <c r="H2435" s="723"/>
      <c r="I2435" s="992" t="str">
        <f t="shared" si="685"/>
        <v/>
      </c>
      <c r="J2435" s="723"/>
      <c r="K2435" s="724"/>
      <c r="L2435" s="723"/>
      <c r="M2435" s="306" t="str">
        <f t="shared" si="672"/>
        <v/>
      </c>
      <c r="N2435" s="32" t="str">
        <f t="shared" si="673"/>
        <v/>
      </c>
      <c r="P2435" s="307" t="str">
        <f t="shared" si="674"/>
        <v/>
      </c>
      <c r="Q2435" s="307" t="str">
        <f t="shared" si="668"/>
        <v/>
      </c>
      <c r="R2435" s="307" t="str">
        <f t="shared" si="675"/>
        <v/>
      </c>
      <c r="S2435" s="307" t="str">
        <f t="shared" si="676"/>
        <v/>
      </c>
      <c r="T2435" s="307" t="str">
        <f t="shared" si="677"/>
        <v/>
      </c>
      <c r="U2435" s="307" t="str">
        <f t="shared" si="669"/>
        <v/>
      </c>
      <c r="V2435" s="723"/>
      <c r="X2435" s="308" t="str">
        <f t="shared" si="678"/>
        <v/>
      </c>
      <c r="Y2435" s="309" t="str">
        <f t="shared" si="679"/>
        <v/>
      </c>
      <c r="Z2435" s="308" t="str">
        <f t="shared" si="670"/>
        <v/>
      </c>
      <c r="AA2435" s="308" t="b">
        <f t="shared" si="671"/>
        <v>1</v>
      </c>
      <c r="AB2435" s="308" t="str">
        <f t="shared" si="680"/>
        <v/>
      </c>
      <c r="AC2435" s="534" t="str">
        <f t="shared" si="681"/>
        <v/>
      </c>
      <c r="AD2435" s="752" t="str">
        <f t="shared" si="682"/>
        <v/>
      </c>
      <c r="AE2435" s="534" t="str">
        <f t="shared" si="683"/>
        <v/>
      </c>
      <c r="AF2435" s="752" t="str">
        <f t="shared" si="684"/>
        <v/>
      </c>
    </row>
    <row r="2436" spans="2:32" x14ac:dyDescent="0.25">
      <c r="B2436" s="721"/>
      <c r="C2436" s="531" t="str">
        <f>IFERROR(VLOOKUP(B2436,'מצבת ורישום גנים'!B:D,3,0),"")</f>
        <v/>
      </c>
      <c r="D2436" s="721"/>
      <c r="E2436" s="723"/>
      <c r="F2436" s="723"/>
      <c r="G2436" s="723"/>
      <c r="H2436" s="723"/>
      <c r="I2436" s="992" t="str">
        <f t="shared" si="685"/>
        <v/>
      </c>
      <c r="J2436" s="723"/>
      <c r="K2436" s="724"/>
      <c r="L2436" s="723"/>
      <c r="M2436" s="306" t="str">
        <f t="shared" si="672"/>
        <v/>
      </c>
      <c r="N2436" s="32" t="str">
        <f t="shared" si="673"/>
        <v/>
      </c>
      <c r="P2436" s="307" t="str">
        <f t="shared" si="674"/>
        <v/>
      </c>
      <c r="Q2436" s="307" t="str">
        <f t="shared" si="668"/>
        <v/>
      </c>
      <c r="R2436" s="307" t="str">
        <f t="shared" si="675"/>
        <v/>
      </c>
      <c r="S2436" s="307" t="str">
        <f t="shared" si="676"/>
        <v/>
      </c>
      <c r="T2436" s="307" t="str">
        <f t="shared" si="677"/>
        <v/>
      </c>
      <c r="U2436" s="307" t="str">
        <f t="shared" si="669"/>
        <v/>
      </c>
      <c r="V2436" s="723"/>
      <c r="X2436" s="308" t="str">
        <f t="shared" si="678"/>
        <v/>
      </c>
      <c r="Y2436" s="309" t="str">
        <f t="shared" si="679"/>
        <v/>
      </c>
      <c r="Z2436" s="308" t="str">
        <f t="shared" si="670"/>
        <v/>
      </c>
      <c r="AA2436" s="308" t="b">
        <f t="shared" si="671"/>
        <v>1</v>
      </c>
      <c r="AB2436" s="308" t="str">
        <f t="shared" si="680"/>
        <v/>
      </c>
      <c r="AC2436" s="534" t="str">
        <f t="shared" si="681"/>
        <v/>
      </c>
      <c r="AD2436" s="752" t="str">
        <f t="shared" si="682"/>
        <v/>
      </c>
      <c r="AE2436" s="534" t="str">
        <f t="shared" si="683"/>
        <v/>
      </c>
      <c r="AF2436" s="752" t="str">
        <f t="shared" si="684"/>
        <v/>
      </c>
    </row>
    <row r="2437" spans="2:32" x14ac:dyDescent="0.25">
      <c r="B2437" s="721"/>
      <c r="C2437" s="531" t="str">
        <f>IFERROR(VLOOKUP(B2437,'מצבת ורישום גנים'!B:D,3,0),"")</f>
        <v/>
      </c>
      <c r="D2437" s="721"/>
      <c r="E2437" s="723"/>
      <c r="F2437" s="723"/>
      <c r="G2437" s="723"/>
      <c r="H2437" s="723"/>
      <c r="I2437" s="992" t="str">
        <f t="shared" si="685"/>
        <v/>
      </c>
      <c r="J2437" s="723"/>
      <c r="K2437" s="724"/>
      <c r="L2437" s="723"/>
      <c r="M2437" s="306" t="str">
        <f t="shared" si="672"/>
        <v/>
      </c>
      <c r="N2437" s="32" t="str">
        <f t="shared" si="673"/>
        <v/>
      </c>
      <c r="P2437" s="307" t="str">
        <f t="shared" si="674"/>
        <v/>
      </c>
      <c r="Q2437" s="307" t="str">
        <f t="shared" si="668"/>
        <v/>
      </c>
      <c r="R2437" s="307" t="str">
        <f t="shared" si="675"/>
        <v/>
      </c>
      <c r="S2437" s="307" t="str">
        <f t="shared" si="676"/>
        <v/>
      </c>
      <c r="T2437" s="307" t="str">
        <f t="shared" si="677"/>
        <v/>
      </c>
      <c r="U2437" s="307" t="str">
        <f t="shared" si="669"/>
        <v/>
      </c>
      <c r="V2437" s="723"/>
      <c r="X2437" s="308" t="str">
        <f t="shared" si="678"/>
        <v/>
      </c>
      <c r="Y2437" s="309" t="str">
        <f t="shared" si="679"/>
        <v/>
      </c>
      <c r="Z2437" s="308" t="str">
        <f t="shared" si="670"/>
        <v/>
      </c>
      <c r="AA2437" s="308" t="b">
        <f t="shared" si="671"/>
        <v>1</v>
      </c>
      <c r="AB2437" s="308" t="str">
        <f t="shared" si="680"/>
        <v/>
      </c>
      <c r="AC2437" s="534" t="str">
        <f t="shared" si="681"/>
        <v/>
      </c>
      <c r="AD2437" s="752" t="str">
        <f t="shared" si="682"/>
        <v/>
      </c>
      <c r="AE2437" s="534" t="str">
        <f t="shared" si="683"/>
        <v/>
      </c>
      <c r="AF2437" s="752" t="str">
        <f t="shared" si="684"/>
        <v/>
      </c>
    </row>
    <row r="2438" spans="2:32" x14ac:dyDescent="0.25">
      <c r="B2438" s="721"/>
      <c r="C2438" s="531" t="str">
        <f>IFERROR(VLOOKUP(B2438,'מצבת ורישום גנים'!B:D,3,0),"")</f>
        <v/>
      </c>
      <c r="D2438" s="721"/>
      <c r="E2438" s="723"/>
      <c r="F2438" s="723"/>
      <c r="G2438" s="723"/>
      <c r="H2438" s="723"/>
      <c r="I2438" s="992" t="str">
        <f t="shared" si="685"/>
        <v/>
      </c>
      <c r="J2438" s="723"/>
      <c r="K2438" s="724"/>
      <c r="L2438" s="723"/>
      <c r="M2438" s="306" t="str">
        <f t="shared" si="672"/>
        <v/>
      </c>
      <c r="N2438" s="32" t="str">
        <f t="shared" si="673"/>
        <v/>
      </c>
      <c r="P2438" s="307" t="str">
        <f t="shared" si="674"/>
        <v/>
      </c>
      <c r="Q2438" s="307" t="str">
        <f t="shared" si="668"/>
        <v/>
      </c>
      <c r="R2438" s="307" t="str">
        <f t="shared" si="675"/>
        <v/>
      </c>
      <c r="S2438" s="307" t="str">
        <f t="shared" si="676"/>
        <v/>
      </c>
      <c r="T2438" s="307" t="str">
        <f t="shared" si="677"/>
        <v/>
      </c>
      <c r="U2438" s="307" t="str">
        <f t="shared" si="669"/>
        <v/>
      </c>
      <c r="V2438" s="723"/>
      <c r="X2438" s="308" t="str">
        <f t="shared" si="678"/>
        <v/>
      </c>
      <c r="Y2438" s="309" t="str">
        <f t="shared" si="679"/>
        <v/>
      </c>
      <c r="Z2438" s="308" t="str">
        <f t="shared" si="670"/>
        <v/>
      </c>
      <c r="AA2438" s="308" t="b">
        <f t="shared" si="671"/>
        <v>1</v>
      </c>
      <c r="AB2438" s="308" t="str">
        <f t="shared" si="680"/>
        <v/>
      </c>
      <c r="AC2438" s="534" t="str">
        <f t="shared" si="681"/>
        <v/>
      </c>
      <c r="AD2438" s="752" t="str">
        <f t="shared" si="682"/>
        <v/>
      </c>
      <c r="AE2438" s="534" t="str">
        <f t="shared" si="683"/>
        <v/>
      </c>
      <c r="AF2438" s="752" t="str">
        <f t="shared" si="684"/>
        <v/>
      </c>
    </row>
    <row r="2439" spans="2:32" x14ac:dyDescent="0.25">
      <c r="B2439" s="721"/>
      <c r="C2439" s="531" t="str">
        <f>IFERROR(VLOOKUP(B2439,'מצבת ורישום גנים'!B:D,3,0),"")</f>
        <v/>
      </c>
      <c r="D2439" s="721"/>
      <c r="E2439" s="723"/>
      <c r="F2439" s="723"/>
      <c r="G2439" s="723"/>
      <c r="H2439" s="723"/>
      <c r="I2439" s="992" t="str">
        <f t="shared" si="685"/>
        <v/>
      </c>
      <c r="J2439" s="723"/>
      <c r="K2439" s="724"/>
      <c r="L2439" s="723"/>
      <c r="M2439" s="306" t="str">
        <f t="shared" si="672"/>
        <v/>
      </c>
      <c r="N2439" s="32" t="str">
        <f t="shared" si="673"/>
        <v/>
      </c>
      <c r="P2439" s="307" t="str">
        <f t="shared" si="674"/>
        <v/>
      </c>
      <c r="Q2439" s="307" t="str">
        <f t="shared" si="668"/>
        <v/>
      </c>
      <c r="R2439" s="307" t="str">
        <f t="shared" si="675"/>
        <v/>
      </c>
      <c r="S2439" s="307" t="str">
        <f t="shared" si="676"/>
        <v/>
      </c>
      <c r="T2439" s="307" t="str">
        <f t="shared" si="677"/>
        <v/>
      </c>
      <c r="U2439" s="307" t="str">
        <f t="shared" si="669"/>
        <v/>
      </c>
      <c r="V2439" s="723"/>
      <c r="X2439" s="308" t="str">
        <f t="shared" si="678"/>
        <v/>
      </c>
      <c r="Y2439" s="309" t="str">
        <f t="shared" si="679"/>
        <v/>
      </c>
      <c r="Z2439" s="308" t="str">
        <f t="shared" si="670"/>
        <v/>
      </c>
      <c r="AA2439" s="308" t="b">
        <f t="shared" si="671"/>
        <v>1</v>
      </c>
      <c r="AB2439" s="308" t="str">
        <f t="shared" si="680"/>
        <v/>
      </c>
      <c r="AC2439" s="534" t="str">
        <f t="shared" si="681"/>
        <v/>
      </c>
      <c r="AD2439" s="752" t="str">
        <f t="shared" si="682"/>
        <v/>
      </c>
      <c r="AE2439" s="534" t="str">
        <f t="shared" si="683"/>
        <v/>
      </c>
      <c r="AF2439" s="752" t="str">
        <f t="shared" si="684"/>
        <v/>
      </c>
    </row>
    <row r="2440" spans="2:32" x14ac:dyDescent="0.25">
      <c r="B2440" s="721"/>
      <c r="C2440" s="531" t="str">
        <f>IFERROR(VLOOKUP(B2440,'מצבת ורישום גנים'!B:D,3,0),"")</f>
        <v/>
      </c>
      <c r="D2440" s="721"/>
      <c r="E2440" s="723"/>
      <c r="F2440" s="723"/>
      <c r="G2440" s="723"/>
      <c r="H2440" s="723"/>
      <c r="I2440" s="992" t="str">
        <f t="shared" si="685"/>
        <v/>
      </c>
      <c r="J2440" s="723"/>
      <c r="K2440" s="724"/>
      <c r="L2440" s="723"/>
      <c r="M2440" s="306" t="str">
        <f t="shared" si="672"/>
        <v/>
      </c>
      <c r="N2440" s="32" t="str">
        <f t="shared" si="673"/>
        <v/>
      </c>
      <c r="P2440" s="307" t="str">
        <f t="shared" si="674"/>
        <v/>
      </c>
      <c r="Q2440" s="307" t="str">
        <f t="shared" si="668"/>
        <v/>
      </c>
      <c r="R2440" s="307" t="str">
        <f t="shared" si="675"/>
        <v/>
      </c>
      <c r="S2440" s="307" t="str">
        <f t="shared" si="676"/>
        <v/>
      </c>
      <c r="T2440" s="307" t="str">
        <f t="shared" si="677"/>
        <v/>
      </c>
      <c r="U2440" s="307" t="str">
        <f t="shared" si="669"/>
        <v/>
      </c>
      <c r="V2440" s="723"/>
      <c r="X2440" s="308" t="str">
        <f t="shared" si="678"/>
        <v/>
      </c>
      <c r="Y2440" s="309" t="str">
        <f t="shared" si="679"/>
        <v/>
      </c>
      <c r="Z2440" s="308" t="str">
        <f t="shared" si="670"/>
        <v/>
      </c>
      <c r="AA2440" s="308" t="b">
        <f t="shared" si="671"/>
        <v>1</v>
      </c>
      <c r="AB2440" s="308" t="str">
        <f t="shared" si="680"/>
        <v/>
      </c>
      <c r="AC2440" s="534" t="str">
        <f t="shared" si="681"/>
        <v/>
      </c>
      <c r="AD2440" s="752" t="str">
        <f t="shared" si="682"/>
        <v/>
      </c>
      <c r="AE2440" s="534" t="str">
        <f t="shared" si="683"/>
        <v/>
      </c>
      <c r="AF2440" s="752" t="str">
        <f t="shared" si="684"/>
        <v/>
      </c>
    </row>
    <row r="2441" spans="2:32" x14ac:dyDescent="0.25">
      <c r="B2441" s="721"/>
      <c r="C2441" s="531" t="str">
        <f>IFERROR(VLOOKUP(B2441,'מצבת ורישום גנים'!B:D,3,0),"")</f>
        <v/>
      </c>
      <c r="D2441" s="721"/>
      <c r="E2441" s="723"/>
      <c r="F2441" s="723"/>
      <c r="G2441" s="723"/>
      <c r="H2441" s="723"/>
      <c r="I2441" s="992" t="str">
        <f t="shared" si="685"/>
        <v/>
      </c>
      <c r="J2441" s="723"/>
      <c r="K2441" s="724"/>
      <c r="L2441" s="723"/>
      <c r="M2441" s="306" t="str">
        <f t="shared" si="672"/>
        <v/>
      </c>
      <c r="N2441" s="32" t="str">
        <f t="shared" si="673"/>
        <v/>
      </c>
      <c r="P2441" s="307" t="str">
        <f t="shared" si="674"/>
        <v/>
      </c>
      <c r="Q2441" s="307" t="str">
        <f t="shared" si="668"/>
        <v/>
      </c>
      <c r="R2441" s="307" t="str">
        <f t="shared" si="675"/>
        <v/>
      </c>
      <c r="S2441" s="307" t="str">
        <f t="shared" si="676"/>
        <v/>
      </c>
      <c r="T2441" s="307" t="str">
        <f t="shared" si="677"/>
        <v/>
      </c>
      <c r="U2441" s="307" t="str">
        <f t="shared" si="669"/>
        <v/>
      </c>
      <c r="V2441" s="723"/>
      <c r="X2441" s="308" t="str">
        <f t="shared" si="678"/>
        <v/>
      </c>
      <c r="Y2441" s="309" t="str">
        <f t="shared" si="679"/>
        <v/>
      </c>
      <c r="Z2441" s="308" t="str">
        <f t="shared" si="670"/>
        <v/>
      </c>
      <c r="AA2441" s="308" t="b">
        <f t="shared" si="671"/>
        <v>1</v>
      </c>
      <c r="AB2441" s="308" t="str">
        <f t="shared" si="680"/>
        <v/>
      </c>
      <c r="AC2441" s="534" t="str">
        <f t="shared" si="681"/>
        <v/>
      </c>
      <c r="AD2441" s="752" t="str">
        <f t="shared" si="682"/>
        <v/>
      </c>
      <c r="AE2441" s="534" t="str">
        <f t="shared" si="683"/>
        <v/>
      </c>
      <c r="AF2441" s="752" t="str">
        <f t="shared" si="684"/>
        <v/>
      </c>
    </row>
    <row r="2442" spans="2:32" x14ac:dyDescent="0.25">
      <c r="B2442" s="721"/>
      <c r="C2442" s="531" t="str">
        <f>IFERROR(VLOOKUP(B2442,'מצבת ורישום גנים'!B:D,3,0),"")</f>
        <v/>
      </c>
      <c r="D2442" s="721"/>
      <c r="E2442" s="723"/>
      <c r="F2442" s="723"/>
      <c r="G2442" s="723"/>
      <c r="H2442" s="723"/>
      <c r="I2442" s="992" t="str">
        <f t="shared" si="685"/>
        <v/>
      </c>
      <c r="J2442" s="723"/>
      <c r="K2442" s="724"/>
      <c r="L2442" s="723"/>
      <c r="M2442" s="306" t="str">
        <f t="shared" si="672"/>
        <v/>
      </c>
      <c r="N2442" s="32" t="str">
        <f t="shared" si="673"/>
        <v/>
      </c>
      <c r="P2442" s="307" t="str">
        <f t="shared" si="674"/>
        <v/>
      </c>
      <c r="Q2442" s="307" t="str">
        <f t="shared" si="668"/>
        <v/>
      </c>
      <c r="R2442" s="307" t="str">
        <f t="shared" si="675"/>
        <v/>
      </c>
      <c r="S2442" s="307" t="str">
        <f t="shared" si="676"/>
        <v/>
      </c>
      <c r="T2442" s="307" t="str">
        <f t="shared" si="677"/>
        <v/>
      </c>
      <c r="U2442" s="307" t="str">
        <f t="shared" si="669"/>
        <v/>
      </c>
      <c r="V2442" s="723"/>
      <c r="X2442" s="308" t="str">
        <f t="shared" si="678"/>
        <v/>
      </c>
      <c r="Y2442" s="309" t="str">
        <f t="shared" si="679"/>
        <v/>
      </c>
      <c r="Z2442" s="308" t="str">
        <f t="shared" si="670"/>
        <v/>
      </c>
      <c r="AA2442" s="308" t="b">
        <f t="shared" si="671"/>
        <v>1</v>
      </c>
      <c r="AB2442" s="308" t="str">
        <f t="shared" si="680"/>
        <v/>
      </c>
      <c r="AC2442" s="534" t="str">
        <f t="shared" si="681"/>
        <v/>
      </c>
      <c r="AD2442" s="752" t="str">
        <f t="shared" si="682"/>
        <v/>
      </c>
      <c r="AE2442" s="534" t="str">
        <f t="shared" si="683"/>
        <v/>
      </c>
      <c r="AF2442" s="752" t="str">
        <f t="shared" si="684"/>
        <v/>
      </c>
    </row>
    <row r="2443" spans="2:32" x14ac:dyDescent="0.25">
      <c r="B2443" s="721"/>
      <c r="C2443" s="531" t="str">
        <f>IFERROR(VLOOKUP(B2443,'מצבת ורישום גנים'!B:D,3,0),"")</f>
        <v/>
      </c>
      <c r="D2443" s="721"/>
      <c r="E2443" s="723"/>
      <c r="F2443" s="723"/>
      <c r="G2443" s="723"/>
      <c r="H2443" s="723"/>
      <c r="I2443" s="992" t="str">
        <f t="shared" si="685"/>
        <v/>
      </c>
      <c r="J2443" s="723"/>
      <c r="K2443" s="724"/>
      <c r="L2443" s="723"/>
      <c r="M2443" s="306" t="str">
        <f t="shared" si="672"/>
        <v/>
      </c>
      <c r="N2443" s="32" t="str">
        <f t="shared" si="673"/>
        <v/>
      </c>
      <c r="P2443" s="307" t="str">
        <f t="shared" si="674"/>
        <v/>
      </c>
      <c r="Q2443" s="307" t="str">
        <f t="shared" si="668"/>
        <v/>
      </c>
      <c r="R2443" s="307" t="str">
        <f t="shared" si="675"/>
        <v/>
      </c>
      <c r="S2443" s="307" t="str">
        <f t="shared" si="676"/>
        <v/>
      </c>
      <c r="T2443" s="307" t="str">
        <f t="shared" si="677"/>
        <v/>
      </c>
      <c r="U2443" s="307" t="str">
        <f t="shared" si="669"/>
        <v/>
      </c>
      <c r="V2443" s="723"/>
      <c r="X2443" s="308" t="str">
        <f t="shared" si="678"/>
        <v/>
      </c>
      <c r="Y2443" s="309" t="str">
        <f t="shared" si="679"/>
        <v/>
      </c>
      <c r="Z2443" s="308" t="str">
        <f t="shared" si="670"/>
        <v/>
      </c>
      <c r="AA2443" s="308" t="b">
        <f t="shared" si="671"/>
        <v>1</v>
      </c>
      <c r="AB2443" s="308" t="str">
        <f t="shared" si="680"/>
        <v/>
      </c>
      <c r="AC2443" s="534" t="str">
        <f t="shared" si="681"/>
        <v/>
      </c>
      <c r="AD2443" s="752" t="str">
        <f t="shared" si="682"/>
        <v/>
      </c>
      <c r="AE2443" s="534" t="str">
        <f t="shared" si="683"/>
        <v/>
      </c>
      <c r="AF2443" s="752" t="str">
        <f t="shared" si="684"/>
        <v/>
      </c>
    </row>
    <row r="2444" spans="2:32" x14ac:dyDescent="0.25">
      <c r="B2444" s="721"/>
      <c r="C2444" s="531" t="str">
        <f>IFERROR(VLOOKUP(B2444,'מצבת ורישום גנים'!B:D,3,0),"")</f>
        <v/>
      </c>
      <c r="D2444" s="721"/>
      <c r="E2444" s="723"/>
      <c r="F2444" s="723"/>
      <c r="G2444" s="723"/>
      <c r="H2444" s="723"/>
      <c r="I2444" s="992" t="str">
        <f t="shared" si="685"/>
        <v/>
      </c>
      <c r="J2444" s="723"/>
      <c r="K2444" s="724"/>
      <c r="L2444" s="723"/>
      <c r="M2444" s="306" t="str">
        <f t="shared" si="672"/>
        <v/>
      </c>
      <c r="N2444" s="32" t="str">
        <f t="shared" si="673"/>
        <v/>
      </c>
      <c r="P2444" s="307" t="str">
        <f t="shared" si="674"/>
        <v/>
      </c>
      <c r="Q2444" s="307" t="str">
        <f t="shared" si="668"/>
        <v/>
      </c>
      <c r="R2444" s="307" t="str">
        <f t="shared" si="675"/>
        <v/>
      </c>
      <c r="S2444" s="307" t="str">
        <f t="shared" si="676"/>
        <v/>
      </c>
      <c r="T2444" s="307" t="str">
        <f t="shared" si="677"/>
        <v/>
      </c>
      <c r="U2444" s="307" t="str">
        <f t="shared" si="669"/>
        <v/>
      </c>
      <c r="V2444" s="723"/>
      <c r="X2444" s="308" t="str">
        <f t="shared" si="678"/>
        <v/>
      </c>
      <c r="Y2444" s="309" t="str">
        <f t="shared" si="679"/>
        <v/>
      </c>
      <c r="Z2444" s="308" t="str">
        <f t="shared" si="670"/>
        <v/>
      </c>
      <c r="AA2444" s="308" t="b">
        <f t="shared" si="671"/>
        <v>1</v>
      </c>
      <c r="AB2444" s="308" t="str">
        <f t="shared" si="680"/>
        <v/>
      </c>
      <c r="AC2444" s="534" t="str">
        <f t="shared" si="681"/>
        <v/>
      </c>
      <c r="AD2444" s="752" t="str">
        <f t="shared" si="682"/>
        <v/>
      </c>
      <c r="AE2444" s="534" t="str">
        <f t="shared" si="683"/>
        <v/>
      </c>
      <c r="AF2444" s="752" t="str">
        <f t="shared" si="684"/>
        <v/>
      </c>
    </row>
    <row r="2445" spans="2:32" x14ac:dyDescent="0.25">
      <c r="B2445" s="721"/>
      <c r="C2445" s="531" t="str">
        <f>IFERROR(VLOOKUP(B2445,'מצבת ורישום גנים'!B:D,3,0),"")</f>
        <v/>
      </c>
      <c r="D2445" s="721"/>
      <c r="E2445" s="723"/>
      <c r="F2445" s="723"/>
      <c r="G2445" s="723"/>
      <c r="H2445" s="723"/>
      <c r="I2445" s="992" t="str">
        <f t="shared" si="685"/>
        <v/>
      </c>
      <c r="J2445" s="723"/>
      <c r="K2445" s="724"/>
      <c r="L2445" s="723"/>
      <c r="M2445" s="306" t="str">
        <f t="shared" si="672"/>
        <v/>
      </c>
      <c r="N2445" s="32" t="str">
        <f t="shared" si="673"/>
        <v/>
      </c>
      <c r="P2445" s="307" t="str">
        <f t="shared" si="674"/>
        <v/>
      </c>
      <c r="Q2445" s="307" t="str">
        <f t="shared" si="668"/>
        <v/>
      </c>
      <c r="R2445" s="307" t="str">
        <f t="shared" si="675"/>
        <v/>
      </c>
      <c r="S2445" s="307" t="str">
        <f t="shared" si="676"/>
        <v/>
      </c>
      <c r="T2445" s="307" t="str">
        <f t="shared" si="677"/>
        <v/>
      </c>
      <c r="U2445" s="307" t="str">
        <f t="shared" si="669"/>
        <v/>
      </c>
      <c r="V2445" s="723"/>
      <c r="X2445" s="308" t="str">
        <f t="shared" si="678"/>
        <v/>
      </c>
      <c r="Y2445" s="309" t="str">
        <f t="shared" si="679"/>
        <v/>
      </c>
      <c r="Z2445" s="308" t="str">
        <f t="shared" si="670"/>
        <v/>
      </c>
      <c r="AA2445" s="308" t="b">
        <f t="shared" si="671"/>
        <v>1</v>
      </c>
      <c r="AB2445" s="308" t="str">
        <f t="shared" si="680"/>
        <v/>
      </c>
      <c r="AC2445" s="534" t="str">
        <f t="shared" si="681"/>
        <v/>
      </c>
      <c r="AD2445" s="752" t="str">
        <f t="shared" si="682"/>
        <v/>
      </c>
      <c r="AE2445" s="534" t="str">
        <f t="shared" si="683"/>
        <v/>
      </c>
      <c r="AF2445" s="752" t="str">
        <f t="shared" si="684"/>
        <v/>
      </c>
    </row>
    <row r="2446" spans="2:32" x14ac:dyDescent="0.25">
      <c r="B2446" s="721"/>
      <c r="C2446" s="531" t="str">
        <f>IFERROR(VLOOKUP(B2446,'מצבת ורישום גנים'!B:D,3,0),"")</f>
        <v/>
      </c>
      <c r="D2446" s="721"/>
      <c r="E2446" s="723"/>
      <c r="F2446" s="723"/>
      <c r="G2446" s="723"/>
      <c r="H2446" s="723"/>
      <c r="I2446" s="992" t="str">
        <f t="shared" si="685"/>
        <v/>
      </c>
      <c r="J2446" s="723"/>
      <c r="K2446" s="724"/>
      <c r="L2446" s="723"/>
      <c r="M2446" s="306" t="str">
        <f t="shared" si="672"/>
        <v/>
      </c>
      <c r="N2446" s="32" t="str">
        <f t="shared" si="673"/>
        <v/>
      </c>
      <c r="P2446" s="307" t="str">
        <f t="shared" si="674"/>
        <v/>
      </c>
      <c r="Q2446" s="307" t="str">
        <f t="shared" si="668"/>
        <v/>
      </c>
      <c r="R2446" s="307" t="str">
        <f t="shared" si="675"/>
        <v/>
      </c>
      <c r="S2446" s="307" t="str">
        <f t="shared" si="676"/>
        <v/>
      </c>
      <c r="T2446" s="307" t="str">
        <f t="shared" si="677"/>
        <v/>
      </c>
      <c r="U2446" s="307" t="str">
        <f t="shared" si="669"/>
        <v/>
      </c>
      <c r="V2446" s="723"/>
      <c r="X2446" s="308" t="str">
        <f t="shared" si="678"/>
        <v/>
      </c>
      <c r="Y2446" s="309" t="str">
        <f t="shared" si="679"/>
        <v/>
      </c>
      <c r="Z2446" s="308" t="str">
        <f t="shared" si="670"/>
        <v/>
      </c>
      <c r="AA2446" s="308" t="b">
        <f t="shared" si="671"/>
        <v>1</v>
      </c>
      <c r="AB2446" s="308" t="str">
        <f t="shared" si="680"/>
        <v/>
      </c>
      <c r="AC2446" s="534" t="str">
        <f t="shared" si="681"/>
        <v/>
      </c>
      <c r="AD2446" s="752" t="str">
        <f t="shared" si="682"/>
        <v/>
      </c>
      <c r="AE2446" s="534" t="str">
        <f t="shared" si="683"/>
        <v/>
      </c>
      <c r="AF2446" s="752" t="str">
        <f t="shared" si="684"/>
        <v/>
      </c>
    </row>
    <row r="2447" spans="2:32" x14ac:dyDescent="0.25">
      <c r="B2447" s="721"/>
      <c r="C2447" s="531" t="str">
        <f>IFERROR(VLOOKUP(B2447,'מצבת ורישום גנים'!B:D,3,0),"")</f>
        <v/>
      </c>
      <c r="D2447" s="721"/>
      <c r="E2447" s="723"/>
      <c r="F2447" s="723"/>
      <c r="G2447" s="723"/>
      <c r="H2447" s="723"/>
      <c r="I2447" s="992" t="str">
        <f t="shared" si="685"/>
        <v/>
      </c>
      <c r="J2447" s="723"/>
      <c r="K2447" s="724"/>
      <c r="L2447" s="723"/>
      <c r="M2447" s="306" t="str">
        <f t="shared" si="672"/>
        <v/>
      </c>
      <c r="N2447" s="32" t="str">
        <f t="shared" si="673"/>
        <v/>
      </c>
      <c r="P2447" s="307" t="str">
        <f t="shared" si="674"/>
        <v/>
      </c>
      <c r="Q2447" s="307" t="str">
        <f t="shared" si="668"/>
        <v/>
      </c>
      <c r="R2447" s="307" t="str">
        <f t="shared" si="675"/>
        <v/>
      </c>
      <c r="S2447" s="307" t="str">
        <f t="shared" si="676"/>
        <v/>
      </c>
      <c r="T2447" s="307" t="str">
        <f t="shared" si="677"/>
        <v/>
      </c>
      <c r="U2447" s="307" t="str">
        <f t="shared" si="669"/>
        <v/>
      </c>
      <c r="V2447" s="723"/>
      <c r="X2447" s="308" t="str">
        <f t="shared" si="678"/>
        <v/>
      </c>
      <c r="Y2447" s="309" t="str">
        <f t="shared" si="679"/>
        <v/>
      </c>
      <c r="Z2447" s="308" t="str">
        <f t="shared" si="670"/>
        <v/>
      </c>
      <c r="AA2447" s="308" t="b">
        <f t="shared" si="671"/>
        <v>1</v>
      </c>
      <c r="AB2447" s="308" t="str">
        <f t="shared" si="680"/>
        <v/>
      </c>
      <c r="AC2447" s="534" t="str">
        <f t="shared" si="681"/>
        <v/>
      </c>
      <c r="AD2447" s="752" t="str">
        <f t="shared" si="682"/>
        <v/>
      </c>
      <c r="AE2447" s="534" t="str">
        <f t="shared" si="683"/>
        <v/>
      </c>
      <c r="AF2447" s="752" t="str">
        <f t="shared" si="684"/>
        <v/>
      </c>
    </row>
    <row r="2448" spans="2:32" x14ac:dyDescent="0.25">
      <c r="B2448" s="721"/>
      <c r="C2448" s="531" t="str">
        <f>IFERROR(VLOOKUP(B2448,'מצבת ורישום גנים'!B:D,3,0),"")</f>
        <v/>
      </c>
      <c r="D2448" s="721"/>
      <c r="E2448" s="723"/>
      <c r="F2448" s="723"/>
      <c r="G2448" s="723"/>
      <c r="H2448" s="723"/>
      <c r="I2448" s="992" t="str">
        <f t="shared" si="685"/>
        <v/>
      </c>
      <c r="J2448" s="723"/>
      <c r="K2448" s="724"/>
      <c r="L2448" s="723"/>
      <c r="M2448" s="306" t="str">
        <f t="shared" si="672"/>
        <v/>
      </c>
      <c r="N2448" s="32" t="str">
        <f t="shared" si="673"/>
        <v/>
      </c>
      <c r="P2448" s="307" t="str">
        <f t="shared" si="674"/>
        <v/>
      </c>
      <c r="Q2448" s="307" t="str">
        <f t="shared" ref="Q2448:Q2511" si="686">IF(J2448="","",IFERROR(IF(OR(H2448="גננת",H2448="מורה",H2448="רכז",H2448="רכזת גן",H2448="רכז גן",H2448="רכז בית ספר",H2448="רכזת בית ספר"),IF(J2448&gt;=75,"תקין","לא תקין"),IF(H2448="סייעת ממשיכה",IF(J2448&gt;=30,"תקין","לא תקין"),IF(H2448="סייעת רפואית/אישית",IF(J2448&gt;=12.5,"תקין","לא תקין"),IF(H2448="סייעת חדשה",IF(J2448&gt;=37,"תקין","לא תקין"),IF(OR(H2448&lt;&gt;"מורה",H2448&lt;&gt;"גננת",H2448&lt;&gt;"סייעת"),IF(J2448&gt;=30.61,"תקין","לא תקין"),"לא תקין"))))),""))</f>
        <v/>
      </c>
      <c r="R2448" s="307" t="str">
        <f t="shared" si="675"/>
        <v/>
      </c>
      <c r="S2448" s="307" t="str">
        <f t="shared" si="676"/>
        <v/>
      </c>
      <c r="T2448" s="307" t="str">
        <f t="shared" si="677"/>
        <v/>
      </c>
      <c r="U2448" s="307" t="str">
        <f t="shared" ref="U2448:U2511" si="687">IF(D2448="","",IF(Z2448&gt;1,IF(SUMIF(D:D,D2448,L:L)&gt;90,"לא תקין","תקין"),"תקין"))</f>
        <v/>
      </c>
      <c r="V2448" s="723"/>
      <c r="X2448" s="308" t="str">
        <f t="shared" si="678"/>
        <v/>
      </c>
      <c r="Y2448" s="309" t="str">
        <f t="shared" si="679"/>
        <v/>
      </c>
      <c r="Z2448" s="308" t="str">
        <f t="shared" ref="Z2448:Z2511" si="688">IF(D2448="","",COUNTIF(D:D,D2448))</f>
        <v/>
      </c>
      <c r="AA2448" s="308" t="b">
        <f t="shared" ref="AA2448:AA2511" si="689">MOD(MID(REPT(0,9-LEN(D2448))&amp;D2448,1,1)+MID("0246813579",MID(REPT(0,9-LEN(D2448))&amp;D2448,2,1)+1,1)+MID(REPT(0,9-LEN(D2448))&amp;D2448,3,1)+MID("0246813579",MID(REPT(0,9-LEN(D2448))&amp;D2448,4,1)+1,1)+MID(REPT(0,9-LEN(D2448))&amp;D2448,5,1)+MID("0246813579",MID(REPT(0,9-LEN(D2448))&amp;D2448,6,1)+1,1)+MID(REPT(0,9-LEN(D2448))&amp;D2448,7,1)+MID("0246813579",MID(REPT(0,9-LEN(D2448))&amp;D2448,8,1)+1,1)+MID(REPT(0,9-LEN(D2448))&amp;D2448,9,1),10)=0</f>
        <v>1</v>
      </c>
      <c r="AB2448" s="308" t="str">
        <f t="shared" si="680"/>
        <v/>
      </c>
      <c r="AC2448" s="534" t="str">
        <f t="shared" si="681"/>
        <v/>
      </c>
      <c r="AD2448" s="752" t="str">
        <f t="shared" si="682"/>
        <v/>
      </c>
      <c r="AE2448" s="534" t="str">
        <f t="shared" si="683"/>
        <v/>
      </c>
      <c r="AF2448" s="752" t="str">
        <f t="shared" si="684"/>
        <v/>
      </c>
    </row>
    <row r="2449" spans="2:32" x14ac:dyDescent="0.25">
      <c r="B2449" s="721"/>
      <c r="C2449" s="531" t="str">
        <f>IFERROR(VLOOKUP(B2449,'מצבת ורישום גנים'!B:D,3,0),"")</f>
        <v/>
      </c>
      <c r="D2449" s="721"/>
      <c r="E2449" s="723"/>
      <c r="F2449" s="723"/>
      <c r="G2449" s="723"/>
      <c r="H2449" s="723"/>
      <c r="I2449" s="992" t="str">
        <f t="shared" si="685"/>
        <v/>
      </c>
      <c r="J2449" s="723"/>
      <c r="K2449" s="724"/>
      <c r="L2449" s="723"/>
      <c r="M2449" s="306" t="str">
        <f t="shared" ref="M2449:M2512" si="690">IF(AND(L2449&gt;0,K2449&gt;0),K2449*L2449,"")</f>
        <v/>
      </c>
      <c r="N2449" s="32" t="str">
        <f t="shared" ref="N2449:N2512" si="691">TEXT(LEFT(H2449,2),0)</f>
        <v/>
      </c>
      <c r="P2449" s="307" t="str">
        <f t="shared" ref="P2449:P2512" si="692">IF(D2449="","",IF(AA2449=FALSE,"לא תקין","תקין"))</f>
        <v/>
      </c>
      <c r="Q2449" s="307" t="str">
        <f t="shared" si="686"/>
        <v/>
      </c>
      <c r="R2449" s="307" t="str">
        <f t="shared" ref="R2449:R2512" si="693">IF(K2449="","",IF(OR(Y2449&lt;100%,Y2449&gt;140%),"לא תקין","תקין"))</f>
        <v/>
      </c>
      <c r="S2449" s="307" t="str">
        <f t="shared" ref="S2449:S2512" si="694">IF(J2449="","",IFERROR(IF(J2449&gt;120,"לא תקין","תקין"),""))</f>
        <v/>
      </c>
      <c r="T2449" s="307" t="str">
        <f t="shared" ref="T2449:T2512" si="695">IF(L2449="","",IF(H2449="","יש להזין איש צוות",IF(OR(H2449="מורה",H2449="גננת",H2449="רכז גן",H2449="רכזת גן",H2449="סייעת ממשיכה",H2449="סייעת חדשה",H2449="מדצית",H2449="מדצ",H2449="מדריך",H2449="מדריכה",H2449="תוספת כח אדם"),IF(L2449&lt;=90,"תקין","לא תקין"),IF(OR(H2449="רכז בית ספר",H2449="רכזת תכנית בבית הספר",H2449="רכזת בית ספר"),IF(L2449&lt;=114,"תקין","לא תקין"),IF(OR(H2449="סגנית רכזת מעל 150",H2449="סגן רכז"),IF(L2449&lt;=93,"תקין","לא תקין"),"לא תקין")))))</f>
        <v/>
      </c>
      <c r="U2449" s="307" t="str">
        <f t="shared" si="687"/>
        <v/>
      </c>
      <c r="V2449" s="723"/>
      <c r="X2449" s="308" t="str">
        <f t="shared" ref="X2449:X2512" si="696">IF(M2449="","",IF(OR(R2449="לא תקין",S2449="לא תקין",T2449="לא תקין",,U2449="לא תקין"),"לא תקין","תקין"))</f>
        <v/>
      </c>
      <c r="Y2449" s="309" t="str">
        <f t="shared" ref="Y2449:Y2512" si="697">IFERROR(IF(J2449="","",K2449/J2449),"")</f>
        <v/>
      </c>
      <c r="Z2449" s="308" t="str">
        <f t="shared" si="688"/>
        <v/>
      </c>
      <c r="AA2449" s="308" t="b">
        <f t="shared" si="689"/>
        <v>1</v>
      </c>
      <c r="AB2449" s="308" t="str">
        <f t="shared" ref="AB2449:AB2512" si="698">IF(H2449="גננת",IF(J2449&lt;75,"לא תקין","תקין"),"")</f>
        <v/>
      </c>
      <c r="AC2449" s="534" t="str">
        <f t="shared" ref="AC2449:AC2512" si="699">IF(B2449&lt;&gt;"",B2449&amp;H2449,"")</f>
        <v/>
      </c>
      <c r="AD2449" s="752" t="str">
        <f t="shared" ref="AD2449:AD2512" si="700">M2449</f>
        <v/>
      </c>
      <c r="AE2449" s="534" t="str">
        <f t="shared" ref="AE2449:AE2512" si="701">IF(B2449&lt;&gt;"",B2449&amp;LEFT(H2449,5),"")</f>
        <v/>
      </c>
      <c r="AF2449" s="752" t="str">
        <f t="shared" ref="AF2449:AF2512" si="702">M2449</f>
        <v/>
      </c>
    </row>
    <row r="2450" spans="2:32" x14ac:dyDescent="0.25">
      <c r="B2450" s="721"/>
      <c r="C2450" s="531" t="str">
        <f>IFERROR(VLOOKUP(B2450,'מצבת ורישום גנים'!B:D,3,0),"")</f>
        <v/>
      </c>
      <c r="D2450" s="721"/>
      <c r="E2450" s="723"/>
      <c r="F2450" s="723"/>
      <c r="G2450" s="723"/>
      <c r="H2450" s="723"/>
      <c r="I2450" s="992" t="str">
        <f t="shared" ref="I2450:I2513" si="703">SUBSTITUTE(IFERROR(IF(H2450="מדצ","מדצ/ית",IF(OR(H2450="סייעת ממשיכה",H2450="סייעת חדשה",H2450="סייעת רפואית/אישית"),"סייעת",IF(H2450="רכזת גן","רכזת גן"))),""),"FALSE","")</f>
        <v/>
      </c>
      <c r="J2450" s="723"/>
      <c r="K2450" s="724"/>
      <c r="L2450" s="723"/>
      <c r="M2450" s="306" t="str">
        <f t="shared" si="690"/>
        <v/>
      </c>
      <c r="N2450" s="32" t="str">
        <f t="shared" si="691"/>
        <v/>
      </c>
      <c r="P2450" s="307" t="str">
        <f t="shared" si="692"/>
        <v/>
      </c>
      <c r="Q2450" s="307" t="str">
        <f t="shared" si="686"/>
        <v/>
      </c>
      <c r="R2450" s="307" t="str">
        <f t="shared" si="693"/>
        <v/>
      </c>
      <c r="S2450" s="307" t="str">
        <f t="shared" si="694"/>
        <v/>
      </c>
      <c r="T2450" s="307" t="str">
        <f t="shared" si="695"/>
        <v/>
      </c>
      <c r="U2450" s="307" t="str">
        <f t="shared" si="687"/>
        <v/>
      </c>
      <c r="V2450" s="723"/>
      <c r="X2450" s="308" t="str">
        <f t="shared" si="696"/>
        <v/>
      </c>
      <c r="Y2450" s="309" t="str">
        <f t="shared" si="697"/>
        <v/>
      </c>
      <c r="Z2450" s="308" t="str">
        <f t="shared" si="688"/>
        <v/>
      </c>
      <c r="AA2450" s="308" t="b">
        <f t="shared" si="689"/>
        <v>1</v>
      </c>
      <c r="AB2450" s="308" t="str">
        <f t="shared" si="698"/>
        <v/>
      </c>
      <c r="AC2450" s="534" t="str">
        <f t="shared" si="699"/>
        <v/>
      </c>
      <c r="AD2450" s="752" t="str">
        <f t="shared" si="700"/>
        <v/>
      </c>
      <c r="AE2450" s="534" t="str">
        <f t="shared" si="701"/>
        <v/>
      </c>
      <c r="AF2450" s="752" t="str">
        <f t="shared" si="702"/>
        <v/>
      </c>
    </row>
    <row r="2451" spans="2:32" x14ac:dyDescent="0.25">
      <c r="B2451" s="721"/>
      <c r="C2451" s="531" t="str">
        <f>IFERROR(VLOOKUP(B2451,'מצבת ורישום גנים'!B:D,3,0),"")</f>
        <v/>
      </c>
      <c r="D2451" s="721"/>
      <c r="E2451" s="723"/>
      <c r="F2451" s="723"/>
      <c r="G2451" s="723"/>
      <c r="H2451" s="723"/>
      <c r="I2451" s="992" t="str">
        <f t="shared" si="703"/>
        <v/>
      </c>
      <c r="J2451" s="723"/>
      <c r="K2451" s="724"/>
      <c r="L2451" s="723"/>
      <c r="M2451" s="306" t="str">
        <f t="shared" si="690"/>
        <v/>
      </c>
      <c r="N2451" s="32" t="str">
        <f t="shared" si="691"/>
        <v/>
      </c>
      <c r="P2451" s="307" t="str">
        <f t="shared" si="692"/>
        <v/>
      </c>
      <c r="Q2451" s="307" t="str">
        <f t="shared" si="686"/>
        <v/>
      </c>
      <c r="R2451" s="307" t="str">
        <f t="shared" si="693"/>
        <v/>
      </c>
      <c r="S2451" s="307" t="str">
        <f t="shared" si="694"/>
        <v/>
      </c>
      <c r="T2451" s="307" t="str">
        <f t="shared" si="695"/>
        <v/>
      </c>
      <c r="U2451" s="307" t="str">
        <f t="shared" si="687"/>
        <v/>
      </c>
      <c r="V2451" s="723"/>
      <c r="X2451" s="308" t="str">
        <f t="shared" si="696"/>
        <v/>
      </c>
      <c r="Y2451" s="309" t="str">
        <f t="shared" si="697"/>
        <v/>
      </c>
      <c r="Z2451" s="308" t="str">
        <f t="shared" si="688"/>
        <v/>
      </c>
      <c r="AA2451" s="308" t="b">
        <f t="shared" si="689"/>
        <v>1</v>
      </c>
      <c r="AB2451" s="308" t="str">
        <f t="shared" si="698"/>
        <v/>
      </c>
      <c r="AC2451" s="534" t="str">
        <f t="shared" si="699"/>
        <v/>
      </c>
      <c r="AD2451" s="752" t="str">
        <f t="shared" si="700"/>
        <v/>
      </c>
      <c r="AE2451" s="534" t="str">
        <f t="shared" si="701"/>
        <v/>
      </c>
      <c r="AF2451" s="752" t="str">
        <f t="shared" si="702"/>
        <v/>
      </c>
    </row>
    <row r="2452" spans="2:32" x14ac:dyDescent="0.25">
      <c r="B2452" s="721"/>
      <c r="C2452" s="531" t="str">
        <f>IFERROR(VLOOKUP(B2452,'מצבת ורישום גנים'!B:D,3,0),"")</f>
        <v/>
      </c>
      <c r="D2452" s="721"/>
      <c r="E2452" s="723"/>
      <c r="F2452" s="723"/>
      <c r="G2452" s="723"/>
      <c r="H2452" s="723"/>
      <c r="I2452" s="992" t="str">
        <f t="shared" si="703"/>
        <v/>
      </c>
      <c r="J2452" s="723"/>
      <c r="K2452" s="724"/>
      <c r="L2452" s="723"/>
      <c r="M2452" s="306" t="str">
        <f t="shared" si="690"/>
        <v/>
      </c>
      <c r="N2452" s="32" t="str">
        <f t="shared" si="691"/>
        <v/>
      </c>
      <c r="P2452" s="307" t="str">
        <f t="shared" si="692"/>
        <v/>
      </c>
      <c r="Q2452" s="307" t="str">
        <f t="shared" si="686"/>
        <v/>
      </c>
      <c r="R2452" s="307" t="str">
        <f t="shared" si="693"/>
        <v/>
      </c>
      <c r="S2452" s="307" t="str">
        <f t="shared" si="694"/>
        <v/>
      </c>
      <c r="T2452" s="307" t="str">
        <f t="shared" si="695"/>
        <v/>
      </c>
      <c r="U2452" s="307" t="str">
        <f t="shared" si="687"/>
        <v/>
      </c>
      <c r="V2452" s="723"/>
      <c r="X2452" s="308" t="str">
        <f t="shared" si="696"/>
        <v/>
      </c>
      <c r="Y2452" s="309" t="str">
        <f t="shared" si="697"/>
        <v/>
      </c>
      <c r="Z2452" s="308" t="str">
        <f t="shared" si="688"/>
        <v/>
      </c>
      <c r="AA2452" s="308" t="b">
        <f t="shared" si="689"/>
        <v>1</v>
      </c>
      <c r="AB2452" s="308" t="str">
        <f t="shared" si="698"/>
        <v/>
      </c>
      <c r="AC2452" s="534" t="str">
        <f t="shared" si="699"/>
        <v/>
      </c>
      <c r="AD2452" s="752" t="str">
        <f t="shared" si="700"/>
        <v/>
      </c>
      <c r="AE2452" s="534" t="str">
        <f t="shared" si="701"/>
        <v/>
      </c>
      <c r="AF2452" s="752" t="str">
        <f t="shared" si="702"/>
        <v/>
      </c>
    </row>
    <row r="2453" spans="2:32" x14ac:dyDescent="0.25">
      <c r="B2453" s="721"/>
      <c r="C2453" s="531" t="str">
        <f>IFERROR(VLOOKUP(B2453,'מצבת ורישום גנים'!B:D,3,0),"")</f>
        <v/>
      </c>
      <c r="D2453" s="721"/>
      <c r="E2453" s="723"/>
      <c r="F2453" s="723"/>
      <c r="G2453" s="723"/>
      <c r="H2453" s="723"/>
      <c r="I2453" s="992" t="str">
        <f t="shared" si="703"/>
        <v/>
      </c>
      <c r="J2453" s="723"/>
      <c r="K2453" s="724"/>
      <c r="L2453" s="723"/>
      <c r="M2453" s="306" t="str">
        <f t="shared" si="690"/>
        <v/>
      </c>
      <c r="N2453" s="32" t="str">
        <f t="shared" si="691"/>
        <v/>
      </c>
      <c r="P2453" s="307" t="str">
        <f t="shared" si="692"/>
        <v/>
      </c>
      <c r="Q2453" s="307" t="str">
        <f t="shared" si="686"/>
        <v/>
      </c>
      <c r="R2453" s="307" t="str">
        <f t="shared" si="693"/>
        <v/>
      </c>
      <c r="S2453" s="307" t="str">
        <f t="shared" si="694"/>
        <v/>
      </c>
      <c r="T2453" s="307" t="str">
        <f t="shared" si="695"/>
        <v/>
      </c>
      <c r="U2453" s="307" t="str">
        <f t="shared" si="687"/>
        <v/>
      </c>
      <c r="V2453" s="723"/>
      <c r="X2453" s="308" t="str">
        <f t="shared" si="696"/>
        <v/>
      </c>
      <c r="Y2453" s="309" t="str">
        <f t="shared" si="697"/>
        <v/>
      </c>
      <c r="Z2453" s="308" t="str">
        <f t="shared" si="688"/>
        <v/>
      </c>
      <c r="AA2453" s="308" t="b">
        <f t="shared" si="689"/>
        <v>1</v>
      </c>
      <c r="AB2453" s="308" t="str">
        <f t="shared" si="698"/>
        <v/>
      </c>
      <c r="AC2453" s="534" t="str">
        <f t="shared" si="699"/>
        <v/>
      </c>
      <c r="AD2453" s="752" t="str">
        <f t="shared" si="700"/>
        <v/>
      </c>
      <c r="AE2453" s="534" t="str">
        <f t="shared" si="701"/>
        <v/>
      </c>
      <c r="AF2453" s="752" t="str">
        <f t="shared" si="702"/>
        <v/>
      </c>
    </row>
    <row r="2454" spans="2:32" x14ac:dyDescent="0.25">
      <c r="B2454" s="721"/>
      <c r="C2454" s="531" t="str">
        <f>IFERROR(VLOOKUP(B2454,'מצבת ורישום גנים'!B:D,3,0),"")</f>
        <v/>
      </c>
      <c r="D2454" s="721"/>
      <c r="E2454" s="723"/>
      <c r="F2454" s="723"/>
      <c r="G2454" s="723"/>
      <c r="H2454" s="723"/>
      <c r="I2454" s="992" t="str">
        <f t="shared" si="703"/>
        <v/>
      </c>
      <c r="J2454" s="723"/>
      <c r="K2454" s="724"/>
      <c r="L2454" s="723"/>
      <c r="M2454" s="306" t="str">
        <f t="shared" si="690"/>
        <v/>
      </c>
      <c r="N2454" s="32" t="str">
        <f t="shared" si="691"/>
        <v/>
      </c>
      <c r="P2454" s="307" t="str">
        <f t="shared" si="692"/>
        <v/>
      </c>
      <c r="Q2454" s="307" t="str">
        <f t="shared" si="686"/>
        <v/>
      </c>
      <c r="R2454" s="307" t="str">
        <f t="shared" si="693"/>
        <v/>
      </c>
      <c r="S2454" s="307" t="str">
        <f t="shared" si="694"/>
        <v/>
      </c>
      <c r="T2454" s="307" t="str">
        <f t="shared" si="695"/>
        <v/>
      </c>
      <c r="U2454" s="307" t="str">
        <f t="shared" si="687"/>
        <v/>
      </c>
      <c r="V2454" s="723"/>
      <c r="X2454" s="308" t="str">
        <f t="shared" si="696"/>
        <v/>
      </c>
      <c r="Y2454" s="309" t="str">
        <f t="shared" si="697"/>
        <v/>
      </c>
      <c r="Z2454" s="308" t="str">
        <f t="shared" si="688"/>
        <v/>
      </c>
      <c r="AA2454" s="308" t="b">
        <f t="shared" si="689"/>
        <v>1</v>
      </c>
      <c r="AB2454" s="308" t="str">
        <f t="shared" si="698"/>
        <v/>
      </c>
      <c r="AC2454" s="534" t="str">
        <f t="shared" si="699"/>
        <v/>
      </c>
      <c r="AD2454" s="752" t="str">
        <f t="shared" si="700"/>
        <v/>
      </c>
      <c r="AE2454" s="534" t="str">
        <f t="shared" si="701"/>
        <v/>
      </c>
      <c r="AF2454" s="752" t="str">
        <f t="shared" si="702"/>
        <v/>
      </c>
    </row>
    <row r="2455" spans="2:32" x14ac:dyDescent="0.25">
      <c r="B2455" s="721"/>
      <c r="C2455" s="531" t="str">
        <f>IFERROR(VLOOKUP(B2455,'מצבת ורישום גנים'!B:D,3,0),"")</f>
        <v/>
      </c>
      <c r="D2455" s="721"/>
      <c r="E2455" s="723"/>
      <c r="F2455" s="723"/>
      <c r="G2455" s="723"/>
      <c r="H2455" s="723"/>
      <c r="I2455" s="992" t="str">
        <f t="shared" si="703"/>
        <v/>
      </c>
      <c r="J2455" s="723"/>
      <c r="K2455" s="724"/>
      <c r="L2455" s="723"/>
      <c r="M2455" s="306" t="str">
        <f t="shared" si="690"/>
        <v/>
      </c>
      <c r="N2455" s="32" t="str">
        <f t="shared" si="691"/>
        <v/>
      </c>
      <c r="P2455" s="307" t="str">
        <f t="shared" si="692"/>
        <v/>
      </c>
      <c r="Q2455" s="307" t="str">
        <f t="shared" si="686"/>
        <v/>
      </c>
      <c r="R2455" s="307" t="str">
        <f t="shared" si="693"/>
        <v/>
      </c>
      <c r="S2455" s="307" t="str">
        <f t="shared" si="694"/>
        <v/>
      </c>
      <c r="T2455" s="307" t="str">
        <f t="shared" si="695"/>
        <v/>
      </c>
      <c r="U2455" s="307" t="str">
        <f t="shared" si="687"/>
        <v/>
      </c>
      <c r="V2455" s="723"/>
      <c r="X2455" s="308" t="str">
        <f t="shared" si="696"/>
        <v/>
      </c>
      <c r="Y2455" s="309" t="str">
        <f t="shared" si="697"/>
        <v/>
      </c>
      <c r="Z2455" s="308" t="str">
        <f t="shared" si="688"/>
        <v/>
      </c>
      <c r="AA2455" s="308" t="b">
        <f t="shared" si="689"/>
        <v>1</v>
      </c>
      <c r="AB2455" s="308" t="str">
        <f t="shared" si="698"/>
        <v/>
      </c>
      <c r="AC2455" s="534" t="str">
        <f t="shared" si="699"/>
        <v/>
      </c>
      <c r="AD2455" s="752" t="str">
        <f t="shared" si="700"/>
        <v/>
      </c>
      <c r="AE2455" s="534" t="str">
        <f t="shared" si="701"/>
        <v/>
      </c>
      <c r="AF2455" s="752" t="str">
        <f t="shared" si="702"/>
        <v/>
      </c>
    </row>
    <row r="2456" spans="2:32" x14ac:dyDescent="0.25">
      <c r="B2456" s="721"/>
      <c r="C2456" s="531" t="str">
        <f>IFERROR(VLOOKUP(B2456,'מצבת ורישום גנים'!B:D,3,0),"")</f>
        <v/>
      </c>
      <c r="D2456" s="721"/>
      <c r="E2456" s="723"/>
      <c r="F2456" s="723"/>
      <c r="G2456" s="723"/>
      <c r="H2456" s="723"/>
      <c r="I2456" s="992" t="str">
        <f t="shared" si="703"/>
        <v/>
      </c>
      <c r="J2456" s="723"/>
      <c r="K2456" s="724"/>
      <c r="L2456" s="723"/>
      <c r="M2456" s="306" t="str">
        <f t="shared" si="690"/>
        <v/>
      </c>
      <c r="N2456" s="32" t="str">
        <f t="shared" si="691"/>
        <v/>
      </c>
      <c r="P2456" s="307" t="str">
        <f t="shared" si="692"/>
        <v/>
      </c>
      <c r="Q2456" s="307" t="str">
        <f t="shared" si="686"/>
        <v/>
      </c>
      <c r="R2456" s="307" t="str">
        <f t="shared" si="693"/>
        <v/>
      </c>
      <c r="S2456" s="307" t="str">
        <f t="shared" si="694"/>
        <v/>
      </c>
      <c r="T2456" s="307" t="str">
        <f t="shared" si="695"/>
        <v/>
      </c>
      <c r="U2456" s="307" t="str">
        <f t="shared" si="687"/>
        <v/>
      </c>
      <c r="V2456" s="723"/>
      <c r="X2456" s="308" t="str">
        <f t="shared" si="696"/>
        <v/>
      </c>
      <c r="Y2456" s="309" t="str">
        <f t="shared" si="697"/>
        <v/>
      </c>
      <c r="Z2456" s="308" t="str">
        <f t="shared" si="688"/>
        <v/>
      </c>
      <c r="AA2456" s="308" t="b">
        <f t="shared" si="689"/>
        <v>1</v>
      </c>
      <c r="AB2456" s="308" t="str">
        <f t="shared" si="698"/>
        <v/>
      </c>
      <c r="AC2456" s="534" t="str">
        <f t="shared" si="699"/>
        <v/>
      </c>
      <c r="AD2456" s="752" t="str">
        <f t="shared" si="700"/>
        <v/>
      </c>
      <c r="AE2456" s="534" t="str">
        <f t="shared" si="701"/>
        <v/>
      </c>
      <c r="AF2456" s="752" t="str">
        <f t="shared" si="702"/>
        <v/>
      </c>
    </row>
    <row r="2457" spans="2:32" x14ac:dyDescent="0.25">
      <c r="B2457" s="721"/>
      <c r="C2457" s="531" t="str">
        <f>IFERROR(VLOOKUP(B2457,'מצבת ורישום גנים'!B:D,3,0),"")</f>
        <v/>
      </c>
      <c r="D2457" s="721"/>
      <c r="E2457" s="723"/>
      <c r="F2457" s="723"/>
      <c r="G2457" s="723"/>
      <c r="H2457" s="723"/>
      <c r="I2457" s="992" t="str">
        <f t="shared" si="703"/>
        <v/>
      </c>
      <c r="J2457" s="723"/>
      <c r="K2457" s="724"/>
      <c r="L2457" s="723"/>
      <c r="M2457" s="306" t="str">
        <f t="shared" si="690"/>
        <v/>
      </c>
      <c r="N2457" s="32" t="str">
        <f t="shared" si="691"/>
        <v/>
      </c>
      <c r="P2457" s="307" t="str">
        <f t="shared" si="692"/>
        <v/>
      </c>
      <c r="Q2457" s="307" t="str">
        <f t="shared" si="686"/>
        <v/>
      </c>
      <c r="R2457" s="307" t="str">
        <f t="shared" si="693"/>
        <v/>
      </c>
      <c r="S2457" s="307" t="str">
        <f t="shared" si="694"/>
        <v/>
      </c>
      <c r="T2457" s="307" t="str">
        <f t="shared" si="695"/>
        <v/>
      </c>
      <c r="U2457" s="307" t="str">
        <f t="shared" si="687"/>
        <v/>
      </c>
      <c r="V2457" s="723"/>
      <c r="X2457" s="308" t="str">
        <f t="shared" si="696"/>
        <v/>
      </c>
      <c r="Y2457" s="309" t="str">
        <f t="shared" si="697"/>
        <v/>
      </c>
      <c r="Z2457" s="308" t="str">
        <f t="shared" si="688"/>
        <v/>
      </c>
      <c r="AA2457" s="308" t="b">
        <f t="shared" si="689"/>
        <v>1</v>
      </c>
      <c r="AB2457" s="308" t="str">
        <f t="shared" si="698"/>
        <v/>
      </c>
      <c r="AC2457" s="534" t="str">
        <f t="shared" si="699"/>
        <v/>
      </c>
      <c r="AD2457" s="752" t="str">
        <f t="shared" si="700"/>
        <v/>
      </c>
      <c r="AE2457" s="534" t="str">
        <f t="shared" si="701"/>
        <v/>
      </c>
      <c r="AF2457" s="752" t="str">
        <f t="shared" si="702"/>
        <v/>
      </c>
    </row>
    <row r="2458" spans="2:32" x14ac:dyDescent="0.25">
      <c r="B2458" s="721"/>
      <c r="C2458" s="531" t="str">
        <f>IFERROR(VLOOKUP(B2458,'מצבת ורישום גנים'!B:D,3,0),"")</f>
        <v/>
      </c>
      <c r="D2458" s="721"/>
      <c r="E2458" s="723"/>
      <c r="F2458" s="723"/>
      <c r="G2458" s="723"/>
      <c r="H2458" s="723"/>
      <c r="I2458" s="992" t="str">
        <f t="shared" si="703"/>
        <v/>
      </c>
      <c r="J2458" s="723"/>
      <c r="K2458" s="724"/>
      <c r="L2458" s="723"/>
      <c r="M2458" s="306" t="str">
        <f t="shared" si="690"/>
        <v/>
      </c>
      <c r="N2458" s="32" t="str">
        <f t="shared" si="691"/>
        <v/>
      </c>
      <c r="P2458" s="307" t="str">
        <f t="shared" si="692"/>
        <v/>
      </c>
      <c r="Q2458" s="307" t="str">
        <f t="shared" si="686"/>
        <v/>
      </c>
      <c r="R2458" s="307" t="str">
        <f t="shared" si="693"/>
        <v/>
      </c>
      <c r="S2458" s="307" t="str">
        <f t="shared" si="694"/>
        <v/>
      </c>
      <c r="T2458" s="307" t="str">
        <f t="shared" si="695"/>
        <v/>
      </c>
      <c r="U2458" s="307" t="str">
        <f t="shared" si="687"/>
        <v/>
      </c>
      <c r="V2458" s="723"/>
      <c r="X2458" s="308" t="str">
        <f t="shared" si="696"/>
        <v/>
      </c>
      <c r="Y2458" s="309" t="str">
        <f t="shared" si="697"/>
        <v/>
      </c>
      <c r="Z2458" s="308" t="str">
        <f t="shared" si="688"/>
        <v/>
      </c>
      <c r="AA2458" s="308" t="b">
        <f t="shared" si="689"/>
        <v>1</v>
      </c>
      <c r="AB2458" s="308" t="str">
        <f t="shared" si="698"/>
        <v/>
      </c>
      <c r="AC2458" s="534" t="str">
        <f t="shared" si="699"/>
        <v/>
      </c>
      <c r="AD2458" s="752" t="str">
        <f t="shared" si="700"/>
        <v/>
      </c>
      <c r="AE2458" s="534" t="str">
        <f t="shared" si="701"/>
        <v/>
      </c>
      <c r="AF2458" s="752" t="str">
        <f t="shared" si="702"/>
        <v/>
      </c>
    </row>
    <row r="2459" spans="2:32" x14ac:dyDescent="0.25">
      <c r="B2459" s="721"/>
      <c r="C2459" s="531" t="str">
        <f>IFERROR(VLOOKUP(B2459,'מצבת ורישום גנים'!B:D,3,0),"")</f>
        <v/>
      </c>
      <c r="D2459" s="721"/>
      <c r="E2459" s="723"/>
      <c r="F2459" s="723"/>
      <c r="G2459" s="723"/>
      <c r="H2459" s="723"/>
      <c r="I2459" s="992" t="str">
        <f t="shared" si="703"/>
        <v/>
      </c>
      <c r="J2459" s="723"/>
      <c r="K2459" s="724"/>
      <c r="L2459" s="723"/>
      <c r="M2459" s="306" t="str">
        <f t="shared" si="690"/>
        <v/>
      </c>
      <c r="N2459" s="32" t="str">
        <f t="shared" si="691"/>
        <v/>
      </c>
      <c r="P2459" s="307" t="str">
        <f t="shared" si="692"/>
        <v/>
      </c>
      <c r="Q2459" s="307" t="str">
        <f t="shared" si="686"/>
        <v/>
      </c>
      <c r="R2459" s="307" t="str">
        <f t="shared" si="693"/>
        <v/>
      </c>
      <c r="S2459" s="307" t="str">
        <f t="shared" si="694"/>
        <v/>
      </c>
      <c r="T2459" s="307" t="str">
        <f t="shared" si="695"/>
        <v/>
      </c>
      <c r="U2459" s="307" t="str">
        <f t="shared" si="687"/>
        <v/>
      </c>
      <c r="V2459" s="723"/>
      <c r="X2459" s="308" t="str">
        <f t="shared" si="696"/>
        <v/>
      </c>
      <c r="Y2459" s="309" t="str">
        <f t="shared" si="697"/>
        <v/>
      </c>
      <c r="Z2459" s="308" t="str">
        <f t="shared" si="688"/>
        <v/>
      </c>
      <c r="AA2459" s="308" t="b">
        <f t="shared" si="689"/>
        <v>1</v>
      </c>
      <c r="AB2459" s="308" t="str">
        <f t="shared" si="698"/>
        <v/>
      </c>
      <c r="AC2459" s="534" t="str">
        <f t="shared" si="699"/>
        <v/>
      </c>
      <c r="AD2459" s="752" t="str">
        <f t="shared" si="700"/>
        <v/>
      </c>
      <c r="AE2459" s="534" t="str">
        <f t="shared" si="701"/>
        <v/>
      </c>
      <c r="AF2459" s="752" t="str">
        <f t="shared" si="702"/>
        <v/>
      </c>
    </row>
    <row r="2460" spans="2:32" x14ac:dyDescent="0.25">
      <c r="B2460" s="721"/>
      <c r="C2460" s="531" t="str">
        <f>IFERROR(VLOOKUP(B2460,'מצבת ורישום גנים'!B:D,3,0),"")</f>
        <v/>
      </c>
      <c r="D2460" s="721"/>
      <c r="E2460" s="723"/>
      <c r="F2460" s="723"/>
      <c r="G2460" s="723"/>
      <c r="H2460" s="723"/>
      <c r="I2460" s="992" t="str">
        <f t="shared" si="703"/>
        <v/>
      </c>
      <c r="J2460" s="723"/>
      <c r="K2460" s="724"/>
      <c r="L2460" s="723"/>
      <c r="M2460" s="306" t="str">
        <f t="shared" si="690"/>
        <v/>
      </c>
      <c r="N2460" s="32" t="str">
        <f t="shared" si="691"/>
        <v/>
      </c>
      <c r="P2460" s="307" t="str">
        <f t="shared" si="692"/>
        <v/>
      </c>
      <c r="Q2460" s="307" t="str">
        <f t="shared" si="686"/>
        <v/>
      </c>
      <c r="R2460" s="307" t="str">
        <f t="shared" si="693"/>
        <v/>
      </c>
      <c r="S2460" s="307" t="str">
        <f t="shared" si="694"/>
        <v/>
      </c>
      <c r="T2460" s="307" t="str">
        <f t="shared" si="695"/>
        <v/>
      </c>
      <c r="U2460" s="307" t="str">
        <f t="shared" si="687"/>
        <v/>
      </c>
      <c r="V2460" s="723"/>
      <c r="X2460" s="308" t="str">
        <f t="shared" si="696"/>
        <v/>
      </c>
      <c r="Y2460" s="309" t="str">
        <f t="shared" si="697"/>
        <v/>
      </c>
      <c r="Z2460" s="308" t="str">
        <f t="shared" si="688"/>
        <v/>
      </c>
      <c r="AA2460" s="308" t="b">
        <f t="shared" si="689"/>
        <v>1</v>
      </c>
      <c r="AB2460" s="308" t="str">
        <f t="shared" si="698"/>
        <v/>
      </c>
      <c r="AC2460" s="534" t="str">
        <f t="shared" si="699"/>
        <v/>
      </c>
      <c r="AD2460" s="752" t="str">
        <f t="shared" si="700"/>
        <v/>
      </c>
      <c r="AE2460" s="534" t="str">
        <f t="shared" si="701"/>
        <v/>
      </c>
      <c r="AF2460" s="752" t="str">
        <f t="shared" si="702"/>
        <v/>
      </c>
    </row>
    <row r="2461" spans="2:32" x14ac:dyDescent="0.25">
      <c r="B2461" s="721"/>
      <c r="C2461" s="531" t="str">
        <f>IFERROR(VLOOKUP(B2461,'מצבת ורישום גנים'!B:D,3,0),"")</f>
        <v/>
      </c>
      <c r="D2461" s="721"/>
      <c r="E2461" s="723"/>
      <c r="F2461" s="723"/>
      <c r="G2461" s="723"/>
      <c r="H2461" s="723"/>
      <c r="I2461" s="992" t="str">
        <f t="shared" si="703"/>
        <v/>
      </c>
      <c r="J2461" s="723"/>
      <c r="K2461" s="724"/>
      <c r="L2461" s="723"/>
      <c r="M2461" s="306" t="str">
        <f t="shared" si="690"/>
        <v/>
      </c>
      <c r="N2461" s="32" t="str">
        <f t="shared" si="691"/>
        <v/>
      </c>
      <c r="P2461" s="307" t="str">
        <f t="shared" si="692"/>
        <v/>
      </c>
      <c r="Q2461" s="307" t="str">
        <f t="shared" si="686"/>
        <v/>
      </c>
      <c r="R2461" s="307" t="str">
        <f t="shared" si="693"/>
        <v/>
      </c>
      <c r="S2461" s="307" t="str">
        <f t="shared" si="694"/>
        <v/>
      </c>
      <c r="T2461" s="307" t="str">
        <f t="shared" si="695"/>
        <v/>
      </c>
      <c r="U2461" s="307" t="str">
        <f t="shared" si="687"/>
        <v/>
      </c>
      <c r="V2461" s="723"/>
      <c r="X2461" s="308" t="str">
        <f t="shared" si="696"/>
        <v/>
      </c>
      <c r="Y2461" s="309" t="str">
        <f t="shared" si="697"/>
        <v/>
      </c>
      <c r="Z2461" s="308" t="str">
        <f t="shared" si="688"/>
        <v/>
      </c>
      <c r="AA2461" s="308" t="b">
        <f t="shared" si="689"/>
        <v>1</v>
      </c>
      <c r="AB2461" s="308" t="str">
        <f t="shared" si="698"/>
        <v/>
      </c>
      <c r="AC2461" s="534" t="str">
        <f t="shared" si="699"/>
        <v/>
      </c>
      <c r="AD2461" s="752" t="str">
        <f t="shared" si="700"/>
        <v/>
      </c>
      <c r="AE2461" s="534" t="str">
        <f t="shared" si="701"/>
        <v/>
      </c>
      <c r="AF2461" s="752" t="str">
        <f t="shared" si="702"/>
        <v/>
      </c>
    </row>
    <row r="2462" spans="2:32" x14ac:dyDescent="0.25">
      <c r="B2462" s="721"/>
      <c r="C2462" s="531" t="str">
        <f>IFERROR(VLOOKUP(B2462,'מצבת ורישום גנים'!B:D,3,0),"")</f>
        <v/>
      </c>
      <c r="D2462" s="721"/>
      <c r="E2462" s="723"/>
      <c r="F2462" s="723"/>
      <c r="G2462" s="723"/>
      <c r="H2462" s="723"/>
      <c r="I2462" s="992" t="str">
        <f t="shared" si="703"/>
        <v/>
      </c>
      <c r="J2462" s="723"/>
      <c r="K2462" s="724"/>
      <c r="L2462" s="723"/>
      <c r="M2462" s="306" t="str">
        <f t="shared" si="690"/>
        <v/>
      </c>
      <c r="N2462" s="32" t="str">
        <f t="shared" si="691"/>
        <v/>
      </c>
      <c r="P2462" s="307" t="str">
        <f t="shared" si="692"/>
        <v/>
      </c>
      <c r="Q2462" s="307" t="str">
        <f t="shared" si="686"/>
        <v/>
      </c>
      <c r="R2462" s="307" t="str">
        <f t="shared" si="693"/>
        <v/>
      </c>
      <c r="S2462" s="307" t="str">
        <f t="shared" si="694"/>
        <v/>
      </c>
      <c r="T2462" s="307" t="str">
        <f t="shared" si="695"/>
        <v/>
      </c>
      <c r="U2462" s="307" t="str">
        <f t="shared" si="687"/>
        <v/>
      </c>
      <c r="V2462" s="723"/>
      <c r="X2462" s="308" t="str">
        <f t="shared" si="696"/>
        <v/>
      </c>
      <c r="Y2462" s="309" t="str">
        <f t="shared" si="697"/>
        <v/>
      </c>
      <c r="Z2462" s="308" t="str">
        <f t="shared" si="688"/>
        <v/>
      </c>
      <c r="AA2462" s="308" t="b">
        <f t="shared" si="689"/>
        <v>1</v>
      </c>
      <c r="AB2462" s="308" t="str">
        <f t="shared" si="698"/>
        <v/>
      </c>
      <c r="AC2462" s="534" t="str">
        <f t="shared" si="699"/>
        <v/>
      </c>
      <c r="AD2462" s="752" t="str">
        <f t="shared" si="700"/>
        <v/>
      </c>
      <c r="AE2462" s="534" t="str">
        <f t="shared" si="701"/>
        <v/>
      </c>
      <c r="AF2462" s="752" t="str">
        <f t="shared" si="702"/>
        <v/>
      </c>
    </row>
    <row r="2463" spans="2:32" x14ac:dyDescent="0.25">
      <c r="B2463" s="721"/>
      <c r="C2463" s="531" t="str">
        <f>IFERROR(VLOOKUP(B2463,'מצבת ורישום גנים'!B:D,3,0),"")</f>
        <v/>
      </c>
      <c r="D2463" s="721"/>
      <c r="E2463" s="723"/>
      <c r="F2463" s="723"/>
      <c r="G2463" s="723"/>
      <c r="H2463" s="723"/>
      <c r="I2463" s="992" t="str">
        <f t="shared" si="703"/>
        <v/>
      </c>
      <c r="J2463" s="723"/>
      <c r="K2463" s="724"/>
      <c r="L2463" s="723"/>
      <c r="M2463" s="306" t="str">
        <f t="shared" si="690"/>
        <v/>
      </c>
      <c r="N2463" s="32" t="str">
        <f t="shared" si="691"/>
        <v/>
      </c>
      <c r="P2463" s="307" t="str">
        <f t="shared" si="692"/>
        <v/>
      </c>
      <c r="Q2463" s="307" t="str">
        <f t="shared" si="686"/>
        <v/>
      </c>
      <c r="R2463" s="307" t="str">
        <f t="shared" si="693"/>
        <v/>
      </c>
      <c r="S2463" s="307" t="str">
        <f t="shared" si="694"/>
        <v/>
      </c>
      <c r="T2463" s="307" t="str">
        <f t="shared" si="695"/>
        <v/>
      </c>
      <c r="U2463" s="307" t="str">
        <f t="shared" si="687"/>
        <v/>
      </c>
      <c r="V2463" s="723"/>
      <c r="X2463" s="308" t="str">
        <f t="shared" si="696"/>
        <v/>
      </c>
      <c r="Y2463" s="309" t="str">
        <f t="shared" si="697"/>
        <v/>
      </c>
      <c r="Z2463" s="308" t="str">
        <f t="shared" si="688"/>
        <v/>
      </c>
      <c r="AA2463" s="308" t="b">
        <f t="shared" si="689"/>
        <v>1</v>
      </c>
      <c r="AB2463" s="308" t="str">
        <f t="shared" si="698"/>
        <v/>
      </c>
      <c r="AC2463" s="534" t="str">
        <f t="shared" si="699"/>
        <v/>
      </c>
      <c r="AD2463" s="752" t="str">
        <f t="shared" si="700"/>
        <v/>
      </c>
      <c r="AE2463" s="534" t="str">
        <f t="shared" si="701"/>
        <v/>
      </c>
      <c r="AF2463" s="752" t="str">
        <f t="shared" si="702"/>
        <v/>
      </c>
    </row>
    <row r="2464" spans="2:32" x14ac:dyDescent="0.25">
      <c r="B2464" s="721"/>
      <c r="C2464" s="531" t="str">
        <f>IFERROR(VLOOKUP(B2464,'מצבת ורישום גנים'!B:D,3,0),"")</f>
        <v/>
      </c>
      <c r="D2464" s="721"/>
      <c r="E2464" s="723"/>
      <c r="F2464" s="723"/>
      <c r="G2464" s="723"/>
      <c r="H2464" s="723"/>
      <c r="I2464" s="992" t="str">
        <f t="shared" si="703"/>
        <v/>
      </c>
      <c r="J2464" s="723"/>
      <c r="K2464" s="724"/>
      <c r="L2464" s="723"/>
      <c r="M2464" s="306" t="str">
        <f t="shared" si="690"/>
        <v/>
      </c>
      <c r="N2464" s="32" t="str">
        <f t="shared" si="691"/>
        <v/>
      </c>
      <c r="P2464" s="307" t="str">
        <f t="shared" si="692"/>
        <v/>
      </c>
      <c r="Q2464" s="307" t="str">
        <f t="shared" si="686"/>
        <v/>
      </c>
      <c r="R2464" s="307" t="str">
        <f t="shared" si="693"/>
        <v/>
      </c>
      <c r="S2464" s="307" t="str">
        <f t="shared" si="694"/>
        <v/>
      </c>
      <c r="T2464" s="307" t="str">
        <f t="shared" si="695"/>
        <v/>
      </c>
      <c r="U2464" s="307" t="str">
        <f t="shared" si="687"/>
        <v/>
      </c>
      <c r="V2464" s="723"/>
      <c r="X2464" s="308" t="str">
        <f t="shared" si="696"/>
        <v/>
      </c>
      <c r="Y2464" s="309" t="str">
        <f t="shared" si="697"/>
        <v/>
      </c>
      <c r="Z2464" s="308" t="str">
        <f t="shared" si="688"/>
        <v/>
      </c>
      <c r="AA2464" s="308" t="b">
        <f t="shared" si="689"/>
        <v>1</v>
      </c>
      <c r="AB2464" s="308" t="str">
        <f t="shared" si="698"/>
        <v/>
      </c>
      <c r="AC2464" s="534" t="str">
        <f t="shared" si="699"/>
        <v/>
      </c>
      <c r="AD2464" s="752" t="str">
        <f t="shared" si="700"/>
        <v/>
      </c>
      <c r="AE2464" s="534" t="str">
        <f t="shared" si="701"/>
        <v/>
      </c>
      <c r="AF2464" s="752" t="str">
        <f t="shared" si="702"/>
        <v/>
      </c>
    </row>
    <row r="2465" spans="2:32" x14ac:dyDescent="0.25">
      <c r="B2465" s="721"/>
      <c r="C2465" s="531" t="str">
        <f>IFERROR(VLOOKUP(B2465,'מצבת ורישום גנים'!B:D,3,0),"")</f>
        <v/>
      </c>
      <c r="D2465" s="721"/>
      <c r="E2465" s="723"/>
      <c r="F2465" s="723"/>
      <c r="G2465" s="723"/>
      <c r="H2465" s="723"/>
      <c r="I2465" s="992" t="str">
        <f t="shared" si="703"/>
        <v/>
      </c>
      <c r="J2465" s="723"/>
      <c r="K2465" s="724"/>
      <c r="L2465" s="723"/>
      <c r="M2465" s="306" t="str">
        <f t="shared" si="690"/>
        <v/>
      </c>
      <c r="N2465" s="32" t="str">
        <f t="shared" si="691"/>
        <v/>
      </c>
      <c r="P2465" s="307" t="str">
        <f t="shared" si="692"/>
        <v/>
      </c>
      <c r="Q2465" s="307" t="str">
        <f t="shared" si="686"/>
        <v/>
      </c>
      <c r="R2465" s="307" t="str">
        <f t="shared" si="693"/>
        <v/>
      </c>
      <c r="S2465" s="307" t="str">
        <f t="shared" si="694"/>
        <v/>
      </c>
      <c r="T2465" s="307" t="str">
        <f t="shared" si="695"/>
        <v/>
      </c>
      <c r="U2465" s="307" t="str">
        <f t="shared" si="687"/>
        <v/>
      </c>
      <c r="V2465" s="723"/>
      <c r="X2465" s="308" t="str">
        <f t="shared" si="696"/>
        <v/>
      </c>
      <c r="Y2465" s="309" t="str">
        <f t="shared" si="697"/>
        <v/>
      </c>
      <c r="Z2465" s="308" t="str">
        <f t="shared" si="688"/>
        <v/>
      </c>
      <c r="AA2465" s="308" t="b">
        <f t="shared" si="689"/>
        <v>1</v>
      </c>
      <c r="AB2465" s="308" t="str">
        <f t="shared" si="698"/>
        <v/>
      </c>
      <c r="AC2465" s="534" t="str">
        <f t="shared" si="699"/>
        <v/>
      </c>
      <c r="AD2465" s="752" t="str">
        <f t="shared" si="700"/>
        <v/>
      </c>
      <c r="AE2465" s="534" t="str">
        <f t="shared" si="701"/>
        <v/>
      </c>
      <c r="AF2465" s="752" t="str">
        <f t="shared" si="702"/>
        <v/>
      </c>
    </row>
    <row r="2466" spans="2:32" x14ac:dyDescent="0.25">
      <c r="B2466" s="721"/>
      <c r="C2466" s="531" t="str">
        <f>IFERROR(VLOOKUP(B2466,'מצבת ורישום גנים'!B:D,3,0),"")</f>
        <v/>
      </c>
      <c r="D2466" s="721"/>
      <c r="E2466" s="723"/>
      <c r="F2466" s="723"/>
      <c r="G2466" s="723"/>
      <c r="H2466" s="723"/>
      <c r="I2466" s="992" t="str">
        <f t="shared" si="703"/>
        <v/>
      </c>
      <c r="J2466" s="723"/>
      <c r="K2466" s="724"/>
      <c r="L2466" s="723"/>
      <c r="M2466" s="306" t="str">
        <f t="shared" si="690"/>
        <v/>
      </c>
      <c r="N2466" s="32" t="str">
        <f t="shared" si="691"/>
        <v/>
      </c>
      <c r="P2466" s="307" t="str">
        <f t="shared" si="692"/>
        <v/>
      </c>
      <c r="Q2466" s="307" t="str">
        <f t="shared" si="686"/>
        <v/>
      </c>
      <c r="R2466" s="307" t="str">
        <f t="shared" si="693"/>
        <v/>
      </c>
      <c r="S2466" s="307" t="str">
        <f t="shared" si="694"/>
        <v/>
      </c>
      <c r="T2466" s="307" t="str">
        <f t="shared" si="695"/>
        <v/>
      </c>
      <c r="U2466" s="307" t="str">
        <f t="shared" si="687"/>
        <v/>
      </c>
      <c r="V2466" s="723"/>
      <c r="X2466" s="308" t="str">
        <f t="shared" si="696"/>
        <v/>
      </c>
      <c r="Y2466" s="309" t="str">
        <f t="shared" si="697"/>
        <v/>
      </c>
      <c r="Z2466" s="308" t="str">
        <f t="shared" si="688"/>
        <v/>
      </c>
      <c r="AA2466" s="308" t="b">
        <f t="shared" si="689"/>
        <v>1</v>
      </c>
      <c r="AB2466" s="308" t="str">
        <f t="shared" si="698"/>
        <v/>
      </c>
      <c r="AC2466" s="534" t="str">
        <f t="shared" si="699"/>
        <v/>
      </c>
      <c r="AD2466" s="752" t="str">
        <f t="shared" si="700"/>
        <v/>
      </c>
      <c r="AE2466" s="534" t="str">
        <f t="shared" si="701"/>
        <v/>
      </c>
      <c r="AF2466" s="752" t="str">
        <f t="shared" si="702"/>
        <v/>
      </c>
    </row>
    <row r="2467" spans="2:32" x14ac:dyDescent="0.25">
      <c r="B2467" s="721"/>
      <c r="C2467" s="531" t="str">
        <f>IFERROR(VLOOKUP(B2467,'מצבת ורישום גנים'!B:D,3,0),"")</f>
        <v/>
      </c>
      <c r="D2467" s="721"/>
      <c r="E2467" s="723"/>
      <c r="F2467" s="723"/>
      <c r="G2467" s="723"/>
      <c r="H2467" s="723"/>
      <c r="I2467" s="992" t="str">
        <f t="shared" si="703"/>
        <v/>
      </c>
      <c r="J2467" s="723"/>
      <c r="K2467" s="724"/>
      <c r="L2467" s="723"/>
      <c r="M2467" s="306" t="str">
        <f t="shared" si="690"/>
        <v/>
      </c>
      <c r="N2467" s="32" t="str">
        <f t="shared" si="691"/>
        <v/>
      </c>
      <c r="P2467" s="307" t="str">
        <f t="shared" si="692"/>
        <v/>
      </c>
      <c r="Q2467" s="307" t="str">
        <f t="shared" si="686"/>
        <v/>
      </c>
      <c r="R2467" s="307" t="str">
        <f t="shared" si="693"/>
        <v/>
      </c>
      <c r="S2467" s="307" t="str">
        <f t="shared" si="694"/>
        <v/>
      </c>
      <c r="T2467" s="307" t="str">
        <f t="shared" si="695"/>
        <v/>
      </c>
      <c r="U2467" s="307" t="str">
        <f t="shared" si="687"/>
        <v/>
      </c>
      <c r="V2467" s="723"/>
      <c r="X2467" s="308" t="str">
        <f t="shared" si="696"/>
        <v/>
      </c>
      <c r="Y2467" s="309" t="str">
        <f t="shared" si="697"/>
        <v/>
      </c>
      <c r="Z2467" s="308" t="str">
        <f t="shared" si="688"/>
        <v/>
      </c>
      <c r="AA2467" s="308" t="b">
        <f t="shared" si="689"/>
        <v>1</v>
      </c>
      <c r="AB2467" s="308" t="str">
        <f t="shared" si="698"/>
        <v/>
      </c>
      <c r="AC2467" s="534" t="str">
        <f t="shared" si="699"/>
        <v/>
      </c>
      <c r="AD2467" s="752" t="str">
        <f t="shared" si="700"/>
        <v/>
      </c>
      <c r="AE2467" s="534" t="str">
        <f t="shared" si="701"/>
        <v/>
      </c>
      <c r="AF2467" s="752" t="str">
        <f t="shared" si="702"/>
        <v/>
      </c>
    </row>
    <row r="2468" spans="2:32" x14ac:dyDescent="0.25">
      <c r="B2468" s="721"/>
      <c r="C2468" s="531" t="str">
        <f>IFERROR(VLOOKUP(B2468,'מצבת ורישום גנים'!B:D,3,0),"")</f>
        <v/>
      </c>
      <c r="D2468" s="721"/>
      <c r="E2468" s="723"/>
      <c r="F2468" s="723"/>
      <c r="G2468" s="723"/>
      <c r="H2468" s="723"/>
      <c r="I2468" s="992" t="str">
        <f t="shared" si="703"/>
        <v/>
      </c>
      <c r="J2468" s="723"/>
      <c r="K2468" s="724"/>
      <c r="L2468" s="723"/>
      <c r="M2468" s="306" t="str">
        <f t="shared" si="690"/>
        <v/>
      </c>
      <c r="N2468" s="32" t="str">
        <f t="shared" si="691"/>
        <v/>
      </c>
      <c r="P2468" s="307" t="str">
        <f t="shared" si="692"/>
        <v/>
      </c>
      <c r="Q2468" s="307" t="str">
        <f t="shared" si="686"/>
        <v/>
      </c>
      <c r="R2468" s="307" t="str">
        <f t="shared" si="693"/>
        <v/>
      </c>
      <c r="S2468" s="307" t="str">
        <f t="shared" si="694"/>
        <v/>
      </c>
      <c r="T2468" s="307" t="str">
        <f t="shared" si="695"/>
        <v/>
      </c>
      <c r="U2468" s="307" t="str">
        <f t="shared" si="687"/>
        <v/>
      </c>
      <c r="V2468" s="723"/>
      <c r="X2468" s="308" t="str">
        <f t="shared" si="696"/>
        <v/>
      </c>
      <c r="Y2468" s="309" t="str">
        <f t="shared" si="697"/>
        <v/>
      </c>
      <c r="Z2468" s="308" t="str">
        <f t="shared" si="688"/>
        <v/>
      </c>
      <c r="AA2468" s="308" t="b">
        <f t="shared" si="689"/>
        <v>1</v>
      </c>
      <c r="AB2468" s="308" t="str">
        <f t="shared" si="698"/>
        <v/>
      </c>
      <c r="AC2468" s="534" t="str">
        <f t="shared" si="699"/>
        <v/>
      </c>
      <c r="AD2468" s="752" t="str">
        <f t="shared" si="700"/>
        <v/>
      </c>
      <c r="AE2468" s="534" t="str">
        <f t="shared" si="701"/>
        <v/>
      </c>
      <c r="AF2468" s="752" t="str">
        <f t="shared" si="702"/>
        <v/>
      </c>
    </row>
    <row r="2469" spans="2:32" x14ac:dyDescent="0.25">
      <c r="B2469" s="721"/>
      <c r="C2469" s="531" t="str">
        <f>IFERROR(VLOOKUP(B2469,'מצבת ורישום גנים'!B:D,3,0),"")</f>
        <v/>
      </c>
      <c r="D2469" s="721"/>
      <c r="E2469" s="723"/>
      <c r="F2469" s="723"/>
      <c r="G2469" s="723"/>
      <c r="H2469" s="723"/>
      <c r="I2469" s="992" t="str">
        <f t="shared" si="703"/>
        <v/>
      </c>
      <c r="J2469" s="723"/>
      <c r="K2469" s="724"/>
      <c r="L2469" s="723"/>
      <c r="M2469" s="306" t="str">
        <f t="shared" si="690"/>
        <v/>
      </c>
      <c r="N2469" s="32" t="str">
        <f t="shared" si="691"/>
        <v/>
      </c>
      <c r="P2469" s="307" t="str">
        <f t="shared" si="692"/>
        <v/>
      </c>
      <c r="Q2469" s="307" t="str">
        <f t="shared" si="686"/>
        <v/>
      </c>
      <c r="R2469" s="307" t="str">
        <f t="shared" si="693"/>
        <v/>
      </c>
      <c r="S2469" s="307" t="str">
        <f t="shared" si="694"/>
        <v/>
      </c>
      <c r="T2469" s="307" t="str">
        <f t="shared" si="695"/>
        <v/>
      </c>
      <c r="U2469" s="307" t="str">
        <f t="shared" si="687"/>
        <v/>
      </c>
      <c r="V2469" s="723"/>
      <c r="X2469" s="308" t="str">
        <f t="shared" si="696"/>
        <v/>
      </c>
      <c r="Y2469" s="309" t="str">
        <f t="shared" si="697"/>
        <v/>
      </c>
      <c r="Z2469" s="308" t="str">
        <f t="shared" si="688"/>
        <v/>
      </c>
      <c r="AA2469" s="308" t="b">
        <f t="shared" si="689"/>
        <v>1</v>
      </c>
      <c r="AB2469" s="308" t="str">
        <f t="shared" si="698"/>
        <v/>
      </c>
      <c r="AC2469" s="534" t="str">
        <f t="shared" si="699"/>
        <v/>
      </c>
      <c r="AD2469" s="752" t="str">
        <f t="shared" si="700"/>
        <v/>
      </c>
      <c r="AE2469" s="534" t="str">
        <f t="shared" si="701"/>
        <v/>
      </c>
      <c r="AF2469" s="752" t="str">
        <f t="shared" si="702"/>
        <v/>
      </c>
    </row>
    <row r="2470" spans="2:32" x14ac:dyDescent="0.25">
      <c r="B2470" s="721"/>
      <c r="C2470" s="531" t="str">
        <f>IFERROR(VLOOKUP(B2470,'מצבת ורישום גנים'!B:D,3,0),"")</f>
        <v/>
      </c>
      <c r="D2470" s="721"/>
      <c r="E2470" s="723"/>
      <c r="F2470" s="723"/>
      <c r="G2470" s="723"/>
      <c r="H2470" s="723"/>
      <c r="I2470" s="992" t="str">
        <f t="shared" si="703"/>
        <v/>
      </c>
      <c r="J2470" s="723"/>
      <c r="K2470" s="724"/>
      <c r="L2470" s="723"/>
      <c r="M2470" s="306" t="str">
        <f t="shared" si="690"/>
        <v/>
      </c>
      <c r="N2470" s="32" t="str">
        <f t="shared" si="691"/>
        <v/>
      </c>
      <c r="P2470" s="307" t="str">
        <f t="shared" si="692"/>
        <v/>
      </c>
      <c r="Q2470" s="307" t="str">
        <f t="shared" si="686"/>
        <v/>
      </c>
      <c r="R2470" s="307" t="str">
        <f t="shared" si="693"/>
        <v/>
      </c>
      <c r="S2470" s="307" t="str">
        <f t="shared" si="694"/>
        <v/>
      </c>
      <c r="T2470" s="307" t="str">
        <f t="shared" si="695"/>
        <v/>
      </c>
      <c r="U2470" s="307" t="str">
        <f t="shared" si="687"/>
        <v/>
      </c>
      <c r="V2470" s="723"/>
      <c r="X2470" s="308" t="str">
        <f t="shared" si="696"/>
        <v/>
      </c>
      <c r="Y2470" s="309" t="str">
        <f t="shared" si="697"/>
        <v/>
      </c>
      <c r="Z2470" s="308" t="str">
        <f t="shared" si="688"/>
        <v/>
      </c>
      <c r="AA2470" s="308" t="b">
        <f t="shared" si="689"/>
        <v>1</v>
      </c>
      <c r="AB2470" s="308" t="str">
        <f t="shared" si="698"/>
        <v/>
      </c>
      <c r="AC2470" s="534" t="str">
        <f t="shared" si="699"/>
        <v/>
      </c>
      <c r="AD2470" s="752" t="str">
        <f t="shared" si="700"/>
        <v/>
      </c>
      <c r="AE2470" s="534" t="str">
        <f t="shared" si="701"/>
        <v/>
      </c>
      <c r="AF2470" s="752" t="str">
        <f t="shared" si="702"/>
        <v/>
      </c>
    </row>
    <row r="2471" spans="2:32" x14ac:dyDescent="0.25">
      <c r="B2471" s="721"/>
      <c r="C2471" s="531" t="str">
        <f>IFERROR(VLOOKUP(B2471,'מצבת ורישום גנים'!B:D,3,0),"")</f>
        <v/>
      </c>
      <c r="D2471" s="721"/>
      <c r="E2471" s="723"/>
      <c r="F2471" s="723"/>
      <c r="G2471" s="723"/>
      <c r="H2471" s="723"/>
      <c r="I2471" s="992" t="str">
        <f t="shared" si="703"/>
        <v/>
      </c>
      <c r="J2471" s="723"/>
      <c r="K2471" s="724"/>
      <c r="L2471" s="723"/>
      <c r="M2471" s="306" t="str">
        <f t="shared" si="690"/>
        <v/>
      </c>
      <c r="N2471" s="32" t="str">
        <f t="shared" si="691"/>
        <v/>
      </c>
      <c r="P2471" s="307" t="str">
        <f t="shared" si="692"/>
        <v/>
      </c>
      <c r="Q2471" s="307" t="str">
        <f t="shared" si="686"/>
        <v/>
      </c>
      <c r="R2471" s="307" t="str">
        <f t="shared" si="693"/>
        <v/>
      </c>
      <c r="S2471" s="307" t="str">
        <f t="shared" si="694"/>
        <v/>
      </c>
      <c r="T2471" s="307" t="str">
        <f t="shared" si="695"/>
        <v/>
      </c>
      <c r="U2471" s="307" t="str">
        <f t="shared" si="687"/>
        <v/>
      </c>
      <c r="V2471" s="723"/>
      <c r="X2471" s="308" t="str">
        <f t="shared" si="696"/>
        <v/>
      </c>
      <c r="Y2471" s="309" t="str">
        <f t="shared" si="697"/>
        <v/>
      </c>
      <c r="Z2471" s="308" t="str">
        <f t="shared" si="688"/>
        <v/>
      </c>
      <c r="AA2471" s="308" t="b">
        <f t="shared" si="689"/>
        <v>1</v>
      </c>
      <c r="AB2471" s="308" t="str">
        <f t="shared" si="698"/>
        <v/>
      </c>
      <c r="AC2471" s="534" t="str">
        <f t="shared" si="699"/>
        <v/>
      </c>
      <c r="AD2471" s="752" t="str">
        <f t="shared" si="700"/>
        <v/>
      </c>
      <c r="AE2471" s="534" t="str">
        <f t="shared" si="701"/>
        <v/>
      </c>
      <c r="AF2471" s="752" t="str">
        <f t="shared" si="702"/>
        <v/>
      </c>
    </row>
    <row r="2472" spans="2:32" x14ac:dyDescent="0.25">
      <c r="B2472" s="721"/>
      <c r="C2472" s="531" t="str">
        <f>IFERROR(VLOOKUP(B2472,'מצבת ורישום גנים'!B:D,3,0),"")</f>
        <v/>
      </c>
      <c r="D2472" s="721"/>
      <c r="E2472" s="723"/>
      <c r="F2472" s="723"/>
      <c r="G2472" s="723"/>
      <c r="H2472" s="723"/>
      <c r="I2472" s="992" t="str">
        <f t="shared" si="703"/>
        <v/>
      </c>
      <c r="J2472" s="723"/>
      <c r="K2472" s="724"/>
      <c r="L2472" s="723"/>
      <c r="M2472" s="306" t="str">
        <f t="shared" si="690"/>
        <v/>
      </c>
      <c r="N2472" s="32" t="str">
        <f t="shared" si="691"/>
        <v/>
      </c>
      <c r="P2472" s="307" t="str">
        <f t="shared" si="692"/>
        <v/>
      </c>
      <c r="Q2472" s="307" t="str">
        <f t="shared" si="686"/>
        <v/>
      </c>
      <c r="R2472" s="307" t="str">
        <f t="shared" si="693"/>
        <v/>
      </c>
      <c r="S2472" s="307" t="str">
        <f t="shared" si="694"/>
        <v/>
      </c>
      <c r="T2472" s="307" t="str">
        <f t="shared" si="695"/>
        <v/>
      </c>
      <c r="U2472" s="307" t="str">
        <f t="shared" si="687"/>
        <v/>
      </c>
      <c r="V2472" s="723"/>
      <c r="X2472" s="308" t="str">
        <f t="shared" si="696"/>
        <v/>
      </c>
      <c r="Y2472" s="309" t="str">
        <f t="shared" si="697"/>
        <v/>
      </c>
      <c r="Z2472" s="308" t="str">
        <f t="shared" si="688"/>
        <v/>
      </c>
      <c r="AA2472" s="308" t="b">
        <f t="shared" si="689"/>
        <v>1</v>
      </c>
      <c r="AB2472" s="308" t="str">
        <f t="shared" si="698"/>
        <v/>
      </c>
      <c r="AC2472" s="534" t="str">
        <f t="shared" si="699"/>
        <v/>
      </c>
      <c r="AD2472" s="752" t="str">
        <f t="shared" si="700"/>
        <v/>
      </c>
      <c r="AE2472" s="534" t="str">
        <f t="shared" si="701"/>
        <v/>
      </c>
      <c r="AF2472" s="752" t="str">
        <f t="shared" si="702"/>
        <v/>
      </c>
    </row>
    <row r="2473" spans="2:32" x14ac:dyDescent="0.25">
      <c r="B2473" s="721"/>
      <c r="C2473" s="531" t="str">
        <f>IFERROR(VLOOKUP(B2473,'מצבת ורישום גנים'!B:D,3,0),"")</f>
        <v/>
      </c>
      <c r="D2473" s="721"/>
      <c r="E2473" s="723"/>
      <c r="F2473" s="723"/>
      <c r="G2473" s="723"/>
      <c r="H2473" s="723"/>
      <c r="I2473" s="992" t="str">
        <f t="shared" si="703"/>
        <v/>
      </c>
      <c r="J2473" s="723"/>
      <c r="K2473" s="724"/>
      <c r="L2473" s="723"/>
      <c r="M2473" s="306" t="str">
        <f t="shared" si="690"/>
        <v/>
      </c>
      <c r="N2473" s="32" t="str">
        <f t="shared" si="691"/>
        <v/>
      </c>
      <c r="P2473" s="307" t="str">
        <f t="shared" si="692"/>
        <v/>
      </c>
      <c r="Q2473" s="307" t="str">
        <f t="shared" si="686"/>
        <v/>
      </c>
      <c r="R2473" s="307" t="str">
        <f t="shared" si="693"/>
        <v/>
      </c>
      <c r="S2473" s="307" t="str">
        <f t="shared" si="694"/>
        <v/>
      </c>
      <c r="T2473" s="307" t="str">
        <f t="shared" si="695"/>
        <v/>
      </c>
      <c r="U2473" s="307" t="str">
        <f t="shared" si="687"/>
        <v/>
      </c>
      <c r="V2473" s="723"/>
      <c r="X2473" s="308" t="str">
        <f t="shared" si="696"/>
        <v/>
      </c>
      <c r="Y2473" s="309" t="str">
        <f t="shared" si="697"/>
        <v/>
      </c>
      <c r="Z2473" s="308" t="str">
        <f t="shared" si="688"/>
        <v/>
      </c>
      <c r="AA2473" s="308" t="b">
        <f t="shared" si="689"/>
        <v>1</v>
      </c>
      <c r="AB2473" s="308" t="str">
        <f t="shared" si="698"/>
        <v/>
      </c>
      <c r="AC2473" s="534" t="str">
        <f t="shared" si="699"/>
        <v/>
      </c>
      <c r="AD2473" s="752" t="str">
        <f t="shared" si="700"/>
        <v/>
      </c>
      <c r="AE2473" s="534" t="str">
        <f t="shared" si="701"/>
        <v/>
      </c>
      <c r="AF2473" s="752" t="str">
        <f t="shared" si="702"/>
        <v/>
      </c>
    </row>
    <row r="2474" spans="2:32" x14ac:dyDescent="0.25">
      <c r="B2474" s="721"/>
      <c r="C2474" s="531" t="str">
        <f>IFERROR(VLOOKUP(B2474,'מצבת ורישום גנים'!B:D,3,0),"")</f>
        <v/>
      </c>
      <c r="D2474" s="721"/>
      <c r="E2474" s="723"/>
      <c r="F2474" s="723"/>
      <c r="G2474" s="723"/>
      <c r="H2474" s="723"/>
      <c r="I2474" s="992" t="str">
        <f t="shared" si="703"/>
        <v/>
      </c>
      <c r="J2474" s="723"/>
      <c r="K2474" s="724"/>
      <c r="L2474" s="723"/>
      <c r="M2474" s="306" t="str">
        <f t="shared" si="690"/>
        <v/>
      </c>
      <c r="N2474" s="32" t="str">
        <f t="shared" si="691"/>
        <v/>
      </c>
      <c r="P2474" s="307" t="str">
        <f t="shared" si="692"/>
        <v/>
      </c>
      <c r="Q2474" s="307" t="str">
        <f t="shared" si="686"/>
        <v/>
      </c>
      <c r="R2474" s="307" t="str">
        <f t="shared" si="693"/>
        <v/>
      </c>
      <c r="S2474" s="307" t="str">
        <f t="shared" si="694"/>
        <v/>
      </c>
      <c r="T2474" s="307" t="str">
        <f t="shared" si="695"/>
        <v/>
      </c>
      <c r="U2474" s="307" t="str">
        <f t="shared" si="687"/>
        <v/>
      </c>
      <c r="V2474" s="723"/>
      <c r="X2474" s="308" t="str">
        <f t="shared" si="696"/>
        <v/>
      </c>
      <c r="Y2474" s="309" t="str">
        <f t="shared" si="697"/>
        <v/>
      </c>
      <c r="Z2474" s="308" t="str">
        <f t="shared" si="688"/>
        <v/>
      </c>
      <c r="AA2474" s="308" t="b">
        <f t="shared" si="689"/>
        <v>1</v>
      </c>
      <c r="AB2474" s="308" t="str">
        <f t="shared" si="698"/>
        <v/>
      </c>
      <c r="AC2474" s="534" t="str">
        <f t="shared" si="699"/>
        <v/>
      </c>
      <c r="AD2474" s="752" t="str">
        <f t="shared" si="700"/>
        <v/>
      </c>
      <c r="AE2474" s="534" t="str">
        <f t="shared" si="701"/>
        <v/>
      </c>
      <c r="AF2474" s="752" t="str">
        <f t="shared" si="702"/>
        <v/>
      </c>
    </row>
    <row r="2475" spans="2:32" x14ac:dyDescent="0.25">
      <c r="B2475" s="721"/>
      <c r="C2475" s="531" t="str">
        <f>IFERROR(VLOOKUP(B2475,'מצבת ורישום גנים'!B:D,3,0),"")</f>
        <v/>
      </c>
      <c r="D2475" s="721"/>
      <c r="E2475" s="723"/>
      <c r="F2475" s="723"/>
      <c r="G2475" s="723"/>
      <c r="H2475" s="723"/>
      <c r="I2475" s="992" t="str">
        <f t="shared" si="703"/>
        <v/>
      </c>
      <c r="J2475" s="723"/>
      <c r="K2475" s="724"/>
      <c r="L2475" s="723"/>
      <c r="M2475" s="306" t="str">
        <f t="shared" si="690"/>
        <v/>
      </c>
      <c r="N2475" s="32" t="str">
        <f t="shared" si="691"/>
        <v/>
      </c>
      <c r="P2475" s="307" t="str">
        <f t="shared" si="692"/>
        <v/>
      </c>
      <c r="Q2475" s="307" t="str">
        <f t="shared" si="686"/>
        <v/>
      </c>
      <c r="R2475" s="307" t="str">
        <f t="shared" si="693"/>
        <v/>
      </c>
      <c r="S2475" s="307" t="str">
        <f t="shared" si="694"/>
        <v/>
      </c>
      <c r="T2475" s="307" t="str">
        <f t="shared" si="695"/>
        <v/>
      </c>
      <c r="U2475" s="307" t="str">
        <f t="shared" si="687"/>
        <v/>
      </c>
      <c r="V2475" s="723"/>
      <c r="X2475" s="308" t="str">
        <f t="shared" si="696"/>
        <v/>
      </c>
      <c r="Y2475" s="309" t="str">
        <f t="shared" si="697"/>
        <v/>
      </c>
      <c r="Z2475" s="308" t="str">
        <f t="shared" si="688"/>
        <v/>
      </c>
      <c r="AA2475" s="308" t="b">
        <f t="shared" si="689"/>
        <v>1</v>
      </c>
      <c r="AB2475" s="308" t="str">
        <f t="shared" si="698"/>
        <v/>
      </c>
      <c r="AC2475" s="534" t="str">
        <f t="shared" si="699"/>
        <v/>
      </c>
      <c r="AD2475" s="752" t="str">
        <f t="shared" si="700"/>
        <v/>
      </c>
      <c r="AE2475" s="534" t="str">
        <f t="shared" si="701"/>
        <v/>
      </c>
      <c r="AF2475" s="752" t="str">
        <f t="shared" si="702"/>
        <v/>
      </c>
    </row>
    <row r="2476" spans="2:32" x14ac:dyDescent="0.25">
      <c r="B2476" s="721"/>
      <c r="C2476" s="531" t="str">
        <f>IFERROR(VLOOKUP(B2476,'מצבת ורישום גנים'!B:D,3,0),"")</f>
        <v/>
      </c>
      <c r="D2476" s="721"/>
      <c r="E2476" s="723"/>
      <c r="F2476" s="723"/>
      <c r="G2476" s="723"/>
      <c r="H2476" s="723"/>
      <c r="I2476" s="992" t="str">
        <f t="shared" si="703"/>
        <v/>
      </c>
      <c r="J2476" s="723"/>
      <c r="K2476" s="724"/>
      <c r="L2476" s="723"/>
      <c r="M2476" s="306" t="str">
        <f t="shared" si="690"/>
        <v/>
      </c>
      <c r="N2476" s="32" t="str">
        <f t="shared" si="691"/>
        <v/>
      </c>
      <c r="P2476" s="307" t="str">
        <f t="shared" si="692"/>
        <v/>
      </c>
      <c r="Q2476" s="307" t="str">
        <f t="shared" si="686"/>
        <v/>
      </c>
      <c r="R2476" s="307" t="str">
        <f t="shared" si="693"/>
        <v/>
      </c>
      <c r="S2476" s="307" t="str">
        <f t="shared" si="694"/>
        <v/>
      </c>
      <c r="T2476" s="307" t="str">
        <f t="shared" si="695"/>
        <v/>
      </c>
      <c r="U2476" s="307" t="str">
        <f t="shared" si="687"/>
        <v/>
      </c>
      <c r="V2476" s="723"/>
      <c r="X2476" s="308" t="str">
        <f t="shared" si="696"/>
        <v/>
      </c>
      <c r="Y2476" s="309" t="str">
        <f t="shared" si="697"/>
        <v/>
      </c>
      <c r="Z2476" s="308" t="str">
        <f t="shared" si="688"/>
        <v/>
      </c>
      <c r="AA2476" s="308" t="b">
        <f t="shared" si="689"/>
        <v>1</v>
      </c>
      <c r="AB2476" s="308" t="str">
        <f t="shared" si="698"/>
        <v/>
      </c>
      <c r="AC2476" s="534" t="str">
        <f t="shared" si="699"/>
        <v/>
      </c>
      <c r="AD2476" s="752" t="str">
        <f t="shared" si="700"/>
        <v/>
      </c>
      <c r="AE2476" s="534" t="str">
        <f t="shared" si="701"/>
        <v/>
      </c>
      <c r="AF2476" s="752" t="str">
        <f t="shared" si="702"/>
        <v/>
      </c>
    </row>
    <row r="2477" spans="2:32" x14ac:dyDescent="0.25">
      <c r="B2477" s="721"/>
      <c r="C2477" s="531" t="str">
        <f>IFERROR(VLOOKUP(B2477,'מצבת ורישום גנים'!B:D,3,0),"")</f>
        <v/>
      </c>
      <c r="D2477" s="721"/>
      <c r="E2477" s="723"/>
      <c r="F2477" s="723"/>
      <c r="G2477" s="723"/>
      <c r="H2477" s="723"/>
      <c r="I2477" s="992" t="str">
        <f t="shared" si="703"/>
        <v/>
      </c>
      <c r="J2477" s="723"/>
      <c r="K2477" s="724"/>
      <c r="L2477" s="723"/>
      <c r="M2477" s="306" t="str">
        <f t="shared" si="690"/>
        <v/>
      </c>
      <c r="N2477" s="32" t="str">
        <f t="shared" si="691"/>
        <v/>
      </c>
      <c r="P2477" s="307" t="str">
        <f t="shared" si="692"/>
        <v/>
      </c>
      <c r="Q2477" s="307" t="str">
        <f t="shared" si="686"/>
        <v/>
      </c>
      <c r="R2477" s="307" t="str">
        <f t="shared" si="693"/>
        <v/>
      </c>
      <c r="S2477" s="307" t="str">
        <f t="shared" si="694"/>
        <v/>
      </c>
      <c r="T2477" s="307" t="str">
        <f t="shared" si="695"/>
        <v/>
      </c>
      <c r="U2477" s="307" t="str">
        <f t="shared" si="687"/>
        <v/>
      </c>
      <c r="V2477" s="723"/>
      <c r="X2477" s="308" t="str">
        <f t="shared" si="696"/>
        <v/>
      </c>
      <c r="Y2477" s="309" t="str">
        <f t="shared" si="697"/>
        <v/>
      </c>
      <c r="Z2477" s="308" t="str">
        <f t="shared" si="688"/>
        <v/>
      </c>
      <c r="AA2477" s="308" t="b">
        <f t="shared" si="689"/>
        <v>1</v>
      </c>
      <c r="AB2477" s="308" t="str">
        <f t="shared" si="698"/>
        <v/>
      </c>
      <c r="AC2477" s="534" t="str">
        <f t="shared" si="699"/>
        <v/>
      </c>
      <c r="AD2477" s="752" t="str">
        <f t="shared" si="700"/>
        <v/>
      </c>
      <c r="AE2477" s="534" t="str">
        <f t="shared" si="701"/>
        <v/>
      </c>
      <c r="AF2477" s="752" t="str">
        <f t="shared" si="702"/>
        <v/>
      </c>
    </row>
    <row r="2478" spans="2:32" x14ac:dyDescent="0.25">
      <c r="B2478" s="721"/>
      <c r="C2478" s="531" t="str">
        <f>IFERROR(VLOOKUP(B2478,'מצבת ורישום גנים'!B:D,3,0),"")</f>
        <v/>
      </c>
      <c r="D2478" s="721"/>
      <c r="E2478" s="723"/>
      <c r="F2478" s="723"/>
      <c r="G2478" s="723"/>
      <c r="H2478" s="723"/>
      <c r="I2478" s="992" t="str">
        <f t="shared" si="703"/>
        <v/>
      </c>
      <c r="J2478" s="723"/>
      <c r="K2478" s="724"/>
      <c r="L2478" s="723"/>
      <c r="M2478" s="306" t="str">
        <f t="shared" si="690"/>
        <v/>
      </c>
      <c r="N2478" s="32" t="str">
        <f t="shared" si="691"/>
        <v/>
      </c>
      <c r="P2478" s="307" t="str">
        <f t="shared" si="692"/>
        <v/>
      </c>
      <c r="Q2478" s="307" t="str">
        <f t="shared" si="686"/>
        <v/>
      </c>
      <c r="R2478" s="307" t="str">
        <f t="shared" si="693"/>
        <v/>
      </c>
      <c r="S2478" s="307" t="str">
        <f t="shared" si="694"/>
        <v/>
      </c>
      <c r="T2478" s="307" t="str">
        <f t="shared" si="695"/>
        <v/>
      </c>
      <c r="U2478" s="307" t="str">
        <f t="shared" si="687"/>
        <v/>
      </c>
      <c r="V2478" s="723"/>
      <c r="X2478" s="308" t="str">
        <f t="shared" si="696"/>
        <v/>
      </c>
      <c r="Y2478" s="309" t="str">
        <f t="shared" si="697"/>
        <v/>
      </c>
      <c r="Z2478" s="308" t="str">
        <f t="shared" si="688"/>
        <v/>
      </c>
      <c r="AA2478" s="308" t="b">
        <f t="shared" si="689"/>
        <v>1</v>
      </c>
      <c r="AB2478" s="308" t="str">
        <f t="shared" si="698"/>
        <v/>
      </c>
      <c r="AC2478" s="534" t="str">
        <f t="shared" si="699"/>
        <v/>
      </c>
      <c r="AD2478" s="752" t="str">
        <f t="shared" si="700"/>
        <v/>
      </c>
      <c r="AE2478" s="534" t="str">
        <f t="shared" si="701"/>
        <v/>
      </c>
      <c r="AF2478" s="752" t="str">
        <f t="shared" si="702"/>
        <v/>
      </c>
    </row>
    <row r="2479" spans="2:32" x14ac:dyDescent="0.25">
      <c r="B2479" s="721"/>
      <c r="C2479" s="531" t="str">
        <f>IFERROR(VLOOKUP(B2479,'מצבת ורישום גנים'!B:D,3,0),"")</f>
        <v/>
      </c>
      <c r="D2479" s="721"/>
      <c r="E2479" s="723"/>
      <c r="F2479" s="723"/>
      <c r="G2479" s="723"/>
      <c r="H2479" s="723"/>
      <c r="I2479" s="992" t="str">
        <f t="shared" si="703"/>
        <v/>
      </c>
      <c r="J2479" s="723"/>
      <c r="K2479" s="724"/>
      <c r="L2479" s="723"/>
      <c r="M2479" s="306" t="str">
        <f t="shared" si="690"/>
        <v/>
      </c>
      <c r="N2479" s="32" t="str">
        <f t="shared" si="691"/>
        <v/>
      </c>
      <c r="P2479" s="307" t="str">
        <f t="shared" si="692"/>
        <v/>
      </c>
      <c r="Q2479" s="307" t="str">
        <f t="shared" si="686"/>
        <v/>
      </c>
      <c r="R2479" s="307" t="str">
        <f t="shared" si="693"/>
        <v/>
      </c>
      <c r="S2479" s="307" t="str">
        <f t="shared" si="694"/>
        <v/>
      </c>
      <c r="T2479" s="307" t="str">
        <f t="shared" si="695"/>
        <v/>
      </c>
      <c r="U2479" s="307" t="str">
        <f t="shared" si="687"/>
        <v/>
      </c>
      <c r="V2479" s="723"/>
      <c r="X2479" s="308" t="str">
        <f t="shared" si="696"/>
        <v/>
      </c>
      <c r="Y2479" s="309" t="str">
        <f t="shared" si="697"/>
        <v/>
      </c>
      <c r="Z2479" s="308" t="str">
        <f t="shared" si="688"/>
        <v/>
      </c>
      <c r="AA2479" s="308" t="b">
        <f t="shared" si="689"/>
        <v>1</v>
      </c>
      <c r="AB2479" s="308" t="str">
        <f t="shared" si="698"/>
        <v/>
      </c>
      <c r="AC2479" s="534" t="str">
        <f t="shared" si="699"/>
        <v/>
      </c>
      <c r="AD2479" s="752" t="str">
        <f t="shared" si="700"/>
        <v/>
      </c>
      <c r="AE2479" s="534" t="str">
        <f t="shared" si="701"/>
        <v/>
      </c>
      <c r="AF2479" s="752" t="str">
        <f t="shared" si="702"/>
        <v/>
      </c>
    </row>
    <row r="2480" spans="2:32" x14ac:dyDescent="0.25">
      <c r="B2480" s="721"/>
      <c r="C2480" s="531" t="str">
        <f>IFERROR(VLOOKUP(B2480,'מצבת ורישום גנים'!B:D,3,0),"")</f>
        <v/>
      </c>
      <c r="D2480" s="721"/>
      <c r="E2480" s="723"/>
      <c r="F2480" s="723"/>
      <c r="G2480" s="723"/>
      <c r="H2480" s="723"/>
      <c r="I2480" s="992" t="str">
        <f t="shared" si="703"/>
        <v/>
      </c>
      <c r="J2480" s="723"/>
      <c r="K2480" s="724"/>
      <c r="L2480" s="723"/>
      <c r="M2480" s="306" t="str">
        <f t="shared" si="690"/>
        <v/>
      </c>
      <c r="N2480" s="32" t="str">
        <f t="shared" si="691"/>
        <v/>
      </c>
      <c r="P2480" s="307" t="str">
        <f t="shared" si="692"/>
        <v/>
      </c>
      <c r="Q2480" s="307" t="str">
        <f t="shared" si="686"/>
        <v/>
      </c>
      <c r="R2480" s="307" t="str">
        <f t="shared" si="693"/>
        <v/>
      </c>
      <c r="S2480" s="307" t="str">
        <f t="shared" si="694"/>
        <v/>
      </c>
      <c r="T2480" s="307" t="str">
        <f t="shared" si="695"/>
        <v/>
      </c>
      <c r="U2480" s="307" t="str">
        <f t="shared" si="687"/>
        <v/>
      </c>
      <c r="V2480" s="723"/>
      <c r="X2480" s="308" t="str">
        <f t="shared" si="696"/>
        <v/>
      </c>
      <c r="Y2480" s="309" t="str">
        <f t="shared" si="697"/>
        <v/>
      </c>
      <c r="Z2480" s="308" t="str">
        <f t="shared" si="688"/>
        <v/>
      </c>
      <c r="AA2480" s="308" t="b">
        <f t="shared" si="689"/>
        <v>1</v>
      </c>
      <c r="AB2480" s="308" t="str">
        <f t="shared" si="698"/>
        <v/>
      </c>
      <c r="AC2480" s="534" t="str">
        <f t="shared" si="699"/>
        <v/>
      </c>
      <c r="AD2480" s="752" t="str">
        <f t="shared" si="700"/>
        <v/>
      </c>
      <c r="AE2480" s="534" t="str">
        <f t="shared" si="701"/>
        <v/>
      </c>
      <c r="AF2480" s="752" t="str">
        <f t="shared" si="702"/>
        <v/>
      </c>
    </row>
    <row r="2481" spans="2:32" x14ac:dyDescent="0.25">
      <c r="B2481" s="721"/>
      <c r="C2481" s="531" t="str">
        <f>IFERROR(VLOOKUP(B2481,'מצבת ורישום גנים'!B:D,3,0),"")</f>
        <v/>
      </c>
      <c r="D2481" s="721"/>
      <c r="E2481" s="723"/>
      <c r="F2481" s="723"/>
      <c r="G2481" s="723"/>
      <c r="H2481" s="723"/>
      <c r="I2481" s="992" t="str">
        <f t="shared" si="703"/>
        <v/>
      </c>
      <c r="J2481" s="723"/>
      <c r="K2481" s="724"/>
      <c r="L2481" s="723"/>
      <c r="M2481" s="306" t="str">
        <f t="shared" si="690"/>
        <v/>
      </c>
      <c r="N2481" s="32" t="str">
        <f t="shared" si="691"/>
        <v/>
      </c>
      <c r="P2481" s="307" t="str">
        <f t="shared" si="692"/>
        <v/>
      </c>
      <c r="Q2481" s="307" t="str">
        <f t="shared" si="686"/>
        <v/>
      </c>
      <c r="R2481" s="307" t="str">
        <f t="shared" si="693"/>
        <v/>
      </c>
      <c r="S2481" s="307" t="str">
        <f t="shared" si="694"/>
        <v/>
      </c>
      <c r="T2481" s="307" t="str">
        <f t="shared" si="695"/>
        <v/>
      </c>
      <c r="U2481" s="307" t="str">
        <f t="shared" si="687"/>
        <v/>
      </c>
      <c r="V2481" s="723"/>
      <c r="X2481" s="308" t="str">
        <f t="shared" si="696"/>
        <v/>
      </c>
      <c r="Y2481" s="309" t="str">
        <f t="shared" si="697"/>
        <v/>
      </c>
      <c r="Z2481" s="308" t="str">
        <f t="shared" si="688"/>
        <v/>
      </c>
      <c r="AA2481" s="308" t="b">
        <f t="shared" si="689"/>
        <v>1</v>
      </c>
      <c r="AB2481" s="308" t="str">
        <f t="shared" si="698"/>
        <v/>
      </c>
      <c r="AC2481" s="534" t="str">
        <f t="shared" si="699"/>
        <v/>
      </c>
      <c r="AD2481" s="752" t="str">
        <f t="shared" si="700"/>
        <v/>
      </c>
      <c r="AE2481" s="534" t="str">
        <f t="shared" si="701"/>
        <v/>
      </c>
      <c r="AF2481" s="752" t="str">
        <f t="shared" si="702"/>
        <v/>
      </c>
    </row>
    <row r="2482" spans="2:32" x14ac:dyDescent="0.25">
      <c r="B2482" s="721"/>
      <c r="C2482" s="531" t="str">
        <f>IFERROR(VLOOKUP(B2482,'מצבת ורישום גנים'!B:D,3,0),"")</f>
        <v/>
      </c>
      <c r="D2482" s="721"/>
      <c r="E2482" s="723"/>
      <c r="F2482" s="723"/>
      <c r="G2482" s="723"/>
      <c r="H2482" s="723"/>
      <c r="I2482" s="992" t="str">
        <f t="shared" si="703"/>
        <v/>
      </c>
      <c r="J2482" s="723"/>
      <c r="K2482" s="724"/>
      <c r="L2482" s="723"/>
      <c r="M2482" s="306" t="str">
        <f t="shared" si="690"/>
        <v/>
      </c>
      <c r="N2482" s="32" t="str">
        <f t="shared" si="691"/>
        <v/>
      </c>
      <c r="P2482" s="307" t="str">
        <f t="shared" si="692"/>
        <v/>
      </c>
      <c r="Q2482" s="307" t="str">
        <f t="shared" si="686"/>
        <v/>
      </c>
      <c r="R2482" s="307" t="str">
        <f t="shared" si="693"/>
        <v/>
      </c>
      <c r="S2482" s="307" t="str">
        <f t="shared" si="694"/>
        <v/>
      </c>
      <c r="T2482" s="307" t="str">
        <f t="shared" si="695"/>
        <v/>
      </c>
      <c r="U2482" s="307" t="str">
        <f t="shared" si="687"/>
        <v/>
      </c>
      <c r="V2482" s="723"/>
      <c r="X2482" s="308" t="str">
        <f t="shared" si="696"/>
        <v/>
      </c>
      <c r="Y2482" s="309" t="str">
        <f t="shared" si="697"/>
        <v/>
      </c>
      <c r="Z2482" s="308" t="str">
        <f t="shared" si="688"/>
        <v/>
      </c>
      <c r="AA2482" s="308" t="b">
        <f t="shared" si="689"/>
        <v>1</v>
      </c>
      <c r="AB2482" s="308" t="str">
        <f t="shared" si="698"/>
        <v/>
      </c>
      <c r="AC2482" s="534" t="str">
        <f t="shared" si="699"/>
        <v/>
      </c>
      <c r="AD2482" s="752" t="str">
        <f t="shared" si="700"/>
        <v/>
      </c>
      <c r="AE2482" s="534" t="str">
        <f t="shared" si="701"/>
        <v/>
      </c>
      <c r="AF2482" s="752" t="str">
        <f t="shared" si="702"/>
        <v/>
      </c>
    </row>
    <row r="2483" spans="2:32" x14ac:dyDescent="0.25">
      <c r="B2483" s="721"/>
      <c r="C2483" s="531" t="str">
        <f>IFERROR(VLOOKUP(B2483,'מצבת ורישום גנים'!B:D,3,0),"")</f>
        <v/>
      </c>
      <c r="D2483" s="721"/>
      <c r="E2483" s="723"/>
      <c r="F2483" s="723"/>
      <c r="G2483" s="723"/>
      <c r="H2483" s="723"/>
      <c r="I2483" s="992" t="str">
        <f t="shared" si="703"/>
        <v/>
      </c>
      <c r="J2483" s="723"/>
      <c r="K2483" s="724"/>
      <c r="L2483" s="723"/>
      <c r="M2483" s="306" t="str">
        <f t="shared" si="690"/>
        <v/>
      </c>
      <c r="N2483" s="32" t="str">
        <f t="shared" si="691"/>
        <v/>
      </c>
      <c r="P2483" s="307" t="str">
        <f t="shared" si="692"/>
        <v/>
      </c>
      <c r="Q2483" s="307" t="str">
        <f t="shared" si="686"/>
        <v/>
      </c>
      <c r="R2483" s="307" t="str">
        <f t="shared" si="693"/>
        <v/>
      </c>
      <c r="S2483" s="307" t="str">
        <f t="shared" si="694"/>
        <v/>
      </c>
      <c r="T2483" s="307" t="str">
        <f t="shared" si="695"/>
        <v/>
      </c>
      <c r="U2483" s="307" t="str">
        <f t="shared" si="687"/>
        <v/>
      </c>
      <c r="V2483" s="723"/>
      <c r="X2483" s="308" t="str">
        <f t="shared" si="696"/>
        <v/>
      </c>
      <c r="Y2483" s="309" t="str">
        <f t="shared" si="697"/>
        <v/>
      </c>
      <c r="Z2483" s="308" t="str">
        <f t="shared" si="688"/>
        <v/>
      </c>
      <c r="AA2483" s="308" t="b">
        <f t="shared" si="689"/>
        <v>1</v>
      </c>
      <c r="AB2483" s="308" t="str">
        <f t="shared" si="698"/>
        <v/>
      </c>
      <c r="AC2483" s="534" t="str">
        <f t="shared" si="699"/>
        <v/>
      </c>
      <c r="AD2483" s="752" t="str">
        <f t="shared" si="700"/>
        <v/>
      </c>
      <c r="AE2483" s="534" t="str">
        <f t="shared" si="701"/>
        <v/>
      </c>
      <c r="AF2483" s="752" t="str">
        <f t="shared" si="702"/>
        <v/>
      </c>
    </row>
    <row r="2484" spans="2:32" x14ac:dyDescent="0.25">
      <c r="B2484" s="721"/>
      <c r="C2484" s="531" t="str">
        <f>IFERROR(VLOOKUP(B2484,'מצבת ורישום גנים'!B:D,3,0),"")</f>
        <v/>
      </c>
      <c r="D2484" s="721"/>
      <c r="E2484" s="723"/>
      <c r="F2484" s="723"/>
      <c r="G2484" s="723"/>
      <c r="H2484" s="723"/>
      <c r="I2484" s="992" t="str">
        <f t="shared" si="703"/>
        <v/>
      </c>
      <c r="J2484" s="723"/>
      <c r="K2484" s="724"/>
      <c r="L2484" s="723"/>
      <c r="M2484" s="306" t="str">
        <f t="shared" si="690"/>
        <v/>
      </c>
      <c r="N2484" s="32" t="str">
        <f t="shared" si="691"/>
        <v/>
      </c>
      <c r="P2484" s="307" t="str">
        <f t="shared" si="692"/>
        <v/>
      </c>
      <c r="Q2484" s="307" t="str">
        <f t="shared" si="686"/>
        <v/>
      </c>
      <c r="R2484" s="307" t="str">
        <f t="shared" si="693"/>
        <v/>
      </c>
      <c r="S2484" s="307" t="str">
        <f t="shared" si="694"/>
        <v/>
      </c>
      <c r="T2484" s="307" t="str">
        <f t="shared" si="695"/>
        <v/>
      </c>
      <c r="U2484" s="307" t="str">
        <f t="shared" si="687"/>
        <v/>
      </c>
      <c r="V2484" s="723"/>
      <c r="X2484" s="308" t="str">
        <f t="shared" si="696"/>
        <v/>
      </c>
      <c r="Y2484" s="309" t="str">
        <f t="shared" si="697"/>
        <v/>
      </c>
      <c r="Z2484" s="308" t="str">
        <f t="shared" si="688"/>
        <v/>
      </c>
      <c r="AA2484" s="308" t="b">
        <f t="shared" si="689"/>
        <v>1</v>
      </c>
      <c r="AB2484" s="308" t="str">
        <f t="shared" si="698"/>
        <v/>
      </c>
      <c r="AC2484" s="534" t="str">
        <f t="shared" si="699"/>
        <v/>
      </c>
      <c r="AD2484" s="752" t="str">
        <f t="shared" si="700"/>
        <v/>
      </c>
      <c r="AE2484" s="534" t="str">
        <f t="shared" si="701"/>
        <v/>
      </c>
      <c r="AF2484" s="752" t="str">
        <f t="shared" si="702"/>
        <v/>
      </c>
    </row>
    <row r="2485" spans="2:32" x14ac:dyDescent="0.25">
      <c r="B2485" s="721"/>
      <c r="C2485" s="531" t="str">
        <f>IFERROR(VLOOKUP(B2485,'מצבת ורישום גנים'!B:D,3,0),"")</f>
        <v/>
      </c>
      <c r="D2485" s="721"/>
      <c r="E2485" s="723"/>
      <c r="F2485" s="723"/>
      <c r="G2485" s="723"/>
      <c r="H2485" s="723"/>
      <c r="I2485" s="992" t="str">
        <f t="shared" si="703"/>
        <v/>
      </c>
      <c r="J2485" s="723"/>
      <c r="K2485" s="724"/>
      <c r="L2485" s="723"/>
      <c r="M2485" s="306" t="str">
        <f t="shared" si="690"/>
        <v/>
      </c>
      <c r="N2485" s="32" t="str">
        <f t="shared" si="691"/>
        <v/>
      </c>
      <c r="P2485" s="307" t="str">
        <f t="shared" si="692"/>
        <v/>
      </c>
      <c r="Q2485" s="307" t="str">
        <f t="shared" si="686"/>
        <v/>
      </c>
      <c r="R2485" s="307" t="str">
        <f t="shared" si="693"/>
        <v/>
      </c>
      <c r="S2485" s="307" t="str">
        <f t="shared" si="694"/>
        <v/>
      </c>
      <c r="T2485" s="307" t="str">
        <f t="shared" si="695"/>
        <v/>
      </c>
      <c r="U2485" s="307" t="str">
        <f t="shared" si="687"/>
        <v/>
      </c>
      <c r="V2485" s="723"/>
      <c r="X2485" s="308" t="str">
        <f t="shared" si="696"/>
        <v/>
      </c>
      <c r="Y2485" s="309" t="str">
        <f t="shared" si="697"/>
        <v/>
      </c>
      <c r="Z2485" s="308" t="str">
        <f t="shared" si="688"/>
        <v/>
      </c>
      <c r="AA2485" s="308" t="b">
        <f t="shared" si="689"/>
        <v>1</v>
      </c>
      <c r="AB2485" s="308" t="str">
        <f t="shared" si="698"/>
        <v/>
      </c>
      <c r="AC2485" s="534" t="str">
        <f t="shared" si="699"/>
        <v/>
      </c>
      <c r="AD2485" s="752" t="str">
        <f t="shared" si="700"/>
        <v/>
      </c>
      <c r="AE2485" s="534" t="str">
        <f t="shared" si="701"/>
        <v/>
      </c>
      <c r="AF2485" s="752" t="str">
        <f t="shared" si="702"/>
        <v/>
      </c>
    </row>
    <row r="2486" spans="2:32" x14ac:dyDescent="0.25">
      <c r="B2486" s="721"/>
      <c r="C2486" s="531" t="str">
        <f>IFERROR(VLOOKUP(B2486,'מצבת ורישום גנים'!B:D,3,0),"")</f>
        <v/>
      </c>
      <c r="D2486" s="721"/>
      <c r="E2486" s="723"/>
      <c r="F2486" s="723"/>
      <c r="G2486" s="723"/>
      <c r="H2486" s="723"/>
      <c r="I2486" s="992" t="str">
        <f t="shared" si="703"/>
        <v/>
      </c>
      <c r="J2486" s="723"/>
      <c r="K2486" s="724"/>
      <c r="L2486" s="723"/>
      <c r="M2486" s="306" t="str">
        <f t="shared" si="690"/>
        <v/>
      </c>
      <c r="N2486" s="32" t="str">
        <f t="shared" si="691"/>
        <v/>
      </c>
      <c r="P2486" s="307" t="str">
        <f t="shared" si="692"/>
        <v/>
      </c>
      <c r="Q2486" s="307" t="str">
        <f t="shared" si="686"/>
        <v/>
      </c>
      <c r="R2486" s="307" t="str">
        <f t="shared" si="693"/>
        <v/>
      </c>
      <c r="S2486" s="307" t="str">
        <f t="shared" si="694"/>
        <v/>
      </c>
      <c r="T2486" s="307" t="str">
        <f t="shared" si="695"/>
        <v/>
      </c>
      <c r="U2486" s="307" t="str">
        <f t="shared" si="687"/>
        <v/>
      </c>
      <c r="V2486" s="723"/>
      <c r="X2486" s="308" t="str">
        <f t="shared" si="696"/>
        <v/>
      </c>
      <c r="Y2486" s="309" t="str">
        <f t="shared" si="697"/>
        <v/>
      </c>
      <c r="Z2486" s="308" t="str">
        <f t="shared" si="688"/>
        <v/>
      </c>
      <c r="AA2486" s="308" t="b">
        <f t="shared" si="689"/>
        <v>1</v>
      </c>
      <c r="AB2486" s="308" t="str">
        <f t="shared" si="698"/>
        <v/>
      </c>
      <c r="AC2486" s="534" t="str">
        <f t="shared" si="699"/>
        <v/>
      </c>
      <c r="AD2486" s="752" t="str">
        <f t="shared" si="700"/>
        <v/>
      </c>
      <c r="AE2486" s="534" t="str">
        <f t="shared" si="701"/>
        <v/>
      </c>
      <c r="AF2486" s="752" t="str">
        <f t="shared" si="702"/>
        <v/>
      </c>
    </row>
    <row r="2487" spans="2:32" x14ac:dyDescent="0.25">
      <c r="B2487" s="721"/>
      <c r="C2487" s="531" t="str">
        <f>IFERROR(VLOOKUP(B2487,'מצבת ורישום גנים'!B:D,3,0),"")</f>
        <v/>
      </c>
      <c r="D2487" s="721"/>
      <c r="E2487" s="723"/>
      <c r="F2487" s="723"/>
      <c r="G2487" s="723"/>
      <c r="H2487" s="723"/>
      <c r="I2487" s="992" t="str">
        <f t="shared" si="703"/>
        <v/>
      </c>
      <c r="J2487" s="723"/>
      <c r="K2487" s="724"/>
      <c r="L2487" s="723"/>
      <c r="M2487" s="306" t="str">
        <f t="shared" si="690"/>
        <v/>
      </c>
      <c r="N2487" s="32" t="str">
        <f t="shared" si="691"/>
        <v/>
      </c>
      <c r="P2487" s="307" t="str">
        <f t="shared" si="692"/>
        <v/>
      </c>
      <c r="Q2487" s="307" t="str">
        <f t="shared" si="686"/>
        <v/>
      </c>
      <c r="R2487" s="307" t="str">
        <f t="shared" si="693"/>
        <v/>
      </c>
      <c r="S2487" s="307" t="str">
        <f t="shared" si="694"/>
        <v/>
      </c>
      <c r="T2487" s="307" t="str">
        <f t="shared" si="695"/>
        <v/>
      </c>
      <c r="U2487" s="307" t="str">
        <f t="shared" si="687"/>
        <v/>
      </c>
      <c r="V2487" s="723"/>
      <c r="X2487" s="308" t="str">
        <f t="shared" si="696"/>
        <v/>
      </c>
      <c r="Y2487" s="309" t="str">
        <f t="shared" si="697"/>
        <v/>
      </c>
      <c r="Z2487" s="308" t="str">
        <f t="shared" si="688"/>
        <v/>
      </c>
      <c r="AA2487" s="308" t="b">
        <f t="shared" si="689"/>
        <v>1</v>
      </c>
      <c r="AB2487" s="308" t="str">
        <f t="shared" si="698"/>
        <v/>
      </c>
      <c r="AC2487" s="534" t="str">
        <f t="shared" si="699"/>
        <v/>
      </c>
      <c r="AD2487" s="752" t="str">
        <f t="shared" si="700"/>
        <v/>
      </c>
      <c r="AE2487" s="534" t="str">
        <f t="shared" si="701"/>
        <v/>
      </c>
      <c r="AF2487" s="752" t="str">
        <f t="shared" si="702"/>
        <v/>
      </c>
    </row>
    <row r="2488" spans="2:32" x14ac:dyDescent="0.25">
      <c r="B2488" s="721"/>
      <c r="C2488" s="531" t="str">
        <f>IFERROR(VLOOKUP(B2488,'מצבת ורישום גנים'!B:D,3,0),"")</f>
        <v/>
      </c>
      <c r="D2488" s="721"/>
      <c r="E2488" s="723"/>
      <c r="F2488" s="723"/>
      <c r="G2488" s="723"/>
      <c r="H2488" s="723"/>
      <c r="I2488" s="992" t="str">
        <f t="shared" si="703"/>
        <v/>
      </c>
      <c r="J2488" s="723"/>
      <c r="K2488" s="724"/>
      <c r="L2488" s="723"/>
      <c r="M2488" s="306" t="str">
        <f t="shared" si="690"/>
        <v/>
      </c>
      <c r="N2488" s="32" t="str">
        <f t="shared" si="691"/>
        <v/>
      </c>
      <c r="P2488" s="307" t="str">
        <f t="shared" si="692"/>
        <v/>
      </c>
      <c r="Q2488" s="307" t="str">
        <f t="shared" si="686"/>
        <v/>
      </c>
      <c r="R2488" s="307" t="str">
        <f t="shared" si="693"/>
        <v/>
      </c>
      <c r="S2488" s="307" t="str">
        <f t="shared" si="694"/>
        <v/>
      </c>
      <c r="T2488" s="307" t="str">
        <f t="shared" si="695"/>
        <v/>
      </c>
      <c r="U2488" s="307" t="str">
        <f t="shared" si="687"/>
        <v/>
      </c>
      <c r="V2488" s="723"/>
      <c r="X2488" s="308" t="str">
        <f t="shared" si="696"/>
        <v/>
      </c>
      <c r="Y2488" s="309" t="str">
        <f t="shared" si="697"/>
        <v/>
      </c>
      <c r="Z2488" s="308" t="str">
        <f t="shared" si="688"/>
        <v/>
      </c>
      <c r="AA2488" s="308" t="b">
        <f t="shared" si="689"/>
        <v>1</v>
      </c>
      <c r="AB2488" s="308" t="str">
        <f t="shared" si="698"/>
        <v/>
      </c>
      <c r="AC2488" s="534" t="str">
        <f t="shared" si="699"/>
        <v/>
      </c>
      <c r="AD2488" s="752" t="str">
        <f t="shared" si="700"/>
        <v/>
      </c>
      <c r="AE2488" s="534" t="str">
        <f t="shared" si="701"/>
        <v/>
      </c>
      <c r="AF2488" s="752" t="str">
        <f t="shared" si="702"/>
        <v/>
      </c>
    </row>
    <row r="2489" spans="2:32" x14ac:dyDescent="0.25">
      <c r="B2489" s="721"/>
      <c r="C2489" s="531" t="str">
        <f>IFERROR(VLOOKUP(B2489,'מצבת ורישום גנים'!B:D,3,0),"")</f>
        <v/>
      </c>
      <c r="D2489" s="721"/>
      <c r="E2489" s="723"/>
      <c r="F2489" s="723"/>
      <c r="G2489" s="723"/>
      <c r="H2489" s="723"/>
      <c r="I2489" s="992" t="str">
        <f t="shared" si="703"/>
        <v/>
      </c>
      <c r="J2489" s="723"/>
      <c r="K2489" s="724"/>
      <c r="L2489" s="723"/>
      <c r="M2489" s="306" t="str">
        <f t="shared" si="690"/>
        <v/>
      </c>
      <c r="N2489" s="32" t="str">
        <f t="shared" si="691"/>
        <v/>
      </c>
      <c r="P2489" s="307" t="str">
        <f t="shared" si="692"/>
        <v/>
      </c>
      <c r="Q2489" s="307" t="str">
        <f t="shared" si="686"/>
        <v/>
      </c>
      <c r="R2489" s="307" t="str">
        <f t="shared" si="693"/>
        <v/>
      </c>
      <c r="S2489" s="307" t="str">
        <f t="shared" si="694"/>
        <v/>
      </c>
      <c r="T2489" s="307" t="str">
        <f t="shared" si="695"/>
        <v/>
      </c>
      <c r="U2489" s="307" t="str">
        <f t="shared" si="687"/>
        <v/>
      </c>
      <c r="V2489" s="723"/>
      <c r="X2489" s="308" t="str">
        <f t="shared" si="696"/>
        <v/>
      </c>
      <c r="Y2489" s="309" t="str">
        <f t="shared" si="697"/>
        <v/>
      </c>
      <c r="Z2489" s="308" t="str">
        <f t="shared" si="688"/>
        <v/>
      </c>
      <c r="AA2489" s="308" t="b">
        <f t="shared" si="689"/>
        <v>1</v>
      </c>
      <c r="AB2489" s="308" t="str">
        <f t="shared" si="698"/>
        <v/>
      </c>
      <c r="AC2489" s="534" t="str">
        <f t="shared" si="699"/>
        <v/>
      </c>
      <c r="AD2489" s="752" t="str">
        <f t="shared" si="700"/>
        <v/>
      </c>
      <c r="AE2489" s="534" t="str">
        <f t="shared" si="701"/>
        <v/>
      </c>
      <c r="AF2489" s="752" t="str">
        <f t="shared" si="702"/>
        <v/>
      </c>
    </row>
    <row r="2490" spans="2:32" x14ac:dyDescent="0.25">
      <c r="B2490" s="721"/>
      <c r="C2490" s="531" t="str">
        <f>IFERROR(VLOOKUP(B2490,'מצבת ורישום גנים'!B:D,3,0),"")</f>
        <v/>
      </c>
      <c r="D2490" s="721"/>
      <c r="E2490" s="723"/>
      <c r="F2490" s="723"/>
      <c r="G2490" s="723"/>
      <c r="H2490" s="723"/>
      <c r="I2490" s="992" t="str">
        <f t="shared" si="703"/>
        <v/>
      </c>
      <c r="J2490" s="723"/>
      <c r="K2490" s="724"/>
      <c r="L2490" s="723"/>
      <c r="M2490" s="306" t="str">
        <f t="shared" si="690"/>
        <v/>
      </c>
      <c r="N2490" s="32" t="str">
        <f t="shared" si="691"/>
        <v/>
      </c>
      <c r="P2490" s="307" t="str">
        <f t="shared" si="692"/>
        <v/>
      </c>
      <c r="Q2490" s="307" t="str">
        <f t="shared" si="686"/>
        <v/>
      </c>
      <c r="R2490" s="307" t="str">
        <f t="shared" si="693"/>
        <v/>
      </c>
      <c r="S2490" s="307" t="str">
        <f t="shared" si="694"/>
        <v/>
      </c>
      <c r="T2490" s="307" t="str">
        <f t="shared" si="695"/>
        <v/>
      </c>
      <c r="U2490" s="307" t="str">
        <f t="shared" si="687"/>
        <v/>
      </c>
      <c r="V2490" s="723"/>
      <c r="X2490" s="308" t="str">
        <f t="shared" si="696"/>
        <v/>
      </c>
      <c r="Y2490" s="309" t="str">
        <f t="shared" si="697"/>
        <v/>
      </c>
      <c r="Z2490" s="308" t="str">
        <f t="shared" si="688"/>
        <v/>
      </c>
      <c r="AA2490" s="308" t="b">
        <f t="shared" si="689"/>
        <v>1</v>
      </c>
      <c r="AB2490" s="308" t="str">
        <f t="shared" si="698"/>
        <v/>
      </c>
      <c r="AC2490" s="534" t="str">
        <f t="shared" si="699"/>
        <v/>
      </c>
      <c r="AD2490" s="752" t="str">
        <f t="shared" si="700"/>
        <v/>
      </c>
      <c r="AE2490" s="534" t="str">
        <f t="shared" si="701"/>
        <v/>
      </c>
      <c r="AF2490" s="752" t="str">
        <f t="shared" si="702"/>
        <v/>
      </c>
    </row>
    <row r="2491" spans="2:32" x14ac:dyDescent="0.25">
      <c r="B2491" s="721"/>
      <c r="C2491" s="531" t="str">
        <f>IFERROR(VLOOKUP(B2491,'מצבת ורישום גנים'!B:D,3,0),"")</f>
        <v/>
      </c>
      <c r="D2491" s="721"/>
      <c r="E2491" s="723"/>
      <c r="F2491" s="723"/>
      <c r="G2491" s="723"/>
      <c r="H2491" s="723"/>
      <c r="I2491" s="992" t="str">
        <f t="shared" si="703"/>
        <v/>
      </c>
      <c r="J2491" s="723"/>
      <c r="K2491" s="724"/>
      <c r="L2491" s="723"/>
      <c r="M2491" s="306" t="str">
        <f t="shared" si="690"/>
        <v/>
      </c>
      <c r="N2491" s="32" t="str">
        <f t="shared" si="691"/>
        <v/>
      </c>
      <c r="P2491" s="307" t="str">
        <f t="shared" si="692"/>
        <v/>
      </c>
      <c r="Q2491" s="307" t="str">
        <f t="shared" si="686"/>
        <v/>
      </c>
      <c r="R2491" s="307" t="str">
        <f t="shared" si="693"/>
        <v/>
      </c>
      <c r="S2491" s="307" t="str">
        <f t="shared" si="694"/>
        <v/>
      </c>
      <c r="T2491" s="307" t="str">
        <f t="shared" si="695"/>
        <v/>
      </c>
      <c r="U2491" s="307" t="str">
        <f t="shared" si="687"/>
        <v/>
      </c>
      <c r="V2491" s="723"/>
      <c r="X2491" s="308" t="str">
        <f t="shared" si="696"/>
        <v/>
      </c>
      <c r="Y2491" s="309" t="str">
        <f t="shared" si="697"/>
        <v/>
      </c>
      <c r="Z2491" s="308" t="str">
        <f t="shared" si="688"/>
        <v/>
      </c>
      <c r="AA2491" s="308" t="b">
        <f t="shared" si="689"/>
        <v>1</v>
      </c>
      <c r="AB2491" s="308" t="str">
        <f t="shared" si="698"/>
        <v/>
      </c>
      <c r="AC2491" s="534" t="str">
        <f t="shared" si="699"/>
        <v/>
      </c>
      <c r="AD2491" s="752" t="str">
        <f t="shared" si="700"/>
        <v/>
      </c>
      <c r="AE2491" s="534" t="str">
        <f t="shared" si="701"/>
        <v/>
      </c>
      <c r="AF2491" s="752" t="str">
        <f t="shared" si="702"/>
        <v/>
      </c>
    </row>
    <row r="2492" spans="2:32" x14ac:dyDescent="0.25">
      <c r="B2492" s="721"/>
      <c r="C2492" s="531" t="str">
        <f>IFERROR(VLOOKUP(B2492,'מצבת ורישום גנים'!B:D,3,0),"")</f>
        <v/>
      </c>
      <c r="D2492" s="721"/>
      <c r="E2492" s="723"/>
      <c r="F2492" s="723"/>
      <c r="G2492" s="723"/>
      <c r="H2492" s="723"/>
      <c r="I2492" s="992" t="str">
        <f t="shared" si="703"/>
        <v/>
      </c>
      <c r="J2492" s="723"/>
      <c r="K2492" s="724"/>
      <c r="L2492" s="723"/>
      <c r="M2492" s="306" t="str">
        <f t="shared" si="690"/>
        <v/>
      </c>
      <c r="N2492" s="32" t="str">
        <f t="shared" si="691"/>
        <v/>
      </c>
      <c r="P2492" s="307" t="str">
        <f t="shared" si="692"/>
        <v/>
      </c>
      <c r="Q2492" s="307" t="str">
        <f t="shared" si="686"/>
        <v/>
      </c>
      <c r="R2492" s="307" t="str">
        <f t="shared" si="693"/>
        <v/>
      </c>
      <c r="S2492" s="307" t="str">
        <f t="shared" si="694"/>
        <v/>
      </c>
      <c r="T2492" s="307" t="str">
        <f t="shared" si="695"/>
        <v/>
      </c>
      <c r="U2492" s="307" t="str">
        <f t="shared" si="687"/>
        <v/>
      </c>
      <c r="V2492" s="723"/>
      <c r="X2492" s="308" t="str">
        <f t="shared" si="696"/>
        <v/>
      </c>
      <c r="Y2492" s="309" t="str">
        <f t="shared" si="697"/>
        <v/>
      </c>
      <c r="Z2492" s="308" t="str">
        <f t="shared" si="688"/>
        <v/>
      </c>
      <c r="AA2492" s="308" t="b">
        <f t="shared" si="689"/>
        <v>1</v>
      </c>
      <c r="AB2492" s="308" t="str">
        <f t="shared" si="698"/>
        <v/>
      </c>
      <c r="AC2492" s="534" t="str">
        <f t="shared" si="699"/>
        <v/>
      </c>
      <c r="AD2492" s="752" t="str">
        <f t="shared" si="700"/>
        <v/>
      </c>
      <c r="AE2492" s="534" t="str">
        <f t="shared" si="701"/>
        <v/>
      </c>
      <c r="AF2492" s="752" t="str">
        <f t="shared" si="702"/>
        <v/>
      </c>
    </row>
    <row r="2493" spans="2:32" x14ac:dyDescent="0.25">
      <c r="B2493" s="721"/>
      <c r="C2493" s="531" t="str">
        <f>IFERROR(VLOOKUP(B2493,'מצבת ורישום גנים'!B:D,3,0),"")</f>
        <v/>
      </c>
      <c r="D2493" s="721"/>
      <c r="E2493" s="723"/>
      <c r="F2493" s="723"/>
      <c r="G2493" s="723"/>
      <c r="H2493" s="723"/>
      <c r="I2493" s="992" t="str">
        <f t="shared" si="703"/>
        <v/>
      </c>
      <c r="J2493" s="723"/>
      <c r="K2493" s="724"/>
      <c r="L2493" s="723"/>
      <c r="M2493" s="306" t="str">
        <f t="shared" si="690"/>
        <v/>
      </c>
      <c r="N2493" s="32" t="str">
        <f t="shared" si="691"/>
        <v/>
      </c>
      <c r="P2493" s="307" t="str">
        <f t="shared" si="692"/>
        <v/>
      </c>
      <c r="Q2493" s="307" t="str">
        <f t="shared" si="686"/>
        <v/>
      </c>
      <c r="R2493" s="307" t="str">
        <f t="shared" si="693"/>
        <v/>
      </c>
      <c r="S2493" s="307" t="str">
        <f t="shared" si="694"/>
        <v/>
      </c>
      <c r="T2493" s="307" t="str">
        <f t="shared" si="695"/>
        <v/>
      </c>
      <c r="U2493" s="307" t="str">
        <f t="shared" si="687"/>
        <v/>
      </c>
      <c r="V2493" s="723"/>
      <c r="X2493" s="308" t="str">
        <f t="shared" si="696"/>
        <v/>
      </c>
      <c r="Y2493" s="309" t="str">
        <f t="shared" si="697"/>
        <v/>
      </c>
      <c r="Z2493" s="308" t="str">
        <f t="shared" si="688"/>
        <v/>
      </c>
      <c r="AA2493" s="308" t="b">
        <f t="shared" si="689"/>
        <v>1</v>
      </c>
      <c r="AB2493" s="308" t="str">
        <f t="shared" si="698"/>
        <v/>
      </c>
      <c r="AC2493" s="534" t="str">
        <f t="shared" si="699"/>
        <v/>
      </c>
      <c r="AD2493" s="752" t="str">
        <f t="shared" si="700"/>
        <v/>
      </c>
      <c r="AE2493" s="534" t="str">
        <f t="shared" si="701"/>
        <v/>
      </c>
      <c r="AF2493" s="752" t="str">
        <f t="shared" si="702"/>
        <v/>
      </c>
    </row>
    <row r="2494" spans="2:32" x14ac:dyDescent="0.25">
      <c r="B2494" s="721"/>
      <c r="C2494" s="531" t="str">
        <f>IFERROR(VLOOKUP(B2494,'מצבת ורישום גנים'!B:D,3,0),"")</f>
        <v/>
      </c>
      <c r="D2494" s="721"/>
      <c r="E2494" s="723"/>
      <c r="F2494" s="723"/>
      <c r="G2494" s="723"/>
      <c r="H2494" s="723"/>
      <c r="I2494" s="992" t="str">
        <f t="shared" si="703"/>
        <v/>
      </c>
      <c r="J2494" s="723"/>
      <c r="K2494" s="724"/>
      <c r="L2494" s="723"/>
      <c r="M2494" s="306" t="str">
        <f t="shared" si="690"/>
        <v/>
      </c>
      <c r="N2494" s="32" t="str">
        <f t="shared" si="691"/>
        <v/>
      </c>
      <c r="P2494" s="307" t="str">
        <f t="shared" si="692"/>
        <v/>
      </c>
      <c r="Q2494" s="307" t="str">
        <f t="shared" si="686"/>
        <v/>
      </c>
      <c r="R2494" s="307" t="str">
        <f t="shared" si="693"/>
        <v/>
      </c>
      <c r="S2494" s="307" t="str">
        <f t="shared" si="694"/>
        <v/>
      </c>
      <c r="T2494" s="307" t="str">
        <f t="shared" si="695"/>
        <v/>
      </c>
      <c r="U2494" s="307" t="str">
        <f t="shared" si="687"/>
        <v/>
      </c>
      <c r="V2494" s="723"/>
      <c r="X2494" s="308" t="str">
        <f t="shared" si="696"/>
        <v/>
      </c>
      <c r="Y2494" s="309" t="str">
        <f t="shared" si="697"/>
        <v/>
      </c>
      <c r="Z2494" s="308" t="str">
        <f t="shared" si="688"/>
        <v/>
      </c>
      <c r="AA2494" s="308" t="b">
        <f t="shared" si="689"/>
        <v>1</v>
      </c>
      <c r="AB2494" s="308" t="str">
        <f t="shared" si="698"/>
        <v/>
      </c>
      <c r="AC2494" s="534" t="str">
        <f t="shared" si="699"/>
        <v/>
      </c>
      <c r="AD2494" s="752" t="str">
        <f t="shared" si="700"/>
        <v/>
      </c>
      <c r="AE2494" s="534" t="str">
        <f t="shared" si="701"/>
        <v/>
      </c>
      <c r="AF2494" s="752" t="str">
        <f t="shared" si="702"/>
        <v/>
      </c>
    </row>
    <row r="2495" spans="2:32" x14ac:dyDescent="0.25">
      <c r="B2495" s="721"/>
      <c r="C2495" s="531" t="str">
        <f>IFERROR(VLOOKUP(B2495,'מצבת ורישום גנים'!B:D,3,0),"")</f>
        <v/>
      </c>
      <c r="D2495" s="721"/>
      <c r="E2495" s="723"/>
      <c r="F2495" s="723"/>
      <c r="G2495" s="723"/>
      <c r="H2495" s="723"/>
      <c r="I2495" s="992" t="str">
        <f t="shared" si="703"/>
        <v/>
      </c>
      <c r="J2495" s="723"/>
      <c r="K2495" s="724"/>
      <c r="L2495" s="723"/>
      <c r="M2495" s="306" t="str">
        <f t="shared" si="690"/>
        <v/>
      </c>
      <c r="N2495" s="32" t="str">
        <f t="shared" si="691"/>
        <v/>
      </c>
      <c r="P2495" s="307" t="str">
        <f t="shared" si="692"/>
        <v/>
      </c>
      <c r="Q2495" s="307" t="str">
        <f t="shared" si="686"/>
        <v/>
      </c>
      <c r="R2495" s="307" t="str">
        <f t="shared" si="693"/>
        <v/>
      </c>
      <c r="S2495" s="307" t="str">
        <f t="shared" si="694"/>
        <v/>
      </c>
      <c r="T2495" s="307" t="str">
        <f t="shared" si="695"/>
        <v/>
      </c>
      <c r="U2495" s="307" t="str">
        <f t="shared" si="687"/>
        <v/>
      </c>
      <c r="V2495" s="723"/>
      <c r="X2495" s="308" t="str">
        <f t="shared" si="696"/>
        <v/>
      </c>
      <c r="Y2495" s="309" t="str">
        <f t="shared" si="697"/>
        <v/>
      </c>
      <c r="Z2495" s="308" t="str">
        <f t="shared" si="688"/>
        <v/>
      </c>
      <c r="AA2495" s="308" t="b">
        <f t="shared" si="689"/>
        <v>1</v>
      </c>
      <c r="AB2495" s="308" t="str">
        <f t="shared" si="698"/>
        <v/>
      </c>
      <c r="AC2495" s="534" t="str">
        <f t="shared" si="699"/>
        <v/>
      </c>
      <c r="AD2495" s="752" t="str">
        <f t="shared" si="700"/>
        <v/>
      </c>
      <c r="AE2495" s="534" t="str">
        <f t="shared" si="701"/>
        <v/>
      </c>
      <c r="AF2495" s="752" t="str">
        <f t="shared" si="702"/>
        <v/>
      </c>
    </row>
    <row r="2496" spans="2:32" x14ac:dyDescent="0.25">
      <c r="B2496" s="721"/>
      <c r="C2496" s="531" t="str">
        <f>IFERROR(VLOOKUP(B2496,'מצבת ורישום גנים'!B:D,3,0),"")</f>
        <v/>
      </c>
      <c r="D2496" s="721"/>
      <c r="E2496" s="723"/>
      <c r="F2496" s="723"/>
      <c r="G2496" s="723"/>
      <c r="H2496" s="723"/>
      <c r="I2496" s="992" t="str">
        <f t="shared" si="703"/>
        <v/>
      </c>
      <c r="J2496" s="723"/>
      <c r="K2496" s="724"/>
      <c r="L2496" s="723"/>
      <c r="M2496" s="306" t="str">
        <f t="shared" si="690"/>
        <v/>
      </c>
      <c r="N2496" s="32" t="str">
        <f t="shared" si="691"/>
        <v/>
      </c>
      <c r="P2496" s="307" t="str">
        <f t="shared" si="692"/>
        <v/>
      </c>
      <c r="Q2496" s="307" t="str">
        <f t="shared" si="686"/>
        <v/>
      </c>
      <c r="R2496" s="307" t="str">
        <f t="shared" si="693"/>
        <v/>
      </c>
      <c r="S2496" s="307" t="str">
        <f t="shared" si="694"/>
        <v/>
      </c>
      <c r="T2496" s="307" t="str">
        <f t="shared" si="695"/>
        <v/>
      </c>
      <c r="U2496" s="307" t="str">
        <f t="shared" si="687"/>
        <v/>
      </c>
      <c r="V2496" s="723"/>
      <c r="X2496" s="308" t="str">
        <f t="shared" si="696"/>
        <v/>
      </c>
      <c r="Y2496" s="309" t="str">
        <f t="shared" si="697"/>
        <v/>
      </c>
      <c r="Z2496" s="308" t="str">
        <f t="shared" si="688"/>
        <v/>
      </c>
      <c r="AA2496" s="308" t="b">
        <f t="shared" si="689"/>
        <v>1</v>
      </c>
      <c r="AB2496" s="308" t="str">
        <f t="shared" si="698"/>
        <v/>
      </c>
      <c r="AC2496" s="534" t="str">
        <f t="shared" si="699"/>
        <v/>
      </c>
      <c r="AD2496" s="752" t="str">
        <f t="shared" si="700"/>
        <v/>
      </c>
      <c r="AE2496" s="534" t="str">
        <f t="shared" si="701"/>
        <v/>
      </c>
      <c r="AF2496" s="752" t="str">
        <f t="shared" si="702"/>
        <v/>
      </c>
    </row>
    <row r="2497" spans="2:32" x14ac:dyDescent="0.25">
      <c r="B2497" s="721"/>
      <c r="C2497" s="531" t="str">
        <f>IFERROR(VLOOKUP(B2497,'מצבת ורישום גנים'!B:D,3,0),"")</f>
        <v/>
      </c>
      <c r="D2497" s="721"/>
      <c r="E2497" s="723"/>
      <c r="F2497" s="723"/>
      <c r="G2497" s="723"/>
      <c r="H2497" s="723"/>
      <c r="I2497" s="992" t="str">
        <f t="shared" si="703"/>
        <v/>
      </c>
      <c r="J2497" s="723"/>
      <c r="K2497" s="724"/>
      <c r="L2497" s="723"/>
      <c r="M2497" s="306" t="str">
        <f t="shared" si="690"/>
        <v/>
      </c>
      <c r="N2497" s="32" t="str">
        <f t="shared" si="691"/>
        <v/>
      </c>
      <c r="P2497" s="307" t="str">
        <f t="shared" si="692"/>
        <v/>
      </c>
      <c r="Q2497" s="307" t="str">
        <f t="shared" si="686"/>
        <v/>
      </c>
      <c r="R2497" s="307" t="str">
        <f t="shared" si="693"/>
        <v/>
      </c>
      <c r="S2497" s="307" t="str">
        <f t="shared" si="694"/>
        <v/>
      </c>
      <c r="T2497" s="307" t="str">
        <f t="shared" si="695"/>
        <v/>
      </c>
      <c r="U2497" s="307" t="str">
        <f t="shared" si="687"/>
        <v/>
      </c>
      <c r="V2497" s="723"/>
      <c r="X2497" s="308" t="str">
        <f t="shared" si="696"/>
        <v/>
      </c>
      <c r="Y2497" s="309" t="str">
        <f t="shared" si="697"/>
        <v/>
      </c>
      <c r="Z2497" s="308" t="str">
        <f t="shared" si="688"/>
        <v/>
      </c>
      <c r="AA2497" s="308" t="b">
        <f t="shared" si="689"/>
        <v>1</v>
      </c>
      <c r="AB2497" s="308" t="str">
        <f t="shared" si="698"/>
        <v/>
      </c>
      <c r="AC2497" s="534" t="str">
        <f t="shared" si="699"/>
        <v/>
      </c>
      <c r="AD2497" s="752" t="str">
        <f t="shared" si="700"/>
        <v/>
      </c>
      <c r="AE2497" s="534" t="str">
        <f t="shared" si="701"/>
        <v/>
      </c>
      <c r="AF2497" s="752" t="str">
        <f t="shared" si="702"/>
        <v/>
      </c>
    </row>
    <row r="2498" spans="2:32" x14ac:dyDescent="0.25">
      <c r="B2498" s="721"/>
      <c r="C2498" s="531" t="str">
        <f>IFERROR(VLOOKUP(B2498,'מצבת ורישום גנים'!B:D,3,0),"")</f>
        <v/>
      </c>
      <c r="D2498" s="721"/>
      <c r="E2498" s="723"/>
      <c r="F2498" s="723"/>
      <c r="G2498" s="723"/>
      <c r="H2498" s="723"/>
      <c r="I2498" s="992" t="str">
        <f t="shared" si="703"/>
        <v/>
      </c>
      <c r="J2498" s="723"/>
      <c r="K2498" s="724"/>
      <c r="L2498" s="723"/>
      <c r="M2498" s="306" t="str">
        <f t="shared" si="690"/>
        <v/>
      </c>
      <c r="N2498" s="32" t="str">
        <f t="shared" si="691"/>
        <v/>
      </c>
      <c r="P2498" s="307" t="str">
        <f t="shared" si="692"/>
        <v/>
      </c>
      <c r="Q2498" s="307" t="str">
        <f t="shared" si="686"/>
        <v/>
      </c>
      <c r="R2498" s="307" t="str">
        <f t="shared" si="693"/>
        <v/>
      </c>
      <c r="S2498" s="307" t="str">
        <f t="shared" si="694"/>
        <v/>
      </c>
      <c r="T2498" s="307" t="str">
        <f t="shared" si="695"/>
        <v/>
      </c>
      <c r="U2498" s="307" t="str">
        <f t="shared" si="687"/>
        <v/>
      </c>
      <c r="V2498" s="723"/>
      <c r="X2498" s="308" t="str">
        <f t="shared" si="696"/>
        <v/>
      </c>
      <c r="Y2498" s="309" t="str">
        <f t="shared" si="697"/>
        <v/>
      </c>
      <c r="Z2498" s="308" t="str">
        <f t="shared" si="688"/>
        <v/>
      </c>
      <c r="AA2498" s="308" t="b">
        <f t="shared" si="689"/>
        <v>1</v>
      </c>
      <c r="AB2498" s="308" t="str">
        <f t="shared" si="698"/>
        <v/>
      </c>
      <c r="AC2498" s="534" t="str">
        <f t="shared" si="699"/>
        <v/>
      </c>
      <c r="AD2498" s="752" t="str">
        <f t="shared" si="700"/>
        <v/>
      </c>
      <c r="AE2498" s="534" t="str">
        <f t="shared" si="701"/>
        <v/>
      </c>
      <c r="AF2498" s="752" t="str">
        <f t="shared" si="702"/>
        <v/>
      </c>
    </row>
    <row r="2499" spans="2:32" x14ac:dyDescent="0.25">
      <c r="B2499" s="721"/>
      <c r="C2499" s="531" t="str">
        <f>IFERROR(VLOOKUP(B2499,'מצבת ורישום גנים'!B:D,3,0),"")</f>
        <v/>
      </c>
      <c r="D2499" s="721"/>
      <c r="E2499" s="723"/>
      <c r="F2499" s="723"/>
      <c r="G2499" s="723"/>
      <c r="H2499" s="723"/>
      <c r="I2499" s="992" t="str">
        <f t="shared" si="703"/>
        <v/>
      </c>
      <c r="J2499" s="723"/>
      <c r="K2499" s="724"/>
      <c r="L2499" s="723"/>
      <c r="M2499" s="306" t="str">
        <f t="shared" si="690"/>
        <v/>
      </c>
      <c r="N2499" s="32" t="str">
        <f t="shared" si="691"/>
        <v/>
      </c>
      <c r="P2499" s="307" t="str">
        <f t="shared" si="692"/>
        <v/>
      </c>
      <c r="Q2499" s="307" t="str">
        <f t="shared" si="686"/>
        <v/>
      </c>
      <c r="R2499" s="307" t="str">
        <f t="shared" si="693"/>
        <v/>
      </c>
      <c r="S2499" s="307" t="str">
        <f t="shared" si="694"/>
        <v/>
      </c>
      <c r="T2499" s="307" t="str">
        <f t="shared" si="695"/>
        <v/>
      </c>
      <c r="U2499" s="307" t="str">
        <f t="shared" si="687"/>
        <v/>
      </c>
      <c r="V2499" s="723"/>
      <c r="X2499" s="308" t="str">
        <f t="shared" si="696"/>
        <v/>
      </c>
      <c r="Y2499" s="309" t="str">
        <f t="shared" si="697"/>
        <v/>
      </c>
      <c r="Z2499" s="308" t="str">
        <f t="shared" si="688"/>
        <v/>
      </c>
      <c r="AA2499" s="308" t="b">
        <f t="shared" si="689"/>
        <v>1</v>
      </c>
      <c r="AB2499" s="308" t="str">
        <f t="shared" si="698"/>
        <v/>
      </c>
      <c r="AC2499" s="534" t="str">
        <f t="shared" si="699"/>
        <v/>
      </c>
      <c r="AD2499" s="752" t="str">
        <f t="shared" si="700"/>
        <v/>
      </c>
      <c r="AE2499" s="534" t="str">
        <f t="shared" si="701"/>
        <v/>
      </c>
      <c r="AF2499" s="752" t="str">
        <f t="shared" si="702"/>
        <v/>
      </c>
    </row>
    <row r="2500" spans="2:32" x14ac:dyDescent="0.25">
      <c r="B2500" s="721"/>
      <c r="C2500" s="531" t="str">
        <f>IFERROR(VLOOKUP(B2500,'מצבת ורישום גנים'!B:D,3,0),"")</f>
        <v/>
      </c>
      <c r="D2500" s="721"/>
      <c r="E2500" s="723"/>
      <c r="F2500" s="723"/>
      <c r="G2500" s="723"/>
      <c r="H2500" s="723"/>
      <c r="I2500" s="992" t="str">
        <f t="shared" si="703"/>
        <v/>
      </c>
      <c r="J2500" s="723"/>
      <c r="K2500" s="724"/>
      <c r="L2500" s="723"/>
      <c r="M2500" s="306" t="str">
        <f t="shared" si="690"/>
        <v/>
      </c>
      <c r="N2500" s="32" t="str">
        <f t="shared" si="691"/>
        <v/>
      </c>
      <c r="P2500" s="307" t="str">
        <f t="shared" si="692"/>
        <v/>
      </c>
      <c r="Q2500" s="307" t="str">
        <f t="shared" si="686"/>
        <v/>
      </c>
      <c r="R2500" s="307" t="str">
        <f t="shared" si="693"/>
        <v/>
      </c>
      <c r="S2500" s="307" t="str">
        <f t="shared" si="694"/>
        <v/>
      </c>
      <c r="T2500" s="307" t="str">
        <f t="shared" si="695"/>
        <v/>
      </c>
      <c r="U2500" s="307" t="str">
        <f t="shared" si="687"/>
        <v/>
      </c>
      <c r="V2500" s="723"/>
      <c r="X2500" s="308" t="str">
        <f t="shared" si="696"/>
        <v/>
      </c>
      <c r="Y2500" s="309" t="str">
        <f t="shared" si="697"/>
        <v/>
      </c>
      <c r="Z2500" s="308" t="str">
        <f t="shared" si="688"/>
        <v/>
      </c>
      <c r="AA2500" s="308" t="b">
        <f t="shared" si="689"/>
        <v>1</v>
      </c>
      <c r="AB2500" s="308" t="str">
        <f t="shared" si="698"/>
        <v/>
      </c>
      <c r="AC2500" s="534" t="str">
        <f t="shared" si="699"/>
        <v/>
      </c>
      <c r="AD2500" s="752" t="str">
        <f t="shared" si="700"/>
        <v/>
      </c>
      <c r="AE2500" s="534" t="str">
        <f t="shared" si="701"/>
        <v/>
      </c>
      <c r="AF2500" s="752" t="str">
        <f t="shared" si="702"/>
        <v/>
      </c>
    </row>
    <row r="2501" spans="2:32" x14ac:dyDescent="0.25">
      <c r="B2501" s="721"/>
      <c r="C2501" s="531" t="str">
        <f>IFERROR(VLOOKUP(B2501,'מצבת ורישום גנים'!B:D,3,0),"")</f>
        <v/>
      </c>
      <c r="D2501" s="721"/>
      <c r="E2501" s="723"/>
      <c r="F2501" s="723"/>
      <c r="G2501" s="723"/>
      <c r="H2501" s="723"/>
      <c r="I2501" s="992" t="str">
        <f t="shared" si="703"/>
        <v/>
      </c>
      <c r="J2501" s="723"/>
      <c r="K2501" s="724"/>
      <c r="L2501" s="723"/>
      <c r="M2501" s="306" t="str">
        <f t="shared" si="690"/>
        <v/>
      </c>
      <c r="N2501" s="32" t="str">
        <f t="shared" si="691"/>
        <v/>
      </c>
      <c r="P2501" s="307" t="str">
        <f t="shared" si="692"/>
        <v/>
      </c>
      <c r="Q2501" s="307" t="str">
        <f t="shared" si="686"/>
        <v/>
      </c>
      <c r="R2501" s="307" t="str">
        <f t="shared" si="693"/>
        <v/>
      </c>
      <c r="S2501" s="307" t="str">
        <f t="shared" si="694"/>
        <v/>
      </c>
      <c r="T2501" s="307" t="str">
        <f t="shared" si="695"/>
        <v/>
      </c>
      <c r="U2501" s="307" t="str">
        <f t="shared" si="687"/>
        <v/>
      </c>
      <c r="V2501" s="723"/>
      <c r="X2501" s="308" t="str">
        <f t="shared" si="696"/>
        <v/>
      </c>
      <c r="Y2501" s="309" t="str">
        <f t="shared" si="697"/>
        <v/>
      </c>
      <c r="Z2501" s="308" t="str">
        <f t="shared" si="688"/>
        <v/>
      </c>
      <c r="AA2501" s="308" t="b">
        <f t="shared" si="689"/>
        <v>1</v>
      </c>
      <c r="AB2501" s="308" t="str">
        <f t="shared" si="698"/>
        <v/>
      </c>
      <c r="AC2501" s="534" t="str">
        <f t="shared" si="699"/>
        <v/>
      </c>
      <c r="AD2501" s="752" t="str">
        <f t="shared" si="700"/>
        <v/>
      </c>
      <c r="AE2501" s="534" t="str">
        <f t="shared" si="701"/>
        <v/>
      </c>
      <c r="AF2501" s="752" t="str">
        <f t="shared" si="702"/>
        <v/>
      </c>
    </row>
    <row r="2502" spans="2:32" x14ac:dyDescent="0.25">
      <c r="B2502" s="721"/>
      <c r="C2502" s="531" t="str">
        <f>IFERROR(VLOOKUP(B2502,'מצבת ורישום גנים'!B:D,3,0),"")</f>
        <v/>
      </c>
      <c r="D2502" s="721"/>
      <c r="E2502" s="723"/>
      <c r="F2502" s="723"/>
      <c r="G2502" s="723"/>
      <c r="H2502" s="723"/>
      <c r="I2502" s="992" t="str">
        <f t="shared" si="703"/>
        <v/>
      </c>
      <c r="J2502" s="723"/>
      <c r="K2502" s="724"/>
      <c r="L2502" s="723"/>
      <c r="M2502" s="306" t="str">
        <f t="shared" si="690"/>
        <v/>
      </c>
      <c r="N2502" s="32" t="str">
        <f t="shared" si="691"/>
        <v/>
      </c>
      <c r="P2502" s="307" t="str">
        <f t="shared" si="692"/>
        <v/>
      </c>
      <c r="Q2502" s="307" t="str">
        <f t="shared" si="686"/>
        <v/>
      </c>
      <c r="R2502" s="307" t="str">
        <f t="shared" si="693"/>
        <v/>
      </c>
      <c r="S2502" s="307" t="str">
        <f t="shared" si="694"/>
        <v/>
      </c>
      <c r="T2502" s="307" t="str">
        <f t="shared" si="695"/>
        <v/>
      </c>
      <c r="U2502" s="307" t="str">
        <f t="shared" si="687"/>
        <v/>
      </c>
      <c r="V2502" s="723"/>
      <c r="X2502" s="308" t="str">
        <f t="shared" si="696"/>
        <v/>
      </c>
      <c r="Y2502" s="309" t="str">
        <f t="shared" si="697"/>
        <v/>
      </c>
      <c r="Z2502" s="308" t="str">
        <f t="shared" si="688"/>
        <v/>
      </c>
      <c r="AA2502" s="308" t="b">
        <f t="shared" si="689"/>
        <v>1</v>
      </c>
      <c r="AB2502" s="308" t="str">
        <f t="shared" si="698"/>
        <v/>
      </c>
      <c r="AC2502" s="534" t="str">
        <f t="shared" si="699"/>
        <v/>
      </c>
      <c r="AD2502" s="752" t="str">
        <f t="shared" si="700"/>
        <v/>
      </c>
      <c r="AE2502" s="534" t="str">
        <f t="shared" si="701"/>
        <v/>
      </c>
      <c r="AF2502" s="752" t="str">
        <f t="shared" si="702"/>
        <v/>
      </c>
    </row>
    <row r="2503" spans="2:32" x14ac:dyDescent="0.25">
      <c r="B2503" s="721"/>
      <c r="C2503" s="531" t="str">
        <f>IFERROR(VLOOKUP(B2503,'מצבת ורישום גנים'!B:D,3,0),"")</f>
        <v/>
      </c>
      <c r="D2503" s="721"/>
      <c r="E2503" s="723"/>
      <c r="F2503" s="723"/>
      <c r="G2503" s="723"/>
      <c r="H2503" s="723"/>
      <c r="I2503" s="992" t="str">
        <f t="shared" si="703"/>
        <v/>
      </c>
      <c r="J2503" s="723"/>
      <c r="K2503" s="724"/>
      <c r="L2503" s="723"/>
      <c r="M2503" s="306" t="str">
        <f t="shared" si="690"/>
        <v/>
      </c>
      <c r="N2503" s="32" t="str">
        <f t="shared" si="691"/>
        <v/>
      </c>
      <c r="P2503" s="307" t="str">
        <f t="shared" si="692"/>
        <v/>
      </c>
      <c r="Q2503" s="307" t="str">
        <f t="shared" si="686"/>
        <v/>
      </c>
      <c r="R2503" s="307" t="str">
        <f t="shared" si="693"/>
        <v/>
      </c>
      <c r="S2503" s="307" t="str">
        <f t="shared" si="694"/>
        <v/>
      </c>
      <c r="T2503" s="307" t="str">
        <f t="shared" si="695"/>
        <v/>
      </c>
      <c r="U2503" s="307" t="str">
        <f t="shared" si="687"/>
        <v/>
      </c>
      <c r="V2503" s="723"/>
      <c r="X2503" s="308" t="str">
        <f t="shared" si="696"/>
        <v/>
      </c>
      <c r="Y2503" s="309" t="str">
        <f t="shared" si="697"/>
        <v/>
      </c>
      <c r="Z2503" s="308" t="str">
        <f t="shared" si="688"/>
        <v/>
      </c>
      <c r="AA2503" s="308" t="b">
        <f t="shared" si="689"/>
        <v>1</v>
      </c>
      <c r="AB2503" s="308" t="str">
        <f t="shared" si="698"/>
        <v/>
      </c>
      <c r="AC2503" s="534" t="str">
        <f t="shared" si="699"/>
        <v/>
      </c>
      <c r="AD2503" s="752" t="str">
        <f t="shared" si="700"/>
        <v/>
      </c>
      <c r="AE2503" s="534" t="str">
        <f t="shared" si="701"/>
        <v/>
      </c>
      <c r="AF2503" s="752" t="str">
        <f t="shared" si="702"/>
        <v/>
      </c>
    </row>
    <row r="2504" spans="2:32" x14ac:dyDescent="0.25">
      <c r="B2504" s="721"/>
      <c r="C2504" s="531" t="str">
        <f>IFERROR(VLOOKUP(B2504,'מצבת ורישום גנים'!B:D,3,0),"")</f>
        <v/>
      </c>
      <c r="D2504" s="721"/>
      <c r="E2504" s="723"/>
      <c r="F2504" s="723"/>
      <c r="G2504" s="723"/>
      <c r="H2504" s="723"/>
      <c r="I2504" s="992" t="str">
        <f t="shared" si="703"/>
        <v/>
      </c>
      <c r="J2504" s="723"/>
      <c r="K2504" s="724"/>
      <c r="L2504" s="723"/>
      <c r="M2504" s="306" t="str">
        <f t="shared" si="690"/>
        <v/>
      </c>
      <c r="N2504" s="32" t="str">
        <f t="shared" si="691"/>
        <v/>
      </c>
      <c r="P2504" s="307" t="str">
        <f t="shared" si="692"/>
        <v/>
      </c>
      <c r="Q2504" s="307" t="str">
        <f t="shared" si="686"/>
        <v/>
      </c>
      <c r="R2504" s="307" t="str">
        <f t="shared" si="693"/>
        <v/>
      </c>
      <c r="S2504" s="307" t="str">
        <f t="shared" si="694"/>
        <v/>
      </c>
      <c r="T2504" s="307" t="str">
        <f t="shared" si="695"/>
        <v/>
      </c>
      <c r="U2504" s="307" t="str">
        <f t="shared" si="687"/>
        <v/>
      </c>
      <c r="V2504" s="723"/>
      <c r="X2504" s="308" t="str">
        <f t="shared" si="696"/>
        <v/>
      </c>
      <c r="Y2504" s="309" t="str">
        <f t="shared" si="697"/>
        <v/>
      </c>
      <c r="Z2504" s="308" t="str">
        <f t="shared" si="688"/>
        <v/>
      </c>
      <c r="AA2504" s="308" t="b">
        <f t="shared" si="689"/>
        <v>1</v>
      </c>
      <c r="AB2504" s="308" t="str">
        <f t="shared" si="698"/>
        <v/>
      </c>
      <c r="AC2504" s="534" t="str">
        <f t="shared" si="699"/>
        <v/>
      </c>
      <c r="AD2504" s="752" t="str">
        <f t="shared" si="700"/>
        <v/>
      </c>
      <c r="AE2504" s="534" t="str">
        <f t="shared" si="701"/>
        <v/>
      </c>
      <c r="AF2504" s="752" t="str">
        <f t="shared" si="702"/>
        <v/>
      </c>
    </row>
    <row r="2505" spans="2:32" x14ac:dyDescent="0.25">
      <c r="B2505" s="721"/>
      <c r="C2505" s="531" t="str">
        <f>IFERROR(VLOOKUP(B2505,'מצבת ורישום גנים'!B:D,3,0),"")</f>
        <v/>
      </c>
      <c r="D2505" s="721"/>
      <c r="E2505" s="723"/>
      <c r="F2505" s="723"/>
      <c r="G2505" s="723"/>
      <c r="H2505" s="723"/>
      <c r="I2505" s="992" t="str">
        <f t="shared" si="703"/>
        <v/>
      </c>
      <c r="J2505" s="723"/>
      <c r="K2505" s="724"/>
      <c r="L2505" s="723"/>
      <c r="M2505" s="306" t="str">
        <f t="shared" si="690"/>
        <v/>
      </c>
      <c r="N2505" s="32" t="str">
        <f t="shared" si="691"/>
        <v/>
      </c>
      <c r="P2505" s="307" t="str">
        <f t="shared" si="692"/>
        <v/>
      </c>
      <c r="Q2505" s="307" t="str">
        <f t="shared" si="686"/>
        <v/>
      </c>
      <c r="R2505" s="307" t="str">
        <f t="shared" si="693"/>
        <v/>
      </c>
      <c r="S2505" s="307" t="str">
        <f t="shared" si="694"/>
        <v/>
      </c>
      <c r="T2505" s="307" t="str">
        <f t="shared" si="695"/>
        <v/>
      </c>
      <c r="U2505" s="307" t="str">
        <f t="shared" si="687"/>
        <v/>
      </c>
      <c r="V2505" s="723"/>
      <c r="X2505" s="308" t="str">
        <f t="shared" si="696"/>
        <v/>
      </c>
      <c r="Y2505" s="309" t="str">
        <f t="shared" si="697"/>
        <v/>
      </c>
      <c r="Z2505" s="308" t="str">
        <f t="shared" si="688"/>
        <v/>
      </c>
      <c r="AA2505" s="308" t="b">
        <f t="shared" si="689"/>
        <v>1</v>
      </c>
      <c r="AB2505" s="308" t="str">
        <f t="shared" si="698"/>
        <v/>
      </c>
      <c r="AC2505" s="534" t="str">
        <f t="shared" si="699"/>
        <v/>
      </c>
      <c r="AD2505" s="752" t="str">
        <f t="shared" si="700"/>
        <v/>
      </c>
      <c r="AE2505" s="534" t="str">
        <f t="shared" si="701"/>
        <v/>
      </c>
      <c r="AF2505" s="752" t="str">
        <f t="shared" si="702"/>
        <v/>
      </c>
    </row>
    <row r="2506" spans="2:32" x14ac:dyDescent="0.25">
      <c r="B2506" s="721"/>
      <c r="C2506" s="531" t="str">
        <f>IFERROR(VLOOKUP(B2506,'מצבת ורישום גנים'!B:D,3,0),"")</f>
        <v/>
      </c>
      <c r="D2506" s="721"/>
      <c r="E2506" s="723"/>
      <c r="F2506" s="723"/>
      <c r="G2506" s="723"/>
      <c r="H2506" s="723"/>
      <c r="I2506" s="992" t="str">
        <f t="shared" si="703"/>
        <v/>
      </c>
      <c r="J2506" s="723"/>
      <c r="K2506" s="724"/>
      <c r="L2506" s="723"/>
      <c r="M2506" s="306" t="str">
        <f t="shared" si="690"/>
        <v/>
      </c>
      <c r="N2506" s="32" t="str">
        <f t="shared" si="691"/>
        <v/>
      </c>
      <c r="P2506" s="307" t="str">
        <f t="shared" si="692"/>
        <v/>
      </c>
      <c r="Q2506" s="307" t="str">
        <f t="shared" si="686"/>
        <v/>
      </c>
      <c r="R2506" s="307" t="str">
        <f t="shared" si="693"/>
        <v/>
      </c>
      <c r="S2506" s="307" t="str">
        <f t="shared" si="694"/>
        <v/>
      </c>
      <c r="T2506" s="307" t="str">
        <f t="shared" si="695"/>
        <v/>
      </c>
      <c r="U2506" s="307" t="str">
        <f t="shared" si="687"/>
        <v/>
      </c>
      <c r="V2506" s="723"/>
      <c r="X2506" s="308" t="str">
        <f t="shared" si="696"/>
        <v/>
      </c>
      <c r="Y2506" s="309" t="str">
        <f t="shared" si="697"/>
        <v/>
      </c>
      <c r="Z2506" s="308" t="str">
        <f t="shared" si="688"/>
        <v/>
      </c>
      <c r="AA2506" s="308" t="b">
        <f t="shared" si="689"/>
        <v>1</v>
      </c>
      <c r="AB2506" s="308" t="str">
        <f t="shared" si="698"/>
        <v/>
      </c>
      <c r="AC2506" s="534" t="str">
        <f t="shared" si="699"/>
        <v/>
      </c>
      <c r="AD2506" s="752" t="str">
        <f t="shared" si="700"/>
        <v/>
      </c>
      <c r="AE2506" s="534" t="str">
        <f t="shared" si="701"/>
        <v/>
      </c>
      <c r="AF2506" s="752" t="str">
        <f t="shared" si="702"/>
        <v/>
      </c>
    </row>
    <row r="2507" spans="2:32" x14ac:dyDescent="0.25">
      <c r="B2507" s="721"/>
      <c r="C2507" s="531" t="str">
        <f>IFERROR(VLOOKUP(B2507,'מצבת ורישום גנים'!B:D,3,0),"")</f>
        <v/>
      </c>
      <c r="D2507" s="721"/>
      <c r="E2507" s="723"/>
      <c r="F2507" s="723"/>
      <c r="G2507" s="723"/>
      <c r="H2507" s="723"/>
      <c r="I2507" s="992" t="str">
        <f t="shared" si="703"/>
        <v/>
      </c>
      <c r="J2507" s="723"/>
      <c r="K2507" s="724"/>
      <c r="L2507" s="723"/>
      <c r="M2507" s="306" t="str">
        <f t="shared" si="690"/>
        <v/>
      </c>
      <c r="N2507" s="32" t="str">
        <f t="shared" si="691"/>
        <v/>
      </c>
      <c r="P2507" s="307" t="str">
        <f t="shared" si="692"/>
        <v/>
      </c>
      <c r="Q2507" s="307" t="str">
        <f t="shared" si="686"/>
        <v/>
      </c>
      <c r="R2507" s="307" t="str">
        <f t="shared" si="693"/>
        <v/>
      </c>
      <c r="S2507" s="307" t="str">
        <f t="shared" si="694"/>
        <v/>
      </c>
      <c r="T2507" s="307" t="str">
        <f t="shared" si="695"/>
        <v/>
      </c>
      <c r="U2507" s="307" t="str">
        <f t="shared" si="687"/>
        <v/>
      </c>
      <c r="V2507" s="723"/>
      <c r="X2507" s="308" t="str">
        <f t="shared" si="696"/>
        <v/>
      </c>
      <c r="Y2507" s="309" t="str">
        <f t="shared" si="697"/>
        <v/>
      </c>
      <c r="Z2507" s="308" t="str">
        <f t="shared" si="688"/>
        <v/>
      </c>
      <c r="AA2507" s="308" t="b">
        <f t="shared" si="689"/>
        <v>1</v>
      </c>
      <c r="AB2507" s="308" t="str">
        <f t="shared" si="698"/>
        <v/>
      </c>
      <c r="AC2507" s="534" t="str">
        <f t="shared" si="699"/>
        <v/>
      </c>
      <c r="AD2507" s="752" t="str">
        <f t="shared" si="700"/>
        <v/>
      </c>
      <c r="AE2507" s="534" t="str">
        <f t="shared" si="701"/>
        <v/>
      </c>
      <c r="AF2507" s="752" t="str">
        <f t="shared" si="702"/>
        <v/>
      </c>
    </row>
    <row r="2508" spans="2:32" x14ac:dyDescent="0.25">
      <c r="B2508" s="721"/>
      <c r="C2508" s="531" t="str">
        <f>IFERROR(VLOOKUP(B2508,'מצבת ורישום גנים'!B:D,3,0),"")</f>
        <v/>
      </c>
      <c r="D2508" s="721"/>
      <c r="E2508" s="723"/>
      <c r="F2508" s="723"/>
      <c r="G2508" s="723"/>
      <c r="H2508" s="723"/>
      <c r="I2508" s="992" t="str">
        <f t="shared" si="703"/>
        <v/>
      </c>
      <c r="J2508" s="723"/>
      <c r="K2508" s="724"/>
      <c r="L2508" s="723"/>
      <c r="M2508" s="306" t="str">
        <f t="shared" si="690"/>
        <v/>
      </c>
      <c r="N2508" s="32" t="str">
        <f t="shared" si="691"/>
        <v/>
      </c>
      <c r="P2508" s="307" t="str">
        <f t="shared" si="692"/>
        <v/>
      </c>
      <c r="Q2508" s="307" t="str">
        <f t="shared" si="686"/>
        <v/>
      </c>
      <c r="R2508" s="307" t="str">
        <f t="shared" si="693"/>
        <v/>
      </c>
      <c r="S2508" s="307" t="str">
        <f t="shared" si="694"/>
        <v/>
      </c>
      <c r="T2508" s="307" t="str">
        <f t="shared" si="695"/>
        <v/>
      </c>
      <c r="U2508" s="307" t="str">
        <f t="shared" si="687"/>
        <v/>
      </c>
      <c r="V2508" s="723"/>
      <c r="X2508" s="308" t="str">
        <f t="shared" si="696"/>
        <v/>
      </c>
      <c r="Y2508" s="309" t="str">
        <f t="shared" si="697"/>
        <v/>
      </c>
      <c r="Z2508" s="308" t="str">
        <f t="shared" si="688"/>
        <v/>
      </c>
      <c r="AA2508" s="308" t="b">
        <f t="shared" si="689"/>
        <v>1</v>
      </c>
      <c r="AB2508" s="308" t="str">
        <f t="shared" si="698"/>
        <v/>
      </c>
      <c r="AC2508" s="534" t="str">
        <f t="shared" si="699"/>
        <v/>
      </c>
      <c r="AD2508" s="752" t="str">
        <f t="shared" si="700"/>
        <v/>
      </c>
      <c r="AE2508" s="534" t="str">
        <f t="shared" si="701"/>
        <v/>
      </c>
      <c r="AF2508" s="752" t="str">
        <f t="shared" si="702"/>
        <v/>
      </c>
    </row>
    <row r="2509" spans="2:32" x14ac:dyDescent="0.25">
      <c r="B2509" s="721"/>
      <c r="C2509" s="531" t="str">
        <f>IFERROR(VLOOKUP(B2509,'מצבת ורישום גנים'!B:D,3,0),"")</f>
        <v/>
      </c>
      <c r="D2509" s="721"/>
      <c r="E2509" s="723"/>
      <c r="F2509" s="723"/>
      <c r="G2509" s="723"/>
      <c r="H2509" s="723"/>
      <c r="I2509" s="992" t="str">
        <f t="shared" si="703"/>
        <v/>
      </c>
      <c r="J2509" s="723"/>
      <c r="K2509" s="724"/>
      <c r="L2509" s="723"/>
      <c r="M2509" s="306" t="str">
        <f t="shared" si="690"/>
        <v/>
      </c>
      <c r="N2509" s="32" t="str">
        <f t="shared" si="691"/>
        <v/>
      </c>
      <c r="P2509" s="307" t="str">
        <f t="shared" si="692"/>
        <v/>
      </c>
      <c r="Q2509" s="307" t="str">
        <f t="shared" si="686"/>
        <v/>
      </c>
      <c r="R2509" s="307" t="str">
        <f t="shared" si="693"/>
        <v/>
      </c>
      <c r="S2509" s="307" t="str">
        <f t="shared" si="694"/>
        <v/>
      </c>
      <c r="T2509" s="307" t="str">
        <f t="shared" si="695"/>
        <v/>
      </c>
      <c r="U2509" s="307" t="str">
        <f t="shared" si="687"/>
        <v/>
      </c>
      <c r="V2509" s="723"/>
      <c r="X2509" s="308" t="str">
        <f t="shared" si="696"/>
        <v/>
      </c>
      <c r="Y2509" s="309" t="str">
        <f t="shared" si="697"/>
        <v/>
      </c>
      <c r="Z2509" s="308" t="str">
        <f t="shared" si="688"/>
        <v/>
      </c>
      <c r="AA2509" s="308" t="b">
        <f t="shared" si="689"/>
        <v>1</v>
      </c>
      <c r="AB2509" s="308" t="str">
        <f t="shared" si="698"/>
        <v/>
      </c>
      <c r="AC2509" s="534" t="str">
        <f t="shared" si="699"/>
        <v/>
      </c>
      <c r="AD2509" s="752" t="str">
        <f t="shared" si="700"/>
        <v/>
      </c>
      <c r="AE2509" s="534" t="str">
        <f t="shared" si="701"/>
        <v/>
      </c>
      <c r="AF2509" s="752" t="str">
        <f t="shared" si="702"/>
        <v/>
      </c>
    </row>
    <row r="2510" spans="2:32" x14ac:dyDescent="0.25">
      <c r="B2510" s="721"/>
      <c r="C2510" s="531" t="str">
        <f>IFERROR(VLOOKUP(B2510,'מצבת ורישום גנים'!B:D,3,0),"")</f>
        <v/>
      </c>
      <c r="D2510" s="721"/>
      <c r="E2510" s="723"/>
      <c r="F2510" s="723"/>
      <c r="G2510" s="723"/>
      <c r="H2510" s="723"/>
      <c r="I2510" s="992" t="str">
        <f t="shared" si="703"/>
        <v/>
      </c>
      <c r="J2510" s="723"/>
      <c r="K2510" s="724"/>
      <c r="L2510" s="723"/>
      <c r="M2510" s="306" t="str">
        <f t="shared" si="690"/>
        <v/>
      </c>
      <c r="N2510" s="32" t="str">
        <f t="shared" si="691"/>
        <v/>
      </c>
      <c r="P2510" s="307" t="str">
        <f t="shared" si="692"/>
        <v/>
      </c>
      <c r="Q2510" s="307" t="str">
        <f t="shared" si="686"/>
        <v/>
      </c>
      <c r="R2510" s="307" t="str">
        <f t="shared" si="693"/>
        <v/>
      </c>
      <c r="S2510" s="307" t="str">
        <f t="shared" si="694"/>
        <v/>
      </c>
      <c r="T2510" s="307" t="str">
        <f t="shared" si="695"/>
        <v/>
      </c>
      <c r="U2510" s="307" t="str">
        <f t="shared" si="687"/>
        <v/>
      </c>
      <c r="V2510" s="723"/>
      <c r="X2510" s="308" t="str">
        <f t="shared" si="696"/>
        <v/>
      </c>
      <c r="Y2510" s="309" t="str">
        <f t="shared" si="697"/>
        <v/>
      </c>
      <c r="Z2510" s="308" t="str">
        <f t="shared" si="688"/>
        <v/>
      </c>
      <c r="AA2510" s="308" t="b">
        <f t="shared" si="689"/>
        <v>1</v>
      </c>
      <c r="AB2510" s="308" t="str">
        <f t="shared" si="698"/>
        <v/>
      </c>
      <c r="AC2510" s="534" t="str">
        <f t="shared" si="699"/>
        <v/>
      </c>
      <c r="AD2510" s="752" t="str">
        <f t="shared" si="700"/>
        <v/>
      </c>
      <c r="AE2510" s="534" t="str">
        <f t="shared" si="701"/>
        <v/>
      </c>
      <c r="AF2510" s="752" t="str">
        <f t="shared" si="702"/>
        <v/>
      </c>
    </row>
    <row r="2511" spans="2:32" x14ac:dyDescent="0.25">
      <c r="B2511" s="721"/>
      <c r="C2511" s="531" t="str">
        <f>IFERROR(VLOOKUP(B2511,'מצבת ורישום גנים'!B:D,3,0),"")</f>
        <v/>
      </c>
      <c r="D2511" s="721"/>
      <c r="E2511" s="723"/>
      <c r="F2511" s="723"/>
      <c r="G2511" s="723"/>
      <c r="H2511" s="723"/>
      <c r="I2511" s="992" t="str">
        <f t="shared" si="703"/>
        <v/>
      </c>
      <c r="J2511" s="723"/>
      <c r="K2511" s="724"/>
      <c r="L2511" s="723"/>
      <c r="M2511" s="306" t="str">
        <f t="shared" si="690"/>
        <v/>
      </c>
      <c r="N2511" s="32" t="str">
        <f t="shared" si="691"/>
        <v/>
      </c>
      <c r="P2511" s="307" t="str">
        <f t="shared" si="692"/>
        <v/>
      </c>
      <c r="Q2511" s="307" t="str">
        <f t="shared" si="686"/>
        <v/>
      </c>
      <c r="R2511" s="307" t="str">
        <f t="shared" si="693"/>
        <v/>
      </c>
      <c r="S2511" s="307" t="str">
        <f t="shared" si="694"/>
        <v/>
      </c>
      <c r="T2511" s="307" t="str">
        <f t="shared" si="695"/>
        <v/>
      </c>
      <c r="U2511" s="307" t="str">
        <f t="shared" si="687"/>
        <v/>
      </c>
      <c r="V2511" s="723"/>
      <c r="X2511" s="308" t="str">
        <f t="shared" si="696"/>
        <v/>
      </c>
      <c r="Y2511" s="309" t="str">
        <f t="shared" si="697"/>
        <v/>
      </c>
      <c r="Z2511" s="308" t="str">
        <f t="shared" si="688"/>
        <v/>
      </c>
      <c r="AA2511" s="308" t="b">
        <f t="shared" si="689"/>
        <v>1</v>
      </c>
      <c r="AB2511" s="308" t="str">
        <f t="shared" si="698"/>
        <v/>
      </c>
      <c r="AC2511" s="534" t="str">
        <f t="shared" si="699"/>
        <v/>
      </c>
      <c r="AD2511" s="752" t="str">
        <f t="shared" si="700"/>
        <v/>
      </c>
      <c r="AE2511" s="534" t="str">
        <f t="shared" si="701"/>
        <v/>
      </c>
      <c r="AF2511" s="752" t="str">
        <f t="shared" si="702"/>
        <v/>
      </c>
    </row>
    <row r="2512" spans="2:32" x14ac:dyDescent="0.25">
      <c r="B2512" s="721"/>
      <c r="C2512" s="531" t="str">
        <f>IFERROR(VLOOKUP(B2512,'מצבת ורישום גנים'!B:D,3,0),"")</f>
        <v/>
      </c>
      <c r="D2512" s="721"/>
      <c r="E2512" s="723"/>
      <c r="F2512" s="723"/>
      <c r="G2512" s="723"/>
      <c r="H2512" s="723"/>
      <c r="I2512" s="992" t="str">
        <f t="shared" si="703"/>
        <v/>
      </c>
      <c r="J2512" s="723"/>
      <c r="K2512" s="724"/>
      <c r="L2512" s="723"/>
      <c r="M2512" s="306" t="str">
        <f t="shared" si="690"/>
        <v/>
      </c>
      <c r="N2512" s="32" t="str">
        <f t="shared" si="691"/>
        <v/>
      </c>
      <c r="P2512" s="307" t="str">
        <f t="shared" si="692"/>
        <v/>
      </c>
      <c r="Q2512" s="307" t="str">
        <f t="shared" ref="Q2512:Q2575" si="704">IF(J2512="","",IFERROR(IF(OR(H2512="גננת",H2512="מורה",H2512="רכז",H2512="רכזת גן",H2512="רכז גן",H2512="רכז בית ספר",H2512="רכזת בית ספר"),IF(J2512&gt;=75,"תקין","לא תקין"),IF(H2512="סייעת ממשיכה",IF(J2512&gt;=30,"תקין","לא תקין"),IF(H2512="סייעת רפואית/אישית",IF(J2512&gt;=12.5,"תקין","לא תקין"),IF(H2512="סייעת חדשה",IF(J2512&gt;=37,"תקין","לא תקין"),IF(OR(H2512&lt;&gt;"מורה",H2512&lt;&gt;"גננת",H2512&lt;&gt;"סייעת"),IF(J2512&gt;=30.61,"תקין","לא תקין"),"לא תקין"))))),""))</f>
        <v/>
      </c>
      <c r="R2512" s="307" t="str">
        <f t="shared" si="693"/>
        <v/>
      </c>
      <c r="S2512" s="307" t="str">
        <f t="shared" si="694"/>
        <v/>
      </c>
      <c r="T2512" s="307" t="str">
        <f t="shared" si="695"/>
        <v/>
      </c>
      <c r="U2512" s="307" t="str">
        <f t="shared" ref="U2512:U2575" si="705">IF(D2512="","",IF(Z2512&gt;1,IF(SUMIF(D:D,D2512,L:L)&gt;90,"לא תקין","תקין"),"תקין"))</f>
        <v/>
      </c>
      <c r="V2512" s="723"/>
      <c r="X2512" s="308" t="str">
        <f t="shared" si="696"/>
        <v/>
      </c>
      <c r="Y2512" s="309" t="str">
        <f t="shared" si="697"/>
        <v/>
      </c>
      <c r="Z2512" s="308" t="str">
        <f t="shared" ref="Z2512:Z2575" si="706">IF(D2512="","",COUNTIF(D:D,D2512))</f>
        <v/>
      </c>
      <c r="AA2512" s="308" t="b">
        <f t="shared" ref="AA2512:AA2575" si="707">MOD(MID(REPT(0,9-LEN(D2512))&amp;D2512,1,1)+MID("0246813579",MID(REPT(0,9-LEN(D2512))&amp;D2512,2,1)+1,1)+MID(REPT(0,9-LEN(D2512))&amp;D2512,3,1)+MID("0246813579",MID(REPT(0,9-LEN(D2512))&amp;D2512,4,1)+1,1)+MID(REPT(0,9-LEN(D2512))&amp;D2512,5,1)+MID("0246813579",MID(REPT(0,9-LEN(D2512))&amp;D2512,6,1)+1,1)+MID(REPT(0,9-LEN(D2512))&amp;D2512,7,1)+MID("0246813579",MID(REPT(0,9-LEN(D2512))&amp;D2512,8,1)+1,1)+MID(REPT(0,9-LEN(D2512))&amp;D2512,9,1),10)=0</f>
        <v>1</v>
      </c>
      <c r="AB2512" s="308" t="str">
        <f t="shared" si="698"/>
        <v/>
      </c>
      <c r="AC2512" s="534" t="str">
        <f t="shared" si="699"/>
        <v/>
      </c>
      <c r="AD2512" s="752" t="str">
        <f t="shared" si="700"/>
        <v/>
      </c>
      <c r="AE2512" s="534" t="str">
        <f t="shared" si="701"/>
        <v/>
      </c>
      <c r="AF2512" s="752" t="str">
        <f t="shared" si="702"/>
        <v/>
      </c>
    </row>
    <row r="2513" spans="2:32" x14ac:dyDescent="0.25">
      <c r="B2513" s="721"/>
      <c r="C2513" s="531" t="str">
        <f>IFERROR(VLOOKUP(B2513,'מצבת ורישום גנים'!B:D,3,0),"")</f>
        <v/>
      </c>
      <c r="D2513" s="721"/>
      <c r="E2513" s="723"/>
      <c r="F2513" s="723"/>
      <c r="G2513" s="723"/>
      <c r="H2513" s="723"/>
      <c r="I2513" s="992" t="str">
        <f t="shared" si="703"/>
        <v/>
      </c>
      <c r="J2513" s="723"/>
      <c r="K2513" s="724"/>
      <c r="L2513" s="723"/>
      <c r="M2513" s="306" t="str">
        <f t="shared" ref="M2513:M2576" si="708">IF(AND(L2513&gt;0,K2513&gt;0),K2513*L2513,"")</f>
        <v/>
      </c>
      <c r="N2513" s="32" t="str">
        <f t="shared" ref="N2513:N2576" si="709">TEXT(LEFT(H2513,2),0)</f>
        <v/>
      </c>
      <c r="P2513" s="307" t="str">
        <f t="shared" ref="P2513:P2576" si="710">IF(D2513="","",IF(AA2513=FALSE,"לא תקין","תקין"))</f>
        <v/>
      </c>
      <c r="Q2513" s="307" t="str">
        <f t="shared" si="704"/>
        <v/>
      </c>
      <c r="R2513" s="307" t="str">
        <f t="shared" ref="R2513:R2576" si="711">IF(K2513="","",IF(OR(Y2513&lt;100%,Y2513&gt;140%),"לא תקין","תקין"))</f>
        <v/>
      </c>
      <c r="S2513" s="307" t="str">
        <f t="shared" ref="S2513:S2576" si="712">IF(J2513="","",IFERROR(IF(J2513&gt;120,"לא תקין","תקין"),""))</f>
        <v/>
      </c>
      <c r="T2513" s="307" t="str">
        <f t="shared" ref="T2513:T2576" si="713">IF(L2513="","",IF(H2513="","יש להזין איש צוות",IF(OR(H2513="מורה",H2513="גננת",H2513="רכז גן",H2513="רכזת גן",H2513="סייעת ממשיכה",H2513="סייעת חדשה",H2513="מדצית",H2513="מדצ",H2513="מדריך",H2513="מדריכה",H2513="תוספת כח אדם"),IF(L2513&lt;=90,"תקין","לא תקין"),IF(OR(H2513="רכז בית ספר",H2513="רכזת תכנית בבית הספר",H2513="רכזת בית ספר"),IF(L2513&lt;=114,"תקין","לא תקין"),IF(OR(H2513="סגנית רכזת מעל 150",H2513="סגן רכז"),IF(L2513&lt;=93,"תקין","לא תקין"),"לא תקין")))))</f>
        <v/>
      </c>
      <c r="U2513" s="307" t="str">
        <f t="shared" si="705"/>
        <v/>
      </c>
      <c r="V2513" s="723"/>
      <c r="X2513" s="308" t="str">
        <f t="shared" ref="X2513:X2576" si="714">IF(M2513="","",IF(OR(R2513="לא תקין",S2513="לא תקין",T2513="לא תקין",,U2513="לא תקין"),"לא תקין","תקין"))</f>
        <v/>
      </c>
      <c r="Y2513" s="309" t="str">
        <f t="shared" ref="Y2513:Y2576" si="715">IFERROR(IF(J2513="","",K2513/J2513),"")</f>
        <v/>
      </c>
      <c r="Z2513" s="308" t="str">
        <f t="shared" si="706"/>
        <v/>
      </c>
      <c r="AA2513" s="308" t="b">
        <f t="shared" si="707"/>
        <v>1</v>
      </c>
      <c r="AB2513" s="308" t="str">
        <f t="shared" ref="AB2513:AB2576" si="716">IF(H2513="גננת",IF(J2513&lt;75,"לא תקין","תקין"),"")</f>
        <v/>
      </c>
      <c r="AC2513" s="534" t="str">
        <f t="shared" ref="AC2513:AC2576" si="717">IF(B2513&lt;&gt;"",B2513&amp;H2513,"")</f>
        <v/>
      </c>
      <c r="AD2513" s="752" t="str">
        <f t="shared" ref="AD2513:AD2576" si="718">M2513</f>
        <v/>
      </c>
      <c r="AE2513" s="534" t="str">
        <f t="shared" ref="AE2513:AE2576" si="719">IF(B2513&lt;&gt;"",B2513&amp;LEFT(H2513,5),"")</f>
        <v/>
      </c>
      <c r="AF2513" s="752" t="str">
        <f t="shared" ref="AF2513:AF2576" si="720">M2513</f>
        <v/>
      </c>
    </row>
    <row r="2514" spans="2:32" x14ac:dyDescent="0.25">
      <c r="B2514" s="721"/>
      <c r="C2514" s="531" t="str">
        <f>IFERROR(VLOOKUP(B2514,'מצבת ורישום גנים'!B:D,3,0),"")</f>
        <v/>
      </c>
      <c r="D2514" s="721"/>
      <c r="E2514" s="723"/>
      <c r="F2514" s="723"/>
      <c r="G2514" s="723"/>
      <c r="H2514" s="723"/>
      <c r="I2514" s="992" t="str">
        <f t="shared" ref="I2514:I2577" si="721">SUBSTITUTE(IFERROR(IF(H2514="מדצ","מדצ/ית",IF(OR(H2514="סייעת ממשיכה",H2514="סייעת חדשה",H2514="סייעת רפואית/אישית"),"סייעת",IF(H2514="רכזת גן","רכזת גן"))),""),"FALSE","")</f>
        <v/>
      </c>
      <c r="J2514" s="723"/>
      <c r="K2514" s="724"/>
      <c r="L2514" s="723"/>
      <c r="M2514" s="306" t="str">
        <f t="shared" si="708"/>
        <v/>
      </c>
      <c r="N2514" s="32" t="str">
        <f t="shared" si="709"/>
        <v/>
      </c>
      <c r="P2514" s="307" t="str">
        <f t="shared" si="710"/>
        <v/>
      </c>
      <c r="Q2514" s="307" t="str">
        <f t="shared" si="704"/>
        <v/>
      </c>
      <c r="R2514" s="307" t="str">
        <f t="shared" si="711"/>
        <v/>
      </c>
      <c r="S2514" s="307" t="str">
        <f t="shared" si="712"/>
        <v/>
      </c>
      <c r="T2514" s="307" t="str">
        <f t="shared" si="713"/>
        <v/>
      </c>
      <c r="U2514" s="307" t="str">
        <f t="shared" si="705"/>
        <v/>
      </c>
      <c r="V2514" s="723"/>
      <c r="X2514" s="308" t="str">
        <f t="shared" si="714"/>
        <v/>
      </c>
      <c r="Y2514" s="309" t="str">
        <f t="shared" si="715"/>
        <v/>
      </c>
      <c r="Z2514" s="308" t="str">
        <f t="shared" si="706"/>
        <v/>
      </c>
      <c r="AA2514" s="308" t="b">
        <f t="shared" si="707"/>
        <v>1</v>
      </c>
      <c r="AB2514" s="308" t="str">
        <f t="shared" si="716"/>
        <v/>
      </c>
      <c r="AC2514" s="534" t="str">
        <f t="shared" si="717"/>
        <v/>
      </c>
      <c r="AD2514" s="752" t="str">
        <f t="shared" si="718"/>
        <v/>
      </c>
      <c r="AE2514" s="534" t="str">
        <f t="shared" si="719"/>
        <v/>
      </c>
      <c r="AF2514" s="752" t="str">
        <f t="shared" si="720"/>
        <v/>
      </c>
    </row>
    <row r="2515" spans="2:32" x14ac:dyDescent="0.25">
      <c r="B2515" s="721"/>
      <c r="C2515" s="531" t="str">
        <f>IFERROR(VLOOKUP(B2515,'מצבת ורישום גנים'!B:D,3,0),"")</f>
        <v/>
      </c>
      <c r="D2515" s="721"/>
      <c r="E2515" s="723"/>
      <c r="F2515" s="723"/>
      <c r="G2515" s="723"/>
      <c r="H2515" s="723"/>
      <c r="I2515" s="992" t="str">
        <f t="shared" si="721"/>
        <v/>
      </c>
      <c r="J2515" s="723"/>
      <c r="K2515" s="724"/>
      <c r="L2515" s="723"/>
      <c r="M2515" s="306" t="str">
        <f t="shared" si="708"/>
        <v/>
      </c>
      <c r="N2515" s="32" t="str">
        <f t="shared" si="709"/>
        <v/>
      </c>
      <c r="P2515" s="307" t="str">
        <f t="shared" si="710"/>
        <v/>
      </c>
      <c r="Q2515" s="307" t="str">
        <f t="shared" si="704"/>
        <v/>
      </c>
      <c r="R2515" s="307" t="str">
        <f t="shared" si="711"/>
        <v/>
      </c>
      <c r="S2515" s="307" t="str">
        <f t="shared" si="712"/>
        <v/>
      </c>
      <c r="T2515" s="307" t="str">
        <f t="shared" si="713"/>
        <v/>
      </c>
      <c r="U2515" s="307" t="str">
        <f t="shared" si="705"/>
        <v/>
      </c>
      <c r="V2515" s="723"/>
      <c r="X2515" s="308" t="str">
        <f t="shared" si="714"/>
        <v/>
      </c>
      <c r="Y2515" s="309" t="str">
        <f t="shared" si="715"/>
        <v/>
      </c>
      <c r="Z2515" s="308" t="str">
        <f t="shared" si="706"/>
        <v/>
      </c>
      <c r="AA2515" s="308" t="b">
        <f t="shared" si="707"/>
        <v>1</v>
      </c>
      <c r="AB2515" s="308" t="str">
        <f t="shared" si="716"/>
        <v/>
      </c>
      <c r="AC2515" s="534" t="str">
        <f t="shared" si="717"/>
        <v/>
      </c>
      <c r="AD2515" s="752" t="str">
        <f t="shared" si="718"/>
        <v/>
      </c>
      <c r="AE2515" s="534" t="str">
        <f t="shared" si="719"/>
        <v/>
      </c>
      <c r="AF2515" s="752" t="str">
        <f t="shared" si="720"/>
        <v/>
      </c>
    </row>
    <row r="2516" spans="2:32" x14ac:dyDescent="0.25">
      <c r="B2516" s="721"/>
      <c r="C2516" s="531" t="str">
        <f>IFERROR(VLOOKUP(B2516,'מצבת ורישום גנים'!B:D,3,0),"")</f>
        <v/>
      </c>
      <c r="D2516" s="721"/>
      <c r="E2516" s="723"/>
      <c r="F2516" s="723"/>
      <c r="G2516" s="723"/>
      <c r="H2516" s="723"/>
      <c r="I2516" s="992" t="str">
        <f t="shared" si="721"/>
        <v/>
      </c>
      <c r="J2516" s="723"/>
      <c r="K2516" s="724"/>
      <c r="L2516" s="723"/>
      <c r="M2516" s="306" t="str">
        <f t="shared" si="708"/>
        <v/>
      </c>
      <c r="N2516" s="32" t="str">
        <f t="shared" si="709"/>
        <v/>
      </c>
      <c r="P2516" s="307" t="str">
        <f t="shared" si="710"/>
        <v/>
      </c>
      <c r="Q2516" s="307" t="str">
        <f t="shared" si="704"/>
        <v/>
      </c>
      <c r="R2516" s="307" t="str">
        <f t="shared" si="711"/>
        <v/>
      </c>
      <c r="S2516" s="307" t="str">
        <f t="shared" si="712"/>
        <v/>
      </c>
      <c r="T2516" s="307" t="str">
        <f t="shared" si="713"/>
        <v/>
      </c>
      <c r="U2516" s="307" t="str">
        <f t="shared" si="705"/>
        <v/>
      </c>
      <c r="V2516" s="723"/>
      <c r="X2516" s="308" t="str">
        <f t="shared" si="714"/>
        <v/>
      </c>
      <c r="Y2516" s="309" t="str">
        <f t="shared" si="715"/>
        <v/>
      </c>
      <c r="Z2516" s="308" t="str">
        <f t="shared" si="706"/>
        <v/>
      </c>
      <c r="AA2516" s="308" t="b">
        <f t="shared" si="707"/>
        <v>1</v>
      </c>
      <c r="AB2516" s="308" t="str">
        <f t="shared" si="716"/>
        <v/>
      </c>
      <c r="AC2516" s="534" t="str">
        <f t="shared" si="717"/>
        <v/>
      </c>
      <c r="AD2516" s="752" t="str">
        <f t="shared" si="718"/>
        <v/>
      </c>
      <c r="AE2516" s="534" t="str">
        <f t="shared" si="719"/>
        <v/>
      </c>
      <c r="AF2516" s="752" t="str">
        <f t="shared" si="720"/>
        <v/>
      </c>
    </row>
    <row r="2517" spans="2:32" x14ac:dyDescent="0.25">
      <c r="B2517" s="721"/>
      <c r="C2517" s="531" t="str">
        <f>IFERROR(VLOOKUP(B2517,'מצבת ורישום גנים'!B:D,3,0),"")</f>
        <v/>
      </c>
      <c r="D2517" s="721"/>
      <c r="E2517" s="723"/>
      <c r="F2517" s="723"/>
      <c r="G2517" s="723"/>
      <c r="H2517" s="723"/>
      <c r="I2517" s="992" t="str">
        <f t="shared" si="721"/>
        <v/>
      </c>
      <c r="J2517" s="723"/>
      <c r="K2517" s="724"/>
      <c r="L2517" s="723"/>
      <c r="M2517" s="306" t="str">
        <f t="shared" si="708"/>
        <v/>
      </c>
      <c r="N2517" s="32" t="str">
        <f t="shared" si="709"/>
        <v/>
      </c>
      <c r="P2517" s="307" t="str">
        <f t="shared" si="710"/>
        <v/>
      </c>
      <c r="Q2517" s="307" t="str">
        <f t="shared" si="704"/>
        <v/>
      </c>
      <c r="R2517" s="307" t="str">
        <f t="shared" si="711"/>
        <v/>
      </c>
      <c r="S2517" s="307" t="str">
        <f t="shared" si="712"/>
        <v/>
      </c>
      <c r="T2517" s="307" t="str">
        <f t="shared" si="713"/>
        <v/>
      </c>
      <c r="U2517" s="307" t="str">
        <f t="shared" si="705"/>
        <v/>
      </c>
      <c r="V2517" s="723"/>
      <c r="X2517" s="308" t="str">
        <f t="shared" si="714"/>
        <v/>
      </c>
      <c r="Y2517" s="309" t="str">
        <f t="shared" si="715"/>
        <v/>
      </c>
      <c r="Z2517" s="308" t="str">
        <f t="shared" si="706"/>
        <v/>
      </c>
      <c r="AA2517" s="308" t="b">
        <f t="shared" si="707"/>
        <v>1</v>
      </c>
      <c r="AB2517" s="308" t="str">
        <f t="shared" si="716"/>
        <v/>
      </c>
      <c r="AC2517" s="534" t="str">
        <f t="shared" si="717"/>
        <v/>
      </c>
      <c r="AD2517" s="752" t="str">
        <f t="shared" si="718"/>
        <v/>
      </c>
      <c r="AE2517" s="534" t="str">
        <f t="shared" si="719"/>
        <v/>
      </c>
      <c r="AF2517" s="752" t="str">
        <f t="shared" si="720"/>
        <v/>
      </c>
    </row>
    <row r="2518" spans="2:32" x14ac:dyDescent="0.25">
      <c r="B2518" s="721"/>
      <c r="C2518" s="531" t="str">
        <f>IFERROR(VLOOKUP(B2518,'מצבת ורישום גנים'!B:D,3,0),"")</f>
        <v/>
      </c>
      <c r="D2518" s="721"/>
      <c r="E2518" s="723"/>
      <c r="F2518" s="723"/>
      <c r="G2518" s="723"/>
      <c r="H2518" s="723"/>
      <c r="I2518" s="992" t="str">
        <f t="shared" si="721"/>
        <v/>
      </c>
      <c r="J2518" s="723"/>
      <c r="K2518" s="724"/>
      <c r="L2518" s="723"/>
      <c r="M2518" s="306" t="str">
        <f t="shared" si="708"/>
        <v/>
      </c>
      <c r="N2518" s="32" t="str">
        <f t="shared" si="709"/>
        <v/>
      </c>
      <c r="P2518" s="307" t="str">
        <f t="shared" si="710"/>
        <v/>
      </c>
      <c r="Q2518" s="307" t="str">
        <f t="shared" si="704"/>
        <v/>
      </c>
      <c r="R2518" s="307" t="str">
        <f t="shared" si="711"/>
        <v/>
      </c>
      <c r="S2518" s="307" t="str">
        <f t="shared" si="712"/>
        <v/>
      </c>
      <c r="T2518" s="307" t="str">
        <f t="shared" si="713"/>
        <v/>
      </c>
      <c r="U2518" s="307" t="str">
        <f t="shared" si="705"/>
        <v/>
      </c>
      <c r="V2518" s="723"/>
      <c r="X2518" s="308" t="str">
        <f t="shared" si="714"/>
        <v/>
      </c>
      <c r="Y2518" s="309" t="str">
        <f t="shared" si="715"/>
        <v/>
      </c>
      <c r="Z2518" s="308" t="str">
        <f t="shared" si="706"/>
        <v/>
      </c>
      <c r="AA2518" s="308" t="b">
        <f t="shared" si="707"/>
        <v>1</v>
      </c>
      <c r="AB2518" s="308" t="str">
        <f t="shared" si="716"/>
        <v/>
      </c>
      <c r="AC2518" s="534" t="str">
        <f t="shared" si="717"/>
        <v/>
      </c>
      <c r="AD2518" s="752" t="str">
        <f t="shared" si="718"/>
        <v/>
      </c>
      <c r="AE2518" s="534" t="str">
        <f t="shared" si="719"/>
        <v/>
      </c>
      <c r="AF2518" s="752" t="str">
        <f t="shared" si="720"/>
        <v/>
      </c>
    </row>
    <row r="2519" spans="2:32" x14ac:dyDescent="0.25">
      <c r="B2519" s="721"/>
      <c r="C2519" s="531" t="str">
        <f>IFERROR(VLOOKUP(B2519,'מצבת ורישום גנים'!B:D,3,0),"")</f>
        <v/>
      </c>
      <c r="D2519" s="721"/>
      <c r="E2519" s="723"/>
      <c r="F2519" s="723"/>
      <c r="G2519" s="723"/>
      <c r="H2519" s="723"/>
      <c r="I2519" s="992" t="str">
        <f t="shared" si="721"/>
        <v/>
      </c>
      <c r="J2519" s="723"/>
      <c r="K2519" s="724"/>
      <c r="L2519" s="723"/>
      <c r="M2519" s="306" t="str">
        <f t="shared" si="708"/>
        <v/>
      </c>
      <c r="N2519" s="32" t="str">
        <f t="shared" si="709"/>
        <v/>
      </c>
      <c r="P2519" s="307" t="str">
        <f t="shared" si="710"/>
        <v/>
      </c>
      <c r="Q2519" s="307" t="str">
        <f t="shared" si="704"/>
        <v/>
      </c>
      <c r="R2519" s="307" t="str">
        <f t="shared" si="711"/>
        <v/>
      </c>
      <c r="S2519" s="307" t="str">
        <f t="shared" si="712"/>
        <v/>
      </c>
      <c r="T2519" s="307" t="str">
        <f t="shared" si="713"/>
        <v/>
      </c>
      <c r="U2519" s="307" t="str">
        <f t="shared" si="705"/>
        <v/>
      </c>
      <c r="V2519" s="723"/>
      <c r="X2519" s="308" t="str">
        <f t="shared" si="714"/>
        <v/>
      </c>
      <c r="Y2519" s="309" t="str">
        <f t="shared" si="715"/>
        <v/>
      </c>
      <c r="Z2519" s="308" t="str">
        <f t="shared" si="706"/>
        <v/>
      </c>
      <c r="AA2519" s="308" t="b">
        <f t="shared" si="707"/>
        <v>1</v>
      </c>
      <c r="AB2519" s="308" t="str">
        <f t="shared" si="716"/>
        <v/>
      </c>
      <c r="AC2519" s="534" t="str">
        <f t="shared" si="717"/>
        <v/>
      </c>
      <c r="AD2519" s="752" t="str">
        <f t="shared" si="718"/>
        <v/>
      </c>
      <c r="AE2519" s="534" t="str">
        <f t="shared" si="719"/>
        <v/>
      </c>
      <c r="AF2519" s="752" t="str">
        <f t="shared" si="720"/>
        <v/>
      </c>
    </row>
    <row r="2520" spans="2:32" x14ac:dyDescent="0.25">
      <c r="B2520" s="721"/>
      <c r="C2520" s="531" t="str">
        <f>IFERROR(VLOOKUP(B2520,'מצבת ורישום גנים'!B:D,3,0),"")</f>
        <v/>
      </c>
      <c r="D2520" s="721"/>
      <c r="E2520" s="723"/>
      <c r="F2520" s="723"/>
      <c r="G2520" s="723"/>
      <c r="H2520" s="723"/>
      <c r="I2520" s="992" t="str">
        <f t="shared" si="721"/>
        <v/>
      </c>
      <c r="J2520" s="723"/>
      <c r="K2520" s="724"/>
      <c r="L2520" s="723"/>
      <c r="M2520" s="306" t="str">
        <f t="shared" si="708"/>
        <v/>
      </c>
      <c r="N2520" s="32" t="str">
        <f t="shared" si="709"/>
        <v/>
      </c>
      <c r="P2520" s="307" t="str">
        <f t="shared" si="710"/>
        <v/>
      </c>
      <c r="Q2520" s="307" t="str">
        <f t="shared" si="704"/>
        <v/>
      </c>
      <c r="R2520" s="307" t="str">
        <f t="shared" si="711"/>
        <v/>
      </c>
      <c r="S2520" s="307" t="str">
        <f t="shared" si="712"/>
        <v/>
      </c>
      <c r="T2520" s="307" t="str">
        <f t="shared" si="713"/>
        <v/>
      </c>
      <c r="U2520" s="307" t="str">
        <f t="shared" si="705"/>
        <v/>
      </c>
      <c r="V2520" s="723"/>
      <c r="X2520" s="308" t="str">
        <f t="shared" si="714"/>
        <v/>
      </c>
      <c r="Y2520" s="309" t="str">
        <f t="shared" si="715"/>
        <v/>
      </c>
      <c r="Z2520" s="308" t="str">
        <f t="shared" si="706"/>
        <v/>
      </c>
      <c r="AA2520" s="308" t="b">
        <f t="shared" si="707"/>
        <v>1</v>
      </c>
      <c r="AB2520" s="308" t="str">
        <f t="shared" si="716"/>
        <v/>
      </c>
      <c r="AC2520" s="534" t="str">
        <f t="shared" si="717"/>
        <v/>
      </c>
      <c r="AD2520" s="752" t="str">
        <f t="shared" si="718"/>
        <v/>
      </c>
      <c r="AE2520" s="534" t="str">
        <f t="shared" si="719"/>
        <v/>
      </c>
      <c r="AF2520" s="752" t="str">
        <f t="shared" si="720"/>
        <v/>
      </c>
    </row>
    <row r="2521" spans="2:32" x14ac:dyDescent="0.25">
      <c r="B2521" s="721"/>
      <c r="C2521" s="531" t="str">
        <f>IFERROR(VLOOKUP(B2521,'מצבת ורישום גנים'!B:D,3,0),"")</f>
        <v/>
      </c>
      <c r="D2521" s="721"/>
      <c r="E2521" s="723"/>
      <c r="F2521" s="723"/>
      <c r="G2521" s="723"/>
      <c r="H2521" s="723"/>
      <c r="I2521" s="992" t="str">
        <f t="shared" si="721"/>
        <v/>
      </c>
      <c r="J2521" s="723"/>
      <c r="K2521" s="724"/>
      <c r="L2521" s="723"/>
      <c r="M2521" s="306" t="str">
        <f t="shared" si="708"/>
        <v/>
      </c>
      <c r="N2521" s="32" t="str">
        <f t="shared" si="709"/>
        <v/>
      </c>
      <c r="P2521" s="307" t="str">
        <f t="shared" si="710"/>
        <v/>
      </c>
      <c r="Q2521" s="307" t="str">
        <f t="shared" si="704"/>
        <v/>
      </c>
      <c r="R2521" s="307" t="str">
        <f t="shared" si="711"/>
        <v/>
      </c>
      <c r="S2521" s="307" t="str">
        <f t="shared" si="712"/>
        <v/>
      </c>
      <c r="T2521" s="307" t="str">
        <f t="shared" si="713"/>
        <v/>
      </c>
      <c r="U2521" s="307" t="str">
        <f t="shared" si="705"/>
        <v/>
      </c>
      <c r="V2521" s="723"/>
      <c r="X2521" s="308" t="str">
        <f t="shared" si="714"/>
        <v/>
      </c>
      <c r="Y2521" s="309" t="str">
        <f t="shared" si="715"/>
        <v/>
      </c>
      <c r="Z2521" s="308" t="str">
        <f t="shared" si="706"/>
        <v/>
      </c>
      <c r="AA2521" s="308" t="b">
        <f t="shared" si="707"/>
        <v>1</v>
      </c>
      <c r="AB2521" s="308" t="str">
        <f t="shared" si="716"/>
        <v/>
      </c>
      <c r="AC2521" s="534" t="str">
        <f t="shared" si="717"/>
        <v/>
      </c>
      <c r="AD2521" s="752" t="str">
        <f t="shared" si="718"/>
        <v/>
      </c>
      <c r="AE2521" s="534" t="str">
        <f t="shared" si="719"/>
        <v/>
      </c>
      <c r="AF2521" s="752" t="str">
        <f t="shared" si="720"/>
        <v/>
      </c>
    </row>
    <row r="2522" spans="2:32" x14ac:dyDescent="0.25">
      <c r="B2522" s="721"/>
      <c r="C2522" s="531" t="str">
        <f>IFERROR(VLOOKUP(B2522,'מצבת ורישום גנים'!B:D,3,0),"")</f>
        <v/>
      </c>
      <c r="D2522" s="721"/>
      <c r="E2522" s="723"/>
      <c r="F2522" s="723"/>
      <c r="G2522" s="723"/>
      <c r="H2522" s="723"/>
      <c r="I2522" s="992" t="str">
        <f t="shared" si="721"/>
        <v/>
      </c>
      <c r="J2522" s="723"/>
      <c r="K2522" s="724"/>
      <c r="L2522" s="723"/>
      <c r="M2522" s="306" t="str">
        <f t="shared" si="708"/>
        <v/>
      </c>
      <c r="N2522" s="32" t="str">
        <f t="shared" si="709"/>
        <v/>
      </c>
      <c r="P2522" s="307" t="str">
        <f t="shared" si="710"/>
        <v/>
      </c>
      <c r="Q2522" s="307" t="str">
        <f t="shared" si="704"/>
        <v/>
      </c>
      <c r="R2522" s="307" t="str">
        <f t="shared" si="711"/>
        <v/>
      </c>
      <c r="S2522" s="307" t="str">
        <f t="shared" si="712"/>
        <v/>
      </c>
      <c r="T2522" s="307" t="str">
        <f t="shared" si="713"/>
        <v/>
      </c>
      <c r="U2522" s="307" t="str">
        <f t="shared" si="705"/>
        <v/>
      </c>
      <c r="V2522" s="723"/>
      <c r="X2522" s="308" t="str">
        <f t="shared" si="714"/>
        <v/>
      </c>
      <c r="Y2522" s="309" t="str">
        <f t="shared" si="715"/>
        <v/>
      </c>
      <c r="Z2522" s="308" t="str">
        <f t="shared" si="706"/>
        <v/>
      </c>
      <c r="AA2522" s="308" t="b">
        <f t="shared" si="707"/>
        <v>1</v>
      </c>
      <c r="AB2522" s="308" t="str">
        <f t="shared" si="716"/>
        <v/>
      </c>
      <c r="AC2522" s="534" t="str">
        <f t="shared" si="717"/>
        <v/>
      </c>
      <c r="AD2522" s="752" t="str">
        <f t="shared" si="718"/>
        <v/>
      </c>
      <c r="AE2522" s="534" t="str">
        <f t="shared" si="719"/>
        <v/>
      </c>
      <c r="AF2522" s="752" t="str">
        <f t="shared" si="720"/>
        <v/>
      </c>
    </row>
    <row r="2523" spans="2:32" x14ac:dyDescent="0.25">
      <c r="B2523" s="721"/>
      <c r="C2523" s="531" t="str">
        <f>IFERROR(VLOOKUP(B2523,'מצבת ורישום גנים'!B:D,3,0),"")</f>
        <v/>
      </c>
      <c r="D2523" s="721"/>
      <c r="E2523" s="723"/>
      <c r="F2523" s="723"/>
      <c r="G2523" s="723"/>
      <c r="H2523" s="723"/>
      <c r="I2523" s="992" t="str">
        <f t="shared" si="721"/>
        <v/>
      </c>
      <c r="J2523" s="723"/>
      <c r="K2523" s="724"/>
      <c r="L2523" s="723"/>
      <c r="M2523" s="306" t="str">
        <f t="shared" si="708"/>
        <v/>
      </c>
      <c r="N2523" s="32" t="str">
        <f t="shared" si="709"/>
        <v/>
      </c>
      <c r="P2523" s="307" t="str">
        <f t="shared" si="710"/>
        <v/>
      </c>
      <c r="Q2523" s="307" t="str">
        <f t="shared" si="704"/>
        <v/>
      </c>
      <c r="R2523" s="307" t="str">
        <f t="shared" si="711"/>
        <v/>
      </c>
      <c r="S2523" s="307" t="str">
        <f t="shared" si="712"/>
        <v/>
      </c>
      <c r="T2523" s="307" t="str">
        <f t="shared" si="713"/>
        <v/>
      </c>
      <c r="U2523" s="307" t="str">
        <f t="shared" si="705"/>
        <v/>
      </c>
      <c r="V2523" s="723"/>
      <c r="X2523" s="308" t="str">
        <f t="shared" si="714"/>
        <v/>
      </c>
      <c r="Y2523" s="309" t="str">
        <f t="shared" si="715"/>
        <v/>
      </c>
      <c r="Z2523" s="308" t="str">
        <f t="shared" si="706"/>
        <v/>
      </c>
      <c r="AA2523" s="308" t="b">
        <f t="shared" si="707"/>
        <v>1</v>
      </c>
      <c r="AB2523" s="308" t="str">
        <f t="shared" si="716"/>
        <v/>
      </c>
      <c r="AC2523" s="534" t="str">
        <f t="shared" si="717"/>
        <v/>
      </c>
      <c r="AD2523" s="752" t="str">
        <f t="shared" si="718"/>
        <v/>
      </c>
      <c r="AE2523" s="534" t="str">
        <f t="shared" si="719"/>
        <v/>
      </c>
      <c r="AF2523" s="752" t="str">
        <f t="shared" si="720"/>
        <v/>
      </c>
    </row>
    <row r="2524" spans="2:32" x14ac:dyDescent="0.25">
      <c r="B2524" s="721"/>
      <c r="C2524" s="531" t="str">
        <f>IFERROR(VLOOKUP(B2524,'מצבת ורישום גנים'!B:D,3,0),"")</f>
        <v/>
      </c>
      <c r="D2524" s="721"/>
      <c r="E2524" s="723"/>
      <c r="F2524" s="723"/>
      <c r="G2524" s="723"/>
      <c r="H2524" s="723"/>
      <c r="I2524" s="992" t="str">
        <f t="shared" si="721"/>
        <v/>
      </c>
      <c r="J2524" s="723"/>
      <c r="K2524" s="724"/>
      <c r="L2524" s="723"/>
      <c r="M2524" s="306" t="str">
        <f t="shared" si="708"/>
        <v/>
      </c>
      <c r="N2524" s="32" t="str">
        <f t="shared" si="709"/>
        <v/>
      </c>
      <c r="P2524" s="307" t="str">
        <f t="shared" si="710"/>
        <v/>
      </c>
      <c r="Q2524" s="307" t="str">
        <f t="shared" si="704"/>
        <v/>
      </c>
      <c r="R2524" s="307" t="str">
        <f t="shared" si="711"/>
        <v/>
      </c>
      <c r="S2524" s="307" t="str">
        <f t="shared" si="712"/>
        <v/>
      </c>
      <c r="T2524" s="307" t="str">
        <f t="shared" si="713"/>
        <v/>
      </c>
      <c r="U2524" s="307" t="str">
        <f t="shared" si="705"/>
        <v/>
      </c>
      <c r="V2524" s="723"/>
      <c r="X2524" s="308" t="str">
        <f t="shared" si="714"/>
        <v/>
      </c>
      <c r="Y2524" s="309" t="str">
        <f t="shared" si="715"/>
        <v/>
      </c>
      <c r="Z2524" s="308" t="str">
        <f t="shared" si="706"/>
        <v/>
      </c>
      <c r="AA2524" s="308" t="b">
        <f t="shared" si="707"/>
        <v>1</v>
      </c>
      <c r="AB2524" s="308" t="str">
        <f t="shared" si="716"/>
        <v/>
      </c>
      <c r="AC2524" s="534" t="str">
        <f t="shared" si="717"/>
        <v/>
      </c>
      <c r="AD2524" s="752" t="str">
        <f t="shared" si="718"/>
        <v/>
      </c>
      <c r="AE2524" s="534" t="str">
        <f t="shared" si="719"/>
        <v/>
      </c>
      <c r="AF2524" s="752" t="str">
        <f t="shared" si="720"/>
        <v/>
      </c>
    </row>
    <row r="2525" spans="2:32" x14ac:dyDescent="0.25">
      <c r="B2525" s="721"/>
      <c r="C2525" s="531" t="str">
        <f>IFERROR(VLOOKUP(B2525,'מצבת ורישום גנים'!B:D,3,0),"")</f>
        <v/>
      </c>
      <c r="D2525" s="721"/>
      <c r="E2525" s="723"/>
      <c r="F2525" s="723"/>
      <c r="G2525" s="723"/>
      <c r="H2525" s="723"/>
      <c r="I2525" s="992" t="str">
        <f t="shared" si="721"/>
        <v/>
      </c>
      <c r="J2525" s="723"/>
      <c r="K2525" s="724"/>
      <c r="L2525" s="723"/>
      <c r="M2525" s="306" t="str">
        <f t="shared" si="708"/>
        <v/>
      </c>
      <c r="N2525" s="32" t="str">
        <f t="shared" si="709"/>
        <v/>
      </c>
      <c r="P2525" s="307" t="str">
        <f t="shared" si="710"/>
        <v/>
      </c>
      <c r="Q2525" s="307" t="str">
        <f t="shared" si="704"/>
        <v/>
      </c>
      <c r="R2525" s="307" t="str">
        <f t="shared" si="711"/>
        <v/>
      </c>
      <c r="S2525" s="307" t="str">
        <f t="shared" si="712"/>
        <v/>
      </c>
      <c r="T2525" s="307" t="str">
        <f t="shared" si="713"/>
        <v/>
      </c>
      <c r="U2525" s="307" t="str">
        <f t="shared" si="705"/>
        <v/>
      </c>
      <c r="V2525" s="723"/>
      <c r="X2525" s="308" t="str">
        <f t="shared" si="714"/>
        <v/>
      </c>
      <c r="Y2525" s="309" t="str">
        <f t="shared" si="715"/>
        <v/>
      </c>
      <c r="Z2525" s="308" t="str">
        <f t="shared" si="706"/>
        <v/>
      </c>
      <c r="AA2525" s="308" t="b">
        <f t="shared" si="707"/>
        <v>1</v>
      </c>
      <c r="AB2525" s="308" t="str">
        <f t="shared" si="716"/>
        <v/>
      </c>
      <c r="AC2525" s="534" t="str">
        <f t="shared" si="717"/>
        <v/>
      </c>
      <c r="AD2525" s="752" t="str">
        <f t="shared" si="718"/>
        <v/>
      </c>
      <c r="AE2525" s="534" t="str">
        <f t="shared" si="719"/>
        <v/>
      </c>
      <c r="AF2525" s="752" t="str">
        <f t="shared" si="720"/>
        <v/>
      </c>
    </row>
    <row r="2526" spans="2:32" x14ac:dyDescent="0.25">
      <c r="B2526" s="721"/>
      <c r="C2526" s="531" t="str">
        <f>IFERROR(VLOOKUP(B2526,'מצבת ורישום גנים'!B:D,3,0),"")</f>
        <v/>
      </c>
      <c r="D2526" s="721"/>
      <c r="E2526" s="723"/>
      <c r="F2526" s="723"/>
      <c r="G2526" s="723"/>
      <c r="H2526" s="723"/>
      <c r="I2526" s="992" t="str">
        <f t="shared" si="721"/>
        <v/>
      </c>
      <c r="J2526" s="723"/>
      <c r="K2526" s="724"/>
      <c r="L2526" s="723"/>
      <c r="M2526" s="306" t="str">
        <f t="shared" si="708"/>
        <v/>
      </c>
      <c r="N2526" s="32" t="str">
        <f t="shared" si="709"/>
        <v/>
      </c>
      <c r="P2526" s="307" t="str">
        <f t="shared" si="710"/>
        <v/>
      </c>
      <c r="Q2526" s="307" t="str">
        <f t="shared" si="704"/>
        <v/>
      </c>
      <c r="R2526" s="307" t="str">
        <f t="shared" si="711"/>
        <v/>
      </c>
      <c r="S2526" s="307" t="str">
        <f t="shared" si="712"/>
        <v/>
      </c>
      <c r="T2526" s="307" t="str">
        <f t="shared" si="713"/>
        <v/>
      </c>
      <c r="U2526" s="307" t="str">
        <f t="shared" si="705"/>
        <v/>
      </c>
      <c r="V2526" s="723"/>
      <c r="X2526" s="308" t="str">
        <f t="shared" si="714"/>
        <v/>
      </c>
      <c r="Y2526" s="309" t="str">
        <f t="shared" si="715"/>
        <v/>
      </c>
      <c r="Z2526" s="308" t="str">
        <f t="shared" si="706"/>
        <v/>
      </c>
      <c r="AA2526" s="308" t="b">
        <f t="shared" si="707"/>
        <v>1</v>
      </c>
      <c r="AB2526" s="308" t="str">
        <f t="shared" si="716"/>
        <v/>
      </c>
      <c r="AC2526" s="534" t="str">
        <f t="shared" si="717"/>
        <v/>
      </c>
      <c r="AD2526" s="752" t="str">
        <f t="shared" si="718"/>
        <v/>
      </c>
      <c r="AE2526" s="534" t="str">
        <f t="shared" si="719"/>
        <v/>
      </c>
      <c r="AF2526" s="752" t="str">
        <f t="shared" si="720"/>
        <v/>
      </c>
    </row>
    <row r="2527" spans="2:32" x14ac:dyDescent="0.25">
      <c r="B2527" s="721"/>
      <c r="C2527" s="531" t="str">
        <f>IFERROR(VLOOKUP(B2527,'מצבת ורישום גנים'!B:D,3,0),"")</f>
        <v/>
      </c>
      <c r="D2527" s="721"/>
      <c r="E2527" s="723"/>
      <c r="F2527" s="723"/>
      <c r="G2527" s="723"/>
      <c r="H2527" s="723"/>
      <c r="I2527" s="992" t="str">
        <f t="shared" si="721"/>
        <v/>
      </c>
      <c r="J2527" s="723"/>
      <c r="K2527" s="724"/>
      <c r="L2527" s="723"/>
      <c r="M2527" s="306" t="str">
        <f t="shared" si="708"/>
        <v/>
      </c>
      <c r="N2527" s="32" t="str">
        <f t="shared" si="709"/>
        <v/>
      </c>
      <c r="P2527" s="307" t="str">
        <f t="shared" si="710"/>
        <v/>
      </c>
      <c r="Q2527" s="307" t="str">
        <f t="shared" si="704"/>
        <v/>
      </c>
      <c r="R2527" s="307" t="str">
        <f t="shared" si="711"/>
        <v/>
      </c>
      <c r="S2527" s="307" t="str">
        <f t="shared" si="712"/>
        <v/>
      </c>
      <c r="T2527" s="307" t="str">
        <f t="shared" si="713"/>
        <v/>
      </c>
      <c r="U2527" s="307" t="str">
        <f t="shared" si="705"/>
        <v/>
      </c>
      <c r="V2527" s="723"/>
      <c r="X2527" s="308" t="str">
        <f t="shared" si="714"/>
        <v/>
      </c>
      <c r="Y2527" s="309" t="str">
        <f t="shared" si="715"/>
        <v/>
      </c>
      <c r="Z2527" s="308" t="str">
        <f t="shared" si="706"/>
        <v/>
      </c>
      <c r="AA2527" s="308" t="b">
        <f t="shared" si="707"/>
        <v>1</v>
      </c>
      <c r="AB2527" s="308" t="str">
        <f t="shared" si="716"/>
        <v/>
      </c>
      <c r="AC2527" s="534" t="str">
        <f t="shared" si="717"/>
        <v/>
      </c>
      <c r="AD2527" s="752" t="str">
        <f t="shared" si="718"/>
        <v/>
      </c>
      <c r="AE2527" s="534" t="str">
        <f t="shared" si="719"/>
        <v/>
      </c>
      <c r="AF2527" s="752" t="str">
        <f t="shared" si="720"/>
        <v/>
      </c>
    </row>
    <row r="2528" spans="2:32" x14ac:dyDescent="0.25">
      <c r="B2528" s="721"/>
      <c r="C2528" s="531" t="str">
        <f>IFERROR(VLOOKUP(B2528,'מצבת ורישום גנים'!B:D,3,0),"")</f>
        <v/>
      </c>
      <c r="D2528" s="721"/>
      <c r="E2528" s="723"/>
      <c r="F2528" s="723"/>
      <c r="G2528" s="723"/>
      <c r="H2528" s="723"/>
      <c r="I2528" s="992" t="str">
        <f t="shared" si="721"/>
        <v/>
      </c>
      <c r="J2528" s="723"/>
      <c r="K2528" s="724"/>
      <c r="L2528" s="723"/>
      <c r="M2528" s="306" t="str">
        <f t="shared" si="708"/>
        <v/>
      </c>
      <c r="N2528" s="32" t="str">
        <f t="shared" si="709"/>
        <v/>
      </c>
      <c r="P2528" s="307" t="str">
        <f t="shared" si="710"/>
        <v/>
      </c>
      <c r="Q2528" s="307" t="str">
        <f t="shared" si="704"/>
        <v/>
      </c>
      <c r="R2528" s="307" t="str">
        <f t="shared" si="711"/>
        <v/>
      </c>
      <c r="S2528" s="307" t="str">
        <f t="shared" si="712"/>
        <v/>
      </c>
      <c r="T2528" s="307" t="str">
        <f t="shared" si="713"/>
        <v/>
      </c>
      <c r="U2528" s="307" t="str">
        <f t="shared" si="705"/>
        <v/>
      </c>
      <c r="V2528" s="723"/>
      <c r="X2528" s="308" t="str">
        <f t="shared" si="714"/>
        <v/>
      </c>
      <c r="Y2528" s="309" t="str">
        <f t="shared" si="715"/>
        <v/>
      </c>
      <c r="Z2528" s="308" t="str">
        <f t="shared" si="706"/>
        <v/>
      </c>
      <c r="AA2528" s="308" t="b">
        <f t="shared" si="707"/>
        <v>1</v>
      </c>
      <c r="AB2528" s="308" t="str">
        <f t="shared" si="716"/>
        <v/>
      </c>
      <c r="AC2528" s="534" t="str">
        <f t="shared" si="717"/>
        <v/>
      </c>
      <c r="AD2528" s="752" t="str">
        <f t="shared" si="718"/>
        <v/>
      </c>
      <c r="AE2528" s="534" t="str">
        <f t="shared" si="719"/>
        <v/>
      </c>
      <c r="AF2528" s="752" t="str">
        <f t="shared" si="720"/>
        <v/>
      </c>
    </row>
    <row r="2529" spans="2:32" x14ac:dyDescent="0.25">
      <c r="B2529" s="721"/>
      <c r="C2529" s="531" t="str">
        <f>IFERROR(VLOOKUP(B2529,'מצבת ורישום גנים'!B:D,3,0),"")</f>
        <v/>
      </c>
      <c r="D2529" s="721"/>
      <c r="E2529" s="723"/>
      <c r="F2529" s="723"/>
      <c r="G2529" s="723"/>
      <c r="H2529" s="723"/>
      <c r="I2529" s="992" t="str">
        <f t="shared" si="721"/>
        <v/>
      </c>
      <c r="J2529" s="723"/>
      <c r="K2529" s="724"/>
      <c r="L2529" s="723"/>
      <c r="M2529" s="306" t="str">
        <f t="shared" si="708"/>
        <v/>
      </c>
      <c r="N2529" s="32" t="str">
        <f t="shared" si="709"/>
        <v/>
      </c>
      <c r="P2529" s="307" t="str">
        <f t="shared" si="710"/>
        <v/>
      </c>
      <c r="Q2529" s="307" t="str">
        <f t="shared" si="704"/>
        <v/>
      </c>
      <c r="R2529" s="307" t="str">
        <f t="shared" si="711"/>
        <v/>
      </c>
      <c r="S2529" s="307" t="str">
        <f t="shared" si="712"/>
        <v/>
      </c>
      <c r="T2529" s="307" t="str">
        <f t="shared" si="713"/>
        <v/>
      </c>
      <c r="U2529" s="307" t="str">
        <f t="shared" si="705"/>
        <v/>
      </c>
      <c r="V2529" s="723"/>
      <c r="X2529" s="308" t="str">
        <f t="shared" si="714"/>
        <v/>
      </c>
      <c r="Y2529" s="309" t="str">
        <f t="shared" si="715"/>
        <v/>
      </c>
      <c r="Z2529" s="308" t="str">
        <f t="shared" si="706"/>
        <v/>
      </c>
      <c r="AA2529" s="308" t="b">
        <f t="shared" si="707"/>
        <v>1</v>
      </c>
      <c r="AB2529" s="308" t="str">
        <f t="shared" si="716"/>
        <v/>
      </c>
      <c r="AC2529" s="534" t="str">
        <f t="shared" si="717"/>
        <v/>
      </c>
      <c r="AD2529" s="752" t="str">
        <f t="shared" si="718"/>
        <v/>
      </c>
      <c r="AE2529" s="534" t="str">
        <f t="shared" si="719"/>
        <v/>
      </c>
      <c r="AF2529" s="752" t="str">
        <f t="shared" si="720"/>
        <v/>
      </c>
    </row>
    <row r="2530" spans="2:32" x14ac:dyDescent="0.25">
      <c r="B2530" s="721"/>
      <c r="C2530" s="531" t="str">
        <f>IFERROR(VLOOKUP(B2530,'מצבת ורישום גנים'!B:D,3,0),"")</f>
        <v/>
      </c>
      <c r="D2530" s="721"/>
      <c r="E2530" s="723"/>
      <c r="F2530" s="723"/>
      <c r="G2530" s="723"/>
      <c r="H2530" s="723"/>
      <c r="I2530" s="992" t="str">
        <f t="shared" si="721"/>
        <v/>
      </c>
      <c r="J2530" s="723"/>
      <c r="K2530" s="724"/>
      <c r="L2530" s="723"/>
      <c r="M2530" s="306" t="str">
        <f t="shared" si="708"/>
        <v/>
      </c>
      <c r="N2530" s="32" t="str">
        <f t="shared" si="709"/>
        <v/>
      </c>
      <c r="P2530" s="307" t="str">
        <f t="shared" si="710"/>
        <v/>
      </c>
      <c r="Q2530" s="307" t="str">
        <f t="shared" si="704"/>
        <v/>
      </c>
      <c r="R2530" s="307" t="str">
        <f t="shared" si="711"/>
        <v/>
      </c>
      <c r="S2530" s="307" t="str">
        <f t="shared" si="712"/>
        <v/>
      </c>
      <c r="T2530" s="307" t="str">
        <f t="shared" si="713"/>
        <v/>
      </c>
      <c r="U2530" s="307" t="str">
        <f t="shared" si="705"/>
        <v/>
      </c>
      <c r="V2530" s="723"/>
      <c r="X2530" s="308" t="str">
        <f t="shared" si="714"/>
        <v/>
      </c>
      <c r="Y2530" s="309" t="str">
        <f t="shared" si="715"/>
        <v/>
      </c>
      <c r="Z2530" s="308" t="str">
        <f t="shared" si="706"/>
        <v/>
      </c>
      <c r="AA2530" s="308" t="b">
        <f t="shared" si="707"/>
        <v>1</v>
      </c>
      <c r="AB2530" s="308" t="str">
        <f t="shared" si="716"/>
        <v/>
      </c>
      <c r="AC2530" s="534" t="str">
        <f t="shared" si="717"/>
        <v/>
      </c>
      <c r="AD2530" s="752" t="str">
        <f t="shared" si="718"/>
        <v/>
      </c>
      <c r="AE2530" s="534" t="str">
        <f t="shared" si="719"/>
        <v/>
      </c>
      <c r="AF2530" s="752" t="str">
        <f t="shared" si="720"/>
        <v/>
      </c>
    </row>
    <row r="2531" spans="2:32" x14ac:dyDescent="0.25">
      <c r="B2531" s="721"/>
      <c r="C2531" s="531" t="str">
        <f>IFERROR(VLOOKUP(B2531,'מצבת ורישום גנים'!B:D,3,0),"")</f>
        <v/>
      </c>
      <c r="D2531" s="721"/>
      <c r="E2531" s="723"/>
      <c r="F2531" s="723"/>
      <c r="G2531" s="723"/>
      <c r="H2531" s="723"/>
      <c r="I2531" s="992" t="str">
        <f t="shared" si="721"/>
        <v/>
      </c>
      <c r="J2531" s="723"/>
      <c r="K2531" s="724"/>
      <c r="L2531" s="723"/>
      <c r="M2531" s="306" t="str">
        <f t="shared" si="708"/>
        <v/>
      </c>
      <c r="N2531" s="32" t="str">
        <f t="shared" si="709"/>
        <v/>
      </c>
      <c r="P2531" s="307" t="str">
        <f t="shared" si="710"/>
        <v/>
      </c>
      <c r="Q2531" s="307" t="str">
        <f t="shared" si="704"/>
        <v/>
      </c>
      <c r="R2531" s="307" t="str">
        <f t="shared" si="711"/>
        <v/>
      </c>
      <c r="S2531" s="307" t="str">
        <f t="shared" si="712"/>
        <v/>
      </c>
      <c r="T2531" s="307" t="str">
        <f t="shared" si="713"/>
        <v/>
      </c>
      <c r="U2531" s="307" t="str">
        <f t="shared" si="705"/>
        <v/>
      </c>
      <c r="V2531" s="723"/>
      <c r="X2531" s="308" t="str">
        <f t="shared" si="714"/>
        <v/>
      </c>
      <c r="Y2531" s="309" t="str">
        <f t="shared" si="715"/>
        <v/>
      </c>
      <c r="Z2531" s="308" t="str">
        <f t="shared" si="706"/>
        <v/>
      </c>
      <c r="AA2531" s="308" t="b">
        <f t="shared" si="707"/>
        <v>1</v>
      </c>
      <c r="AB2531" s="308" t="str">
        <f t="shared" si="716"/>
        <v/>
      </c>
      <c r="AC2531" s="534" t="str">
        <f t="shared" si="717"/>
        <v/>
      </c>
      <c r="AD2531" s="752" t="str">
        <f t="shared" si="718"/>
        <v/>
      </c>
      <c r="AE2531" s="534" t="str">
        <f t="shared" si="719"/>
        <v/>
      </c>
      <c r="AF2531" s="752" t="str">
        <f t="shared" si="720"/>
        <v/>
      </c>
    </row>
    <row r="2532" spans="2:32" x14ac:dyDescent="0.25">
      <c r="B2532" s="721"/>
      <c r="C2532" s="531" t="str">
        <f>IFERROR(VLOOKUP(B2532,'מצבת ורישום גנים'!B:D,3,0),"")</f>
        <v/>
      </c>
      <c r="D2532" s="721"/>
      <c r="E2532" s="723"/>
      <c r="F2532" s="723"/>
      <c r="G2532" s="723"/>
      <c r="H2532" s="723"/>
      <c r="I2532" s="992" t="str">
        <f t="shared" si="721"/>
        <v/>
      </c>
      <c r="J2532" s="723"/>
      <c r="K2532" s="724"/>
      <c r="L2532" s="723"/>
      <c r="M2532" s="306" t="str">
        <f t="shared" si="708"/>
        <v/>
      </c>
      <c r="N2532" s="32" t="str">
        <f t="shared" si="709"/>
        <v/>
      </c>
      <c r="P2532" s="307" t="str">
        <f t="shared" si="710"/>
        <v/>
      </c>
      <c r="Q2532" s="307" t="str">
        <f t="shared" si="704"/>
        <v/>
      </c>
      <c r="R2532" s="307" t="str">
        <f t="shared" si="711"/>
        <v/>
      </c>
      <c r="S2532" s="307" t="str">
        <f t="shared" si="712"/>
        <v/>
      </c>
      <c r="T2532" s="307" t="str">
        <f t="shared" si="713"/>
        <v/>
      </c>
      <c r="U2532" s="307" t="str">
        <f t="shared" si="705"/>
        <v/>
      </c>
      <c r="V2532" s="723"/>
      <c r="X2532" s="308" t="str">
        <f t="shared" si="714"/>
        <v/>
      </c>
      <c r="Y2532" s="309" t="str">
        <f t="shared" si="715"/>
        <v/>
      </c>
      <c r="Z2532" s="308" t="str">
        <f t="shared" si="706"/>
        <v/>
      </c>
      <c r="AA2532" s="308" t="b">
        <f t="shared" si="707"/>
        <v>1</v>
      </c>
      <c r="AB2532" s="308" t="str">
        <f t="shared" si="716"/>
        <v/>
      </c>
      <c r="AC2532" s="534" t="str">
        <f t="shared" si="717"/>
        <v/>
      </c>
      <c r="AD2532" s="752" t="str">
        <f t="shared" si="718"/>
        <v/>
      </c>
      <c r="AE2532" s="534" t="str">
        <f t="shared" si="719"/>
        <v/>
      </c>
      <c r="AF2532" s="752" t="str">
        <f t="shared" si="720"/>
        <v/>
      </c>
    </row>
    <row r="2533" spans="2:32" x14ac:dyDescent="0.25">
      <c r="B2533" s="721"/>
      <c r="C2533" s="531" t="str">
        <f>IFERROR(VLOOKUP(B2533,'מצבת ורישום גנים'!B:D,3,0),"")</f>
        <v/>
      </c>
      <c r="D2533" s="721"/>
      <c r="E2533" s="723"/>
      <c r="F2533" s="723"/>
      <c r="G2533" s="723"/>
      <c r="H2533" s="723"/>
      <c r="I2533" s="992" t="str">
        <f t="shared" si="721"/>
        <v/>
      </c>
      <c r="J2533" s="723"/>
      <c r="K2533" s="724"/>
      <c r="L2533" s="723"/>
      <c r="M2533" s="306" t="str">
        <f t="shared" si="708"/>
        <v/>
      </c>
      <c r="N2533" s="32" t="str">
        <f t="shared" si="709"/>
        <v/>
      </c>
      <c r="P2533" s="307" t="str">
        <f t="shared" si="710"/>
        <v/>
      </c>
      <c r="Q2533" s="307" t="str">
        <f t="shared" si="704"/>
        <v/>
      </c>
      <c r="R2533" s="307" t="str">
        <f t="shared" si="711"/>
        <v/>
      </c>
      <c r="S2533" s="307" t="str">
        <f t="shared" si="712"/>
        <v/>
      </c>
      <c r="T2533" s="307" t="str">
        <f t="shared" si="713"/>
        <v/>
      </c>
      <c r="U2533" s="307" t="str">
        <f t="shared" si="705"/>
        <v/>
      </c>
      <c r="V2533" s="723"/>
      <c r="X2533" s="308" t="str">
        <f t="shared" si="714"/>
        <v/>
      </c>
      <c r="Y2533" s="309" t="str">
        <f t="shared" si="715"/>
        <v/>
      </c>
      <c r="Z2533" s="308" t="str">
        <f t="shared" si="706"/>
        <v/>
      </c>
      <c r="AA2533" s="308" t="b">
        <f t="shared" si="707"/>
        <v>1</v>
      </c>
      <c r="AB2533" s="308" t="str">
        <f t="shared" si="716"/>
        <v/>
      </c>
      <c r="AC2533" s="534" t="str">
        <f t="shared" si="717"/>
        <v/>
      </c>
      <c r="AD2533" s="752" t="str">
        <f t="shared" si="718"/>
        <v/>
      </c>
      <c r="AE2533" s="534" t="str">
        <f t="shared" si="719"/>
        <v/>
      </c>
      <c r="AF2533" s="752" t="str">
        <f t="shared" si="720"/>
        <v/>
      </c>
    </row>
    <row r="2534" spans="2:32" x14ac:dyDescent="0.25">
      <c r="B2534" s="721"/>
      <c r="C2534" s="531" t="str">
        <f>IFERROR(VLOOKUP(B2534,'מצבת ורישום גנים'!B:D,3,0),"")</f>
        <v/>
      </c>
      <c r="D2534" s="721"/>
      <c r="E2534" s="723"/>
      <c r="F2534" s="723"/>
      <c r="G2534" s="723"/>
      <c r="H2534" s="723"/>
      <c r="I2534" s="992" t="str">
        <f t="shared" si="721"/>
        <v/>
      </c>
      <c r="J2534" s="723"/>
      <c r="K2534" s="724"/>
      <c r="L2534" s="723"/>
      <c r="M2534" s="306" t="str">
        <f t="shared" si="708"/>
        <v/>
      </c>
      <c r="N2534" s="32" t="str">
        <f t="shared" si="709"/>
        <v/>
      </c>
      <c r="P2534" s="307" t="str">
        <f t="shared" si="710"/>
        <v/>
      </c>
      <c r="Q2534" s="307" t="str">
        <f t="shared" si="704"/>
        <v/>
      </c>
      <c r="R2534" s="307" t="str">
        <f t="shared" si="711"/>
        <v/>
      </c>
      <c r="S2534" s="307" t="str">
        <f t="shared" si="712"/>
        <v/>
      </c>
      <c r="T2534" s="307" t="str">
        <f t="shared" si="713"/>
        <v/>
      </c>
      <c r="U2534" s="307" t="str">
        <f t="shared" si="705"/>
        <v/>
      </c>
      <c r="V2534" s="723"/>
      <c r="X2534" s="308" t="str">
        <f t="shared" si="714"/>
        <v/>
      </c>
      <c r="Y2534" s="309" t="str">
        <f t="shared" si="715"/>
        <v/>
      </c>
      <c r="Z2534" s="308" t="str">
        <f t="shared" si="706"/>
        <v/>
      </c>
      <c r="AA2534" s="308" t="b">
        <f t="shared" si="707"/>
        <v>1</v>
      </c>
      <c r="AB2534" s="308" t="str">
        <f t="shared" si="716"/>
        <v/>
      </c>
      <c r="AC2534" s="534" t="str">
        <f t="shared" si="717"/>
        <v/>
      </c>
      <c r="AD2534" s="752" t="str">
        <f t="shared" si="718"/>
        <v/>
      </c>
      <c r="AE2534" s="534" t="str">
        <f t="shared" si="719"/>
        <v/>
      </c>
      <c r="AF2534" s="752" t="str">
        <f t="shared" si="720"/>
        <v/>
      </c>
    </row>
    <row r="2535" spans="2:32" x14ac:dyDescent="0.25">
      <c r="B2535" s="721"/>
      <c r="C2535" s="531" t="str">
        <f>IFERROR(VLOOKUP(B2535,'מצבת ורישום גנים'!B:D,3,0),"")</f>
        <v/>
      </c>
      <c r="D2535" s="721"/>
      <c r="E2535" s="723"/>
      <c r="F2535" s="723"/>
      <c r="G2535" s="723"/>
      <c r="H2535" s="723"/>
      <c r="I2535" s="992" t="str">
        <f t="shared" si="721"/>
        <v/>
      </c>
      <c r="J2535" s="723"/>
      <c r="K2535" s="724"/>
      <c r="L2535" s="723"/>
      <c r="M2535" s="306" t="str">
        <f t="shared" si="708"/>
        <v/>
      </c>
      <c r="N2535" s="32" t="str">
        <f t="shared" si="709"/>
        <v/>
      </c>
      <c r="P2535" s="307" t="str">
        <f t="shared" si="710"/>
        <v/>
      </c>
      <c r="Q2535" s="307" t="str">
        <f t="shared" si="704"/>
        <v/>
      </c>
      <c r="R2535" s="307" t="str">
        <f t="shared" si="711"/>
        <v/>
      </c>
      <c r="S2535" s="307" t="str">
        <f t="shared" si="712"/>
        <v/>
      </c>
      <c r="T2535" s="307" t="str">
        <f t="shared" si="713"/>
        <v/>
      </c>
      <c r="U2535" s="307" t="str">
        <f t="shared" si="705"/>
        <v/>
      </c>
      <c r="V2535" s="723"/>
      <c r="X2535" s="308" t="str">
        <f t="shared" si="714"/>
        <v/>
      </c>
      <c r="Y2535" s="309" t="str">
        <f t="shared" si="715"/>
        <v/>
      </c>
      <c r="Z2535" s="308" t="str">
        <f t="shared" si="706"/>
        <v/>
      </c>
      <c r="AA2535" s="308" t="b">
        <f t="shared" si="707"/>
        <v>1</v>
      </c>
      <c r="AB2535" s="308" t="str">
        <f t="shared" si="716"/>
        <v/>
      </c>
      <c r="AC2535" s="534" t="str">
        <f t="shared" si="717"/>
        <v/>
      </c>
      <c r="AD2535" s="752" t="str">
        <f t="shared" si="718"/>
        <v/>
      </c>
      <c r="AE2535" s="534" t="str">
        <f t="shared" si="719"/>
        <v/>
      </c>
      <c r="AF2535" s="752" t="str">
        <f t="shared" si="720"/>
        <v/>
      </c>
    </row>
    <row r="2536" spans="2:32" x14ac:dyDescent="0.25">
      <c r="B2536" s="721"/>
      <c r="C2536" s="531" t="str">
        <f>IFERROR(VLOOKUP(B2536,'מצבת ורישום גנים'!B:D,3,0),"")</f>
        <v/>
      </c>
      <c r="D2536" s="721"/>
      <c r="E2536" s="723"/>
      <c r="F2536" s="723"/>
      <c r="G2536" s="723"/>
      <c r="H2536" s="723"/>
      <c r="I2536" s="992" t="str">
        <f t="shared" si="721"/>
        <v/>
      </c>
      <c r="J2536" s="723"/>
      <c r="K2536" s="724"/>
      <c r="L2536" s="723"/>
      <c r="M2536" s="306" t="str">
        <f t="shared" si="708"/>
        <v/>
      </c>
      <c r="N2536" s="32" t="str">
        <f t="shared" si="709"/>
        <v/>
      </c>
      <c r="P2536" s="307" t="str">
        <f t="shared" si="710"/>
        <v/>
      </c>
      <c r="Q2536" s="307" t="str">
        <f t="shared" si="704"/>
        <v/>
      </c>
      <c r="R2536" s="307" t="str">
        <f t="shared" si="711"/>
        <v/>
      </c>
      <c r="S2536" s="307" t="str">
        <f t="shared" si="712"/>
        <v/>
      </c>
      <c r="T2536" s="307" t="str">
        <f t="shared" si="713"/>
        <v/>
      </c>
      <c r="U2536" s="307" t="str">
        <f t="shared" si="705"/>
        <v/>
      </c>
      <c r="V2536" s="723"/>
      <c r="X2536" s="308" t="str">
        <f t="shared" si="714"/>
        <v/>
      </c>
      <c r="Y2536" s="309" t="str">
        <f t="shared" si="715"/>
        <v/>
      </c>
      <c r="Z2536" s="308" t="str">
        <f t="shared" si="706"/>
        <v/>
      </c>
      <c r="AA2536" s="308" t="b">
        <f t="shared" si="707"/>
        <v>1</v>
      </c>
      <c r="AB2536" s="308" t="str">
        <f t="shared" si="716"/>
        <v/>
      </c>
      <c r="AC2536" s="534" t="str">
        <f t="shared" si="717"/>
        <v/>
      </c>
      <c r="AD2536" s="752" t="str">
        <f t="shared" si="718"/>
        <v/>
      </c>
      <c r="AE2536" s="534" t="str">
        <f t="shared" si="719"/>
        <v/>
      </c>
      <c r="AF2536" s="752" t="str">
        <f t="shared" si="720"/>
        <v/>
      </c>
    </row>
    <row r="2537" spans="2:32" x14ac:dyDescent="0.25">
      <c r="B2537" s="721"/>
      <c r="C2537" s="531" t="str">
        <f>IFERROR(VLOOKUP(B2537,'מצבת ורישום גנים'!B:D,3,0),"")</f>
        <v/>
      </c>
      <c r="D2537" s="721"/>
      <c r="E2537" s="723"/>
      <c r="F2537" s="723"/>
      <c r="G2537" s="723"/>
      <c r="H2537" s="723"/>
      <c r="I2537" s="992" t="str">
        <f t="shared" si="721"/>
        <v/>
      </c>
      <c r="J2537" s="723"/>
      <c r="K2537" s="724"/>
      <c r="L2537" s="723"/>
      <c r="M2537" s="306" t="str">
        <f t="shared" si="708"/>
        <v/>
      </c>
      <c r="N2537" s="32" t="str">
        <f t="shared" si="709"/>
        <v/>
      </c>
      <c r="P2537" s="307" t="str">
        <f t="shared" si="710"/>
        <v/>
      </c>
      <c r="Q2537" s="307" t="str">
        <f t="shared" si="704"/>
        <v/>
      </c>
      <c r="R2537" s="307" t="str">
        <f t="shared" si="711"/>
        <v/>
      </c>
      <c r="S2537" s="307" t="str">
        <f t="shared" si="712"/>
        <v/>
      </c>
      <c r="T2537" s="307" t="str">
        <f t="shared" si="713"/>
        <v/>
      </c>
      <c r="U2537" s="307" t="str">
        <f t="shared" si="705"/>
        <v/>
      </c>
      <c r="V2537" s="723"/>
      <c r="X2537" s="308" t="str">
        <f t="shared" si="714"/>
        <v/>
      </c>
      <c r="Y2537" s="309" t="str">
        <f t="shared" si="715"/>
        <v/>
      </c>
      <c r="Z2537" s="308" t="str">
        <f t="shared" si="706"/>
        <v/>
      </c>
      <c r="AA2537" s="308" t="b">
        <f t="shared" si="707"/>
        <v>1</v>
      </c>
      <c r="AB2537" s="308" t="str">
        <f t="shared" si="716"/>
        <v/>
      </c>
      <c r="AC2537" s="534" t="str">
        <f t="shared" si="717"/>
        <v/>
      </c>
      <c r="AD2537" s="752" t="str">
        <f t="shared" si="718"/>
        <v/>
      </c>
      <c r="AE2537" s="534" t="str">
        <f t="shared" si="719"/>
        <v/>
      </c>
      <c r="AF2537" s="752" t="str">
        <f t="shared" si="720"/>
        <v/>
      </c>
    </row>
    <row r="2538" spans="2:32" x14ac:dyDescent="0.25">
      <c r="B2538" s="721"/>
      <c r="C2538" s="531" t="str">
        <f>IFERROR(VLOOKUP(B2538,'מצבת ורישום גנים'!B:D,3,0),"")</f>
        <v/>
      </c>
      <c r="D2538" s="721"/>
      <c r="E2538" s="723"/>
      <c r="F2538" s="723"/>
      <c r="G2538" s="723"/>
      <c r="H2538" s="723"/>
      <c r="I2538" s="992" t="str">
        <f t="shared" si="721"/>
        <v/>
      </c>
      <c r="J2538" s="723"/>
      <c r="K2538" s="724"/>
      <c r="L2538" s="723"/>
      <c r="M2538" s="306" t="str">
        <f t="shared" si="708"/>
        <v/>
      </c>
      <c r="N2538" s="32" t="str">
        <f t="shared" si="709"/>
        <v/>
      </c>
      <c r="P2538" s="307" t="str">
        <f t="shared" si="710"/>
        <v/>
      </c>
      <c r="Q2538" s="307" t="str">
        <f t="shared" si="704"/>
        <v/>
      </c>
      <c r="R2538" s="307" t="str">
        <f t="shared" si="711"/>
        <v/>
      </c>
      <c r="S2538" s="307" t="str">
        <f t="shared" si="712"/>
        <v/>
      </c>
      <c r="T2538" s="307" t="str">
        <f t="shared" si="713"/>
        <v/>
      </c>
      <c r="U2538" s="307" t="str">
        <f t="shared" si="705"/>
        <v/>
      </c>
      <c r="V2538" s="723"/>
      <c r="X2538" s="308" t="str">
        <f t="shared" si="714"/>
        <v/>
      </c>
      <c r="Y2538" s="309" t="str">
        <f t="shared" si="715"/>
        <v/>
      </c>
      <c r="Z2538" s="308" t="str">
        <f t="shared" si="706"/>
        <v/>
      </c>
      <c r="AA2538" s="308" t="b">
        <f t="shared" si="707"/>
        <v>1</v>
      </c>
      <c r="AB2538" s="308" t="str">
        <f t="shared" si="716"/>
        <v/>
      </c>
      <c r="AC2538" s="534" t="str">
        <f t="shared" si="717"/>
        <v/>
      </c>
      <c r="AD2538" s="752" t="str">
        <f t="shared" si="718"/>
        <v/>
      </c>
      <c r="AE2538" s="534" t="str">
        <f t="shared" si="719"/>
        <v/>
      </c>
      <c r="AF2538" s="752" t="str">
        <f t="shared" si="720"/>
        <v/>
      </c>
    </row>
    <row r="2539" spans="2:32" x14ac:dyDescent="0.25">
      <c r="B2539" s="721"/>
      <c r="C2539" s="531" t="str">
        <f>IFERROR(VLOOKUP(B2539,'מצבת ורישום גנים'!B:D,3,0),"")</f>
        <v/>
      </c>
      <c r="D2539" s="721"/>
      <c r="E2539" s="723"/>
      <c r="F2539" s="723"/>
      <c r="G2539" s="723"/>
      <c r="H2539" s="723"/>
      <c r="I2539" s="992" t="str">
        <f t="shared" si="721"/>
        <v/>
      </c>
      <c r="J2539" s="723"/>
      <c r="K2539" s="724"/>
      <c r="L2539" s="723"/>
      <c r="M2539" s="306" t="str">
        <f t="shared" si="708"/>
        <v/>
      </c>
      <c r="N2539" s="32" t="str">
        <f t="shared" si="709"/>
        <v/>
      </c>
      <c r="P2539" s="307" t="str">
        <f t="shared" si="710"/>
        <v/>
      </c>
      <c r="Q2539" s="307" t="str">
        <f t="shared" si="704"/>
        <v/>
      </c>
      <c r="R2539" s="307" t="str">
        <f t="shared" si="711"/>
        <v/>
      </c>
      <c r="S2539" s="307" t="str">
        <f t="shared" si="712"/>
        <v/>
      </c>
      <c r="T2539" s="307" t="str">
        <f t="shared" si="713"/>
        <v/>
      </c>
      <c r="U2539" s="307" t="str">
        <f t="shared" si="705"/>
        <v/>
      </c>
      <c r="V2539" s="723"/>
      <c r="X2539" s="308" t="str">
        <f t="shared" si="714"/>
        <v/>
      </c>
      <c r="Y2539" s="309" t="str">
        <f t="shared" si="715"/>
        <v/>
      </c>
      <c r="Z2539" s="308" t="str">
        <f t="shared" si="706"/>
        <v/>
      </c>
      <c r="AA2539" s="308" t="b">
        <f t="shared" si="707"/>
        <v>1</v>
      </c>
      <c r="AB2539" s="308" t="str">
        <f t="shared" si="716"/>
        <v/>
      </c>
      <c r="AC2539" s="534" t="str">
        <f t="shared" si="717"/>
        <v/>
      </c>
      <c r="AD2539" s="752" t="str">
        <f t="shared" si="718"/>
        <v/>
      </c>
      <c r="AE2539" s="534" t="str">
        <f t="shared" si="719"/>
        <v/>
      </c>
      <c r="AF2539" s="752" t="str">
        <f t="shared" si="720"/>
        <v/>
      </c>
    </row>
    <row r="2540" spans="2:32" x14ac:dyDescent="0.25">
      <c r="B2540" s="721"/>
      <c r="C2540" s="531" t="str">
        <f>IFERROR(VLOOKUP(B2540,'מצבת ורישום גנים'!B:D,3,0),"")</f>
        <v/>
      </c>
      <c r="D2540" s="721"/>
      <c r="E2540" s="723"/>
      <c r="F2540" s="723"/>
      <c r="G2540" s="723"/>
      <c r="H2540" s="723"/>
      <c r="I2540" s="992" t="str">
        <f t="shared" si="721"/>
        <v/>
      </c>
      <c r="J2540" s="723"/>
      <c r="K2540" s="724"/>
      <c r="L2540" s="723"/>
      <c r="M2540" s="306" t="str">
        <f t="shared" si="708"/>
        <v/>
      </c>
      <c r="N2540" s="32" t="str">
        <f t="shared" si="709"/>
        <v/>
      </c>
      <c r="P2540" s="307" t="str">
        <f t="shared" si="710"/>
        <v/>
      </c>
      <c r="Q2540" s="307" t="str">
        <f t="shared" si="704"/>
        <v/>
      </c>
      <c r="R2540" s="307" t="str">
        <f t="shared" si="711"/>
        <v/>
      </c>
      <c r="S2540" s="307" t="str">
        <f t="shared" si="712"/>
        <v/>
      </c>
      <c r="T2540" s="307" t="str">
        <f t="shared" si="713"/>
        <v/>
      </c>
      <c r="U2540" s="307" t="str">
        <f t="shared" si="705"/>
        <v/>
      </c>
      <c r="V2540" s="723"/>
      <c r="X2540" s="308" t="str">
        <f t="shared" si="714"/>
        <v/>
      </c>
      <c r="Y2540" s="309" t="str">
        <f t="shared" si="715"/>
        <v/>
      </c>
      <c r="Z2540" s="308" t="str">
        <f t="shared" si="706"/>
        <v/>
      </c>
      <c r="AA2540" s="308" t="b">
        <f t="shared" si="707"/>
        <v>1</v>
      </c>
      <c r="AB2540" s="308" t="str">
        <f t="shared" si="716"/>
        <v/>
      </c>
      <c r="AC2540" s="534" t="str">
        <f t="shared" si="717"/>
        <v/>
      </c>
      <c r="AD2540" s="752" t="str">
        <f t="shared" si="718"/>
        <v/>
      </c>
      <c r="AE2540" s="534" t="str">
        <f t="shared" si="719"/>
        <v/>
      </c>
      <c r="AF2540" s="752" t="str">
        <f t="shared" si="720"/>
        <v/>
      </c>
    </row>
    <row r="2541" spans="2:32" x14ac:dyDescent="0.25">
      <c r="B2541" s="721"/>
      <c r="C2541" s="531" t="str">
        <f>IFERROR(VLOOKUP(B2541,'מצבת ורישום גנים'!B:D,3,0),"")</f>
        <v/>
      </c>
      <c r="D2541" s="721"/>
      <c r="E2541" s="723"/>
      <c r="F2541" s="723"/>
      <c r="G2541" s="723"/>
      <c r="H2541" s="723"/>
      <c r="I2541" s="992" t="str">
        <f t="shared" si="721"/>
        <v/>
      </c>
      <c r="J2541" s="723"/>
      <c r="K2541" s="724"/>
      <c r="L2541" s="723"/>
      <c r="M2541" s="306" t="str">
        <f t="shared" si="708"/>
        <v/>
      </c>
      <c r="N2541" s="32" t="str">
        <f t="shared" si="709"/>
        <v/>
      </c>
      <c r="P2541" s="307" t="str">
        <f t="shared" si="710"/>
        <v/>
      </c>
      <c r="Q2541" s="307" t="str">
        <f t="shared" si="704"/>
        <v/>
      </c>
      <c r="R2541" s="307" t="str">
        <f t="shared" si="711"/>
        <v/>
      </c>
      <c r="S2541" s="307" t="str">
        <f t="shared" si="712"/>
        <v/>
      </c>
      <c r="T2541" s="307" t="str">
        <f t="shared" si="713"/>
        <v/>
      </c>
      <c r="U2541" s="307" t="str">
        <f t="shared" si="705"/>
        <v/>
      </c>
      <c r="V2541" s="723"/>
      <c r="X2541" s="308" t="str">
        <f t="shared" si="714"/>
        <v/>
      </c>
      <c r="Y2541" s="309" t="str">
        <f t="shared" si="715"/>
        <v/>
      </c>
      <c r="Z2541" s="308" t="str">
        <f t="shared" si="706"/>
        <v/>
      </c>
      <c r="AA2541" s="308" t="b">
        <f t="shared" si="707"/>
        <v>1</v>
      </c>
      <c r="AB2541" s="308" t="str">
        <f t="shared" si="716"/>
        <v/>
      </c>
      <c r="AC2541" s="534" t="str">
        <f t="shared" si="717"/>
        <v/>
      </c>
      <c r="AD2541" s="752" t="str">
        <f t="shared" si="718"/>
        <v/>
      </c>
      <c r="AE2541" s="534" t="str">
        <f t="shared" si="719"/>
        <v/>
      </c>
      <c r="AF2541" s="752" t="str">
        <f t="shared" si="720"/>
        <v/>
      </c>
    </row>
    <row r="2542" spans="2:32" x14ac:dyDescent="0.25">
      <c r="B2542" s="721"/>
      <c r="C2542" s="531" t="str">
        <f>IFERROR(VLOOKUP(B2542,'מצבת ורישום גנים'!B:D,3,0),"")</f>
        <v/>
      </c>
      <c r="D2542" s="721"/>
      <c r="E2542" s="723"/>
      <c r="F2542" s="723"/>
      <c r="G2542" s="723"/>
      <c r="H2542" s="723"/>
      <c r="I2542" s="992" t="str">
        <f t="shared" si="721"/>
        <v/>
      </c>
      <c r="J2542" s="723"/>
      <c r="K2542" s="724"/>
      <c r="L2542" s="723"/>
      <c r="M2542" s="306" t="str">
        <f t="shared" si="708"/>
        <v/>
      </c>
      <c r="N2542" s="32" t="str">
        <f t="shared" si="709"/>
        <v/>
      </c>
      <c r="P2542" s="307" t="str">
        <f t="shared" si="710"/>
        <v/>
      </c>
      <c r="Q2542" s="307" t="str">
        <f t="shared" si="704"/>
        <v/>
      </c>
      <c r="R2542" s="307" t="str">
        <f t="shared" si="711"/>
        <v/>
      </c>
      <c r="S2542" s="307" t="str">
        <f t="shared" si="712"/>
        <v/>
      </c>
      <c r="T2542" s="307" t="str">
        <f t="shared" si="713"/>
        <v/>
      </c>
      <c r="U2542" s="307" t="str">
        <f t="shared" si="705"/>
        <v/>
      </c>
      <c r="V2542" s="723"/>
      <c r="X2542" s="308" t="str">
        <f t="shared" si="714"/>
        <v/>
      </c>
      <c r="Y2542" s="309" t="str">
        <f t="shared" si="715"/>
        <v/>
      </c>
      <c r="Z2542" s="308" t="str">
        <f t="shared" si="706"/>
        <v/>
      </c>
      <c r="AA2542" s="308" t="b">
        <f t="shared" si="707"/>
        <v>1</v>
      </c>
      <c r="AB2542" s="308" t="str">
        <f t="shared" si="716"/>
        <v/>
      </c>
      <c r="AC2542" s="534" t="str">
        <f t="shared" si="717"/>
        <v/>
      </c>
      <c r="AD2542" s="752" t="str">
        <f t="shared" si="718"/>
        <v/>
      </c>
      <c r="AE2542" s="534" t="str">
        <f t="shared" si="719"/>
        <v/>
      </c>
      <c r="AF2542" s="752" t="str">
        <f t="shared" si="720"/>
        <v/>
      </c>
    </row>
    <row r="2543" spans="2:32" x14ac:dyDescent="0.25">
      <c r="B2543" s="721"/>
      <c r="C2543" s="531" t="str">
        <f>IFERROR(VLOOKUP(B2543,'מצבת ורישום גנים'!B:D,3,0),"")</f>
        <v/>
      </c>
      <c r="D2543" s="721"/>
      <c r="E2543" s="723"/>
      <c r="F2543" s="723"/>
      <c r="G2543" s="723"/>
      <c r="H2543" s="723"/>
      <c r="I2543" s="992" t="str">
        <f t="shared" si="721"/>
        <v/>
      </c>
      <c r="J2543" s="723"/>
      <c r="K2543" s="724"/>
      <c r="L2543" s="723"/>
      <c r="M2543" s="306" t="str">
        <f t="shared" si="708"/>
        <v/>
      </c>
      <c r="N2543" s="32" t="str">
        <f t="shared" si="709"/>
        <v/>
      </c>
      <c r="P2543" s="307" t="str">
        <f t="shared" si="710"/>
        <v/>
      </c>
      <c r="Q2543" s="307" t="str">
        <f t="shared" si="704"/>
        <v/>
      </c>
      <c r="R2543" s="307" t="str">
        <f t="shared" si="711"/>
        <v/>
      </c>
      <c r="S2543" s="307" t="str">
        <f t="shared" si="712"/>
        <v/>
      </c>
      <c r="T2543" s="307" t="str">
        <f t="shared" si="713"/>
        <v/>
      </c>
      <c r="U2543" s="307" t="str">
        <f t="shared" si="705"/>
        <v/>
      </c>
      <c r="V2543" s="723"/>
      <c r="X2543" s="308" t="str">
        <f t="shared" si="714"/>
        <v/>
      </c>
      <c r="Y2543" s="309" t="str">
        <f t="shared" si="715"/>
        <v/>
      </c>
      <c r="Z2543" s="308" t="str">
        <f t="shared" si="706"/>
        <v/>
      </c>
      <c r="AA2543" s="308" t="b">
        <f t="shared" si="707"/>
        <v>1</v>
      </c>
      <c r="AB2543" s="308" t="str">
        <f t="shared" si="716"/>
        <v/>
      </c>
      <c r="AC2543" s="534" t="str">
        <f t="shared" si="717"/>
        <v/>
      </c>
      <c r="AD2543" s="752" t="str">
        <f t="shared" si="718"/>
        <v/>
      </c>
      <c r="AE2543" s="534" t="str">
        <f t="shared" si="719"/>
        <v/>
      </c>
      <c r="AF2543" s="752" t="str">
        <f t="shared" si="720"/>
        <v/>
      </c>
    </row>
    <row r="2544" spans="2:32" x14ac:dyDescent="0.25">
      <c r="B2544" s="721"/>
      <c r="C2544" s="531" t="str">
        <f>IFERROR(VLOOKUP(B2544,'מצבת ורישום גנים'!B:D,3,0),"")</f>
        <v/>
      </c>
      <c r="D2544" s="721"/>
      <c r="E2544" s="723"/>
      <c r="F2544" s="723"/>
      <c r="G2544" s="723"/>
      <c r="H2544" s="723"/>
      <c r="I2544" s="992" t="str">
        <f t="shared" si="721"/>
        <v/>
      </c>
      <c r="J2544" s="723"/>
      <c r="K2544" s="724"/>
      <c r="L2544" s="723"/>
      <c r="M2544" s="306" t="str">
        <f t="shared" si="708"/>
        <v/>
      </c>
      <c r="N2544" s="32" t="str">
        <f t="shared" si="709"/>
        <v/>
      </c>
      <c r="P2544" s="307" t="str">
        <f t="shared" si="710"/>
        <v/>
      </c>
      <c r="Q2544" s="307" t="str">
        <f t="shared" si="704"/>
        <v/>
      </c>
      <c r="R2544" s="307" t="str">
        <f t="shared" si="711"/>
        <v/>
      </c>
      <c r="S2544" s="307" t="str">
        <f t="shared" si="712"/>
        <v/>
      </c>
      <c r="T2544" s="307" t="str">
        <f t="shared" si="713"/>
        <v/>
      </c>
      <c r="U2544" s="307" t="str">
        <f t="shared" si="705"/>
        <v/>
      </c>
      <c r="V2544" s="723"/>
      <c r="X2544" s="308" t="str">
        <f t="shared" si="714"/>
        <v/>
      </c>
      <c r="Y2544" s="309" t="str">
        <f t="shared" si="715"/>
        <v/>
      </c>
      <c r="Z2544" s="308" t="str">
        <f t="shared" si="706"/>
        <v/>
      </c>
      <c r="AA2544" s="308" t="b">
        <f t="shared" si="707"/>
        <v>1</v>
      </c>
      <c r="AB2544" s="308" t="str">
        <f t="shared" si="716"/>
        <v/>
      </c>
      <c r="AC2544" s="534" t="str">
        <f t="shared" si="717"/>
        <v/>
      </c>
      <c r="AD2544" s="752" t="str">
        <f t="shared" si="718"/>
        <v/>
      </c>
      <c r="AE2544" s="534" t="str">
        <f t="shared" si="719"/>
        <v/>
      </c>
      <c r="AF2544" s="752" t="str">
        <f t="shared" si="720"/>
        <v/>
      </c>
    </row>
    <row r="2545" spans="2:32" x14ac:dyDescent="0.25">
      <c r="B2545" s="721"/>
      <c r="C2545" s="531" t="str">
        <f>IFERROR(VLOOKUP(B2545,'מצבת ורישום גנים'!B:D,3,0),"")</f>
        <v/>
      </c>
      <c r="D2545" s="721"/>
      <c r="E2545" s="723"/>
      <c r="F2545" s="723"/>
      <c r="G2545" s="723"/>
      <c r="H2545" s="723"/>
      <c r="I2545" s="992" t="str">
        <f t="shared" si="721"/>
        <v/>
      </c>
      <c r="J2545" s="723"/>
      <c r="K2545" s="724"/>
      <c r="L2545" s="723"/>
      <c r="M2545" s="306" t="str">
        <f t="shared" si="708"/>
        <v/>
      </c>
      <c r="N2545" s="32" t="str">
        <f t="shared" si="709"/>
        <v/>
      </c>
      <c r="P2545" s="307" t="str">
        <f t="shared" si="710"/>
        <v/>
      </c>
      <c r="Q2545" s="307" t="str">
        <f t="shared" si="704"/>
        <v/>
      </c>
      <c r="R2545" s="307" t="str">
        <f t="shared" si="711"/>
        <v/>
      </c>
      <c r="S2545" s="307" t="str">
        <f t="shared" si="712"/>
        <v/>
      </c>
      <c r="T2545" s="307" t="str">
        <f t="shared" si="713"/>
        <v/>
      </c>
      <c r="U2545" s="307" t="str">
        <f t="shared" si="705"/>
        <v/>
      </c>
      <c r="V2545" s="723"/>
      <c r="X2545" s="308" t="str">
        <f t="shared" si="714"/>
        <v/>
      </c>
      <c r="Y2545" s="309" t="str">
        <f t="shared" si="715"/>
        <v/>
      </c>
      <c r="Z2545" s="308" t="str">
        <f t="shared" si="706"/>
        <v/>
      </c>
      <c r="AA2545" s="308" t="b">
        <f t="shared" si="707"/>
        <v>1</v>
      </c>
      <c r="AB2545" s="308" t="str">
        <f t="shared" si="716"/>
        <v/>
      </c>
      <c r="AC2545" s="534" t="str">
        <f t="shared" si="717"/>
        <v/>
      </c>
      <c r="AD2545" s="752" t="str">
        <f t="shared" si="718"/>
        <v/>
      </c>
      <c r="AE2545" s="534" t="str">
        <f t="shared" si="719"/>
        <v/>
      </c>
      <c r="AF2545" s="752" t="str">
        <f t="shared" si="720"/>
        <v/>
      </c>
    </row>
    <row r="2546" spans="2:32" x14ac:dyDescent="0.25">
      <c r="B2546" s="721"/>
      <c r="C2546" s="531" t="str">
        <f>IFERROR(VLOOKUP(B2546,'מצבת ורישום גנים'!B:D,3,0),"")</f>
        <v/>
      </c>
      <c r="D2546" s="721"/>
      <c r="E2546" s="723"/>
      <c r="F2546" s="723"/>
      <c r="G2546" s="723"/>
      <c r="H2546" s="723"/>
      <c r="I2546" s="992" t="str">
        <f t="shared" si="721"/>
        <v/>
      </c>
      <c r="J2546" s="723"/>
      <c r="K2546" s="724"/>
      <c r="L2546" s="723"/>
      <c r="M2546" s="306" t="str">
        <f t="shared" si="708"/>
        <v/>
      </c>
      <c r="N2546" s="32" t="str">
        <f t="shared" si="709"/>
        <v/>
      </c>
      <c r="P2546" s="307" t="str">
        <f t="shared" si="710"/>
        <v/>
      </c>
      <c r="Q2546" s="307" t="str">
        <f t="shared" si="704"/>
        <v/>
      </c>
      <c r="R2546" s="307" t="str">
        <f t="shared" si="711"/>
        <v/>
      </c>
      <c r="S2546" s="307" t="str">
        <f t="shared" si="712"/>
        <v/>
      </c>
      <c r="T2546" s="307" t="str">
        <f t="shared" si="713"/>
        <v/>
      </c>
      <c r="U2546" s="307" t="str">
        <f t="shared" si="705"/>
        <v/>
      </c>
      <c r="V2546" s="723"/>
      <c r="X2546" s="308" t="str">
        <f t="shared" si="714"/>
        <v/>
      </c>
      <c r="Y2546" s="309" t="str">
        <f t="shared" si="715"/>
        <v/>
      </c>
      <c r="Z2546" s="308" t="str">
        <f t="shared" si="706"/>
        <v/>
      </c>
      <c r="AA2546" s="308" t="b">
        <f t="shared" si="707"/>
        <v>1</v>
      </c>
      <c r="AB2546" s="308" t="str">
        <f t="shared" si="716"/>
        <v/>
      </c>
      <c r="AC2546" s="534" t="str">
        <f t="shared" si="717"/>
        <v/>
      </c>
      <c r="AD2546" s="752" t="str">
        <f t="shared" si="718"/>
        <v/>
      </c>
      <c r="AE2546" s="534" t="str">
        <f t="shared" si="719"/>
        <v/>
      </c>
      <c r="AF2546" s="752" t="str">
        <f t="shared" si="720"/>
        <v/>
      </c>
    </row>
    <row r="2547" spans="2:32" x14ac:dyDescent="0.25">
      <c r="B2547" s="721"/>
      <c r="C2547" s="531" t="str">
        <f>IFERROR(VLOOKUP(B2547,'מצבת ורישום גנים'!B:D,3,0),"")</f>
        <v/>
      </c>
      <c r="D2547" s="721"/>
      <c r="E2547" s="723"/>
      <c r="F2547" s="723"/>
      <c r="G2547" s="723"/>
      <c r="H2547" s="723"/>
      <c r="I2547" s="992" t="str">
        <f t="shared" si="721"/>
        <v/>
      </c>
      <c r="J2547" s="723"/>
      <c r="K2547" s="724"/>
      <c r="L2547" s="723"/>
      <c r="M2547" s="306" t="str">
        <f t="shared" si="708"/>
        <v/>
      </c>
      <c r="N2547" s="32" t="str">
        <f t="shared" si="709"/>
        <v/>
      </c>
      <c r="P2547" s="307" t="str">
        <f t="shared" si="710"/>
        <v/>
      </c>
      <c r="Q2547" s="307" t="str">
        <f t="shared" si="704"/>
        <v/>
      </c>
      <c r="R2547" s="307" t="str">
        <f t="shared" si="711"/>
        <v/>
      </c>
      <c r="S2547" s="307" t="str">
        <f t="shared" si="712"/>
        <v/>
      </c>
      <c r="T2547" s="307" t="str">
        <f t="shared" si="713"/>
        <v/>
      </c>
      <c r="U2547" s="307" t="str">
        <f t="shared" si="705"/>
        <v/>
      </c>
      <c r="V2547" s="723"/>
      <c r="X2547" s="308" t="str">
        <f t="shared" si="714"/>
        <v/>
      </c>
      <c r="Y2547" s="309" t="str">
        <f t="shared" si="715"/>
        <v/>
      </c>
      <c r="Z2547" s="308" t="str">
        <f t="shared" si="706"/>
        <v/>
      </c>
      <c r="AA2547" s="308" t="b">
        <f t="shared" si="707"/>
        <v>1</v>
      </c>
      <c r="AB2547" s="308" t="str">
        <f t="shared" si="716"/>
        <v/>
      </c>
      <c r="AC2547" s="534" t="str">
        <f t="shared" si="717"/>
        <v/>
      </c>
      <c r="AD2547" s="752" t="str">
        <f t="shared" si="718"/>
        <v/>
      </c>
      <c r="AE2547" s="534" t="str">
        <f t="shared" si="719"/>
        <v/>
      </c>
      <c r="AF2547" s="752" t="str">
        <f t="shared" si="720"/>
        <v/>
      </c>
    </row>
    <row r="2548" spans="2:32" x14ac:dyDescent="0.25">
      <c r="B2548" s="721"/>
      <c r="C2548" s="531" t="str">
        <f>IFERROR(VLOOKUP(B2548,'מצבת ורישום גנים'!B:D,3,0),"")</f>
        <v/>
      </c>
      <c r="D2548" s="721"/>
      <c r="E2548" s="723"/>
      <c r="F2548" s="723"/>
      <c r="G2548" s="723"/>
      <c r="H2548" s="723"/>
      <c r="I2548" s="992" t="str">
        <f t="shared" si="721"/>
        <v/>
      </c>
      <c r="J2548" s="723"/>
      <c r="K2548" s="724"/>
      <c r="L2548" s="723"/>
      <c r="M2548" s="306" t="str">
        <f t="shared" si="708"/>
        <v/>
      </c>
      <c r="N2548" s="32" t="str">
        <f t="shared" si="709"/>
        <v/>
      </c>
      <c r="P2548" s="307" t="str">
        <f t="shared" si="710"/>
        <v/>
      </c>
      <c r="Q2548" s="307" t="str">
        <f t="shared" si="704"/>
        <v/>
      </c>
      <c r="R2548" s="307" t="str">
        <f t="shared" si="711"/>
        <v/>
      </c>
      <c r="S2548" s="307" t="str">
        <f t="shared" si="712"/>
        <v/>
      </c>
      <c r="T2548" s="307" t="str">
        <f t="shared" si="713"/>
        <v/>
      </c>
      <c r="U2548" s="307" t="str">
        <f t="shared" si="705"/>
        <v/>
      </c>
      <c r="V2548" s="723"/>
      <c r="X2548" s="308" t="str">
        <f t="shared" si="714"/>
        <v/>
      </c>
      <c r="Y2548" s="309" t="str">
        <f t="shared" si="715"/>
        <v/>
      </c>
      <c r="Z2548" s="308" t="str">
        <f t="shared" si="706"/>
        <v/>
      </c>
      <c r="AA2548" s="308" t="b">
        <f t="shared" si="707"/>
        <v>1</v>
      </c>
      <c r="AB2548" s="308" t="str">
        <f t="shared" si="716"/>
        <v/>
      </c>
      <c r="AC2548" s="534" t="str">
        <f t="shared" si="717"/>
        <v/>
      </c>
      <c r="AD2548" s="752" t="str">
        <f t="shared" si="718"/>
        <v/>
      </c>
      <c r="AE2548" s="534" t="str">
        <f t="shared" si="719"/>
        <v/>
      </c>
      <c r="AF2548" s="752" t="str">
        <f t="shared" si="720"/>
        <v/>
      </c>
    </row>
    <row r="2549" spans="2:32" x14ac:dyDescent="0.25">
      <c r="B2549" s="721"/>
      <c r="C2549" s="531" t="str">
        <f>IFERROR(VLOOKUP(B2549,'מצבת ורישום גנים'!B:D,3,0),"")</f>
        <v/>
      </c>
      <c r="D2549" s="721"/>
      <c r="E2549" s="723"/>
      <c r="F2549" s="723"/>
      <c r="G2549" s="723"/>
      <c r="H2549" s="723"/>
      <c r="I2549" s="992" t="str">
        <f t="shared" si="721"/>
        <v/>
      </c>
      <c r="J2549" s="723"/>
      <c r="K2549" s="724"/>
      <c r="L2549" s="723"/>
      <c r="M2549" s="306" t="str">
        <f t="shared" si="708"/>
        <v/>
      </c>
      <c r="N2549" s="32" t="str">
        <f t="shared" si="709"/>
        <v/>
      </c>
      <c r="P2549" s="307" t="str">
        <f t="shared" si="710"/>
        <v/>
      </c>
      <c r="Q2549" s="307" t="str">
        <f t="shared" si="704"/>
        <v/>
      </c>
      <c r="R2549" s="307" t="str">
        <f t="shared" si="711"/>
        <v/>
      </c>
      <c r="S2549" s="307" t="str">
        <f t="shared" si="712"/>
        <v/>
      </c>
      <c r="T2549" s="307" t="str">
        <f t="shared" si="713"/>
        <v/>
      </c>
      <c r="U2549" s="307" t="str">
        <f t="shared" si="705"/>
        <v/>
      </c>
      <c r="V2549" s="723"/>
      <c r="X2549" s="308" t="str">
        <f t="shared" si="714"/>
        <v/>
      </c>
      <c r="Y2549" s="309" t="str">
        <f t="shared" si="715"/>
        <v/>
      </c>
      <c r="Z2549" s="308" t="str">
        <f t="shared" si="706"/>
        <v/>
      </c>
      <c r="AA2549" s="308" t="b">
        <f t="shared" si="707"/>
        <v>1</v>
      </c>
      <c r="AB2549" s="308" t="str">
        <f t="shared" si="716"/>
        <v/>
      </c>
      <c r="AC2549" s="534" t="str">
        <f t="shared" si="717"/>
        <v/>
      </c>
      <c r="AD2549" s="752" t="str">
        <f t="shared" si="718"/>
        <v/>
      </c>
      <c r="AE2549" s="534" t="str">
        <f t="shared" si="719"/>
        <v/>
      </c>
      <c r="AF2549" s="752" t="str">
        <f t="shared" si="720"/>
        <v/>
      </c>
    </row>
    <row r="2550" spans="2:32" x14ac:dyDescent="0.25">
      <c r="B2550" s="721"/>
      <c r="C2550" s="531" t="str">
        <f>IFERROR(VLOOKUP(B2550,'מצבת ורישום גנים'!B:D,3,0),"")</f>
        <v/>
      </c>
      <c r="D2550" s="721"/>
      <c r="E2550" s="723"/>
      <c r="F2550" s="723"/>
      <c r="G2550" s="723"/>
      <c r="H2550" s="723"/>
      <c r="I2550" s="992" t="str">
        <f t="shared" si="721"/>
        <v/>
      </c>
      <c r="J2550" s="723"/>
      <c r="K2550" s="724"/>
      <c r="L2550" s="723"/>
      <c r="M2550" s="306" t="str">
        <f t="shared" si="708"/>
        <v/>
      </c>
      <c r="N2550" s="32" t="str">
        <f t="shared" si="709"/>
        <v/>
      </c>
      <c r="P2550" s="307" t="str">
        <f t="shared" si="710"/>
        <v/>
      </c>
      <c r="Q2550" s="307" t="str">
        <f t="shared" si="704"/>
        <v/>
      </c>
      <c r="R2550" s="307" t="str">
        <f t="shared" si="711"/>
        <v/>
      </c>
      <c r="S2550" s="307" t="str">
        <f t="shared" si="712"/>
        <v/>
      </c>
      <c r="T2550" s="307" t="str">
        <f t="shared" si="713"/>
        <v/>
      </c>
      <c r="U2550" s="307" t="str">
        <f t="shared" si="705"/>
        <v/>
      </c>
      <c r="V2550" s="723"/>
      <c r="X2550" s="308" t="str">
        <f t="shared" si="714"/>
        <v/>
      </c>
      <c r="Y2550" s="309" t="str">
        <f t="shared" si="715"/>
        <v/>
      </c>
      <c r="Z2550" s="308" t="str">
        <f t="shared" si="706"/>
        <v/>
      </c>
      <c r="AA2550" s="308" t="b">
        <f t="shared" si="707"/>
        <v>1</v>
      </c>
      <c r="AB2550" s="308" t="str">
        <f t="shared" si="716"/>
        <v/>
      </c>
      <c r="AC2550" s="534" t="str">
        <f t="shared" si="717"/>
        <v/>
      </c>
      <c r="AD2550" s="752" t="str">
        <f t="shared" si="718"/>
        <v/>
      </c>
      <c r="AE2550" s="534" t="str">
        <f t="shared" si="719"/>
        <v/>
      </c>
      <c r="AF2550" s="752" t="str">
        <f t="shared" si="720"/>
        <v/>
      </c>
    </row>
    <row r="2551" spans="2:32" x14ac:dyDescent="0.25">
      <c r="B2551" s="721"/>
      <c r="C2551" s="531" t="str">
        <f>IFERROR(VLOOKUP(B2551,'מצבת ורישום גנים'!B:D,3,0),"")</f>
        <v/>
      </c>
      <c r="D2551" s="721"/>
      <c r="E2551" s="723"/>
      <c r="F2551" s="723"/>
      <c r="G2551" s="723"/>
      <c r="H2551" s="723"/>
      <c r="I2551" s="992" t="str">
        <f t="shared" si="721"/>
        <v/>
      </c>
      <c r="J2551" s="723"/>
      <c r="K2551" s="724"/>
      <c r="L2551" s="723"/>
      <c r="M2551" s="306" t="str">
        <f t="shared" si="708"/>
        <v/>
      </c>
      <c r="N2551" s="32" t="str">
        <f t="shared" si="709"/>
        <v/>
      </c>
      <c r="P2551" s="307" t="str">
        <f t="shared" si="710"/>
        <v/>
      </c>
      <c r="Q2551" s="307" t="str">
        <f t="shared" si="704"/>
        <v/>
      </c>
      <c r="R2551" s="307" t="str">
        <f t="shared" si="711"/>
        <v/>
      </c>
      <c r="S2551" s="307" t="str">
        <f t="shared" si="712"/>
        <v/>
      </c>
      <c r="T2551" s="307" t="str">
        <f t="shared" si="713"/>
        <v/>
      </c>
      <c r="U2551" s="307" t="str">
        <f t="shared" si="705"/>
        <v/>
      </c>
      <c r="V2551" s="723"/>
      <c r="X2551" s="308" t="str">
        <f t="shared" si="714"/>
        <v/>
      </c>
      <c r="Y2551" s="309" t="str">
        <f t="shared" si="715"/>
        <v/>
      </c>
      <c r="Z2551" s="308" t="str">
        <f t="shared" si="706"/>
        <v/>
      </c>
      <c r="AA2551" s="308" t="b">
        <f t="shared" si="707"/>
        <v>1</v>
      </c>
      <c r="AB2551" s="308" t="str">
        <f t="shared" si="716"/>
        <v/>
      </c>
      <c r="AC2551" s="534" t="str">
        <f t="shared" si="717"/>
        <v/>
      </c>
      <c r="AD2551" s="752" t="str">
        <f t="shared" si="718"/>
        <v/>
      </c>
      <c r="AE2551" s="534" t="str">
        <f t="shared" si="719"/>
        <v/>
      </c>
      <c r="AF2551" s="752" t="str">
        <f t="shared" si="720"/>
        <v/>
      </c>
    </row>
    <row r="2552" spans="2:32" x14ac:dyDescent="0.25">
      <c r="B2552" s="721"/>
      <c r="C2552" s="531" t="str">
        <f>IFERROR(VLOOKUP(B2552,'מצבת ורישום גנים'!B:D,3,0),"")</f>
        <v/>
      </c>
      <c r="D2552" s="721"/>
      <c r="E2552" s="723"/>
      <c r="F2552" s="723"/>
      <c r="G2552" s="723"/>
      <c r="H2552" s="723"/>
      <c r="I2552" s="992" t="str">
        <f t="shared" si="721"/>
        <v/>
      </c>
      <c r="J2552" s="723"/>
      <c r="K2552" s="724"/>
      <c r="L2552" s="723"/>
      <c r="M2552" s="306" t="str">
        <f t="shared" si="708"/>
        <v/>
      </c>
      <c r="N2552" s="32" t="str">
        <f t="shared" si="709"/>
        <v/>
      </c>
      <c r="P2552" s="307" t="str">
        <f t="shared" si="710"/>
        <v/>
      </c>
      <c r="Q2552" s="307" t="str">
        <f t="shared" si="704"/>
        <v/>
      </c>
      <c r="R2552" s="307" t="str">
        <f t="shared" si="711"/>
        <v/>
      </c>
      <c r="S2552" s="307" t="str">
        <f t="shared" si="712"/>
        <v/>
      </c>
      <c r="T2552" s="307" t="str">
        <f t="shared" si="713"/>
        <v/>
      </c>
      <c r="U2552" s="307" t="str">
        <f t="shared" si="705"/>
        <v/>
      </c>
      <c r="V2552" s="723"/>
      <c r="X2552" s="308" t="str">
        <f t="shared" si="714"/>
        <v/>
      </c>
      <c r="Y2552" s="309" t="str">
        <f t="shared" si="715"/>
        <v/>
      </c>
      <c r="Z2552" s="308" t="str">
        <f t="shared" si="706"/>
        <v/>
      </c>
      <c r="AA2552" s="308" t="b">
        <f t="shared" si="707"/>
        <v>1</v>
      </c>
      <c r="AB2552" s="308" t="str">
        <f t="shared" si="716"/>
        <v/>
      </c>
      <c r="AC2552" s="534" t="str">
        <f t="shared" si="717"/>
        <v/>
      </c>
      <c r="AD2552" s="752" t="str">
        <f t="shared" si="718"/>
        <v/>
      </c>
      <c r="AE2552" s="534" t="str">
        <f t="shared" si="719"/>
        <v/>
      </c>
      <c r="AF2552" s="752" t="str">
        <f t="shared" si="720"/>
        <v/>
      </c>
    </row>
    <row r="2553" spans="2:32" x14ac:dyDescent="0.25">
      <c r="B2553" s="721"/>
      <c r="C2553" s="531" t="str">
        <f>IFERROR(VLOOKUP(B2553,'מצבת ורישום גנים'!B:D,3,0),"")</f>
        <v/>
      </c>
      <c r="D2553" s="721"/>
      <c r="E2553" s="723"/>
      <c r="F2553" s="723"/>
      <c r="G2553" s="723"/>
      <c r="H2553" s="723"/>
      <c r="I2553" s="992" t="str">
        <f t="shared" si="721"/>
        <v/>
      </c>
      <c r="J2553" s="723"/>
      <c r="K2553" s="724"/>
      <c r="L2553" s="723"/>
      <c r="M2553" s="306" t="str">
        <f t="shared" si="708"/>
        <v/>
      </c>
      <c r="N2553" s="32" t="str">
        <f t="shared" si="709"/>
        <v/>
      </c>
      <c r="P2553" s="307" t="str">
        <f t="shared" si="710"/>
        <v/>
      </c>
      <c r="Q2553" s="307" t="str">
        <f t="shared" si="704"/>
        <v/>
      </c>
      <c r="R2553" s="307" t="str">
        <f t="shared" si="711"/>
        <v/>
      </c>
      <c r="S2553" s="307" t="str">
        <f t="shared" si="712"/>
        <v/>
      </c>
      <c r="T2553" s="307" t="str">
        <f t="shared" si="713"/>
        <v/>
      </c>
      <c r="U2553" s="307" t="str">
        <f t="shared" si="705"/>
        <v/>
      </c>
      <c r="V2553" s="723"/>
      <c r="X2553" s="308" t="str">
        <f t="shared" si="714"/>
        <v/>
      </c>
      <c r="Y2553" s="309" t="str">
        <f t="shared" si="715"/>
        <v/>
      </c>
      <c r="Z2553" s="308" t="str">
        <f t="shared" si="706"/>
        <v/>
      </c>
      <c r="AA2553" s="308" t="b">
        <f t="shared" si="707"/>
        <v>1</v>
      </c>
      <c r="AB2553" s="308" t="str">
        <f t="shared" si="716"/>
        <v/>
      </c>
      <c r="AC2553" s="534" t="str">
        <f t="shared" si="717"/>
        <v/>
      </c>
      <c r="AD2553" s="752" t="str">
        <f t="shared" si="718"/>
        <v/>
      </c>
      <c r="AE2553" s="534" t="str">
        <f t="shared" si="719"/>
        <v/>
      </c>
      <c r="AF2553" s="752" t="str">
        <f t="shared" si="720"/>
        <v/>
      </c>
    </row>
    <row r="2554" spans="2:32" x14ac:dyDescent="0.25">
      <c r="B2554" s="721"/>
      <c r="C2554" s="531" t="str">
        <f>IFERROR(VLOOKUP(B2554,'מצבת ורישום גנים'!B:D,3,0),"")</f>
        <v/>
      </c>
      <c r="D2554" s="721"/>
      <c r="E2554" s="723"/>
      <c r="F2554" s="723"/>
      <c r="G2554" s="723"/>
      <c r="H2554" s="723"/>
      <c r="I2554" s="992" t="str">
        <f t="shared" si="721"/>
        <v/>
      </c>
      <c r="J2554" s="723"/>
      <c r="K2554" s="724"/>
      <c r="L2554" s="723"/>
      <c r="M2554" s="306" t="str">
        <f t="shared" si="708"/>
        <v/>
      </c>
      <c r="N2554" s="32" t="str">
        <f t="shared" si="709"/>
        <v/>
      </c>
      <c r="P2554" s="307" t="str">
        <f t="shared" si="710"/>
        <v/>
      </c>
      <c r="Q2554" s="307" t="str">
        <f t="shared" si="704"/>
        <v/>
      </c>
      <c r="R2554" s="307" t="str">
        <f t="shared" si="711"/>
        <v/>
      </c>
      <c r="S2554" s="307" t="str">
        <f t="shared" si="712"/>
        <v/>
      </c>
      <c r="T2554" s="307" t="str">
        <f t="shared" si="713"/>
        <v/>
      </c>
      <c r="U2554" s="307" t="str">
        <f t="shared" si="705"/>
        <v/>
      </c>
      <c r="V2554" s="723"/>
      <c r="X2554" s="308" t="str">
        <f t="shared" si="714"/>
        <v/>
      </c>
      <c r="Y2554" s="309" t="str">
        <f t="shared" si="715"/>
        <v/>
      </c>
      <c r="Z2554" s="308" t="str">
        <f t="shared" si="706"/>
        <v/>
      </c>
      <c r="AA2554" s="308" t="b">
        <f t="shared" si="707"/>
        <v>1</v>
      </c>
      <c r="AB2554" s="308" t="str">
        <f t="shared" si="716"/>
        <v/>
      </c>
      <c r="AC2554" s="534" t="str">
        <f t="shared" si="717"/>
        <v/>
      </c>
      <c r="AD2554" s="752" t="str">
        <f t="shared" si="718"/>
        <v/>
      </c>
      <c r="AE2554" s="534" t="str">
        <f t="shared" si="719"/>
        <v/>
      </c>
      <c r="AF2554" s="752" t="str">
        <f t="shared" si="720"/>
        <v/>
      </c>
    </row>
    <row r="2555" spans="2:32" x14ac:dyDescent="0.25">
      <c r="B2555" s="721"/>
      <c r="C2555" s="531" t="str">
        <f>IFERROR(VLOOKUP(B2555,'מצבת ורישום גנים'!B:D,3,0),"")</f>
        <v/>
      </c>
      <c r="D2555" s="721"/>
      <c r="E2555" s="723"/>
      <c r="F2555" s="723"/>
      <c r="G2555" s="723"/>
      <c r="H2555" s="723"/>
      <c r="I2555" s="992" t="str">
        <f t="shared" si="721"/>
        <v/>
      </c>
      <c r="J2555" s="723"/>
      <c r="K2555" s="724"/>
      <c r="L2555" s="723"/>
      <c r="M2555" s="306" t="str">
        <f t="shared" si="708"/>
        <v/>
      </c>
      <c r="N2555" s="32" t="str">
        <f t="shared" si="709"/>
        <v/>
      </c>
      <c r="P2555" s="307" t="str">
        <f t="shared" si="710"/>
        <v/>
      </c>
      <c r="Q2555" s="307" t="str">
        <f t="shared" si="704"/>
        <v/>
      </c>
      <c r="R2555" s="307" t="str">
        <f t="shared" si="711"/>
        <v/>
      </c>
      <c r="S2555" s="307" t="str">
        <f t="shared" si="712"/>
        <v/>
      </c>
      <c r="T2555" s="307" t="str">
        <f t="shared" si="713"/>
        <v/>
      </c>
      <c r="U2555" s="307" t="str">
        <f t="shared" si="705"/>
        <v/>
      </c>
      <c r="V2555" s="723"/>
      <c r="X2555" s="308" t="str">
        <f t="shared" si="714"/>
        <v/>
      </c>
      <c r="Y2555" s="309" t="str">
        <f t="shared" si="715"/>
        <v/>
      </c>
      <c r="Z2555" s="308" t="str">
        <f t="shared" si="706"/>
        <v/>
      </c>
      <c r="AA2555" s="308" t="b">
        <f t="shared" si="707"/>
        <v>1</v>
      </c>
      <c r="AB2555" s="308" t="str">
        <f t="shared" si="716"/>
        <v/>
      </c>
      <c r="AC2555" s="534" t="str">
        <f t="shared" si="717"/>
        <v/>
      </c>
      <c r="AD2555" s="752" t="str">
        <f t="shared" si="718"/>
        <v/>
      </c>
      <c r="AE2555" s="534" t="str">
        <f t="shared" si="719"/>
        <v/>
      </c>
      <c r="AF2555" s="752" t="str">
        <f t="shared" si="720"/>
        <v/>
      </c>
    </row>
    <row r="2556" spans="2:32" x14ac:dyDescent="0.25">
      <c r="B2556" s="721"/>
      <c r="C2556" s="531" t="str">
        <f>IFERROR(VLOOKUP(B2556,'מצבת ורישום גנים'!B:D,3,0),"")</f>
        <v/>
      </c>
      <c r="D2556" s="721"/>
      <c r="E2556" s="723"/>
      <c r="F2556" s="723"/>
      <c r="G2556" s="723"/>
      <c r="H2556" s="723"/>
      <c r="I2556" s="992" t="str">
        <f t="shared" si="721"/>
        <v/>
      </c>
      <c r="J2556" s="723"/>
      <c r="K2556" s="724"/>
      <c r="L2556" s="723"/>
      <c r="M2556" s="306" t="str">
        <f t="shared" si="708"/>
        <v/>
      </c>
      <c r="N2556" s="32" t="str">
        <f t="shared" si="709"/>
        <v/>
      </c>
      <c r="P2556" s="307" t="str">
        <f t="shared" si="710"/>
        <v/>
      </c>
      <c r="Q2556" s="307" t="str">
        <f t="shared" si="704"/>
        <v/>
      </c>
      <c r="R2556" s="307" t="str">
        <f t="shared" si="711"/>
        <v/>
      </c>
      <c r="S2556" s="307" t="str">
        <f t="shared" si="712"/>
        <v/>
      </c>
      <c r="T2556" s="307" t="str">
        <f t="shared" si="713"/>
        <v/>
      </c>
      <c r="U2556" s="307" t="str">
        <f t="shared" si="705"/>
        <v/>
      </c>
      <c r="V2556" s="723"/>
      <c r="X2556" s="308" t="str">
        <f t="shared" si="714"/>
        <v/>
      </c>
      <c r="Y2556" s="309" t="str">
        <f t="shared" si="715"/>
        <v/>
      </c>
      <c r="Z2556" s="308" t="str">
        <f t="shared" si="706"/>
        <v/>
      </c>
      <c r="AA2556" s="308" t="b">
        <f t="shared" si="707"/>
        <v>1</v>
      </c>
      <c r="AB2556" s="308" t="str">
        <f t="shared" si="716"/>
        <v/>
      </c>
      <c r="AC2556" s="534" t="str">
        <f t="shared" si="717"/>
        <v/>
      </c>
      <c r="AD2556" s="752" t="str">
        <f t="shared" si="718"/>
        <v/>
      </c>
      <c r="AE2556" s="534" t="str">
        <f t="shared" si="719"/>
        <v/>
      </c>
      <c r="AF2556" s="752" t="str">
        <f t="shared" si="720"/>
        <v/>
      </c>
    </row>
    <row r="2557" spans="2:32" x14ac:dyDescent="0.25">
      <c r="B2557" s="721"/>
      <c r="C2557" s="531" t="str">
        <f>IFERROR(VLOOKUP(B2557,'מצבת ורישום גנים'!B:D,3,0),"")</f>
        <v/>
      </c>
      <c r="D2557" s="721"/>
      <c r="E2557" s="723"/>
      <c r="F2557" s="723"/>
      <c r="G2557" s="723"/>
      <c r="H2557" s="723"/>
      <c r="I2557" s="992" t="str">
        <f t="shared" si="721"/>
        <v/>
      </c>
      <c r="J2557" s="723"/>
      <c r="K2557" s="724"/>
      <c r="L2557" s="723"/>
      <c r="M2557" s="306" t="str">
        <f t="shared" si="708"/>
        <v/>
      </c>
      <c r="N2557" s="32" t="str">
        <f t="shared" si="709"/>
        <v/>
      </c>
      <c r="P2557" s="307" t="str">
        <f t="shared" si="710"/>
        <v/>
      </c>
      <c r="Q2557" s="307" t="str">
        <f t="shared" si="704"/>
        <v/>
      </c>
      <c r="R2557" s="307" t="str">
        <f t="shared" si="711"/>
        <v/>
      </c>
      <c r="S2557" s="307" t="str">
        <f t="shared" si="712"/>
        <v/>
      </c>
      <c r="T2557" s="307" t="str">
        <f t="shared" si="713"/>
        <v/>
      </c>
      <c r="U2557" s="307" t="str">
        <f t="shared" si="705"/>
        <v/>
      </c>
      <c r="V2557" s="723"/>
      <c r="X2557" s="308" t="str">
        <f t="shared" si="714"/>
        <v/>
      </c>
      <c r="Y2557" s="309" t="str">
        <f t="shared" si="715"/>
        <v/>
      </c>
      <c r="Z2557" s="308" t="str">
        <f t="shared" si="706"/>
        <v/>
      </c>
      <c r="AA2557" s="308" t="b">
        <f t="shared" si="707"/>
        <v>1</v>
      </c>
      <c r="AB2557" s="308" t="str">
        <f t="shared" si="716"/>
        <v/>
      </c>
      <c r="AC2557" s="534" t="str">
        <f t="shared" si="717"/>
        <v/>
      </c>
      <c r="AD2557" s="752" t="str">
        <f t="shared" si="718"/>
        <v/>
      </c>
      <c r="AE2557" s="534" t="str">
        <f t="shared" si="719"/>
        <v/>
      </c>
      <c r="AF2557" s="752" t="str">
        <f t="shared" si="720"/>
        <v/>
      </c>
    </row>
    <row r="2558" spans="2:32" x14ac:dyDescent="0.25">
      <c r="B2558" s="721"/>
      <c r="C2558" s="531" t="str">
        <f>IFERROR(VLOOKUP(B2558,'מצבת ורישום גנים'!B:D,3,0),"")</f>
        <v/>
      </c>
      <c r="D2558" s="721"/>
      <c r="E2558" s="723"/>
      <c r="F2558" s="723"/>
      <c r="G2558" s="723"/>
      <c r="H2558" s="723"/>
      <c r="I2558" s="992" t="str">
        <f t="shared" si="721"/>
        <v/>
      </c>
      <c r="J2558" s="723"/>
      <c r="K2558" s="724"/>
      <c r="L2558" s="723"/>
      <c r="M2558" s="306" t="str">
        <f t="shared" si="708"/>
        <v/>
      </c>
      <c r="N2558" s="32" t="str">
        <f t="shared" si="709"/>
        <v/>
      </c>
      <c r="P2558" s="307" t="str">
        <f t="shared" si="710"/>
        <v/>
      </c>
      <c r="Q2558" s="307" t="str">
        <f t="shared" si="704"/>
        <v/>
      </c>
      <c r="R2558" s="307" t="str">
        <f t="shared" si="711"/>
        <v/>
      </c>
      <c r="S2558" s="307" t="str">
        <f t="shared" si="712"/>
        <v/>
      </c>
      <c r="T2558" s="307" t="str">
        <f t="shared" si="713"/>
        <v/>
      </c>
      <c r="U2558" s="307" t="str">
        <f t="shared" si="705"/>
        <v/>
      </c>
      <c r="V2558" s="723"/>
      <c r="X2558" s="308" t="str">
        <f t="shared" si="714"/>
        <v/>
      </c>
      <c r="Y2558" s="309" t="str">
        <f t="shared" si="715"/>
        <v/>
      </c>
      <c r="Z2558" s="308" t="str">
        <f t="shared" si="706"/>
        <v/>
      </c>
      <c r="AA2558" s="308" t="b">
        <f t="shared" si="707"/>
        <v>1</v>
      </c>
      <c r="AB2558" s="308" t="str">
        <f t="shared" si="716"/>
        <v/>
      </c>
      <c r="AC2558" s="534" t="str">
        <f t="shared" si="717"/>
        <v/>
      </c>
      <c r="AD2558" s="752" t="str">
        <f t="shared" si="718"/>
        <v/>
      </c>
      <c r="AE2558" s="534" t="str">
        <f t="shared" si="719"/>
        <v/>
      </c>
      <c r="AF2558" s="752" t="str">
        <f t="shared" si="720"/>
        <v/>
      </c>
    </row>
    <row r="2559" spans="2:32" x14ac:dyDescent="0.25">
      <c r="B2559" s="721"/>
      <c r="C2559" s="531" t="str">
        <f>IFERROR(VLOOKUP(B2559,'מצבת ורישום גנים'!B:D,3,0),"")</f>
        <v/>
      </c>
      <c r="D2559" s="721"/>
      <c r="E2559" s="723"/>
      <c r="F2559" s="723"/>
      <c r="G2559" s="723"/>
      <c r="H2559" s="723"/>
      <c r="I2559" s="992" t="str">
        <f t="shared" si="721"/>
        <v/>
      </c>
      <c r="J2559" s="723"/>
      <c r="K2559" s="724"/>
      <c r="L2559" s="723"/>
      <c r="M2559" s="306" t="str">
        <f t="shared" si="708"/>
        <v/>
      </c>
      <c r="N2559" s="32" t="str">
        <f t="shared" si="709"/>
        <v/>
      </c>
      <c r="P2559" s="307" t="str">
        <f t="shared" si="710"/>
        <v/>
      </c>
      <c r="Q2559" s="307" t="str">
        <f t="shared" si="704"/>
        <v/>
      </c>
      <c r="R2559" s="307" t="str">
        <f t="shared" si="711"/>
        <v/>
      </c>
      <c r="S2559" s="307" t="str">
        <f t="shared" si="712"/>
        <v/>
      </c>
      <c r="T2559" s="307" t="str">
        <f t="shared" si="713"/>
        <v/>
      </c>
      <c r="U2559" s="307" t="str">
        <f t="shared" si="705"/>
        <v/>
      </c>
      <c r="V2559" s="723"/>
      <c r="X2559" s="308" t="str">
        <f t="shared" si="714"/>
        <v/>
      </c>
      <c r="Y2559" s="309" t="str">
        <f t="shared" si="715"/>
        <v/>
      </c>
      <c r="Z2559" s="308" t="str">
        <f t="shared" si="706"/>
        <v/>
      </c>
      <c r="AA2559" s="308" t="b">
        <f t="shared" si="707"/>
        <v>1</v>
      </c>
      <c r="AB2559" s="308" t="str">
        <f t="shared" si="716"/>
        <v/>
      </c>
      <c r="AC2559" s="534" t="str">
        <f t="shared" si="717"/>
        <v/>
      </c>
      <c r="AD2559" s="752" t="str">
        <f t="shared" si="718"/>
        <v/>
      </c>
      <c r="AE2559" s="534" t="str">
        <f t="shared" si="719"/>
        <v/>
      </c>
      <c r="AF2559" s="752" t="str">
        <f t="shared" si="720"/>
        <v/>
      </c>
    </row>
    <row r="2560" spans="2:32" x14ac:dyDescent="0.25">
      <c r="B2560" s="721"/>
      <c r="C2560" s="531" t="str">
        <f>IFERROR(VLOOKUP(B2560,'מצבת ורישום גנים'!B:D,3,0),"")</f>
        <v/>
      </c>
      <c r="D2560" s="721"/>
      <c r="E2560" s="723"/>
      <c r="F2560" s="723"/>
      <c r="G2560" s="723"/>
      <c r="H2560" s="723"/>
      <c r="I2560" s="992" t="str">
        <f t="shared" si="721"/>
        <v/>
      </c>
      <c r="J2560" s="723"/>
      <c r="K2560" s="724"/>
      <c r="L2560" s="723"/>
      <c r="M2560" s="306" t="str">
        <f t="shared" si="708"/>
        <v/>
      </c>
      <c r="N2560" s="32" t="str">
        <f t="shared" si="709"/>
        <v/>
      </c>
      <c r="P2560" s="307" t="str">
        <f t="shared" si="710"/>
        <v/>
      </c>
      <c r="Q2560" s="307" t="str">
        <f t="shared" si="704"/>
        <v/>
      </c>
      <c r="R2560" s="307" t="str">
        <f t="shared" si="711"/>
        <v/>
      </c>
      <c r="S2560" s="307" t="str">
        <f t="shared" si="712"/>
        <v/>
      </c>
      <c r="T2560" s="307" t="str">
        <f t="shared" si="713"/>
        <v/>
      </c>
      <c r="U2560" s="307" t="str">
        <f t="shared" si="705"/>
        <v/>
      </c>
      <c r="V2560" s="723"/>
      <c r="X2560" s="308" t="str">
        <f t="shared" si="714"/>
        <v/>
      </c>
      <c r="Y2560" s="309" t="str">
        <f t="shared" si="715"/>
        <v/>
      </c>
      <c r="Z2560" s="308" t="str">
        <f t="shared" si="706"/>
        <v/>
      </c>
      <c r="AA2560" s="308" t="b">
        <f t="shared" si="707"/>
        <v>1</v>
      </c>
      <c r="AB2560" s="308" t="str">
        <f t="shared" si="716"/>
        <v/>
      </c>
      <c r="AC2560" s="534" t="str">
        <f t="shared" si="717"/>
        <v/>
      </c>
      <c r="AD2560" s="752" t="str">
        <f t="shared" si="718"/>
        <v/>
      </c>
      <c r="AE2560" s="534" t="str">
        <f t="shared" si="719"/>
        <v/>
      </c>
      <c r="AF2560" s="752" t="str">
        <f t="shared" si="720"/>
        <v/>
      </c>
    </row>
    <row r="2561" spans="2:32" x14ac:dyDescent="0.25">
      <c r="B2561" s="721"/>
      <c r="C2561" s="531" t="str">
        <f>IFERROR(VLOOKUP(B2561,'מצבת ורישום גנים'!B:D,3,0),"")</f>
        <v/>
      </c>
      <c r="D2561" s="721"/>
      <c r="E2561" s="723"/>
      <c r="F2561" s="723"/>
      <c r="G2561" s="723"/>
      <c r="H2561" s="723"/>
      <c r="I2561" s="992" t="str">
        <f t="shared" si="721"/>
        <v/>
      </c>
      <c r="J2561" s="723"/>
      <c r="K2561" s="724"/>
      <c r="L2561" s="723"/>
      <c r="M2561" s="306" t="str">
        <f t="shared" si="708"/>
        <v/>
      </c>
      <c r="N2561" s="32" t="str">
        <f t="shared" si="709"/>
        <v/>
      </c>
      <c r="P2561" s="307" t="str">
        <f t="shared" si="710"/>
        <v/>
      </c>
      <c r="Q2561" s="307" t="str">
        <f t="shared" si="704"/>
        <v/>
      </c>
      <c r="R2561" s="307" t="str">
        <f t="shared" si="711"/>
        <v/>
      </c>
      <c r="S2561" s="307" t="str">
        <f t="shared" si="712"/>
        <v/>
      </c>
      <c r="T2561" s="307" t="str">
        <f t="shared" si="713"/>
        <v/>
      </c>
      <c r="U2561" s="307" t="str">
        <f t="shared" si="705"/>
        <v/>
      </c>
      <c r="V2561" s="723"/>
      <c r="X2561" s="308" t="str">
        <f t="shared" si="714"/>
        <v/>
      </c>
      <c r="Y2561" s="309" t="str">
        <f t="shared" si="715"/>
        <v/>
      </c>
      <c r="Z2561" s="308" t="str">
        <f t="shared" si="706"/>
        <v/>
      </c>
      <c r="AA2561" s="308" t="b">
        <f t="shared" si="707"/>
        <v>1</v>
      </c>
      <c r="AB2561" s="308" t="str">
        <f t="shared" si="716"/>
        <v/>
      </c>
      <c r="AC2561" s="534" t="str">
        <f t="shared" si="717"/>
        <v/>
      </c>
      <c r="AD2561" s="752" t="str">
        <f t="shared" si="718"/>
        <v/>
      </c>
      <c r="AE2561" s="534" t="str">
        <f t="shared" si="719"/>
        <v/>
      </c>
      <c r="AF2561" s="752" t="str">
        <f t="shared" si="720"/>
        <v/>
      </c>
    </row>
    <row r="2562" spans="2:32" x14ac:dyDescent="0.25">
      <c r="B2562" s="721"/>
      <c r="C2562" s="531" t="str">
        <f>IFERROR(VLOOKUP(B2562,'מצבת ורישום גנים'!B:D,3,0),"")</f>
        <v/>
      </c>
      <c r="D2562" s="721"/>
      <c r="E2562" s="723"/>
      <c r="F2562" s="723"/>
      <c r="G2562" s="723"/>
      <c r="H2562" s="723"/>
      <c r="I2562" s="992" t="str">
        <f t="shared" si="721"/>
        <v/>
      </c>
      <c r="J2562" s="723"/>
      <c r="K2562" s="724"/>
      <c r="L2562" s="723"/>
      <c r="M2562" s="306" t="str">
        <f t="shared" si="708"/>
        <v/>
      </c>
      <c r="N2562" s="32" t="str">
        <f t="shared" si="709"/>
        <v/>
      </c>
      <c r="P2562" s="307" t="str">
        <f t="shared" si="710"/>
        <v/>
      </c>
      <c r="Q2562" s="307" t="str">
        <f t="shared" si="704"/>
        <v/>
      </c>
      <c r="R2562" s="307" t="str">
        <f t="shared" si="711"/>
        <v/>
      </c>
      <c r="S2562" s="307" t="str">
        <f t="shared" si="712"/>
        <v/>
      </c>
      <c r="T2562" s="307" t="str">
        <f t="shared" si="713"/>
        <v/>
      </c>
      <c r="U2562" s="307" t="str">
        <f t="shared" si="705"/>
        <v/>
      </c>
      <c r="V2562" s="723"/>
      <c r="X2562" s="308" t="str">
        <f t="shared" si="714"/>
        <v/>
      </c>
      <c r="Y2562" s="309" t="str">
        <f t="shared" si="715"/>
        <v/>
      </c>
      <c r="Z2562" s="308" t="str">
        <f t="shared" si="706"/>
        <v/>
      </c>
      <c r="AA2562" s="308" t="b">
        <f t="shared" si="707"/>
        <v>1</v>
      </c>
      <c r="AB2562" s="308" t="str">
        <f t="shared" si="716"/>
        <v/>
      </c>
      <c r="AC2562" s="534" t="str">
        <f t="shared" si="717"/>
        <v/>
      </c>
      <c r="AD2562" s="752" t="str">
        <f t="shared" si="718"/>
        <v/>
      </c>
      <c r="AE2562" s="534" t="str">
        <f t="shared" si="719"/>
        <v/>
      </c>
      <c r="AF2562" s="752" t="str">
        <f t="shared" si="720"/>
        <v/>
      </c>
    </row>
    <row r="2563" spans="2:32" x14ac:dyDescent="0.25">
      <c r="B2563" s="721"/>
      <c r="C2563" s="531" t="str">
        <f>IFERROR(VLOOKUP(B2563,'מצבת ורישום גנים'!B:D,3,0),"")</f>
        <v/>
      </c>
      <c r="D2563" s="721"/>
      <c r="E2563" s="723"/>
      <c r="F2563" s="723"/>
      <c r="G2563" s="723"/>
      <c r="H2563" s="723"/>
      <c r="I2563" s="992" t="str">
        <f t="shared" si="721"/>
        <v/>
      </c>
      <c r="J2563" s="723"/>
      <c r="K2563" s="724"/>
      <c r="L2563" s="723"/>
      <c r="M2563" s="306" t="str">
        <f t="shared" si="708"/>
        <v/>
      </c>
      <c r="N2563" s="32" t="str">
        <f t="shared" si="709"/>
        <v/>
      </c>
      <c r="P2563" s="307" t="str">
        <f t="shared" si="710"/>
        <v/>
      </c>
      <c r="Q2563" s="307" t="str">
        <f t="shared" si="704"/>
        <v/>
      </c>
      <c r="R2563" s="307" t="str">
        <f t="shared" si="711"/>
        <v/>
      </c>
      <c r="S2563" s="307" t="str">
        <f t="shared" si="712"/>
        <v/>
      </c>
      <c r="T2563" s="307" t="str">
        <f t="shared" si="713"/>
        <v/>
      </c>
      <c r="U2563" s="307" t="str">
        <f t="shared" si="705"/>
        <v/>
      </c>
      <c r="V2563" s="723"/>
      <c r="X2563" s="308" t="str">
        <f t="shared" si="714"/>
        <v/>
      </c>
      <c r="Y2563" s="309" t="str">
        <f t="shared" si="715"/>
        <v/>
      </c>
      <c r="Z2563" s="308" t="str">
        <f t="shared" si="706"/>
        <v/>
      </c>
      <c r="AA2563" s="308" t="b">
        <f t="shared" si="707"/>
        <v>1</v>
      </c>
      <c r="AB2563" s="308" t="str">
        <f t="shared" si="716"/>
        <v/>
      </c>
      <c r="AC2563" s="534" t="str">
        <f t="shared" si="717"/>
        <v/>
      </c>
      <c r="AD2563" s="752" t="str">
        <f t="shared" si="718"/>
        <v/>
      </c>
      <c r="AE2563" s="534" t="str">
        <f t="shared" si="719"/>
        <v/>
      </c>
      <c r="AF2563" s="752" t="str">
        <f t="shared" si="720"/>
        <v/>
      </c>
    </row>
    <row r="2564" spans="2:32" x14ac:dyDescent="0.25">
      <c r="B2564" s="721"/>
      <c r="C2564" s="531" t="str">
        <f>IFERROR(VLOOKUP(B2564,'מצבת ורישום גנים'!B:D,3,0),"")</f>
        <v/>
      </c>
      <c r="D2564" s="721"/>
      <c r="E2564" s="723"/>
      <c r="F2564" s="723"/>
      <c r="G2564" s="723"/>
      <c r="H2564" s="723"/>
      <c r="I2564" s="992" t="str">
        <f t="shared" si="721"/>
        <v/>
      </c>
      <c r="J2564" s="723"/>
      <c r="K2564" s="724"/>
      <c r="L2564" s="723"/>
      <c r="M2564" s="306" t="str">
        <f t="shared" si="708"/>
        <v/>
      </c>
      <c r="N2564" s="32" t="str">
        <f t="shared" si="709"/>
        <v/>
      </c>
      <c r="P2564" s="307" t="str">
        <f t="shared" si="710"/>
        <v/>
      </c>
      <c r="Q2564" s="307" t="str">
        <f t="shared" si="704"/>
        <v/>
      </c>
      <c r="R2564" s="307" t="str">
        <f t="shared" si="711"/>
        <v/>
      </c>
      <c r="S2564" s="307" t="str">
        <f t="shared" si="712"/>
        <v/>
      </c>
      <c r="T2564" s="307" t="str">
        <f t="shared" si="713"/>
        <v/>
      </c>
      <c r="U2564" s="307" t="str">
        <f t="shared" si="705"/>
        <v/>
      </c>
      <c r="V2564" s="723"/>
      <c r="X2564" s="308" t="str">
        <f t="shared" si="714"/>
        <v/>
      </c>
      <c r="Y2564" s="309" t="str">
        <f t="shared" si="715"/>
        <v/>
      </c>
      <c r="Z2564" s="308" t="str">
        <f t="shared" si="706"/>
        <v/>
      </c>
      <c r="AA2564" s="308" t="b">
        <f t="shared" si="707"/>
        <v>1</v>
      </c>
      <c r="AB2564" s="308" t="str">
        <f t="shared" si="716"/>
        <v/>
      </c>
      <c r="AC2564" s="534" t="str">
        <f t="shared" si="717"/>
        <v/>
      </c>
      <c r="AD2564" s="752" t="str">
        <f t="shared" si="718"/>
        <v/>
      </c>
      <c r="AE2564" s="534" t="str">
        <f t="shared" si="719"/>
        <v/>
      </c>
      <c r="AF2564" s="752" t="str">
        <f t="shared" si="720"/>
        <v/>
      </c>
    </row>
    <row r="2565" spans="2:32" x14ac:dyDescent="0.25">
      <c r="B2565" s="721"/>
      <c r="C2565" s="531" t="str">
        <f>IFERROR(VLOOKUP(B2565,'מצבת ורישום גנים'!B:D,3,0),"")</f>
        <v/>
      </c>
      <c r="D2565" s="721"/>
      <c r="E2565" s="723"/>
      <c r="F2565" s="723"/>
      <c r="G2565" s="723"/>
      <c r="H2565" s="723"/>
      <c r="I2565" s="992" t="str">
        <f t="shared" si="721"/>
        <v/>
      </c>
      <c r="J2565" s="723"/>
      <c r="K2565" s="724"/>
      <c r="L2565" s="723"/>
      <c r="M2565" s="306" t="str">
        <f t="shared" si="708"/>
        <v/>
      </c>
      <c r="N2565" s="32" t="str">
        <f t="shared" si="709"/>
        <v/>
      </c>
      <c r="P2565" s="307" t="str">
        <f t="shared" si="710"/>
        <v/>
      </c>
      <c r="Q2565" s="307" t="str">
        <f t="shared" si="704"/>
        <v/>
      </c>
      <c r="R2565" s="307" t="str">
        <f t="shared" si="711"/>
        <v/>
      </c>
      <c r="S2565" s="307" t="str">
        <f t="shared" si="712"/>
        <v/>
      </c>
      <c r="T2565" s="307" t="str">
        <f t="shared" si="713"/>
        <v/>
      </c>
      <c r="U2565" s="307" t="str">
        <f t="shared" si="705"/>
        <v/>
      </c>
      <c r="V2565" s="723"/>
      <c r="X2565" s="308" t="str">
        <f t="shared" si="714"/>
        <v/>
      </c>
      <c r="Y2565" s="309" t="str">
        <f t="shared" si="715"/>
        <v/>
      </c>
      <c r="Z2565" s="308" t="str">
        <f t="shared" si="706"/>
        <v/>
      </c>
      <c r="AA2565" s="308" t="b">
        <f t="shared" si="707"/>
        <v>1</v>
      </c>
      <c r="AB2565" s="308" t="str">
        <f t="shared" si="716"/>
        <v/>
      </c>
      <c r="AC2565" s="534" t="str">
        <f t="shared" si="717"/>
        <v/>
      </c>
      <c r="AD2565" s="752" t="str">
        <f t="shared" si="718"/>
        <v/>
      </c>
      <c r="AE2565" s="534" t="str">
        <f t="shared" si="719"/>
        <v/>
      </c>
      <c r="AF2565" s="752" t="str">
        <f t="shared" si="720"/>
        <v/>
      </c>
    </row>
    <row r="2566" spans="2:32" x14ac:dyDescent="0.25">
      <c r="B2566" s="721"/>
      <c r="C2566" s="531" t="str">
        <f>IFERROR(VLOOKUP(B2566,'מצבת ורישום גנים'!B:D,3,0),"")</f>
        <v/>
      </c>
      <c r="D2566" s="721"/>
      <c r="E2566" s="723"/>
      <c r="F2566" s="723"/>
      <c r="G2566" s="723"/>
      <c r="H2566" s="723"/>
      <c r="I2566" s="992" t="str">
        <f t="shared" si="721"/>
        <v/>
      </c>
      <c r="J2566" s="723"/>
      <c r="K2566" s="724"/>
      <c r="L2566" s="723"/>
      <c r="M2566" s="306" t="str">
        <f t="shared" si="708"/>
        <v/>
      </c>
      <c r="N2566" s="32" t="str">
        <f t="shared" si="709"/>
        <v/>
      </c>
      <c r="P2566" s="307" t="str">
        <f t="shared" si="710"/>
        <v/>
      </c>
      <c r="Q2566" s="307" t="str">
        <f t="shared" si="704"/>
        <v/>
      </c>
      <c r="R2566" s="307" t="str">
        <f t="shared" si="711"/>
        <v/>
      </c>
      <c r="S2566" s="307" t="str">
        <f t="shared" si="712"/>
        <v/>
      </c>
      <c r="T2566" s="307" t="str">
        <f t="shared" si="713"/>
        <v/>
      </c>
      <c r="U2566" s="307" t="str">
        <f t="shared" si="705"/>
        <v/>
      </c>
      <c r="V2566" s="723"/>
      <c r="X2566" s="308" t="str">
        <f t="shared" si="714"/>
        <v/>
      </c>
      <c r="Y2566" s="309" t="str">
        <f t="shared" si="715"/>
        <v/>
      </c>
      <c r="Z2566" s="308" t="str">
        <f t="shared" si="706"/>
        <v/>
      </c>
      <c r="AA2566" s="308" t="b">
        <f t="shared" si="707"/>
        <v>1</v>
      </c>
      <c r="AB2566" s="308" t="str">
        <f t="shared" si="716"/>
        <v/>
      </c>
      <c r="AC2566" s="534" t="str">
        <f t="shared" si="717"/>
        <v/>
      </c>
      <c r="AD2566" s="752" t="str">
        <f t="shared" si="718"/>
        <v/>
      </c>
      <c r="AE2566" s="534" t="str">
        <f t="shared" si="719"/>
        <v/>
      </c>
      <c r="AF2566" s="752" t="str">
        <f t="shared" si="720"/>
        <v/>
      </c>
    </row>
    <row r="2567" spans="2:32" x14ac:dyDescent="0.25">
      <c r="B2567" s="721"/>
      <c r="C2567" s="531" t="str">
        <f>IFERROR(VLOOKUP(B2567,'מצבת ורישום גנים'!B:D,3,0),"")</f>
        <v/>
      </c>
      <c r="D2567" s="721"/>
      <c r="E2567" s="723"/>
      <c r="F2567" s="723"/>
      <c r="G2567" s="723"/>
      <c r="H2567" s="723"/>
      <c r="I2567" s="992" t="str">
        <f t="shared" si="721"/>
        <v/>
      </c>
      <c r="J2567" s="723"/>
      <c r="K2567" s="724"/>
      <c r="L2567" s="723"/>
      <c r="M2567" s="306" t="str">
        <f t="shared" si="708"/>
        <v/>
      </c>
      <c r="N2567" s="32" t="str">
        <f t="shared" si="709"/>
        <v/>
      </c>
      <c r="P2567" s="307" t="str">
        <f t="shared" si="710"/>
        <v/>
      </c>
      <c r="Q2567" s="307" t="str">
        <f t="shared" si="704"/>
        <v/>
      </c>
      <c r="R2567" s="307" t="str">
        <f t="shared" si="711"/>
        <v/>
      </c>
      <c r="S2567" s="307" t="str">
        <f t="shared" si="712"/>
        <v/>
      </c>
      <c r="T2567" s="307" t="str">
        <f t="shared" si="713"/>
        <v/>
      </c>
      <c r="U2567" s="307" t="str">
        <f t="shared" si="705"/>
        <v/>
      </c>
      <c r="V2567" s="723"/>
      <c r="X2567" s="308" t="str">
        <f t="shared" si="714"/>
        <v/>
      </c>
      <c r="Y2567" s="309" t="str">
        <f t="shared" si="715"/>
        <v/>
      </c>
      <c r="Z2567" s="308" t="str">
        <f t="shared" si="706"/>
        <v/>
      </c>
      <c r="AA2567" s="308" t="b">
        <f t="shared" si="707"/>
        <v>1</v>
      </c>
      <c r="AB2567" s="308" t="str">
        <f t="shared" si="716"/>
        <v/>
      </c>
      <c r="AC2567" s="534" t="str">
        <f t="shared" si="717"/>
        <v/>
      </c>
      <c r="AD2567" s="752" t="str">
        <f t="shared" si="718"/>
        <v/>
      </c>
      <c r="AE2567" s="534" t="str">
        <f t="shared" si="719"/>
        <v/>
      </c>
      <c r="AF2567" s="752" t="str">
        <f t="shared" si="720"/>
        <v/>
      </c>
    </row>
    <row r="2568" spans="2:32" x14ac:dyDescent="0.25">
      <c r="B2568" s="721"/>
      <c r="C2568" s="531" t="str">
        <f>IFERROR(VLOOKUP(B2568,'מצבת ורישום גנים'!B:D,3,0),"")</f>
        <v/>
      </c>
      <c r="D2568" s="721"/>
      <c r="E2568" s="723"/>
      <c r="F2568" s="723"/>
      <c r="G2568" s="723"/>
      <c r="H2568" s="723"/>
      <c r="I2568" s="992" t="str">
        <f t="shared" si="721"/>
        <v/>
      </c>
      <c r="J2568" s="723"/>
      <c r="K2568" s="724"/>
      <c r="L2568" s="723"/>
      <c r="M2568" s="306" t="str">
        <f t="shared" si="708"/>
        <v/>
      </c>
      <c r="N2568" s="32" t="str">
        <f t="shared" si="709"/>
        <v/>
      </c>
      <c r="P2568" s="307" t="str">
        <f t="shared" si="710"/>
        <v/>
      </c>
      <c r="Q2568" s="307" t="str">
        <f t="shared" si="704"/>
        <v/>
      </c>
      <c r="R2568" s="307" t="str">
        <f t="shared" si="711"/>
        <v/>
      </c>
      <c r="S2568" s="307" t="str">
        <f t="shared" si="712"/>
        <v/>
      </c>
      <c r="T2568" s="307" t="str">
        <f t="shared" si="713"/>
        <v/>
      </c>
      <c r="U2568" s="307" t="str">
        <f t="shared" si="705"/>
        <v/>
      </c>
      <c r="V2568" s="723"/>
      <c r="X2568" s="308" t="str">
        <f t="shared" si="714"/>
        <v/>
      </c>
      <c r="Y2568" s="309" t="str">
        <f t="shared" si="715"/>
        <v/>
      </c>
      <c r="Z2568" s="308" t="str">
        <f t="shared" si="706"/>
        <v/>
      </c>
      <c r="AA2568" s="308" t="b">
        <f t="shared" si="707"/>
        <v>1</v>
      </c>
      <c r="AB2568" s="308" t="str">
        <f t="shared" si="716"/>
        <v/>
      </c>
      <c r="AC2568" s="534" t="str">
        <f t="shared" si="717"/>
        <v/>
      </c>
      <c r="AD2568" s="752" t="str">
        <f t="shared" si="718"/>
        <v/>
      </c>
      <c r="AE2568" s="534" t="str">
        <f t="shared" si="719"/>
        <v/>
      </c>
      <c r="AF2568" s="752" t="str">
        <f t="shared" si="720"/>
        <v/>
      </c>
    </row>
    <row r="2569" spans="2:32" x14ac:dyDescent="0.25">
      <c r="B2569" s="721"/>
      <c r="C2569" s="531" t="str">
        <f>IFERROR(VLOOKUP(B2569,'מצבת ורישום גנים'!B:D,3,0),"")</f>
        <v/>
      </c>
      <c r="D2569" s="721"/>
      <c r="E2569" s="723"/>
      <c r="F2569" s="723"/>
      <c r="G2569" s="723"/>
      <c r="H2569" s="723"/>
      <c r="I2569" s="992" t="str">
        <f t="shared" si="721"/>
        <v/>
      </c>
      <c r="J2569" s="723"/>
      <c r="K2569" s="724"/>
      <c r="L2569" s="723"/>
      <c r="M2569" s="306" t="str">
        <f t="shared" si="708"/>
        <v/>
      </c>
      <c r="N2569" s="32" t="str">
        <f t="shared" si="709"/>
        <v/>
      </c>
      <c r="P2569" s="307" t="str">
        <f t="shared" si="710"/>
        <v/>
      </c>
      <c r="Q2569" s="307" t="str">
        <f t="shared" si="704"/>
        <v/>
      </c>
      <c r="R2569" s="307" t="str">
        <f t="shared" si="711"/>
        <v/>
      </c>
      <c r="S2569" s="307" t="str">
        <f t="shared" si="712"/>
        <v/>
      </c>
      <c r="T2569" s="307" t="str">
        <f t="shared" si="713"/>
        <v/>
      </c>
      <c r="U2569" s="307" t="str">
        <f t="shared" si="705"/>
        <v/>
      </c>
      <c r="V2569" s="723"/>
      <c r="X2569" s="308" t="str">
        <f t="shared" si="714"/>
        <v/>
      </c>
      <c r="Y2569" s="309" t="str">
        <f t="shared" si="715"/>
        <v/>
      </c>
      <c r="Z2569" s="308" t="str">
        <f t="shared" si="706"/>
        <v/>
      </c>
      <c r="AA2569" s="308" t="b">
        <f t="shared" si="707"/>
        <v>1</v>
      </c>
      <c r="AB2569" s="308" t="str">
        <f t="shared" si="716"/>
        <v/>
      </c>
      <c r="AC2569" s="534" t="str">
        <f t="shared" si="717"/>
        <v/>
      </c>
      <c r="AD2569" s="752" t="str">
        <f t="shared" si="718"/>
        <v/>
      </c>
      <c r="AE2569" s="534" t="str">
        <f t="shared" si="719"/>
        <v/>
      </c>
      <c r="AF2569" s="752" t="str">
        <f t="shared" si="720"/>
        <v/>
      </c>
    </row>
    <row r="2570" spans="2:32" x14ac:dyDescent="0.25">
      <c r="B2570" s="721"/>
      <c r="C2570" s="531" t="str">
        <f>IFERROR(VLOOKUP(B2570,'מצבת ורישום גנים'!B:D,3,0),"")</f>
        <v/>
      </c>
      <c r="D2570" s="721"/>
      <c r="E2570" s="723"/>
      <c r="F2570" s="723"/>
      <c r="G2570" s="723"/>
      <c r="H2570" s="723"/>
      <c r="I2570" s="992" t="str">
        <f t="shared" si="721"/>
        <v/>
      </c>
      <c r="J2570" s="723"/>
      <c r="K2570" s="724"/>
      <c r="L2570" s="723"/>
      <c r="M2570" s="306" t="str">
        <f t="shared" si="708"/>
        <v/>
      </c>
      <c r="N2570" s="32" t="str">
        <f t="shared" si="709"/>
        <v/>
      </c>
      <c r="P2570" s="307" t="str">
        <f t="shared" si="710"/>
        <v/>
      </c>
      <c r="Q2570" s="307" t="str">
        <f t="shared" si="704"/>
        <v/>
      </c>
      <c r="R2570" s="307" t="str">
        <f t="shared" si="711"/>
        <v/>
      </c>
      <c r="S2570" s="307" t="str">
        <f t="shared" si="712"/>
        <v/>
      </c>
      <c r="T2570" s="307" t="str">
        <f t="shared" si="713"/>
        <v/>
      </c>
      <c r="U2570" s="307" t="str">
        <f t="shared" si="705"/>
        <v/>
      </c>
      <c r="V2570" s="723"/>
      <c r="X2570" s="308" t="str">
        <f t="shared" si="714"/>
        <v/>
      </c>
      <c r="Y2570" s="309" t="str">
        <f t="shared" si="715"/>
        <v/>
      </c>
      <c r="Z2570" s="308" t="str">
        <f t="shared" si="706"/>
        <v/>
      </c>
      <c r="AA2570" s="308" t="b">
        <f t="shared" si="707"/>
        <v>1</v>
      </c>
      <c r="AB2570" s="308" t="str">
        <f t="shared" si="716"/>
        <v/>
      </c>
      <c r="AC2570" s="534" t="str">
        <f t="shared" si="717"/>
        <v/>
      </c>
      <c r="AD2570" s="752" t="str">
        <f t="shared" si="718"/>
        <v/>
      </c>
      <c r="AE2570" s="534" t="str">
        <f t="shared" si="719"/>
        <v/>
      </c>
      <c r="AF2570" s="752" t="str">
        <f t="shared" si="720"/>
        <v/>
      </c>
    </row>
    <row r="2571" spans="2:32" x14ac:dyDescent="0.25">
      <c r="B2571" s="721"/>
      <c r="C2571" s="531" t="str">
        <f>IFERROR(VLOOKUP(B2571,'מצבת ורישום גנים'!B:D,3,0),"")</f>
        <v/>
      </c>
      <c r="D2571" s="721"/>
      <c r="E2571" s="723"/>
      <c r="F2571" s="723"/>
      <c r="G2571" s="723"/>
      <c r="H2571" s="723"/>
      <c r="I2571" s="992" t="str">
        <f t="shared" si="721"/>
        <v/>
      </c>
      <c r="J2571" s="723"/>
      <c r="K2571" s="724"/>
      <c r="L2571" s="723"/>
      <c r="M2571" s="306" t="str">
        <f t="shared" si="708"/>
        <v/>
      </c>
      <c r="N2571" s="32" t="str">
        <f t="shared" si="709"/>
        <v/>
      </c>
      <c r="P2571" s="307" t="str">
        <f t="shared" si="710"/>
        <v/>
      </c>
      <c r="Q2571" s="307" t="str">
        <f t="shared" si="704"/>
        <v/>
      </c>
      <c r="R2571" s="307" t="str">
        <f t="shared" si="711"/>
        <v/>
      </c>
      <c r="S2571" s="307" t="str">
        <f t="shared" si="712"/>
        <v/>
      </c>
      <c r="T2571" s="307" t="str">
        <f t="shared" si="713"/>
        <v/>
      </c>
      <c r="U2571" s="307" t="str">
        <f t="shared" si="705"/>
        <v/>
      </c>
      <c r="V2571" s="723"/>
      <c r="X2571" s="308" t="str">
        <f t="shared" si="714"/>
        <v/>
      </c>
      <c r="Y2571" s="309" t="str">
        <f t="shared" si="715"/>
        <v/>
      </c>
      <c r="Z2571" s="308" t="str">
        <f t="shared" si="706"/>
        <v/>
      </c>
      <c r="AA2571" s="308" t="b">
        <f t="shared" si="707"/>
        <v>1</v>
      </c>
      <c r="AB2571" s="308" t="str">
        <f t="shared" si="716"/>
        <v/>
      </c>
      <c r="AC2571" s="534" t="str">
        <f t="shared" si="717"/>
        <v/>
      </c>
      <c r="AD2571" s="752" t="str">
        <f t="shared" si="718"/>
        <v/>
      </c>
      <c r="AE2571" s="534" t="str">
        <f t="shared" si="719"/>
        <v/>
      </c>
      <c r="AF2571" s="752" t="str">
        <f t="shared" si="720"/>
        <v/>
      </c>
    </row>
    <row r="2572" spans="2:32" x14ac:dyDescent="0.25">
      <c r="B2572" s="721"/>
      <c r="C2572" s="531" t="str">
        <f>IFERROR(VLOOKUP(B2572,'מצבת ורישום גנים'!B:D,3,0),"")</f>
        <v/>
      </c>
      <c r="D2572" s="721"/>
      <c r="E2572" s="723"/>
      <c r="F2572" s="723"/>
      <c r="G2572" s="723"/>
      <c r="H2572" s="723"/>
      <c r="I2572" s="992" t="str">
        <f t="shared" si="721"/>
        <v/>
      </c>
      <c r="J2572" s="723"/>
      <c r="K2572" s="724"/>
      <c r="L2572" s="723"/>
      <c r="M2572" s="306" t="str">
        <f t="shared" si="708"/>
        <v/>
      </c>
      <c r="N2572" s="32" t="str">
        <f t="shared" si="709"/>
        <v/>
      </c>
      <c r="P2572" s="307" t="str">
        <f t="shared" si="710"/>
        <v/>
      </c>
      <c r="Q2572" s="307" t="str">
        <f t="shared" si="704"/>
        <v/>
      </c>
      <c r="R2572" s="307" t="str">
        <f t="shared" si="711"/>
        <v/>
      </c>
      <c r="S2572" s="307" t="str">
        <f t="shared" si="712"/>
        <v/>
      </c>
      <c r="T2572" s="307" t="str">
        <f t="shared" si="713"/>
        <v/>
      </c>
      <c r="U2572" s="307" t="str">
        <f t="shared" si="705"/>
        <v/>
      </c>
      <c r="V2572" s="723"/>
      <c r="X2572" s="308" t="str">
        <f t="shared" si="714"/>
        <v/>
      </c>
      <c r="Y2572" s="309" t="str">
        <f t="shared" si="715"/>
        <v/>
      </c>
      <c r="Z2572" s="308" t="str">
        <f t="shared" si="706"/>
        <v/>
      </c>
      <c r="AA2572" s="308" t="b">
        <f t="shared" si="707"/>
        <v>1</v>
      </c>
      <c r="AB2572" s="308" t="str">
        <f t="shared" si="716"/>
        <v/>
      </c>
      <c r="AC2572" s="534" t="str">
        <f t="shared" si="717"/>
        <v/>
      </c>
      <c r="AD2572" s="752" t="str">
        <f t="shared" si="718"/>
        <v/>
      </c>
      <c r="AE2572" s="534" t="str">
        <f t="shared" si="719"/>
        <v/>
      </c>
      <c r="AF2572" s="752" t="str">
        <f t="shared" si="720"/>
        <v/>
      </c>
    </row>
    <row r="2573" spans="2:32" x14ac:dyDescent="0.25">
      <c r="B2573" s="721"/>
      <c r="C2573" s="531" t="str">
        <f>IFERROR(VLOOKUP(B2573,'מצבת ורישום גנים'!B:D,3,0),"")</f>
        <v/>
      </c>
      <c r="D2573" s="721"/>
      <c r="E2573" s="723"/>
      <c r="F2573" s="723"/>
      <c r="G2573" s="723"/>
      <c r="H2573" s="723"/>
      <c r="I2573" s="992" t="str">
        <f t="shared" si="721"/>
        <v/>
      </c>
      <c r="J2573" s="723"/>
      <c r="K2573" s="724"/>
      <c r="L2573" s="723"/>
      <c r="M2573" s="306" t="str">
        <f t="shared" si="708"/>
        <v/>
      </c>
      <c r="N2573" s="32" t="str">
        <f t="shared" si="709"/>
        <v/>
      </c>
      <c r="P2573" s="307" t="str">
        <f t="shared" si="710"/>
        <v/>
      </c>
      <c r="Q2573" s="307" t="str">
        <f t="shared" si="704"/>
        <v/>
      </c>
      <c r="R2573" s="307" t="str">
        <f t="shared" si="711"/>
        <v/>
      </c>
      <c r="S2573" s="307" t="str">
        <f t="shared" si="712"/>
        <v/>
      </c>
      <c r="T2573" s="307" t="str">
        <f t="shared" si="713"/>
        <v/>
      </c>
      <c r="U2573" s="307" t="str">
        <f t="shared" si="705"/>
        <v/>
      </c>
      <c r="V2573" s="723"/>
      <c r="X2573" s="308" t="str">
        <f t="shared" si="714"/>
        <v/>
      </c>
      <c r="Y2573" s="309" t="str">
        <f t="shared" si="715"/>
        <v/>
      </c>
      <c r="Z2573" s="308" t="str">
        <f t="shared" si="706"/>
        <v/>
      </c>
      <c r="AA2573" s="308" t="b">
        <f t="shared" si="707"/>
        <v>1</v>
      </c>
      <c r="AB2573" s="308" t="str">
        <f t="shared" si="716"/>
        <v/>
      </c>
      <c r="AC2573" s="534" t="str">
        <f t="shared" si="717"/>
        <v/>
      </c>
      <c r="AD2573" s="752" t="str">
        <f t="shared" si="718"/>
        <v/>
      </c>
      <c r="AE2573" s="534" t="str">
        <f t="shared" si="719"/>
        <v/>
      </c>
      <c r="AF2573" s="752" t="str">
        <f t="shared" si="720"/>
        <v/>
      </c>
    </row>
    <row r="2574" spans="2:32" x14ac:dyDescent="0.25">
      <c r="B2574" s="721"/>
      <c r="C2574" s="531" t="str">
        <f>IFERROR(VLOOKUP(B2574,'מצבת ורישום גנים'!B:D,3,0),"")</f>
        <v/>
      </c>
      <c r="D2574" s="721"/>
      <c r="E2574" s="723"/>
      <c r="F2574" s="723"/>
      <c r="G2574" s="723"/>
      <c r="H2574" s="723"/>
      <c r="I2574" s="992" t="str">
        <f t="shared" si="721"/>
        <v/>
      </c>
      <c r="J2574" s="723"/>
      <c r="K2574" s="724"/>
      <c r="L2574" s="723"/>
      <c r="M2574" s="306" t="str">
        <f t="shared" si="708"/>
        <v/>
      </c>
      <c r="N2574" s="32" t="str">
        <f t="shared" si="709"/>
        <v/>
      </c>
      <c r="P2574" s="307" t="str">
        <f t="shared" si="710"/>
        <v/>
      </c>
      <c r="Q2574" s="307" t="str">
        <f t="shared" si="704"/>
        <v/>
      </c>
      <c r="R2574" s="307" t="str">
        <f t="shared" si="711"/>
        <v/>
      </c>
      <c r="S2574" s="307" t="str">
        <f t="shared" si="712"/>
        <v/>
      </c>
      <c r="T2574" s="307" t="str">
        <f t="shared" si="713"/>
        <v/>
      </c>
      <c r="U2574" s="307" t="str">
        <f t="shared" si="705"/>
        <v/>
      </c>
      <c r="V2574" s="723"/>
      <c r="X2574" s="308" t="str">
        <f t="shared" si="714"/>
        <v/>
      </c>
      <c r="Y2574" s="309" t="str">
        <f t="shared" si="715"/>
        <v/>
      </c>
      <c r="Z2574" s="308" t="str">
        <f t="shared" si="706"/>
        <v/>
      </c>
      <c r="AA2574" s="308" t="b">
        <f t="shared" si="707"/>
        <v>1</v>
      </c>
      <c r="AB2574" s="308" t="str">
        <f t="shared" si="716"/>
        <v/>
      </c>
      <c r="AC2574" s="534" t="str">
        <f t="shared" si="717"/>
        <v/>
      </c>
      <c r="AD2574" s="752" t="str">
        <f t="shared" si="718"/>
        <v/>
      </c>
      <c r="AE2574" s="534" t="str">
        <f t="shared" si="719"/>
        <v/>
      </c>
      <c r="AF2574" s="752" t="str">
        <f t="shared" si="720"/>
        <v/>
      </c>
    </row>
    <row r="2575" spans="2:32" x14ac:dyDescent="0.25">
      <c r="B2575" s="721"/>
      <c r="C2575" s="531" t="str">
        <f>IFERROR(VLOOKUP(B2575,'מצבת ורישום גנים'!B:D,3,0),"")</f>
        <v/>
      </c>
      <c r="D2575" s="721"/>
      <c r="E2575" s="723"/>
      <c r="F2575" s="723"/>
      <c r="G2575" s="723"/>
      <c r="H2575" s="723"/>
      <c r="I2575" s="992" t="str">
        <f t="shared" si="721"/>
        <v/>
      </c>
      <c r="J2575" s="723"/>
      <c r="K2575" s="724"/>
      <c r="L2575" s="723"/>
      <c r="M2575" s="306" t="str">
        <f t="shared" si="708"/>
        <v/>
      </c>
      <c r="N2575" s="32" t="str">
        <f t="shared" si="709"/>
        <v/>
      </c>
      <c r="P2575" s="307" t="str">
        <f t="shared" si="710"/>
        <v/>
      </c>
      <c r="Q2575" s="307" t="str">
        <f t="shared" si="704"/>
        <v/>
      </c>
      <c r="R2575" s="307" t="str">
        <f t="shared" si="711"/>
        <v/>
      </c>
      <c r="S2575" s="307" t="str">
        <f t="shared" si="712"/>
        <v/>
      </c>
      <c r="T2575" s="307" t="str">
        <f t="shared" si="713"/>
        <v/>
      </c>
      <c r="U2575" s="307" t="str">
        <f t="shared" si="705"/>
        <v/>
      </c>
      <c r="V2575" s="723"/>
      <c r="X2575" s="308" t="str">
        <f t="shared" si="714"/>
        <v/>
      </c>
      <c r="Y2575" s="309" t="str">
        <f t="shared" si="715"/>
        <v/>
      </c>
      <c r="Z2575" s="308" t="str">
        <f t="shared" si="706"/>
        <v/>
      </c>
      <c r="AA2575" s="308" t="b">
        <f t="shared" si="707"/>
        <v>1</v>
      </c>
      <c r="AB2575" s="308" t="str">
        <f t="shared" si="716"/>
        <v/>
      </c>
      <c r="AC2575" s="534" t="str">
        <f t="shared" si="717"/>
        <v/>
      </c>
      <c r="AD2575" s="752" t="str">
        <f t="shared" si="718"/>
        <v/>
      </c>
      <c r="AE2575" s="534" t="str">
        <f t="shared" si="719"/>
        <v/>
      </c>
      <c r="AF2575" s="752" t="str">
        <f t="shared" si="720"/>
        <v/>
      </c>
    </row>
    <row r="2576" spans="2:32" x14ac:dyDescent="0.25">
      <c r="B2576" s="721"/>
      <c r="C2576" s="531" t="str">
        <f>IFERROR(VLOOKUP(B2576,'מצבת ורישום גנים'!B:D,3,0),"")</f>
        <v/>
      </c>
      <c r="D2576" s="721"/>
      <c r="E2576" s="723"/>
      <c r="F2576" s="723"/>
      <c r="G2576" s="723"/>
      <c r="H2576" s="723"/>
      <c r="I2576" s="992" t="str">
        <f t="shared" si="721"/>
        <v/>
      </c>
      <c r="J2576" s="723"/>
      <c r="K2576" s="724"/>
      <c r="L2576" s="723"/>
      <c r="M2576" s="306" t="str">
        <f t="shared" si="708"/>
        <v/>
      </c>
      <c r="N2576" s="32" t="str">
        <f t="shared" si="709"/>
        <v/>
      </c>
      <c r="P2576" s="307" t="str">
        <f t="shared" si="710"/>
        <v/>
      </c>
      <c r="Q2576" s="307" t="str">
        <f t="shared" ref="Q2576:Q2639" si="722">IF(J2576="","",IFERROR(IF(OR(H2576="גננת",H2576="מורה",H2576="רכז",H2576="רכזת גן",H2576="רכז גן",H2576="רכז בית ספר",H2576="רכזת בית ספר"),IF(J2576&gt;=75,"תקין","לא תקין"),IF(H2576="סייעת ממשיכה",IF(J2576&gt;=30,"תקין","לא תקין"),IF(H2576="סייעת רפואית/אישית",IF(J2576&gt;=12.5,"תקין","לא תקין"),IF(H2576="סייעת חדשה",IF(J2576&gt;=37,"תקין","לא תקין"),IF(OR(H2576&lt;&gt;"מורה",H2576&lt;&gt;"גננת",H2576&lt;&gt;"סייעת"),IF(J2576&gt;=30.61,"תקין","לא תקין"),"לא תקין"))))),""))</f>
        <v/>
      </c>
      <c r="R2576" s="307" t="str">
        <f t="shared" si="711"/>
        <v/>
      </c>
      <c r="S2576" s="307" t="str">
        <f t="shared" si="712"/>
        <v/>
      </c>
      <c r="T2576" s="307" t="str">
        <f t="shared" si="713"/>
        <v/>
      </c>
      <c r="U2576" s="307" t="str">
        <f t="shared" ref="U2576:U2639" si="723">IF(D2576="","",IF(Z2576&gt;1,IF(SUMIF(D:D,D2576,L:L)&gt;90,"לא תקין","תקין"),"תקין"))</f>
        <v/>
      </c>
      <c r="V2576" s="723"/>
      <c r="X2576" s="308" t="str">
        <f t="shared" si="714"/>
        <v/>
      </c>
      <c r="Y2576" s="309" t="str">
        <f t="shared" si="715"/>
        <v/>
      </c>
      <c r="Z2576" s="308" t="str">
        <f t="shared" ref="Z2576:Z2639" si="724">IF(D2576="","",COUNTIF(D:D,D2576))</f>
        <v/>
      </c>
      <c r="AA2576" s="308" t="b">
        <f t="shared" ref="AA2576:AA2639" si="725">MOD(MID(REPT(0,9-LEN(D2576))&amp;D2576,1,1)+MID("0246813579",MID(REPT(0,9-LEN(D2576))&amp;D2576,2,1)+1,1)+MID(REPT(0,9-LEN(D2576))&amp;D2576,3,1)+MID("0246813579",MID(REPT(0,9-LEN(D2576))&amp;D2576,4,1)+1,1)+MID(REPT(0,9-LEN(D2576))&amp;D2576,5,1)+MID("0246813579",MID(REPT(0,9-LEN(D2576))&amp;D2576,6,1)+1,1)+MID(REPT(0,9-LEN(D2576))&amp;D2576,7,1)+MID("0246813579",MID(REPT(0,9-LEN(D2576))&amp;D2576,8,1)+1,1)+MID(REPT(0,9-LEN(D2576))&amp;D2576,9,1),10)=0</f>
        <v>1</v>
      </c>
      <c r="AB2576" s="308" t="str">
        <f t="shared" si="716"/>
        <v/>
      </c>
      <c r="AC2576" s="534" t="str">
        <f t="shared" si="717"/>
        <v/>
      </c>
      <c r="AD2576" s="752" t="str">
        <f t="shared" si="718"/>
        <v/>
      </c>
      <c r="AE2576" s="534" t="str">
        <f t="shared" si="719"/>
        <v/>
      </c>
      <c r="AF2576" s="752" t="str">
        <f t="shared" si="720"/>
        <v/>
      </c>
    </row>
    <row r="2577" spans="2:32" x14ac:dyDescent="0.25">
      <c r="B2577" s="721"/>
      <c r="C2577" s="531" t="str">
        <f>IFERROR(VLOOKUP(B2577,'מצבת ורישום גנים'!B:D,3,0),"")</f>
        <v/>
      </c>
      <c r="D2577" s="721"/>
      <c r="E2577" s="723"/>
      <c r="F2577" s="723"/>
      <c r="G2577" s="723"/>
      <c r="H2577" s="723"/>
      <c r="I2577" s="992" t="str">
        <f t="shared" si="721"/>
        <v/>
      </c>
      <c r="J2577" s="723"/>
      <c r="K2577" s="724"/>
      <c r="L2577" s="723"/>
      <c r="M2577" s="306" t="str">
        <f t="shared" ref="M2577:M2640" si="726">IF(AND(L2577&gt;0,K2577&gt;0),K2577*L2577,"")</f>
        <v/>
      </c>
      <c r="N2577" s="32" t="str">
        <f t="shared" ref="N2577:N2640" si="727">TEXT(LEFT(H2577,2),0)</f>
        <v/>
      </c>
      <c r="P2577" s="307" t="str">
        <f t="shared" ref="P2577:P2640" si="728">IF(D2577="","",IF(AA2577=FALSE,"לא תקין","תקין"))</f>
        <v/>
      </c>
      <c r="Q2577" s="307" t="str">
        <f t="shared" si="722"/>
        <v/>
      </c>
      <c r="R2577" s="307" t="str">
        <f t="shared" ref="R2577:R2640" si="729">IF(K2577="","",IF(OR(Y2577&lt;100%,Y2577&gt;140%),"לא תקין","תקין"))</f>
        <v/>
      </c>
      <c r="S2577" s="307" t="str">
        <f t="shared" ref="S2577:S2640" si="730">IF(J2577="","",IFERROR(IF(J2577&gt;120,"לא תקין","תקין"),""))</f>
        <v/>
      </c>
      <c r="T2577" s="307" t="str">
        <f t="shared" ref="T2577:T2640" si="731">IF(L2577="","",IF(H2577="","יש להזין איש צוות",IF(OR(H2577="מורה",H2577="גננת",H2577="רכז גן",H2577="רכזת גן",H2577="סייעת ממשיכה",H2577="סייעת חדשה",H2577="מדצית",H2577="מדצ",H2577="מדריך",H2577="מדריכה",H2577="תוספת כח אדם"),IF(L2577&lt;=90,"תקין","לא תקין"),IF(OR(H2577="רכז בית ספר",H2577="רכזת תכנית בבית הספר",H2577="רכזת בית ספר"),IF(L2577&lt;=114,"תקין","לא תקין"),IF(OR(H2577="סגנית רכזת מעל 150",H2577="סגן רכז"),IF(L2577&lt;=93,"תקין","לא תקין"),"לא תקין")))))</f>
        <v/>
      </c>
      <c r="U2577" s="307" t="str">
        <f t="shared" si="723"/>
        <v/>
      </c>
      <c r="V2577" s="723"/>
      <c r="X2577" s="308" t="str">
        <f t="shared" ref="X2577:X2640" si="732">IF(M2577="","",IF(OR(R2577="לא תקין",S2577="לא תקין",T2577="לא תקין",,U2577="לא תקין"),"לא תקין","תקין"))</f>
        <v/>
      </c>
      <c r="Y2577" s="309" t="str">
        <f t="shared" ref="Y2577:Y2640" si="733">IFERROR(IF(J2577="","",K2577/J2577),"")</f>
        <v/>
      </c>
      <c r="Z2577" s="308" t="str">
        <f t="shared" si="724"/>
        <v/>
      </c>
      <c r="AA2577" s="308" t="b">
        <f t="shared" si="725"/>
        <v>1</v>
      </c>
      <c r="AB2577" s="308" t="str">
        <f t="shared" ref="AB2577:AB2640" si="734">IF(H2577="גננת",IF(J2577&lt;75,"לא תקין","תקין"),"")</f>
        <v/>
      </c>
      <c r="AC2577" s="534" t="str">
        <f t="shared" ref="AC2577:AC2640" si="735">IF(B2577&lt;&gt;"",B2577&amp;H2577,"")</f>
        <v/>
      </c>
      <c r="AD2577" s="752" t="str">
        <f t="shared" ref="AD2577:AD2640" si="736">M2577</f>
        <v/>
      </c>
      <c r="AE2577" s="534" t="str">
        <f t="shared" ref="AE2577:AE2640" si="737">IF(B2577&lt;&gt;"",B2577&amp;LEFT(H2577,5),"")</f>
        <v/>
      </c>
      <c r="AF2577" s="752" t="str">
        <f t="shared" ref="AF2577:AF2640" si="738">M2577</f>
        <v/>
      </c>
    </row>
    <row r="2578" spans="2:32" x14ac:dyDescent="0.25">
      <c r="B2578" s="721"/>
      <c r="C2578" s="531" t="str">
        <f>IFERROR(VLOOKUP(B2578,'מצבת ורישום גנים'!B:D,3,0),"")</f>
        <v/>
      </c>
      <c r="D2578" s="721"/>
      <c r="E2578" s="723"/>
      <c r="F2578" s="723"/>
      <c r="G2578" s="723"/>
      <c r="H2578" s="723"/>
      <c r="I2578" s="992" t="str">
        <f t="shared" ref="I2578:I2641" si="739">SUBSTITUTE(IFERROR(IF(H2578="מדצ","מדצ/ית",IF(OR(H2578="סייעת ממשיכה",H2578="סייעת חדשה",H2578="סייעת רפואית/אישית"),"סייעת",IF(H2578="רכזת גן","רכזת גן"))),""),"FALSE","")</f>
        <v/>
      </c>
      <c r="J2578" s="723"/>
      <c r="K2578" s="724"/>
      <c r="L2578" s="723"/>
      <c r="M2578" s="306" t="str">
        <f t="shared" si="726"/>
        <v/>
      </c>
      <c r="N2578" s="32" t="str">
        <f t="shared" si="727"/>
        <v/>
      </c>
      <c r="P2578" s="307" t="str">
        <f t="shared" si="728"/>
        <v/>
      </c>
      <c r="Q2578" s="307" t="str">
        <f t="shared" si="722"/>
        <v/>
      </c>
      <c r="R2578" s="307" t="str">
        <f t="shared" si="729"/>
        <v/>
      </c>
      <c r="S2578" s="307" t="str">
        <f t="shared" si="730"/>
        <v/>
      </c>
      <c r="T2578" s="307" t="str">
        <f t="shared" si="731"/>
        <v/>
      </c>
      <c r="U2578" s="307" t="str">
        <f t="shared" si="723"/>
        <v/>
      </c>
      <c r="V2578" s="723"/>
      <c r="X2578" s="308" t="str">
        <f t="shared" si="732"/>
        <v/>
      </c>
      <c r="Y2578" s="309" t="str">
        <f t="shared" si="733"/>
        <v/>
      </c>
      <c r="Z2578" s="308" t="str">
        <f t="shared" si="724"/>
        <v/>
      </c>
      <c r="AA2578" s="308" t="b">
        <f t="shared" si="725"/>
        <v>1</v>
      </c>
      <c r="AB2578" s="308" t="str">
        <f t="shared" si="734"/>
        <v/>
      </c>
      <c r="AC2578" s="534" t="str">
        <f t="shared" si="735"/>
        <v/>
      </c>
      <c r="AD2578" s="752" t="str">
        <f t="shared" si="736"/>
        <v/>
      </c>
      <c r="AE2578" s="534" t="str">
        <f t="shared" si="737"/>
        <v/>
      </c>
      <c r="AF2578" s="752" t="str">
        <f t="shared" si="738"/>
        <v/>
      </c>
    </row>
    <row r="2579" spans="2:32" x14ac:dyDescent="0.25">
      <c r="B2579" s="721"/>
      <c r="C2579" s="531" t="str">
        <f>IFERROR(VLOOKUP(B2579,'מצבת ורישום גנים'!B:D,3,0),"")</f>
        <v/>
      </c>
      <c r="D2579" s="721"/>
      <c r="E2579" s="723"/>
      <c r="F2579" s="723"/>
      <c r="G2579" s="723"/>
      <c r="H2579" s="723"/>
      <c r="I2579" s="992" t="str">
        <f t="shared" si="739"/>
        <v/>
      </c>
      <c r="J2579" s="723"/>
      <c r="K2579" s="724"/>
      <c r="L2579" s="723"/>
      <c r="M2579" s="306" t="str">
        <f t="shared" si="726"/>
        <v/>
      </c>
      <c r="N2579" s="32" t="str">
        <f t="shared" si="727"/>
        <v/>
      </c>
      <c r="P2579" s="307" t="str">
        <f t="shared" si="728"/>
        <v/>
      </c>
      <c r="Q2579" s="307" t="str">
        <f t="shared" si="722"/>
        <v/>
      </c>
      <c r="R2579" s="307" t="str">
        <f t="shared" si="729"/>
        <v/>
      </c>
      <c r="S2579" s="307" t="str">
        <f t="shared" si="730"/>
        <v/>
      </c>
      <c r="T2579" s="307" t="str">
        <f t="shared" si="731"/>
        <v/>
      </c>
      <c r="U2579" s="307" t="str">
        <f t="shared" si="723"/>
        <v/>
      </c>
      <c r="V2579" s="723"/>
      <c r="X2579" s="308" t="str">
        <f t="shared" si="732"/>
        <v/>
      </c>
      <c r="Y2579" s="309" t="str">
        <f t="shared" si="733"/>
        <v/>
      </c>
      <c r="Z2579" s="308" t="str">
        <f t="shared" si="724"/>
        <v/>
      </c>
      <c r="AA2579" s="308" t="b">
        <f t="shared" si="725"/>
        <v>1</v>
      </c>
      <c r="AB2579" s="308" t="str">
        <f t="shared" si="734"/>
        <v/>
      </c>
      <c r="AC2579" s="534" t="str">
        <f t="shared" si="735"/>
        <v/>
      </c>
      <c r="AD2579" s="752" t="str">
        <f t="shared" si="736"/>
        <v/>
      </c>
      <c r="AE2579" s="534" t="str">
        <f t="shared" si="737"/>
        <v/>
      </c>
      <c r="AF2579" s="752" t="str">
        <f t="shared" si="738"/>
        <v/>
      </c>
    </row>
    <row r="2580" spans="2:32" x14ac:dyDescent="0.25">
      <c r="B2580" s="721"/>
      <c r="C2580" s="531" t="str">
        <f>IFERROR(VLOOKUP(B2580,'מצבת ורישום גנים'!B:D,3,0),"")</f>
        <v/>
      </c>
      <c r="D2580" s="721"/>
      <c r="E2580" s="723"/>
      <c r="F2580" s="723"/>
      <c r="G2580" s="723"/>
      <c r="H2580" s="723"/>
      <c r="I2580" s="992" t="str">
        <f t="shared" si="739"/>
        <v/>
      </c>
      <c r="J2580" s="723"/>
      <c r="K2580" s="724"/>
      <c r="L2580" s="723"/>
      <c r="M2580" s="306" t="str">
        <f t="shared" si="726"/>
        <v/>
      </c>
      <c r="N2580" s="32" t="str">
        <f t="shared" si="727"/>
        <v/>
      </c>
      <c r="P2580" s="307" t="str">
        <f t="shared" si="728"/>
        <v/>
      </c>
      <c r="Q2580" s="307" t="str">
        <f t="shared" si="722"/>
        <v/>
      </c>
      <c r="R2580" s="307" t="str">
        <f t="shared" si="729"/>
        <v/>
      </c>
      <c r="S2580" s="307" t="str">
        <f t="shared" si="730"/>
        <v/>
      </c>
      <c r="T2580" s="307" t="str">
        <f t="shared" si="731"/>
        <v/>
      </c>
      <c r="U2580" s="307" t="str">
        <f t="shared" si="723"/>
        <v/>
      </c>
      <c r="V2580" s="723"/>
      <c r="X2580" s="308" t="str">
        <f t="shared" si="732"/>
        <v/>
      </c>
      <c r="Y2580" s="309" t="str">
        <f t="shared" si="733"/>
        <v/>
      </c>
      <c r="Z2580" s="308" t="str">
        <f t="shared" si="724"/>
        <v/>
      </c>
      <c r="AA2580" s="308" t="b">
        <f t="shared" si="725"/>
        <v>1</v>
      </c>
      <c r="AB2580" s="308" t="str">
        <f t="shared" si="734"/>
        <v/>
      </c>
      <c r="AC2580" s="534" t="str">
        <f t="shared" si="735"/>
        <v/>
      </c>
      <c r="AD2580" s="752" t="str">
        <f t="shared" si="736"/>
        <v/>
      </c>
      <c r="AE2580" s="534" t="str">
        <f t="shared" si="737"/>
        <v/>
      </c>
      <c r="AF2580" s="752" t="str">
        <f t="shared" si="738"/>
        <v/>
      </c>
    </row>
    <row r="2581" spans="2:32" x14ac:dyDescent="0.25">
      <c r="B2581" s="721"/>
      <c r="C2581" s="531" t="str">
        <f>IFERROR(VLOOKUP(B2581,'מצבת ורישום גנים'!B:D,3,0),"")</f>
        <v/>
      </c>
      <c r="D2581" s="721"/>
      <c r="E2581" s="723"/>
      <c r="F2581" s="723"/>
      <c r="G2581" s="723"/>
      <c r="H2581" s="723"/>
      <c r="I2581" s="992" t="str">
        <f t="shared" si="739"/>
        <v/>
      </c>
      <c r="J2581" s="723"/>
      <c r="K2581" s="724"/>
      <c r="L2581" s="723"/>
      <c r="M2581" s="306" t="str">
        <f t="shared" si="726"/>
        <v/>
      </c>
      <c r="N2581" s="32" t="str">
        <f t="shared" si="727"/>
        <v/>
      </c>
      <c r="P2581" s="307" t="str">
        <f t="shared" si="728"/>
        <v/>
      </c>
      <c r="Q2581" s="307" t="str">
        <f t="shared" si="722"/>
        <v/>
      </c>
      <c r="R2581" s="307" t="str">
        <f t="shared" si="729"/>
        <v/>
      </c>
      <c r="S2581" s="307" t="str">
        <f t="shared" si="730"/>
        <v/>
      </c>
      <c r="T2581" s="307" t="str">
        <f t="shared" si="731"/>
        <v/>
      </c>
      <c r="U2581" s="307" t="str">
        <f t="shared" si="723"/>
        <v/>
      </c>
      <c r="V2581" s="723"/>
      <c r="X2581" s="308" t="str">
        <f t="shared" si="732"/>
        <v/>
      </c>
      <c r="Y2581" s="309" t="str">
        <f t="shared" si="733"/>
        <v/>
      </c>
      <c r="Z2581" s="308" t="str">
        <f t="shared" si="724"/>
        <v/>
      </c>
      <c r="AA2581" s="308" t="b">
        <f t="shared" si="725"/>
        <v>1</v>
      </c>
      <c r="AB2581" s="308" t="str">
        <f t="shared" si="734"/>
        <v/>
      </c>
      <c r="AC2581" s="534" t="str">
        <f t="shared" si="735"/>
        <v/>
      </c>
      <c r="AD2581" s="752" t="str">
        <f t="shared" si="736"/>
        <v/>
      </c>
      <c r="AE2581" s="534" t="str">
        <f t="shared" si="737"/>
        <v/>
      </c>
      <c r="AF2581" s="752" t="str">
        <f t="shared" si="738"/>
        <v/>
      </c>
    </row>
    <row r="2582" spans="2:32" x14ac:dyDescent="0.25">
      <c r="B2582" s="721"/>
      <c r="C2582" s="531" t="str">
        <f>IFERROR(VLOOKUP(B2582,'מצבת ורישום גנים'!B:D,3,0),"")</f>
        <v/>
      </c>
      <c r="D2582" s="721"/>
      <c r="E2582" s="723"/>
      <c r="F2582" s="723"/>
      <c r="G2582" s="723"/>
      <c r="H2582" s="723"/>
      <c r="I2582" s="992" t="str">
        <f t="shared" si="739"/>
        <v/>
      </c>
      <c r="J2582" s="723"/>
      <c r="K2582" s="724"/>
      <c r="L2582" s="723"/>
      <c r="M2582" s="306" t="str">
        <f t="shared" si="726"/>
        <v/>
      </c>
      <c r="N2582" s="32" t="str">
        <f t="shared" si="727"/>
        <v/>
      </c>
      <c r="P2582" s="307" t="str">
        <f t="shared" si="728"/>
        <v/>
      </c>
      <c r="Q2582" s="307" t="str">
        <f t="shared" si="722"/>
        <v/>
      </c>
      <c r="R2582" s="307" t="str">
        <f t="shared" si="729"/>
        <v/>
      </c>
      <c r="S2582" s="307" t="str">
        <f t="shared" si="730"/>
        <v/>
      </c>
      <c r="T2582" s="307" t="str">
        <f t="shared" si="731"/>
        <v/>
      </c>
      <c r="U2582" s="307" t="str">
        <f t="shared" si="723"/>
        <v/>
      </c>
      <c r="V2582" s="723"/>
      <c r="X2582" s="308" t="str">
        <f t="shared" si="732"/>
        <v/>
      </c>
      <c r="Y2582" s="309" t="str">
        <f t="shared" si="733"/>
        <v/>
      </c>
      <c r="Z2582" s="308" t="str">
        <f t="shared" si="724"/>
        <v/>
      </c>
      <c r="AA2582" s="308" t="b">
        <f t="shared" si="725"/>
        <v>1</v>
      </c>
      <c r="AB2582" s="308" t="str">
        <f t="shared" si="734"/>
        <v/>
      </c>
      <c r="AC2582" s="534" t="str">
        <f t="shared" si="735"/>
        <v/>
      </c>
      <c r="AD2582" s="752" t="str">
        <f t="shared" si="736"/>
        <v/>
      </c>
      <c r="AE2582" s="534" t="str">
        <f t="shared" si="737"/>
        <v/>
      </c>
      <c r="AF2582" s="752" t="str">
        <f t="shared" si="738"/>
        <v/>
      </c>
    </row>
    <row r="2583" spans="2:32" x14ac:dyDescent="0.25">
      <c r="B2583" s="721"/>
      <c r="C2583" s="531" t="str">
        <f>IFERROR(VLOOKUP(B2583,'מצבת ורישום גנים'!B:D,3,0),"")</f>
        <v/>
      </c>
      <c r="D2583" s="721"/>
      <c r="E2583" s="723"/>
      <c r="F2583" s="723"/>
      <c r="G2583" s="723"/>
      <c r="H2583" s="723"/>
      <c r="I2583" s="992" t="str">
        <f t="shared" si="739"/>
        <v/>
      </c>
      <c r="J2583" s="723"/>
      <c r="K2583" s="724"/>
      <c r="L2583" s="723"/>
      <c r="M2583" s="306" t="str">
        <f t="shared" si="726"/>
        <v/>
      </c>
      <c r="N2583" s="32" t="str">
        <f t="shared" si="727"/>
        <v/>
      </c>
      <c r="P2583" s="307" t="str">
        <f t="shared" si="728"/>
        <v/>
      </c>
      <c r="Q2583" s="307" t="str">
        <f t="shared" si="722"/>
        <v/>
      </c>
      <c r="R2583" s="307" t="str">
        <f t="shared" si="729"/>
        <v/>
      </c>
      <c r="S2583" s="307" t="str">
        <f t="shared" si="730"/>
        <v/>
      </c>
      <c r="T2583" s="307" t="str">
        <f t="shared" si="731"/>
        <v/>
      </c>
      <c r="U2583" s="307" t="str">
        <f t="shared" si="723"/>
        <v/>
      </c>
      <c r="V2583" s="723"/>
      <c r="X2583" s="308" t="str">
        <f t="shared" si="732"/>
        <v/>
      </c>
      <c r="Y2583" s="309" t="str">
        <f t="shared" si="733"/>
        <v/>
      </c>
      <c r="Z2583" s="308" t="str">
        <f t="shared" si="724"/>
        <v/>
      </c>
      <c r="AA2583" s="308" t="b">
        <f t="shared" si="725"/>
        <v>1</v>
      </c>
      <c r="AB2583" s="308" t="str">
        <f t="shared" si="734"/>
        <v/>
      </c>
      <c r="AC2583" s="534" t="str">
        <f t="shared" si="735"/>
        <v/>
      </c>
      <c r="AD2583" s="752" t="str">
        <f t="shared" si="736"/>
        <v/>
      </c>
      <c r="AE2583" s="534" t="str">
        <f t="shared" si="737"/>
        <v/>
      </c>
      <c r="AF2583" s="752" t="str">
        <f t="shared" si="738"/>
        <v/>
      </c>
    </row>
    <row r="2584" spans="2:32" x14ac:dyDescent="0.25">
      <c r="B2584" s="721"/>
      <c r="C2584" s="531" t="str">
        <f>IFERROR(VLOOKUP(B2584,'מצבת ורישום גנים'!B:D,3,0),"")</f>
        <v/>
      </c>
      <c r="D2584" s="721"/>
      <c r="E2584" s="723"/>
      <c r="F2584" s="723"/>
      <c r="G2584" s="723"/>
      <c r="H2584" s="723"/>
      <c r="I2584" s="992" t="str">
        <f t="shared" si="739"/>
        <v/>
      </c>
      <c r="J2584" s="723"/>
      <c r="K2584" s="724"/>
      <c r="L2584" s="723"/>
      <c r="M2584" s="306" t="str">
        <f t="shared" si="726"/>
        <v/>
      </c>
      <c r="N2584" s="32" t="str">
        <f t="shared" si="727"/>
        <v/>
      </c>
      <c r="P2584" s="307" t="str">
        <f t="shared" si="728"/>
        <v/>
      </c>
      <c r="Q2584" s="307" t="str">
        <f t="shared" si="722"/>
        <v/>
      </c>
      <c r="R2584" s="307" t="str">
        <f t="shared" si="729"/>
        <v/>
      </c>
      <c r="S2584" s="307" t="str">
        <f t="shared" si="730"/>
        <v/>
      </c>
      <c r="T2584" s="307" t="str">
        <f t="shared" si="731"/>
        <v/>
      </c>
      <c r="U2584" s="307" t="str">
        <f t="shared" si="723"/>
        <v/>
      </c>
      <c r="V2584" s="723"/>
      <c r="X2584" s="308" t="str">
        <f t="shared" si="732"/>
        <v/>
      </c>
      <c r="Y2584" s="309" t="str">
        <f t="shared" si="733"/>
        <v/>
      </c>
      <c r="Z2584" s="308" t="str">
        <f t="shared" si="724"/>
        <v/>
      </c>
      <c r="AA2584" s="308" t="b">
        <f t="shared" si="725"/>
        <v>1</v>
      </c>
      <c r="AB2584" s="308" t="str">
        <f t="shared" si="734"/>
        <v/>
      </c>
      <c r="AC2584" s="534" t="str">
        <f t="shared" si="735"/>
        <v/>
      </c>
      <c r="AD2584" s="752" t="str">
        <f t="shared" si="736"/>
        <v/>
      </c>
      <c r="AE2584" s="534" t="str">
        <f t="shared" si="737"/>
        <v/>
      </c>
      <c r="AF2584" s="752" t="str">
        <f t="shared" si="738"/>
        <v/>
      </c>
    </row>
    <row r="2585" spans="2:32" x14ac:dyDescent="0.25">
      <c r="B2585" s="721"/>
      <c r="C2585" s="531" t="str">
        <f>IFERROR(VLOOKUP(B2585,'מצבת ורישום גנים'!B:D,3,0),"")</f>
        <v/>
      </c>
      <c r="D2585" s="721"/>
      <c r="E2585" s="723"/>
      <c r="F2585" s="723"/>
      <c r="G2585" s="723"/>
      <c r="H2585" s="723"/>
      <c r="I2585" s="992" t="str">
        <f t="shared" si="739"/>
        <v/>
      </c>
      <c r="J2585" s="723"/>
      <c r="K2585" s="724"/>
      <c r="L2585" s="723"/>
      <c r="M2585" s="306" t="str">
        <f t="shared" si="726"/>
        <v/>
      </c>
      <c r="N2585" s="32" t="str">
        <f t="shared" si="727"/>
        <v/>
      </c>
      <c r="P2585" s="307" t="str">
        <f t="shared" si="728"/>
        <v/>
      </c>
      <c r="Q2585" s="307" t="str">
        <f t="shared" si="722"/>
        <v/>
      </c>
      <c r="R2585" s="307" t="str">
        <f t="shared" si="729"/>
        <v/>
      </c>
      <c r="S2585" s="307" t="str">
        <f t="shared" si="730"/>
        <v/>
      </c>
      <c r="T2585" s="307" t="str">
        <f t="shared" si="731"/>
        <v/>
      </c>
      <c r="U2585" s="307" t="str">
        <f t="shared" si="723"/>
        <v/>
      </c>
      <c r="V2585" s="723"/>
      <c r="X2585" s="308" t="str">
        <f t="shared" si="732"/>
        <v/>
      </c>
      <c r="Y2585" s="309" t="str">
        <f t="shared" si="733"/>
        <v/>
      </c>
      <c r="Z2585" s="308" t="str">
        <f t="shared" si="724"/>
        <v/>
      </c>
      <c r="AA2585" s="308" t="b">
        <f t="shared" si="725"/>
        <v>1</v>
      </c>
      <c r="AB2585" s="308" t="str">
        <f t="shared" si="734"/>
        <v/>
      </c>
      <c r="AC2585" s="534" t="str">
        <f t="shared" si="735"/>
        <v/>
      </c>
      <c r="AD2585" s="752" t="str">
        <f t="shared" si="736"/>
        <v/>
      </c>
      <c r="AE2585" s="534" t="str">
        <f t="shared" si="737"/>
        <v/>
      </c>
      <c r="AF2585" s="752" t="str">
        <f t="shared" si="738"/>
        <v/>
      </c>
    </row>
    <row r="2586" spans="2:32" x14ac:dyDescent="0.25">
      <c r="B2586" s="721"/>
      <c r="C2586" s="531" t="str">
        <f>IFERROR(VLOOKUP(B2586,'מצבת ורישום גנים'!B:D,3,0),"")</f>
        <v/>
      </c>
      <c r="D2586" s="721"/>
      <c r="E2586" s="723"/>
      <c r="F2586" s="723"/>
      <c r="G2586" s="723"/>
      <c r="H2586" s="723"/>
      <c r="I2586" s="992" t="str">
        <f t="shared" si="739"/>
        <v/>
      </c>
      <c r="J2586" s="723"/>
      <c r="K2586" s="724"/>
      <c r="L2586" s="723"/>
      <c r="M2586" s="306" t="str">
        <f t="shared" si="726"/>
        <v/>
      </c>
      <c r="N2586" s="32" t="str">
        <f t="shared" si="727"/>
        <v/>
      </c>
      <c r="P2586" s="307" t="str">
        <f t="shared" si="728"/>
        <v/>
      </c>
      <c r="Q2586" s="307" t="str">
        <f t="shared" si="722"/>
        <v/>
      </c>
      <c r="R2586" s="307" t="str">
        <f t="shared" si="729"/>
        <v/>
      </c>
      <c r="S2586" s="307" t="str">
        <f t="shared" si="730"/>
        <v/>
      </c>
      <c r="T2586" s="307" t="str">
        <f t="shared" si="731"/>
        <v/>
      </c>
      <c r="U2586" s="307" t="str">
        <f t="shared" si="723"/>
        <v/>
      </c>
      <c r="V2586" s="723"/>
      <c r="X2586" s="308" t="str">
        <f t="shared" si="732"/>
        <v/>
      </c>
      <c r="Y2586" s="309" t="str">
        <f t="shared" si="733"/>
        <v/>
      </c>
      <c r="Z2586" s="308" t="str">
        <f t="shared" si="724"/>
        <v/>
      </c>
      <c r="AA2586" s="308" t="b">
        <f t="shared" si="725"/>
        <v>1</v>
      </c>
      <c r="AB2586" s="308" t="str">
        <f t="shared" si="734"/>
        <v/>
      </c>
      <c r="AC2586" s="534" t="str">
        <f t="shared" si="735"/>
        <v/>
      </c>
      <c r="AD2586" s="752" t="str">
        <f t="shared" si="736"/>
        <v/>
      </c>
      <c r="AE2586" s="534" t="str">
        <f t="shared" si="737"/>
        <v/>
      </c>
      <c r="AF2586" s="752" t="str">
        <f t="shared" si="738"/>
        <v/>
      </c>
    </row>
    <row r="2587" spans="2:32" x14ac:dyDescent="0.25">
      <c r="B2587" s="721"/>
      <c r="C2587" s="531" t="str">
        <f>IFERROR(VLOOKUP(B2587,'מצבת ורישום גנים'!B:D,3,0),"")</f>
        <v/>
      </c>
      <c r="D2587" s="721"/>
      <c r="E2587" s="723"/>
      <c r="F2587" s="723"/>
      <c r="G2587" s="723"/>
      <c r="H2587" s="723"/>
      <c r="I2587" s="992" t="str">
        <f t="shared" si="739"/>
        <v/>
      </c>
      <c r="J2587" s="723"/>
      <c r="K2587" s="724"/>
      <c r="L2587" s="723"/>
      <c r="M2587" s="306" t="str">
        <f t="shared" si="726"/>
        <v/>
      </c>
      <c r="N2587" s="32" t="str">
        <f t="shared" si="727"/>
        <v/>
      </c>
      <c r="P2587" s="307" t="str">
        <f t="shared" si="728"/>
        <v/>
      </c>
      <c r="Q2587" s="307" t="str">
        <f t="shared" si="722"/>
        <v/>
      </c>
      <c r="R2587" s="307" t="str">
        <f t="shared" si="729"/>
        <v/>
      </c>
      <c r="S2587" s="307" t="str">
        <f t="shared" si="730"/>
        <v/>
      </c>
      <c r="T2587" s="307" t="str">
        <f t="shared" si="731"/>
        <v/>
      </c>
      <c r="U2587" s="307" t="str">
        <f t="shared" si="723"/>
        <v/>
      </c>
      <c r="V2587" s="723"/>
      <c r="X2587" s="308" t="str">
        <f t="shared" si="732"/>
        <v/>
      </c>
      <c r="Y2587" s="309" t="str">
        <f t="shared" si="733"/>
        <v/>
      </c>
      <c r="Z2587" s="308" t="str">
        <f t="shared" si="724"/>
        <v/>
      </c>
      <c r="AA2587" s="308" t="b">
        <f t="shared" si="725"/>
        <v>1</v>
      </c>
      <c r="AB2587" s="308" t="str">
        <f t="shared" si="734"/>
        <v/>
      </c>
      <c r="AC2587" s="534" t="str">
        <f t="shared" si="735"/>
        <v/>
      </c>
      <c r="AD2587" s="752" t="str">
        <f t="shared" si="736"/>
        <v/>
      </c>
      <c r="AE2587" s="534" t="str">
        <f t="shared" si="737"/>
        <v/>
      </c>
      <c r="AF2587" s="752" t="str">
        <f t="shared" si="738"/>
        <v/>
      </c>
    </row>
    <row r="2588" spans="2:32" x14ac:dyDescent="0.25">
      <c r="B2588" s="721"/>
      <c r="C2588" s="531" t="str">
        <f>IFERROR(VLOOKUP(B2588,'מצבת ורישום גנים'!B:D,3,0),"")</f>
        <v/>
      </c>
      <c r="D2588" s="721"/>
      <c r="E2588" s="723"/>
      <c r="F2588" s="723"/>
      <c r="G2588" s="723"/>
      <c r="H2588" s="723"/>
      <c r="I2588" s="992" t="str">
        <f t="shared" si="739"/>
        <v/>
      </c>
      <c r="J2588" s="723"/>
      <c r="K2588" s="724"/>
      <c r="L2588" s="723"/>
      <c r="M2588" s="306" t="str">
        <f t="shared" si="726"/>
        <v/>
      </c>
      <c r="N2588" s="32" t="str">
        <f t="shared" si="727"/>
        <v/>
      </c>
      <c r="P2588" s="307" t="str">
        <f t="shared" si="728"/>
        <v/>
      </c>
      <c r="Q2588" s="307" t="str">
        <f t="shared" si="722"/>
        <v/>
      </c>
      <c r="R2588" s="307" t="str">
        <f t="shared" si="729"/>
        <v/>
      </c>
      <c r="S2588" s="307" t="str">
        <f t="shared" si="730"/>
        <v/>
      </c>
      <c r="T2588" s="307" t="str">
        <f t="shared" si="731"/>
        <v/>
      </c>
      <c r="U2588" s="307" t="str">
        <f t="shared" si="723"/>
        <v/>
      </c>
      <c r="V2588" s="723"/>
      <c r="X2588" s="308" t="str">
        <f t="shared" si="732"/>
        <v/>
      </c>
      <c r="Y2588" s="309" t="str">
        <f t="shared" si="733"/>
        <v/>
      </c>
      <c r="Z2588" s="308" t="str">
        <f t="shared" si="724"/>
        <v/>
      </c>
      <c r="AA2588" s="308" t="b">
        <f t="shared" si="725"/>
        <v>1</v>
      </c>
      <c r="AB2588" s="308" t="str">
        <f t="shared" si="734"/>
        <v/>
      </c>
      <c r="AC2588" s="534" t="str">
        <f t="shared" si="735"/>
        <v/>
      </c>
      <c r="AD2588" s="752" t="str">
        <f t="shared" si="736"/>
        <v/>
      </c>
      <c r="AE2588" s="534" t="str">
        <f t="shared" si="737"/>
        <v/>
      </c>
      <c r="AF2588" s="752" t="str">
        <f t="shared" si="738"/>
        <v/>
      </c>
    </row>
    <row r="2589" spans="2:32" x14ac:dyDescent="0.25">
      <c r="B2589" s="721"/>
      <c r="C2589" s="531" t="str">
        <f>IFERROR(VLOOKUP(B2589,'מצבת ורישום גנים'!B:D,3,0),"")</f>
        <v/>
      </c>
      <c r="D2589" s="721"/>
      <c r="E2589" s="723"/>
      <c r="F2589" s="723"/>
      <c r="G2589" s="723"/>
      <c r="H2589" s="723"/>
      <c r="I2589" s="992" t="str">
        <f t="shared" si="739"/>
        <v/>
      </c>
      <c r="J2589" s="723"/>
      <c r="K2589" s="724"/>
      <c r="L2589" s="723"/>
      <c r="M2589" s="306" t="str">
        <f t="shared" si="726"/>
        <v/>
      </c>
      <c r="N2589" s="32" t="str">
        <f t="shared" si="727"/>
        <v/>
      </c>
      <c r="P2589" s="307" t="str">
        <f t="shared" si="728"/>
        <v/>
      </c>
      <c r="Q2589" s="307" t="str">
        <f t="shared" si="722"/>
        <v/>
      </c>
      <c r="R2589" s="307" t="str">
        <f t="shared" si="729"/>
        <v/>
      </c>
      <c r="S2589" s="307" t="str">
        <f t="shared" si="730"/>
        <v/>
      </c>
      <c r="T2589" s="307" t="str">
        <f t="shared" si="731"/>
        <v/>
      </c>
      <c r="U2589" s="307" t="str">
        <f t="shared" si="723"/>
        <v/>
      </c>
      <c r="V2589" s="723"/>
      <c r="X2589" s="308" t="str">
        <f t="shared" si="732"/>
        <v/>
      </c>
      <c r="Y2589" s="309" t="str">
        <f t="shared" si="733"/>
        <v/>
      </c>
      <c r="Z2589" s="308" t="str">
        <f t="shared" si="724"/>
        <v/>
      </c>
      <c r="AA2589" s="308" t="b">
        <f t="shared" si="725"/>
        <v>1</v>
      </c>
      <c r="AB2589" s="308" t="str">
        <f t="shared" si="734"/>
        <v/>
      </c>
      <c r="AC2589" s="534" t="str">
        <f t="shared" si="735"/>
        <v/>
      </c>
      <c r="AD2589" s="752" t="str">
        <f t="shared" si="736"/>
        <v/>
      </c>
      <c r="AE2589" s="534" t="str">
        <f t="shared" si="737"/>
        <v/>
      </c>
      <c r="AF2589" s="752" t="str">
        <f t="shared" si="738"/>
        <v/>
      </c>
    </row>
    <row r="2590" spans="2:32" x14ac:dyDescent="0.25">
      <c r="B2590" s="721"/>
      <c r="C2590" s="531" t="str">
        <f>IFERROR(VLOOKUP(B2590,'מצבת ורישום גנים'!B:D,3,0),"")</f>
        <v/>
      </c>
      <c r="D2590" s="721"/>
      <c r="E2590" s="723"/>
      <c r="F2590" s="723"/>
      <c r="G2590" s="723"/>
      <c r="H2590" s="723"/>
      <c r="I2590" s="992" t="str">
        <f t="shared" si="739"/>
        <v/>
      </c>
      <c r="J2590" s="723"/>
      <c r="K2590" s="724"/>
      <c r="L2590" s="723"/>
      <c r="M2590" s="306" t="str">
        <f t="shared" si="726"/>
        <v/>
      </c>
      <c r="N2590" s="32" t="str">
        <f t="shared" si="727"/>
        <v/>
      </c>
      <c r="P2590" s="307" t="str">
        <f t="shared" si="728"/>
        <v/>
      </c>
      <c r="Q2590" s="307" t="str">
        <f t="shared" si="722"/>
        <v/>
      </c>
      <c r="R2590" s="307" t="str">
        <f t="shared" si="729"/>
        <v/>
      </c>
      <c r="S2590" s="307" t="str">
        <f t="shared" si="730"/>
        <v/>
      </c>
      <c r="T2590" s="307" t="str">
        <f t="shared" si="731"/>
        <v/>
      </c>
      <c r="U2590" s="307" t="str">
        <f t="shared" si="723"/>
        <v/>
      </c>
      <c r="V2590" s="723"/>
      <c r="X2590" s="308" t="str">
        <f t="shared" si="732"/>
        <v/>
      </c>
      <c r="Y2590" s="309" t="str">
        <f t="shared" si="733"/>
        <v/>
      </c>
      <c r="Z2590" s="308" t="str">
        <f t="shared" si="724"/>
        <v/>
      </c>
      <c r="AA2590" s="308" t="b">
        <f t="shared" si="725"/>
        <v>1</v>
      </c>
      <c r="AB2590" s="308" t="str">
        <f t="shared" si="734"/>
        <v/>
      </c>
      <c r="AC2590" s="534" t="str">
        <f t="shared" si="735"/>
        <v/>
      </c>
      <c r="AD2590" s="752" t="str">
        <f t="shared" si="736"/>
        <v/>
      </c>
      <c r="AE2590" s="534" t="str">
        <f t="shared" si="737"/>
        <v/>
      </c>
      <c r="AF2590" s="752" t="str">
        <f t="shared" si="738"/>
        <v/>
      </c>
    </row>
    <row r="2591" spans="2:32" x14ac:dyDescent="0.25">
      <c r="B2591" s="721"/>
      <c r="C2591" s="531" t="str">
        <f>IFERROR(VLOOKUP(B2591,'מצבת ורישום גנים'!B:D,3,0),"")</f>
        <v/>
      </c>
      <c r="D2591" s="721"/>
      <c r="E2591" s="723"/>
      <c r="F2591" s="723"/>
      <c r="G2591" s="723"/>
      <c r="H2591" s="723"/>
      <c r="I2591" s="992" t="str">
        <f t="shared" si="739"/>
        <v/>
      </c>
      <c r="J2591" s="723"/>
      <c r="K2591" s="724"/>
      <c r="L2591" s="723"/>
      <c r="M2591" s="306" t="str">
        <f t="shared" si="726"/>
        <v/>
      </c>
      <c r="N2591" s="32" t="str">
        <f t="shared" si="727"/>
        <v/>
      </c>
      <c r="P2591" s="307" t="str">
        <f t="shared" si="728"/>
        <v/>
      </c>
      <c r="Q2591" s="307" t="str">
        <f t="shared" si="722"/>
        <v/>
      </c>
      <c r="R2591" s="307" t="str">
        <f t="shared" si="729"/>
        <v/>
      </c>
      <c r="S2591" s="307" t="str">
        <f t="shared" si="730"/>
        <v/>
      </c>
      <c r="T2591" s="307" t="str">
        <f t="shared" si="731"/>
        <v/>
      </c>
      <c r="U2591" s="307" t="str">
        <f t="shared" si="723"/>
        <v/>
      </c>
      <c r="V2591" s="723"/>
      <c r="X2591" s="308" t="str">
        <f t="shared" si="732"/>
        <v/>
      </c>
      <c r="Y2591" s="309" t="str">
        <f t="shared" si="733"/>
        <v/>
      </c>
      <c r="Z2591" s="308" t="str">
        <f t="shared" si="724"/>
        <v/>
      </c>
      <c r="AA2591" s="308" t="b">
        <f t="shared" si="725"/>
        <v>1</v>
      </c>
      <c r="AB2591" s="308" t="str">
        <f t="shared" si="734"/>
        <v/>
      </c>
      <c r="AC2591" s="534" t="str">
        <f t="shared" si="735"/>
        <v/>
      </c>
      <c r="AD2591" s="752" t="str">
        <f t="shared" si="736"/>
        <v/>
      </c>
      <c r="AE2591" s="534" t="str">
        <f t="shared" si="737"/>
        <v/>
      </c>
      <c r="AF2591" s="752" t="str">
        <f t="shared" si="738"/>
        <v/>
      </c>
    </row>
    <row r="2592" spans="2:32" x14ac:dyDescent="0.25">
      <c r="B2592" s="721"/>
      <c r="C2592" s="531" t="str">
        <f>IFERROR(VLOOKUP(B2592,'מצבת ורישום גנים'!B:D,3,0),"")</f>
        <v/>
      </c>
      <c r="D2592" s="721"/>
      <c r="E2592" s="723"/>
      <c r="F2592" s="723"/>
      <c r="G2592" s="723"/>
      <c r="H2592" s="723"/>
      <c r="I2592" s="992" t="str">
        <f t="shared" si="739"/>
        <v/>
      </c>
      <c r="J2592" s="723"/>
      <c r="K2592" s="724"/>
      <c r="L2592" s="723"/>
      <c r="M2592" s="306" t="str">
        <f t="shared" si="726"/>
        <v/>
      </c>
      <c r="N2592" s="32" t="str">
        <f t="shared" si="727"/>
        <v/>
      </c>
      <c r="P2592" s="307" t="str">
        <f t="shared" si="728"/>
        <v/>
      </c>
      <c r="Q2592" s="307" t="str">
        <f t="shared" si="722"/>
        <v/>
      </c>
      <c r="R2592" s="307" t="str">
        <f t="shared" si="729"/>
        <v/>
      </c>
      <c r="S2592" s="307" t="str">
        <f t="shared" si="730"/>
        <v/>
      </c>
      <c r="T2592" s="307" t="str">
        <f t="shared" si="731"/>
        <v/>
      </c>
      <c r="U2592" s="307" t="str">
        <f t="shared" si="723"/>
        <v/>
      </c>
      <c r="V2592" s="723"/>
      <c r="X2592" s="308" t="str">
        <f t="shared" si="732"/>
        <v/>
      </c>
      <c r="Y2592" s="309" t="str">
        <f t="shared" si="733"/>
        <v/>
      </c>
      <c r="Z2592" s="308" t="str">
        <f t="shared" si="724"/>
        <v/>
      </c>
      <c r="AA2592" s="308" t="b">
        <f t="shared" si="725"/>
        <v>1</v>
      </c>
      <c r="AB2592" s="308" t="str">
        <f t="shared" si="734"/>
        <v/>
      </c>
      <c r="AC2592" s="534" t="str">
        <f t="shared" si="735"/>
        <v/>
      </c>
      <c r="AD2592" s="752" t="str">
        <f t="shared" si="736"/>
        <v/>
      </c>
      <c r="AE2592" s="534" t="str">
        <f t="shared" si="737"/>
        <v/>
      </c>
      <c r="AF2592" s="752" t="str">
        <f t="shared" si="738"/>
        <v/>
      </c>
    </row>
    <row r="2593" spans="2:32" x14ac:dyDescent="0.25">
      <c r="B2593" s="721"/>
      <c r="C2593" s="531" t="str">
        <f>IFERROR(VLOOKUP(B2593,'מצבת ורישום גנים'!B:D,3,0),"")</f>
        <v/>
      </c>
      <c r="D2593" s="721"/>
      <c r="E2593" s="723"/>
      <c r="F2593" s="723"/>
      <c r="G2593" s="723"/>
      <c r="H2593" s="723"/>
      <c r="I2593" s="992" t="str">
        <f t="shared" si="739"/>
        <v/>
      </c>
      <c r="J2593" s="723"/>
      <c r="K2593" s="724"/>
      <c r="L2593" s="723"/>
      <c r="M2593" s="306" t="str">
        <f t="shared" si="726"/>
        <v/>
      </c>
      <c r="N2593" s="32" t="str">
        <f t="shared" si="727"/>
        <v/>
      </c>
      <c r="P2593" s="307" t="str">
        <f t="shared" si="728"/>
        <v/>
      </c>
      <c r="Q2593" s="307" t="str">
        <f t="shared" si="722"/>
        <v/>
      </c>
      <c r="R2593" s="307" t="str">
        <f t="shared" si="729"/>
        <v/>
      </c>
      <c r="S2593" s="307" t="str">
        <f t="shared" si="730"/>
        <v/>
      </c>
      <c r="T2593" s="307" t="str">
        <f t="shared" si="731"/>
        <v/>
      </c>
      <c r="U2593" s="307" t="str">
        <f t="shared" si="723"/>
        <v/>
      </c>
      <c r="V2593" s="723"/>
      <c r="X2593" s="308" t="str">
        <f t="shared" si="732"/>
        <v/>
      </c>
      <c r="Y2593" s="309" t="str">
        <f t="shared" si="733"/>
        <v/>
      </c>
      <c r="Z2593" s="308" t="str">
        <f t="shared" si="724"/>
        <v/>
      </c>
      <c r="AA2593" s="308" t="b">
        <f t="shared" si="725"/>
        <v>1</v>
      </c>
      <c r="AB2593" s="308" t="str">
        <f t="shared" si="734"/>
        <v/>
      </c>
      <c r="AC2593" s="534" t="str">
        <f t="shared" si="735"/>
        <v/>
      </c>
      <c r="AD2593" s="752" t="str">
        <f t="shared" si="736"/>
        <v/>
      </c>
      <c r="AE2593" s="534" t="str">
        <f t="shared" si="737"/>
        <v/>
      </c>
      <c r="AF2593" s="752" t="str">
        <f t="shared" si="738"/>
        <v/>
      </c>
    </row>
    <row r="2594" spans="2:32" x14ac:dyDescent="0.25">
      <c r="B2594" s="721"/>
      <c r="C2594" s="531" t="str">
        <f>IFERROR(VLOOKUP(B2594,'מצבת ורישום גנים'!B:D,3,0),"")</f>
        <v/>
      </c>
      <c r="D2594" s="721"/>
      <c r="E2594" s="723"/>
      <c r="F2594" s="723"/>
      <c r="G2594" s="723"/>
      <c r="H2594" s="723"/>
      <c r="I2594" s="992" t="str">
        <f t="shared" si="739"/>
        <v/>
      </c>
      <c r="J2594" s="723"/>
      <c r="K2594" s="724"/>
      <c r="L2594" s="723"/>
      <c r="M2594" s="306" t="str">
        <f t="shared" si="726"/>
        <v/>
      </c>
      <c r="N2594" s="32" t="str">
        <f t="shared" si="727"/>
        <v/>
      </c>
      <c r="P2594" s="307" t="str">
        <f t="shared" si="728"/>
        <v/>
      </c>
      <c r="Q2594" s="307" t="str">
        <f t="shared" si="722"/>
        <v/>
      </c>
      <c r="R2594" s="307" t="str">
        <f t="shared" si="729"/>
        <v/>
      </c>
      <c r="S2594" s="307" t="str">
        <f t="shared" si="730"/>
        <v/>
      </c>
      <c r="T2594" s="307" t="str">
        <f t="shared" si="731"/>
        <v/>
      </c>
      <c r="U2594" s="307" t="str">
        <f t="shared" si="723"/>
        <v/>
      </c>
      <c r="V2594" s="723"/>
      <c r="X2594" s="308" t="str">
        <f t="shared" si="732"/>
        <v/>
      </c>
      <c r="Y2594" s="309" t="str">
        <f t="shared" si="733"/>
        <v/>
      </c>
      <c r="Z2594" s="308" t="str">
        <f t="shared" si="724"/>
        <v/>
      </c>
      <c r="AA2594" s="308" t="b">
        <f t="shared" si="725"/>
        <v>1</v>
      </c>
      <c r="AB2594" s="308" t="str">
        <f t="shared" si="734"/>
        <v/>
      </c>
      <c r="AC2594" s="534" t="str">
        <f t="shared" si="735"/>
        <v/>
      </c>
      <c r="AD2594" s="752" t="str">
        <f t="shared" si="736"/>
        <v/>
      </c>
      <c r="AE2594" s="534" t="str">
        <f t="shared" si="737"/>
        <v/>
      </c>
      <c r="AF2594" s="752" t="str">
        <f t="shared" si="738"/>
        <v/>
      </c>
    </row>
    <row r="2595" spans="2:32" x14ac:dyDescent="0.25">
      <c r="B2595" s="721"/>
      <c r="C2595" s="531" t="str">
        <f>IFERROR(VLOOKUP(B2595,'מצבת ורישום גנים'!B:D,3,0),"")</f>
        <v/>
      </c>
      <c r="D2595" s="721"/>
      <c r="E2595" s="723"/>
      <c r="F2595" s="723"/>
      <c r="G2595" s="723"/>
      <c r="H2595" s="723"/>
      <c r="I2595" s="992" t="str">
        <f t="shared" si="739"/>
        <v/>
      </c>
      <c r="J2595" s="723"/>
      <c r="K2595" s="724"/>
      <c r="L2595" s="723"/>
      <c r="M2595" s="306" t="str">
        <f t="shared" si="726"/>
        <v/>
      </c>
      <c r="N2595" s="32" t="str">
        <f t="shared" si="727"/>
        <v/>
      </c>
      <c r="P2595" s="307" t="str">
        <f t="shared" si="728"/>
        <v/>
      </c>
      <c r="Q2595" s="307" t="str">
        <f t="shared" si="722"/>
        <v/>
      </c>
      <c r="R2595" s="307" t="str">
        <f t="shared" si="729"/>
        <v/>
      </c>
      <c r="S2595" s="307" t="str">
        <f t="shared" si="730"/>
        <v/>
      </c>
      <c r="T2595" s="307" t="str">
        <f t="shared" si="731"/>
        <v/>
      </c>
      <c r="U2595" s="307" t="str">
        <f t="shared" si="723"/>
        <v/>
      </c>
      <c r="V2595" s="723"/>
      <c r="X2595" s="308" t="str">
        <f t="shared" si="732"/>
        <v/>
      </c>
      <c r="Y2595" s="309" t="str">
        <f t="shared" si="733"/>
        <v/>
      </c>
      <c r="Z2595" s="308" t="str">
        <f t="shared" si="724"/>
        <v/>
      </c>
      <c r="AA2595" s="308" t="b">
        <f t="shared" si="725"/>
        <v>1</v>
      </c>
      <c r="AB2595" s="308" t="str">
        <f t="shared" si="734"/>
        <v/>
      </c>
      <c r="AC2595" s="534" t="str">
        <f t="shared" si="735"/>
        <v/>
      </c>
      <c r="AD2595" s="752" t="str">
        <f t="shared" si="736"/>
        <v/>
      </c>
      <c r="AE2595" s="534" t="str">
        <f t="shared" si="737"/>
        <v/>
      </c>
      <c r="AF2595" s="752" t="str">
        <f t="shared" si="738"/>
        <v/>
      </c>
    </row>
    <row r="2596" spans="2:32" x14ac:dyDescent="0.25">
      <c r="B2596" s="721"/>
      <c r="C2596" s="531" t="str">
        <f>IFERROR(VLOOKUP(B2596,'מצבת ורישום גנים'!B:D,3,0),"")</f>
        <v/>
      </c>
      <c r="D2596" s="721"/>
      <c r="E2596" s="723"/>
      <c r="F2596" s="723"/>
      <c r="G2596" s="723"/>
      <c r="H2596" s="723"/>
      <c r="I2596" s="992" t="str">
        <f t="shared" si="739"/>
        <v/>
      </c>
      <c r="J2596" s="723"/>
      <c r="K2596" s="724"/>
      <c r="L2596" s="723"/>
      <c r="M2596" s="306" t="str">
        <f t="shared" si="726"/>
        <v/>
      </c>
      <c r="N2596" s="32" t="str">
        <f t="shared" si="727"/>
        <v/>
      </c>
      <c r="P2596" s="307" t="str">
        <f t="shared" si="728"/>
        <v/>
      </c>
      <c r="Q2596" s="307" t="str">
        <f t="shared" si="722"/>
        <v/>
      </c>
      <c r="R2596" s="307" t="str">
        <f t="shared" si="729"/>
        <v/>
      </c>
      <c r="S2596" s="307" t="str">
        <f t="shared" si="730"/>
        <v/>
      </c>
      <c r="T2596" s="307" t="str">
        <f t="shared" si="731"/>
        <v/>
      </c>
      <c r="U2596" s="307" t="str">
        <f t="shared" si="723"/>
        <v/>
      </c>
      <c r="V2596" s="723"/>
      <c r="X2596" s="308" t="str">
        <f t="shared" si="732"/>
        <v/>
      </c>
      <c r="Y2596" s="309" t="str">
        <f t="shared" si="733"/>
        <v/>
      </c>
      <c r="Z2596" s="308" t="str">
        <f t="shared" si="724"/>
        <v/>
      </c>
      <c r="AA2596" s="308" t="b">
        <f t="shared" si="725"/>
        <v>1</v>
      </c>
      <c r="AB2596" s="308" t="str">
        <f t="shared" si="734"/>
        <v/>
      </c>
      <c r="AC2596" s="534" t="str">
        <f t="shared" si="735"/>
        <v/>
      </c>
      <c r="AD2596" s="752" t="str">
        <f t="shared" si="736"/>
        <v/>
      </c>
      <c r="AE2596" s="534" t="str">
        <f t="shared" si="737"/>
        <v/>
      </c>
      <c r="AF2596" s="752" t="str">
        <f t="shared" si="738"/>
        <v/>
      </c>
    </row>
    <row r="2597" spans="2:32" x14ac:dyDescent="0.25">
      <c r="B2597" s="721"/>
      <c r="C2597" s="531" t="str">
        <f>IFERROR(VLOOKUP(B2597,'מצבת ורישום גנים'!B:D,3,0),"")</f>
        <v/>
      </c>
      <c r="D2597" s="721"/>
      <c r="E2597" s="723"/>
      <c r="F2597" s="723"/>
      <c r="G2597" s="723"/>
      <c r="H2597" s="723"/>
      <c r="I2597" s="992" t="str">
        <f t="shared" si="739"/>
        <v/>
      </c>
      <c r="J2597" s="723"/>
      <c r="K2597" s="724"/>
      <c r="L2597" s="723"/>
      <c r="M2597" s="306" t="str">
        <f t="shared" si="726"/>
        <v/>
      </c>
      <c r="N2597" s="32" t="str">
        <f t="shared" si="727"/>
        <v/>
      </c>
      <c r="P2597" s="307" t="str">
        <f t="shared" si="728"/>
        <v/>
      </c>
      <c r="Q2597" s="307" t="str">
        <f t="shared" si="722"/>
        <v/>
      </c>
      <c r="R2597" s="307" t="str">
        <f t="shared" si="729"/>
        <v/>
      </c>
      <c r="S2597" s="307" t="str">
        <f t="shared" si="730"/>
        <v/>
      </c>
      <c r="T2597" s="307" t="str">
        <f t="shared" si="731"/>
        <v/>
      </c>
      <c r="U2597" s="307" t="str">
        <f t="shared" si="723"/>
        <v/>
      </c>
      <c r="V2597" s="723"/>
      <c r="X2597" s="308" t="str">
        <f t="shared" si="732"/>
        <v/>
      </c>
      <c r="Y2597" s="309" t="str">
        <f t="shared" si="733"/>
        <v/>
      </c>
      <c r="Z2597" s="308" t="str">
        <f t="shared" si="724"/>
        <v/>
      </c>
      <c r="AA2597" s="308" t="b">
        <f t="shared" si="725"/>
        <v>1</v>
      </c>
      <c r="AB2597" s="308" t="str">
        <f t="shared" si="734"/>
        <v/>
      </c>
      <c r="AC2597" s="534" t="str">
        <f t="shared" si="735"/>
        <v/>
      </c>
      <c r="AD2597" s="752" t="str">
        <f t="shared" si="736"/>
        <v/>
      </c>
      <c r="AE2597" s="534" t="str">
        <f t="shared" si="737"/>
        <v/>
      </c>
      <c r="AF2597" s="752" t="str">
        <f t="shared" si="738"/>
        <v/>
      </c>
    </row>
    <row r="2598" spans="2:32" x14ac:dyDescent="0.25">
      <c r="B2598" s="721"/>
      <c r="C2598" s="531" t="str">
        <f>IFERROR(VLOOKUP(B2598,'מצבת ורישום גנים'!B:D,3,0),"")</f>
        <v/>
      </c>
      <c r="D2598" s="721"/>
      <c r="E2598" s="723"/>
      <c r="F2598" s="723"/>
      <c r="G2598" s="723"/>
      <c r="H2598" s="723"/>
      <c r="I2598" s="992" t="str">
        <f t="shared" si="739"/>
        <v/>
      </c>
      <c r="J2598" s="723"/>
      <c r="K2598" s="724"/>
      <c r="L2598" s="723"/>
      <c r="M2598" s="306" t="str">
        <f t="shared" si="726"/>
        <v/>
      </c>
      <c r="N2598" s="32" t="str">
        <f t="shared" si="727"/>
        <v/>
      </c>
      <c r="P2598" s="307" t="str">
        <f t="shared" si="728"/>
        <v/>
      </c>
      <c r="Q2598" s="307" t="str">
        <f t="shared" si="722"/>
        <v/>
      </c>
      <c r="R2598" s="307" t="str">
        <f t="shared" si="729"/>
        <v/>
      </c>
      <c r="S2598" s="307" t="str">
        <f t="shared" si="730"/>
        <v/>
      </c>
      <c r="T2598" s="307" t="str">
        <f t="shared" si="731"/>
        <v/>
      </c>
      <c r="U2598" s="307" t="str">
        <f t="shared" si="723"/>
        <v/>
      </c>
      <c r="V2598" s="723"/>
      <c r="X2598" s="308" t="str">
        <f t="shared" si="732"/>
        <v/>
      </c>
      <c r="Y2598" s="309" t="str">
        <f t="shared" si="733"/>
        <v/>
      </c>
      <c r="Z2598" s="308" t="str">
        <f t="shared" si="724"/>
        <v/>
      </c>
      <c r="AA2598" s="308" t="b">
        <f t="shared" si="725"/>
        <v>1</v>
      </c>
      <c r="AB2598" s="308" t="str">
        <f t="shared" si="734"/>
        <v/>
      </c>
      <c r="AC2598" s="534" t="str">
        <f t="shared" si="735"/>
        <v/>
      </c>
      <c r="AD2598" s="752" t="str">
        <f t="shared" si="736"/>
        <v/>
      </c>
      <c r="AE2598" s="534" t="str">
        <f t="shared" si="737"/>
        <v/>
      </c>
      <c r="AF2598" s="752" t="str">
        <f t="shared" si="738"/>
        <v/>
      </c>
    </row>
    <row r="2599" spans="2:32" x14ac:dyDescent="0.25">
      <c r="B2599" s="721"/>
      <c r="C2599" s="531" t="str">
        <f>IFERROR(VLOOKUP(B2599,'מצבת ורישום גנים'!B:D,3,0),"")</f>
        <v/>
      </c>
      <c r="D2599" s="721"/>
      <c r="E2599" s="723"/>
      <c r="F2599" s="723"/>
      <c r="G2599" s="723"/>
      <c r="H2599" s="723"/>
      <c r="I2599" s="992" t="str">
        <f t="shared" si="739"/>
        <v/>
      </c>
      <c r="J2599" s="723"/>
      <c r="K2599" s="724"/>
      <c r="L2599" s="723"/>
      <c r="M2599" s="306" t="str">
        <f t="shared" si="726"/>
        <v/>
      </c>
      <c r="N2599" s="32" t="str">
        <f t="shared" si="727"/>
        <v/>
      </c>
      <c r="P2599" s="307" t="str">
        <f t="shared" si="728"/>
        <v/>
      </c>
      <c r="Q2599" s="307" t="str">
        <f t="shared" si="722"/>
        <v/>
      </c>
      <c r="R2599" s="307" t="str">
        <f t="shared" si="729"/>
        <v/>
      </c>
      <c r="S2599" s="307" t="str">
        <f t="shared" si="730"/>
        <v/>
      </c>
      <c r="T2599" s="307" t="str">
        <f t="shared" si="731"/>
        <v/>
      </c>
      <c r="U2599" s="307" t="str">
        <f t="shared" si="723"/>
        <v/>
      </c>
      <c r="V2599" s="723"/>
      <c r="X2599" s="308" t="str">
        <f t="shared" si="732"/>
        <v/>
      </c>
      <c r="Y2599" s="309" t="str">
        <f t="shared" si="733"/>
        <v/>
      </c>
      <c r="Z2599" s="308" t="str">
        <f t="shared" si="724"/>
        <v/>
      </c>
      <c r="AA2599" s="308" t="b">
        <f t="shared" si="725"/>
        <v>1</v>
      </c>
      <c r="AB2599" s="308" t="str">
        <f t="shared" si="734"/>
        <v/>
      </c>
      <c r="AC2599" s="534" t="str">
        <f t="shared" si="735"/>
        <v/>
      </c>
      <c r="AD2599" s="752" t="str">
        <f t="shared" si="736"/>
        <v/>
      </c>
      <c r="AE2599" s="534" t="str">
        <f t="shared" si="737"/>
        <v/>
      </c>
      <c r="AF2599" s="752" t="str">
        <f t="shared" si="738"/>
        <v/>
      </c>
    </row>
    <row r="2600" spans="2:32" x14ac:dyDescent="0.25">
      <c r="B2600" s="721"/>
      <c r="C2600" s="531" t="str">
        <f>IFERROR(VLOOKUP(B2600,'מצבת ורישום גנים'!B:D,3,0),"")</f>
        <v/>
      </c>
      <c r="D2600" s="721"/>
      <c r="E2600" s="723"/>
      <c r="F2600" s="723"/>
      <c r="G2600" s="723"/>
      <c r="H2600" s="723"/>
      <c r="I2600" s="992" t="str">
        <f t="shared" si="739"/>
        <v/>
      </c>
      <c r="J2600" s="723"/>
      <c r="K2600" s="724"/>
      <c r="L2600" s="723"/>
      <c r="M2600" s="306" t="str">
        <f t="shared" si="726"/>
        <v/>
      </c>
      <c r="N2600" s="32" t="str">
        <f t="shared" si="727"/>
        <v/>
      </c>
      <c r="P2600" s="307" t="str">
        <f t="shared" si="728"/>
        <v/>
      </c>
      <c r="Q2600" s="307" t="str">
        <f t="shared" si="722"/>
        <v/>
      </c>
      <c r="R2600" s="307" t="str">
        <f t="shared" si="729"/>
        <v/>
      </c>
      <c r="S2600" s="307" t="str">
        <f t="shared" si="730"/>
        <v/>
      </c>
      <c r="T2600" s="307" t="str">
        <f t="shared" si="731"/>
        <v/>
      </c>
      <c r="U2600" s="307" t="str">
        <f t="shared" si="723"/>
        <v/>
      </c>
      <c r="V2600" s="723"/>
      <c r="X2600" s="308" t="str">
        <f t="shared" si="732"/>
        <v/>
      </c>
      <c r="Y2600" s="309" t="str">
        <f t="shared" si="733"/>
        <v/>
      </c>
      <c r="Z2600" s="308" t="str">
        <f t="shared" si="724"/>
        <v/>
      </c>
      <c r="AA2600" s="308" t="b">
        <f t="shared" si="725"/>
        <v>1</v>
      </c>
      <c r="AB2600" s="308" t="str">
        <f t="shared" si="734"/>
        <v/>
      </c>
      <c r="AC2600" s="534" t="str">
        <f t="shared" si="735"/>
        <v/>
      </c>
      <c r="AD2600" s="752" t="str">
        <f t="shared" si="736"/>
        <v/>
      </c>
      <c r="AE2600" s="534" t="str">
        <f t="shared" si="737"/>
        <v/>
      </c>
      <c r="AF2600" s="752" t="str">
        <f t="shared" si="738"/>
        <v/>
      </c>
    </row>
    <row r="2601" spans="2:32" x14ac:dyDescent="0.25">
      <c r="B2601" s="721"/>
      <c r="C2601" s="531" t="str">
        <f>IFERROR(VLOOKUP(B2601,'מצבת ורישום גנים'!B:D,3,0),"")</f>
        <v/>
      </c>
      <c r="D2601" s="721"/>
      <c r="E2601" s="723"/>
      <c r="F2601" s="723"/>
      <c r="G2601" s="723"/>
      <c r="H2601" s="723"/>
      <c r="I2601" s="992" t="str">
        <f t="shared" si="739"/>
        <v/>
      </c>
      <c r="J2601" s="723"/>
      <c r="K2601" s="724"/>
      <c r="L2601" s="723"/>
      <c r="M2601" s="306" t="str">
        <f t="shared" si="726"/>
        <v/>
      </c>
      <c r="N2601" s="32" t="str">
        <f t="shared" si="727"/>
        <v/>
      </c>
      <c r="P2601" s="307" t="str">
        <f t="shared" si="728"/>
        <v/>
      </c>
      <c r="Q2601" s="307" t="str">
        <f t="shared" si="722"/>
        <v/>
      </c>
      <c r="R2601" s="307" t="str">
        <f t="shared" si="729"/>
        <v/>
      </c>
      <c r="S2601" s="307" t="str">
        <f t="shared" si="730"/>
        <v/>
      </c>
      <c r="T2601" s="307" t="str">
        <f t="shared" si="731"/>
        <v/>
      </c>
      <c r="U2601" s="307" t="str">
        <f t="shared" si="723"/>
        <v/>
      </c>
      <c r="V2601" s="723"/>
      <c r="X2601" s="308" t="str">
        <f t="shared" si="732"/>
        <v/>
      </c>
      <c r="Y2601" s="309" t="str">
        <f t="shared" si="733"/>
        <v/>
      </c>
      <c r="Z2601" s="308" t="str">
        <f t="shared" si="724"/>
        <v/>
      </c>
      <c r="AA2601" s="308" t="b">
        <f t="shared" si="725"/>
        <v>1</v>
      </c>
      <c r="AB2601" s="308" t="str">
        <f t="shared" si="734"/>
        <v/>
      </c>
      <c r="AC2601" s="534" t="str">
        <f t="shared" si="735"/>
        <v/>
      </c>
      <c r="AD2601" s="752" t="str">
        <f t="shared" si="736"/>
        <v/>
      </c>
      <c r="AE2601" s="534" t="str">
        <f t="shared" si="737"/>
        <v/>
      </c>
      <c r="AF2601" s="752" t="str">
        <f t="shared" si="738"/>
        <v/>
      </c>
    </row>
    <row r="2602" spans="2:32" x14ac:dyDescent="0.25">
      <c r="B2602" s="721"/>
      <c r="C2602" s="531" t="str">
        <f>IFERROR(VLOOKUP(B2602,'מצבת ורישום גנים'!B:D,3,0),"")</f>
        <v/>
      </c>
      <c r="D2602" s="721"/>
      <c r="E2602" s="723"/>
      <c r="F2602" s="723"/>
      <c r="G2602" s="723"/>
      <c r="H2602" s="723"/>
      <c r="I2602" s="992" t="str">
        <f t="shared" si="739"/>
        <v/>
      </c>
      <c r="J2602" s="723"/>
      <c r="K2602" s="724"/>
      <c r="L2602" s="723"/>
      <c r="M2602" s="306" t="str">
        <f t="shared" si="726"/>
        <v/>
      </c>
      <c r="N2602" s="32" t="str">
        <f t="shared" si="727"/>
        <v/>
      </c>
      <c r="P2602" s="307" t="str">
        <f t="shared" si="728"/>
        <v/>
      </c>
      <c r="Q2602" s="307" t="str">
        <f t="shared" si="722"/>
        <v/>
      </c>
      <c r="R2602" s="307" t="str">
        <f t="shared" si="729"/>
        <v/>
      </c>
      <c r="S2602" s="307" t="str">
        <f t="shared" si="730"/>
        <v/>
      </c>
      <c r="T2602" s="307" t="str">
        <f t="shared" si="731"/>
        <v/>
      </c>
      <c r="U2602" s="307" t="str">
        <f t="shared" si="723"/>
        <v/>
      </c>
      <c r="V2602" s="723"/>
      <c r="X2602" s="308" t="str">
        <f t="shared" si="732"/>
        <v/>
      </c>
      <c r="Y2602" s="309" t="str">
        <f t="shared" si="733"/>
        <v/>
      </c>
      <c r="Z2602" s="308" t="str">
        <f t="shared" si="724"/>
        <v/>
      </c>
      <c r="AA2602" s="308" t="b">
        <f t="shared" si="725"/>
        <v>1</v>
      </c>
      <c r="AB2602" s="308" t="str">
        <f t="shared" si="734"/>
        <v/>
      </c>
      <c r="AC2602" s="534" t="str">
        <f t="shared" si="735"/>
        <v/>
      </c>
      <c r="AD2602" s="752" t="str">
        <f t="shared" si="736"/>
        <v/>
      </c>
      <c r="AE2602" s="534" t="str">
        <f t="shared" si="737"/>
        <v/>
      </c>
      <c r="AF2602" s="752" t="str">
        <f t="shared" si="738"/>
        <v/>
      </c>
    </row>
    <row r="2603" spans="2:32" x14ac:dyDescent="0.25">
      <c r="B2603" s="721"/>
      <c r="C2603" s="531" t="str">
        <f>IFERROR(VLOOKUP(B2603,'מצבת ורישום גנים'!B:D,3,0),"")</f>
        <v/>
      </c>
      <c r="D2603" s="721"/>
      <c r="E2603" s="723"/>
      <c r="F2603" s="723"/>
      <c r="G2603" s="723"/>
      <c r="H2603" s="723"/>
      <c r="I2603" s="992" t="str">
        <f t="shared" si="739"/>
        <v/>
      </c>
      <c r="J2603" s="723"/>
      <c r="K2603" s="724"/>
      <c r="L2603" s="723"/>
      <c r="M2603" s="306" t="str">
        <f t="shared" si="726"/>
        <v/>
      </c>
      <c r="N2603" s="32" t="str">
        <f t="shared" si="727"/>
        <v/>
      </c>
      <c r="P2603" s="307" t="str">
        <f t="shared" si="728"/>
        <v/>
      </c>
      <c r="Q2603" s="307" t="str">
        <f t="shared" si="722"/>
        <v/>
      </c>
      <c r="R2603" s="307" t="str">
        <f t="shared" si="729"/>
        <v/>
      </c>
      <c r="S2603" s="307" t="str">
        <f t="shared" si="730"/>
        <v/>
      </c>
      <c r="T2603" s="307" t="str">
        <f t="shared" si="731"/>
        <v/>
      </c>
      <c r="U2603" s="307" t="str">
        <f t="shared" si="723"/>
        <v/>
      </c>
      <c r="V2603" s="723"/>
      <c r="X2603" s="308" t="str">
        <f t="shared" si="732"/>
        <v/>
      </c>
      <c r="Y2603" s="309" t="str">
        <f t="shared" si="733"/>
        <v/>
      </c>
      <c r="Z2603" s="308" t="str">
        <f t="shared" si="724"/>
        <v/>
      </c>
      <c r="AA2603" s="308" t="b">
        <f t="shared" si="725"/>
        <v>1</v>
      </c>
      <c r="AB2603" s="308" t="str">
        <f t="shared" si="734"/>
        <v/>
      </c>
      <c r="AC2603" s="534" t="str">
        <f t="shared" si="735"/>
        <v/>
      </c>
      <c r="AD2603" s="752" t="str">
        <f t="shared" si="736"/>
        <v/>
      </c>
      <c r="AE2603" s="534" t="str">
        <f t="shared" si="737"/>
        <v/>
      </c>
      <c r="AF2603" s="752" t="str">
        <f t="shared" si="738"/>
        <v/>
      </c>
    </row>
    <row r="2604" spans="2:32" x14ac:dyDescent="0.25">
      <c r="B2604" s="721"/>
      <c r="C2604" s="531" t="str">
        <f>IFERROR(VLOOKUP(B2604,'מצבת ורישום גנים'!B:D,3,0),"")</f>
        <v/>
      </c>
      <c r="D2604" s="721"/>
      <c r="E2604" s="723"/>
      <c r="F2604" s="723"/>
      <c r="G2604" s="723"/>
      <c r="H2604" s="723"/>
      <c r="I2604" s="992" t="str">
        <f t="shared" si="739"/>
        <v/>
      </c>
      <c r="J2604" s="723"/>
      <c r="K2604" s="724"/>
      <c r="L2604" s="723"/>
      <c r="M2604" s="306" t="str">
        <f t="shared" si="726"/>
        <v/>
      </c>
      <c r="N2604" s="32" t="str">
        <f t="shared" si="727"/>
        <v/>
      </c>
      <c r="P2604" s="307" t="str">
        <f t="shared" si="728"/>
        <v/>
      </c>
      <c r="Q2604" s="307" t="str">
        <f t="shared" si="722"/>
        <v/>
      </c>
      <c r="R2604" s="307" t="str">
        <f t="shared" si="729"/>
        <v/>
      </c>
      <c r="S2604" s="307" t="str">
        <f t="shared" si="730"/>
        <v/>
      </c>
      <c r="T2604" s="307" t="str">
        <f t="shared" si="731"/>
        <v/>
      </c>
      <c r="U2604" s="307" t="str">
        <f t="shared" si="723"/>
        <v/>
      </c>
      <c r="V2604" s="723"/>
      <c r="X2604" s="308" t="str">
        <f t="shared" si="732"/>
        <v/>
      </c>
      <c r="Y2604" s="309" t="str">
        <f t="shared" si="733"/>
        <v/>
      </c>
      <c r="Z2604" s="308" t="str">
        <f t="shared" si="724"/>
        <v/>
      </c>
      <c r="AA2604" s="308" t="b">
        <f t="shared" si="725"/>
        <v>1</v>
      </c>
      <c r="AB2604" s="308" t="str">
        <f t="shared" si="734"/>
        <v/>
      </c>
      <c r="AC2604" s="534" t="str">
        <f t="shared" si="735"/>
        <v/>
      </c>
      <c r="AD2604" s="752" t="str">
        <f t="shared" si="736"/>
        <v/>
      </c>
      <c r="AE2604" s="534" t="str">
        <f t="shared" si="737"/>
        <v/>
      </c>
      <c r="AF2604" s="752" t="str">
        <f t="shared" si="738"/>
        <v/>
      </c>
    </row>
    <row r="2605" spans="2:32" x14ac:dyDescent="0.25">
      <c r="B2605" s="721"/>
      <c r="C2605" s="531" t="str">
        <f>IFERROR(VLOOKUP(B2605,'מצבת ורישום גנים'!B:D,3,0),"")</f>
        <v/>
      </c>
      <c r="D2605" s="721"/>
      <c r="E2605" s="723"/>
      <c r="F2605" s="723"/>
      <c r="G2605" s="723"/>
      <c r="H2605" s="723"/>
      <c r="I2605" s="992" t="str">
        <f t="shared" si="739"/>
        <v/>
      </c>
      <c r="J2605" s="723"/>
      <c r="K2605" s="724"/>
      <c r="L2605" s="723"/>
      <c r="M2605" s="306" t="str">
        <f t="shared" si="726"/>
        <v/>
      </c>
      <c r="N2605" s="32" t="str">
        <f t="shared" si="727"/>
        <v/>
      </c>
      <c r="P2605" s="307" t="str">
        <f t="shared" si="728"/>
        <v/>
      </c>
      <c r="Q2605" s="307" t="str">
        <f t="shared" si="722"/>
        <v/>
      </c>
      <c r="R2605" s="307" t="str">
        <f t="shared" si="729"/>
        <v/>
      </c>
      <c r="S2605" s="307" t="str">
        <f t="shared" si="730"/>
        <v/>
      </c>
      <c r="T2605" s="307" t="str">
        <f t="shared" si="731"/>
        <v/>
      </c>
      <c r="U2605" s="307" t="str">
        <f t="shared" si="723"/>
        <v/>
      </c>
      <c r="V2605" s="723"/>
      <c r="X2605" s="308" t="str">
        <f t="shared" si="732"/>
        <v/>
      </c>
      <c r="Y2605" s="309" t="str">
        <f t="shared" si="733"/>
        <v/>
      </c>
      <c r="Z2605" s="308" t="str">
        <f t="shared" si="724"/>
        <v/>
      </c>
      <c r="AA2605" s="308" t="b">
        <f t="shared" si="725"/>
        <v>1</v>
      </c>
      <c r="AB2605" s="308" t="str">
        <f t="shared" si="734"/>
        <v/>
      </c>
      <c r="AC2605" s="534" t="str">
        <f t="shared" si="735"/>
        <v/>
      </c>
      <c r="AD2605" s="752" t="str">
        <f t="shared" si="736"/>
        <v/>
      </c>
      <c r="AE2605" s="534" t="str">
        <f t="shared" si="737"/>
        <v/>
      </c>
      <c r="AF2605" s="752" t="str">
        <f t="shared" si="738"/>
        <v/>
      </c>
    </row>
    <row r="2606" spans="2:32" x14ac:dyDescent="0.25">
      <c r="B2606" s="721"/>
      <c r="C2606" s="531" t="str">
        <f>IFERROR(VLOOKUP(B2606,'מצבת ורישום גנים'!B:D,3,0),"")</f>
        <v/>
      </c>
      <c r="D2606" s="721"/>
      <c r="E2606" s="723"/>
      <c r="F2606" s="723"/>
      <c r="G2606" s="723"/>
      <c r="H2606" s="723"/>
      <c r="I2606" s="992" t="str">
        <f t="shared" si="739"/>
        <v/>
      </c>
      <c r="J2606" s="723"/>
      <c r="K2606" s="724"/>
      <c r="L2606" s="723"/>
      <c r="M2606" s="306" t="str">
        <f t="shared" si="726"/>
        <v/>
      </c>
      <c r="N2606" s="32" t="str">
        <f t="shared" si="727"/>
        <v/>
      </c>
      <c r="P2606" s="307" t="str">
        <f t="shared" si="728"/>
        <v/>
      </c>
      <c r="Q2606" s="307" t="str">
        <f t="shared" si="722"/>
        <v/>
      </c>
      <c r="R2606" s="307" t="str">
        <f t="shared" si="729"/>
        <v/>
      </c>
      <c r="S2606" s="307" t="str">
        <f t="shared" si="730"/>
        <v/>
      </c>
      <c r="T2606" s="307" t="str">
        <f t="shared" si="731"/>
        <v/>
      </c>
      <c r="U2606" s="307" t="str">
        <f t="shared" si="723"/>
        <v/>
      </c>
      <c r="V2606" s="723"/>
      <c r="X2606" s="308" t="str">
        <f t="shared" si="732"/>
        <v/>
      </c>
      <c r="Y2606" s="309" t="str">
        <f t="shared" si="733"/>
        <v/>
      </c>
      <c r="Z2606" s="308" t="str">
        <f t="shared" si="724"/>
        <v/>
      </c>
      <c r="AA2606" s="308" t="b">
        <f t="shared" si="725"/>
        <v>1</v>
      </c>
      <c r="AB2606" s="308" t="str">
        <f t="shared" si="734"/>
        <v/>
      </c>
      <c r="AC2606" s="534" t="str">
        <f t="shared" si="735"/>
        <v/>
      </c>
      <c r="AD2606" s="752" t="str">
        <f t="shared" si="736"/>
        <v/>
      </c>
      <c r="AE2606" s="534" t="str">
        <f t="shared" si="737"/>
        <v/>
      </c>
      <c r="AF2606" s="752" t="str">
        <f t="shared" si="738"/>
        <v/>
      </c>
    </row>
    <row r="2607" spans="2:32" x14ac:dyDescent="0.25">
      <c r="B2607" s="721"/>
      <c r="C2607" s="531" t="str">
        <f>IFERROR(VLOOKUP(B2607,'מצבת ורישום גנים'!B:D,3,0),"")</f>
        <v/>
      </c>
      <c r="D2607" s="721"/>
      <c r="E2607" s="723"/>
      <c r="F2607" s="723"/>
      <c r="G2607" s="723"/>
      <c r="H2607" s="723"/>
      <c r="I2607" s="992" t="str">
        <f t="shared" si="739"/>
        <v/>
      </c>
      <c r="J2607" s="723"/>
      <c r="K2607" s="724"/>
      <c r="L2607" s="723"/>
      <c r="M2607" s="306" t="str">
        <f t="shared" si="726"/>
        <v/>
      </c>
      <c r="N2607" s="32" t="str">
        <f t="shared" si="727"/>
        <v/>
      </c>
      <c r="P2607" s="307" t="str">
        <f t="shared" si="728"/>
        <v/>
      </c>
      <c r="Q2607" s="307" t="str">
        <f t="shared" si="722"/>
        <v/>
      </c>
      <c r="R2607" s="307" t="str">
        <f t="shared" si="729"/>
        <v/>
      </c>
      <c r="S2607" s="307" t="str">
        <f t="shared" si="730"/>
        <v/>
      </c>
      <c r="T2607" s="307" t="str">
        <f t="shared" si="731"/>
        <v/>
      </c>
      <c r="U2607" s="307" t="str">
        <f t="shared" si="723"/>
        <v/>
      </c>
      <c r="V2607" s="723"/>
      <c r="X2607" s="308" t="str">
        <f t="shared" si="732"/>
        <v/>
      </c>
      <c r="Y2607" s="309" t="str">
        <f t="shared" si="733"/>
        <v/>
      </c>
      <c r="Z2607" s="308" t="str">
        <f t="shared" si="724"/>
        <v/>
      </c>
      <c r="AA2607" s="308" t="b">
        <f t="shared" si="725"/>
        <v>1</v>
      </c>
      <c r="AB2607" s="308" t="str">
        <f t="shared" si="734"/>
        <v/>
      </c>
      <c r="AC2607" s="534" t="str">
        <f t="shared" si="735"/>
        <v/>
      </c>
      <c r="AD2607" s="752" t="str">
        <f t="shared" si="736"/>
        <v/>
      </c>
      <c r="AE2607" s="534" t="str">
        <f t="shared" si="737"/>
        <v/>
      </c>
      <c r="AF2607" s="752" t="str">
        <f t="shared" si="738"/>
        <v/>
      </c>
    </row>
    <row r="2608" spans="2:32" x14ac:dyDescent="0.25">
      <c r="B2608" s="721"/>
      <c r="C2608" s="531" t="str">
        <f>IFERROR(VLOOKUP(B2608,'מצבת ורישום גנים'!B:D,3,0),"")</f>
        <v/>
      </c>
      <c r="D2608" s="721"/>
      <c r="E2608" s="723"/>
      <c r="F2608" s="723"/>
      <c r="G2608" s="723"/>
      <c r="H2608" s="723"/>
      <c r="I2608" s="992" t="str">
        <f t="shared" si="739"/>
        <v/>
      </c>
      <c r="J2608" s="723"/>
      <c r="K2608" s="724"/>
      <c r="L2608" s="723"/>
      <c r="M2608" s="306" t="str">
        <f t="shared" si="726"/>
        <v/>
      </c>
      <c r="N2608" s="32" t="str">
        <f t="shared" si="727"/>
        <v/>
      </c>
      <c r="P2608" s="307" t="str">
        <f t="shared" si="728"/>
        <v/>
      </c>
      <c r="Q2608" s="307" t="str">
        <f t="shared" si="722"/>
        <v/>
      </c>
      <c r="R2608" s="307" t="str">
        <f t="shared" si="729"/>
        <v/>
      </c>
      <c r="S2608" s="307" t="str">
        <f t="shared" si="730"/>
        <v/>
      </c>
      <c r="T2608" s="307" t="str">
        <f t="shared" si="731"/>
        <v/>
      </c>
      <c r="U2608" s="307" t="str">
        <f t="shared" si="723"/>
        <v/>
      </c>
      <c r="V2608" s="723"/>
      <c r="X2608" s="308" t="str">
        <f t="shared" si="732"/>
        <v/>
      </c>
      <c r="Y2608" s="309" t="str">
        <f t="shared" si="733"/>
        <v/>
      </c>
      <c r="Z2608" s="308" t="str">
        <f t="shared" si="724"/>
        <v/>
      </c>
      <c r="AA2608" s="308" t="b">
        <f t="shared" si="725"/>
        <v>1</v>
      </c>
      <c r="AB2608" s="308" t="str">
        <f t="shared" si="734"/>
        <v/>
      </c>
      <c r="AC2608" s="534" t="str">
        <f t="shared" si="735"/>
        <v/>
      </c>
      <c r="AD2608" s="752" t="str">
        <f t="shared" si="736"/>
        <v/>
      </c>
      <c r="AE2608" s="534" t="str">
        <f t="shared" si="737"/>
        <v/>
      </c>
      <c r="AF2608" s="752" t="str">
        <f t="shared" si="738"/>
        <v/>
      </c>
    </row>
    <row r="2609" spans="2:32" x14ac:dyDescent="0.25">
      <c r="B2609" s="721"/>
      <c r="C2609" s="531" t="str">
        <f>IFERROR(VLOOKUP(B2609,'מצבת ורישום גנים'!B:D,3,0),"")</f>
        <v/>
      </c>
      <c r="D2609" s="721"/>
      <c r="E2609" s="723"/>
      <c r="F2609" s="723"/>
      <c r="G2609" s="723"/>
      <c r="H2609" s="723"/>
      <c r="I2609" s="992" t="str">
        <f t="shared" si="739"/>
        <v/>
      </c>
      <c r="J2609" s="723"/>
      <c r="K2609" s="724"/>
      <c r="L2609" s="723"/>
      <c r="M2609" s="306" t="str">
        <f t="shared" si="726"/>
        <v/>
      </c>
      <c r="N2609" s="32" t="str">
        <f t="shared" si="727"/>
        <v/>
      </c>
      <c r="P2609" s="307" t="str">
        <f t="shared" si="728"/>
        <v/>
      </c>
      <c r="Q2609" s="307" t="str">
        <f t="shared" si="722"/>
        <v/>
      </c>
      <c r="R2609" s="307" t="str">
        <f t="shared" si="729"/>
        <v/>
      </c>
      <c r="S2609" s="307" t="str">
        <f t="shared" si="730"/>
        <v/>
      </c>
      <c r="T2609" s="307" t="str">
        <f t="shared" si="731"/>
        <v/>
      </c>
      <c r="U2609" s="307" t="str">
        <f t="shared" si="723"/>
        <v/>
      </c>
      <c r="V2609" s="723"/>
      <c r="X2609" s="308" t="str">
        <f t="shared" si="732"/>
        <v/>
      </c>
      <c r="Y2609" s="309" t="str">
        <f t="shared" si="733"/>
        <v/>
      </c>
      <c r="Z2609" s="308" t="str">
        <f t="shared" si="724"/>
        <v/>
      </c>
      <c r="AA2609" s="308" t="b">
        <f t="shared" si="725"/>
        <v>1</v>
      </c>
      <c r="AB2609" s="308" t="str">
        <f t="shared" si="734"/>
        <v/>
      </c>
      <c r="AC2609" s="534" t="str">
        <f t="shared" si="735"/>
        <v/>
      </c>
      <c r="AD2609" s="752" t="str">
        <f t="shared" si="736"/>
        <v/>
      </c>
      <c r="AE2609" s="534" t="str">
        <f t="shared" si="737"/>
        <v/>
      </c>
      <c r="AF2609" s="752" t="str">
        <f t="shared" si="738"/>
        <v/>
      </c>
    </row>
    <row r="2610" spans="2:32" x14ac:dyDescent="0.25">
      <c r="B2610" s="721"/>
      <c r="C2610" s="531" t="str">
        <f>IFERROR(VLOOKUP(B2610,'מצבת ורישום גנים'!B:D,3,0),"")</f>
        <v/>
      </c>
      <c r="D2610" s="721"/>
      <c r="E2610" s="723"/>
      <c r="F2610" s="723"/>
      <c r="G2610" s="723"/>
      <c r="H2610" s="723"/>
      <c r="I2610" s="992" t="str">
        <f t="shared" si="739"/>
        <v/>
      </c>
      <c r="J2610" s="723"/>
      <c r="K2610" s="724"/>
      <c r="L2610" s="723"/>
      <c r="M2610" s="306" t="str">
        <f t="shared" si="726"/>
        <v/>
      </c>
      <c r="N2610" s="32" t="str">
        <f t="shared" si="727"/>
        <v/>
      </c>
      <c r="P2610" s="307" t="str">
        <f t="shared" si="728"/>
        <v/>
      </c>
      <c r="Q2610" s="307" t="str">
        <f t="shared" si="722"/>
        <v/>
      </c>
      <c r="R2610" s="307" t="str">
        <f t="shared" si="729"/>
        <v/>
      </c>
      <c r="S2610" s="307" t="str">
        <f t="shared" si="730"/>
        <v/>
      </c>
      <c r="T2610" s="307" t="str">
        <f t="shared" si="731"/>
        <v/>
      </c>
      <c r="U2610" s="307" t="str">
        <f t="shared" si="723"/>
        <v/>
      </c>
      <c r="V2610" s="723"/>
      <c r="X2610" s="308" t="str">
        <f t="shared" si="732"/>
        <v/>
      </c>
      <c r="Y2610" s="309" t="str">
        <f t="shared" si="733"/>
        <v/>
      </c>
      <c r="Z2610" s="308" t="str">
        <f t="shared" si="724"/>
        <v/>
      </c>
      <c r="AA2610" s="308" t="b">
        <f t="shared" si="725"/>
        <v>1</v>
      </c>
      <c r="AB2610" s="308" t="str">
        <f t="shared" si="734"/>
        <v/>
      </c>
      <c r="AC2610" s="534" t="str">
        <f t="shared" si="735"/>
        <v/>
      </c>
      <c r="AD2610" s="752" t="str">
        <f t="shared" si="736"/>
        <v/>
      </c>
      <c r="AE2610" s="534" t="str">
        <f t="shared" si="737"/>
        <v/>
      </c>
      <c r="AF2610" s="752" t="str">
        <f t="shared" si="738"/>
        <v/>
      </c>
    </row>
    <row r="2611" spans="2:32" x14ac:dyDescent="0.25">
      <c r="B2611" s="721"/>
      <c r="C2611" s="531" t="str">
        <f>IFERROR(VLOOKUP(B2611,'מצבת ורישום גנים'!B:D,3,0),"")</f>
        <v/>
      </c>
      <c r="D2611" s="721"/>
      <c r="E2611" s="723"/>
      <c r="F2611" s="723"/>
      <c r="G2611" s="723"/>
      <c r="H2611" s="723"/>
      <c r="I2611" s="992" t="str">
        <f t="shared" si="739"/>
        <v/>
      </c>
      <c r="J2611" s="723"/>
      <c r="K2611" s="724"/>
      <c r="L2611" s="723"/>
      <c r="M2611" s="306" t="str">
        <f t="shared" si="726"/>
        <v/>
      </c>
      <c r="N2611" s="32" t="str">
        <f t="shared" si="727"/>
        <v/>
      </c>
      <c r="P2611" s="307" t="str">
        <f t="shared" si="728"/>
        <v/>
      </c>
      <c r="Q2611" s="307" t="str">
        <f t="shared" si="722"/>
        <v/>
      </c>
      <c r="R2611" s="307" t="str">
        <f t="shared" si="729"/>
        <v/>
      </c>
      <c r="S2611" s="307" t="str">
        <f t="shared" si="730"/>
        <v/>
      </c>
      <c r="T2611" s="307" t="str">
        <f t="shared" si="731"/>
        <v/>
      </c>
      <c r="U2611" s="307" t="str">
        <f t="shared" si="723"/>
        <v/>
      </c>
      <c r="V2611" s="723"/>
      <c r="X2611" s="308" t="str">
        <f t="shared" si="732"/>
        <v/>
      </c>
      <c r="Y2611" s="309" t="str">
        <f t="shared" si="733"/>
        <v/>
      </c>
      <c r="Z2611" s="308" t="str">
        <f t="shared" si="724"/>
        <v/>
      </c>
      <c r="AA2611" s="308" t="b">
        <f t="shared" si="725"/>
        <v>1</v>
      </c>
      <c r="AB2611" s="308" t="str">
        <f t="shared" si="734"/>
        <v/>
      </c>
      <c r="AC2611" s="534" t="str">
        <f t="shared" si="735"/>
        <v/>
      </c>
      <c r="AD2611" s="752" t="str">
        <f t="shared" si="736"/>
        <v/>
      </c>
      <c r="AE2611" s="534" t="str">
        <f t="shared" si="737"/>
        <v/>
      </c>
      <c r="AF2611" s="752" t="str">
        <f t="shared" si="738"/>
        <v/>
      </c>
    </row>
    <row r="2612" spans="2:32" x14ac:dyDescent="0.25">
      <c r="B2612" s="721"/>
      <c r="C2612" s="531" t="str">
        <f>IFERROR(VLOOKUP(B2612,'מצבת ורישום גנים'!B:D,3,0),"")</f>
        <v/>
      </c>
      <c r="D2612" s="721"/>
      <c r="E2612" s="723"/>
      <c r="F2612" s="723"/>
      <c r="G2612" s="723"/>
      <c r="H2612" s="723"/>
      <c r="I2612" s="992" t="str">
        <f t="shared" si="739"/>
        <v/>
      </c>
      <c r="J2612" s="723"/>
      <c r="K2612" s="724"/>
      <c r="L2612" s="723"/>
      <c r="M2612" s="306" t="str">
        <f t="shared" si="726"/>
        <v/>
      </c>
      <c r="N2612" s="32" t="str">
        <f t="shared" si="727"/>
        <v/>
      </c>
      <c r="P2612" s="307" t="str">
        <f t="shared" si="728"/>
        <v/>
      </c>
      <c r="Q2612" s="307" t="str">
        <f t="shared" si="722"/>
        <v/>
      </c>
      <c r="R2612" s="307" t="str">
        <f t="shared" si="729"/>
        <v/>
      </c>
      <c r="S2612" s="307" t="str">
        <f t="shared" si="730"/>
        <v/>
      </c>
      <c r="T2612" s="307" t="str">
        <f t="shared" si="731"/>
        <v/>
      </c>
      <c r="U2612" s="307" t="str">
        <f t="shared" si="723"/>
        <v/>
      </c>
      <c r="V2612" s="723"/>
      <c r="X2612" s="308" t="str">
        <f t="shared" si="732"/>
        <v/>
      </c>
      <c r="Y2612" s="309" t="str">
        <f t="shared" si="733"/>
        <v/>
      </c>
      <c r="Z2612" s="308" t="str">
        <f t="shared" si="724"/>
        <v/>
      </c>
      <c r="AA2612" s="308" t="b">
        <f t="shared" si="725"/>
        <v>1</v>
      </c>
      <c r="AB2612" s="308" t="str">
        <f t="shared" si="734"/>
        <v/>
      </c>
      <c r="AC2612" s="534" t="str">
        <f t="shared" si="735"/>
        <v/>
      </c>
      <c r="AD2612" s="752" t="str">
        <f t="shared" si="736"/>
        <v/>
      </c>
      <c r="AE2612" s="534" t="str">
        <f t="shared" si="737"/>
        <v/>
      </c>
      <c r="AF2612" s="752" t="str">
        <f t="shared" si="738"/>
        <v/>
      </c>
    </row>
    <row r="2613" spans="2:32" x14ac:dyDescent="0.25">
      <c r="B2613" s="721"/>
      <c r="C2613" s="531" t="str">
        <f>IFERROR(VLOOKUP(B2613,'מצבת ורישום גנים'!B:D,3,0),"")</f>
        <v/>
      </c>
      <c r="D2613" s="721"/>
      <c r="E2613" s="723"/>
      <c r="F2613" s="723"/>
      <c r="G2613" s="723"/>
      <c r="H2613" s="723"/>
      <c r="I2613" s="992" t="str">
        <f t="shared" si="739"/>
        <v/>
      </c>
      <c r="J2613" s="723"/>
      <c r="K2613" s="724"/>
      <c r="L2613" s="723"/>
      <c r="M2613" s="306" t="str">
        <f t="shared" si="726"/>
        <v/>
      </c>
      <c r="N2613" s="32" t="str">
        <f t="shared" si="727"/>
        <v/>
      </c>
      <c r="P2613" s="307" t="str">
        <f t="shared" si="728"/>
        <v/>
      </c>
      <c r="Q2613" s="307" t="str">
        <f t="shared" si="722"/>
        <v/>
      </c>
      <c r="R2613" s="307" t="str">
        <f t="shared" si="729"/>
        <v/>
      </c>
      <c r="S2613" s="307" t="str">
        <f t="shared" si="730"/>
        <v/>
      </c>
      <c r="T2613" s="307" t="str">
        <f t="shared" si="731"/>
        <v/>
      </c>
      <c r="U2613" s="307" t="str">
        <f t="shared" si="723"/>
        <v/>
      </c>
      <c r="V2613" s="723"/>
      <c r="X2613" s="308" t="str">
        <f t="shared" si="732"/>
        <v/>
      </c>
      <c r="Y2613" s="309" t="str">
        <f t="shared" si="733"/>
        <v/>
      </c>
      <c r="Z2613" s="308" t="str">
        <f t="shared" si="724"/>
        <v/>
      </c>
      <c r="AA2613" s="308" t="b">
        <f t="shared" si="725"/>
        <v>1</v>
      </c>
      <c r="AB2613" s="308" t="str">
        <f t="shared" si="734"/>
        <v/>
      </c>
      <c r="AC2613" s="534" t="str">
        <f t="shared" si="735"/>
        <v/>
      </c>
      <c r="AD2613" s="752" t="str">
        <f t="shared" si="736"/>
        <v/>
      </c>
      <c r="AE2613" s="534" t="str">
        <f t="shared" si="737"/>
        <v/>
      </c>
      <c r="AF2613" s="752" t="str">
        <f t="shared" si="738"/>
        <v/>
      </c>
    </row>
    <row r="2614" spans="2:32" x14ac:dyDescent="0.25">
      <c r="B2614" s="721"/>
      <c r="C2614" s="531" t="str">
        <f>IFERROR(VLOOKUP(B2614,'מצבת ורישום גנים'!B:D,3,0),"")</f>
        <v/>
      </c>
      <c r="D2614" s="721"/>
      <c r="E2614" s="723"/>
      <c r="F2614" s="723"/>
      <c r="G2614" s="723"/>
      <c r="H2614" s="723"/>
      <c r="I2614" s="992" t="str">
        <f t="shared" si="739"/>
        <v/>
      </c>
      <c r="J2614" s="723"/>
      <c r="K2614" s="724"/>
      <c r="L2614" s="723"/>
      <c r="M2614" s="306" t="str">
        <f t="shared" si="726"/>
        <v/>
      </c>
      <c r="N2614" s="32" t="str">
        <f t="shared" si="727"/>
        <v/>
      </c>
      <c r="P2614" s="307" t="str">
        <f t="shared" si="728"/>
        <v/>
      </c>
      <c r="Q2614" s="307" t="str">
        <f t="shared" si="722"/>
        <v/>
      </c>
      <c r="R2614" s="307" t="str">
        <f t="shared" si="729"/>
        <v/>
      </c>
      <c r="S2614" s="307" t="str">
        <f t="shared" si="730"/>
        <v/>
      </c>
      <c r="T2614" s="307" t="str">
        <f t="shared" si="731"/>
        <v/>
      </c>
      <c r="U2614" s="307" t="str">
        <f t="shared" si="723"/>
        <v/>
      </c>
      <c r="V2614" s="723"/>
      <c r="X2614" s="308" t="str">
        <f t="shared" si="732"/>
        <v/>
      </c>
      <c r="Y2614" s="309" t="str">
        <f t="shared" si="733"/>
        <v/>
      </c>
      <c r="Z2614" s="308" t="str">
        <f t="shared" si="724"/>
        <v/>
      </c>
      <c r="AA2614" s="308" t="b">
        <f t="shared" si="725"/>
        <v>1</v>
      </c>
      <c r="AB2614" s="308" t="str">
        <f t="shared" si="734"/>
        <v/>
      </c>
      <c r="AC2614" s="534" t="str">
        <f t="shared" si="735"/>
        <v/>
      </c>
      <c r="AD2614" s="752" t="str">
        <f t="shared" si="736"/>
        <v/>
      </c>
      <c r="AE2614" s="534" t="str">
        <f t="shared" si="737"/>
        <v/>
      </c>
      <c r="AF2614" s="752" t="str">
        <f t="shared" si="738"/>
        <v/>
      </c>
    </row>
    <row r="2615" spans="2:32" x14ac:dyDescent="0.25">
      <c r="B2615" s="721"/>
      <c r="C2615" s="531" t="str">
        <f>IFERROR(VLOOKUP(B2615,'מצבת ורישום גנים'!B:D,3,0),"")</f>
        <v/>
      </c>
      <c r="D2615" s="721"/>
      <c r="E2615" s="723"/>
      <c r="F2615" s="723"/>
      <c r="G2615" s="723"/>
      <c r="H2615" s="723"/>
      <c r="I2615" s="992" t="str">
        <f t="shared" si="739"/>
        <v/>
      </c>
      <c r="J2615" s="723"/>
      <c r="K2615" s="724"/>
      <c r="L2615" s="723"/>
      <c r="M2615" s="306" t="str">
        <f t="shared" si="726"/>
        <v/>
      </c>
      <c r="N2615" s="32" t="str">
        <f t="shared" si="727"/>
        <v/>
      </c>
      <c r="P2615" s="307" t="str">
        <f t="shared" si="728"/>
        <v/>
      </c>
      <c r="Q2615" s="307" t="str">
        <f t="shared" si="722"/>
        <v/>
      </c>
      <c r="R2615" s="307" t="str">
        <f t="shared" si="729"/>
        <v/>
      </c>
      <c r="S2615" s="307" t="str">
        <f t="shared" si="730"/>
        <v/>
      </c>
      <c r="T2615" s="307" t="str">
        <f t="shared" si="731"/>
        <v/>
      </c>
      <c r="U2615" s="307" t="str">
        <f t="shared" si="723"/>
        <v/>
      </c>
      <c r="V2615" s="723"/>
      <c r="X2615" s="308" t="str">
        <f t="shared" si="732"/>
        <v/>
      </c>
      <c r="Y2615" s="309" t="str">
        <f t="shared" si="733"/>
        <v/>
      </c>
      <c r="Z2615" s="308" t="str">
        <f t="shared" si="724"/>
        <v/>
      </c>
      <c r="AA2615" s="308" t="b">
        <f t="shared" si="725"/>
        <v>1</v>
      </c>
      <c r="AB2615" s="308" t="str">
        <f t="shared" si="734"/>
        <v/>
      </c>
      <c r="AC2615" s="534" t="str">
        <f t="shared" si="735"/>
        <v/>
      </c>
      <c r="AD2615" s="752" t="str">
        <f t="shared" si="736"/>
        <v/>
      </c>
      <c r="AE2615" s="534" t="str">
        <f t="shared" si="737"/>
        <v/>
      </c>
      <c r="AF2615" s="752" t="str">
        <f t="shared" si="738"/>
        <v/>
      </c>
    </row>
    <row r="2616" spans="2:32" x14ac:dyDescent="0.25">
      <c r="B2616" s="721"/>
      <c r="C2616" s="531" t="str">
        <f>IFERROR(VLOOKUP(B2616,'מצבת ורישום גנים'!B:D,3,0),"")</f>
        <v/>
      </c>
      <c r="D2616" s="721"/>
      <c r="E2616" s="723"/>
      <c r="F2616" s="723"/>
      <c r="G2616" s="723"/>
      <c r="H2616" s="723"/>
      <c r="I2616" s="992" t="str">
        <f t="shared" si="739"/>
        <v/>
      </c>
      <c r="J2616" s="723"/>
      <c r="K2616" s="724"/>
      <c r="L2616" s="723"/>
      <c r="M2616" s="306" t="str">
        <f t="shared" si="726"/>
        <v/>
      </c>
      <c r="N2616" s="32" t="str">
        <f t="shared" si="727"/>
        <v/>
      </c>
      <c r="P2616" s="307" t="str">
        <f t="shared" si="728"/>
        <v/>
      </c>
      <c r="Q2616" s="307" t="str">
        <f t="shared" si="722"/>
        <v/>
      </c>
      <c r="R2616" s="307" t="str">
        <f t="shared" si="729"/>
        <v/>
      </c>
      <c r="S2616" s="307" t="str">
        <f t="shared" si="730"/>
        <v/>
      </c>
      <c r="T2616" s="307" t="str">
        <f t="shared" si="731"/>
        <v/>
      </c>
      <c r="U2616" s="307" t="str">
        <f t="shared" si="723"/>
        <v/>
      </c>
      <c r="V2616" s="723"/>
      <c r="X2616" s="308" t="str">
        <f t="shared" si="732"/>
        <v/>
      </c>
      <c r="Y2616" s="309" t="str">
        <f t="shared" si="733"/>
        <v/>
      </c>
      <c r="Z2616" s="308" t="str">
        <f t="shared" si="724"/>
        <v/>
      </c>
      <c r="AA2616" s="308" t="b">
        <f t="shared" si="725"/>
        <v>1</v>
      </c>
      <c r="AB2616" s="308" t="str">
        <f t="shared" si="734"/>
        <v/>
      </c>
      <c r="AC2616" s="534" t="str">
        <f t="shared" si="735"/>
        <v/>
      </c>
      <c r="AD2616" s="752" t="str">
        <f t="shared" si="736"/>
        <v/>
      </c>
      <c r="AE2616" s="534" t="str">
        <f t="shared" si="737"/>
        <v/>
      </c>
      <c r="AF2616" s="752" t="str">
        <f t="shared" si="738"/>
        <v/>
      </c>
    </row>
    <row r="2617" spans="2:32" x14ac:dyDescent="0.25">
      <c r="B2617" s="721"/>
      <c r="C2617" s="531" t="str">
        <f>IFERROR(VLOOKUP(B2617,'מצבת ורישום גנים'!B:D,3,0),"")</f>
        <v/>
      </c>
      <c r="D2617" s="721"/>
      <c r="E2617" s="723"/>
      <c r="F2617" s="723"/>
      <c r="G2617" s="723"/>
      <c r="H2617" s="723"/>
      <c r="I2617" s="992" t="str">
        <f t="shared" si="739"/>
        <v/>
      </c>
      <c r="J2617" s="723"/>
      <c r="K2617" s="724"/>
      <c r="L2617" s="723"/>
      <c r="M2617" s="306" t="str">
        <f t="shared" si="726"/>
        <v/>
      </c>
      <c r="N2617" s="32" t="str">
        <f t="shared" si="727"/>
        <v/>
      </c>
      <c r="P2617" s="307" t="str">
        <f t="shared" si="728"/>
        <v/>
      </c>
      <c r="Q2617" s="307" t="str">
        <f t="shared" si="722"/>
        <v/>
      </c>
      <c r="R2617" s="307" t="str">
        <f t="shared" si="729"/>
        <v/>
      </c>
      <c r="S2617" s="307" t="str">
        <f t="shared" si="730"/>
        <v/>
      </c>
      <c r="T2617" s="307" t="str">
        <f t="shared" si="731"/>
        <v/>
      </c>
      <c r="U2617" s="307" t="str">
        <f t="shared" si="723"/>
        <v/>
      </c>
      <c r="V2617" s="723"/>
      <c r="X2617" s="308" t="str">
        <f t="shared" si="732"/>
        <v/>
      </c>
      <c r="Y2617" s="309" t="str">
        <f t="shared" si="733"/>
        <v/>
      </c>
      <c r="Z2617" s="308" t="str">
        <f t="shared" si="724"/>
        <v/>
      </c>
      <c r="AA2617" s="308" t="b">
        <f t="shared" si="725"/>
        <v>1</v>
      </c>
      <c r="AB2617" s="308" t="str">
        <f t="shared" si="734"/>
        <v/>
      </c>
      <c r="AC2617" s="534" t="str">
        <f t="shared" si="735"/>
        <v/>
      </c>
      <c r="AD2617" s="752" t="str">
        <f t="shared" si="736"/>
        <v/>
      </c>
      <c r="AE2617" s="534" t="str">
        <f t="shared" si="737"/>
        <v/>
      </c>
      <c r="AF2617" s="752" t="str">
        <f t="shared" si="738"/>
        <v/>
      </c>
    </row>
    <row r="2618" spans="2:32" x14ac:dyDescent="0.25">
      <c r="B2618" s="721"/>
      <c r="C2618" s="531" t="str">
        <f>IFERROR(VLOOKUP(B2618,'מצבת ורישום גנים'!B:D,3,0),"")</f>
        <v/>
      </c>
      <c r="D2618" s="721"/>
      <c r="E2618" s="723"/>
      <c r="F2618" s="723"/>
      <c r="G2618" s="723"/>
      <c r="H2618" s="723"/>
      <c r="I2618" s="992" t="str">
        <f t="shared" si="739"/>
        <v/>
      </c>
      <c r="J2618" s="723"/>
      <c r="K2618" s="724"/>
      <c r="L2618" s="723"/>
      <c r="M2618" s="306" t="str">
        <f t="shared" si="726"/>
        <v/>
      </c>
      <c r="N2618" s="32" t="str">
        <f t="shared" si="727"/>
        <v/>
      </c>
      <c r="P2618" s="307" t="str">
        <f t="shared" si="728"/>
        <v/>
      </c>
      <c r="Q2618" s="307" t="str">
        <f t="shared" si="722"/>
        <v/>
      </c>
      <c r="R2618" s="307" t="str">
        <f t="shared" si="729"/>
        <v/>
      </c>
      <c r="S2618" s="307" t="str">
        <f t="shared" si="730"/>
        <v/>
      </c>
      <c r="T2618" s="307" t="str">
        <f t="shared" si="731"/>
        <v/>
      </c>
      <c r="U2618" s="307" t="str">
        <f t="shared" si="723"/>
        <v/>
      </c>
      <c r="V2618" s="723"/>
      <c r="X2618" s="308" t="str">
        <f t="shared" si="732"/>
        <v/>
      </c>
      <c r="Y2618" s="309" t="str">
        <f t="shared" si="733"/>
        <v/>
      </c>
      <c r="Z2618" s="308" t="str">
        <f t="shared" si="724"/>
        <v/>
      </c>
      <c r="AA2618" s="308" t="b">
        <f t="shared" si="725"/>
        <v>1</v>
      </c>
      <c r="AB2618" s="308" t="str">
        <f t="shared" si="734"/>
        <v/>
      </c>
      <c r="AC2618" s="534" t="str">
        <f t="shared" si="735"/>
        <v/>
      </c>
      <c r="AD2618" s="752" t="str">
        <f t="shared" si="736"/>
        <v/>
      </c>
      <c r="AE2618" s="534" t="str">
        <f t="shared" si="737"/>
        <v/>
      </c>
      <c r="AF2618" s="752" t="str">
        <f t="shared" si="738"/>
        <v/>
      </c>
    </row>
    <row r="2619" spans="2:32" x14ac:dyDescent="0.25">
      <c r="B2619" s="721"/>
      <c r="C2619" s="531" t="str">
        <f>IFERROR(VLOOKUP(B2619,'מצבת ורישום גנים'!B:D,3,0),"")</f>
        <v/>
      </c>
      <c r="D2619" s="721"/>
      <c r="E2619" s="723"/>
      <c r="F2619" s="723"/>
      <c r="G2619" s="723"/>
      <c r="H2619" s="723"/>
      <c r="I2619" s="992" t="str">
        <f t="shared" si="739"/>
        <v/>
      </c>
      <c r="J2619" s="723"/>
      <c r="K2619" s="724"/>
      <c r="L2619" s="723"/>
      <c r="M2619" s="306" t="str">
        <f t="shared" si="726"/>
        <v/>
      </c>
      <c r="N2619" s="32" t="str">
        <f t="shared" si="727"/>
        <v/>
      </c>
      <c r="P2619" s="307" t="str">
        <f t="shared" si="728"/>
        <v/>
      </c>
      <c r="Q2619" s="307" t="str">
        <f t="shared" si="722"/>
        <v/>
      </c>
      <c r="R2619" s="307" t="str">
        <f t="shared" si="729"/>
        <v/>
      </c>
      <c r="S2619" s="307" t="str">
        <f t="shared" si="730"/>
        <v/>
      </c>
      <c r="T2619" s="307" t="str">
        <f t="shared" si="731"/>
        <v/>
      </c>
      <c r="U2619" s="307" t="str">
        <f t="shared" si="723"/>
        <v/>
      </c>
      <c r="V2619" s="723"/>
      <c r="X2619" s="308" t="str">
        <f t="shared" si="732"/>
        <v/>
      </c>
      <c r="Y2619" s="309" t="str">
        <f t="shared" si="733"/>
        <v/>
      </c>
      <c r="Z2619" s="308" t="str">
        <f t="shared" si="724"/>
        <v/>
      </c>
      <c r="AA2619" s="308" t="b">
        <f t="shared" si="725"/>
        <v>1</v>
      </c>
      <c r="AB2619" s="308" t="str">
        <f t="shared" si="734"/>
        <v/>
      </c>
      <c r="AC2619" s="534" t="str">
        <f t="shared" si="735"/>
        <v/>
      </c>
      <c r="AD2619" s="752" t="str">
        <f t="shared" si="736"/>
        <v/>
      </c>
      <c r="AE2619" s="534" t="str">
        <f t="shared" si="737"/>
        <v/>
      </c>
      <c r="AF2619" s="752" t="str">
        <f t="shared" si="738"/>
        <v/>
      </c>
    </row>
    <row r="2620" spans="2:32" x14ac:dyDescent="0.25">
      <c r="B2620" s="721"/>
      <c r="C2620" s="531" t="str">
        <f>IFERROR(VLOOKUP(B2620,'מצבת ורישום גנים'!B:D,3,0),"")</f>
        <v/>
      </c>
      <c r="D2620" s="721"/>
      <c r="E2620" s="723"/>
      <c r="F2620" s="723"/>
      <c r="G2620" s="723"/>
      <c r="H2620" s="723"/>
      <c r="I2620" s="992" t="str">
        <f t="shared" si="739"/>
        <v/>
      </c>
      <c r="J2620" s="723"/>
      <c r="K2620" s="724"/>
      <c r="L2620" s="723"/>
      <c r="M2620" s="306" t="str">
        <f t="shared" si="726"/>
        <v/>
      </c>
      <c r="N2620" s="32" t="str">
        <f t="shared" si="727"/>
        <v/>
      </c>
      <c r="P2620" s="307" t="str">
        <f t="shared" si="728"/>
        <v/>
      </c>
      <c r="Q2620" s="307" t="str">
        <f t="shared" si="722"/>
        <v/>
      </c>
      <c r="R2620" s="307" t="str">
        <f t="shared" si="729"/>
        <v/>
      </c>
      <c r="S2620" s="307" t="str">
        <f t="shared" si="730"/>
        <v/>
      </c>
      <c r="T2620" s="307" t="str">
        <f t="shared" si="731"/>
        <v/>
      </c>
      <c r="U2620" s="307" t="str">
        <f t="shared" si="723"/>
        <v/>
      </c>
      <c r="V2620" s="723"/>
      <c r="X2620" s="308" t="str">
        <f t="shared" si="732"/>
        <v/>
      </c>
      <c r="Y2620" s="309" t="str">
        <f t="shared" si="733"/>
        <v/>
      </c>
      <c r="Z2620" s="308" t="str">
        <f t="shared" si="724"/>
        <v/>
      </c>
      <c r="AA2620" s="308" t="b">
        <f t="shared" si="725"/>
        <v>1</v>
      </c>
      <c r="AB2620" s="308" t="str">
        <f t="shared" si="734"/>
        <v/>
      </c>
      <c r="AC2620" s="534" t="str">
        <f t="shared" si="735"/>
        <v/>
      </c>
      <c r="AD2620" s="752" t="str">
        <f t="shared" si="736"/>
        <v/>
      </c>
      <c r="AE2620" s="534" t="str">
        <f t="shared" si="737"/>
        <v/>
      </c>
      <c r="AF2620" s="752" t="str">
        <f t="shared" si="738"/>
        <v/>
      </c>
    </row>
    <row r="2621" spans="2:32" x14ac:dyDescent="0.25">
      <c r="B2621" s="721"/>
      <c r="C2621" s="531" t="str">
        <f>IFERROR(VLOOKUP(B2621,'מצבת ורישום גנים'!B:D,3,0),"")</f>
        <v/>
      </c>
      <c r="D2621" s="721"/>
      <c r="E2621" s="723"/>
      <c r="F2621" s="723"/>
      <c r="G2621" s="723"/>
      <c r="H2621" s="723"/>
      <c r="I2621" s="992" t="str">
        <f t="shared" si="739"/>
        <v/>
      </c>
      <c r="J2621" s="723"/>
      <c r="K2621" s="724"/>
      <c r="L2621" s="723"/>
      <c r="M2621" s="306" t="str">
        <f t="shared" si="726"/>
        <v/>
      </c>
      <c r="N2621" s="32" t="str">
        <f t="shared" si="727"/>
        <v/>
      </c>
      <c r="P2621" s="307" t="str">
        <f t="shared" si="728"/>
        <v/>
      </c>
      <c r="Q2621" s="307" t="str">
        <f t="shared" si="722"/>
        <v/>
      </c>
      <c r="R2621" s="307" t="str">
        <f t="shared" si="729"/>
        <v/>
      </c>
      <c r="S2621" s="307" t="str">
        <f t="shared" si="730"/>
        <v/>
      </c>
      <c r="T2621" s="307" t="str">
        <f t="shared" si="731"/>
        <v/>
      </c>
      <c r="U2621" s="307" t="str">
        <f t="shared" si="723"/>
        <v/>
      </c>
      <c r="V2621" s="723"/>
      <c r="X2621" s="308" t="str">
        <f t="shared" si="732"/>
        <v/>
      </c>
      <c r="Y2621" s="309" t="str">
        <f t="shared" si="733"/>
        <v/>
      </c>
      <c r="Z2621" s="308" t="str">
        <f t="shared" si="724"/>
        <v/>
      </c>
      <c r="AA2621" s="308" t="b">
        <f t="shared" si="725"/>
        <v>1</v>
      </c>
      <c r="AB2621" s="308" t="str">
        <f t="shared" si="734"/>
        <v/>
      </c>
      <c r="AC2621" s="534" t="str">
        <f t="shared" si="735"/>
        <v/>
      </c>
      <c r="AD2621" s="752" t="str">
        <f t="shared" si="736"/>
        <v/>
      </c>
      <c r="AE2621" s="534" t="str">
        <f t="shared" si="737"/>
        <v/>
      </c>
      <c r="AF2621" s="752" t="str">
        <f t="shared" si="738"/>
        <v/>
      </c>
    </row>
    <row r="2622" spans="2:32" x14ac:dyDescent="0.25">
      <c r="B2622" s="721"/>
      <c r="C2622" s="531" t="str">
        <f>IFERROR(VLOOKUP(B2622,'מצבת ורישום גנים'!B:D,3,0),"")</f>
        <v/>
      </c>
      <c r="D2622" s="721"/>
      <c r="E2622" s="723"/>
      <c r="F2622" s="723"/>
      <c r="G2622" s="723"/>
      <c r="H2622" s="723"/>
      <c r="I2622" s="992" t="str">
        <f t="shared" si="739"/>
        <v/>
      </c>
      <c r="J2622" s="723"/>
      <c r="K2622" s="724"/>
      <c r="L2622" s="723"/>
      <c r="M2622" s="306" t="str">
        <f t="shared" si="726"/>
        <v/>
      </c>
      <c r="N2622" s="32" t="str">
        <f t="shared" si="727"/>
        <v/>
      </c>
      <c r="P2622" s="307" t="str">
        <f t="shared" si="728"/>
        <v/>
      </c>
      <c r="Q2622" s="307" t="str">
        <f t="shared" si="722"/>
        <v/>
      </c>
      <c r="R2622" s="307" t="str">
        <f t="shared" si="729"/>
        <v/>
      </c>
      <c r="S2622" s="307" t="str">
        <f t="shared" si="730"/>
        <v/>
      </c>
      <c r="T2622" s="307" t="str">
        <f t="shared" si="731"/>
        <v/>
      </c>
      <c r="U2622" s="307" t="str">
        <f t="shared" si="723"/>
        <v/>
      </c>
      <c r="V2622" s="723"/>
      <c r="X2622" s="308" t="str">
        <f t="shared" si="732"/>
        <v/>
      </c>
      <c r="Y2622" s="309" t="str">
        <f t="shared" si="733"/>
        <v/>
      </c>
      <c r="Z2622" s="308" t="str">
        <f t="shared" si="724"/>
        <v/>
      </c>
      <c r="AA2622" s="308" t="b">
        <f t="shared" si="725"/>
        <v>1</v>
      </c>
      <c r="AB2622" s="308" t="str">
        <f t="shared" si="734"/>
        <v/>
      </c>
      <c r="AC2622" s="534" t="str">
        <f t="shared" si="735"/>
        <v/>
      </c>
      <c r="AD2622" s="752" t="str">
        <f t="shared" si="736"/>
        <v/>
      </c>
      <c r="AE2622" s="534" t="str">
        <f t="shared" si="737"/>
        <v/>
      </c>
      <c r="AF2622" s="752" t="str">
        <f t="shared" si="738"/>
        <v/>
      </c>
    </row>
    <row r="2623" spans="2:32" x14ac:dyDescent="0.25">
      <c r="B2623" s="721"/>
      <c r="C2623" s="531" t="str">
        <f>IFERROR(VLOOKUP(B2623,'מצבת ורישום גנים'!B:D,3,0),"")</f>
        <v/>
      </c>
      <c r="D2623" s="721"/>
      <c r="E2623" s="723"/>
      <c r="F2623" s="723"/>
      <c r="G2623" s="723"/>
      <c r="H2623" s="723"/>
      <c r="I2623" s="992" t="str">
        <f t="shared" si="739"/>
        <v/>
      </c>
      <c r="J2623" s="723"/>
      <c r="K2623" s="724"/>
      <c r="L2623" s="723"/>
      <c r="M2623" s="306" t="str">
        <f t="shared" si="726"/>
        <v/>
      </c>
      <c r="N2623" s="32" t="str">
        <f t="shared" si="727"/>
        <v/>
      </c>
      <c r="P2623" s="307" t="str">
        <f t="shared" si="728"/>
        <v/>
      </c>
      <c r="Q2623" s="307" t="str">
        <f t="shared" si="722"/>
        <v/>
      </c>
      <c r="R2623" s="307" t="str">
        <f t="shared" si="729"/>
        <v/>
      </c>
      <c r="S2623" s="307" t="str">
        <f t="shared" si="730"/>
        <v/>
      </c>
      <c r="T2623" s="307" t="str">
        <f t="shared" si="731"/>
        <v/>
      </c>
      <c r="U2623" s="307" t="str">
        <f t="shared" si="723"/>
        <v/>
      </c>
      <c r="V2623" s="723"/>
      <c r="X2623" s="308" t="str">
        <f t="shared" si="732"/>
        <v/>
      </c>
      <c r="Y2623" s="309" t="str">
        <f t="shared" si="733"/>
        <v/>
      </c>
      <c r="Z2623" s="308" t="str">
        <f t="shared" si="724"/>
        <v/>
      </c>
      <c r="AA2623" s="308" t="b">
        <f t="shared" si="725"/>
        <v>1</v>
      </c>
      <c r="AB2623" s="308" t="str">
        <f t="shared" si="734"/>
        <v/>
      </c>
      <c r="AC2623" s="534" t="str">
        <f t="shared" si="735"/>
        <v/>
      </c>
      <c r="AD2623" s="752" t="str">
        <f t="shared" si="736"/>
        <v/>
      </c>
      <c r="AE2623" s="534" t="str">
        <f t="shared" si="737"/>
        <v/>
      </c>
      <c r="AF2623" s="752" t="str">
        <f t="shared" si="738"/>
        <v/>
      </c>
    </row>
    <row r="2624" spans="2:32" x14ac:dyDescent="0.25">
      <c r="B2624" s="721"/>
      <c r="C2624" s="531" t="str">
        <f>IFERROR(VLOOKUP(B2624,'מצבת ורישום גנים'!B:D,3,0),"")</f>
        <v/>
      </c>
      <c r="D2624" s="721"/>
      <c r="E2624" s="723"/>
      <c r="F2624" s="723"/>
      <c r="G2624" s="723"/>
      <c r="H2624" s="723"/>
      <c r="I2624" s="992" t="str">
        <f t="shared" si="739"/>
        <v/>
      </c>
      <c r="J2624" s="723"/>
      <c r="K2624" s="724"/>
      <c r="L2624" s="723"/>
      <c r="M2624" s="306" t="str">
        <f t="shared" si="726"/>
        <v/>
      </c>
      <c r="N2624" s="32" t="str">
        <f t="shared" si="727"/>
        <v/>
      </c>
      <c r="P2624" s="307" t="str">
        <f t="shared" si="728"/>
        <v/>
      </c>
      <c r="Q2624" s="307" t="str">
        <f t="shared" si="722"/>
        <v/>
      </c>
      <c r="R2624" s="307" t="str">
        <f t="shared" si="729"/>
        <v/>
      </c>
      <c r="S2624" s="307" t="str">
        <f t="shared" si="730"/>
        <v/>
      </c>
      <c r="T2624" s="307" t="str">
        <f t="shared" si="731"/>
        <v/>
      </c>
      <c r="U2624" s="307" t="str">
        <f t="shared" si="723"/>
        <v/>
      </c>
      <c r="V2624" s="723"/>
      <c r="X2624" s="308" t="str">
        <f t="shared" si="732"/>
        <v/>
      </c>
      <c r="Y2624" s="309" t="str">
        <f t="shared" si="733"/>
        <v/>
      </c>
      <c r="Z2624" s="308" t="str">
        <f t="shared" si="724"/>
        <v/>
      </c>
      <c r="AA2624" s="308" t="b">
        <f t="shared" si="725"/>
        <v>1</v>
      </c>
      <c r="AB2624" s="308" t="str">
        <f t="shared" si="734"/>
        <v/>
      </c>
      <c r="AC2624" s="534" t="str">
        <f t="shared" si="735"/>
        <v/>
      </c>
      <c r="AD2624" s="752" t="str">
        <f t="shared" si="736"/>
        <v/>
      </c>
      <c r="AE2624" s="534" t="str">
        <f t="shared" si="737"/>
        <v/>
      </c>
      <c r="AF2624" s="752" t="str">
        <f t="shared" si="738"/>
        <v/>
      </c>
    </row>
    <row r="2625" spans="2:32" x14ac:dyDescent="0.25">
      <c r="B2625" s="721"/>
      <c r="C2625" s="531" t="str">
        <f>IFERROR(VLOOKUP(B2625,'מצבת ורישום גנים'!B:D,3,0),"")</f>
        <v/>
      </c>
      <c r="D2625" s="721"/>
      <c r="E2625" s="723"/>
      <c r="F2625" s="723"/>
      <c r="G2625" s="723"/>
      <c r="H2625" s="723"/>
      <c r="I2625" s="992" t="str">
        <f t="shared" si="739"/>
        <v/>
      </c>
      <c r="J2625" s="723"/>
      <c r="K2625" s="724"/>
      <c r="L2625" s="723"/>
      <c r="M2625" s="306" t="str">
        <f t="shared" si="726"/>
        <v/>
      </c>
      <c r="N2625" s="32" t="str">
        <f t="shared" si="727"/>
        <v/>
      </c>
      <c r="P2625" s="307" t="str">
        <f t="shared" si="728"/>
        <v/>
      </c>
      <c r="Q2625" s="307" t="str">
        <f t="shared" si="722"/>
        <v/>
      </c>
      <c r="R2625" s="307" t="str">
        <f t="shared" si="729"/>
        <v/>
      </c>
      <c r="S2625" s="307" t="str">
        <f t="shared" si="730"/>
        <v/>
      </c>
      <c r="T2625" s="307" t="str">
        <f t="shared" si="731"/>
        <v/>
      </c>
      <c r="U2625" s="307" t="str">
        <f t="shared" si="723"/>
        <v/>
      </c>
      <c r="V2625" s="723"/>
      <c r="X2625" s="308" t="str">
        <f t="shared" si="732"/>
        <v/>
      </c>
      <c r="Y2625" s="309" t="str">
        <f t="shared" si="733"/>
        <v/>
      </c>
      <c r="Z2625" s="308" t="str">
        <f t="shared" si="724"/>
        <v/>
      </c>
      <c r="AA2625" s="308" t="b">
        <f t="shared" si="725"/>
        <v>1</v>
      </c>
      <c r="AB2625" s="308" t="str">
        <f t="shared" si="734"/>
        <v/>
      </c>
      <c r="AC2625" s="534" t="str">
        <f t="shared" si="735"/>
        <v/>
      </c>
      <c r="AD2625" s="752" t="str">
        <f t="shared" si="736"/>
        <v/>
      </c>
      <c r="AE2625" s="534" t="str">
        <f t="shared" si="737"/>
        <v/>
      </c>
      <c r="AF2625" s="752" t="str">
        <f t="shared" si="738"/>
        <v/>
      </c>
    </row>
    <row r="2626" spans="2:32" x14ac:dyDescent="0.25">
      <c r="B2626" s="721"/>
      <c r="C2626" s="531" t="str">
        <f>IFERROR(VLOOKUP(B2626,'מצבת ורישום גנים'!B:D,3,0),"")</f>
        <v/>
      </c>
      <c r="D2626" s="721"/>
      <c r="E2626" s="723"/>
      <c r="F2626" s="723"/>
      <c r="G2626" s="723"/>
      <c r="H2626" s="723"/>
      <c r="I2626" s="992" t="str">
        <f t="shared" si="739"/>
        <v/>
      </c>
      <c r="J2626" s="723"/>
      <c r="K2626" s="724"/>
      <c r="L2626" s="723"/>
      <c r="M2626" s="306" t="str">
        <f t="shared" si="726"/>
        <v/>
      </c>
      <c r="N2626" s="32" t="str">
        <f t="shared" si="727"/>
        <v/>
      </c>
      <c r="P2626" s="307" t="str">
        <f t="shared" si="728"/>
        <v/>
      </c>
      <c r="Q2626" s="307" t="str">
        <f t="shared" si="722"/>
        <v/>
      </c>
      <c r="R2626" s="307" t="str">
        <f t="shared" si="729"/>
        <v/>
      </c>
      <c r="S2626" s="307" t="str">
        <f t="shared" si="730"/>
        <v/>
      </c>
      <c r="T2626" s="307" t="str">
        <f t="shared" si="731"/>
        <v/>
      </c>
      <c r="U2626" s="307" t="str">
        <f t="shared" si="723"/>
        <v/>
      </c>
      <c r="V2626" s="723"/>
      <c r="X2626" s="308" t="str">
        <f t="shared" si="732"/>
        <v/>
      </c>
      <c r="Y2626" s="309" t="str">
        <f t="shared" si="733"/>
        <v/>
      </c>
      <c r="Z2626" s="308" t="str">
        <f t="shared" si="724"/>
        <v/>
      </c>
      <c r="AA2626" s="308" t="b">
        <f t="shared" si="725"/>
        <v>1</v>
      </c>
      <c r="AB2626" s="308" t="str">
        <f t="shared" si="734"/>
        <v/>
      </c>
      <c r="AC2626" s="534" t="str">
        <f t="shared" si="735"/>
        <v/>
      </c>
      <c r="AD2626" s="752" t="str">
        <f t="shared" si="736"/>
        <v/>
      </c>
      <c r="AE2626" s="534" t="str">
        <f t="shared" si="737"/>
        <v/>
      </c>
      <c r="AF2626" s="752" t="str">
        <f t="shared" si="738"/>
        <v/>
      </c>
    </row>
    <row r="2627" spans="2:32" x14ac:dyDescent="0.25">
      <c r="B2627" s="721"/>
      <c r="C2627" s="531" t="str">
        <f>IFERROR(VLOOKUP(B2627,'מצבת ורישום גנים'!B:D,3,0),"")</f>
        <v/>
      </c>
      <c r="D2627" s="721"/>
      <c r="E2627" s="723"/>
      <c r="F2627" s="723"/>
      <c r="G2627" s="723"/>
      <c r="H2627" s="723"/>
      <c r="I2627" s="992" t="str">
        <f t="shared" si="739"/>
        <v/>
      </c>
      <c r="J2627" s="723"/>
      <c r="K2627" s="724"/>
      <c r="L2627" s="723"/>
      <c r="M2627" s="306" t="str">
        <f t="shared" si="726"/>
        <v/>
      </c>
      <c r="N2627" s="32" t="str">
        <f t="shared" si="727"/>
        <v/>
      </c>
      <c r="P2627" s="307" t="str">
        <f t="shared" si="728"/>
        <v/>
      </c>
      <c r="Q2627" s="307" t="str">
        <f t="shared" si="722"/>
        <v/>
      </c>
      <c r="R2627" s="307" t="str">
        <f t="shared" si="729"/>
        <v/>
      </c>
      <c r="S2627" s="307" t="str">
        <f t="shared" si="730"/>
        <v/>
      </c>
      <c r="T2627" s="307" t="str">
        <f t="shared" si="731"/>
        <v/>
      </c>
      <c r="U2627" s="307" t="str">
        <f t="shared" si="723"/>
        <v/>
      </c>
      <c r="V2627" s="723"/>
      <c r="X2627" s="308" t="str">
        <f t="shared" si="732"/>
        <v/>
      </c>
      <c r="Y2627" s="309" t="str">
        <f t="shared" si="733"/>
        <v/>
      </c>
      <c r="Z2627" s="308" t="str">
        <f t="shared" si="724"/>
        <v/>
      </c>
      <c r="AA2627" s="308" t="b">
        <f t="shared" si="725"/>
        <v>1</v>
      </c>
      <c r="AB2627" s="308" t="str">
        <f t="shared" si="734"/>
        <v/>
      </c>
      <c r="AC2627" s="534" t="str">
        <f t="shared" si="735"/>
        <v/>
      </c>
      <c r="AD2627" s="752" t="str">
        <f t="shared" si="736"/>
        <v/>
      </c>
      <c r="AE2627" s="534" t="str">
        <f t="shared" si="737"/>
        <v/>
      </c>
      <c r="AF2627" s="752" t="str">
        <f t="shared" si="738"/>
        <v/>
      </c>
    </row>
    <row r="2628" spans="2:32" x14ac:dyDescent="0.25">
      <c r="B2628" s="721"/>
      <c r="C2628" s="531" t="str">
        <f>IFERROR(VLOOKUP(B2628,'מצבת ורישום גנים'!B:D,3,0),"")</f>
        <v/>
      </c>
      <c r="D2628" s="721"/>
      <c r="E2628" s="723"/>
      <c r="F2628" s="723"/>
      <c r="G2628" s="723"/>
      <c r="H2628" s="723"/>
      <c r="I2628" s="992" t="str">
        <f t="shared" si="739"/>
        <v/>
      </c>
      <c r="J2628" s="723"/>
      <c r="K2628" s="724"/>
      <c r="L2628" s="723"/>
      <c r="M2628" s="306" t="str">
        <f t="shared" si="726"/>
        <v/>
      </c>
      <c r="N2628" s="32" t="str">
        <f t="shared" si="727"/>
        <v/>
      </c>
      <c r="P2628" s="307" t="str">
        <f t="shared" si="728"/>
        <v/>
      </c>
      <c r="Q2628" s="307" t="str">
        <f t="shared" si="722"/>
        <v/>
      </c>
      <c r="R2628" s="307" t="str">
        <f t="shared" si="729"/>
        <v/>
      </c>
      <c r="S2628" s="307" t="str">
        <f t="shared" si="730"/>
        <v/>
      </c>
      <c r="T2628" s="307" t="str">
        <f t="shared" si="731"/>
        <v/>
      </c>
      <c r="U2628" s="307" t="str">
        <f t="shared" si="723"/>
        <v/>
      </c>
      <c r="V2628" s="723"/>
      <c r="X2628" s="308" t="str">
        <f t="shared" si="732"/>
        <v/>
      </c>
      <c r="Y2628" s="309" t="str">
        <f t="shared" si="733"/>
        <v/>
      </c>
      <c r="Z2628" s="308" t="str">
        <f t="shared" si="724"/>
        <v/>
      </c>
      <c r="AA2628" s="308" t="b">
        <f t="shared" si="725"/>
        <v>1</v>
      </c>
      <c r="AB2628" s="308" t="str">
        <f t="shared" si="734"/>
        <v/>
      </c>
      <c r="AC2628" s="534" t="str">
        <f t="shared" si="735"/>
        <v/>
      </c>
      <c r="AD2628" s="752" t="str">
        <f t="shared" si="736"/>
        <v/>
      </c>
      <c r="AE2628" s="534" t="str">
        <f t="shared" si="737"/>
        <v/>
      </c>
      <c r="AF2628" s="752" t="str">
        <f t="shared" si="738"/>
        <v/>
      </c>
    </row>
    <row r="2629" spans="2:32" x14ac:dyDescent="0.25">
      <c r="B2629" s="721"/>
      <c r="C2629" s="531" t="str">
        <f>IFERROR(VLOOKUP(B2629,'מצבת ורישום גנים'!B:D,3,0),"")</f>
        <v/>
      </c>
      <c r="D2629" s="721"/>
      <c r="E2629" s="723"/>
      <c r="F2629" s="723"/>
      <c r="G2629" s="723"/>
      <c r="H2629" s="723"/>
      <c r="I2629" s="992" t="str">
        <f t="shared" si="739"/>
        <v/>
      </c>
      <c r="J2629" s="723"/>
      <c r="K2629" s="724"/>
      <c r="L2629" s="723"/>
      <c r="M2629" s="306" t="str">
        <f t="shared" si="726"/>
        <v/>
      </c>
      <c r="N2629" s="32" t="str">
        <f t="shared" si="727"/>
        <v/>
      </c>
      <c r="P2629" s="307" t="str">
        <f t="shared" si="728"/>
        <v/>
      </c>
      <c r="Q2629" s="307" t="str">
        <f t="shared" si="722"/>
        <v/>
      </c>
      <c r="R2629" s="307" t="str">
        <f t="shared" si="729"/>
        <v/>
      </c>
      <c r="S2629" s="307" t="str">
        <f t="shared" si="730"/>
        <v/>
      </c>
      <c r="T2629" s="307" t="str">
        <f t="shared" si="731"/>
        <v/>
      </c>
      <c r="U2629" s="307" t="str">
        <f t="shared" si="723"/>
        <v/>
      </c>
      <c r="V2629" s="723"/>
      <c r="X2629" s="308" t="str">
        <f t="shared" si="732"/>
        <v/>
      </c>
      <c r="Y2629" s="309" t="str">
        <f t="shared" si="733"/>
        <v/>
      </c>
      <c r="Z2629" s="308" t="str">
        <f t="shared" si="724"/>
        <v/>
      </c>
      <c r="AA2629" s="308" t="b">
        <f t="shared" si="725"/>
        <v>1</v>
      </c>
      <c r="AB2629" s="308" t="str">
        <f t="shared" si="734"/>
        <v/>
      </c>
      <c r="AC2629" s="534" t="str">
        <f t="shared" si="735"/>
        <v/>
      </c>
      <c r="AD2629" s="752" t="str">
        <f t="shared" si="736"/>
        <v/>
      </c>
      <c r="AE2629" s="534" t="str">
        <f t="shared" si="737"/>
        <v/>
      </c>
      <c r="AF2629" s="752" t="str">
        <f t="shared" si="738"/>
        <v/>
      </c>
    </row>
    <row r="2630" spans="2:32" x14ac:dyDescent="0.25">
      <c r="B2630" s="721"/>
      <c r="C2630" s="531" t="str">
        <f>IFERROR(VLOOKUP(B2630,'מצבת ורישום גנים'!B:D,3,0),"")</f>
        <v/>
      </c>
      <c r="D2630" s="721"/>
      <c r="E2630" s="723"/>
      <c r="F2630" s="723"/>
      <c r="G2630" s="723"/>
      <c r="H2630" s="723"/>
      <c r="I2630" s="992" t="str">
        <f t="shared" si="739"/>
        <v/>
      </c>
      <c r="J2630" s="723"/>
      <c r="K2630" s="724"/>
      <c r="L2630" s="723"/>
      <c r="M2630" s="306" t="str">
        <f t="shared" si="726"/>
        <v/>
      </c>
      <c r="N2630" s="32" t="str">
        <f t="shared" si="727"/>
        <v/>
      </c>
      <c r="P2630" s="307" t="str">
        <f t="shared" si="728"/>
        <v/>
      </c>
      <c r="Q2630" s="307" t="str">
        <f t="shared" si="722"/>
        <v/>
      </c>
      <c r="R2630" s="307" t="str">
        <f t="shared" si="729"/>
        <v/>
      </c>
      <c r="S2630" s="307" t="str">
        <f t="shared" si="730"/>
        <v/>
      </c>
      <c r="T2630" s="307" t="str">
        <f t="shared" si="731"/>
        <v/>
      </c>
      <c r="U2630" s="307" t="str">
        <f t="shared" si="723"/>
        <v/>
      </c>
      <c r="V2630" s="723"/>
      <c r="X2630" s="308" t="str">
        <f t="shared" si="732"/>
        <v/>
      </c>
      <c r="Y2630" s="309" t="str">
        <f t="shared" si="733"/>
        <v/>
      </c>
      <c r="Z2630" s="308" t="str">
        <f t="shared" si="724"/>
        <v/>
      </c>
      <c r="AA2630" s="308" t="b">
        <f t="shared" si="725"/>
        <v>1</v>
      </c>
      <c r="AB2630" s="308" t="str">
        <f t="shared" si="734"/>
        <v/>
      </c>
      <c r="AC2630" s="534" t="str">
        <f t="shared" si="735"/>
        <v/>
      </c>
      <c r="AD2630" s="752" t="str">
        <f t="shared" si="736"/>
        <v/>
      </c>
      <c r="AE2630" s="534" t="str">
        <f t="shared" si="737"/>
        <v/>
      </c>
      <c r="AF2630" s="752" t="str">
        <f t="shared" si="738"/>
        <v/>
      </c>
    </row>
    <row r="2631" spans="2:32" x14ac:dyDescent="0.25">
      <c r="B2631" s="721"/>
      <c r="C2631" s="531" t="str">
        <f>IFERROR(VLOOKUP(B2631,'מצבת ורישום גנים'!B:D,3,0),"")</f>
        <v/>
      </c>
      <c r="D2631" s="721"/>
      <c r="E2631" s="723"/>
      <c r="F2631" s="723"/>
      <c r="G2631" s="723"/>
      <c r="H2631" s="723"/>
      <c r="I2631" s="992" t="str">
        <f t="shared" si="739"/>
        <v/>
      </c>
      <c r="J2631" s="723"/>
      <c r="K2631" s="724"/>
      <c r="L2631" s="723"/>
      <c r="M2631" s="306" t="str">
        <f t="shared" si="726"/>
        <v/>
      </c>
      <c r="N2631" s="32" t="str">
        <f t="shared" si="727"/>
        <v/>
      </c>
      <c r="P2631" s="307" t="str">
        <f t="shared" si="728"/>
        <v/>
      </c>
      <c r="Q2631" s="307" t="str">
        <f t="shared" si="722"/>
        <v/>
      </c>
      <c r="R2631" s="307" t="str">
        <f t="shared" si="729"/>
        <v/>
      </c>
      <c r="S2631" s="307" t="str">
        <f t="shared" si="730"/>
        <v/>
      </c>
      <c r="T2631" s="307" t="str">
        <f t="shared" si="731"/>
        <v/>
      </c>
      <c r="U2631" s="307" t="str">
        <f t="shared" si="723"/>
        <v/>
      </c>
      <c r="V2631" s="723"/>
      <c r="X2631" s="308" t="str">
        <f t="shared" si="732"/>
        <v/>
      </c>
      <c r="Y2631" s="309" t="str">
        <f t="shared" si="733"/>
        <v/>
      </c>
      <c r="Z2631" s="308" t="str">
        <f t="shared" si="724"/>
        <v/>
      </c>
      <c r="AA2631" s="308" t="b">
        <f t="shared" si="725"/>
        <v>1</v>
      </c>
      <c r="AB2631" s="308" t="str">
        <f t="shared" si="734"/>
        <v/>
      </c>
      <c r="AC2631" s="534" t="str">
        <f t="shared" si="735"/>
        <v/>
      </c>
      <c r="AD2631" s="752" t="str">
        <f t="shared" si="736"/>
        <v/>
      </c>
      <c r="AE2631" s="534" t="str">
        <f t="shared" si="737"/>
        <v/>
      </c>
      <c r="AF2631" s="752" t="str">
        <f t="shared" si="738"/>
        <v/>
      </c>
    </row>
    <row r="2632" spans="2:32" x14ac:dyDescent="0.25">
      <c r="B2632" s="721"/>
      <c r="C2632" s="531" t="str">
        <f>IFERROR(VLOOKUP(B2632,'מצבת ורישום גנים'!B:D,3,0),"")</f>
        <v/>
      </c>
      <c r="D2632" s="721"/>
      <c r="E2632" s="723"/>
      <c r="F2632" s="723"/>
      <c r="G2632" s="723"/>
      <c r="H2632" s="723"/>
      <c r="I2632" s="992" t="str">
        <f t="shared" si="739"/>
        <v/>
      </c>
      <c r="J2632" s="723"/>
      <c r="K2632" s="724"/>
      <c r="L2632" s="723"/>
      <c r="M2632" s="306" t="str">
        <f t="shared" si="726"/>
        <v/>
      </c>
      <c r="N2632" s="32" t="str">
        <f t="shared" si="727"/>
        <v/>
      </c>
      <c r="P2632" s="307" t="str">
        <f t="shared" si="728"/>
        <v/>
      </c>
      <c r="Q2632" s="307" t="str">
        <f t="shared" si="722"/>
        <v/>
      </c>
      <c r="R2632" s="307" t="str">
        <f t="shared" si="729"/>
        <v/>
      </c>
      <c r="S2632" s="307" t="str">
        <f t="shared" si="730"/>
        <v/>
      </c>
      <c r="T2632" s="307" t="str">
        <f t="shared" si="731"/>
        <v/>
      </c>
      <c r="U2632" s="307" t="str">
        <f t="shared" si="723"/>
        <v/>
      </c>
      <c r="V2632" s="723"/>
      <c r="X2632" s="308" t="str">
        <f t="shared" si="732"/>
        <v/>
      </c>
      <c r="Y2632" s="309" t="str">
        <f t="shared" si="733"/>
        <v/>
      </c>
      <c r="Z2632" s="308" t="str">
        <f t="shared" si="724"/>
        <v/>
      </c>
      <c r="AA2632" s="308" t="b">
        <f t="shared" si="725"/>
        <v>1</v>
      </c>
      <c r="AB2632" s="308" t="str">
        <f t="shared" si="734"/>
        <v/>
      </c>
      <c r="AC2632" s="534" t="str">
        <f t="shared" si="735"/>
        <v/>
      </c>
      <c r="AD2632" s="752" t="str">
        <f t="shared" si="736"/>
        <v/>
      </c>
      <c r="AE2632" s="534" t="str">
        <f t="shared" si="737"/>
        <v/>
      </c>
      <c r="AF2632" s="752" t="str">
        <f t="shared" si="738"/>
        <v/>
      </c>
    </row>
    <row r="2633" spans="2:32" x14ac:dyDescent="0.25">
      <c r="B2633" s="721"/>
      <c r="C2633" s="531" t="str">
        <f>IFERROR(VLOOKUP(B2633,'מצבת ורישום גנים'!B:D,3,0),"")</f>
        <v/>
      </c>
      <c r="D2633" s="721"/>
      <c r="E2633" s="723"/>
      <c r="F2633" s="723"/>
      <c r="G2633" s="723"/>
      <c r="H2633" s="723"/>
      <c r="I2633" s="992" t="str">
        <f t="shared" si="739"/>
        <v/>
      </c>
      <c r="J2633" s="723"/>
      <c r="K2633" s="724"/>
      <c r="L2633" s="723"/>
      <c r="M2633" s="306" t="str">
        <f t="shared" si="726"/>
        <v/>
      </c>
      <c r="N2633" s="32" t="str">
        <f t="shared" si="727"/>
        <v/>
      </c>
      <c r="P2633" s="307" t="str">
        <f t="shared" si="728"/>
        <v/>
      </c>
      <c r="Q2633" s="307" t="str">
        <f t="shared" si="722"/>
        <v/>
      </c>
      <c r="R2633" s="307" t="str">
        <f t="shared" si="729"/>
        <v/>
      </c>
      <c r="S2633" s="307" t="str">
        <f t="shared" si="730"/>
        <v/>
      </c>
      <c r="T2633" s="307" t="str">
        <f t="shared" si="731"/>
        <v/>
      </c>
      <c r="U2633" s="307" t="str">
        <f t="shared" si="723"/>
        <v/>
      </c>
      <c r="V2633" s="723"/>
      <c r="X2633" s="308" t="str">
        <f t="shared" si="732"/>
        <v/>
      </c>
      <c r="Y2633" s="309" t="str">
        <f t="shared" si="733"/>
        <v/>
      </c>
      <c r="Z2633" s="308" t="str">
        <f t="shared" si="724"/>
        <v/>
      </c>
      <c r="AA2633" s="308" t="b">
        <f t="shared" si="725"/>
        <v>1</v>
      </c>
      <c r="AB2633" s="308" t="str">
        <f t="shared" si="734"/>
        <v/>
      </c>
      <c r="AC2633" s="534" t="str">
        <f t="shared" si="735"/>
        <v/>
      </c>
      <c r="AD2633" s="752" t="str">
        <f t="shared" si="736"/>
        <v/>
      </c>
      <c r="AE2633" s="534" t="str">
        <f t="shared" si="737"/>
        <v/>
      </c>
      <c r="AF2633" s="752" t="str">
        <f t="shared" si="738"/>
        <v/>
      </c>
    </row>
    <row r="2634" spans="2:32" x14ac:dyDescent="0.25">
      <c r="B2634" s="721"/>
      <c r="C2634" s="531" t="str">
        <f>IFERROR(VLOOKUP(B2634,'מצבת ורישום גנים'!B:D,3,0),"")</f>
        <v/>
      </c>
      <c r="D2634" s="721"/>
      <c r="E2634" s="723"/>
      <c r="F2634" s="723"/>
      <c r="G2634" s="723"/>
      <c r="H2634" s="723"/>
      <c r="I2634" s="992" t="str">
        <f t="shared" si="739"/>
        <v/>
      </c>
      <c r="J2634" s="723"/>
      <c r="K2634" s="724"/>
      <c r="L2634" s="723"/>
      <c r="M2634" s="306" t="str">
        <f t="shared" si="726"/>
        <v/>
      </c>
      <c r="N2634" s="32" t="str">
        <f t="shared" si="727"/>
        <v/>
      </c>
      <c r="P2634" s="307" t="str">
        <f t="shared" si="728"/>
        <v/>
      </c>
      <c r="Q2634" s="307" t="str">
        <f t="shared" si="722"/>
        <v/>
      </c>
      <c r="R2634" s="307" t="str">
        <f t="shared" si="729"/>
        <v/>
      </c>
      <c r="S2634" s="307" t="str">
        <f t="shared" si="730"/>
        <v/>
      </c>
      <c r="T2634" s="307" t="str">
        <f t="shared" si="731"/>
        <v/>
      </c>
      <c r="U2634" s="307" t="str">
        <f t="shared" si="723"/>
        <v/>
      </c>
      <c r="V2634" s="723"/>
      <c r="X2634" s="308" t="str">
        <f t="shared" si="732"/>
        <v/>
      </c>
      <c r="Y2634" s="309" t="str">
        <f t="shared" si="733"/>
        <v/>
      </c>
      <c r="Z2634" s="308" t="str">
        <f t="shared" si="724"/>
        <v/>
      </c>
      <c r="AA2634" s="308" t="b">
        <f t="shared" si="725"/>
        <v>1</v>
      </c>
      <c r="AB2634" s="308" t="str">
        <f t="shared" si="734"/>
        <v/>
      </c>
      <c r="AC2634" s="534" t="str">
        <f t="shared" si="735"/>
        <v/>
      </c>
      <c r="AD2634" s="752" t="str">
        <f t="shared" si="736"/>
        <v/>
      </c>
      <c r="AE2634" s="534" t="str">
        <f t="shared" si="737"/>
        <v/>
      </c>
      <c r="AF2634" s="752" t="str">
        <f t="shared" si="738"/>
        <v/>
      </c>
    </row>
    <row r="2635" spans="2:32" x14ac:dyDescent="0.25">
      <c r="B2635" s="721"/>
      <c r="C2635" s="531" t="str">
        <f>IFERROR(VLOOKUP(B2635,'מצבת ורישום גנים'!B:D,3,0),"")</f>
        <v/>
      </c>
      <c r="D2635" s="721"/>
      <c r="E2635" s="723"/>
      <c r="F2635" s="723"/>
      <c r="G2635" s="723"/>
      <c r="H2635" s="723"/>
      <c r="I2635" s="992" t="str">
        <f t="shared" si="739"/>
        <v/>
      </c>
      <c r="J2635" s="723"/>
      <c r="K2635" s="724"/>
      <c r="L2635" s="723"/>
      <c r="M2635" s="306" t="str">
        <f t="shared" si="726"/>
        <v/>
      </c>
      <c r="N2635" s="32" t="str">
        <f t="shared" si="727"/>
        <v/>
      </c>
      <c r="P2635" s="307" t="str">
        <f t="shared" si="728"/>
        <v/>
      </c>
      <c r="Q2635" s="307" t="str">
        <f t="shared" si="722"/>
        <v/>
      </c>
      <c r="R2635" s="307" t="str">
        <f t="shared" si="729"/>
        <v/>
      </c>
      <c r="S2635" s="307" t="str">
        <f t="shared" si="730"/>
        <v/>
      </c>
      <c r="T2635" s="307" t="str">
        <f t="shared" si="731"/>
        <v/>
      </c>
      <c r="U2635" s="307" t="str">
        <f t="shared" si="723"/>
        <v/>
      </c>
      <c r="V2635" s="723"/>
      <c r="X2635" s="308" t="str">
        <f t="shared" si="732"/>
        <v/>
      </c>
      <c r="Y2635" s="309" t="str">
        <f t="shared" si="733"/>
        <v/>
      </c>
      <c r="Z2635" s="308" t="str">
        <f t="shared" si="724"/>
        <v/>
      </c>
      <c r="AA2635" s="308" t="b">
        <f t="shared" si="725"/>
        <v>1</v>
      </c>
      <c r="AB2635" s="308" t="str">
        <f t="shared" si="734"/>
        <v/>
      </c>
      <c r="AC2635" s="534" t="str">
        <f t="shared" si="735"/>
        <v/>
      </c>
      <c r="AD2635" s="752" t="str">
        <f t="shared" si="736"/>
        <v/>
      </c>
      <c r="AE2635" s="534" t="str">
        <f t="shared" si="737"/>
        <v/>
      </c>
      <c r="AF2635" s="752" t="str">
        <f t="shared" si="738"/>
        <v/>
      </c>
    </row>
    <row r="2636" spans="2:32" x14ac:dyDescent="0.25">
      <c r="B2636" s="721"/>
      <c r="C2636" s="531" t="str">
        <f>IFERROR(VLOOKUP(B2636,'מצבת ורישום גנים'!B:D,3,0),"")</f>
        <v/>
      </c>
      <c r="D2636" s="721"/>
      <c r="E2636" s="723"/>
      <c r="F2636" s="723"/>
      <c r="G2636" s="723"/>
      <c r="H2636" s="723"/>
      <c r="I2636" s="992" t="str">
        <f t="shared" si="739"/>
        <v/>
      </c>
      <c r="J2636" s="723"/>
      <c r="K2636" s="724"/>
      <c r="L2636" s="723"/>
      <c r="M2636" s="306" t="str">
        <f t="shared" si="726"/>
        <v/>
      </c>
      <c r="N2636" s="32" t="str">
        <f t="shared" si="727"/>
        <v/>
      </c>
      <c r="P2636" s="307" t="str">
        <f t="shared" si="728"/>
        <v/>
      </c>
      <c r="Q2636" s="307" t="str">
        <f t="shared" si="722"/>
        <v/>
      </c>
      <c r="R2636" s="307" t="str">
        <f t="shared" si="729"/>
        <v/>
      </c>
      <c r="S2636" s="307" t="str">
        <f t="shared" si="730"/>
        <v/>
      </c>
      <c r="T2636" s="307" t="str">
        <f t="shared" si="731"/>
        <v/>
      </c>
      <c r="U2636" s="307" t="str">
        <f t="shared" si="723"/>
        <v/>
      </c>
      <c r="V2636" s="723"/>
      <c r="X2636" s="308" t="str">
        <f t="shared" si="732"/>
        <v/>
      </c>
      <c r="Y2636" s="309" t="str">
        <f t="shared" si="733"/>
        <v/>
      </c>
      <c r="Z2636" s="308" t="str">
        <f t="shared" si="724"/>
        <v/>
      </c>
      <c r="AA2636" s="308" t="b">
        <f t="shared" si="725"/>
        <v>1</v>
      </c>
      <c r="AB2636" s="308" t="str">
        <f t="shared" si="734"/>
        <v/>
      </c>
      <c r="AC2636" s="534" t="str">
        <f t="shared" si="735"/>
        <v/>
      </c>
      <c r="AD2636" s="752" t="str">
        <f t="shared" si="736"/>
        <v/>
      </c>
      <c r="AE2636" s="534" t="str">
        <f t="shared" si="737"/>
        <v/>
      </c>
      <c r="AF2636" s="752" t="str">
        <f t="shared" si="738"/>
        <v/>
      </c>
    </row>
    <row r="2637" spans="2:32" x14ac:dyDescent="0.25">
      <c r="B2637" s="721"/>
      <c r="C2637" s="531" t="str">
        <f>IFERROR(VLOOKUP(B2637,'מצבת ורישום גנים'!B:D,3,0),"")</f>
        <v/>
      </c>
      <c r="D2637" s="721"/>
      <c r="E2637" s="723"/>
      <c r="F2637" s="723"/>
      <c r="G2637" s="723"/>
      <c r="H2637" s="723"/>
      <c r="I2637" s="992" t="str">
        <f t="shared" si="739"/>
        <v/>
      </c>
      <c r="J2637" s="723"/>
      <c r="K2637" s="724"/>
      <c r="L2637" s="723"/>
      <c r="M2637" s="306" t="str">
        <f t="shared" si="726"/>
        <v/>
      </c>
      <c r="N2637" s="32" t="str">
        <f t="shared" si="727"/>
        <v/>
      </c>
      <c r="P2637" s="307" t="str">
        <f t="shared" si="728"/>
        <v/>
      </c>
      <c r="Q2637" s="307" t="str">
        <f t="shared" si="722"/>
        <v/>
      </c>
      <c r="R2637" s="307" t="str">
        <f t="shared" si="729"/>
        <v/>
      </c>
      <c r="S2637" s="307" t="str">
        <f t="shared" si="730"/>
        <v/>
      </c>
      <c r="T2637" s="307" t="str">
        <f t="shared" si="731"/>
        <v/>
      </c>
      <c r="U2637" s="307" t="str">
        <f t="shared" si="723"/>
        <v/>
      </c>
      <c r="V2637" s="723"/>
      <c r="X2637" s="308" t="str">
        <f t="shared" si="732"/>
        <v/>
      </c>
      <c r="Y2637" s="309" t="str">
        <f t="shared" si="733"/>
        <v/>
      </c>
      <c r="Z2637" s="308" t="str">
        <f t="shared" si="724"/>
        <v/>
      </c>
      <c r="AA2637" s="308" t="b">
        <f t="shared" si="725"/>
        <v>1</v>
      </c>
      <c r="AB2637" s="308" t="str">
        <f t="shared" si="734"/>
        <v/>
      </c>
      <c r="AC2637" s="534" t="str">
        <f t="shared" si="735"/>
        <v/>
      </c>
      <c r="AD2637" s="752" t="str">
        <f t="shared" si="736"/>
        <v/>
      </c>
      <c r="AE2637" s="534" t="str">
        <f t="shared" si="737"/>
        <v/>
      </c>
      <c r="AF2637" s="752" t="str">
        <f t="shared" si="738"/>
        <v/>
      </c>
    </row>
    <row r="2638" spans="2:32" x14ac:dyDescent="0.25">
      <c r="B2638" s="721"/>
      <c r="C2638" s="531" t="str">
        <f>IFERROR(VLOOKUP(B2638,'מצבת ורישום גנים'!B:D,3,0),"")</f>
        <v/>
      </c>
      <c r="D2638" s="721"/>
      <c r="E2638" s="723"/>
      <c r="F2638" s="723"/>
      <c r="G2638" s="723"/>
      <c r="H2638" s="723"/>
      <c r="I2638" s="992" t="str">
        <f t="shared" si="739"/>
        <v/>
      </c>
      <c r="J2638" s="723"/>
      <c r="K2638" s="724"/>
      <c r="L2638" s="723"/>
      <c r="M2638" s="306" t="str">
        <f t="shared" si="726"/>
        <v/>
      </c>
      <c r="N2638" s="32" t="str">
        <f t="shared" si="727"/>
        <v/>
      </c>
      <c r="P2638" s="307" t="str">
        <f t="shared" si="728"/>
        <v/>
      </c>
      <c r="Q2638" s="307" t="str">
        <f t="shared" si="722"/>
        <v/>
      </c>
      <c r="R2638" s="307" t="str">
        <f t="shared" si="729"/>
        <v/>
      </c>
      <c r="S2638" s="307" t="str">
        <f t="shared" si="730"/>
        <v/>
      </c>
      <c r="T2638" s="307" t="str">
        <f t="shared" si="731"/>
        <v/>
      </c>
      <c r="U2638" s="307" t="str">
        <f t="shared" si="723"/>
        <v/>
      </c>
      <c r="V2638" s="723"/>
      <c r="X2638" s="308" t="str">
        <f t="shared" si="732"/>
        <v/>
      </c>
      <c r="Y2638" s="309" t="str">
        <f t="shared" si="733"/>
        <v/>
      </c>
      <c r="Z2638" s="308" t="str">
        <f t="shared" si="724"/>
        <v/>
      </c>
      <c r="AA2638" s="308" t="b">
        <f t="shared" si="725"/>
        <v>1</v>
      </c>
      <c r="AB2638" s="308" t="str">
        <f t="shared" si="734"/>
        <v/>
      </c>
      <c r="AC2638" s="534" t="str">
        <f t="shared" si="735"/>
        <v/>
      </c>
      <c r="AD2638" s="752" t="str">
        <f t="shared" si="736"/>
        <v/>
      </c>
      <c r="AE2638" s="534" t="str">
        <f t="shared" si="737"/>
        <v/>
      </c>
      <c r="AF2638" s="752" t="str">
        <f t="shared" si="738"/>
        <v/>
      </c>
    </row>
    <row r="2639" spans="2:32" x14ac:dyDescent="0.25">
      <c r="B2639" s="721"/>
      <c r="C2639" s="531" t="str">
        <f>IFERROR(VLOOKUP(B2639,'מצבת ורישום גנים'!B:D,3,0),"")</f>
        <v/>
      </c>
      <c r="D2639" s="721"/>
      <c r="E2639" s="723"/>
      <c r="F2639" s="723"/>
      <c r="G2639" s="723"/>
      <c r="H2639" s="723"/>
      <c r="I2639" s="992" t="str">
        <f t="shared" si="739"/>
        <v/>
      </c>
      <c r="J2639" s="723"/>
      <c r="K2639" s="724"/>
      <c r="L2639" s="723"/>
      <c r="M2639" s="306" t="str">
        <f t="shared" si="726"/>
        <v/>
      </c>
      <c r="N2639" s="32" t="str">
        <f t="shared" si="727"/>
        <v/>
      </c>
      <c r="P2639" s="307" t="str">
        <f t="shared" si="728"/>
        <v/>
      </c>
      <c r="Q2639" s="307" t="str">
        <f t="shared" si="722"/>
        <v/>
      </c>
      <c r="R2639" s="307" t="str">
        <f t="shared" si="729"/>
        <v/>
      </c>
      <c r="S2639" s="307" t="str">
        <f t="shared" si="730"/>
        <v/>
      </c>
      <c r="T2639" s="307" t="str">
        <f t="shared" si="731"/>
        <v/>
      </c>
      <c r="U2639" s="307" t="str">
        <f t="shared" si="723"/>
        <v/>
      </c>
      <c r="V2639" s="723"/>
      <c r="X2639" s="308" t="str">
        <f t="shared" si="732"/>
        <v/>
      </c>
      <c r="Y2639" s="309" t="str">
        <f t="shared" si="733"/>
        <v/>
      </c>
      <c r="Z2639" s="308" t="str">
        <f t="shared" si="724"/>
        <v/>
      </c>
      <c r="AA2639" s="308" t="b">
        <f t="shared" si="725"/>
        <v>1</v>
      </c>
      <c r="AB2639" s="308" t="str">
        <f t="shared" si="734"/>
        <v/>
      </c>
      <c r="AC2639" s="534" t="str">
        <f t="shared" si="735"/>
        <v/>
      </c>
      <c r="AD2639" s="752" t="str">
        <f t="shared" si="736"/>
        <v/>
      </c>
      <c r="AE2639" s="534" t="str">
        <f t="shared" si="737"/>
        <v/>
      </c>
      <c r="AF2639" s="752" t="str">
        <f t="shared" si="738"/>
        <v/>
      </c>
    </row>
    <row r="2640" spans="2:32" x14ac:dyDescent="0.25">
      <c r="B2640" s="721"/>
      <c r="C2640" s="531" t="str">
        <f>IFERROR(VLOOKUP(B2640,'מצבת ורישום גנים'!B:D,3,0),"")</f>
        <v/>
      </c>
      <c r="D2640" s="721"/>
      <c r="E2640" s="723"/>
      <c r="F2640" s="723"/>
      <c r="G2640" s="723"/>
      <c r="H2640" s="723"/>
      <c r="I2640" s="992" t="str">
        <f t="shared" si="739"/>
        <v/>
      </c>
      <c r="J2640" s="723"/>
      <c r="K2640" s="724"/>
      <c r="L2640" s="723"/>
      <c r="M2640" s="306" t="str">
        <f t="shared" si="726"/>
        <v/>
      </c>
      <c r="N2640" s="32" t="str">
        <f t="shared" si="727"/>
        <v/>
      </c>
      <c r="P2640" s="307" t="str">
        <f t="shared" si="728"/>
        <v/>
      </c>
      <c r="Q2640" s="307" t="str">
        <f t="shared" ref="Q2640:Q2703" si="740">IF(J2640="","",IFERROR(IF(OR(H2640="גננת",H2640="מורה",H2640="רכז",H2640="רכזת גן",H2640="רכז גן",H2640="רכז בית ספר",H2640="רכזת בית ספר"),IF(J2640&gt;=75,"תקין","לא תקין"),IF(H2640="סייעת ממשיכה",IF(J2640&gt;=30,"תקין","לא תקין"),IF(H2640="סייעת רפואית/אישית",IF(J2640&gt;=12.5,"תקין","לא תקין"),IF(H2640="סייעת חדשה",IF(J2640&gt;=37,"תקין","לא תקין"),IF(OR(H2640&lt;&gt;"מורה",H2640&lt;&gt;"גננת",H2640&lt;&gt;"סייעת"),IF(J2640&gt;=30.61,"תקין","לא תקין"),"לא תקין"))))),""))</f>
        <v/>
      </c>
      <c r="R2640" s="307" t="str">
        <f t="shared" si="729"/>
        <v/>
      </c>
      <c r="S2640" s="307" t="str">
        <f t="shared" si="730"/>
        <v/>
      </c>
      <c r="T2640" s="307" t="str">
        <f t="shared" si="731"/>
        <v/>
      </c>
      <c r="U2640" s="307" t="str">
        <f t="shared" ref="U2640:U2703" si="741">IF(D2640="","",IF(Z2640&gt;1,IF(SUMIF(D:D,D2640,L:L)&gt;90,"לא תקין","תקין"),"תקין"))</f>
        <v/>
      </c>
      <c r="V2640" s="723"/>
      <c r="X2640" s="308" t="str">
        <f t="shared" si="732"/>
        <v/>
      </c>
      <c r="Y2640" s="309" t="str">
        <f t="shared" si="733"/>
        <v/>
      </c>
      <c r="Z2640" s="308" t="str">
        <f t="shared" ref="Z2640:Z2703" si="742">IF(D2640="","",COUNTIF(D:D,D2640))</f>
        <v/>
      </c>
      <c r="AA2640" s="308" t="b">
        <f t="shared" ref="AA2640:AA2703" si="743">MOD(MID(REPT(0,9-LEN(D2640))&amp;D2640,1,1)+MID("0246813579",MID(REPT(0,9-LEN(D2640))&amp;D2640,2,1)+1,1)+MID(REPT(0,9-LEN(D2640))&amp;D2640,3,1)+MID("0246813579",MID(REPT(0,9-LEN(D2640))&amp;D2640,4,1)+1,1)+MID(REPT(0,9-LEN(D2640))&amp;D2640,5,1)+MID("0246813579",MID(REPT(0,9-LEN(D2640))&amp;D2640,6,1)+1,1)+MID(REPT(0,9-LEN(D2640))&amp;D2640,7,1)+MID("0246813579",MID(REPT(0,9-LEN(D2640))&amp;D2640,8,1)+1,1)+MID(REPT(0,9-LEN(D2640))&amp;D2640,9,1),10)=0</f>
        <v>1</v>
      </c>
      <c r="AB2640" s="308" t="str">
        <f t="shared" si="734"/>
        <v/>
      </c>
      <c r="AC2640" s="534" t="str">
        <f t="shared" si="735"/>
        <v/>
      </c>
      <c r="AD2640" s="752" t="str">
        <f t="shared" si="736"/>
        <v/>
      </c>
      <c r="AE2640" s="534" t="str">
        <f t="shared" si="737"/>
        <v/>
      </c>
      <c r="AF2640" s="752" t="str">
        <f t="shared" si="738"/>
        <v/>
      </c>
    </row>
    <row r="2641" spans="2:32" x14ac:dyDescent="0.25">
      <c r="B2641" s="721"/>
      <c r="C2641" s="531" t="str">
        <f>IFERROR(VLOOKUP(B2641,'מצבת ורישום גנים'!B:D,3,0),"")</f>
        <v/>
      </c>
      <c r="D2641" s="721"/>
      <c r="E2641" s="723"/>
      <c r="F2641" s="723"/>
      <c r="G2641" s="723"/>
      <c r="H2641" s="723"/>
      <c r="I2641" s="992" t="str">
        <f t="shared" si="739"/>
        <v/>
      </c>
      <c r="J2641" s="723"/>
      <c r="K2641" s="724"/>
      <c r="L2641" s="723"/>
      <c r="M2641" s="306" t="str">
        <f t="shared" ref="M2641:M2704" si="744">IF(AND(L2641&gt;0,K2641&gt;0),K2641*L2641,"")</f>
        <v/>
      </c>
      <c r="N2641" s="32" t="str">
        <f t="shared" ref="N2641:N2704" si="745">TEXT(LEFT(H2641,2),0)</f>
        <v/>
      </c>
      <c r="P2641" s="307" t="str">
        <f t="shared" ref="P2641:P2704" si="746">IF(D2641="","",IF(AA2641=FALSE,"לא תקין","תקין"))</f>
        <v/>
      </c>
      <c r="Q2641" s="307" t="str">
        <f t="shared" si="740"/>
        <v/>
      </c>
      <c r="R2641" s="307" t="str">
        <f t="shared" ref="R2641:R2704" si="747">IF(K2641="","",IF(OR(Y2641&lt;100%,Y2641&gt;140%),"לא תקין","תקין"))</f>
        <v/>
      </c>
      <c r="S2641" s="307" t="str">
        <f t="shared" ref="S2641:S2704" si="748">IF(J2641="","",IFERROR(IF(J2641&gt;120,"לא תקין","תקין"),""))</f>
        <v/>
      </c>
      <c r="T2641" s="307" t="str">
        <f t="shared" ref="T2641:T2704" si="749">IF(L2641="","",IF(H2641="","יש להזין איש צוות",IF(OR(H2641="מורה",H2641="גננת",H2641="רכז גן",H2641="רכזת גן",H2641="סייעת ממשיכה",H2641="סייעת חדשה",H2641="מדצית",H2641="מדצ",H2641="מדריך",H2641="מדריכה",H2641="תוספת כח אדם"),IF(L2641&lt;=90,"תקין","לא תקין"),IF(OR(H2641="רכז בית ספר",H2641="רכזת תכנית בבית הספר",H2641="רכזת בית ספר"),IF(L2641&lt;=114,"תקין","לא תקין"),IF(OR(H2641="סגנית רכזת מעל 150",H2641="סגן רכז"),IF(L2641&lt;=93,"תקין","לא תקין"),"לא תקין")))))</f>
        <v/>
      </c>
      <c r="U2641" s="307" t="str">
        <f t="shared" si="741"/>
        <v/>
      </c>
      <c r="V2641" s="723"/>
      <c r="X2641" s="308" t="str">
        <f t="shared" ref="X2641:X2704" si="750">IF(M2641="","",IF(OR(R2641="לא תקין",S2641="לא תקין",T2641="לא תקין",,U2641="לא תקין"),"לא תקין","תקין"))</f>
        <v/>
      </c>
      <c r="Y2641" s="309" t="str">
        <f t="shared" ref="Y2641:Y2704" si="751">IFERROR(IF(J2641="","",K2641/J2641),"")</f>
        <v/>
      </c>
      <c r="Z2641" s="308" t="str">
        <f t="shared" si="742"/>
        <v/>
      </c>
      <c r="AA2641" s="308" t="b">
        <f t="shared" si="743"/>
        <v>1</v>
      </c>
      <c r="AB2641" s="308" t="str">
        <f t="shared" ref="AB2641:AB2704" si="752">IF(H2641="גננת",IF(J2641&lt;75,"לא תקין","תקין"),"")</f>
        <v/>
      </c>
      <c r="AC2641" s="534" t="str">
        <f t="shared" ref="AC2641:AC2704" si="753">IF(B2641&lt;&gt;"",B2641&amp;H2641,"")</f>
        <v/>
      </c>
      <c r="AD2641" s="752" t="str">
        <f t="shared" ref="AD2641:AD2704" si="754">M2641</f>
        <v/>
      </c>
      <c r="AE2641" s="534" t="str">
        <f t="shared" ref="AE2641:AE2704" si="755">IF(B2641&lt;&gt;"",B2641&amp;LEFT(H2641,5),"")</f>
        <v/>
      </c>
      <c r="AF2641" s="752" t="str">
        <f t="shared" ref="AF2641:AF2704" si="756">M2641</f>
        <v/>
      </c>
    </row>
    <row r="2642" spans="2:32" x14ac:dyDescent="0.25">
      <c r="B2642" s="721"/>
      <c r="C2642" s="531" t="str">
        <f>IFERROR(VLOOKUP(B2642,'מצבת ורישום גנים'!B:D,3,0),"")</f>
        <v/>
      </c>
      <c r="D2642" s="721"/>
      <c r="E2642" s="723"/>
      <c r="F2642" s="723"/>
      <c r="G2642" s="723"/>
      <c r="H2642" s="723"/>
      <c r="I2642" s="992" t="str">
        <f t="shared" ref="I2642:I2705" si="757">SUBSTITUTE(IFERROR(IF(H2642="מדצ","מדצ/ית",IF(OR(H2642="סייעת ממשיכה",H2642="סייעת חדשה",H2642="סייעת רפואית/אישית"),"סייעת",IF(H2642="רכזת גן","רכזת גן"))),""),"FALSE","")</f>
        <v/>
      </c>
      <c r="J2642" s="723"/>
      <c r="K2642" s="724"/>
      <c r="L2642" s="723"/>
      <c r="M2642" s="306" t="str">
        <f t="shared" si="744"/>
        <v/>
      </c>
      <c r="N2642" s="32" t="str">
        <f t="shared" si="745"/>
        <v/>
      </c>
      <c r="P2642" s="307" t="str">
        <f t="shared" si="746"/>
        <v/>
      </c>
      <c r="Q2642" s="307" t="str">
        <f t="shared" si="740"/>
        <v/>
      </c>
      <c r="R2642" s="307" t="str">
        <f t="shared" si="747"/>
        <v/>
      </c>
      <c r="S2642" s="307" t="str">
        <f t="shared" si="748"/>
        <v/>
      </c>
      <c r="T2642" s="307" t="str">
        <f t="shared" si="749"/>
        <v/>
      </c>
      <c r="U2642" s="307" t="str">
        <f t="shared" si="741"/>
        <v/>
      </c>
      <c r="V2642" s="723"/>
      <c r="X2642" s="308" t="str">
        <f t="shared" si="750"/>
        <v/>
      </c>
      <c r="Y2642" s="309" t="str">
        <f t="shared" si="751"/>
        <v/>
      </c>
      <c r="Z2642" s="308" t="str">
        <f t="shared" si="742"/>
        <v/>
      </c>
      <c r="AA2642" s="308" t="b">
        <f t="shared" si="743"/>
        <v>1</v>
      </c>
      <c r="AB2642" s="308" t="str">
        <f t="shared" si="752"/>
        <v/>
      </c>
      <c r="AC2642" s="534" t="str">
        <f t="shared" si="753"/>
        <v/>
      </c>
      <c r="AD2642" s="752" t="str">
        <f t="shared" si="754"/>
        <v/>
      </c>
      <c r="AE2642" s="534" t="str">
        <f t="shared" si="755"/>
        <v/>
      </c>
      <c r="AF2642" s="752" t="str">
        <f t="shared" si="756"/>
        <v/>
      </c>
    </row>
    <row r="2643" spans="2:32" x14ac:dyDescent="0.25">
      <c r="B2643" s="721"/>
      <c r="C2643" s="531" t="str">
        <f>IFERROR(VLOOKUP(B2643,'מצבת ורישום גנים'!B:D,3,0),"")</f>
        <v/>
      </c>
      <c r="D2643" s="721"/>
      <c r="E2643" s="723"/>
      <c r="F2643" s="723"/>
      <c r="G2643" s="723"/>
      <c r="H2643" s="723"/>
      <c r="I2643" s="992" t="str">
        <f t="shared" si="757"/>
        <v/>
      </c>
      <c r="J2643" s="723"/>
      <c r="K2643" s="724"/>
      <c r="L2643" s="723"/>
      <c r="M2643" s="306" t="str">
        <f t="shared" si="744"/>
        <v/>
      </c>
      <c r="N2643" s="32" t="str">
        <f t="shared" si="745"/>
        <v/>
      </c>
      <c r="P2643" s="307" t="str">
        <f t="shared" si="746"/>
        <v/>
      </c>
      <c r="Q2643" s="307" t="str">
        <f t="shared" si="740"/>
        <v/>
      </c>
      <c r="R2643" s="307" t="str">
        <f t="shared" si="747"/>
        <v/>
      </c>
      <c r="S2643" s="307" t="str">
        <f t="shared" si="748"/>
        <v/>
      </c>
      <c r="T2643" s="307" t="str">
        <f t="shared" si="749"/>
        <v/>
      </c>
      <c r="U2643" s="307" t="str">
        <f t="shared" si="741"/>
        <v/>
      </c>
      <c r="V2643" s="723"/>
      <c r="X2643" s="308" t="str">
        <f t="shared" si="750"/>
        <v/>
      </c>
      <c r="Y2643" s="309" t="str">
        <f t="shared" si="751"/>
        <v/>
      </c>
      <c r="Z2643" s="308" t="str">
        <f t="shared" si="742"/>
        <v/>
      </c>
      <c r="AA2643" s="308" t="b">
        <f t="shared" si="743"/>
        <v>1</v>
      </c>
      <c r="AB2643" s="308" t="str">
        <f t="shared" si="752"/>
        <v/>
      </c>
      <c r="AC2643" s="534" t="str">
        <f t="shared" si="753"/>
        <v/>
      </c>
      <c r="AD2643" s="752" t="str">
        <f t="shared" si="754"/>
        <v/>
      </c>
      <c r="AE2643" s="534" t="str">
        <f t="shared" si="755"/>
        <v/>
      </c>
      <c r="AF2643" s="752" t="str">
        <f t="shared" si="756"/>
        <v/>
      </c>
    </row>
    <row r="2644" spans="2:32" x14ac:dyDescent="0.25">
      <c r="B2644" s="721"/>
      <c r="C2644" s="531" t="str">
        <f>IFERROR(VLOOKUP(B2644,'מצבת ורישום גנים'!B:D,3,0),"")</f>
        <v/>
      </c>
      <c r="D2644" s="721"/>
      <c r="E2644" s="723"/>
      <c r="F2644" s="723"/>
      <c r="G2644" s="723"/>
      <c r="H2644" s="723"/>
      <c r="I2644" s="992" t="str">
        <f t="shared" si="757"/>
        <v/>
      </c>
      <c r="J2644" s="723"/>
      <c r="K2644" s="724"/>
      <c r="L2644" s="723"/>
      <c r="M2644" s="306" t="str">
        <f t="shared" si="744"/>
        <v/>
      </c>
      <c r="N2644" s="32" t="str">
        <f t="shared" si="745"/>
        <v/>
      </c>
      <c r="P2644" s="307" t="str">
        <f t="shared" si="746"/>
        <v/>
      </c>
      <c r="Q2644" s="307" t="str">
        <f t="shared" si="740"/>
        <v/>
      </c>
      <c r="R2644" s="307" t="str">
        <f t="shared" si="747"/>
        <v/>
      </c>
      <c r="S2644" s="307" t="str">
        <f t="shared" si="748"/>
        <v/>
      </c>
      <c r="T2644" s="307" t="str">
        <f t="shared" si="749"/>
        <v/>
      </c>
      <c r="U2644" s="307" t="str">
        <f t="shared" si="741"/>
        <v/>
      </c>
      <c r="V2644" s="723"/>
      <c r="X2644" s="308" t="str">
        <f t="shared" si="750"/>
        <v/>
      </c>
      <c r="Y2644" s="309" t="str">
        <f t="shared" si="751"/>
        <v/>
      </c>
      <c r="Z2644" s="308" t="str">
        <f t="shared" si="742"/>
        <v/>
      </c>
      <c r="AA2644" s="308" t="b">
        <f t="shared" si="743"/>
        <v>1</v>
      </c>
      <c r="AB2644" s="308" t="str">
        <f t="shared" si="752"/>
        <v/>
      </c>
      <c r="AC2644" s="534" t="str">
        <f t="shared" si="753"/>
        <v/>
      </c>
      <c r="AD2644" s="752" t="str">
        <f t="shared" si="754"/>
        <v/>
      </c>
      <c r="AE2644" s="534" t="str">
        <f t="shared" si="755"/>
        <v/>
      </c>
      <c r="AF2644" s="752" t="str">
        <f t="shared" si="756"/>
        <v/>
      </c>
    </row>
    <row r="2645" spans="2:32" x14ac:dyDescent="0.25">
      <c r="B2645" s="721"/>
      <c r="C2645" s="531" t="str">
        <f>IFERROR(VLOOKUP(B2645,'מצבת ורישום גנים'!B:D,3,0),"")</f>
        <v/>
      </c>
      <c r="D2645" s="721"/>
      <c r="E2645" s="723"/>
      <c r="F2645" s="723"/>
      <c r="G2645" s="723"/>
      <c r="H2645" s="723"/>
      <c r="I2645" s="992" t="str">
        <f t="shared" si="757"/>
        <v/>
      </c>
      <c r="J2645" s="723"/>
      <c r="K2645" s="724"/>
      <c r="L2645" s="723"/>
      <c r="M2645" s="306" t="str">
        <f t="shared" si="744"/>
        <v/>
      </c>
      <c r="N2645" s="32" t="str">
        <f t="shared" si="745"/>
        <v/>
      </c>
      <c r="P2645" s="307" t="str">
        <f t="shared" si="746"/>
        <v/>
      </c>
      <c r="Q2645" s="307" t="str">
        <f t="shared" si="740"/>
        <v/>
      </c>
      <c r="R2645" s="307" t="str">
        <f t="shared" si="747"/>
        <v/>
      </c>
      <c r="S2645" s="307" t="str">
        <f t="shared" si="748"/>
        <v/>
      </c>
      <c r="T2645" s="307" t="str">
        <f t="shared" si="749"/>
        <v/>
      </c>
      <c r="U2645" s="307" t="str">
        <f t="shared" si="741"/>
        <v/>
      </c>
      <c r="V2645" s="723"/>
      <c r="X2645" s="308" t="str">
        <f t="shared" si="750"/>
        <v/>
      </c>
      <c r="Y2645" s="309" t="str">
        <f t="shared" si="751"/>
        <v/>
      </c>
      <c r="Z2645" s="308" t="str">
        <f t="shared" si="742"/>
        <v/>
      </c>
      <c r="AA2645" s="308" t="b">
        <f t="shared" si="743"/>
        <v>1</v>
      </c>
      <c r="AB2645" s="308" t="str">
        <f t="shared" si="752"/>
        <v/>
      </c>
      <c r="AC2645" s="534" t="str">
        <f t="shared" si="753"/>
        <v/>
      </c>
      <c r="AD2645" s="752" t="str">
        <f t="shared" si="754"/>
        <v/>
      </c>
      <c r="AE2645" s="534" t="str">
        <f t="shared" si="755"/>
        <v/>
      </c>
      <c r="AF2645" s="752" t="str">
        <f t="shared" si="756"/>
        <v/>
      </c>
    </row>
    <row r="2646" spans="2:32" x14ac:dyDescent="0.25">
      <c r="B2646" s="721"/>
      <c r="C2646" s="531" t="str">
        <f>IFERROR(VLOOKUP(B2646,'מצבת ורישום גנים'!B:D,3,0),"")</f>
        <v/>
      </c>
      <c r="D2646" s="721"/>
      <c r="E2646" s="723"/>
      <c r="F2646" s="723"/>
      <c r="G2646" s="723"/>
      <c r="H2646" s="723"/>
      <c r="I2646" s="992" t="str">
        <f t="shared" si="757"/>
        <v/>
      </c>
      <c r="J2646" s="723"/>
      <c r="K2646" s="724"/>
      <c r="L2646" s="723"/>
      <c r="M2646" s="306" t="str">
        <f t="shared" si="744"/>
        <v/>
      </c>
      <c r="N2646" s="32" t="str">
        <f t="shared" si="745"/>
        <v/>
      </c>
      <c r="P2646" s="307" t="str">
        <f t="shared" si="746"/>
        <v/>
      </c>
      <c r="Q2646" s="307" t="str">
        <f t="shared" si="740"/>
        <v/>
      </c>
      <c r="R2646" s="307" t="str">
        <f t="shared" si="747"/>
        <v/>
      </c>
      <c r="S2646" s="307" t="str">
        <f t="shared" si="748"/>
        <v/>
      </c>
      <c r="T2646" s="307" t="str">
        <f t="shared" si="749"/>
        <v/>
      </c>
      <c r="U2646" s="307" t="str">
        <f t="shared" si="741"/>
        <v/>
      </c>
      <c r="V2646" s="723"/>
      <c r="X2646" s="308" t="str">
        <f t="shared" si="750"/>
        <v/>
      </c>
      <c r="Y2646" s="309" t="str">
        <f t="shared" si="751"/>
        <v/>
      </c>
      <c r="Z2646" s="308" t="str">
        <f t="shared" si="742"/>
        <v/>
      </c>
      <c r="AA2646" s="308" t="b">
        <f t="shared" si="743"/>
        <v>1</v>
      </c>
      <c r="AB2646" s="308" t="str">
        <f t="shared" si="752"/>
        <v/>
      </c>
      <c r="AC2646" s="534" t="str">
        <f t="shared" si="753"/>
        <v/>
      </c>
      <c r="AD2646" s="752" t="str">
        <f t="shared" si="754"/>
        <v/>
      </c>
      <c r="AE2646" s="534" t="str">
        <f t="shared" si="755"/>
        <v/>
      </c>
      <c r="AF2646" s="752" t="str">
        <f t="shared" si="756"/>
        <v/>
      </c>
    </row>
    <row r="2647" spans="2:32" x14ac:dyDescent="0.25">
      <c r="B2647" s="721"/>
      <c r="C2647" s="531" t="str">
        <f>IFERROR(VLOOKUP(B2647,'מצבת ורישום גנים'!B:D,3,0),"")</f>
        <v/>
      </c>
      <c r="D2647" s="721"/>
      <c r="E2647" s="723"/>
      <c r="F2647" s="723"/>
      <c r="G2647" s="723"/>
      <c r="H2647" s="723"/>
      <c r="I2647" s="992" t="str">
        <f t="shared" si="757"/>
        <v/>
      </c>
      <c r="J2647" s="723"/>
      <c r="K2647" s="724"/>
      <c r="L2647" s="723"/>
      <c r="M2647" s="306" t="str">
        <f t="shared" si="744"/>
        <v/>
      </c>
      <c r="N2647" s="32" t="str">
        <f t="shared" si="745"/>
        <v/>
      </c>
      <c r="P2647" s="307" t="str">
        <f t="shared" si="746"/>
        <v/>
      </c>
      <c r="Q2647" s="307" t="str">
        <f t="shared" si="740"/>
        <v/>
      </c>
      <c r="R2647" s="307" t="str">
        <f t="shared" si="747"/>
        <v/>
      </c>
      <c r="S2647" s="307" t="str">
        <f t="shared" si="748"/>
        <v/>
      </c>
      <c r="T2647" s="307" t="str">
        <f t="shared" si="749"/>
        <v/>
      </c>
      <c r="U2647" s="307" t="str">
        <f t="shared" si="741"/>
        <v/>
      </c>
      <c r="V2647" s="723"/>
      <c r="X2647" s="308" t="str">
        <f t="shared" si="750"/>
        <v/>
      </c>
      <c r="Y2647" s="309" t="str">
        <f t="shared" si="751"/>
        <v/>
      </c>
      <c r="Z2647" s="308" t="str">
        <f t="shared" si="742"/>
        <v/>
      </c>
      <c r="AA2647" s="308" t="b">
        <f t="shared" si="743"/>
        <v>1</v>
      </c>
      <c r="AB2647" s="308" t="str">
        <f t="shared" si="752"/>
        <v/>
      </c>
      <c r="AC2647" s="534" t="str">
        <f t="shared" si="753"/>
        <v/>
      </c>
      <c r="AD2647" s="752" t="str">
        <f t="shared" si="754"/>
        <v/>
      </c>
      <c r="AE2647" s="534" t="str">
        <f t="shared" si="755"/>
        <v/>
      </c>
      <c r="AF2647" s="752" t="str">
        <f t="shared" si="756"/>
        <v/>
      </c>
    </row>
    <row r="2648" spans="2:32" x14ac:dyDescent="0.25">
      <c r="B2648" s="721"/>
      <c r="C2648" s="531" t="str">
        <f>IFERROR(VLOOKUP(B2648,'מצבת ורישום גנים'!B:D,3,0),"")</f>
        <v/>
      </c>
      <c r="D2648" s="721"/>
      <c r="E2648" s="723"/>
      <c r="F2648" s="723"/>
      <c r="G2648" s="723"/>
      <c r="H2648" s="723"/>
      <c r="I2648" s="992" t="str">
        <f t="shared" si="757"/>
        <v/>
      </c>
      <c r="J2648" s="723"/>
      <c r="K2648" s="724"/>
      <c r="L2648" s="723"/>
      <c r="M2648" s="306" t="str">
        <f t="shared" si="744"/>
        <v/>
      </c>
      <c r="N2648" s="32" t="str">
        <f t="shared" si="745"/>
        <v/>
      </c>
      <c r="P2648" s="307" t="str">
        <f t="shared" si="746"/>
        <v/>
      </c>
      <c r="Q2648" s="307" t="str">
        <f t="shared" si="740"/>
        <v/>
      </c>
      <c r="R2648" s="307" t="str">
        <f t="shared" si="747"/>
        <v/>
      </c>
      <c r="S2648" s="307" t="str">
        <f t="shared" si="748"/>
        <v/>
      </c>
      <c r="T2648" s="307" t="str">
        <f t="shared" si="749"/>
        <v/>
      </c>
      <c r="U2648" s="307" t="str">
        <f t="shared" si="741"/>
        <v/>
      </c>
      <c r="V2648" s="723"/>
      <c r="X2648" s="308" t="str">
        <f t="shared" si="750"/>
        <v/>
      </c>
      <c r="Y2648" s="309" t="str">
        <f t="shared" si="751"/>
        <v/>
      </c>
      <c r="Z2648" s="308" t="str">
        <f t="shared" si="742"/>
        <v/>
      </c>
      <c r="AA2648" s="308" t="b">
        <f t="shared" si="743"/>
        <v>1</v>
      </c>
      <c r="AB2648" s="308" t="str">
        <f t="shared" si="752"/>
        <v/>
      </c>
      <c r="AC2648" s="534" t="str">
        <f t="shared" si="753"/>
        <v/>
      </c>
      <c r="AD2648" s="752" t="str">
        <f t="shared" si="754"/>
        <v/>
      </c>
      <c r="AE2648" s="534" t="str">
        <f t="shared" si="755"/>
        <v/>
      </c>
      <c r="AF2648" s="752" t="str">
        <f t="shared" si="756"/>
        <v/>
      </c>
    </row>
    <row r="2649" spans="2:32" x14ac:dyDescent="0.25">
      <c r="B2649" s="721"/>
      <c r="C2649" s="531" t="str">
        <f>IFERROR(VLOOKUP(B2649,'מצבת ורישום גנים'!B:D,3,0),"")</f>
        <v/>
      </c>
      <c r="D2649" s="721"/>
      <c r="E2649" s="723"/>
      <c r="F2649" s="723"/>
      <c r="G2649" s="723"/>
      <c r="H2649" s="723"/>
      <c r="I2649" s="992" t="str">
        <f t="shared" si="757"/>
        <v/>
      </c>
      <c r="J2649" s="723"/>
      <c r="K2649" s="724"/>
      <c r="L2649" s="723"/>
      <c r="M2649" s="306" t="str">
        <f t="shared" si="744"/>
        <v/>
      </c>
      <c r="N2649" s="32" t="str">
        <f t="shared" si="745"/>
        <v/>
      </c>
      <c r="P2649" s="307" t="str">
        <f t="shared" si="746"/>
        <v/>
      </c>
      <c r="Q2649" s="307" t="str">
        <f t="shared" si="740"/>
        <v/>
      </c>
      <c r="R2649" s="307" t="str">
        <f t="shared" si="747"/>
        <v/>
      </c>
      <c r="S2649" s="307" t="str">
        <f t="shared" si="748"/>
        <v/>
      </c>
      <c r="T2649" s="307" t="str">
        <f t="shared" si="749"/>
        <v/>
      </c>
      <c r="U2649" s="307" t="str">
        <f t="shared" si="741"/>
        <v/>
      </c>
      <c r="V2649" s="723"/>
      <c r="X2649" s="308" t="str">
        <f t="shared" si="750"/>
        <v/>
      </c>
      <c r="Y2649" s="309" t="str">
        <f t="shared" si="751"/>
        <v/>
      </c>
      <c r="Z2649" s="308" t="str">
        <f t="shared" si="742"/>
        <v/>
      </c>
      <c r="AA2649" s="308" t="b">
        <f t="shared" si="743"/>
        <v>1</v>
      </c>
      <c r="AB2649" s="308" t="str">
        <f t="shared" si="752"/>
        <v/>
      </c>
      <c r="AC2649" s="534" t="str">
        <f t="shared" si="753"/>
        <v/>
      </c>
      <c r="AD2649" s="752" t="str">
        <f t="shared" si="754"/>
        <v/>
      </c>
      <c r="AE2649" s="534" t="str">
        <f t="shared" si="755"/>
        <v/>
      </c>
      <c r="AF2649" s="752" t="str">
        <f t="shared" si="756"/>
        <v/>
      </c>
    </row>
    <row r="2650" spans="2:32" x14ac:dyDescent="0.25">
      <c r="B2650" s="721"/>
      <c r="C2650" s="531" t="str">
        <f>IFERROR(VLOOKUP(B2650,'מצבת ורישום גנים'!B:D,3,0),"")</f>
        <v/>
      </c>
      <c r="D2650" s="721"/>
      <c r="E2650" s="723"/>
      <c r="F2650" s="723"/>
      <c r="G2650" s="723"/>
      <c r="H2650" s="723"/>
      <c r="I2650" s="992" t="str">
        <f t="shared" si="757"/>
        <v/>
      </c>
      <c r="J2650" s="723"/>
      <c r="K2650" s="724"/>
      <c r="L2650" s="723"/>
      <c r="M2650" s="306" t="str">
        <f t="shared" si="744"/>
        <v/>
      </c>
      <c r="N2650" s="32" t="str">
        <f t="shared" si="745"/>
        <v/>
      </c>
      <c r="P2650" s="307" t="str">
        <f t="shared" si="746"/>
        <v/>
      </c>
      <c r="Q2650" s="307" t="str">
        <f t="shared" si="740"/>
        <v/>
      </c>
      <c r="R2650" s="307" t="str">
        <f t="shared" si="747"/>
        <v/>
      </c>
      <c r="S2650" s="307" t="str">
        <f t="shared" si="748"/>
        <v/>
      </c>
      <c r="T2650" s="307" t="str">
        <f t="shared" si="749"/>
        <v/>
      </c>
      <c r="U2650" s="307" t="str">
        <f t="shared" si="741"/>
        <v/>
      </c>
      <c r="V2650" s="723"/>
      <c r="X2650" s="308" t="str">
        <f t="shared" si="750"/>
        <v/>
      </c>
      <c r="Y2650" s="309" t="str">
        <f t="shared" si="751"/>
        <v/>
      </c>
      <c r="Z2650" s="308" t="str">
        <f t="shared" si="742"/>
        <v/>
      </c>
      <c r="AA2650" s="308" t="b">
        <f t="shared" si="743"/>
        <v>1</v>
      </c>
      <c r="AB2650" s="308" t="str">
        <f t="shared" si="752"/>
        <v/>
      </c>
      <c r="AC2650" s="534" t="str">
        <f t="shared" si="753"/>
        <v/>
      </c>
      <c r="AD2650" s="752" t="str">
        <f t="shared" si="754"/>
        <v/>
      </c>
      <c r="AE2650" s="534" t="str">
        <f t="shared" si="755"/>
        <v/>
      </c>
      <c r="AF2650" s="752" t="str">
        <f t="shared" si="756"/>
        <v/>
      </c>
    </row>
    <row r="2651" spans="2:32" x14ac:dyDescent="0.25">
      <c r="B2651" s="721"/>
      <c r="C2651" s="531" t="str">
        <f>IFERROR(VLOOKUP(B2651,'מצבת ורישום גנים'!B:D,3,0),"")</f>
        <v/>
      </c>
      <c r="D2651" s="721"/>
      <c r="E2651" s="723"/>
      <c r="F2651" s="723"/>
      <c r="G2651" s="723"/>
      <c r="H2651" s="723"/>
      <c r="I2651" s="992" t="str">
        <f t="shared" si="757"/>
        <v/>
      </c>
      <c r="J2651" s="723"/>
      <c r="K2651" s="724"/>
      <c r="L2651" s="723"/>
      <c r="M2651" s="306" t="str">
        <f t="shared" si="744"/>
        <v/>
      </c>
      <c r="N2651" s="32" t="str">
        <f t="shared" si="745"/>
        <v/>
      </c>
      <c r="P2651" s="307" t="str">
        <f t="shared" si="746"/>
        <v/>
      </c>
      <c r="Q2651" s="307" t="str">
        <f t="shared" si="740"/>
        <v/>
      </c>
      <c r="R2651" s="307" t="str">
        <f t="shared" si="747"/>
        <v/>
      </c>
      <c r="S2651" s="307" t="str">
        <f t="shared" si="748"/>
        <v/>
      </c>
      <c r="T2651" s="307" t="str">
        <f t="shared" si="749"/>
        <v/>
      </c>
      <c r="U2651" s="307" t="str">
        <f t="shared" si="741"/>
        <v/>
      </c>
      <c r="V2651" s="723"/>
      <c r="X2651" s="308" t="str">
        <f t="shared" si="750"/>
        <v/>
      </c>
      <c r="Y2651" s="309" t="str">
        <f t="shared" si="751"/>
        <v/>
      </c>
      <c r="Z2651" s="308" t="str">
        <f t="shared" si="742"/>
        <v/>
      </c>
      <c r="AA2651" s="308" t="b">
        <f t="shared" si="743"/>
        <v>1</v>
      </c>
      <c r="AB2651" s="308" t="str">
        <f t="shared" si="752"/>
        <v/>
      </c>
      <c r="AC2651" s="534" t="str">
        <f t="shared" si="753"/>
        <v/>
      </c>
      <c r="AD2651" s="752" t="str">
        <f t="shared" si="754"/>
        <v/>
      </c>
      <c r="AE2651" s="534" t="str">
        <f t="shared" si="755"/>
        <v/>
      </c>
      <c r="AF2651" s="752" t="str">
        <f t="shared" si="756"/>
        <v/>
      </c>
    </row>
    <row r="2652" spans="2:32" x14ac:dyDescent="0.25">
      <c r="B2652" s="721"/>
      <c r="C2652" s="531" t="str">
        <f>IFERROR(VLOOKUP(B2652,'מצבת ורישום גנים'!B:D,3,0),"")</f>
        <v/>
      </c>
      <c r="D2652" s="721"/>
      <c r="E2652" s="723"/>
      <c r="F2652" s="723"/>
      <c r="G2652" s="723"/>
      <c r="H2652" s="723"/>
      <c r="I2652" s="992" t="str">
        <f t="shared" si="757"/>
        <v/>
      </c>
      <c r="J2652" s="723"/>
      <c r="K2652" s="724"/>
      <c r="L2652" s="723"/>
      <c r="M2652" s="306" t="str">
        <f t="shared" si="744"/>
        <v/>
      </c>
      <c r="N2652" s="32" t="str">
        <f t="shared" si="745"/>
        <v/>
      </c>
      <c r="P2652" s="307" t="str">
        <f t="shared" si="746"/>
        <v/>
      </c>
      <c r="Q2652" s="307" t="str">
        <f t="shared" si="740"/>
        <v/>
      </c>
      <c r="R2652" s="307" t="str">
        <f t="shared" si="747"/>
        <v/>
      </c>
      <c r="S2652" s="307" t="str">
        <f t="shared" si="748"/>
        <v/>
      </c>
      <c r="T2652" s="307" t="str">
        <f t="shared" si="749"/>
        <v/>
      </c>
      <c r="U2652" s="307" t="str">
        <f t="shared" si="741"/>
        <v/>
      </c>
      <c r="V2652" s="723"/>
      <c r="X2652" s="308" t="str">
        <f t="shared" si="750"/>
        <v/>
      </c>
      <c r="Y2652" s="309" t="str">
        <f t="shared" si="751"/>
        <v/>
      </c>
      <c r="Z2652" s="308" t="str">
        <f t="shared" si="742"/>
        <v/>
      </c>
      <c r="AA2652" s="308" t="b">
        <f t="shared" si="743"/>
        <v>1</v>
      </c>
      <c r="AB2652" s="308" t="str">
        <f t="shared" si="752"/>
        <v/>
      </c>
      <c r="AC2652" s="534" t="str">
        <f t="shared" si="753"/>
        <v/>
      </c>
      <c r="AD2652" s="752" t="str">
        <f t="shared" si="754"/>
        <v/>
      </c>
      <c r="AE2652" s="534" t="str">
        <f t="shared" si="755"/>
        <v/>
      </c>
      <c r="AF2652" s="752" t="str">
        <f t="shared" si="756"/>
        <v/>
      </c>
    </row>
    <row r="2653" spans="2:32" x14ac:dyDescent="0.25">
      <c r="B2653" s="721"/>
      <c r="C2653" s="531" t="str">
        <f>IFERROR(VLOOKUP(B2653,'מצבת ורישום גנים'!B:D,3,0),"")</f>
        <v/>
      </c>
      <c r="D2653" s="721"/>
      <c r="E2653" s="723"/>
      <c r="F2653" s="723"/>
      <c r="G2653" s="723"/>
      <c r="H2653" s="723"/>
      <c r="I2653" s="992" t="str">
        <f t="shared" si="757"/>
        <v/>
      </c>
      <c r="J2653" s="723"/>
      <c r="K2653" s="724"/>
      <c r="L2653" s="723"/>
      <c r="M2653" s="306" t="str">
        <f t="shared" si="744"/>
        <v/>
      </c>
      <c r="N2653" s="32" t="str">
        <f t="shared" si="745"/>
        <v/>
      </c>
      <c r="P2653" s="307" t="str">
        <f t="shared" si="746"/>
        <v/>
      </c>
      <c r="Q2653" s="307" t="str">
        <f t="shared" si="740"/>
        <v/>
      </c>
      <c r="R2653" s="307" t="str">
        <f t="shared" si="747"/>
        <v/>
      </c>
      <c r="S2653" s="307" t="str">
        <f t="shared" si="748"/>
        <v/>
      </c>
      <c r="T2653" s="307" t="str">
        <f t="shared" si="749"/>
        <v/>
      </c>
      <c r="U2653" s="307" t="str">
        <f t="shared" si="741"/>
        <v/>
      </c>
      <c r="V2653" s="723"/>
      <c r="X2653" s="308" t="str">
        <f t="shared" si="750"/>
        <v/>
      </c>
      <c r="Y2653" s="309" t="str">
        <f t="shared" si="751"/>
        <v/>
      </c>
      <c r="Z2653" s="308" t="str">
        <f t="shared" si="742"/>
        <v/>
      </c>
      <c r="AA2653" s="308" t="b">
        <f t="shared" si="743"/>
        <v>1</v>
      </c>
      <c r="AB2653" s="308" t="str">
        <f t="shared" si="752"/>
        <v/>
      </c>
      <c r="AC2653" s="534" t="str">
        <f t="shared" si="753"/>
        <v/>
      </c>
      <c r="AD2653" s="752" t="str">
        <f t="shared" si="754"/>
        <v/>
      </c>
      <c r="AE2653" s="534" t="str">
        <f t="shared" si="755"/>
        <v/>
      </c>
      <c r="AF2653" s="752" t="str">
        <f t="shared" si="756"/>
        <v/>
      </c>
    </row>
    <row r="2654" spans="2:32" x14ac:dyDescent="0.25">
      <c r="B2654" s="721"/>
      <c r="C2654" s="531" t="str">
        <f>IFERROR(VLOOKUP(B2654,'מצבת ורישום גנים'!B:D,3,0),"")</f>
        <v/>
      </c>
      <c r="D2654" s="721"/>
      <c r="E2654" s="723"/>
      <c r="F2654" s="723"/>
      <c r="G2654" s="723"/>
      <c r="H2654" s="723"/>
      <c r="I2654" s="992" t="str">
        <f t="shared" si="757"/>
        <v/>
      </c>
      <c r="J2654" s="723"/>
      <c r="K2654" s="724"/>
      <c r="L2654" s="723"/>
      <c r="M2654" s="306" t="str">
        <f t="shared" si="744"/>
        <v/>
      </c>
      <c r="N2654" s="32" t="str">
        <f t="shared" si="745"/>
        <v/>
      </c>
      <c r="P2654" s="307" t="str">
        <f t="shared" si="746"/>
        <v/>
      </c>
      <c r="Q2654" s="307" t="str">
        <f t="shared" si="740"/>
        <v/>
      </c>
      <c r="R2654" s="307" t="str">
        <f t="shared" si="747"/>
        <v/>
      </c>
      <c r="S2654" s="307" t="str">
        <f t="shared" si="748"/>
        <v/>
      </c>
      <c r="T2654" s="307" t="str">
        <f t="shared" si="749"/>
        <v/>
      </c>
      <c r="U2654" s="307" t="str">
        <f t="shared" si="741"/>
        <v/>
      </c>
      <c r="V2654" s="723"/>
      <c r="X2654" s="308" t="str">
        <f t="shared" si="750"/>
        <v/>
      </c>
      <c r="Y2654" s="309" t="str">
        <f t="shared" si="751"/>
        <v/>
      </c>
      <c r="Z2654" s="308" t="str">
        <f t="shared" si="742"/>
        <v/>
      </c>
      <c r="AA2654" s="308" t="b">
        <f t="shared" si="743"/>
        <v>1</v>
      </c>
      <c r="AB2654" s="308" t="str">
        <f t="shared" si="752"/>
        <v/>
      </c>
      <c r="AC2654" s="534" t="str">
        <f t="shared" si="753"/>
        <v/>
      </c>
      <c r="AD2654" s="752" t="str">
        <f t="shared" si="754"/>
        <v/>
      </c>
      <c r="AE2654" s="534" t="str">
        <f t="shared" si="755"/>
        <v/>
      </c>
      <c r="AF2654" s="752" t="str">
        <f t="shared" si="756"/>
        <v/>
      </c>
    </row>
    <row r="2655" spans="2:32" x14ac:dyDescent="0.25">
      <c r="B2655" s="721"/>
      <c r="C2655" s="531" t="str">
        <f>IFERROR(VLOOKUP(B2655,'מצבת ורישום גנים'!B:D,3,0),"")</f>
        <v/>
      </c>
      <c r="D2655" s="721"/>
      <c r="E2655" s="723"/>
      <c r="F2655" s="723"/>
      <c r="G2655" s="723"/>
      <c r="H2655" s="723"/>
      <c r="I2655" s="992" t="str">
        <f t="shared" si="757"/>
        <v/>
      </c>
      <c r="J2655" s="723"/>
      <c r="K2655" s="724"/>
      <c r="L2655" s="723"/>
      <c r="M2655" s="306" t="str">
        <f t="shared" si="744"/>
        <v/>
      </c>
      <c r="N2655" s="32" t="str">
        <f t="shared" si="745"/>
        <v/>
      </c>
      <c r="P2655" s="307" t="str">
        <f t="shared" si="746"/>
        <v/>
      </c>
      <c r="Q2655" s="307" t="str">
        <f t="shared" si="740"/>
        <v/>
      </c>
      <c r="R2655" s="307" t="str">
        <f t="shared" si="747"/>
        <v/>
      </c>
      <c r="S2655" s="307" t="str">
        <f t="shared" si="748"/>
        <v/>
      </c>
      <c r="T2655" s="307" t="str">
        <f t="shared" si="749"/>
        <v/>
      </c>
      <c r="U2655" s="307" t="str">
        <f t="shared" si="741"/>
        <v/>
      </c>
      <c r="V2655" s="723"/>
      <c r="X2655" s="308" t="str">
        <f t="shared" si="750"/>
        <v/>
      </c>
      <c r="Y2655" s="309" t="str">
        <f t="shared" si="751"/>
        <v/>
      </c>
      <c r="Z2655" s="308" t="str">
        <f t="shared" si="742"/>
        <v/>
      </c>
      <c r="AA2655" s="308" t="b">
        <f t="shared" si="743"/>
        <v>1</v>
      </c>
      <c r="AB2655" s="308" t="str">
        <f t="shared" si="752"/>
        <v/>
      </c>
      <c r="AC2655" s="534" t="str">
        <f t="shared" si="753"/>
        <v/>
      </c>
      <c r="AD2655" s="752" t="str">
        <f t="shared" si="754"/>
        <v/>
      </c>
      <c r="AE2655" s="534" t="str">
        <f t="shared" si="755"/>
        <v/>
      </c>
      <c r="AF2655" s="752" t="str">
        <f t="shared" si="756"/>
        <v/>
      </c>
    </row>
    <row r="2656" spans="2:32" x14ac:dyDescent="0.25">
      <c r="B2656" s="721"/>
      <c r="C2656" s="531" t="str">
        <f>IFERROR(VLOOKUP(B2656,'מצבת ורישום גנים'!B:D,3,0),"")</f>
        <v/>
      </c>
      <c r="D2656" s="721"/>
      <c r="E2656" s="723"/>
      <c r="F2656" s="723"/>
      <c r="G2656" s="723"/>
      <c r="H2656" s="723"/>
      <c r="I2656" s="992" t="str">
        <f t="shared" si="757"/>
        <v/>
      </c>
      <c r="J2656" s="723"/>
      <c r="K2656" s="724"/>
      <c r="L2656" s="723"/>
      <c r="M2656" s="306" t="str">
        <f t="shared" si="744"/>
        <v/>
      </c>
      <c r="N2656" s="32" t="str">
        <f t="shared" si="745"/>
        <v/>
      </c>
      <c r="P2656" s="307" t="str">
        <f t="shared" si="746"/>
        <v/>
      </c>
      <c r="Q2656" s="307" t="str">
        <f t="shared" si="740"/>
        <v/>
      </c>
      <c r="R2656" s="307" t="str">
        <f t="shared" si="747"/>
        <v/>
      </c>
      <c r="S2656" s="307" t="str">
        <f t="shared" si="748"/>
        <v/>
      </c>
      <c r="T2656" s="307" t="str">
        <f t="shared" si="749"/>
        <v/>
      </c>
      <c r="U2656" s="307" t="str">
        <f t="shared" si="741"/>
        <v/>
      </c>
      <c r="V2656" s="723"/>
      <c r="X2656" s="308" t="str">
        <f t="shared" si="750"/>
        <v/>
      </c>
      <c r="Y2656" s="309" t="str">
        <f t="shared" si="751"/>
        <v/>
      </c>
      <c r="Z2656" s="308" t="str">
        <f t="shared" si="742"/>
        <v/>
      </c>
      <c r="AA2656" s="308" t="b">
        <f t="shared" si="743"/>
        <v>1</v>
      </c>
      <c r="AB2656" s="308" t="str">
        <f t="shared" si="752"/>
        <v/>
      </c>
      <c r="AC2656" s="534" t="str">
        <f t="shared" si="753"/>
        <v/>
      </c>
      <c r="AD2656" s="752" t="str">
        <f t="shared" si="754"/>
        <v/>
      </c>
      <c r="AE2656" s="534" t="str">
        <f t="shared" si="755"/>
        <v/>
      </c>
      <c r="AF2656" s="752" t="str">
        <f t="shared" si="756"/>
        <v/>
      </c>
    </row>
    <row r="2657" spans="2:32" x14ac:dyDescent="0.25">
      <c r="B2657" s="721"/>
      <c r="C2657" s="531" t="str">
        <f>IFERROR(VLOOKUP(B2657,'מצבת ורישום גנים'!B:D,3,0),"")</f>
        <v/>
      </c>
      <c r="D2657" s="721"/>
      <c r="E2657" s="723"/>
      <c r="F2657" s="723"/>
      <c r="G2657" s="723"/>
      <c r="H2657" s="723"/>
      <c r="I2657" s="992" t="str">
        <f t="shared" si="757"/>
        <v/>
      </c>
      <c r="J2657" s="723"/>
      <c r="K2657" s="724"/>
      <c r="L2657" s="723"/>
      <c r="M2657" s="306" t="str">
        <f t="shared" si="744"/>
        <v/>
      </c>
      <c r="N2657" s="32" t="str">
        <f t="shared" si="745"/>
        <v/>
      </c>
      <c r="P2657" s="307" t="str">
        <f t="shared" si="746"/>
        <v/>
      </c>
      <c r="Q2657" s="307" t="str">
        <f t="shared" si="740"/>
        <v/>
      </c>
      <c r="R2657" s="307" t="str">
        <f t="shared" si="747"/>
        <v/>
      </c>
      <c r="S2657" s="307" t="str">
        <f t="shared" si="748"/>
        <v/>
      </c>
      <c r="T2657" s="307" t="str">
        <f t="shared" si="749"/>
        <v/>
      </c>
      <c r="U2657" s="307" t="str">
        <f t="shared" si="741"/>
        <v/>
      </c>
      <c r="V2657" s="723"/>
      <c r="X2657" s="308" t="str">
        <f t="shared" si="750"/>
        <v/>
      </c>
      <c r="Y2657" s="309" t="str">
        <f t="shared" si="751"/>
        <v/>
      </c>
      <c r="Z2657" s="308" t="str">
        <f t="shared" si="742"/>
        <v/>
      </c>
      <c r="AA2657" s="308" t="b">
        <f t="shared" si="743"/>
        <v>1</v>
      </c>
      <c r="AB2657" s="308" t="str">
        <f t="shared" si="752"/>
        <v/>
      </c>
      <c r="AC2657" s="534" t="str">
        <f t="shared" si="753"/>
        <v/>
      </c>
      <c r="AD2657" s="752" t="str">
        <f t="shared" si="754"/>
        <v/>
      </c>
      <c r="AE2657" s="534" t="str">
        <f t="shared" si="755"/>
        <v/>
      </c>
      <c r="AF2657" s="752" t="str">
        <f t="shared" si="756"/>
        <v/>
      </c>
    </row>
    <row r="2658" spans="2:32" x14ac:dyDescent="0.25">
      <c r="B2658" s="721"/>
      <c r="C2658" s="531" t="str">
        <f>IFERROR(VLOOKUP(B2658,'מצבת ורישום גנים'!B:D,3,0),"")</f>
        <v/>
      </c>
      <c r="D2658" s="721"/>
      <c r="E2658" s="723"/>
      <c r="F2658" s="723"/>
      <c r="G2658" s="723"/>
      <c r="H2658" s="723"/>
      <c r="I2658" s="992" t="str">
        <f t="shared" si="757"/>
        <v/>
      </c>
      <c r="J2658" s="723"/>
      <c r="K2658" s="724"/>
      <c r="L2658" s="723"/>
      <c r="M2658" s="306" t="str">
        <f t="shared" si="744"/>
        <v/>
      </c>
      <c r="N2658" s="32" t="str">
        <f t="shared" si="745"/>
        <v/>
      </c>
      <c r="P2658" s="307" t="str">
        <f t="shared" si="746"/>
        <v/>
      </c>
      <c r="Q2658" s="307" t="str">
        <f t="shared" si="740"/>
        <v/>
      </c>
      <c r="R2658" s="307" t="str">
        <f t="shared" si="747"/>
        <v/>
      </c>
      <c r="S2658" s="307" t="str">
        <f t="shared" si="748"/>
        <v/>
      </c>
      <c r="T2658" s="307" t="str">
        <f t="shared" si="749"/>
        <v/>
      </c>
      <c r="U2658" s="307" t="str">
        <f t="shared" si="741"/>
        <v/>
      </c>
      <c r="V2658" s="723"/>
      <c r="X2658" s="308" t="str">
        <f t="shared" si="750"/>
        <v/>
      </c>
      <c r="Y2658" s="309" t="str">
        <f t="shared" si="751"/>
        <v/>
      </c>
      <c r="Z2658" s="308" t="str">
        <f t="shared" si="742"/>
        <v/>
      </c>
      <c r="AA2658" s="308" t="b">
        <f t="shared" si="743"/>
        <v>1</v>
      </c>
      <c r="AB2658" s="308" t="str">
        <f t="shared" si="752"/>
        <v/>
      </c>
      <c r="AC2658" s="534" t="str">
        <f t="shared" si="753"/>
        <v/>
      </c>
      <c r="AD2658" s="752" t="str">
        <f t="shared" si="754"/>
        <v/>
      </c>
      <c r="AE2658" s="534" t="str">
        <f t="shared" si="755"/>
        <v/>
      </c>
      <c r="AF2658" s="752" t="str">
        <f t="shared" si="756"/>
        <v/>
      </c>
    </row>
    <row r="2659" spans="2:32" x14ac:dyDescent="0.25">
      <c r="B2659" s="721"/>
      <c r="C2659" s="531" t="str">
        <f>IFERROR(VLOOKUP(B2659,'מצבת ורישום גנים'!B:D,3,0),"")</f>
        <v/>
      </c>
      <c r="D2659" s="721"/>
      <c r="E2659" s="723"/>
      <c r="F2659" s="723"/>
      <c r="G2659" s="723"/>
      <c r="H2659" s="723"/>
      <c r="I2659" s="992" t="str">
        <f t="shared" si="757"/>
        <v/>
      </c>
      <c r="J2659" s="723"/>
      <c r="K2659" s="724"/>
      <c r="L2659" s="723"/>
      <c r="M2659" s="306" t="str">
        <f t="shared" si="744"/>
        <v/>
      </c>
      <c r="N2659" s="32" t="str">
        <f t="shared" si="745"/>
        <v/>
      </c>
      <c r="P2659" s="307" t="str">
        <f t="shared" si="746"/>
        <v/>
      </c>
      <c r="Q2659" s="307" t="str">
        <f t="shared" si="740"/>
        <v/>
      </c>
      <c r="R2659" s="307" t="str">
        <f t="shared" si="747"/>
        <v/>
      </c>
      <c r="S2659" s="307" t="str">
        <f t="shared" si="748"/>
        <v/>
      </c>
      <c r="T2659" s="307" t="str">
        <f t="shared" si="749"/>
        <v/>
      </c>
      <c r="U2659" s="307" t="str">
        <f t="shared" si="741"/>
        <v/>
      </c>
      <c r="V2659" s="723"/>
      <c r="X2659" s="308" t="str">
        <f t="shared" si="750"/>
        <v/>
      </c>
      <c r="Y2659" s="309" t="str">
        <f t="shared" si="751"/>
        <v/>
      </c>
      <c r="Z2659" s="308" t="str">
        <f t="shared" si="742"/>
        <v/>
      </c>
      <c r="AA2659" s="308" t="b">
        <f t="shared" si="743"/>
        <v>1</v>
      </c>
      <c r="AB2659" s="308" t="str">
        <f t="shared" si="752"/>
        <v/>
      </c>
      <c r="AC2659" s="534" t="str">
        <f t="shared" si="753"/>
        <v/>
      </c>
      <c r="AD2659" s="752" t="str">
        <f t="shared" si="754"/>
        <v/>
      </c>
      <c r="AE2659" s="534" t="str">
        <f t="shared" si="755"/>
        <v/>
      </c>
      <c r="AF2659" s="752" t="str">
        <f t="shared" si="756"/>
        <v/>
      </c>
    </row>
    <row r="2660" spans="2:32" x14ac:dyDescent="0.25">
      <c r="B2660" s="721"/>
      <c r="C2660" s="531" t="str">
        <f>IFERROR(VLOOKUP(B2660,'מצבת ורישום גנים'!B:D,3,0),"")</f>
        <v/>
      </c>
      <c r="D2660" s="721"/>
      <c r="E2660" s="723"/>
      <c r="F2660" s="723"/>
      <c r="G2660" s="723"/>
      <c r="H2660" s="723"/>
      <c r="I2660" s="992" t="str">
        <f t="shared" si="757"/>
        <v/>
      </c>
      <c r="J2660" s="723"/>
      <c r="K2660" s="724"/>
      <c r="L2660" s="723"/>
      <c r="M2660" s="306" t="str">
        <f t="shared" si="744"/>
        <v/>
      </c>
      <c r="N2660" s="32" t="str">
        <f t="shared" si="745"/>
        <v/>
      </c>
      <c r="P2660" s="307" t="str">
        <f t="shared" si="746"/>
        <v/>
      </c>
      <c r="Q2660" s="307" t="str">
        <f t="shared" si="740"/>
        <v/>
      </c>
      <c r="R2660" s="307" t="str">
        <f t="shared" si="747"/>
        <v/>
      </c>
      <c r="S2660" s="307" t="str">
        <f t="shared" si="748"/>
        <v/>
      </c>
      <c r="T2660" s="307" t="str">
        <f t="shared" si="749"/>
        <v/>
      </c>
      <c r="U2660" s="307" t="str">
        <f t="shared" si="741"/>
        <v/>
      </c>
      <c r="V2660" s="723"/>
      <c r="X2660" s="308" t="str">
        <f t="shared" si="750"/>
        <v/>
      </c>
      <c r="Y2660" s="309" t="str">
        <f t="shared" si="751"/>
        <v/>
      </c>
      <c r="Z2660" s="308" t="str">
        <f t="shared" si="742"/>
        <v/>
      </c>
      <c r="AA2660" s="308" t="b">
        <f t="shared" si="743"/>
        <v>1</v>
      </c>
      <c r="AB2660" s="308" t="str">
        <f t="shared" si="752"/>
        <v/>
      </c>
      <c r="AC2660" s="534" t="str">
        <f t="shared" si="753"/>
        <v/>
      </c>
      <c r="AD2660" s="752" t="str">
        <f t="shared" si="754"/>
        <v/>
      </c>
      <c r="AE2660" s="534" t="str">
        <f t="shared" si="755"/>
        <v/>
      </c>
      <c r="AF2660" s="752" t="str">
        <f t="shared" si="756"/>
        <v/>
      </c>
    </row>
    <row r="2661" spans="2:32" x14ac:dyDescent="0.25">
      <c r="B2661" s="721"/>
      <c r="C2661" s="531" t="str">
        <f>IFERROR(VLOOKUP(B2661,'מצבת ורישום גנים'!B:D,3,0),"")</f>
        <v/>
      </c>
      <c r="D2661" s="721"/>
      <c r="E2661" s="723"/>
      <c r="F2661" s="723"/>
      <c r="G2661" s="723"/>
      <c r="H2661" s="723"/>
      <c r="I2661" s="992" t="str">
        <f t="shared" si="757"/>
        <v/>
      </c>
      <c r="J2661" s="723"/>
      <c r="K2661" s="724"/>
      <c r="L2661" s="723"/>
      <c r="M2661" s="306" t="str">
        <f t="shared" si="744"/>
        <v/>
      </c>
      <c r="N2661" s="32" t="str">
        <f t="shared" si="745"/>
        <v/>
      </c>
      <c r="P2661" s="307" t="str">
        <f t="shared" si="746"/>
        <v/>
      </c>
      <c r="Q2661" s="307" t="str">
        <f t="shared" si="740"/>
        <v/>
      </c>
      <c r="R2661" s="307" t="str">
        <f t="shared" si="747"/>
        <v/>
      </c>
      <c r="S2661" s="307" t="str">
        <f t="shared" si="748"/>
        <v/>
      </c>
      <c r="T2661" s="307" t="str">
        <f t="shared" si="749"/>
        <v/>
      </c>
      <c r="U2661" s="307" t="str">
        <f t="shared" si="741"/>
        <v/>
      </c>
      <c r="V2661" s="723"/>
      <c r="X2661" s="308" t="str">
        <f t="shared" si="750"/>
        <v/>
      </c>
      <c r="Y2661" s="309" t="str">
        <f t="shared" si="751"/>
        <v/>
      </c>
      <c r="Z2661" s="308" t="str">
        <f t="shared" si="742"/>
        <v/>
      </c>
      <c r="AA2661" s="308" t="b">
        <f t="shared" si="743"/>
        <v>1</v>
      </c>
      <c r="AB2661" s="308" t="str">
        <f t="shared" si="752"/>
        <v/>
      </c>
      <c r="AC2661" s="534" t="str">
        <f t="shared" si="753"/>
        <v/>
      </c>
      <c r="AD2661" s="752" t="str">
        <f t="shared" si="754"/>
        <v/>
      </c>
      <c r="AE2661" s="534" t="str">
        <f t="shared" si="755"/>
        <v/>
      </c>
      <c r="AF2661" s="752" t="str">
        <f t="shared" si="756"/>
        <v/>
      </c>
    </row>
    <row r="2662" spans="2:32" x14ac:dyDescent="0.25">
      <c r="B2662" s="721"/>
      <c r="C2662" s="531" t="str">
        <f>IFERROR(VLOOKUP(B2662,'מצבת ורישום גנים'!B:D,3,0),"")</f>
        <v/>
      </c>
      <c r="D2662" s="721"/>
      <c r="E2662" s="723"/>
      <c r="F2662" s="723"/>
      <c r="G2662" s="723"/>
      <c r="H2662" s="723"/>
      <c r="I2662" s="992" t="str">
        <f t="shared" si="757"/>
        <v/>
      </c>
      <c r="J2662" s="723"/>
      <c r="K2662" s="724"/>
      <c r="L2662" s="723"/>
      <c r="M2662" s="306" t="str">
        <f t="shared" si="744"/>
        <v/>
      </c>
      <c r="N2662" s="32" t="str">
        <f t="shared" si="745"/>
        <v/>
      </c>
      <c r="P2662" s="307" t="str">
        <f t="shared" si="746"/>
        <v/>
      </c>
      <c r="Q2662" s="307" t="str">
        <f t="shared" si="740"/>
        <v/>
      </c>
      <c r="R2662" s="307" t="str">
        <f t="shared" si="747"/>
        <v/>
      </c>
      <c r="S2662" s="307" t="str">
        <f t="shared" si="748"/>
        <v/>
      </c>
      <c r="T2662" s="307" t="str">
        <f t="shared" si="749"/>
        <v/>
      </c>
      <c r="U2662" s="307" t="str">
        <f t="shared" si="741"/>
        <v/>
      </c>
      <c r="V2662" s="723"/>
      <c r="X2662" s="308" t="str">
        <f t="shared" si="750"/>
        <v/>
      </c>
      <c r="Y2662" s="309" t="str">
        <f t="shared" si="751"/>
        <v/>
      </c>
      <c r="Z2662" s="308" t="str">
        <f t="shared" si="742"/>
        <v/>
      </c>
      <c r="AA2662" s="308" t="b">
        <f t="shared" si="743"/>
        <v>1</v>
      </c>
      <c r="AB2662" s="308" t="str">
        <f t="shared" si="752"/>
        <v/>
      </c>
      <c r="AC2662" s="534" t="str">
        <f t="shared" si="753"/>
        <v/>
      </c>
      <c r="AD2662" s="752" t="str">
        <f t="shared" si="754"/>
        <v/>
      </c>
      <c r="AE2662" s="534" t="str">
        <f t="shared" si="755"/>
        <v/>
      </c>
      <c r="AF2662" s="752" t="str">
        <f t="shared" si="756"/>
        <v/>
      </c>
    </row>
    <row r="2663" spans="2:32" x14ac:dyDescent="0.25">
      <c r="B2663" s="721"/>
      <c r="C2663" s="531" t="str">
        <f>IFERROR(VLOOKUP(B2663,'מצבת ורישום גנים'!B:D,3,0),"")</f>
        <v/>
      </c>
      <c r="D2663" s="721"/>
      <c r="E2663" s="723"/>
      <c r="F2663" s="723"/>
      <c r="G2663" s="723"/>
      <c r="H2663" s="723"/>
      <c r="I2663" s="992" t="str">
        <f t="shared" si="757"/>
        <v/>
      </c>
      <c r="J2663" s="723"/>
      <c r="K2663" s="724"/>
      <c r="L2663" s="723"/>
      <c r="M2663" s="306" t="str">
        <f t="shared" si="744"/>
        <v/>
      </c>
      <c r="N2663" s="32" t="str">
        <f t="shared" si="745"/>
        <v/>
      </c>
      <c r="P2663" s="307" t="str">
        <f t="shared" si="746"/>
        <v/>
      </c>
      <c r="Q2663" s="307" t="str">
        <f t="shared" si="740"/>
        <v/>
      </c>
      <c r="R2663" s="307" t="str">
        <f t="shared" si="747"/>
        <v/>
      </c>
      <c r="S2663" s="307" t="str">
        <f t="shared" si="748"/>
        <v/>
      </c>
      <c r="T2663" s="307" t="str">
        <f t="shared" si="749"/>
        <v/>
      </c>
      <c r="U2663" s="307" t="str">
        <f t="shared" si="741"/>
        <v/>
      </c>
      <c r="V2663" s="723"/>
      <c r="X2663" s="308" t="str">
        <f t="shared" si="750"/>
        <v/>
      </c>
      <c r="Y2663" s="309" t="str">
        <f t="shared" si="751"/>
        <v/>
      </c>
      <c r="Z2663" s="308" t="str">
        <f t="shared" si="742"/>
        <v/>
      </c>
      <c r="AA2663" s="308" t="b">
        <f t="shared" si="743"/>
        <v>1</v>
      </c>
      <c r="AB2663" s="308" t="str">
        <f t="shared" si="752"/>
        <v/>
      </c>
      <c r="AC2663" s="534" t="str">
        <f t="shared" si="753"/>
        <v/>
      </c>
      <c r="AD2663" s="752" t="str">
        <f t="shared" si="754"/>
        <v/>
      </c>
      <c r="AE2663" s="534" t="str">
        <f t="shared" si="755"/>
        <v/>
      </c>
      <c r="AF2663" s="752" t="str">
        <f t="shared" si="756"/>
        <v/>
      </c>
    </row>
    <row r="2664" spans="2:32" x14ac:dyDescent="0.25">
      <c r="B2664" s="721"/>
      <c r="C2664" s="531" t="str">
        <f>IFERROR(VLOOKUP(B2664,'מצבת ורישום גנים'!B:D,3,0),"")</f>
        <v/>
      </c>
      <c r="D2664" s="721"/>
      <c r="E2664" s="723"/>
      <c r="F2664" s="723"/>
      <c r="G2664" s="723"/>
      <c r="H2664" s="723"/>
      <c r="I2664" s="992" t="str">
        <f t="shared" si="757"/>
        <v/>
      </c>
      <c r="J2664" s="723"/>
      <c r="K2664" s="724"/>
      <c r="L2664" s="723"/>
      <c r="M2664" s="306" t="str">
        <f t="shared" si="744"/>
        <v/>
      </c>
      <c r="N2664" s="32" t="str">
        <f t="shared" si="745"/>
        <v/>
      </c>
      <c r="P2664" s="307" t="str">
        <f t="shared" si="746"/>
        <v/>
      </c>
      <c r="Q2664" s="307" t="str">
        <f t="shared" si="740"/>
        <v/>
      </c>
      <c r="R2664" s="307" t="str">
        <f t="shared" si="747"/>
        <v/>
      </c>
      <c r="S2664" s="307" t="str">
        <f t="shared" si="748"/>
        <v/>
      </c>
      <c r="T2664" s="307" t="str">
        <f t="shared" si="749"/>
        <v/>
      </c>
      <c r="U2664" s="307" t="str">
        <f t="shared" si="741"/>
        <v/>
      </c>
      <c r="V2664" s="723"/>
      <c r="X2664" s="308" t="str">
        <f t="shared" si="750"/>
        <v/>
      </c>
      <c r="Y2664" s="309" t="str">
        <f t="shared" si="751"/>
        <v/>
      </c>
      <c r="Z2664" s="308" t="str">
        <f t="shared" si="742"/>
        <v/>
      </c>
      <c r="AA2664" s="308" t="b">
        <f t="shared" si="743"/>
        <v>1</v>
      </c>
      <c r="AB2664" s="308" t="str">
        <f t="shared" si="752"/>
        <v/>
      </c>
      <c r="AC2664" s="534" t="str">
        <f t="shared" si="753"/>
        <v/>
      </c>
      <c r="AD2664" s="752" t="str">
        <f t="shared" si="754"/>
        <v/>
      </c>
      <c r="AE2664" s="534" t="str">
        <f t="shared" si="755"/>
        <v/>
      </c>
      <c r="AF2664" s="752" t="str">
        <f t="shared" si="756"/>
        <v/>
      </c>
    </row>
    <row r="2665" spans="2:32" x14ac:dyDescent="0.25">
      <c r="B2665" s="721"/>
      <c r="C2665" s="531" t="str">
        <f>IFERROR(VLOOKUP(B2665,'מצבת ורישום גנים'!B:D,3,0),"")</f>
        <v/>
      </c>
      <c r="D2665" s="721"/>
      <c r="E2665" s="723"/>
      <c r="F2665" s="723"/>
      <c r="G2665" s="723"/>
      <c r="H2665" s="723"/>
      <c r="I2665" s="992" t="str">
        <f t="shared" si="757"/>
        <v/>
      </c>
      <c r="J2665" s="723"/>
      <c r="K2665" s="724"/>
      <c r="L2665" s="723"/>
      <c r="M2665" s="306" t="str">
        <f t="shared" si="744"/>
        <v/>
      </c>
      <c r="N2665" s="32" t="str">
        <f t="shared" si="745"/>
        <v/>
      </c>
      <c r="P2665" s="307" t="str">
        <f t="shared" si="746"/>
        <v/>
      </c>
      <c r="Q2665" s="307" t="str">
        <f t="shared" si="740"/>
        <v/>
      </c>
      <c r="R2665" s="307" t="str">
        <f t="shared" si="747"/>
        <v/>
      </c>
      <c r="S2665" s="307" t="str">
        <f t="shared" si="748"/>
        <v/>
      </c>
      <c r="T2665" s="307" t="str">
        <f t="shared" si="749"/>
        <v/>
      </c>
      <c r="U2665" s="307" t="str">
        <f t="shared" si="741"/>
        <v/>
      </c>
      <c r="V2665" s="723"/>
      <c r="X2665" s="308" t="str">
        <f t="shared" si="750"/>
        <v/>
      </c>
      <c r="Y2665" s="309" t="str">
        <f t="shared" si="751"/>
        <v/>
      </c>
      <c r="Z2665" s="308" t="str">
        <f t="shared" si="742"/>
        <v/>
      </c>
      <c r="AA2665" s="308" t="b">
        <f t="shared" si="743"/>
        <v>1</v>
      </c>
      <c r="AB2665" s="308" t="str">
        <f t="shared" si="752"/>
        <v/>
      </c>
      <c r="AC2665" s="534" t="str">
        <f t="shared" si="753"/>
        <v/>
      </c>
      <c r="AD2665" s="752" t="str">
        <f t="shared" si="754"/>
        <v/>
      </c>
      <c r="AE2665" s="534" t="str">
        <f t="shared" si="755"/>
        <v/>
      </c>
      <c r="AF2665" s="752" t="str">
        <f t="shared" si="756"/>
        <v/>
      </c>
    </row>
    <row r="2666" spans="2:32" x14ac:dyDescent="0.25">
      <c r="B2666" s="721"/>
      <c r="C2666" s="531" t="str">
        <f>IFERROR(VLOOKUP(B2666,'מצבת ורישום גנים'!B:D,3,0),"")</f>
        <v/>
      </c>
      <c r="D2666" s="721"/>
      <c r="E2666" s="723"/>
      <c r="F2666" s="723"/>
      <c r="G2666" s="723"/>
      <c r="H2666" s="723"/>
      <c r="I2666" s="992" t="str">
        <f t="shared" si="757"/>
        <v/>
      </c>
      <c r="J2666" s="723"/>
      <c r="K2666" s="724"/>
      <c r="L2666" s="723"/>
      <c r="M2666" s="306" t="str">
        <f t="shared" si="744"/>
        <v/>
      </c>
      <c r="N2666" s="32" t="str">
        <f t="shared" si="745"/>
        <v/>
      </c>
      <c r="P2666" s="307" t="str">
        <f t="shared" si="746"/>
        <v/>
      </c>
      <c r="Q2666" s="307" t="str">
        <f t="shared" si="740"/>
        <v/>
      </c>
      <c r="R2666" s="307" t="str">
        <f t="shared" si="747"/>
        <v/>
      </c>
      <c r="S2666" s="307" t="str">
        <f t="shared" si="748"/>
        <v/>
      </c>
      <c r="T2666" s="307" t="str">
        <f t="shared" si="749"/>
        <v/>
      </c>
      <c r="U2666" s="307" t="str">
        <f t="shared" si="741"/>
        <v/>
      </c>
      <c r="V2666" s="723"/>
      <c r="X2666" s="308" t="str">
        <f t="shared" si="750"/>
        <v/>
      </c>
      <c r="Y2666" s="309" t="str">
        <f t="shared" si="751"/>
        <v/>
      </c>
      <c r="Z2666" s="308" t="str">
        <f t="shared" si="742"/>
        <v/>
      </c>
      <c r="AA2666" s="308" t="b">
        <f t="shared" si="743"/>
        <v>1</v>
      </c>
      <c r="AB2666" s="308" t="str">
        <f t="shared" si="752"/>
        <v/>
      </c>
      <c r="AC2666" s="534" t="str">
        <f t="shared" si="753"/>
        <v/>
      </c>
      <c r="AD2666" s="752" t="str">
        <f t="shared" si="754"/>
        <v/>
      </c>
      <c r="AE2666" s="534" t="str">
        <f t="shared" si="755"/>
        <v/>
      </c>
      <c r="AF2666" s="752" t="str">
        <f t="shared" si="756"/>
        <v/>
      </c>
    </row>
    <row r="2667" spans="2:32" x14ac:dyDescent="0.25">
      <c r="B2667" s="721"/>
      <c r="C2667" s="531" t="str">
        <f>IFERROR(VLOOKUP(B2667,'מצבת ורישום גנים'!B:D,3,0),"")</f>
        <v/>
      </c>
      <c r="D2667" s="721"/>
      <c r="E2667" s="723"/>
      <c r="F2667" s="723"/>
      <c r="G2667" s="723"/>
      <c r="H2667" s="723"/>
      <c r="I2667" s="992" t="str">
        <f t="shared" si="757"/>
        <v/>
      </c>
      <c r="J2667" s="723"/>
      <c r="K2667" s="724"/>
      <c r="L2667" s="723"/>
      <c r="M2667" s="306" t="str">
        <f t="shared" si="744"/>
        <v/>
      </c>
      <c r="N2667" s="32" t="str">
        <f t="shared" si="745"/>
        <v/>
      </c>
      <c r="P2667" s="307" t="str">
        <f t="shared" si="746"/>
        <v/>
      </c>
      <c r="Q2667" s="307" t="str">
        <f t="shared" si="740"/>
        <v/>
      </c>
      <c r="R2667" s="307" t="str">
        <f t="shared" si="747"/>
        <v/>
      </c>
      <c r="S2667" s="307" t="str">
        <f t="shared" si="748"/>
        <v/>
      </c>
      <c r="T2667" s="307" t="str">
        <f t="shared" si="749"/>
        <v/>
      </c>
      <c r="U2667" s="307" t="str">
        <f t="shared" si="741"/>
        <v/>
      </c>
      <c r="V2667" s="723"/>
      <c r="X2667" s="308" t="str">
        <f t="shared" si="750"/>
        <v/>
      </c>
      <c r="Y2667" s="309" t="str">
        <f t="shared" si="751"/>
        <v/>
      </c>
      <c r="Z2667" s="308" t="str">
        <f t="shared" si="742"/>
        <v/>
      </c>
      <c r="AA2667" s="308" t="b">
        <f t="shared" si="743"/>
        <v>1</v>
      </c>
      <c r="AB2667" s="308" t="str">
        <f t="shared" si="752"/>
        <v/>
      </c>
      <c r="AC2667" s="534" t="str">
        <f t="shared" si="753"/>
        <v/>
      </c>
      <c r="AD2667" s="752" t="str">
        <f t="shared" si="754"/>
        <v/>
      </c>
      <c r="AE2667" s="534" t="str">
        <f t="shared" si="755"/>
        <v/>
      </c>
      <c r="AF2667" s="752" t="str">
        <f t="shared" si="756"/>
        <v/>
      </c>
    </row>
    <row r="2668" spans="2:32" x14ac:dyDescent="0.25">
      <c r="B2668" s="721"/>
      <c r="C2668" s="531" t="str">
        <f>IFERROR(VLOOKUP(B2668,'מצבת ורישום גנים'!B:D,3,0),"")</f>
        <v/>
      </c>
      <c r="D2668" s="721"/>
      <c r="E2668" s="723"/>
      <c r="F2668" s="723"/>
      <c r="G2668" s="723"/>
      <c r="H2668" s="723"/>
      <c r="I2668" s="992" t="str">
        <f t="shared" si="757"/>
        <v/>
      </c>
      <c r="J2668" s="723"/>
      <c r="K2668" s="724"/>
      <c r="L2668" s="723"/>
      <c r="M2668" s="306" t="str">
        <f t="shared" si="744"/>
        <v/>
      </c>
      <c r="N2668" s="32" t="str">
        <f t="shared" si="745"/>
        <v/>
      </c>
      <c r="P2668" s="307" t="str">
        <f t="shared" si="746"/>
        <v/>
      </c>
      <c r="Q2668" s="307" t="str">
        <f t="shared" si="740"/>
        <v/>
      </c>
      <c r="R2668" s="307" t="str">
        <f t="shared" si="747"/>
        <v/>
      </c>
      <c r="S2668" s="307" t="str">
        <f t="shared" si="748"/>
        <v/>
      </c>
      <c r="T2668" s="307" t="str">
        <f t="shared" si="749"/>
        <v/>
      </c>
      <c r="U2668" s="307" t="str">
        <f t="shared" si="741"/>
        <v/>
      </c>
      <c r="V2668" s="723"/>
      <c r="X2668" s="308" t="str">
        <f t="shared" si="750"/>
        <v/>
      </c>
      <c r="Y2668" s="309" t="str">
        <f t="shared" si="751"/>
        <v/>
      </c>
      <c r="Z2668" s="308" t="str">
        <f t="shared" si="742"/>
        <v/>
      </c>
      <c r="AA2668" s="308" t="b">
        <f t="shared" si="743"/>
        <v>1</v>
      </c>
      <c r="AB2668" s="308" t="str">
        <f t="shared" si="752"/>
        <v/>
      </c>
      <c r="AC2668" s="534" t="str">
        <f t="shared" si="753"/>
        <v/>
      </c>
      <c r="AD2668" s="752" t="str">
        <f t="shared" si="754"/>
        <v/>
      </c>
      <c r="AE2668" s="534" t="str">
        <f t="shared" si="755"/>
        <v/>
      </c>
      <c r="AF2668" s="752" t="str">
        <f t="shared" si="756"/>
        <v/>
      </c>
    </row>
    <row r="2669" spans="2:32" x14ac:dyDescent="0.25">
      <c r="B2669" s="721"/>
      <c r="C2669" s="531" t="str">
        <f>IFERROR(VLOOKUP(B2669,'מצבת ורישום גנים'!B:D,3,0),"")</f>
        <v/>
      </c>
      <c r="D2669" s="721"/>
      <c r="E2669" s="723"/>
      <c r="F2669" s="723"/>
      <c r="G2669" s="723"/>
      <c r="H2669" s="723"/>
      <c r="I2669" s="992" t="str">
        <f t="shared" si="757"/>
        <v/>
      </c>
      <c r="J2669" s="723"/>
      <c r="K2669" s="724"/>
      <c r="L2669" s="723"/>
      <c r="M2669" s="306" t="str">
        <f t="shared" si="744"/>
        <v/>
      </c>
      <c r="N2669" s="32" t="str">
        <f t="shared" si="745"/>
        <v/>
      </c>
      <c r="P2669" s="307" t="str">
        <f t="shared" si="746"/>
        <v/>
      </c>
      <c r="Q2669" s="307" t="str">
        <f t="shared" si="740"/>
        <v/>
      </c>
      <c r="R2669" s="307" t="str">
        <f t="shared" si="747"/>
        <v/>
      </c>
      <c r="S2669" s="307" t="str">
        <f t="shared" si="748"/>
        <v/>
      </c>
      <c r="T2669" s="307" t="str">
        <f t="shared" si="749"/>
        <v/>
      </c>
      <c r="U2669" s="307" t="str">
        <f t="shared" si="741"/>
        <v/>
      </c>
      <c r="V2669" s="723"/>
      <c r="X2669" s="308" t="str">
        <f t="shared" si="750"/>
        <v/>
      </c>
      <c r="Y2669" s="309" t="str">
        <f t="shared" si="751"/>
        <v/>
      </c>
      <c r="Z2669" s="308" t="str">
        <f t="shared" si="742"/>
        <v/>
      </c>
      <c r="AA2669" s="308" t="b">
        <f t="shared" si="743"/>
        <v>1</v>
      </c>
      <c r="AB2669" s="308" t="str">
        <f t="shared" si="752"/>
        <v/>
      </c>
      <c r="AC2669" s="534" t="str">
        <f t="shared" si="753"/>
        <v/>
      </c>
      <c r="AD2669" s="752" t="str">
        <f t="shared" si="754"/>
        <v/>
      </c>
      <c r="AE2669" s="534" t="str">
        <f t="shared" si="755"/>
        <v/>
      </c>
      <c r="AF2669" s="752" t="str">
        <f t="shared" si="756"/>
        <v/>
      </c>
    </row>
    <row r="2670" spans="2:32" x14ac:dyDescent="0.25">
      <c r="B2670" s="721"/>
      <c r="C2670" s="531" t="str">
        <f>IFERROR(VLOOKUP(B2670,'מצבת ורישום גנים'!B:D,3,0),"")</f>
        <v/>
      </c>
      <c r="D2670" s="721"/>
      <c r="E2670" s="723"/>
      <c r="F2670" s="723"/>
      <c r="G2670" s="723"/>
      <c r="H2670" s="723"/>
      <c r="I2670" s="992" t="str">
        <f t="shared" si="757"/>
        <v/>
      </c>
      <c r="J2670" s="723"/>
      <c r="K2670" s="724"/>
      <c r="L2670" s="723"/>
      <c r="M2670" s="306" t="str">
        <f t="shared" si="744"/>
        <v/>
      </c>
      <c r="N2670" s="32" t="str">
        <f t="shared" si="745"/>
        <v/>
      </c>
      <c r="P2670" s="307" t="str">
        <f t="shared" si="746"/>
        <v/>
      </c>
      <c r="Q2670" s="307" t="str">
        <f t="shared" si="740"/>
        <v/>
      </c>
      <c r="R2670" s="307" t="str">
        <f t="shared" si="747"/>
        <v/>
      </c>
      <c r="S2670" s="307" t="str">
        <f t="shared" si="748"/>
        <v/>
      </c>
      <c r="T2670" s="307" t="str">
        <f t="shared" si="749"/>
        <v/>
      </c>
      <c r="U2670" s="307" t="str">
        <f t="shared" si="741"/>
        <v/>
      </c>
      <c r="V2670" s="723"/>
      <c r="X2670" s="308" t="str">
        <f t="shared" si="750"/>
        <v/>
      </c>
      <c r="Y2670" s="309" t="str">
        <f t="shared" si="751"/>
        <v/>
      </c>
      <c r="Z2670" s="308" t="str">
        <f t="shared" si="742"/>
        <v/>
      </c>
      <c r="AA2670" s="308" t="b">
        <f t="shared" si="743"/>
        <v>1</v>
      </c>
      <c r="AB2670" s="308" t="str">
        <f t="shared" si="752"/>
        <v/>
      </c>
      <c r="AC2670" s="534" t="str">
        <f t="shared" si="753"/>
        <v/>
      </c>
      <c r="AD2670" s="752" t="str">
        <f t="shared" si="754"/>
        <v/>
      </c>
      <c r="AE2670" s="534" t="str">
        <f t="shared" si="755"/>
        <v/>
      </c>
      <c r="AF2670" s="752" t="str">
        <f t="shared" si="756"/>
        <v/>
      </c>
    </row>
    <row r="2671" spans="2:32" x14ac:dyDescent="0.25">
      <c r="B2671" s="721"/>
      <c r="C2671" s="531" t="str">
        <f>IFERROR(VLOOKUP(B2671,'מצבת ורישום גנים'!B:D,3,0),"")</f>
        <v/>
      </c>
      <c r="D2671" s="721"/>
      <c r="E2671" s="723"/>
      <c r="F2671" s="723"/>
      <c r="G2671" s="723"/>
      <c r="H2671" s="723"/>
      <c r="I2671" s="992" t="str">
        <f t="shared" si="757"/>
        <v/>
      </c>
      <c r="J2671" s="723"/>
      <c r="K2671" s="724"/>
      <c r="L2671" s="723"/>
      <c r="M2671" s="306" t="str">
        <f t="shared" si="744"/>
        <v/>
      </c>
      <c r="N2671" s="32" t="str">
        <f t="shared" si="745"/>
        <v/>
      </c>
      <c r="P2671" s="307" t="str">
        <f t="shared" si="746"/>
        <v/>
      </c>
      <c r="Q2671" s="307" t="str">
        <f t="shared" si="740"/>
        <v/>
      </c>
      <c r="R2671" s="307" t="str">
        <f t="shared" si="747"/>
        <v/>
      </c>
      <c r="S2671" s="307" t="str">
        <f t="shared" si="748"/>
        <v/>
      </c>
      <c r="T2671" s="307" t="str">
        <f t="shared" si="749"/>
        <v/>
      </c>
      <c r="U2671" s="307" t="str">
        <f t="shared" si="741"/>
        <v/>
      </c>
      <c r="V2671" s="723"/>
      <c r="X2671" s="308" t="str">
        <f t="shared" si="750"/>
        <v/>
      </c>
      <c r="Y2671" s="309" t="str">
        <f t="shared" si="751"/>
        <v/>
      </c>
      <c r="Z2671" s="308" t="str">
        <f t="shared" si="742"/>
        <v/>
      </c>
      <c r="AA2671" s="308" t="b">
        <f t="shared" si="743"/>
        <v>1</v>
      </c>
      <c r="AB2671" s="308" t="str">
        <f t="shared" si="752"/>
        <v/>
      </c>
      <c r="AC2671" s="534" t="str">
        <f t="shared" si="753"/>
        <v/>
      </c>
      <c r="AD2671" s="752" t="str">
        <f t="shared" si="754"/>
        <v/>
      </c>
      <c r="AE2671" s="534" t="str">
        <f t="shared" si="755"/>
        <v/>
      </c>
      <c r="AF2671" s="752" t="str">
        <f t="shared" si="756"/>
        <v/>
      </c>
    </row>
    <row r="2672" spans="2:32" x14ac:dyDescent="0.25">
      <c r="B2672" s="721"/>
      <c r="C2672" s="531" t="str">
        <f>IFERROR(VLOOKUP(B2672,'מצבת ורישום גנים'!B:D,3,0),"")</f>
        <v/>
      </c>
      <c r="D2672" s="721"/>
      <c r="E2672" s="723"/>
      <c r="F2672" s="723"/>
      <c r="G2672" s="723"/>
      <c r="H2672" s="723"/>
      <c r="I2672" s="992" t="str">
        <f t="shared" si="757"/>
        <v/>
      </c>
      <c r="J2672" s="723"/>
      <c r="K2672" s="724"/>
      <c r="L2672" s="723"/>
      <c r="M2672" s="306" t="str">
        <f t="shared" si="744"/>
        <v/>
      </c>
      <c r="N2672" s="32" t="str">
        <f t="shared" si="745"/>
        <v/>
      </c>
      <c r="P2672" s="307" t="str">
        <f t="shared" si="746"/>
        <v/>
      </c>
      <c r="Q2672" s="307" t="str">
        <f t="shared" si="740"/>
        <v/>
      </c>
      <c r="R2672" s="307" t="str">
        <f t="shared" si="747"/>
        <v/>
      </c>
      <c r="S2672" s="307" t="str">
        <f t="shared" si="748"/>
        <v/>
      </c>
      <c r="T2672" s="307" t="str">
        <f t="shared" si="749"/>
        <v/>
      </c>
      <c r="U2672" s="307" t="str">
        <f t="shared" si="741"/>
        <v/>
      </c>
      <c r="V2672" s="723"/>
      <c r="X2672" s="308" t="str">
        <f t="shared" si="750"/>
        <v/>
      </c>
      <c r="Y2672" s="309" t="str">
        <f t="shared" si="751"/>
        <v/>
      </c>
      <c r="Z2672" s="308" t="str">
        <f t="shared" si="742"/>
        <v/>
      </c>
      <c r="AA2672" s="308" t="b">
        <f t="shared" si="743"/>
        <v>1</v>
      </c>
      <c r="AB2672" s="308" t="str">
        <f t="shared" si="752"/>
        <v/>
      </c>
      <c r="AC2672" s="534" t="str">
        <f t="shared" si="753"/>
        <v/>
      </c>
      <c r="AD2672" s="752" t="str">
        <f t="shared" si="754"/>
        <v/>
      </c>
      <c r="AE2672" s="534" t="str">
        <f t="shared" si="755"/>
        <v/>
      </c>
      <c r="AF2672" s="752" t="str">
        <f t="shared" si="756"/>
        <v/>
      </c>
    </row>
    <row r="2673" spans="2:32" x14ac:dyDescent="0.25">
      <c r="B2673" s="721"/>
      <c r="C2673" s="531" t="str">
        <f>IFERROR(VLOOKUP(B2673,'מצבת ורישום גנים'!B:D,3,0),"")</f>
        <v/>
      </c>
      <c r="D2673" s="721"/>
      <c r="E2673" s="723"/>
      <c r="F2673" s="723"/>
      <c r="G2673" s="723"/>
      <c r="H2673" s="723"/>
      <c r="I2673" s="992" t="str">
        <f t="shared" si="757"/>
        <v/>
      </c>
      <c r="J2673" s="723"/>
      <c r="K2673" s="724"/>
      <c r="L2673" s="723"/>
      <c r="M2673" s="306" t="str">
        <f t="shared" si="744"/>
        <v/>
      </c>
      <c r="N2673" s="32" t="str">
        <f t="shared" si="745"/>
        <v/>
      </c>
      <c r="P2673" s="307" t="str">
        <f t="shared" si="746"/>
        <v/>
      </c>
      <c r="Q2673" s="307" t="str">
        <f t="shared" si="740"/>
        <v/>
      </c>
      <c r="R2673" s="307" t="str">
        <f t="shared" si="747"/>
        <v/>
      </c>
      <c r="S2673" s="307" t="str">
        <f t="shared" si="748"/>
        <v/>
      </c>
      <c r="T2673" s="307" t="str">
        <f t="shared" si="749"/>
        <v/>
      </c>
      <c r="U2673" s="307" t="str">
        <f t="shared" si="741"/>
        <v/>
      </c>
      <c r="V2673" s="723"/>
      <c r="X2673" s="308" t="str">
        <f t="shared" si="750"/>
        <v/>
      </c>
      <c r="Y2673" s="309" t="str">
        <f t="shared" si="751"/>
        <v/>
      </c>
      <c r="Z2673" s="308" t="str">
        <f t="shared" si="742"/>
        <v/>
      </c>
      <c r="AA2673" s="308" t="b">
        <f t="shared" si="743"/>
        <v>1</v>
      </c>
      <c r="AB2673" s="308" t="str">
        <f t="shared" si="752"/>
        <v/>
      </c>
      <c r="AC2673" s="534" t="str">
        <f t="shared" si="753"/>
        <v/>
      </c>
      <c r="AD2673" s="752" t="str">
        <f t="shared" si="754"/>
        <v/>
      </c>
      <c r="AE2673" s="534" t="str">
        <f t="shared" si="755"/>
        <v/>
      </c>
      <c r="AF2673" s="752" t="str">
        <f t="shared" si="756"/>
        <v/>
      </c>
    </row>
    <row r="2674" spans="2:32" x14ac:dyDescent="0.25">
      <c r="B2674" s="721"/>
      <c r="C2674" s="531" t="str">
        <f>IFERROR(VLOOKUP(B2674,'מצבת ורישום גנים'!B:D,3,0),"")</f>
        <v/>
      </c>
      <c r="D2674" s="721"/>
      <c r="E2674" s="723"/>
      <c r="F2674" s="723"/>
      <c r="G2674" s="723"/>
      <c r="H2674" s="723"/>
      <c r="I2674" s="992" t="str">
        <f t="shared" si="757"/>
        <v/>
      </c>
      <c r="J2674" s="723"/>
      <c r="K2674" s="724"/>
      <c r="L2674" s="723"/>
      <c r="M2674" s="306" t="str">
        <f t="shared" si="744"/>
        <v/>
      </c>
      <c r="N2674" s="32" t="str">
        <f t="shared" si="745"/>
        <v/>
      </c>
      <c r="P2674" s="307" t="str">
        <f t="shared" si="746"/>
        <v/>
      </c>
      <c r="Q2674" s="307" t="str">
        <f t="shared" si="740"/>
        <v/>
      </c>
      <c r="R2674" s="307" t="str">
        <f t="shared" si="747"/>
        <v/>
      </c>
      <c r="S2674" s="307" t="str">
        <f t="shared" si="748"/>
        <v/>
      </c>
      <c r="T2674" s="307" t="str">
        <f t="shared" si="749"/>
        <v/>
      </c>
      <c r="U2674" s="307" t="str">
        <f t="shared" si="741"/>
        <v/>
      </c>
      <c r="V2674" s="723"/>
      <c r="X2674" s="308" t="str">
        <f t="shared" si="750"/>
        <v/>
      </c>
      <c r="Y2674" s="309" t="str">
        <f t="shared" si="751"/>
        <v/>
      </c>
      <c r="Z2674" s="308" t="str">
        <f t="shared" si="742"/>
        <v/>
      </c>
      <c r="AA2674" s="308" t="b">
        <f t="shared" si="743"/>
        <v>1</v>
      </c>
      <c r="AB2674" s="308" t="str">
        <f t="shared" si="752"/>
        <v/>
      </c>
      <c r="AC2674" s="534" t="str">
        <f t="shared" si="753"/>
        <v/>
      </c>
      <c r="AD2674" s="752" t="str">
        <f t="shared" si="754"/>
        <v/>
      </c>
      <c r="AE2674" s="534" t="str">
        <f t="shared" si="755"/>
        <v/>
      </c>
      <c r="AF2674" s="752" t="str">
        <f t="shared" si="756"/>
        <v/>
      </c>
    </row>
    <row r="2675" spans="2:32" x14ac:dyDescent="0.25">
      <c r="B2675" s="721"/>
      <c r="C2675" s="531" t="str">
        <f>IFERROR(VLOOKUP(B2675,'מצבת ורישום גנים'!B:D,3,0),"")</f>
        <v/>
      </c>
      <c r="D2675" s="721"/>
      <c r="E2675" s="723"/>
      <c r="F2675" s="723"/>
      <c r="G2675" s="723"/>
      <c r="H2675" s="723"/>
      <c r="I2675" s="992" t="str">
        <f t="shared" si="757"/>
        <v/>
      </c>
      <c r="J2675" s="723"/>
      <c r="K2675" s="724"/>
      <c r="L2675" s="723"/>
      <c r="M2675" s="306" t="str">
        <f t="shared" si="744"/>
        <v/>
      </c>
      <c r="N2675" s="32" t="str">
        <f t="shared" si="745"/>
        <v/>
      </c>
      <c r="P2675" s="307" t="str">
        <f t="shared" si="746"/>
        <v/>
      </c>
      <c r="Q2675" s="307" t="str">
        <f t="shared" si="740"/>
        <v/>
      </c>
      <c r="R2675" s="307" t="str">
        <f t="shared" si="747"/>
        <v/>
      </c>
      <c r="S2675" s="307" t="str">
        <f t="shared" si="748"/>
        <v/>
      </c>
      <c r="T2675" s="307" t="str">
        <f t="shared" si="749"/>
        <v/>
      </c>
      <c r="U2675" s="307" t="str">
        <f t="shared" si="741"/>
        <v/>
      </c>
      <c r="V2675" s="723"/>
      <c r="X2675" s="308" t="str">
        <f t="shared" si="750"/>
        <v/>
      </c>
      <c r="Y2675" s="309" t="str">
        <f t="shared" si="751"/>
        <v/>
      </c>
      <c r="Z2675" s="308" t="str">
        <f t="shared" si="742"/>
        <v/>
      </c>
      <c r="AA2675" s="308" t="b">
        <f t="shared" si="743"/>
        <v>1</v>
      </c>
      <c r="AB2675" s="308" t="str">
        <f t="shared" si="752"/>
        <v/>
      </c>
      <c r="AC2675" s="534" t="str">
        <f t="shared" si="753"/>
        <v/>
      </c>
      <c r="AD2675" s="752" t="str">
        <f t="shared" si="754"/>
        <v/>
      </c>
      <c r="AE2675" s="534" t="str">
        <f t="shared" si="755"/>
        <v/>
      </c>
      <c r="AF2675" s="752" t="str">
        <f t="shared" si="756"/>
        <v/>
      </c>
    </row>
    <row r="2676" spans="2:32" x14ac:dyDescent="0.25">
      <c r="B2676" s="721"/>
      <c r="C2676" s="531" t="str">
        <f>IFERROR(VLOOKUP(B2676,'מצבת ורישום גנים'!B:D,3,0),"")</f>
        <v/>
      </c>
      <c r="D2676" s="721"/>
      <c r="E2676" s="723"/>
      <c r="F2676" s="723"/>
      <c r="G2676" s="723"/>
      <c r="H2676" s="723"/>
      <c r="I2676" s="992" t="str">
        <f t="shared" si="757"/>
        <v/>
      </c>
      <c r="J2676" s="723"/>
      <c r="K2676" s="724"/>
      <c r="L2676" s="723"/>
      <c r="M2676" s="306" t="str">
        <f t="shared" si="744"/>
        <v/>
      </c>
      <c r="N2676" s="32" t="str">
        <f t="shared" si="745"/>
        <v/>
      </c>
      <c r="P2676" s="307" t="str">
        <f t="shared" si="746"/>
        <v/>
      </c>
      <c r="Q2676" s="307" t="str">
        <f t="shared" si="740"/>
        <v/>
      </c>
      <c r="R2676" s="307" t="str">
        <f t="shared" si="747"/>
        <v/>
      </c>
      <c r="S2676" s="307" t="str">
        <f t="shared" si="748"/>
        <v/>
      </c>
      <c r="T2676" s="307" t="str">
        <f t="shared" si="749"/>
        <v/>
      </c>
      <c r="U2676" s="307" t="str">
        <f t="shared" si="741"/>
        <v/>
      </c>
      <c r="V2676" s="723"/>
      <c r="X2676" s="308" t="str">
        <f t="shared" si="750"/>
        <v/>
      </c>
      <c r="Y2676" s="309" t="str">
        <f t="shared" si="751"/>
        <v/>
      </c>
      <c r="Z2676" s="308" t="str">
        <f t="shared" si="742"/>
        <v/>
      </c>
      <c r="AA2676" s="308" t="b">
        <f t="shared" si="743"/>
        <v>1</v>
      </c>
      <c r="AB2676" s="308" t="str">
        <f t="shared" si="752"/>
        <v/>
      </c>
      <c r="AC2676" s="534" t="str">
        <f t="shared" si="753"/>
        <v/>
      </c>
      <c r="AD2676" s="752" t="str">
        <f t="shared" si="754"/>
        <v/>
      </c>
      <c r="AE2676" s="534" t="str">
        <f t="shared" si="755"/>
        <v/>
      </c>
      <c r="AF2676" s="752" t="str">
        <f t="shared" si="756"/>
        <v/>
      </c>
    </row>
    <row r="2677" spans="2:32" x14ac:dyDescent="0.25">
      <c r="B2677" s="721"/>
      <c r="C2677" s="531" t="str">
        <f>IFERROR(VLOOKUP(B2677,'מצבת ורישום גנים'!B:D,3,0),"")</f>
        <v/>
      </c>
      <c r="D2677" s="721"/>
      <c r="E2677" s="723"/>
      <c r="F2677" s="723"/>
      <c r="G2677" s="723"/>
      <c r="H2677" s="723"/>
      <c r="I2677" s="992" t="str">
        <f t="shared" si="757"/>
        <v/>
      </c>
      <c r="J2677" s="723"/>
      <c r="K2677" s="724"/>
      <c r="L2677" s="723"/>
      <c r="M2677" s="306" t="str">
        <f t="shared" si="744"/>
        <v/>
      </c>
      <c r="N2677" s="32" t="str">
        <f t="shared" si="745"/>
        <v/>
      </c>
      <c r="P2677" s="307" t="str">
        <f t="shared" si="746"/>
        <v/>
      </c>
      <c r="Q2677" s="307" t="str">
        <f t="shared" si="740"/>
        <v/>
      </c>
      <c r="R2677" s="307" t="str">
        <f t="shared" si="747"/>
        <v/>
      </c>
      <c r="S2677" s="307" t="str">
        <f t="shared" si="748"/>
        <v/>
      </c>
      <c r="T2677" s="307" t="str">
        <f t="shared" si="749"/>
        <v/>
      </c>
      <c r="U2677" s="307" t="str">
        <f t="shared" si="741"/>
        <v/>
      </c>
      <c r="V2677" s="723"/>
      <c r="X2677" s="308" t="str">
        <f t="shared" si="750"/>
        <v/>
      </c>
      <c r="Y2677" s="309" t="str">
        <f t="shared" si="751"/>
        <v/>
      </c>
      <c r="Z2677" s="308" t="str">
        <f t="shared" si="742"/>
        <v/>
      </c>
      <c r="AA2677" s="308" t="b">
        <f t="shared" si="743"/>
        <v>1</v>
      </c>
      <c r="AB2677" s="308" t="str">
        <f t="shared" si="752"/>
        <v/>
      </c>
      <c r="AC2677" s="534" t="str">
        <f t="shared" si="753"/>
        <v/>
      </c>
      <c r="AD2677" s="752" t="str">
        <f t="shared" si="754"/>
        <v/>
      </c>
      <c r="AE2677" s="534" t="str">
        <f t="shared" si="755"/>
        <v/>
      </c>
      <c r="AF2677" s="752" t="str">
        <f t="shared" si="756"/>
        <v/>
      </c>
    </row>
    <row r="2678" spans="2:32" x14ac:dyDescent="0.25">
      <c r="B2678" s="721"/>
      <c r="C2678" s="531" t="str">
        <f>IFERROR(VLOOKUP(B2678,'מצבת ורישום גנים'!B:D,3,0),"")</f>
        <v/>
      </c>
      <c r="D2678" s="721"/>
      <c r="E2678" s="723"/>
      <c r="F2678" s="723"/>
      <c r="G2678" s="723"/>
      <c r="H2678" s="723"/>
      <c r="I2678" s="992" t="str">
        <f t="shared" si="757"/>
        <v/>
      </c>
      <c r="J2678" s="723"/>
      <c r="K2678" s="724"/>
      <c r="L2678" s="723"/>
      <c r="M2678" s="306" t="str">
        <f t="shared" si="744"/>
        <v/>
      </c>
      <c r="N2678" s="32" t="str">
        <f t="shared" si="745"/>
        <v/>
      </c>
      <c r="P2678" s="307" t="str">
        <f t="shared" si="746"/>
        <v/>
      </c>
      <c r="Q2678" s="307" t="str">
        <f t="shared" si="740"/>
        <v/>
      </c>
      <c r="R2678" s="307" t="str">
        <f t="shared" si="747"/>
        <v/>
      </c>
      <c r="S2678" s="307" t="str">
        <f t="shared" si="748"/>
        <v/>
      </c>
      <c r="T2678" s="307" t="str">
        <f t="shared" si="749"/>
        <v/>
      </c>
      <c r="U2678" s="307" t="str">
        <f t="shared" si="741"/>
        <v/>
      </c>
      <c r="V2678" s="723"/>
      <c r="X2678" s="308" t="str">
        <f t="shared" si="750"/>
        <v/>
      </c>
      <c r="Y2678" s="309" t="str">
        <f t="shared" si="751"/>
        <v/>
      </c>
      <c r="Z2678" s="308" t="str">
        <f t="shared" si="742"/>
        <v/>
      </c>
      <c r="AA2678" s="308" t="b">
        <f t="shared" si="743"/>
        <v>1</v>
      </c>
      <c r="AB2678" s="308" t="str">
        <f t="shared" si="752"/>
        <v/>
      </c>
      <c r="AC2678" s="534" t="str">
        <f t="shared" si="753"/>
        <v/>
      </c>
      <c r="AD2678" s="752" t="str">
        <f t="shared" si="754"/>
        <v/>
      </c>
      <c r="AE2678" s="534" t="str">
        <f t="shared" si="755"/>
        <v/>
      </c>
      <c r="AF2678" s="752" t="str">
        <f t="shared" si="756"/>
        <v/>
      </c>
    </row>
    <row r="2679" spans="2:32" x14ac:dyDescent="0.25">
      <c r="B2679" s="721"/>
      <c r="C2679" s="531" t="str">
        <f>IFERROR(VLOOKUP(B2679,'מצבת ורישום גנים'!B:D,3,0),"")</f>
        <v/>
      </c>
      <c r="D2679" s="721"/>
      <c r="E2679" s="723"/>
      <c r="F2679" s="723"/>
      <c r="G2679" s="723"/>
      <c r="H2679" s="723"/>
      <c r="I2679" s="992" t="str">
        <f t="shared" si="757"/>
        <v/>
      </c>
      <c r="J2679" s="723"/>
      <c r="K2679" s="724"/>
      <c r="L2679" s="723"/>
      <c r="M2679" s="306" t="str">
        <f t="shared" si="744"/>
        <v/>
      </c>
      <c r="N2679" s="32" t="str">
        <f t="shared" si="745"/>
        <v/>
      </c>
      <c r="P2679" s="307" t="str">
        <f t="shared" si="746"/>
        <v/>
      </c>
      <c r="Q2679" s="307" t="str">
        <f t="shared" si="740"/>
        <v/>
      </c>
      <c r="R2679" s="307" t="str">
        <f t="shared" si="747"/>
        <v/>
      </c>
      <c r="S2679" s="307" t="str">
        <f t="shared" si="748"/>
        <v/>
      </c>
      <c r="T2679" s="307" t="str">
        <f t="shared" si="749"/>
        <v/>
      </c>
      <c r="U2679" s="307" t="str">
        <f t="shared" si="741"/>
        <v/>
      </c>
      <c r="V2679" s="723"/>
      <c r="X2679" s="308" t="str">
        <f t="shared" si="750"/>
        <v/>
      </c>
      <c r="Y2679" s="309" t="str">
        <f t="shared" si="751"/>
        <v/>
      </c>
      <c r="Z2679" s="308" t="str">
        <f t="shared" si="742"/>
        <v/>
      </c>
      <c r="AA2679" s="308" t="b">
        <f t="shared" si="743"/>
        <v>1</v>
      </c>
      <c r="AB2679" s="308" t="str">
        <f t="shared" si="752"/>
        <v/>
      </c>
      <c r="AC2679" s="534" t="str">
        <f t="shared" si="753"/>
        <v/>
      </c>
      <c r="AD2679" s="752" t="str">
        <f t="shared" si="754"/>
        <v/>
      </c>
      <c r="AE2679" s="534" t="str">
        <f t="shared" si="755"/>
        <v/>
      </c>
      <c r="AF2679" s="752" t="str">
        <f t="shared" si="756"/>
        <v/>
      </c>
    </row>
    <row r="2680" spans="2:32" x14ac:dyDescent="0.25">
      <c r="B2680" s="721"/>
      <c r="C2680" s="531" t="str">
        <f>IFERROR(VLOOKUP(B2680,'מצבת ורישום גנים'!B:D,3,0),"")</f>
        <v/>
      </c>
      <c r="D2680" s="721"/>
      <c r="E2680" s="723"/>
      <c r="F2680" s="723"/>
      <c r="G2680" s="723"/>
      <c r="H2680" s="723"/>
      <c r="I2680" s="992" t="str">
        <f t="shared" si="757"/>
        <v/>
      </c>
      <c r="J2680" s="723"/>
      <c r="K2680" s="724"/>
      <c r="L2680" s="723"/>
      <c r="M2680" s="306" t="str">
        <f t="shared" si="744"/>
        <v/>
      </c>
      <c r="N2680" s="32" t="str">
        <f t="shared" si="745"/>
        <v/>
      </c>
      <c r="P2680" s="307" t="str">
        <f t="shared" si="746"/>
        <v/>
      </c>
      <c r="Q2680" s="307" t="str">
        <f t="shared" si="740"/>
        <v/>
      </c>
      <c r="R2680" s="307" t="str">
        <f t="shared" si="747"/>
        <v/>
      </c>
      <c r="S2680" s="307" t="str">
        <f t="shared" si="748"/>
        <v/>
      </c>
      <c r="T2680" s="307" t="str">
        <f t="shared" si="749"/>
        <v/>
      </c>
      <c r="U2680" s="307" t="str">
        <f t="shared" si="741"/>
        <v/>
      </c>
      <c r="V2680" s="723"/>
      <c r="X2680" s="308" t="str">
        <f t="shared" si="750"/>
        <v/>
      </c>
      <c r="Y2680" s="309" t="str">
        <f t="shared" si="751"/>
        <v/>
      </c>
      <c r="Z2680" s="308" t="str">
        <f t="shared" si="742"/>
        <v/>
      </c>
      <c r="AA2680" s="308" t="b">
        <f t="shared" si="743"/>
        <v>1</v>
      </c>
      <c r="AB2680" s="308" t="str">
        <f t="shared" si="752"/>
        <v/>
      </c>
      <c r="AC2680" s="534" t="str">
        <f t="shared" si="753"/>
        <v/>
      </c>
      <c r="AD2680" s="752" t="str">
        <f t="shared" si="754"/>
        <v/>
      </c>
      <c r="AE2680" s="534" t="str">
        <f t="shared" si="755"/>
        <v/>
      </c>
      <c r="AF2680" s="752" t="str">
        <f t="shared" si="756"/>
        <v/>
      </c>
    </row>
    <row r="2681" spans="2:32" x14ac:dyDescent="0.25">
      <c r="B2681" s="721"/>
      <c r="C2681" s="531" t="str">
        <f>IFERROR(VLOOKUP(B2681,'מצבת ורישום גנים'!B:D,3,0),"")</f>
        <v/>
      </c>
      <c r="D2681" s="721"/>
      <c r="E2681" s="723"/>
      <c r="F2681" s="723"/>
      <c r="G2681" s="723"/>
      <c r="H2681" s="723"/>
      <c r="I2681" s="992" t="str">
        <f t="shared" si="757"/>
        <v/>
      </c>
      <c r="J2681" s="723"/>
      <c r="K2681" s="724"/>
      <c r="L2681" s="723"/>
      <c r="M2681" s="306" t="str">
        <f t="shared" si="744"/>
        <v/>
      </c>
      <c r="N2681" s="32" t="str">
        <f t="shared" si="745"/>
        <v/>
      </c>
      <c r="P2681" s="307" t="str">
        <f t="shared" si="746"/>
        <v/>
      </c>
      <c r="Q2681" s="307" t="str">
        <f t="shared" si="740"/>
        <v/>
      </c>
      <c r="R2681" s="307" t="str">
        <f t="shared" si="747"/>
        <v/>
      </c>
      <c r="S2681" s="307" t="str">
        <f t="shared" si="748"/>
        <v/>
      </c>
      <c r="T2681" s="307" t="str">
        <f t="shared" si="749"/>
        <v/>
      </c>
      <c r="U2681" s="307" t="str">
        <f t="shared" si="741"/>
        <v/>
      </c>
      <c r="V2681" s="723"/>
      <c r="X2681" s="308" t="str">
        <f t="shared" si="750"/>
        <v/>
      </c>
      <c r="Y2681" s="309" t="str">
        <f t="shared" si="751"/>
        <v/>
      </c>
      <c r="Z2681" s="308" t="str">
        <f t="shared" si="742"/>
        <v/>
      </c>
      <c r="AA2681" s="308" t="b">
        <f t="shared" si="743"/>
        <v>1</v>
      </c>
      <c r="AB2681" s="308" t="str">
        <f t="shared" si="752"/>
        <v/>
      </c>
      <c r="AC2681" s="534" t="str">
        <f t="shared" si="753"/>
        <v/>
      </c>
      <c r="AD2681" s="752" t="str">
        <f t="shared" si="754"/>
        <v/>
      </c>
      <c r="AE2681" s="534" t="str">
        <f t="shared" si="755"/>
        <v/>
      </c>
      <c r="AF2681" s="752" t="str">
        <f t="shared" si="756"/>
        <v/>
      </c>
    </row>
    <row r="2682" spans="2:32" x14ac:dyDescent="0.25">
      <c r="B2682" s="721"/>
      <c r="C2682" s="531" t="str">
        <f>IFERROR(VLOOKUP(B2682,'מצבת ורישום גנים'!B:D,3,0),"")</f>
        <v/>
      </c>
      <c r="D2682" s="721"/>
      <c r="E2682" s="723"/>
      <c r="F2682" s="723"/>
      <c r="G2682" s="723"/>
      <c r="H2682" s="723"/>
      <c r="I2682" s="992" t="str">
        <f t="shared" si="757"/>
        <v/>
      </c>
      <c r="J2682" s="723"/>
      <c r="K2682" s="724"/>
      <c r="L2682" s="723"/>
      <c r="M2682" s="306" t="str">
        <f t="shared" si="744"/>
        <v/>
      </c>
      <c r="N2682" s="32" t="str">
        <f t="shared" si="745"/>
        <v/>
      </c>
      <c r="P2682" s="307" t="str">
        <f t="shared" si="746"/>
        <v/>
      </c>
      <c r="Q2682" s="307" t="str">
        <f t="shared" si="740"/>
        <v/>
      </c>
      <c r="R2682" s="307" t="str">
        <f t="shared" si="747"/>
        <v/>
      </c>
      <c r="S2682" s="307" t="str">
        <f t="shared" si="748"/>
        <v/>
      </c>
      <c r="T2682" s="307" t="str">
        <f t="shared" si="749"/>
        <v/>
      </c>
      <c r="U2682" s="307" t="str">
        <f t="shared" si="741"/>
        <v/>
      </c>
      <c r="V2682" s="723"/>
      <c r="X2682" s="308" t="str">
        <f t="shared" si="750"/>
        <v/>
      </c>
      <c r="Y2682" s="309" t="str">
        <f t="shared" si="751"/>
        <v/>
      </c>
      <c r="Z2682" s="308" t="str">
        <f t="shared" si="742"/>
        <v/>
      </c>
      <c r="AA2682" s="308" t="b">
        <f t="shared" si="743"/>
        <v>1</v>
      </c>
      <c r="AB2682" s="308" t="str">
        <f t="shared" si="752"/>
        <v/>
      </c>
      <c r="AC2682" s="534" t="str">
        <f t="shared" si="753"/>
        <v/>
      </c>
      <c r="AD2682" s="752" t="str">
        <f t="shared" si="754"/>
        <v/>
      </c>
      <c r="AE2682" s="534" t="str">
        <f t="shared" si="755"/>
        <v/>
      </c>
      <c r="AF2682" s="752" t="str">
        <f t="shared" si="756"/>
        <v/>
      </c>
    </row>
    <row r="2683" spans="2:32" x14ac:dyDescent="0.25">
      <c r="B2683" s="721"/>
      <c r="C2683" s="531" t="str">
        <f>IFERROR(VLOOKUP(B2683,'מצבת ורישום גנים'!B:D,3,0),"")</f>
        <v/>
      </c>
      <c r="D2683" s="721"/>
      <c r="E2683" s="723"/>
      <c r="F2683" s="723"/>
      <c r="G2683" s="723"/>
      <c r="H2683" s="723"/>
      <c r="I2683" s="992" t="str">
        <f t="shared" si="757"/>
        <v/>
      </c>
      <c r="J2683" s="723"/>
      <c r="K2683" s="724"/>
      <c r="L2683" s="723"/>
      <c r="M2683" s="306" t="str">
        <f t="shared" si="744"/>
        <v/>
      </c>
      <c r="N2683" s="32" t="str">
        <f t="shared" si="745"/>
        <v/>
      </c>
      <c r="P2683" s="307" t="str">
        <f t="shared" si="746"/>
        <v/>
      </c>
      <c r="Q2683" s="307" t="str">
        <f t="shared" si="740"/>
        <v/>
      </c>
      <c r="R2683" s="307" t="str">
        <f t="shared" si="747"/>
        <v/>
      </c>
      <c r="S2683" s="307" t="str">
        <f t="shared" si="748"/>
        <v/>
      </c>
      <c r="T2683" s="307" t="str">
        <f t="shared" si="749"/>
        <v/>
      </c>
      <c r="U2683" s="307" t="str">
        <f t="shared" si="741"/>
        <v/>
      </c>
      <c r="V2683" s="723"/>
      <c r="X2683" s="308" t="str">
        <f t="shared" si="750"/>
        <v/>
      </c>
      <c r="Y2683" s="309" t="str">
        <f t="shared" si="751"/>
        <v/>
      </c>
      <c r="Z2683" s="308" t="str">
        <f t="shared" si="742"/>
        <v/>
      </c>
      <c r="AA2683" s="308" t="b">
        <f t="shared" si="743"/>
        <v>1</v>
      </c>
      <c r="AB2683" s="308" t="str">
        <f t="shared" si="752"/>
        <v/>
      </c>
      <c r="AC2683" s="534" t="str">
        <f t="shared" si="753"/>
        <v/>
      </c>
      <c r="AD2683" s="752" t="str">
        <f t="shared" si="754"/>
        <v/>
      </c>
      <c r="AE2683" s="534" t="str">
        <f t="shared" si="755"/>
        <v/>
      </c>
      <c r="AF2683" s="752" t="str">
        <f t="shared" si="756"/>
        <v/>
      </c>
    </row>
    <row r="2684" spans="2:32" x14ac:dyDescent="0.25">
      <c r="B2684" s="721"/>
      <c r="C2684" s="531" t="str">
        <f>IFERROR(VLOOKUP(B2684,'מצבת ורישום גנים'!B:D,3,0),"")</f>
        <v/>
      </c>
      <c r="D2684" s="721"/>
      <c r="E2684" s="723"/>
      <c r="F2684" s="723"/>
      <c r="G2684" s="723"/>
      <c r="H2684" s="723"/>
      <c r="I2684" s="992" t="str">
        <f t="shared" si="757"/>
        <v/>
      </c>
      <c r="J2684" s="723"/>
      <c r="K2684" s="724"/>
      <c r="L2684" s="723"/>
      <c r="M2684" s="306" t="str">
        <f t="shared" si="744"/>
        <v/>
      </c>
      <c r="N2684" s="32" t="str">
        <f t="shared" si="745"/>
        <v/>
      </c>
      <c r="P2684" s="307" t="str">
        <f t="shared" si="746"/>
        <v/>
      </c>
      <c r="Q2684" s="307" t="str">
        <f t="shared" si="740"/>
        <v/>
      </c>
      <c r="R2684" s="307" t="str">
        <f t="shared" si="747"/>
        <v/>
      </c>
      <c r="S2684" s="307" t="str">
        <f t="shared" si="748"/>
        <v/>
      </c>
      <c r="T2684" s="307" t="str">
        <f t="shared" si="749"/>
        <v/>
      </c>
      <c r="U2684" s="307" t="str">
        <f t="shared" si="741"/>
        <v/>
      </c>
      <c r="V2684" s="723"/>
      <c r="X2684" s="308" t="str">
        <f t="shared" si="750"/>
        <v/>
      </c>
      <c r="Y2684" s="309" t="str">
        <f t="shared" si="751"/>
        <v/>
      </c>
      <c r="Z2684" s="308" t="str">
        <f t="shared" si="742"/>
        <v/>
      </c>
      <c r="AA2684" s="308" t="b">
        <f t="shared" si="743"/>
        <v>1</v>
      </c>
      <c r="AB2684" s="308" t="str">
        <f t="shared" si="752"/>
        <v/>
      </c>
      <c r="AC2684" s="534" t="str">
        <f t="shared" si="753"/>
        <v/>
      </c>
      <c r="AD2684" s="752" t="str">
        <f t="shared" si="754"/>
        <v/>
      </c>
      <c r="AE2684" s="534" t="str">
        <f t="shared" si="755"/>
        <v/>
      </c>
      <c r="AF2684" s="752" t="str">
        <f t="shared" si="756"/>
        <v/>
      </c>
    </row>
    <row r="2685" spans="2:32" x14ac:dyDescent="0.25">
      <c r="B2685" s="721"/>
      <c r="C2685" s="531" t="str">
        <f>IFERROR(VLOOKUP(B2685,'מצבת ורישום גנים'!B:D,3,0),"")</f>
        <v/>
      </c>
      <c r="D2685" s="721"/>
      <c r="E2685" s="723"/>
      <c r="F2685" s="723"/>
      <c r="G2685" s="723"/>
      <c r="H2685" s="723"/>
      <c r="I2685" s="992" t="str">
        <f t="shared" si="757"/>
        <v/>
      </c>
      <c r="J2685" s="723"/>
      <c r="K2685" s="724"/>
      <c r="L2685" s="723"/>
      <c r="M2685" s="306" t="str">
        <f t="shared" si="744"/>
        <v/>
      </c>
      <c r="N2685" s="32" t="str">
        <f t="shared" si="745"/>
        <v/>
      </c>
      <c r="P2685" s="307" t="str">
        <f t="shared" si="746"/>
        <v/>
      </c>
      <c r="Q2685" s="307" t="str">
        <f t="shared" si="740"/>
        <v/>
      </c>
      <c r="R2685" s="307" t="str">
        <f t="shared" si="747"/>
        <v/>
      </c>
      <c r="S2685" s="307" t="str">
        <f t="shared" si="748"/>
        <v/>
      </c>
      <c r="T2685" s="307" t="str">
        <f t="shared" si="749"/>
        <v/>
      </c>
      <c r="U2685" s="307" t="str">
        <f t="shared" si="741"/>
        <v/>
      </c>
      <c r="V2685" s="723"/>
      <c r="X2685" s="308" t="str">
        <f t="shared" si="750"/>
        <v/>
      </c>
      <c r="Y2685" s="309" t="str">
        <f t="shared" si="751"/>
        <v/>
      </c>
      <c r="Z2685" s="308" t="str">
        <f t="shared" si="742"/>
        <v/>
      </c>
      <c r="AA2685" s="308" t="b">
        <f t="shared" si="743"/>
        <v>1</v>
      </c>
      <c r="AB2685" s="308" t="str">
        <f t="shared" si="752"/>
        <v/>
      </c>
      <c r="AC2685" s="534" t="str">
        <f t="shared" si="753"/>
        <v/>
      </c>
      <c r="AD2685" s="752" t="str">
        <f t="shared" si="754"/>
        <v/>
      </c>
      <c r="AE2685" s="534" t="str">
        <f t="shared" si="755"/>
        <v/>
      </c>
      <c r="AF2685" s="752" t="str">
        <f t="shared" si="756"/>
        <v/>
      </c>
    </row>
    <row r="2686" spans="2:32" x14ac:dyDescent="0.25">
      <c r="B2686" s="721"/>
      <c r="C2686" s="531" t="str">
        <f>IFERROR(VLOOKUP(B2686,'מצבת ורישום גנים'!B:D,3,0),"")</f>
        <v/>
      </c>
      <c r="D2686" s="721"/>
      <c r="E2686" s="723"/>
      <c r="F2686" s="723"/>
      <c r="G2686" s="723"/>
      <c r="H2686" s="723"/>
      <c r="I2686" s="992" t="str">
        <f t="shared" si="757"/>
        <v/>
      </c>
      <c r="J2686" s="723"/>
      <c r="K2686" s="724"/>
      <c r="L2686" s="723"/>
      <c r="M2686" s="306" t="str">
        <f t="shared" si="744"/>
        <v/>
      </c>
      <c r="N2686" s="32" t="str">
        <f t="shared" si="745"/>
        <v/>
      </c>
      <c r="P2686" s="307" t="str">
        <f t="shared" si="746"/>
        <v/>
      </c>
      <c r="Q2686" s="307" t="str">
        <f t="shared" si="740"/>
        <v/>
      </c>
      <c r="R2686" s="307" t="str">
        <f t="shared" si="747"/>
        <v/>
      </c>
      <c r="S2686" s="307" t="str">
        <f t="shared" si="748"/>
        <v/>
      </c>
      <c r="T2686" s="307" t="str">
        <f t="shared" si="749"/>
        <v/>
      </c>
      <c r="U2686" s="307" t="str">
        <f t="shared" si="741"/>
        <v/>
      </c>
      <c r="V2686" s="723"/>
      <c r="X2686" s="308" t="str">
        <f t="shared" si="750"/>
        <v/>
      </c>
      <c r="Y2686" s="309" t="str">
        <f t="shared" si="751"/>
        <v/>
      </c>
      <c r="Z2686" s="308" t="str">
        <f t="shared" si="742"/>
        <v/>
      </c>
      <c r="AA2686" s="308" t="b">
        <f t="shared" si="743"/>
        <v>1</v>
      </c>
      <c r="AB2686" s="308" t="str">
        <f t="shared" si="752"/>
        <v/>
      </c>
      <c r="AC2686" s="534" t="str">
        <f t="shared" si="753"/>
        <v/>
      </c>
      <c r="AD2686" s="752" t="str">
        <f t="shared" si="754"/>
        <v/>
      </c>
      <c r="AE2686" s="534" t="str">
        <f t="shared" si="755"/>
        <v/>
      </c>
      <c r="AF2686" s="752" t="str">
        <f t="shared" si="756"/>
        <v/>
      </c>
    </row>
    <row r="2687" spans="2:32" x14ac:dyDescent="0.25">
      <c r="B2687" s="721"/>
      <c r="C2687" s="531" t="str">
        <f>IFERROR(VLOOKUP(B2687,'מצבת ורישום גנים'!B:D,3,0),"")</f>
        <v/>
      </c>
      <c r="D2687" s="721"/>
      <c r="E2687" s="723"/>
      <c r="F2687" s="723"/>
      <c r="G2687" s="723"/>
      <c r="H2687" s="723"/>
      <c r="I2687" s="992" t="str">
        <f t="shared" si="757"/>
        <v/>
      </c>
      <c r="J2687" s="723"/>
      <c r="K2687" s="724"/>
      <c r="L2687" s="723"/>
      <c r="M2687" s="306" t="str">
        <f t="shared" si="744"/>
        <v/>
      </c>
      <c r="N2687" s="32" t="str">
        <f t="shared" si="745"/>
        <v/>
      </c>
      <c r="P2687" s="307" t="str">
        <f t="shared" si="746"/>
        <v/>
      </c>
      <c r="Q2687" s="307" t="str">
        <f t="shared" si="740"/>
        <v/>
      </c>
      <c r="R2687" s="307" t="str">
        <f t="shared" si="747"/>
        <v/>
      </c>
      <c r="S2687" s="307" t="str">
        <f t="shared" si="748"/>
        <v/>
      </c>
      <c r="T2687" s="307" t="str">
        <f t="shared" si="749"/>
        <v/>
      </c>
      <c r="U2687" s="307" t="str">
        <f t="shared" si="741"/>
        <v/>
      </c>
      <c r="V2687" s="723"/>
      <c r="X2687" s="308" t="str">
        <f t="shared" si="750"/>
        <v/>
      </c>
      <c r="Y2687" s="309" t="str">
        <f t="shared" si="751"/>
        <v/>
      </c>
      <c r="Z2687" s="308" t="str">
        <f t="shared" si="742"/>
        <v/>
      </c>
      <c r="AA2687" s="308" t="b">
        <f t="shared" si="743"/>
        <v>1</v>
      </c>
      <c r="AB2687" s="308" t="str">
        <f t="shared" si="752"/>
        <v/>
      </c>
      <c r="AC2687" s="534" t="str">
        <f t="shared" si="753"/>
        <v/>
      </c>
      <c r="AD2687" s="752" t="str">
        <f t="shared" si="754"/>
        <v/>
      </c>
      <c r="AE2687" s="534" t="str">
        <f t="shared" si="755"/>
        <v/>
      </c>
      <c r="AF2687" s="752" t="str">
        <f t="shared" si="756"/>
        <v/>
      </c>
    </row>
    <row r="2688" spans="2:32" x14ac:dyDescent="0.25">
      <c r="B2688" s="721"/>
      <c r="C2688" s="531" t="str">
        <f>IFERROR(VLOOKUP(B2688,'מצבת ורישום גנים'!B:D,3,0),"")</f>
        <v/>
      </c>
      <c r="D2688" s="721"/>
      <c r="E2688" s="723"/>
      <c r="F2688" s="723"/>
      <c r="G2688" s="723"/>
      <c r="H2688" s="723"/>
      <c r="I2688" s="992" t="str">
        <f t="shared" si="757"/>
        <v/>
      </c>
      <c r="J2688" s="723"/>
      <c r="K2688" s="724"/>
      <c r="L2688" s="723"/>
      <c r="M2688" s="306" t="str">
        <f t="shared" si="744"/>
        <v/>
      </c>
      <c r="N2688" s="32" t="str">
        <f t="shared" si="745"/>
        <v/>
      </c>
      <c r="P2688" s="307" t="str">
        <f t="shared" si="746"/>
        <v/>
      </c>
      <c r="Q2688" s="307" t="str">
        <f t="shared" si="740"/>
        <v/>
      </c>
      <c r="R2688" s="307" t="str">
        <f t="shared" si="747"/>
        <v/>
      </c>
      <c r="S2688" s="307" t="str">
        <f t="shared" si="748"/>
        <v/>
      </c>
      <c r="T2688" s="307" t="str">
        <f t="shared" si="749"/>
        <v/>
      </c>
      <c r="U2688" s="307" t="str">
        <f t="shared" si="741"/>
        <v/>
      </c>
      <c r="V2688" s="723"/>
      <c r="X2688" s="308" t="str">
        <f t="shared" si="750"/>
        <v/>
      </c>
      <c r="Y2688" s="309" t="str">
        <f t="shared" si="751"/>
        <v/>
      </c>
      <c r="Z2688" s="308" t="str">
        <f t="shared" si="742"/>
        <v/>
      </c>
      <c r="AA2688" s="308" t="b">
        <f t="shared" si="743"/>
        <v>1</v>
      </c>
      <c r="AB2688" s="308" t="str">
        <f t="shared" si="752"/>
        <v/>
      </c>
      <c r="AC2688" s="534" t="str">
        <f t="shared" si="753"/>
        <v/>
      </c>
      <c r="AD2688" s="752" t="str">
        <f t="shared" si="754"/>
        <v/>
      </c>
      <c r="AE2688" s="534" t="str">
        <f t="shared" si="755"/>
        <v/>
      </c>
      <c r="AF2688" s="752" t="str">
        <f t="shared" si="756"/>
        <v/>
      </c>
    </row>
    <row r="2689" spans="2:32" x14ac:dyDescent="0.25">
      <c r="B2689" s="721"/>
      <c r="C2689" s="531" t="str">
        <f>IFERROR(VLOOKUP(B2689,'מצבת ורישום גנים'!B:D,3,0),"")</f>
        <v/>
      </c>
      <c r="D2689" s="721"/>
      <c r="E2689" s="723"/>
      <c r="F2689" s="723"/>
      <c r="G2689" s="723"/>
      <c r="H2689" s="723"/>
      <c r="I2689" s="992" t="str">
        <f t="shared" si="757"/>
        <v/>
      </c>
      <c r="J2689" s="723"/>
      <c r="K2689" s="724"/>
      <c r="L2689" s="723"/>
      <c r="M2689" s="306" t="str">
        <f t="shared" si="744"/>
        <v/>
      </c>
      <c r="N2689" s="32" t="str">
        <f t="shared" si="745"/>
        <v/>
      </c>
      <c r="P2689" s="307" t="str">
        <f t="shared" si="746"/>
        <v/>
      </c>
      <c r="Q2689" s="307" t="str">
        <f t="shared" si="740"/>
        <v/>
      </c>
      <c r="R2689" s="307" t="str">
        <f t="shared" si="747"/>
        <v/>
      </c>
      <c r="S2689" s="307" t="str">
        <f t="shared" si="748"/>
        <v/>
      </c>
      <c r="T2689" s="307" t="str">
        <f t="shared" si="749"/>
        <v/>
      </c>
      <c r="U2689" s="307" t="str">
        <f t="shared" si="741"/>
        <v/>
      </c>
      <c r="V2689" s="723"/>
      <c r="X2689" s="308" t="str">
        <f t="shared" si="750"/>
        <v/>
      </c>
      <c r="Y2689" s="309" t="str">
        <f t="shared" si="751"/>
        <v/>
      </c>
      <c r="Z2689" s="308" t="str">
        <f t="shared" si="742"/>
        <v/>
      </c>
      <c r="AA2689" s="308" t="b">
        <f t="shared" si="743"/>
        <v>1</v>
      </c>
      <c r="AB2689" s="308" t="str">
        <f t="shared" si="752"/>
        <v/>
      </c>
      <c r="AC2689" s="534" t="str">
        <f t="shared" si="753"/>
        <v/>
      </c>
      <c r="AD2689" s="752" t="str">
        <f t="shared" si="754"/>
        <v/>
      </c>
      <c r="AE2689" s="534" t="str">
        <f t="shared" si="755"/>
        <v/>
      </c>
      <c r="AF2689" s="752" t="str">
        <f t="shared" si="756"/>
        <v/>
      </c>
    </row>
    <row r="2690" spans="2:32" x14ac:dyDescent="0.25">
      <c r="B2690" s="721"/>
      <c r="C2690" s="531" t="str">
        <f>IFERROR(VLOOKUP(B2690,'מצבת ורישום גנים'!B:D,3,0),"")</f>
        <v/>
      </c>
      <c r="D2690" s="721"/>
      <c r="E2690" s="723"/>
      <c r="F2690" s="723"/>
      <c r="G2690" s="723"/>
      <c r="H2690" s="723"/>
      <c r="I2690" s="992" t="str">
        <f t="shared" si="757"/>
        <v/>
      </c>
      <c r="J2690" s="723"/>
      <c r="K2690" s="724"/>
      <c r="L2690" s="723"/>
      <c r="M2690" s="306" t="str">
        <f t="shared" si="744"/>
        <v/>
      </c>
      <c r="N2690" s="32" t="str">
        <f t="shared" si="745"/>
        <v/>
      </c>
      <c r="P2690" s="307" t="str">
        <f t="shared" si="746"/>
        <v/>
      </c>
      <c r="Q2690" s="307" t="str">
        <f t="shared" si="740"/>
        <v/>
      </c>
      <c r="R2690" s="307" t="str">
        <f t="shared" si="747"/>
        <v/>
      </c>
      <c r="S2690" s="307" t="str">
        <f t="shared" si="748"/>
        <v/>
      </c>
      <c r="T2690" s="307" t="str">
        <f t="shared" si="749"/>
        <v/>
      </c>
      <c r="U2690" s="307" t="str">
        <f t="shared" si="741"/>
        <v/>
      </c>
      <c r="V2690" s="723"/>
      <c r="X2690" s="308" t="str">
        <f t="shared" si="750"/>
        <v/>
      </c>
      <c r="Y2690" s="309" t="str">
        <f t="shared" si="751"/>
        <v/>
      </c>
      <c r="Z2690" s="308" t="str">
        <f t="shared" si="742"/>
        <v/>
      </c>
      <c r="AA2690" s="308" t="b">
        <f t="shared" si="743"/>
        <v>1</v>
      </c>
      <c r="AB2690" s="308" t="str">
        <f t="shared" si="752"/>
        <v/>
      </c>
      <c r="AC2690" s="534" t="str">
        <f t="shared" si="753"/>
        <v/>
      </c>
      <c r="AD2690" s="752" t="str">
        <f t="shared" si="754"/>
        <v/>
      </c>
      <c r="AE2690" s="534" t="str">
        <f t="shared" si="755"/>
        <v/>
      </c>
      <c r="AF2690" s="752" t="str">
        <f t="shared" si="756"/>
        <v/>
      </c>
    </row>
    <row r="2691" spans="2:32" x14ac:dyDescent="0.25">
      <c r="B2691" s="721"/>
      <c r="C2691" s="531" t="str">
        <f>IFERROR(VLOOKUP(B2691,'מצבת ורישום גנים'!B:D,3,0),"")</f>
        <v/>
      </c>
      <c r="D2691" s="721"/>
      <c r="E2691" s="723"/>
      <c r="F2691" s="723"/>
      <c r="G2691" s="723"/>
      <c r="H2691" s="723"/>
      <c r="I2691" s="992" t="str">
        <f t="shared" si="757"/>
        <v/>
      </c>
      <c r="J2691" s="723"/>
      <c r="K2691" s="724"/>
      <c r="L2691" s="723"/>
      <c r="M2691" s="306" t="str">
        <f t="shared" si="744"/>
        <v/>
      </c>
      <c r="N2691" s="32" t="str">
        <f t="shared" si="745"/>
        <v/>
      </c>
      <c r="P2691" s="307" t="str">
        <f t="shared" si="746"/>
        <v/>
      </c>
      <c r="Q2691" s="307" t="str">
        <f t="shared" si="740"/>
        <v/>
      </c>
      <c r="R2691" s="307" t="str">
        <f t="shared" si="747"/>
        <v/>
      </c>
      <c r="S2691" s="307" t="str">
        <f t="shared" si="748"/>
        <v/>
      </c>
      <c r="T2691" s="307" t="str">
        <f t="shared" si="749"/>
        <v/>
      </c>
      <c r="U2691" s="307" t="str">
        <f t="shared" si="741"/>
        <v/>
      </c>
      <c r="V2691" s="723"/>
      <c r="X2691" s="308" t="str">
        <f t="shared" si="750"/>
        <v/>
      </c>
      <c r="Y2691" s="309" t="str">
        <f t="shared" si="751"/>
        <v/>
      </c>
      <c r="Z2691" s="308" t="str">
        <f t="shared" si="742"/>
        <v/>
      </c>
      <c r="AA2691" s="308" t="b">
        <f t="shared" si="743"/>
        <v>1</v>
      </c>
      <c r="AB2691" s="308" t="str">
        <f t="shared" si="752"/>
        <v/>
      </c>
      <c r="AC2691" s="534" t="str">
        <f t="shared" si="753"/>
        <v/>
      </c>
      <c r="AD2691" s="752" t="str">
        <f t="shared" si="754"/>
        <v/>
      </c>
      <c r="AE2691" s="534" t="str">
        <f t="shared" si="755"/>
        <v/>
      </c>
      <c r="AF2691" s="752" t="str">
        <f t="shared" si="756"/>
        <v/>
      </c>
    </row>
    <row r="2692" spans="2:32" x14ac:dyDescent="0.25">
      <c r="B2692" s="721"/>
      <c r="C2692" s="531" t="str">
        <f>IFERROR(VLOOKUP(B2692,'מצבת ורישום גנים'!B:D,3,0),"")</f>
        <v/>
      </c>
      <c r="D2692" s="721"/>
      <c r="E2692" s="723"/>
      <c r="F2692" s="723"/>
      <c r="G2692" s="723"/>
      <c r="H2692" s="723"/>
      <c r="I2692" s="992" t="str">
        <f t="shared" si="757"/>
        <v/>
      </c>
      <c r="J2692" s="723"/>
      <c r="K2692" s="724"/>
      <c r="L2692" s="723"/>
      <c r="M2692" s="306" t="str">
        <f t="shared" si="744"/>
        <v/>
      </c>
      <c r="N2692" s="32" t="str">
        <f t="shared" si="745"/>
        <v/>
      </c>
      <c r="P2692" s="307" t="str">
        <f t="shared" si="746"/>
        <v/>
      </c>
      <c r="Q2692" s="307" t="str">
        <f t="shared" si="740"/>
        <v/>
      </c>
      <c r="R2692" s="307" t="str">
        <f t="shared" si="747"/>
        <v/>
      </c>
      <c r="S2692" s="307" t="str">
        <f t="shared" si="748"/>
        <v/>
      </c>
      <c r="T2692" s="307" t="str">
        <f t="shared" si="749"/>
        <v/>
      </c>
      <c r="U2692" s="307" t="str">
        <f t="shared" si="741"/>
        <v/>
      </c>
      <c r="V2692" s="723"/>
      <c r="X2692" s="308" t="str">
        <f t="shared" si="750"/>
        <v/>
      </c>
      <c r="Y2692" s="309" t="str">
        <f t="shared" si="751"/>
        <v/>
      </c>
      <c r="Z2692" s="308" t="str">
        <f t="shared" si="742"/>
        <v/>
      </c>
      <c r="AA2692" s="308" t="b">
        <f t="shared" si="743"/>
        <v>1</v>
      </c>
      <c r="AB2692" s="308" t="str">
        <f t="shared" si="752"/>
        <v/>
      </c>
      <c r="AC2692" s="534" t="str">
        <f t="shared" si="753"/>
        <v/>
      </c>
      <c r="AD2692" s="752" t="str">
        <f t="shared" si="754"/>
        <v/>
      </c>
      <c r="AE2692" s="534" t="str">
        <f t="shared" si="755"/>
        <v/>
      </c>
      <c r="AF2692" s="752" t="str">
        <f t="shared" si="756"/>
        <v/>
      </c>
    </row>
    <row r="2693" spans="2:32" x14ac:dyDescent="0.25">
      <c r="B2693" s="721"/>
      <c r="C2693" s="531" t="str">
        <f>IFERROR(VLOOKUP(B2693,'מצבת ורישום גנים'!B:D,3,0),"")</f>
        <v/>
      </c>
      <c r="D2693" s="721"/>
      <c r="E2693" s="723"/>
      <c r="F2693" s="723"/>
      <c r="G2693" s="723"/>
      <c r="H2693" s="723"/>
      <c r="I2693" s="992" t="str">
        <f t="shared" si="757"/>
        <v/>
      </c>
      <c r="J2693" s="723"/>
      <c r="K2693" s="724"/>
      <c r="L2693" s="723"/>
      <c r="M2693" s="306" t="str">
        <f t="shared" si="744"/>
        <v/>
      </c>
      <c r="N2693" s="32" t="str">
        <f t="shared" si="745"/>
        <v/>
      </c>
      <c r="P2693" s="307" t="str">
        <f t="shared" si="746"/>
        <v/>
      </c>
      <c r="Q2693" s="307" t="str">
        <f t="shared" si="740"/>
        <v/>
      </c>
      <c r="R2693" s="307" t="str">
        <f t="shared" si="747"/>
        <v/>
      </c>
      <c r="S2693" s="307" t="str">
        <f t="shared" si="748"/>
        <v/>
      </c>
      <c r="T2693" s="307" t="str">
        <f t="shared" si="749"/>
        <v/>
      </c>
      <c r="U2693" s="307" t="str">
        <f t="shared" si="741"/>
        <v/>
      </c>
      <c r="V2693" s="723"/>
      <c r="X2693" s="308" t="str">
        <f t="shared" si="750"/>
        <v/>
      </c>
      <c r="Y2693" s="309" t="str">
        <f t="shared" si="751"/>
        <v/>
      </c>
      <c r="Z2693" s="308" t="str">
        <f t="shared" si="742"/>
        <v/>
      </c>
      <c r="AA2693" s="308" t="b">
        <f t="shared" si="743"/>
        <v>1</v>
      </c>
      <c r="AB2693" s="308" t="str">
        <f t="shared" si="752"/>
        <v/>
      </c>
      <c r="AC2693" s="534" t="str">
        <f t="shared" si="753"/>
        <v/>
      </c>
      <c r="AD2693" s="752" t="str">
        <f t="shared" si="754"/>
        <v/>
      </c>
      <c r="AE2693" s="534" t="str">
        <f t="shared" si="755"/>
        <v/>
      </c>
      <c r="AF2693" s="752" t="str">
        <f t="shared" si="756"/>
        <v/>
      </c>
    </row>
    <row r="2694" spans="2:32" x14ac:dyDescent="0.25">
      <c r="B2694" s="721"/>
      <c r="C2694" s="531" t="str">
        <f>IFERROR(VLOOKUP(B2694,'מצבת ורישום גנים'!B:D,3,0),"")</f>
        <v/>
      </c>
      <c r="D2694" s="721"/>
      <c r="E2694" s="723"/>
      <c r="F2694" s="723"/>
      <c r="G2694" s="723"/>
      <c r="H2694" s="723"/>
      <c r="I2694" s="992" t="str">
        <f t="shared" si="757"/>
        <v/>
      </c>
      <c r="J2694" s="723"/>
      <c r="K2694" s="724"/>
      <c r="L2694" s="723"/>
      <c r="M2694" s="306" t="str">
        <f t="shared" si="744"/>
        <v/>
      </c>
      <c r="N2694" s="32" t="str">
        <f t="shared" si="745"/>
        <v/>
      </c>
      <c r="P2694" s="307" t="str">
        <f t="shared" si="746"/>
        <v/>
      </c>
      <c r="Q2694" s="307" t="str">
        <f t="shared" si="740"/>
        <v/>
      </c>
      <c r="R2694" s="307" t="str">
        <f t="shared" si="747"/>
        <v/>
      </c>
      <c r="S2694" s="307" t="str">
        <f t="shared" si="748"/>
        <v/>
      </c>
      <c r="T2694" s="307" t="str">
        <f t="shared" si="749"/>
        <v/>
      </c>
      <c r="U2694" s="307" t="str">
        <f t="shared" si="741"/>
        <v/>
      </c>
      <c r="V2694" s="723"/>
      <c r="X2694" s="308" t="str">
        <f t="shared" si="750"/>
        <v/>
      </c>
      <c r="Y2694" s="309" t="str">
        <f t="shared" si="751"/>
        <v/>
      </c>
      <c r="Z2694" s="308" t="str">
        <f t="shared" si="742"/>
        <v/>
      </c>
      <c r="AA2694" s="308" t="b">
        <f t="shared" si="743"/>
        <v>1</v>
      </c>
      <c r="AB2694" s="308" t="str">
        <f t="shared" si="752"/>
        <v/>
      </c>
      <c r="AC2694" s="534" t="str">
        <f t="shared" si="753"/>
        <v/>
      </c>
      <c r="AD2694" s="752" t="str">
        <f t="shared" si="754"/>
        <v/>
      </c>
      <c r="AE2694" s="534" t="str">
        <f t="shared" si="755"/>
        <v/>
      </c>
      <c r="AF2694" s="752" t="str">
        <f t="shared" si="756"/>
        <v/>
      </c>
    </row>
    <row r="2695" spans="2:32" x14ac:dyDescent="0.25">
      <c r="B2695" s="721"/>
      <c r="C2695" s="531" t="str">
        <f>IFERROR(VLOOKUP(B2695,'מצבת ורישום גנים'!B:D,3,0),"")</f>
        <v/>
      </c>
      <c r="D2695" s="721"/>
      <c r="E2695" s="723"/>
      <c r="F2695" s="723"/>
      <c r="G2695" s="723"/>
      <c r="H2695" s="723"/>
      <c r="I2695" s="992" t="str">
        <f t="shared" si="757"/>
        <v/>
      </c>
      <c r="J2695" s="723"/>
      <c r="K2695" s="724"/>
      <c r="L2695" s="723"/>
      <c r="M2695" s="306" t="str">
        <f t="shared" si="744"/>
        <v/>
      </c>
      <c r="N2695" s="32" t="str">
        <f t="shared" si="745"/>
        <v/>
      </c>
      <c r="P2695" s="307" t="str">
        <f t="shared" si="746"/>
        <v/>
      </c>
      <c r="Q2695" s="307" t="str">
        <f t="shared" si="740"/>
        <v/>
      </c>
      <c r="R2695" s="307" t="str">
        <f t="shared" si="747"/>
        <v/>
      </c>
      <c r="S2695" s="307" t="str">
        <f t="shared" si="748"/>
        <v/>
      </c>
      <c r="T2695" s="307" t="str">
        <f t="shared" si="749"/>
        <v/>
      </c>
      <c r="U2695" s="307" t="str">
        <f t="shared" si="741"/>
        <v/>
      </c>
      <c r="V2695" s="723"/>
      <c r="X2695" s="308" t="str">
        <f t="shared" si="750"/>
        <v/>
      </c>
      <c r="Y2695" s="309" t="str">
        <f t="shared" si="751"/>
        <v/>
      </c>
      <c r="Z2695" s="308" t="str">
        <f t="shared" si="742"/>
        <v/>
      </c>
      <c r="AA2695" s="308" t="b">
        <f t="shared" si="743"/>
        <v>1</v>
      </c>
      <c r="AB2695" s="308" t="str">
        <f t="shared" si="752"/>
        <v/>
      </c>
      <c r="AC2695" s="534" t="str">
        <f t="shared" si="753"/>
        <v/>
      </c>
      <c r="AD2695" s="752" t="str">
        <f t="shared" si="754"/>
        <v/>
      </c>
      <c r="AE2695" s="534" t="str">
        <f t="shared" si="755"/>
        <v/>
      </c>
      <c r="AF2695" s="752" t="str">
        <f t="shared" si="756"/>
        <v/>
      </c>
    </row>
    <row r="2696" spans="2:32" x14ac:dyDescent="0.25">
      <c r="B2696" s="721"/>
      <c r="C2696" s="531" t="str">
        <f>IFERROR(VLOOKUP(B2696,'מצבת ורישום גנים'!B:D,3,0),"")</f>
        <v/>
      </c>
      <c r="D2696" s="721"/>
      <c r="E2696" s="723"/>
      <c r="F2696" s="723"/>
      <c r="G2696" s="723"/>
      <c r="H2696" s="723"/>
      <c r="I2696" s="992" t="str">
        <f t="shared" si="757"/>
        <v/>
      </c>
      <c r="J2696" s="723"/>
      <c r="K2696" s="724"/>
      <c r="L2696" s="723"/>
      <c r="M2696" s="306" t="str">
        <f t="shared" si="744"/>
        <v/>
      </c>
      <c r="N2696" s="32" t="str">
        <f t="shared" si="745"/>
        <v/>
      </c>
      <c r="P2696" s="307" t="str">
        <f t="shared" si="746"/>
        <v/>
      </c>
      <c r="Q2696" s="307" t="str">
        <f t="shared" si="740"/>
        <v/>
      </c>
      <c r="R2696" s="307" t="str">
        <f t="shared" si="747"/>
        <v/>
      </c>
      <c r="S2696" s="307" t="str">
        <f t="shared" si="748"/>
        <v/>
      </c>
      <c r="T2696" s="307" t="str">
        <f t="shared" si="749"/>
        <v/>
      </c>
      <c r="U2696" s="307" t="str">
        <f t="shared" si="741"/>
        <v/>
      </c>
      <c r="V2696" s="723"/>
      <c r="X2696" s="308" t="str">
        <f t="shared" si="750"/>
        <v/>
      </c>
      <c r="Y2696" s="309" t="str">
        <f t="shared" si="751"/>
        <v/>
      </c>
      <c r="Z2696" s="308" t="str">
        <f t="shared" si="742"/>
        <v/>
      </c>
      <c r="AA2696" s="308" t="b">
        <f t="shared" si="743"/>
        <v>1</v>
      </c>
      <c r="AB2696" s="308" t="str">
        <f t="shared" si="752"/>
        <v/>
      </c>
      <c r="AC2696" s="534" t="str">
        <f t="shared" si="753"/>
        <v/>
      </c>
      <c r="AD2696" s="752" t="str">
        <f t="shared" si="754"/>
        <v/>
      </c>
      <c r="AE2696" s="534" t="str">
        <f t="shared" si="755"/>
        <v/>
      </c>
      <c r="AF2696" s="752" t="str">
        <f t="shared" si="756"/>
        <v/>
      </c>
    </row>
    <row r="2697" spans="2:32" x14ac:dyDescent="0.25">
      <c r="B2697" s="721"/>
      <c r="C2697" s="531" t="str">
        <f>IFERROR(VLOOKUP(B2697,'מצבת ורישום גנים'!B:D,3,0),"")</f>
        <v/>
      </c>
      <c r="D2697" s="721"/>
      <c r="E2697" s="723"/>
      <c r="F2697" s="723"/>
      <c r="G2697" s="723"/>
      <c r="H2697" s="723"/>
      <c r="I2697" s="992" t="str">
        <f t="shared" si="757"/>
        <v/>
      </c>
      <c r="J2697" s="723"/>
      <c r="K2697" s="724"/>
      <c r="L2697" s="723"/>
      <c r="M2697" s="306" t="str">
        <f t="shared" si="744"/>
        <v/>
      </c>
      <c r="N2697" s="32" t="str">
        <f t="shared" si="745"/>
        <v/>
      </c>
      <c r="P2697" s="307" t="str">
        <f t="shared" si="746"/>
        <v/>
      </c>
      <c r="Q2697" s="307" t="str">
        <f t="shared" si="740"/>
        <v/>
      </c>
      <c r="R2697" s="307" t="str">
        <f t="shared" si="747"/>
        <v/>
      </c>
      <c r="S2697" s="307" t="str">
        <f t="shared" si="748"/>
        <v/>
      </c>
      <c r="T2697" s="307" t="str">
        <f t="shared" si="749"/>
        <v/>
      </c>
      <c r="U2697" s="307" t="str">
        <f t="shared" si="741"/>
        <v/>
      </c>
      <c r="V2697" s="723"/>
      <c r="X2697" s="308" t="str">
        <f t="shared" si="750"/>
        <v/>
      </c>
      <c r="Y2697" s="309" t="str">
        <f t="shared" si="751"/>
        <v/>
      </c>
      <c r="Z2697" s="308" t="str">
        <f t="shared" si="742"/>
        <v/>
      </c>
      <c r="AA2697" s="308" t="b">
        <f t="shared" si="743"/>
        <v>1</v>
      </c>
      <c r="AB2697" s="308" t="str">
        <f t="shared" si="752"/>
        <v/>
      </c>
      <c r="AC2697" s="534" t="str">
        <f t="shared" si="753"/>
        <v/>
      </c>
      <c r="AD2697" s="752" t="str">
        <f t="shared" si="754"/>
        <v/>
      </c>
      <c r="AE2697" s="534" t="str">
        <f t="shared" si="755"/>
        <v/>
      </c>
      <c r="AF2697" s="752" t="str">
        <f t="shared" si="756"/>
        <v/>
      </c>
    </row>
    <row r="2698" spans="2:32" x14ac:dyDescent="0.25">
      <c r="B2698" s="721"/>
      <c r="C2698" s="531" t="str">
        <f>IFERROR(VLOOKUP(B2698,'מצבת ורישום גנים'!B:D,3,0),"")</f>
        <v/>
      </c>
      <c r="D2698" s="721"/>
      <c r="E2698" s="723"/>
      <c r="F2698" s="723"/>
      <c r="G2698" s="723"/>
      <c r="H2698" s="723"/>
      <c r="I2698" s="992" t="str">
        <f t="shared" si="757"/>
        <v/>
      </c>
      <c r="J2698" s="723"/>
      <c r="K2698" s="724"/>
      <c r="L2698" s="723"/>
      <c r="M2698" s="306" t="str">
        <f t="shared" si="744"/>
        <v/>
      </c>
      <c r="N2698" s="32" t="str">
        <f t="shared" si="745"/>
        <v/>
      </c>
      <c r="P2698" s="307" t="str">
        <f t="shared" si="746"/>
        <v/>
      </c>
      <c r="Q2698" s="307" t="str">
        <f t="shared" si="740"/>
        <v/>
      </c>
      <c r="R2698" s="307" t="str">
        <f t="shared" si="747"/>
        <v/>
      </c>
      <c r="S2698" s="307" t="str">
        <f t="shared" si="748"/>
        <v/>
      </c>
      <c r="T2698" s="307" t="str">
        <f t="shared" si="749"/>
        <v/>
      </c>
      <c r="U2698" s="307" t="str">
        <f t="shared" si="741"/>
        <v/>
      </c>
      <c r="V2698" s="723"/>
      <c r="X2698" s="308" t="str">
        <f t="shared" si="750"/>
        <v/>
      </c>
      <c r="Y2698" s="309" t="str">
        <f t="shared" si="751"/>
        <v/>
      </c>
      <c r="Z2698" s="308" t="str">
        <f t="shared" si="742"/>
        <v/>
      </c>
      <c r="AA2698" s="308" t="b">
        <f t="shared" si="743"/>
        <v>1</v>
      </c>
      <c r="AB2698" s="308" t="str">
        <f t="shared" si="752"/>
        <v/>
      </c>
      <c r="AC2698" s="534" t="str">
        <f t="shared" si="753"/>
        <v/>
      </c>
      <c r="AD2698" s="752" t="str">
        <f t="shared" si="754"/>
        <v/>
      </c>
      <c r="AE2698" s="534" t="str">
        <f t="shared" si="755"/>
        <v/>
      </c>
      <c r="AF2698" s="752" t="str">
        <f t="shared" si="756"/>
        <v/>
      </c>
    </row>
    <row r="2699" spans="2:32" x14ac:dyDescent="0.25">
      <c r="B2699" s="721"/>
      <c r="C2699" s="531" t="str">
        <f>IFERROR(VLOOKUP(B2699,'מצבת ורישום גנים'!B:D,3,0),"")</f>
        <v/>
      </c>
      <c r="D2699" s="721"/>
      <c r="E2699" s="723"/>
      <c r="F2699" s="723"/>
      <c r="G2699" s="723"/>
      <c r="H2699" s="723"/>
      <c r="I2699" s="992" t="str">
        <f t="shared" si="757"/>
        <v/>
      </c>
      <c r="J2699" s="723"/>
      <c r="K2699" s="724"/>
      <c r="L2699" s="723"/>
      <c r="M2699" s="306" t="str">
        <f t="shared" si="744"/>
        <v/>
      </c>
      <c r="N2699" s="32" t="str">
        <f t="shared" si="745"/>
        <v/>
      </c>
      <c r="P2699" s="307" t="str">
        <f t="shared" si="746"/>
        <v/>
      </c>
      <c r="Q2699" s="307" t="str">
        <f t="shared" si="740"/>
        <v/>
      </c>
      <c r="R2699" s="307" t="str">
        <f t="shared" si="747"/>
        <v/>
      </c>
      <c r="S2699" s="307" t="str">
        <f t="shared" si="748"/>
        <v/>
      </c>
      <c r="T2699" s="307" t="str">
        <f t="shared" si="749"/>
        <v/>
      </c>
      <c r="U2699" s="307" t="str">
        <f t="shared" si="741"/>
        <v/>
      </c>
      <c r="V2699" s="723"/>
      <c r="X2699" s="308" t="str">
        <f t="shared" si="750"/>
        <v/>
      </c>
      <c r="Y2699" s="309" t="str">
        <f t="shared" si="751"/>
        <v/>
      </c>
      <c r="Z2699" s="308" t="str">
        <f t="shared" si="742"/>
        <v/>
      </c>
      <c r="AA2699" s="308" t="b">
        <f t="shared" si="743"/>
        <v>1</v>
      </c>
      <c r="AB2699" s="308" t="str">
        <f t="shared" si="752"/>
        <v/>
      </c>
      <c r="AC2699" s="534" t="str">
        <f t="shared" si="753"/>
        <v/>
      </c>
      <c r="AD2699" s="752" t="str">
        <f t="shared" si="754"/>
        <v/>
      </c>
      <c r="AE2699" s="534" t="str">
        <f t="shared" si="755"/>
        <v/>
      </c>
      <c r="AF2699" s="752" t="str">
        <f t="shared" si="756"/>
        <v/>
      </c>
    </row>
    <row r="2700" spans="2:32" x14ac:dyDescent="0.25">
      <c r="B2700" s="721"/>
      <c r="C2700" s="531" t="str">
        <f>IFERROR(VLOOKUP(B2700,'מצבת ורישום גנים'!B:D,3,0),"")</f>
        <v/>
      </c>
      <c r="D2700" s="721"/>
      <c r="E2700" s="723"/>
      <c r="F2700" s="723"/>
      <c r="G2700" s="723"/>
      <c r="H2700" s="723"/>
      <c r="I2700" s="992" t="str">
        <f t="shared" si="757"/>
        <v/>
      </c>
      <c r="J2700" s="723"/>
      <c r="K2700" s="724"/>
      <c r="L2700" s="723"/>
      <c r="M2700" s="306" t="str">
        <f t="shared" si="744"/>
        <v/>
      </c>
      <c r="N2700" s="32" t="str">
        <f t="shared" si="745"/>
        <v/>
      </c>
      <c r="P2700" s="307" t="str">
        <f t="shared" si="746"/>
        <v/>
      </c>
      <c r="Q2700" s="307" t="str">
        <f t="shared" si="740"/>
        <v/>
      </c>
      <c r="R2700" s="307" t="str">
        <f t="shared" si="747"/>
        <v/>
      </c>
      <c r="S2700" s="307" t="str">
        <f t="shared" si="748"/>
        <v/>
      </c>
      <c r="T2700" s="307" t="str">
        <f t="shared" si="749"/>
        <v/>
      </c>
      <c r="U2700" s="307" t="str">
        <f t="shared" si="741"/>
        <v/>
      </c>
      <c r="V2700" s="723"/>
      <c r="X2700" s="308" t="str">
        <f t="shared" si="750"/>
        <v/>
      </c>
      <c r="Y2700" s="309" t="str">
        <f t="shared" si="751"/>
        <v/>
      </c>
      <c r="Z2700" s="308" t="str">
        <f t="shared" si="742"/>
        <v/>
      </c>
      <c r="AA2700" s="308" t="b">
        <f t="shared" si="743"/>
        <v>1</v>
      </c>
      <c r="AB2700" s="308" t="str">
        <f t="shared" si="752"/>
        <v/>
      </c>
      <c r="AC2700" s="534" t="str">
        <f t="shared" si="753"/>
        <v/>
      </c>
      <c r="AD2700" s="752" t="str">
        <f t="shared" si="754"/>
        <v/>
      </c>
      <c r="AE2700" s="534" t="str">
        <f t="shared" si="755"/>
        <v/>
      </c>
      <c r="AF2700" s="752" t="str">
        <f t="shared" si="756"/>
        <v/>
      </c>
    </row>
    <row r="2701" spans="2:32" x14ac:dyDescent="0.25">
      <c r="B2701" s="721"/>
      <c r="C2701" s="531" t="str">
        <f>IFERROR(VLOOKUP(B2701,'מצבת ורישום גנים'!B:D,3,0),"")</f>
        <v/>
      </c>
      <c r="D2701" s="721"/>
      <c r="E2701" s="723"/>
      <c r="F2701" s="723"/>
      <c r="G2701" s="723"/>
      <c r="H2701" s="723"/>
      <c r="I2701" s="992" t="str">
        <f t="shared" si="757"/>
        <v/>
      </c>
      <c r="J2701" s="723"/>
      <c r="K2701" s="724"/>
      <c r="L2701" s="723"/>
      <c r="M2701" s="306" t="str">
        <f t="shared" si="744"/>
        <v/>
      </c>
      <c r="N2701" s="32" t="str">
        <f t="shared" si="745"/>
        <v/>
      </c>
      <c r="P2701" s="307" t="str">
        <f t="shared" si="746"/>
        <v/>
      </c>
      <c r="Q2701" s="307" t="str">
        <f t="shared" si="740"/>
        <v/>
      </c>
      <c r="R2701" s="307" t="str">
        <f t="shared" si="747"/>
        <v/>
      </c>
      <c r="S2701" s="307" t="str">
        <f t="shared" si="748"/>
        <v/>
      </c>
      <c r="T2701" s="307" t="str">
        <f t="shared" si="749"/>
        <v/>
      </c>
      <c r="U2701" s="307" t="str">
        <f t="shared" si="741"/>
        <v/>
      </c>
      <c r="V2701" s="723"/>
      <c r="X2701" s="308" t="str">
        <f t="shared" si="750"/>
        <v/>
      </c>
      <c r="Y2701" s="309" t="str">
        <f t="shared" si="751"/>
        <v/>
      </c>
      <c r="Z2701" s="308" t="str">
        <f t="shared" si="742"/>
        <v/>
      </c>
      <c r="AA2701" s="308" t="b">
        <f t="shared" si="743"/>
        <v>1</v>
      </c>
      <c r="AB2701" s="308" t="str">
        <f t="shared" si="752"/>
        <v/>
      </c>
      <c r="AC2701" s="534" t="str">
        <f t="shared" si="753"/>
        <v/>
      </c>
      <c r="AD2701" s="752" t="str">
        <f t="shared" si="754"/>
        <v/>
      </c>
      <c r="AE2701" s="534" t="str">
        <f t="shared" si="755"/>
        <v/>
      </c>
      <c r="AF2701" s="752" t="str">
        <f t="shared" si="756"/>
        <v/>
      </c>
    </row>
    <row r="2702" spans="2:32" x14ac:dyDescent="0.25">
      <c r="B2702" s="721"/>
      <c r="C2702" s="531" t="str">
        <f>IFERROR(VLOOKUP(B2702,'מצבת ורישום גנים'!B:D,3,0),"")</f>
        <v/>
      </c>
      <c r="D2702" s="721"/>
      <c r="E2702" s="723"/>
      <c r="F2702" s="723"/>
      <c r="G2702" s="723"/>
      <c r="H2702" s="723"/>
      <c r="I2702" s="992" t="str">
        <f t="shared" si="757"/>
        <v/>
      </c>
      <c r="J2702" s="723"/>
      <c r="K2702" s="724"/>
      <c r="L2702" s="723"/>
      <c r="M2702" s="306" t="str">
        <f t="shared" si="744"/>
        <v/>
      </c>
      <c r="N2702" s="32" t="str">
        <f t="shared" si="745"/>
        <v/>
      </c>
      <c r="P2702" s="307" t="str">
        <f t="shared" si="746"/>
        <v/>
      </c>
      <c r="Q2702" s="307" t="str">
        <f t="shared" si="740"/>
        <v/>
      </c>
      <c r="R2702" s="307" t="str">
        <f t="shared" si="747"/>
        <v/>
      </c>
      <c r="S2702" s="307" t="str">
        <f t="shared" si="748"/>
        <v/>
      </c>
      <c r="T2702" s="307" t="str">
        <f t="shared" si="749"/>
        <v/>
      </c>
      <c r="U2702" s="307" t="str">
        <f t="shared" si="741"/>
        <v/>
      </c>
      <c r="V2702" s="723"/>
      <c r="X2702" s="308" t="str">
        <f t="shared" si="750"/>
        <v/>
      </c>
      <c r="Y2702" s="309" t="str">
        <f t="shared" si="751"/>
        <v/>
      </c>
      <c r="Z2702" s="308" t="str">
        <f t="shared" si="742"/>
        <v/>
      </c>
      <c r="AA2702" s="308" t="b">
        <f t="shared" si="743"/>
        <v>1</v>
      </c>
      <c r="AB2702" s="308" t="str">
        <f t="shared" si="752"/>
        <v/>
      </c>
      <c r="AC2702" s="534" t="str">
        <f t="shared" si="753"/>
        <v/>
      </c>
      <c r="AD2702" s="752" t="str">
        <f t="shared" si="754"/>
        <v/>
      </c>
      <c r="AE2702" s="534" t="str">
        <f t="shared" si="755"/>
        <v/>
      </c>
      <c r="AF2702" s="752" t="str">
        <f t="shared" si="756"/>
        <v/>
      </c>
    </row>
    <row r="2703" spans="2:32" x14ac:dyDescent="0.25">
      <c r="B2703" s="721"/>
      <c r="C2703" s="531" t="str">
        <f>IFERROR(VLOOKUP(B2703,'מצבת ורישום גנים'!B:D,3,0),"")</f>
        <v/>
      </c>
      <c r="D2703" s="721"/>
      <c r="E2703" s="723"/>
      <c r="F2703" s="723"/>
      <c r="G2703" s="723"/>
      <c r="H2703" s="723"/>
      <c r="I2703" s="992" t="str">
        <f t="shared" si="757"/>
        <v/>
      </c>
      <c r="J2703" s="723"/>
      <c r="K2703" s="724"/>
      <c r="L2703" s="723"/>
      <c r="M2703" s="306" t="str">
        <f t="shared" si="744"/>
        <v/>
      </c>
      <c r="N2703" s="32" t="str">
        <f t="shared" si="745"/>
        <v/>
      </c>
      <c r="P2703" s="307" t="str">
        <f t="shared" si="746"/>
        <v/>
      </c>
      <c r="Q2703" s="307" t="str">
        <f t="shared" si="740"/>
        <v/>
      </c>
      <c r="R2703" s="307" t="str">
        <f t="shared" si="747"/>
        <v/>
      </c>
      <c r="S2703" s="307" t="str">
        <f t="shared" si="748"/>
        <v/>
      </c>
      <c r="T2703" s="307" t="str">
        <f t="shared" si="749"/>
        <v/>
      </c>
      <c r="U2703" s="307" t="str">
        <f t="shared" si="741"/>
        <v/>
      </c>
      <c r="V2703" s="723"/>
      <c r="X2703" s="308" t="str">
        <f t="shared" si="750"/>
        <v/>
      </c>
      <c r="Y2703" s="309" t="str">
        <f t="shared" si="751"/>
        <v/>
      </c>
      <c r="Z2703" s="308" t="str">
        <f t="shared" si="742"/>
        <v/>
      </c>
      <c r="AA2703" s="308" t="b">
        <f t="shared" si="743"/>
        <v>1</v>
      </c>
      <c r="AB2703" s="308" t="str">
        <f t="shared" si="752"/>
        <v/>
      </c>
      <c r="AC2703" s="534" t="str">
        <f t="shared" si="753"/>
        <v/>
      </c>
      <c r="AD2703" s="752" t="str">
        <f t="shared" si="754"/>
        <v/>
      </c>
      <c r="AE2703" s="534" t="str">
        <f t="shared" si="755"/>
        <v/>
      </c>
      <c r="AF2703" s="752" t="str">
        <f t="shared" si="756"/>
        <v/>
      </c>
    </row>
    <row r="2704" spans="2:32" x14ac:dyDescent="0.25">
      <c r="B2704" s="721"/>
      <c r="C2704" s="531" t="str">
        <f>IFERROR(VLOOKUP(B2704,'מצבת ורישום גנים'!B:D,3,0),"")</f>
        <v/>
      </c>
      <c r="D2704" s="721"/>
      <c r="E2704" s="723"/>
      <c r="F2704" s="723"/>
      <c r="G2704" s="723"/>
      <c r="H2704" s="723"/>
      <c r="I2704" s="992" t="str">
        <f t="shared" si="757"/>
        <v/>
      </c>
      <c r="J2704" s="723"/>
      <c r="K2704" s="724"/>
      <c r="L2704" s="723"/>
      <c r="M2704" s="306" t="str">
        <f t="shared" si="744"/>
        <v/>
      </c>
      <c r="N2704" s="32" t="str">
        <f t="shared" si="745"/>
        <v/>
      </c>
      <c r="P2704" s="307" t="str">
        <f t="shared" si="746"/>
        <v/>
      </c>
      <c r="Q2704" s="307" t="str">
        <f t="shared" ref="Q2704:Q2767" si="758">IF(J2704="","",IFERROR(IF(OR(H2704="גננת",H2704="מורה",H2704="רכז",H2704="רכזת גן",H2704="רכז גן",H2704="רכז בית ספר",H2704="רכזת בית ספר"),IF(J2704&gt;=75,"תקין","לא תקין"),IF(H2704="סייעת ממשיכה",IF(J2704&gt;=30,"תקין","לא תקין"),IF(H2704="סייעת רפואית/אישית",IF(J2704&gt;=12.5,"תקין","לא תקין"),IF(H2704="סייעת חדשה",IF(J2704&gt;=37,"תקין","לא תקין"),IF(OR(H2704&lt;&gt;"מורה",H2704&lt;&gt;"גננת",H2704&lt;&gt;"סייעת"),IF(J2704&gt;=30.61,"תקין","לא תקין"),"לא תקין"))))),""))</f>
        <v/>
      </c>
      <c r="R2704" s="307" t="str">
        <f t="shared" si="747"/>
        <v/>
      </c>
      <c r="S2704" s="307" t="str">
        <f t="shared" si="748"/>
        <v/>
      </c>
      <c r="T2704" s="307" t="str">
        <f t="shared" si="749"/>
        <v/>
      </c>
      <c r="U2704" s="307" t="str">
        <f t="shared" ref="U2704:U2767" si="759">IF(D2704="","",IF(Z2704&gt;1,IF(SUMIF(D:D,D2704,L:L)&gt;90,"לא תקין","תקין"),"תקין"))</f>
        <v/>
      </c>
      <c r="V2704" s="723"/>
      <c r="X2704" s="308" t="str">
        <f t="shared" si="750"/>
        <v/>
      </c>
      <c r="Y2704" s="309" t="str">
        <f t="shared" si="751"/>
        <v/>
      </c>
      <c r="Z2704" s="308" t="str">
        <f t="shared" ref="Z2704:Z2767" si="760">IF(D2704="","",COUNTIF(D:D,D2704))</f>
        <v/>
      </c>
      <c r="AA2704" s="308" t="b">
        <f t="shared" ref="AA2704:AA2767" si="761">MOD(MID(REPT(0,9-LEN(D2704))&amp;D2704,1,1)+MID("0246813579",MID(REPT(0,9-LEN(D2704))&amp;D2704,2,1)+1,1)+MID(REPT(0,9-LEN(D2704))&amp;D2704,3,1)+MID("0246813579",MID(REPT(0,9-LEN(D2704))&amp;D2704,4,1)+1,1)+MID(REPT(0,9-LEN(D2704))&amp;D2704,5,1)+MID("0246813579",MID(REPT(0,9-LEN(D2704))&amp;D2704,6,1)+1,1)+MID(REPT(0,9-LEN(D2704))&amp;D2704,7,1)+MID("0246813579",MID(REPT(0,9-LEN(D2704))&amp;D2704,8,1)+1,1)+MID(REPT(0,9-LEN(D2704))&amp;D2704,9,1),10)=0</f>
        <v>1</v>
      </c>
      <c r="AB2704" s="308" t="str">
        <f t="shared" si="752"/>
        <v/>
      </c>
      <c r="AC2704" s="534" t="str">
        <f t="shared" si="753"/>
        <v/>
      </c>
      <c r="AD2704" s="752" t="str">
        <f t="shared" si="754"/>
        <v/>
      </c>
      <c r="AE2704" s="534" t="str">
        <f t="shared" si="755"/>
        <v/>
      </c>
      <c r="AF2704" s="752" t="str">
        <f t="shared" si="756"/>
        <v/>
      </c>
    </row>
    <row r="2705" spans="2:32" x14ac:dyDescent="0.25">
      <c r="B2705" s="721"/>
      <c r="C2705" s="531" t="str">
        <f>IFERROR(VLOOKUP(B2705,'מצבת ורישום גנים'!B:D,3,0),"")</f>
        <v/>
      </c>
      <c r="D2705" s="721"/>
      <c r="E2705" s="723"/>
      <c r="F2705" s="723"/>
      <c r="G2705" s="723"/>
      <c r="H2705" s="723"/>
      <c r="I2705" s="992" t="str">
        <f t="shared" si="757"/>
        <v/>
      </c>
      <c r="J2705" s="723"/>
      <c r="K2705" s="724"/>
      <c r="L2705" s="723"/>
      <c r="M2705" s="306" t="str">
        <f t="shared" ref="M2705:M2768" si="762">IF(AND(L2705&gt;0,K2705&gt;0),K2705*L2705,"")</f>
        <v/>
      </c>
      <c r="N2705" s="32" t="str">
        <f t="shared" ref="N2705:N2768" si="763">TEXT(LEFT(H2705,2),0)</f>
        <v/>
      </c>
      <c r="P2705" s="307" t="str">
        <f t="shared" ref="P2705:P2768" si="764">IF(D2705="","",IF(AA2705=FALSE,"לא תקין","תקין"))</f>
        <v/>
      </c>
      <c r="Q2705" s="307" t="str">
        <f t="shared" si="758"/>
        <v/>
      </c>
      <c r="R2705" s="307" t="str">
        <f t="shared" ref="R2705:R2768" si="765">IF(K2705="","",IF(OR(Y2705&lt;100%,Y2705&gt;140%),"לא תקין","תקין"))</f>
        <v/>
      </c>
      <c r="S2705" s="307" t="str">
        <f t="shared" ref="S2705:S2768" si="766">IF(J2705="","",IFERROR(IF(J2705&gt;120,"לא תקין","תקין"),""))</f>
        <v/>
      </c>
      <c r="T2705" s="307" t="str">
        <f t="shared" ref="T2705:T2768" si="767">IF(L2705="","",IF(H2705="","יש להזין איש צוות",IF(OR(H2705="מורה",H2705="גננת",H2705="רכז גן",H2705="רכזת גן",H2705="סייעת ממשיכה",H2705="סייעת חדשה",H2705="מדצית",H2705="מדצ",H2705="מדריך",H2705="מדריכה",H2705="תוספת כח אדם"),IF(L2705&lt;=90,"תקין","לא תקין"),IF(OR(H2705="רכז בית ספר",H2705="רכזת תכנית בבית הספר",H2705="רכזת בית ספר"),IF(L2705&lt;=114,"תקין","לא תקין"),IF(OR(H2705="סגנית רכזת מעל 150",H2705="סגן רכז"),IF(L2705&lt;=93,"תקין","לא תקין"),"לא תקין")))))</f>
        <v/>
      </c>
      <c r="U2705" s="307" t="str">
        <f t="shared" si="759"/>
        <v/>
      </c>
      <c r="V2705" s="723"/>
      <c r="X2705" s="308" t="str">
        <f t="shared" ref="X2705:X2768" si="768">IF(M2705="","",IF(OR(R2705="לא תקין",S2705="לא תקין",T2705="לא תקין",,U2705="לא תקין"),"לא תקין","תקין"))</f>
        <v/>
      </c>
      <c r="Y2705" s="309" t="str">
        <f t="shared" ref="Y2705:Y2768" si="769">IFERROR(IF(J2705="","",K2705/J2705),"")</f>
        <v/>
      </c>
      <c r="Z2705" s="308" t="str">
        <f t="shared" si="760"/>
        <v/>
      </c>
      <c r="AA2705" s="308" t="b">
        <f t="shared" si="761"/>
        <v>1</v>
      </c>
      <c r="AB2705" s="308" t="str">
        <f t="shared" ref="AB2705:AB2768" si="770">IF(H2705="גננת",IF(J2705&lt;75,"לא תקין","תקין"),"")</f>
        <v/>
      </c>
      <c r="AC2705" s="534" t="str">
        <f t="shared" ref="AC2705:AC2768" si="771">IF(B2705&lt;&gt;"",B2705&amp;H2705,"")</f>
        <v/>
      </c>
      <c r="AD2705" s="752" t="str">
        <f t="shared" ref="AD2705:AD2768" si="772">M2705</f>
        <v/>
      </c>
      <c r="AE2705" s="534" t="str">
        <f t="shared" ref="AE2705:AE2768" si="773">IF(B2705&lt;&gt;"",B2705&amp;LEFT(H2705,5),"")</f>
        <v/>
      </c>
      <c r="AF2705" s="752" t="str">
        <f t="shared" ref="AF2705:AF2768" si="774">M2705</f>
        <v/>
      </c>
    </row>
    <row r="2706" spans="2:32" x14ac:dyDescent="0.25">
      <c r="B2706" s="721"/>
      <c r="C2706" s="531" t="str">
        <f>IFERROR(VLOOKUP(B2706,'מצבת ורישום גנים'!B:D,3,0),"")</f>
        <v/>
      </c>
      <c r="D2706" s="721"/>
      <c r="E2706" s="723"/>
      <c r="F2706" s="723"/>
      <c r="G2706" s="723"/>
      <c r="H2706" s="723"/>
      <c r="I2706" s="992" t="str">
        <f t="shared" ref="I2706:I2769" si="775">SUBSTITUTE(IFERROR(IF(H2706="מדצ","מדצ/ית",IF(OR(H2706="סייעת ממשיכה",H2706="סייעת חדשה",H2706="סייעת רפואית/אישית"),"סייעת",IF(H2706="רכזת גן","רכזת גן"))),""),"FALSE","")</f>
        <v/>
      </c>
      <c r="J2706" s="723"/>
      <c r="K2706" s="724"/>
      <c r="L2706" s="723"/>
      <c r="M2706" s="306" t="str">
        <f t="shared" si="762"/>
        <v/>
      </c>
      <c r="N2706" s="32" t="str">
        <f t="shared" si="763"/>
        <v/>
      </c>
      <c r="P2706" s="307" t="str">
        <f t="shared" si="764"/>
        <v/>
      </c>
      <c r="Q2706" s="307" t="str">
        <f t="shared" si="758"/>
        <v/>
      </c>
      <c r="R2706" s="307" t="str">
        <f t="shared" si="765"/>
        <v/>
      </c>
      <c r="S2706" s="307" t="str">
        <f t="shared" si="766"/>
        <v/>
      </c>
      <c r="T2706" s="307" t="str">
        <f t="shared" si="767"/>
        <v/>
      </c>
      <c r="U2706" s="307" t="str">
        <f t="shared" si="759"/>
        <v/>
      </c>
      <c r="V2706" s="723"/>
      <c r="X2706" s="308" t="str">
        <f t="shared" si="768"/>
        <v/>
      </c>
      <c r="Y2706" s="309" t="str">
        <f t="shared" si="769"/>
        <v/>
      </c>
      <c r="Z2706" s="308" t="str">
        <f t="shared" si="760"/>
        <v/>
      </c>
      <c r="AA2706" s="308" t="b">
        <f t="shared" si="761"/>
        <v>1</v>
      </c>
      <c r="AB2706" s="308" t="str">
        <f t="shared" si="770"/>
        <v/>
      </c>
      <c r="AC2706" s="534" t="str">
        <f t="shared" si="771"/>
        <v/>
      </c>
      <c r="AD2706" s="752" t="str">
        <f t="shared" si="772"/>
        <v/>
      </c>
      <c r="AE2706" s="534" t="str">
        <f t="shared" si="773"/>
        <v/>
      </c>
      <c r="AF2706" s="752" t="str">
        <f t="shared" si="774"/>
        <v/>
      </c>
    </row>
    <row r="2707" spans="2:32" x14ac:dyDescent="0.25">
      <c r="B2707" s="721"/>
      <c r="C2707" s="531" t="str">
        <f>IFERROR(VLOOKUP(B2707,'מצבת ורישום גנים'!B:D,3,0),"")</f>
        <v/>
      </c>
      <c r="D2707" s="721"/>
      <c r="E2707" s="723"/>
      <c r="F2707" s="723"/>
      <c r="G2707" s="723"/>
      <c r="H2707" s="723"/>
      <c r="I2707" s="992" t="str">
        <f t="shared" si="775"/>
        <v/>
      </c>
      <c r="J2707" s="723"/>
      <c r="K2707" s="724"/>
      <c r="L2707" s="723"/>
      <c r="M2707" s="306" t="str">
        <f t="shared" si="762"/>
        <v/>
      </c>
      <c r="N2707" s="32" t="str">
        <f t="shared" si="763"/>
        <v/>
      </c>
      <c r="P2707" s="307" t="str">
        <f t="shared" si="764"/>
        <v/>
      </c>
      <c r="Q2707" s="307" t="str">
        <f t="shared" si="758"/>
        <v/>
      </c>
      <c r="R2707" s="307" t="str">
        <f t="shared" si="765"/>
        <v/>
      </c>
      <c r="S2707" s="307" t="str">
        <f t="shared" si="766"/>
        <v/>
      </c>
      <c r="T2707" s="307" t="str">
        <f t="shared" si="767"/>
        <v/>
      </c>
      <c r="U2707" s="307" t="str">
        <f t="shared" si="759"/>
        <v/>
      </c>
      <c r="V2707" s="723"/>
      <c r="X2707" s="308" t="str">
        <f t="shared" si="768"/>
        <v/>
      </c>
      <c r="Y2707" s="309" t="str">
        <f t="shared" si="769"/>
        <v/>
      </c>
      <c r="Z2707" s="308" t="str">
        <f t="shared" si="760"/>
        <v/>
      </c>
      <c r="AA2707" s="308" t="b">
        <f t="shared" si="761"/>
        <v>1</v>
      </c>
      <c r="AB2707" s="308" t="str">
        <f t="shared" si="770"/>
        <v/>
      </c>
      <c r="AC2707" s="534" t="str">
        <f t="shared" si="771"/>
        <v/>
      </c>
      <c r="AD2707" s="752" t="str">
        <f t="shared" si="772"/>
        <v/>
      </c>
      <c r="AE2707" s="534" t="str">
        <f t="shared" si="773"/>
        <v/>
      </c>
      <c r="AF2707" s="752" t="str">
        <f t="shared" si="774"/>
        <v/>
      </c>
    </row>
    <row r="2708" spans="2:32" x14ac:dyDescent="0.25">
      <c r="B2708" s="721"/>
      <c r="C2708" s="531" t="str">
        <f>IFERROR(VLOOKUP(B2708,'מצבת ורישום גנים'!B:D,3,0),"")</f>
        <v/>
      </c>
      <c r="D2708" s="721"/>
      <c r="E2708" s="723"/>
      <c r="F2708" s="723"/>
      <c r="G2708" s="723"/>
      <c r="H2708" s="723"/>
      <c r="I2708" s="992" t="str">
        <f t="shared" si="775"/>
        <v/>
      </c>
      <c r="J2708" s="723"/>
      <c r="K2708" s="724"/>
      <c r="L2708" s="723"/>
      <c r="M2708" s="306" t="str">
        <f t="shared" si="762"/>
        <v/>
      </c>
      <c r="N2708" s="32" t="str">
        <f t="shared" si="763"/>
        <v/>
      </c>
      <c r="P2708" s="307" t="str">
        <f t="shared" si="764"/>
        <v/>
      </c>
      <c r="Q2708" s="307" t="str">
        <f t="shared" si="758"/>
        <v/>
      </c>
      <c r="R2708" s="307" t="str">
        <f t="shared" si="765"/>
        <v/>
      </c>
      <c r="S2708" s="307" t="str">
        <f t="shared" si="766"/>
        <v/>
      </c>
      <c r="T2708" s="307" t="str">
        <f t="shared" si="767"/>
        <v/>
      </c>
      <c r="U2708" s="307" t="str">
        <f t="shared" si="759"/>
        <v/>
      </c>
      <c r="V2708" s="723"/>
      <c r="X2708" s="308" t="str">
        <f t="shared" si="768"/>
        <v/>
      </c>
      <c r="Y2708" s="309" t="str">
        <f t="shared" si="769"/>
        <v/>
      </c>
      <c r="Z2708" s="308" t="str">
        <f t="shared" si="760"/>
        <v/>
      </c>
      <c r="AA2708" s="308" t="b">
        <f t="shared" si="761"/>
        <v>1</v>
      </c>
      <c r="AB2708" s="308" t="str">
        <f t="shared" si="770"/>
        <v/>
      </c>
      <c r="AC2708" s="534" t="str">
        <f t="shared" si="771"/>
        <v/>
      </c>
      <c r="AD2708" s="752" t="str">
        <f t="shared" si="772"/>
        <v/>
      </c>
      <c r="AE2708" s="534" t="str">
        <f t="shared" si="773"/>
        <v/>
      </c>
      <c r="AF2708" s="752" t="str">
        <f t="shared" si="774"/>
        <v/>
      </c>
    </row>
    <row r="2709" spans="2:32" x14ac:dyDescent="0.25">
      <c r="B2709" s="721"/>
      <c r="C2709" s="531" t="str">
        <f>IFERROR(VLOOKUP(B2709,'מצבת ורישום גנים'!B:D,3,0),"")</f>
        <v/>
      </c>
      <c r="D2709" s="721"/>
      <c r="E2709" s="723"/>
      <c r="F2709" s="723"/>
      <c r="G2709" s="723"/>
      <c r="H2709" s="723"/>
      <c r="I2709" s="992" t="str">
        <f t="shared" si="775"/>
        <v/>
      </c>
      <c r="J2709" s="723"/>
      <c r="K2709" s="724"/>
      <c r="L2709" s="723"/>
      <c r="M2709" s="306" t="str">
        <f t="shared" si="762"/>
        <v/>
      </c>
      <c r="N2709" s="32" t="str">
        <f t="shared" si="763"/>
        <v/>
      </c>
      <c r="P2709" s="307" t="str">
        <f t="shared" si="764"/>
        <v/>
      </c>
      <c r="Q2709" s="307" t="str">
        <f t="shared" si="758"/>
        <v/>
      </c>
      <c r="R2709" s="307" t="str">
        <f t="shared" si="765"/>
        <v/>
      </c>
      <c r="S2709" s="307" t="str">
        <f t="shared" si="766"/>
        <v/>
      </c>
      <c r="T2709" s="307" t="str">
        <f t="shared" si="767"/>
        <v/>
      </c>
      <c r="U2709" s="307" t="str">
        <f t="shared" si="759"/>
        <v/>
      </c>
      <c r="V2709" s="723"/>
      <c r="X2709" s="308" t="str">
        <f t="shared" si="768"/>
        <v/>
      </c>
      <c r="Y2709" s="309" t="str">
        <f t="shared" si="769"/>
        <v/>
      </c>
      <c r="Z2709" s="308" t="str">
        <f t="shared" si="760"/>
        <v/>
      </c>
      <c r="AA2709" s="308" t="b">
        <f t="shared" si="761"/>
        <v>1</v>
      </c>
      <c r="AB2709" s="308" t="str">
        <f t="shared" si="770"/>
        <v/>
      </c>
      <c r="AC2709" s="534" t="str">
        <f t="shared" si="771"/>
        <v/>
      </c>
      <c r="AD2709" s="752" t="str">
        <f t="shared" si="772"/>
        <v/>
      </c>
      <c r="AE2709" s="534" t="str">
        <f t="shared" si="773"/>
        <v/>
      </c>
      <c r="AF2709" s="752" t="str">
        <f t="shared" si="774"/>
        <v/>
      </c>
    </row>
    <row r="2710" spans="2:32" x14ac:dyDescent="0.25">
      <c r="B2710" s="721"/>
      <c r="C2710" s="531" t="str">
        <f>IFERROR(VLOOKUP(B2710,'מצבת ורישום גנים'!B:D,3,0),"")</f>
        <v/>
      </c>
      <c r="D2710" s="721"/>
      <c r="E2710" s="723"/>
      <c r="F2710" s="723"/>
      <c r="G2710" s="723"/>
      <c r="H2710" s="723"/>
      <c r="I2710" s="992" t="str">
        <f t="shared" si="775"/>
        <v/>
      </c>
      <c r="J2710" s="723"/>
      <c r="K2710" s="724"/>
      <c r="L2710" s="723"/>
      <c r="M2710" s="306" t="str">
        <f t="shared" si="762"/>
        <v/>
      </c>
      <c r="N2710" s="32" t="str">
        <f t="shared" si="763"/>
        <v/>
      </c>
      <c r="P2710" s="307" t="str">
        <f t="shared" si="764"/>
        <v/>
      </c>
      <c r="Q2710" s="307" t="str">
        <f t="shared" si="758"/>
        <v/>
      </c>
      <c r="R2710" s="307" t="str">
        <f t="shared" si="765"/>
        <v/>
      </c>
      <c r="S2710" s="307" t="str">
        <f t="shared" si="766"/>
        <v/>
      </c>
      <c r="T2710" s="307" t="str">
        <f t="shared" si="767"/>
        <v/>
      </c>
      <c r="U2710" s="307" t="str">
        <f t="shared" si="759"/>
        <v/>
      </c>
      <c r="V2710" s="723"/>
      <c r="X2710" s="308" t="str">
        <f t="shared" si="768"/>
        <v/>
      </c>
      <c r="Y2710" s="309" t="str">
        <f t="shared" si="769"/>
        <v/>
      </c>
      <c r="Z2710" s="308" t="str">
        <f t="shared" si="760"/>
        <v/>
      </c>
      <c r="AA2710" s="308" t="b">
        <f t="shared" si="761"/>
        <v>1</v>
      </c>
      <c r="AB2710" s="308" t="str">
        <f t="shared" si="770"/>
        <v/>
      </c>
      <c r="AC2710" s="534" t="str">
        <f t="shared" si="771"/>
        <v/>
      </c>
      <c r="AD2710" s="752" t="str">
        <f t="shared" si="772"/>
        <v/>
      </c>
      <c r="AE2710" s="534" t="str">
        <f t="shared" si="773"/>
        <v/>
      </c>
      <c r="AF2710" s="752" t="str">
        <f t="shared" si="774"/>
        <v/>
      </c>
    </row>
    <row r="2711" spans="2:32" x14ac:dyDescent="0.25">
      <c r="B2711" s="721"/>
      <c r="C2711" s="531" t="str">
        <f>IFERROR(VLOOKUP(B2711,'מצבת ורישום גנים'!B:D,3,0),"")</f>
        <v/>
      </c>
      <c r="D2711" s="721"/>
      <c r="E2711" s="723"/>
      <c r="F2711" s="723"/>
      <c r="G2711" s="723"/>
      <c r="H2711" s="723"/>
      <c r="I2711" s="992" t="str">
        <f t="shared" si="775"/>
        <v/>
      </c>
      <c r="J2711" s="723"/>
      <c r="K2711" s="724"/>
      <c r="L2711" s="723"/>
      <c r="M2711" s="306" t="str">
        <f t="shared" si="762"/>
        <v/>
      </c>
      <c r="N2711" s="32" t="str">
        <f t="shared" si="763"/>
        <v/>
      </c>
      <c r="P2711" s="307" t="str">
        <f t="shared" si="764"/>
        <v/>
      </c>
      <c r="Q2711" s="307" t="str">
        <f t="shared" si="758"/>
        <v/>
      </c>
      <c r="R2711" s="307" t="str">
        <f t="shared" si="765"/>
        <v/>
      </c>
      <c r="S2711" s="307" t="str">
        <f t="shared" si="766"/>
        <v/>
      </c>
      <c r="T2711" s="307" t="str">
        <f t="shared" si="767"/>
        <v/>
      </c>
      <c r="U2711" s="307" t="str">
        <f t="shared" si="759"/>
        <v/>
      </c>
      <c r="V2711" s="723"/>
      <c r="X2711" s="308" t="str">
        <f t="shared" si="768"/>
        <v/>
      </c>
      <c r="Y2711" s="309" t="str">
        <f t="shared" si="769"/>
        <v/>
      </c>
      <c r="Z2711" s="308" t="str">
        <f t="shared" si="760"/>
        <v/>
      </c>
      <c r="AA2711" s="308" t="b">
        <f t="shared" si="761"/>
        <v>1</v>
      </c>
      <c r="AB2711" s="308" t="str">
        <f t="shared" si="770"/>
        <v/>
      </c>
      <c r="AC2711" s="534" t="str">
        <f t="shared" si="771"/>
        <v/>
      </c>
      <c r="AD2711" s="752" t="str">
        <f t="shared" si="772"/>
        <v/>
      </c>
      <c r="AE2711" s="534" t="str">
        <f t="shared" si="773"/>
        <v/>
      </c>
      <c r="AF2711" s="752" t="str">
        <f t="shared" si="774"/>
        <v/>
      </c>
    </row>
    <row r="2712" spans="2:32" x14ac:dyDescent="0.25">
      <c r="B2712" s="721"/>
      <c r="C2712" s="531" t="str">
        <f>IFERROR(VLOOKUP(B2712,'מצבת ורישום גנים'!B:D,3,0),"")</f>
        <v/>
      </c>
      <c r="D2712" s="721"/>
      <c r="E2712" s="723"/>
      <c r="F2712" s="723"/>
      <c r="G2712" s="723"/>
      <c r="H2712" s="723"/>
      <c r="I2712" s="992" t="str">
        <f t="shared" si="775"/>
        <v/>
      </c>
      <c r="J2712" s="723"/>
      <c r="K2712" s="724"/>
      <c r="L2712" s="723"/>
      <c r="M2712" s="306" t="str">
        <f t="shared" si="762"/>
        <v/>
      </c>
      <c r="N2712" s="32" t="str">
        <f t="shared" si="763"/>
        <v/>
      </c>
      <c r="P2712" s="307" t="str">
        <f t="shared" si="764"/>
        <v/>
      </c>
      <c r="Q2712" s="307" t="str">
        <f t="shared" si="758"/>
        <v/>
      </c>
      <c r="R2712" s="307" t="str">
        <f t="shared" si="765"/>
        <v/>
      </c>
      <c r="S2712" s="307" t="str">
        <f t="shared" si="766"/>
        <v/>
      </c>
      <c r="T2712" s="307" t="str">
        <f t="shared" si="767"/>
        <v/>
      </c>
      <c r="U2712" s="307" t="str">
        <f t="shared" si="759"/>
        <v/>
      </c>
      <c r="V2712" s="723"/>
      <c r="X2712" s="308" t="str">
        <f t="shared" si="768"/>
        <v/>
      </c>
      <c r="Y2712" s="309" t="str">
        <f t="shared" si="769"/>
        <v/>
      </c>
      <c r="Z2712" s="308" t="str">
        <f t="shared" si="760"/>
        <v/>
      </c>
      <c r="AA2712" s="308" t="b">
        <f t="shared" si="761"/>
        <v>1</v>
      </c>
      <c r="AB2712" s="308" t="str">
        <f t="shared" si="770"/>
        <v/>
      </c>
      <c r="AC2712" s="534" t="str">
        <f t="shared" si="771"/>
        <v/>
      </c>
      <c r="AD2712" s="752" t="str">
        <f t="shared" si="772"/>
        <v/>
      </c>
      <c r="AE2712" s="534" t="str">
        <f t="shared" si="773"/>
        <v/>
      </c>
      <c r="AF2712" s="752" t="str">
        <f t="shared" si="774"/>
        <v/>
      </c>
    </row>
    <row r="2713" spans="2:32" x14ac:dyDescent="0.25">
      <c r="B2713" s="721"/>
      <c r="C2713" s="531" t="str">
        <f>IFERROR(VLOOKUP(B2713,'מצבת ורישום גנים'!B:D,3,0),"")</f>
        <v/>
      </c>
      <c r="D2713" s="721"/>
      <c r="E2713" s="723"/>
      <c r="F2713" s="723"/>
      <c r="G2713" s="723"/>
      <c r="H2713" s="723"/>
      <c r="I2713" s="992" t="str">
        <f t="shared" si="775"/>
        <v/>
      </c>
      <c r="J2713" s="723"/>
      <c r="K2713" s="724"/>
      <c r="L2713" s="723"/>
      <c r="M2713" s="306" t="str">
        <f t="shared" si="762"/>
        <v/>
      </c>
      <c r="N2713" s="32" t="str">
        <f t="shared" si="763"/>
        <v/>
      </c>
      <c r="P2713" s="307" t="str">
        <f t="shared" si="764"/>
        <v/>
      </c>
      <c r="Q2713" s="307" t="str">
        <f t="shared" si="758"/>
        <v/>
      </c>
      <c r="R2713" s="307" t="str">
        <f t="shared" si="765"/>
        <v/>
      </c>
      <c r="S2713" s="307" t="str">
        <f t="shared" si="766"/>
        <v/>
      </c>
      <c r="T2713" s="307" t="str">
        <f t="shared" si="767"/>
        <v/>
      </c>
      <c r="U2713" s="307" t="str">
        <f t="shared" si="759"/>
        <v/>
      </c>
      <c r="V2713" s="723"/>
      <c r="X2713" s="308" t="str">
        <f t="shared" si="768"/>
        <v/>
      </c>
      <c r="Y2713" s="309" t="str">
        <f t="shared" si="769"/>
        <v/>
      </c>
      <c r="Z2713" s="308" t="str">
        <f t="shared" si="760"/>
        <v/>
      </c>
      <c r="AA2713" s="308" t="b">
        <f t="shared" si="761"/>
        <v>1</v>
      </c>
      <c r="AB2713" s="308" t="str">
        <f t="shared" si="770"/>
        <v/>
      </c>
      <c r="AC2713" s="534" t="str">
        <f t="shared" si="771"/>
        <v/>
      </c>
      <c r="AD2713" s="752" t="str">
        <f t="shared" si="772"/>
        <v/>
      </c>
      <c r="AE2713" s="534" t="str">
        <f t="shared" si="773"/>
        <v/>
      </c>
      <c r="AF2713" s="752" t="str">
        <f t="shared" si="774"/>
        <v/>
      </c>
    </row>
    <row r="2714" spans="2:32" x14ac:dyDescent="0.25">
      <c r="B2714" s="721"/>
      <c r="C2714" s="531" t="str">
        <f>IFERROR(VLOOKUP(B2714,'מצבת ורישום גנים'!B:D,3,0),"")</f>
        <v/>
      </c>
      <c r="D2714" s="721"/>
      <c r="E2714" s="723"/>
      <c r="F2714" s="723"/>
      <c r="G2714" s="723"/>
      <c r="H2714" s="723"/>
      <c r="I2714" s="992" t="str">
        <f t="shared" si="775"/>
        <v/>
      </c>
      <c r="J2714" s="723"/>
      <c r="K2714" s="724"/>
      <c r="L2714" s="723"/>
      <c r="M2714" s="306" t="str">
        <f t="shared" si="762"/>
        <v/>
      </c>
      <c r="N2714" s="32" t="str">
        <f t="shared" si="763"/>
        <v/>
      </c>
      <c r="P2714" s="307" t="str">
        <f t="shared" si="764"/>
        <v/>
      </c>
      <c r="Q2714" s="307" t="str">
        <f t="shared" si="758"/>
        <v/>
      </c>
      <c r="R2714" s="307" t="str">
        <f t="shared" si="765"/>
        <v/>
      </c>
      <c r="S2714" s="307" t="str">
        <f t="shared" si="766"/>
        <v/>
      </c>
      <c r="T2714" s="307" t="str">
        <f t="shared" si="767"/>
        <v/>
      </c>
      <c r="U2714" s="307" t="str">
        <f t="shared" si="759"/>
        <v/>
      </c>
      <c r="V2714" s="723"/>
      <c r="X2714" s="308" t="str">
        <f t="shared" si="768"/>
        <v/>
      </c>
      <c r="Y2714" s="309" t="str">
        <f t="shared" si="769"/>
        <v/>
      </c>
      <c r="Z2714" s="308" t="str">
        <f t="shared" si="760"/>
        <v/>
      </c>
      <c r="AA2714" s="308" t="b">
        <f t="shared" si="761"/>
        <v>1</v>
      </c>
      <c r="AB2714" s="308" t="str">
        <f t="shared" si="770"/>
        <v/>
      </c>
      <c r="AC2714" s="534" t="str">
        <f t="shared" si="771"/>
        <v/>
      </c>
      <c r="AD2714" s="752" t="str">
        <f t="shared" si="772"/>
        <v/>
      </c>
      <c r="AE2714" s="534" t="str">
        <f t="shared" si="773"/>
        <v/>
      </c>
      <c r="AF2714" s="752" t="str">
        <f t="shared" si="774"/>
        <v/>
      </c>
    </row>
    <row r="2715" spans="2:32" x14ac:dyDescent="0.25">
      <c r="B2715" s="721"/>
      <c r="C2715" s="531" t="str">
        <f>IFERROR(VLOOKUP(B2715,'מצבת ורישום גנים'!B:D,3,0),"")</f>
        <v/>
      </c>
      <c r="D2715" s="721"/>
      <c r="E2715" s="723"/>
      <c r="F2715" s="723"/>
      <c r="G2715" s="723"/>
      <c r="H2715" s="723"/>
      <c r="I2715" s="992" t="str">
        <f t="shared" si="775"/>
        <v/>
      </c>
      <c r="J2715" s="723"/>
      <c r="K2715" s="724"/>
      <c r="L2715" s="723"/>
      <c r="M2715" s="306" t="str">
        <f t="shared" si="762"/>
        <v/>
      </c>
      <c r="N2715" s="32" t="str">
        <f t="shared" si="763"/>
        <v/>
      </c>
      <c r="P2715" s="307" t="str">
        <f t="shared" si="764"/>
        <v/>
      </c>
      <c r="Q2715" s="307" t="str">
        <f t="shared" si="758"/>
        <v/>
      </c>
      <c r="R2715" s="307" t="str">
        <f t="shared" si="765"/>
        <v/>
      </c>
      <c r="S2715" s="307" t="str">
        <f t="shared" si="766"/>
        <v/>
      </c>
      <c r="T2715" s="307" t="str">
        <f t="shared" si="767"/>
        <v/>
      </c>
      <c r="U2715" s="307" t="str">
        <f t="shared" si="759"/>
        <v/>
      </c>
      <c r="V2715" s="723"/>
      <c r="X2715" s="308" t="str">
        <f t="shared" si="768"/>
        <v/>
      </c>
      <c r="Y2715" s="309" t="str">
        <f t="shared" si="769"/>
        <v/>
      </c>
      <c r="Z2715" s="308" t="str">
        <f t="shared" si="760"/>
        <v/>
      </c>
      <c r="AA2715" s="308" t="b">
        <f t="shared" si="761"/>
        <v>1</v>
      </c>
      <c r="AB2715" s="308" t="str">
        <f t="shared" si="770"/>
        <v/>
      </c>
      <c r="AC2715" s="534" t="str">
        <f t="shared" si="771"/>
        <v/>
      </c>
      <c r="AD2715" s="752" t="str">
        <f t="shared" si="772"/>
        <v/>
      </c>
      <c r="AE2715" s="534" t="str">
        <f t="shared" si="773"/>
        <v/>
      </c>
      <c r="AF2715" s="752" t="str">
        <f t="shared" si="774"/>
        <v/>
      </c>
    </row>
    <row r="2716" spans="2:32" x14ac:dyDescent="0.25">
      <c r="B2716" s="721"/>
      <c r="C2716" s="531" t="str">
        <f>IFERROR(VLOOKUP(B2716,'מצבת ורישום גנים'!B:D,3,0),"")</f>
        <v/>
      </c>
      <c r="D2716" s="721"/>
      <c r="E2716" s="723"/>
      <c r="F2716" s="723"/>
      <c r="G2716" s="723"/>
      <c r="H2716" s="723"/>
      <c r="I2716" s="992" t="str">
        <f t="shared" si="775"/>
        <v/>
      </c>
      <c r="J2716" s="723"/>
      <c r="K2716" s="724"/>
      <c r="L2716" s="723"/>
      <c r="M2716" s="306" t="str">
        <f t="shared" si="762"/>
        <v/>
      </c>
      <c r="N2716" s="32" t="str">
        <f t="shared" si="763"/>
        <v/>
      </c>
      <c r="P2716" s="307" t="str">
        <f t="shared" si="764"/>
        <v/>
      </c>
      <c r="Q2716" s="307" t="str">
        <f t="shared" si="758"/>
        <v/>
      </c>
      <c r="R2716" s="307" t="str">
        <f t="shared" si="765"/>
        <v/>
      </c>
      <c r="S2716" s="307" t="str">
        <f t="shared" si="766"/>
        <v/>
      </c>
      <c r="T2716" s="307" t="str">
        <f t="shared" si="767"/>
        <v/>
      </c>
      <c r="U2716" s="307" t="str">
        <f t="shared" si="759"/>
        <v/>
      </c>
      <c r="V2716" s="723"/>
      <c r="X2716" s="308" t="str">
        <f t="shared" si="768"/>
        <v/>
      </c>
      <c r="Y2716" s="309" t="str">
        <f t="shared" si="769"/>
        <v/>
      </c>
      <c r="Z2716" s="308" t="str">
        <f t="shared" si="760"/>
        <v/>
      </c>
      <c r="AA2716" s="308" t="b">
        <f t="shared" si="761"/>
        <v>1</v>
      </c>
      <c r="AB2716" s="308" t="str">
        <f t="shared" si="770"/>
        <v/>
      </c>
      <c r="AC2716" s="534" t="str">
        <f t="shared" si="771"/>
        <v/>
      </c>
      <c r="AD2716" s="752" t="str">
        <f t="shared" si="772"/>
        <v/>
      </c>
      <c r="AE2716" s="534" t="str">
        <f t="shared" si="773"/>
        <v/>
      </c>
      <c r="AF2716" s="752" t="str">
        <f t="shared" si="774"/>
        <v/>
      </c>
    </row>
    <row r="2717" spans="2:32" x14ac:dyDescent="0.25">
      <c r="B2717" s="721"/>
      <c r="C2717" s="531" t="str">
        <f>IFERROR(VLOOKUP(B2717,'מצבת ורישום גנים'!B:D,3,0),"")</f>
        <v/>
      </c>
      <c r="D2717" s="721"/>
      <c r="E2717" s="723"/>
      <c r="F2717" s="723"/>
      <c r="G2717" s="723"/>
      <c r="H2717" s="723"/>
      <c r="I2717" s="992" t="str">
        <f t="shared" si="775"/>
        <v/>
      </c>
      <c r="J2717" s="723"/>
      <c r="K2717" s="724"/>
      <c r="L2717" s="723"/>
      <c r="M2717" s="306" t="str">
        <f t="shared" si="762"/>
        <v/>
      </c>
      <c r="N2717" s="32" t="str">
        <f t="shared" si="763"/>
        <v/>
      </c>
      <c r="P2717" s="307" t="str">
        <f t="shared" si="764"/>
        <v/>
      </c>
      <c r="Q2717" s="307" t="str">
        <f t="shared" si="758"/>
        <v/>
      </c>
      <c r="R2717" s="307" t="str">
        <f t="shared" si="765"/>
        <v/>
      </c>
      <c r="S2717" s="307" t="str">
        <f t="shared" si="766"/>
        <v/>
      </c>
      <c r="T2717" s="307" t="str">
        <f t="shared" si="767"/>
        <v/>
      </c>
      <c r="U2717" s="307" t="str">
        <f t="shared" si="759"/>
        <v/>
      </c>
      <c r="V2717" s="723"/>
      <c r="X2717" s="308" t="str">
        <f t="shared" si="768"/>
        <v/>
      </c>
      <c r="Y2717" s="309" t="str">
        <f t="shared" si="769"/>
        <v/>
      </c>
      <c r="Z2717" s="308" t="str">
        <f t="shared" si="760"/>
        <v/>
      </c>
      <c r="AA2717" s="308" t="b">
        <f t="shared" si="761"/>
        <v>1</v>
      </c>
      <c r="AB2717" s="308" t="str">
        <f t="shared" si="770"/>
        <v/>
      </c>
      <c r="AC2717" s="534" t="str">
        <f t="shared" si="771"/>
        <v/>
      </c>
      <c r="AD2717" s="752" t="str">
        <f t="shared" si="772"/>
        <v/>
      </c>
      <c r="AE2717" s="534" t="str">
        <f t="shared" si="773"/>
        <v/>
      </c>
      <c r="AF2717" s="752" t="str">
        <f t="shared" si="774"/>
        <v/>
      </c>
    </row>
    <row r="2718" spans="2:32" x14ac:dyDescent="0.25">
      <c r="B2718" s="721"/>
      <c r="C2718" s="531" t="str">
        <f>IFERROR(VLOOKUP(B2718,'מצבת ורישום גנים'!B:D,3,0),"")</f>
        <v/>
      </c>
      <c r="D2718" s="721"/>
      <c r="E2718" s="723"/>
      <c r="F2718" s="723"/>
      <c r="G2718" s="723"/>
      <c r="H2718" s="723"/>
      <c r="I2718" s="992" t="str">
        <f t="shared" si="775"/>
        <v/>
      </c>
      <c r="J2718" s="723"/>
      <c r="K2718" s="724"/>
      <c r="L2718" s="723"/>
      <c r="M2718" s="306" t="str">
        <f t="shared" si="762"/>
        <v/>
      </c>
      <c r="N2718" s="32" t="str">
        <f t="shared" si="763"/>
        <v/>
      </c>
      <c r="P2718" s="307" t="str">
        <f t="shared" si="764"/>
        <v/>
      </c>
      <c r="Q2718" s="307" t="str">
        <f t="shared" si="758"/>
        <v/>
      </c>
      <c r="R2718" s="307" t="str">
        <f t="shared" si="765"/>
        <v/>
      </c>
      <c r="S2718" s="307" t="str">
        <f t="shared" si="766"/>
        <v/>
      </c>
      <c r="T2718" s="307" t="str">
        <f t="shared" si="767"/>
        <v/>
      </c>
      <c r="U2718" s="307" t="str">
        <f t="shared" si="759"/>
        <v/>
      </c>
      <c r="V2718" s="723"/>
      <c r="X2718" s="308" t="str">
        <f t="shared" si="768"/>
        <v/>
      </c>
      <c r="Y2718" s="309" t="str">
        <f t="shared" si="769"/>
        <v/>
      </c>
      <c r="Z2718" s="308" t="str">
        <f t="shared" si="760"/>
        <v/>
      </c>
      <c r="AA2718" s="308" t="b">
        <f t="shared" si="761"/>
        <v>1</v>
      </c>
      <c r="AB2718" s="308" t="str">
        <f t="shared" si="770"/>
        <v/>
      </c>
      <c r="AC2718" s="534" t="str">
        <f t="shared" si="771"/>
        <v/>
      </c>
      <c r="AD2718" s="752" t="str">
        <f t="shared" si="772"/>
        <v/>
      </c>
      <c r="AE2718" s="534" t="str">
        <f t="shared" si="773"/>
        <v/>
      </c>
      <c r="AF2718" s="752" t="str">
        <f t="shared" si="774"/>
        <v/>
      </c>
    </row>
    <row r="2719" spans="2:32" x14ac:dyDescent="0.25">
      <c r="B2719" s="721"/>
      <c r="C2719" s="531" t="str">
        <f>IFERROR(VLOOKUP(B2719,'מצבת ורישום גנים'!B:D,3,0),"")</f>
        <v/>
      </c>
      <c r="D2719" s="721"/>
      <c r="E2719" s="723"/>
      <c r="F2719" s="723"/>
      <c r="G2719" s="723"/>
      <c r="H2719" s="723"/>
      <c r="I2719" s="992" t="str">
        <f t="shared" si="775"/>
        <v/>
      </c>
      <c r="J2719" s="723"/>
      <c r="K2719" s="724"/>
      <c r="L2719" s="723"/>
      <c r="M2719" s="306" t="str">
        <f t="shared" si="762"/>
        <v/>
      </c>
      <c r="N2719" s="32" t="str">
        <f t="shared" si="763"/>
        <v/>
      </c>
      <c r="P2719" s="307" t="str">
        <f t="shared" si="764"/>
        <v/>
      </c>
      <c r="Q2719" s="307" t="str">
        <f t="shared" si="758"/>
        <v/>
      </c>
      <c r="R2719" s="307" t="str">
        <f t="shared" si="765"/>
        <v/>
      </c>
      <c r="S2719" s="307" t="str">
        <f t="shared" si="766"/>
        <v/>
      </c>
      <c r="T2719" s="307" t="str">
        <f t="shared" si="767"/>
        <v/>
      </c>
      <c r="U2719" s="307" t="str">
        <f t="shared" si="759"/>
        <v/>
      </c>
      <c r="V2719" s="723"/>
      <c r="X2719" s="308" t="str">
        <f t="shared" si="768"/>
        <v/>
      </c>
      <c r="Y2719" s="309" t="str">
        <f t="shared" si="769"/>
        <v/>
      </c>
      <c r="Z2719" s="308" t="str">
        <f t="shared" si="760"/>
        <v/>
      </c>
      <c r="AA2719" s="308" t="b">
        <f t="shared" si="761"/>
        <v>1</v>
      </c>
      <c r="AB2719" s="308" t="str">
        <f t="shared" si="770"/>
        <v/>
      </c>
      <c r="AC2719" s="534" t="str">
        <f t="shared" si="771"/>
        <v/>
      </c>
      <c r="AD2719" s="752" t="str">
        <f t="shared" si="772"/>
        <v/>
      </c>
      <c r="AE2719" s="534" t="str">
        <f t="shared" si="773"/>
        <v/>
      </c>
      <c r="AF2719" s="752" t="str">
        <f t="shared" si="774"/>
        <v/>
      </c>
    </row>
    <row r="2720" spans="2:32" x14ac:dyDescent="0.25">
      <c r="B2720" s="721"/>
      <c r="C2720" s="531" t="str">
        <f>IFERROR(VLOOKUP(B2720,'מצבת ורישום גנים'!B:D,3,0),"")</f>
        <v/>
      </c>
      <c r="D2720" s="721"/>
      <c r="E2720" s="723"/>
      <c r="F2720" s="723"/>
      <c r="G2720" s="723"/>
      <c r="H2720" s="723"/>
      <c r="I2720" s="992" t="str">
        <f t="shared" si="775"/>
        <v/>
      </c>
      <c r="J2720" s="723"/>
      <c r="K2720" s="724"/>
      <c r="L2720" s="723"/>
      <c r="M2720" s="306" t="str">
        <f t="shared" si="762"/>
        <v/>
      </c>
      <c r="N2720" s="32" t="str">
        <f t="shared" si="763"/>
        <v/>
      </c>
      <c r="P2720" s="307" t="str">
        <f t="shared" si="764"/>
        <v/>
      </c>
      <c r="Q2720" s="307" t="str">
        <f t="shared" si="758"/>
        <v/>
      </c>
      <c r="R2720" s="307" t="str">
        <f t="shared" si="765"/>
        <v/>
      </c>
      <c r="S2720" s="307" t="str">
        <f t="shared" si="766"/>
        <v/>
      </c>
      <c r="T2720" s="307" t="str">
        <f t="shared" si="767"/>
        <v/>
      </c>
      <c r="U2720" s="307" t="str">
        <f t="shared" si="759"/>
        <v/>
      </c>
      <c r="V2720" s="723"/>
      <c r="X2720" s="308" t="str">
        <f t="shared" si="768"/>
        <v/>
      </c>
      <c r="Y2720" s="309" t="str">
        <f t="shared" si="769"/>
        <v/>
      </c>
      <c r="Z2720" s="308" t="str">
        <f t="shared" si="760"/>
        <v/>
      </c>
      <c r="AA2720" s="308" t="b">
        <f t="shared" si="761"/>
        <v>1</v>
      </c>
      <c r="AB2720" s="308" t="str">
        <f t="shared" si="770"/>
        <v/>
      </c>
      <c r="AC2720" s="534" t="str">
        <f t="shared" si="771"/>
        <v/>
      </c>
      <c r="AD2720" s="752" t="str">
        <f t="shared" si="772"/>
        <v/>
      </c>
      <c r="AE2720" s="534" t="str">
        <f t="shared" si="773"/>
        <v/>
      </c>
      <c r="AF2720" s="752" t="str">
        <f t="shared" si="774"/>
        <v/>
      </c>
    </row>
    <row r="2721" spans="2:32" x14ac:dyDescent="0.25">
      <c r="B2721" s="721"/>
      <c r="C2721" s="531" t="str">
        <f>IFERROR(VLOOKUP(B2721,'מצבת ורישום גנים'!B:D,3,0),"")</f>
        <v/>
      </c>
      <c r="D2721" s="721"/>
      <c r="E2721" s="723"/>
      <c r="F2721" s="723"/>
      <c r="G2721" s="723"/>
      <c r="H2721" s="723"/>
      <c r="I2721" s="992" t="str">
        <f t="shared" si="775"/>
        <v/>
      </c>
      <c r="J2721" s="723"/>
      <c r="K2721" s="724"/>
      <c r="L2721" s="723"/>
      <c r="M2721" s="306" t="str">
        <f t="shared" si="762"/>
        <v/>
      </c>
      <c r="N2721" s="32" t="str">
        <f t="shared" si="763"/>
        <v/>
      </c>
      <c r="P2721" s="307" t="str">
        <f t="shared" si="764"/>
        <v/>
      </c>
      <c r="Q2721" s="307" t="str">
        <f t="shared" si="758"/>
        <v/>
      </c>
      <c r="R2721" s="307" t="str">
        <f t="shared" si="765"/>
        <v/>
      </c>
      <c r="S2721" s="307" t="str">
        <f t="shared" si="766"/>
        <v/>
      </c>
      <c r="T2721" s="307" t="str">
        <f t="shared" si="767"/>
        <v/>
      </c>
      <c r="U2721" s="307" t="str">
        <f t="shared" si="759"/>
        <v/>
      </c>
      <c r="V2721" s="723"/>
      <c r="X2721" s="308" t="str">
        <f t="shared" si="768"/>
        <v/>
      </c>
      <c r="Y2721" s="309" t="str">
        <f t="shared" si="769"/>
        <v/>
      </c>
      <c r="Z2721" s="308" t="str">
        <f t="shared" si="760"/>
        <v/>
      </c>
      <c r="AA2721" s="308" t="b">
        <f t="shared" si="761"/>
        <v>1</v>
      </c>
      <c r="AB2721" s="308" t="str">
        <f t="shared" si="770"/>
        <v/>
      </c>
      <c r="AC2721" s="534" t="str">
        <f t="shared" si="771"/>
        <v/>
      </c>
      <c r="AD2721" s="752" t="str">
        <f t="shared" si="772"/>
        <v/>
      </c>
      <c r="AE2721" s="534" t="str">
        <f t="shared" si="773"/>
        <v/>
      </c>
      <c r="AF2721" s="752" t="str">
        <f t="shared" si="774"/>
        <v/>
      </c>
    </row>
    <row r="2722" spans="2:32" x14ac:dyDescent="0.25">
      <c r="B2722" s="721"/>
      <c r="C2722" s="531" t="str">
        <f>IFERROR(VLOOKUP(B2722,'מצבת ורישום גנים'!B:D,3,0),"")</f>
        <v/>
      </c>
      <c r="D2722" s="721"/>
      <c r="E2722" s="723"/>
      <c r="F2722" s="723"/>
      <c r="G2722" s="723"/>
      <c r="H2722" s="723"/>
      <c r="I2722" s="992" t="str">
        <f t="shared" si="775"/>
        <v/>
      </c>
      <c r="J2722" s="723"/>
      <c r="K2722" s="724"/>
      <c r="L2722" s="723"/>
      <c r="M2722" s="306" t="str">
        <f t="shared" si="762"/>
        <v/>
      </c>
      <c r="N2722" s="32" t="str">
        <f t="shared" si="763"/>
        <v/>
      </c>
      <c r="P2722" s="307" t="str">
        <f t="shared" si="764"/>
        <v/>
      </c>
      <c r="Q2722" s="307" t="str">
        <f t="shared" si="758"/>
        <v/>
      </c>
      <c r="R2722" s="307" t="str">
        <f t="shared" si="765"/>
        <v/>
      </c>
      <c r="S2722" s="307" t="str">
        <f t="shared" si="766"/>
        <v/>
      </c>
      <c r="T2722" s="307" t="str">
        <f t="shared" si="767"/>
        <v/>
      </c>
      <c r="U2722" s="307" t="str">
        <f t="shared" si="759"/>
        <v/>
      </c>
      <c r="V2722" s="723"/>
      <c r="X2722" s="308" t="str">
        <f t="shared" si="768"/>
        <v/>
      </c>
      <c r="Y2722" s="309" t="str">
        <f t="shared" si="769"/>
        <v/>
      </c>
      <c r="Z2722" s="308" t="str">
        <f t="shared" si="760"/>
        <v/>
      </c>
      <c r="AA2722" s="308" t="b">
        <f t="shared" si="761"/>
        <v>1</v>
      </c>
      <c r="AB2722" s="308" t="str">
        <f t="shared" si="770"/>
        <v/>
      </c>
      <c r="AC2722" s="534" t="str">
        <f t="shared" si="771"/>
        <v/>
      </c>
      <c r="AD2722" s="752" t="str">
        <f t="shared" si="772"/>
        <v/>
      </c>
      <c r="AE2722" s="534" t="str">
        <f t="shared" si="773"/>
        <v/>
      </c>
      <c r="AF2722" s="752" t="str">
        <f t="shared" si="774"/>
        <v/>
      </c>
    </row>
    <row r="2723" spans="2:32" x14ac:dyDescent="0.25">
      <c r="B2723" s="721"/>
      <c r="C2723" s="531" t="str">
        <f>IFERROR(VLOOKUP(B2723,'מצבת ורישום גנים'!B:D,3,0),"")</f>
        <v/>
      </c>
      <c r="D2723" s="721"/>
      <c r="E2723" s="723"/>
      <c r="F2723" s="723"/>
      <c r="G2723" s="723"/>
      <c r="H2723" s="723"/>
      <c r="I2723" s="992" t="str">
        <f t="shared" si="775"/>
        <v/>
      </c>
      <c r="J2723" s="723"/>
      <c r="K2723" s="724"/>
      <c r="L2723" s="723"/>
      <c r="M2723" s="306" t="str">
        <f t="shared" si="762"/>
        <v/>
      </c>
      <c r="N2723" s="32" t="str">
        <f t="shared" si="763"/>
        <v/>
      </c>
      <c r="P2723" s="307" t="str">
        <f t="shared" si="764"/>
        <v/>
      </c>
      <c r="Q2723" s="307" t="str">
        <f t="shared" si="758"/>
        <v/>
      </c>
      <c r="R2723" s="307" t="str">
        <f t="shared" si="765"/>
        <v/>
      </c>
      <c r="S2723" s="307" t="str">
        <f t="shared" si="766"/>
        <v/>
      </c>
      <c r="T2723" s="307" t="str">
        <f t="shared" si="767"/>
        <v/>
      </c>
      <c r="U2723" s="307" t="str">
        <f t="shared" si="759"/>
        <v/>
      </c>
      <c r="V2723" s="723"/>
      <c r="X2723" s="308" t="str">
        <f t="shared" si="768"/>
        <v/>
      </c>
      <c r="Y2723" s="309" t="str">
        <f t="shared" si="769"/>
        <v/>
      </c>
      <c r="Z2723" s="308" t="str">
        <f t="shared" si="760"/>
        <v/>
      </c>
      <c r="AA2723" s="308" t="b">
        <f t="shared" si="761"/>
        <v>1</v>
      </c>
      <c r="AB2723" s="308" t="str">
        <f t="shared" si="770"/>
        <v/>
      </c>
      <c r="AC2723" s="534" t="str">
        <f t="shared" si="771"/>
        <v/>
      </c>
      <c r="AD2723" s="752" t="str">
        <f t="shared" si="772"/>
        <v/>
      </c>
      <c r="AE2723" s="534" t="str">
        <f t="shared" si="773"/>
        <v/>
      </c>
      <c r="AF2723" s="752" t="str">
        <f t="shared" si="774"/>
        <v/>
      </c>
    </row>
    <row r="2724" spans="2:32" x14ac:dyDescent="0.25">
      <c r="B2724" s="721"/>
      <c r="C2724" s="531" t="str">
        <f>IFERROR(VLOOKUP(B2724,'מצבת ורישום גנים'!B:D,3,0),"")</f>
        <v/>
      </c>
      <c r="D2724" s="721"/>
      <c r="E2724" s="723"/>
      <c r="F2724" s="723"/>
      <c r="G2724" s="723"/>
      <c r="H2724" s="723"/>
      <c r="I2724" s="992" t="str">
        <f t="shared" si="775"/>
        <v/>
      </c>
      <c r="J2724" s="723"/>
      <c r="K2724" s="724"/>
      <c r="L2724" s="723"/>
      <c r="M2724" s="306" t="str">
        <f t="shared" si="762"/>
        <v/>
      </c>
      <c r="N2724" s="32" t="str">
        <f t="shared" si="763"/>
        <v/>
      </c>
      <c r="P2724" s="307" t="str">
        <f t="shared" si="764"/>
        <v/>
      </c>
      <c r="Q2724" s="307" t="str">
        <f t="shared" si="758"/>
        <v/>
      </c>
      <c r="R2724" s="307" t="str">
        <f t="shared" si="765"/>
        <v/>
      </c>
      <c r="S2724" s="307" t="str">
        <f t="shared" si="766"/>
        <v/>
      </c>
      <c r="T2724" s="307" t="str">
        <f t="shared" si="767"/>
        <v/>
      </c>
      <c r="U2724" s="307" t="str">
        <f t="shared" si="759"/>
        <v/>
      </c>
      <c r="V2724" s="723"/>
      <c r="X2724" s="308" t="str">
        <f t="shared" si="768"/>
        <v/>
      </c>
      <c r="Y2724" s="309" t="str">
        <f t="shared" si="769"/>
        <v/>
      </c>
      <c r="Z2724" s="308" t="str">
        <f t="shared" si="760"/>
        <v/>
      </c>
      <c r="AA2724" s="308" t="b">
        <f t="shared" si="761"/>
        <v>1</v>
      </c>
      <c r="AB2724" s="308" t="str">
        <f t="shared" si="770"/>
        <v/>
      </c>
      <c r="AC2724" s="534" t="str">
        <f t="shared" si="771"/>
        <v/>
      </c>
      <c r="AD2724" s="752" t="str">
        <f t="shared" si="772"/>
        <v/>
      </c>
      <c r="AE2724" s="534" t="str">
        <f t="shared" si="773"/>
        <v/>
      </c>
      <c r="AF2724" s="752" t="str">
        <f t="shared" si="774"/>
        <v/>
      </c>
    </row>
    <row r="2725" spans="2:32" x14ac:dyDescent="0.25">
      <c r="B2725" s="721"/>
      <c r="C2725" s="531" t="str">
        <f>IFERROR(VLOOKUP(B2725,'מצבת ורישום גנים'!B:D,3,0),"")</f>
        <v/>
      </c>
      <c r="D2725" s="721"/>
      <c r="E2725" s="723"/>
      <c r="F2725" s="723"/>
      <c r="G2725" s="723"/>
      <c r="H2725" s="723"/>
      <c r="I2725" s="992" t="str">
        <f t="shared" si="775"/>
        <v/>
      </c>
      <c r="J2725" s="723"/>
      <c r="K2725" s="724"/>
      <c r="L2725" s="723"/>
      <c r="M2725" s="306" t="str">
        <f t="shared" si="762"/>
        <v/>
      </c>
      <c r="N2725" s="32" t="str">
        <f t="shared" si="763"/>
        <v/>
      </c>
      <c r="P2725" s="307" t="str">
        <f t="shared" si="764"/>
        <v/>
      </c>
      <c r="Q2725" s="307" t="str">
        <f t="shared" si="758"/>
        <v/>
      </c>
      <c r="R2725" s="307" t="str">
        <f t="shared" si="765"/>
        <v/>
      </c>
      <c r="S2725" s="307" t="str">
        <f t="shared" si="766"/>
        <v/>
      </c>
      <c r="T2725" s="307" t="str">
        <f t="shared" si="767"/>
        <v/>
      </c>
      <c r="U2725" s="307" t="str">
        <f t="shared" si="759"/>
        <v/>
      </c>
      <c r="V2725" s="723"/>
      <c r="X2725" s="308" t="str">
        <f t="shared" si="768"/>
        <v/>
      </c>
      <c r="Y2725" s="309" t="str">
        <f t="shared" si="769"/>
        <v/>
      </c>
      <c r="Z2725" s="308" t="str">
        <f t="shared" si="760"/>
        <v/>
      </c>
      <c r="AA2725" s="308" t="b">
        <f t="shared" si="761"/>
        <v>1</v>
      </c>
      <c r="AB2725" s="308" t="str">
        <f t="shared" si="770"/>
        <v/>
      </c>
      <c r="AC2725" s="534" t="str">
        <f t="shared" si="771"/>
        <v/>
      </c>
      <c r="AD2725" s="752" t="str">
        <f t="shared" si="772"/>
        <v/>
      </c>
      <c r="AE2725" s="534" t="str">
        <f t="shared" si="773"/>
        <v/>
      </c>
      <c r="AF2725" s="752" t="str">
        <f t="shared" si="774"/>
        <v/>
      </c>
    </row>
    <row r="2726" spans="2:32" x14ac:dyDescent="0.25">
      <c r="B2726" s="721"/>
      <c r="C2726" s="531" t="str">
        <f>IFERROR(VLOOKUP(B2726,'מצבת ורישום גנים'!B:D,3,0),"")</f>
        <v/>
      </c>
      <c r="D2726" s="721"/>
      <c r="E2726" s="723"/>
      <c r="F2726" s="723"/>
      <c r="G2726" s="723"/>
      <c r="H2726" s="723"/>
      <c r="I2726" s="992" t="str">
        <f t="shared" si="775"/>
        <v/>
      </c>
      <c r="J2726" s="723"/>
      <c r="K2726" s="724"/>
      <c r="L2726" s="723"/>
      <c r="M2726" s="306" t="str">
        <f t="shared" si="762"/>
        <v/>
      </c>
      <c r="N2726" s="32" t="str">
        <f t="shared" si="763"/>
        <v/>
      </c>
      <c r="P2726" s="307" t="str">
        <f t="shared" si="764"/>
        <v/>
      </c>
      <c r="Q2726" s="307" t="str">
        <f t="shared" si="758"/>
        <v/>
      </c>
      <c r="R2726" s="307" t="str">
        <f t="shared" si="765"/>
        <v/>
      </c>
      <c r="S2726" s="307" t="str">
        <f t="shared" si="766"/>
        <v/>
      </c>
      <c r="T2726" s="307" t="str">
        <f t="shared" si="767"/>
        <v/>
      </c>
      <c r="U2726" s="307" t="str">
        <f t="shared" si="759"/>
        <v/>
      </c>
      <c r="V2726" s="723"/>
      <c r="X2726" s="308" t="str">
        <f t="shared" si="768"/>
        <v/>
      </c>
      <c r="Y2726" s="309" t="str">
        <f t="shared" si="769"/>
        <v/>
      </c>
      <c r="Z2726" s="308" t="str">
        <f t="shared" si="760"/>
        <v/>
      </c>
      <c r="AA2726" s="308" t="b">
        <f t="shared" si="761"/>
        <v>1</v>
      </c>
      <c r="AB2726" s="308" t="str">
        <f t="shared" si="770"/>
        <v/>
      </c>
      <c r="AC2726" s="534" t="str">
        <f t="shared" si="771"/>
        <v/>
      </c>
      <c r="AD2726" s="752" t="str">
        <f t="shared" si="772"/>
        <v/>
      </c>
      <c r="AE2726" s="534" t="str">
        <f t="shared" si="773"/>
        <v/>
      </c>
      <c r="AF2726" s="752" t="str">
        <f t="shared" si="774"/>
        <v/>
      </c>
    </row>
    <row r="2727" spans="2:32" x14ac:dyDescent="0.25">
      <c r="B2727" s="721"/>
      <c r="C2727" s="531" t="str">
        <f>IFERROR(VLOOKUP(B2727,'מצבת ורישום גנים'!B:D,3,0),"")</f>
        <v/>
      </c>
      <c r="D2727" s="721"/>
      <c r="E2727" s="723"/>
      <c r="F2727" s="723"/>
      <c r="G2727" s="723"/>
      <c r="H2727" s="723"/>
      <c r="I2727" s="992" t="str">
        <f t="shared" si="775"/>
        <v/>
      </c>
      <c r="J2727" s="723"/>
      <c r="K2727" s="724"/>
      <c r="L2727" s="723"/>
      <c r="M2727" s="306" t="str">
        <f t="shared" si="762"/>
        <v/>
      </c>
      <c r="N2727" s="32" t="str">
        <f t="shared" si="763"/>
        <v/>
      </c>
      <c r="P2727" s="307" t="str">
        <f t="shared" si="764"/>
        <v/>
      </c>
      <c r="Q2727" s="307" t="str">
        <f t="shared" si="758"/>
        <v/>
      </c>
      <c r="R2727" s="307" t="str">
        <f t="shared" si="765"/>
        <v/>
      </c>
      <c r="S2727" s="307" t="str">
        <f t="shared" si="766"/>
        <v/>
      </c>
      <c r="T2727" s="307" t="str">
        <f t="shared" si="767"/>
        <v/>
      </c>
      <c r="U2727" s="307" t="str">
        <f t="shared" si="759"/>
        <v/>
      </c>
      <c r="V2727" s="723"/>
      <c r="X2727" s="308" t="str">
        <f t="shared" si="768"/>
        <v/>
      </c>
      <c r="Y2727" s="309" t="str">
        <f t="shared" si="769"/>
        <v/>
      </c>
      <c r="Z2727" s="308" t="str">
        <f t="shared" si="760"/>
        <v/>
      </c>
      <c r="AA2727" s="308" t="b">
        <f t="shared" si="761"/>
        <v>1</v>
      </c>
      <c r="AB2727" s="308" t="str">
        <f t="shared" si="770"/>
        <v/>
      </c>
      <c r="AC2727" s="534" t="str">
        <f t="shared" si="771"/>
        <v/>
      </c>
      <c r="AD2727" s="752" t="str">
        <f t="shared" si="772"/>
        <v/>
      </c>
      <c r="AE2727" s="534" t="str">
        <f t="shared" si="773"/>
        <v/>
      </c>
      <c r="AF2727" s="752" t="str">
        <f t="shared" si="774"/>
        <v/>
      </c>
    </row>
    <row r="2728" spans="2:32" x14ac:dyDescent="0.25">
      <c r="B2728" s="721"/>
      <c r="C2728" s="531" t="str">
        <f>IFERROR(VLOOKUP(B2728,'מצבת ורישום גנים'!B:D,3,0),"")</f>
        <v/>
      </c>
      <c r="D2728" s="721"/>
      <c r="E2728" s="723"/>
      <c r="F2728" s="723"/>
      <c r="G2728" s="723"/>
      <c r="H2728" s="723"/>
      <c r="I2728" s="992" t="str">
        <f t="shared" si="775"/>
        <v/>
      </c>
      <c r="J2728" s="723"/>
      <c r="K2728" s="724"/>
      <c r="L2728" s="723"/>
      <c r="M2728" s="306" t="str">
        <f t="shared" si="762"/>
        <v/>
      </c>
      <c r="N2728" s="32" t="str">
        <f t="shared" si="763"/>
        <v/>
      </c>
      <c r="P2728" s="307" t="str">
        <f t="shared" si="764"/>
        <v/>
      </c>
      <c r="Q2728" s="307" t="str">
        <f t="shared" si="758"/>
        <v/>
      </c>
      <c r="R2728" s="307" t="str">
        <f t="shared" si="765"/>
        <v/>
      </c>
      <c r="S2728" s="307" t="str">
        <f t="shared" si="766"/>
        <v/>
      </c>
      <c r="T2728" s="307" t="str">
        <f t="shared" si="767"/>
        <v/>
      </c>
      <c r="U2728" s="307" t="str">
        <f t="shared" si="759"/>
        <v/>
      </c>
      <c r="V2728" s="723"/>
      <c r="X2728" s="308" t="str">
        <f t="shared" si="768"/>
        <v/>
      </c>
      <c r="Y2728" s="309" t="str">
        <f t="shared" si="769"/>
        <v/>
      </c>
      <c r="Z2728" s="308" t="str">
        <f t="shared" si="760"/>
        <v/>
      </c>
      <c r="AA2728" s="308" t="b">
        <f t="shared" si="761"/>
        <v>1</v>
      </c>
      <c r="AB2728" s="308" t="str">
        <f t="shared" si="770"/>
        <v/>
      </c>
      <c r="AC2728" s="534" t="str">
        <f t="shared" si="771"/>
        <v/>
      </c>
      <c r="AD2728" s="752" t="str">
        <f t="shared" si="772"/>
        <v/>
      </c>
      <c r="AE2728" s="534" t="str">
        <f t="shared" si="773"/>
        <v/>
      </c>
      <c r="AF2728" s="752" t="str">
        <f t="shared" si="774"/>
        <v/>
      </c>
    </row>
    <row r="2729" spans="2:32" x14ac:dyDescent="0.25">
      <c r="B2729" s="721"/>
      <c r="C2729" s="531" t="str">
        <f>IFERROR(VLOOKUP(B2729,'מצבת ורישום גנים'!B:D,3,0),"")</f>
        <v/>
      </c>
      <c r="D2729" s="721"/>
      <c r="E2729" s="723"/>
      <c r="F2729" s="723"/>
      <c r="G2729" s="723"/>
      <c r="H2729" s="723"/>
      <c r="I2729" s="992" t="str">
        <f t="shared" si="775"/>
        <v/>
      </c>
      <c r="J2729" s="723"/>
      <c r="K2729" s="724"/>
      <c r="L2729" s="723"/>
      <c r="M2729" s="306" t="str">
        <f t="shared" si="762"/>
        <v/>
      </c>
      <c r="N2729" s="32" t="str">
        <f t="shared" si="763"/>
        <v/>
      </c>
      <c r="P2729" s="307" t="str">
        <f t="shared" si="764"/>
        <v/>
      </c>
      <c r="Q2729" s="307" t="str">
        <f t="shared" si="758"/>
        <v/>
      </c>
      <c r="R2729" s="307" t="str">
        <f t="shared" si="765"/>
        <v/>
      </c>
      <c r="S2729" s="307" t="str">
        <f t="shared" si="766"/>
        <v/>
      </c>
      <c r="T2729" s="307" t="str">
        <f t="shared" si="767"/>
        <v/>
      </c>
      <c r="U2729" s="307" t="str">
        <f t="shared" si="759"/>
        <v/>
      </c>
      <c r="V2729" s="723"/>
      <c r="X2729" s="308" t="str">
        <f t="shared" si="768"/>
        <v/>
      </c>
      <c r="Y2729" s="309" t="str">
        <f t="shared" si="769"/>
        <v/>
      </c>
      <c r="Z2729" s="308" t="str">
        <f t="shared" si="760"/>
        <v/>
      </c>
      <c r="AA2729" s="308" t="b">
        <f t="shared" si="761"/>
        <v>1</v>
      </c>
      <c r="AB2729" s="308" t="str">
        <f t="shared" si="770"/>
        <v/>
      </c>
      <c r="AC2729" s="534" t="str">
        <f t="shared" si="771"/>
        <v/>
      </c>
      <c r="AD2729" s="752" t="str">
        <f t="shared" si="772"/>
        <v/>
      </c>
      <c r="AE2729" s="534" t="str">
        <f t="shared" si="773"/>
        <v/>
      </c>
      <c r="AF2729" s="752" t="str">
        <f t="shared" si="774"/>
        <v/>
      </c>
    </row>
    <row r="2730" spans="2:32" x14ac:dyDescent="0.25">
      <c r="B2730" s="721"/>
      <c r="C2730" s="531" t="str">
        <f>IFERROR(VLOOKUP(B2730,'מצבת ורישום גנים'!B:D,3,0),"")</f>
        <v/>
      </c>
      <c r="D2730" s="721"/>
      <c r="E2730" s="723"/>
      <c r="F2730" s="723"/>
      <c r="G2730" s="723"/>
      <c r="H2730" s="723"/>
      <c r="I2730" s="992" t="str">
        <f t="shared" si="775"/>
        <v/>
      </c>
      <c r="J2730" s="723"/>
      <c r="K2730" s="724"/>
      <c r="L2730" s="723"/>
      <c r="M2730" s="306" t="str">
        <f t="shared" si="762"/>
        <v/>
      </c>
      <c r="N2730" s="32" t="str">
        <f t="shared" si="763"/>
        <v/>
      </c>
      <c r="P2730" s="307" t="str">
        <f t="shared" si="764"/>
        <v/>
      </c>
      <c r="Q2730" s="307" t="str">
        <f t="shared" si="758"/>
        <v/>
      </c>
      <c r="R2730" s="307" t="str">
        <f t="shared" si="765"/>
        <v/>
      </c>
      <c r="S2730" s="307" t="str">
        <f t="shared" si="766"/>
        <v/>
      </c>
      <c r="T2730" s="307" t="str">
        <f t="shared" si="767"/>
        <v/>
      </c>
      <c r="U2730" s="307" t="str">
        <f t="shared" si="759"/>
        <v/>
      </c>
      <c r="V2730" s="723"/>
      <c r="X2730" s="308" t="str">
        <f t="shared" si="768"/>
        <v/>
      </c>
      <c r="Y2730" s="309" t="str">
        <f t="shared" si="769"/>
        <v/>
      </c>
      <c r="Z2730" s="308" t="str">
        <f t="shared" si="760"/>
        <v/>
      </c>
      <c r="AA2730" s="308" t="b">
        <f t="shared" si="761"/>
        <v>1</v>
      </c>
      <c r="AB2730" s="308" t="str">
        <f t="shared" si="770"/>
        <v/>
      </c>
      <c r="AC2730" s="534" t="str">
        <f t="shared" si="771"/>
        <v/>
      </c>
      <c r="AD2730" s="752" t="str">
        <f t="shared" si="772"/>
        <v/>
      </c>
      <c r="AE2730" s="534" t="str">
        <f t="shared" si="773"/>
        <v/>
      </c>
      <c r="AF2730" s="752" t="str">
        <f t="shared" si="774"/>
        <v/>
      </c>
    </row>
    <row r="2731" spans="2:32" x14ac:dyDescent="0.25">
      <c r="B2731" s="721"/>
      <c r="C2731" s="531" t="str">
        <f>IFERROR(VLOOKUP(B2731,'מצבת ורישום גנים'!B:D,3,0),"")</f>
        <v/>
      </c>
      <c r="D2731" s="721"/>
      <c r="E2731" s="723"/>
      <c r="F2731" s="723"/>
      <c r="G2731" s="723"/>
      <c r="H2731" s="723"/>
      <c r="I2731" s="992" t="str">
        <f t="shared" si="775"/>
        <v/>
      </c>
      <c r="J2731" s="723"/>
      <c r="K2731" s="724"/>
      <c r="L2731" s="723"/>
      <c r="M2731" s="306" t="str">
        <f t="shared" si="762"/>
        <v/>
      </c>
      <c r="N2731" s="32" t="str">
        <f t="shared" si="763"/>
        <v/>
      </c>
      <c r="P2731" s="307" t="str">
        <f t="shared" si="764"/>
        <v/>
      </c>
      <c r="Q2731" s="307" t="str">
        <f t="shared" si="758"/>
        <v/>
      </c>
      <c r="R2731" s="307" t="str">
        <f t="shared" si="765"/>
        <v/>
      </c>
      <c r="S2731" s="307" t="str">
        <f t="shared" si="766"/>
        <v/>
      </c>
      <c r="T2731" s="307" t="str">
        <f t="shared" si="767"/>
        <v/>
      </c>
      <c r="U2731" s="307" t="str">
        <f t="shared" si="759"/>
        <v/>
      </c>
      <c r="V2731" s="723"/>
      <c r="X2731" s="308" t="str">
        <f t="shared" si="768"/>
        <v/>
      </c>
      <c r="Y2731" s="309" t="str">
        <f t="shared" si="769"/>
        <v/>
      </c>
      <c r="Z2731" s="308" t="str">
        <f t="shared" si="760"/>
        <v/>
      </c>
      <c r="AA2731" s="308" t="b">
        <f t="shared" si="761"/>
        <v>1</v>
      </c>
      <c r="AB2731" s="308" t="str">
        <f t="shared" si="770"/>
        <v/>
      </c>
      <c r="AC2731" s="534" t="str">
        <f t="shared" si="771"/>
        <v/>
      </c>
      <c r="AD2731" s="752" t="str">
        <f t="shared" si="772"/>
        <v/>
      </c>
      <c r="AE2731" s="534" t="str">
        <f t="shared" si="773"/>
        <v/>
      </c>
      <c r="AF2731" s="752" t="str">
        <f t="shared" si="774"/>
        <v/>
      </c>
    </row>
    <row r="2732" spans="2:32" x14ac:dyDescent="0.25">
      <c r="B2732" s="721"/>
      <c r="C2732" s="531" t="str">
        <f>IFERROR(VLOOKUP(B2732,'מצבת ורישום גנים'!B:D,3,0),"")</f>
        <v/>
      </c>
      <c r="D2732" s="721"/>
      <c r="E2732" s="723"/>
      <c r="F2732" s="723"/>
      <c r="G2732" s="723"/>
      <c r="H2732" s="723"/>
      <c r="I2732" s="992" t="str">
        <f t="shared" si="775"/>
        <v/>
      </c>
      <c r="J2732" s="723"/>
      <c r="K2732" s="724"/>
      <c r="L2732" s="723"/>
      <c r="M2732" s="306" t="str">
        <f t="shared" si="762"/>
        <v/>
      </c>
      <c r="N2732" s="32" t="str">
        <f t="shared" si="763"/>
        <v/>
      </c>
      <c r="P2732" s="307" t="str">
        <f t="shared" si="764"/>
        <v/>
      </c>
      <c r="Q2732" s="307" t="str">
        <f t="shared" si="758"/>
        <v/>
      </c>
      <c r="R2732" s="307" t="str">
        <f t="shared" si="765"/>
        <v/>
      </c>
      <c r="S2732" s="307" t="str">
        <f t="shared" si="766"/>
        <v/>
      </c>
      <c r="T2732" s="307" t="str">
        <f t="shared" si="767"/>
        <v/>
      </c>
      <c r="U2732" s="307" t="str">
        <f t="shared" si="759"/>
        <v/>
      </c>
      <c r="V2732" s="723"/>
      <c r="X2732" s="308" t="str">
        <f t="shared" si="768"/>
        <v/>
      </c>
      <c r="Y2732" s="309" t="str">
        <f t="shared" si="769"/>
        <v/>
      </c>
      <c r="Z2732" s="308" t="str">
        <f t="shared" si="760"/>
        <v/>
      </c>
      <c r="AA2732" s="308" t="b">
        <f t="shared" si="761"/>
        <v>1</v>
      </c>
      <c r="AB2732" s="308" t="str">
        <f t="shared" si="770"/>
        <v/>
      </c>
      <c r="AC2732" s="534" t="str">
        <f t="shared" si="771"/>
        <v/>
      </c>
      <c r="AD2732" s="752" t="str">
        <f t="shared" si="772"/>
        <v/>
      </c>
      <c r="AE2732" s="534" t="str">
        <f t="shared" si="773"/>
        <v/>
      </c>
      <c r="AF2732" s="752" t="str">
        <f t="shared" si="774"/>
        <v/>
      </c>
    </row>
    <row r="2733" spans="2:32" x14ac:dyDescent="0.25">
      <c r="B2733" s="721"/>
      <c r="C2733" s="531" t="str">
        <f>IFERROR(VLOOKUP(B2733,'מצבת ורישום גנים'!B:D,3,0),"")</f>
        <v/>
      </c>
      <c r="D2733" s="721"/>
      <c r="E2733" s="723"/>
      <c r="F2733" s="723"/>
      <c r="G2733" s="723"/>
      <c r="H2733" s="723"/>
      <c r="I2733" s="992" t="str">
        <f t="shared" si="775"/>
        <v/>
      </c>
      <c r="J2733" s="723"/>
      <c r="K2733" s="724"/>
      <c r="L2733" s="723"/>
      <c r="M2733" s="306" t="str">
        <f t="shared" si="762"/>
        <v/>
      </c>
      <c r="N2733" s="32" t="str">
        <f t="shared" si="763"/>
        <v/>
      </c>
      <c r="P2733" s="307" t="str">
        <f t="shared" si="764"/>
        <v/>
      </c>
      <c r="Q2733" s="307" t="str">
        <f t="shared" si="758"/>
        <v/>
      </c>
      <c r="R2733" s="307" t="str">
        <f t="shared" si="765"/>
        <v/>
      </c>
      <c r="S2733" s="307" t="str">
        <f t="shared" si="766"/>
        <v/>
      </c>
      <c r="T2733" s="307" t="str">
        <f t="shared" si="767"/>
        <v/>
      </c>
      <c r="U2733" s="307" t="str">
        <f t="shared" si="759"/>
        <v/>
      </c>
      <c r="V2733" s="723"/>
      <c r="X2733" s="308" t="str">
        <f t="shared" si="768"/>
        <v/>
      </c>
      <c r="Y2733" s="309" t="str">
        <f t="shared" si="769"/>
        <v/>
      </c>
      <c r="Z2733" s="308" t="str">
        <f t="shared" si="760"/>
        <v/>
      </c>
      <c r="AA2733" s="308" t="b">
        <f t="shared" si="761"/>
        <v>1</v>
      </c>
      <c r="AB2733" s="308" t="str">
        <f t="shared" si="770"/>
        <v/>
      </c>
      <c r="AC2733" s="534" t="str">
        <f t="shared" si="771"/>
        <v/>
      </c>
      <c r="AD2733" s="752" t="str">
        <f t="shared" si="772"/>
        <v/>
      </c>
      <c r="AE2733" s="534" t="str">
        <f t="shared" si="773"/>
        <v/>
      </c>
      <c r="AF2733" s="752" t="str">
        <f t="shared" si="774"/>
        <v/>
      </c>
    </row>
    <row r="2734" spans="2:32" x14ac:dyDescent="0.25">
      <c r="B2734" s="721"/>
      <c r="C2734" s="531" t="str">
        <f>IFERROR(VLOOKUP(B2734,'מצבת ורישום גנים'!B:D,3,0),"")</f>
        <v/>
      </c>
      <c r="D2734" s="721"/>
      <c r="E2734" s="723"/>
      <c r="F2734" s="723"/>
      <c r="G2734" s="723"/>
      <c r="H2734" s="723"/>
      <c r="I2734" s="992" t="str">
        <f t="shared" si="775"/>
        <v/>
      </c>
      <c r="J2734" s="723"/>
      <c r="K2734" s="724"/>
      <c r="L2734" s="723"/>
      <c r="M2734" s="306" t="str">
        <f t="shared" si="762"/>
        <v/>
      </c>
      <c r="N2734" s="32" t="str">
        <f t="shared" si="763"/>
        <v/>
      </c>
      <c r="P2734" s="307" t="str">
        <f t="shared" si="764"/>
        <v/>
      </c>
      <c r="Q2734" s="307" t="str">
        <f t="shared" si="758"/>
        <v/>
      </c>
      <c r="R2734" s="307" t="str">
        <f t="shared" si="765"/>
        <v/>
      </c>
      <c r="S2734" s="307" t="str">
        <f t="shared" si="766"/>
        <v/>
      </c>
      <c r="T2734" s="307" t="str">
        <f t="shared" si="767"/>
        <v/>
      </c>
      <c r="U2734" s="307" t="str">
        <f t="shared" si="759"/>
        <v/>
      </c>
      <c r="V2734" s="723"/>
      <c r="X2734" s="308" t="str">
        <f t="shared" si="768"/>
        <v/>
      </c>
      <c r="Y2734" s="309" t="str">
        <f t="shared" si="769"/>
        <v/>
      </c>
      <c r="Z2734" s="308" t="str">
        <f t="shared" si="760"/>
        <v/>
      </c>
      <c r="AA2734" s="308" t="b">
        <f t="shared" si="761"/>
        <v>1</v>
      </c>
      <c r="AB2734" s="308" t="str">
        <f t="shared" si="770"/>
        <v/>
      </c>
      <c r="AC2734" s="534" t="str">
        <f t="shared" si="771"/>
        <v/>
      </c>
      <c r="AD2734" s="752" t="str">
        <f t="shared" si="772"/>
        <v/>
      </c>
      <c r="AE2734" s="534" t="str">
        <f t="shared" si="773"/>
        <v/>
      </c>
      <c r="AF2734" s="752" t="str">
        <f t="shared" si="774"/>
        <v/>
      </c>
    </row>
    <row r="2735" spans="2:32" x14ac:dyDescent="0.25">
      <c r="B2735" s="721"/>
      <c r="C2735" s="531" t="str">
        <f>IFERROR(VLOOKUP(B2735,'מצבת ורישום גנים'!B:D,3,0),"")</f>
        <v/>
      </c>
      <c r="D2735" s="721"/>
      <c r="E2735" s="723"/>
      <c r="F2735" s="723"/>
      <c r="G2735" s="723"/>
      <c r="H2735" s="723"/>
      <c r="I2735" s="992" t="str">
        <f t="shared" si="775"/>
        <v/>
      </c>
      <c r="J2735" s="723"/>
      <c r="K2735" s="724"/>
      <c r="L2735" s="723"/>
      <c r="M2735" s="306" t="str">
        <f t="shared" si="762"/>
        <v/>
      </c>
      <c r="N2735" s="32" t="str">
        <f t="shared" si="763"/>
        <v/>
      </c>
      <c r="P2735" s="307" t="str">
        <f t="shared" si="764"/>
        <v/>
      </c>
      <c r="Q2735" s="307" t="str">
        <f t="shared" si="758"/>
        <v/>
      </c>
      <c r="R2735" s="307" t="str">
        <f t="shared" si="765"/>
        <v/>
      </c>
      <c r="S2735" s="307" t="str">
        <f t="shared" si="766"/>
        <v/>
      </c>
      <c r="T2735" s="307" t="str">
        <f t="shared" si="767"/>
        <v/>
      </c>
      <c r="U2735" s="307" t="str">
        <f t="shared" si="759"/>
        <v/>
      </c>
      <c r="V2735" s="723"/>
      <c r="X2735" s="308" t="str">
        <f t="shared" si="768"/>
        <v/>
      </c>
      <c r="Y2735" s="309" t="str">
        <f t="shared" si="769"/>
        <v/>
      </c>
      <c r="Z2735" s="308" t="str">
        <f t="shared" si="760"/>
        <v/>
      </c>
      <c r="AA2735" s="308" t="b">
        <f t="shared" si="761"/>
        <v>1</v>
      </c>
      <c r="AB2735" s="308" t="str">
        <f t="shared" si="770"/>
        <v/>
      </c>
      <c r="AC2735" s="534" t="str">
        <f t="shared" si="771"/>
        <v/>
      </c>
      <c r="AD2735" s="752" t="str">
        <f t="shared" si="772"/>
        <v/>
      </c>
      <c r="AE2735" s="534" t="str">
        <f t="shared" si="773"/>
        <v/>
      </c>
      <c r="AF2735" s="752" t="str">
        <f t="shared" si="774"/>
        <v/>
      </c>
    </row>
    <row r="2736" spans="2:32" x14ac:dyDescent="0.25">
      <c r="B2736" s="721"/>
      <c r="C2736" s="531" t="str">
        <f>IFERROR(VLOOKUP(B2736,'מצבת ורישום גנים'!B:D,3,0),"")</f>
        <v/>
      </c>
      <c r="D2736" s="721"/>
      <c r="E2736" s="723"/>
      <c r="F2736" s="723"/>
      <c r="G2736" s="723"/>
      <c r="H2736" s="723"/>
      <c r="I2736" s="992" t="str">
        <f t="shared" si="775"/>
        <v/>
      </c>
      <c r="J2736" s="723"/>
      <c r="K2736" s="724"/>
      <c r="L2736" s="723"/>
      <c r="M2736" s="306" t="str">
        <f t="shared" si="762"/>
        <v/>
      </c>
      <c r="N2736" s="32" t="str">
        <f t="shared" si="763"/>
        <v/>
      </c>
      <c r="P2736" s="307" t="str">
        <f t="shared" si="764"/>
        <v/>
      </c>
      <c r="Q2736" s="307" t="str">
        <f t="shared" si="758"/>
        <v/>
      </c>
      <c r="R2736" s="307" t="str">
        <f t="shared" si="765"/>
        <v/>
      </c>
      <c r="S2736" s="307" t="str">
        <f t="shared" si="766"/>
        <v/>
      </c>
      <c r="T2736" s="307" t="str">
        <f t="shared" si="767"/>
        <v/>
      </c>
      <c r="U2736" s="307" t="str">
        <f t="shared" si="759"/>
        <v/>
      </c>
      <c r="V2736" s="723"/>
      <c r="X2736" s="308" t="str">
        <f t="shared" si="768"/>
        <v/>
      </c>
      <c r="Y2736" s="309" t="str">
        <f t="shared" si="769"/>
        <v/>
      </c>
      <c r="Z2736" s="308" t="str">
        <f t="shared" si="760"/>
        <v/>
      </c>
      <c r="AA2736" s="308" t="b">
        <f t="shared" si="761"/>
        <v>1</v>
      </c>
      <c r="AB2736" s="308" t="str">
        <f t="shared" si="770"/>
        <v/>
      </c>
      <c r="AC2736" s="534" t="str">
        <f t="shared" si="771"/>
        <v/>
      </c>
      <c r="AD2736" s="752" t="str">
        <f t="shared" si="772"/>
        <v/>
      </c>
      <c r="AE2736" s="534" t="str">
        <f t="shared" si="773"/>
        <v/>
      </c>
      <c r="AF2736" s="752" t="str">
        <f t="shared" si="774"/>
        <v/>
      </c>
    </row>
    <row r="2737" spans="2:32" x14ac:dyDescent="0.25">
      <c r="B2737" s="721"/>
      <c r="C2737" s="531" t="str">
        <f>IFERROR(VLOOKUP(B2737,'מצבת ורישום גנים'!B:D,3,0),"")</f>
        <v/>
      </c>
      <c r="D2737" s="721"/>
      <c r="E2737" s="723"/>
      <c r="F2737" s="723"/>
      <c r="G2737" s="723"/>
      <c r="H2737" s="723"/>
      <c r="I2737" s="992" t="str">
        <f t="shared" si="775"/>
        <v/>
      </c>
      <c r="J2737" s="723"/>
      <c r="K2737" s="724"/>
      <c r="L2737" s="723"/>
      <c r="M2737" s="306" t="str">
        <f t="shared" si="762"/>
        <v/>
      </c>
      <c r="N2737" s="32" t="str">
        <f t="shared" si="763"/>
        <v/>
      </c>
      <c r="P2737" s="307" t="str">
        <f t="shared" si="764"/>
        <v/>
      </c>
      <c r="Q2737" s="307" t="str">
        <f t="shared" si="758"/>
        <v/>
      </c>
      <c r="R2737" s="307" t="str">
        <f t="shared" si="765"/>
        <v/>
      </c>
      <c r="S2737" s="307" t="str">
        <f t="shared" si="766"/>
        <v/>
      </c>
      <c r="T2737" s="307" t="str">
        <f t="shared" si="767"/>
        <v/>
      </c>
      <c r="U2737" s="307" t="str">
        <f t="shared" si="759"/>
        <v/>
      </c>
      <c r="V2737" s="723"/>
      <c r="X2737" s="308" t="str">
        <f t="shared" si="768"/>
        <v/>
      </c>
      <c r="Y2737" s="309" t="str">
        <f t="shared" si="769"/>
        <v/>
      </c>
      <c r="Z2737" s="308" t="str">
        <f t="shared" si="760"/>
        <v/>
      </c>
      <c r="AA2737" s="308" t="b">
        <f t="shared" si="761"/>
        <v>1</v>
      </c>
      <c r="AB2737" s="308" t="str">
        <f t="shared" si="770"/>
        <v/>
      </c>
      <c r="AC2737" s="534" t="str">
        <f t="shared" si="771"/>
        <v/>
      </c>
      <c r="AD2737" s="752" t="str">
        <f t="shared" si="772"/>
        <v/>
      </c>
      <c r="AE2737" s="534" t="str">
        <f t="shared" si="773"/>
        <v/>
      </c>
      <c r="AF2737" s="752" t="str">
        <f t="shared" si="774"/>
        <v/>
      </c>
    </row>
    <row r="2738" spans="2:32" x14ac:dyDescent="0.25">
      <c r="B2738" s="721"/>
      <c r="C2738" s="531" t="str">
        <f>IFERROR(VLOOKUP(B2738,'מצבת ורישום גנים'!B:D,3,0),"")</f>
        <v/>
      </c>
      <c r="D2738" s="721"/>
      <c r="E2738" s="723"/>
      <c r="F2738" s="723"/>
      <c r="G2738" s="723"/>
      <c r="H2738" s="723"/>
      <c r="I2738" s="992" t="str">
        <f t="shared" si="775"/>
        <v/>
      </c>
      <c r="J2738" s="723"/>
      <c r="K2738" s="724"/>
      <c r="L2738" s="723"/>
      <c r="M2738" s="306" t="str">
        <f t="shared" si="762"/>
        <v/>
      </c>
      <c r="N2738" s="32" t="str">
        <f t="shared" si="763"/>
        <v/>
      </c>
      <c r="P2738" s="307" t="str">
        <f t="shared" si="764"/>
        <v/>
      </c>
      <c r="Q2738" s="307" t="str">
        <f t="shared" si="758"/>
        <v/>
      </c>
      <c r="R2738" s="307" t="str">
        <f t="shared" si="765"/>
        <v/>
      </c>
      <c r="S2738" s="307" t="str">
        <f t="shared" si="766"/>
        <v/>
      </c>
      <c r="T2738" s="307" t="str">
        <f t="shared" si="767"/>
        <v/>
      </c>
      <c r="U2738" s="307" t="str">
        <f t="shared" si="759"/>
        <v/>
      </c>
      <c r="V2738" s="723"/>
      <c r="X2738" s="308" t="str">
        <f t="shared" si="768"/>
        <v/>
      </c>
      <c r="Y2738" s="309" t="str">
        <f t="shared" si="769"/>
        <v/>
      </c>
      <c r="Z2738" s="308" t="str">
        <f t="shared" si="760"/>
        <v/>
      </c>
      <c r="AA2738" s="308" t="b">
        <f t="shared" si="761"/>
        <v>1</v>
      </c>
      <c r="AB2738" s="308" t="str">
        <f t="shared" si="770"/>
        <v/>
      </c>
      <c r="AC2738" s="534" t="str">
        <f t="shared" si="771"/>
        <v/>
      </c>
      <c r="AD2738" s="752" t="str">
        <f t="shared" si="772"/>
        <v/>
      </c>
      <c r="AE2738" s="534" t="str">
        <f t="shared" si="773"/>
        <v/>
      </c>
      <c r="AF2738" s="752" t="str">
        <f t="shared" si="774"/>
        <v/>
      </c>
    </row>
    <row r="2739" spans="2:32" x14ac:dyDescent="0.25">
      <c r="B2739" s="721"/>
      <c r="C2739" s="531" t="str">
        <f>IFERROR(VLOOKUP(B2739,'מצבת ורישום גנים'!B:D,3,0),"")</f>
        <v/>
      </c>
      <c r="D2739" s="721"/>
      <c r="E2739" s="723"/>
      <c r="F2739" s="723"/>
      <c r="G2739" s="723"/>
      <c r="H2739" s="723"/>
      <c r="I2739" s="992" t="str">
        <f t="shared" si="775"/>
        <v/>
      </c>
      <c r="J2739" s="723"/>
      <c r="K2739" s="724"/>
      <c r="L2739" s="723"/>
      <c r="M2739" s="306" t="str">
        <f t="shared" si="762"/>
        <v/>
      </c>
      <c r="N2739" s="32" t="str">
        <f t="shared" si="763"/>
        <v/>
      </c>
      <c r="P2739" s="307" t="str">
        <f t="shared" si="764"/>
        <v/>
      </c>
      <c r="Q2739" s="307" t="str">
        <f t="shared" si="758"/>
        <v/>
      </c>
      <c r="R2739" s="307" t="str">
        <f t="shared" si="765"/>
        <v/>
      </c>
      <c r="S2739" s="307" t="str">
        <f t="shared" si="766"/>
        <v/>
      </c>
      <c r="T2739" s="307" t="str">
        <f t="shared" si="767"/>
        <v/>
      </c>
      <c r="U2739" s="307" t="str">
        <f t="shared" si="759"/>
        <v/>
      </c>
      <c r="V2739" s="723"/>
      <c r="X2739" s="308" t="str">
        <f t="shared" si="768"/>
        <v/>
      </c>
      <c r="Y2739" s="309" t="str">
        <f t="shared" si="769"/>
        <v/>
      </c>
      <c r="Z2739" s="308" t="str">
        <f t="shared" si="760"/>
        <v/>
      </c>
      <c r="AA2739" s="308" t="b">
        <f t="shared" si="761"/>
        <v>1</v>
      </c>
      <c r="AB2739" s="308" t="str">
        <f t="shared" si="770"/>
        <v/>
      </c>
      <c r="AC2739" s="534" t="str">
        <f t="shared" si="771"/>
        <v/>
      </c>
      <c r="AD2739" s="752" t="str">
        <f t="shared" si="772"/>
        <v/>
      </c>
      <c r="AE2739" s="534" t="str">
        <f t="shared" si="773"/>
        <v/>
      </c>
      <c r="AF2739" s="752" t="str">
        <f t="shared" si="774"/>
        <v/>
      </c>
    </row>
    <row r="2740" spans="2:32" x14ac:dyDescent="0.25">
      <c r="B2740" s="721"/>
      <c r="C2740" s="531" t="str">
        <f>IFERROR(VLOOKUP(B2740,'מצבת ורישום גנים'!B:D,3,0),"")</f>
        <v/>
      </c>
      <c r="D2740" s="721"/>
      <c r="E2740" s="723"/>
      <c r="F2740" s="723"/>
      <c r="G2740" s="723"/>
      <c r="H2740" s="723"/>
      <c r="I2740" s="992" t="str">
        <f t="shared" si="775"/>
        <v/>
      </c>
      <c r="J2740" s="723"/>
      <c r="K2740" s="724"/>
      <c r="L2740" s="723"/>
      <c r="M2740" s="306" t="str">
        <f t="shared" si="762"/>
        <v/>
      </c>
      <c r="N2740" s="32" t="str">
        <f t="shared" si="763"/>
        <v/>
      </c>
      <c r="P2740" s="307" t="str">
        <f t="shared" si="764"/>
        <v/>
      </c>
      <c r="Q2740" s="307" t="str">
        <f t="shared" si="758"/>
        <v/>
      </c>
      <c r="R2740" s="307" t="str">
        <f t="shared" si="765"/>
        <v/>
      </c>
      <c r="S2740" s="307" t="str">
        <f t="shared" si="766"/>
        <v/>
      </c>
      <c r="T2740" s="307" t="str">
        <f t="shared" si="767"/>
        <v/>
      </c>
      <c r="U2740" s="307" t="str">
        <f t="shared" si="759"/>
        <v/>
      </c>
      <c r="V2740" s="723"/>
      <c r="X2740" s="308" t="str">
        <f t="shared" si="768"/>
        <v/>
      </c>
      <c r="Y2740" s="309" t="str">
        <f t="shared" si="769"/>
        <v/>
      </c>
      <c r="Z2740" s="308" t="str">
        <f t="shared" si="760"/>
        <v/>
      </c>
      <c r="AA2740" s="308" t="b">
        <f t="shared" si="761"/>
        <v>1</v>
      </c>
      <c r="AB2740" s="308" t="str">
        <f t="shared" si="770"/>
        <v/>
      </c>
      <c r="AC2740" s="534" t="str">
        <f t="shared" si="771"/>
        <v/>
      </c>
      <c r="AD2740" s="752" t="str">
        <f t="shared" si="772"/>
        <v/>
      </c>
      <c r="AE2740" s="534" t="str">
        <f t="shared" si="773"/>
        <v/>
      </c>
      <c r="AF2740" s="752" t="str">
        <f t="shared" si="774"/>
        <v/>
      </c>
    </row>
    <row r="2741" spans="2:32" x14ac:dyDescent="0.25">
      <c r="B2741" s="721"/>
      <c r="C2741" s="531" t="str">
        <f>IFERROR(VLOOKUP(B2741,'מצבת ורישום גנים'!B:D,3,0),"")</f>
        <v/>
      </c>
      <c r="D2741" s="721"/>
      <c r="E2741" s="723"/>
      <c r="F2741" s="723"/>
      <c r="G2741" s="723"/>
      <c r="H2741" s="723"/>
      <c r="I2741" s="992" t="str">
        <f t="shared" si="775"/>
        <v/>
      </c>
      <c r="J2741" s="723"/>
      <c r="K2741" s="724"/>
      <c r="L2741" s="723"/>
      <c r="M2741" s="306" t="str">
        <f t="shared" si="762"/>
        <v/>
      </c>
      <c r="N2741" s="32" t="str">
        <f t="shared" si="763"/>
        <v/>
      </c>
      <c r="P2741" s="307" t="str">
        <f t="shared" si="764"/>
        <v/>
      </c>
      <c r="Q2741" s="307" t="str">
        <f t="shared" si="758"/>
        <v/>
      </c>
      <c r="R2741" s="307" t="str">
        <f t="shared" si="765"/>
        <v/>
      </c>
      <c r="S2741" s="307" t="str">
        <f t="shared" si="766"/>
        <v/>
      </c>
      <c r="T2741" s="307" t="str">
        <f t="shared" si="767"/>
        <v/>
      </c>
      <c r="U2741" s="307" t="str">
        <f t="shared" si="759"/>
        <v/>
      </c>
      <c r="V2741" s="723"/>
      <c r="X2741" s="308" t="str">
        <f t="shared" si="768"/>
        <v/>
      </c>
      <c r="Y2741" s="309" t="str">
        <f t="shared" si="769"/>
        <v/>
      </c>
      <c r="Z2741" s="308" t="str">
        <f t="shared" si="760"/>
        <v/>
      </c>
      <c r="AA2741" s="308" t="b">
        <f t="shared" si="761"/>
        <v>1</v>
      </c>
      <c r="AB2741" s="308" t="str">
        <f t="shared" si="770"/>
        <v/>
      </c>
      <c r="AC2741" s="534" t="str">
        <f t="shared" si="771"/>
        <v/>
      </c>
      <c r="AD2741" s="752" t="str">
        <f t="shared" si="772"/>
        <v/>
      </c>
      <c r="AE2741" s="534" t="str">
        <f t="shared" si="773"/>
        <v/>
      </c>
      <c r="AF2741" s="752" t="str">
        <f t="shared" si="774"/>
        <v/>
      </c>
    </row>
    <row r="2742" spans="2:32" x14ac:dyDescent="0.25">
      <c r="B2742" s="721"/>
      <c r="C2742" s="531" t="str">
        <f>IFERROR(VLOOKUP(B2742,'מצבת ורישום גנים'!B:D,3,0),"")</f>
        <v/>
      </c>
      <c r="D2742" s="721"/>
      <c r="E2742" s="723"/>
      <c r="F2742" s="723"/>
      <c r="G2742" s="723"/>
      <c r="H2742" s="723"/>
      <c r="I2742" s="992" t="str">
        <f t="shared" si="775"/>
        <v/>
      </c>
      <c r="J2742" s="723"/>
      <c r="K2742" s="724"/>
      <c r="L2742" s="723"/>
      <c r="M2742" s="306" t="str">
        <f t="shared" si="762"/>
        <v/>
      </c>
      <c r="N2742" s="32" t="str">
        <f t="shared" si="763"/>
        <v/>
      </c>
      <c r="P2742" s="307" t="str">
        <f t="shared" si="764"/>
        <v/>
      </c>
      <c r="Q2742" s="307" t="str">
        <f t="shared" si="758"/>
        <v/>
      </c>
      <c r="R2742" s="307" t="str">
        <f t="shared" si="765"/>
        <v/>
      </c>
      <c r="S2742" s="307" t="str">
        <f t="shared" si="766"/>
        <v/>
      </c>
      <c r="T2742" s="307" t="str">
        <f t="shared" si="767"/>
        <v/>
      </c>
      <c r="U2742" s="307" t="str">
        <f t="shared" si="759"/>
        <v/>
      </c>
      <c r="V2742" s="723"/>
      <c r="X2742" s="308" t="str">
        <f t="shared" si="768"/>
        <v/>
      </c>
      <c r="Y2742" s="309" t="str">
        <f t="shared" si="769"/>
        <v/>
      </c>
      <c r="Z2742" s="308" t="str">
        <f t="shared" si="760"/>
        <v/>
      </c>
      <c r="AA2742" s="308" t="b">
        <f t="shared" si="761"/>
        <v>1</v>
      </c>
      <c r="AB2742" s="308" t="str">
        <f t="shared" si="770"/>
        <v/>
      </c>
      <c r="AC2742" s="534" t="str">
        <f t="shared" si="771"/>
        <v/>
      </c>
      <c r="AD2742" s="752" t="str">
        <f t="shared" si="772"/>
        <v/>
      </c>
      <c r="AE2742" s="534" t="str">
        <f t="shared" si="773"/>
        <v/>
      </c>
      <c r="AF2742" s="752" t="str">
        <f t="shared" si="774"/>
        <v/>
      </c>
    </row>
    <row r="2743" spans="2:32" x14ac:dyDescent="0.25">
      <c r="B2743" s="721"/>
      <c r="C2743" s="531" t="str">
        <f>IFERROR(VLOOKUP(B2743,'מצבת ורישום גנים'!B:D,3,0),"")</f>
        <v/>
      </c>
      <c r="D2743" s="721"/>
      <c r="E2743" s="723"/>
      <c r="F2743" s="723"/>
      <c r="G2743" s="723"/>
      <c r="H2743" s="723"/>
      <c r="I2743" s="992" t="str">
        <f t="shared" si="775"/>
        <v/>
      </c>
      <c r="J2743" s="723"/>
      <c r="K2743" s="724"/>
      <c r="L2743" s="723"/>
      <c r="M2743" s="306" t="str">
        <f t="shared" si="762"/>
        <v/>
      </c>
      <c r="N2743" s="32" t="str">
        <f t="shared" si="763"/>
        <v/>
      </c>
      <c r="P2743" s="307" t="str">
        <f t="shared" si="764"/>
        <v/>
      </c>
      <c r="Q2743" s="307" t="str">
        <f t="shared" si="758"/>
        <v/>
      </c>
      <c r="R2743" s="307" t="str">
        <f t="shared" si="765"/>
        <v/>
      </c>
      <c r="S2743" s="307" t="str">
        <f t="shared" si="766"/>
        <v/>
      </c>
      <c r="T2743" s="307" t="str">
        <f t="shared" si="767"/>
        <v/>
      </c>
      <c r="U2743" s="307" t="str">
        <f t="shared" si="759"/>
        <v/>
      </c>
      <c r="V2743" s="723"/>
      <c r="X2743" s="308" t="str">
        <f t="shared" si="768"/>
        <v/>
      </c>
      <c r="Y2743" s="309" t="str">
        <f t="shared" si="769"/>
        <v/>
      </c>
      <c r="Z2743" s="308" t="str">
        <f t="shared" si="760"/>
        <v/>
      </c>
      <c r="AA2743" s="308" t="b">
        <f t="shared" si="761"/>
        <v>1</v>
      </c>
      <c r="AB2743" s="308" t="str">
        <f t="shared" si="770"/>
        <v/>
      </c>
      <c r="AC2743" s="534" t="str">
        <f t="shared" si="771"/>
        <v/>
      </c>
      <c r="AD2743" s="752" t="str">
        <f t="shared" si="772"/>
        <v/>
      </c>
      <c r="AE2743" s="534" t="str">
        <f t="shared" si="773"/>
        <v/>
      </c>
      <c r="AF2743" s="752" t="str">
        <f t="shared" si="774"/>
        <v/>
      </c>
    </row>
    <row r="2744" spans="2:32" x14ac:dyDescent="0.25">
      <c r="B2744" s="721"/>
      <c r="C2744" s="531" t="str">
        <f>IFERROR(VLOOKUP(B2744,'מצבת ורישום גנים'!B:D,3,0),"")</f>
        <v/>
      </c>
      <c r="D2744" s="721"/>
      <c r="E2744" s="723"/>
      <c r="F2744" s="723"/>
      <c r="G2744" s="723"/>
      <c r="H2744" s="723"/>
      <c r="I2744" s="992" t="str">
        <f t="shared" si="775"/>
        <v/>
      </c>
      <c r="J2744" s="723"/>
      <c r="K2744" s="724"/>
      <c r="L2744" s="723"/>
      <c r="M2744" s="306" t="str">
        <f t="shared" si="762"/>
        <v/>
      </c>
      <c r="N2744" s="32" t="str">
        <f t="shared" si="763"/>
        <v/>
      </c>
      <c r="P2744" s="307" t="str">
        <f t="shared" si="764"/>
        <v/>
      </c>
      <c r="Q2744" s="307" t="str">
        <f t="shared" si="758"/>
        <v/>
      </c>
      <c r="R2744" s="307" t="str">
        <f t="shared" si="765"/>
        <v/>
      </c>
      <c r="S2744" s="307" t="str">
        <f t="shared" si="766"/>
        <v/>
      </c>
      <c r="T2744" s="307" t="str">
        <f t="shared" si="767"/>
        <v/>
      </c>
      <c r="U2744" s="307" t="str">
        <f t="shared" si="759"/>
        <v/>
      </c>
      <c r="V2744" s="723"/>
      <c r="X2744" s="308" t="str">
        <f t="shared" si="768"/>
        <v/>
      </c>
      <c r="Y2744" s="309" t="str">
        <f t="shared" si="769"/>
        <v/>
      </c>
      <c r="Z2744" s="308" t="str">
        <f t="shared" si="760"/>
        <v/>
      </c>
      <c r="AA2744" s="308" t="b">
        <f t="shared" si="761"/>
        <v>1</v>
      </c>
      <c r="AB2744" s="308" t="str">
        <f t="shared" si="770"/>
        <v/>
      </c>
      <c r="AC2744" s="534" t="str">
        <f t="shared" si="771"/>
        <v/>
      </c>
      <c r="AD2744" s="752" t="str">
        <f t="shared" si="772"/>
        <v/>
      </c>
      <c r="AE2744" s="534" t="str">
        <f t="shared" si="773"/>
        <v/>
      </c>
      <c r="AF2744" s="752" t="str">
        <f t="shared" si="774"/>
        <v/>
      </c>
    </row>
    <row r="2745" spans="2:32" x14ac:dyDescent="0.25">
      <c r="B2745" s="721"/>
      <c r="C2745" s="531" t="str">
        <f>IFERROR(VLOOKUP(B2745,'מצבת ורישום גנים'!B:D,3,0),"")</f>
        <v/>
      </c>
      <c r="D2745" s="721"/>
      <c r="E2745" s="723"/>
      <c r="F2745" s="723"/>
      <c r="G2745" s="723"/>
      <c r="H2745" s="723"/>
      <c r="I2745" s="992" t="str">
        <f t="shared" si="775"/>
        <v/>
      </c>
      <c r="J2745" s="723"/>
      <c r="K2745" s="724"/>
      <c r="L2745" s="723"/>
      <c r="M2745" s="306" t="str">
        <f t="shared" si="762"/>
        <v/>
      </c>
      <c r="N2745" s="32" t="str">
        <f t="shared" si="763"/>
        <v/>
      </c>
      <c r="P2745" s="307" t="str">
        <f t="shared" si="764"/>
        <v/>
      </c>
      <c r="Q2745" s="307" t="str">
        <f t="shared" si="758"/>
        <v/>
      </c>
      <c r="R2745" s="307" t="str">
        <f t="shared" si="765"/>
        <v/>
      </c>
      <c r="S2745" s="307" t="str">
        <f t="shared" si="766"/>
        <v/>
      </c>
      <c r="T2745" s="307" t="str">
        <f t="shared" si="767"/>
        <v/>
      </c>
      <c r="U2745" s="307" t="str">
        <f t="shared" si="759"/>
        <v/>
      </c>
      <c r="V2745" s="723"/>
      <c r="X2745" s="308" t="str">
        <f t="shared" si="768"/>
        <v/>
      </c>
      <c r="Y2745" s="309" t="str">
        <f t="shared" si="769"/>
        <v/>
      </c>
      <c r="Z2745" s="308" t="str">
        <f t="shared" si="760"/>
        <v/>
      </c>
      <c r="AA2745" s="308" t="b">
        <f t="shared" si="761"/>
        <v>1</v>
      </c>
      <c r="AB2745" s="308" t="str">
        <f t="shared" si="770"/>
        <v/>
      </c>
      <c r="AC2745" s="534" t="str">
        <f t="shared" si="771"/>
        <v/>
      </c>
      <c r="AD2745" s="752" t="str">
        <f t="shared" si="772"/>
        <v/>
      </c>
      <c r="AE2745" s="534" t="str">
        <f t="shared" si="773"/>
        <v/>
      </c>
      <c r="AF2745" s="752" t="str">
        <f t="shared" si="774"/>
        <v/>
      </c>
    </row>
    <row r="2746" spans="2:32" x14ac:dyDescent="0.25">
      <c r="B2746" s="721"/>
      <c r="C2746" s="531" t="str">
        <f>IFERROR(VLOOKUP(B2746,'מצבת ורישום גנים'!B:D,3,0),"")</f>
        <v/>
      </c>
      <c r="D2746" s="721"/>
      <c r="E2746" s="723"/>
      <c r="F2746" s="723"/>
      <c r="G2746" s="723"/>
      <c r="H2746" s="723"/>
      <c r="I2746" s="992" t="str">
        <f t="shared" si="775"/>
        <v/>
      </c>
      <c r="J2746" s="723"/>
      <c r="K2746" s="724"/>
      <c r="L2746" s="723"/>
      <c r="M2746" s="306" t="str">
        <f t="shared" si="762"/>
        <v/>
      </c>
      <c r="N2746" s="32" t="str">
        <f t="shared" si="763"/>
        <v/>
      </c>
      <c r="P2746" s="307" t="str">
        <f t="shared" si="764"/>
        <v/>
      </c>
      <c r="Q2746" s="307" t="str">
        <f t="shared" si="758"/>
        <v/>
      </c>
      <c r="R2746" s="307" t="str">
        <f t="shared" si="765"/>
        <v/>
      </c>
      <c r="S2746" s="307" t="str">
        <f t="shared" si="766"/>
        <v/>
      </c>
      <c r="T2746" s="307" t="str">
        <f t="shared" si="767"/>
        <v/>
      </c>
      <c r="U2746" s="307" t="str">
        <f t="shared" si="759"/>
        <v/>
      </c>
      <c r="V2746" s="723"/>
      <c r="X2746" s="308" t="str">
        <f t="shared" si="768"/>
        <v/>
      </c>
      <c r="Y2746" s="309" t="str">
        <f t="shared" si="769"/>
        <v/>
      </c>
      <c r="Z2746" s="308" t="str">
        <f t="shared" si="760"/>
        <v/>
      </c>
      <c r="AA2746" s="308" t="b">
        <f t="shared" si="761"/>
        <v>1</v>
      </c>
      <c r="AB2746" s="308" t="str">
        <f t="shared" si="770"/>
        <v/>
      </c>
      <c r="AC2746" s="534" t="str">
        <f t="shared" si="771"/>
        <v/>
      </c>
      <c r="AD2746" s="752" t="str">
        <f t="shared" si="772"/>
        <v/>
      </c>
      <c r="AE2746" s="534" t="str">
        <f t="shared" si="773"/>
        <v/>
      </c>
      <c r="AF2746" s="752" t="str">
        <f t="shared" si="774"/>
        <v/>
      </c>
    </row>
    <row r="2747" spans="2:32" x14ac:dyDescent="0.25">
      <c r="B2747" s="721"/>
      <c r="C2747" s="531" t="str">
        <f>IFERROR(VLOOKUP(B2747,'מצבת ורישום גנים'!B:D,3,0),"")</f>
        <v/>
      </c>
      <c r="D2747" s="721"/>
      <c r="E2747" s="723"/>
      <c r="F2747" s="723"/>
      <c r="G2747" s="723"/>
      <c r="H2747" s="723"/>
      <c r="I2747" s="992" t="str">
        <f t="shared" si="775"/>
        <v/>
      </c>
      <c r="J2747" s="723"/>
      <c r="K2747" s="724"/>
      <c r="L2747" s="723"/>
      <c r="M2747" s="306" t="str">
        <f t="shared" si="762"/>
        <v/>
      </c>
      <c r="N2747" s="32" t="str">
        <f t="shared" si="763"/>
        <v/>
      </c>
      <c r="P2747" s="307" t="str">
        <f t="shared" si="764"/>
        <v/>
      </c>
      <c r="Q2747" s="307" t="str">
        <f t="shared" si="758"/>
        <v/>
      </c>
      <c r="R2747" s="307" t="str">
        <f t="shared" si="765"/>
        <v/>
      </c>
      <c r="S2747" s="307" t="str">
        <f t="shared" si="766"/>
        <v/>
      </c>
      <c r="T2747" s="307" t="str">
        <f t="shared" si="767"/>
        <v/>
      </c>
      <c r="U2747" s="307" t="str">
        <f t="shared" si="759"/>
        <v/>
      </c>
      <c r="V2747" s="723"/>
      <c r="X2747" s="308" t="str">
        <f t="shared" si="768"/>
        <v/>
      </c>
      <c r="Y2747" s="309" t="str">
        <f t="shared" si="769"/>
        <v/>
      </c>
      <c r="Z2747" s="308" t="str">
        <f t="shared" si="760"/>
        <v/>
      </c>
      <c r="AA2747" s="308" t="b">
        <f t="shared" si="761"/>
        <v>1</v>
      </c>
      <c r="AB2747" s="308" t="str">
        <f t="shared" si="770"/>
        <v/>
      </c>
      <c r="AC2747" s="534" t="str">
        <f t="shared" si="771"/>
        <v/>
      </c>
      <c r="AD2747" s="752" t="str">
        <f t="shared" si="772"/>
        <v/>
      </c>
      <c r="AE2747" s="534" t="str">
        <f t="shared" si="773"/>
        <v/>
      </c>
      <c r="AF2747" s="752" t="str">
        <f t="shared" si="774"/>
        <v/>
      </c>
    </row>
    <row r="2748" spans="2:32" x14ac:dyDescent="0.25">
      <c r="B2748" s="721"/>
      <c r="C2748" s="531" t="str">
        <f>IFERROR(VLOOKUP(B2748,'מצבת ורישום גנים'!B:D,3,0),"")</f>
        <v/>
      </c>
      <c r="D2748" s="721"/>
      <c r="E2748" s="723"/>
      <c r="F2748" s="723"/>
      <c r="G2748" s="723"/>
      <c r="H2748" s="723"/>
      <c r="I2748" s="992" t="str">
        <f t="shared" si="775"/>
        <v/>
      </c>
      <c r="J2748" s="723"/>
      <c r="K2748" s="724"/>
      <c r="L2748" s="723"/>
      <c r="M2748" s="306" t="str">
        <f t="shared" si="762"/>
        <v/>
      </c>
      <c r="N2748" s="32" t="str">
        <f t="shared" si="763"/>
        <v/>
      </c>
      <c r="P2748" s="307" t="str">
        <f t="shared" si="764"/>
        <v/>
      </c>
      <c r="Q2748" s="307" t="str">
        <f t="shared" si="758"/>
        <v/>
      </c>
      <c r="R2748" s="307" t="str">
        <f t="shared" si="765"/>
        <v/>
      </c>
      <c r="S2748" s="307" t="str">
        <f t="shared" si="766"/>
        <v/>
      </c>
      <c r="T2748" s="307" t="str">
        <f t="shared" si="767"/>
        <v/>
      </c>
      <c r="U2748" s="307" t="str">
        <f t="shared" si="759"/>
        <v/>
      </c>
      <c r="V2748" s="723"/>
      <c r="X2748" s="308" t="str">
        <f t="shared" si="768"/>
        <v/>
      </c>
      <c r="Y2748" s="309" t="str">
        <f t="shared" si="769"/>
        <v/>
      </c>
      <c r="Z2748" s="308" t="str">
        <f t="shared" si="760"/>
        <v/>
      </c>
      <c r="AA2748" s="308" t="b">
        <f t="shared" si="761"/>
        <v>1</v>
      </c>
      <c r="AB2748" s="308" t="str">
        <f t="shared" si="770"/>
        <v/>
      </c>
      <c r="AC2748" s="534" t="str">
        <f t="shared" si="771"/>
        <v/>
      </c>
      <c r="AD2748" s="752" t="str">
        <f t="shared" si="772"/>
        <v/>
      </c>
      <c r="AE2748" s="534" t="str">
        <f t="shared" si="773"/>
        <v/>
      </c>
      <c r="AF2748" s="752" t="str">
        <f t="shared" si="774"/>
        <v/>
      </c>
    </row>
    <row r="2749" spans="2:32" x14ac:dyDescent="0.25">
      <c r="B2749" s="721"/>
      <c r="C2749" s="531" t="str">
        <f>IFERROR(VLOOKUP(B2749,'מצבת ורישום גנים'!B:D,3,0),"")</f>
        <v/>
      </c>
      <c r="D2749" s="721"/>
      <c r="E2749" s="723"/>
      <c r="F2749" s="723"/>
      <c r="G2749" s="723"/>
      <c r="H2749" s="723"/>
      <c r="I2749" s="992" t="str">
        <f t="shared" si="775"/>
        <v/>
      </c>
      <c r="J2749" s="723"/>
      <c r="K2749" s="724"/>
      <c r="L2749" s="723"/>
      <c r="M2749" s="306" t="str">
        <f t="shared" si="762"/>
        <v/>
      </c>
      <c r="N2749" s="32" t="str">
        <f t="shared" si="763"/>
        <v/>
      </c>
      <c r="P2749" s="307" t="str">
        <f t="shared" si="764"/>
        <v/>
      </c>
      <c r="Q2749" s="307" t="str">
        <f t="shared" si="758"/>
        <v/>
      </c>
      <c r="R2749" s="307" t="str">
        <f t="shared" si="765"/>
        <v/>
      </c>
      <c r="S2749" s="307" t="str">
        <f t="shared" si="766"/>
        <v/>
      </c>
      <c r="T2749" s="307" t="str">
        <f t="shared" si="767"/>
        <v/>
      </c>
      <c r="U2749" s="307" t="str">
        <f t="shared" si="759"/>
        <v/>
      </c>
      <c r="V2749" s="723"/>
      <c r="X2749" s="308" t="str">
        <f t="shared" si="768"/>
        <v/>
      </c>
      <c r="Y2749" s="309" t="str">
        <f t="shared" si="769"/>
        <v/>
      </c>
      <c r="Z2749" s="308" t="str">
        <f t="shared" si="760"/>
        <v/>
      </c>
      <c r="AA2749" s="308" t="b">
        <f t="shared" si="761"/>
        <v>1</v>
      </c>
      <c r="AB2749" s="308" t="str">
        <f t="shared" si="770"/>
        <v/>
      </c>
      <c r="AC2749" s="534" t="str">
        <f t="shared" si="771"/>
        <v/>
      </c>
      <c r="AD2749" s="752" t="str">
        <f t="shared" si="772"/>
        <v/>
      </c>
      <c r="AE2749" s="534" t="str">
        <f t="shared" si="773"/>
        <v/>
      </c>
      <c r="AF2749" s="752" t="str">
        <f t="shared" si="774"/>
        <v/>
      </c>
    </row>
    <row r="2750" spans="2:32" x14ac:dyDescent="0.25">
      <c r="B2750" s="721"/>
      <c r="C2750" s="531" t="str">
        <f>IFERROR(VLOOKUP(B2750,'מצבת ורישום גנים'!B:D,3,0),"")</f>
        <v/>
      </c>
      <c r="D2750" s="721"/>
      <c r="E2750" s="723"/>
      <c r="F2750" s="723"/>
      <c r="G2750" s="723"/>
      <c r="H2750" s="723"/>
      <c r="I2750" s="992" t="str">
        <f t="shared" si="775"/>
        <v/>
      </c>
      <c r="J2750" s="723"/>
      <c r="K2750" s="724"/>
      <c r="L2750" s="723"/>
      <c r="M2750" s="306" t="str">
        <f t="shared" si="762"/>
        <v/>
      </c>
      <c r="N2750" s="32" t="str">
        <f t="shared" si="763"/>
        <v/>
      </c>
      <c r="P2750" s="307" t="str">
        <f t="shared" si="764"/>
        <v/>
      </c>
      <c r="Q2750" s="307" t="str">
        <f t="shared" si="758"/>
        <v/>
      </c>
      <c r="R2750" s="307" t="str">
        <f t="shared" si="765"/>
        <v/>
      </c>
      <c r="S2750" s="307" t="str">
        <f t="shared" si="766"/>
        <v/>
      </c>
      <c r="T2750" s="307" t="str">
        <f t="shared" si="767"/>
        <v/>
      </c>
      <c r="U2750" s="307" t="str">
        <f t="shared" si="759"/>
        <v/>
      </c>
      <c r="V2750" s="723"/>
      <c r="X2750" s="308" t="str">
        <f t="shared" si="768"/>
        <v/>
      </c>
      <c r="Y2750" s="309" t="str">
        <f t="shared" si="769"/>
        <v/>
      </c>
      <c r="Z2750" s="308" t="str">
        <f t="shared" si="760"/>
        <v/>
      </c>
      <c r="AA2750" s="308" t="b">
        <f t="shared" si="761"/>
        <v>1</v>
      </c>
      <c r="AB2750" s="308" t="str">
        <f t="shared" si="770"/>
        <v/>
      </c>
      <c r="AC2750" s="534" t="str">
        <f t="shared" si="771"/>
        <v/>
      </c>
      <c r="AD2750" s="752" t="str">
        <f t="shared" si="772"/>
        <v/>
      </c>
      <c r="AE2750" s="534" t="str">
        <f t="shared" si="773"/>
        <v/>
      </c>
      <c r="AF2750" s="752" t="str">
        <f t="shared" si="774"/>
        <v/>
      </c>
    </row>
    <row r="2751" spans="2:32" x14ac:dyDescent="0.25">
      <c r="B2751" s="721"/>
      <c r="C2751" s="531" t="str">
        <f>IFERROR(VLOOKUP(B2751,'מצבת ורישום גנים'!B:D,3,0),"")</f>
        <v/>
      </c>
      <c r="D2751" s="721"/>
      <c r="E2751" s="723"/>
      <c r="F2751" s="723"/>
      <c r="G2751" s="723"/>
      <c r="H2751" s="723"/>
      <c r="I2751" s="992" t="str">
        <f t="shared" si="775"/>
        <v/>
      </c>
      <c r="J2751" s="723"/>
      <c r="K2751" s="724"/>
      <c r="L2751" s="723"/>
      <c r="M2751" s="306" t="str">
        <f t="shared" si="762"/>
        <v/>
      </c>
      <c r="N2751" s="32" t="str">
        <f t="shared" si="763"/>
        <v/>
      </c>
      <c r="P2751" s="307" t="str">
        <f t="shared" si="764"/>
        <v/>
      </c>
      <c r="Q2751" s="307" t="str">
        <f t="shared" si="758"/>
        <v/>
      </c>
      <c r="R2751" s="307" t="str">
        <f t="shared" si="765"/>
        <v/>
      </c>
      <c r="S2751" s="307" t="str">
        <f t="shared" si="766"/>
        <v/>
      </c>
      <c r="T2751" s="307" t="str">
        <f t="shared" si="767"/>
        <v/>
      </c>
      <c r="U2751" s="307" t="str">
        <f t="shared" si="759"/>
        <v/>
      </c>
      <c r="V2751" s="723"/>
      <c r="X2751" s="308" t="str">
        <f t="shared" si="768"/>
        <v/>
      </c>
      <c r="Y2751" s="309" t="str">
        <f t="shared" si="769"/>
        <v/>
      </c>
      <c r="Z2751" s="308" t="str">
        <f t="shared" si="760"/>
        <v/>
      </c>
      <c r="AA2751" s="308" t="b">
        <f t="shared" si="761"/>
        <v>1</v>
      </c>
      <c r="AB2751" s="308" t="str">
        <f t="shared" si="770"/>
        <v/>
      </c>
      <c r="AC2751" s="534" t="str">
        <f t="shared" si="771"/>
        <v/>
      </c>
      <c r="AD2751" s="752" t="str">
        <f t="shared" si="772"/>
        <v/>
      </c>
      <c r="AE2751" s="534" t="str">
        <f t="shared" si="773"/>
        <v/>
      </c>
      <c r="AF2751" s="752" t="str">
        <f t="shared" si="774"/>
        <v/>
      </c>
    </row>
    <row r="2752" spans="2:32" x14ac:dyDescent="0.25">
      <c r="B2752" s="721"/>
      <c r="C2752" s="531" t="str">
        <f>IFERROR(VLOOKUP(B2752,'מצבת ורישום גנים'!B:D,3,0),"")</f>
        <v/>
      </c>
      <c r="D2752" s="721"/>
      <c r="E2752" s="723"/>
      <c r="F2752" s="723"/>
      <c r="G2752" s="723"/>
      <c r="H2752" s="723"/>
      <c r="I2752" s="992" t="str">
        <f t="shared" si="775"/>
        <v/>
      </c>
      <c r="J2752" s="723"/>
      <c r="K2752" s="724"/>
      <c r="L2752" s="723"/>
      <c r="M2752" s="306" t="str">
        <f t="shared" si="762"/>
        <v/>
      </c>
      <c r="N2752" s="32" t="str">
        <f t="shared" si="763"/>
        <v/>
      </c>
      <c r="P2752" s="307" t="str">
        <f t="shared" si="764"/>
        <v/>
      </c>
      <c r="Q2752" s="307" t="str">
        <f t="shared" si="758"/>
        <v/>
      </c>
      <c r="R2752" s="307" t="str">
        <f t="shared" si="765"/>
        <v/>
      </c>
      <c r="S2752" s="307" t="str">
        <f t="shared" si="766"/>
        <v/>
      </c>
      <c r="T2752" s="307" t="str">
        <f t="shared" si="767"/>
        <v/>
      </c>
      <c r="U2752" s="307" t="str">
        <f t="shared" si="759"/>
        <v/>
      </c>
      <c r="V2752" s="723"/>
      <c r="X2752" s="308" t="str">
        <f t="shared" si="768"/>
        <v/>
      </c>
      <c r="Y2752" s="309" t="str">
        <f t="shared" si="769"/>
        <v/>
      </c>
      <c r="Z2752" s="308" t="str">
        <f t="shared" si="760"/>
        <v/>
      </c>
      <c r="AA2752" s="308" t="b">
        <f t="shared" si="761"/>
        <v>1</v>
      </c>
      <c r="AB2752" s="308" t="str">
        <f t="shared" si="770"/>
        <v/>
      </c>
      <c r="AC2752" s="534" t="str">
        <f t="shared" si="771"/>
        <v/>
      </c>
      <c r="AD2752" s="752" t="str">
        <f t="shared" si="772"/>
        <v/>
      </c>
      <c r="AE2752" s="534" t="str">
        <f t="shared" si="773"/>
        <v/>
      </c>
      <c r="AF2752" s="752" t="str">
        <f t="shared" si="774"/>
        <v/>
      </c>
    </row>
    <row r="2753" spans="2:32" x14ac:dyDescent="0.25">
      <c r="B2753" s="721"/>
      <c r="C2753" s="531" t="str">
        <f>IFERROR(VLOOKUP(B2753,'מצבת ורישום גנים'!B:D,3,0),"")</f>
        <v/>
      </c>
      <c r="D2753" s="721"/>
      <c r="E2753" s="723"/>
      <c r="F2753" s="723"/>
      <c r="G2753" s="723"/>
      <c r="H2753" s="723"/>
      <c r="I2753" s="992" t="str">
        <f t="shared" si="775"/>
        <v/>
      </c>
      <c r="J2753" s="723"/>
      <c r="K2753" s="724"/>
      <c r="L2753" s="723"/>
      <c r="M2753" s="306" t="str">
        <f t="shared" si="762"/>
        <v/>
      </c>
      <c r="N2753" s="32" t="str">
        <f t="shared" si="763"/>
        <v/>
      </c>
      <c r="P2753" s="307" t="str">
        <f t="shared" si="764"/>
        <v/>
      </c>
      <c r="Q2753" s="307" t="str">
        <f t="shared" si="758"/>
        <v/>
      </c>
      <c r="R2753" s="307" t="str">
        <f t="shared" si="765"/>
        <v/>
      </c>
      <c r="S2753" s="307" t="str">
        <f t="shared" si="766"/>
        <v/>
      </c>
      <c r="T2753" s="307" t="str">
        <f t="shared" si="767"/>
        <v/>
      </c>
      <c r="U2753" s="307" t="str">
        <f t="shared" si="759"/>
        <v/>
      </c>
      <c r="V2753" s="723"/>
      <c r="X2753" s="308" t="str">
        <f t="shared" si="768"/>
        <v/>
      </c>
      <c r="Y2753" s="309" t="str">
        <f t="shared" si="769"/>
        <v/>
      </c>
      <c r="Z2753" s="308" t="str">
        <f t="shared" si="760"/>
        <v/>
      </c>
      <c r="AA2753" s="308" t="b">
        <f t="shared" si="761"/>
        <v>1</v>
      </c>
      <c r="AB2753" s="308" t="str">
        <f t="shared" si="770"/>
        <v/>
      </c>
      <c r="AC2753" s="534" t="str">
        <f t="shared" si="771"/>
        <v/>
      </c>
      <c r="AD2753" s="752" t="str">
        <f t="shared" si="772"/>
        <v/>
      </c>
      <c r="AE2753" s="534" t="str">
        <f t="shared" si="773"/>
        <v/>
      </c>
      <c r="AF2753" s="752" t="str">
        <f t="shared" si="774"/>
        <v/>
      </c>
    </row>
    <row r="2754" spans="2:32" x14ac:dyDescent="0.25">
      <c r="B2754" s="721"/>
      <c r="C2754" s="531" t="str">
        <f>IFERROR(VLOOKUP(B2754,'מצבת ורישום גנים'!B:D,3,0),"")</f>
        <v/>
      </c>
      <c r="D2754" s="721"/>
      <c r="E2754" s="723"/>
      <c r="F2754" s="723"/>
      <c r="G2754" s="723"/>
      <c r="H2754" s="723"/>
      <c r="I2754" s="992" t="str">
        <f t="shared" si="775"/>
        <v/>
      </c>
      <c r="J2754" s="723"/>
      <c r="K2754" s="724"/>
      <c r="L2754" s="723"/>
      <c r="M2754" s="306" t="str">
        <f t="shared" si="762"/>
        <v/>
      </c>
      <c r="N2754" s="32" t="str">
        <f t="shared" si="763"/>
        <v/>
      </c>
      <c r="P2754" s="307" t="str">
        <f t="shared" si="764"/>
        <v/>
      </c>
      <c r="Q2754" s="307" t="str">
        <f t="shared" si="758"/>
        <v/>
      </c>
      <c r="R2754" s="307" t="str">
        <f t="shared" si="765"/>
        <v/>
      </c>
      <c r="S2754" s="307" t="str">
        <f t="shared" si="766"/>
        <v/>
      </c>
      <c r="T2754" s="307" t="str">
        <f t="shared" si="767"/>
        <v/>
      </c>
      <c r="U2754" s="307" t="str">
        <f t="shared" si="759"/>
        <v/>
      </c>
      <c r="V2754" s="723"/>
      <c r="X2754" s="308" t="str">
        <f t="shared" si="768"/>
        <v/>
      </c>
      <c r="Y2754" s="309" t="str">
        <f t="shared" si="769"/>
        <v/>
      </c>
      <c r="Z2754" s="308" t="str">
        <f t="shared" si="760"/>
        <v/>
      </c>
      <c r="AA2754" s="308" t="b">
        <f t="shared" si="761"/>
        <v>1</v>
      </c>
      <c r="AB2754" s="308" t="str">
        <f t="shared" si="770"/>
        <v/>
      </c>
      <c r="AC2754" s="534" t="str">
        <f t="shared" si="771"/>
        <v/>
      </c>
      <c r="AD2754" s="752" t="str">
        <f t="shared" si="772"/>
        <v/>
      </c>
      <c r="AE2754" s="534" t="str">
        <f t="shared" si="773"/>
        <v/>
      </c>
      <c r="AF2754" s="752" t="str">
        <f t="shared" si="774"/>
        <v/>
      </c>
    </row>
    <row r="2755" spans="2:32" x14ac:dyDescent="0.25">
      <c r="B2755" s="721"/>
      <c r="C2755" s="531" t="str">
        <f>IFERROR(VLOOKUP(B2755,'מצבת ורישום גנים'!B:D,3,0),"")</f>
        <v/>
      </c>
      <c r="D2755" s="721"/>
      <c r="E2755" s="723"/>
      <c r="F2755" s="723"/>
      <c r="G2755" s="723"/>
      <c r="H2755" s="723"/>
      <c r="I2755" s="992" t="str">
        <f t="shared" si="775"/>
        <v/>
      </c>
      <c r="J2755" s="723"/>
      <c r="K2755" s="724"/>
      <c r="L2755" s="723"/>
      <c r="M2755" s="306" t="str">
        <f t="shared" si="762"/>
        <v/>
      </c>
      <c r="N2755" s="32" t="str">
        <f t="shared" si="763"/>
        <v/>
      </c>
      <c r="P2755" s="307" t="str">
        <f t="shared" si="764"/>
        <v/>
      </c>
      <c r="Q2755" s="307" t="str">
        <f t="shared" si="758"/>
        <v/>
      </c>
      <c r="R2755" s="307" t="str">
        <f t="shared" si="765"/>
        <v/>
      </c>
      <c r="S2755" s="307" t="str">
        <f t="shared" si="766"/>
        <v/>
      </c>
      <c r="T2755" s="307" t="str">
        <f t="shared" si="767"/>
        <v/>
      </c>
      <c r="U2755" s="307" t="str">
        <f t="shared" si="759"/>
        <v/>
      </c>
      <c r="V2755" s="723"/>
      <c r="X2755" s="308" t="str">
        <f t="shared" si="768"/>
        <v/>
      </c>
      <c r="Y2755" s="309" t="str">
        <f t="shared" si="769"/>
        <v/>
      </c>
      <c r="Z2755" s="308" t="str">
        <f t="shared" si="760"/>
        <v/>
      </c>
      <c r="AA2755" s="308" t="b">
        <f t="shared" si="761"/>
        <v>1</v>
      </c>
      <c r="AB2755" s="308" t="str">
        <f t="shared" si="770"/>
        <v/>
      </c>
      <c r="AC2755" s="534" t="str">
        <f t="shared" si="771"/>
        <v/>
      </c>
      <c r="AD2755" s="752" t="str">
        <f t="shared" si="772"/>
        <v/>
      </c>
      <c r="AE2755" s="534" t="str">
        <f t="shared" si="773"/>
        <v/>
      </c>
      <c r="AF2755" s="752" t="str">
        <f t="shared" si="774"/>
        <v/>
      </c>
    </row>
    <row r="2756" spans="2:32" x14ac:dyDescent="0.25">
      <c r="B2756" s="721"/>
      <c r="C2756" s="531" t="str">
        <f>IFERROR(VLOOKUP(B2756,'מצבת ורישום גנים'!B:D,3,0),"")</f>
        <v/>
      </c>
      <c r="D2756" s="721"/>
      <c r="E2756" s="723"/>
      <c r="F2756" s="723"/>
      <c r="G2756" s="723"/>
      <c r="H2756" s="723"/>
      <c r="I2756" s="992" t="str">
        <f t="shared" si="775"/>
        <v/>
      </c>
      <c r="J2756" s="723"/>
      <c r="K2756" s="724"/>
      <c r="L2756" s="723"/>
      <c r="M2756" s="306" t="str">
        <f t="shared" si="762"/>
        <v/>
      </c>
      <c r="N2756" s="32" t="str">
        <f t="shared" si="763"/>
        <v/>
      </c>
      <c r="P2756" s="307" t="str">
        <f t="shared" si="764"/>
        <v/>
      </c>
      <c r="Q2756" s="307" t="str">
        <f t="shared" si="758"/>
        <v/>
      </c>
      <c r="R2756" s="307" t="str">
        <f t="shared" si="765"/>
        <v/>
      </c>
      <c r="S2756" s="307" t="str">
        <f t="shared" si="766"/>
        <v/>
      </c>
      <c r="T2756" s="307" t="str">
        <f t="shared" si="767"/>
        <v/>
      </c>
      <c r="U2756" s="307" t="str">
        <f t="shared" si="759"/>
        <v/>
      </c>
      <c r="V2756" s="723"/>
      <c r="X2756" s="308" t="str">
        <f t="shared" si="768"/>
        <v/>
      </c>
      <c r="Y2756" s="309" t="str">
        <f t="shared" si="769"/>
        <v/>
      </c>
      <c r="Z2756" s="308" t="str">
        <f t="shared" si="760"/>
        <v/>
      </c>
      <c r="AA2756" s="308" t="b">
        <f t="shared" si="761"/>
        <v>1</v>
      </c>
      <c r="AB2756" s="308" t="str">
        <f t="shared" si="770"/>
        <v/>
      </c>
      <c r="AC2756" s="534" t="str">
        <f t="shared" si="771"/>
        <v/>
      </c>
      <c r="AD2756" s="752" t="str">
        <f t="shared" si="772"/>
        <v/>
      </c>
      <c r="AE2756" s="534" t="str">
        <f t="shared" si="773"/>
        <v/>
      </c>
      <c r="AF2756" s="752" t="str">
        <f t="shared" si="774"/>
        <v/>
      </c>
    </row>
    <row r="2757" spans="2:32" x14ac:dyDescent="0.25">
      <c r="B2757" s="721"/>
      <c r="C2757" s="531" t="str">
        <f>IFERROR(VLOOKUP(B2757,'מצבת ורישום גנים'!B:D,3,0),"")</f>
        <v/>
      </c>
      <c r="D2757" s="721"/>
      <c r="E2757" s="723"/>
      <c r="F2757" s="723"/>
      <c r="G2757" s="723"/>
      <c r="H2757" s="723"/>
      <c r="I2757" s="992" t="str">
        <f t="shared" si="775"/>
        <v/>
      </c>
      <c r="J2757" s="723"/>
      <c r="K2757" s="724"/>
      <c r="L2757" s="723"/>
      <c r="M2757" s="306" t="str">
        <f t="shared" si="762"/>
        <v/>
      </c>
      <c r="N2757" s="32" t="str">
        <f t="shared" si="763"/>
        <v/>
      </c>
      <c r="P2757" s="307" t="str">
        <f t="shared" si="764"/>
        <v/>
      </c>
      <c r="Q2757" s="307" t="str">
        <f t="shared" si="758"/>
        <v/>
      </c>
      <c r="R2757" s="307" t="str">
        <f t="shared" si="765"/>
        <v/>
      </c>
      <c r="S2757" s="307" t="str">
        <f t="shared" si="766"/>
        <v/>
      </c>
      <c r="T2757" s="307" t="str">
        <f t="shared" si="767"/>
        <v/>
      </c>
      <c r="U2757" s="307" t="str">
        <f t="shared" si="759"/>
        <v/>
      </c>
      <c r="V2757" s="723"/>
      <c r="X2757" s="308" t="str">
        <f t="shared" si="768"/>
        <v/>
      </c>
      <c r="Y2757" s="309" t="str">
        <f t="shared" si="769"/>
        <v/>
      </c>
      <c r="Z2757" s="308" t="str">
        <f t="shared" si="760"/>
        <v/>
      </c>
      <c r="AA2757" s="308" t="b">
        <f t="shared" si="761"/>
        <v>1</v>
      </c>
      <c r="AB2757" s="308" t="str">
        <f t="shared" si="770"/>
        <v/>
      </c>
      <c r="AC2757" s="534" t="str">
        <f t="shared" si="771"/>
        <v/>
      </c>
      <c r="AD2757" s="752" t="str">
        <f t="shared" si="772"/>
        <v/>
      </c>
      <c r="AE2757" s="534" t="str">
        <f t="shared" si="773"/>
        <v/>
      </c>
      <c r="AF2757" s="752" t="str">
        <f t="shared" si="774"/>
        <v/>
      </c>
    </row>
    <row r="2758" spans="2:32" x14ac:dyDescent="0.25">
      <c r="B2758" s="721"/>
      <c r="C2758" s="531" t="str">
        <f>IFERROR(VLOOKUP(B2758,'מצבת ורישום גנים'!B:D,3,0),"")</f>
        <v/>
      </c>
      <c r="D2758" s="721"/>
      <c r="E2758" s="723"/>
      <c r="F2758" s="723"/>
      <c r="G2758" s="723"/>
      <c r="H2758" s="723"/>
      <c r="I2758" s="992" t="str">
        <f t="shared" si="775"/>
        <v/>
      </c>
      <c r="J2758" s="723"/>
      <c r="K2758" s="724"/>
      <c r="L2758" s="723"/>
      <c r="M2758" s="306" t="str">
        <f t="shared" si="762"/>
        <v/>
      </c>
      <c r="N2758" s="32" t="str">
        <f t="shared" si="763"/>
        <v/>
      </c>
      <c r="P2758" s="307" t="str">
        <f t="shared" si="764"/>
        <v/>
      </c>
      <c r="Q2758" s="307" t="str">
        <f t="shared" si="758"/>
        <v/>
      </c>
      <c r="R2758" s="307" t="str">
        <f t="shared" si="765"/>
        <v/>
      </c>
      <c r="S2758" s="307" t="str">
        <f t="shared" si="766"/>
        <v/>
      </c>
      <c r="T2758" s="307" t="str">
        <f t="shared" si="767"/>
        <v/>
      </c>
      <c r="U2758" s="307" t="str">
        <f t="shared" si="759"/>
        <v/>
      </c>
      <c r="V2758" s="723"/>
      <c r="X2758" s="308" t="str">
        <f t="shared" si="768"/>
        <v/>
      </c>
      <c r="Y2758" s="309" t="str">
        <f t="shared" si="769"/>
        <v/>
      </c>
      <c r="Z2758" s="308" t="str">
        <f t="shared" si="760"/>
        <v/>
      </c>
      <c r="AA2758" s="308" t="b">
        <f t="shared" si="761"/>
        <v>1</v>
      </c>
      <c r="AB2758" s="308" t="str">
        <f t="shared" si="770"/>
        <v/>
      </c>
      <c r="AC2758" s="534" t="str">
        <f t="shared" si="771"/>
        <v/>
      </c>
      <c r="AD2758" s="752" t="str">
        <f t="shared" si="772"/>
        <v/>
      </c>
      <c r="AE2758" s="534" t="str">
        <f t="shared" si="773"/>
        <v/>
      </c>
      <c r="AF2758" s="752" t="str">
        <f t="shared" si="774"/>
        <v/>
      </c>
    </row>
    <row r="2759" spans="2:32" x14ac:dyDescent="0.25">
      <c r="B2759" s="721"/>
      <c r="C2759" s="531" t="str">
        <f>IFERROR(VLOOKUP(B2759,'מצבת ורישום גנים'!B:D,3,0),"")</f>
        <v/>
      </c>
      <c r="D2759" s="721"/>
      <c r="E2759" s="723"/>
      <c r="F2759" s="723"/>
      <c r="G2759" s="723"/>
      <c r="H2759" s="723"/>
      <c r="I2759" s="992" t="str">
        <f t="shared" si="775"/>
        <v/>
      </c>
      <c r="J2759" s="723"/>
      <c r="K2759" s="724"/>
      <c r="L2759" s="723"/>
      <c r="M2759" s="306" t="str">
        <f t="shared" si="762"/>
        <v/>
      </c>
      <c r="N2759" s="32" t="str">
        <f t="shared" si="763"/>
        <v/>
      </c>
      <c r="P2759" s="307" t="str">
        <f t="shared" si="764"/>
        <v/>
      </c>
      <c r="Q2759" s="307" t="str">
        <f t="shared" si="758"/>
        <v/>
      </c>
      <c r="R2759" s="307" t="str">
        <f t="shared" si="765"/>
        <v/>
      </c>
      <c r="S2759" s="307" t="str">
        <f t="shared" si="766"/>
        <v/>
      </c>
      <c r="T2759" s="307" t="str">
        <f t="shared" si="767"/>
        <v/>
      </c>
      <c r="U2759" s="307" t="str">
        <f t="shared" si="759"/>
        <v/>
      </c>
      <c r="V2759" s="723"/>
      <c r="X2759" s="308" t="str">
        <f t="shared" si="768"/>
        <v/>
      </c>
      <c r="Y2759" s="309" t="str">
        <f t="shared" si="769"/>
        <v/>
      </c>
      <c r="Z2759" s="308" t="str">
        <f t="shared" si="760"/>
        <v/>
      </c>
      <c r="AA2759" s="308" t="b">
        <f t="shared" si="761"/>
        <v>1</v>
      </c>
      <c r="AB2759" s="308" t="str">
        <f t="shared" si="770"/>
        <v/>
      </c>
      <c r="AC2759" s="534" t="str">
        <f t="shared" si="771"/>
        <v/>
      </c>
      <c r="AD2759" s="752" t="str">
        <f t="shared" si="772"/>
        <v/>
      </c>
      <c r="AE2759" s="534" t="str">
        <f t="shared" si="773"/>
        <v/>
      </c>
      <c r="AF2759" s="752" t="str">
        <f t="shared" si="774"/>
        <v/>
      </c>
    </row>
    <row r="2760" spans="2:32" x14ac:dyDescent="0.25">
      <c r="B2760" s="721"/>
      <c r="C2760" s="531" t="str">
        <f>IFERROR(VLOOKUP(B2760,'מצבת ורישום גנים'!B:D,3,0),"")</f>
        <v/>
      </c>
      <c r="D2760" s="721"/>
      <c r="E2760" s="723"/>
      <c r="F2760" s="723"/>
      <c r="G2760" s="723"/>
      <c r="H2760" s="723"/>
      <c r="I2760" s="992" t="str">
        <f t="shared" si="775"/>
        <v/>
      </c>
      <c r="J2760" s="723"/>
      <c r="K2760" s="724"/>
      <c r="L2760" s="723"/>
      <c r="M2760" s="306" t="str">
        <f t="shared" si="762"/>
        <v/>
      </c>
      <c r="N2760" s="32" t="str">
        <f t="shared" si="763"/>
        <v/>
      </c>
      <c r="P2760" s="307" t="str">
        <f t="shared" si="764"/>
        <v/>
      </c>
      <c r="Q2760" s="307" t="str">
        <f t="shared" si="758"/>
        <v/>
      </c>
      <c r="R2760" s="307" t="str">
        <f t="shared" si="765"/>
        <v/>
      </c>
      <c r="S2760" s="307" t="str">
        <f t="shared" si="766"/>
        <v/>
      </c>
      <c r="T2760" s="307" t="str">
        <f t="shared" si="767"/>
        <v/>
      </c>
      <c r="U2760" s="307" t="str">
        <f t="shared" si="759"/>
        <v/>
      </c>
      <c r="V2760" s="723"/>
      <c r="X2760" s="308" t="str">
        <f t="shared" si="768"/>
        <v/>
      </c>
      <c r="Y2760" s="309" t="str">
        <f t="shared" si="769"/>
        <v/>
      </c>
      <c r="Z2760" s="308" t="str">
        <f t="shared" si="760"/>
        <v/>
      </c>
      <c r="AA2760" s="308" t="b">
        <f t="shared" si="761"/>
        <v>1</v>
      </c>
      <c r="AB2760" s="308" t="str">
        <f t="shared" si="770"/>
        <v/>
      </c>
      <c r="AC2760" s="534" t="str">
        <f t="shared" si="771"/>
        <v/>
      </c>
      <c r="AD2760" s="752" t="str">
        <f t="shared" si="772"/>
        <v/>
      </c>
      <c r="AE2760" s="534" t="str">
        <f t="shared" si="773"/>
        <v/>
      </c>
      <c r="AF2760" s="752" t="str">
        <f t="shared" si="774"/>
        <v/>
      </c>
    </row>
    <row r="2761" spans="2:32" x14ac:dyDescent="0.25">
      <c r="B2761" s="721"/>
      <c r="C2761" s="531" t="str">
        <f>IFERROR(VLOOKUP(B2761,'מצבת ורישום גנים'!B:D,3,0),"")</f>
        <v/>
      </c>
      <c r="D2761" s="721"/>
      <c r="E2761" s="723"/>
      <c r="F2761" s="723"/>
      <c r="G2761" s="723"/>
      <c r="H2761" s="723"/>
      <c r="I2761" s="992" t="str">
        <f t="shared" si="775"/>
        <v/>
      </c>
      <c r="J2761" s="723"/>
      <c r="K2761" s="724"/>
      <c r="L2761" s="723"/>
      <c r="M2761" s="306" t="str">
        <f t="shared" si="762"/>
        <v/>
      </c>
      <c r="N2761" s="32" t="str">
        <f t="shared" si="763"/>
        <v/>
      </c>
      <c r="P2761" s="307" t="str">
        <f t="shared" si="764"/>
        <v/>
      </c>
      <c r="Q2761" s="307" t="str">
        <f t="shared" si="758"/>
        <v/>
      </c>
      <c r="R2761" s="307" t="str">
        <f t="shared" si="765"/>
        <v/>
      </c>
      <c r="S2761" s="307" t="str">
        <f t="shared" si="766"/>
        <v/>
      </c>
      <c r="T2761" s="307" t="str">
        <f t="shared" si="767"/>
        <v/>
      </c>
      <c r="U2761" s="307" t="str">
        <f t="shared" si="759"/>
        <v/>
      </c>
      <c r="V2761" s="723"/>
      <c r="X2761" s="308" t="str">
        <f t="shared" si="768"/>
        <v/>
      </c>
      <c r="Y2761" s="309" t="str">
        <f t="shared" si="769"/>
        <v/>
      </c>
      <c r="Z2761" s="308" t="str">
        <f t="shared" si="760"/>
        <v/>
      </c>
      <c r="AA2761" s="308" t="b">
        <f t="shared" si="761"/>
        <v>1</v>
      </c>
      <c r="AB2761" s="308" t="str">
        <f t="shared" si="770"/>
        <v/>
      </c>
      <c r="AC2761" s="534" t="str">
        <f t="shared" si="771"/>
        <v/>
      </c>
      <c r="AD2761" s="752" t="str">
        <f t="shared" si="772"/>
        <v/>
      </c>
      <c r="AE2761" s="534" t="str">
        <f t="shared" si="773"/>
        <v/>
      </c>
      <c r="AF2761" s="752" t="str">
        <f t="shared" si="774"/>
        <v/>
      </c>
    </row>
    <row r="2762" spans="2:32" x14ac:dyDescent="0.25">
      <c r="B2762" s="721"/>
      <c r="C2762" s="531" t="str">
        <f>IFERROR(VLOOKUP(B2762,'מצבת ורישום גנים'!B:D,3,0),"")</f>
        <v/>
      </c>
      <c r="D2762" s="721"/>
      <c r="E2762" s="723"/>
      <c r="F2762" s="723"/>
      <c r="G2762" s="723"/>
      <c r="H2762" s="723"/>
      <c r="I2762" s="992" t="str">
        <f t="shared" si="775"/>
        <v/>
      </c>
      <c r="J2762" s="723"/>
      <c r="K2762" s="724"/>
      <c r="L2762" s="723"/>
      <c r="M2762" s="306" t="str">
        <f t="shared" si="762"/>
        <v/>
      </c>
      <c r="N2762" s="32" t="str">
        <f t="shared" si="763"/>
        <v/>
      </c>
      <c r="P2762" s="307" t="str">
        <f t="shared" si="764"/>
        <v/>
      </c>
      <c r="Q2762" s="307" t="str">
        <f t="shared" si="758"/>
        <v/>
      </c>
      <c r="R2762" s="307" t="str">
        <f t="shared" si="765"/>
        <v/>
      </c>
      <c r="S2762" s="307" t="str">
        <f t="shared" si="766"/>
        <v/>
      </c>
      <c r="T2762" s="307" t="str">
        <f t="shared" si="767"/>
        <v/>
      </c>
      <c r="U2762" s="307" t="str">
        <f t="shared" si="759"/>
        <v/>
      </c>
      <c r="V2762" s="723"/>
      <c r="X2762" s="308" t="str">
        <f t="shared" si="768"/>
        <v/>
      </c>
      <c r="Y2762" s="309" t="str">
        <f t="shared" si="769"/>
        <v/>
      </c>
      <c r="Z2762" s="308" t="str">
        <f t="shared" si="760"/>
        <v/>
      </c>
      <c r="AA2762" s="308" t="b">
        <f t="shared" si="761"/>
        <v>1</v>
      </c>
      <c r="AB2762" s="308" t="str">
        <f t="shared" si="770"/>
        <v/>
      </c>
      <c r="AC2762" s="534" t="str">
        <f t="shared" si="771"/>
        <v/>
      </c>
      <c r="AD2762" s="752" t="str">
        <f t="shared" si="772"/>
        <v/>
      </c>
      <c r="AE2762" s="534" t="str">
        <f t="shared" si="773"/>
        <v/>
      </c>
      <c r="AF2762" s="752" t="str">
        <f t="shared" si="774"/>
        <v/>
      </c>
    </row>
    <row r="2763" spans="2:32" x14ac:dyDescent="0.25">
      <c r="B2763" s="721"/>
      <c r="C2763" s="531" t="str">
        <f>IFERROR(VLOOKUP(B2763,'מצבת ורישום גנים'!B:D,3,0),"")</f>
        <v/>
      </c>
      <c r="D2763" s="721"/>
      <c r="E2763" s="723"/>
      <c r="F2763" s="723"/>
      <c r="G2763" s="723"/>
      <c r="H2763" s="723"/>
      <c r="I2763" s="992" t="str">
        <f t="shared" si="775"/>
        <v/>
      </c>
      <c r="J2763" s="723"/>
      <c r="K2763" s="724"/>
      <c r="L2763" s="723"/>
      <c r="M2763" s="306" t="str">
        <f t="shared" si="762"/>
        <v/>
      </c>
      <c r="N2763" s="32" t="str">
        <f t="shared" si="763"/>
        <v/>
      </c>
      <c r="P2763" s="307" t="str">
        <f t="shared" si="764"/>
        <v/>
      </c>
      <c r="Q2763" s="307" t="str">
        <f t="shared" si="758"/>
        <v/>
      </c>
      <c r="R2763" s="307" t="str">
        <f t="shared" si="765"/>
        <v/>
      </c>
      <c r="S2763" s="307" t="str">
        <f t="shared" si="766"/>
        <v/>
      </c>
      <c r="T2763" s="307" t="str">
        <f t="shared" si="767"/>
        <v/>
      </c>
      <c r="U2763" s="307" t="str">
        <f t="shared" si="759"/>
        <v/>
      </c>
      <c r="V2763" s="723"/>
      <c r="X2763" s="308" t="str">
        <f t="shared" si="768"/>
        <v/>
      </c>
      <c r="Y2763" s="309" t="str">
        <f t="shared" si="769"/>
        <v/>
      </c>
      <c r="Z2763" s="308" t="str">
        <f t="shared" si="760"/>
        <v/>
      </c>
      <c r="AA2763" s="308" t="b">
        <f t="shared" si="761"/>
        <v>1</v>
      </c>
      <c r="AB2763" s="308" t="str">
        <f t="shared" si="770"/>
        <v/>
      </c>
      <c r="AC2763" s="534" t="str">
        <f t="shared" si="771"/>
        <v/>
      </c>
      <c r="AD2763" s="752" t="str">
        <f t="shared" si="772"/>
        <v/>
      </c>
      <c r="AE2763" s="534" t="str">
        <f t="shared" si="773"/>
        <v/>
      </c>
      <c r="AF2763" s="752" t="str">
        <f t="shared" si="774"/>
        <v/>
      </c>
    </row>
    <row r="2764" spans="2:32" x14ac:dyDescent="0.25">
      <c r="B2764" s="721"/>
      <c r="C2764" s="531" t="str">
        <f>IFERROR(VLOOKUP(B2764,'מצבת ורישום גנים'!B:D,3,0),"")</f>
        <v/>
      </c>
      <c r="D2764" s="721"/>
      <c r="E2764" s="723"/>
      <c r="F2764" s="723"/>
      <c r="G2764" s="723"/>
      <c r="H2764" s="723"/>
      <c r="I2764" s="992" t="str">
        <f t="shared" si="775"/>
        <v/>
      </c>
      <c r="J2764" s="723"/>
      <c r="K2764" s="724"/>
      <c r="L2764" s="723"/>
      <c r="M2764" s="306" t="str">
        <f t="shared" si="762"/>
        <v/>
      </c>
      <c r="N2764" s="32" t="str">
        <f t="shared" si="763"/>
        <v/>
      </c>
      <c r="P2764" s="307" t="str">
        <f t="shared" si="764"/>
        <v/>
      </c>
      <c r="Q2764" s="307" t="str">
        <f t="shared" si="758"/>
        <v/>
      </c>
      <c r="R2764" s="307" t="str">
        <f t="shared" si="765"/>
        <v/>
      </c>
      <c r="S2764" s="307" t="str">
        <f t="shared" si="766"/>
        <v/>
      </c>
      <c r="T2764" s="307" t="str">
        <f t="shared" si="767"/>
        <v/>
      </c>
      <c r="U2764" s="307" t="str">
        <f t="shared" si="759"/>
        <v/>
      </c>
      <c r="V2764" s="723"/>
      <c r="X2764" s="308" t="str">
        <f t="shared" si="768"/>
        <v/>
      </c>
      <c r="Y2764" s="309" t="str">
        <f t="shared" si="769"/>
        <v/>
      </c>
      <c r="Z2764" s="308" t="str">
        <f t="shared" si="760"/>
        <v/>
      </c>
      <c r="AA2764" s="308" t="b">
        <f t="shared" si="761"/>
        <v>1</v>
      </c>
      <c r="AB2764" s="308" t="str">
        <f t="shared" si="770"/>
        <v/>
      </c>
      <c r="AC2764" s="534" t="str">
        <f t="shared" si="771"/>
        <v/>
      </c>
      <c r="AD2764" s="752" t="str">
        <f t="shared" si="772"/>
        <v/>
      </c>
      <c r="AE2764" s="534" t="str">
        <f t="shared" si="773"/>
        <v/>
      </c>
      <c r="AF2764" s="752" t="str">
        <f t="shared" si="774"/>
        <v/>
      </c>
    </row>
    <row r="2765" spans="2:32" x14ac:dyDescent="0.25">
      <c r="B2765" s="721"/>
      <c r="C2765" s="531" t="str">
        <f>IFERROR(VLOOKUP(B2765,'מצבת ורישום גנים'!B:D,3,0),"")</f>
        <v/>
      </c>
      <c r="D2765" s="721"/>
      <c r="E2765" s="723"/>
      <c r="F2765" s="723"/>
      <c r="G2765" s="723"/>
      <c r="H2765" s="723"/>
      <c r="I2765" s="992" t="str">
        <f t="shared" si="775"/>
        <v/>
      </c>
      <c r="J2765" s="723"/>
      <c r="K2765" s="724"/>
      <c r="L2765" s="723"/>
      <c r="M2765" s="306" t="str">
        <f t="shared" si="762"/>
        <v/>
      </c>
      <c r="N2765" s="32" t="str">
        <f t="shared" si="763"/>
        <v/>
      </c>
      <c r="P2765" s="307" t="str">
        <f t="shared" si="764"/>
        <v/>
      </c>
      <c r="Q2765" s="307" t="str">
        <f t="shared" si="758"/>
        <v/>
      </c>
      <c r="R2765" s="307" t="str">
        <f t="shared" si="765"/>
        <v/>
      </c>
      <c r="S2765" s="307" t="str">
        <f t="shared" si="766"/>
        <v/>
      </c>
      <c r="T2765" s="307" t="str">
        <f t="shared" si="767"/>
        <v/>
      </c>
      <c r="U2765" s="307" t="str">
        <f t="shared" si="759"/>
        <v/>
      </c>
      <c r="V2765" s="723"/>
      <c r="X2765" s="308" t="str">
        <f t="shared" si="768"/>
        <v/>
      </c>
      <c r="Y2765" s="309" t="str">
        <f t="shared" si="769"/>
        <v/>
      </c>
      <c r="Z2765" s="308" t="str">
        <f t="shared" si="760"/>
        <v/>
      </c>
      <c r="AA2765" s="308" t="b">
        <f t="shared" si="761"/>
        <v>1</v>
      </c>
      <c r="AB2765" s="308" t="str">
        <f t="shared" si="770"/>
        <v/>
      </c>
      <c r="AC2765" s="534" t="str">
        <f t="shared" si="771"/>
        <v/>
      </c>
      <c r="AD2765" s="752" t="str">
        <f t="shared" si="772"/>
        <v/>
      </c>
      <c r="AE2765" s="534" t="str">
        <f t="shared" si="773"/>
        <v/>
      </c>
      <c r="AF2765" s="752" t="str">
        <f t="shared" si="774"/>
        <v/>
      </c>
    </row>
    <row r="2766" spans="2:32" x14ac:dyDescent="0.25">
      <c r="B2766" s="721"/>
      <c r="C2766" s="531" t="str">
        <f>IFERROR(VLOOKUP(B2766,'מצבת ורישום גנים'!B:D,3,0),"")</f>
        <v/>
      </c>
      <c r="D2766" s="721"/>
      <c r="E2766" s="723"/>
      <c r="F2766" s="723"/>
      <c r="G2766" s="723"/>
      <c r="H2766" s="723"/>
      <c r="I2766" s="992" t="str">
        <f t="shared" si="775"/>
        <v/>
      </c>
      <c r="J2766" s="723"/>
      <c r="K2766" s="724"/>
      <c r="L2766" s="723"/>
      <c r="M2766" s="306" t="str">
        <f t="shared" si="762"/>
        <v/>
      </c>
      <c r="N2766" s="32" t="str">
        <f t="shared" si="763"/>
        <v/>
      </c>
      <c r="P2766" s="307" t="str">
        <f t="shared" si="764"/>
        <v/>
      </c>
      <c r="Q2766" s="307" t="str">
        <f t="shared" si="758"/>
        <v/>
      </c>
      <c r="R2766" s="307" t="str">
        <f t="shared" si="765"/>
        <v/>
      </c>
      <c r="S2766" s="307" t="str">
        <f t="shared" si="766"/>
        <v/>
      </c>
      <c r="T2766" s="307" t="str">
        <f t="shared" si="767"/>
        <v/>
      </c>
      <c r="U2766" s="307" t="str">
        <f t="shared" si="759"/>
        <v/>
      </c>
      <c r="V2766" s="723"/>
      <c r="X2766" s="308" t="str">
        <f t="shared" si="768"/>
        <v/>
      </c>
      <c r="Y2766" s="309" t="str">
        <f t="shared" si="769"/>
        <v/>
      </c>
      <c r="Z2766" s="308" t="str">
        <f t="shared" si="760"/>
        <v/>
      </c>
      <c r="AA2766" s="308" t="b">
        <f t="shared" si="761"/>
        <v>1</v>
      </c>
      <c r="AB2766" s="308" t="str">
        <f t="shared" si="770"/>
        <v/>
      </c>
      <c r="AC2766" s="534" t="str">
        <f t="shared" si="771"/>
        <v/>
      </c>
      <c r="AD2766" s="752" t="str">
        <f t="shared" si="772"/>
        <v/>
      </c>
      <c r="AE2766" s="534" t="str">
        <f t="shared" si="773"/>
        <v/>
      </c>
      <c r="AF2766" s="752" t="str">
        <f t="shared" si="774"/>
        <v/>
      </c>
    </row>
    <row r="2767" spans="2:32" x14ac:dyDescent="0.25">
      <c r="B2767" s="721"/>
      <c r="C2767" s="531" t="str">
        <f>IFERROR(VLOOKUP(B2767,'מצבת ורישום גנים'!B:D,3,0),"")</f>
        <v/>
      </c>
      <c r="D2767" s="721"/>
      <c r="E2767" s="723"/>
      <c r="F2767" s="723"/>
      <c r="G2767" s="723"/>
      <c r="H2767" s="723"/>
      <c r="I2767" s="992" t="str">
        <f t="shared" si="775"/>
        <v/>
      </c>
      <c r="J2767" s="723"/>
      <c r="K2767" s="724"/>
      <c r="L2767" s="723"/>
      <c r="M2767" s="306" t="str">
        <f t="shared" si="762"/>
        <v/>
      </c>
      <c r="N2767" s="32" t="str">
        <f t="shared" si="763"/>
        <v/>
      </c>
      <c r="P2767" s="307" t="str">
        <f t="shared" si="764"/>
        <v/>
      </c>
      <c r="Q2767" s="307" t="str">
        <f t="shared" si="758"/>
        <v/>
      </c>
      <c r="R2767" s="307" t="str">
        <f t="shared" si="765"/>
        <v/>
      </c>
      <c r="S2767" s="307" t="str">
        <f t="shared" si="766"/>
        <v/>
      </c>
      <c r="T2767" s="307" t="str">
        <f t="shared" si="767"/>
        <v/>
      </c>
      <c r="U2767" s="307" t="str">
        <f t="shared" si="759"/>
        <v/>
      </c>
      <c r="V2767" s="723"/>
      <c r="X2767" s="308" t="str">
        <f t="shared" si="768"/>
        <v/>
      </c>
      <c r="Y2767" s="309" t="str">
        <f t="shared" si="769"/>
        <v/>
      </c>
      <c r="Z2767" s="308" t="str">
        <f t="shared" si="760"/>
        <v/>
      </c>
      <c r="AA2767" s="308" t="b">
        <f t="shared" si="761"/>
        <v>1</v>
      </c>
      <c r="AB2767" s="308" t="str">
        <f t="shared" si="770"/>
        <v/>
      </c>
      <c r="AC2767" s="534" t="str">
        <f t="shared" si="771"/>
        <v/>
      </c>
      <c r="AD2767" s="752" t="str">
        <f t="shared" si="772"/>
        <v/>
      </c>
      <c r="AE2767" s="534" t="str">
        <f t="shared" si="773"/>
        <v/>
      </c>
      <c r="AF2767" s="752" t="str">
        <f t="shared" si="774"/>
        <v/>
      </c>
    </row>
    <row r="2768" spans="2:32" x14ac:dyDescent="0.25">
      <c r="B2768" s="721"/>
      <c r="C2768" s="531" t="str">
        <f>IFERROR(VLOOKUP(B2768,'מצבת ורישום גנים'!B:D,3,0),"")</f>
        <v/>
      </c>
      <c r="D2768" s="721"/>
      <c r="E2768" s="723"/>
      <c r="F2768" s="723"/>
      <c r="G2768" s="723"/>
      <c r="H2768" s="723"/>
      <c r="I2768" s="992" t="str">
        <f t="shared" si="775"/>
        <v/>
      </c>
      <c r="J2768" s="723"/>
      <c r="K2768" s="724"/>
      <c r="L2768" s="723"/>
      <c r="M2768" s="306" t="str">
        <f t="shared" si="762"/>
        <v/>
      </c>
      <c r="N2768" s="32" t="str">
        <f t="shared" si="763"/>
        <v/>
      </c>
      <c r="P2768" s="307" t="str">
        <f t="shared" si="764"/>
        <v/>
      </c>
      <c r="Q2768" s="307" t="str">
        <f t="shared" ref="Q2768:Q2831" si="776">IF(J2768="","",IFERROR(IF(OR(H2768="גננת",H2768="מורה",H2768="רכז",H2768="רכזת גן",H2768="רכז גן",H2768="רכז בית ספר",H2768="רכזת בית ספר"),IF(J2768&gt;=75,"תקין","לא תקין"),IF(H2768="סייעת ממשיכה",IF(J2768&gt;=30,"תקין","לא תקין"),IF(H2768="סייעת רפואית/אישית",IF(J2768&gt;=12.5,"תקין","לא תקין"),IF(H2768="סייעת חדשה",IF(J2768&gt;=37,"תקין","לא תקין"),IF(OR(H2768&lt;&gt;"מורה",H2768&lt;&gt;"גננת",H2768&lt;&gt;"סייעת"),IF(J2768&gt;=30.61,"תקין","לא תקין"),"לא תקין"))))),""))</f>
        <v/>
      </c>
      <c r="R2768" s="307" t="str">
        <f t="shared" si="765"/>
        <v/>
      </c>
      <c r="S2768" s="307" t="str">
        <f t="shared" si="766"/>
        <v/>
      </c>
      <c r="T2768" s="307" t="str">
        <f t="shared" si="767"/>
        <v/>
      </c>
      <c r="U2768" s="307" t="str">
        <f t="shared" ref="U2768:U2831" si="777">IF(D2768="","",IF(Z2768&gt;1,IF(SUMIF(D:D,D2768,L:L)&gt;90,"לא תקין","תקין"),"תקין"))</f>
        <v/>
      </c>
      <c r="V2768" s="723"/>
      <c r="X2768" s="308" t="str">
        <f t="shared" si="768"/>
        <v/>
      </c>
      <c r="Y2768" s="309" t="str">
        <f t="shared" si="769"/>
        <v/>
      </c>
      <c r="Z2768" s="308" t="str">
        <f t="shared" ref="Z2768:Z2831" si="778">IF(D2768="","",COUNTIF(D:D,D2768))</f>
        <v/>
      </c>
      <c r="AA2768" s="308" t="b">
        <f t="shared" ref="AA2768:AA2831" si="779">MOD(MID(REPT(0,9-LEN(D2768))&amp;D2768,1,1)+MID("0246813579",MID(REPT(0,9-LEN(D2768))&amp;D2768,2,1)+1,1)+MID(REPT(0,9-LEN(D2768))&amp;D2768,3,1)+MID("0246813579",MID(REPT(0,9-LEN(D2768))&amp;D2768,4,1)+1,1)+MID(REPT(0,9-LEN(D2768))&amp;D2768,5,1)+MID("0246813579",MID(REPT(0,9-LEN(D2768))&amp;D2768,6,1)+1,1)+MID(REPT(0,9-LEN(D2768))&amp;D2768,7,1)+MID("0246813579",MID(REPT(0,9-LEN(D2768))&amp;D2768,8,1)+1,1)+MID(REPT(0,9-LEN(D2768))&amp;D2768,9,1),10)=0</f>
        <v>1</v>
      </c>
      <c r="AB2768" s="308" t="str">
        <f t="shared" si="770"/>
        <v/>
      </c>
      <c r="AC2768" s="534" t="str">
        <f t="shared" si="771"/>
        <v/>
      </c>
      <c r="AD2768" s="752" t="str">
        <f t="shared" si="772"/>
        <v/>
      </c>
      <c r="AE2768" s="534" t="str">
        <f t="shared" si="773"/>
        <v/>
      </c>
      <c r="AF2768" s="752" t="str">
        <f t="shared" si="774"/>
        <v/>
      </c>
    </row>
    <row r="2769" spans="2:32" x14ac:dyDescent="0.25">
      <c r="B2769" s="721"/>
      <c r="C2769" s="531" t="str">
        <f>IFERROR(VLOOKUP(B2769,'מצבת ורישום גנים'!B:D,3,0),"")</f>
        <v/>
      </c>
      <c r="D2769" s="721"/>
      <c r="E2769" s="723"/>
      <c r="F2769" s="723"/>
      <c r="G2769" s="723"/>
      <c r="H2769" s="723"/>
      <c r="I2769" s="992" t="str">
        <f t="shared" si="775"/>
        <v/>
      </c>
      <c r="J2769" s="723"/>
      <c r="K2769" s="724"/>
      <c r="L2769" s="723"/>
      <c r="M2769" s="306" t="str">
        <f t="shared" ref="M2769:M2832" si="780">IF(AND(L2769&gt;0,K2769&gt;0),K2769*L2769,"")</f>
        <v/>
      </c>
      <c r="N2769" s="32" t="str">
        <f t="shared" ref="N2769:N2832" si="781">TEXT(LEFT(H2769,2),0)</f>
        <v/>
      </c>
      <c r="P2769" s="307" t="str">
        <f t="shared" ref="P2769:P2832" si="782">IF(D2769="","",IF(AA2769=FALSE,"לא תקין","תקין"))</f>
        <v/>
      </c>
      <c r="Q2769" s="307" t="str">
        <f t="shared" si="776"/>
        <v/>
      </c>
      <c r="R2769" s="307" t="str">
        <f t="shared" ref="R2769:R2832" si="783">IF(K2769="","",IF(OR(Y2769&lt;100%,Y2769&gt;140%),"לא תקין","תקין"))</f>
        <v/>
      </c>
      <c r="S2769" s="307" t="str">
        <f t="shared" ref="S2769:S2832" si="784">IF(J2769="","",IFERROR(IF(J2769&gt;120,"לא תקין","תקין"),""))</f>
        <v/>
      </c>
      <c r="T2769" s="307" t="str">
        <f t="shared" ref="T2769:T2832" si="785">IF(L2769="","",IF(H2769="","יש להזין איש צוות",IF(OR(H2769="מורה",H2769="גננת",H2769="רכז גן",H2769="רכזת גן",H2769="סייעת ממשיכה",H2769="סייעת חדשה",H2769="מדצית",H2769="מדצ",H2769="מדריך",H2769="מדריכה",H2769="תוספת כח אדם"),IF(L2769&lt;=90,"תקין","לא תקין"),IF(OR(H2769="רכז בית ספר",H2769="רכזת תכנית בבית הספר",H2769="רכזת בית ספר"),IF(L2769&lt;=114,"תקין","לא תקין"),IF(OR(H2769="סגנית רכזת מעל 150",H2769="סגן רכז"),IF(L2769&lt;=93,"תקין","לא תקין"),"לא תקין")))))</f>
        <v/>
      </c>
      <c r="U2769" s="307" t="str">
        <f t="shared" si="777"/>
        <v/>
      </c>
      <c r="V2769" s="723"/>
      <c r="X2769" s="308" t="str">
        <f t="shared" ref="X2769:X2832" si="786">IF(M2769="","",IF(OR(R2769="לא תקין",S2769="לא תקין",T2769="לא תקין",,U2769="לא תקין"),"לא תקין","תקין"))</f>
        <v/>
      </c>
      <c r="Y2769" s="309" t="str">
        <f t="shared" ref="Y2769:Y2832" si="787">IFERROR(IF(J2769="","",K2769/J2769),"")</f>
        <v/>
      </c>
      <c r="Z2769" s="308" t="str">
        <f t="shared" si="778"/>
        <v/>
      </c>
      <c r="AA2769" s="308" t="b">
        <f t="shared" si="779"/>
        <v>1</v>
      </c>
      <c r="AB2769" s="308" t="str">
        <f t="shared" ref="AB2769:AB2832" si="788">IF(H2769="גננת",IF(J2769&lt;75,"לא תקין","תקין"),"")</f>
        <v/>
      </c>
      <c r="AC2769" s="534" t="str">
        <f t="shared" ref="AC2769:AC2832" si="789">IF(B2769&lt;&gt;"",B2769&amp;H2769,"")</f>
        <v/>
      </c>
      <c r="AD2769" s="752" t="str">
        <f t="shared" ref="AD2769:AD2832" si="790">M2769</f>
        <v/>
      </c>
      <c r="AE2769" s="534" t="str">
        <f t="shared" ref="AE2769:AE2832" si="791">IF(B2769&lt;&gt;"",B2769&amp;LEFT(H2769,5),"")</f>
        <v/>
      </c>
      <c r="AF2769" s="752" t="str">
        <f t="shared" ref="AF2769:AF2832" si="792">M2769</f>
        <v/>
      </c>
    </row>
    <row r="2770" spans="2:32" x14ac:dyDescent="0.25">
      <c r="B2770" s="721"/>
      <c r="C2770" s="531" t="str">
        <f>IFERROR(VLOOKUP(B2770,'מצבת ורישום גנים'!B:D,3,0),"")</f>
        <v/>
      </c>
      <c r="D2770" s="721"/>
      <c r="E2770" s="723"/>
      <c r="F2770" s="723"/>
      <c r="G2770" s="723"/>
      <c r="H2770" s="723"/>
      <c r="I2770" s="992" t="str">
        <f t="shared" ref="I2770:I2833" si="793">SUBSTITUTE(IFERROR(IF(H2770="מדצ","מדצ/ית",IF(OR(H2770="סייעת ממשיכה",H2770="סייעת חדשה",H2770="סייעת רפואית/אישית"),"סייעת",IF(H2770="רכזת גן","רכזת גן"))),""),"FALSE","")</f>
        <v/>
      </c>
      <c r="J2770" s="723"/>
      <c r="K2770" s="724"/>
      <c r="L2770" s="723"/>
      <c r="M2770" s="306" t="str">
        <f t="shared" si="780"/>
        <v/>
      </c>
      <c r="N2770" s="32" t="str">
        <f t="shared" si="781"/>
        <v/>
      </c>
      <c r="P2770" s="307" t="str">
        <f t="shared" si="782"/>
        <v/>
      </c>
      <c r="Q2770" s="307" t="str">
        <f t="shared" si="776"/>
        <v/>
      </c>
      <c r="R2770" s="307" t="str">
        <f t="shared" si="783"/>
        <v/>
      </c>
      <c r="S2770" s="307" t="str">
        <f t="shared" si="784"/>
        <v/>
      </c>
      <c r="T2770" s="307" t="str">
        <f t="shared" si="785"/>
        <v/>
      </c>
      <c r="U2770" s="307" t="str">
        <f t="shared" si="777"/>
        <v/>
      </c>
      <c r="V2770" s="723"/>
      <c r="X2770" s="308" t="str">
        <f t="shared" si="786"/>
        <v/>
      </c>
      <c r="Y2770" s="309" t="str">
        <f t="shared" si="787"/>
        <v/>
      </c>
      <c r="Z2770" s="308" t="str">
        <f t="shared" si="778"/>
        <v/>
      </c>
      <c r="AA2770" s="308" t="b">
        <f t="shared" si="779"/>
        <v>1</v>
      </c>
      <c r="AB2770" s="308" t="str">
        <f t="shared" si="788"/>
        <v/>
      </c>
      <c r="AC2770" s="534" t="str">
        <f t="shared" si="789"/>
        <v/>
      </c>
      <c r="AD2770" s="752" t="str">
        <f t="shared" si="790"/>
        <v/>
      </c>
      <c r="AE2770" s="534" t="str">
        <f t="shared" si="791"/>
        <v/>
      </c>
      <c r="AF2770" s="752" t="str">
        <f t="shared" si="792"/>
        <v/>
      </c>
    </row>
    <row r="2771" spans="2:32" x14ac:dyDescent="0.25">
      <c r="B2771" s="721"/>
      <c r="C2771" s="531" t="str">
        <f>IFERROR(VLOOKUP(B2771,'מצבת ורישום גנים'!B:D,3,0),"")</f>
        <v/>
      </c>
      <c r="D2771" s="721"/>
      <c r="E2771" s="723"/>
      <c r="F2771" s="723"/>
      <c r="G2771" s="723"/>
      <c r="H2771" s="723"/>
      <c r="I2771" s="992" t="str">
        <f t="shared" si="793"/>
        <v/>
      </c>
      <c r="J2771" s="723"/>
      <c r="K2771" s="724"/>
      <c r="L2771" s="723"/>
      <c r="M2771" s="306" t="str">
        <f t="shared" si="780"/>
        <v/>
      </c>
      <c r="N2771" s="32" t="str">
        <f t="shared" si="781"/>
        <v/>
      </c>
      <c r="P2771" s="307" t="str">
        <f t="shared" si="782"/>
        <v/>
      </c>
      <c r="Q2771" s="307" t="str">
        <f t="shared" si="776"/>
        <v/>
      </c>
      <c r="R2771" s="307" t="str">
        <f t="shared" si="783"/>
        <v/>
      </c>
      <c r="S2771" s="307" t="str">
        <f t="shared" si="784"/>
        <v/>
      </c>
      <c r="T2771" s="307" t="str">
        <f t="shared" si="785"/>
        <v/>
      </c>
      <c r="U2771" s="307" t="str">
        <f t="shared" si="777"/>
        <v/>
      </c>
      <c r="V2771" s="723"/>
      <c r="X2771" s="308" t="str">
        <f t="shared" si="786"/>
        <v/>
      </c>
      <c r="Y2771" s="309" t="str">
        <f t="shared" si="787"/>
        <v/>
      </c>
      <c r="Z2771" s="308" t="str">
        <f t="shared" si="778"/>
        <v/>
      </c>
      <c r="AA2771" s="308" t="b">
        <f t="shared" si="779"/>
        <v>1</v>
      </c>
      <c r="AB2771" s="308" t="str">
        <f t="shared" si="788"/>
        <v/>
      </c>
      <c r="AC2771" s="534" t="str">
        <f t="shared" si="789"/>
        <v/>
      </c>
      <c r="AD2771" s="752" t="str">
        <f t="shared" si="790"/>
        <v/>
      </c>
      <c r="AE2771" s="534" t="str">
        <f t="shared" si="791"/>
        <v/>
      </c>
      <c r="AF2771" s="752" t="str">
        <f t="shared" si="792"/>
        <v/>
      </c>
    </row>
    <row r="2772" spans="2:32" x14ac:dyDescent="0.25">
      <c r="B2772" s="721"/>
      <c r="C2772" s="531" t="str">
        <f>IFERROR(VLOOKUP(B2772,'מצבת ורישום גנים'!B:D,3,0),"")</f>
        <v/>
      </c>
      <c r="D2772" s="721"/>
      <c r="E2772" s="723"/>
      <c r="F2772" s="723"/>
      <c r="G2772" s="723"/>
      <c r="H2772" s="723"/>
      <c r="I2772" s="992" t="str">
        <f t="shared" si="793"/>
        <v/>
      </c>
      <c r="J2772" s="723"/>
      <c r="K2772" s="724"/>
      <c r="L2772" s="723"/>
      <c r="M2772" s="306" t="str">
        <f t="shared" si="780"/>
        <v/>
      </c>
      <c r="N2772" s="32" t="str">
        <f t="shared" si="781"/>
        <v/>
      </c>
      <c r="P2772" s="307" t="str">
        <f t="shared" si="782"/>
        <v/>
      </c>
      <c r="Q2772" s="307" t="str">
        <f t="shared" si="776"/>
        <v/>
      </c>
      <c r="R2772" s="307" t="str">
        <f t="shared" si="783"/>
        <v/>
      </c>
      <c r="S2772" s="307" t="str">
        <f t="shared" si="784"/>
        <v/>
      </c>
      <c r="T2772" s="307" t="str">
        <f t="shared" si="785"/>
        <v/>
      </c>
      <c r="U2772" s="307" t="str">
        <f t="shared" si="777"/>
        <v/>
      </c>
      <c r="V2772" s="723"/>
      <c r="X2772" s="308" t="str">
        <f t="shared" si="786"/>
        <v/>
      </c>
      <c r="Y2772" s="309" t="str">
        <f t="shared" si="787"/>
        <v/>
      </c>
      <c r="Z2772" s="308" t="str">
        <f t="shared" si="778"/>
        <v/>
      </c>
      <c r="AA2772" s="308" t="b">
        <f t="shared" si="779"/>
        <v>1</v>
      </c>
      <c r="AB2772" s="308" t="str">
        <f t="shared" si="788"/>
        <v/>
      </c>
      <c r="AC2772" s="534" t="str">
        <f t="shared" si="789"/>
        <v/>
      </c>
      <c r="AD2772" s="752" t="str">
        <f t="shared" si="790"/>
        <v/>
      </c>
      <c r="AE2772" s="534" t="str">
        <f t="shared" si="791"/>
        <v/>
      </c>
      <c r="AF2772" s="752" t="str">
        <f t="shared" si="792"/>
        <v/>
      </c>
    </row>
    <row r="2773" spans="2:32" x14ac:dyDescent="0.25">
      <c r="B2773" s="721"/>
      <c r="C2773" s="531" t="str">
        <f>IFERROR(VLOOKUP(B2773,'מצבת ורישום גנים'!B:D,3,0),"")</f>
        <v/>
      </c>
      <c r="D2773" s="721"/>
      <c r="E2773" s="723"/>
      <c r="F2773" s="723"/>
      <c r="G2773" s="723"/>
      <c r="H2773" s="723"/>
      <c r="I2773" s="992" t="str">
        <f t="shared" si="793"/>
        <v/>
      </c>
      <c r="J2773" s="723"/>
      <c r="K2773" s="724"/>
      <c r="L2773" s="723"/>
      <c r="M2773" s="306" t="str">
        <f t="shared" si="780"/>
        <v/>
      </c>
      <c r="N2773" s="32" t="str">
        <f t="shared" si="781"/>
        <v/>
      </c>
      <c r="P2773" s="307" t="str">
        <f t="shared" si="782"/>
        <v/>
      </c>
      <c r="Q2773" s="307" t="str">
        <f t="shared" si="776"/>
        <v/>
      </c>
      <c r="R2773" s="307" t="str">
        <f t="shared" si="783"/>
        <v/>
      </c>
      <c r="S2773" s="307" t="str">
        <f t="shared" si="784"/>
        <v/>
      </c>
      <c r="T2773" s="307" t="str">
        <f t="shared" si="785"/>
        <v/>
      </c>
      <c r="U2773" s="307" t="str">
        <f t="shared" si="777"/>
        <v/>
      </c>
      <c r="V2773" s="723"/>
      <c r="X2773" s="308" t="str">
        <f t="shared" si="786"/>
        <v/>
      </c>
      <c r="Y2773" s="309" t="str">
        <f t="shared" si="787"/>
        <v/>
      </c>
      <c r="Z2773" s="308" t="str">
        <f t="shared" si="778"/>
        <v/>
      </c>
      <c r="AA2773" s="308" t="b">
        <f t="shared" si="779"/>
        <v>1</v>
      </c>
      <c r="AB2773" s="308" t="str">
        <f t="shared" si="788"/>
        <v/>
      </c>
      <c r="AC2773" s="534" t="str">
        <f t="shared" si="789"/>
        <v/>
      </c>
      <c r="AD2773" s="752" t="str">
        <f t="shared" si="790"/>
        <v/>
      </c>
      <c r="AE2773" s="534" t="str">
        <f t="shared" si="791"/>
        <v/>
      </c>
      <c r="AF2773" s="752" t="str">
        <f t="shared" si="792"/>
        <v/>
      </c>
    </row>
    <row r="2774" spans="2:32" x14ac:dyDescent="0.25">
      <c r="B2774" s="721"/>
      <c r="C2774" s="531" t="str">
        <f>IFERROR(VLOOKUP(B2774,'מצבת ורישום גנים'!B:D,3,0),"")</f>
        <v/>
      </c>
      <c r="D2774" s="721"/>
      <c r="E2774" s="723"/>
      <c r="F2774" s="723"/>
      <c r="G2774" s="723"/>
      <c r="H2774" s="723"/>
      <c r="I2774" s="992" t="str">
        <f t="shared" si="793"/>
        <v/>
      </c>
      <c r="J2774" s="723"/>
      <c r="K2774" s="724"/>
      <c r="L2774" s="723"/>
      <c r="M2774" s="306" t="str">
        <f t="shared" si="780"/>
        <v/>
      </c>
      <c r="N2774" s="32" t="str">
        <f t="shared" si="781"/>
        <v/>
      </c>
      <c r="P2774" s="307" t="str">
        <f t="shared" si="782"/>
        <v/>
      </c>
      <c r="Q2774" s="307" t="str">
        <f t="shared" si="776"/>
        <v/>
      </c>
      <c r="R2774" s="307" t="str">
        <f t="shared" si="783"/>
        <v/>
      </c>
      <c r="S2774" s="307" t="str">
        <f t="shared" si="784"/>
        <v/>
      </c>
      <c r="T2774" s="307" t="str">
        <f t="shared" si="785"/>
        <v/>
      </c>
      <c r="U2774" s="307" t="str">
        <f t="shared" si="777"/>
        <v/>
      </c>
      <c r="V2774" s="723"/>
      <c r="X2774" s="308" t="str">
        <f t="shared" si="786"/>
        <v/>
      </c>
      <c r="Y2774" s="309" t="str">
        <f t="shared" si="787"/>
        <v/>
      </c>
      <c r="Z2774" s="308" t="str">
        <f t="shared" si="778"/>
        <v/>
      </c>
      <c r="AA2774" s="308" t="b">
        <f t="shared" si="779"/>
        <v>1</v>
      </c>
      <c r="AB2774" s="308" t="str">
        <f t="shared" si="788"/>
        <v/>
      </c>
      <c r="AC2774" s="534" t="str">
        <f t="shared" si="789"/>
        <v/>
      </c>
      <c r="AD2774" s="752" t="str">
        <f t="shared" si="790"/>
        <v/>
      </c>
      <c r="AE2774" s="534" t="str">
        <f t="shared" si="791"/>
        <v/>
      </c>
      <c r="AF2774" s="752" t="str">
        <f t="shared" si="792"/>
        <v/>
      </c>
    </row>
    <row r="2775" spans="2:32" x14ac:dyDescent="0.25">
      <c r="B2775" s="721"/>
      <c r="C2775" s="531" t="str">
        <f>IFERROR(VLOOKUP(B2775,'מצבת ורישום גנים'!B:D,3,0),"")</f>
        <v/>
      </c>
      <c r="D2775" s="721"/>
      <c r="E2775" s="723"/>
      <c r="F2775" s="723"/>
      <c r="G2775" s="723"/>
      <c r="H2775" s="723"/>
      <c r="I2775" s="992" t="str">
        <f t="shared" si="793"/>
        <v/>
      </c>
      <c r="J2775" s="723"/>
      <c r="K2775" s="724"/>
      <c r="L2775" s="723"/>
      <c r="M2775" s="306" t="str">
        <f t="shared" si="780"/>
        <v/>
      </c>
      <c r="N2775" s="32" t="str">
        <f t="shared" si="781"/>
        <v/>
      </c>
      <c r="P2775" s="307" t="str">
        <f t="shared" si="782"/>
        <v/>
      </c>
      <c r="Q2775" s="307" t="str">
        <f t="shared" si="776"/>
        <v/>
      </c>
      <c r="R2775" s="307" t="str">
        <f t="shared" si="783"/>
        <v/>
      </c>
      <c r="S2775" s="307" t="str">
        <f t="shared" si="784"/>
        <v/>
      </c>
      <c r="T2775" s="307" t="str">
        <f t="shared" si="785"/>
        <v/>
      </c>
      <c r="U2775" s="307" t="str">
        <f t="shared" si="777"/>
        <v/>
      </c>
      <c r="V2775" s="723"/>
      <c r="X2775" s="308" t="str">
        <f t="shared" si="786"/>
        <v/>
      </c>
      <c r="Y2775" s="309" t="str">
        <f t="shared" si="787"/>
        <v/>
      </c>
      <c r="Z2775" s="308" t="str">
        <f t="shared" si="778"/>
        <v/>
      </c>
      <c r="AA2775" s="308" t="b">
        <f t="shared" si="779"/>
        <v>1</v>
      </c>
      <c r="AB2775" s="308" t="str">
        <f t="shared" si="788"/>
        <v/>
      </c>
      <c r="AC2775" s="534" t="str">
        <f t="shared" si="789"/>
        <v/>
      </c>
      <c r="AD2775" s="752" t="str">
        <f t="shared" si="790"/>
        <v/>
      </c>
      <c r="AE2775" s="534" t="str">
        <f t="shared" si="791"/>
        <v/>
      </c>
      <c r="AF2775" s="752" t="str">
        <f t="shared" si="792"/>
        <v/>
      </c>
    </row>
    <row r="2776" spans="2:32" x14ac:dyDescent="0.25">
      <c r="B2776" s="721"/>
      <c r="C2776" s="531" t="str">
        <f>IFERROR(VLOOKUP(B2776,'מצבת ורישום גנים'!B:D,3,0),"")</f>
        <v/>
      </c>
      <c r="D2776" s="721"/>
      <c r="E2776" s="723"/>
      <c r="F2776" s="723"/>
      <c r="G2776" s="723"/>
      <c r="H2776" s="723"/>
      <c r="I2776" s="992" t="str">
        <f t="shared" si="793"/>
        <v/>
      </c>
      <c r="J2776" s="723"/>
      <c r="K2776" s="724"/>
      <c r="L2776" s="723"/>
      <c r="M2776" s="306" t="str">
        <f t="shared" si="780"/>
        <v/>
      </c>
      <c r="N2776" s="32" t="str">
        <f t="shared" si="781"/>
        <v/>
      </c>
      <c r="P2776" s="307" t="str">
        <f t="shared" si="782"/>
        <v/>
      </c>
      <c r="Q2776" s="307" t="str">
        <f t="shared" si="776"/>
        <v/>
      </c>
      <c r="R2776" s="307" t="str">
        <f t="shared" si="783"/>
        <v/>
      </c>
      <c r="S2776" s="307" t="str">
        <f t="shared" si="784"/>
        <v/>
      </c>
      <c r="T2776" s="307" t="str">
        <f t="shared" si="785"/>
        <v/>
      </c>
      <c r="U2776" s="307" t="str">
        <f t="shared" si="777"/>
        <v/>
      </c>
      <c r="V2776" s="723"/>
      <c r="X2776" s="308" t="str">
        <f t="shared" si="786"/>
        <v/>
      </c>
      <c r="Y2776" s="309" t="str">
        <f t="shared" si="787"/>
        <v/>
      </c>
      <c r="Z2776" s="308" t="str">
        <f t="shared" si="778"/>
        <v/>
      </c>
      <c r="AA2776" s="308" t="b">
        <f t="shared" si="779"/>
        <v>1</v>
      </c>
      <c r="AB2776" s="308" t="str">
        <f t="shared" si="788"/>
        <v/>
      </c>
      <c r="AC2776" s="534" t="str">
        <f t="shared" si="789"/>
        <v/>
      </c>
      <c r="AD2776" s="752" t="str">
        <f t="shared" si="790"/>
        <v/>
      </c>
      <c r="AE2776" s="534" t="str">
        <f t="shared" si="791"/>
        <v/>
      </c>
      <c r="AF2776" s="752" t="str">
        <f t="shared" si="792"/>
        <v/>
      </c>
    </row>
    <row r="2777" spans="2:32" x14ac:dyDescent="0.25">
      <c r="B2777" s="721"/>
      <c r="C2777" s="531" t="str">
        <f>IFERROR(VLOOKUP(B2777,'מצבת ורישום גנים'!B:D,3,0),"")</f>
        <v/>
      </c>
      <c r="D2777" s="721"/>
      <c r="E2777" s="723"/>
      <c r="F2777" s="723"/>
      <c r="G2777" s="723"/>
      <c r="H2777" s="723"/>
      <c r="I2777" s="992" t="str">
        <f t="shared" si="793"/>
        <v/>
      </c>
      <c r="J2777" s="723"/>
      <c r="K2777" s="724"/>
      <c r="L2777" s="723"/>
      <c r="M2777" s="306" t="str">
        <f t="shared" si="780"/>
        <v/>
      </c>
      <c r="N2777" s="32" t="str">
        <f t="shared" si="781"/>
        <v/>
      </c>
      <c r="P2777" s="307" t="str">
        <f t="shared" si="782"/>
        <v/>
      </c>
      <c r="Q2777" s="307" t="str">
        <f t="shared" si="776"/>
        <v/>
      </c>
      <c r="R2777" s="307" t="str">
        <f t="shared" si="783"/>
        <v/>
      </c>
      <c r="S2777" s="307" t="str">
        <f t="shared" si="784"/>
        <v/>
      </c>
      <c r="T2777" s="307" t="str">
        <f t="shared" si="785"/>
        <v/>
      </c>
      <c r="U2777" s="307" t="str">
        <f t="shared" si="777"/>
        <v/>
      </c>
      <c r="V2777" s="723"/>
      <c r="X2777" s="308" t="str">
        <f t="shared" si="786"/>
        <v/>
      </c>
      <c r="Y2777" s="309" t="str">
        <f t="shared" si="787"/>
        <v/>
      </c>
      <c r="Z2777" s="308" t="str">
        <f t="shared" si="778"/>
        <v/>
      </c>
      <c r="AA2777" s="308" t="b">
        <f t="shared" si="779"/>
        <v>1</v>
      </c>
      <c r="AB2777" s="308" t="str">
        <f t="shared" si="788"/>
        <v/>
      </c>
      <c r="AC2777" s="534" t="str">
        <f t="shared" si="789"/>
        <v/>
      </c>
      <c r="AD2777" s="752" t="str">
        <f t="shared" si="790"/>
        <v/>
      </c>
      <c r="AE2777" s="534" t="str">
        <f t="shared" si="791"/>
        <v/>
      </c>
      <c r="AF2777" s="752" t="str">
        <f t="shared" si="792"/>
        <v/>
      </c>
    </row>
    <row r="2778" spans="2:32" x14ac:dyDescent="0.25">
      <c r="B2778" s="721"/>
      <c r="C2778" s="531" t="str">
        <f>IFERROR(VLOOKUP(B2778,'מצבת ורישום גנים'!B:D,3,0),"")</f>
        <v/>
      </c>
      <c r="D2778" s="721"/>
      <c r="E2778" s="723"/>
      <c r="F2778" s="723"/>
      <c r="G2778" s="723"/>
      <c r="H2778" s="723"/>
      <c r="I2778" s="992" t="str">
        <f t="shared" si="793"/>
        <v/>
      </c>
      <c r="J2778" s="723"/>
      <c r="K2778" s="724"/>
      <c r="L2778" s="723"/>
      <c r="M2778" s="306" t="str">
        <f t="shared" si="780"/>
        <v/>
      </c>
      <c r="N2778" s="32" t="str">
        <f t="shared" si="781"/>
        <v/>
      </c>
      <c r="P2778" s="307" t="str">
        <f t="shared" si="782"/>
        <v/>
      </c>
      <c r="Q2778" s="307" t="str">
        <f t="shared" si="776"/>
        <v/>
      </c>
      <c r="R2778" s="307" t="str">
        <f t="shared" si="783"/>
        <v/>
      </c>
      <c r="S2778" s="307" t="str">
        <f t="shared" si="784"/>
        <v/>
      </c>
      <c r="T2778" s="307" t="str">
        <f t="shared" si="785"/>
        <v/>
      </c>
      <c r="U2778" s="307" t="str">
        <f t="shared" si="777"/>
        <v/>
      </c>
      <c r="V2778" s="723"/>
      <c r="X2778" s="308" t="str">
        <f t="shared" si="786"/>
        <v/>
      </c>
      <c r="Y2778" s="309" t="str">
        <f t="shared" si="787"/>
        <v/>
      </c>
      <c r="Z2778" s="308" t="str">
        <f t="shared" si="778"/>
        <v/>
      </c>
      <c r="AA2778" s="308" t="b">
        <f t="shared" si="779"/>
        <v>1</v>
      </c>
      <c r="AB2778" s="308" t="str">
        <f t="shared" si="788"/>
        <v/>
      </c>
      <c r="AC2778" s="534" t="str">
        <f t="shared" si="789"/>
        <v/>
      </c>
      <c r="AD2778" s="752" t="str">
        <f t="shared" si="790"/>
        <v/>
      </c>
      <c r="AE2778" s="534" t="str">
        <f t="shared" si="791"/>
        <v/>
      </c>
      <c r="AF2778" s="752" t="str">
        <f t="shared" si="792"/>
        <v/>
      </c>
    </row>
    <row r="2779" spans="2:32" x14ac:dyDescent="0.25">
      <c r="B2779" s="721"/>
      <c r="C2779" s="531" t="str">
        <f>IFERROR(VLOOKUP(B2779,'מצבת ורישום גנים'!B:D,3,0),"")</f>
        <v/>
      </c>
      <c r="D2779" s="721"/>
      <c r="E2779" s="723"/>
      <c r="F2779" s="723"/>
      <c r="G2779" s="723"/>
      <c r="H2779" s="723"/>
      <c r="I2779" s="992" t="str">
        <f t="shared" si="793"/>
        <v/>
      </c>
      <c r="J2779" s="723"/>
      <c r="K2779" s="724"/>
      <c r="L2779" s="723"/>
      <c r="M2779" s="306" t="str">
        <f t="shared" si="780"/>
        <v/>
      </c>
      <c r="N2779" s="32" t="str">
        <f t="shared" si="781"/>
        <v/>
      </c>
      <c r="P2779" s="307" t="str">
        <f t="shared" si="782"/>
        <v/>
      </c>
      <c r="Q2779" s="307" t="str">
        <f t="shared" si="776"/>
        <v/>
      </c>
      <c r="R2779" s="307" t="str">
        <f t="shared" si="783"/>
        <v/>
      </c>
      <c r="S2779" s="307" t="str">
        <f t="shared" si="784"/>
        <v/>
      </c>
      <c r="T2779" s="307" t="str">
        <f t="shared" si="785"/>
        <v/>
      </c>
      <c r="U2779" s="307" t="str">
        <f t="shared" si="777"/>
        <v/>
      </c>
      <c r="V2779" s="723"/>
      <c r="X2779" s="308" t="str">
        <f t="shared" si="786"/>
        <v/>
      </c>
      <c r="Y2779" s="309" t="str">
        <f t="shared" si="787"/>
        <v/>
      </c>
      <c r="Z2779" s="308" t="str">
        <f t="shared" si="778"/>
        <v/>
      </c>
      <c r="AA2779" s="308" t="b">
        <f t="shared" si="779"/>
        <v>1</v>
      </c>
      <c r="AB2779" s="308" t="str">
        <f t="shared" si="788"/>
        <v/>
      </c>
      <c r="AC2779" s="534" t="str">
        <f t="shared" si="789"/>
        <v/>
      </c>
      <c r="AD2779" s="752" t="str">
        <f t="shared" si="790"/>
        <v/>
      </c>
      <c r="AE2779" s="534" t="str">
        <f t="shared" si="791"/>
        <v/>
      </c>
      <c r="AF2779" s="752" t="str">
        <f t="shared" si="792"/>
        <v/>
      </c>
    </row>
    <row r="2780" spans="2:32" x14ac:dyDescent="0.25">
      <c r="B2780" s="721"/>
      <c r="C2780" s="531" t="str">
        <f>IFERROR(VLOOKUP(B2780,'מצבת ורישום גנים'!B:D,3,0),"")</f>
        <v/>
      </c>
      <c r="D2780" s="721"/>
      <c r="E2780" s="723"/>
      <c r="F2780" s="723"/>
      <c r="G2780" s="723"/>
      <c r="H2780" s="723"/>
      <c r="I2780" s="992" t="str">
        <f t="shared" si="793"/>
        <v/>
      </c>
      <c r="J2780" s="723"/>
      <c r="K2780" s="724"/>
      <c r="L2780" s="723"/>
      <c r="M2780" s="306" t="str">
        <f t="shared" si="780"/>
        <v/>
      </c>
      <c r="N2780" s="32" t="str">
        <f t="shared" si="781"/>
        <v/>
      </c>
      <c r="P2780" s="307" t="str">
        <f t="shared" si="782"/>
        <v/>
      </c>
      <c r="Q2780" s="307" t="str">
        <f t="shared" si="776"/>
        <v/>
      </c>
      <c r="R2780" s="307" t="str">
        <f t="shared" si="783"/>
        <v/>
      </c>
      <c r="S2780" s="307" t="str">
        <f t="shared" si="784"/>
        <v/>
      </c>
      <c r="T2780" s="307" t="str">
        <f t="shared" si="785"/>
        <v/>
      </c>
      <c r="U2780" s="307" t="str">
        <f t="shared" si="777"/>
        <v/>
      </c>
      <c r="V2780" s="723"/>
      <c r="X2780" s="308" t="str">
        <f t="shared" si="786"/>
        <v/>
      </c>
      <c r="Y2780" s="309" t="str">
        <f t="shared" si="787"/>
        <v/>
      </c>
      <c r="Z2780" s="308" t="str">
        <f t="shared" si="778"/>
        <v/>
      </c>
      <c r="AA2780" s="308" t="b">
        <f t="shared" si="779"/>
        <v>1</v>
      </c>
      <c r="AB2780" s="308" t="str">
        <f t="shared" si="788"/>
        <v/>
      </c>
      <c r="AC2780" s="534" t="str">
        <f t="shared" si="789"/>
        <v/>
      </c>
      <c r="AD2780" s="752" t="str">
        <f t="shared" si="790"/>
        <v/>
      </c>
      <c r="AE2780" s="534" t="str">
        <f t="shared" si="791"/>
        <v/>
      </c>
      <c r="AF2780" s="752" t="str">
        <f t="shared" si="792"/>
        <v/>
      </c>
    </row>
    <row r="2781" spans="2:32" x14ac:dyDescent="0.25">
      <c r="B2781" s="721"/>
      <c r="C2781" s="531" t="str">
        <f>IFERROR(VLOOKUP(B2781,'מצבת ורישום גנים'!B:D,3,0),"")</f>
        <v/>
      </c>
      <c r="D2781" s="721"/>
      <c r="E2781" s="723"/>
      <c r="F2781" s="723"/>
      <c r="G2781" s="723"/>
      <c r="H2781" s="723"/>
      <c r="I2781" s="992" t="str">
        <f t="shared" si="793"/>
        <v/>
      </c>
      <c r="J2781" s="723"/>
      <c r="K2781" s="724"/>
      <c r="L2781" s="723"/>
      <c r="M2781" s="306" t="str">
        <f t="shared" si="780"/>
        <v/>
      </c>
      <c r="N2781" s="32" t="str">
        <f t="shared" si="781"/>
        <v/>
      </c>
      <c r="P2781" s="307" t="str">
        <f t="shared" si="782"/>
        <v/>
      </c>
      <c r="Q2781" s="307" t="str">
        <f t="shared" si="776"/>
        <v/>
      </c>
      <c r="R2781" s="307" t="str">
        <f t="shared" si="783"/>
        <v/>
      </c>
      <c r="S2781" s="307" t="str">
        <f t="shared" si="784"/>
        <v/>
      </c>
      <c r="T2781" s="307" t="str">
        <f t="shared" si="785"/>
        <v/>
      </c>
      <c r="U2781" s="307" t="str">
        <f t="shared" si="777"/>
        <v/>
      </c>
      <c r="V2781" s="723"/>
      <c r="X2781" s="308" t="str">
        <f t="shared" si="786"/>
        <v/>
      </c>
      <c r="Y2781" s="309" t="str">
        <f t="shared" si="787"/>
        <v/>
      </c>
      <c r="Z2781" s="308" t="str">
        <f t="shared" si="778"/>
        <v/>
      </c>
      <c r="AA2781" s="308" t="b">
        <f t="shared" si="779"/>
        <v>1</v>
      </c>
      <c r="AB2781" s="308" t="str">
        <f t="shared" si="788"/>
        <v/>
      </c>
      <c r="AC2781" s="534" t="str">
        <f t="shared" si="789"/>
        <v/>
      </c>
      <c r="AD2781" s="752" t="str">
        <f t="shared" si="790"/>
        <v/>
      </c>
      <c r="AE2781" s="534" t="str">
        <f t="shared" si="791"/>
        <v/>
      </c>
      <c r="AF2781" s="752" t="str">
        <f t="shared" si="792"/>
        <v/>
      </c>
    </row>
    <row r="2782" spans="2:32" x14ac:dyDescent="0.25">
      <c r="B2782" s="721"/>
      <c r="C2782" s="531" t="str">
        <f>IFERROR(VLOOKUP(B2782,'מצבת ורישום גנים'!B:D,3,0),"")</f>
        <v/>
      </c>
      <c r="D2782" s="721"/>
      <c r="E2782" s="723"/>
      <c r="F2782" s="723"/>
      <c r="G2782" s="723"/>
      <c r="H2782" s="723"/>
      <c r="I2782" s="992" t="str">
        <f t="shared" si="793"/>
        <v/>
      </c>
      <c r="J2782" s="723"/>
      <c r="K2782" s="724"/>
      <c r="L2782" s="723"/>
      <c r="M2782" s="306" t="str">
        <f t="shared" si="780"/>
        <v/>
      </c>
      <c r="N2782" s="32" t="str">
        <f t="shared" si="781"/>
        <v/>
      </c>
      <c r="P2782" s="307" t="str">
        <f t="shared" si="782"/>
        <v/>
      </c>
      <c r="Q2782" s="307" t="str">
        <f t="shared" si="776"/>
        <v/>
      </c>
      <c r="R2782" s="307" t="str">
        <f t="shared" si="783"/>
        <v/>
      </c>
      <c r="S2782" s="307" t="str">
        <f t="shared" si="784"/>
        <v/>
      </c>
      <c r="T2782" s="307" t="str">
        <f t="shared" si="785"/>
        <v/>
      </c>
      <c r="U2782" s="307" t="str">
        <f t="shared" si="777"/>
        <v/>
      </c>
      <c r="V2782" s="723"/>
      <c r="X2782" s="308" t="str">
        <f t="shared" si="786"/>
        <v/>
      </c>
      <c r="Y2782" s="309" t="str">
        <f t="shared" si="787"/>
        <v/>
      </c>
      <c r="Z2782" s="308" t="str">
        <f t="shared" si="778"/>
        <v/>
      </c>
      <c r="AA2782" s="308" t="b">
        <f t="shared" si="779"/>
        <v>1</v>
      </c>
      <c r="AB2782" s="308" t="str">
        <f t="shared" si="788"/>
        <v/>
      </c>
      <c r="AC2782" s="534" t="str">
        <f t="shared" si="789"/>
        <v/>
      </c>
      <c r="AD2782" s="752" t="str">
        <f t="shared" si="790"/>
        <v/>
      </c>
      <c r="AE2782" s="534" t="str">
        <f t="shared" si="791"/>
        <v/>
      </c>
      <c r="AF2782" s="752" t="str">
        <f t="shared" si="792"/>
        <v/>
      </c>
    </row>
    <row r="2783" spans="2:32" x14ac:dyDescent="0.25">
      <c r="B2783" s="721"/>
      <c r="C2783" s="531" t="str">
        <f>IFERROR(VLOOKUP(B2783,'מצבת ורישום גנים'!B:D,3,0),"")</f>
        <v/>
      </c>
      <c r="D2783" s="721"/>
      <c r="E2783" s="723"/>
      <c r="F2783" s="723"/>
      <c r="G2783" s="723"/>
      <c r="H2783" s="723"/>
      <c r="I2783" s="992" t="str">
        <f t="shared" si="793"/>
        <v/>
      </c>
      <c r="J2783" s="723"/>
      <c r="K2783" s="724"/>
      <c r="L2783" s="723"/>
      <c r="M2783" s="306" t="str">
        <f t="shared" si="780"/>
        <v/>
      </c>
      <c r="N2783" s="32" t="str">
        <f t="shared" si="781"/>
        <v/>
      </c>
      <c r="P2783" s="307" t="str">
        <f t="shared" si="782"/>
        <v/>
      </c>
      <c r="Q2783" s="307" t="str">
        <f t="shared" si="776"/>
        <v/>
      </c>
      <c r="R2783" s="307" t="str">
        <f t="shared" si="783"/>
        <v/>
      </c>
      <c r="S2783" s="307" t="str">
        <f t="shared" si="784"/>
        <v/>
      </c>
      <c r="T2783" s="307" t="str">
        <f t="shared" si="785"/>
        <v/>
      </c>
      <c r="U2783" s="307" t="str">
        <f t="shared" si="777"/>
        <v/>
      </c>
      <c r="V2783" s="723"/>
      <c r="X2783" s="308" t="str">
        <f t="shared" si="786"/>
        <v/>
      </c>
      <c r="Y2783" s="309" t="str">
        <f t="shared" si="787"/>
        <v/>
      </c>
      <c r="Z2783" s="308" t="str">
        <f t="shared" si="778"/>
        <v/>
      </c>
      <c r="AA2783" s="308" t="b">
        <f t="shared" si="779"/>
        <v>1</v>
      </c>
      <c r="AB2783" s="308" t="str">
        <f t="shared" si="788"/>
        <v/>
      </c>
      <c r="AC2783" s="534" t="str">
        <f t="shared" si="789"/>
        <v/>
      </c>
      <c r="AD2783" s="752" t="str">
        <f t="shared" si="790"/>
        <v/>
      </c>
      <c r="AE2783" s="534" t="str">
        <f t="shared" si="791"/>
        <v/>
      </c>
      <c r="AF2783" s="752" t="str">
        <f t="shared" si="792"/>
        <v/>
      </c>
    </row>
    <row r="2784" spans="2:32" x14ac:dyDescent="0.25">
      <c r="B2784" s="721"/>
      <c r="C2784" s="531" t="str">
        <f>IFERROR(VLOOKUP(B2784,'מצבת ורישום גנים'!B:D,3,0),"")</f>
        <v/>
      </c>
      <c r="D2784" s="721"/>
      <c r="E2784" s="723"/>
      <c r="F2784" s="723"/>
      <c r="G2784" s="723"/>
      <c r="H2784" s="723"/>
      <c r="I2784" s="992" t="str">
        <f t="shared" si="793"/>
        <v/>
      </c>
      <c r="J2784" s="723"/>
      <c r="K2784" s="724"/>
      <c r="L2784" s="723"/>
      <c r="M2784" s="306" t="str">
        <f t="shared" si="780"/>
        <v/>
      </c>
      <c r="N2784" s="32" t="str">
        <f t="shared" si="781"/>
        <v/>
      </c>
      <c r="P2784" s="307" t="str">
        <f t="shared" si="782"/>
        <v/>
      </c>
      <c r="Q2784" s="307" t="str">
        <f t="shared" si="776"/>
        <v/>
      </c>
      <c r="R2784" s="307" t="str">
        <f t="shared" si="783"/>
        <v/>
      </c>
      <c r="S2784" s="307" t="str">
        <f t="shared" si="784"/>
        <v/>
      </c>
      <c r="T2784" s="307" t="str">
        <f t="shared" si="785"/>
        <v/>
      </c>
      <c r="U2784" s="307" t="str">
        <f t="shared" si="777"/>
        <v/>
      </c>
      <c r="V2784" s="723"/>
      <c r="X2784" s="308" t="str">
        <f t="shared" si="786"/>
        <v/>
      </c>
      <c r="Y2784" s="309" t="str">
        <f t="shared" si="787"/>
        <v/>
      </c>
      <c r="Z2784" s="308" t="str">
        <f t="shared" si="778"/>
        <v/>
      </c>
      <c r="AA2784" s="308" t="b">
        <f t="shared" si="779"/>
        <v>1</v>
      </c>
      <c r="AB2784" s="308" t="str">
        <f t="shared" si="788"/>
        <v/>
      </c>
      <c r="AC2784" s="534" t="str">
        <f t="shared" si="789"/>
        <v/>
      </c>
      <c r="AD2784" s="752" t="str">
        <f t="shared" si="790"/>
        <v/>
      </c>
      <c r="AE2784" s="534" t="str">
        <f t="shared" si="791"/>
        <v/>
      </c>
      <c r="AF2784" s="752" t="str">
        <f t="shared" si="792"/>
        <v/>
      </c>
    </row>
    <row r="2785" spans="2:32" x14ac:dyDescent="0.25">
      <c r="B2785" s="721"/>
      <c r="C2785" s="531" t="str">
        <f>IFERROR(VLOOKUP(B2785,'מצבת ורישום גנים'!B:D,3,0),"")</f>
        <v/>
      </c>
      <c r="D2785" s="721"/>
      <c r="E2785" s="723"/>
      <c r="F2785" s="723"/>
      <c r="G2785" s="723"/>
      <c r="H2785" s="723"/>
      <c r="I2785" s="992" t="str">
        <f t="shared" si="793"/>
        <v/>
      </c>
      <c r="J2785" s="723"/>
      <c r="K2785" s="724"/>
      <c r="L2785" s="723"/>
      <c r="M2785" s="306" t="str">
        <f t="shared" si="780"/>
        <v/>
      </c>
      <c r="N2785" s="32" t="str">
        <f t="shared" si="781"/>
        <v/>
      </c>
      <c r="P2785" s="307" t="str">
        <f t="shared" si="782"/>
        <v/>
      </c>
      <c r="Q2785" s="307" t="str">
        <f t="shared" si="776"/>
        <v/>
      </c>
      <c r="R2785" s="307" t="str">
        <f t="shared" si="783"/>
        <v/>
      </c>
      <c r="S2785" s="307" t="str">
        <f t="shared" si="784"/>
        <v/>
      </c>
      <c r="T2785" s="307" t="str">
        <f t="shared" si="785"/>
        <v/>
      </c>
      <c r="U2785" s="307" t="str">
        <f t="shared" si="777"/>
        <v/>
      </c>
      <c r="V2785" s="723"/>
      <c r="X2785" s="308" t="str">
        <f t="shared" si="786"/>
        <v/>
      </c>
      <c r="Y2785" s="309" t="str">
        <f t="shared" si="787"/>
        <v/>
      </c>
      <c r="Z2785" s="308" t="str">
        <f t="shared" si="778"/>
        <v/>
      </c>
      <c r="AA2785" s="308" t="b">
        <f t="shared" si="779"/>
        <v>1</v>
      </c>
      <c r="AB2785" s="308" t="str">
        <f t="shared" si="788"/>
        <v/>
      </c>
      <c r="AC2785" s="534" t="str">
        <f t="shared" si="789"/>
        <v/>
      </c>
      <c r="AD2785" s="752" t="str">
        <f t="shared" si="790"/>
        <v/>
      </c>
      <c r="AE2785" s="534" t="str">
        <f t="shared" si="791"/>
        <v/>
      </c>
      <c r="AF2785" s="752" t="str">
        <f t="shared" si="792"/>
        <v/>
      </c>
    </row>
    <row r="2786" spans="2:32" x14ac:dyDescent="0.25">
      <c r="B2786" s="721"/>
      <c r="C2786" s="531" t="str">
        <f>IFERROR(VLOOKUP(B2786,'מצבת ורישום גנים'!B:D,3,0),"")</f>
        <v/>
      </c>
      <c r="D2786" s="721"/>
      <c r="E2786" s="723"/>
      <c r="F2786" s="723"/>
      <c r="G2786" s="723"/>
      <c r="H2786" s="723"/>
      <c r="I2786" s="992" t="str">
        <f t="shared" si="793"/>
        <v/>
      </c>
      <c r="J2786" s="723"/>
      <c r="K2786" s="724"/>
      <c r="L2786" s="723"/>
      <c r="M2786" s="306" t="str">
        <f t="shared" si="780"/>
        <v/>
      </c>
      <c r="N2786" s="32" t="str">
        <f t="shared" si="781"/>
        <v/>
      </c>
      <c r="P2786" s="307" t="str">
        <f t="shared" si="782"/>
        <v/>
      </c>
      <c r="Q2786" s="307" t="str">
        <f t="shared" si="776"/>
        <v/>
      </c>
      <c r="R2786" s="307" t="str">
        <f t="shared" si="783"/>
        <v/>
      </c>
      <c r="S2786" s="307" t="str">
        <f t="shared" si="784"/>
        <v/>
      </c>
      <c r="T2786" s="307" t="str">
        <f t="shared" si="785"/>
        <v/>
      </c>
      <c r="U2786" s="307" t="str">
        <f t="shared" si="777"/>
        <v/>
      </c>
      <c r="V2786" s="723"/>
      <c r="X2786" s="308" t="str">
        <f t="shared" si="786"/>
        <v/>
      </c>
      <c r="Y2786" s="309" t="str">
        <f t="shared" si="787"/>
        <v/>
      </c>
      <c r="Z2786" s="308" t="str">
        <f t="shared" si="778"/>
        <v/>
      </c>
      <c r="AA2786" s="308" t="b">
        <f t="shared" si="779"/>
        <v>1</v>
      </c>
      <c r="AB2786" s="308" t="str">
        <f t="shared" si="788"/>
        <v/>
      </c>
      <c r="AC2786" s="534" t="str">
        <f t="shared" si="789"/>
        <v/>
      </c>
      <c r="AD2786" s="752" t="str">
        <f t="shared" si="790"/>
        <v/>
      </c>
      <c r="AE2786" s="534" t="str">
        <f t="shared" si="791"/>
        <v/>
      </c>
      <c r="AF2786" s="752" t="str">
        <f t="shared" si="792"/>
        <v/>
      </c>
    </row>
    <row r="2787" spans="2:32" x14ac:dyDescent="0.25">
      <c r="B2787" s="721"/>
      <c r="C2787" s="531" t="str">
        <f>IFERROR(VLOOKUP(B2787,'מצבת ורישום גנים'!B:D,3,0),"")</f>
        <v/>
      </c>
      <c r="D2787" s="721"/>
      <c r="E2787" s="723"/>
      <c r="F2787" s="723"/>
      <c r="G2787" s="723"/>
      <c r="H2787" s="723"/>
      <c r="I2787" s="992" t="str">
        <f t="shared" si="793"/>
        <v/>
      </c>
      <c r="J2787" s="723"/>
      <c r="K2787" s="724"/>
      <c r="L2787" s="723"/>
      <c r="M2787" s="306" t="str">
        <f t="shared" si="780"/>
        <v/>
      </c>
      <c r="N2787" s="32" t="str">
        <f t="shared" si="781"/>
        <v/>
      </c>
      <c r="P2787" s="307" t="str">
        <f t="shared" si="782"/>
        <v/>
      </c>
      <c r="Q2787" s="307" t="str">
        <f t="shared" si="776"/>
        <v/>
      </c>
      <c r="R2787" s="307" t="str">
        <f t="shared" si="783"/>
        <v/>
      </c>
      <c r="S2787" s="307" t="str">
        <f t="shared" si="784"/>
        <v/>
      </c>
      <c r="T2787" s="307" t="str">
        <f t="shared" si="785"/>
        <v/>
      </c>
      <c r="U2787" s="307" t="str">
        <f t="shared" si="777"/>
        <v/>
      </c>
      <c r="V2787" s="723"/>
      <c r="X2787" s="308" t="str">
        <f t="shared" si="786"/>
        <v/>
      </c>
      <c r="Y2787" s="309" t="str">
        <f t="shared" si="787"/>
        <v/>
      </c>
      <c r="Z2787" s="308" t="str">
        <f t="shared" si="778"/>
        <v/>
      </c>
      <c r="AA2787" s="308" t="b">
        <f t="shared" si="779"/>
        <v>1</v>
      </c>
      <c r="AB2787" s="308" t="str">
        <f t="shared" si="788"/>
        <v/>
      </c>
      <c r="AC2787" s="534" t="str">
        <f t="shared" si="789"/>
        <v/>
      </c>
      <c r="AD2787" s="752" t="str">
        <f t="shared" si="790"/>
        <v/>
      </c>
      <c r="AE2787" s="534" t="str">
        <f t="shared" si="791"/>
        <v/>
      </c>
      <c r="AF2787" s="752" t="str">
        <f t="shared" si="792"/>
        <v/>
      </c>
    </row>
    <row r="2788" spans="2:32" x14ac:dyDescent="0.25">
      <c r="B2788" s="721"/>
      <c r="C2788" s="531" t="str">
        <f>IFERROR(VLOOKUP(B2788,'מצבת ורישום גנים'!B:D,3,0),"")</f>
        <v/>
      </c>
      <c r="D2788" s="721"/>
      <c r="E2788" s="723"/>
      <c r="F2788" s="723"/>
      <c r="G2788" s="723"/>
      <c r="H2788" s="723"/>
      <c r="I2788" s="992" t="str">
        <f t="shared" si="793"/>
        <v/>
      </c>
      <c r="J2788" s="723"/>
      <c r="K2788" s="724"/>
      <c r="L2788" s="723"/>
      <c r="M2788" s="306" t="str">
        <f t="shared" si="780"/>
        <v/>
      </c>
      <c r="N2788" s="32" t="str">
        <f t="shared" si="781"/>
        <v/>
      </c>
      <c r="P2788" s="307" t="str">
        <f t="shared" si="782"/>
        <v/>
      </c>
      <c r="Q2788" s="307" t="str">
        <f t="shared" si="776"/>
        <v/>
      </c>
      <c r="R2788" s="307" t="str">
        <f t="shared" si="783"/>
        <v/>
      </c>
      <c r="S2788" s="307" t="str">
        <f t="shared" si="784"/>
        <v/>
      </c>
      <c r="T2788" s="307" t="str">
        <f t="shared" si="785"/>
        <v/>
      </c>
      <c r="U2788" s="307" t="str">
        <f t="shared" si="777"/>
        <v/>
      </c>
      <c r="V2788" s="723"/>
      <c r="X2788" s="308" t="str">
        <f t="shared" si="786"/>
        <v/>
      </c>
      <c r="Y2788" s="309" t="str">
        <f t="shared" si="787"/>
        <v/>
      </c>
      <c r="Z2788" s="308" t="str">
        <f t="shared" si="778"/>
        <v/>
      </c>
      <c r="AA2788" s="308" t="b">
        <f t="shared" si="779"/>
        <v>1</v>
      </c>
      <c r="AB2788" s="308" t="str">
        <f t="shared" si="788"/>
        <v/>
      </c>
      <c r="AC2788" s="534" t="str">
        <f t="shared" si="789"/>
        <v/>
      </c>
      <c r="AD2788" s="752" t="str">
        <f t="shared" si="790"/>
        <v/>
      </c>
      <c r="AE2788" s="534" t="str">
        <f t="shared" si="791"/>
        <v/>
      </c>
      <c r="AF2788" s="752" t="str">
        <f t="shared" si="792"/>
        <v/>
      </c>
    </row>
    <row r="2789" spans="2:32" x14ac:dyDescent="0.25">
      <c r="B2789" s="721"/>
      <c r="C2789" s="531" t="str">
        <f>IFERROR(VLOOKUP(B2789,'מצבת ורישום גנים'!B:D,3,0),"")</f>
        <v/>
      </c>
      <c r="D2789" s="721"/>
      <c r="E2789" s="723"/>
      <c r="F2789" s="723"/>
      <c r="G2789" s="723"/>
      <c r="H2789" s="723"/>
      <c r="I2789" s="992" t="str">
        <f t="shared" si="793"/>
        <v/>
      </c>
      <c r="J2789" s="723"/>
      <c r="K2789" s="724"/>
      <c r="L2789" s="723"/>
      <c r="M2789" s="306" t="str">
        <f t="shared" si="780"/>
        <v/>
      </c>
      <c r="N2789" s="32" t="str">
        <f t="shared" si="781"/>
        <v/>
      </c>
      <c r="P2789" s="307" t="str">
        <f t="shared" si="782"/>
        <v/>
      </c>
      <c r="Q2789" s="307" t="str">
        <f t="shared" si="776"/>
        <v/>
      </c>
      <c r="R2789" s="307" t="str">
        <f t="shared" si="783"/>
        <v/>
      </c>
      <c r="S2789" s="307" t="str">
        <f t="shared" si="784"/>
        <v/>
      </c>
      <c r="T2789" s="307" t="str">
        <f t="shared" si="785"/>
        <v/>
      </c>
      <c r="U2789" s="307" t="str">
        <f t="shared" si="777"/>
        <v/>
      </c>
      <c r="V2789" s="723"/>
      <c r="X2789" s="308" t="str">
        <f t="shared" si="786"/>
        <v/>
      </c>
      <c r="Y2789" s="309" t="str">
        <f t="shared" si="787"/>
        <v/>
      </c>
      <c r="Z2789" s="308" t="str">
        <f t="shared" si="778"/>
        <v/>
      </c>
      <c r="AA2789" s="308" t="b">
        <f t="shared" si="779"/>
        <v>1</v>
      </c>
      <c r="AB2789" s="308" t="str">
        <f t="shared" si="788"/>
        <v/>
      </c>
      <c r="AC2789" s="534" t="str">
        <f t="shared" si="789"/>
        <v/>
      </c>
      <c r="AD2789" s="752" t="str">
        <f t="shared" si="790"/>
        <v/>
      </c>
      <c r="AE2789" s="534" t="str">
        <f t="shared" si="791"/>
        <v/>
      </c>
      <c r="AF2789" s="752" t="str">
        <f t="shared" si="792"/>
        <v/>
      </c>
    </row>
    <row r="2790" spans="2:32" x14ac:dyDescent="0.25">
      <c r="B2790" s="721"/>
      <c r="C2790" s="531" t="str">
        <f>IFERROR(VLOOKUP(B2790,'מצבת ורישום גנים'!B:D,3,0),"")</f>
        <v/>
      </c>
      <c r="D2790" s="721"/>
      <c r="E2790" s="723"/>
      <c r="F2790" s="723"/>
      <c r="G2790" s="723"/>
      <c r="H2790" s="723"/>
      <c r="I2790" s="992" t="str">
        <f t="shared" si="793"/>
        <v/>
      </c>
      <c r="J2790" s="723"/>
      <c r="K2790" s="724"/>
      <c r="L2790" s="723"/>
      <c r="M2790" s="306" t="str">
        <f t="shared" si="780"/>
        <v/>
      </c>
      <c r="N2790" s="32" t="str">
        <f t="shared" si="781"/>
        <v/>
      </c>
      <c r="P2790" s="307" t="str">
        <f t="shared" si="782"/>
        <v/>
      </c>
      <c r="Q2790" s="307" t="str">
        <f t="shared" si="776"/>
        <v/>
      </c>
      <c r="R2790" s="307" t="str">
        <f t="shared" si="783"/>
        <v/>
      </c>
      <c r="S2790" s="307" t="str">
        <f t="shared" si="784"/>
        <v/>
      </c>
      <c r="T2790" s="307" t="str">
        <f t="shared" si="785"/>
        <v/>
      </c>
      <c r="U2790" s="307" t="str">
        <f t="shared" si="777"/>
        <v/>
      </c>
      <c r="V2790" s="723"/>
      <c r="X2790" s="308" t="str">
        <f t="shared" si="786"/>
        <v/>
      </c>
      <c r="Y2790" s="309" t="str">
        <f t="shared" si="787"/>
        <v/>
      </c>
      <c r="Z2790" s="308" t="str">
        <f t="shared" si="778"/>
        <v/>
      </c>
      <c r="AA2790" s="308" t="b">
        <f t="shared" si="779"/>
        <v>1</v>
      </c>
      <c r="AB2790" s="308" t="str">
        <f t="shared" si="788"/>
        <v/>
      </c>
      <c r="AC2790" s="534" t="str">
        <f t="shared" si="789"/>
        <v/>
      </c>
      <c r="AD2790" s="752" t="str">
        <f t="shared" si="790"/>
        <v/>
      </c>
      <c r="AE2790" s="534" t="str">
        <f t="shared" si="791"/>
        <v/>
      </c>
      <c r="AF2790" s="752" t="str">
        <f t="shared" si="792"/>
        <v/>
      </c>
    </row>
    <row r="2791" spans="2:32" x14ac:dyDescent="0.25">
      <c r="B2791" s="721"/>
      <c r="C2791" s="531" t="str">
        <f>IFERROR(VLOOKUP(B2791,'מצבת ורישום גנים'!B:D,3,0),"")</f>
        <v/>
      </c>
      <c r="D2791" s="721"/>
      <c r="E2791" s="723"/>
      <c r="F2791" s="723"/>
      <c r="G2791" s="723"/>
      <c r="H2791" s="723"/>
      <c r="I2791" s="992" t="str">
        <f t="shared" si="793"/>
        <v/>
      </c>
      <c r="J2791" s="723"/>
      <c r="K2791" s="724"/>
      <c r="L2791" s="723"/>
      <c r="M2791" s="306" t="str">
        <f t="shared" si="780"/>
        <v/>
      </c>
      <c r="N2791" s="32" t="str">
        <f t="shared" si="781"/>
        <v/>
      </c>
      <c r="P2791" s="307" t="str">
        <f t="shared" si="782"/>
        <v/>
      </c>
      <c r="Q2791" s="307" t="str">
        <f t="shared" si="776"/>
        <v/>
      </c>
      <c r="R2791" s="307" t="str">
        <f t="shared" si="783"/>
        <v/>
      </c>
      <c r="S2791" s="307" t="str">
        <f t="shared" si="784"/>
        <v/>
      </c>
      <c r="T2791" s="307" t="str">
        <f t="shared" si="785"/>
        <v/>
      </c>
      <c r="U2791" s="307" t="str">
        <f t="shared" si="777"/>
        <v/>
      </c>
      <c r="V2791" s="723"/>
      <c r="X2791" s="308" t="str">
        <f t="shared" si="786"/>
        <v/>
      </c>
      <c r="Y2791" s="309" t="str">
        <f t="shared" si="787"/>
        <v/>
      </c>
      <c r="Z2791" s="308" t="str">
        <f t="shared" si="778"/>
        <v/>
      </c>
      <c r="AA2791" s="308" t="b">
        <f t="shared" si="779"/>
        <v>1</v>
      </c>
      <c r="AB2791" s="308" t="str">
        <f t="shared" si="788"/>
        <v/>
      </c>
      <c r="AC2791" s="534" t="str">
        <f t="shared" si="789"/>
        <v/>
      </c>
      <c r="AD2791" s="752" t="str">
        <f t="shared" si="790"/>
        <v/>
      </c>
      <c r="AE2791" s="534" t="str">
        <f t="shared" si="791"/>
        <v/>
      </c>
      <c r="AF2791" s="752" t="str">
        <f t="shared" si="792"/>
        <v/>
      </c>
    </row>
    <row r="2792" spans="2:32" x14ac:dyDescent="0.25">
      <c r="B2792" s="721"/>
      <c r="C2792" s="531" t="str">
        <f>IFERROR(VLOOKUP(B2792,'מצבת ורישום גנים'!B:D,3,0),"")</f>
        <v/>
      </c>
      <c r="D2792" s="721"/>
      <c r="E2792" s="723"/>
      <c r="F2792" s="723"/>
      <c r="G2792" s="723"/>
      <c r="H2792" s="723"/>
      <c r="I2792" s="992" t="str">
        <f t="shared" si="793"/>
        <v/>
      </c>
      <c r="J2792" s="723"/>
      <c r="K2792" s="724"/>
      <c r="L2792" s="723"/>
      <c r="M2792" s="306" t="str">
        <f t="shared" si="780"/>
        <v/>
      </c>
      <c r="N2792" s="32" t="str">
        <f t="shared" si="781"/>
        <v/>
      </c>
      <c r="P2792" s="307" t="str">
        <f t="shared" si="782"/>
        <v/>
      </c>
      <c r="Q2792" s="307" t="str">
        <f t="shared" si="776"/>
        <v/>
      </c>
      <c r="R2792" s="307" t="str">
        <f t="shared" si="783"/>
        <v/>
      </c>
      <c r="S2792" s="307" t="str">
        <f t="shared" si="784"/>
        <v/>
      </c>
      <c r="T2792" s="307" t="str">
        <f t="shared" si="785"/>
        <v/>
      </c>
      <c r="U2792" s="307" t="str">
        <f t="shared" si="777"/>
        <v/>
      </c>
      <c r="V2792" s="723"/>
      <c r="X2792" s="308" t="str">
        <f t="shared" si="786"/>
        <v/>
      </c>
      <c r="Y2792" s="309" t="str">
        <f t="shared" si="787"/>
        <v/>
      </c>
      <c r="Z2792" s="308" t="str">
        <f t="shared" si="778"/>
        <v/>
      </c>
      <c r="AA2792" s="308" t="b">
        <f t="shared" si="779"/>
        <v>1</v>
      </c>
      <c r="AB2792" s="308" t="str">
        <f t="shared" si="788"/>
        <v/>
      </c>
      <c r="AC2792" s="534" t="str">
        <f t="shared" si="789"/>
        <v/>
      </c>
      <c r="AD2792" s="752" t="str">
        <f t="shared" si="790"/>
        <v/>
      </c>
      <c r="AE2792" s="534" t="str">
        <f t="shared" si="791"/>
        <v/>
      </c>
      <c r="AF2792" s="752" t="str">
        <f t="shared" si="792"/>
        <v/>
      </c>
    </row>
    <row r="2793" spans="2:32" x14ac:dyDescent="0.25">
      <c r="B2793" s="721"/>
      <c r="C2793" s="531" t="str">
        <f>IFERROR(VLOOKUP(B2793,'מצבת ורישום גנים'!B:D,3,0),"")</f>
        <v/>
      </c>
      <c r="D2793" s="721"/>
      <c r="E2793" s="723"/>
      <c r="F2793" s="723"/>
      <c r="G2793" s="723"/>
      <c r="H2793" s="723"/>
      <c r="I2793" s="992" t="str">
        <f t="shared" si="793"/>
        <v/>
      </c>
      <c r="J2793" s="723"/>
      <c r="K2793" s="724"/>
      <c r="L2793" s="723"/>
      <c r="M2793" s="306" t="str">
        <f t="shared" si="780"/>
        <v/>
      </c>
      <c r="N2793" s="32" t="str">
        <f t="shared" si="781"/>
        <v/>
      </c>
      <c r="P2793" s="307" t="str">
        <f t="shared" si="782"/>
        <v/>
      </c>
      <c r="Q2793" s="307" t="str">
        <f t="shared" si="776"/>
        <v/>
      </c>
      <c r="R2793" s="307" t="str">
        <f t="shared" si="783"/>
        <v/>
      </c>
      <c r="S2793" s="307" t="str">
        <f t="shared" si="784"/>
        <v/>
      </c>
      <c r="T2793" s="307" t="str">
        <f t="shared" si="785"/>
        <v/>
      </c>
      <c r="U2793" s="307" t="str">
        <f t="shared" si="777"/>
        <v/>
      </c>
      <c r="V2793" s="723"/>
      <c r="X2793" s="308" t="str">
        <f t="shared" si="786"/>
        <v/>
      </c>
      <c r="Y2793" s="309" t="str">
        <f t="shared" si="787"/>
        <v/>
      </c>
      <c r="Z2793" s="308" t="str">
        <f t="shared" si="778"/>
        <v/>
      </c>
      <c r="AA2793" s="308" t="b">
        <f t="shared" si="779"/>
        <v>1</v>
      </c>
      <c r="AB2793" s="308" t="str">
        <f t="shared" si="788"/>
        <v/>
      </c>
      <c r="AC2793" s="534" t="str">
        <f t="shared" si="789"/>
        <v/>
      </c>
      <c r="AD2793" s="752" t="str">
        <f t="shared" si="790"/>
        <v/>
      </c>
      <c r="AE2793" s="534" t="str">
        <f t="shared" si="791"/>
        <v/>
      </c>
      <c r="AF2793" s="752" t="str">
        <f t="shared" si="792"/>
        <v/>
      </c>
    </row>
    <row r="2794" spans="2:32" x14ac:dyDescent="0.25">
      <c r="B2794" s="721"/>
      <c r="C2794" s="531" t="str">
        <f>IFERROR(VLOOKUP(B2794,'מצבת ורישום גנים'!B:D,3,0),"")</f>
        <v/>
      </c>
      <c r="D2794" s="721"/>
      <c r="E2794" s="723"/>
      <c r="F2794" s="723"/>
      <c r="G2794" s="723"/>
      <c r="H2794" s="723"/>
      <c r="I2794" s="992" t="str">
        <f t="shared" si="793"/>
        <v/>
      </c>
      <c r="J2794" s="723"/>
      <c r="K2794" s="724"/>
      <c r="L2794" s="723"/>
      <c r="M2794" s="306" t="str">
        <f t="shared" si="780"/>
        <v/>
      </c>
      <c r="N2794" s="32" t="str">
        <f t="shared" si="781"/>
        <v/>
      </c>
      <c r="P2794" s="307" t="str">
        <f t="shared" si="782"/>
        <v/>
      </c>
      <c r="Q2794" s="307" t="str">
        <f t="shared" si="776"/>
        <v/>
      </c>
      <c r="R2794" s="307" t="str">
        <f t="shared" si="783"/>
        <v/>
      </c>
      <c r="S2794" s="307" t="str">
        <f t="shared" si="784"/>
        <v/>
      </c>
      <c r="T2794" s="307" t="str">
        <f t="shared" si="785"/>
        <v/>
      </c>
      <c r="U2794" s="307" t="str">
        <f t="shared" si="777"/>
        <v/>
      </c>
      <c r="V2794" s="723"/>
      <c r="X2794" s="308" t="str">
        <f t="shared" si="786"/>
        <v/>
      </c>
      <c r="Y2794" s="309" t="str">
        <f t="shared" si="787"/>
        <v/>
      </c>
      <c r="Z2794" s="308" t="str">
        <f t="shared" si="778"/>
        <v/>
      </c>
      <c r="AA2794" s="308" t="b">
        <f t="shared" si="779"/>
        <v>1</v>
      </c>
      <c r="AB2794" s="308" t="str">
        <f t="shared" si="788"/>
        <v/>
      </c>
      <c r="AC2794" s="534" t="str">
        <f t="shared" si="789"/>
        <v/>
      </c>
      <c r="AD2794" s="752" t="str">
        <f t="shared" si="790"/>
        <v/>
      </c>
      <c r="AE2794" s="534" t="str">
        <f t="shared" si="791"/>
        <v/>
      </c>
      <c r="AF2794" s="752" t="str">
        <f t="shared" si="792"/>
        <v/>
      </c>
    </row>
    <row r="2795" spans="2:32" x14ac:dyDescent="0.25">
      <c r="B2795" s="721"/>
      <c r="C2795" s="531" t="str">
        <f>IFERROR(VLOOKUP(B2795,'מצבת ורישום גנים'!B:D,3,0),"")</f>
        <v/>
      </c>
      <c r="D2795" s="721"/>
      <c r="E2795" s="723"/>
      <c r="F2795" s="723"/>
      <c r="G2795" s="723"/>
      <c r="H2795" s="723"/>
      <c r="I2795" s="992" t="str">
        <f t="shared" si="793"/>
        <v/>
      </c>
      <c r="J2795" s="723"/>
      <c r="K2795" s="724"/>
      <c r="L2795" s="723"/>
      <c r="M2795" s="306" t="str">
        <f t="shared" si="780"/>
        <v/>
      </c>
      <c r="N2795" s="32" t="str">
        <f t="shared" si="781"/>
        <v/>
      </c>
      <c r="P2795" s="307" t="str">
        <f t="shared" si="782"/>
        <v/>
      </c>
      <c r="Q2795" s="307" t="str">
        <f t="shared" si="776"/>
        <v/>
      </c>
      <c r="R2795" s="307" t="str">
        <f t="shared" si="783"/>
        <v/>
      </c>
      <c r="S2795" s="307" t="str">
        <f t="shared" si="784"/>
        <v/>
      </c>
      <c r="T2795" s="307" t="str">
        <f t="shared" si="785"/>
        <v/>
      </c>
      <c r="U2795" s="307" t="str">
        <f t="shared" si="777"/>
        <v/>
      </c>
      <c r="V2795" s="723"/>
      <c r="X2795" s="308" t="str">
        <f t="shared" si="786"/>
        <v/>
      </c>
      <c r="Y2795" s="309" t="str">
        <f t="shared" si="787"/>
        <v/>
      </c>
      <c r="Z2795" s="308" t="str">
        <f t="shared" si="778"/>
        <v/>
      </c>
      <c r="AA2795" s="308" t="b">
        <f t="shared" si="779"/>
        <v>1</v>
      </c>
      <c r="AB2795" s="308" t="str">
        <f t="shared" si="788"/>
        <v/>
      </c>
      <c r="AC2795" s="534" t="str">
        <f t="shared" si="789"/>
        <v/>
      </c>
      <c r="AD2795" s="752" t="str">
        <f t="shared" si="790"/>
        <v/>
      </c>
      <c r="AE2795" s="534" t="str">
        <f t="shared" si="791"/>
        <v/>
      </c>
      <c r="AF2795" s="752" t="str">
        <f t="shared" si="792"/>
        <v/>
      </c>
    </row>
    <row r="2796" spans="2:32" x14ac:dyDescent="0.25">
      <c r="B2796" s="721"/>
      <c r="C2796" s="531" t="str">
        <f>IFERROR(VLOOKUP(B2796,'מצבת ורישום גנים'!B:D,3,0),"")</f>
        <v/>
      </c>
      <c r="D2796" s="721"/>
      <c r="E2796" s="723"/>
      <c r="F2796" s="723"/>
      <c r="G2796" s="723"/>
      <c r="H2796" s="723"/>
      <c r="I2796" s="992" t="str">
        <f t="shared" si="793"/>
        <v/>
      </c>
      <c r="J2796" s="723"/>
      <c r="K2796" s="724"/>
      <c r="L2796" s="723"/>
      <c r="M2796" s="306" t="str">
        <f t="shared" si="780"/>
        <v/>
      </c>
      <c r="N2796" s="32" t="str">
        <f t="shared" si="781"/>
        <v/>
      </c>
      <c r="P2796" s="307" t="str">
        <f t="shared" si="782"/>
        <v/>
      </c>
      <c r="Q2796" s="307" t="str">
        <f t="shared" si="776"/>
        <v/>
      </c>
      <c r="R2796" s="307" t="str">
        <f t="shared" si="783"/>
        <v/>
      </c>
      <c r="S2796" s="307" t="str">
        <f t="shared" si="784"/>
        <v/>
      </c>
      <c r="T2796" s="307" t="str">
        <f t="shared" si="785"/>
        <v/>
      </c>
      <c r="U2796" s="307" t="str">
        <f t="shared" si="777"/>
        <v/>
      </c>
      <c r="V2796" s="723"/>
      <c r="X2796" s="308" t="str">
        <f t="shared" si="786"/>
        <v/>
      </c>
      <c r="Y2796" s="309" t="str">
        <f t="shared" si="787"/>
        <v/>
      </c>
      <c r="Z2796" s="308" t="str">
        <f t="shared" si="778"/>
        <v/>
      </c>
      <c r="AA2796" s="308" t="b">
        <f t="shared" si="779"/>
        <v>1</v>
      </c>
      <c r="AB2796" s="308" t="str">
        <f t="shared" si="788"/>
        <v/>
      </c>
      <c r="AC2796" s="534" t="str">
        <f t="shared" si="789"/>
        <v/>
      </c>
      <c r="AD2796" s="752" t="str">
        <f t="shared" si="790"/>
        <v/>
      </c>
      <c r="AE2796" s="534" t="str">
        <f t="shared" si="791"/>
        <v/>
      </c>
      <c r="AF2796" s="752" t="str">
        <f t="shared" si="792"/>
        <v/>
      </c>
    </row>
    <row r="2797" spans="2:32" x14ac:dyDescent="0.25">
      <c r="B2797" s="721"/>
      <c r="C2797" s="531" t="str">
        <f>IFERROR(VLOOKUP(B2797,'מצבת ורישום גנים'!B:D,3,0),"")</f>
        <v/>
      </c>
      <c r="D2797" s="721"/>
      <c r="E2797" s="723"/>
      <c r="F2797" s="723"/>
      <c r="G2797" s="723"/>
      <c r="H2797" s="723"/>
      <c r="I2797" s="992" t="str">
        <f t="shared" si="793"/>
        <v/>
      </c>
      <c r="J2797" s="723"/>
      <c r="K2797" s="724"/>
      <c r="L2797" s="723"/>
      <c r="M2797" s="306" t="str">
        <f t="shared" si="780"/>
        <v/>
      </c>
      <c r="N2797" s="32" t="str">
        <f t="shared" si="781"/>
        <v/>
      </c>
      <c r="P2797" s="307" t="str">
        <f t="shared" si="782"/>
        <v/>
      </c>
      <c r="Q2797" s="307" t="str">
        <f t="shared" si="776"/>
        <v/>
      </c>
      <c r="R2797" s="307" t="str">
        <f t="shared" si="783"/>
        <v/>
      </c>
      <c r="S2797" s="307" t="str">
        <f t="shared" si="784"/>
        <v/>
      </c>
      <c r="T2797" s="307" t="str">
        <f t="shared" si="785"/>
        <v/>
      </c>
      <c r="U2797" s="307" t="str">
        <f t="shared" si="777"/>
        <v/>
      </c>
      <c r="V2797" s="723"/>
      <c r="X2797" s="308" t="str">
        <f t="shared" si="786"/>
        <v/>
      </c>
      <c r="Y2797" s="309" t="str">
        <f t="shared" si="787"/>
        <v/>
      </c>
      <c r="Z2797" s="308" t="str">
        <f t="shared" si="778"/>
        <v/>
      </c>
      <c r="AA2797" s="308" t="b">
        <f t="shared" si="779"/>
        <v>1</v>
      </c>
      <c r="AB2797" s="308" t="str">
        <f t="shared" si="788"/>
        <v/>
      </c>
      <c r="AC2797" s="534" t="str">
        <f t="shared" si="789"/>
        <v/>
      </c>
      <c r="AD2797" s="752" t="str">
        <f t="shared" si="790"/>
        <v/>
      </c>
      <c r="AE2797" s="534" t="str">
        <f t="shared" si="791"/>
        <v/>
      </c>
      <c r="AF2797" s="752" t="str">
        <f t="shared" si="792"/>
        <v/>
      </c>
    </row>
    <row r="2798" spans="2:32" x14ac:dyDescent="0.25">
      <c r="B2798" s="721"/>
      <c r="C2798" s="531" t="str">
        <f>IFERROR(VLOOKUP(B2798,'מצבת ורישום גנים'!B:D,3,0),"")</f>
        <v/>
      </c>
      <c r="D2798" s="721"/>
      <c r="E2798" s="723"/>
      <c r="F2798" s="723"/>
      <c r="G2798" s="723"/>
      <c r="H2798" s="723"/>
      <c r="I2798" s="992" t="str">
        <f t="shared" si="793"/>
        <v/>
      </c>
      <c r="J2798" s="723"/>
      <c r="K2798" s="724"/>
      <c r="L2798" s="723"/>
      <c r="M2798" s="306" t="str">
        <f t="shared" si="780"/>
        <v/>
      </c>
      <c r="N2798" s="32" t="str">
        <f t="shared" si="781"/>
        <v/>
      </c>
      <c r="P2798" s="307" t="str">
        <f t="shared" si="782"/>
        <v/>
      </c>
      <c r="Q2798" s="307" t="str">
        <f t="shared" si="776"/>
        <v/>
      </c>
      <c r="R2798" s="307" t="str">
        <f t="shared" si="783"/>
        <v/>
      </c>
      <c r="S2798" s="307" t="str">
        <f t="shared" si="784"/>
        <v/>
      </c>
      <c r="T2798" s="307" t="str">
        <f t="shared" si="785"/>
        <v/>
      </c>
      <c r="U2798" s="307" t="str">
        <f t="shared" si="777"/>
        <v/>
      </c>
      <c r="V2798" s="723"/>
      <c r="X2798" s="308" t="str">
        <f t="shared" si="786"/>
        <v/>
      </c>
      <c r="Y2798" s="309" t="str">
        <f t="shared" si="787"/>
        <v/>
      </c>
      <c r="Z2798" s="308" t="str">
        <f t="shared" si="778"/>
        <v/>
      </c>
      <c r="AA2798" s="308" t="b">
        <f t="shared" si="779"/>
        <v>1</v>
      </c>
      <c r="AB2798" s="308" t="str">
        <f t="shared" si="788"/>
        <v/>
      </c>
      <c r="AC2798" s="534" t="str">
        <f t="shared" si="789"/>
        <v/>
      </c>
      <c r="AD2798" s="752" t="str">
        <f t="shared" si="790"/>
        <v/>
      </c>
      <c r="AE2798" s="534" t="str">
        <f t="shared" si="791"/>
        <v/>
      </c>
      <c r="AF2798" s="752" t="str">
        <f t="shared" si="792"/>
        <v/>
      </c>
    </row>
    <row r="2799" spans="2:32" x14ac:dyDescent="0.25">
      <c r="B2799" s="721"/>
      <c r="C2799" s="531" t="str">
        <f>IFERROR(VLOOKUP(B2799,'מצבת ורישום גנים'!B:D,3,0),"")</f>
        <v/>
      </c>
      <c r="D2799" s="721"/>
      <c r="E2799" s="723"/>
      <c r="F2799" s="723"/>
      <c r="G2799" s="723"/>
      <c r="H2799" s="723"/>
      <c r="I2799" s="992" t="str">
        <f t="shared" si="793"/>
        <v/>
      </c>
      <c r="J2799" s="723"/>
      <c r="K2799" s="724"/>
      <c r="L2799" s="723"/>
      <c r="M2799" s="306" t="str">
        <f t="shared" si="780"/>
        <v/>
      </c>
      <c r="N2799" s="32" t="str">
        <f t="shared" si="781"/>
        <v/>
      </c>
      <c r="P2799" s="307" t="str">
        <f t="shared" si="782"/>
        <v/>
      </c>
      <c r="Q2799" s="307" t="str">
        <f t="shared" si="776"/>
        <v/>
      </c>
      <c r="R2799" s="307" t="str">
        <f t="shared" si="783"/>
        <v/>
      </c>
      <c r="S2799" s="307" t="str">
        <f t="shared" si="784"/>
        <v/>
      </c>
      <c r="T2799" s="307" t="str">
        <f t="shared" si="785"/>
        <v/>
      </c>
      <c r="U2799" s="307" t="str">
        <f t="shared" si="777"/>
        <v/>
      </c>
      <c r="V2799" s="723"/>
      <c r="X2799" s="308" t="str">
        <f t="shared" si="786"/>
        <v/>
      </c>
      <c r="Y2799" s="309" t="str">
        <f t="shared" si="787"/>
        <v/>
      </c>
      <c r="Z2799" s="308" t="str">
        <f t="shared" si="778"/>
        <v/>
      </c>
      <c r="AA2799" s="308" t="b">
        <f t="shared" si="779"/>
        <v>1</v>
      </c>
      <c r="AB2799" s="308" t="str">
        <f t="shared" si="788"/>
        <v/>
      </c>
      <c r="AC2799" s="534" t="str">
        <f t="shared" si="789"/>
        <v/>
      </c>
      <c r="AD2799" s="752" t="str">
        <f t="shared" si="790"/>
        <v/>
      </c>
      <c r="AE2799" s="534" t="str">
        <f t="shared" si="791"/>
        <v/>
      </c>
      <c r="AF2799" s="752" t="str">
        <f t="shared" si="792"/>
        <v/>
      </c>
    </row>
    <row r="2800" spans="2:32" x14ac:dyDescent="0.25">
      <c r="B2800" s="721"/>
      <c r="C2800" s="531" t="str">
        <f>IFERROR(VLOOKUP(B2800,'מצבת ורישום גנים'!B:D,3,0),"")</f>
        <v/>
      </c>
      <c r="D2800" s="721"/>
      <c r="E2800" s="723"/>
      <c r="F2800" s="723"/>
      <c r="G2800" s="723"/>
      <c r="H2800" s="723"/>
      <c r="I2800" s="992" t="str">
        <f t="shared" si="793"/>
        <v/>
      </c>
      <c r="J2800" s="723"/>
      <c r="K2800" s="724"/>
      <c r="L2800" s="723"/>
      <c r="M2800" s="306" t="str">
        <f t="shared" si="780"/>
        <v/>
      </c>
      <c r="N2800" s="32" t="str">
        <f t="shared" si="781"/>
        <v/>
      </c>
      <c r="P2800" s="307" t="str">
        <f t="shared" si="782"/>
        <v/>
      </c>
      <c r="Q2800" s="307" t="str">
        <f t="shared" si="776"/>
        <v/>
      </c>
      <c r="R2800" s="307" t="str">
        <f t="shared" si="783"/>
        <v/>
      </c>
      <c r="S2800" s="307" t="str">
        <f t="shared" si="784"/>
        <v/>
      </c>
      <c r="T2800" s="307" t="str">
        <f t="shared" si="785"/>
        <v/>
      </c>
      <c r="U2800" s="307" t="str">
        <f t="shared" si="777"/>
        <v/>
      </c>
      <c r="V2800" s="723"/>
      <c r="X2800" s="308" t="str">
        <f t="shared" si="786"/>
        <v/>
      </c>
      <c r="Y2800" s="309" t="str">
        <f t="shared" si="787"/>
        <v/>
      </c>
      <c r="Z2800" s="308" t="str">
        <f t="shared" si="778"/>
        <v/>
      </c>
      <c r="AA2800" s="308" t="b">
        <f t="shared" si="779"/>
        <v>1</v>
      </c>
      <c r="AB2800" s="308" t="str">
        <f t="shared" si="788"/>
        <v/>
      </c>
      <c r="AC2800" s="534" t="str">
        <f t="shared" si="789"/>
        <v/>
      </c>
      <c r="AD2800" s="752" t="str">
        <f t="shared" si="790"/>
        <v/>
      </c>
      <c r="AE2800" s="534" t="str">
        <f t="shared" si="791"/>
        <v/>
      </c>
      <c r="AF2800" s="752" t="str">
        <f t="shared" si="792"/>
        <v/>
      </c>
    </row>
    <row r="2801" spans="2:32" x14ac:dyDescent="0.25">
      <c r="B2801" s="721"/>
      <c r="C2801" s="531" t="str">
        <f>IFERROR(VLOOKUP(B2801,'מצבת ורישום גנים'!B:D,3,0),"")</f>
        <v/>
      </c>
      <c r="D2801" s="721"/>
      <c r="E2801" s="723"/>
      <c r="F2801" s="723"/>
      <c r="G2801" s="723"/>
      <c r="H2801" s="723"/>
      <c r="I2801" s="992" t="str">
        <f t="shared" si="793"/>
        <v/>
      </c>
      <c r="J2801" s="723"/>
      <c r="K2801" s="724"/>
      <c r="L2801" s="723"/>
      <c r="M2801" s="306" t="str">
        <f t="shared" si="780"/>
        <v/>
      </c>
      <c r="N2801" s="32" t="str">
        <f t="shared" si="781"/>
        <v/>
      </c>
      <c r="P2801" s="307" t="str">
        <f t="shared" si="782"/>
        <v/>
      </c>
      <c r="Q2801" s="307" t="str">
        <f t="shared" si="776"/>
        <v/>
      </c>
      <c r="R2801" s="307" t="str">
        <f t="shared" si="783"/>
        <v/>
      </c>
      <c r="S2801" s="307" t="str">
        <f t="shared" si="784"/>
        <v/>
      </c>
      <c r="T2801" s="307" t="str">
        <f t="shared" si="785"/>
        <v/>
      </c>
      <c r="U2801" s="307" t="str">
        <f t="shared" si="777"/>
        <v/>
      </c>
      <c r="V2801" s="723"/>
      <c r="X2801" s="308" t="str">
        <f t="shared" si="786"/>
        <v/>
      </c>
      <c r="Y2801" s="309" t="str">
        <f t="shared" si="787"/>
        <v/>
      </c>
      <c r="Z2801" s="308" t="str">
        <f t="shared" si="778"/>
        <v/>
      </c>
      <c r="AA2801" s="308" t="b">
        <f t="shared" si="779"/>
        <v>1</v>
      </c>
      <c r="AB2801" s="308" t="str">
        <f t="shared" si="788"/>
        <v/>
      </c>
      <c r="AC2801" s="534" t="str">
        <f t="shared" si="789"/>
        <v/>
      </c>
      <c r="AD2801" s="752" t="str">
        <f t="shared" si="790"/>
        <v/>
      </c>
      <c r="AE2801" s="534" t="str">
        <f t="shared" si="791"/>
        <v/>
      </c>
      <c r="AF2801" s="752" t="str">
        <f t="shared" si="792"/>
        <v/>
      </c>
    </row>
    <row r="2802" spans="2:32" x14ac:dyDescent="0.25">
      <c r="B2802" s="721"/>
      <c r="C2802" s="531" t="str">
        <f>IFERROR(VLOOKUP(B2802,'מצבת ורישום גנים'!B:D,3,0),"")</f>
        <v/>
      </c>
      <c r="D2802" s="721"/>
      <c r="E2802" s="723"/>
      <c r="F2802" s="723"/>
      <c r="G2802" s="723"/>
      <c r="H2802" s="723"/>
      <c r="I2802" s="992" t="str">
        <f t="shared" si="793"/>
        <v/>
      </c>
      <c r="J2802" s="723"/>
      <c r="K2802" s="724"/>
      <c r="L2802" s="723"/>
      <c r="M2802" s="306" t="str">
        <f t="shared" si="780"/>
        <v/>
      </c>
      <c r="N2802" s="32" t="str">
        <f t="shared" si="781"/>
        <v/>
      </c>
      <c r="P2802" s="307" t="str">
        <f t="shared" si="782"/>
        <v/>
      </c>
      <c r="Q2802" s="307" t="str">
        <f t="shared" si="776"/>
        <v/>
      </c>
      <c r="R2802" s="307" t="str">
        <f t="shared" si="783"/>
        <v/>
      </c>
      <c r="S2802" s="307" t="str">
        <f t="shared" si="784"/>
        <v/>
      </c>
      <c r="T2802" s="307" t="str">
        <f t="shared" si="785"/>
        <v/>
      </c>
      <c r="U2802" s="307" t="str">
        <f t="shared" si="777"/>
        <v/>
      </c>
      <c r="V2802" s="723"/>
      <c r="X2802" s="308" t="str">
        <f t="shared" si="786"/>
        <v/>
      </c>
      <c r="Y2802" s="309" t="str">
        <f t="shared" si="787"/>
        <v/>
      </c>
      <c r="Z2802" s="308" t="str">
        <f t="shared" si="778"/>
        <v/>
      </c>
      <c r="AA2802" s="308" t="b">
        <f t="shared" si="779"/>
        <v>1</v>
      </c>
      <c r="AB2802" s="308" t="str">
        <f t="shared" si="788"/>
        <v/>
      </c>
      <c r="AC2802" s="534" t="str">
        <f t="shared" si="789"/>
        <v/>
      </c>
      <c r="AD2802" s="752" t="str">
        <f t="shared" si="790"/>
        <v/>
      </c>
      <c r="AE2802" s="534" t="str">
        <f t="shared" si="791"/>
        <v/>
      </c>
      <c r="AF2802" s="752" t="str">
        <f t="shared" si="792"/>
        <v/>
      </c>
    </row>
    <row r="2803" spans="2:32" x14ac:dyDescent="0.25">
      <c r="B2803" s="721"/>
      <c r="C2803" s="531" t="str">
        <f>IFERROR(VLOOKUP(B2803,'מצבת ורישום גנים'!B:D,3,0),"")</f>
        <v/>
      </c>
      <c r="D2803" s="721"/>
      <c r="E2803" s="723"/>
      <c r="F2803" s="723"/>
      <c r="G2803" s="723"/>
      <c r="H2803" s="723"/>
      <c r="I2803" s="992" t="str">
        <f t="shared" si="793"/>
        <v/>
      </c>
      <c r="J2803" s="723"/>
      <c r="K2803" s="724"/>
      <c r="L2803" s="723"/>
      <c r="M2803" s="306" t="str">
        <f t="shared" si="780"/>
        <v/>
      </c>
      <c r="N2803" s="32" t="str">
        <f t="shared" si="781"/>
        <v/>
      </c>
      <c r="P2803" s="307" t="str">
        <f t="shared" si="782"/>
        <v/>
      </c>
      <c r="Q2803" s="307" t="str">
        <f t="shared" si="776"/>
        <v/>
      </c>
      <c r="R2803" s="307" t="str">
        <f t="shared" si="783"/>
        <v/>
      </c>
      <c r="S2803" s="307" t="str">
        <f t="shared" si="784"/>
        <v/>
      </c>
      <c r="T2803" s="307" t="str">
        <f t="shared" si="785"/>
        <v/>
      </c>
      <c r="U2803" s="307" t="str">
        <f t="shared" si="777"/>
        <v/>
      </c>
      <c r="V2803" s="723"/>
      <c r="X2803" s="308" t="str">
        <f t="shared" si="786"/>
        <v/>
      </c>
      <c r="Y2803" s="309" t="str">
        <f t="shared" si="787"/>
        <v/>
      </c>
      <c r="Z2803" s="308" t="str">
        <f t="shared" si="778"/>
        <v/>
      </c>
      <c r="AA2803" s="308" t="b">
        <f t="shared" si="779"/>
        <v>1</v>
      </c>
      <c r="AB2803" s="308" t="str">
        <f t="shared" si="788"/>
        <v/>
      </c>
      <c r="AC2803" s="534" t="str">
        <f t="shared" si="789"/>
        <v/>
      </c>
      <c r="AD2803" s="752" t="str">
        <f t="shared" si="790"/>
        <v/>
      </c>
      <c r="AE2803" s="534" t="str">
        <f t="shared" si="791"/>
        <v/>
      </c>
      <c r="AF2803" s="752" t="str">
        <f t="shared" si="792"/>
        <v/>
      </c>
    </row>
    <row r="2804" spans="2:32" x14ac:dyDescent="0.25">
      <c r="B2804" s="721"/>
      <c r="C2804" s="531" t="str">
        <f>IFERROR(VLOOKUP(B2804,'מצבת ורישום גנים'!B:D,3,0),"")</f>
        <v/>
      </c>
      <c r="D2804" s="721"/>
      <c r="E2804" s="723"/>
      <c r="F2804" s="723"/>
      <c r="G2804" s="723"/>
      <c r="H2804" s="723"/>
      <c r="I2804" s="992" t="str">
        <f t="shared" si="793"/>
        <v/>
      </c>
      <c r="J2804" s="723"/>
      <c r="K2804" s="724"/>
      <c r="L2804" s="723"/>
      <c r="M2804" s="306" t="str">
        <f t="shared" si="780"/>
        <v/>
      </c>
      <c r="N2804" s="32" t="str">
        <f t="shared" si="781"/>
        <v/>
      </c>
      <c r="P2804" s="307" t="str">
        <f t="shared" si="782"/>
        <v/>
      </c>
      <c r="Q2804" s="307" t="str">
        <f t="shared" si="776"/>
        <v/>
      </c>
      <c r="R2804" s="307" t="str">
        <f t="shared" si="783"/>
        <v/>
      </c>
      <c r="S2804" s="307" t="str">
        <f t="shared" si="784"/>
        <v/>
      </c>
      <c r="T2804" s="307" t="str">
        <f t="shared" si="785"/>
        <v/>
      </c>
      <c r="U2804" s="307" t="str">
        <f t="shared" si="777"/>
        <v/>
      </c>
      <c r="V2804" s="723"/>
      <c r="X2804" s="308" t="str">
        <f t="shared" si="786"/>
        <v/>
      </c>
      <c r="Y2804" s="309" t="str">
        <f t="shared" si="787"/>
        <v/>
      </c>
      <c r="Z2804" s="308" t="str">
        <f t="shared" si="778"/>
        <v/>
      </c>
      <c r="AA2804" s="308" t="b">
        <f t="shared" si="779"/>
        <v>1</v>
      </c>
      <c r="AB2804" s="308" t="str">
        <f t="shared" si="788"/>
        <v/>
      </c>
      <c r="AC2804" s="534" t="str">
        <f t="shared" si="789"/>
        <v/>
      </c>
      <c r="AD2804" s="752" t="str">
        <f t="shared" si="790"/>
        <v/>
      </c>
      <c r="AE2804" s="534" t="str">
        <f t="shared" si="791"/>
        <v/>
      </c>
      <c r="AF2804" s="752" t="str">
        <f t="shared" si="792"/>
        <v/>
      </c>
    </row>
    <row r="2805" spans="2:32" x14ac:dyDescent="0.25">
      <c r="B2805" s="721"/>
      <c r="C2805" s="531" t="str">
        <f>IFERROR(VLOOKUP(B2805,'מצבת ורישום גנים'!B:D,3,0),"")</f>
        <v/>
      </c>
      <c r="D2805" s="721"/>
      <c r="E2805" s="723"/>
      <c r="F2805" s="723"/>
      <c r="G2805" s="723"/>
      <c r="H2805" s="723"/>
      <c r="I2805" s="992" t="str">
        <f t="shared" si="793"/>
        <v/>
      </c>
      <c r="J2805" s="723"/>
      <c r="K2805" s="724"/>
      <c r="L2805" s="723"/>
      <c r="M2805" s="306" t="str">
        <f t="shared" si="780"/>
        <v/>
      </c>
      <c r="N2805" s="32" t="str">
        <f t="shared" si="781"/>
        <v/>
      </c>
      <c r="P2805" s="307" t="str">
        <f t="shared" si="782"/>
        <v/>
      </c>
      <c r="Q2805" s="307" t="str">
        <f t="shared" si="776"/>
        <v/>
      </c>
      <c r="R2805" s="307" t="str">
        <f t="shared" si="783"/>
        <v/>
      </c>
      <c r="S2805" s="307" t="str">
        <f t="shared" si="784"/>
        <v/>
      </c>
      <c r="T2805" s="307" t="str">
        <f t="shared" si="785"/>
        <v/>
      </c>
      <c r="U2805" s="307" t="str">
        <f t="shared" si="777"/>
        <v/>
      </c>
      <c r="V2805" s="723"/>
      <c r="X2805" s="308" t="str">
        <f t="shared" si="786"/>
        <v/>
      </c>
      <c r="Y2805" s="309" t="str">
        <f t="shared" si="787"/>
        <v/>
      </c>
      <c r="Z2805" s="308" t="str">
        <f t="shared" si="778"/>
        <v/>
      </c>
      <c r="AA2805" s="308" t="b">
        <f t="shared" si="779"/>
        <v>1</v>
      </c>
      <c r="AB2805" s="308" t="str">
        <f t="shared" si="788"/>
        <v/>
      </c>
      <c r="AC2805" s="534" t="str">
        <f t="shared" si="789"/>
        <v/>
      </c>
      <c r="AD2805" s="752" t="str">
        <f t="shared" si="790"/>
        <v/>
      </c>
      <c r="AE2805" s="534" t="str">
        <f t="shared" si="791"/>
        <v/>
      </c>
      <c r="AF2805" s="752" t="str">
        <f t="shared" si="792"/>
        <v/>
      </c>
    </row>
    <row r="2806" spans="2:32" x14ac:dyDescent="0.25">
      <c r="B2806" s="721"/>
      <c r="C2806" s="531" t="str">
        <f>IFERROR(VLOOKUP(B2806,'מצבת ורישום גנים'!B:D,3,0),"")</f>
        <v/>
      </c>
      <c r="D2806" s="721"/>
      <c r="E2806" s="723"/>
      <c r="F2806" s="723"/>
      <c r="G2806" s="723"/>
      <c r="H2806" s="723"/>
      <c r="I2806" s="992" t="str">
        <f t="shared" si="793"/>
        <v/>
      </c>
      <c r="J2806" s="723"/>
      <c r="K2806" s="724"/>
      <c r="L2806" s="723"/>
      <c r="M2806" s="306" t="str">
        <f t="shared" si="780"/>
        <v/>
      </c>
      <c r="N2806" s="32" t="str">
        <f t="shared" si="781"/>
        <v/>
      </c>
      <c r="P2806" s="307" t="str">
        <f t="shared" si="782"/>
        <v/>
      </c>
      <c r="Q2806" s="307" t="str">
        <f t="shared" si="776"/>
        <v/>
      </c>
      <c r="R2806" s="307" t="str">
        <f t="shared" si="783"/>
        <v/>
      </c>
      <c r="S2806" s="307" t="str">
        <f t="shared" si="784"/>
        <v/>
      </c>
      <c r="T2806" s="307" t="str">
        <f t="shared" si="785"/>
        <v/>
      </c>
      <c r="U2806" s="307" t="str">
        <f t="shared" si="777"/>
        <v/>
      </c>
      <c r="V2806" s="723"/>
      <c r="X2806" s="308" t="str">
        <f t="shared" si="786"/>
        <v/>
      </c>
      <c r="Y2806" s="309" t="str">
        <f t="shared" si="787"/>
        <v/>
      </c>
      <c r="Z2806" s="308" t="str">
        <f t="shared" si="778"/>
        <v/>
      </c>
      <c r="AA2806" s="308" t="b">
        <f t="shared" si="779"/>
        <v>1</v>
      </c>
      <c r="AB2806" s="308" t="str">
        <f t="shared" si="788"/>
        <v/>
      </c>
      <c r="AC2806" s="534" t="str">
        <f t="shared" si="789"/>
        <v/>
      </c>
      <c r="AD2806" s="752" t="str">
        <f t="shared" si="790"/>
        <v/>
      </c>
      <c r="AE2806" s="534" t="str">
        <f t="shared" si="791"/>
        <v/>
      </c>
      <c r="AF2806" s="752" t="str">
        <f t="shared" si="792"/>
        <v/>
      </c>
    </row>
    <row r="2807" spans="2:32" x14ac:dyDescent="0.25">
      <c r="B2807" s="721"/>
      <c r="C2807" s="531" t="str">
        <f>IFERROR(VLOOKUP(B2807,'מצבת ורישום גנים'!B:D,3,0),"")</f>
        <v/>
      </c>
      <c r="D2807" s="721"/>
      <c r="E2807" s="723"/>
      <c r="F2807" s="723"/>
      <c r="G2807" s="723"/>
      <c r="H2807" s="723"/>
      <c r="I2807" s="992" t="str">
        <f t="shared" si="793"/>
        <v/>
      </c>
      <c r="J2807" s="723"/>
      <c r="K2807" s="724"/>
      <c r="L2807" s="723"/>
      <c r="M2807" s="306" t="str">
        <f t="shared" si="780"/>
        <v/>
      </c>
      <c r="N2807" s="32" t="str">
        <f t="shared" si="781"/>
        <v/>
      </c>
      <c r="P2807" s="307" t="str">
        <f t="shared" si="782"/>
        <v/>
      </c>
      <c r="Q2807" s="307" t="str">
        <f t="shared" si="776"/>
        <v/>
      </c>
      <c r="R2807" s="307" t="str">
        <f t="shared" si="783"/>
        <v/>
      </c>
      <c r="S2807" s="307" t="str">
        <f t="shared" si="784"/>
        <v/>
      </c>
      <c r="T2807" s="307" t="str">
        <f t="shared" si="785"/>
        <v/>
      </c>
      <c r="U2807" s="307" t="str">
        <f t="shared" si="777"/>
        <v/>
      </c>
      <c r="V2807" s="723"/>
      <c r="X2807" s="308" t="str">
        <f t="shared" si="786"/>
        <v/>
      </c>
      <c r="Y2807" s="309" t="str">
        <f t="shared" si="787"/>
        <v/>
      </c>
      <c r="Z2807" s="308" t="str">
        <f t="shared" si="778"/>
        <v/>
      </c>
      <c r="AA2807" s="308" t="b">
        <f t="shared" si="779"/>
        <v>1</v>
      </c>
      <c r="AB2807" s="308" t="str">
        <f t="shared" si="788"/>
        <v/>
      </c>
      <c r="AC2807" s="534" t="str">
        <f t="shared" si="789"/>
        <v/>
      </c>
      <c r="AD2807" s="752" t="str">
        <f t="shared" si="790"/>
        <v/>
      </c>
      <c r="AE2807" s="534" t="str">
        <f t="shared" si="791"/>
        <v/>
      </c>
      <c r="AF2807" s="752" t="str">
        <f t="shared" si="792"/>
        <v/>
      </c>
    </row>
    <row r="2808" spans="2:32" x14ac:dyDescent="0.25">
      <c r="B2808" s="721"/>
      <c r="C2808" s="531" t="str">
        <f>IFERROR(VLOOKUP(B2808,'מצבת ורישום גנים'!B:D,3,0),"")</f>
        <v/>
      </c>
      <c r="D2808" s="721"/>
      <c r="E2808" s="723"/>
      <c r="F2808" s="723"/>
      <c r="G2808" s="723"/>
      <c r="H2808" s="723"/>
      <c r="I2808" s="992" t="str">
        <f t="shared" si="793"/>
        <v/>
      </c>
      <c r="J2808" s="723"/>
      <c r="K2808" s="724"/>
      <c r="L2808" s="723"/>
      <c r="M2808" s="306" t="str">
        <f t="shared" si="780"/>
        <v/>
      </c>
      <c r="N2808" s="32" t="str">
        <f t="shared" si="781"/>
        <v/>
      </c>
      <c r="P2808" s="307" t="str">
        <f t="shared" si="782"/>
        <v/>
      </c>
      <c r="Q2808" s="307" t="str">
        <f t="shared" si="776"/>
        <v/>
      </c>
      <c r="R2808" s="307" t="str">
        <f t="shared" si="783"/>
        <v/>
      </c>
      <c r="S2808" s="307" t="str">
        <f t="shared" si="784"/>
        <v/>
      </c>
      <c r="T2808" s="307" t="str">
        <f t="shared" si="785"/>
        <v/>
      </c>
      <c r="U2808" s="307" t="str">
        <f t="shared" si="777"/>
        <v/>
      </c>
      <c r="V2808" s="723"/>
      <c r="X2808" s="308" t="str">
        <f t="shared" si="786"/>
        <v/>
      </c>
      <c r="Y2808" s="309" t="str">
        <f t="shared" si="787"/>
        <v/>
      </c>
      <c r="Z2808" s="308" t="str">
        <f t="shared" si="778"/>
        <v/>
      </c>
      <c r="AA2808" s="308" t="b">
        <f t="shared" si="779"/>
        <v>1</v>
      </c>
      <c r="AB2808" s="308" t="str">
        <f t="shared" si="788"/>
        <v/>
      </c>
      <c r="AC2808" s="534" t="str">
        <f t="shared" si="789"/>
        <v/>
      </c>
      <c r="AD2808" s="752" t="str">
        <f t="shared" si="790"/>
        <v/>
      </c>
      <c r="AE2808" s="534" t="str">
        <f t="shared" si="791"/>
        <v/>
      </c>
      <c r="AF2808" s="752" t="str">
        <f t="shared" si="792"/>
        <v/>
      </c>
    </row>
    <row r="2809" spans="2:32" x14ac:dyDescent="0.25">
      <c r="B2809" s="721"/>
      <c r="C2809" s="531" t="str">
        <f>IFERROR(VLOOKUP(B2809,'מצבת ורישום גנים'!B:D,3,0),"")</f>
        <v/>
      </c>
      <c r="D2809" s="721"/>
      <c r="E2809" s="723"/>
      <c r="F2809" s="723"/>
      <c r="G2809" s="723"/>
      <c r="H2809" s="723"/>
      <c r="I2809" s="992" t="str">
        <f t="shared" si="793"/>
        <v/>
      </c>
      <c r="J2809" s="723"/>
      <c r="K2809" s="724"/>
      <c r="L2809" s="723"/>
      <c r="M2809" s="306" t="str">
        <f t="shared" si="780"/>
        <v/>
      </c>
      <c r="N2809" s="32" t="str">
        <f t="shared" si="781"/>
        <v/>
      </c>
      <c r="P2809" s="307" t="str">
        <f t="shared" si="782"/>
        <v/>
      </c>
      <c r="Q2809" s="307" t="str">
        <f t="shared" si="776"/>
        <v/>
      </c>
      <c r="R2809" s="307" t="str">
        <f t="shared" si="783"/>
        <v/>
      </c>
      <c r="S2809" s="307" t="str">
        <f t="shared" si="784"/>
        <v/>
      </c>
      <c r="T2809" s="307" t="str">
        <f t="shared" si="785"/>
        <v/>
      </c>
      <c r="U2809" s="307" t="str">
        <f t="shared" si="777"/>
        <v/>
      </c>
      <c r="V2809" s="723"/>
      <c r="X2809" s="308" t="str">
        <f t="shared" si="786"/>
        <v/>
      </c>
      <c r="Y2809" s="309" t="str">
        <f t="shared" si="787"/>
        <v/>
      </c>
      <c r="Z2809" s="308" t="str">
        <f t="shared" si="778"/>
        <v/>
      </c>
      <c r="AA2809" s="308" t="b">
        <f t="shared" si="779"/>
        <v>1</v>
      </c>
      <c r="AB2809" s="308" t="str">
        <f t="shared" si="788"/>
        <v/>
      </c>
      <c r="AC2809" s="534" t="str">
        <f t="shared" si="789"/>
        <v/>
      </c>
      <c r="AD2809" s="752" t="str">
        <f t="shared" si="790"/>
        <v/>
      </c>
      <c r="AE2809" s="534" t="str">
        <f t="shared" si="791"/>
        <v/>
      </c>
      <c r="AF2809" s="752" t="str">
        <f t="shared" si="792"/>
        <v/>
      </c>
    </row>
    <row r="2810" spans="2:32" x14ac:dyDescent="0.25">
      <c r="B2810" s="721"/>
      <c r="C2810" s="531" t="str">
        <f>IFERROR(VLOOKUP(B2810,'מצבת ורישום גנים'!B:D,3,0),"")</f>
        <v/>
      </c>
      <c r="D2810" s="721"/>
      <c r="E2810" s="723"/>
      <c r="F2810" s="723"/>
      <c r="G2810" s="723"/>
      <c r="H2810" s="723"/>
      <c r="I2810" s="992" t="str">
        <f t="shared" si="793"/>
        <v/>
      </c>
      <c r="J2810" s="723"/>
      <c r="K2810" s="724"/>
      <c r="L2810" s="723"/>
      <c r="M2810" s="306" t="str">
        <f t="shared" si="780"/>
        <v/>
      </c>
      <c r="N2810" s="32" t="str">
        <f t="shared" si="781"/>
        <v/>
      </c>
      <c r="P2810" s="307" t="str">
        <f t="shared" si="782"/>
        <v/>
      </c>
      <c r="Q2810" s="307" t="str">
        <f t="shared" si="776"/>
        <v/>
      </c>
      <c r="R2810" s="307" t="str">
        <f t="shared" si="783"/>
        <v/>
      </c>
      <c r="S2810" s="307" t="str">
        <f t="shared" si="784"/>
        <v/>
      </c>
      <c r="T2810" s="307" t="str">
        <f t="shared" si="785"/>
        <v/>
      </c>
      <c r="U2810" s="307" t="str">
        <f t="shared" si="777"/>
        <v/>
      </c>
      <c r="V2810" s="723"/>
      <c r="X2810" s="308" t="str">
        <f t="shared" si="786"/>
        <v/>
      </c>
      <c r="Y2810" s="309" t="str">
        <f t="shared" si="787"/>
        <v/>
      </c>
      <c r="Z2810" s="308" t="str">
        <f t="shared" si="778"/>
        <v/>
      </c>
      <c r="AA2810" s="308" t="b">
        <f t="shared" si="779"/>
        <v>1</v>
      </c>
      <c r="AB2810" s="308" t="str">
        <f t="shared" si="788"/>
        <v/>
      </c>
      <c r="AC2810" s="534" t="str">
        <f t="shared" si="789"/>
        <v/>
      </c>
      <c r="AD2810" s="752" t="str">
        <f t="shared" si="790"/>
        <v/>
      </c>
      <c r="AE2810" s="534" t="str">
        <f t="shared" si="791"/>
        <v/>
      </c>
      <c r="AF2810" s="752" t="str">
        <f t="shared" si="792"/>
        <v/>
      </c>
    </row>
    <row r="2811" spans="2:32" x14ac:dyDescent="0.25">
      <c r="B2811" s="721"/>
      <c r="C2811" s="531" t="str">
        <f>IFERROR(VLOOKUP(B2811,'מצבת ורישום גנים'!B:D,3,0),"")</f>
        <v/>
      </c>
      <c r="D2811" s="721"/>
      <c r="E2811" s="723"/>
      <c r="F2811" s="723"/>
      <c r="G2811" s="723"/>
      <c r="H2811" s="723"/>
      <c r="I2811" s="992" t="str">
        <f t="shared" si="793"/>
        <v/>
      </c>
      <c r="J2811" s="723"/>
      <c r="K2811" s="724"/>
      <c r="L2811" s="723"/>
      <c r="M2811" s="306" t="str">
        <f t="shared" si="780"/>
        <v/>
      </c>
      <c r="N2811" s="32" t="str">
        <f t="shared" si="781"/>
        <v/>
      </c>
      <c r="P2811" s="307" t="str">
        <f t="shared" si="782"/>
        <v/>
      </c>
      <c r="Q2811" s="307" t="str">
        <f t="shared" si="776"/>
        <v/>
      </c>
      <c r="R2811" s="307" t="str">
        <f t="shared" si="783"/>
        <v/>
      </c>
      <c r="S2811" s="307" t="str">
        <f t="shared" si="784"/>
        <v/>
      </c>
      <c r="T2811" s="307" t="str">
        <f t="shared" si="785"/>
        <v/>
      </c>
      <c r="U2811" s="307" t="str">
        <f t="shared" si="777"/>
        <v/>
      </c>
      <c r="V2811" s="723"/>
      <c r="X2811" s="308" t="str">
        <f t="shared" si="786"/>
        <v/>
      </c>
      <c r="Y2811" s="309" t="str">
        <f t="shared" si="787"/>
        <v/>
      </c>
      <c r="Z2811" s="308" t="str">
        <f t="shared" si="778"/>
        <v/>
      </c>
      <c r="AA2811" s="308" t="b">
        <f t="shared" si="779"/>
        <v>1</v>
      </c>
      <c r="AB2811" s="308" t="str">
        <f t="shared" si="788"/>
        <v/>
      </c>
      <c r="AC2811" s="534" t="str">
        <f t="shared" si="789"/>
        <v/>
      </c>
      <c r="AD2811" s="752" t="str">
        <f t="shared" si="790"/>
        <v/>
      </c>
      <c r="AE2811" s="534" t="str">
        <f t="shared" si="791"/>
        <v/>
      </c>
      <c r="AF2811" s="752" t="str">
        <f t="shared" si="792"/>
        <v/>
      </c>
    </row>
    <row r="2812" spans="2:32" x14ac:dyDescent="0.25">
      <c r="B2812" s="721"/>
      <c r="C2812" s="531" t="str">
        <f>IFERROR(VLOOKUP(B2812,'מצבת ורישום גנים'!B:D,3,0),"")</f>
        <v/>
      </c>
      <c r="D2812" s="721"/>
      <c r="E2812" s="723"/>
      <c r="F2812" s="723"/>
      <c r="G2812" s="723"/>
      <c r="H2812" s="723"/>
      <c r="I2812" s="992" t="str">
        <f t="shared" si="793"/>
        <v/>
      </c>
      <c r="J2812" s="723"/>
      <c r="K2812" s="724"/>
      <c r="L2812" s="723"/>
      <c r="M2812" s="306" t="str">
        <f t="shared" si="780"/>
        <v/>
      </c>
      <c r="N2812" s="32" t="str">
        <f t="shared" si="781"/>
        <v/>
      </c>
      <c r="P2812" s="307" t="str">
        <f t="shared" si="782"/>
        <v/>
      </c>
      <c r="Q2812" s="307" t="str">
        <f t="shared" si="776"/>
        <v/>
      </c>
      <c r="R2812" s="307" t="str">
        <f t="shared" si="783"/>
        <v/>
      </c>
      <c r="S2812" s="307" t="str">
        <f t="shared" si="784"/>
        <v/>
      </c>
      <c r="T2812" s="307" t="str">
        <f t="shared" si="785"/>
        <v/>
      </c>
      <c r="U2812" s="307" t="str">
        <f t="shared" si="777"/>
        <v/>
      </c>
      <c r="V2812" s="723"/>
      <c r="X2812" s="308" t="str">
        <f t="shared" si="786"/>
        <v/>
      </c>
      <c r="Y2812" s="309" t="str">
        <f t="shared" si="787"/>
        <v/>
      </c>
      <c r="Z2812" s="308" t="str">
        <f t="shared" si="778"/>
        <v/>
      </c>
      <c r="AA2812" s="308" t="b">
        <f t="shared" si="779"/>
        <v>1</v>
      </c>
      <c r="AB2812" s="308" t="str">
        <f t="shared" si="788"/>
        <v/>
      </c>
      <c r="AC2812" s="534" t="str">
        <f t="shared" si="789"/>
        <v/>
      </c>
      <c r="AD2812" s="752" t="str">
        <f t="shared" si="790"/>
        <v/>
      </c>
      <c r="AE2812" s="534" t="str">
        <f t="shared" si="791"/>
        <v/>
      </c>
      <c r="AF2812" s="752" t="str">
        <f t="shared" si="792"/>
        <v/>
      </c>
    </row>
    <row r="2813" spans="2:32" x14ac:dyDescent="0.25">
      <c r="B2813" s="721"/>
      <c r="C2813" s="531" t="str">
        <f>IFERROR(VLOOKUP(B2813,'מצבת ורישום גנים'!B:D,3,0),"")</f>
        <v/>
      </c>
      <c r="D2813" s="721"/>
      <c r="E2813" s="723"/>
      <c r="F2813" s="723"/>
      <c r="G2813" s="723"/>
      <c r="H2813" s="723"/>
      <c r="I2813" s="992" t="str">
        <f t="shared" si="793"/>
        <v/>
      </c>
      <c r="J2813" s="723"/>
      <c r="K2813" s="724"/>
      <c r="L2813" s="723"/>
      <c r="M2813" s="306" t="str">
        <f t="shared" si="780"/>
        <v/>
      </c>
      <c r="N2813" s="32" t="str">
        <f t="shared" si="781"/>
        <v/>
      </c>
      <c r="P2813" s="307" t="str">
        <f t="shared" si="782"/>
        <v/>
      </c>
      <c r="Q2813" s="307" t="str">
        <f t="shared" si="776"/>
        <v/>
      </c>
      <c r="R2813" s="307" t="str">
        <f t="shared" si="783"/>
        <v/>
      </c>
      <c r="S2813" s="307" t="str">
        <f t="shared" si="784"/>
        <v/>
      </c>
      <c r="T2813" s="307" t="str">
        <f t="shared" si="785"/>
        <v/>
      </c>
      <c r="U2813" s="307" t="str">
        <f t="shared" si="777"/>
        <v/>
      </c>
      <c r="V2813" s="723"/>
      <c r="X2813" s="308" t="str">
        <f t="shared" si="786"/>
        <v/>
      </c>
      <c r="Y2813" s="309" t="str">
        <f t="shared" si="787"/>
        <v/>
      </c>
      <c r="Z2813" s="308" t="str">
        <f t="shared" si="778"/>
        <v/>
      </c>
      <c r="AA2813" s="308" t="b">
        <f t="shared" si="779"/>
        <v>1</v>
      </c>
      <c r="AB2813" s="308" t="str">
        <f t="shared" si="788"/>
        <v/>
      </c>
      <c r="AC2813" s="534" t="str">
        <f t="shared" si="789"/>
        <v/>
      </c>
      <c r="AD2813" s="752" t="str">
        <f t="shared" si="790"/>
        <v/>
      </c>
      <c r="AE2813" s="534" t="str">
        <f t="shared" si="791"/>
        <v/>
      </c>
      <c r="AF2813" s="752" t="str">
        <f t="shared" si="792"/>
        <v/>
      </c>
    </row>
    <row r="2814" spans="2:32" x14ac:dyDescent="0.25">
      <c r="B2814" s="721"/>
      <c r="C2814" s="531" t="str">
        <f>IFERROR(VLOOKUP(B2814,'מצבת ורישום גנים'!B:D,3,0),"")</f>
        <v/>
      </c>
      <c r="D2814" s="721"/>
      <c r="E2814" s="723"/>
      <c r="F2814" s="723"/>
      <c r="G2814" s="723"/>
      <c r="H2814" s="723"/>
      <c r="I2814" s="992" t="str">
        <f t="shared" si="793"/>
        <v/>
      </c>
      <c r="J2814" s="723"/>
      <c r="K2814" s="724"/>
      <c r="L2814" s="723"/>
      <c r="M2814" s="306" t="str">
        <f t="shared" si="780"/>
        <v/>
      </c>
      <c r="N2814" s="32" t="str">
        <f t="shared" si="781"/>
        <v/>
      </c>
      <c r="P2814" s="307" t="str">
        <f t="shared" si="782"/>
        <v/>
      </c>
      <c r="Q2814" s="307" t="str">
        <f t="shared" si="776"/>
        <v/>
      </c>
      <c r="R2814" s="307" t="str">
        <f t="shared" si="783"/>
        <v/>
      </c>
      <c r="S2814" s="307" t="str">
        <f t="shared" si="784"/>
        <v/>
      </c>
      <c r="T2814" s="307" t="str">
        <f t="shared" si="785"/>
        <v/>
      </c>
      <c r="U2814" s="307" t="str">
        <f t="shared" si="777"/>
        <v/>
      </c>
      <c r="V2814" s="723"/>
      <c r="X2814" s="308" t="str">
        <f t="shared" si="786"/>
        <v/>
      </c>
      <c r="Y2814" s="309" t="str">
        <f t="shared" si="787"/>
        <v/>
      </c>
      <c r="Z2814" s="308" t="str">
        <f t="shared" si="778"/>
        <v/>
      </c>
      <c r="AA2814" s="308" t="b">
        <f t="shared" si="779"/>
        <v>1</v>
      </c>
      <c r="AB2814" s="308" t="str">
        <f t="shared" si="788"/>
        <v/>
      </c>
      <c r="AC2814" s="534" t="str">
        <f t="shared" si="789"/>
        <v/>
      </c>
      <c r="AD2814" s="752" t="str">
        <f t="shared" si="790"/>
        <v/>
      </c>
      <c r="AE2814" s="534" t="str">
        <f t="shared" si="791"/>
        <v/>
      </c>
      <c r="AF2814" s="752" t="str">
        <f t="shared" si="792"/>
        <v/>
      </c>
    </row>
    <row r="2815" spans="2:32" x14ac:dyDescent="0.25">
      <c r="B2815" s="721"/>
      <c r="C2815" s="531" t="str">
        <f>IFERROR(VLOOKUP(B2815,'מצבת ורישום גנים'!B:D,3,0),"")</f>
        <v/>
      </c>
      <c r="D2815" s="721"/>
      <c r="E2815" s="723"/>
      <c r="F2815" s="723"/>
      <c r="G2815" s="723"/>
      <c r="H2815" s="723"/>
      <c r="I2815" s="992" t="str">
        <f t="shared" si="793"/>
        <v/>
      </c>
      <c r="J2815" s="723"/>
      <c r="K2815" s="724"/>
      <c r="L2815" s="723"/>
      <c r="M2815" s="306" t="str">
        <f t="shared" si="780"/>
        <v/>
      </c>
      <c r="N2815" s="32" t="str">
        <f t="shared" si="781"/>
        <v/>
      </c>
      <c r="P2815" s="307" t="str">
        <f t="shared" si="782"/>
        <v/>
      </c>
      <c r="Q2815" s="307" t="str">
        <f t="shared" si="776"/>
        <v/>
      </c>
      <c r="R2815" s="307" t="str">
        <f t="shared" si="783"/>
        <v/>
      </c>
      <c r="S2815" s="307" t="str">
        <f t="shared" si="784"/>
        <v/>
      </c>
      <c r="T2815" s="307" t="str">
        <f t="shared" si="785"/>
        <v/>
      </c>
      <c r="U2815" s="307" t="str">
        <f t="shared" si="777"/>
        <v/>
      </c>
      <c r="V2815" s="723"/>
      <c r="X2815" s="308" t="str">
        <f t="shared" si="786"/>
        <v/>
      </c>
      <c r="Y2815" s="309" t="str">
        <f t="shared" si="787"/>
        <v/>
      </c>
      <c r="Z2815" s="308" t="str">
        <f t="shared" si="778"/>
        <v/>
      </c>
      <c r="AA2815" s="308" t="b">
        <f t="shared" si="779"/>
        <v>1</v>
      </c>
      <c r="AB2815" s="308" t="str">
        <f t="shared" si="788"/>
        <v/>
      </c>
      <c r="AC2815" s="534" t="str">
        <f t="shared" si="789"/>
        <v/>
      </c>
      <c r="AD2815" s="752" t="str">
        <f t="shared" si="790"/>
        <v/>
      </c>
      <c r="AE2815" s="534" t="str">
        <f t="shared" si="791"/>
        <v/>
      </c>
      <c r="AF2815" s="752" t="str">
        <f t="shared" si="792"/>
        <v/>
      </c>
    </row>
    <row r="2816" spans="2:32" x14ac:dyDescent="0.25">
      <c r="B2816" s="721"/>
      <c r="C2816" s="531" t="str">
        <f>IFERROR(VLOOKUP(B2816,'מצבת ורישום גנים'!B:D,3,0),"")</f>
        <v/>
      </c>
      <c r="D2816" s="721"/>
      <c r="E2816" s="723"/>
      <c r="F2816" s="723"/>
      <c r="G2816" s="723"/>
      <c r="H2816" s="723"/>
      <c r="I2816" s="992" t="str">
        <f t="shared" si="793"/>
        <v/>
      </c>
      <c r="J2816" s="723"/>
      <c r="K2816" s="724"/>
      <c r="L2816" s="723"/>
      <c r="M2816" s="306" t="str">
        <f t="shared" si="780"/>
        <v/>
      </c>
      <c r="N2816" s="32" t="str">
        <f t="shared" si="781"/>
        <v/>
      </c>
      <c r="P2816" s="307" t="str">
        <f t="shared" si="782"/>
        <v/>
      </c>
      <c r="Q2816" s="307" t="str">
        <f t="shared" si="776"/>
        <v/>
      </c>
      <c r="R2816" s="307" t="str">
        <f t="shared" si="783"/>
        <v/>
      </c>
      <c r="S2816" s="307" t="str">
        <f t="shared" si="784"/>
        <v/>
      </c>
      <c r="T2816" s="307" t="str">
        <f t="shared" si="785"/>
        <v/>
      </c>
      <c r="U2816" s="307" t="str">
        <f t="shared" si="777"/>
        <v/>
      </c>
      <c r="V2816" s="723"/>
      <c r="X2816" s="308" t="str">
        <f t="shared" si="786"/>
        <v/>
      </c>
      <c r="Y2816" s="309" t="str">
        <f t="shared" si="787"/>
        <v/>
      </c>
      <c r="Z2816" s="308" t="str">
        <f t="shared" si="778"/>
        <v/>
      </c>
      <c r="AA2816" s="308" t="b">
        <f t="shared" si="779"/>
        <v>1</v>
      </c>
      <c r="AB2816" s="308" t="str">
        <f t="shared" si="788"/>
        <v/>
      </c>
      <c r="AC2816" s="534" t="str">
        <f t="shared" si="789"/>
        <v/>
      </c>
      <c r="AD2816" s="752" t="str">
        <f t="shared" si="790"/>
        <v/>
      </c>
      <c r="AE2816" s="534" t="str">
        <f t="shared" si="791"/>
        <v/>
      </c>
      <c r="AF2816" s="752" t="str">
        <f t="shared" si="792"/>
        <v/>
      </c>
    </row>
    <row r="2817" spans="2:32" x14ac:dyDescent="0.25">
      <c r="B2817" s="721"/>
      <c r="C2817" s="531" t="str">
        <f>IFERROR(VLOOKUP(B2817,'מצבת ורישום גנים'!B:D,3,0),"")</f>
        <v/>
      </c>
      <c r="D2817" s="721"/>
      <c r="E2817" s="723"/>
      <c r="F2817" s="723"/>
      <c r="G2817" s="723"/>
      <c r="H2817" s="723"/>
      <c r="I2817" s="992" t="str">
        <f t="shared" si="793"/>
        <v/>
      </c>
      <c r="J2817" s="723"/>
      <c r="K2817" s="724"/>
      <c r="L2817" s="723"/>
      <c r="M2817" s="306" t="str">
        <f t="shared" si="780"/>
        <v/>
      </c>
      <c r="N2817" s="32" t="str">
        <f t="shared" si="781"/>
        <v/>
      </c>
      <c r="P2817" s="307" t="str">
        <f t="shared" si="782"/>
        <v/>
      </c>
      <c r="Q2817" s="307" t="str">
        <f t="shared" si="776"/>
        <v/>
      </c>
      <c r="R2817" s="307" t="str">
        <f t="shared" si="783"/>
        <v/>
      </c>
      <c r="S2817" s="307" t="str">
        <f t="shared" si="784"/>
        <v/>
      </c>
      <c r="T2817" s="307" t="str">
        <f t="shared" si="785"/>
        <v/>
      </c>
      <c r="U2817" s="307" t="str">
        <f t="shared" si="777"/>
        <v/>
      </c>
      <c r="V2817" s="723"/>
      <c r="X2817" s="308" t="str">
        <f t="shared" si="786"/>
        <v/>
      </c>
      <c r="Y2817" s="309" t="str">
        <f t="shared" si="787"/>
        <v/>
      </c>
      <c r="Z2817" s="308" t="str">
        <f t="shared" si="778"/>
        <v/>
      </c>
      <c r="AA2817" s="308" t="b">
        <f t="shared" si="779"/>
        <v>1</v>
      </c>
      <c r="AB2817" s="308" t="str">
        <f t="shared" si="788"/>
        <v/>
      </c>
      <c r="AC2817" s="534" t="str">
        <f t="shared" si="789"/>
        <v/>
      </c>
      <c r="AD2817" s="752" t="str">
        <f t="shared" si="790"/>
        <v/>
      </c>
      <c r="AE2817" s="534" t="str">
        <f t="shared" si="791"/>
        <v/>
      </c>
      <c r="AF2817" s="752" t="str">
        <f t="shared" si="792"/>
        <v/>
      </c>
    </row>
    <row r="2818" spans="2:32" x14ac:dyDescent="0.25">
      <c r="B2818" s="721"/>
      <c r="C2818" s="531" t="str">
        <f>IFERROR(VLOOKUP(B2818,'מצבת ורישום גנים'!B:D,3,0),"")</f>
        <v/>
      </c>
      <c r="D2818" s="721"/>
      <c r="E2818" s="723"/>
      <c r="F2818" s="723"/>
      <c r="G2818" s="723"/>
      <c r="H2818" s="723"/>
      <c r="I2818" s="992" t="str">
        <f t="shared" si="793"/>
        <v/>
      </c>
      <c r="J2818" s="723"/>
      <c r="K2818" s="724"/>
      <c r="L2818" s="723"/>
      <c r="M2818" s="306" t="str">
        <f t="shared" si="780"/>
        <v/>
      </c>
      <c r="N2818" s="32" t="str">
        <f t="shared" si="781"/>
        <v/>
      </c>
      <c r="P2818" s="307" t="str">
        <f t="shared" si="782"/>
        <v/>
      </c>
      <c r="Q2818" s="307" t="str">
        <f t="shared" si="776"/>
        <v/>
      </c>
      <c r="R2818" s="307" t="str">
        <f t="shared" si="783"/>
        <v/>
      </c>
      <c r="S2818" s="307" t="str">
        <f t="shared" si="784"/>
        <v/>
      </c>
      <c r="T2818" s="307" t="str">
        <f t="shared" si="785"/>
        <v/>
      </c>
      <c r="U2818" s="307" t="str">
        <f t="shared" si="777"/>
        <v/>
      </c>
      <c r="V2818" s="723"/>
      <c r="X2818" s="308" t="str">
        <f t="shared" si="786"/>
        <v/>
      </c>
      <c r="Y2818" s="309" t="str">
        <f t="shared" si="787"/>
        <v/>
      </c>
      <c r="Z2818" s="308" t="str">
        <f t="shared" si="778"/>
        <v/>
      </c>
      <c r="AA2818" s="308" t="b">
        <f t="shared" si="779"/>
        <v>1</v>
      </c>
      <c r="AB2818" s="308" t="str">
        <f t="shared" si="788"/>
        <v/>
      </c>
      <c r="AC2818" s="534" t="str">
        <f t="shared" si="789"/>
        <v/>
      </c>
      <c r="AD2818" s="752" t="str">
        <f t="shared" si="790"/>
        <v/>
      </c>
      <c r="AE2818" s="534" t="str">
        <f t="shared" si="791"/>
        <v/>
      </c>
      <c r="AF2818" s="752" t="str">
        <f t="shared" si="792"/>
        <v/>
      </c>
    </row>
    <row r="2819" spans="2:32" x14ac:dyDescent="0.25">
      <c r="B2819" s="721"/>
      <c r="C2819" s="531" t="str">
        <f>IFERROR(VLOOKUP(B2819,'מצבת ורישום גנים'!B:D,3,0),"")</f>
        <v/>
      </c>
      <c r="D2819" s="721"/>
      <c r="E2819" s="723"/>
      <c r="F2819" s="723"/>
      <c r="G2819" s="723"/>
      <c r="H2819" s="723"/>
      <c r="I2819" s="992" t="str">
        <f t="shared" si="793"/>
        <v/>
      </c>
      <c r="J2819" s="723"/>
      <c r="K2819" s="724"/>
      <c r="L2819" s="723"/>
      <c r="M2819" s="306" t="str">
        <f t="shared" si="780"/>
        <v/>
      </c>
      <c r="N2819" s="32" t="str">
        <f t="shared" si="781"/>
        <v/>
      </c>
      <c r="P2819" s="307" t="str">
        <f t="shared" si="782"/>
        <v/>
      </c>
      <c r="Q2819" s="307" t="str">
        <f t="shared" si="776"/>
        <v/>
      </c>
      <c r="R2819" s="307" t="str">
        <f t="shared" si="783"/>
        <v/>
      </c>
      <c r="S2819" s="307" t="str">
        <f t="shared" si="784"/>
        <v/>
      </c>
      <c r="T2819" s="307" t="str">
        <f t="shared" si="785"/>
        <v/>
      </c>
      <c r="U2819" s="307" t="str">
        <f t="shared" si="777"/>
        <v/>
      </c>
      <c r="V2819" s="723"/>
      <c r="X2819" s="308" t="str">
        <f t="shared" si="786"/>
        <v/>
      </c>
      <c r="Y2819" s="309" t="str">
        <f t="shared" si="787"/>
        <v/>
      </c>
      <c r="Z2819" s="308" t="str">
        <f t="shared" si="778"/>
        <v/>
      </c>
      <c r="AA2819" s="308" t="b">
        <f t="shared" si="779"/>
        <v>1</v>
      </c>
      <c r="AB2819" s="308" t="str">
        <f t="shared" si="788"/>
        <v/>
      </c>
      <c r="AC2819" s="534" t="str">
        <f t="shared" si="789"/>
        <v/>
      </c>
      <c r="AD2819" s="752" t="str">
        <f t="shared" si="790"/>
        <v/>
      </c>
      <c r="AE2819" s="534" t="str">
        <f t="shared" si="791"/>
        <v/>
      </c>
      <c r="AF2819" s="752" t="str">
        <f t="shared" si="792"/>
        <v/>
      </c>
    </row>
    <row r="2820" spans="2:32" x14ac:dyDescent="0.25">
      <c r="B2820" s="721"/>
      <c r="C2820" s="531" t="str">
        <f>IFERROR(VLOOKUP(B2820,'מצבת ורישום גנים'!B:D,3,0),"")</f>
        <v/>
      </c>
      <c r="D2820" s="721"/>
      <c r="E2820" s="723"/>
      <c r="F2820" s="723"/>
      <c r="G2820" s="723"/>
      <c r="H2820" s="723"/>
      <c r="I2820" s="992" t="str">
        <f t="shared" si="793"/>
        <v/>
      </c>
      <c r="J2820" s="723"/>
      <c r="K2820" s="724"/>
      <c r="L2820" s="723"/>
      <c r="M2820" s="306" t="str">
        <f t="shared" si="780"/>
        <v/>
      </c>
      <c r="N2820" s="32" t="str">
        <f t="shared" si="781"/>
        <v/>
      </c>
      <c r="P2820" s="307" t="str">
        <f t="shared" si="782"/>
        <v/>
      </c>
      <c r="Q2820" s="307" t="str">
        <f t="shared" si="776"/>
        <v/>
      </c>
      <c r="R2820" s="307" t="str">
        <f t="shared" si="783"/>
        <v/>
      </c>
      <c r="S2820" s="307" t="str">
        <f t="shared" si="784"/>
        <v/>
      </c>
      <c r="T2820" s="307" t="str">
        <f t="shared" si="785"/>
        <v/>
      </c>
      <c r="U2820" s="307" t="str">
        <f t="shared" si="777"/>
        <v/>
      </c>
      <c r="V2820" s="723"/>
      <c r="X2820" s="308" t="str">
        <f t="shared" si="786"/>
        <v/>
      </c>
      <c r="Y2820" s="309" t="str">
        <f t="shared" si="787"/>
        <v/>
      </c>
      <c r="Z2820" s="308" t="str">
        <f t="shared" si="778"/>
        <v/>
      </c>
      <c r="AA2820" s="308" t="b">
        <f t="shared" si="779"/>
        <v>1</v>
      </c>
      <c r="AB2820" s="308" t="str">
        <f t="shared" si="788"/>
        <v/>
      </c>
      <c r="AC2820" s="534" t="str">
        <f t="shared" si="789"/>
        <v/>
      </c>
      <c r="AD2820" s="752" t="str">
        <f t="shared" si="790"/>
        <v/>
      </c>
      <c r="AE2820" s="534" t="str">
        <f t="shared" si="791"/>
        <v/>
      </c>
      <c r="AF2820" s="752" t="str">
        <f t="shared" si="792"/>
        <v/>
      </c>
    </row>
    <row r="2821" spans="2:32" x14ac:dyDescent="0.25">
      <c r="B2821" s="721"/>
      <c r="C2821" s="531" t="str">
        <f>IFERROR(VLOOKUP(B2821,'מצבת ורישום גנים'!B:D,3,0),"")</f>
        <v/>
      </c>
      <c r="D2821" s="721"/>
      <c r="E2821" s="723"/>
      <c r="F2821" s="723"/>
      <c r="G2821" s="723"/>
      <c r="H2821" s="723"/>
      <c r="I2821" s="992" t="str">
        <f t="shared" si="793"/>
        <v/>
      </c>
      <c r="J2821" s="723"/>
      <c r="K2821" s="724"/>
      <c r="L2821" s="723"/>
      <c r="M2821" s="306" t="str">
        <f t="shared" si="780"/>
        <v/>
      </c>
      <c r="N2821" s="32" t="str">
        <f t="shared" si="781"/>
        <v/>
      </c>
      <c r="P2821" s="307" t="str">
        <f t="shared" si="782"/>
        <v/>
      </c>
      <c r="Q2821" s="307" t="str">
        <f t="shared" si="776"/>
        <v/>
      </c>
      <c r="R2821" s="307" t="str">
        <f t="shared" si="783"/>
        <v/>
      </c>
      <c r="S2821" s="307" t="str">
        <f t="shared" si="784"/>
        <v/>
      </c>
      <c r="T2821" s="307" t="str">
        <f t="shared" si="785"/>
        <v/>
      </c>
      <c r="U2821" s="307" t="str">
        <f t="shared" si="777"/>
        <v/>
      </c>
      <c r="V2821" s="723"/>
      <c r="X2821" s="308" t="str">
        <f t="shared" si="786"/>
        <v/>
      </c>
      <c r="Y2821" s="309" t="str">
        <f t="shared" si="787"/>
        <v/>
      </c>
      <c r="Z2821" s="308" t="str">
        <f t="shared" si="778"/>
        <v/>
      </c>
      <c r="AA2821" s="308" t="b">
        <f t="shared" si="779"/>
        <v>1</v>
      </c>
      <c r="AB2821" s="308" t="str">
        <f t="shared" si="788"/>
        <v/>
      </c>
      <c r="AC2821" s="534" t="str">
        <f t="shared" si="789"/>
        <v/>
      </c>
      <c r="AD2821" s="752" t="str">
        <f t="shared" si="790"/>
        <v/>
      </c>
      <c r="AE2821" s="534" t="str">
        <f t="shared" si="791"/>
        <v/>
      </c>
      <c r="AF2821" s="752" t="str">
        <f t="shared" si="792"/>
        <v/>
      </c>
    </row>
    <row r="2822" spans="2:32" x14ac:dyDescent="0.25">
      <c r="B2822" s="721"/>
      <c r="C2822" s="531" t="str">
        <f>IFERROR(VLOOKUP(B2822,'מצבת ורישום גנים'!B:D,3,0),"")</f>
        <v/>
      </c>
      <c r="D2822" s="721"/>
      <c r="E2822" s="723"/>
      <c r="F2822" s="723"/>
      <c r="G2822" s="723"/>
      <c r="H2822" s="723"/>
      <c r="I2822" s="992" t="str">
        <f t="shared" si="793"/>
        <v/>
      </c>
      <c r="J2822" s="723"/>
      <c r="K2822" s="724"/>
      <c r="L2822" s="723"/>
      <c r="M2822" s="306" t="str">
        <f t="shared" si="780"/>
        <v/>
      </c>
      <c r="N2822" s="32" t="str">
        <f t="shared" si="781"/>
        <v/>
      </c>
      <c r="P2822" s="307" t="str">
        <f t="shared" si="782"/>
        <v/>
      </c>
      <c r="Q2822" s="307" t="str">
        <f t="shared" si="776"/>
        <v/>
      </c>
      <c r="R2822" s="307" t="str">
        <f t="shared" si="783"/>
        <v/>
      </c>
      <c r="S2822" s="307" t="str">
        <f t="shared" si="784"/>
        <v/>
      </c>
      <c r="T2822" s="307" t="str">
        <f t="shared" si="785"/>
        <v/>
      </c>
      <c r="U2822" s="307" t="str">
        <f t="shared" si="777"/>
        <v/>
      </c>
      <c r="V2822" s="723"/>
      <c r="X2822" s="308" t="str">
        <f t="shared" si="786"/>
        <v/>
      </c>
      <c r="Y2822" s="309" t="str">
        <f t="shared" si="787"/>
        <v/>
      </c>
      <c r="Z2822" s="308" t="str">
        <f t="shared" si="778"/>
        <v/>
      </c>
      <c r="AA2822" s="308" t="b">
        <f t="shared" si="779"/>
        <v>1</v>
      </c>
      <c r="AB2822" s="308" t="str">
        <f t="shared" si="788"/>
        <v/>
      </c>
      <c r="AC2822" s="534" t="str">
        <f t="shared" si="789"/>
        <v/>
      </c>
      <c r="AD2822" s="752" t="str">
        <f t="shared" si="790"/>
        <v/>
      </c>
      <c r="AE2822" s="534" t="str">
        <f t="shared" si="791"/>
        <v/>
      </c>
      <c r="AF2822" s="752" t="str">
        <f t="shared" si="792"/>
        <v/>
      </c>
    </row>
    <row r="2823" spans="2:32" x14ac:dyDescent="0.25">
      <c r="B2823" s="721"/>
      <c r="C2823" s="531" t="str">
        <f>IFERROR(VLOOKUP(B2823,'מצבת ורישום גנים'!B:D,3,0),"")</f>
        <v/>
      </c>
      <c r="D2823" s="721"/>
      <c r="E2823" s="723"/>
      <c r="F2823" s="723"/>
      <c r="G2823" s="723"/>
      <c r="H2823" s="723"/>
      <c r="I2823" s="992" t="str">
        <f t="shared" si="793"/>
        <v/>
      </c>
      <c r="J2823" s="723"/>
      <c r="K2823" s="724"/>
      <c r="L2823" s="723"/>
      <c r="M2823" s="306" t="str">
        <f t="shared" si="780"/>
        <v/>
      </c>
      <c r="N2823" s="32" t="str">
        <f t="shared" si="781"/>
        <v/>
      </c>
      <c r="P2823" s="307" t="str">
        <f t="shared" si="782"/>
        <v/>
      </c>
      <c r="Q2823" s="307" t="str">
        <f t="shared" si="776"/>
        <v/>
      </c>
      <c r="R2823" s="307" t="str">
        <f t="shared" si="783"/>
        <v/>
      </c>
      <c r="S2823" s="307" t="str">
        <f t="shared" si="784"/>
        <v/>
      </c>
      <c r="T2823" s="307" t="str">
        <f t="shared" si="785"/>
        <v/>
      </c>
      <c r="U2823" s="307" t="str">
        <f t="shared" si="777"/>
        <v/>
      </c>
      <c r="V2823" s="723"/>
      <c r="X2823" s="308" t="str">
        <f t="shared" si="786"/>
        <v/>
      </c>
      <c r="Y2823" s="309" t="str">
        <f t="shared" si="787"/>
        <v/>
      </c>
      <c r="Z2823" s="308" t="str">
        <f t="shared" si="778"/>
        <v/>
      </c>
      <c r="AA2823" s="308" t="b">
        <f t="shared" si="779"/>
        <v>1</v>
      </c>
      <c r="AB2823" s="308" t="str">
        <f t="shared" si="788"/>
        <v/>
      </c>
      <c r="AC2823" s="534" t="str">
        <f t="shared" si="789"/>
        <v/>
      </c>
      <c r="AD2823" s="752" t="str">
        <f t="shared" si="790"/>
        <v/>
      </c>
      <c r="AE2823" s="534" t="str">
        <f t="shared" si="791"/>
        <v/>
      </c>
      <c r="AF2823" s="752" t="str">
        <f t="shared" si="792"/>
        <v/>
      </c>
    </row>
    <row r="2824" spans="2:32" x14ac:dyDescent="0.25">
      <c r="B2824" s="721"/>
      <c r="C2824" s="531" t="str">
        <f>IFERROR(VLOOKUP(B2824,'מצבת ורישום גנים'!B:D,3,0),"")</f>
        <v/>
      </c>
      <c r="D2824" s="721"/>
      <c r="E2824" s="723"/>
      <c r="F2824" s="723"/>
      <c r="G2824" s="723"/>
      <c r="H2824" s="723"/>
      <c r="I2824" s="992" t="str">
        <f t="shared" si="793"/>
        <v/>
      </c>
      <c r="J2824" s="723"/>
      <c r="K2824" s="724"/>
      <c r="L2824" s="723"/>
      <c r="M2824" s="306" t="str">
        <f t="shared" si="780"/>
        <v/>
      </c>
      <c r="N2824" s="32" t="str">
        <f t="shared" si="781"/>
        <v/>
      </c>
      <c r="P2824" s="307" t="str">
        <f t="shared" si="782"/>
        <v/>
      </c>
      <c r="Q2824" s="307" t="str">
        <f t="shared" si="776"/>
        <v/>
      </c>
      <c r="R2824" s="307" t="str">
        <f t="shared" si="783"/>
        <v/>
      </c>
      <c r="S2824" s="307" t="str">
        <f t="shared" si="784"/>
        <v/>
      </c>
      <c r="T2824" s="307" t="str">
        <f t="shared" si="785"/>
        <v/>
      </c>
      <c r="U2824" s="307" t="str">
        <f t="shared" si="777"/>
        <v/>
      </c>
      <c r="V2824" s="723"/>
      <c r="X2824" s="308" t="str">
        <f t="shared" si="786"/>
        <v/>
      </c>
      <c r="Y2824" s="309" t="str">
        <f t="shared" si="787"/>
        <v/>
      </c>
      <c r="Z2824" s="308" t="str">
        <f t="shared" si="778"/>
        <v/>
      </c>
      <c r="AA2824" s="308" t="b">
        <f t="shared" si="779"/>
        <v>1</v>
      </c>
      <c r="AB2824" s="308" t="str">
        <f t="shared" si="788"/>
        <v/>
      </c>
      <c r="AC2824" s="534" t="str">
        <f t="shared" si="789"/>
        <v/>
      </c>
      <c r="AD2824" s="752" t="str">
        <f t="shared" si="790"/>
        <v/>
      </c>
      <c r="AE2824" s="534" t="str">
        <f t="shared" si="791"/>
        <v/>
      </c>
      <c r="AF2824" s="752" t="str">
        <f t="shared" si="792"/>
        <v/>
      </c>
    </row>
    <row r="2825" spans="2:32" x14ac:dyDescent="0.25">
      <c r="B2825" s="721"/>
      <c r="C2825" s="531" t="str">
        <f>IFERROR(VLOOKUP(B2825,'מצבת ורישום גנים'!B:D,3,0),"")</f>
        <v/>
      </c>
      <c r="D2825" s="721"/>
      <c r="E2825" s="723"/>
      <c r="F2825" s="723"/>
      <c r="G2825" s="723"/>
      <c r="H2825" s="723"/>
      <c r="I2825" s="992" t="str">
        <f t="shared" si="793"/>
        <v/>
      </c>
      <c r="J2825" s="723"/>
      <c r="K2825" s="724"/>
      <c r="L2825" s="723"/>
      <c r="M2825" s="306" t="str">
        <f t="shared" si="780"/>
        <v/>
      </c>
      <c r="N2825" s="32" t="str">
        <f t="shared" si="781"/>
        <v/>
      </c>
      <c r="P2825" s="307" t="str">
        <f t="shared" si="782"/>
        <v/>
      </c>
      <c r="Q2825" s="307" t="str">
        <f t="shared" si="776"/>
        <v/>
      </c>
      <c r="R2825" s="307" t="str">
        <f t="shared" si="783"/>
        <v/>
      </c>
      <c r="S2825" s="307" t="str">
        <f t="shared" si="784"/>
        <v/>
      </c>
      <c r="T2825" s="307" t="str">
        <f t="shared" si="785"/>
        <v/>
      </c>
      <c r="U2825" s="307" t="str">
        <f t="shared" si="777"/>
        <v/>
      </c>
      <c r="V2825" s="723"/>
      <c r="X2825" s="308" t="str">
        <f t="shared" si="786"/>
        <v/>
      </c>
      <c r="Y2825" s="309" t="str">
        <f t="shared" si="787"/>
        <v/>
      </c>
      <c r="Z2825" s="308" t="str">
        <f t="shared" si="778"/>
        <v/>
      </c>
      <c r="AA2825" s="308" t="b">
        <f t="shared" si="779"/>
        <v>1</v>
      </c>
      <c r="AB2825" s="308" t="str">
        <f t="shared" si="788"/>
        <v/>
      </c>
      <c r="AC2825" s="534" t="str">
        <f t="shared" si="789"/>
        <v/>
      </c>
      <c r="AD2825" s="752" t="str">
        <f t="shared" si="790"/>
        <v/>
      </c>
      <c r="AE2825" s="534" t="str">
        <f t="shared" si="791"/>
        <v/>
      </c>
      <c r="AF2825" s="752" t="str">
        <f t="shared" si="792"/>
        <v/>
      </c>
    </row>
    <row r="2826" spans="2:32" x14ac:dyDescent="0.25">
      <c r="B2826" s="721"/>
      <c r="C2826" s="531" t="str">
        <f>IFERROR(VLOOKUP(B2826,'מצבת ורישום גנים'!B:D,3,0),"")</f>
        <v/>
      </c>
      <c r="D2826" s="721"/>
      <c r="E2826" s="723"/>
      <c r="F2826" s="723"/>
      <c r="G2826" s="723"/>
      <c r="H2826" s="723"/>
      <c r="I2826" s="992" t="str">
        <f t="shared" si="793"/>
        <v/>
      </c>
      <c r="J2826" s="723"/>
      <c r="K2826" s="724"/>
      <c r="L2826" s="723"/>
      <c r="M2826" s="306" t="str">
        <f t="shared" si="780"/>
        <v/>
      </c>
      <c r="N2826" s="32" t="str">
        <f t="shared" si="781"/>
        <v/>
      </c>
      <c r="P2826" s="307" t="str">
        <f t="shared" si="782"/>
        <v/>
      </c>
      <c r="Q2826" s="307" t="str">
        <f t="shared" si="776"/>
        <v/>
      </c>
      <c r="R2826" s="307" t="str">
        <f t="shared" si="783"/>
        <v/>
      </c>
      <c r="S2826" s="307" t="str">
        <f t="shared" si="784"/>
        <v/>
      </c>
      <c r="T2826" s="307" t="str">
        <f t="shared" si="785"/>
        <v/>
      </c>
      <c r="U2826" s="307" t="str">
        <f t="shared" si="777"/>
        <v/>
      </c>
      <c r="V2826" s="723"/>
      <c r="X2826" s="308" t="str">
        <f t="shared" si="786"/>
        <v/>
      </c>
      <c r="Y2826" s="309" t="str">
        <f t="shared" si="787"/>
        <v/>
      </c>
      <c r="Z2826" s="308" t="str">
        <f t="shared" si="778"/>
        <v/>
      </c>
      <c r="AA2826" s="308" t="b">
        <f t="shared" si="779"/>
        <v>1</v>
      </c>
      <c r="AB2826" s="308" t="str">
        <f t="shared" si="788"/>
        <v/>
      </c>
      <c r="AC2826" s="534" t="str">
        <f t="shared" si="789"/>
        <v/>
      </c>
      <c r="AD2826" s="752" t="str">
        <f t="shared" si="790"/>
        <v/>
      </c>
      <c r="AE2826" s="534" t="str">
        <f t="shared" si="791"/>
        <v/>
      </c>
      <c r="AF2826" s="752" t="str">
        <f t="shared" si="792"/>
        <v/>
      </c>
    </row>
    <row r="2827" spans="2:32" x14ac:dyDescent="0.25">
      <c r="B2827" s="721"/>
      <c r="C2827" s="531" t="str">
        <f>IFERROR(VLOOKUP(B2827,'מצבת ורישום גנים'!B:D,3,0),"")</f>
        <v/>
      </c>
      <c r="D2827" s="721"/>
      <c r="E2827" s="723"/>
      <c r="F2827" s="723"/>
      <c r="G2827" s="723"/>
      <c r="H2827" s="723"/>
      <c r="I2827" s="992" t="str">
        <f t="shared" si="793"/>
        <v/>
      </c>
      <c r="J2827" s="723"/>
      <c r="K2827" s="724"/>
      <c r="L2827" s="723"/>
      <c r="M2827" s="306" t="str">
        <f t="shared" si="780"/>
        <v/>
      </c>
      <c r="N2827" s="32" t="str">
        <f t="shared" si="781"/>
        <v/>
      </c>
      <c r="P2827" s="307" t="str">
        <f t="shared" si="782"/>
        <v/>
      </c>
      <c r="Q2827" s="307" t="str">
        <f t="shared" si="776"/>
        <v/>
      </c>
      <c r="R2827" s="307" t="str">
        <f t="shared" si="783"/>
        <v/>
      </c>
      <c r="S2827" s="307" t="str">
        <f t="shared" si="784"/>
        <v/>
      </c>
      <c r="T2827" s="307" t="str">
        <f t="shared" si="785"/>
        <v/>
      </c>
      <c r="U2827" s="307" t="str">
        <f t="shared" si="777"/>
        <v/>
      </c>
      <c r="V2827" s="723"/>
      <c r="X2827" s="308" t="str">
        <f t="shared" si="786"/>
        <v/>
      </c>
      <c r="Y2827" s="309" t="str">
        <f t="shared" si="787"/>
        <v/>
      </c>
      <c r="Z2827" s="308" t="str">
        <f t="shared" si="778"/>
        <v/>
      </c>
      <c r="AA2827" s="308" t="b">
        <f t="shared" si="779"/>
        <v>1</v>
      </c>
      <c r="AB2827" s="308" t="str">
        <f t="shared" si="788"/>
        <v/>
      </c>
      <c r="AC2827" s="534" t="str">
        <f t="shared" si="789"/>
        <v/>
      </c>
      <c r="AD2827" s="752" t="str">
        <f t="shared" si="790"/>
        <v/>
      </c>
      <c r="AE2827" s="534" t="str">
        <f t="shared" si="791"/>
        <v/>
      </c>
      <c r="AF2827" s="752" t="str">
        <f t="shared" si="792"/>
        <v/>
      </c>
    </row>
    <row r="2828" spans="2:32" x14ac:dyDescent="0.25">
      <c r="B2828" s="721"/>
      <c r="C2828" s="531" t="str">
        <f>IFERROR(VLOOKUP(B2828,'מצבת ורישום גנים'!B:D,3,0),"")</f>
        <v/>
      </c>
      <c r="D2828" s="721"/>
      <c r="E2828" s="723"/>
      <c r="F2828" s="723"/>
      <c r="G2828" s="723"/>
      <c r="H2828" s="723"/>
      <c r="I2828" s="992" t="str">
        <f t="shared" si="793"/>
        <v/>
      </c>
      <c r="J2828" s="723"/>
      <c r="K2828" s="724"/>
      <c r="L2828" s="723"/>
      <c r="M2828" s="306" t="str">
        <f t="shared" si="780"/>
        <v/>
      </c>
      <c r="N2828" s="32" t="str">
        <f t="shared" si="781"/>
        <v/>
      </c>
      <c r="P2828" s="307" t="str">
        <f t="shared" si="782"/>
        <v/>
      </c>
      <c r="Q2828" s="307" t="str">
        <f t="shared" si="776"/>
        <v/>
      </c>
      <c r="R2828" s="307" t="str">
        <f t="shared" si="783"/>
        <v/>
      </c>
      <c r="S2828" s="307" t="str">
        <f t="shared" si="784"/>
        <v/>
      </c>
      <c r="T2828" s="307" t="str">
        <f t="shared" si="785"/>
        <v/>
      </c>
      <c r="U2828" s="307" t="str">
        <f t="shared" si="777"/>
        <v/>
      </c>
      <c r="V2828" s="723"/>
      <c r="X2828" s="308" t="str">
        <f t="shared" si="786"/>
        <v/>
      </c>
      <c r="Y2828" s="309" t="str">
        <f t="shared" si="787"/>
        <v/>
      </c>
      <c r="Z2828" s="308" t="str">
        <f t="shared" si="778"/>
        <v/>
      </c>
      <c r="AA2828" s="308" t="b">
        <f t="shared" si="779"/>
        <v>1</v>
      </c>
      <c r="AB2828" s="308" t="str">
        <f t="shared" si="788"/>
        <v/>
      </c>
      <c r="AC2828" s="534" t="str">
        <f t="shared" si="789"/>
        <v/>
      </c>
      <c r="AD2828" s="752" t="str">
        <f t="shared" si="790"/>
        <v/>
      </c>
      <c r="AE2828" s="534" t="str">
        <f t="shared" si="791"/>
        <v/>
      </c>
      <c r="AF2828" s="752" t="str">
        <f t="shared" si="792"/>
        <v/>
      </c>
    </row>
    <row r="2829" spans="2:32" x14ac:dyDescent="0.25">
      <c r="B2829" s="721"/>
      <c r="C2829" s="531" t="str">
        <f>IFERROR(VLOOKUP(B2829,'מצבת ורישום גנים'!B:D,3,0),"")</f>
        <v/>
      </c>
      <c r="D2829" s="721"/>
      <c r="E2829" s="723"/>
      <c r="F2829" s="723"/>
      <c r="G2829" s="723"/>
      <c r="H2829" s="723"/>
      <c r="I2829" s="992" t="str">
        <f t="shared" si="793"/>
        <v/>
      </c>
      <c r="J2829" s="723"/>
      <c r="K2829" s="724"/>
      <c r="L2829" s="723"/>
      <c r="M2829" s="306" t="str">
        <f t="shared" si="780"/>
        <v/>
      </c>
      <c r="N2829" s="32" t="str">
        <f t="shared" si="781"/>
        <v/>
      </c>
      <c r="P2829" s="307" t="str">
        <f t="shared" si="782"/>
        <v/>
      </c>
      <c r="Q2829" s="307" t="str">
        <f t="shared" si="776"/>
        <v/>
      </c>
      <c r="R2829" s="307" t="str">
        <f t="shared" si="783"/>
        <v/>
      </c>
      <c r="S2829" s="307" t="str">
        <f t="shared" si="784"/>
        <v/>
      </c>
      <c r="T2829" s="307" t="str">
        <f t="shared" si="785"/>
        <v/>
      </c>
      <c r="U2829" s="307" t="str">
        <f t="shared" si="777"/>
        <v/>
      </c>
      <c r="V2829" s="723"/>
      <c r="X2829" s="308" t="str">
        <f t="shared" si="786"/>
        <v/>
      </c>
      <c r="Y2829" s="309" t="str">
        <f t="shared" si="787"/>
        <v/>
      </c>
      <c r="Z2829" s="308" t="str">
        <f t="shared" si="778"/>
        <v/>
      </c>
      <c r="AA2829" s="308" t="b">
        <f t="shared" si="779"/>
        <v>1</v>
      </c>
      <c r="AB2829" s="308" t="str">
        <f t="shared" si="788"/>
        <v/>
      </c>
      <c r="AC2829" s="534" t="str">
        <f t="shared" si="789"/>
        <v/>
      </c>
      <c r="AD2829" s="752" t="str">
        <f t="shared" si="790"/>
        <v/>
      </c>
      <c r="AE2829" s="534" t="str">
        <f t="shared" si="791"/>
        <v/>
      </c>
      <c r="AF2829" s="752" t="str">
        <f t="shared" si="792"/>
        <v/>
      </c>
    </row>
    <row r="2830" spans="2:32" x14ac:dyDescent="0.25">
      <c r="B2830" s="721"/>
      <c r="C2830" s="531" t="str">
        <f>IFERROR(VLOOKUP(B2830,'מצבת ורישום גנים'!B:D,3,0),"")</f>
        <v/>
      </c>
      <c r="D2830" s="721"/>
      <c r="E2830" s="723"/>
      <c r="F2830" s="723"/>
      <c r="G2830" s="723"/>
      <c r="H2830" s="723"/>
      <c r="I2830" s="992" t="str">
        <f t="shared" si="793"/>
        <v/>
      </c>
      <c r="J2830" s="723"/>
      <c r="K2830" s="724"/>
      <c r="L2830" s="723"/>
      <c r="M2830" s="306" t="str">
        <f t="shared" si="780"/>
        <v/>
      </c>
      <c r="N2830" s="32" t="str">
        <f t="shared" si="781"/>
        <v/>
      </c>
      <c r="P2830" s="307" t="str">
        <f t="shared" si="782"/>
        <v/>
      </c>
      <c r="Q2830" s="307" t="str">
        <f t="shared" si="776"/>
        <v/>
      </c>
      <c r="R2830" s="307" t="str">
        <f t="shared" si="783"/>
        <v/>
      </c>
      <c r="S2830" s="307" t="str">
        <f t="shared" si="784"/>
        <v/>
      </c>
      <c r="T2830" s="307" t="str">
        <f t="shared" si="785"/>
        <v/>
      </c>
      <c r="U2830" s="307" t="str">
        <f t="shared" si="777"/>
        <v/>
      </c>
      <c r="V2830" s="723"/>
      <c r="X2830" s="308" t="str">
        <f t="shared" si="786"/>
        <v/>
      </c>
      <c r="Y2830" s="309" t="str">
        <f t="shared" si="787"/>
        <v/>
      </c>
      <c r="Z2830" s="308" t="str">
        <f t="shared" si="778"/>
        <v/>
      </c>
      <c r="AA2830" s="308" t="b">
        <f t="shared" si="779"/>
        <v>1</v>
      </c>
      <c r="AB2830" s="308" t="str">
        <f t="shared" si="788"/>
        <v/>
      </c>
      <c r="AC2830" s="534" t="str">
        <f t="shared" si="789"/>
        <v/>
      </c>
      <c r="AD2830" s="752" t="str">
        <f t="shared" si="790"/>
        <v/>
      </c>
      <c r="AE2830" s="534" t="str">
        <f t="shared" si="791"/>
        <v/>
      </c>
      <c r="AF2830" s="752" t="str">
        <f t="shared" si="792"/>
        <v/>
      </c>
    </row>
    <row r="2831" spans="2:32" x14ac:dyDescent="0.25">
      <c r="B2831" s="721"/>
      <c r="C2831" s="531" t="str">
        <f>IFERROR(VLOOKUP(B2831,'מצבת ורישום גנים'!B:D,3,0),"")</f>
        <v/>
      </c>
      <c r="D2831" s="721"/>
      <c r="E2831" s="723"/>
      <c r="F2831" s="723"/>
      <c r="G2831" s="723"/>
      <c r="H2831" s="723"/>
      <c r="I2831" s="992" t="str">
        <f t="shared" si="793"/>
        <v/>
      </c>
      <c r="J2831" s="723"/>
      <c r="K2831" s="724"/>
      <c r="L2831" s="723"/>
      <c r="M2831" s="306" t="str">
        <f t="shared" si="780"/>
        <v/>
      </c>
      <c r="N2831" s="32" t="str">
        <f t="shared" si="781"/>
        <v/>
      </c>
      <c r="P2831" s="307" t="str">
        <f t="shared" si="782"/>
        <v/>
      </c>
      <c r="Q2831" s="307" t="str">
        <f t="shared" si="776"/>
        <v/>
      </c>
      <c r="R2831" s="307" t="str">
        <f t="shared" si="783"/>
        <v/>
      </c>
      <c r="S2831" s="307" t="str">
        <f t="shared" si="784"/>
        <v/>
      </c>
      <c r="T2831" s="307" t="str">
        <f t="shared" si="785"/>
        <v/>
      </c>
      <c r="U2831" s="307" t="str">
        <f t="shared" si="777"/>
        <v/>
      </c>
      <c r="V2831" s="723"/>
      <c r="X2831" s="308" t="str">
        <f t="shared" si="786"/>
        <v/>
      </c>
      <c r="Y2831" s="309" t="str">
        <f t="shared" si="787"/>
        <v/>
      </c>
      <c r="Z2831" s="308" t="str">
        <f t="shared" si="778"/>
        <v/>
      </c>
      <c r="AA2831" s="308" t="b">
        <f t="shared" si="779"/>
        <v>1</v>
      </c>
      <c r="AB2831" s="308" t="str">
        <f t="shared" si="788"/>
        <v/>
      </c>
      <c r="AC2831" s="534" t="str">
        <f t="shared" si="789"/>
        <v/>
      </c>
      <c r="AD2831" s="752" t="str">
        <f t="shared" si="790"/>
        <v/>
      </c>
      <c r="AE2831" s="534" t="str">
        <f t="shared" si="791"/>
        <v/>
      </c>
      <c r="AF2831" s="752" t="str">
        <f t="shared" si="792"/>
        <v/>
      </c>
    </row>
    <row r="2832" spans="2:32" x14ac:dyDescent="0.25">
      <c r="B2832" s="721"/>
      <c r="C2832" s="531" t="str">
        <f>IFERROR(VLOOKUP(B2832,'מצבת ורישום גנים'!B:D,3,0),"")</f>
        <v/>
      </c>
      <c r="D2832" s="721"/>
      <c r="E2832" s="723"/>
      <c r="F2832" s="723"/>
      <c r="G2832" s="723"/>
      <c r="H2832" s="723"/>
      <c r="I2832" s="992" t="str">
        <f t="shared" si="793"/>
        <v/>
      </c>
      <c r="J2832" s="723"/>
      <c r="K2832" s="724"/>
      <c r="L2832" s="723"/>
      <c r="M2832" s="306" t="str">
        <f t="shared" si="780"/>
        <v/>
      </c>
      <c r="N2832" s="32" t="str">
        <f t="shared" si="781"/>
        <v/>
      </c>
      <c r="P2832" s="307" t="str">
        <f t="shared" si="782"/>
        <v/>
      </c>
      <c r="Q2832" s="307" t="str">
        <f t="shared" ref="Q2832:Q2895" si="794">IF(J2832="","",IFERROR(IF(OR(H2832="גננת",H2832="מורה",H2832="רכז",H2832="רכזת גן",H2832="רכז גן",H2832="רכז בית ספר",H2832="רכזת בית ספר"),IF(J2832&gt;=75,"תקין","לא תקין"),IF(H2832="סייעת ממשיכה",IF(J2832&gt;=30,"תקין","לא תקין"),IF(H2832="סייעת רפואית/אישית",IF(J2832&gt;=12.5,"תקין","לא תקין"),IF(H2832="סייעת חדשה",IF(J2832&gt;=37,"תקין","לא תקין"),IF(OR(H2832&lt;&gt;"מורה",H2832&lt;&gt;"גננת",H2832&lt;&gt;"סייעת"),IF(J2832&gt;=30.61,"תקין","לא תקין"),"לא תקין"))))),""))</f>
        <v/>
      </c>
      <c r="R2832" s="307" t="str">
        <f t="shared" si="783"/>
        <v/>
      </c>
      <c r="S2832" s="307" t="str">
        <f t="shared" si="784"/>
        <v/>
      </c>
      <c r="T2832" s="307" t="str">
        <f t="shared" si="785"/>
        <v/>
      </c>
      <c r="U2832" s="307" t="str">
        <f t="shared" ref="U2832:U2895" si="795">IF(D2832="","",IF(Z2832&gt;1,IF(SUMIF(D:D,D2832,L:L)&gt;90,"לא תקין","תקין"),"תקין"))</f>
        <v/>
      </c>
      <c r="V2832" s="723"/>
      <c r="X2832" s="308" t="str">
        <f t="shared" si="786"/>
        <v/>
      </c>
      <c r="Y2832" s="309" t="str">
        <f t="shared" si="787"/>
        <v/>
      </c>
      <c r="Z2832" s="308" t="str">
        <f t="shared" ref="Z2832:Z2895" si="796">IF(D2832="","",COUNTIF(D:D,D2832))</f>
        <v/>
      </c>
      <c r="AA2832" s="308" t="b">
        <f t="shared" ref="AA2832:AA2895" si="797">MOD(MID(REPT(0,9-LEN(D2832))&amp;D2832,1,1)+MID("0246813579",MID(REPT(0,9-LEN(D2832))&amp;D2832,2,1)+1,1)+MID(REPT(0,9-LEN(D2832))&amp;D2832,3,1)+MID("0246813579",MID(REPT(0,9-LEN(D2832))&amp;D2832,4,1)+1,1)+MID(REPT(0,9-LEN(D2832))&amp;D2832,5,1)+MID("0246813579",MID(REPT(0,9-LEN(D2832))&amp;D2832,6,1)+1,1)+MID(REPT(0,9-LEN(D2832))&amp;D2832,7,1)+MID("0246813579",MID(REPT(0,9-LEN(D2832))&amp;D2832,8,1)+1,1)+MID(REPT(0,9-LEN(D2832))&amp;D2832,9,1),10)=0</f>
        <v>1</v>
      </c>
      <c r="AB2832" s="308" t="str">
        <f t="shared" si="788"/>
        <v/>
      </c>
      <c r="AC2832" s="534" t="str">
        <f t="shared" si="789"/>
        <v/>
      </c>
      <c r="AD2832" s="752" t="str">
        <f t="shared" si="790"/>
        <v/>
      </c>
      <c r="AE2832" s="534" t="str">
        <f t="shared" si="791"/>
        <v/>
      </c>
      <c r="AF2832" s="752" t="str">
        <f t="shared" si="792"/>
        <v/>
      </c>
    </row>
    <row r="2833" spans="2:32" x14ac:dyDescent="0.25">
      <c r="B2833" s="721"/>
      <c r="C2833" s="531" t="str">
        <f>IFERROR(VLOOKUP(B2833,'מצבת ורישום גנים'!B:D,3,0),"")</f>
        <v/>
      </c>
      <c r="D2833" s="721"/>
      <c r="E2833" s="723"/>
      <c r="F2833" s="723"/>
      <c r="G2833" s="723"/>
      <c r="H2833" s="723"/>
      <c r="I2833" s="992" t="str">
        <f t="shared" si="793"/>
        <v/>
      </c>
      <c r="J2833" s="723"/>
      <c r="K2833" s="724"/>
      <c r="L2833" s="723"/>
      <c r="M2833" s="306" t="str">
        <f t="shared" ref="M2833:M2896" si="798">IF(AND(L2833&gt;0,K2833&gt;0),K2833*L2833,"")</f>
        <v/>
      </c>
      <c r="N2833" s="32" t="str">
        <f t="shared" ref="N2833:N2896" si="799">TEXT(LEFT(H2833,2),0)</f>
        <v/>
      </c>
      <c r="P2833" s="307" t="str">
        <f t="shared" ref="P2833:P2896" si="800">IF(D2833="","",IF(AA2833=FALSE,"לא תקין","תקין"))</f>
        <v/>
      </c>
      <c r="Q2833" s="307" t="str">
        <f t="shared" si="794"/>
        <v/>
      </c>
      <c r="R2833" s="307" t="str">
        <f t="shared" ref="R2833:R2896" si="801">IF(K2833="","",IF(OR(Y2833&lt;100%,Y2833&gt;140%),"לא תקין","תקין"))</f>
        <v/>
      </c>
      <c r="S2833" s="307" t="str">
        <f t="shared" ref="S2833:S2896" si="802">IF(J2833="","",IFERROR(IF(J2833&gt;120,"לא תקין","תקין"),""))</f>
        <v/>
      </c>
      <c r="T2833" s="307" t="str">
        <f t="shared" ref="T2833:T2896" si="803">IF(L2833="","",IF(H2833="","יש להזין איש צוות",IF(OR(H2833="מורה",H2833="גננת",H2833="רכז גן",H2833="רכזת גן",H2833="סייעת ממשיכה",H2833="סייעת חדשה",H2833="מדצית",H2833="מדצ",H2833="מדריך",H2833="מדריכה",H2833="תוספת כח אדם"),IF(L2833&lt;=90,"תקין","לא תקין"),IF(OR(H2833="רכז בית ספר",H2833="רכזת תכנית בבית הספר",H2833="רכזת בית ספר"),IF(L2833&lt;=114,"תקין","לא תקין"),IF(OR(H2833="סגנית רכזת מעל 150",H2833="סגן רכז"),IF(L2833&lt;=93,"תקין","לא תקין"),"לא תקין")))))</f>
        <v/>
      </c>
      <c r="U2833" s="307" t="str">
        <f t="shared" si="795"/>
        <v/>
      </c>
      <c r="V2833" s="723"/>
      <c r="X2833" s="308" t="str">
        <f t="shared" ref="X2833:X2896" si="804">IF(M2833="","",IF(OR(R2833="לא תקין",S2833="לא תקין",T2833="לא תקין",,U2833="לא תקין"),"לא תקין","תקין"))</f>
        <v/>
      </c>
      <c r="Y2833" s="309" t="str">
        <f t="shared" ref="Y2833:Y2896" si="805">IFERROR(IF(J2833="","",K2833/J2833),"")</f>
        <v/>
      </c>
      <c r="Z2833" s="308" t="str">
        <f t="shared" si="796"/>
        <v/>
      </c>
      <c r="AA2833" s="308" t="b">
        <f t="shared" si="797"/>
        <v>1</v>
      </c>
      <c r="AB2833" s="308" t="str">
        <f t="shared" ref="AB2833:AB2896" si="806">IF(H2833="גננת",IF(J2833&lt;75,"לא תקין","תקין"),"")</f>
        <v/>
      </c>
      <c r="AC2833" s="534" t="str">
        <f t="shared" ref="AC2833:AC2896" si="807">IF(B2833&lt;&gt;"",B2833&amp;H2833,"")</f>
        <v/>
      </c>
      <c r="AD2833" s="752" t="str">
        <f t="shared" ref="AD2833:AD2896" si="808">M2833</f>
        <v/>
      </c>
      <c r="AE2833" s="534" t="str">
        <f t="shared" ref="AE2833:AE2896" si="809">IF(B2833&lt;&gt;"",B2833&amp;LEFT(H2833,5),"")</f>
        <v/>
      </c>
      <c r="AF2833" s="752" t="str">
        <f t="shared" ref="AF2833:AF2896" si="810">M2833</f>
        <v/>
      </c>
    </row>
    <row r="2834" spans="2:32" x14ac:dyDescent="0.25">
      <c r="B2834" s="721"/>
      <c r="C2834" s="531" t="str">
        <f>IFERROR(VLOOKUP(B2834,'מצבת ורישום גנים'!B:D,3,0),"")</f>
        <v/>
      </c>
      <c r="D2834" s="721"/>
      <c r="E2834" s="723"/>
      <c r="F2834" s="723"/>
      <c r="G2834" s="723"/>
      <c r="H2834" s="723"/>
      <c r="I2834" s="992" t="str">
        <f t="shared" ref="I2834:I2897" si="811">SUBSTITUTE(IFERROR(IF(H2834="מדצ","מדצ/ית",IF(OR(H2834="סייעת ממשיכה",H2834="סייעת חדשה",H2834="סייעת רפואית/אישית"),"סייעת",IF(H2834="רכזת גן","רכזת גן"))),""),"FALSE","")</f>
        <v/>
      </c>
      <c r="J2834" s="723"/>
      <c r="K2834" s="724"/>
      <c r="L2834" s="723"/>
      <c r="M2834" s="306" t="str">
        <f t="shared" si="798"/>
        <v/>
      </c>
      <c r="N2834" s="32" t="str">
        <f t="shared" si="799"/>
        <v/>
      </c>
      <c r="P2834" s="307" t="str">
        <f t="shared" si="800"/>
        <v/>
      </c>
      <c r="Q2834" s="307" t="str">
        <f t="shared" si="794"/>
        <v/>
      </c>
      <c r="R2834" s="307" t="str">
        <f t="shared" si="801"/>
        <v/>
      </c>
      <c r="S2834" s="307" t="str">
        <f t="shared" si="802"/>
        <v/>
      </c>
      <c r="T2834" s="307" t="str">
        <f t="shared" si="803"/>
        <v/>
      </c>
      <c r="U2834" s="307" t="str">
        <f t="shared" si="795"/>
        <v/>
      </c>
      <c r="V2834" s="723"/>
      <c r="X2834" s="308" t="str">
        <f t="shared" si="804"/>
        <v/>
      </c>
      <c r="Y2834" s="309" t="str">
        <f t="shared" si="805"/>
        <v/>
      </c>
      <c r="Z2834" s="308" t="str">
        <f t="shared" si="796"/>
        <v/>
      </c>
      <c r="AA2834" s="308" t="b">
        <f t="shared" si="797"/>
        <v>1</v>
      </c>
      <c r="AB2834" s="308" t="str">
        <f t="shared" si="806"/>
        <v/>
      </c>
      <c r="AC2834" s="534" t="str">
        <f t="shared" si="807"/>
        <v/>
      </c>
      <c r="AD2834" s="752" t="str">
        <f t="shared" si="808"/>
        <v/>
      </c>
      <c r="AE2834" s="534" t="str">
        <f t="shared" si="809"/>
        <v/>
      </c>
      <c r="AF2834" s="752" t="str">
        <f t="shared" si="810"/>
        <v/>
      </c>
    </row>
    <row r="2835" spans="2:32" x14ac:dyDescent="0.25">
      <c r="B2835" s="721"/>
      <c r="C2835" s="531" t="str">
        <f>IFERROR(VLOOKUP(B2835,'מצבת ורישום גנים'!B:D,3,0),"")</f>
        <v/>
      </c>
      <c r="D2835" s="721"/>
      <c r="E2835" s="723"/>
      <c r="F2835" s="723"/>
      <c r="G2835" s="723"/>
      <c r="H2835" s="723"/>
      <c r="I2835" s="992" t="str">
        <f t="shared" si="811"/>
        <v/>
      </c>
      <c r="J2835" s="723"/>
      <c r="K2835" s="724"/>
      <c r="L2835" s="723"/>
      <c r="M2835" s="306" t="str">
        <f t="shared" si="798"/>
        <v/>
      </c>
      <c r="N2835" s="32" t="str">
        <f t="shared" si="799"/>
        <v/>
      </c>
      <c r="P2835" s="307" t="str">
        <f t="shared" si="800"/>
        <v/>
      </c>
      <c r="Q2835" s="307" t="str">
        <f t="shared" si="794"/>
        <v/>
      </c>
      <c r="R2835" s="307" t="str">
        <f t="shared" si="801"/>
        <v/>
      </c>
      <c r="S2835" s="307" t="str">
        <f t="shared" si="802"/>
        <v/>
      </c>
      <c r="T2835" s="307" t="str">
        <f t="shared" si="803"/>
        <v/>
      </c>
      <c r="U2835" s="307" t="str">
        <f t="shared" si="795"/>
        <v/>
      </c>
      <c r="V2835" s="723"/>
      <c r="X2835" s="308" t="str">
        <f t="shared" si="804"/>
        <v/>
      </c>
      <c r="Y2835" s="309" t="str">
        <f t="shared" si="805"/>
        <v/>
      </c>
      <c r="Z2835" s="308" t="str">
        <f t="shared" si="796"/>
        <v/>
      </c>
      <c r="AA2835" s="308" t="b">
        <f t="shared" si="797"/>
        <v>1</v>
      </c>
      <c r="AB2835" s="308" t="str">
        <f t="shared" si="806"/>
        <v/>
      </c>
      <c r="AC2835" s="534" t="str">
        <f t="shared" si="807"/>
        <v/>
      </c>
      <c r="AD2835" s="752" t="str">
        <f t="shared" si="808"/>
        <v/>
      </c>
      <c r="AE2835" s="534" t="str">
        <f t="shared" si="809"/>
        <v/>
      </c>
      <c r="AF2835" s="752" t="str">
        <f t="shared" si="810"/>
        <v/>
      </c>
    </row>
    <row r="2836" spans="2:32" x14ac:dyDescent="0.25">
      <c r="B2836" s="721"/>
      <c r="C2836" s="531" t="str">
        <f>IFERROR(VLOOKUP(B2836,'מצבת ורישום גנים'!B:D,3,0),"")</f>
        <v/>
      </c>
      <c r="D2836" s="721"/>
      <c r="E2836" s="723"/>
      <c r="F2836" s="723"/>
      <c r="G2836" s="723"/>
      <c r="H2836" s="723"/>
      <c r="I2836" s="992" t="str">
        <f t="shared" si="811"/>
        <v/>
      </c>
      <c r="J2836" s="723"/>
      <c r="K2836" s="724"/>
      <c r="L2836" s="723"/>
      <c r="M2836" s="306" t="str">
        <f t="shared" si="798"/>
        <v/>
      </c>
      <c r="N2836" s="32" t="str">
        <f t="shared" si="799"/>
        <v/>
      </c>
      <c r="P2836" s="307" t="str">
        <f t="shared" si="800"/>
        <v/>
      </c>
      <c r="Q2836" s="307" t="str">
        <f t="shared" si="794"/>
        <v/>
      </c>
      <c r="R2836" s="307" t="str">
        <f t="shared" si="801"/>
        <v/>
      </c>
      <c r="S2836" s="307" t="str">
        <f t="shared" si="802"/>
        <v/>
      </c>
      <c r="T2836" s="307" t="str">
        <f t="shared" si="803"/>
        <v/>
      </c>
      <c r="U2836" s="307" t="str">
        <f t="shared" si="795"/>
        <v/>
      </c>
      <c r="V2836" s="723"/>
      <c r="X2836" s="308" t="str">
        <f t="shared" si="804"/>
        <v/>
      </c>
      <c r="Y2836" s="309" t="str">
        <f t="shared" si="805"/>
        <v/>
      </c>
      <c r="Z2836" s="308" t="str">
        <f t="shared" si="796"/>
        <v/>
      </c>
      <c r="AA2836" s="308" t="b">
        <f t="shared" si="797"/>
        <v>1</v>
      </c>
      <c r="AB2836" s="308" t="str">
        <f t="shared" si="806"/>
        <v/>
      </c>
      <c r="AC2836" s="534" t="str">
        <f t="shared" si="807"/>
        <v/>
      </c>
      <c r="AD2836" s="752" t="str">
        <f t="shared" si="808"/>
        <v/>
      </c>
      <c r="AE2836" s="534" t="str">
        <f t="shared" si="809"/>
        <v/>
      </c>
      <c r="AF2836" s="752" t="str">
        <f t="shared" si="810"/>
        <v/>
      </c>
    </row>
    <row r="2837" spans="2:32" x14ac:dyDescent="0.25">
      <c r="B2837" s="721"/>
      <c r="C2837" s="531" t="str">
        <f>IFERROR(VLOOKUP(B2837,'מצבת ורישום גנים'!B:D,3,0),"")</f>
        <v/>
      </c>
      <c r="D2837" s="721"/>
      <c r="E2837" s="723"/>
      <c r="F2837" s="723"/>
      <c r="G2837" s="723"/>
      <c r="H2837" s="723"/>
      <c r="I2837" s="992" t="str">
        <f t="shared" si="811"/>
        <v/>
      </c>
      <c r="J2837" s="723"/>
      <c r="K2837" s="724"/>
      <c r="L2837" s="723"/>
      <c r="M2837" s="306" t="str">
        <f t="shared" si="798"/>
        <v/>
      </c>
      <c r="N2837" s="32" t="str">
        <f t="shared" si="799"/>
        <v/>
      </c>
      <c r="P2837" s="307" t="str">
        <f t="shared" si="800"/>
        <v/>
      </c>
      <c r="Q2837" s="307" t="str">
        <f t="shared" si="794"/>
        <v/>
      </c>
      <c r="R2837" s="307" t="str">
        <f t="shared" si="801"/>
        <v/>
      </c>
      <c r="S2837" s="307" t="str">
        <f t="shared" si="802"/>
        <v/>
      </c>
      <c r="T2837" s="307" t="str">
        <f t="shared" si="803"/>
        <v/>
      </c>
      <c r="U2837" s="307" t="str">
        <f t="shared" si="795"/>
        <v/>
      </c>
      <c r="V2837" s="723"/>
      <c r="X2837" s="308" t="str">
        <f t="shared" si="804"/>
        <v/>
      </c>
      <c r="Y2837" s="309" t="str">
        <f t="shared" si="805"/>
        <v/>
      </c>
      <c r="Z2837" s="308" t="str">
        <f t="shared" si="796"/>
        <v/>
      </c>
      <c r="AA2837" s="308" t="b">
        <f t="shared" si="797"/>
        <v>1</v>
      </c>
      <c r="AB2837" s="308" t="str">
        <f t="shared" si="806"/>
        <v/>
      </c>
      <c r="AC2837" s="534" t="str">
        <f t="shared" si="807"/>
        <v/>
      </c>
      <c r="AD2837" s="752" t="str">
        <f t="shared" si="808"/>
        <v/>
      </c>
      <c r="AE2837" s="534" t="str">
        <f t="shared" si="809"/>
        <v/>
      </c>
      <c r="AF2837" s="752" t="str">
        <f t="shared" si="810"/>
        <v/>
      </c>
    </row>
    <row r="2838" spans="2:32" x14ac:dyDescent="0.25">
      <c r="B2838" s="721"/>
      <c r="C2838" s="531" t="str">
        <f>IFERROR(VLOOKUP(B2838,'מצבת ורישום גנים'!B:D,3,0),"")</f>
        <v/>
      </c>
      <c r="D2838" s="721"/>
      <c r="E2838" s="723"/>
      <c r="F2838" s="723"/>
      <c r="G2838" s="723"/>
      <c r="H2838" s="723"/>
      <c r="I2838" s="992" t="str">
        <f t="shared" si="811"/>
        <v/>
      </c>
      <c r="J2838" s="723"/>
      <c r="K2838" s="724"/>
      <c r="L2838" s="723"/>
      <c r="M2838" s="306" t="str">
        <f t="shared" si="798"/>
        <v/>
      </c>
      <c r="N2838" s="32" t="str">
        <f t="shared" si="799"/>
        <v/>
      </c>
      <c r="P2838" s="307" t="str">
        <f t="shared" si="800"/>
        <v/>
      </c>
      <c r="Q2838" s="307" t="str">
        <f t="shared" si="794"/>
        <v/>
      </c>
      <c r="R2838" s="307" t="str">
        <f t="shared" si="801"/>
        <v/>
      </c>
      <c r="S2838" s="307" t="str">
        <f t="shared" si="802"/>
        <v/>
      </c>
      <c r="T2838" s="307" t="str">
        <f t="shared" si="803"/>
        <v/>
      </c>
      <c r="U2838" s="307" t="str">
        <f t="shared" si="795"/>
        <v/>
      </c>
      <c r="V2838" s="723"/>
      <c r="X2838" s="308" t="str">
        <f t="shared" si="804"/>
        <v/>
      </c>
      <c r="Y2838" s="309" t="str">
        <f t="shared" si="805"/>
        <v/>
      </c>
      <c r="Z2838" s="308" t="str">
        <f t="shared" si="796"/>
        <v/>
      </c>
      <c r="AA2838" s="308" t="b">
        <f t="shared" si="797"/>
        <v>1</v>
      </c>
      <c r="AB2838" s="308" t="str">
        <f t="shared" si="806"/>
        <v/>
      </c>
      <c r="AC2838" s="534" t="str">
        <f t="shared" si="807"/>
        <v/>
      </c>
      <c r="AD2838" s="752" t="str">
        <f t="shared" si="808"/>
        <v/>
      </c>
      <c r="AE2838" s="534" t="str">
        <f t="shared" si="809"/>
        <v/>
      </c>
      <c r="AF2838" s="752" t="str">
        <f t="shared" si="810"/>
        <v/>
      </c>
    </row>
    <row r="2839" spans="2:32" x14ac:dyDescent="0.25">
      <c r="B2839" s="721"/>
      <c r="C2839" s="531" t="str">
        <f>IFERROR(VLOOKUP(B2839,'מצבת ורישום גנים'!B:D,3,0),"")</f>
        <v/>
      </c>
      <c r="D2839" s="721"/>
      <c r="E2839" s="723"/>
      <c r="F2839" s="723"/>
      <c r="G2839" s="723"/>
      <c r="H2839" s="723"/>
      <c r="I2839" s="992" t="str">
        <f t="shared" si="811"/>
        <v/>
      </c>
      <c r="J2839" s="723"/>
      <c r="K2839" s="724"/>
      <c r="L2839" s="723"/>
      <c r="M2839" s="306" t="str">
        <f t="shared" si="798"/>
        <v/>
      </c>
      <c r="N2839" s="32" t="str">
        <f t="shared" si="799"/>
        <v/>
      </c>
      <c r="P2839" s="307" t="str">
        <f t="shared" si="800"/>
        <v/>
      </c>
      <c r="Q2839" s="307" t="str">
        <f t="shared" si="794"/>
        <v/>
      </c>
      <c r="R2839" s="307" t="str">
        <f t="shared" si="801"/>
        <v/>
      </c>
      <c r="S2839" s="307" t="str">
        <f t="shared" si="802"/>
        <v/>
      </c>
      <c r="T2839" s="307" t="str">
        <f t="shared" si="803"/>
        <v/>
      </c>
      <c r="U2839" s="307" t="str">
        <f t="shared" si="795"/>
        <v/>
      </c>
      <c r="V2839" s="723"/>
      <c r="X2839" s="308" t="str">
        <f t="shared" si="804"/>
        <v/>
      </c>
      <c r="Y2839" s="309" t="str">
        <f t="shared" si="805"/>
        <v/>
      </c>
      <c r="Z2839" s="308" t="str">
        <f t="shared" si="796"/>
        <v/>
      </c>
      <c r="AA2839" s="308" t="b">
        <f t="shared" si="797"/>
        <v>1</v>
      </c>
      <c r="AB2839" s="308" t="str">
        <f t="shared" si="806"/>
        <v/>
      </c>
      <c r="AC2839" s="534" t="str">
        <f t="shared" si="807"/>
        <v/>
      </c>
      <c r="AD2839" s="752" t="str">
        <f t="shared" si="808"/>
        <v/>
      </c>
      <c r="AE2839" s="534" t="str">
        <f t="shared" si="809"/>
        <v/>
      </c>
      <c r="AF2839" s="752" t="str">
        <f t="shared" si="810"/>
        <v/>
      </c>
    </row>
    <row r="2840" spans="2:32" x14ac:dyDescent="0.25">
      <c r="B2840" s="721"/>
      <c r="C2840" s="531" t="str">
        <f>IFERROR(VLOOKUP(B2840,'מצבת ורישום גנים'!B:D,3,0),"")</f>
        <v/>
      </c>
      <c r="D2840" s="721"/>
      <c r="E2840" s="723"/>
      <c r="F2840" s="723"/>
      <c r="G2840" s="723"/>
      <c r="H2840" s="723"/>
      <c r="I2840" s="992" t="str">
        <f t="shared" si="811"/>
        <v/>
      </c>
      <c r="J2840" s="723"/>
      <c r="K2840" s="724"/>
      <c r="L2840" s="723"/>
      <c r="M2840" s="306" t="str">
        <f t="shared" si="798"/>
        <v/>
      </c>
      <c r="N2840" s="32" t="str">
        <f t="shared" si="799"/>
        <v/>
      </c>
      <c r="P2840" s="307" t="str">
        <f t="shared" si="800"/>
        <v/>
      </c>
      <c r="Q2840" s="307" t="str">
        <f t="shared" si="794"/>
        <v/>
      </c>
      <c r="R2840" s="307" t="str">
        <f t="shared" si="801"/>
        <v/>
      </c>
      <c r="S2840" s="307" t="str">
        <f t="shared" si="802"/>
        <v/>
      </c>
      <c r="T2840" s="307" t="str">
        <f t="shared" si="803"/>
        <v/>
      </c>
      <c r="U2840" s="307" t="str">
        <f t="shared" si="795"/>
        <v/>
      </c>
      <c r="V2840" s="723"/>
      <c r="X2840" s="308" t="str">
        <f t="shared" si="804"/>
        <v/>
      </c>
      <c r="Y2840" s="309" t="str">
        <f t="shared" si="805"/>
        <v/>
      </c>
      <c r="Z2840" s="308" t="str">
        <f t="shared" si="796"/>
        <v/>
      </c>
      <c r="AA2840" s="308" t="b">
        <f t="shared" si="797"/>
        <v>1</v>
      </c>
      <c r="AB2840" s="308" t="str">
        <f t="shared" si="806"/>
        <v/>
      </c>
      <c r="AC2840" s="534" t="str">
        <f t="shared" si="807"/>
        <v/>
      </c>
      <c r="AD2840" s="752" t="str">
        <f t="shared" si="808"/>
        <v/>
      </c>
      <c r="AE2840" s="534" t="str">
        <f t="shared" si="809"/>
        <v/>
      </c>
      <c r="AF2840" s="752" t="str">
        <f t="shared" si="810"/>
        <v/>
      </c>
    </row>
    <row r="2841" spans="2:32" x14ac:dyDescent="0.25">
      <c r="B2841" s="721"/>
      <c r="C2841" s="531" t="str">
        <f>IFERROR(VLOOKUP(B2841,'מצבת ורישום גנים'!B:D,3,0),"")</f>
        <v/>
      </c>
      <c r="D2841" s="721"/>
      <c r="E2841" s="723"/>
      <c r="F2841" s="723"/>
      <c r="G2841" s="723"/>
      <c r="H2841" s="723"/>
      <c r="I2841" s="992" t="str">
        <f t="shared" si="811"/>
        <v/>
      </c>
      <c r="J2841" s="723"/>
      <c r="K2841" s="724"/>
      <c r="L2841" s="723"/>
      <c r="M2841" s="306" t="str">
        <f t="shared" si="798"/>
        <v/>
      </c>
      <c r="N2841" s="32" t="str">
        <f t="shared" si="799"/>
        <v/>
      </c>
      <c r="P2841" s="307" t="str">
        <f t="shared" si="800"/>
        <v/>
      </c>
      <c r="Q2841" s="307" t="str">
        <f t="shared" si="794"/>
        <v/>
      </c>
      <c r="R2841" s="307" t="str">
        <f t="shared" si="801"/>
        <v/>
      </c>
      <c r="S2841" s="307" t="str">
        <f t="shared" si="802"/>
        <v/>
      </c>
      <c r="T2841" s="307" t="str">
        <f t="shared" si="803"/>
        <v/>
      </c>
      <c r="U2841" s="307" t="str">
        <f t="shared" si="795"/>
        <v/>
      </c>
      <c r="V2841" s="723"/>
      <c r="X2841" s="308" t="str">
        <f t="shared" si="804"/>
        <v/>
      </c>
      <c r="Y2841" s="309" t="str">
        <f t="shared" si="805"/>
        <v/>
      </c>
      <c r="Z2841" s="308" t="str">
        <f t="shared" si="796"/>
        <v/>
      </c>
      <c r="AA2841" s="308" t="b">
        <f t="shared" si="797"/>
        <v>1</v>
      </c>
      <c r="AB2841" s="308" t="str">
        <f t="shared" si="806"/>
        <v/>
      </c>
      <c r="AC2841" s="534" t="str">
        <f t="shared" si="807"/>
        <v/>
      </c>
      <c r="AD2841" s="752" t="str">
        <f t="shared" si="808"/>
        <v/>
      </c>
      <c r="AE2841" s="534" t="str">
        <f t="shared" si="809"/>
        <v/>
      </c>
      <c r="AF2841" s="752" t="str">
        <f t="shared" si="810"/>
        <v/>
      </c>
    </row>
    <row r="2842" spans="2:32" x14ac:dyDescent="0.25">
      <c r="B2842" s="721"/>
      <c r="C2842" s="531" t="str">
        <f>IFERROR(VLOOKUP(B2842,'מצבת ורישום גנים'!B:D,3,0),"")</f>
        <v/>
      </c>
      <c r="D2842" s="721"/>
      <c r="E2842" s="723"/>
      <c r="F2842" s="723"/>
      <c r="G2842" s="723"/>
      <c r="H2842" s="723"/>
      <c r="I2842" s="992" t="str">
        <f t="shared" si="811"/>
        <v/>
      </c>
      <c r="J2842" s="723"/>
      <c r="K2842" s="724"/>
      <c r="L2842" s="723"/>
      <c r="M2842" s="306" t="str">
        <f t="shared" si="798"/>
        <v/>
      </c>
      <c r="N2842" s="32" t="str">
        <f t="shared" si="799"/>
        <v/>
      </c>
      <c r="P2842" s="307" t="str">
        <f t="shared" si="800"/>
        <v/>
      </c>
      <c r="Q2842" s="307" t="str">
        <f t="shared" si="794"/>
        <v/>
      </c>
      <c r="R2842" s="307" t="str">
        <f t="shared" si="801"/>
        <v/>
      </c>
      <c r="S2842" s="307" t="str">
        <f t="shared" si="802"/>
        <v/>
      </c>
      <c r="T2842" s="307" t="str">
        <f t="shared" si="803"/>
        <v/>
      </c>
      <c r="U2842" s="307" t="str">
        <f t="shared" si="795"/>
        <v/>
      </c>
      <c r="V2842" s="723"/>
      <c r="X2842" s="308" t="str">
        <f t="shared" si="804"/>
        <v/>
      </c>
      <c r="Y2842" s="309" t="str">
        <f t="shared" si="805"/>
        <v/>
      </c>
      <c r="Z2842" s="308" t="str">
        <f t="shared" si="796"/>
        <v/>
      </c>
      <c r="AA2842" s="308" t="b">
        <f t="shared" si="797"/>
        <v>1</v>
      </c>
      <c r="AB2842" s="308" t="str">
        <f t="shared" si="806"/>
        <v/>
      </c>
      <c r="AC2842" s="534" t="str">
        <f t="shared" si="807"/>
        <v/>
      </c>
      <c r="AD2842" s="752" t="str">
        <f t="shared" si="808"/>
        <v/>
      </c>
      <c r="AE2842" s="534" t="str">
        <f t="shared" si="809"/>
        <v/>
      </c>
      <c r="AF2842" s="752" t="str">
        <f t="shared" si="810"/>
        <v/>
      </c>
    </row>
    <row r="2843" spans="2:32" x14ac:dyDescent="0.25">
      <c r="B2843" s="721"/>
      <c r="C2843" s="531" t="str">
        <f>IFERROR(VLOOKUP(B2843,'מצבת ורישום גנים'!B:D,3,0),"")</f>
        <v/>
      </c>
      <c r="D2843" s="721"/>
      <c r="E2843" s="723"/>
      <c r="F2843" s="723"/>
      <c r="G2843" s="723"/>
      <c r="H2843" s="723"/>
      <c r="I2843" s="992" t="str">
        <f t="shared" si="811"/>
        <v/>
      </c>
      <c r="J2843" s="723"/>
      <c r="K2843" s="724"/>
      <c r="L2843" s="723"/>
      <c r="M2843" s="306" t="str">
        <f t="shared" si="798"/>
        <v/>
      </c>
      <c r="N2843" s="32" t="str">
        <f t="shared" si="799"/>
        <v/>
      </c>
      <c r="P2843" s="307" t="str">
        <f t="shared" si="800"/>
        <v/>
      </c>
      <c r="Q2843" s="307" t="str">
        <f t="shared" si="794"/>
        <v/>
      </c>
      <c r="R2843" s="307" t="str">
        <f t="shared" si="801"/>
        <v/>
      </c>
      <c r="S2843" s="307" t="str">
        <f t="shared" si="802"/>
        <v/>
      </c>
      <c r="T2843" s="307" t="str">
        <f t="shared" si="803"/>
        <v/>
      </c>
      <c r="U2843" s="307" t="str">
        <f t="shared" si="795"/>
        <v/>
      </c>
      <c r="V2843" s="723"/>
      <c r="X2843" s="308" t="str">
        <f t="shared" si="804"/>
        <v/>
      </c>
      <c r="Y2843" s="309" t="str">
        <f t="shared" si="805"/>
        <v/>
      </c>
      <c r="Z2843" s="308" t="str">
        <f t="shared" si="796"/>
        <v/>
      </c>
      <c r="AA2843" s="308" t="b">
        <f t="shared" si="797"/>
        <v>1</v>
      </c>
      <c r="AB2843" s="308" t="str">
        <f t="shared" si="806"/>
        <v/>
      </c>
      <c r="AC2843" s="534" t="str">
        <f t="shared" si="807"/>
        <v/>
      </c>
      <c r="AD2843" s="752" t="str">
        <f t="shared" si="808"/>
        <v/>
      </c>
      <c r="AE2843" s="534" t="str">
        <f t="shared" si="809"/>
        <v/>
      </c>
      <c r="AF2843" s="752" t="str">
        <f t="shared" si="810"/>
        <v/>
      </c>
    </row>
    <row r="2844" spans="2:32" x14ac:dyDescent="0.25">
      <c r="B2844" s="721"/>
      <c r="C2844" s="531" t="str">
        <f>IFERROR(VLOOKUP(B2844,'מצבת ורישום גנים'!B:D,3,0),"")</f>
        <v/>
      </c>
      <c r="D2844" s="721"/>
      <c r="E2844" s="723"/>
      <c r="F2844" s="723"/>
      <c r="G2844" s="723"/>
      <c r="H2844" s="723"/>
      <c r="I2844" s="992" t="str">
        <f t="shared" si="811"/>
        <v/>
      </c>
      <c r="J2844" s="723"/>
      <c r="K2844" s="724"/>
      <c r="L2844" s="723"/>
      <c r="M2844" s="306" t="str">
        <f t="shared" si="798"/>
        <v/>
      </c>
      <c r="N2844" s="32" t="str">
        <f t="shared" si="799"/>
        <v/>
      </c>
      <c r="P2844" s="307" t="str">
        <f t="shared" si="800"/>
        <v/>
      </c>
      <c r="Q2844" s="307" t="str">
        <f t="shared" si="794"/>
        <v/>
      </c>
      <c r="R2844" s="307" t="str">
        <f t="shared" si="801"/>
        <v/>
      </c>
      <c r="S2844" s="307" t="str">
        <f t="shared" si="802"/>
        <v/>
      </c>
      <c r="T2844" s="307" t="str">
        <f t="shared" si="803"/>
        <v/>
      </c>
      <c r="U2844" s="307" t="str">
        <f t="shared" si="795"/>
        <v/>
      </c>
      <c r="V2844" s="723"/>
      <c r="X2844" s="308" t="str">
        <f t="shared" si="804"/>
        <v/>
      </c>
      <c r="Y2844" s="309" t="str">
        <f t="shared" si="805"/>
        <v/>
      </c>
      <c r="Z2844" s="308" t="str">
        <f t="shared" si="796"/>
        <v/>
      </c>
      <c r="AA2844" s="308" t="b">
        <f t="shared" si="797"/>
        <v>1</v>
      </c>
      <c r="AB2844" s="308" t="str">
        <f t="shared" si="806"/>
        <v/>
      </c>
      <c r="AC2844" s="534" t="str">
        <f t="shared" si="807"/>
        <v/>
      </c>
      <c r="AD2844" s="752" t="str">
        <f t="shared" si="808"/>
        <v/>
      </c>
      <c r="AE2844" s="534" t="str">
        <f t="shared" si="809"/>
        <v/>
      </c>
      <c r="AF2844" s="752" t="str">
        <f t="shared" si="810"/>
        <v/>
      </c>
    </row>
    <row r="2845" spans="2:32" x14ac:dyDescent="0.25">
      <c r="B2845" s="721"/>
      <c r="C2845" s="531" t="str">
        <f>IFERROR(VLOOKUP(B2845,'מצבת ורישום גנים'!B:D,3,0),"")</f>
        <v/>
      </c>
      <c r="D2845" s="721"/>
      <c r="E2845" s="723"/>
      <c r="F2845" s="723"/>
      <c r="G2845" s="723"/>
      <c r="H2845" s="723"/>
      <c r="I2845" s="992" t="str">
        <f t="shared" si="811"/>
        <v/>
      </c>
      <c r="J2845" s="723"/>
      <c r="K2845" s="724"/>
      <c r="L2845" s="723"/>
      <c r="M2845" s="306" t="str">
        <f t="shared" si="798"/>
        <v/>
      </c>
      <c r="N2845" s="32" t="str">
        <f t="shared" si="799"/>
        <v/>
      </c>
      <c r="P2845" s="307" t="str">
        <f t="shared" si="800"/>
        <v/>
      </c>
      <c r="Q2845" s="307" t="str">
        <f t="shared" si="794"/>
        <v/>
      </c>
      <c r="R2845" s="307" t="str">
        <f t="shared" si="801"/>
        <v/>
      </c>
      <c r="S2845" s="307" t="str">
        <f t="shared" si="802"/>
        <v/>
      </c>
      <c r="T2845" s="307" t="str">
        <f t="shared" si="803"/>
        <v/>
      </c>
      <c r="U2845" s="307" t="str">
        <f t="shared" si="795"/>
        <v/>
      </c>
      <c r="V2845" s="723"/>
      <c r="X2845" s="308" t="str">
        <f t="shared" si="804"/>
        <v/>
      </c>
      <c r="Y2845" s="309" t="str">
        <f t="shared" si="805"/>
        <v/>
      </c>
      <c r="Z2845" s="308" t="str">
        <f t="shared" si="796"/>
        <v/>
      </c>
      <c r="AA2845" s="308" t="b">
        <f t="shared" si="797"/>
        <v>1</v>
      </c>
      <c r="AB2845" s="308" t="str">
        <f t="shared" si="806"/>
        <v/>
      </c>
      <c r="AC2845" s="534" t="str">
        <f t="shared" si="807"/>
        <v/>
      </c>
      <c r="AD2845" s="752" t="str">
        <f t="shared" si="808"/>
        <v/>
      </c>
      <c r="AE2845" s="534" t="str">
        <f t="shared" si="809"/>
        <v/>
      </c>
      <c r="AF2845" s="752" t="str">
        <f t="shared" si="810"/>
        <v/>
      </c>
    </row>
    <row r="2846" spans="2:32" x14ac:dyDescent="0.25">
      <c r="B2846" s="721"/>
      <c r="C2846" s="531" t="str">
        <f>IFERROR(VLOOKUP(B2846,'מצבת ורישום גנים'!B:D,3,0),"")</f>
        <v/>
      </c>
      <c r="D2846" s="721"/>
      <c r="E2846" s="723"/>
      <c r="F2846" s="723"/>
      <c r="G2846" s="723"/>
      <c r="H2846" s="723"/>
      <c r="I2846" s="992" t="str">
        <f t="shared" si="811"/>
        <v/>
      </c>
      <c r="J2846" s="723"/>
      <c r="K2846" s="724"/>
      <c r="L2846" s="723"/>
      <c r="M2846" s="306" t="str">
        <f t="shared" si="798"/>
        <v/>
      </c>
      <c r="N2846" s="32" t="str">
        <f t="shared" si="799"/>
        <v/>
      </c>
      <c r="P2846" s="307" t="str">
        <f t="shared" si="800"/>
        <v/>
      </c>
      <c r="Q2846" s="307" t="str">
        <f t="shared" si="794"/>
        <v/>
      </c>
      <c r="R2846" s="307" t="str">
        <f t="shared" si="801"/>
        <v/>
      </c>
      <c r="S2846" s="307" t="str">
        <f t="shared" si="802"/>
        <v/>
      </c>
      <c r="T2846" s="307" t="str">
        <f t="shared" si="803"/>
        <v/>
      </c>
      <c r="U2846" s="307" t="str">
        <f t="shared" si="795"/>
        <v/>
      </c>
      <c r="V2846" s="723"/>
      <c r="X2846" s="308" t="str">
        <f t="shared" si="804"/>
        <v/>
      </c>
      <c r="Y2846" s="309" t="str">
        <f t="shared" si="805"/>
        <v/>
      </c>
      <c r="Z2846" s="308" t="str">
        <f t="shared" si="796"/>
        <v/>
      </c>
      <c r="AA2846" s="308" t="b">
        <f t="shared" si="797"/>
        <v>1</v>
      </c>
      <c r="AB2846" s="308" t="str">
        <f t="shared" si="806"/>
        <v/>
      </c>
      <c r="AC2846" s="534" t="str">
        <f t="shared" si="807"/>
        <v/>
      </c>
      <c r="AD2846" s="752" t="str">
        <f t="shared" si="808"/>
        <v/>
      </c>
      <c r="AE2846" s="534" t="str">
        <f t="shared" si="809"/>
        <v/>
      </c>
      <c r="AF2846" s="752" t="str">
        <f t="shared" si="810"/>
        <v/>
      </c>
    </row>
    <row r="2847" spans="2:32" x14ac:dyDescent="0.25">
      <c r="B2847" s="721"/>
      <c r="C2847" s="531" t="str">
        <f>IFERROR(VLOOKUP(B2847,'מצבת ורישום גנים'!B:D,3,0),"")</f>
        <v/>
      </c>
      <c r="D2847" s="721"/>
      <c r="E2847" s="723"/>
      <c r="F2847" s="723"/>
      <c r="G2847" s="723"/>
      <c r="H2847" s="723"/>
      <c r="I2847" s="992" t="str">
        <f t="shared" si="811"/>
        <v/>
      </c>
      <c r="J2847" s="723"/>
      <c r="K2847" s="724"/>
      <c r="L2847" s="723"/>
      <c r="M2847" s="306" t="str">
        <f t="shared" si="798"/>
        <v/>
      </c>
      <c r="N2847" s="32" t="str">
        <f t="shared" si="799"/>
        <v/>
      </c>
      <c r="P2847" s="307" t="str">
        <f t="shared" si="800"/>
        <v/>
      </c>
      <c r="Q2847" s="307" t="str">
        <f t="shared" si="794"/>
        <v/>
      </c>
      <c r="R2847" s="307" t="str">
        <f t="shared" si="801"/>
        <v/>
      </c>
      <c r="S2847" s="307" t="str">
        <f t="shared" si="802"/>
        <v/>
      </c>
      <c r="T2847" s="307" t="str">
        <f t="shared" si="803"/>
        <v/>
      </c>
      <c r="U2847" s="307" t="str">
        <f t="shared" si="795"/>
        <v/>
      </c>
      <c r="V2847" s="723"/>
      <c r="X2847" s="308" t="str">
        <f t="shared" si="804"/>
        <v/>
      </c>
      <c r="Y2847" s="309" t="str">
        <f t="shared" si="805"/>
        <v/>
      </c>
      <c r="Z2847" s="308" t="str">
        <f t="shared" si="796"/>
        <v/>
      </c>
      <c r="AA2847" s="308" t="b">
        <f t="shared" si="797"/>
        <v>1</v>
      </c>
      <c r="AB2847" s="308" t="str">
        <f t="shared" si="806"/>
        <v/>
      </c>
      <c r="AC2847" s="534" t="str">
        <f t="shared" si="807"/>
        <v/>
      </c>
      <c r="AD2847" s="752" t="str">
        <f t="shared" si="808"/>
        <v/>
      </c>
      <c r="AE2847" s="534" t="str">
        <f t="shared" si="809"/>
        <v/>
      </c>
      <c r="AF2847" s="752" t="str">
        <f t="shared" si="810"/>
        <v/>
      </c>
    </row>
    <row r="2848" spans="2:32" x14ac:dyDescent="0.25">
      <c r="B2848" s="721"/>
      <c r="C2848" s="531" t="str">
        <f>IFERROR(VLOOKUP(B2848,'מצבת ורישום גנים'!B:D,3,0),"")</f>
        <v/>
      </c>
      <c r="D2848" s="721"/>
      <c r="E2848" s="723"/>
      <c r="F2848" s="723"/>
      <c r="G2848" s="723"/>
      <c r="H2848" s="723"/>
      <c r="I2848" s="992" t="str">
        <f t="shared" si="811"/>
        <v/>
      </c>
      <c r="J2848" s="723"/>
      <c r="K2848" s="724"/>
      <c r="L2848" s="723"/>
      <c r="M2848" s="306" t="str">
        <f t="shared" si="798"/>
        <v/>
      </c>
      <c r="N2848" s="32" t="str">
        <f t="shared" si="799"/>
        <v/>
      </c>
      <c r="P2848" s="307" t="str">
        <f t="shared" si="800"/>
        <v/>
      </c>
      <c r="Q2848" s="307" t="str">
        <f t="shared" si="794"/>
        <v/>
      </c>
      <c r="R2848" s="307" t="str">
        <f t="shared" si="801"/>
        <v/>
      </c>
      <c r="S2848" s="307" t="str">
        <f t="shared" si="802"/>
        <v/>
      </c>
      <c r="T2848" s="307" t="str">
        <f t="shared" si="803"/>
        <v/>
      </c>
      <c r="U2848" s="307" t="str">
        <f t="shared" si="795"/>
        <v/>
      </c>
      <c r="V2848" s="723"/>
      <c r="X2848" s="308" t="str">
        <f t="shared" si="804"/>
        <v/>
      </c>
      <c r="Y2848" s="309" t="str">
        <f t="shared" si="805"/>
        <v/>
      </c>
      <c r="Z2848" s="308" t="str">
        <f t="shared" si="796"/>
        <v/>
      </c>
      <c r="AA2848" s="308" t="b">
        <f t="shared" si="797"/>
        <v>1</v>
      </c>
      <c r="AB2848" s="308" t="str">
        <f t="shared" si="806"/>
        <v/>
      </c>
      <c r="AC2848" s="534" t="str">
        <f t="shared" si="807"/>
        <v/>
      </c>
      <c r="AD2848" s="752" t="str">
        <f t="shared" si="808"/>
        <v/>
      </c>
      <c r="AE2848" s="534" t="str">
        <f t="shared" si="809"/>
        <v/>
      </c>
      <c r="AF2848" s="752" t="str">
        <f t="shared" si="810"/>
        <v/>
      </c>
    </row>
    <row r="2849" spans="2:32" x14ac:dyDescent="0.25">
      <c r="B2849" s="721"/>
      <c r="C2849" s="531" t="str">
        <f>IFERROR(VLOOKUP(B2849,'מצבת ורישום גנים'!B:D,3,0),"")</f>
        <v/>
      </c>
      <c r="D2849" s="721"/>
      <c r="E2849" s="723"/>
      <c r="F2849" s="723"/>
      <c r="G2849" s="723"/>
      <c r="H2849" s="723"/>
      <c r="I2849" s="992" t="str">
        <f t="shared" si="811"/>
        <v/>
      </c>
      <c r="J2849" s="723"/>
      <c r="K2849" s="724"/>
      <c r="L2849" s="723"/>
      <c r="M2849" s="306" t="str">
        <f t="shared" si="798"/>
        <v/>
      </c>
      <c r="N2849" s="32" t="str">
        <f t="shared" si="799"/>
        <v/>
      </c>
      <c r="P2849" s="307" t="str">
        <f t="shared" si="800"/>
        <v/>
      </c>
      <c r="Q2849" s="307" t="str">
        <f t="shared" si="794"/>
        <v/>
      </c>
      <c r="R2849" s="307" t="str">
        <f t="shared" si="801"/>
        <v/>
      </c>
      <c r="S2849" s="307" t="str">
        <f t="shared" si="802"/>
        <v/>
      </c>
      <c r="T2849" s="307" t="str">
        <f t="shared" si="803"/>
        <v/>
      </c>
      <c r="U2849" s="307" t="str">
        <f t="shared" si="795"/>
        <v/>
      </c>
      <c r="V2849" s="723"/>
      <c r="X2849" s="308" t="str">
        <f t="shared" si="804"/>
        <v/>
      </c>
      <c r="Y2849" s="309" t="str">
        <f t="shared" si="805"/>
        <v/>
      </c>
      <c r="Z2849" s="308" t="str">
        <f t="shared" si="796"/>
        <v/>
      </c>
      <c r="AA2849" s="308" t="b">
        <f t="shared" si="797"/>
        <v>1</v>
      </c>
      <c r="AB2849" s="308" t="str">
        <f t="shared" si="806"/>
        <v/>
      </c>
      <c r="AC2849" s="534" t="str">
        <f t="shared" si="807"/>
        <v/>
      </c>
      <c r="AD2849" s="752" t="str">
        <f t="shared" si="808"/>
        <v/>
      </c>
      <c r="AE2849" s="534" t="str">
        <f t="shared" si="809"/>
        <v/>
      </c>
      <c r="AF2849" s="752" t="str">
        <f t="shared" si="810"/>
        <v/>
      </c>
    </row>
    <row r="2850" spans="2:32" x14ac:dyDescent="0.25">
      <c r="B2850" s="721"/>
      <c r="C2850" s="531" t="str">
        <f>IFERROR(VLOOKUP(B2850,'מצבת ורישום גנים'!B:D,3,0),"")</f>
        <v/>
      </c>
      <c r="D2850" s="721"/>
      <c r="E2850" s="723"/>
      <c r="F2850" s="723"/>
      <c r="G2850" s="723"/>
      <c r="H2850" s="723"/>
      <c r="I2850" s="992" t="str">
        <f t="shared" si="811"/>
        <v/>
      </c>
      <c r="J2850" s="723"/>
      <c r="K2850" s="724"/>
      <c r="L2850" s="723"/>
      <c r="M2850" s="306" t="str">
        <f t="shared" si="798"/>
        <v/>
      </c>
      <c r="N2850" s="32" t="str">
        <f t="shared" si="799"/>
        <v/>
      </c>
      <c r="P2850" s="307" t="str">
        <f t="shared" si="800"/>
        <v/>
      </c>
      <c r="Q2850" s="307" t="str">
        <f t="shared" si="794"/>
        <v/>
      </c>
      <c r="R2850" s="307" t="str">
        <f t="shared" si="801"/>
        <v/>
      </c>
      <c r="S2850" s="307" t="str">
        <f t="shared" si="802"/>
        <v/>
      </c>
      <c r="T2850" s="307" t="str">
        <f t="shared" si="803"/>
        <v/>
      </c>
      <c r="U2850" s="307" t="str">
        <f t="shared" si="795"/>
        <v/>
      </c>
      <c r="V2850" s="723"/>
      <c r="X2850" s="308" t="str">
        <f t="shared" si="804"/>
        <v/>
      </c>
      <c r="Y2850" s="309" t="str">
        <f t="shared" si="805"/>
        <v/>
      </c>
      <c r="Z2850" s="308" t="str">
        <f t="shared" si="796"/>
        <v/>
      </c>
      <c r="AA2850" s="308" t="b">
        <f t="shared" si="797"/>
        <v>1</v>
      </c>
      <c r="AB2850" s="308" t="str">
        <f t="shared" si="806"/>
        <v/>
      </c>
      <c r="AC2850" s="534" t="str">
        <f t="shared" si="807"/>
        <v/>
      </c>
      <c r="AD2850" s="752" t="str">
        <f t="shared" si="808"/>
        <v/>
      </c>
      <c r="AE2850" s="534" t="str">
        <f t="shared" si="809"/>
        <v/>
      </c>
      <c r="AF2850" s="752" t="str">
        <f t="shared" si="810"/>
        <v/>
      </c>
    </row>
    <row r="2851" spans="2:32" x14ac:dyDescent="0.25">
      <c r="B2851" s="721"/>
      <c r="C2851" s="531" t="str">
        <f>IFERROR(VLOOKUP(B2851,'מצבת ורישום גנים'!B:D,3,0),"")</f>
        <v/>
      </c>
      <c r="D2851" s="721"/>
      <c r="E2851" s="723"/>
      <c r="F2851" s="723"/>
      <c r="G2851" s="723"/>
      <c r="H2851" s="723"/>
      <c r="I2851" s="992" t="str">
        <f t="shared" si="811"/>
        <v/>
      </c>
      <c r="J2851" s="723"/>
      <c r="K2851" s="724"/>
      <c r="L2851" s="723"/>
      <c r="M2851" s="306" t="str">
        <f t="shared" si="798"/>
        <v/>
      </c>
      <c r="N2851" s="32" t="str">
        <f t="shared" si="799"/>
        <v/>
      </c>
      <c r="P2851" s="307" t="str">
        <f t="shared" si="800"/>
        <v/>
      </c>
      <c r="Q2851" s="307" t="str">
        <f t="shared" si="794"/>
        <v/>
      </c>
      <c r="R2851" s="307" t="str">
        <f t="shared" si="801"/>
        <v/>
      </c>
      <c r="S2851" s="307" t="str">
        <f t="shared" si="802"/>
        <v/>
      </c>
      <c r="T2851" s="307" t="str">
        <f t="shared" si="803"/>
        <v/>
      </c>
      <c r="U2851" s="307" t="str">
        <f t="shared" si="795"/>
        <v/>
      </c>
      <c r="V2851" s="723"/>
      <c r="X2851" s="308" t="str">
        <f t="shared" si="804"/>
        <v/>
      </c>
      <c r="Y2851" s="309" t="str">
        <f t="shared" si="805"/>
        <v/>
      </c>
      <c r="Z2851" s="308" t="str">
        <f t="shared" si="796"/>
        <v/>
      </c>
      <c r="AA2851" s="308" t="b">
        <f t="shared" si="797"/>
        <v>1</v>
      </c>
      <c r="AB2851" s="308" t="str">
        <f t="shared" si="806"/>
        <v/>
      </c>
      <c r="AC2851" s="534" t="str">
        <f t="shared" si="807"/>
        <v/>
      </c>
      <c r="AD2851" s="752" t="str">
        <f t="shared" si="808"/>
        <v/>
      </c>
      <c r="AE2851" s="534" t="str">
        <f t="shared" si="809"/>
        <v/>
      </c>
      <c r="AF2851" s="752" t="str">
        <f t="shared" si="810"/>
        <v/>
      </c>
    </row>
    <row r="2852" spans="2:32" x14ac:dyDescent="0.25">
      <c r="B2852" s="721"/>
      <c r="C2852" s="531" t="str">
        <f>IFERROR(VLOOKUP(B2852,'מצבת ורישום גנים'!B:D,3,0),"")</f>
        <v/>
      </c>
      <c r="D2852" s="721"/>
      <c r="E2852" s="723"/>
      <c r="F2852" s="723"/>
      <c r="G2852" s="723"/>
      <c r="H2852" s="723"/>
      <c r="I2852" s="992" t="str">
        <f t="shared" si="811"/>
        <v/>
      </c>
      <c r="J2852" s="723"/>
      <c r="K2852" s="724"/>
      <c r="L2852" s="723"/>
      <c r="M2852" s="306" t="str">
        <f t="shared" si="798"/>
        <v/>
      </c>
      <c r="N2852" s="32" t="str">
        <f t="shared" si="799"/>
        <v/>
      </c>
      <c r="P2852" s="307" t="str">
        <f t="shared" si="800"/>
        <v/>
      </c>
      <c r="Q2852" s="307" t="str">
        <f t="shared" si="794"/>
        <v/>
      </c>
      <c r="R2852" s="307" t="str">
        <f t="shared" si="801"/>
        <v/>
      </c>
      <c r="S2852" s="307" t="str">
        <f t="shared" si="802"/>
        <v/>
      </c>
      <c r="T2852" s="307" t="str">
        <f t="shared" si="803"/>
        <v/>
      </c>
      <c r="U2852" s="307" t="str">
        <f t="shared" si="795"/>
        <v/>
      </c>
      <c r="V2852" s="723"/>
      <c r="X2852" s="308" t="str">
        <f t="shared" si="804"/>
        <v/>
      </c>
      <c r="Y2852" s="309" t="str">
        <f t="shared" si="805"/>
        <v/>
      </c>
      <c r="Z2852" s="308" t="str">
        <f t="shared" si="796"/>
        <v/>
      </c>
      <c r="AA2852" s="308" t="b">
        <f t="shared" si="797"/>
        <v>1</v>
      </c>
      <c r="AB2852" s="308" t="str">
        <f t="shared" si="806"/>
        <v/>
      </c>
      <c r="AC2852" s="534" t="str">
        <f t="shared" si="807"/>
        <v/>
      </c>
      <c r="AD2852" s="752" t="str">
        <f t="shared" si="808"/>
        <v/>
      </c>
      <c r="AE2852" s="534" t="str">
        <f t="shared" si="809"/>
        <v/>
      </c>
      <c r="AF2852" s="752" t="str">
        <f t="shared" si="810"/>
        <v/>
      </c>
    </row>
    <row r="2853" spans="2:32" x14ac:dyDescent="0.25">
      <c r="B2853" s="721"/>
      <c r="C2853" s="531" t="str">
        <f>IFERROR(VLOOKUP(B2853,'מצבת ורישום גנים'!B:D,3,0),"")</f>
        <v/>
      </c>
      <c r="D2853" s="721"/>
      <c r="E2853" s="723"/>
      <c r="F2853" s="723"/>
      <c r="G2853" s="723"/>
      <c r="H2853" s="723"/>
      <c r="I2853" s="992" t="str">
        <f t="shared" si="811"/>
        <v/>
      </c>
      <c r="J2853" s="723"/>
      <c r="K2853" s="724"/>
      <c r="L2853" s="723"/>
      <c r="M2853" s="306" t="str">
        <f t="shared" si="798"/>
        <v/>
      </c>
      <c r="N2853" s="32" t="str">
        <f t="shared" si="799"/>
        <v/>
      </c>
      <c r="P2853" s="307" t="str">
        <f t="shared" si="800"/>
        <v/>
      </c>
      <c r="Q2853" s="307" t="str">
        <f t="shared" si="794"/>
        <v/>
      </c>
      <c r="R2853" s="307" t="str">
        <f t="shared" si="801"/>
        <v/>
      </c>
      <c r="S2853" s="307" t="str">
        <f t="shared" si="802"/>
        <v/>
      </c>
      <c r="T2853" s="307" t="str">
        <f t="shared" si="803"/>
        <v/>
      </c>
      <c r="U2853" s="307" t="str">
        <f t="shared" si="795"/>
        <v/>
      </c>
      <c r="V2853" s="723"/>
      <c r="X2853" s="308" t="str">
        <f t="shared" si="804"/>
        <v/>
      </c>
      <c r="Y2853" s="309" t="str">
        <f t="shared" si="805"/>
        <v/>
      </c>
      <c r="Z2853" s="308" t="str">
        <f t="shared" si="796"/>
        <v/>
      </c>
      <c r="AA2853" s="308" t="b">
        <f t="shared" si="797"/>
        <v>1</v>
      </c>
      <c r="AB2853" s="308" t="str">
        <f t="shared" si="806"/>
        <v/>
      </c>
      <c r="AC2853" s="534" t="str">
        <f t="shared" si="807"/>
        <v/>
      </c>
      <c r="AD2853" s="752" t="str">
        <f t="shared" si="808"/>
        <v/>
      </c>
      <c r="AE2853" s="534" t="str">
        <f t="shared" si="809"/>
        <v/>
      </c>
      <c r="AF2853" s="752" t="str">
        <f t="shared" si="810"/>
        <v/>
      </c>
    </row>
    <row r="2854" spans="2:32" x14ac:dyDescent="0.25">
      <c r="B2854" s="721"/>
      <c r="C2854" s="531" t="str">
        <f>IFERROR(VLOOKUP(B2854,'מצבת ורישום גנים'!B:D,3,0),"")</f>
        <v/>
      </c>
      <c r="D2854" s="721"/>
      <c r="E2854" s="723"/>
      <c r="F2854" s="723"/>
      <c r="G2854" s="723"/>
      <c r="H2854" s="723"/>
      <c r="I2854" s="992" t="str">
        <f t="shared" si="811"/>
        <v/>
      </c>
      <c r="J2854" s="723"/>
      <c r="K2854" s="724"/>
      <c r="L2854" s="723"/>
      <c r="M2854" s="306" t="str">
        <f t="shared" si="798"/>
        <v/>
      </c>
      <c r="N2854" s="32" t="str">
        <f t="shared" si="799"/>
        <v/>
      </c>
      <c r="P2854" s="307" t="str">
        <f t="shared" si="800"/>
        <v/>
      </c>
      <c r="Q2854" s="307" t="str">
        <f t="shared" si="794"/>
        <v/>
      </c>
      <c r="R2854" s="307" t="str">
        <f t="shared" si="801"/>
        <v/>
      </c>
      <c r="S2854" s="307" t="str">
        <f t="shared" si="802"/>
        <v/>
      </c>
      <c r="T2854" s="307" t="str">
        <f t="shared" si="803"/>
        <v/>
      </c>
      <c r="U2854" s="307" t="str">
        <f t="shared" si="795"/>
        <v/>
      </c>
      <c r="V2854" s="723"/>
      <c r="X2854" s="308" t="str">
        <f t="shared" si="804"/>
        <v/>
      </c>
      <c r="Y2854" s="309" t="str">
        <f t="shared" si="805"/>
        <v/>
      </c>
      <c r="Z2854" s="308" t="str">
        <f t="shared" si="796"/>
        <v/>
      </c>
      <c r="AA2854" s="308" t="b">
        <f t="shared" si="797"/>
        <v>1</v>
      </c>
      <c r="AB2854" s="308" t="str">
        <f t="shared" si="806"/>
        <v/>
      </c>
      <c r="AC2854" s="534" t="str">
        <f t="shared" si="807"/>
        <v/>
      </c>
      <c r="AD2854" s="752" t="str">
        <f t="shared" si="808"/>
        <v/>
      </c>
      <c r="AE2854" s="534" t="str">
        <f t="shared" si="809"/>
        <v/>
      </c>
      <c r="AF2854" s="752" t="str">
        <f t="shared" si="810"/>
        <v/>
      </c>
    </row>
    <row r="2855" spans="2:32" x14ac:dyDescent="0.25">
      <c r="B2855" s="721"/>
      <c r="C2855" s="531" t="str">
        <f>IFERROR(VLOOKUP(B2855,'מצבת ורישום גנים'!B:D,3,0),"")</f>
        <v/>
      </c>
      <c r="D2855" s="721"/>
      <c r="E2855" s="723"/>
      <c r="F2855" s="723"/>
      <c r="G2855" s="723"/>
      <c r="H2855" s="723"/>
      <c r="I2855" s="992" t="str">
        <f t="shared" si="811"/>
        <v/>
      </c>
      <c r="J2855" s="723"/>
      <c r="K2855" s="724"/>
      <c r="L2855" s="723"/>
      <c r="M2855" s="306" t="str">
        <f t="shared" si="798"/>
        <v/>
      </c>
      <c r="N2855" s="32" t="str">
        <f t="shared" si="799"/>
        <v/>
      </c>
      <c r="P2855" s="307" t="str">
        <f t="shared" si="800"/>
        <v/>
      </c>
      <c r="Q2855" s="307" t="str">
        <f t="shared" si="794"/>
        <v/>
      </c>
      <c r="R2855" s="307" t="str">
        <f t="shared" si="801"/>
        <v/>
      </c>
      <c r="S2855" s="307" t="str">
        <f t="shared" si="802"/>
        <v/>
      </c>
      <c r="T2855" s="307" t="str">
        <f t="shared" si="803"/>
        <v/>
      </c>
      <c r="U2855" s="307" t="str">
        <f t="shared" si="795"/>
        <v/>
      </c>
      <c r="V2855" s="723"/>
      <c r="X2855" s="308" t="str">
        <f t="shared" si="804"/>
        <v/>
      </c>
      <c r="Y2855" s="309" t="str">
        <f t="shared" si="805"/>
        <v/>
      </c>
      <c r="Z2855" s="308" t="str">
        <f t="shared" si="796"/>
        <v/>
      </c>
      <c r="AA2855" s="308" t="b">
        <f t="shared" si="797"/>
        <v>1</v>
      </c>
      <c r="AB2855" s="308" t="str">
        <f t="shared" si="806"/>
        <v/>
      </c>
      <c r="AC2855" s="534" t="str">
        <f t="shared" si="807"/>
        <v/>
      </c>
      <c r="AD2855" s="752" t="str">
        <f t="shared" si="808"/>
        <v/>
      </c>
      <c r="AE2855" s="534" t="str">
        <f t="shared" si="809"/>
        <v/>
      </c>
      <c r="AF2855" s="752" t="str">
        <f t="shared" si="810"/>
        <v/>
      </c>
    </row>
    <row r="2856" spans="2:32" x14ac:dyDescent="0.25">
      <c r="B2856" s="721"/>
      <c r="C2856" s="531" t="str">
        <f>IFERROR(VLOOKUP(B2856,'מצבת ורישום גנים'!B:D,3,0),"")</f>
        <v/>
      </c>
      <c r="D2856" s="721"/>
      <c r="E2856" s="723"/>
      <c r="F2856" s="723"/>
      <c r="G2856" s="723"/>
      <c r="H2856" s="723"/>
      <c r="I2856" s="992" t="str">
        <f t="shared" si="811"/>
        <v/>
      </c>
      <c r="J2856" s="723"/>
      <c r="K2856" s="724"/>
      <c r="L2856" s="723"/>
      <c r="M2856" s="306" t="str">
        <f t="shared" si="798"/>
        <v/>
      </c>
      <c r="N2856" s="32" t="str">
        <f t="shared" si="799"/>
        <v/>
      </c>
      <c r="P2856" s="307" t="str">
        <f t="shared" si="800"/>
        <v/>
      </c>
      <c r="Q2856" s="307" t="str">
        <f t="shared" si="794"/>
        <v/>
      </c>
      <c r="R2856" s="307" t="str">
        <f t="shared" si="801"/>
        <v/>
      </c>
      <c r="S2856" s="307" t="str">
        <f t="shared" si="802"/>
        <v/>
      </c>
      <c r="T2856" s="307" t="str">
        <f t="shared" si="803"/>
        <v/>
      </c>
      <c r="U2856" s="307" t="str">
        <f t="shared" si="795"/>
        <v/>
      </c>
      <c r="V2856" s="723"/>
      <c r="X2856" s="308" t="str">
        <f t="shared" si="804"/>
        <v/>
      </c>
      <c r="Y2856" s="309" t="str">
        <f t="shared" si="805"/>
        <v/>
      </c>
      <c r="Z2856" s="308" t="str">
        <f t="shared" si="796"/>
        <v/>
      </c>
      <c r="AA2856" s="308" t="b">
        <f t="shared" si="797"/>
        <v>1</v>
      </c>
      <c r="AB2856" s="308" t="str">
        <f t="shared" si="806"/>
        <v/>
      </c>
      <c r="AC2856" s="534" t="str">
        <f t="shared" si="807"/>
        <v/>
      </c>
      <c r="AD2856" s="752" t="str">
        <f t="shared" si="808"/>
        <v/>
      </c>
      <c r="AE2856" s="534" t="str">
        <f t="shared" si="809"/>
        <v/>
      </c>
      <c r="AF2856" s="752" t="str">
        <f t="shared" si="810"/>
        <v/>
      </c>
    </row>
    <row r="2857" spans="2:32" x14ac:dyDescent="0.25">
      <c r="B2857" s="721"/>
      <c r="C2857" s="531" t="str">
        <f>IFERROR(VLOOKUP(B2857,'מצבת ורישום גנים'!B:D,3,0),"")</f>
        <v/>
      </c>
      <c r="D2857" s="721"/>
      <c r="E2857" s="723"/>
      <c r="F2857" s="723"/>
      <c r="G2857" s="723"/>
      <c r="H2857" s="723"/>
      <c r="I2857" s="992" t="str">
        <f t="shared" si="811"/>
        <v/>
      </c>
      <c r="J2857" s="723"/>
      <c r="K2857" s="724"/>
      <c r="L2857" s="723"/>
      <c r="M2857" s="306" t="str">
        <f t="shared" si="798"/>
        <v/>
      </c>
      <c r="N2857" s="32" t="str">
        <f t="shared" si="799"/>
        <v/>
      </c>
      <c r="P2857" s="307" t="str">
        <f t="shared" si="800"/>
        <v/>
      </c>
      <c r="Q2857" s="307" t="str">
        <f t="shared" si="794"/>
        <v/>
      </c>
      <c r="R2857" s="307" t="str">
        <f t="shared" si="801"/>
        <v/>
      </c>
      <c r="S2857" s="307" t="str">
        <f t="shared" si="802"/>
        <v/>
      </c>
      <c r="T2857" s="307" t="str">
        <f t="shared" si="803"/>
        <v/>
      </c>
      <c r="U2857" s="307" t="str">
        <f t="shared" si="795"/>
        <v/>
      </c>
      <c r="V2857" s="723"/>
      <c r="X2857" s="308" t="str">
        <f t="shared" si="804"/>
        <v/>
      </c>
      <c r="Y2857" s="309" t="str">
        <f t="shared" si="805"/>
        <v/>
      </c>
      <c r="Z2857" s="308" t="str">
        <f t="shared" si="796"/>
        <v/>
      </c>
      <c r="AA2857" s="308" t="b">
        <f t="shared" si="797"/>
        <v>1</v>
      </c>
      <c r="AB2857" s="308" t="str">
        <f t="shared" si="806"/>
        <v/>
      </c>
      <c r="AC2857" s="534" t="str">
        <f t="shared" si="807"/>
        <v/>
      </c>
      <c r="AD2857" s="752" t="str">
        <f t="shared" si="808"/>
        <v/>
      </c>
      <c r="AE2857" s="534" t="str">
        <f t="shared" si="809"/>
        <v/>
      </c>
      <c r="AF2857" s="752" t="str">
        <f t="shared" si="810"/>
        <v/>
      </c>
    </row>
    <row r="2858" spans="2:32" x14ac:dyDescent="0.25">
      <c r="B2858" s="721"/>
      <c r="C2858" s="531" t="str">
        <f>IFERROR(VLOOKUP(B2858,'מצבת ורישום גנים'!B:D,3,0),"")</f>
        <v/>
      </c>
      <c r="D2858" s="721"/>
      <c r="E2858" s="723"/>
      <c r="F2858" s="723"/>
      <c r="G2858" s="723"/>
      <c r="H2858" s="723"/>
      <c r="I2858" s="992" t="str">
        <f t="shared" si="811"/>
        <v/>
      </c>
      <c r="J2858" s="723"/>
      <c r="K2858" s="724"/>
      <c r="L2858" s="723"/>
      <c r="M2858" s="306" t="str">
        <f t="shared" si="798"/>
        <v/>
      </c>
      <c r="N2858" s="32" t="str">
        <f t="shared" si="799"/>
        <v/>
      </c>
      <c r="P2858" s="307" t="str">
        <f t="shared" si="800"/>
        <v/>
      </c>
      <c r="Q2858" s="307" t="str">
        <f t="shared" si="794"/>
        <v/>
      </c>
      <c r="R2858" s="307" t="str">
        <f t="shared" si="801"/>
        <v/>
      </c>
      <c r="S2858" s="307" t="str">
        <f t="shared" si="802"/>
        <v/>
      </c>
      <c r="T2858" s="307" t="str">
        <f t="shared" si="803"/>
        <v/>
      </c>
      <c r="U2858" s="307" t="str">
        <f t="shared" si="795"/>
        <v/>
      </c>
      <c r="V2858" s="723"/>
      <c r="X2858" s="308" t="str">
        <f t="shared" si="804"/>
        <v/>
      </c>
      <c r="Y2858" s="309" t="str">
        <f t="shared" si="805"/>
        <v/>
      </c>
      <c r="Z2858" s="308" t="str">
        <f t="shared" si="796"/>
        <v/>
      </c>
      <c r="AA2858" s="308" t="b">
        <f t="shared" si="797"/>
        <v>1</v>
      </c>
      <c r="AB2858" s="308" t="str">
        <f t="shared" si="806"/>
        <v/>
      </c>
      <c r="AC2858" s="534" t="str">
        <f t="shared" si="807"/>
        <v/>
      </c>
      <c r="AD2858" s="752" t="str">
        <f t="shared" si="808"/>
        <v/>
      </c>
      <c r="AE2858" s="534" t="str">
        <f t="shared" si="809"/>
        <v/>
      </c>
      <c r="AF2858" s="752" t="str">
        <f t="shared" si="810"/>
        <v/>
      </c>
    </row>
    <row r="2859" spans="2:32" x14ac:dyDescent="0.25">
      <c r="B2859" s="721"/>
      <c r="C2859" s="531" t="str">
        <f>IFERROR(VLOOKUP(B2859,'מצבת ורישום גנים'!B:D,3,0),"")</f>
        <v/>
      </c>
      <c r="D2859" s="721"/>
      <c r="E2859" s="723"/>
      <c r="F2859" s="723"/>
      <c r="G2859" s="723"/>
      <c r="H2859" s="723"/>
      <c r="I2859" s="992" t="str">
        <f t="shared" si="811"/>
        <v/>
      </c>
      <c r="J2859" s="723"/>
      <c r="K2859" s="724"/>
      <c r="L2859" s="723"/>
      <c r="M2859" s="306" t="str">
        <f t="shared" si="798"/>
        <v/>
      </c>
      <c r="N2859" s="32" t="str">
        <f t="shared" si="799"/>
        <v/>
      </c>
      <c r="P2859" s="307" t="str">
        <f t="shared" si="800"/>
        <v/>
      </c>
      <c r="Q2859" s="307" t="str">
        <f t="shared" si="794"/>
        <v/>
      </c>
      <c r="R2859" s="307" t="str">
        <f t="shared" si="801"/>
        <v/>
      </c>
      <c r="S2859" s="307" t="str">
        <f t="shared" si="802"/>
        <v/>
      </c>
      <c r="T2859" s="307" t="str">
        <f t="shared" si="803"/>
        <v/>
      </c>
      <c r="U2859" s="307" t="str">
        <f t="shared" si="795"/>
        <v/>
      </c>
      <c r="V2859" s="723"/>
      <c r="X2859" s="308" t="str">
        <f t="shared" si="804"/>
        <v/>
      </c>
      <c r="Y2859" s="309" t="str">
        <f t="shared" si="805"/>
        <v/>
      </c>
      <c r="Z2859" s="308" t="str">
        <f t="shared" si="796"/>
        <v/>
      </c>
      <c r="AA2859" s="308" t="b">
        <f t="shared" si="797"/>
        <v>1</v>
      </c>
      <c r="AB2859" s="308" t="str">
        <f t="shared" si="806"/>
        <v/>
      </c>
      <c r="AC2859" s="534" t="str">
        <f t="shared" si="807"/>
        <v/>
      </c>
      <c r="AD2859" s="752" t="str">
        <f t="shared" si="808"/>
        <v/>
      </c>
      <c r="AE2859" s="534" t="str">
        <f t="shared" si="809"/>
        <v/>
      </c>
      <c r="AF2859" s="752" t="str">
        <f t="shared" si="810"/>
        <v/>
      </c>
    </row>
    <row r="2860" spans="2:32" x14ac:dyDescent="0.25">
      <c r="B2860" s="721"/>
      <c r="C2860" s="531" t="str">
        <f>IFERROR(VLOOKUP(B2860,'מצבת ורישום גנים'!B:D,3,0),"")</f>
        <v/>
      </c>
      <c r="D2860" s="721"/>
      <c r="E2860" s="723"/>
      <c r="F2860" s="723"/>
      <c r="G2860" s="723"/>
      <c r="H2860" s="723"/>
      <c r="I2860" s="992" t="str">
        <f t="shared" si="811"/>
        <v/>
      </c>
      <c r="J2860" s="723"/>
      <c r="K2860" s="724"/>
      <c r="L2860" s="723"/>
      <c r="M2860" s="306" t="str">
        <f t="shared" si="798"/>
        <v/>
      </c>
      <c r="N2860" s="32" t="str">
        <f t="shared" si="799"/>
        <v/>
      </c>
      <c r="P2860" s="307" t="str">
        <f t="shared" si="800"/>
        <v/>
      </c>
      <c r="Q2860" s="307" t="str">
        <f t="shared" si="794"/>
        <v/>
      </c>
      <c r="R2860" s="307" t="str">
        <f t="shared" si="801"/>
        <v/>
      </c>
      <c r="S2860" s="307" t="str">
        <f t="shared" si="802"/>
        <v/>
      </c>
      <c r="T2860" s="307" t="str">
        <f t="shared" si="803"/>
        <v/>
      </c>
      <c r="U2860" s="307" t="str">
        <f t="shared" si="795"/>
        <v/>
      </c>
      <c r="V2860" s="723"/>
      <c r="X2860" s="308" t="str">
        <f t="shared" si="804"/>
        <v/>
      </c>
      <c r="Y2860" s="309" t="str">
        <f t="shared" si="805"/>
        <v/>
      </c>
      <c r="Z2860" s="308" t="str">
        <f t="shared" si="796"/>
        <v/>
      </c>
      <c r="AA2860" s="308" t="b">
        <f t="shared" si="797"/>
        <v>1</v>
      </c>
      <c r="AB2860" s="308" t="str">
        <f t="shared" si="806"/>
        <v/>
      </c>
      <c r="AC2860" s="534" t="str">
        <f t="shared" si="807"/>
        <v/>
      </c>
      <c r="AD2860" s="752" t="str">
        <f t="shared" si="808"/>
        <v/>
      </c>
      <c r="AE2860" s="534" t="str">
        <f t="shared" si="809"/>
        <v/>
      </c>
      <c r="AF2860" s="752" t="str">
        <f t="shared" si="810"/>
        <v/>
      </c>
    </row>
    <row r="2861" spans="2:32" x14ac:dyDescent="0.25">
      <c r="B2861" s="721"/>
      <c r="C2861" s="531" t="str">
        <f>IFERROR(VLOOKUP(B2861,'מצבת ורישום גנים'!B:D,3,0),"")</f>
        <v/>
      </c>
      <c r="D2861" s="721"/>
      <c r="E2861" s="723"/>
      <c r="F2861" s="723"/>
      <c r="G2861" s="723"/>
      <c r="H2861" s="723"/>
      <c r="I2861" s="992" t="str">
        <f t="shared" si="811"/>
        <v/>
      </c>
      <c r="J2861" s="723"/>
      <c r="K2861" s="724"/>
      <c r="L2861" s="723"/>
      <c r="M2861" s="306" t="str">
        <f t="shared" si="798"/>
        <v/>
      </c>
      <c r="N2861" s="32" t="str">
        <f t="shared" si="799"/>
        <v/>
      </c>
      <c r="P2861" s="307" t="str">
        <f t="shared" si="800"/>
        <v/>
      </c>
      <c r="Q2861" s="307" t="str">
        <f t="shared" si="794"/>
        <v/>
      </c>
      <c r="R2861" s="307" t="str">
        <f t="shared" si="801"/>
        <v/>
      </c>
      <c r="S2861" s="307" t="str">
        <f t="shared" si="802"/>
        <v/>
      </c>
      <c r="T2861" s="307" t="str">
        <f t="shared" si="803"/>
        <v/>
      </c>
      <c r="U2861" s="307" t="str">
        <f t="shared" si="795"/>
        <v/>
      </c>
      <c r="V2861" s="723"/>
      <c r="X2861" s="308" t="str">
        <f t="shared" si="804"/>
        <v/>
      </c>
      <c r="Y2861" s="309" t="str">
        <f t="shared" si="805"/>
        <v/>
      </c>
      <c r="Z2861" s="308" t="str">
        <f t="shared" si="796"/>
        <v/>
      </c>
      <c r="AA2861" s="308" t="b">
        <f t="shared" si="797"/>
        <v>1</v>
      </c>
      <c r="AB2861" s="308" t="str">
        <f t="shared" si="806"/>
        <v/>
      </c>
      <c r="AC2861" s="534" t="str">
        <f t="shared" si="807"/>
        <v/>
      </c>
      <c r="AD2861" s="752" t="str">
        <f t="shared" si="808"/>
        <v/>
      </c>
      <c r="AE2861" s="534" t="str">
        <f t="shared" si="809"/>
        <v/>
      </c>
      <c r="AF2861" s="752" t="str">
        <f t="shared" si="810"/>
        <v/>
      </c>
    </row>
    <row r="2862" spans="2:32" x14ac:dyDescent="0.25">
      <c r="B2862" s="721"/>
      <c r="C2862" s="531" t="str">
        <f>IFERROR(VLOOKUP(B2862,'מצבת ורישום גנים'!B:D,3,0),"")</f>
        <v/>
      </c>
      <c r="D2862" s="721"/>
      <c r="E2862" s="723"/>
      <c r="F2862" s="723"/>
      <c r="G2862" s="723"/>
      <c r="H2862" s="723"/>
      <c r="I2862" s="992" t="str">
        <f t="shared" si="811"/>
        <v/>
      </c>
      <c r="J2862" s="723"/>
      <c r="K2862" s="724"/>
      <c r="L2862" s="723"/>
      <c r="M2862" s="306" t="str">
        <f t="shared" si="798"/>
        <v/>
      </c>
      <c r="N2862" s="32" t="str">
        <f t="shared" si="799"/>
        <v/>
      </c>
      <c r="P2862" s="307" t="str">
        <f t="shared" si="800"/>
        <v/>
      </c>
      <c r="Q2862" s="307" t="str">
        <f t="shared" si="794"/>
        <v/>
      </c>
      <c r="R2862" s="307" t="str">
        <f t="shared" si="801"/>
        <v/>
      </c>
      <c r="S2862" s="307" t="str">
        <f t="shared" si="802"/>
        <v/>
      </c>
      <c r="T2862" s="307" t="str">
        <f t="shared" si="803"/>
        <v/>
      </c>
      <c r="U2862" s="307" t="str">
        <f t="shared" si="795"/>
        <v/>
      </c>
      <c r="V2862" s="723"/>
      <c r="X2862" s="308" t="str">
        <f t="shared" si="804"/>
        <v/>
      </c>
      <c r="Y2862" s="309" t="str">
        <f t="shared" si="805"/>
        <v/>
      </c>
      <c r="Z2862" s="308" t="str">
        <f t="shared" si="796"/>
        <v/>
      </c>
      <c r="AA2862" s="308" t="b">
        <f t="shared" si="797"/>
        <v>1</v>
      </c>
      <c r="AB2862" s="308" t="str">
        <f t="shared" si="806"/>
        <v/>
      </c>
      <c r="AC2862" s="534" t="str">
        <f t="shared" si="807"/>
        <v/>
      </c>
      <c r="AD2862" s="752" t="str">
        <f t="shared" si="808"/>
        <v/>
      </c>
      <c r="AE2862" s="534" t="str">
        <f t="shared" si="809"/>
        <v/>
      </c>
      <c r="AF2862" s="752" t="str">
        <f t="shared" si="810"/>
        <v/>
      </c>
    </row>
    <row r="2863" spans="2:32" x14ac:dyDescent="0.25">
      <c r="B2863" s="721"/>
      <c r="C2863" s="531" t="str">
        <f>IFERROR(VLOOKUP(B2863,'מצבת ורישום גנים'!B:D,3,0),"")</f>
        <v/>
      </c>
      <c r="D2863" s="721"/>
      <c r="E2863" s="723"/>
      <c r="F2863" s="723"/>
      <c r="G2863" s="723"/>
      <c r="H2863" s="723"/>
      <c r="I2863" s="992" t="str">
        <f t="shared" si="811"/>
        <v/>
      </c>
      <c r="J2863" s="723"/>
      <c r="K2863" s="724"/>
      <c r="L2863" s="723"/>
      <c r="M2863" s="306" t="str">
        <f t="shared" si="798"/>
        <v/>
      </c>
      <c r="N2863" s="32" t="str">
        <f t="shared" si="799"/>
        <v/>
      </c>
      <c r="P2863" s="307" t="str">
        <f t="shared" si="800"/>
        <v/>
      </c>
      <c r="Q2863" s="307" t="str">
        <f t="shared" si="794"/>
        <v/>
      </c>
      <c r="R2863" s="307" t="str">
        <f t="shared" si="801"/>
        <v/>
      </c>
      <c r="S2863" s="307" t="str">
        <f t="shared" si="802"/>
        <v/>
      </c>
      <c r="T2863" s="307" t="str">
        <f t="shared" si="803"/>
        <v/>
      </c>
      <c r="U2863" s="307" t="str">
        <f t="shared" si="795"/>
        <v/>
      </c>
      <c r="V2863" s="723"/>
      <c r="X2863" s="308" t="str">
        <f t="shared" si="804"/>
        <v/>
      </c>
      <c r="Y2863" s="309" t="str">
        <f t="shared" si="805"/>
        <v/>
      </c>
      <c r="Z2863" s="308" t="str">
        <f t="shared" si="796"/>
        <v/>
      </c>
      <c r="AA2863" s="308" t="b">
        <f t="shared" si="797"/>
        <v>1</v>
      </c>
      <c r="AB2863" s="308" t="str">
        <f t="shared" si="806"/>
        <v/>
      </c>
      <c r="AC2863" s="534" t="str">
        <f t="shared" si="807"/>
        <v/>
      </c>
      <c r="AD2863" s="752" t="str">
        <f t="shared" si="808"/>
        <v/>
      </c>
      <c r="AE2863" s="534" t="str">
        <f t="shared" si="809"/>
        <v/>
      </c>
      <c r="AF2863" s="752" t="str">
        <f t="shared" si="810"/>
        <v/>
      </c>
    </row>
    <row r="2864" spans="2:32" x14ac:dyDescent="0.25">
      <c r="B2864" s="721"/>
      <c r="C2864" s="531" t="str">
        <f>IFERROR(VLOOKUP(B2864,'מצבת ורישום גנים'!B:D,3,0),"")</f>
        <v/>
      </c>
      <c r="D2864" s="721"/>
      <c r="E2864" s="723"/>
      <c r="F2864" s="723"/>
      <c r="G2864" s="723"/>
      <c r="H2864" s="723"/>
      <c r="I2864" s="992" t="str">
        <f t="shared" si="811"/>
        <v/>
      </c>
      <c r="J2864" s="723"/>
      <c r="K2864" s="724"/>
      <c r="L2864" s="723"/>
      <c r="M2864" s="306" t="str">
        <f t="shared" si="798"/>
        <v/>
      </c>
      <c r="N2864" s="32" t="str">
        <f t="shared" si="799"/>
        <v/>
      </c>
      <c r="P2864" s="307" t="str">
        <f t="shared" si="800"/>
        <v/>
      </c>
      <c r="Q2864" s="307" t="str">
        <f t="shared" si="794"/>
        <v/>
      </c>
      <c r="R2864" s="307" t="str">
        <f t="shared" si="801"/>
        <v/>
      </c>
      <c r="S2864" s="307" t="str">
        <f t="shared" si="802"/>
        <v/>
      </c>
      <c r="T2864" s="307" t="str">
        <f t="shared" si="803"/>
        <v/>
      </c>
      <c r="U2864" s="307" t="str">
        <f t="shared" si="795"/>
        <v/>
      </c>
      <c r="V2864" s="723"/>
      <c r="X2864" s="308" t="str">
        <f t="shared" si="804"/>
        <v/>
      </c>
      <c r="Y2864" s="309" t="str">
        <f t="shared" si="805"/>
        <v/>
      </c>
      <c r="Z2864" s="308" t="str">
        <f t="shared" si="796"/>
        <v/>
      </c>
      <c r="AA2864" s="308" t="b">
        <f t="shared" si="797"/>
        <v>1</v>
      </c>
      <c r="AB2864" s="308" t="str">
        <f t="shared" si="806"/>
        <v/>
      </c>
      <c r="AC2864" s="534" t="str">
        <f t="shared" si="807"/>
        <v/>
      </c>
      <c r="AD2864" s="752" t="str">
        <f t="shared" si="808"/>
        <v/>
      </c>
      <c r="AE2864" s="534" t="str">
        <f t="shared" si="809"/>
        <v/>
      </c>
      <c r="AF2864" s="752" t="str">
        <f t="shared" si="810"/>
        <v/>
      </c>
    </row>
    <row r="2865" spans="2:32" x14ac:dyDescent="0.25">
      <c r="B2865" s="721"/>
      <c r="C2865" s="531" t="str">
        <f>IFERROR(VLOOKUP(B2865,'מצבת ורישום גנים'!B:D,3,0),"")</f>
        <v/>
      </c>
      <c r="D2865" s="721"/>
      <c r="E2865" s="723"/>
      <c r="F2865" s="723"/>
      <c r="G2865" s="723"/>
      <c r="H2865" s="723"/>
      <c r="I2865" s="992" t="str">
        <f t="shared" si="811"/>
        <v/>
      </c>
      <c r="J2865" s="723"/>
      <c r="K2865" s="724"/>
      <c r="L2865" s="723"/>
      <c r="M2865" s="306" t="str">
        <f t="shared" si="798"/>
        <v/>
      </c>
      <c r="N2865" s="32" t="str">
        <f t="shared" si="799"/>
        <v/>
      </c>
      <c r="P2865" s="307" t="str">
        <f t="shared" si="800"/>
        <v/>
      </c>
      <c r="Q2865" s="307" t="str">
        <f t="shared" si="794"/>
        <v/>
      </c>
      <c r="R2865" s="307" t="str">
        <f t="shared" si="801"/>
        <v/>
      </c>
      <c r="S2865" s="307" t="str">
        <f t="shared" si="802"/>
        <v/>
      </c>
      <c r="T2865" s="307" t="str">
        <f t="shared" si="803"/>
        <v/>
      </c>
      <c r="U2865" s="307" t="str">
        <f t="shared" si="795"/>
        <v/>
      </c>
      <c r="V2865" s="723"/>
      <c r="X2865" s="308" t="str">
        <f t="shared" si="804"/>
        <v/>
      </c>
      <c r="Y2865" s="309" t="str">
        <f t="shared" si="805"/>
        <v/>
      </c>
      <c r="Z2865" s="308" t="str">
        <f t="shared" si="796"/>
        <v/>
      </c>
      <c r="AA2865" s="308" t="b">
        <f t="shared" si="797"/>
        <v>1</v>
      </c>
      <c r="AB2865" s="308" t="str">
        <f t="shared" si="806"/>
        <v/>
      </c>
      <c r="AC2865" s="534" t="str">
        <f t="shared" si="807"/>
        <v/>
      </c>
      <c r="AD2865" s="752" t="str">
        <f t="shared" si="808"/>
        <v/>
      </c>
      <c r="AE2865" s="534" t="str">
        <f t="shared" si="809"/>
        <v/>
      </c>
      <c r="AF2865" s="752" t="str">
        <f t="shared" si="810"/>
        <v/>
      </c>
    </row>
    <row r="2866" spans="2:32" x14ac:dyDescent="0.25">
      <c r="B2866" s="721"/>
      <c r="C2866" s="531" t="str">
        <f>IFERROR(VLOOKUP(B2866,'מצבת ורישום גנים'!B:D,3,0),"")</f>
        <v/>
      </c>
      <c r="D2866" s="721"/>
      <c r="E2866" s="723"/>
      <c r="F2866" s="723"/>
      <c r="G2866" s="723"/>
      <c r="H2866" s="723"/>
      <c r="I2866" s="992" t="str">
        <f t="shared" si="811"/>
        <v/>
      </c>
      <c r="J2866" s="723"/>
      <c r="K2866" s="724"/>
      <c r="L2866" s="723"/>
      <c r="M2866" s="306" t="str">
        <f t="shared" si="798"/>
        <v/>
      </c>
      <c r="N2866" s="32" t="str">
        <f t="shared" si="799"/>
        <v/>
      </c>
      <c r="P2866" s="307" t="str">
        <f t="shared" si="800"/>
        <v/>
      </c>
      <c r="Q2866" s="307" t="str">
        <f t="shared" si="794"/>
        <v/>
      </c>
      <c r="R2866" s="307" t="str">
        <f t="shared" si="801"/>
        <v/>
      </c>
      <c r="S2866" s="307" t="str">
        <f t="shared" si="802"/>
        <v/>
      </c>
      <c r="T2866" s="307" t="str">
        <f t="shared" si="803"/>
        <v/>
      </c>
      <c r="U2866" s="307" t="str">
        <f t="shared" si="795"/>
        <v/>
      </c>
      <c r="V2866" s="723"/>
      <c r="X2866" s="308" t="str">
        <f t="shared" si="804"/>
        <v/>
      </c>
      <c r="Y2866" s="309" t="str">
        <f t="shared" si="805"/>
        <v/>
      </c>
      <c r="Z2866" s="308" t="str">
        <f t="shared" si="796"/>
        <v/>
      </c>
      <c r="AA2866" s="308" t="b">
        <f t="shared" si="797"/>
        <v>1</v>
      </c>
      <c r="AB2866" s="308" t="str">
        <f t="shared" si="806"/>
        <v/>
      </c>
      <c r="AC2866" s="534" t="str">
        <f t="shared" si="807"/>
        <v/>
      </c>
      <c r="AD2866" s="752" t="str">
        <f t="shared" si="808"/>
        <v/>
      </c>
      <c r="AE2866" s="534" t="str">
        <f t="shared" si="809"/>
        <v/>
      </c>
      <c r="AF2866" s="752" t="str">
        <f t="shared" si="810"/>
        <v/>
      </c>
    </row>
    <row r="2867" spans="2:32" x14ac:dyDescent="0.25">
      <c r="B2867" s="721"/>
      <c r="C2867" s="531" t="str">
        <f>IFERROR(VLOOKUP(B2867,'מצבת ורישום גנים'!B:D,3,0),"")</f>
        <v/>
      </c>
      <c r="D2867" s="721"/>
      <c r="E2867" s="723"/>
      <c r="F2867" s="723"/>
      <c r="G2867" s="723"/>
      <c r="H2867" s="723"/>
      <c r="I2867" s="992" t="str">
        <f t="shared" si="811"/>
        <v/>
      </c>
      <c r="J2867" s="723"/>
      <c r="K2867" s="724"/>
      <c r="L2867" s="723"/>
      <c r="M2867" s="306" t="str">
        <f t="shared" si="798"/>
        <v/>
      </c>
      <c r="N2867" s="32" t="str">
        <f t="shared" si="799"/>
        <v/>
      </c>
      <c r="P2867" s="307" t="str">
        <f t="shared" si="800"/>
        <v/>
      </c>
      <c r="Q2867" s="307" t="str">
        <f t="shared" si="794"/>
        <v/>
      </c>
      <c r="R2867" s="307" t="str">
        <f t="shared" si="801"/>
        <v/>
      </c>
      <c r="S2867" s="307" t="str">
        <f t="shared" si="802"/>
        <v/>
      </c>
      <c r="T2867" s="307" t="str">
        <f t="shared" si="803"/>
        <v/>
      </c>
      <c r="U2867" s="307" t="str">
        <f t="shared" si="795"/>
        <v/>
      </c>
      <c r="V2867" s="723"/>
      <c r="X2867" s="308" t="str">
        <f t="shared" si="804"/>
        <v/>
      </c>
      <c r="Y2867" s="309" t="str">
        <f t="shared" si="805"/>
        <v/>
      </c>
      <c r="Z2867" s="308" t="str">
        <f t="shared" si="796"/>
        <v/>
      </c>
      <c r="AA2867" s="308" t="b">
        <f t="shared" si="797"/>
        <v>1</v>
      </c>
      <c r="AB2867" s="308" t="str">
        <f t="shared" si="806"/>
        <v/>
      </c>
      <c r="AC2867" s="534" t="str">
        <f t="shared" si="807"/>
        <v/>
      </c>
      <c r="AD2867" s="752" t="str">
        <f t="shared" si="808"/>
        <v/>
      </c>
      <c r="AE2867" s="534" t="str">
        <f t="shared" si="809"/>
        <v/>
      </c>
      <c r="AF2867" s="752" t="str">
        <f t="shared" si="810"/>
        <v/>
      </c>
    </row>
    <row r="2868" spans="2:32" x14ac:dyDescent="0.25">
      <c r="B2868" s="721"/>
      <c r="C2868" s="531" t="str">
        <f>IFERROR(VLOOKUP(B2868,'מצבת ורישום גנים'!B:D,3,0),"")</f>
        <v/>
      </c>
      <c r="D2868" s="721"/>
      <c r="E2868" s="723"/>
      <c r="F2868" s="723"/>
      <c r="G2868" s="723"/>
      <c r="H2868" s="723"/>
      <c r="I2868" s="992" t="str">
        <f t="shared" si="811"/>
        <v/>
      </c>
      <c r="J2868" s="723"/>
      <c r="K2868" s="724"/>
      <c r="L2868" s="723"/>
      <c r="M2868" s="306" t="str">
        <f t="shared" si="798"/>
        <v/>
      </c>
      <c r="N2868" s="32" t="str">
        <f t="shared" si="799"/>
        <v/>
      </c>
      <c r="P2868" s="307" t="str">
        <f t="shared" si="800"/>
        <v/>
      </c>
      <c r="Q2868" s="307" t="str">
        <f t="shared" si="794"/>
        <v/>
      </c>
      <c r="R2868" s="307" t="str">
        <f t="shared" si="801"/>
        <v/>
      </c>
      <c r="S2868" s="307" t="str">
        <f t="shared" si="802"/>
        <v/>
      </c>
      <c r="T2868" s="307" t="str">
        <f t="shared" si="803"/>
        <v/>
      </c>
      <c r="U2868" s="307" t="str">
        <f t="shared" si="795"/>
        <v/>
      </c>
      <c r="V2868" s="723"/>
      <c r="X2868" s="308" t="str">
        <f t="shared" si="804"/>
        <v/>
      </c>
      <c r="Y2868" s="309" t="str">
        <f t="shared" si="805"/>
        <v/>
      </c>
      <c r="Z2868" s="308" t="str">
        <f t="shared" si="796"/>
        <v/>
      </c>
      <c r="AA2868" s="308" t="b">
        <f t="shared" si="797"/>
        <v>1</v>
      </c>
      <c r="AB2868" s="308" t="str">
        <f t="shared" si="806"/>
        <v/>
      </c>
      <c r="AC2868" s="534" t="str">
        <f t="shared" si="807"/>
        <v/>
      </c>
      <c r="AD2868" s="752" t="str">
        <f t="shared" si="808"/>
        <v/>
      </c>
      <c r="AE2868" s="534" t="str">
        <f t="shared" si="809"/>
        <v/>
      </c>
      <c r="AF2868" s="752" t="str">
        <f t="shared" si="810"/>
        <v/>
      </c>
    </row>
    <row r="2869" spans="2:32" x14ac:dyDescent="0.25">
      <c r="B2869" s="721"/>
      <c r="C2869" s="531" t="str">
        <f>IFERROR(VLOOKUP(B2869,'מצבת ורישום גנים'!B:D,3,0),"")</f>
        <v/>
      </c>
      <c r="D2869" s="721"/>
      <c r="E2869" s="723"/>
      <c r="F2869" s="723"/>
      <c r="G2869" s="723"/>
      <c r="H2869" s="723"/>
      <c r="I2869" s="992" t="str">
        <f t="shared" si="811"/>
        <v/>
      </c>
      <c r="J2869" s="723"/>
      <c r="K2869" s="724"/>
      <c r="L2869" s="723"/>
      <c r="M2869" s="306" t="str">
        <f t="shared" si="798"/>
        <v/>
      </c>
      <c r="N2869" s="32" t="str">
        <f t="shared" si="799"/>
        <v/>
      </c>
      <c r="P2869" s="307" t="str">
        <f t="shared" si="800"/>
        <v/>
      </c>
      <c r="Q2869" s="307" t="str">
        <f t="shared" si="794"/>
        <v/>
      </c>
      <c r="R2869" s="307" t="str">
        <f t="shared" si="801"/>
        <v/>
      </c>
      <c r="S2869" s="307" t="str">
        <f t="shared" si="802"/>
        <v/>
      </c>
      <c r="T2869" s="307" t="str">
        <f t="shared" si="803"/>
        <v/>
      </c>
      <c r="U2869" s="307" t="str">
        <f t="shared" si="795"/>
        <v/>
      </c>
      <c r="V2869" s="723"/>
      <c r="X2869" s="308" t="str">
        <f t="shared" si="804"/>
        <v/>
      </c>
      <c r="Y2869" s="309" t="str">
        <f t="shared" si="805"/>
        <v/>
      </c>
      <c r="Z2869" s="308" t="str">
        <f t="shared" si="796"/>
        <v/>
      </c>
      <c r="AA2869" s="308" t="b">
        <f t="shared" si="797"/>
        <v>1</v>
      </c>
      <c r="AB2869" s="308" t="str">
        <f t="shared" si="806"/>
        <v/>
      </c>
      <c r="AC2869" s="534" t="str">
        <f t="shared" si="807"/>
        <v/>
      </c>
      <c r="AD2869" s="752" t="str">
        <f t="shared" si="808"/>
        <v/>
      </c>
      <c r="AE2869" s="534" t="str">
        <f t="shared" si="809"/>
        <v/>
      </c>
      <c r="AF2869" s="752" t="str">
        <f t="shared" si="810"/>
        <v/>
      </c>
    </row>
    <row r="2870" spans="2:32" x14ac:dyDescent="0.25">
      <c r="B2870" s="721"/>
      <c r="C2870" s="531" t="str">
        <f>IFERROR(VLOOKUP(B2870,'מצבת ורישום גנים'!B:D,3,0),"")</f>
        <v/>
      </c>
      <c r="D2870" s="721"/>
      <c r="E2870" s="723"/>
      <c r="F2870" s="723"/>
      <c r="G2870" s="723"/>
      <c r="H2870" s="723"/>
      <c r="I2870" s="992" t="str">
        <f t="shared" si="811"/>
        <v/>
      </c>
      <c r="J2870" s="723"/>
      <c r="K2870" s="724"/>
      <c r="L2870" s="723"/>
      <c r="M2870" s="306" t="str">
        <f t="shared" si="798"/>
        <v/>
      </c>
      <c r="N2870" s="32" t="str">
        <f t="shared" si="799"/>
        <v/>
      </c>
      <c r="P2870" s="307" t="str">
        <f t="shared" si="800"/>
        <v/>
      </c>
      <c r="Q2870" s="307" t="str">
        <f t="shared" si="794"/>
        <v/>
      </c>
      <c r="R2870" s="307" t="str">
        <f t="shared" si="801"/>
        <v/>
      </c>
      <c r="S2870" s="307" t="str">
        <f t="shared" si="802"/>
        <v/>
      </c>
      <c r="T2870" s="307" t="str">
        <f t="shared" si="803"/>
        <v/>
      </c>
      <c r="U2870" s="307" t="str">
        <f t="shared" si="795"/>
        <v/>
      </c>
      <c r="V2870" s="723"/>
      <c r="X2870" s="308" t="str">
        <f t="shared" si="804"/>
        <v/>
      </c>
      <c r="Y2870" s="309" t="str">
        <f t="shared" si="805"/>
        <v/>
      </c>
      <c r="Z2870" s="308" t="str">
        <f t="shared" si="796"/>
        <v/>
      </c>
      <c r="AA2870" s="308" t="b">
        <f t="shared" si="797"/>
        <v>1</v>
      </c>
      <c r="AB2870" s="308" t="str">
        <f t="shared" si="806"/>
        <v/>
      </c>
      <c r="AC2870" s="534" t="str">
        <f t="shared" si="807"/>
        <v/>
      </c>
      <c r="AD2870" s="752" t="str">
        <f t="shared" si="808"/>
        <v/>
      </c>
      <c r="AE2870" s="534" t="str">
        <f t="shared" si="809"/>
        <v/>
      </c>
      <c r="AF2870" s="752" t="str">
        <f t="shared" si="810"/>
        <v/>
      </c>
    </row>
    <row r="2871" spans="2:32" x14ac:dyDescent="0.25">
      <c r="B2871" s="721"/>
      <c r="C2871" s="531" t="str">
        <f>IFERROR(VLOOKUP(B2871,'מצבת ורישום גנים'!B:D,3,0),"")</f>
        <v/>
      </c>
      <c r="D2871" s="721"/>
      <c r="E2871" s="723"/>
      <c r="F2871" s="723"/>
      <c r="G2871" s="723"/>
      <c r="H2871" s="723"/>
      <c r="I2871" s="992" t="str">
        <f t="shared" si="811"/>
        <v/>
      </c>
      <c r="J2871" s="723"/>
      <c r="K2871" s="724"/>
      <c r="L2871" s="723"/>
      <c r="M2871" s="306" t="str">
        <f t="shared" si="798"/>
        <v/>
      </c>
      <c r="N2871" s="32" t="str">
        <f t="shared" si="799"/>
        <v/>
      </c>
      <c r="P2871" s="307" t="str">
        <f t="shared" si="800"/>
        <v/>
      </c>
      <c r="Q2871" s="307" t="str">
        <f t="shared" si="794"/>
        <v/>
      </c>
      <c r="R2871" s="307" t="str">
        <f t="shared" si="801"/>
        <v/>
      </c>
      <c r="S2871" s="307" t="str">
        <f t="shared" si="802"/>
        <v/>
      </c>
      <c r="T2871" s="307" t="str">
        <f t="shared" si="803"/>
        <v/>
      </c>
      <c r="U2871" s="307" t="str">
        <f t="shared" si="795"/>
        <v/>
      </c>
      <c r="V2871" s="723"/>
      <c r="X2871" s="308" t="str">
        <f t="shared" si="804"/>
        <v/>
      </c>
      <c r="Y2871" s="309" t="str">
        <f t="shared" si="805"/>
        <v/>
      </c>
      <c r="Z2871" s="308" t="str">
        <f t="shared" si="796"/>
        <v/>
      </c>
      <c r="AA2871" s="308" t="b">
        <f t="shared" si="797"/>
        <v>1</v>
      </c>
      <c r="AB2871" s="308" t="str">
        <f t="shared" si="806"/>
        <v/>
      </c>
      <c r="AC2871" s="534" t="str">
        <f t="shared" si="807"/>
        <v/>
      </c>
      <c r="AD2871" s="752" t="str">
        <f t="shared" si="808"/>
        <v/>
      </c>
      <c r="AE2871" s="534" t="str">
        <f t="shared" si="809"/>
        <v/>
      </c>
      <c r="AF2871" s="752" t="str">
        <f t="shared" si="810"/>
        <v/>
      </c>
    </row>
    <row r="2872" spans="2:32" x14ac:dyDescent="0.25">
      <c r="B2872" s="721"/>
      <c r="C2872" s="531" t="str">
        <f>IFERROR(VLOOKUP(B2872,'מצבת ורישום גנים'!B:D,3,0),"")</f>
        <v/>
      </c>
      <c r="D2872" s="721"/>
      <c r="E2872" s="723"/>
      <c r="F2872" s="723"/>
      <c r="G2872" s="723"/>
      <c r="H2872" s="723"/>
      <c r="I2872" s="992" t="str">
        <f t="shared" si="811"/>
        <v/>
      </c>
      <c r="J2872" s="723"/>
      <c r="K2872" s="724"/>
      <c r="L2872" s="723"/>
      <c r="M2872" s="306" t="str">
        <f t="shared" si="798"/>
        <v/>
      </c>
      <c r="N2872" s="32" t="str">
        <f t="shared" si="799"/>
        <v/>
      </c>
      <c r="P2872" s="307" t="str">
        <f t="shared" si="800"/>
        <v/>
      </c>
      <c r="Q2872" s="307" t="str">
        <f t="shared" si="794"/>
        <v/>
      </c>
      <c r="R2872" s="307" t="str">
        <f t="shared" si="801"/>
        <v/>
      </c>
      <c r="S2872" s="307" t="str">
        <f t="shared" si="802"/>
        <v/>
      </c>
      <c r="T2872" s="307" t="str">
        <f t="shared" si="803"/>
        <v/>
      </c>
      <c r="U2872" s="307" t="str">
        <f t="shared" si="795"/>
        <v/>
      </c>
      <c r="V2872" s="723"/>
      <c r="X2872" s="308" t="str">
        <f t="shared" si="804"/>
        <v/>
      </c>
      <c r="Y2872" s="309" t="str">
        <f t="shared" si="805"/>
        <v/>
      </c>
      <c r="Z2872" s="308" t="str">
        <f t="shared" si="796"/>
        <v/>
      </c>
      <c r="AA2872" s="308" t="b">
        <f t="shared" si="797"/>
        <v>1</v>
      </c>
      <c r="AB2872" s="308" t="str">
        <f t="shared" si="806"/>
        <v/>
      </c>
      <c r="AC2872" s="534" t="str">
        <f t="shared" si="807"/>
        <v/>
      </c>
      <c r="AD2872" s="752" t="str">
        <f t="shared" si="808"/>
        <v/>
      </c>
      <c r="AE2872" s="534" t="str">
        <f t="shared" si="809"/>
        <v/>
      </c>
      <c r="AF2872" s="752" t="str">
        <f t="shared" si="810"/>
        <v/>
      </c>
    </row>
    <row r="2873" spans="2:32" x14ac:dyDescent="0.25">
      <c r="B2873" s="721"/>
      <c r="C2873" s="531" t="str">
        <f>IFERROR(VLOOKUP(B2873,'מצבת ורישום גנים'!B:D,3,0),"")</f>
        <v/>
      </c>
      <c r="D2873" s="721"/>
      <c r="E2873" s="723"/>
      <c r="F2873" s="723"/>
      <c r="G2873" s="723"/>
      <c r="H2873" s="723"/>
      <c r="I2873" s="992" t="str">
        <f t="shared" si="811"/>
        <v/>
      </c>
      <c r="J2873" s="723"/>
      <c r="K2873" s="724"/>
      <c r="L2873" s="723"/>
      <c r="M2873" s="306" t="str">
        <f t="shared" si="798"/>
        <v/>
      </c>
      <c r="N2873" s="32" t="str">
        <f t="shared" si="799"/>
        <v/>
      </c>
      <c r="P2873" s="307" t="str">
        <f t="shared" si="800"/>
        <v/>
      </c>
      <c r="Q2873" s="307" t="str">
        <f t="shared" si="794"/>
        <v/>
      </c>
      <c r="R2873" s="307" t="str">
        <f t="shared" si="801"/>
        <v/>
      </c>
      <c r="S2873" s="307" t="str">
        <f t="shared" si="802"/>
        <v/>
      </c>
      <c r="T2873" s="307" t="str">
        <f t="shared" si="803"/>
        <v/>
      </c>
      <c r="U2873" s="307" t="str">
        <f t="shared" si="795"/>
        <v/>
      </c>
      <c r="V2873" s="723"/>
      <c r="X2873" s="308" t="str">
        <f t="shared" si="804"/>
        <v/>
      </c>
      <c r="Y2873" s="309" t="str">
        <f t="shared" si="805"/>
        <v/>
      </c>
      <c r="Z2873" s="308" t="str">
        <f t="shared" si="796"/>
        <v/>
      </c>
      <c r="AA2873" s="308" t="b">
        <f t="shared" si="797"/>
        <v>1</v>
      </c>
      <c r="AB2873" s="308" t="str">
        <f t="shared" si="806"/>
        <v/>
      </c>
      <c r="AC2873" s="534" t="str">
        <f t="shared" si="807"/>
        <v/>
      </c>
      <c r="AD2873" s="752" t="str">
        <f t="shared" si="808"/>
        <v/>
      </c>
      <c r="AE2873" s="534" t="str">
        <f t="shared" si="809"/>
        <v/>
      </c>
      <c r="AF2873" s="752" t="str">
        <f t="shared" si="810"/>
        <v/>
      </c>
    </row>
    <row r="2874" spans="2:32" x14ac:dyDescent="0.25">
      <c r="B2874" s="721"/>
      <c r="C2874" s="531" t="str">
        <f>IFERROR(VLOOKUP(B2874,'מצבת ורישום גנים'!B:D,3,0),"")</f>
        <v/>
      </c>
      <c r="D2874" s="721"/>
      <c r="E2874" s="723"/>
      <c r="F2874" s="723"/>
      <c r="G2874" s="723"/>
      <c r="H2874" s="723"/>
      <c r="I2874" s="992" t="str">
        <f t="shared" si="811"/>
        <v/>
      </c>
      <c r="J2874" s="723"/>
      <c r="K2874" s="724"/>
      <c r="L2874" s="723"/>
      <c r="M2874" s="306" t="str">
        <f t="shared" si="798"/>
        <v/>
      </c>
      <c r="N2874" s="32" t="str">
        <f t="shared" si="799"/>
        <v/>
      </c>
      <c r="P2874" s="307" t="str">
        <f t="shared" si="800"/>
        <v/>
      </c>
      <c r="Q2874" s="307" t="str">
        <f t="shared" si="794"/>
        <v/>
      </c>
      <c r="R2874" s="307" t="str">
        <f t="shared" si="801"/>
        <v/>
      </c>
      <c r="S2874" s="307" t="str">
        <f t="shared" si="802"/>
        <v/>
      </c>
      <c r="T2874" s="307" t="str">
        <f t="shared" si="803"/>
        <v/>
      </c>
      <c r="U2874" s="307" t="str">
        <f t="shared" si="795"/>
        <v/>
      </c>
      <c r="V2874" s="723"/>
      <c r="X2874" s="308" t="str">
        <f t="shared" si="804"/>
        <v/>
      </c>
      <c r="Y2874" s="309" t="str">
        <f t="shared" si="805"/>
        <v/>
      </c>
      <c r="Z2874" s="308" t="str">
        <f t="shared" si="796"/>
        <v/>
      </c>
      <c r="AA2874" s="308" t="b">
        <f t="shared" si="797"/>
        <v>1</v>
      </c>
      <c r="AB2874" s="308" t="str">
        <f t="shared" si="806"/>
        <v/>
      </c>
      <c r="AC2874" s="534" t="str">
        <f t="shared" si="807"/>
        <v/>
      </c>
      <c r="AD2874" s="752" t="str">
        <f t="shared" si="808"/>
        <v/>
      </c>
      <c r="AE2874" s="534" t="str">
        <f t="shared" si="809"/>
        <v/>
      </c>
      <c r="AF2874" s="752" t="str">
        <f t="shared" si="810"/>
        <v/>
      </c>
    </row>
    <row r="2875" spans="2:32" x14ac:dyDescent="0.25">
      <c r="B2875" s="721"/>
      <c r="C2875" s="531" t="str">
        <f>IFERROR(VLOOKUP(B2875,'מצבת ורישום גנים'!B:D,3,0),"")</f>
        <v/>
      </c>
      <c r="D2875" s="721"/>
      <c r="E2875" s="723"/>
      <c r="F2875" s="723"/>
      <c r="G2875" s="723"/>
      <c r="H2875" s="723"/>
      <c r="I2875" s="992" t="str">
        <f t="shared" si="811"/>
        <v/>
      </c>
      <c r="J2875" s="723"/>
      <c r="K2875" s="724"/>
      <c r="L2875" s="723"/>
      <c r="M2875" s="306" t="str">
        <f t="shared" si="798"/>
        <v/>
      </c>
      <c r="N2875" s="32" t="str">
        <f t="shared" si="799"/>
        <v/>
      </c>
      <c r="P2875" s="307" t="str">
        <f t="shared" si="800"/>
        <v/>
      </c>
      <c r="Q2875" s="307" t="str">
        <f t="shared" si="794"/>
        <v/>
      </c>
      <c r="R2875" s="307" t="str">
        <f t="shared" si="801"/>
        <v/>
      </c>
      <c r="S2875" s="307" t="str">
        <f t="shared" si="802"/>
        <v/>
      </c>
      <c r="T2875" s="307" t="str">
        <f t="shared" si="803"/>
        <v/>
      </c>
      <c r="U2875" s="307" t="str">
        <f t="shared" si="795"/>
        <v/>
      </c>
      <c r="V2875" s="723"/>
      <c r="X2875" s="308" t="str">
        <f t="shared" si="804"/>
        <v/>
      </c>
      <c r="Y2875" s="309" t="str">
        <f t="shared" si="805"/>
        <v/>
      </c>
      <c r="Z2875" s="308" t="str">
        <f t="shared" si="796"/>
        <v/>
      </c>
      <c r="AA2875" s="308" t="b">
        <f t="shared" si="797"/>
        <v>1</v>
      </c>
      <c r="AB2875" s="308" t="str">
        <f t="shared" si="806"/>
        <v/>
      </c>
      <c r="AC2875" s="534" t="str">
        <f t="shared" si="807"/>
        <v/>
      </c>
      <c r="AD2875" s="752" t="str">
        <f t="shared" si="808"/>
        <v/>
      </c>
      <c r="AE2875" s="534" t="str">
        <f t="shared" si="809"/>
        <v/>
      </c>
      <c r="AF2875" s="752" t="str">
        <f t="shared" si="810"/>
        <v/>
      </c>
    </row>
    <row r="2876" spans="2:32" x14ac:dyDescent="0.25">
      <c r="B2876" s="721"/>
      <c r="C2876" s="531" t="str">
        <f>IFERROR(VLOOKUP(B2876,'מצבת ורישום גנים'!B:D,3,0),"")</f>
        <v/>
      </c>
      <c r="D2876" s="721"/>
      <c r="E2876" s="723"/>
      <c r="F2876" s="723"/>
      <c r="G2876" s="723"/>
      <c r="H2876" s="723"/>
      <c r="I2876" s="992" t="str">
        <f t="shared" si="811"/>
        <v/>
      </c>
      <c r="J2876" s="723"/>
      <c r="K2876" s="724"/>
      <c r="L2876" s="723"/>
      <c r="M2876" s="306" t="str">
        <f t="shared" si="798"/>
        <v/>
      </c>
      <c r="N2876" s="32" t="str">
        <f t="shared" si="799"/>
        <v/>
      </c>
      <c r="P2876" s="307" t="str">
        <f t="shared" si="800"/>
        <v/>
      </c>
      <c r="Q2876" s="307" t="str">
        <f t="shared" si="794"/>
        <v/>
      </c>
      <c r="R2876" s="307" t="str">
        <f t="shared" si="801"/>
        <v/>
      </c>
      <c r="S2876" s="307" t="str">
        <f t="shared" si="802"/>
        <v/>
      </c>
      <c r="T2876" s="307" t="str">
        <f t="shared" si="803"/>
        <v/>
      </c>
      <c r="U2876" s="307" t="str">
        <f t="shared" si="795"/>
        <v/>
      </c>
      <c r="V2876" s="723"/>
      <c r="X2876" s="308" t="str">
        <f t="shared" si="804"/>
        <v/>
      </c>
      <c r="Y2876" s="309" t="str">
        <f t="shared" si="805"/>
        <v/>
      </c>
      <c r="Z2876" s="308" t="str">
        <f t="shared" si="796"/>
        <v/>
      </c>
      <c r="AA2876" s="308" t="b">
        <f t="shared" si="797"/>
        <v>1</v>
      </c>
      <c r="AB2876" s="308" t="str">
        <f t="shared" si="806"/>
        <v/>
      </c>
      <c r="AC2876" s="534" t="str">
        <f t="shared" si="807"/>
        <v/>
      </c>
      <c r="AD2876" s="752" t="str">
        <f t="shared" si="808"/>
        <v/>
      </c>
      <c r="AE2876" s="534" t="str">
        <f t="shared" si="809"/>
        <v/>
      </c>
      <c r="AF2876" s="752" t="str">
        <f t="shared" si="810"/>
        <v/>
      </c>
    </row>
    <row r="2877" spans="2:32" x14ac:dyDescent="0.25">
      <c r="B2877" s="721"/>
      <c r="C2877" s="531" t="str">
        <f>IFERROR(VLOOKUP(B2877,'מצבת ורישום גנים'!B:D,3,0),"")</f>
        <v/>
      </c>
      <c r="D2877" s="721"/>
      <c r="E2877" s="723"/>
      <c r="F2877" s="723"/>
      <c r="G2877" s="723"/>
      <c r="H2877" s="723"/>
      <c r="I2877" s="992" t="str">
        <f t="shared" si="811"/>
        <v/>
      </c>
      <c r="J2877" s="723"/>
      <c r="K2877" s="724"/>
      <c r="L2877" s="723"/>
      <c r="M2877" s="306" t="str">
        <f t="shared" si="798"/>
        <v/>
      </c>
      <c r="N2877" s="32" t="str">
        <f t="shared" si="799"/>
        <v/>
      </c>
      <c r="P2877" s="307" t="str">
        <f t="shared" si="800"/>
        <v/>
      </c>
      <c r="Q2877" s="307" t="str">
        <f t="shared" si="794"/>
        <v/>
      </c>
      <c r="R2877" s="307" t="str">
        <f t="shared" si="801"/>
        <v/>
      </c>
      <c r="S2877" s="307" t="str">
        <f t="shared" si="802"/>
        <v/>
      </c>
      <c r="T2877" s="307" t="str">
        <f t="shared" si="803"/>
        <v/>
      </c>
      <c r="U2877" s="307" t="str">
        <f t="shared" si="795"/>
        <v/>
      </c>
      <c r="V2877" s="723"/>
      <c r="X2877" s="308" t="str">
        <f t="shared" si="804"/>
        <v/>
      </c>
      <c r="Y2877" s="309" t="str">
        <f t="shared" si="805"/>
        <v/>
      </c>
      <c r="Z2877" s="308" t="str">
        <f t="shared" si="796"/>
        <v/>
      </c>
      <c r="AA2877" s="308" t="b">
        <f t="shared" si="797"/>
        <v>1</v>
      </c>
      <c r="AB2877" s="308" t="str">
        <f t="shared" si="806"/>
        <v/>
      </c>
      <c r="AC2877" s="534" t="str">
        <f t="shared" si="807"/>
        <v/>
      </c>
      <c r="AD2877" s="752" t="str">
        <f t="shared" si="808"/>
        <v/>
      </c>
      <c r="AE2877" s="534" t="str">
        <f t="shared" si="809"/>
        <v/>
      </c>
      <c r="AF2877" s="752" t="str">
        <f t="shared" si="810"/>
        <v/>
      </c>
    </row>
    <row r="2878" spans="2:32" x14ac:dyDescent="0.25">
      <c r="B2878" s="721"/>
      <c r="C2878" s="531" t="str">
        <f>IFERROR(VLOOKUP(B2878,'מצבת ורישום גנים'!B:D,3,0),"")</f>
        <v/>
      </c>
      <c r="D2878" s="721"/>
      <c r="E2878" s="723"/>
      <c r="F2878" s="723"/>
      <c r="G2878" s="723"/>
      <c r="H2878" s="723"/>
      <c r="I2878" s="992" t="str">
        <f t="shared" si="811"/>
        <v/>
      </c>
      <c r="J2878" s="723"/>
      <c r="K2878" s="724"/>
      <c r="L2878" s="723"/>
      <c r="M2878" s="306" t="str">
        <f t="shared" si="798"/>
        <v/>
      </c>
      <c r="N2878" s="32" t="str">
        <f t="shared" si="799"/>
        <v/>
      </c>
      <c r="P2878" s="307" t="str">
        <f t="shared" si="800"/>
        <v/>
      </c>
      <c r="Q2878" s="307" t="str">
        <f t="shared" si="794"/>
        <v/>
      </c>
      <c r="R2878" s="307" t="str">
        <f t="shared" si="801"/>
        <v/>
      </c>
      <c r="S2878" s="307" t="str">
        <f t="shared" si="802"/>
        <v/>
      </c>
      <c r="T2878" s="307" t="str">
        <f t="shared" si="803"/>
        <v/>
      </c>
      <c r="U2878" s="307" t="str">
        <f t="shared" si="795"/>
        <v/>
      </c>
      <c r="V2878" s="723"/>
      <c r="X2878" s="308" t="str">
        <f t="shared" si="804"/>
        <v/>
      </c>
      <c r="Y2878" s="309" t="str">
        <f t="shared" si="805"/>
        <v/>
      </c>
      <c r="Z2878" s="308" t="str">
        <f t="shared" si="796"/>
        <v/>
      </c>
      <c r="AA2878" s="308" t="b">
        <f t="shared" si="797"/>
        <v>1</v>
      </c>
      <c r="AB2878" s="308" t="str">
        <f t="shared" si="806"/>
        <v/>
      </c>
      <c r="AC2878" s="534" t="str">
        <f t="shared" si="807"/>
        <v/>
      </c>
      <c r="AD2878" s="752" t="str">
        <f t="shared" si="808"/>
        <v/>
      </c>
      <c r="AE2878" s="534" t="str">
        <f t="shared" si="809"/>
        <v/>
      </c>
      <c r="AF2878" s="752" t="str">
        <f t="shared" si="810"/>
        <v/>
      </c>
    </row>
    <row r="2879" spans="2:32" x14ac:dyDescent="0.25">
      <c r="B2879" s="721"/>
      <c r="C2879" s="531" t="str">
        <f>IFERROR(VLOOKUP(B2879,'מצבת ורישום גנים'!B:D,3,0),"")</f>
        <v/>
      </c>
      <c r="D2879" s="721"/>
      <c r="E2879" s="723"/>
      <c r="F2879" s="723"/>
      <c r="G2879" s="723"/>
      <c r="H2879" s="723"/>
      <c r="I2879" s="992" t="str">
        <f t="shared" si="811"/>
        <v/>
      </c>
      <c r="J2879" s="723"/>
      <c r="K2879" s="724"/>
      <c r="L2879" s="723"/>
      <c r="M2879" s="306" t="str">
        <f t="shared" si="798"/>
        <v/>
      </c>
      <c r="N2879" s="32" t="str">
        <f t="shared" si="799"/>
        <v/>
      </c>
      <c r="P2879" s="307" t="str">
        <f t="shared" si="800"/>
        <v/>
      </c>
      <c r="Q2879" s="307" t="str">
        <f t="shared" si="794"/>
        <v/>
      </c>
      <c r="R2879" s="307" t="str">
        <f t="shared" si="801"/>
        <v/>
      </c>
      <c r="S2879" s="307" t="str">
        <f t="shared" si="802"/>
        <v/>
      </c>
      <c r="T2879" s="307" t="str">
        <f t="shared" si="803"/>
        <v/>
      </c>
      <c r="U2879" s="307" t="str">
        <f t="shared" si="795"/>
        <v/>
      </c>
      <c r="V2879" s="723"/>
      <c r="X2879" s="308" t="str">
        <f t="shared" si="804"/>
        <v/>
      </c>
      <c r="Y2879" s="309" t="str">
        <f t="shared" si="805"/>
        <v/>
      </c>
      <c r="Z2879" s="308" t="str">
        <f t="shared" si="796"/>
        <v/>
      </c>
      <c r="AA2879" s="308" t="b">
        <f t="shared" si="797"/>
        <v>1</v>
      </c>
      <c r="AB2879" s="308" t="str">
        <f t="shared" si="806"/>
        <v/>
      </c>
      <c r="AC2879" s="534" t="str">
        <f t="shared" si="807"/>
        <v/>
      </c>
      <c r="AD2879" s="752" t="str">
        <f t="shared" si="808"/>
        <v/>
      </c>
      <c r="AE2879" s="534" t="str">
        <f t="shared" si="809"/>
        <v/>
      </c>
      <c r="AF2879" s="752" t="str">
        <f t="shared" si="810"/>
        <v/>
      </c>
    </row>
    <row r="2880" spans="2:32" x14ac:dyDescent="0.25">
      <c r="B2880" s="721"/>
      <c r="C2880" s="531" t="str">
        <f>IFERROR(VLOOKUP(B2880,'מצבת ורישום גנים'!B:D,3,0),"")</f>
        <v/>
      </c>
      <c r="D2880" s="721"/>
      <c r="E2880" s="723"/>
      <c r="F2880" s="723"/>
      <c r="G2880" s="723"/>
      <c r="H2880" s="723"/>
      <c r="I2880" s="992" t="str">
        <f t="shared" si="811"/>
        <v/>
      </c>
      <c r="J2880" s="723"/>
      <c r="K2880" s="724"/>
      <c r="L2880" s="723"/>
      <c r="M2880" s="306" t="str">
        <f t="shared" si="798"/>
        <v/>
      </c>
      <c r="N2880" s="32" t="str">
        <f t="shared" si="799"/>
        <v/>
      </c>
      <c r="P2880" s="307" t="str">
        <f t="shared" si="800"/>
        <v/>
      </c>
      <c r="Q2880" s="307" t="str">
        <f t="shared" si="794"/>
        <v/>
      </c>
      <c r="R2880" s="307" t="str">
        <f t="shared" si="801"/>
        <v/>
      </c>
      <c r="S2880" s="307" t="str">
        <f t="shared" si="802"/>
        <v/>
      </c>
      <c r="T2880" s="307" t="str">
        <f t="shared" si="803"/>
        <v/>
      </c>
      <c r="U2880" s="307" t="str">
        <f t="shared" si="795"/>
        <v/>
      </c>
      <c r="V2880" s="723"/>
      <c r="X2880" s="308" t="str">
        <f t="shared" si="804"/>
        <v/>
      </c>
      <c r="Y2880" s="309" t="str">
        <f t="shared" si="805"/>
        <v/>
      </c>
      <c r="Z2880" s="308" t="str">
        <f t="shared" si="796"/>
        <v/>
      </c>
      <c r="AA2880" s="308" t="b">
        <f t="shared" si="797"/>
        <v>1</v>
      </c>
      <c r="AB2880" s="308" t="str">
        <f t="shared" si="806"/>
        <v/>
      </c>
      <c r="AC2880" s="534" t="str">
        <f t="shared" si="807"/>
        <v/>
      </c>
      <c r="AD2880" s="752" t="str">
        <f t="shared" si="808"/>
        <v/>
      </c>
      <c r="AE2880" s="534" t="str">
        <f t="shared" si="809"/>
        <v/>
      </c>
      <c r="AF2880" s="752" t="str">
        <f t="shared" si="810"/>
        <v/>
      </c>
    </row>
    <row r="2881" spans="2:32" x14ac:dyDescent="0.25">
      <c r="B2881" s="721"/>
      <c r="C2881" s="531" t="str">
        <f>IFERROR(VLOOKUP(B2881,'מצבת ורישום גנים'!B:D,3,0),"")</f>
        <v/>
      </c>
      <c r="D2881" s="721"/>
      <c r="E2881" s="723"/>
      <c r="F2881" s="723"/>
      <c r="G2881" s="723"/>
      <c r="H2881" s="723"/>
      <c r="I2881" s="992" t="str">
        <f t="shared" si="811"/>
        <v/>
      </c>
      <c r="J2881" s="723"/>
      <c r="K2881" s="724"/>
      <c r="L2881" s="723"/>
      <c r="M2881" s="306" t="str">
        <f t="shared" si="798"/>
        <v/>
      </c>
      <c r="N2881" s="32" t="str">
        <f t="shared" si="799"/>
        <v/>
      </c>
      <c r="P2881" s="307" t="str">
        <f t="shared" si="800"/>
        <v/>
      </c>
      <c r="Q2881" s="307" t="str">
        <f t="shared" si="794"/>
        <v/>
      </c>
      <c r="R2881" s="307" t="str">
        <f t="shared" si="801"/>
        <v/>
      </c>
      <c r="S2881" s="307" t="str">
        <f t="shared" si="802"/>
        <v/>
      </c>
      <c r="T2881" s="307" t="str">
        <f t="shared" si="803"/>
        <v/>
      </c>
      <c r="U2881" s="307" t="str">
        <f t="shared" si="795"/>
        <v/>
      </c>
      <c r="V2881" s="723"/>
      <c r="X2881" s="308" t="str">
        <f t="shared" si="804"/>
        <v/>
      </c>
      <c r="Y2881" s="309" t="str">
        <f t="shared" si="805"/>
        <v/>
      </c>
      <c r="Z2881" s="308" t="str">
        <f t="shared" si="796"/>
        <v/>
      </c>
      <c r="AA2881" s="308" t="b">
        <f t="shared" si="797"/>
        <v>1</v>
      </c>
      <c r="AB2881" s="308" t="str">
        <f t="shared" si="806"/>
        <v/>
      </c>
      <c r="AC2881" s="534" t="str">
        <f t="shared" si="807"/>
        <v/>
      </c>
      <c r="AD2881" s="752" t="str">
        <f t="shared" si="808"/>
        <v/>
      </c>
      <c r="AE2881" s="534" t="str">
        <f t="shared" si="809"/>
        <v/>
      </c>
      <c r="AF2881" s="752" t="str">
        <f t="shared" si="810"/>
        <v/>
      </c>
    </row>
    <row r="2882" spans="2:32" x14ac:dyDescent="0.25">
      <c r="B2882" s="721"/>
      <c r="C2882" s="531" t="str">
        <f>IFERROR(VLOOKUP(B2882,'מצבת ורישום גנים'!B:D,3,0),"")</f>
        <v/>
      </c>
      <c r="D2882" s="721"/>
      <c r="E2882" s="723"/>
      <c r="F2882" s="723"/>
      <c r="G2882" s="723"/>
      <c r="H2882" s="723"/>
      <c r="I2882" s="992" t="str">
        <f t="shared" si="811"/>
        <v/>
      </c>
      <c r="J2882" s="723"/>
      <c r="K2882" s="724"/>
      <c r="L2882" s="723"/>
      <c r="M2882" s="306" t="str">
        <f t="shared" si="798"/>
        <v/>
      </c>
      <c r="N2882" s="32" t="str">
        <f t="shared" si="799"/>
        <v/>
      </c>
      <c r="P2882" s="307" t="str">
        <f t="shared" si="800"/>
        <v/>
      </c>
      <c r="Q2882" s="307" t="str">
        <f t="shared" si="794"/>
        <v/>
      </c>
      <c r="R2882" s="307" t="str">
        <f t="shared" si="801"/>
        <v/>
      </c>
      <c r="S2882" s="307" t="str">
        <f t="shared" si="802"/>
        <v/>
      </c>
      <c r="T2882" s="307" t="str">
        <f t="shared" si="803"/>
        <v/>
      </c>
      <c r="U2882" s="307" t="str">
        <f t="shared" si="795"/>
        <v/>
      </c>
      <c r="V2882" s="723"/>
      <c r="X2882" s="308" t="str">
        <f t="shared" si="804"/>
        <v/>
      </c>
      <c r="Y2882" s="309" t="str">
        <f t="shared" si="805"/>
        <v/>
      </c>
      <c r="Z2882" s="308" t="str">
        <f t="shared" si="796"/>
        <v/>
      </c>
      <c r="AA2882" s="308" t="b">
        <f t="shared" si="797"/>
        <v>1</v>
      </c>
      <c r="AB2882" s="308" t="str">
        <f t="shared" si="806"/>
        <v/>
      </c>
      <c r="AC2882" s="534" t="str">
        <f t="shared" si="807"/>
        <v/>
      </c>
      <c r="AD2882" s="752" t="str">
        <f t="shared" si="808"/>
        <v/>
      </c>
      <c r="AE2882" s="534" t="str">
        <f t="shared" si="809"/>
        <v/>
      </c>
      <c r="AF2882" s="752" t="str">
        <f t="shared" si="810"/>
        <v/>
      </c>
    </row>
    <row r="2883" spans="2:32" x14ac:dyDescent="0.25">
      <c r="B2883" s="721"/>
      <c r="C2883" s="531" t="str">
        <f>IFERROR(VLOOKUP(B2883,'מצבת ורישום גנים'!B:D,3,0),"")</f>
        <v/>
      </c>
      <c r="D2883" s="721"/>
      <c r="E2883" s="723"/>
      <c r="F2883" s="723"/>
      <c r="G2883" s="723"/>
      <c r="H2883" s="723"/>
      <c r="I2883" s="992" t="str">
        <f t="shared" si="811"/>
        <v/>
      </c>
      <c r="J2883" s="723"/>
      <c r="K2883" s="724"/>
      <c r="L2883" s="723"/>
      <c r="M2883" s="306" t="str">
        <f t="shared" si="798"/>
        <v/>
      </c>
      <c r="N2883" s="32" t="str">
        <f t="shared" si="799"/>
        <v/>
      </c>
      <c r="P2883" s="307" t="str">
        <f t="shared" si="800"/>
        <v/>
      </c>
      <c r="Q2883" s="307" t="str">
        <f t="shared" si="794"/>
        <v/>
      </c>
      <c r="R2883" s="307" t="str">
        <f t="shared" si="801"/>
        <v/>
      </c>
      <c r="S2883" s="307" t="str">
        <f t="shared" si="802"/>
        <v/>
      </c>
      <c r="T2883" s="307" t="str">
        <f t="shared" si="803"/>
        <v/>
      </c>
      <c r="U2883" s="307" t="str">
        <f t="shared" si="795"/>
        <v/>
      </c>
      <c r="V2883" s="723"/>
      <c r="X2883" s="308" t="str">
        <f t="shared" si="804"/>
        <v/>
      </c>
      <c r="Y2883" s="309" t="str">
        <f t="shared" si="805"/>
        <v/>
      </c>
      <c r="Z2883" s="308" t="str">
        <f t="shared" si="796"/>
        <v/>
      </c>
      <c r="AA2883" s="308" t="b">
        <f t="shared" si="797"/>
        <v>1</v>
      </c>
      <c r="AB2883" s="308" t="str">
        <f t="shared" si="806"/>
        <v/>
      </c>
      <c r="AC2883" s="534" t="str">
        <f t="shared" si="807"/>
        <v/>
      </c>
      <c r="AD2883" s="752" t="str">
        <f t="shared" si="808"/>
        <v/>
      </c>
      <c r="AE2883" s="534" t="str">
        <f t="shared" si="809"/>
        <v/>
      </c>
      <c r="AF2883" s="752" t="str">
        <f t="shared" si="810"/>
        <v/>
      </c>
    </row>
    <row r="2884" spans="2:32" x14ac:dyDescent="0.25">
      <c r="B2884" s="721"/>
      <c r="C2884" s="531" t="str">
        <f>IFERROR(VLOOKUP(B2884,'מצבת ורישום גנים'!B:D,3,0),"")</f>
        <v/>
      </c>
      <c r="D2884" s="721"/>
      <c r="E2884" s="723"/>
      <c r="F2884" s="723"/>
      <c r="G2884" s="723"/>
      <c r="H2884" s="723"/>
      <c r="I2884" s="992" t="str">
        <f t="shared" si="811"/>
        <v/>
      </c>
      <c r="J2884" s="723"/>
      <c r="K2884" s="724"/>
      <c r="L2884" s="723"/>
      <c r="M2884" s="306" t="str">
        <f t="shared" si="798"/>
        <v/>
      </c>
      <c r="N2884" s="32" t="str">
        <f t="shared" si="799"/>
        <v/>
      </c>
      <c r="P2884" s="307" t="str">
        <f t="shared" si="800"/>
        <v/>
      </c>
      <c r="Q2884" s="307" t="str">
        <f t="shared" si="794"/>
        <v/>
      </c>
      <c r="R2884" s="307" t="str">
        <f t="shared" si="801"/>
        <v/>
      </c>
      <c r="S2884" s="307" t="str">
        <f t="shared" si="802"/>
        <v/>
      </c>
      <c r="T2884" s="307" t="str">
        <f t="shared" si="803"/>
        <v/>
      </c>
      <c r="U2884" s="307" t="str">
        <f t="shared" si="795"/>
        <v/>
      </c>
      <c r="V2884" s="723"/>
      <c r="X2884" s="308" t="str">
        <f t="shared" si="804"/>
        <v/>
      </c>
      <c r="Y2884" s="309" t="str">
        <f t="shared" si="805"/>
        <v/>
      </c>
      <c r="Z2884" s="308" t="str">
        <f t="shared" si="796"/>
        <v/>
      </c>
      <c r="AA2884" s="308" t="b">
        <f t="shared" si="797"/>
        <v>1</v>
      </c>
      <c r="AB2884" s="308" t="str">
        <f t="shared" si="806"/>
        <v/>
      </c>
      <c r="AC2884" s="534" t="str">
        <f t="shared" si="807"/>
        <v/>
      </c>
      <c r="AD2884" s="752" t="str">
        <f t="shared" si="808"/>
        <v/>
      </c>
      <c r="AE2884" s="534" t="str">
        <f t="shared" si="809"/>
        <v/>
      </c>
      <c r="AF2884" s="752" t="str">
        <f t="shared" si="810"/>
        <v/>
      </c>
    </row>
    <row r="2885" spans="2:32" x14ac:dyDescent="0.25">
      <c r="B2885" s="721"/>
      <c r="C2885" s="531" t="str">
        <f>IFERROR(VLOOKUP(B2885,'מצבת ורישום גנים'!B:D,3,0),"")</f>
        <v/>
      </c>
      <c r="D2885" s="721"/>
      <c r="E2885" s="723"/>
      <c r="F2885" s="723"/>
      <c r="G2885" s="723"/>
      <c r="H2885" s="723"/>
      <c r="I2885" s="992" t="str">
        <f t="shared" si="811"/>
        <v/>
      </c>
      <c r="J2885" s="723"/>
      <c r="K2885" s="724"/>
      <c r="L2885" s="723"/>
      <c r="M2885" s="306" t="str">
        <f t="shared" si="798"/>
        <v/>
      </c>
      <c r="N2885" s="32" t="str">
        <f t="shared" si="799"/>
        <v/>
      </c>
      <c r="P2885" s="307" t="str">
        <f t="shared" si="800"/>
        <v/>
      </c>
      <c r="Q2885" s="307" t="str">
        <f t="shared" si="794"/>
        <v/>
      </c>
      <c r="R2885" s="307" t="str">
        <f t="shared" si="801"/>
        <v/>
      </c>
      <c r="S2885" s="307" t="str">
        <f t="shared" si="802"/>
        <v/>
      </c>
      <c r="T2885" s="307" t="str">
        <f t="shared" si="803"/>
        <v/>
      </c>
      <c r="U2885" s="307" t="str">
        <f t="shared" si="795"/>
        <v/>
      </c>
      <c r="V2885" s="723"/>
      <c r="X2885" s="308" t="str">
        <f t="shared" si="804"/>
        <v/>
      </c>
      <c r="Y2885" s="309" t="str">
        <f t="shared" si="805"/>
        <v/>
      </c>
      <c r="Z2885" s="308" t="str">
        <f t="shared" si="796"/>
        <v/>
      </c>
      <c r="AA2885" s="308" t="b">
        <f t="shared" si="797"/>
        <v>1</v>
      </c>
      <c r="AB2885" s="308" t="str">
        <f t="shared" si="806"/>
        <v/>
      </c>
      <c r="AC2885" s="534" t="str">
        <f t="shared" si="807"/>
        <v/>
      </c>
      <c r="AD2885" s="752" t="str">
        <f t="shared" si="808"/>
        <v/>
      </c>
      <c r="AE2885" s="534" t="str">
        <f t="shared" si="809"/>
        <v/>
      </c>
      <c r="AF2885" s="752" t="str">
        <f t="shared" si="810"/>
        <v/>
      </c>
    </row>
    <row r="2886" spans="2:32" x14ac:dyDescent="0.25">
      <c r="B2886" s="721"/>
      <c r="C2886" s="531" t="str">
        <f>IFERROR(VLOOKUP(B2886,'מצבת ורישום גנים'!B:D,3,0),"")</f>
        <v/>
      </c>
      <c r="D2886" s="721"/>
      <c r="E2886" s="723"/>
      <c r="F2886" s="723"/>
      <c r="G2886" s="723"/>
      <c r="H2886" s="723"/>
      <c r="I2886" s="992" t="str">
        <f t="shared" si="811"/>
        <v/>
      </c>
      <c r="J2886" s="723"/>
      <c r="K2886" s="724"/>
      <c r="L2886" s="723"/>
      <c r="M2886" s="306" t="str">
        <f t="shared" si="798"/>
        <v/>
      </c>
      <c r="N2886" s="32" t="str">
        <f t="shared" si="799"/>
        <v/>
      </c>
      <c r="P2886" s="307" t="str">
        <f t="shared" si="800"/>
        <v/>
      </c>
      <c r="Q2886" s="307" t="str">
        <f t="shared" si="794"/>
        <v/>
      </c>
      <c r="R2886" s="307" t="str">
        <f t="shared" si="801"/>
        <v/>
      </c>
      <c r="S2886" s="307" t="str">
        <f t="shared" si="802"/>
        <v/>
      </c>
      <c r="T2886" s="307" t="str">
        <f t="shared" si="803"/>
        <v/>
      </c>
      <c r="U2886" s="307" t="str">
        <f t="shared" si="795"/>
        <v/>
      </c>
      <c r="V2886" s="723"/>
      <c r="X2886" s="308" t="str">
        <f t="shared" si="804"/>
        <v/>
      </c>
      <c r="Y2886" s="309" t="str">
        <f t="shared" si="805"/>
        <v/>
      </c>
      <c r="Z2886" s="308" t="str">
        <f t="shared" si="796"/>
        <v/>
      </c>
      <c r="AA2886" s="308" t="b">
        <f t="shared" si="797"/>
        <v>1</v>
      </c>
      <c r="AB2886" s="308" t="str">
        <f t="shared" si="806"/>
        <v/>
      </c>
      <c r="AC2886" s="534" t="str">
        <f t="shared" si="807"/>
        <v/>
      </c>
      <c r="AD2886" s="752" t="str">
        <f t="shared" si="808"/>
        <v/>
      </c>
      <c r="AE2886" s="534" t="str">
        <f t="shared" si="809"/>
        <v/>
      </c>
      <c r="AF2886" s="752" t="str">
        <f t="shared" si="810"/>
        <v/>
      </c>
    </row>
    <row r="2887" spans="2:32" x14ac:dyDescent="0.25">
      <c r="B2887" s="721"/>
      <c r="C2887" s="531" t="str">
        <f>IFERROR(VLOOKUP(B2887,'מצבת ורישום גנים'!B:D,3,0),"")</f>
        <v/>
      </c>
      <c r="D2887" s="721"/>
      <c r="E2887" s="723"/>
      <c r="F2887" s="723"/>
      <c r="G2887" s="723"/>
      <c r="H2887" s="723"/>
      <c r="I2887" s="992" t="str">
        <f t="shared" si="811"/>
        <v/>
      </c>
      <c r="J2887" s="723"/>
      <c r="K2887" s="724"/>
      <c r="L2887" s="723"/>
      <c r="M2887" s="306" t="str">
        <f t="shared" si="798"/>
        <v/>
      </c>
      <c r="N2887" s="32" t="str">
        <f t="shared" si="799"/>
        <v/>
      </c>
      <c r="P2887" s="307" t="str">
        <f t="shared" si="800"/>
        <v/>
      </c>
      <c r="Q2887" s="307" t="str">
        <f t="shared" si="794"/>
        <v/>
      </c>
      <c r="R2887" s="307" t="str">
        <f t="shared" si="801"/>
        <v/>
      </c>
      <c r="S2887" s="307" t="str">
        <f t="shared" si="802"/>
        <v/>
      </c>
      <c r="T2887" s="307" t="str">
        <f t="shared" si="803"/>
        <v/>
      </c>
      <c r="U2887" s="307" t="str">
        <f t="shared" si="795"/>
        <v/>
      </c>
      <c r="V2887" s="723"/>
      <c r="X2887" s="308" t="str">
        <f t="shared" si="804"/>
        <v/>
      </c>
      <c r="Y2887" s="309" t="str">
        <f t="shared" si="805"/>
        <v/>
      </c>
      <c r="Z2887" s="308" t="str">
        <f t="shared" si="796"/>
        <v/>
      </c>
      <c r="AA2887" s="308" t="b">
        <f t="shared" si="797"/>
        <v>1</v>
      </c>
      <c r="AB2887" s="308" t="str">
        <f t="shared" si="806"/>
        <v/>
      </c>
      <c r="AC2887" s="534" t="str">
        <f t="shared" si="807"/>
        <v/>
      </c>
      <c r="AD2887" s="752" t="str">
        <f t="shared" si="808"/>
        <v/>
      </c>
      <c r="AE2887" s="534" t="str">
        <f t="shared" si="809"/>
        <v/>
      </c>
      <c r="AF2887" s="752" t="str">
        <f t="shared" si="810"/>
        <v/>
      </c>
    </row>
    <row r="2888" spans="2:32" x14ac:dyDescent="0.25">
      <c r="B2888" s="721"/>
      <c r="C2888" s="531" t="str">
        <f>IFERROR(VLOOKUP(B2888,'מצבת ורישום גנים'!B:D,3,0),"")</f>
        <v/>
      </c>
      <c r="D2888" s="721"/>
      <c r="E2888" s="723"/>
      <c r="F2888" s="723"/>
      <c r="G2888" s="723"/>
      <c r="H2888" s="723"/>
      <c r="I2888" s="992" t="str">
        <f t="shared" si="811"/>
        <v/>
      </c>
      <c r="J2888" s="723"/>
      <c r="K2888" s="724"/>
      <c r="L2888" s="723"/>
      <c r="M2888" s="306" t="str">
        <f t="shared" si="798"/>
        <v/>
      </c>
      <c r="N2888" s="32" t="str">
        <f t="shared" si="799"/>
        <v/>
      </c>
      <c r="P2888" s="307" t="str">
        <f t="shared" si="800"/>
        <v/>
      </c>
      <c r="Q2888" s="307" t="str">
        <f t="shared" si="794"/>
        <v/>
      </c>
      <c r="R2888" s="307" t="str">
        <f t="shared" si="801"/>
        <v/>
      </c>
      <c r="S2888" s="307" t="str">
        <f t="shared" si="802"/>
        <v/>
      </c>
      <c r="T2888" s="307" t="str">
        <f t="shared" si="803"/>
        <v/>
      </c>
      <c r="U2888" s="307" t="str">
        <f t="shared" si="795"/>
        <v/>
      </c>
      <c r="V2888" s="723"/>
      <c r="X2888" s="308" t="str">
        <f t="shared" si="804"/>
        <v/>
      </c>
      <c r="Y2888" s="309" t="str">
        <f t="shared" si="805"/>
        <v/>
      </c>
      <c r="Z2888" s="308" t="str">
        <f t="shared" si="796"/>
        <v/>
      </c>
      <c r="AA2888" s="308" t="b">
        <f t="shared" si="797"/>
        <v>1</v>
      </c>
      <c r="AB2888" s="308" t="str">
        <f t="shared" si="806"/>
        <v/>
      </c>
      <c r="AC2888" s="534" t="str">
        <f t="shared" si="807"/>
        <v/>
      </c>
      <c r="AD2888" s="752" t="str">
        <f t="shared" si="808"/>
        <v/>
      </c>
      <c r="AE2888" s="534" t="str">
        <f t="shared" si="809"/>
        <v/>
      </c>
      <c r="AF2888" s="752" t="str">
        <f t="shared" si="810"/>
        <v/>
      </c>
    </row>
    <row r="2889" spans="2:32" x14ac:dyDescent="0.25">
      <c r="B2889" s="721"/>
      <c r="C2889" s="531" t="str">
        <f>IFERROR(VLOOKUP(B2889,'מצבת ורישום גנים'!B:D,3,0),"")</f>
        <v/>
      </c>
      <c r="D2889" s="721"/>
      <c r="E2889" s="723"/>
      <c r="F2889" s="723"/>
      <c r="G2889" s="723"/>
      <c r="H2889" s="723"/>
      <c r="I2889" s="992" t="str">
        <f t="shared" si="811"/>
        <v/>
      </c>
      <c r="J2889" s="723"/>
      <c r="K2889" s="724"/>
      <c r="L2889" s="723"/>
      <c r="M2889" s="306" t="str">
        <f t="shared" si="798"/>
        <v/>
      </c>
      <c r="N2889" s="32" t="str">
        <f t="shared" si="799"/>
        <v/>
      </c>
      <c r="P2889" s="307" t="str">
        <f t="shared" si="800"/>
        <v/>
      </c>
      <c r="Q2889" s="307" t="str">
        <f t="shared" si="794"/>
        <v/>
      </c>
      <c r="R2889" s="307" t="str">
        <f t="shared" si="801"/>
        <v/>
      </c>
      <c r="S2889" s="307" t="str">
        <f t="shared" si="802"/>
        <v/>
      </c>
      <c r="T2889" s="307" t="str">
        <f t="shared" si="803"/>
        <v/>
      </c>
      <c r="U2889" s="307" t="str">
        <f t="shared" si="795"/>
        <v/>
      </c>
      <c r="V2889" s="723"/>
      <c r="X2889" s="308" t="str">
        <f t="shared" si="804"/>
        <v/>
      </c>
      <c r="Y2889" s="309" t="str">
        <f t="shared" si="805"/>
        <v/>
      </c>
      <c r="Z2889" s="308" t="str">
        <f t="shared" si="796"/>
        <v/>
      </c>
      <c r="AA2889" s="308" t="b">
        <f t="shared" si="797"/>
        <v>1</v>
      </c>
      <c r="AB2889" s="308" t="str">
        <f t="shared" si="806"/>
        <v/>
      </c>
      <c r="AC2889" s="534" t="str">
        <f t="shared" si="807"/>
        <v/>
      </c>
      <c r="AD2889" s="752" t="str">
        <f t="shared" si="808"/>
        <v/>
      </c>
      <c r="AE2889" s="534" t="str">
        <f t="shared" si="809"/>
        <v/>
      </c>
      <c r="AF2889" s="752" t="str">
        <f t="shared" si="810"/>
        <v/>
      </c>
    </row>
    <row r="2890" spans="2:32" x14ac:dyDescent="0.25">
      <c r="B2890" s="721"/>
      <c r="C2890" s="531" t="str">
        <f>IFERROR(VLOOKUP(B2890,'מצבת ורישום גנים'!B:D,3,0),"")</f>
        <v/>
      </c>
      <c r="D2890" s="721"/>
      <c r="E2890" s="723"/>
      <c r="F2890" s="723"/>
      <c r="G2890" s="723"/>
      <c r="H2890" s="723"/>
      <c r="I2890" s="992" t="str">
        <f t="shared" si="811"/>
        <v/>
      </c>
      <c r="J2890" s="723"/>
      <c r="K2890" s="724"/>
      <c r="L2890" s="723"/>
      <c r="M2890" s="306" t="str">
        <f t="shared" si="798"/>
        <v/>
      </c>
      <c r="N2890" s="32" t="str">
        <f t="shared" si="799"/>
        <v/>
      </c>
      <c r="P2890" s="307" t="str">
        <f t="shared" si="800"/>
        <v/>
      </c>
      <c r="Q2890" s="307" t="str">
        <f t="shared" si="794"/>
        <v/>
      </c>
      <c r="R2890" s="307" t="str">
        <f t="shared" si="801"/>
        <v/>
      </c>
      <c r="S2890" s="307" t="str">
        <f t="shared" si="802"/>
        <v/>
      </c>
      <c r="T2890" s="307" t="str">
        <f t="shared" si="803"/>
        <v/>
      </c>
      <c r="U2890" s="307" t="str">
        <f t="shared" si="795"/>
        <v/>
      </c>
      <c r="V2890" s="723"/>
      <c r="X2890" s="308" t="str">
        <f t="shared" si="804"/>
        <v/>
      </c>
      <c r="Y2890" s="309" t="str">
        <f t="shared" si="805"/>
        <v/>
      </c>
      <c r="Z2890" s="308" t="str">
        <f t="shared" si="796"/>
        <v/>
      </c>
      <c r="AA2890" s="308" t="b">
        <f t="shared" si="797"/>
        <v>1</v>
      </c>
      <c r="AB2890" s="308" t="str">
        <f t="shared" si="806"/>
        <v/>
      </c>
      <c r="AC2890" s="534" t="str">
        <f t="shared" si="807"/>
        <v/>
      </c>
      <c r="AD2890" s="752" t="str">
        <f t="shared" si="808"/>
        <v/>
      </c>
      <c r="AE2890" s="534" t="str">
        <f t="shared" si="809"/>
        <v/>
      </c>
      <c r="AF2890" s="752" t="str">
        <f t="shared" si="810"/>
        <v/>
      </c>
    </row>
    <row r="2891" spans="2:32" x14ac:dyDescent="0.25">
      <c r="B2891" s="721"/>
      <c r="C2891" s="531" t="str">
        <f>IFERROR(VLOOKUP(B2891,'מצבת ורישום גנים'!B:D,3,0),"")</f>
        <v/>
      </c>
      <c r="D2891" s="721"/>
      <c r="E2891" s="723"/>
      <c r="F2891" s="723"/>
      <c r="G2891" s="723"/>
      <c r="H2891" s="723"/>
      <c r="I2891" s="992" t="str">
        <f t="shared" si="811"/>
        <v/>
      </c>
      <c r="J2891" s="723"/>
      <c r="K2891" s="724"/>
      <c r="L2891" s="723"/>
      <c r="M2891" s="306" t="str">
        <f t="shared" si="798"/>
        <v/>
      </c>
      <c r="N2891" s="32" t="str">
        <f t="shared" si="799"/>
        <v/>
      </c>
      <c r="P2891" s="307" t="str">
        <f t="shared" si="800"/>
        <v/>
      </c>
      <c r="Q2891" s="307" t="str">
        <f t="shared" si="794"/>
        <v/>
      </c>
      <c r="R2891" s="307" t="str">
        <f t="shared" si="801"/>
        <v/>
      </c>
      <c r="S2891" s="307" t="str">
        <f t="shared" si="802"/>
        <v/>
      </c>
      <c r="T2891" s="307" t="str">
        <f t="shared" si="803"/>
        <v/>
      </c>
      <c r="U2891" s="307" t="str">
        <f t="shared" si="795"/>
        <v/>
      </c>
      <c r="V2891" s="723"/>
      <c r="X2891" s="308" t="str">
        <f t="shared" si="804"/>
        <v/>
      </c>
      <c r="Y2891" s="309" t="str">
        <f t="shared" si="805"/>
        <v/>
      </c>
      <c r="Z2891" s="308" t="str">
        <f t="shared" si="796"/>
        <v/>
      </c>
      <c r="AA2891" s="308" t="b">
        <f t="shared" si="797"/>
        <v>1</v>
      </c>
      <c r="AB2891" s="308" t="str">
        <f t="shared" si="806"/>
        <v/>
      </c>
      <c r="AC2891" s="534" t="str">
        <f t="shared" si="807"/>
        <v/>
      </c>
      <c r="AD2891" s="752" t="str">
        <f t="shared" si="808"/>
        <v/>
      </c>
      <c r="AE2891" s="534" t="str">
        <f t="shared" si="809"/>
        <v/>
      </c>
      <c r="AF2891" s="752" t="str">
        <f t="shared" si="810"/>
        <v/>
      </c>
    </row>
    <row r="2892" spans="2:32" x14ac:dyDescent="0.25">
      <c r="B2892" s="721"/>
      <c r="C2892" s="531" t="str">
        <f>IFERROR(VLOOKUP(B2892,'מצבת ורישום גנים'!B:D,3,0),"")</f>
        <v/>
      </c>
      <c r="D2892" s="721"/>
      <c r="E2892" s="723"/>
      <c r="F2892" s="723"/>
      <c r="G2892" s="723"/>
      <c r="H2892" s="723"/>
      <c r="I2892" s="992" t="str">
        <f t="shared" si="811"/>
        <v/>
      </c>
      <c r="J2892" s="723"/>
      <c r="K2892" s="724"/>
      <c r="L2892" s="723"/>
      <c r="M2892" s="306" t="str">
        <f t="shared" si="798"/>
        <v/>
      </c>
      <c r="N2892" s="32" t="str">
        <f t="shared" si="799"/>
        <v/>
      </c>
      <c r="P2892" s="307" t="str">
        <f t="shared" si="800"/>
        <v/>
      </c>
      <c r="Q2892" s="307" t="str">
        <f t="shared" si="794"/>
        <v/>
      </c>
      <c r="R2892" s="307" t="str">
        <f t="shared" si="801"/>
        <v/>
      </c>
      <c r="S2892" s="307" t="str">
        <f t="shared" si="802"/>
        <v/>
      </c>
      <c r="T2892" s="307" t="str">
        <f t="shared" si="803"/>
        <v/>
      </c>
      <c r="U2892" s="307" t="str">
        <f t="shared" si="795"/>
        <v/>
      </c>
      <c r="V2892" s="723"/>
      <c r="X2892" s="308" t="str">
        <f t="shared" si="804"/>
        <v/>
      </c>
      <c r="Y2892" s="309" t="str">
        <f t="shared" si="805"/>
        <v/>
      </c>
      <c r="Z2892" s="308" t="str">
        <f t="shared" si="796"/>
        <v/>
      </c>
      <c r="AA2892" s="308" t="b">
        <f t="shared" si="797"/>
        <v>1</v>
      </c>
      <c r="AB2892" s="308" t="str">
        <f t="shared" si="806"/>
        <v/>
      </c>
      <c r="AC2892" s="534" t="str">
        <f t="shared" si="807"/>
        <v/>
      </c>
      <c r="AD2892" s="752" t="str">
        <f t="shared" si="808"/>
        <v/>
      </c>
      <c r="AE2892" s="534" t="str">
        <f t="shared" si="809"/>
        <v/>
      </c>
      <c r="AF2892" s="752" t="str">
        <f t="shared" si="810"/>
        <v/>
      </c>
    </row>
    <row r="2893" spans="2:32" x14ac:dyDescent="0.25">
      <c r="B2893" s="721"/>
      <c r="C2893" s="531" t="str">
        <f>IFERROR(VLOOKUP(B2893,'מצבת ורישום גנים'!B:D,3,0),"")</f>
        <v/>
      </c>
      <c r="D2893" s="721"/>
      <c r="E2893" s="723"/>
      <c r="F2893" s="723"/>
      <c r="G2893" s="723"/>
      <c r="H2893" s="723"/>
      <c r="I2893" s="992" t="str">
        <f t="shared" si="811"/>
        <v/>
      </c>
      <c r="J2893" s="723"/>
      <c r="K2893" s="724"/>
      <c r="L2893" s="723"/>
      <c r="M2893" s="306" t="str">
        <f t="shared" si="798"/>
        <v/>
      </c>
      <c r="N2893" s="32" t="str">
        <f t="shared" si="799"/>
        <v/>
      </c>
      <c r="P2893" s="307" t="str">
        <f t="shared" si="800"/>
        <v/>
      </c>
      <c r="Q2893" s="307" t="str">
        <f t="shared" si="794"/>
        <v/>
      </c>
      <c r="R2893" s="307" t="str">
        <f t="shared" si="801"/>
        <v/>
      </c>
      <c r="S2893" s="307" t="str">
        <f t="shared" si="802"/>
        <v/>
      </c>
      <c r="T2893" s="307" t="str">
        <f t="shared" si="803"/>
        <v/>
      </c>
      <c r="U2893" s="307" t="str">
        <f t="shared" si="795"/>
        <v/>
      </c>
      <c r="V2893" s="723"/>
      <c r="X2893" s="308" t="str">
        <f t="shared" si="804"/>
        <v/>
      </c>
      <c r="Y2893" s="309" t="str">
        <f t="shared" si="805"/>
        <v/>
      </c>
      <c r="Z2893" s="308" t="str">
        <f t="shared" si="796"/>
        <v/>
      </c>
      <c r="AA2893" s="308" t="b">
        <f t="shared" si="797"/>
        <v>1</v>
      </c>
      <c r="AB2893" s="308" t="str">
        <f t="shared" si="806"/>
        <v/>
      </c>
      <c r="AC2893" s="534" t="str">
        <f t="shared" si="807"/>
        <v/>
      </c>
      <c r="AD2893" s="752" t="str">
        <f t="shared" si="808"/>
        <v/>
      </c>
      <c r="AE2893" s="534" t="str">
        <f t="shared" si="809"/>
        <v/>
      </c>
      <c r="AF2893" s="752" t="str">
        <f t="shared" si="810"/>
        <v/>
      </c>
    </row>
    <row r="2894" spans="2:32" x14ac:dyDescent="0.25">
      <c r="B2894" s="721"/>
      <c r="C2894" s="531" t="str">
        <f>IFERROR(VLOOKUP(B2894,'מצבת ורישום גנים'!B:D,3,0),"")</f>
        <v/>
      </c>
      <c r="D2894" s="721"/>
      <c r="E2894" s="723"/>
      <c r="F2894" s="723"/>
      <c r="G2894" s="723"/>
      <c r="H2894" s="723"/>
      <c r="I2894" s="992" t="str">
        <f t="shared" si="811"/>
        <v/>
      </c>
      <c r="J2894" s="723"/>
      <c r="K2894" s="724"/>
      <c r="L2894" s="723"/>
      <c r="M2894" s="306" t="str">
        <f t="shared" si="798"/>
        <v/>
      </c>
      <c r="N2894" s="32" t="str">
        <f t="shared" si="799"/>
        <v/>
      </c>
      <c r="P2894" s="307" t="str">
        <f t="shared" si="800"/>
        <v/>
      </c>
      <c r="Q2894" s="307" t="str">
        <f t="shared" si="794"/>
        <v/>
      </c>
      <c r="R2894" s="307" t="str">
        <f t="shared" si="801"/>
        <v/>
      </c>
      <c r="S2894" s="307" t="str">
        <f t="shared" si="802"/>
        <v/>
      </c>
      <c r="T2894" s="307" t="str">
        <f t="shared" si="803"/>
        <v/>
      </c>
      <c r="U2894" s="307" t="str">
        <f t="shared" si="795"/>
        <v/>
      </c>
      <c r="V2894" s="723"/>
      <c r="X2894" s="308" t="str">
        <f t="shared" si="804"/>
        <v/>
      </c>
      <c r="Y2894" s="309" t="str">
        <f t="shared" si="805"/>
        <v/>
      </c>
      <c r="Z2894" s="308" t="str">
        <f t="shared" si="796"/>
        <v/>
      </c>
      <c r="AA2894" s="308" t="b">
        <f t="shared" si="797"/>
        <v>1</v>
      </c>
      <c r="AB2894" s="308" t="str">
        <f t="shared" si="806"/>
        <v/>
      </c>
      <c r="AC2894" s="534" t="str">
        <f t="shared" si="807"/>
        <v/>
      </c>
      <c r="AD2894" s="752" t="str">
        <f t="shared" si="808"/>
        <v/>
      </c>
      <c r="AE2894" s="534" t="str">
        <f t="shared" si="809"/>
        <v/>
      </c>
      <c r="AF2894" s="752" t="str">
        <f t="shared" si="810"/>
        <v/>
      </c>
    </row>
    <row r="2895" spans="2:32" x14ac:dyDescent="0.25">
      <c r="B2895" s="721"/>
      <c r="C2895" s="531" t="str">
        <f>IFERROR(VLOOKUP(B2895,'מצבת ורישום גנים'!B:D,3,0),"")</f>
        <v/>
      </c>
      <c r="D2895" s="721"/>
      <c r="E2895" s="723"/>
      <c r="F2895" s="723"/>
      <c r="G2895" s="723"/>
      <c r="H2895" s="723"/>
      <c r="I2895" s="992" t="str">
        <f t="shared" si="811"/>
        <v/>
      </c>
      <c r="J2895" s="723"/>
      <c r="K2895" s="724"/>
      <c r="L2895" s="723"/>
      <c r="M2895" s="306" t="str">
        <f t="shared" si="798"/>
        <v/>
      </c>
      <c r="N2895" s="32" t="str">
        <f t="shared" si="799"/>
        <v/>
      </c>
      <c r="P2895" s="307" t="str">
        <f t="shared" si="800"/>
        <v/>
      </c>
      <c r="Q2895" s="307" t="str">
        <f t="shared" si="794"/>
        <v/>
      </c>
      <c r="R2895" s="307" t="str">
        <f t="shared" si="801"/>
        <v/>
      </c>
      <c r="S2895" s="307" t="str">
        <f t="shared" si="802"/>
        <v/>
      </c>
      <c r="T2895" s="307" t="str">
        <f t="shared" si="803"/>
        <v/>
      </c>
      <c r="U2895" s="307" t="str">
        <f t="shared" si="795"/>
        <v/>
      </c>
      <c r="V2895" s="723"/>
      <c r="X2895" s="308" t="str">
        <f t="shared" si="804"/>
        <v/>
      </c>
      <c r="Y2895" s="309" t="str">
        <f t="shared" si="805"/>
        <v/>
      </c>
      <c r="Z2895" s="308" t="str">
        <f t="shared" si="796"/>
        <v/>
      </c>
      <c r="AA2895" s="308" t="b">
        <f t="shared" si="797"/>
        <v>1</v>
      </c>
      <c r="AB2895" s="308" t="str">
        <f t="shared" si="806"/>
        <v/>
      </c>
      <c r="AC2895" s="534" t="str">
        <f t="shared" si="807"/>
        <v/>
      </c>
      <c r="AD2895" s="752" t="str">
        <f t="shared" si="808"/>
        <v/>
      </c>
      <c r="AE2895" s="534" t="str">
        <f t="shared" si="809"/>
        <v/>
      </c>
      <c r="AF2895" s="752" t="str">
        <f t="shared" si="810"/>
        <v/>
      </c>
    </row>
    <row r="2896" spans="2:32" x14ac:dyDescent="0.25">
      <c r="B2896" s="721"/>
      <c r="C2896" s="531" t="str">
        <f>IFERROR(VLOOKUP(B2896,'מצבת ורישום גנים'!B:D,3,0),"")</f>
        <v/>
      </c>
      <c r="D2896" s="721"/>
      <c r="E2896" s="723"/>
      <c r="F2896" s="723"/>
      <c r="G2896" s="723"/>
      <c r="H2896" s="723"/>
      <c r="I2896" s="992" t="str">
        <f t="shared" si="811"/>
        <v/>
      </c>
      <c r="J2896" s="723"/>
      <c r="K2896" s="724"/>
      <c r="L2896" s="723"/>
      <c r="M2896" s="306" t="str">
        <f t="shared" si="798"/>
        <v/>
      </c>
      <c r="N2896" s="32" t="str">
        <f t="shared" si="799"/>
        <v/>
      </c>
      <c r="P2896" s="307" t="str">
        <f t="shared" si="800"/>
        <v/>
      </c>
      <c r="Q2896" s="307" t="str">
        <f t="shared" ref="Q2896:Q2959" si="812">IF(J2896="","",IFERROR(IF(OR(H2896="גננת",H2896="מורה",H2896="רכז",H2896="רכזת גן",H2896="רכז גן",H2896="רכז בית ספר",H2896="רכזת בית ספר"),IF(J2896&gt;=75,"תקין","לא תקין"),IF(H2896="סייעת ממשיכה",IF(J2896&gt;=30,"תקין","לא תקין"),IF(H2896="סייעת רפואית/אישית",IF(J2896&gt;=12.5,"תקין","לא תקין"),IF(H2896="סייעת חדשה",IF(J2896&gt;=37,"תקין","לא תקין"),IF(OR(H2896&lt;&gt;"מורה",H2896&lt;&gt;"גננת",H2896&lt;&gt;"סייעת"),IF(J2896&gt;=30.61,"תקין","לא תקין"),"לא תקין"))))),""))</f>
        <v/>
      </c>
      <c r="R2896" s="307" t="str">
        <f t="shared" si="801"/>
        <v/>
      </c>
      <c r="S2896" s="307" t="str">
        <f t="shared" si="802"/>
        <v/>
      </c>
      <c r="T2896" s="307" t="str">
        <f t="shared" si="803"/>
        <v/>
      </c>
      <c r="U2896" s="307" t="str">
        <f t="shared" ref="U2896:U2959" si="813">IF(D2896="","",IF(Z2896&gt;1,IF(SUMIF(D:D,D2896,L:L)&gt;90,"לא תקין","תקין"),"תקין"))</f>
        <v/>
      </c>
      <c r="V2896" s="723"/>
      <c r="X2896" s="308" t="str">
        <f t="shared" si="804"/>
        <v/>
      </c>
      <c r="Y2896" s="309" t="str">
        <f t="shared" si="805"/>
        <v/>
      </c>
      <c r="Z2896" s="308" t="str">
        <f t="shared" ref="Z2896:Z2959" si="814">IF(D2896="","",COUNTIF(D:D,D2896))</f>
        <v/>
      </c>
      <c r="AA2896" s="308" t="b">
        <f t="shared" ref="AA2896:AA2959" si="815">MOD(MID(REPT(0,9-LEN(D2896))&amp;D2896,1,1)+MID("0246813579",MID(REPT(0,9-LEN(D2896))&amp;D2896,2,1)+1,1)+MID(REPT(0,9-LEN(D2896))&amp;D2896,3,1)+MID("0246813579",MID(REPT(0,9-LEN(D2896))&amp;D2896,4,1)+1,1)+MID(REPT(0,9-LEN(D2896))&amp;D2896,5,1)+MID("0246813579",MID(REPT(0,9-LEN(D2896))&amp;D2896,6,1)+1,1)+MID(REPT(0,9-LEN(D2896))&amp;D2896,7,1)+MID("0246813579",MID(REPT(0,9-LEN(D2896))&amp;D2896,8,1)+1,1)+MID(REPT(0,9-LEN(D2896))&amp;D2896,9,1),10)=0</f>
        <v>1</v>
      </c>
      <c r="AB2896" s="308" t="str">
        <f t="shared" si="806"/>
        <v/>
      </c>
      <c r="AC2896" s="534" t="str">
        <f t="shared" si="807"/>
        <v/>
      </c>
      <c r="AD2896" s="752" t="str">
        <f t="shared" si="808"/>
        <v/>
      </c>
      <c r="AE2896" s="534" t="str">
        <f t="shared" si="809"/>
        <v/>
      </c>
      <c r="AF2896" s="752" t="str">
        <f t="shared" si="810"/>
        <v/>
      </c>
    </row>
    <row r="2897" spans="2:32" x14ac:dyDescent="0.25">
      <c r="B2897" s="721"/>
      <c r="C2897" s="531" t="str">
        <f>IFERROR(VLOOKUP(B2897,'מצבת ורישום גנים'!B:D,3,0),"")</f>
        <v/>
      </c>
      <c r="D2897" s="721"/>
      <c r="E2897" s="723"/>
      <c r="F2897" s="723"/>
      <c r="G2897" s="723"/>
      <c r="H2897" s="723"/>
      <c r="I2897" s="992" t="str">
        <f t="shared" si="811"/>
        <v/>
      </c>
      <c r="J2897" s="723"/>
      <c r="K2897" s="724"/>
      <c r="L2897" s="723"/>
      <c r="M2897" s="306" t="str">
        <f t="shared" ref="M2897:M2960" si="816">IF(AND(L2897&gt;0,K2897&gt;0),K2897*L2897,"")</f>
        <v/>
      </c>
      <c r="N2897" s="32" t="str">
        <f t="shared" ref="N2897:N2960" si="817">TEXT(LEFT(H2897,2),0)</f>
        <v/>
      </c>
      <c r="P2897" s="307" t="str">
        <f t="shared" ref="P2897:P2960" si="818">IF(D2897="","",IF(AA2897=FALSE,"לא תקין","תקין"))</f>
        <v/>
      </c>
      <c r="Q2897" s="307" t="str">
        <f t="shared" si="812"/>
        <v/>
      </c>
      <c r="R2897" s="307" t="str">
        <f t="shared" ref="R2897:R2960" si="819">IF(K2897="","",IF(OR(Y2897&lt;100%,Y2897&gt;140%),"לא תקין","תקין"))</f>
        <v/>
      </c>
      <c r="S2897" s="307" t="str">
        <f t="shared" ref="S2897:S2960" si="820">IF(J2897="","",IFERROR(IF(J2897&gt;120,"לא תקין","תקין"),""))</f>
        <v/>
      </c>
      <c r="T2897" s="307" t="str">
        <f t="shared" ref="T2897:T2960" si="821">IF(L2897="","",IF(H2897="","יש להזין איש צוות",IF(OR(H2897="מורה",H2897="גננת",H2897="רכז גן",H2897="רכזת גן",H2897="סייעת ממשיכה",H2897="סייעת חדשה",H2897="מדצית",H2897="מדצ",H2897="מדריך",H2897="מדריכה",H2897="תוספת כח אדם"),IF(L2897&lt;=90,"תקין","לא תקין"),IF(OR(H2897="רכז בית ספר",H2897="רכזת תכנית בבית הספר",H2897="רכזת בית ספר"),IF(L2897&lt;=114,"תקין","לא תקין"),IF(OR(H2897="סגנית רכזת מעל 150",H2897="סגן רכז"),IF(L2897&lt;=93,"תקין","לא תקין"),"לא תקין")))))</f>
        <v/>
      </c>
      <c r="U2897" s="307" t="str">
        <f t="shared" si="813"/>
        <v/>
      </c>
      <c r="V2897" s="723"/>
      <c r="X2897" s="308" t="str">
        <f t="shared" ref="X2897:X2960" si="822">IF(M2897="","",IF(OR(R2897="לא תקין",S2897="לא תקין",T2897="לא תקין",,U2897="לא תקין"),"לא תקין","תקין"))</f>
        <v/>
      </c>
      <c r="Y2897" s="309" t="str">
        <f t="shared" ref="Y2897:Y2960" si="823">IFERROR(IF(J2897="","",K2897/J2897),"")</f>
        <v/>
      </c>
      <c r="Z2897" s="308" t="str">
        <f t="shared" si="814"/>
        <v/>
      </c>
      <c r="AA2897" s="308" t="b">
        <f t="shared" si="815"/>
        <v>1</v>
      </c>
      <c r="AB2897" s="308" t="str">
        <f t="shared" ref="AB2897:AB2960" si="824">IF(H2897="גננת",IF(J2897&lt;75,"לא תקין","תקין"),"")</f>
        <v/>
      </c>
      <c r="AC2897" s="534" t="str">
        <f t="shared" ref="AC2897:AC2960" si="825">IF(B2897&lt;&gt;"",B2897&amp;H2897,"")</f>
        <v/>
      </c>
      <c r="AD2897" s="752" t="str">
        <f t="shared" ref="AD2897:AD2960" si="826">M2897</f>
        <v/>
      </c>
      <c r="AE2897" s="534" t="str">
        <f t="shared" ref="AE2897:AE2960" si="827">IF(B2897&lt;&gt;"",B2897&amp;LEFT(H2897,5),"")</f>
        <v/>
      </c>
      <c r="AF2897" s="752" t="str">
        <f t="shared" ref="AF2897:AF2960" si="828">M2897</f>
        <v/>
      </c>
    </row>
    <row r="2898" spans="2:32" x14ac:dyDescent="0.25">
      <c r="B2898" s="721"/>
      <c r="C2898" s="531" t="str">
        <f>IFERROR(VLOOKUP(B2898,'מצבת ורישום גנים'!B:D,3,0),"")</f>
        <v/>
      </c>
      <c r="D2898" s="721"/>
      <c r="E2898" s="723"/>
      <c r="F2898" s="723"/>
      <c r="G2898" s="723"/>
      <c r="H2898" s="723"/>
      <c r="I2898" s="992" t="str">
        <f t="shared" ref="I2898:I2961" si="829">SUBSTITUTE(IFERROR(IF(H2898="מדצ","מדצ/ית",IF(OR(H2898="סייעת ממשיכה",H2898="סייעת חדשה",H2898="סייעת רפואית/אישית"),"סייעת",IF(H2898="רכזת גן","רכזת גן"))),""),"FALSE","")</f>
        <v/>
      </c>
      <c r="J2898" s="723"/>
      <c r="K2898" s="724"/>
      <c r="L2898" s="723"/>
      <c r="M2898" s="306" t="str">
        <f t="shared" si="816"/>
        <v/>
      </c>
      <c r="N2898" s="32" t="str">
        <f t="shared" si="817"/>
        <v/>
      </c>
      <c r="P2898" s="307" t="str">
        <f t="shared" si="818"/>
        <v/>
      </c>
      <c r="Q2898" s="307" t="str">
        <f t="shared" si="812"/>
        <v/>
      </c>
      <c r="R2898" s="307" t="str">
        <f t="shared" si="819"/>
        <v/>
      </c>
      <c r="S2898" s="307" t="str">
        <f t="shared" si="820"/>
        <v/>
      </c>
      <c r="T2898" s="307" t="str">
        <f t="shared" si="821"/>
        <v/>
      </c>
      <c r="U2898" s="307" t="str">
        <f t="shared" si="813"/>
        <v/>
      </c>
      <c r="V2898" s="723"/>
      <c r="X2898" s="308" t="str">
        <f t="shared" si="822"/>
        <v/>
      </c>
      <c r="Y2898" s="309" t="str">
        <f t="shared" si="823"/>
        <v/>
      </c>
      <c r="Z2898" s="308" t="str">
        <f t="shared" si="814"/>
        <v/>
      </c>
      <c r="AA2898" s="308" t="b">
        <f t="shared" si="815"/>
        <v>1</v>
      </c>
      <c r="AB2898" s="308" t="str">
        <f t="shared" si="824"/>
        <v/>
      </c>
      <c r="AC2898" s="534" t="str">
        <f t="shared" si="825"/>
        <v/>
      </c>
      <c r="AD2898" s="752" t="str">
        <f t="shared" si="826"/>
        <v/>
      </c>
      <c r="AE2898" s="534" t="str">
        <f t="shared" si="827"/>
        <v/>
      </c>
      <c r="AF2898" s="752" t="str">
        <f t="shared" si="828"/>
        <v/>
      </c>
    </row>
    <row r="2899" spans="2:32" x14ac:dyDescent="0.25">
      <c r="B2899" s="721"/>
      <c r="C2899" s="531" t="str">
        <f>IFERROR(VLOOKUP(B2899,'מצבת ורישום גנים'!B:D,3,0),"")</f>
        <v/>
      </c>
      <c r="D2899" s="721"/>
      <c r="E2899" s="723"/>
      <c r="F2899" s="723"/>
      <c r="G2899" s="723"/>
      <c r="H2899" s="723"/>
      <c r="I2899" s="992" t="str">
        <f t="shared" si="829"/>
        <v/>
      </c>
      <c r="J2899" s="723"/>
      <c r="K2899" s="724"/>
      <c r="L2899" s="723"/>
      <c r="M2899" s="306" t="str">
        <f t="shared" si="816"/>
        <v/>
      </c>
      <c r="N2899" s="32" t="str">
        <f t="shared" si="817"/>
        <v/>
      </c>
      <c r="P2899" s="307" t="str">
        <f t="shared" si="818"/>
        <v/>
      </c>
      <c r="Q2899" s="307" t="str">
        <f t="shared" si="812"/>
        <v/>
      </c>
      <c r="R2899" s="307" t="str">
        <f t="shared" si="819"/>
        <v/>
      </c>
      <c r="S2899" s="307" t="str">
        <f t="shared" si="820"/>
        <v/>
      </c>
      <c r="T2899" s="307" t="str">
        <f t="shared" si="821"/>
        <v/>
      </c>
      <c r="U2899" s="307" t="str">
        <f t="shared" si="813"/>
        <v/>
      </c>
      <c r="V2899" s="723"/>
      <c r="X2899" s="308" t="str">
        <f t="shared" si="822"/>
        <v/>
      </c>
      <c r="Y2899" s="309" t="str">
        <f t="shared" si="823"/>
        <v/>
      </c>
      <c r="Z2899" s="308" t="str">
        <f t="shared" si="814"/>
        <v/>
      </c>
      <c r="AA2899" s="308" t="b">
        <f t="shared" si="815"/>
        <v>1</v>
      </c>
      <c r="AB2899" s="308" t="str">
        <f t="shared" si="824"/>
        <v/>
      </c>
      <c r="AC2899" s="534" t="str">
        <f t="shared" si="825"/>
        <v/>
      </c>
      <c r="AD2899" s="752" t="str">
        <f t="shared" si="826"/>
        <v/>
      </c>
      <c r="AE2899" s="534" t="str">
        <f t="shared" si="827"/>
        <v/>
      </c>
      <c r="AF2899" s="752" t="str">
        <f t="shared" si="828"/>
        <v/>
      </c>
    </row>
    <row r="2900" spans="2:32" x14ac:dyDescent="0.25">
      <c r="B2900" s="721"/>
      <c r="C2900" s="531" t="str">
        <f>IFERROR(VLOOKUP(B2900,'מצבת ורישום גנים'!B:D,3,0),"")</f>
        <v/>
      </c>
      <c r="D2900" s="721"/>
      <c r="E2900" s="723"/>
      <c r="F2900" s="723"/>
      <c r="G2900" s="723"/>
      <c r="H2900" s="723"/>
      <c r="I2900" s="992" t="str">
        <f t="shared" si="829"/>
        <v/>
      </c>
      <c r="J2900" s="723"/>
      <c r="K2900" s="724"/>
      <c r="L2900" s="723"/>
      <c r="M2900" s="306" t="str">
        <f t="shared" si="816"/>
        <v/>
      </c>
      <c r="N2900" s="32" t="str">
        <f t="shared" si="817"/>
        <v/>
      </c>
      <c r="P2900" s="307" t="str">
        <f t="shared" si="818"/>
        <v/>
      </c>
      <c r="Q2900" s="307" t="str">
        <f t="shared" si="812"/>
        <v/>
      </c>
      <c r="R2900" s="307" t="str">
        <f t="shared" si="819"/>
        <v/>
      </c>
      <c r="S2900" s="307" t="str">
        <f t="shared" si="820"/>
        <v/>
      </c>
      <c r="T2900" s="307" t="str">
        <f t="shared" si="821"/>
        <v/>
      </c>
      <c r="U2900" s="307" t="str">
        <f t="shared" si="813"/>
        <v/>
      </c>
      <c r="V2900" s="723"/>
      <c r="X2900" s="308" t="str">
        <f t="shared" si="822"/>
        <v/>
      </c>
      <c r="Y2900" s="309" t="str">
        <f t="shared" si="823"/>
        <v/>
      </c>
      <c r="Z2900" s="308" t="str">
        <f t="shared" si="814"/>
        <v/>
      </c>
      <c r="AA2900" s="308" t="b">
        <f t="shared" si="815"/>
        <v>1</v>
      </c>
      <c r="AB2900" s="308" t="str">
        <f t="shared" si="824"/>
        <v/>
      </c>
      <c r="AC2900" s="534" t="str">
        <f t="shared" si="825"/>
        <v/>
      </c>
      <c r="AD2900" s="752" t="str">
        <f t="shared" si="826"/>
        <v/>
      </c>
      <c r="AE2900" s="534" t="str">
        <f t="shared" si="827"/>
        <v/>
      </c>
      <c r="AF2900" s="752" t="str">
        <f t="shared" si="828"/>
        <v/>
      </c>
    </row>
    <row r="2901" spans="2:32" x14ac:dyDescent="0.25">
      <c r="B2901" s="721"/>
      <c r="C2901" s="531" t="str">
        <f>IFERROR(VLOOKUP(B2901,'מצבת ורישום גנים'!B:D,3,0),"")</f>
        <v/>
      </c>
      <c r="D2901" s="721"/>
      <c r="E2901" s="723"/>
      <c r="F2901" s="723"/>
      <c r="G2901" s="723"/>
      <c r="H2901" s="723"/>
      <c r="I2901" s="992" t="str">
        <f t="shared" si="829"/>
        <v/>
      </c>
      <c r="J2901" s="723"/>
      <c r="K2901" s="724"/>
      <c r="L2901" s="723"/>
      <c r="M2901" s="306" t="str">
        <f t="shared" si="816"/>
        <v/>
      </c>
      <c r="N2901" s="32" t="str">
        <f t="shared" si="817"/>
        <v/>
      </c>
      <c r="P2901" s="307" t="str">
        <f t="shared" si="818"/>
        <v/>
      </c>
      <c r="Q2901" s="307" t="str">
        <f t="shared" si="812"/>
        <v/>
      </c>
      <c r="R2901" s="307" t="str">
        <f t="shared" si="819"/>
        <v/>
      </c>
      <c r="S2901" s="307" t="str">
        <f t="shared" si="820"/>
        <v/>
      </c>
      <c r="T2901" s="307" t="str">
        <f t="shared" si="821"/>
        <v/>
      </c>
      <c r="U2901" s="307" t="str">
        <f t="shared" si="813"/>
        <v/>
      </c>
      <c r="V2901" s="723"/>
      <c r="X2901" s="308" t="str">
        <f t="shared" si="822"/>
        <v/>
      </c>
      <c r="Y2901" s="309" t="str">
        <f t="shared" si="823"/>
        <v/>
      </c>
      <c r="Z2901" s="308" t="str">
        <f t="shared" si="814"/>
        <v/>
      </c>
      <c r="AA2901" s="308" t="b">
        <f t="shared" si="815"/>
        <v>1</v>
      </c>
      <c r="AB2901" s="308" t="str">
        <f t="shared" si="824"/>
        <v/>
      </c>
      <c r="AC2901" s="534" t="str">
        <f t="shared" si="825"/>
        <v/>
      </c>
      <c r="AD2901" s="752" t="str">
        <f t="shared" si="826"/>
        <v/>
      </c>
      <c r="AE2901" s="534" t="str">
        <f t="shared" si="827"/>
        <v/>
      </c>
      <c r="AF2901" s="752" t="str">
        <f t="shared" si="828"/>
        <v/>
      </c>
    </row>
    <row r="2902" spans="2:32" x14ac:dyDescent="0.25">
      <c r="B2902" s="721"/>
      <c r="C2902" s="531" t="str">
        <f>IFERROR(VLOOKUP(B2902,'מצבת ורישום גנים'!B:D,3,0),"")</f>
        <v/>
      </c>
      <c r="D2902" s="721"/>
      <c r="E2902" s="723"/>
      <c r="F2902" s="723"/>
      <c r="G2902" s="723"/>
      <c r="H2902" s="723"/>
      <c r="I2902" s="992" t="str">
        <f t="shared" si="829"/>
        <v/>
      </c>
      <c r="J2902" s="723"/>
      <c r="K2902" s="724"/>
      <c r="L2902" s="723"/>
      <c r="M2902" s="306" t="str">
        <f t="shared" si="816"/>
        <v/>
      </c>
      <c r="N2902" s="32" t="str">
        <f t="shared" si="817"/>
        <v/>
      </c>
      <c r="P2902" s="307" t="str">
        <f t="shared" si="818"/>
        <v/>
      </c>
      <c r="Q2902" s="307" t="str">
        <f t="shared" si="812"/>
        <v/>
      </c>
      <c r="R2902" s="307" t="str">
        <f t="shared" si="819"/>
        <v/>
      </c>
      <c r="S2902" s="307" t="str">
        <f t="shared" si="820"/>
        <v/>
      </c>
      <c r="T2902" s="307" t="str">
        <f t="shared" si="821"/>
        <v/>
      </c>
      <c r="U2902" s="307" t="str">
        <f t="shared" si="813"/>
        <v/>
      </c>
      <c r="V2902" s="723"/>
      <c r="X2902" s="308" t="str">
        <f t="shared" si="822"/>
        <v/>
      </c>
      <c r="Y2902" s="309" t="str">
        <f t="shared" si="823"/>
        <v/>
      </c>
      <c r="Z2902" s="308" t="str">
        <f t="shared" si="814"/>
        <v/>
      </c>
      <c r="AA2902" s="308" t="b">
        <f t="shared" si="815"/>
        <v>1</v>
      </c>
      <c r="AB2902" s="308" t="str">
        <f t="shared" si="824"/>
        <v/>
      </c>
      <c r="AC2902" s="534" t="str">
        <f t="shared" si="825"/>
        <v/>
      </c>
      <c r="AD2902" s="752" t="str">
        <f t="shared" si="826"/>
        <v/>
      </c>
      <c r="AE2902" s="534" t="str">
        <f t="shared" si="827"/>
        <v/>
      </c>
      <c r="AF2902" s="752" t="str">
        <f t="shared" si="828"/>
        <v/>
      </c>
    </row>
    <row r="2903" spans="2:32" x14ac:dyDescent="0.25">
      <c r="B2903" s="721"/>
      <c r="C2903" s="531" t="str">
        <f>IFERROR(VLOOKUP(B2903,'מצבת ורישום גנים'!B:D,3,0),"")</f>
        <v/>
      </c>
      <c r="D2903" s="721"/>
      <c r="E2903" s="723"/>
      <c r="F2903" s="723"/>
      <c r="G2903" s="723"/>
      <c r="H2903" s="723"/>
      <c r="I2903" s="992" t="str">
        <f t="shared" si="829"/>
        <v/>
      </c>
      <c r="J2903" s="723"/>
      <c r="K2903" s="724"/>
      <c r="L2903" s="723"/>
      <c r="M2903" s="306" t="str">
        <f t="shared" si="816"/>
        <v/>
      </c>
      <c r="N2903" s="32" t="str">
        <f t="shared" si="817"/>
        <v/>
      </c>
      <c r="P2903" s="307" t="str">
        <f t="shared" si="818"/>
        <v/>
      </c>
      <c r="Q2903" s="307" t="str">
        <f t="shared" si="812"/>
        <v/>
      </c>
      <c r="R2903" s="307" t="str">
        <f t="shared" si="819"/>
        <v/>
      </c>
      <c r="S2903" s="307" t="str">
        <f t="shared" si="820"/>
        <v/>
      </c>
      <c r="T2903" s="307" t="str">
        <f t="shared" si="821"/>
        <v/>
      </c>
      <c r="U2903" s="307" t="str">
        <f t="shared" si="813"/>
        <v/>
      </c>
      <c r="V2903" s="723"/>
      <c r="X2903" s="308" t="str">
        <f t="shared" si="822"/>
        <v/>
      </c>
      <c r="Y2903" s="309" t="str">
        <f t="shared" si="823"/>
        <v/>
      </c>
      <c r="Z2903" s="308" t="str">
        <f t="shared" si="814"/>
        <v/>
      </c>
      <c r="AA2903" s="308" t="b">
        <f t="shared" si="815"/>
        <v>1</v>
      </c>
      <c r="AB2903" s="308" t="str">
        <f t="shared" si="824"/>
        <v/>
      </c>
      <c r="AC2903" s="534" t="str">
        <f t="shared" si="825"/>
        <v/>
      </c>
      <c r="AD2903" s="752" t="str">
        <f t="shared" si="826"/>
        <v/>
      </c>
      <c r="AE2903" s="534" t="str">
        <f t="shared" si="827"/>
        <v/>
      </c>
      <c r="AF2903" s="752" t="str">
        <f t="shared" si="828"/>
        <v/>
      </c>
    </row>
    <row r="2904" spans="2:32" x14ac:dyDescent="0.25">
      <c r="B2904" s="721"/>
      <c r="C2904" s="531" t="str">
        <f>IFERROR(VLOOKUP(B2904,'מצבת ורישום גנים'!B:D,3,0),"")</f>
        <v/>
      </c>
      <c r="D2904" s="721"/>
      <c r="E2904" s="723"/>
      <c r="F2904" s="723"/>
      <c r="G2904" s="723"/>
      <c r="H2904" s="723"/>
      <c r="I2904" s="992" t="str">
        <f t="shared" si="829"/>
        <v/>
      </c>
      <c r="J2904" s="723"/>
      <c r="K2904" s="724"/>
      <c r="L2904" s="723"/>
      <c r="M2904" s="306" t="str">
        <f t="shared" si="816"/>
        <v/>
      </c>
      <c r="N2904" s="32" t="str">
        <f t="shared" si="817"/>
        <v/>
      </c>
      <c r="P2904" s="307" t="str">
        <f t="shared" si="818"/>
        <v/>
      </c>
      <c r="Q2904" s="307" t="str">
        <f t="shared" si="812"/>
        <v/>
      </c>
      <c r="R2904" s="307" t="str">
        <f t="shared" si="819"/>
        <v/>
      </c>
      <c r="S2904" s="307" t="str">
        <f t="shared" si="820"/>
        <v/>
      </c>
      <c r="T2904" s="307" t="str">
        <f t="shared" si="821"/>
        <v/>
      </c>
      <c r="U2904" s="307" t="str">
        <f t="shared" si="813"/>
        <v/>
      </c>
      <c r="V2904" s="723"/>
      <c r="X2904" s="308" t="str">
        <f t="shared" si="822"/>
        <v/>
      </c>
      <c r="Y2904" s="309" t="str">
        <f t="shared" si="823"/>
        <v/>
      </c>
      <c r="Z2904" s="308" t="str">
        <f t="shared" si="814"/>
        <v/>
      </c>
      <c r="AA2904" s="308" t="b">
        <f t="shared" si="815"/>
        <v>1</v>
      </c>
      <c r="AB2904" s="308" t="str">
        <f t="shared" si="824"/>
        <v/>
      </c>
      <c r="AC2904" s="534" t="str">
        <f t="shared" si="825"/>
        <v/>
      </c>
      <c r="AD2904" s="752" t="str">
        <f t="shared" si="826"/>
        <v/>
      </c>
      <c r="AE2904" s="534" t="str">
        <f t="shared" si="827"/>
        <v/>
      </c>
      <c r="AF2904" s="752" t="str">
        <f t="shared" si="828"/>
        <v/>
      </c>
    </row>
    <row r="2905" spans="2:32" x14ac:dyDescent="0.25">
      <c r="B2905" s="721"/>
      <c r="C2905" s="531" t="str">
        <f>IFERROR(VLOOKUP(B2905,'מצבת ורישום גנים'!B:D,3,0),"")</f>
        <v/>
      </c>
      <c r="D2905" s="721"/>
      <c r="E2905" s="723"/>
      <c r="F2905" s="723"/>
      <c r="G2905" s="723"/>
      <c r="H2905" s="723"/>
      <c r="I2905" s="992" t="str">
        <f t="shared" si="829"/>
        <v/>
      </c>
      <c r="J2905" s="723"/>
      <c r="K2905" s="724"/>
      <c r="L2905" s="723"/>
      <c r="M2905" s="306" t="str">
        <f t="shared" si="816"/>
        <v/>
      </c>
      <c r="N2905" s="32" t="str">
        <f t="shared" si="817"/>
        <v/>
      </c>
      <c r="P2905" s="307" t="str">
        <f t="shared" si="818"/>
        <v/>
      </c>
      <c r="Q2905" s="307" t="str">
        <f t="shared" si="812"/>
        <v/>
      </c>
      <c r="R2905" s="307" t="str">
        <f t="shared" si="819"/>
        <v/>
      </c>
      <c r="S2905" s="307" t="str">
        <f t="shared" si="820"/>
        <v/>
      </c>
      <c r="T2905" s="307" t="str">
        <f t="shared" si="821"/>
        <v/>
      </c>
      <c r="U2905" s="307" t="str">
        <f t="shared" si="813"/>
        <v/>
      </c>
      <c r="V2905" s="723"/>
      <c r="X2905" s="308" t="str">
        <f t="shared" si="822"/>
        <v/>
      </c>
      <c r="Y2905" s="309" t="str">
        <f t="shared" si="823"/>
        <v/>
      </c>
      <c r="Z2905" s="308" t="str">
        <f t="shared" si="814"/>
        <v/>
      </c>
      <c r="AA2905" s="308" t="b">
        <f t="shared" si="815"/>
        <v>1</v>
      </c>
      <c r="AB2905" s="308" t="str">
        <f t="shared" si="824"/>
        <v/>
      </c>
      <c r="AC2905" s="534" t="str">
        <f t="shared" si="825"/>
        <v/>
      </c>
      <c r="AD2905" s="752" t="str">
        <f t="shared" si="826"/>
        <v/>
      </c>
      <c r="AE2905" s="534" t="str">
        <f t="shared" si="827"/>
        <v/>
      </c>
      <c r="AF2905" s="752" t="str">
        <f t="shared" si="828"/>
        <v/>
      </c>
    </row>
    <row r="2906" spans="2:32" x14ac:dyDescent="0.25">
      <c r="B2906" s="721"/>
      <c r="C2906" s="531" t="str">
        <f>IFERROR(VLOOKUP(B2906,'מצבת ורישום גנים'!B:D,3,0),"")</f>
        <v/>
      </c>
      <c r="D2906" s="721"/>
      <c r="E2906" s="723"/>
      <c r="F2906" s="723"/>
      <c r="G2906" s="723"/>
      <c r="H2906" s="723"/>
      <c r="I2906" s="992" t="str">
        <f t="shared" si="829"/>
        <v/>
      </c>
      <c r="J2906" s="723"/>
      <c r="K2906" s="724"/>
      <c r="L2906" s="723"/>
      <c r="M2906" s="306" t="str">
        <f t="shared" si="816"/>
        <v/>
      </c>
      <c r="N2906" s="32" t="str">
        <f t="shared" si="817"/>
        <v/>
      </c>
      <c r="P2906" s="307" t="str">
        <f t="shared" si="818"/>
        <v/>
      </c>
      <c r="Q2906" s="307" t="str">
        <f t="shared" si="812"/>
        <v/>
      </c>
      <c r="R2906" s="307" t="str">
        <f t="shared" si="819"/>
        <v/>
      </c>
      <c r="S2906" s="307" t="str">
        <f t="shared" si="820"/>
        <v/>
      </c>
      <c r="T2906" s="307" t="str">
        <f t="shared" si="821"/>
        <v/>
      </c>
      <c r="U2906" s="307" t="str">
        <f t="shared" si="813"/>
        <v/>
      </c>
      <c r="V2906" s="723"/>
      <c r="X2906" s="308" t="str">
        <f t="shared" si="822"/>
        <v/>
      </c>
      <c r="Y2906" s="309" t="str">
        <f t="shared" si="823"/>
        <v/>
      </c>
      <c r="Z2906" s="308" t="str">
        <f t="shared" si="814"/>
        <v/>
      </c>
      <c r="AA2906" s="308" t="b">
        <f t="shared" si="815"/>
        <v>1</v>
      </c>
      <c r="AB2906" s="308" t="str">
        <f t="shared" si="824"/>
        <v/>
      </c>
      <c r="AC2906" s="534" t="str">
        <f t="shared" si="825"/>
        <v/>
      </c>
      <c r="AD2906" s="752" t="str">
        <f t="shared" si="826"/>
        <v/>
      </c>
      <c r="AE2906" s="534" t="str">
        <f t="shared" si="827"/>
        <v/>
      </c>
      <c r="AF2906" s="752" t="str">
        <f t="shared" si="828"/>
        <v/>
      </c>
    </row>
    <row r="2907" spans="2:32" x14ac:dyDescent="0.25">
      <c r="B2907" s="721"/>
      <c r="C2907" s="531" t="str">
        <f>IFERROR(VLOOKUP(B2907,'מצבת ורישום גנים'!B:D,3,0),"")</f>
        <v/>
      </c>
      <c r="D2907" s="721"/>
      <c r="E2907" s="723"/>
      <c r="F2907" s="723"/>
      <c r="G2907" s="723"/>
      <c r="H2907" s="723"/>
      <c r="I2907" s="992" t="str">
        <f t="shared" si="829"/>
        <v/>
      </c>
      <c r="J2907" s="723"/>
      <c r="K2907" s="724"/>
      <c r="L2907" s="723"/>
      <c r="M2907" s="306" t="str">
        <f t="shared" si="816"/>
        <v/>
      </c>
      <c r="N2907" s="32" t="str">
        <f t="shared" si="817"/>
        <v/>
      </c>
      <c r="P2907" s="307" t="str">
        <f t="shared" si="818"/>
        <v/>
      </c>
      <c r="Q2907" s="307" t="str">
        <f t="shared" si="812"/>
        <v/>
      </c>
      <c r="R2907" s="307" t="str">
        <f t="shared" si="819"/>
        <v/>
      </c>
      <c r="S2907" s="307" t="str">
        <f t="shared" si="820"/>
        <v/>
      </c>
      <c r="T2907" s="307" t="str">
        <f t="shared" si="821"/>
        <v/>
      </c>
      <c r="U2907" s="307" t="str">
        <f t="shared" si="813"/>
        <v/>
      </c>
      <c r="V2907" s="723"/>
      <c r="X2907" s="308" t="str">
        <f t="shared" si="822"/>
        <v/>
      </c>
      <c r="Y2907" s="309" t="str">
        <f t="shared" si="823"/>
        <v/>
      </c>
      <c r="Z2907" s="308" t="str">
        <f t="shared" si="814"/>
        <v/>
      </c>
      <c r="AA2907" s="308" t="b">
        <f t="shared" si="815"/>
        <v>1</v>
      </c>
      <c r="AB2907" s="308" t="str">
        <f t="shared" si="824"/>
        <v/>
      </c>
      <c r="AC2907" s="534" t="str">
        <f t="shared" si="825"/>
        <v/>
      </c>
      <c r="AD2907" s="752" t="str">
        <f t="shared" si="826"/>
        <v/>
      </c>
      <c r="AE2907" s="534" t="str">
        <f t="shared" si="827"/>
        <v/>
      </c>
      <c r="AF2907" s="752" t="str">
        <f t="shared" si="828"/>
        <v/>
      </c>
    </row>
    <row r="2908" spans="2:32" x14ac:dyDescent="0.25">
      <c r="B2908" s="721"/>
      <c r="C2908" s="531" t="str">
        <f>IFERROR(VLOOKUP(B2908,'מצבת ורישום גנים'!B:D,3,0),"")</f>
        <v/>
      </c>
      <c r="D2908" s="721"/>
      <c r="E2908" s="723"/>
      <c r="F2908" s="723"/>
      <c r="G2908" s="723"/>
      <c r="H2908" s="723"/>
      <c r="I2908" s="992" t="str">
        <f t="shared" si="829"/>
        <v/>
      </c>
      <c r="J2908" s="723"/>
      <c r="K2908" s="724"/>
      <c r="L2908" s="723"/>
      <c r="M2908" s="306" t="str">
        <f t="shared" si="816"/>
        <v/>
      </c>
      <c r="N2908" s="32" t="str">
        <f t="shared" si="817"/>
        <v/>
      </c>
      <c r="P2908" s="307" t="str">
        <f t="shared" si="818"/>
        <v/>
      </c>
      <c r="Q2908" s="307" t="str">
        <f t="shared" si="812"/>
        <v/>
      </c>
      <c r="R2908" s="307" t="str">
        <f t="shared" si="819"/>
        <v/>
      </c>
      <c r="S2908" s="307" t="str">
        <f t="shared" si="820"/>
        <v/>
      </c>
      <c r="T2908" s="307" t="str">
        <f t="shared" si="821"/>
        <v/>
      </c>
      <c r="U2908" s="307" t="str">
        <f t="shared" si="813"/>
        <v/>
      </c>
      <c r="V2908" s="723"/>
      <c r="X2908" s="308" t="str">
        <f t="shared" si="822"/>
        <v/>
      </c>
      <c r="Y2908" s="309" t="str">
        <f t="shared" si="823"/>
        <v/>
      </c>
      <c r="Z2908" s="308" t="str">
        <f t="shared" si="814"/>
        <v/>
      </c>
      <c r="AA2908" s="308" t="b">
        <f t="shared" si="815"/>
        <v>1</v>
      </c>
      <c r="AB2908" s="308" t="str">
        <f t="shared" si="824"/>
        <v/>
      </c>
      <c r="AC2908" s="534" t="str">
        <f t="shared" si="825"/>
        <v/>
      </c>
      <c r="AD2908" s="752" t="str">
        <f t="shared" si="826"/>
        <v/>
      </c>
      <c r="AE2908" s="534" t="str">
        <f t="shared" si="827"/>
        <v/>
      </c>
      <c r="AF2908" s="752" t="str">
        <f t="shared" si="828"/>
        <v/>
      </c>
    </row>
    <row r="2909" spans="2:32" x14ac:dyDescent="0.25">
      <c r="B2909" s="721"/>
      <c r="C2909" s="531" t="str">
        <f>IFERROR(VLOOKUP(B2909,'מצבת ורישום גנים'!B:D,3,0),"")</f>
        <v/>
      </c>
      <c r="D2909" s="721"/>
      <c r="E2909" s="723"/>
      <c r="F2909" s="723"/>
      <c r="G2909" s="723"/>
      <c r="H2909" s="723"/>
      <c r="I2909" s="992" t="str">
        <f t="shared" si="829"/>
        <v/>
      </c>
      <c r="J2909" s="723"/>
      <c r="K2909" s="724"/>
      <c r="L2909" s="723"/>
      <c r="M2909" s="306" t="str">
        <f t="shared" si="816"/>
        <v/>
      </c>
      <c r="N2909" s="32" t="str">
        <f t="shared" si="817"/>
        <v/>
      </c>
      <c r="P2909" s="307" t="str">
        <f t="shared" si="818"/>
        <v/>
      </c>
      <c r="Q2909" s="307" t="str">
        <f t="shared" si="812"/>
        <v/>
      </c>
      <c r="R2909" s="307" t="str">
        <f t="shared" si="819"/>
        <v/>
      </c>
      <c r="S2909" s="307" t="str">
        <f t="shared" si="820"/>
        <v/>
      </c>
      <c r="T2909" s="307" t="str">
        <f t="shared" si="821"/>
        <v/>
      </c>
      <c r="U2909" s="307" t="str">
        <f t="shared" si="813"/>
        <v/>
      </c>
      <c r="V2909" s="723"/>
      <c r="X2909" s="308" t="str">
        <f t="shared" si="822"/>
        <v/>
      </c>
      <c r="Y2909" s="309" t="str">
        <f t="shared" si="823"/>
        <v/>
      </c>
      <c r="Z2909" s="308" t="str">
        <f t="shared" si="814"/>
        <v/>
      </c>
      <c r="AA2909" s="308" t="b">
        <f t="shared" si="815"/>
        <v>1</v>
      </c>
      <c r="AB2909" s="308" t="str">
        <f t="shared" si="824"/>
        <v/>
      </c>
      <c r="AC2909" s="534" t="str">
        <f t="shared" si="825"/>
        <v/>
      </c>
      <c r="AD2909" s="752" t="str">
        <f t="shared" si="826"/>
        <v/>
      </c>
      <c r="AE2909" s="534" t="str">
        <f t="shared" si="827"/>
        <v/>
      </c>
      <c r="AF2909" s="752" t="str">
        <f t="shared" si="828"/>
        <v/>
      </c>
    </row>
    <row r="2910" spans="2:32" x14ac:dyDescent="0.25">
      <c r="B2910" s="721"/>
      <c r="C2910" s="531" t="str">
        <f>IFERROR(VLOOKUP(B2910,'מצבת ורישום גנים'!B:D,3,0),"")</f>
        <v/>
      </c>
      <c r="D2910" s="721"/>
      <c r="E2910" s="723"/>
      <c r="F2910" s="723"/>
      <c r="G2910" s="723"/>
      <c r="H2910" s="723"/>
      <c r="I2910" s="992" t="str">
        <f t="shared" si="829"/>
        <v/>
      </c>
      <c r="J2910" s="723"/>
      <c r="K2910" s="724"/>
      <c r="L2910" s="723"/>
      <c r="M2910" s="306" t="str">
        <f t="shared" si="816"/>
        <v/>
      </c>
      <c r="N2910" s="32" t="str">
        <f t="shared" si="817"/>
        <v/>
      </c>
      <c r="P2910" s="307" t="str">
        <f t="shared" si="818"/>
        <v/>
      </c>
      <c r="Q2910" s="307" t="str">
        <f t="shared" si="812"/>
        <v/>
      </c>
      <c r="R2910" s="307" t="str">
        <f t="shared" si="819"/>
        <v/>
      </c>
      <c r="S2910" s="307" t="str">
        <f t="shared" si="820"/>
        <v/>
      </c>
      <c r="T2910" s="307" t="str">
        <f t="shared" si="821"/>
        <v/>
      </c>
      <c r="U2910" s="307" t="str">
        <f t="shared" si="813"/>
        <v/>
      </c>
      <c r="V2910" s="723"/>
      <c r="X2910" s="308" t="str">
        <f t="shared" si="822"/>
        <v/>
      </c>
      <c r="Y2910" s="309" t="str">
        <f t="shared" si="823"/>
        <v/>
      </c>
      <c r="Z2910" s="308" t="str">
        <f t="shared" si="814"/>
        <v/>
      </c>
      <c r="AA2910" s="308" t="b">
        <f t="shared" si="815"/>
        <v>1</v>
      </c>
      <c r="AB2910" s="308" t="str">
        <f t="shared" si="824"/>
        <v/>
      </c>
      <c r="AC2910" s="534" t="str">
        <f t="shared" si="825"/>
        <v/>
      </c>
      <c r="AD2910" s="752" t="str">
        <f t="shared" si="826"/>
        <v/>
      </c>
      <c r="AE2910" s="534" t="str">
        <f t="shared" si="827"/>
        <v/>
      </c>
      <c r="AF2910" s="752" t="str">
        <f t="shared" si="828"/>
        <v/>
      </c>
    </row>
    <row r="2911" spans="2:32" x14ac:dyDescent="0.25">
      <c r="B2911" s="721"/>
      <c r="C2911" s="531" t="str">
        <f>IFERROR(VLOOKUP(B2911,'מצבת ורישום גנים'!B:D,3,0),"")</f>
        <v/>
      </c>
      <c r="D2911" s="721"/>
      <c r="E2911" s="723"/>
      <c r="F2911" s="723"/>
      <c r="G2911" s="723"/>
      <c r="H2911" s="723"/>
      <c r="I2911" s="992" t="str">
        <f t="shared" si="829"/>
        <v/>
      </c>
      <c r="J2911" s="723"/>
      <c r="K2911" s="724"/>
      <c r="L2911" s="723"/>
      <c r="M2911" s="306" t="str">
        <f t="shared" si="816"/>
        <v/>
      </c>
      <c r="N2911" s="32" t="str">
        <f t="shared" si="817"/>
        <v/>
      </c>
      <c r="P2911" s="307" t="str">
        <f t="shared" si="818"/>
        <v/>
      </c>
      <c r="Q2911" s="307" t="str">
        <f t="shared" si="812"/>
        <v/>
      </c>
      <c r="R2911" s="307" t="str">
        <f t="shared" si="819"/>
        <v/>
      </c>
      <c r="S2911" s="307" t="str">
        <f t="shared" si="820"/>
        <v/>
      </c>
      <c r="T2911" s="307" t="str">
        <f t="shared" si="821"/>
        <v/>
      </c>
      <c r="U2911" s="307" t="str">
        <f t="shared" si="813"/>
        <v/>
      </c>
      <c r="V2911" s="723"/>
      <c r="X2911" s="308" t="str">
        <f t="shared" si="822"/>
        <v/>
      </c>
      <c r="Y2911" s="309" t="str">
        <f t="shared" si="823"/>
        <v/>
      </c>
      <c r="Z2911" s="308" t="str">
        <f t="shared" si="814"/>
        <v/>
      </c>
      <c r="AA2911" s="308" t="b">
        <f t="shared" si="815"/>
        <v>1</v>
      </c>
      <c r="AB2911" s="308" t="str">
        <f t="shared" si="824"/>
        <v/>
      </c>
      <c r="AC2911" s="534" t="str">
        <f t="shared" si="825"/>
        <v/>
      </c>
      <c r="AD2911" s="752" t="str">
        <f t="shared" si="826"/>
        <v/>
      </c>
      <c r="AE2911" s="534" t="str">
        <f t="shared" si="827"/>
        <v/>
      </c>
      <c r="AF2911" s="752" t="str">
        <f t="shared" si="828"/>
        <v/>
      </c>
    </row>
    <row r="2912" spans="2:32" x14ac:dyDescent="0.25">
      <c r="B2912" s="721"/>
      <c r="C2912" s="531" t="str">
        <f>IFERROR(VLOOKUP(B2912,'מצבת ורישום גנים'!B:D,3,0),"")</f>
        <v/>
      </c>
      <c r="D2912" s="721"/>
      <c r="E2912" s="723"/>
      <c r="F2912" s="723"/>
      <c r="G2912" s="723"/>
      <c r="H2912" s="723"/>
      <c r="I2912" s="992" t="str">
        <f t="shared" si="829"/>
        <v/>
      </c>
      <c r="J2912" s="723"/>
      <c r="K2912" s="724"/>
      <c r="L2912" s="723"/>
      <c r="M2912" s="306" t="str">
        <f t="shared" si="816"/>
        <v/>
      </c>
      <c r="N2912" s="32" t="str">
        <f t="shared" si="817"/>
        <v/>
      </c>
      <c r="P2912" s="307" t="str">
        <f t="shared" si="818"/>
        <v/>
      </c>
      <c r="Q2912" s="307" t="str">
        <f t="shared" si="812"/>
        <v/>
      </c>
      <c r="R2912" s="307" t="str">
        <f t="shared" si="819"/>
        <v/>
      </c>
      <c r="S2912" s="307" t="str">
        <f t="shared" si="820"/>
        <v/>
      </c>
      <c r="T2912" s="307" t="str">
        <f t="shared" si="821"/>
        <v/>
      </c>
      <c r="U2912" s="307" t="str">
        <f t="shared" si="813"/>
        <v/>
      </c>
      <c r="V2912" s="723"/>
      <c r="X2912" s="308" t="str">
        <f t="shared" si="822"/>
        <v/>
      </c>
      <c r="Y2912" s="309" t="str">
        <f t="shared" si="823"/>
        <v/>
      </c>
      <c r="Z2912" s="308" t="str">
        <f t="shared" si="814"/>
        <v/>
      </c>
      <c r="AA2912" s="308" t="b">
        <f t="shared" si="815"/>
        <v>1</v>
      </c>
      <c r="AB2912" s="308" t="str">
        <f t="shared" si="824"/>
        <v/>
      </c>
      <c r="AC2912" s="534" t="str">
        <f t="shared" si="825"/>
        <v/>
      </c>
      <c r="AD2912" s="752" t="str">
        <f t="shared" si="826"/>
        <v/>
      </c>
      <c r="AE2912" s="534" t="str">
        <f t="shared" si="827"/>
        <v/>
      </c>
      <c r="AF2912" s="752" t="str">
        <f t="shared" si="828"/>
        <v/>
      </c>
    </row>
    <row r="2913" spans="2:32" x14ac:dyDescent="0.25">
      <c r="B2913" s="721"/>
      <c r="C2913" s="531" t="str">
        <f>IFERROR(VLOOKUP(B2913,'מצבת ורישום גנים'!B:D,3,0),"")</f>
        <v/>
      </c>
      <c r="D2913" s="721"/>
      <c r="E2913" s="723"/>
      <c r="F2913" s="723"/>
      <c r="G2913" s="723"/>
      <c r="H2913" s="723"/>
      <c r="I2913" s="992" t="str">
        <f t="shared" si="829"/>
        <v/>
      </c>
      <c r="J2913" s="723"/>
      <c r="K2913" s="724"/>
      <c r="L2913" s="723"/>
      <c r="M2913" s="306" t="str">
        <f t="shared" si="816"/>
        <v/>
      </c>
      <c r="N2913" s="32" t="str">
        <f t="shared" si="817"/>
        <v/>
      </c>
      <c r="P2913" s="307" t="str">
        <f t="shared" si="818"/>
        <v/>
      </c>
      <c r="Q2913" s="307" t="str">
        <f t="shared" si="812"/>
        <v/>
      </c>
      <c r="R2913" s="307" t="str">
        <f t="shared" si="819"/>
        <v/>
      </c>
      <c r="S2913" s="307" t="str">
        <f t="shared" si="820"/>
        <v/>
      </c>
      <c r="T2913" s="307" t="str">
        <f t="shared" si="821"/>
        <v/>
      </c>
      <c r="U2913" s="307" t="str">
        <f t="shared" si="813"/>
        <v/>
      </c>
      <c r="V2913" s="723"/>
      <c r="X2913" s="308" t="str">
        <f t="shared" si="822"/>
        <v/>
      </c>
      <c r="Y2913" s="309" t="str">
        <f t="shared" si="823"/>
        <v/>
      </c>
      <c r="Z2913" s="308" t="str">
        <f t="shared" si="814"/>
        <v/>
      </c>
      <c r="AA2913" s="308" t="b">
        <f t="shared" si="815"/>
        <v>1</v>
      </c>
      <c r="AB2913" s="308" t="str">
        <f t="shared" si="824"/>
        <v/>
      </c>
      <c r="AC2913" s="534" t="str">
        <f t="shared" si="825"/>
        <v/>
      </c>
      <c r="AD2913" s="752" t="str">
        <f t="shared" si="826"/>
        <v/>
      </c>
      <c r="AE2913" s="534" t="str">
        <f t="shared" si="827"/>
        <v/>
      </c>
      <c r="AF2913" s="752" t="str">
        <f t="shared" si="828"/>
        <v/>
      </c>
    </row>
    <row r="2914" spans="2:32" x14ac:dyDescent="0.25">
      <c r="B2914" s="721"/>
      <c r="C2914" s="531" t="str">
        <f>IFERROR(VLOOKUP(B2914,'מצבת ורישום גנים'!B:D,3,0),"")</f>
        <v/>
      </c>
      <c r="D2914" s="721"/>
      <c r="E2914" s="723"/>
      <c r="F2914" s="723"/>
      <c r="G2914" s="723"/>
      <c r="H2914" s="723"/>
      <c r="I2914" s="992" t="str">
        <f t="shared" si="829"/>
        <v/>
      </c>
      <c r="J2914" s="723"/>
      <c r="K2914" s="724"/>
      <c r="L2914" s="723"/>
      <c r="M2914" s="306" t="str">
        <f t="shared" si="816"/>
        <v/>
      </c>
      <c r="N2914" s="32" t="str">
        <f t="shared" si="817"/>
        <v/>
      </c>
      <c r="P2914" s="307" t="str">
        <f t="shared" si="818"/>
        <v/>
      </c>
      <c r="Q2914" s="307" t="str">
        <f t="shared" si="812"/>
        <v/>
      </c>
      <c r="R2914" s="307" t="str">
        <f t="shared" si="819"/>
        <v/>
      </c>
      <c r="S2914" s="307" t="str">
        <f t="shared" si="820"/>
        <v/>
      </c>
      <c r="T2914" s="307" t="str">
        <f t="shared" si="821"/>
        <v/>
      </c>
      <c r="U2914" s="307" t="str">
        <f t="shared" si="813"/>
        <v/>
      </c>
      <c r="V2914" s="723"/>
      <c r="X2914" s="308" t="str">
        <f t="shared" si="822"/>
        <v/>
      </c>
      <c r="Y2914" s="309" t="str">
        <f t="shared" si="823"/>
        <v/>
      </c>
      <c r="Z2914" s="308" t="str">
        <f t="shared" si="814"/>
        <v/>
      </c>
      <c r="AA2914" s="308" t="b">
        <f t="shared" si="815"/>
        <v>1</v>
      </c>
      <c r="AB2914" s="308" t="str">
        <f t="shared" si="824"/>
        <v/>
      </c>
      <c r="AC2914" s="534" t="str">
        <f t="shared" si="825"/>
        <v/>
      </c>
      <c r="AD2914" s="752" t="str">
        <f t="shared" si="826"/>
        <v/>
      </c>
      <c r="AE2914" s="534" t="str">
        <f t="shared" si="827"/>
        <v/>
      </c>
      <c r="AF2914" s="752" t="str">
        <f t="shared" si="828"/>
        <v/>
      </c>
    </row>
    <row r="2915" spans="2:32" x14ac:dyDescent="0.25">
      <c r="B2915" s="721"/>
      <c r="C2915" s="531" t="str">
        <f>IFERROR(VLOOKUP(B2915,'מצבת ורישום גנים'!B:D,3,0),"")</f>
        <v/>
      </c>
      <c r="D2915" s="721"/>
      <c r="E2915" s="723"/>
      <c r="F2915" s="723"/>
      <c r="G2915" s="723"/>
      <c r="H2915" s="723"/>
      <c r="I2915" s="992" t="str">
        <f t="shared" si="829"/>
        <v/>
      </c>
      <c r="J2915" s="723"/>
      <c r="K2915" s="724"/>
      <c r="L2915" s="723"/>
      <c r="M2915" s="306" t="str">
        <f t="shared" si="816"/>
        <v/>
      </c>
      <c r="N2915" s="32" t="str">
        <f t="shared" si="817"/>
        <v/>
      </c>
      <c r="P2915" s="307" t="str">
        <f t="shared" si="818"/>
        <v/>
      </c>
      <c r="Q2915" s="307" t="str">
        <f t="shared" si="812"/>
        <v/>
      </c>
      <c r="R2915" s="307" t="str">
        <f t="shared" si="819"/>
        <v/>
      </c>
      <c r="S2915" s="307" t="str">
        <f t="shared" si="820"/>
        <v/>
      </c>
      <c r="T2915" s="307" t="str">
        <f t="shared" si="821"/>
        <v/>
      </c>
      <c r="U2915" s="307" t="str">
        <f t="shared" si="813"/>
        <v/>
      </c>
      <c r="V2915" s="723"/>
      <c r="X2915" s="308" t="str">
        <f t="shared" si="822"/>
        <v/>
      </c>
      <c r="Y2915" s="309" t="str">
        <f t="shared" si="823"/>
        <v/>
      </c>
      <c r="Z2915" s="308" t="str">
        <f t="shared" si="814"/>
        <v/>
      </c>
      <c r="AA2915" s="308" t="b">
        <f t="shared" si="815"/>
        <v>1</v>
      </c>
      <c r="AB2915" s="308" t="str">
        <f t="shared" si="824"/>
        <v/>
      </c>
      <c r="AC2915" s="534" t="str">
        <f t="shared" si="825"/>
        <v/>
      </c>
      <c r="AD2915" s="752" t="str">
        <f t="shared" si="826"/>
        <v/>
      </c>
      <c r="AE2915" s="534" t="str">
        <f t="shared" si="827"/>
        <v/>
      </c>
      <c r="AF2915" s="752" t="str">
        <f t="shared" si="828"/>
        <v/>
      </c>
    </row>
    <row r="2916" spans="2:32" x14ac:dyDescent="0.25">
      <c r="B2916" s="721"/>
      <c r="C2916" s="531" t="str">
        <f>IFERROR(VLOOKUP(B2916,'מצבת ורישום גנים'!B:D,3,0),"")</f>
        <v/>
      </c>
      <c r="D2916" s="721"/>
      <c r="E2916" s="723"/>
      <c r="F2916" s="723"/>
      <c r="G2916" s="723"/>
      <c r="H2916" s="723"/>
      <c r="I2916" s="992" t="str">
        <f t="shared" si="829"/>
        <v/>
      </c>
      <c r="J2916" s="723"/>
      <c r="K2916" s="724"/>
      <c r="L2916" s="723"/>
      <c r="M2916" s="306" t="str">
        <f t="shared" si="816"/>
        <v/>
      </c>
      <c r="N2916" s="32" t="str">
        <f t="shared" si="817"/>
        <v/>
      </c>
      <c r="P2916" s="307" t="str">
        <f t="shared" si="818"/>
        <v/>
      </c>
      <c r="Q2916" s="307" t="str">
        <f t="shared" si="812"/>
        <v/>
      </c>
      <c r="R2916" s="307" t="str">
        <f t="shared" si="819"/>
        <v/>
      </c>
      <c r="S2916" s="307" t="str">
        <f t="shared" si="820"/>
        <v/>
      </c>
      <c r="T2916" s="307" t="str">
        <f t="shared" si="821"/>
        <v/>
      </c>
      <c r="U2916" s="307" t="str">
        <f t="shared" si="813"/>
        <v/>
      </c>
      <c r="V2916" s="723"/>
      <c r="X2916" s="308" t="str">
        <f t="shared" si="822"/>
        <v/>
      </c>
      <c r="Y2916" s="309" t="str">
        <f t="shared" si="823"/>
        <v/>
      </c>
      <c r="Z2916" s="308" t="str">
        <f t="shared" si="814"/>
        <v/>
      </c>
      <c r="AA2916" s="308" t="b">
        <f t="shared" si="815"/>
        <v>1</v>
      </c>
      <c r="AB2916" s="308" t="str">
        <f t="shared" si="824"/>
        <v/>
      </c>
      <c r="AC2916" s="534" t="str">
        <f t="shared" si="825"/>
        <v/>
      </c>
      <c r="AD2916" s="752" t="str">
        <f t="shared" si="826"/>
        <v/>
      </c>
      <c r="AE2916" s="534" t="str">
        <f t="shared" si="827"/>
        <v/>
      </c>
      <c r="AF2916" s="752" t="str">
        <f t="shared" si="828"/>
        <v/>
      </c>
    </row>
    <row r="2917" spans="2:32" x14ac:dyDescent="0.25">
      <c r="B2917" s="721"/>
      <c r="C2917" s="531" t="str">
        <f>IFERROR(VLOOKUP(B2917,'מצבת ורישום גנים'!B:D,3,0),"")</f>
        <v/>
      </c>
      <c r="D2917" s="721"/>
      <c r="E2917" s="723"/>
      <c r="F2917" s="723"/>
      <c r="G2917" s="723"/>
      <c r="H2917" s="723"/>
      <c r="I2917" s="992" t="str">
        <f t="shared" si="829"/>
        <v/>
      </c>
      <c r="J2917" s="723"/>
      <c r="K2917" s="724"/>
      <c r="L2917" s="723"/>
      <c r="M2917" s="306" t="str">
        <f t="shared" si="816"/>
        <v/>
      </c>
      <c r="N2917" s="32" t="str">
        <f t="shared" si="817"/>
        <v/>
      </c>
      <c r="P2917" s="307" t="str">
        <f t="shared" si="818"/>
        <v/>
      </c>
      <c r="Q2917" s="307" t="str">
        <f t="shared" si="812"/>
        <v/>
      </c>
      <c r="R2917" s="307" t="str">
        <f t="shared" si="819"/>
        <v/>
      </c>
      <c r="S2917" s="307" t="str">
        <f t="shared" si="820"/>
        <v/>
      </c>
      <c r="T2917" s="307" t="str">
        <f t="shared" si="821"/>
        <v/>
      </c>
      <c r="U2917" s="307" t="str">
        <f t="shared" si="813"/>
        <v/>
      </c>
      <c r="V2917" s="723"/>
      <c r="X2917" s="308" t="str">
        <f t="shared" si="822"/>
        <v/>
      </c>
      <c r="Y2917" s="309" t="str">
        <f t="shared" si="823"/>
        <v/>
      </c>
      <c r="Z2917" s="308" t="str">
        <f t="shared" si="814"/>
        <v/>
      </c>
      <c r="AA2917" s="308" t="b">
        <f t="shared" si="815"/>
        <v>1</v>
      </c>
      <c r="AB2917" s="308" t="str">
        <f t="shared" si="824"/>
        <v/>
      </c>
      <c r="AC2917" s="534" t="str">
        <f t="shared" si="825"/>
        <v/>
      </c>
      <c r="AD2917" s="752" t="str">
        <f t="shared" si="826"/>
        <v/>
      </c>
      <c r="AE2917" s="534" t="str">
        <f t="shared" si="827"/>
        <v/>
      </c>
      <c r="AF2917" s="752" t="str">
        <f t="shared" si="828"/>
        <v/>
      </c>
    </row>
    <row r="2918" spans="2:32" x14ac:dyDescent="0.25">
      <c r="B2918" s="721"/>
      <c r="C2918" s="531" t="str">
        <f>IFERROR(VLOOKUP(B2918,'מצבת ורישום גנים'!B:D,3,0),"")</f>
        <v/>
      </c>
      <c r="D2918" s="721"/>
      <c r="E2918" s="723"/>
      <c r="F2918" s="723"/>
      <c r="G2918" s="723"/>
      <c r="H2918" s="723"/>
      <c r="I2918" s="992" t="str">
        <f t="shared" si="829"/>
        <v/>
      </c>
      <c r="J2918" s="723"/>
      <c r="K2918" s="724"/>
      <c r="L2918" s="723"/>
      <c r="M2918" s="306" t="str">
        <f t="shared" si="816"/>
        <v/>
      </c>
      <c r="N2918" s="32" t="str">
        <f t="shared" si="817"/>
        <v/>
      </c>
      <c r="P2918" s="307" t="str">
        <f t="shared" si="818"/>
        <v/>
      </c>
      <c r="Q2918" s="307" t="str">
        <f t="shared" si="812"/>
        <v/>
      </c>
      <c r="R2918" s="307" t="str">
        <f t="shared" si="819"/>
        <v/>
      </c>
      <c r="S2918" s="307" t="str">
        <f t="shared" si="820"/>
        <v/>
      </c>
      <c r="T2918" s="307" t="str">
        <f t="shared" si="821"/>
        <v/>
      </c>
      <c r="U2918" s="307" t="str">
        <f t="shared" si="813"/>
        <v/>
      </c>
      <c r="V2918" s="723"/>
      <c r="X2918" s="308" t="str">
        <f t="shared" si="822"/>
        <v/>
      </c>
      <c r="Y2918" s="309" t="str">
        <f t="shared" si="823"/>
        <v/>
      </c>
      <c r="Z2918" s="308" t="str">
        <f t="shared" si="814"/>
        <v/>
      </c>
      <c r="AA2918" s="308" t="b">
        <f t="shared" si="815"/>
        <v>1</v>
      </c>
      <c r="AB2918" s="308" t="str">
        <f t="shared" si="824"/>
        <v/>
      </c>
      <c r="AC2918" s="534" t="str">
        <f t="shared" si="825"/>
        <v/>
      </c>
      <c r="AD2918" s="752" t="str">
        <f t="shared" si="826"/>
        <v/>
      </c>
      <c r="AE2918" s="534" t="str">
        <f t="shared" si="827"/>
        <v/>
      </c>
      <c r="AF2918" s="752" t="str">
        <f t="shared" si="828"/>
        <v/>
      </c>
    </row>
    <row r="2919" spans="2:32" x14ac:dyDescent="0.25">
      <c r="B2919" s="721"/>
      <c r="C2919" s="531" t="str">
        <f>IFERROR(VLOOKUP(B2919,'מצבת ורישום גנים'!B:D,3,0),"")</f>
        <v/>
      </c>
      <c r="D2919" s="721"/>
      <c r="E2919" s="723"/>
      <c r="F2919" s="723"/>
      <c r="G2919" s="723"/>
      <c r="H2919" s="723"/>
      <c r="I2919" s="992" t="str">
        <f t="shared" si="829"/>
        <v/>
      </c>
      <c r="J2919" s="723"/>
      <c r="K2919" s="724"/>
      <c r="L2919" s="723"/>
      <c r="M2919" s="306" t="str">
        <f t="shared" si="816"/>
        <v/>
      </c>
      <c r="N2919" s="32" t="str">
        <f t="shared" si="817"/>
        <v/>
      </c>
      <c r="P2919" s="307" t="str">
        <f t="shared" si="818"/>
        <v/>
      </c>
      <c r="Q2919" s="307" t="str">
        <f t="shared" si="812"/>
        <v/>
      </c>
      <c r="R2919" s="307" t="str">
        <f t="shared" si="819"/>
        <v/>
      </c>
      <c r="S2919" s="307" t="str">
        <f t="shared" si="820"/>
        <v/>
      </c>
      <c r="T2919" s="307" t="str">
        <f t="shared" si="821"/>
        <v/>
      </c>
      <c r="U2919" s="307" t="str">
        <f t="shared" si="813"/>
        <v/>
      </c>
      <c r="V2919" s="723"/>
      <c r="X2919" s="308" t="str">
        <f t="shared" si="822"/>
        <v/>
      </c>
      <c r="Y2919" s="309" t="str">
        <f t="shared" si="823"/>
        <v/>
      </c>
      <c r="Z2919" s="308" t="str">
        <f t="shared" si="814"/>
        <v/>
      </c>
      <c r="AA2919" s="308" t="b">
        <f t="shared" si="815"/>
        <v>1</v>
      </c>
      <c r="AB2919" s="308" t="str">
        <f t="shared" si="824"/>
        <v/>
      </c>
      <c r="AC2919" s="534" t="str">
        <f t="shared" si="825"/>
        <v/>
      </c>
      <c r="AD2919" s="752" t="str">
        <f t="shared" si="826"/>
        <v/>
      </c>
      <c r="AE2919" s="534" t="str">
        <f t="shared" si="827"/>
        <v/>
      </c>
      <c r="AF2919" s="752" t="str">
        <f t="shared" si="828"/>
        <v/>
      </c>
    </row>
    <row r="2920" spans="2:32" x14ac:dyDescent="0.25">
      <c r="B2920" s="721"/>
      <c r="C2920" s="531" t="str">
        <f>IFERROR(VLOOKUP(B2920,'מצבת ורישום גנים'!B:D,3,0),"")</f>
        <v/>
      </c>
      <c r="D2920" s="721"/>
      <c r="E2920" s="723"/>
      <c r="F2920" s="723"/>
      <c r="G2920" s="723"/>
      <c r="H2920" s="723"/>
      <c r="I2920" s="992" t="str">
        <f t="shared" si="829"/>
        <v/>
      </c>
      <c r="J2920" s="723"/>
      <c r="K2920" s="724"/>
      <c r="L2920" s="723"/>
      <c r="M2920" s="306" t="str">
        <f t="shared" si="816"/>
        <v/>
      </c>
      <c r="N2920" s="32" t="str">
        <f t="shared" si="817"/>
        <v/>
      </c>
      <c r="P2920" s="307" t="str">
        <f t="shared" si="818"/>
        <v/>
      </c>
      <c r="Q2920" s="307" t="str">
        <f t="shared" si="812"/>
        <v/>
      </c>
      <c r="R2920" s="307" t="str">
        <f t="shared" si="819"/>
        <v/>
      </c>
      <c r="S2920" s="307" t="str">
        <f t="shared" si="820"/>
        <v/>
      </c>
      <c r="T2920" s="307" t="str">
        <f t="shared" si="821"/>
        <v/>
      </c>
      <c r="U2920" s="307" t="str">
        <f t="shared" si="813"/>
        <v/>
      </c>
      <c r="V2920" s="723"/>
      <c r="X2920" s="308" t="str">
        <f t="shared" si="822"/>
        <v/>
      </c>
      <c r="Y2920" s="309" t="str">
        <f t="shared" si="823"/>
        <v/>
      </c>
      <c r="Z2920" s="308" t="str">
        <f t="shared" si="814"/>
        <v/>
      </c>
      <c r="AA2920" s="308" t="b">
        <f t="shared" si="815"/>
        <v>1</v>
      </c>
      <c r="AB2920" s="308" t="str">
        <f t="shared" si="824"/>
        <v/>
      </c>
      <c r="AC2920" s="534" t="str">
        <f t="shared" si="825"/>
        <v/>
      </c>
      <c r="AD2920" s="752" t="str">
        <f t="shared" si="826"/>
        <v/>
      </c>
      <c r="AE2920" s="534" t="str">
        <f t="shared" si="827"/>
        <v/>
      </c>
      <c r="AF2920" s="752" t="str">
        <f t="shared" si="828"/>
        <v/>
      </c>
    </row>
    <row r="2921" spans="2:32" x14ac:dyDescent="0.25">
      <c r="B2921" s="721"/>
      <c r="C2921" s="531" t="str">
        <f>IFERROR(VLOOKUP(B2921,'מצבת ורישום גנים'!B:D,3,0),"")</f>
        <v/>
      </c>
      <c r="D2921" s="721"/>
      <c r="E2921" s="723"/>
      <c r="F2921" s="723"/>
      <c r="G2921" s="723"/>
      <c r="H2921" s="723"/>
      <c r="I2921" s="992" t="str">
        <f t="shared" si="829"/>
        <v/>
      </c>
      <c r="J2921" s="723"/>
      <c r="K2921" s="724"/>
      <c r="L2921" s="723"/>
      <c r="M2921" s="306" t="str">
        <f t="shared" si="816"/>
        <v/>
      </c>
      <c r="N2921" s="32" t="str">
        <f t="shared" si="817"/>
        <v/>
      </c>
      <c r="P2921" s="307" t="str">
        <f t="shared" si="818"/>
        <v/>
      </c>
      <c r="Q2921" s="307" t="str">
        <f t="shared" si="812"/>
        <v/>
      </c>
      <c r="R2921" s="307" t="str">
        <f t="shared" si="819"/>
        <v/>
      </c>
      <c r="S2921" s="307" t="str">
        <f t="shared" si="820"/>
        <v/>
      </c>
      <c r="T2921" s="307" t="str">
        <f t="shared" si="821"/>
        <v/>
      </c>
      <c r="U2921" s="307" t="str">
        <f t="shared" si="813"/>
        <v/>
      </c>
      <c r="V2921" s="723"/>
      <c r="X2921" s="308" t="str">
        <f t="shared" si="822"/>
        <v/>
      </c>
      <c r="Y2921" s="309" t="str">
        <f t="shared" si="823"/>
        <v/>
      </c>
      <c r="Z2921" s="308" t="str">
        <f t="shared" si="814"/>
        <v/>
      </c>
      <c r="AA2921" s="308" t="b">
        <f t="shared" si="815"/>
        <v>1</v>
      </c>
      <c r="AB2921" s="308" t="str">
        <f t="shared" si="824"/>
        <v/>
      </c>
      <c r="AC2921" s="534" t="str">
        <f t="shared" si="825"/>
        <v/>
      </c>
      <c r="AD2921" s="752" t="str">
        <f t="shared" si="826"/>
        <v/>
      </c>
      <c r="AE2921" s="534" t="str">
        <f t="shared" si="827"/>
        <v/>
      </c>
      <c r="AF2921" s="752" t="str">
        <f t="shared" si="828"/>
        <v/>
      </c>
    </row>
    <row r="2922" spans="2:32" x14ac:dyDescent="0.25">
      <c r="B2922" s="721"/>
      <c r="C2922" s="531" t="str">
        <f>IFERROR(VLOOKUP(B2922,'מצבת ורישום גנים'!B:D,3,0),"")</f>
        <v/>
      </c>
      <c r="D2922" s="721"/>
      <c r="E2922" s="723"/>
      <c r="F2922" s="723"/>
      <c r="G2922" s="723"/>
      <c r="H2922" s="723"/>
      <c r="I2922" s="992" t="str">
        <f t="shared" si="829"/>
        <v/>
      </c>
      <c r="J2922" s="723"/>
      <c r="K2922" s="724"/>
      <c r="L2922" s="723"/>
      <c r="M2922" s="306" t="str">
        <f t="shared" si="816"/>
        <v/>
      </c>
      <c r="N2922" s="32" t="str">
        <f t="shared" si="817"/>
        <v/>
      </c>
      <c r="P2922" s="307" t="str">
        <f t="shared" si="818"/>
        <v/>
      </c>
      <c r="Q2922" s="307" t="str">
        <f t="shared" si="812"/>
        <v/>
      </c>
      <c r="R2922" s="307" t="str">
        <f t="shared" si="819"/>
        <v/>
      </c>
      <c r="S2922" s="307" t="str">
        <f t="shared" si="820"/>
        <v/>
      </c>
      <c r="T2922" s="307" t="str">
        <f t="shared" si="821"/>
        <v/>
      </c>
      <c r="U2922" s="307" t="str">
        <f t="shared" si="813"/>
        <v/>
      </c>
      <c r="V2922" s="723"/>
      <c r="X2922" s="308" t="str">
        <f t="shared" si="822"/>
        <v/>
      </c>
      <c r="Y2922" s="309" t="str">
        <f t="shared" si="823"/>
        <v/>
      </c>
      <c r="Z2922" s="308" t="str">
        <f t="shared" si="814"/>
        <v/>
      </c>
      <c r="AA2922" s="308" t="b">
        <f t="shared" si="815"/>
        <v>1</v>
      </c>
      <c r="AB2922" s="308" t="str">
        <f t="shared" si="824"/>
        <v/>
      </c>
      <c r="AC2922" s="534" t="str">
        <f t="shared" si="825"/>
        <v/>
      </c>
      <c r="AD2922" s="752" t="str">
        <f t="shared" si="826"/>
        <v/>
      </c>
      <c r="AE2922" s="534" t="str">
        <f t="shared" si="827"/>
        <v/>
      </c>
      <c r="AF2922" s="752" t="str">
        <f t="shared" si="828"/>
        <v/>
      </c>
    </row>
    <row r="2923" spans="2:32" x14ac:dyDescent="0.25">
      <c r="B2923" s="721"/>
      <c r="C2923" s="531" t="str">
        <f>IFERROR(VLOOKUP(B2923,'מצבת ורישום גנים'!B:D,3,0),"")</f>
        <v/>
      </c>
      <c r="D2923" s="721"/>
      <c r="E2923" s="723"/>
      <c r="F2923" s="723"/>
      <c r="G2923" s="723"/>
      <c r="H2923" s="723"/>
      <c r="I2923" s="992" t="str">
        <f t="shared" si="829"/>
        <v/>
      </c>
      <c r="J2923" s="723"/>
      <c r="K2923" s="724"/>
      <c r="L2923" s="723"/>
      <c r="M2923" s="306" t="str">
        <f t="shared" si="816"/>
        <v/>
      </c>
      <c r="N2923" s="32" t="str">
        <f t="shared" si="817"/>
        <v/>
      </c>
      <c r="P2923" s="307" t="str">
        <f t="shared" si="818"/>
        <v/>
      </c>
      <c r="Q2923" s="307" t="str">
        <f t="shared" si="812"/>
        <v/>
      </c>
      <c r="R2923" s="307" t="str">
        <f t="shared" si="819"/>
        <v/>
      </c>
      <c r="S2923" s="307" t="str">
        <f t="shared" si="820"/>
        <v/>
      </c>
      <c r="T2923" s="307" t="str">
        <f t="shared" si="821"/>
        <v/>
      </c>
      <c r="U2923" s="307" t="str">
        <f t="shared" si="813"/>
        <v/>
      </c>
      <c r="V2923" s="723"/>
      <c r="X2923" s="308" t="str">
        <f t="shared" si="822"/>
        <v/>
      </c>
      <c r="Y2923" s="309" t="str">
        <f t="shared" si="823"/>
        <v/>
      </c>
      <c r="Z2923" s="308" t="str">
        <f t="shared" si="814"/>
        <v/>
      </c>
      <c r="AA2923" s="308" t="b">
        <f t="shared" si="815"/>
        <v>1</v>
      </c>
      <c r="AB2923" s="308" t="str">
        <f t="shared" si="824"/>
        <v/>
      </c>
      <c r="AC2923" s="534" t="str">
        <f t="shared" si="825"/>
        <v/>
      </c>
      <c r="AD2923" s="752" t="str">
        <f t="shared" si="826"/>
        <v/>
      </c>
      <c r="AE2923" s="534" t="str">
        <f t="shared" si="827"/>
        <v/>
      </c>
      <c r="AF2923" s="752" t="str">
        <f t="shared" si="828"/>
        <v/>
      </c>
    </row>
    <row r="2924" spans="2:32" x14ac:dyDescent="0.25">
      <c r="B2924" s="721"/>
      <c r="C2924" s="531" t="str">
        <f>IFERROR(VLOOKUP(B2924,'מצבת ורישום גנים'!B:D,3,0),"")</f>
        <v/>
      </c>
      <c r="D2924" s="721"/>
      <c r="E2924" s="723"/>
      <c r="F2924" s="723"/>
      <c r="G2924" s="723"/>
      <c r="H2924" s="723"/>
      <c r="I2924" s="992" t="str">
        <f t="shared" si="829"/>
        <v/>
      </c>
      <c r="J2924" s="723"/>
      <c r="K2924" s="724"/>
      <c r="L2924" s="723"/>
      <c r="M2924" s="306" t="str">
        <f t="shared" si="816"/>
        <v/>
      </c>
      <c r="N2924" s="32" t="str">
        <f t="shared" si="817"/>
        <v/>
      </c>
      <c r="P2924" s="307" t="str">
        <f t="shared" si="818"/>
        <v/>
      </c>
      <c r="Q2924" s="307" t="str">
        <f t="shared" si="812"/>
        <v/>
      </c>
      <c r="R2924" s="307" t="str">
        <f t="shared" si="819"/>
        <v/>
      </c>
      <c r="S2924" s="307" t="str">
        <f t="shared" si="820"/>
        <v/>
      </c>
      <c r="T2924" s="307" t="str">
        <f t="shared" si="821"/>
        <v/>
      </c>
      <c r="U2924" s="307" t="str">
        <f t="shared" si="813"/>
        <v/>
      </c>
      <c r="V2924" s="723"/>
      <c r="X2924" s="308" t="str">
        <f t="shared" si="822"/>
        <v/>
      </c>
      <c r="Y2924" s="309" t="str">
        <f t="shared" si="823"/>
        <v/>
      </c>
      <c r="Z2924" s="308" t="str">
        <f t="shared" si="814"/>
        <v/>
      </c>
      <c r="AA2924" s="308" t="b">
        <f t="shared" si="815"/>
        <v>1</v>
      </c>
      <c r="AB2924" s="308" t="str">
        <f t="shared" si="824"/>
        <v/>
      </c>
      <c r="AC2924" s="534" t="str">
        <f t="shared" si="825"/>
        <v/>
      </c>
      <c r="AD2924" s="752" t="str">
        <f t="shared" si="826"/>
        <v/>
      </c>
      <c r="AE2924" s="534" t="str">
        <f t="shared" si="827"/>
        <v/>
      </c>
      <c r="AF2924" s="752" t="str">
        <f t="shared" si="828"/>
        <v/>
      </c>
    </row>
    <row r="2925" spans="2:32" x14ac:dyDescent="0.25">
      <c r="B2925" s="721"/>
      <c r="C2925" s="531" t="str">
        <f>IFERROR(VLOOKUP(B2925,'מצבת ורישום גנים'!B:D,3,0),"")</f>
        <v/>
      </c>
      <c r="D2925" s="721"/>
      <c r="E2925" s="723"/>
      <c r="F2925" s="723"/>
      <c r="G2925" s="723"/>
      <c r="H2925" s="723"/>
      <c r="I2925" s="992" t="str">
        <f t="shared" si="829"/>
        <v/>
      </c>
      <c r="J2925" s="723"/>
      <c r="K2925" s="724"/>
      <c r="L2925" s="723"/>
      <c r="M2925" s="306" t="str">
        <f t="shared" si="816"/>
        <v/>
      </c>
      <c r="N2925" s="32" t="str">
        <f t="shared" si="817"/>
        <v/>
      </c>
      <c r="P2925" s="307" t="str">
        <f t="shared" si="818"/>
        <v/>
      </c>
      <c r="Q2925" s="307" t="str">
        <f t="shared" si="812"/>
        <v/>
      </c>
      <c r="R2925" s="307" t="str">
        <f t="shared" si="819"/>
        <v/>
      </c>
      <c r="S2925" s="307" t="str">
        <f t="shared" si="820"/>
        <v/>
      </c>
      <c r="T2925" s="307" t="str">
        <f t="shared" si="821"/>
        <v/>
      </c>
      <c r="U2925" s="307" t="str">
        <f t="shared" si="813"/>
        <v/>
      </c>
      <c r="V2925" s="723"/>
      <c r="X2925" s="308" t="str">
        <f t="shared" si="822"/>
        <v/>
      </c>
      <c r="Y2925" s="309" t="str">
        <f t="shared" si="823"/>
        <v/>
      </c>
      <c r="Z2925" s="308" t="str">
        <f t="shared" si="814"/>
        <v/>
      </c>
      <c r="AA2925" s="308" t="b">
        <f t="shared" si="815"/>
        <v>1</v>
      </c>
      <c r="AB2925" s="308" t="str">
        <f t="shared" si="824"/>
        <v/>
      </c>
      <c r="AC2925" s="534" t="str">
        <f t="shared" si="825"/>
        <v/>
      </c>
      <c r="AD2925" s="752" t="str">
        <f t="shared" si="826"/>
        <v/>
      </c>
      <c r="AE2925" s="534" t="str">
        <f t="shared" si="827"/>
        <v/>
      </c>
      <c r="AF2925" s="752" t="str">
        <f t="shared" si="828"/>
        <v/>
      </c>
    </row>
    <row r="2926" spans="2:32" x14ac:dyDescent="0.25">
      <c r="B2926" s="721"/>
      <c r="C2926" s="531" t="str">
        <f>IFERROR(VLOOKUP(B2926,'מצבת ורישום גנים'!B:D,3,0),"")</f>
        <v/>
      </c>
      <c r="D2926" s="721"/>
      <c r="E2926" s="723"/>
      <c r="F2926" s="723"/>
      <c r="G2926" s="723"/>
      <c r="H2926" s="723"/>
      <c r="I2926" s="992" t="str">
        <f t="shared" si="829"/>
        <v/>
      </c>
      <c r="J2926" s="723"/>
      <c r="K2926" s="724"/>
      <c r="L2926" s="723"/>
      <c r="M2926" s="306" t="str">
        <f t="shared" si="816"/>
        <v/>
      </c>
      <c r="N2926" s="32" t="str">
        <f t="shared" si="817"/>
        <v/>
      </c>
      <c r="P2926" s="307" t="str">
        <f t="shared" si="818"/>
        <v/>
      </c>
      <c r="Q2926" s="307" t="str">
        <f t="shared" si="812"/>
        <v/>
      </c>
      <c r="R2926" s="307" t="str">
        <f t="shared" si="819"/>
        <v/>
      </c>
      <c r="S2926" s="307" t="str">
        <f t="shared" si="820"/>
        <v/>
      </c>
      <c r="T2926" s="307" t="str">
        <f t="shared" si="821"/>
        <v/>
      </c>
      <c r="U2926" s="307" t="str">
        <f t="shared" si="813"/>
        <v/>
      </c>
      <c r="V2926" s="723"/>
      <c r="X2926" s="308" t="str">
        <f t="shared" si="822"/>
        <v/>
      </c>
      <c r="Y2926" s="309" t="str">
        <f t="shared" si="823"/>
        <v/>
      </c>
      <c r="Z2926" s="308" t="str">
        <f t="shared" si="814"/>
        <v/>
      </c>
      <c r="AA2926" s="308" t="b">
        <f t="shared" si="815"/>
        <v>1</v>
      </c>
      <c r="AB2926" s="308" t="str">
        <f t="shared" si="824"/>
        <v/>
      </c>
      <c r="AC2926" s="534" t="str">
        <f t="shared" si="825"/>
        <v/>
      </c>
      <c r="AD2926" s="752" t="str">
        <f t="shared" si="826"/>
        <v/>
      </c>
      <c r="AE2926" s="534" t="str">
        <f t="shared" si="827"/>
        <v/>
      </c>
      <c r="AF2926" s="752" t="str">
        <f t="shared" si="828"/>
        <v/>
      </c>
    </row>
    <row r="2927" spans="2:32" x14ac:dyDescent="0.25">
      <c r="B2927" s="721"/>
      <c r="C2927" s="531" t="str">
        <f>IFERROR(VLOOKUP(B2927,'מצבת ורישום גנים'!B:D,3,0),"")</f>
        <v/>
      </c>
      <c r="D2927" s="721"/>
      <c r="E2927" s="723"/>
      <c r="F2927" s="723"/>
      <c r="G2927" s="723"/>
      <c r="H2927" s="723"/>
      <c r="I2927" s="992" t="str">
        <f t="shared" si="829"/>
        <v/>
      </c>
      <c r="J2927" s="723"/>
      <c r="K2927" s="724"/>
      <c r="L2927" s="723"/>
      <c r="M2927" s="306" t="str">
        <f t="shared" si="816"/>
        <v/>
      </c>
      <c r="N2927" s="32" t="str">
        <f t="shared" si="817"/>
        <v/>
      </c>
      <c r="P2927" s="307" t="str">
        <f t="shared" si="818"/>
        <v/>
      </c>
      <c r="Q2927" s="307" t="str">
        <f t="shared" si="812"/>
        <v/>
      </c>
      <c r="R2927" s="307" t="str">
        <f t="shared" si="819"/>
        <v/>
      </c>
      <c r="S2927" s="307" t="str">
        <f t="shared" si="820"/>
        <v/>
      </c>
      <c r="T2927" s="307" t="str">
        <f t="shared" si="821"/>
        <v/>
      </c>
      <c r="U2927" s="307" t="str">
        <f t="shared" si="813"/>
        <v/>
      </c>
      <c r="V2927" s="723"/>
      <c r="X2927" s="308" t="str">
        <f t="shared" si="822"/>
        <v/>
      </c>
      <c r="Y2927" s="309" t="str">
        <f t="shared" si="823"/>
        <v/>
      </c>
      <c r="Z2927" s="308" t="str">
        <f t="shared" si="814"/>
        <v/>
      </c>
      <c r="AA2927" s="308" t="b">
        <f t="shared" si="815"/>
        <v>1</v>
      </c>
      <c r="AB2927" s="308" t="str">
        <f t="shared" si="824"/>
        <v/>
      </c>
      <c r="AC2927" s="534" t="str">
        <f t="shared" si="825"/>
        <v/>
      </c>
      <c r="AD2927" s="752" t="str">
        <f t="shared" si="826"/>
        <v/>
      </c>
      <c r="AE2927" s="534" t="str">
        <f t="shared" si="827"/>
        <v/>
      </c>
      <c r="AF2927" s="752" t="str">
        <f t="shared" si="828"/>
        <v/>
      </c>
    </row>
    <row r="2928" spans="2:32" x14ac:dyDescent="0.25">
      <c r="B2928" s="721"/>
      <c r="C2928" s="531" t="str">
        <f>IFERROR(VLOOKUP(B2928,'מצבת ורישום גנים'!B:D,3,0),"")</f>
        <v/>
      </c>
      <c r="D2928" s="721"/>
      <c r="E2928" s="723"/>
      <c r="F2928" s="723"/>
      <c r="G2928" s="723"/>
      <c r="H2928" s="723"/>
      <c r="I2928" s="992" t="str">
        <f t="shared" si="829"/>
        <v/>
      </c>
      <c r="J2928" s="723"/>
      <c r="K2928" s="724"/>
      <c r="L2928" s="723"/>
      <c r="M2928" s="306" t="str">
        <f t="shared" si="816"/>
        <v/>
      </c>
      <c r="N2928" s="32" t="str">
        <f t="shared" si="817"/>
        <v/>
      </c>
      <c r="P2928" s="307" t="str">
        <f t="shared" si="818"/>
        <v/>
      </c>
      <c r="Q2928" s="307" t="str">
        <f t="shared" si="812"/>
        <v/>
      </c>
      <c r="R2928" s="307" t="str">
        <f t="shared" si="819"/>
        <v/>
      </c>
      <c r="S2928" s="307" t="str">
        <f t="shared" si="820"/>
        <v/>
      </c>
      <c r="T2928" s="307" t="str">
        <f t="shared" si="821"/>
        <v/>
      </c>
      <c r="U2928" s="307" t="str">
        <f t="shared" si="813"/>
        <v/>
      </c>
      <c r="V2928" s="723"/>
      <c r="X2928" s="308" t="str">
        <f t="shared" si="822"/>
        <v/>
      </c>
      <c r="Y2928" s="309" t="str">
        <f t="shared" si="823"/>
        <v/>
      </c>
      <c r="Z2928" s="308" t="str">
        <f t="shared" si="814"/>
        <v/>
      </c>
      <c r="AA2928" s="308" t="b">
        <f t="shared" si="815"/>
        <v>1</v>
      </c>
      <c r="AB2928" s="308" t="str">
        <f t="shared" si="824"/>
        <v/>
      </c>
      <c r="AC2928" s="534" t="str">
        <f t="shared" si="825"/>
        <v/>
      </c>
      <c r="AD2928" s="752" t="str">
        <f t="shared" si="826"/>
        <v/>
      </c>
      <c r="AE2928" s="534" t="str">
        <f t="shared" si="827"/>
        <v/>
      </c>
      <c r="AF2928" s="752" t="str">
        <f t="shared" si="828"/>
        <v/>
      </c>
    </row>
    <row r="2929" spans="2:32" x14ac:dyDescent="0.25">
      <c r="B2929" s="721"/>
      <c r="C2929" s="531" t="str">
        <f>IFERROR(VLOOKUP(B2929,'מצבת ורישום גנים'!B:D,3,0),"")</f>
        <v/>
      </c>
      <c r="D2929" s="721"/>
      <c r="E2929" s="723"/>
      <c r="F2929" s="723"/>
      <c r="G2929" s="723"/>
      <c r="H2929" s="723"/>
      <c r="I2929" s="992" t="str">
        <f t="shared" si="829"/>
        <v/>
      </c>
      <c r="J2929" s="723"/>
      <c r="K2929" s="724"/>
      <c r="L2929" s="723"/>
      <c r="M2929" s="306" t="str">
        <f t="shared" si="816"/>
        <v/>
      </c>
      <c r="N2929" s="32" t="str">
        <f t="shared" si="817"/>
        <v/>
      </c>
      <c r="P2929" s="307" t="str">
        <f t="shared" si="818"/>
        <v/>
      </c>
      <c r="Q2929" s="307" t="str">
        <f t="shared" si="812"/>
        <v/>
      </c>
      <c r="R2929" s="307" t="str">
        <f t="shared" si="819"/>
        <v/>
      </c>
      <c r="S2929" s="307" t="str">
        <f t="shared" si="820"/>
        <v/>
      </c>
      <c r="T2929" s="307" t="str">
        <f t="shared" si="821"/>
        <v/>
      </c>
      <c r="U2929" s="307" t="str">
        <f t="shared" si="813"/>
        <v/>
      </c>
      <c r="V2929" s="723"/>
      <c r="X2929" s="308" t="str">
        <f t="shared" si="822"/>
        <v/>
      </c>
      <c r="Y2929" s="309" t="str">
        <f t="shared" si="823"/>
        <v/>
      </c>
      <c r="Z2929" s="308" t="str">
        <f t="shared" si="814"/>
        <v/>
      </c>
      <c r="AA2929" s="308" t="b">
        <f t="shared" si="815"/>
        <v>1</v>
      </c>
      <c r="AB2929" s="308" t="str">
        <f t="shared" si="824"/>
        <v/>
      </c>
      <c r="AC2929" s="534" t="str">
        <f t="shared" si="825"/>
        <v/>
      </c>
      <c r="AD2929" s="752" t="str">
        <f t="shared" si="826"/>
        <v/>
      </c>
      <c r="AE2929" s="534" t="str">
        <f t="shared" si="827"/>
        <v/>
      </c>
      <c r="AF2929" s="752" t="str">
        <f t="shared" si="828"/>
        <v/>
      </c>
    </row>
    <row r="2930" spans="2:32" x14ac:dyDescent="0.25">
      <c r="B2930" s="721"/>
      <c r="C2930" s="531" t="str">
        <f>IFERROR(VLOOKUP(B2930,'מצבת ורישום גנים'!B:D,3,0),"")</f>
        <v/>
      </c>
      <c r="D2930" s="721"/>
      <c r="E2930" s="723"/>
      <c r="F2930" s="723"/>
      <c r="G2930" s="723"/>
      <c r="H2930" s="723"/>
      <c r="I2930" s="992" t="str">
        <f t="shared" si="829"/>
        <v/>
      </c>
      <c r="J2930" s="723"/>
      <c r="K2930" s="724"/>
      <c r="L2930" s="723"/>
      <c r="M2930" s="306" t="str">
        <f t="shared" si="816"/>
        <v/>
      </c>
      <c r="N2930" s="32" t="str">
        <f t="shared" si="817"/>
        <v/>
      </c>
      <c r="P2930" s="307" t="str">
        <f t="shared" si="818"/>
        <v/>
      </c>
      <c r="Q2930" s="307" t="str">
        <f t="shared" si="812"/>
        <v/>
      </c>
      <c r="R2930" s="307" t="str">
        <f t="shared" si="819"/>
        <v/>
      </c>
      <c r="S2930" s="307" t="str">
        <f t="shared" si="820"/>
        <v/>
      </c>
      <c r="T2930" s="307" t="str">
        <f t="shared" si="821"/>
        <v/>
      </c>
      <c r="U2930" s="307" t="str">
        <f t="shared" si="813"/>
        <v/>
      </c>
      <c r="V2930" s="723"/>
      <c r="X2930" s="308" t="str">
        <f t="shared" si="822"/>
        <v/>
      </c>
      <c r="Y2930" s="309" t="str">
        <f t="shared" si="823"/>
        <v/>
      </c>
      <c r="Z2930" s="308" t="str">
        <f t="shared" si="814"/>
        <v/>
      </c>
      <c r="AA2930" s="308" t="b">
        <f t="shared" si="815"/>
        <v>1</v>
      </c>
      <c r="AB2930" s="308" t="str">
        <f t="shared" si="824"/>
        <v/>
      </c>
      <c r="AC2930" s="534" t="str">
        <f t="shared" si="825"/>
        <v/>
      </c>
      <c r="AD2930" s="752" t="str">
        <f t="shared" si="826"/>
        <v/>
      </c>
      <c r="AE2930" s="534" t="str">
        <f t="shared" si="827"/>
        <v/>
      </c>
      <c r="AF2930" s="752" t="str">
        <f t="shared" si="828"/>
        <v/>
      </c>
    </row>
    <row r="2931" spans="2:32" x14ac:dyDescent="0.25">
      <c r="B2931" s="721"/>
      <c r="C2931" s="531" t="str">
        <f>IFERROR(VLOOKUP(B2931,'מצבת ורישום גנים'!B:D,3,0),"")</f>
        <v/>
      </c>
      <c r="D2931" s="721"/>
      <c r="E2931" s="723"/>
      <c r="F2931" s="723"/>
      <c r="G2931" s="723"/>
      <c r="H2931" s="723"/>
      <c r="I2931" s="992" t="str">
        <f t="shared" si="829"/>
        <v/>
      </c>
      <c r="J2931" s="723"/>
      <c r="K2931" s="724"/>
      <c r="L2931" s="723"/>
      <c r="M2931" s="306" t="str">
        <f t="shared" si="816"/>
        <v/>
      </c>
      <c r="N2931" s="32" t="str">
        <f t="shared" si="817"/>
        <v/>
      </c>
      <c r="P2931" s="307" t="str">
        <f t="shared" si="818"/>
        <v/>
      </c>
      <c r="Q2931" s="307" t="str">
        <f t="shared" si="812"/>
        <v/>
      </c>
      <c r="R2931" s="307" t="str">
        <f t="shared" si="819"/>
        <v/>
      </c>
      <c r="S2931" s="307" t="str">
        <f t="shared" si="820"/>
        <v/>
      </c>
      <c r="T2931" s="307" t="str">
        <f t="shared" si="821"/>
        <v/>
      </c>
      <c r="U2931" s="307" t="str">
        <f t="shared" si="813"/>
        <v/>
      </c>
      <c r="V2931" s="723"/>
      <c r="X2931" s="308" t="str">
        <f t="shared" si="822"/>
        <v/>
      </c>
      <c r="Y2931" s="309" t="str">
        <f t="shared" si="823"/>
        <v/>
      </c>
      <c r="Z2931" s="308" t="str">
        <f t="shared" si="814"/>
        <v/>
      </c>
      <c r="AA2931" s="308" t="b">
        <f t="shared" si="815"/>
        <v>1</v>
      </c>
      <c r="AB2931" s="308" t="str">
        <f t="shared" si="824"/>
        <v/>
      </c>
      <c r="AC2931" s="534" t="str">
        <f t="shared" si="825"/>
        <v/>
      </c>
      <c r="AD2931" s="752" t="str">
        <f t="shared" si="826"/>
        <v/>
      </c>
      <c r="AE2931" s="534" t="str">
        <f t="shared" si="827"/>
        <v/>
      </c>
      <c r="AF2931" s="752" t="str">
        <f t="shared" si="828"/>
        <v/>
      </c>
    </row>
    <row r="2932" spans="2:32" x14ac:dyDescent="0.25">
      <c r="B2932" s="721"/>
      <c r="C2932" s="531" t="str">
        <f>IFERROR(VLOOKUP(B2932,'מצבת ורישום גנים'!B:D,3,0),"")</f>
        <v/>
      </c>
      <c r="D2932" s="721"/>
      <c r="E2932" s="723"/>
      <c r="F2932" s="723"/>
      <c r="G2932" s="723"/>
      <c r="H2932" s="723"/>
      <c r="I2932" s="992" t="str">
        <f t="shared" si="829"/>
        <v/>
      </c>
      <c r="J2932" s="723"/>
      <c r="K2932" s="724"/>
      <c r="L2932" s="723"/>
      <c r="M2932" s="306" t="str">
        <f t="shared" si="816"/>
        <v/>
      </c>
      <c r="N2932" s="32" t="str">
        <f t="shared" si="817"/>
        <v/>
      </c>
      <c r="P2932" s="307" t="str">
        <f t="shared" si="818"/>
        <v/>
      </c>
      <c r="Q2932" s="307" t="str">
        <f t="shared" si="812"/>
        <v/>
      </c>
      <c r="R2932" s="307" t="str">
        <f t="shared" si="819"/>
        <v/>
      </c>
      <c r="S2932" s="307" t="str">
        <f t="shared" si="820"/>
        <v/>
      </c>
      <c r="T2932" s="307" t="str">
        <f t="shared" si="821"/>
        <v/>
      </c>
      <c r="U2932" s="307" t="str">
        <f t="shared" si="813"/>
        <v/>
      </c>
      <c r="V2932" s="723"/>
      <c r="X2932" s="308" t="str">
        <f t="shared" si="822"/>
        <v/>
      </c>
      <c r="Y2932" s="309" t="str">
        <f t="shared" si="823"/>
        <v/>
      </c>
      <c r="Z2932" s="308" t="str">
        <f t="shared" si="814"/>
        <v/>
      </c>
      <c r="AA2932" s="308" t="b">
        <f t="shared" si="815"/>
        <v>1</v>
      </c>
      <c r="AB2932" s="308" t="str">
        <f t="shared" si="824"/>
        <v/>
      </c>
      <c r="AC2932" s="534" t="str">
        <f t="shared" si="825"/>
        <v/>
      </c>
      <c r="AD2932" s="752" t="str">
        <f t="shared" si="826"/>
        <v/>
      </c>
      <c r="AE2932" s="534" t="str">
        <f t="shared" si="827"/>
        <v/>
      </c>
      <c r="AF2932" s="752" t="str">
        <f t="shared" si="828"/>
        <v/>
      </c>
    </row>
    <row r="2933" spans="2:32" x14ac:dyDescent="0.25">
      <c r="B2933" s="721"/>
      <c r="C2933" s="531" t="str">
        <f>IFERROR(VLOOKUP(B2933,'מצבת ורישום גנים'!B:D,3,0),"")</f>
        <v/>
      </c>
      <c r="D2933" s="721"/>
      <c r="E2933" s="723"/>
      <c r="F2933" s="723"/>
      <c r="G2933" s="723"/>
      <c r="H2933" s="723"/>
      <c r="I2933" s="992" t="str">
        <f t="shared" si="829"/>
        <v/>
      </c>
      <c r="J2933" s="723"/>
      <c r="K2933" s="724"/>
      <c r="L2933" s="723"/>
      <c r="M2933" s="306" t="str">
        <f t="shared" si="816"/>
        <v/>
      </c>
      <c r="N2933" s="32" t="str">
        <f t="shared" si="817"/>
        <v/>
      </c>
      <c r="P2933" s="307" t="str">
        <f t="shared" si="818"/>
        <v/>
      </c>
      <c r="Q2933" s="307" t="str">
        <f t="shared" si="812"/>
        <v/>
      </c>
      <c r="R2933" s="307" t="str">
        <f t="shared" si="819"/>
        <v/>
      </c>
      <c r="S2933" s="307" t="str">
        <f t="shared" si="820"/>
        <v/>
      </c>
      <c r="T2933" s="307" t="str">
        <f t="shared" si="821"/>
        <v/>
      </c>
      <c r="U2933" s="307" t="str">
        <f t="shared" si="813"/>
        <v/>
      </c>
      <c r="V2933" s="723"/>
      <c r="X2933" s="308" t="str">
        <f t="shared" si="822"/>
        <v/>
      </c>
      <c r="Y2933" s="309" t="str">
        <f t="shared" si="823"/>
        <v/>
      </c>
      <c r="Z2933" s="308" t="str">
        <f t="shared" si="814"/>
        <v/>
      </c>
      <c r="AA2933" s="308" t="b">
        <f t="shared" si="815"/>
        <v>1</v>
      </c>
      <c r="AB2933" s="308" t="str">
        <f t="shared" si="824"/>
        <v/>
      </c>
      <c r="AC2933" s="534" t="str">
        <f t="shared" si="825"/>
        <v/>
      </c>
      <c r="AD2933" s="752" t="str">
        <f t="shared" si="826"/>
        <v/>
      </c>
      <c r="AE2933" s="534" t="str">
        <f t="shared" si="827"/>
        <v/>
      </c>
      <c r="AF2933" s="752" t="str">
        <f t="shared" si="828"/>
        <v/>
      </c>
    </row>
    <row r="2934" spans="2:32" x14ac:dyDescent="0.25">
      <c r="B2934" s="721"/>
      <c r="C2934" s="531" t="str">
        <f>IFERROR(VLOOKUP(B2934,'מצבת ורישום גנים'!B:D,3,0),"")</f>
        <v/>
      </c>
      <c r="D2934" s="721"/>
      <c r="E2934" s="723"/>
      <c r="F2934" s="723"/>
      <c r="G2934" s="723"/>
      <c r="H2934" s="723"/>
      <c r="I2934" s="992" t="str">
        <f t="shared" si="829"/>
        <v/>
      </c>
      <c r="J2934" s="723"/>
      <c r="K2934" s="724"/>
      <c r="L2934" s="723"/>
      <c r="M2934" s="306" t="str">
        <f t="shared" si="816"/>
        <v/>
      </c>
      <c r="N2934" s="32" t="str">
        <f t="shared" si="817"/>
        <v/>
      </c>
      <c r="P2934" s="307" t="str">
        <f t="shared" si="818"/>
        <v/>
      </c>
      <c r="Q2934" s="307" t="str">
        <f t="shared" si="812"/>
        <v/>
      </c>
      <c r="R2934" s="307" t="str">
        <f t="shared" si="819"/>
        <v/>
      </c>
      <c r="S2934" s="307" t="str">
        <f t="shared" si="820"/>
        <v/>
      </c>
      <c r="T2934" s="307" t="str">
        <f t="shared" si="821"/>
        <v/>
      </c>
      <c r="U2934" s="307" t="str">
        <f t="shared" si="813"/>
        <v/>
      </c>
      <c r="V2934" s="723"/>
      <c r="X2934" s="308" t="str">
        <f t="shared" si="822"/>
        <v/>
      </c>
      <c r="Y2934" s="309" t="str">
        <f t="shared" si="823"/>
        <v/>
      </c>
      <c r="Z2934" s="308" t="str">
        <f t="shared" si="814"/>
        <v/>
      </c>
      <c r="AA2934" s="308" t="b">
        <f t="shared" si="815"/>
        <v>1</v>
      </c>
      <c r="AB2934" s="308" t="str">
        <f t="shared" si="824"/>
        <v/>
      </c>
      <c r="AC2934" s="534" t="str">
        <f t="shared" si="825"/>
        <v/>
      </c>
      <c r="AD2934" s="752" t="str">
        <f t="shared" si="826"/>
        <v/>
      </c>
      <c r="AE2934" s="534" t="str">
        <f t="shared" si="827"/>
        <v/>
      </c>
      <c r="AF2934" s="752" t="str">
        <f t="shared" si="828"/>
        <v/>
      </c>
    </row>
    <row r="2935" spans="2:32" x14ac:dyDescent="0.25">
      <c r="B2935" s="721"/>
      <c r="C2935" s="531" t="str">
        <f>IFERROR(VLOOKUP(B2935,'מצבת ורישום גנים'!B:D,3,0),"")</f>
        <v/>
      </c>
      <c r="D2935" s="721"/>
      <c r="E2935" s="723"/>
      <c r="F2935" s="723"/>
      <c r="G2935" s="723"/>
      <c r="H2935" s="723"/>
      <c r="I2935" s="992" t="str">
        <f t="shared" si="829"/>
        <v/>
      </c>
      <c r="J2935" s="723"/>
      <c r="K2935" s="724"/>
      <c r="L2935" s="723"/>
      <c r="M2935" s="306" t="str">
        <f t="shared" si="816"/>
        <v/>
      </c>
      <c r="N2935" s="32" t="str">
        <f t="shared" si="817"/>
        <v/>
      </c>
      <c r="P2935" s="307" t="str">
        <f t="shared" si="818"/>
        <v/>
      </c>
      <c r="Q2935" s="307" t="str">
        <f t="shared" si="812"/>
        <v/>
      </c>
      <c r="R2935" s="307" t="str">
        <f t="shared" si="819"/>
        <v/>
      </c>
      <c r="S2935" s="307" t="str">
        <f t="shared" si="820"/>
        <v/>
      </c>
      <c r="T2935" s="307" t="str">
        <f t="shared" si="821"/>
        <v/>
      </c>
      <c r="U2935" s="307" t="str">
        <f t="shared" si="813"/>
        <v/>
      </c>
      <c r="V2935" s="723"/>
      <c r="X2935" s="308" t="str">
        <f t="shared" si="822"/>
        <v/>
      </c>
      <c r="Y2935" s="309" t="str">
        <f t="shared" si="823"/>
        <v/>
      </c>
      <c r="Z2935" s="308" t="str">
        <f t="shared" si="814"/>
        <v/>
      </c>
      <c r="AA2935" s="308" t="b">
        <f t="shared" si="815"/>
        <v>1</v>
      </c>
      <c r="AB2935" s="308" t="str">
        <f t="shared" si="824"/>
        <v/>
      </c>
      <c r="AC2935" s="534" t="str">
        <f t="shared" si="825"/>
        <v/>
      </c>
      <c r="AD2935" s="752" t="str">
        <f t="shared" si="826"/>
        <v/>
      </c>
      <c r="AE2935" s="534" t="str">
        <f t="shared" si="827"/>
        <v/>
      </c>
      <c r="AF2935" s="752" t="str">
        <f t="shared" si="828"/>
        <v/>
      </c>
    </row>
    <row r="2936" spans="2:32" x14ac:dyDescent="0.25">
      <c r="B2936" s="721"/>
      <c r="C2936" s="531" t="str">
        <f>IFERROR(VLOOKUP(B2936,'מצבת ורישום גנים'!B:D,3,0),"")</f>
        <v/>
      </c>
      <c r="D2936" s="721"/>
      <c r="E2936" s="723"/>
      <c r="F2936" s="723"/>
      <c r="G2936" s="723"/>
      <c r="H2936" s="723"/>
      <c r="I2936" s="992" t="str">
        <f t="shared" si="829"/>
        <v/>
      </c>
      <c r="J2936" s="723"/>
      <c r="K2936" s="724"/>
      <c r="L2936" s="723"/>
      <c r="M2936" s="306" t="str">
        <f t="shared" si="816"/>
        <v/>
      </c>
      <c r="N2936" s="32" t="str">
        <f t="shared" si="817"/>
        <v/>
      </c>
      <c r="P2936" s="307" t="str">
        <f t="shared" si="818"/>
        <v/>
      </c>
      <c r="Q2936" s="307" t="str">
        <f t="shared" si="812"/>
        <v/>
      </c>
      <c r="R2936" s="307" t="str">
        <f t="shared" si="819"/>
        <v/>
      </c>
      <c r="S2936" s="307" t="str">
        <f t="shared" si="820"/>
        <v/>
      </c>
      <c r="T2936" s="307" t="str">
        <f t="shared" si="821"/>
        <v/>
      </c>
      <c r="U2936" s="307" t="str">
        <f t="shared" si="813"/>
        <v/>
      </c>
      <c r="V2936" s="723"/>
      <c r="X2936" s="308" t="str">
        <f t="shared" si="822"/>
        <v/>
      </c>
      <c r="Y2936" s="309" t="str">
        <f t="shared" si="823"/>
        <v/>
      </c>
      <c r="Z2936" s="308" t="str">
        <f t="shared" si="814"/>
        <v/>
      </c>
      <c r="AA2936" s="308" t="b">
        <f t="shared" si="815"/>
        <v>1</v>
      </c>
      <c r="AB2936" s="308" t="str">
        <f t="shared" si="824"/>
        <v/>
      </c>
      <c r="AC2936" s="534" t="str">
        <f t="shared" si="825"/>
        <v/>
      </c>
      <c r="AD2936" s="752" t="str">
        <f t="shared" si="826"/>
        <v/>
      </c>
      <c r="AE2936" s="534" t="str">
        <f t="shared" si="827"/>
        <v/>
      </c>
      <c r="AF2936" s="752" t="str">
        <f t="shared" si="828"/>
        <v/>
      </c>
    </row>
    <row r="2937" spans="2:32" x14ac:dyDescent="0.25">
      <c r="B2937" s="721"/>
      <c r="C2937" s="531" t="str">
        <f>IFERROR(VLOOKUP(B2937,'מצבת ורישום גנים'!B:D,3,0),"")</f>
        <v/>
      </c>
      <c r="D2937" s="721"/>
      <c r="E2937" s="723"/>
      <c r="F2937" s="723"/>
      <c r="G2937" s="723"/>
      <c r="H2937" s="723"/>
      <c r="I2937" s="992" t="str">
        <f t="shared" si="829"/>
        <v/>
      </c>
      <c r="J2937" s="723"/>
      <c r="K2937" s="724"/>
      <c r="L2937" s="723"/>
      <c r="M2937" s="306" t="str">
        <f t="shared" si="816"/>
        <v/>
      </c>
      <c r="N2937" s="32" t="str">
        <f t="shared" si="817"/>
        <v/>
      </c>
      <c r="P2937" s="307" t="str">
        <f t="shared" si="818"/>
        <v/>
      </c>
      <c r="Q2937" s="307" t="str">
        <f t="shared" si="812"/>
        <v/>
      </c>
      <c r="R2937" s="307" t="str">
        <f t="shared" si="819"/>
        <v/>
      </c>
      <c r="S2937" s="307" t="str">
        <f t="shared" si="820"/>
        <v/>
      </c>
      <c r="T2937" s="307" t="str">
        <f t="shared" si="821"/>
        <v/>
      </c>
      <c r="U2937" s="307" t="str">
        <f t="shared" si="813"/>
        <v/>
      </c>
      <c r="V2937" s="723"/>
      <c r="X2937" s="308" t="str">
        <f t="shared" si="822"/>
        <v/>
      </c>
      <c r="Y2937" s="309" t="str">
        <f t="shared" si="823"/>
        <v/>
      </c>
      <c r="Z2937" s="308" t="str">
        <f t="shared" si="814"/>
        <v/>
      </c>
      <c r="AA2937" s="308" t="b">
        <f t="shared" si="815"/>
        <v>1</v>
      </c>
      <c r="AB2937" s="308" t="str">
        <f t="shared" si="824"/>
        <v/>
      </c>
      <c r="AC2937" s="534" t="str">
        <f t="shared" si="825"/>
        <v/>
      </c>
      <c r="AD2937" s="752" t="str">
        <f t="shared" si="826"/>
        <v/>
      </c>
      <c r="AE2937" s="534" t="str">
        <f t="shared" si="827"/>
        <v/>
      </c>
      <c r="AF2937" s="752" t="str">
        <f t="shared" si="828"/>
        <v/>
      </c>
    </row>
    <row r="2938" spans="2:32" x14ac:dyDescent="0.25">
      <c r="B2938" s="721"/>
      <c r="C2938" s="531" t="str">
        <f>IFERROR(VLOOKUP(B2938,'מצבת ורישום גנים'!B:D,3,0),"")</f>
        <v/>
      </c>
      <c r="D2938" s="721"/>
      <c r="E2938" s="723"/>
      <c r="F2938" s="723"/>
      <c r="G2938" s="723"/>
      <c r="H2938" s="723"/>
      <c r="I2938" s="992" t="str">
        <f t="shared" si="829"/>
        <v/>
      </c>
      <c r="J2938" s="723"/>
      <c r="K2938" s="724"/>
      <c r="L2938" s="723"/>
      <c r="M2938" s="306" t="str">
        <f t="shared" si="816"/>
        <v/>
      </c>
      <c r="N2938" s="32" t="str">
        <f t="shared" si="817"/>
        <v/>
      </c>
      <c r="P2938" s="307" t="str">
        <f t="shared" si="818"/>
        <v/>
      </c>
      <c r="Q2938" s="307" t="str">
        <f t="shared" si="812"/>
        <v/>
      </c>
      <c r="R2938" s="307" t="str">
        <f t="shared" si="819"/>
        <v/>
      </c>
      <c r="S2938" s="307" t="str">
        <f t="shared" si="820"/>
        <v/>
      </c>
      <c r="T2938" s="307" t="str">
        <f t="shared" si="821"/>
        <v/>
      </c>
      <c r="U2938" s="307" t="str">
        <f t="shared" si="813"/>
        <v/>
      </c>
      <c r="V2938" s="723"/>
      <c r="X2938" s="308" t="str">
        <f t="shared" si="822"/>
        <v/>
      </c>
      <c r="Y2938" s="309" t="str">
        <f t="shared" si="823"/>
        <v/>
      </c>
      <c r="Z2938" s="308" t="str">
        <f t="shared" si="814"/>
        <v/>
      </c>
      <c r="AA2938" s="308" t="b">
        <f t="shared" si="815"/>
        <v>1</v>
      </c>
      <c r="AB2938" s="308" t="str">
        <f t="shared" si="824"/>
        <v/>
      </c>
      <c r="AC2938" s="534" t="str">
        <f t="shared" si="825"/>
        <v/>
      </c>
      <c r="AD2938" s="752" t="str">
        <f t="shared" si="826"/>
        <v/>
      </c>
      <c r="AE2938" s="534" t="str">
        <f t="shared" si="827"/>
        <v/>
      </c>
      <c r="AF2938" s="752" t="str">
        <f t="shared" si="828"/>
        <v/>
      </c>
    </row>
    <row r="2939" spans="2:32" x14ac:dyDescent="0.25">
      <c r="B2939" s="721"/>
      <c r="C2939" s="531" t="str">
        <f>IFERROR(VLOOKUP(B2939,'מצבת ורישום גנים'!B:D,3,0),"")</f>
        <v/>
      </c>
      <c r="D2939" s="721"/>
      <c r="E2939" s="723"/>
      <c r="F2939" s="723"/>
      <c r="G2939" s="723"/>
      <c r="H2939" s="723"/>
      <c r="I2939" s="992" t="str">
        <f t="shared" si="829"/>
        <v/>
      </c>
      <c r="J2939" s="723"/>
      <c r="K2939" s="724"/>
      <c r="L2939" s="723"/>
      <c r="M2939" s="306" t="str">
        <f t="shared" si="816"/>
        <v/>
      </c>
      <c r="N2939" s="32" t="str">
        <f t="shared" si="817"/>
        <v/>
      </c>
      <c r="P2939" s="307" t="str">
        <f t="shared" si="818"/>
        <v/>
      </c>
      <c r="Q2939" s="307" t="str">
        <f t="shared" si="812"/>
        <v/>
      </c>
      <c r="R2939" s="307" t="str">
        <f t="shared" si="819"/>
        <v/>
      </c>
      <c r="S2939" s="307" t="str">
        <f t="shared" si="820"/>
        <v/>
      </c>
      <c r="T2939" s="307" t="str">
        <f t="shared" si="821"/>
        <v/>
      </c>
      <c r="U2939" s="307" t="str">
        <f t="shared" si="813"/>
        <v/>
      </c>
      <c r="V2939" s="723"/>
      <c r="X2939" s="308" t="str">
        <f t="shared" si="822"/>
        <v/>
      </c>
      <c r="Y2939" s="309" t="str">
        <f t="shared" si="823"/>
        <v/>
      </c>
      <c r="Z2939" s="308" t="str">
        <f t="shared" si="814"/>
        <v/>
      </c>
      <c r="AA2939" s="308" t="b">
        <f t="shared" si="815"/>
        <v>1</v>
      </c>
      <c r="AB2939" s="308" t="str">
        <f t="shared" si="824"/>
        <v/>
      </c>
      <c r="AC2939" s="534" t="str">
        <f t="shared" si="825"/>
        <v/>
      </c>
      <c r="AD2939" s="752" t="str">
        <f t="shared" si="826"/>
        <v/>
      </c>
      <c r="AE2939" s="534" t="str">
        <f t="shared" si="827"/>
        <v/>
      </c>
      <c r="AF2939" s="752" t="str">
        <f t="shared" si="828"/>
        <v/>
      </c>
    </row>
    <row r="2940" spans="2:32" x14ac:dyDescent="0.25">
      <c r="B2940" s="721"/>
      <c r="C2940" s="531" t="str">
        <f>IFERROR(VLOOKUP(B2940,'מצבת ורישום גנים'!B:D,3,0),"")</f>
        <v/>
      </c>
      <c r="D2940" s="721"/>
      <c r="E2940" s="723"/>
      <c r="F2940" s="723"/>
      <c r="G2940" s="723"/>
      <c r="H2940" s="723"/>
      <c r="I2940" s="992" t="str">
        <f t="shared" si="829"/>
        <v/>
      </c>
      <c r="J2940" s="723"/>
      <c r="K2940" s="724"/>
      <c r="L2940" s="723"/>
      <c r="M2940" s="306" t="str">
        <f t="shared" si="816"/>
        <v/>
      </c>
      <c r="N2940" s="32" t="str">
        <f t="shared" si="817"/>
        <v/>
      </c>
      <c r="P2940" s="307" t="str">
        <f t="shared" si="818"/>
        <v/>
      </c>
      <c r="Q2940" s="307" t="str">
        <f t="shared" si="812"/>
        <v/>
      </c>
      <c r="R2940" s="307" t="str">
        <f t="shared" si="819"/>
        <v/>
      </c>
      <c r="S2940" s="307" t="str">
        <f t="shared" si="820"/>
        <v/>
      </c>
      <c r="T2940" s="307" t="str">
        <f t="shared" si="821"/>
        <v/>
      </c>
      <c r="U2940" s="307" t="str">
        <f t="shared" si="813"/>
        <v/>
      </c>
      <c r="V2940" s="723"/>
      <c r="X2940" s="308" t="str">
        <f t="shared" si="822"/>
        <v/>
      </c>
      <c r="Y2940" s="309" t="str">
        <f t="shared" si="823"/>
        <v/>
      </c>
      <c r="Z2940" s="308" t="str">
        <f t="shared" si="814"/>
        <v/>
      </c>
      <c r="AA2940" s="308" t="b">
        <f t="shared" si="815"/>
        <v>1</v>
      </c>
      <c r="AB2940" s="308" t="str">
        <f t="shared" si="824"/>
        <v/>
      </c>
      <c r="AC2940" s="534" t="str">
        <f t="shared" si="825"/>
        <v/>
      </c>
      <c r="AD2940" s="752" t="str">
        <f t="shared" si="826"/>
        <v/>
      </c>
      <c r="AE2940" s="534" t="str">
        <f t="shared" si="827"/>
        <v/>
      </c>
      <c r="AF2940" s="752" t="str">
        <f t="shared" si="828"/>
        <v/>
      </c>
    </row>
    <row r="2941" spans="2:32" x14ac:dyDescent="0.25">
      <c r="B2941" s="721"/>
      <c r="C2941" s="531" t="str">
        <f>IFERROR(VLOOKUP(B2941,'מצבת ורישום גנים'!B:D,3,0),"")</f>
        <v/>
      </c>
      <c r="D2941" s="721"/>
      <c r="E2941" s="723"/>
      <c r="F2941" s="723"/>
      <c r="G2941" s="723"/>
      <c r="H2941" s="723"/>
      <c r="I2941" s="992" t="str">
        <f t="shared" si="829"/>
        <v/>
      </c>
      <c r="J2941" s="723"/>
      <c r="K2941" s="724"/>
      <c r="L2941" s="723"/>
      <c r="M2941" s="306" t="str">
        <f t="shared" si="816"/>
        <v/>
      </c>
      <c r="N2941" s="32" t="str">
        <f t="shared" si="817"/>
        <v/>
      </c>
      <c r="P2941" s="307" t="str">
        <f t="shared" si="818"/>
        <v/>
      </c>
      <c r="Q2941" s="307" t="str">
        <f t="shared" si="812"/>
        <v/>
      </c>
      <c r="R2941" s="307" t="str">
        <f t="shared" si="819"/>
        <v/>
      </c>
      <c r="S2941" s="307" t="str">
        <f t="shared" si="820"/>
        <v/>
      </c>
      <c r="T2941" s="307" t="str">
        <f t="shared" si="821"/>
        <v/>
      </c>
      <c r="U2941" s="307" t="str">
        <f t="shared" si="813"/>
        <v/>
      </c>
      <c r="V2941" s="723"/>
      <c r="X2941" s="308" t="str">
        <f t="shared" si="822"/>
        <v/>
      </c>
      <c r="Y2941" s="309" t="str">
        <f t="shared" si="823"/>
        <v/>
      </c>
      <c r="Z2941" s="308" t="str">
        <f t="shared" si="814"/>
        <v/>
      </c>
      <c r="AA2941" s="308" t="b">
        <f t="shared" si="815"/>
        <v>1</v>
      </c>
      <c r="AB2941" s="308" t="str">
        <f t="shared" si="824"/>
        <v/>
      </c>
      <c r="AC2941" s="534" t="str">
        <f t="shared" si="825"/>
        <v/>
      </c>
      <c r="AD2941" s="752" t="str">
        <f t="shared" si="826"/>
        <v/>
      </c>
      <c r="AE2941" s="534" t="str">
        <f t="shared" si="827"/>
        <v/>
      </c>
      <c r="AF2941" s="752" t="str">
        <f t="shared" si="828"/>
        <v/>
      </c>
    </row>
    <row r="2942" spans="2:32" x14ac:dyDescent="0.25">
      <c r="B2942" s="721"/>
      <c r="C2942" s="531" t="str">
        <f>IFERROR(VLOOKUP(B2942,'מצבת ורישום גנים'!B:D,3,0),"")</f>
        <v/>
      </c>
      <c r="D2942" s="721"/>
      <c r="E2942" s="723"/>
      <c r="F2942" s="723"/>
      <c r="G2942" s="723"/>
      <c r="H2942" s="723"/>
      <c r="I2942" s="992" t="str">
        <f t="shared" si="829"/>
        <v/>
      </c>
      <c r="J2942" s="723"/>
      <c r="K2942" s="724"/>
      <c r="L2942" s="723"/>
      <c r="M2942" s="306" t="str">
        <f t="shared" si="816"/>
        <v/>
      </c>
      <c r="N2942" s="32" t="str">
        <f t="shared" si="817"/>
        <v/>
      </c>
      <c r="P2942" s="307" t="str">
        <f t="shared" si="818"/>
        <v/>
      </c>
      <c r="Q2942" s="307" t="str">
        <f t="shared" si="812"/>
        <v/>
      </c>
      <c r="R2942" s="307" t="str">
        <f t="shared" si="819"/>
        <v/>
      </c>
      <c r="S2942" s="307" t="str">
        <f t="shared" si="820"/>
        <v/>
      </c>
      <c r="T2942" s="307" t="str">
        <f t="shared" si="821"/>
        <v/>
      </c>
      <c r="U2942" s="307" t="str">
        <f t="shared" si="813"/>
        <v/>
      </c>
      <c r="V2942" s="723"/>
      <c r="X2942" s="308" t="str">
        <f t="shared" si="822"/>
        <v/>
      </c>
      <c r="Y2942" s="309" t="str">
        <f t="shared" si="823"/>
        <v/>
      </c>
      <c r="Z2942" s="308" t="str">
        <f t="shared" si="814"/>
        <v/>
      </c>
      <c r="AA2942" s="308" t="b">
        <f t="shared" si="815"/>
        <v>1</v>
      </c>
      <c r="AB2942" s="308" t="str">
        <f t="shared" si="824"/>
        <v/>
      </c>
      <c r="AC2942" s="534" t="str">
        <f t="shared" si="825"/>
        <v/>
      </c>
      <c r="AD2942" s="752" t="str">
        <f t="shared" si="826"/>
        <v/>
      </c>
      <c r="AE2942" s="534" t="str">
        <f t="shared" si="827"/>
        <v/>
      </c>
      <c r="AF2942" s="752" t="str">
        <f t="shared" si="828"/>
        <v/>
      </c>
    </row>
    <row r="2943" spans="2:32" x14ac:dyDescent="0.25">
      <c r="B2943" s="721"/>
      <c r="C2943" s="531" t="str">
        <f>IFERROR(VLOOKUP(B2943,'מצבת ורישום גנים'!B:D,3,0),"")</f>
        <v/>
      </c>
      <c r="D2943" s="721"/>
      <c r="E2943" s="723"/>
      <c r="F2943" s="723"/>
      <c r="G2943" s="723"/>
      <c r="H2943" s="723"/>
      <c r="I2943" s="992" t="str">
        <f t="shared" si="829"/>
        <v/>
      </c>
      <c r="J2943" s="723"/>
      <c r="K2943" s="724"/>
      <c r="L2943" s="723"/>
      <c r="M2943" s="306" t="str">
        <f t="shared" si="816"/>
        <v/>
      </c>
      <c r="N2943" s="32" t="str">
        <f t="shared" si="817"/>
        <v/>
      </c>
      <c r="P2943" s="307" t="str">
        <f t="shared" si="818"/>
        <v/>
      </c>
      <c r="Q2943" s="307" t="str">
        <f t="shared" si="812"/>
        <v/>
      </c>
      <c r="R2943" s="307" t="str">
        <f t="shared" si="819"/>
        <v/>
      </c>
      <c r="S2943" s="307" t="str">
        <f t="shared" si="820"/>
        <v/>
      </c>
      <c r="T2943" s="307" t="str">
        <f t="shared" si="821"/>
        <v/>
      </c>
      <c r="U2943" s="307" t="str">
        <f t="shared" si="813"/>
        <v/>
      </c>
      <c r="V2943" s="723"/>
      <c r="X2943" s="308" t="str">
        <f t="shared" si="822"/>
        <v/>
      </c>
      <c r="Y2943" s="309" t="str">
        <f t="shared" si="823"/>
        <v/>
      </c>
      <c r="Z2943" s="308" t="str">
        <f t="shared" si="814"/>
        <v/>
      </c>
      <c r="AA2943" s="308" t="b">
        <f t="shared" si="815"/>
        <v>1</v>
      </c>
      <c r="AB2943" s="308" t="str">
        <f t="shared" si="824"/>
        <v/>
      </c>
      <c r="AC2943" s="534" t="str">
        <f t="shared" si="825"/>
        <v/>
      </c>
      <c r="AD2943" s="752" t="str">
        <f t="shared" si="826"/>
        <v/>
      </c>
      <c r="AE2943" s="534" t="str">
        <f t="shared" si="827"/>
        <v/>
      </c>
      <c r="AF2943" s="752" t="str">
        <f t="shared" si="828"/>
        <v/>
      </c>
    </row>
    <row r="2944" spans="2:32" x14ac:dyDescent="0.25">
      <c r="B2944" s="721"/>
      <c r="C2944" s="531" t="str">
        <f>IFERROR(VLOOKUP(B2944,'מצבת ורישום גנים'!B:D,3,0),"")</f>
        <v/>
      </c>
      <c r="D2944" s="721"/>
      <c r="E2944" s="723"/>
      <c r="F2944" s="723"/>
      <c r="G2944" s="723"/>
      <c r="H2944" s="723"/>
      <c r="I2944" s="992" t="str">
        <f t="shared" si="829"/>
        <v/>
      </c>
      <c r="J2944" s="723"/>
      <c r="K2944" s="724"/>
      <c r="L2944" s="723"/>
      <c r="M2944" s="306" t="str">
        <f t="shared" si="816"/>
        <v/>
      </c>
      <c r="N2944" s="32" t="str">
        <f t="shared" si="817"/>
        <v/>
      </c>
      <c r="P2944" s="307" t="str">
        <f t="shared" si="818"/>
        <v/>
      </c>
      <c r="Q2944" s="307" t="str">
        <f t="shared" si="812"/>
        <v/>
      </c>
      <c r="R2944" s="307" t="str">
        <f t="shared" si="819"/>
        <v/>
      </c>
      <c r="S2944" s="307" t="str">
        <f t="shared" si="820"/>
        <v/>
      </c>
      <c r="T2944" s="307" t="str">
        <f t="shared" si="821"/>
        <v/>
      </c>
      <c r="U2944" s="307" t="str">
        <f t="shared" si="813"/>
        <v/>
      </c>
      <c r="V2944" s="723"/>
      <c r="X2944" s="308" t="str">
        <f t="shared" si="822"/>
        <v/>
      </c>
      <c r="Y2944" s="309" t="str">
        <f t="shared" si="823"/>
        <v/>
      </c>
      <c r="Z2944" s="308" t="str">
        <f t="shared" si="814"/>
        <v/>
      </c>
      <c r="AA2944" s="308" t="b">
        <f t="shared" si="815"/>
        <v>1</v>
      </c>
      <c r="AB2944" s="308" t="str">
        <f t="shared" si="824"/>
        <v/>
      </c>
      <c r="AC2944" s="534" t="str">
        <f t="shared" si="825"/>
        <v/>
      </c>
      <c r="AD2944" s="752" t="str">
        <f t="shared" si="826"/>
        <v/>
      </c>
      <c r="AE2944" s="534" t="str">
        <f t="shared" si="827"/>
        <v/>
      </c>
      <c r="AF2944" s="752" t="str">
        <f t="shared" si="828"/>
        <v/>
      </c>
    </row>
    <row r="2945" spans="2:32" x14ac:dyDescent="0.25">
      <c r="B2945" s="721"/>
      <c r="C2945" s="531" t="str">
        <f>IFERROR(VLOOKUP(B2945,'מצבת ורישום גנים'!B:D,3,0),"")</f>
        <v/>
      </c>
      <c r="D2945" s="721"/>
      <c r="E2945" s="723"/>
      <c r="F2945" s="723"/>
      <c r="G2945" s="723"/>
      <c r="H2945" s="723"/>
      <c r="I2945" s="992" t="str">
        <f t="shared" si="829"/>
        <v/>
      </c>
      <c r="J2945" s="723"/>
      <c r="K2945" s="724"/>
      <c r="L2945" s="723"/>
      <c r="M2945" s="306" t="str">
        <f t="shared" si="816"/>
        <v/>
      </c>
      <c r="N2945" s="32" t="str">
        <f t="shared" si="817"/>
        <v/>
      </c>
      <c r="P2945" s="307" t="str">
        <f t="shared" si="818"/>
        <v/>
      </c>
      <c r="Q2945" s="307" t="str">
        <f t="shared" si="812"/>
        <v/>
      </c>
      <c r="R2945" s="307" t="str">
        <f t="shared" si="819"/>
        <v/>
      </c>
      <c r="S2945" s="307" t="str">
        <f t="shared" si="820"/>
        <v/>
      </c>
      <c r="T2945" s="307" t="str">
        <f t="shared" si="821"/>
        <v/>
      </c>
      <c r="U2945" s="307" t="str">
        <f t="shared" si="813"/>
        <v/>
      </c>
      <c r="V2945" s="723"/>
      <c r="X2945" s="308" t="str">
        <f t="shared" si="822"/>
        <v/>
      </c>
      <c r="Y2945" s="309" t="str">
        <f t="shared" si="823"/>
        <v/>
      </c>
      <c r="Z2945" s="308" t="str">
        <f t="shared" si="814"/>
        <v/>
      </c>
      <c r="AA2945" s="308" t="b">
        <f t="shared" si="815"/>
        <v>1</v>
      </c>
      <c r="AB2945" s="308" t="str">
        <f t="shared" si="824"/>
        <v/>
      </c>
      <c r="AC2945" s="534" t="str">
        <f t="shared" si="825"/>
        <v/>
      </c>
      <c r="AD2945" s="752" t="str">
        <f t="shared" si="826"/>
        <v/>
      </c>
      <c r="AE2945" s="534" t="str">
        <f t="shared" si="827"/>
        <v/>
      </c>
      <c r="AF2945" s="752" t="str">
        <f t="shared" si="828"/>
        <v/>
      </c>
    </row>
    <row r="2946" spans="2:32" x14ac:dyDescent="0.25">
      <c r="B2946" s="721"/>
      <c r="C2946" s="531" t="str">
        <f>IFERROR(VLOOKUP(B2946,'מצבת ורישום גנים'!B:D,3,0),"")</f>
        <v/>
      </c>
      <c r="D2946" s="721"/>
      <c r="E2946" s="723"/>
      <c r="F2946" s="723"/>
      <c r="G2946" s="723"/>
      <c r="H2946" s="723"/>
      <c r="I2946" s="992" t="str">
        <f t="shared" si="829"/>
        <v/>
      </c>
      <c r="J2946" s="723"/>
      <c r="K2946" s="724"/>
      <c r="L2946" s="723"/>
      <c r="M2946" s="306" t="str">
        <f t="shared" si="816"/>
        <v/>
      </c>
      <c r="N2946" s="32" t="str">
        <f t="shared" si="817"/>
        <v/>
      </c>
      <c r="P2946" s="307" t="str">
        <f t="shared" si="818"/>
        <v/>
      </c>
      <c r="Q2946" s="307" t="str">
        <f t="shared" si="812"/>
        <v/>
      </c>
      <c r="R2946" s="307" t="str">
        <f t="shared" si="819"/>
        <v/>
      </c>
      <c r="S2946" s="307" t="str">
        <f t="shared" si="820"/>
        <v/>
      </c>
      <c r="T2946" s="307" t="str">
        <f t="shared" si="821"/>
        <v/>
      </c>
      <c r="U2946" s="307" t="str">
        <f t="shared" si="813"/>
        <v/>
      </c>
      <c r="V2946" s="723"/>
      <c r="X2946" s="308" t="str">
        <f t="shared" si="822"/>
        <v/>
      </c>
      <c r="Y2946" s="309" t="str">
        <f t="shared" si="823"/>
        <v/>
      </c>
      <c r="Z2946" s="308" t="str">
        <f t="shared" si="814"/>
        <v/>
      </c>
      <c r="AA2946" s="308" t="b">
        <f t="shared" si="815"/>
        <v>1</v>
      </c>
      <c r="AB2946" s="308" t="str">
        <f t="shared" si="824"/>
        <v/>
      </c>
      <c r="AC2946" s="534" t="str">
        <f t="shared" si="825"/>
        <v/>
      </c>
      <c r="AD2946" s="752" t="str">
        <f t="shared" si="826"/>
        <v/>
      </c>
      <c r="AE2946" s="534" t="str">
        <f t="shared" si="827"/>
        <v/>
      </c>
      <c r="AF2946" s="752" t="str">
        <f t="shared" si="828"/>
        <v/>
      </c>
    </row>
    <row r="2947" spans="2:32" x14ac:dyDescent="0.25">
      <c r="B2947" s="721"/>
      <c r="C2947" s="531" t="str">
        <f>IFERROR(VLOOKUP(B2947,'מצבת ורישום גנים'!B:D,3,0),"")</f>
        <v/>
      </c>
      <c r="D2947" s="721"/>
      <c r="E2947" s="723"/>
      <c r="F2947" s="723"/>
      <c r="G2947" s="723"/>
      <c r="H2947" s="723"/>
      <c r="I2947" s="992" t="str">
        <f t="shared" si="829"/>
        <v/>
      </c>
      <c r="J2947" s="723"/>
      <c r="K2947" s="724"/>
      <c r="L2947" s="723"/>
      <c r="M2947" s="306" t="str">
        <f t="shared" si="816"/>
        <v/>
      </c>
      <c r="N2947" s="32" t="str">
        <f t="shared" si="817"/>
        <v/>
      </c>
      <c r="P2947" s="307" t="str">
        <f t="shared" si="818"/>
        <v/>
      </c>
      <c r="Q2947" s="307" t="str">
        <f t="shared" si="812"/>
        <v/>
      </c>
      <c r="R2947" s="307" t="str">
        <f t="shared" si="819"/>
        <v/>
      </c>
      <c r="S2947" s="307" t="str">
        <f t="shared" si="820"/>
        <v/>
      </c>
      <c r="T2947" s="307" t="str">
        <f t="shared" si="821"/>
        <v/>
      </c>
      <c r="U2947" s="307" t="str">
        <f t="shared" si="813"/>
        <v/>
      </c>
      <c r="V2947" s="723"/>
      <c r="X2947" s="308" t="str">
        <f t="shared" si="822"/>
        <v/>
      </c>
      <c r="Y2947" s="309" t="str">
        <f t="shared" si="823"/>
        <v/>
      </c>
      <c r="Z2947" s="308" t="str">
        <f t="shared" si="814"/>
        <v/>
      </c>
      <c r="AA2947" s="308" t="b">
        <f t="shared" si="815"/>
        <v>1</v>
      </c>
      <c r="AB2947" s="308" t="str">
        <f t="shared" si="824"/>
        <v/>
      </c>
      <c r="AC2947" s="534" t="str">
        <f t="shared" si="825"/>
        <v/>
      </c>
      <c r="AD2947" s="752" t="str">
        <f t="shared" si="826"/>
        <v/>
      </c>
      <c r="AE2947" s="534" t="str">
        <f t="shared" si="827"/>
        <v/>
      </c>
      <c r="AF2947" s="752" t="str">
        <f t="shared" si="828"/>
        <v/>
      </c>
    </row>
    <row r="2948" spans="2:32" x14ac:dyDescent="0.25">
      <c r="B2948" s="721"/>
      <c r="C2948" s="531" t="str">
        <f>IFERROR(VLOOKUP(B2948,'מצבת ורישום גנים'!B:D,3,0),"")</f>
        <v/>
      </c>
      <c r="D2948" s="721"/>
      <c r="E2948" s="723"/>
      <c r="F2948" s="723"/>
      <c r="G2948" s="723"/>
      <c r="H2948" s="723"/>
      <c r="I2948" s="992" t="str">
        <f t="shared" si="829"/>
        <v/>
      </c>
      <c r="J2948" s="723"/>
      <c r="K2948" s="724"/>
      <c r="L2948" s="723"/>
      <c r="M2948" s="306" t="str">
        <f t="shared" si="816"/>
        <v/>
      </c>
      <c r="N2948" s="32" t="str">
        <f t="shared" si="817"/>
        <v/>
      </c>
      <c r="P2948" s="307" t="str">
        <f t="shared" si="818"/>
        <v/>
      </c>
      <c r="Q2948" s="307" t="str">
        <f t="shared" si="812"/>
        <v/>
      </c>
      <c r="R2948" s="307" t="str">
        <f t="shared" si="819"/>
        <v/>
      </c>
      <c r="S2948" s="307" t="str">
        <f t="shared" si="820"/>
        <v/>
      </c>
      <c r="T2948" s="307" t="str">
        <f t="shared" si="821"/>
        <v/>
      </c>
      <c r="U2948" s="307" t="str">
        <f t="shared" si="813"/>
        <v/>
      </c>
      <c r="V2948" s="723"/>
      <c r="X2948" s="308" t="str">
        <f t="shared" si="822"/>
        <v/>
      </c>
      <c r="Y2948" s="309" t="str">
        <f t="shared" si="823"/>
        <v/>
      </c>
      <c r="Z2948" s="308" t="str">
        <f t="shared" si="814"/>
        <v/>
      </c>
      <c r="AA2948" s="308" t="b">
        <f t="shared" si="815"/>
        <v>1</v>
      </c>
      <c r="AB2948" s="308" t="str">
        <f t="shared" si="824"/>
        <v/>
      </c>
      <c r="AC2948" s="534" t="str">
        <f t="shared" si="825"/>
        <v/>
      </c>
      <c r="AD2948" s="752" t="str">
        <f t="shared" si="826"/>
        <v/>
      </c>
      <c r="AE2948" s="534" t="str">
        <f t="shared" si="827"/>
        <v/>
      </c>
      <c r="AF2948" s="752" t="str">
        <f t="shared" si="828"/>
        <v/>
      </c>
    </row>
    <row r="2949" spans="2:32" x14ac:dyDescent="0.25">
      <c r="B2949" s="721"/>
      <c r="C2949" s="531" t="str">
        <f>IFERROR(VLOOKUP(B2949,'מצבת ורישום גנים'!B:D,3,0),"")</f>
        <v/>
      </c>
      <c r="D2949" s="721"/>
      <c r="E2949" s="723"/>
      <c r="F2949" s="723"/>
      <c r="G2949" s="723"/>
      <c r="H2949" s="723"/>
      <c r="I2949" s="992" t="str">
        <f t="shared" si="829"/>
        <v/>
      </c>
      <c r="J2949" s="723"/>
      <c r="K2949" s="724"/>
      <c r="L2949" s="723"/>
      <c r="M2949" s="306" t="str">
        <f t="shared" si="816"/>
        <v/>
      </c>
      <c r="N2949" s="32" t="str">
        <f t="shared" si="817"/>
        <v/>
      </c>
      <c r="P2949" s="307" t="str">
        <f t="shared" si="818"/>
        <v/>
      </c>
      <c r="Q2949" s="307" t="str">
        <f t="shared" si="812"/>
        <v/>
      </c>
      <c r="R2949" s="307" t="str">
        <f t="shared" si="819"/>
        <v/>
      </c>
      <c r="S2949" s="307" t="str">
        <f t="shared" si="820"/>
        <v/>
      </c>
      <c r="T2949" s="307" t="str">
        <f t="shared" si="821"/>
        <v/>
      </c>
      <c r="U2949" s="307" t="str">
        <f t="shared" si="813"/>
        <v/>
      </c>
      <c r="V2949" s="723"/>
      <c r="X2949" s="308" t="str">
        <f t="shared" si="822"/>
        <v/>
      </c>
      <c r="Y2949" s="309" t="str">
        <f t="shared" si="823"/>
        <v/>
      </c>
      <c r="Z2949" s="308" t="str">
        <f t="shared" si="814"/>
        <v/>
      </c>
      <c r="AA2949" s="308" t="b">
        <f t="shared" si="815"/>
        <v>1</v>
      </c>
      <c r="AB2949" s="308" t="str">
        <f t="shared" si="824"/>
        <v/>
      </c>
      <c r="AC2949" s="534" t="str">
        <f t="shared" si="825"/>
        <v/>
      </c>
      <c r="AD2949" s="752" t="str">
        <f t="shared" si="826"/>
        <v/>
      </c>
      <c r="AE2949" s="534" t="str">
        <f t="shared" si="827"/>
        <v/>
      </c>
      <c r="AF2949" s="752" t="str">
        <f t="shared" si="828"/>
        <v/>
      </c>
    </row>
    <row r="2950" spans="2:32" x14ac:dyDescent="0.25">
      <c r="B2950" s="721"/>
      <c r="C2950" s="531" t="str">
        <f>IFERROR(VLOOKUP(B2950,'מצבת ורישום גנים'!B:D,3,0),"")</f>
        <v/>
      </c>
      <c r="D2950" s="721"/>
      <c r="E2950" s="723"/>
      <c r="F2950" s="723"/>
      <c r="G2950" s="723"/>
      <c r="H2950" s="723"/>
      <c r="I2950" s="992" t="str">
        <f t="shared" si="829"/>
        <v/>
      </c>
      <c r="J2950" s="723"/>
      <c r="K2950" s="724"/>
      <c r="L2950" s="723"/>
      <c r="M2950" s="306" t="str">
        <f t="shared" si="816"/>
        <v/>
      </c>
      <c r="N2950" s="32" t="str">
        <f t="shared" si="817"/>
        <v/>
      </c>
      <c r="P2950" s="307" t="str">
        <f t="shared" si="818"/>
        <v/>
      </c>
      <c r="Q2950" s="307" t="str">
        <f t="shared" si="812"/>
        <v/>
      </c>
      <c r="R2950" s="307" t="str">
        <f t="shared" si="819"/>
        <v/>
      </c>
      <c r="S2950" s="307" t="str">
        <f t="shared" si="820"/>
        <v/>
      </c>
      <c r="T2950" s="307" t="str">
        <f t="shared" si="821"/>
        <v/>
      </c>
      <c r="U2950" s="307" t="str">
        <f t="shared" si="813"/>
        <v/>
      </c>
      <c r="V2950" s="723"/>
      <c r="X2950" s="308" t="str">
        <f t="shared" si="822"/>
        <v/>
      </c>
      <c r="Y2950" s="309" t="str">
        <f t="shared" si="823"/>
        <v/>
      </c>
      <c r="Z2950" s="308" t="str">
        <f t="shared" si="814"/>
        <v/>
      </c>
      <c r="AA2950" s="308" t="b">
        <f t="shared" si="815"/>
        <v>1</v>
      </c>
      <c r="AB2950" s="308" t="str">
        <f t="shared" si="824"/>
        <v/>
      </c>
      <c r="AC2950" s="534" t="str">
        <f t="shared" si="825"/>
        <v/>
      </c>
      <c r="AD2950" s="752" t="str">
        <f t="shared" si="826"/>
        <v/>
      </c>
      <c r="AE2950" s="534" t="str">
        <f t="shared" si="827"/>
        <v/>
      </c>
      <c r="AF2950" s="752" t="str">
        <f t="shared" si="828"/>
        <v/>
      </c>
    </row>
    <row r="2951" spans="2:32" x14ac:dyDescent="0.25">
      <c r="B2951" s="721"/>
      <c r="C2951" s="531" t="str">
        <f>IFERROR(VLOOKUP(B2951,'מצבת ורישום גנים'!B:D,3,0),"")</f>
        <v/>
      </c>
      <c r="D2951" s="721"/>
      <c r="E2951" s="723"/>
      <c r="F2951" s="723"/>
      <c r="G2951" s="723"/>
      <c r="H2951" s="723"/>
      <c r="I2951" s="992" t="str">
        <f t="shared" si="829"/>
        <v/>
      </c>
      <c r="J2951" s="723"/>
      <c r="K2951" s="724"/>
      <c r="L2951" s="723"/>
      <c r="M2951" s="306" t="str">
        <f t="shared" si="816"/>
        <v/>
      </c>
      <c r="N2951" s="32" t="str">
        <f t="shared" si="817"/>
        <v/>
      </c>
      <c r="P2951" s="307" t="str">
        <f t="shared" si="818"/>
        <v/>
      </c>
      <c r="Q2951" s="307" t="str">
        <f t="shared" si="812"/>
        <v/>
      </c>
      <c r="R2951" s="307" t="str">
        <f t="shared" si="819"/>
        <v/>
      </c>
      <c r="S2951" s="307" t="str">
        <f t="shared" si="820"/>
        <v/>
      </c>
      <c r="T2951" s="307" t="str">
        <f t="shared" si="821"/>
        <v/>
      </c>
      <c r="U2951" s="307" t="str">
        <f t="shared" si="813"/>
        <v/>
      </c>
      <c r="V2951" s="723"/>
      <c r="X2951" s="308" t="str">
        <f t="shared" si="822"/>
        <v/>
      </c>
      <c r="Y2951" s="309" t="str">
        <f t="shared" si="823"/>
        <v/>
      </c>
      <c r="Z2951" s="308" t="str">
        <f t="shared" si="814"/>
        <v/>
      </c>
      <c r="AA2951" s="308" t="b">
        <f t="shared" si="815"/>
        <v>1</v>
      </c>
      <c r="AB2951" s="308" t="str">
        <f t="shared" si="824"/>
        <v/>
      </c>
      <c r="AC2951" s="534" t="str">
        <f t="shared" si="825"/>
        <v/>
      </c>
      <c r="AD2951" s="752" t="str">
        <f t="shared" si="826"/>
        <v/>
      </c>
      <c r="AE2951" s="534" t="str">
        <f t="shared" si="827"/>
        <v/>
      </c>
      <c r="AF2951" s="752" t="str">
        <f t="shared" si="828"/>
        <v/>
      </c>
    </row>
    <row r="2952" spans="2:32" x14ac:dyDescent="0.25">
      <c r="B2952" s="721"/>
      <c r="C2952" s="531" t="str">
        <f>IFERROR(VLOOKUP(B2952,'מצבת ורישום גנים'!B:D,3,0),"")</f>
        <v/>
      </c>
      <c r="D2952" s="721"/>
      <c r="E2952" s="723"/>
      <c r="F2952" s="723"/>
      <c r="G2952" s="723"/>
      <c r="H2952" s="723"/>
      <c r="I2952" s="992" t="str">
        <f t="shared" si="829"/>
        <v/>
      </c>
      <c r="J2952" s="723"/>
      <c r="K2952" s="724"/>
      <c r="L2952" s="723"/>
      <c r="M2952" s="306" t="str">
        <f t="shared" si="816"/>
        <v/>
      </c>
      <c r="N2952" s="32" t="str">
        <f t="shared" si="817"/>
        <v/>
      </c>
      <c r="P2952" s="307" t="str">
        <f t="shared" si="818"/>
        <v/>
      </c>
      <c r="Q2952" s="307" t="str">
        <f t="shared" si="812"/>
        <v/>
      </c>
      <c r="R2952" s="307" t="str">
        <f t="shared" si="819"/>
        <v/>
      </c>
      <c r="S2952" s="307" t="str">
        <f t="shared" si="820"/>
        <v/>
      </c>
      <c r="T2952" s="307" t="str">
        <f t="shared" si="821"/>
        <v/>
      </c>
      <c r="U2952" s="307" t="str">
        <f t="shared" si="813"/>
        <v/>
      </c>
      <c r="V2952" s="723"/>
      <c r="X2952" s="308" t="str">
        <f t="shared" si="822"/>
        <v/>
      </c>
      <c r="Y2952" s="309" t="str">
        <f t="shared" si="823"/>
        <v/>
      </c>
      <c r="Z2952" s="308" t="str">
        <f t="shared" si="814"/>
        <v/>
      </c>
      <c r="AA2952" s="308" t="b">
        <f t="shared" si="815"/>
        <v>1</v>
      </c>
      <c r="AB2952" s="308" t="str">
        <f t="shared" si="824"/>
        <v/>
      </c>
      <c r="AC2952" s="534" t="str">
        <f t="shared" si="825"/>
        <v/>
      </c>
      <c r="AD2952" s="752" t="str">
        <f t="shared" si="826"/>
        <v/>
      </c>
      <c r="AE2952" s="534" t="str">
        <f t="shared" si="827"/>
        <v/>
      </c>
      <c r="AF2952" s="752" t="str">
        <f t="shared" si="828"/>
        <v/>
      </c>
    </row>
    <row r="2953" spans="2:32" x14ac:dyDescent="0.25">
      <c r="B2953" s="721"/>
      <c r="C2953" s="531" t="str">
        <f>IFERROR(VLOOKUP(B2953,'מצבת ורישום גנים'!B:D,3,0),"")</f>
        <v/>
      </c>
      <c r="D2953" s="721"/>
      <c r="E2953" s="723"/>
      <c r="F2953" s="723"/>
      <c r="G2953" s="723"/>
      <c r="H2953" s="723"/>
      <c r="I2953" s="992" t="str">
        <f t="shared" si="829"/>
        <v/>
      </c>
      <c r="J2953" s="723"/>
      <c r="K2953" s="724"/>
      <c r="L2953" s="723"/>
      <c r="M2953" s="306" t="str">
        <f t="shared" si="816"/>
        <v/>
      </c>
      <c r="N2953" s="32" t="str">
        <f t="shared" si="817"/>
        <v/>
      </c>
      <c r="P2953" s="307" t="str">
        <f t="shared" si="818"/>
        <v/>
      </c>
      <c r="Q2953" s="307" t="str">
        <f t="shared" si="812"/>
        <v/>
      </c>
      <c r="R2953" s="307" t="str">
        <f t="shared" si="819"/>
        <v/>
      </c>
      <c r="S2953" s="307" t="str">
        <f t="shared" si="820"/>
        <v/>
      </c>
      <c r="T2953" s="307" t="str">
        <f t="shared" si="821"/>
        <v/>
      </c>
      <c r="U2953" s="307" t="str">
        <f t="shared" si="813"/>
        <v/>
      </c>
      <c r="V2953" s="723"/>
      <c r="X2953" s="308" t="str">
        <f t="shared" si="822"/>
        <v/>
      </c>
      <c r="Y2953" s="309" t="str">
        <f t="shared" si="823"/>
        <v/>
      </c>
      <c r="Z2953" s="308" t="str">
        <f t="shared" si="814"/>
        <v/>
      </c>
      <c r="AA2953" s="308" t="b">
        <f t="shared" si="815"/>
        <v>1</v>
      </c>
      <c r="AB2953" s="308" t="str">
        <f t="shared" si="824"/>
        <v/>
      </c>
      <c r="AC2953" s="534" t="str">
        <f t="shared" si="825"/>
        <v/>
      </c>
      <c r="AD2953" s="752" t="str">
        <f t="shared" si="826"/>
        <v/>
      </c>
      <c r="AE2953" s="534" t="str">
        <f t="shared" si="827"/>
        <v/>
      </c>
      <c r="AF2953" s="752" t="str">
        <f t="shared" si="828"/>
        <v/>
      </c>
    </row>
    <row r="2954" spans="2:32" x14ac:dyDescent="0.25">
      <c r="B2954" s="721"/>
      <c r="C2954" s="531" t="str">
        <f>IFERROR(VLOOKUP(B2954,'מצבת ורישום גנים'!B:D,3,0),"")</f>
        <v/>
      </c>
      <c r="D2954" s="721"/>
      <c r="E2954" s="723"/>
      <c r="F2954" s="723"/>
      <c r="G2954" s="723"/>
      <c r="H2954" s="723"/>
      <c r="I2954" s="992" t="str">
        <f t="shared" si="829"/>
        <v/>
      </c>
      <c r="J2954" s="723"/>
      <c r="K2954" s="724"/>
      <c r="L2954" s="723"/>
      <c r="M2954" s="306" t="str">
        <f t="shared" si="816"/>
        <v/>
      </c>
      <c r="N2954" s="32" t="str">
        <f t="shared" si="817"/>
        <v/>
      </c>
      <c r="P2954" s="307" t="str">
        <f t="shared" si="818"/>
        <v/>
      </c>
      <c r="Q2954" s="307" t="str">
        <f t="shared" si="812"/>
        <v/>
      </c>
      <c r="R2954" s="307" t="str">
        <f t="shared" si="819"/>
        <v/>
      </c>
      <c r="S2954" s="307" t="str">
        <f t="shared" si="820"/>
        <v/>
      </c>
      <c r="T2954" s="307" t="str">
        <f t="shared" si="821"/>
        <v/>
      </c>
      <c r="U2954" s="307" t="str">
        <f t="shared" si="813"/>
        <v/>
      </c>
      <c r="V2954" s="723"/>
      <c r="X2954" s="308" t="str">
        <f t="shared" si="822"/>
        <v/>
      </c>
      <c r="Y2954" s="309" t="str">
        <f t="shared" si="823"/>
        <v/>
      </c>
      <c r="Z2954" s="308" t="str">
        <f t="shared" si="814"/>
        <v/>
      </c>
      <c r="AA2954" s="308" t="b">
        <f t="shared" si="815"/>
        <v>1</v>
      </c>
      <c r="AB2954" s="308" t="str">
        <f t="shared" si="824"/>
        <v/>
      </c>
      <c r="AC2954" s="534" t="str">
        <f t="shared" si="825"/>
        <v/>
      </c>
      <c r="AD2954" s="752" t="str">
        <f t="shared" si="826"/>
        <v/>
      </c>
      <c r="AE2954" s="534" t="str">
        <f t="shared" si="827"/>
        <v/>
      </c>
      <c r="AF2954" s="752" t="str">
        <f t="shared" si="828"/>
        <v/>
      </c>
    </row>
    <row r="2955" spans="2:32" x14ac:dyDescent="0.25">
      <c r="B2955" s="721"/>
      <c r="C2955" s="531" t="str">
        <f>IFERROR(VLOOKUP(B2955,'מצבת ורישום גנים'!B:D,3,0),"")</f>
        <v/>
      </c>
      <c r="D2955" s="721"/>
      <c r="E2955" s="723"/>
      <c r="F2955" s="723"/>
      <c r="G2955" s="723"/>
      <c r="H2955" s="723"/>
      <c r="I2955" s="992" t="str">
        <f t="shared" si="829"/>
        <v/>
      </c>
      <c r="J2955" s="723"/>
      <c r="K2955" s="724"/>
      <c r="L2955" s="723"/>
      <c r="M2955" s="306" t="str">
        <f t="shared" si="816"/>
        <v/>
      </c>
      <c r="N2955" s="32" t="str">
        <f t="shared" si="817"/>
        <v/>
      </c>
      <c r="P2955" s="307" t="str">
        <f t="shared" si="818"/>
        <v/>
      </c>
      <c r="Q2955" s="307" t="str">
        <f t="shared" si="812"/>
        <v/>
      </c>
      <c r="R2955" s="307" t="str">
        <f t="shared" si="819"/>
        <v/>
      </c>
      <c r="S2955" s="307" t="str">
        <f t="shared" si="820"/>
        <v/>
      </c>
      <c r="T2955" s="307" t="str">
        <f t="shared" si="821"/>
        <v/>
      </c>
      <c r="U2955" s="307" t="str">
        <f t="shared" si="813"/>
        <v/>
      </c>
      <c r="V2955" s="723"/>
      <c r="X2955" s="308" t="str">
        <f t="shared" si="822"/>
        <v/>
      </c>
      <c r="Y2955" s="309" t="str">
        <f t="shared" si="823"/>
        <v/>
      </c>
      <c r="Z2955" s="308" t="str">
        <f t="shared" si="814"/>
        <v/>
      </c>
      <c r="AA2955" s="308" t="b">
        <f t="shared" si="815"/>
        <v>1</v>
      </c>
      <c r="AB2955" s="308" t="str">
        <f t="shared" si="824"/>
        <v/>
      </c>
      <c r="AC2955" s="534" t="str">
        <f t="shared" si="825"/>
        <v/>
      </c>
      <c r="AD2955" s="752" t="str">
        <f t="shared" si="826"/>
        <v/>
      </c>
      <c r="AE2955" s="534" t="str">
        <f t="shared" si="827"/>
        <v/>
      </c>
      <c r="AF2955" s="752" t="str">
        <f t="shared" si="828"/>
        <v/>
      </c>
    </row>
    <row r="2956" spans="2:32" x14ac:dyDescent="0.25">
      <c r="B2956" s="721"/>
      <c r="C2956" s="531" t="str">
        <f>IFERROR(VLOOKUP(B2956,'מצבת ורישום גנים'!B:D,3,0),"")</f>
        <v/>
      </c>
      <c r="D2956" s="721"/>
      <c r="E2956" s="723"/>
      <c r="F2956" s="723"/>
      <c r="G2956" s="723"/>
      <c r="H2956" s="723"/>
      <c r="I2956" s="992" t="str">
        <f t="shared" si="829"/>
        <v/>
      </c>
      <c r="J2956" s="723"/>
      <c r="K2956" s="724"/>
      <c r="L2956" s="723"/>
      <c r="M2956" s="306" t="str">
        <f t="shared" si="816"/>
        <v/>
      </c>
      <c r="N2956" s="32" t="str">
        <f t="shared" si="817"/>
        <v/>
      </c>
      <c r="P2956" s="307" t="str">
        <f t="shared" si="818"/>
        <v/>
      </c>
      <c r="Q2956" s="307" t="str">
        <f t="shared" si="812"/>
        <v/>
      </c>
      <c r="R2956" s="307" t="str">
        <f t="shared" si="819"/>
        <v/>
      </c>
      <c r="S2956" s="307" t="str">
        <f t="shared" si="820"/>
        <v/>
      </c>
      <c r="T2956" s="307" t="str">
        <f t="shared" si="821"/>
        <v/>
      </c>
      <c r="U2956" s="307" t="str">
        <f t="shared" si="813"/>
        <v/>
      </c>
      <c r="V2956" s="723"/>
      <c r="X2956" s="308" t="str">
        <f t="shared" si="822"/>
        <v/>
      </c>
      <c r="Y2956" s="309" t="str">
        <f t="shared" si="823"/>
        <v/>
      </c>
      <c r="Z2956" s="308" t="str">
        <f t="shared" si="814"/>
        <v/>
      </c>
      <c r="AA2956" s="308" t="b">
        <f t="shared" si="815"/>
        <v>1</v>
      </c>
      <c r="AB2956" s="308" t="str">
        <f t="shared" si="824"/>
        <v/>
      </c>
      <c r="AC2956" s="534" t="str">
        <f t="shared" si="825"/>
        <v/>
      </c>
      <c r="AD2956" s="752" t="str">
        <f t="shared" si="826"/>
        <v/>
      </c>
      <c r="AE2956" s="534" t="str">
        <f t="shared" si="827"/>
        <v/>
      </c>
      <c r="AF2956" s="752" t="str">
        <f t="shared" si="828"/>
        <v/>
      </c>
    </row>
    <row r="2957" spans="2:32" x14ac:dyDescent="0.25">
      <c r="B2957" s="721"/>
      <c r="C2957" s="531" t="str">
        <f>IFERROR(VLOOKUP(B2957,'מצבת ורישום גנים'!B:D,3,0),"")</f>
        <v/>
      </c>
      <c r="D2957" s="721"/>
      <c r="E2957" s="723"/>
      <c r="F2957" s="723"/>
      <c r="G2957" s="723"/>
      <c r="H2957" s="723"/>
      <c r="I2957" s="992" t="str">
        <f t="shared" si="829"/>
        <v/>
      </c>
      <c r="J2957" s="723"/>
      <c r="K2957" s="724"/>
      <c r="L2957" s="723"/>
      <c r="M2957" s="306" t="str">
        <f t="shared" si="816"/>
        <v/>
      </c>
      <c r="N2957" s="32" t="str">
        <f t="shared" si="817"/>
        <v/>
      </c>
      <c r="P2957" s="307" t="str">
        <f t="shared" si="818"/>
        <v/>
      </c>
      <c r="Q2957" s="307" t="str">
        <f t="shared" si="812"/>
        <v/>
      </c>
      <c r="R2957" s="307" t="str">
        <f t="shared" si="819"/>
        <v/>
      </c>
      <c r="S2957" s="307" t="str">
        <f t="shared" si="820"/>
        <v/>
      </c>
      <c r="T2957" s="307" t="str">
        <f t="shared" si="821"/>
        <v/>
      </c>
      <c r="U2957" s="307" t="str">
        <f t="shared" si="813"/>
        <v/>
      </c>
      <c r="V2957" s="723"/>
      <c r="X2957" s="308" t="str">
        <f t="shared" si="822"/>
        <v/>
      </c>
      <c r="Y2957" s="309" t="str">
        <f t="shared" si="823"/>
        <v/>
      </c>
      <c r="Z2957" s="308" t="str">
        <f t="shared" si="814"/>
        <v/>
      </c>
      <c r="AA2957" s="308" t="b">
        <f t="shared" si="815"/>
        <v>1</v>
      </c>
      <c r="AB2957" s="308" t="str">
        <f t="shared" si="824"/>
        <v/>
      </c>
      <c r="AC2957" s="534" t="str">
        <f t="shared" si="825"/>
        <v/>
      </c>
      <c r="AD2957" s="752" t="str">
        <f t="shared" si="826"/>
        <v/>
      </c>
      <c r="AE2957" s="534" t="str">
        <f t="shared" si="827"/>
        <v/>
      </c>
      <c r="AF2957" s="752" t="str">
        <f t="shared" si="828"/>
        <v/>
      </c>
    </row>
    <row r="2958" spans="2:32" x14ac:dyDescent="0.25">
      <c r="B2958" s="721"/>
      <c r="C2958" s="531" t="str">
        <f>IFERROR(VLOOKUP(B2958,'מצבת ורישום גנים'!B:D,3,0),"")</f>
        <v/>
      </c>
      <c r="D2958" s="721"/>
      <c r="E2958" s="723"/>
      <c r="F2958" s="723"/>
      <c r="G2958" s="723"/>
      <c r="H2958" s="723"/>
      <c r="I2958" s="992" t="str">
        <f t="shared" si="829"/>
        <v/>
      </c>
      <c r="J2958" s="723"/>
      <c r="K2958" s="724"/>
      <c r="L2958" s="723"/>
      <c r="M2958" s="306" t="str">
        <f t="shared" si="816"/>
        <v/>
      </c>
      <c r="N2958" s="32" t="str">
        <f t="shared" si="817"/>
        <v/>
      </c>
      <c r="P2958" s="307" t="str">
        <f t="shared" si="818"/>
        <v/>
      </c>
      <c r="Q2958" s="307" t="str">
        <f t="shared" si="812"/>
        <v/>
      </c>
      <c r="R2958" s="307" t="str">
        <f t="shared" si="819"/>
        <v/>
      </c>
      <c r="S2958" s="307" t="str">
        <f t="shared" si="820"/>
        <v/>
      </c>
      <c r="T2958" s="307" t="str">
        <f t="shared" si="821"/>
        <v/>
      </c>
      <c r="U2958" s="307" t="str">
        <f t="shared" si="813"/>
        <v/>
      </c>
      <c r="V2958" s="723"/>
      <c r="X2958" s="308" t="str">
        <f t="shared" si="822"/>
        <v/>
      </c>
      <c r="Y2958" s="309" t="str">
        <f t="shared" si="823"/>
        <v/>
      </c>
      <c r="Z2958" s="308" t="str">
        <f t="shared" si="814"/>
        <v/>
      </c>
      <c r="AA2958" s="308" t="b">
        <f t="shared" si="815"/>
        <v>1</v>
      </c>
      <c r="AB2958" s="308" t="str">
        <f t="shared" si="824"/>
        <v/>
      </c>
      <c r="AC2958" s="534" t="str">
        <f t="shared" si="825"/>
        <v/>
      </c>
      <c r="AD2958" s="752" t="str">
        <f t="shared" si="826"/>
        <v/>
      </c>
      <c r="AE2958" s="534" t="str">
        <f t="shared" si="827"/>
        <v/>
      </c>
      <c r="AF2958" s="752" t="str">
        <f t="shared" si="828"/>
        <v/>
      </c>
    </row>
    <row r="2959" spans="2:32" x14ac:dyDescent="0.25">
      <c r="B2959" s="721"/>
      <c r="C2959" s="531" t="str">
        <f>IFERROR(VLOOKUP(B2959,'מצבת ורישום גנים'!B:D,3,0),"")</f>
        <v/>
      </c>
      <c r="D2959" s="721"/>
      <c r="E2959" s="723"/>
      <c r="F2959" s="723"/>
      <c r="G2959" s="723"/>
      <c r="H2959" s="723"/>
      <c r="I2959" s="992" t="str">
        <f t="shared" si="829"/>
        <v/>
      </c>
      <c r="J2959" s="723"/>
      <c r="K2959" s="724"/>
      <c r="L2959" s="723"/>
      <c r="M2959" s="306" t="str">
        <f t="shared" si="816"/>
        <v/>
      </c>
      <c r="N2959" s="32" t="str">
        <f t="shared" si="817"/>
        <v/>
      </c>
      <c r="P2959" s="307" t="str">
        <f t="shared" si="818"/>
        <v/>
      </c>
      <c r="Q2959" s="307" t="str">
        <f t="shared" si="812"/>
        <v/>
      </c>
      <c r="R2959" s="307" t="str">
        <f t="shared" si="819"/>
        <v/>
      </c>
      <c r="S2959" s="307" t="str">
        <f t="shared" si="820"/>
        <v/>
      </c>
      <c r="T2959" s="307" t="str">
        <f t="shared" si="821"/>
        <v/>
      </c>
      <c r="U2959" s="307" t="str">
        <f t="shared" si="813"/>
        <v/>
      </c>
      <c r="V2959" s="723"/>
      <c r="X2959" s="308" t="str">
        <f t="shared" si="822"/>
        <v/>
      </c>
      <c r="Y2959" s="309" t="str">
        <f t="shared" si="823"/>
        <v/>
      </c>
      <c r="Z2959" s="308" t="str">
        <f t="shared" si="814"/>
        <v/>
      </c>
      <c r="AA2959" s="308" t="b">
        <f t="shared" si="815"/>
        <v>1</v>
      </c>
      <c r="AB2959" s="308" t="str">
        <f t="shared" si="824"/>
        <v/>
      </c>
      <c r="AC2959" s="534" t="str">
        <f t="shared" si="825"/>
        <v/>
      </c>
      <c r="AD2959" s="752" t="str">
        <f t="shared" si="826"/>
        <v/>
      </c>
      <c r="AE2959" s="534" t="str">
        <f t="shared" si="827"/>
        <v/>
      </c>
      <c r="AF2959" s="752" t="str">
        <f t="shared" si="828"/>
        <v/>
      </c>
    </row>
    <row r="2960" spans="2:32" x14ac:dyDescent="0.25">
      <c r="B2960" s="721"/>
      <c r="C2960" s="531" t="str">
        <f>IFERROR(VLOOKUP(B2960,'מצבת ורישום גנים'!B:D,3,0),"")</f>
        <v/>
      </c>
      <c r="D2960" s="721"/>
      <c r="E2960" s="723"/>
      <c r="F2960" s="723"/>
      <c r="G2960" s="723"/>
      <c r="H2960" s="723"/>
      <c r="I2960" s="992" t="str">
        <f t="shared" si="829"/>
        <v/>
      </c>
      <c r="J2960" s="723"/>
      <c r="K2960" s="724"/>
      <c r="L2960" s="723"/>
      <c r="M2960" s="306" t="str">
        <f t="shared" si="816"/>
        <v/>
      </c>
      <c r="N2960" s="32" t="str">
        <f t="shared" si="817"/>
        <v/>
      </c>
      <c r="P2960" s="307" t="str">
        <f t="shared" si="818"/>
        <v/>
      </c>
      <c r="Q2960" s="307" t="str">
        <f t="shared" ref="Q2960:Q3015" si="830">IF(J2960="","",IFERROR(IF(OR(H2960="גננת",H2960="מורה",H2960="רכז",H2960="רכזת גן",H2960="רכז גן",H2960="רכז בית ספר",H2960="רכזת בית ספר"),IF(J2960&gt;=75,"תקין","לא תקין"),IF(H2960="סייעת ממשיכה",IF(J2960&gt;=30,"תקין","לא תקין"),IF(H2960="סייעת רפואית/אישית",IF(J2960&gt;=12.5,"תקין","לא תקין"),IF(H2960="סייעת חדשה",IF(J2960&gt;=37,"תקין","לא תקין"),IF(OR(H2960&lt;&gt;"מורה",H2960&lt;&gt;"גננת",H2960&lt;&gt;"סייעת"),IF(J2960&gt;=30.61,"תקין","לא תקין"),"לא תקין"))))),""))</f>
        <v/>
      </c>
      <c r="R2960" s="307" t="str">
        <f t="shared" si="819"/>
        <v/>
      </c>
      <c r="S2960" s="307" t="str">
        <f t="shared" si="820"/>
        <v/>
      </c>
      <c r="T2960" s="307" t="str">
        <f t="shared" si="821"/>
        <v/>
      </c>
      <c r="U2960" s="307" t="str">
        <f t="shared" ref="U2960:U3015" si="831">IF(D2960="","",IF(Z2960&gt;1,IF(SUMIF(D:D,D2960,L:L)&gt;90,"לא תקין","תקין"),"תקין"))</f>
        <v/>
      </c>
      <c r="V2960" s="723"/>
      <c r="X2960" s="308" t="str">
        <f t="shared" si="822"/>
        <v/>
      </c>
      <c r="Y2960" s="309" t="str">
        <f t="shared" si="823"/>
        <v/>
      </c>
      <c r="Z2960" s="308" t="str">
        <f t="shared" ref="Z2960:Z3015" si="832">IF(D2960="","",COUNTIF(D:D,D2960))</f>
        <v/>
      </c>
      <c r="AA2960" s="308" t="b">
        <f t="shared" ref="AA2960:AA3015" si="833">MOD(MID(REPT(0,9-LEN(D2960))&amp;D2960,1,1)+MID("0246813579",MID(REPT(0,9-LEN(D2960))&amp;D2960,2,1)+1,1)+MID(REPT(0,9-LEN(D2960))&amp;D2960,3,1)+MID("0246813579",MID(REPT(0,9-LEN(D2960))&amp;D2960,4,1)+1,1)+MID(REPT(0,9-LEN(D2960))&amp;D2960,5,1)+MID("0246813579",MID(REPT(0,9-LEN(D2960))&amp;D2960,6,1)+1,1)+MID(REPT(0,9-LEN(D2960))&amp;D2960,7,1)+MID("0246813579",MID(REPT(0,9-LEN(D2960))&amp;D2960,8,1)+1,1)+MID(REPT(0,9-LEN(D2960))&amp;D2960,9,1),10)=0</f>
        <v>1</v>
      </c>
      <c r="AB2960" s="308" t="str">
        <f t="shared" si="824"/>
        <v/>
      </c>
      <c r="AC2960" s="534" t="str">
        <f t="shared" si="825"/>
        <v/>
      </c>
      <c r="AD2960" s="752" t="str">
        <f t="shared" si="826"/>
        <v/>
      </c>
      <c r="AE2960" s="534" t="str">
        <f t="shared" si="827"/>
        <v/>
      </c>
      <c r="AF2960" s="752" t="str">
        <f t="shared" si="828"/>
        <v/>
      </c>
    </row>
    <row r="2961" spans="2:32" x14ac:dyDescent="0.25">
      <c r="B2961" s="721"/>
      <c r="C2961" s="531" t="str">
        <f>IFERROR(VLOOKUP(B2961,'מצבת ורישום גנים'!B:D,3,0),"")</f>
        <v/>
      </c>
      <c r="D2961" s="721"/>
      <c r="E2961" s="723"/>
      <c r="F2961" s="723"/>
      <c r="G2961" s="723"/>
      <c r="H2961" s="723"/>
      <c r="I2961" s="992" t="str">
        <f t="shared" si="829"/>
        <v/>
      </c>
      <c r="J2961" s="723"/>
      <c r="K2961" s="724"/>
      <c r="L2961" s="723"/>
      <c r="M2961" s="306" t="str">
        <f t="shared" ref="M2961:M3015" si="834">IF(AND(L2961&gt;0,K2961&gt;0),K2961*L2961,"")</f>
        <v/>
      </c>
      <c r="N2961" s="32" t="str">
        <f t="shared" ref="N2961:N3015" si="835">TEXT(LEFT(H2961,2),0)</f>
        <v/>
      </c>
      <c r="P2961" s="307" t="str">
        <f t="shared" ref="P2961:P3015" si="836">IF(D2961="","",IF(AA2961=FALSE,"לא תקין","תקין"))</f>
        <v/>
      </c>
      <c r="Q2961" s="307" t="str">
        <f t="shared" si="830"/>
        <v/>
      </c>
      <c r="R2961" s="307" t="str">
        <f t="shared" ref="R2961:R3015" si="837">IF(K2961="","",IF(OR(Y2961&lt;100%,Y2961&gt;140%),"לא תקין","תקין"))</f>
        <v/>
      </c>
      <c r="S2961" s="307" t="str">
        <f t="shared" ref="S2961:S3015" si="838">IF(J2961="","",IFERROR(IF(J2961&gt;120,"לא תקין","תקין"),""))</f>
        <v/>
      </c>
      <c r="T2961" s="307" t="str">
        <f t="shared" ref="T2961:T3015" si="839">IF(L2961="","",IF(H2961="","יש להזין איש צוות",IF(OR(H2961="מורה",H2961="גננת",H2961="רכז גן",H2961="רכזת גן",H2961="סייעת ממשיכה",H2961="סייעת חדשה",H2961="מדצית",H2961="מדצ",H2961="מדריך",H2961="מדריכה",H2961="תוספת כח אדם"),IF(L2961&lt;=90,"תקין","לא תקין"),IF(OR(H2961="רכז בית ספר",H2961="רכזת תכנית בבית הספר",H2961="רכזת בית ספר"),IF(L2961&lt;=114,"תקין","לא תקין"),IF(OR(H2961="סגנית רכזת מעל 150",H2961="סגן רכז"),IF(L2961&lt;=93,"תקין","לא תקין"),"לא תקין")))))</f>
        <v/>
      </c>
      <c r="U2961" s="307" t="str">
        <f t="shared" si="831"/>
        <v/>
      </c>
      <c r="V2961" s="723"/>
      <c r="X2961" s="308" t="str">
        <f t="shared" ref="X2961:X3015" si="840">IF(M2961="","",IF(OR(R2961="לא תקין",S2961="לא תקין",T2961="לא תקין",,U2961="לא תקין"),"לא תקין","תקין"))</f>
        <v/>
      </c>
      <c r="Y2961" s="309" t="str">
        <f t="shared" ref="Y2961:Y3015" si="841">IFERROR(IF(J2961="","",K2961/J2961),"")</f>
        <v/>
      </c>
      <c r="Z2961" s="308" t="str">
        <f t="shared" si="832"/>
        <v/>
      </c>
      <c r="AA2961" s="308" t="b">
        <f t="shared" si="833"/>
        <v>1</v>
      </c>
      <c r="AB2961" s="308" t="str">
        <f t="shared" ref="AB2961:AB3015" si="842">IF(H2961="גננת",IF(J2961&lt;75,"לא תקין","תקין"),"")</f>
        <v/>
      </c>
      <c r="AC2961" s="534" t="str">
        <f t="shared" ref="AC2961:AC3015" si="843">IF(B2961&lt;&gt;"",B2961&amp;H2961,"")</f>
        <v/>
      </c>
      <c r="AD2961" s="752" t="str">
        <f t="shared" ref="AD2961:AD3015" si="844">M2961</f>
        <v/>
      </c>
      <c r="AE2961" s="534" t="str">
        <f t="shared" ref="AE2961:AE3015" si="845">IF(B2961&lt;&gt;"",B2961&amp;LEFT(H2961,5),"")</f>
        <v/>
      </c>
      <c r="AF2961" s="752" t="str">
        <f t="shared" ref="AF2961:AF3015" si="846">M2961</f>
        <v/>
      </c>
    </row>
    <row r="2962" spans="2:32" x14ac:dyDescent="0.25">
      <c r="B2962" s="721"/>
      <c r="C2962" s="531" t="str">
        <f>IFERROR(VLOOKUP(B2962,'מצבת ורישום גנים'!B:D,3,0),"")</f>
        <v/>
      </c>
      <c r="D2962" s="721"/>
      <c r="E2962" s="723"/>
      <c r="F2962" s="723"/>
      <c r="G2962" s="723"/>
      <c r="H2962" s="723"/>
      <c r="I2962" s="992" t="str">
        <f t="shared" ref="I2962:I3015" si="847">SUBSTITUTE(IFERROR(IF(H2962="מדצ","מדצ/ית",IF(OR(H2962="סייעת ממשיכה",H2962="סייעת חדשה",H2962="סייעת רפואית/אישית"),"סייעת",IF(H2962="רכזת גן","רכזת גן"))),""),"FALSE","")</f>
        <v/>
      </c>
      <c r="J2962" s="723"/>
      <c r="K2962" s="724"/>
      <c r="L2962" s="723"/>
      <c r="M2962" s="306" t="str">
        <f t="shared" si="834"/>
        <v/>
      </c>
      <c r="N2962" s="32" t="str">
        <f t="shared" si="835"/>
        <v/>
      </c>
      <c r="P2962" s="307" t="str">
        <f t="shared" si="836"/>
        <v/>
      </c>
      <c r="Q2962" s="307" t="str">
        <f t="shared" si="830"/>
        <v/>
      </c>
      <c r="R2962" s="307" t="str">
        <f t="shared" si="837"/>
        <v/>
      </c>
      <c r="S2962" s="307" t="str">
        <f t="shared" si="838"/>
        <v/>
      </c>
      <c r="T2962" s="307" t="str">
        <f t="shared" si="839"/>
        <v/>
      </c>
      <c r="U2962" s="307" t="str">
        <f t="shared" si="831"/>
        <v/>
      </c>
      <c r="V2962" s="723"/>
      <c r="X2962" s="308" t="str">
        <f t="shared" si="840"/>
        <v/>
      </c>
      <c r="Y2962" s="309" t="str">
        <f t="shared" si="841"/>
        <v/>
      </c>
      <c r="Z2962" s="308" t="str">
        <f t="shared" si="832"/>
        <v/>
      </c>
      <c r="AA2962" s="308" t="b">
        <f t="shared" si="833"/>
        <v>1</v>
      </c>
      <c r="AB2962" s="308" t="str">
        <f t="shared" si="842"/>
        <v/>
      </c>
      <c r="AC2962" s="534" t="str">
        <f t="shared" si="843"/>
        <v/>
      </c>
      <c r="AD2962" s="752" t="str">
        <f t="shared" si="844"/>
        <v/>
      </c>
      <c r="AE2962" s="534" t="str">
        <f t="shared" si="845"/>
        <v/>
      </c>
      <c r="AF2962" s="752" t="str">
        <f t="shared" si="846"/>
        <v/>
      </c>
    </row>
    <row r="2963" spans="2:32" x14ac:dyDescent="0.25">
      <c r="B2963" s="721"/>
      <c r="C2963" s="531" t="str">
        <f>IFERROR(VLOOKUP(B2963,'מצבת ורישום גנים'!B:D,3,0),"")</f>
        <v/>
      </c>
      <c r="D2963" s="721"/>
      <c r="E2963" s="723"/>
      <c r="F2963" s="723"/>
      <c r="G2963" s="723"/>
      <c r="H2963" s="723"/>
      <c r="I2963" s="992" t="str">
        <f t="shared" si="847"/>
        <v/>
      </c>
      <c r="J2963" s="723"/>
      <c r="K2963" s="724"/>
      <c r="L2963" s="723"/>
      <c r="M2963" s="306" t="str">
        <f t="shared" si="834"/>
        <v/>
      </c>
      <c r="N2963" s="32" t="str">
        <f t="shared" si="835"/>
        <v/>
      </c>
      <c r="P2963" s="307" t="str">
        <f t="shared" si="836"/>
        <v/>
      </c>
      <c r="Q2963" s="307" t="str">
        <f t="shared" si="830"/>
        <v/>
      </c>
      <c r="R2963" s="307" t="str">
        <f t="shared" si="837"/>
        <v/>
      </c>
      <c r="S2963" s="307" t="str">
        <f t="shared" si="838"/>
        <v/>
      </c>
      <c r="T2963" s="307" t="str">
        <f t="shared" si="839"/>
        <v/>
      </c>
      <c r="U2963" s="307" t="str">
        <f t="shared" si="831"/>
        <v/>
      </c>
      <c r="V2963" s="723"/>
      <c r="X2963" s="308" t="str">
        <f t="shared" si="840"/>
        <v/>
      </c>
      <c r="Y2963" s="309" t="str">
        <f t="shared" si="841"/>
        <v/>
      </c>
      <c r="Z2963" s="308" t="str">
        <f t="shared" si="832"/>
        <v/>
      </c>
      <c r="AA2963" s="308" t="b">
        <f t="shared" si="833"/>
        <v>1</v>
      </c>
      <c r="AB2963" s="308" t="str">
        <f t="shared" si="842"/>
        <v/>
      </c>
      <c r="AC2963" s="534" t="str">
        <f t="shared" si="843"/>
        <v/>
      </c>
      <c r="AD2963" s="752" t="str">
        <f t="shared" si="844"/>
        <v/>
      </c>
      <c r="AE2963" s="534" t="str">
        <f t="shared" si="845"/>
        <v/>
      </c>
      <c r="AF2963" s="752" t="str">
        <f t="shared" si="846"/>
        <v/>
      </c>
    </row>
    <row r="2964" spans="2:32" x14ac:dyDescent="0.25">
      <c r="B2964" s="721"/>
      <c r="C2964" s="531" t="str">
        <f>IFERROR(VLOOKUP(B2964,'מצבת ורישום גנים'!B:D,3,0),"")</f>
        <v/>
      </c>
      <c r="D2964" s="721"/>
      <c r="E2964" s="723"/>
      <c r="F2964" s="723"/>
      <c r="G2964" s="723"/>
      <c r="H2964" s="723"/>
      <c r="I2964" s="992" t="str">
        <f t="shared" si="847"/>
        <v/>
      </c>
      <c r="J2964" s="723"/>
      <c r="K2964" s="724"/>
      <c r="L2964" s="723"/>
      <c r="M2964" s="306" t="str">
        <f t="shared" si="834"/>
        <v/>
      </c>
      <c r="N2964" s="32" t="str">
        <f t="shared" si="835"/>
        <v/>
      </c>
      <c r="P2964" s="307" t="str">
        <f t="shared" si="836"/>
        <v/>
      </c>
      <c r="Q2964" s="307" t="str">
        <f t="shared" si="830"/>
        <v/>
      </c>
      <c r="R2964" s="307" t="str">
        <f t="shared" si="837"/>
        <v/>
      </c>
      <c r="S2964" s="307" t="str">
        <f t="shared" si="838"/>
        <v/>
      </c>
      <c r="T2964" s="307" t="str">
        <f t="shared" si="839"/>
        <v/>
      </c>
      <c r="U2964" s="307" t="str">
        <f t="shared" si="831"/>
        <v/>
      </c>
      <c r="V2964" s="723"/>
      <c r="X2964" s="308" t="str">
        <f t="shared" si="840"/>
        <v/>
      </c>
      <c r="Y2964" s="309" t="str">
        <f t="shared" si="841"/>
        <v/>
      </c>
      <c r="Z2964" s="308" t="str">
        <f t="shared" si="832"/>
        <v/>
      </c>
      <c r="AA2964" s="308" t="b">
        <f t="shared" si="833"/>
        <v>1</v>
      </c>
      <c r="AB2964" s="308" t="str">
        <f t="shared" si="842"/>
        <v/>
      </c>
      <c r="AC2964" s="534" t="str">
        <f t="shared" si="843"/>
        <v/>
      </c>
      <c r="AD2964" s="752" t="str">
        <f t="shared" si="844"/>
        <v/>
      </c>
      <c r="AE2964" s="534" t="str">
        <f t="shared" si="845"/>
        <v/>
      </c>
      <c r="AF2964" s="752" t="str">
        <f t="shared" si="846"/>
        <v/>
      </c>
    </row>
    <row r="2965" spans="2:32" x14ac:dyDescent="0.25">
      <c r="B2965" s="721"/>
      <c r="C2965" s="531" t="str">
        <f>IFERROR(VLOOKUP(B2965,'מצבת ורישום גנים'!B:D,3,0),"")</f>
        <v/>
      </c>
      <c r="D2965" s="721"/>
      <c r="E2965" s="723"/>
      <c r="F2965" s="723"/>
      <c r="G2965" s="723"/>
      <c r="H2965" s="723"/>
      <c r="I2965" s="992" t="str">
        <f t="shared" si="847"/>
        <v/>
      </c>
      <c r="J2965" s="723"/>
      <c r="K2965" s="724"/>
      <c r="L2965" s="723"/>
      <c r="M2965" s="306" t="str">
        <f t="shared" si="834"/>
        <v/>
      </c>
      <c r="N2965" s="32" t="str">
        <f t="shared" si="835"/>
        <v/>
      </c>
      <c r="P2965" s="307" t="str">
        <f t="shared" si="836"/>
        <v/>
      </c>
      <c r="Q2965" s="307" t="str">
        <f t="shared" si="830"/>
        <v/>
      </c>
      <c r="R2965" s="307" t="str">
        <f t="shared" si="837"/>
        <v/>
      </c>
      <c r="S2965" s="307" t="str">
        <f t="shared" si="838"/>
        <v/>
      </c>
      <c r="T2965" s="307" t="str">
        <f t="shared" si="839"/>
        <v/>
      </c>
      <c r="U2965" s="307" t="str">
        <f t="shared" si="831"/>
        <v/>
      </c>
      <c r="V2965" s="723"/>
      <c r="X2965" s="308" t="str">
        <f t="shared" si="840"/>
        <v/>
      </c>
      <c r="Y2965" s="309" t="str">
        <f t="shared" si="841"/>
        <v/>
      </c>
      <c r="Z2965" s="308" t="str">
        <f t="shared" si="832"/>
        <v/>
      </c>
      <c r="AA2965" s="308" t="b">
        <f t="shared" si="833"/>
        <v>1</v>
      </c>
      <c r="AB2965" s="308" t="str">
        <f t="shared" si="842"/>
        <v/>
      </c>
      <c r="AC2965" s="534" t="str">
        <f t="shared" si="843"/>
        <v/>
      </c>
      <c r="AD2965" s="752" t="str">
        <f t="shared" si="844"/>
        <v/>
      </c>
      <c r="AE2965" s="534" t="str">
        <f t="shared" si="845"/>
        <v/>
      </c>
      <c r="AF2965" s="752" t="str">
        <f t="shared" si="846"/>
        <v/>
      </c>
    </row>
    <row r="2966" spans="2:32" x14ac:dyDescent="0.25">
      <c r="B2966" s="721"/>
      <c r="C2966" s="531" t="str">
        <f>IFERROR(VLOOKUP(B2966,'מצבת ורישום גנים'!B:D,3,0),"")</f>
        <v/>
      </c>
      <c r="D2966" s="721"/>
      <c r="E2966" s="723"/>
      <c r="F2966" s="723"/>
      <c r="G2966" s="723"/>
      <c r="H2966" s="723"/>
      <c r="I2966" s="992" t="str">
        <f t="shared" si="847"/>
        <v/>
      </c>
      <c r="J2966" s="723"/>
      <c r="K2966" s="724"/>
      <c r="L2966" s="723"/>
      <c r="M2966" s="306" t="str">
        <f t="shared" si="834"/>
        <v/>
      </c>
      <c r="N2966" s="32" t="str">
        <f t="shared" si="835"/>
        <v/>
      </c>
      <c r="P2966" s="307" t="str">
        <f t="shared" si="836"/>
        <v/>
      </c>
      <c r="Q2966" s="307" t="str">
        <f t="shared" si="830"/>
        <v/>
      </c>
      <c r="R2966" s="307" t="str">
        <f t="shared" si="837"/>
        <v/>
      </c>
      <c r="S2966" s="307" t="str">
        <f t="shared" si="838"/>
        <v/>
      </c>
      <c r="T2966" s="307" t="str">
        <f t="shared" si="839"/>
        <v/>
      </c>
      <c r="U2966" s="307" t="str">
        <f t="shared" si="831"/>
        <v/>
      </c>
      <c r="V2966" s="723"/>
      <c r="X2966" s="308" t="str">
        <f t="shared" si="840"/>
        <v/>
      </c>
      <c r="Y2966" s="309" t="str">
        <f t="shared" si="841"/>
        <v/>
      </c>
      <c r="Z2966" s="308" t="str">
        <f t="shared" si="832"/>
        <v/>
      </c>
      <c r="AA2966" s="308" t="b">
        <f t="shared" si="833"/>
        <v>1</v>
      </c>
      <c r="AB2966" s="308" t="str">
        <f t="shared" si="842"/>
        <v/>
      </c>
      <c r="AC2966" s="534" t="str">
        <f t="shared" si="843"/>
        <v/>
      </c>
      <c r="AD2966" s="752" t="str">
        <f t="shared" si="844"/>
        <v/>
      </c>
      <c r="AE2966" s="534" t="str">
        <f t="shared" si="845"/>
        <v/>
      </c>
      <c r="AF2966" s="752" t="str">
        <f t="shared" si="846"/>
        <v/>
      </c>
    </row>
    <row r="2967" spans="2:32" x14ac:dyDescent="0.25">
      <c r="B2967" s="721"/>
      <c r="C2967" s="531" t="str">
        <f>IFERROR(VLOOKUP(B2967,'מצבת ורישום גנים'!B:D,3,0),"")</f>
        <v/>
      </c>
      <c r="D2967" s="721"/>
      <c r="E2967" s="723"/>
      <c r="F2967" s="723"/>
      <c r="G2967" s="723"/>
      <c r="H2967" s="723"/>
      <c r="I2967" s="992" t="str">
        <f t="shared" si="847"/>
        <v/>
      </c>
      <c r="J2967" s="723"/>
      <c r="K2967" s="724"/>
      <c r="L2967" s="723"/>
      <c r="M2967" s="306" t="str">
        <f t="shared" si="834"/>
        <v/>
      </c>
      <c r="N2967" s="32" t="str">
        <f t="shared" si="835"/>
        <v/>
      </c>
      <c r="P2967" s="307" t="str">
        <f t="shared" si="836"/>
        <v/>
      </c>
      <c r="Q2967" s="307" t="str">
        <f t="shared" si="830"/>
        <v/>
      </c>
      <c r="R2967" s="307" t="str">
        <f t="shared" si="837"/>
        <v/>
      </c>
      <c r="S2967" s="307" t="str">
        <f t="shared" si="838"/>
        <v/>
      </c>
      <c r="T2967" s="307" t="str">
        <f t="shared" si="839"/>
        <v/>
      </c>
      <c r="U2967" s="307" t="str">
        <f t="shared" si="831"/>
        <v/>
      </c>
      <c r="V2967" s="723"/>
      <c r="X2967" s="308" t="str">
        <f t="shared" si="840"/>
        <v/>
      </c>
      <c r="Y2967" s="309" t="str">
        <f t="shared" si="841"/>
        <v/>
      </c>
      <c r="Z2967" s="308" t="str">
        <f t="shared" si="832"/>
        <v/>
      </c>
      <c r="AA2967" s="308" t="b">
        <f t="shared" si="833"/>
        <v>1</v>
      </c>
      <c r="AB2967" s="308" t="str">
        <f t="shared" si="842"/>
        <v/>
      </c>
      <c r="AC2967" s="534" t="str">
        <f t="shared" si="843"/>
        <v/>
      </c>
      <c r="AD2967" s="752" t="str">
        <f t="shared" si="844"/>
        <v/>
      </c>
      <c r="AE2967" s="534" t="str">
        <f t="shared" si="845"/>
        <v/>
      </c>
      <c r="AF2967" s="752" t="str">
        <f t="shared" si="846"/>
        <v/>
      </c>
    </row>
    <row r="2968" spans="2:32" x14ac:dyDescent="0.25">
      <c r="B2968" s="721"/>
      <c r="C2968" s="531" t="str">
        <f>IFERROR(VLOOKUP(B2968,'מצבת ורישום גנים'!B:D,3,0),"")</f>
        <v/>
      </c>
      <c r="D2968" s="721"/>
      <c r="E2968" s="723"/>
      <c r="F2968" s="723"/>
      <c r="G2968" s="723"/>
      <c r="H2968" s="723"/>
      <c r="I2968" s="992" t="str">
        <f t="shared" si="847"/>
        <v/>
      </c>
      <c r="J2968" s="723"/>
      <c r="K2968" s="724"/>
      <c r="L2968" s="723"/>
      <c r="M2968" s="306" t="str">
        <f t="shared" si="834"/>
        <v/>
      </c>
      <c r="N2968" s="32" t="str">
        <f t="shared" si="835"/>
        <v/>
      </c>
      <c r="P2968" s="307" t="str">
        <f t="shared" si="836"/>
        <v/>
      </c>
      <c r="Q2968" s="307" t="str">
        <f t="shared" si="830"/>
        <v/>
      </c>
      <c r="R2968" s="307" t="str">
        <f t="shared" si="837"/>
        <v/>
      </c>
      <c r="S2968" s="307" t="str">
        <f t="shared" si="838"/>
        <v/>
      </c>
      <c r="T2968" s="307" t="str">
        <f t="shared" si="839"/>
        <v/>
      </c>
      <c r="U2968" s="307" t="str">
        <f t="shared" si="831"/>
        <v/>
      </c>
      <c r="V2968" s="723"/>
      <c r="X2968" s="308" t="str">
        <f t="shared" si="840"/>
        <v/>
      </c>
      <c r="Y2968" s="309" t="str">
        <f t="shared" si="841"/>
        <v/>
      </c>
      <c r="Z2968" s="308" t="str">
        <f t="shared" si="832"/>
        <v/>
      </c>
      <c r="AA2968" s="308" t="b">
        <f t="shared" si="833"/>
        <v>1</v>
      </c>
      <c r="AB2968" s="308" t="str">
        <f t="shared" si="842"/>
        <v/>
      </c>
      <c r="AC2968" s="534" t="str">
        <f t="shared" si="843"/>
        <v/>
      </c>
      <c r="AD2968" s="752" t="str">
        <f t="shared" si="844"/>
        <v/>
      </c>
      <c r="AE2968" s="534" t="str">
        <f t="shared" si="845"/>
        <v/>
      </c>
      <c r="AF2968" s="752" t="str">
        <f t="shared" si="846"/>
        <v/>
      </c>
    </row>
    <row r="2969" spans="2:32" x14ac:dyDescent="0.25">
      <c r="B2969" s="721"/>
      <c r="C2969" s="531" t="str">
        <f>IFERROR(VLOOKUP(B2969,'מצבת ורישום גנים'!B:D,3,0),"")</f>
        <v/>
      </c>
      <c r="D2969" s="721"/>
      <c r="E2969" s="723"/>
      <c r="F2969" s="723"/>
      <c r="G2969" s="723"/>
      <c r="H2969" s="723"/>
      <c r="I2969" s="992" t="str">
        <f t="shared" si="847"/>
        <v/>
      </c>
      <c r="J2969" s="723"/>
      <c r="K2969" s="724"/>
      <c r="L2969" s="723"/>
      <c r="M2969" s="306" t="str">
        <f t="shared" si="834"/>
        <v/>
      </c>
      <c r="N2969" s="32" t="str">
        <f t="shared" si="835"/>
        <v/>
      </c>
      <c r="P2969" s="307" t="str">
        <f t="shared" si="836"/>
        <v/>
      </c>
      <c r="Q2969" s="307" t="str">
        <f t="shared" si="830"/>
        <v/>
      </c>
      <c r="R2969" s="307" t="str">
        <f t="shared" si="837"/>
        <v/>
      </c>
      <c r="S2969" s="307" t="str">
        <f t="shared" si="838"/>
        <v/>
      </c>
      <c r="T2969" s="307" t="str">
        <f t="shared" si="839"/>
        <v/>
      </c>
      <c r="U2969" s="307" t="str">
        <f t="shared" si="831"/>
        <v/>
      </c>
      <c r="V2969" s="723"/>
      <c r="X2969" s="308" t="str">
        <f t="shared" si="840"/>
        <v/>
      </c>
      <c r="Y2969" s="309" t="str">
        <f t="shared" si="841"/>
        <v/>
      </c>
      <c r="Z2969" s="308" t="str">
        <f t="shared" si="832"/>
        <v/>
      </c>
      <c r="AA2969" s="308" t="b">
        <f t="shared" si="833"/>
        <v>1</v>
      </c>
      <c r="AB2969" s="308" t="str">
        <f t="shared" si="842"/>
        <v/>
      </c>
      <c r="AC2969" s="534" t="str">
        <f t="shared" si="843"/>
        <v/>
      </c>
      <c r="AD2969" s="752" t="str">
        <f t="shared" si="844"/>
        <v/>
      </c>
      <c r="AE2969" s="534" t="str">
        <f t="shared" si="845"/>
        <v/>
      </c>
      <c r="AF2969" s="752" t="str">
        <f t="shared" si="846"/>
        <v/>
      </c>
    </row>
    <row r="2970" spans="2:32" x14ac:dyDescent="0.25">
      <c r="B2970" s="721"/>
      <c r="C2970" s="531" t="str">
        <f>IFERROR(VLOOKUP(B2970,'מצבת ורישום גנים'!B:D,3,0),"")</f>
        <v/>
      </c>
      <c r="D2970" s="721"/>
      <c r="E2970" s="723"/>
      <c r="F2970" s="723"/>
      <c r="G2970" s="723"/>
      <c r="H2970" s="723"/>
      <c r="I2970" s="992" t="str">
        <f t="shared" si="847"/>
        <v/>
      </c>
      <c r="J2970" s="723"/>
      <c r="K2970" s="724"/>
      <c r="L2970" s="723"/>
      <c r="M2970" s="306" t="str">
        <f t="shared" si="834"/>
        <v/>
      </c>
      <c r="N2970" s="32" t="str">
        <f t="shared" si="835"/>
        <v/>
      </c>
      <c r="P2970" s="307" t="str">
        <f t="shared" si="836"/>
        <v/>
      </c>
      <c r="Q2970" s="307" t="str">
        <f t="shared" si="830"/>
        <v/>
      </c>
      <c r="R2970" s="307" t="str">
        <f t="shared" si="837"/>
        <v/>
      </c>
      <c r="S2970" s="307" t="str">
        <f t="shared" si="838"/>
        <v/>
      </c>
      <c r="T2970" s="307" t="str">
        <f t="shared" si="839"/>
        <v/>
      </c>
      <c r="U2970" s="307" t="str">
        <f t="shared" si="831"/>
        <v/>
      </c>
      <c r="V2970" s="723"/>
      <c r="X2970" s="308" t="str">
        <f t="shared" si="840"/>
        <v/>
      </c>
      <c r="Y2970" s="309" t="str">
        <f t="shared" si="841"/>
        <v/>
      </c>
      <c r="Z2970" s="308" t="str">
        <f t="shared" si="832"/>
        <v/>
      </c>
      <c r="AA2970" s="308" t="b">
        <f t="shared" si="833"/>
        <v>1</v>
      </c>
      <c r="AB2970" s="308" t="str">
        <f t="shared" si="842"/>
        <v/>
      </c>
      <c r="AC2970" s="534" t="str">
        <f t="shared" si="843"/>
        <v/>
      </c>
      <c r="AD2970" s="752" t="str">
        <f t="shared" si="844"/>
        <v/>
      </c>
      <c r="AE2970" s="534" t="str">
        <f t="shared" si="845"/>
        <v/>
      </c>
      <c r="AF2970" s="752" t="str">
        <f t="shared" si="846"/>
        <v/>
      </c>
    </row>
    <row r="2971" spans="2:32" x14ac:dyDescent="0.25">
      <c r="B2971" s="721"/>
      <c r="C2971" s="531" t="str">
        <f>IFERROR(VLOOKUP(B2971,'מצבת ורישום גנים'!B:D,3,0),"")</f>
        <v/>
      </c>
      <c r="D2971" s="721"/>
      <c r="E2971" s="723"/>
      <c r="F2971" s="723"/>
      <c r="G2971" s="723"/>
      <c r="H2971" s="723"/>
      <c r="I2971" s="992" t="str">
        <f t="shared" si="847"/>
        <v/>
      </c>
      <c r="J2971" s="723"/>
      <c r="K2971" s="724"/>
      <c r="L2971" s="723"/>
      <c r="M2971" s="306" t="str">
        <f t="shared" si="834"/>
        <v/>
      </c>
      <c r="N2971" s="32" t="str">
        <f t="shared" si="835"/>
        <v/>
      </c>
      <c r="P2971" s="307" t="str">
        <f t="shared" si="836"/>
        <v/>
      </c>
      <c r="Q2971" s="307" t="str">
        <f t="shared" si="830"/>
        <v/>
      </c>
      <c r="R2971" s="307" t="str">
        <f t="shared" si="837"/>
        <v/>
      </c>
      <c r="S2971" s="307" t="str">
        <f t="shared" si="838"/>
        <v/>
      </c>
      <c r="T2971" s="307" t="str">
        <f t="shared" si="839"/>
        <v/>
      </c>
      <c r="U2971" s="307" t="str">
        <f t="shared" si="831"/>
        <v/>
      </c>
      <c r="V2971" s="723"/>
      <c r="X2971" s="308" t="str">
        <f t="shared" si="840"/>
        <v/>
      </c>
      <c r="Y2971" s="309" t="str">
        <f t="shared" si="841"/>
        <v/>
      </c>
      <c r="Z2971" s="308" t="str">
        <f t="shared" si="832"/>
        <v/>
      </c>
      <c r="AA2971" s="308" t="b">
        <f t="shared" si="833"/>
        <v>1</v>
      </c>
      <c r="AB2971" s="308" t="str">
        <f t="shared" si="842"/>
        <v/>
      </c>
      <c r="AC2971" s="534" t="str">
        <f t="shared" si="843"/>
        <v/>
      </c>
      <c r="AD2971" s="752" t="str">
        <f t="shared" si="844"/>
        <v/>
      </c>
      <c r="AE2971" s="534" t="str">
        <f t="shared" si="845"/>
        <v/>
      </c>
      <c r="AF2971" s="752" t="str">
        <f t="shared" si="846"/>
        <v/>
      </c>
    </row>
    <row r="2972" spans="2:32" x14ac:dyDescent="0.25">
      <c r="B2972" s="721"/>
      <c r="C2972" s="531" t="str">
        <f>IFERROR(VLOOKUP(B2972,'מצבת ורישום גנים'!B:D,3,0),"")</f>
        <v/>
      </c>
      <c r="D2972" s="721"/>
      <c r="E2972" s="723"/>
      <c r="F2972" s="723"/>
      <c r="G2972" s="723"/>
      <c r="H2972" s="723"/>
      <c r="I2972" s="992" t="str">
        <f t="shared" si="847"/>
        <v/>
      </c>
      <c r="J2972" s="723"/>
      <c r="K2972" s="724"/>
      <c r="L2972" s="723"/>
      <c r="M2972" s="306" t="str">
        <f t="shared" si="834"/>
        <v/>
      </c>
      <c r="N2972" s="32" t="str">
        <f t="shared" si="835"/>
        <v/>
      </c>
      <c r="P2972" s="307" t="str">
        <f t="shared" si="836"/>
        <v/>
      </c>
      <c r="Q2972" s="307" t="str">
        <f t="shared" si="830"/>
        <v/>
      </c>
      <c r="R2972" s="307" t="str">
        <f t="shared" si="837"/>
        <v/>
      </c>
      <c r="S2972" s="307" t="str">
        <f t="shared" si="838"/>
        <v/>
      </c>
      <c r="T2972" s="307" t="str">
        <f t="shared" si="839"/>
        <v/>
      </c>
      <c r="U2972" s="307" t="str">
        <f t="shared" si="831"/>
        <v/>
      </c>
      <c r="V2972" s="723"/>
      <c r="X2972" s="308" t="str">
        <f t="shared" si="840"/>
        <v/>
      </c>
      <c r="Y2972" s="309" t="str">
        <f t="shared" si="841"/>
        <v/>
      </c>
      <c r="Z2972" s="308" t="str">
        <f t="shared" si="832"/>
        <v/>
      </c>
      <c r="AA2972" s="308" t="b">
        <f t="shared" si="833"/>
        <v>1</v>
      </c>
      <c r="AB2972" s="308" t="str">
        <f t="shared" si="842"/>
        <v/>
      </c>
      <c r="AC2972" s="534" t="str">
        <f t="shared" si="843"/>
        <v/>
      </c>
      <c r="AD2972" s="752" t="str">
        <f t="shared" si="844"/>
        <v/>
      </c>
      <c r="AE2972" s="534" t="str">
        <f t="shared" si="845"/>
        <v/>
      </c>
      <c r="AF2972" s="752" t="str">
        <f t="shared" si="846"/>
        <v/>
      </c>
    </row>
    <row r="2973" spans="2:32" x14ac:dyDescent="0.25">
      <c r="B2973" s="721"/>
      <c r="C2973" s="531" t="str">
        <f>IFERROR(VLOOKUP(B2973,'מצבת ורישום גנים'!B:D,3,0),"")</f>
        <v/>
      </c>
      <c r="D2973" s="721"/>
      <c r="E2973" s="723"/>
      <c r="F2973" s="723"/>
      <c r="G2973" s="723"/>
      <c r="H2973" s="723"/>
      <c r="I2973" s="992" t="str">
        <f t="shared" si="847"/>
        <v/>
      </c>
      <c r="J2973" s="723"/>
      <c r="K2973" s="724"/>
      <c r="L2973" s="723"/>
      <c r="M2973" s="306" t="str">
        <f t="shared" si="834"/>
        <v/>
      </c>
      <c r="N2973" s="32" t="str">
        <f t="shared" si="835"/>
        <v/>
      </c>
      <c r="P2973" s="307" t="str">
        <f t="shared" si="836"/>
        <v/>
      </c>
      <c r="Q2973" s="307" t="str">
        <f t="shared" si="830"/>
        <v/>
      </c>
      <c r="R2973" s="307" t="str">
        <f t="shared" si="837"/>
        <v/>
      </c>
      <c r="S2973" s="307" t="str">
        <f t="shared" si="838"/>
        <v/>
      </c>
      <c r="T2973" s="307" t="str">
        <f t="shared" si="839"/>
        <v/>
      </c>
      <c r="U2973" s="307" t="str">
        <f t="shared" si="831"/>
        <v/>
      </c>
      <c r="V2973" s="723"/>
      <c r="X2973" s="308" t="str">
        <f t="shared" si="840"/>
        <v/>
      </c>
      <c r="Y2973" s="309" t="str">
        <f t="shared" si="841"/>
        <v/>
      </c>
      <c r="Z2973" s="308" t="str">
        <f t="shared" si="832"/>
        <v/>
      </c>
      <c r="AA2973" s="308" t="b">
        <f t="shared" si="833"/>
        <v>1</v>
      </c>
      <c r="AB2973" s="308" t="str">
        <f t="shared" si="842"/>
        <v/>
      </c>
      <c r="AC2973" s="534" t="str">
        <f t="shared" si="843"/>
        <v/>
      </c>
      <c r="AD2973" s="752" t="str">
        <f t="shared" si="844"/>
        <v/>
      </c>
      <c r="AE2973" s="534" t="str">
        <f t="shared" si="845"/>
        <v/>
      </c>
      <c r="AF2973" s="752" t="str">
        <f t="shared" si="846"/>
        <v/>
      </c>
    </row>
    <row r="2974" spans="2:32" x14ac:dyDescent="0.25">
      <c r="B2974" s="721"/>
      <c r="C2974" s="531" t="str">
        <f>IFERROR(VLOOKUP(B2974,'מצבת ורישום גנים'!B:D,3,0),"")</f>
        <v/>
      </c>
      <c r="D2974" s="721"/>
      <c r="E2974" s="723"/>
      <c r="F2974" s="723"/>
      <c r="G2974" s="723"/>
      <c r="H2974" s="723"/>
      <c r="I2974" s="992" t="str">
        <f t="shared" si="847"/>
        <v/>
      </c>
      <c r="J2974" s="723"/>
      <c r="K2974" s="724"/>
      <c r="L2974" s="723"/>
      <c r="M2974" s="306" t="str">
        <f t="shared" si="834"/>
        <v/>
      </c>
      <c r="N2974" s="32" t="str">
        <f t="shared" si="835"/>
        <v/>
      </c>
      <c r="P2974" s="307" t="str">
        <f t="shared" si="836"/>
        <v/>
      </c>
      <c r="Q2974" s="307" t="str">
        <f t="shared" si="830"/>
        <v/>
      </c>
      <c r="R2974" s="307" t="str">
        <f t="shared" si="837"/>
        <v/>
      </c>
      <c r="S2974" s="307" t="str">
        <f t="shared" si="838"/>
        <v/>
      </c>
      <c r="T2974" s="307" t="str">
        <f t="shared" si="839"/>
        <v/>
      </c>
      <c r="U2974" s="307" t="str">
        <f t="shared" si="831"/>
        <v/>
      </c>
      <c r="V2974" s="723"/>
      <c r="X2974" s="308" t="str">
        <f t="shared" si="840"/>
        <v/>
      </c>
      <c r="Y2974" s="309" t="str">
        <f t="shared" si="841"/>
        <v/>
      </c>
      <c r="Z2974" s="308" t="str">
        <f t="shared" si="832"/>
        <v/>
      </c>
      <c r="AA2974" s="308" t="b">
        <f t="shared" si="833"/>
        <v>1</v>
      </c>
      <c r="AB2974" s="308" t="str">
        <f t="shared" si="842"/>
        <v/>
      </c>
      <c r="AC2974" s="534" t="str">
        <f t="shared" si="843"/>
        <v/>
      </c>
      <c r="AD2974" s="752" t="str">
        <f t="shared" si="844"/>
        <v/>
      </c>
      <c r="AE2974" s="534" t="str">
        <f t="shared" si="845"/>
        <v/>
      </c>
      <c r="AF2974" s="752" t="str">
        <f t="shared" si="846"/>
        <v/>
      </c>
    </row>
    <row r="2975" spans="2:32" x14ac:dyDescent="0.25">
      <c r="B2975" s="721"/>
      <c r="C2975" s="531" t="str">
        <f>IFERROR(VLOOKUP(B2975,'מצבת ורישום גנים'!B:D,3,0),"")</f>
        <v/>
      </c>
      <c r="D2975" s="721"/>
      <c r="E2975" s="723"/>
      <c r="F2975" s="723"/>
      <c r="G2975" s="723"/>
      <c r="H2975" s="723"/>
      <c r="I2975" s="992" t="str">
        <f t="shared" si="847"/>
        <v/>
      </c>
      <c r="J2975" s="723"/>
      <c r="K2975" s="724"/>
      <c r="L2975" s="723"/>
      <c r="M2975" s="306" t="str">
        <f t="shared" si="834"/>
        <v/>
      </c>
      <c r="N2975" s="32" t="str">
        <f t="shared" si="835"/>
        <v/>
      </c>
      <c r="P2975" s="307" t="str">
        <f t="shared" si="836"/>
        <v/>
      </c>
      <c r="Q2975" s="307" t="str">
        <f t="shared" si="830"/>
        <v/>
      </c>
      <c r="R2975" s="307" t="str">
        <f t="shared" si="837"/>
        <v/>
      </c>
      <c r="S2975" s="307" t="str">
        <f t="shared" si="838"/>
        <v/>
      </c>
      <c r="T2975" s="307" t="str">
        <f t="shared" si="839"/>
        <v/>
      </c>
      <c r="U2975" s="307" t="str">
        <f t="shared" si="831"/>
        <v/>
      </c>
      <c r="V2975" s="723"/>
      <c r="X2975" s="308" t="str">
        <f t="shared" si="840"/>
        <v/>
      </c>
      <c r="Y2975" s="309" t="str">
        <f t="shared" si="841"/>
        <v/>
      </c>
      <c r="Z2975" s="308" t="str">
        <f t="shared" si="832"/>
        <v/>
      </c>
      <c r="AA2975" s="308" t="b">
        <f t="shared" si="833"/>
        <v>1</v>
      </c>
      <c r="AB2975" s="308" t="str">
        <f t="shared" si="842"/>
        <v/>
      </c>
      <c r="AC2975" s="534" t="str">
        <f t="shared" si="843"/>
        <v/>
      </c>
      <c r="AD2975" s="752" t="str">
        <f t="shared" si="844"/>
        <v/>
      </c>
      <c r="AE2975" s="534" t="str">
        <f t="shared" si="845"/>
        <v/>
      </c>
      <c r="AF2975" s="752" t="str">
        <f t="shared" si="846"/>
        <v/>
      </c>
    </row>
    <row r="2976" spans="2:32" x14ac:dyDescent="0.25">
      <c r="B2976" s="721"/>
      <c r="C2976" s="531" t="str">
        <f>IFERROR(VLOOKUP(B2976,'מצבת ורישום גנים'!B:D,3,0),"")</f>
        <v/>
      </c>
      <c r="D2976" s="721"/>
      <c r="E2976" s="723"/>
      <c r="F2976" s="723"/>
      <c r="G2976" s="723"/>
      <c r="H2976" s="723"/>
      <c r="I2976" s="992" t="str">
        <f t="shared" si="847"/>
        <v/>
      </c>
      <c r="J2976" s="723"/>
      <c r="K2976" s="724"/>
      <c r="L2976" s="723"/>
      <c r="M2976" s="306" t="str">
        <f t="shared" si="834"/>
        <v/>
      </c>
      <c r="N2976" s="32" t="str">
        <f t="shared" si="835"/>
        <v/>
      </c>
      <c r="P2976" s="307" t="str">
        <f t="shared" si="836"/>
        <v/>
      </c>
      <c r="Q2976" s="307" t="str">
        <f t="shared" si="830"/>
        <v/>
      </c>
      <c r="R2976" s="307" t="str">
        <f t="shared" si="837"/>
        <v/>
      </c>
      <c r="S2976" s="307" t="str">
        <f t="shared" si="838"/>
        <v/>
      </c>
      <c r="T2976" s="307" t="str">
        <f t="shared" si="839"/>
        <v/>
      </c>
      <c r="U2976" s="307" t="str">
        <f t="shared" si="831"/>
        <v/>
      </c>
      <c r="V2976" s="723"/>
      <c r="X2976" s="308" t="str">
        <f t="shared" si="840"/>
        <v/>
      </c>
      <c r="Y2976" s="309" t="str">
        <f t="shared" si="841"/>
        <v/>
      </c>
      <c r="Z2976" s="308" t="str">
        <f t="shared" si="832"/>
        <v/>
      </c>
      <c r="AA2976" s="308" t="b">
        <f t="shared" si="833"/>
        <v>1</v>
      </c>
      <c r="AB2976" s="308" t="str">
        <f t="shared" si="842"/>
        <v/>
      </c>
      <c r="AC2976" s="534" t="str">
        <f t="shared" si="843"/>
        <v/>
      </c>
      <c r="AD2976" s="752" t="str">
        <f t="shared" si="844"/>
        <v/>
      </c>
      <c r="AE2976" s="534" t="str">
        <f t="shared" si="845"/>
        <v/>
      </c>
      <c r="AF2976" s="752" t="str">
        <f t="shared" si="846"/>
        <v/>
      </c>
    </row>
    <row r="2977" spans="2:32" x14ac:dyDescent="0.25">
      <c r="B2977" s="721"/>
      <c r="C2977" s="531" t="str">
        <f>IFERROR(VLOOKUP(B2977,'מצבת ורישום גנים'!B:D,3,0),"")</f>
        <v/>
      </c>
      <c r="D2977" s="721"/>
      <c r="E2977" s="723"/>
      <c r="F2977" s="723"/>
      <c r="G2977" s="723"/>
      <c r="H2977" s="723"/>
      <c r="I2977" s="992" t="str">
        <f t="shared" si="847"/>
        <v/>
      </c>
      <c r="J2977" s="723"/>
      <c r="K2977" s="724"/>
      <c r="L2977" s="723"/>
      <c r="M2977" s="306" t="str">
        <f t="shared" si="834"/>
        <v/>
      </c>
      <c r="N2977" s="32" t="str">
        <f t="shared" si="835"/>
        <v/>
      </c>
      <c r="P2977" s="307" t="str">
        <f t="shared" si="836"/>
        <v/>
      </c>
      <c r="Q2977" s="307" t="str">
        <f t="shared" si="830"/>
        <v/>
      </c>
      <c r="R2977" s="307" t="str">
        <f t="shared" si="837"/>
        <v/>
      </c>
      <c r="S2977" s="307" t="str">
        <f t="shared" si="838"/>
        <v/>
      </c>
      <c r="T2977" s="307" t="str">
        <f t="shared" si="839"/>
        <v/>
      </c>
      <c r="U2977" s="307" t="str">
        <f t="shared" si="831"/>
        <v/>
      </c>
      <c r="V2977" s="723"/>
      <c r="X2977" s="308" t="str">
        <f t="shared" si="840"/>
        <v/>
      </c>
      <c r="Y2977" s="309" t="str">
        <f t="shared" si="841"/>
        <v/>
      </c>
      <c r="Z2977" s="308" t="str">
        <f t="shared" si="832"/>
        <v/>
      </c>
      <c r="AA2977" s="308" t="b">
        <f t="shared" si="833"/>
        <v>1</v>
      </c>
      <c r="AB2977" s="308" t="str">
        <f t="shared" si="842"/>
        <v/>
      </c>
      <c r="AC2977" s="534" t="str">
        <f t="shared" si="843"/>
        <v/>
      </c>
      <c r="AD2977" s="752" t="str">
        <f t="shared" si="844"/>
        <v/>
      </c>
      <c r="AE2977" s="534" t="str">
        <f t="shared" si="845"/>
        <v/>
      </c>
      <c r="AF2977" s="752" t="str">
        <f t="shared" si="846"/>
        <v/>
      </c>
    </row>
    <row r="2978" spans="2:32" x14ac:dyDescent="0.25">
      <c r="B2978" s="721"/>
      <c r="C2978" s="531" t="str">
        <f>IFERROR(VLOOKUP(B2978,'מצבת ורישום גנים'!B:D,3,0),"")</f>
        <v/>
      </c>
      <c r="D2978" s="721"/>
      <c r="E2978" s="723"/>
      <c r="F2978" s="723"/>
      <c r="G2978" s="723"/>
      <c r="H2978" s="723"/>
      <c r="I2978" s="992" t="str">
        <f t="shared" si="847"/>
        <v/>
      </c>
      <c r="J2978" s="723"/>
      <c r="K2978" s="724"/>
      <c r="L2978" s="723"/>
      <c r="M2978" s="306" t="str">
        <f t="shared" si="834"/>
        <v/>
      </c>
      <c r="N2978" s="32" t="str">
        <f t="shared" si="835"/>
        <v/>
      </c>
      <c r="P2978" s="307" t="str">
        <f t="shared" si="836"/>
        <v/>
      </c>
      <c r="Q2978" s="307" t="str">
        <f t="shared" si="830"/>
        <v/>
      </c>
      <c r="R2978" s="307" t="str">
        <f t="shared" si="837"/>
        <v/>
      </c>
      <c r="S2978" s="307" t="str">
        <f t="shared" si="838"/>
        <v/>
      </c>
      <c r="T2978" s="307" t="str">
        <f t="shared" si="839"/>
        <v/>
      </c>
      <c r="U2978" s="307" t="str">
        <f t="shared" si="831"/>
        <v/>
      </c>
      <c r="V2978" s="723"/>
      <c r="X2978" s="308" t="str">
        <f t="shared" si="840"/>
        <v/>
      </c>
      <c r="Y2978" s="309" t="str">
        <f t="shared" si="841"/>
        <v/>
      </c>
      <c r="Z2978" s="308" t="str">
        <f t="shared" si="832"/>
        <v/>
      </c>
      <c r="AA2978" s="308" t="b">
        <f t="shared" si="833"/>
        <v>1</v>
      </c>
      <c r="AB2978" s="308" t="str">
        <f t="shared" si="842"/>
        <v/>
      </c>
      <c r="AC2978" s="534" t="str">
        <f t="shared" si="843"/>
        <v/>
      </c>
      <c r="AD2978" s="752" t="str">
        <f t="shared" si="844"/>
        <v/>
      </c>
      <c r="AE2978" s="534" t="str">
        <f t="shared" si="845"/>
        <v/>
      </c>
      <c r="AF2978" s="752" t="str">
        <f t="shared" si="846"/>
        <v/>
      </c>
    </row>
    <row r="2979" spans="2:32" x14ac:dyDescent="0.25">
      <c r="B2979" s="721"/>
      <c r="C2979" s="531" t="str">
        <f>IFERROR(VLOOKUP(B2979,'מצבת ורישום גנים'!B:D,3,0),"")</f>
        <v/>
      </c>
      <c r="D2979" s="721"/>
      <c r="E2979" s="723"/>
      <c r="F2979" s="723"/>
      <c r="G2979" s="723"/>
      <c r="H2979" s="723"/>
      <c r="I2979" s="992" t="str">
        <f t="shared" si="847"/>
        <v/>
      </c>
      <c r="J2979" s="723"/>
      <c r="K2979" s="724"/>
      <c r="L2979" s="723"/>
      <c r="M2979" s="306" t="str">
        <f t="shared" si="834"/>
        <v/>
      </c>
      <c r="N2979" s="32" t="str">
        <f t="shared" si="835"/>
        <v/>
      </c>
      <c r="P2979" s="307" t="str">
        <f t="shared" si="836"/>
        <v/>
      </c>
      <c r="Q2979" s="307" t="str">
        <f t="shared" si="830"/>
        <v/>
      </c>
      <c r="R2979" s="307" t="str">
        <f t="shared" si="837"/>
        <v/>
      </c>
      <c r="S2979" s="307" t="str">
        <f t="shared" si="838"/>
        <v/>
      </c>
      <c r="T2979" s="307" t="str">
        <f t="shared" si="839"/>
        <v/>
      </c>
      <c r="U2979" s="307" t="str">
        <f t="shared" si="831"/>
        <v/>
      </c>
      <c r="V2979" s="723"/>
      <c r="X2979" s="308" t="str">
        <f t="shared" si="840"/>
        <v/>
      </c>
      <c r="Y2979" s="309" t="str">
        <f t="shared" si="841"/>
        <v/>
      </c>
      <c r="Z2979" s="308" t="str">
        <f t="shared" si="832"/>
        <v/>
      </c>
      <c r="AA2979" s="308" t="b">
        <f t="shared" si="833"/>
        <v>1</v>
      </c>
      <c r="AB2979" s="308" t="str">
        <f t="shared" si="842"/>
        <v/>
      </c>
      <c r="AC2979" s="534" t="str">
        <f t="shared" si="843"/>
        <v/>
      </c>
      <c r="AD2979" s="752" t="str">
        <f t="shared" si="844"/>
        <v/>
      </c>
      <c r="AE2979" s="534" t="str">
        <f t="shared" si="845"/>
        <v/>
      </c>
      <c r="AF2979" s="752" t="str">
        <f t="shared" si="846"/>
        <v/>
      </c>
    </row>
    <row r="2980" spans="2:32" x14ac:dyDescent="0.25">
      <c r="B2980" s="721"/>
      <c r="C2980" s="531" t="str">
        <f>IFERROR(VLOOKUP(B2980,'מצבת ורישום גנים'!B:D,3,0),"")</f>
        <v/>
      </c>
      <c r="D2980" s="721"/>
      <c r="E2980" s="723"/>
      <c r="F2980" s="723"/>
      <c r="G2980" s="723"/>
      <c r="H2980" s="723"/>
      <c r="I2980" s="992" t="str">
        <f t="shared" si="847"/>
        <v/>
      </c>
      <c r="J2980" s="723"/>
      <c r="K2980" s="724"/>
      <c r="L2980" s="723"/>
      <c r="M2980" s="306" t="str">
        <f t="shared" si="834"/>
        <v/>
      </c>
      <c r="N2980" s="32" t="str">
        <f t="shared" si="835"/>
        <v/>
      </c>
      <c r="P2980" s="307" t="str">
        <f t="shared" si="836"/>
        <v/>
      </c>
      <c r="Q2980" s="307" t="str">
        <f t="shared" si="830"/>
        <v/>
      </c>
      <c r="R2980" s="307" t="str">
        <f t="shared" si="837"/>
        <v/>
      </c>
      <c r="S2980" s="307" t="str">
        <f t="shared" si="838"/>
        <v/>
      </c>
      <c r="T2980" s="307" t="str">
        <f t="shared" si="839"/>
        <v/>
      </c>
      <c r="U2980" s="307" t="str">
        <f t="shared" si="831"/>
        <v/>
      </c>
      <c r="V2980" s="723"/>
      <c r="X2980" s="308" t="str">
        <f t="shared" si="840"/>
        <v/>
      </c>
      <c r="Y2980" s="309" t="str">
        <f t="shared" si="841"/>
        <v/>
      </c>
      <c r="Z2980" s="308" t="str">
        <f t="shared" si="832"/>
        <v/>
      </c>
      <c r="AA2980" s="308" t="b">
        <f t="shared" si="833"/>
        <v>1</v>
      </c>
      <c r="AB2980" s="308" t="str">
        <f t="shared" si="842"/>
        <v/>
      </c>
      <c r="AC2980" s="534" t="str">
        <f t="shared" si="843"/>
        <v/>
      </c>
      <c r="AD2980" s="752" t="str">
        <f t="shared" si="844"/>
        <v/>
      </c>
      <c r="AE2980" s="534" t="str">
        <f t="shared" si="845"/>
        <v/>
      </c>
      <c r="AF2980" s="752" t="str">
        <f t="shared" si="846"/>
        <v/>
      </c>
    </row>
    <row r="2981" spans="2:32" x14ac:dyDescent="0.25">
      <c r="B2981" s="721"/>
      <c r="C2981" s="531" t="str">
        <f>IFERROR(VLOOKUP(B2981,'מצבת ורישום גנים'!B:D,3,0),"")</f>
        <v/>
      </c>
      <c r="D2981" s="721"/>
      <c r="E2981" s="723"/>
      <c r="F2981" s="723"/>
      <c r="G2981" s="723"/>
      <c r="H2981" s="723"/>
      <c r="I2981" s="992" t="str">
        <f t="shared" si="847"/>
        <v/>
      </c>
      <c r="J2981" s="723"/>
      <c r="K2981" s="724"/>
      <c r="L2981" s="723"/>
      <c r="M2981" s="306" t="str">
        <f t="shared" si="834"/>
        <v/>
      </c>
      <c r="N2981" s="32" t="str">
        <f t="shared" si="835"/>
        <v/>
      </c>
      <c r="P2981" s="307" t="str">
        <f t="shared" si="836"/>
        <v/>
      </c>
      <c r="Q2981" s="307" t="str">
        <f t="shared" si="830"/>
        <v/>
      </c>
      <c r="R2981" s="307" t="str">
        <f t="shared" si="837"/>
        <v/>
      </c>
      <c r="S2981" s="307" t="str">
        <f t="shared" si="838"/>
        <v/>
      </c>
      <c r="T2981" s="307" t="str">
        <f t="shared" si="839"/>
        <v/>
      </c>
      <c r="U2981" s="307" t="str">
        <f t="shared" si="831"/>
        <v/>
      </c>
      <c r="V2981" s="723"/>
      <c r="X2981" s="308" t="str">
        <f t="shared" si="840"/>
        <v/>
      </c>
      <c r="Y2981" s="309" t="str">
        <f t="shared" si="841"/>
        <v/>
      </c>
      <c r="Z2981" s="308" t="str">
        <f t="shared" si="832"/>
        <v/>
      </c>
      <c r="AA2981" s="308" t="b">
        <f t="shared" si="833"/>
        <v>1</v>
      </c>
      <c r="AB2981" s="308" t="str">
        <f t="shared" si="842"/>
        <v/>
      </c>
      <c r="AC2981" s="534" t="str">
        <f t="shared" si="843"/>
        <v/>
      </c>
      <c r="AD2981" s="752" t="str">
        <f t="shared" si="844"/>
        <v/>
      </c>
      <c r="AE2981" s="534" t="str">
        <f t="shared" si="845"/>
        <v/>
      </c>
      <c r="AF2981" s="752" t="str">
        <f t="shared" si="846"/>
        <v/>
      </c>
    </row>
    <row r="2982" spans="2:32" x14ac:dyDescent="0.25">
      <c r="B2982" s="721"/>
      <c r="C2982" s="531" t="str">
        <f>IFERROR(VLOOKUP(B2982,'מצבת ורישום גנים'!B:D,3,0),"")</f>
        <v/>
      </c>
      <c r="D2982" s="721"/>
      <c r="E2982" s="723"/>
      <c r="F2982" s="723"/>
      <c r="G2982" s="723"/>
      <c r="H2982" s="723"/>
      <c r="I2982" s="992" t="str">
        <f t="shared" si="847"/>
        <v/>
      </c>
      <c r="J2982" s="723"/>
      <c r="K2982" s="724"/>
      <c r="L2982" s="723"/>
      <c r="M2982" s="306" t="str">
        <f t="shared" si="834"/>
        <v/>
      </c>
      <c r="N2982" s="32" t="str">
        <f t="shared" si="835"/>
        <v/>
      </c>
      <c r="P2982" s="307" t="str">
        <f t="shared" si="836"/>
        <v/>
      </c>
      <c r="Q2982" s="307" t="str">
        <f t="shared" si="830"/>
        <v/>
      </c>
      <c r="R2982" s="307" t="str">
        <f t="shared" si="837"/>
        <v/>
      </c>
      <c r="S2982" s="307" t="str">
        <f t="shared" si="838"/>
        <v/>
      </c>
      <c r="T2982" s="307" t="str">
        <f t="shared" si="839"/>
        <v/>
      </c>
      <c r="U2982" s="307" t="str">
        <f t="shared" si="831"/>
        <v/>
      </c>
      <c r="V2982" s="723"/>
      <c r="X2982" s="308" t="str">
        <f t="shared" si="840"/>
        <v/>
      </c>
      <c r="Y2982" s="309" t="str">
        <f t="shared" si="841"/>
        <v/>
      </c>
      <c r="Z2982" s="308" t="str">
        <f t="shared" si="832"/>
        <v/>
      </c>
      <c r="AA2982" s="308" t="b">
        <f t="shared" si="833"/>
        <v>1</v>
      </c>
      <c r="AB2982" s="308" t="str">
        <f t="shared" si="842"/>
        <v/>
      </c>
      <c r="AC2982" s="534" t="str">
        <f t="shared" si="843"/>
        <v/>
      </c>
      <c r="AD2982" s="752" t="str">
        <f t="shared" si="844"/>
        <v/>
      </c>
      <c r="AE2982" s="534" t="str">
        <f t="shared" si="845"/>
        <v/>
      </c>
      <c r="AF2982" s="752" t="str">
        <f t="shared" si="846"/>
        <v/>
      </c>
    </row>
    <row r="2983" spans="2:32" x14ac:dyDescent="0.25">
      <c r="B2983" s="721"/>
      <c r="C2983" s="531" t="str">
        <f>IFERROR(VLOOKUP(B2983,'מצבת ורישום גנים'!B:D,3,0),"")</f>
        <v/>
      </c>
      <c r="D2983" s="721"/>
      <c r="E2983" s="723"/>
      <c r="F2983" s="723"/>
      <c r="G2983" s="723"/>
      <c r="H2983" s="723"/>
      <c r="I2983" s="992" t="str">
        <f t="shared" si="847"/>
        <v/>
      </c>
      <c r="J2983" s="723"/>
      <c r="K2983" s="724"/>
      <c r="L2983" s="723"/>
      <c r="M2983" s="306" t="str">
        <f t="shared" si="834"/>
        <v/>
      </c>
      <c r="N2983" s="32" t="str">
        <f t="shared" si="835"/>
        <v/>
      </c>
      <c r="P2983" s="307" t="str">
        <f t="shared" si="836"/>
        <v/>
      </c>
      <c r="Q2983" s="307" t="str">
        <f t="shared" si="830"/>
        <v/>
      </c>
      <c r="R2983" s="307" t="str">
        <f t="shared" si="837"/>
        <v/>
      </c>
      <c r="S2983" s="307" t="str">
        <f t="shared" si="838"/>
        <v/>
      </c>
      <c r="T2983" s="307" t="str">
        <f t="shared" si="839"/>
        <v/>
      </c>
      <c r="U2983" s="307" t="str">
        <f t="shared" si="831"/>
        <v/>
      </c>
      <c r="V2983" s="723"/>
      <c r="X2983" s="308" t="str">
        <f t="shared" si="840"/>
        <v/>
      </c>
      <c r="Y2983" s="309" t="str">
        <f t="shared" si="841"/>
        <v/>
      </c>
      <c r="Z2983" s="308" t="str">
        <f t="shared" si="832"/>
        <v/>
      </c>
      <c r="AA2983" s="308" t="b">
        <f t="shared" si="833"/>
        <v>1</v>
      </c>
      <c r="AB2983" s="308" t="str">
        <f t="shared" si="842"/>
        <v/>
      </c>
      <c r="AC2983" s="534" t="str">
        <f t="shared" si="843"/>
        <v/>
      </c>
      <c r="AD2983" s="752" t="str">
        <f t="shared" si="844"/>
        <v/>
      </c>
      <c r="AE2983" s="534" t="str">
        <f t="shared" si="845"/>
        <v/>
      </c>
      <c r="AF2983" s="752" t="str">
        <f t="shared" si="846"/>
        <v/>
      </c>
    </row>
    <row r="2984" spans="2:32" x14ac:dyDescent="0.25">
      <c r="B2984" s="721"/>
      <c r="C2984" s="531" t="str">
        <f>IFERROR(VLOOKUP(B2984,'מצבת ורישום גנים'!B:D,3,0),"")</f>
        <v/>
      </c>
      <c r="D2984" s="721"/>
      <c r="E2984" s="723"/>
      <c r="F2984" s="723"/>
      <c r="G2984" s="723"/>
      <c r="H2984" s="723"/>
      <c r="I2984" s="992" t="str">
        <f t="shared" si="847"/>
        <v/>
      </c>
      <c r="J2984" s="723"/>
      <c r="K2984" s="724"/>
      <c r="L2984" s="723"/>
      <c r="M2984" s="306" t="str">
        <f t="shared" si="834"/>
        <v/>
      </c>
      <c r="N2984" s="32" t="str">
        <f t="shared" si="835"/>
        <v/>
      </c>
      <c r="P2984" s="307" t="str">
        <f t="shared" si="836"/>
        <v/>
      </c>
      <c r="Q2984" s="307" t="str">
        <f t="shared" si="830"/>
        <v/>
      </c>
      <c r="R2984" s="307" t="str">
        <f t="shared" si="837"/>
        <v/>
      </c>
      <c r="S2984" s="307" t="str">
        <f t="shared" si="838"/>
        <v/>
      </c>
      <c r="T2984" s="307" t="str">
        <f t="shared" si="839"/>
        <v/>
      </c>
      <c r="U2984" s="307" t="str">
        <f t="shared" si="831"/>
        <v/>
      </c>
      <c r="V2984" s="723"/>
      <c r="X2984" s="308" t="str">
        <f t="shared" si="840"/>
        <v/>
      </c>
      <c r="Y2984" s="309" t="str">
        <f t="shared" si="841"/>
        <v/>
      </c>
      <c r="Z2984" s="308" t="str">
        <f t="shared" si="832"/>
        <v/>
      </c>
      <c r="AA2984" s="308" t="b">
        <f t="shared" si="833"/>
        <v>1</v>
      </c>
      <c r="AB2984" s="308" t="str">
        <f t="shared" si="842"/>
        <v/>
      </c>
      <c r="AC2984" s="534" t="str">
        <f t="shared" si="843"/>
        <v/>
      </c>
      <c r="AD2984" s="752" t="str">
        <f t="shared" si="844"/>
        <v/>
      </c>
      <c r="AE2984" s="534" t="str">
        <f t="shared" si="845"/>
        <v/>
      </c>
      <c r="AF2984" s="752" t="str">
        <f t="shared" si="846"/>
        <v/>
      </c>
    </row>
    <row r="2985" spans="2:32" x14ac:dyDescent="0.25">
      <c r="B2985" s="721"/>
      <c r="C2985" s="531" t="str">
        <f>IFERROR(VLOOKUP(B2985,'מצבת ורישום גנים'!B:D,3,0),"")</f>
        <v/>
      </c>
      <c r="D2985" s="721"/>
      <c r="E2985" s="723"/>
      <c r="F2985" s="723"/>
      <c r="G2985" s="723"/>
      <c r="H2985" s="723"/>
      <c r="I2985" s="992" t="str">
        <f t="shared" si="847"/>
        <v/>
      </c>
      <c r="J2985" s="723"/>
      <c r="K2985" s="724"/>
      <c r="L2985" s="723"/>
      <c r="M2985" s="306" t="str">
        <f t="shared" si="834"/>
        <v/>
      </c>
      <c r="N2985" s="32" t="str">
        <f t="shared" si="835"/>
        <v/>
      </c>
      <c r="P2985" s="307" t="str">
        <f t="shared" si="836"/>
        <v/>
      </c>
      <c r="Q2985" s="307" t="str">
        <f t="shared" si="830"/>
        <v/>
      </c>
      <c r="R2985" s="307" t="str">
        <f t="shared" si="837"/>
        <v/>
      </c>
      <c r="S2985" s="307" t="str">
        <f t="shared" si="838"/>
        <v/>
      </c>
      <c r="T2985" s="307" t="str">
        <f t="shared" si="839"/>
        <v/>
      </c>
      <c r="U2985" s="307" t="str">
        <f t="shared" si="831"/>
        <v/>
      </c>
      <c r="V2985" s="723"/>
      <c r="X2985" s="308" t="str">
        <f t="shared" si="840"/>
        <v/>
      </c>
      <c r="Y2985" s="309" t="str">
        <f t="shared" si="841"/>
        <v/>
      </c>
      <c r="Z2985" s="308" t="str">
        <f t="shared" si="832"/>
        <v/>
      </c>
      <c r="AA2985" s="308" t="b">
        <f t="shared" si="833"/>
        <v>1</v>
      </c>
      <c r="AB2985" s="308" t="str">
        <f t="shared" si="842"/>
        <v/>
      </c>
      <c r="AC2985" s="534" t="str">
        <f t="shared" si="843"/>
        <v/>
      </c>
      <c r="AD2985" s="752" t="str">
        <f t="shared" si="844"/>
        <v/>
      </c>
      <c r="AE2985" s="534" t="str">
        <f t="shared" si="845"/>
        <v/>
      </c>
      <c r="AF2985" s="752" t="str">
        <f t="shared" si="846"/>
        <v/>
      </c>
    </row>
    <row r="2986" spans="2:32" x14ac:dyDescent="0.25">
      <c r="B2986" s="721"/>
      <c r="C2986" s="531" t="str">
        <f>IFERROR(VLOOKUP(B2986,'מצבת ורישום גנים'!B:D,3,0),"")</f>
        <v/>
      </c>
      <c r="D2986" s="721"/>
      <c r="E2986" s="723"/>
      <c r="F2986" s="723"/>
      <c r="G2986" s="723"/>
      <c r="H2986" s="723"/>
      <c r="I2986" s="992" t="str">
        <f t="shared" si="847"/>
        <v/>
      </c>
      <c r="J2986" s="723"/>
      <c r="K2986" s="724"/>
      <c r="L2986" s="723"/>
      <c r="M2986" s="306" t="str">
        <f t="shared" si="834"/>
        <v/>
      </c>
      <c r="N2986" s="32" t="str">
        <f t="shared" si="835"/>
        <v/>
      </c>
      <c r="P2986" s="307" t="str">
        <f t="shared" si="836"/>
        <v/>
      </c>
      <c r="Q2986" s="307" t="str">
        <f t="shared" si="830"/>
        <v/>
      </c>
      <c r="R2986" s="307" t="str">
        <f t="shared" si="837"/>
        <v/>
      </c>
      <c r="S2986" s="307" t="str">
        <f t="shared" si="838"/>
        <v/>
      </c>
      <c r="T2986" s="307" t="str">
        <f t="shared" si="839"/>
        <v/>
      </c>
      <c r="U2986" s="307" t="str">
        <f t="shared" si="831"/>
        <v/>
      </c>
      <c r="V2986" s="723"/>
      <c r="X2986" s="308" t="str">
        <f t="shared" si="840"/>
        <v/>
      </c>
      <c r="Y2986" s="309" t="str">
        <f t="shared" si="841"/>
        <v/>
      </c>
      <c r="Z2986" s="308" t="str">
        <f t="shared" si="832"/>
        <v/>
      </c>
      <c r="AA2986" s="308" t="b">
        <f t="shared" si="833"/>
        <v>1</v>
      </c>
      <c r="AB2986" s="308" t="str">
        <f t="shared" si="842"/>
        <v/>
      </c>
      <c r="AC2986" s="534" t="str">
        <f t="shared" si="843"/>
        <v/>
      </c>
      <c r="AD2986" s="752" t="str">
        <f t="shared" si="844"/>
        <v/>
      </c>
      <c r="AE2986" s="534" t="str">
        <f t="shared" si="845"/>
        <v/>
      </c>
      <c r="AF2986" s="752" t="str">
        <f t="shared" si="846"/>
        <v/>
      </c>
    </row>
    <row r="2987" spans="2:32" x14ac:dyDescent="0.25">
      <c r="B2987" s="721"/>
      <c r="C2987" s="531" t="str">
        <f>IFERROR(VLOOKUP(B2987,'מצבת ורישום גנים'!B:D,3,0),"")</f>
        <v/>
      </c>
      <c r="D2987" s="721"/>
      <c r="E2987" s="723"/>
      <c r="F2987" s="723"/>
      <c r="G2987" s="723"/>
      <c r="H2987" s="723"/>
      <c r="I2987" s="992" t="str">
        <f t="shared" si="847"/>
        <v/>
      </c>
      <c r="J2987" s="723"/>
      <c r="K2987" s="724"/>
      <c r="L2987" s="723"/>
      <c r="M2987" s="306" t="str">
        <f t="shared" si="834"/>
        <v/>
      </c>
      <c r="N2987" s="32" t="str">
        <f t="shared" si="835"/>
        <v/>
      </c>
      <c r="P2987" s="307" t="str">
        <f t="shared" si="836"/>
        <v/>
      </c>
      <c r="Q2987" s="307" t="str">
        <f t="shared" si="830"/>
        <v/>
      </c>
      <c r="R2987" s="307" t="str">
        <f t="shared" si="837"/>
        <v/>
      </c>
      <c r="S2987" s="307" t="str">
        <f t="shared" si="838"/>
        <v/>
      </c>
      <c r="T2987" s="307" t="str">
        <f t="shared" si="839"/>
        <v/>
      </c>
      <c r="U2987" s="307" t="str">
        <f t="shared" si="831"/>
        <v/>
      </c>
      <c r="V2987" s="723"/>
      <c r="X2987" s="308" t="str">
        <f t="shared" si="840"/>
        <v/>
      </c>
      <c r="Y2987" s="309" t="str">
        <f t="shared" si="841"/>
        <v/>
      </c>
      <c r="Z2987" s="308" t="str">
        <f t="shared" si="832"/>
        <v/>
      </c>
      <c r="AA2987" s="308" t="b">
        <f t="shared" si="833"/>
        <v>1</v>
      </c>
      <c r="AB2987" s="308" t="str">
        <f t="shared" si="842"/>
        <v/>
      </c>
      <c r="AC2987" s="534" t="str">
        <f t="shared" si="843"/>
        <v/>
      </c>
      <c r="AD2987" s="752" t="str">
        <f t="shared" si="844"/>
        <v/>
      </c>
      <c r="AE2987" s="534" t="str">
        <f t="shared" si="845"/>
        <v/>
      </c>
      <c r="AF2987" s="752" t="str">
        <f t="shared" si="846"/>
        <v/>
      </c>
    </row>
    <row r="2988" spans="2:32" x14ac:dyDescent="0.25">
      <c r="B2988" s="721"/>
      <c r="C2988" s="531" t="str">
        <f>IFERROR(VLOOKUP(B2988,'מצבת ורישום גנים'!B:D,3,0),"")</f>
        <v/>
      </c>
      <c r="D2988" s="721"/>
      <c r="E2988" s="723"/>
      <c r="F2988" s="723"/>
      <c r="G2988" s="723"/>
      <c r="H2988" s="723"/>
      <c r="I2988" s="992" t="str">
        <f t="shared" si="847"/>
        <v/>
      </c>
      <c r="J2988" s="723"/>
      <c r="K2988" s="724"/>
      <c r="L2988" s="723"/>
      <c r="M2988" s="306" t="str">
        <f t="shared" si="834"/>
        <v/>
      </c>
      <c r="N2988" s="32" t="str">
        <f t="shared" si="835"/>
        <v/>
      </c>
      <c r="P2988" s="307" t="str">
        <f t="shared" si="836"/>
        <v/>
      </c>
      <c r="Q2988" s="307" t="str">
        <f t="shared" si="830"/>
        <v/>
      </c>
      <c r="R2988" s="307" t="str">
        <f t="shared" si="837"/>
        <v/>
      </c>
      <c r="S2988" s="307" t="str">
        <f t="shared" si="838"/>
        <v/>
      </c>
      <c r="T2988" s="307" t="str">
        <f t="shared" si="839"/>
        <v/>
      </c>
      <c r="U2988" s="307" t="str">
        <f t="shared" si="831"/>
        <v/>
      </c>
      <c r="V2988" s="723"/>
      <c r="X2988" s="308" t="str">
        <f t="shared" si="840"/>
        <v/>
      </c>
      <c r="Y2988" s="309" t="str">
        <f t="shared" si="841"/>
        <v/>
      </c>
      <c r="Z2988" s="308" t="str">
        <f t="shared" si="832"/>
        <v/>
      </c>
      <c r="AA2988" s="308" t="b">
        <f t="shared" si="833"/>
        <v>1</v>
      </c>
      <c r="AB2988" s="308" t="str">
        <f t="shared" si="842"/>
        <v/>
      </c>
      <c r="AC2988" s="534" t="str">
        <f t="shared" si="843"/>
        <v/>
      </c>
      <c r="AD2988" s="752" t="str">
        <f t="shared" si="844"/>
        <v/>
      </c>
      <c r="AE2988" s="534" t="str">
        <f t="shared" si="845"/>
        <v/>
      </c>
      <c r="AF2988" s="752" t="str">
        <f t="shared" si="846"/>
        <v/>
      </c>
    </row>
    <row r="2989" spans="2:32" x14ac:dyDescent="0.25">
      <c r="B2989" s="721"/>
      <c r="C2989" s="531" t="str">
        <f>IFERROR(VLOOKUP(B2989,'מצבת ורישום גנים'!B:D,3,0),"")</f>
        <v/>
      </c>
      <c r="D2989" s="721"/>
      <c r="E2989" s="723"/>
      <c r="F2989" s="723"/>
      <c r="G2989" s="723"/>
      <c r="H2989" s="723"/>
      <c r="I2989" s="992" t="str">
        <f t="shared" si="847"/>
        <v/>
      </c>
      <c r="J2989" s="723"/>
      <c r="K2989" s="724"/>
      <c r="L2989" s="723"/>
      <c r="M2989" s="306" t="str">
        <f t="shared" si="834"/>
        <v/>
      </c>
      <c r="N2989" s="32" t="str">
        <f t="shared" si="835"/>
        <v/>
      </c>
      <c r="P2989" s="307" t="str">
        <f t="shared" si="836"/>
        <v/>
      </c>
      <c r="Q2989" s="307" t="str">
        <f t="shared" si="830"/>
        <v/>
      </c>
      <c r="R2989" s="307" t="str">
        <f t="shared" si="837"/>
        <v/>
      </c>
      <c r="S2989" s="307" t="str">
        <f t="shared" si="838"/>
        <v/>
      </c>
      <c r="T2989" s="307" t="str">
        <f t="shared" si="839"/>
        <v/>
      </c>
      <c r="U2989" s="307" t="str">
        <f t="shared" si="831"/>
        <v/>
      </c>
      <c r="V2989" s="723"/>
      <c r="X2989" s="308" t="str">
        <f t="shared" si="840"/>
        <v/>
      </c>
      <c r="Y2989" s="309" t="str">
        <f t="shared" si="841"/>
        <v/>
      </c>
      <c r="Z2989" s="308" t="str">
        <f t="shared" si="832"/>
        <v/>
      </c>
      <c r="AA2989" s="308" t="b">
        <f t="shared" si="833"/>
        <v>1</v>
      </c>
      <c r="AB2989" s="308" t="str">
        <f t="shared" si="842"/>
        <v/>
      </c>
      <c r="AC2989" s="534" t="str">
        <f t="shared" si="843"/>
        <v/>
      </c>
      <c r="AD2989" s="752" t="str">
        <f t="shared" si="844"/>
        <v/>
      </c>
      <c r="AE2989" s="534" t="str">
        <f t="shared" si="845"/>
        <v/>
      </c>
      <c r="AF2989" s="752" t="str">
        <f t="shared" si="846"/>
        <v/>
      </c>
    </row>
    <row r="2990" spans="2:32" x14ac:dyDescent="0.25">
      <c r="B2990" s="721"/>
      <c r="C2990" s="531" t="str">
        <f>IFERROR(VLOOKUP(B2990,'מצבת ורישום גנים'!B:D,3,0),"")</f>
        <v/>
      </c>
      <c r="D2990" s="721"/>
      <c r="E2990" s="723"/>
      <c r="F2990" s="723"/>
      <c r="G2990" s="723"/>
      <c r="H2990" s="723"/>
      <c r="I2990" s="992" t="str">
        <f t="shared" si="847"/>
        <v/>
      </c>
      <c r="J2990" s="723"/>
      <c r="K2990" s="724"/>
      <c r="L2990" s="723"/>
      <c r="M2990" s="306" t="str">
        <f t="shared" si="834"/>
        <v/>
      </c>
      <c r="N2990" s="32" t="str">
        <f t="shared" si="835"/>
        <v/>
      </c>
      <c r="P2990" s="307" t="str">
        <f t="shared" si="836"/>
        <v/>
      </c>
      <c r="Q2990" s="307" t="str">
        <f t="shared" si="830"/>
        <v/>
      </c>
      <c r="R2990" s="307" t="str">
        <f t="shared" si="837"/>
        <v/>
      </c>
      <c r="S2990" s="307" t="str">
        <f t="shared" si="838"/>
        <v/>
      </c>
      <c r="T2990" s="307" t="str">
        <f t="shared" si="839"/>
        <v/>
      </c>
      <c r="U2990" s="307" t="str">
        <f t="shared" si="831"/>
        <v/>
      </c>
      <c r="V2990" s="723"/>
      <c r="X2990" s="308" t="str">
        <f t="shared" si="840"/>
        <v/>
      </c>
      <c r="Y2990" s="309" t="str">
        <f t="shared" si="841"/>
        <v/>
      </c>
      <c r="Z2990" s="308" t="str">
        <f t="shared" si="832"/>
        <v/>
      </c>
      <c r="AA2990" s="308" t="b">
        <f t="shared" si="833"/>
        <v>1</v>
      </c>
      <c r="AB2990" s="308" t="str">
        <f t="shared" si="842"/>
        <v/>
      </c>
      <c r="AC2990" s="534" t="str">
        <f t="shared" si="843"/>
        <v/>
      </c>
      <c r="AD2990" s="752" t="str">
        <f t="shared" si="844"/>
        <v/>
      </c>
      <c r="AE2990" s="534" t="str">
        <f t="shared" si="845"/>
        <v/>
      </c>
      <c r="AF2990" s="752" t="str">
        <f t="shared" si="846"/>
        <v/>
      </c>
    </row>
    <row r="2991" spans="2:32" x14ac:dyDescent="0.25">
      <c r="B2991" s="721"/>
      <c r="C2991" s="531" t="str">
        <f>IFERROR(VLOOKUP(B2991,'מצבת ורישום גנים'!B:D,3,0),"")</f>
        <v/>
      </c>
      <c r="D2991" s="721"/>
      <c r="E2991" s="723"/>
      <c r="F2991" s="723"/>
      <c r="G2991" s="723"/>
      <c r="H2991" s="723"/>
      <c r="I2991" s="992" t="str">
        <f t="shared" si="847"/>
        <v/>
      </c>
      <c r="J2991" s="723"/>
      <c r="K2991" s="724"/>
      <c r="L2991" s="723"/>
      <c r="M2991" s="306" t="str">
        <f t="shared" si="834"/>
        <v/>
      </c>
      <c r="N2991" s="32" t="str">
        <f t="shared" si="835"/>
        <v/>
      </c>
      <c r="P2991" s="307" t="str">
        <f t="shared" si="836"/>
        <v/>
      </c>
      <c r="Q2991" s="307" t="str">
        <f t="shared" si="830"/>
        <v/>
      </c>
      <c r="R2991" s="307" t="str">
        <f t="shared" si="837"/>
        <v/>
      </c>
      <c r="S2991" s="307" t="str">
        <f t="shared" si="838"/>
        <v/>
      </c>
      <c r="T2991" s="307" t="str">
        <f t="shared" si="839"/>
        <v/>
      </c>
      <c r="U2991" s="307" t="str">
        <f t="shared" si="831"/>
        <v/>
      </c>
      <c r="V2991" s="723"/>
      <c r="X2991" s="308" t="str">
        <f t="shared" si="840"/>
        <v/>
      </c>
      <c r="Y2991" s="309" t="str">
        <f t="shared" si="841"/>
        <v/>
      </c>
      <c r="Z2991" s="308" t="str">
        <f t="shared" si="832"/>
        <v/>
      </c>
      <c r="AA2991" s="308" t="b">
        <f t="shared" si="833"/>
        <v>1</v>
      </c>
      <c r="AB2991" s="308" t="str">
        <f t="shared" si="842"/>
        <v/>
      </c>
      <c r="AC2991" s="534" t="str">
        <f t="shared" si="843"/>
        <v/>
      </c>
      <c r="AD2991" s="752" t="str">
        <f t="shared" si="844"/>
        <v/>
      </c>
      <c r="AE2991" s="534" t="str">
        <f t="shared" si="845"/>
        <v/>
      </c>
      <c r="AF2991" s="752" t="str">
        <f t="shared" si="846"/>
        <v/>
      </c>
    </row>
    <row r="2992" spans="2:32" x14ac:dyDescent="0.25">
      <c r="B2992" s="721"/>
      <c r="C2992" s="531" t="str">
        <f>IFERROR(VLOOKUP(B2992,'מצבת ורישום גנים'!B:D,3,0),"")</f>
        <v/>
      </c>
      <c r="D2992" s="721"/>
      <c r="E2992" s="723"/>
      <c r="F2992" s="723"/>
      <c r="G2992" s="723"/>
      <c r="H2992" s="723"/>
      <c r="I2992" s="992" t="str">
        <f t="shared" si="847"/>
        <v/>
      </c>
      <c r="J2992" s="723"/>
      <c r="K2992" s="724"/>
      <c r="L2992" s="723"/>
      <c r="M2992" s="306" t="str">
        <f t="shared" si="834"/>
        <v/>
      </c>
      <c r="N2992" s="32" t="str">
        <f t="shared" si="835"/>
        <v/>
      </c>
      <c r="P2992" s="307" t="str">
        <f t="shared" si="836"/>
        <v/>
      </c>
      <c r="Q2992" s="307" t="str">
        <f t="shared" si="830"/>
        <v/>
      </c>
      <c r="R2992" s="307" t="str">
        <f t="shared" si="837"/>
        <v/>
      </c>
      <c r="S2992" s="307" t="str">
        <f t="shared" si="838"/>
        <v/>
      </c>
      <c r="T2992" s="307" t="str">
        <f t="shared" si="839"/>
        <v/>
      </c>
      <c r="U2992" s="307" t="str">
        <f t="shared" si="831"/>
        <v/>
      </c>
      <c r="V2992" s="723"/>
      <c r="X2992" s="308" t="str">
        <f t="shared" si="840"/>
        <v/>
      </c>
      <c r="Y2992" s="309" t="str">
        <f t="shared" si="841"/>
        <v/>
      </c>
      <c r="Z2992" s="308" t="str">
        <f t="shared" si="832"/>
        <v/>
      </c>
      <c r="AA2992" s="308" t="b">
        <f t="shared" si="833"/>
        <v>1</v>
      </c>
      <c r="AB2992" s="308" t="str">
        <f t="shared" si="842"/>
        <v/>
      </c>
      <c r="AC2992" s="534" t="str">
        <f t="shared" si="843"/>
        <v/>
      </c>
      <c r="AD2992" s="752" t="str">
        <f t="shared" si="844"/>
        <v/>
      </c>
      <c r="AE2992" s="534" t="str">
        <f t="shared" si="845"/>
        <v/>
      </c>
      <c r="AF2992" s="752" t="str">
        <f t="shared" si="846"/>
        <v/>
      </c>
    </row>
    <row r="2993" spans="2:32" x14ac:dyDescent="0.25">
      <c r="B2993" s="721"/>
      <c r="C2993" s="531" t="str">
        <f>IFERROR(VLOOKUP(B2993,'מצבת ורישום גנים'!B:D,3,0),"")</f>
        <v/>
      </c>
      <c r="D2993" s="721"/>
      <c r="E2993" s="723"/>
      <c r="F2993" s="723"/>
      <c r="G2993" s="723"/>
      <c r="H2993" s="723"/>
      <c r="I2993" s="992" t="str">
        <f t="shared" si="847"/>
        <v/>
      </c>
      <c r="J2993" s="723"/>
      <c r="K2993" s="724"/>
      <c r="L2993" s="723"/>
      <c r="M2993" s="306" t="str">
        <f t="shared" si="834"/>
        <v/>
      </c>
      <c r="N2993" s="32" t="str">
        <f t="shared" si="835"/>
        <v/>
      </c>
      <c r="P2993" s="307" t="str">
        <f t="shared" si="836"/>
        <v/>
      </c>
      <c r="Q2993" s="307" t="str">
        <f t="shared" si="830"/>
        <v/>
      </c>
      <c r="R2993" s="307" t="str">
        <f t="shared" si="837"/>
        <v/>
      </c>
      <c r="S2993" s="307" t="str">
        <f t="shared" si="838"/>
        <v/>
      </c>
      <c r="T2993" s="307" t="str">
        <f t="shared" si="839"/>
        <v/>
      </c>
      <c r="U2993" s="307" t="str">
        <f t="shared" si="831"/>
        <v/>
      </c>
      <c r="V2993" s="723"/>
      <c r="X2993" s="308" t="str">
        <f t="shared" si="840"/>
        <v/>
      </c>
      <c r="Y2993" s="309" t="str">
        <f t="shared" si="841"/>
        <v/>
      </c>
      <c r="Z2993" s="308" t="str">
        <f t="shared" si="832"/>
        <v/>
      </c>
      <c r="AA2993" s="308" t="b">
        <f t="shared" si="833"/>
        <v>1</v>
      </c>
      <c r="AB2993" s="308" t="str">
        <f t="shared" si="842"/>
        <v/>
      </c>
      <c r="AC2993" s="534" t="str">
        <f t="shared" si="843"/>
        <v/>
      </c>
      <c r="AD2993" s="752" t="str">
        <f t="shared" si="844"/>
        <v/>
      </c>
      <c r="AE2993" s="534" t="str">
        <f t="shared" si="845"/>
        <v/>
      </c>
      <c r="AF2993" s="752" t="str">
        <f t="shared" si="846"/>
        <v/>
      </c>
    </row>
    <row r="2994" spans="2:32" x14ac:dyDescent="0.25">
      <c r="B2994" s="721"/>
      <c r="C2994" s="531" t="str">
        <f>IFERROR(VLOOKUP(B2994,'מצבת ורישום גנים'!B:D,3,0),"")</f>
        <v/>
      </c>
      <c r="D2994" s="721"/>
      <c r="E2994" s="723"/>
      <c r="F2994" s="723"/>
      <c r="G2994" s="723"/>
      <c r="H2994" s="723"/>
      <c r="I2994" s="992" t="str">
        <f t="shared" si="847"/>
        <v/>
      </c>
      <c r="J2994" s="723"/>
      <c r="K2994" s="724"/>
      <c r="L2994" s="723"/>
      <c r="M2994" s="306" t="str">
        <f t="shared" si="834"/>
        <v/>
      </c>
      <c r="N2994" s="32" t="str">
        <f t="shared" si="835"/>
        <v/>
      </c>
      <c r="P2994" s="307" t="str">
        <f t="shared" si="836"/>
        <v/>
      </c>
      <c r="Q2994" s="307" t="str">
        <f t="shared" si="830"/>
        <v/>
      </c>
      <c r="R2994" s="307" t="str">
        <f t="shared" si="837"/>
        <v/>
      </c>
      <c r="S2994" s="307" t="str">
        <f t="shared" si="838"/>
        <v/>
      </c>
      <c r="T2994" s="307" t="str">
        <f t="shared" si="839"/>
        <v/>
      </c>
      <c r="U2994" s="307" t="str">
        <f t="shared" si="831"/>
        <v/>
      </c>
      <c r="V2994" s="723"/>
      <c r="X2994" s="308" t="str">
        <f t="shared" si="840"/>
        <v/>
      </c>
      <c r="Y2994" s="309" t="str">
        <f t="shared" si="841"/>
        <v/>
      </c>
      <c r="Z2994" s="308" t="str">
        <f t="shared" si="832"/>
        <v/>
      </c>
      <c r="AA2994" s="308" t="b">
        <f t="shared" si="833"/>
        <v>1</v>
      </c>
      <c r="AB2994" s="308" t="str">
        <f t="shared" si="842"/>
        <v/>
      </c>
      <c r="AC2994" s="534" t="str">
        <f t="shared" si="843"/>
        <v/>
      </c>
      <c r="AD2994" s="752" t="str">
        <f t="shared" si="844"/>
        <v/>
      </c>
      <c r="AE2994" s="534" t="str">
        <f t="shared" si="845"/>
        <v/>
      </c>
      <c r="AF2994" s="752" t="str">
        <f t="shared" si="846"/>
        <v/>
      </c>
    </row>
    <row r="2995" spans="2:32" x14ac:dyDescent="0.25">
      <c r="B2995" s="721"/>
      <c r="C2995" s="531" t="str">
        <f>IFERROR(VLOOKUP(B2995,'מצבת ורישום גנים'!B:D,3,0),"")</f>
        <v/>
      </c>
      <c r="D2995" s="721"/>
      <c r="E2995" s="723"/>
      <c r="F2995" s="723"/>
      <c r="G2995" s="723"/>
      <c r="H2995" s="723"/>
      <c r="I2995" s="992" t="str">
        <f t="shared" si="847"/>
        <v/>
      </c>
      <c r="J2995" s="723"/>
      <c r="K2995" s="724"/>
      <c r="L2995" s="723"/>
      <c r="M2995" s="306" t="str">
        <f t="shared" si="834"/>
        <v/>
      </c>
      <c r="N2995" s="32" t="str">
        <f t="shared" si="835"/>
        <v/>
      </c>
      <c r="P2995" s="307" t="str">
        <f t="shared" si="836"/>
        <v/>
      </c>
      <c r="Q2995" s="307" t="str">
        <f t="shared" si="830"/>
        <v/>
      </c>
      <c r="R2995" s="307" t="str">
        <f t="shared" si="837"/>
        <v/>
      </c>
      <c r="S2995" s="307" t="str">
        <f t="shared" si="838"/>
        <v/>
      </c>
      <c r="T2995" s="307" t="str">
        <f t="shared" si="839"/>
        <v/>
      </c>
      <c r="U2995" s="307" t="str">
        <f t="shared" si="831"/>
        <v/>
      </c>
      <c r="V2995" s="723"/>
      <c r="X2995" s="308" t="str">
        <f t="shared" si="840"/>
        <v/>
      </c>
      <c r="Y2995" s="309" t="str">
        <f t="shared" si="841"/>
        <v/>
      </c>
      <c r="Z2995" s="308" t="str">
        <f t="shared" si="832"/>
        <v/>
      </c>
      <c r="AA2995" s="308" t="b">
        <f t="shared" si="833"/>
        <v>1</v>
      </c>
      <c r="AB2995" s="308" t="str">
        <f t="shared" si="842"/>
        <v/>
      </c>
      <c r="AC2995" s="534" t="str">
        <f t="shared" si="843"/>
        <v/>
      </c>
      <c r="AD2995" s="752" t="str">
        <f t="shared" si="844"/>
        <v/>
      </c>
      <c r="AE2995" s="534" t="str">
        <f t="shared" si="845"/>
        <v/>
      </c>
      <c r="AF2995" s="752" t="str">
        <f t="shared" si="846"/>
        <v/>
      </c>
    </row>
    <row r="2996" spans="2:32" x14ac:dyDescent="0.25">
      <c r="B2996" s="721"/>
      <c r="C2996" s="531" t="str">
        <f>IFERROR(VLOOKUP(B2996,'מצבת ורישום גנים'!B:D,3,0),"")</f>
        <v/>
      </c>
      <c r="D2996" s="721"/>
      <c r="E2996" s="723"/>
      <c r="F2996" s="723"/>
      <c r="G2996" s="723"/>
      <c r="H2996" s="723"/>
      <c r="I2996" s="992" t="str">
        <f t="shared" si="847"/>
        <v/>
      </c>
      <c r="J2996" s="723"/>
      <c r="K2996" s="724"/>
      <c r="L2996" s="723"/>
      <c r="M2996" s="306" t="str">
        <f t="shared" si="834"/>
        <v/>
      </c>
      <c r="N2996" s="32" t="str">
        <f t="shared" si="835"/>
        <v/>
      </c>
      <c r="P2996" s="307" t="str">
        <f t="shared" si="836"/>
        <v/>
      </c>
      <c r="Q2996" s="307" t="str">
        <f t="shared" si="830"/>
        <v/>
      </c>
      <c r="R2996" s="307" t="str">
        <f t="shared" si="837"/>
        <v/>
      </c>
      <c r="S2996" s="307" t="str">
        <f t="shared" si="838"/>
        <v/>
      </c>
      <c r="T2996" s="307" t="str">
        <f t="shared" si="839"/>
        <v/>
      </c>
      <c r="U2996" s="307" t="str">
        <f t="shared" si="831"/>
        <v/>
      </c>
      <c r="V2996" s="723"/>
      <c r="X2996" s="308" t="str">
        <f t="shared" si="840"/>
        <v/>
      </c>
      <c r="Y2996" s="309" t="str">
        <f t="shared" si="841"/>
        <v/>
      </c>
      <c r="Z2996" s="308" t="str">
        <f t="shared" si="832"/>
        <v/>
      </c>
      <c r="AA2996" s="308" t="b">
        <f t="shared" si="833"/>
        <v>1</v>
      </c>
      <c r="AB2996" s="308" t="str">
        <f t="shared" si="842"/>
        <v/>
      </c>
      <c r="AC2996" s="534" t="str">
        <f t="shared" si="843"/>
        <v/>
      </c>
      <c r="AD2996" s="752" t="str">
        <f t="shared" si="844"/>
        <v/>
      </c>
      <c r="AE2996" s="534" t="str">
        <f t="shared" si="845"/>
        <v/>
      </c>
      <c r="AF2996" s="752" t="str">
        <f t="shared" si="846"/>
        <v/>
      </c>
    </row>
    <row r="2997" spans="2:32" x14ac:dyDescent="0.25">
      <c r="B2997" s="721"/>
      <c r="C2997" s="531" t="str">
        <f>IFERROR(VLOOKUP(B2997,'מצבת ורישום גנים'!B:D,3,0),"")</f>
        <v/>
      </c>
      <c r="D2997" s="721"/>
      <c r="E2997" s="723"/>
      <c r="F2997" s="723"/>
      <c r="G2997" s="723"/>
      <c r="H2997" s="723"/>
      <c r="I2997" s="992" t="str">
        <f t="shared" si="847"/>
        <v/>
      </c>
      <c r="J2997" s="723"/>
      <c r="K2997" s="724"/>
      <c r="L2997" s="723"/>
      <c r="M2997" s="306" t="str">
        <f t="shared" si="834"/>
        <v/>
      </c>
      <c r="N2997" s="32" t="str">
        <f t="shared" si="835"/>
        <v/>
      </c>
      <c r="P2997" s="307" t="str">
        <f t="shared" si="836"/>
        <v/>
      </c>
      <c r="Q2997" s="307" t="str">
        <f t="shared" si="830"/>
        <v/>
      </c>
      <c r="R2997" s="307" t="str">
        <f t="shared" si="837"/>
        <v/>
      </c>
      <c r="S2997" s="307" t="str">
        <f t="shared" si="838"/>
        <v/>
      </c>
      <c r="T2997" s="307" t="str">
        <f t="shared" si="839"/>
        <v/>
      </c>
      <c r="U2997" s="307" t="str">
        <f t="shared" si="831"/>
        <v/>
      </c>
      <c r="V2997" s="723"/>
      <c r="X2997" s="308" t="str">
        <f t="shared" si="840"/>
        <v/>
      </c>
      <c r="Y2997" s="309" t="str">
        <f t="shared" si="841"/>
        <v/>
      </c>
      <c r="Z2997" s="308" t="str">
        <f t="shared" si="832"/>
        <v/>
      </c>
      <c r="AA2997" s="308" t="b">
        <f t="shared" si="833"/>
        <v>1</v>
      </c>
      <c r="AB2997" s="308" t="str">
        <f t="shared" si="842"/>
        <v/>
      </c>
      <c r="AC2997" s="534" t="str">
        <f t="shared" si="843"/>
        <v/>
      </c>
      <c r="AD2997" s="752" t="str">
        <f t="shared" si="844"/>
        <v/>
      </c>
      <c r="AE2997" s="534" t="str">
        <f t="shared" si="845"/>
        <v/>
      </c>
      <c r="AF2997" s="752" t="str">
        <f t="shared" si="846"/>
        <v/>
      </c>
    </row>
    <row r="2998" spans="2:32" x14ac:dyDescent="0.25">
      <c r="B2998" s="721"/>
      <c r="C2998" s="531" t="str">
        <f>IFERROR(VLOOKUP(B2998,'מצבת ורישום גנים'!B:D,3,0),"")</f>
        <v/>
      </c>
      <c r="D2998" s="721"/>
      <c r="E2998" s="723"/>
      <c r="F2998" s="723"/>
      <c r="G2998" s="723"/>
      <c r="H2998" s="723"/>
      <c r="I2998" s="992" t="str">
        <f t="shared" si="847"/>
        <v/>
      </c>
      <c r="J2998" s="723"/>
      <c r="K2998" s="724"/>
      <c r="L2998" s="723"/>
      <c r="M2998" s="306" t="str">
        <f t="shared" si="834"/>
        <v/>
      </c>
      <c r="N2998" s="32" t="str">
        <f t="shared" si="835"/>
        <v/>
      </c>
      <c r="P2998" s="307" t="str">
        <f t="shared" si="836"/>
        <v/>
      </c>
      <c r="Q2998" s="307" t="str">
        <f t="shared" si="830"/>
        <v/>
      </c>
      <c r="R2998" s="307" t="str">
        <f t="shared" si="837"/>
        <v/>
      </c>
      <c r="S2998" s="307" t="str">
        <f t="shared" si="838"/>
        <v/>
      </c>
      <c r="T2998" s="307" t="str">
        <f t="shared" si="839"/>
        <v/>
      </c>
      <c r="U2998" s="307" t="str">
        <f t="shared" si="831"/>
        <v/>
      </c>
      <c r="V2998" s="723"/>
      <c r="X2998" s="308" t="str">
        <f t="shared" si="840"/>
        <v/>
      </c>
      <c r="Y2998" s="309" t="str">
        <f t="shared" si="841"/>
        <v/>
      </c>
      <c r="Z2998" s="308" t="str">
        <f t="shared" si="832"/>
        <v/>
      </c>
      <c r="AA2998" s="308" t="b">
        <f t="shared" si="833"/>
        <v>1</v>
      </c>
      <c r="AB2998" s="308" t="str">
        <f t="shared" si="842"/>
        <v/>
      </c>
      <c r="AC2998" s="534" t="str">
        <f t="shared" si="843"/>
        <v/>
      </c>
      <c r="AD2998" s="752" t="str">
        <f t="shared" si="844"/>
        <v/>
      </c>
      <c r="AE2998" s="534" t="str">
        <f t="shared" si="845"/>
        <v/>
      </c>
      <c r="AF2998" s="752" t="str">
        <f t="shared" si="846"/>
        <v/>
      </c>
    </row>
    <row r="2999" spans="2:32" x14ac:dyDescent="0.25">
      <c r="B2999" s="721"/>
      <c r="C2999" s="531" t="str">
        <f>IFERROR(VLOOKUP(B2999,'מצבת ורישום גנים'!B:D,3,0),"")</f>
        <v/>
      </c>
      <c r="D2999" s="721"/>
      <c r="E2999" s="723"/>
      <c r="F2999" s="723"/>
      <c r="G2999" s="723"/>
      <c r="H2999" s="723"/>
      <c r="I2999" s="992" t="str">
        <f t="shared" si="847"/>
        <v/>
      </c>
      <c r="J2999" s="723"/>
      <c r="K2999" s="724"/>
      <c r="L2999" s="723"/>
      <c r="M2999" s="306" t="str">
        <f t="shared" si="834"/>
        <v/>
      </c>
      <c r="N2999" s="32" t="str">
        <f t="shared" si="835"/>
        <v/>
      </c>
      <c r="P2999" s="307" t="str">
        <f t="shared" si="836"/>
        <v/>
      </c>
      <c r="Q2999" s="307" t="str">
        <f t="shared" si="830"/>
        <v/>
      </c>
      <c r="R2999" s="307" t="str">
        <f t="shared" si="837"/>
        <v/>
      </c>
      <c r="S2999" s="307" t="str">
        <f t="shared" si="838"/>
        <v/>
      </c>
      <c r="T2999" s="307" t="str">
        <f t="shared" si="839"/>
        <v/>
      </c>
      <c r="U2999" s="307" t="str">
        <f t="shared" si="831"/>
        <v/>
      </c>
      <c r="V2999" s="723"/>
      <c r="X2999" s="308" t="str">
        <f t="shared" si="840"/>
        <v/>
      </c>
      <c r="Y2999" s="309" t="str">
        <f t="shared" si="841"/>
        <v/>
      </c>
      <c r="Z2999" s="308" t="str">
        <f t="shared" si="832"/>
        <v/>
      </c>
      <c r="AA2999" s="308" t="b">
        <f t="shared" si="833"/>
        <v>1</v>
      </c>
      <c r="AB2999" s="308" t="str">
        <f t="shared" si="842"/>
        <v/>
      </c>
      <c r="AC2999" s="534" t="str">
        <f t="shared" si="843"/>
        <v/>
      </c>
      <c r="AD2999" s="752" t="str">
        <f t="shared" si="844"/>
        <v/>
      </c>
      <c r="AE2999" s="534" t="str">
        <f t="shared" si="845"/>
        <v/>
      </c>
      <c r="AF2999" s="752" t="str">
        <f t="shared" si="846"/>
        <v/>
      </c>
    </row>
    <row r="3000" spans="2:32" x14ac:dyDescent="0.25">
      <c r="B3000" s="721"/>
      <c r="C3000" s="531" t="str">
        <f>IFERROR(VLOOKUP(B3000,'מצבת ורישום גנים'!B:D,3,0),"")</f>
        <v/>
      </c>
      <c r="D3000" s="721"/>
      <c r="E3000" s="723"/>
      <c r="F3000" s="723"/>
      <c r="G3000" s="723"/>
      <c r="H3000" s="723"/>
      <c r="I3000" s="992" t="str">
        <f t="shared" si="847"/>
        <v/>
      </c>
      <c r="J3000" s="723"/>
      <c r="K3000" s="724"/>
      <c r="L3000" s="723"/>
      <c r="M3000" s="306" t="str">
        <f t="shared" si="834"/>
        <v/>
      </c>
      <c r="N3000" s="32" t="str">
        <f t="shared" si="835"/>
        <v/>
      </c>
      <c r="P3000" s="307" t="str">
        <f t="shared" si="836"/>
        <v/>
      </c>
      <c r="Q3000" s="307" t="str">
        <f t="shared" si="830"/>
        <v/>
      </c>
      <c r="R3000" s="307" t="str">
        <f t="shared" si="837"/>
        <v/>
      </c>
      <c r="S3000" s="307" t="str">
        <f t="shared" si="838"/>
        <v/>
      </c>
      <c r="T3000" s="307" t="str">
        <f t="shared" si="839"/>
        <v/>
      </c>
      <c r="U3000" s="307" t="str">
        <f t="shared" si="831"/>
        <v/>
      </c>
      <c r="V3000" s="723"/>
      <c r="X3000" s="308" t="str">
        <f t="shared" si="840"/>
        <v/>
      </c>
      <c r="Y3000" s="309" t="str">
        <f t="shared" si="841"/>
        <v/>
      </c>
      <c r="Z3000" s="308" t="str">
        <f t="shared" si="832"/>
        <v/>
      </c>
      <c r="AA3000" s="308" t="b">
        <f t="shared" si="833"/>
        <v>1</v>
      </c>
      <c r="AB3000" s="308" t="str">
        <f t="shared" si="842"/>
        <v/>
      </c>
      <c r="AC3000" s="534" t="str">
        <f t="shared" si="843"/>
        <v/>
      </c>
      <c r="AD3000" s="752" t="str">
        <f t="shared" si="844"/>
        <v/>
      </c>
      <c r="AE3000" s="534" t="str">
        <f t="shared" si="845"/>
        <v/>
      </c>
      <c r="AF3000" s="752" t="str">
        <f t="shared" si="846"/>
        <v/>
      </c>
    </row>
    <row r="3001" spans="2:32" x14ac:dyDescent="0.25">
      <c r="B3001" s="721"/>
      <c r="C3001" s="531" t="str">
        <f>IFERROR(VLOOKUP(B3001,'מצבת ורישום גנים'!B:D,3,0),"")</f>
        <v/>
      </c>
      <c r="D3001" s="721"/>
      <c r="E3001" s="723"/>
      <c r="F3001" s="723"/>
      <c r="G3001" s="723"/>
      <c r="H3001" s="723"/>
      <c r="I3001" s="992" t="str">
        <f t="shared" si="847"/>
        <v/>
      </c>
      <c r="J3001" s="723"/>
      <c r="K3001" s="724"/>
      <c r="L3001" s="723"/>
      <c r="M3001" s="306" t="str">
        <f t="shared" si="834"/>
        <v/>
      </c>
      <c r="N3001" s="32" t="str">
        <f t="shared" si="835"/>
        <v/>
      </c>
      <c r="P3001" s="307" t="str">
        <f t="shared" si="836"/>
        <v/>
      </c>
      <c r="Q3001" s="307" t="str">
        <f t="shared" si="830"/>
        <v/>
      </c>
      <c r="R3001" s="307" t="str">
        <f t="shared" si="837"/>
        <v/>
      </c>
      <c r="S3001" s="307" t="str">
        <f t="shared" si="838"/>
        <v/>
      </c>
      <c r="T3001" s="307" t="str">
        <f t="shared" si="839"/>
        <v/>
      </c>
      <c r="U3001" s="307" t="str">
        <f t="shared" si="831"/>
        <v/>
      </c>
      <c r="V3001" s="723"/>
      <c r="X3001" s="308" t="str">
        <f t="shared" si="840"/>
        <v/>
      </c>
      <c r="Y3001" s="309" t="str">
        <f t="shared" si="841"/>
        <v/>
      </c>
      <c r="Z3001" s="308" t="str">
        <f t="shared" si="832"/>
        <v/>
      </c>
      <c r="AA3001" s="308" t="b">
        <f t="shared" si="833"/>
        <v>1</v>
      </c>
      <c r="AB3001" s="308" t="str">
        <f t="shared" si="842"/>
        <v/>
      </c>
      <c r="AC3001" s="534" t="str">
        <f t="shared" si="843"/>
        <v/>
      </c>
      <c r="AD3001" s="752" t="str">
        <f t="shared" si="844"/>
        <v/>
      </c>
      <c r="AE3001" s="534" t="str">
        <f t="shared" si="845"/>
        <v/>
      </c>
      <c r="AF3001" s="752" t="str">
        <f t="shared" si="846"/>
        <v/>
      </c>
    </row>
    <row r="3002" spans="2:32" x14ac:dyDescent="0.25">
      <c r="B3002" s="721"/>
      <c r="C3002" s="531" t="str">
        <f>IFERROR(VLOOKUP(B3002,'מצבת ורישום גנים'!B:D,3,0),"")</f>
        <v/>
      </c>
      <c r="D3002" s="721"/>
      <c r="E3002" s="723"/>
      <c r="F3002" s="723"/>
      <c r="G3002" s="723"/>
      <c r="H3002" s="723"/>
      <c r="I3002" s="992" t="str">
        <f t="shared" si="847"/>
        <v/>
      </c>
      <c r="J3002" s="723"/>
      <c r="K3002" s="724"/>
      <c r="L3002" s="723"/>
      <c r="M3002" s="306" t="str">
        <f t="shared" si="834"/>
        <v/>
      </c>
      <c r="N3002" s="32" t="str">
        <f t="shared" si="835"/>
        <v/>
      </c>
      <c r="P3002" s="307" t="str">
        <f t="shared" si="836"/>
        <v/>
      </c>
      <c r="Q3002" s="307" t="str">
        <f t="shared" si="830"/>
        <v/>
      </c>
      <c r="R3002" s="307" t="str">
        <f t="shared" si="837"/>
        <v/>
      </c>
      <c r="S3002" s="307" t="str">
        <f t="shared" si="838"/>
        <v/>
      </c>
      <c r="T3002" s="307" t="str">
        <f t="shared" si="839"/>
        <v/>
      </c>
      <c r="U3002" s="307" t="str">
        <f t="shared" si="831"/>
        <v/>
      </c>
      <c r="V3002" s="723"/>
      <c r="X3002" s="308" t="str">
        <f t="shared" si="840"/>
        <v/>
      </c>
      <c r="Y3002" s="309" t="str">
        <f t="shared" si="841"/>
        <v/>
      </c>
      <c r="Z3002" s="308" t="str">
        <f t="shared" si="832"/>
        <v/>
      </c>
      <c r="AA3002" s="308" t="b">
        <f t="shared" si="833"/>
        <v>1</v>
      </c>
      <c r="AB3002" s="308" t="str">
        <f t="shared" si="842"/>
        <v/>
      </c>
      <c r="AC3002" s="534" t="str">
        <f t="shared" si="843"/>
        <v/>
      </c>
      <c r="AD3002" s="752" t="str">
        <f t="shared" si="844"/>
        <v/>
      </c>
      <c r="AE3002" s="534" t="str">
        <f t="shared" si="845"/>
        <v/>
      </c>
      <c r="AF3002" s="752" t="str">
        <f t="shared" si="846"/>
        <v/>
      </c>
    </row>
    <row r="3003" spans="2:32" x14ac:dyDescent="0.25">
      <c r="B3003" s="721"/>
      <c r="C3003" s="531" t="str">
        <f>IFERROR(VLOOKUP(B3003,'מצבת ורישום גנים'!B:D,3,0),"")</f>
        <v/>
      </c>
      <c r="D3003" s="721"/>
      <c r="E3003" s="723"/>
      <c r="F3003" s="723"/>
      <c r="G3003" s="723"/>
      <c r="H3003" s="723"/>
      <c r="I3003" s="992" t="str">
        <f t="shared" si="847"/>
        <v/>
      </c>
      <c r="J3003" s="723"/>
      <c r="K3003" s="724"/>
      <c r="L3003" s="723"/>
      <c r="M3003" s="306" t="str">
        <f t="shared" si="834"/>
        <v/>
      </c>
      <c r="N3003" s="32" t="str">
        <f t="shared" si="835"/>
        <v/>
      </c>
      <c r="P3003" s="307" t="str">
        <f t="shared" si="836"/>
        <v/>
      </c>
      <c r="Q3003" s="307" t="str">
        <f t="shared" si="830"/>
        <v/>
      </c>
      <c r="R3003" s="307" t="str">
        <f t="shared" si="837"/>
        <v/>
      </c>
      <c r="S3003" s="307" t="str">
        <f t="shared" si="838"/>
        <v/>
      </c>
      <c r="T3003" s="307" t="str">
        <f t="shared" si="839"/>
        <v/>
      </c>
      <c r="U3003" s="307" t="str">
        <f t="shared" si="831"/>
        <v/>
      </c>
      <c r="V3003" s="723"/>
      <c r="X3003" s="308" t="str">
        <f t="shared" si="840"/>
        <v/>
      </c>
      <c r="Y3003" s="309" t="str">
        <f t="shared" si="841"/>
        <v/>
      </c>
      <c r="Z3003" s="308" t="str">
        <f t="shared" si="832"/>
        <v/>
      </c>
      <c r="AA3003" s="308" t="b">
        <f t="shared" si="833"/>
        <v>1</v>
      </c>
      <c r="AB3003" s="308" t="str">
        <f t="shared" si="842"/>
        <v/>
      </c>
      <c r="AC3003" s="534" t="str">
        <f t="shared" si="843"/>
        <v/>
      </c>
      <c r="AD3003" s="752" t="str">
        <f t="shared" si="844"/>
        <v/>
      </c>
      <c r="AE3003" s="534" t="str">
        <f t="shared" si="845"/>
        <v/>
      </c>
      <c r="AF3003" s="752" t="str">
        <f t="shared" si="846"/>
        <v/>
      </c>
    </row>
    <row r="3004" spans="2:32" x14ac:dyDescent="0.25">
      <c r="B3004" s="721"/>
      <c r="C3004" s="531" t="str">
        <f>IFERROR(VLOOKUP(B3004,'מצבת ורישום גנים'!B:D,3,0),"")</f>
        <v/>
      </c>
      <c r="D3004" s="721"/>
      <c r="E3004" s="723"/>
      <c r="F3004" s="723"/>
      <c r="G3004" s="723"/>
      <c r="H3004" s="723"/>
      <c r="I3004" s="992" t="str">
        <f t="shared" si="847"/>
        <v/>
      </c>
      <c r="J3004" s="723"/>
      <c r="K3004" s="724"/>
      <c r="L3004" s="723"/>
      <c r="M3004" s="306" t="str">
        <f t="shared" si="834"/>
        <v/>
      </c>
      <c r="N3004" s="32" t="str">
        <f t="shared" si="835"/>
        <v/>
      </c>
      <c r="P3004" s="307" t="str">
        <f t="shared" si="836"/>
        <v/>
      </c>
      <c r="Q3004" s="307" t="str">
        <f t="shared" si="830"/>
        <v/>
      </c>
      <c r="R3004" s="307" t="str">
        <f t="shared" si="837"/>
        <v/>
      </c>
      <c r="S3004" s="307" t="str">
        <f t="shared" si="838"/>
        <v/>
      </c>
      <c r="T3004" s="307" t="str">
        <f t="shared" si="839"/>
        <v/>
      </c>
      <c r="U3004" s="307" t="str">
        <f t="shared" si="831"/>
        <v/>
      </c>
      <c r="V3004" s="723"/>
      <c r="X3004" s="308" t="str">
        <f t="shared" si="840"/>
        <v/>
      </c>
      <c r="Y3004" s="309" t="str">
        <f t="shared" si="841"/>
        <v/>
      </c>
      <c r="Z3004" s="308" t="str">
        <f t="shared" si="832"/>
        <v/>
      </c>
      <c r="AA3004" s="308" t="b">
        <f t="shared" si="833"/>
        <v>1</v>
      </c>
      <c r="AB3004" s="308" t="str">
        <f t="shared" si="842"/>
        <v/>
      </c>
      <c r="AC3004" s="534" t="str">
        <f t="shared" si="843"/>
        <v/>
      </c>
      <c r="AD3004" s="752" t="str">
        <f t="shared" si="844"/>
        <v/>
      </c>
      <c r="AE3004" s="534" t="str">
        <f t="shared" si="845"/>
        <v/>
      </c>
      <c r="AF3004" s="752" t="str">
        <f t="shared" si="846"/>
        <v/>
      </c>
    </row>
    <row r="3005" spans="2:32" x14ac:dyDescent="0.25">
      <c r="B3005" s="721"/>
      <c r="C3005" s="531" t="str">
        <f>IFERROR(VLOOKUP(B3005,'מצבת ורישום גנים'!B:D,3,0),"")</f>
        <v/>
      </c>
      <c r="D3005" s="721"/>
      <c r="E3005" s="723"/>
      <c r="F3005" s="723"/>
      <c r="G3005" s="723"/>
      <c r="H3005" s="723"/>
      <c r="I3005" s="992" t="str">
        <f t="shared" si="847"/>
        <v/>
      </c>
      <c r="J3005" s="723"/>
      <c r="K3005" s="724"/>
      <c r="L3005" s="723"/>
      <c r="M3005" s="306" t="str">
        <f t="shared" si="834"/>
        <v/>
      </c>
      <c r="N3005" s="32" t="str">
        <f t="shared" si="835"/>
        <v/>
      </c>
      <c r="P3005" s="307" t="str">
        <f t="shared" si="836"/>
        <v/>
      </c>
      <c r="Q3005" s="307" t="str">
        <f t="shared" si="830"/>
        <v/>
      </c>
      <c r="R3005" s="307" t="str">
        <f t="shared" si="837"/>
        <v/>
      </c>
      <c r="S3005" s="307" t="str">
        <f t="shared" si="838"/>
        <v/>
      </c>
      <c r="T3005" s="307" t="str">
        <f t="shared" si="839"/>
        <v/>
      </c>
      <c r="U3005" s="307" t="str">
        <f t="shared" si="831"/>
        <v/>
      </c>
      <c r="V3005" s="723"/>
      <c r="X3005" s="308" t="str">
        <f t="shared" si="840"/>
        <v/>
      </c>
      <c r="Y3005" s="309" t="str">
        <f t="shared" si="841"/>
        <v/>
      </c>
      <c r="Z3005" s="308" t="str">
        <f t="shared" si="832"/>
        <v/>
      </c>
      <c r="AA3005" s="308" t="b">
        <f t="shared" si="833"/>
        <v>1</v>
      </c>
      <c r="AB3005" s="308" t="str">
        <f t="shared" si="842"/>
        <v/>
      </c>
      <c r="AC3005" s="534" t="str">
        <f t="shared" si="843"/>
        <v/>
      </c>
      <c r="AD3005" s="752" t="str">
        <f t="shared" si="844"/>
        <v/>
      </c>
      <c r="AE3005" s="534" t="str">
        <f t="shared" si="845"/>
        <v/>
      </c>
      <c r="AF3005" s="752" t="str">
        <f t="shared" si="846"/>
        <v/>
      </c>
    </row>
    <row r="3006" spans="2:32" x14ac:dyDescent="0.25">
      <c r="B3006" s="721"/>
      <c r="C3006" s="531" t="str">
        <f>IFERROR(VLOOKUP(B3006,'מצבת ורישום גנים'!B:D,3,0),"")</f>
        <v/>
      </c>
      <c r="D3006" s="721"/>
      <c r="E3006" s="723"/>
      <c r="F3006" s="723"/>
      <c r="G3006" s="723"/>
      <c r="H3006" s="723"/>
      <c r="I3006" s="992" t="str">
        <f t="shared" si="847"/>
        <v/>
      </c>
      <c r="J3006" s="723"/>
      <c r="K3006" s="724"/>
      <c r="L3006" s="723"/>
      <c r="M3006" s="306" t="str">
        <f t="shared" si="834"/>
        <v/>
      </c>
      <c r="N3006" s="32" t="str">
        <f t="shared" si="835"/>
        <v/>
      </c>
      <c r="P3006" s="307" t="str">
        <f t="shared" si="836"/>
        <v/>
      </c>
      <c r="Q3006" s="307" t="str">
        <f t="shared" si="830"/>
        <v/>
      </c>
      <c r="R3006" s="307" t="str">
        <f t="shared" si="837"/>
        <v/>
      </c>
      <c r="S3006" s="307" t="str">
        <f t="shared" si="838"/>
        <v/>
      </c>
      <c r="T3006" s="307" t="str">
        <f t="shared" si="839"/>
        <v/>
      </c>
      <c r="U3006" s="307" t="str">
        <f t="shared" si="831"/>
        <v/>
      </c>
      <c r="V3006" s="723"/>
      <c r="X3006" s="308" t="str">
        <f t="shared" si="840"/>
        <v/>
      </c>
      <c r="Y3006" s="309" t="str">
        <f t="shared" si="841"/>
        <v/>
      </c>
      <c r="Z3006" s="308" t="str">
        <f t="shared" si="832"/>
        <v/>
      </c>
      <c r="AA3006" s="308" t="b">
        <f t="shared" si="833"/>
        <v>1</v>
      </c>
      <c r="AB3006" s="308" t="str">
        <f t="shared" si="842"/>
        <v/>
      </c>
      <c r="AC3006" s="534" t="str">
        <f t="shared" si="843"/>
        <v/>
      </c>
      <c r="AD3006" s="752" t="str">
        <f t="shared" si="844"/>
        <v/>
      </c>
      <c r="AE3006" s="534" t="str">
        <f t="shared" si="845"/>
        <v/>
      </c>
      <c r="AF3006" s="752" t="str">
        <f t="shared" si="846"/>
        <v/>
      </c>
    </row>
    <row r="3007" spans="2:32" x14ac:dyDescent="0.25">
      <c r="B3007" s="721"/>
      <c r="C3007" s="531" t="str">
        <f>IFERROR(VLOOKUP(B3007,'מצבת ורישום גנים'!B:D,3,0),"")</f>
        <v/>
      </c>
      <c r="D3007" s="721"/>
      <c r="E3007" s="723"/>
      <c r="F3007" s="723"/>
      <c r="G3007" s="723"/>
      <c r="H3007" s="723"/>
      <c r="I3007" s="992" t="str">
        <f t="shared" si="847"/>
        <v/>
      </c>
      <c r="J3007" s="723"/>
      <c r="K3007" s="724"/>
      <c r="L3007" s="723"/>
      <c r="M3007" s="306" t="str">
        <f t="shared" si="834"/>
        <v/>
      </c>
      <c r="N3007" s="32" t="str">
        <f t="shared" si="835"/>
        <v/>
      </c>
      <c r="P3007" s="307" t="str">
        <f t="shared" si="836"/>
        <v/>
      </c>
      <c r="Q3007" s="307" t="str">
        <f t="shared" si="830"/>
        <v/>
      </c>
      <c r="R3007" s="307" t="str">
        <f t="shared" si="837"/>
        <v/>
      </c>
      <c r="S3007" s="307" t="str">
        <f t="shared" si="838"/>
        <v/>
      </c>
      <c r="T3007" s="307" t="str">
        <f t="shared" si="839"/>
        <v/>
      </c>
      <c r="U3007" s="307" t="str">
        <f t="shared" si="831"/>
        <v/>
      </c>
      <c r="V3007" s="723"/>
      <c r="X3007" s="308" t="str">
        <f t="shared" si="840"/>
        <v/>
      </c>
      <c r="Y3007" s="309" t="str">
        <f t="shared" si="841"/>
        <v/>
      </c>
      <c r="Z3007" s="308" t="str">
        <f t="shared" si="832"/>
        <v/>
      </c>
      <c r="AA3007" s="308" t="b">
        <f t="shared" si="833"/>
        <v>1</v>
      </c>
      <c r="AB3007" s="308" t="str">
        <f t="shared" si="842"/>
        <v/>
      </c>
      <c r="AC3007" s="534" t="str">
        <f t="shared" si="843"/>
        <v/>
      </c>
      <c r="AD3007" s="752" t="str">
        <f t="shared" si="844"/>
        <v/>
      </c>
      <c r="AE3007" s="534" t="str">
        <f t="shared" si="845"/>
        <v/>
      </c>
      <c r="AF3007" s="752" t="str">
        <f t="shared" si="846"/>
        <v/>
      </c>
    </row>
    <row r="3008" spans="2:32" x14ac:dyDescent="0.25">
      <c r="B3008" s="721"/>
      <c r="C3008" s="531" t="str">
        <f>IFERROR(VLOOKUP(B3008,'מצבת ורישום גנים'!B:D,3,0),"")</f>
        <v/>
      </c>
      <c r="D3008" s="721"/>
      <c r="E3008" s="723"/>
      <c r="F3008" s="723"/>
      <c r="G3008" s="723"/>
      <c r="H3008" s="723"/>
      <c r="I3008" s="992" t="str">
        <f t="shared" si="847"/>
        <v/>
      </c>
      <c r="J3008" s="723"/>
      <c r="K3008" s="724"/>
      <c r="L3008" s="723"/>
      <c r="M3008" s="306" t="str">
        <f t="shared" si="834"/>
        <v/>
      </c>
      <c r="N3008" s="32" t="str">
        <f t="shared" si="835"/>
        <v/>
      </c>
      <c r="P3008" s="307" t="str">
        <f t="shared" si="836"/>
        <v/>
      </c>
      <c r="Q3008" s="307" t="str">
        <f t="shared" si="830"/>
        <v/>
      </c>
      <c r="R3008" s="307" t="str">
        <f t="shared" si="837"/>
        <v/>
      </c>
      <c r="S3008" s="307" t="str">
        <f t="shared" si="838"/>
        <v/>
      </c>
      <c r="T3008" s="307" t="str">
        <f t="shared" si="839"/>
        <v/>
      </c>
      <c r="U3008" s="307" t="str">
        <f t="shared" si="831"/>
        <v/>
      </c>
      <c r="V3008" s="723"/>
      <c r="X3008" s="308" t="str">
        <f t="shared" si="840"/>
        <v/>
      </c>
      <c r="Y3008" s="309" t="str">
        <f t="shared" si="841"/>
        <v/>
      </c>
      <c r="Z3008" s="308" t="str">
        <f t="shared" si="832"/>
        <v/>
      </c>
      <c r="AA3008" s="308" t="b">
        <f t="shared" si="833"/>
        <v>1</v>
      </c>
      <c r="AB3008" s="308" t="str">
        <f t="shared" si="842"/>
        <v/>
      </c>
      <c r="AC3008" s="534" t="str">
        <f t="shared" si="843"/>
        <v/>
      </c>
      <c r="AD3008" s="752" t="str">
        <f t="shared" si="844"/>
        <v/>
      </c>
      <c r="AE3008" s="534" t="str">
        <f t="shared" si="845"/>
        <v/>
      </c>
      <c r="AF3008" s="752" t="str">
        <f t="shared" si="846"/>
        <v/>
      </c>
    </row>
    <row r="3009" spans="2:32" x14ac:dyDescent="0.25">
      <c r="B3009" s="721"/>
      <c r="C3009" s="531" t="str">
        <f>IFERROR(VLOOKUP(B3009,'מצבת ורישום גנים'!B:D,3,0),"")</f>
        <v/>
      </c>
      <c r="D3009" s="721"/>
      <c r="E3009" s="723"/>
      <c r="F3009" s="723"/>
      <c r="G3009" s="723"/>
      <c r="H3009" s="723"/>
      <c r="I3009" s="992" t="str">
        <f t="shared" si="847"/>
        <v/>
      </c>
      <c r="J3009" s="723"/>
      <c r="K3009" s="724"/>
      <c r="L3009" s="723"/>
      <c r="M3009" s="306" t="str">
        <f t="shared" si="834"/>
        <v/>
      </c>
      <c r="N3009" s="32" t="str">
        <f t="shared" si="835"/>
        <v/>
      </c>
      <c r="P3009" s="307" t="str">
        <f t="shared" si="836"/>
        <v/>
      </c>
      <c r="Q3009" s="307" t="str">
        <f t="shared" si="830"/>
        <v/>
      </c>
      <c r="R3009" s="307" t="str">
        <f t="shared" si="837"/>
        <v/>
      </c>
      <c r="S3009" s="307" t="str">
        <f t="shared" si="838"/>
        <v/>
      </c>
      <c r="T3009" s="307" t="str">
        <f t="shared" si="839"/>
        <v/>
      </c>
      <c r="U3009" s="307" t="str">
        <f t="shared" si="831"/>
        <v/>
      </c>
      <c r="V3009" s="723"/>
      <c r="X3009" s="308" t="str">
        <f t="shared" si="840"/>
        <v/>
      </c>
      <c r="Y3009" s="309" t="str">
        <f t="shared" si="841"/>
        <v/>
      </c>
      <c r="Z3009" s="308" t="str">
        <f t="shared" si="832"/>
        <v/>
      </c>
      <c r="AA3009" s="308" t="b">
        <f t="shared" si="833"/>
        <v>1</v>
      </c>
      <c r="AB3009" s="308" t="str">
        <f t="shared" si="842"/>
        <v/>
      </c>
      <c r="AC3009" s="534" t="str">
        <f t="shared" si="843"/>
        <v/>
      </c>
      <c r="AD3009" s="752" t="str">
        <f t="shared" si="844"/>
        <v/>
      </c>
      <c r="AE3009" s="534" t="str">
        <f t="shared" si="845"/>
        <v/>
      </c>
      <c r="AF3009" s="752" t="str">
        <f t="shared" si="846"/>
        <v/>
      </c>
    </row>
    <row r="3010" spans="2:32" x14ac:dyDescent="0.25">
      <c r="B3010" s="721"/>
      <c r="C3010" s="531" t="str">
        <f>IFERROR(VLOOKUP(B3010,'מצבת ורישום גנים'!B:D,3,0),"")</f>
        <v/>
      </c>
      <c r="D3010" s="721"/>
      <c r="E3010" s="723"/>
      <c r="F3010" s="723"/>
      <c r="G3010" s="723"/>
      <c r="H3010" s="723"/>
      <c r="I3010" s="992" t="str">
        <f t="shared" si="847"/>
        <v/>
      </c>
      <c r="J3010" s="723"/>
      <c r="K3010" s="724"/>
      <c r="L3010" s="723"/>
      <c r="M3010" s="306" t="str">
        <f t="shared" si="834"/>
        <v/>
      </c>
      <c r="N3010" s="32" t="str">
        <f t="shared" si="835"/>
        <v/>
      </c>
      <c r="P3010" s="307" t="str">
        <f t="shared" si="836"/>
        <v/>
      </c>
      <c r="Q3010" s="307" t="str">
        <f t="shared" si="830"/>
        <v/>
      </c>
      <c r="R3010" s="307" t="str">
        <f t="shared" si="837"/>
        <v/>
      </c>
      <c r="S3010" s="307" t="str">
        <f t="shared" si="838"/>
        <v/>
      </c>
      <c r="T3010" s="307" t="str">
        <f t="shared" si="839"/>
        <v/>
      </c>
      <c r="U3010" s="307" t="str">
        <f t="shared" si="831"/>
        <v/>
      </c>
      <c r="V3010" s="723"/>
      <c r="X3010" s="308" t="str">
        <f t="shared" si="840"/>
        <v/>
      </c>
      <c r="Y3010" s="309" t="str">
        <f t="shared" si="841"/>
        <v/>
      </c>
      <c r="Z3010" s="308" t="str">
        <f t="shared" si="832"/>
        <v/>
      </c>
      <c r="AA3010" s="308" t="b">
        <f t="shared" si="833"/>
        <v>1</v>
      </c>
      <c r="AB3010" s="308" t="str">
        <f t="shared" si="842"/>
        <v/>
      </c>
      <c r="AC3010" s="534" t="str">
        <f t="shared" si="843"/>
        <v/>
      </c>
      <c r="AD3010" s="752" t="str">
        <f t="shared" si="844"/>
        <v/>
      </c>
      <c r="AE3010" s="534" t="str">
        <f t="shared" si="845"/>
        <v/>
      </c>
      <c r="AF3010" s="752" t="str">
        <f t="shared" si="846"/>
        <v/>
      </c>
    </row>
    <row r="3011" spans="2:32" x14ac:dyDescent="0.25">
      <c r="B3011" s="721"/>
      <c r="C3011" s="531" t="str">
        <f>IFERROR(VLOOKUP(B3011,'מצבת ורישום גנים'!B:D,3,0),"")</f>
        <v/>
      </c>
      <c r="D3011" s="721"/>
      <c r="E3011" s="723"/>
      <c r="F3011" s="723"/>
      <c r="G3011" s="723"/>
      <c r="H3011" s="723"/>
      <c r="I3011" s="992" t="str">
        <f t="shared" si="847"/>
        <v/>
      </c>
      <c r="J3011" s="723"/>
      <c r="K3011" s="724"/>
      <c r="L3011" s="723"/>
      <c r="M3011" s="306" t="str">
        <f t="shared" si="834"/>
        <v/>
      </c>
      <c r="N3011" s="32" t="str">
        <f t="shared" si="835"/>
        <v/>
      </c>
      <c r="P3011" s="307" t="str">
        <f t="shared" si="836"/>
        <v/>
      </c>
      <c r="Q3011" s="307" t="str">
        <f t="shared" si="830"/>
        <v/>
      </c>
      <c r="R3011" s="307" t="str">
        <f t="shared" si="837"/>
        <v/>
      </c>
      <c r="S3011" s="307" t="str">
        <f t="shared" si="838"/>
        <v/>
      </c>
      <c r="T3011" s="307" t="str">
        <f t="shared" si="839"/>
        <v/>
      </c>
      <c r="U3011" s="307" t="str">
        <f t="shared" si="831"/>
        <v/>
      </c>
      <c r="V3011" s="723"/>
      <c r="X3011" s="308" t="str">
        <f t="shared" si="840"/>
        <v/>
      </c>
      <c r="Y3011" s="309" t="str">
        <f t="shared" si="841"/>
        <v/>
      </c>
      <c r="Z3011" s="308" t="str">
        <f t="shared" si="832"/>
        <v/>
      </c>
      <c r="AA3011" s="308" t="b">
        <f t="shared" si="833"/>
        <v>1</v>
      </c>
      <c r="AB3011" s="308" t="str">
        <f t="shared" si="842"/>
        <v/>
      </c>
      <c r="AC3011" s="534" t="str">
        <f t="shared" si="843"/>
        <v/>
      </c>
      <c r="AD3011" s="752" t="str">
        <f t="shared" si="844"/>
        <v/>
      </c>
      <c r="AE3011" s="534" t="str">
        <f t="shared" si="845"/>
        <v/>
      </c>
      <c r="AF3011" s="752" t="str">
        <f t="shared" si="846"/>
        <v/>
      </c>
    </row>
    <row r="3012" spans="2:32" x14ac:dyDescent="0.25">
      <c r="B3012" s="721"/>
      <c r="C3012" s="531" t="str">
        <f>IFERROR(VLOOKUP(B3012,'מצבת ורישום גנים'!B:D,3,0),"")</f>
        <v/>
      </c>
      <c r="D3012" s="721"/>
      <c r="E3012" s="723"/>
      <c r="F3012" s="723"/>
      <c r="G3012" s="723"/>
      <c r="H3012" s="723"/>
      <c r="I3012" s="992" t="str">
        <f t="shared" si="847"/>
        <v/>
      </c>
      <c r="J3012" s="723"/>
      <c r="K3012" s="724"/>
      <c r="L3012" s="723"/>
      <c r="M3012" s="306" t="str">
        <f t="shared" si="834"/>
        <v/>
      </c>
      <c r="N3012" s="32" t="str">
        <f t="shared" si="835"/>
        <v/>
      </c>
      <c r="P3012" s="307" t="str">
        <f t="shared" si="836"/>
        <v/>
      </c>
      <c r="Q3012" s="307" t="str">
        <f t="shared" si="830"/>
        <v/>
      </c>
      <c r="R3012" s="307" t="str">
        <f t="shared" si="837"/>
        <v/>
      </c>
      <c r="S3012" s="307" t="str">
        <f t="shared" si="838"/>
        <v/>
      </c>
      <c r="T3012" s="307" t="str">
        <f t="shared" si="839"/>
        <v/>
      </c>
      <c r="U3012" s="307" t="str">
        <f t="shared" si="831"/>
        <v/>
      </c>
      <c r="V3012" s="723"/>
      <c r="X3012" s="308" t="str">
        <f t="shared" si="840"/>
        <v/>
      </c>
      <c r="Y3012" s="309" t="str">
        <f t="shared" si="841"/>
        <v/>
      </c>
      <c r="Z3012" s="308" t="str">
        <f t="shared" si="832"/>
        <v/>
      </c>
      <c r="AA3012" s="308" t="b">
        <f t="shared" si="833"/>
        <v>1</v>
      </c>
      <c r="AB3012" s="308" t="str">
        <f t="shared" si="842"/>
        <v/>
      </c>
      <c r="AC3012" s="534" t="str">
        <f t="shared" si="843"/>
        <v/>
      </c>
      <c r="AD3012" s="752" t="str">
        <f t="shared" si="844"/>
        <v/>
      </c>
      <c r="AE3012" s="534" t="str">
        <f t="shared" si="845"/>
        <v/>
      </c>
      <c r="AF3012" s="752" t="str">
        <f t="shared" si="846"/>
        <v/>
      </c>
    </row>
    <row r="3013" spans="2:32" x14ac:dyDescent="0.25">
      <c r="B3013" s="721"/>
      <c r="C3013" s="531" t="str">
        <f>IFERROR(VLOOKUP(B3013,'מצבת ורישום גנים'!B:D,3,0),"")</f>
        <v/>
      </c>
      <c r="D3013" s="721"/>
      <c r="E3013" s="723"/>
      <c r="F3013" s="723"/>
      <c r="G3013" s="723"/>
      <c r="H3013" s="723"/>
      <c r="I3013" s="992" t="str">
        <f t="shared" si="847"/>
        <v/>
      </c>
      <c r="J3013" s="723"/>
      <c r="K3013" s="724"/>
      <c r="L3013" s="723"/>
      <c r="M3013" s="306" t="str">
        <f t="shared" si="834"/>
        <v/>
      </c>
      <c r="N3013" s="32" t="str">
        <f t="shared" si="835"/>
        <v/>
      </c>
      <c r="P3013" s="307" t="str">
        <f t="shared" si="836"/>
        <v/>
      </c>
      <c r="Q3013" s="307" t="str">
        <f t="shared" si="830"/>
        <v/>
      </c>
      <c r="R3013" s="307" t="str">
        <f t="shared" si="837"/>
        <v/>
      </c>
      <c r="S3013" s="307" t="str">
        <f t="shared" si="838"/>
        <v/>
      </c>
      <c r="T3013" s="307" t="str">
        <f t="shared" si="839"/>
        <v/>
      </c>
      <c r="U3013" s="307" t="str">
        <f t="shared" si="831"/>
        <v/>
      </c>
      <c r="V3013" s="723"/>
      <c r="X3013" s="308" t="str">
        <f t="shared" si="840"/>
        <v/>
      </c>
      <c r="Y3013" s="309" t="str">
        <f t="shared" si="841"/>
        <v/>
      </c>
      <c r="Z3013" s="308" t="str">
        <f t="shared" si="832"/>
        <v/>
      </c>
      <c r="AA3013" s="308" t="b">
        <f t="shared" si="833"/>
        <v>1</v>
      </c>
      <c r="AB3013" s="308" t="str">
        <f t="shared" si="842"/>
        <v/>
      </c>
      <c r="AC3013" s="534" t="str">
        <f t="shared" si="843"/>
        <v/>
      </c>
      <c r="AD3013" s="752" t="str">
        <f t="shared" si="844"/>
        <v/>
      </c>
      <c r="AE3013" s="534" t="str">
        <f t="shared" si="845"/>
        <v/>
      </c>
      <c r="AF3013" s="752" t="str">
        <f t="shared" si="846"/>
        <v/>
      </c>
    </row>
    <row r="3014" spans="2:32" x14ac:dyDescent="0.25">
      <c r="B3014" s="721"/>
      <c r="C3014" s="531" t="str">
        <f>IFERROR(VLOOKUP(B3014,'מצבת ורישום גנים'!B:D,3,0),"")</f>
        <v/>
      </c>
      <c r="D3014" s="721"/>
      <c r="E3014" s="723"/>
      <c r="F3014" s="723"/>
      <c r="G3014" s="723"/>
      <c r="H3014" s="723"/>
      <c r="I3014" s="992" t="str">
        <f t="shared" si="847"/>
        <v/>
      </c>
      <c r="J3014" s="723"/>
      <c r="K3014" s="724"/>
      <c r="L3014" s="723"/>
      <c r="M3014" s="306" t="str">
        <f t="shared" si="834"/>
        <v/>
      </c>
      <c r="N3014" s="32" t="str">
        <f t="shared" si="835"/>
        <v/>
      </c>
      <c r="P3014" s="307" t="str">
        <f t="shared" si="836"/>
        <v/>
      </c>
      <c r="Q3014" s="307" t="str">
        <f t="shared" si="830"/>
        <v/>
      </c>
      <c r="R3014" s="307" t="str">
        <f t="shared" si="837"/>
        <v/>
      </c>
      <c r="S3014" s="307" t="str">
        <f t="shared" si="838"/>
        <v/>
      </c>
      <c r="T3014" s="307" t="str">
        <f t="shared" si="839"/>
        <v/>
      </c>
      <c r="U3014" s="307" t="str">
        <f t="shared" si="831"/>
        <v/>
      </c>
      <c r="V3014" s="723"/>
      <c r="X3014" s="308" t="str">
        <f t="shared" si="840"/>
        <v/>
      </c>
      <c r="Y3014" s="309" t="str">
        <f t="shared" si="841"/>
        <v/>
      </c>
      <c r="Z3014" s="308" t="str">
        <f t="shared" si="832"/>
        <v/>
      </c>
      <c r="AA3014" s="308" t="b">
        <f t="shared" si="833"/>
        <v>1</v>
      </c>
      <c r="AB3014" s="308" t="str">
        <f t="shared" si="842"/>
        <v/>
      </c>
      <c r="AC3014" s="534" t="str">
        <f t="shared" si="843"/>
        <v/>
      </c>
      <c r="AD3014" s="752" t="str">
        <f t="shared" si="844"/>
        <v/>
      </c>
      <c r="AE3014" s="534" t="str">
        <f t="shared" si="845"/>
        <v/>
      </c>
      <c r="AF3014" s="752" t="str">
        <f t="shared" si="846"/>
        <v/>
      </c>
    </row>
    <row r="3015" spans="2:32" x14ac:dyDescent="0.25">
      <c r="B3015" s="721"/>
      <c r="C3015" s="531" t="str">
        <f>IFERROR(VLOOKUP(B3015,'מצבת ורישום גנים'!B:D,3,0),"")</f>
        <v/>
      </c>
      <c r="D3015" s="721"/>
      <c r="E3015" s="723"/>
      <c r="F3015" s="723"/>
      <c r="G3015" s="723"/>
      <c r="H3015" s="723"/>
      <c r="I3015" s="992" t="str">
        <f t="shared" si="847"/>
        <v/>
      </c>
      <c r="J3015" s="723"/>
      <c r="K3015" s="724"/>
      <c r="L3015" s="723"/>
      <c r="M3015" s="306" t="str">
        <f t="shared" si="834"/>
        <v/>
      </c>
      <c r="N3015" s="32" t="str">
        <f t="shared" si="835"/>
        <v/>
      </c>
      <c r="P3015" s="307" t="str">
        <f t="shared" si="836"/>
        <v/>
      </c>
      <c r="Q3015" s="307" t="str">
        <f t="shared" si="830"/>
        <v/>
      </c>
      <c r="R3015" s="307" t="str">
        <f t="shared" si="837"/>
        <v/>
      </c>
      <c r="S3015" s="307" t="str">
        <f t="shared" si="838"/>
        <v/>
      </c>
      <c r="T3015" s="307" t="str">
        <f t="shared" si="839"/>
        <v/>
      </c>
      <c r="U3015" s="307" t="str">
        <f t="shared" si="831"/>
        <v/>
      </c>
      <c r="V3015" s="723"/>
      <c r="X3015" s="308" t="str">
        <f t="shared" si="840"/>
        <v/>
      </c>
      <c r="Y3015" s="309" t="str">
        <f t="shared" si="841"/>
        <v/>
      </c>
      <c r="Z3015" s="308" t="str">
        <f t="shared" si="832"/>
        <v/>
      </c>
      <c r="AA3015" s="308" t="b">
        <f t="shared" si="833"/>
        <v>1</v>
      </c>
      <c r="AB3015" s="308" t="str">
        <f t="shared" si="842"/>
        <v/>
      </c>
      <c r="AC3015" s="534" t="str">
        <f t="shared" si="843"/>
        <v/>
      </c>
      <c r="AD3015" s="752" t="str">
        <f t="shared" si="844"/>
        <v/>
      </c>
      <c r="AE3015" s="534" t="str">
        <f t="shared" si="845"/>
        <v/>
      </c>
      <c r="AF3015" s="752" t="str">
        <f t="shared" si="846"/>
        <v/>
      </c>
    </row>
    <row r="3020" spans="2:32" x14ac:dyDescent="0.25">
      <c r="B3020" s="12"/>
      <c r="C3020" s="12"/>
      <c r="D3020" s="12"/>
      <c r="E3020" s="12"/>
      <c r="F3020" s="12"/>
    </row>
    <row r="3021" spans="2:32" x14ac:dyDescent="0.25">
      <c r="B3021" s="12"/>
      <c r="C3021" s="12"/>
      <c r="D3021" s="12"/>
      <c r="E3021" s="12"/>
      <c r="F3021" s="12"/>
    </row>
    <row r="3022" spans="2:32" x14ac:dyDescent="0.25">
      <c r="B3022" s="12"/>
      <c r="C3022" s="12"/>
      <c r="D3022" s="12"/>
      <c r="E3022" s="12"/>
      <c r="F3022" s="12"/>
    </row>
    <row r="3023" spans="2:32" x14ac:dyDescent="0.25">
      <c r="B3023" s="12"/>
      <c r="C3023" s="12"/>
      <c r="D3023" s="12"/>
      <c r="E3023" s="12"/>
      <c r="F3023" s="12"/>
    </row>
    <row r="3024" spans="2:32" x14ac:dyDescent="0.25">
      <c r="B3024" s="12"/>
      <c r="C3024" s="12"/>
      <c r="D3024" s="12"/>
      <c r="E3024" s="12"/>
      <c r="F3024" s="12"/>
    </row>
  </sheetData>
  <sheetProtection algorithmName="SHA-512" hashValue="e6/y0StRDBF3n7ITpE7wDuyJCRM+L1DJxa831p6/vpFtOW/fsxsqQnXNyhUHvWbpSiD7KADYYEyKZAKlshjs7A==" saltValue="1/VJZ7VEDC8cs/lEa8Istg==" spinCount="100000" sheet="1" objects="1" scenarios="1"/>
  <protectedRanges>
    <protectedRange sqref="B16:B3015 D16:L3015" name="טווח1"/>
  </protectedRanges>
  <conditionalFormatting sqref="I15:I3015">
    <cfRule type="containsText" dxfId="27" priority="8" operator="containsText" text="רכזת גן">
      <formula>NOT(ISERROR(SEARCH("רכזת גן",I15)))</formula>
    </cfRule>
    <cfRule type="containsText" dxfId="26" priority="9" operator="containsText" text="מדצ/ית">
      <formula>NOT(ISERROR(SEARCH("מדצ/ית",I15)))</formula>
    </cfRule>
  </conditionalFormatting>
  <conditionalFormatting sqref="O16:O3015">
    <cfRule type="containsText" dxfId="25" priority="6" operator="containsText" text="יש">
      <formula>NOT(ISERROR(SEARCH("יש",O16)))</formula>
    </cfRule>
  </conditionalFormatting>
  <conditionalFormatting sqref="P16:U3015 X16:AA3015">
    <cfRule type="cellIs" dxfId="24" priority="5" operator="equal">
      <formula>"לא תקין"</formula>
    </cfRule>
  </conditionalFormatting>
  <conditionalFormatting sqref="T1:T1048576">
    <cfRule type="cellIs" dxfId="23" priority="4" operator="equal">
      <formula>"יש להזין איש צוות"</formula>
    </cfRule>
  </conditionalFormatting>
  <conditionalFormatting sqref="C11">
    <cfRule type="cellIs" dxfId="22" priority="2" operator="equal">
      <formula>"המוסד לא דווח בגיליון מצבת והרשמה"</formula>
    </cfRule>
    <cfRule type="cellIs" dxfId="21" priority="3" operator="equal">
      <formula>"המוסד לא קיים"</formula>
    </cfRule>
  </conditionalFormatting>
  <conditionalFormatting sqref="AB16:AB3015">
    <cfRule type="cellIs" dxfId="20" priority="1" operator="equal">
      <formula>"לא תקין"</formula>
    </cfRule>
  </conditionalFormatting>
  <dataValidations count="9">
    <dataValidation allowBlank="1" showInputMessage="1" showErrorMessage="1" promptTitle="עלות שכר" prompt="מחושב באופן אוטומטי" sqref="M15" xr:uid="{00000000-0002-0000-0900-000000000000}"/>
    <dataValidation allowBlank="1" showInputMessage="1" showErrorMessage="1" promptTitle="כמות שעות מתוקצבות" prompt="בהתאם לקול קורא מס' השעות המקסימלי הינו 90 ש'" sqref="L15" xr:uid="{00000000-0002-0000-0900-000001000000}"/>
    <dataValidation allowBlank="1" showInputMessage="1" showErrorMessage="1" promptTitle="תעריף שער שעתי" prompt="רכזת, מורה, גננת - מינמום 75 ש&quot;ח, סייעת ממשיכה בגן - תוספת של 180 ש&quot;ח ליום (30 ש&quot;ח ליום), סייעת חדשה - מינימום 37 ש&quot;ח, סייעת רפואית/אישית - תוספת של 75 ש&quot;ח ליום (12.5 ש&quot;ח לשעה), שאר עובדים - לפחות שכר מינימום. תעריף מירבי - 120 ש&quot;ח" sqref="J15" xr:uid="{00000000-0002-0000-0900-000002000000}"/>
    <dataValidation type="custom" allowBlank="1" showInputMessage="1" showErrorMessage="1" sqref="D16" xr:uid="{00000000-0002-0000-0900-000003000000}">
      <formula1>E8</formula1>
    </dataValidation>
    <dataValidation type="list" showInputMessage="1" showErrorMessage="1" sqref="I16:I3015" xr:uid="{00000000-0002-0000-0900-000004000000}">
      <formula1>INDIRECT(SUBSTITUTE($H16," ","_"))</formula1>
    </dataValidation>
    <dataValidation type="list" allowBlank="1" showInputMessage="1" showErrorMessage="1" sqref="H16:H3015" xr:uid="{00000000-0002-0000-0900-000005000000}">
      <formula1>איש_צוות</formula1>
    </dataValidation>
    <dataValidation allowBlank="1" showInputMessage="1" showErrorMessage="1" promptTitle="עלות שכר שעתית" prompt="בדיקה האם העלות חורגת מ-140%" sqref="R15" xr:uid="{00000000-0002-0000-0900-000006000000}"/>
    <dataValidation allowBlank="1" showInputMessage="1" showErrorMessage="1" promptTitle="איש צוות" prompt="סייעת ממשיכה - סייעת שהועסקה כל השנה בגן וממשיכה בקייטנה, _x000a_סייעת חדשה - סייעת שלא מועסקת כל השנה בגן" sqref="H15" xr:uid="{00000000-0002-0000-0900-000007000000}"/>
    <dataValidation allowBlank="1" showInputMessage="1" showErrorMessage="1" error="יש לבחור את סוג ההוצאה מתוך הרשימה הנפתחת!" sqref="D12 G12" xr:uid="{6F6C637C-F269-4846-8E14-498D472323AA}"/>
  </dataValidations>
  <hyperlinks>
    <hyperlink ref="A1" location="'תוכן העניינים'!A16" tooltip="קישור להנחיות למילוי" display="הנחיות למילוי" xr:uid="{7770353C-3EC7-4720-B1A0-F95F369F7DF2}"/>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prompt="יש למלא סמל מקום פעילות כפי המופיע בגיליון דוח ביצוע" xr:uid="{AEB22B95-2E5B-460E-9C83-1797FFFC2D45}">
          <x14:formula1>
            <xm:f>'גנים - דוח ביצוע  (5)'!$B$18:$B$1017</xm:f>
          </x14:formula1>
          <xm:sqref>B16:B3015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03C16-290E-48C1-9FBF-24F07D5D39D8}">
  <sheetPr codeName="גיליון16">
    <tabColor rgb="FF66FFFF"/>
  </sheetPr>
  <dimension ref="A1:P384"/>
  <sheetViews>
    <sheetView showGridLines="0" rightToLeft="1" topLeftCell="A9" workbookViewId="0">
      <selection activeCell="O18" sqref="O18"/>
    </sheetView>
  </sheetViews>
  <sheetFormatPr defaultRowHeight="14.25" x14ac:dyDescent="0.2"/>
  <cols>
    <col min="1" max="1" width="12.25" customWidth="1"/>
    <col min="2" max="2" width="9" customWidth="1"/>
    <col min="3" max="3" width="20.625" customWidth="1"/>
    <col min="4" max="4" width="14.5" customWidth="1"/>
    <col min="5" max="5" width="12.25" style="548" customWidth="1"/>
    <col min="6" max="6" width="13.75" customWidth="1"/>
    <col min="9" max="9" width="9.875" customWidth="1"/>
    <col min="10" max="10" width="9" style="542" customWidth="1"/>
    <col min="13" max="13" width="0" style="542" hidden="1" customWidth="1"/>
    <col min="16" max="16" width="0" hidden="1" customWidth="1"/>
  </cols>
  <sheetData>
    <row r="1" spans="1:16" ht="19.5" thickBot="1" x14ac:dyDescent="0.35">
      <c r="A1" s="714" t="s">
        <v>8568</v>
      </c>
      <c r="B1" s="376"/>
      <c r="C1" s="376"/>
      <c r="D1" s="376"/>
      <c r="E1" s="541" t="s">
        <v>8509</v>
      </c>
      <c r="F1" s="376"/>
      <c r="J1"/>
      <c r="M1" s="542" t="s">
        <v>7402</v>
      </c>
      <c r="P1" t="s">
        <v>7402</v>
      </c>
    </row>
    <row r="2" spans="1:16" ht="18.75" x14ac:dyDescent="0.3">
      <c r="A2" s="543"/>
      <c r="B2" s="376"/>
      <c r="C2" s="376"/>
      <c r="D2" s="376"/>
      <c r="E2" s="541"/>
      <c r="F2" s="376"/>
      <c r="J2"/>
    </row>
    <row r="3" spans="1:16" ht="19.5" thickBot="1" x14ac:dyDescent="0.35">
      <c r="A3" s="544"/>
      <c r="B3" s="544"/>
      <c r="C3" s="544"/>
      <c r="D3" s="544"/>
      <c r="E3" s="545"/>
      <c r="F3" s="546"/>
      <c r="J3"/>
    </row>
    <row r="4" spans="1:16" ht="19.5" thickBot="1" x14ac:dyDescent="0.35">
      <c r="A4" s="543"/>
      <c r="B4" s="378"/>
      <c r="C4" s="378" t="s">
        <v>17</v>
      </c>
      <c r="D4" s="547">
        <f>'נתונים כללים (1)'!$C$5</f>
        <v>0</v>
      </c>
      <c r="F4" s="212"/>
      <c r="J4"/>
    </row>
    <row r="5" spans="1:16" ht="19.5" thickBot="1" x14ac:dyDescent="0.35">
      <c r="A5" s="543"/>
      <c r="B5" s="378"/>
      <c r="C5" s="378" t="s">
        <v>80</v>
      </c>
      <c r="D5" s="549" t="s">
        <v>40</v>
      </c>
      <c r="F5" s="550"/>
      <c r="J5"/>
    </row>
    <row r="6" spans="1:16" ht="19.5" thickBot="1" x14ac:dyDescent="0.35">
      <c r="A6" s="544"/>
      <c r="B6" s="551"/>
      <c r="C6" s="551" t="s">
        <v>7</v>
      </c>
      <c r="D6" s="567">
        <f>'נתונים כללים (1)'!$C$7</f>
        <v>0</v>
      </c>
      <c r="F6" s="546"/>
      <c r="J6"/>
    </row>
    <row r="7" spans="1:16" ht="18.75" x14ac:dyDescent="0.3">
      <c r="A7" s="212"/>
      <c r="B7" s="552"/>
      <c r="C7" s="552"/>
      <c r="D7" s="552"/>
      <c r="E7" s="553"/>
      <c r="F7" s="554"/>
      <c r="J7"/>
    </row>
    <row r="8" spans="1:16" ht="18.75" x14ac:dyDescent="0.3">
      <c r="A8" s="250"/>
      <c r="B8" s="376"/>
      <c r="C8" s="376"/>
      <c r="D8" s="376"/>
      <c r="E8" s="541" t="s">
        <v>8495</v>
      </c>
      <c r="F8" s="376"/>
      <c r="J8"/>
    </row>
    <row r="9" spans="1:16" ht="15" customHeight="1" x14ac:dyDescent="0.25">
      <c r="A9" s="250"/>
      <c r="C9" s="950" t="s">
        <v>10439</v>
      </c>
      <c r="D9" s="950"/>
      <c r="E9" s="950"/>
      <c r="F9" s="950"/>
      <c r="G9" s="950"/>
      <c r="H9" s="950"/>
      <c r="I9" s="950"/>
      <c r="J9" s="950"/>
      <c r="K9" s="950"/>
      <c r="L9" s="950"/>
    </row>
    <row r="10" spans="1:16" ht="48" customHeight="1" x14ac:dyDescent="0.25">
      <c r="A10" s="250"/>
      <c r="B10" s="555"/>
      <c r="C10" s="950"/>
      <c r="D10" s="950"/>
      <c r="E10" s="950"/>
      <c r="F10" s="950"/>
      <c r="G10" s="950"/>
      <c r="H10" s="950"/>
      <c r="I10" s="950"/>
      <c r="J10" s="950"/>
      <c r="K10" s="950"/>
      <c r="L10" s="950"/>
    </row>
    <row r="11" spans="1:16" ht="15" x14ac:dyDescent="0.25">
      <c r="A11" s="250"/>
      <c r="B11" s="212"/>
      <c r="C11" s="212"/>
      <c r="D11" s="212"/>
      <c r="E11" s="556"/>
      <c r="F11" s="557"/>
      <c r="J11"/>
    </row>
    <row r="12" spans="1:16" ht="30" customHeight="1" x14ac:dyDescent="0.25">
      <c r="A12" s="354"/>
      <c r="C12" s="382" t="s">
        <v>8496</v>
      </c>
      <c r="D12" s="382" t="s">
        <v>8497</v>
      </c>
      <c r="E12" s="382" t="s">
        <v>8498</v>
      </c>
      <c r="F12" s="382" t="s">
        <v>8499</v>
      </c>
      <c r="J12"/>
    </row>
    <row r="13" spans="1:16" ht="15" customHeight="1" x14ac:dyDescent="0.25">
      <c r="A13" s="558"/>
      <c r="B13" s="559"/>
      <c r="C13" s="382">
        <f>COUNT(E17:E399)</f>
        <v>0</v>
      </c>
      <c r="D13" s="560">
        <f>SUM(I17:I399)</f>
        <v>0</v>
      </c>
      <c r="E13" s="561">
        <f>SUM(K17:K399)</f>
        <v>0</v>
      </c>
      <c r="F13" s="562">
        <f>SUM(L17:L399)</f>
        <v>0</v>
      </c>
      <c r="J13"/>
      <c r="P13" s="871">
        <f>59.57*5*7</f>
        <v>2084.9500000000003</v>
      </c>
    </row>
    <row r="14" spans="1:16" x14ac:dyDescent="0.2">
      <c r="J14"/>
    </row>
    <row r="15" spans="1:16" x14ac:dyDescent="0.2">
      <c r="J15"/>
    </row>
    <row r="16" spans="1:16" ht="47.25" x14ac:dyDescent="0.2">
      <c r="C16" s="302" t="s">
        <v>398</v>
      </c>
      <c r="D16" s="302" t="s">
        <v>8500</v>
      </c>
      <c r="E16" s="302" t="s">
        <v>8501</v>
      </c>
      <c r="F16" s="302" t="s">
        <v>8502</v>
      </c>
      <c r="G16" s="563" t="s">
        <v>6552</v>
      </c>
      <c r="H16" s="563" t="s">
        <v>6553</v>
      </c>
      <c r="I16" s="302" t="s">
        <v>6618</v>
      </c>
      <c r="J16" s="302" t="s">
        <v>6619</v>
      </c>
      <c r="K16" s="302" t="s">
        <v>6604</v>
      </c>
      <c r="L16" s="564" t="s">
        <v>6605</v>
      </c>
      <c r="M16" s="808" t="s">
        <v>8503</v>
      </c>
      <c r="N16" s="564" t="s">
        <v>8498</v>
      </c>
      <c r="O16" s="564" t="s">
        <v>8499</v>
      </c>
      <c r="P16" s="812" t="s">
        <v>8504</v>
      </c>
    </row>
    <row r="17" spans="3:16" ht="15.75" x14ac:dyDescent="0.25">
      <c r="C17" s="753"/>
      <c r="D17" s="565" t="str">
        <f>IFERROR(VLOOKUP(C17,'גנים - מצבת והרשמה  (4)'!C:E,3,0),"")</f>
        <v/>
      </c>
      <c r="E17" s="754"/>
      <c r="F17" s="754"/>
      <c r="G17" s="809"/>
      <c r="H17" s="809"/>
      <c r="I17" s="809"/>
      <c r="J17" s="809"/>
      <c r="K17" s="809"/>
      <c r="L17" s="566">
        <f>J17*K17</f>
        <v>0</v>
      </c>
      <c r="M17" s="993">
        <f>COUNTIF($F$16:$F$4001,F17)</f>
        <v>0</v>
      </c>
      <c r="N17" s="994">
        <f>IF(F17&gt;0,MIN(59.57,J17)*MIN(35,K17),0)</f>
        <v>0</v>
      </c>
      <c r="O17" s="995">
        <f>MIN(L17,N17)</f>
        <v>0</v>
      </c>
      <c r="P17" s="810">
        <f>IFERROR(O17/$P$13,"")</f>
        <v>0</v>
      </c>
    </row>
    <row r="18" spans="3:16" ht="15.75" x14ac:dyDescent="0.25">
      <c r="C18" s="753"/>
      <c r="D18" s="565" t="str">
        <f>IFERROR(VLOOKUP(C18,'גנים - מצבת והרשמה  (4)'!C:E,3,0),"")</f>
        <v/>
      </c>
      <c r="E18" s="754"/>
      <c r="F18" s="754"/>
      <c r="G18" s="811"/>
      <c r="H18" s="811"/>
      <c r="I18" s="811"/>
      <c r="J18" s="811"/>
      <c r="K18" s="811"/>
      <c r="L18" s="566">
        <f t="shared" ref="L18:L81" si="0">J18*K18</f>
        <v>0</v>
      </c>
      <c r="M18" s="993">
        <f t="shared" ref="M18:M81" si="1">COUNTIF($F$16:$F$4001,F18)</f>
        <v>0</v>
      </c>
      <c r="N18" s="994">
        <f t="shared" ref="N18:N81" si="2">IF(F18&gt;0,MIN(59.57,J18)*MIN(35,K18),0)</f>
        <v>0</v>
      </c>
      <c r="O18" s="995">
        <f t="shared" ref="O18:O81" si="3">MIN(L18,N18)</f>
        <v>0</v>
      </c>
      <c r="P18" s="810">
        <f>IFERROR(O18/$P$13,"")</f>
        <v>0</v>
      </c>
    </row>
    <row r="19" spans="3:16" ht="15.75" x14ac:dyDescent="0.25">
      <c r="C19" s="753"/>
      <c r="D19" s="565" t="str">
        <f>IFERROR(VLOOKUP(C19,'גנים - מצבת והרשמה  (4)'!C:E,3,0),"")</f>
        <v/>
      </c>
      <c r="E19" s="754"/>
      <c r="F19" s="754"/>
      <c r="G19" s="811"/>
      <c r="H19" s="811"/>
      <c r="I19" s="811"/>
      <c r="J19" s="811"/>
      <c r="K19" s="811"/>
      <c r="L19" s="566">
        <f t="shared" si="0"/>
        <v>0</v>
      </c>
      <c r="M19" s="993">
        <f t="shared" si="1"/>
        <v>0</v>
      </c>
      <c r="N19" s="994">
        <f t="shared" si="2"/>
        <v>0</v>
      </c>
      <c r="O19" s="995">
        <f t="shared" si="3"/>
        <v>0</v>
      </c>
      <c r="P19" s="810">
        <f t="shared" ref="P19:P81" si="4">IFERROR(O19/$P$13,"")</f>
        <v>0</v>
      </c>
    </row>
    <row r="20" spans="3:16" ht="15.75" x14ac:dyDescent="0.25">
      <c r="C20" s="753"/>
      <c r="D20" s="565" t="str">
        <f>IFERROR(VLOOKUP(C20,'גנים - מצבת והרשמה  (4)'!C:E,3,0),"")</f>
        <v/>
      </c>
      <c r="E20" s="754"/>
      <c r="F20" s="754"/>
      <c r="G20" s="811"/>
      <c r="H20" s="811"/>
      <c r="I20" s="811"/>
      <c r="J20" s="811"/>
      <c r="K20" s="811"/>
      <c r="L20" s="566">
        <f t="shared" si="0"/>
        <v>0</v>
      </c>
      <c r="M20" s="993">
        <f t="shared" si="1"/>
        <v>0</v>
      </c>
      <c r="N20" s="994">
        <f t="shared" si="2"/>
        <v>0</v>
      </c>
      <c r="O20" s="995">
        <f t="shared" si="3"/>
        <v>0</v>
      </c>
      <c r="P20" s="810">
        <f t="shared" si="4"/>
        <v>0</v>
      </c>
    </row>
    <row r="21" spans="3:16" ht="15.75" x14ac:dyDescent="0.25">
      <c r="C21" s="753"/>
      <c r="D21" s="565" t="str">
        <f>IFERROR(VLOOKUP(C21,'גנים - מצבת והרשמה  (4)'!C:E,3,0),"")</f>
        <v/>
      </c>
      <c r="E21" s="754"/>
      <c r="F21" s="754"/>
      <c r="G21" s="809"/>
      <c r="H21" s="809"/>
      <c r="I21" s="809"/>
      <c r="J21" s="809"/>
      <c r="K21" s="809"/>
      <c r="L21" s="566">
        <f t="shared" si="0"/>
        <v>0</v>
      </c>
      <c r="M21" s="993">
        <f t="shared" si="1"/>
        <v>0</v>
      </c>
      <c r="N21" s="994">
        <f t="shared" si="2"/>
        <v>0</v>
      </c>
      <c r="O21" s="995">
        <f t="shared" si="3"/>
        <v>0</v>
      </c>
      <c r="P21" s="810">
        <f t="shared" si="4"/>
        <v>0</v>
      </c>
    </row>
    <row r="22" spans="3:16" ht="15.75" x14ac:dyDescent="0.25">
      <c r="C22" s="753"/>
      <c r="D22" s="565" t="str">
        <f>IFERROR(VLOOKUP(C22,'גנים - מצבת והרשמה  (4)'!C:E,3,0),"")</f>
        <v/>
      </c>
      <c r="E22" s="754"/>
      <c r="F22" s="754"/>
      <c r="G22" s="811"/>
      <c r="H22" s="811"/>
      <c r="I22" s="811"/>
      <c r="J22" s="811"/>
      <c r="K22" s="811"/>
      <c r="L22" s="566">
        <f t="shared" si="0"/>
        <v>0</v>
      </c>
      <c r="M22" s="993">
        <f t="shared" si="1"/>
        <v>0</v>
      </c>
      <c r="N22" s="994">
        <f t="shared" si="2"/>
        <v>0</v>
      </c>
      <c r="O22" s="995">
        <f t="shared" si="3"/>
        <v>0</v>
      </c>
      <c r="P22" s="810">
        <f t="shared" si="4"/>
        <v>0</v>
      </c>
    </row>
    <row r="23" spans="3:16" ht="15.75" x14ac:dyDescent="0.25">
      <c r="C23" s="753"/>
      <c r="D23" s="565" t="str">
        <f>IFERROR(VLOOKUP(C23,'גנים - מצבת והרשמה  (4)'!C:E,3,0),"")</f>
        <v/>
      </c>
      <c r="E23" s="754"/>
      <c r="F23" s="754"/>
      <c r="G23" s="811"/>
      <c r="H23" s="811"/>
      <c r="I23" s="811"/>
      <c r="J23" s="811"/>
      <c r="K23" s="811"/>
      <c r="L23" s="566">
        <f t="shared" si="0"/>
        <v>0</v>
      </c>
      <c r="M23" s="993">
        <f t="shared" si="1"/>
        <v>0</v>
      </c>
      <c r="N23" s="994">
        <f t="shared" si="2"/>
        <v>0</v>
      </c>
      <c r="O23" s="995">
        <f t="shared" si="3"/>
        <v>0</v>
      </c>
      <c r="P23" s="810">
        <f t="shared" si="4"/>
        <v>0</v>
      </c>
    </row>
    <row r="24" spans="3:16" ht="15.75" x14ac:dyDescent="0.25">
      <c r="C24" s="753"/>
      <c r="D24" s="565" t="str">
        <f>IFERROR(VLOOKUP(C24,'גנים - מצבת והרשמה  (4)'!C:E,3,0),"")</f>
        <v/>
      </c>
      <c r="E24" s="754"/>
      <c r="F24" s="754"/>
      <c r="G24" s="811"/>
      <c r="H24" s="811"/>
      <c r="I24" s="811"/>
      <c r="J24" s="811"/>
      <c r="K24" s="811"/>
      <c r="L24" s="566">
        <f t="shared" si="0"/>
        <v>0</v>
      </c>
      <c r="M24" s="993">
        <f t="shared" si="1"/>
        <v>0</v>
      </c>
      <c r="N24" s="994">
        <f t="shared" si="2"/>
        <v>0</v>
      </c>
      <c r="O24" s="995">
        <f t="shared" si="3"/>
        <v>0</v>
      </c>
      <c r="P24" s="810">
        <f t="shared" si="4"/>
        <v>0</v>
      </c>
    </row>
    <row r="25" spans="3:16" ht="15.75" x14ac:dyDescent="0.25">
      <c r="C25" s="753"/>
      <c r="D25" s="565" t="str">
        <f>IFERROR(VLOOKUP(C25,'גנים - מצבת והרשמה  (4)'!C:E,3,0),"")</f>
        <v/>
      </c>
      <c r="E25" s="754"/>
      <c r="F25" s="754"/>
      <c r="G25" s="809"/>
      <c r="H25" s="809"/>
      <c r="I25" s="809"/>
      <c r="J25" s="809"/>
      <c r="K25" s="809"/>
      <c r="L25" s="566">
        <f t="shared" si="0"/>
        <v>0</v>
      </c>
      <c r="M25" s="993">
        <f t="shared" si="1"/>
        <v>0</v>
      </c>
      <c r="N25" s="994">
        <f t="shared" si="2"/>
        <v>0</v>
      </c>
      <c r="O25" s="995">
        <f t="shared" si="3"/>
        <v>0</v>
      </c>
      <c r="P25" s="810">
        <f t="shared" si="4"/>
        <v>0</v>
      </c>
    </row>
    <row r="26" spans="3:16" ht="15.75" x14ac:dyDescent="0.25">
      <c r="C26" s="753"/>
      <c r="D26" s="565" t="str">
        <f>IFERROR(VLOOKUP(C26,'גנים - מצבת והרשמה  (4)'!C:E,3,0),"")</f>
        <v/>
      </c>
      <c r="E26" s="754"/>
      <c r="F26" s="754"/>
      <c r="G26" s="811"/>
      <c r="H26" s="811"/>
      <c r="I26" s="811"/>
      <c r="J26" s="811"/>
      <c r="K26" s="811"/>
      <c r="L26" s="566">
        <f t="shared" si="0"/>
        <v>0</v>
      </c>
      <c r="M26" s="993">
        <f t="shared" si="1"/>
        <v>0</v>
      </c>
      <c r="N26" s="994">
        <f t="shared" si="2"/>
        <v>0</v>
      </c>
      <c r="O26" s="995">
        <f t="shared" si="3"/>
        <v>0</v>
      </c>
      <c r="P26" s="810">
        <f t="shared" si="4"/>
        <v>0</v>
      </c>
    </row>
    <row r="27" spans="3:16" ht="15.75" x14ac:dyDescent="0.25">
      <c r="C27" s="753"/>
      <c r="D27" s="565" t="str">
        <f>IFERROR(VLOOKUP(C27,'גנים - מצבת והרשמה  (4)'!C:E,3,0),"")</f>
        <v/>
      </c>
      <c r="E27" s="754"/>
      <c r="F27" s="754"/>
      <c r="G27" s="811"/>
      <c r="H27" s="811"/>
      <c r="I27" s="811"/>
      <c r="J27" s="811"/>
      <c r="K27" s="811"/>
      <c r="L27" s="566">
        <f t="shared" si="0"/>
        <v>0</v>
      </c>
      <c r="M27" s="993">
        <f t="shared" si="1"/>
        <v>0</v>
      </c>
      <c r="N27" s="994">
        <f t="shared" si="2"/>
        <v>0</v>
      </c>
      <c r="O27" s="995">
        <f t="shared" si="3"/>
        <v>0</v>
      </c>
      <c r="P27" s="810">
        <f t="shared" si="4"/>
        <v>0</v>
      </c>
    </row>
    <row r="28" spans="3:16" ht="15.75" x14ac:dyDescent="0.25">
      <c r="C28" s="753"/>
      <c r="D28" s="565" t="str">
        <f>IFERROR(VLOOKUP(C28,'גנים - מצבת והרשמה  (4)'!C:E,3,0),"")</f>
        <v/>
      </c>
      <c r="E28" s="754"/>
      <c r="F28" s="754"/>
      <c r="G28" s="811"/>
      <c r="H28" s="811"/>
      <c r="I28" s="811"/>
      <c r="J28" s="811"/>
      <c r="K28" s="811"/>
      <c r="L28" s="566">
        <f t="shared" si="0"/>
        <v>0</v>
      </c>
      <c r="M28" s="993">
        <f t="shared" si="1"/>
        <v>0</v>
      </c>
      <c r="N28" s="994">
        <f t="shared" si="2"/>
        <v>0</v>
      </c>
      <c r="O28" s="995">
        <f t="shared" si="3"/>
        <v>0</v>
      </c>
      <c r="P28" s="810">
        <f t="shared" si="4"/>
        <v>0</v>
      </c>
    </row>
    <row r="29" spans="3:16" ht="15.75" x14ac:dyDescent="0.25">
      <c r="C29" s="753"/>
      <c r="D29" s="565" t="str">
        <f>IFERROR(VLOOKUP(C29,'גנים - מצבת והרשמה  (4)'!C:E,3,0),"")</f>
        <v/>
      </c>
      <c r="E29" s="754"/>
      <c r="F29" s="754"/>
      <c r="G29" s="809"/>
      <c r="H29" s="809"/>
      <c r="I29" s="809"/>
      <c r="J29" s="809"/>
      <c r="K29" s="809"/>
      <c r="L29" s="566">
        <f t="shared" si="0"/>
        <v>0</v>
      </c>
      <c r="M29" s="993">
        <f t="shared" si="1"/>
        <v>0</v>
      </c>
      <c r="N29" s="994">
        <f t="shared" si="2"/>
        <v>0</v>
      </c>
      <c r="O29" s="995">
        <f t="shared" si="3"/>
        <v>0</v>
      </c>
      <c r="P29" s="810">
        <f t="shared" si="4"/>
        <v>0</v>
      </c>
    </row>
    <row r="30" spans="3:16" ht="15.75" x14ac:dyDescent="0.25">
      <c r="C30" s="753"/>
      <c r="D30" s="565" t="str">
        <f>IFERROR(VLOOKUP(C30,'גנים - מצבת והרשמה  (4)'!C:E,3,0),"")</f>
        <v/>
      </c>
      <c r="E30" s="754"/>
      <c r="F30" s="754"/>
      <c r="G30" s="811"/>
      <c r="H30" s="811"/>
      <c r="I30" s="811"/>
      <c r="J30" s="811"/>
      <c r="K30" s="811"/>
      <c r="L30" s="566">
        <f t="shared" si="0"/>
        <v>0</v>
      </c>
      <c r="M30" s="993">
        <f t="shared" si="1"/>
        <v>0</v>
      </c>
      <c r="N30" s="994">
        <f t="shared" si="2"/>
        <v>0</v>
      </c>
      <c r="O30" s="995">
        <f t="shared" si="3"/>
        <v>0</v>
      </c>
      <c r="P30" s="810">
        <f t="shared" si="4"/>
        <v>0</v>
      </c>
    </row>
    <row r="31" spans="3:16" ht="15.75" x14ac:dyDescent="0.25">
      <c r="C31" s="753"/>
      <c r="D31" s="565" t="str">
        <f>IFERROR(VLOOKUP(C31,'גנים - מצבת והרשמה  (4)'!C:E,3,0),"")</f>
        <v/>
      </c>
      <c r="E31" s="754"/>
      <c r="F31" s="754"/>
      <c r="G31" s="811"/>
      <c r="H31" s="811"/>
      <c r="I31" s="811"/>
      <c r="J31" s="811"/>
      <c r="K31" s="811"/>
      <c r="L31" s="566">
        <f t="shared" si="0"/>
        <v>0</v>
      </c>
      <c r="M31" s="993">
        <f t="shared" si="1"/>
        <v>0</v>
      </c>
      <c r="N31" s="994">
        <f t="shared" si="2"/>
        <v>0</v>
      </c>
      <c r="O31" s="995">
        <f t="shared" si="3"/>
        <v>0</v>
      </c>
      <c r="P31" s="810">
        <f t="shared" si="4"/>
        <v>0</v>
      </c>
    </row>
    <row r="32" spans="3:16" ht="15.75" x14ac:dyDescent="0.25">
      <c r="C32" s="753"/>
      <c r="D32" s="565" t="str">
        <f>IFERROR(VLOOKUP(C32,'גנים - מצבת והרשמה  (4)'!C:E,3,0),"")</f>
        <v/>
      </c>
      <c r="E32" s="754"/>
      <c r="F32" s="754"/>
      <c r="G32" s="811"/>
      <c r="H32" s="811"/>
      <c r="I32" s="811"/>
      <c r="J32" s="811"/>
      <c r="K32" s="811"/>
      <c r="L32" s="566">
        <f t="shared" si="0"/>
        <v>0</v>
      </c>
      <c r="M32" s="993">
        <f t="shared" si="1"/>
        <v>0</v>
      </c>
      <c r="N32" s="994">
        <f t="shared" si="2"/>
        <v>0</v>
      </c>
      <c r="O32" s="995">
        <f t="shared" si="3"/>
        <v>0</v>
      </c>
      <c r="P32" s="810">
        <f t="shared" si="4"/>
        <v>0</v>
      </c>
    </row>
    <row r="33" spans="3:16" ht="15.75" x14ac:dyDescent="0.25">
      <c r="C33" s="753"/>
      <c r="D33" s="565" t="str">
        <f>IFERROR(VLOOKUP(C33,'גנים - מצבת והרשמה  (4)'!C:E,3,0),"")</f>
        <v/>
      </c>
      <c r="E33" s="754"/>
      <c r="F33" s="754"/>
      <c r="G33" s="809"/>
      <c r="H33" s="809"/>
      <c r="I33" s="809"/>
      <c r="J33" s="809"/>
      <c r="K33" s="809"/>
      <c r="L33" s="566">
        <f t="shared" si="0"/>
        <v>0</v>
      </c>
      <c r="M33" s="993">
        <f t="shared" si="1"/>
        <v>0</v>
      </c>
      <c r="N33" s="994">
        <f t="shared" si="2"/>
        <v>0</v>
      </c>
      <c r="O33" s="995">
        <f t="shared" si="3"/>
        <v>0</v>
      </c>
      <c r="P33" s="810">
        <f t="shared" si="4"/>
        <v>0</v>
      </c>
    </row>
    <row r="34" spans="3:16" ht="15.75" x14ac:dyDescent="0.25">
      <c r="C34" s="753"/>
      <c r="D34" s="565" t="str">
        <f>IFERROR(VLOOKUP(C34,'גנים - מצבת והרשמה  (4)'!C:E,3,0),"")</f>
        <v/>
      </c>
      <c r="E34" s="754"/>
      <c r="F34" s="754"/>
      <c r="G34" s="811"/>
      <c r="H34" s="811"/>
      <c r="I34" s="811"/>
      <c r="J34" s="811"/>
      <c r="K34" s="811"/>
      <c r="L34" s="566">
        <f t="shared" si="0"/>
        <v>0</v>
      </c>
      <c r="M34" s="993">
        <f t="shared" si="1"/>
        <v>0</v>
      </c>
      <c r="N34" s="994">
        <f t="shared" si="2"/>
        <v>0</v>
      </c>
      <c r="O34" s="995">
        <f t="shared" si="3"/>
        <v>0</v>
      </c>
      <c r="P34" s="810">
        <f t="shared" si="4"/>
        <v>0</v>
      </c>
    </row>
    <row r="35" spans="3:16" ht="15.75" x14ac:dyDescent="0.25">
      <c r="C35" s="753"/>
      <c r="D35" s="565" t="str">
        <f>IFERROR(VLOOKUP(C35,'גנים - מצבת והרשמה  (4)'!C:E,3,0),"")</f>
        <v/>
      </c>
      <c r="E35" s="754"/>
      <c r="F35" s="754"/>
      <c r="G35" s="811"/>
      <c r="H35" s="811"/>
      <c r="I35" s="811"/>
      <c r="J35" s="811"/>
      <c r="K35" s="811"/>
      <c r="L35" s="566">
        <f t="shared" si="0"/>
        <v>0</v>
      </c>
      <c r="M35" s="993">
        <f t="shared" si="1"/>
        <v>0</v>
      </c>
      <c r="N35" s="994">
        <f t="shared" si="2"/>
        <v>0</v>
      </c>
      <c r="O35" s="995">
        <f t="shared" si="3"/>
        <v>0</v>
      </c>
      <c r="P35" s="810">
        <f t="shared" si="4"/>
        <v>0</v>
      </c>
    </row>
    <row r="36" spans="3:16" ht="15.75" x14ac:dyDescent="0.25">
      <c r="C36" s="753"/>
      <c r="D36" s="565" t="str">
        <f>IFERROR(VLOOKUP(C36,'גנים - מצבת והרשמה  (4)'!C:E,3,0),"")</f>
        <v/>
      </c>
      <c r="E36" s="754"/>
      <c r="F36" s="754"/>
      <c r="G36" s="811"/>
      <c r="H36" s="811"/>
      <c r="I36" s="811"/>
      <c r="J36" s="811"/>
      <c r="K36" s="811"/>
      <c r="L36" s="566">
        <f t="shared" si="0"/>
        <v>0</v>
      </c>
      <c r="M36" s="993">
        <f t="shared" si="1"/>
        <v>0</v>
      </c>
      <c r="N36" s="994">
        <f t="shared" si="2"/>
        <v>0</v>
      </c>
      <c r="O36" s="995">
        <f t="shared" si="3"/>
        <v>0</v>
      </c>
      <c r="P36" s="810">
        <f t="shared" si="4"/>
        <v>0</v>
      </c>
    </row>
    <row r="37" spans="3:16" ht="15.75" x14ac:dyDescent="0.25">
      <c r="C37" s="753"/>
      <c r="D37" s="565" t="str">
        <f>IFERROR(VLOOKUP(C37,'גנים - מצבת והרשמה  (4)'!C:E,3,0),"")</f>
        <v/>
      </c>
      <c r="E37" s="754"/>
      <c r="F37" s="754"/>
      <c r="G37" s="809"/>
      <c r="H37" s="809"/>
      <c r="I37" s="809"/>
      <c r="J37" s="809"/>
      <c r="K37" s="809"/>
      <c r="L37" s="566">
        <f t="shared" si="0"/>
        <v>0</v>
      </c>
      <c r="M37" s="993">
        <f t="shared" si="1"/>
        <v>0</v>
      </c>
      <c r="N37" s="994">
        <f t="shared" si="2"/>
        <v>0</v>
      </c>
      <c r="O37" s="995">
        <f t="shared" si="3"/>
        <v>0</v>
      </c>
      <c r="P37" s="810">
        <f t="shared" si="4"/>
        <v>0</v>
      </c>
    </row>
    <row r="38" spans="3:16" ht="15.75" x14ac:dyDescent="0.25">
      <c r="C38" s="753"/>
      <c r="D38" s="565" t="str">
        <f>IFERROR(VLOOKUP(C38,'גנים - מצבת והרשמה  (4)'!C:E,3,0),"")</f>
        <v/>
      </c>
      <c r="E38" s="754"/>
      <c r="F38" s="754"/>
      <c r="G38" s="811"/>
      <c r="H38" s="811"/>
      <c r="I38" s="811"/>
      <c r="J38" s="811"/>
      <c r="K38" s="811"/>
      <c r="L38" s="566">
        <f t="shared" si="0"/>
        <v>0</v>
      </c>
      <c r="M38" s="993">
        <f t="shared" si="1"/>
        <v>0</v>
      </c>
      <c r="N38" s="994">
        <f t="shared" si="2"/>
        <v>0</v>
      </c>
      <c r="O38" s="995">
        <f t="shared" si="3"/>
        <v>0</v>
      </c>
      <c r="P38" s="810">
        <f t="shared" si="4"/>
        <v>0</v>
      </c>
    </row>
    <row r="39" spans="3:16" ht="15.75" x14ac:dyDescent="0.25">
      <c r="C39" s="753"/>
      <c r="D39" s="565" t="str">
        <f>IFERROR(VLOOKUP(C39,'גנים - מצבת והרשמה  (4)'!C:E,3,0),"")</f>
        <v/>
      </c>
      <c r="E39" s="754"/>
      <c r="F39" s="754"/>
      <c r="G39" s="811"/>
      <c r="H39" s="811"/>
      <c r="I39" s="811"/>
      <c r="J39" s="811"/>
      <c r="K39" s="811"/>
      <c r="L39" s="566">
        <f t="shared" si="0"/>
        <v>0</v>
      </c>
      <c r="M39" s="993">
        <f t="shared" si="1"/>
        <v>0</v>
      </c>
      <c r="N39" s="994">
        <f t="shared" si="2"/>
        <v>0</v>
      </c>
      <c r="O39" s="995">
        <f t="shared" si="3"/>
        <v>0</v>
      </c>
      <c r="P39" s="810">
        <f t="shared" si="4"/>
        <v>0</v>
      </c>
    </row>
    <row r="40" spans="3:16" ht="15.75" x14ac:dyDescent="0.25">
      <c r="C40" s="753"/>
      <c r="D40" s="565" t="str">
        <f>IFERROR(VLOOKUP(C40,'גנים - מצבת והרשמה  (4)'!C:E,3,0),"")</f>
        <v/>
      </c>
      <c r="E40" s="754"/>
      <c r="F40" s="754"/>
      <c r="G40" s="811"/>
      <c r="H40" s="811"/>
      <c r="I40" s="811"/>
      <c r="J40" s="811"/>
      <c r="K40" s="811"/>
      <c r="L40" s="566">
        <f t="shared" si="0"/>
        <v>0</v>
      </c>
      <c r="M40" s="993">
        <f t="shared" si="1"/>
        <v>0</v>
      </c>
      <c r="N40" s="994">
        <f t="shared" si="2"/>
        <v>0</v>
      </c>
      <c r="O40" s="995">
        <f t="shared" si="3"/>
        <v>0</v>
      </c>
      <c r="P40" s="810">
        <f t="shared" si="4"/>
        <v>0</v>
      </c>
    </row>
    <row r="41" spans="3:16" ht="15.75" x14ac:dyDescent="0.25">
      <c r="C41" s="753"/>
      <c r="D41" s="565" t="str">
        <f>IFERROR(VLOOKUP(C41,'גנים - מצבת והרשמה  (4)'!C:E,3,0),"")</f>
        <v/>
      </c>
      <c r="E41" s="754"/>
      <c r="F41" s="754"/>
      <c r="G41" s="809"/>
      <c r="H41" s="809"/>
      <c r="I41" s="809"/>
      <c r="J41" s="809"/>
      <c r="K41" s="809"/>
      <c r="L41" s="566">
        <f t="shared" si="0"/>
        <v>0</v>
      </c>
      <c r="M41" s="993">
        <f t="shared" si="1"/>
        <v>0</v>
      </c>
      <c r="N41" s="994">
        <f t="shared" si="2"/>
        <v>0</v>
      </c>
      <c r="O41" s="995">
        <f t="shared" si="3"/>
        <v>0</v>
      </c>
      <c r="P41" s="810">
        <f t="shared" si="4"/>
        <v>0</v>
      </c>
    </row>
    <row r="42" spans="3:16" ht="15.75" x14ac:dyDescent="0.25">
      <c r="C42" s="753"/>
      <c r="D42" s="565" t="str">
        <f>IFERROR(VLOOKUP(C42,'גנים - מצבת והרשמה  (4)'!C:E,3,0),"")</f>
        <v/>
      </c>
      <c r="E42" s="754"/>
      <c r="F42" s="754"/>
      <c r="G42" s="811"/>
      <c r="H42" s="811"/>
      <c r="I42" s="811"/>
      <c r="J42" s="811"/>
      <c r="K42" s="811"/>
      <c r="L42" s="566">
        <f t="shared" si="0"/>
        <v>0</v>
      </c>
      <c r="M42" s="993">
        <f t="shared" si="1"/>
        <v>0</v>
      </c>
      <c r="N42" s="994">
        <f t="shared" si="2"/>
        <v>0</v>
      </c>
      <c r="O42" s="995">
        <f t="shared" si="3"/>
        <v>0</v>
      </c>
      <c r="P42" s="810">
        <f t="shared" si="4"/>
        <v>0</v>
      </c>
    </row>
    <row r="43" spans="3:16" ht="15.75" x14ac:dyDescent="0.25">
      <c r="C43" s="753"/>
      <c r="D43" s="565" t="str">
        <f>IFERROR(VLOOKUP(C43,'גנים - מצבת והרשמה  (4)'!C:E,3,0),"")</f>
        <v/>
      </c>
      <c r="E43" s="754"/>
      <c r="F43" s="754"/>
      <c r="G43" s="811"/>
      <c r="H43" s="811"/>
      <c r="I43" s="811"/>
      <c r="J43" s="811"/>
      <c r="K43" s="811"/>
      <c r="L43" s="566">
        <f t="shared" si="0"/>
        <v>0</v>
      </c>
      <c r="M43" s="993">
        <f t="shared" si="1"/>
        <v>0</v>
      </c>
      <c r="N43" s="994">
        <f t="shared" si="2"/>
        <v>0</v>
      </c>
      <c r="O43" s="995">
        <f t="shared" si="3"/>
        <v>0</v>
      </c>
      <c r="P43" s="810">
        <f t="shared" si="4"/>
        <v>0</v>
      </c>
    </row>
    <row r="44" spans="3:16" ht="15.75" x14ac:dyDescent="0.25">
      <c r="C44" s="753"/>
      <c r="D44" s="565" t="str">
        <f>IFERROR(VLOOKUP(C44,'גנים - מצבת והרשמה  (4)'!C:E,3,0),"")</f>
        <v/>
      </c>
      <c r="E44" s="754"/>
      <c r="F44" s="754"/>
      <c r="G44" s="811"/>
      <c r="H44" s="811"/>
      <c r="I44" s="811"/>
      <c r="J44" s="811"/>
      <c r="K44" s="811"/>
      <c r="L44" s="566">
        <f t="shared" si="0"/>
        <v>0</v>
      </c>
      <c r="M44" s="993">
        <f t="shared" si="1"/>
        <v>0</v>
      </c>
      <c r="N44" s="994">
        <f t="shared" si="2"/>
        <v>0</v>
      </c>
      <c r="O44" s="995">
        <f t="shared" si="3"/>
        <v>0</v>
      </c>
      <c r="P44" s="810">
        <f t="shared" si="4"/>
        <v>0</v>
      </c>
    </row>
    <row r="45" spans="3:16" ht="15.75" x14ac:dyDescent="0.25">
      <c r="C45" s="753"/>
      <c r="D45" s="565" t="str">
        <f>IFERROR(VLOOKUP(C45,'גנים - מצבת והרשמה  (4)'!C:E,3,0),"")</f>
        <v/>
      </c>
      <c r="E45" s="754"/>
      <c r="F45" s="754"/>
      <c r="G45" s="809"/>
      <c r="H45" s="809"/>
      <c r="I45" s="809"/>
      <c r="J45" s="809"/>
      <c r="K45" s="809"/>
      <c r="L45" s="566">
        <f t="shared" si="0"/>
        <v>0</v>
      </c>
      <c r="M45" s="993">
        <f t="shared" si="1"/>
        <v>0</v>
      </c>
      <c r="N45" s="994">
        <f t="shared" si="2"/>
        <v>0</v>
      </c>
      <c r="O45" s="995">
        <f t="shared" si="3"/>
        <v>0</v>
      </c>
      <c r="P45" s="810">
        <f t="shared" si="4"/>
        <v>0</v>
      </c>
    </row>
    <row r="46" spans="3:16" ht="15.75" x14ac:dyDescent="0.25">
      <c r="C46" s="753"/>
      <c r="D46" s="565" t="str">
        <f>IFERROR(VLOOKUP(C46,'גנים - מצבת והרשמה  (4)'!C:E,3,0),"")</f>
        <v/>
      </c>
      <c r="E46" s="754"/>
      <c r="F46" s="754"/>
      <c r="G46" s="811"/>
      <c r="H46" s="811"/>
      <c r="I46" s="811"/>
      <c r="J46" s="811"/>
      <c r="K46" s="811"/>
      <c r="L46" s="566">
        <f t="shared" si="0"/>
        <v>0</v>
      </c>
      <c r="M46" s="993">
        <f t="shared" si="1"/>
        <v>0</v>
      </c>
      <c r="N46" s="994">
        <f t="shared" si="2"/>
        <v>0</v>
      </c>
      <c r="O46" s="995">
        <f t="shared" si="3"/>
        <v>0</v>
      </c>
      <c r="P46" s="810">
        <f t="shared" si="4"/>
        <v>0</v>
      </c>
    </row>
    <row r="47" spans="3:16" ht="15.75" x14ac:dyDescent="0.25">
      <c r="C47" s="753"/>
      <c r="D47" s="565" t="str">
        <f>IFERROR(VLOOKUP(C47,'גנים - מצבת והרשמה  (4)'!C:E,3,0),"")</f>
        <v/>
      </c>
      <c r="E47" s="754"/>
      <c r="F47" s="754"/>
      <c r="G47" s="811"/>
      <c r="H47" s="811"/>
      <c r="I47" s="811"/>
      <c r="J47" s="811"/>
      <c r="K47" s="811"/>
      <c r="L47" s="566">
        <f t="shared" si="0"/>
        <v>0</v>
      </c>
      <c r="M47" s="993">
        <f t="shared" si="1"/>
        <v>0</v>
      </c>
      <c r="N47" s="994">
        <f t="shared" si="2"/>
        <v>0</v>
      </c>
      <c r="O47" s="995">
        <f t="shared" si="3"/>
        <v>0</v>
      </c>
      <c r="P47" s="810">
        <f t="shared" si="4"/>
        <v>0</v>
      </c>
    </row>
    <row r="48" spans="3:16" ht="15.75" x14ac:dyDescent="0.25">
      <c r="C48" s="753"/>
      <c r="D48" s="565" t="str">
        <f>IFERROR(VLOOKUP(C48,'גנים - מצבת והרשמה  (4)'!C:E,3,0),"")</f>
        <v/>
      </c>
      <c r="E48" s="754"/>
      <c r="F48" s="754"/>
      <c r="G48" s="811"/>
      <c r="H48" s="811"/>
      <c r="I48" s="811"/>
      <c r="J48" s="811"/>
      <c r="K48" s="811"/>
      <c r="L48" s="566">
        <f t="shared" si="0"/>
        <v>0</v>
      </c>
      <c r="M48" s="993">
        <f t="shared" si="1"/>
        <v>0</v>
      </c>
      <c r="N48" s="994">
        <f t="shared" si="2"/>
        <v>0</v>
      </c>
      <c r="O48" s="995">
        <f t="shared" si="3"/>
        <v>0</v>
      </c>
      <c r="P48" s="810">
        <f t="shared" si="4"/>
        <v>0</v>
      </c>
    </row>
    <row r="49" spans="3:16" ht="15.75" x14ac:dyDescent="0.25">
      <c r="C49" s="753"/>
      <c r="D49" s="565" t="str">
        <f>IFERROR(VLOOKUP(C49,'גנים - מצבת והרשמה  (4)'!C:E,3,0),"")</f>
        <v/>
      </c>
      <c r="E49" s="754"/>
      <c r="F49" s="754"/>
      <c r="G49" s="809"/>
      <c r="H49" s="809"/>
      <c r="I49" s="809"/>
      <c r="J49" s="809"/>
      <c r="K49" s="809"/>
      <c r="L49" s="566">
        <f t="shared" si="0"/>
        <v>0</v>
      </c>
      <c r="M49" s="993">
        <f t="shared" si="1"/>
        <v>0</v>
      </c>
      <c r="N49" s="994">
        <f t="shared" si="2"/>
        <v>0</v>
      </c>
      <c r="O49" s="995">
        <f t="shared" si="3"/>
        <v>0</v>
      </c>
      <c r="P49" s="810">
        <f t="shared" si="4"/>
        <v>0</v>
      </c>
    </row>
    <row r="50" spans="3:16" ht="15.75" x14ac:dyDescent="0.25">
      <c r="C50" s="753"/>
      <c r="D50" s="565" t="str">
        <f>IFERROR(VLOOKUP(C50,'גנים - מצבת והרשמה  (4)'!C:E,3,0),"")</f>
        <v/>
      </c>
      <c r="E50" s="754"/>
      <c r="F50" s="754"/>
      <c r="G50" s="811"/>
      <c r="H50" s="811"/>
      <c r="I50" s="811"/>
      <c r="J50" s="811"/>
      <c r="K50" s="811"/>
      <c r="L50" s="566">
        <f t="shared" si="0"/>
        <v>0</v>
      </c>
      <c r="M50" s="993">
        <f t="shared" si="1"/>
        <v>0</v>
      </c>
      <c r="N50" s="994">
        <f t="shared" si="2"/>
        <v>0</v>
      </c>
      <c r="O50" s="995">
        <f t="shared" si="3"/>
        <v>0</v>
      </c>
      <c r="P50" s="810">
        <f t="shared" si="4"/>
        <v>0</v>
      </c>
    </row>
    <row r="51" spans="3:16" ht="15.75" x14ac:dyDescent="0.25">
      <c r="C51" s="753"/>
      <c r="D51" s="565" t="str">
        <f>IFERROR(VLOOKUP(C51,'גנים - מצבת והרשמה  (4)'!C:E,3,0),"")</f>
        <v/>
      </c>
      <c r="E51" s="754"/>
      <c r="F51" s="754"/>
      <c r="G51" s="811"/>
      <c r="H51" s="811"/>
      <c r="I51" s="811"/>
      <c r="J51" s="811"/>
      <c r="K51" s="811"/>
      <c r="L51" s="566">
        <f t="shared" si="0"/>
        <v>0</v>
      </c>
      <c r="M51" s="993">
        <f t="shared" si="1"/>
        <v>0</v>
      </c>
      <c r="N51" s="994">
        <f t="shared" si="2"/>
        <v>0</v>
      </c>
      <c r="O51" s="995">
        <f t="shared" si="3"/>
        <v>0</v>
      </c>
      <c r="P51" s="810">
        <f t="shared" si="4"/>
        <v>0</v>
      </c>
    </row>
    <row r="52" spans="3:16" ht="15.75" x14ac:dyDescent="0.25">
      <c r="C52" s="753"/>
      <c r="D52" s="565" t="str">
        <f>IFERROR(VLOOKUP(C52,'גנים - מצבת והרשמה  (4)'!C:E,3,0),"")</f>
        <v/>
      </c>
      <c r="E52" s="754"/>
      <c r="F52" s="754"/>
      <c r="G52" s="811"/>
      <c r="H52" s="811"/>
      <c r="I52" s="811"/>
      <c r="J52" s="811"/>
      <c r="K52" s="811"/>
      <c r="L52" s="566">
        <f t="shared" si="0"/>
        <v>0</v>
      </c>
      <c r="M52" s="993">
        <f t="shared" si="1"/>
        <v>0</v>
      </c>
      <c r="N52" s="994">
        <f t="shared" si="2"/>
        <v>0</v>
      </c>
      <c r="O52" s="995">
        <f t="shared" si="3"/>
        <v>0</v>
      </c>
      <c r="P52" s="810">
        <f t="shared" si="4"/>
        <v>0</v>
      </c>
    </row>
    <row r="53" spans="3:16" ht="15.75" x14ac:dyDescent="0.25">
      <c r="C53" s="753"/>
      <c r="D53" s="565" t="str">
        <f>IFERROR(VLOOKUP(C53,'גנים - מצבת והרשמה  (4)'!C:E,3,0),"")</f>
        <v/>
      </c>
      <c r="E53" s="754"/>
      <c r="F53" s="754"/>
      <c r="G53" s="809"/>
      <c r="H53" s="809"/>
      <c r="I53" s="809"/>
      <c r="J53" s="809"/>
      <c r="K53" s="809"/>
      <c r="L53" s="566">
        <f t="shared" si="0"/>
        <v>0</v>
      </c>
      <c r="M53" s="993">
        <f t="shared" si="1"/>
        <v>0</v>
      </c>
      <c r="N53" s="994">
        <f t="shared" si="2"/>
        <v>0</v>
      </c>
      <c r="O53" s="995">
        <f t="shared" si="3"/>
        <v>0</v>
      </c>
      <c r="P53" s="810">
        <f t="shared" si="4"/>
        <v>0</v>
      </c>
    </row>
    <row r="54" spans="3:16" ht="15.75" x14ac:dyDescent="0.25">
      <c r="C54" s="753"/>
      <c r="D54" s="565" t="str">
        <f>IFERROR(VLOOKUP(C54,'גנים - מצבת והרשמה  (4)'!C:E,3,0),"")</f>
        <v/>
      </c>
      <c r="E54" s="754"/>
      <c r="F54" s="754"/>
      <c r="G54" s="811"/>
      <c r="H54" s="811"/>
      <c r="I54" s="811"/>
      <c r="J54" s="811"/>
      <c r="K54" s="811"/>
      <c r="L54" s="566">
        <f t="shared" si="0"/>
        <v>0</v>
      </c>
      <c r="M54" s="993">
        <f t="shared" si="1"/>
        <v>0</v>
      </c>
      <c r="N54" s="994">
        <f t="shared" si="2"/>
        <v>0</v>
      </c>
      <c r="O54" s="995">
        <f t="shared" si="3"/>
        <v>0</v>
      </c>
      <c r="P54" s="810">
        <f t="shared" si="4"/>
        <v>0</v>
      </c>
    </row>
    <row r="55" spans="3:16" ht="15.75" x14ac:dyDescent="0.25">
      <c r="C55" s="753"/>
      <c r="D55" s="565" t="str">
        <f>IFERROR(VLOOKUP(C55,'גנים - מצבת והרשמה  (4)'!C:E,3,0),"")</f>
        <v/>
      </c>
      <c r="E55" s="754"/>
      <c r="F55" s="754"/>
      <c r="G55" s="811"/>
      <c r="H55" s="811"/>
      <c r="I55" s="811"/>
      <c r="J55" s="811"/>
      <c r="K55" s="811"/>
      <c r="L55" s="566">
        <f t="shared" si="0"/>
        <v>0</v>
      </c>
      <c r="M55" s="993">
        <f t="shared" si="1"/>
        <v>0</v>
      </c>
      <c r="N55" s="994">
        <f t="shared" si="2"/>
        <v>0</v>
      </c>
      <c r="O55" s="995">
        <f t="shared" si="3"/>
        <v>0</v>
      </c>
      <c r="P55" s="810">
        <f t="shared" si="4"/>
        <v>0</v>
      </c>
    </row>
    <row r="56" spans="3:16" ht="15.75" x14ac:dyDescent="0.25">
      <c r="C56" s="753"/>
      <c r="D56" s="565" t="str">
        <f>IFERROR(VLOOKUP(C56,'גנים - מצבת והרשמה  (4)'!C:E,3,0),"")</f>
        <v/>
      </c>
      <c r="E56" s="754"/>
      <c r="F56" s="754"/>
      <c r="G56" s="811"/>
      <c r="H56" s="811"/>
      <c r="I56" s="811"/>
      <c r="J56" s="811"/>
      <c r="K56" s="811"/>
      <c r="L56" s="566">
        <f t="shared" si="0"/>
        <v>0</v>
      </c>
      <c r="M56" s="993">
        <f t="shared" si="1"/>
        <v>0</v>
      </c>
      <c r="N56" s="994">
        <f t="shared" si="2"/>
        <v>0</v>
      </c>
      <c r="O56" s="995">
        <f t="shared" si="3"/>
        <v>0</v>
      </c>
      <c r="P56" s="810">
        <f t="shared" si="4"/>
        <v>0</v>
      </c>
    </row>
    <row r="57" spans="3:16" ht="15.75" x14ac:dyDescent="0.25">
      <c r="C57" s="753"/>
      <c r="D57" s="565" t="str">
        <f>IFERROR(VLOOKUP(C57,'גנים - מצבת והרשמה  (4)'!C:E,3,0),"")</f>
        <v/>
      </c>
      <c r="E57" s="754"/>
      <c r="F57" s="754"/>
      <c r="G57" s="809"/>
      <c r="H57" s="809"/>
      <c r="I57" s="809"/>
      <c r="J57" s="809"/>
      <c r="K57" s="809"/>
      <c r="L57" s="566">
        <f t="shared" si="0"/>
        <v>0</v>
      </c>
      <c r="M57" s="993">
        <f t="shared" si="1"/>
        <v>0</v>
      </c>
      <c r="N57" s="994">
        <f t="shared" si="2"/>
        <v>0</v>
      </c>
      <c r="O57" s="995">
        <f t="shared" si="3"/>
        <v>0</v>
      </c>
      <c r="P57" s="810">
        <f t="shared" si="4"/>
        <v>0</v>
      </c>
    </row>
    <row r="58" spans="3:16" ht="15.75" x14ac:dyDescent="0.25">
      <c r="C58" s="753"/>
      <c r="D58" s="565" t="str">
        <f>IFERROR(VLOOKUP(C58,'גנים - מצבת והרשמה  (4)'!C:E,3,0),"")</f>
        <v/>
      </c>
      <c r="E58" s="754"/>
      <c r="F58" s="754"/>
      <c r="G58" s="811"/>
      <c r="H58" s="811"/>
      <c r="I58" s="811"/>
      <c r="J58" s="811"/>
      <c r="K58" s="811"/>
      <c r="L58" s="566">
        <f t="shared" si="0"/>
        <v>0</v>
      </c>
      <c r="M58" s="993">
        <f t="shared" si="1"/>
        <v>0</v>
      </c>
      <c r="N58" s="994">
        <f t="shared" si="2"/>
        <v>0</v>
      </c>
      <c r="O58" s="995">
        <f t="shared" si="3"/>
        <v>0</v>
      </c>
      <c r="P58" s="810">
        <f t="shared" si="4"/>
        <v>0</v>
      </c>
    </row>
    <row r="59" spans="3:16" ht="15.75" x14ac:dyDescent="0.25">
      <c r="C59" s="753"/>
      <c r="D59" s="565" t="str">
        <f>IFERROR(VLOOKUP(C59,'גנים - מצבת והרשמה  (4)'!C:E,3,0),"")</f>
        <v/>
      </c>
      <c r="E59" s="754"/>
      <c r="F59" s="754"/>
      <c r="G59" s="809"/>
      <c r="H59" s="809"/>
      <c r="I59" s="809"/>
      <c r="J59" s="809"/>
      <c r="K59" s="809"/>
      <c r="L59" s="566">
        <f t="shared" si="0"/>
        <v>0</v>
      </c>
      <c r="M59" s="993">
        <f t="shared" si="1"/>
        <v>0</v>
      </c>
      <c r="N59" s="994">
        <f t="shared" si="2"/>
        <v>0</v>
      </c>
      <c r="O59" s="995">
        <f t="shared" si="3"/>
        <v>0</v>
      </c>
      <c r="P59" s="810">
        <f t="shared" si="4"/>
        <v>0</v>
      </c>
    </row>
    <row r="60" spans="3:16" ht="15.75" x14ac:dyDescent="0.25">
      <c r="C60" s="753"/>
      <c r="D60" s="565" t="str">
        <f>IFERROR(VLOOKUP(C60,'גנים - מצבת והרשמה  (4)'!C:E,3,0),"")</f>
        <v/>
      </c>
      <c r="E60" s="754"/>
      <c r="F60" s="754"/>
      <c r="G60" s="811"/>
      <c r="H60" s="811"/>
      <c r="I60" s="811"/>
      <c r="J60" s="811"/>
      <c r="K60" s="811"/>
      <c r="L60" s="566">
        <f t="shared" si="0"/>
        <v>0</v>
      </c>
      <c r="M60" s="993">
        <f t="shared" si="1"/>
        <v>0</v>
      </c>
      <c r="N60" s="994">
        <f t="shared" si="2"/>
        <v>0</v>
      </c>
      <c r="O60" s="995">
        <f t="shared" si="3"/>
        <v>0</v>
      </c>
      <c r="P60" s="810">
        <f t="shared" si="4"/>
        <v>0</v>
      </c>
    </row>
    <row r="61" spans="3:16" ht="15.75" x14ac:dyDescent="0.25">
      <c r="C61" s="753"/>
      <c r="D61" s="565" t="str">
        <f>IFERROR(VLOOKUP(C61,'גנים - מצבת והרשמה  (4)'!C:E,3,0),"")</f>
        <v/>
      </c>
      <c r="E61" s="754"/>
      <c r="F61" s="754"/>
      <c r="G61" s="811"/>
      <c r="H61" s="811"/>
      <c r="I61" s="811"/>
      <c r="J61" s="811"/>
      <c r="K61" s="811"/>
      <c r="L61" s="566">
        <f t="shared" si="0"/>
        <v>0</v>
      </c>
      <c r="M61" s="993">
        <f t="shared" si="1"/>
        <v>0</v>
      </c>
      <c r="N61" s="994">
        <f t="shared" si="2"/>
        <v>0</v>
      </c>
      <c r="O61" s="995">
        <f t="shared" si="3"/>
        <v>0</v>
      </c>
      <c r="P61" s="810">
        <f t="shared" si="4"/>
        <v>0</v>
      </c>
    </row>
    <row r="62" spans="3:16" ht="15.75" x14ac:dyDescent="0.25">
      <c r="C62" s="753"/>
      <c r="D62" s="565" t="str">
        <f>IFERROR(VLOOKUP(C62,'גנים - מצבת והרשמה  (4)'!C:E,3,0),"")</f>
        <v/>
      </c>
      <c r="E62" s="754"/>
      <c r="F62" s="754"/>
      <c r="G62" s="811"/>
      <c r="H62" s="811"/>
      <c r="I62" s="811"/>
      <c r="J62" s="811"/>
      <c r="K62" s="811"/>
      <c r="L62" s="566">
        <f t="shared" si="0"/>
        <v>0</v>
      </c>
      <c r="M62" s="993">
        <f t="shared" si="1"/>
        <v>0</v>
      </c>
      <c r="N62" s="994">
        <f t="shared" si="2"/>
        <v>0</v>
      </c>
      <c r="O62" s="995">
        <f t="shared" si="3"/>
        <v>0</v>
      </c>
      <c r="P62" s="810">
        <f t="shared" si="4"/>
        <v>0</v>
      </c>
    </row>
    <row r="63" spans="3:16" ht="15.75" x14ac:dyDescent="0.25">
      <c r="C63" s="753"/>
      <c r="D63" s="565" t="str">
        <f>IFERROR(VLOOKUP(C63,'גנים - מצבת והרשמה  (4)'!C:E,3,0),"")</f>
        <v/>
      </c>
      <c r="E63" s="754"/>
      <c r="F63" s="754"/>
      <c r="G63" s="809"/>
      <c r="H63" s="809"/>
      <c r="I63" s="809"/>
      <c r="J63" s="809"/>
      <c r="K63" s="809"/>
      <c r="L63" s="566">
        <f t="shared" si="0"/>
        <v>0</v>
      </c>
      <c r="M63" s="993">
        <f t="shared" si="1"/>
        <v>0</v>
      </c>
      <c r="N63" s="994">
        <f t="shared" si="2"/>
        <v>0</v>
      </c>
      <c r="O63" s="995">
        <f t="shared" si="3"/>
        <v>0</v>
      </c>
      <c r="P63" s="810">
        <f t="shared" si="4"/>
        <v>0</v>
      </c>
    </row>
    <row r="64" spans="3:16" ht="15.75" x14ac:dyDescent="0.25">
      <c r="C64" s="753"/>
      <c r="D64" s="565" t="str">
        <f>IFERROR(VLOOKUP(C64,'גנים - מצבת והרשמה  (4)'!C:E,3,0),"")</f>
        <v/>
      </c>
      <c r="E64" s="754"/>
      <c r="F64" s="754"/>
      <c r="G64" s="809"/>
      <c r="H64" s="809"/>
      <c r="I64" s="809"/>
      <c r="J64" s="809"/>
      <c r="K64" s="809"/>
      <c r="L64" s="566">
        <f t="shared" si="0"/>
        <v>0</v>
      </c>
      <c r="M64" s="993">
        <f t="shared" si="1"/>
        <v>0</v>
      </c>
      <c r="N64" s="994">
        <f t="shared" si="2"/>
        <v>0</v>
      </c>
      <c r="O64" s="995">
        <f t="shared" si="3"/>
        <v>0</v>
      </c>
      <c r="P64" s="810">
        <f t="shared" si="4"/>
        <v>0</v>
      </c>
    </row>
    <row r="65" spans="3:16" ht="15.75" x14ac:dyDescent="0.25">
      <c r="C65" s="753"/>
      <c r="D65" s="565" t="str">
        <f>IFERROR(VLOOKUP(C65,'גנים - מצבת והרשמה  (4)'!C:E,3,0),"")</f>
        <v/>
      </c>
      <c r="E65" s="754"/>
      <c r="F65" s="754"/>
      <c r="G65" s="811"/>
      <c r="H65" s="811"/>
      <c r="I65" s="811"/>
      <c r="J65" s="811"/>
      <c r="K65" s="811"/>
      <c r="L65" s="566">
        <f t="shared" si="0"/>
        <v>0</v>
      </c>
      <c r="M65" s="993">
        <f t="shared" si="1"/>
        <v>0</v>
      </c>
      <c r="N65" s="994">
        <f t="shared" si="2"/>
        <v>0</v>
      </c>
      <c r="O65" s="995">
        <f t="shared" si="3"/>
        <v>0</v>
      </c>
      <c r="P65" s="810">
        <f t="shared" si="4"/>
        <v>0</v>
      </c>
    </row>
    <row r="66" spans="3:16" ht="15.75" x14ac:dyDescent="0.25">
      <c r="C66" s="753"/>
      <c r="D66" s="565" t="str">
        <f>IFERROR(VLOOKUP(C66,'גנים - מצבת והרשמה  (4)'!C:E,3,0),"")</f>
        <v/>
      </c>
      <c r="E66" s="754"/>
      <c r="F66" s="754"/>
      <c r="G66" s="811"/>
      <c r="H66" s="811"/>
      <c r="I66" s="811"/>
      <c r="J66" s="811"/>
      <c r="K66" s="811"/>
      <c r="L66" s="566">
        <f t="shared" si="0"/>
        <v>0</v>
      </c>
      <c r="M66" s="993">
        <f t="shared" si="1"/>
        <v>0</v>
      </c>
      <c r="N66" s="994">
        <f t="shared" si="2"/>
        <v>0</v>
      </c>
      <c r="O66" s="995">
        <f t="shared" si="3"/>
        <v>0</v>
      </c>
      <c r="P66" s="810">
        <f t="shared" si="4"/>
        <v>0</v>
      </c>
    </row>
    <row r="67" spans="3:16" ht="15.75" x14ac:dyDescent="0.25">
      <c r="C67" s="753"/>
      <c r="D67" s="565" t="str">
        <f>IFERROR(VLOOKUP(C67,'גנים - מצבת והרשמה  (4)'!C:E,3,0),"")</f>
        <v/>
      </c>
      <c r="E67" s="754"/>
      <c r="F67" s="754"/>
      <c r="G67" s="811"/>
      <c r="H67" s="811"/>
      <c r="I67" s="811"/>
      <c r="J67" s="811"/>
      <c r="K67" s="811"/>
      <c r="L67" s="566">
        <f t="shared" si="0"/>
        <v>0</v>
      </c>
      <c r="M67" s="993">
        <f t="shared" si="1"/>
        <v>0</v>
      </c>
      <c r="N67" s="994">
        <f t="shared" si="2"/>
        <v>0</v>
      </c>
      <c r="O67" s="995">
        <f t="shared" si="3"/>
        <v>0</v>
      </c>
      <c r="P67" s="810">
        <f t="shared" si="4"/>
        <v>0</v>
      </c>
    </row>
    <row r="68" spans="3:16" ht="15.75" x14ac:dyDescent="0.25">
      <c r="C68" s="753"/>
      <c r="D68" s="565" t="str">
        <f>IFERROR(VLOOKUP(C68,'גנים - מצבת והרשמה  (4)'!C:E,3,0),"")</f>
        <v/>
      </c>
      <c r="E68" s="754"/>
      <c r="F68" s="754"/>
      <c r="G68" s="809"/>
      <c r="H68" s="809"/>
      <c r="I68" s="809"/>
      <c r="J68" s="809"/>
      <c r="K68" s="809"/>
      <c r="L68" s="566">
        <f t="shared" si="0"/>
        <v>0</v>
      </c>
      <c r="M68" s="993">
        <f t="shared" si="1"/>
        <v>0</v>
      </c>
      <c r="N68" s="994">
        <f t="shared" si="2"/>
        <v>0</v>
      </c>
      <c r="O68" s="995">
        <f t="shared" si="3"/>
        <v>0</v>
      </c>
      <c r="P68" s="810">
        <f t="shared" si="4"/>
        <v>0</v>
      </c>
    </row>
    <row r="69" spans="3:16" ht="15.75" x14ac:dyDescent="0.25">
      <c r="C69" s="753"/>
      <c r="D69" s="565" t="str">
        <f>IFERROR(VLOOKUP(C69,'גנים - מצבת והרשמה  (4)'!C:E,3,0),"")</f>
        <v/>
      </c>
      <c r="E69" s="754"/>
      <c r="F69" s="754"/>
      <c r="G69" s="811"/>
      <c r="H69" s="811"/>
      <c r="I69" s="811"/>
      <c r="J69" s="811"/>
      <c r="K69" s="811"/>
      <c r="L69" s="566">
        <f t="shared" si="0"/>
        <v>0</v>
      </c>
      <c r="M69" s="993">
        <f t="shared" si="1"/>
        <v>0</v>
      </c>
      <c r="N69" s="994">
        <f t="shared" si="2"/>
        <v>0</v>
      </c>
      <c r="O69" s="995">
        <f t="shared" si="3"/>
        <v>0</v>
      </c>
      <c r="P69" s="810">
        <f t="shared" si="4"/>
        <v>0</v>
      </c>
    </row>
    <row r="70" spans="3:16" ht="15.75" x14ac:dyDescent="0.25">
      <c r="C70" s="753"/>
      <c r="D70" s="565" t="str">
        <f>IFERROR(VLOOKUP(C70,'גנים - מצבת והרשמה  (4)'!C:E,3,0),"")</f>
        <v/>
      </c>
      <c r="E70" s="754"/>
      <c r="F70" s="754"/>
      <c r="G70" s="811"/>
      <c r="H70" s="811"/>
      <c r="I70" s="811"/>
      <c r="J70" s="811"/>
      <c r="K70" s="811"/>
      <c r="L70" s="566">
        <f t="shared" si="0"/>
        <v>0</v>
      </c>
      <c r="M70" s="993">
        <f t="shared" si="1"/>
        <v>0</v>
      </c>
      <c r="N70" s="994">
        <f t="shared" si="2"/>
        <v>0</v>
      </c>
      <c r="O70" s="995">
        <f t="shared" si="3"/>
        <v>0</v>
      </c>
      <c r="P70" s="810">
        <f t="shared" si="4"/>
        <v>0</v>
      </c>
    </row>
    <row r="71" spans="3:16" ht="15.75" x14ac:dyDescent="0.25">
      <c r="C71" s="753"/>
      <c r="D71" s="565" t="str">
        <f>IFERROR(VLOOKUP(C71,'גנים - מצבת והרשמה  (4)'!C:E,3,0),"")</f>
        <v/>
      </c>
      <c r="E71" s="754"/>
      <c r="F71" s="754"/>
      <c r="G71" s="811"/>
      <c r="H71" s="811"/>
      <c r="I71" s="811"/>
      <c r="J71" s="811"/>
      <c r="K71" s="811"/>
      <c r="L71" s="566">
        <f t="shared" si="0"/>
        <v>0</v>
      </c>
      <c r="M71" s="993">
        <f t="shared" si="1"/>
        <v>0</v>
      </c>
      <c r="N71" s="994">
        <f t="shared" si="2"/>
        <v>0</v>
      </c>
      <c r="O71" s="995">
        <f t="shared" si="3"/>
        <v>0</v>
      </c>
      <c r="P71" s="810">
        <f t="shared" si="4"/>
        <v>0</v>
      </c>
    </row>
    <row r="72" spans="3:16" ht="15.75" x14ac:dyDescent="0.25">
      <c r="C72" s="753"/>
      <c r="D72" s="565" t="str">
        <f>IFERROR(VLOOKUP(C72,'גנים - מצבת והרשמה  (4)'!C:E,3,0),"")</f>
        <v/>
      </c>
      <c r="E72" s="754"/>
      <c r="F72" s="754"/>
      <c r="G72" s="809"/>
      <c r="H72" s="809"/>
      <c r="I72" s="809"/>
      <c r="J72" s="809"/>
      <c r="K72" s="809"/>
      <c r="L72" s="566">
        <f t="shared" si="0"/>
        <v>0</v>
      </c>
      <c r="M72" s="993">
        <f t="shared" si="1"/>
        <v>0</v>
      </c>
      <c r="N72" s="994">
        <f t="shared" si="2"/>
        <v>0</v>
      </c>
      <c r="O72" s="995">
        <f t="shared" si="3"/>
        <v>0</v>
      </c>
      <c r="P72" s="810">
        <f t="shared" si="4"/>
        <v>0</v>
      </c>
    </row>
    <row r="73" spans="3:16" ht="15.75" x14ac:dyDescent="0.25">
      <c r="C73" s="753"/>
      <c r="D73" s="565" t="str">
        <f>IFERROR(VLOOKUP(C73,'גנים - מצבת והרשמה  (4)'!C:E,3,0),"")</f>
        <v/>
      </c>
      <c r="E73" s="754"/>
      <c r="F73" s="754"/>
      <c r="G73" s="811"/>
      <c r="H73" s="811"/>
      <c r="I73" s="811"/>
      <c r="J73" s="811"/>
      <c r="K73" s="811"/>
      <c r="L73" s="566">
        <f t="shared" si="0"/>
        <v>0</v>
      </c>
      <c r="M73" s="993">
        <f t="shared" si="1"/>
        <v>0</v>
      </c>
      <c r="N73" s="994">
        <f t="shared" si="2"/>
        <v>0</v>
      </c>
      <c r="O73" s="995">
        <f t="shared" si="3"/>
        <v>0</v>
      </c>
      <c r="P73" s="810">
        <f t="shared" si="4"/>
        <v>0</v>
      </c>
    </row>
    <row r="74" spans="3:16" ht="15.75" x14ac:dyDescent="0.25">
      <c r="C74" s="753"/>
      <c r="D74" s="565" t="str">
        <f>IFERROR(VLOOKUP(C74,'גנים - מצבת והרשמה  (4)'!C:E,3,0),"")</f>
        <v/>
      </c>
      <c r="E74" s="754"/>
      <c r="F74" s="754"/>
      <c r="G74" s="811"/>
      <c r="H74" s="811"/>
      <c r="I74" s="811"/>
      <c r="J74" s="811"/>
      <c r="K74" s="811"/>
      <c r="L74" s="566">
        <f t="shared" si="0"/>
        <v>0</v>
      </c>
      <c r="M74" s="993">
        <f t="shared" si="1"/>
        <v>0</v>
      </c>
      <c r="N74" s="994">
        <f t="shared" si="2"/>
        <v>0</v>
      </c>
      <c r="O74" s="995">
        <f t="shared" si="3"/>
        <v>0</v>
      </c>
      <c r="P74" s="810">
        <f t="shared" si="4"/>
        <v>0</v>
      </c>
    </row>
    <row r="75" spans="3:16" ht="15.75" x14ac:dyDescent="0.25">
      <c r="C75" s="753"/>
      <c r="D75" s="565" t="str">
        <f>IFERROR(VLOOKUP(C75,'גנים - מצבת והרשמה  (4)'!C:E,3,0),"")</f>
        <v/>
      </c>
      <c r="E75" s="754"/>
      <c r="F75" s="754"/>
      <c r="G75" s="811"/>
      <c r="H75" s="811"/>
      <c r="I75" s="811"/>
      <c r="J75" s="811"/>
      <c r="K75" s="811"/>
      <c r="L75" s="566">
        <f t="shared" si="0"/>
        <v>0</v>
      </c>
      <c r="M75" s="993">
        <f t="shared" si="1"/>
        <v>0</v>
      </c>
      <c r="N75" s="994">
        <f t="shared" si="2"/>
        <v>0</v>
      </c>
      <c r="O75" s="995">
        <f t="shared" si="3"/>
        <v>0</v>
      </c>
      <c r="P75" s="810">
        <f t="shared" si="4"/>
        <v>0</v>
      </c>
    </row>
    <row r="76" spans="3:16" ht="15.75" x14ac:dyDescent="0.25">
      <c r="C76" s="753"/>
      <c r="D76" s="565" t="str">
        <f>IFERROR(VLOOKUP(C76,'גנים - מצבת והרשמה  (4)'!C:E,3,0),"")</f>
        <v/>
      </c>
      <c r="E76" s="754"/>
      <c r="F76" s="754"/>
      <c r="G76" s="809"/>
      <c r="H76" s="809"/>
      <c r="I76" s="809"/>
      <c r="J76" s="809"/>
      <c r="K76" s="809"/>
      <c r="L76" s="566">
        <f t="shared" si="0"/>
        <v>0</v>
      </c>
      <c r="M76" s="993">
        <f t="shared" si="1"/>
        <v>0</v>
      </c>
      <c r="N76" s="994">
        <f t="shared" si="2"/>
        <v>0</v>
      </c>
      <c r="O76" s="995">
        <f t="shared" si="3"/>
        <v>0</v>
      </c>
      <c r="P76" s="810">
        <f t="shared" si="4"/>
        <v>0</v>
      </c>
    </row>
    <row r="77" spans="3:16" ht="15.75" x14ac:dyDescent="0.25">
      <c r="C77" s="753"/>
      <c r="D77" s="565" t="str">
        <f>IFERROR(VLOOKUP(C77,'גנים - מצבת והרשמה  (4)'!C:E,3,0),"")</f>
        <v/>
      </c>
      <c r="E77" s="754"/>
      <c r="F77" s="754"/>
      <c r="G77" s="811"/>
      <c r="H77" s="811"/>
      <c r="I77" s="811"/>
      <c r="J77" s="811"/>
      <c r="K77" s="811"/>
      <c r="L77" s="566">
        <f t="shared" si="0"/>
        <v>0</v>
      </c>
      <c r="M77" s="993">
        <f t="shared" si="1"/>
        <v>0</v>
      </c>
      <c r="N77" s="994">
        <f t="shared" si="2"/>
        <v>0</v>
      </c>
      <c r="O77" s="995">
        <f t="shared" si="3"/>
        <v>0</v>
      </c>
      <c r="P77" s="810">
        <f t="shared" si="4"/>
        <v>0</v>
      </c>
    </row>
    <row r="78" spans="3:16" ht="15.75" x14ac:dyDescent="0.25">
      <c r="C78" s="753"/>
      <c r="D78" s="565" t="str">
        <f>IFERROR(VLOOKUP(C78,'גנים - מצבת והרשמה  (4)'!C:E,3,0),"")</f>
        <v/>
      </c>
      <c r="E78" s="754"/>
      <c r="F78" s="754"/>
      <c r="G78" s="811"/>
      <c r="H78" s="811"/>
      <c r="I78" s="811"/>
      <c r="J78" s="811"/>
      <c r="K78" s="811"/>
      <c r="L78" s="566">
        <f t="shared" si="0"/>
        <v>0</v>
      </c>
      <c r="M78" s="993">
        <f t="shared" si="1"/>
        <v>0</v>
      </c>
      <c r="N78" s="994">
        <f t="shared" si="2"/>
        <v>0</v>
      </c>
      <c r="O78" s="995">
        <f t="shared" si="3"/>
        <v>0</v>
      </c>
      <c r="P78" s="810">
        <f t="shared" si="4"/>
        <v>0</v>
      </c>
    </row>
    <row r="79" spans="3:16" ht="15.75" x14ac:dyDescent="0.25">
      <c r="C79" s="753"/>
      <c r="D79" s="565" t="str">
        <f>IFERROR(VLOOKUP(C79,'גנים - מצבת והרשמה  (4)'!C:E,3,0),"")</f>
        <v/>
      </c>
      <c r="E79" s="754"/>
      <c r="F79" s="754"/>
      <c r="G79" s="811"/>
      <c r="H79" s="811"/>
      <c r="I79" s="811"/>
      <c r="J79" s="811"/>
      <c r="K79" s="811"/>
      <c r="L79" s="566">
        <f t="shared" si="0"/>
        <v>0</v>
      </c>
      <c r="M79" s="993">
        <f t="shared" si="1"/>
        <v>0</v>
      </c>
      <c r="N79" s="994">
        <f t="shared" si="2"/>
        <v>0</v>
      </c>
      <c r="O79" s="995">
        <f t="shared" si="3"/>
        <v>0</v>
      </c>
      <c r="P79" s="810">
        <f t="shared" si="4"/>
        <v>0</v>
      </c>
    </row>
    <row r="80" spans="3:16" ht="15.75" x14ac:dyDescent="0.25">
      <c r="C80" s="753"/>
      <c r="D80" s="565" t="str">
        <f>IFERROR(VLOOKUP(C80,'גנים - מצבת והרשמה  (4)'!C:E,3,0),"")</f>
        <v/>
      </c>
      <c r="E80" s="754"/>
      <c r="F80" s="754"/>
      <c r="G80" s="809"/>
      <c r="H80" s="809"/>
      <c r="I80" s="809"/>
      <c r="J80" s="809"/>
      <c r="K80" s="809"/>
      <c r="L80" s="566">
        <f t="shared" si="0"/>
        <v>0</v>
      </c>
      <c r="M80" s="993">
        <f t="shared" si="1"/>
        <v>0</v>
      </c>
      <c r="N80" s="994">
        <f t="shared" si="2"/>
        <v>0</v>
      </c>
      <c r="O80" s="995">
        <f t="shared" si="3"/>
        <v>0</v>
      </c>
      <c r="P80" s="810">
        <f t="shared" si="4"/>
        <v>0</v>
      </c>
    </row>
    <row r="81" spans="3:16" ht="15.75" x14ac:dyDescent="0.25">
      <c r="C81" s="753"/>
      <c r="D81" s="565" t="str">
        <f>IFERROR(VLOOKUP(C81,'גנים - מצבת והרשמה  (4)'!C:E,3,0),"")</f>
        <v/>
      </c>
      <c r="E81" s="754"/>
      <c r="F81" s="754"/>
      <c r="G81" s="811"/>
      <c r="H81" s="811"/>
      <c r="I81" s="811"/>
      <c r="J81" s="811"/>
      <c r="K81" s="811"/>
      <c r="L81" s="566">
        <f t="shared" si="0"/>
        <v>0</v>
      </c>
      <c r="M81" s="993">
        <f t="shared" si="1"/>
        <v>0</v>
      </c>
      <c r="N81" s="994">
        <f t="shared" si="2"/>
        <v>0</v>
      </c>
      <c r="O81" s="995">
        <f t="shared" si="3"/>
        <v>0</v>
      </c>
      <c r="P81" s="810">
        <f t="shared" si="4"/>
        <v>0</v>
      </c>
    </row>
    <row r="82" spans="3:16" ht="15.75" x14ac:dyDescent="0.25">
      <c r="C82" s="753"/>
      <c r="D82" s="565" t="str">
        <f>IFERROR(VLOOKUP(C82,'גנים - מצבת והרשמה  (4)'!C:E,3,0),"")</f>
        <v/>
      </c>
      <c r="E82" s="754"/>
      <c r="F82" s="754"/>
      <c r="G82" s="811"/>
      <c r="H82" s="811"/>
      <c r="I82" s="811"/>
      <c r="J82" s="811"/>
      <c r="K82" s="811"/>
      <c r="L82" s="566">
        <f t="shared" ref="L82:L145" si="5">J82*K82</f>
        <v>0</v>
      </c>
      <c r="M82" s="993">
        <f t="shared" ref="M82:M145" si="6">COUNTIF($F$16:$F$4001,F82)</f>
        <v>0</v>
      </c>
      <c r="N82" s="994">
        <f t="shared" ref="N82:N145" si="7">IF(F82&gt;0,MIN(59.57,J82)*MIN(35,K82),0)</f>
        <v>0</v>
      </c>
      <c r="O82" s="995">
        <f t="shared" ref="O82:O145" si="8">MIN(L82,N82)</f>
        <v>0</v>
      </c>
      <c r="P82" s="810">
        <f t="shared" ref="P82:P145" si="9">IFERROR(O82/$P$13,"")</f>
        <v>0</v>
      </c>
    </row>
    <row r="83" spans="3:16" ht="15.75" x14ac:dyDescent="0.25">
      <c r="C83" s="753"/>
      <c r="D83" s="565" t="str">
        <f>IFERROR(VLOOKUP(C83,'גנים - מצבת והרשמה  (4)'!C:E,3,0),"")</f>
        <v/>
      </c>
      <c r="E83" s="754"/>
      <c r="F83" s="754"/>
      <c r="G83" s="811"/>
      <c r="H83" s="811"/>
      <c r="I83" s="811"/>
      <c r="J83" s="811"/>
      <c r="K83" s="811"/>
      <c r="L83" s="566">
        <f t="shared" si="5"/>
        <v>0</v>
      </c>
      <c r="M83" s="993">
        <f t="shared" si="6"/>
        <v>0</v>
      </c>
      <c r="N83" s="994">
        <f t="shared" si="7"/>
        <v>0</v>
      </c>
      <c r="O83" s="995">
        <f t="shared" si="8"/>
        <v>0</v>
      </c>
      <c r="P83" s="810">
        <f t="shared" si="9"/>
        <v>0</v>
      </c>
    </row>
    <row r="84" spans="3:16" ht="15.75" x14ac:dyDescent="0.25">
      <c r="C84" s="753"/>
      <c r="D84" s="565" t="str">
        <f>IFERROR(VLOOKUP(C84,'גנים - מצבת והרשמה  (4)'!C:E,3,0),"")</f>
        <v/>
      </c>
      <c r="E84" s="754"/>
      <c r="F84" s="754"/>
      <c r="G84" s="809"/>
      <c r="H84" s="809"/>
      <c r="I84" s="809"/>
      <c r="J84" s="809"/>
      <c r="K84" s="809"/>
      <c r="L84" s="566">
        <f t="shared" si="5"/>
        <v>0</v>
      </c>
      <c r="M84" s="993">
        <f t="shared" si="6"/>
        <v>0</v>
      </c>
      <c r="N84" s="994">
        <f t="shared" si="7"/>
        <v>0</v>
      </c>
      <c r="O84" s="995">
        <f t="shared" si="8"/>
        <v>0</v>
      </c>
      <c r="P84" s="810">
        <f t="shared" si="9"/>
        <v>0</v>
      </c>
    </row>
    <row r="85" spans="3:16" ht="15.75" x14ac:dyDescent="0.25">
      <c r="C85" s="753"/>
      <c r="D85" s="565" t="str">
        <f>IFERROR(VLOOKUP(C85,'גנים - מצבת והרשמה  (4)'!C:E,3,0),"")</f>
        <v/>
      </c>
      <c r="E85" s="754"/>
      <c r="F85" s="754"/>
      <c r="G85" s="811"/>
      <c r="H85" s="811"/>
      <c r="I85" s="811"/>
      <c r="J85" s="811"/>
      <c r="K85" s="811"/>
      <c r="L85" s="566">
        <f t="shared" si="5"/>
        <v>0</v>
      </c>
      <c r="M85" s="993">
        <f t="shared" si="6"/>
        <v>0</v>
      </c>
      <c r="N85" s="994">
        <f t="shared" si="7"/>
        <v>0</v>
      </c>
      <c r="O85" s="995">
        <f t="shared" si="8"/>
        <v>0</v>
      </c>
      <c r="P85" s="810">
        <f t="shared" si="9"/>
        <v>0</v>
      </c>
    </row>
    <row r="86" spans="3:16" ht="15.75" x14ac:dyDescent="0.25">
      <c r="C86" s="753"/>
      <c r="D86" s="565" t="str">
        <f>IFERROR(VLOOKUP(C86,'גנים - מצבת והרשמה  (4)'!C:E,3,0),"")</f>
        <v/>
      </c>
      <c r="E86" s="754"/>
      <c r="F86" s="754"/>
      <c r="G86" s="811"/>
      <c r="H86" s="811"/>
      <c r="I86" s="811"/>
      <c r="J86" s="811"/>
      <c r="K86" s="811"/>
      <c r="L86" s="566">
        <f t="shared" si="5"/>
        <v>0</v>
      </c>
      <c r="M86" s="993">
        <f t="shared" si="6"/>
        <v>0</v>
      </c>
      <c r="N86" s="994">
        <f t="shared" si="7"/>
        <v>0</v>
      </c>
      <c r="O86" s="995">
        <f t="shared" si="8"/>
        <v>0</v>
      </c>
      <c r="P86" s="810">
        <f t="shared" si="9"/>
        <v>0</v>
      </c>
    </row>
    <row r="87" spans="3:16" ht="15.75" x14ac:dyDescent="0.25">
      <c r="C87" s="753"/>
      <c r="D87" s="565" t="str">
        <f>IFERROR(VLOOKUP(C87,'גנים - מצבת והרשמה  (4)'!C:E,3,0),"")</f>
        <v/>
      </c>
      <c r="E87" s="754"/>
      <c r="F87" s="754"/>
      <c r="G87" s="811"/>
      <c r="H87" s="811"/>
      <c r="I87" s="811"/>
      <c r="J87" s="811"/>
      <c r="K87" s="811"/>
      <c r="L87" s="566">
        <f t="shared" si="5"/>
        <v>0</v>
      </c>
      <c r="M87" s="993">
        <f t="shared" si="6"/>
        <v>0</v>
      </c>
      <c r="N87" s="994">
        <f t="shared" si="7"/>
        <v>0</v>
      </c>
      <c r="O87" s="995">
        <f t="shared" si="8"/>
        <v>0</v>
      </c>
      <c r="P87" s="810">
        <f t="shared" si="9"/>
        <v>0</v>
      </c>
    </row>
    <row r="88" spans="3:16" ht="15.75" x14ac:dyDescent="0.25">
      <c r="C88" s="753"/>
      <c r="D88" s="565" t="str">
        <f>IFERROR(VLOOKUP(C88,'גנים - מצבת והרשמה  (4)'!C:E,3,0),"")</f>
        <v/>
      </c>
      <c r="E88" s="754"/>
      <c r="F88" s="754"/>
      <c r="G88" s="809"/>
      <c r="H88" s="809"/>
      <c r="I88" s="809"/>
      <c r="J88" s="809"/>
      <c r="K88" s="809"/>
      <c r="L88" s="566">
        <f t="shared" si="5"/>
        <v>0</v>
      </c>
      <c r="M88" s="993">
        <f t="shared" si="6"/>
        <v>0</v>
      </c>
      <c r="N88" s="994">
        <f t="shared" si="7"/>
        <v>0</v>
      </c>
      <c r="O88" s="995">
        <f t="shared" si="8"/>
        <v>0</v>
      </c>
      <c r="P88" s="810">
        <f t="shared" si="9"/>
        <v>0</v>
      </c>
    </row>
    <row r="89" spans="3:16" ht="15.75" x14ac:dyDescent="0.25">
      <c r="C89" s="753"/>
      <c r="D89" s="565" t="str">
        <f>IFERROR(VLOOKUP(C89,'גנים - מצבת והרשמה  (4)'!C:E,3,0),"")</f>
        <v/>
      </c>
      <c r="E89" s="754"/>
      <c r="F89" s="754"/>
      <c r="G89" s="811"/>
      <c r="H89" s="811"/>
      <c r="I89" s="811"/>
      <c r="J89" s="811"/>
      <c r="K89" s="811"/>
      <c r="L89" s="566">
        <f t="shared" si="5"/>
        <v>0</v>
      </c>
      <c r="M89" s="993">
        <f t="shared" si="6"/>
        <v>0</v>
      </c>
      <c r="N89" s="994">
        <f t="shared" si="7"/>
        <v>0</v>
      </c>
      <c r="O89" s="995">
        <f t="shared" si="8"/>
        <v>0</v>
      </c>
      <c r="P89" s="810">
        <f t="shared" si="9"/>
        <v>0</v>
      </c>
    </row>
    <row r="90" spans="3:16" ht="15.75" x14ac:dyDescent="0.25">
      <c r="C90" s="753"/>
      <c r="D90" s="565" t="str">
        <f>IFERROR(VLOOKUP(C90,'גנים - מצבת והרשמה  (4)'!C:E,3,0),"")</f>
        <v/>
      </c>
      <c r="E90" s="754"/>
      <c r="F90" s="754"/>
      <c r="G90" s="811"/>
      <c r="H90" s="811"/>
      <c r="I90" s="811"/>
      <c r="J90" s="811"/>
      <c r="K90" s="811"/>
      <c r="L90" s="566">
        <f t="shared" si="5"/>
        <v>0</v>
      </c>
      <c r="M90" s="993">
        <f t="shared" si="6"/>
        <v>0</v>
      </c>
      <c r="N90" s="994">
        <f t="shared" si="7"/>
        <v>0</v>
      </c>
      <c r="O90" s="995">
        <f t="shared" si="8"/>
        <v>0</v>
      </c>
      <c r="P90" s="810">
        <f t="shared" si="9"/>
        <v>0</v>
      </c>
    </row>
    <row r="91" spans="3:16" ht="15.75" x14ac:dyDescent="0.25">
      <c r="C91" s="753"/>
      <c r="D91" s="565" t="str">
        <f>IFERROR(VLOOKUP(C91,'גנים - מצבת והרשמה  (4)'!C:E,3,0),"")</f>
        <v/>
      </c>
      <c r="E91" s="754"/>
      <c r="F91" s="754"/>
      <c r="G91" s="811"/>
      <c r="H91" s="811"/>
      <c r="I91" s="811"/>
      <c r="J91" s="811"/>
      <c r="K91" s="811"/>
      <c r="L91" s="566">
        <f t="shared" si="5"/>
        <v>0</v>
      </c>
      <c r="M91" s="993">
        <f t="shared" si="6"/>
        <v>0</v>
      </c>
      <c r="N91" s="994">
        <f t="shared" si="7"/>
        <v>0</v>
      </c>
      <c r="O91" s="995">
        <f t="shared" si="8"/>
        <v>0</v>
      </c>
      <c r="P91" s="810">
        <f t="shared" si="9"/>
        <v>0</v>
      </c>
    </row>
    <row r="92" spans="3:16" ht="15.75" x14ac:dyDescent="0.25">
      <c r="C92" s="753"/>
      <c r="D92" s="565" t="str">
        <f>IFERROR(VLOOKUP(C92,'גנים - מצבת והרשמה  (4)'!C:E,3,0),"")</f>
        <v/>
      </c>
      <c r="E92" s="754"/>
      <c r="F92" s="754"/>
      <c r="G92" s="809"/>
      <c r="H92" s="809"/>
      <c r="I92" s="809"/>
      <c r="J92" s="809"/>
      <c r="K92" s="809"/>
      <c r="L92" s="566">
        <f t="shared" si="5"/>
        <v>0</v>
      </c>
      <c r="M92" s="993">
        <f t="shared" si="6"/>
        <v>0</v>
      </c>
      <c r="N92" s="994">
        <f t="shared" si="7"/>
        <v>0</v>
      </c>
      <c r="O92" s="995">
        <f t="shared" si="8"/>
        <v>0</v>
      </c>
      <c r="P92" s="810">
        <f t="shared" si="9"/>
        <v>0</v>
      </c>
    </row>
    <row r="93" spans="3:16" ht="15.75" x14ac:dyDescent="0.25">
      <c r="C93" s="753"/>
      <c r="D93" s="565" t="str">
        <f>IFERROR(VLOOKUP(C93,'גנים - מצבת והרשמה  (4)'!C:E,3,0),"")</f>
        <v/>
      </c>
      <c r="E93" s="754"/>
      <c r="F93" s="754"/>
      <c r="G93" s="811"/>
      <c r="H93" s="811"/>
      <c r="I93" s="811"/>
      <c r="J93" s="811"/>
      <c r="K93" s="811"/>
      <c r="L93" s="566">
        <f t="shared" si="5"/>
        <v>0</v>
      </c>
      <c r="M93" s="993">
        <f t="shared" si="6"/>
        <v>0</v>
      </c>
      <c r="N93" s="994">
        <f t="shared" si="7"/>
        <v>0</v>
      </c>
      <c r="O93" s="995">
        <f t="shared" si="8"/>
        <v>0</v>
      </c>
      <c r="P93" s="810">
        <f t="shared" si="9"/>
        <v>0</v>
      </c>
    </row>
    <row r="94" spans="3:16" ht="15.75" x14ac:dyDescent="0.25">
      <c r="C94" s="753"/>
      <c r="D94" s="565" t="str">
        <f>IFERROR(VLOOKUP(C94,'גנים - מצבת והרשמה  (4)'!C:E,3,0),"")</f>
        <v/>
      </c>
      <c r="E94" s="754"/>
      <c r="F94" s="754"/>
      <c r="G94" s="811"/>
      <c r="H94" s="811"/>
      <c r="I94" s="811"/>
      <c r="J94" s="811"/>
      <c r="K94" s="811"/>
      <c r="L94" s="566">
        <f t="shared" si="5"/>
        <v>0</v>
      </c>
      <c r="M94" s="993">
        <f t="shared" si="6"/>
        <v>0</v>
      </c>
      <c r="N94" s="994">
        <f t="shared" si="7"/>
        <v>0</v>
      </c>
      <c r="O94" s="995">
        <f t="shared" si="8"/>
        <v>0</v>
      </c>
      <c r="P94" s="810">
        <f t="shared" si="9"/>
        <v>0</v>
      </c>
    </row>
    <row r="95" spans="3:16" ht="15.75" x14ac:dyDescent="0.25">
      <c r="C95" s="753"/>
      <c r="D95" s="565" t="str">
        <f>IFERROR(VLOOKUP(C95,'גנים - מצבת והרשמה  (4)'!C:E,3,0),"")</f>
        <v/>
      </c>
      <c r="E95" s="754"/>
      <c r="F95" s="754"/>
      <c r="G95" s="811"/>
      <c r="H95" s="811"/>
      <c r="I95" s="811"/>
      <c r="J95" s="811"/>
      <c r="K95" s="811"/>
      <c r="L95" s="566">
        <f t="shared" si="5"/>
        <v>0</v>
      </c>
      <c r="M95" s="993">
        <f t="shared" si="6"/>
        <v>0</v>
      </c>
      <c r="N95" s="994">
        <f t="shared" si="7"/>
        <v>0</v>
      </c>
      <c r="O95" s="995">
        <f t="shared" si="8"/>
        <v>0</v>
      </c>
      <c r="P95" s="810">
        <f t="shared" si="9"/>
        <v>0</v>
      </c>
    </row>
    <row r="96" spans="3:16" ht="15.75" x14ac:dyDescent="0.25">
      <c r="C96" s="753"/>
      <c r="D96" s="565" t="str">
        <f>IFERROR(VLOOKUP(C96,'גנים - מצבת והרשמה  (4)'!C:E,3,0),"")</f>
        <v/>
      </c>
      <c r="E96" s="754"/>
      <c r="F96" s="754"/>
      <c r="G96" s="809"/>
      <c r="H96" s="809"/>
      <c r="I96" s="809"/>
      <c r="J96" s="809"/>
      <c r="K96" s="809"/>
      <c r="L96" s="566">
        <f t="shared" si="5"/>
        <v>0</v>
      </c>
      <c r="M96" s="993">
        <f t="shared" si="6"/>
        <v>0</v>
      </c>
      <c r="N96" s="994">
        <f t="shared" si="7"/>
        <v>0</v>
      </c>
      <c r="O96" s="995">
        <f t="shared" si="8"/>
        <v>0</v>
      </c>
      <c r="P96" s="810">
        <f t="shared" si="9"/>
        <v>0</v>
      </c>
    </row>
    <row r="97" spans="3:16" ht="15.75" x14ac:dyDescent="0.25">
      <c r="C97" s="753"/>
      <c r="D97" s="565" t="str">
        <f>IFERROR(VLOOKUP(C97,'גנים - מצבת והרשמה  (4)'!C:E,3,0),"")</f>
        <v/>
      </c>
      <c r="E97" s="754"/>
      <c r="F97" s="754"/>
      <c r="G97" s="811"/>
      <c r="H97" s="811"/>
      <c r="I97" s="811"/>
      <c r="J97" s="811"/>
      <c r="K97" s="811"/>
      <c r="L97" s="566">
        <f t="shared" si="5"/>
        <v>0</v>
      </c>
      <c r="M97" s="993">
        <f t="shared" si="6"/>
        <v>0</v>
      </c>
      <c r="N97" s="994">
        <f t="shared" si="7"/>
        <v>0</v>
      </c>
      <c r="O97" s="995">
        <f t="shared" si="8"/>
        <v>0</v>
      </c>
      <c r="P97" s="810">
        <f t="shared" si="9"/>
        <v>0</v>
      </c>
    </row>
    <row r="98" spans="3:16" ht="15.75" x14ac:dyDescent="0.25">
      <c r="C98" s="753"/>
      <c r="D98" s="565" t="str">
        <f>IFERROR(VLOOKUP(C98,'גנים - מצבת והרשמה  (4)'!C:E,3,0),"")</f>
        <v/>
      </c>
      <c r="E98" s="754"/>
      <c r="F98" s="754"/>
      <c r="G98" s="811"/>
      <c r="H98" s="811"/>
      <c r="I98" s="811"/>
      <c r="J98" s="811"/>
      <c r="K98" s="811"/>
      <c r="L98" s="566">
        <f t="shared" si="5"/>
        <v>0</v>
      </c>
      <c r="M98" s="993">
        <f t="shared" si="6"/>
        <v>0</v>
      </c>
      <c r="N98" s="994">
        <f t="shared" si="7"/>
        <v>0</v>
      </c>
      <c r="O98" s="995">
        <f t="shared" si="8"/>
        <v>0</v>
      </c>
      <c r="P98" s="810">
        <f t="shared" si="9"/>
        <v>0</v>
      </c>
    </row>
    <row r="99" spans="3:16" ht="15.75" x14ac:dyDescent="0.25">
      <c r="C99" s="753"/>
      <c r="D99" s="565" t="str">
        <f>IFERROR(VLOOKUP(C99,'גנים - מצבת והרשמה  (4)'!C:E,3,0),"")</f>
        <v/>
      </c>
      <c r="E99" s="754"/>
      <c r="F99" s="754"/>
      <c r="G99" s="811"/>
      <c r="H99" s="811"/>
      <c r="I99" s="811"/>
      <c r="J99" s="811"/>
      <c r="K99" s="811"/>
      <c r="L99" s="566">
        <f t="shared" si="5"/>
        <v>0</v>
      </c>
      <c r="M99" s="993">
        <f t="shared" si="6"/>
        <v>0</v>
      </c>
      <c r="N99" s="994">
        <f t="shared" si="7"/>
        <v>0</v>
      </c>
      <c r="O99" s="995">
        <f t="shared" si="8"/>
        <v>0</v>
      </c>
      <c r="P99" s="810">
        <f t="shared" si="9"/>
        <v>0</v>
      </c>
    </row>
    <row r="100" spans="3:16" ht="15.75" x14ac:dyDescent="0.25">
      <c r="C100" s="753"/>
      <c r="D100" s="565" t="str">
        <f>IFERROR(VLOOKUP(C100,'גנים - מצבת והרשמה  (4)'!C:E,3,0),"")</f>
        <v/>
      </c>
      <c r="E100" s="754"/>
      <c r="F100" s="754"/>
      <c r="G100" s="809"/>
      <c r="H100" s="809"/>
      <c r="I100" s="809"/>
      <c r="J100" s="809"/>
      <c r="K100" s="809"/>
      <c r="L100" s="566">
        <f t="shared" si="5"/>
        <v>0</v>
      </c>
      <c r="M100" s="993">
        <f t="shared" si="6"/>
        <v>0</v>
      </c>
      <c r="N100" s="994">
        <f t="shared" si="7"/>
        <v>0</v>
      </c>
      <c r="O100" s="995">
        <f t="shared" si="8"/>
        <v>0</v>
      </c>
      <c r="P100" s="810">
        <f t="shared" si="9"/>
        <v>0</v>
      </c>
    </row>
    <row r="101" spans="3:16" ht="15.75" x14ac:dyDescent="0.25">
      <c r="C101" s="753"/>
      <c r="D101" s="565" t="str">
        <f>IFERROR(VLOOKUP(C101,'גנים - מצבת והרשמה  (4)'!C:E,3,0),"")</f>
        <v/>
      </c>
      <c r="E101" s="754"/>
      <c r="F101" s="754"/>
      <c r="G101" s="811"/>
      <c r="H101" s="811"/>
      <c r="I101" s="811"/>
      <c r="J101" s="811"/>
      <c r="K101" s="811"/>
      <c r="L101" s="566">
        <f t="shared" si="5"/>
        <v>0</v>
      </c>
      <c r="M101" s="993">
        <f t="shared" si="6"/>
        <v>0</v>
      </c>
      <c r="N101" s="994">
        <f t="shared" si="7"/>
        <v>0</v>
      </c>
      <c r="O101" s="995">
        <f t="shared" si="8"/>
        <v>0</v>
      </c>
      <c r="P101" s="810">
        <f t="shared" si="9"/>
        <v>0</v>
      </c>
    </row>
    <row r="102" spans="3:16" ht="15.75" x14ac:dyDescent="0.25">
      <c r="C102" s="753"/>
      <c r="D102" s="565" t="str">
        <f>IFERROR(VLOOKUP(C102,'גנים - מצבת והרשמה  (4)'!C:E,3,0),"")</f>
        <v/>
      </c>
      <c r="E102" s="754"/>
      <c r="F102" s="754"/>
      <c r="G102" s="811"/>
      <c r="H102" s="811"/>
      <c r="I102" s="811"/>
      <c r="J102" s="811"/>
      <c r="K102" s="811"/>
      <c r="L102" s="566">
        <f t="shared" si="5"/>
        <v>0</v>
      </c>
      <c r="M102" s="993">
        <f t="shared" si="6"/>
        <v>0</v>
      </c>
      <c r="N102" s="994">
        <f t="shared" si="7"/>
        <v>0</v>
      </c>
      <c r="O102" s="995">
        <f t="shared" si="8"/>
        <v>0</v>
      </c>
      <c r="P102" s="810">
        <f t="shared" si="9"/>
        <v>0</v>
      </c>
    </row>
    <row r="103" spans="3:16" ht="15.75" x14ac:dyDescent="0.25">
      <c r="C103" s="753"/>
      <c r="D103" s="565" t="str">
        <f>IFERROR(VLOOKUP(C103,'גנים - מצבת והרשמה  (4)'!C:E,3,0),"")</f>
        <v/>
      </c>
      <c r="E103" s="754"/>
      <c r="F103" s="754"/>
      <c r="G103" s="811"/>
      <c r="H103" s="811"/>
      <c r="I103" s="811"/>
      <c r="J103" s="811"/>
      <c r="K103" s="811"/>
      <c r="L103" s="566">
        <f t="shared" si="5"/>
        <v>0</v>
      </c>
      <c r="M103" s="993">
        <f t="shared" si="6"/>
        <v>0</v>
      </c>
      <c r="N103" s="994">
        <f t="shared" si="7"/>
        <v>0</v>
      </c>
      <c r="O103" s="995">
        <f t="shared" si="8"/>
        <v>0</v>
      </c>
      <c r="P103" s="810">
        <f t="shared" si="9"/>
        <v>0</v>
      </c>
    </row>
    <row r="104" spans="3:16" ht="15.75" x14ac:dyDescent="0.25">
      <c r="C104" s="753"/>
      <c r="D104" s="565" t="str">
        <f>IFERROR(VLOOKUP(C104,'גנים - מצבת והרשמה  (4)'!C:E,3,0),"")</f>
        <v/>
      </c>
      <c r="E104" s="754"/>
      <c r="F104" s="754"/>
      <c r="G104" s="809"/>
      <c r="H104" s="809"/>
      <c r="I104" s="809"/>
      <c r="J104" s="809"/>
      <c r="K104" s="809"/>
      <c r="L104" s="566">
        <f t="shared" si="5"/>
        <v>0</v>
      </c>
      <c r="M104" s="993">
        <f t="shared" si="6"/>
        <v>0</v>
      </c>
      <c r="N104" s="994">
        <f t="shared" si="7"/>
        <v>0</v>
      </c>
      <c r="O104" s="995">
        <f t="shared" si="8"/>
        <v>0</v>
      </c>
      <c r="P104" s="810">
        <f t="shared" si="9"/>
        <v>0</v>
      </c>
    </row>
    <row r="105" spans="3:16" ht="15.75" x14ac:dyDescent="0.25">
      <c r="C105" s="753"/>
      <c r="D105" s="565" t="str">
        <f>IFERROR(VLOOKUP(C105,'גנים - מצבת והרשמה  (4)'!C:E,3,0),"")</f>
        <v/>
      </c>
      <c r="E105" s="754"/>
      <c r="F105" s="754"/>
      <c r="G105" s="811"/>
      <c r="H105" s="811"/>
      <c r="I105" s="811"/>
      <c r="J105" s="811"/>
      <c r="K105" s="811"/>
      <c r="L105" s="566">
        <f t="shared" si="5"/>
        <v>0</v>
      </c>
      <c r="M105" s="993">
        <f t="shared" si="6"/>
        <v>0</v>
      </c>
      <c r="N105" s="994">
        <f t="shared" si="7"/>
        <v>0</v>
      </c>
      <c r="O105" s="995">
        <f t="shared" si="8"/>
        <v>0</v>
      </c>
      <c r="P105" s="810">
        <f t="shared" si="9"/>
        <v>0</v>
      </c>
    </row>
    <row r="106" spans="3:16" ht="15.75" x14ac:dyDescent="0.25">
      <c r="C106" s="753"/>
      <c r="D106" s="565" t="str">
        <f>IFERROR(VLOOKUP(C106,'גנים - מצבת והרשמה  (4)'!C:E,3,0),"")</f>
        <v/>
      </c>
      <c r="E106" s="754"/>
      <c r="F106" s="754"/>
      <c r="G106" s="809"/>
      <c r="H106" s="809"/>
      <c r="I106" s="809"/>
      <c r="J106" s="809"/>
      <c r="K106" s="809"/>
      <c r="L106" s="566">
        <f t="shared" si="5"/>
        <v>0</v>
      </c>
      <c r="M106" s="993">
        <f t="shared" si="6"/>
        <v>0</v>
      </c>
      <c r="N106" s="994">
        <f t="shared" si="7"/>
        <v>0</v>
      </c>
      <c r="O106" s="995">
        <f t="shared" si="8"/>
        <v>0</v>
      </c>
      <c r="P106" s="810">
        <f t="shared" si="9"/>
        <v>0</v>
      </c>
    </row>
    <row r="107" spans="3:16" ht="15.75" x14ac:dyDescent="0.25">
      <c r="C107" s="753"/>
      <c r="D107" s="565" t="str">
        <f>IFERROR(VLOOKUP(C107,'גנים - מצבת והרשמה  (4)'!C:E,3,0),"")</f>
        <v/>
      </c>
      <c r="E107" s="754"/>
      <c r="F107" s="754"/>
      <c r="G107" s="811"/>
      <c r="H107" s="811"/>
      <c r="I107" s="811"/>
      <c r="J107" s="811"/>
      <c r="K107" s="811"/>
      <c r="L107" s="566">
        <f t="shared" si="5"/>
        <v>0</v>
      </c>
      <c r="M107" s="993">
        <f t="shared" si="6"/>
        <v>0</v>
      </c>
      <c r="N107" s="994">
        <f t="shared" si="7"/>
        <v>0</v>
      </c>
      <c r="O107" s="995">
        <f t="shared" si="8"/>
        <v>0</v>
      </c>
      <c r="P107" s="810">
        <f t="shared" si="9"/>
        <v>0</v>
      </c>
    </row>
    <row r="108" spans="3:16" ht="15.75" x14ac:dyDescent="0.25">
      <c r="C108" s="753"/>
      <c r="D108" s="565" t="str">
        <f>IFERROR(VLOOKUP(C108,'גנים - מצבת והרשמה  (4)'!C:E,3,0),"")</f>
        <v/>
      </c>
      <c r="E108" s="754"/>
      <c r="F108" s="754"/>
      <c r="G108" s="811"/>
      <c r="H108" s="811"/>
      <c r="I108" s="811"/>
      <c r="J108" s="811"/>
      <c r="K108" s="811"/>
      <c r="L108" s="566">
        <f t="shared" si="5"/>
        <v>0</v>
      </c>
      <c r="M108" s="993">
        <f t="shared" si="6"/>
        <v>0</v>
      </c>
      <c r="N108" s="994">
        <f t="shared" si="7"/>
        <v>0</v>
      </c>
      <c r="O108" s="995">
        <f t="shared" si="8"/>
        <v>0</v>
      </c>
      <c r="P108" s="810">
        <f t="shared" si="9"/>
        <v>0</v>
      </c>
    </row>
    <row r="109" spans="3:16" ht="15.75" x14ac:dyDescent="0.25">
      <c r="C109" s="753"/>
      <c r="D109" s="565" t="str">
        <f>IFERROR(VLOOKUP(C109,'גנים - מצבת והרשמה  (4)'!C:E,3,0),"")</f>
        <v/>
      </c>
      <c r="E109" s="754"/>
      <c r="F109" s="754"/>
      <c r="G109" s="811"/>
      <c r="H109" s="811"/>
      <c r="I109" s="811"/>
      <c r="J109" s="811"/>
      <c r="K109" s="811"/>
      <c r="L109" s="566">
        <f t="shared" si="5"/>
        <v>0</v>
      </c>
      <c r="M109" s="993">
        <f t="shared" si="6"/>
        <v>0</v>
      </c>
      <c r="N109" s="994">
        <f t="shared" si="7"/>
        <v>0</v>
      </c>
      <c r="O109" s="995">
        <f t="shared" si="8"/>
        <v>0</v>
      </c>
      <c r="P109" s="810">
        <f t="shared" si="9"/>
        <v>0</v>
      </c>
    </row>
    <row r="110" spans="3:16" ht="15.75" x14ac:dyDescent="0.25">
      <c r="C110" s="753"/>
      <c r="D110" s="565" t="str">
        <f>IFERROR(VLOOKUP(C110,'גנים - מצבת והרשמה  (4)'!C:E,3,0),"")</f>
        <v/>
      </c>
      <c r="E110" s="754"/>
      <c r="F110" s="754"/>
      <c r="G110" s="809"/>
      <c r="H110" s="809"/>
      <c r="I110" s="809"/>
      <c r="J110" s="809"/>
      <c r="K110" s="809"/>
      <c r="L110" s="566">
        <f t="shared" si="5"/>
        <v>0</v>
      </c>
      <c r="M110" s="993">
        <f t="shared" si="6"/>
        <v>0</v>
      </c>
      <c r="N110" s="994">
        <f t="shared" si="7"/>
        <v>0</v>
      </c>
      <c r="O110" s="995">
        <f t="shared" si="8"/>
        <v>0</v>
      </c>
      <c r="P110" s="810">
        <f t="shared" si="9"/>
        <v>0</v>
      </c>
    </row>
    <row r="111" spans="3:16" ht="15.75" x14ac:dyDescent="0.25">
      <c r="C111" s="753"/>
      <c r="D111" s="565" t="str">
        <f>IFERROR(VLOOKUP(C111,'גנים - מצבת והרשמה  (4)'!C:E,3,0),"")</f>
        <v/>
      </c>
      <c r="E111" s="754"/>
      <c r="F111" s="754"/>
      <c r="G111" s="809"/>
      <c r="H111" s="809"/>
      <c r="I111" s="809"/>
      <c r="J111" s="809"/>
      <c r="K111" s="809"/>
      <c r="L111" s="566">
        <f t="shared" si="5"/>
        <v>0</v>
      </c>
      <c r="M111" s="993">
        <f t="shared" si="6"/>
        <v>0</v>
      </c>
      <c r="N111" s="994">
        <f t="shared" si="7"/>
        <v>0</v>
      </c>
      <c r="O111" s="995">
        <f t="shared" si="8"/>
        <v>0</v>
      </c>
      <c r="P111" s="810">
        <f t="shared" si="9"/>
        <v>0</v>
      </c>
    </row>
    <row r="112" spans="3:16" ht="15.75" x14ac:dyDescent="0.25">
      <c r="C112" s="753"/>
      <c r="D112" s="565" t="str">
        <f>IFERROR(VLOOKUP(C112,'גנים - מצבת והרשמה  (4)'!C:E,3,0),"")</f>
        <v/>
      </c>
      <c r="E112" s="754"/>
      <c r="F112" s="754"/>
      <c r="G112" s="811"/>
      <c r="H112" s="811"/>
      <c r="I112" s="811"/>
      <c r="J112" s="811"/>
      <c r="K112" s="811"/>
      <c r="L112" s="566">
        <f t="shared" si="5"/>
        <v>0</v>
      </c>
      <c r="M112" s="993">
        <f t="shared" si="6"/>
        <v>0</v>
      </c>
      <c r="N112" s="994">
        <f t="shared" si="7"/>
        <v>0</v>
      </c>
      <c r="O112" s="995">
        <f t="shared" si="8"/>
        <v>0</v>
      </c>
      <c r="P112" s="810">
        <f t="shared" si="9"/>
        <v>0</v>
      </c>
    </row>
    <row r="113" spans="3:16" ht="15.75" x14ac:dyDescent="0.25">
      <c r="C113" s="753"/>
      <c r="D113" s="565" t="str">
        <f>IFERROR(VLOOKUP(C113,'גנים - מצבת והרשמה  (4)'!C:E,3,0),"")</f>
        <v/>
      </c>
      <c r="E113" s="754"/>
      <c r="F113" s="754"/>
      <c r="G113" s="811"/>
      <c r="H113" s="811"/>
      <c r="I113" s="811"/>
      <c r="J113" s="811"/>
      <c r="K113" s="811"/>
      <c r="L113" s="566">
        <f t="shared" si="5"/>
        <v>0</v>
      </c>
      <c r="M113" s="993">
        <f t="shared" si="6"/>
        <v>0</v>
      </c>
      <c r="N113" s="994">
        <f t="shared" si="7"/>
        <v>0</v>
      </c>
      <c r="O113" s="995">
        <f t="shared" si="8"/>
        <v>0</v>
      </c>
      <c r="P113" s="810">
        <f t="shared" si="9"/>
        <v>0</v>
      </c>
    </row>
    <row r="114" spans="3:16" ht="15.75" x14ac:dyDescent="0.25">
      <c r="C114" s="753"/>
      <c r="D114" s="565" t="str">
        <f>IFERROR(VLOOKUP(C114,'גנים - מצבת והרשמה  (4)'!C:E,3,0),"")</f>
        <v/>
      </c>
      <c r="E114" s="754"/>
      <c r="F114" s="754"/>
      <c r="G114" s="811"/>
      <c r="H114" s="811"/>
      <c r="I114" s="811"/>
      <c r="J114" s="811"/>
      <c r="K114" s="811"/>
      <c r="L114" s="566">
        <f t="shared" si="5"/>
        <v>0</v>
      </c>
      <c r="M114" s="993">
        <f t="shared" si="6"/>
        <v>0</v>
      </c>
      <c r="N114" s="994">
        <f t="shared" si="7"/>
        <v>0</v>
      </c>
      <c r="O114" s="995">
        <f t="shared" si="8"/>
        <v>0</v>
      </c>
      <c r="P114" s="810">
        <f t="shared" si="9"/>
        <v>0</v>
      </c>
    </row>
    <row r="115" spans="3:16" ht="15.75" x14ac:dyDescent="0.25">
      <c r="C115" s="753"/>
      <c r="D115" s="565" t="str">
        <f>IFERROR(VLOOKUP(C115,'גנים - מצבת והרשמה  (4)'!C:E,3,0),"")</f>
        <v/>
      </c>
      <c r="E115" s="754"/>
      <c r="F115" s="754"/>
      <c r="G115" s="809"/>
      <c r="H115" s="809"/>
      <c r="I115" s="809"/>
      <c r="J115" s="809"/>
      <c r="K115" s="809"/>
      <c r="L115" s="566">
        <f t="shared" si="5"/>
        <v>0</v>
      </c>
      <c r="M115" s="993">
        <f t="shared" si="6"/>
        <v>0</v>
      </c>
      <c r="N115" s="994">
        <f t="shared" si="7"/>
        <v>0</v>
      </c>
      <c r="O115" s="995">
        <f t="shared" si="8"/>
        <v>0</v>
      </c>
      <c r="P115" s="810">
        <f t="shared" si="9"/>
        <v>0</v>
      </c>
    </row>
    <row r="116" spans="3:16" ht="15.75" x14ac:dyDescent="0.25">
      <c r="C116" s="753"/>
      <c r="D116" s="565" t="str">
        <f>IFERROR(VLOOKUP(C116,'גנים - מצבת והרשמה  (4)'!C:E,3,0),"")</f>
        <v/>
      </c>
      <c r="E116" s="754"/>
      <c r="F116" s="754"/>
      <c r="G116" s="811"/>
      <c r="H116" s="811"/>
      <c r="I116" s="811"/>
      <c r="J116" s="811"/>
      <c r="K116" s="811"/>
      <c r="L116" s="566">
        <f t="shared" si="5"/>
        <v>0</v>
      </c>
      <c r="M116" s="993">
        <f t="shared" si="6"/>
        <v>0</v>
      </c>
      <c r="N116" s="994">
        <f t="shared" si="7"/>
        <v>0</v>
      </c>
      <c r="O116" s="995">
        <f t="shared" si="8"/>
        <v>0</v>
      </c>
      <c r="P116" s="810">
        <f t="shared" si="9"/>
        <v>0</v>
      </c>
    </row>
    <row r="117" spans="3:16" ht="15.75" x14ac:dyDescent="0.25">
      <c r="C117" s="753"/>
      <c r="D117" s="565" t="str">
        <f>IFERROR(VLOOKUP(C117,'גנים - מצבת והרשמה  (4)'!C:E,3,0),"")</f>
        <v/>
      </c>
      <c r="E117" s="754"/>
      <c r="F117" s="754"/>
      <c r="G117" s="811"/>
      <c r="H117" s="811"/>
      <c r="I117" s="811"/>
      <c r="J117" s="811"/>
      <c r="K117" s="811"/>
      <c r="L117" s="566">
        <f t="shared" si="5"/>
        <v>0</v>
      </c>
      <c r="M117" s="993">
        <f t="shared" si="6"/>
        <v>0</v>
      </c>
      <c r="N117" s="994">
        <f t="shared" si="7"/>
        <v>0</v>
      </c>
      <c r="O117" s="995">
        <f t="shared" si="8"/>
        <v>0</v>
      </c>
      <c r="P117" s="810">
        <f t="shared" si="9"/>
        <v>0</v>
      </c>
    </row>
    <row r="118" spans="3:16" ht="15.75" x14ac:dyDescent="0.25">
      <c r="C118" s="753"/>
      <c r="D118" s="565" t="str">
        <f>IFERROR(VLOOKUP(C118,'גנים - מצבת והרשמה  (4)'!C:E,3,0),"")</f>
        <v/>
      </c>
      <c r="E118" s="754"/>
      <c r="F118" s="754"/>
      <c r="G118" s="811"/>
      <c r="H118" s="811"/>
      <c r="I118" s="811"/>
      <c r="J118" s="811"/>
      <c r="K118" s="811"/>
      <c r="L118" s="566">
        <f t="shared" si="5"/>
        <v>0</v>
      </c>
      <c r="M118" s="993">
        <f t="shared" si="6"/>
        <v>0</v>
      </c>
      <c r="N118" s="994">
        <f t="shared" si="7"/>
        <v>0</v>
      </c>
      <c r="O118" s="995">
        <f t="shared" si="8"/>
        <v>0</v>
      </c>
      <c r="P118" s="810">
        <f t="shared" si="9"/>
        <v>0</v>
      </c>
    </row>
    <row r="119" spans="3:16" ht="15.75" x14ac:dyDescent="0.25">
      <c r="C119" s="753"/>
      <c r="D119" s="565" t="str">
        <f>IFERROR(VLOOKUP(C119,'גנים - מצבת והרשמה  (4)'!C:E,3,0),"")</f>
        <v/>
      </c>
      <c r="E119" s="754"/>
      <c r="F119" s="754"/>
      <c r="G119" s="809"/>
      <c r="H119" s="809"/>
      <c r="I119" s="809"/>
      <c r="J119" s="809"/>
      <c r="K119" s="809"/>
      <c r="L119" s="566">
        <f t="shared" si="5"/>
        <v>0</v>
      </c>
      <c r="M119" s="993">
        <f t="shared" si="6"/>
        <v>0</v>
      </c>
      <c r="N119" s="994">
        <f t="shared" si="7"/>
        <v>0</v>
      </c>
      <c r="O119" s="995">
        <f t="shared" si="8"/>
        <v>0</v>
      </c>
      <c r="P119" s="810">
        <f t="shared" si="9"/>
        <v>0</v>
      </c>
    </row>
    <row r="120" spans="3:16" ht="15.75" x14ac:dyDescent="0.25">
      <c r="C120" s="753"/>
      <c r="D120" s="565" t="str">
        <f>IFERROR(VLOOKUP(C120,'גנים - מצבת והרשמה  (4)'!C:E,3,0),"")</f>
        <v/>
      </c>
      <c r="E120" s="754"/>
      <c r="F120" s="754"/>
      <c r="G120" s="811"/>
      <c r="H120" s="811"/>
      <c r="I120" s="811"/>
      <c r="J120" s="811"/>
      <c r="K120" s="811"/>
      <c r="L120" s="566">
        <f t="shared" si="5"/>
        <v>0</v>
      </c>
      <c r="M120" s="993">
        <f t="shared" si="6"/>
        <v>0</v>
      </c>
      <c r="N120" s="994">
        <f t="shared" si="7"/>
        <v>0</v>
      </c>
      <c r="O120" s="995">
        <f t="shared" si="8"/>
        <v>0</v>
      </c>
      <c r="P120" s="810">
        <f t="shared" si="9"/>
        <v>0</v>
      </c>
    </row>
    <row r="121" spans="3:16" ht="15.75" x14ac:dyDescent="0.25">
      <c r="C121" s="753"/>
      <c r="D121" s="565" t="str">
        <f>IFERROR(VLOOKUP(C121,'גנים - מצבת והרשמה  (4)'!C:E,3,0),"")</f>
        <v/>
      </c>
      <c r="E121" s="754"/>
      <c r="F121" s="754"/>
      <c r="G121" s="811"/>
      <c r="H121" s="811"/>
      <c r="I121" s="811"/>
      <c r="J121" s="811"/>
      <c r="K121" s="811"/>
      <c r="L121" s="566">
        <f t="shared" si="5"/>
        <v>0</v>
      </c>
      <c r="M121" s="993">
        <f t="shared" si="6"/>
        <v>0</v>
      </c>
      <c r="N121" s="994">
        <f t="shared" si="7"/>
        <v>0</v>
      </c>
      <c r="O121" s="995">
        <f t="shared" si="8"/>
        <v>0</v>
      </c>
      <c r="P121" s="810">
        <f t="shared" si="9"/>
        <v>0</v>
      </c>
    </row>
    <row r="122" spans="3:16" ht="15.75" x14ac:dyDescent="0.25">
      <c r="C122" s="753"/>
      <c r="D122" s="565" t="str">
        <f>IFERROR(VLOOKUP(C122,'גנים - מצבת והרשמה  (4)'!C:E,3,0),"")</f>
        <v/>
      </c>
      <c r="E122" s="754"/>
      <c r="F122" s="754"/>
      <c r="G122" s="811"/>
      <c r="H122" s="811"/>
      <c r="I122" s="811"/>
      <c r="J122" s="811"/>
      <c r="K122" s="811"/>
      <c r="L122" s="566">
        <f t="shared" si="5"/>
        <v>0</v>
      </c>
      <c r="M122" s="993">
        <f t="shared" si="6"/>
        <v>0</v>
      </c>
      <c r="N122" s="994">
        <f t="shared" si="7"/>
        <v>0</v>
      </c>
      <c r="O122" s="995">
        <f t="shared" si="8"/>
        <v>0</v>
      </c>
      <c r="P122" s="810">
        <f t="shared" si="9"/>
        <v>0</v>
      </c>
    </row>
    <row r="123" spans="3:16" ht="15.75" x14ac:dyDescent="0.25">
      <c r="C123" s="753"/>
      <c r="D123" s="565" t="str">
        <f>IFERROR(VLOOKUP(C123,'גנים - מצבת והרשמה  (4)'!C:E,3,0),"")</f>
        <v/>
      </c>
      <c r="E123" s="754"/>
      <c r="F123" s="754"/>
      <c r="G123" s="809"/>
      <c r="H123" s="809"/>
      <c r="I123" s="809"/>
      <c r="J123" s="809"/>
      <c r="K123" s="809"/>
      <c r="L123" s="566">
        <f t="shared" si="5"/>
        <v>0</v>
      </c>
      <c r="M123" s="993">
        <f t="shared" si="6"/>
        <v>0</v>
      </c>
      <c r="N123" s="994">
        <f t="shared" si="7"/>
        <v>0</v>
      </c>
      <c r="O123" s="995">
        <f t="shared" si="8"/>
        <v>0</v>
      </c>
      <c r="P123" s="810">
        <f t="shared" si="9"/>
        <v>0</v>
      </c>
    </row>
    <row r="124" spans="3:16" ht="15.75" x14ac:dyDescent="0.25">
      <c r="C124" s="753"/>
      <c r="D124" s="565" t="str">
        <f>IFERROR(VLOOKUP(C124,'גנים - מצבת והרשמה  (4)'!C:E,3,0),"")</f>
        <v/>
      </c>
      <c r="E124" s="754"/>
      <c r="F124" s="754"/>
      <c r="G124" s="811"/>
      <c r="H124" s="811"/>
      <c r="I124" s="811"/>
      <c r="J124" s="811"/>
      <c r="K124" s="811"/>
      <c r="L124" s="566">
        <f t="shared" si="5"/>
        <v>0</v>
      </c>
      <c r="M124" s="993">
        <f t="shared" si="6"/>
        <v>0</v>
      </c>
      <c r="N124" s="994">
        <f t="shared" si="7"/>
        <v>0</v>
      </c>
      <c r="O124" s="995">
        <f t="shared" si="8"/>
        <v>0</v>
      </c>
      <c r="P124" s="810">
        <f t="shared" si="9"/>
        <v>0</v>
      </c>
    </row>
    <row r="125" spans="3:16" ht="15.75" x14ac:dyDescent="0.25">
      <c r="C125" s="753"/>
      <c r="D125" s="565" t="str">
        <f>IFERROR(VLOOKUP(C125,'גנים - מצבת והרשמה  (4)'!C:E,3,0),"")</f>
        <v/>
      </c>
      <c r="E125" s="754"/>
      <c r="F125" s="754"/>
      <c r="G125" s="811"/>
      <c r="H125" s="811"/>
      <c r="I125" s="811"/>
      <c r="J125" s="811"/>
      <c r="K125" s="811"/>
      <c r="L125" s="566">
        <f t="shared" si="5"/>
        <v>0</v>
      </c>
      <c r="M125" s="993">
        <f t="shared" si="6"/>
        <v>0</v>
      </c>
      <c r="N125" s="994">
        <f t="shared" si="7"/>
        <v>0</v>
      </c>
      <c r="O125" s="995">
        <f t="shared" si="8"/>
        <v>0</v>
      </c>
      <c r="P125" s="810">
        <f t="shared" si="9"/>
        <v>0</v>
      </c>
    </row>
    <row r="126" spans="3:16" ht="15.75" x14ac:dyDescent="0.25">
      <c r="C126" s="753"/>
      <c r="D126" s="565" t="str">
        <f>IFERROR(VLOOKUP(C126,'גנים - מצבת והרשמה  (4)'!C:E,3,0),"")</f>
        <v/>
      </c>
      <c r="E126" s="754"/>
      <c r="F126" s="754"/>
      <c r="G126" s="811"/>
      <c r="H126" s="811"/>
      <c r="I126" s="811"/>
      <c r="J126" s="811"/>
      <c r="K126" s="811"/>
      <c r="L126" s="566">
        <f t="shared" si="5"/>
        <v>0</v>
      </c>
      <c r="M126" s="993">
        <f t="shared" si="6"/>
        <v>0</v>
      </c>
      <c r="N126" s="994">
        <f t="shared" si="7"/>
        <v>0</v>
      </c>
      <c r="O126" s="995">
        <f t="shared" si="8"/>
        <v>0</v>
      </c>
      <c r="P126" s="810">
        <f t="shared" si="9"/>
        <v>0</v>
      </c>
    </row>
    <row r="127" spans="3:16" ht="15.75" x14ac:dyDescent="0.25">
      <c r="C127" s="753"/>
      <c r="D127" s="565" t="str">
        <f>IFERROR(VLOOKUP(C127,'גנים - מצבת והרשמה  (4)'!C:E,3,0),"")</f>
        <v/>
      </c>
      <c r="E127" s="754"/>
      <c r="F127" s="754"/>
      <c r="G127" s="809"/>
      <c r="H127" s="809"/>
      <c r="I127" s="809"/>
      <c r="J127" s="809"/>
      <c r="K127" s="809"/>
      <c r="L127" s="566">
        <f t="shared" si="5"/>
        <v>0</v>
      </c>
      <c r="M127" s="993">
        <f t="shared" si="6"/>
        <v>0</v>
      </c>
      <c r="N127" s="994">
        <f t="shared" si="7"/>
        <v>0</v>
      </c>
      <c r="O127" s="995">
        <f t="shared" si="8"/>
        <v>0</v>
      </c>
      <c r="P127" s="810">
        <f t="shared" si="9"/>
        <v>0</v>
      </c>
    </row>
    <row r="128" spans="3:16" ht="15.75" x14ac:dyDescent="0.25">
      <c r="C128" s="753"/>
      <c r="D128" s="565" t="str">
        <f>IFERROR(VLOOKUP(C128,'גנים - מצבת והרשמה  (4)'!C:E,3,0),"")</f>
        <v/>
      </c>
      <c r="E128" s="754"/>
      <c r="F128" s="754"/>
      <c r="G128" s="811"/>
      <c r="H128" s="811"/>
      <c r="I128" s="811"/>
      <c r="J128" s="811"/>
      <c r="K128" s="811"/>
      <c r="L128" s="566">
        <f t="shared" si="5"/>
        <v>0</v>
      </c>
      <c r="M128" s="993">
        <f t="shared" si="6"/>
        <v>0</v>
      </c>
      <c r="N128" s="994">
        <f t="shared" si="7"/>
        <v>0</v>
      </c>
      <c r="O128" s="995">
        <f t="shared" si="8"/>
        <v>0</v>
      </c>
      <c r="P128" s="810">
        <f t="shared" si="9"/>
        <v>0</v>
      </c>
    </row>
    <row r="129" spans="3:16" ht="15.75" x14ac:dyDescent="0.25">
      <c r="C129" s="753"/>
      <c r="D129" s="565" t="str">
        <f>IFERROR(VLOOKUP(C129,'גנים - מצבת והרשמה  (4)'!C:E,3,0),"")</f>
        <v/>
      </c>
      <c r="E129" s="754"/>
      <c r="F129" s="754"/>
      <c r="G129" s="811"/>
      <c r="H129" s="811"/>
      <c r="I129" s="811"/>
      <c r="J129" s="811"/>
      <c r="K129" s="811"/>
      <c r="L129" s="566">
        <f t="shared" si="5"/>
        <v>0</v>
      </c>
      <c r="M129" s="993">
        <f t="shared" si="6"/>
        <v>0</v>
      </c>
      <c r="N129" s="994">
        <f t="shared" si="7"/>
        <v>0</v>
      </c>
      <c r="O129" s="995">
        <f t="shared" si="8"/>
        <v>0</v>
      </c>
      <c r="P129" s="810">
        <f t="shared" si="9"/>
        <v>0</v>
      </c>
    </row>
    <row r="130" spans="3:16" ht="15.75" x14ac:dyDescent="0.25">
      <c r="C130" s="753"/>
      <c r="D130" s="565" t="str">
        <f>IFERROR(VLOOKUP(C130,'גנים - מצבת והרשמה  (4)'!C:E,3,0),"")</f>
        <v/>
      </c>
      <c r="E130" s="754"/>
      <c r="F130" s="754"/>
      <c r="G130" s="811"/>
      <c r="H130" s="811"/>
      <c r="I130" s="811"/>
      <c r="J130" s="811"/>
      <c r="K130" s="811"/>
      <c r="L130" s="566">
        <f t="shared" si="5"/>
        <v>0</v>
      </c>
      <c r="M130" s="993">
        <f t="shared" si="6"/>
        <v>0</v>
      </c>
      <c r="N130" s="994">
        <f t="shared" si="7"/>
        <v>0</v>
      </c>
      <c r="O130" s="995">
        <f t="shared" si="8"/>
        <v>0</v>
      </c>
      <c r="P130" s="810">
        <f t="shared" si="9"/>
        <v>0</v>
      </c>
    </row>
    <row r="131" spans="3:16" ht="15.75" x14ac:dyDescent="0.25">
      <c r="C131" s="753"/>
      <c r="D131" s="565" t="str">
        <f>IFERROR(VLOOKUP(C131,'גנים - מצבת והרשמה  (4)'!C:E,3,0),"")</f>
        <v/>
      </c>
      <c r="E131" s="754"/>
      <c r="F131" s="754"/>
      <c r="G131" s="809"/>
      <c r="H131" s="809"/>
      <c r="I131" s="809"/>
      <c r="J131" s="809"/>
      <c r="K131" s="809"/>
      <c r="L131" s="566">
        <f t="shared" si="5"/>
        <v>0</v>
      </c>
      <c r="M131" s="993">
        <f t="shared" si="6"/>
        <v>0</v>
      </c>
      <c r="N131" s="994">
        <f t="shared" si="7"/>
        <v>0</v>
      </c>
      <c r="O131" s="995">
        <f t="shared" si="8"/>
        <v>0</v>
      </c>
      <c r="P131" s="810">
        <f t="shared" si="9"/>
        <v>0</v>
      </c>
    </row>
    <row r="132" spans="3:16" ht="15.75" x14ac:dyDescent="0.25">
      <c r="C132" s="753"/>
      <c r="D132" s="565" t="str">
        <f>IFERROR(VLOOKUP(C132,'גנים - מצבת והרשמה  (4)'!C:E,3,0),"")</f>
        <v/>
      </c>
      <c r="E132" s="754"/>
      <c r="F132" s="754"/>
      <c r="G132" s="811"/>
      <c r="H132" s="811"/>
      <c r="I132" s="811"/>
      <c r="J132" s="811"/>
      <c r="K132" s="811"/>
      <c r="L132" s="566">
        <f t="shared" si="5"/>
        <v>0</v>
      </c>
      <c r="M132" s="993">
        <f t="shared" si="6"/>
        <v>0</v>
      </c>
      <c r="N132" s="994">
        <f t="shared" si="7"/>
        <v>0</v>
      </c>
      <c r="O132" s="995">
        <f t="shared" si="8"/>
        <v>0</v>
      </c>
      <c r="P132" s="810">
        <f t="shared" si="9"/>
        <v>0</v>
      </c>
    </row>
    <row r="133" spans="3:16" ht="15.75" x14ac:dyDescent="0.25">
      <c r="C133" s="753"/>
      <c r="D133" s="565" t="str">
        <f>IFERROR(VLOOKUP(C133,'גנים - מצבת והרשמה  (4)'!C:E,3,0),"")</f>
        <v/>
      </c>
      <c r="E133" s="754"/>
      <c r="F133" s="754"/>
      <c r="G133" s="811"/>
      <c r="H133" s="811"/>
      <c r="I133" s="811"/>
      <c r="J133" s="811"/>
      <c r="K133" s="811"/>
      <c r="L133" s="566">
        <f t="shared" si="5"/>
        <v>0</v>
      </c>
      <c r="M133" s="993">
        <f t="shared" si="6"/>
        <v>0</v>
      </c>
      <c r="N133" s="994">
        <f t="shared" si="7"/>
        <v>0</v>
      </c>
      <c r="O133" s="995">
        <f t="shared" si="8"/>
        <v>0</v>
      </c>
      <c r="P133" s="810">
        <f t="shared" si="9"/>
        <v>0</v>
      </c>
    </row>
    <row r="134" spans="3:16" ht="15.75" x14ac:dyDescent="0.25">
      <c r="C134" s="753"/>
      <c r="D134" s="565" t="str">
        <f>IFERROR(VLOOKUP(C134,'גנים - מצבת והרשמה  (4)'!C:E,3,0),"")</f>
        <v/>
      </c>
      <c r="E134" s="754"/>
      <c r="F134" s="754"/>
      <c r="G134" s="811"/>
      <c r="H134" s="811"/>
      <c r="I134" s="811"/>
      <c r="J134" s="811"/>
      <c r="K134" s="811"/>
      <c r="L134" s="566">
        <f t="shared" si="5"/>
        <v>0</v>
      </c>
      <c r="M134" s="993">
        <f t="shared" si="6"/>
        <v>0</v>
      </c>
      <c r="N134" s="994">
        <f t="shared" si="7"/>
        <v>0</v>
      </c>
      <c r="O134" s="995">
        <f t="shared" si="8"/>
        <v>0</v>
      </c>
      <c r="P134" s="810">
        <f t="shared" si="9"/>
        <v>0</v>
      </c>
    </row>
    <row r="135" spans="3:16" ht="15.75" x14ac:dyDescent="0.25">
      <c r="C135" s="753"/>
      <c r="D135" s="565" t="str">
        <f>IFERROR(VLOOKUP(C135,'גנים - מצבת והרשמה  (4)'!C:E,3,0),"")</f>
        <v/>
      </c>
      <c r="E135" s="754"/>
      <c r="F135" s="754"/>
      <c r="G135" s="809"/>
      <c r="H135" s="809"/>
      <c r="I135" s="809"/>
      <c r="J135" s="809"/>
      <c r="K135" s="809"/>
      <c r="L135" s="566">
        <f t="shared" si="5"/>
        <v>0</v>
      </c>
      <c r="M135" s="993">
        <f t="shared" si="6"/>
        <v>0</v>
      </c>
      <c r="N135" s="994">
        <f t="shared" si="7"/>
        <v>0</v>
      </c>
      <c r="O135" s="995">
        <f t="shared" si="8"/>
        <v>0</v>
      </c>
      <c r="P135" s="810">
        <f t="shared" si="9"/>
        <v>0</v>
      </c>
    </row>
    <row r="136" spans="3:16" ht="15.75" x14ac:dyDescent="0.25">
      <c r="C136" s="753"/>
      <c r="D136" s="565" t="str">
        <f>IFERROR(VLOOKUP(C136,'גנים - מצבת והרשמה  (4)'!C:E,3,0),"")</f>
        <v/>
      </c>
      <c r="E136" s="754"/>
      <c r="F136" s="754"/>
      <c r="G136" s="811"/>
      <c r="H136" s="811"/>
      <c r="I136" s="811"/>
      <c r="J136" s="811"/>
      <c r="K136" s="811"/>
      <c r="L136" s="566">
        <f t="shared" si="5"/>
        <v>0</v>
      </c>
      <c r="M136" s="993">
        <f t="shared" si="6"/>
        <v>0</v>
      </c>
      <c r="N136" s="994">
        <f t="shared" si="7"/>
        <v>0</v>
      </c>
      <c r="O136" s="995">
        <f t="shared" si="8"/>
        <v>0</v>
      </c>
      <c r="P136" s="810">
        <f t="shared" si="9"/>
        <v>0</v>
      </c>
    </row>
    <row r="137" spans="3:16" ht="15.75" x14ac:dyDescent="0.25">
      <c r="C137" s="753"/>
      <c r="D137" s="565" t="str">
        <f>IFERROR(VLOOKUP(C137,'גנים - מצבת והרשמה  (4)'!C:E,3,0),"")</f>
        <v/>
      </c>
      <c r="E137" s="754"/>
      <c r="F137" s="754"/>
      <c r="G137" s="811"/>
      <c r="H137" s="811"/>
      <c r="I137" s="811"/>
      <c r="J137" s="811"/>
      <c r="K137" s="811"/>
      <c r="L137" s="566">
        <f t="shared" si="5"/>
        <v>0</v>
      </c>
      <c r="M137" s="993">
        <f t="shared" si="6"/>
        <v>0</v>
      </c>
      <c r="N137" s="994">
        <f t="shared" si="7"/>
        <v>0</v>
      </c>
      <c r="O137" s="995">
        <f t="shared" si="8"/>
        <v>0</v>
      </c>
      <c r="P137" s="810">
        <f t="shared" si="9"/>
        <v>0</v>
      </c>
    </row>
    <row r="138" spans="3:16" ht="15.75" x14ac:dyDescent="0.25">
      <c r="C138" s="753"/>
      <c r="D138" s="565" t="str">
        <f>IFERROR(VLOOKUP(C138,'גנים - מצבת והרשמה  (4)'!C:E,3,0),"")</f>
        <v/>
      </c>
      <c r="E138" s="754"/>
      <c r="F138" s="754"/>
      <c r="G138" s="811"/>
      <c r="H138" s="811"/>
      <c r="I138" s="811"/>
      <c r="J138" s="811"/>
      <c r="K138" s="811"/>
      <c r="L138" s="566">
        <f t="shared" si="5"/>
        <v>0</v>
      </c>
      <c r="M138" s="993">
        <f t="shared" si="6"/>
        <v>0</v>
      </c>
      <c r="N138" s="994">
        <f t="shared" si="7"/>
        <v>0</v>
      </c>
      <c r="O138" s="995">
        <f t="shared" si="8"/>
        <v>0</v>
      </c>
      <c r="P138" s="810">
        <f t="shared" si="9"/>
        <v>0</v>
      </c>
    </row>
    <row r="139" spans="3:16" ht="15.75" x14ac:dyDescent="0.25">
      <c r="C139" s="753"/>
      <c r="D139" s="565" t="str">
        <f>IFERROR(VLOOKUP(C139,'גנים - מצבת והרשמה  (4)'!C:E,3,0),"")</f>
        <v/>
      </c>
      <c r="E139" s="754"/>
      <c r="F139" s="754"/>
      <c r="G139" s="809"/>
      <c r="H139" s="809"/>
      <c r="I139" s="809"/>
      <c r="J139" s="809"/>
      <c r="K139" s="809"/>
      <c r="L139" s="566">
        <f t="shared" si="5"/>
        <v>0</v>
      </c>
      <c r="M139" s="993">
        <f t="shared" si="6"/>
        <v>0</v>
      </c>
      <c r="N139" s="994">
        <f t="shared" si="7"/>
        <v>0</v>
      </c>
      <c r="O139" s="995">
        <f t="shared" si="8"/>
        <v>0</v>
      </c>
      <c r="P139" s="810">
        <f t="shared" si="9"/>
        <v>0</v>
      </c>
    </row>
    <row r="140" spans="3:16" ht="15.75" x14ac:dyDescent="0.25">
      <c r="C140" s="753"/>
      <c r="D140" s="565" t="str">
        <f>IFERROR(VLOOKUP(C140,'גנים - מצבת והרשמה  (4)'!C:E,3,0),"")</f>
        <v/>
      </c>
      <c r="E140" s="754"/>
      <c r="F140" s="754"/>
      <c r="G140" s="811"/>
      <c r="H140" s="811"/>
      <c r="I140" s="811"/>
      <c r="J140" s="811"/>
      <c r="K140" s="811"/>
      <c r="L140" s="566">
        <f t="shared" si="5"/>
        <v>0</v>
      </c>
      <c r="M140" s="993">
        <f t="shared" si="6"/>
        <v>0</v>
      </c>
      <c r="N140" s="994">
        <f t="shared" si="7"/>
        <v>0</v>
      </c>
      <c r="O140" s="995">
        <f t="shared" si="8"/>
        <v>0</v>
      </c>
      <c r="P140" s="810">
        <f t="shared" si="9"/>
        <v>0</v>
      </c>
    </row>
    <row r="141" spans="3:16" ht="15.75" x14ac:dyDescent="0.25">
      <c r="C141" s="753"/>
      <c r="D141" s="565" t="str">
        <f>IFERROR(VLOOKUP(C141,'גנים - מצבת והרשמה  (4)'!C:E,3,0),"")</f>
        <v/>
      </c>
      <c r="E141" s="754"/>
      <c r="F141" s="754"/>
      <c r="G141" s="811"/>
      <c r="H141" s="811"/>
      <c r="I141" s="811"/>
      <c r="J141" s="811"/>
      <c r="K141" s="811"/>
      <c r="L141" s="566">
        <f t="shared" si="5"/>
        <v>0</v>
      </c>
      <c r="M141" s="993">
        <f t="shared" si="6"/>
        <v>0</v>
      </c>
      <c r="N141" s="994">
        <f t="shared" si="7"/>
        <v>0</v>
      </c>
      <c r="O141" s="995">
        <f t="shared" si="8"/>
        <v>0</v>
      </c>
      <c r="P141" s="810">
        <f t="shared" si="9"/>
        <v>0</v>
      </c>
    </row>
    <row r="142" spans="3:16" ht="15.75" x14ac:dyDescent="0.25">
      <c r="C142" s="753"/>
      <c r="D142" s="565" t="str">
        <f>IFERROR(VLOOKUP(C142,'גנים - מצבת והרשמה  (4)'!C:E,3,0),"")</f>
        <v/>
      </c>
      <c r="E142" s="754"/>
      <c r="F142" s="754"/>
      <c r="G142" s="811"/>
      <c r="H142" s="811"/>
      <c r="I142" s="811"/>
      <c r="J142" s="811"/>
      <c r="K142" s="811"/>
      <c r="L142" s="566">
        <f t="shared" si="5"/>
        <v>0</v>
      </c>
      <c r="M142" s="993">
        <f t="shared" si="6"/>
        <v>0</v>
      </c>
      <c r="N142" s="994">
        <f t="shared" si="7"/>
        <v>0</v>
      </c>
      <c r="O142" s="995">
        <f t="shared" si="8"/>
        <v>0</v>
      </c>
      <c r="P142" s="810">
        <f t="shared" si="9"/>
        <v>0</v>
      </c>
    </row>
    <row r="143" spans="3:16" ht="15.75" x14ac:dyDescent="0.25">
      <c r="C143" s="753"/>
      <c r="D143" s="565" t="str">
        <f>IFERROR(VLOOKUP(C143,'גנים - מצבת והרשמה  (4)'!C:E,3,0),"")</f>
        <v/>
      </c>
      <c r="E143" s="754"/>
      <c r="F143" s="754"/>
      <c r="G143" s="809"/>
      <c r="H143" s="809"/>
      <c r="I143" s="809"/>
      <c r="J143" s="809"/>
      <c r="K143" s="809"/>
      <c r="L143" s="566">
        <f t="shared" si="5"/>
        <v>0</v>
      </c>
      <c r="M143" s="993">
        <f t="shared" si="6"/>
        <v>0</v>
      </c>
      <c r="N143" s="994">
        <f t="shared" si="7"/>
        <v>0</v>
      </c>
      <c r="O143" s="995">
        <f t="shared" si="8"/>
        <v>0</v>
      </c>
      <c r="P143" s="810">
        <f t="shared" si="9"/>
        <v>0</v>
      </c>
    </row>
    <row r="144" spans="3:16" ht="15.75" x14ac:dyDescent="0.25">
      <c r="C144" s="753"/>
      <c r="D144" s="565" t="str">
        <f>IFERROR(VLOOKUP(C144,'גנים - מצבת והרשמה  (4)'!C:E,3,0),"")</f>
        <v/>
      </c>
      <c r="E144" s="754"/>
      <c r="F144" s="754"/>
      <c r="G144" s="811"/>
      <c r="H144" s="811"/>
      <c r="I144" s="811"/>
      <c r="J144" s="811"/>
      <c r="K144" s="811"/>
      <c r="L144" s="566">
        <f t="shared" si="5"/>
        <v>0</v>
      </c>
      <c r="M144" s="993">
        <f t="shared" si="6"/>
        <v>0</v>
      </c>
      <c r="N144" s="994">
        <f t="shared" si="7"/>
        <v>0</v>
      </c>
      <c r="O144" s="995">
        <f t="shared" si="8"/>
        <v>0</v>
      </c>
      <c r="P144" s="810">
        <f t="shared" si="9"/>
        <v>0</v>
      </c>
    </row>
    <row r="145" spans="3:16" ht="15.75" x14ac:dyDescent="0.25">
      <c r="C145" s="753"/>
      <c r="D145" s="565" t="str">
        <f>IFERROR(VLOOKUP(C145,'גנים - מצבת והרשמה  (4)'!C:E,3,0),"")</f>
        <v/>
      </c>
      <c r="E145" s="754"/>
      <c r="F145" s="754"/>
      <c r="G145" s="811"/>
      <c r="H145" s="811"/>
      <c r="I145" s="811"/>
      <c r="J145" s="811"/>
      <c r="K145" s="811"/>
      <c r="L145" s="566">
        <f t="shared" si="5"/>
        <v>0</v>
      </c>
      <c r="M145" s="993">
        <f t="shared" si="6"/>
        <v>0</v>
      </c>
      <c r="N145" s="994">
        <f t="shared" si="7"/>
        <v>0</v>
      </c>
      <c r="O145" s="995">
        <f t="shared" si="8"/>
        <v>0</v>
      </c>
      <c r="P145" s="810">
        <f t="shared" si="9"/>
        <v>0</v>
      </c>
    </row>
    <row r="146" spans="3:16" ht="15.75" x14ac:dyDescent="0.25">
      <c r="C146" s="753"/>
      <c r="D146" s="565" t="str">
        <f>IFERROR(VLOOKUP(C146,'גנים - מצבת והרשמה  (4)'!C:E,3,0),"")</f>
        <v/>
      </c>
      <c r="E146" s="754"/>
      <c r="F146" s="754"/>
      <c r="G146" s="811"/>
      <c r="H146" s="811"/>
      <c r="I146" s="811"/>
      <c r="J146" s="811"/>
      <c r="K146" s="811"/>
      <c r="L146" s="566">
        <f t="shared" ref="L146:L209" si="10">J146*K146</f>
        <v>0</v>
      </c>
      <c r="M146" s="993">
        <f t="shared" ref="M146:M209" si="11">COUNTIF($F$16:$F$4001,F146)</f>
        <v>0</v>
      </c>
      <c r="N146" s="994">
        <f t="shared" ref="N146:N209" si="12">IF(F146&gt;0,MIN(59.57,J146)*MIN(35,K146),0)</f>
        <v>0</v>
      </c>
      <c r="O146" s="995">
        <f t="shared" ref="O146:O209" si="13">MIN(L146,N146)</f>
        <v>0</v>
      </c>
      <c r="P146" s="810">
        <f t="shared" ref="P146:P209" si="14">IFERROR(O146/$P$13,"")</f>
        <v>0</v>
      </c>
    </row>
    <row r="147" spans="3:16" ht="15.75" x14ac:dyDescent="0.25">
      <c r="C147" s="753"/>
      <c r="D147" s="565" t="str">
        <f>IFERROR(VLOOKUP(C147,'גנים - מצבת והרשמה  (4)'!C:E,3,0),"")</f>
        <v/>
      </c>
      <c r="E147" s="754"/>
      <c r="F147" s="754"/>
      <c r="G147" s="809"/>
      <c r="H147" s="809"/>
      <c r="I147" s="809"/>
      <c r="J147" s="809"/>
      <c r="K147" s="809"/>
      <c r="L147" s="566">
        <f t="shared" si="10"/>
        <v>0</v>
      </c>
      <c r="M147" s="993">
        <f t="shared" si="11"/>
        <v>0</v>
      </c>
      <c r="N147" s="994">
        <f t="shared" si="12"/>
        <v>0</v>
      </c>
      <c r="O147" s="995">
        <f t="shared" si="13"/>
        <v>0</v>
      </c>
      <c r="P147" s="810">
        <f t="shared" si="14"/>
        <v>0</v>
      </c>
    </row>
    <row r="148" spans="3:16" ht="15.75" x14ac:dyDescent="0.25">
      <c r="C148" s="753"/>
      <c r="D148" s="565" t="str">
        <f>IFERROR(VLOOKUP(C148,'גנים - מצבת והרשמה  (4)'!C:E,3,0),"")</f>
        <v/>
      </c>
      <c r="E148" s="754"/>
      <c r="F148" s="754"/>
      <c r="G148" s="811"/>
      <c r="H148" s="811"/>
      <c r="I148" s="811"/>
      <c r="J148" s="811"/>
      <c r="K148" s="811"/>
      <c r="L148" s="566">
        <f t="shared" si="10"/>
        <v>0</v>
      </c>
      <c r="M148" s="993">
        <f t="shared" si="11"/>
        <v>0</v>
      </c>
      <c r="N148" s="994">
        <f t="shared" si="12"/>
        <v>0</v>
      </c>
      <c r="O148" s="995">
        <f t="shared" si="13"/>
        <v>0</v>
      </c>
      <c r="P148" s="810">
        <f t="shared" si="14"/>
        <v>0</v>
      </c>
    </row>
    <row r="149" spans="3:16" ht="15.75" x14ac:dyDescent="0.25">
      <c r="C149" s="753"/>
      <c r="D149" s="565" t="str">
        <f>IFERROR(VLOOKUP(C149,'גנים - מצבת והרשמה  (4)'!C:E,3,0),"")</f>
        <v/>
      </c>
      <c r="E149" s="754"/>
      <c r="F149" s="754"/>
      <c r="G149" s="811"/>
      <c r="H149" s="811"/>
      <c r="I149" s="811"/>
      <c r="J149" s="811"/>
      <c r="K149" s="811"/>
      <c r="L149" s="566">
        <f t="shared" si="10"/>
        <v>0</v>
      </c>
      <c r="M149" s="993">
        <f t="shared" si="11"/>
        <v>0</v>
      </c>
      <c r="N149" s="994">
        <f t="shared" si="12"/>
        <v>0</v>
      </c>
      <c r="O149" s="995">
        <f t="shared" si="13"/>
        <v>0</v>
      </c>
      <c r="P149" s="810">
        <f t="shared" si="14"/>
        <v>0</v>
      </c>
    </row>
    <row r="150" spans="3:16" ht="15.75" x14ac:dyDescent="0.25">
      <c r="C150" s="753"/>
      <c r="D150" s="565" t="str">
        <f>IFERROR(VLOOKUP(C150,'גנים - מצבת והרשמה  (4)'!C:E,3,0),"")</f>
        <v/>
      </c>
      <c r="E150" s="754"/>
      <c r="F150" s="754"/>
      <c r="G150" s="811"/>
      <c r="H150" s="811"/>
      <c r="I150" s="811"/>
      <c r="J150" s="811"/>
      <c r="K150" s="811"/>
      <c r="L150" s="566">
        <f t="shared" si="10"/>
        <v>0</v>
      </c>
      <c r="M150" s="993">
        <f t="shared" si="11"/>
        <v>0</v>
      </c>
      <c r="N150" s="994">
        <f t="shared" si="12"/>
        <v>0</v>
      </c>
      <c r="O150" s="995">
        <f t="shared" si="13"/>
        <v>0</v>
      </c>
      <c r="P150" s="810">
        <f t="shared" si="14"/>
        <v>0</v>
      </c>
    </row>
    <row r="151" spans="3:16" ht="15.75" x14ac:dyDescent="0.25">
      <c r="C151" s="753"/>
      <c r="D151" s="565" t="str">
        <f>IFERROR(VLOOKUP(C151,'גנים - מצבת והרשמה  (4)'!C:E,3,0),"")</f>
        <v/>
      </c>
      <c r="E151" s="754"/>
      <c r="F151" s="754"/>
      <c r="G151" s="809"/>
      <c r="H151" s="809"/>
      <c r="I151" s="809"/>
      <c r="J151" s="809"/>
      <c r="K151" s="809"/>
      <c r="L151" s="566">
        <f t="shared" si="10"/>
        <v>0</v>
      </c>
      <c r="M151" s="993">
        <f t="shared" si="11"/>
        <v>0</v>
      </c>
      <c r="N151" s="994">
        <f t="shared" si="12"/>
        <v>0</v>
      </c>
      <c r="O151" s="995">
        <f t="shared" si="13"/>
        <v>0</v>
      </c>
      <c r="P151" s="810">
        <f t="shared" si="14"/>
        <v>0</v>
      </c>
    </row>
    <row r="152" spans="3:16" ht="15.75" x14ac:dyDescent="0.25">
      <c r="C152" s="753"/>
      <c r="D152" s="565" t="str">
        <f>IFERROR(VLOOKUP(C152,'גנים - מצבת והרשמה  (4)'!C:E,3,0),"")</f>
        <v/>
      </c>
      <c r="E152" s="754"/>
      <c r="F152" s="754"/>
      <c r="G152" s="811"/>
      <c r="H152" s="811"/>
      <c r="I152" s="811"/>
      <c r="J152" s="811"/>
      <c r="K152" s="811"/>
      <c r="L152" s="566">
        <f t="shared" si="10"/>
        <v>0</v>
      </c>
      <c r="M152" s="993">
        <f t="shared" si="11"/>
        <v>0</v>
      </c>
      <c r="N152" s="994">
        <f t="shared" si="12"/>
        <v>0</v>
      </c>
      <c r="O152" s="995">
        <f t="shared" si="13"/>
        <v>0</v>
      </c>
      <c r="P152" s="810">
        <f t="shared" si="14"/>
        <v>0</v>
      </c>
    </row>
    <row r="153" spans="3:16" ht="15.75" x14ac:dyDescent="0.25">
      <c r="C153" s="753"/>
      <c r="D153" s="565" t="str">
        <f>IFERROR(VLOOKUP(C153,'גנים - מצבת והרשמה  (4)'!C:E,3,0),"")</f>
        <v/>
      </c>
      <c r="E153" s="754"/>
      <c r="F153" s="754"/>
      <c r="G153" s="809"/>
      <c r="H153" s="809"/>
      <c r="I153" s="809"/>
      <c r="J153" s="809"/>
      <c r="K153" s="809"/>
      <c r="L153" s="566">
        <f t="shared" si="10"/>
        <v>0</v>
      </c>
      <c r="M153" s="993">
        <f t="shared" si="11"/>
        <v>0</v>
      </c>
      <c r="N153" s="994">
        <f t="shared" si="12"/>
        <v>0</v>
      </c>
      <c r="O153" s="995">
        <f t="shared" si="13"/>
        <v>0</v>
      </c>
      <c r="P153" s="810">
        <f t="shared" si="14"/>
        <v>0</v>
      </c>
    </row>
    <row r="154" spans="3:16" ht="15.75" x14ac:dyDescent="0.25">
      <c r="C154" s="753"/>
      <c r="D154" s="565" t="str">
        <f>IFERROR(VLOOKUP(C154,'גנים - מצבת והרשמה  (4)'!C:E,3,0),"")</f>
        <v/>
      </c>
      <c r="E154" s="754"/>
      <c r="F154" s="754"/>
      <c r="G154" s="811"/>
      <c r="H154" s="811"/>
      <c r="I154" s="811"/>
      <c r="J154" s="811"/>
      <c r="K154" s="811"/>
      <c r="L154" s="566">
        <f t="shared" si="10"/>
        <v>0</v>
      </c>
      <c r="M154" s="993">
        <f t="shared" si="11"/>
        <v>0</v>
      </c>
      <c r="N154" s="994">
        <f t="shared" si="12"/>
        <v>0</v>
      </c>
      <c r="O154" s="995">
        <f t="shared" si="13"/>
        <v>0</v>
      </c>
      <c r="P154" s="810">
        <f t="shared" si="14"/>
        <v>0</v>
      </c>
    </row>
    <row r="155" spans="3:16" ht="15.75" x14ac:dyDescent="0.25">
      <c r="C155" s="753"/>
      <c r="D155" s="565" t="str">
        <f>IFERROR(VLOOKUP(C155,'גנים - מצבת והרשמה  (4)'!C:E,3,0),"")</f>
        <v/>
      </c>
      <c r="E155" s="754"/>
      <c r="F155" s="754"/>
      <c r="G155" s="811"/>
      <c r="H155" s="811"/>
      <c r="I155" s="811"/>
      <c r="J155" s="811"/>
      <c r="K155" s="811"/>
      <c r="L155" s="566">
        <f t="shared" si="10"/>
        <v>0</v>
      </c>
      <c r="M155" s="993">
        <f t="shared" si="11"/>
        <v>0</v>
      </c>
      <c r="N155" s="994">
        <f t="shared" si="12"/>
        <v>0</v>
      </c>
      <c r="O155" s="995">
        <f t="shared" si="13"/>
        <v>0</v>
      </c>
      <c r="P155" s="810">
        <f t="shared" si="14"/>
        <v>0</v>
      </c>
    </row>
    <row r="156" spans="3:16" ht="15.75" x14ac:dyDescent="0.25">
      <c r="C156" s="753"/>
      <c r="D156" s="565" t="str">
        <f>IFERROR(VLOOKUP(C156,'גנים - מצבת והרשמה  (4)'!C:E,3,0),"")</f>
        <v/>
      </c>
      <c r="E156" s="754"/>
      <c r="F156" s="754"/>
      <c r="G156" s="811"/>
      <c r="H156" s="811"/>
      <c r="I156" s="811"/>
      <c r="J156" s="811"/>
      <c r="K156" s="811"/>
      <c r="L156" s="566">
        <f t="shared" si="10"/>
        <v>0</v>
      </c>
      <c r="M156" s="993">
        <f t="shared" si="11"/>
        <v>0</v>
      </c>
      <c r="N156" s="994">
        <f t="shared" si="12"/>
        <v>0</v>
      </c>
      <c r="O156" s="995">
        <f t="shared" si="13"/>
        <v>0</v>
      </c>
      <c r="P156" s="810">
        <f t="shared" si="14"/>
        <v>0</v>
      </c>
    </row>
    <row r="157" spans="3:16" ht="15.75" x14ac:dyDescent="0.25">
      <c r="C157" s="753"/>
      <c r="D157" s="565" t="str">
        <f>IFERROR(VLOOKUP(C157,'גנים - מצבת והרשמה  (4)'!C:E,3,0),"")</f>
        <v/>
      </c>
      <c r="E157" s="754"/>
      <c r="F157" s="754"/>
      <c r="G157" s="809"/>
      <c r="H157" s="809"/>
      <c r="I157" s="809"/>
      <c r="J157" s="809"/>
      <c r="K157" s="809"/>
      <c r="L157" s="566">
        <f t="shared" si="10"/>
        <v>0</v>
      </c>
      <c r="M157" s="993">
        <f t="shared" si="11"/>
        <v>0</v>
      </c>
      <c r="N157" s="994">
        <f t="shared" si="12"/>
        <v>0</v>
      </c>
      <c r="O157" s="995">
        <f t="shared" si="13"/>
        <v>0</v>
      </c>
      <c r="P157" s="810">
        <f t="shared" si="14"/>
        <v>0</v>
      </c>
    </row>
    <row r="158" spans="3:16" ht="15.75" x14ac:dyDescent="0.25">
      <c r="C158" s="753"/>
      <c r="D158" s="565" t="str">
        <f>IFERROR(VLOOKUP(C158,'גנים - מצבת והרשמה  (4)'!C:E,3,0),"")</f>
        <v/>
      </c>
      <c r="E158" s="754"/>
      <c r="F158" s="754"/>
      <c r="G158" s="809"/>
      <c r="H158" s="809"/>
      <c r="I158" s="809"/>
      <c r="J158" s="809"/>
      <c r="K158" s="809"/>
      <c r="L158" s="566">
        <f t="shared" si="10"/>
        <v>0</v>
      </c>
      <c r="M158" s="993">
        <f t="shared" si="11"/>
        <v>0</v>
      </c>
      <c r="N158" s="994">
        <f t="shared" si="12"/>
        <v>0</v>
      </c>
      <c r="O158" s="995">
        <f t="shared" si="13"/>
        <v>0</v>
      </c>
      <c r="P158" s="810">
        <f t="shared" si="14"/>
        <v>0</v>
      </c>
    </row>
    <row r="159" spans="3:16" ht="15.75" x14ac:dyDescent="0.25">
      <c r="C159" s="753"/>
      <c r="D159" s="565" t="str">
        <f>IFERROR(VLOOKUP(C159,'גנים - מצבת והרשמה  (4)'!C:E,3,0),"")</f>
        <v/>
      </c>
      <c r="E159" s="754"/>
      <c r="F159" s="754"/>
      <c r="G159" s="811"/>
      <c r="H159" s="811"/>
      <c r="I159" s="811"/>
      <c r="J159" s="811"/>
      <c r="K159" s="811"/>
      <c r="L159" s="566">
        <f t="shared" si="10"/>
        <v>0</v>
      </c>
      <c r="M159" s="993">
        <f t="shared" si="11"/>
        <v>0</v>
      </c>
      <c r="N159" s="994">
        <f t="shared" si="12"/>
        <v>0</v>
      </c>
      <c r="O159" s="995">
        <f t="shared" si="13"/>
        <v>0</v>
      </c>
      <c r="P159" s="810">
        <f t="shared" si="14"/>
        <v>0</v>
      </c>
    </row>
    <row r="160" spans="3:16" ht="15.75" x14ac:dyDescent="0.25">
      <c r="C160" s="753"/>
      <c r="D160" s="565" t="str">
        <f>IFERROR(VLOOKUP(C160,'גנים - מצבת והרשמה  (4)'!C:E,3,0),"")</f>
        <v/>
      </c>
      <c r="E160" s="754"/>
      <c r="F160" s="754"/>
      <c r="G160" s="811"/>
      <c r="H160" s="811"/>
      <c r="I160" s="811"/>
      <c r="J160" s="811"/>
      <c r="K160" s="811"/>
      <c r="L160" s="566">
        <f t="shared" si="10"/>
        <v>0</v>
      </c>
      <c r="M160" s="993">
        <f t="shared" si="11"/>
        <v>0</v>
      </c>
      <c r="N160" s="994">
        <f t="shared" si="12"/>
        <v>0</v>
      </c>
      <c r="O160" s="995">
        <f t="shared" si="13"/>
        <v>0</v>
      </c>
      <c r="P160" s="810">
        <f t="shared" si="14"/>
        <v>0</v>
      </c>
    </row>
    <row r="161" spans="3:16" ht="15.75" x14ac:dyDescent="0.25">
      <c r="C161" s="753"/>
      <c r="D161" s="565" t="str">
        <f>IFERROR(VLOOKUP(C161,'גנים - מצבת והרשמה  (4)'!C:E,3,0),"")</f>
        <v/>
      </c>
      <c r="E161" s="754"/>
      <c r="F161" s="754"/>
      <c r="G161" s="811"/>
      <c r="H161" s="811"/>
      <c r="I161" s="811"/>
      <c r="J161" s="811"/>
      <c r="K161" s="811"/>
      <c r="L161" s="566">
        <f t="shared" si="10"/>
        <v>0</v>
      </c>
      <c r="M161" s="993">
        <f t="shared" si="11"/>
        <v>0</v>
      </c>
      <c r="N161" s="994">
        <f t="shared" si="12"/>
        <v>0</v>
      </c>
      <c r="O161" s="995">
        <f t="shared" si="13"/>
        <v>0</v>
      </c>
      <c r="P161" s="810">
        <f t="shared" si="14"/>
        <v>0</v>
      </c>
    </row>
    <row r="162" spans="3:16" ht="15.75" x14ac:dyDescent="0.25">
      <c r="C162" s="753"/>
      <c r="D162" s="565" t="str">
        <f>IFERROR(VLOOKUP(C162,'גנים - מצבת והרשמה  (4)'!C:E,3,0),"")</f>
        <v/>
      </c>
      <c r="E162" s="754"/>
      <c r="F162" s="754"/>
      <c r="G162" s="809"/>
      <c r="H162" s="809"/>
      <c r="I162" s="809"/>
      <c r="J162" s="809"/>
      <c r="K162" s="809"/>
      <c r="L162" s="566">
        <f t="shared" si="10"/>
        <v>0</v>
      </c>
      <c r="M162" s="993">
        <f t="shared" si="11"/>
        <v>0</v>
      </c>
      <c r="N162" s="994">
        <f t="shared" si="12"/>
        <v>0</v>
      </c>
      <c r="O162" s="995">
        <f t="shared" si="13"/>
        <v>0</v>
      </c>
      <c r="P162" s="810">
        <f t="shared" si="14"/>
        <v>0</v>
      </c>
    </row>
    <row r="163" spans="3:16" ht="15.75" x14ac:dyDescent="0.25">
      <c r="C163" s="753"/>
      <c r="D163" s="565" t="str">
        <f>IFERROR(VLOOKUP(C163,'גנים - מצבת והרשמה  (4)'!C:E,3,0),"")</f>
        <v/>
      </c>
      <c r="E163" s="754"/>
      <c r="F163" s="754"/>
      <c r="G163" s="811"/>
      <c r="H163" s="811"/>
      <c r="I163" s="811"/>
      <c r="J163" s="811"/>
      <c r="K163" s="811"/>
      <c r="L163" s="566">
        <f t="shared" si="10"/>
        <v>0</v>
      </c>
      <c r="M163" s="993">
        <f t="shared" si="11"/>
        <v>0</v>
      </c>
      <c r="N163" s="994">
        <f t="shared" si="12"/>
        <v>0</v>
      </c>
      <c r="O163" s="995">
        <f t="shared" si="13"/>
        <v>0</v>
      </c>
      <c r="P163" s="810">
        <f t="shared" si="14"/>
        <v>0</v>
      </c>
    </row>
    <row r="164" spans="3:16" ht="15.75" x14ac:dyDescent="0.25">
      <c r="C164" s="753"/>
      <c r="D164" s="565" t="str">
        <f>IFERROR(VLOOKUP(C164,'גנים - מצבת והרשמה  (4)'!C:E,3,0),"")</f>
        <v/>
      </c>
      <c r="E164" s="754"/>
      <c r="F164" s="754"/>
      <c r="G164" s="811"/>
      <c r="H164" s="811"/>
      <c r="I164" s="811"/>
      <c r="J164" s="811"/>
      <c r="K164" s="811"/>
      <c r="L164" s="566">
        <f t="shared" si="10"/>
        <v>0</v>
      </c>
      <c r="M164" s="993">
        <f t="shared" si="11"/>
        <v>0</v>
      </c>
      <c r="N164" s="994">
        <f t="shared" si="12"/>
        <v>0</v>
      </c>
      <c r="O164" s="995">
        <f t="shared" si="13"/>
        <v>0</v>
      </c>
      <c r="P164" s="810">
        <f t="shared" si="14"/>
        <v>0</v>
      </c>
    </row>
    <row r="165" spans="3:16" ht="15.75" x14ac:dyDescent="0.25">
      <c r="C165" s="753"/>
      <c r="D165" s="565" t="str">
        <f>IFERROR(VLOOKUP(C165,'גנים - מצבת והרשמה  (4)'!C:E,3,0),"")</f>
        <v/>
      </c>
      <c r="E165" s="754"/>
      <c r="F165" s="754"/>
      <c r="G165" s="811"/>
      <c r="H165" s="811"/>
      <c r="I165" s="811"/>
      <c r="J165" s="811"/>
      <c r="K165" s="811"/>
      <c r="L165" s="566">
        <f t="shared" si="10"/>
        <v>0</v>
      </c>
      <c r="M165" s="993">
        <f t="shared" si="11"/>
        <v>0</v>
      </c>
      <c r="N165" s="994">
        <f t="shared" si="12"/>
        <v>0</v>
      </c>
      <c r="O165" s="995">
        <f t="shared" si="13"/>
        <v>0</v>
      </c>
      <c r="P165" s="810">
        <f t="shared" si="14"/>
        <v>0</v>
      </c>
    </row>
    <row r="166" spans="3:16" ht="15.75" x14ac:dyDescent="0.25">
      <c r="C166" s="753"/>
      <c r="D166" s="565" t="str">
        <f>IFERROR(VLOOKUP(C166,'גנים - מצבת והרשמה  (4)'!C:E,3,0),"")</f>
        <v/>
      </c>
      <c r="E166" s="754"/>
      <c r="F166" s="754"/>
      <c r="G166" s="809"/>
      <c r="H166" s="809"/>
      <c r="I166" s="809"/>
      <c r="J166" s="809"/>
      <c r="K166" s="809"/>
      <c r="L166" s="566">
        <f t="shared" si="10"/>
        <v>0</v>
      </c>
      <c r="M166" s="993">
        <f t="shared" si="11"/>
        <v>0</v>
      </c>
      <c r="N166" s="994">
        <f t="shared" si="12"/>
        <v>0</v>
      </c>
      <c r="O166" s="995">
        <f t="shared" si="13"/>
        <v>0</v>
      </c>
      <c r="P166" s="810">
        <f t="shared" si="14"/>
        <v>0</v>
      </c>
    </row>
    <row r="167" spans="3:16" ht="15.75" x14ac:dyDescent="0.25">
      <c r="C167" s="753"/>
      <c r="D167" s="565" t="str">
        <f>IFERROR(VLOOKUP(C167,'גנים - מצבת והרשמה  (4)'!C:E,3,0),"")</f>
        <v/>
      </c>
      <c r="E167" s="754"/>
      <c r="F167" s="754"/>
      <c r="G167" s="811"/>
      <c r="H167" s="811"/>
      <c r="I167" s="811"/>
      <c r="J167" s="811"/>
      <c r="K167" s="811"/>
      <c r="L167" s="566">
        <f t="shared" si="10"/>
        <v>0</v>
      </c>
      <c r="M167" s="993">
        <f t="shared" si="11"/>
        <v>0</v>
      </c>
      <c r="N167" s="994">
        <f t="shared" si="12"/>
        <v>0</v>
      </c>
      <c r="O167" s="995">
        <f t="shared" si="13"/>
        <v>0</v>
      </c>
      <c r="P167" s="810">
        <f t="shared" si="14"/>
        <v>0</v>
      </c>
    </row>
    <row r="168" spans="3:16" ht="15.75" x14ac:dyDescent="0.25">
      <c r="C168" s="753"/>
      <c r="D168" s="565" t="str">
        <f>IFERROR(VLOOKUP(C168,'גנים - מצבת והרשמה  (4)'!C:E,3,0),"")</f>
        <v/>
      </c>
      <c r="E168" s="754"/>
      <c r="F168" s="754"/>
      <c r="G168" s="811"/>
      <c r="H168" s="811"/>
      <c r="I168" s="811"/>
      <c r="J168" s="811"/>
      <c r="K168" s="811"/>
      <c r="L168" s="566">
        <f t="shared" si="10"/>
        <v>0</v>
      </c>
      <c r="M168" s="993">
        <f t="shared" si="11"/>
        <v>0</v>
      </c>
      <c r="N168" s="994">
        <f t="shared" si="12"/>
        <v>0</v>
      </c>
      <c r="O168" s="995">
        <f t="shared" si="13"/>
        <v>0</v>
      </c>
      <c r="P168" s="810">
        <f t="shared" si="14"/>
        <v>0</v>
      </c>
    </row>
    <row r="169" spans="3:16" ht="15.75" x14ac:dyDescent="0.25">
      <c r="C169" s="753"/>
      <c r="D169" s="565" t="str">
        <f>IFERROR(VLOOKUP(C169,'גנים - מצבת והרשמה  (4)'!C:E,3,0),"")</f>
        <v/>
      </c>
      <c r="E169" s="754"/>
      <c r="F169" s="754"/>
      <c r="G169" s="811"/>
      <c r="H169" s="811"/>
      <c r="I169" s="811"/>
      <c r="J169" s="811"/>
      <c r="K169" s="811"/>
      <c r="L169" s="566">
        <f t="shared" si="10"/>
        <v>0</v>
      </c>
      <c r="M169" s="993">
        <f t="shared" si="11"/>
        <v>0</v>
      </c>
      <c r="N169" s="994">
        <f t="shared" si="12"/>
        <v>0</v>
      </c>
      <c r="O169" s="995">
        <f t="shared" si="13"/>
        <v>0</v>
      </c>
      <c r="P169" s="810">
        <f t="shared" si="14"/>
        <v>0</v>
      </c>
    </row>
    <row r="170" spans="3:16" ht="15.75" x14ac:dyDescent="0.25">
      <c r="C170" s="753"/>
      <c r="D170" s="565" t="str">
        <f>IFERROR(VLOOKUP(C170,'גנים - מצבת והרשמה  (4)'!C:E,3,0),"")</f>
        <v/>
      </c>
      <c r="E170" s="754"/>
      <c r="F170" s="754"/>
      <c r="G170" s="809"/>
      <c r="H170" s="809"/>
      <c r="I170" s="809"/>
      <c r="J170" s="809"/>
      <c r="K170" s="809"/>
      <c r="L170" s="566">
        <f t="shared" si="10"/>
        <v>0</v>
      </c>
      <c r="M170" s="993">
        <f t="shared" si="11"/>
        <v>0</v>
      </c>
      <c r="N170" s="994">
        <f t="shared" si="12"/>
        <v>0</v>
      </c>
      <c r="O170" s="995">
        <f t="shared" si="13"/>
        <v>0</v>
      </c>
      <c r="P170" s="810">
        <f t="shared" si="14"/>
        <v>0</v>
      </c>
    </row>
    <row r="171" spans="3:16" ht="15.75" x14ac:dyDescent="0.25">
      <c r="C171" s="753"/>
      <c r="D171" s="565" t="str">
        <f>IFERROR(VLOOKUP(C171,'גנים - מצבת והרשמה  (4)'!C:E,3,0),"")</f>
        <v/>
      </c>
      <c r="E171" s="754"/>
      <c r="F171" s="754"/>
      <c r="G171" s="811"/>
      <c r="H171" s="811"/>
      <c r="I171" s="811"/>
      <c r="J171" s="811"/>
      <c r="K171" s="811"/>
      <c r="L171" s="566">
        <f t="shared" si="10"/>
        <v>0</v>
      </c>
      <c r="M171" s="993">
        <f t="shared" si="11"/>
        <v>0</v>
      </c>
      <c r="N171" s="994">
        <f t="shared" si="12"/>
        <v>0</v>
      </c>
      <c r="O171" s="995">
        <f t="shared" si="13"/>
        <v>0</v>
      </c>
      <c r="P171" s="810">
        <f t="shared" si="14"/>
        <v>0</v>
      </c>
    </row>
    <row r="172" spans="3:16" ht="15.75" x14ac:dyDescent="0.25">
      <c r="C172" s="753"/>
      <c r="D172" s="565" t="str">
        <f>IFERROR(VLOOKUP(C172,'גנים - מצבת והרשמה  (4)'!C:E,3,0),"")</f>
        <v/>
      </c>
      <c r="E172" s="754"/>
      <c r="F172" s="754"/>
      <c r="G172" s="811"/>
      <c r="H172" s="811"/>
      <c r="I172" s="811"/>
      <c r="J172" s="811"/>
      <c r="K172" s="811"/>
      <c r="L172" s="566">
        <f t="shared" si="10"/>
        <v>0</v>
      </c>
      <c r="M172" s="993">
        <f t="shared" si="11"/>
        <v>0</v>
      </c>
      <c r="N172" s="994">
        <f t="shared" si="12"/>
        <v>0</v>
      </c>
      <c r="O172" s="995">
        <f t="shared" si="13"/>
        <v>0</v>
      </c>
      <c r="P172" s="810">
        <f t="shared" si="14"/>
        <v>0</v>
      </c>
    </row>
    <row r="173" spans="3:16" ht="15.75" x14ac:dyDescent="0.25">
      <c r="C173" s="753"/>
      <c r="D173" s="565" t="str">
        <f>IFERROR(VLOOKUP(C173,'גנים - מצבת והרשמה  (4)'!C:E,3,0),"")</f>
        <v/>
      </c>
      <c r="E173" s="754"/>
      <c r="F173" s="754"/>
      <c r="G173" s="811"/>
      <c r="H173" s="811"/>
      <c r="I173" s="811"/>
      <c r="J173" s="811"/>
      <c r="K173" s="811"/>
      <c r="L173" s="566">
        <f t="shared" si="10"/>
        <v>0</v>
      </c>
      <c r="M173" s="993">
        <f t="shared" si="11"/>
        <v>0</v>
      </c>
      <c r="N173" s="994">
        <f t="shared" si="12"/>
        <v>0</v>
      </c>
      <c r="O173" s="995">
        <f t="shared" si="13"/>
        <v>0</v>
      </c>
      <c r="P173" s="810">
        <f t="shared" si="14"/>
        <v>0</v>
      </c>
    </row>
    <row r="174" spans="3:16" ht="15.75" x14ac:dyDescent="0.25">
      <c r="C174" s="753"/>
      <c r="D174" s="565" t="str">
        <f>IFERROR(VLOOKUP(C174,'גנים - מצבת והרשמה  (4)'!C:E,3,0),"")</f>
        <v/>
      </c>
      <c r="E174" s="754"/>
      <c r="F174" s="754"/>
      <c r="G174" s="809"/>
      <c r="H174" s="809"/>
      <c r="I174" s="809"/>
      <c r="J174" s="809"/>
      <c r="K174" s="809"/>
      <c r="L174" s="566">
        <f t="shared" si="10"/>
        <v>0</v>
      </c>
      <c r="M174" s="993">
        <f t="shared" si="11"/>
        <v>0</v>
      </c>
      <c r="N174" s="994">
        <f t="shared" si="12"/>
        <v>0</v>
      </c>
      <c r="O174" s="995">
        <f t="shared" si="13"/>
        <v>0</v>
      </c>
      <c r="P174" s="810">
        <f t="shared" si="14"/>
        <v>0</v>
      </c>
    </row>
    <row r="175" spans="3:16" ht="15.75" x14ac:dyDescent="0.25">
      <c r="C175" s="753"/>
      <c r="D175" s="565" t="str">
        <f>IFERROR(VLOOKUP(C175,'גנים - מצבת והרשמה  (4)'!C:E,3,0),"")</f>
        <v/>
      </c>
      <c r="E175" s="754"/>
      <c r="F175" s="754"/>
      <c r="G175" s="811"/>
      <c r="H175" s="811"/>
      <c r="I175" s="811"/>
      <c r="J175" s="811"/>
      <c r="K175" s="811"/>
      <c r="L175" s="566">
        <f t="shared" si="10"/>
        <v>0</v>
      </c>
      <c r="M175" s="993">
        <f t="shared" si="11"/>
        <v>0</v>
      </c>
      <c r="N175" s="994">
        <f t="shared" si="12"/>
        <v>0</v>
      </c>
      <c r="O175" s="995">
        <f t="shared" si="13"/>
        <v>0</v>
      </c>
      <c r="P175" s="810">
        <f t="shared" si="14"/>
        <v>0</v>
      </c>
    </row>
    <row r="176" spans="3:16" ht="15.75" x14ac:dyDescent="0.25">
      <c r="C176" s="753"/>
      <c r="D176" s="565" t="str">
        <f>IFERROR(VLOOKUP(C176,'גנים - מצבת והרשמה  (4)'!C:E,3,0),"")</f>
        <v/>
      </c>
      <c r="E176" s="754"/>
      <c r="F176" s="754"/>
      <c r="G176" s="811"/>
      <c r="H176" s="811"/>
      <c r="I176" s="811"/>
      <c r="J176" s="811"/>
      <c r="K176" s="811"/>
      <c r="L176" s="566">
        <f t="shared" si="10"/>
        <v>0</v>
      </c>
      <c r="M176" s="993">
        <f t="shared" si="11"/>
        <v>0</v>
      </c>
      <c r="N176" s="994">
        <f t="shared" si="12"/>
        <v>0</v>
      </c>
      <c r="O176" s="995">
        <f t="shared" si="13"/>
        <v>0</v>
      </c>
      <c r="P176" s="810">
        <f t="shared" si="14"/>
        <v>0</v>
      </c>
    </row>
    <row r="177" spans="3:16" ht="15.75" x14ac:dyDescent="0.25">
      <c r="C177" s="753"/>
      <c r="D177" s="565" t="str">
        <f>IFERROR(VLOOKUP(C177,'גנים - מצבת והרשמה  (4)'!C:E,3,0),"")</f>
        <v/>
      </c>
      <c r="E177" s="754"/>
      <c r="F177" s="754"/>
      <c r="G177" s="811"/>
      <c r="H177" s="811"/>
      <c r="I177" s="811"/>
      <c r="J177" s="811"/>
      <c r="K177" s="811"/>
      <c r="L177" s="566">
        <f t="shared" si="10"/>
        <v>0</v>
      </c>
      <c r="M177" s="993">
        <f t="shared" si="11"/>
        <v>0</v>
      </c>
      <c r="N177" s="994">
        <f t="shared" si="12"/>
        <v>0</v>
      </c>
      <c r="O177" s="995">
        <f t="shared" si="13"/>
        <v>0</v>
      </c>
      <c r="P177" s="810">
        <f t="shared" si="14"/>
        <v>0</v>
      </c>
    </row>
    <row r="178" spans="3:16" ht="15.75" x14ac:dyDescent="0.25">
      <c r="C178" s="753"/>
      <c r="D178" s="565" t="str">
        <f>IFERROR(VLOOKUP(C178,'גנים - מצבת והרשמה  (4)'!C:E,3,0),"")</f>
        <v/>
      </c>
      <c r="E178" s="754"/>
      <c r="F178" s="754"/>
      <c r="G178" s="809"/>
      <c r="H178" s="809"/>
      <c r="I178" s="809"/>
      <c r="J178" s="809"/>
      <c r="K178" s="809"/>
      <c r="L178" s="566">
        <f t="shared" si="10"/>
        <v>0</v>
      </c>
      <c r="M178" s="993">
        <f t="shared" si="11"/>
        <v>0</v>
      </c>
      <c r="N178" s="994">
        <f t="shared" si="12"/>
        <v>0</v>
      </c>
      <c r="O178" s="995">
        <f t="shared" si="13"/>
        <v>0</v>
      </c>
      <c r="P178" s="810">
        <f t="shared" si="14"/>
        <v>0</v>
      </c>
    </row>
    <row r="179" spans="3:16" ht="15.75" x14ac:dyDescent="0.25">
      <c r="C179" s="753"/>
      <c r="D179" s="565" t="str">
        <f>IFERROR(VLOOKUP(C179,'גנים - מצבת והרשמה  (4)'!C:E,3,0),"")</f>
        <v/>
      </c>
      <c r="E179" s="754"/>
      <c r="F179" s="754"/>
      <c r="G179" s="811"/>
      <c r="H179" s="811"/>
      <c r="I179" s="811"/>
      <c r="J179" s="811"/>
      <c r="K179" s="811"/>
      <c r="L179" s="566">
        <f t="shared" si="10"/>
        <v>0</v>
      </c>
      <c r="M179" s="993">
        <f t="shared" si="11"/>
        <v>0</v>
      </c>
      <c r="N179" s="994">
        <f t="shared" si="12"/>
        <v>0</v>
      </c>
      <c r="O179" s="995">
        <f t="shared" si="13"/>
        <v>0</v>
      </c>
      <c r="P179" s="810">
        <f t="shared" si="14"/>
        <v>0</v>
      </c>
    </row>
    <row r="180" spans="3:16" ht="15.75" x14ac:dyDescent="0.25">
      <c r="C180" s="753"/>
      <c r="D180" s="565" t="str">
        <f>IFERROR(VLOOKUP(C180,'גנים - מצבת והרשמה  (4)'!C:E,3,0),"")</f>
        <v/>
      </c>
      <c r="E180" s="754"/>
      <c r="F180" s="754"/>
      <c r="G180" s="811"/>
      <c r="H180" s="811"/>
      <c r="I180" s="811"/>
      <c r="J180" s="811"/>
      <c r="K180" s="811"/>
      <c r="L180" s="566">
        <f t="shared" si="10"/>
        <v>0</v>
      </c>
      <c r="M180" s="993">
        <f t="shared" si="11"/>
        <v>0</v>
      </c>
      <c r="N180" s="994">
        <f t="shared" si="12"/>
        <v>0</v>
      </c>
      <c r="O180" s="995">
        <f t="shared" si="13"/>
        <v>0</v>
      </c>
      <c r="P180" s="810">
        <f t="shared" si="14"/>
        <v>0</v>
      </c>
    </row>
    <row r="181" spans="3:16" ht="15.75" x14ac:dyDescent="0.25">
      <c r="C181" s="753"/>
      <c r="D181" s="565" t="str">
        <f>IFERROR(VLOOKUP(C181,'גנים - מצבת והרשמה  (4)'!C:E,3,0),"")</f>
        <v/>
      </c>
      <c r="E181" s="754"/>
      <c r="F181" s="754"/>
      <c r="G181" s="811"/>
      <c r="H181" s="811"/>
      <c r="I181" s="811"/>
      <c r="J181" s="811"/>
      <c r="K181" s="811"/>
      <c r="L181" s="566">
        <f t="shared" si="10"/>
        <v>0</v>
      </c>
      <c r="M181" s="993">
        <f t="shared" si="11"/>
        <v>0</v>
      </c>
      <c r="N181" s="994">
        <f t="shared" si="12"/>
        <v>0</v>
      </c>
      <c r="O181" s="995">
        <f t="shared" si="13"/>
        <v>0</v>
      </c>
      <c r="P181" s="810">
        <f t="shared" si="14"/>
        <v>0</v>
      </c>
    </row>
    <row r="182" spans="3:16" ht="15.75" x14ac:dyDescent="0.25">
      <c r="C182" s="753"/>
      <c r="D182" s="565" t="str">
        <f>IFERROR(VLOOKUP(C182,'גנים - מצבת והרשמה  (4)'!C:E,3,0),"")</f>
        <v/>
      </c>
      <c r="E182" s="754"/>
      <c r="F182" s="754"/>
      <c r="G182" s="809"/>
      <c r="H182" s="809"/>
      <c r="I182" s="809"/>
      <c r="J182" s="809"/>
      <c r="K182" s="809"/>
      <c r="L182" s="566">
        <f t="shared" si="10"/>
        <v>0</v>
      </c>
      <c r="M182" s="993">
        <f t="shared" si="11"/>
        <v>0</v>
      </c>
      <c r="N182" s="994">
        <f t="shared" si="12"/>
        <v>0</v>
      </c>
      <c r="O182" s="995">
        <f t="shared" si="13"/>
        <v>0</v>
      </c>
      <c r="P182" s="810">
        <f t="shared" si="14"/>
        <v>0</v>
      </c>
    </row>
    <row r="183" spans="3:16" ht="15.75" x14ac:dyDescent="0.25">
      <c r="C183" s="753"/>
      <c r="D183" s="565" t="str">
        <f>IFERROR(VLOOKUP(C183,'גנים - מצבת והרשמה  (4)'!C:E,3,0),"")</f>
        <v/>
      </c>
      <c r="E183" s="754"/>
      <c r="F183" s="754"/>
      <c r="G183" s="811"/>
      <c r="H183" s="811"/>
      <c r="I183" s="811"/>
      <c r="J183" s="811"/>
      <c r="K183" s="811"/>
      <c r="L183" s="566">
        <f t="shared" si="10"/>
        <v>0</v>
      </c>
      <c r="M183" s="993">
        <f t="shared" si="11"/>
        <v>0</v>
      </c>
      <c r="N183" s="994">
        <f t="shared" si="12"/>
        <v>0</v>
      </c>
      <c r="O183" s="995">
        <f t="shared" si="13"/>
        <v>0</v>
      </c>
      <c r="P183" s="810">
        <f t="shared" si="14"/>
        <v>0</v>
      </c>
    </row>
    <row r="184" spans="3:16" ht="15.75" x14ac:dyDescent="0.25">
      <c r="C184" s="753"/>
      <c r="D184" s="565" t="str">
        <f>IFERROR(VLOOKUP(C184,'גנים - מצבת והרשמה  (4)'!C:E,3,0),"")</f>
        <v/>
      </c>
      <c r="E184" s="754"/>
      <c r="F184" s="754"/>
      <c r="G184" s="811"/>
      <c r="H184" s="811"/>
      <c r="I184" s="811"/>
      <c r="J184" s="811"/>
      <c r="K184" s="811"/>
      <c r="L184" s="566">
        <f t="shared" si="10"/>
        <v>0</v>
      </c>
      <c r="M184" s="993">
        <f t="shared" si="11"/>
        <v>0</v>
      </c>
      <c r="N184" s="994">
        <f t="shared" si="12"/>
        <v>0</v>
      </c>
      <c r="O184" s="995">
        <f t="shared" si="13"/>
        <v>0</v>
      </c>
      <c r="P184" s="810">
        <f t="shared" si="14"/>
        <v>0</v>
      </c>
    </row>
    <row r="185" spans="3:16" ht="15.75" x14ac:dyDescent="0.25">
      <c r="C185" s="753"/>
      <c r="D185" s="565" t="str">
        <f>IFERROR(VLOOKUP(C185,'גנים - מצבת והרשמה  (4)'!C:E,3,0),"")</f>
        <v/>
      </c>
      <c r="E185" s="754"/>
      <c r="F185" s="754"/>
      <c r="G185" s="811"/>
      <c r="H185" s="811"/>
      <c r="I185" s="811"/>
      <c r="J185" s="811"/>
      <c r="K185" s="811"/>
      <c r="L185" s="566">
        <f t="shared" si="10"/>
        <v>0</v>
      </c>
      <c r="M185" s="993">
        <f t="shared" si="11"/>
        <v>0</v>
      </c>
      <c r="N185" s="994">
        <f t="shared" si="12"/>
        <v>0</v>
      </c>
      <c r="O185" s="995">
        <f t="shared" si="13"/>
        <v>0</v>
      </c>
      <c r="P185" s="810">
        <f t="shared" si="14"/>
        <v>0</v>
      </c>
    </row>
    <row r="186" spans="3:16" ht="15.75" x14ac:dyDescent="0.25">
      <c r="C186" s="753"/>
      <c r="D186" s="565" t="str">
        <f>IFERROR(VLOOKUP(C186,'גנים - מצבת והרשמה  (4)'!C:E,3,0),"")</f>
        <v/>
      </c>
      <c r="E186" s="754"/>
      <c r="F186" s="754"/>
      <c r="G186" s="809"/>
      <c r="H186" s="809"/>
      <c r="I186" s="809"/>
      <c r="J186" s="809"/>
      <c r="K186" s="809"/>
      <c r="L186" s="566">
        <f t="shared" si="10"/>
        <v>0</v>
      </c>
      <c r="M186" s="993">
        <f t="shared" si="11"/>
        <v>0</v>
      </c>
      <c r="N186" s="994">
        <f t="shared" si="12"/>
        <v>0</v>
      </c>
      <c r="O186" s="995">
        <f t="shared" si="13"/>
        <v>0</v>
      </c>
      <c r="P186" s="810">
        <f t="shared" si="14"/>
        <v>0</v>
      </c>
    </row>
    <row r="187" spans="3:16" ht="15.75" x14ac:dyDescent="0.25">
      <c r="C187" s="753"/>
      <c r="D187" s="565" t="str">
        <f>IFERROR(VLOOKUP(C187,'גנים - מצבת והרשמה  (4)'!C:E,3,0),"")</f>
        <v/>
      </c>
      <c r="E187" s="754"/>
      <c r="F187" s="754"/>
      <c r="G187" s="811"/>
      <c r="H187" s="811"/>
      <c r="I187" s="811"/>
      <c r="J187" s="811"/>
      <c r="K187" s="811"/>
      <c r="L187" s="566">
        <f t="shared" si="10"/>
        <v>0</v>
      </c>
      <c r="M187" s="993">
        <f t="shared" si="11"/>
        <v>0</v>
      </c>
      <c r="N187" s="994">
        <f t="shared" si="12"/>
        <v>0</v>
      </c>
      <c r="O187" s="995">
        <f t="shared" si="13"/>
        <v>0</v>
      </c>
      <c r="P187" s="810">
        <f t="shared" si="14"/>
        <v>0</v>
      </c>
    </row>
    <row r="188" spans="3:16" ht="15.75" x14ac:dyDescent="0.25">
      <c r="C188" s="753"/>
      <c r="D188" s="565" t="str">
        <f>IFERROR(VLOOKUP(C188,'גנים - מצבת והרשמה  (4)'!C:E,3,0),"")</f>
        <v/>
      </c>
      <c r="E188" s="754"/>
      <c r="F188" s="754"/>
      <c r="G188" s="811"/>
      <c r="H188" s="811"/>
      <c r="I188" s="811"/>
      <c r="J188" s="811"/>
      <c r="K188" s="811"/>
      <c r="L188" s="566">
        <f t="shared" si="10"/>
        <v>0</v>
      </c>
      <c r="M188" s="993">
        <f t="shared" si="11"/>
        <v>0</v>
      </c>
      <c r="N188" s="994">
        <f t="shared" si="12"/>
        <v>0</v>
      </c>
      <c r="O188" s="995">
        <f t="shared" si="13"/>
        <v>0</v>
      </c>
      <c r="P188" s="810">
        <f t="shared" si="14"/>
        <v>0</v>
      </c>
    </row>
    <row r="189" spans="3:16" ht="15.75" x14ac:dyDescent="0.25">
      <c r="C189" s="753"/>
      <c r="D189" s="565" t="str">
        <f>IFERROR(VLOOKUP(C189,'גנים - מצבת והרשמה  (4)'!C:E,3,0),"")</f>
        <v/>
      </c>
      <c r="E189" s="754"/>
      <c r="F189" s="754"/>
      <c r="G189" s="811"/>
      <c r="H189" s="811"/>
      <c r="I189" s="811"/>
      <c r="J189" s="811"/>
      <c r="K189" s="811"/>
      <c r="L189" s="566">
        <f t="shared" si="10"/>
        <v>0</v>
      </c>
      <c r="M189" s="993">
        <f t="shared" si="11"/>
        <v>0</v>
      </c>
      <c r="N189" s="994">
        <f t="shared" si="12"/>
        <v>0</v>
      </c>
      <c r="O189" s="995">
        <f t="shared" si="13"/>
        <v>0</v>
      </c>
      <c r="P189" s="810">
        <f t="shared" si="14"/>
        <v>0</v>
      </c>
    </row>
    <row r="190" spans="3:16" ht="15.75" x14ac:dyDescent="0.25">
      <c r="C190" s="753"/>
      <c r="D190" s="565" t="str">
        <f>IFERROR(VLOOKUP(C190,'גנים - מצבת והרשמה  (4)'!C:E,3,0),"")</f>
        <v/>
      </c>
      <c r="E190" s="754"/>
      <c r="F190" s="754"/>
      <c r="G190" s="809"/>
      <c r="H190" s="809"/>
      <c r="I190" s="809"/>
      <c r="J190" s="809"/>
      <c r="K190" s="809"/>
      <c r="L190" s="566">
        <f t="shared" si="10"/>
        <v>0</v>
      </c>
      <c r="M190" s="993">
        <f t="shared" si="11"/>
        <v>0</v>
      </c>
      <c r="N190" s="994">
        <f t="shared" si="12"/>
        <v>0</v>
      </c>
      <c r="O190" s="995">
        <f t="shared" si="13"/>
        <v>0</v>
      </c>
      <c r="P190" s="810">
        <f t="shared" si="14"/>
        <v>0</v>
      </c>
    </row>
    <row r="191" spans="3:16" ht="15.75" x14ac:dyDescent="0.25">
      <c r="C191" s="753"/>
      <c r="D191" s="565" t="str">
        <f>IFERROR(VLOOKUP(C191,'גנים - מצבת והרשמה  (4)'!C:E,3,0),"")</f>
        <v/>
      </c>
      <c r="E191" s="754"/>
      <c r="F191" s="754"/>
      <c r="G191" s="811"/>
      <c r="H191" s="811"/>
      <c r="I191" s="811"/>
      <c r="J191" s="811"/>
      <c r="K191" s="811"/>
      <c r="L191" s="566">
        <f t="shared" si="10"/>
        <v>0</v>
      </c>
      <c r="M191" s="993">
        <f t="shared" si="11"/>
        <v>0</v>
      </c>
      <c r="N191" s="994">
        <f t="shared" si="12"/>
        <v>0</v>
      </c>
      <c r="O191" s="995">
        <f t="shared" si="13"/>
        <v>0</v>
      </c>
      <c r="P191" s="810">
        <f t="shared" si="14"/>
        <v>0</v>
      </c>
    </row>
    <row r="192" spans="3:16" ht="15.75" x14ac:dyDescent="0.25">
      <c r="C192" s="753"/>
      <c r="D192" s="565" t="str">
        <f>IFERROR(VLOOKUP(C192,'גנים - מצבת והרשמה  (4)'!C:E,3,0),"")</f>
        <v/>
      </c>
      <c r="E192" s="754"/>
      <c r="F192" s="754"/>
      <c r="G192" s="811"/>
      <c r="H192" s="811"/>
      <c r="I192" s="811"/>
      <c r="J192" s="811"/>
      <c r="K192" s="811"/>
      <c r="L192" s="566">
        <f t="shared" si="10"/>
        <v>0</v>
      </c>
      <c r="M192" s="993">
        <f t="shared" si="11"/>
        <v>0</v>
      </c>
      <c r="N192" s="994">
        <f t="shared" si="12"/>
        <v>0</v>
      </c>
      <c r="O192" s="995">
        <f t="shared" si="13"/>
        <v>0</v>
      </c>
      <c r="P192" s="810">
        <f t="shared" si="14"/>
        <v>0</v>
      </c>
    </row>
    <row r="193" spans="3:16" ht="15.75" x14ac:dyDescent="0.25">
      <c r="C193" s="753"/>
      <c r="D193" s="565" t="str">
        <f>IFERROR(VLOOKUP(C193,'גנים - מצבת והרשמה  (4)'!C:E,3,0),"")</f>
        <v/>
      </c>
      <c r="E193" s="754"/>
      <c r="F193" s="754"/>
      <c r="G193" s="811"/>
      <c r="H193" s="811"/>
      <c r="I193" s="811"/>
      <c r="J193" s="811"/>
      <c r="K193" s="811"/>
      <c r="L193" s="566">
        <f t="shared" si="10"/>
        <v>0</v>
      </c>
      <c r="M193" s="993">
        <f t="shared" si="11"/>
        <v>0</v>
      </c>
      <c r="N193" s="994">
        <f t="shared" si="12"/>
        <v>0</v>
      </c>
      <c r="O193" s="995">
        <f t="shared" si="13"/>
        <v>0</v>
      </c>
      <c r="P193" s="810">
        <f t="shared" si="14"/>
        <v>0</v>
      </c>
    </row>
    <row r="194" spans="3:16" ht="15.75" x14ac:dyDescent="0.25">
      <c r="C194" s="753"/>
      <c r="D194" s="565" t="str">
        <f>IFERROR(VLOOKUP(C194,'גנים - מצבת והרשמה  (4)'!C:E,3,0),"")</f>
        <v/>
      </c>
      <c r="E194" s="754"/>
      <c r="F194" s="754"/>
      <c r="G194" s="809"/>
      <c r="H194" s="809"/>
      <c r="I194" s="809"/>
      <c r="J194" s="809"/>
      <c r="K194" s="809"/>
      <c r="L194" s="566">
        <f t="shared" si="10"/>
        <v>0</v>
      </c>
      <c r="M194" s="993">
        <f t="shared" si="11"/>
        <v>0</v>
      </c>
      <c r="N194" s="994">
        <f t="shared" si="12"/>
        <v>0</v>
      </c>
      <c r="O194" s="995">
        <f t="shared" si="13"/>
        <v>0</v>
      </c>
      <c r="P194" s="810">
        <f t="shared" si="14"/>
        <v>0</v>
      </c>
    </row>
    <row r="195" spans="3:16" ht="15.75" x14ac:dyDescent="0.25">
      <c r="C195" s="753"/>
      <c r="D195" s="565" t="str">
        <f>IFERROR(VLOOKUP(C195,'גנים - מצבת והרשמה  (4)'!C:E,3,0),"")</f>
        <v/>
      </c>
      <c r="E195" s="754"/>
      <c r="F195" s="754"/>
      <c r="G195" s="811"/>
      <c r="H195" s="811"/>
      <c r="I195" s="811"/>
      <c r="J195" s="811"/>
      <c r="K195" s="811"/>
      <c r="L195" s="566">
        <f t="shared" si="10"/>
        <v>0</v>
      </c>
      <c r="M195" s="993">
        <f t="shared" si="11"/>
        <v>0</v>
      </c>
      <c r="N195" s="994">
        <f t="shared" si="12"/>
        <v>0</v>
      </c>
      <c r="O195" s="995">
        <f t="shared" si="13"/>
        <v>0</v>
      </c>
      <c r="P195" s="810">
        <f t="shared" si="14"/>
        <v>0</v>
      </c>
    </row>
    <row r="196" spans="3:16" ht="15.75" x14ac:dyDescent="0.25">
      <c r="C196" s="753"/>
      <c r="D196" s="565" t="str">
        <f>IFERROR(VLOOKUP(C196,'גנים - מצבת והרשמה  (4)'!C:E,3,0),"")</f>
        <v/>
      </c>
      <c r="E196" s="754"/>
      <c r="F196" s="754"/>
      <c r="G196" s="811"/>
      <c r="H196" s="811"/>
      <c r="I196" s="811"/>
      <c r="J196" s="811"/>
      <c r="K196" s="811"/>
      <c r="L196" s="566">
        <f t="shared" si="10"/>
        <v>0</v>
      </c>
      <c r="M196" s="993">
        <f t="shared" si="11"/>
        <v>0</v>
      </c>
      <c r="N196" s="994">
        <f t="shared" si="12"/>
        <v>0</v>
      </c>
      <c r="O196" s="995">
        <f t="shared" si="13"/>
        <v>0</v>
      </c>
      <c r="P196" s="810">
        <f t="shared" si="14"/>
        <v>0</v>
      </c>
    </row>
    <row r="197" spans="3:16" ht="15.75" x14ac:dyDescent="0.25">
      <c r="C197" s="753"/>
      <c r="D197" s="565" t="str">
        <f>IFERROR(VLOOKUP(C197,'גנים - מצבת והרשמה  (4)'!C:E,3,0),"")</f>
        <v/>
      </c>
      <c r="E197" s="754"/>
      <c r="F197" s="754"/>
      <c r="G197" s="811"/>
      <c r="H197" s="811"/>
      <c r="I197" s="811"/>
      <c r="J197" s="811"/>
      <c r="K197" s="811"/>
      <c r="L197" s="566">
        <f t="shared" si="10"/>
        <v>0</v>
      </c>
      <c r="M197" s="993">
        <f t="shared" si="11"/>
        <v>0</v>
      </c>
      <c r="N197" s="994">
        <f t="shared" si="12"/>
        <v>0</v>
      </c>
      <c r="O197" s="995">
        <f t="shared" si="13"/>
        <v>0</v>
      </c>
      <c r="P197" s="810">
        <f t="shared" si="14"/>
        <v>0</v>
      </c>
    </row>
    <row r="198" spans="3:16" ht="15.75" x14ac:dyDescent="0.25">
      <c r="C198" s="753"/>
      <c r="D198" s="565" t="str">
        <f>IFERROR(VLOOKUP(C198,'גנים - מצבת והרשמה  (4)'!C:E,3,0),"")</f>
        <v/>
      </c>
      <c r="E198" s="754"/>
      <c r="F198" s="754"/>
      <c r="G198" s="809"/>
      <c r="H198" s="809"/>
      <c r="I198" s="809"/>
      <c r="J198" s="809"/>
      <c r="K198" s="809"/>
      <c r="L198" s="566">
        <f t="shared" si="10"/>
        <v>0</v>
      </c>
      <c r="M198" s="993">
        <f t="shared" si="11"/>
        <v>0</v>
      </c>
      <c r="N198" s="994">
        <f t="shared" si="12"/>
        <v>0</v>
      </c>
      <c r="O198" s="995">
        <f t="shared" si="13"/>
        <v>0</v>
      </c>
      <c r="P198" s="810">
        <f t="shared" si="14"/>
        <v>0</v>
      </c>
    </row>
    <row r="199" spans="3:16" ht="15.75" x14ac:dyDescent="0.25">
      <c r="C199" s="753"/>
      <c r="D199" s="565" t="str">
        <f>IFERROR(VLOOKUP(C199,'גנים - מצבת והרשמה  (4)'!C:E,3,0),"")</f>
        <v/>
      </c>
      <c r="E199" s="754"/>
      <c r="F199" s="754"/>
      <c r="G199" s="811"/>
      <c r="H199" s="811"/>
      <c r="I199" s="811"/>
      <c r="J199" s="811"/>
      <c r="K199" s="811"/>
      <c r="L199" s="566">
        <f t="shared" si="10"/>
        <v>0</v>
      </c>
      <c r="M199" s="993">
        <f t="shared" si="11"/>
        <v>0</v>
      </c>
      <c r="N199" s="994">
        <f t="shared" si="12"/>
        <v>0</v>
      </c>
      <c r="O199" s="995">
        <f t="shared" si="13"/>
        <v>0</v>
      </c>
      <c r="P199" s="810">
        <f t="shared" si="14"/>
        <v>0</v>
      </c>
    </row>
    <row r="200" spans="3:16" ht="15.75" x14ac:dyDescent="0.25">
      <c r="C200" s="753"/>
      <c r="D200" s="565" t="str">
        <f>IFERROR(VLOOKUP(C200,'גנים - מצבת והרשמה  (4)'!C:E,3,0),"")</f>
        <v/>
      </c>
      <c r="E200" s="754"/>
      <c r="F200" s="754"/>
      <c r="G200" s="809"/>
      <c r="H200" s="809"/>
      <c r="I200" s="809"/>
      <c r="J200" s="809"/>
      <c r="K200" s="809"/>
      <c r="L200" s="566">
        <f t="shared" si="10"/>
        <v>0</v>
      </c>
      <c r="M200" s="993">
        <f t="shared" si="11"/>
        <v>0</v>
      </c>
      <c r="N200" s="994">
        <f t="shared" si="12"/>
        <v>0</v>
      </c>
      <c r="O200" s="995">
        <f t="shared" si="13"/>
        <v>0</v>
      </c>
      <c r="P200" s="810">
        <f t="shared" si="14"/>
        <v>0</v>
      </c>
    </row>
    <row r="201" spans="3:16" ht="15.75" x14ac:dyDescent="0.25">
      <c r="C201" s="753"/>
      <c r="D201" s="565" t="str">
        <f>IFERROR(VLOOKUP(C201,'גנים - מצבת והרשמה  (4)'!C:E,3,0),"")</f>
        <v/>
      </c>
      <c r="E201" s="754"/>
      <c r="F201" s="754"/>
      <c r="G201" s="811"/>
      <c r="H201" s="811"/>
      <c r="I201" s="811"/>
      <c r="J201" s="811"/>
      <c r="K201" s="811"/>
      <c r="L201" s="566">
        <f t="shared" si="10"/>
        <v>0</v>
      </c>
      <c r="M201" s="993">
        <f t="shared" si="11"/>
        <v>0</v>
      </c>
      <c r="N201" s="994">
        <f t="shared" si="12"/>
        <v>0</v>
      </c>
      <c r="O201" s="995">
        <f t="shared" si="13"/>
        <v>0</v>
      </c>
      <c r="P201" s="810">
        <f t="shared" si="14"/>
        <v>0</v>
      </c>
    </row>
    <row r="202" spans="3:16" ht="15.75" x14ac:dyDescent="0.25">
      <c r="C202" s="753"/>
      <c r="D202" s="565" t="str">
        <f>IFERROR(VLOOKUP(C202,'גנים - מצבת והרשמה  (4)'!C:E,3,0),"")</f>
        <v/>
      </c>
      <c r="E202" s="754"/>
      <c r="F202" s="754"/>
      <c r="G202" s="811"/>
      <c r="H202" s="811"/>
      <c r="I202" s="811"/>
      <c r="J202" s="811"/>
      <c r="K202" s="811"/>
      <c r="L202" s="566">
        <f t="shared" si="10"/>
        <v>0</v>
      </c>
      <c r="M202" s="993">
        <f t="shared" si="11"/>
        <v>0</v>
      </c>
      <c r="N202" s="994">
        <f t="shared" si="12"/>
        <v>0</v>
      </c>
      <c r="O202" s="995">
        <f t="shared" si="13"/>
        <v>0</v>
      </c>
      <c r="P202" s="810">
        <f t="shared" si="14"/>
        <v>0</v>
      </c>
    </row>
    <row r="203" spans="3:16" ht="15.75" x14ac:dyDescent="0.25">
      <c r="C203" s="753"/>
      <c r="D203" s="565" t="str">
        <f>IFERROR(VLOOKUP(C203,'גנים - מצבת והרשמה  (4)'!C:E,3,0),"")</f>
        <v/>
      </c>
      <c r="E203" s="754"/>
      <c r="F203" s="754"/>
      <c r="G203" s="811"/>
      <c r="H203" s="811"/>
      <c r="I203" s="811"/>
      <c r="J203" s="811"/>
      <c r="K203" s="811"/>
      <c r="L203" s="566">
        <f t="shared" si="10"/>
        <v>0</v>
      </c>
      <c r="M203" s="993">
        <f t="shared" si="11"/>
        <v>0</v>
      </c>
      <c r="N203" s="994">
        <f t="shared" si="12"/>
        <v>0</v>
      </c>
      <c r="O203" s="995">
        <f t="shared" si="13"/>
        <v>0</v>
      </c>
      <c r="P203" s="810">
        <f t="shared" si="14"/>
        <v>0</v>
      </c>
    </row>
    <row r="204" spans="3:16" ht="15.75" x14ac:dyDescent="0.25">
      <c r="C204" s="753"/>
      <c r="D204" s="565" t="str">
        <f>IFERROR(VLOOKUP(C204,'גנים - מצבת והרשמה  (4)'!C:E,3,0),"")</f>
        <v/>
      </c>
      <c r="E204" s="754"/>
      <c r="F204" s="754"/>
      <c r="G204" s="809"/>
      <c r="H204" s="809"/>
      <c r="I204" s="809"/>
      <c r="J204" s="809"/>
      <c r="K204" s="809"/>
      <c r="L204" s="566">
        <f t="shared" si="10"/>
        <v>0</v>
      </c>
      <c r="M204" s="993">
        <f t="shared" si="11"/>
        <v>0</v>
      </c>
      <c r="N204" s="994">
        <f t="shared" si="12"/>
        <v>0</v>
      </c>
      <c r="O204" s="995">
        <f t="shared" si="13"/>
        <v>0</v>
      </c>
      <c r="P204" s="810">
        <f t="shared" si="14"/>
        <v>0</v>
      </c>
    </row>
    <row r="205" spans="3:16" ht="15.75" x14ac:dyDescent="0.25">
      <c r="C205" s="753"/>
      <c r="D205" s="565" t="str">
        <f>IFERROR(VLOOKUP(C205,'גנים - מצבת והרשמה  (4)'!C:E,3,0),"")</f>
        <v/>
      </c>
      <c r="E205" s="754"/>
      <c r="F205" s="754"/>
      <c r="G205" s="809"/>
      <c r="H205" s="809"/>
      <c r="I205" s="809"/>
      <c r="J205" s="809"/>
      <c r="K205" s="809"/>
      <c r="L205" s="566">
        <f t="shared" si="10"/>
        <v>0</v>
      </c>
      <c r="M205" s="993">
        <f t="shared" si="11"/>
        <v>0</v>
      </c>
      <c r="N205" s="994">
        <f t="shared" si="12"/>
        <v>0</v>
      </c>
      <c r="O205" s="995">
        <f t="shared" si="13"/>
        <v>0</v>
      </c>
      <c r="P205" s="810">
        <f t="shared" si="14"/>
        <v>0</v>
      </c>
    </row>
    <row r="206" spans="3:16" ht="15.75" x14ac:dyDescent="0.25">
      <c r="C206" s="753"/>
      <c r="D206" s="565" t="str">
        <f>IFERROR(VLOOKUP(C206,'גנים - מצבת והרשמה  (4)'!C:E,3,0),"")</f>
        <v/>
      </c>
      <c r="E206" s="754"/>
      <c r="F206" s="754"/>
      <c r="G206" s="811"/>
      <c r="H206" s="811"/>
      <c r="I206" s="811"/>
      <c r="J206" s="811"/>
      <c r="K206" s="811"/>
      <c r="L206" s="566">
        <f t="shared" si="10"/>
        <v>0</v>
      </c>
      <c r="M206" s="993">
        <f t="shared" si="11"/>
        <v>0</v>
      </c>
      <c r="N206" s="994">
        <f t="shared" si="12"/>
        <v>0</v>
      </c>
      <c r="O206" s="995">
        <f t="shared" si="13"/>
        <v>0</v>
      </c>
      <c r="P206" s="810">
        <f t="shared" si="14"/>
        <v>0</v>
      </c>
    </row>
    <row r="207" spans="3:16" ht="15.75" x14ac:dyDescent="0.25">
      <c r="C207" s="753"/>
      <c r="D207" s="565" t="str">
        <f>IFERROR(VLOOKUP(C207,'גנים - מצבת והרשמה  (4)'!C:E,3,0),"")</f>
        <v/>
      </c>
      <c r="E207" s="754"/>
      <c r="F207" s="754"/>
      <c r="G207" s="811"/>
      <c r="H207" s="811"/>
      <c r="I207" s="811"/>
      <c r="J207" s="811"/>
      <c r="K207" s="811"/>
      <c r="L207" s="566">
        <f t="shared" si="10"/>
        <v>0</v>
      </c>
      <c r="M207" s="993">
        <f t="shared" si="11"/>
        <v>0</v>
      </c>
      <c r="N207" s="994">
        <f t="shared" si="12"/>
        <v>0</v>
      </c>
      <c r="O207" s="995">
        <f t="shared" si="13"/>
        <v>0</v>
      </c>
      <c r="P207" s="810">
        <f t="shared" si="14"/>
        <v>0</v>
      </c>
    </row>
    <row r="208" spans="3:16" ht="15.75" x14ac:dyDescent="0.25">
      <c r="C208" s="753"/>
      <c r="D208" s="565" t="str">
        <f>IFERROR(VLOOKUP(C208,'גנים - מצבת והרשמה  (4)'!C:E,3,0),"")</f>
        <v/>
      </c>
      <c r="E208" s="754"/>
      <c r="F208" s="754"/>
      <c r="G208" s="811"/>
      <c r="H208" s="811"/>
      <c r="I208" s="811"/>
      <c r="J208" s="811"/>
      <c r="K208" s="811"/>
      <c r="L208" s="566">
        <f t="shared" si="10"/>
        <v>0</v>
      </c>
      <c r="M208" s="993">
        <f t="shared" si="11"/>
        <v>0</v>
      </c>
      <c r="N208" s="994">
        <f t="shared" si="12"/>
        <v>0</v>
      </c>
      <c r="O208" s="995">
        <f t="shared" si="13"/>
        <v>0</v>
      </c>
      <c r="P208" s="810">
        <f t="shared" si="14"/>
        <v>0</v>
      </c>
    </row>
    <row r="209" spans="3:16" ht="15.75" x14ac:dyDescent="0.25">
      <c r="C209" s="753"/>
      <c r="D209" s="565" t="str">
        <f>IFERROR(VLOOKUP(C209,'גנים - מצבת והרשמה  (4)'!C:E,3,0),"")</f>
        <v/>
      </c>
      <c r="E209" s="754"/>
      <c r="F209" s="754"/>
      <c r="G209" s="809"/>
      <c r="H209" s="809"/>
      <c r="I209" s="809"/>
      <c r="J209" s="809"/>
      <c r="K209" s="809"/>
      <c r="L209" s="566">
        <f t="shared" si="10"/>
        <v>0</v>
      </c>
      <c r="M209" s="993">
        <f t="shared" si="11"/>
        <v>0</v>
      </c>
      <c r="N209" s="994">
        <f t="shared" si="12"/>
        <v>0</v>
      </c>
      <c r="O209" s="995">
        <f t="shared" si="13"/>
        <v>0</v>
      </c>
      <c r="P209" s="810">
        <f t="shared" si="14"/>
        <v>0</v>
      </c>
    </row>
    <row r="210" spans="3:16" ht="15.75" x14ac:dyDescent="0.25">
      <c r="C210" s="753"/>
      <c r="D210" s="565" t="str">
        <f>IFERROR(VLOOKUP(C210,'גנים - מצבת והרשמה  (4)'!C:E,3,0),"")</f>
        <v/>
      </c>
      <c r="E210" s="754"/>
      <c r="F210" s="754"/>
      <c r="G210" s="811"/>
      <c r="H210" s="811"/>
      <c r="I210" s="811"/>
      <c r="J210" s="811"/>
      <c r="K210" s="811"/>
      <c r="L210" s="566">
        <f t="shared" ref="L210:L273" si="15">J210*K210</f>
        <v>0</v>
      </c>
      <c r="M210" s="993">
        <f t="shared" ref="M210:M273" si="16">COUNTIF($F$16:$F$4001,F210)</f>
        <v>0</v>
      </c>
      <c r="N210" s="994">
        <f t="shared" ref="N210:N273" si="17">IF(F210&gt;0,MIN(59.57,J210)*MIN(35,K210),0)</f>
        <v>0</v>
      </c>
      <c r="O210" s="995">
        <f t="shared" ref="O210:O273" si="18">MIN(L210,N210)</f>
        <v>0</v>
      </c>
      <c r="P210" s="810">
        <f t="shared" ref="P210:P273" si="19">IFERROR(O210/$P$13,"")</f>
        <v>0</v>
      </c>
    </row>
    <row r="211" spans="3:16" ht="15.75" x14ac:dyDescent="0.25">
      <c r="C211" s="753"/>
      <c r="D211" s="565" t="str">
        <f>IFERROR(VLOOKUP(C211,'גנים - מצבת והרשמה  (4)'!C:E,3,0),"")</f>
        <v/>
      </c>
      <c r="E211" s="754"/>
      <c r="F211" s="754"/>
      <c r="G211" s="811"/>
      <c r="H211" s="811"/>
      <c r="I211" s="811"/>
      <c r="J211" s="811"/>
      <c r="K211" s="811"/>
      <c r="L211" s="566">
        <f t="shared" si="15"/>
        <v>0</v>
      </c>
      <c r="M211" s="993">
        <f t="shared" si="16"/>
        <v>0</v>
      </c>
      <c r="N211" s="994">
        <f t="shared" si="17"/>
        <v>0</v>
      </c>
      <c r="O211" s="995">
        <f t="shared" si="18"/>
        <v>0</v>
      </c>
      <c r="P211" s="810">
        <f t="shared" si="19"/>
        <v>0</v>
      </c>
    </row>
    <row r="212" spans="3:16" ht="15.75" x14ac:dyDescent="0.25">
      <c r="C212" s="753"/>
      <c r="D212" s="565" t="str">
        <f>IFERROR(VLOOKUP(C212,'גנים - מצבת והרשמה  (4)'!C:E,3,0),"")</f>
        <v/>
      </c>
      <c r="E212" s="754"/>
      <c r="F212" s="754"/>
      <c r="G212" s="811"/>
      <c r="H212" s="811"/>
      <c r="I212" s="811"/>
      <c r="J212" s="811"/>
      <c r="K212" s="811"/>
      <c r="L212" s="566">
        <f t="shared" si="15"/>
        <v>0</v>
      </c>
      <c r="M212" s="993">
        <f t="shared" si="16"/>
        <v>0</v>
      </c>
      <c r="N212" s="994">
        <f t="shared" si="17"/>
        <v>0</v>
      </c>
      <c r="O212" s="995">
        <f t="shared" si="18"/>
        <v>0</v>
      </c>
      <c r="P212" s="810">
        <f t="shared" si="19"/>
        <v>0</v>
      </c>
    </row>
    <row r="213" spans="3:16" ht="15.75" x14ac:dyDescent="0.25">
      <c r="C213" s="753"/>
      <c r="D213" s="565" t="str">
        <f>IFERROR(VLOOKUP(C213,'גנים - מצבת והרשמה  (4)'!C:E,3,0),"")</f>
        <v/>
      </c>
      <c r="E213" s="754"/>
      <c r="F213" s="754"/>
      <c r="G213" s="809"/>
      <c r="H213" s="809"/>
      <c r="I213" s="809"/>
      <c r="J213" s="809"/>
      <c r="K213" s="809"/>
      <c r="L213" s="566">
        <f t="shared" si="15"/>
        <v>0</v>
      </c>
      <c r="M213" s="993">
        <f t="shared" si="16"/>
        <v>0</v>
      </c>
      <c r="N213" s="994">
        <f t="shared" si="17"/>
        <v>0</v>
      </c>
      <c r="O213" s="995">
        <f t="shared" si="18"/>
        <v>0</v>
      </c>
      <c r="P213" s="810">
        <f t="shared" si="19"/>
        <v>0</v>
      </c>
    </row>
    <row r="214" spans="3:16" ht="15.75" x14ac:dyDescent="0.25">
      <c r="C214" s="753"/>
      <c r="D214" s="565" t="str">
        <f>IFERROR(VLOOKUP(C214,'גנים - מצבת והרשמה  (4)'!C:E,3,0),"")</f>
        <v/>
      </c>
      <c r="E214" s="754"/>
      <c r="F214" s="754"/>
      <c r="G214" s="811"/>
      <c r="H214" s="811"/>
      <c r="I214" s="811"/>
      <c r="J214" s="811"/>
      <c r="K214" s="811"/>
      <c r="L214" s="566">
        <f t="shared" si="15"/>
        <v>0</v>
      </c>
      <c r="M214" s="993">
        <f t="shared" si="16"/>
        <v>0</v>
      </c>
      <c r="N214" s="994">
        <f t="shared" si="17"/>
        <v>0</v>
      </c>
      <c r="O214" s="995">
        <f t="shared" si="18"/>
        <v>0</v>
      </c>
      <c r="P214" s="810">
        <f t="shared" si="19"/>
        <v>0</v>
      </c>
    </row>
    <row r="215" spans="3:16" ht="15.75" x14ac:dyDescent="0.25">
      <c r="C215" s="753"/>
      <c r="D215" s="565" t="str">
        <f>IFERROR(VLOOKUP(C215,'גנים - מצבת והרשמה  (4)'!C:E,3,0),"")</f>
        <v/>
      </c>
      <c r="E215" s="754"/>
      <c r="F215" s="754"/>
      <c r="G215" s="811"/>
      <c r="H215" s="811"/>
      <c r="I215" s="811"/>
      <c r="J215" s="811"/>
      <c r="K215" s="811"/>
      <c r="L215" s="566">
        <f t="shared" si="15"/>
        <v>0</v>
      </c>
      <c r="M215" s="993">
        <f t="shared" si="16"/>
        <v>0</v>
      </c>
      <c r="N215" s="994">
        <f t="shared" si="17"/>
        <v>0</v>
      </c>
      <c r="O215" s="995">
        <f t="shared" si="18"/>
        <v>0</v>
      </c>
      <c r="P215" s="810">
        <f t="shared" si="19"/>
        <v>0</v>
      </c>
    </row>
    <row r="216" spans="3:16" ht="15.75" x14ac:dyDescent="0.25">
      <c r="C216" s="753"/>
      <c r="D216" s="565" t="str">
        <f>IFERROR(VLOOKUP(C216,'גנים - מצבת והרשמה  (4)'!C:E,3,0),"")</f>
        <v/>
      </c>
      <c r="E216" s="754"/>
      <c r="F216" s="754"/>
      <c r="G216" s="811"/>
      <c r="H216" s="811"/>
      <c r="I216" s="811"/>
      <c r="J216" s="811"/>
      <c r="K216" s="811"/>
      <c r="L216" s="566">
        <f t="shared" si="15"/>
        <v>0</v>
      </c>
      <c r="M216" s="993">
        <f t="shared" si="16"/>
        <v>0</v>
      </c>
      <c r="N216" s="994">
        <f t="shared" si="17"/>
        <v>0</v>
      </c>
      <c r="O216" s="995">
        <f t="shared" si="18"/>
        <v>0</v>
      </c>
      <c r="P216" s="810">
        <f t="shared" si="19"/>
        <v>0</v>
      </c>
    </row>
    <row r="217" spans="3:16" ht="15.75" x14ac:dyDescent="0.25">
      <c r="C217" s="753"/>
      <c r="D217" s="565" t="str">
        <f>IFERROR(VLOOKUP(C217,'גנים - מצבת והרשמה  (4)'!C:E,3,0),"")</f>
        <v/>
      </c>
      <c r="E217" s="754"/>
      <c r="F217" s="754"/>
      <c r="G217" s="809"/>
      <c r="H217" s="809"/>
      <c r="I217" s="809"/>
      <c r="J217" s="809"/>
      <c r="K217" s="809"/>
      <c r="L217" s="566">
        <f t="shared" si="15"/>
        <v>0</v>
      </c>
      <c r="M217" s="993">
        <f t="shared" si="16"/>
        <v>0</v>
      </c>
      <c r="N217" s="994">
        <f t="shared" si="17"/>
        <v>0</v>
      </c>
      <c r="O217" s="995">
        <f t="shared" si="18"/>
        <v>0</v>
      </c>
      <c r="P217" s="810">
        <f t="shared" si="19"/>
        <v>0</v>
      </c>
    </row>
    <row r="218" spans="3:16" ht="15.75" x14ac:dyDescent="0.25">
      <c r="C218" s="753"/>
      <c r="D218" s="565" t="str">
        <f>IFERROR(VLOOKUP(C218,'גנים - מצבת והרשמה  (4)'!C:E,3,0),"")</f>
        <v/>
      </c>
      <c r="E218" s="754"/>
      <c r="F218" s="754"/>
      <c r="G218" s="811"/>
      <c r="H218" s="811"/>
      <c r="I218" s="811"/>
      <c r="J218" s="811"/>
      <c r="K218" s="811"/>
      <c r="L218" s="566">
        <f t="shared" si="15"/>
        <v>0</v>
      </c>
      <c r="M218" s="993">
        <f t="shared" si="16"/>
        <v>0</v>
      </c>
      <c r="N218" s="994">
        <f t="shared" si="17"/>
        <v>0</v>
      </c>
      <c r="O218" s="995">
        <f t="shared" si="18"/>
        <v>0</v>
      </c>
      <c r="P218" s="810">
        <f t="shared" si="19"/>
        <v>0</v>
      </c>
    </row>
    <row r="219" spans="3:16" ht="15.75" x14ac:dyDescent="0.25">
      <c r="C219" s="753"/>
      <c r="D219" s="565" t="str">
        <f>IFERROR(VLOOKUP(C219,'גנים - מצבת והרשמה  (4)'!C:E,3,0),"")</f>
        <v/>
      </c>
      <c r="E219" s="754"/>
      <c r="F219" s="754"/>
      <c r="G219" s="811"/>
      <c r="H219" s="811"/>
      <c r="I219" s="811"/>
      <c r="J219" s="811"/>
      <c r="K219" s="811"/>
      <c r="L219" s="566">
        <f t="shared" si="15"/>
        <v>0</v>
      </c>
      <c r="M219" s="993">
        <f t="shared" si="16"/>
        <v>0</v>
      </c>
      <c r="N219" s="994">
        <f t="shared" si="17"/>
        <v>0</v>
      </c>
      <c r="O219" s="995">
        <f t="shared" si="18"/>
        <v>0</v>
      </c>
      <c r="P219" s="810">
        <f t="shared" si="19"/>
        <v>0</v>
      </c>
    </row>
    <row r="220" spans="3:16" ht="15.75" x14ac:dyDescent="0.25">
      <c r="C220" s="753"/>
      <c r="D220" s="565" t="str">
        <f>IFERROR(VLOOKUP(C220,'גנים - מצבת והרשמה  (4)'!C:E,3,0),"")</f>
        <v/>
      </c>
      <c r="E220" s="754"/>
      <c r="F220" s="754"/>
      <c r="G220" s="811"/>
      <c r="H220" s="811"/>
      <c r="I220" s="811"/>
      <c r="J220" s="811"/>
      <c r="K220" s="811"/>
      <c r="L220" s="566">
        <f t="shared" si="15"/>
        <v>0</v>
      </c>
      <c r="M220" s="993">
        <f t="shared" si="16"/>
        <v>0</v>
      </c>
      <c r="N220" s="994">
        <f t="shared" si="17"/>
        <v>0</v>
      </c>
      <c r="O220" s="995">
        <f t="shared" si="18"/>
        <v>0</v>
      </c>
      <c r="P220" s="810">
        <f t="shared" si="19"/>
        <v>0</v>
      </c>
    </row>
    <row r="221" spans="3:16" ht="15.75" x14ac:dyDescent="0.25">
      <c r="C221" s="753"/>
      <c r="D221" s="565" t="str">
        <f>IFERROR(VLOOKUP(C221,'גנים - מצבת והרשמה  (4)'!C:E,3,0),"")</f>
        <v/>
      </c>
      <c r="E221" s="754"/>
      <c r="F221" s="754"/>
      <c r="G221" s="809"/>
      <c r="H221" s="809"/>
      <c r="I221" s="809"/>
      <c r="J221" s="809"/>
      <c r="K221" s="809"/>
      <c r="L221" s="566">
        <f t="shared" si="15"/>
        <v>0</v>
      </c>
      <c r="M221" s="993">
        <f t="shared" si="16"/>
        <v>0</v>
      </c>
      <c r="N221" s="994">
        <f t="shared" si="17"/>
        <v>0</v>
      </c>
      <c r="O221" s="995">
        <f t="shared" si="18"/>
        <v>0</v>
      </c>
      <c r="P221" s="810">
        <f t="shared" si="19"/>
        <v>0</v>
      </c>
    </row>
    <row r="222" spans="3:16" ht="15.75" x14ac:dyDescent="0.25">
      <c r="C222" s="753"/>
      <c r="D222" s="565" t="str">
        <f>IFERROR(VLOOKUP(C222,'גנים - מצבת והרשמה  (4)'!C:E,3,0),"")</f>
        <v/>
      </c>
      <c r="E222" s="754"/>
      <c r="F222" s="754"/>
      <c r="G222" s="811"/>
      <c r="H222" s="811"/>
      <c r="I222" s="811"/>
      <c r="J222" s="811"/>
      <c r="K222" s="811"/>
      <c r="L222" s="566">
        <f t="shared" si="15"/>
        <v>0</v>
      </c>
      <c r="M222" s="993">
        <f t="shared" si="16"/>
        <v>0</v>
      </c>
      <c r="N222" s="994">
        <f t="shared" si="17"/>
        <v>0</v>
      </c>
      <c r="O222" s="995">
        <f t="shared" si="18"/>
        <v>0</v>
      </c>
      <c r="P222" s="810">
        <f t="shared" si="19"/>
        <v>0</v>
      </c>
    </row>
    <row r="223" spans="3:16" ht="15.75" x14ac:dyDescent="0.25">
      <c r="C223" s="753"/>
      <c r="D223" s="565" t="str">
        <f>IFERROR(VLOOKUP(C223,'גנים - מצבת והרשמה  (4)'!C:E,3,0),"")</f>
        <v/>
      </c>
      <c r="E223" s="754"/>
      <c r="F223" s="754"/>
      <c r="G223" s="811"/>
      <c r="H223" s="811"/>
      <c r="I223" s="811"/>
      <c r="J223" s="811"/>
      <c r="K223" s="811"/>
      <c r="L223" s="566">
        <f t="shared" si="15"/>
        <v>0</v>
      </c>
      <c r="M223" s="993">
        <f t="shared" si="16"/>
        <v>0</v>
      </c>
      <c r="N223" s="994">
        <f t="shared" si="17"/>
        <v>0</v>
      </c>
      <c r="O223" s="995">
        <f t="shared" si="18"/>
        <v>0</v>
      </c>
      <c r="P223" s="810">
        <f t="shared" si="19"/>
        <v>0</v>
      </c>
    </row>
    <row r="224" spans="3:16" ht="15.75" x14ac:dyDescent="0.25">
      <c r="C224" s="753"/>
      <c r="D224" s="565" t="str">
        <f>IFERROR(VLOOKUP(C224,'גנים - מצבת והרשמה  (4)'!C:E,3,0),"")</f>
        <v/>
      </c>
      <c r="E224" s="754"/>
      <c r="F224" s="754"/>
      <c r="G224" s="811"/>
      <c r="H224" s="811"/>
      <c r="I224" s="811"/>
      <c r="J224" s="811"/>
      <c r="K224" s="811"/>
      <c r="L224" s="566">
        <f t="shared" si="15"/>
        <v>0</v>
      </c>
      <c r="M224" s="993">
        <f t="shared" si="16"/>
        <v>0</v>
      </c>
      <c r="N224" s="994">
        <f t="shared" si="17"/>
        <v>0</v>
      </c>
      <c r="O224" s="995">
        <f t="shared" si="18"/>
        <v>0</v>
      </c>
      <c r="P224" s="810">
        <f t="shared" si="19"/>
        <v>0</v>
      </c>
    </row>
    <row r="225" spans="3:16" ht="15.75" x14ac:dyDescent="0.25">
      <c r="C225" s="753"/>
      <c r="D225" s="565" t="str">
        <f>IFERROR(VLOOKUP(C225,'גנים - מצבת והרשמה  (4)'!C:E,3,0),"")</f>
        <v/>
      </c>
      <c r="E225" s="754"/>
      <c r="F225" s="754"/>
      <c r="G225" s="809"/>
      <c r="H225" s="809"/>
      <c r="I225" s="809"/>
      <c r="J225" s="809"/>
      <c r="K225" s="809"/>
      <c r="L225" s="566">
        <f t="shared" si="15"/>
        <v>0</v>
      </c>
      <c r="M225" s="993">
        <f t="shared" si="16"/>
        <v>0</v>
      </c>
      <c r="N225" s="994">
        <f t="shared" si="17"/>
        <v>0</v>
      </c>
      <c r="O225" s="995">
        <f t="shared" si="18"/>
        <v>0</v>
      </c>
      <c r="P225" s="810">
        <f t="shared" si="19"/>
        <v>0</v>
      </c>
    </row>
    <row r="226" spans="3:16" ht="15.75" x14ac:dyDescent="0.25">
      <c r="C226" s="753"/>
      <c r="D226" s="565" t="str">
        <f>IFERROR(VLOOKUP(C226,'גנים - מצבת והרשמה  (4)'!C:E,3,0),"")</f>
        <v/>
      </c>
      <c r="E226" s="754"/>
      <c r="F226" s="754"/>
      <c r="G226" s="811"/>
      <c r="H226" s="811"/>
      <c r="I226" s="811"/>
      <c r="J226" s="811"/>
      <c r="K226" s="811"/>
      <c r="L226" s="566">
        <f t="shared" si="15"/>
        <v>0</v>
      </c>
      <c r="M226" s="993">
        <f t="shared" si="16"/>
        <v>0</v>
      </c>
      <c r="N226" s="994">
        <f t="shared" si="17"/>
        <v>0</v>
      </c>
      <c r="O226" s="995">
        <f t="shared" si="18"/>
        <v>0</v>
      </c>
      <c r="P226" s="810">
        <f t="shared" si="19"/>
        <v>0</v>
      </c>
    </row>
    <row r="227" spans="3:16" ht="15.75" x14ac:dyDescent="0.25">
      <c r="C227" s="753"/>
      <c r="D227" s="565" t="str">
        <f>IFERROR(VLOOKUP(C227,'גנים - מצבת והרשמה  (4)'!C:E,3,0),"")</f>
        <v/>
      </c>
      <c r="E227" s="754"/>
      <c r="F227" s="754"/>
      <c r="G227" s="811"/>
      <c r="H227" s="811"/>
      <c r="I227" s="811"/>
      <c r="J227" s="811"/>
      <c r="K227" s="811"/>
      <c r="L227" s="566">
        <f t="shared" si="15"/>
        <v>0</v>
      </c>
      <c r="M227" s="993">
        <f t="shared" si="16"/>
        <v>0</v>
      </c>
      <c r="N227" s="994">
        <f t="shared" si="17"/>
        <v>0</v>
      </c>
      <c r="O227" s="995">
        <f t="shared" si="18"/>
        <v>0</v>
      </c>
      <c r="P227" s="810">
        <f t="shared" si="19"/>
        <v>0</v>
      </c>
    </row>
    <row r="228" spans="3:16" ht="15.75" x14ac:dyDescent="0.25">
      <c r="C228" s="753"/>
      <c r="D228" s="565" t="str">
        <f>IFERROR(VLOOKUP(C228,'גנים - מצבת והרשמה  (4)'!C:E,3,0),"")</f>
        <v/>
      </c>
      <c r="E228" s="754"/>
      <c r="F228" s="754"/>
      <c r="G228" s="811"/>
      <c r="H228" s="811"/>
      <c r="I228" s="811"/>
      <c r="J228" s="811"/>
      <c r="K228" s="811"/>
      <c r="L228" s="566">
        <f t="shared" si="15"/>
        <v>0</v>
      </c>
      <c r="M228" s="993">
        <f t="shared" si="16"/>
        <v>0</v>
      </c>
      <c r="N228" s="994">
        <f t="shared" si="17"/>
        <v>0</v>
      </c>
      <c r="O228" s="995">
        <f t="shared" si="18"/>
        <v>0</v>
      </c>
      <c r="P228" s="810">
        <f t="shared" si="19"/>
        <v>0</v>
      </c>
    </row>
    <row r="229" spans="3:16" ht="15.75" x14ac:dyDescent="0.25">
      <c r="C229" s="753"/>
      <c r="D229" s="565" t="str">
        <f>IFERROR(VLOOKUP(C229,'גנים - מצבת והרשמה  (4)'!C:E,3,0),"")</f>
        <v/>
      </c>
      <c r="E229" s="754"/>
      <c r="F229" s="754"/>
      <c r="G229" s="809"/>
      <c r="H229" s="809"/>
      <c r="I229" s="809"/>
      <c r="J229" s="809"/>
      <c r="K229" s="809"/>
      <c r="L229" s="566">
        <f t="shared" si="15"/>
        <v>0</v>
      </c>
      <c r="M229" s="993">
        <f t="shared" si="16"/>
        <v>0</v>
      </c>
      <c r="N229" s="994">
        <f t="shared" si="17"/>
        <v>0</v>
      </c>
      <c r="O229" s="995">
        <f t="shared" si="18"/>
        <v>0</v>
      </c>
      <c r="P229" s="810">
        <f t="shared" si="19"/>
        <v>0</v>
      </c>
    </row>
    <row r="230" spans="3:16" ht="15.75" x14ac:dyDescent="0.25">
      <c r="C230" s="753"/>
      <c r="D230" s="565" t="str">
        <f>IFERROR(VLOOKUP(C230,'גנים - מצבת והרשמה  (4)'!C:E,3,0),"")</f>
        <v/>
      </c>
      <c r="E230" s="754"/>
      <c r="F230" s="754"/>
      <c r="G230" s="811"/>
      <c r="H230" s="811"/>
      <c r="I230" s="811"/>
      <c r="J230" s="811"/>
      <c r="K230" s="811"/>
      <c r="L230" s="566">
        <f t="shared" si="15"/>
        <v>0</v>
      </c>
      <c r="M230" s="993">
        <f t="shared" si="16"/>
        <v>0</v>
      </c>
      <c r="N230" s="994">
        <f t="shared" si="17"/>
        <v>0</v>
      </c>
      <c r="O230" s="995">
        <f t="shared" si="18"/>
        <v>0</v>
      </c>
      <c r="P230" s="810">
        <f t="shared" si="19"/>
        <v>0</v>
      </c>
    </row>
    <row r="231" spans="3:16" ht="15.75" x14ac:dyDescent="0.25">
      <c r="C231" s="753"/>
      <c r="D231" s="565" t="str">
        <f>IFERROR(VLOOKUP(C231,'גנים - מצבת והרשמה  (4)'!C:E,3,0),"")</f>
        <v/>
      </c>
      <c r="E231" s="754"/>
      <c r="F231" s="754"/>
      <c r="G231" s="811"/>
      <c r="H231" s="811"/>
      <c r="I231" s="811"/>
      <c r="J231" s="811"/>
      <c r="K231" s="811"/>
      <c r="L231" s="566">
        <f t="shared" si="15"/>
        <v>0</v>
      </c>
      <c r="M231" s="993">
        <f t="shared" si="16"/>
        <v>0</v>
      </c>
      <c r="N231" s="994">
        <f t="shared" si="17"/>
        <v>0</v>
      </c>
      <c r="O231" s="995">
        <f t="shared" si="18"/>
        <v>0</v>
      </c>
      <c r="P231" s="810">
        <f t="shared" si="19"/>
        <v>0</v>
      </c>
    </row>
    <row r="232" spans="3:16" ht="15.75" x14ac:dyDescent="0.25">
      <c r="C232" s="753"/>
      <c r="D232" s="565" t="str">
        <f>IFERROR(VLOOKUP(C232,'גנים - מצבת והרשמה  (4)'!C:E,3,0),"")</f>
        <v/>
      </c>
      <c r="E232" s="754"/>
      <c r="F232" s="754"/>
      <c r="G232" s="811"/>
      <c r="H232" s="811"/>
      <c r="I232" s="811"/>
      <c r="J232" s="811"/>
      <c r="K232" s="811"/>
      <c r="L232" s="566">
        <f t="shared" si="15"/>
        <v>0</v>
      </c>
      <c r="M232" s="993">
        <f t="shared" si="16"/>
        <v>0</v>
      </c>
      <c r="N232" s="994">
        <f t="shared" si="17"/>
        <v>0</v>
      </c>
      <c r="O232" s="995">
        <f t="shared" si="18"/>
        <v>0</v>
      </c>
      <c r="P232" s="810">
        <f t="shared" si="19"/>
        <v>0</v>
      </c>
    </row>
    <row r="233" spans="3:16" ht="15.75" x14ac:dyDescent="0.25">
      <c r="C233" s="753"/>
      <c r="D233" s="565" t="str">
        <f>IFERROR(VLOOKUP(C233,'גנים - מצבת והרשמה  (4)'!C:E,3,0),"")</f>
        <v/>
      </c>
      <c r="E233" s="754"/>
      <c r="F233" s="754"/>
      <c r="G233" s="809"/>
      <c r="H233" s="809"/>
      <c r="I233" s="809"/>
      <c r="J233" s="809"/>
      <c r="K233" s="809"/>
      <c r="L233" s="566">
        <f t="shared" si="15"/>
        <v>0</v>
      </c>
      <c r="M233" s="993">
        <f t="shared" si="16"/>
        <v>0</v>
      </c>
      <c r="N233" s="994">
        <f t="shared" si="17"/>
        <v>0</v>
      </c>
      <c r="O233" s="995">
        <f t="shared" si="18"/>
        <v>0</v>
      </c>
      <c r="P233" s="810">
        <f t="shared" si="19"/>
        <v>0</v>
      </c>
    </row>
    <row r="234" spans="3:16" ht="15.75" x14ac:dyDescent="0.25">
      <c r="C234" s="753"/>
      <c r="D234" s="565" t="str">
        <f>IFERROR(VLOOKUP(C234,'גנים - מצבת והרשמה  (4)'!C:E,3,0),"")</f>
        <v/>
      </c>
      <c r="E234" s="754"/>
      <c r="F234" s="754"/>
      <c r="G234" s="811"/>
      <c r="H234" s="811"/>
      <c r="I234" s="811"/>
      <c r="J234" s="811"/>
      <c r="K234" s="811"/>
      <c r="L234" s="566">
        <f t="shared" si="15"/>
        <v>0</v>
      </c>
      <c r="M234" s="993">
        <f t="shared" si="16"/>
        <v>0</v>
      </c>
      <c r="N234" s="994">
        <f t="shared" si="17"/>
        <v>0</v>
      </c>
      <c r="O234" s="995">
        <f t="shared" si="18"/>
        <v>0</v>
      </c>
      <c r="P234" s="810">
        <f t="shared" si="19"/>
        <v>0</v>
      </c>
    </row>
    <row r="235" spans="3:16" ht="15.75" x14ac:dyDescent="0.25">
      <c r="C235" s="753"/>
      <c r="D235" s="565" t="str">
        <f>IFERROR(VLOOKUP(C235,'גנים - מצבת והרשמה  (4)'!C:E,3,0),"")</f>
        <v/>
      </c>
      <c r="E235" s="754"/>
      <c r="F235" s="754"/>
      <c r="G235" s="811"/>
      <c r="H235" s="811"/>
      <c r="I235" s="811"/>
      <c r="J235" s="811"/>
      <c r="K235" s="811"/>
      <c r="L235" s="566">
        <f t="shared" si="15"/>
        <v>0</v>
      </c>
      <c r="M235" s="993">
        <f t="shared" si="16"/>
        <v>0</v>
      </c>
      <c r="N235" s="994">
        <f t="shared" si="17"/>
        <v>0</v>
      </c>
      <c r="O235" s="995">
        <f t="shared" si="18"/>
        <v>0</v>
      </c>
      <c r="P235" s="810">
        <f t="shared" si="19"/>
        <v>0</v>
      </c>
    </row>
    <row r="236" spans="3:16" ht="15.75" x14ac:dyDescent="0.25">
      <c r="C236" s="753"/>
      <c r="D236" s="565" t="str">
        <f>IFERROR(VLOOKUP(C236,'גנים - מצבת והרשמה  (4)'!C:E,3,0),"")</f>
        <v/>
      </c>
      <c r="E236" s="754"/>
      <c r="F236" s="754"/>
      <c r="G236" s="811"/>
      <c r="H236" s="811"/>
      <c r="I236" s="811"/>
      <c r="J236" s="811"/>
      <c r="K236" s="811"/>
      <c r="L236" s="566">
        <f t="shared" si="15"/>
        <v>0</v>
      </c>
      <c r="M236" s="993">
        <f t="shared" si="16"/>
        <v>0</v>
      </c>
      <c r="N236" s="994">
        <f t="shared" si="17"/>
        <v>0</v>
      </c>
      <c r="O236" s="995">
        <f t="shared" si="18"/>
        <v>0</v>
      </c>
      <c r="P236" s="810">
        <f t="shared" si="19"/>
        <v>0</v>
      </c>
    </row>
    <row r="237" spans="3:16" ht="15.75" x14ac:dyDescent="0.25">
      <c r="C237" s="753"/>
      <c r="D237" s="565" t="str">
        <f>IFERROR(VLOOKUP(C237,'גנים - מצבת והרשמה  (4)'!C:E,3,0),"")</f>
        <v/>
      </c>
      <c r="E237" s="754"/>
      <c r="F237" s="754"/>
      <c r="G237" s="809"/>
      <c r="H237" s="809"/>
      <c r="I237" s="809"/>
      <c r="J237" s="809"/>
      <c r="K237" s="809"/>
      <c r="L237" s="566">
        <f t="shared" si="15"/>
        <v>0</v>
      </c>
      <c r="M237" s="993">
        <f t="shared" si="16"/>
        <v>0</v>
      </c>
      <c r="N237" s="994">
        <f t="shared" si="17"/>
        <v>0</v>
      </c>
      <c r="O237" s="995">
        <f t="shared" si="18"/>
        <v>0</v>
      </c>
      <c r="P237" s="810">
        <f t="shared" si="19"/>
        <v>0</v>
      </c>
    </row>
    <row r="238" spans="3:16" ht="15.75" x14ac:dyDescent="0.25">
      <c r="C238" s="753"/>
      <c r="D238" s="565" t="str">
        <f>IFERROR(VLOOKUP(C238,'גנים - מצבת והרשמה  (4)'!C:E,3,0),"")</f>
        <v/>
      </c>
      <c r="E238" s="754"/>
      <c r="F238" s="754"/>
      <c r="G238" s="811"/>
      <c r="H238" s="811"/>
      <c r="I238" s="811"/>
      <c r="J238" s="811"/>
      <c r="K238" s="811"/>
      <c r="L238" s="566">
        <f t="shared" si="15"/>
        <v>0</v>
      </c>
      <c r="M238" s="993">
        <f t="shared" si="16"/>
        <v>0</v>
      </c>
      <c r="N238" s="994">
        <f t="shared" si="17"/>
        <v>0</v>
      </c>
      <c r="O238" s="995">
        <f t="shared" si="18"/>
        <v>0</v>
      </c>
      <c r="P238" s="810">
        <f t="shared" si="19"/>
        <v>0</v>
      </c>
    </row>
    <row r="239" spans="3:16" ht="15.75" x14ac:dyDescent="0.25">
      <c r="C239" s="753"/>
      <c r="D239" s="565" t="str">
        <f>IFERROR(VLOOKUP(C239,'גנים - מצבת והרשמה  (4)'!C:E,3,0),"")</f>
        <v/>
      </c>
      <c r="E239" s="754"/>
      <c r="F239" s="754"/>
      <c r="G239" s="809"/>
      <c r="H239" s="809"/>
      <c r="I239" s="809"/>
      <c r="J239" s="809"/>
      <c r="K239" s="809"/>
      <c r="L239" s="566">
        <f t="shared" si="15"/>
        <v>0</v>
      </c>
      <c r="M239" s="993">
        <f t="shared" si="16"/>
        <v>0</v>
      </c>
      <c r="N239" s="994">
        <f t="shared" si="17"/>
        <v>0</v>
      </c>
      <c r="O239" s="995">
        <f t="shared" si="18"/>
        <v>0</v>
      </c>
      <c r="P239" s="810">
        <f t="shared" si="19"/>
        <v>0</v>
      </c>
    </row>
    <row r="240" spans="3:16" ht="15.75" x14ac:dyDescent="0.25">
      <c r="C240" s="753"/>
      <c r="D240" s="565" t="str">
        <f>IFERROR(VLOOKUP(C240,'גנים - מצבת והרשמה  (4)'!C:E,3,0),"")</f>
        <v/>
      </c>
      <c r="E240" s="754"/>
      <c r="F240" s="754"/>
      <c r="G240" s="811"/>
      <c r="H240" s="811"/>
      <c r="I240" s="811"/>
      <c r="J240" s="811"/>
      <c r="K240" s="811"/>
      <c r="L240" s="566">
        <f t="shared" si="15"/>
        <v>0</v>
      </c>
      <c r="M240" s="993">
        <f t="shared" si="16"/>
        <v>0</v>
      </c>
      <c r="N240" s="994">
        <f t="shared" si="17"/>
        <v>0</v>
      </c>
      <c r="O240" s="995">
        <f t="shared" si="18"/>
        <v>0</v>
      </c>
      <c r="P240" s="810">
        <f t="shared" si="19"/>
        <v>0</v>
      </c>
    </row>
    <row r="241" spans="3:16" ht="15.75" x14ac:dyDescent="0.25">
      <c r="C241" s="753"/>
      <c r="D241" s="565" t="str">
        <f>IFERROR(VLOOKUP(C241,'גנים - מצבת והרשמה  (4)'!C:E,3,0),"")</f>
        <v/>
      </c>
      <c r="E241" s="754"/>
      <c r="F241" s="754"/>
      <c r="G241" s="811"/>
      <c r="H241" s="811"/>
      <c r="I241" s="811"/>
      <c r="J241" s="811"/>
      <c r="K241" s="811"/>
      <c r="L241" s="566">
        <f t="shared" si="15"/>
        <v>0</v>
      </c>
      <c r="M241" s="993">
        <f t="shared" si="16"/>
        <v>0</v>
      </c>
      <c r="N241" s="994">
        <f t="shared" si="17"/>
        <v>0</v>
      </c>
      <c r="O241" s="995">
        <f t="shared" si="18"/>
        <v>0</v>
      </c>
      <c r="P241" s="810">
        <f t="shared" si="19"/>
        <v>0</v>
      </c>
    </row>
    <row r="242" spans="3:16" ht="15.75" x14ac:dyDescent="0.25">
      <c r="C242" s="753"/>
      <c r="D242" s="565" t="str">
        <f>IFERROR(VLOOKUP(C242,'גנים - מצבת והרשמה  (4)'!C:E,3,0),"")</f>
        <v/>
      </c>
      <c r="E242" s="754"/>
      <c r="F242" s="754"/>
      <c r="G242" s="811"/>
      <c r="H242" s="811"/>
      <c r="I242" s="811"/>
      <c r="J242" s="811"/>
      <c r="K242" s="811"/>
      <c r="L242" s="566">
        <f t="shared" si="15"/>
        <v>0</v>
      </c>
      <c r="M242" s="993">
        <f t="shared" si="16"/>
        <v>0</v>
      </c>
      <c r="N242" s="994">
        <f t="shared" si="17"/>
        <v>0</v>
      </c>
      <c r="O242" s="995">
        <f t="shared" si="18"/>
        <v>0</v>
      </c>
      <c r="P242" s="810">
        <f t="shared" si="19"/>
        <v>0</v>
      </c>
    </row>
    <row r="243" spans="3:16" ht="15.75" x14ac:dyDescent="0.25">
      <c r="C243" s="753"/>
      <c r="D243" s="565" t="str">
        <f>IFERROR(VLOOKUP(C243,'גנים - מצבת והרשמה  (4)'!C:E,3,0),"")</f>
        <v/>
      </c>
      <c r="E243" s="754"/>
      <c r="F243" s="754"/>
      <c r="G243" s="809"/>
      <c r="H243" s="809"/>
      <c r="I243" s="809"/>
      <c r="J243" s="809"/>
      <c r="K243" s="809"/>
      <c r="L243" s="566">
        <f t="shared" si="15"/>
        <v>0</v>
      </c>
      <c r="M243" s="993">
        <f t="shared" si="16"/>
        <v>0</v>
      </c>
      <c r="N243" s="994">
        <f t="shared" si="17"/>
        <v>0</v>
      </c>
      <c r="O243" s="995">
        <f t="shared" si="18"/>
        <v>0</v>
      </c>
      <c r="P243" s="810">
        <f t="shared" si="19"/>
        <v>0</v>
      </c>
    </row>
    <row r="244" spans="3:16" ht="15.75" x14ac:dyDescent="0.25">
      <c r="C244" s="753"/>
      <c r="D244" s="565" t="str">
        <f>IFERROR(VLOOKUP(C244,'גנים - מצבת והרשמה  (4)'!C:E,3,0),"")</f>
        <v/>
      </c>
      <c r="E244" s="754"/>
      <c r="F244" s="754"/>
      <c r="G244" s="809"/>
      <c r="H244" s="809"/>
      <c r="I244" s="809"/>
      <c r="J244" s="809"/>
      <c r="K244" s="809"/>
      <c r="L244" s="566">
        <f t="shared" si="15"/>
        <v>0</v>
      </c>
      <c r="M244" s="993">
        <f t="shared" si="16"/>
        <v>0</v>
      </c>
      <c r="N244" s="994">
        <f t="shared" si="17"/>
        <v>0</v>
      </c>
      <c r="O244" s="995">
        <f t="shared" si="18"/>
        <v>0</v>
      </c>
      <c r="P244" s="810">
        <f t="shared" si="19"/>
        <v>0</v>
      </c>
    </row>
    <row r="245" spans="3:16" ht="15.75" x14ac:dyDescent="0.25">
      <c r="C245" s="753"/>
      <c r="D245" s="565" t="str">
        <f>IFERROR(VLOOKUP(C245,'גנים - מצבת והרשמה  (4)'!C:E,3,0),"")</f>
        <v/>
      </c>
      <c r="E245" s="754"/>
      <c r="F245" s="754"/>
      <c r="G245" s="811"/>
      <c r="H245" s="811"/>
      <c r="I245" s="811"/>
      <c r="J245" s="811"/>
      <c r="K245" s="811"/>
      <c r="L245" s="566">
        <f t="shared" si="15"/>
        <v>0</v>
      </c>
      <c r="M245" s="993">
        <f t="shared" si="16"/>
        <v>0</v>
      </c>
      <c r="N245" s="994">
        <f t="shared" si="17"/>
        <v>0</v>
      </c>
      <c r="O245" s="995">
        <f t="shared" si="18"/>
        <v>0</v>
      </c>
      <c r="P245" s="810">
        <f t="shared" si="19"/>
        <v>0</v>
      </c>
    </row>
    <row r="246" spans="3:16" ht="15.75" x14ac:dyDescent="0.25">
      <c r="C246" s="753"/>
      <c r="D246" s="565" t="str">
        <f>IFERROR(VLOOKUP(C246,'גנים - מצבת והרשמה  (4)'!C:E,3,0),"")</f>
        <v/>
      </c>
      <c r="E246" s="754"/>
      <c r="F246" s="754"/>
      <c r="G246" s="811"/>
      <c r="H246" s="811"/>
      <c r="I246" s="811"/>
      <c r="J246" s="811"/>
      <c r="K246" s="811"/>
      <c r="L246" s="566">
        <f t="shared" si="15"/>
        <v>0</v>
      </c>
      <c r="M246" s="993">
        <f t="shared" si="16"/>
        <v>0</v>
      </c>
      <c r="N246" s="994">
        <f t="shared" si="17"/>
        <v>0</v>
      </c>
      <c r="O246" s="995">
        <f t="shared" si="18"/>
        <v>0</v>
      </c>
      <c r="P246" s="810">
        <f t="shared" si="19"/>
        <v>0</v>
      </c>
    </row>
    <row r="247" spans="3:16" ht="15.75" x14ac:dyDescent="0.25">
      <c r="C247" s="753"/>
      <c r="D247" s="565" t="str">
        <f>IFERROR(VLOOKUP(C247,'גנים - מצבת והרשמה  (4)'!C:E,3,0),"")</f>
        <v/>
      </c>
      <c r="E247" s="754"/>
      <c r="F247" s="754"/>
      <c r="G247" s="811"/>
      <c r="H247" s="811"/>
      <c r="I247" s="811"/>
      <c r="J247" s="811"/>
      <c r="K247" s="811"/>
      <c r="L247" s="566">
        <f t="shared" si="15"/>
        <v>0</v>
      </c>
      <c r="M247" s="993">
        <f t="shared" si="16"/>
        <v>0</v>
      </c>
      <c r="N247" s="994">
        <f t="shared" si="17"/>
        <v>0</v>
      </c>
      <c r="O247" s="995">
        <f t="shared" si="18"/>
        <v>0</v>
      </c>
      <c r="P247" s="810">
        <f t="shared" si="19"/>
        <v>0</v>
      </c>
    </row>
    <row r="248" spans="3:16" ht="15.75" x14ac:dyDescent="0.25">
      <c r="C248" s="753"/>
      <c r="D248" s="565" t="str">
        <f>IFERROR(VLOOKUP(C248,'גנים - מצבת והרשמה  (4)'!C:E,3,0),"")</f>
        <v/>
      </c>
      <c r="E248" s="754"/>
      <c r="F248" s="754"/>
      <c r="G248" s="809"/>
      <c r="H248" s="809"/>
      <c r="I248" s="809"/>
      <c r="J248" s="809"/>
      <c r="K248" s="809"/>
      <c r="L248" s="566">
        <f t="shared" si="15"/>
        <v>0</v>
      </c>
      <c r="M248" s="993">
        <f t="shared" si="16"/>
        <v>0</v>
      </c>
      <c r="N248" s="994">
        <f t="shared" si="17"/>
        <v>0</v>
      </c>
      <c r="O248" s="995">
        <f t="shared" si="18"/>
        <v>0</v>
      </c>
      <c r="P248" s="810">
        <f t="shared" si="19"/>
        <v>0</v>
      </c>
    </row>
    <row r="249" spans="3:16" ht="15.75" x14ac:dyDescent="0.25">
      <c r="C249" s="753"/>
      <c r="D249" s="565" t="str">
        <f>IFERROR(VLOOKUP(C249,'גנים - מצבת והרשמה  (4)'!C:E,3,0),"")</f>
        <v/>
      </c>
      <c r="E249" s="754"/>
      <c r="F249" s="754"/>
      <c r="G249" s="811"/>
      <c r="H249" s="811"/>
      <c r="I249" s="811"/>
      <c r="J249" s="811"/>
      <c r="K249" s="811"/>
      <c r="L249" s="566">
        <f t="shared" si="15"/>
        <v>0</v>
      </c>
      <c r="M249" s="993">
        <f t="shared" si="16"/>
        <v>0</v>
      </c>
      <c r="N249" s="994">
        <f t="shared" si="17"/>
        <v>0</v>
      </c>
      <c r="O249" s="995">
        <f t="shared" si="18"/>
        <v>0</v>
      </c>
      <c r="P249" s="810">
        <f t="shared" si="19"/>
        <v>0</v>
      </c>
    </row>
    <row r="250" spans="3:16" ht="15.75" x14ac:dyDescent="0.25">
      <c r="C250" s="753"/>
      <c r="D250" s="565" t="str">
        <f>IFERROR(VLOOKUP(C250,'גנים - מצבת והרשמה  (4)'!C:E,3,0),"")</f>
        <v/>
      </c>
      <c r="E250" s="754"/>
      <c r="F250" s="754"/>
      <c r="G250" s="811"/>
      <c r="H250" s="811"/>
      <c r="I250" s="811"/>
      <c r="J250" s="811"/>
      <c r="K250" s="811"/>
      <c r="L250" s="566">
        <f t="shared" si="15"/>
        <v>0</v>
      </c>
      <c r="M250" s="993">
        <f t="shared" si="16"/>
        <v>0</v>
      </c>
      <c r="N250" s="994">
        <f t="shared" si="17"/>
        <v>0</v>
      </c>
      <c r="O250" s="995">
        <f t="shared" si="18"/>
        <v>0</v>
      </c>
      <c r="P250" s="810">
        <f t="shared" si="19"/>
        <v>0</v>
      </c>
    </row>
    <row r="251" spans="3:16" ht="15.75" x14ac:dyDescent="0.25">
      <c r="C251" s="753"/>
      <c r="D251" s="565" t="str">
        <f>IFERROR(VLOOKUP(C251,'גנים - מצבת והרשמה  (4)'!C:E,3,0),"")</f>
        <v/>
      </c>
      <c r="E251" s="754"/>
      <c r="F251" s="754"/>
      <c r="G251" s="811"/>
      <c r="H251" s="811"/>
      <c r="I251" s="811"/>
      <c r="J251" s="811"/>
      <c r="K251" s="811"/>
      <c r="L251" s="566">
        <f t="shared" si="15"/>
        <v>0</v>
      </c>
      <c r="M251" s="993">
        <f t="shared" si="16"/>
        <v>0</v>
      </c>
      <c r="N251" s="994">
        <f t="shared" si="17"/>
        <v>0</v>
      </c>
      <c r="O251" s="995">
        <f t="shared" si="18"/>
        <v>0</v>
      </c>
      <c r="P251" s="810">
        <f t="shared" si="19"/>
        <v>0</v>
      </c>
    </row>
    <row r="252" spans="3:16" ht="15.75" x14ac:dyDescent="0.25">
      <c r="C252" s="753"/>
      <c r="D252" s="565" t="str">
        <f>IFERROR(VLOOKUP(C252,'גנים - מצבת והרשמה  (4)'!C:E,3,0),"")</f>
        <v/>
      </c>
      <c r="E252" s="754"/>
      <c r="F252" s="754"/>
      <c r="G252" s="809"/>
      <c r="H252" s="809"/>
      <c r="I252" s="809"/>
      <c r="J252" s="809"/>
      <c r="K252" s="809"/>
      <c r="L252" s="566">
        <f t="shared" si="15"/>
        <v>0</v>
      </c>
      <c r="M252" s="993">
        <f t="shared" si="16"/>
        <v>0</v>
      </c>
      <c r="N252" s="994">
        <f t="shared" si="17"/>
        <v>0</v>
      </c>
      <c r="O252" s="995">
        <f t="shared" si="18"/>
        <v>0</v>
      </c>
      <c r="P252" s="810">
        <f t="shared" si="19"/>
        <v>0</v>
      </c>
    </row>
    <row r="253" spans="3:16" ht="15.75" x14ac:dyDescent="0.25">
      <c r="C253" s="753"/>
      <c r="D253" s="565" t="str">
        <f>IFERROR(VLOOKUP(C253,'גנים - מצבת והרשמה  (4)'!C:E,3,0),"")</f>
        <v/>
      </c>
      <c r="E253" s="754"/>
      <c r="F253" s="754"/>
      <c r="G253" s="811"/>
      <c r="H253" s="811"/>
      <c r="I253" s="811"/>
      <c r="J253" s="811"/>
      <c r="K253" s="811"/>
      <c r="L253" s="566">
        <f t="shared" si="15"/>
        <v>0</v>
      </c>
      <c r="M253" s="993">
        <f t="shared" si="16"/>
        <v>0</v>
      </c>
      <c r="N253" s="994">
        <f t="shared" si="17"/>
        <v>0</v>
      </c>
      <c r="O253" s="995">
        <f t="shared" si="18"/>
        <v>0</v>
      </c>
      <c r="P253" s="810">
        <f t="shared" si="19"/>
        <v>0</v>
      </c>
    </row>
    <row r="254" spans="3:16" ht="15.75" x14ac:dyDescent="0.25">
      <c r="C254" s="753"/>
      <c r="D254" s="565" t="str">
        <f>IFERROR(VLOOKUP(C254,'גנים - מצבת והרשמה  (4)'!C:E,3,0),"")</f>
        <v/>
      </c>
      <c r="E254" s="754"/>
      <c r="F254" s="754"/>
      <c r="G254" s="811"/>
      <c r="H254" s="811"/>
      <c r="I254" s="811"/>
      <c r="J254" s="811"/>
      <c r="K254" s="811"/>
      <c r="L254" s="566">
        <f t="shared" si="15"/>
        <v>0</v>
      </c>
      <c r="M254" s="993">
        <f t="shared" si="16"/>
        <v>0</v>
      </c>
      <c r="N254" s="994">
        <f t="shared" si="17"/>
        <v>0</v>
      </c>
      <c r="O254" s="995">
        <f t="shared" si="18"/>
        <v>0</v>
      </c>
      <c r="P254" s="810">
        <f t="shared" si="19"/>
        <v>0</v>
      </c>
    </row>
    <row r="255" spans="3:16" ht="15.75" x14ac:dyDescent="0.25">
      <c r="C255" s="753"/>
      <c r="D255" s="565" t="str">
        <f>IFERROR(VLOOKUP(C255,'גנים - מצבת והרשמה  (4)'!C:E,3,0),"")</f>
        <v/>
      </c>
      <c r="E255" s="754"/>
      <c r="F255" s="754"/>
      <c r="G255" s="811"/>
      <c r="H255" s="811"/>
      <c r="I255" s="811"/>
      <c r="J255" s="811"/>
      <c r="K255" s="811"/>
      <c r="L255" s="566">
        <f t="shared" si="15"/>
        <v>0</v>
      </c>
      <c r="M255" s="993">
        <f t="shared" si="16"/>
        <v>0</v>
      </c>
      <c r="N255" s="994">
        <f t="shared" si="17"/>
        <v>0</v>
      </c>
      <c r="O255" s="995">
        <f t="shared" si="18"/>
        <v>0</v>
      </c>
      <c r="P255" s="810">
        <f t="shared" si="19"/>
        <v>0</v>
      </c>
    </row>
    <row r="256" spans="3:16" ht="15.75" x14ac:dyDescent="0.25">
      <c r="C256" s="753"/>
      <c r="D256" s="565" t="str">
        <f>IFERROR(VLOOKUP(C256,'גנים - מצבת והרשמה  (4)'!C:E,3,0),"")</f>
        <v/>
      </c>
      <c r="E256" s="754"/>
      <c r="F256" s="754"/>
      <c r="G256" s="809"/>
      <c r="H256" s="809"/>
      <c r="I256" s="809"/>
      <c r="J256" s="809"/>
      <c r="K256" s="809"/>
      <c r="L256" s="566">
        <f t="shared" si="15"/>
        <v>0</v>
      </c>
      <c r="M256" s="993">
        <f t="shared" si="16"/>
        <v>0</v>
      </c>
      <c r="N256" s="994">
        <f t="shared" si="17"/>
        <v>0</v>
      </c>
      <c r="O256" s="995">
        <f t="shared" si="18"/>
        <v>0</v>
      </c>
      <c r="P256" s="810">
        <f t="shared" si="19"/>
        <v>0</v>
      </c>
    </row>
    <row r="257" spans="3:16" ht="15.75" x14ac:dyDescent="0.25">
      <c r="C257" s="753"/>
      <c r="D257" s="565" t="str">
        <f>IFERROR(VLOOKUP(C257,'גנים - מצבת והרשמה  (4)'!C:E,3,0),"")</f>
        <v/>
      </c>
      <c r="E257" s="754"/>
      <c r="F257" s="754"/>
      <c r="G257" s="811"/>
      <c r="H257" s="811"/>
      <c r="I257" s="811"/>
      <c r="J257" s="811"/>
      <c r="K257" s="811"/>
      <c r="L257" s="566">
        <f t="shared" si="15"/>
        <v>0</v>
      </c>
      <c r="M257" s="993">
        <f t="shared" si="16"/>
        <v>0</v>
      </c>
      <c r="N257" s="994">
        <f t="shared" si="17"/>
        <v>0</v>
      </c>
      <c r="O257" s="995">
        <f t="shared" si="18"/>
        <v>0</v>
      </c>
      <c r="P257" s="810">
        <f t="shared" si="19"/>
        <v>0</v>
      </c>
    </row>
    <row r="258" spans="3:16" ht="15.75" x14ac:dyDescent="0.25">
      <c r="C258" s="753"/>
      <c r="D258" s="565" t="str">
        <f>IFERROR(VLOOKUP(C258,'גנים - מצבת והרשמה  (4)'!C:E,3,0),"")</f>
        <v/>
      </c>
      <c r="E258" s="754"/>
      <c r="F258" s="754"/>
      <c r="G258" s="811"/>
      <c r="H258" s="811"/>
      <c r="I258" s="811"/>
      <c r="J258" s="811"/>
      <c r="K258" s="811"/>
      <c r="L258" s="566">
        <f t="shared" si="15"/>
        <v>0</v>
      </c>
      <c r="M258" s="993">
        <f t="shared" si="16"/>
        <v>0</v>
      </c>
      <c r="N258" s="994">
        <f t="shared" si="17"/>
        <v>0</v>
      </c>
      <c r="O258" s="995">
        <f t="shared" si="18"/>
        <v>0</v>
      </c>
      <c r="P258" s="810">
        <f t="shared" si="19"/>
        <v>0</v>
      </c>
    </row>
    <row r="259" spans="3:16" ht="15.75" x14ac:dyDescent="0.25">
      <c r="C259" s="753"/>
      <c r="D259" s="565" t="str">
        <f>IFERROR(VLOOKUP(C259,'גנים - מצבת והרשמה  (4)'!C:E,3,0),"")</f>
        <v/>
      </c>
      <c r="E259" s="754"/>
      <c r="F259" s="754"/>
      <c r="G259" s="811"/>
      <c r="H259" s="811"/>
      <c r="I259" s="811"/>
      <c r="J259" s="811"/>
      <c r="K259" s="811"/>
      <c r="L259" s="566">
        <f t="shared" si="15"/>
        <v>0</v>
      </c>
      <c r="M259" s="993">
        <f t="shared" si="16"/>
        <v>0</v>
      </c>
      <c r="N259" s="994">
        <f t="shared" si="17"/>
        <v>0</v>
      </c>
      <c r="O259" s="995">
        <f t="shared" si="18"/>
        <v>0</v>
      </c>
      <c r="P259" s="810">
        <f t="shared" si="19"/>
        <v>0</v>
      </c>
    </row>
    <row r="260" spans="3:16" ht="15.75" x14ac:dyDescent="0.25">
      <c r="C260" s="753"/>
      <c r="D260" s="565" t="str">
        <f>IFERROR(VLOOKUP(C260,'גנים - מצבת והרשמה  (4)'!C:E,3,0),"")</f>
        <v/>
      </c>
      <c r="E260" s="754"/>
      <c r="F260" s="754"/>
      <c r="G260" s="809"/>
      <c r="H260" s="809"/>
      <c r="I260" s="809"/>
      <c r="J260" s="809"/>
      <c r="K260" s="809"/>
      <c r="L260" s="566">
        <f t="shared" si="15"/>
        <v>0</v>
      </c>
      <c r="M260" s="993">
        <f t="shared" si="16"/>
        <v>0</v>
      </c>
      <c r="N260" s="994">
        <f t="shared" si="17"/>
        <v>0</v>
      </c>
      <c r="O260" s="995">
        <f t="shared" si="18"/>
        <v>0</v>
      </c>
      <c r="P260" s="810">
        <f t="shared" si="19"/>
        <v>0</v>
      </c>
    </row>
    <row r="261" spans="3:16" ht="15.75" x14ac:dyDescent="0.25">
      <c r="C261" s="753"/>
      <c r="D261" s="565" t="str">
        <f>IFERROR(VLOOKUP(C261,'גנים - מצבת והרשמה  (4)'!C:E,3,0),"")</f>
        <v/>
      </c>
      <c r="E261" s="754"/>
      <c r="F261" s="754"/>
      <c r="G261" s="811"/>
      <c r="H261" s="811"/>
      <c r="I261" s="811"/>
      <c r="J261" s="811"/>
      <c r="K261" s="811"/>
      <c r="L261" s="566">
        <f t="shared" si="15"/>
        <v>0</v>
      </c>
      <c r="M261" s="993">
        <f t="shared" si="16"/>
        <v>0</v>
      </c>
      <c r="N261" s="994">
        <f t="shared" si="17"/>
        <v>0</v>
      </c>
      <c r="O261" s="995">
        <f t="shared" si="18"/>
        <v>0</v>
      </c>
      <c r="P261" s="810">
        <f t="shared" si="19"/>
        <v>0</v>
      </c>
    </row>
    <row r="262" spans="3:16" ht="15.75" x14ac:dyDescent="0.25">
      <c r="C262" s="753"/>
      <c r="D262" s="565" t="str">
        <f>IFERROR(VLOOKUP(C262,'גנים - מצבת והרשמה  (4)'!C:E,3,0),"")</f>
        <v/>
      </c>
      <c r="E262" s="754"/>
      <c r="F262" s="754"/>
      <c r="G262" s="811"/>
      <c r="H262" s="811"/>
      <c r="I262" s="811"/>
      <c r="J262" s="811"/>
      <c r="K262" s="811"/>
      <c r="L262" s="566">
        <f t="shared" si="15"/>
        <v>0</v>
      </c>
      <c r="M262" s="993">
        <f t="shared" si="16"/>
        <v>0</v>
      </c>
      <c r="N262" s="994">
        <f t="shared" si="17"/>
        <v>0</v>
      </c>
      <c r="O262" s="995">
        <f t="shared" si="18"/>
        <v>0</v>
      </c>
      <c r="P262" s="810">
        <f t="shared" si="19"/>
        <v>0</v>
      </c>
    </row>
    <row r="263" spans="3:16" ht="15.75" x14ac:dyDescent="0.25">
      <c r="C263" s="753"/>
      <c r="D263" s="565" t="str">
        <f>IFERROR(VLOOKUP(C263,'גנים - מצבת והרשמה  (4)'!C:E,3,0),"")</f>
        <v/>
      </c>
      <c r="E263" s="754"/>
      <c r="F263" s="754"/>
      <c r="G263" s="811"/>
      <c r="H263" s="811"/>
      <c r="I263" s="811"/>
      <c r="J263" s="811"/>
      <c r="K263" s="811"/>
      <c r="L263" s="566">
        <f t="shared" si="15"/>
        <v>0</v>
      </c>
      <c r="M263" s="993">
        <f t="shared" si="16"/>
        <v>0</v>
      </c>
      <c r="N263" s="994">
        <f t="shared" si="17"/>
        <v>0</v>
      </c>
      <c r="O263" s="995">
        <f t="shared" si="18"/>
        <v>0</v>
      </c>
      <c r="P263" s="810">
        <f t="shared" si="19"/>
        <v>0</v>
      </c>
    </row>
    <row r="264" spans="3:16" ht="15.75" x14ac:dyDescent="0.25">
      <c r="C264" s="753"/>
      <c r="D264" s="565" t="str">
        <f>IFERROR(VLOOKUP(C264,'גנים - מצבת והרשמה  (4)'!C:E,3,0),"")</f>
        <v/>
      </c>
      <c r="E264" s="754"/>
      <c r="F264" s="754"/>
      <c r="G264" s="809"/>
      <c r="H264" s="809"/>
      <c r="I264" s="809"/>
      <c r="J264" s="809"/>
      <c r="K264" s="809"/>
      <c r="L264" s="566">
        <f t="shared" si="15"/>
        <v>0</v>
      </c>
      <c r="M264" s="993">
        <f t="shared" si="16"/>
        <v>0</v>
      </c>
      <c r="N264" s="994">
        <f t="shared" si="17"/>
        <v>0</v>
      </c>
      <c r="O264" s="995">
        <f t="shared" si="18"/>
        <v>0</v>
      </c>
      <c r="P264" s="810">
        <f t="shared" si="19"/>
        <v>0</v>
      </c>
    </row>
    <row r="265" spans="3:16" ht="15.75" x14ac:dyDescent="0.25">
      <c r="C265" s="753"/>
      <c r="D265" s="565" t="str">
        <f>IFERROR(VLOOKUP(C265,'גנים - מצבת והרשמה  (4)'!C:E,3,0),"")</f>
        <v/>
      </c>
      <c r="E265" s="754"/>
      <c r="F265" s="754"/>
      <c r="G265" s="811"/>
      <c r="H265" s="811"/>
      <c r="I265" s="811"/>
      <c r="J265" s="811"/>
      <c r="K265" s="811"/>
      <c r="L265" s="566">
        <f t="shared" si="15"/>
        <v>0</v>
      </c>
      <c r="M265" s="993">
        <f t="shared" si="16"/>
        <v>0</v>
      </c>
      <c r="N265" s="994">
        <f t="shared" si="17"/>
        <v>0</v>
      </c>
      <c r="O265" s="995">
        <f t="shared" si="18"/>
        <v>0</v>
      </c>
      <c r="P265" s="810">
        <f t="shared" si="19"/>
        <v>0</v>
      </c>
    </row>
    <row r="266" spans="3:16" ht="15.75" x14ac:dyDescent="0.25">
      <c r="C266" s="753"/>
      <c r="D266" s="565" t="str">
        <f>IFERROR(VLOOKUP(C266,'גנים - מצבת והרשמה  (4)'!C:E,3,0),"")</f>
        <v/>
      </c>
      <c r="E266" s="754"/>
      <c r="F266" s="754"/>
      <c r="G266" s="811"/>
      <c r="H266" s="811"/>
      <c r="I266" s="811"/>
      <c r="J266" s="811"/>
      <c r="K266" s="811"/>
      <c r="L266" s="566">
        <f t="shared" si="15"/>
        <v>0</v>
      </c>
      <c r="M266" s="993">
        <f t="shared" si="16"/>
        <v>0</v>
      </c>
      <c r="N266" s="994">
        <f t="shared" si="17"/>
        <v>0</v>
      </c>
      <c r="O266" s="995">
        <f t="shared" si="18"/>
        <v>0</v>
      </c>
      <c r="P266" s="810">
        <f t="shared" si="19"/>
        <v>0</v>
      </c>
    </row>
    <row r="267" spans="3:16" ht="15.75" x14ac:dyDescent="0.25">
      <c r="C267" s="753"/>
      <c r="D267" s="565" t="str">
        <f>IFERROR(VLOOKUP(C267,'גנים - מצבת והרשמה  (4)'!C:E,3,0),"")</f>
        <v/>
      </c>
      <c r="E267" s="754"/>
      <c r="F267" s="754"/>
      <c r="G267" s="811"/>
      <c r="H267" s="811"/>
      <c r="I267" s="811"/>
      <c r="J267" s="811"/>
      <c r="K267" s="811"/>
      <c r="L267" s="566">
        <f t="shared" si="15"/>
        <v>0</v>
      </c>
      <c r="M267" s="993">
        <f t="shared" si="16"/>
        <v>0</v>
      </c>
      <c r="N267" s="994">
        <f t="shared" si="17"/>
        <v>0</v>
      </c>
      <c r="O267" s="995">
        <f t="shared" si="18"/>
        <v>0</v>
      </c>
      <c r="P267" s="810">
        <f t="shared" si="19"/>
        <v>0</v>
      </c>
    </row>
    <row r="268" spans="3:16" ht="15.75" x14ac:dyDescent="0.25">
      <c r="C268" s="753"/>
      <c r="D268" s="565" t="str">
        <f>IFERROR(VLOOKUP(C268,'גנים - מצבת והרשמה  (4)'!C:E,3,0),"")</f>
        <v/>
      </c>
      <c r="E268" s="754"/>
      <c r="F268" s="754"/>
      <c r="G268" s="809"/>
      <c r="H268" s="809"/>
      <c r="I268" s="809"/>
      <c r="J268" s="809"/>
      <c r="K268" s="809"/>
      <c r="L268" s="566">
        <f t="shared" si="15"/>
        <v>0</v>
      </c>
      <c r="M268" s="993">
        <f t="shared" si="16"/>
        <v>0</v>
      </c>
      <c r="N268" s="994">
        <f t="shared" si="17"/>
        <v>0</v>
      </c>
      <c r="O268" s="995">
        <f t="shared" si="18"/>
        <v>0</v>
      </c>
      <c r="P268" s="810">
        <f t="shared" si="19"/>
        <v>0</v>
      </c>
    </row>
    <row r="269" spans="3:16" ht="15.75" x14ac:dyDescent="0.25">
      <c r="C269" s="753"/>
      <c r="D269" s="565" t="str">
        <f>IFERROR(VLOOKUP(C269,'גנים - מצבת והרשמה  (4)'!C:E,3,0),"")</f>
        <v/>
      </c>
      <c r="E269" s="754"/>
      <c r="F269" s="754"/>
      <c r="G269" s="811"/>
      <c r="H269" s="811"/>
      <c r="I269" s="811"/>
      <c r="J269" s="811"/>
      <c r="K269" s="811"/>
      <c r="L269" s="566">
        <f t="shared" si="15"/>
        <v>0</v>
      </c>
      <c r="M269" s="993">
        <f t="shared" si="16"/>
        <v>0</v>
      </c>
      <c r="N269" s="994">
        <f t="shared" si="17"/>
        <v>0</v>
      </c>
      <c r="O269" s="995">
        <f t="shared" si="18"/>
        <v>0</v>
      </c>
      <c r="P269" s="810">
        <f t="shared" si="19"/>
        <v>0</v>
      </c>
    </row>
    <row r="270" spans="3:16" ht="15.75" x14ac:dyDescent="0.25">
      <c r="C270" s="753"/>
      <c r="D270" s="565" t="str">
        <f>IFERROR(VLOOKUP(C270,'גנים - מצבת והרשמה  (4)'!C:E,3,0),"")</f>
        <v/>
      </c>
      <c r="E270" s="754"/>
      <c r="F270" s="754"/>
      <c r="G270" s="811"/>
      <c r="H270" s="811"/>
      <c r="I270" s="811"/>
      <c r="J270" s="811"/>
      <c r="K270" s="811"/>
      <c r="L270" s="566">
        <f t="shared" si="15"/>
        <v>0</v>
      </c>
      <c r="M270" s="993">
        <f t="shared" si="16"/>
        <v>0</v>
      </c>
      <c r="N270" s="994">
        <f t="shared" si="17"/>
        <v>0</v>
      </c>
      <c r="O270" s="995">
        <f t="shared" si="18"/>
        <v>0</v>
      </c>
      <c r="P270" s="810">
        <f t="shared" si="19"/>
        <v>0</v>
      </c>
    </row>
    <row r="271" spans="3:16" ht="15.75" x14ac:dyDescent="0.25">
      <c r="C271" s="753"/>
      <c r="D271" s="565" t="str">
        <f>IFERROR(VLOOKUP(C271,'גנים - מצבת והרשמה  (4)'!C:E,3,0),"")</f>
        <v/>
      </c>
      <c r="E271" s="754"/>
      <c r="F271" s="754"/>
      <c r="G271" s="811"/>
      <c r="H271" s="811"/>
      <c r="I271" s="811"/>
      <c r="J271" s="811"/>
      <c r="K271" s="811"/>
      <c r="L271" s="566">
        <f t="shared" si="15"/>
        <v>0</v>
      </c>
      <c r="M271" s="993">
        <f t="shared" si="16"/>
        <v>0</v>
      </c>
      <c r="N271" s="994">
        <f t="shared" si="17"/>
        <v>0</v>
      </c>
      <c r="O271" s="995">
        <f t="shared" si="18"/>
        <v>0</v>
      </c>
      <c r="P271" s="810">
        <f t="shared" si="19"/>
        <v>0</v>
      </c>
    </row>
    <row r="272" spans="3:16" ht="15.75" x14ac:dyDescent="0.25">
      <c r="C272" s="753"/>
      <c r="D272" s="565" t="str">
        <f>IFERROR(VLOOKUP(C272,'גנים - מצבת והרשמה  (4)'!C:E,3,0),"")</f>
        <v/>
      </c>
      <c r="E272" s="754"/>
      <c r="F272" s="754"/>
      <c r="G272" s="809"/>
      <c r="H272" s="809"/>
      <c r="I272" s="809"/>
      <c r="J272" s="809"/>
      <c r="K272" s="809"/>
      <c r="L272" s="566">
        <f t="shared" si="15"/>
        <v>0</v>
      </c>
      <c r="M272" s="993">
        <f t="shared" si="16"/>
        <v>0</v>
      </c>
      <c r="N272" s="994">
        <f t="shared" si="17"/>
        <v>0</v>
      </c>
      <c r="O272" s="995">
        <f t="shared" si="18"/>
        <v>0</v>
      </c>
      <c r="P272" s="810">
        <f t="shared" si="19"/>
        <v>0</v>
      </c>
    </row>
    <row r="273" spans="3:16" ht="15.75" x14ac:dyDescent="0.25">
      <c r="C273" s="753"/>
      <c r="D273" s="565" t="str">
        <f>IFERROR(VLOOKUP(C273,'גנים - מצבת והרשמה  (4)'!C:E,3,0),"")</f>
        <v/>
      </c>
      <c r="E273" s="754"/>
      <c r="F273" s="754"/>
      <c r="G273" s="811"/>
      <c r="H273" s="811"/>
      <c r="I273" s="811"/>
      <c r="J273" s="811"/>
      <c r="K273" s="811"/>
      <c r="L273" s="566">
        <f t="shared" si="15"/>
        <v>0</v>
      </c>
      <c r="M273" s="993">
        <f t="shared" si="16"/>
        <v>0</v>
      </c>
      <c r="N273" s="994">
        <f t="shared" si="17"/>
        <v>0</v>
      </c>
      <c r="O273" s="995">
        <f t="shared" si="18"/>
        <v>0</v>
      </c>
      <c r="P273" s="810">
        <f t="shared" si="19"/>
        <v>0</v>
      </c>
    </row>
    <row r="274" spans="3:16" ht="15.75" x14ac:dyDescent="0.25">
      <c r="C274" s="753"/>
      <c r="D274" s="565" t="str">
        <f>IFERROR(VLOOKUP(C274,'גנים - מצבת והרשמה  (4)'!C:E,3,0),"")</f>
        <v/>
      </c>
      <c r="E274" s="754"/>
      <c r="F274" s="754"/>
      <c r="G274" s="811"/>
      <c r="H274" s="811"/>
      <c r="I274" s="811"/>
      <c r="J274" s="811"/>
      <c r="K274" s="811"/>
      <c r="L274" s="566">
        <f t="shared" ref="L274:L337" si="20">J274*K274</f>
        <v>0</v>
      </c>
      <c r="M274" s="993">
        <f t="shared" ref="M274:M337" si="21">COUNTIF($F$16:$F$4001,F274)</f>
        <v>0</v>
      </c>
      <c r="N274" s="994">
        <f t="shared" ref="N274:N337" si="22">IF(F274&gt;0,MIN(59.57,J274)*MIN(35,K274),0)</f>
        <v>0</v>
      </c>
      <c r="O274" s="995">
        <f t="shared" ref="O274:O337" si="23">MIN(L274,N274)</f>
        <v>0</v>
      </c>
      <c r="P274" s="810">
        <f t="shared" ref="P274:P337" si="24">IFERROR(O274/$P$13,"")</f>
        <v>0</v>
      </c>
    </row>
    <row r="275" spans="3:16" ht="15.75" x14ac:dyDescent="0.25">
      <c r="C275" s="753"/>
      <c r="D275" s="565" t="str">
        <f>IFERROR(VLOOKUP(C275,'גנים - מצבת והרשמה  (4)'!C:E,3,0),"")</f>
        <v/>
      </c>
      <c r="E275" s="754"/>
      <c r="F275" s="754"/>
      <c r="G275" s="811"/>
      <c r="H275" s="811"/>
      <c r="I275" s="811"/>
      <c r="J275" s="811"/>
      <c r="K275" s="811"/>
      <c r="L275" s="566">
        <f t="shared" si="20"/>
        <v>0</v>
      </c>
      <c r="M275" s="993">
        <f t="shared" si="21"/>
        <v>0</v>
      </c>
      <c r="N275" s="994">
        <f t="shared" si="22"/>
        <v>0</v>
      </c>
      <c r="O275" s="995">
        <f t="shared" si="23"/>
        <v>0</v>
      </c>
      <c r="P275" s="810">
        <f t="shared" si="24"/>
        <v>0</v>
      </c>
    </row>
    <row r="276" spans="3:16" ht="15.75" x14ac:dyDescent="0.25">
      <c r="C276" s="753"/>
      <c r="D276" s="565" t="str">
        <f>IFERROR(VLOOKUP(C276,'גנים - מצבת והרשמה  (4)'!C:E,3,0),"")</f>
        <v/>
      </c>
      <c r="E276" s="754"/>
      <c r="F276" s="754"/>
      <c r="G276" s="809"/>
      <c r="H276" s="809"/>
      <c r="I276" s="809"/>
      <c r="J276" s="809"/>
      <c r="K276" s="809"/>
      <c r="L276" s="566">
        <f t="shared" si="20"/>
        <v>0</v>
      </c>
      <c r="M276" s="993">
        <f t="shared" si="21"/>
        <v>0</v>
      </c>
      <c r="N276" s="994">
        <f t="shared" si="22"/>
        <v>0</v>
      </c>
      <c r="O276" s="995">
        <f t="shared" si="23"/>
        <v>0</v>
      </c>
      <c r="P276" s="810">
        <f t="shared" si="24"/>
        <v>0</v>
      </c>
    </row>
    <row r="277" spans="3:16" ht="15.75" x14ac:dyDescent="0.25">
      <c r="C277" s="753"/>
      <c r="D277" s="565" t="str">
        <f>IFERROR(VLOOKUP(C277,'גנים - מצבת והרשמה  (4)'!C:E,3,0),"")</f>
        <v/>
      </c>
      <c r="E277" s="754"/>
      <c r="F277" s="754"/>
      <c r="G277" s="811"/>
      <c r="H277" s="811"/>
      <c r="I277" s="811"/>
      <c r="J277" s="811"/>
      <c r="K277" s="811"/>
      <c r="L277" s="566">
        <f t="shared" si="20"/>
        <v>0</v>
      </c>
      <c r="M277" s="993">
        <f t="shared" si="21"/>
        <v>0</v>
      </c>
      <c r="N277" s="994">
        <f t="shared" si="22"/>
        <v>0</v>
      </c>
      <c r="O277" s="995">
        <f t="shared" si="23"/>
        <v>0</v>
      </c>
      <c r="P277" s="810">
        <f t="shared" si="24"/>
        <v>0</v>
      </c>
    </row>
    <row r="278" spans="3:16" ht="15.75" x14ac:dyDescent="0.25">
      <c r="C278" s="753"/>
      <c r="D278" s="565" t="str">
        <f>IFERROR(VLOOKUP(C278,'גנים - מצבת והרשמה  (4)'!C:E,3,0),"")</f>
        <v/>
      </c>
      <c r="E278" s="754"/>
      <c r="F278" s="754"/>
      <c r="G278" s="811"/>
      <c r="H278" s="811"/>
      <c r="I278" s="811"/>
      <c r="J278" s="811"/>
      <c r="K278" s="811"/>
      <c r="L278" s="566">
        <f t="shared" si="20"/>
        <v>0</v>
      </c>
      <c r="M278" s="993">
        <f t="shared" si="21"/>
        <v>0</v>
      </c>
      <c r="N278" s="994">
        <f t="shared" si="22"/>
        <v>0</v>
      </c>
      <c r="O278" s="995">
        <f t="shared" si="23"/>
        <v>0</v>
      </c>
      <c r="P278" s="810">
        <f t="shared" si="24"/>
        <v>0</v>
      </c>
    </row>
    <row r="279" spans="3:16" ht="15.75" x14ac:dyDescent="0.25">
      <c r="C279" s="753"/>
      <c r="D279" s="565" t="str">
        <f>IFERROR(VLOOKUP(C279,'גנים - מצבת והרשמה  (4)'!C:E,3,0),"")</f>
        <v/>
      </c>
      <c r="E279" s="754"/>
      <c r="F279" s="754"/>
      <c r="G279" s="811"/>
      <c r="H279" s="811"/>
      <c r="I279" s="811"/>
      <c r="J279" s="811"/>
      <c r="K279" s="811"/>
      <c r="L279" s="566">
        <f t="shared" si="20"/>
        <v>0</v>
      </c>
      <c r="M279" s="993">
        <f t="shared" si="21"/>
        <v>0</v>
      </c>
      <c r="N279" s="994">
        <f t="shared" si="22"/>
        <v>0</v>
      </c>
      <c r="O279" s="995">
        <f t="shared" si="23"/>
        <v>0</v>
      </c>
      <c r="P279" s="810">
        <f t="shared" si="24"/>
        <v>0</v>
      </c>
    </row>
    <row r="280" spans="3:16" ht="15.75" x14ac:dyDescent="0.25">
      <c r="C280" s="753"/>
      <c r="D280" s="565" t="str">
        <f>IFERROR(VLOOKUP(C280,'גנים - מצבת והרשמה  (4)'!C:E,3,0),"")</f>
        <v/>
      </c>
      <c r="E280" s="754"/>
      <c r="F280" s="754"/>
      <c r="G280" s="809"/>
      <c r="H280" s="809"/>
      <c r="I280" s="809"/>
      <c r="J280" s="809"/>
      <c r="K280" s="809"/>
      <c r="L280" s="566">
        <f t="shared" si="20"/>
        <v>0</v>
      </c>
      <c r="M280" s="993">
        <f t="shared" si="21"/>
        <v>0</v>
      </c>
      <c r="N280" s="994">
        <f t="shared" si="22"/>
        <v>0</v>
      </c>
      <c r="O280" s="995">
        <f t="shared" si="23"/>
        <v>0</v>
      </c>
      <c r="P280" s="810">
        <f t="shared" si="24"/>
        <v>0</v>
      </c>
    </row>
    <row r="281" spans="3:16" ht="15.75" x14ac:dyDescent="0.25">
      <c r="C281" s="753"/>
      <c r="D281" s="565" t="str">
        <f>IFERROR(VLOOKUP(C281,'גנים - מצבת והרשמה  (4)'!C:E,3,0),"")</f>
        <v/>
      </c>
      <c r="E281" s="754"/>
      <c r="F281" s="754"/>
      <c r="G281" s="811"/>
      <c r="H281" s="811"/>
      <c r="I281" s="811"/>
      <c r="J281" s="811"/>
      <c r="K281" s="811"/>
      <c r="L281" s="566">
        <f t="shared" si="20"/>
        <v>0</v>
      </c>
      <c r="M281" s="993">
        <f t="shared" si="21"/>
        <v>0</v>
      </c>
      <c r="N281" s="994">
        <f t="shared" si="22"/>
        <v>0</v>
      </c>
      <c r="O281" s="995">
        <f t="shared" si="23"/>
        <v>0</v>
      </c>
      <c r="P281" s="810">
        <f t="shared" si="24"/>
        <v>0</v>
      </c>
    </row>
    <row r="282" spans="3:16" ht="15.75" x14ac:dyDescent="0.25">
      <c r="C282" s="753"/>
      <c r="D282" s="565" t="str">
        <f>IFERROR(VLOOKUP(C282,'גנים - מצבת והרשמה  (4)'!C:E,3,0),"")</f>
        <v/>
      </c>
      <c r="E282" s="754"/>
      <c r="F282" s="754"/>
      <c r="G282" s="811"/>
      <c r="H282" s="811"/>
      <c r="I282" s="811"/>
      <c r="J282" s="811"/>
      <c r="K282" s="811"/>
      <c r="L282" s="566">
        <f t="shared" si="20"/>
        <v>0</v>
      </c>
      <c r="M282" s="993">
        <f t="shared" si="21"/>
        <v>0</v>
      </c>
      <c r="N282" s="994">
        <f t="shared" si="22"/>
        <v>0</v>
      </c>
      <c r="O282" s="995">
        <f t="shared" si="23"/>
        <v>0</v>
      </c>
      <c r="P282" s="810">
        <f t="shared" si="24"/>
        <v>0</v>
      </c>
    </row>
    <row r="283" spans="3:16" ht="15.75" x14ac:dyDescent="0.25">
      <c r="C283" s="753"/>
      <c r="D283" s="565" t="str">
        <f>IFERROR(VLOOKUP(C283,'גנים - מצבת והרשמה  (4)'!C:E,3,0),"")</f>
        <v/>
      </c>
      <c r="E283" s="754"/>
      <c r="F283" s="754"/>
      <c r="G283" s="811"/>
      <c r="H283" s="811"/>
      <c r="I283" s="811"/>
      <c r="J283" s="811"/>
      <c r="K283" s="811"/>
      <c r="L283" s="566">
        <f t="shared" si="20"/>
        <v>0</v>
      </c>
      <c r="M283" s="993">
        <f t="shared" si="21"/>
        <v>0</v>
      </c>
      <c r="N283" s="994">
        <f t="shared" si="22"/>
        <v>0</v>
      </c>
      <c r="O283" s="995">
        <f t="shared" si="23"/>
        <v>0</v>
      </c>
      <c r="P283" s="810">
        <f t="shared" si="24"/>
        <v>0</v>
      </c>
    </row>
    <row r="284" spans="3:16" ht="15.75" x14ac:dyDescent="0.25">
      <c r="C284" s="753"/>
      <c r="D284" s="565" t="str">
        <f>IFERROR(VLOOKUP(C284,'גנים - מצבת והרשמה  (4)'!C:E,3,0),"")</f>
        <v/>
      </c>
      <c r="E284" s="754"/>
      <c r="F284" s="754"/>
      <c r="G284" s="809"/>
      <c r="H284" s="809"/>
      <c r="I284" s="809"/>
      <c r="J284" s="809"/>
      <c r="K284" s="809"/>
      <c r="L284" s="566">
        <f t="shared" si="20"/>
        <v>0</v>
      </c>
      <c r="M284" s="993">
        <f t="shared" si="21"/>
        <v>0</v>
      </c>
      <c r="N284" s="994">
        <f t="shared" si="22"/>
        <v>0</v>
      </c>
      <c r="O284" s="995">
        <f t="shared" si="23"/>
        <v>0</v>
      </c>
      <c r="P284" s="810">
        <f t="shared" si="24"/>
        <v>0</v>
      </c>
    </row>
    <row r="285" spans="3:16" ht="15.75" x14ac:dyDescent="0.25">
      <c r="C285" s="753"/>
      <c r="D285" s="565" t="str">
        <f>IFERROR(VLOOKUP(C285,'גנים - מצבת והרשמה  (4)'!C:E,3,0),"")</f>
        <v/>
      </c>
      <c r="E285" s="754"/>
      <c r="F285" s="754"/>
      <c r="G285" s="811"/>
      <c r="H285" s="811"/>
      <c r="I285" s="811"/>
      <c r="J285" s="811"/>
      <c r="K285" s="811"/>
      <c r="L285" s="566">
        <f t="shared" si="20"/>
        <v>0</v>
      </c>
      <c r="M285" s="993">
        <f t="shared" si="21"/>
        <v>0</v>
      </c>
      <c r="N285" s="994">
        <f t="shared" si="22"/>
        <v>0</v>
      </c>
      <c r="O285" s="995">
        <f t="shared" si="23"/>
        <v>0</v>
      </c>
      <c r="P285" s="810">
        <f t="shared" si="24"/>
        <v>0</v>
      </c>
    </row>
    <row r="286" spans="3:16" ht="15.75" x14ac:dyDescent="0.25">
      <c r="C286" s="753"/>
      <c r="D286" s="565" t="str">
        <f>IFERROR(VLOOKUP(C286,'גנים - מצבת והרשמה  (4)'!C:E,3,0),"")</f>
        <v/>
      </c>
      <c r="E286" s="754"/>
      <c r="F286" s="754"/>
      <c r="G286" s="809"/>
      <c r="H286" s="809"/>
      <c r="I286" s="809"/>
      <c r="J286" s="809"/>
      <c r="K286" s="809"/>
      <c r="L286" s="566">
        <f t="shared" si="20"/>
        <v>0</v>
      </c>
      <c r="M286" s="993">
        <f t="shared" si="21"/>
        <v>0</v>
      </c>
      <c r="N286" s="994">
        <f t="shared" si="22"/>
        <v>0</v>
      </c>
      <c r="O286" s="995">
        <f t="shared" si="23"/>
        <v>0</v>
      </c>
      <c r="P286" s="810">
        <f t="shared" si="24"/>
        <v>0</v>
      </c>
    </row>
    <row r="287" spans="3:16" ht="15.75" x14ac:dyDescent="0.25">
      <c r="C287" s="753"/>
      <c r="D287" s="565" t="str">
        <f>IFERROR(VLOOKUP(C287,'גנים - מצבת והרשמה  (4)'!C:E,3,0),"")</f>
        <v/>
      </c>
      <c r="E287" s="754"/>
      <c r="F287" s="754"/>
      <c r="G287" s="811"/>
      <c r="H287" s="811"/>
      <c r="I287" s="811"/>
      <c r="J287" s="811"/>
      <c r="K287" s="811"/>
      <c r="L287" s="566">
        <f t="shared" si="20"/>
        <v>0</v>
      </c>
      <c r="M287" s="993">
        <f t="shared" si="21"/>
        <v>0</v>
      </c>
      <c r="N287" s="994">
        <f t="shared" si="22"/>
        <v>0</v>
      </c>
      <c r="O287" s="995">
        <f t="shared" si="23"/>
        <v>0</v>
      </c>
      <c r="P287" s="810">
        <f t="shared" si="24"/>
        <v>0</v>
      </c>
    </row>
    <row r="288" spans="3:16" ht="15.75" x14ac:dyDescent="0.25">
      <c r="C288" s="753"/>
      <c r="D288" s="565" t="str">
        <f>IFERROR(VLOOKUP(C288,'גנים - מצבת והרשמה  (4)'!C:E,3,0),"")</f>
        <v/>
      </c>
      <c r="E288" s="754"/>
      <c r="F288" s="754"/>
      <c r="G288" s="811"/>
      <c r="H288" s="811"/>
      <c r="I288" s="811"/>
      <c r="J288" s="811"/>
      <c r="K288" s="811"/>
      <c r="L288" s="566">
        <f t="shared" si="20"/>
        <v>0</v>
      </c>
      <c r="M288" s="993">
        <f t="shared" si="21"/>
        <v>0</v>
      </c>
      <c r="N288" s="994">
        <f t="shared" si="22"/>
        <v>0</v>
      </c>
      <c r="O288" s="995">
        <f t="shared" si="23"/>
        <v>0</v>
      </c>
      <c r="P288" s="810">
        <f t="shared" si="24"/>
        <v>0</v>
      </c>
    </row>
    <row r="289" spans="3:16" ht="15.75" x14ac:dyDescent="0.25">
      <c r="C289" s="753"/>
      <c r="D289" s="565" t="str">
        <f>IFERROR(VLOOKUP(C289,'גנים - מצבת והרשמה  (4)'!C:E,3,0),"")</f>
        <v/>
      </c>
      <c r="E289" s="754"/>
      <c r="F289" s="754"/>
      <c r="G289" s="811"/>
      <c r="H289" s="811"/>
      <c r="I289" s="811"/>
      <c r="J289" s="811"/>
      <c r="K289" s="811"/>
      <c r="L289" s="566">
        <f t="shared" si="20"/>
        <v>0</v>
      </c>
      <c r="M289" s="993">
        <f t="shared" si="21"/>
        <v>0</v>
      </c>
      <c r="N289" s="994">
        <f t="shared" si="22"/>
        <v>0</v>
      </c>
      <c r="O289" s="995">
        <f t="shared" si="23"/>
        <v>0</v>
      </c>
      <c r="P289" s="810">
        <f t="shared" si="24"/>
        <v>0</v>
      </c>
    </row>
    <row r="290" spans="3:16" ht="15.75" x14ac:dyDescent="0.25">
      <c r="C290" s="753"/>
      <c r="D290" s="565" t="str">
        <f>IFERROR(VLOOKUP(C290,'גנים - מצבת והרשמה  (4)'!C:E,3,0),"")</f>
        <v/>
      </c>
      <c r="E290" s="754"/>
      <c r="F290" s="754"/>
      <c r="G290" s="809"/>
      <c r="H290" s="809"/>
      <c r="I290" s="809"/>
      <c r="J290" s="809"/>
      <c r="K290" s="809"/>
      <c r="L290" s="566">
        <f t="shared" si="20"/>
        <v>0</v>
      </c>
      <c r="M290" s="993">
        <f t="shared" si="21"/>
        <v>0</v>
      </c>
      <c r="N290" s="994">
        <f t="shared" si="22"/>
        <v>0</v>
      </c>
      <c r="O290" s="995">
        <f t="shared" si="23"/>
        <v>0</v>
      </c>
      <c r="P290" s="810">
        <f t="shared" si="24"/>
        <v>0</v>
      </c>
    </row>
    <row r="291" spans="3:16" ht="15.75" x14ac:dyDescent="0.25">
      <c r="C291" s="753"/>
      <c r="D291" s="565" t="str">
        <f>IFERROR(VLOOKUP(C291,'גנים - מצבת והרשמה  (4)'!C:E,3,0),"")</f>
        <v/>
      </c>
      <c r="E291" s="754"/>
      <c r="F291" s="754"/>
      <c r="G291" s="809"/>
      <c r="H291" s="809"/>
      <c r="I291" s="809"/>
      <c r="J291" s="809"/>
      <c r="K291" s="809"/>
      <c r="L291" s="566">
        <f t="shared" si="20"/>
        <v>0</v>
      </c>
      <c r="M291" s="993">
        <f t="shared" si="21"/>
        <v>0</v>
      </c>
      <c r="N291" s="994">
        <f t="shared" si="22"/>
        <v>0</v>
      </c>
      <c r="O291" s="995">
        <f t="shared" si="23"/>
        <v>0</v>
      </c>
      <c r="P291" s="810">
        <f t="shared" si="24"/>
        <v>0</v>
      </c>
    </row>
    <row r="292" spans="3:16" ht="15.75" x14ac:dyDescent="0.25">
      <c r="C292" s="753"/>
      <c r="D292" s="565" t="str">
        <f>IFERROR(VLOOKUP(C292,'גנים - מצבת והרשמה  (4)'!C:E,3,0),"")</f>
        <v/>
      </c>
      <c r="E292" s="754"/>
      <c r="F292" s="754"/>
      <c r="G292" s="811"/>
      <c r="H292" s="811"/>
      <c r="I292" s="811"/>
      <c r="J292" s="811"/>
      <c r="K292" s="811"/>
      <c r="L292" s="566">
        <f t="shared" si="20"/>
        <v>0</v>
      </c>
      <c r="M292" s="993">
        <f t="shared" si="21"/>
        <v>0</v>
      </c>
      <c r="N292" s="994">
        <f t="shared" si="22"/>
        <v>0</v>
      </c>
      <c r="O292" s="995">
        <f t="shared" si="23"/>
        <v>0</v>
      </c>
      <c r="P292" s="810">
        <f t="shared" si="24"/>
        <v>0</v>
      </c>
    </row>
    <row r="293" spans="3:16" ht="15.75" x14ac:dyDescent="0.25">
      <c r="C293" s="753"/>
      <c r="D293" s="565" t="str">
        <f>IFERROR(VLOOKUP(C293,'גנים - מצבת והרשמה  (4)'!C:E,3,0),"")</f>
        <v/>
      </c>
      <c r="E293" s="754"/>
      <c r="F293" s="754"/>
      <c r="G293" s="811"/>
      <c r="H293" s="811"/>
      <c r="I293" s="811"/>
      <c r="J293" s="811"/>
      <c r="K293" s="811"/>
      <c r="L293" s="566">
        <f t="shared" si="20"/>
        <v>0</v>
      </c>
      <c r="M293" s="993">
        <f t="shared" si="21"/>
        <v>0</v>
      </c>
      <c r="N293" s="994">
        <f t="shared" si="22"/>
        <v>0</v>
      </c>
      <c r="O293" s="995">
        <f t="shared" si="23"/>
        <v>0</v>
      </c>
      <c r="P293" s="810">
        <f t="shared" si="24"/>
        <v>0</v>
      </c>
    </row>
    <row r="294" spans="3:16" ht="15.75" x14ac:dyDescent="0.25">
      <c r="C294" s="753"/>
      <c r="D294" s="565" t="str">
        <f>IFERROR(VLOOKUP(C294,'גנים - מצבת והרשמה  (4)'!C:E,3,0),"")</f>
        <v/>
      </c>
      <c r="E294" s="754"/>
      <c r="F294" s="754"/>
      <c r="G294" s="811"/>
      <c r="H294" s="811"/>
      <c r="I294" s="811"/>
      <c r="J294" s="811"/>
      <c r="K294" s="811"/>
      <c r="L294" s="566">
        <f t="shared" si="20"/>
        <v>0</v>
      </c>
      <c r="M294" s="993">
        <f t="shared" si="21"/>
        <v>0</v>
      </c>
      <c r="N294" s="994">
        <f t="shared" si="22"/>
        <v>0</v>
      </c>
      <c r="O294" s="995">
        <f t="shared" si="23"/>
        <v>0</v>
      </c>
      <c r="P294" s="810">
        <f t="shared" si="24"/>
        <v>0</v>
      </c>
    </row>
    <row r="295" spans="3:16" ht="15.75" x14ac:dyDescent="0.25">
      <c r="C295" s="753"/>
      <c r="D295" s="565" t="str">
        <f>IFERROR(VLOOKUP(C295,'גנים - מצבת והרשמה  (4)'!C:E,3,0),"")</f>
        <v/>
      </c>
      <c r="E295" s="754"/>
      <c r="F295" s="754"/>
      <c r="G295" s="809"/>
      <c r="H295" s="809"/>
      <c r="I295" s="809"/>
      <c r="J295" s="809"/>
      <c r="K295" s="809"/>
      <c r="L295" s="566">
        <f t="shared" si="20"/>
        <v>0</v>
      </c>
      <c r="M295" s="993">
        <f t="shared" si="21"/>
        <v>0</v>
      </c>
      <c r="N295" s="994">
        <f t="shared" si="22"/>
        <v>0</v>
      </c>
      <c r="O295" s="995">
        <f t="shared" si="23"/>
        <v>0</v>
      </c>
      <c r="P295" s="810">
        <f t="shared" si="24"/>
        <v>0</v>
      </c>
    </row>
    <row r="296" spans="3:16" ht="15.75" x14ac:dyDescent="0.25">
      <c r="C296" s="753"/>
      <c r="D296" s="565" t="str">
        <f>IFERROR(VLOOKUP(C296,'גנים - מצבת והרשמה  (4)'!C:E,3,0),"")</f>
        <v/>
      </c>
      <c r="E296" s="754"/>
      <c r="F296" s="754"/>
      <c r="G296" s="811"/>
      <c r="H296" s="811"/>
      <c r="I296" s="811"/>
      <c r="J296" s="811"/>
      <c r="K296" s="811"/>
      <c r="L296" s="566">
        <f t="shared" si="20"/>
        <v>0</v>
      </c>
      <c r="M296" s="993">
        <f t="shared" si="21"/>
        <v>0</v>
      </c>
      <c r="N296" s="994">
        <f t="shared" si="22"/>
        <v>0</v>
      </c>
      <c r="O296" s="995">
        <f t="shared" si="23"/>
        <v>0</v>
      </c>
      <c r="P296" s="810">
        <f t="shared" si="24"/>
        <v>0</v>
      </c>
    </row>
    <row r="297" spans="3:16" ht="15.75" x14ac:dyDescent="0.25">
      <c r="C297" s="753"/>
      <c r="D297" s="565" t="str">
        <f>IFERROR(VLOOKUP(C297,'גנים - מצבת והרשמה  (4)'!C:E,3,0),"")</f>
        <v/>
      </c>
      <c r="E297" s="754"/>
      <c r="F297" s="754"/>
      <c r="G297" s="811"/>
      <c r="H297" s="811"/>
      <c r="I297" s="811"/>
      <c r="J297" s="811"/>
      <c r="K297" s="811"/>
      <c r="L297" s="566">
        <f t="shared" si="20"/>
        <v>0</v>
      </c>
      <c r="M297" s="993">
        <f t="shared" si="21"/>
        <v>0</v>
      </c>
      <c r="N297" s="994">
        <f t="shared" si="22"/>
        <v>0</v>
      </c>
      <c r="O297" s="995">
        <f t="shared" si="23"/>
        <v>0</v>
      </c>
      <c r="P297" s="810">
        <f t="shared" si="24"/>
        <v>0</v>
      </c>
    </row>
    <row r="298" spans="3:16" ht="15.75" x14ac:dyDescent="0.25">
      <c r="C298" s="753"/>
      <c r="D298" s="565" t="str">
        <f>IFERROR(VLOOKUP(C298,'גנים - מצבת והרשמה  (4)'!C:E,3,0),"")</f>
        <v/>
      </c>
      <c r="E298" s="754"/>
      <c r="F298" s="754"/>
      <c r="G298" s="811"/>
      <c r="H298" s="811"/>
      <c r="I298" s="811"/>
      <c r="J298" s="811"/>
      <c r="K298" s="811"/>
      <c r="L298" s="566">
        <f t="shared" si="20"/>
        <v>0</v>
      </c>
      <c r="M298" s="993">
        <f t="shared" si="21"/>
        <v>0</v>
      </c>
      <c r="N298" s="994">
        <f t="shared" si="22"/>
        <v>0</v>
      </c>
      <c r="O298" s="995">
        <f t="shared" si="23"/>
        <v>0</v>
      </c>
      <c r="P298" s="810">
        <f t="shared" si="24"/>
        <v>0</v>
      </c>
    </row>
    <row r="299" spans="3:16" ht="15.75" x14ac:dyDescent="0.25">
      <c r="C299" s="753"/>
      <c r="D299" s="565" t="str">
        <f>IFERROR(VLOOKUP(C299,'גנים - מצבת והרשמה  (4)'!C:E,3,0),"")</f>
        <v/>
      </c>
      <c r="E299" s="754"/>
      <c r="F299" s="754"/>
      <c r="G299" s="809"/>
      <c r="H299" s="809"/>
      <c r="I299" s="809"/>
      <c r="J299" s="809"/>
      <c r="K299" s="809"/>
      <c r="L299" s="566">
        <f t="shared" si="20"/>
        <v>0</v>
      </c>
      <c r="M299" s="993">
        <f t="shared" si="21"/>
        <v>0</v>
      </c>
      <c r="N299" s="994">
        <f t="shared" si="22"/>
        <v>0</v>
      </c>
      <c r="O299" s="995">
        <f t="shared" si="23"/>
        <v>0</v>
      </c>
      <c r="P299" s="810">
        <f t="shared" si="24"/>
        <v>0</v>
      </c>
    </row>
    <row r="300" spans="3:16" ht="15.75" x14ac:dyDescent="0.25">
      <c r="C300" s="753"/>
      <c r="D300" s="565" t="str">
        <f>IFERROR(VLOOKUP(C300,'גנים - מצבת והרשמה  (4)'!C:E,3,0),"")</f>
        <v/>
      </c>
      <c r="E300" s="754"/>
      <c r="F300" s="754"/>
      <c r="G300" s="811"/>
      <c r="H300" s="811"/>
      <c r="I300" s="811"/>
      <c r="J300" s="811"/>
      <c r="K300" s="811"/>
      <c r="L300" s="566">
        <f t="shared" si="20"/>
        <v>0</v>
      </c>
      <c r="M300" s="993">
        <f t="shared" si="21"/>
        <v>0</v>
      </c>
      <c r="N300" s="994">
        <f t="shared" si="22"/>
        <v>0</v>
      </c>
      <c r="O300" s="995">
        <f t="shared" si="23"/>
        <v>0</v>
      </c>
      <c r="P300" s="810">
        <f t="shared" si="24"/>
        <v>0</v>
      </c>
    </row>
    <row r="301" spans="3:16" ht="15.75" x14ac:dyDescent="0.25">
      <c r="C301" s="753"/>
      <c r="D301" s="565" t="str">
        <f>IFERROR(VLOOKUP(C301,'גנים - מצבת והרשמה  (4)'!C:E,3,0),"")</f>
        <v/>
      </c>
      <c r="E301" s="754"/>
      <c r="F301" s="754"/>
      <c r="G301" s="811"/>
      <c r="H301" s="811"/>
      <c r="I301" s="811"/>
      <c r="J301" s="811"/>
      <c r="K301" s="811"/>
      <c r="L301" s="566">
        <f t="shared" si="20"/>
        <v>0</v>
      </c>
      <c r="M301" s="993">
        <f t="shared" si="21"/>
        <v>0</v>
      </c>
      <c r="N301" s="994">
        <f t="shared" si="22"/>
        <v>0</v>
      </c>
      <c r="O301" s="995">
        <f t="shared" si="23"/>
        <v>0</v>
      </c>
      <c r="P301" s="810">
        <f t="shared" si="24"/>
        <v>0</v>
      </c>
    </row>
    <row r="302" spans="3:16" ht="15.75" x14ac:dyDescent="0.25">
      <c r="C302" s="753"/>
      <c r="D302" s="565" t="str">
        <f>IFERROR(VLOOKUP(C302,'גנים - מצבת והרשמה  (4)'!C:E,3,0),"")</f>
        <v/>
      </c>
      <c r="E302" s="754"/>
      <c r="F302" s="754"/>
      <c r="G302" s="811"/>
      <c r="H302" s="811"/>
      <c r="I302" s="811"/>
      <c r="J302" s="811"/>
      <c r="K302" s="811"/>
      <c r="L302" s="566">
        <f t="shared" si="20"/>
        <v>0</v>
      </c>
      <c r="M302" s="993">
        <f t="shared" si="21"/>
        <v>0</v>
      </c>
      <c r="N302" s="994">
        <f t="shared" si="22"/>
        <v>0</v>
      </c>
      <c r="O302" s="995">
        <f t="shared" si="23"/>
        <v>0</v>
      </c>
      <c r="P302" s="810">
        <f t="shared" si="24"/>
        <v>0</v>
      </c>
    </row>
    <row r="303" spans="3:16" ht="15.75" x14ac:dyDescent="0.25">
      <c r="C303" s="753"/>
      <c r="D303" s="565" t="str">
        <f>IFERROR(VLOOKUP(C303,'גנים - מצבת והרשמה  (4)'!C:E,3,0),"")</f>
        <v/>
      </c>
      <c r="E303" s="754"/>
      <c r="F303" s="754"/>
      <c r="G303" s="809"/>
      <c r="H303" s="809"/>
      <c r="I303" s="809"/>
      <c r="J303" s="809"/>
      <c r="K303" s="809"/>
      <c r="L303" s="566">
        <f t="shared" si="20"/>
        <v>0</v>
      </c>
      <c r="M303" s="993">
        <f t="shared" si="21"/>
        <v>0</v>
      </c>
      <c r="N303" s="994">
        <f t="shared" si="22"/>
        <v>0</v>
      </c>
      <c r="O303" s="995">
        <f t="shared" si="23"/>
        <v>0</v>
      </c>
      <c r="P303" s="810">
        <f t="shared" si="24"/>
        <v>0</v>
      </c>
    </row>
    <row r="304" spans="3:16" ht="15.75" x14ac:dyDescent="0.25">
      <c r="C304" s="753"/>
      <c r="D304" s="565" t="str">
        <f>IFERROR(VLOOKUP(C304,'גנים - מצבת והרשמה  (4)'!C:E,3,0),"")</f>
        <v/>
      </c>
      <c r="E304" s="754"/>
      <c r="F304" s="754"/>
      <c r="G304" s="811"/>
      <c r="H304" s="811"/>
      <c r="I304" s="811"/>
      <c r="J304" s="811"/>
      <c r="K304" s="811"/>
      <c r="L304" s="566">
        <f t="shared" si="20"/>
        <v>0</v>
      </c>
      <c r="M304" s="993">
        <f t="shared" si="21"/>
        <v>0</v>
      </c>
      <c r="N304" s="994">
        <f t="shared" si="22"/>
        <v>0</v>
      </c>
      <c r="O304" s="995">
        <f t="shared" si="23"/>
        <v>0</v>
      </c>
      <c r="P304" s="810">
        <f t="shared" si="24"/>
        <v>0</v>
      </c>
    </row>
    <row r="305" spans="3:16" ht="15.75" x14ac:dyDescent="0.25">
      <c r="C305" s="753"/>
      <c r="D305" s="565" t="str">
        <f>IFERROR(VLOOKUP(C305,'גנים - מצבת והרשמה  (4)'!C:E,3,0),"")</f>
        <v/>
      </c>
      <c r="E305" s="754"/>
      <c r="F305" s="754"/>
      <c r="G305" s="811"/>
      <c r="H305" s="811"/>
      <c r="I305" s="811"/>
      <c r="J305" s="811"/>
      <c r="K305" s="811"/>
      <c r="L305" s="566">
        <f t="shared" si="20"/>
        <v>0</v>
      </c>
      <c r="M305" s="993">
        <f t="shared" si="21"/>
        <v>0</v>
      </c>
      <c r="N305" s="994">
        <f t="shared" si="22"/>
        <v>0</v>
      </c>
      <c r="O305" s="995">
        <f t="shared" si="23"/>
        <v>0</v>
      </c>
      <c r="P305" s="810">
        <f t="shared" si="24"/>
        <v>0</v>
      </c>
    </row>
    <row r="306" spans="3:16" ht="15.75" x14ac:dyDescent="0.25">
      <c r="C306" s="753"/>
      <c r="D306" s="565" t="str">
        <f>IFERROR(VLOOKUP(C306,'גנים - מצבת והרשמה  (4)'!C:E,3,0),"")</f>
        <v/>
      </c>
      <c r="E306" s="754"/>
      <c r="F306" s="754"/>
      <c r="G306" s="811"/>
      <c r="H306" s="811"/>
      <c r="I306" s="811"/>
      <c r="J306" s="811"/>
      <c r="K306" s="811"/>
      <c r="L306" s="566">
        <f t="shared" si="20"/>
        <v>0</v>
      </c>
      <c r="M306" s="993">
        <f t="shared" si="21"/>
        <v>0</v>
      </c>
      <c r="N306" s="994">
        <f t="shared" si="22"/>
        <v>0</v>
      </c>
      <c r="O306" s="995">
        <f t="shared" si="23"/>
        <v>0</v>
      </c>
      <c r="P306" s="810">
        <f t="shared" si="24"/>
        <v>0</v>
      </c>
    </row>
    <row r="307" spans="3:16" ht="15.75" x14ac:dyDescent="0.25">
      <c r="C307" s="753"/>
      <c r="D307" s="565" t="str">
        <f>IFERROR(VLOOKUP(C307,'גנים - מצבת והרשמה  (4)'!C:E,3,0),"")</f>
        <v/>
      </c>
      <c r="E307" s="754"/>
      <c r="F307" s="754"/>
      <c r="G307" s="809"/>
      <c r="H307" s="809"/>
      <c r="I307" s="809"/>
      <c r="J307" s="809"/>
      <c r="K307" s="809"/>
      <c r="L307" s="566">
        <f t="shared" si="20"/>
        <v>0</v>
      </c>
      <c r="M307" s="993">
        <f t="shared" si="21"/>
        <v>0</v>
      </c>
      <c r="N307" s="994">
        <f t="shared" si="22"/>
        <v>0</v>
      </c>
      <c r="O307" s="995">
        <f t="shared" si="23"/>
        <v>0</v>
      </c>
      <c r="P307" s="810">
        <f t="shared" si="24"/>
        <v>0</v>
      </c>
    </row>
    <row r="308" spans="3:16" ht="15.75" x14ac:dyDescent="0.25">
      <c r="C308" s="753"/>
      <c r="D308" s="565" t="str">
        <f>IFERROR(VLOOKUP(C308,'גנים - מצבת והרשמה  (4)'!C:E,3,0),"")</f>
        <v/>
      </c>
      <c r="E308" s="754"/>
      <c r="F308" s="754"/>
      <c r="G308" s="811"/>
      <c r="H308" s="811"/>
      <c r="I308" s="811"/>
      <c r="J308" s="811"/>
      <c r="K308" s="811"/>
      <c r="L308" s="566">
        <f t="shared" si="20"/>
        <v>0</v>
      </c>
      <c r="M308" s="993">
        <f t="shared" si="21"/>
        <v>0</v>
      </c>
      <c r="N308" s="994">
        <f t="shared" si="22"/>
        <v>0</v>
      </c>
      <c r="O308" s="995">
        <f t="shared" si="23"/>
        <v>0</v>
      </c>
      <c r="P308" s="810">
        <f t="shared" si="24"/>
        <v>0</v>
      </c>
    </row>
    <row r="309" spans="3:16" ht="15.75" x14ac:dyDescent="0.25">
      <c r="C309" s="753"/>
      <c r="D309" s="565" t="str">
        <f>IFERROR(VLOOKUP(C309,'גנים - מצבת והרשמה  (4)'!C:E,3,0),"")</f>
        <v/>
      </c>
      <c r="E309" s="754"/>
      <c r="F309" s="754"/>
      <c r="G309" s="811"/>
      <c r="H309" s="811"/>
      <c r="I309" s="811"/>
      <c r="J309" s="811"/>
      <c r="K309" s="811"/>
      <c r="L309" s="566">
        <f t="shared" si="20"/>
        <v>0</v>
      </c>
      <c r="M309" s="993">
        <f t="shared" si="21"/>
        <v>0</v>
      </c>
      <c r="N309" s="994">
        <f t="shared" si="22"/>
        <v>0</v>
      </c>
      <c r="O309" s="995">
        <f t="shared" si="23"/>
        <v>0</v>
      </c>
      <c r="P309" s="810">
        <f t="shared" si="24"/>
        <v>0</v>
      </c>
    </row>
    <row r="310" spans="3:16" ht="15.75" x14ac:dyDescent="0.25">
      <c r="C310" s="753"/>
      <c r="D310" s="565" t="str">
        <f>IFERROR(VLOOKUP(C310,'גנים - מצבת והרשמה  (4)'!C:E,3,0),"")</f>
        <v/>
      </c>
      <c r="E310" s="754"/>
      <c r="F310" s="754"/>
      <c r="G310" s="811"/>
      <c r="H310" s="811"/>
      <c r="I310" s="811"/>
      <c r="J310" s="811"/>
      <c r="K310" s="811"/>
      <c r="L310" s="566">
        <f t="shared" si="20"/>
        <v>0</v>
      </c>
      <c r="M310" s="993">
        <f t="shared" si="21"/>
        <v>0</v>
      </c>
      <c r="N310" s="994">
        <f t="shared" si="22"/>
        <v>0</v>
      </c>
      <c r="O310" s="995">
        <f t="shared" si="23"/>
        <v>0</v>
      </c>
      <c r="P310" s="810">
        <f t="shared" si="24"/>
        <v>0</v>
      </c>
    </row>
    <row r="311" spans="3:16" ht="15.75" x14ac:dyDescent="0.25">
      <c r="C311" s="753"/>
      <c r="D311" s="565" t="str">
        <f>IFERROR(VLOOKUP(C311,'גנים - מצבת והרשמה  (4)'!C:E,3,0),"")</f>
        <v/>
      </c>
      <c r="E311" s="754"/>
      <c r="F311" s="754"/>
      <c r="G311" s="809"/>
      <c r="H311" s="809"/>
      <c r="I311" s="809"/>
      <c r="J311" s="809"/>
      <c r="K311" s="809"/>
      <c r="L311" s="566">
        <f t="shared" si="20"/>
        <v>0</v>
      </c>
      <c r="M311" s="993">
        <f t="shared" si="21"/>
        <v>0</v>
      </c>
      <c r="N311" s="994">
        <f t="shared" si="22"/>
        <v>0</v>
      </c>
      <c r="O311" s="995">
        <f t="shared" si="23"/>
        <v>0</v>
      </c>
      <c r="P311" s="810">
        <f t="shared" si="24"/>
        <v>0</v>
      </c>
    </row>
    <row r="312" spans="3:16" ht="15.75" x14ac:dyDescent="0.25">
      <c r="C312" s="753"/>
      <c r="D312" s="565" t="str">
        <f>IFERROR(VLOOKUP(C312,'גנים - מצבת והרשמה  (4)'!C:E,3,0),"")</f>
        <v/>
      </c>
      <c r="E312" s="754"/>
      <c r="F312" s="754"/>
      <c r="G312" s="811"/>
      <c r="H312" s="811"/>
      <c r="I312" s="811"/>
      <c r="J312" s="811"/>
      <c r="K312" s="811"/>
      <c r="L312" s="566">
        <f t="shared" si="20"/>
        <v>0</v>
      </c>
      <c r="M312" s="993">
        <f t="shared" si="21"/>
        <v>0</v>
      </c>
      <c r="N312" s="994">
        <f t="shared" si="22"/>
        <v>0</v>
      </c>
      <c r="O312" s="995">
        <f t="shared" si="23"/>
        <v>0</v>
      </c>
      <c r="P312" s="810">
        <f t="shared" si="24"/>
        <v>0</v>
      </c>
    </row>
    <row r="313" spans="3:16" ht="15.75" x14ac:dyDescent="0.25">
      <c r="C313" s="753"/>
      <c r="D313" s="565" t="str">
        <f>IFERROR(VLOOKUP(C313,'גנים - מצבת והרשמה  (4)'!C:E,3,0),"")</f>
        <v/>
      </c>
      <c r="E313" s="754"/>
      <c r="F313" s="754"/>
      <c r="G313" s="811"/>
      <c r="H313" s="811"/>
      <c r="I313" s="811"/>
      <c r="J313" s="811"/>
      <c r="K313" s="811"/>
      <c r="L313" s="566">
        <f t="shared" si="20"/>
        <v>0</v>
      </c>
      <c r="M313" s="993">
        <f t="shared" si="21"/>
        <v>0</v>
      </c>
      <c r="N313" s="994">
        <f t="shared" si="22"/>
        <v>0</v>
      </c>
      <c r="O313" s="995">
        <f t="shared" si="23"/>
        <v>0</v>
      </c>
      <c r="P313" s="810">
        <f t="shared" si="24"/>
        <v>0</v>
      </c>
    </row>
    <row r="314" spans="3:16" ht="15.75" x14ac:dyDescent="0.25">
      <c r="C314" s="753"/>
      <c r="D314" s="565" t="str">
        <f>IFERROR(VLOOKUP(C314,'גנים - מצבת והרשמה  (4)'!C:E,3,0),"")</f>
        <v/>
      </c>
      <c r="E314" s="754"/>
      <c r="F314" s="754"/>
      <c r="G314" s="811"/>
      <c r="H314" s="811"/>
      <c r="I314" s="811"/>
      <c r="J314" s="811"/>
      <c r="K314" s="811"/>
      <c r="L314" s="566">
        <f t="shared" si="20"/>
        <v>0</v>
      </c>
      <c r="M314" s="993">
        <f t="shared" si="21"/>
        <v>0</v>
      </c>
      <c r="N314" s="994">
        <f t="shared" si="22"/>
        <v>0</v>
      </c>
      <c r="O314" s="995">
        <f t="shared" si="23"/>
        <v>0</v>
      </c>
      <c r="P314" s="810">
        <f t="shared" si="24"/>
        <v>0</v>
      </c>
    </row>
    <row r="315" spans="3:16" ht="15.75" x14ac:dyDescent="0.25">
      <c r="C315" s="753"/>
      <c r="D315" s="565" t="str">
        <f>IFERROR(VLOOKUP(C315,'גנים - מצבת והרשמה  (4)'!C:E,3,0),"")</f>
        <v/>
      </c>
      <c r="E315" s="754"/>
      <c r="F315" s="754"/>
      <c r="G315" s="809"/>
      <c r="H315" s="809"/>
      <c r="I315" s="809"/>
      <c r="J315" s="809"/>
      <c r="K315" s="809"/>
      <c r="L315" s="566">
        <f t="shared" si="20"/>
        <v>0</v>
      </c>
      <c r="M315" s="993">
        <f t="shared" si="21"/>
        <v>0</v>
      </c>
      <c r="N315" s="994">
        <f t="shared" si="22"/>
        <v>0</v>
      </c>
      <c r="O315" s="995">
        <f t="shared" si="23"/>
        <v>0</v>
      </c>
      <c r="P315" s="810">
        <f t="shared" si="24"/>
        <v>0</v>
      </c>
    </row>
    <row r="316" spans="3:16" ht="15.75" x14ac:dyDescent="0.25">
      <c r="C316" s="753"/>
      <c r="D316" s="565" t="str">
        <f>IFERROR(VLOOKUP(C316,'גנים - מצבת והרשמה  (4)'!C:E,3,0),"")</f>
        <v/>
      </c>
      <c r="E316" s="754"/>
      <c r="F316" s="754"/>
      <c r="G316" s="811"/>
      <c r="H316" s="811"/>
      <c r="I316" s="811"/>
      <c r="J316" s="811"/>
      <c r="K316" s="811"/>
      <c r="L316" s="566">
        <f t="shared" si="20"/>
        <v>0</v>
      </c>
      <c r="M316" s="993">
        <f t="shared" si="21"/>
        <v>0</v>
      </c>
      <c r="N316" s="994">
        <f t="shared" si="22"/>
        <v>0</v>
      </c>
      <c r="O316" s="995">
        <f t="shared" si="23"/>
        <v>0</v>
      </c>
      <c r="P316" s="810">
        <f t="shared" si="24"/>
        <v>0</v>
      </c>
    </row>
    <row r="317" spans="3:16" ht="15.75" x14ac:dyDescent="0.25">
      <c r="C317" s="753"/>
      <c r="D317" s="565" t="str">
        <f>IFERROR(VLOOKUP(C317,'גנים - מצבת והרשמה  (4)'!C:E,3,0),"")</f>
        <v/>
      </c>
      <c r="E317" s="754"/>
      <c r="F317" s="754"/>
      <c r="G317" s="811"/>
      <c r="H317" s="811"/>
      <c r="I317" s="811"/>
      <c r="J317" s="811"/>
      <c r="K317" s="811"/>
      <c r="L317" s="566">
        <f t="shared" si="20"/>
        <v>0</v>
      </c>
      <c r="M317" s="993">
        <f t="shared" si="21"/>
        <v>0</v>
      </c>
      <c r="N317" s="994">
        <f t="shared" si="22"/>
        <v>0</v>
      </c>
      <c r="O317" s="995">
        <f t="shared" si="23"/>
        <v>0</v>
      </c>
      <c r="P317" s="810">
        <f t="shared" si="24"/>
        <v>0</v>
      </c>
    </row>
    <row r="318" spans="3:16" ht="15.75" x14ac:dyDescent="0.25">
      <c r="C318" s="753"/>
      <c r="D318" s="565" t="str">
        <f>IFERROR(VLOOKUP(C318,'גנים - מצבת והרשמה  (4)'!C:E,3,0),"")</f>
        <v/>
      </c>
      <c r="E318" s="754"/>
      <c r="F318" s="754"/>
      <c r="G318" s="811"/>
      <c r="H318" s="811"/>
      <c r="I318" s="811"/>
      <c r="J318" s="811"/>
      <c r="K318" s="811"/>
      <c r="L318" s="566">
        <f t="shared" si="20"/>
        <v>0</v>
      </c>
      <c r="M318" s="993">
        <f t="shared" si="21"/>
        <v>0</v>
      </c>
      <c r="N318" s="994">
        <f t="shared" si="22"/>
        <v>0</v>
      </c>
      <c r="O318" s="995">
        <f t="shared" si="23"/>
        <v>0</v>
      </c>
      <c r="P318" s="810">
        <f t="shared" si="24"/>
        <v>0</v>
      </c>
    </row>
    <row r="319" spans="3:16" ht="15.75" x14ac:dyDescent="0.25">
      <c r="C319" s="753"/>
      <c r="D319" s="565" t="str">
        <f>IFERROR(VLOOKUP(C319,'גנים - מצבת והרשמה  (4)'!C:E,3,0),"")</f>
        <v/>
      </c>
      <c r="E319" s="754"/>
      <c r="F319" s="754"/>
      <c r="G319" s="809"/>
      <c r="H319" s="809"/>
      <c r="I319" s="809"/>
      <c r="J319" s="809"/>
      <c r="K319" s="809"/>
      <c r="L319" s="566">
        <f t="shared" si="20"/>
        <v>0</v>
      </c>
      <c r="M319" s="993">
        <f t="shared" si="21"/>
        <v>0</v>
      </c>
      <c r="N319" s="994">
        <f t="shared" si="22"/>
        <v>0</v>
      </c>
      <c r="O319" s="995">
        <f t="shared" si="23"/>
        <v>0</v>
      </c>
      <c r="P319" s="810">
        <f t="shared" si="24"/>
        <v>0</v>
      </c>
    </row>
    <row r="320" spans="3:16" ht="15.75" x14ac:dyDescent="0.25">
      <c r="C320" s="753"/>
      <c r="D320" s="565" t="str">
        <f>IFERROR(VLOOKUP(C320,'גנים - מצבת והרשמה  (4)'!C:E,3,0),"")</f>
        <v/>
      </c>
      <c r="E320" s="754"/>
      <c r="F320" s="754"/>
      <c r="G320" s="811"/>
      <c r="H320" s="811"/>
      <c r="I320" s="811"/>
      <c r="J320" s="811"/>
      <c r="K320" s="811"/>
      <c r="L320" s="566">
        <f t="shared" si="20"/>
        <v>0</v>
      </c>
      <c r="M320" s="993">
        <f t="shared" si="21"/>
        <v>0</v>
      </c>
      <c r="N320" s="994">
        <f t="shared" si="22"/>
        <v>0</v>
      </c>
      <c r="O320" s="995">
        <f t="shared" si="23"/>
        <v>0</v>
      </c>
      <c r="P320" s="810">
        <f t="shared" si="24"/>
        <v>0</v>
      </c>
    </row>
    <row r="321" spans="3:16" ht="15.75" x14ac:dyDescent="0.25">
      <c r="C321" s="753"/>
      <c r="D321" s="565" t="str">
        <f>IFERROR(VLOOKUP(C321,'גנים - מצבת והרשמה  (4)'!C:E,3,0),"")</f>
        <v/>
      </c>
      <c r="E321" s="754"/>
      <c r="F321" s="754"/>
      <c r="G321" s="811"/>
      <c r="H321" s="811"/>
      <c r="I321" s="811"/>
      <c r="J321" s="811"/>
      <c r="K321" s="811"/>
      <c r="L321" s="566">
        <f t="shared" si="20"/>
        <v>0</v>
      </c>
      <c r="M321" s="993">
        <f t="shared" si="21"/>
        <v>0</v>
      </c>
      <c r="N321" s="994">
        <f t="shared" si="22"/>
        <v>0</v>
      </c>
      <c r="O321" s="995">
        <f t="shared" si="23"/>
        <v>0</v>
      </c>
      <c r="P321" s="810">
        <f t="shared" si="24"/>
        <v>0</v>
      </c>
    </row>
    <row r="322" spans="3:16" ht="15.75" x14ac:dyDescent="0.25">
      <c r="C322" s="753"/>
      <c r="D322" s="565" t="str">
        <f>IFERROR(VLOOKUP(C322,'גנים - מצבת והרשמה  (4)'!C:E,3,0),"")</f>
        <v/>
      </c>
      <c r="E322" s="754"/>
      <c r="F322" s="754"/>
      <c r="G322" s="811"/>
      <c r="H322" s="811"/>
      <c r="I322" s="811"/>
      <c r="J322" s="811"/>
      <c r="K322" s="811"/>
      <c r="L322" s="566">
        <f t="shared" si="20"/>
        <v>0</v>
      </c>
      <c r="M322" s="993">
        <f t="shared" si="21"/>
        <v>0</v>
      </c>
      <c r="N322" s="994">
        <f t="shared" si="22"/>
        <v>0</v>
      </c>
      <c r="O322" s="995">
        <f t="shared" si="23"/>
        <v>0</v>
      </c>
      <c r="P322" s="810">
        <f t="shared" si="24"/>
        <v>0</v>
      </c>
    </row>
    <row r="323" spans="3:16" ht="15.75" x14ac:dyDescent="0.25">
      <c r="C323" s="753"/>
      <c r="D323" s="565" t="str">
        <f>IFERROR(VLOOKUP(C323,'גנים - מצבת והרשמה  (4)'!C:E,3,0),"")</f>
        <v/>
      </c>
      <c r="E323" s="754"/>
      <c r="F323" s="754"/>
      <c r="G323" s="809"/>
      <c r="H323" s="809"/>
      <c r="I323" s="809"/>
      <c r="J323" s="809"/>
      <c r="K323" s="809"/>
      <c r="L323" s="566">
        <f t="shared" si="20"/>
        <v>0</v>
      </c>
      <c r="M323" s="993">
        <f t="shared" si="21"/>
        <v>0</v>
      </c>
      <c r="N323" s="994">
        <f t="shared" si="22"/>
        <v>0</v>
      </c>
      <c r="O323" s="995">
        <f t="shared" si="23"/>
        <v>0</v>
      </c>
      <c r="P323" s="810">
        <f t="shared" si="24"/>
        <v>0</v>
      </c>
    </row>
    <row r="324" spans="3:16" ht="15.75" x14ac:dyDescent="0.25">
      <c r="C324" s="753"/>
      <c r="D324" s="565" t="str">
        <f>IFERROR(VLOOKUP(C324,'גנים - מצבת והרשמה  (4)'!C:E,3,0),"")</f>
        <v/>
      </c>
      <c r="E324" s="754"/>
      <c r="F324" s="754"/>
      <c r="G324" s="811"/>
      <c r="H324" s="811"/>
      <c r="I324" s="811"/>
      <c r="J324" s="811"/>
      <c r="K324" s="811"/>
      <c r="L324" s="566">
        <f t="shared" si="20"/>
        <v>0</v>
      </c>
      <c r="M324" s="993">
        <f t="shared" si="21"/>
        <v>0</v>
      </c>
      <c r="N324" s="994">
        <f t="shared" si="22"/>
        <v>0</v>
      </c>
      <c r="O324" s="995">
        <f t="shared" si="23"/>
        <v>0</v>
      </c>
      <c r="P324" s="810">
        <f t="shared" si="24"/>
        <v>0</v>
      </c>
    </row>
    <row r="325" spans="3:16" ht="15.75" x14ac:dyDescent="0.25">
      <c r="C325" s="753"/>
      <c r="D325" s="565" t="str">
        <f>IFERROR(VLOOKUP(C325,'גנים - מצבת והרשמה  (4)'!C:E,3,0),"")</f>
        <v/>
      </c>
      <c r="E325" s="754"/>
      <c r="F325" s="754"/>
      <c r="G325" s="811"/>
      <c r="H325" s="811"/>
      <c r="I325" s="811"/>
      <c r="J325" s="811"/>
      <c r="K325" s="811"/>
      <c r="L325" s="566">
        <f t="shared" si="20"/>
        <v>0</v>
      </c>
      <c r="M325" s="993">
        <f t="shared" si="21"/>
        <v>0</v>
      </c>
      <c r="N325" s="994">
        <f t="shared" si="22"/>
        <v>0</v>
      </c>
      <c r="O325" s="995">
        <f t="shared" si="23"/>
        <v>0</v>
      </c>
      <c r="P325" s="810">
        <f t="shared" si="24"/>
        <v>0</v>
      </c>
    </row>
    <row r="326" spans="3:16" ht="15.75" x14ac:dyDescent="0.25">
      <c r="C326" s="753"/>
      <c r="D326" s="565" t="str">
        <f>IFERROR(VLOOKUP(C326,'גנים - מצבת והרשמה  (4)'!C:E,3,0),"")</f>
        <v/>
      </c>
      <c r="E326" s="754"/>
      <c r="F326" s="754"/>
      <c r="G326" s="811"/>
      <c r="H326" s="811"/>
      <c r="I326" s="811"/>
      <c r="J326" s="811"/>
      <c r="K326" s="811"/>
      <c r="L326" s="566">
        <f t="shared" si="20"/>
        <v>0</v>
      </c>
      <c r="M326" s="993">
        <f t="shared" si="21"/>
        <v>0</v>
      </c>
      <c r="N326" s="994">
        <f t="shared" si="22"/>
        <v>0</v>
      </c>
      <c r="O326" s="995">
        <f t="shared" si="23"/>
        <v>0</v>
      </c>
      <c r="P326" s="810">
        <f t="shared" si="24"/>
        <v>0</v>
      </c>
    </row>
    <row r="327" spans="3:16" ht="15.75" x14ac:dyDescent="0.25">
      <c r="C327" s="753"/>
      <c r="D327" s="565" t="str">
        <f>IFERROR(VLOOKUP(C327,'גנים - מצבת והרשמה  (4)'!C:E,3,0),"")</f>
        <v/>
      </c>
      <c r="E327" s="754"/>
      <c r="F327" s="754"/>
      <c r="G327" s="809"/>
      <c r="H327" s="809"/>
      <c r="I327" s="809"/>
      <c r="J327" s="809"/>
      <c r="K327" s="809"/>
      <c r="L327" s="566">
        <f t="shared" si="20"/>
        <v>0</v>
      </c>
      <c r="M327" s="993">
        <f t="shared" si="21"/>
        <v>0</v>
      </c>
      <c r="N327" s="994">
        <f t="shared" si="22"/>
        <v>0</v>
      </c>
      <c r="O327" s="995">
        <f t="shared" si="23"/>
        <v>0</v>
      </c>
      <c r="P327" s="810">
        <f t="shared" si="24"/>
        <v>0</v>
      </c>
    </row>
    <row r="328" spans="3:16" ht="15.75" x14ac:dyDescent="0.25">
      <c r="C328" s="753"/>
      <c r="D328" s="565" t="str">
        <f>IFERROR(VLOOKUP(C328,'גנים - מצבת והרשמה  (4)'!C:E,3,0),"")</f>
        <v/>
      </c>
      <c r="E328" s="754"/>
      <c r="F328" s="754"/>
      <c r="G328" s="811"/>
      <c r="H328" s="811"/>
      <c r="I328" s="811"/>
      <c r="J328" s="811"/>
      <c r="K328" s="811"/>
      <c r="L328" s="566">
        <f t="shared" si="20"/>
        <v>0</v>
      </c>
      <c r="M328" s="993">
        <f t="shared" si="21"/>
        <v>0</v>
      </c>
      <c r="N328" s="994">
        <f t="shared" si="22"/>
        <v>0</v>
      </c>
      <c r="O328" s="995">
        <f t="shared" si="23"/>
        <v>0</v>
      </c>
      <c r="P328" s="810">
        <f t="shared" si="24"/>
        <v>0</v>
      </c>
    </row>
    <row r="329" spans="3:16" ht="15.75" x14ac:dyDescent="0.25">
      <c r="C329" s="753"/>
      <c r="D329" s="565" t="str">
        <f>IFERROR(VLOOKUP(C329,'גנים - מצבת והרשמה  (4)'!C:E,3,0),"")</f>
        <v/>
      </c>
      <c r="E329" s="754"/>
      <c r="F329" s="754"/>
      <c r="G329" s="811"/>
      <c r="H329" s="811"/>
      <c r="I329" s="811"/>
      <c r="J329" s="811"/>
      <c r="K329" s="811"/>
      <c r="L329" s="566">
        <f t="shared" si="20"/>
        <v>0</v>
      </c>
      <c r="M329" s="993">
        <f t="shared" si="21"/>
        <v>0</v>
      </c>
      <c r="N329" s="994">
        <f t="shared" si="22"/>
        <v>0</v>
      </c>
      <c r="O329" s="995">
        <f t="shared" si="23"/>
        <v>0</v>
      </c>
      <c r="P329" s="810">
        <f t="shared" si="24"/>
        <v>0</v>
      </c>
    </row>
    <row r="330" spans="3:16" ht="15.75" x14ac:dyDescent="0.25">
      <c r="C330" s="753"/>
      <c r="D330" s="565" t="str">
        <f>IFERROR(VLOOKUP(C330,'גנים - מצבת והרשמה  (4)'!C:E,3,0),"")</f>
        <v/>
      </c>
      <c r="E330" s="754"/>
      <c r="F330" s="754"/>
      <c r="G330" s="811"/>
      <c r="H330" s="811"/>
      <c r="I330" s="811"/>
      <c r="J330" s="811"/>
      <c r="K330" s="811"/>
      <c r="L330" s="566">
        <f t="shared" si="20"/>
        <v>0</v>
      </c>
      <c r="M330" s="993">
        <f t="shared" si="21"/>
        <v>0</v>
      </c>
      <c r="N330" s="994">
        <f t="shared" si="22"/>
        <v>0</v>
      </c>
      <c r="O330" s="995">
        <f t="shared" si="23"/>
        <v>0</v>
      </c>
      <c r="P330" s="810">
        <f t="shared" si="24"/>
        <v>0</v>
      </c>
    </row>
    <row r="331" spans="3:16" ht="15.75" x14ac:dyDescent="0.25">
      <c r="C331" s="753"/>
      <c r="D331" s="565" t="str">
        <f>IFERROR(VLOOKUP(C331,'גנים - מצבת והרשמה  (4)'!C:E,3,0),"")</f>
        <v/>
      </c>
      <c r="E331" s="754"/>
      <c r="F331" s="754"/>
      <c r="G331" s="809"/>
      <c r="H331" s="809"/>
      <c r="I331" s="809"/>
      <c r="J331" s="809"/>
      <c r="K331" s="809"/>
      <c r="L331" s="566">
        <f t="shared" si="20"/>
        <v>0</v>
      </c>
      <c r="M331" s="993">
        <f t="shared" si="21"/>
        <v>0</v>
      </c>
      <c r="N331" s="994">
        <f t="shared" si="22"/>
        <v>0</v>
      </c>
      <c r="O331" s="995">
        <f t="shared" si="23"/>
        <v>0</v>
      </c>
      <c r="P331" s="810">
        <f t="shared" si="24"/>
        <v>0</v>
      </c>
    </row>
    <row r="332" spans="3:16" ht="15.75" x14ac:dyDescent="0.25">
      <c r="C332" s="753"/>
      <c r="D332" s="565" t="str">
        <f>IFERROR(VLOOKUP(C332,'גנים - מצבת והרשמה  (4)'!C:E,3,0),"")</f>
        <v/>
      </c>
      <c r="E332" s="754"/>
      <c r="F332" s="754"/>
      <c r="G332" s="811"/>
      <c r="H332" s="811"/>
      <c r="I332" s="811"/>
      <c r="J332" s="811"/>
      <c r="K332" s="811"/>
      <c r="L332" s="566">
        <f t="shared" si="20"/>
        <v>0</v>
      </c>
      <c r="M332" s="993">
        <f t="shared" si="21"/>
        <v>0</v>
      </c>
      <c r="N332" s="994">
        <f t="shared" si="22"/>
        <v>0</v>
      </c>
      <c r="O332" s="995">
        <f t="shared" si="23"/>
        <v>0</v>
      </c>
      <c r="P332" s="810">
        <f t="shared" si="24"/>
        <v>0</v>
      </c>
    </row>
    <row r="333" spans="3:16" ht="15.75" x14ac:dyDescent="0.25">
      <c r="C333" s="753"/>
      <c r="D333" s="565" t="str">
        <f>IFERROR(VLOOKUP(C333,'גנים - מצבת והרשמה  (4)'!C:E,3,0),"")</f>
        <v/>
      </c>
      <c r="E333" s="754"/>
      <c r="F333" s="754"/>
      <c r="G333" s="809"/>
      <c r="H333" s="809"/>
      <c r="I333" s="809"/>
      <c r="J333" s="809"/>
      <c r="K333" s="809"/>
      <c r="L333" s="566">
        <f t="shared" si="20"/>
        <v>0</v>
      </c>
      <c r="M333" s="993">
        <f t="shared" si="21"/>
        <v>0</v>
      </c>
      <c r="N333" s="994">
        <f t="shared" si="22"/>
        <v>0</v>
      </c>
      <c r="O333" s="995">
        <f t="shared" si="23"/>
        <v>0</v>
      </c>
      <c r="P333" s="810">
        <f t="shared" si="24"/>
        <v>0</v>
      </c>
    </row>
    <row r="334" spans="3:16" ht="15.75" x14ac:dyDescent="0.25">
      <c r="C334" s="753"/>
      <c r="D334" s="565" t="str">
        <f>IFERROR(VLOOKUP(C334,'גנים - מצבת והרשמה  (4)'!C:E,3,0),"")</f>
        <v/>
      </c>
      <c r="E334" s="754"/>
      <c r="F334" s="754"/>
      <c r="G334" s="811"/>
      <c r="H334" s="811"/>
      <c r="I334" s="811"/>
      <c r="J334" s="811"/>
      <c r="K334" s="811"/>
      <c r="L334" s="566">
        <f t="shared" si="20"/>
        <v>0</v>
      </c>
      <c r="M334" s="993">
        <f t="shared" si="21"/>
        <v>0</v>
      </c>
      <c r="N334" s="994">
        <f t="shared" si="22"/>
        <v>0</v>
      </c>
      <c r="O334" s="995">
        <f t="shared" si="23"/>
        <v>0</v>
      </c>
      <c r="P334" s="810">
        <f t="shared" si="24"/>
        <v>0</v>
      </c>
    </row>
    <row r="335" spans="3:16" ht="15.75" x14ac:dyDescent="0.25">
      <c r="C335" s="753"/>
      <c r="D335" s="565" t="str">
        <f>IFERROR(VLOOKUP(C335,'גנים - מצבת והרשמה  (4)'!C:E,3,0),"")</f>
        <v/>
      </c>
      <c r="E335" s="754"/>
      <c r="F335" s="754"/>
      <c r="G335" s="811"/>
      <c r="H335" s="811"/>
      <c r="I335" s="811"/>
      <c r="J335" s="811"/>
      <c r="K335" s="811"/>
      <c r="L335" s="566">
        <f t="shared" si="20"/>
        <v>0</v>
      </c>
      <c r="M335" s="993">
        <f t="shared" si="21"/>
        <v>0</v>
      </c>
      <c r="N335" s="994">
        <f t="shared" si="22"/>
        <v>0</v>
      </c>
      <c r="O335" s="995">
        <f t="shared" si="23"/>
        <v>0</v>
      </c>
      <c r="P335" s="810">
        <f t="shared" si="24"/>
        <v>0</v>
      </c>
    </row>
    <row r="336" spans="3:16" ht="15.75" x14ac:dyDescent="0.25">
      <c r="C336" s="753"/>
      <c r="D336" s="565" t="str">
        <f>IFERROR(VLOOKUP(C336,'גנים - מצבת והרשמה  (4)'!C:E,3,0),"")</f>
        <v/>
      </c>
      <c r="E336" s="754"/>
      <c r="F336" s="754"/>
      <c r="G336" s="811"/>
      <c r="H336" s="811"/>
      <c r="I336" s="811"/>
      <c r="J336" s="811"/>
      <c r="K336" s="811"/>
      <c r="L336" s="566">
        <f t="shared" si="20"/>
        <v>0</v>
      </c>
      <c r="M336" s="993">
        <f t="shared" si="21"/>
        <v>0</v>
      </c>
      <c r="N336" s="994">
        <f t="shared" si="22"/>
        <v>0</v>
      </c>
      <c r="O336" s="995">
        <f t="shared" si="23"/>
        <v>0</v>
      </c>
      <c r="P336" s="810">
        <f t="shared" si="24"/>
        <v>0</v>
      </c>
    </row>
    <row r="337" spans="3:16" ht="15.75" x14ac:dyDescent="0.25">
      <c r="C337" s="753"/>
      <c r="D337" s="565" t="str">
        <f>IFERROR(VLOOKUP(C337,'גנים - מצבת והרשמה  (4)'!C:E,3,0),"")</f>
        <v/>
      </c>
      <c r="E337" s="754"/>
      <c r="F337" s="754"/>
      <c r="G337" s="809"/>
      <c r="H337" s="809"/>
      <c r="I337" s="809"/>
      <c r="J337" s="809"/>
      <c r="K337" s="809"/>
      <c r="L337" s="566">
        <f t="shared" si="20"/>
        <v>0</v>
      </c>
      <c r="M337" s="993">
        <f t="shared" si="21"/>
        <v>0</v>
      </c>
      <c r="N337" s="994">
        <f t="shared" si="22"/>
        <v>0</v>
      </c>
      <c r="O337" s="995">
        <f t="shared" si="23"/>
        <v>0</v>
      </c>
      <c r="P337" s="810">
        <f t="shared" si="24"/>
        <v>0</v>
      </c>
    </row>
    <row r="338" spans="3:16" ht="15.75" x14ac:dyDescent="0.25">
      <c r="C338" s="753"/>
      <c r="D338" s="565" t="str">
        <f>IFERROR(VLOOKUP(C338,'גנים - מצבת והרשמה  (4)'!C:E,3,0),"")</f>
        <v/>
      </c>
      <c r="E338" s="754"/>
      <c r="F338" s="754"/>
      <c r="G338" s="809"/>
      <c r="H338" s="809"/>
      <c r="I338" s="809"/>
      <c r="J338" s="809"/>
      <c r="K338" s="809"/>
      <c r="L338" s="566">
        <f t="shared" ref="L338:L384" si="25">J338*K338</f>
        <v>0</v>
      </c>
      <c r="M338" s="993">
        <f t="shared" ref="M338:M384" si="26">COUNTIF($F$16:$F$4001,F338)</f>
        <v>0</v>
      </c>
      <c r="N338" s="994">
        <f t="shared" ref="N338:N384" si="27">IF(F338&gt;0,MIN(59.57,J338)*MIN(35,K338),0)</f>
        <v>0</v>
      </c>
      <c r="O338" s="995">
        <f t="shared" ref="O338:O384" si="28">MIN(L338,N338)</f>
        <v>0</v>
      </c>
      <c r="P338" s="810">
        <f t="shared" ref="P338:P384" si="29">IFERROR(O338/$P$13,"")</f>
        <v>0</v>
      </c>
    </row>
    <row r="339" spans="3:16" ht="15.75" x14ac:dyDescent="0.25">
      <c r="C339" s="753"/>
      <c r="D339" s="565" t="str">
        <f>IFERROR(VLOOKUP(C339,'גנים - מצבת והרשמה  (4)'!C:E,3,0),"")</f>
        <v/>
      </c>
      <c r="E339" s="754"/>
      <c r="F339" s="754"/>
      <c r="G339" s="811"/>
      <c r="H339" s="811"/>
      <c r="I339" s="811"/>
      <c r="J339" s="811"/>
      <c r="K339" s="811"/>
      <c r="L339" s="566">
        <f t="shared" si="25"/>
        <v>0</v>
      </c>
      <c r="M339" s="993">
        <f t="shared" si="26"/>
        <v>0</v>
      </c>
      <c r="N339" s="994">
        <f t="shared" si="27"/>
        <v>0</v>
      </c>
      <c r="O339" s="995">
        <f t="shared" si="28"/>
        <v>0</v>
      </c>
      <c r="P339" s="810">
        <f t="shared" si="29"/>
        <v>0</v>
      </c>
    </row>
    <row r="340" spans="3:16" ht="15.75" x14ac:dyDescent="0.25">
      <c r="C340" s="753"/>
      <c r="D340" s="565" t="str">
        <f>IFERROR(VLOOKUP(C340,'גנים - מצבת והרשמה  (4)'!C:E,3,0),"")</f>
        <v/>
      </c>
      <c r="E340" s="754"/>
      <c r="F340" s="754"/>
      <c r="G340" s="811"/>
      <c r="H340" s="811"/>
      <c r="I340" s="811"/>
      <c r="J340" s="811"/>
      <c r="K340" s="811"/>
      <c r="L340" s="566">
        <f t="shared" si="25"/>
        <v>0</v>
      </c>
      <c r="M340" s="993">
        <f t="shared" si="26"/>
        <v>0</v>
      </c>
      <c r="N340" s="994">
        <f t="shared" si="27"/>
        <v>0</v>
      </c>
      <c r="O340" s="995">
        <f t="shared" si="28"/>
        <v>0</v>
      </c>
      <c r="P340" s="810">
        <f t="shared" si="29"/>
        <v>0</v>
      </c>
    </row>
    <row r="341" spans="3:16" ht="15.75" x14ac:dyDescent="0.25">
      <c r="C341" s="753"/>
      <c r="D341" s="565" t="str">
        <f>IFERROR(VLOOKUP(C341,'גנים - מצבת והרשמה  (4)'!C:E,3,0),"")</f>
        <v/>
      </c>
      <c r="E341" s="754"/>
      <c r="F341" s="754"/>
      <c r="G341" s="811"/>
      <c r="H341" s="811"/>
      <c r="I341" s="811"/>
      <c r="J341" s="811"/>
      <c r="K341" s="811"/>
      <c r="L341" s="566">
        <f t="shared" si="25"/>
        <v>0</v>
      </c>
      <c r="M341" s="993">
        <f t="shared" si="26"/>
        <v>0</v>
      </c>
      <c r="N341" s="994">
        <f t="shared" si="27"/>
        <v>0</v>
      </c>
      <c r="O341" s="995">
        <f t="shared" si="28"/>
        <v>0</v>
      </c>
      <c r="P341" s="810">
        <f t="shared" si="29"/>
        <v>0</v>
      </c>
    </row>
    <row r="342" spans="3:16" ht="15.75" x14ac:dyDescent="0.25">
      <c r="C342" s="753"/>
      <c r="D342" s="565" t="str">
        <f>IFERROR(VLOOKUP(C342,'גנים - מצבת והרשמה  (4)'!C:E,3,0),"")</f>
        <v/>
      </c>
      <c r="E342" s="754"/>
      <c r="F342" s="754"/>
      <c r="G342" s="809"/>
      <c r="H342" s="809"/>
      <c r="I342" s="809"/>
      <c r="J342" s="809"/>
      <c r="K342" s="809"/>
      <c r="L342" s="566">
        <f t="shared" si="25"/>
        <v>0</v>
      </c>
      <c r="M342" s="993">
        <f t="shared" si="26"/>
        <v>0</v>
      </c>
      <c r="N342" s="994">
        <f t="shared" si="27"/>
        <v>0</v>
      </c>
      <c r="O342" s="995">
        <f t="shared" si="28"/>
        <v>0</v>
      </c>
      <c r="P342" s="810">
        <f t="shared" si="29"/>
        <v>0</v>
      </c>
    </row>
    <row r="343" spans="3:16" ht="15.75" x14ac:dyDescent="0.25">
      <c r="C343" s="753"/>
      <c r="D343" s="565" t="str">
        <f>IFERROR(VLOOKUP(C343,'גנים - מצבת והרשמה  (4)'!C:E,3,0),"")</f>
        <v/>
      </c>
      <c r="E343" s="754"/>
      <c r="F343" s="754"/>
      <c r="G343" s="811"/>
      <c r="H343" s="811"/>
      <c r="I343" s="811"/>
      <c r="J343" s="811"/>
      <c r="K343" s="811"/>
      <c r="L343" s="566">
        <f t="shared" si="25"/>
        <v>0</v>
      </c>
      <c r="M343" s="993">
        <f t="shared" si="26"/>
        <v>0</v>
      </c>
      <c r="N343" s="994">
        <f t="shared" si="27"/>
        <v>0</v>
      </c>
      <c r="O343" s="995">
        <f t="shared" si="28"/>
        <v>0</v>
      </c>
      <c r="P343" s="810">
        <f t="shared" si="29"/>
        <v>0</v>
      </c>
    </row>
    <row r="344" spans="3:16" ht="15.75" x14ac:dyDescent="0.25">
      <c r="C344" s="753"/>
      <c r="D344" s="565" t="str">
        <f>IFERROR(VLOOKUP(C344,'גנים - מצבת והרשמה  (4)'!C:E,3,0),"")</f>
        <v/>
      </c>
      <c r="E344" s="754"/>
      <c r="F344" s="754"/>
      <c r="G344" s="811"/>
      <c r="H344" s="811"/>
      <c r="I344" s="811"/>
      <c r="J344" s="811"/>
      <c r="K344" s="811"/>
      <c r="L344" s="566">
        <f t="shared" si="25"/>
        <v>0</v>
      </c>
      <c r="M344" s="993">
        <f t="shared" si="26"/>
        <v>0</v>
      </c>
      <c r="N344" s="994">
        <f t="shared" si="27"/>
        <v>0</v>
      </c>
      <c r="O344" s="995">
        <f t="shared" si="28"/>
        <v>0</v>
      </c>
      <c r="P344" s="810">
        <f t="shared" si="29"/>
        <v>0</v>
      </c>
    </row>
    <row r="345" spans="3:16" ht="15.75" x14ac:dyDescent="0.25">
      <c r="C345" s="753"/>
      <c r="D345" s="565" t="str">
        <f>IFERROR(VLOOKUP(C345,'גנים - מצבת והרשמה  (4)'!C:E,3,0),"")</f>
        <v/>
      </c>
      <c r="E345" s="754"/>
      <c r="F345" s="754"/>
      <c r="G345" s="811"/>
      <c r="H345" s="811"/>
      <c r="I345" s="811"/>
      <c r="J345" s="811"/>
      <c r="K345" s="811"/>
      <c r="L345" s="566">
        <f t="shared" si="25"/>
        <v>0</v>
      </c>
      <c r="M345" s="993">
        <f t="shared" si="26"/>
        <v>0</v>
      </c>
      <c r="N345" s="994">
        <f t="shared" si="27"/>
        <v>0</v>
      </c>
      <c r="O345" s="995">
        <f t="shared" si="28"/>
        <v>0</v>
      </c>
      <c r="P345" s="810">
        <f t="shared" si="29"/>
        <v>0</v>
      </c>
    </row>
    <row r="346" spans="3:16" ht="15.75" x14ac:dyDescent="0.25">
      <c r="C346" s="753"/>
      <c r="D346" s="565" t="str">
        <f>IFERROR(VLOOKUP(C346,'גנים - מצבת והרשמה  (4)'!C:E,3,0),"")</f>
        <v/>
      </c>
      <c r="E346" s="754"/>
      <c r="F346" s="754"/>
      <c r="G346" s="809"/>
      <c r="H346" s="809"/>
      <c r="I346" s="809"/>
      <c r="J346" s="809"/>
      <c r="K346" s="809"/>
      <c r="L346" s="566">
        <f t="shared" si="25"/>
        <v>0</v>
      </c>
      <c r="M346" s="993">
        <f t="shared" si="26"/>
        <v>0</v>
      </c>
      <c r="N346" s="994">
        <f t="shared" si="27"/>
        <v>0</v>
      </c>
      <c r="O346" s="995">
        <f t="shared" si="28"/>
        <v>0</v>
      </c>
      <c r="P346" s="810">
        <f t="shared" si="29"/>
        <v>0</v>
      </c>
    </row>
    <row r="347" spans="3:16" ht="15.75" x14ac:dyDescent="0.25">
      <c r="C347" s="753"/>
      <c r="D347" s="565" t="str">
        <f>IFERROR(VLOOKUP(C347,'גנים - מצבת והרשמה  (4)'!C:E,3,0),"")</f>
        <v/>
      </c>
      <c r="E347" s="754"/>
      <c r="F347" s="754"/>
      <c r="G347" s="811"/>
      <c r="H347" s="811"/>
      <c r="I347" s="811"/>
      <c r="J347" s="811"/>
      <c r="K347" s="811"/>
      <c r="L347" s="566">
        <f t="shared" si="25"/>
        <v>0</v>
      </c>
      <c r="M347" s="993">
        <f t="shared" si="26"/>
        <v>0</v>
      </c>
      <c r="N347" s="994">
        <f t="shared" si="27"/>
        <v>0</v>
      </c>
      <c r="O347" s="995">
        <f t="shared" si="28"/>
        <v>0</v>
      </c>
      <c r="P347" s="810">
        <f t="shared" si="29"/>
        <v>0</v>
      </c>
    </row>
    <row r="348" spans="3:16" ht="15.75" x14ac:dyDescent="0.25">
      <c r="C348" s="753"/>
      <c r="D348" s="565" t="str">
        <f>IFERROR(VLOOKUP(C348,'גנים - מצבת והרשמה  (4)'!C:E,3,0),"")</f>
        <v/>
      </c>
      <c r="E348" s="754"/>
      <c r="F348" s="754"/>
      <c r="G348" s="811"/>
      <c r="H348" s="811"/>
      <c r="I348" s="811"/>
      <c r="J348" s="811"/>
      <c r="K348" s="811"/>
      <c r="L348" s="566">
        <f t="shared" si="25"/>
        <v>0</v>
      </c>
      <c r="M348" s="993">
        <f t="shared" si="26"/>
        <v>0</v>
      </c>
      <c r="N348" s="994">
        <f t="shared" si="27"/>
        <v>0</v>
      </c>
      <c r="O348" s="995">
        <f t="shared" si="28"/>
        <v>0</v>
      </c>
      <c r="P348" s="810">
        <f t="shared" si="29"/>
        <v>0</v>
      </c>
    </row>
    <row r="349" spans="3:16" ht="15.75" x14ac:dyDescent="0.25">
      <c r="C349" s="753"/>
      <c r="D349" s="565" t="str">
        <f>IFERROR(VLOOKUP(C349,'גנים - מצבת והרשמה  (4)'!C:E,3,0),"")</f>
        <v/>
      </c>
      <c r="E349" s="754"/>
      <c r="F349" s="754"/>
      <c r="G349" s="811"/>
      <c r="H349" s="811"/>
      <c r="I349" s="811"/>
      <c r="J349" s="811"/>
      <c r="K349" s="811"/>
      <c r="L349" s="566">
        <f t="shared" si="25"/>
        <v>0</v>
      </c>
      <c r="M349" s="993">
        <f t="shared" si="26"/>
        <v>0</v>
      </c>
      <c r="N349" s="994">
        <f t="shared" si="27"/>
        <v>0</v>
      </c>
      <c r="O349" s="995">
        <f t="shared" si="28"/>
        <v>0</v>
      </c>
      <c r="P349" s="810">
        <f t="shared" si="29"/>
        <v>0</v>
      </c>
    </row>
    <row r="350" spans="3:16" ht="15.75" x14ac:dyDescent="0.25">
      <c r="C350" s="753"/>
      <c r="D350" s="565" t="str">
        <f>IFERROR(VLOOKUP(C350,'גנים - מצבת והרשמה  (4)'!C:E,3,0),"")</f>
        <v/>
      </c>
      <c r="E350" s="754"/>
      <c r="F350" s="754"/>
      <c r="G350" s="809"/>
      <c r="H350" s="809"/>
      <c r="I350" s="809"/>
      <c r="J350" s="809"/>
      <c r="K350" s="809"/>
      <c r="L350" s="566">
        <f t="shared" si="25"/>
        <v>0</v>
      </c>
      <c r="M350" s="993">
        <f t="shared" si="26"/>
        <v>0</v>
      </c>
      <c r="N350" s="994">
        <f t="shared" si="27"/>
        <v>0</v>
      </c>
      <c r="O350" s="995">
        <f t="shared" si="28"/>
        <v>0</v>
      </c>
      <c r="P350" s="810">
        <f t="shared" si="29"/>
        <v>0</v>
      </c>
    </row>
    <row r="351" spans="3:16" ht="15.75" x14ac:dyDescent="0.25">
      <c r="C351" s="753"/>
      <c r="D351" s="565" t="str">
        <f>IFERROR(VLOOKUP(C351,'גנים - מצבת והרשמה  (4)'!C:E,3,0),"")</f>
        <v/>
      </c>
      <c r="E351" s="754"/>
      <c r="F351" s="754"/>
      <c r="G351" s="811"/>
      <c r="H351" s="811"/>
      <c r="I351" s="811"/>
      <c r="J351" s="811"/>
      <c r="K351" s="811"/>
      <c r="L351" s="566">
        <f t="shared" si="25"/>
        <v>0</v>
      </c>
      <c r="M351" s="993">
        <f t="shared" si="26"/>
        <v>0</v>
      </c>
      <c r="N351" s="994">
        <f t="shared" si="27"/>
        <v>0</v>
      </c>
      <c r="O351" s="995">
        <f t="shared" si="28"/>
        <v>0</v>
      </c>
      <c r="P351" s="810">
        <f t="shared" si="29"/>
        <v>0</v>
      </c>
    </row>
    <row r="352" spans="3:16" ht="15.75" x14ac:dyDescent="0.25">
      <c r="C352" s="753"/>
      <c r="D352" s="565" t="str">
        <f>IFERROR(VLOOKUP(C352,'גנים - מצבת והרשמה  (4)'!C:E,3,0),"")</f>
        <v/>
      </c>
      <c r="E352" s="754"/>
      <c r="F352" s="754"/>
      <c r="G352" s="811"/>
      <c r="H352" s="811"/>
      <c r="I352" s="811"/>
      <c r="J352" s="811"/>
      <c r="K352" s="811"/>
      <c r="L352" s="566">
        <f t="shared" si="25"/>
        <v>0</v>
      </c>
      <c r="M352" s="993">
        <f t="shared" si="26"/>
        <v>0</v>
      </c>
      <c r="N352" s="994">
        <f t="shared" si="27"/>
        <v>0</v>
      </c>
      <c r="O352" s="995">
        <f t="shared" si="28"/>
        <v>0</v>
      </c>
      <c r="P352" s="810">
        <f t="shared" si="29"/>
        <v>0</v>
      </c>
    </row>
    <row r="353" spans="3:16" ht="15.75" x14ac:dyDescent="0.25">
      <c r="C353" s="753"/>
      <c r="D353" s="565" t="str">
        <f>IFERROR(VLOOKUP(C353,'גנים - מצבת והרשמה  (4)'!C:E,3,0),"")</f>
        <v/>
      </c>
      <c r="E353" s="754"/>
      <c r="F353" s="754"/>
      <c r="G353" s="811"/>
      <c r="H353" s="811"/>
      <c r="I353" s="811"/>
      <c r="J353" s="811"/>
      <c r="K353" s="811"/>
      <c r="L353" s="566">
        <f t="shared" si="25"/>
        <v>0</v>
      </c>
      <c r="M353" s="993">
        <f t="shared" si="26"/>
        <v>0</v>
      </c>
      <c r="N353" s="994">
        <f t="shared" si="27"/>
        <v>0</v>
      </c>
      <c r="O353" s="995">
        <f t="shared" si="28"/>
        <v>0</v>
      </c>
      <c r="P353" s="810">
        <f t="shared" si="29"/>
        <v>0</v>
      </c>
    </row>
    <row r="354" spans="3:16" ht="15.75" x14ac:dyDescent="0.25">
      <c r="C354" s="753"/>
      <c r="D354" s="565" t="str">
        <f>IFERROR(VLOOKUP(C354,'גנים - מצבת והרשמה  (4)'!C:E,3,0),"")</f>
        <v/>
      </c>
      <c r="E354" s="754"/>
      <c r="F354" s="754"/>
      <c r="G354" s="809"/>
      <c r="H354" s="809"/>
      <c r="I354" s="809"/>
      <c r="J354" s="809"/>
      <c r="K354" s="809"/>
      <c r="L354" s="566">
        <f t="shared" si="25"/>
        <v>0</v>
      </c>
      <c r="M354" s="993">
        <f t="shared" si="26"/>
        <v>0</v>
      </c>
      <c r="N354" s="994">
        <f t="shared" si="27"/>
        <v>0</v>
      </c>
      <c r="O354" s="995">
        <f t="shared" si="28"/>
        <v>0</v>
      </c>
      <c r="P354" s="810">
        <f t="shared" si="29"/>
        <v>0</v>
      </c>
    </row>
    <row r="355" spans="3:16" ht="15.75" x14ac:dyDescent="0.25">
      <c r="C355" s="753"/>
      <c r="D355" s="565" t="str">
        <f>IFERROR(VLOOKUP(C355,'גנים - מצבת והרשמה  (4)'!C:E,3,0),"")</f>
        <v/>
      </c>
      <c r="E355" s="754"/>
      <c r="F355" s="754"/>
      <c r="G355" s="811"/>
      <c r="H355" s="811"/>
      <c r="I355" s="811"/>
      <c r="J355" s="811"/>
      <c r="K355" s="811"/>
      <c r="L355" s="566">
        <f t="shared" si="25"/>
        <v>0</v>
      </c>
      <c r="M355" s="993">
        <f t="shared" si="26"/>
        <v>0</v>
      </c>
      <c r="N355" s="994">
        <f t="shared" si="27"/>
        <v>0</v>
      </c>
      <c r="O355" s="995">
        <f t="shared" si="28"/>
        <v>0</v>
      </c>
      <c r="P355" s="810">
        <f t="shared" si="29"/>
        <v>0</v>
      </c>
    </row>
    <row r="356" spans="3:16" ht="15.75" x14ac:dyDescent="0.25">
      <c r="C356" s="753"/>
      <c r="D356" s="565" t="str">
        <f>IFERROR(VLOOKUP(C356,'גנים - מצבת והרשמה  (4)'!C:E,3,0),"")</f>
        <v/>
      </c>
      <c r="E356" s="754"/>
      <c r="F356" s="754"/>
      <c r="G356" s="811"/>
      <c r="H356" s="811"/>
      <c r="I356" s="811"/>
      <c r="J356" s="811"/>
      <c r="K356" s="811"/>
      <c r="L356" s="566">
        <f t="shared" si="25"/>
        <v>0</v>
      </c>
      <c r="M356" s="993">
        <f t="shared" si="26"/>
        <v>0</v>
      </c>
      <c r="N356" s="994">
        <f t="shared" si="27"/>
        <v>0</v>
      </c>
      <c r="O356" s="995">
        <f t="shared" si="28"/>
        <v>0</v>
      </c>
      <c r="P356" s="810">
        <f t="shared" si="29"/>
        <v>0</v>
      </c>
    </row>
    <row r="357" spans="3:16" ht="15.75" x14ac:dyDescent="0.25">
      <c r="C357" s="753"/>
      <c r="D357" s="565" t="str">
        <f>IFERROR(VLOOKUP(C357,'גנים - מצבת והרשמה  (4)'!C:E,3,0),"")</f>
        <v/>
      </c>
      <c r="E357" s="754"/>
      <c r="F357" s="754"/>
      <c r="G357" s="811"/>
      <c r="H357" s="811"/>
      <c r="I357" s="811"/>
      <c r="J357" s="811"/>
      <c r="K357" s="811"/>
      <c r="L357" s="566">
        <f t="shared" si="25"/>
        <v>0</v>
      </c>
      <c r="M357" s="993">
        <f t="shared" si="26"/>
        <v>0</v>
      </c>
      <c r="N357" s="994">
        <f t="shared" si="27"/>
        <v>0</v>
      </c>
      <c r="O357" s="995">
        <f t="shared" si="28"/>
        <v>0</v>
      </c>
      <c r="P357" s="810">
        <f t="shared" si="29"/>
        <v>0</v>
      </c>
    </row>
    <row r="358" spans="3:16" ht="15.75" x14ac:dyDescent="0.25">
      <c r="C358" s="753"/>
      <c r="D358" s="565" t="str">
        <f>IFERROR(VLOOKUP(C358,'גנים - מצבת והרשמה  (4)'!C:E,3,0),"")</f>
        <v/>
      </c>
      <c r="E358" s="754"/>
      <c r="F358" s="754"/>
      <c r="G358" s="809"/>
      <c r="H358" s="809"/>
      <c r="I358" s="809"/>
      <c r="J358" s="809"/>
      <c r="K358" s="809"/>
      <c r="L358" s="566">
        <f t="shared" si="25"/>
        <v>0</v>
      </c>
      <c r="M358" s="993">
        <f t="shared" si="26"/>
        <v>0</v>
      </c>
      <c r="N358" s="994">
        <f t="shared" si="27"/>
        <v>0</v>
      </c>
      <c r="O358" s="995">
        <f t="shared" si="28"/>
        <v>0</v>
      </c>
      <c r="P358" s="810">
        <f t="shared" si="29"/>
        <v>0</v>
      </c>
    </row>
    <row r="359" spans="3:16" ht="15.75" x14ac:dyDescent="0.25">
      <c r="C359" s="753"/>
      <c r="D359" s="565" t="str">
        <f>IFERROR(VLOOKUP(C359,'גנים - מצבת והרשמה  (4)'!C:E,3,0),"")</f>
        <v/>
      </c>
      <c r="E359" s="754"/>
      <c r="F359" s="754"/>
      <c r="G359" s="811"/>
      <c r="H359" s="811"/>
      <c r="I359" s="811"/>
      <c r="J359" s="811"/>
      <c r="K359" s="811"/>
      <c r="L359" s="566">
        <f t="shared" si="25"/>
        <v>0</v>
      </c>
      <c r="M359" s="993">
        <f t="shared" si="26"/>
        <v>0</v>
      </c>
      <c r="N359" s="994">
        <f t="shared" si="27"/>
        <v>0</v>
      </c>
      <c r="O359" s="995">
        <f t="shared" si="28"/>
        <v>0</v>
      </c>
      <c r="P359" s="810">
        <f t="shared" si="29"/>
        <v>0</v>
      </c>
    </row>
    <row r="360" spans="3:16" ht="15.75" x14ac:dyDescent="0.25">
      <c r="C360" s="753"/>
      <c r="D360" s="565" t="str">
        <f>IFERROR(VLOOKUP(C360,'גנים - מצבת והרשמה  (4)'!C:E,3,0),"")</f>
        <v/>
      </c>
      <c r="E360" s="754"/>
      <c r="F360" s="754"/>
      <c r="G360" s="811"/>
      <c r="H360" s="811"/>
      <c r="I360" s="811"/>
      <c r="J360" s="811"/>
      <c r="K360" s="811"/>
      <c r="L360" s="566">
        <f t="shared" si="25"/>
        <v>0</v>
      </c>
      <c r="M360" s="993">
        <f t="shared" si="26"/>
        <v>0</v>
      </c>
      <c r="N360" s="994">
        <f t="shared" si="27"/>
        <v>0</v>
      </c>
      <c r="O360" s="995">
        <f t="shared" si="28"/>
        <v>0</v>
      </c>
      <c r="P360" s="810">
        <f t="shared" si="29"/>
        <v>0</v>
      </c>
    </row>
    <row r="361" spans="3:16" ht="15.75" x14ac:dyDescent="0.25">
      <c r="C361" s="753"/>
      <c r="D361" s="565" t="str">
        <f>IFERROR(VLOOKUP(C361,'גנים - מצבת והרשמה  (4)'!C:E,3,0),"")</f>
        <v/>
      </c>
      <c r="E361" s="754"/>
      <c r="F361" s="754"/>
      <c r="G361" s="811"/>
      <c r="H361" s="811"/>
      <c r="I361" s="811"/>
      <c r="J361" s="811"/>
      <c r="K361" s="811"/>
      <c r="L361" s="566">
        <f t="shared" si="25"/>
        <v>0</v>
      </c>
      <c r="M361" s="993">
        <f t="shared" si="26"/>
        <v>0</v>
      </c>
      <c r="N361" s="994">
        <f t="shared" si="27"/>
        <v>0</v>
      </c>
      <c r="O361" s="995">
        <f t="shared" si="28"/>
        <v>0</v>
      </c>
      <c r="P361" s="810">
        <f t="shared" si="29"/>
        <v>0</v>
      </c>
    </row>
    <row r="362" spans="3:16" ht="15.75" x14ac:dyDescent="0.25">
      <c r="C362" s="753"/>
      <c r="D362" s="565" t="str">
        <f>IFERROR(VLOOKUP(C362,'גנים - מצבת והרשמה  (4)'!C:E,3,0),"")</f>
        <v/>
      </c>
      <c r="E362" s="754"/>
      <c r="F362" s="754"/>
      <c r="G362" s="809"/>
      <c r="H362" s="809"/>
      <c r="I362" s="809"/>
      <c r="J362" s="809"/>
      <c r="K362" s="809"/>
      <c r="L362" s="566">
        <f t="shared" si="25"/>
        <v>0</v>
      </c>
      <c r="M362" s="993">
        <f t="shared" si="26"/>
        <v>0</v>
      </c>
      <c r="N362" s="994">
        <f t="shared" si="27"/>
        <v>0</v>
      </c>
      <c r="O362" s="995">
        <f t="shared" si="28"/>
        <v>0</v>
      </c>
      <c r="P362" s="810">
        <f t="shared" si="29"/>
        <v>0</v>
      </c>
    </row>
    <row r="363" spans="3:16" ht="15.75" x14ac:dyDescent="0.25">
      <c r="C363" s="753"/>
      <c r="D363" s="565" t="str">
        <f>IFERROR(VLOOKUP(C363,'גנים - מצבת והרשמה  (4)'!C:E,3,0),"")</f>
        <v/>
      </c>
      <c r="E363" s="754"/>
      <c r="F363" s="754"/>
      <c r="G363" s="811"/>
      <c r="H363" s="811"/>
      <c r="I363" s="811"/>
      <c r="J363" s="811"/>
      <c r="K363" s="811"/>
      <c r="L363" s="566">
        <f t="shared" si="25"/>
        <v>0</v>
      </c>
      <c r="M363" s="993">
        <f t="shared" si="26"/>
        <v>0</v>
      </c>
      <c r="N363" s="994">
        <f t="shared" si="27"/>
        <v>0</v>
      </c>
      <c r="O363" s="995">
        <f t="shared" si="28"/>
        <v>0</v>
      </c>
      <c r="P363" s="810">
        <f t="shared" si="29"/>
        <v>0</v>
      </c>
    </row>
    <row r="364" spans="3:16" ht="15.75" x14ac:dyDescent="0.25">
      <c r="C364" s="753"/>
      <c r="D364" s="565" t="str">
        <f>IFERROR(VLOOKUP(C364,'גנים - מצבת והרשמה  (4)'!C:E,3,0),"")</f>
        <v/>
      </c>
      <c r="E364" s="754"/>
      <c r="F364" s="754"/>
      <c r="G364" s="811"/>
      <c r="H364" s="811"/>
      <c r="I364" s="811"/>
      <c r="J364" s="811"/>
      <c r="K364" s="811"/>
      <c r="L364" s="566">
        <f t="shared" si="25"/>
        <v>0</v>
      </c>
      <c r="M364" s="993">
        <f t="shared" si="26"/>
        <v>0</v>
      </c>
      <c r="N364" s="994">
        <f t="shared" si="27"/>
        <v>0</v>
      </c>
      <c r="O364" s="995">
        <f t="shared" si="28"/>
        <v>0</v>
      </c>
      <c r="P364" s="810">
        <f t="shared" si="29"/>
        <v>0</v>
      </c>
    </row>
    <row r="365" spans="3:16" ht="15.75" x14ac:dyDescent="0.25">
      <c r="C365" s="753"/>
      <c r="D365" s="565" t="str">
        <f>IFERROR(VLOOKUP(C365,'גנים - מצבת והרשמה  (4)'!C:E,3,0),"")</f>
        <v/>
      </c>
      <c r="E365" s="754"/>
      <c r="F365" s="754"/>
      <c r="G365" s="811"/>
      <c r="H365" s="811"/>
      <c r="I365" s="811"/>
      <c r="J365" s="811"/>
      <c r="K365" s="811"/>
      <c r="L365" s="566">
        <f t="shared" si="25"/>
        <v>0</v>
      </c>
      <c r="M365" s="993">
        <f t="shared" si="26"/>
        <v>0</v>
      </c>
      <c r="N365" s="994">
        <f t="shared" si="27"/>
        <v>0</v>
      </c>
      <c r="O365" s="995">
        <f t="shared" si="28"/>
        <v>0</v>
      </c>
      <c r="P365" s="810">
        <f t="shared" si="29"/>
        <v>0</v>
      </c>
    </row>
    <row r="366" spans="3:16" ht="15.75" x14ac:dyDescent="0.25">
      <c r="C366" s="753"/>
      <c r="D366" s="565" t="str">
        <f>IFERROR(VLOOKUP(C366,'גנים - מצבת והרשמה  (4)'!C:E,3,0),"")</f>
        <v/>
      </c>
      <c r="E366" s="754"/>
      <c r="F366" s="754"/>
      <c r="G366" s="809"/>
      <c r="H366" s="809"/>
      <c r="I366" s="809"/>
      <c r="J366" s="809"/>
      <c r="K366" s="809"/>
      <c r="L366" s="566">
        <f t="shared" si="25"/>
        <v>0</v>
      </c>
      <c r="M366" s="993">
        <f t="shared" si="26"/>
        <v>0</v>
      </c>
      <c r="N366" s="994">
        <f t="shared" si="27"/>
        <v>0</v>
      </c>
      <c r="O366" s="995">
        <f t="shared" si="28"/>
        <v>0</v>
      </c>
      <c r="P366" s="810">
        <f t="shared" si="29"/>
        <v>0</v>
      </c>
    </row>
    <row r="367" spans="3:16" ht="15.75" x14ac:dyDescent="0.25">
      <c r="C367" s="753"/>
      <c r="D367" s="565" t="str">
        <f>IFERROR(VLOOKUP(C367,'גנים - מצבת והרשמה  (4)'!C:E,3,0),"")</f>
        <v/>
      </c>
      <c r="E367" s="754"/>
      <c r="F367" s="754"/>
      <c r="G367" s="811"/>
      <c r="H367" s="811"/>
      <c r="I367" s="811"/>
      <c r="J367" s="811"/>
      <c r="K367" s="811"/>
      <c r="L367" s="566">
        <f t="shared" si="25"/>
        <v>0</v>
      </c>
      <c r="M367" s="993">
        <f t="shared" si="26"/>
        <v>0</v>
      </c>
      <c r="N367" s="994">
        <f t="shared" si="27"/>
        <v>0</v>
      </c>
      <c r="O367" s="995">
        <f t="shared" si="28"/>
        <v>0</v>
      </c>
      <c r="P367" s="810">
        <f t="shared" si="29"/>
        <v>0</v>
      </c>
    </row>
    <row r="368" spans="3:16" ht="15.75" x14ac:dyDescent="0.25">
      <c r="C368" s="753"/>
      <c r="D368" s="565" t="str">
        <f>IFERROR(VLOOKUP(C368,'גנים - מצבת והרשמה  (4)'!C:E,3,0),"")</f>
        <v/>
      </c>
      <c r="E368" s="754"/>
      <c r="F368" s="754"/>
      <c r="G368" s="811"/>
      <c r="H368" s="811"/>
      <c r="I368" s="811"/>
      <c r="J368" s="811"/>
      <c r="K368" s="811"/>
      <c r="L368" s="566">
        <f t="shared" si="25"/>
        <v>0</v>
      </c>
      <c r="M368" s="993">
        <f t="shared" si="26"/>
        <v>0</v>
      </c>
      <c r="N368" s="994">
        <f t="shared" si="27"/>
        <v>0</v>
      </c>
      <c r="O368" s="995">
        <f t="shared" si="28"/>
        <v>0</v>
      </c>
      <c r="P368" s="810">
        <f t="shared" si="29"/>
        <v>0</v>
      </c>
    </row>
    <row r="369" spans="3:16" ht="15.75" x14ac:dyDescent="0.25">
      <c r="C369" s="753"/>
      <c r="D369" s="565" t="str">
        <f>IFERROR(VLOOKUP(C369,'גנים - מצבת והרשמה  (4)'!C:E,3,0),"")</f>
        <v/>
      </c>
      <c r="E369" s="754"/>
      <c r="F369" s="754"/>
      <c r="G369" s="811"/>
      <c r="H369" s="811"/>
      <c r="I369" s="811"/>
      <c r="J369" s="811"/>
      <c r="K369" s="811"/>
      <c r="L369" s="566">
        <f t="shared" si="25"/>
        <v>0</v>
      </c>
      <c r="M369" s="993">
        <f t="shared" si="26"/>
        <v>0</v>
      </c>
      <c r="N369" s="994">
        <f t="shared" si="27"/>
        <v>0</v>
      </c>
      <c r="O369" s="995">
        <f t="shared" si="28"/>
        <v>0</v>
      </c>
      <c r="P369" s="810">
        <f t="shared" si="29"/>
        <v>0</v>
      </c>
    </row>
    <row r="370" spans="3:16" ht="15.75" x14ac:dyDescent="0.25">
      <c r="C370" s="753"/>
      <c r="D370" s="565" t="str">
        <f>IFERROR(VLOOKUP(C370,'גנים - מצבת והרשמה  (4)'!C:E,3,0),"")</f>
        <v/>
      </c>
      <c r="E370" s="754"/>
      <c r="F370" s="754"/>
      <c r="G370" s="809"/>
      <c r="H370" s="809"/>
      <c r="I370" s="809"/>
      <c r="J370" s="809"/>
      <c r="K370" s="809"/>
      <c r="L370" s="566">
        <f t="shared" si="25"/>
        <v>0</v>
      </c>
      <c r="M370" s="993">
        <f t="shared" si="26"/>
        <v>0</v>
      </c>
      <c r="N370" s="994">
        <f t="shared" si="27"/>
        <v>0</v>
      </c>
      <c r="O370" s="995">
        <f t="shared" si="28"/>
        <v>0</v>
      </c>
      <c r="P370" s="810">
        <f t="shared" si="29"/>
        <v>0</v>
      </c>
    </row>
    <row r="371" spans="3:16" ht="15.75" x14ac:dyDescent="0.25">
      <c r="C371" s="753"/>
      <c r="D371" s="565" t="str">
        <f>IFERROR(VLOOKUP(C371,'גנים - מצבת והרשמה  (4)'!C:E,3,0),"")</f>
        <v/>
      </c>
      <c r="E371" s="754"/>
      <c r="F371" s="754"/>
      <c r="G371" s="811"/>
      <c r="H371" s="811"/>
      <c r="I371" s="811"/>
      <c r="J371" s="811"/>
      <c r="K371" s="811"/>
      <c r="L371" s="566">
        <f t="shared" si="25"/>
        <v>0</v>
      </c>
      <c r="M371" s="993">
        <f t="shared" si="26"/>
        <v>0</v>
      </c>
      <c r="N371" s="994">
        <f t="shared" si="27"/>
        <v>0</v>
      </c>
      <c r="O371" s="995">
        <f t="shared" si="28"/>
        <v>0</v>
      </c>
      <c r="P371" s="810">
        <f t="shared" si="29"/>
        <v>0</v>
      </c>
    </row>
    <row r="372" spans="3:16" ht="15.75" x14ac:dyDescent="0.25">
      <c r="C372" s="753"/>
      <c r="D372" s="565" t="str">
        <f>IFERROR(VLOOKUP(C372,'גנים - מצבת והרשמה  (4)'!C:E,3,0),"")</f>
        <v/>
      </c>
      <c r="E372" s="754"/>
      <c r="F372" s="754"/>
      <c r="G372" s="811"/>
      <c r="H372" s="811"/>
      <c r="I372" s="811"/>
      <c r="J372" s="811"/>
      <c r="K372" s="811"/>
      <c r="L372" s="566">
        <f t="shared" si="25"/>
        <v>0</v>
      </c>
      <c r="M372" s="993">
        <f t="shared" si="26"/>
        <v>0</v>
      </c>
      <c r="N372" s="994">
        <f t="shared" si="27"/>
        <v>0</v>
      </c>
      <c r="O372" s="995">
        <f t="shared" si="28"/>
        <v>0</v>
      </c>
      <c r="P372" s="810">
        <f t="shared" si="29"/>
        <v>0</v>
      </c>
    </row>
    <row r="373" spans="3:16" ht="15.75" x14ac:dyDescent="0.25">
      <c r="C373" s="753"/>
      <c r="D373" s="565" t="str">
        <f>IFERROR(VLOOKUP(C373,'גנים - מצבת והרשמה  (4)'!C:E,3,0),"")</f>
        <v/>
      </c>
      <c r="E373" s="754"/>
      <c r="F373" s="754"/>
      <c r="G373" s="811"/>
      <c r="H373" s="811"/>
      <c r="I373" s="811"/>
      <c r="J373" s="811"/>
      <c r="K373" s="811"/>
      <c r="L373" s="566">
        <f t="shared" si="25"/>
        <v>0</v>
      </c>
      <c r="M373" s="993">
        <f t="shared" si="26"/>
        <v>0</v>
      </c>
      <c r="N373" s="994">
        <f t="shared" si="27"/>
        <v>0</v>
      </c>
      <c r="O373" s="995">
        <f t="shared" si="28"/>
        <v>0</v>
      </c>
      <c r="P373" s="810">
        <f t="shared" si="29"/>
        <v>0</v>
      </c>
    </row>
    <row r="374" spans="3:16" ht="15.75" x14ac:dyDescent="0.25">
      <c r="C374" s="753"/>
      <c r="D374" s="565" t="str">
        <f>IFERROR(VLOOKUP(C374,'גנים - מצבת והרשמה  (4)'!C:E,3,0),"")</f>
        <v/>
      </c>
      <c r="E374" s="754"/>
      <c r="F374" s="754"/>
      <c r="G374" s="809"/>
      <c r="H374" s="809"/>
      <c r="I374" s="809"/>
      <c r="J374" s="809"/>
      <c r="K374" s="809"/>
      <c r="L374" s="566">
        <f t="shared" si="25"/>
        <v>0</v>
      </c>
      <c r="M374" s="993">
        <f t="shared" si="26"/>
        <v>0</v>
      </c>
      <c r="N374" s="994">
        <f t="shared" si="27"/>
        <v>0</v>
      </c>
      <c r="O374" s="995">
        <f t="shared" si="28"/>
        <v>0</v>
      </c>
      <c r="P374" s="810">
        <f t="shared" si="29"/>
        <v>0</v>
      </c>
    </row>
    <row r="375" spans="3:16" ht="15.75" x14ac:dyDescent="0.25">
      <c r="C375" s="753"/>
      <c r="D375" s="565" t="str">
        <f>IFERROR(VLOOKUP(C375,'גנים - מצבת והרשמה  (4)'!C:E,3,0),"")</f>
        <v/>
      </c>
      <c r="E375" s="754"/>
      <c r="F375" s="754"/>
      <c r="G375" s="811"/>
      <c r="H375" s="811"/>
      <c r="I375" s="811"/>
      <c r="J375" s="811"/>
      <c r="K375" s="811"/>
      <c r="L375" s="566">
        <f t="shared" si="25"/>
        <v>0</v>
      </c>
      <c r="M375" s="993">
        <f t="shared" si="26"/>
        <v>0</v>
      </c>
      <c r="N375" s="994">
        <f t="shared" si="27"/>
        <v>0</v>
      </c>
      <c r="O375" s="995">
        <f t="shared" si="28"/>
        <v>0</v>
      </c>
      <c r="P375" s="810">
        <f t="shared" si="29"/>
        <v>0</v>
      </c>
    </row>
    <row r="376" spans="3:16" ht="15.75" x14ac:dyDescent="0.25">
      <c r="C376" s="753"/>
      <c r="D376" s="565" t="str">
        <f>IFERROR(VLOOKUP(C376,'גנים - מצבת והרשמה  (4)'!C:E,3,0),"")</f>
        <v/>
      </c>
      <c r="E376" s="754"/>
      <c r="F376" s="754"/>
      <c r="G376" s="811"/>
      <c r="H376" s="811"/>
      <c r="I376" s="811"/>
      <c r="J376" s="811"/>
      <c r="K376" s="811"/>
      <c r="L376" s="566">
        <f t="shared" si="25"/>
        <v>0</v>
      </c>
      <c r="M376" s="993">
        <f t="shared" si="26"/>
        <v>0</v>
      </c>
      <c r="N376" s="994">
        <f t="shared" si="27"/>
        <v>0</v>
      </c>
      <c r="O376" s="995">
        <f t="shared" si="28"/>
        <v>0</v>
      </c>
      <c r="P376" s="810">
        <f t="shared" si="29"/>
        <v>0</v>
      </c>
    </row>
    <row r="377" spans="3:16" ht="15.75" x14ac:dyDescent="0.25">
      <c r="C377" s="753"/>
      <c r="D377" s="565" t="str">
        <f>IFERROR(VLOOKUP(C377,'גנים - מצבת והרשמה  (4)'!C:E,3,0),"")</f>
        <v/>
      </c>
      <c r="E377" s="754"/>
      <c r="F377" s="754"/>
      <c r="G377" s="811"/>
      <c r="H377" s="811"/>
      <c r="I377" s="811"/>
      <c r="J377" s="811"/>
      <c r="K377" s="811"/>
      <c r="L377" s="566">
        <f t="shared" si="25"/>
        <v>0</v>
      </c>
      <c r="M377" s="993">
        <f t="shared" si="26"/>
        <v>0</v>
      </c>
      <c r="N377" s="994">
        <f t="shared" si="27"/>
        <v>0</v>
      </c>
      <c r="O377" s="995">
        <f t="shared" si="28"/>
        <v>0</v>
      </c>
      <c r="P377" s="810">
        <f t="shared" si="29"/>
        <v>0</v>
      </c>
    </row>
    <row r="378" spans="3:16" ht="15.75" x14ac:dyDescent="0.25">
      <c r="C378" s="753"/>
      <c r="D378" s="565" t="str">
        <f>IFERROR(VLOOKUP(C378,'גנים - מצבת והרשמה  (4)'!C:E,3,0),"")</f>
        <v/>
      </c>
      <c r="E378" s="754"/>
      <c r="F378" s="754"/>
      <c r="G378" s="809"/>
      <c r="H378" s="809"/>
      <c r="I378" s="809"/>
      <c r="J378" s="809"/>
      <c r="K378" s="809"/>
      <c r="L378" s="566">
        <f t="shared" si="25"/>
        <v>0</v>
      </c>
      <c r="M378" s="993">
        <f t="shared" si="26"/>
        <v>0</v>
      </c>
      <c r="N378" s="994">
        <f t="shared" si="27"/>
        <v>0</v>
      </c>
      <c r="O378" s="995">
        <f t="shared" si="28"/>
        <v>0</v>
      </c>
      <c r="P378" s="810">
        <f t="shared" si="29"/>
        <v>0</v>
      </c>
    </row>
    <row r="379" spans="3:16" ht="15.75" x14ac:dyDescent="0.25">
      <c r="C379" s="753"/>
      <c r="D379" s="565" t="str">
        <f>IFERROR(VLOOKUP(C379,'גנים - מצבת והרשמה  (4)'!C:E,3,0),"")</f>
        <v/>
      </c>
      <c r="E379" s="754"/>
      <c r="F379" s="754"/>
      <c r="G379" s="811"/>
      <c r="H379" s="811"/>
      <c r="I379" s="811"/>
      <c r="J379" s="811"/>
      <c r="K379" s="811"/>
      <c r="L379" s="566">
        <f t="shared" si="25"/>
        <v>0</v>
      </c>
      <c r="M379" s="993">
        <f t="shared" si="26"/>
        <v>0</v>
      </c>
      <c r="N379" s="994">
        <f t="shared" si="27"/>
        <v>0</v>
      </c>
      <c r="O379" s="995">
        <f t="shared" si="28"/>
        <v>0</v>
      </c>
      <c r="P379" s="810">
        <f t="shared" si="29"/>
        <v>0</v>
      </c>
    </row>
    <row r="380" spans="3:16" ht="15.75" x14ac:dyDescent="0.25">
      <c r="C380" s="753"/>
      <c r="D380" s="565" t="str">
        <f>IFERROR(VLOOKUP(C380,'גנים - מצבת והרשמה  (4)'!C:E,3,0),"")</f>
        <v/>
      </c>
      <c r="E380" s="754"/>
      <c r="F380" s="754"/>
      <c r="G380" s="809"/>
      <c r="H380" s="809"/>
      <c r="I380" s="809"/>
      <c r="J380" s="809"/>
      <c r="K380" s="809"/>
      <c r="L380" s="566">
        <f t="shared" si="25"/>
        <v>0</v>
      </c>
      <c r="M380" s="993">
        <f t="shared" si="26"/>
        <v>0</v>
      </c>
      <c r="N380" s="994">
        <f t="shared" si="27"/>
        <v>0</v>
      </c>
      <c r="O380" s="995">
        <f t="shared" si="28"/>
        <v>0</v>
      </c>
      <c r="P380" s="810">
        <f t="shared" si="29"/>
        <v>0</v>
      </c>
    </row>
    <row r="381" spans="3:16" ht="15.75" x14ac:dyDescent="0.25">
      <c r="C381" s="753"/>
      <c r="D381" s="565" t="str">
        <f>IFERROR(VLOOKUP(C381,'גנים - מצבת והרשמה  (4)'!C:E,3,0),"")</f>
        <v/>
      </c>
      <c r="E381" s="754"/>
      <c r="F381" s="754"/>
      <c r="G381" s="811"/>
      <c r="H381" s="811"/>
      <c r="I381" s="811"/>
      <c r="J381" s="811"/>
      <c r="K381" s="811"/>
      <c r="L381" s="566">
        <f t="shared" si="25"/>
        <v>0</v>
      </c>
      <c r="M381" s="993">
        <f t="shared" si="26"/>
        <v>0</v>
      </c>
      <c r="N381" s="994">
        <f t="shared" si="27"/>
        <v>0</v>
      </c>
      <c r="O381" s="995">
        <f t="shared" si="28"/>
        <v>0</v>
      </c>
      <c r="P381" s="810">
        <f t="shared" si="29"/>
        <v>0</v>
      </c>
    </row>
    <row r="382" spans="3:16" ht="15.75" x14ac:dyDescent="0.25">
      <c r="C382" s="753"/>
      <c r="D382" s="565" t="str">
        <f>IFERROR(VLOOKUP(C382,'גנים - מצבת והרשמה  (4)'!C:E,3,0),"")</f>
        <v/>
      </c>
      <c r="E382" s="754"/>
      <c r="F382" s="754"/>
      <c r="G382" s="811"/>
      <c r="H382" s="811"/>
      <c r="I382" s="811"/>
      <c r="J382" s="811"/>
      <c r="K382" s="811"/>
      <c r="L382" s="566">
        <f t="shared" si="25"/>
        <v>0</v>
      </c>
      <c r="M382" s="993">
        <f t="shared" si="26"/>
        <v>0</v>
      </c>
      <c r="N382" s="994">
        <f t="shared" si="27"/>
        <v>0</v>
      </c>
      <c r="O382" s="995">
        <f t="shared" si="28"/>
        <v>0</v>
      </c>
      <c r="P382" s="810">
        <f t="shared" si="29"/>
        <v>0</v>
      </c>
    </row>
    <row r="383" spans="3:16" ht="15.75" x14ac:dyDescent="0.25">
      <c r="C383" s="753"/>
      <c r="D383" s="565" t="str">
        <f>IFERROR(VLOOKUP(C383,'גנים - מצבת והרשמה  (4)'!C:E,3,0),"")</f>
        <v/>
      </c>
      <c r="E383" s="754"/>
      <c r="F383" s="754"/>
      <c r="G383" s="811"/>
      <c r="H383" s="811"/>
      <c r="I383" s="811"/>
      <c r="J383" s="811"/>
      <c r="K383" s="811"/>
      <c r="L383" s="566">
        <f t="shared" si="25"/>
        <v>0</v>
      </c>
      <c r="M383" s="993">
        <f t="shared" si="26"/>
        <v>0</v>
      </c>
      <c r="N383" s="994">
        <f t="shared" si="27"/>
        <v>0</v>
      </c>
      <c r="O383" s="995">
        <f t="shared" si="28"/>
        <v>0</v>
      </c>
      <c r="P383" s="810">
        <f t="shared" si="29"/>
        <v>0</v>
      </c>
    </row>
    <row r="384" spans="3:16" ht="15.75" x14ac:dyDescent="0.25">
      <c r="C384" s="753"/>
      <c r="D384" s="565" t="str">
        <f>IFERROR(VLOOKUP(C384,'גנים - מצבת והרשמה  (4)'!C:E,3,0),"")</f>
        <v/>
      </c>
      <c r="E384" s="754"/>
      <c r="F384" s="754"/>
      <c r="G384" s="809"/>
      <c r="H384" s="809"/>
      <c r="I384" s="809"/>
      <c r="J384" s="809"/>
      <c r="K384" s="809"/>
      <c r="L384" s="566">
        <f t="shared" si="25"/>
        <v>0</v>
      </c>
      <c r="M384" s="993">
        <f t="shared" si="26"/>
        <v>0</v>
      </c>
      <c r="N384" s="994">
        <f t="shared" si="27"/>
        <v>0</v>
      </c>
      <c r="O384" s="995">
        <f t="shared" si="28"/>
        <v>0</v>
      </c>
      <c r="P384" s="810">
        <f t="shared" si="29"/>
        <v>0</v>
      </c>
    </row>
  </sheetData>
  <sheetProtection algorithmName="SHA-512" hashValue="YSpa69IZ8PQdpS2n7ibPp8cdqj4J2nm/a3WP/aNMNw07UonBurNCISo51BBUpF4zkmKCl2enJBkZyvf3zmt+pQ==" saltValue="+SaqrzwK6fQTicMUzOPdYQ==" spinCount="100000" sheet="1" objects="1" scenarios="1"/>
  <protectedRanges>
    <protectedRange sqref="C17:C384 E17:K384" name="טווח1"/>
  </protectedRanges>
  <mergeCells count="1">
    <mergeCell ref="C9:L10"/>
  </mergeCells>
  <conditionalFormatting sqref="D11 D13 D1:D8">
    <cfRule type="containsText" dxfId="19" priority="5" operator="containsText" text="אינו במעמד">
      <formula>NOT(ISERROR(SEARCH("אינו במעמד",D1)))</formula>
    </cfRule>
  </conditionalFormatting>
  <conditionalFormatting sqref="G16:H16">
    <cfRule type="cellIs" dxfId="18" priority="1" operator="equal">
      <formula>"המוסד לא דווח בגיליון מצבת והרשמה"</formula>
    </cfRule>
    <cfRule type="cellIs" dxfId="17" priority="2" operator="equal">
      <formula>"המוסד לא קיים"</formula>
    </cfRule>
  </conditionalFormatting>
  <dataValidations count="2">
    <dataValidation allowBlank="1" showInputMessage="1" showErrorMessage="1" promptTitle="תעריף שכר שעתי" prompt="רכזת, מורה, גננת - מינמום 75 ש&quot;ח, מדריכה מוסמכת ועוזרת חינוך - מינימום 50 ש&quot;ח, סייעת - מינימום 37 ש&quot;ח, שאר עובדים - לפחות שכר מינימום. תעריף מירבי - 120 ש&quot;ח" sqref="I16" xr:uid="{6C4461DE-FC6A-4517-A24B-67EA674F1FA9}"/>
    <dataValidation allowBlank="1" showInputMessage="1" showErrorMessage="1" promptTitle="כמות שעות מקסימלית לפי קול קורא" prompt="רכז בי&quot;ס - 114 ש', סגן רכז בי&quot;ס - 93 ש', שאר עובדים - 90 ש'" sqref="K16" xr:uid="{D5EE0A05-8E90-4A40-81C2-2181FACC540F}"/>
  </dataValidations>
  <hyperlinks>
    <hyperlink ref="A1" location="'תוכן העניינים'!A16" tooltip="קישור להנחיות למילוי" display="הנחיות למילוי" xr:uid="{AD739F55-D40F-4FEA-9CD6-15C06F39F262}"/>
  </hyperlink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DC17E2E-7DDE-4EFC-8C4E-52C543AC3E95}">
          <x14:formula1>
            <xm:f>'גנים - דוח ביצוע  (5)'!$B$18:$B$1017</xm:f>
          </x14:formula1>
          <xm:sqref>C17:C57 C384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tabColor rgb="FF66FFFF"/>
    <pageSetUpPr fitToPage="1"/>
  </sheetPr>
  <dimension ref="A1:O524"/>
  <sheetViews>
    <sheetView showGridLines="0" rightToLeft="1" workbookViewId="0">
      <selection activeCell="C17" sqref="C17"/>
    </sheetView>
  </sheetViews>
  <sheetFormatPr defaultColWidth="9" defaultRowHeight="14.25" x14ac:dyDescent="0.2"/>
  <cols>
    <col min="1" max="1" width="11.75" style="12" customWidth="1"/>
    <col min="2" max="2" width="7" style="12" customWidth="1"/>
    <col min="3" max="3" width="9.25" style="12" customWidth="1"/>
    <col min="4" max="4" width="13.125" style="12" customWidth="1"/>
    <col min="5" max="5" width="11.625" style="12" customWidth="1"/>
    <col min="6" max="6" width="11.375" style="12" customWidth="1"/>
    <col min="7" max="7" width="12.875" style="12" customWidth="1"/>
    <col min="8" max="8" width="24.125" style="126" customWidth="1"/>
    <col min="9" max="9" width="12.5" style="12" customWidth="1"/>
    <col min="10" max="11" width="12.5" style="393" hidden="1" customWidth="1"/>
    <col min="12" max="16384" width="9" style="12"/>
  </cols>
  <sheetData>
    <row r="1" spans="1:15" s="123" customFormat="1" ht="20.25" customHeight="1" thickBot="1" x14ac:dyDescent="0.35">
      <c r="A1" s="714" t="s">
        <v>8568</v>
      </c>
      <c r="B1" s="122"/>
      <c r="C1" s="122"/>
      <c r="E1" s="15" t="s">
        <v>8509</v>
      </c>
      <c r="F1" s="122"/>
      <c r="G1" s="122"/>
      <c r="H1" s="124"/>
      <c r="I1" s="11"/>
      <c r="J1" s="789" t="s">
        <v>7402</v>
      </c>
      <c r="K1" s="789" t="s">
        <v>7402</v>
      </c>
      <c r="M1" s="125"/>
      <c r="N1" s="125"/>
    </row>
    <row r="2" spans="1:15" ht="15" thickBot="1" x14ac:dyDescent="0.25"/>
    <row r="3" spans="1:15" s="127" customFormat="1" ht="19.5" thickBot="1" x14ac:dyDescent="0.35">
      <c r="C3" s="21" t="s">
        <v>17</v>
      </c>
      <c r="E3" s="128">
        <f>'נתונים כללים (1)'!$C$5</f>
        <v>0</v>
      </c>
      <c r="H3" s="129"/>
      <c r="J3" s="512"/>
      <c r="K3" s="512"/>
    </row>
    <row r="4" spans="1:15" s="127" customFormat="1" ht="19.5" thickBot="1" x14ac:dyDescent="0.35">
      <c r="C4" s="21" t="s">
        <v>80</v>
      </c>
      <c r="E4" s="130" t="s">
        <v>40</v>
      </c>
      <c r="H4" s="129"/>
      <c r="J4" s="512"/>
      <c r="K4" s="512"/>
    </row>
    <row r="5" spans="1:15" s="131" customFormat="1" ht="19.5" thickBot="1" x14ac:dyDescent="0.35">
      <c r="C5" s="28" t="s">
        <v>7</v>
      </c>
      <c r="E5" s="128" t="str">
        <f>'נתונים כללים (1)'!$C$6</f>
        <v/>
      </c>
      <c r="G5" s="15"/>
      <c r="H5" s="132"/>
      <c r="J5" s="513"/>
      <c r="K5" s="513"/>
    </row>
    <row r="6" spans="1:15" ht="13.5" customHeight="1" x14ac:dyDescent="0.3">
      <c r="A6" s="133"/>
      <c r="H6" s="134"/>
      <c r="I6" s="125"/>
      <c r="J6" s="790"/>
      <c r="K6" s="790"/>
      <c r="L6" s="125"/>
      <c r="M6" s="125"/>
    </row>
    <row r="7" spans="1:15" ht="23.25" x14ac:dyDescent="0.35">
      <c r="B7" s="212"/>
      <c r="C7" s="352"/>
      <c r="D7" s="135"/>
      <c r="E7" s="356" t="s">
        <v>50</v>
      </c>
      <c r="F7" s="135"/>
      <c r="G7" s="136"/>
      <c r="H7" s="137"/>
    </row>
    <row r="8" spans="1:15" ht="15" x14ac:dyDescent="0.25">
      <c r="B8" s="212"/>
      <c r="C8" s="212"/>
      <c r="I8" s="140"/>
      <c r="J8" s="791"/>
      <c r="K8" s="791"/>
    </row>
    <row r="9" spans="1:15" s="138" customFormat="1" ht="60" x14ac:dyDescent="0.2">
      <c r="B9" s="243"/>
      <c r="C9" s="150" t="s">
        <v>51</v>
      </c>
      <c r="D9" s="351" t="s">
        <v>86</v>
      </c>
      <c r="E9" s="351" t="s">
        <v>87</v>
      </c>
      <c r="F9" s="150" t="s">
        <v>88</v>
      </c>
      <c r="G9" s="150" t="s">
        <v>96</v>
      </c>
      <c r="H9" s="751" t="s">
        <v>90</v>
      </c>
      <c r="I9" s="872" t="s">
        <v>10434</v>
      </c>
      <c r="J9" s="393"/>
      <c r="K9" s="393"/>
      <c r="L9" s="140"/>
      <c r="M9" s="140"/>
      <c r="N9" s="140"/>
      <c r="O9" s="140"/>
    </row>
    <row r="10" spans="1:15" s="141" customFormat="1" ht="15" x14ac:dyDescent="0.25">
      <c r="B10" s="73"/>
      <c r="C10" s="353">
        <f>SUM(IF(FREQUENCY(C17:C316,C17:C316)&gt;0,1))</f>
        <v>0</v>
      </c>
      <c r="D10" s="142">
        <f>SUM(F17:F316)</f>
        <v>0</v>
      </c>
      <c r="E10" s="142">
        <f>COUNTIF(G17:G316,"&gt;0")</f>
        <v>0</v>
      </c>
      <c r="F10" s="143">
        <f>SUMIF($G$17:$G$316,"&gt;0")</f>
        <v>0</v>
      </c>
      <c r="G10" s="144">
        <f>COUNTIFS($F$17:$F$316,"=1",$G$17:$G$316,"&gt;=0.14")</f>
        <v>0</v>
      </c>
      <c r="H10" s="144">
        <f>SUMIFS($J$17:$J$316,$F$17:$F$316,1,$G$17:$G$316,"&gt;0")</f>
        <v>0</v>
      </c>
      <c r="I10" s="144">
        <f>SUMIFS($K$17:$K$316,$F$17:$F$316,1,$G$17:$G$316,"&gt;0")</f>
        <v>0</v>
      </c>
      <c r="J10" s="393"/>
      <c r="K10" s="393"/>
      <c r="L10" s="12"/>
      <c r="M10" s="12"/>
      <c r="N10" s="12"/>
      <c r="O10" s="12"/>
    </row>
    <row r="11" spans="1:15" ht="15" x14ac:dyDescent="0.25">
      <c r="B11" s="212"/>
      <c r="C11" s="212"/>
    </row>
    <row r="12" spans="1:15" s="20" customFormat="1" ht="15.75" x14ac:dyDescent="0.25">
      <c r="B12" s="212"/>
      <c r="C12" s="212"/>
      <c r="D12" s="12"/>
      <c r="E12" s="12"/>
      <c r="F12" s="12"/>
      <c r="G12" s="12"/>
      <c r="H12" s="12"/>
      <c r="I12" s="12"/>
      <c r="J12" s="393"/>
      <c r="K12" s="393"/>
    </row>
    <row r="13" spans="1:15" s="20" customFormat="1" ht="15.75" x14ac:dyDescent="0.25">
      <c r="B13" s="354"/>
      <c r="C13" s="354"/>
      <c r="D13" s="145"/>
      <c r="E13" s="145"/>
      <c r="H13" s="146"/>
      <c r="J13" s="516"/>
      <c r="K13" s="516"/>
    </row>
    <row r="14" spans="1:15" s="20" customFormat="1" ht="20.25" customHeight="1" x14ac:dyDescent="0.3">
      <c r="B14" s="354"/>
      <c r="C14" s="355"/>
      <c r="D14" s="147"/>
      <c r="E14" s="356" t="s">
        <v>133</v>
      </c>
      <c r="F14" s="147"/>
      <c r="G14" s="148"/>
      <c r="H14" s="146"/>
      <c r="J14" s="516"/>
      <c r="K14" s="516"/>
    </row>
    <row r="15" spans="1:15" ht="15" x14ac:dyDescent="0.25">
      <c r="B15" s="212"/>
      <c r="C15" s="212"/>
      <c r="H15" s="149"/>
    </row>
    <row r="16" spans="1:15" ht="60" x14ac:dyDescent="0.2">
      <c r="B16" s="150" t="s">
        <v>1</v>
      </c>
      <c r="C16" s="150" t="s">
        <v>8014</v>
      </c>
      <c r="D16" s="150" t="s">
        <v>49</v>
      </c>
      <c r="E16" s="151" t="s">
        <v>62</v>
      </c>
      <c r="F16" s="151" t="s">
        <v>85</v>
      </c>
      <c r="G16" s="152" t="s">
        <v>84</v>
      </c>
      <c r="H16" s="150" t="s">
        <v>81</v>
      </c>
      <c r="I16" s="150" t="s">
        <v>105</v>
      </c>
      <c r="J16" s="524" t="s">
        <v>8614</v>
      </c>
      <c r="K16" s="524" t="s">
        <v>10433</v>
      </c>
    </row>
    <row r="17" spans="2:11" ht="15.75" x14ac:dyDescent="0.25">
      <c r="B17" s="744">
        <v>1</v>
      </c>
      <c r="C17" s="664"/>
      <c r="D17" s="704" t="str">
        <f>IFERROR(VLOOKUP($C17,'גנים - דוח ביצוע  (5)'!$B$18:$H$1896,3,0)," ")</f>
        <v xml:space="preserve"> </v>
      </c>
      <c r="E17" s="704" t="str">
        <f>IFERROR(VLOOKUP($C17,'גנים - דוח ביצוע  (5)'!$B$18:$H$1896,6,0)," ")</f>
        <v xml:space="preserve"> </v>
      </c>
      <c r="F17" s="704">
        <f>IFERROR(IF(E17=1,1,0)," ")</f>
        <v>0</v>
      </c>
      <c r="G17" s="756"/>
      <c r="H17" s="757"/>
      <c r="I17" s="705">
        <f t="shared" ref="I17:I25" si="0">IFERROR(COUNTIF($C$17:$C$2118,C17)," ")</f>
        <v>0</v>
      </c>
      <c r="J17" s="792" t="str">
        <f t="shared" ref="J17:J80" si="1">IF(ISNUMBER(G17),(1+MAX(0,ROUND(1/G17,0)-5)/5)/ROUND(1/G17,0),"")</f>
        <v/>
      </c>
      <c r="K17" s="873" t="str">
        <f>_xlfn.IFNA((VLOOKUP(C17,'גנים - דוח ביצוע  (5)'!$B:$M,9,0)/7)*J17," ")</f>
        <v xml:space="preserve"> </v>
      </c>
    </row>
    <row r="18" spans="2:11" ht="15.75" x14ac:dyDescent="0.25">
      <c r="B18" s="744">
        <v>2</v>
      </c>
      <c r="C18" s="664"/>
      <c r="D18" s="704" t="str">
        <f>IFERROR(VLOOKUP($C18,'גנים - דוח ביצוע  (5)'!$B$18:$H$1896,3,0)," ")</f>
        <v xml:space="preserve"> </v>
      </c>
      <c r="E18" s="704" t="str">
        <f>IFERROR(VLOOKUP($C18,'גנים - דוח ביצוע  (5)'!$B$18:$H$1896,6,0)," ")</f>
        <v xml:space="preserve"> </v>
      </c>
      <c r="F18" s="704">
        <f t="shared" ref="F18:F81" si="2">IFERROR(IF(E18=1,1,0)," ")</f>
        <v>0</v>
      </c>
      <c r="G18" s="756"/>
      <c r="H18" s="757"/>
      <c r="I18" s="705">
        <f t="shared" si="0"/>
        <v>0</v>
      </c>
      <c r="J18" s="792" t="str">
        <f t="shared" si="1"/>
        <v/>
      </c>
      <c r="K18" s="873" t="str">
        <f>_xlfn.IFNA((VLOOKUP(C18,'גנים - דוח ביצוע  (5)'!$B:$M,9,0)/7)*J18," ")</f>
        <v xml:space="preserve"> </v>
      </c>
    </row>
    <row r="19" spans="2:11" ht="15.75" x14ac:dyDescent="0.25">
      <c r="B19" s="744">
        <v>3</v>
      </c>
      <c r="C19" s="664"/>
      <c r="D19" s="704" t="str">
        <f>IFERROR(VLOOKUP($C19,'גנים - דוח ביצוע  (5)'!$B$18:$H$1896,3,0)," ")</f>
        <v xml:space="preserve"> </v>
      </c>
      <c r="E19" s="704" t="str">
        <f>IFERROR(VLOOKUP($C19,'גנים - דוח ביצוע  (5)'!$B$18:$H$1896,6,0)," ")</f>
        <v xml:space="preserve"> </v>
      </c>
      <c r="F19" s="704">
        <f t="shared" si="2"/>
        <v>0</v>
      </c>
      <c r="G19" s="756"/>
      <c r="H19" s="757"/>
      <c r="I19" s="705">
        <f t="shared" si="0"/>
        <v>0</v>
      </c>
      <c r="J19" s="792" t="str">
        <f t="shared" si="1"/>
        <v/>
      </c>
      <c r="K19" s="873" t="str">
        <f>_xlfn.IFNA((VLOOKUP(C19,'גנים - דוח ביצוע  (5)'!$B:$M,9,0)/7)*J19," ")</f>
        <v xml:space="preserve"> </v>
      </c>
    </row>
    <row r="20" spans="2:11" ht="15.75" x14ac:dyDescent="0.25">
      <c r="B20" s="744">
        <v>4</v>
      </c>
      <c r="C20" s="664"/>
      <c r="D20" s="704" t="str">
        <f>IFERROR(VLOOKUP($C20,'גנים - דוח ביצוע  (5)'!$B$18:$H$1896,3,0)," ")</f>
        <v xml:space="preserve"> </v>
      </c>
      <c r="E20" s="704" t="str">
        <f>IFERROR(VLOOKUP($C20,'גנים - דוח ביצוע  (5)'!$B$18:$H$1896,6,0)," ")</f>
        <v xml:space="preserve"> </v>
      </c>
      <c r="F20" s="704">
        <f t="shared" si="2"/>
        <v>0</v>
      </c>
      <c r="G20" s="756"/>
      <c r="H20" s="757"/>
      <c r="I20" s="705">
        <f t="shared" si="0"/>
        <v>0</v>
      </c>
      <c r="J20" s="792" t="str">
        <f t="shared" si="1"/>
        <v/>
      </c>
      <c r="K20" s="873" t="str">
        <f>_xlfn.IFNA((VLOOKUP(C20,'גנים - דוח ביצוע  (5)'!$B:$M,9,0)/7)*J20," ")</f>
        <v xml:space="preserve"> </v>
      </c>
    </row>
    <row r="21" spans="2:11" ht="15.75" x14ac:dyDescent="0.25">
      <c r="B21" s="744">
        <v>5</v>
      </c>
      <c r="C21" s="664"/>
      <c r="D21" s="704" t="str">
        <f>IFERROR(VLOOKUP($C21,'גנים - דוח ביצוע  (5)'!$B$18:$H$1896,3,0)," ")</f>
        <v xml:space="preserve"> </v>
      </c>
      <c r="E21" s="704" t="str">
        <f>IFERROR(VLOOKUP($C21,'גנים - דוח ביצוע  (5)'!$B$18:$H$1896,6,0)," ")</f>
        <v xml:space="preserve"> </v>
      </c>
      <c r="F21" s="704">
        <f t="shared" si="2"/>
        <v>0</v>
      </c>
      <c r="G21" s="756"/>
      <c r="H21" s="757"/>
      <c r="I21" s="705">
        <f t="shared" si="0"/>
        <v>0</v>
      </c>
      <c r="J21" s="792" t="str">
        <f t="shared" si="1"/>
        <v/>
      </c>
      <c r="K21" s="873" t="str">
        <f>_xlfn.IFNA((VLOOKUP(C21,'גנים - דוח ביצוע  (5)'!$B:$M,9,0)/7)*J21," ")</f>
        <v xml:space="preserve"> </v>
      </c>
    </row>
    <row r="22" spans="2:11" ht="15.75" x14ac:dyDescent="0.25">
      <c r="B22" s="744">
        <v>6</v>
      </c>
      <c r="C22" s="664"/>
      <c r="D22" s="704" t="str">
        <f>IFERROR(VLOOKUP($C22,'גנים - דוח ביצוע  (5)'!$B$18:$H$1896,3,0)," ")</f>
        <v xml:space="preserve"> </v>
      </c>
      <c r="E22" s="704" t="str">
        <f>IFERROR(VLOOKUP($C22,'גנים - דוח ביצוע  (5)'!$B$18:$H$1896,6,0)," ")</f>
        <v xml:space="preserve"> </v>
      </c>
      <c r="F22" s="704">
        <f t="shared" si="2"/>
        <v>0</v>
      </c>
      <c r="G22" s="756"/>
      <c r="H22" s="757"/>
      <c r="I22" s="705">
        <f t="shared" si="0"/>
        <v>0</v>
      </c>
      <c r="J22" s="792" t="str">
        <f t="shared" si="1"/>
        <v/>
      </c>
      <c r="K22" s="873" t="str">
        <f>_xlfn.IFNA((VLOOKUP(C22,'גנים - דוח ביצוע  (5)'!$B:$M,9,0)/7)*J22," ")</f>
        <v xml:space="preserve"> </v>
      </c>
    </row>
    <row r="23" spans="2:11" ht="15.75" x14ac:dyDescent="0.25">
      <c r="B23" s="744">
        <v>7</v>
      </c>
      <c r="C23" s="664"/>
      <c r="D23" s="704" t="str">
        <f>IFERROR(VLOOKUP($C23,'גנים - דוח ביצוע  (5)'!$B$18:$H$1896,3,0)," ")</f>
        <v xml:space="preserve"> </v>
      </c>
      <c r="E23" s="704" t="str">
        <f>IFERROR(VLOOKUP($C23,'גנים - דוח ביצוע  (5)'!$B$18:$H$1896,6,0)," ")</f>
        <v xml:space="preserve"> </v>
      </c>
      <c r="F23" s="704">
        <f t="shared" si="2"/>
        <v>0</v>
      </c>
      <c r="G23" s="756"/>
      <c r="H23" s="757"/>
      <c r="I23" s="705">
        <f t="shared" si="0"/>
        <v>0</v>
      </c>
      <c r="J23" s="792" t="str">
        <f t="shared" si="1"/>
        <v/>
      </c>
      <c r="K23" s="873" t="str">
        <f>_xlfn.IFNA((VLOOKUP(C23,'גנים - דוח ביצוע  (5)'!$B:$M,9,0)/7)*J23," ")</f>
        <v xml:space="preserve"> </v>
      </c>
    </row>
    <row r="24" spans="2:11" ht="15.75" x14ac:dyDescent="0.25">
      <c r="B24" s="744">
        <v>8</v>
      </c>
      <c r="C24" s="664"/>
      <c r="D24" s="704" t="str">
        <f>IFERROR(VLOOKUP($C24,'גנים - דוח ביצוע  (5)'!$B$18:$H$1896,3,0)," ")</f>
        <v xml:space="preserve"> </v>
      </c>
      <c r="E24" s="704" t="str">
        <f>IFERROR(VLOOKUP($C24,'גנים - דוח ביצוע  (5)'!$B$18:$H$1896,6,0)," ")</f>
        <v xml:space="preserve"> </v>
      </c>
      <c r="F24" s="704">
        <f t="shared" si="2"/>
        <v>0</v>
      </c>
      <c r="G24" s="756"/>
      <c r="H24" s="757"/>
      <c r="I24" s="705">
        <f t="shared" si="0"/>
        <v>0</v>
      </c>
      <c r="J24" s="792" t="str">
        <f t="shared" si="1"/>
        <v/>
      </c>
      <c r="K24" s="873" t="str">
        <f>_xlfn.IFNA((VLOOKUP(C24,'גנים - דוח ביצוע  (5)'!$B:$M,9,0)/7)*J24," ")</f>
        <v xml:space="preserve"> </v>
      </c>
    </row>
    <row r="25" spans="2:11" ht="15.75" x14ac:dyDescent="0.25">
      <c r="B25" s="744">
        <v>9</v>
      </c>
      <c r="C25" s="664"/>
      <c r="D25" s="704" t="str">
        <f>IFERROR(VLOOKUP($C25,'גנים - דוח ביצוע  (5)'!$B$18:$H$1896,3,0)," ")</f>
        <v xml:space="preserve"> </v>
      </c>
      <c r="E25" s="704" t="str">
        <f>IFERROR(VLOOKUP($C25,'גנים - דוח ביצוע  (5)'!$B$18:$H$1896,6,0)," ")</f>
        <v xml:space="preserve"> </v>
      </c>
      <c r="F25" s="704">
        <f t="shared" si="2"/>
        <v>0</v>
      </c>
      <c r="G25" s="756"/>
      <c r="H25" s="757"/>
      <c r="I25" s="705">
        <f t="shared" si="0"/>
        <v>0</v>
      </c>
      <c r="J25" s="792" t="str">
        <f t="shared" si="1"/>
        <v/>
      </c>
      <c r="K25" s="873" t="str">
        <f>_xlfn.IFNA((VLOOKUP(C25,'גנים - דוח ביצוע  (5)'!$B:$M,9,0)/7)*J25," ")</f>
        <v xml:space="preserve"> </v>
      </c>
    </row>
    <row r="26" spans="2:11" ht="15.75" x14ac:dyDescent="0.25">
      <c r="B26" s="744">
        <v>10</v>
      </c>
      <c r="C26" s="664"/>
      <c r="D26" s="704" t="str">
        <f>IFERROR(VLOOKUP($C26,'גנים - דוח ביצוע  (5)'!$B$18:$H$1896,3,0)," ")</f>
        <v xml:space="preserve"> </v>
      </c>
      <c r="E26" s="704" t="str">
        <f>IFERROR(VLOOKUP($C26,'גנים - דוח ביצוע  (5)'!$B$18:$H$1896,6,0)," ")</f>
        <v xml:space="preserve"> </v>
      </c>
      <c r="F26" s="704">
        <f t="shared" si="2"/>
        <v>0</v>
      </c>
      <c r="G26" s="756"/>
      <c r="H26" s="757"/>
      <c r="I26" s="705">
        <f t="shared" ref="I26:I89" si="3">IFERROR(COUNTIF($C$17:$C$2118,C26)," ")</f>
        <v>0</v>
      </c>
      <c r="J26" s="792" t="str">
        <f t="shared" si="1"/>
        <v/>
      </c>
      <c r="K26" s="873" t="str">
        <f>_xlfn.IFNA((VLOOKUP(C26,'גנים - דוח ביצוע  (5)'!$B:$M,9,0)/7)*J26," ")</f>
        <v xml:space="preserve"> </v>
      </c>
    </row>
    <row r="27" spans="2:11" ht="15.75" x14ac:dyDescent="0.25">
      <c r="B27" s="744">
        <v>11</v>
      </c>
      <c r="C27" s="664"/>
      <c r="D27" s="704" t="str">
        <f>IFERROR(VLOOKUP($C27,'גנים - דוח ביצוע  (5)'!$B$18:$H$1896,3,0)," ")</f>
        <v xml:space="preserve"> </v>
      </c>
      <c r="E27" s="704" t="str">
        <f>IFERROR(VLOOKUP($C27,'גנים - דוח ביצוע  (5)'!$B$18:$H$1896,6,0)," ")</f>
        <v xml:space="preserve"> </v>
      </c>
      <c r="F27" s="704">
        <f t="shared" si="2"/>
        <v>0</v>
      </c>
      <c r="G27" s="756"/>
      <c r="H27" s="757"/>
      <c r="I27" s="705">
        <f t="shared" si="3"/>
        <v>0</v>
      </c>
      <c r="J27" s="792" t="str">
        <f t="shared" si="1"/>
        <v/>
      </c>
      <c r="K27" s="873" t="str">
        <f>_xlfn.IFNA((VLOOKUP(C27,'גנים - דוח ביצוע  (5)'!$B:$M,9,0)/7)*J27," ")</f>
        <v xml:space="preserve"> </v>
      </c>
    </row>
    <row r="28" spans="2:11" ht="15.75" x14ac:dyDescent="0.25">
      <c r="B28" s="744">
        <v>12</v>
      </c>
      <c r="C28" s="664"/>
      <c r="D28" s="704" t="str">
        <f>IFERROR(VLOOKUP($C28,'גנים - דוח ביצוע  (5)'!$B$18:$H$1896,3,0)," ")</f>
        <v xml:space="preserve"> </v>
      </c>
      <c r="E28" s="704" t="str">
        <f>IFERROR(VLOOKUP($C28,'גנים - דוח ביצוע  (5)'!$B$18:$H$1896,6,0)," ")</f>
        <v xml:space="preserve"> </v>
      </c>
      <c r="F28" s="704">
        <f t="shared" si="2"/>
        <v>0</v>
      </c>
      <c r="G28" s="756"/>
      <c r="H28" s="757"/>
      <c r="I28" s="705">
        <f t="shared" si="3"/>
        <v>0</v>
      </c>
      <c r="J28" s="792" t="str">
        <f t="shared" si="1"/>
        <v/>
      </c>
      <c r="K28" s="873" t="str">
        <f>_xlfn.IFNA((VLOOKUP(C28,'גנים - דוח ביצוע  (5)'!$B:$M,9,0)/7)*J28," ")</f>
        <v xml:space="preserve"> </v>
      </c>
    </row>
    <row r="29" spans="2:11" ht="15.75" x14ac:dyDescent="0.25">
      <c r="B29" s="744">
        <v>13</v>
      </c>
      <c r="C29" s="664"/>
      <c r="D29" s="704" t="str">
        <f>IFERROR(VLOOKUP($C29,'גנים - דוח ביצוע  (5)'!$B$18:$H$1896,3,0)," ")</f>
        <v xml:space="preserve"> </v>
      </c>
      <c r="E29" s="704" t="str">
        <f>IFERROR(VLOOKUP($C29,'גנים - דוח ביצוע  (5)'!$B$18:$H$1896,6,0)," ")</f>
        <v xml:space="preserve"> </v>
      </c>
      <c r="F29" s="704">
        <f t="shared" si="2"/>
        <v>0</v>
      </c>
      <c r="G29" s="756"/>
      <c r="H29" s="757"/>
      <c r="I29" s="705">
        <f t="shared" si="3"/>
        <v>0</v>
      </c>
      <c r="J29" s="792" t="str">
        <f t="shared" si="1"/>
        <v/>
      </c>
      <c r="K29" s="873" t="str">
        <f>_xlfn.IFNA((VLOOKUP(C29,'גנים - דוח ביצוע  (5)'!$B:$M,9,0)/7)*J29," ")</f>
        <v xml:space="preserve"> </v>
      </c>
    </row>
    <row r="30" spans="2:11" ht="15.75" x14ac:dyDescent="0.25">
      <c r="B30" s="744">
        <v>14</v>
      </c>
      <c r="C30" s="664"/>
      <c r="D30" s="704" t="str">
        <f>IFERROR(VLOOKUP($C30,'גנים - דוח ביצוע  (5)'!$B$18:$H$1896,3,0)," ")</f>
        <v xml:space="preserve"> </v>
      </c>
      <c r="E30" s="704" t="str">
        <f>IFERROR(VLOOKUP($C30,'גנים - דוח ביצוע  (5)'!$B$18:$H$1896,6,0)," ")</f>
        <v xml:space="preserve"> </v>
      </c>
      <c r="F30" s="704">
        <f t="shared" si="2"/>
        <v>0</v>
      </c>
      <c r="G30" s="756"/>
      <c r="H30" s="757"/>
      <c r="I30" s="705">
        <f t="shared" si="3"/>
        <v>0</v>
      </c>
      <c r="J30" s="792" t="str">
        <f t="shared" si="1"/>
        <v/>
      </c>
      <c r="K30" s="873" t="str">
        <f>_xlfn.IFNA((VLOOKUP(C30,'גנים - דוח ביצוע  (5)'!$B:$M,9,0)/7)*J30," ")</f>
        <v xml:space="preserve"> </v>
      </c>
    </row>
    <row r="31" spans="2:11" ht="15.75" x14ac:dyDescent="0.25">
      <c r="B31" s="744">
        <v>15</v>
      </c>
      <c r="C31" s="664"/>
      <c r="D31" s="704" t="str">
        <f>IFERROR(VLOOKUP($C31,'גנים - דוח ביצוע  (5)'!$B$18:$H$1896,3,0)," ")</f>
        <v xml:space="preserve"> </v>
      </c>
      <c r="E31" s="704" t="str">
        <f>IFERROR(VLOOKUP($C31,'גנים - דוח ביצוע  (5)'!$B$18:$H$1896,6,0)," ")</f>
        <v xml:space="preserve"> </v>
      </c>
      <c r="F31" s="704">
        <f t="shared" si="2"/>
        <v>0</v>
      </c>
      <c r="G31" s="756"/>
      <c r="H31" s="757"/>
      <c r="I31" s="705">
        <f t="shared" si="3"/>
        <v>0</v>
      </c>
      <c r="J31" s="792" t="str">
        <f t="shared" si="1"/>
        <v/>
      </c>
      <c r="K31" s="873" t="str">
        <f>_xlfn.IFNA((VLOOKUP(C31,'גנים - דוח ביצוע  (5)'!$B:$M,9,0)/7)*J31," ")</f>
        <v xml:space="preserve"> </v>
      </c>
    </row>
    <row r="32" spans="2:11" ht="15.75" x14ac:dyDescent="0.25">
      <c r="B32" s="744">
        <v>16</v>
      </c>
      <c r="C32" s="664"/>
      <c r="D32" s="704" t="str">
        <f>IFERROR(VLOOKUP($C32,'גנים - דוח ביצוע  (5)'!$B$18:$H$1896,3,0)," ")</f>
        <v xml:space="preserve"> </v>
      </c>
      <c r="E32" s="704" t="str">
        <f>IFERROR(VLOOKUP($C32,'גנים - דוח ביצוע  (5)'!$B$18:$H$1896,6,0)," ")</f>
        <v xml:space="preserve"> </v>
      </c>
      <c r="F32" s="704">
        <f t="shared" si="2"/>
        <v>0</v>
      </c>
      <c r="G32" s="756"/>
      <c r="H32" s="757"/>
      <c r="I32" s="705">
        <f t="shared" si="3"/>
        <v>0</v>
      </c>
      <c r="J32" s="792" t="str">
        <f t="shared" si="1"/>
        <v/>
      </c>
      <c r="K32" s="873" t="str">
        <f>_xlfn.IFNA((VLOOKUP(C32,'גנים - דוח ביצוע  (5)'!$B:$M,9,0)/7)*J32," ")</f>
        <v xml:space="preserve"> </v>
      </c>
    </row>
    <row r="33" spans="2:11" ht="15.75" x14ac:dyDescent="0.25">
      <c r="B33" s="744">
        <v>17</v>
      </c>
      <c r="C33" s="664"/>
      <c r="D33" s="704" t="str">
        <f>IFERROR(VLOOKUP($C33,'גנים - דוח ביצוע  (5)'!$B$18:$H$1896,3,0)," ")</f>
        <v xml:space="preserve"> </v>
      </c>
      <c r="E33" s="704" t="str">
        <f>IFERROR(VLOOKUP($C33,'גנים - דוח ביצוע  (5)'!$B$18:$H$1896,6,0)," ")</f>
        <v xml:space="preserve"> </v>
      </c>
      <c r="F33" s="704">
        <f t="shared" si="2"/>
        <v>0</v>
      </c>
      <c r="G33" s="756"/>
      <c r="H33" s="757"/>
      <c r="I33" s="705">
        <f t="shared" si="3"/>
        <v>0</v>
      </c>
      <c r="J33" s="792" t="str">
        <f t="shared" si="1"/>
        <v/>
      </c>
      <c r="K33" s="873" t="str">
        <f>_xlfn.IFNA((VLOOKUP(C33,'גנים - דוח ביצוע  (5)'!$B:$M,9,0)/7)*J33," ")</f>
        <v xml:space="preserve"> </v>
      </c>
    </row>
    <row r="34" spans="2:11" ht="15.75" x14ac:dyDescent="0.25">
      <c r="B34" s="744">
        <v>18</v>
      </c>
      <c r="C34" s="664"/>
      <c r="D34" s="704" t="str">
        <f>IFERROR(VLOOKUP($C34,'גנים - דוח ביצוע  (5)'!$B$18:$H$1896,3,0)," ")</f>
        <v xml:space="preserve"> </v>
      </c>
      <c r="E34" s="704" t="str">
        <f>IFERROR(VLOOKUP($C34,'גנים - דוח ביצוע  (5)'!$B$18:$H$1896,6,0)," ")</f>
        <v xml:space="preserve"> </v>
      </c>
      <c r="F34" s="704">
        <f t="shared" si="2"/>
        <v>0</v>
      </c>
      <c r="G34" s="756"/>
      <c r="H34" s="757"/>
      <c r="I34" s="705">
        <f t="shared" si="3"/>
        <v>0</v>
      </c>
      <c r="J34" s="792" t="str">
        <f t="shared" si="1"/>
        <v/>
      </c>
      <c r="K34" s="873" t="str">
        <f>_xlfn.IFNA((VLOOKUP(C34,'גנים - דוח ביצוע  (5)'!$B:$M,9,0)/7)*J34," ")</f>
        <v xml:space="preserve"> </v>
      </c>
    </row>
    <row r="35" spans="2:11" ht="15.75" x14ac:dyDescent="0.25">
      <c r="B35" s="744">
        <v>19</v>
      </c>
      <c r="C35" s="664"/>
      <c r="D35" s="704" t="str">
        <f>IFERROR(VLOOKUP($C35,'גנים - דוח ביצוע  (5)'!$B$18:$H$1896,3,0)," ")</f>
        <v xml:space="preserve"> </v>
      </c>
      <c r="E35" s="704" t="str">
        <f>IFERROR(VLOOKUP($C35,'גנים - דוח ביצוע  (5)'!$B$18:$H$1896,6,0)," ")</f>
        <v xml:space="preserve"> </v>
      </c>
      <c r="F35" s="704">
        <f t="shared" si="2"/>
        <v>0</v>
      </c>
      <c r="G35" s="756"/>
      <c r="H35" s="757"/>
      <c r="I35" s="705">
        <f t="shared" si="3"/>
        <v>0</v>
      </c>
      <c r="J35" s="792" t="str">
        <f t="shared" si="1"/>
        <v/>
      </c>
      <c r="K35" s="873" t="str">
        <f>_xlfn.IFNA((VLOOKUP(C35,'גנים - דוח ביצוע  (5)'!$B:$M,9,0)/7)*J35," ")</f>
        <v xml:space="preserve"> </v>
      </c>
    </row>
    <row r="36" spans="2:11" ht="15.75" x14ac:dyDescent="0.25">
      <c r="B36" s="744">
        <v>20</v>
      </c>
      <c r="C36" s="664"/>
      <c r="D36" s="704" t="str">
        <f>IFERROR(VLOOKUP($C36,'גנים - דוח ביצוע  (5)'!$B$18:$H$1896,3,0)," ")</f>
        <v xml:space="preserve"> </v>
      </c>
      <c r="E36" s="704" t="str">
        <f>IFERROR(VLOOKUP($C36,'גנים - דוח ביצוע  (5)'!$B$18:$H$1896,6,0)," ")</f>
        <v xml:space="preserve"> </v>
      </c>
      <c r="F36" s="704">
        <f t="shared" si="2"/>
        <v>0</v>
      </c>
      <c r="G36" s="756"/>
      <c r="H36" s="757"/>
      <c r="I36" s="705">
        <f t="shared" si="3"/>
        <v>0</v>
      </c>
      <c r="J36" s="792" t="str">
        <f t="shared" si="1"/>
        <v/>
      </c>
      <c r="K36" s="873" t="str">
        <f>_xlfn.IFNA((VLOOKUP(C36,'גנים - דוח ביצוע  (5)'!$B:$M,9,0)/7)*J36," ")</f>
        <v xml:space="preserve"> </v>
      </c>
    </row>
    <row r="37" spans="2:11" ht="15.75" x14ac:dyDescent="0.25">
      <c r="B37" s="744">
        <v>21</v>
      </c>
      <c r="C37" s="664"/>
      <c r="D37" s="704" t="str">
        <f>IFERROR(VLOOKUP($C37,'גנים - דוח ביצוע  (5)'!$B$18:$H$1896,3,0)," ")</f>
        <v xml:space="preserve"> </v>
      </c>
      <c r="E37" s="704" t="str">
        <f>IFERROR(VLOOKUP($C37,'גנים - דוח ביצוע  (5)'!$B$18:$H$1896,6,0)," ")</f>
        <v xml:space="preserve"> </v>
      </c>
      <c r="F37" s="704">
        <f t="shared" si="2"/>
        <v>0</v>
      </c>
      <c r="G37" s="756"/>
      <c r="H37" s="757"/>
      <c r="I37" s="705">
        <f t="shared" si="3"/>
        <v>0</v>
      </c>
      <c r="J37" s="792" t="str">
        <f t="shared" si="1"/>
        <v/>
      </c>
      <c r="K37" s="873" t="str">
        <f>_xlfn.IFNA((VLOOKUP(C37,'גנים - דוח ביצוע  (5)'!$B:$M,9,0)/7)*J37," ")</f>
        <v xml:space="preserve"> </v>
      </c>
    </row>
    <row r="38" spans="2:11" ht="15.75" x14ac:dyDescent="0.25">
      <c r="B38" s="744">
        <v>22</v>
      </c>
      <c r="C38" s="664"/>
      <c r="D38" s="704" t="str">
        <f>IFERROR(VLOOKUP($C38,'גנים - דוח ביצוע  (5)'!$B$18:$H$1896,3,0)," ")</f>
        <v xml:space="preserve"> </v>
      </c>
      <c r="E38" s="704" t="str">
        <f>IFERROR(VLOOKUP($C38,'גנים - דוח ביצוע  (5)'!$B$18:$H$1896,6,0)," ")</f>
        <v xml:space="preserve"> </v>
      </c>
      <c r="F38" s="704">
        <f t="shared" si="2"/>
        <v>0</v>
      </c>
      <c r="G38" s="756"/>
      <c r="H38" s="757"/>
      <c r="I38" s="705">
        <f t="shared" si="3"/>
        <v>0</v>
      </c>
      <c r="J38" s="792" t="str">
        <f t="shared" si="1"/>
        <v/>
      </c>
      <c r="K38" s="873" t="str">
        <f>_xlfn.IFNA((VLOOKUP(C38,'גנים - דוח ביצוע  (5)'!$B:$M,9,0)/7)*J38," ")</f>
        <v xml:space="preserve"> </v>
      </c>
    </row>
    <row r="39" spans="2:11" ht="15.75" x14ac:dyDescent="0.25">
      <c r="B39" s="744">
        <v>23</v>
      </c>
      <c r="C39" s="664"/>
      <c r="D39" s="704" t="str">
        <f>IFERROR(VLOOKUP($C39,'גנים - דוח ביצוע  (5)'!$B$18:$H$1896,3,0)," ")</f>
        <v xml:space="preserve"> </v>
      </c>
      <c r="E39" s="704" t="str">
        <f>IFERROR(VLOOKUP($C39,'גנים - דוח ביצוע  (5)'!$B$18:$H$1896,6,0)," ")</f>
        <v xml:space="preserve"> </v>
      </c>
      <c r="F39" s="704">
        <f t="shared" si="2"/>
        <v>0</v>
      </c>
      <c r="G39" s="756"/>
      <c r="H39" s="757"/>
      <c r="I39" s="705">
        <f t="shared" si="3"/>
        <v>0</v>
      </c>
      <c r="J39" s="792" t="str">
        <f t="shared" si="1"/>
        <v/>
      </c>
      <c r="K39" s="873" t="str">
        <f>_xlfn.IFNA((VLOOKUP(C39,'גנים - דוח ביצוע  (5)'!$B:$M,9,0)/7)*J39," ")</f>
        <v xml:space="preserve"> </v>
      </c>
    </row>
    <row r="40" spans="2:11" ht="15.75" x14ac:dyDescent="0.25">
      <c r="B40" s="744">
        <v>24</v>
      </c>
      <c r="C40" s="664"/>
      <c r="D40" s="704" t="str">
        <f>IFERROR(VLOOKUP($C40,'גנים - דוח ביצוע  (5)'!$B$18:$H$1896,3,0)," ")</f>
        <v xml:space="preserve"> </v>
      </c>
      <c r="E40" s="704" t="str">
        <f>IFERROR(VLOOKUP($C40,'גנים - דוח ביצוע  (5)'!$B$18:$H$1896,6,0)," ")</f>
        <v xml:space="preserve"> </v>
      </c>
      <c r="F40" s="704">
        <f t="shared" si="2"/>
        <v>0</v>
      </c>
      <c r="G40" s="756"/>
      <c r="H40" s="757"/>
      <c r="I40" s="705">
        <f t="shared" si="3"/>
        <v>0</v>
      </c>
      <c r="J40" s="792" t="str">
        <f t="shared" si="1"/>
        <v/>
      </c>
      <c r="K40" s="873" t="str">
        <f>_xlfn.IFNA((VLOOKUP(C40,'גנים - דוח ביצוע  (5)'!$B:$M,9,0)/7)*J40," ")</f>
        <v xml:space="preserve"> </v>
      </c>
    </row>
    <row r="41" spans="2:11" ht="15.75" x14ac:dyDescent="0.25">
      <c r="B41" s="744">
        <v>25</v>
      </c>
      <c r="C41" s="664"/>
      <c r="D41" s="704" t="str">
        <f>IFERROR(VLOOKUP($C41,'גנים - דוח ביצוע  (5)'!$B$18:$H$1896,3,0)," ")</f>
        <v xml:space="preserve"> </v>
      </c>
      <c r="E41" s="704" t="str">
        <f>IFERROR(VLOOKUP($C41,'גנים - דוח ביצוע  (5)'!$B$18:$H$1896,6,0)," ")</f>
        <v xml:space="preserve"> </v>
      </c>
      <c r="F41" s="704">
        <f t="shared" si="2"/>
        <v>0</v>
      </c>
      <c r="G41" s="756"/>
      <c r="H41" s="757"/>
      <c r="I41" s="705">
        <f t="shared" si="3"/>
        <v>0</v>
      </c>
      <c r="J41" s="792" t="str">
        <f t="shared" si="1"/>
        <v/>
      </c>
      <c r="K41" s="873" t="str">
        <f>_xlfn.IFNA((VLOOKUP(C41,'גנים - דוח ביצוע  (5)'!$B:$M,9,0)/7)*J41," ")</f>
        <v xml:space="preserve"> </v>
      </c>
    </row>
    <row r="42" spans="2:11" ht="15.75" x14ac:dyDescent="0.25">
      <c r="B42" s="744">
        <v>26</v>
      </c>
      <c r="C42" s="664"/>
      <c r="D42" s="704" t="str">
        <f>IFERROR(VLOOKUP($C42,'גנים - דוח ביצוע  (5)'!$B$18:$H$1896,3,0)," ")</f>
        <v xml:space="preserve"> </v>
      </c>
      <c r="E42" s="704" t="str">
        <f>IFERROR(VLOOKUP($C42,'גנים - דוח ביצוע  (5)'!$B$18:$H$1896,6,0)," ")</f>
        <v xml:space="preserve"> </v>
      </c>
      <c r="F42" s="704">
        <f t="shared" si="2"/>
        <v>0</v>
      </c>
      <c r="G42" s="756"/>
      <c r="H42" s="757"/>
      <c r="I42" s="705">
        <f t="shared" si="3"/>
        <v>0</v>
      </c>
      <c r="J42" s="792" t="str">
        <f t="shared" si="1"/>
        <v/>
      </c>
      <c r="K42" s="873" t="str">
        <f>_xlfn.IFNA((VLOOKUP(C42,'גנים - דוח ביצוע  (5)'!$B:$M,9,0)/7)*J42," ")</f>
        <v xml:space="preserve"> </v>
      </c>
    </row>
    <row r="43" spans="2:11" ht="15.75" x14ac:dyDescent="0.25">
      <c r="B43" s="744">
        <v>27</v>
      </c>
      <c r="C43" s="664"/>
      <c r="D43" s="704" t="str">
        <f>IFERROR(VLOOKUP($C43,'גנים - דוח ביצוע  (5)'!$B$18:$H$1896,3,0)," ")</f>
        <v xml:space="preserve"> </v>
      </c>
      <c r="E43" s="704" t="str">
        <f>IFERROR(VLOOKUP($C43,'גנים - דוח ביצוע  (5)'!$B$18:$H$1896,6,0)," ")</f>
        <v xml:space="preserve"> </v>
      </c>
      <c r="F43" s="704">
        <f t="shared" si="2"/>
        <v>0</v>
      </c>
      <c r="G43" s="756"/>
      <c r="H43" s="757"/>
      <c r="I43" s="705">
        <f t="shared" si="3"/>
        <v>0</v>
      </c>
      <c r="J43" s="792" t="str">
        <f t="shared" si="1"/>
        <v/>
      </c>
      <c r="K43" s="873" t="str">
        <f>_xlfn.IFNA((VLOOKUP(C43,'גנים - דוח ביצוע  (5)'!$B:$M,9,0)/7)*J43," ")</f>
        <v xml:space="preserve"> </v>
      </c>
    </row>
    <row r="44" spans="2:11" ht="15.75" x14ac:dyDescent="0.25">
      <c r="B44" s="744">
        <v>28</v>
      </c>
      <c r="C44" s="664"/>
      <c r="D44" s="704" t="str">
        <f>IFERROR(VLOOKUP($C44,'גנים - דוח ביצוע  (5)'!$B$18:$H$1896,3,0)," ")</f>
        <v xml:space="preserve"> </v>
      </c>
      <c r="E44" s="704" t="str">
        <f>IFERROR(VLOOKUP($C44,'גנים - דוח ביצוע  (5)'!$B$18:$H$1896,6,0)," ")</f>
        <v xml:space="preserve"> </v>
      </c>
      <c r="F44" s="704">
        <f t="shared" si="2"/>
        <v>0</v>
      </c>
      <c r="G44" s="756"/>
      <c r="H44" s="757"/>
      <c r="I44" s="705">
        <f t="shared" si="3"/>
        <v>0</v>
      </c>
      <c r="J44" s="792" t="str">
        <f t="shared" si="1"/>
        <v/>
      </c>
      <c r="K44" s="873" t="str">
        <f>_xlfn.IFNA((VLOOKUP(C44,'גנים - דוח ביצוע  (5)'!$B:$M,9,0)/7)*J44," ")</f>
        <v xml:space="preserve"> </v>
      </c>
    </row>
    <row r="45" spans="2:11" ht="15.75" x14ac:dyDescent="0.25">
      <c r="B45" s="744">
        <v>29</v>
      </c>
      <c r="C45" s="664"/>
      <c r="D45" s="704" t="str">
        <f>IFERROR(VLOOKUP($C45,'גנים - דוח ביצוע  (5)'!$B$18:$H$1896,3,0)," ")</f>
        <v xml:space="preserve"> </v>
      </c>
      <c r="E45" s="704" t="str">
        <f>IFERROR(VLOOKUP($C45,'גנים - דוח ביצוע  (5)'!$B$18:$H$1896,6,0)," ")</f>
        <v xml:space="preserve"> </v>
      </c>
      <c r="F45" s="704">
        <f t="shared" si="2"/>
        <v>0</v>
      </c>
      <c r="G45" s="756"/>
      <c r="H45" s="757"/>
      <c r="I45" s="705">
        <f t="shared" si="3"/>
        <v>0</v>
      </c>
      <c r="J45" s="792" t="str">
        <f t="shared" si="1"/>
        <v/>
      </c>
      <c r="K45" s="873" t="str">
        <f>_xlfn.IFNA((VLOOKUP(C45,'גנים - דוח ביצוע  (5)'!$B:$M,9,0)/7)*J45," ")</f>
        <v xml:space="preserve"> </v>
      </c>
    </row>
    <row r="46" spans="2:11" ht="15.75" x14ac:dyDescent="0.25">
      <c r="B46" s="744">
        <v>30</v>
      </c>
      <c r="C46" s="664"/>
      <c r="D46" s="704" t="str">
        <f>IFERROR(VLOOKUP($C46,'גנים - דוח ביצוע  (5)'!$B$18:$H$1896,3,0)," ")</f>
        <v xml:space="preserve"> </v>
      </c>
      <c r="E46" s="704" t="str">
        <f>IFERROR(VLOOKUP($C46,'גנים - דוח ביצוע  (5)'!$B$18:$H$1896,6,0)," ")</f>
        <v xml:space="preserve"> </v>
      </c>
      <c r="F46" s="704">
        <f t="shared" si="2"/>
        <v>0</v>
      </c>
      <c r="G46" s="756"/>
      <c r="H46" s="757"/>
      <c r="I46" s="705">
        <f t="shared" si="3"/>
        <v>0</v>
      </c>
      <c r="J46" s="792" t="str">
        <f t="shared" si="1"/>
        <v/>
      </c>
      <c r="K46" s="873" t="str">
        <f>_xlfn.IFNA((VLOOKUP(C46,'גנים - דוח ביצוע  (5)'!$B:$M,9,0)/7)*J46," ")</f>
        <v xml:space="preserve"> </v>
      </c>
    </row>
    <row r="47" spans="2:11" ht="15.75" x14ac:dyDescent="0.25">
      <c r="B47" s="744">
        <v>31</v>
      </c>
      <c r="C47" s="664"/>
      <c r="D47" s="704" t="str">
        <f>IFERROR(VLOOKUP($C47,'גנים - דוח ביצוע  (5)'!$B$18:$H$1896,3,0)," ")</f>
        <v xml:space="preserve"> </v>
      </c>
      <c r="E47" s="704" t="str">
        <f>IFERROR(VLOOKUP($C47,'גנים - דוח ביצוע  (5)'!$B$18:$H$1896,6,0)," ")</f>
        <v xml:space="preserve"> </v>
      </c>
      <c r="F47" s="704">
        <f t="shared" si="2"/>
        <v>0</v>
      </c>
      <c r="G47" s="756"/>
      <c r="H47" s="757"/>
      <c r="I47" s="705">
        <f t="shared" si="3"/>
        <v>0</v>
      </c>
      <c r="J47" s="792" t="str">
        <f t="shared" si="1"/>
        <v/>
      </c>
      <c r="K47" s="873" t="str">
        <f>_xlfn.IFNA((VLOOKUP(C47,'גנים - דוח ביצוע  (5)'!$B:$M,9,0)/7)*J47," ")</f>
        <v xml:space="preserve"> </v>
      </c>
    </row>
    <row r="48" spans="2:11" ht="15.75" x14ac:dyDescent="0.25">
      <c r="B48" s="744">
        <v>32</v>
      </c>
      <c r="C48" s="664"/>
      <c r="D48" s="704" t="str">
        <f>IFERROR(VLOOKUP($C48,'גנים - דוח ביצוע  (5)'!$B$18:$H$1896,3,0)," ")</f>
        <v xml:space="preserve"> </v>
      </c>
      <c r="E48" s="704" t="str">
        <f>IFERROR(VLOOKUP($C48,'גנים - דוח ביצוע  (5)'!$B$18:$H$1896,6,0)," ")</f>
        <v xml:space="preserve"> </v>
      </c>
      <c r="F48" s="704">
        <f t="shared" si="2"/>
        <v>0</v>
      </c>
      <c r="G48" s="756"/>
      <c r="H48" s="757"/>
      <c r="I48" s="705">
        <f t="shared" si="3"/>
        <v>0</v>
      </c>
      <c r="J48" s="792" t="str">
        <f t="shared" si="1"/>
        <v/>
      </c>
      <c r="K48" s="873" t="str">
        <f>_xlfn.IFNA((VLOOKUP(C48,'גנים - דוח ביצוע  (5)'!$B:$M,9,0)/7)*J48," ")</f>
        <v xml:space="preserve"> </v>
      </c>
    </row>
    <row r="49" spans="2:11" ht="15.75" x14ac:dyDescent="0.25">
      <c r="B49" s="744">
        <v>33</v>
      </c>
      <c r="C49" s="664"/>
      <c r="D49" s="704" t="str">
        <f>IFERROR(VLOOKUP($C49,'גנים - דוח ביצוע  (5)'!$B$18:$H$1896,3,0)," ")</f>
        <v xml:space="preserve"> </v>
      </c>
      <c r="E49" s="704" t="str">
        <f>IFERROR(VLOOKUP($C49,'גנים - דוח ביצוע  (5)'!$B$18:$H$1896,6,0)," ")</f>
        <v xml:space="preserve"> </v>
      </c>
      <c r="F49" s="704">
        <f t="shared" si="2"/>
        <v>0</v>
      </c>
      <c r="G49" s="756"/>
      <c r="H49" s="757"/>
      <c r="I49" s="705">
        <f t="shared" si="3"/>
        <v>0</v>
      </c>
      <c r="J49" s="792" t="str">
        <f t="shared" si="1"/>
        <v/>
      </c>
      <c r="K49" s="873" t="str">
        <f>_xlfn.IFNA((VLOOKUP(C49,'גנים - דוח ביצוע  (5)'!$B:$M,9,0)/7)*J49," ")</f>
        <v xml:space="preserve"> </v>
      </c>
    </row>
    <row r="50" spans="2:11" ht="15.75" x14ac:dyDescent="0.25">
      <c r="B50" s="744">
        <v>34</v>
      </c>
      <c r="C50" s="664"/>
      <c r="D50" s="704" t="str">
        <f>IFERROR(VLOOKUP($C50,'גנים - דוח ביצוע  (5)'!$B$18:$H$1896,3,0)," ")</f>
        <v xml:space="preserve"> </v>
      </c>
      <c r="E50" s="704" t="str">
        <f>IFERROR(VLOOKUP($C50,'גנים - דוח ביצוע  (5)'!$B$18:$H$1896,6,0)," ")</f>
        <v xml:space="preserve"> </v>
      </c>
      <c r="F50" s="704">
        <f t="shared" si="2"/>
        <v>0</v>
      </c>
      <c r="G50" s="756"/>
      <c r="H50" s="757"/>
      <c r="I50" s="705">
        <f t="shared" si="3"/>
        <v>0</v>
      </c>
      <c r="J50" s="792" t="str">
        <f t="shared" si="1"/>
        <v/>
      </c>
      <c r="K50" s="873" t="str">
        <f>_xlfn.IFNA((VLOOKUP(C50,'גנים - דוח ביצוע  (5)'!$B:$M,9,0)/7)*J50," ")</f>
        <v xml:space="preserve"> </v>
      </c>
    </row>
    <row r="51" spans="2:11" ht="15.75" x14ac:dyDescent="0.25">
      <c r="B51" s="744">
        <v>35</v>
      </c>
      <c r="C51" s="664"/>
      <c r="D51" s="704" t="str">
        <f>IFERROR(VLOOKUP($C51,'גנים - דוח ביצוע  (5)'!$B$18:$H$1896,3,0)," ")</f>
        <v xml:space="preserve"> </v>
      </c>
      <c r="E51" s="704" t="str">
        <f>IFERROR(VLOOKUP($C51,'גנים - דוח ביצוע  (5)'!$B$18:$H$1896,6,0)," ")</f>
        <v xml:space="preserve"> </v>
      </c>
      <c r="F51" s="704">
        <f t="shared" si="2"/>
        <v>0</v>
      </c>
      <c r="G51" s="756"/>
      <c r="H51" s="757"/>
      <c r="I51" s="705">
        <f t="shared" si="3"/>
        <v>0</v>
      </c>
      <c r="J51" s="792" t="str">
        <f t="shared" si="1"/>
        <v/>
      </c>
      <c r="K51" s="873" t="str">
        <f>_xlfn.IFNA((VLOOKUP(C51,'גנים - דוח ביצוע  (5)'!$B:$M,9,0)/7)*J51," ")</f>
        <v xml:space="preserve"> </v>
      </c>
    </row>
    <row r="52" spans="2:11" ht="15.75" x14ac:dyDescent="0.25">
      <c r="B52" s="744">
        <v>36</v>
      </c>
      <c r="C52" s="664"/>
      <c r="D52" s="704" t="str">
        <f>IFERROR(VLOOKUP($C52,'גנים - דוח ביצוע  (5)'!$B$18:$H$1896,3,0)," ")</f>
        <v xml:space="preserve"> </v>
      </c>
      <c r="E52" s="704" t="str">
        <f>IFERROR(VLOOKUP($C52,'גנים - דוח ביצוע  (5)'!$B$18:$H$1896,6,0)," ")</f>
        <v xml:space="preserve"> </v>
      </c>
      <c r="F52" s="704">
        <f t="shared" si="2"/>
        <v>0</v>
      </c>
      <c r="G52" s="756"/>
      <c r="H52" s="757"/>
      <c r="I52" s="705">
        <f t="shared" si="3"/>
        <v>0</v>
      </c>
      <c r="J52" s="792" t="str">
        <f t="shared" si="1"/>
        <v/>
      </c>
      <c r="K52" s="873" t="str">
        <f>_xlfn.IFNA((VLOOKUP(C52,'גנים - דוח ביצוע  (5)'!$B:$M,9,0)/7)*J52," ")</f>
        <v xml:space="preserve"> </v>
      </c>
    </row>
    <row r="53" spans="2:11" ht="15.75" x14ac:dyDescent="0.25">
      <c r="B53" s="744">
        <v>37</v>
      </c>
      <c r="C53" s="664"/>
      <c r="D53" s="704" t="str">
        <f>IFERROR(VLOOKUP($C53,'גנים - דוח ביצוע  (5)'!$B$18:$H$1896,3,0)," ")</f>
        <v xml:space="preserve"> </v>
      </c>
      <c r="E53" s="704" t="str">
        <f>IFERROR(VLOOKUP($C53,'גנים - דוח ביצוע  (5)'!$B$18:$H$1896,6,0)," ")</f>
        <v xml:space="preserve"> </v>
      </c>
      <c r="F53" s="704">
        <f t="shared" si="2"/>
        <v>0</v>
      </c>
      <c r="G53" s="756"/>
      <c r="H53" s="757"/>
      <c r="I53" s="705">
        <f t="shared" si="3"/>
        <v>0</v>
      </c>
      <c r="J53" s="792" t="str">
        <f t="shared" si="1"/>
        <v/>
      </c>
      <c r="K53" s="873" t="str">
        <f>_xlfn.IFNA((VLOOKUP(C53,'גנים - דוח ביצוע  (5)'!$B:$M,9,0)/7)*J53," ")</f>
        <v xml:space="preserve"> </v>
      </c>
    </row>
    <row r="54" spans="2:11" ht="15.75" x14ac:dyDescent="0.25">
      <c r="B54" s="744">
        <v>38</v>
      </c>
      <c r="C54" s="664"/>
      <c r="D54" s="704" t="str">
        <f>IFERROR(VLOOKUP($C54,'גנים - דוח ביצוע  (5)'!$B$18:$H$1896,3,0)," ")</f>
        <v xml:space="preserve"> </v>
      </c>
      <c r="E54" s="704" t="str">
        <f>IFERROR(VLOOKUP($C54,'גנים - דוח ביצוע  (5)'!$B$18:$H$1896,6,0)," ")</f>
        <v xml:space="preserve"> </v>
      </c>
      <c r="F54" s="704">
        <f t="shared" si="2"/>
        <v>0</v>
      </c>
      <c r="G54" s="756"/>
      <c r="H54" s="757"/>
      <c r="I54" s="705">
        <f t="shared" si="3"/>
        <v>0</v>
      </c>
      <c r="J54" s="792" t="str">
        <f t="shared" si="1"/>
        <v/>
      </c>
      <c r="K54" s="873" t="str">
        <f>_xlfn.IFNA((VLOOKUP(C54,'גנים - דוח ביצוע  (5)'!$B:$M,9,0)/7)*J54," ")</f>
        <v xml:space="preserve"> </v>
      </c>
    </row>
    <row r="55" spans="2:11" ht="15.75" x14ac:dyDescent="0.25">
      <c r="B55" s="744">
        <v>39</v>
      </c>
      <c r="C55" s="664"/>
      <c r="D55" s="704" t="str">
        <f>IFERROR(VLOOKUP($C55,'גנים - דוח ביצוע  (5)'!$B$18:$H$1896,3,0)," ")</f>
        <v xml:space="preserve"> </v>
      </c>
      <c r="E55" s="704" t="str">
        <f>IFERROR(VLOOKUP($C55,'גנים - דוח ביצוע  (5)'!$B$18:$H$1896,6,0)," ")</f>
        <v xml:space="preserve"> </v>
      </c>
      <c r="F55" s="704">
        <f t="shared" si="2"/>
        <v>0</v>
      </c>
      <c r="G55" s="756"/>
      <c r="H55" s="757"/>
      <c r="I55" s="705">
        <f t="shared" si="3"/>
        <v>0</v>
      </c>
      <c r="J55" s="792" t="str">
        <f t="shared" si="1"/>
        <v/>
      </c>
      <c r="K55" s="873" t="str">
        <f>_xlfn.IFNA((VLOOKUP(C55,'גנים - דוח ביצוע  (5)'!$B:$M,9,0)/7)*J55," ")</f>
        <v xml:space="preserve"> </v>
      </c>
    </row>
    <row r="56" spans="2:11" ht="15.75" x14ac:dyDescent="0.25">
      <c r="B56" s="744">
        <v>40</v>
      </c>
      <c r="C56" s="664"/>
      <c r="D56" s="704" t="str">
        <f>IFERROR(VLOOKUP($C56,'גנים - דוח ביצוע  (5)'!$B$18:$H$1896,3,0)," ")</f>
        <v xml:space="preserve"> </v>
      </c>
      <c r="E56" s="704" t="str">
        <f>IFERROR(VLOOKUP($C56,'גנים - דוח ביצוע  (5)'!$B$18:$H$1896,6,0)," ")</f>
        <v xml:space="preserve"> </v>
      </c>
      <c r="F56" s="704">
        <f t="shared" si="2"/>
        <v>0</v>
      </c>
      <c r="G56" s="756"/>
      <c r="H56" s="757"/>
      <c r="I56" s="705">
        <f t="shared" si="3"/>
        <v>0</v>
      </c>
      <c r="J56" s="792" t="str">
        <f t="shared" si="1"/>
        <v/>
      </c>
      <c r="K56" s="873" t="str">
        <f>_xlfn.IFNA((VLOOKUP(C56,'גנים - דוח ביצוע  (5)'!$B:$M,9,0)/7)*J56," ")</f>
        <v xml:space="preserve"> </v>
      </c>
    </row>
    <row r="57" spans="2:11" ht="15.75" x14ac:dyDescent="0.25">
      <c r="B57" s="744">
        <v>41</v>
      </c>
      <c r="C57" s="664"/>
      <c r="D57" s="704" t="str">
        <f>IFERROR(VLOOKUP($C57,'גנים - דוח ביצוע  (5)'!$B$18:$H$1896,3,0)," ")</f>
        <v xml:space="preserve"> </v>
      </c>
      <c r="E57" s="704" t="str">
        <f>IFERROR(VLOOKUP($C57,'גנים - דוח ביצוע  (5)'!$B$18:$H$1896,6,0)," ")</f>
        <v xml:space="preserve"> </v>
      </c>
      <c r="F57" s="704">
        <f t="shared" si="2"/>
        <v>0</v>
      </c>
      <c r="G57" s="756"/>
      <c r="H57" s="757"/>
      <c r="I57" s="705">
        <f t="shared" si="3"/>
        <v>0</v>
      </c>
      <c r="J57" s="792" t="str">
        <f t="shared" si="1"/>
        <v/>
      </c>
      <c r="K57" s="873" t="str">
        <f>_xlfn.IFNA((VLOOKUP(C57,'גנים - דוח ביצוע  (5)'!$B:$M,9,0)/7)*J57," ")</f>
        <v xml:space="preserve"> </v>
      </c>
    </row>
    <row r="58" spans="2:11" ht="15.75" x14ac:dyDescent="0.25">
      <c r="B58" s="744">
        <v>42</v>
      </c>
      <c r="C58" s="664"/>
      <c r="D58" s="704" t="str">
        <f>IFERROR(VLOOKUP($C58,'גנים - דוח ביצוע  (5)'!$B$18:$H$1896,3,0)," ")</f>
        <v xml:space="preserve"> </v>
      </c>
      <c r="E58" s="704" t="str">
        <f>IFERROR(VLOOKUP($C58,'גנים - דוח ביצוע  (5)'!$B$18:$H$1896,6,0)," ")</f>
        <v xml:space="preserve"> </v>
      </c>
      <c r="F58" s="704">
        <f t="shared" si="2"/>
        <v>0</v>
      </c>
      <c r="G58" s="756"/>
      <c r="H58" s="757"/>
      <c r="I58" s="705">
        <f t="shared" si="3"/>
        <v>0</v>
      </c>
      <c r="J58" s="792" t="str">
        <f t="shared" si="1"/>
        <v/>
      </c>
      <c r="K58" s="873" t="str">
        <f>_xlfn.IFNA((VLOOKUP(C58,'גנים - דוח ביצוע  (5)'!$B:$M,9,0)/7)*J58," ")</f>
        <v xml:space="preserve"> </v>
      </c>
    </row>
    <row r="59" spans="2:11" ht="15.75" x14ac:dyDescent="0.25">
      <c r="B59" s="744">
        <v>43</v>
      </c>
      <c r="C59" s="664"/>
      <c r="D59" s="704" t="str">
        <f>IFERROR(VLOOKUP($C59,'גנים - דוח ביצוע  (5)'!$B$18:$H$1896,3,0)," ")</f>
        <v xml:space="preserve"> </v>
      </c>
      <c r="E59" s="704" t="str">
        <f>IFERROR(VLOOKUP($C59,'גנים - דוח ביצוע  (5)'!$B$18:$H$1896,6,0)," ")</f>
        <v xml:space="preserve"> </v>
      </c>
      <c r="F59" s="704">
        <f t="shared" si="2"/>
        <v>0</v>
      </c>
      <c r="G59" s="756"/>
      <c r="H59" s="757"/>
      <c r="I59" s="705">
        <f t="shared" si="3"/>
        <v>0</v>
      </c>
      <c r="J59" s="792" t="str">
        <f t="shared" si="1"/>
        <v/>
      </c>
      <c r="K59" s="873" t="str">
        <f>_xlfn.IFNA((VLOOKUP(C59,'גנים - דוח ביצוע  (5)'!$B:$M,9,0)/7)*J59," ")</f>
        <v xml:space="preserve"> </v>
      </c>
    </row>
    <row r="60" spans="2:11" ht="15.75" x14ac:dyDescent="0.25">
      <c r="B60" s="744">
        <v>44</v>
      </c>
      <c r="C60" s="664"/>
      <c r="D60" s="704" t="str">
        <f>IFERROR(VLOOKUP($C60,'גנים - דוח ביצוע  (5)'!$B$18:$H$1896,3,0)," ")</f>
        <v xml:space="preserve"> </v>
      </c>
      <c r="E60" s="704" t="str">
        <f>IFERROR(VLOOKUP($C60,'גנים - דוח ביצוע  (5)'!$B$18:$H$1896,6,0)," ")</f>
        <v xml:space="preserve"> </v>
      </c>
      <c r="F60" s="704">
        <f t="shared" si="2"/>
        <v>0</v>
      </c>
      <c r="G60" s="756"/>
      <c r="H60" s="757"/>
      <c r="I60" s="705">
        <f t="shared" si="3"/>
        <v>0</v>
      </c>
      <c r="J60" s="792" t="str">
        <f t="shared" si="1"/>
        <v/>
      </c>
      <c r="K60" s="873" t="str">
        <f>_xlfn.IFNA((VLOOKUP(C60,'גנים - דוח ביצוע  (5)'!$B:$M,9,0)/7)*J60," ")</f>
        <v xml:space="preserve"> </v>
      </c>
    </row>
    <row r="61" spans="2:11" ht="15.75" x14ac:dyDescent="0.25">
      <c r="B61" s="744">
        <v>45</v>
      </c>
      <c r="C61" s="664"/>
      <c r="D61" s="704" t="str">
        <f>IFERROR(VLOOKUP($C61,'גנים - דוח ביצוע  (5)'!$B$18:$H$1896,3,0)," ")</f>
        <v xml:space="preserve"> </v>
      </c>
      <c r="E61" s="704" t="str">
        <f>IFERROR(VLOOKUP($C61,'גנים - דוח ביצוע  (5)'!$B$18:$H$1896,6,0)," ")</f>
        <v xml:space="preserve"> </v>
      </c>
      <c r="F61" s="704">
        <f t="shared" si="2"/>
        <v>0</v>
      </c>
      <c r="G61" s="756"/>
      <c r="H61" s="757"/>
      <c r="I61" s="705">
        <f t="shared" si="3"/>
        <v>0</v>
      </c>
      <c r="J61" s="792" t="str">
        <f t="shared" si="1"/>
        <v/>
      </c>
      <c r="K61" s="873" t="str">
        <f>_xlfn.IFNA((VLOOKUP(C61,'גנים - דוח ביצוע  (5)'!$B:$M,9,0)/7)*J61," ")</f>
        <v xml:space="preserve"> </v>
      </c>
    </row>
    <row r="62" spans="2:11" ht="15.75" x14ac:dyDescent="0.25">
      <c r="B62" s="744">
        <v>46</v>
      </c>
      <c r="C62" s="664"/>
      <c r="D62" s="704" t="str">
        <f>IFERROR(VLOOKUP($C62,'גנים - דוח ביצוע  (5)'!$B$18:$H$1896,3,0)," ")</f>
        <v xml:space="preserve"> </v>
      </c>
      <c r="E62" s="704" t="str">
        <f>IFERROR(VLOOKUP($C62,'גנים - דוח ביצוע  (5)'!$B$18:$H$1896,6,0)," ")</f>
        <v xml:space="preserve"> </v>
      </c>
      <c r="F62" s="704">
        <f t="shared" si="2"/>
        <v>0</v>
      </c>
      <c r="G62" s="756"/>
      <c r="H62" s="757"/>
      <c r="I62" s="705">
        <f t="shared" si="3"/>
        <v>0</v>
      </c>
      <c r="J62" s="792" t="str">
        <f t="shared" si="1"/>
        <v/>
      </c>
      <c r="K62" s="873" t="str">
        <f>_xlfn.IFNA((VLOOKUP(C62,'גנים - דוח ביצוע  (5)'!$B:$M,9,0)/7)*J62," ")</f>
        <v xml:space="preserve"> </v>
      </c>
    </row>
    <row r="63" spans="2:11" ht="15.75" x14ac:dyDescent="0.25">
      <c r="B63" s="744">
        <v>47</v>
      </c>
      <c r="C63" s="664"/>
      <c r="D63" s="704" t="str">
        <f>IFERROR(VLOOKUP($C63,'גנים - דוח ביצוע  (5)'!$B$18:$H$1896,3,0)," ")</f>
        <v xml:space="preserve"> </v>
      </c>
      <c r="E63" s="704" t="str">
        <f>IFERROR(VLOOKUP($C63,'גנים - דוח ביצוע  (5)'!$B$18:$H$1896,6,0)," ")</f>
        <v xml:space="preserve"> </v>
      </c>
      <c r="F63" s="704">
        <f t="shared" si="2"/>
        <v>0</v>
      </c>
      <c r="G63" s="756"/>
      <c r="H63" s="757"/>
      <c r="I63" s="705">
        <f t="shared" si="3"/>
        <v>0</v>
      </c>
      <c r="J63" s="792" t="str">
        <f t="shared" si="1"/>
        <v/>
      </c>
      <c r="K63" s="873" t="str">
        <f>_xlfn.IFNA((VLOOKUP(C63,'גנים - דוח ביצוע  (5)'!$B:$M,9,0)/7)*J63," ")</f>
        <v xml:space="preserve"> </v>
      </c>
    </row>
    <row r="64" spans="2:11" ht="15.75" x14ac:dyDescent="0.25">
      <c r="B64" s="744">
        <v>48</v>
      </c>
      <c r="C64" s="664"/>
      <c r="D64" s="704" t="str">
        <f>IFERROR(VLOOKUP($C64,'גנים - דוח ביצוע  (5)'!$B$18:$H$1896,3,0)," ")</f>
        <v xml:space="preserve"> </v>
      </c>
      <c r="E64" s="704" t="str">
        <f>IFERROR(VLOOKUP($C64,'גנים - דוח ביצוע  (5)'!$B$18:$H$1896,6,0)," ")</f>
        <v xml:space="preserve"> </v>
      </c>
      <c r="F64" s="704">
        <f t="shared" si="2"/>
        <v>0</v>
      </c>
      <c r="G64" s="756"/>
      <c r="H64" s="757"/>
      <c r="I64" s="705">
        <f t="shared" si="3"/>
        <v>0</v>
      </c>
      <c r="J64" s="792" t="str">
        <f t="shared" si="1"/>
        <v/>
      </c>
      <c r="K64" s="873" t="str">
        <f>_xlfn.IFNA((VLOOKUP(C64,'גנים - דוח ביצוע  (5)'!$B:$M,9,0)/7)*J64," ")</f>
        <v xml:space="preserve"> </v>
      </c>
    </row>
    <row r="65" spans="2:11" ht="15.75" x14ac:dyDescent="0.25">
      <c r="B65" s="744">
        <v>49</v>
      </c>
      <c r="C65" s="664"/>
      <c r="D65" s="704" t="str">
        <f>IFERROR(VLOOKUP($C65,'גנים - דוח ביצוע  (5)'!$B$18:$H$1896,3,0)," ")</f>
        <v xml:space="preserve"> </v>
      </c>
      <c r="E65" s="704" t="str">
        <f>IFERROR(VLOOKUP($C65,'גנים - דוח ביצוע  (5)'!$B$18:$H$1896,6,0)," ")</f>
        <v xml:space="preserve"> </v>
      </c>
      <c r="F65" s="704">
        <f t="shared" si="2"/>
        <v>0</v>
      </c>
      <c r="G65" s="756"/>
      <c r="H65" s="757"/>
      <c r="I65" s="705">
        <f t="shared" si="3"/>
        <v>0</v>
      </c>
      <c r="J65" s="792" t="str">
        <f t="shared" si="1"/>
        <v/>
      </c>
      <c r="K65" s="873" t="str">
        <f>_xlfn.IFNA((VLOOKUP(C65,'גנים - דוח ביצוע  (5)'!$B:$M,9,0)/7)*J65," ")</f>
        <v xml:space="preserve"> </v>
      </c>
    </row>
    <row r="66" spans="2:11" ht="15.75" x14ac:dyDescent="0.25">
      <c r="B66" s="744">
        <v>50</v>
      </c>
      <c r="C66" s="664"/>
      <c r="D66" s="704" t="str">
        <f>IFERROR(VLOOKUP($C66,'גנים - דוח ביצוע  (5)'!$B$18:$H$1896,3,0)," ")</f>
        <v xml:space="preserve"> </v>
      </c>
      <c r="E66" s="704" t="str">
        <f>IFERROR(VLOOKUP($C66,'גנים - דוח ביצוע  (5)'!$B$18:$H$1896,6,0)," ")</f>
        <v xml:space="preserve"> </v>
      </c>
      <c r="F66" s="704">
        <f t="shared" si="2"/>
        <v>0</v>
      </c>
      <c r="G66" s="756"/>
      <c r="H66" s="757"/>
      <c r="I66" s="705">
        <f t="shared" si="3"/>
        <v>0</v>
      </c>
      <c r="J66" s="792" t="str">
        <f t="shared" si="1"/>
        <v/>
      </c>
      <c r="K66" s="873" t="str">
        <f>_xlfn.IFNA((VLOOKUP(C66,'גנים - דוח ביצוע  (5)'!$B:$M,9,0)/7)*J66," ")</f>
        <v xml:space="preserve"> </v>
      </c>
    </row>
    <row r="67" spans="2:11" ht="15.75" x14ac:dyDescent="0.25">
      <c r="B67" s="744">
        <v>51</v>
      </c>
      <c r="C67" s="664"/>
      <c r="D67" s="704" t="str">
        <f>IFERROR(VLOOKUP($C67,'גנים - דוח ביצוע  (5)'!$B$18:$H$1896,3,0)," ")</f>
        <v xml:space="preserve"> </v>
      </c>
      <c r="E67" s="704" t="str">
        <f>IFERROR(VLOOKUP($C67,'גנים - דוח ביצוע  (5)'!$B$18:$H$1896,6,0)," ")</f>
        <v xml:space="preserve"> </v>
      </c>
      <c r="F67" s="704">
        <f t="shared" si="2"/>
        <v>0</v>
      </c>
      <c r="G67" s="756"/>
      <c r="H67" s="757"/>
      <c r="I67" s="705">
        <f t="shared" si="3"/>
        <v>0</v>
      </c>
      <c r="J67" s="792" t="str">
        <f t="shared" si="1"/>
        <v/>
      </c>
      <c r="K67" s="873" t="str">
        <f>_xlfn.IFNA((VLOOKUP(C67,'גנים - דוח ביצוע  (5)'!$B:$M,9,0)/7)*J67," ")</f>
        <v xml:space="preserve"> </v>
      </c>
    </row>
    <row r="68" spans="2:11" ht="15.75" x14ac:dyDescent="0.25">
      <c r="B68" s="744">
        <v>52</v>
      </c>
      <c r="C68" s="664"/>
      <c r="D68" s="704" t="str">
        <f>IFERROR(VLOOKUP($C68,'גנים - דוח ביצוע  (5)'!$B$18:$H$1896,3,0)," ")</f>
        <v xml:space="preserve"> </v>
      </c>
      <c r="E68" s="704" t="str">
        <f>IFERROR(VLOOKUP($C68,'גנים - דוח ביצוע  (5)'!$B$18:$H$1896,6,0)," ")</f>
        <v xml:space="preserve"> </v>
      </c>
      <c r="F68" s="704">
        <f t="shared" si="2"/>
        <v>0</v>
      </c>
      <c r="G68" s="756"/>
      <c r="H68" s="757"/>
      <c r="I68" s="705">
        <f t="shared" si="3"/>
        <v>0</v>
      </c>
      <c r="J68" s="792" t="str">
        <f t="shared" si="1"/>
        <v/>
      </c>
      <c r="K68" s="873" t="str">
        <f>_xlfn.IFNA((VLOOKUP(C68,'גנים - דוח ביצוע  (5)'!$B:$M,9,0)/7)*J68," ")</f>
        <v xml:space="preserve"> </v>
      </c>
    </row>
    <row r="69" spans="2:11" ht="15.75" x14ac:dyDescent="0.25">
      <c r="B69" s="744">
        <v>53</v>
      </c>
      <c r="C69" s="664"/>
      <c r="D69" s="704" t="str">
        <f>IFERROR(VLOOKUP($C69,'גנים - דוח ביצוע  (5)'!$B$18:$H$1896,3,0)," ")</f>
        <v xml:space="preserve"> </v>
      </c>
      <c r="E69" s="704" t="str">
        <f>IFERROR(VLOOKUP($C69,'גנים - דוח ביצוע  (5)'!$B$18:$H$1896,6,0)," ")</f>
        <v xml:space="preserve"> </v>
      </c>
      <c r="F69" s="704">
        <f t="shared" si="2"/>
        <v>0</v>
      </c>
      <c r="G69" s="756"/>
      <c r="H69" s="757"/>
      <c r="I69" s="705">
        <f t="shared" si="3"/>
        <v>0</v>
      </c>
      <c r="J69" s="792" t="str">
        <f t="shared" si="1"/>
        <v/>
      </c>
      <c r="K69" s="873" t="str">
        <f>_xlfn.IFNA((VLOOKUP(C69,'גנים - דוח ביצוע  (5)'!$B:$M,9,0)/7)*J69," ")</f>
        <v xml:space="preserve"> </v>
      </c>
    </row>
    <row r="70" spans="2:11" ht="15.75" x14ac:dyDescent="0.25">
      <c r="B70" s="744">
        <v>54</v>
      </c>
      <c r="C70" s="664"/>
      <c r="D70" s="704" t="str">
        <f>IFERROR(VLOOKUP($C70,'גנים - דוח ביצוע  (5)'!$B$18:$H$1896,3,0)," ")</f>
        <v xml:space="preserve"> </v>
      </c>
      <c r="E70" s="704" t="str">
        <f>IFERROR(VLOOKUP($C70,'גנים - דוח ביצוע  (5)'!$B$18:$H$1896,6,0)," ")</f>
        <v xml:space="preserve"> </v>
      </c>
      <c r="F70" s="704">
        <f t="shared" si="2"/>
        <v>0</v>
      </c>
      <c r="G70" s="756"/>
      <c r="H70" s="757"/>
      <c r="I70" s="705">
        <f t="shared" si="3"/>
        <v>0</v>
      </c>
      <c r="J70" s="792" t="str">
        <f t="shared" si="1"/>
        <v/>
      </c>
      <c r="K70" s="873" t="str">
        <f>_xlfn.IFNA((VLOOKUP(C70,'גנים - דוח ביצוע  (5)'!$B:$M,9,0)/7)*J70," ")</f>
        <v xml:space="preserve"> </v>
      </c>
    </row>
    <row r="71" spans="2:11" ht="15.75" x14ac:dyDescent="0.25">
      <c r="B71" s="744">
        <v>55</v>
      </c>
      <c r="C71" s="664"/>
      <c r="D71" s="704" t="str">
        <f>IFERROR(VLOOKUP($C71,'גנים - דוח ביצוע  (5)'!$B$18:$H$1896,3,0)," ")</f>
        <v xml:space="preserve"> </v>
      </c>
      <c r="E71" s="704" t="str">
        <f>IFERROR(VLOOKUP($C71,'גנים - דוח ביצוע  (5)'!$B$18:$H$1896,6,0)," ")</f>
        <v xml:space="preserve"> </v>
      </c>
      <c r="F71" s="704">
        <f t="shared" si="2"/>
        <v>0</v>
      </c>
      <c r="G71" s="756"/>
      <c r="H71" s="757"/>
      <c r="I71" s="705">
        <f t="shared" si="3"/>
        <v>0</v>
      </c>
      <c r="J71" s="792" t="str">
        <f t="shared" si="1"/>
        <v/>
      </c>
      <c r="K71" s="873" t="str">
        <f>_xlfn.IFNA((VLOOKUP(C71,'גנים - דוח ביצוע  (5)'!$B:$M,9,0)/7)*J71," ")</f>
        <v xml:space="preserve"> </v>
      </c>
    </row>
    <row r="72" spans="2:11" ht="15.75" x14ac:dyDescent="0.25">
      <c r="B72" s="744">
        <v>56</v>
      </c>
      <c r="C72" s="664"/>
      <c r="D72" s="704" t="str">
        <f>IFERROR(VLOOKUP($C72,'גנים - דוח ביצוע  (5)'!$B$18:$H$1896,3,0)," ")</f>
        <v xml:space="preserve"> </v>
      </c>
      <c r="E72" s="704" t="str">
        <f>IFERROR(VLOOKUP($C72,'גנים - דוח ביצוע  (5)'!$B$18:$H$1896,6,0)," ")</f>
        <v xml:space="preserve"> </v>
      </c>
      <c r="F72" s="704">
        <f t="shared" si="2"/>
        <v>0</v>
      </c>
      <c r="G72" s="756"/>
      <c r="H72" s="757"/>
      <c r="I72" s="705">
        <f t="shared" si="3"/>
        <v>0</v>
      </c>
      <c r="J72" s="792" t="str">
        <f t="shared" si="1"/>
        <v/>
      </c>
      <c r="K72" s="873" t="str">
        <f>_xlfn.IFNA((VLOOKUP(C72,'גנים - דוח ביצוע  (5)'!$B:$M,9,0)/7)*J72," ")</f>
        <v xml:space="preserve"> </v>
      </c>
    </row>
    <row r="73" spans="2:11" ht="15.75" x14ac:dyDescent="0.25">
      <c r="B73" s="744">
        <v>57</v>
      </c>
      <c r="C73" s="664"/>
      <c r="D73" s="704" t="str">
        <f>IFERROR(VLOOKUP($C73,'גנים - דוח ביצוע  (5)'!$B$18:$H$1896,3,0)," ")</f>
        <v xml:space="preserve"> </v>
      </c>
      <c r="E73" s="704" t="str">
        <f>IFERROR(VLOOKUP($C73,'גנים - דוח ביצוע  (5)'!$B$18:$H$1896,6,0)," ")</f>
        <v xml:space="preserve"> </v>
      </c>
      <c r="F73" s="704">
        <f t="shared" si="2"/>
        <v>0</v>
      </c>
      <c r="G73" s="756"/>
      <c r="H73" s="757"/>
      <c r="I73" s="705">
        <f t="shared" si="3"/>
        <v>0</v>
      </c>
      <c r="J73" s="792" t="str">
        <f t="shared" si="1"/>
        <v/>
      </c>
      <c r="K73" s="873" t="str">
        <f>_xlfn.IFNA((VLOOKUP(C73,'גנים - דוח ביצוע  (5)'!$B:$M,9,0)/7)*J73," ")</f>
        <v xml:space="preserve"> </v>
      </c>
    </row>
    <row r="74" spans="2:11" ht="15.75" x14ac:dyDescent="0.25">
      <c r="B74" s="744">
        <v>58</v>
      </c>
      <c r="C74" s="664"/>
      <c r="D74" s="704" t="str">
        <f>IFERROR(VLOOKUP($C74,'גנים - דוח ביצוע  (5)'!$B$18:$H$1896,3,0)," ")</f>
        <v xml:space="preserve"> </v>
      </c>
      <c r="E74" s="704" t="str">
        <f>IFERROR(VLOOKUP($C74,'גנים - דוח ביצוע  (5)'!$B$18:$H$1896,6,0)," ")</f>
        <v xml:space="preserve"> </v>
      </c>
      <c r="F74" s="704">
        <f t="shared" si="2"/>
        <v>0</v>
      </c>
      <c r="G74" s="756"/>
      <c r="H74" s="757"/>
      <c r="I74" s="705">
        <f t="shared" si="3"/>
        <v>0</v>
      </c>
      <c r="J74" s="792" t="str">
        <f t="shared" si="1"/>
        <v/>
      </c>
      <c r="K74" s="873" t="str">
        <f>_xlfn.IFNA((VLOOKUP(C74,'גנים - דוח ביצוע  (5)'!$B:$M,9,0)/7)*J74," ")</f>
        <v xml:space="preserve"> </v>
      </c>
    </row>
    <row r="75" spans="2:11" ht="15.75" x14ac:dyDescent="0.25">
      <c r="B75" s="744">
        <v>59</v>
      </c>
      <c r="C75" s="664"/>
      <c r="D75" s="704" t="str">
        <f>IFERROR(VLOOKUP($C75,'גנים - דוח ביצוע  (5)'!$B$18:$H$1896,3,0)," ")</f>
        <v xml:space="preserve"> </v>
      </c>
      <c r="E75" s="704" t="str">
        <f>IFERROR(VLOOKUP($C75,'גנים - דוח ביצוע  (5)'!$B$18:$H$1896,6,0)," ")</f>
        <v xml:space="preserve"> </v>
      </c>
      <c r="F75" s="704">
        <f t="shared" si="2"/>
        <v>0</v>
      </c>
      <c r="G75" s="756"/>
      <c r="H75" s="757"/>
      <c r="I75" s="705">
        <f t="shared" si="3"/>
        <v>0</v>
      </c>
      <c r="J75" s="792" t="str">
        <f t="shared" si="1"/>
        <v/>
      </c>
      <c r="K75" s="873" t="str">
        <f>_xlfn.IFNA((VLOOKUP(C75,'גנים - דוח ביצוע  (5)'!$B:$M,9,0)/7)*J75," ")</f>
        <v xml:space="preserve"> </v>
      </c>
    </row>
    <row r="76" spans="2:11" ht="15.75" x14ac:dyDescent="0.25">
      <c r="B76" s="744">
        <v>60</v>
      </c>
      <c r="C76" s="664"/>
      <c r="D76" s="704" t="str">
        <f>IFERROR(VLOOKUP($C76,'גנים - דוח ביצוע  (5)'!$B$18:$H$1896,3,0)," ")</f>
        <v xml:space="preserve"> </v>
      </c>
      <c r="E76" s="704" t="str">
        <f>IFERROR(VLOOKUP($C76,'גנים - דוח ביצוע  (5)'!$B$18:$H$1896,6,0)," ")</f>
        <v xml:space="preserve"> </v>
      </c>
      <c r="F76" s="704">
        <f t="shared" si="2"/>
        <v>0</v>
      </c>
      <c r="G76" s="756"/>
      <c r="H76" s="757"/>
      <c r="I76" s="705">
        <f t="shared" si="3"/>
        <v>0</v>
      </c>
      <c r="J76" s="792" t="str">
        <f t="shared" si="1"/>
        <v/>
      </c>
      <c r="K76" s="873" t="str">
        <f>_xlfn.IFNA((VLOOKUP(C76,'גנים - דוח ביצוע  (5)'!$B:$M,9,0)/7)*J76," ")</f>
        <v xml:space="preserve"> </v>
      </c>
    </row>
    <row r="77" spans="2:11" ht="15.75" x14ac:dyDescent="0.25">
      <c r="B77" s="744">
        <v>61</v>
      </c>
      <c r="C77" s="664"/>
      <c r="D77" s="704" t="str">
        <f>IFERROR(VLOOKUP($C77,'גנים - דוח ביצוע  (5)'!$B$18:$H$1896,3,0)," ")</f>
        <v xml:space="preserve"> </v>
      </c>
      <c r="E77" s="704" t="str">
        <f>IFERROR(VLOOKUP($C77,'גנים - דוח ביצוע  (5)'!$B$18:$H$1896,6,0)," ")</f>
        <v xml:space="preserve"> </v>
      </c>
      <c r="F77" s="704">
        <f t="shared" si="2"/>
        <v>0</v>
      </c>
      <c r="G77" s="756"/>
      <c r="H77" s="757"/>
      <c r="I77" s="705">
        <f t="shared" si="3"/>
        <v>0</v>
      </c>
      <c r="J77" s="792" t="str">
        <f t="shared" si="1"/>
        <v/>
      </c>
      <c r="K77" s="873" t="str">
        <f>_xlfn.IFNA((VLOOKUP(C77,'גנים - דוח ביצוע  (5)'!$B:$M,9,0)/7)*J77," ")</f>
        <v xml:space="preserve"> </v>
      </c>
    </row>
    <row r="78" spans="2:11" ht="15.75" x14ac:dyDescent="0.25">
      <c r="B78" s="744">
        <v>62</v>
      </c>
      <c r="C78" s="664"/>
      <c r="D78" s="704" t="str">
        <f>IFERROR(VLOOKUP($C78,'גנים - דוח ביצוע  (5)'!$B$18:$H$1896,3,0)," ")</f>
        <v xml:space="preserve"> </v>
      </c>
      <c r="E78" s="704" t="str">
        <f>IFERROR(VLOOKUP($C78,'גנים - דוח ביצוע  (5)'!$B$18:$H$1896,6,0)," ")</f>
        <v xml:space="preserve"> </v>
      </c>
      <c r="F78" s="704">
        <f t="shared" si="2"/>
        <v>0</v>
      </c>
      <c r="G78" s="756"/>
      <c r="H78" s="757"/>
      <c r="I78" s="705">
        <f t="shared" si="3"/>
        <v>0</v>
      </c>
      <c r="J78" s="792" t="str">
        <f t="shared" si="1"/>
        <v/>
      </c>
      <c r="K78" s="873" t="str">
        <f>_xlfn.IFNA((VLOOKUP(C78,'גנים - דוח ביצוע  (5)'!$B:$M,9,0)/7)*J78," ")</f>
        <v xml:space="preserve"> </v>
      </c>
    </row>
    <row r="79" spans="2:11" ht="15.75" x14ac:dyDescent="0.25">
      <c r="B79" s="744">
        <v>63</v>
      </c>
      <c r="C79" s="664"/>
      <c r="D79" s="704" t="str">
        <f>IFERROR(VLOOKUP($C79,'גנים - דוח ביצוע  (5)'!$B$18:$H$1896,3,0)," ")</f>
        <v xml:space="preserve"> </v>
      </c>
      <c r="E79" s="704" t="str">
        <f>IFERROR(VLOOKUP($C79,'גנים - דוח ביצוע  (5)'!$B$18:$H$1896,6,0)," ")</f>
        <v xml:space="preserve"> </v>
      </c>
      <c r="F79" s="704">
        <f t="shared" si="2"/>
        <v>0</v>
      </c>
      <c r="G79" s="756"/>
      <c r="H79" s="757"/>
      <c r="I79" s="705">
        <f t="shared" si="3"/>
        <v>0</v>
      </c>
      <c r="J79" s="792" t="str">
        <f t="shared" si="1"/>
        <v/>
      </c>
      <c r="K79" s="873" t="str">
        <f>_xlfn.IFNA((VLOOKUP(C79,'גנים - דוח ביצוע  (5)'!$B:$M,9,0)/7)*J79," ")</f>
        <v xml:space="preserve"> </v>
      </c>
    </row>
    <row r="80" spans="2:11" ht="15.75" x14ac:dyDescent="0.25">
      <c r="B80" s="744">
        <v>64</v>
      </c>
      <c r="C80" s="664"/>
      <c r="D80" s="704" t="str">
        <f>IFERROR(VLOOKUP($C80,'גנים - דוח ביצוע  (5)'!$B$18:$H$1896,3,0)," ")</f>
        <v xml:space="preserve"> </v>
      </c>
      <c r="E80" s="704" t="str">
        <f>IFERROR(VLOOKUP($C80,'גנים - דוח ביצוע  (5)'!$B$18:$H$1896,6,0)," ")</f>
        <v xml:space="preserve"> </v>
      </c>
      <c r="F80" s="704">
        <f t="shared" si="2"/>
        <v>0</v>
      </c>
      <c r="G80" s="756"/>
      <c r="H80" s="757"/>
      <c r="I80" s="705">
        <f t="shared" si="3"/>
        <v>0</v>
      </c>
      <c r="J80" s="792" t="str">
        <f t="shared" si="1"/>
        <v/>
      </c>
      <c r="K80" s="873" t="str">
        <f>_xlfn.IFNA((VLOOKUP(C80,'גנים - דוח ביצוע  (5)'!$B:$M,9,0)/7)*J80," ")</f>
        <v xml:space="preserve"> </v>
      </c>
    </row>
    <row r="81" spans="2:11" ht="15.75" x14ac:dyDescent="0.25">
      <c r="B81" s="744">
        <v>65</v>
      </c>
      <c r="C81" s="664"/>
      <c r="D81" s="704" t="str">
        <f>IFERROR(VLOOKUP($C81,'גנים - דוח ביצוע  (5)'!$B$18:$H$1896,3,0)," ")</f>
        <v xml:space="preserve"> </v>
      </c>
      <c r="E81" s="704" t="str">
        <f>IFERROR(VLOOKUP($C81,'גנים - דוח ביצוע  (5)'!$B$18:$H$1896,6,0)," ")</f>
        <v xml:space="preserve"> </v>
      </c>
      <c r="F81" s="704">
        <f t="shared" si="2"/>
        <v>0</v>
      </c>
      <c r="G81" s="756"/>
      <c r="H81" s="757"/>
      <c r="I81" s="705">
        <f t="shared" si="3"/>
        <v>0</v>
      </c>
      <c r="J81" s="792" t="str">
        <f t="shared" ref="J81:J144" si="4">IF(ISNUMBER(G81),(1+MAX(0,ROUND(1/G81,0)-5)/5)/ROUND(1/G81,0),"")</f>
        <v/>
      </c>
      <c r="K81" s="873" t="str">
        <f>_xlfn.IFNA((VLOOKUP(C81,'גנים - דוח ביצוע  (5)'!$B:$M,9,0)/7)*J81," ")</f>
        <v xml:space="preserve"> </v>
      </c>
    </row>
    <row r="82" spans="2:11" ht="15.75" x14ac:dyDescent="0.25">
      <c r="B82" s="744">
        <v>66</v>
      </c>
      <c r="C82" s="664"/>
      <c r="D82" s="704" t="str">
        <f>IFERROR(VLOOKUP($C82,'גנים - דוח ביצוע  (5)'!$B$18:$H$1896,3,0)," ")</f>
        <v xml:space="preserve"> </v>
      </c>
      <c r="E82" s="704" t="str">
        <f>IFERROR(VLOOKUP($C82,'גנים - דוח ביצוע  (5)'!$B$18:$H$1896,6,0)," ")</f>
        <v xml:space="preserve"> </v>
      </c>
      <c r="F82" s="704">
        <f t="shared" ref="F82:F145" si="5">IFERROR(IF(E82=1,1,0)," ")</f>
        <v>0</v>
      </c>
      <c r="G82" s="756"/>
      <c r="H82" s="757"/>
      <c r="I82" s="705">
        <f t="shared" si="3"/>
        <v>0</v>
      </c>
      <c r="J82" s="792" t="str">
        <f t="shared" si="4"/>
        <v/>
      </c>
      <c r="K82" s="873" t="str">
        <f>_xlfn.IFNA((VLOOKUP(C82,'גנים - דוח ביצוע  (5)'!$B:$M,9,0)/7)*J82," ")</f>
        <v xml:space="preserve"> </v>
      </c>
    </row>
    <row r="83" spans="2:11" ht="15.75" x14ac:dyDescent="0.25">
      <c r="B83" s="744">
        <v>67</v>
      </c>
      <c r="C83" s="664"/>
      <c r="D83" s="704" t="str">
        <f>IFERROR(VLOOKUP($C83,'גנים - דוח ביצוע  (5)'!$B$18:$H$1896,3,0)," ")</f>
        <v xml:space="preserve"> </v>
      </c>
      <c r="E83" s="704" t="str">
        <f>IFERROR(VLOOKUP($C83,'גנים - דוח ביצוע  (5)'!$B$18:$H$1896,6,0)," ")</f>
        <v xml:space="preserve"> </v>
      </c>
      <c r="F83" s="704">
        <f t="shared" si="5"/>
        <v>0</v>
      </c>
      <c r="G83" s="756"/>
      <c r="H83" s="757"/>
      <c r="I83" s="705">
        <f t="shared" si="3"/>
        <v>0</v>
      </c>
      <c r="J83" s="792" t="str">
        <f t="shared" si="4"/>
        <v/>
      </c>
      <c r="K83" s="873" t="str">
        <f>_xlfn.IFNA((VLOOKUP(C83,'גנים - דוח ביצוע  (5)'!$B:$M,9,0)/7)*J83," ")</f>
        <v xml:space="preserve"> </v>
      </c>
    </row>
    <row r="84" spans="2:11" ht="15.75" x14ac:dyDescent="0.25">
      <c r="B84" s="744">
        <v>68</v>
      </c>
      <c r="C84" s="664"/>
      <c r="D84" s="704" t="str">
        <f>IFERROR(VLOOKUP($C84,'גנים - דוח ביצוע  (5)'!$B$18:$H$1896,3,0)," ")</f>
        <v xml:space="preserve"> </v>
      </c>
      <c r="E84" s="704" t="str">
        <f>IFERROR(VLOOKUP($C84,'גנים - דוח ביצוע  (5)'!$B$18:$H$1896,6,0)," ")</f>
        <v xml:space="preserve"> </v>
      </c>
      <c r="F84" s="704">
        <f t="shared" si="5"/>
        <v>0</v>
      </c>
      <c r="G84" s="756"/>
      <c r="H84" s="757"/>
      <c r="I84" s="705">
        <f t="shared" si="3"/>
        <v>0</v>
      </c>
      <c r="J84" s="792" t="str">
        <f t="shared" si="4"/>
        <v/>
      </c>
      <c r="K84" s="873" t="str">
        <f>_xlfn.IFNA((VLOOKUP(C84,'גנים - דוח ביצוע  (5)'!$B:$M,9,0)/7)*J84," ")</f>
        <v xml:space="preserve"> </v>
      </c>
    </row>
    <row r="85" spans="2:11" ht="15.75" x14ac:dyDescent="0.25">
      <c r="B85" s="744">
        <v>69</v>
      </c>
      <c r="C85" s="664"/>
      <c r="D85" s="704" t="str">
        <f>IFERROR(VLOOKUP($C85,'גנים - דוח ביצוע  (5)'!$B$18:$H$1896,3,0)," ")</f>
        <v xml:space="preserve"> </v>
      </c>
      <c r="E85" s="704" t="str">
        <f>IFERROR(VLOOKUP($C85,'גנים - דוח ביצוע  (5)'!$B$18:$H$1896,6,0)," ")</f>
        <v xml:space="preserve"> </v>
      </c>
      <c r="F85" s="704">
        <f t="shared" si="5"/>
        <v>0</v>
      </c>
      <c r="G85" s="756"/>
      <c r="H85" s="757"/>
      <c r="I85" s="705">
        <f t="shared" si="3"/>
        <v>0</v>
      </c>
      <c r="J85" s="792" t="str">
        <f t="shared" si="4"/>
        <v/>
      </c>
      <c r="K85" s="873" t="str">
        <f>_xlfn.IFNA((VLOOKUP(C85,'גנים - דוח ביצוע  (5)'!$B:$M,9,0)/7)*J85," ")</f>
        <v xml:space="preserve"> </v>
      </c>
    </row>
    <row r="86" spans="2:11" ht="15.75" x14ac:dyDescent="0.25">
      <c r="B86" s="744">
        <v>70</v>
      </c>
      <c r="C86" s="664"/>
      <c r="D86" s="704" t="str">
        <f>IFERROR(VLOOKUP($C86,'גנים - דוח ביצוע  (5)'!$B$18:$H$1896,3,0)," ")</f>
        <v xml:space="preserve"> </v>
      </c>
      <c r="E86" s="704" t="str">
        <f>IFERROR(VLOOKUP($C86,'גנים - דוח ביצוע  (5)'!$B$18:$H$1896,6,0)," ")</f>
        <v xml:space="preserve"> </v>
      </c>
      <c r="F86" s="704">
        <f t="shared" si="5"/>
        <v>0</v>
      </c>
      <c r="G86" s="756"/>
      <c r="H86" s="757"/>
      <c r="I86" s="705">
        <f t="shared" si="3"/>
        <v>0</v>
      </c>
      <c r="J86" s="792" t="str">
        <f t="shared" si="4"/>
        <v/>
      </c>
      <c r="K86" s="873" t="str">
        <f>_xlfn.IFNA((VLOOKUP(C86,'גנים - דוח ביצוע  (5)'!$B:$M,9,0)/7)*J86," ")</f>
        <v xml:space="preserve"> </v>
      </c>
    </row>
    <row r="87" spans="2:11" ht="15.75" x14ac:dyDescent="0.25">
      <c r="B87" s="744">
        <v>71</v>
      </c>
      <c r="C87" s="664"/>
      <c r="D87" s="704" t="str">
        <f>IFERROR(VLOOKUP($C87,'גנים - דוח ביצוע  (5)'!$B$18:$H$1896,3,0)," ")</f>
        <v xml:space="preserve"> </v>
      </c>
      <c r="E87" s="704" t="str">
        <f>IFERROR(VLOOKUP($C87,'גנים - דוח ביצוע  (5)'!$B$18:$H$1896,6,0)," ")</f>
        <v xml:space="preserve"> </v>
      </c>
      <c r="F87" s="704">
        <f t="shared" si="5"/>
        <v>0</v>
      </c>
      <c r="G87" s="756"/>
      <c r="H87" s="757"/>
      <c r="I87" s="705">
        <f t="shared" si="3"/>
        <v>0</v>
      </c>
      <c r="J87" s="792" t="str">
        <f t="shared" si="4"/>
        <v/>
      </c>
      <c r="K87" s="873" t="str">
        <f>_xlfn.IFNA((VLOOKUP(C87,'גנים - דוח ביצוע  (5)'!$B:$M,9,0)/7)*J87," ")</f>
        <v xml:space="preserve"> </v>
      </c>
    </row>
    <row r="88" spans="2:11" ht="15.75" x14ac:dyDescent="0.25">
      <c r="B88" s="744">
        <v>72</v>
      </c>
      <c r="C88" s="664"/>
      <c r="D88" s="704" t="str">
        <f>IFERROR(VLOOKUP($C88,'גנים - דוח ביצוע  (5)'!$B$18:$H$1896,3,0)," ")</f>
        <v xml:space="preserve"> </v>
      </c>
      <c r="E88" s="704" t="str">
        <f>IFERROR(VLOOKUP($C88,'גנים - דוח ביצוע  (5)'!$B$18:$H$1896,6,0)," ")</f>
        <v xml:space="preserve"> </v>
      </c>
      <c r="F88" s="704">
        <f t="shared" si="5"/>
        <v>0</v>
      </c>
      <c r="G88" s="756"/>
      <c r="H88" s="757"/>
      <c r="I88" s="705">
        <f t="shared" si="3"/>
        <v>0</v>
      </c>
      <c r="J88" s="792" t="str">
        <f t="shared" si="4"/>
        <v/>
      </c>
      <c r="K88" s="873" t="str">
        <f>_xlfn.IFNA((VLOOKUP(C88,'גנים - דוח ביצוע  (5)'!$B:$M,9,0)/7)*J88," ")</f>
        <v xml:space="preserve"> </v>
      </c>
    </row>
    <row r="89" spans="2:11" ht="15.75" x14ac:dyDescent="0.25">
      <c r="B89" s="744">
        <v>73</v>
      </c>
      <c r="C89" s="664"/>
      <c r="D89" s="704" t="str">
        <f>IFERROR(VLOOKUP($C89,'גנים - דוח ביצוע  (5)'!$B$18:$H$1896,3,0)," ")</f>
        <v xml:space="preserve"> </v>
      </c>
      <c r="E89" s="704" t="str">
        <f>IFERROR(VLOOKUP($C89,'גנים - דוח ביצוע  (5)'!$B$18:$H$1896,6,0)," ")</f>
        <v xml:space="preserve"> </v>
      </c>
      <c r="F89" s="704">
        <f t="shared" si="5"/>
        <v>0</v>
      </c>
      <c r="G89" s="756"/>
      <c r="H89" s="757"/>
      <c r="I89" s="705">
        <f t="shared" si="3"/>
        <v>0</v>
      </c>
      <c r="J89" s="792" t="str">
        <f t="shared" si="4"/>
        <v/>
      </c>
      <c r="K89" s="873" t="str">
        <f>_xlfn.IFNA((VLOOKUP(C89,'גנים - דוח ביצוע  (5)'!$B:$M,9,0)/7)*J89," ")</f>
        <v xml:space="preserve"> </v>
      </c>
    </row>
    <row r="90" spans="2:11" ht="15.75" x14ac:dyDescent="0.25">
      <c r="B90" s="744">
        <v>74</v>
      </c>
      <c r="C90" s="664"/>
      <c r="D90" s="704" t="str">
        <f>IFERROR(VLOOKUP($C90,'גנים - דוח ביצוע  (5)'!$B$18:$H$1896,3,0)," ")</f>
        <v xml:space="preserve"> </v>
      </c>
      <c r="E90" s="704" t="str">
        <f>IFERROR(VLOOKUP($C90,'גנים - דוח ביצוע  (5)'!$B$18:$H$1896,6,0)," ")</f>
        <v xml:space="preserve"> </v>
      </c>
      <c r="F90" s="704">
        <f t="shared" si="5"/>
        <v>0</v>
      </c>
      <c r="G90" s="756"/>
      <c r="H90" s="757"/>
      <c r="I90" s="705">
        <f t="shared" ref="I90:I153" si="6">IFERROR(COUNTIF($C$17:$C$2118,C90)," ")</f>
        <v>0</v>
      </c>
      <c r="J90" s="792" t="str">
        <f t="shared" si="4"/>
        <v/>
      </c>
      <c r="K90" s="873" t="str">
        <f>_xlfn.IFNA((VLOOKUP(C90,'גנים - דוח ביצוע  (5)'!$B:$M,9,0)/7)*J90," ")</f>
        <v xml:space="preserve"> </v>
      </c>
    </row>
    <row r="91" spans="2:11" ht="15.75" x14ac:dyDescent="0.25">
      <c r="B91" s="744">
        <v>75</v>
      </c>
      <c r="C91" s="664"/>
      <c r="D91" s="704" t="str">
        <f>IFERROR(VLOOKUP($C91,'גנים - דוח ביצוע  (5)'!$B$18:$H$1896,3,0)," ")</f>
        <v xml:space="preserve"> </v>
      </c>
      <c r="E91" s="704" t="str">
        <f>IFERROR(VLOOKUP($C91,'גנים - דוח ביצוע  (5)'!$B$18:$H$1896,6,0)," ")</f>
        <v xml:space="preserve"> </v>
      </c>
      <c r="F91" s="704">
        <f t="shared" si="5"/>
        <v>0</v>
      </c>
      <c r="G91" s="756"/>
      <c r="H91" s="757"/>
      <c r="I91" s="705">
        <f t="shared" si="6"/>
        <v>0</v>
      </c>
      <c r="J91" s="792" t="str">
        <f t="shared" si="4"/>
        <v/>
      </c>
      <c r="K91" s="873" t="str">
        <f>_xlfn.IFNA((VLOOKUP(C91,'גנים - דוח ביצוע  (5)'!$B:$M,9,0)/7)*J91," ")</f>
        <v xml:space="preserve"> </v>
      </c>
    </row>
    <row r="92" spans="2:11" ht="15.75" x14ac:dyDescent="0.25">
      <c r="B92" s="744">
        <v>76</v>
      </c>
      <c r="C92" s="664"/>
      <c r="D92" s="704" t="str">
        <f>IFERROR(VLOOKUP($C92,'גנים - דוח ביצוע  (5)'!$B$18:$H$1896,3,0)," ")</f>
        <v xml:space="preserve"> </v>
      </c>
      <c r="E92" s="704" t="str">
        <f>IFERROR(VLOOKUP($C92,'גנים - דוח ביצוע  (5)'!$B$18:$H$1896,6,0)," ")</f>
        <v xml:space="preserve"> </v>
      </c>
      <c r="F92" s="704">
        <f t="shared" si="5"/>
        <v>0</v>
      </c>
      <c r="G92" s="756"/>
      <c r="H92" s="757"/>
      <c r="I92" s="705">
        <f t="shared" si="6"/>
        <v>0</v>
      </c>
      <c r="J92" s="792" t="str">
        <f t="shared" si="4"/>
        <v/>
      </c>
      <c r="K92" s="873" t="str">
        <f>_xlfn.IFNA((VLOOKUP(C92,'גנים - דוח ביצוע  (5)'!$B:$M,9,0)/7)*J92," ")</f>
        <v xml:space="preserve"> </v>
      </c>
    </row>
    <row r="93" spans="2:11" ht="15.75" x14ac:dyDescent="0.25">
      <c r="B93" s="744">
        <v>77</v>
      </c>
      <c r="C93" s="664"/>
      <c r="D93" s="704" t="str">
        <f>IFERROR(VLOOKUP($C93,'גנים - דוח ביצוע  (5)'!$B$18:$H$1896,3,0)," ")</f>
        <v xml:space="preserve"> </v>
      </c>
      <c r="E93" s="704" t="str">
        <f>IFERROR(VLOOKUP($C93,'גנים - דוח ביצוע  (5)'!$B$18:$H$1896,6,0)," ")</f>
        <v xml:space="preserve"> </v>
      </c>
      <c r="F93" s="704">
        <f t="shared" si="5"/>
        <v>0</v>
      </c>
      <c r="G93" s="756"/>
      <c r="H93" s="757"/>
      <c r="I93" s="705">
        <f t="shared" si="6"/>
        <v>0</v>
      </c>
      <c r="J93" s="792" t="str">
        <f t="shared" si="4"/>
        <v/>
      </c>
      <c r="K93" s="873" t="str">
        <f>_xlfn.IFNA((VLOOKUP(C93,'גנים - דוח ביצוע  (5)'!$B:$M,9,0)/7)*J93," ")</f>
        <v xml:space="preserve"> </v>
      </c>
    </row>
    <row r="94" spans="2:11" ht="15.75" x14ac:dyDescent="0.25">
      <c r="B94" s="744">
        <v>78</v>
      </c>
      <c r="C94" s="664"/>
      <c r="D94" s="704" t="str">
        <f>IFERROR(VLOOKUP($C94,'גנים - דוח ביצוע  (5)'!$B$18:$H$1896,3,0)," ")</f>
        <v xml:space="preserve"> </v>
      </c>
      <c r="E94" s="704" t="str">
        <f>IFERROR(VLOOKUP($C94,'גנים - דוח ביצוע  (5)'!$B$18:$H$1896,6,0)," ")</f>
        <v xml:space="preserve"> </v>
      </c>
      <c r="F94" s="704">
        <f t="shared" si="5"/>
        <v>0</v>
      </c>
      <c r="G94" s="756"/>
      <c r="H94" s="757"/>
      <c r="I94" s="705">
        <f t="shared" si="6"/>
        <v>0</v>
      </c>
      <c r="J94" s="792" t="str">
        <f t="shared" si="4"/>
        <v/>
      </c>
      <c r="K94" s="873" t="str">
        <f>_xlfn.IFNA((VLOOKUP(C94,'גנים - דוח ביצוע  (5)'!$B:$M,9,0)/7)*J94," ")</f>
        <v xml:space="preserve"> </v>
      </c>
    </row>
    <row r="95" spans="2:11" ht="15.75" x14ac:dyDescent="0.25">
      <c r="B95" s="744">
        <v>79</v>
      </c>
      <c r="C95" s="664"/>
      <c r="D95" s="704" t="str">
        <f>IFERROR(VLOOKUP($C95,'גנים - דוח ביצוע  (5)'!$B$18:$H$1896,3,0)," ")</f>
        <v xml:space="preserve"> </v>
      </c>
      <c r="E95" s="704" t="str">
        <f>IFERROR(VLOOKUP($C95,'גנים - דוח ביצוע  (5)'!$B$18:$H$1896,6,0)," ")</f>
        <v xml:space="preserve"> </v>
      </c>
      <c r="F95" s="704">
        <f t="shared" si="5"/>
        <v>0</v>
      </c>
      <c r="G95" s="756"/>
      <c r="H95" s="757"/>
      <c r="I95" s="705">
        <f t="shared" si="6"/>
        <v>0</v>
      </c>
      <c r="J95" s="792" t="str">
        <f t="shared" si="4"/>
        <v/>
      </c>
      <c r="K95" s="873" t="str">
        <f>_xlfn.IFNA((VLOOKUP(C95,'גנים - דוח ביצוע  (5)'!$B:$M,9,0)/7)*J95," ")</f>
        <v xml:space="preserve"> </v>
      </c>
    </row>
    <row r="96" spans="2:11" ht="15.75" x14ac:dyDescent="0.25">
      <c r="B96" s="744">
        <v>80</v>
      </c>
      <c r="C96" s="664"/>
      <c r="D96" s="704" t="str">
        <f>IFERROR(VLOOKUP($C96,'גנים - דוח ביצוע  (5)'!$B$18:$H$1896,3,0)," ")</f>
        <v xml:space="preserve"> </v>
      </c>
      <c r="E96" s="704" t="str">
        <f>IFERROR(VLOOKUP($C96,'גנים - דוח ביצוע  (5)'!$B$18:$H$1896,6,0)," ")</f>
        <v xml:space="preserve"> </v>
      </c>
      <c r="F96" s="704">
        <f t="shared" si="5"/>
        <v>0</v>
      </c>
      <c r="G96" s="756"/>
      <c r="H96" s="757"/>
      <c r="I96" s="705">
        <f t="shared" si="6"/>
        <v>0</v>
      </c>
      <c r="J96" s="792" t="str">
        <f t="shared" si="4"/>
        <v/>
      </c>
      <c r="K96" s="873" t="str">
        <f>_xlfn.IFNA((VLOOKUP(C96,'גנים - דוח ביצוע  (5)'!$B:$M,9,0)/7)*J96," ")</f>
        <v xml:space="preserve"> </v>
      </c>
    </row>
    <row r="97" spans="2:11" ht="15.75" x14ac:dyDescent="0.25">
      <c r="B97" s="744">
        <v>81</v>
      </c>
      <c r="C97" s="664"/>
      <c r="D97" s="704" t="str">
        <f>IFERROR(VLOOKUP($C97,'גנים - דוח ביצוע  (5)'!$B$18:$H$1896,3,0)," ")</f>
        <v xml:space="preserve"> </v>
      </c>
      <c r="E97" s="704" t="str">
        <f>IFERROR(VLOOKUP($C97,'גנים - דוח ביצוע  (5)'!$B$18:$H$1896,6,0)," ")</f>
        <v xml:space="preserve"> </v>
      </c>
      <c r="F97" s="704">
        <f t="shared" si="5"/>
        <v>0</v>
      </c>
      <c r="G97" s="756"/>
      <c r="H97" s="757"/>
      <c r="I97" s="705">
        <f t="shared" si="6"/>
        <v>0</v>
      </c>
      <c r="J97" s="792" t="str">
        <f t="shared" si="4"/>
        <v/>
      </c>
      <c r="K97" s="873" t="str">
        <f>_xlfn.IFNA((VLOOKUP(C97,'גנים - דוח ביצוע  (5)'!$B:$M,9,0)/7)*J97," ")</f>
        <v xml:space="preserve"> </v>
      </c>
    </row>
    <row r="98" spans="2:11" ht="15.75" x14ac:dyDescent="0.25">
      <c r="B98" s="744">
        <v>82</v>
      </c>
      <c r="C98" s="664"/>
      <c r="D98" s="704" t="str">
        <f>IFERROR(VLOOKUP($C98,'גנים - דוח ביצוע  (5)'!$B$18:$H$1896,3,0)," ")</f>
        <v xml:space="preserve"> </v>
      </c>
      <c r="E98" s="704" t="str">
        <f>IFERROR(VLOOKUP($C98,'גנים - דוח ביצוע  (5)'!$B$18:$H$1896,6,0)," ")</f>
        <v xml:space="preserve"> </v>
      </c>
      <c r="F98" s="704">
        <f t="shared" si="5"/>
        <v>0</v>
      </c>
      <c r="G98" s="756"/>
      <c r="H98" s="757"/>
      <c r="I98" s="705">
        <f t="shared" si="6"/>
        <v>0</v>
      </c>
      <c r="J98" s="792" t="str">
        <f t="shared" si="4"/>
        <v/>
      </c>
      <c r="K98" s="873" t="str">
        <f>_xlfn.IFNA((VLOOKUP(C98,'גנים - דוח ביצוע  (5)'!$B:$M,9,0)/7)*J98," ")</f>
        <v xml:space="preserve"> </v>
      </c>
    </row>
    <row r="99" spans="2:11" ht="15.75" x14ac:dyDescent="0.25">
      <c r="B99" s="744">
        <v>83</v>
      </c>
      <c r="C99" s="664"/>
      <c r="D99" s="704" t="str">
        <f>IFERROR(VLOOKUP($C99,'גנים - דוח ביצוע  (5)'!$B$18:$H$1896,3,0)," ")</f>
        <v xml:space="preserve"> </v>
      </c>
      <c r="E99" s="704" t="str">
        <f>IFERROR(VLOOKUP($C99,'גנים - דוח ביצוע  (5)'!$B$18:$H$1896,6,0)," ")</f>
        <v xml:space="preserve"> </v>
      </c>
      <c r="F99" s="704">
        <f t="shared" si="5"/>
        <v>0</v>
      </c>
      <c r="G99" s="756"/>
      <c r="H99" s="757"/>
      <c r="I99" s="705">
        <f t="shared" si="6"/>
        <v>0</v>
      </c>
      <c r="J99" s="792" t="str">
        <f t="shared" si="4"/>
        <v/>
      </c>
      <c r="K99" s="873" t="str">
        <f>_xlfn.IFNA((VLOOKUP(C99,'גנים - דוח ביצוע  (5)'!$B:$M,9,0)/7)*J99," ")</f>
        <v xml:space="preserve"> </v>
      </c>
    </row>
    <row r="100" spans="2:11" ht="15.75" x14ac:dyDescent="0.25">
      <c r="B100" s="744">
        <v>84</v>
      </c>
      <c r="C100" s="664"/>
      <c r="D100" s="704" t="str">
        <f>IFERROR(VLOOKUP($C100,'גנים - דוח ביצוע  (5)'!$B$18:$H$1896,3,0)," ")</f>
        <v xml:space="preserve"> </v>
      </c>
      <c r="E100" s="704" t="str">
        <f>IFERROR(VLOOKUP($C100,'גנים - דוח ביצוע  (5)'!$B$18:$H$1896,6,0)," ")</f>
        <v xml:space="preserve"> </v>
      </c>
      <c r="F100" s="704">
        <f t="shared" si="5"/>
        <v>0</v>
      </c>
      <c r="G100" s="756"/>
      <c r="H100" s="757"/>
      <c r="I100" s="705">
        <f t="shared" si="6"/>
        <v>0</v>
      </c>
      <c r="J100" s="792" t="str">
        <f t="shared" si="4"/>
        <v/>
      </c>
      <c r="K100" s="873" t="str">
        <f>_xlfn.IFNA((VLOOKUP(C100,'גנים - דוח ביצוע  (5)'!$B:$M,9,0)/7)*J100," ")</f>
        <v xml:space="preserve"> </v>
      </c>
    </row>
    <row r="101" spans="2:11" ht="15.75" x14ac:dyDescent="0.25">
      <c r="B101" s="744">
        <v>85</v>
      </c>
      <c r="C101" s="664"/>
      <c r="D101" s="704" t="str">
        <f>IFERROR(VLOOKUP($C101,'גנים - דוח ביצוע  (5)'!$B$18:$H$1896,3,0)," ")</f>
        <v xml:space="preserve"> </v>
      </c>
      <c r="E101" s="704" t="str">
        <f>IFERROR(VLOOKUP($C101,'גנים - דוח ביצוע  (5)'!$B$18:$H$1896,6,0)," ")</f>
        <v xml:space="preserve"> </v>
      </c>
      <c r="F101" s="704">
        <f t="shared" si="5"/>
        <v>0</v>
      </c>
      <c r="G101" s="756"/>
      <c r="H101" s="757"/>
      <c r="I101" s="705">
        <f t="shared" si="6"/>
        <v>0</v>
      </c>
      <c r="J101" s="792" t="str">
        <f t="shared" si="4"/>
        <v/>
      </c>
      <c r="K101" s="873" t="str">
        <f>_xlfn.IFNA((VLOOKUP(C101,'גנים - דוח ביצוע  (5)'!$B:$M,9,0)/7)*J101," ")</f>
        <v xml:space="preserve"> </v>
      </c>
    </row>
    <row r="102" spans="2:11" ht="15.75" x14ac:dyDescent="0.25">
      <c r="B102" s="744">
        <v>86</v>
      </c>
      <c r="C102" s="664"/>
      <c r="D102" s="704" t="str">
        <f>IFERROR(VLOOKUP($C102,'גנים - דוח ביצוע  (5)'!$B$18:$H$1896,3,0)," ")</f>
        <v xml:space="preserve"> </v>
      </c>
      <c r="E102" s="704" t="str">
        <f>IFERROR(VLOOKUP($C102,'גנים - דוח ביצוע  (5)'!$B$18:$H$1896,6,0)," ")</f>
        <v xml:space="preserve"> </v>
      </c>
      <c r="F102" s="704">
        <f t="shared" si="5"/>
        <v>0</v>
      </c>
      <c r="G102" s="756"/>
      <c r="H102" s="757"/>
      <c r="I102" s="705">
        <f t="shared" si="6"/>
        <v>0</v>
      </c>
      <c r="J102" s="792" t="str">
        <f t="shared" si="4"/>
        <v/>
      </c>
      <c r="K102" s="873" t="str">
        <f>_xlfn.IFNA((VLOOKUP(C102,'גנים - דוח ביצוע  (5)'!$B:$M,9,0)/7)*J102," ")</f>
        <v xml:space="preserve"> </v>
      </c>
    </row>
    <row r="103" spans="2:11" ht="15.75" x14ac:dyDescent="0.25">
      <c r="B103" s="744">
        <v>87</v>
      </c>
      <c r="C103" s="664"/>
      <c r="D103" s="704" t="str">
        <f>IFERROR(VLOOKUP($C103,'גנים - דוח ביצוע  (5)'!$B$18:$H$1896,3,0)," ")</f>
        <v xml:space="preserve"> </v>
      </c>
      <c r="E103" s="704" t="str">
        <f>IFERROR(VLOOKUP($C103,'גנים - דוח ביצוע  (5)'!$B$18:$H$1896,6,0)," ")</f>
        <v xml:space="preserve"> </v>
      </c>
      <c r="F103" s="704">
        <f t="shared" si="5"/>
        <v>0</v>
      </c>
      <c r="G103" s="756"/>
      <c r="H103" s="757"/>
      <c r="I103" s="705">
        <f t="shared" si="6"/>
        <v>0</v>
      </c>
      <c r="J103" s="792" t="str">
        <f t="shared" si="4"/>
        <v/>
      </c>
      <c r="K103" s="873" t="str">
        <f>_xlfn.IFNA((VLOOKUP(C103,'גנים - דוח ביצוע  (5)'!$B:$M,9,0)/7)*J103," ")</f>
        <v xml:space="preserve"> </v>
      </c>
    </row>
    <row r="104" spans="2:11" ht="15.75" x14ac:dyDescent="0.25">
      <c r="B104" s="744">
        <v>88</v>
      </c>
      <c r="C104" s="664"/>
      <c r="D104" s="704" t="str">
        <f>IFERROR(VLOOKUP($C104,'גנים - דוח ביצוע  (5)'!$B$18:$H$1896,3,0)," ")</f>
        <v xml:space="preserve"> </v>
      </c>
      <c r="E104" s="704" t="str">
        <f>IFERROR(VLOOKUP($C104,'גנים - דוח ביצוע  (5)'!$B$18:$H$1896,6,0)," ")</f>
        <v xml:space="preserve"> </v>
      </c>
      <c r="F104" s="704">
        <f t="shared" si="5"/>
        <v>0</v>
      </c>
      <c r="G104" s="756"/>
      <c r="H104" s="757"/>
      <c r="I104" s="705">
        <f t="shared" si="6"/>
        <v>0</v>
      </c>
      <c r="J104" s="792" t="str">
        <f t="shared" si="4"/>
        <v/>
      </c>
      <c r="K104" s="873" t="str">
        <f>_xlfn.IFNA((VLOOKUP(C104,'גנים - דוח ביצוע  (5)'!$B:$M,9,0)/7)*J104," ")</f>
        <v xml:space="preserve"> </v>
      </c>
    </row>
    <row r="105" spans="2:11" ht="15.75" x14ac:dyDescent="0.25">
      <c r="B105" s="744">
        <v>89</v>
      </c>
      <c r="C105" s="664"/>
      <c r="D105" s="704" t="str">
        <f>IFERROR(VLOOKUP($C105,'גנים - דוח ביצוע  (5)'!$B$18:$H$1896,3,0)," ")</f>
        <v xml:space="preserve"> </v>
      </c>
      <c r="E105" s="704" t="str">
        <f>IFERROR(VLOOKUP($C105,'גנים - דוח ביצוע  (5)'!$B$18:$H$1896,6,0)," ")</f>
        <v xml:space="preserve"> </v>
      </c>
      <c r="F105" s="704">
        <f t="shared" si="5"/>
        <v>0</v>
      </c>
      <c r="G105" s="756"/>
      <c r="H105" s="757"/>
      <c r="I105" s="705">
        <f t="shared" si="6"/>
        <v>0</v>
      </c>
      <c r="J105" s="792" t="str">
        <f t="shared" si="4"/>
        <v/>
      </c>
      <c r="K105" s="873" t="str">
        <f>_xlfn.IFNA((VLOOKUP(C105,'גנים - דוח ביצוע  (5)'!$B:$M,9,0)/7)*J105," ")</f>
        <v xml:space="preserve"> </v>
      </c>
    </row>
    <row r="106" spans="2:11" ht="15.75" x14ac:dyDescent="0.25">
      <c r="B106" s="744">
        <v>90</v>
      </c>
      <c r="C106" s="664"/>
      <c r="D106" s="704" t="str">
        <f>IFERROR(VLOOKUP($C106,'גנים - דוח ביצוע  (5)'!$B$18:$H$1896,3,0)," ")</f>
        <v xml:space="preserve"> </v>
      </c>
      <c r="E106" s="704" t="str">
        <f>IFERROR(VLOOKUP($C106,'גנים - דוח ביצוע  (5)'!$B$18:$H$1896,6,0)," ")</f>
        <v xml:space="preserve"> </v>
      </c>
      <c r="F106" s="704">
        <f t="shared" si="5"/>
        <v>0</v>
      </c>
      <c r="G106" s="756"/>
      <c r="H106" s="757"/>
      <c r="I106" s="705">
        <f t="shared" si="6"/>
        <v>0</v>
      </c>
      <c r="J106" s="792" t="str">
        <f t="shared" si="4"/>
        <v/>
      </c>
      <c r="K106" s="873" t="str">
        <f>_xlfn.IFNA((VLOOKUP(C106,'גנים - דוח ביצוע  (5)'!$B:$M,9,0)/7)*J106," ")</f>
        <v xml:space="preserve"> </v>
      </c>
    </row>
    <row r="107" spans="2:11" ht="15.75" x14ac:dyDescent="0.25">
      <c r="B107" s="744">
        <v>91</v>
      </c>
      <c r="C107" s="664"/>
      <c r="D107" s="704" t="str">
        <f>IFERROR(VLOOKUP($C107,'גנים - דוח ביצוע  (5)'!$B$18:$H$1896,3,0)," ")</f>
        <v xml:space="preserve"> </v>
      </c>
      <c r="E107" s="704" t="str">
        <f>IFERROR(VLOOKUP($C107,'גנים - דוח ביצוע  (5)'!$B$18:$H$1896,6,0)," ")</f>
        <v xml:space="preserve"> </v>
      </c>
      <c r="F107" s="704">
        <f t="shared" si="5"/>
        <v>0</v>
      </c>
      <c r="G107" s="756"/>
      <c r="H107" s="757"/>
      <c r="I107" s="705">
        <f t="shared" si="6"/>
        <v>0</v>
      </c>
      <c r="J107" s="792" t="str">
        <f t="shared" si="4"/>
        <v/>
      </c>
      <c r="K107" s="873" t="str">
        <f>_xlfn.IFNA((VLOOKUP(C107,'גנים - דוח ביצוע  (5)'!$B:$M,9,0)/7)*J107," ")</f>
        <v xml:space="preserve"> </v>
      </c>
    </row>
    <row r="108" spans="2:11" ht="15.75" x14ac:dyDescent="0.25">
      <c r="B108" s="744">
        <v>92</v>
      </c>
      <c r="C108" s="664"/>
      <c r="D108" s="704" t="str">
        <f>IFERROR(VLOOKUP($C108,'גנים - דוח ביצוע  (5)'!$B$18:$H$1896,3,0)," ")</f>
        <v xml:space="preserve"> </v>
      </c>
      <c r="E108" s="704" t="str">
        <f>IFERROR(VLOOKUP($C108,'גנים - דוח ביצוע  (5)'!$B$18:$H$1896,6,0)," ")</f>
        <v xml:space="preserve"> </v>
      </c>
      <c r="F108" s="704">
        <f t="shared" si="5"/>
        <v>0</v>
      </c>
      <c r="G108" s="756"/>
      <c r="H108" s="757"/>
      <c r="I108" s="705">
        <f t="shared" si="6"/>
        <v>0</v>
      </c>
      <c r="J108" s="792" t="str">
        <f t="shared" si="4"/>
        <v/>
      </c>
      <c r="K108" s="873" t="str">
        <f>_xlfn.IFNA((VLOOKUP(C108,'גנים - דוח ביצוע  (5)'!$B:$M,9,0)/7)*J108," ")</f>
        <v xml:space="preserve"> </v>
      </c>
    </row>
    <row r="109" spans="2:11" ht="15.75" x14ac:dyDescent="0.25">
      <c r="B109" s="744">
        <v>93</v>
      </c>
      <c r="C109" s="664"/>
      <c r="D109" s="704" t="str">
        <f>IFERROR(VLOOKUP($C109,'גנים - דוח ביצוע  (5)'!$B$18:$H$1896,3,0)," ")</f>
        <v xml:space="preserve"> </v>
      </c>
      <c r="E109" s="704" t="str">
        <f>IFERROR(VLOOKUP($C109,'גנים - דוח ביצוע  (5)'!$B$18:$H$1896,6,0)," ")</f>
        <v xml:space="preserve"> </v>
      </c>
      <c r="F109" s="704">
        <f t="shared" si="5"/>
        <v>0</v>
      </c>
      <c r="G109" s="756"/>
      <c r="H109" s="757"/>
      <c r="I109" s="705">
        <f t="shared" si="6"/>
        <v>0</v>
      </c>
      <c r="J109" s="792" t="str">
        <f t="shared" si="4"/>
        <v/>
      </c>
      <c r="K109" s="873" t="str">
        <f>_xlfn.IFNA((VLOOKUP(C109,'גנים - דוח ביצוע  (5)'!$B:$M,9,0)/7)*J109," ")</f>
        <v xml:space="preserve"> </v>
      </c>
    </row>
    <row r="110" spans="2:11" ht="15.75" x14ac:dyDescent="0.25">
      <c r="B110" s="744">
        <v>94</v>
      </c>
      <c r="C110" s="664"/>
      <c r="D110" s="704" t="str">
        <f>IFERROR(VLOOKUP($C110,'גנים - דוח ביצוע  (5)'!$B$18:$H$1896,3,0)," ")</f>
        <v xml:space="preserve"> </v>
      </c>
      <c r="E110" s="704" t="str">
        <f>IFERROR(VLOOKUP($C110,'גנים - דוח ביצוע  (5)'!$B$18:$H$1896,6,0)," ")</f>
        <v xml:space="preserve"> </v>
      </c>
      <c r="F110" s="704">
        <f t="shared" si="5"/>
        <v>0</v>
      </c>
      <c r="G110" s="756"/>
      <c r="H110" s="757"/>
      <c r="I110" s="705">
        <f t="shared" si="6"/>
        <v>0</v>
      </c>
      <c r="J110" s="792" t="str">
        <f t="shared" si="4"/>
        <v/>
      </c>
      <c r="K110" s="873" t="str">
        <f>_xlfn.IFNA((VLOOKUP(C110,'גנים - דוח ביצוע  (5)'!$B:$M,9,0)/7)*J110," ")</f>
        <v xml:space="preserve"> </v>
      </c>
    </row>
    <row r="111" spans="2:11" ht="15.75" x14ac:dyDescent="0.25">
      <c r="B111" s="744">
        <v>95</v>
      </c>
      <c r="C111" s="664"/>
      <c r="D111" s="704" t="str">
        <f>IFERROR(VLOOKUP($C111,'גנים - דוח ביצוע  (5)'!$B$18:$H$1896,3,0)," ")</f>
        <v xml:space="preserve"> </v>
      </c>
      <c r="E111" s="704" t="str">
        <f>IFERROR(VLOOKUP($C111,'גנים - דוח ביצוע  (5)'!$B$18:$H$1896,6,0)," ")</f>
        <v xml:space="preserve"> </v>
      </c>
      <c r="F111" s="704">
        <f t="shared" si="5"/>
        <v>0</v>
      </c>
      <c r="G111" s="756"/>
      <c r="H111" s="757"/>
      <c r="I111" s="705">
        <f t="shared" si="6"/>
        <v>0</v>
      </c>
      <c r="J111" s="792" t="str">
        <f t="shared" si="4"/>
        <v/>
      </c>
      <c r="K111" s="873" t="str">
        <f>_xlfn.IFNA((VLOOKUP(C111,'גנים - דוח ביצוע  (5)'!$B:$M,9,0)/7)*J111," ")</f>
        <v xml:space="preserve"> </v>
      </c>
    </row>
    <row r="112" spans="2:11" ht="15.75" x14ac:dyDescent="0.25">
      <c r="B112" s="744">
        <v>96</v>
      </c>
      <c r="C112" s="664"/>
      <c r="D112" s="704" t="str">
        <f>IFERROR(VLOOKUP($C112,'גנים - דוח ביצוע  (5)'!$B$18:$H$1896,3,0)," ")</f>
        <v xml:space="preserve"> </v>
      </c>
      <c r="E112" s="704" t="str">
        <f>IFERROR(VLOOKUP($C112,'גנים - דוח ביצוע  (5)'!$B$18:$H$1896,6,0)," ")</f>
        <v xml:space="preserve"> </v>
      </c>
      <c r="F112" s="704">
        <f t="shared" si="5"/>
        <v>0</v>
      </c>
      <c r="G112" s="756"/>
      <c r="H112" s="757"/>
      <c r="I112" s="705">
        <f t="shared" si="6"/>
        <v>0</v>
      </c>
      <c r="J112" s="792" t="str">
        <f t="shared" si="4"/>
        <v/>
      </c>
      <c r="K112" s="873" t="str">
        <f>_xlfn.IFNA((VLOOKUP(C112,'גנים - דוח ביצוע  (5)'!$B:$M,9,0)/7)*J112," ")</f>
        <v xml:space="preserve"> </v>
      </c>
    </row>
    <row r="113" spans="2:11" ht="15.75" x14ac:dyDescent="0.25">
      <c r="B113" s="744">
        <v>97</v>
      </c>
      <c r="C113" s="664"/>
      <c r="D113" s="704" t="str">
        <f>IFERROR(VLOOKUP($C113,'גנים - דוח ביצוע  (5)'!$B$18:$H$1896,3,0)," ")</f>
        <v xml:space="preserve"> </v>
      </c>
      <c r="E113" s="704" t="str">
        <f>IFERROR(VLOOKUP($C113,'גנים - דוח ביצוע  (5)'!$B$18:$H$1896,6,0)," ")</f>
        <v xml:space="preserve"> </v>
      </c>
      <c r="F113" s="704">
        <f t="shared" si="5"/>
        <v>0</v>
      </c>
      <c r="G113" s="756"/>
      <c r="H113" s="757"/>
      <c r="I113" s="705">
        <f t="shared" si="6"/>
        <v>0</v>
      </c>
      <c r="J113" s="792" t="str">
        <f t="shared" si="4"/>
        <v/>
      </c>
      <c r="K113" s="873" t="str">
        <f>_xlfn.IFNA((VLOOKUP(C113,'גנים - דוח ביצוע  (5)'!$B:$M,9,0)/7)*J113," ")</f>
        <v xml:space="preserve"> </v>
      </c>
    </row>
    <row r="114" spans="2:11" ht="15.75" x14ac:dyDescent="0.25">
      <c r="B114" s="744">
        <v>98</v>
      </c>
      <c r="C114" s="664"/>
      <c r="D114" s="704" t="str">
        <f>IFERROR(VLOOKUP($C114,'גנים - דוח ביצוע  (5)'!$B$18:$H$1896,3,0)," ")</f>
        <v xml:space="preserve"> </v>
      </c>
      <c r="E114" s="704" t="str">
        <f>IFERROR(VLOOKUP($C114,'גנים - דוח ביצוע  (5)'!$B$18:$H$1896,6,0)," ")</f>
        <v xml:space="preserve"> </v>
      </c>
      <c r="F114" s="704">
        <f t="shared" si="5"/>
        <v>0</v>
      </c>
      <c r="G114" s="756"/>
      <c r="H114" s="757"/>
      <c r="I114" s="705">
        <f t="shared" si="6"/>
        <v>0</v>
      </c>
      <c r="J114" s="792" t="str">
        <f t="shared" si="4"/>
        <v/>
      </c>
      <c r="K114" s="873" t="str">
        <f>_xlfn.IFNA((VLOOKUP(C114,'גנים - דוח ביצוע  (5)'!$B:$M,9,0)/7)*J114," ")</f>
        <v xml:space="preserve"> </v>
      </c>
    </row>
    <row r="115" spans="2:11" ht="15.75" x14ac:dyDescent="0.25">
      <c r="B115" s="744">
        <v>99</v>
      </c>
      <c r="C115" s="664"/>
      <c r="D115" s="704" t="str">
        <f>IFERROR(VLOOKUP($C115,'גנים - דוח ביצוע  (5)'!$B$18:$H$1896,3,0)," ")</f>
        <v xml:space="preserve"> </v>
      </c>
      <c r="E115" s="704" t="str">
        <f>IFERROR(VLOOKUP($C115,'גנים - דוח ביצוע  (5)'!$B$18:$H$1896,6,0)," ")</f>
        <v xml:space="preserve"> </v>
      </c>
      <c r="F115" s="704">
        <f t="shared" si="5"/>
        <v>0</v>
      </c>
      <c r="G115" s="756"/>
      <c r="H115" s="757"/>
      <c r="I115" s="705">
        <f t="shared" si="6"/>
        <v>0</v>
      </c>
      <c r="J115" s="792" t="str">
        <f t="shared" si="4"/>
        <v/>
      </c>
      <c r="K115" s="873" t="str">
        <f>_xlfn.IFNA((VLOOKUP(C115,'גנים - דוח ביצוע  (5)'!$B:$M,9,0)/7)*J115," ")</f>
        <v xml:space="preserve"> </v>
      </c>
    </row>
    <row r="116" spans="2:11" ht="15.75" x14ac:dyDescent="0.25">
      <c r="B116" s="744">
        <v>100</v>
      </c>
      <c r="C116" s="664"/>
      <c r="D116" s="704" t="str">
        <f>IFERROR(VLOOKUP($C116,'גנים - דוח ביצוע  (5)'!$B$18:$H$1896,3,0)," ")</f>
        <v xml:space="preserve"> </v>
      </c>
      <c r="E116" s="704" t="str">
        <f>IFERROR(VLOOKUP($C116,'גנים - דוח ביצוע  (5)'!$B$18:$H$1896,6,0)," ")</f>
        <v xml:space="preserve"> </v>
      </c>
      <c r="F116" s="704">
        <f t="shared" si="5"/>
        <v>0</v>
      </c>
      <c r="G116" s="756"/>
      <c r="H116" s="757"/>
      <c r="I116" s="705">
        <f t="shared" si="6"/>
        <v>0</v>
      </c>
      <c r="J116" s="792" t="str">
        <f t="shared" si="4"/>
        <v/>
      </c>
      <c r="K116" s="873" t="str">
        <f>_xlfn.IFNA((VLOOKUP(C116,'גנים - דוח ביצוע  (5)'!$B:$M,9,0)/7)*J116," ")</f>
        <v xml:space="preserve"> </v>
      </c>
    </row>
    <row r="117" spans="2:11" ht="15.75" x14ac:dyDescent="0.25">
      <c r="B117" s="744">
        <v>101</v>
      </c>
      <c r="C117" s="664"/>
      <c r="D117" s="704" t="str">
        <f>IFERROR(VLOOKUP($C117,'גנים - דוח ביצוע  (5)'!$B$18:$H$1896,3,0)," ")</f>
        <v xml:space="preserve"> </v>
      </c>
      <c r="E117" s="704" t="str">
        <f>IFERROR(VLOOKUP($C117,'גנים - דוח ביצוע  (5)'!$B$18:$H$1896,6,0)," ")</f>
        <v xml:space="preserve"> </v>
      </c>
      <c r="F117" s="704">
        <f t="shared" si="5"/>
        <v>0</v>
      </c>
      <c r="G117" s="756"/>
      <c r="H117" s="757"/>
      <c r="I117" s="705">
        <f t="shared" si="6"/>
        <v>0</v>
      </c>
      <c r="J117" s="792" t="str">
        <f t="shared" si="4"/>
        <v/>
      </c>
      <c r="K117" s="873" t="str">
        <f>_xlfn.IFNA((VLOOKUP(C117,'גנים - דוח ביצוע  (5)'!$B:$M,9,0)/7)*J117," ")</f>
        <v xml:space="preserve"> </v>
      </c>
    </row>
    <row r="118" spans="2:11" ht="15.75" x14ac:dyDescent="0.25">
      <c r="B118" s="744">
        <v>102</v>
      </c>
      <c r="C118" s="664"/>
      <c r="D118" s="704" t="str">
        <f>IFERROR(VLOOKUP($C118,'גנים - דוח ביצוע  (5)'!$B$18:$H$1896,3,0)," ")</f>
        <v xml:space="preserve"> </v>
      </c>
      <c r="E118" s="704" t="str">
        <f>IFERROR(VLOOKUP($C118,'גנים - דוח ביצוע  (5)'!$B$18:$H$1896,6,0)," ")</f>
        <v xml:space="preserve"> </v>
      </c>
      <c r="F118" s="704">
        <f t="shared" si="5"/>
        <v>0</v>
      </c>
      <c r="G118" s="756"/>
      <c r="H118" s="757"/>
      <c r="I118" s="705">
        <f t="shared" si="6"/>
        <v>0</v>
      </c>
      <c r="J118" s="792" t="str">
        <f t="shared" si="4"/>
        <v/>
      </c>
      <c r="K118" s="873" t="str">
        <f>_xlfn.IFNA((VLOOKUP(C118,'גנים - דוח ביצוע  (5)'!$B:$M,9,0)/7)*J118," ")</f>
        <v xml:space="preserve"> </v>
      </c>
    </row>
    <row r="119" spans="2:11" ht="15.75" x14ac:dyDescent="0.25">
      <c r="B119" s="744">
        <v>103</v>
      </c>
      <c r="C119" s="664"/>
      <c r="D119" s="704" t="str">
        <f>IFERROR(VLOOKUP($C119,'גנים - דוח ביצוע  (5)'!$B$18:$H$1896,3,0)," ")</f>
        <v xml:space="preserve"> </v>
      </c>
      <c r="E119" s="704" t="str">
        <f>IFERROR(VLOOKUP($C119,'גנים - דוח ביצוע  (5)'!$B$18:$H$1896,6,0)," ")</f>
        <v xml:space="preserve"> </v>
      </c>
      <c r="F119" s="704">
        <f t="shared" si="5"/>
        <v>0</v>
      </c>
      <c r="G119" s="756"/>
      <c r="H119" s="757"/>
      <c r="I119" s="705">
        <f t="shared" si="6"/>
        <v>0</v>
      </c>
      <c r="J119" s="792" t="str">
        <f t="shared" si="4"/>
        <v/>
      </c>
      <c r="K119" s="873" t="str">
        <f>_xlfn.IFNA((VLOOKUP(C119,'גנים - דוח ביצוע  (5)'!$B:$M,9,0)/7)*J119," ")</f>
        <v xml:space="preserve"> </v>
      </c>
    </row>
    <row r="120" spans="2:11" ht="15.75" x14ac:dyDescent="0.25">
      <c r="B120" s="744">
        <v>104</v>
      </c>
      <c r="C120" s="664"/>
      <c r="D120" s="704" t="str">
        <f>IFERROR(VLOOKUP($C120,'גנים - דוח ביצוע  (5)'!$B$18:$H$1896,3,0)," ")</f>
        <v xml:space="preserve"> </v>
      </c>
      <c r="E120" s="704" t="str">
        <f>IFERROR(VLOOKUP($C120,'גנים - דוח ביצוע  (5)'!$B$18:$H$1896,6,0)," ")</f>
        <v xml:space="preserve"> </v>
      </c>
      <c r="F120" s="704">
        <f t="shared" si="5"/>
        <v>0</v>
      </c>
      <c r="G120" s="756"/>
      <c r="H120" s="757"/>
      <c r="I120" s="705">
        <f t="shared" si="6"/>
        <v>0</v>
      </c>
      <c r="J120" s="792" t="str">
        <f t="shared" si="4"/>
        <v/>
      </c>
      <c r="K120" s="873" t="str">
        <f>_xlfn.IFNA((VLOOKUP(C120,'גנים - דוח ביצוע  (5)'!$B:$M,9,0)/7)*J120," ")</f>
        <v xml:space="preserve"> </v>
      </c>
    </row>
    <row r="121" spans="2:11" ht="15.75" x14ac:dyDescent="0.25">
      <c r="B121" s="744">
        <v>105</v>
      </c>
      <c r="C121" s="664"/>
      <c r="D121" s="704" t="str">
        <f>IFERROR(VLOOKUP($C121,'גנים - דוח ביצוע  (5)'!$B$18:$H$1896,3,0)," ")</f>
        <v xml:space="preserve"> </v>
      </c>
      <c r="E121" s="704" t="str">
        <f>IFERROR(VLOOKUP($C121,'גנים - דוח ביצוע  (5)'!$B$18:$H$1896,6,0)," ")</f>
        <v xml:space="preserve"> </v>
      </c>
      <c r="F121" s="704">
        <f t="shared" si="5"/>
        <v>0</v>
      </c>
      <c r="G121" s="756"/>
      <c r="H121" s="757"/>
      <c r="I121" s="705">
        <f t="shared" si="6"/>
        <v>0</v>
      </c>
      <c r="J121" s="792" t="str">
        <f t="shared" si="4"/>
        <v/>
      </c>
      <c r="K121" s="873" t="str">
        <f>_xlfn.IFNA((VLOOKUP(C121,'גנים - דוח ביצוע  (5)'!$B:$M,9,0)/7)*J121," ")</f>
        <v xml:space="preserve"> </v>
      </c>
    </row>
    <row r="122" spans="2:11" ht="15.75" x14ac:dyDescent="0.25">
      <c r="B122" s="744">
        <v>106</v>
      </c>
      <c r="C122" s="664"/>
      <c r="D122" s="704" t="str">
        <f>IFERROR(VLOOKUP($C122,'גנים - דוח ביצוע  (5)'!$B$18:$H$1896,3,0)," ")</f>
        <v xml:space="preserve"> </v>
      </c>
      <c r="E122" s="704" t="str">
        <f>IFERROR(VLOOKUP($C122,'גנים - דוח ביצוע  (5)'!$B$18:$H$1896,6,0)," ")</f>
        <v xml:space="preserve"> </v>
      </c>
      <c r="F122" s="704">
        <f t="shared" si="5"/>
        <v>0</v>
      </c>
      <c r="G122" s="756"/>
      <c r="H122" s="757"/>
      <c r="I122" s="705">
        <f t="shared" si="6"/>
        <v>0</v>
      </c>
      <c r="J122" s="792" t="str">
        <f t="shared" si="4"/>
        <v/>
      </c>
      <c r="K122" s="873" t="str">
        <f>_xlfn.IFNA((VLOOKUP(C122,'גנים - דוח ביצוע  (5)'!$B:$M,9,0)/7)*J122," ")</f>
        <v xml:space="preserve"> </v>
      </c>
    </row>
    <row r="123" spans="2:11" ht="15.75" x14ac:dyDescent="0.25">
      <c r="B123" s="744">
        <v>107</v>
      </c>
      <c r="C123" s="664"/>
      <c r="D123" s="704" t="str">
        <f>IFERROR(VLOOKUP($C123,'גנים - דוח ביצוע  (5)'!$B$18:$H$1896,3,0)," ")</f>
        <v xml:space="preserve"> </v>
      </c>
      <c r="E123" s="704" t="str">
        <f>IFERROR(VLOOKUP($C123,'גנים - דוח ביצוע  (5)'!$B$18:$H$1896,6,0)," ")</f>
        <v xml:space="preserve"> </v>
      </c>
      <c r="F123" s="704">
        <f t="shared" si="5"/>
        <v>0</v>
      </c>
      <c r="G123" s="756"/>
      <c r="H123" s="757"/>
      <c r="I123" s="705">
        <f t="shared" si="6"/>
        <v>0</v>
      </c>
      <c r="J123" s="792" t="str">
        <f t="shared" si="4"/>
        <v/>
      </c>
      <c r="K123" s="873" t="str">
        <f>_xlfn.IFNA((VLOOKUP(C123,'גנים - דוח ביצוע  (5)'!$B:$M,9,0)/7)*J123," ")</f>
        <v xml:space="preserve"> </v>
      </c>
    </row>
    <row r="124" spans="2:11" ht="15.75" x14ac:dyDescent="0.25">
      <c r="B124" s="744">
        <v>108</v>
      </c>
      <c r="C124" s="664"/>
      <c r="D124" s="704" t="str">
        <f>IFERROR(VLOOKUP($C124,'גנים - דוח ביצוע  (5)'!$B$18:$H$1896,3,0)," ")</f>
        <v xml:space="preserve"> </v>
      </c>
      <c r="E124" s="704" t="str">
        <f>IFERROR(VLOOKUP($C124,'גנים - דוח ביצוע  (5)'!$B$18:$H$1896,6,0)," ")</f>
        <v xml:space="preserve"> </v>
      </c>
      <c r="F124" s="704">
        <f t="shared" si="5"/>
        <v>0</v>
      </c>
      <c r="G124" s="756"/>
      <c r="H124" s="757"/>
      <c r="I124" s="705">
        <f t="shared" si="6"/>
        <v>0</v>
      </c>
      <c r="J124" s="792" t="str">
        <f t="shared" si="4"/>
        <v/>
      </c>
      <c r="K124" s="873" t="str">
        <f>_xlfn.IFNA((VLOOKUP(C124,'גנים - דוח ביצוע  (5)'!$B:$M,9,0)/7)*J124," ")</f>
        <v xml:space="preserve"> </v>
      </c>
    </row>
    <row r="125" spans="2:11" ht="15.75" x14ac:dyDescent="0.25">
      <c r="B125" s="744">
        <v>109</v>
      </c>
      <c r="C125" s="664"/>
      <c r="D125" s="704" t="str">
        <f>IFERROR(VLOOKUP($C125,'גנים - דוח ביצוע  (5)'!$B$18:$H$1896,3,0)," ")</f>
        <v xml:space="preserve"> </v>
      </c>
      <c r="E125" s="704" t="str">
        <f>IFERROR(VLOOKUP($C125,'גנים - דוח ביצוע  (5)'!$B$18:$H$1896,6,0)," ")</f>
        <v xml:space="preserve"> </v>
      </c>
      <c r="F125" s="704">
        <f t="shared" si="5"/>
        <v>0</v>
      </c>
      <c r="G125" s="756"/>
      <c r="H125" s="757"/>
      <c r="I125" s="705">
        <f t="shared" si="6"/>
        <v>0</v>
      </c>
      <c r="J125" s="792" t="str">
        <f t="shared" si="4"/>
        <v/>
      </c>
      <c r="K125" s="873" t="str">
        <f>_xlfn.IFNA((VLOOKUP(C125,'גנים - דוח ביצוע  (5)'!$B:$M,9,0)/7)*J125," ")</f>
        <v xml:space="preserve"> </v>
      </c>
    </row>
    <row r="126" spans="2:11" ht="15.75" x14ac:dyDescent="0.25">
      <c r="B126" s="744">
        <v>110</v>
      </c>
      <c r="C126" s="664"/>
      <c r="D126" s="704" t="str">
        <f>IFERROR(VLOOKUP($C126,'גנים - דוח ביצוע  (5)'!$B$18:$H$1896,3,0)," ")</f>
        <v xml:space="preserve"> </v>
      </c>
      <c r="E126" s="704" t="str">
        <f>IFERROR(VLOOKUP($C126,'גנים - דוח ביצוע  (5)'!$B$18:$H$1896,6,0)," ")</f>
        <v xml:space="preserve"> </v>
      </c>
      <c r="F126" s="704">
        <f t="shared" si="5"/>
        <v>0</v>
      </c>
      <c r="G126" s="756"/>
      <c r="H126" s="757"/>
      <c r="I126" s="705">
        <f t="shared" si="6"/>
        <v>0</v>
      </c>
      <c r="J126" s="792" t="str">
        <f t="shared" si="4"/>
        <v/>
      </c>
      <c r="K126" s="873" t="str">
        <f>_xlfn.IFNA((VLOOKUP(C126,'גנים - דוח ביצוע  (5)'!$B:$M,9,0)/7)*J126," ")</f>
        <v xml:space="preserve"> </v>
      </c>
    </row>
    <row r="127" spans="2:11" ht="15.75" x14ac:dyDescent="0.25">
      <c r="B127" s="744">
        <v>111</v>
      </c>
      <c r="C127" s="664"/>
      <c r="D127" s="704" t="str">
        <f>IFERROR(VLOOKUP($C127,'גנים - דוח ביצוע  (5)'!$B$18:$H$1896,3,0)," ")</f>
        <v xml:space="preserve"> </v>
      </c>
      <c r="E127" s="704" t="str">
        <f>IFERROR(VLOOKUP($C127,'גנים - דוח ביצוע  (5)'!$B$18:$H$1896,6,0)," ")</f>
        <v xml:space="preserve"> </v>
      </c>
      <c r="F127" s="704">
        <f t="shared" si="5"/>
        <v>0</v>
      </c>
      <c r="G127" s="756"/>
      <c r="H127" s="757"/>
      <c r="I127" s="705">
        <f t="shared" si="6"/>
        <v>0</v>
      </c>
      <c r="J127" s="792" t="str">
        <f t="shared" si="4"/>
        <v/>
      </c>
      <c r="K127" s="873" t="str">
        <f>_xlfn.IFNA((VLOOKUP(C127,'גנים - דוח ביצוע  (5)'!$B:$M,9,0)/7)*J127," ")</f>
        <v xml:space="preserve"> </v>
      </c>
    </row>
    <row r="128" spans="2:11" ht="15.75" x14ac:dyDescent="0.25">
      <c r="B128" s="744">
        <v>112</v>
      </c>
      <c r="C128" s="664"/>
      <c r="D128" s="704" t="str">
        <f>IFERROR(VLOOKUP($C128,'גנים - דוח ביצוע  (5)'!$B$18:$H$1896,3,0)," ")</f>
        <v xml:space="preserve"> </v>
      </c>
      <c r="E128" s="704" t="str">
        <f>IFERROR(VLOOKUP($C128,'גנים - דוח ביצוע  (5)'!$B$18:$H$1896,6,0)," ")</f>
        <v xml:space="preserve"> </v>
      </c>
      <c r="F128" s="704">
        <f t="shared" si="5"/>
        <v>0</v>
      </c>
      <c r="G128" s="756"/>
      <c r="H128" s="757"/>
      <c r="I128" s="705">
        <f t="shared" si="6"/>
        <v>0</v>
      </c>
      <c r="J128" s="792" t="str">
        <f t="shared" si="4"/>
        <v/>
      </c>
      <c r="K128" s="873" t="str">
        <f>_xlfn.IFNA((VLOOKUP(C128,'גנים - דוח ביצוע  (5)'!$B:$M,9,0)/7)*J128," ")</f>
        <v xml:space="preserve"> </v>
      </c>
    </row>
    <row r="129" spans="2:11" ht="15.75" x14ac:dyDescent="0.25">
      <c r="B129" s="744">
        <v>113</v>
      </c>
      <c r="C129" s="664"/>
      <c r="D129" s="704" t="str">
        <f>IFERROR(VLOOKUP($C129,'גנים - דוח ביצוע  (5)'!$B$18:$H$1896,3,0)," ")</f>
        <v xml:space="preserve"> </v>
      </c>
      <c r="E129" s="704" t="str">
        <f>IFERROR(VLOOKUP($C129,'גנים - דוח ביצוע  (5)'!$B$18:$H$1896,6,0)," ")</f>
        <v xml:space="preserve"> </v>
      </c>
      <c r="F129" s="704">
        <f t="shared" si="5"/>
        <v>0</v>
      </c>
      <c r="G129" s="756"/>
      <c r="H129" s="757"/>
      <c r="I129" s="705">
        <f t="shared" si="6"/>
        <v>0</v>
      </c>
      <c r="J129" s="792" t="str">
        <f t="shared" si="4"/>
        <v/>
      </c>
      <c r="K129" s="873" t="str">
        <f>_xlfn.IFNA((VLOOKUP(C129,'גנים - דוח ביצוע  (5)'!$B:$M,9,0)/7)*J129," ")</f>
        <v xml:space="preserve"> </v>
      </c>
    </row>
    <row r="130" spans="2:11" ht="15.75" x14ac:dyDescent="0.25">
      <c r="B130" s="744">
        <v>114</v>
      </c>
      <c r="C130" s="664"/>
      <c r="D130" s="704" t="str">
        <f>IFERROR(VLOOKUP($C130,'גנים - דוח ביצוע  (5)'!$B$18:$H$1896,3,0)," ")</f>
        <v xml:space="preserve"> </v>
      </c>
      <c r="E130" s="704" t="str">
        <f>IFERROR(VLOOKUP($C130,'גנים - דוח ביצוע  (5)'!$B$18:$H$1896,6,0)," ")</f>
        <v xml:space="preserve"> </v>
      </c>
      <c r="F130" s="704">
        <f t="shared" si="5"/>
        <v>0</v>
      </c>
      <c r="G130" s="756"/>
      <c r="H130" s="757"/>
      <c r="I130" s="705">
        <f t="shared" si="6"/>
        <v>0</v>
      </c>
      <c r="J130" s="792" t="str">
        <f t="shared" si="4"/>
        <v/>
      </c>
      <c r="K130" s="873" t="str">
        <f>_xlfn.IFNA((VLOOKUP(C130,'גנים - דוח ביצוע  (5)'!$B:$M,9,0)/7)*J130," ")</f>
        <v xml:space="preserve"> </v>
      </c>
    </row>
    <row r="131" spans="2:11" ht="15.75" x14ac:dyDescent="0.25">
      <c r="B131" s="744">
        <v>115</v>
      </c>
      <c r="C131" s="664"/>
      <c r="D131" s="704" t="str">
        <f>IFERROR(VLOOKUP($C131,'גנים - דוח ביצוע  (5)'!$B$18:$H$1896,3,0)," ")</f>
        <v xml:space="preserve"> </v>
      </c>
      <c r="E131" s="704" t="str">
        <f>IFERROR(VLOOKUP($C131,'גנים - דוח ביצוע  (5)'!$B$18:$H$1896,6,0)," ")</f>
        <v xml:space="preserve"> </v>
      </c>
      <c r="F131" s="704">
        <f t="shared" si="5"/>
        <v>0</v>
      </c>
      <c r="G131" s="756"/>
      <c r="H131" s="757"/>
      <c r="I131" s="705">
        <f t="shared" si="6"/>
        <v>0</v>
      </c>
      <c r="J131" s="792" t="str">
        <f t="shared" si="4"/>
        <v/>
      </c>
      <c r="K131" s="873" t="str">
        <f>_xlfn.IFNA((VLOOKUP(C131,'גנים - דוח ביצוע  (5)'!$B:$M,9,0)/7)*J131," ")</f>
        <v xml:space="preserve"> </v>
      </c>
    </row>
    <row r="132" spans="2:11" ht="15.75" x14ac:dyDescent="0.25">
      <c r="B132" s="744">
        <v>116</v>
      </c>
      <c r="C132" s="664"/>
      <c r="D132" s="704" t="str">
        <f>IFERROR(VLOOKUP($C132,'גנים - דוח ביצוע  (5)'!$B$18:$H$1896,3,0)," ")</f>
        <v xml:space="preserve"> </v>
      </c>
      <c r="E132" s="704" t="str">
        <f>IFERROR(VLOOKUP($C132,'גנים - דוח ביצוע  (5)'!$B$18:$H$1896,6,0)," ")</f>
        <v xml:space="preserve"> </v>
      </c>
      <c r="F132" s="704">
        <f t="shared" si="5"/>
        <v>0</v>
      </c>
      <c r="G132" s="756"/>
      <c r="H132" s="757"/>
      <c r="I132" s="705">
        <f t="shared" si="6"/>
        <v>0</v>
      </c>
      <c r="J132" s="792" t="str">
        <f t="shared" si="4"/>
        <v/>
      </c>
      <c r="K132" s="873" t="str">
        <f>_xlfn.IFNA((VLOOKUP(C132,'גנים - דוח ביצוע  (5)'!$B:$M,9,0)/7)*J132," ")</f>
        <v xml:space="preserve"> </v>
      </c>
    </row>
    <row r="133" spans="2:11" ht="15.75" x14ac:dyDescent="0.25">
      <c r="B133" s="744">
        <v>117</v>
      </c>
      <c r="C133" s="664"/>
      <c r="D133" s="704" t="str">
        <f>IFERROR(VLOOKUP($C133,'גנים - דוח ביצוע  (5)'!$B$18:$H$1896,3,0)," ")</f>
        <v xml:space="preserve"> </v>
      </c>
      <c r="E133" s="704" t="str">
        <f>IFERROR(VLOOKUP($C133,'גנים - דוח ביצוע  (5)'!$B$18:$H$1896,6,0)," ")</f>
        <v xml:space="preserve"> </v>
      </c>
      <c r="F133" s="704">
        <f t="shared" si="5"/>
        <v>0</v>
      </c>
      <c r="G133" s="756"/>
      <c r="H133" s="757"/>
      <c r="I133" s="705">
        <f t="shared" si="6"/>
        <v>0</v>
      </c>
      <c r="J133" s="792" t="str">
        <f t="shared" si="4"/>
        <v/>
      </c>
      <c r="K133" s="873" t="str">
        <f>_xlfn.IFNA((VLOOKUP(C133,'גנים - דוח ביצוע  (5)'!$B:$M,9,0)/7)*J133," ")</f>
        <v xml:space="preserve"> </v>
      </c>
    </row>
    <row r="134" spans="2:11" ht="15.75" x14ac:dyDescent="0.25">
      <c r="B134" s="744">
        <v>118</v>
      </c>
      <c r="C134" s="664"/>
      <c r="D134" s="704" t="str">
        <f>IFERROR(VLOOKUP($C134,'גנים - דוח ביצוע  (5)'!$B$18:$H$1896,3,0)," ")</f>
        <v xml:space="preserve"> </v>
      </c>
      <c r="E134" s="704" t="str">
        <f>IFERROR(VLOOKUP($C134,'גנים - דוח ביצוע  (5)'!$B$18:$H$1896,6,0)," ")</f>
        <v xml:space="preserve"> </v>
      </c>
      <c r="F134" s="704">
        <f t="shared" si="5"/>
        <v>0</v>
      </c>
      <c r="G134" s="756"/>
      <c r="H134" s="757"/>
      <c r="I134" s="705">
        <f t="shared" si="6"/>
        <v>0</v>
      </c>
      <c r="J134" s="792" t="str">
        <f t="shared" si="4"/>
        <v/>
      </c>
      <c r="K134" s="873" t="str">
        <f>_xlfn.IFNA((VLOOKUP(C134,'גנים - דוח ביצוע  (5)'!$B:$M,9,0)/7)*J134," ")</f>
        <v xml:space="preserve"> </v>
      </c>
    </row>
    <row r="135" spans="2:11" ht="15.75" x14ac:dyDescent="0.25">
      <c r="B135" s="744">
        <v>119</v>
      </c>
      <c r="C135" s="664"/>
      <c r="D135" s="704" t="str">
        <f>IFERROR(VLOOKUP($C135,'גנים - דוח ביצוע  (5)'!$B$18:$H$1896,3,0)," ")</f>
        <v xml:space="preserve"> </v>
      </c>
      <c r="E135" s="704" t="str">
        <f>IFERROR(VLOOKUP($C135,'גנים - דוח ביצוע  (5)'!$B$18:$H$1896,6,0)," ")</f>
        <v xml:space="preserve"> </v>
      </c>
      <c r="F135" s="704">
        <f t="shared" si="5"/>
        <v>0</v>
      </c>
      <c r="G135" s="756"/>
      <c r="H135" s="757"/>
      <c r="I135" s="705">
        <f t="shared" si="6"/>
        <v>0</v>
      </c>
      <c r="J135" s="792" t="str">
        <f t="shared" si="4"/>
        <v/>
      </c>
      <c r="K135" s="873" t="str">
        <f>_xlfn.IFNA((VLOOKUP(C135,'גנים - דוח ביצוע  (5)'!$B:$M,9,0)/7)*J135," ")</f>
        <v xml:space="preserve"> </v>
      </c>
    </row>
    <row r="136" spans="2:11" ht="15.75" x14ac:dyDescent="0.25">
      <c r="B136" s="744">
        <v>120</v>
      </c>
      <c r="C136" s="664"/>
      <c r="D136" s="704" t="str">
        <f>IFERROR(VLOOKUP($C136,'גנים - דוח ביצוע  (5)'!$B$18:$H$1896,3,0)," ")</f>
        <v xml:space="preserve"> </v>
      </c>
      <c r="E136" s="704" t="str">
        <f>IFERROR(VLOOKUP($C136,'גנים - דוח ביצוע  (5)'!$B$18:$H$1896,6,0)," ")</f>
        <v xml:space="preserve"> </v>
      </c>
      <c r="F136" s="704">
        <f t="shared" si="5"/>
        <v>0</v>
      </c>
      <c r="G136" s="756"/>
      <c r="H136" s="757"/>
      <c r="I136" s="705">
        <f t="shared" si="6"/>
        <v>0</v>
      </c>
      <c r="J136" s="792" t="str">
        <f t="shared" si="4"/>
        <v/>
      </c>
      <c r="K136" s="873" t="str">
        <f>_xlfn.IFNA((VLOOKUP(C136,'גנים - דוח ביצוע  (5)'!$B:$M,9,0)/7)*J136," ")</f>
        <v xml:space="preserve"> </v>
      </c>
    </row>
    <row r="137" spans="2:11" ht="15.75" x14ac:dyDescent="0.25">
      <c r="B137" s="744">
        <v>121</v>
      </c>
      <c r="C137" s="664"/>
      <c r="D137" s="704" t="str">
        <f>IFERROR(VLOOKUP($C137,'גנים - דוח ביצוע  (5)'!$B$18:$H$1896,3,0)," ")</f>
        <v xml:space="preserve"> </v>
      </c>
      <c r="E137" s="704" t="str">
        <f>IFERROR(VLOOKUP($C137,'גנים - דוח ביצוע  (5)'!$B$18:$H$1896,6,0)," ")</f>
        <v xml:space="preserve"> </v>
      </c>
      <c r="F137" s="704">
        <f t="shared" si="5"/>
        <v>0</v>
      </c>
      <c r="G137" s="756"/>
      <c r="H137" s="757"/>
      <c r="I137" s="705">
        <f t="shared" si="6"/>
        <v>0</v>
      </c>
      <c r="J137" s="792" t="str">
        <f t="shared" si="4"/>
        <v/>
      </c>
      <c r="K137" s="873" t="str">
        <f>_xlfn.IFNA((VLOOKUP(C137,'גנים - דוח ביצוע  (5)'!$B:$M,9,0)/7)*J137," ")</f>
        <v xml:space="preserve"> </v>
      </c>
    </row>
    <row r="138" spans="2:11" ht="15.75" x14ac:dyDescent="0.25">
      <c r="B138" s="744">
        <v>122</v>
      </c>
      <c r="C138" s="664"/>
      <c r="D138" s="704" t="str">
        <f>IFERROR(VLOOKUP($C138,'גנים - דוח ביצוע  (5)'!$B$18:$H$1896,3,0)," ")</f>
        <v xml:space="preserve"> </v>
      </c>
      <c r="E138" s="704" t="str">
        <f>IFERROR(VLOOKUP($C138,'גנים - דוח ביצוע  (5)'!$B$18:$H$1896,6,0)," ")</f>
        <v xml:space="preserve"> </v>
      </c>
      <c r="F138" s="704">
        <f t="shared" si="5"/>
        <v>0</v>
      </c>
      <c r="G138" s="756"/>
      <c r="H138" s="757"/>
      <c r="I138" s="705">
        <f t="shared" si="6"/>
        <v>0</v>
      </c>
      <c r="J138" s="792" t="str">
        <f t="shared" si="4"/>
        <v/>
      </c>
      <c r="K138" s="873" t="str">
        <f>_xlfn.IFNA((VLOOKUP(C138,'גנים - דוח ביצוע  (5)'!$B:$M,9,0)/7)*J138," ")</f>
        <v xml:space="preserve"> </v>
      </c>
    </row>
    <row r="139" spans="2:11" ht="15.75" x14ac:dyDescent="0.25">
      <c r="B139" s="744">
        <v>123</v>
      </c>
      <c r="C139" s="664"/>
      <c r="D139" s="704" t="str">
        <f>IFERROR(VLOOKUP($C139,'גנים - דוח ביצוע  (5)'!$B$18:$H$1896,3,0)," ")</f>
        <v xml:space="preserve"> </v>
      </c>
      <c r="E139" s="704" t="str">
        <f>IFERROR(VLOOKUP($C139,'גנים - דוח ביצוע  (5)'!$B$18:$H$1896,6,0)," ")</f>
        <v xml:space="preserve"> </v>
      </c>
      <c r="F139" s="704">
        <f t="shared" si="5"/>
        <v>0</v>
      </c>
      <c r="G139" s="756"/>
      <c r="H139" s="757"/>
      <c r="I139" s="705">
        <f t="shared" si="6"/>
        <v>0</v>
      </c>
      <c r="J139" s="792" t="str">
        <f t="shared" si="4"/>
        <v/>
      </c>
      <c r="K139" s="873" t="str">
        <f>_xlfn.IFNA((VLOOKUP(C139,'גנים - דוח ביצוע  (5)'!$B:$M,9,0)/7)*J139," ")</f>
        <v xml:space="preserve"> </v>
      </c>
    </row>
    <row r="140" spans="2:11" ht="15.75" x14ac:dyDescent="0.25">
      <c r="B140" s="744">
        <v>124</v>
      </c>
      <c r="C140" s="664"/>
      <c r="D140" s="704" t="str">
        <f>IFERROR(VLOOKUP($C140,'גנים - דוח ביצוע  (5)'!$B$18:$H$1896,3,0)," ")</f>
        <v xml:space="preserve"> </v>
      </c>
      <c r="E140" s="704" t="str">
        <f>IFERROR(VLOOKUP($C140,'גנים - דוח ביצוע  (5)'!$B$18:$H$1896,6,0)," ")</f>
        <v xml:space="preserve"> </v>
      </c>
      <c r="F140" s="704">
        <f t="shared" si="5"/>
        <v>0</v>
      </c>
      <c r="G140" s="756"/>
      <c r="H140" s="757"/>
      <c r="I140" s="705">
        <f t="shared" si="6"/>
        <v>0</v>
      </c>
      <c r="J140" s="792" t="str">
        <f t="shared" si="4"/>
        <v/>
      </c>
      <c r="K140" s="873" t="str">
        <f>_xlfn.IFNA((VLOOKUP(C140,'גנים - דוח ביצוע  (5)'!$B:$M,9,0)/7)*J140," ")</f>
        <v xml:space="preserve"> </v>
      </c>
    </row>
    <row r="141" spans="2:11" ht="15.75" x14ac:dyDescent="0.25">
      <c r="B141" s="744">
        <v>125</v>
      </c>
      <c r="C141" s="664"/>
      <c r="D141" s="704" t="str">
        <f>IFERROR(VLOOKUP($C141,'גנים - דוח ביצוע  (5)'!$B$18:$H$1896,3,0)," ")</f>
        <v xml:space="preserve"> </v>
      </c>
      <c r="E141" s="704" t="str">
        <f>IFERROR(VLOOKUP($C141,'גנים - דוח ביצוע  (5)'!$B$18:$H$1896,6,0)," ")</f>
        <v xml:space="preserve"> </v>
      </c>
      <c r="F141" s="704">
        <f t="shared" si="5"/>
        <v>0</v>
      </c>
      <c r="G141" s="756"/>
      <c r="H141" s="757"/>
      <c r="I141" s="705">
        <f t="shared" si="6"/>
        <v>0</v>
      </c>
      <c r="J141" s="792" t="str">
        <f t="shared" si="4"/>
        <v/>
      </c>
      <c r="K141" s="873" t="str">
        <f>_xlfn.IFNA((VLOOKUP(C141,'גנים - דוח ביצוע  (5)'!$B:$M,9,0)/7)*J141," ")</f>
        <v xml:space="preserve"> </v>
      </c>
    </row>
    <row r="142" spans="2:11" ht="15.75" x14ac:dyDescent="0.25">
      <c r="B142" s="744">
        <v>126</v>
      </c>
      <c r="C142" s="664"/>
      <c r="D142" s="704" t="str">
        <f>IFERROR(VLOOKUP($C142,'גנים - דוח ביצוע  (5)'!$B$18:$H$1896,3,0)," ")</f>
        <v xml:space="preserve"> </v>
      </c>
      <c r="E142" s="704" t="str">
        <f>IFERROR(VLOOKUP($C142,'גנים - דוח ביצוע  (5)'!$B$18:$H$1896,6,0)," ")</f>
        <v xml:space="preserve"> </v>
      </c>
      <c r="F142" s="704">
        <f t="shared" si="5"/>
        <v>0</v>
      </c>
      <c r="G142" s="756"/>
      <c r="H142" s="757"/>
      <c r="I142" s="705">
        <f t="shared" si="6"/>
        <v>0</v>
      </c>
      <c r="J142" s="792" t="str">
        <f t="shared" si="4"/>
        <v/>
      </c>
      <c r="K142" s="873" t="str">
        <f>_xlfn.IFNA((VLOOKUP(C142,'גנים - דוח ביצוע  (5)'!$B:$M,9,0)/7)*J142," ")</f>
        <v xml:space="preserve"> </v>
      </c>
    </row>
    <row r="143" spans="2:11" ht="15.75" x14ac:dyDescent="0.25">
      <c r="B143" s="744">
        <v>127</v>
      </c>
      <c r="C143" s="664"/>
      <c r="D143" s="704" t="str">
        <f>IFERROR(VLOOKUP($C143,'גנים - דוח ביצוע  (5)'!$B$18:$H$1896,3,0)," ")</f>
        <v xml:space="preserve"> </v>
      </c>
      <c r="E143" s="704" t="str">
        <f>IFERROR(VLOOKUP($C143,'גנים - דוח ביצוע  (5)'!$B$18:$H$1896,6,0)," ")</f>
        <v xml:space="preserve"> </v>
      </c>
      <c r="F143" s="704">
        <f t="shared" si="5"/>
        <v>0</v>
      </c>
      <c r="G143" s="756"/>
      <c r="H143" s="757"/>
      <c r="I143" s="705">
        <f t="shared" si="6"/>
        <v>0</v>
      </c>
      <c r="J143" s="792" t="str">
        <f t="shared" si="4"/>
        <v/>
      </c>
      <c r="K143" s="873" t="str">
        <f>_xlfn.IFNA((VLOOKUP(C143,'גנים - דוח ביצוע  (5)'!$B:$M,9,0)/7)*J143," ")</f>
        <v xml:space="preserve"> </v>
      </c>
    </row>
    <row r="144" spans="2:11" ht="15.75" x14ac:dyDescent="0.25">
      <c r="B144" s="744">
        <v>128</v>
      </c>
      <c r="C144" s="664"/>
      <c r="D144" s="704" t="str">
        <f>IFERROR(VLOOKUP($C144,'גנים - דוח ביצוע  (5)'!$B$18:$H$1896,3,0)," ")</f>
        <v xml:space="preserve"> </v>
      </c>
      <c r="E144" s="704" t="str">
        <f>IFERROR(VLOOKUP($C144,'גנים - דוח ביצוע  (5)'!$B$18:$H$1896,6,0)," ")</f>
        <v xml:space="preserve"> </v>
      </c>
      <c r="F144" s="704">
        <f t="shared" si="5"/>
        <v>0</v>
      </c>
      <c r="G144" s="756"/>
      <c r="H144" s="757"/>
      <c r="I144" s="705">
        <f t="shared" si="6"/>
        <v>0</v>
      </c>
      <c r="J144" s="792" t="str">
        <f t="shared" si="4"/>
        <v/>
      </c>
      <c r="K144" s="873" t="str">
        <f>_xlfn.IFNA((VLOOKUP(C144,'גנים - דוח ביצוע  (5)'!$B:$M,9,0)/7)*J144," ")</f>
        <v xml:space="preserve"> </v>
      </c>
    </row>
    <row r="145" spans="2:11" ht="15.75" x14ac:dyDescent="0.25">
      <c r="B145" s="744">
        <v>129</v>
      </c>
      <c r="C145" s="664"/>
      <c r="D145" s="704" t="str">
        <f>IFERROR(VLOOKUP($C145,'גנים - דוח ביצוע  (5)'!$B$18:$H$1896,3,0)," ")</f>
        <v xml:space="preserve"> </v>
      </c>
      <c r="E145" s="704" t="str">
        <f>IFERROR(VLOOKUP($C145,'גנים - דוח ביצוע  (5)'!$B$18:$H$1896,6,0)," ")</f>
        <v xml:space="preserve"> </v>
      </c>
      <c r="F145" s="704">
        <f t="shared" si="5"/>
        <v>0</v>
      </c>
      <c r="G145" s="756"/>
      <c r="H145" s="757"/>
      <c r="I145" s="705">
        <f t="shared" si="6"/>
        <v>0</v>
      </c>
      <c r="J145" s="792" t="str">
        <f t="shared" ref="J145:J208" si="7">IF(ISNUMBER(G145),(1+MAX(0,ROUND(1/G145,0)-5)/5)/ROUND(1/G145,0),"")</f>
        <v/>
      </c>
      <c r="K145" s="873" t="str">
        <f>_xlfn.IFNA((VLOOKUP(C145,'גנים - דוח ביצוע  (5)'!$B:$M,9,0)/7)*J145," ")</f>
        <v xml:space="preserve"> </v>
      </c>
    </row>
    <row r="146" spans="2:11" ht="15.75" x14ac:dyDescent="0.25">
      <c r="B146" s="744">
        <v>130</v>
      </c>
      <c r="C146" s="664"/>
      <c r="D146" s="704" t="str">
        <f>IFERROR(VLOOKUP($C146,'גנים - דוח ביצוע  (5)'!$B$18:$H$1896,3,0)," ")</f>
        <v xml:space="preserve"> </v>
      </c>
      <c r="E146" s="704" t="str">
        <f>IFERROR(VLOOKUP($C146,'גנים - דוח ביצוע  (5)'!$B$18:$H$1896,6,0)," ")</f>
        <v xml:space="preserve"> </v>
      </c>
      <c r="F146" s="704">
        <f t="shared" ref="F146:F209" si="8">IFERROR(IF(E146=1,1,0)," ")</f>
        <v>0</v>
      </c>
      <c r="G146" s="756"/>
      <c r="H146" s="757"/>
      <c r="I146" s="705">
        <f t="shared" si="6"/>
        <v>0</v>
      </c>
      <c r="J146" s="792" t="str">
        <f t="shared" si="7"/>
        <v/>
      </c>
      <c r="K146" s="873" t="str">
        <f>_xlfn.IFNA((VLOOKUP(C146,'גנים - דוח ביצוע  (5)'!$B:$M,9,0)/7)*J146," ")</f>
        <v xml:space="preserve"> </v>
      </c>
    </row>
    <row r="147" spans="2:11" ht="15.75" x14ac:dyDescent="0.25">
      <c r="B147" s="744">
        <v>131</v>
      </c>
      <c r="C147" s="664"/>
      <c r="D147" s="704" t="str">
        <f>IFERROR(VLOOKUP($C147,'גנים - דוח ביצוע  (5)'!$B$18:$H$1896,3,0)," ")</f>
        <v xml:space="preserve"> </v>
      </c>
      <c r="E147" s="704" t="str">
        <f>IFERROR(VLOOKUP($C147,'גנים - דוח ביצוע  (5)'!$B$18:$H$1896,6,0)," ")</f>
        <v xml:space="preserve"> </v>
      </c>
      <c r="F147" s="704">
        <f t="shared" si="8"/>
        <v>0</v>
      </c>
      <c r="G147" s="756"/>
      <c r="H147" s="757"/>
      <c r="I147" s="705">
        <f t="shared" si="6"/>
        <v>0</v>
      </c>
      <c r="J147" s="792" t="str">
        <f t="shared" si="7"/>
        <v/>
      </c>
      <c r="K147" s="873" t="str">
        <f>_xlfn.IFNA((VLOOKUP(C147,'גנים - דוח ביצוע  (5)'!$B:$M,9,0)/7)*J147," ")</f>
        <v xml:space="preserve"> </v>
      </c>
    </row>
    <row r="148" spans="2:11" ht="15.75" x14ac:dyDescent="0.25">
      <c r="B148" s="744">
        <v>132</v>
      </c>
      <c r="C148" s="664"/>
      <c r="D148" s="704" t="str">
        <f>IFERROR(VLOOKUP($C148,'גנים - דוח ביצוע  (5)'!$B$18:$H$1896,3,0)," ")</f>
        <v xml:space="preserve"> </v>
      </c>
      <c r="E148" s="704" t="str">
        <f>IFERROR(VLOOKUP($C148,'גנים - דוח ביצוע  (5)'!$B$18:$H$1896,6,0)," ")</f>
        <v xml:space="preserve"> </v>
      </c>
      <c r="F148" s="704">
        <f t="shared" si="8"/>
        <v>0</v>
      </c>
      <c r="G148" s="756"/>
      <c r="H148" s="757"/>
      <c r="I148" s="705">
        <f t="shared" si="6"/>
        <v>0</v>
      </c>
      <c r="J148" s="792" t="str">
        <f t="shared" si="7"/>
        <v/>
      </c>
      <c r="K148" s="873" t="str">
        <f>_xlfn.IFNA((VLOOKUP(C148,'גנים - דוח ביצוע  (5)'!$B:$M,9,0)/7)*J148," ")</f>
        <v xml:space="preserve"> </v>
      </c>
    </row>
    <row r="149" spans="2:11" ht="15.75" x14ac:dyDescent="0.25">
      <c r="B149" s="744">
        <v>133</v>
      </c>
      <c r="C149" s="664"/>
      <c r="D149" s="704" t="str">
        <f>IFERROR(VLOOKUP($C149,'גנים - דוח ביצוע  (5)'!$B$18:$H$1896,3,0)," ")</f>
        <v xml:space="preserve"> </v>
      </c>
      <c r="E149" s="704" t="str">
        <f>IFERROR(VLOOKUP($C149,'גנים - דוח ביצוע  (5)'!$B$18:$H$1896,6,0)," ")</f>
        <v xml:space="preserve"> </v>
      </c>
      <c r="F149" s="704">
        <f t="shared" si="8"/>
        <v>0</v>
      </c>
      <c r="G149" s="756"/>
      <c r="H149" s="757"/>
      <c r="I149" s="705">
        <f t="shared" si="6"/>
        <v>0</v>
      </c>
      <c r="J149" s="792" t="str">
        <f t="shared" si="7"/>
        <v/>
      </c>
      <c r="K149" s="873" t="str">
        <f>_xlfn.IFNA((VLOOKUP(C149,'גנים - דוח ביצוע  (5)'!$B:$M,9,0)/7)*J149," ")</f>
        <v xml:space="preserve"> </v>
      </c>
    </row>
    <row r="150" spans="2:11" ht="15.75" x14ac:dyDescent="0.25">
      <c r="B150" s="744">
        <v>134</v>
      </c>
      <c r="C150" s="664"/>
      <c r="D150" s="704" t="str">
        <f>IFERROR(VLOOKUP($C150,'גנים - דוח ביצוע  (5)'!$B$18:$H$1896,3,0)," ")</f>
        <v xml:space="preserve"> </v>
      </c>
      <c r="E150" s="704" t="str">
        <f>IFERROR(VLOOKUP($C150,'גנים - דוח ביצוע  (5)'!$B$18:$H$1896,6,0)," ")</f>
        <v xml:space="preserve"> </v>
      </c>
      <c r="F150" s="704">
        <f t="shared" si="8"/>
        <v>0</v>
      </c>
      <c r="G150" s="756"/>
      <c r="H150" s="757"/>
      <c r="I150" s="705">
        <f t="shared" si="6"/>
        <v>0</v>
      </c>
      <c r="J150" s="792" t="str">
        <f t="shared" si="7"/>
        <v/>
      </c>
      <c r="K150" s="873" t="str">
        <f>_xlfn.IFNA((VLOOKUP(C150,'גנים - דוח ביצוע  (5)'!$B:$M,9,0)/7)*J150," ")</f>
        <v xml:space="preserve"> </v>
      </c>
    </row>
    <row r="151" spans="2:11" ht="15.75" x14ac:dyDescent="0.25">
      <c r="B151" s="744">
        <v>135</v>
      </c>
      <c r="C151" s="664"/>
      <c r="D151" s="704" t="str">
        <f>IFERROR(VLOOKUP($C151,'גנים - דוח ביצוע  (5)'!$B$18:$H$1896,3,0)," ")</f>
        <v xml:space="preserve"> </v>
      </c>
      <c r="E151" s="704" t="str">
        <f>IFERROR(VLOOKUP($C151,'גנים - דוח ביצוע  (5)'!$B$18:$H$1896,6,0)," ")</f>
        <v xml:space="preserve"> </v>
      </c>
      <c r="F151" s="704">
        <f t="shared" si="8"/>
        <v>0</v>
      </c>
      <c r="G151" s="756"/>
      <c r="H151" s="757"/>
      <c r="I151" s="705">
        <f t="shared" si="6"/>
        <v>0</v>
      </c>
      <c r="J151" s="792" t="str">
        <f t="shared" si="7"/>
        <v/>
      </c>
      <c r="K151" s="873" t="str">
        <f>_xlfn.IFNA((VLOOKUP(C151,'גנים - דוח ביצוע  (5)'!$B:$M,9,0)/7)*J151," ")</f>
        <v xml:space="preserve"> </v>
      </c>
    </row>
    <row r="152" spans="2:11" ht="15.75" x14ac:dyDescent="0.25">
      <c r="B152" s="744">
        <v>136</v>
      </c>
      <c r="C152" s="664"/>
      <c r="D152" s="704" t="str">
        <f>IFERROR(VLOOKUP($C152,'גנים - דוח ביצוע  (5)'!$B$18:$H$1896,3,0)," ")</f>
        <v xml:space="preserve"> </v>
      </c>
      <c r="E152" s="704" t="str">
        <f>IFERROR(VLOOKUP($C152,'גנים - דוח ביצוע  (5)'!$B$18:$H$1896,6,0)," ")</f>
        <v xml:space="preserve"> </v>
      </c>
      <c r="F152" s="704">
        <f t="shared" si="8"/>
        <v>0</v>
      </c>
      <c r="G152" s="756"/>
      <c r="H152" s="757"/>
      <c r="I152" s="705">
        <f t="shared" si="6"/>
        <v>0</v>
      </c>
      <c r="J152" s="792" t="str">
        <f t="shared" si="7"/>
        <v/>
      </c>
      <c r="K152" s="873" t="str">
        <f>_xlfn.IFNA((VLOOKUP(C152,'גנים - דוח ביצוע  (5)'!$B:$M,9,0)/7)*J152," ")</f>
        <v xml:space="preserve"> </v>
      </c>
    </row>
    <row r="153" spans="2:11" ht="15.75" x14ac:dyDescent="0.25">
      <c r="B153" s="744">
        <v>137</v>
      </c>
      <c r="C153" s="664"/>
      <c r="D153" s="704" t="str">
        <f>IFERROR(VLOOKUP($C153,'גנים - דוח ביצוע  (5)'!$B$18:$H$1896,3,0)," ")</f>
        <v xml:space="preserve"> </v>
      </c>
      <c r="E153" s="704" t="str">
        <f>IFERROR(VLOOKUP($C153,'גנים - דוח ביצוע  (5)'!$B$18:$H$1896,6,0)," ")</f>
        <v xml:space="preserve"> </v>
      </c>
      <c r="F153" s="704">
        <f t="shared" si="8"/>
        <v>0</v>
      </c>
      <c r="G153" s="756"/>
      <c r="H153" s="757"/>
      <c r="I153" s="705">
        <f t="shared" si="6"/>
        <v>0</v>
      </c>
      <c r="J153" s="792" t="str">
        <f t="shared" si="7"/>
        <v/>
      </c>
      <c r="K153" s="873" t="str">
        <f>_xlfn.IFNA((VLOOKUP(C153,'גנים - דוח ביצוע  (5)'!$B:$M,9,0)/7)*J153," ")</f>
        <v xml:space="preserve"> </v>
      </c>
    </row>
    <row r="154" spans="2:11" ht="15.75" x14ac:dyDescent="0.25">
      <c r="B154" s="744">
        <v>138</v>
      </c>
      <c r="C154" s="664"/>
      <c r="D154" s="704" t="str">
        <f>IFERROR(VLOOKUP($C154,'גנים - דוח ביצוע  (5)'!$B$18:$H$1896,3,0)," ")</f>
        <v xml:space="preserve"> </v>
      </c>
      <c r="E154" s="704" t="str">
        <f>IFERROR(VLOOKUP($C154,'גנים - דוח ביצוע  (5)'!$B$18:$H$1896,6,0)," ")</f>
        <v xml:space="preserve"> </v>
      </c>
      <c r="F154" s="704">
        <f t="shared" si="8"/>
        <v>0</v>
      </c>
      <c r="G154" s="756"/>
      <c r="H154" s="757"/>
      <c r="I154" s="705">
        <f t="shared" ref="I154:I217" si="9">IFERROR(COUNTIF($C$17:$C$2118,C154)," ")</f>
        <v>0</v>
      </c>
      <c r="J154" s="792" t="str">
        <f t="shared" si="7"/>
        <v/>
      </c>
      <c r="K154" s="873" t="str">
        <f>_xlfn.IFNA((VLOOKUP(C154,'גנים - דוח ביצוע  (5)'!$B:$M,9,0)/7)*J154," ")</f>
        <v xml:space="preserve"> </v>
      </c>
    </row>
    <row r="155" spans="2:11" ht="15.75" x14ac:dyDescent="0.25">
      <c r="B155" s="744">
        <v>139</v>
      </c>
      <c r="C155" s="664"/>
      <c r="D155" s="704" t="str">
        <f>IFERROR(VLOOKUP($C155,'גנים - דוח ביצוע  (5)'!$B$18:$H$1896,3,0)," ")</f>
        <v xml:space="preserve"> </v>
      </c>
      <c r="E155" s="704" t="str">
        <f>IFERROR(VLOOKUP($C155,'גנים - דוח ביצוע  (5)'!$B$18:$H$1896,6,0)," ")</f>
        <v xml:space="preserve"> </v>
      </c>
      <c r="F155" s="704">
        <f t="shared" si="8"/>
        <v>0</v>
      </c>
      <c r="G155" s="756"/>
      <c r="H155" s="757"/>
      <c r="I155" s="705">
        <f t="shared" si="9"/>
        <v>0</v>
      </c>
      <c r="J155" s="792" t="str">
        <f t="shared" si="7"/>
        <v/>
      </c>
      <c r="K155" s="873" t="str">
        <f>_xlfn.IFNA((VLOOKUP(C155,'גנים - דוח ביצוע  (5)'!$B:$M,9,0)/7)*J155," ")</f>
        <v xml:space="preserve"> </v>
      </c>
    </row>
    <row r="156" spans="2:11" ht="15.75" x14ac:dyDescent="0.25">
      <c r="B156" s="744">
        <v>140</v>
      </c>
      <c r="C156" s="664"/>
      <c r="D156" s="704" t="str">
        <f>IFERROR(VLOOKUP($C156,'גנים - דוח ביצוע  (5)'!$B$18:$H$1896,3,0)," ")</f>
        <v xml:space="preserve"> </v>
      </c>
      <c r="E156" s="704" t="str">
        <f>IFERROR(VLOOKUP($C156,'גנים - דוח ביצוע  (5)'!$B$18:$H$1896,6,0)," ")</f>
        <v xml:space="preserve"> </v>
      </c>
      <c r="F156" s="704">
        <f t="shared" si="8"/>
        <v>0</v>
      </c>
      <c r="G156" s="756"/>
      <c r="H156" s="757"/>
      <c r="I156" s="705">
        <f t="shared" si="9"/>
        <v>0</v>
      </c>
      <c r="J156" s="792" t="str">
        <f t="shared" si="7"/>
        <v/>
      </c>
      <c r="K156" s="873" t="str">
        <f>_xlfn.IFNA((VLOOKUP(C156,'גנים - דוח ביצוע  (5)'!$B:$M,9,0)/7)*J156," ")</f>
        <v xml:space="preserve"> </v>
      </c>
    </row>
    <row r="157" spans="2:11" ht="15.75" x14ac:dyDescent="0.25">
      <c r="B157" s="744">
        <v>141</v>
      </c>
      <c r="C157" s="664"/>
      <c r="D157" s="704" t="str">
        <f>IFERROR(VLOOKUP($C157,'גנים - דוח ביצוע  (5)'!$B$18:$H$1896,3,0)," ")</f>
        <v xml:space="preserve"> </v>
      </c>
      <c r="E157" s="704" t="str">
        <f>IFERROR(VLOOKUP($C157,'גנים - דוח ביצוע  (5)'!$B$18:$H$1896,6,0)," ")</f>
        <v xml:space="preserve"> </v>
      </c>
      <c r="F157" s="704">
        <f t="shared" si="8"/>
        <v>0</v>
      </c>
      <c r="G157" s="756"/>
      <c r="H157" s="757"/>
      <c r="I157" s="705">
        <f t="shared" si="9"/>
        <v>0</v>
      </c>
      <c r="J157" s="792" t="str">
        <f t="shared" si="7"/>
        <v/>
      </c>
      <c r="K157" s="873" t="str">
        <f>_xlfn.IFNA((VLOOKUP(C157,'גנים - דוח ביצוע  (5)'!$B:$M,9,0)/7)*J157," ")</f>
        <v xml:space="preserve"> </v>
      </c>
    </row>
    <row r="158" spans="2:11" ht="15.75" x14ac:dyDescent="0.25">
      <c r="B158" s="744">
        <v>142</v>
      </c>
      <c r="C158" s="664"/>
      <c r="D158" s="704" t="str">
        <f>IFERROR(VLOOKUP($C158,'גנים - דוח ביצוע  (5)'!$B$18:$H$1896,3,0)," ")</f>
        <v xml:space="preserve"> </v>
      </c>
      <c r="E158" s="704" t="str">
        <f>IFERROR(VLOOKUP($C158,'גנים - דוח ביצוע  (5)'!$B$18:$H$1896,6,0)," ")</f>
        <v xml:space="preserve"> </v>
      </c>
      <c r="F158" s="704">
        <f t="shared" si="8"/>
        <v>0</v>
      </c>
      <c r="G158" s="756"/>
      <c r="H158" s="757"/>
      <c r="I158" s="705">
        <f t="shared" si="9"/>
        <v>0</v>
      </c>
      <c r="J158" s="792" t="str">
        <f t="shared" si="7"/>
        <v/>
      </c>
      <c r="K158" s="873" t="str">
        <f>_xlfn.IFNA((VLOOKUP(C158,'גנים - דוח ביצוע  (5)'!$B:$M,9,0)/7)*J158," ")</f>
        <v xml:space="preserve"> </v>
      </c>
    </row>
    <row r="159" spans="2:11" ht="15.75" x14ac:dyDescent="0.25">
      <c r="B159" s="744">
        <v>143</v>
      </c>
      <c r="C159" s="664"/>
      <c r="D159" s="704" t="str">
        <f>IFERROR(VLOOKUP($C159,'גנים - דוח ביצוע  (5)'!$B$18:$H$1896,3,0)," ")</f>
        <v xml:space="preserve"> </v>
      </c>
      <c r="E159" s="704" t="str">
        <f>IFERROR(VLOOKUP($C159,'גנים - דוח ביצוע  (5)'!$B$18:$H$1896,6,0)," ")</f>
        <v xml:space="preserve"> </v>
      </c>
      <c r="F159" s="704">
        <f t="shared" si="8"/>
        <v>0</v>
      </c>
      <c r="G159" s="756"/>
      <c r="H159" s="757"/>
      <c r="I159" s="705">
        <f t="shared" si="9"/>
        <v>0</v>
      </c>
      <c r="J159" s="792" t="str">
        <f t="shared" si="7"/>
        <v/>
      </c>
      <c r="K159" s="873" t="str">
        <f>_xlfn.IFNA((VLOOKUP(C159,'גנים - דוח ביצוע  (5)'!$B:$M,9,0)/7)*J159," ")</f>
        <v xml:space="preserve"> </v>
      </c>
    </row>
    <row r="160" spans="2:11" ht="15.75" x14ac:dyDescent="0.25">
      <c r="B160" s="744">
        <v>144</v>
      </c>
      <c r="C160" s="664"/>
      <c r="D160" s="704" t="str">
        <f>IFERROR(VLOOKUP($C160,'גנים - דוח ביצוע  (5)'!$B$18:$H$1896,3,0)," ")</f>
        <v xml:space="preserve"> </v>
      </c>
      <c r="E160" s="704" t="str">
        <f>IFERROR(VLOOKUP($C160,'גנים - דוח ביצוע  (5)'!$B$18:$H$1896,6,0)," ")</f>
        <v xml:space="preserve"> </v>
      </c>
      <c r="F160" s="704">
        <f t="shared" si="8"/>
        <v>0</v>
      </c>
      <c r="G160" s="756"/>
      <c r="H160" s="757"/>
      <c r="I160" s="705">
        <f t="shared" si="9"/>
        <v>0</v>
      </c>
      <c r="J160" s="792" t="str">
        <f t="shared" si="7"/>
        <v/>
      </c>
      <c r="K160" s="873" t="str">
        <f>_xlfn.IFNA((VLOOKUP(C160,'גנים - דוח ביצוע  (5)'!$B:$M,9,0)/7)*J160," ")</f>
        <v xml:space="preserve"> </v>
      </c>
    </row>
    <row r="161" spans="2:11" ht="15.75" x14ac:dyDescent="0.25">
      <c r="B161" s="744">
        <v>145</v>
      </c>
      <c r="C161" s="664"/>
      <c r="D161" s="704" t="str">
        <f>IFERROR(VLOOKUP($C161,'גנים - דוח ביצוע  (5)'!$B$18:$H$1896,3,0)," ")</f>
        <v xml:space="preserve"> </v>
      </c>
      <c r="E161" s="704" t="str">
        <f>IFERROR(VLOOKUP($C161,'גנים - דוח ביצוע  (5)'!$B$18:$H$1896,6,0)," ")</f>
        <v xml:space="preserve"> </v>
      </c>
      <c r="F161" s="704">
        <f t="shared" si="8"/>
        <v>0</v>
      </c>
      <c r="G161" s="756"/>
      <c r="H161" s="757"/>
      <c r="I161" s="705">
        <f t="shared" si="9"/>
        <v>0</v>
      </c>
      <c r="J161" s="792" t="str">
        <f t="shared" si="7"/>
        <v/>
      </c>
      <c r="K161" s="873" t="str">
        <f>_xlfn.IFNA((VLOOKUP(C161,'גנים - דוח ביצוע  (5)'!$B:$M,9,0)/7)*J161," ")</f>
        <v xml:space="preserve"> </v>
      </c>
    </row>
    <row r="162" spans="2:11" ht="15.75" x14ac:dyDescent="0.25">
      <c r="B162" s="744">
        <v>146</v>
      </c>
      <c r="C162" s="664"/>
      <c r="D162" s="704" t="str">
        <f>IFERROR(VLOOKUP($C162,'גנים - דוח ביצוע  (5)'!$B$18:$H$1896,3,0)," ")</f>
        <v xml:space="preserve"> </v>
      </c>
      <c r="E162" s="704" t="str">
        <f>IFERROR(VLOOKUP($C162,'גנים - דוח ביצוע  (5)'!$B$18:$H$1896,6,0)," ")</f>
        <v xml:space="preserve"> </v>
      </c>
      <c r="F162" s="704">
        <f t="shared" si="8"/>
        <v>0</v>
      </c>
      <c r="G162" s="756"/>
      <c r="H162" s="757"/>
      <c r="I162" s="705">
        <f t="shared" si="9"/>
        <v>0</v>
      </c>
      <c r="J162" s="792" t="str">
        <f t="shared" si="7"/>
        <v/>
      </c>
      <c r="K162" s="873" t="str">
        <f>_xlfn.IFNA((VLOOKUP(C162,'גנים - דוח ביצוע  (5)'!$B:$M,9,0)/7)*J162," ")</f>
        <v xml:space="preserve"> </v>
      </c>
    </row>
    <row r="163" spans="2:11" ht="15.75" x14ac:dyDescent="0.25">
      <c r="B163" s="744">
        <v>147</v>
      </c>
      <c r="C163" s="664"/>
      <c r="D163" s="704" t="str">
        <f>IFERROR(VLOOKUP($C163,'גנים - דוח ביצוע  (5)'!$B$18:$H$1896,3,0)," ")</f>
        <v xml:space="preserve"> </v>
      </c>
      <c r="E163" s="704" t="str">
        <f>IFERROR(VLOOKUP($C163,'גנים - דוח ביצוע  (5)'!$B$18:$H$1896,6,0)," ")</f>
        <v xml:space="preserve"> </v>
      </c>
      <c r="F163" s="704">
        <f t="shared" si="8"/>
        <v>0</v>
      </c>
      <c r="G163" s="756"/>
      <c r="H163" s="757"/>
      <c r="I163" s="705">
        <f t="shared" si="9"/>
        <v>0</v>
      </c>
      <c r="J163" s="792" t="str">
        <f t="shared" si="7"/>
        <v/>
      </c>
      <c r="K163" s="873" t="str">
        <f>_xlfn.IFNA((VLOOKUP(C163,'גנים - דוח ביצוע  (5)'!$B:$M,9,0)/7)*J163," ")</f>
        <v xml:space="preserve"> </v>
      </c>
    </row>
    <row r="164" spans="2:11" ht="15.75" x14ac:dyDescent="0.25">
      <c r="B164" s="744">
        <v>148</v>
      </c>
      <c r="C164" s="664"/>
      <c r="D164" s="704" t="str">
        <f>IFERROR(VLOOKUP($C164,'גנים - דוח ביצוע  (5)'!$B$18:$H$1896,3,0)," ")</f>
        <v xml:space="preserve"> </v>
      </c>
      <c r="E164" s="704" t="str">
        <f>IFERROR(VLOOKUP($C164,'גנים - דוח ביצוע  (5)'!$B$18:$H$1896,6,0)," ")</f>
        <v xml:space="preserve"> </v>
      </c>
      <c r="F164" s="704">
        <f t="shared" si="8"/>
        <v>0</v>
      </c>
      <c r="G164" s="756"/>
      <c r="H164" s="757"/>
      <c r="I164" s="705">
        <f t="shared" si="9"/>
        <v>0</v>
      </c>
      <c r="J164" s="792" t="str">
        <f t="shared" si="7"/>
        <v/>
      </c>
      <c r="K164" s="873" t="str">
        <f>_xlfn.IFNA((VLOOKUP(C164,'גנים - דוח ביצוע  (5)'!$B:$M,9,0)/7)*J164," ")</f>
        <v xml:space="preserve"> </v>
      </c>
    </row>
    <row r="165" spans="2:11" ht="15.75" x14ac:dyDescent="0.25">
      <c r="B165" s="744">
        <v>149</v>
      </c>
      <c r="C165" s="664"/>
      <c r="D165" s="704" t="str">
        <f>IFERROR(VLOOKUP($C165,'גנים - דוח ביצוע  (5)'!$B$18:$H$1896,3,0)," ")</f>
        <v xml:space="preserve"> </v>
      </c>
      <c r="E165" s="704" t="str">
        <f>IFERROR(VLOOKUP($C165,'גנים - דוח ביצוע  (5)'!$B$18:$H$1896,6,0)," ")</f>
        <v xml:space="preserve"> </v>
      </c>
      <c r="F165" s="704">
        <f t="shared" si="8"/>
        <v>0</v>
      </c>
      <c r="G165" s="756"/>
      <c r="H165" s="757"/>
      <c r="I165" s="705">
        <f t="shared" si="9"/>
        <v>0</v>
      </c>
      <c r="J165" s="792" t="str">
        <f t="shared" si="7"/>
        <v/>
      </c>
      <c r="K165" s="873" t="str">
        <f>_xlfn.IFNA((VLOOKUP(C165,'גנים - דוח ביצוע  (5)'!$B:$M,9,0)/7)*J165," ")</f>
        <v xml:space="preserve"> </v>
      </c>
    </row>
    <row r="166" spans="2:11" ht="15.75" x14ac:dyDescent="0.25">
      <c r="B166" s="744">
        <v>150</v>
      </c>
      <c r="C166" s="664"/>
      <c r="D166" s="704" t="str">
        <f>IFERROR(VLOOKUP($C166,'גנים - דוח ביצוע  (5)'!$B$18:$H$1896,3,0)," ")</f>
        <v xml:space="preserve"> </v>
      </c>
      <c r="E166" s="704" t="str">
        <f>IFERROR(VLOOKUP($C166,'גנים - דוח ביצוע  (5)'!$B$18:$H$1896,6,0)," ")</f>
        <v xml:space="preserve"> </v>
      </c>
      <c r="F166" s="704">
        <f t="shared" si="8"/>
        <v>0</v>
      </c>
      <c r="G166" s="756"/>
      <c r="H166" s="757"/>
      <c r="I166" s="705">
        <f t="shared" si="9"/>
        <v>0</v>
      </c>
      <c r="J166" s="792" t="str">
        <f t="shared" si="7"/>
        <v/>
      </c>
      <c r="K166" s="873" t="str">
        <f>_xlfn.IFNA((VLOOKUP(C166,'גנים - דוח ביצוע  (5)'!$B:$M,9,0)/7)*J166," ")</f>
        <v xml:space="preserve"> </v>
      </c>
    </row>
    <row r="167" spans="2:11" ht="15.75" x14ac:dyDescent="0.25">
      <c r="B167" s="744">
        <v>151</v>
      </c>
      <c r="C167" s="664"/>
      <c r="D167" s="704" t="str">
        <f>IFERROR(VLOOKUP($C167,'גנים - דוח ביצוע  (5)'!$B$18:$H$1896,3,0)," ")</f>
        <v xml:space="preserve"> </v>
      </c>
      <c r="E167" s="704" t="str">
        <f>IFERROR(VLOOKUP($C167,'גנים - דוח ביצוע  (5)'!$B$18:$H$1896,6,0)," ")</f>
        <v xml:space="preserve"> </v>
      </c>
      <c r="F167" s="704">
        <f t="shared" si="8"/>
        <v>0</v>
      </c>
      <c r="G167" s="756"/>
      <c r="H167" s="757"/>
      <c r="I167" s="705">
        <f t="shared" si="9"/>
        <v>0</v>
      </c>
      <c r="J167" s="792" t="str">
        <f t="shared" si="7"/>
        <v/>
      </c>
      <c r="K167" s="873" t="str">
        <f>_xlfn.IFNA((VLOOKUP(C167,'גנים - דוח ביצוע  (5)'!$B:$M,9,0)/7)*J167," ")</f>
        <v xml:space="preserve"> </v>
      </c>
    </row>
    <row r="168" spans="2:11" ht="15.75" x14ac:dyDescent="0.25">
      <c r="B168" s="744">
        <v>152</v>
      </c>
      <c r="C168" s="664"/>
      <c r="D168" s="704" t="str">
        <f>IFERROR(VLOOKUP($C168,'גנים - דוח ביצוע  (5)'!$B$18:$H$1896,3,0)," ")</f>
        <v xml:space="preserve"> </v>
      </c>
      <c r="E168" s="704" t="str">
        <f>IFERROR(VLOOKUP($C168,'גנים - דוח ביצוע  (5)'!$B$18:$H$1896,6,0)," ")</f>
        <v xml:space="preserve"> </v>
      </c>
      <c r="F168" s="704">
        <f t="shared" si="8"/>
        <v>0</v>
      </c>
      <c r="G168" s="756"/>
      <c r="H168" s="757"/>
      <c r="I168" s="705">
        <f t="shared" si="9"/>
        <v>0</v>
      </c>
      <c r="J168" s="792" t="str">
        <f t="shared" si="7"/>
        <v/>
      </c>
      <c r="K168" s="873" t="str">
        <f>_xlfn.IFNA((VLOOKUP(C168,'גנים - דוח ביצוע  (5)'!$B:$M,9,0)/7)*J168," ")</f>
        <v xml:space="preserve"> </v>
      </c>
    </row>
    <row r="169" spans="2:11" ht="15.75" x14ac:dyDescent="0.25">
      <c r="B169" s="744">
        <v>153</v>
      </c>
      <c r="C169" s="664"/>
      <c r="D169" s="704" t="str">
        <f>IFERROR(VLOOKUP($C169,'גנים - דוח ביצוע  (5)'!$B$18:$H$1896,3,0)," ")</f>
        <v xml:space="preserve"> </v>
      </c>
      <c r="E169" s="704" t="str">
        <f>IFERROR(VLOOKUP($C169,'גנים - דוח ביצוע  (5)'!$B$18:$H$1896,6,0)," ")</f>
        <v xml:space="preserve"> </v>
      </c>
      <c r="F169" s="704">
        <f t="shared" si="8"/>
        <v>0</v>
      </c>
      <c r="G169" s="756"/>
      <c r="H169" s="757"/>
      <c r="I169" s="705">
        <f t="shared" si="9"/>
        <v>0</v>
      </c>
      <c r="J169" s="792" t="str">
        <f t="shared" si="7"/>
        <v/>
      </c>
      <c r="K169" s="873" t="str">
        <f>_xlfn.IFNA((VLOOKUP(C169,'גנים - דוח ביצוע  (5)'!$B:$M,9,0)/7)*J169," ")</f>
        <v xml:space="preserve"> </v>
      </c>
    </row>
    <row r="170" spans="2:11" ht="15.75" x14ac:dyDescent="0.25">
      <c r="B170" s="744">
        <v>154</v>
      </c>
      <c r="C170" s="664"/>
      <c r="D170" s="704" t="str">
        <f>IFERROR(VLOOKUP($C170,'גנים - דוח ביצוע  (5)'!$B$18:$H$1896,3,0)," ")</f>
        <v xml:space="preserve"> </v>
      </c>
      <c r="E170" s="704" t="str">
        <f>IFERROR(VLOOKUP($C170,'גנים - דוח ביצוע  (5)'!$B$18:$H$1896,6,0)," ")</f>
        <v xml:space="preserve"> </v>
      </c>
      <c r="F170" s="704">
        <f t="shared" si="8"/>
        <v>0</v>
      </c>
      <c r="G170" s="756"/>
      <c r="H170" s="757"/>
      <c r="I170" s="705">
        <f t="shared" si="9"/>
        <v>0</v>
      </c>
      <c r="J170" s="792" t="str">
        <f t="shared" si="7"/>
        <v/>
      </c>
      <c r="K170" s="873" t="str">
        <f>_xlfn.IFNA((VLOOKUP(C170,'גנים - דוח ביצוע  (5)'!$B:$M,9,0)/7)*J170," ")</f>
        <v xml:space="preserve"> </v>
      </c>
    </row>
    <row r="171" spans="2:11" ht="15.75" x14ac:dyDescent="0.25">
      <c r="B171" s="744">
        <v>155</v>
      </c>
      <c r="C171" s="664"/>
      <c r="D171" s="704" t="str">
        <f>IFERROR(VLOOKUP($C171,'גנים - דוח ביצוע  (5)'!$B$18:$H$1896,3,0)," ")</f>
        <v xml:space="preserve"> </v>
      </c>
      <c r="E171" s="704" t="str">
        <f>IFERROR(VLOOKUP($C171,'גנים - דוח ביצוע  (5)'!$B$18:$H$1896,6,0)," ")</f>
        <v xml:space="preserve"> </v>
      </c>
      <c r="F171" s="704">
        <f t="shared" si="8"/>
        <v>0</v>
      </c>
      <c r="G171" s="756"/>
      <c r="H171" s="757"/>
      <c r="I171" s="705">
        <f t="shared" si="9"/>
        <v>0</v>
      </c>
      <c r="J171" s="792" t="str">
        <f t="shared" si="7"/>
        <v/>
      </c>
      <c r="K171" s="873" t="str">
        <f>_xlfn.IFNA((VLOOKUP(C171,'גנים - דוח ביצוע  (5)'!$B:$M,9,0)/7)*J171," ")</f>
        <v xml:space="preserve"> </v>
      </c>
    </row>
    <row r="172" spans="2:11" ht="15.75" x14ac:dyDescent="0.25">
      <c r="B172" s="744">
        <v>156</v>
      </c>
      <c r="C172" s="664"/>
      <c r="D172" s="704" t="str">
        <f>IFERROR(VLOOKUP($C172,'גנים - דוח ביצוע  (5)'!$B$18:$H$1896,3,0)," ")</f>
        <v xml:space="preserve"> </v>
      </c>
      <c r="E172" s="704" t="str">
        <f>IFERROR(VLOOKUP($C172,'גנים - דוח ביצוע  (5)'!$B$18:$H$1896,6,0)," ")</f>
        <v xml:space="preserve"> </v>
      </c>
      <c r="F172" s="704">
        <f t="shared" si="8"/>
        <v>0</v>
      </c>
      <c r="G172" s="756"/>
      <c r="H172" s="757"/>
      <c r="I172" s="705">
        <f t="shared" si="9"/>
        <v>0</v>
      </c>
      <c r="J172" s="792" t="str">
        <f t="shared" si="7"/>
        <v/>
      </c>
      <c r="K172" s="873" t="str">
        <f>_xlfn.IFNA((VLOOKUP(C172,'גנים - דוח ביצוע  (5)'!$B:$M,9,0)/7)*J172," ")</f>
        <v xml:space="preserve"> </v>
      </c>
    </row>
    <row r="173" spans="2:11" ht="15.75" x14ac:dyDescent="0.25">
      <c r="B173" s="744">
        <v>157</v>
      </c>
      <c r="C173" s="664"/>
      <c r="D173" s="704" t="str">
        <f>IFERROR(VLOOKUP($C173,'גנים - דוח ביצוע  (5)'!$B$18:$H$1896,3,0)," ")</f>
        <v xml:space="preserve"> </v>
      </c>
      <c r="E173" s="704" t="str">
        <f>IFERROR(VLOOKUP($C173,'גנים - דוח ביצוע  (5)'!$B$18:$H$1896,6,0)," ")</f>
        <v xml:space="preserve"> </v>
      </c>
      <c r="F173" s="704">
        <f t="shared" si="8"/>
        <v>0</v>
      </c>
      <c r="G173" s="756"/>
      <c r="H173" s="757"/>
      <c r="I173" s="705">
        <f t="shared" si="9"/>
        <v>0</v>
      </c>
      <c r="J173" s="792" t="str">
        <f t="shared" si="7"/>
        <v/>
      </c>
      <c r="K173" s="873" t="str">
        <f>_xlfn.IFNA((VLOOKUP(C173,'גנים - דוח ביצוע  (5)'!$B:$M,9,0)/7)*J173," ")</f>
        <v xml:space="preserve"> </v>
      </c>
    </row>
    <row r="174" spans="2:11" ht="15.75" x14ac:dyDescent="0.25">
      <c r="B174" s="744">
        <v>158</v>
      </c>
      <c r="C174" s="664"/>
      <c r="D174" s="704" t="str">
        <f>IFERROR(VLOOKUP($C174,'גנים - דוח ביצוע  (5)'!$B$18:$H$1896,3,0)," ")</f>
        <v xml:space="preserve"> </v>
      </c>
      <c r="E174" s="704" t="str">
        <f>IFERROR(VLOOKUP($C174,'גנים - דוח ביצוע  (5)'!$B$18:$H$1896,6,0)," ")</f>
        <v xml:space="preserve"> </v>
      </c>
      <c r="F174" s="704">
        <f t="shared" si="8"/>
        <v>0</v>
      </c>
      <c r="G174" s="756"/>
      <c r="H174" s="757"/>
      <c r="I174" s="705">
        <f t="shared" si="9"/>
        <v>0</v>
      </c>
      <c r="J174" s="792" t="str">
        <f t="shared" si="7"/>
        <v/>
      </c>
      <c r="K174" s="873" t="str">
        <f>_xlfn.IFNA((VLOOKUP(C174,'גנים - דוח ביצוע  (5)'!$B:$M,9,0)/7)*J174," ")</f>
        <v xml:space="preserve"> </v>
      </c>
    </row>
    <row r="175" spans="2:11" ht="15.75" x14ac:dyDescent="0.25">
      <c r="B175" s="744">
        <v>159</v>
      </c>
      <c r="C175" s="664"/>
      <c r="D175" s="704" t="str">
        <f>IFERROR(VLOOKUP($C175,'גנים - דוח ביצוע  (5)'!$B$18:$H$1896,3,0)," ")</f>
        <v xml:space="preserve"> </v>
      </c>
      <c r="E175" s="704" t="str">
        <f>IFERROR(VLOOKUP($C175,'גנים - דוח ביצוע  (5)'!$B$18:$H$1896,6,0)," ")</f>
        <v xml:space="preserve"> </v>
      </c>
      <c r="F175" s="704">
        <f t="shared" si="8"/>
        <v>0</v>
      </c>
      <c r="G175" s="756"/>
      <c r="H175" s="757"/>
      <c r="I175" s="705">
        <f t="shared" si="9"/>
        <v>0</v>
      </c>
      <c r="J175" s="792" t="str">
        <f t="shared" si="7"/>
        <v/>
      </c>
      <c r="K175" s="873" t="str">
        <f>_xlfn.IFNA((VLOOKUP(C175,'גנים - דוח ביצוע  (5)'!$B:$M,9,0)/7)*J175," ")</f>
        <v xml:space="preserve"> </v>
      </c>
    </row>
    <row r="176" spans="2:11" ht="15.75" x14ac:dyDescent="0.25">
      <c r="B176" s="744">
        <v>160</v>
      </c>
      <c r="C176" s="664"/>
      <c r="D176" s="704" t="str">
        <f>IFERROR(VLOOKUP($C176,'גנים - דוח ביצוע  (5)'!$B$18:$H$1896,3,0)," ")</f>
        <v xml:space="preserve"> </v>
      </c>
      <c r="E176" s="704" t="str">
        <f>IFERROR(VLOOKUP($C176,'גנים - דוח ביצוע  (5)'!$B$18:$H$1896,6,0)," ")</f>
        <v xml:space="preserve"> </v>
      </c>
      <c r="F176" s="704">
        <f t="shared" si="8"/>
        <v>0</v>
      </c>
      <c r="G176" s="756"/>
      <c r="H176" s="757"/>
      <c r="I176" s="705">
        <f t="shared" si="9"/>
        <v>0</v>
      </c>
      <c r="J176" s="792" t="str">
        <f t="shared" si="7"/>
        <v/>
      </c>
      <c r="K176" s="873" t="str">
        <f>_xlfn.IFNA((VLOOKUP(C176,'גנים - דוח ביצוע  (5)'!$B:$M,9,0)/7)*J176," ")</f>
        <v xml:space="preserve"> </v>
      </c>
    </row>
    <row r="177" spans="2:11" ht="15.75" x14ac:dyDescent="0.25">
      <c r="B177" s="744">
        <v>161</v>
      </c>
      <c r="C177" s="664"/>
      <c r="D177" s="704" t="str">
        <f>IFERROR(VLOOKUP($C177,'גנים - דוח ביצוע  (5)'!$B$18:$H$1896,3,0)," ")</f>
        <v xml:space="preserve"> </v>
      </c>
      <c r="E177" s="704" t="str">
        <f>IFERROR(VLOOKUP($C177,'גנים - דוח ביצוע  (5)'!$B$18:$H$1896,6,0)," ")</f>
        <v xml:space="preserve"> </v>
      </c>
      <c r="F177" s="704">
        <f t="shared" si="8"/>
        <v>0</v>
      </c>
      <c r="G177" s="756"/>
      <c r="H177" s="757"/>
      <c r="I177" s="705">
        <f t="shared" si="9"/>
        <v>0</v>
      </c>
      <c r="J177" s="792" t="str">
        <f t="shared" si="7"/>
        <v/>
      </c>
      <c r="K177" s="873" t="str">
        <f>_xlfn.IFNA((VLOOKUP(C177,'גנים - דוח ביצוע  (5)'!$B:$M,9,0)/7)*J177," ")</f>
        <v xml:space="preserve"> </v>
      </c>
    </row>
    <row r="178" spans="2:11" ht="15.75" x14ac:dyDescent="0.25">
      <c r="B178" s="744">
        <v>162</v>
      </c>
      <c r="C178" s="664"/>
      <c r="D178" s="704" t="str">
        <f>IFERROR(VLOOKUP($C178,'גנים - דוח ביצוע  (5)'!$B$18:$H$1896,3,0)," ")</f>
        <v xml:space="preserve"> </v>
      </c>
      <c r="E178" s="704" t="str">
        <f>IFERROR(VLOOKUP($C178,'גנים - דוח ביצוע  (5)'!$B$18:$H$1896,6,0)," ")</f>
        <v xml:space="preserve"> </v>
      </c>
      <c r="F178" s="704">
        <f t="shared" si="8"/>
        <v>0</v>
      </c>
      <c r="G178" s="756"/>
      <c r="H178" s="757"/>
      <c r="I178" s="705">
        <f t="shared" si="9"/>
        <v>0</v>
      </c>
      <c r="J178" s="792" t="str">
        <f t="shared" si="7"/>
        <v/>
      </c>
      <c r="K178" s="873" t="str">
        <f>_xlfn.IFNA((VLOOKUP(C178,'גנים - דוח ביצוע  (5)'!$B:$M,9,0)/7)*J178," ")</f>
        <v xml:space="preserve"> </v>
      </c>
    </row>
    <row r="179" spans="2:11" ht="15.75" x14ac:dyDescent="0.25">
      <c r="B179" s="744">
        <v>163</v>
      </c>
      <c r="C179" s="664"/>
      <c r="D179" s="704" t="str">
        <f>IFERROR(VLOOKUP($C179,'גנים - דוח ביצוע  (5)'!$B$18:$H$1896,3,0)," ")</f>
        <v xml:space="preserve"> </v>
      </c>
      <c r="E179" s="704" t="str">
        <f>IFERROR(VLOOKUP($C179,'גנים - דוח ביצוע  (5)'!$B$18:$H$1896,6,0)," ")</f>
        <v xml:space="preserve"> </v>
      </c>
      <c r="F179" s="704">
        <f t="shared" si="8"/>
        <v>0</v>
      </c>
      <c r="G179" s="756"/>
      <c r="H179" s="757"/>
      <c r="I179" s="705">
        <f t="shared" si="9"/>
        <v>0</v>
      </c>
      <c r="J179" s="792" t="str">
        <f t="shared" si="7"/>
        <v/>
      </c>
      <c r="K179" s="873" t="str">
        <f>_xlfn.IFNA((VLOOKUP(C179,'גנים - דוח ביצוע  (5)'!$B:$M,9,0)/7)*J179," ")</f>
        <v xml:space="preserve"> </v>
      </c>
    </row>
    <row r="180" spans="2:11" ht="15.75" x14ac:dyDescent="0.25">
      <c r="B180" s="744">
        <v>164</v>
      </c>
      <c r="C180" s="664"/>
      <c r="D180" s="704" t="str">
        <f>IFERROR(VLOOKUP($C180,'גנים - דוח ביצוע  (5)'!$B$18:$H$1896,3,0)," ")</f>
        <v xml:space="preserve"> </v>
      </c>
      <c r="E180" s="704" t="str">
        <f>IFERROR(VLOOKUP($C180,'גנים - דוח ביצוע  (5)'!$B$18:$H$1896,6,0)," ")</f>
        <v xml:space="preserve"> </v>
      </c>
      <c r="F180" s="704">
        <f t="shared" si="8"/>
        <v>0</v>
      </c>
      <c r="G180" s="756"/>
      <c r="H180" s="757"/>
      <c r="I180" s="705">
        <f t="shared" si="9"/>
        <v>0</v>
      </c>
      <c r="J180" s="792" t="str">
        <f t="shared" si="7"/>
        <v/>
      </c>
      <c r="K180" s="873" t="str">
        <f>_xlfn.IFNA((VLOOKUP(C180,'גנים - דוח ביצוע  (5)'!$B:$M,9,0)/7)*J180," ")</f>
        <v xml:space="preserve"> </v>
      </c>
    </row>
    <row r="181" spans="2:11" ht="15.75" x14ac:dyDescent="0.25">
      <c r="B181" s="744">
        <v>165</v>
      </c>
      <c r="C181" s="664"/>
      <c r="D181" s="704" t="str">
        <f>IFERROR(VLOOKUP($C181,'גנים - דוח ביצוע  (5)'!$B$18:$H$1896,3,0)," ")</f>
        <v xml:space="preserve"> </v>
      </c>
      <c r="E181" s="704" t="str">
        <f>IFERROR(VLOOKUP($C181,'גנים - דוח ביצוע  (5)'!$B$18:$H$1896,6,0)," ")</f>
        <v xml:space="preserve"> </v>
      </c>
      <c r="F181" s="704">
        <f t="shared" si="8"/>
        <v>0</v>
      </c>
      <c r="G181" s="756"/>
      <c r="H181" s="757"/>
      <c r="I181" s="705">
        <f t="shared" si="9"/>
        <v>0</v>
      </c>
      <c r="J181" s="792" t="str">
        <f t="shared" si="7"/>
        <v/>
      </c>
      <c r="K181" s="873" t="str">
        <f>_xlfn.IFNA((VLOOKUP(C181,'גנים - דוח ביצוע  (5)'!$B:$M,9,0)/7)*J181," ")</f>
        <v xml:space="preserve"> </v>
      </c>
    </row>
    <row r="182" spans="2:11" ht="15.75" x14ac:dyDescent="0.25">
      <c r="B182" s="744">
        <v>166</v>
      </c>
      <c r="C182" s="664"/>
      <c r="D182" s="704" t="str">
        <f>IFERROR(VLOOKUP($C182,'גנים - דוח ביצוע  (5)'!$B$18:$H$1896,3,0)," ")</f>
        <v xml:space="preserve"> </v>
      </c>
      <c r="E182" s="704" t="str">
        <f>IFERROR(VLOOKUP($C182,'גנים - דוח ביצוע  (5)'!$B$18:$H$1896,6,0)," ")</f>
        <v xml:space="preserve"> </v>
      </c>
      <c r="F182" s="704">
        <f t="shared" si="8"/>
        <v>0</v>
      </c>
      <c r="G182" s="756"/>
      <c r="H182" s="757"/>
      <c r="I182" s="705">
        <f t="shared" si="9"/>
        <v>0</v>
      </c>
      <c r="J182" s="792" t="str">
        <f t="shared" si="7"/>
        <v/>
      </c>
      <c r="K182" s="873" t="str">
        <f>_xlfn.IFNA((VLOOKUP(C182,'גנים - דוח ביצוע  (5)'!$B:$M,9,0)/7)*J182," ")</f>
        <v xml:space="preserve"> </v>
      </c>
    </row>
    <row r="183" spans="2:11" ht="15.75" x14ac:dyDescent="0.25">
      <c r="B183" s="744">
        <v>167</v>
      </c>
      <c r="C183" s="664"/>
      <c r="D183" s="704" t="str">
        <f>IFERROR(VLOOKUP($C183,'גנים - דוח ביצוע  (5)'!$B$18:$H$1896,3,0)," ")</f>
        <v xml:space="preserve"> </v>
      </c>
      <c r="E183" s="704" t="str">
        <f>IFERROR(VLOOKUP($C183,'גנים - דוח ביצוע  (5)'!$B$18:$H$1896,6,0)," ")</f>
        <v xml:space="preserve"> </v>
      </c>
      <c r="F183" s="704">
        <f t="shared" si="8"/>
        <v>0</v>
      </c>
      <c r="G183" s="756"/>
      <c r="H183" s="757"/>
      <c r="I183" s="705">
        <f t="shared" si="9"/>
        <v>0</v>
      </c>
      <c r="J183" s="792" t="str">
        <f t="shared" si="7"/>
        <v/>
      </c>
      <c r="K183" s="873" t="str">
        <f>_xlfn.IFNA((VLOOKUP(C183,'גנים - דוח ביצוע  (5)'!$B:$M,9,0)/7)*J183," ")</f>
        <v xml:space="preserve"> </v>
      </c>
    </row>
    <row r="184" spans="2:11" ht="15.75" x14ac:dyDescent="0.25">
      <c r="B184" s="744">
        <v>168</v>
      </c>
      <c r="C184" s="664"/>
      <c r="D184" s="704" t="str">
        <f>IFERROR(VLOOKUP($C184,'גנים - דוח ביצוע  (5)'!$B$18:$H$1896,3,0)," ")</f>
        <v xml:space="preserve"> </v>
      </c>
      <c r="E184" s="704" t="str">
        <f>IFERROR(VLOOKUP($C184,'גנים - דוח ביצוע  (5)'!$B$18:$H$1896,6,0)," ")</f>
        <v xml:space="preserve"> </v>
      </c>
      <c r="F184" s="704">
        <f t="shared" si="8"/>
        <v>0</v>
      </c>
      <c r="G184" s="756"/>
      <c r="H184" s="757"/>
      <c r="I184" s="705">
        <f t="shared" si="9"/>
        <v>0</v>
      </c>
      <c r="J184" s="792" t="str">
        <f t="shared" si="7"/>
        <v/>
      </c>
      <c r="K184" s="873" t="str">
        <f>_xlfn.IFNA((VLOOKUP(C184,'גנים - דוח ביצוע  (5)'!$B:$M,9,0)/7)*J184," ")</f>
        <v xml:space="preserve"> </v>
      </c>
    </row>
    <row r="185" spans="2:11" ht="15.75" x14ac:dyDescent="0.25">
      <c r="B185" s="744">
        <v>169</v>
      </c>
      <c r="C185" s="664"/>
      <c r="D185" s="704" t="str">
        <f>IFERROR(VLOOKUP($C185,'גנים - דוח ביצוע  (5)'!$B$18:$H$1896,3,0)," ")</f>
        <v xml:space="preserve"> </v>
      </c>
      <c r="E185" s="704" t="str">
        <f>IFERROR(VLOOKUP($C185,'גנים - דוח ביצוע  (5)'!$B$18:$H$1896,6,0)," ")</f>
        <v xml:space="preserve"> </v>
      </c>
      <c r="F185" s="704">
        <f t="shared" si="8"/>
        <v>0</v>
      </c>
      <c r="G185" s="756"/>
      <c r="H185" s="757"/>
      <c r="I185" s="705">
        <f t="shared" si="9"/>
        <v>0</v>
      </c>
      <c r="J185" s="792" t="str">
        <f t="shared" si="7"/>
        <v/>
      </c>
      <c r="K185" s="873" t="str">
        <f>_xlfn.IFNA((VLOOKUP(C185,'גנים - דוח ביצוע  (5)'!$B:$M,9,0)/7)*J185," ")</f>
        <v xml:space="preserve"> </v>
      </c>
    </row>
    <row r="186" spans="2:11" ht="15.75" x14ac:dyDescent="0.25">
      <c r="B186" s="744">
        <v>170</v>
      </c>
      <c r="C186" s="664"/>
      <c r="D186" s="704" t="str">
        <f>IFERROR(VLOOKUP($C186,'גנים - דוח ביצוע  (5)'!$B$18:$H$1896,3,0)," ")</f>
        <v xml:space="preserve"> </v>
      </c>
      <c r="E186" s="704" t="str">
        <f>IFERROR(VLOOKUP($C186,'גנים - דוח ביצוע  (5)'!$B$18:$H$1896,6,0)," ")</f>
        <v xml:space="preserve"> </v>
      </c>
      <c r="F186" s="704">
        <f t="shared" si="8"/>
        <v>0</v>
      </c>
      <c r="G186" s="756"/>
      <c r="H186" s="757"/>
      <c r="I186" s="705">
        <f t="shared" si="9"/>
        <v>0</v>
      </c>
      <c r="J186" s="792" t="str">
        <f t="shared" si="7"/>
        <v/>
      </c>
      <c r="K186" s="873" t="str">
        <f>_xlfn.IFNA((VLOOKUP(C186,'גנים - דוח ביצוע  (5)'!$B:$M,9,0)/7)*J186," ")</f>
        <v xml:space="preserve"> </v>
      </c>
    </row>
    <row r="187" spans="2:11" ht="15.75" x14ac:dyDescent="0.25">
      <c r="B187" s="744">
        <v>171</v>
      </c>
      <c r="C187" s="664"/>
      <c r="D187" s="704" t="str">
        <f>IFERROR(VLOOKUP($C187,'גנים - דוח ביצוע  (5)'!$B$18:$H$1896,3,0)," ")</f>
        <v xml:space="preserve"> </v>
      </c>
      <c r="E187" s="704" t="str">
        <f>IFERROR(VLOOKUP($C187,'גנים - דוח ביצוע  (5)'!$B$18:$H$1896,6,0)," ")</f>
        <v xml:space="preserve"> </v>
      </c>
      <c r="F187" s="704">
        <f t="shared" si="8"/>
        <v>0</v>
      </c>
      <c r="G187" s="756"/>
      <c r="H187" s="757"/>
      <c r="I187" s="705">
        <f t="shared" si="9"/>
        <v>0</v>
      </c>
      <c r="J187" s="792" t="str">
        <f t="shared" si="7"/>
        <v/>
      </c>
      <c r="K187" s="873" t="str">
        <f>_xlfn.IFNA((VLOOKUP(C187,'גנים - דוח ביצוע  (5)'!$B:$M,9,0)/7)*J187," ")</f>
        <v xml:space="preserve"> </v>
      </c>
    </row>
    <row r="188" spans="2:11" ht="15.75" x14ac:dyDescent="0.25">
      <c r="B188" s="744">
        <v>172</v>
      </c>
      <c r="C188" s="664"/>
      <c r="D188" s="704" t="str">
        <f>IFERROR(VLOOKUP($C188,'גנים - דוח ביצוע  (5)'!$B$18:$H$1896,3,0)," ")</f>
        <v xml:space="preserve"> </v>
      </c>
      <c r="E188" s="704" t="str">
        <f>IFERROR(VLOOKUP($C188,'גנים - דוח ביצוע  (5)'!$B$18:$H$1896,6,0)," ")</f>
        <v xml:space="preserve"> </v>
      </c>
      <c r="F188" s="704">
        <f t="shared" si="8"/>
        <v>0</v>
      </c>
      <c r="G188" s="756"/>
      <c r="H188" s="757"/>
      <c r="I188" s="705">
        <f t="shared" si="9"/>
        <v>0</v>
      </c>
      <c r="J188" s="792" t="str">
        <f t="shared" si="7"/>
        <v/>
      </c>
      <c r="K188" s="873" t="str">
        <f>_xlfn.IFNA((VLOOKUP(C188,'גנים - דוח ביצוע  (5)'!$B:$M,9,0)/7)*J188," ")</f>
        <v xml:space="preserve"> </v>
      </c>
    </row>
    <row r="189" spans="2:11" ht="15.75" x14ac:dyDescent="0.25">
      <c r="B189" s="744">
        <v>173</v>
      </c>
      <c r="C189" s="664"/>
      <c r="D189" s="704" t="str">
        <f>IFERROR(VLOOKUP($C189,'גנים - דוח ביצוע  (5)'!$B$18:$H$1896,3,0)," ")</f>
        <v xml:space="preserve"> </v>
      </c>
      <c r="E189" s="704" t="str">
        <f>IFERROR(VLOOKUP($C189,'גנים - דוח ביצוע  (5)'!$B$18:$H$1896,6,0)," ")</f>
        <v xml:space="preserve"> </v>
      </c>
      <c r="F189" s="704">
        <f t="shared" si="8"/>
        <v>0</v>
      </c>
      <c r="G189" s="756"/>
      <c r="H189" s="757"/>
      <c r="I189" s="705">
        <f t="shared" si="9"/>
        <v>0</v>
      </c>
      <c r="J189" s="792" t="str">
        <f t="shared" si="7"/>
        <v/>
      </c>
      <c r="K189" s="873" t="str">
        <f>_xlfn.IFNA((VLOOKUP(C189,'גנים - דוח ביצוע  (5)'!$B:$M,9,0)/7)*J189," ")</f>
        <v xml:space="preserve"> </v>
      </c>
    </row>
    <row r="190" spans="2:11" ht="15.75" x14ac:dyDescent="0.25">
      <c r="B190" s="744">
        <v>174</v>
      </c>
      <c r="C190" s="664"/>
      <c r="D190" s="704" t="str">
        <f>IFERROR(VLOOKUP($C190,'גנים - דוח ביצוע  (5)'!$B$18:$H$1896,3,0)," ")</f>
        <v xml:space="preserve"> </v>
      </c>
      <c r="E190" s="704" t="str">
        <f>IFERROR(VLOOKUP($C190,'גנים - דוח ביצוע  (5)'!$B$18:$H$1896,6,0)," ")</f>
        <v xml:space="preserve"> </v>
      </c>
      <c r="F190" s="704">
        <f t="shared" si="8"/>
        <v>0</v>
      </c>
      <c r="G190" s="756"/>
      <c r="H190" s="757"/>
      <c r="I190" s="705">
        <f t="shared" si="9"/>
        <v>0</v>
      </c>
      <c r="J190" s="792" t="str">
        <f t="shared" si="7"/>
        <v/>
      </c>
      <c r="K190" s="873" t="str">
        <f>_xlfn.IFNA((VLOOKUP(C190,'גנים - דוח ביצוע  (5)'!$B:$M,9,0)/7)*J190," ")</f>
        <v xml:space="preserve"> </v>
      </c>
    </row>
    <row r="191" spans="2:11" ht="15.75" x14ac:dyDescent="0.25">
      <c r="B191" s="744">
        <v>175</v>
      </c>
      <c r="C191" s="664"/>
      <c r="D191" s="704" t="str">
        <f>IFERROR(VLOOKUP($C191,'גנים - דוח ביצוע  (5)'!$B$18:$H$1896,3,0)," ")</f>
        <v xml:space="preserve"> </v>
      </c>
      <c r="E191" s="704" t="str">
        <f>IFERROR(VLOOKUP($C191,'גנים - דוח ביצוע  (5)'!$B$18:$H$1896,6,0)," ")</f>
        <v xml:space="preserve"> </v>
      </c>
      <c r="F191" s="704">
        <f t="shared" si="8"/>
        <v>0</v>
      </c>
      <c r="G191" s="756"/>
      <c r="H191" s="757"/>
      <c r="I191" s="705">
        <f t="shared" si="9"/>
        <v>0</v>
      </c>
      <c r="J191" s="792" t="str">
        <f t="shared" si="7"/>
        <v/>
      </c>
      <c r="K191" s="873" t="str">
        <f>_xlfn.IFNA((VLOOKUP(C191,'גנים - דוח ביצוע  (5)'!$B:$M,9,0)/7)*J191," ")</f>
        <v xml:space="preserve"> </v>
      </c>
    </row>
    <row r="192" spans="2:11" ht="15.75" x14ac:dyDescent="0.25">
      <c r="B192" s="744">
        <v>176</v>
      </c>
      <c r="C192" s="664"/>
      <c r="D192" s="704" t="str">
        <f>IFERROR(VLOOKUP($C192,'גנים - דוח ביצוע  (5)'!$B$18:$H$1896,3,0)," ")</f>
        <v xml:space="preserve"> </v>
      </c>
      <c r="E192" s="704" t="str">
        <f>IFERROR(VLOOKUP($C192,'גנים - דוח ביצוע  (5)'!$B$18:$H$1896,6,0)," ")</f>
        <v xml:space="preserve"> </v>
      </c>
      <c r="F192" s="704">
        <f t="shared" si="8"/>
        <v>0</v>
      </c>
      <c r="G192" s="756"/>
      <c r="H192" s="757"/>
      <c r="I192" s="705">
        <f t="shared" si="9"/>
        <v>0</v>
      </c>
      <c r="J192" s="792" t="str">
        <f t="shared" si="7"/>
        <v/>
      </c>
      <c r="K192" s="873" t="str">
        <f>_xlfn.IFNA((VLOOKUP(C192,'גנים - דוח ביצוע  (5)'!$B:$M,9,0)/7)*J192," ")</f>
        <v xml:space="preserve"> </v>
      </c>
    </row>
    <row r="193" spans="2:11" ht="15.75" x14ac:dyDescent="0.25">
      <c r="B193" s="744">
        <v>177</v>
      </c>
      <c r="C193" s="664"/>
      <c r="D193" s="704" t="str">
        <f>IFERROR(VLOOKUP($C193,'גנים - דוח ביצוע  (5)'!$B$18:$H$1896,3,0)," ")</f>
        <v xml:space="preserve"> </v>
      </c>
      <c r="E193" s="704" t="str">
        <f>IFERROR(VLOOKUP($C193,'גנים - דוח ביצוע  (5)'!$B$18:$H$1896,6,0)," ")</f>
        <v xml:space="preserve"> </v>
      </c>
      <c r="F193" s="704">
        <f t="shared" si="8"/>
        <v>0</v>
      </c>
      <c r="G193" s="756"/>
      <c r="H193" s="757"/>
      <c r="I193" s="705">
        <f t="shared" si="9"/>
        <v>0</v>
      </c>
      <c r="J193" s="792" t="str">
        <f t="shared" si="7"/>
        <v/>
      </c>
      <c r="K193" s="873" t="str">
        <f>_xlfn.IFNA((VLOOKUP(C193,'גנים - דוח ביצוע  (5)'!$B:$M,9,0)/7)*J193," ")</f>
        <v xml:space="preserve"> </v>
      </c>
    </row>
    <row r="194" spans="2:11" ht="15.75" x14ac:dyDescent="0.25">
      <c r="B194" s="744">
        <v>178</v>
      </c>
      <c r="C194" s="664"/>
      <c r="D194" s="704" t="str">
        <f>IFERROR(VLOOKUP($C194,'גנים - דוח ביצוע  (5)'!$B$18:$H$1896,3,0)," ")</f>
        <v xml:space="preserve"> </v>
      </c>
      <c r="E194" s="704" t="str">
        <f>IFERROR(VLOOKUP($C194,'גנים - דוח ביצוע  (5)'!$B$18:$H$1896,6,0)," ")</f>
        <v xml:space="preserve"> </v>
      </c>
      <c r="F194" s="704">
        <f t="shared" si="8"/>
        <v>0</v>
      </c>
      <c r="G194" s="756"/>
      <c r="H194" s="757"/>
      <c r="I194" s="705">
        <f t="shared" si="9"/>
        <v>0</v>
      </c>
      <c r="J194" s="792" t="str">
        <f t="shared" si="7"/>
        <v/>
      </c>
      <c r="K194" s="873" t="str">
        <f>_xlfn.IFNA((VLOOKUP(C194,'גנים - דוח ביצוע  (5)'!$B:$M,9,0)/7)*J194," ")</f>
        <v xml:space="preserve"> </v>
      </c>
    </row>
    <row r="195" spans="2:11" ht="15.75" x14ac:dyDescent="0.25">
      <c r="B195" s="744">
        <v>179</v>
      </c>
      <c r="C195" s="664"/>
      <c r="D195" s="704" t="str">
        <f>IFERROR(VLOOKUP($C195,'גנים - דוח ביצוע  (5)'!$B$18:$H$1896,3,0)," ")</f>
        <v xml:space="preserve"> </v>
      </c>
      <c r="E195" s="704" t="str">
        <f>IFERROR(VLOOKUP($C195,'גנים - דוח ביצוע  (5)'!$B$18:$H$1896,6,0)," ")</f>
        <v xml:space="preserve"> </v>
      </c>
      <c r="F195" s="704">
        <f t="shared" si="8"/>
        <v>0</v>
      </c>
      <c r="G195" s="756"/>
      <c r="H195" s="757"/>
      <c r="I195" s="705">
        <f t="shared" si="9"/>
        <v>0</v>
      </c>
      <c r="J195" s="792" t="str">
        <f t="shared" si="7"/>
        <v/>
      </c>
      <c r="K195" s="873" t="str">
        <f>_xlfn.IFNA((VLOOKUP(C195,'גנים - דוח ביצוע  (5)'!$B:$M,9,0)/7)*J195," ")</f>
        <v xml:space="preserve"> </v>
      </c>
    </row>
    <row r="196" spans="2:11" ht="15.75" x14ac:dyDescent="0.25">
      <c r="B196" s="744">
        <v>180</v>
      </c>
      <c r="C196" s="664"/>
      <c r="D196" s="704" t="str">
        <f>IFERROR(VLOOKUP($C196,'גנים - דוח ביצוע  (5)'!$B$18:$H$1896,3,0)," ")</f>
        <v xml:space="preserve"> </v>
      </c>
      <c r="E196" s="704" t="str">
        <f>IFERROR(VLOOKUP($C196,'גנים - דוח ביצוע  (5)'!$B$18:$H$1896,6,0)," ")</f>
        <v xml:space="preserve"> </v>
      </c>
      <c r="F196" s="704">
        <f t="shared" si="8"/>
        <v>0</v>
      </c>
      <c r="G196" s="756"/>
      <c r="H196" s="757"/>
      <c r="I196" s="705">
        <f t="shared" si="9"/>
        <v>0</v>
      </c>
      <c r="J196" s="792" t="str">
        <f t="shared" si="7"/>
        <v/>
      </c>
      <c r="K196" s="873" t="str">
        <f>_xlfn.IFNA((VLOOKUP(C196,'גנים - דוח ביצוע  (5)'!$B:$M,9,0)/7)*J196," ")</f>
        <v xml:space="preserve"> </v>
      </c>
    </row>
    <row r="197" spans="2:11" ht="15.75" x14ac:dyDescent="0.25">
      <c r="B197" s="744">
        <v>181</v>
      </c>
      <c r="C197" s="664"/>
      <c r="D197" s="704" t="str">
        <f>IFERROR(VLOOKUP($C197,'גנים - דוח ביצוע  (5)'!$B$18:$H$1896,3,0)," ")</f>
        <v xml:space="preserve"> </v>
      </c>
      <c r="E197" s="704" t="str">
        <f>IFERROR(VLOOKUP($C197,'גנים - דוח ביצוע  (5)'!$B$18:$H$1896,6,0)," ")</f>
        <v xml:space="preserve"> </v>
      </c>
      <c r="F197" s="704">
        <f t="shared" si="8"/>
        <v>0</v>
      </c>
      <c r="G197" s="756"/>
      <c r="H197" s="757"/>
      <c r="I197" s="705">
        <f t="shared" si="9"/>
        <v>0</v>
      </c>
      <c r="J197" s="792" t="str">
        <f t="shared" si="7"/>
        <v/>
      </c>
      <c r="K197" s="873" t="str">
        <f>_xlfn.IFNA((VLOOKUP(C197,'גנים - דוח ביצוע  (5)'!$B:$M,9,0)/7)*J197," ")</f>
        <v xml:space="preserve"> </v>
      </c>
    </row>
    <row r="198" spans="2:11" ht="15.75" x14ac:dyDescent="0.25">
      <c r="B198" s="744">
        <v>182</v>
      </c>
      <c r="C198" s="664"/>
      <c r="D198" s="704" t="str">
        <f>IFERROR(VLOOKUP($C198,'גנים - דוח ביצוע  (5)'!$B$18:$H$1896,3,0)," ")</f>
        <v xml:space="preserve"> </v>
      </c>
      <c r="E198" s="704" t="str">
        <f>IFERROR(VLOOKUP($C198,'גנים - דוח ביצוע  (5)'!$B$18:$H$1896,6,0)," ")</f>
        <v xml:space="preserve"> </v>
      </c>
      <c r="F198" s="704">
        <f t="shared" si="8"/>
        <v>0</v>
      </c>
      <c r="G198" s="756"/>
      <c r="H198" s="757"/>
      <c r="I198" s="705">
        <f t="shared" si="9"/>
        <v>0</v>
      </c>
      <c r="J198" s="792" t="str">
        <f t="shared" si="7"/>
        <v/>
      </c>
      <c r="K198" s="873" t="str">
        <f>_xlfn.IFNA((VLOOKUP(C198,'גנים - דוח ביצוע  (5)'!$B:$M,9,0)/7)*J198," ")</f>
        <v xml:space="preserve"> </v>
      </c>
    </row>
    <row r="199" spans="2:11" ht="15.75" x14ac:dyDescent="0.25">
      <c r="B199" s="744">
        <v>183</v>
      </c>
      <c r="C199" s="664"/>
      <c r="D199" s="704" t="str">
        <f>IFERROR(VLOOKUP($C199,'גנים - דוח ביצוע  (5)'!$B$18:$H$1896,3,0)," ")</f>
        <v xml:space="preserve"> </v>
      </c>
      <c r="E199" s="704" t="str">
        <f>IFERROR(VLOOKUP($C199,'גנים - דוח ביצוע  (5)'!$B$18:$H$1896,6,0)," ")</f>
        <v xml:space="preserve"> </v>
      </c>
      <c r="F199" s="704">
        <f t="shared" si="8"/>
        <v>0</v>
      </c>
      <c r="G199" s="756"/>
      <c r="H199" s="757"/>
      <c r="I199" s="705">
        <f t="shared" si="9"/>
        <v>0</v>
      </c>
      <c r="J199" s="792" t="str">
        <f t="shared" si="7"/>
        <v/>
      </c>
      <c r="K199" s="873" t="str">
        <f>_xlfn.IFNA((VLOOKUP(C199,'גנים - דוח ביצוע  (5)'!$B:$M,9,0)/7)*J199," ")</f>
        <v xml:space="preserve"> </v>
      </c>
    </row>
    <row r="200" spans="2:11" ht="15.75" x14ac:dyDescent="0.25">
      <c r="B200" s="744">
        <v>184</v>
      </c>
      <c r="C200" s="664"/>
      <c r="D200" s="704" t="str">
        <f>IFERROR(VLOOKUP($C200,'גנים - דוח ביצוע  (5)'!$B$18:$H$1896,3,0)," ")</f>
        <v xml:space="preserve"> </v>
      </c>
      <c r="E200" s="704" t="str">
        <f>IFERROR(VLOOKUP($C200,'גנים - דוח ביצוע  (5)'!$B$18:$H$1896,6,0)," ")</f>
        <v xml:space="preserve"> </v>
      </c>
      <c r="F200" s="704">
        <f t="shared" si="8"/>
        <v>0</v>
      </c>
      <c r="G200" s="756"/>
      <c r="H200" s="757"/>
      <c r="I200" s="705">
        <f t="shared" si="9"/>
        <v>0</v>
      </c>
      <c r="J200" s="792" t="str">
        <f t="shared" si="7"/>
        <v/>
      </c>
      <c r="K200" s="873" t="str">
        <f>_xlfn.IFNA((VLOOKUP(C200,'גנים - דוח ביצוע  (5)'!$B:$M,9,0)/7)*J200," ")</f>
        <v xml:space="preserve"> </v>
      </c>
    </row>
    <row r="201" spans="2:11" ht="15.75" x14ac:dyDescent="0.25">
      <c r="B201" s="744">
        <v>185</v>
      </c>
      <c r="C201" s="664"/>
      <c r="D201" s="704" t="str">
        <f>IFERROR(VLOOKUP($C201,'גנים - דוח ביצוע  (5)'!$B$18:$H$1896,3,0)," ")</f>
        <v xml:space="preserve"> </v>
      </c>
      <c r="E201" s="704" t="str">
        <f>IFERROR(VLOOKUP($C201,'גנים - דוח ביצוע  (5)'!$B$18:$H$1896,6,0)," ")</f>
        <v xml:space="preserve"> </v>
      </c>
      <c r="F201" s="704">
        <f t="shared" si="8"/>
        <v>0</v>
      </c>
      <c r="G201" s="756"/>
      <c r="H201" s="757"/>
      <c r="I201" s="705">
        <f t="shared" si="9"/>
        <v>0</v>
      </c>
      <c r="J201" s="792" t="str">
        <f t="shared" si="7"/>
        <v/>
      </c>
      <c r="K201" s="873" t="str">
        <f>_xlfn.IFNA((VLOOKUP(C201,'גנים - דוח ביצוע  (5)'!$B:$M,9,0)/7)*J201," ")</f>
        <v xml:space="preserve"> </v>
      </c>
    </row>
    <row r="202" spans="2:11" ht="15.75" x14ac:dyDescent="0.25">
      <c r="B202" s="744">
        <v>186</v>
      </c>
      <c r="C202" s="664"/>
      <c r="D202" s="704" t="str">
        <f>IFERROR(VLOOKUP($C202,'גנים - דוח ביצוע  (5)'!$B$18:$H$1896,3,0)," ")</f>
        <v xml:space="preserve"> </v>
      </c>
      <c r="E202" s="704" t="str">
        <f>IFERROR(VLOOKUP($C202,'גנים - דוח ביצוע  (5)'!$B$18:$H$1896,6,0)," ")</f>
        <v xml:space="preserve"> </v>
      </c>
      <c r="F202" s="704">
        <f t="shared" si="8"/>
        <v>0</v>
      </c>
      <c r="G202" s="756"/>
      <c r="H202" s="757"/>
      <c r="I202" s="705">
        <f t="shared" si="9"/>
        <v>0</v>
      </c>
      <c r="J202" s="792" t="str">
        <f t="shared" si="7"/>
        <v/>
      </c>
      <c r="K202" s="873" t="str">
        <f>_xlfn.IFNA((VLOOKUP(C202,'גנים - דוח ביצוע  (5)'!$B:$M,9,0)/7)*J202," ")</f>
        <v xml:space="preserve"> </v>
      </c>
    </row>
    <row r="203" spans="2:11" ht="15.75" x14ac:dyDescent="0.25">
      <c r="B203" s="744">
        <v>187</v>
      </c>
      <c r="C203" s="664"/>
      <c r="D203" s="704" t="str">
        <f>IFERROR(VLOOKUP($C203,'גנים - דוח ביצוע  (5)'!$B$18:$H$1896,3,0)," ")</f>
        <v xml:space="preserve"> </v>
      </c>
      <c r="E203" s="704" t="str">
        <f>IFERROR(VLOOKUP($C203,'גנים - דוח ביצוע  (5)'!$B$18:$H$1896,6,0)," ")</f>
        <v xml:space="preserve"> </v>
      </c>
      <c r="F203" s="704">
        <f t="shared" si="8"/>
        <v>0</v>
      </c>
      <c r="G203" s="756"/>
      <c r="H203" s="757"/>
      <c r="I203" s="705">
        <f t="shared" si="9"/>
        <v>0</v>
      </c>
      <c r="J203" s="792" t="str">
        <f t="shared" si="7"/>
        <v/>
      </c>
      <c r="K203" s="873" t="str">
        <f>_xlfn.IFNA((VLOOKUP(C203,'גנים - דוח ביצוע  (5)'!$B:$M,9,0)/7)*J203," ")</f>
        <v xml:space="preserve"> </v>
      </c>
    </row>
    <row r="204" spans="2:11" ht="15.75" x14ac:dyDescent="0.25">
      <c r="B204" s="744">
        <v>188</v>
      </c>
      <c r="C204" s="664"/>
      <c r="D204" s="704" t="str">
        <f>IFERROR(VLOOKUP($C204,'גנים - דוח ביצוע  (5)'!$B$18:$H$1896,3,0)," ")</f>
        <v xml:space="preserve"> </v>
      </c>
      <c r="E204" s="704" t="str">
        <f>IFERROR(VLOOKUP($C204,'גנים - דוח ביצוע  (5)'!$B$18:$H$1896,6,0)," ")</f>
        <v xml:space="preserve"> </v>
      </c>
      <c r="F204" s="704">
        <f t="shared" si="8"/>
        <v>0</v>
      </c>
      <c r="G204" s="756"/>
      <c r="H204" s="757"/>
      <c r="I204" s="705">
        <f t="shared" si="9"/>
        <v>0</v>
      </c>
      <c r="J204" s="792" t="str">
        <f t="shared" si="7"/>
        <v/>
      </c>
      <c r="K204" s="873" t="str">
        <f>_xlfn.IFNA((VLOOKUP(C204,'גנים - דוח ביצוע  (5)'!$B:$M,9,0)/7)*J204," ")</f>
        <v xml:space="preserve"> </v>
      </c>
    </row>
    <row r="205" spans="2:11" ht="15.75" x14ac:dyDescent="0.25">
      <c r="B205" s="744">
        <v>189</v>
      </c>
      <c r="C205" s="664"/>
      <c r="D205" s="704" t="str">
        <f>IFERROR(VLOOKUP($C205,'גנים - דוח ביצוע  (5)'!$B$18:$H$1896,3,0)," ")</f>
        <v xml:space="preserve"> </v>
      </c>
      <c r="E205" s="704" t="str">
        <f>IFERROR(VLOOKUP($C205,'גנים - דוח ביצוע  (5)'!$B$18:$H$1896,6,0)," ")</f>
        <v xml:space="preserve"> </v>
      </c>
      <c r="F205" s="704">
        <f t="shared" si="8"/>
        <v>0</v>
      </c>
      <c r="G205" s="756"/>
      <c r="H205" s="757"/>
      <c r="I205" s="705">
        <f t="shared" si="9"/>
        <v>0</v>
      </c>
      <c r="J205" s="792" t="str">
        <f t="shared" si="7"/>
        <v/>
      </c>
      <c r="K205" s="873" t="str">
        <f>_xlfn.IFNA((VLOOKUP(C205,'גנים - דוח ביצוע  (5)'!$B:$M,9,0)/7)*J205," ")</f>
        <v xml:space="preserve"> </v>
      </c>
    </row>
    <row r="206" spans="2:11" ht="15.75" x14ac:dyDescent="0.25">
      <c r="B206" s="744">
        <v>190</v>
      </c>
      <c r="C206" s="664"/>
      <c r="D206" s="704" t="str">
        <f>IFERROR(VLOOKUP($C206,'גנים - דוח ביצוע  (5)'!$B$18:$H$1896,3,0)," ")</f>
        <v xml:space="preserve"> </v>
      </c>
      <c r="E206" s="704" t="str">
        <f>IFERROR(VLOOKUP($C206,'גנים - דוח ביצוע  (5)'!$B$18:$H$1896,6,0)," ")</f>
        <v xml:space="preserve"> </v>
      </c>
      <c r="F206" s="704">
        <f t="shared" si="8"/>
        <v>0</v>
      </c>
      <c r="G206" s="756"/>
      <c r="H206" s="757"/>
      <c r="I206" s="705">
        <f t="shared" si="9"/>
        <v>0</v>
      </c>
      <c r="J206" s="792" t="str">
        <f t="shared" si="7"/>
        <v/>
      </c>
      <c r="K206" s="873" t="str">
        <f>_xlfn.IFNA((VLOOKUP(C206,'גנים - דוח ביצוע  (5)'!$B:$M,9,0)/7)*J206," ")</f>
        <v xml:space="preserve"> </v>
      </c>
    </row>
    <row r="207" spans="2:11" ht="15.75" x14ac:dyDescent="0.25">
      <c r="B207" s="744">
        <v>191</v>
      </c>
      <c r="C207" s="664"/>
      <c r="D207" s="704" t="str">
        <f>IFERROR(VLOOKUP($C207,'גנים - דוח ביצוע  (5)'!$B$18:$H$1896,3,0)," ")</f>
        <v xml:space="preserve"> </v>
      </c>
      <c r="E207" s="704" t="str">
        <f>IFERROR(VLOOKUP($C207,'גנים - דוח ביצוע  (5)'!$B$18:$H$1896,6,0)," ")</f>
        <v xml:space="preserve"> </v>
      </c>
      <c r="F207" s="704">
        <f t="shared" si="8"/>
        <v>0</v>
      </c>
      <c r="G207" s="756"/>
      <c r="H207" s="757"/>
      <c r="I207" s="705">
        <f t="shared" si="9"/>
        <v>0</v>
      </c>
      <c r="J207" s="792" t="str">
        <f t="shared" si="7"/>
        <v/>
      </c>
      <c r="K207" s="873" t="str">
        <f>_xlfn.IFNA((VLOOKUP(C207,'גנים - דוח ביצוע  (5)'!$B:$M,9,0)/7)*J207," ")</f>
        <v xml:space="preserve"> </v>
      </c>
    </row>
    <row r="208" spans="2:11" ht="15.75" x14ac:dyDescent="0.25">
      <c r="B208" s="744">
        <v>192</v>
      </c>
      <c r="C208" s="664"/>
      <c r="D208" s="704" t="str">
        <f>IFERROR(VLOOKUP($C208,'גנים - דוח ביצוע  (5)'!$B$18:$H$1896,3,0)," ")</f>
        <v xml:space="preserve"> </v>
      </c>
      <c r="E208" s="704" t="str">
        <f>IFERROR(VLOOKUP($C208,'גנים - דוח ביצוע  (5)'!$B$18:$H$1896,6,0)," ")</f>
        <v xml:space="preserve"> </v>
      </c>
      <c r="F208" s="704">
        <f t="shared" si="8"/>
        <v>0</v>
      </c>
      <c r="G208" s="756"/>
      <c r="H208" s="757"/>
      <c r="I208" s="705">
        <f t="shared" si="9"/>
        <v>0</v>
      </c>
      <c r="J208" s="792" t="str">
        <f t="shared" si="7"/>
        <v/>
      </c>
      <c r="K208" s="873" t="str">
        <f>_xlfn.IFNA((VLOOKUP(C208,'גנים - דוח ביצוע  (5)'!$B:$M,9,0)/7)*J208," ")</f>
        <v xml:space="preserve"> </v>
      </c>
    </row>
    <row r="209" spans="2:11" ht="15.75" x14ac:dyDescent="0.25">
      <c r="B209" s="744">
        <v>193</v>
      </c>
      <c r="C209" s="664"/>
      <c r="D209" s="704" t="str">
        <f>IFERROR(VLOOKUP($C209,'גנים - דוח ביצוע  (5)'!$B$18:$H$1896,3,0)," ")</f>
        <v xml:space="preserve"> </v>
      </c>
      <c r="E209" s="704" t="str">
        <f>IFERROR(VLOOKUP($C209,'גנים - דוח ביצוע  (5)'!$B$18:$H$1896,6,0)," ")</f>
        <v xml:space="preserve"> </v>
      </c>
      <c r="F209" s="704">
        <f t="shared" si="8"/>
        <v>0</v>
      </c>
      <c r="G209" s="756"/>
      <c r="H209" s="757"/>
      <c r="I209" s="705">
        <f t="shared" si="9"/>
        <v>0</v>
      </c>
      <c r="J209" s="792" t="str">
        <f t="shared" ref="J209:J272" si="10">IF(ISNUMBER(G209),(1+MAX(0,ROUND(1/G209,0)-5)/5)/ROUND(1/G209,0),"")</f>
        <v/>
      </c>
      <c r="K209" s="873" t="str">
        <f>_xlfn.IFNA((VLOOKUP(C209,'גנים - דוח ביצוע  (5)'!$B:$M,9,0)/7)*J209," ")</f>
        <v xml:space="preserve"> </v>
      </c>
    </row>
    <row r="210" spans="2:11" ht="15.75" x14ac:dyDescent="0.25">
      <c r="B210" s="744">
        <v>194</v>
      </c>
      <c r="C210" s="664"/>
      <c r="D210" s="704" t="str">
        <f>IFERROR(VLOOKUP($C210,'גנים - דוח ביצוע  (5)'!$B$18:$H$1896,3,0)," ")</f>
        <v xml:space="preserve"> </v>
      </c>
      <c r="E210" s="704" t="str">
        <f>IFERROR(VLOOKUP($C210,'גנים - דוח ביצוע  (5)'!$B$18:$H$1896,6,0)," ")</f>
        <v xml:space="preserve"> </v>
      </c>
      <c r="F210" s="704">
        <f t="shared" ref="F210:F273" si="11">IFERROR(IF(E210=1,1,0)," ")</f>
        <v>0</v>
      </c>
      <c r="G210" s="756"/>
      <c r="H210" s="757"/>
      <c r="I210" s="705">
        <f t="shared" si="9"/>
        <v>0</v>
      </c>
      <c r="J210" s="792" t="str">
        <f t="shared" si="10"/>
        <v/>
      </c>
      <c r="K210" s="873" t="str">
        <f>_xlfn.IFNA((VLOOKUP(C210,'גנים - דוח ביצוע  (5)'!$B:$M,9,0)/7)*J210," ")</f>
        <v xml:space="preserve"> </v>
      </c>
    </row>
    <row r="211" spans="2:11" ht="15.75" x14ac:dyDescent="0.25">
      <c r="B211" s="744">
        <v>195</v>
      </c>
      <c r="C211" s="664"/>
      <c r="D211" s="704" t="str">
        <f>IFERROR(VLOOKUP($C211,'גנים - דוח ביצוע  (5)'!$B$18:$H$1896,3,0)," ")</f>
        <v xml:space="preserve"> </v>
      </c>
      <c r="E211" s="704" t="str">
        <f>IFERROR(VLOOKUP($C211,'גנים - דוח ביצוע  (5)'!$B$18:$H$1896,6,0)," ")</f>
        <v xml:space="preserve"> </v>
      </c>
      <c r="F211" s="704">
        <f t="shared" si="11"/>
        <v>0</v>
      </c>
      <c r="G211" s="756"/>
      <c r="H211" s="757"/>
      <c r="I211" s="705">
        <f t="shared" si="9"/>
        <v>0</v>
      </c>
      <c r="J211" s="792" t="str">
        <f t="shared" si="10"/>
        <v/>
      </c>
      <c r="K211" s="873" t="str">
        <f>_xlfn.IFNA((VLOOKUP(C211,'גנים - דוח ביצוע  (5)'!$B:$M,9,0)/7)*J211," ")</f>
        <v xml:space="preserve"> </v>
      </c>
    </row>
    <row r="212" spans="2:11" ht="15.75" x14ac:dyDescent="0.25">
      <c r="B212" s="744">
        <v>196</v>
      </c>
      <c r="C212" s="664"/>
      <c r="D212" s="704" t="str">
        <f>IFERROR(VLOOKUP($C212,'גנים - דוח ביצוע  (5)'!$B$18:$H$1896,3,0)," ")</f>
        <v xml:space="preserve"> </v>
      </c>
      <c r="E212" s="704" t="str">
        <f>IFERROR(VLOOKUP($C212,'גנים - דוח ביצוע  (5)'!$B$18:$H$1896,6,0)," ")</f>
        <v xml:space="preserve"> </v>
      </c>
      <c r="F212" s="704">
        <f t="shared" si="11"/>
        <v>0</v>
      </c>
      <c r="G212" s="756"/>
      <c r="H212" s="757"/>
      <c r="I212" s="705">
        <f t="shared" si="9"/>
        <v>0</v>
      </c>
      <c r="J212" s="792" t="str">
        <f t="shared" si="10"/>
        <v/>
      </c>
      <c r="K212" s="873" t="str">
        <f>_xlfn.IFNA((VLOOKUP(C212,'גנים - דוח ביצוע  (5)'!$B:$M,9,0)/7)*J212," ")</f>
        <v xml:space="preserve"> </v>
      </c>
    </row>
    <row r="213" spans="2:11" ht="15.75" x14ac:dyDescent="0.25">
      <c r="B213" s="744">
        <v>197</v>
      </c>
      <c r="C213" s="664"/>
      <c r="D213" s="704" t="str">
        <f>IFERROR(VLOOKUP($C213,'גנים - דוח ביצוע  (5)'!$B$18:$H$1896,3,0)," ")</f>
        <v xml:space="preserve"> </v>
      </c>
      <c r="E213" s="704" t="str">
        <f>IFERROR(VLOOKUP($C213,'גנים - דוח ביצוע  (5)'!$B$18:$H$1896,6,0)," ")</f>
        <v xml:space="preserve"> </v>
      </c>
      <c r="F213" s="704">
        <f t="shared" si="11"/>
        <v>0</v>
      </c>
      <c r="G213" s="756"/>
      <c r="H213" s="757"/>
      <c r="I213" s="705">
        <f t="shared" si="9"/>
        <v>0</v>
      </c>
      <c r="J213" s="792" t="str">
        <f t="shared" si="10"/>
        <v/>
      </c>
      <c r="K213" s="873" t="str">
        <f>_xlfn.IFNA((VLOOKUP(C213,'גנים - דוח ביצוע  (5)'!$B:$M,9,0)/7)*J213," ")</f>
        <v xml:space="preserve"> </v>
      </c>
    </row>
    <row r="214" spans="2:11" ht="15.75" x14ac:dyDescent="0.25">
      <c r="B214" s="744">
        <v>198</v>
      </c>
      <c r="C214" s="664"/>
      <c r="D214" s="704" t="str">
        <f>IFERROR(VLOOKUP($C214,'גנים - דוח ביצוע  (5)'!$B$18:$H$1896,3,0)," ")</f>
        <v xml:space="preserve"> </v>
      </c>
      <c r="E214" s="704" t="str">
        <f>IFERROR(VLOOKUP($C214,'גנים - דוח ביצוע  (5)'!$B$18:$H$1896,6,0)," ")</f>
        <v xml:space="preserve"> </v>
      </c>
      <c r="F214" s="704">
        <f t="shared" si="11"/>
        <v>0</v>
      </c>
      <c r="G214" s="756"/>
      <c r="H214" s="757"/>
      <c r="I214" s="705">
        <f t="shared" si="9"/>
        <v>0</v>
      </c>
      <c r="J214" s="792" t="str">
        <f t="shared" si="10"/>
        <v/>
      </c>
      <c r="K214" s="873" t="str">
        <f>_xlfn.IFNA((VLOOKUP(C214,'גנים - דוח ביצוע  (5)'!$B:$M,9,0)/7)*J214," ")</f>
        <v xml:space="preserve"> </v>
      </c>
    </row>
    <row r="215" spans="2:11" ht="15.75" x14ac:dyDescent="0.25">
      <c r="B215" s="744">
        <v>199</v>
      </c>
      <c r="C215" s="664"/>
      <c r="D215" s="704" t="str">
        <f>IFERROR(VLOOKUP($C215,'גנים - דוח ביצוע  (5)'!$B$18:$H$1896,3,0)," ")</f>
        <v xml:space="preserve"> </v>
      </c>
      <c r="E215" s="704" t="str">
        <f>IFERROR(VLOOKUP($C215,'גנים - דוח ביצוע  (5)'!$B$18:$H$1896,6,0)," ")</f>
        <v xml:space="preserve"> </v>
      </c>
      <c r="F215" s="704">
        <f t="shared" si="11"/>
        <v>0</v>
      </c>
      <c r="G215" s="756"/>
      <c r="H215" s="757"/>
      <c r="I215" s="705">
        <f t="shared" si="9"/>
        <v>0</v>
      </c>
      <c r="J215" s="792" t="str">
        <f t="shared" si="10"/>
        <v/>
      </c>
      <c r="K215" s="873" t="str">
        <f>_xlfn.IFNA((VLOOKUP(C215,'גנים - דוח ביצוע  (5)'!$B:$M,9,0)/7)*J215," ")</f>
        <v xml:space="preserve"> </v>
      </c>
    </row>
    <row r="216" spans="2:11" ht="15.75" x14ac:dyDescent="0.25">
      <c r="B216" s="744">
        <v>200</v>
      </c>
      <c r="C216" s="664"/>
      <c r="D216" s="704" t="str">
        <f>IFERROR(VLOOKUP($C216,'גנים - דוח ביצוע  (5)'!$B$18:$H$1896,3,0)," ")</f>
        <v xml:space="preserve"> </v>
      </c>
      <c r="E216" s="704" t="str">
        <f>IFERROR(VLOOKUP($C216,'גנים - דוח ביצוע  (5)'!$B$18:$H$1896,6,0)," ")</f>
        <v xml:space="preserve"> </v>
      </c>
      <c r="F216" s="704">
        <f t="shared" si="11"/>
        <v>0</v>
      </c>
      <c r="G216" s="756"/>
      <c r="H216" s="757"/>
      <c r="I216" s="705">
        <f t="shared" si="9"/>
        <v>0</v>
      </c>
      <c r="J216" s="792" t="str">
        <f t="shared" si="10"/>
        <v/>
      </c>
      <c r="K216" s="873" t="str">
        <f>_xlfn.IFNA((VLOOKUP(C216,'גנים - דוח ביצוע  (5)'!$B:$M,9,0)/7)*J216," ")</f>
        <v xml:space="preserve"> </v>
      </c>
    </row>
    <row r="217" spans="2:11" ht="15.75" x14ac:dyDescent="0.25">
      <c r="B217" s="744">
        <v>201</v>
      </c>
      <c r="C217" s="664"/>
      <c r="D217" s="704" t="str">
        <f>IFERROR(VLOOKUP($C217,'גנים - דוח ביצוע  (5)'!$B$18:$H$1896,3,0)," ")</f>
        <v xml:space="preserve"> </v>
      </c>
      <c r="E217" s="704" t="str">
        <f>IFERROR(VLOOKUP($C217,'גנים - דוח ביצוע  (5)'!$B$18:$H$1896,6,0)," ")</f>
        <v xml:space="preserve"> </v>
      </c>
      <c r="F217" s="704">
        <f t="shared" si="11"/>
        <v>0</v>
      </c>
      <c r="G217" s="756"/>
      <c r="H217" s="757"/>
      <c r="I217" s="705">
        <f t="shared" si="9"/>
        <v>0</v>
      </c>
      <c r="J217" s="792" t="str">
        <f t="shared" si="10"/>
        <v/>
      </c>
      <c r="K217" s="873" t="str">
        <f>_xlfn.IFNA((VLOOKUP(C217,'גנים - דוח ביצוע  (5)'!$B:$M,9,0)/7)*J217," ")</f>
        <v xml:space="preserve"> </v>
      </c>
    </row>
    <row r="218" spans="2:11" ht="15.75" x14ac:dyDescent="0.25">
      <c r="B218" s="744">
        <v>202</v>
      </c>
      <c r="C218" s="664"/>
      <c r="D218" s="704" t="str">
        <f>IFERROR(VLOOKUP($C218,'גנים - דוח ביצוע  (5)'!$B$18:$H$1896,3,0)," ")</f>
        <v xml:space="preserve"> </v>
      </c>
      <c r="E218" s="704" t="str">
        <f>IFERROR(VLOOKUP($C218,'גנים - דוח ביצוע  (5)'!$B$18:$H$1896,6,0)," ")</f>
        <v xml:space="preserve"> </v>
      </c>
      <c r="F218" s="704">
        <f t="shared" si="11"/>
        <v>0</v>
      </c>
      <c r="G218" s="756"/>
      <c r="H218" s="757"/>
      <c r="I218" s="705">
        <f t="shared" ref="I218:I281" si="12">IFERROR(COUNTIF($C$17:$C$2118,C218)," ")</f>
        <v>0</v>
      </c>
      <c r="J218" s="792" t="str">
        <f t="shared" si="10"/>
        <v/>
      </c>
      <c r="K218" s="873" t="str">
        <f>_xlfn.IFNA((VLOOKUP(C218,'גנים - דוח ביצוע  (5)'!$B:$M,9,0)/7)*J218," ")</f>
        <v xml:space="preserve"> </v>
      </c>
    </row>
    <row r="219" spans="2:11" ht="15.75" x14ac:dyDescent="0.25">
      <c r="B219" s="744">
        <v>203</v>
      </c>
      <c r="C219" s="664"/>
      <c r="D219" s="704" t="str">
        <f>IFERROR(VLOOKUP($C219,'גנים - דוח ביצוע  (5)'!$B$18:$H$1896,3,0)," ")</f>
        <v xml:space="preserve"> </v>
      </c>
      <c r="E219" s="704" t="str">
        <f>IFERROR(VLOOKUP($C219,'גנים - דוח ביצוע  (5)'!$B$18:$H$1896,6,0)," ")</f>
        <v xml:space="preserve"> </v>
      </c>
      <c r="F219" s="704">
        <f t="shared" si="11"/>
        <v>0</v>
      </c>
      <c r="G219" s="756"/>
      <c r="H219" s="757"/>
      <c r="I219" s="705">
        <f t="shared" si="12"/>
        <v>0</v>
      </c>
      <c r="J219" s="792" t="str">
        <f t="shared" si="10"/>
        <v/>
      </c>
      <c r="K219" s="873" t="str">
        <f>_xlfn.IFNA((VLOOKUP(C219,'גנים - דוח ביצוע  (5)'!$B:$M,9,0)/7)*J219," ")</f>
        <v xml:space="preserve"> </v>
      </c>
    </row>
    <row r="220" spans="2:11" ht="15.75" x14ac:dyDescent="0.25">
      <c r="B220" s="744">
        <v>204</v>
      </c>
      <c r="C220" s="664"/>
      <c r="D220" s="704" t="str">
        <f>IFERROR(VLOOKUP($C220,'גנים - דוח ביצוע  (5)'!$B$18:$H$1896,3,0)," ")</f>
        <v xml:space="preserve"> </v>
      </c>
      <c r="E220" s="704" t="str">
        <f>IFERROR(VLOOKUP($C220,'גנים - דוח ביצוע  (5)'!$B$18:$H$1896,6,0)," ")</f>
        <v xml:space="preserve"> </v>
      </c>
      <c r="F220" s="704">
        <f t="shared" si="11"/>
        <v>0</v>
      </c>
      <c r="G220" s="756"/>
      <c r="H220" s="757"/>
      <c r="I220" s="705">
        <f t="shared" si="12"/>
        <v>0</v>
      </c>
      <c r="J220" s="792" t="str">
        <f t="shared" si="10"/>
        <v/>
      </c>
      <c r="K220" s="873" t="str">
        <f>_xlfn.IFNA((VLOOKUP(C220,'גנים - דוח ביצוע  (5)'!$B:$M,9,0)/7)*J220," ")</f>
        <v xml:space="preserve"> </v>
      </c>
    </row>
    <row r="221" spans="2:11" ht="15.75" x14ac:dyDescent="0.25">
      <c r="B221" s="744">
        <v>205</v>
      </c>
      <c r="C221" s="664"/>
      <c r="D221" s="704" t="str">
        <f>IFERROR(VLOOKUP($C221,'גנים - דוח ביצוע  (5)'!$B$18:$H$1896,3,0)," ")</f>
        <v xml:space="preserve"> </v>
      </c>
      <c r="E221" s="704" t="str">
        <f>IFERROR(VLOOKUP($C221,'גנים - דוח ביצוע  (5)'!$B$18:$H$1896,6,0)," ")</f>
        <v xml:space="preserve"> </v>
      </c>
      <c r="F221" s="704">
        <f t="shared" si="11"/>
        <v>0</v>
      </c>
      <c r="G221" s="756"/>
      <c r="H221" s="757"/>
      <c r="I221" s="705">
        <f t="shared" si="12"/>
        <v>0</v>
      </c>
      <c r="J221" s="792" t="str">
        <f t="shared" si="10"/>
        <v/>
      </c>
      <c r="K221" s="873" t="str">
        <f>_xlfn.IFNA((VLOOKUP(C221,'גנים - דוח ביצוע  (5)'!$B:$M,9,0)/7)*J221," ")</f>
        <v xml:space="preserve"> </v>
      </c>
    </row>
    <row r="222" spans="2:11" ht="15.75" x14ac:dyDescent="0.25">
      <c r="B222" s="744">
        <v>206</v>
      </c>
      <c r="C222" s="664"/>
      <c r="D222" s="704" t="str">
        <f>IFERROR(VLOOKUP($C222,'גנים - דוח ביצוע  (5)'!$B$18:$H$1896,3,0)," ")</f>
        <v xml:space="preserve"> </v>
      </c>
      <c r="E222" s="704" t="str">
        <f>IFERROR(VLOOKUP($C222,'גנים - דוח ביצוע  (5)'!$B$18:$H$1896,6,0)," ")</f>
        <v xml:space="preserve"> </v>
      </c>
      <c r="F222" s="704">
        <f t="shared" si="11"/>
        <v>0</v>
      </c>
      <c r="G222" s="756"/>
      <c r="H222" s="757"/>
      <c r="I222" s="705">
        <f t="shared" si="12"/>
        <v>0</v>
      </c>
      <c r="J222" s="792" t="str">
        <f t="shared" si="10"/>
        <v/>
      </c>
      <c r="K222" s="873" t="str">
        <f>_xlfn.IFNA((VLOOKUP(C222,'גנים - דוח ביצוע  (5)'!$B:$M,9,0)/7)*J222," ")</f>
        <v xml:space="preserve"> </v>
      </c>
    </row>
    <row r="223" spans="2:11" ht="15.75" x14ac:dyDescent="0.25">
      <c r="B223" s="744">
        <v>207</v>
      </c>
      <c r="C223" s="664"/>
      <c r="D223" s="704" t="str">
        <f>IFERROR(VLOOKUP($C223,'גנים - דוח ביצוע  (5)'!$B$18:$H$1896,3,0)," ")</f>
        <v xml:space="preserve"> </v>
      </c>
      <c r="E223" s="704" t="str">
        <f>IFERROR(VLOOKUP($C223,'גנים - דוח ביצוע  (5)'!$B$18:$H$1896,6,0)," ")</f>
        <v xml:space="preserve"> </v>
      </c>
      <c r="F223" s="704">
        <f t="shared" si="11"/>
        <v>0</v>
      </c>
      <c r="G223" s="756"/>
      <c r="H223" s="757"/>
      <c r="I223" s="705">
        <f t="shared" si="12"/>
        <v>0</v>
      </c>
      <c r="J223" s="792" t="str">
        <f t="shared" si="10"/>
        <v/>
      </c>
      <c r="K223" s="873" t="str">
        <f>_xlfn.IFNA((VLOOKUP(C223,'גנים - דוח ביצוע  (5)'!$B:$M,9,0)/7)*J223," ")</f>
        <v xml:space="preserve"> </v>
      </c>
    </row>
    <row r="224" spans="2:11" ht="15.75" x14ac:dyDescent="0.25">
      <c r="B224" s="744">
        <v>208</v>
      </c>
      <c r="C224" s="664"/>
      <c r="D224" s="704" t="str">
        <f>IFERROR(VLOOKUP($C224,'גנים - דוח ביצוע  (5)'!$B$18:$H$1896,3,0)," ")</f>
        <v xml:space="preserve"> </v>
      </c>
      <c r="E224" s="704" t="str">
        <f>IFERROR(VLOOKUP($C224,'גנים - דוח ביצוע  (5)'!$B$18:$H$1896,6,0)," ")</f>
        <v xml:space="preserve"> </v>
      </c>
      <c r="F224" s="704">
        <f t="shared" si="11"/>
        <v>0</v>
      </c>
      <c r="G224" s="756"/>
      <c r="H224" s="757"/>
      <c r="I224" s="705">
        <f t="shared" si="12"/>
        <v>0</v>
      </c>
      <c r="J224" s="792" t="str">
        <f t="shared" si="10"/>
        <v/>
      </c>
      <c r="K224" s="873" t="str">
        <f>_xlfn.IFNA((VLOOKUP(C224,'גנים - דוח ביצוע  (5)'!$B:$M,9,0)/7)*J224," ")</f>
        <v xml:space="preserve"> </v>
      </c>
    </row>
    <row r="225" spans="2:11" ht="15.75" x14ac:dyDescent="0.25">
      <c r="B225" s="744">
        <v>209</v>
      </c>
      <c r="C225" s="664"/>
      <c r="D225" s="704" t="str">
        <f>IFERROR(VLOOKUP($C225,'גנים - דוח ביצוע  (5)'!$B$18:$H$1896,3,0)," ")</f>
        <v xml:space="preserve"> </v>
      </c>
      <c r="E225" s="704" t="str">
        <f>IFERROR(VLOOKUP($C225,'גנים - דוח ביצוע  (5)'!$B$18:$H$1896,6,0)," ")</f>
        <v xml:space="preserve"> </v>
      </c>
      <c r="F225" s="704">
        <f t="shared" si="11"/>
        <v>0</v>
      </c>
      <c r="G225" s="756"/>
      <c r="H225" s="757"/>
      <c r="I225" s="705">
        <f t="shared" si="12"/>
        <v>0</v>
      </c>
      <c r="J225" s="792" t="str">
        <f t="shared" si="10"/>
        <v/>
      </c>
      <c r="K225" s="873" t="str">
        <f>_xlfn.IFNA((VLOOKUP(C225,'גנים - דוח ביצוע  (5)'!$B:$M,9,0)/7)*J225," ")</f>
        <v xml:space="preserve"> </v>
      </c>
    </row>
    <row r="226" spans="2:11" ht="15.75" x14ac:dyDescent="0.25">
      <c r="B226" s="744">
        <v>210</v>
      </c>
      <c r="C226" s="664"/>
      <c r="D226" s="704" t="str">
        <f>IFERROR(VLOOKUP($C226,'גנים - דוח ביצוע  (5)'!$B$18:$H$1896,3,0)," ")</f>
        <v xml:space="preserve"> </v>
      </c>
      <c r="E226" s="704" t="str">
        <f>IFERROR(VLOOKUP($C226,'גנים - דוח ביצוע  (5)'!$B$18:$H$1896,6,0)," ")</f>
        <v xml:space="preserve"> </v>
      </c>
      <c r="F226" s="704">
        <f t="shared" si="11"/>
        <v>0</v>
      </c>
      <c r="G226" s="756"/>
      <c r="H226" s="757"/>
      <c r="I226" s="705">
        <f t="shared" si="12"/>
        <v>0</v>
      </c>
      <c r="J226" s="792" t="str">
        <f t="shared" si="10"/>
        <v/>
      </c>
      <c r="K226" s="873" t="str">
        <f>_xlfn.IFNA((VLOOKUP(C226,'גנים - דוח ביצוע  (5)'!$B:$M,9,0)/7)*J226," ")</f>
        <v xml:space="preserve"> </v>
      </c>
    </row>
    <row r="227" spans="2:11" ht="15.75" x14ac:dyDescent="0.25">
      <c r="B227" s="744">
        <v>211</v>
      </c>
      <c r="C227" s="664"/>
      <c r="D227" s="704" t="str">
        <f>IFERROR(VLOOKUP($C227,'גנים - דוח ביצוע  (5)'!$B$18:$H$1896,3,0)," ")</f>
        <v xml:space="preserve"> </v>
      </c>
      <c r="E227" s="704" t="str">
        <f>IFERROR(VLOOKUP($C227,'גנים - דוח ביצוע  (5)'!$B$18:$H$1896,6,0)," ")</f>
        <v xml:space="preserve"> </v>
      </c>
      <c r="F227" s="704">
        <f t="shared" si="11"/>
        <v>0</v>
      </c>
      <c r="G227" s="756"/>
      <c r="H227" s="757"/>
      <c r="I227" s="705">
        <f t="shared" si="12"/>
        <v>0</v>
      </c>
      <c r="J227" s="792" t="str">
        <f t="shared" si="10"/>
        <v/>
      </c>
      <c r="K227" s="873" t="str">
        <f>_xlfn.IFNA((VLOOKUP(C227,'גנים - דוח ביצוע  (5)'!$B:$M,9,0)/7)*J227," ")</f>
        <v xml:space="preserve"> </v>
      </c>
    </row>
    <row r="228" spans="2:11" ht="15.75" x14ac:dyDescent="0.25">
      <c r="B228" s="744">
        <v>212</v>
      </c>
      <c r="C228" s="664"/>
      <c r="D228" s="704" t="str">
        <f>IFERROR(VLOOKUP($C228,'גנים - דוח ביצוע  (5)'!$B$18:$H$1896,3,0)," ")</f>
        <v xml:space="preserve"> </v>
      </c>
      <c r="E228" s="704" t="str">
        <f>IFERROR(VLOOKUP($C228,'גנים - דוח ביצוע  (5)'!$B$18:$H$1896,6,0)," ")</f>
        <v xml:space="preserve"> </v>
      </c>
      <c r="F228" s="704">
        <f t="shared" si="11"/>
        <v>0</v>
      </c>
      <c r="G228" s="756"/>
      <c r="H228" s="757"/>
      <c r="I228" s="705">
        <f t="shared" si="12"/>
        <v>0</v>
      </c>
      <c r="J228" s="792" t="str">
        <f t="shared" si="10"/>
        <v/>
      </c>
      <c r="K228" s="873" t="str">
        <f>_xlfn.IFNA((VLOOKUP(C228,'גנים - דוח ביצוע  (5)'!$B:$M,9,0)/7)*J228," ")</f>
        <v xml:space="preserve"> </v>
      </c>
    </row>
    <row r="229" spans="2:11" ht="15.75" x14ac:dyDescent="0.25">
      <c r="B229" s="744">
        <v>213</v>
      </c>
      <c r="C229" s="664"/>
      <c r="D229" s="704" t="str">
        <f>IFERROR(VLOOKUP($C229,'גנים - דוח ביצוע  (5)'!$B$18:$H$1896,3,0)," ")</f>
        <v xml:space="preserve"> </v>
      </c>
      <c r="E229" s="704" t="str">
        <f>IFERROR(VLOOKUP($C229,'גנים - דוח ביצוע  (5)'!$B$18:$H$1896,6,0)," ")</f>
        <v xml:space="preserve"> </v>
      </c>
      <c r="F229" s="704">
        <f t="shared" si="11"/>
        <v>0</v>
      </c>
      <c r="G229" s="756"/>
      <c r="H229" s="757"/>
      <c r="I229" s="705">
        <f t="shared" si="12"/>
        <v>0</v>
      </c>
      <c r="J229" s="792" t="str">
        <f t="shared" si="10"/>
        <v/>
      </c>
      <c r="K229" s="873" t="str">
        <f>_xlfn.IFNA((VLOOKUP(C229,'גנים - דוח ביצוע  (5)'!$B:$M,9,0)/7)*J229," ")</f>
        <v xml:space="preserve"> </v>
      </c>
    </row>
    <row r="230" spans="2:11" ht="15.75" x14ac:dyDescent="0.25">
      <c r="B230" s="744">
        <v>214</v>
      </c>
      <c r="C230" s="664"/>
      <c r="D230" s="704" t="str">
        <f>IFERROR(VLOOKUP($C230,'גנים - דוח ביצוע  (5)'!$B$18:$H$1896,3,0)," ")</f>
        <v xml:space="preserve"> </v>
      </c>
      <c r="E230" s="704" t="str">
        <f>IFERROR(VLOOKUP($C230,'גנים - דוח ביצוע  (5)'!$B$18:$H$1896,6,0)," ")</f>
        <v xml:space="preserve"> </v>
      </c>
      <c r="F230" s="704">
        <f t="shared" si="11"/>
        <v>0</v>
      </c>
      <c r="G230" s="756"/>
      <c r="H230" s="757"/>
      <c r="I230" s="705">
        <f t="shared" si="12"/>
        <v>0</v>
      </c>
      <c r="J230" s="792" t="str">
        <f t="shared" si="10"/>
        <v/>
      </c>
      <c r="K230" s="873" t="str">
        <f>_xlfn.IFNA((VLOOKUP(C230,'גנים - דוח ביצוע  (5)'!$B:$M,9,0)/7)*J230," ")</f>
        <v xml:space="preserve"> </v>
      </c>
    </row>
    <row r="231" spans="2:11" ht="15.75" x14ac:dyDescent="0.25">
      <c r="B231" s="744">
        <v>215</v>
      </c>
      <c r="C231" s="664"/>
      <c r="D231" s="704" t="str">
        <f>IFERROR(VLOOKUP($C231,'גנים - דוח ביצוע  (5)'!$B$18:$H$1896,3,0)," ")</f>
        <v xml:space="preserve"> </v>
      </c>
      <c r="E231" s="704" t="str">
        <f>IFERROR(VLOOKUP($C231,'גנים - דוח ביצוע  (5)'!$B$18:$H$1896,6,0)," ")</f>
        <v xml:space="preserve"> </v>
      </c>
      <c r="F231" s="704">
        <f t="shared" si="11"/>
        <v>0</v>
      </c>
      <c r="G231" s="756"/>
      <c r="H231" s="757"/>
      <c r="I231" s="705">
        <f t="shared" si="12"/>
        <v>0</v>
      </c>
      <c r="J231" s="792" t="str">
        <f t="shared" si="10"/>
        <v/>
      </c>
      <c r="K231" s="873" t="str">
        <f>_xlfn.IFNA((VLOOKUP(C231,'גנים - דוח ביצוע  (5)'!$B:$M,9,0)/7)*J231," ")</f>
        <v xml:space="preserve"> </v>
      </c>
    </row>
    <row r="232" spans="2:11" ht="15.75" x14ac:dyDescent="0.25">
      <c r="B232" s="744">
        <v>216</v>
      </c>
      <c r="C232" s="664"/>
      <c r="D232" s="704" t="str">
        <f>IFERROR(VLOOKUP($C232,'גנים - דוח ביצוע  (5)'!$B$18:$H$1896,3,0)," ")</f>
        <v xml:space="preserve"> </v>
      </c>
      <c r="E232" s="704" t="str">
        <f>IFERROR(VLOOKUP($C232,'גנים - דוח ביצוע  (5)'!$B$18:$H$1896,6,0)," ")</f>
        <v xml:space="preserve"> </v>
      </c>
      <c r="F232" s="704">
        <f t="shared" si="11"/>
        <v>0</v>
      </c>
      <c r="G232" s="756"/>
      <c r="H232" s="757"/>
      <c r="I232" s="705">
        <f t="shared" si="12"/>
        <v>0</v>
      </c>
      <c r="J232" s="792" t="str">
        <f t="shared" si="10"/>
        <v/>
      </c>
      <c r="K232" s="873" t="str">
        <f>_xlfn.IFNA((VLOOKUP(C232,'גנים - דוח ביצוע  (5)'!$B:$M,9,0)/7)*J232," ")</f>
        <v xml:space="preserve"> </v>
      </c>
    </row>
    <row r="233" spans="2:11" ht="15.75" x14ac:dyDescent="0.25">
      <c r="B233" s="744">
        <v>217</v>
      </c>
      <c r="C233" s="664"/>
      <c r="D233" s="704" t="str">
        <f>IFERROR(VLOOKUP($C233,'גנים - דוח ביצוע  (5)'!$B$18:$H$1896,3,0)," ")</f>
        <v xml:space="preserve"> </v>
      </c>
      <c r="E233" s="704" t="str">
        <f>IFERROR(VLOOKUP($C233,'גנים - דוח ביצוע  (5)'!$B$18:$H$1896,6,0)," ")</f>
        <v xml:space="preserve"> </v>
      </c>
      <c r="F233" s="704">
        <f t="shared" si="11"/>
        <v>0</v>
      </c>
      <c r="G233" s="756"/>
      <c r="H233" s="757"/>
      <c r="I233" s="705">
        <f t="shared" si="12"/>
        <v>0</v>
      </c>
      <c r="J233" s="792" t="str">
        <f t="shared" si="10"/>
        <v/>
      </c>
      <c r="K233" s="873" t="str">
        <f>_xlfn.IFNA((VLOOKUP(C233,'גנים - דוח ביצוע  (5)'!$B:$M,9,0)/7)*J233," ")</f>
        <v xml:space="preserve"> </v>
      </c>
    </row>
    <row r="234" spans="2:11" ht="15.75" x14ac:dyDescent="0.25">
      <c r="B234" s="744">
        <v>218</v>
      </c>
      <c r="C234" s="664"/>
      <c r="D234" s="704" t="str">
        <f>IFERROR(VLOOKUP($C234,'גנים - דוח ביצוע  (5)'!$B$18:$H$1896,3,0)," ")</f>
        <v xml:space="preserve"> </v>
      </c>
      <c r="E234" s="704" t="str">
        <f>IFERROR(VLOOKUP($C234,'גנים - דוח ביצוע  (5)'!$B$18:$H$1896,6,0)," ")</f>
        <v xml:space="preserve"> </v>
      </c>
      <c r="F234" s="704">
        <f t="shared" si="11"/>
        <v>0</v>
      </c>
      <c r="G234" s="756"/>
      <c r="H234" s="757"/>
      <c r="I234" s="705">
        <f t="shared" si="12"/>
        <v>0</v>
      </c>
      <c r="J234" s="792" t="str">
        <f t="shared" si="10"/>
        <v/>
      </c>
      <c r="K234" s="873" t="str">
        <f>_xlfn.IFNA((VLOOKUP(C234,'גנים - דוח ביצוע  (5)'!$B:$M,9,0)/7)*J234," ")</f>
        <v xml:space="preserve"> </v>
      </c>
    </row>
    <row r="235" spans="2:11" ht="15.75" x14ac:dyDescent="0.25">
      <c r="B235" s="744">
        <v>219</v>
      </c>
      <c r="C235" s="664"/>
      <c r="D235" s="704" t="str">
        <f>IFERROR(VLOOKUP($C235,'גנים - דוח ביצוע  (5)'!$B$18:$H$1896,3,0)," ")</f>
        <v xml:space="preserve"> </v>
      </c>
      <c r="E235" s="704" t="str">
        <f>IFERROR(VLOOKUP($C235,'גנים - דוח ביצוע  (5)'!$B$18:$H$1896,6,0)," ")</f>
        <v xml:space="preserve"> </v>
      </c>
      <c r="F235" s="704">
        <f t="shared" si="11"/>
        <v>0</v>
      </c>
      <c r="G235" s="756"/>
      <c r="H235" s="757"/>
      <c r="I235" s="705">
        <f t="shared" si="12"/>
        <v>0</v>
      </c>
      <c r="J235" s="792" t="str">
        <f t="shared" si="10"/>
        <v/>
      </c>
      <c r="K235" s="873" t="str">
        <f>_xlfn.IFNA((VLOOKUP(C235,'גנים - דוח ביצוע  (5)'!$B:$M,9,0)/7)*J235," ")</f>
        <v xml:space="preserve"> </v>
      </c>
    </row>
    <row r="236" spans="2:11" ht="15.75" x14ac:dyDescent="0.25">
      <c r="B236" s="744">
        <v>220</v>
      </c>
      <c r="C236" s="664"/>
      <c r="D236" s="704" t="str">
        <f>IFERROR(VLOOKUP($C236,'גנים - דוח ביצוע  (5)'!$B$18:$H$1896,3,0)," ")</f>
        <v xml:space="preserve"> </v>
      </c>
      <c r="E236" s="704" t="str">
        <f>IFERROR(VLOOKUP($C236,'גנים - דוח ביצוע  (5)'!$B$18:$H$1896,6,0)," ")</f>
        <v xml:space="preserve"> </v>
      </c>
      <c r="F236" s="704">
        <f t="shared" si="11"/>
        <v>0</v>
      </c>
      <c r="G236" s="756"/>
      <c r="H236" s="757"/>
      <c r="I236" s="705">
        <f t="shared" si="12"/>
        <v>0</v>
      </c>
      <c r="J236" s="792" t="str">
        <f t="shared" si="10"/>
        <v/>
      </c>
      <c r="K236" s="873" t="str">
        <f>_xlfn.IFNA((VLOOKUP(C236,'גנים - דוח ביצוע  (5)'!$B:$M,9,0)/7)*J236," ")</f>
        <v xml:space="preserve"> </v>
      </c>
    </row>
    <row r="237" spans="2:11" ht="15.75" x14ac:dyDescent="0.25">
      <c r="B237" s="744">
        <v>221</v>
      </c>
      <c r="C237" s="664"/>
      <c r="D237" s="704" t="str">
        <f>IFERROR(VLOOKUP($C237,'גנים - דוח ביצוע  (5)'!$B$18:$H$1896,3,0)," ")</f>
        <v xml:space="preserve"> </v>
      </c>
      <c r="E237" s="704" t="str">
        <f>IFERROR(VLOOKUP($C237,'גנים - דוח ביצוע  (5)'!$B$18:$H$1896,6,0)," ")</f>
        <v xml:space="preserve"> </v>
      </c>
      <c r="F237" s="704">
        <f t="shared" si="11"/>
        <v>0</v>
      </c>
      <c r="G237" s="756"/>
      <c r="H237" s="757"/>
      <c r="I237" s="705">
        <f t="shared" si="12"/>
        <v>0</v>
      </c>
      <c r="J237" s="792" t="str">
        <f t="shared" si="10"/>
        <v/>
      </c>
      <c r="K237" s="873" t="str">
        <f>_xlfn.IFNA((VLOOKUP(C237,'גנים - דוח ביצוע  (5)'!$B:$M,9,0)/7)*J237," ")</f>
        <v xml:space="preserve"> </v>
      </c>
    </row>
    <row r="238" spans="2:11" ht="15.75" x14ac:dyDescent="0.25">
      <c r="B238" s="744">
        <v>222</v>
      </c>
      <c r="C238" s="664"/>
      <c r="D238" s="704" t="str">
        <f>IFERROR(VLOOKUP($C238,'גנים - דוח ביצוע  (5)'!$B$18:$H$1896,3,0)," ")</f>
        <v xml:space="preserve"> </v>
      </c>
      <c r="E238" s="704" t="str">
        <f>IFERROR(VLOOKUP($C238,'גנים - דוח ביצוע  (5)'!$B$18:$H$1896,6,0)," ")</f>
        <v xml:space="preserve"> </v>
      </c>
      <c r="F238" s="704">
        <f t="shared" si="11"/>
        <v>0</v>
      </c>
      <c r="G238" s="756"/>
      <c r="H238" s="757"/>
      <c r="I238" s="705">
        <f t="shared" si="12"/>
        <v>0</v>
      </c>
      <c r="J238" s="792" t="str">
        <f t="shared" si="10"/>
        <v/>
      </c>
      <c r="K238" s="873" t="str">
        <f>_xlfn.IFNA((VLOOKUP(C238,'גנים - דוח ביצוע  (5)'!$B:$M,9,0)/7)*J238," ")</f>
        <v xml:space="preserve"> </v>
      </c>
    </row>
    <row r="239" spans="2:11" ht="15.75" x14ac:dyDescent="0.25">
      <c r="B239" s="744">
        <v>223</v>
      </c>
      <c r="C239" s="664"/>
      <c r="D239" s="704" t="str">
        <f>IFERROR(VLOOKUP($C239,'גנים - דוח ביצוע  (5)'!$B$18:$H$1896,3,0)," ")</f>
        <v xml:space="preserve"> </v>
      </c>
      <c r="E239" s="704" t="str">
        <f>IFERROR(VLOOKUP($C239,'גנים - דוח ביצוע  (5)'!$B$18:$H$1896,6,0)," ")</f>
        <v xml:space="preserve"> </v>
      </c>
      <c r="F239" s="704">
        <f t="shared" si="11"/>
        <v>0</v>
      </c>
      <c r="G239" s="756"/>
      <c r="H239" s="757"/>
      <c r="I239" s="705">
        <f t="shared" si="12"/>
        <v>0</v>
      </c>
      <c r="J239" s="792" t="str">
        <f t="shared" si="10"/>
        <v/>
      </c>
      <c r="K239" s="873" t="str">
        <f>_xlfn.IFNA((VLOOKUP(C239,'גנים - דוח ביצוע  (5)'!$B:$M,9,0)/7)*J239," ")</f>
        <v xml:space="preserve"> </v>
      </c>
    </row>
    <row r="240" spans="2:11" ht="15.75" x14ac:dyDescent="0.25">
      <c r="B240" s="744">
        <v>224</v>
      </c>
      <c r="C240" s="664"/>
      <c r="D240" s="704" t="str">
        <f>IFERROR(VLOOKUP($C240,'גנים - דוח ביצוע  (5)'!$B$18:$H$1896,3,0)," ")</f>
        <v xml:space="preserve"> </v>
      </c>
      <c r="E240" s="704" t="str">
        <f>IFERROR(VLOOKUP($C240,'גנים - דוח ביצוע  (5)'!$B$18:$H$1896,6,0)," ")</f>
        <v xml:space="preserve"> </v>
      </c>
      <c r="F240" s="704">
        <f t="shared" si="11"/>
        <v>0</v>
      </c>
      <c r="G240" s="756"/>
      <c r="H240" s="757"/>
      <c r="I240" s="705">
        <f t="shared" si="12"/>
        <v>0</v>
      </c>
      <c r="J240" s="792" t="str">
        <f t="shared" si="10"/>
        <v/>
      </c>
      <c r="K240" s="873" t="str">
        <f>_xlfn.IFNA((VLOOKUP(C240,'גנים - דוח ביצוע  (5)'!$B:$M,9,0)/7)*J240," ")</f>
        <v xml:space="preserve"> </v>
      </c>
    </row>
    <row r="241" spans="2:11" ht="15.75" x14ac:dyDescent="0.25">
      <c r="B241" s="744">
        <v>225</v>
      </c>
      <c r="C241" s="664"/>
      <c r="D241" s="704" t="str">
        <f>IFERROR(VLOOKUP($C241,'גנים - דוח ביצוע  (5)'!$B$18:$H$1896,3,0)," ")</f>
        <v xml:space="preserve"> </v>
      </c>
      <c r="E241" s="704" t="str">
        <f>IFERROR(VLOOKUP($C241,'גנים - דוח ביצוע  (5)'!$B$18:$H$1896,6,0)," ")</f>
        <v xml:space="preserve"> </v>
      </c>
      <c r="F241" s="704">
        <f t="shared" si="11"/>
        <v>0</v>
      </c>
      <c r="G241" s="756"/>
      <c r="H241" s="757"/>
      <c r="I241" s="705">
        <f t="shared" si="12"/>
        <v>0</v>
      </c>
      <c r="J241" s="792" t="str">
        <f t="shared" si="10"/>
        <v/>
      </c>
      <c r="K241" s="873" t="str">
        <f>_xlfn.IFNA((VLOOKUP(C241,'גנים - דוח ביצוע  (5)'!$B:$M,9,0)/7)*J241," ")</f>
        <v xml:space="preserve"> </v>
      </c>
    </row>
    <row r="242" spans="2:11" ht="15.75" x14ac:dyDescent="0.25">
      <c r="B242" s="744">
        <v>226</v>
      </c>
      <c r="C242" s="664"/>
      <c r="D242" s="704" t="str">
        <f>IFERROR(VLOOKUP($C242,'גנים - דוח ביצוע  (5)'!$B$18:$H$1896,3,0)," ")</f>
        <v xml:space="preserve"> </v>
      </c>
      <c r="E242" s="704" t="str">
        <f>IFERROR(VLOOKUP($C242,'גנים - דוח ביצוע  (5)'!$B$18:$H$1896,6,0)," ")</f>
        <v xml:space="preserve"> </v>
      </c>
      <c r="F242" s="704">
        <f t="shared" si="11"/>
        <v>0</v>
      </c>
      <c r="G242" s="756"/>
      <c r="H242" s="757"/>
      <c r="I242" s="705">
        <f t="shared" si="12"/>
        <v>0</v>
      </c>
      <c r="J242" s="792" t="str">
        <f t="shared" si="10"/>
        <v/>
      </c>
      <c r="K242" s="873" t="str">
        <f>_xlfn.IFNA((VLOOKUP(C242,'גנים - דוח ביצוע  (5)'!$B:$M,9,0)/7)*J242," ")</f>
        <v xml:space="preserve"> </v>
      </c>
    </row>
    <row r="243" spans="2:11" ht="15.75" x14ac:dyDescent="0.25">
      <c r="B243" s="744">
        <v>227</v>
      </c>
      <c r="C243" s="664"/>
      <c r="D243" s="704" t="str">
        <f>IFERROR(VLOOKUP($C243,'גנים - דוח ביצוע  (5)'!$B$18:$H$1896,3,0)," ")</f>
        <v xml:space="preserve"> </v>
      </c>
      <c r="E243" s="704" t="str">
        <f>IFERROR(VLOOKUP($C243,'גנים - דוח ביצוע  (5)'!$B$18:$H$1896,6,0)," ")</f>
        <v xml:space="preserve"> </v>
      </c>
      <c r="F243" s="704">
        <f t="shared" si="11"/>
        <v>0</v>
      </c>
      <c r="G243" s="756"/>
      <c r="H243" s="757"/>
      <c r="I243" s="705">
        <f t="shared" si="12"/>
        <v>0</v>
      </c>
      <c r="J243" s="792" t="str">
        <f t="shared" si="10"/>
        <v/>
      </c>
      <c r="K243" s="873" t="str">
        <f>_xlfn.IFNA((VLOOKUP(C243,'גנים - דוח ביצוע  (5)'!$B:$M,9,0)/7)*J243," ")</f>
        <v xml:space="preserve"> </v>
      </c>
    </row>
    <row r="244" spans="2:11" ht="15.75" x14ac:dyDescent="0.25">
      <c r="B244" s="744">
        <v>228</v>
      </c>
      <c r="C244" s="664"/>
      <c r="D244" s="704" t="str">
        <f>IFERROR(VLOOKUP($C244,'גנים - דוח ביצוע  (5)'!$B$18:$H$1896,3,0)," ")</f>
        <v xml:space="preserve"> </v>
      </c>
      <c r="E244" s="704" t="str">
        <f>IFERROR(VLOOKUP($C244,'גנים - דוח ביצוע  (5)'!$B$18:$H$1896,6,0)," ")</f>
        <v xml:space="preserve"> </v>
      </c>
      <c r="F244" s="704">
        <f t="shared" si="11"/>
        <v>0</v>
      </c>
      <c r="G244" s="756"/>
      <c r="H244" s="757"/>
      <c r="I244" s="705">
        <f t="shared" si="12"/>
        <v>0</v>
      </c>
      <c r="J244" s="792" t="str">
        <f t="shared" si="10"/>
        <v/>
      </c>
      <c r="K244" s="873" t="str">
        <f>_xlfn.IFNA((VLOOKUP(C244,'גנים - דוח ביצוע  (5)'!$B:$M,9,0)/7)*J244," ")</f>
        <v xml:space="preserve"> </v>
      </c>
    </row>
    <row r="245" spans="2:11" ht="15.75" x14ac:dyDescent="0.25">
      <c r="B245" s="744">
        <v>229</v>
      </c>
      <c r="C245" s="664"/>
      <c r="D245" s="704" t="str">
        <f>IFERROR(VLOOKUP($C245,'גנים - דוח ביצוע  (5)'!$B$18:$H$1896,3,0)," ")</f>
        <v xml:space="preserve"> </v>
      </c>
      <c r="E245" s="704" t="str">
        <f>IFERROR(VLOOKUP($C245,'גנים - דוח ביצוע  (5)'!$B$18:$H$1896,6,0)," ")</f>
        <v xml:space="preserve"> </v>
      </c>
      <c r="F245" s="704">
        <f t="shared" si="11"/>
        <v>0</v>
      </c>
      <c r="G245" s="756"/>
      <c r="H245" s="757"/>
      <c r="I245" s="705">
        <f t="shared" si="12"/>
        <v>0</v>
      </c>
      <c r="J245" s="792" t="str">
        <f t="shared" si="10"/>
        <v/>
      </c>
      <c r="K245" s="873" t="str">
        <f>_xlfn.IFNA((VLOOKUP(C245,'גנים - דוח ביצוע  (5)'!$B:$M,9,0)/7)*J245," ")</f>
        <v xml:space="preserve"> </v>
      </c>
    </row>
    <row r="246" spans="2:11" ht="15.75" x14ac:dyDescent="0.25">
      <c r="B246" s="744">
        <v>230</v>
      </c>
      <c r="C246" s="664"/>
      <c r="D246" s="704" t="str">
        <f>IFERROR(VLOOKUP($C246,'גנים - דוח ביצוע  (5)'!$B$18:$H$1896,3,0)," ")</f>
        <v xml:space="preserve"> </v>
      </c>
      <c r="E246" s="704" t="str">
        <f>IFERROR(VLOOKUP($C246,'גנים - דוח ביצוע  (5)'!$B$18:$H$1896,6,0)," ")</f>
        <v xml:space="preserve"> </v>
      </c>
      <c r="F246" s="704">
        <f t="shared" si="11"/>
        <v>0</v>
      </c>
      <c r="G246" s="756"/>
      <c r="H246" s="757"/>
      <c r="I246" s="705">
        <f t="shared" si="12"/>
        <v>0</v>
      </c>
      <c r="J246" s="792" t="str">
        <f t="shared" si="10"/>
        <v/>
      </c>
      <c r="K246" s="873" t="str">
        <f>_xlfn.IFNA((VLOOKUP(C246,'גנים - דוח ביצוע  (5)'!$B:$M,9,0)/7)*J246," ")</f>
        <v xml:space="preserve"> </v>
      </c>
    </row>
    <row r="247" spans="2:11" ht="15.75" x14ac:dyDescent="0.25">
      <c r="B247" s="744">
        <v>231</v>
      </c>
      <c r="C247" s="664"/>
      <c r="D247" s="704" t="str">
        <f>IFERROR(VLOOKUP($C247,'גנים - דוח ביצוע  (5)'!$B$18:$H$1896,3,0)," ")</f>
        <v xml:space="preserve"> </v>
      </c>
      <c r="E247" s="704" t="str">
        <f>IFERROR(VLOOKUP($C247,'גנים - דוח ביצוע  (5)'!$B$18:$H$1896,6,0)," ")</f>
        <v xml:space="preserve"> </v>
      </c>
      <c r="F247" s="704">
        <f t="shared" si="11"/>
        <v>0</v>
      </c>
      <c r="G247" s="756"/>
      <c r="H247" s="757"/>
      <c r="I247" s="705">
        <f t="shared" si="12"/>
        <v>0</v>
      </c>
      <c r="J247" s="792" t="str">
        <f t="shared" si="10"/>
        <v/>
      </c>
      <c r="K247" s="873" t="str">
        <f>_xlfn.IFNA((VLOOKUP(C247,'גנים - דוח ביצוע  (5)'!$B:$M,9,0)/7)*J247," ")</f>
        <v xml:space="preserve"> </v>
      </c>
    </row>
    <row r="248" spans="2:11" ht="15.75" x14ac:dyDescent="0.25">
      <c r="B248" s="744">
        <v>232</v>
      </c>
      <c r="C248" s="664"/>
      <c r="D248" s="704" t="str">
        <f>IFERROR(VLOOKUP($C248,'גנים - דוח ביצוע  (5)'!$B$18:$H$1896,3,0)," ")</f>
        <v xml:space="preserve"> </v>
      </c>
      <c r="E248" s="704" t="str">
        <f>IFERROR(VLOOKUP($C248,'גנים - דוח ביצוע  (5)'!$B$18:$H$1896,6,0)," ")</f>
        <v xml:space="preserve"> </v>
      </c>
      <c r="F248" s="704">
        <f t="shared" si="11"/>
        <v>0</v>
      </c>
      <c r="G248" s="756"/>
      <c r="H248" s="757"/>
      <c r="I248" s="705">
        <f t="shared" si="12"/>
        <v>0</v>
      </c>
      <c r="J248" s="792" t="str">
        <f t="shared" si="10"/>
        <v/>
      </c>
      <c r="K248" s="873" t="str">
        <f>_xlfn.IFNA((VLOOKUP(C248,'גנים - דוח ביצוע  (5)'!$B:$M,9,0)/7)*J248," ")</f>
        <v xml:space="preserve"> </v>
      </c>
    </row>
    <row r="249" spans="2:11" ht="15.75" x14ac:dyDescent="0.25">
      <c r="B249" s="744">
        <v>233</v>
      </c>
      <c r="C249" s="664"/>
      <c r="D249" s="704" t="str">
        <f>IFERROR(VLOOKUP($C249,'גנים - דוח ביצוע  (5)'!$B$18:$H$1896,3,0)," ")</f>
        <v xml:space="preserve"> </v>
      </c>
      <c r="E249" s="704" t="str">
        <f>IFERROR(VLOOKUP($C249,'גנים - דוח ביצוע  (5)'!$B$18:$H$1896,6,0)," ")</f>
        <v xml:space="preserve"> </v>
      </c>
      <c r="F249" s="704">
        <f t="shared" si="11"/>
        <v>0</v>
      </c>
      <c r="G249" s="756"/>
      <c r="H249" s="757"/>
      <c r="I249" s="705">
        <f t="shared" si="12"/>
        <v>0</v>
      </c>
      <c r="J249" s="792" t="str">
        <f t="shared" si="10"/>
        <v/>
      </c>
      <c r="K249" s="873" t="str">
        <f>_xlfn.IFNA((VLOOKUP(C249,'גנים - דוח ביצוע  (5)'!$B:$M,9,0)/7)*J249," ")</f>
        <v xml:space="preserve"> </v>
      </c>
    </row>
    <row r="250" spans="2:11" ht="15.75" x14ac:dyDescent="0.25">
      <c r="B250" s="744">
        <v>234</v>
      </c>
      <c r="C250" s="664"/>
      <c r="D250" s="704" t="str">
        <f>IFERROR(VLOOKUP($C250,'גנים - דוח ביצוע  (5)'!$B$18:$H$1896,3,0)," ")</f>
        <v xml:space="preserve"> </v>
      </c>
      <c r="E250" s="704" t="str">
        <f>IFERROR(VLOOKUP($C250,'גנים - דוח ביצוע  (5)'!$B$18:$H$1896,6,0)," ")</f>
        <v xml:space="preserve"> </v>
      </c>
      <c r="F250" s="704">
        <f t="shared" si="11"/>
        <v>0</v>
      </c>
      <c r="G250" s="756"/>
      <c r="H250" s="757"/>
      <c r="I250" s="705">
        <f t="shared" si="12"/>
        <v>0</v>
      </c>
      <c r="J250" s="792" t="str">
        <f t="shared" si="10"/>
        <v/>
      </c>
      <c r="K250" s="873" t="str">
        <f>_xlfn.IFNA((VLOOKUP(C250,'גנים - דוח ביצוע  (5)'!$B:$M,9,0)/7)*J250," ")</f>
        <v xml:space="preserve"> </v>
      </c>
    </row>
    <row r="251" spans="2:11" ht="15.75" x14ac:dyDescent="0.25">
      <c r="B251" s="744">
        <v>235</v>
      </c>
      <c r="C251" s="664"/>
      <c r="D251" s="704" t="str">
        <f>IFERROR(VLOOKUP($C251,'גנים - דוח ביצוע  (5)'!$B$18:$H$1896,3,0)," ")</f>
        <v xml:space="preserve"> </v>
      </c>
      <c r="E251" s="704" t="str">
        <f>IFERROR(VLOOKUP($C251,'גנים - דוח ביצוע  (5)'!$B$18:$H$1896,6,0)," ")</f>
        <v xml:space="preserve"> </v>
      </c>
      <c r="F251" s="704">
        <f t="shared" si="11"/>
        <v>0</v>
      </c>
      <c r="G251" s="756"/>
      <c r="H251" s="757"/>
      <c r="I251" s="705">
        <f t="shared" si="12"/>
        <v>0</v>
      </c>
      <c r="J251" s="792" t="str">
        <f t="shared" si="10"/>
        <v/>
      </c>
      <c r="K251" s="873" t="str">
        <f>_xlfn.IFNA((VLOOKUP(C251,'גנים - דוח ביצוע  (5)'!$B:$M,9,0)/7)*J251," ")</f>
        <v xml:space="preserve"> </v>
      </c>
    </row>
    <row r="252" spans="2:11" ht="15.75" x14ac:dyDescent="0.25">
      <c r="B252" s="744">
        <v>236</v>
      </c>
      <c r="C252" s="664"/>
      <c r="D252" s="704" t="str">
        <f>IFERROR(VLOOKUP($C252,'גנים - דוח ביצוע  (5)'!$B$18:$H$1896,3,0)," ")</f>
        <v xml:space="preserve"> </v>
      </c>
      <c r="E252" s="704" t="str">
        <f>IFERROR(VLOOKUP($C252,'גנים - דוח ביצוע  (5)'!$B$18:$H$1896,6,0)," ")</f>
        <v xml:space="preserve"> </v>
      </c>
      <c r="F252" s="704">
        <f t="shared" si="11"/>
        <v>0</v>
      </c>
      <c r="G252" s="756"/>
      <c r="H252" s="757"/>
      <c r="I252" s="705">
        <f t="shared" si="12"/>
        <v>0</v>
      </c>
      <c r="J252" s="792" t="str">
        <f t="shared" si="10"/>
        <v/>
      </c>
      <c r="K252" s="873" t="str">
        <f>_xlfn.IFNA((VLOOKUP(C252,'גנים - דוח ביצוע  (5)'!$B:$M,9,0)/7)*J252," ")</f>
        <v xml:space="preserve"> </v>
      </c>
    </row>
    <row r="253" spans="2:11" ht="15.75" x14ac:dyDescent="0.25">
      <c r="B253" s="744">
        <v>237</v>
      </c>
      <c r="C253" s="664"/>
      <c r="D253" s="704" t="str">
        <f>IFERROR(VLOOKUP($C253,'גנים - דוח ביצוע  (5)'!$B$18:$H$1896,3,0)," ")</f>
        <v xml:space="preserve"> </v>
      </c>
      <c r="E253" s="704" t="str">
        <f>IFERROR(VLOOKUP($C253,'גנים - דוח ביצוע  (5)'!$B$18:$H$1896,6,0)," ")</f>
        <v xml:space="preserve"> </v>
      </c>
      <c r="F253" s="704">
        <f t="shared" si="11"/>
        <v>0</v>
      </c>
      <c r="G253" s="756"/>
      <c r="H253" s="757"/>
      <c r="I253" s="705">
        <f t="shared" si="12"/>
        <v>0</v>
      </c>
      <c r="J253" s="792" t="str">
        <f t="shared" si="10"/>
        <v/>
      </c>
      <c r="K253" s="873" t="str">
        <f>_xlfn.IFNA((VLOOKUP(C253,'גנים - דוח ביצוע  (5)'!$B:$M,9,0)/7)*J253," ")</f>
        <v xml:space="preserve"> </v>
      </c>
    </row>
    <row r="254" spans="2:11" ht="15.75" x14ac:dyDescent="0.25">
      <c r="B254" s="744">
        <v>238</v>
      </c>
      <c r="C254" s="664"/>
      <c r="D254" s="704" t="str">
        <f>IFERROR(VLOOKUP($C254,'גנים - דוח ביצוע  (5)'!$B$18:$H$1896,3,0)," ")</f>
        <v xml:space="preserve"> </v>
      </c>
      <c r="E254" s="704" t="str">
        <f>IFERROR(VLOOKUP($C254,'גנים - דוח ביצוע  (5)'!$B$18:$H$1896,6,0)," ")</f>
        <v xml:space="preserve"> </v>
      </c>
      <c r="F254" s="704">
        <f t="shared" si="11"/>
        <v>0</v>
      </c>
      <c r="G254" s="756"/>
      <c r="H254" s="757"/>
      <c r="I254" s="705">
        <f t="shared" si="12"/>
        <v>0</v>
      </c>
      <c r="J254" s="792" t="str">
        <f t="shared" si="10"/>
        <v/>
      </c>
      <c r="K254" s="873" t="str">
        <f>_xlfn.IFNA((VLOOKUP(C254,'גנים - דוח ביצוע  (5)'!$B:$M,9,0)/7)*J254," ")</f>
        <v xml:space="preserve"> </v>
      </c>
    </row>
    <row r="255" spans="2:11" ht="15.75" x14ac:dyDescent="0.25">
      <c r="B255" s="744">
        <v>239</v>
      </c>
      <c r="C255" s="664"/>
      <c r="D255" s="704" t="str">
        <f>IFERROR(VLOOKUP($C255,'גנים - דוח ביצוע  (5)'!$B$18:$H$1896,3,0)," ")</f>
        <v xml:space="preserve"> </v>
      </c>
      <c r="E255" s="704" t="str">
        <f>IFERROR(VLOOKUP($C255,'גנים - דוח ביצוע  (5)'!$B$18:$H$1896,6,0)," ")</f>
        <v xml:space="preserve"> </v>
      </c>
      <c r="F255" s="704">
        <f t="shared" si="11"/>
        <v>0</v>
      </c>
      <c r="G255" s="756"/>
      <c r="H255" s="757"/>
      <c r="I255" s="705">
        <f t="shared" si="12"/>
        <v>0</v>
      </c>
      <c r="J255" s="792" t="str">
        <f t="shared" si="10"/>
        <v/>
      </c>
      <c r="K255" s="873" t="str">
        <f>_xlfn.IFNA((VLOOKUP(C255,'גנים - דוח ביצוע  (5)'!$B:$M,9,0)/7)*J255," ")</f>
        <v xml:space="preserve"> </v>
      </c>
    </row>
    <row r="256" spans="2:11" ht="15.75" x14ac:dyDescent="0.25">
      <c r="B256" s="744">
        <v>240</v>
      </c>
      <c r="C256" s="664"/>
      <c r="D256" s="704" t="str">
        <f>IFERROR(VLOOKUP($C256,'גנים - דוח ביצוע  (5)'!$B$18:$H$1896,3,0)," ")</f>
        <v xml:space="preserve"> </v>
      </c>
      <c r="E256" s="704" t="str">
        <f>IFERROR(VLOOKUP($C256,'גנים - דוח ביצוע  (5)'!$B$18:$H$1896,6,0)," ")</f>
        <v xml:space="preserve"> </v>
      </c>
      <c r="F256" s="704">
        <f t="shared" si="11"/>
        <v>0</v>
      </c>
      <c r="G256" s="756"/>
      <c r="H256" s="757"/>
      <c r="I256" s="705">
        <f t="shared" si="12"/>
        <v>0</v>
      </c>
      <c r="J256" s="792" t="str">
        <f t="shared" si="10"/>
        <v/>
      </c>
      <c r="K256" s="873" t="str">
        <f>_xlfn.IFNA((VLOOKUP(C256,'גנים - דוח ביצוע  (5)'!$B:$M,9,0)/7)*J256," ")</f>
        <v xml:space="preserve"> </v>
      </c>
    </row>
    <row r="257" spans="2:11" ht="15.75" x14ac:dyDescent="0.25">
      <c r="B257" s="744">
        <v>241</v>
      </c>
      <c r="C257" s="664"/>
      <c r="D257" s="704" t="str">
        <f>IFERROR(VLOOKUP($C257,'גנים - דוח ביצוע  (5)'!$B$18:$H$1896,3,0)," ")</f>
        <v xml:space="preserve"> </v>
      </c>
      <c r="E257" s="704" t="str">
        <f>IFERROR(VLOOKUP($C257,'גנים - דוח ביצוע  (5)'!$B$18:$H$1896,6,0)," ")</f>
        <v xml:space="preserve"> </v>
      </c>
      <c r="F257" s="704">
        <f t="shared" si="11"/>
        <v>0</v>
      </c>
      <c r="G257" s="756"/>
      <c r="H257" s="757"/>
      <c r="I257" s="705">
        <f t="shared" si="12"/>
        <v>0</v>
      </c>
      <c r="J257" s="792" t="str">
        <f t="shared" si="10"/>
        <v/>
      </c>
      <c r="K257" s="873" t="str">
        <f>_xlfn.IFNA((VLOOKUP(C257,'גנים - דוח ביצוע  (5)'!$B:$M,9,0)/7)*J257," ")</f>
        <v xml:space="preserve"> </v>
      </c>
    </row>
    <row r="258" spans="2:11" ht="15.75" x14ac:dyDescent="0.25">
      <c r="B258" s="744">
        <v>242</v>
      </c>
      <c r="C258" s="664"/>
      <c r="D258" s="704" t="str">
        <f>IFERROR(VLOOKUP($C258,'גנים - דוח ביצוע  (5)'!$B$18:$H$1896,3,0)," ")</f>
        <v xml:space="preserve"> </v>
      </c>
      <c r="E258" s="704" t="str">
        <f>IFERROR(VLOOKUP($C258,'גנים - דוח ביצוע  (5)'!$B$18:$H$1896,6,0)," ")</f>
        <v xml:space="preserve"> </v>
      </c>
      <c r="F258" s="704">
        <f t="shared" si="11"/>
        <v>0</v>
      </c>
      <c r="G258" s="756"/>
      <c r="H258" s="757"/>
      <c r="I258" s="705">
        <f t="shared" si="12"/>
        <v>0</v>
      </c>
      <c r="J258" s="792" t="str">
        <f t="shared" si="10"/>
        <v/>
      </c>
      <c r="K258" s="873" t="str">
        <f>_xlfn.IFNA((VLOOKUP(C258,'גנים - דוח ביצוע  (5)'!$B:$M,9,0)/7)*J258," ")</f>
        <v xml:space="preserve"> </v>
      </c>
    </row>
    <row r="259" spans="2:11" ht="15.75" x14ac:dyDescent="0.25">
      <c r="B259" s="744">
        <v>243</v>
      </c>
      <c r="C259" s="664"/>
      <c r="D259" s="704" t="str">
        <f>IFERROR(VLOOKUP($C259,'גנים - דוח ביצוע  (5)'!$B$18:$H$1896,3,0)," ")</f>
        <v xml:space="preserve"> </v>
      </c>
      <c r="E259" s="704" t="str">
        <f>IFERROR(VLOOKUP($C259,'גנים - דוח ביצוע  (5)'!$B$18:$H$1896,6,0)," ")</f>
        <v xml:space="preserve"> </v>
      </c>
      <c r="F259" s="704">
        <f t="shared" si="11"/>
        <v>0</v>
      </c>
      <c r="G259" s="756"/>
      <c r="H259" s="757"/>
      <c r="I259" s="705">
        <f t="shared" si="12"/>
        <v>0</v>
      </c>
      <c r="J259" s="792" t="str">
        <f t="shared" si="10"/>
        <v/>
      </c>
      <c r="K259" s="873" t="str">
        <f>_xlfn.IFNA((VLOOKUP(C259,'גנים - דוח ביצוע  (5)'!$B:$M,9,0)/7)*J259," ")</f>
        <v xml:space="preserve"> </v>
      </c>
    </row>
    <row r="260" spans="2:11" ht="15.75" x14ac:dyDescent="0.25">
      <c r="B260" s="744">
        <v>244</v>
      </c>
      <c r="C260" s="664"/>
      <c r="D260" s="704" t="str">
        <f>IFERROR(VLOOKUP($C260,'גנים - דוח ביצוע  (5)'!$B$18:$H$1896,3,0)," ")</f>
        <v xml:space="preserve"> </v>
      </c>
      <c r="E260" s="704" t="str">
        <f>IFERROR(VLOOKUP($C260,'גנים - דוח ביצוע  (5)'!$B$18:$H$1896,6,0)," ")</f>
        <v xml:space="preserve"> </v>
      </c>
      <c r="F260" s="704">
        <f t="shared" si="11"/>
        <v>0</v>
      </c>
      <c r="G260" s="756"/>
      <c r="H260" s="757"/>
      <c r="I260" s="705">
        <f t="shared" si="12"/>
        <v>0</v>
      </c>
      <c r="J260" s="792" t="str">
        <f t="shared" si="10"/>
        <v/>
      </c>
      <c r="K260" s="873" t="str">
        <f>_xlfn.IFNA((VLOOKUP(C260,'גנים - דוח ביצוע  (5)'!$B:$M,9,0)/7)*J260," ")</f>
        <v xml:space="preserve"> </v>
      </c>
    </row>
    <row r="261" spans="2:11" ht="15.75" x14ac:dyDescent="0.25">
      <c r="B261" s="744">
        <v>245</v>
      </c>
      <c r="C261" s="664"/>
      <c r="D261" s="704" t="str">
        <f>IFERROR(VLOOKUP($C261,'גנים - דוח ביצוע  (5)'!$B$18:$H$1896,3,0)," ")</f>
        <v xml:space="preserve"> </v>
      </c>
      <c r="E261" s="704" t="str">
        <f>IFERROR(VLOOKUP($C261,'גנים - דוח ביצוע  (5)'!$B$18:$H$1896,6,0)," ")</f>
        <v xml:space="preserve"> </v>
      </c>
      <c r="F261" s="704">
        <f t="shared" si="11"/>
        <v>0</v>
      </c>
      <c r="G261" s="756"/>
      <c r="H261" s="757"/>
      <c r="I261" s="705">
        <f t="shared" si="12"/>
        <v>0</v>
      </c>
      <c r="J261" s="792" t="str">
        <f t="shared" si="10"/>
        <v/>
      </c>
      <c r="K261" s="873" t="str">
        <f>_xlfn.IFNA((VLOOKUP(C261,'גנים - דוח ביצוע  (5)'!$B:$M,9,0)/7)*J261," ")</f>
        <v xml:space="preserve"> </v>
      </c>
    </row>
    <row r="262" spans="2:11" ht="15.75" x14ac:dyDescent="0.25">
      <c r="B262" s="744">
        <v>246</v>
      </c>
      <c r="C262" s="664"/>
      <c r="D262" s="704" t="str">
        <f>IFERROR(VLOOKUP($C262,'גנים - דוח ביצוע  (5)'!$B$18:$H$1896,3,0)," ")</f>
        <v xml:space="preserve"> </v>
      </c>
      <c r="E262" s="704" t="str">
        <f>IFERROR(VLOOKUP($C262,'גנים - דוח ביצוע  (5)'!$B$18:$H$1896,6,0)," ")</f>
        <v xml:space="preserve"> </v>
      </c>
      <c r="F262" s="704">
        <f t="shared" si="11"/>
        <v>0</v>
      </c>
      <c r="G262" s="756"/>
      <c r="H262" s="757"/>
      <c r="I262" s="705">
        <f t="shared" si="12"/>
        <v>0</v>
      </c>
      <c r="J262" s="792" t="str">
        <f t="shared" si="10"/>
        <v/>
      </c>
      <c r="K262" s="873" t="str">
        <f>_xlfn.IFNA((VLOOKUP(C262,'גנים - דוח ביצוע  (5)'!$B:$M,9,0)/7)*J262," ")</f>
        <v xml:space="preserve"> </v>
      </c>
    </row>
    <row r="263" spans="2:11" ht="15.75" x14ac:dyDescent="0.25">
      <c r="B263" s="744">
        <v>247</v>
      </c>
      <c r="C263" s="664"/>
      <c r="D263" s="704" t="str">
        <f>IFERROR(VLOOKUP($C263,'גנים - דוח ביצוע  (5)'!$B$18:$H$1896,3,0)," ")</f>
        <v xml:space="preserve"> </v>
      </c>
      <c r="E263" s="704" t="str">
        <f>IFERROR(VLOOKUP($C263,'גנים - דוח ביצוע  (5)'!$B$18:$H$1896,6,0)," ")</f>
        <v xml:space="preserve"> </v>
      </c>
      <c r="F263" s="704">
        <f t="shared" si="11"/>
        <v>0</v>
      </c>
      <c r="G263" s="756"/>
      <c r="H263" s="757"/>
      <c r="I263" s="705">
        <f t="shared" si="12"/>
        <v>0</v>
      </c>
      <c r="J263" s="792" t="str">
        <f t="shared" si="10"/>
        <v/>
      </c>
      <c r="K263" s="873" t="str">
        <f>_xlfn.IFNA((VLOOKUP(C263,'גנים - דוח ביצוע  (5)'!$B:$M,9,0)/7)*J263," ")</f>
        <v xml:space="preserve"> </v>
      </c>
    </row>
    <row r="264" spans="2:11" ht="15.75" x14ac:dyDescent="0.25">
      <c r="B264" s="744">
        <v>248</v>
      </c>
      <c r="C264" s="664"/>
      <c r="D264" s="704" t="str">
        <f>IFERROR(VLOOKUP($C264,'גנים - דוח ביצוע  (5)'!$B$18:$H$1896,3,0)," ")</f>
        <v xml:space="preserve"> </v>
      </c>
      <c r="E264" s="704" t="str">
        <f>IFERROR(VLOOKUP($C264,'גנים - דוח ביצוע  (5)'!$B$18:$H$1896,6,0)," ")</f>
        <v xml:space="preserve"> </v>
      </c>
      <c r="F264" s="704">
        <f t="shared" si="11"/>
        <v>0</v>
      </c>
      <c r="G264" s="756"/>
      <c r="H264" s="757"/>
      <c r="I264" s="705">
        <f t="shared" si="12"/>
        <v>0</v>
      </c>
      <c r="J264" s="792" t="str">
        <f t="shared" si="10"/>
        <v/>
      </c>
      <c r="K264" s="873" t="str">
        <f>_xlfn.IFNA((VLOOKUP(C264,'גנים - דוח ביצוע  (5)'!$B:$M,9,0)/7)*J264," ")</f>
        <v xml:space="preserve"> </v>
      </c>
    </row>
    <row r="265" spans="2:11" ht="15.75" x14ac:dyDescent="0.25">
      <c r="B265" s="744">
        <v>249</v>
      </c>
      <c r="C265" s="664"/>
      <c r="D265" s="704" t="str">
        <f>IFERROR(VLOOKUP($C265,'גנים - דוח ביצוע  (5)'!$B$18:$H$1896,3,0)," ")</f>
        <v xml:space="preserve"> </v>
      </c>
      <c r="E265" s="704" t="str">
        <f>IFERROR(VLOOKUP($C265,'גנים - דוח ביצוע  (5)'!$B$18:$H$1896,6,0)," ")</f>
        <v xml:space="preserve"> </v>
      </c>
      <c r="F265" s="704">
        <f t="shared" si="11"/>
        <v>0</v>
      </c>
      <c r="G265" s="756"/>
      <c r="H265" s="757"/>
      <c r="I265" s="705">
        <f t="shared" si="12"/>
        <v>0</v>
      </c>
      <c r="J265" s="792" t="str">
        <f t="shared" si="10"/>
        <v/>
      </c>
      <c r="K265" s="873" t="str">
        <f>_xlfn.IFNA((VLOOKUP(C265,'גנים - דוח ביצוע  (5)'!$B:$M,9,0)/7)*J265," ")</f>
        <v xml:space="preserve"> </v>
      </c>
    </row>
    <row r="266" spans="2:11" ht="15.75" x14ac:dyDescent="0.25">
      <c r="B266" s="744">
        <v>250</v>
      </c>
      <c r="C266" s="664"/>
      <c r="D266" s="704" t="str">
        <f>IFERROR(VLOOKUP($C266,'גנים - דוח ביצוע  (5)'!$B$18:$H$1896,3,0)," ")</f>
        <v xml:space="preserve"> </v>
      </c>
      <c r="E266" s="704" t="str">
        <f>IFERROR(VLOOKUP($C266,'גנים - דוח ביצוע  (5)'!$B$18:$H$1896,6,0)," ")</f>
        <v xml:space="preserve"> </v>
      </c>
      <c r="F266" s="704">
        <f t="shared" si="11"/>
        <v>0</v>
      </c>
      <c r="G266" s="756"/>
      <c r="H266" s="757"/>
      <c r="I266" s="705">
        <f t="shared" si="12"/>
        <v>0</v>
      </c>
      <c r="J266" s="792" t="str">
        <f t="shared" si="10"/>
        <v/>
      </c>
      <c r="K266" s="873" t="str">
        <f>_xlfn.IFNA((VLOOKUP(C266,'גנים - דוח ביצוע  (5)'!$B:$M,9,0)/7)*J266," ")</f>
        <v xml:space="preserve"> </v>
      </c>
    </row>
    <row r="267" spans="2:11" ht="15.75" x14ac:dyDescent="0.25">
      <c r="B267" s="744">
        <v>251</v>
      </c>
      <c r="C267" s="664"/>
      <c r="D267" s="704" t="str">
        <f>IFERROR(VLOOKUP($C267,'גנים - דוח ביצוע  (5)'!$B$18:$H$1896,3,0)," ")</f>
        <v xml:space="preserve"> </v>
      </c>
      <c r="E267" s="704" t="str">
        <f>IFERROR(VLOOKUP($C267,'גנים - דוח ביצוע  (5)'!$B$18:$H$1896,6,0)," ")</f>
        <v xml:space="preserve"> </v>
      </c>
      <c r="F267" s="704">
        <f t="shared" si="11"/>
        <v>0</v>
      </c>
      <c r="G267" s="756"/>
      <c r="H267" s="757"/>
      <c r="I267" s="705">
        <f t="shared" si="12"/>
        <v>0</v>
      </c>
      <c r="J267" s="792" t="str">
        <f t="shared" si="10"/>
        <v/>
      </c>
      <c r="K267" s="873" t="str">
        <f>_xlfn.IFNA((VLOOKUP(C267,'גנים - דוח ביצוע  (5)'!$B:$M,9,0)/7)*J267," ")</f>
        <v xml:space="preserve"> </v>
      </c>
    </row>
    <row r="268" spans="2:11" ht="15.75" x14ac:dyDescent="0.25">
      <c r="B268" s="744">
        <v>252</v>
      </c>
      <c r="C268" s="664"/>
      <c r="D268" s="704" t="str">
        <f>IFERROR(VLOOKUP($C268,'גנים - דוח ביצוע  (5)'!$B$18:$H$1896,3,0)," ")</f>
        <v xml:space="preserve"> </v>
      </c>
      <c r="E268" s="704" t="str">
        <f>IFERROR(VLOOKUP($C268,'גנים - דוח ביצוע  (5)'!$B$18:$H$1896,6,0)," ")</f>
        <v xml:space="preserve"> </v>
      </c>
      <c r="F268" s="704">
        <f t="shared" si="11"/>
        <v>0</v>
      </c>
      <c r="G268" s="756"/>
      <c r="H268" s="757"/>
      <c r="I268" s="705">
        <f t="shared" si="12"/>
        <v>0</v>
      </c>
      <c r="J268" s="792" t="str">
        <f t="shared" si="10"/>
        <v/>
      </c>
      <c r="K268" s="873" t="str">
        <f>_xlfn.IFNA((VLOOKUP(C268,'גנים - דוח ביצוע  (5)'!$B:$M,9,0)/7)*J268," ")</f>
        <v xml:space="preserve"> </v>
      </c>
    </row>
    <row r="269" spans="2:11" ht="15.75" x14ac:dyDescent="0.25">
      <c r="B269" s="744">
        <v>253</v>
      </c>
      <c r="C269" s="664"/>
      <c r="D269" s="704" t="str">
        <f>IFERROR(VLOOKUP($C269,'גנים - דוח ביצוע  (5)'!$B$18:$H$1896,3,0)," ")</f>
        <v xml:space="preserve"> </v>
      </c>
      <c r="E269" s="704" t="str">
        <f>IFERROR(VLOOKUP($C269,'גנים - דוח ביצוע  (5)'!$B$18:$H$1896,6,0)," ")</f>
        <v xml:space="preserve"> </v>
      </c>
      <c r="F269" s="704">
        <f t="shared" si="11"/>
        <v>0</v>
      </c>
      <c r="G269" s="756"/>
      <c r="H269" s="757"/>
      <c r="I269" s="705">
        <f t="shared" si="12"/>
        <v>0</v>
      </c>
      <c r="J269" s="792" t="str">
        <f t="shared" si="10"/>
        <v/>
      </c>
      <c r="K269" s="873" t="str">
        <f>_xlfn.IFNA((VLOOKUP(C269,'גנים - דוח ביצוע  (5)'!$B:$M,9,0)/7)*J269," ")</f>
        <v xml:space="preserve"> </v>
      </c>
    </row>
    <row r="270" spans="2:11" ht="15.75" x14ac:dyDescent="0.25">
      <c r="B270" s="744">
        <v>254</v>
      </c>
      <c r="C270" s="664"/>
      <c r="D270" s="704" t="str">
        <f>IFERROR(VLOOKUP($C270,'גנים - דוח ביצוע  (5)'!$B$18:$H$1896,3,0)," ")</f>
        <v xml:space="preserve"> </v>
      </c>
      <c r="E270" s="704" t="str">
        <f>IFERROR(VLOOKUP($C270,'גנים - דוח ביצוע  (5)'!$B$18:$H$1896,6,0)," ")</f>
        <v xml:space="preserve"> </v>
      </c>
      <c r="F270" s="704">
        <f t="shared" si="11"/>
        <v>0</v>
      </c>
      <c r="G270" s="756"/>
      <c r="H270" s="757"/>
      <c r="I270" s="705">
        <f t="shared" si="12"/>
        <v>0</v>
      </c>
      <c r="J270" s="792" t="str">
        <f t="shared" si="10"/>
        <v/>
      </c>
      <c r="K270" s="873" t="str">
        <f>_xlfn.IFNA((VLOOKUP(C270,'גנים - דוח ביצוע  (5)'!$B:$M,9,0)/7)*J270," ")</f>
        <v xml:space="preserve"> </v>
      </c>
    </row>
    <row r="271" spans="2:11" ht="15.75" x14ac:dyDescent="0.25">
      <c r="B271" s="744">
        <v>255</v>
      </c>
      <c r="C271" s="664"/>
      <c r="D271" s="704" t="str">
        <f>IFERROR(VLOOKUP($C271,'גנים - דוח ביצוע  (5)'!$B$18:$H$1896,3,0)," ")</f>
        <v xml:space="preserve"> </v>
      </c>
      <c r="E271" s="704" t="str">
        <f>IFERROR(VLOOKUP($C271,'גנים - דוח ביצוע  (5)'!$B$18:$H$1896,6,0)," ")</f>
        <v xml:space="preserve"> </v>
      </c>
      <c r="F271" s="704">
        <f t="shared" si="11"/>
        <v>0</v>
      </c>
      <c r="G271" s="756"/>
      <c r="H271" s="757"/>
      <c r="I271" s="705">
        <f t="shared" si="12"/>
        <v>0</v>
      </c>
      <c r="J271" s="792" t="str">
        <f t="shared" si="10"/>
        <v/>
      </c>
      <c r="K271" s="873" t="str">
        <f>_xlfn.IFNA((VLOOKUP(C271,'גנים - דוח ביצוע  (5)'!$B:$M,9,0)/7)*J271," ")</f>
        <v xml:space="preserve"> </v>
      </c>
    </row>
    <row r="272" spans="2:11" ht="15.75" x14ac:dyDescent="0.25">
      <c r="B272" s="744">
        <v>256</v>
      </c>
      <c r="C272" s="664"/>
      <c r="D272" s="704" t="str">
        <f>IFERROR(VLOOKUP($C272,'גנים - דוח ביצוע  (5)'!$B$18:$H$1896,3,0)," ")</f>
        <v xml:space="preserve"> </v>
      </c>
      <c r="E272" s="704" t="str">
        <f>IFERROR(VLOOKUP($C272,'גנים - דוח ביצוע  (5)'!$B$18:$H$1896,6,0)," ")</f>
        <v xml:space="preserve"> </v>
      </c>
      <c r="F272" s="704">
        <f t="shared" si="11"/>
        <v>0</v>
      </c>
      <c r="G272" s="756"/>
      <c r="H272" s="757"/>
      <c r="I272" s="705">
        <f t="shared" si="12"/>
        <v>0</v>
      </c>
      <c r="J272" s="792" t="str">
        <f t="shared" si="10"/>
        <v/>
      </c>
      <c r="K272" s="873" t="str">
        <f>_xlfn.IFNA((VLOOKUP(C272,'גנים - דוח ביצוע  (5)'!$B:$M,9,0)/7)*J272," ")</f>
        <v xml:space="preserve"> </v>
      </c>
    </row>
    <row r="273" spans="2:11" ht="15.75" x14ac:dyDescent="0.25">
      <c r="B273" s="744">
        <v>257</v>
      </c>
      <c r="C273" s="755"/>
      <c r="D273" s="704" t="str">
        <f>IFERROR(VLOOKUP($C273,'גנים - דוח ביצוע  (5)'!$B$18:$H$1896,3,0)," ")</f>
        <v xml:space="preserve"> </v>
      </c>
      <c r="E273" s="704" t="str">
        <f>IFERROR(VLOOKUP($C273,'גנים - דוח ביצוע  (5)'!$B$18:$H$1896,6,0)," ")</f>
        <v xml:space="preserve"> </v>
      </c>
      <c r="F273" s="704">
        <f t="shared" si="11"/>
        <v>0</v>
      </c>
      <c r="G273" s="756"/>
      <c r="H273" s="757"/>
      <c r="I273" s="705">
        <f t="shared" si="12"/>
        <v>0</v>
      </c>
      <c r="J273" s="792" t="str">
        <f t="shared" ref="J273:J316" si="13">IF(ISNUMBER(G273),(1+MAX(0,ROUND(1/G273,0)-5)/5)/ROUND(1/G273,0),"")</f>
        <v/>
      </c>
      <c r="K273" s="873" t="str">
        <f>_xlfn.IFNA((VLOOKUP(C273,'גנים - דוח ביצוע  (5)'!$B:$M,9,0)/7)*J273," ")</f>
        <v xml:space="preserve"> </v>
      </c>
    </row>
    <row r="274" spans="2:11" ht="15.75" x14ac:dyDescent="0.25">
      <c r="B274" s="744">
        <v>258</v>
      </c>
      <c r="C274" s="755"/>
      <c r="D274" s="704" t="str">
        <f>IFERROR(VLOOKUP($C274,'גנים - דוח ביצוע  (5)'!$B$18:$H$1896,3,0)," ")</f>
        <v xml:space="preserve"> </v>
      </c>
      <c r="E274" s="704" t="str">
        <f>IFERROR(VLOOKUP($C274,'גנים - דוח ביצוע  (5)'!$B$18:$H$1896,6,0)," ")</f>
        <v xml:space="preserve"> </v>
      </c>
      <c r="F274" s="704">
        <f t="shared" ref="F274:F316" si="14">IFERROR(IF(E274=1,1,0)," ")</f>
        <v>0</v>
      </c>
      <c r="G274" s="756"/>
      <c r="H274" s="757"/>
      <c r="I274" s="705">
        <f t="shared" si="12"/>
        <v>0</v>
      </c>
      <c r="J274" s="792" t="str">
        <f t="shared" si="13"/>
        <v/>
      </c>
      <c r="K274" s="873" t="str">
        <f>_xlfn.IFNA((VLOOKUP(C274,'גנים - דוח ביצוע  (5)'!$B:$M,9,0)/7)*J274," ")</f>
        <v xml:space="preserve"> </v>
      </c>
    </row>
    <row r="275" spans="2:11" ht="15.75" x14ac:dyDescent="0.25">
      <c r="B275" s="744">
        <v>259</v>
      </c>
      <c r="C275" s="755"/>
      <c r="D275" s="704" t="str">
        <f>IFERROR(VLOOKUP($C275,'גנים - דוח ביצוע  (5)'!$B$18:$H$1896,3,0)," ")</f>
        <v xml:space="preserve"> </v>
      </c>
      <c r="E275" s="704" t="str">
        <f>IFERROR(VLOOKUP($C275,'גנים - דוח ביצוע  (5)'!$B$18:$H$1896,6,0)," ")</f>
        <v xml:space="preserve"> </v>
      </c>
      <c r="F275" s="704">
        <f t="shared" si="14"/>
        <v>0</v>
      </c>
      <c r="G275" s="756"/>
      <c r="H275" s="757"/>
      <c r="I275" s="705">
        <f t="shared" si="12"/>
        <v>0</v>
      </c>
      <c r="J275" s="792" t="str">
        <f t="shared" si="13"/>
        <v/>
      </c>
      <c r="K275" s="873" t="str">
        <f>_xlfn.IFNA((VLOOKUP(C275,'גנים - דוח ביצוע  (5)'!$B:$M,9,0)/7)*J275," ")</f>
        <v xml:space="preserve"> </v>
      </c>
    </row>
    <row r="276" spans="2:11" ht="15.75" x14ac:dyDescent="0.25">
      <c r="B276" s="744">
        <v>260</v>
      </c>
      <c r="C276" s="755"/>
      <c r="D276" s="704" t="str">
        <f>IFERROR(VLOOKUP($C276,'גנים - דוח ביצוע  (5)'!$B$18:$H$1896,3,0)," ")</f>
        <v xml:space="preserve"> </v>
      </c>
      <c r="E276" s="704" t="str">
        <f>IFERROR(VLOOKUP($C276,'גנים - דוח ביצוע  (5)'!$B$18:$H$1896,6,0)," ")</f>
        <v xml:space="preserve"> </v>
      </c>
      <c r="F276" s="704">
        <f t="shared" si="14"/>
        <v>0</v>
      </c>
      <c r="G276" s="756"/>
      <c r="H276" s="757"/>
      <c r="I276" s="705">
        <f t="shared" si="12"/>
        <v>0</v>
      </c>
      <c r="J276" s="792" t="str">
        <f t="shared" si="13"/>
        <v/>
      </c>
      <c r="K276" s="873" t="str">
        <f>_xlfn.IFNA((VLOOKUP(C276,'גנים - דוח ביצוע  (5)'!$B:$M,9,0)/7)*J276," ")</f>
        <v xml:space="preserve"> </v>
      </c>
    </row>
    <row r="277" spans="2:11" ht="15.75" x14ac:dyDescent="0.25">
      <c r="B277" s="744">
        <v>261</v>
      </c>
      <c r="C277" s="755"/>
      <c r="D277" s="704" t="str">
        <f>IFERROR(VLOOKUP($C277,'גנים - דוח ביצוע  (5)'!$B$18:$H$1896,3,0)," ")</f>
        <v xml:space="preserve"> </v>
      </c>
      <c r="E277" s="704" t="str">
        <f>IFERROR(VLOOKUP($C277,'גנים - דוח ביצוע  (5)'!$B$18:$H$1896,6,0)," ")</f>
        <v xml:space="preserve"> </v>
      </c>
      <c r="F277" s="704">
        <f t="shared" si="14"/>
        <v>0</v>
      </c>
      <c r="G277" s="756"/>
      <c r="H277" s="757"/>
      <c r="I277" s="705">
        <f t="shared" si="12"/>
        <v>0</v>
      </c>
      <c r="J277" s="792" t="str">
        <f t="shared" si="13"/>
        <v/>
      </c>
      <c r="K277" s="873" t="str">
        <f>_xlfn.IFNA((VLOOKUP(C277,'גנים - דוח ביצוע  (5)'!$B:$M,9,0)/7)*J277," ")</f>
        <v xml:space="preserve"> </v>
      </c>
    </row>
    <row r="278" spans="2:11" ht="15.75" x14ac:dyDescent="0.25">
      <c r="B278" s="744">
        <v>262</v>
      </c>
      <c r="C278" s="755"/>
      <c r="D278" s="704" t="str">
        <f>IFERROR(VLOOKUP($C278,'גנים - דוח ביצוע  (5)'!$B$18:$H$1896,3,0)," ")</f>
        <v xml:space="preserve"> </v>
      </c>
      <c r="E278" s="704" t="str">
        <f>IFERROR(VLOOKUP($C278,'גנים - דוח ביצוע  (5)'!$B$18:$H$1896,6,0)," ")</f>
        <v xml:space="preserve"> </v>
      </c>
      <c r="F278" s="704">
        <f t="shared" si="14"/>
        <v>0</v>
      </c>
      <c r="G278" s="756"/>
      <c r="H278" s="757"/>
      <c r="I278" s="705">
        <f t="shared" si="12"/>
        <v>0</v>
      </c>
      <c r="J278" s="792" t="str">
        <f t="shared" si="13"/>
        <v/>
      </c>
      <c r="K278" s="873" t="str">
        <f>_xlfn.IFNA((VLOOKUP(C278,'גנים - דוח ביצוע  (5)'!$B:$M,9,0)/7)*J278," ")</f>
        <v xml:space="preserve"> </v>
      </c>
    </row>
    <row r="279" spans="2:11" ht="15.75" x14ac:dyDescent="0.25">
      <c r="B279" s="744">
        <v>263</v>
      </c>
      <c r="C279" s="755"/>
      <c r="D279" s="704" t="str">
        <f>IFERROR(VLOOKUP($C279,'גנים - דוח ביצוע  (5)'!$B$18:$H$1896,3,0)," ")</f>
        <v xml:space="preserve"> </v>
      </c>
      <c r="E279" s="704" t="str">
        <f>IFERROR(VLOOKUP($C279,'גנים - דוח ביצוע  (5)'!$B$18:$H$1896,6,0)," ")</f>
        <v xml:space="preserve"> </v>
      </c>
      <c r="F279" s="704">
        <f t="shared" si="14"/>
        <v>0</v>
      </c>
      <c r="G279" s="756"/>
      <c r="H279" s="757"/>
      <c r="I279" s="705">
        <f t="shared" si="12"/>
        <v>0</v>
      </c>
      <c r="J279" s="792" t="str">
        <f t="shared" si="13"/>
        <v/>
      </c>
      <c r="K279" s="873" t="str">
        <f>_xlfn.IFNA((VLOOKUP(C279,'גנים - דוח ביצוע  (5)'!$B:$M,9,0)/7)*J279," ")</f>
        <v xml:space="preserve"> </v>
      </c>
    </row>
    <row r="280" spans="2:11" ht="15.75" x14ac:dyDescent="0.25">
      <c r="B280" s="744">
        <v>264</v>
      </c>
      <c r="C280" s="755"/>
      <c r="D280" s="704" t="str">
        <f>IFERROR(VLOOKUP($C280,'גנים - דוח ביצוע  (5)'!$B$18:$H$1896,3,0)," ")</f>
        <v xml:space="preserve"> </v>
      </c>
      <c r="E280" s="704" t="str">
        <f>IFERROR(VLOOKUP($C280,'גנים - דוח ביצוע  (5)'!$B$18:$H$1896,6,0)," ")</f>
        <v xml:space="preserve"> </v>
      </c>
      <c r="F280" s="704">
        <f t="shared" si="14"/>
        <v>0</v>
      </c>
      <c r="G280" s="756"/>
      <c r="H280" s="757"/>
      <c r="I280" s="705">
        <f t="shared" si="12"/>
        <v>0</v>
      </c>
      <c r="J280" s="792" t="str">
        <f t="shared" si="13"/>
        <v/>
      </c>
      <c r="K280" s="873" t="str">
        <f>_xlfn.IFNA((VLOOKUP(C280,'גנים - דוח ביצוע  (5)'!$B:$M,9,0)/7)*J280," ")</f>
        <v xml:space="preserve"> </v>
      </c>
    </row>
    <row r="281" spans="2:11" ht="15.75" x14ac:dyDescent="0.25">
      <c r="B281" s="744">
        <v>265</v>
      </c>
      <c r="C281" s="755"/>
      <c r="D281" s="704" t="str">
        <f>IFERROR(VLOOKUP($C281,'גנים - דוח ביצוע  (5)'!$B$18:$H$1896,3,0)," ")</f>
        <v xml:space="preserve"> </v>
      </c>
      <c r="E281" s="704" t="str">
        <f>IFERROR(VLOOKUP($C281,'גנים - דוח ביצוע  (5)'!$B$18:$H$1896,6,0)," ")</f>
        <v xml:space="preserve"> </v>
      </c>
      <c r="F281" s="704">
        <f t="shared" si="14"/>
        <v>0</v>
      </c>
      <c r="G281" s="756"/>
      <c r="H281" s="757"/>
      <c r="I281" s="705">
        <f t="shared" si="12"/>
        <v>0</v>
      </c>
      <c r="J281" s="792" t="str">
        <f t="shared" si="13"/>
        <v/>
      </c>
      <c r="K281" s="873" t="str">
        <f>_xlfn.IFNA((VLOOKUP(C281,'גנים - דוח ביצוע  (5)'!$B:$M,9,0)/7)*J281," ")</f>
        <v xml:space="preserve"> </v>
      </c>
    </row>
    <row r="282" spans="2:11" ht="15.75" x14ac:dyDescent="0.25">
      <c r="B282" s="744">
        <v>266</v>
      </c>
      <c r="C282" s="755"/>
      <c r="D282" s="704" t="str">
        <f>IFERROR(VLOOKUP($C282,'גנים - דוח ביצוע  (5)'!$B$18:$H$1896,3,0)," ")</f>
        <v xml:space="preserve"> </v>
      </c>
      <c r="E282" s="704" t="str">
        <f>IFERROR(VLOOKUP($C282,'גנים - דוח ביצוע  (5)'!$B$18:$H$1896,6,0)," ")</f>
        <v xml:space="preserve"> </v>
      </c>
      <c r="F282" s="704">
        <f t="shared" si="14"/>
        <v>0</v>
      </c>
      <c r="G282" s="756"/>
      <c r="H282" s="757"/>
      <c r="I282" s="705">
        <f t="shared" ref="I282:I316" si="15">IFERROR(COUNTIF($C$17:$C$2118,C282)," ")</f>
        <v>0</v>
      </c>
      <c r="J282" s="792" t="str">
        <f t="shared" si="13"/>
        <v/>
      </c>
      <c r="K282" s="873" t="str">
        <f>_xlfn.IFNA((VLOOKUP(C282,'גנים - דוח ביצוע  (5)'!$B:$M,9,0)/7)*J282," ")</f>
        <v xml:space="preserve"> </v>
      </c>
    </row>
    <row r="283" spans="2:11" ht="15.75" x14ac:dyDescent="0.25">
      <c r="B283" s="744">
        <v>267</v>
      </c>
      <c r="C283" s="755"/>
      <c r="D283" s="704" t="str">
        <f>IFERROR(VLOOKUP($C283,'גנים - דוח ביצוע  (5)'!$B$18:$H$1896,3,0)," ")</f>
        <v xml:space="preserve"> </v>
      </c>
      <c r="E283" s="704" t="str">
        <f>IFERROR(VLOOKUP($C283,'גנים - דוח ביצוע  (5)'!$B$18:$H$1896,6,0)," ")</f>
        <v xml:space="preserve"> </v>
      </c>
      <c r="F283" s="704">
        <f t="shared" si="14"/>
        <v>0</v>
      </c>
      <c r="G283" s="756"/>
      <c r="H283" s="757"/>
      <c r="I283" s="705">
        <f t="shared" si="15"/>
        <v>0</v>
      </c>
      <c r="J283" s="792" t="str">
        <f t="shared" si="13"/>
        <v/>
      </c>
      <c r="K283" s="873" t="str">
        <f>_xlfn.IFNA((VLOOKUP(C283,'גנים - דוח ביצוע  (5)'!$B:$M,9,0)/7)*J283," ")</f>
        <v xml:space="preserve"> </v>
      </c>
    </row>
    <row r="284" spans="2:11" ht="15.75" x14ac:dyDescent="0.25">
      <c r="B284" s="744">
        <v>268</v>
      </c>
      <c r="C284" s="755"/>
      <c r="D284" s="704" t="str">
        <f>IFERROR(VLOOKUP($C284,'גנים - דוח ביצוע  (5)'!$B$18:$H$1896,3,0)," ")</f>
        <v xml:space="preserve"> </v>
      </c>
      <c r="E284" s="704" t="str">
        <f>IFERROR(VLOOKUP($C284,'גנים - דוח ביצוע  (5)'!$B$18:$H$1896,6,0)," ")</f>
        <v xml:space="preserve"> </v>
      </c>
      <c r="F284" s="704">
        <f t="shared" si="14"/>
        <v>0</v>
      </c>
      <c r="G284" s="756"/>
      <c r="H284" s="757"/>
      <c r="I284" s="705">
        <f t="shared" si="15"/>
        <v>0</v>
      </c>
      <c r="J284" s="792" t="str">
        <f t="shared" si="13"/>
        <v/>
      </c>
      <c r="K284" s="873" t="str">
        <f>_xlfn.IFNA((VLOOKUP(C284,'גנים - דוח ביצוע  (5)'!$B:$M,9,0)/7)*J284," ")</f>
        <v xml:space="preserve"> </v>
      </c>
    </row>
    <row r="285" spans="2:11" ht="15.75" x14ac:dyDescent="0.25">
      <c r="B285" s="744">
        <v>269</v>
      </c>
      <c r="C285" s="755"/>
      <c r="D285" s="704" t="str">
        <f>IFERROR(VLOOKUP($C285,'גנים - דוח ביצוע  (5)'!$B$18:$H$1896,3,0)," ")</f>
        <v xml:space="preserve"> </v>
      </c>
      <c r="E285" s="704" t="str">
        <f>IFERROR(VLOOKUP($C285,'גנים - דוח ביצוע  (5)'!$B$18:$H$1896,6,0)," ")</f>
        <v xml:space="preserve"> </v>
      </c>
      <c r="F285" s="704">
        <f t="shared" si="14"/>
        <v>0</v>
      </c>
      <c r="G285" s="756"/>
      <c r="H285" s="757"/>
      <c r="I285" s="705">
        <f t="shared" si="15"/>
        <v>0</v>
      </c>
      <c r="J285" s="792" t="str">
        <f t="shared" si="13"/>
        <v/>
      </c>
      <c r="K285" s="873" t="str">
        <f>_xlfn.IFNA((VLOOKUP(C285,'גנים - דוח ביצוע  (5)'!$B:$M,9,0)/7)*J285," ")</f>
        <v xml:space="preserve"> </v>
      </c>
    </row>
    <row r="286" spans="2:11" ht="15.75" x14ac:dyDescent="0.25">
      <c r="B286" s="744">
        <v>270</v>
      </c>
      <c r="C286" s="755"/>
      <c r="D286" s="704" t="str">
        <f>IFERROR(VLOOKUP($C286,'גנים - דוח ביצוע  (5)'!$B$18:$H$1896,3,0)," ")</f>
        <v xml:space="preserve"> </v>
      </c>
      <c r="E286" s="704" t="str">
        <f>IFERROR(VLOOKUP($C286,'גנים - דוח ביצוע  (5)'!$B$18:$H$1896,6,0)," ")</f>
        <v xml:space="preserve"> </v>
      </c>
      <c r="F286" s="704">
        <f t="shared" si="14"/>
        <v>0</v>
      </c>
      <c r="G286" s="756"/>
      <c r="H286" s="757"/>
      <c r="I286" s="705">
        <f t="shared" si="15"/>
        <v>0</v>
      </c>
      <c r="J286" s="792" t="str">
        <f t="shared" si="13"/>
        <v/>
      </c>
      <c r="K286" s="873" t="str">
        <f>_xlfn.IFNA((VLOOKUP(C286,'גנים - דוח ביצוע  (5)'!$B:$M,9,0)/7)*J286," ")</f>
        <v xml:space="preserve"> </v>
      </c>
    </row>
    <row r="287" spans="2:11" ht="15.75" x14ac:dyDescent="0.25">
      <c r="B287" s="744">
        <v>271</v>
      </c>
      <c r="C287" s="755"/>
      <c r="D287" s="704" t="str">
        <f>IFERROR(VLOOKUP($C287,'גנים - דוח ביצוע  (5)'!$B$18:$H$1896,3,0)," ")</f>
        <v xml:space="preserve"> </v>
      </c>
      <c r="E287" s="704" t="str">
        <f>IFERROR(VLOOKUP($C287,'גנים - דוח ביצוע  (5)'!$B$18:$H$1896,6,0)," ")</f>
        <v xml:space="preserve"> </v>
      </c>
      <c r="F287" s="704">
        <f t="shared" si="14"/>
        <v>0</v>
      </c>
      <c r="G287" s="756"/>
      <c r="H287" s="757"/>
      <c r="I287" s="705">
        <f t="shared" si="15"/>
        <v>0</v>
      </c>
      <c r="J287" s="792" t="str">
        <f t="shared" si="13"/>
        <v/>
      </c>
      <c r="K287" s="873" t="str">
        <f>_xlfn.IFNA((VLOOKUP(C287,'גנים - דוח ביצוע  (5)'!$B:$M,9,0)/7)*J287," ")</f>
        <v xml:space="preserve"> </v>
      </c>
    </row>
    <row r="288" spans="2:11" ht="15.75" x14ac:dyDescent="0.25">
      <c r="B288" s="744">
        <v>272</v>
      </c>
      <c r="C288" s="755"/>
      <c r="D288" s="704" t="str">
        <f>IFERROR(VLOOKUP($C288,'גנים - דוח ביצוע  (5)'!$B$18:$H$1896,3,0)," ")</f>
        <v xml:space="preserve"> </v>
      </c>
      <c r="E288" s="704" t="str">
        <f>IFERROR(VLOOKUP($C288,'גנים - דוח ביצוע  (5)'!$B$18:$H$1896,6,0)," ")</f>
        <v xml:space="preserve"> </v>
      </c>
      <c r="F288" s="704">
        <f t="shared" si="14"/>
        <v>0</v>
      </c>
      <c r="G288" s="756"/>
      <c r="H288" s="757"/>
      <c r="I288" s="705">
        <f t="shared" si="15"/>
        <v>0</v>
      </c>
      <c r="J288" s="792" t="str">
        <f t="shared" si="13"/>
        <v/>
      </c>
      <c r="K288" s="873" t="str">
        <f>_xlfn.IFNA((VLOOKUP(C288,'גנים - דוח ביצוע  (5)'!$B:$M,9,0)/7)*J288," ")</f>
        <v xml:space="preserve"> </v>
      </c>
    </row>
    <row r="289" spans="2:11" ht="15.75" x14ac:dyDescent="0.25">
      <c r="B289" s="744">
        <v>273</v>
      </c>
      <c r="C289" s="755"/>
      <c r="D289" s="704" t="str">
        <f>IFERROR(VLOOKUP($C289,'גנים - דוח ביצוע  (5)'!$B$18:$H$1896,3,0)," ")</f>
        <v xml:space="preserve"> </v>
      </c>
      <c r="E289" s="704" t="str">
        <f>IFERROR(VLOOKUP($C289,'גנים - דוח ביצוע  (5)'!$B$18:$H$1896,6,0)," ")</f>
        <v xml:space="preserve"> </v>
      </c>
      <c r="F289" s="704">
        <f t="shared" si="14"/>
        <v>0</v>
      </c>
      <c r="G289" s="756"/>
      <c r="H289" s="757"/>
      <c r="I289" s="705">
        <f t="shared" si="15"/>
        <v>0</v>
      </c>
      <c r="J289" s="792" t="str">
        <f t="shared" si="13"/>
        <v/>
      </c>
      <c r="K289" s="873" t="str">
        <f>_xlfn.IFNA((VLOOKUP(C289,'גנים - דוח ביצוע  (5)'!$B:$M,9,0)/7)*J289," ")</f>
        <v xml:space="preserve"> </v>
      </c>
    </row>
    <row r="290" spans="2:11" ht="15.75" x14ac:dyDescent="0.25">
      <c r="B290" s="744">
        <v>274</v>
      </c>
      <c r="C290" s="755"/>
      <c r="D290" s="704" t="str">
        <f>IFERROR(VLOOKUP($C290,'גנים - דוח ביצוע  (5)'!$B$18:$H$1896,3,0)," ")</f>
        <v xml:space="preserve"> </v>
      </c>
      <c r="E290" s="704" t="str">
        <f>IFERROR(VLOOKUP($C290,'גנים - דוח ביצוע  (5)'!$B$18:$H$1896,6,0)," ")</f>
        <v xml:space="preserve"> </v>
      </c>
      <c r="F290" s="704">
        <f t="shared" si="14"/>
        <v>0</v>
      </c>
      <c r="G290" s="756"/>
      <c r="H290" s="757"/>
      <c r="I290" s="705">
        <f t="shared" si="15"/>
        <v>0</v>
      </c>
      <c r="J290" s="792" t="str">
        <f t="shared" si="13"/>
        <v/>
      </c>
      <c r="K290" s="873" t="str">
        <f>_xlfn.IFNA((VLOOKUP(C290,'גנים - דוח ביצוע  (5)'!$B:$M,9,0)/7)*J290," ")</f>
        <v xml:space="preserve"> </v>
      </c>
    </row>
    <row r="291" spans="2:11" ht="15.75" x14ac:dyDescent="0.25">
      <c r="B291" s="744">
        <v>275</v>
      </c>
      <c r="C291" s="755"/>
      <c r="D291" s="704" t="str">
        <f>IFERROR(VLOOKUP($C291,'גנים - דוח ביצוע  (5)'!$B$18:$H$1896,3,0)," ")</f>
        <v xml:space="preserve"> </v>
      </c>
      <c r="E291" s="704" t="str">
        <f>IFERROR(VLOOKUP($C291,'גנים - דוח ביצוע  (5)'!$B$18:$H$1896,6,0)," ")</f>
        <v xml:space="preserve"> </v>
      </c>
      <c r="F291" s="704">
        <f t="shared" si="14"/>
        <v>0</v>
      </c>
      <c r="G291" s="756"/>
      <c r="H291" s="757"/>
      <c r="I291" s="705">
        <f t="shared" si="15"/>
        <v>0</v>
      </c>
      <c r="J291" s="792" t="str">
        <f t="shared" si="13"/>
        <v/>
      </c>
      <c r="K291" s="873" t="str">
        <f>_xlfn.IFNA((VLOOKUP(C291,'גנים - דוח ביצוע  (5)'!$B:$M,9,0)/7)*J291," ")</f>
        <v xml:space="preserve"> </v>
      </c>
    </row>
    <row r="292" spans="2:11" ht="15.75" x14ac:dyDescent="0.25">
      <c r="B292" s="744">
        <v>276</v>
      </c>
      <c r="C292" s="755"/>
      <c r="D292" s="704" t="str">
        <f>IFERROR(VLOOKUP($C292,'גנים - דוח ביצוע  (5)'!$B$18:$H$1896,3,0)," ")</f>
        <v xml:space="preserve"> </v>
      </c>
      <c r="E292" s="704" t="str">
        <f>IFERROR(VLOOKUP($C292,'גנים - דוח ביצוע  (5)'!$B$18:$H$1896,6,0)," ")</f>
        <v xml:space="preserve"> </v>
      </c>
      <c r="F292" s="704">
        <f t="shared" si="14"/>
        <v>0</v>
      </c>
      <c r="G292" s="756"/>
      <c r="H292" s="757"/>
      <c r="I292" s="705">
        <f t="shared" si="15"/>
        <v>0</v>
      </c>
      <c r="J292" s="792" t="str">
        <f t="shared" si="13"/>
        <v/>
      </c>
      <c r="K292" s="873" t="str">
        <f>_xlfn.IFNA((VLOOKUP(C292,'גנים - דוח ביצוע  (5)'!$B:$M,9,0)/7)*J292," ")</f>
        <v xml:space="preserve"> </v>
      </c>
    </row>
    <row r="293" spans="2:11" ht="15.75" x14ac:dyDescent="0.25">
      <c r="B293" s="744">
        <v>277</v>
      </c>
      <c r="C293" s="755"/>
      <c r="D293" s="704" t="str">
        <f>IFERROR(VLOOKUP($C293,'גנים - דוח ביצוע  (5)'!$B$18:$H$1896,3,0)," ")</f>
        <v xml:space="preserve"> </v>
      </c>
      <c r="E293" s="704" t="str">
        <f>IFERROR(VLOOKUP($C293,'גנים - דוח ביצוע  (5)'!$B$18:$H$1896,6,0)," ")</f>
        <v xml:space="preserve"> </v>
      </c>
      <c r="F293" s="704">
        <f t="shared" si="14"/>
        <v>0</v>
      </c>
      <c r="G293" s="756"/>
      <c r="H293" s="757"/>
      <c r="I293" s="705">
        <f t="shared" si="15"/>
        <v>0</v>
      </c>
      <c r="J293" s="792" t="str">
        <f t="shared" si="13"/>
        <v/>
      </c>
      <c r="K293" s="873" t="str">
        <f>_xlfn.IFNA((VLOOKUP(C293,'גנים - דוח ביצוע  (5)'!$B:$M,9,0)/7)*J293," ")</f>
        <v xml:space="preserve"> </v>
      </c>
    </row>
    <row r="294" spans="2:11" ht="15.75" x14ac:dyDescent="0.25">
      <c r="B294" s="744">
        <v>278</v>
      </c>
      <c r="C294" s="755"/>
      <c r="D294" s="704" t="str">
        <f>IFERROR(VLOOKUP($C294,'גנים - דוח ביצוע  (5)'!$B$18:$H$1896,3,0)," ")</f>
        <v xml:space="preserve"> </v>
      </c>
      <c r="E294" s="704" t="str">
        <f>IFERROR(VLOOKUP($C294,'גנים - דוח ביצוע  (5)'!$B$18:$H$1896,6,0)," ")</f>
        <v xml:space="preserve"> </v>
      </c>
      <c r="F294" s="704">
        <f t="shared" si="14"/>
        <v>0</v>
      </c>
      <c r="G294" s="756"/>
      <c r="H294" s="757"/>
      <c r="I294" s="705">
        <f t="shared" si="15"/>
        <v>0</v>
      </c>
      <c r="J294" s="792" t="str">
        <f t="shared" si="13"/>
        <v/>
      </c>
      <c r="K294" s="873" t="str">
        <f>_xlfn.IFNA((VLOOKUP(C294,'גנים - דוח ביצוע  (5)'!$B:$M,9,0)/7)*J294," ")</f>
        <v xml:space="preserve"> </v>
      </c>
    </row>
    <row r="295" spans="2:11" ht="15.75" x14ac:dyDescent="0.25">
      <c r="B295" s="744">
        <v>279</v>
      </c>
      <c r="C295" s="755"/>
      <c r="D295" s="704" t="str">
        <f>IFERROR(VLOOKUP($C295,'גנים - דוח ביצוע  (5)'!$B$18:$H$1896,3,0)," ")</f>
        <v xml:space="preserve"> </v>
      </c>
      <c r="E295" s="704" t="str">
        <f>IFERROR(VLOOKUP($C295,'גנים - דוח ביצוע  (5)'!$B$18:$H$1896,6,0)," ")</f>
        <v xml:space="preserve"> </v>
      </c>
      <c r="F295" s="704">
        <f t="shared" si="14"/>
        <v>0</v>
      </c>
      <c r="G295" s="756"/>
      <c r="H295" s="757"/>
      <c r="I295" s="705">
        <f t="shared" si="15"/>
        <v>0</v>
      </c>
      <c r="J295" s="792" t="str">
        <f t="shared" si="13"/>
        <v/>
      </c>
      <c r="K295" s="873" t="str">
        <f>_xlfn.IFNA((VLOOKUP(C295,'גנים - דוח ביצוע  (5)'!$B:$M,9,0)/7)*J295," ")</f>
        <v xml:space="preserve"> </v>
      </c>
    </row>
    <row r="296" spans="2:11" ht="15.75" x14ac:dyDescent="0.25">
      <c r="B296" s="744">
        <v>280</v>
      </c>
      <c r="C296" s="755"/>
      <c r="D296" s="704" t="str">
        <f>IFERROR(VLOOKUP($C296,'גנים - דוח ביצוע  (5)'!$B$18:$H$1896,3,0)," ")</f>
        <v xml:space="preserve"> </v>
      </c>
      <c r="E296" s="704" t="str">
        <f>IFERROR(VLOOKUP($C296,'גנים - דוח ביצוע  (5)'!$B$18:$H$1896,6,0)," ")</f>
        <v xml:space="preserve"> </v>
      </c>
      <c r="F296" s="704">
        <f t="shared" si="14"/>
        <v>0</v>
      </c>
      <c r="G296" s="758"/>
      <c r="H296" s="757"/>
      <c r="I296" s="705">
        <f t="shared" si="15"/>
        <v>0</v>
      </c>
      <c r="J296" s="792" t="str">
        <f t="shared" si="13"/>
        <v/>
      </c>
      <c r="K296" s="873" t="str">
        <f>_xlfn.IFNA((VLOOKUP(C296,'גנים - דוח ביצוע  (5)'!$B:$M,9,0)/7)*J296," ")</f>
        <v xml:space="preserve"> </v>
      </c>
    </row>
    <row r="297" spans="2:11" ht="15.75" x14ac:dyDescent="0.25">
      <c r="B297" s="744">
        <v>281</v>
      </c>
      <c r="C297" s="755"/>
      <c r="D297" s="704" t="str">
        <f>IFERROR(VLOOKUP($C297,'גנים - דוח ביצוע  (5)'!$B$18:$H$1896,3,0)," ")</f>
        <v xml:space="preserve"> </v>
      </c>
      <c r="E297" s="704" t="str">
        <f>IFERROR(VLOOKUP($C297,'גנים - דוח ביצוע  (5)'!$B$18:$H$1896,6,0)," ")</f>
        <v xml:space="preserve"> </v>
      </c>
      <c r="F297" s="704">
        <f t="shared" si="14"/>
        <v>0</v>
      </c>
      <c r="G297" s="758"/>
      <c r="H297" s="757"/>
      <c r="I297" s="705">
        <f t="shared" si="15"/>
        <v>0</v>
      </c>
      <c r="J297" s="792" t="str">
        <f t="shared" si="13"/>
        <v/>
      </c>
      <c r="K297" s="873" t="str">
        <f>_xlfn.IFNA((VLOOKUP(C297,'גנים - דוח ביצוע  (5)'!$B:$M,9,0)/7)*J297," ")</f>
        <v xml:space="preserve"> </v>
      </c>
    </row>
    <row r="298" spans="2:11" ht="15.75" x14ac:dyDescent="0.25">
      <c r="B298" s="744">
        <v>282</v>
      </c>
      <c r="C298" s="755"/>
      <c r="D298" s="704" t="str">
        <f>IFERROR(VLOOKUP($C298,'גנים - דוח ביצוע  (5)'!$B$18:$H$1896,3,0)," ")</f>
        <v xml:space="preserve"> </v>
      </c>
      <c r="E298" s="704" t="str">
        <f>IFERROR(VLOOKUP($C298,'גנים - דוח ביצוע  (5)'!$B$18:$H$1896,6,0)," ")</f>
        <v xml:space="preserve"> </v>
      </c>
      <c r="F298" s="704">
        <f t="shared" si="14"/>
        <v>0</v>
      </c>
      <c r="G298" s="758"/>
      <c r="H298" s="757"/>
      <c r="I298" s="705">
        <f t="shared" si="15"/>
        <v>0</v>
      </c>
      <c r="J298" s="792" t="str">
        <f t="shared" si="13"/>
        <v/>
      </c>
      <c r="K298" s="873" t="str">
        <f>_xlfn.IFNA((VLOOKUP(C298,'גנים - דוח ביצוע  (5)'!$B:$M,9,0)/7)*J298," ")</f>
        <v xml:space="preserve"> </v>
      </c>
    </row>
    <row r="299" spans="2:11" ht="15.75" x14ac:dyDescent="0.25">
      <c r="B299" s="744">
        <v>283</v>
      </c>
      <c r="C299" s="755"/>
      <c r="D299" s="704" t="str">
        <f>IFERROR(VLOOKUP($C299,'גנים - דוח ביצוע  (5)'!$B$18:$H$1896,3,0)," ")</f>
        <v xml:space="preserve"> </v>
      </c>
      <c r="E299" s="704" t="str">
        <f>IFERROR(VLOOKUP($C299,'גנים - דוח ביצוע  (5)'!$B$18:$H$1896,6,0)," ")</f>
        <v xml:space="preserve"> </v>
      </c>
      <c r="F299" s="704">
        <f t="shared" si="14"/>
        <v>0</v>
      </c>
      <c r="G299" s="758"/>
      <c r="H299" s="757"/>
      <c r="I299" s="705">
        <f t="shared" si="15"/>
        <v>0</v>
      </c>
      <c r="J299" s="792" t="str">
        <f t="shared" si="13"/>
        <v/>
      </c>
      <c r="K299" s="873" t="str">
        <f>_xlfn.IFNA((VLOOKUP(C299,'גנים - דוח ביצוע  (5)'!$B:$M,9,0)/7)*J299," ")</f>
        <v xml:space="preserve"> </v>
      </c>
    </row>
    <row r="300" spans="2:11" ht="15.75" x14ac:dyDescent="0.25">
      <c r="B300" s="744">
        <v>284</v>
      </c>
      <c r="C300" s="755"/>
      <c r="D300" s="704" t="str">
        <f>IFERROR(VLOOKUP($C300,'גנים - דוח ביצוע  (5)'!$B$18:$H$1896,3,0)," ")</f>
        <v xml:space="preserve"> </v>
      </c>
      <c r="E300" s="704" t="str">
        <f>IFERROR(VLOOKUP($C300,'גנים - דוח ביצוע  (5)'!$B$18:$H$1896,6,0)," ")</f>
        <v xml:space="preserve"> </v>
      </c>
      <c r="F300" s="704">
        <f t="shared" si="14"/>
        <v>0</v>
      </c>
      <c r="G300" s="758"/>
      <c r="H300" s="757"/>
      <c r="I300" s="705">
        <f t="shared" si="15"/>
        <v>0</v>
      </c>
      <c r="J300" s="792" t="str">
        <f t="shared" si="13"/>
        <v/>
      </c>
      <c r="K300" s="873" t="str">
        <f>_xlfn.IFNA((VLOOKUP(C300,'גנים - דוח ביצוע  (5)'!$B:$M,9,0)/7)*J300," ")</f>
        <v xml:space="preserve"> </v>
      </c>
    </row>
    <row r="301" spans="2:11" ht="15.75" x14ac:dyDescent="0.25">
      <c r="B301" s="744">
        <v>285</v>
      </c>
      <c r="C301" s="755"/>
      <c r="D301" s="704" t="str">
        <f>IFERROR(VLOOKUP($C301,'גנים - דוח ביצוע  (5)'!$B$18:$H$1896,3,0)," ")</f>
        <v xml:space="preserve"> </v>
      </c>
      <c r="E301" s="704" t="str">
        <f>IFERROR(VLOOKUP($C301,'גנים - דוח ביצוע  (5)'!$B$18:$H$1896,6,0)," ")</f>
        <v xml:space="preserve"> </v>
      </c>
      <c r="F301" s="704">
        <f t="shared" si="14"/>
        <v>0</v>
      </c>
      <c r="G301" s="758"/>
      <c r="H301" s="757"/>
      <c r="I301" s="705">
        <f t="shared" si="15"/>
        <v>0</v>
      </c>
      <c r="J301" s="792" t="str">
        <f t="shared" si="13"/>
        <v/>
      </c>
      <c r="K301" s="873" t="str">
        <f>_xlfn.IFNA((VLOOKUP(C301,'גנים - דוח ביצוע  (5)'!$B:$M,9,0)/7)*J301," ")</f>
        <v xml:space="preserve"> </v>
      </c>
    </row>
    <row r="302" spans="2:11" ht="15.75" x14ac:dyDescent="0.25">
      <c r="B302" s="744">
        <v>286</v>
      </c>
      <c r="C302" s="755"/>
      <c r="D302" s="704" t="str">
        <f>IFERROR(VLOOKUP($C302,'גנים - דוח ביצוע  (5)'!$B$18:$H$1896,3,0)," ")</f>
        <v xml:space="preserve"> </v>
      </c>
      <c r="E302" s="704" t="str">
        <f>IFERROR(VLOOKUP($C302,'גנים - דוח ביצוע  (5)'!$B$18:$H$1896,6,0)," ")</f>
        <v xml:space="preserve"> </v>
      </c>
      <c r="F302" s="704">
        <f t="shared" si="14"/>
        <v>0</v>
      </c>
      <c r="G302" s="758"/>
      <c r="H302" s="757"/>
      <c r="I302" s="705">
        <f t="shared" si="15"/>
        <v>0</v>
      </c>
      <c r="J302" s="792" t="str">
        <f t="shared" si="13"/>
        <v/>
      </c>
      <c r="K302" s="873" t="str">
        <f>_xlfn.IFNA((VLOOKUP(C302,'גנים - דוח ביצוע  (5)'!$B:$M,9,0)/7)*J302," ")</f>
        <v xml:space="preserve"> </v>
      </c>
    </row>
    <row r="303" spans="2:11" ht="15.75" x14ac:dyDescent="0.25">
      <c r="B303" s="744">
        <v>287</v>
      </c>
      <c r="C303" s="755"/>
      <c r="D303" s="704" t="str">
        <f>IFERROR(VLOOKUP($C303,'גנים - דוח ביצוע  (5)'!$B$18:$H$1896,3,0)," ")</f>
        <v xml:space="preserve"> </v>
      </c>
      <c r="E303" s="704" t="str">
        <f>IFERROR(VLOOKUP($C303,'גנים - דוח ביצוע  (5)'!$B$18:$H$1896,6,0)," ")</f>
        <v xml:space="preserve"> </v>
      </c>
      <c r="F303" s="704">
        <f t="shared" si="14"/>
        <v>0</v>
      </c>
      <c r="G303" s="758"/>
      <c r="H303" s="757"/>
      <c r="I303" s="705">
        <f t="shared" si="15"/>
        <v>0</v>
      </c>
      <c r="J303" s="792" t="str">
        <f t="shared" si="13"/>
        <v/>
      </c>
      <c r="K303" s="873" t="str">
        <f>_xlfn.IFNA((VLOOKUP(C303,'גנים - דוח ביצוע  (5)'!$B:$M,9,0)/7)*J303," ")</f>
        <v xml:space="preserve"> </v>
      </c>
    </row>
    <row r="304" spans="2:11" ht="15.75" x14ac:dyDescent="0.25">
      <c r="B304" s="744">
        <v>288</v>
      </c>
      <c r="C304" s="755"/>
      <c r="D304" s="704" t="str">
        <f>IFERROR(VLOOKUP($C304,'גנים - דוח ביצוע  (5)'!$B$18:$H$1896,3,0)," ")</f>
        <v xml:space="preserve"> </v>
      </c>
      <c r="E304" s="704" t="str">
        <f>IFERROR(VLOOKUP($C304,'גנים - דוח ביצוע  (5)'!$B$18:$H$1896,6,0)," ")</f>
        <v xml:space="preserve"> </v>
      </c>
      <c r="F304" s="704">
        <f t="shared" si="14"/>
        <v>0</v>
      </c>
      <c r="G304" s="758"/>
      <c r="H304" s="757"/>
      <c r="I304" s="705">
        <f t="shared" si="15"/>
        <v>0</v>
      </c>
      <c r="J304" s="792" t="str">
        <f t="shared" si="13"/>
        <v/>
      </c>
      <c r="K304" s="873" t="str">
        <f>_xlfn.IFNA((VLOOKUP(C304,'גנים - דוח ביצוע  (5)'!$B:$M,9,0)/7)*J304," ")</f>
        <v xml:space="preserve"> </v>
      </c>
    </row>
    <row r="305" spans="2:11" ht="15.75" x14ac:dyDescent="0.25">
      <c r="B305" s="744">
        <v>289</v>
      </c>
      <c r="C305" s="755"/>
      <c r="D305" s="704" t="str">
        <f>IFERROR(VLOOKUP($C305,'גנים - דוח ביצוע  (5)'!$B$18:$H$1896,3,0)," ")</f>
        <v xml:space="preserve"> </v>
      </c>
      <c r="E305" s="704" t="str">
        <f>IFERROR(VLOOKUP($C305,'גנים - דוח ביצוע  (5)'!$B$18:$H$1896,6,0)," ")</f>
        <v xml:space="preserve"> </v>
      </c>
      <c r="F305" s="704">
        <f t="shared" si="14"/>
        <v>0</v>
      </c>
      <c r="G305" s="758"/>
      <c r="H305" s="757"/>
      <c r="I305" s="705">
        <f t="shared" si="15"/>
        <v>0</v>
      </c>
      <c r="J305" s="792" t="str">
        <f t="shared" si="13"/>
        <v/>
      </c>
      <c r="K305" s="873" t="str">
        <f>_xlfn.IFNA((VLOOKUP(C305,'גנים - דוח ביצוע  (5)'!$B:$M,9,0)/7)*J305," ")</f>
        <v xml:space="preserve"> </v>
      </c>
    </row>
    <row r="306" spans="2:11" ht="15.75" x14ac:dyDescent="0.25">
      <c r="B306" s="744">
        <v>290</v>
      </c>
      <c r="C306" s="755"/>
      <c r="D306" s="704" t="str">
        <f>IFERROR(VLOOKUP($C306,'גנים - דוח ביצוע  (5)'!$B$18:$H$1896,3,0)," ")</f>
        <v xml:space="preserve"> </v>
      </c>
      <c r="E306" s="704" t="str">
        <f>IFERROR(VLOOKUP($C306,'גנים - דוח ביצוע  (5)'!$B$18:$H$1896,6,0)," ")</f>
        <v xml:space="preserve"> </v>
      </c>
      <c r="F306" s="704">
        <f t="shared" si="14"/>
        <v>0</v>
      </c>
      <c r="G306" s="758"/>
      <c r="H306" s="757"/>
      <c r="I306" s="705">
        <f t="shared" si="15"/>
        <v>0</v>
      </c>
      <c r="J306" s="792" t="str">
        <f t="shared" si="13"/>
        <v/>
      </c>
      <c r="K306" s="873" t="str">
        <f>_xlfn.IFNA((VLOOKUP(C306,'גנים - דוח ביצוע  (5)'!$B:$M,9,0)/7)*J306," ")</f>
        <v xml:space="preserve"> </v>
      </c>
    </row>
    <row r="307" spans="2:11" ht="15.75" x14ac:dyDescent="0.25">
      <c r="B307" s="744">
        <v>291</v>
      </c>
      <c r="C307" s="755"/>
      <c r="D307" s="704" t="str">
        <f>IFERROR(VLOOKUP($C307,'גנים - דוח ביצוע  (5)'!$B$18:$H$1896,3,0)," ")</f>
        <v xml:space="preserve"> </v>
      </c>
      <c r="E307" s="704" t="str">
        <f>IFERROR(VLOOKUP($C307,'גנים - דוח ביצוע  (5)'!$B$18:$H$1896,6,0)," ")</f>
        <v xml:space="preserve"> </v>
      </c>
      <c r="F307" s="704">
        <f t="shared" si="14"/>
        <v>0</v>
      </c>
      <c r="G307" s="758"/>
      <c r="H307" s="757"/>
      <c r="I307" s="705">
        <f t="shared" si="15"/>
        <v>0</v>
      </c>
      <c r="J307" s="792" t="str">
        <f t="shared" si="13"/>
        <v/>
      </c>
      <c r="K307" s="873" t="str">
        <f>_xlfn.IFNA((VLOOKUP(C307,'גנים - דוח ביצוע  (5)'!$B:$M,9,0)/7)*J307," ")</f>
        <v xml:space="preserve"> </v>
      </c>
    </row>
    <row r="308" spans="2:11" ht="15.75" x14ac:dyDescent="0.25">
      <c r="B308" s="744">
        <v>292</v>
      </c>
      <c r="C308" s="755"/>
      <c r="D308" s="704" t="str">
        <f>IFERROR(VLOOKUP($C308,'גנים - דוח ביצוע  (5)'!$B$18:$H$1896,3,0)," ")</f>
        <v xml:space="preserve"> </v>
      </c>
      <c r="E308" s="704" t="str">
        <f>IFERROR(VLOOKUP($C308,'גנים - דוח ביצוע  (5)'!$B$18:$H$1896,6,0)," ")</f>
        <v xml:space="preserve"> </v>
      </c>
      <c r="F308" s="704">
        <f t="shared" si="14"/>
        <v>0</v>
      </c>
      <c r="G308" s="758"/>
      <c r="H308" s="757"/>
      <c r="I308" s="705">
        <f t="shared" si="15"/>
        <v>0</v>
      </c>
      <c r="J308" s="792" t="str">
        <f t="shared" si="13"/>
        <v/>
      </c>
      <c r="K308" s="873" t="str">
        <f>_xlfn.IFNA((VLOOKUP(C308,'גנים - דוח ביצוע  (5)'!$B:$M,9,0)/7)*J308," ")</f>
        <v xml:space="preserve"> </v>
      </c>
    </row>
    <row r="309" spans="2:11" ht="15.75" x14ac:dyDescent="0.25">
      <c r="B309" s="744">
        <v>293</v>
      </c>
      <c r="C309" s="755"/>
      <c r="D309" s="704" t="str">
        <f>IFERROR(VLOOKUP($C309,'גנים - דוח ביצוע  (5)'!$B$18:$H$1896,3,0)," ")</f>
        <v xml:space="preserve"> </v>
      </c>
      <c r="E309" s="704" t="str">
        <f>IFERROR(VLOOKUP($C309,'גנים - דוח ביצוע  (5)'!$B$18:$H$1896,6,0)," ")</f>
        <v xml:space="preserve"> </v>
      </c>
      <c r="F309" s="704">
        <f t="shared" si="14"/>
        <v>0</v>
      </c>
      <c r="G309" s="758"/>
      <c r="H309" s="757"/>
      <c r="I309" s="705">
        <f t="shared" si="15"/>
        <v>0</v>
      </c>
      <c r="J309" s="792" t="str">
        <f t="shared" si="13"/>
        <v/>
      </c>
      <c r="K309" s="873" t="str">
        <f>_xlfn.IFNA((VLOOKUP(C309,'גנים - דוח ביצוע  (5)'!$B:$M,9,0)/7)*J309," ")</f>
        <v xml:space="preserve"> </v>
      </c>
    </row>
    <row r="310" spans="2:11" ht="15.75" x14ac:dyDescent="0.25">
      <c r="B310" s="744">
        <v>294</v>
      </c>
      <c r="C310" s="755"/>
      <c r="D310" s="704" t="str">
        <f>IFERROR(VLOOKUP($C310,'גנים - דוח ביצוע  (5)'!$B$18:$H$1896,3,0)," ")</f>
        <v xml:space="preserve"> </v>
      </c>
      <c r="E310" s="704" t="str">
        <f>IFERROR(VLOOKUP($C310,'גנים - דוח ביצוע  (5)'!$B$18:$H$1896,6,0)," ")</f>
        <v xml:space="preserve"> </v>
      </c>
      <c r="F310" s="704">
        <f t="shared" si="14"/>
        <v>0</v>
      </c>
      <c r="G310" s="758"/>
      <c r="H310" s="757"/>
      <c r="I310" s="705">
        <f t="shared" si="15"/>
        <v>0</v>
      </c>
      <c r="J310" s="792" t="str">
        <f t="shared" si="13"/>
        <v/>
      </c>
      <c r="K310" s="873" t="str">
        <f>_xlfn.IFNA((VLOOKUP(C310,'גנים - דוח ביצוע  (5)'!$B:$M,9,0)/7)*J310," ")</f>
        <v xml:space="preserve"> </v>
      </c>
    </row>
    <row r="311" spans="2:11" ht="15.75" x14ac:dyDescent="0.25">
      <c r="B311" s="744">
        <v>295</v>
      </c>
      <c r="C311" s="755"/>
      <c r="D311" s="704" t="str">
        <f>IFERROR(VLOOKUP($C311,'גנים - דוח ביצוע  (5)'!$B$18:$H$1896,3,0)," ")</f>
        <v xml:space="preserve"> </v>
      </c>
      <c r="E311" s="704" t="str">
        <f>IFERROR(VLOOKUP($C311,'גנים - דוח ביצוע  (5)'!$B$18:$H$1896,6,0)," ")</f>
        <v xml:space="preserve"> </v>
      </c>
      <c r="F311" s="704">
        <f t="shared" si="14"/>
        <v>0</v>
      </c>
      <c r="G311" s="758"/>
      <c r="H311" s="757"/>
      <c r="I311" s="705">
        <f t="shared" si="15"/>
        <v>0</v>
      </c>
      <c r="J311" s="792" t="str">
        <f t="shared" si="13"/>
        <v/>
      </c>
      <c r="K311" s="873" t="str">
        <f>_xlfn.IFNA((VLOOKUP(C311,'גנים - דוח ביצוע  (5)'!$B:$M,9,0)/7)*J311," ")</f>
        <v xml:space="preserve"> </v>
      </c>
    </row>
    <row r="312" spans="2:11" ht="15.75" x14ac:dyDescent="0.25">
      <c r="B312" s="744">
        <v>296</v>
      </c>
      <c r="C312" s="755"/>
      <c r="D312" s="704" t="str">
        <f>IFERROR(VLOOKUP($C312,'גנים - דוח ביצוע  (5)'!$B$18:$H$1896,3,0)," ")</f>
        <v xml:space="preserve"> </v>
      </c>
      <c r="E312" s="704" t="str">
        <f>IFERROR(VLOOKUP($C312,'גנים - דוח ביצוע  (5)'!$B$18:$H$1896,6,0)," ")</f>
        <v xml:space="preserve"> </v>
      </c>
      <c r="F312" s="704">
        <f t="shared" si="14"/>
        <v>0</v>
      </c>
      <c r="G312" s="758"/>
      <c r="H312" s="757"/>
      <c r="I312" s="705">
        <f t="shared" si="15"/>
        <v>0</v>
      </c>
      <c r="J312" s="792" t="str">
        <f t="shared" si="13"/>
        <v/>
      </c>
      <c r="K312" s="873" t="str">
        <f>_xlfn.IFNA((VLOOKUP(C312,'גנים - דוח ביצוע  (5)'!$B:$M,9,0)/7)*J312," ")</f>
        <v xml:space="preserve"> </v>
      </c>
    </row>
    <row r="313" spans="2:11" ht="15.75" x14ac:dyDescent="0.25">
      <c r="B313" s="744">
        <v>297</v>
      </c>
      <c r="C313" s="755"/>
      <c r="D313" s="704" t="str">
        <f>IFERROR(VLOOKUP($C313,'גנים - דוח ביצוע  (5)'!$B$18:$H$1896,3,0)," ")</f>
        <v xml:space="preserve"> </v>
      </c>
      <c r="E313" s="704" t="str">
        <f>IFERROR(VLOOKUP($C313,'גנים - דוח ביצוע  (5)'!$B$18:$H$1896,6,0)," ")</f>
        <v xml:space="preserve"> </v>
      </c>
      <c r="F313" s="704">
        <f t="shared" si="14"/>
        <v>0</v>
      </c>
      <c r="G313" s="758"/>
      <c r="H313" s="757"/>
      <c r="I313" s="705">
        <f t="shared" si="15"/>
        <v>0</v>
      </c>
      <c r="J313" s="792" t="str">
        <f t="shared" si="13"/>
        <v/>
      </c>
      <c r="K313" s="873" t="str">
        <f>_xlfn.IFNA((VLOOKUP(C313,'גנים - דוח ביצוע  (5)'!$B:$M,9,0)/7)*J313," ")</f>
        <v xml:space="preserve"> </v>
      </c>
    </row>
    <row r="314" spans="2:11" ht="15.75" x14ac:dyDescent="0.25">
      <c r="B314" s="744">
        <v>298</v>
      </c>
      <c r="C314" s="755"/>
      <c r="D314" s="704" t="str">
        <f>IFERROR(VLOOKUP($C314,'גנים - דוח ביצוע  (5)'!$B$18:$H$1896,3,0)," ")</f>
        <v xml:space="preserve"> </v>
      </c>
      <c r="E314" s="704" t="str">
        <f>IFERROR(VLOOKUP($C314,'גנים - דוח ביצוע  (5)'!$B$18:$H$1896,6,0)," ")</f>
        <v xml:space="preserve"> </v>
      </c>
      <c r="F314" s="704">
        <f t="shared" si="14"/>
        <v>0</v>
      </c>
      <c r="G314" s="758"/>
      <c r="H314" s="757"/>
      <c r="I314" s="705">
        <f t="shared" si="15"/>
        <v>0</v>
      </c>
      <c r="J314" s="792" t="str">
        <f t="shared" si="13"/>
        <v/>
      </c>
      <c r="K314" s="873" t="str">
        <f>_xlfn.IFNA((VLOOKUP(C314,'גנים - דוח ביצוע  (5)'!$B:$M,9,0)/7)*J314," ")</f>
        <v xml:space="preserve"> </v>
      </c>
    </row>
    <row r="315" spans="2:11" ht="15.75" x14ac:dyDescent="0.25">
      <c r="B315" s="744">
        <v>299</v>
      </c>
      <c r="C315" s="755"/>
      <c r="D315" s="704" t="str">
        <f>IFERROR(VLOOKUP($C315,'גנים - דוח ביצוע  (5)'!$B$18:$H$1896,3,0)," ")</f>
        <v xml:space="preserve"> </v>
      </c>
      <c r="E315" s="704" t="str">
        <f>IFERROR(VLOOKUP($C315,'גנים - דוח ביצוע  (5)'!$B$18:$H$1896,6,0)," ")</f>
        <v xml:space="preserve"> </v>
      </c>
      <c r="F315" s="704">
        <f t="shared" si="14"/>
        <v>0</v>
      </c>
      <c r="G315" s="758"/>
      <c r="H315" s="757"/>
      <c r="I315" s="705">
        <f t="shared" si="15"/>
        <v>0</v>
      </c>
      <c r="J315" s="792" t="str">
        <f t="shared" si="13"/>
        <v/>
      </c>
      <c r="K315" s="873" t="str">
        <f>_xlfn.IFNA((VLOOKUP(C315,'גנים - דוח ביצוע  (5)'!$B:$M,9,0)/7)*J315," ")</f>
        <v xml:space="preserve"> </v>
      </c>
    </row>
    <row r="316" spans="2:11" ht="15.75" x14ac:dyDescent="0.25">
      <c r="B316" s="744">
        <v>300</v>
      </c>
      <c r="C316" s="755"/>
      <c r="D316" s="704" t="str">
        <f>IFERROR(VLOOKUP($C316,'גנים - דוח ביצוע  (5)'!$B$18:$H$1896,3,0)," ")</f>
        <v xml:space="preserve"> </v>
      </c>
      <c r="E316" s="704" t="str">
        <f>IFERROR(VLOOKUP($C316,'גנים - דוח ביצוע  (5)'!$B$18:$H$1896,6,0)," ")</f>
        <v xml:space="preserve"> </v>
      </c>
      <c r="F316" s="704">
        <f t="shared" si="14"/>
        <v>0</v>
      </c>
      <c r="G316" s="758"/>
      <c r="H316" s="757"/>
      <c r="I316" s="705">
        <f t="shared" si="15"/>
        <v>0</v>
      </c>
      <c r="J316" s="792" t="str">
        <f t="shared" si="13"/>
        <v/>
      </c>
      <c r="K316" s="873" t="str">
        <f>_xlfn.IFNA((VLOOKUP(C316,'גנים - דוח ביצוע  (5)'!$B:$M,9,0)/7)*J316," ")</f>
        <v xml:space="preserve"> </v>
      </c>
    </row>
    <row r="317" spans="2:11" ht="15.75" x14ac:dyDescent="0.25">
      <c r="E317" s="145"/>
      <c r="F317" s="153"/>
      <c r="G317" s="153"/>
    </row>
    <row r="318" spans="2:11" ht="15.75" x14ac:dyDescent="0.25">
      <c r="E318" s="145"/>
      <c r="F318" s="153"/>
      <c r="G318" s="153"/>
    </row>
    <row r="319" spans="2:11" ht="15.75" x14ac:dyDescent="0.25">
      <c r="E319" s="145"/>
      <c r="F319" s="153"/>
      <c r="G319" s="153"/>
    </row>
    <row r="320" spans="2:11" ht="15.75" x14ac:dyDescent="0.25">
      <c r="E320" s="145"/>
      <c r="F320" s="153"/>
      <c r="G320" s="153"/>
    </row>
    <row r="321" spans="5:7" ht="15.75" x14ac:dyDescent="0.25">
      <c r="E321" s="145"/>
      <c r="F321" s="153"/>
      <c r="G321" s="153"/>
    </row>
    <row r="322" spans="5:7" ht="15.75" x14ac:dyDescent="0.25">
      <c r="E322" s="145"/>
      <c r="F322" s="153"/>
      <c r="G322" s="153"/>
    </row>
    <row r="323" spans="5:7" ht="15.75" x14ac:dyDescent="0.25">
      <c r="E323" s="145"/>
      <c r="F323" s="153"/>
      <c r="G323" s="153"/>
    </row>
    <row r="324" spans="5:7" ht="15.75" x14ac:dyDescent="0.25">
      <c r="E324" s="145"/>
      <c r="F324" s="153"/>
      <c r="G324" s="153"/>
    </row>
    <row r="325" spans="5:7" ht="15.75" x14ac:dyDescent="0.25">
      <c r="E325" s="145"/>
      <c r="F325" s="153"/>
      <c r="G325" s="153"/>
    </row>
    <row r="326" spans="5:7" ht="15.75" x14ac:dyDescent="0.25">
      <c r="E326" s="145"/>
      <c r="F326" s="153"/>
      <c r="G326" s="153"/>
    </row>
    <row r="327" spans="5:7" ht="15.75" x14ac:dyDescent="0.25">
      <c r="E327" s="145"/>
      <c r="F327" s="153"/>
      <c r="G327" s="153"/>
    </row>
    <row r="328" spans="5:7" ht="15.75" x14ac:dyDescent="0.25">
      <c r="E328" s="145"/>
      <c r="F328" s="153"/>
      <c r="G328" s="153"/>
    </row>
    <row r="329" spans="5:7" ht="15.75" x14ac:dyDescent="0.25">
      <c r="E329" s="145"/>
      <c r="F329" s="153"/>
      <c r="G329" s="153"/>
    </row>
    <row r="330" spans="5:7" ht="15.75" x14ac:dyDescent="0.25">
      <c r="E330" s="145"/>
      <c r="F330" s="153"/>
      <c r="G330" s="153"/>
    </row>
    <row r="331" spans="5:7" ht="15.75" x14ac:dyDescent="0.25">
      <c r="E331" s="145"/>
      <c r="F331" s="153"/>
      <c r="G331" s="153"/>
    </row>
    <row r="332" spans="5:7" ht="15.75" x14ac:dyDescent="0.25">
      <c r="E332" s="145"/>
      <c r="F332" s="153"/>
      <c r="G332" s="153"/>
    </row>
    <row r="333" spans="5:7" ht="15.75" x14ac:dyDescent="0.25">
      <c r="E333" s="145"/>
      <c r="F333" s="153"/>
      <c r="G333" s="153"/>
    </row>
    <row r="334" spans="5:7" ht="15.75" x14ac:dyDescent="0.25">
      <c r="E334" s="145"/>
      <c r="F334" s="153"/>
      <c r="G334" s="153"/>
    </row>
    <row r="335" spans="5:7" ht="15.75" x14ac:dyDescent="0.25">
      <c r="E335" s="145"/>
      <c r="F335" s="153"/>
      <c r="G335" s="153"/>
    </row>
    <row r="336" spans="5:7" ht="15.75" x14ac:dyDescent="0.25">
      <c r="E336" s="145"/>
      <c r="F336" s="153"/>
      <c r="G336" s="153"/>
    </row>
    <row r="337" spans="5:7" ht="15.75" x14ac:dyDescent="0.25">
      <c r="E337" s="145"/>
      <c r="F337" s="153"/>
      <c r="G337" s="153"/>
    </row>
    <row r="338" spans="5:7" ht="15.75" x14ac:dyDescent="0.25">
      <c r="E338" s="145"/>
      <c r="F338" s="153"/>
      <c r="G338" s="153"/>
    </row>
    <row r="339" spans="5:7" ht="15.75" x14ac:dyDescent="0.25">
      <c r="E339" s="145"/>
      <c r="F339" s="153"/>
      <c r="G339" s="153"/>
    </row>
    <row r="340" spans="5:7" ht="15.75" x14ac:dyDescent="0.25">
      <c r="E340" s="145"/>
      <c r="F340" s="153"/>
      <c r="G340" s="153"/>
    </row>
    <row r="341" spans="5:7" ht="15.75" x14ac:dyDescent="0.25">
      <c r="E341" s="145"/>
      <c r="F341" s="153"/>
      <c r="G341" s="153"/>
    </row>
    <row r="342" spans="5:7" ht="15.75" x14ac:dyDescent="0.25">
      <c r="E342" s="145"/>
      <c r="F342" s="153"/>
      <c r="G342" s="153"/>
    </row>
    <row r="343" spans="5:7" ht="15.75" x14ac:dyDescent="0.25">
      <c r="E343" s="145"/>
      <c r="F343" s="153"/>
      <c r="G343" s="153"/>
    </row>
    <row r="344" spans="5:7" ht="15.75" x14ac:dyDescent="0.25">
      <c r="E344" s="145"/>
      <c r="F344" s="153"/>
      <c r="G344" s="153"/>
    </row>
    <row r="345" spans="5:7" ht="15.75" x14ac:dyDescent="0.25">
      <c r="E345" s="145"/>
      <c r="F345" s="153"/>
      <c r="G345" s="153"/>
    </row>
    <row r="346" spans="5:7" ht="15.75" x14ac:dyDescent="0.25">
      <c r="E346" s="145"/>
      <c r="F346" s="153"/>
      <c r="G346" s="153"/>
    </row>
    <row r="347" spans="5:7" ht="15.75" x14ac:dyDescent="0.25">
      <c r="E347" s="145"/>
      <c r="F347" s="153"/>
      <c r="G347" s="153"/>
    </row>
    <row r="348" spans="5:7" ht="15.75" x14ac:dyDescent="0.25">
      <c r="E348" s="145"/>
      <c r="F348" s="153"/>
      <c r="G348" s="153"/>
    </row>
    <row r="349" spans="5:7" ht="15.75" x14ac:dyDescent="0.25">
      <c r="E349" s="145"/>
      <c r="F349" s="153"/>
      <c r="G349" s="153"/>
    </row>
    <row r="350" spans="5:7" ht="15.75" x14ac:dyDescent="0.25">
      <c r="E350" s="145"/>
      <c r="F350" s="153"/>
      <c r="G350" s="153"/>
    </row>
    <row r="351" spans="5:7" ht="15.75" x14ac:dyDescent="0.25">
      <c r="E351" s="145"/>
      <c r="F351" s="153"/>
      <c r="G351" s="153"/>
    </row>
    <row r="352" spans="5:7" ht="15.75" x14ac:dyDescent="0.25">
      <c r="E352" s="145"/>
      <c r="F352" s="153"/>
      <c r="G352" s="153"/>
    </row>
    <row r="353" spans="5:7" ht="15.75" x14ac:dyDescent="0.25">
      <c r="E353" s="145"/>
      <c r="F353" s="153"/>
      <c r="G353" s="153"/>
    </row>
    <row r="354" spans="5:7" ht="15.75" x14ac:dyDescent="0.25">
      <c r="E354" s="145"/>
      <c r="F354" s="153"/>
      <c r="G354" s="153"/>
    </row>
    <row r="355" spans="5:7" ht="15.75" x14ac:dyDescent="0.25">
      <c r="E355" s="145"/>
      <c r="F355" s="153"/>
      <c r="G355" s="153"/>
    </row>
    <row r="356" spans="5:7" ht="15.75" x14ac:dyDescent="0.25">
      <c r="E356" s="145"/>
      <c r="F356" s="153"/>
      <c r="G356" s="153"/>
    </row>
    <row r="357" spans="5:7" ht="15.75" x14ac:dyDescent="0.25">
      <c r="E357" s="145"/>
      <c r="F357" s="153"/>
      <c r="G357" s="153"/>
    </row>
    <row r="358" spans="5:7" ht="15.75" x14ac:dyDescent="0.25">
      <c r="E358" s="145"/>
      <c r="F358" s="153"/>
      <c r="G358" s="153"/>
    </row>
    <row r="359" spans="5:7" ht="15.75" x14ac:dyDescent="0.25">
      <c r="E359" s="145"/>
      <c r="F359" s="153"/>
      <c r="G359" s="153"/>
    </row>
    <row r="360" spans="5:7" ht="15.75" x14ac:dyDescent="0.25">
      <c r="E360" s="145"/>
      <c r="F360" s="153"/>
      <c r="G360" s="153"/>
    </row>
    <row r="361" spans="5:7" ht="15.75" x14ac:dyDescent="0.25">
      <c r="E361" s="145"/>
      <c r="F361" s="153"/>
      <c r="G361" s="153"/>
    </row>
    <row r="362" spans="5:7" ht="15.75" x14ac:dyDescent="0.25">
      <c r="E362" s="145"/>
      <c r="F362" s="153"/>
      <c r="G362" s="153"/>
    </row>
    <row r="363" spans="5:7" ht="15.75" x14ac:dyDescent="0.25">
      <c r="E363" s="145"/>
      <c r="F363" s="153"/>
      <c r="G363" s="153"/>
    </row>
    <row r="364" spans="5:7" ht="15.75" x14ac:dyDescent="0.25">
      <c r="E364" s="145"/>
      <c r="F364" s="153"/>
      <c r="G364" s="153"/>
    </row>
    <row r="365" spans="5:7" ht="15.75" x14ac:dyDescent="0.25">
      <c r="E365" s="145"/>
      <c r="F365" s="153"/>
      <c r="G365" s="153"/>
    </row>
    <row r="366" spans="5:7" ht="15.75" x14ac:dyDescent="0.25">
      <c r="E366" s="145"/>
      <c r="F366" s="153"/>
      <c r="G366" s="153"/>
    </row>
    <row r="367" spans="5:7" ht="15.75" x14ac:dyDescent="0.25">
      <c r="E367" s="145"/>
      <c r="F367" s="153"/>
      <c r="G367" s="153"/>
    </row>
    <row r="368" spans="5:7" ht="15.75" x14ac:dyDescent="0.25">
      <c r="E368" s="145"/>
      <c r="F368" s="153"/>
      <c r="G368" s="153"/>
    </row>
    <row r="369" spans="5:7" ht="15.75" x14ac:dyDescent="0.25">
      <c r="E369" s="145"/>
      <c r="F369" s="153"/>
      <c r="G369" s="153"/>
    </row>
    <row r="370" spans="5:7" ht="15.75" x14ac:dyDescent="0.25">
      <c r="E370" s="145"/>
      <c r="F370" s="153"/>
      <c r="G370" s="153"/>
    </row>
    <row r="371" spans="5:7" ht="15.75" x14ac:dyDescent="0.25">
      <c r="E371" s="145"/>
      <c r="F371" s="153"/>
      <c r="G371" s="153"/>
    </row>
    <row r="372" spans="5:7" ht="15.75" x14ac:dyDescent="0.25">
      <c r="E372" s="145"/>
      <c r="F372" s="153"/>
      <c r="G372" s="153"/>
    </row>
    <row r="373" spans="5:7" ht="15.75" x14ac:dyDescent="0.25">
      <c r="E373" s="145"/>
      <c r="F373" s="153"/>
      <c r="G373" s="153"/>
    </row>
    <row r="374" spans="5:7" ht="15.75" x14ac:dyDescent="0.25">
      <c r="E374" s="145"/>
      <c r="F374" s="153"/>
      <c r="G374" s="153"/>
    </row>
    <row r="375" spans="5:7" ht="15.75" x14ac:dyDescent="0.25">
      <c r="E375" s="145"/>
      <c r="F375" s="153"/>
      <c r="G375" s="153"/>
    </row>
    <row r="376" spans="5:7" ht="15.75" x14ac:dyDescent="0.25">
      <c r="E376" s="145"/>
      <c r="F376" s="153"/>
      <c r="G376" s="153"/>
    </row>
    <row r="377" spans="5:7" ht="15.75" x14ac:dyDescent="0.25">
      <c r="E377" s="145"/>
      <c r="F377" s="153"/>
      <c r="G377" s="153"/>
    </row>
    <row r="378" spans="5:7" ht="15.75" x14ac:dyDescent="0.25">
      <c r="E378" s="145"/>
      <c r="F378" s="153"/>
      <c r="G378" s="153"/>
    </row>
    <row r="379" spans="5:7" ht="15.75" x14ac:dyDescent="0.25">
      <c r="E379" s="145"/>
      <c r="F379" s="153"/>
      <c r="G379" s="153"/>
    </row>
    <row r="380" spans="5:7" ht="15.75" x14ac:dyDescent="0.25">
      <c r="E380" s="145"/>
      <c r="F380" s="153"/>
      <c r="G380" s="153"/>
    </row>
    <row r="381" spans="5:7" ht="15.75" x14ac:dyDescent="0.25">
      <c r="E381" s="145"/>
      <c r="F381" s="153"/>
      <c r="G381" s="153"/>
    </row>
    <row r="382" spans="5:7" ht="15.75" x14ac:dyDescent="0.25">
      <c r="E382" s="145"/>
      <c r="F382" s="153"/>
      <c r="G382" s="153"/>
    </row>
    <row r="383" spans="5:7" ht="15.75" x14ac:dyDescent="0.25">
      <c r="E383" s="145"/>
      <c r="F383" s="153"/>
      <c r="G383" s="153"/>
    </row>
    <row r="384" spans="5:7" ht="15.75" x14ac:dyDescent="0.25">
      <c r="E384" s="145"/>
      <c r="F384" s="153"/>
      <c r="G384" s="153"/>
    </row>
    <row r="385" spans="5:7" ht="15.75" x14ac:dyDescent="0.25">
      <c r="E385" s="145"/>
      <c r="F385" s="153"/>
      <c r="G385" s="153"/>
    </row>
    <row r="386" spans="5:7" ht="15.75" x14ac:dyDescent="0.25">
      <c r="E386" s="145"/>
      <c r="F386" s="153"/>
      <c r="G386" s="153"/>
    </row>
    <row r="387" spans="5:7" ht="15.75" x14ac:dyDescent="0.25">
      <c r="E387" s="145"/>
      <c r="F387" s="153"/>
      <c r="G387" s="153"/>
    </row>
    <row r="388" spans="5:7" ht="15.75" x14ac:dyDescent="0.25">
      <c r="E388" s="145"/>
      <c r="F388" s="153"/>
      <c r="G388" s="153"/>
    </row>
    <row r="389" spans="5:7" ht="15.75" x14ac:dyDescent="0.25">
      <c r="E389" s="145"/>
      <c r="F389" s="153"/>
      <c r="G389" s="153"/>
    </row>
    <row r="390" spans="5:7" ht="15.75" x14ac:dyDescent="0.25">
      <c r="E390" s="145"/>
      <c r="F390" s="153"/>
      <c r="G390" s="153"/>
    </row>
    <row r="391" spans="5:7" ht="15.75" x14ac:dyDescent="0.25">
      <c r="E391" s="145"/>
      <c r="F391" s="153"/>
      <c r="G391" s="153"/>
    </row>
    <row r="392" spans="5:7" ht="15.75" x14ac:dyDescent="0.25">
      <c r="E392" s="145"/>
      <c r="F392" s="153"/>
      <c r="G392" s="153"/>
    </row>
    <row r="393" spans="5:7" ht="15.75" x14ac:dyDescent="0.25">
      <c r="E393" s="145"/>
      <c r="F393" s="153"/>
      <c r="G393" s="153"/>
    </row>
    <row r="394" spans="5:7" ht="15.75" x14ac:dyDescent="0.25">
      <c r="E394" s="145"/>
      <c r="F394" s="153"/>
      <c r="G394" s="153"/>
    </row>
    <row r="395" spans="5:7" ht="15.75" x14ac:dyDescent="0.25">
      <c r="E395" s="145"/>
      <c r="F395" s="153"/>
      <c r="G395" s="153"/>
    </row>
    <row r="396" spans="5:7" ht="15.75" x14ac:dyDescent="0.25">
      <c r="E396" s="145"/>
      <c r="F396" s="153"/>
      <c r="G396" s="153"/>
    </row>
    <row r="397" spans="5:7" ht="15.75" x14ac:dyDescent="0.25">
      <c r="E397" s="145"/>
      <c r="F397" s="153"/>
      <c r="G397" s="153"/>
    </row>
    <row r="398" spans="5:7" ht="15.75" x14ac:dyDescent="0.25">
      <c r="E398" s="145"/>
      <c r="F398" s="153"/>
      <c r="G398" s="153"/>
    </row>
    <row r="399" spans="5:7" ht="15.75" x14ac:dyDescent="0.25">
      <c r="E399" s="145"/>
      <c r="F399" s="153"/>
      <c r="G399" s="153"/>
    </row>
    <row r="400" spans="5:7" ht="15.75" x14ac:dyDescent="0.25">
      <c r="E400" s="145"/>
      <c r="F400" s="153"/>
      <c r="G400" s="153"/>
    </row>
    <row r="401" spans="5:7" ht="15.75" x14ac:dyDescent="0.25">
      <c r="E401" s="145"/>
      <c r="F401" s="153"/>
      <c r="G401" s="153"/>
    </row>
    <row r="402" spans="5:7" ht="15.75" x14ac:dyDescent="0.25">
      <c r="E402" s="145"/>
      <c r="F402" s="153"/>
      <c r="G402" s="153"/>
    </row>
    <row r="403" spans="5:7" ht="15.75" x14ac:dyDescent="0.25">
      <c r="E403" s="145"/>
      <c r="F403" s="153"/>
      <c r="G403" s="153"/>
    </row>
    <row r="404" spans="5:7" ht="15.75" x14ac:dyDescent="0.25">
      <c r="E404" s="145"/>
      <c r="F404" s="153"/>
      <c r="G404" s="153"/>
    </row>
    <row r="405" spans="5:7" ht="15.75" x14ac:dyDescent="0.25">
      <c r="E405" s="145"/>
      <c r="F405" s="153"/>
      <c r="G405" s="153"/>
    </row>
    <row r="406" spans="5:7" ht="15.75" x14ac:dyDescent="0.25">
      <c r="E406" s="145"/>
      <c r="F406" s="153"/>
      <c r="G406" s="153"/>
    </row>
    <row r="407" spans="5:7" ht="15.75" x14ac:dyDescent="0.25">
      <c r="E407" s="145"/>
      <c r="F407" s="153"/>
      <c r="G407" s="153"/>
    </row>
    <row r="408" spans="5:7" ht="15.75" x14ac:dyDescent="0.25">
      <c r="E408" s="145"/>
      <c r="F408" s="153"/>
      <c r="G408" s="153"/>
    </row>
    <row r="409" spans="5:7" ht="15.75" x14ac:dyDescent="0.25">
      <c r="E409" s="145"/>
      <c r="F409" s="153"/>
      <c r="G409" s="153"/>
    </row>
    <row r="410" spans="5:7" ht="15.75" x14ac:dyDescent="0.25">
      <c r="E410" s="145"/>
      <c r="F410" s="153"/>
      <c r="G410" s="153"/>
    </row>
    <row r="411" spans="5:7" ht="15.75" x14ac:dyDescent="0.25">
      <c r="E411" s="145"/>
      <c r="F411" s="153"/>
      <c r="G411" s="153"/>
    </row>
    <row r="412" spans="5:7" ht="15.75" x14ac:dyDescent="0.25">
      <c r="E412" s="145"/>
      <c r="F412" s="153"/>
      <c r="G412" s="153"/>
    </row>
    <row r="413" spans="5:7" ht="15.75" x14ac:dyDescent="0.25">
      <c r="E413" s="145"/>
      <c r="F413" s="153"/>
      <c r="G413" s="153"/>
    </row>
    <row r="414" spans="5:7" ht="15.75" x14ac:dyDescent="0.25">
      <c r="E414" s="145"/>
      <c r="F414" s="153"/>
      <c r="G414" s="153"/>
    </row>
    <row r="415" spans="5:7" ht="15.75" x14ac:dyDescent="0.25">
      <c r="E415" s="145"/>
      <c r="F415" s="153"/>
      <c r="G415" s="153"/>
    </row>
    <row r="416" spans="5:7" ht="15.75" x14ac:dyDescent="0.25">
      <c r="E416" s="145"/>
      <c r="F416" s="153"/>
      <c r="G416" s="153"/>
    </row>
    <row r="417" spans="5:7" ht="15.75" x14ac:dyDescent="0.25">
      <c r="E417" s="145"/>
      <c r="F417" s="153"/>
      <c r="G417" s="153"/>
    </row>
    <row r="418" spans="5:7" ht="15.75" x14ac:dyDescent="0.25">
      <c r="E418" s="145"/>
      <c r="F418" s="153"/>
      <c r="G418" s="153"/>
    </row>
    <row r="419" spans="5:7" ht="15.75" x14ac:dyDescent="0.25">
      <c r="E419" s="145"/>
      <c r="F419" s="153"/>
      <c r="G419" s="153"/>
    </row>
    <row r="420" spans="5:7" ht="15.75" x14ac:dyDescent="0.25">
      <c r="E420" s="145"/>
      <c r="F420" s="153"/>
      <c r="G420" s="153"/>
    </row>
    <row r="421" spans="5:7" ht="15.75" x14ac:dyDescent="0.25">
      <c r="E421" s="145"/>
      <c r="F421" s="153"/>
      <c r="G421" s="153"/>
    </row>
    <row r="422" spans="5:7" ht="15.75" x14ac:dyDescent="0.25">
      <c r="E422" s="145"/>
      <c r="F422" s="153"/>
      <c r="G422" s="153"/>
    </row>
    <row r="423" spans="5:7" ht="15.75" x14ac:dyDescent="0.25">
      <c r="E423" s="145"/>
      <c r="F423" s="153"/>
      <c r="G423" s="153"/>
    </row>
    <row r="424" spans="5:7" ht="15.75" x14ac:dyDescent="0.25">
      <c r="E424" s="145"/>
      <c r="F424" s="153"/>
      <c r="G424" s="153"/>
    </row>
    <row r="425" spans="5:7" ht="15.75" x14ac:dyDescent="0.25">
      <c r="E425" s="145"/>
      <c r="F425" s="153"/>
      <c r="G425" s="153"/>
    </row>
    <row r="426" spans="5:7" ht="15.75" x14ac:dyDescent="0.25">
      <c r="E426" s="145"/>
      <c r="F426" s="153"/>
      <c r="G426" s="153"/>
    </row>
    <row r="427" spans="5:7" ht="15.75" x14ac:dyDescent="0.25">
      <c r="E427" s="145"/>
      <c r="F427" s="153"/>
      <c r="G427" s="153"/>
    </row>
    <row r="428" spans="5:7" ht="15.75" x14ac:dyDescent="0.25">
      <c r="E428" s="145"/>
      <c r="F428" s="153"/>
      <c r="G428" s="153"/>
    </row>
    <row r="429" spans="5:7" ht="15.75" x14ac:dyDescent="0.25">
      <c r="E429" s="145"/>
      <c r="F429" s="153"/>
      <c r="G429" s="153"/>
    </row>
    <row r="430" spans="5:7" ht="15.75" x14ac:dyDescent="0.25">
      <c r="E430" s="145"/>
      <c r="F430" s="153"/>
      <c r="G430" s="153"/>
    </row>
    <row r="431" spans="5:7" ht="15.75" x14ac:dyDescent="0.25">
      <c r="E431" s="145"/>
      <c r="F431" s="153"/>
      <c r="G431" s="153"/>
    </row>
    <row r="432" spans="5:7" ht="15.75" x14ac:dyDescent="0.25">
      <c r="E432" s="145"/>
      <c r="F432" s="153"/>
      <c r="G432" s="153"/>
    </row>
    <row r="433" spans="5:7" ht="15.75" x14ac:dyDescent="0.25">
      <c r="E433" s="145"/>
      <c r="F433" s="153"/>
      <c r="G433" s="153"/>
    </row>
    <row r="434" spans="5:7" ht="15.75" x14ac:dyDescent="0.25">
      <c r="E434" s="145"/>
      <c r="F434" s="153"/>
      <c r="G434" s="153"/>
    </row>
    <row r="435" spans="5:7" ht="15.75" x14ac:dyDescent="0.25">
      <c r="E435" s="145"/>
      <c r="F435" s="153"/>
      <c r="G435" s="153"/>
    </row>
    <row r="436" spans="5:7" ht="15.75" x14ac:dyDescent="0.25">
      <c r="E436" s="145"/>
      <c r="F436" s="153"/>
      <c r="G436" s="153"/>
    </row>
    <row r="437" spans="5:7" ht="15.75" x14ac:dyDescent="0.25">
      <c r="E437" s="145"/>
      <c r="F437" s="153"/>
      <c r="G437" s="153"/>
    </row>
    <row r="438" spans="5:7" ht="15.75" x14ac:dyDescent="0.25">
      <c r="E438" s="145"/>
      <c r="F438" s="153"/>
      <c r="G438" s="153"/>
    </row>
    <row r="439" spans="5:7" ht="15.75" x14ac:dyDescent="0.25">
      <c r="E439" s="145"/>
      <c r="F439" s="153"/>
      <c r="G439" s="153"/>
    </row>
    <row r="440" spans="5:7" ht="15.75" x14ac:dyDescent="0.25">
      <c r="E440" s="145"/>
      <c r="F440" s="153"/>
      <c r="G440" s="153"/>
    </row>
    <row r="441" spans="5:7" ht="15.75" x14ac:dyDescent="0.25">
      <c r="E441" s="145"/>
      <c r="F441" s="153"/>
      <c r="G441" s="153"/>
    </row>
    <row r="442" spans="5:7" ht="15.75" x14ac:dyDescent="0.25">
      <c r="E442" s="145"/>
      <c r="F442" s="153"/>
      <c r="G442" s="153"/>
    </row>
    <row r="443" spans="5:7" ht="15.75" x14ac:dyDescent="0.25">
      <c r="E443" s="145"/>
      <c r="F443" s="153"/>
      <c r="G443" s="153"/>
    </row>
    <row r="444" spans="5:7" ht="15.75" x14ac:dyDescent="0.25">
      <c r="E444" s="145"/>
      <c r="F444" s="153"/>
      <c r="G444" s="153"/>
    </row>
    <row r="445" spans="5:7" ht="15.75" x14ac:dyDescent="0.25">
      <c r="E445" s="145"/>
      <c r="F445" s="153"/>
      <c r="G445" s="153"/>
    </row>
    <row r="446" spans="5:7" ht="15.75" x14ac:dyDescent="0.25">
      <c r="E446" s="145"/>
      <c r="F446" s="153"/>
      <c r="G446" s="153"/>
    </row>
    <row r="447" spans="5:7" ht="15.75" x14ac:dyDescent="0.25">
      <c r="E447" s="145"/>
      <c r="F447" s="153"/>
      <c r="G447" s="153"/>
    </row>
    <row r="448" spans="5:7" ht="15.75" x14ac:dyDescent="0.25">
      <c r="E448" s="145"/>
      <c r="F448" s="153"/>
      <c r="G448" s="153"/>
    </row>
    <row r="449" spans="5:7" ht="15.75" x14ac:dyDescent="0.25">
      <c r="E449" s="145"/>
      <c r="F449" s="153"/>
      <c r="G449" s="153"/>
    </row>
    <row r="450" spans="5:7" ht="15.75" x14ac:dyDescent="0.25">
      <c r="E450" s="145"/>
      <c r="F450" s="153"/>
      <c r="G450" s="153"/>
    </row>
    <row r="451" spans="5:7" ht="15.75" x14ac:dyDescent="0.25">
      <c r="E451" s="145"/>
      <c r="F451" s="153"/>
      <c r="G451" s="153"/>
    </row>
    <row r="452" spans="5:7" ht="15.75" x14ac:dyDescent="0.25">
      <c r="E452" s="145"/>
      <c r="F452" s="153"/>
      <c r="G452" s="153"/>
    </row>
    <row r="453" spans="5:7" ht="15.75" x14ac:dyDescent="0.25">
      <c r="E453" s="145"/>
      <c r="F453" s="153"/>
      <c r="G453" s="153"/>
    </row>
    <row r="454" spans="5:7" ht="15.75" x14ac:dyDescent="0.25">
      <c r="E454" s="145"/>
      <c r="F454" s="153"/>
      <c r="G454" s="153"/>
    </row>
    <row r="455" spans="5:7" ht="15.75" x14ac:dyDescent="0.25">
      <c r="E455" s="145"/>
      <c r="F455" s="153"/>
      <c r="G455" s="153"/>
    </row>
    <row r="456" spans="5:7" ht="15.75" x14ac:dyDescent="0.25">
      <c r="E456" s="145"/>
      <c r="F456" s="153"/>
      <c r="G456" s="153"/>
    </row>
    <row r="457" spans="5:7" ht="15.75" x14ac:dyDescent="0.25">
      <c r="E457" s="145"/>
      <c r="F457" s="153"/>
      <c r="G457" s="153"/>
    </row>
    <row r="458" spans="5:7" ht="15.75" x14ac:dyDescent="0.25">
      <c r="E458" s="145"/>
      <c r="F458" s="153"/>
      <c r="G458" s="153"/>
    </row>
    <row r="459" spans="5:7" ht="15.75" x14ac:dyDescent="0.25">
      <c r="E459" s="145"/>
      <c r="F459" s="153"/>
      <c r="G459" s="153"/>
    </row>
    <row r="460" spans="5:7" ht="15.75" x14ac:dyDescent="0.25">
      <c r="E460" s="145"/>
      <c r="F460" s="153"/>
      <c r="G460" s="153"/>
    </row>
    <row r="461" spans="5:7" ht="15.75" x14ac:dyDescent="0.25">
      <c r="E461" s="145"/>
      <c r="F461" s="153"/>
      <c r="G461" s="153"/>
    </row>
    <row r="462" spans="5:7" ht="15.75" x14ac:dyDescent="0.25">
      <c r="E462" s="145"/>
      <c r="F462" s="153"/>
      <c r="G462" s="153"/>
    </row>
    <row r="463" spans="5:7" ht="15.75" x14ac:dyDescent="0.25">
      <c r="E463" s="145"/>
      <c r="F463" s="153"/>
      <c r="G463" s="153"/>
    </row>
    <row r="464" spans="5:7" ht="15.75" x14ac:dyDescent="0.25">
      <c r="E464" s="145"/>
      <c r="F464" s="153"/>
      <c r="G464" s="153"/>
    </row>
    <row r="465" spans="5:7" ht="15.75" x14ac:dyDescent="0.25">
      <c r="E465" s="145"/>
      <c r="F465" s="153"/>
      <c r="G465" s="153"/>
    </row>
    <row r="466" spans="5:7" ht="15.75" x14ac:dyDescent="0.25">
      <c r="E466" s="145"/>
      <c r="F466" s="153"/>
      <c r="G466" s="153"/>
    </row>
    <row r="467" spans="5:7" ht="15.75" x14ac:dyDescent="0.25">
      <c r="E467" s="145"/>
      <c r="F467" s="153"/>
      <c r="G467" s="153"/>
    </row>
    <row r="468" spans="5:7" ht="15.75" x14ac:dyDescent="0.25">
      <c r="E468" s="145"/>
      <c r="F468" s="153"/>
      <c r="G468" s="153"/>
    </row>
    <row r="469" spans="5:7" ht="15.75" x14ac:dyDescent="0.25">
      <c r="E469" s="145"/>
      <c r="F469" s="153"/>
      <c r="G469" s="153"/>
    </row>
    <row r="470" spans="5:7" ht="15.75" x14ac:dyDescent="0.25">
      <c r="E470" s="145"/>
      <c r="F470" s="153"/>
      <c r="G470" s="153"/>
    </row>
    <row r="471" spans="5:7" ht="15.75" x14ac:dyDescent="0.25">
      <c r="E471" s="145"/>
      <c r="F471" s="153"/>
      <c r="G471" s="153"/>
    </row>
    <row r="472" spans="5:7" ht="15.75" x14ac:dyDescent="0.25">
      <c r="E472" s="145"/>
      <c r="F472" s="153"/>
      <c r="G472" s="153"/>
    </row>
    <row r="473" spans="5:7" ht="15.75" x14ac:dyDescent="0.25">
      <c r="E473" s="145"/>
      <c r="F473" s="153"/>
      <c r="G473" s="153"/>
    </row>
    <row r="474" spans="5:7" ht="15.75" x14ac:dyDescent="0.25">
      <c r="E474" s="145"/>
      <c r="F474" s="153"/>
      <c r="G474" s="153"/>
    </row>
    <row r="475" spans="5:7" ht="15.75" x14ac:dyDescent="0.25">
      <c r="E475" s="145"/>
      <c r="F475" s="153"/>
      <c r="G475" s="153"/>
    </row>
    <row r="476" spans="5:7" ht="15.75" x14ac:dyDescent="0.25">
      <c r="E476" s="145"/>
      <c r="F476" s="153"/>
      <c r="G476" s="153"/>
    </row>
    <row r="477" spans="5:7" ht="15.75" x14ac:dyDescent="0.25">
      <c r="E477" s="145"/>
      <c r="F477" s="153"/>
      <c r="G477" s="153"/>
    </row>
    <row r="478" spans="5:7" ht="15.75" x14ac:dyDescent="0.25">
      <c r="E478" s="145"/>
      <c r="F478" s="153"/>
      <c r="G478" s="153"/>
    </row>
    <row r="479" spans="5:7" ht="15.75" x14ac:dyDescent="0.25">
      <c r="E479" s="145"/>
      <c r="F479" s="153"/>
      <c r="G479" s="153"/>
    </row>
    <row r="480" spans="5:7" ht="15.75" x14ac:dyDescent="0.25">
      <c r="E480" s="145"/>
      <c r="F480" s="153"/>
      <c r="G480" s="153"/>
    </row>
    <row r="481" spans="5:7" ht="15.75" x14ac:dyDescent="0.25">
      <c r="E481" s="145"/>
      <c r="F481" s="153"/>
      <c r="G481" s="153"/>
    </row>
    <row r="482" spans="5:7" ht="15.75" x14ac:dyDescent="0.25">
      <c r="E482" s="145"/>
      <c r="F482" s="153"/>
      <c r="G482" s="153"/>
    </row>
    <row r="483" spans="5:7" ht="15.75" x14ac:dyDescent="0.25">
      <c r="E483" s="145"/>
      <c r="F483" s="153"/>
      <c r="G483" s="153"/>
    </row>
    <row r="484" spans="5:7" ht="15.75" x14ac:dyDescent="0.25">
      <c r="E484" s="145"/>
      <c r="F484" s="153"/>
      <c r="G484" s="153"/>
    </row>
    <row r="485" spans="5:7" ht="15.75" x14ac:dyDescent="0.25">
      <c r="E485" s="145"/>
      <c r="F485" s="153"/>
      <c r="G485" s="153"/>
    </row>
    <row r="486" spans="5:7" ht="15.75" x14ac:dyDescent="0.25">
      <c r="E486" s="145"/>
      <c r="F486" s="153"/>
      <c r="G486" s="153"/>
    </row>
    <row r="487" spans="5:7" ht="15.75" x14ac:dyDescent="0.25">
      <c r="E487" s="145"/>
      <c r="F487" s="153"/>
      <c r="G487" s="153"/>
    </row>
    <row r="488" spans="5:7" ht="15.75" x14ac:dyDescent="0.25">
      <c r="E488" s="145"/>
      <c r="F488" s="153"/>
      <c r="G488" s="153"/>
    </row>
    <row r="489" spans="5:7" ht="15.75" x14ac:dyDescent="0.25">
      <c r="E489" s="145"/>
      <c r="F489" s="153"/>
      <c r="G489" s="153"/>
    </row>
    <row r="490" spans="5:7" ht="15.75" x14ac:dyDescent="0.25">
      <c r="E490" s="145"/>
      <c r="F490" s="153"/>
      <c r="G490" s="153"/>
    </row>
    <row r="491" spans="5:7" ht="15.75" x14ac:dyDescent="0.25">
      <c r="E491" s="145"/>
      <c r="F491" s="153"/>
      <c r="G491" s="153"/>
    </row>
    <row r="492" spans="5:7" ht="15.75" x14ac:dyDescent="0.25">
      <c r="E492" s="145"/>
      <c r="F492" s="153"/>
      <c r="G492" s="153"/>
    </row>
    <row r="493" spans="5:7" ht="15.75" x14ac:dyDescent="0.25">
      <c r="E493" s="145"/>
      <c r="F493" s="153"/>
      <c r="G493" s="153"/>
    </row>
    <row r="494" spans="5:7" ht="15.75" x14ac:dyDescent="0.25">
      <c r="E494" s="145"/>
      <c r="F494" s="153"/>
      <c r="G494" s="153"/>
    </row>
    <row r="495" spans="5:7" ht="15.75" x14ac:dyDescent="0.25">
      <c r="E495" s="145"/>
      <c r="F495" s="153"/>
      <c r="G495" s="153"/>
    </row>
    <row r="496" spans="5:7" ht="15.75" x14ac:dyDescent="0.25">
      <c r="E496" s="145"/>
      <c r="F496" s="153"/>
      <c r="G496" s="153"/>
    </row>
    <row r="497" spans="5:7" ht="15.75" x14ac:dyDescent="0.25">
      <c r="E497" s="145"/>
      <c r="F497" s="153"/>
      <c r="G497" s="153"/>
    </row>
    <row r="498" spans="5:7" ht="15.75" x14ac:dyDescent="0.25">
      <c r="E498" s="145"/>
      <c r="F498" s="153"/>
      <c r="G498" s="153"/>
    </row>
    <row r="499" spans="5:7" ht="15.75" x14ac:dyDescent="0.25">
      <c r="E499" s="145"/>
      <c r="F499" s="153"/>
      <c r="G499" s="153"/>
    </row>
    <row r="500" spans="5:7" ht="15.75" x14ac:dyDescent="0.25">
      <c r="E500" s="145"/>
      <c r="F500" s="153"/>
      <c r="G500" s="153"/>
    </row>
    <row r="501" spans="5:7" ht="15.75" x14ac:dyDescent="0.25">
      <c r="E501" s="145"/>
      <c r="F501" s="153"/>
      <c r="G501" s="153"/>
    </row>
    <row r="502" spans="5:7" ht="15.75" x14ac:dyDescent="0.25">
      <c r="E502" s="145"/>
      <c r="F502" s="153"/>
      <c r="G502" s="153"/>
    </row>
    <row r="503" spans="5:7" ht="15.75" x14ac:dyDescent="0.25">
      <c r="E503" s="145"/>
      <c r="F503" s="153"/>
      <c r="G503" s="153"/>
    </row>
    <row r="504" spans="5:7" ht="15.75" x14ac:dyDescent="0.25">
      <c r="E504" s="145"/>
      <c r="F504" s="153"/>
      <c r="G504" s="153"/>
    </row>
    <row r="505" spans="5:7" ht="15.75" x14ac:dyDescent="0.25">
      <c r="E505" s="145"/>
      <c r="F505" s="153"/>
      <c r="G505" s="153"/>
    </row>
    <row r="506" spans="5:7" ht="15.75" x14ac:dyDescent="0.25">
      <c r="E506" s="145"/>
      <c r="F506" s="153"/>
      <c r="G506" s="153"/>
    </row>
    <row r="507" spans="5:7" ht="15.75" x14ac:dyDescent="0.25">
      <c r="E507" s="145"/>
      <c r="F507" s="153"/>
      <c r="G507" s="153"/>
    </row>
    <row r="508" spans="5:7" ht="15.75" x14ac:dyDescent="0.25">
      <c r="E508" s="145"/>
      <c r="F508" s="153"/>
      <c r="G508" s="153"/>
    </row>
    <row r="509" spans="5:7" ht="15.75" x14ac:dyDescent="0.25">
      <c r="E509" s="145"/>
      <c r="F509" s="153"/>
      <c r="G509" s="153"/>
    </row>
    <row r="510" spans="5:7" ht="15.75" x14ac:dyDescent="0.25">
      <c r="E510" s="145"/>
      <c r="F510" s="153"/>
      <c r="G510" s="153"/>
    </row>
    <row r="511" spans="5:7" ht="15.75" x14ac:dyDescent="0.25">
      <c r="E511" s="145"/>
      <c r="F511" s="153"/>
      <c r="G511" s="153"/>
    </row>
    <row r="512" spans="5:7" ht="15.75" x14ac:dyDescent="0.25">
      <c r="E512" s="145"/>
      <c r="F512" s="153"/>
      <c r="G512" s="153"/>
    </row>
    <row r="513" spans="5:7" ht="15.75" x14ac:dyDescent="0.25">
      <c r="E513" s="145"/>
      <c r="F513" s="153"/>
      <c r="G513" s="153"/>
    </row>
    <row r="514" spans="5:7" ht="15.75" x14ac:dyDescent="0.25">
      <c r="E514" s="145"/>
      <c r="F514" s="153"/>
      <c r="G514" s="153"/>
    </row>
    <row r="515" spans="5:7" ht="15.75" x14ac:dyDescent="0.25">
      <c r="E515" s="145"/>
      <c r="F515" s="153"/>
      <c r="G515" s="153"/>
    </row>
    <row r="516" spans="5:7" ht="15.75" x14ac:dyDescent="0.25">
      <c r="E516" s="145"/>
      <c r="F516" s="153"/>
      <c r="G516" s="153"/>
    </row>
    <row r="517" spans="5:7" ht="15.75" x14ac:dyDescent="0.25">
      <c r="E517" s="145"/>
      <c r="F517" s="153"/>
      <c r="G517" s="153"/>
    </row>
    <row r="518" spans="5:7" ht="15.75" x14ac:dyDescent="0.25">
      <c r="E518" s="145"/>
      <c r="F518" s="153"/>
      <c r="G518" s="153"/>
    </row>
    <row r="519" spans="5:7" ht="15.75" x14ac:dyDescent="0.25">
      <c r="E519" s="145"/>
      <c r="F519" s="153"/>
      <c r="G519" s="153"/>
    </row>
    <row r="520" spans="5:7" ht="15.75" x14ac:dyDescent="0.25">
      <c r="E520" s="145"/>
      <c r="F520" s="153"/>
      <c r="G520" s="153"/>
    </row>
    <row r="521" spans="5:7" ht="15.75" x14ac:dyDescent="0.25">
      <c r="E521" s="145"/>
      <c r="F521" s="153"/>
      <c r="G521" s="153"/>
    </row>
    <row r="522" spans="5:7" ht="15.75" x14ac:dyDescent="0.25">
      <c r="E522" s="145"/>
      <c r="F522" s="153"/>
      <c r="G522" s="153"/>
    </row>
    <row r="523" spans="5:7" ht="15.75" x14ac:dyDescent="0.25">
      <c r="E523" s="145"/>
      <c r="F523" s="153"/>
      <c r="G523" s="153"/>
    </row>
    <row r="524" spans="5:7" ht="15.75" x14ac:dyDescent="0.25">
      <c r="E524" s="145"/>
      <c r="F524" s="153"/>
      <c r="G524" s="153"/>
    </row>
  </sheetData>
  <sheetProtection algorithmName="SHA-512" hashValue="FTuOQ+VvIStCS/a5Bv/GghG267Y6UTsGNlb4rtwB/0xQ8TDtjgSTNAqbZCeS8ThZ6Jrcg+Z+TMGQ2/OP/3zlng==" saltValue="hAESeowryEJgmDA7BjHm+g==" spinCount="100000" sheet="1" objects="1" scenarios="1"/>
  <protectedRanges>
    <protectedRange sqref="C17:C316 G17:H316" name="טווח1"/>
  </protectedRanges>
  <customSheetViews>
    <customSheetView guid="{10DC47B7-F418-4621-94A4-813C63778E1D}" fitToPage="1" showAutoFilter="1" topLeftCell="A21">
      <selection activeCell="G24" sqref="G24"/>
      <pageMargins left="0.70866141732283472" right="0.70866141732283472" top="0.74803149606299213" bottom="0.74803149606299213" header="0.31496062992125984" footer="0.31496062992125984"/>
      <pageSetup paperSize="9" fitToHeight="2" orientation="portrait" horizontalDpi="4294967293" verticalDpi="4294967293" r:id="rId1"/>
      <headerFooter>
        <oddHeader>&amp;L&amp;12&amp;U&amp;A</oddHeader>
      </headerFooter>
      <autoFilter ref="B22:I330" xr:uid="{725BEDC4-219D-45F4-8FCC-966A3D2D3589}"/>
    </customSheetView>
    <customSheetView guid="{2321E7B2-D983-430D-A5D2-D2506D312635}" showPageBreaks="1" fitToPage="1" printArea="1" showAutoFilter="1">
      <selection activeCell="H23" sqref="H23"/>
      <pageMargins left="0.70866141732283472" right="0.70866141732283472" top="0.74803149606299213" bottom="0.74803149606299213" header="0.31496062992125984" footer="0.31496062992125984"/>
      <pageSetup paperSize="9" fitToHeight="2" orientation="portrait" horizontalDpi="4294967293" verticalDpi="4294967293" r:id="rId2"/>
      <headerFooter>
        <oddHeader>&amp;L&amp;12&amp;U&amp;A</oddHeader>
      </headerFooter>
      <autoFilter ref="B22:I330" xr:uid="{FD4F1B3F-A9DD-4204-984D-2494775E1F3D}"/>
    </customSheetView>
    <customSheetView guid="{A602925B-AE37-49FF-960D-EBDB8116F991}" fitToPage="1" showAutoFilter="1" topLeftCell="A21">
      <selection activeCell="G24" sqref="G24"/>
      <pageMargins left="0.70866141732283472" right="0.70866141732283472" top="0.74803149606299213" bottom="0.74803149606299213" header="0.31496062992125984" footer="0.31496062992125984"/>
      <pageSetup paperSize="9" fitToHeight="2" orientation="portrait" horizontalDpi="4294967293" verticalDpi="4294967293" r:id="rId3"/>
      <headerFooter>
        <oddHeader>&amp;L&amp;12&amp;U&amp;A</oddHeader>
      </headerFooter>
      <autoFilter ref="B22:I330" xr:uid="{46888FFA-01B1-48E7-BDC8-09E0E6704CAA}"/>
    </customSheetView>
  </customSheetViews>
  <dataValidations count="2">
    <dataValidation type="decimal" allowBlank="1" showInputMessage="1" showErrorMessage="1" error="יש להזין אחוז משרה בין 20%-0%" sqref="G17:G316" xr:uid="{00000000-0002-0000-0A00-000001000000}">
      <formula1>0</formula1>
      <formula2>0.2</formula2>
    </dataValidation>
    <dataValidation allowBlank="1" showInputMessage="1" showErrorMessage="1" promptTitle="המובילה סייעת = 1" prompt="מחושב מתוך גיליון דוח ביצוע (6) עמודה G" sqref="E16" xr:uid="{00000000-0002-0000-0A00-000003000000}"/>
  </dataValidations>
  <hyperlinks>
    <hyperlink ref="A1" location="'תוכן העניינים'!A16" tooltip="קישור להנחיות למילוי" display="הנחיות למילוי" xr:uid="{AD7764ED-66C0-4014-9941-82BC4DAA60A9}"/>
  </hyperlinks>
  <pageMargins left="0.70866141732283472" right="0.70866141732283472" top="0.74803149606299213" bottom="0.74803149606299213" header="0.31496062992125984" footer="0.31496062992125984"/>
  <pageSetup paperSize="9" scale="29" fitToHeight="2" orientation="portrait" horizontalDpi="4294967293" verticalDpi="4294967293" r:id="rId4"/>
  <headerFooter>
    <oddHeader>&amp;L&amp;12&amp;U&amp;A</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973089AE-CA22-487E-B60E-0EC65AAC5685}">
          <x14:formula1>
            <xm:f>'גנים - דוח ביצוע  (5)'!$B$18:$B$1017</xm:f>
          </x14:formula1>
          <xm:sqref>C17:C316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E7CE3-B179-4817-8C9F-EBFD7AD5276F}">
  <sheetPr codeName="גיליון17">
    <tabColor rgb="FF00FFFF"/>
    <pageSetUpPr fitToPage="1"/>
  </sheetPr>
  <dimension ref="A1:S516"/>
  <sheetViews>
    <sheetView showGridLines="0" rightToLeft="1" workbookViewId="0">
      <selection activeCell="G16" sqref="G16"/>
    </sheetView>
  </sheetViews>
  <sheetFormatPr defaultColWidth="9" defaultRowHeight="15" x14ac:dyDescent="0.25"/>
  <cols>
    <col min="1" max="1" width="4" style="212" customWidth="1"/>
    <col min="2" max="2" width="6.125" style="212" customWidth="1"/>
    <col min="3" max="3" width="11.5" style="212" customWidth="1"/>
    <col min="4" max="4" width="16.375" style="212" customWidth="1"/>
    <col min="5" max="5" width="14.875" style="212" customWidth="1"/>
    <col min="6" max="6" width="14.5" style="212" customWidth="1"/>
    <col min="7" max="7" width="16.5" style="212" customWidth="1"/>
    <col min="8" max="10" width="10.625" style="725" customWidth="1"/>
    <col min="11" max="12" width="39.875" style="212" customWidth="1"/>
    <col min="13" max="13" width="32.75" style="212" customWidth="1"/>
    <col min="14" max="14" width="22.625" style="212" customWidth="1"/>
    <col min="15" max="15" width="8" style="726" hidden="1" customWidth="1"/>
    <col min="16" max="16" width="18.25" style="726" hidden="1" customWidth="1"/>
    <col min="17" max="17" width="16" style="726" hidden="1" customWidth="1"/>
    <col min="18" max="18" width="17.75" style="726" hidden="1" customWidth="1"/>
    <col min="19" max="16384" width="9" style="212"/>
  </cols>
  <sheetData>
    <row r="1" spans="1:19" ht="19.5" thickBot="1" x14ac:dyDescent="0.35">
      <c r="A1" s="951" t="s">
        <v>8568</v>
      </c>
      <c r="B1" s="952"/>
      <c r="E1" s="552" t="str">
        <f>'[2]גנים ובתי ספר- מבנה תקציב'!$E$1</f>
        <v>תכנית בתי הספר והגנים של החופש הגדול, קיץ תשפ"ו</v>
      </c>
      <c r="O1" s="726" t="s">
        <v>7402</v>
      </c>
      <c r="P1" s="726" t="s">
        <v>7402</v>
      </c>
      <c r="Q1" s="726" t="s">
        <v>7402</v>
      </c>
      <c r="R1" s="726" t="s">
        <v>7402</v>
      </c>
    </row>
    <row r="2" spans="1:19" ht="15.75" thickBot="1" x14ac:dyDescent="0.3"/>
    <row r="3" spans="1:19" s="354" customFormat="1" ht="19.5" thickBot="1" x14ac:dyDescent="0.3">
      <c r="C3" s="378" t="s">
        <v>17</v>
      </c>
      <c r="E3" s="727">
        <f>'נתונים כללים (1)'!$C$5</f>
        <v>0</v>
      </c>
      <c r="F3" s="212"/>
      <c r="G3" s="212"/>
      <c r="H3" s="725"/>
      <c r="I3" s="725"/>
      <c r="J3" s="725"/>
      <c r="K3" s="212"/>
      <c r="L3" s="212"/>
      <c r="O3" s="728"/>
      <c r="P3" s="728"/>
      <c r="Q3" s="728"/>
      <c r="R3" s="728"/>
    </row>
    <row r="4" spans="1:19" s="543" customFormat="1" ht="19.5" thickBot="1" x14ac:dyDescent="0.35">
      <c r="C4" s="378" t="s">
        <v>80</v>
      </c>
      <c r="E4" s="729" t="s">
        <v>8572</v>
      </c>
      <c r="H4" s="730"/>
      <c r="I4" s="730"/>
      <c r="J4" s="730"/>
      <c r="K4" s="675" t="str">
        <f>IF(K5=""," ","שגיאות בגיליון:")</f>
        <v xml:space="preserve"> </v>
      </c>
      <c r="L4" s="675"/>
      <c r="M4" s="354"/>
      <c r="N4" s="354"/>
      <c r="O4" s="731"/>
      <c r="P4" s="731"/>
      <c r="Q4" s="731"/>
      <c r="R4" s="731"/>
    </row>
    <row r="5" spans="1:19" s="732" customFormat="1" ht="21" customHeight="1" thickBot="1" x14ac:dyDescent="0.35">
      <c r="C5" s="551" t="s">
        <v>7</v>
      </c>
      <c r="E5" s="733" t="str">
        <f>'[2]נתונים כלליים (1)'!$C$6</f>
        <v/>
      </c>
      <c r="H5" s="734"/>
      <c r="I5" s="734"/>
      <c r="J5" s="734"/>
      <c r="K5" s="675" t="str">
        <f>IF(SUM(O16:O515)&gt;0,CONCATENATE("שימו לב! קיימים ",SUM(O16:O515)," מוסדות בהם לא הועסקו אנשי צוות כנדרש ולכן אין זכאות לתקציב עבור מוסדות אלו"),"")</f>
        <v/>
      </c>
      <c r="L5" s="675"/>
      <c r="M5" s="219"/>
      <c r="O5" s="735"/>
      <c r="P5" s="735"/>
      <c r="Q5" s="735"/>
      <c r="R5" s="735"/>
    </row>
    <row r="6" spans="1:19" ht="18.75" x14ac:dyDescent="0.3">
      <c r="A6" s="678"/>
      <c r="K6" s="675"/>
      <c r="L6" s="675"/>
      <c r="N6" s="219"/>
      <c r="O6" s="736"/>
      <c r="P6" s="736"/>
      <c r="Q6" s="736"/>
      <c r="R6" s="736"/>
      <c r="S6" s="219"/>
    </row>
    <row r="7" spans="1:19" s="354" customFormat="1" ht="15.75" x14ac:dyDescent="0.25">
      <c r="B7" s="12"/>
      <c r="C7" s="12"/>
      <c r="D7" s="12"/>
      <c r="E7" s="12"/>
      <c r="F7" s="12"/>
      <c r="G7" s="12"/>
      <c r="H7" s="737"/>
      <c r="I7" s="737"/>
      <c r="J7" s="737"/>
      <c r="K7" s="12"/>
      <c r="L7" s="12"/>
      <c r="O7" s="728"/>
      <c r="P7" s="728"/>
      <c r="Q7" s="728"/>
      <c r="R7" s="728"/>
    </row>
    <row r="8" spans="1:19" s="354" customFormat="1" ht="20.25" x14ac:dyDescent="0.3">
      <c r="C8" s="352"/>
      <c r="D8" s="352"/>
      <c r="E8" s="738" t="s">
        <v>8655</v>
      </c>
      <c r="F8" s="352"/>
      <c r="G8" s="352"/>
      <c r="K8" s="352"/>
      <c r="L8" s="352"/>
      <c r="M8" s="352"/>
      <c r="O8" s="728"/>
      <c r="P8" s="728"/>
      <c r="Q8" s="728"/>
      <c r="R8" s="728"/>
    </row>
    <row r="9" spans="1:19" s="354" customFormat="1" ht="13.5" customHeight="1" x14ac:dyDescent="0.3">
      <c r="C9" s="352"/>
      <c r="D9" s="352"/>
      <c r="E9" s="738"/>
      <c r="F9" s="352"/>
      <c r="G9" s="352"/>
      <c r="M9" s="352"/>
      <c r="O9" s="728"/>
      <c r="P9" s="728"/>
      <c r="Q9" s="728"/>
      <c r="R9" s="728"/>
    </row>
    <row r="10" spans="1:19" s="354" customFormat="1" ht="20.25" x14ac:dyDescent="0.3">
      <c r="B10" s="740" t="s">
        <v>8633</v>
      </c>
      <c r="C10" s="741"/>
      <c r="D10" s="741"/>
      <c r="E10" s="742"/>
      <c r="F10" s="741"/>
      <c r="G10" s="741"/>
      <c r="H10" s="739"/>
      <c r="I10" s="739"/>
      <c r="J10" s="739"/>
      <c r="K10" s="352"/>
      <c r="L10" s="352"/>
      <c r="M10" s="352"/>
      <c r="O10" s="728"/>
      <c r="P10" s="728"/>
      <c r="Q10" s="728"/>
      <c r="R10" s="728"/>
    </row>
    <row r="11" spans="1:19" s="354" customFormat="1" ht="20.25" x14ac:dyDescent="0.3">
      <c r="B11" s="740"/>
      <c r="C11" s="741"/>
      <c r="D11" s="741"/>
      <c r="E11" s="742"/>
      <c r="F11" s="741"/>
      <c r="G11" s="741"/>
      <c r="H11" s="739"/>
      <c r="I11" s="739"/>
      <c r="J11" s="739"/>
      <c r="K11" s="352"/>
      <c r="L11" s="352"/>
      <c r="M11" s="352"/>
      <c r="O11" s="728"/>
      <c r="P11" s="728"/>
      <c r="Q11" s="728"/>
      <c r="R11" s="728"/>
    </row>
    <row r="12" spans="1:19" s="354" customFormat="1" ht="47.25" x14ac:dyDescent="0.3">
      <c r="B12" s="740"/>
      <c r="C12" s="741"/>
      <c r="D12" s="382" t="s">
        <v>8651</v>
      </c>
      <c r="E12" s="382" t="s">
        <v>8652</v>
      </c>
      <c r="F12" s="382" t="s">
        <v>8653</v>
      </c>
      <c r="G12" s="382" t="s">
        <v>8654</v>
      </c>
      <c r="H12" s="739"/>
      <c r="I12" s="739"/>
      <c r="J12" s="739"/>
      <c r="K12" s="352"/>
      <c r="L12" s="352"/>
      <c r="M12" s="352"/>
      <c r="O12" s="728"/>
      <c r="P12" s="728"/>
      <c r="Q12" s="728"/>
      <c r="R12" s="728"/>
    </row>
    <row r="13" spans="1:19" s="354" customFormat="1" ht="15.75" x14ac:dyDescent="0.25">
      <c r="B13" s="12"/>
      <c r="C13" s="12"/>
      <c r="D13" s="382">
        <f>'גנים - דוח ביצוע  (5)'!$E$11</f>
        <v>0</v>
      </c>
      <c r="E13" s="560">
        <f>COUNTIF(K:K,"תקין")</f>
        <v>0</v>
      </c>
      <c r="F13" s="561">
        <f>SUM(E16:E515)</f>
        <v>0</v>
      </c>
      <c r="G13" s="562">
        <f>SUM(L16:L515)</f>
        <v>0</v>
      </c>
      <c r="H13" s="737"/>
      <c r="I13" s="737"/>
      <c r="J13" s="737"/>
      <c r="K13" s="12"/>
      <c r="L13" s="12"/>
      <c r="O13" s="728"/>
      <c r="P13" s="728"/>
      <c r="Q13" s="728"/>
      <c r="R13" s="728"/>
    </row>
    <row r="14" spans="1:19" s="354" customFormat="1" ht="15.75" x14ac:dyDescent="0.25">
      <c r="B14" s="12"/>
      <c r="C14" s="12"/>
      <c r="D14" s="12"/>
      <c r="E14" s="12"/>
      <c r="F14" s="12"/>
      <c r="G14" s="12"/>
      <c r="H14" s="737"/>
      <c r="I14" s="737"/>
      <c r="J14" s="737"/>
      <c r="K14" s="12"/>
      <c r="L14" s="12"/>
      <c r="O14" s="728"/>
      <c r="P14" s="728"/>
      <c r="Q14" s="728"/>
      <c r="R14" s="728"/>
    </row>
    <row r="15" spans="1:19" s="354" customFormat="1" ht="15.75" x14ac:dyDescent="0.25">
      <c r="B15" s="12"/>
      <c r="C15" s="12"/>
      <c r="D15" s="12"/>
      <c r="E15" s="12"/>
      <c r="F15" s="12"/>
      <c r="G15" s="12"/>
      <c r="H15" s="737"/>
      <c r="I15" s="737"/>
      <c r="J15" s="737"/>
      <c r="K15" s="12"/>
      <c r="L15" s="12"/>
      <c r="O15" s="728"/>
      <c r="P15" s="728"/>
      <c r="Q15" s="728"/>
      <c r="R15" s="728"/>
    </row>
    <row r="16" spans="1:19" s="252" customFormat="1" ht="30" x14ac:dyDescent="0.2">
      <c r="B16" s="710" t="s">
        <v>1</v>
      </c>
      <c r="C16" s="710" t="s">
        <v>8577</v>
      </c>
      <c r="D16" s="710" t="s">
        <v>36</v>
      </c>
      <c r="E16" s="710" t="s">
        <v>8573</v>
      </c>
      <c r="F16" s="710" t="s">
        <v>8578</v>
      </c>
      <c r="G16" s="710" t="s">
        <v>8579</v>
      </c>
      <c r="H16" s="713" t="s">
        <v>8580</v>
      </c>
      <c r="I16" s="713" t="s">
        <v>8584</v>
      </c>
      <c r="J16" s="713" t="s">
        <v>8585</v>
      </c>
      <c r="K16" s="710" t="s">
        <v>8574</v>
      </c>
      <c r="L16" s="842" t="s">
        <v>8650</v>
      </c>
      <c r="M16" s="710" t="s">
        <v>8575</v>
      </c>
      <c r="N16" s="710" t="s">
        <v>105</v>
      </c>
      <c r="O16" s="743" t="s">
        <v>8635</v>
      </c>
      <c r="P16" s="743" t="s">
        <v>8581</v>
      </c>
      <c r="Q16" s="743" t="s">
        <v>8576</v>
      </c>
      <c r="R16" s="743" t="s">
        <v>10417</v>
      </c>
    </row>
    <row r="17" spans="2:18" ht="15.75" x14ac:dyDescent="0.25">
      <c r="B17" s="744">
        <v>1</v>
      </c>
      <c r="C17" s="744" t="str">
        <f>IF(VLOOKUP(B17,'גנים - דוח ביצוע  (5)'!A:M,2,0)="","",VLOOKUP(B17,'גנים - דוח ביצוע  (5)'!A:M,2,0))</f>
        <v/>
      </c>
      <c r="D17" s="745" t="str">
        <f>IFERROR(VLOOKUP($C:$C,'גנים - מצבת והרשמה  (4)'!C:D,2,0)," ")</f>
        <v/>
      </c>
      <c r="E17" s="745" t="str">
        <f>IFERROR(VLOOKUP(C17,'גנים - דוח ביצוע  (5)'!B:N,13,0),"")</f>
        <v/>
      </c>
      <c r="F17" s="746" t="str">
        <f>IFERROR(VLOOKUP(P17,'פירוט עלויות כח אדם (6)'!AC:AD,2,0),0)</f>
        <v/>
      </c>
      <c r="G17" s="746" t="str">
        <f>IFERROR(VLOOKUP(Q17,'פירוט עלויות כח אדם (6)'!AC:AD,2,0),0)</f>
        <v/>
      </c>
      <c r="H17" s="746" t="str">
        <f>IFERROR(VLOOKUP(R17,'פירוט עלויות כח אדם (6)'!AE:AF,2,0),0)</f>
        <v/>
      </c>
      <c r="I17" s="746">
        <f>IF(C17&lt;&gt;"",IF(OR(F17&gt;0,G17&gt;0),"תקין","לא תקין"),0)</f>
        <v>0</v>
      </c>
      <c r="J17" s="746">
        <f>IF(C17&lt;&gt;"",IF(E17&gt;30,IF(H17&gt;0,"תקין","לא תקין"),"תקין"),0)</f>
        <v>0</v>
      </c>
      <c r="K17" s="746">
        <f>IF(C17&lt;&gt;"",IF(OR(I17="לא תקין",J17="לא תקין"),"לא תקין, הגן לא העסיק צוות חינוכי בהתאם להנחיות","תקין"),0)</f>
        <v>0</v>
      </c>
      <c r="L17" s="746" t="str">
        <f>IF(E17&lt;&gt;"",IF(K17="תקין",E17,"לא קיימת זכאות לתקציב לאור אי איוש משרות כנדרש"),"")</f>
        <v/>
      </c>
      <c r="M17" s="747"/>
      <c r="N17" s="748" t="str">
        <f>IF(ISNUMBER(C17),IF(COUNTIF($C$17:$C$1995,C17)=1,"תקין",IFERROR(CONCATENATE("סמל הגן הוקלד ",COUNTIF($C$17:$C$1995,C17)," פעמים"),"")),"")</f>
        <v/>
      </c>
      <c r="O17" s="749">
        <f>IF(LEFT(K17,7)="לא תקין",1,0)</f>
        <v>0</v>
      </c>
      <c r="P17" s="749" t="str">
        <f>IF(C17&lt;&gt;"",C17&amp;'גיליון עזר'!$A$2,"")</f>
        <v/>
      </c>
      <c r="Q17" s="749" t="str">
        <f>IF(C17&lt;&gt;"",C17&amp;'גיליון עזר'!$C$2,"")</f>
        <v/>
      </c>
      <c r="R17" s="749" t="str">
        <f>IF(C17&lt;&gt;"",C17&amp;"סייעת","")</f>
        <v/>
      </c>
    </row>
    <row r="18" spans="2:18" ht="15.75" x14ac:dyDescent="0.25">
      <c r="B18" s="702">
        <v>2</v>
      </c>
      <c r="C18" s="744" t="str">
        <f>IF(VLOOKUP(B18,'גנים - דוח ביצוע  (5)'!A:M,2,0)="","",VLOOKUP(B18,'גנים - דוח ביצוע  (5)'!A:M,2,0))</f>
        <v/>
      </c>
      <c r="D18" s="745" t="str">
        <f>IFERROR(VLOOKUP($C:$C,'גנים - מצבת והרשמה  (4)'!C:D,2,0)," ")</f>
        <v/>
      </c>
      <c r="E18" s="745" t="str">
        <f>IFERROR(VLOOKUP(C18,'גנים - דוח ביצוע  (5)'!B:N,13,0),"")</f>
        <v/>
      </c>
      <c r="F18" s="746" t="str">
        <f>IFERROR(VLOOKUP(P18,'פירוט עלויות כח אדם (6)'!AC:AD,2,0),0)</f>
        <v/>
      </c>
      <c r="G18" s="746" t="str">
        <f>IFERROR(VLOOKUP(Q18,'פירוט עלויות כח אדם (6)'!AC:AD,2,0),0)</f>
        <v/>
      </c>
      <c r="H18" s="746" t="str">
        <f>IFERROR(VLOOKUP(R18,'פירוט עלויות כח אדם (6)'!AE:AF,2,0),0)</f>
        <v/>
      </c>
      <c r="I18" s="746">
        <f t="shared" ref="I18:I81" si="0">IF(C18&lt;&gt;"",IF(OR(F18&gt;0,G18&gt;0),"תקין","לא תקין"),0)</f>
        <v>0</v>
      </c>
      <c r="J18" s="746">
        <f t="shared" ref="J18:J81" si="1">IF(C18&lt;&gt;"",IF(E18&gt;30,IF(H18&gt;0,"תקין","לא תקין"),"תקין"),0)</f>
        <v>0</v>
      </c>
      <c r="K18" s="746">
        <f t="shared" ref="K18:K81" si="2">IF(C18&lt;&gt;"",IF(OR(I18="לא תקין",J18="לא תקין"),"לא תקין, הגן לא העסיק צוות חינוכי בהתאם להנחיות","תקין"),0)</f>
        <v>0</v>
      </c>
      <c r="L18" s="746" t="str">
        <f t="shared" ref="L18:L81" si="3">IF(E18&lt;&gt;"",IF(K18="תקין",E18,"לא קיימת זכאות לתקציב לאור אי איוש משרות כנדרש"),"")</f>
        <v/>
      </c>
      <c r="M18" s="747"/>
      <c r="N18" s="748" t="str">
        <f t="shared" ref="N18:N81" si="4">IF(ISNUMBER(C18),IF(COUNTIF($C$17:$C$1995,C18)=1,"תקין",IFERROR(CONCATENATE("סמל הגן הוקלד ",COUNTIF($C$17:$C$1995,C18)," פעמים"),"")),"")</f>
        <v/>
      </c>
      <c r="O18" s="749">
        <f t="shared" ref="O18:O81" si="5">IF(LEFT(K18,7)="לא תקין",1,0)</f>
        <v>0</v>
      </c>
      <c r="P18" s="749" t="str">
        <f>IF(C18&lt;&gt;"",C18&amp;'גיליון עזר'!$A$2,"")</f>
        <v/>
      </c>
      <c r="Q18" s="749" t="str">
        <f>IF(C18&lt;&gt;"",C18&amp;'גיליון עזר'!$C$2,"")</f>
        <v/>
      </c>
      <c r="R18" s="749" t="str">
        <f t="shared" ref="R18:R81" si="6">IF(C18&lt;&gt;"",C18&amp;"סייעת","")</f>
        <v/>
      </c>
    </row>
    <row r="19" spans="2:18" ht="15.75" x14ac:dyDescent="0.25">
      <c r="B19" s="744">
        <v>3</v>
      </c>
      <c r="C19" s="744" t="str">
        <f>IF(VLOOKUP(B19,'גנים - דוח ביצוע  (5)'!A:M,2,0)="","",VLOOKUP(B19,'גנים - דוח ביצוע  (5)'!A:M,2,0))</f>
        <v/>
      </c>
      <c r="D19" s="745" t="str">
        <f>IFERROR(VLOOKUP($C:$C,'גנים - מצבת והרשמה  (4)'!C:D,2,0)," ")</f>
        <v/>
      </c>
      <c r="E19" s="745" t="str">
        <f>IFERROR(VLOOKUP(C19,'גנים - דוח ביצוע  (5)'!B:N,13,0),"")</f>
        <v/>
      </c>
      <c r="F19" s="746" t="str">
        <f>IFERROR(VLOOKUP(P19,'פירוט עלויות כח אדם (6)'!AC:AD,2,0),0)</f>
        <v/>
      </c>
      <c r="G19" s="746" t="str">
        <f>IFERROR(VLOOKUP(Q19,'פירוט עלויות כח אדם (6)'!AC:AD,2,0),0)</f>
        <v/>
      </c>
      <c r="H19" s="746" t="str">
        <f>IFERROR(VLOOKUP(R19,'פירוט עלויות כח אדם (6)'!AE:AF,2,0),0)</f>
        <v/>
      </c>
      <c r="I19" s="746">
        <f t="shared" si="0"/>
        <v>0</v>
      </c>
      <c r="J19" s="746">
        <f t="shared" si="1"/>
        <v>0</v>
      </c>
      <c r="K19" s="746">
        <f t="shared" si="2"/>
        <v>0</v>
      </c>
      <c r="L19" s="746" t="str">
        <f t="shared" si="3"/>
        <v/>
      </c>
      <c r="M19" s="747"/>
      <c r="N19" s="748" t="str">
        <f t="shared" si="4"/>
        <v/>
      </c>
      <c r="O19" s="749">
        <f t="shared" si="5"/>
        <v>0</v>
      </c>
      <c r="P19" s="749" t="str">
        <f>IF(C19&lt;&gt;"",C19&amp;'גיליון עזר'!$A$2,"")</f>
        <v/>
      </c>
      <c r="Q19" s="749" t="str">
        <f>IF(C19&lt;&gt;"",C19&amp;'גיליון עזר'!$C$2,"")</f>
        <v/>
      </c>
      <c r="R19" s="749" t="str">
        <f t="shared" si="6"/>
        <v/>
      </c>
    </row>
    <row r="20" spans="2:18" ht="15.75" x14ac:dyDescent="0.25">
      <c r="B20" s="702">
        <v>4</v>
      </c>
      <c r="C20" s="744" t="str">
        <f>IF(VLOOKUP(B20,'גנים - דוח ביצוע  (5)'!A:M,2,0)="","",VLOOKUP(B20,'גנים - דוח ביצוע  (5)'!A:M,2,0))</f>
        <v/>
      </c>
      <c r="D20" s="745" t="str">
        <f>IFERROR(VLOOKUP($C:$C,'גנים - מצבת והרשמה  (4)'!C:D,2,0)," ")</f>
        <v/>
      </c>
      <c r="E20" s="745" t="str">
        <f>IFERROR(VLOOKUP(C20,'גנים - דוח ביצוע  (5)'!B:N,13,0),"")</f>
        <v/>
      </c>
      <c r="F20" s="746" t="str">
        <f>IFERROR(VLOOKUP(P20,'פירוט עלויות כח אדם (6)'!AC:AD,2,0),0)</f>
        <v/>
      </c>
      <c r="G20" s="746" t="str">
        <f>IFERROR(VLOOKUP(Q20,'פירוט עלויות כח אדם (6)'!AC:AD,2,0),0)</f>
        <v/>
      </c>
      <c r="H20" s="746" t="str">
        <f>IFERROR(VLOOKUP(R20,'פירוט עלויות כח אדם (6)'!AE:AF,2,0),0)</f>
        <v/>
      </c>
      <c r="I20" s="746">
        <f t="shared" si="0"/>
        <v>0</v>
      </c>
      <c r="J20" s="746">
        <f t="shared" si="1"/>
        <v>0</v>
      </c>
      <c r="K20" s="746">
        <f t="shared" si="2"/>
        <v>0</v>
      </c>
      <c r="L20" s="746" t="str">
        <f t="shared" si="3"/>
        <v/>
      </c>
      <c r="M20" s="747"/>
      <c r="N20" s="748" t="str">
        <f t="shared" si="4"/>
        <v/>
      </c>
      <c r="O20" s="749">
        <f t="shared" si="5"/>
        <v>0</v>
      </c>
      <c r="P20" s="749" t="str">
        <f>IF(C20&lt;&gt;"",C20&amp;'גיליון עזר'!$A$2,"")</f>
        <v/>
      </c>
      <c r="Q20" s="749" t="str">
        <f>IF(C20&lt;&gt;"",C20&amp;'גיליון עזר'!$C$2,"")</f>
        <v/>
      </c>
      <c r="R20" s="749" t="str">
        <f t="shared" si="6"/>
        <v/>
      </c>
    </row>
    <row r="21" spans="2:18" ht="15.75" x14ac:dyDescent="0.25">
      <c r="B21" s="744">
        <v>5</v>
      </c>
      <c r="C21" s="744" t="str">
        <f>IF(VLOOKUP(B21,'גנים - דוח ביצוע  (5)'!A:M,2,0)="","",VLOOKUP(B21,'גנים - דוח ביצוע  (5)'!A:M,2,0))</f>
        <v/>
      </c>
      <c r="D21" s="745" t="str">
        <f>IFERROR(VLOOKUP($C:$C,'גנים - מצבת והרשמה  (4)'!C:D,2,0)," ")</f>
        <v/>
      </c>
      <c r="E21" s="745" t="str">
        <f>IFERROR(VLOOKUP(C21,'גנים - דוח ביצוע  (5)'!B:N,13,0),"")</f>
        <v/>
      </c>
      <c r="F21" s="746" t="str">
        <f>IFERROR(VLOOKUP(P21,'פירוט עלויות כח אדם (6)'!AC:AD,2,0),0)</f>
        <v/>
      </c>
      <c r="G21" s="746" t="str">
        <f>IFERROR(VLOOKUP(Q21,'פירוט עלויות כח אדם (6)'!AC:AD,2,0),0)</f>
        <v/>
      </c>
      <c r="H21" s="746" t="str">
        <f>IFERROR(VLOOKUP(R21,'פירוט עלויות כח אדם (6)'!AE:AF,2,0),0)</f>
        <v/>
      </c>
      <c r="I21" s="746">
        <f t="shared" si="0"/>
        <v>0</v>
      </c>
      <c r="J21" s="746">
        <f t="shared" si="1"/>
        <v>0</v>
      </c>
      <c r="K21" s="746">
        <f t="shared" si="2"/>
        <v>0</v>
      </c>
      <c r="L21" s="746" t="str">
        <f t="shared" si="3"/>
        <v/>
      </c>
      <c r="M21" s="750"/>
      <c r="N21" s="748" t="str">
        <f t="shared" si="4"/>
        <v/>
      </c>
      <c r="O21" s="749">
        <f t="shared" si="5"/>
        <v>0</v>
      </c>
      <c r="P21" s="749" t="str">
        <f>IF(C21&lt;&gt;"",C21&amp;'גיליון עזר'!$A$2,"")</f>
        <v/>
      </c>
      <c r="Q21" s="749" t="str">
        <f>IF(C21&lt;&gt;"",C21&amp;'גיליון עזר'!$C$2,"")</f>
        <v/>
      </c>
      <c r="R21" s="749" t="str">
        <f t="shared" si="6"/>
        <v/>
      </c>
    </row>
    <row r="22" spans="2:18" ht="15.75" x14ac:dyDescent="0.25">
      <c r="B22" s="702">
        <v>6</v>
      </c>
      <c r="C22" s="744" t="str">
        <f>IF(VLOOKUP(B22,'גנים - דוח ביצוע  (5)'!A:M,2,0)="","",VLOOKUP(B22,'גנים - דוח ביצוע  (5)'!A:M,2,0))</f>
        <v/>
      </c>
      <c r="D22" s="745" t="str">
        <f>IFERROR(VLOOKUP($C:$C,'גנים - מצבת והרשמה  (4)'!C:D,2,0)," ")</f>
        <v/>
      </c>
      <c r="E22" s="745" t="str">
        <f>IFERROR(VLOOKUP(C22,'גנים - דוח ביצוע  (5)'!B:N,13,0),"")</f>
        <v/>
      </c>
      <c r="F22" s="746" t="str">
        <f>IFERROR(VLOOKUP(P22,'פירוט עלויות כח אדם (6)'!AC:AD,2,0),0)</f>
        <v/>
      </c>
      <c r="G22" s="746" t="str">
        <f>IFERROR(VLOOKUP(Q22,'פירוט עלויות כח אדם (6)'!AC:AD,2,0),0)</f>
        <v/>
      </c>
      <c r="H22" s="746" t="str">
        <f>IFERROR(VLOOKUP(R22,'פירוט עלויות כח אדם (6)'!AE:AF,2,0),0)</f>
        <v/>
      </c>
      <c r="I22" s="746">
        <f t="shared" si="0"/>
        <v>0</v>
      </c>
      <c r="J22" s="746">
        <f t="shared" si="1"/>
        <v>0</v>
      </c>
      <c r="K22" s="746">
        <f t="shared" si="2"/>
        <v>0</v>
      </c>
      <c r="L22" s="746" t="str">
        <f t="shared" si="3"/>
        <v/>
      </c>
      <c r="M22" s="750"/>
      <c r="N22" s="748" t="str">
        <f t="shared" si="4"/>
        <v/>
      </c>
      <c r="O22" s="749">
        <f t="shared" si="5"/>
        <v>0</v>
      </c>
      <c r="P22" s="749" t="str">
        <f>IF(C22&lt;&gt;"",C22&amp;'גיליון עזר'!$A$2,"")</f>
        <v/>
      </c>
      <c r="Q22" s="749" t="str">
        <f>IF(C22&lt;&gt;"",C22&amp;'גיליון עזר'!$C$2,"")</f>
        <v/>
      </c>
      <c r="R22" s="749" t="str">
        <f t="shared" si="6"/>
        <v/>
      </c>
    </row>
    <row r="23" spans="2:18" ht="15.75" x14ac:dyDescent="0.25">
      <c r="B23" s="744">
        <v>7</v>
      </c>
      <c r="C23" s="744" t="str">
        <f>IF(VLOOKUP(B23,'גנים - דוח ביצוע  (5)'!A:M,2,0)="","",VLOOKUP(B23,'גנים - דוח ביצוע  (5)'!A:M,2,0))</f>
        <v/>
      </c>
      <c r="D23" s="745" t="str">
        <f>IFERROR(VLOOKUP($C:$C,'גנים - מצבת והרשמה  (4)'!C:D,2,0)," ")</f>
        <v/>
      </c>
      <c r="E23" s="745" t="str">
        <f>IFERROR(VLOOKUP(C23,'גנים - דוח ביצוע  (5)'!B:N,13,0),"")</f>
        <v/>
      </c>
      <c r="F23" s="746" t="str">
        <f>IFERROR(VLOOKUP(P23,'פירוט עלויות כח אדם (6)'!AC:AD,2,0),0)</f>
        <v/>
      </c>
      <c r="G23" s="746" t="str">
        <f>IFERROR(VLOOKUP(Q23,'פירוט עלויות כח אדם (6)'!AC:AD,2,0),0)</f>
        <v/>
      </c>
      <c r="H23" s="746" t="str">
        <f>IFERROR(VLOOKUP(R23,'פירוט עלויות כח אדם (6)'!AE:AF,2,0),0)</f>
        <v/>
      </c>
      <c r="I23" s="746">
        <f t="shared" si="0"/>
        <v>0</v>
      </c>
      <c r="J23" s="746">
        <f t="shared" si="1"/>
        <v>0</v>
      </c>
      <c r="K23" s="746">
        <f t="shared" si="2"/>
        <v>0</v>
      </c>
      <c r="L23" s="746" t="str">
        <f t="shared" si="3"/>
        <v/>
      </c>
      <c r="M23" s="750"/>
      <c r="N23" s="748" t="str">
        <f t="shared" si="4"/>
        <v/>
      </c>
      <c r="O23" s="749">
        <f t="shared" si="5"/>
        <v>0</v>
      </c>
      <c r="P23" s="749" t="str">
        <f>IF(C23&lt;&gt;"",C23&amp;'גיליון עזר'!$A$2,"")</f>
        <v/>
      </c>
      <c r="Q23" s="749" t="str">
        <f>IF(C23&lt;&gt;"",C23&amp;'גיליון עזר'!$C$2,"")</f>
        <v/>
      </c>
      <c r="R23" s="749" t="str">
        <f t="shared" si="6"/>
        <v/>
      </c>
    </row>
    <row r="24" spans="2:18" ht="15.75" x14ac:dyDescent="0.25">
      <c r="B24" s="702">
        <v>8</v>
      </c>
      <c r="C24" s="744" t="str">
        <f>IF(VLOOKUP(B24,'גנים - דוח ביצוע  (5)'!A:M,2,0)="","",VLOOKUP(B24,'גנים - דוח ביצוע  (5)'!A:M,2,0))</f>
        <v/>
      </c>
      <c r="D24" s="745" t="str">
        <f>IFERROR(VLOOKUP($C:$C,'גנים - מצבת והרשמה  (4)'!C:D,2,0)," ")</f>
        <v/>
      </c>
      <c r="E24" s="745" t="str">
        <f>IFERROR(VLOOKUP(C24,'גנים - דוח ביצוע  (5)'!B:N,13,0),"")</f>
        <v/>
      </c>
      <c r="F24" s="746" t="str">
        <f>IFERROR(VLOOKUP(P24,'פירוט עלויות כח אדם (6)'!AC:AD,2,0),0)</f>
        <v/>
      </c>
      <c r="G24" s="746" t="str">
        <f>IFERROR(VLOOKUP(Q24,'פירוט עלויות כח אדם (6)'!AC:AD,2,0),0)</f>
        <v/>
      </c>
      <c r="H24" s="746" t="str">
        <f>IFERROR(VLOOKUP(R24,'פירוט עלויות כח אדם (6)'!AE:AF,2,0),0)</f>
        <v/>
      </c>
      <c r="I24" s="746">
        <f t="shared" si="0"/>
        <v>0</v>
      </c>
      <c r="J24" s="746">
        <f t="shared" si="1"/>
        <v>0</v>
      </c>
      <c r="K24" s="746">
        <f t="shared" si="2"/>
        <v>0</v>
      </c>
      <c r="L24" s="746" t="str">
        <f t="shared" si="3"/>
        <v/>
      </c>
      <c r="M24" s="750"/>
      <c r="N24" s="748" t="str">
        <f t="shared" si="4"/>
        <v/>
      </c>
      <c r="O24" s="749">
        <f t="shared" si="5"/>
        <v>0</v>
      </c>
      <c r="P24" s="749" t="str">
        <f>IF(C24&lt;&gt;"",C24&amp;'גיליון עזר'!$A$2,"")</f>
        <v/>
      </c>
      <c r="Q24" s="749" t="str">
        <f>IF(C24&lt;&gt;"",C24&amp;'גיליון עזר'!$C$2,"")</f>
        <v/>
      </c>
      <c r="R24" s="749" t="str">
        <f t="shared" si="6"/>
        <v/>
      </c>
    </row>
    <row r="25" spans="2:18" ht="15.75" x14ac:dyDescent="0.25">
      <c r="B25" s="744">
        <v>9</v>
      </c>
      <c r="C25" s="744" t="str">
        <f>IF(VLOOKUP(B25,'גנים - דוח ביצוע  (5)'!A:M,2,0)="","",VLOOKUP(B25,'גנים - דוח ביצוע  (5)'!A:M,2,0))</f>
        <v/>
      </c>
      <c r="D25" s="745" t="str">
        <f>IFERROR(VLOOKUP($C:$C,'גנים - מצבת והרשמה  (4)'!C:D,2,0)," ")</f>
        <v/>
      </c>
      <c r="E25" s="745" t="str">
        <f>IFERROR(VLOOKUP(C25,'גנים - דוח ביצוע  (5)'!B:N,13,0),"")</f>
        <v/>
      </c>
      <c r="F25" s="746" t="str">
        <f>IFERROR(VLOOKUP(P25,'פירוט עלויות כח אדם (6)'!AC:AD,2,0),0)</f>
        <v/>
      </c>
      <c r="G25" s="746" t="str">
        <f>IFERROR(VLOOKUP(Q25,'פירוט עלויות כח אדם (6)'!AC:AD,2,0),0)</f>
        <v/>
      </c>
      <c r="H25" s="746" t="str">
        <f>IFERROR(VLOOKUP(R25,'פירוט עלויות כח אדם (6)'!AE:AF,2,0),0)</f>
        <v/>
      </c>
      <c r="I25" s="746">
        <f t="shared" si="0"/>
        <v>0</v>
      </c>
      <c r="J25" s="746">
        <f t="shared" si="1"/>
        <v>0</v>
      </c>
      <c r="K25" s="746">
        <f t="shared" si="2"/>
        <v>0</v>
      </c>
      <c r="L25" s="746" t="str">
        <f t="shared" si="3"/>
        <v/>
      </c>
      <c r="M25" s="750"/>
      <c r="N25" s="748" t="str">
        <f t="shared" si="4"/>
        <v/>
      </c>
      <c r="O25" s="749">
        <f t="shared" si="5"/>
        <v>0</v>
      </c>
      <c r="P25" s="749" t="str">
        <f>IF(C25&lt;&gt;"",C25&amp;'גיליון עזר'!$A$2,"")</f>
        <v/>
      </c>
      <c r="Q25" s="749" t="str">
        <f>IF(C25&lt;&gt;"",C25&amp;'גיליון עזר'!$C$2,"")</f>
        <v/>
      </c>
      <c r="R25" s="749" t="str">
        <f t="shared" si="6"/>
        <v/>
      </c>
    </row>
    <row r="26" spans="2:18" ht="15.75" x14ac:dyDescent="0.25">
      <c r="B26" s="702">
        <v>10</v>
      </c>
      <c r="C26" s="744" t="str">
        <f>IF(VLOOKUP(B26,'גנים - דוח ביצוע  (5)'!A:M,2,0)="","",VLOOKUP(B26,'גנים - דוח ביצוע  (5)'!A:M,2,0))</f>
        <v/>
      </c>
      <c r="D26" s="745" t="str">
        <f>IFERROR(VLOOKUP($C:$C,'גנים - מצבת והרשמה  (4)'!C:D,2,0)," ")</f>
        <v/>
      </c>
      <c r="E26" s="745" t="str">
        <f>IFERROR(VLOOKUP(C26,'גנים - דוח ביצוע  (5)'!B:N,13,0),"")</f>
        <v/>
      </c>
      <c r="F26" s="746" t="str">
        <f>IFERROR(VLOOKUP(P26,'פירוט עלויות כח אדם (6)'!AC:AD,2,0),0)</f>
        <v/>
      </c>
      <c r="G26" s="746" t="str">
        <f>IFERROR(VLOOKUP(Q26,'פירוט עלויות כח אדם (6)'!AC:AD,2,0),0)</f>
        <v/>
      </c>
      <c r="H26" s="746" t="str">
        <f>IFERROR(VLOOKUP(R26,'פירוט עלויות כח אדם (6)'!AE:AF,2,0),0)</f>
        <v/>
      </c>
      <c r="I26" s="746">
        <f t="shared" si="0"/>
        <v>0</v>
      </c>
      <c r="J26" s="746">
        <f t="shared" si="1"/>
        <v>0</v>
      </c>
      <c r="K26" s="746">
        <f t="shared" si="2"/>
        <v>0</v>
      </c>
      <c r="L26" s="746" t="str">
        <f t="shared" si="3"/>
        <v/>
      </c>
      <c r="M26" s="750"/>
      <c r="N26" s="748" t="str">
        <f t="shared" si="4"/>
        <v/>
      </c>
      <c r="O26" s="749">
        <f t="shared" si="5"/>
        <v>0</v>
      </c>
      <c r="P26" s="749" t="str">
        <f>IF(C26&lt;&gt;"",C26&amp;'גיליון עזר'!$A$2,"")</f>
        <v/>
      </c>
      <c r="Q26" s="749" t="str">
        <f>IF(C26&lt;&gt;"",C26&amp;'גיליון עזר'!$C$2,"")</f>
        <v/>
      </c>
      <c r="R26" s="749" t="str">
        <f t="shared" si="6"/>
        <v/>
      </c>
    </row>
    <row r="27" spans="2:18" ht="15.75" x14ac:dyDescent="0.25">
      <c r="B27" s="744">
        <v>11</v>
      </c>
      <c r="C27" s="744" t="str">
        <f>IF(VLOOKUP(B27,'גנים - דוח ביצוע  (5)'!A:M,2,0)="","",VLOOKUP(B27,'גנים - דוח ביצוע  (5)'!A:M,2,0))</f>
        <v/>
      </c>
      <c r="D27" s="745" t="str">
        <f>IFERROR(VLOOKUP($C:$C,'גנים - מצבת והרשמה  (4)'!C:D,2,0)," ")</f>
        <v/>
      </c>
      <c r="E27" s="745" t="str">
        <f>IFERROR(VLOOKUP(C27,'גנים - דוח ביצוע  (5)'!B:N,13,0),"")</f>
        <v/>
      </c>
      <c r="F27" s="746" t="str">
        <f>IFERROR(VLOOKUP(P27,'פירוט עלויות כח אדם (6)'!AC:AD,2,0),0)</f>
        <v/>
      </c>
      <c r="G27" s="746" t="str">
        <f>IFERROR(VLOOKUP(Q27,'פירוט עלויות כח אדם (6)'!AC:AD,2,0),0)</f>
        <v/>
      </c>
      <c r="H27" s="746" t="str">
        <f>IFERROR(VLOOKUP(R27,'פירוט עלויות כח אדם (6)'!AE:AF,2,0),0)</f>
        <v/>
      </c>
      <c r="I27" s="746">
        <f t="shared" si="0"/>
        <v>0</v>
      </c>
      <c r="J27" s="746">
        <f t="shared" si="1"/>
        <v>0</v>
      </c>
      <c r="K27" s="746">
        <f t="shared" si="2"/>
        <v>0</v>
      </c>
      <c r="L27" s="746" t="str">
        <f t="shared" si="3"/>
        <v/>
      </c>
      <c r="M27" s="750"/>
      <c r="N27" s="748" t="str">
        <f t="shared" si="4"/>
        <v/>
      </c>
      <c r="O27" s="749">
        <f t="shared" si="5"/>
        <v>0</v>
      </c>
      <c r="P27" s="749" t="str">
        <f>IF(C27&lt;&gt;"",C27&amp;'גיליון עזר'!$A$2,"")</f>
        <v/>
      </c>
      <c r="Q27" s="749" t="str">
        <f>IF(C27&lt;&gt;"",C27&amp;'גיליון עזר'!$C$2,"")</f>
        <v/>
      </c>
      <c r="R27" s="749" t="str">
        <f t="shared" si="6"/>
        <v/>
      </c>
    </row>
    <row r="28" spans="2:18" ht="15.75" x14ac:dyDescent="0.25">
      <c r="B28" s="702">
        <v>12</v>
      </c>
      <c r="C28" s="744" t="str">
        <f>IF(VLOOKUP(B28,'גנים - דוח ביצוע  (5)'!A:M,2,0)="","",VLOOKUP(B28,'גנים - דוח ביצוע  (5)'!A:M,2,0))</f>
        <v/>
      </c>
      <c r="D28" s="745" t="str">
        <f>IFERROR(VLOOKUP($C:$C,'גנים - מצבת והרשמה  (4)'!C:D,2,0)," ")</f>
        <v/>
      </c>
      <c r="E28" s="745" t="str">
        <f>IFERROR(VLOOKUP(C28,'גנים - דוח ביצוע  (5)'!B:N,13,0),"")</f>
        <v/>
      </c>
      <c r="F28" s="746" t="str">
        <f>IFERROR(VLOOKUP(P28,'פירוט עלויות כח אדם (6)'!AC:AD,2,0),0)</f>
        <v/>
      </c>
      <c r="G28" s="746" t="str">
        <f>IFERROR(VLOOKUP(Q28,'פירוט עלויות כח אדם (6)'!AC:AD,2,0),0)</f>
        <v/>
      </c>
      <c r="H28" s="746" t="str">
        <f>IFERROR(VLOOKUP(R28,'פירוט עלויות כח אדם (6)'!AE:AF,2,0),0)</f>
        <v/>
      </c>
      <c r="I28" s="746">
        <f t="shared" si="0"/>
        <v>0</v>
      </c>
      <c r="J28" s="746">
        <f t="shared" si="1"/>
        <v>0</v>
      </c>
      <c r="K28" s="746">
        <f t="shared" si="2"/>
        <v>0</v>
      </c>
      <c r="L28" s="746" t="str">
        <f t="shared" si="3"/>
        <v/>
      </c>
      <c r="M28" s="750"/>
      <c r="N28" s="748" t="str">
        <f t="shared" si="4"/>
        <v/>
      </c>
      <c r="O28" s="749">
        <f t="shared" si="5"/>
        <v>0</v>
      </c>
      <c r="P28" s="749" t="str">
        <f>IF(C28&lt;&gt;"",C28&amp;'גיליון עזר'!$A$2,"")</f>
        <v/>
      </c>
      <c r="Q28" s="749" t="str">
        <f>IF(C28&lt;&gt;"",C28&amp;'גיליון עזר'!$C$2,"")</f>
        <v/>
      </c>
      <c r="R28" s="749" t="str">
        <f t="shared" si="6"/>
        <v/>
      </c>
    </row>
    <row r="29" spans="2:18" ht="15.75" x14ac:dyDescent="0.25">
      <c r="B29" s="744">
        <v>13</v>
      </c>
      <c r="C29" s="744" t="str">
        <f>IF(VLOOKUP(B29,'גנים - דוח ביצוע  (5)'!A:M,2,0)="","",VLOOKUP(B29,'גנים - דוח ביצוע  (5)'!A:M,2,0))</f>
        <v/>
      </c>
      <c r="D29" s="745" t="str">
        <f>IFERROR(VLOOKUP($C:$C,'גנים - מצבת והרשמה  (4)'!C:D,2,0)," ")</f>
        <v/>
      </c>
      <c r="E29" s="745" t="str">
        <f>IFERROR(VLOOKUP(C29,'גנים - דוח ביצוע  (5)'!B:N,13,0),"")</f>
        <v/>
      </c>
      <c r="F29" s="746" t="str">
        <f>IFERROR(VLOOKUP(P29,'פירוט עלויות כח אדם (6)'!AC:AD,2,0),0)</f>
        <v/>
      </c>
      <c r="G29" s="746" t="str">
        <f>IFERROR(VLOOKUP(Q29,'פירוט עלויות כח אדם (6)'!AC:AD,2,0),0)</f>
        <v/>
      </c>
      <c r="H29" s="746" t="str">
        <f>IFERROR(VLOOKUP(R29,'פירוט עלויות כח אדם (6)'!AE:AF,2,0),0)</f>
        <v/>
      </c>
      <c r="I29" s="746">
        <f t="shared" si="0"/>
        <v>0</v>
      </c>
      <c r="J29" s="746">
        <f t="shared" si="1"/>
        <v>0</v>
      </c>
      <c r="K29" s="746">
        <f t="shared" si="2"/>
        <v>0</v>
      </c>
      <c r="L29" s="746" t="str">
        <f t="shared" si="3"/>
        <v/>
      </c>
      <c r="M29" s="750"/>
      <c r="N29" s="748" t="str">
        <f t="shared" si="4"/>
        <v/>
      </c>
      <c r="O29" s="749">
        <f t="shared" si="5"/>
        <v>0</v>
      </c>
      <c r="P29" s="749" t="str">
        <f>IF(C29&lt;&gt;"",C29&amp;'גיליון עזר'!$A$2,"")</f>
        <v/>
      </c>
      <c r="Q29" s="749" t="str">
        <f>IF(C29&lt;&gt;"",C29&amp;'גיליון עזר'!$C$2,"")</f>
        <v/>
      </c>
      <c r="R29" s="749" t="str">
        <f t="shared" si="6"/>
        <v/>
      </c>
    </row>
    <row r="30" spans="2:18" ht="15.75" x14ac:dyDescent="0.25">
      <c r="B30" s="702">
        <v>14</v>
      </c>
      <c r="C30" s="744" t="str">
        <f>IF(VLOOKUP(B30,'גנים - דוח ביצוע  (5)'!A:M,2,0)="","",VLOOKUP(B30,'גנים - דוח ביצוע  (5)'!A:M,2,0))</f>
        <v/>
      </c>
      <c r="D30" s="745" t="str">
        <f>IFERROR(VLOOKUP($C:$C,'גנים - מצבת והרשמה  (4)'!C:D,2,0)," ")</f>
        <v/>
      </c>
      <c r="E30" s="745" t="str">
        <f>IFERROR(VLOOKUP(C30,'גנים - דוח ביצוע  (5)'!B:N,13,0),"")</f>
        <v/>
      </c>
      <c r="F30" s="746" t="str">
        <f>IFERROR(VLOOKUP(P30,'פירוט עלויות כח אדם (6)'!AC:AD,2,0),0)</f>
        <v/>
      </c>
      <c r="G30" s="746" t="str">
        <f>IFERROR(VLOOKUP(Q30,'פירוט עלויות כח אדם (6)'!AC:AD,2,0),0)</f>
        <v/>
      </c>
      <c r="H30" s="746" t="str">
        <f>IFERROR(VLOOKUP(R30,'פירוט עלויות כח אדם (6)'!AE:AF,2,0),0)</f>
        <v/>
      </c>
      <c r="I30" s="746">
        <f t="shared" si="0"/>
        <v>0</v>
      </c>
      <c r="J30" s="746">
        <f t="shared" si="1"/>
        <v>0</v>
      </c>
      <c r="K30" s="746">
        <f t="shared" si="2"/>
        <v>0</v>
      </c>
      <c r="L30" s="746" t="str">
        <f t="shared" si="3"/>
        <v/>
      </c>
      <c r="M30" s="750"/>
      <c r="N30" s="748" t="str">
        <f t="shared" si="4"/>
        <v/>
      </c>
      <c r="O30" s="749">
        <f t="shared" si="5"/>
        <v>0</v>
      </c>
      <c r="P30" s="749" t="str">
        <f>IF(C30&lt;&gt;"",C30&amp;'גיליון עזר'!$A$2,"")</f>
        <v/>
      </c>
      <c r="Q30" s="749" t="str">
        <f>IF(C30&lt;&gt;"",C30&amp;'גיליון עזר'!$C$2,"")</f>
        <v/>
      </c>
      <c r="R30" s="749" t="str">
        <f t="shared" si="6"/>
        <v/>
      </c>
    </row>
    <row r="31" spans="2:18" ht="15.75" x14ac:dyDescent="0.25">
      <c r="B31" s="744">
        <v>15</v>
      </c>
      <c r="C31" s="744" t="str">
        <f>IF(VLOOKUP(B31,'גנים - דוח ביצוע  (5)'!A:M,2,0)="","",VLOOKUP(B31,'גנים - דוח ביצוע  (5)'!A:M,2,0))</f>
        <v/>
      </c>
      <c r="D31" s="745" t="str">
        <f>IFERROR(VLOOKUP($C:$C,'גנים - מצבת והרשמה  (4)'!C:D,2,0)," ")</f>
        <v/>
      </c>
      <c r="E31" s="745" t="str">
        <f>IFERROR(VLOOKUP(C31,'גנים - דוח ביצוע  (5)'!B:N,13,0),"")</f>
        <v/>
      </c>
      <c r="F31" s="746" t="str">
        <f>IFERROR(VLOOKUP(P31,'פירוט עלויות כח אדם (6)'!AC:AD,2,0),0)</f>
        <v/>
      </c>
      <c r="G31" s="746" t="str">
        <f>IFERROR(VLOOKUP(Q31,'פירוט עלויות כח אדם (6)'!AC:AD,2,0),0)</f>
        <v/>
      </c>
      <c r="H31" s="746" t="str">
        <f>IFERROR(VLOOKUP(R31,'פירוט עלויות כח אדם (6)'!AE:AF,2,0),0)</f>
        <v/>
      </c>
      <c r="I31" s="746">
        <f t="shared" si="0"/>
        <v>0</v>
      </c>
      <c r="J31" s="746">
        <f t="shared" si="1"/>
        <v>0</v>
      </c>
      <c r="K31" s="746">
        <f t="shared" si="2"/>
        <v>0</v>
      </c>
      <c r="L31" s="746" t="str">
        <f t="shared" si="3"/>
        <v/>
      </c>
      <c r="M31" s="750"/>
      <c r="N31" s="748" t="str">
        <f t="shared" si="4"/>
        <v/>
      </c>
      <c r="O31" s="749">
        <f t="shared" si="5"/>
        <v>0</v>
      </c>
      <c r="P31" s="749" t="str">
        <f>IF(C31&lt;&gt;"",C31&amp;'גיליון עזר'!$A$2,"")</f>
        <v/>
      </c>
      <c r="Q31" s="749" t="str">
        <f>IF(C31&lt;&gt;"",C31&amp;'גיליון עזר'!$C$2,"")</f>
        <v/>
      </c>
      <c r="R31" s="749" t="str">
        <f t="shared" si="6"/>
        <v/>
      </c>
    </row>
    <row r="32" spans="2:18" ht="15.75" x14ac:dyDescent="0.25">
      <c r="B32" s="702">
        <v>16</v>
      </c>
      <c r="C32" s="744" t="str">
        <f>IF(VLOOKUP(B32,'גנים - דוח ביצוע  (5)'!A:M,2,0)="","",VLOOKUP(B32,'גנים - דוח ביצוע  (5)'!A:M,2,0))</f>
        <v/>
      </c>
      <c r="D32" s="745" t="str">
        <f>IFERROR(VLOOKUP($C:$C,'גנים - מצבת והרשמה  (4)'!C:D,2,0)," ")</f>
        <v/>
      </c>
      <c r="E32" s="745" t="str">
        <f>IFERROR(VLOOKUP(C32,'גנים - דוח ביצוע  (5)'!B:N,13,0),"")</f>
        <v/>
      </c>
      <c r="F32" s="746" t="str">
        <f>IFERROR(VLOOKUP(P32,'פירוט עלויות כח אדם (6)'!AC:AD,2,0),0)</f>
        <v/>
      </c>
      <c r="G32" s="746" t="str">
        <f>IFERROR(VLOOKUP(Q32,'פירוט עלויות כח אדם (6)'!AC:AD,2,0),0)</f>
        <v/>
      </c>
      <c r="H32" s="746" t="str">
        <f>IFERROR(VLOOKUP(R32,'פירוט עלויות כח אדם (6)'!AE:AF,2,0),0)</f>
        <v/>
      </c>
      <c r="I32" s="746">
        <f t="shared" si="0"/>
        <v>0</v>
      </c>
      <c r="J32" s="746">
        <f t="shared" si="1"/>
        <v>0</v>
      </c>
      <c r="K32" s="746">
        <f t="shared" si="2"/>
        <v>0</v>
      </c>
      <c r="L32" s="746" t="str">
        <f t="shared" si="3"/>
        <v/>
      </c>
      <c r="M32" s="750"/>
      <c r="N32" s="748" t="str">
        <f t="shared" si="4"/>
        <v/>
      </c>
      <c r="O32" s="749">
        <f t="shared" si="5"/>
        <v>0</v>
      </c>
      <c r="P32" s="749" t="str">
        <f>IF(C32&lt;&gt;"",C32&amp;'גיליון עזר'!$A$2,"")</f>
        <v/>
      </c>
      <c r="Q32" s="749" t="str">
        <f>IF(C32&lt;&gt;"",C32&amp;'גיליון עזר'!$C$2,"")</f>
        <v/>
      </c>
      <c r="R32" s="749" t="str">
        <f t="shared" si="6"/>
        <v/>
      </c>
    </row>
    <row r="33" spans="2:18" ht="15.75" x14ac:dyDescent="0.25">
      <c r="B33" s="744">
        <v>17</v>
      </c>
      <c r="C33" s="744" t="str">
        <f>IF(VLOOKUP(B33,'גנים - דוח ביצוע  (5)'!A:M,2,0)="","",VLOOKUP(B33,'גנים - דוח ביצוע  (5)'!A:M,2,0))</f>
        <v/>
      </c>
      <c r="D33" s="745" t="str">
        <f>IFERROR(VLOOKUP($C:$C,'גנים - מצבת והרשמה  (4)'!C:D,2,0)," ")</f>
        <v/>
      </c>
      <c r="E33" s="745" t="str">
        <f>IFERROR(VLOOKUP(C33,'גנים - דוח ביצוע  (5)'!B:N,13,0),"")</f>
        <v/>
      </c>
      <c r="F33" s="746" t="str">
        <f>IFERROR(VLOOKUP(P33,'פירוט עלויות כח אדם (6)'!AC:AD,2,0),0)</f>
        <v/>
      </c>
      <c r="G33" s="746" t="str">
        <f>IFERROR(VLOOKUP(Q33,'פירוט עלויות כח אדם (6)'!AC:AD,2,0),0)</f>
        <v/>
      </c>
      <c r="H33" s="746" t="str">
        <f>IFERROR(VLOOKUP(R33,'פירוט עלויות כח אדם (6)'!AE:AF,2,0),0)</f>
        <v/>
      </c>
      <c r="I33" s="746">
        <f t="shared" si="0"/>
        <v>0</v>
      </c>
      <c r="J33" s="746">
        <f t="shared" si="1"/>
        <v>0</v>
      </c>
      <c r="K33" s="746">
        <f t="shared" si="2"/>
        <v>0</v>
      </c>
      <c r="L33" s="746" t="str">
        <f t="shared" si="3"/>
        <v/>
      </c>
      <c r="M33" s="750"/>
      <c r="N33" s="748" t="str">
        <f t="shared" si="4"/>
        <v/>
      </c>
      <c r="O33" s="749">
        <f t="shared" si="5"/>
        <v>0</v>
      </c>
      <c r="P33" s="749" t="str">
        <f>IF(C33&lt;&gt;"",C33&amp;'גיליון עזר'!$A$2,"")</f>
        <v/>
      </c>
      <c r="Q33" s="749" t="str">
        <f>IF(C33&lt;&gt;"",C33&amp;'גיליון עזר'!$C$2,"")</f>
        <v/>
      </c>
      <c r="R33" s="749" t="str">
        <f t="shared" si="6"/>
        <v/>
      </c>
    </row>
    <row r="34" spans="2:18" ht="15.75" x14ac:dyDescent="0.25">
      <c r="B34" s="702">
        <v>18</v>
      </c>
      <c r="C34" s="744" t="str">
        <f>IF(VLOOKUP(B34,'גנים - דוח ביצוע  (5)'!A:M,2,0)="","",VLOOKUP(B34,'גנים - דוח ביצוע  (5)'!A:M,2,0))</f>
        <v/>
      </c>
      <c r="D34" s="745" t="str">
        <f>IFERROR(VLOOKUP($C:$C,'גנים - מצבת והרשמה  (4)'!C:D,2,0)," ")</f>
        <v/>
      </c>
      <c r="E34" s="745" t="str">
        <f>IFERROR(VLOOKUP(C34,'גנים - דוח ביצוע  (5)'!B:N,13,0),"")</f>
        <v/>
      </c>
      <c r="F34" s="746" t="str">
        <f>IFERROR(VLOOKUP(P34,'פירוט עלויות כח אדם (6)'!AC:AD,2,0),0)</f>
        <v/>
      </c>
      <c r="G34" s="746" t="str">
        <f>IFERROR(VLOOKUP(Q34,'פירוט עלויות כח אדם (6)'!AC:AD,2,0),0)</f>
        <v/>
      </c>
      <c r="H34" s="746" t="str">
        <f>IFERROR(VLOOKUP(R34,'פירוט עלויות כח אדם (6)'!AE:AF,2,0),0)</f>
        <v/>
      </c>
      <c r="I34" s="746">
        <f t="shared" si="0"/>
        <v>0</v>
      </c>
      <c r="J34" s="746">
        <f t="shared" si="1"/>
        <v>0</v>
      </c>
      <c r="K34" s="746">
        <f t="shared" si="2"/>
        <v>0</v>
      </c>
      <c r="L34" s="746" t="str">
        <f t="shared" si="3"/>
        <v/>
      </c>
      <c r="M34" s="750"/>
      <c r="N34" s="748" t="str">
        <f t="shared" si="4"/>
        <v/>
      </c>
      <c r="O34" s="749">
        <f t="shared" si="5"/>
        <v>0</v>
      </c>
      <c r="P34" s="749" t="str">
        <f>IF(C34&lt;&gt;"",C34&amp;'גיליון עזר'!$A$2,"")</f>
        <v/>
      </c>
      <c r="Q34" s="749" t="str">
        <f>IF(C34&lt;&gt;"",C34&amp;'גיליון עזר'!$C$2,"")</f>
        <v/>
      </c>
      <c r="R34" s="749" t="str">
        <f t="shared" si="6"/>
        <v/>
      </c>
    </row>
    <row r="35" spans="2:18" ht="15.75" x14ac:dyDescent="0.25">
      <c r="B35" s="744">
        <v>19</v>
      </c>
      <c r="C35" s="744" t="str">
        <f>IF(VLOOKUP(B35,'גנים - דוח ביצוע  (5)'!A:M,2,0)="","",VLOOKUP(B35,'גנים - דוח ביצוע  (5)'!A:M,2,0))</f>
        <v/>
      </c>
      <c r="D35" s="745" t="str">
        <f>IFERROR(VLOOKUP($C:$C,'גנים - מצבת והרשמה  (4)'!C:D,2,0)," ")</f>
        <v/>
      </c>
      <c r="E35" s="745" t="str">
        <f>IFERROR(VLOOKUP(C35,'גנים - דוח ביצוע  (5)'!B:N,13,0),"")</f>
        <v/>
      </c>
      <c r="F35" s="746" t="str">
        <f>IFERROR(VLOOKUP(P35,'פירוט עלויות כח אדם (6)'!AC:AD,2,0),0)</f>
        <v/>
      </c>
      <c r="G35" s="746" t="str">
        <f>IFERROR(VLOOKUP(Q35,'פירוט עלויות כח אדם (6)'!AC:AD,2,0),0)</f>
        <v/>
      </c>
      <c r="H35" s="746" t="str">
        <f>IFERROR(VLOOKUP(R35,'פירוט עלויות כח אדם (6)'!AE:AF,2,0),0)</f>
        <v/>
      </c>
      <c r="I35" s="746">
        <f t="shared" si="0"/>
        <v>0</v>
      </c>
      <c r="J35" s="746">
        <f t="shared" si="1"/>
        <v>0</v>
      </c>
      <c r="K35" s="746">
        <f t="shared" si="2"/>
        <v>0</v>
      </c>
      <c r="L35" s="746" t="str">
        <f t="shared" si="3"/>
        <v/>
      </c>
      <c r="M35" s="750"/>
      <c r="N35" s="748" t="str">
        <f t="shared" si="4"/>
        <v/>
      </c>
      <c r="O35" s="749">
        <f t="shared" si="5"/>
        <v>0</v>
      </c>
      <c r="P35" s="749" t="str">
        <f>IF(C35&lt;&gt;"",C35&amp;'גיליון עזר'!$A$2,"")</f>
        <v/>
      </c>
      <c r="Q35" s="749" t="str">
        <f>IF(C35&lt;&gt;"",C35&amp;'גיליון עזר'!$C$2,"")</f>
        <v/>
      </c>
      <c r="R35" s="749" t="str">
        <f t="shared" si="6"/>
        <v/>
      </c>
    </row>
    <row r="36" spans="2:18" ht="15.75" x14ac:dyDescent="0.25">
      <c r="B36" s="702">
        <v>20</v>
      </c>
      <c r="C36" s="744" t="str">
        <f>IF(VLOOKUP(B36,'גנים - דוח ביצוע  (5)'!A:M,2,0)="","",VLOOKUP(B36,'גנים - דוח ביצוע  (5)'!A:M,2,0))</f>
        <v/>
      </c>
      <c r="D36" s="745" t="str">
        <f>IFERROR(VLOOKUP($C:$C,'גנים - מצבת והרשמה  (4)'!C:D,2,0)," ")</f>
        <v/>
      </c>
      <c r="E36" s="745" t="str">
        <f>IFERROR(VLOOKUP(C36,'גנים - דוח ביצוע  (5)'!B:N,13,0),"")</f>
        <v/>
      </c>
      <c r="F36" s="746" t="str">
        <f>IFERROR(VLOOKUP(P36,'פירוט עלויות כח אדם (6)'!AC:AD,2,0),0)</f>
        <v/>
      </c>
      <c r="G36" s="746" t="str">
        <f>IFERROR(VLOOKUP(Q36,'פירוט עלויות כח אדם (6)'!AC:AD,2,0),0)</f>
        <v/>
      </c>
      <c r="H36" s="746" t="str">
        <f>IFERROR(VLOOKUP(R36,'פירוט עלויות כח אדם (6)'!AE:AF,2,0),0)</f>
        <v/>
      </c>
      <c r="I36" s="746">
        <f t="shared" si="0"/>
        <v>0</v>
      </c>
      <c r="J36" s="746">
        <f t="shared" si="1"/>
        <v>0</v>
      </c>
      <c r="K36" s="746">
        <f t="shared" si="2"/>
        <v>0</v>
      </c>
      <c r="L36" s="746" t="str">
        <f t="shared" si="3"/>
        <v/>
      </c>
      <c r="M36" s="750"/>
      <c r="N36" s="748" t="str">
        <f t="shared" si="4"/>
        <v/>
      </c>
      <c r="O36" s="749">
        <f t="shared" si="5"/>
        <v>0</v>
      </c>
      <c r="P36" s="749" t="str">
        <f>IF(C36&lt;&gt;"",C36&amp;'גיליון עזר'!$A$2,"")</f>
        <v/>
      </c>
      <c r="Q36" s="749" t="str">
        <f>IF(C36&lt;&gt;"",C36&amp;'גיליון עזר'!$C$2,"")</f>
        <v/>
      </c>
      <c r="R36" s="749" t="str">
        <f t="shared" si="6"/>
        <v/>
      </c>
    </row>
    <row r="37" spans="2:18" ht="15.75" x14ac:dyDescent="0.25">
      <c r="B37" s="744">
        <v>21</v>
      </c>
      <c r="C37" s="744" t="str">
        <f>IF(VLOOKUP(B37,'גנים - דוח ביצוע  (5)'!A:M,2,0)="","",VLOOKUP(B37,'גנים - דוח ביצוע  (5)'!A:M,2,0))</f>
        <v/>
      </c>
      <c r="D37" s="745" t="str">
        <f>IFERROR(VLOOKUP($C:$C,'גנים - מצבת והרשמה  (4)'!C:D,2,0)," ")</f>
        <v/>
      </c>
      <c r="E37" s="745" t="str">
        <f>IFERROR(VLOOKUP(C37,'גנים - דוח ביצוע  (5)'!B:N,13,0),"")</f>
        <v/>
      </c>
      <c r="F37" s="746" t="str">
        <f>IFERROR(VLOOKUP(P37,'פירוט עלויות כח אדם (6)'!AC:AD,2,0),0)</f>
        <v/>
      </c>
      <c r="G37" s="746" t="str">
        <f>IFERROR(VLOOKUP(Q37,'פירוט עלויות כח אדם (6)'!AC:AD,2,0),0)</f>
        <v/>
      </c>
      <c r="H37" s="746" t="str">
        <f>IFERROR(VLOOKUP(R37,'פירוט עלויות כח אדם (6)'!AE:AF,2,0),0)</f>
        <v/>
      </c>
      <c r="I37" s="746">
        <f t="shared" si="0"/>
        <v>0</v>
      </c>
      <c r="J37" s="746">
        <f t="shared" si="1"/>
        <v>0</v>
      </c>
      <c r="K37" s="746">
        <f t="shared" si="2"/>
        <v>0</v>
      </c>
      <c r="L37" s="746" t="str">
        <f t="shared" si="3"/>
        <v/>
      </c>
      <c r="M37" s="750"/>
      <c r="N37" s="748" t="str">
        <f t="shared" si="4"/>
        <v/>
      </c>
      <c r="O37" s="749">
        <f t="shared" si="5"/>
        <v>0</v>
      </c>
      <c r="P37" s="749" t="str">
        <f>IF(C37&lt;&gt;"",C37&amp;'גיליון עזר'!$A$2,"")</f>
        <v/>
      </c>
      <c r="Q37" s="749" t="str">
        <f>IF(C37&lt;&gt;"",C37&amp;'גיליון עזר'!$C$2,"")</f>
        <v/>
      </c>
      <c r="R37" s="749" t="str">
        <f t="shared" si="6"/>
        <v/>
      </c>
    </row>
    <row r="38" spans="2:18" ht="15.75" x14ac:dyDescent="0.25">
      <c r="B38" s="702">
        <v>22</v>
      </c>
      <c r="C38" s="744" t="str">
        <f>IF(VLOOKUP(B38,'גנים - דוח ביצוע  (5)'!A:M,2,0)="","",VLOOKUP(B38,'גנים - דוח ביצוע  (5)'!A:M,2,0))</f>
        <v/>
      </c>
      <c r="D38" s="745" t="str">
        <f>IFERROR(VLOOKUP($C:$C,'גנים - מצבת והרשמה  (4)'!C:D,2,0)," ")</f>
        <v/>
      </c>
      <c r="E38" s="745" t="str">
        <f>IFERROR(VLOOKUP(C38,'גנים - דוח ביצוע  (5)'!B:N,13,0),"")</f>
        <v/>
      </c>
      <c r="F38" s="746" t="str">
        <f>IFERROR(VLOOKUP(P38,'פירוט עלויות כח אדם (6)'!AC:AD,2,0),0)</f>
        <v/>
      </c>
      <c r="G38" s="746" t="str">
        <f>IFERROR(VLOOKUP(Q38,'פירוט עלויות כח אדם (6)'!AC:AD,2,0),0)</f>
        <v/>
      </c>
      <c r="H38" s="746" t="str">
        <f>IFERROR(VLOOKUP(R38,'פירוט עלויות כח אדם (6)'!AE:AF,2,0),0)</f>
        <v/>
      </c>
      <c r="I38" s="746">
        <f t="shared" si="0"/>
        <v>0</v>
      </c>
      <c r="J38" s="746">
        <f t="shared" si="1"/>
        <v>0</v>
      </c>
      <c r="K38" s="746">
        <f t="shared" si="2"/>
        <v>0</v>
      </c>
      <c r="L38" s="746" t="str">
        <f t="shared" si="3"/>
        <v/>
      </c>
      <c r="M38" s="750"/>
      <c r="N38" s="748" t="str">
        <f t="shared" si="4"/>
        <v/>
      </c>
      <c r="O38" s="749">
        <f t="shared" si="5"/>
        <v>0</v>
      </c>
      <c r="P38" s="749" t="str">
        <f>IF(C38&lt;&gt;"",C38&amp;'גיליון עזר'!$A$2,"")</f>
        <v/>
      </c>
      <c r="Q38" s="749" t="str">
        <f>IF(C38&lt;&gt;"",C38&amp;'גיליון עזר'!$C$2,"")</f>
        <v/>
      </c>
      <c r="R38" s="749" t="str">
        <f t="shared" si="6"/>
        <v/>
      </c>
    </row>
    <row r="39" spans="2:18" ht="15.75" x14ac:dyDescent="0.25">
      <c r="B39" s="744">
        <v>23</v>
      </c>
      <c r="C39" s="744" t="str">
        <f>IF(VLOOKUP(B39,'גנים - דוח ביצוע  (5)'!A:M,2,0)="","",VLOOKUP(B39,'גנים - דוח ביצוע  (5)'!A:M,2,0))</f>
        <v/>
      </c>
      <c r="D39" s="745" t="str">
        <f>IFERROR(VLOOKUP($C:$C,'גנים - מצבת והרשמה  (4)'!C:D,2,0)," ")</f>
        <v/>
      </c>
      <c r="E39" s="745" t="str">
        <f>IFERROR(VLOOKUP(C39,'גנים - דוח ביצוע  (5)'!B:N,13,0),"")</f>
        <v/>
      </c>
      <c r="F39" s="746" t="str">
        <f>IFERROR(VLOOKUP(P39,'פירוט עלויות כח אדם (6)'!AC:AD,2,0),0)</f>
        <v/>
      </c>
      <c r="G39" s="746" t="str">
        <f>IFERROR(VLOOKUP(Q39,'פירוט עלויות כח אדם (6)'!AC:AD,2,0),0)</f>
        <v/>
      </c>
      <c r="H39" s="746" t="str">
        <f>IFERROR(VLOOKUP(R39,'פירוט עלויות כח אדם (6)'!AE:AF,2,0),0)</f>
        <v/>
      </c>
      <c r="I39" s="746">
        <f t="shared" si="0"/>
        <v>0</v>
      </c>
      <c r="J39" s="746">
        <f t="shared" si="1"/>
        <v>0</v>
      </c>
      <c r="K39" s="746">
        <f t="shared" si="2"/>
        <v>0</v>
      </c>
      <c r="L39" s="746" t="str">
        <f t="shared" si="3"/>
        <v/>
      </c>
      <c r="M39" s="750"/>
      <c r="N39" s="748" t="str">
        <f t="shared" si="4"/>
        <v/>
      </c>
      <c r="O39" s="749">
        <f t="shared" si="5"/>
        <v>0</v>
      </c>
      <c r="P39" s="749" t="str">
        <f>IF(C39&lt;&gt;"",C39&amp;'גיליון עזר'!$A$2,"")</f>
        <v/>
      </c>
      <c r="Q39" s="749" t="str">
        <f>IF(C39&lt;&gt;"",C39&amp;'גיליון עזר'!$C$2,"")</f>
        <v/>
      </c>
      <c r="R39" s="749" t="str">
        <f t="shared" si="6"/>
        <v/>
      </c>
    </row>
    <row r="40" spans="2:18" ht="15.75" x14ac:dyDescent="0.25">
      <c r="B40" s="702">
        <v>24</v>
      </c>
      <c r="C40" s="744" t="str">
        <f>IF(VLOOKUP(B40,'גנים - דוח ביצוע  (5)'!A:M,2,0)="","",VLOOKUP(B40,'גנים - דוח ביצוע  (5)'!A:M,2,0))</f>
        <v/>
      </c>
      <c r="D40" s="745" t="str">
        <f>IFERROR(VLOOKUP($C:$C,'גנים - מצבת והרשמה  (4)'!C:D,2,0)," ")</f>
        <v/>
      </c>
      <c r="E40" s="745" t="str">
        <f>IFERROR(VLOOKUP(C40,'גנים - דוח ביצוע  (5)'!B:N,13,0),"")</f>
        <v/>
      </c>
      <c r="F40" s="746" t="str">
        <f>IFERROR(VLOOKUP(P40,'פירוט עלויות כח אדם (6)'!AC:AD,2,0),0)</f>
        <v/>
      </c>
      <c r="G40" s="746" t="str">
        <f>IFERROR(VLOOKUP(Q40,'פירוט עלויות כח אדם (6)'!AC:AD,2,0),0)</f>
        <v/>
      </c>
      <c r="H40" s="746" t="str">
        <f>IFERROR(VLOOKUP(R40,'פירוט עלויות כח אדם (6)'!AE:AF,2,0),0)</f>
        <v/>
      </c>
      <c r="I40" s="746">
        <f t="shared" si="0"/>
        <v>0</v>
      </c>
      <c r="J40" s="746">
        <f t="shared" si="1"/>
        <v>0</v>
      </c>
      <c r="K40" s="746">
        <f t="shared" si="2"/>
        <v>0</v>
      </c>
      <c r="L40" s="746" t="str">
        <f t="shared" si="3"/>
        <v/>
      </c>
      <c r="M40" s="750"/>
      <c r="N40" s="748" t="str">
        <f t="shared" si="4"/>
        <v/>
      </c>
      <c r="O40" s="749">
        <f t="shared" si="5"/>
        <v>0</v>
      </c>
      <c r="P40" s="749" t="str">
        <f>IF(C40&lt;&gt;"",C40&amp;'גיליון עזר'!$A$2,"")</f>
        <v/>
      </c>
      <c r="Q40" s="749" t="str">
        <f>IF(C40&lt;&gt;"",C40&amp;'גיליון עזר'!$C$2,"")</f>
        <v/>
      </c>
      <c r="R40" s="749" t="str">
        <f t="shared" si="6"/>
        <v/>
      </c>
    </row>
    <row r="41" spans="2:18" ht="15.75" x14ac:dyDescent="0.25">
      <c r="B41" s="744">
        <v>25</v>
      </c>
      <c r="C41" s="744" t="str">
        <f>IF(VLOOKUP(B41,'גנים - דוח ביצוע  (5)'!A:M,2,0)="","",VLOOKUP(B41,'גנים - דוח ביצוע  (5)'!A:M,2,0))</f>
        <v/>
      </c>
      <c r="D41" s="745" t="str">
        <f>IFERROR(VLOOKUP($C:$C,'גנים - מצבת והרשמה  (4)'!C:D,2,0)," ")</f>
        <v/>
      </c>
      <c r="E41" s="745" t="str">
        <f>IFERROR(VLOOKUP(C41,'גנים - דוח ביצוע  (5)'!B:N,13,0),"")</f>
        <v/>
      </c>
      <c r="F41" s="746" t="str">
        <f>IFERROR(VLOOKUP(P41,'פירוט עלויות כח אדם (6)'!AC:AD,2,0),0)</f>
        <v/>
      </c>
      <c r="G41" s="746" t="str">
        <f>IFERROR(VLOOKUP(Q41,'פירוט עלויות כח אדם (6)'!AC:AD,2,0),0)</f>
        <v/>
      </c>
      <c r="H41" s="746" t="str">
        <f>IFERROR(VLOOKUP(R41,'פירוט עלויות כח אדם (6)'!AE:AF,2,0),0)</f>
        <v/>
      </c>
      <c r="I41" s="746">
        <f t="shared" si="0"/>
        <v>0</v>
      </c>
      <c r="J41" s="746">
        <f t="shared" si="1"/>
        <v>0</v>
      </c>
      <c r="K41" s="746">
        <f t="shared" si="2"/>
        <v>0</v>
      </c>
      <c r="L41" s="746" t="str">
        <f t="shared" si="3"/>
        <v/>
      </c>
      <c r="M41" s="750"/>
      <c r="N41" s="748" t="str">
        <f t="shared" si="4"/>
        <v/>
      </c>
      <c r="O41" s="749">
        <f t="shared" si="5"/>
        <v>0</v>
      </c>
      <c r="P41" s="749" t="str">
        <f>IF(C41&lt;&gt;"",C41&amp;'גיליון עזר'!$A$2,"")</f>
        <v/>
      </c>
      <c r="Q41" s="749" t="str">
        <f>IF(C41&lt;&gt;"",C41&amp;'גיליון עזר'!$C$2,"")</f>
        <v/>
      </c>
      <c r="R41" s="749" t="str">
        <f t="shared" si="6"/>
        <v/>
      </c>
    </row>
    <row r="42" spans="2:18" ht="15.75" x14ac:dyDescent="0.25">
      <c r="B42" s="702">
        <v>26</v>
      </c>
      <c r="C42" s="744" t="str">
        <f>IF(VLOOKUP(B42,'גנים - דוח ביצוע  (5)'!A:M,2,0)="","",VLOOKUP(B42,'גנים - דוח ביצוע  (5)'!A:M,2,0))</f>
        <v/>
      </c>
      <c r="D42" s="745" t="str">
        <f>IFERROR(VLOOKUP($C:$C,'גנים - מצבת והרשמה  (4)'!C:D,2,0)," ")</f>
        <v/>
      </c>
      <c r="E42" s="745" t="str">
        <f>IFERROR(VLOOKUP(C42,'גנים - דוח ביצוע  (5)'!B:N,13,0),"")</f>
        <v/>
      </c>
      <c r="F42" s="746" t="str">
        <f>IFERROR(VLOOKUP(P42,'פירוט עלויות כח אדם (6)'!AC:AD,2,0),0)</f>
        <v/>
      </c>
      <c r="G42" s="746" t="str">
        <f>IFERROR(VLOOKUP(Q42,'פירוט עלויות כח אדם (6)'!AC:AD,2,0),0)</f>
        <v/>
      </c>
      <c r="H42" s="746" t="str">
        <f>IFERROR(VLOOKUP(R42,'פירוט עלויות כח אדם (6)'!AE:AF,2,0),0)</f>
        <v/>
      </c>
      <c r="I42" s="746">
        <f t="shared" si="0"/>
        <v>0</v>
      </c>
      <c r="J42" s="746">
        <f t="shared" si="1"/>
        <v>0</v>
      </c>
      <c r="K42" s="746">
        <f t="shared" si="2"/>
        <v>0</v>
      </c>
      <c r="L42" s="746" t="str">
        <f t="shared" si="3"/>
        <v/>
      </c>
      <c r="M42" s="750"/>
      <c r="N42" s="748" t="str">
        <f t="shared" si="4"/>
        <v/>
      </c>
      <c r="O42" s="749">
        <f t="shared" si="5"/>
        <v>0</v>
      </c>
      <c r="P42" s="749" t="str">
        <f>IF(C42&lt;&gt;"",C42&amp;'גיליון עזר'!$A$2,"")</f>
        <v/>
      </c>
      <c r="Q42" s="749" t="str">
        <f>IF(C42&lt;&gt;"",C42&amp;'גיליון עזר'!$C$2,"")</f>
        <v/>
      </c>
      <c r="R42" s="749" t="str">
        <f t="shared" si="6"/>
        <v/>
      </c>
    </row>
    <row r="43" spans="2:18" ht="15.75" x14ac:dyDescent="0.25">
      <c r="B43" s="744">
        <v>27</v>
      </c>
      <c r="C43" s="744" t="str">
        <f>IF(VLOOKUP(B43,'גנים - דוח ביצוע  (5)'!A:M,2,0)="","",VLOOKUP(B43,'גנים - דוח ביצוע  (5)'!A:M,2,0))</f>
        <v/>
      </c>
      <c r="D43" s="745" t="str">
        <f>IFERROR(VLOOKUP($C:$C,'גנים - מצבת והרשמה  (4)'!C:D,2,0)," ")</f>
        <v/>
      </c>
      <c r="E43" s="745" t="str">
        <f>IFERROR(VLOOKUP(C43,'גנים - דוח ביצוע  (5)'!B:N,13,0),"")</f>
        <v/>
      </c>
      <c r="F43" s="746" t="str">
        <f>IFERROR(VLOOKUP(P43,'פירוט עלויות כח אדם (6)'!AC:AD,2,0),0)</f>
        <v/>
      </c>
      <c r="G43" s="746" t="str">
        <f>IFERROR(VLOOKUP(Q43,'פירוט עלויות כח אדם (6)'!AC:AD,2,0),0)</f>
        <v/>
      </c>
      <c r="H43" s="746" t="str">
        <f>IFERROR(VLOOKUP(R43,'פירוט עלויות כח אדם (6)'!AE:AF,2,0),0)</f>
        <v/>
      </c>
      <c r="I43" s="746">
        <f t="shared" si="0"/>
        <v>0</v>
      </c>
      <c r="J43" s="746">
        <f t="shared" si="1"/>
        <v>0</v>
      </c>
      <c r="K43" s="746">
        <f t="shared" si="2"/>
        <v>0</v>
      </c>
      <c r="L43" s="746" t="str">
        <f t="shared" si="3"/>
        <v/>
      </c>
      <c r="M43" s="750"/>
      <c r="N43" s="748" t="str">
        <f t="shared" si="4"/>
        <v/>
      </c>
      <c r="O43" s="749">
        <f t="shared" si="5"/>
        <v>0</v>
      </c>
      <c r="P43" s="749" t="str">
        <f>IF(C43&lt;&gt;"",C43&amp;'גיליון עזר'!$A$2,"")</f>
        <v/>
      </c>
      <c r="Q43" s="749" t="str">
        <f>IF(C43&lt;&gt;"",C43&amp;'גיליון עזר'!$C$2,"")</f>
        <v/>
      </c>
      <c r="R43" s="749" t="str">
        <f t="shared" si="6"/>
        <v/>
      </c>
    </row>
    <row r="44" spans="2:18" ht="15.75" x14ac:dyDescent="0.25">
      <c r="B44" s="702">
        <v>28</v>
      </c>
      <c r="C44" s="744" t="str">
        <f>IF(VLOOKUP(B44,'גנים - דוח ביצוע  (5)'!A:M,2,0)="","",VLOOKUP(B44,'גנים - דוח ביצוע  (5)'!A:M,2,0))</f>
        <v/>
      </c>
      <c r="D44" s="745" t="str">
        <f>IFERROR(VLOOKUP($C:$C,'גנים - מצבת והרשמה  (4)'!C:D,2,0)," ")</f>
        <v/>
      </c>
      <c r="E44" s="745" t="str">
        <f>IFERROR(VLOOKUP(C44,'גנים - דוח ביצוע  (5)'!B:N,13,0),"")</f>
        <v/>
      </c>
      <c r="F44" s="746" t="str">
        <f>IFERROR(VLOOKUP(P44,'פירוט עלויות כח אדם (6)'!AC:AD,2,0),0)</f>
        <v/>
      </c>
      <c r="G44" s="746" t="str">
        <f>IFERROR(VLOOKUP(Q44,'פירוט עלויות כח אדם (6)'!AC:AD,2,0),0)</f>
        <v/>
      </c>
      <c r="H44" s="746" t="str">
        <f>IFERROR(VLOOKUP(R44,'פירוט עלויות כח אדם (6)'!AE:AF,2,0),0)</f>
        <v/>
      </c>
      <c r="I44" s="746">
        <f t="shared" si="0"/>
        <v>0</v>
      </c>
      <c r="J44" s="746">
        <f t="shared" si="1"/>
        <v>0</v>
      </c>
      <c r="K44" s="746">
        <f t="shared" si="2"/>
        <v>0</v>
      </c>
      <c r="L44" s="746" t="str">
        <f t="shared" si="3"/>
        <v/>
      </c>
      <c r="M44" s="750"/>
      <c r="N44" s="748" t="str">
        <f t="shared" si="4"/>
        <v/>
      </c>
      <c r="O44" s="749">
        <f t="shared" si="5"/>
        <v>0</v>
      </c>
      <c r="P44" s="749" t="str">
        <f>IF(C44&lt;&gt;"",C44&amp;'גיליון עזר'!$A$2,"")</f>
        <v/>
      </c>
      <c r="Q44" s="749" t="str">
        <f>IF(C44&lt;&gt;"",C44&amp;'גיליון עזר'!$C$2,"")</f>
        <v/>
      </c>
      <c r="R44" s="749" t="str">
        <f t="shared" si="6"/>
        <v/>
      </c>
    </row>
    <row r="45" spans="2:18" ht="15.75" x14ac:dyDescent="0.25">
      <c r="B45" s="744">
        <v>29</v>
      </c>
      <c r="C45" s="744" t="str">
        <f>IF(VLOOKUP(B45,'גנים - דוח ביצוע  (5)'!A:M,2,0)="","",VLOOKUP(B45,'גנים - דוח ביצוע  (5)'!A:M,2,0))</f>
        <v/>
      </c>
      <c r="D45" s="745" t="str">
        <f>IFERROR(VLOOKUP($C:$C,'גנים - מצבת והרשמה  (4)'!C:D,2,0)," ")</f>
        <v/>
      </c>
      <c r="E45" s="745" t="str">
        <f>IFERROR(VLOOKUP(C45,'גנים - דוח ביצוע  (5)'!B:N,13,0),"")</f>
        <v/>
      </c>
      <c r="F45" s="746" t="str">
        <f>IFERROR(VLOOKUP(P45,'פירוט עלויות כח אדם (6)'!AC:AD,2,0),0)</f>
        <v/>
      </c>
      <c r="G45" s="746" t="str">
        <f>IFERROR(VLOOKUP(Q45,'פירוט עלויות כח אדם (6)'!AC:AD,2,0),0)</f>
        <v/>
      </c>
      <c r="H45" s="746" t="str">
        <f>IFERROR(VLOOKUP(R45,'פירוט עלויות כח אדם (6)'!AE:AF,2,0),0)</f>
        <v/>
      </c>
      <c r="I45" s="746">
        <f t="shared" si="0"/>
        <v>0</v>
      </c>
      <c r="J45" s="746">
        <f t="shared" si="1"/>
        <v>0</v>
      </c>
      <c r="K45" s="746">
        <f t="shared" si="2"/>
        <v>0</v>
      </c>
      <c r="L45" s="746" t="str">
        <f t="shared" si="3"/>
        <v/>
      </c>
      <c r="M45" s="750"/>
      <c r="N45" s="748" t="str">
        <f t="shared" si="4"/>
        <v/>
      </c>
      <c r="O45" s="749">
        <f t="shared" si="5"/>
        <v>0</v>
      </c>
      <c r="P45" s="749" t="str">
        <f>IF(C45&lt;&gt;"",C45&amp;'גיליון עזר'!$A$2,"")</f>
        <v/>
      </c>
      <c r="Q45" s="749" t="str">
        <f>IF(C45&lt;&gt;"",C45&amp;'גיליון עזר'!$C$2,"")</f>
        <v/>
      </c>
      <c r="R45" s="749" t="str">
        <f t="shared" si="6"/>
        <v/>
      </c>
    </row>
    <row r="46" spans="2:18" ht="15.75" x14ac:dyDescent="0.25">
      <c r="B46" s="702">
        <v>30</v>
      </c>
      <c r="C46" s="744" t="str">
        <f>IF(VLOOKUP(B46,'גנים - דוח ביצוע  (5)'!A:M,2,0)="","",VLOOKUP(B46,'גנים - דוח ביצוע  (5)'!A:M,2,0))</f>
        <v/>
      </c>
      <c r="D46" s="745" t="str">
        <f>IFERROR(VLOOKUP($C:$C,'גנים - מצבת והרשמה  (4)'!C:D,2,0)," ")</f>
        <v/>
      </c>
      <c r="E46" s="745" t="str">
        <f>IFERROR(VLOOKUP(C46,'גנים - דוח ביצוע  (5)'!B:N,13,0),"")</f>
        <v/>
      </c>
      <c r="F46" s="746" t="str">
        <f>IFERROR(VLOOKUP(P46,'פירוט עלויות כח אדם (6)'!AC:AD,2,0),0)</f>
        <v/>
      </c>
      <c r="G46" s="746" t="str">
        <f>IFERROR(VLOOKUP(Q46,'פירוט עלויות כח אדם (6)'!AC:AD,2,0),0)</f>
        <v/>
      </c>
      <c r="H46" s="746" t="str">
        <f>IFERROR(VLOOKUP(R46,'פירוט עלויות כח אדם (6)'!AE:AF,2,0),0)</f>
        <v/>
      </c>
      <c r="I46" s="746">
        <f t="shared" si="0"/>
        <v>0</v>
      </c>
      <c r="J46" s="746">
        <f t="shared" si="1"/>
        <v>0</v>
      </c>
      <c r="K46" s="746">
        <f t="shared" si="2"/>
        <v>0</v>
      </c>
      <c r="L46" s="746" t="str">
        <f t="shared" si="3"/>
        <v/>
      </c>
      <c r="M46" s="750"/>
      <c r="N46" s="748" t="str">
        <f t="shared" si="4"/>
        <v/>
      </c>
      <c r="O46" s="749">
        <f t="shared" si="5"/>
        <v>0</v>
      </c>
      <c r="P46" s="749" t="str">
        <f>IF(C46&lt;&gt;"",C46&amp;'גיליון עזר'!$A$2,"")</f>
        <v/>
      </c>
      <c r="Q46" s="749" t="str">
        <f>IF(C46&lt;&gt;"",C46&amp;'גיליון עזר'!$C$2,"")</f>
        <v/>
      </c>
      <c r="R46" s="749" t="str">
        <f t="shared" si="6"/>
        <v/>
      </c>
    </row>
    <row r="47" spans="2:18" ht="15.75" x14ac:dyDescent="0.25">
      <c r="B47" s="744">
        <v>31</v>
      </c>
      <c r="C47" s="744" t="str">
        <f>IF(VLOOKUP(B47,'גנים - דוח ביצוע  (5)'!A:M,2,0)="","",VLOOKUP(B47,'גנים - דוח ביצוע  (5)'!A:M,2,0))</f>
        <v/>
      </c>
      <c r="D47" s="745" t="str">
        <f>IFERROR(VLOOKUP($C:$C,'גנים - מצבת והרשמה  (4)'!C:D,2,0)," ")</f>
        <v/>
      </c>
      <c r="E47" s="745" t="str">
        <f>IFERROR(VLOOKUP(C47,'גנים - דוח ביצוע  (5)'!B:N,13,0),"")</f>
        <v/>
      </c>
      <c r="F47" s="746" t="str">
        <f>IFERROR(VLOOKUP(P47,'פירוט עלויות כח אדם (6)'!AC:AD,2,0),0)</f>
        <v/>
      </c>
      <c r="G47" s="746" t="str">
        <f>IFERROR(VLOOKUP(Q47,'פירוט עלויות כח אדם (6)'!AC:AD,2,0),0)</f>
        <v/>
      </c>
      <c r="H47" s="746" t="str">
        <f>IFERROR(VLOOKUP(R47,'פירוט עלויות כח אדם (6)'!AE:AF,2,0),0)</f>
        <v/>
      </c>
      <c r="I47" s="746">
        <f t="shared" si="0"/>
        <v>0</v>
      </c>
      <c r="J47" s="746">
        <f t="shared" si="1"/>
        <v>0</v>
      </c>
      <c r="K47" s="746">
        <f t="shared" si="2"/>
        <v>0</v>
      </c>
      <c r="L47" s="746" t="str">
        <f t="shared" si="3"/>
        <v/>
      </c>
      <c r="M47" s="750"/>
      <c r="N47" s="748" t="str">
        <f t="shared" si="4"/>
        <v/>
      </c>
      <c r="O47" s="749">
        <f t="shared" si="5"/>
        <v>0</v>
      </c>
      <c r="P47" s="749" t="str">
        <f>IF(C47&lt;&gt;"",C47&amp;'גיליון עזר'!$A$2,"")</f>
        <v/>
      </c>
      <c r="Q47" s="749" t="str">
        <f>IF(C47&lt;&gt;"",C47&amp;'גיליון עזר'!$C$2,"")</f>
        <v/>
      </c>
      <c r="R47" s="749" t="str">
        <f t="shared" si="6"/>
        <v/>
      </c>
    </row>
    <row r="48" spans="2:18" ht="15.75" x14ac:dyDescent="0.25">
      <c r="B48" s="702">
        <v>32</v>
      </c>
      <c r="C48" s="744" t="str">
        <f>IF(VLOOKUP(B48,'גנים - דוח ביצוע  (5)'!A:M,2,0)="","",VLOOKUP(B48,'גנים - דוח ביצוע  (5)'!A:M,2,0))</f>
        <v/>
      </c>
      <c r="D48" s="745" t="str">
        <f>IFERROR(VLOOKUP($C:$C,'גנים - מצבת והרשמה  (4)'!C:D,2,0)," ")</f>
        <v/>
      </c>
      <c r="E48" s="745" t="str">
        <f>IFERROR(VLOOKUP(C48,'גנים - דוח ביצוע  (5)'!B:N,13,0),"")</f>
        <v/>
      </c>
      <c r="F48" s="746" t="str">
        <f>IFERROR(VLOOKUP(P48,'פירוט עלויות כח אדם (6)'!AC:AD,2,0),0)</f>
        <v/>
      </c>
      <c r="G48" s="746" t="str">
        <f>IFERROR(VLOOKUP(Q48,'פירוט עלויות כח אדם (6)'!AC:AD,2,0),0)</f>
        <v/>
      </c>
      <c r="H48" s="746" t="str">
        <f>IFERROR(VLOOKUP(R48,'פירוט עלויות כח אדם (6)'!AE:AF,2,0),0)</f>
        <v/>
      </c>
      <c r="I48" s="746">
        <f t="shared" si="0"/>
        <v>0</v>
      </c>
      <c r="J48" s="746">
        <f t="shared" si="1"/>
        <v>0</v>
      </c>
      <c r="K48" s="746">
        <f t="shared" si="2"/>
        <v>0</v>
      </c>
      <c r="L48" s="746" t="str">
        <f t="shared" si="3"/>
        <v/>
      </c>
      <c r="M48" s="750"/>
      <c r="N48" s="748" t="str">
        <f t="shared" si="4"/>
        <v/>
      </c>
      <c r="O48" s="749">
        <f t="shared" si="5"/>
        <v>0</v>
      </c>
      <c r="P48" s="749" t="str">
        <f>IF(C48&lt;&gt;"",C48&amp;'גיליון עזר'!$A$2,"")</f>
        <v/>
      </c>
      <c r="Q48" s="749" t="str">
        <f>IF(C48&lt;&gt;"",C48&amp;'גיליון עזר'!$C$2,"")</f>
        <v/>
      </c>
      <c r="R48" s="749" t="str">
        <f t="shared" si="6"/>
        <v/>
      </c>
    </row>
    <row r="49" spans="2:18" ht="15.75" x14ac:dyDescent="0.25">
      <c r="B49" s="744">
        <v>33</v>
      </c>
      <c r="C49" s="744" t="str">
        <f>IF(VLOOKUP(B49,'גנים - דוח ביצוע  (5)'!A:M,2,0)="","",VLOOKUP(B49,'גנים - דוח ביצוע  (5)'!A:M,2,0))</f>
        <v/>
      </c>
      <c r="D49" s="745" t="str">
        <f>IFERROR(VLOOKUP($C:$C,'גנים - מצבת והרשמה  (4)'!C:D,2,0)," ")</f>
        <v/>
      </c>
      <c r="E49" s="745" t="str">
        <f>IFERROR(VLOOKUP(C49,'גנים - דוח ביצוע  (5)'!B:N,13,0),"")</f>
        <v/>
      </c>
      <c r="F49" s="746" t="str">
        <f>IFERROR(VLOOKUP(P49,'פירוט עלויות כח אדם (6)'!AC:AD,2,0),0)</f>
        <v/>
      </c>
      <c r="G49" s="746" t="str">
        <f>IFERROR(VLOOKUP(Q49,'פירוט עלויות כח אדם (6)'!AC:AD,2,0),0)</f>
        <v/>
      </c>
      <c r="H49" s="746" t="str">
        <f>IFERROR(VLOOKUP(R49,'פירוט עלויות כח אדם (6)'!AE:AF,2,0),0)</f>
        <v/>
      </c>
      <c r="I49" s="746">
        <f t="shared" si="0"/>
        <v>0</v>
      </c>
      <c r="J49" s="746">
        <f t="shared" si="1"/>
        <v>0</v>
      </c>
      <c r="K49" s="746">
        <f t="shared" si="2"/>
        <v>0</v>
      </c>
      <c r="L49" s="746" t="str">
        <f t="shared" si="3"/>
        <v/>
      </c>
      <c r="M49" s="750"/>
      <c r="N49" s="748" t="str">
        <f t="shared" si="4"/>
        <v/>
      </c>
      <c r="O49" s="749">
        <f t="shared" si="5"/>
        <v>0</v>
      </c>
      <c r="P49" s="749" t="str">
        <f>IF(C49&lt;&gt;"",C49&amp;'גיליון עזר'!$A$2,"")</f>
        <v/>
      </c>
      <c r="Q49" s="749" t="str">
        <f>IF(C49&lt;&gt;"",C49&amp;'גיליון עזר'!$C$2,"")</f>
        <v/>
      </c>
      <c r="R49" s="749" t="str">
        <f t="shared" si="6"/>
        <v/>
      </c>
    </row>
    <row r="50" spans="2:18" ht="15.75" x14ac:dyDescent="0.25">
      <c r="B50" s="702">
        <v>34</v>
      </c>
      <c r="C50" s="744" t="str">
        <f>IF(VLOOKUP(B50,'גנים - דוח ביצוע  (5)'!A:M,2,0)="","",VLOOKUP(B50,'גנים - דוח ביצוע  (5)'!A:M,2,0))</f>
        <v/>
      </c>
      <c r="D50" s="745" t="str">
        <f>IFERROR(VLOOKUP($C:$C,'גנים - מצבת והרשמה  (4)'!C:D,2,0)," ")</f>
        <v/>
      </c>
      <c r="E50" s="745" t="str">
        <f>IFERROR(VLOOKUP(C50,'גנים - דוח ביצוע  (5)'!B:N,13,0),"")</f>
        <v/>
      </c>
      <c r="F50" s="746" t="str">
        <f>IFERROR(VLOOKUP(P50,'פירוט עלויות כח אדם (6)'!AC:AD,2,0),0)</f>
        <v/>
      </c>
      <c r="G50" s="746" t="str">
        <f>IFERROR(VLOOKUP(Q50,'פירוט עלויות כח אדם (6)'!AC:AD,2,0),0)</f>
        <v/>
      </c>
      <c r="H50" s="746" t="str">
        <f>IFERROR(VLOOKUP(R50,'פירוט עלויות כח אדם (6)'!AE:AF,2,0),0)</f>
        <v/>
      </c>
      <c r="I50" s="746">
        <f t="shared" si="0"/>
        <v>0</v>
      </c>
      <c r="J50" s="746">
        <f t="shared" si="1"/>
        <v>0</v>
      </c>
      <c r="K50" s="746">
        <f t="shared" si="2"/>
        <v>0</v>
      </c>
      <c r="L50" s="746" t="str">
        <f t="shared" si="3"/>
        <v/>
      </c>
      <c r="M50" s="750"/>
      <c r="N50" s="748" t="str">
        <f t="shared" si="4"/>
        <v/>
      </c>
      <c r="O50" s="749">
        <f t="shared" si="5"/>
        <v>0</v>
      </c>
      <c r="P50" s="749" t="str">
        <f>IF(C50&lt;&gt;"",C50&amp;'גיליון עזר'!$A$2,"")</f>
        <v/>
      </c>
      <c r="Q50" s="749" t="str">
        <f>IF(C50&lt;&gt;"",C50&amp;'גיליון עזר'!$C$2,"")</f>
        <v/>
      </c>
      <c r="R50" s="749" t="str">
        <f t="shared" si="6"/>
        <v/>
      </c>
    </row>
    <row r="51" spans="2:18" ht="15.75" x14ac:dyDescent="0.25">
      <c r="B51" s="744">
        <v>35</v>
      </c>
      <c r="C51" s="744" t="str">
        <f>IF(VLOOKUP(B51,'גנים - דוח ביצוע  (5)'!A:M,2,0)="","",VLOOKUP(B51,'גנים - דוח ביצוע  (5)'!A:M,2,0))</f>
        <v/>
      </c>
      <c r="D51" s="745" t="str">
        <f>IFERROR(VLOOKUP($C:$C,'גנים - מצבת והרשמה  (4)'!C:D,2,0)," ")</f>
        <v/>
      </c>
      <c r="E51" s="745" t="str">
        <f>IFERROR(VLOOKUP(C51,'גנים - דוח ביצוע  (5)'!B:N,13,0),"")</f>
        <v/>
      </c>
      <c r="F51" s="746" t="str">
        <f>IFERROR(VLOOKUP(P51,'פירוט עלויות כח אדם (6)'!AC:AD,2,0),0)</f>
        <v/>
      </c>
      <c r="G51" s="746" t="str">
        <f>IFERROR(VLOOKUP(Q51,'פירוט עלויות כח אדם (6)'!AC:AD,2,0),0)</f>
        <v/>
      </c>
      <c r="H51" s="746" t="str">
        <f>IFERROR(VLOOKUP(R51,'פירוט עלויות כח אדם (6)'!AE:AF,2,0),0)</f>
        <v/>
      </c>
      <c r="I51" s="746">
        <f t="shared" si="0"/>
        <v>0</v>
      </c>
      <c r="J51" s="746">
        <f t="shared" si="1"/>
        <v>0</v>
      </c>
      <c r="K51" s="746">
        <f t="shared" si="2"/>
        <v>0</v>
      </c>
      <c r="L51" s="746" t="str">
        <f t="shared" si="3"/>
        <v/>
      </c>
      <c r="M51" s="750"/>
      <c r="N51" s="748" t="str">
        <f t="shared" si="4"/>
        <v/>
      </c>
      <c r="O51" s="749">
        <f t="shared" si="5"/>
        <v>0</v>
      </c>
      <c r="P51" s="749" t="str">
        <f>IF(C51&lt;&gt;"",C51&amp;'גיליון עזר'!$A$2,"")</f>
        <v/>
      </c>
      <c r="Q51" s="749" t="str">
        <f>IF(C51&lt;&gt;"",C51&amp;'גיליון עזר'!$C$2,"")</f>
        <v/>
      </c>
      <c r="R51" s="749" t="str">
        <f t="shared" si="6"/>
        <v/>
      </c>
    </row>
    <row r="52" spans="2:18" ht="15.75" x14ac:dyDescent="0.25">
      <c r="B52" s="702">
        <v>36</v>
      </c>
      <c r="C52" s="744" t="str">
        <f>IF(VLOOKUP(B52,'גנים - דוח ביצוע  (5)'!A:M,2,0)="","",VLOOKUP(B52,'גנים - דוח ביצוע  (5)'!A:M,2,0))</f>
        <v/>
      </c>
      <c r="D52" s="745" t="str">
        <f>IFERROR(VLOOKUP($C:$C,'גנים - מצבת והרשמה  (4)'!C:D,2,0)," ")</f>
        <v/>
      </c>
      <c r="E52" s="745" t="str">
        <f>IFERROR(VLOOKUP(C52,'גנים - דוח ביצוע  (5)'!B:N,13,0),"")</f>
        <v/>
      </c>
      <c r="F52" s="746" t="str">
        <f>IFERROR(VLOOKUP(P52,'פירוט עלויות כח אדם (6)'!AC:AD,2,0),0)</f>
        <v/>
      </c>
      <c r="G52" s="746" t="str">
        <f>IFERROR(VLOOKUP(Q52,'פירוט עלויות כח אדם (6)'!AC:AD,2,0),0)</f>
        <v/>
      </c>
      <c r="H52" s="746" t="str">
        <f>IFERROR(VLOOKUP(R52,'פירוט עלויות כח אדם (6)'!AE:AF,2,0),0)</f>
        <v/>
      </c>
      <c r="I52" s="746">
        <f t="shared" si="0"/>
        <v>0</v>
      </c>
      <c r="J52" s="746">
        <f t="shared" si="1"/>
        <v>0</v>
      </c>
      <c r="K52" s="746">
        <f t="shared" si="2"/>
        <v>0</v>
      </c>
      <c r="L52" s="746" t="str">
        <f t="shared" si="3"/>
        <v/>
      </c>
      <c r="M52" s="750"/>
      <c r="N52" s="748" t="str">
        <f t="shared" si="4"/>
        <v/>
      </c>
      <c r="O52" s="749">
        <f t="shared" si="5"/>
        <v>0</v>
      </c>
      <c r="P52" s="749" t="str">
        <f>IF(C52&lt;&gt;"",C52&amp;'גיליון עזר'!$A$2,"")</f>
        <v/>
      </c>
      <c r="Q52" s="749" t="str">
        <f>IF(C52&lt;&gt;"",C52&amp;'גיליון עזר'!$C$2,"")</f>
        <v/>
      </c>
      <c r="R52" s="749" t="str">
        <f t="shared" si="6"/>
        <v/>
      </c>
    </row>
    <row r="53" spans="2:18" ht="15.75" x14ac:dyDescent="0.25">
      <c r="B53" s="744">
        <v>37</v>
      </c>
      <c r="C53" s="744" t="str">
        <f>IF(VLOOKUP(B53,'גנים - דוח ביצוע  (5)'!A:M,2,0)="","",VLOOKUP(B53,'גנים - דוח ביצוע  (5)'!A:M,2,0))</f>
        <v/>
      </c>
      <c r="D53" s="745" t="str">
        <f>IFERROR(VLOOKUP($C:$C,'גנים - מצבת והרשמה  (4)'!C:D,2,0)," ")</f>
        <v/>
      </c>
      <c r="E53" s="745" t="str">
        <f>IFERROR(VLOOKUP(C53,'גנים - דוח ביצוע  (5)'!B:N,13,0),"")</f>
        <v/>
      </c>
      <c r="F53" s="746" t="str">
        <f>IFERROR(VLOOKUP(P53,'פירוט עלויות כח אדם (6)'!AC:AD,2,0),0)</f>
        <v/>
      </c>
      <c r="G53" s="746" t="str">
        <f>IFERROR(VLOOKUP(Q53,'פירוט עלויות כח אדם (6)'!AC:AD,2,0),0)</f>
        <v/>
      </c>
      <c r="H53" s="746" t="str">
        <f>IFERROR(VLOOKUP(R53,'פירוט עלויות כח אדם (6)'!AE:AF,2,0),0)</f>
        <v/>
      </c>
      <c r="I53" s="746">
        <f t="shared" si="0"/>
        <v>0</v>
      </c>
      <c r="J53" s="746">
        <f t="shared" si="1"/>
        <v>0</v>
      </c>
      <c r="K53" s="746">
        <f t="shared" si="2"/>
        <v>0</v>
      </c>
      <c r="L53" s="746" t="str">
        <f t="shared" si="3"/>
        <v/>
      </c>
      <c r="M53" s="750"/>
      <c r="N53" s="748" t="str">
        <f t="shared" si="4"/>
        <v/>
      </c>
      <c r="O53" s="749">
        <f t="shared" si="5"/>
        <v>0</v>
      </c>
      <c r="P53" s="749" t="str">
        <f>IF(C53&lt;&gt;"",C53&amp;'גיליון עזר'!$A$2,"")</f>
        <v/>
      </c>
      <c r="Q53" s="749" t="str">
        <f>IF(C53&lt;&gt;"",C53&amp;'גיליון עזר'!$C$2,"")</f>
        <v/>
      </c>
      <c r="R53" s="749" t="str">
        <f t="shared" si="6"/>
        <v/>
      </c>
    </row>
    <row r="54" spans="2:18" ht="15.75" x14ac:dyDescent="0.25">
      <c r="B54" s="702">
        <v>38</v>
      </c>
      <c r="C54" s="744" t="str">
        <f>IF(VLOOKUP(B54,'גנים - דוח ביצוע  (5)'!A:M,2,0)="","",VLOOKUP(B54,'גנים - דוח ביצוע  (5)'!A:M,2,0))</f>
        <v/>
      </c>
      <c r="D54" s="745" t="str">
        <f>IFERROR(VLOOKUP($C:$C,'גנים - מצבת והרשמה  (4)'!C:D,2,0)," ")</f>
        <v/>
      </c>
      <c r="E54" s="745" t="str">
        <f>IFERROR(VLOOKUP(C54,'גנים - דוח ביצוע  (5)'!B:N,13,0),"")</f>
        <v/>
      </c>
      <c r="F54" s="746" t="str">
        <f>IFERROR(VLOOKUP(P54,'פירוט עלויות כח אדם (6)'!AC:AD,2,0),0)</f>
        <v/>
      </c>
      <c r="G54" s="746" t="str">
        <f>IFERROR(VLOOKUP(Q54,'פירוט עלויות כח אדם (6)'!AC:AD,2,0),0)</f>
        <v/>
      </c>
      <c r="H54" s="746" t="str">
        <f>IFERROR(VLOOKUP(R54,'פירוט עלויות כח אדם (6)'!AE:AF,2,0),0)</f>
        <v/>
      </c>
      <c r="I54" s="746">
        <f t="shared" si="0"/>
        <v>0</v>
      </c>
      <c r="J54" s="746">
        <f t="shared" si="1"/>
        <v>0</v>
      </c>
      <c r="K54" s="746">
        <f t="shared" si="2"/>
        <v>0</v>
      </c>
      <c r="L54" s="746" t="str">
        <f t="shared" si="3"/>
        <v/>
      </c>
      <c r="M54" s="750"/>
      <c r="N54" s="748" t="str">
        <f t="shared" si="4"/>
        <v/>
      </c>
      <c r="O54" s="749">
        <f t="shared" si="5"/>
        <v>0</v>
      </c>
      <c r="P54" s="749" t="str">
        <f>IF(C54&lt;&gt;"",C54&amp;'גיליון עזר'!$A$2,"")</f>
        <v/>
      </c>
      <c r="Q54" s="749" t="str">
        <f>IF(C54&lt;&gt;"",C54&amp;'גיליון עזר'!$C$2,"")</f>
        <v/>
      </c>
      <c r="R54" s="749" t="str">
        <f t="shared" si="6"/>
        <v/>
      </c>
    </row>
    <row r="55" spans="2:18" ht="15.75" x14ac:dyDescent="0.25">
      <c r="B55" s="744">
        <v>39</v>
      </c>
      <c r="C55" s="744" t="str">
        <f>IF(VLOOKUP(B55,'גנים - דוח ביצוע  (5)'!A:M,2,0)="","",VLOOKUP(B55,'גנים - דוח ביצוע  (5)'!A:M,2,0))</f>
        <v/>
      </c>
      <c r="D55" s="745" t="str">
        <f>IFERROR(VLOOKUP($C:$C,'גנים - מצבת והרשמה  (4)'!C:D,2,0)," ")</f>
        <v/>
      </c>
      <c r="E55" s="745" t="str">
        <f>IFERROR(VLOOKUP(C55,'גנים - דוח ביצוע  (5)'!B:N,13,0),"")</f>
        <v/>
      </c>
      <c r="F55" s="746" t="str">
        <f>IFERROR(VLOOKUP(P55,'פירוט עלויות כח אדם (6)'!AC:AD,2,0),0)</f>
        <v/>
      </c>
      <c r="G55" s="746" t="str">
        <f>IFERROR(VLOOKUP(Q55,'פירוט עלויות כח אדם (6)'!AC:AD,2,0),0)</f>
        <v/>
      </c>
      <c r="H55" s="746" t="str">
        <f>IFERROR(VLOOKUP(R55,'פירוט עלויות כח אדם (6)'!AE:AF,2,0),0)</f>
        <v/>
      </c>
      <c r="I55" s="746">
        <f t="shared" si="0"/>
        <v>0</v>
      </c>
      <c r="J55" s="746">
        <f t="shared" si="1"/>
        <v>0</v>
      </c>
      <c r="K55" s="746">
        <f t="shared" si="2"/>
        <v>0</v>
      </c>
      <c r="L55" s="746" t="str">
        <f t="shared" si="3"/>
        <v/>
      </c>
      <c r="M55" s="750"/>
      <c r="N55" s="748" t="str">
        <f t="shared" si="4"/>
        <v/>
      </c>
      <c r="O55" s="749">
        <f t="shared" si="5"/>
        <v>0</v>
      </c>
      <c r="P55" s="749" t="str">
        <f>IF(C55&lt;&gt;"",C55&amp;'גיליון עזר'!$A$2,"")</f>
        <v/>
      </c>
      <c r="Q55" s="749" t="str">
        <f>IF(C55&lt;&gt;"",C55&amp;'גיליון עזר'!$C$2,"")</f>
        <v/>
      </c>
      <c r="R55" s="749" t="str">
        <f t="shared" si="6"/>
        <v/>
      </c>
    </row>
    <row r="56" spans="2:18" ht="15.75" x14ac:dyDescent="0.25">
      <c r="B56" s="702">
        <v>40</v>
      </c>
      <c r="C56" s="744" t="str">
        <f>IF(VLOOKUP(B56,'גנים - דוח ביצוע  (5)'!A:M,2,0)="","",VLOOKUP(B56,'גנים - דוח ביצוע  (5)'!A:M,2,0))</f>
        <v/>
      </c>
      <c r="D56" s="745" t="str">
        <f>IFERROR(VLOOKUP($C:$C,'גנים - מצבת והרשמה  (4)'!C:D,2,0)," ")</f>
        <v/>
      </c>
      <c r="E56" s="745" t="str">
        <f>IFERROR(VLOOKUP(C56,'גנים - דוח ביצוע  (5)'!B:N,13,0),"")</f>
        <v/>
      </c>
      <c r="F56" s="746" t="str">
        <f>IFERROR(VLOOKUP(P56,'פירוט עלויות כח אדם (6)'!AC:AD,2,0),0)</f>
        <v/>
      </c>
      <c r="G56" s="746" t="str">
        <f>IFERROR(VLOOKUP(Q56,'פירוט עלויות כח אדם (6)'!AC:AD,2,0),0)</f>
        <v/>
      </c>
      <c r="H56" s="746" t="str">
        <f>IFERROR(VLOOKUP(R56,'פירוט עלויות כח אדם (6)'!AE:AF,2,0),0)</f>
        <v/>
      </c>
      <c r="I56" s="746">
        <f t="shared" si="0"/>
        <v>0</v>
      </c>
      <c r="J56" s="746">
        <f t="shared" si="1"/>
        <v>0</v>
      </c>
      <c r="K56" s="746">
        <f t="shared" si="2"/>
        <v>0</v>
      </c>
      <c r="L56" s="746" t="str">
        <f t="shared" si="3"/>
        <v/>
      </c>
      <c r="M56" s="750"/>
      <c r="N56" s="748" t="str">
        <f t="shared" si="4"/>
        <v/>
      </c>
      <c r="O56" s="749">
        <f t="shared" si="5"/>
        <v>0</v>
      </c>
      <c r="P56" s="749" t="str">
        <f>IF(C56&lt;&gt;"",C56&amp;'גיליון עזר'!$A$2,"")</f>
        <v/>
      </c>
      <c r="Q56" s="749" t="str">
        <f>IF(C56&lt;&gt;"",C56&amp;'גיליון עזר'!$C$2,"")</f>
        <v/>
      </c>
      <c r="R56" s="749" t="str">
        <f t="shared" si="6"/>
        <v/>
      </c>
    </row>
    <row r="57" spans="2:18" ht="15.75" x14ac:dyDescent="0.25">
      <c r="B57" s="744">
        <v>41</v>
      </c>
      <c r="C57" s="744" t="str">
        <f>IF(VLOOKUP(B57,'גנים - דוח ביצוע  (5)'!A:M,2,0)="","",VLOOKUP(B57,'גנים - דוח ביצוע  (5)'!A:M,2,0))</f>
        <v/>
      </c>
      <c r="D57" s="745" t="str">
        <f>IFERROR(VLOOKUP($C:$C,'גנים - מצבת והרשמה  (4)'!C:D,2,0)," ")</f>
        <v/>
      </c>
      <c r="E57" s="745" t="str">
        <f>IFERROR(VLOOKUP(C57,'גנים - דוח ביצוע  (5)'!B:N,13,0),"")</f>
        <v/>
      </c>
      <c r="F57" s="746" t="str">
        <f>IFERROR(VLOOKUP(P57,'פירוט עלויות כח אדם (6)'!AC:AD,2,0),0)</f>
        <v/>
      </c>
      <c r="G57" s="746" t="str">
        <f>IFERROR(VLOOKUP(Q57,'פירוט עלויות כח אדם (6)'!AC:AD,2,0),0)</f>
        <v/>
      </c>
      <c r="H57" s="746" t="str">
        <f>IFERROR(VLOOKUP(R57,'פירוט עלויות כח אדם (6)'!AE:AF,2,0),0)</f>
        <v/>
      </c>
      <c r="I57" s="746">
        <f t="shared" si="0"/>
        <v>0</v>
      </c>
      <c r="J57" s="746">
        <f t="shared" si="1"/>
        <v>0</v>
      </c>
      <c r="K57" s="746">
        <f t="shared" si="2"/>
        <v>0</v>
      </c>
      <c r="L57" s="746" t="str">
        <f t="shared" si="3"/>
        <v/>
      </c>
      <c r="M57" s="750"/>
      <c r="N57" s="748" t="str">
        <f t="shared" si="4"/>
        <v/>
      </c>
      <c r="O57" s="749">
        <f t="shared" si="5"/>
        <v>0</v>
      </c>
      <c r="P57" s="749" t="str">
        <f>IF(C57&lt;&gt;"",C57&amp;'גיליון עזר'!$A$2,"")</f>
        <v/>
      </c>
      <c r="Q57" s="749" t="str">
        <f>IF(C57&lt;&gt;"",C57&amp;'גיליון עזר'!$C$2,"")</f>
        <v/>
      </c>
      <c r="R57" s="749" t="str">
        <f t="shared" si="6"/>
        <v/>
      </c>
    </row>
    <row r="58" spans="2:18" ht="15.75" x14ac:dyDescent="0.25">
      <c r="B58" s="702">
        <v>42</v>
      </c>
      <c r="C58" s="744" t="str">
        <f>IF(VLOOKUP(B58,'גנים - דוח ביצוע  (5)'!A:M,2,0)="","",VLOOKUP(B58,'גנים - דוח ביצוע  (5)'!A:M,2,0))</f>
        <v/>
      </c>
      <c r="D58" s="745" t="str">
        <f>IFERROR(VLOOKUP($C:$C,'גנים - מצבת והרשמה  (4)'!C:D,2,0)," ")</f>
        <v/>
      </c>
      <c r="E58" s="745" t="str">
        <f>IFERROR(VLOOKUP(C58,'גנים - דוח ביצוע  (5)'!B:N,13,0),"")</f>
        <v/>
      </c>
      <c r="F58" s="746" t="str">
        <f>IFERROR(VLOOKUP(P58,'פירוט עלויות כח אדם (6)'!AC:AD,2,0),0)</f>
        <v/>
      </c>
      <c r="G58" s="746" t="str">
        <f>IFERROR(VLOOKUP(Q58,'פירוט עלויות כח אדם (6)'!AC:AD,2,0),0)</f>
        <v/>
      </c>
      <c r="H58" s="746" t="str">
        <f>IFERROR(VLOOKUP(R58,'פירוט עלויות כח אדם (6)'!AE:AF,2,0),0)</f>
        <v/>
      </c>
      <c r="I58" s="746">
        <f t="shared" si="0"/>
        <v>0</v>
      </c>
      <c r="J58" s="746">
        <f t="shared" si="1"/>
        <v>0</v>
      </c>
      <c r="K58" s="746">
        <f t="shared" si="2"/>
        <v>0</v>
      </c>
      <c r="L58" s="746" t="str">
        <f t="shared" si="3"/>
        <v/>
      </c>
      <c r="M58" s="750"/>
      <c r="N58" s="748" t="str">
        <f t="shared" si="4"/>
        <v/>
      </c>
      <c r="O58" s="749">
        <f t="shared" si="5"/>
        <v>0</v>
      </c>
      <c r="P58" s="749" t="str">
        <f>IF(C58&lt;&gt;"",C58&amp;'גיליון עזר'!$A$2,"")</f>
        <v/>
      </c>
      <c r="Q58" s="749" t="str">
        <f>IF(C58&lt;&gt;"",C58&amp;'גיליון עזר'!$C$2,"")</f>
        <v/>
      </c>
      <c r="R58" s="749" t="str">
        <f t="shared" si="6"/>
        <v/>
      </c>
    </row>
    <row r="59" spans="2:18" ht="15.75" x14ac:dyDescent="0.25">
      <c r="B59" s="744">
        <v>43</v>
      </c>
      <c r="C59" s="744" t="str">
        <f>IF(VLOOKUP(B59,'גנים - דוח ביצוע  (5)'!A:M,2,0)="","",VLOOKUP(B59,'גנים - דוח ביצוע  (5)'!A:M,2,0))</f>
        <v/>
      </c>
      <c r="D59" s="745" t="str">
        <f>IFERROR(VLOOKUP($C:$C,'גנים - מצבת והרשמה  (4)'!C:D,2,0)," ")</f>
        <v/>
      </c>
      <c r="E59" s="745" t="str">
        <f>IFERROR(VLOOKUP(C59,'גנים - דוח ביצוע  (5)'!B:N,13,0),"")</f>
        <v/>
      </c>
      <c r="F59" s="746" t="str">
        <f>IFERROR(VLOOKUP(P59,'פירוט עלויות כח אדם (6)'!AC:AD,2,0),0)</f>
        <v/>
      </c>
      <c r="G59" s="746" t="str">
        <f>IFERROR(VLOOKUP(Q59,'פירוט עלויות כח אדם (6)'!AC:AD,2,0),0)</f>
        <v/>
      </c>
      <c r="H59" s="746" t="str">
        <f>IFERROR(VLOOKUP(R59,'פירוט עלויות כח אדם (6)'!AE:AF,2,0),0)</f>
        <v/>
      </c>
      <c r="I59" s="746">
        <f t="shared" si="0"/>
        <v>0</v>
      </c>
      <c r="J59" s="746">
        <f t="shared" si="1"/>
        <v>0</v>
      </c>
      <c r="K59" s="746">
        <f t="shared" si="2"/>
        <v>0</v>
      </c>
      <c r="L59" s="746" t="str">
        <f t="shared" si="3"/>
        <v/>
      </c>
      <c r="M59" s="750"/>
      <c r="N59" s="748" t="str">
        <f t="shared" si="4"/>
        <v/>
      </c>
      <c r="O59" s="749">
        <f t="shared" si="5"/>
        <v>0</v>
      </c>
      <c r="P59" s="749" t="str">
        <f>IF(C59&lt;&gt;"",C59&amp;'גיליון עזר'!$A$2,"")</f>
        <v/>
      </c>
      <c r="Q59" s="749" t="str">
        <f>IF(C59&lt;&gt;"",C59&amp;'גיליון עזר'!$C$2,"")</f>
        <v/>
      </c>
      <c r="R59" s="749" t="str">
        <f t="shared" si="6"/>
        <v/>
      </c>
    </row>
    <row r="60" spans="2:18" ht="15.75" x14ac:dyDescent="0.25">
      <c r="B60" s="702">
        <v>44</v>
      </c>
      <c r="C60" s="744" t="str">
        <f>IF(VLOOKUP(B60,'גנים - דוח ביצוע  (5)'!A:M,2,0)="","",VLOOKUP(B60,'גנים - דוח ביצוע  (5)'!A:M,2,0))</f>
        <v/>
      </c>
      <c r="D60" s="745" t="str">
        <f>IFERROR(VLOOKUP($C:$C,'גנים - מצבת והרשמה  (4)'!C:D,2,0)," ")</f>
        <v/>
      </c>
      <c r="E60" s="745" t="str">
        <f>IFERROR(VLOOKUP(C60,'גנים - דוח ביצוע  (5)'!B:N,13,0),"")</f>
        <v/>
      </c>
      <c r="F60" s="746" t="str">
        <f>IFERROR(VLOOKUP(P60,'פירוט עלויות כח אדם (6)'!AC:AD,2,0),0)</f>
        <v/>
      </c>
      <c r="G60" s="746" t="str">
        <f>IFERROR(VLOOKUP(Q60,'פירוט עלויות כח אדם (6)'!AC:AD,2,0),0)</f>
        <v/>
      </c>
      <c r="H60" s="746" t="str">
        <f>IFERROR(VLOOKUP(R60,'פירוט עלויות כח אדם (6)'!AE:AF,2,0),0)</f>
        <v/>
      </c>
      <c r="I60" s="746">
        <f t="shared" si="0"/>
        <v>0</v>
      </c>
      <c r="J60" s="746">
        <f t="shared" si="1"/>
        <v>0</v>
      </c>
      <c r="K60" s="746">
        <f t="shared" si="2"/>
        <v>0</v>
      </c>
      <c r="L60" s="746" t="str">
        <f t="shared" si="3"/>
        <v/>
      </c>
      <c r="M60" s="750"/>
      <c r="N60" s="748" t="str">
        <f t="shared" si="4"/>
        <v/>
      </c>
      <c r="O60" s="749">
        <f t="shared" si="5"/>
        <v>0</v>
      </c>
      <c r="P60" s="749" t="str">
        <f>IF(C60&lt;&gt;"",C60&amp;'גיליון עזר'!$A$2,"")</f>
        <v/>
      </c>
      <c r="Q60" s="749" t="str">
        <f>IF(C60&lt;&gt;"",C60&amp;'גיליון עזר'!$C$2,"")</f>
        <v/>
      </c>
      <c r="R60" s="749" t="str">
        <f t="shared" si="6"/>
        <v/>
      </c>
    </row>
    <row r="61" spans="2:18" ht="15.75" x14ac:dyDescent="0.25">
      <c r="B61" s="744">
        <v>45</v>
      </c>
      <c r="C61" s="744" t="str">
        <f>IF(VLOOKUP(B61,'גנים - דוח ביצוע  (5)'!A:M,2,0)="","",VLOOKUP(B61,'גנים - דוח ביצוע  (5)'!A:M,2,0))</f>
        <v/>
      </c>
      <c r="D61" s="745" t="str">
        <f>IFERROR(VLOOKUP($C:$C,'גנים - מצבת והרשמה  (4)'!C:D,2,0)," ")</f>
        <v/>
      </c>
      <c r="E61" s="745" t="str">
        <f>IFERROR(VLOOKUP(C61,'גנים - דוח ביצוע  (5)'!B:N,13,0),"")</f>
        <v/>
      </c>
      <c r="F61" s="746" t="str">
        <f>IFERROR(VLOOKUP(P61,'פירוט עלויות כח אדם (6)'!AC:AD,2,0),0)</f>
        <v/>
      </c>
      <c r="G61" s="746" t="str">
        <f>IFERROR(VLOOKUP(Q61,'פירוט עלויות כח אדם (6)'!AC:AD,2,0),0)</f>
        <v/>
      </c>
      <c r="H61" s="746" t="str">
        <f>IFERROR(VLOOKUP(R61,'פירוט עלויות כח אדם (6)'!AE:AF,2,0),0)</f>
        <v/>
      </c>
      <c r="I61" s="746">
        <f t="shared" si="0"/>
        <v>0</v>
      </c>
      <c r="J61" s="746">
        <f t="shared" si="1"/>
        <v>0</v>
      </c>
      <c r="K61" s="746">
        <f t="shared" si="2"/>
        <v>0</v>
      </c>
      <c r="L61" s="746" t="str">
        <f t="shared" si="3"/>
        <v/>
      </c>
      <c r="M61" s="750"/>
      <c r="N61" s="748" t="str">
        <f t="shared" si="4"/>
        <v/>
      </c>
      <c r="O61" s="749">
        <f t="shared" si="5"/>
        <v>0</v>
      </c>
      <c r="P61" s="749" t="str">
        <f>IF(C61&lt;&gt;"",C61&amp;'גיליון עזר'!$A$2,"")</f>
        <v/>
      </c>
      <c r="Q61" s="749" t="str">
        <f>IF(C61&lt;&gt;"",C61&amp;'גיליון עזר'!$C$2,"")</f>
        <v/>
      </c>
      <c r="R61" s="749" t="str">
        <f t="shared" si="6"/>
        <v/>
      </c>
    </row>
    <row r="62" spans="2:18" ht="15.75" x14ac:dyDescent="0.25">
      <c r="B62" s="702">
        <v>46</v>
      </c>
      <c r="C62" s="744" t="str">
        <f>IF(VLOOKUP(B62,'גנים - דוח ביצוע  (5)'!A:M,2,0)="","",VLOOKUP(B62,'גנים - דוח ביצוע  (5)'!A:M,2,0))</f>
        <v/>
      </c>
      <c r="D62" s="745" t="str">
        <f>IFERROR(VLOOKUP($C:$C,'גנים - מצבת והרשמה  (4)'!C:D,2,0)," ")</f>
        <v/>
      </c>
      <c r="E62" s="745" t="str">
        <f>IFERROR(VLOOKUP(C62,'גנים - דוח ביצוע  (5)'!B:N,13,0),"")</f>
        <v/>
      </c>
      <c r="F62" s="746" t="str">
        <f>IFERROR(VLOOKUP(P62,'פירוט עלויות כח אדם (6)'!AC:AD,2,0),0)</f>
        <v/>
      </c>
      <c r="G62" s="746" t="str">
        <f>IFERROR(VLOOKUP(Q62,'פירוט עלויות כח אדם (6)'!AC:AD,2,0),0)</f>
        <v/>
      </c>
      <c r="H62" s="746" t="str">
        <f>IFERROR(VLOOKUP(R62,'פירוט עלויות כח אדם (6)'!AE:AF,2,0),0)</f>
        <v/>
      </c>
      <c r="I62" s="746">
        <f t="shared" si="0"/>
        <v>0</v>
      </c>
      <c r="J62" s="746">
        <f t="shared" si="1"/>
        <v>0</v>
      </c>
      <c r="K62" s="746">
        <f t="shared" si="2"/>
        <v>0</v>
      </c>
      <c r="L62" s="746" t="str">
        <f t="shared" si="3"/>
        <v/>
      </c>
      <c r="M62" s="750"/>
      <c r="N62" s="748" t="str">
        <f t="shared" si="4"/>
        <v/>
      </c>
      <c r="O62" s="749">
        <f t="shared" si="5"/>
        <v>0</v>
      </c>
      <c r="P62" s="749" t="str">
        <f>IF(C62&lt;&gt;"",C62&amp;'גיליון עזר'!$A$2,"")</f>
        <v/>
      </c>
      <c r="Q62" s="749" t="str">
        <f>IF(C62&lt;&gt;"",C62&amp;'גיליון עזר'!$C$2,"")</f>
        <v/>
      </c>
      <c r="R62" s="749" t="str">
        <f t="shared" si="6"/>
        <v/>
      </c>
    </row>
    <row r="63" spans="2:18" ht="15.75" x14ac:dyDescent="0.25">
      <c r="B63" s="744">
        <v>47</v>
      </c>
      <c r="C63" s="744" t="str">
        <f>IF(VLOOKUP(B63,'גנים - דוח ביצוע  (5)'!A:M,2,0)="","",VLOOKUP(B63,'גנים - דוח ביצוע  (5)'!A:M,2,0))</f>
        <v/>
      </c>
      <c r="D63" s="745" t="str">
        <f>IFERROR(VLOOKUP($C:$C,'גנים - מצבת והרשמה  (4)'!C:D,2,0)," ")</f>
        <v/>
      </c>
      <c r="E63" s="745" t="str">
        <f>IFERROR(VLOOKUP(C63,'גנים - דוח ביצוע  (5)'!B:N,13,0),"")</f>
        <v/>
      </c>
      <c r="F63" s="746" t="str">
        <f>IFERROR(VLOOKUP(P63,'פירוט עלויות כח אדם (6)'!AC:AD,2,0),0)</f>
        <v/>
      </c>
      <c r="G63" s="746" t="str">
        <f>IFERROR(VLOOKUP(Q63,'פירוט עלויות כח אדם (6)'!AC:AD,2,0),0)</f>
        <v/>
      </c>
      <c r="H63" s="746" t="str">
        <f>IFERROR(VLOOKUP(R63,'פירוט עלויות כח אדם (6)'!AE:AF,2,0),0)</f>
        <v/>
      </c>
      <c r="I63" s="746">
        <f t="shared" si="0"/>
        <v>0</v>
      </c>
      <c r="J63" s="746">
        <f t="shared" si="1"/>
        <v>0</v>
      </c>
      <c r="K63" s="746">
        <f t="shared" si="2"/>
        <v>0</v>
      </c>
      <c r="L63" s="746" t="str">
        <f t="shared" si="3"/>
        <v/>
      </c>
      <c r="M63" s="750"/>
      <c r="N63" s="748" t="str">
        <f t="shared" si="4"/>
        <v/>
      </c>
      <c r="O63" s="749">
        <f t="shared" si="5"/>
        <v>0</v>
      </c>
      <c r="P63" s="749" t="str">
        <f>IF(C63&lt;&gt;"",C63&amp;'גיליון עזר'!$A$2,"")</f>
        <v/>
      </c>
      <c r="Q63" s="749" t="str">
        <f>IF(C63&lt;&gt;"",C63&amp;'גיליון עזר'!$C$2,"")</f>
        <v/>
      </c>
      <c r="R63" s="749" t="str">
        <f t="shared" si="6"/>
        <v/>
      </c>
    </row>
    <row r="64" spans="2:18" ht="15.75" x14ac:dyDescent="0.25">
      <c r="B64" s="702">
        <v>48</v>
      </c>
      <c r="C64" s="744" t="str">
        <f>IF(VLOOKUP(B64,'גנים - דוח ביצוע  (5)'!A:M,2,0)="","",VLOOKUP(B64,'גנים - דוח ביצוע  (5)'!A:M,2,0))</f>
        <v/>
      </c>
      <c r="D64" s="745" t="str">
        <f>IFERROR(VLOOKUP($C:$C,'גנים - מצבת והרשמה  (4)'!C:D,2,0)," ")</f>
        <v/>
      </c>
      <c r="E64" s="745" t="str">
        <f>IFERROR(VLOOKUP(C64,'גנים - דוח ביצוע  (5)'!B:N,13,0),"")</f>
        <v/>
      </c>
      <c r="F64" s="746" t="str">
        <f>IFERROR(VLOOKUP(P64,'פירוט עלויות כח אדם (6)'!AC:AD,2,0),0)</f>
        <v/>
      </c>
      <c r="G64" s="746" t="str">
        <f>IFERROR(VLOOKUP(Q64,'פירוט עלויות כח אדם (6)'!AC:AD,2,0),0)</f>
        <v/>
      </c>
      <c r="H64" s="746" t="str">
        <f>IFERROR(VLOOKUP(R64,'פירוט עלויות כח אדם (6)'!AE:AF,2,0),0)</f>
        <v/>
      </c>
      <c r="I64" s="746">
        <f t="shared" si="0"/>
        <v>0</v>
      </c>
      <c r="J64" s="746">
        <f t="shared" si="1"/>
        <v>0</v>
      </c>
      <c r="K64" s="746">
        <f t="shared" si="2"/>
        <v>0</v>
      </c>
      <c r="L64" s="746" t="str">
        <f t="shared" si="3"/>
        <v/>
      </c>
      <c r="M64" s="750"/>
      <c r="N64" s="748" t="str">
        <f t="shared" si="4"/>
        <v/>
      </c>
      <c r="O64" s="749">
        <f t="shared" si="5"/>
        <v>0</v>
      </c>
      <c r="P64" s="749" t="str">
        <f>IF(C64&lt;&gt;"",C64&amp;'גיליון עזר'!$A$2,"")</f>
        <v/>
      </c>
      <c r="Q64" s="749" t="str">
        <f>IF(C64&lt;&gt;"",C64&amp;'גיליון עזר'!$C$2,"")</f>
        <v/>
      </c>
      <c r="R64" s="749" t="str">
        <f t="shared" si="6"/>
        <v/>
      </c>
    </row>
    <row r="65" spans="2:18" ht="15.75" x14ac:dyDescent="0.25">
      <c r="B65" s="744">
        <v>49</v>
      </c>
      <c r="C65" s="744" t="str">
        <f>IF(VLOOKUP(B65,'גנים - דוח ביצוע  (5)'!A:M,2,0)="","",VLOOKUP(B65,'גנים - דוח ביצוע  (5)'!A:M,2,0))</f>
        <v/>
      </c>
      <c r="D65" s="745" t="str">
        <f>IFERROR(VLOOKUP($C:$C,'גנים - מצבת והרשמה  (4)'!C:D,2,0)," ")</f>
        <v/>
      </c>
      <c r="E65" s="745" t="str">
        <f>IFERROR(VLOOKUP(C65,'גנים - דוח ביצוע  (5)'!B:N,13,0),"")</f>
        <v/>
      </c>
      <c r="F65" s="746" t="str">
        <f>IFERROR(VLOOKUP(P65,'פירוט עלויות כח אדם (6)'!AC:AD,2,0),0)</f>
        <v/>
      </c>
      <c r="G65" s="746" t="str">
        <f>IFERROR(VLOOKUP(Q65,'פירוט עלויות כח אדם (6)'!AC:AD,2,0),0)</f>
        <v/>
      </c>
      <c r="H65" s="746" t="str">
        <f>IFERROR(VLOOKUP(R65,'פירוט עלויות כח אדם (6)'!AE:AF,2,0),0)</f>
        <v/>
      </c>
      <c r="I65" s="746">
        <f t="shared" si="0"/>
        <v>0</v>
      </c>
      <c r="J65" s="746">
        <f t="shared" si="1"/>
        <v>0</v>
      </c>
      <c r="K65" s="746">
        <f t="shared" si="2"/>
        <v>0</v>
      </c>
      <c r="L65" s="746" t="str">
        <f t="shared" si="3"/>
        <v/>
      </c>
      <c r="M65" s="750"/>
      <c r="N65" s="748" t="str">
        <f t="shared" si="4"/>
        <v/>
      </c>
      <c r="O65" s="749">
        <f t="shared" si="5"/>
        <v>0</v>
      </c>
      <c r="P65" s="749" t="str">
        <f>IF(C65&lt;&gt;"",C65&amp;'גיליון עזר'!$A$2,"")</f>
        <v/>
      </c>
      <c r="Q65" s="749" t="str">
        <f>IF(C65&lt;&gt;"",C65&amp;'גיליון עזר'!$C$2,"")</f>
        <v/>
      </c>
      <c r="R65" s="749" t="str">
        <f t="shared" si="6"/>
        <v/>
      </c>
    </row>
    <row r="66" spans="2:18" ht="15.75" x14ac:dyDescent="0.25">
      <c r="B66" s="702">
        <v>50</v>
      </c>
      <c r="C66" s="744" t="str">
        <f>IF(VLOOKUP(B66,'גנים - דוח ביצוע  (5)'!A:M,2,0)="","",VLOOKUP(B66,'גנים - דוח ביצוע  (5)'!A:M,2,0))</f>
        <v/>
      </c>
      <c r="D66" s="745" t="str">
        <f>IFERROR(VLOOKUP($C:$C,'גנים - מצבת והרשמה  (4)'!C:D,2,0)," ")</f>
        <v/>
      </c>
      <c r="E66" s="745" t="str">
        <f>IFERROR(VLOOKUP(C66,'גנים - דוח ביצוע  (5)'!B:N,13,0),"")</f>
        <v/>
      </c>
      <c r="F66" s="746" t="str">
        <f>IFERROR(VLOOKUP(P66,'פירוט עלויות כח אדם (6)'!AC:AD,2,0),0)</f>
        <v/>
      </c>
      <c r="G66" s="746" t="str">
        <f>IFERROR(VLOOKUP(Q66,'פירוט עלויות כח אדם (6)'!AC:AD,2,0),0)</f>
        <v/>
      </c>
      <c r="H66" s="746" t="str">
        <f>IFERROR(VLOOKUP(R66,'פירוט עלויות כח אדם (6)'!AE:AF,2,0),0)</f>
        <v/>
      </c>
      <c r="I66" s="746">
        <f t="shared" si="0"/>
        <v>0</v>
      </c>
      <c r="J66" s="746">
        <f t="shared" si="1"/>
        <v>0</v>
      </c>
      <c r="K66" s="746">
        <f t="shared" si="2"/>
        <v>0</v>
      </c>
      <c r="L66" s="746" t="str">
        <f t="shared" si="3"/>
        <v/>
      </c>
      <c r="M66" s="750"/>
      <c r="N66" s="748" t="str">
        <f t="shared" si="4"/>
        <v/>
      </c>
      <c r="O66" s="749">
        <f t="shared" si="5"/>
        <v>0</v>
      </c>
      <c r="P66" s="749" t="str">
        <f>IF(C66&lt;&gt;"",C66&amp;'גיליון עזר'!$A$2,"")</f>
        <v/>
      </c>
      <c r="Q66" s="749" t="str">
        <f>IF(C66&lt;&gt;"",C66&amp;'גיליון עזר'!$C$2,"")</f>
        <v/>
      </c>
      <c r="R66" s="749" t="str">
        <f t="shared" si="6"/>
        <v/>
      </c>
    </row>
    <row r="67" spans="2:18" ht="15.75" x14ac:dyDescent="0.25">
      <c r="B67" s="744">
        <v>51</v>
      </c>
      <c r="C67" s="744" t="str">
        <f>IF(VLOOKUP(B67,'גנים - דוח ביצוע  (5)'!A:M,2,0)="","",VLOOKUP(B67,'גנים - דוח ביצוע  (5)'!A:M,2,0))</f>
        <v/>
      </c>
      <c r="D67" s="745" t="str">
        <f>IFERROR(VLOOKUP($C:$C,'גנים - מצבת והרשמה  (4)'!C:D,2,0)," ")</f>
        <v/>
      </c>
      <c r="E67" s="745" t="str">
        <f>IFERROR(VLOOKUP(C67,'גנים - דוח ביצוע  (5)'!B:N,13,0),"")</f>
        <v/>
      </c>
      <c r="F67" s="746" t="str">
        <f>IFERROR(VLOOKUP(P67,'פירוט עלויות כח אדם (6)'!AC:AD,2,0),0)</f>
        <v/>
      </c>
      <c r="G67" s="746" t="str">
        <f>IFERROR(VLOOKUP(Q67,'פירוט עלויות כח אדם (6)'!AC:AD,2,0),0)</f>
        <v/>
      </c>
      <c r="H67" s="746" t="str">
        <f>IFERROR(VLOOKUP(R67,'פירוט עלויות כח אדם (6)'!AE:AF,2,0),0)</f>
        <v/>
      </c>
      <c r="I67" s="746">
        <f t="shared" si="0"/>
        <v>0</v>
      </c>
      <c r="J67" s="746">
        <f t="shared" si="1"/>
        <v>0</v>
      </c>
      <c r="K67" s="746">
        <f t="shared" si="2"/>
        <v>0</v>
      </c>
      <c r="L67" s="746" t="str">
        <f t="shared" si="3"/>
        <v/>
      </c>
      <c r="M67" s="750"/>
      <c r="N67" s="748" t="str">
        <f t="shared" si="4"/>
        <v/>
      </c>
      <c r="O67" s="749">
        <f t="shared" si="5"/>
        <v>0</v>
      </c>
      <c r="P67" s="749" t="str">
        <f>IF(C67&lt;&gt;"",C67&amp;'גיליון עזר'!$A$2,"")</f>
        <v/>
      </c>
      <c r="Q67" s="749" t="str">
        <f>IF(C67&lt;&gt;"",C67&amp;'גיליון עזר'!$C$2,"")</f>
        <v/>
      </c>
      <c r="R67" s="749" t="str">
        <f t="shared" si="6"/>
        <v/>
      </c>
    </row>
    <row r="68" spans="2:18" ht="15.75" x14ac:dyDescent="0.25">
      <c r="B68" s="702">
        <v>52</v>
      </c>
      <c r="C68" s="744" t="str">
        <f>IF(VLOOKUP(B68,'גנים - דוח ביצוע  (5)'!A:M,2,0)="","",VLOOKUP(B68,'גנים - דוח ביצוע  (5)'!A:M,2,0))</f>
        <v/>
      </c>
      <c r="D68" s="745" t="str">
        <f>IFERROR(VLOOKUP($C:$C,'גנים - מצבת והרשמה  (4)'!C:D,2,0)," ")</f>
        <v/>
      </c>
      <c r="E68" s="745" t="str">
        <f>IFERROR(VLOOKUP(C68,'גנים - דוח ביצוע  (5)'!B:N,13,0),"")</f>
        <v/>
      </c>
      <c r="F68" s="746" t="str">
        <f>IFERROR(VLOOKUP(P68,'פירוט עלויות כח אדם (6)'!AC:AD,2,0),0)</f>
        <v/>
      </c>
      <c r="G68" s="746" t="str">
        <f>IFERROR(VLOOKUP(Q68,'פירוט עלויות כח אדם (6)'!AC:AD,2,0),0)</f>
        <v/>
      </c>
      <c r="H68" s="746" t="str">
        <f>IFERROR(VLOOKUP(R68,'פירוט עלויות כח אדם (6)'!AE:AF,2,0),0)</f>
        <v/>
      </c>
      <c r="I68" s="746">
        <f t="shared" si="0"/>
        <v>0</v>
      </c>
      <c r="J68" s="746">
        <f t="shared" si="1"/>
        <v>0</v>
      </c>
      <c r="K68" s="746">
        <f t="shared" si="2"/>
        <v>0</v>
      </c>
      <c r="L68" s="746" t="str">
        <f t="shared" si="3"/>
        <v/>
      </c>
      <c r="M68" s="750"/>
      <c r="N68" s="748" t="str">
        <f t="shared" si="4"/>
        <v/>
      </c>
      <c r="O68" s="749">
        <f t="shared" si="5"/>
        <v>0</v>
      </c>
      <c r="P68" s="749" t="str">
        <f>IF(C68&lt;&gt;"",C68&amp;'גיליון עזר'!$A$2,"")</f>
        <v/>
      </c>
      <c r="Q68" s="749" t="str">
        <f>IF(C68&lt;&gt;"",C68&amp;'גיליון עזר'!$C$2,"")</f>
        <v/>
      </c>
      <c r="R68" s="749" t="str">
        <f t="shared" si="6"/>
        <v/>
      </c>
    </row>
    <row r="69" spans="2:18" ht="15.75" x14ac:dyDescent="0.25">
      <c r="B69" s="744">
        <v>53</v>
      </c>
      <c r="C69" s="744" t="str">
        <f>IF(VLOOKUP(B69,'גנים - דוח ביצוע  (5)'!A:M,2,0)="","",VLOOKUP(B69,'גנים - דוח ביצוע  (5)'!A:M,2,0))</f>
        <v/>
      </c>
      <c r="D69" s="745" t="str">
        <f>IFERROR(VLOOKUP($C:$C,'גנים - מצבת והרשמה  (4)'!C:D,2,0)," ")</f>
        <v/>
      </c>
      <c r="E69" s="745" t="str">
        <f>IFERROR(VLOOKUP(C69,'גנים - דוח ביצוע  (5)'!B:N,13,0),"")</f>
        <v/>
      </c>
      <c r="F69" s="746" t="str">
        <f>IFERROR(VLOOKUP(P69,'פירוט עלויות כח אדם (6)'!AC:AD,2,0),0)</f>
        <v/>
      </c>
      <c r="G69" s="746" t="str">
        <f>IFERROR(VLOOKUP(Q69,'פירוט עלויות כח אדם (6)'!AC:AD,2,0),0)</f>
        <v/>
      </c>
      <c r="H69" s="746" t="str">
        <f>IFERROR(VLOOKUP(R69,'פירוט עלויות כח אדם (6)'!AE:AF,2,0),0)</f>
        <v/>
      </c>
      <c r="I69" s="746">
        <f t="shared" si="0"/>
        <v>0</v>
      </c>
      <c r="J69" s="746">
        <f t="shared" si="1"/>
        <v>0</v>
      </c>
      <c r="K69" s="746">
        <f t="shared" si="2"/>
        <v>0</v>
      </c>
      <c r="L69" s="746" t="str">
        <f t="shared" si="3"/>
        <v/>
      </c>
      <c r="M69" s="750"/>
      <c r="N69" s="748" t="str">
        <f t="shared" si="4"/>
        <v/>
      </c>
      <c r="O69" s="749">
        <f t="shared" si="5"/>
        <v>0</v>
      </c>
      <c r="P69" s="749" t="str">
        <f>IF(C69&lt;&gt;"",C69&amp;'גיליון עזר'!$A$2,"")</f>
        <v/>
      </c>
      <c r="Q69" s="749" t="str">
        <f>IF(C69&lt;&gt;"",C69&amp;'גיליון עזר'!$C$2,"")</f>
        <v/>
      </c>
      <c r="R69" s="749" t="str">
        <f t="shared" si="6"/>
        <v/>
      </c>
    </row>
    <row r="70" spans="2:18" ht="15.75" x14ac:dyDescent="0.25">
      <c r="B70" s="702">
        <v>54</v>
      </c>
      <c r="C70" s="744" t="str">
        <f>IF(VLOOKUP(B70,'גנים - דוח ביצוע  (5)'!A:M,2,0)="","",VLOOKUP(B70,'גנים - דוח ביצוע  (5)'!A:M,2,0))</f>
        <v/>
      </c>
      <c r="D70" s="745" t="str">
        <f>IFERROR(VLOOKUP($C:$C,'גנים - מצבת והרשמה  (4)'!C:D,2,0)," ")</f>
        <v/>
      </c>
      <c r="E70" s="745" t="str">
        <f>IFERROR(VLOOKUP(C70,'גנים - דוח ביצוע  (5)'!B:N,13,0),"")</f>
        <v/>
      </c>
      <c r="F70" s="746" t="str">
        <f>IFERROR(VLOOKUP(P70,'פירוט עלויות כח אדם (6)'!AC:AD,2,0),0)</f>
        <v/>
      </c>
      <c r="G70" s="746" t="str">
        <f>IFERROR(VLOOKUP(Q70,'פירוט עלויות כח אדם (6)'!AC:AD,2,0),0)</f>
        <v/>
      </c>
      <c r="H70" s="746" t="str">
        <f>IFERROR(VLOOKUP(R70,'פירוט עלויות כח אדם (6)'!AE:AF,2,0),0)</f>
        <v/>
      </c>
      <c r="I70" s="746">
        <f t="shared" si="0"/>
        <v>0</v>
      </c>
      <c r="J70" s="746">
        <f t="shared" si="1"/>
        <v>0</v>
      </c>
      <c r="K70" s="746">
        <f t="shared" si="2"/>
        <v>0</v>
      </c>
      <c r="L70" s="746" t="str">
        <f t="shared" si="3"/>
        <v/>
      </c>
      <c r="M70" s="750"/>
      <c r="N70" s="748" t="str">
        <f t="shared" si="4"/>
        <v/>
      </c>
      <c r="O70" s="749">
        <f t="shared" si="5"/>
        <v>0</v>
      </c>
      <c r="P70" s="749" t="str">
        <f>IF(C70&lt;&gt;"",C70&amp;'גיליון עזר'!$A$2,"")</f>
        <v/>
      </c>
      <c r="Q70" s="749" t="str">
        <f>IF(C70&lt;&gt;"",C70&amp;'גיליון עזר'!$C$2,"")</f>
        <v/>
      </c>
      <c r="R70" s="749" t="str">
        <f t="shared" si="6"/>
        <v/>
      </c>
    </row>
    <row r="71" spans="2:18" ht="15.75" x14ac:dyDescent="0.25">
      <c r="B71" s="744">
        <v>55</v>
      </c>
      <c r="C71" s="744" t="str">
        <f>IF(VLOOKUP(B71,'גנים - דוח ביצוע  (5)'!A:M,2,0)="","",VLOOKUP(B71,'גנים - דוח ביצוע  (5)'!A:M,2,0))</f>
        <v/>
      </c>
      <c r="D71" s="745" t="str">
        <f>IFERROR(VLOOKUP($C:$C,'גנים - מצבת והרשמה  (4)'!C:D,2,0)," ")</f>
        <v/>
      </c>
      <c r="E71" s="745" t="str">
        <f>IFERROR(VLOOKUP(C71,'גנים - דוח ביצוע  (5)'!B:N,13,0),"")</f>
        <v/>
      </c>
      <c r="F71" s="746" t="str">
        <f>IFERROR(VLOOKUP(P71,'פירוט עלויות כח אדם (6)'!AC:AD,2,0),0)</f>
        <v/>
      </c>
      <c r="G71" s="746" t="str">
        <f>IFERROR(VLOOKUP(Q71,'פירוט עלויות כח אדם (6)'!AC:AD,2,0),0)</f>
        <v/>
      </c>
      <c r="H71" s="746" t="str">
        <f>IFERROR(VLOOKUP(R71,'פירוט עלויות כח אדם (6)'!AE:AF,2,0),0)</f>
        <v/>
      </c>
      <c r="I71" s="746">
        <f t="shared" si="0"/>
        <v>0</v>
      </c>
      <c r="J71" s="746">
        <f t="shared" si="1"/>
        <v>0</v>
      </c>
      <c r="K71" s="746">
        <f t="shared" si="2"/>
        <v>0</v>
      </c>
      <c r="L71" s="746" t="str">
        <f t="shared" si="3"/>
        <v/>
      </c>
      <c r="M71" s="750"/>
      <c r="N71" s="748" t="str">
        <f t="shared" si="4"/>
        <v/>
      </c>
      <c r="O71" s="749">
        <f t="shared" si="5"/>
        <v>0</v>
      </c>
      <c r="P71" s="749" t="str">
        <f>IF(C71&lt;&gt;"",C71&amp;'גיליון עזר'!$A$2,"")</f>
        <v/>
      </c>
      <c r="Q71" s="749" t="str">
        <f>IF(C71&lt;&gt;"",C71&amp;'גיליון עזר'!$C$2,"")</f>
        <v/>
      </c>
      <c r="R71" s="749" t="str">
        <f t="shared" si="6"/>
        <v/>
      </c>
    </row>
    <row r="72" spans="2:18" ht="15.75" x14ac:dyDescent="0.25">
      <c r="B72" s="702">
        <v>56</v>
      </c>
      <c r="C72" s="744" t="str">
        <f>IF(VLOOKUP(B72,'גנים - דוח ביצוע  (5)'!A:M,2,0)="","",VLOOKUP(B72,'גנים - דוח ביצוע  (5)'!A:M,2,0))</f>
        <v/>
      </c>
      <c r="D72" s="745" t="str">
        <f>IFERROR(VLOOKUP($C:$C,'גנים - מצבת והרשמה  (4)'!C:D,2,0)," ")</f>
        <v/>
      </c>
      <c r="E72" s="745" t="str">
        <f>IFERROR(VLOOKUP(C72,'גנים - דוח ביצוע  (5)'!B:N,13,0),"")</f>
        <v/>
      </c>
      <c r="F72" s="746" t="str">
        <f>IFERROR(VLOOKUP(P72,'פירוט עלויות כח אדם (6)'!AC:AD,2,0),0)</f>
        <v/>
      </c>
      <c r="G72" s="746" t="str">
        <f>IFERROR(VLOOKUP(Q72,'פירוט עלויות כח אדם (6)'!AC:AD,2,0),0)</f>
        <v/>
      </c>
      <c r="H72" s="746" t="str">
        <f>IFERROR(VLOOKUP(R72,'פירוט עלויות כח אדם (6)'!AE:AF,2,0),0)</f>
        <v/>
      </c>
      <c r="I72" s="746">
        <f t="shared" si="0"/>
        <v>0</v>
      </c>
      <c r="J72" s="746">
        <f t="shared" si="1"/>
        <v>0</v>
      </c>
      <c r="K72" s="746">
        <f t="shared" si="2"/>
        <v>0</v>
      </c>
      <c r="L72" s="746" t="str">
        <f t="shared" si="3"/>
        <v/>
      </c>
      <c r="M72" s="750"/>
      <c r="N72" s="748" t="str">
        <f t="shared" si="4"/>
        <v/>
      </c>
      <c r="O72" s="749">
        <f t="shared" si="5"/>
        <v>0</v>
      </c>
      <c r="P72" s="749" t="str">
        <f>IF(C72&lt;&gt;"",C72&amp;'גיליון עזר'!$A$2,"")</f>
        <v/>
      </c>
      <c r="Q72" s="749" t="str">
        <f>IF(C72&lt;&gt;"",C72&amp;'גיליון עזר'!$C$2,"")</f>
        <v/>
      </c>
      <c r="R72" s="749" t="str">
        <f t="shared" si="6"/>
        <v/>
      </c>
    </row>
    <row r="73" spans="2:18" ht="15.75" x14ac:dyDescent="0.25">
      <c r="B73" s="744">
        <v>57</v>
      </c>
      <c r="C73" s="744" t="str">
        <f>IF(VLOOKUP(B73,'גנים - דוח ביצוע  (5)'!A:M,2,0)="","",VLOOKUP(B73,'גנים - דוח ביצוע  (5)'!A:M,2,0))</f>
        <v/>
      </c>
      <c r="D73" s="745" t="str">
        <f>IFERROR(VLOOKUP($C:$C,'גנים - מצבת והרשמה  (4)'!C:D,2,0)," ")</f>
        <v/>
      </c>
      <c r="E73" s="745" t="str">
        <f>IFERROR(VLOOKUP(C73,'גנים - דוח ביצוע  (5)'!B:N,13,0),"")</f>
        <v/>
      </c>
      <c r="F73" s="746" t="str">
        <f>IFERROR(VLOOKUP(P73,'פירוט עלויות כח אדם (6)'!AC:AD,2,0),0)</f>
        <v/>
      </c>
      <c r="G73" s="746" t="str">
        <f>IFERROR(VLOOKUP(Q73,'פירוט עלויות כח אדם (6)'!AC:AD,2,0),0)</f>
        <v/>
      </c>
      <c r="H73" s="746" t="str">
        <f>IFERROR(VLOOKUP(R73,'פירוט עלויות כח אדם (6)'!AE:AF,2,0),0)</f>
        <v/>
      </c>
      <c r="I73" s="746">
        <f t="shared" si="0"/>
        <v>0</v>
      </c>
      <c r="J73" s="746">
        <f t="shared" si="1"/>
        <v>0</v>
      </c>
      <c r="K73" s="746">
        <f t="shared" si="2"/>
        <v>0</v>
      </c>
      <c r="L73" s="746" t="str">
        <f t="shared" si="3"/>
        <v/>
      </c>
      <c r="M73" s="750"/>
      <c r="N73" s="748" t="str">
        <f t="shared" si="4"/>
        <v/>
      </c>
      <c r="O73" s="749">
        <f t="shared" si="5"/>
        <v>0</v>
      </c>
      <c r="P73" s="749" t="str">
        <f>IF(C73&lt;&gt;"",C73&amp;'גיליון עזר'!$A$2,"")</f>
        <v/>
      </c>
      <c r="Q73" s="749" t="str">
        <f>IF(C73&lt;&gt;"",C73&amp;'גיליון עזר'!$C$2,"")</f>
        <v/>
      </c>
      <c r="R73" s="749" t="str">
        <f t="shared" si="6"/>
        <v/>
      </c>
    </row>
    <row r="74" spans="2:18" ht="15.75" x14ac:dyDescent="0.25">
      <c r="B74" s="702">
        <v>58</v>
      </c>
      <c r="C74" s="744" t="str">
        <f>IF(VLOOKUP(B74,'גנים - דוח ביצוע  (5)'!A:M,2,0)="","",VLOOKUP(B74,'גנים - דוח ביצוע  (5)'!A:M,2,0))</f>
        <v/>
      </c>
      <c r="D74" s="745" t="str">
        <f>IFERROR(VLOOKUP($C:$C,'גנים - מצבת והרשמה  (4)'!C:D,2,0)," ")</f>
        <v/>
      </c>
      <c r="E74" s="745" t="str">
        <f>IFERROR(VLOOKUP(C74,'גנים - דוח ביצוע  (5)'!B:N,13,0),"")</f>
        <v/>
      </c>
      <c r="F74" s="746" t="str">
        <f>IFERROR(VLOOKUP(P74,'פירוט עלויות כח אדם (6)'!AC:AD,2,0),0)</f>
        <v/>
      </c>
      <c r="G74" s="746" t="str">
        <f>IFERROR(VLOOKUP(Q74,'פירוט עלויות כח אדם (6)'!AC:AD,2,0),0)</f>
        <v/>
      </c>
      <c r="H74" s="746" t="str">
        <f>IFERROR(VLOOKUP(R74,'פירוט עלויות כח אדם (6)'!AE:AF,2,0),0)</f>
        <v/>
      </c>
      <c r="I74" s="746">
        <f t="shared" si="0"/>
        <v>0</v>
      </c>
      <c r="J74" s="746">
        <f t="shared" si="1"/>
        <v>0</v>
      </c>
      <c r="K74" s="746">
        <f t="shared" si="2"/>
        <v>0</v>
      </c>
      <c r="L74" s="746" t="str">
        <f t="shared" si="3"/>
        <v/>
      </c>
      <c r="M74" s="750"/>
      <c r="N74" s="748" t="str">
        <f t="shared" si="4"/>
        <v/>
      </c>
      <c r="O74" s="749">
        <f t="shared" si="5"/>
        <v>0</v>
      </c>
      <c r="P74" s="749" t="str">
        <f>IF(C74&lt;&gt;"",C74&amp;'גיליון עזר'!$A$2,"")</f>
        <v/>
      </c>
      <c r="Q74" s="749" t="str">
        <f>IF(C74&lt;&gt;"",C74&amp;'גיליון עזר'!$C$2,"")</f>
        <v/>
      </c>
      <c r="R74" s="749" t="str">
        <f t="shared" si="6"/>
        <v/>
      </c>
    </row>
    <row r="75" spans="2:18" ht="15.75" x14ac:dyDescent="0.25">
      <c r="B75" s="744">
        <v>59</v>
      </c>
      <c r="C75" s="744" t="str">
        <f>IF(VLOOKUP(B75,'גנים - דוח ביצוע  (5)'!A:M,2,0)="","",VLOOKUP(B75,'גנים - דוח ביצוע  (5)'!A:M,2,0))</f>
        <v/>
      </c>
      <c r="D75" s="745" t="str">
        <f>IFERROR(VLOOKUP($C:$C,'גנים - מצבת והרשמה  (4)'!C:D,2,0)," ")</f>
        <v/>
      </c>
      <c r="E75" s="745" t="str">
        <f>IFERROR(VLOOKUP(C75,'גנים - דוח ביצוע  (5)'!B:N,13,0),"")</f>
        <v/>
      </c>
      <c r="F75" s="746" t="str">
        <f>IFERROR(VLOOKUP(P75,'פירוט עלויות כח אדם (6)'!AC:AD,2,0),0)</f>
        <v/>
      </c>
      <c r="G75" s="746" t="str">
        <f>IFERROR(VLOOKUP(Q75,'פירוט עלויות כח אדם (6)'!AC:AD,2,0),0)</f>
        <v/>
      </c>
      <c r="H75" s="746" t="str">
        <f>IFERROR(VLOOKUP(R75,'פירוט עלויות כח אדם (6)'!AE:AF,2,0),0)</f>
        <v/>
      </c>
      <c r="I75" s="746">
        <f t="shared" si="0"/>
        <v>0</v>
      </c>
      <c r="J75" s="746">
        <f t="shared" si="1"/>
        <v>0</v>
      </c>
      <c r="K75" s="746">
        <f t="shared" si="2"/>
        <v>0</v>
      </c>
      <c r="L75" s="746" t="str">
        <f t="shared" si="3"/>
        <v/>
      </c>
      <c r="M75" s="750"/>
      <c r="N75" s="748" t="str">
        <f t="shared" si="4"/>
        <v/>
      </c>
      <c r="O75" s="749">
        <f t="shared" si="5"/>
        <v>0</v>
      </c>
      <c r="P75" s="749" t="str">
        <f>IF(C75&lt;&gt;"",C75&amp;'גיליון עזר'!$A$2,"")</f>
        <v/>
      </c>
      <c r="Q75" s="749" t="str">
        <f>IF(C75&lt;&gt;"",C75&amp;'גיליון עזר'!$C$2,"")</f>
        <v/>
      </c>
      <c r="R75" s="749" t="str">
        <f t="shared" si="6"/>
        <v/>
      </c>
    </row>
    <row r="76" spans="2:18" ht="15.75" x14ac:dyDescent="0.25">
      <c r="B76" s="702">
        <v>60</v>
      </c>
      <c r="C76" s="744" t="str">
        <f>IF(VLOOKUP(B76,'גנים - דוח ביצוע  (5)'!A:M,2,0)="","",VLOOKUP(B76,'גנים - דוח ביצוע  (5)'!A:M,2,0))</f>
        <v/>
      </c>
      <c r="D76" s="745" t="str">
        <f>IFERROR(VLOOKUP($C:$C,'גנים - מצבת והרשמה  (4)'!C:D,2,0)," ")</f>
        <v/>
      </c>
      <c r="E76" s="745" t="str">
        <f>IFERROR(VLOOKUP(C76,'גנים - דוח ביצוע  (5)'!B:N,13,0),"")</f>
        <v/>
      </c>
      <c r="F76" s="746" t="str">
        <f>IFERROR(VLOOKUP(P76,'פירוט עלויות כח אדם (6)'!AC:AD,2,0),0)</f>
        <v/>
      </c>
      <c r="G76" s="746" t="str">
        <f>IFERROR(VLOOKUP(Q76,'פירוט עלויות כח אדם (6)'!AC:AD,2,0),0)</f>
        <v/>
      </c>
      <c r="H76" s="746" t="str">
        <f>IFERROR(VLOOKUP(R76,'פירוט עלויות כח אדם (6)'!AE:AF,2,0),0)</f>
        <v/>
      </c>
      <c r="I76" s="746">
        <f t="shared" si="0"/>
        <v>0</v>
      </c>
      <c r="J76" s="746">
        <f t="shared" si="1"/>
        <v>0</v>
      </c>
      <c r="K76" s="746">
        <f t="shared" si="2"/>
        <v>0</v>
      </c>
      <c r="L76" s="746" t="str">
        <f t="shared" si="3"/>
        <v/>
      </c>
      <c r="M76" s="750"/>
      <c r="N76" s="748" t="str">
        <f t="shared" si="4"/>
        <v/>
      </c>
      <c r="O76" s="749">
        <f t="shared" si="5"/>
        <v>0</v>
      </c>
      <c r="P76" s="749" t="str">
        <f>IF(C76&lt;&gt;"",C76&amp;'גיליון עזר'!$A$2,"")</f>
        <v/>
      </c>
      <c r="Q76" s="749" t="str">
        <f>IF(C76&lt;&gt;"",C76&amp;'גיליון עזר'!$C$2,"")</f>
        <v/>
      </c>
      <c r="R76" s="749" t="str">
        <f t="shared" si="6"/>
        <v/>
      </c>
    </row>
    <row r="77" spans="2:18" ht="15.75" x14ac:dyDescent="0.25">
      <c r="B77" s="744">
        <v>61</v>
      </c>
      <c r="C77" s="744" t="str">
        <f>IF(VLOOKUP(B77,'גנים - דוח ביצוע  (5)'!A:M,2,0)="","",VLOOKUP(B77,'גנים - דוח ביצוע  (5)'!A:M,2,0))</f>
        <v/>
      </c>
      <c r="D77" s="745" t="str">
        <f>IFERROR(VLOOKUP($C:$C,'גנים - מצבת והרשמה  (4)'!C:D,2,0)," ")</f>
        <v/>
      </c>
      <c r="E77" s="745" t="str">
        <f>IFERROR(VLOOKUP(C77,'גנים - דוח ביצוע  (5)'!B:N,13,0),"")</f>
        <v/>
      </c>
      <c r="F77" s="746" t="str">
        <f>IFERROR(VLOOKUP(P77,'פירוט עלויות כח אדם (6)'!AC:AD,2,0),0)</f>
        <v/>
      </c>
      <c r="G77" s="746" t="str">
        <f>IFERROR(VLOOKUP(Q77,'פירוט עלויות כח אדם (6)'!AC:AD,2,0),0)</f>
        <v/>
      </c>
      <c r="H77" s="746" t="str">
        <f>IFERROR(VLOOKUP(R77,'פירוט עלויות כח אדם (6)'!AE:AF,2,0),0)</f>
        <v/>
      </c>
      <c r="I77" s="746">
        <f t="shared" si="0"/>
        <v>0</v>
      </c>
      <c r="J77" s="746">
        <f t="shared" si="1"/>
        <v>0</v>
      </c>
      <c r="K77" s="746">
        <f t="shared" si="2"/>
        <v>0</v>
      </c>
      <c r="L77" s="746" t="str">
        <f t="shared" si="3"/>
        <v/>
      </c>
      <c r="M77" s="750"/>
      <c r="N77" s="748" t="str">
        <f t="shared" si="4"/>
        <v/>
      </c>
      <c r="O77" s="749">
        <f t="shared" si="5"/>
        <v>0</v>
      </c>
      <c r="P77" s="749" t="str">
        <f>IF(C77&lt;&gt;"",C77&amp;'גיליון עזר'!$A$2,"")</f>
        <v/>
      </c>
      <c r="Q77" s="749" t="str">
        <f>IF(C77&lt;&gt;"",C77&amp;'גיליון עזר'!$C$2,"")</f>
        <v/>
      </c>
      <c r="R77" s="749" t="str">
        <f t="shared" si="6"/>
        <v/>
      </c>
    </row>
    <row r="78" spans="2:18" ht="15.75" x14ac:dyDescent="0.25">
      <c r="B78" s="702">
        <v>62</v>
      </c>
      <c r="C78" s="744" t="str">
        <f>IF(VLOOKUP(B78,'גנים - דוח ביצוע  (5)'!A:M,2,0)="","",VLOOKUP(B78,'גנים - דוח ביצוע  (5)'!A:M,2,0))</f>
        <v/>
      </c>
      <c r="D78" s="745" t="str">
        <f>IFERROR(VLOOKUP($C:$C,'גנים - מצבת והרשמה  (4)'!C:D,2,0)," ")</f>
        <v/>
      </c>
      <c r="E78" s="745" t="str">
        <f>IFERROR(VLOOKUP(C78,'גנים - דוח ביצוע  (5)'!B:N,13,0),"")</f>
        <v/>
      </c>
      <c r="F78" s="746" t="str">
        <f>IFERROR(VLOOKUP(P78,'פירוט עלויות כח אדם (6)'!AC:AD,2,0),0)</f>
        <v/>
      </c>
      <c r="G78" s="746" t="str">
        <f>IFERROR(VLOOKUP(Q78,'פירוט עלויות כח אדם (6)'!AC:AD,2,0),0)</f>
        <v/>
      </c>
      <c r="H78" s="746" t="str">
        <f>IFERROR(VLOOKUP(R78,'פירוט עלויות כח אדם (6)'!AE:AF,2,0),0)</f>
        <v/>
      </c>
      <c r="I78" s="746">
        <f t="shared" si="0"/>
        <v>0</v>
      </c>
      <c r="J78" s="746">
        <f t="shared" si="1"/>
        <v>0</v>
      </c>
      <c r="K78" s="746">
        <f t="shared" si="2"/>
        <v>0</v>
      </c>
      <c r="L78" s="746" t="str">
        <f t="shared" si="3"/>
        <v/>
      </c>
      <c r="M78" s="750"/>
      <c r="N78" s="748" t="str">
        <f t="shared" si="4"/>
        <v/>
      </c>
      <c r="O78" s="749">
        <f t="shared" si="5"/>
        <v>0</v>
      </c>
      <c r="P78" s="749" t="str">
        <f>IF(C78&lt;&gt;"",C78&amp;'גיליון עזר'!$A$2,"")</f>
        <v/>
      </c>
      <c r="Q78" s="749" t="str">
        <f>IF(C78&lt;&gt;"",C78&amp;'גיליון עזר'!$C$2,"")</f>
        <v/>
      </c>
      <c r="R78" s="749" t="str">
        <f t="shared" si="6"/>
        <v/>
      </c>
    </row>
    <row r="79" spans="2:18" ht="15.75" x14ac:dyDescent="0.25">
      <c r="B79" s="744">
        <v>63</v>
      </c>
      <c r="C79" s="744" t="str">
        <f>IF(VLOOKUP(B79,'גנים - דוח ביצוע  (5)'!A:M,2,0)="","",VLOOKUP(B79,'גנים - דוח ביצוע  (5)'!A:M,2,0))</f>
        <v/>
      </c>
      <c r="D79" s="745" t="str">
        <f>IFERROR(VLOOKUP($C:$C,'גנים - מצבת והרשמה  (4)'!C:D,2,0)," ")</f>
        <v/>
      </c>
      <c r="E79" s="745" t="str">
        <f>IFERROR(VLOOKUP(C79,'גנים - דוח ביצוע  (5)'!B:N,13,0),"")</f>
        <v/>
      </c>
      <c r="F79" s="746" t="str">
        <f>IFERROR(VLOOKUP(P79,'פירוט עלויות כח אדם (6)'!AC:AD,2,0),0)</f>
        <v/>
      </c>
      <c r="G79" s="746" t="str">
        <f>IFERROR(VLOOKUP(Q79,'פירוט עלויות כח אדם (6)'!AC:AD,2,0),0)</f>
        <v/>
      </c>
      <c r="H79" s="746" t="str">
        <f>IFERROR(VLOOKUP(R79,'פירוט עלויות כח אדם (6)'!AE:AF,2,0),0)</f>
        <v/>
      </c>
      <c r="I79" s="746">
        <f t="shared" si="0"/>
        <v>0</v>
      </c>
      <c r="J79" s="746">
        <f t="shared" si="1"/>
        <v>0</v>
      </c>
      <c r="K79" s="746">
        <f t="shared" si="2"/>
        <v>0</v>
      </c>
      <c r="L79" s="746" t="str">
        <f t="shared" si="3"/>
        <v/>
      </c>
      <c r="M79" s="750"/>
      <c r="N79" s="748" t="str">
        <f t="shared" si="4"/>
        <v/>
      </c>
      <c r="O79" s="749">
        <f t="shared" si="5"/>
        <v>0</v>
      </c>
      <c r="P79" s="749" t="str">
        <f>IF(C79&lt;&gt;"",C79&amp;'גיליון עזר'!$A$2,"")</f>
        <v/>
      </c>
      <c r="Q79" s="749" t="str">
        <f>IF(C79&lt;&gt;"",C79&amp;'גיליון עזר'!$C$2,"")</f>
        <v/>
      </c>
      <c r="R79" s="749" t="str">
        <f t="shared" si="6"/>
        <v/>
      </c>
    </row>
    <row r="80" spans="2:18" ht="15.75" x14ac:dyDescent="0.25">
      <c r="B80" s="702">
        <v>64</v>
      </c>
      <c r="C80" s="744" t="str">
        <f>IF(VLOOKUP(B80,'גנים - דוח ביצוע  (5)'!A:M,2,0)="","",VLOOKUP(B80,'גנים - דוח ביצוע  (5)'!A:M,2,0))</f>
        <v/>
      </c>
      <c r="D80" s="745" t="str">
        <f>IFERROR(VLOOKUP($C:$C,'גנים - מצבת והרשמה  (4)'!C:D,2,0)," ")</f>
        <v/>
      </c>
      <c r="E80" s="745" t="str">
        <f>IFERROR(VLOOKUP(C80,'גנים - דוח ביצוע  (5)'!B:N,13,0),"")</f>
        <v/>
      </c>
      <c r="F80" s="746" t="str">
        <f>IFERROR(VLOOKUP(P80,'פירוט עלויות כח אדם (6)'!AC:AD,2,0),0)</f>
        <v/>
      </c>
      <c r="G80" s="746" t="str">
        <f>IFERROR(VLOOKUP(Q80,'פירוט עלויות כח אדם (6)'!AC:AD,2,0),0)</f>
        <v/>
      </c>
      <c r="H80" s="746" t="str">
        <f>IFERROR(VLOOKUP(R80,'פירוט עלויות כח אדם (6)'!AE:AF,2,0),0)</f>
        <v/>
      </c>
      <c r="I80" s="746">
        <f t="shared" si="0"/>
        <v>0</v>
      </c>
      <c r="J80" s="746">
        <f t="shared" si="1"/>
        <v>0</v>
      </c>
      <c r="K80" s="746">
        <f t="shared" si="2"/>
        <v>0</v>
      </c>
      <c r="L80" s="746" t="str">
        <f t="shared" si="3"/>
        <v/>
      </c>
      <c r="M80" s="750"/>
      <c r="N80" s="748" t="str">
        <f t="shared" si="4"/>
        <v/>
      </c>
      <c r="O80" s="749">
        <f t="shared" si="5"/>
        <v>0</v>
      </c>
      <c r="P80" s="749" t="str">
        <f>IF(C80&lt;&gt;"",C80&amp;'גיליון עזר'!$A$2,"")</f>
        <v/>
      </c>
      <c r="Q80" s="749" t="str">
        <f>IF(C80&lt;&gt;"",C80&amp;'גיליון עזר'!$C$2,"")</f>
        <v/>
      </c>
      <c r="R80" s="749" t="str">
        <f t="shared" si="6"/>
        <v/>
      </c>
    </row>
    <row r="81" spans="2:18" ht="15.75" x14ac:dyDescent="0.25">
      <c r="B81" s="744">
        <v>65</v>
      </c>
      <c r="C81" s="744" t="str">
        <f>IF(VLOOKUP(B81,'גנים - דוח ביצוע  (5)'!A:M,2,0)="","",VLOOKUP(B81,'גנים - דוח ביצוע  (5)'!A:M,2,0))</f>
        <v/>
      </c>
      <c r="D81" s="745" t="str">
        <f>IFERROR(VLOOKUP($C:$C,'גנים - מצבת והרשמה  (4)'!C:D,2,0)," ")</f>
        <v/>
      </c>
      <c r="E81" s="745" t="str">
        <f>IFERROR(VLOOKUP(C81,'גנים - דוח ביצוע  (5)'!B:N,13,0),"")</f>
        <v/>
      </c>
      <c r="F81" s="746" t="str">
        <f>IFERROR(VLOOKUP(P81,'פירוט עלויות כח אדם (6)'!AC:AD,2,0),0)</f>
        <v/>
      </c>
      <c r="G81" s="746" t="str">
        <f>IFERROR(VLOOKUP(Q81,'פירוט עלויות כח אדם (6)'!AC:AD,2,0),0)</f>
        <v/>
      </c>
      <c r="H81" s="746" t="str">
        <f>IFERROR(VLOOKUP(R81,'פירוט עלויות כח אדם (6)'!AE:AF,2,0),0)</f>
        <v/>
      </c>
      <c r="I81" s="746">
        <f t="shared" si="0"/>
        <v>0</v>
      </c>
      <c r="J81" s="746">
        <f t="shared" si="1"/>
        <v>0</v>
      </c>
      <c r="K81" s="746">
        <f t="shared" si="2"/>
        <v>0</v>
      </c>
      <c r="L81" s="746" t="str">
        <f t="shared" si="3"/>
        <v/>
      </c>
      <c r="M81" s="750"/>
      <c r="N81" s="748" t="str">
        <f t="shared" si="4"/>
        <v/>
      </c>
      <c r="O81" s="749">
        <f t="shared" si="5"/>
        <v>0</v>
      </c>
      <c r="P81" s="749" t="str">
        <f>IF(C81&lt;&gt;"",C81&amp;'גיליון עזר'!$A$2,"")</f>
        <v/>
      </c>
      <c r="Q81" s="749" t="str">
        <f>IF(C81&lt;&gt;"",C81&amp;'גיליון עזר'!$C$2,"")</f>
        <v/>
      </c>
      <c r="R81" s="749" t="str">
        <f t="shared" si="6"/>
        <v/>
      </c>
    </row>
    <row r="82" spans="2:18" ht="15.75" x14ac:dyDescent="0.25">
      <c r="B82" s="702">
        <v>66</v>
      </c>
      <c r="C82" s="744" t="str">
        <f>IF(VLOOKUP(B82,'גנים - דוח ביצוע  (5)'!A:M,2,0)="","",VLOOKUP(B82,'גנים - דוח ביצוע  (5)'!A:M,2,0))</f>
        <v/>
      </c>
      <c r="D82" s="745" t="str">
        <f>IFERROR(VLOOKUP($C:$C,'גנים - מצבת והרשמה  (4)'!C:D,2,0)," ")</f>
        <v/>
      </c>
      <c r="E82" s="745" t="str">
        <f>IFERROR(VLOOKUP(C82,'גנים - דוח ביצוע  (5)'!B:N,13,0),"")</f>
        <v/>
      </c>
      <c r="F82" s="746" t="str">
        <f>IFERROR(VLOOKUP(P82,'פירוט עלויות כח אדם (6)'!AC:AD,2,0),0)</f>
        <v/>
      </c>
      <c r="G82" s="746" t="str">
        <f>IFERROR(VLOOKUP(Q82,'פירוט עלויות כח אדם (6)'!AC:AD,2,0),0)</f>
        <v/>
      </c>
      <c r="H82" s="746" t="str">
        <f>IFERROR(VLOOKUP(R82,'פירוט עלויות כח אדם (6)'!AE:AF,2,0),0)</f>
        <v/>
      </c>
      <c r="I82" s="746">
        <f t="shared" ref="I82:I145" si="7">IF(C82&lt;&gt;"",IF(OR(F82&gt;0,G82&gt;0),"תקין","לא תקין"),0)</f>
        <v>0</v>
      </c>
      <c r="J82" s="746">
        <f t="shared" ref="J82:J145" si="8">IF(C82&lt;&gt;"",IF(E82&gt;30,IF(H82&gt;0,"תקין","לא תקין"),"תקין"),0)</f>
        <v>0</v>
      </c>
      <c r="K82" s="746">
        <f t="shared" ref="K82:K145" si="9">IF(C82&lt;&gt;"",IF(OR(I82="לא תקין",J82="לא תקין"),"לא תקין, הגן לא העסיק צוות חינוכי בהתאם להנחיות","תקין"),0)</f>
        <v>0</v>
      </c>
      <c r="L82" s="746" t="str">
        <f t="shared" ref="L82:L145" si="10">IF(E82&lt;&gt;"",IF(K82="תקין",E82,"לא קיימת זכאות לתקציב לאור אי איוש משרות כנדרש"),"")</f>
        <v/>
      </c>
      <c r="M82" s="750"/>
      <c r="N82" s="748" t="str">
        <f t="shared" ref="N82:N145" si="11">IF(ISNUMBER(C82),IF(COUNTIF($C$17:$C$1995,C82)=1,"תקין",IFERROR(CONCATENATE("סמל הגן הוקלד ",COUNTIF($C$17:$C$1995,C82)," פעמים"),"")),"")</f>
        <v/>
      </c>
      <c r="O82" s="749">
        <f t="shared" ref="O82:O145" si="12">IF(LEFT(K82,7)="לא תקין",1,0)</f>
        <v>0</v>
      </c>
      <c r="P82" s="749" t="str">
        <f>IF(C82&lt;&gt;"",C82&amp;'גיליון עזר'!$A$2,"")</f>
        <v/>
      </c>
      <c r="Q82" s="749" t="str">
        <f>IF(C82&lt;&gt;"",C82&amp;'גיליון עזר'!$C$2,"")</f>
        <v/>
      </c>
      <c r="R82" s="749" t="str">
        <f t="shared" ref="R82:R145" si="13">IF(C82&lt;&gt;"",C82&amp;"סייעת","")</f>
        <v/>
      </c>
    </row>
    <row r="83" spans="2:18" ht="15.75" x14ac:dyDescent="0.25">
      <c r="B83" s="744">
        <v>67</v>
      </c>
      <c r="C83" s="744" t="str">
        <f>IF(VLOOKUP(B83,'גנים - דוח ביצוע  (5)'!A:M,2,0)="","",VLOOKUP(B83,'גנים - דוח ביצוע  (5)'!A:M,2,0))</f>
        <v/>
      </c>
      <c r="D83" s="745" t="str">
        <f>IFERROR(VLOOKUP($C:$C,'גנים - מצבת והרשמה  (4)'!C:D,2,0)," ")</f>
        <v/>
      </c>
      <c r="E83" s="745" t="str">
        <f>IFERROR(VLOOKUP(C83,'גנים - דוח ביצוע  (5)'!B:N,13,0),"")</f>
        <v/>
      </c>
      <c r="F83" s="746" t="str">
        <f>IFERROR(VLOOKUP(P83,'פירוט עלויות כח אדם (6)'!AC:AD,2,0),0)</f>
        <v/>
      </c>
      <c r="G83" s="746" t="str">
        <f>IFERROR(VLOOKUP(Q83,'פירוט עלויות כח אדם (6)'!AC:AD,2,0),0)</f>
        <v/>
      </c>
      <c r="H83" s="746" t="str">
        <f>IFERROR(VLOOKUP(R83,'פירוט עלויות כח אדם (6)'!AE:AF,2,0),0)</f>
        <v/>
      </c>
      <c r="I83" s="746">
        <f t="shared" si="7"/>
        <v>0</v>
      </c>
      <c r="J83" s="746">
        <f t="shared" si="8"/>
        <v>0</v>
      </c>
      <c r="K83" s="746">
        <f t="shared" si="9"/>
        <v>0</v>
      </c>
      <c r="L83" s="746" t="str">
        <f t="shared" si="10"/>
        <v/>
      </c>
      <c r="M83" s="750"/>
      <c r="N83" s="748" t="str">
        <f t="shared" si="11"/>
        <v/>
      </c>
      <c r="O83" s="749">
        <f t="shared" si="12"/>
        <v>0</v>
      </c>
      <c r="P83" s="749" t="str">
        <f>IF(C83&lt;&gt;"",C83&amp;'גיליון עזר'!$A$2,"")</f>
        <v/>
      </c>
      <c r="Q83" s="749" t="str">
        <f>IF(C83&lt;&gt;"",C83&amp;'גיליון עזר'!$C$2,"")</f>
        <v/>
      </c>
      <c r="R83" s="749" t="str">
        <f t="shared" si="13"/>
        <v/>
      </c>
    </row>
    <row r="84" spans="2:18" ht="15.75" x14ac:dyDescent="0.25">
      <c r="B84" s="702">
        <v>68</v>
      </c>
      <c r="C84" s="744" t="str">
        <f>IF(VLOOKUP(B84,'גנים - דוח ביצוע  (5)'!A:M,2,0)="","",VLOOKUP(B84,'גנים - דוח ביצוע  (5)'!A:M,2,0))</f>
        <v/>
      </c>
      <c r="D84" s="745" t="str">
        <f>IFERROR(VLOOKUP($C:$C,'גנים - מצבת והרשמה  (4)'!C:D,2,0)," ")</f>
        <v/>
      </c>
      <c r="E84" s="745" t="str">
        <f>IFERROR(VLOOKUP(C84,'גנים - דוח ביצוע  (5)'!B:N,13,0),"")</f>
        <v/>
      </c>
      <c r="F84" s="746" t="str">
        <f>IFERROR(VLOOKUP(P84,'פירוט עלויות כח אדם (6)'!AC:AD,2,0),0)</f>
        <v/>
      </c>
      <c r="G84" s="746" t="str">
        <f>IFERROR(VLOOKUP(Q84,'פירוט עלויות כח אדם (6)'!AC:AD,2,0),0)</f>
        <v/>
      </c>
      <c r="H84" s="746" t="str">
        <f>IFERROR(VLOOKUP(R84,'פירוט עלויות כח אדם (6)'!AE:AF,2,0),0)</f>
        <v/>
      </c>
      <c r="I84" s="746">
        <f t="shared" si="7"/>
        <v>0</v>
      </c>
      <c r="J84" s="746">
        <f t="shared" si="8"/>
        <v>0</v>
      </c>
      <c r="K84" s="746">
        <f t="shared" si="9"/>
        <v>0</v>
      </c>
      <c r="L84" s="746" t="str">
        <f t="shared" si="10"/>
        <v/>
      </c>
      <c r="M84" s="750"/>
      <c r="N84" s="748" t="str">
        <f t="shared" si="11"/>
        <v/>
      </c>
      <c r="O84" s="749">
        <f t="shared" si="12"/>
        <v>0</v>
      </c>
      <c r="P84" s="749" t="str">
        <f>IF(C84&lt;&gt;"",C84&amp;'גיליון עזר'!$A$2,"")</f>
        <v/>
      </c>
      <c r="Q84" s="749" t="str">
        <f>IF(C84&lt;&gt;"",C84&amp;'גיליון עזר'!$C$2,"")</f>
        <v/>
      </c>
      <c r="R84" s="749" t="str">
        <f t="shared" si="13"/>
        <v/>
      </c>
    </row>
    <row r="85" spans="2:18" ht="15.75" x14ac:dyDescent="0.25">
      <c r="B85" s="744">
        <v>69</v>
      </c>
      <c r="C85" s="744" t="str">
        <f>IF(VLOOKUP(B85,'גנים - דוח ביצוע  (5)'!A:M,2,0)="","",VLOOKUP(B85,'גנים - דוח ביצוע  (5)'!A:M,2,0))</f>
        <v/>
      </c>
      <c r="D85" s="745" t="str">
        <f>IFERROR(VLOOKUP($C:$C,'גנים - מצבת והרשמה  (4)'!C:D,2,0)," ")</f>
        <v/>
      </c>
      <c r="E85" s="745" t="str">
        <f>IFERROR(VLOOKUP(C85,'גנים - דוח ביצוע  (5)'!B:N,13,0),"")</f>
        <v/>
      </c>
      <c r="F85" s="746" t="str">
        <f>IFERROR(VLOOKUP(P85,'פירוט עלויות כח אדם (6)'!AC:AD,2,0),0)</f>
        <v/>
      </c>
      <c r="G85" s="746" t="str">
        <f>IFERROR(VLOOKUP(Q85,'פירוט עלויות כח אדם (6)'!AC:AD,2,0),0)</f>
        <v/>
      </c>
      <c r="H85" s="746" t="str">
        <f>IFERROR(VLOOKUP(R85,'פירוט עלויות כח אדם (6)'!AE:AF,2,0),0)</f>
        <v/>
      </c>
      <c r="I85" s="746">
        <f t="shared" si="7"/>
        <v>0</v>
      </c>
      <c r="J85" s="746">
        <f t="shared" si="8"/>
        <v>0</v>
      </c>
      <c r="K85" s="746">
        <f t="shared" si="9"/>
        <v>0</v>
      </c>
      <c r="L85" s="746" t="str">
        <f t="shared" si="10"/>
        <v/>
      </c>
      <c r="M85" s="750"/>
      <c r="N85" s="748" t="str">
        <f t="shared" si="11"/>
        <v/>
      </c>
      <c r="O85" s="749">
        <f t="shared" si="12"/>
        <v>0</v>
      </c>
      <c r="P85" s="749" t="str">
        <f>IF(C85&lt;&gt;"",C85&amp;'גיליון עזר'!$A$2,"")</f>
        <v/>
      </c>
      <c r="Q85" s="749" t="str">
        <f>IF(C85&lt;&gt;"",C85&amp;'גיליון עזר'!$C$2,"")</f>
        <v/>
      </c>
      <c r="R85" s="749" t="str">
        <f t="shared" si="13"/>
        <v/>
      </c>
    </row>
    <row r="86" spans="2:18" ht="15.75" x14ac:dyDescent="0.25">
      <c r="B86" s="702">
        <v>70</v>
      </c>
      <c r="C86" s="744" t="str">
        <f>IF(VLOOKUP(B86,'גנים - דוח ביצוע  (5)'!A:M,2,0)="","",VLOOKUP(B86,'גנים - דוח ביצוע  (5)'!A:M,2,0))</f>
        <v/>
      </c>
      <c r="D86" s="745" t="str">
        <f>IFERROR(VLOOKUP($C:$C,'גנים - מצבת והרשמה  (4)'!C:D,2,0)," ")</f>
        <v/>
      </c>
      <c r="E86" s="745" t="str">
        <f>IFERROR(VLOOKUP(C86,'גנים - דוח ביצוע  (5)'!B:N,13,0),"")</f>
        <v/>
      </c>
      <c r="F86" s="746" t="str">
        <f>IFERROR(VLOOKUP(P86,'פירוט עלויות כח אדם (6)'!AC:AD,2,0),0)</f>
        <v/>
      </c>
      <c r="G86" s="746" t="str">
        <f>IFERROR(VLOOKUP(Q86,'פירוט עלויות כח אדם (6)'!AC:AD,2,0),0)</f>
        <v/>
      </c>
      <c r="H86" s="746" t="str">
        <f>IFERROR(VLOOKUP(R86,'פירוט עלויות כח אדם (6)'!AE:AF,2,0),0)</f>
        <v/>
      </c>
      <c r="I86" s="746">
        <f t="shared" si="7"/>
        <v>0</v>
      </c>
      <c r="J86" s="746">
        <f t="shared" si="8"/>
        <v>0</v>
      </c>
      <c r="K86" s="746">
        <f t="shared" si="9"/>
        <v>0</v>
      </c>
      <c r="L86" s="746" t="str">
        <f t="shared" si="10"/>
        <v/>
      </c>
      <c r="M86" s="750"/>
      <c r="N86" s="748" t="str">
        <f t="shared" si="11"/>
        <v/>
      </c>
      <c r="O86" s="749">
        <f t="shared" si="12"/>
        <v>0</v>
      </c>
      <c r="P86" s="749" t="str">
        <f>IF(C86&lt;&gt;"",C86&amp;'גיליון עזר'!$A$2,"")</f>
        <v/>
      </c>
      <c r="Q86" s="749" t="str">
        <f>IF(C86&lt;&gt;"",C86&amp;'גיליון עזר'!$C$2,"")</f>
        <v/>
      </c>
      <c r="R86" s="749" t="str">
        <f t="shared" si="13"/>
        <v/>
      </c>
    </row>
    <row r="87" spans="2:18" ht="15.75" x14ac:dyDescent="0.25">
      <c r="B87" s="744">
        <v>71</v>
      </c>
      <c r="C87" s="744" t="str">
        <f>IF(VLOOKUP(B87,'גנים - דוח ביצוע  (5)'!A:M,2,0)="","",VLOOKUP(B87,'גנים - דוח ביצוע  (5)'!A:M,2,0))</f>
        <v/>
      </c>
      <c r="D87" s="745" t="str">
        <f>IFERROR(VLOOKUP($C:$C,'גנים - מצבת והרשמה  (4)'!C:D,2,0)," ")</f>
        <v/>
      </c>
      <c r="E87" s="745" t="str">
        <f>IFERROR(VLOOKUP(C87,'גנים - דוח ביצוע  (5)'!B:N,13,0),"")</f>
        <v/>
      </c>
      <c r="F87" s="746" t="str">
        <f>IFERROR(VLOOKUP(P87,'פירוט עלויות כח אדם (6)'!AC:AD,2,0),0)</f>
        <v/>
      </c>
      <c r="G87" s="746" t="str">
        <f>IFERROR(VLOOKUP(Q87,'פירוט עלויות כח אדם (6)'!AC:AD,2,0),0)</f>
        <v/>
      </c>
      <c r="H87" s="746" t="str">
        <f>IFERROR(VLOOKUP(R87,'פירוט עלויות כח אדם (6)'!AE:AF,2,0),0)</f>
        <v/>
      </c>
      <c r="I87" s="746">
        <f t="shared" si="7"/>
        <v>0</v>
      </c>
      <c r="J87" s="746">
        <f t="shared" si="8"/>
        <v>0</v>
      </c>
      <c r="K87" s="746">
        <f t="shared" si="9"/>
        <v>0</v>
      </c>
      <c r="L87" s="746" t="str">
        <f t="shared" si="10"/>
        <v/>
      </c>
      <c r="M87" s="750"/>
      <c r="N87" s="748" t="str">
        <f t="shared" si="11"/>
        <v/>
      </c>
      <c r="O87" s="749">
        <f t="shared" si="12"/>
        <v>0</v>
      </c>
      <c r="P87" s="749" t="str">
        <f>IF(C87&lt;&gt;"",C87&amp;'גיליון עזר'!$A$2,"")</f>
        <v/>
      </c>
      <c r="Q87" s="749" t="str">
        <f>IF(C87&lt;&gt;"",C87&amp;'גיליון עזר'!$C$2,"")</f>
        <v/>
      </c>
      <c r="R87" s="749" t="str">
        <f t="shared" si="13"/>
        <v/>
      </c>
    </row>
    <row r="88" spans="2:18" ht="15.75" x14ac:dyDescent="0.25">
      <c r="B88" s="702">
        <v>72</v>
      </c>
      <c r="C88" s="744" t="str">
        <f>IF(VLOOKUP(B88,'גנים - דוח ביצוע  (5)'!A:M,2,0)="","",VLOOKUP(B88,'גנים - דוח ביצוע  (5)'!A:M,2,0))</f>
        <v/>
      </c>
      <c r="D88" s="745" t="str">
        <f>IFERROR(VLOOKUP($C:$C,'גנים - מצבת והרשמה  (4)'!C:D,2,0)," ")</f>
        <v/>
      </c>
      <c r="E88" s="745" t="str">
        <f>IFERROR(VLOOKUP(C88,'גנים - דוח ביצוע  (5)'!B:N,13,0),"")</f>
        <v/>
      </c>
      <c r="F88" s="746" t="str">
        <f>IFERROR(VLOOKUP(P88,'פירוט עלויות כח אדם (6)'!AC:AD,2,0),0)</f>
        <v/>
      </c>
      <c r="G88" s="746" t="str">
        <f>IFERROR(VLOOKUP(Q88,'פירוט עלויות כח אדם (6)'!AC:AD,2,0),0)</f>
        <v/>
      </c>
      <c r="H88" s="746" t="str">
        <f>IFERROR(VLOOKUP(R88,'פירוט עלויות כח אדם (6)'!AE:AF,2,0),0)</f>
        <v/>
      </c>
      <c r="I88" s="746">
        <f t="shared" si="7"/>
        <v>0</v>
      </c>
      <c r="J88" s="746">
        <f t="shared" si="8"/>
        <v>0</v>
      </c>
      <c r="K88" s="746">
        <f t="shared" si="9"/>
        <v>0</v>
      </c>
      <c r="L88" s="746" t="str">
        <f t="shared" si="10"/>
        <v/>
      </c>
      <c r="M88" s="750"/>
      <c r="N88" s="748" t="str">
        <f t="shared" si="11"/>
        <v/>
      </c>
      <c r="O88" s="749">
        <f t="shared" si="12"/>
        <v>0</v>
      </c>
      <c r="P88" s="749" t="str">
        <f>IF(C88&lt;&gt;"",C88&amp;'גיליון עזר'!$A$2,"")</f>
        <v/>
      </c>
      <c r="Q88" s="749" t="str">
        <f>IF(C88&lt;&gt;"",C88&amp;'גיליון עזר'!$C$2,"")</f>
        <v/>
      </c>
      <c r="R88" s="749" t="str">
        <f t="shared" si="13"/>
        <v/>
      </c>
    </row>
    <row r="89" spans="2:18" ht="15.75" x14ac:dyDescent="0.25">
      <c r="B89" s="744">
        <v>73</v>
      </c>
      <c r="C89" s="744" t="str">
        <f>IF(VLOOKUP(B89,'גנים - דוח ביצוע  (5)'!A:M,2,0)="","",VLOOKUP(B89,'גנים - דוח ביצוע  (5)'!A:M,2,0))</f>
        <v/>
      </c>
      <c r="D89" s="745" t="str">
        <f>IFERROR(VLOOKUP($C:$C,'גנים - מצבת והרשמה  (4)'!C:D,2,0)," ")</f>
        <v/>
      </c>
      <c r="E89" s="745" t="str">
        <f>IFERROR(VLOOKUP(C89,'גנים - דוח ביצוע  (5)'!B:N,13,0),"")</f>
        <v/>
      </c>
      <c r="F89" s="746" t="str">
        <f>IFERROR(VLOOKUP(P89,'פירוט עלויות כח אדם (6)'!AC:AD,2,0),0)</f>
        <v/>
      </c>
      <c r="G89" s="746" t="str">
        <f>IFERROR(VLOOKUP(Q89,'פירוט עלויות כח אדם (6)'!AC:AD,2,0),0)</f>
        <v/>
      </c>
      <c r="H89" s="746" t="str">
        <f>IFERROR(VLOOKUP(R89,'פירוט עלויות כח אדם (6)'!AE:AF,2,0),0)</f>
        <v/>
      </c>
      <c r="I89" s="746">
        <f t="shared" si="7"/>
        <v>0</v>
      </c>
      <c r="J89" s="746">
        <f t="shared" si="8"/>
        <v>0</v>
      </c>
      <c r="K89" s="746">
        <f t="shared" si="9"/>
        <v>0</v>
      </c>
      <c r="L89" s="746" t="str">
        <f t="shared" si="10"/>
        <v/>
      </c>
      <c r="M89" s="750"/>
      <c r="N89" s="748" t="str">
        <f t="shared" si="11"/>
        <v/>
      </c>
      <c r="O89" s="749">
        <f t="shared" si="12"/>
        <v>0</v>
      </c>
      <c r="P89" s="749" t="str">
        <f>IF(C89&lt;&gt;"",C89&amp;'גיליון עזר'!$A$2,"")</f>
        <v/>
      </c>
      <c r="Q89" s="749" t="str">
        <f>IF(C89&lt;&gt;"",C89&amp;'גיליון עזר'!$C$2,"")</f>
        <v/>
      </c>
      <c r="R89" s="749" t="str">
        <f t="shared" si="13"/>
        <v/>
      </c>
    </row>
    <row r="90" spans="2:18" ht="15.75" x14ac:dyDescent="0.25">
      <c r="B90" s="702">
        <v>74</v>
      </c>
      <c r="C90" s="744" t="str">
        <f>IF(VLOOKUP(B90,'גנים - דוח ביצוע  (5)'!A:M,2,0)="","",VLOOKUP(B90,'גנים - דוח ביצוע  (5)'!A:M,2,0))</f>
        <v/>
      </c>
      <c r="D90" s="745" t="str">
        <f>IFERROR(VLOOKUP($C:$C,'גנים - מצבת והרשמה  (4)'!C:D,2,0)," ")</f>
        <v/>
      </c>
      <c r="E90" s="745" t="str">
        <f>IFERROR(VLOOKUP(C90,'גנים - דוח ביצוע  (5)'!B:N,13,0),"")</f>
        <v/>
      </c>
      <c r="F90" s="746" t="str">
        <f>IFERROR(VLOOKUP(P90,'פירוט עלויות כח אדם (6)'!AC:AD,2,0),0)</f>
        <v/>
      </c>
      <c r="G90" s="746" t="str">
        <f>IFERROR(VLOOKUP(Q90,'פירוט עלויות כח אדם (6)'!AC:AD,2,0),0)</f>
        <v/>
      </c>
      <c r="H90" s="746" t="str">
        <f>IFERROR(VLOOKUP(R90,'פירוט עלויות כח אדם (6)'!AE:AF,2,0),0)</f>
        <v/>
      </c>
      <c r="I90" s="746">
        <f t="shared" si="7"/>
        <v>0</v>
      </c>
      <c r="J90" s="746">
        <f t="shared" si="8"/>
        <v>0</v>
      </c>
      <c r="K90" s="746">
        <f t="shared" si="9"/>
        <v>0</v>
      </c>
      <c r="L90" s="746" t="str">
        <f t="shared" si="10"/>
        <v/>
      </c>
      <c r="M90" s="750"/>
      <c r="N90" s="748" t="str">
        <f t="shared" si="11"/>
        <v/>
      </c>
      <c r="O90" s="749">
        <f t="shared" si="12"/>
        <v>0</v>
      </c>
      <c r="P90" s="749" t="str">
        <f>IF(C90&lt;&gt;"",C90&amp;'גיליון עזר'!$A$2,"")</f>
        <v/>
      </c>
      <c r="Q90" s="749" t="str">
        <f>IF(C90&lt;&gt;"",C90&amp;'גיליון עזר'!$C$2,"")</f>
        <v/>
      </c>
      <c r="R90" s="749" t="str">
        <f t="shared" si="13"/>
        <v/>
      </c>
    </row>
    <row r="91" spans="2:18" ht="15.75" x14ac:dyDescent="0.25">
      <c r="B91" s="744">
        <v>75</v>
      </c>
      <c r="C91" s="744" t="str">
        <f>IF(VLOOKUP(B91,'גנים - דוח ביצוע  (5)'!A:M,2,0)="","",VLOOKUP(B91,'גנים - דוח ביצוע  (5)'!A:M,2,0))</f>
        <v/>
      </c>
      <c r="D91" s="745" t="str">
        <f>IFERROR(VLOOKUP($C:$C,'גנים - מצבת והרשמה  (4)'!C:D,2,0)," ")</f>
        <v/>
      </c>
      <c r="E91" s="745" t="str">
        <f>IFERROR(VLOOKUP(C91,'גנים - דוח ביצוע  (5)'!B:N,13,0),"")</f>
        <v/>
      </c>
      <c r="F91" s="746" t="str">
        <f>IFERROR(VLOOKUP(P91,'פירוט עלויות כח אדם (6)'!AC:AD,2,0),0)</f>
        <v/>
      </c>
      <c r="G91" s="746" t="str">
        <f>IFERROR(VLOOKUP(Q91,'פירוט עלויות כח אדם (6)'!AC:AD,2,0),0)</f>
        <v/>
      </c>
      <c r="H91" s="746" t="str">
        <f>IFERROR(VLOOKUP(R91,'פירוט עלויות כח אדם (6)'!AE:AF,2,0),0)</f>
        <v/>
      </c>
      <c r="I91" s="746">
        <f t="shared" si="7"/>
        <v>0</v>
      </c>
      <c r="J91" s="746">
        <f t="shared" si="8"/>
        <v>0</v>
      </c>
      <c r="K91" s="746">
        <f t="shared" si="9"/>
        <v>0</v>
      </c>
      <c r="L91" s="746" t="str">
        <f t="shared" si="10"/>
        <v/>
      </c>
      <c r="M91" s="750"/>
      <c r="N91" s="748" t="str">
        <f t="shared" si="11"/>
        <v/>
      </c>
      <c r="O91" s="749">
        <f t="shared" si="12"/>
        <v>0</v>
      </c>
      <c r="P91" s="749" t="str">
        <f>IF(C91&lt;&gt;"",C91&amp;'גיליון עזר'!$A$2,"")</f>
        <v/>
      </c>
      <c r="Q91" s="749" t="str">
        <f>IF(C91&lt;&gt;"",C91&amp;'גיליון עזר'!$C$2,"")</f>
        <v/>
      </c>
      <c r="R91" s="749" t="str">
        <f t="shared" si="13"/>
        <v/>
      </c>
    </row>
    <row r="92" spans="2:18" ht="15.75" x14ac:dyDescent="0.25">
      <c r="B92" s="702">
        <v>76</v>
      </c>
      <c r="C92" s="744" t="str">
        <f>IF(VLOOKUP(B92,'גנים - דוח ביצוע  (5)'!A:M,2,0)="","",VLOOKUP(B92,'גנים - דוח ביצוע  (5)'!A:M,2,0))</f>
        <v/>
      </c>
      <c r="D92" s="745" t="str">
        <f>IFERROR(VLOOKUP($C:$C,'גנים - מצבת והרשמה  (4)'!C:D,2,0)," ")</f>
        <v/>
      </c>
      <c r="E92" s="745" t="str">
        <f>IFERROR(VLOOKUP(C92,'גנים - דוח ביצוע  (5)'!B:N,13,0),"")</f>
        <v/>
      </c>
      <c r="F92" s="746" t="str">
        <f>IFERROR(VLOOKUP(P92,'פירוט עלויות כח אדם (6)'!AC:AD,2,0),0)</f>
        <v/>
      </c>
      <c r="G92" s="746" t="str">
        <f>IFERROR(VLOOKUP(Q92,'פירוט עלויות כח אדם (6)'!AC:AD,2,0),0)</f>
        <v/>
      </c>
      <c r="H92" s="746" t="str">
        <f>IFERROR(VLOOKUP(R92,'פירוט עלויות כח אדם (6)'!AE:AF,2,0),0)</f>
        <v/>
      </c>
      <c r="I92" s="746">
        <f t="shared" si="7"/>
        <v>0</v>
      </c>
      <c r="J92" s="746">
        <f t="shared" si="8"/>
        <v>0</v>
      </c>
      <c r="K92" s="746">
        <f t="shared" si="9"/>
        <v>0</v>
      </c>
      <c r="L92" s="746" t="str">
        <f t="shared" si="10"/>
        <v/>
      </c>
      <c r="M92" s="750"/>
      <c r="N92" s="748" t="str">
        <f t="shared" si="11"/>
        <v/>
      </c>
      <c r="O92" s="749">
        <f t="shared" si="12"/>
        <v>0</v>
      </c>
      <c r="P92" s="749" t="str">
        <f>IF(C92&lt;&gt;"",C92&amp;'גיליון עזר'!$A$2,"")</f>
        <v/>
      </c>
      <c r="Q92" s="749" t="str">
        <f>IF(C92&lt;&gt;"",C92&amp;'גיליון עזר'!$C$2,"")</f>
        <v/>
      </c>
      <c r="R92" s="749" t="str">
        <f t="shared" si="13"/>
        <v/>
      </c>
    </row>
    <row r="93" spans="2:18" ht="15.75" x14ac:dyDescent="0.25">
      <c r="B93" s="744">
        <v>77</v>
      </c>
      <c r="C93" s="744" t="str">
        <f>IF(VLOOKUP(B93,'גנים - דוח ביצוע  (5)'!A:M,2,0)="","",VLOOKUP(B93,'גנים - דוח ביצוע  (5)'!A:M,2,0))</f>
        <v/>
      </c>
      <c r="D93" s="745" t="str">
        <f>IFERROR(VLOOKUP($C:$C,'גנים - מצבת והרשמה  (4)'!C:D,2,0)," ")</f>
        <v/>
      </c>
      <c r="E93" s="745" t="str">
        <f>IFERROR(VLOOKUP(C93,'גנים - דוח ביצוע  (5)'!B:N,13,0),"")</f>
        <v/>
      </c>
      <c r="F93" s="746" t="str">
        <f>IFERROR(VLOOKUP(P93,'פירוט עלויות כח אדם (6)'!AC:AD,2,0),0)</f>
        <v/>
      </c>
      <c r="G93" s="746" t="str">
        <f>IFERROR(VLOOKUP(Q93,'פירוט עלויות כח אדם (6)'!AC:AD,2,0),0)</f>
        <v/>
      </c>
      <c r="H93" s="746" t="str">
        <f>IFERROR(VLOOKUP(R93,'פירוט עלויות כח אדם (6)'!AE:AF,2,0),0)</f>
        <v/>
      </c>
      <c r="I93" s="746">
        <f t="shared" si="7"/>
        <v>0</v>
      </c>
      <c r="J93" s="746">
        <f t="shared" si="8"/>
        <v>0</v>
      </c>
      <c r="K93" s="746">
        <f t="shared" si="9"/>
        <v>0</v>
      </c>
      <c r="L93" s="746" t="str">
        <f t="shared" si="10"/>
        <v/>
      </c>
      <c r="M93" s="750"/>
      <c r="N93" s="748" t="str">
        <f t="shared" si="11"/>
        <v/>
      </c>
      <c r="O93" s="749">
        <f t="shared" si="12"/>
        <v>0</v>
      </c>
      <c r="P93" s="749" t="str">
        <f>IF(C93&lt;&gt;"",C93&amp;'גיליון עזר'!$A$2,"")</f>
        <v/>
      </c>
      <c r="Q93" s="749" t="str">
        <f>IF(C93&lt;&gt;"",C93&amp;'גיליון עזר'!$C$2,"")</f>
        <v/>
      </c>
      <c r="R93" s="749" t="str">
        <f t="shared" si="13"/>
        <v/>
      </c>
    </row>
    <row r="94" spans="2:18" ht="15.75" x14ac:dyDescent="0.25">
      <c r="B94" s="702">
        <v>78</v>
      </c>
      <c r="C94" s="744" t="str">
        <f>IF(VLOOKUP(B94,'גנים - דוח ביצוע  (5)'!A:M,2,0)="","",VLOOKUP(B94,'גנים - דוח ביצוע  (5)'!A:M,2,0))</f>
        <v/>
      </c>
      <c r="D94" s="745" t="str">
        <f>IFERROR(VLOOKUP($C:$C,'גנים - מצבת והרשמה  (4)'!C:D,2,0)," ")</f>
        <v/>
      </c>
      <c r="E94" s="745" t="str">
        <f>IFERROR(VLOOKUP(C94,'גנים - דוח ביצוע  (5)'!B:N,13,0),"")</f>
        <v/>
      </c>
      <c r="F94" s="746" t="str">
        <f>IFERROR(VLOOKUP(P94,'פירוט עלויות כח אדם (6)'!AC:AD,2,0),0)</f>
        <v/>
      </c>
      <c r="G94" s="746" t="str">
        <f>IFERROR(VLOOKUP(Q94,'פירוט עלויות כח אדם (6)'!AC:AD,2,0),0)</f>
        <v/>
      </c>
      <c r="H94" s="746" t="str">
        <f>IFERROR(VLOOKUP(R94,'פירוט עלויות כח אדם (6)'!AE:AF,2,0),0)</f>
        <v/>
      </c>
      <c r="I94" s="746">
        <f t="shared" si="7"/>
        <v>0</v>
      </c>
      <c r="J94" s="746">
        <f t="shared" si="8"/>
        <v>0</v>
      </c>
      <c r="K94" s="746">
        <f t="shared" si="9"/>
        <v>0</v>
      </c>
      <c r="L94" s="746" t="str">
        <f t="shared" si="10"/>
        <v/>
      </c>
      <c r="M94" s="750"/>
      <c r="N94" s="748" t="str">
        <f t="shared" si="11"/>
        <v/>
      </c>
      <c r="O94" s="749">
        <f t="shared" si="12"/>
        <v>0</v>
      </c>
      <c r="P94" s="749" t="str">
        <f>IF(C94&lt;&gt;"",C94&amp;'גיליון עזר'!$A$2,"")</f>
        <v/>
      </c>
      <c r="Q94" s="749" t="str">
        <f>IF(C94&lt;&gt;"",C94&amp;'גיליון עזר'!$C$2,"")</f>
        <v/>
      </c>
      <c r="R94" s="749" t="str">
        <f t="shared" si="13"/>
        <v/>
      </c>
    </row>
    <row r="95" spans="2:18" ht="15.75" x14ac:dyDescent="0.25">
      <c r="B95" s="744">
        <v>79</v>
      </c>
      <c r="C95" s="744" t="str">
        <f>IF(VLOOKUP(B95,'גנים - דוח ביצוע  (5)'!A:M,2,0)="","",VLOOKUP(B95,'גנים - דוח ביצוע  (5)'!A:M,2,0))</f>
        <v/>
      </c>
      <c r="D95" s="745" t="str">
        <f>IFERROR(VLOOKUP($C:$C,'גנים - מצבת והרשמה  (4)'!C:D,2,0)," ")</f>
        <v/>
      </c>
      <c r="E95" s="745" t="str">
        <f>IFERROR(VLOOKUP(C95,'גנים - דוח ביצוע  (5)'!B:N,13,0),"")</f>
        <v/>
      </c>
      <c r="F95" s="746" t="str">
        <f>IFERROR(VLOOKUP(P95,'פירוט עלויות כח אדם (6)'!AC:AD,2,0),0)</f>
        <v/>
      </c>
      <c r="G95" s="746" t="str">
        <f>IFERROR(VLOOKUP(Q95,'פירוט עלויות כח אדם (6)'!AC:AD,2,0),0)</f>
        <v/>
      </c>
      <c r="H95" s="746" t="str">
        <f>IFERROR(VLOOKUP(R95,'פירוט עלויות כח אדם (6)'!AE:AF,2,0),0)</f>
        <v/>
      </c>
      <c r="I95" s="746">
        <f t="shared" si="7"/>
        <v>0</v>
      </c>
      <c r="J95" s="746">
        <f t="shared" si="8"/>
        <v>0</v>
      </c>
      <c r="K95" s="746">
        <f t="shared" si="9"/>
        <v>0</v>
      </c>
      <c r="L95" s="746" t="str">
        <f t="shared" si="10"/>
        <v/>
      </c>
      <c r="M95" s="750"/>
      <c r="N95" s="748" t="str">
        <f t="shared" si="11"/>
        <v/>
      </c>
      <c r="O95" s="749">
        <f t="shared" si="12"/>
        <v>0</v>
      </c>
      <c r="P95" s="749" t="str">
        <f>IF(C95&lt;&gt;"",C95&amp;'גיליון עזר'!$A$2,"")</f>
        <v/>
      </c>
      <c r="Q95" s="749" t="str">
        <f>IF(C95&lt;&gt;"",C95&amp;'גיליון עזר'!$C$2,"")</f>
        <v/>
      </c>
      <c r="R95" s="749" t="str">
        <f t="shared" si="13"/>
        <v/>
      </c>
    </row>
    <row r="96" spans="2:18" ht="15.75" x14ac:dyDescent="0.25">
      <c r="B96" s="702">
        <v>80</v>
      </c>
      <c r="C96" s="744" t="str">
        <f>IF(VLOOKUP(B96,'גנים - דוח ביצוע  (5)'!A:M,2,0)="","",VLOOKUP(B96,'גנים - דוח ביצוע  (5)'!A:M,2,0))</f>
        <v/>
      </c>
      <c r="D96" s="745" t="str">
        <f>IFERROR(VLOOKUP($C:$C,'גנים - מצבת והרשמה  (4)'!C:D,2,0)," ")</f>
        <v/>
      </c>
      <c r="E96" s="745" t="str">
        <f>IFERROR(VLOOKUP(C96,'גנים - דוח ביצוע  (5)'!B:N,13,0),"")</f>
        <v/>
      </c>
      <c r="F96" s="746" t="str">
        <f>IFERROR(VLOOKUP(P96,'פירוט עלויות כח אדם (6)'!AC:AD,2,0),0)</f>
        <v/>
      </c>
      <c r="G96" s="746" t="str">
        <f>IFERROR(VLOOKUP(Q96,'פירוט עלויות כח אדם (6)'!AC:AD,2,0),0)</f>
        <v/>
      </c>
      <c r="H96" s="746" t="str">
        <f>IFERROR(VLOOKUP(R96,'פירוט עלויות כח אדם (6)'!AE:AF,2,0),0)</f>
        <v/>
      </c>
      <c r="I96" s="746">
        <f t="shared" si="7"/>
        <v>0</v>
      </c>
      <c r="J96" s="746">
        <f t="shared" si="8"/>
        <v>0</v>
      </c>
      <c r="K96" s="746">
        <f t="shared" si="9"/>
        <v>0</v>
      </c>
      <c r="L96" s="746" t="str">
        <f t="shared" si="10"/>
        <v/>
      </c>
      <c r="M96" s="750"/>
      <c r="N96" s="748" t="str">
        <f t="shared" si="11"/>
        <v/>
      </c>
      <c r="O96" s="749">
        <f t="shared" si="12"/>
        <v>0</v>
      </c>
      <c r="P96" s="749" t="str">
        <f>IF(C96&lt;&gt;"",C96&amp;'גיליון עזר'!$A$2,"")</f>
        <v/>
      </c>
      <c r="Q96" s="749" t="str">
        <f>IF(C96&lt;&gt;"",C96&amp;'גיליון עזר'!$C$2,"")</f>
        <v/>
      </c>
      <c r="R96" s="749" t="str">
        <f t="shared" si="13"/>
        <v/>
      </c>
    </row>
    <row r="97" spans="2:18" ht="15.75" x14ac:dyDescent="0.25">
      <c r="B97" s="744">
        <v>81</v>
      </c>
      <c r="C97" s="744" t="str">
        <f>IF(VLOOKUP(B97,'גנים - דוח ביצוע  (5)'!A:M,2,0)="","",VLOOKUP(B97,'גנים - דוח ביצוע  (5)'!A:M,2,0))</f>
        <v/>
      </c>
      <c r="D97" s="745" t="str">
        <f>IFERROR(VLOOKUP($C:$C,'גנים - מצבת והרשמה  (4)'!C:D,2,0)," ")</f>
        <v/>
      </c>
      <c r="E97" s="745" t="str">
        <f>IFERROR(VLOOKUP(C97,'גנים - דוח ביצוע  (5)'!B:N,13,0),"")</f>
        <v/>
      </c>
      <c r="F97" s="746" t="str">
        <f>IFERROR(VLOOKUP(P97,'פירוט עלויות כח אדם (6)'!AC:AD,2,0),0)</f>
        <v/>
      </c>
      <c r="G97" s="746" t="str">
        <f>IFERROR(VLOOKUP(Q97,'פירוט עלויות כח אדם (6)'!AC:AD,2,0),0)</f>
        <v/>
      </c>
      <c r="H97" s="746" t="str">
        <f>IFERROR(VLOOKUP(R97,'פירוט עלויות כח אדם (6)'!AE:AF,2,0),0)</f>
        <v/>
      </c>
      <c r="I97" s="746">
        <f t="shared" si="7"/>
        <v>0</v>
      </c>
      <c r="J97" s="746">
        <f t="shared" si="8"/>
        <v>0</v>
      </c>
      <c r="K97" s="746">
        <f t="shared" si="9"/>
        <v>0</v>
      </c>
      <c r="L97" s="746" t="str">
        <f t="shared" si="10"/>
        <v/>
      </c>
      <c r="M97" s="750"/>
      <c r="N97" s="748" t="str">
        <f t="shared" si="11"/>
        <v/>
      </c>
      <c r="O97" s="749">
        <f t="shared" si="12"/>
        <v>0</v>
      </c>
      <c r="P97" s="749" t="str">
        <f>IF(C97&lt;&gt;"",C97&amp;'גיליון עזר'!$A$2,"")</f>
        <v/>
      </c>
      <c r="Q97" s="749" t="str">
        <f>IF(C97&lt;&gt;"",C97&amp;'גיליון עזר'!$C$2,"")</f>
        <v/>
      </c>
      <c r="R97" s="749" t="str">
        <f t="shared" si="13"/>
        <v/>
      </c>
    </row>
    <row r="98" spans="2:18" ht="15.75" x14ac:dyDescent="0.25">
      <c r="B98" s="702">
        <v>82</v>
      </c>
      <c r="C98" s="744" t="str">
        <f>IF(VLOOKUP(B98,'גנים - דוח ביצוע  (5)'!A:M,2,0)="","",VLOOKUP(B98,'גנים - דוח ביצוע  (5)'!A:M,2,0))</f>
        <v/>
      </c>
      <c r="D98" s="745" t="str">
        <f>IFERROR(VLOOKUP($C:$C,'גנים - מצבת והרשמה  (4)'!C:D,2,0)," ")</f>
        <v/>
      </c>
      <c r="E98" s="745" t="str">
        <f>IFERROR(VLOOKUP(C98,'גנים - דוח ביצוע  (5)'!B:N,13,0),"")</f>
        <v/>
      </c>
      <c r="F98" s="746" t="str">
        <f>IFERROR(VLOOKUP(P98,'פירוט עלויות כח אדם (6)'!AC:AD,2,0),0)</f>
        <v/>
      </c>
      <c r="G98" s="746" t="str">
        <f>IFERROR(VLOOKUP(Q98,'פירוט עלויות כח אדם (6)'!AC:AD,2,0),0)</f>
        <v/>
      </c>
      <c r="H98" s="746" t="str">
        <f>IFERROR(VLOOKUP(R98,'פירוט עלויות כח אדם (6)'!AE:AF,2,0),0)</f>
        <v/>
      </c>
      <c r="I98" s="746">
        <f t="shared" si="7"/>
        <v>0</v>
      </c>
      <c r="J98" s="746">
        <f t="shared" si="8"/>
        <v>0</v>
      </c>
      <c r="K98" s="746">
        <f t="shared" si="9"/>
        <v>0</v>
      </c>
      <c r="L98" s="746" t="str">
        <f t="shared" si="10"/>
        <v/>
      </c>
      <c r="M98" s="750"/>
      <c r="N98" s="748" t="str">
        <f t="shared" si="11"/>
        <v/>
      </c>
      <c r="O98" s="749">
        <f t="shared" si="12"/>
        <v>0</v>
      </c>
      <c r="P98" s="749" t="str">
        <f>IF(C98&lt;&gt;"",C98&amp;'גיליון עזר'!$A$2,"")</f>
        <v/>
      </c>
      <c r="Q98" s="749" t="str">
        <f>IF(C98&lt;&gt;"",C98&amp;'גיליון עזר'!$C$2,"")</f>
        <v/>
      </c>
      <c r="R98" s="749" t="str">
        <f t="shared" si="13"/>
        <v/>
      </c>
    </row>
    <row r="99" spans="2:18" ht="15.75" x14ac:dyDescent="0.25">
      <c r="B99" s="744">
        <v>83</v>
      </c>
      <c r="C99" s="744" t="str">
        <f>IF(VLOOKUP(B99,'גנים - דוח ביצוע  (5)'!A:M,2,0)="","",VLOOKUP(B99,'גנים - דוח ביצוע  (5)'!A:M,2,0))</f>
        <v/>
      </c>
      <c r="D99" s="745" t="str">
        <f>IFERROR(VLOOKUP($C:$C,'גנים - מצבת והרשמה  (4)'!C:D,2,0)," ")</f>
        <v/>
      </c>
      <c r="E99" s="745" t="str">
        <f>IFERROR(VLOOKUP(C99,'גנים - דוח ביצוע  (5)'!B:N,13,0),"")</f>
        <v/>
      </c>
      <c r="F99" s="746" t="str">
        <f>IFERROR(VLOOKUP(P99,'פירוט עלויות כח אדם (6)'!AC:AD,2,0),0)</f>
        <v/>
      </c>
      <c r="G99" s="746" t="str">
        <f>IFERROR(VLOOKUP(Q99,'פירוט עלויות כח אדם (6)'!AC:AD,2,0),0)</f>
        <v/>
      </c>
      <c r="H99" s="746" t="str">
        <f>IFERROR(VLOOKUP(R99,'פירוט עלויות כח אדם (6)'!AE:AF,2,0),0)</f>
        <v/>
      </c>
      <c r="I99" s="746">
        <f t="shared" si="7"/>
        <v>0</v>
      </c>
      <c r="J99" s="746">
        <f t="shared" si="8"/>
        <v>0</v>
      </c>
      <c r="K99" s="746">
        <f t="shared" si="9"/>
        <v>0</v>
      </c>
      <c r="L99" s="746" t="str">
        <f t="shared" si="10"/>
        <v/>
      </c>
      <c r="M99" s="750"/>
      <c r="N99" s="748" t="str">
        <f t="shared" si="11"/>
        <v/>
      </c>
      <c r="O99" s="749">
        <f t="shared" si="12"/>
        <v>0</v>
      </c>
      <c r="P99" s="749" t="str">
        <f>IF(C99&lt;&gt;"",C99&amp;'גיליון עזר'!$A$2,"")</f>
        <v/>
      </c>
      <c r="Q99" s="749" t="str">
        <f>IF(C99&lt;&gt;"",C99&amp;'גיליון עזר'!$C$2,"")</f>
        <v/>
      </c>
      <c r="R99" s="749" t="str">
        <f t="shared" si="13"/>
        <v/>
      </c>
    </row>
    <row r="100" spans="2:18" ht="15.75" x14ac:dyDescent="0.25">
      <c r="B100" s="702">
        <v>84</v>
      </c>
      <c r="C100" s="744" t="str">
        <f>IF(VLOOKUP(B100,'גנים - דוח ביצוע  (5)'!A:M,2,0)="","",VLOOKUP(B100,'גנים - דוח ביצוע  (5)'!A:M,2,0))</f>
        <v/>
      </c>
      <c r="D100" s="745" t="str">
        <f>IFERROR(VLOOKUP($C:$C,'גנים - מצבת והרשמה  (4)'!C:D,2,0)," ")</f>
        <v/>
      </c>
      <c r="E100" s="745" t="str">
        <f>IFERROR(VLOOKUP(C100,'גנים - דוח ביצוע  (5)'!B:N,13,0),"")</f>
        <v/>
      </c>
      <c r="F100" s="746" t="str">
        <f>IFERROR(VLOOKUP(P100,'פירוט עלויות כח אדם (6)'!AC:AD,2,0),0)</f>
        <v/>
      </c>
      <c r="G100" s="746" t="str">
        <f>IFERROR(VLOOKUP(Q100,'פירוט עלויות כח אדם (6)'!AC:AD,2,0),0)</f>
        <v/>
      </c>
      <c r="H100" s="746" t="str">
        <f>IFERROR(VLOOKUP(R100,'פירוט עלויות כח אדם (6)'!AE:AF,2,0),0)</f>
        <v/>
      </c>
      <c r="I100" s="746">
        <f t="shared" si="7"/>
        <v>0</v>
      </c>
      <c r="J100" s="746">
        <f t="shared" si="8"/>
        <v>0</v>
      </c>
      <c r="K100" s="746">
        <f t="shared" si="9"/>
        <v>0</v>
      </c>
      <c r="L100" s="746" t="str">
        <f t="shared" si="10"/>
        <v/>
      </c>
      <c r="M100" s="750"/>
      <c r="N100" s="748" t="str">
        <f t="shared" si="11"/>
        <v/>
      </c>
      <c r="O100" s="749">
        <f t="shared" si="12"/>
        <v>0</v>
      </c>
      <c r="P100" s="749" t="str">
        <f>IF(C100&lt;&gt;"",C100&amp;'גיליון עזר'!$A$2,"")</f>
        <v/>
      </c>
      <c r="Q100" s="749" t="str">
        <f>IF(C100&lt;&gt;"",C100&amp;'גיליון עזר'!$C$2,"")</f>
        <v/>
      </c>
      <c r="R100" s="749" t="str">
        <f t="shared" si="13"/>
        <v/>
      </c>
    </row>
    <row r="101" spans="2:18" ht="15.75" x14ac:dyDescent="0.25">
      <c r="B101" s="744">
        <v>85</v>
      </c>
      <c r="C101" s="744" t="str">
        <f>IF(VLOOKUP(B101,'גנים - דוח ביצוע  (5)'!A:M,2,0)="","",VLOOKUP(B101,'גנים - דוח ביצוע  (5)'!A:M,2,0))</f>
        <v/>
      </c>
      <c r="D101" s="745" t="str">
        <f>IFERROR(VLOOKUP($C:$C,'גנים - מצבת והרשמה  (4)'!C:D,2,0)," ")</f>
        <v/>
      </c>
      <c r="E101" s="745" t="str">
        <f>IFERROR(VLOOKUP(C101,'גנים - דוח ביצוע  (5)'!B:N,13,0),"")</f>
        <v/>
      </c>
      <c r="F101" s="746" t="str">
        <f>IFERROR(VLOOKUP(P101,'פירוט עלויות כח אדם (6)'!AC:AD,2,0),0)</f>
        <v/>
      </c>
      <c r="G101" s="746" t="str">
        <f>IFERROR(VLOOKUP(Q101,'פירוט עלויות כח אדם (6)'!AC:AD,2,0),0)</f>
        <v/>
      </c>
      <c r="H101" s="746" t="str">
        <f>IFERROR(VLOOKUP(R101,'פירוט עלויות כח אדם (6)'!AE:AF,2,0),0)</f>
        <v/>
      </c>
      <c r="I101" s="746">
        <f t="shared" si="7"/>
        <v>0</v>
      </c>
      <c r="J101" s="746">
        <f t="shared" si="8"/>
        <v>0</v>
      </c>
      <c r="K101" s="746">
        <f t="shared" si="9"/>
        <v>0</v>
      </c>
      <c r="L101" s="746" t="str">
        <f t="shared" si="10"/>
        <v/>
      </c>
      <c r="M101" s="750"/>
      <c r="N101" s="748" t="str">
        <f t="shared" si="11"/>
        <v/>
      </c>
      <c r="O101" s="749">
        <f t="shared" si="12"/>
        <v>0</v>
      </c>
      <c r="P101" s="749" t="str">
        <f>IF(C101&lt;&gt;"",C101&amp;'גיליון עזר'!$A$2,"")</f>
        <v/>
      </c>
      <c r="Q101" s="749" t="str">
        <f>IF(C101&lt;&gt;"",C101&amp;'גיליון עזר'!$C$2,"")</f>
        <v/>
      </c>
      <c r="R101" s="749" t="str">
        <f t="shared" si="13"/>
        <v/>
      </c>
    </row>
    <row r="102" spans="2:18" ht="15.75" x14ac:dyDescent="0.25">
      <c r="B102" s="702">
        <v>86</v>
      </c>
      <c r="C102" s="744" t="str">
        <f>IF(VLOOKUP(B102,'גנים - דוח ביצוע  (5)'!A:M,2,0)="","",VLOOKUP(B102,'גנים - דוח ביצוע  (5)'!A:M,2,0))</f>
        <v/>
      </c>
      <c r="D102" s="745" t="str">
        <f>IFERROR(VLOOKUP($C:$C,'גנים - מצבת והרשמה  (4)'!C:D,2,0)," ")</f>
        <v/>
      </c>
      <c r="E102" s="745" t="str">
        <f>IFERROR(VLOOKUP(C102,'גנים - דוח ביצוע  (5)'!B:N,13,0),"")</f>
        <v/>
      </c>
      <c r="F102" s="746" t="str">
        <f>IFERROR(VLOOKUP(P102,'פירוט עלויות כח אדם (6)'!AC:AD,2,0),0)</f>
        <v/>
      </c>
      <c r="G102" s="746" t="str">
        <f>IFERROR(VLOOKUP(Q102,'פירוט עלויות כח אדם (6)'!AC:AD,2,0),0)</f>
        <v/>
      </c>
      <c r="H102" s="746" t="str">
        <f>IFERROR(VLOOKUP(R102,'פירוט עלויות כח אדם (6)'!AE:AF,2,0),0)</f>
        <v/>
      </c>
      <c r="I102" s="746">
        <f t="shared" si="7"/>
        <v>0</v>
      </c>
      <c r="J102" s="746">
        <f t="shared" si="8"/>
        <v>0</v>
      </c>
      <c r="K102" s="746">
        <f t="shared" si="9"/>
        <v>0</v>
      </c>
      <c r="L102" s="746" t="str">
        <f t="shared" si="10"/>
        <v/>
      </c>
      <c r="M102" s="750"/>
      <c r="N102" s="748" t="str">
        <f t="shared" si="11"/>
        <v/>
      </c>
      <c r="O102" s="749">
        <f t="shared" si="12"/>
        <v>0</v>
      </c>
      <c r="P102" s="749" t="str">
        <f>IF(C102&lt;&gt;"",C102&amp;'גיליון עזר'!$A$2,"")</f>
        <v/>
      </c>
      <c r="Q102" s="749" t="str">
        <f>IF(C102&lt;&gt;"",C102&amp;'גיליון עזר'!$C$2,"")</f>
        <v/>
      </c>
      <c r="R102" s="749" t="str">
        <f t="shared" si="13"/>
        <v/>
      </c>
    </row>
    <row r="103" spans="2:18" ht="15.75" x14ac:dyDescent="0.25">
      <c r="B103" s="744">
        <v>87</v>
      </c>
      <c r="C103" s="744" t="str">
        <f>IF(VLOOKUP(B103,'גנים - דוח ביצוע  (5)'!A:M,2,0)="","",VLOOKUP(B103,'גנים - דוח ביצוע  (5)'!A:M,2,0))</f>
        <v/>
      </c>
      <c r="D103" s="745" t="str">
        <f>IFERROR(VLOOKUP($C:$C,'גנים - מצבת והרשמה  (4)'!C:D,2,0)," ")</f>
        <v/>
      </c>
      <c r="E103" s="745" t="str">
        <f>IFERROR(VLOOKUP(C103,'גנים - דוח ביצוע  (5)'!B:N,13,0),"")</f>
        <v/>
      </c>
      <c r="F103" s="746" t="str">
        <f>IFERROR(VLOOKUP(P103,'פירוט עלויות כח אדם (6)'!AC:AD,2,0),0)</f>
        <v/>
      </c>
      <c r="G103" s="746" t="str">
        <f>IFERROR(VLOOKUP(Q103,'פירוט עלויות כח אדם (6)'!AC:AD,2,0),0)</f>
        <v/>
      </c>
      <c r="H103" s="746" t="str">
        <f>IFERROR(VLOOKUP(R103,'פירוט עלויות כח אדם (6)'!AE:AF,2,0),0)</f>
        <v/>
      </c>
      <c r="I103" s="746">
        <f t="shared" si="7"/>
        <v>0</v>
      </c>
      <c r="J103" s="746">
        <f t="shared" si="8"/>
        <v>0</v>
      </c>
      <c r="K103" s="746">
        <f t="shared" si="9"/>
        <v>0</v>
      </c>
      <c r="L103" s="746" t="str">
        <f t="shared" si="10"/>
        <v/>
      </c>
      <c r="M103" s="750"/>
      <c r="N103" s="748" t="str">
        <f t="shared" si="11"/>
        <v/>
      </c>
      <c r="O103" s="749">
        <f t="shared" si="12"/>
        <v>0</v>
      </c>
      <c r="P103" s="749" t="str">
        <f>IF(C103&lt;&gt;"",C103&amp;'גיליון עזר'!$A$2,"")</f>
        <v/>
      </c>
      <c r="Q103" s="749" t="str">
        <f>IF(C103&lt;&gt;"",C103&amp;'גיליון עזר'!$C$2,"")</f>
        <v/>
      </c>
      <c r="R103" s="749" t="str">
        <f t="shared" si="13"/>
        <v/>
      </c>
    </row>
    <row r="104" spans="2:18" ht="15.75" x14ac:dyDescent="0.25">
      <c r="B104" s="702">
        <v>88</v>
      </c>
      <c r="C104" s="744" t="str">
        <f>IF(VLOOKUP(B104,'גנים - דוח ביצוע  (5)'!A:M,2,0)="","",VLOOKUP(B104,'גנים - דוח ביצוע  (5)'!A:M,2,0))</f>
        <v/>
      </c>
      <c r="D104" s="745" t="str">
        <f>IFERROR(VLOOKUP($C:$C,'גנים - מצבת והרשמה  (4)'!C:D,2,0)," ")</f>
        <v/>
      </c>
      <c r="E104" s="745" t="str">
        <f>IFERROR(VLOOKUP(C104,'גנים - דוח ביצוע  (5)'!B:N,13,0),"")</f>
        <v/>
      </c>
      <c r="F104" s="746" t="str">
        <f>IFERROR(VLOOKUP(P104,'פירוט עלויות כח אדם (6)'!AC:AD,2,0),0)</f>
        <v/>
      </c>
      <c r="G104" s="746" t="str">
        <f>IFERROR(VLOOKUP(Q104,'פירוט עלויות כח אדם (6)'!AC:AD,2,0),0)</f>
        <v/>
      </c>
      <c r="H104" s="746" t="str">
        <f>IFERROR(VLOOKUP(R104,'פירוט עלויות כח אדם (6)'!AE:AF,2,0),0)</f>
        <v/>
      </c>
      <c r="I104" s="746">
        <f t="shared" si="7"/>
        <v>0</v>
      </c>
      <c r="J104" s="746">
        <f t="shared" si="8"/>
        <v>0</v>
      </c>
      <c r="K104" s="746">
        <f t="shared" si="9"/>
        <v>0</v>
      </c>
      <c r="L104" s="746" t="str">
        <f t="shared" si="10"/>
        <v/>
      </c>
      <c r="M104" s="750"/>
      <c r="N104" s="748" t="str">
        <f t="shared" si="11"/>
        <v/>
      </c>
      <c r="O104" s="749">
        <f t="shared" si="12"/>
        <v>0</v>
      </c>
      <c r="P104" s="749" t="str">
        <f>IF(C104&lt;&gt;"",C104&amp;'גיליון עזר'!$A$2,"")</f>
        <v/>
      </c>
      <c r="Q104" s="749" t="str">
        <f>IF(C104&lt;&gt;"",C104&amp;'גיליון עזר'!$C$2,"")</f>
        <v/>
      </c>
      <c r="R104" s="749" t="str">
        <f t="shared" si="13"/>
        <v/>
      </c>
    </row>
    <row r="105" spans="2:18" ht="15.75" x14ac:dyDescent="0.25">
      <c r="B105" s="744">
        <v>89</v>
      </c>
      <c r="C105" s="744" t="str">
        <f>IF(VLOOKUP(B105,'גנים - דוח ביצוע  (5)'!A:M,2,0)="","",VLOOKUP(B105,'גנים - דוח ביצוע  (5)'!A:M,2,0))</f>
        <v/>
      </c>
      <c r="D105" s="745" t="str">
        <f>IFERROR(VLOOKUP($C:$C,'גנים - מצבת והרשמה  (4)'!C:D,2,0)," ")</f>
        <v/>
      </c>
      <c r="E105" s="745" t="str">
        <f>IFERROR(VLOOKUP(C105,'גנים - דוח ביצוע  (5)'!B:N,13,0),"")</f>
        <v/>
      </c>
      <c r="F105" s="746" t="str">
        <f>IFERROR(VLOOKUP(P105,'פירוט עלויות כח אדם (6)'!AC:AD,2,0),0)</f>
        <v/>
      </c>
      <c r="G105" s="746" t="str">
        <f>IFERROR(VLOOKUP(Q105,'פירוט עלויות כח אדם (6)'!AC:AD,2,0),0)</f>
        <v/>
      </c>
      <c r="H105" s="746" t="str">
        <f>IFERROR(VLOOKUP(R105,'פירוט עלויות כח אדם (6)'!AE:AF,2,0),0)</f>
        <v/>
      </c>
      <c r="I105" s="746">
        <f t="shared" si="7"/>
        <v>0</v>
      </c>
      <c r="J105" s="746">
        <f t="shared" si="8"/>
        <v>0</v>
      </c>
      <c r="K105" s="746">
        <f t="shared" si="9"/>
        <v>0</v>
      </c>
      <c r="L105" s="746" t="str">
        <f t="shared" si="10"/>
        <v/>
      </c>
      <c r="M105" s="750"/>
      <c r="N105" s="748" t="str">
        <f t="shared" si="11"/>
        <v/>
      </c>
      <c r="O105" s="749">
        <f t="shared" si="12"/>
        <v>0</v>
      </c>
      <c r="P105" s="749" t="str">
        <f>IF(C105&lt;&gt;"",C105&amp;'גיליון עזר'!$A$2,"")</f>
        <v/>
      </c>
      <c r="Q105" s="749" t="str">
        <f>IF(C105&lt;&gt;"",C105&amp;'גיליון עזר'!$C$2,"")</f>
        <v/>
      </c>
      <c r="R105" s="749" t="str">
        <f t="shared" si="13"/>
        <v/>
      </c>
    </row>
    <row r="106" spans="2:18" ht="15.75" x14ac:dyDescent="0.25">
      <c r="B106" s="702">
        <v>90</v>
      </c>
      <c r="C106" s="744" t="str">
        <f>IF(VLOOKUP(B106,'גנים - דוח ביצוע  (5)'!A:M,2,0)="","",VLOOKUP(B106,'גנים - דוח ביצוע  (5)'!A:M,2,0))</f>
        <v/>
      </c>
      <c r="D106" s="745" t="str">
        <f>IFERROR(VLOOKUP($C:$C,'גנים - מצבת והרשמה  (4)'!C:D,2,0)," ")</f>
        <v/>
      </c>
      <c r="E106" s="745" t="str">
        <f>IFERROR(VLOOKUP(C106,'גנים - דוח ביצוע  (5)'!B:N,13,0),"")</f>
        <v/>
      </c>
      <c r="F106" s="746" t="str">
        <f>IFERROR(VLOOKUP(P106,'פירוט עלויות כח אדם (6)'!AC:AD,2,0),0)</f>
        <v/>
      </c>
      <c r="G106" s="746" t="str">
        <f>IFERROR(VLOOKUP(Q106,'פירוט עלויות כח אדם (6)'!AC:AD,2,0),0)</f>
        <v/>
      </c>
      <c r="H106" s="746" t="str">
        <f>IFERROR(VLOOKUP(R106,'פירוט עלויות כח אדם (6)'!AE:AF,2,0),0)</f>
        <v/>
      </c>
      <c r="I106" s="746">
        <f t="shared" si="7"/>
        <v>0</v>
      </c>
      <c r="J106" s="746">
        <f t="shared" si="8"/>
        <v>0</v>
      </c>
      <c r="K106" s="746">
        <f t="shared" si="9"/>
        <v>0</v>
      </c>
      <c r="L106" s="746" t="str">
        <f t="shared" si="10"/>
        <v/>
      </c>
      <c r="M106" s="750"/>
      <c r="N106" s="748" t="str">
        <f t="shared" si="11"/>
        <v/>
      </c>
      <c r="O106" s="749">
        <f t="shared" si="12"/>
        <v>0</v>
      </c>
      <c r="P106" s="749" t="str">
        <f>IF(C106&lt;&gt;"",C106&amp;'גיליון עזר'!$A$2,"")</f>
        <v/>
      </c>
      <c r="Q106" s="749" t="str">
        <f>IF(C106&lt;&gt;"",C106&amp;'גיליון עזר'!$C$2,"")</f>
        <v/>
      </c>
      <c r="R106" s="749" t="str">
        <f t="shared" si="13"/>
        <v/>
      </c>
    </row>
    <row r="107" spans="2:18" ht="15.75" x14ac:dyDescent="0.25">
      <c r="B107" s="744">
        <v>91</v>
      </c>
      <c r="C107" s="744" t="str">
        <f>IF(VLOOKUP(B107,'גנים - דוח ביצוע  (5)'!A:M,2,0)="","",VLOOKUP(B107,'גנים - דוח ביצוע  (5)'!A:M,2,0))</f>
        <v/>
      </c>
      <c r="D107" s="745" t="str">
        <f>IFERROR(VLOOKUP($C:$C,'גנים - מצבת והרשמה  (4)'!C:D,2,0)," ")</f>
        <v/>
      </c>
      <c r="E107" s="745" t="str">
        <f>IFERROR(VLOOKUP(C107,'גנים - דוח ביצוע  (5)'!B:N,13,0),"")</f>
        <v/>
      </c>
      <c r="F107" s="746" t="str">
        <f>IFERROR(VLOOKUP(P107,'פירוט עלויות כח אדם (6)'!AC:AD,2,0),0)</f>
        <v/>
      </c>
      <c r="G107" s="746" t="str">
        <f>IFERROR(VLOOKUP(Q107,'פירוט עלויות כח אדם (6)'!AC:AD,2,0),0)</f>
        <v/>
      </c>
      <c r="H107" s="746" t="str">
        <f>IFERROR(VLOOKUP(R107,'פירוט עלויות כח אדם (6)'!AE:AF,2,0),0)</f>
        <v/>
      </c>
      <c r="I107" s="746">
        <f t="shared" si="7"/>
        <v>0</v>
      </c>
      <c r="J107" s="746">
        <f t="shared" si="8"/>
        <v>0</v>
      </c>
      <c r="K107" s="746">
        <f t="shared" si="9"/>
        <v>0</v>
      </c>
      <c r="L107" s="746" t="str">
        <f t="shared" si="10"/>
        <v/>
      </c>
      <c r="M107" s="750"/>
      <c r="N107" s="748" t="str">
        <f t="shared" si="11"/>
        <v/>
      </c>
      <c r="O107" s="749">
        <f t="shared" si="12"/>
        <v>0</v>
      </c>
      <c r="P107" s="749" t="str">
        <f>IF(C107&lt;&gt;"",C107&amp;'גיליון עזר'!$A$2,"")</f>
        <v/>
      </c>
      <c r="Q107" s="749" t="str">
        <f>IF(C107&lt;&gt;"",C107&amp;'גיליון עזר'!$C$2,"")</f>
        <v/>
      </c>
      <c r="R107" s="749" t="str">
        <f t="shared" si="13"/>
        <v/>
      </c>
    </row>
    <row r="108" spans="2:18" ht="15.75" x14ac:dyDescent="0.25">
      <c r="B108" s="702">
        <v>92</v>
      </c>
      <c r="C108" s="744" t="str">
        <f>IF(VLOOKUP(B108,'גנים - דוח ביצוע  (5)'!A:M,2,0)="","",VLOOKUP(B108,'גנים - דוח ביצוע  (5)'!A:M,2,0))</f>
        <v/>
      </c>
      <c r="D108" s="745" t="str">
        <f>IFERROR(VLOOKUP($C:$C,'גנים - מצבת והרשמה  (4)'!C:D,2,0)," ")</f>
        <v/>
      </c>
      <c r="E108" s="745" t="str">
        <f>IFERROR(VLOOKUP(C108,'גנים - דוח ביצוע  (5)'!B:N,13,0),"")</f>
        <v/>
      </c>
      <c r="F108" s="746" t="str">
        <f>IFERROR(VLOOKUP(P108,'פירוט עלויות כח אדם (6)'!AC:AD,2,0),0)</f>
        <v/>
      </c>
      <c r="G108" s="746" t="str">
        <f>IFERROR(VLOOKUP(Q108,'פירוט עלויות כח אדם (6)'!AC:AD,2,0),0)</f>
        <v/>
      </c>
      <c r="H108" s="746" t="str">
        <f>IFERROR(VLOOKUP(R108,'פירוט עלויות כח אדם (6)'!AE:AF,2,0),0)</f>
        <v/>
      </c>
      <c r="I108" s="746">
        <f t="shared" si="7"/>
        <v>0</v>
      </c>
      <c r="J108" s="746">
        <f t="shared" si="8"/>
        <v>0</v>
      </c>
      <c r="K108" s="746">
        <f t="shared" si="9"/>
        <v>0</v>
      </c>
      <c r="L108" s="746" t="str">
        <f t="shared" si="10"/>
        <v/>
      </c>
      <c r="M108" s="750"/>
      <c r="N108" s="748" t="str">
        <f t="shared" si="11"/>
        <v/>
      </c>
      <c r="O108" s="749">
        <f t="shared" si="12"/>
        <v>0</v>
      </c>
      <c r="P108" s="749" t="str">
        <f>IF(C108&lt;&gt;"",C108&amp;'גיליון עזר'!$A$2,"")</f>
        <v/>
      </c>
      <c r="Q108" s="749" t="str">
        <f>IF(C108&lt;&gt;"",C108&amp;'גיליון עזר'!$C$2,"")</f>
        <v/>
      </c>
      <c r="R108" s="749" t="str">
        <f t="shared" si="13"/>
        <v/>
      </c>
    </row>
    <row r="109" spans="2:18" ht="15.75" x14ac:dyDescent="0.25">
      <c r="B109" s="744">
        <v>93</v>
      </c>
      <c r="C109" s="744" t="str">
        <f>IF(VLOOKUP(B109,'גנים - דוח ביצוע  (5)'!A:M,2,0)="","",VLOOKUP(B109,'גנים - דוח ביצוע  (5)'!A:M,2,0))</f>
        <v/>
      </c>
      <c r="D109" s="745" t="str">
        <f>IFERROR(VLOOKUP($C:$C,'גנים - מצבת והרשמה  (4)'!C:D,2,0)," ")</f>
        <v/>
      </c>
      <c r="E109" s="745" t="str">
        <f>IFERROR(VLOOKUP(C109,'גנים - דוח ביצוע  (5)'!B:N,13,0),"")</f>
        <v/>
      </c>
      <c r="F109" s="746" t="str">
        <f>IFERROR(VLOOKUP(P109,'פירוט עלויות כח אדם (6)'!AC:AD,2,0),0)</f>
        <v/>
      </c>
      <c r="G109" s="746" t="str">
        <f>IFERROR(VLOOKUP(Q109,'פירוט עלויות כח אדם (6)'!AC:AD,2,0),0)</f>
        <v/>
      </c>
      <c r="H109" s="746" t="str">
        <f>IFERROR(VLOOKUP(R109,'פירוט עלויות כח אדם (6)'!AE:AF,2,0),0)</f>
        <v/>
      </c>
      <c r="I109" s="746">
        <f t="shared" si="7"/>
        <v>0</v>
      </c>
      <c r="J109" s="746">
        <f t="shared" si="8"/>
        <v>0</v>
      </c>
      <c r="K109" s="746">
        <f t="shared" si="9"/>
        <v>0</v>
      </c>
      <c r="L109" s="746" t="str">
        <f t="shared" si="10"/>
        <v/>
      </c>
      <c r="M109" s="750"/>
      <c r="N109" s="748" t="str">
        <f t="shared" si="11"/>
        <v/>
      </c>
      <c r="O109" s="749">
        <f t="shared" si="12"/>
        <v>0</v>
      </c>
      <c r="P109" s="749" t="str">
        <f>IF(C109&lt;&gt;"",C109&amp;'גיליון עזר'!$A$2,"")</f>
        <v/>
      </c>
      <c r="Q109" s="749" t="str">
        <f>IF(C109&lt;&gt;"",C109&amp;'גיליון עזר'!$C$2,"")</f>
        <v/>
      </c>
      <c r="R109" s="749" t="str">
        <f t="shared" si="13"/>
        <v/>
      </c>
    </row>
    <row r="110" spans="2:18" ht="15.75" x14ac:dyDescent="0.25">
      <c r="B110" s="702">
        <v>94</v>
      </c>
      <c r="C110" s="744" t="str">
        <f>IF(VLOOKUP(B110,'גנים - דוח ביצוע  (5)'!A:M,2,0)="","",VLOOKUP(B110,'גנים - דוח ביצוע  (5)'!A:M,2,0))</f>
        <v/>
      </c>
      <c r="D110" s="745" t="str">
        <f>IFERROR(VLOOKUP($C:$C,'גנים - מצבת והרשמה  (4)'!C:D,2,0)," ")</f>
        <v/>
      </c>
      <c r="E110" s="745" t="str">
        <f>IFERROR(VLOOKUP(C110,'גנים - דוח ביצוע  (5)'!B:N,13,0),"")</f>
        <v/>
      </c>
      <c r="F110" s="746" t="str">
        <f>IFERROR(VLOOKUP(P110,'פירוט עלויות כח אדם (6)'!AC:AD,2,0),0)</f>
        <v/>
      </c>
      <c r="G110" s="746" t="str">
        <f>IFERROR(VLOOKUP(Q110,'פירוט עלויות כח אדם (6)'!AC:AD,2,0),0)</f>
        <v/>
      </c>
      <c r="H110" s="746" t="str">
        <f>IFERROR(VLOOKUP(R110,'פירוט עלויות כח אדם (6)'!AE:AF,2,0),0)</f>
        <v/>
      </c>
      <c r="I110" s="746">
        <f t="shared" si="7"/>
        <v>0</v>
      </c>
      <c r="J110" s="746">
        <f t="shared" si="8"/>
        <v>0</v>
      </c>
      <c r="K110" s="746">
        <f t="shared" si="9"/>
        <v>0</v>
      </c>
      <c r="L110" s="746" t="str">
        <f t="shared" si="10"/>
        <v/>
      </c>
      <c r="M110" s="750"/>
      <c r="N110" s="748" t="str">
        <f t="shared" si="11"/>
        <v/>
      </c>
      <c r="O110" s="749">
        <f t="shared" si="12"/>
        <v>0</v>
      </c>
      <c r="P110" s="749" t="str">
        <f>IF(C110&lt;&gt;"",C110&amp;'גיליון עזר'!$A$2,"")</f>
        <v/>
      </c>
      <c r="Q110" s="749" t="str">
        <f>IF(C110&lt;&gt;"",C110&amp;'גיליון עזר'!$C$2,"")</f>
        <v/>
      </c>
      <c r="R110" s="749" t="str">
        <f t="shared" si="13"/>
        <v/>
      </c>
    </row>
    <row r="111" spans="2:18" ht="15.75" x14ac:dyDescent="0.25">
      <c r="B111" s="744">
        <v>95</v>
      </c>
      <c r="C111" s="744" t="str">
        <f>IF(VLOOKUP(B111,'גנים - דוח ביצוע  (5)'!A:M,2,0)="","",VLOOKUP(B111,'גנים - דוח ביצוע  (5)'!A:M,2,0))</f>
        <v/>
      </c>
      <c r="D111" s="745" t="str">
        <f>IFERROR(VLOOKUP($C:$C,'גנים - מצבת והרשמה  (4)'!C:D,2,0)," ")</f>
        <v/>
      </c>
      <c r="E111" s="745" t="str">
        <f>IFERROR(VLOOKUP(C111,'גנים - דוח ביצוע  (5)'!B:N,13,0),"")</f>
        <v/>
      </c>
      <c r="F111" s="746" t="str">
        <f>IFERROR(VLOOKUP(P111,'פירוט עלויות כח אדם (6)'!AC:AD,2,0),0)</f>
        <v/>
      </c>
      <c r="G111" s="746" t="str">
        <f>IFERROR(VLOOKUP(Q111,'פירוט עלויות כח אדם (6)'!AC:AD,2,0),0)</f>
        <v/>
      </c>
      <c r="H111" s="746" t="str">
        <f>IFERROR(VLOOKUP(R111,'פירוט עלויות כח אדם (6)'!AE:AF,2,0),0)</f>
        <v/>
      </c>
      <c r="I111" s="746">
        <f t="shared" si="7"/>
        <v>0</v>
      </c>
      <c r="J111" s="746">
        <f t="shared" si="8"/>
        <v>0</v>
      </c>
      <c r="K111" s="746">
        <f t="shared" si="9"/>
        <v>0</v>
      </c>
      <c r="L111" s="746" t="str">
        <f t="shared" si="10"/>
        <v/>
      </c>
      <c r="M111" s="750"/>
      <c r="N111" s="748" t="str">
        <f t="shared" si="11"/>
        <v/>
      </c>
      <c r="O111" s="749">
        <f t="shared" si="12"/>
        <v>0</v>
      </c>
      <c r="P111" s="749" t="str">
        <f>IF(C111&lt;&gt;"",C111&amp;'גיליון עזר'!$A$2,"")</f>
        <v/>
      </c>
      <c r="Q111" s="749" t="str">
        <f>IF(C111&lt;&gt;"",C111&amp;'גיליון עזר'!$C$2,"")</f>
        <v/>
      </c>
      <c r="R111" s="749" t="str">
        <f t="shared" si="13"/>
        <v/>
      </c>
    </row>
    <row r="112" spans="2:18" ht="15.75" x14ac:dyDescent="0.25">
      <c r="B112" s="702">
        <v>96</v>
      </c>
      <c r="C112" s="744" t="str">
        <f>IF(VLOOKUP(B112,'גנים - דוח ביצוע  (5)'!A:M,2,0)="","",VLOOKUP(B112,'גנים - דוח ביצוע  (5)'!A:M,2,0))</f>
        <v/>
      </c>
      <c r="D112" s="745" t="str">
        <f>IFERROR(VLOOKUP($C:$C,'גנים - מצבת והרשמה  (4)'!C:D,2,0)," ")</f>
        <v/>
      </c>
      <c r="E112" s="745" t="str">
        <f>IFERROR(VLOOKUP(C112,'גנים - דוח ביצוע  (5)'!B:N,13,0),"")</f>
        <v/>
      </c>
      <c r="F112" s="746" t="str">
        <f>IFERROR(VLOOKUP(P112,'פירוט עלויות כח אדם (6)'!AC:AD,2,0),0)</f>
        <v/>
      </c>
      <c r="G112" s="746" t="str">
        <f>IFERROR(VLOOKUP(Q112,'פירוט עלויות כח אדם (6)'!AC:AD,2,0),0)</f>
        <v/>
      </c>
      <c r="H112" s="746" t="str">
        <f>IFERROR(VLOOKUP(R112,'פירוט עלויות כח אדם (6)'!AE:AF,2,0),0)</f>
        <v/>
      </c>
      <c r="I112" s="746">
        <f t="shared" si="7"/>
        <v>0</v>
      </c>
      <c r="J112" s="746">
        <f t="shared" si="8"/>
        <v>0</v>
      </c>
      <c r="K112" s="746">
        <f t="shared" si="9"/>
        <v>0</v>
      </c>
      <c r="L112" s="746" t="str">
        <f t="shared" si="10"/>
        <v/>
      </c>
      <c r="M112" s="750"/>
      <c r="N112" s="748" t="str">
        <f t="shared" si="11"/>
        <v/>
      </c>
      <c r="O112" s="749">
        <f t="shared" si="12"/>
        <v>0</v>
      </c>
      <c r="P112" s="749" t="str">
        <f>IF(C112&lt;&gt;"",C112&amp;'גיליון עזר'!$A$2,"")</f>
        <v/>
      </c>
      <c r="Q112" s="749" t="str">
        <f>IF(C112&lt;&gt;"",C112&amp;'גיליון עזר'!$C$2,"")</f>
        <v/>
      </c>
      <c r="R112" s="749" t="str">
        <f t="shared" si="13"/>
        <v/>
      </c>
    </row>
    <row r="113" spans="2:18" ht="15.75" x14ac:dyDescent="0.25">
      <c r="B113" s="744">
        <v>97</v>
      </c>
      <c r="C113" s="744" t="str">
        <f>IF(VLOOKUP(B113,'גנים - דוח ביצוע  (5)'!A:M,2,0)="","",VLOOKUP(B113,'גנים - דוח ביצוע  (5)'!A:M,2,0))</f>
        <v/>
      </c>
      <c r="D113" s="745" t="str">
        <f>IFERROR(VLOOKUP($C:$C,'גנים - מצבת והרשמה  (4)'!C:D,2,0)," ")</f>
        <v/>
      </c>
      <c r="E113" s="745" t="str">
        <f>IFERROR(VLOOKUP(C113,'גנים - דוח ביצוע  (5)'!B:N,13,0),"")</f>
        <v/>
      </c>
      <c r="F113" s="746" t="str">
        <f>IFERROR(VLOOKUP(P113,'פירוט עלויות כח אדם (6)'!AC:AD,2,0),0)</f>
        <v/>
      </c>
      <c r="G113" s="746" t="str">
        <f>IFERROR(VLOOKUP(Q113,'פירוט עלויות כח אדם (6)'!AC:AD,2,0),0)</f>
        <v/>
      </c>
      <c r="H113" s="746" t="str">
        <f>IFERROR(VLOOKUP(R113,'פירוט עלויות כח אדם (6)'!AE:AF,2,0),0)</f>
        <v/>
      </c>
      <c r="I113" s="746">
        <f t="shared" si="7"/>
        <v>0</v>
      </c>
      <c r="J113" s="746">
        <f t="shared" si="8"/>
        <v>0</v>
      </c>
      <c r="K113" s="746">
        <f t="shared" si="9"/>
        <v>0</v>
      </c>
      <c r="L113" s="746" t="str">
        <f t="shared" si="10"/>
        <v/>
      </c>
      <c r="M113" s="750"/>
      <c r="N113" s="748" t="str">
        <f t="shared" si="11"/>
        <v/>
      </c>
      <c r="O113" s="749">
        <f t="shared" si="12"/>
        <v>0</v>
      </c>
      <c r="P113" s="749" t="str">
        <f>IF(C113&lt;&gt;"",C113&amp;'גיליון עזר'!$A$2,"")</f>
        <v/>
      </c>
      <c r="Q113" s="749" t="str">
        <f>IF(C113&lt;&gt;"",C113&amp;'גיליון עזר'!$C$2,"")</f>
        <v/>
      </c>
      <c r="R113" s="749" t="str">
        <f t="shared" si="13"/>
        <v/>
      </c>
    </row>
    <row r="114" spans="2:18" ht="15.75" x14ac:dyDescent="0.25">
      <c r="B114" s="702">
        <v>98</v>
      </c>
      <c r="C114" s="744" t="str">
        <f>IF(VLOOKUP(B114,'גנים - דוח ביצוע  (5)'!A:M,2,0)="","",VLOOKUP(B114,'גנים - דוח ביצוע  (5)'!A:M,2,0))</f>
        <v/>
      </c>
      <c r="D114" s="745" t="str">
        <f>IFERROR(VLOOKUP($C:$C,'גנים - מצבת והרשמה  (4)'!C:D,2,0)," ")</f>
        <v/>
      </c>
      <c r="E114" s="745" t="str">
        <f>IFERROR(VLOOKUP(C114,'גנים - דוח ביצוע  (5)'!B:N,13,0),"")</f>
        <v/>
      </c>
      <c r="F114" s="746" t="str">
        <f>IFERROR(VLOOKUP(P114,'פירוט עלויות כח אדם (6)'!AC:AD,2,0),0)</f>
        <v/>
      </c>
      <c r="G114" s="746" t="str">
        <f>IFERROR(VLOOKUP(Q114,'פירוט עלויות כח אדם (6)'!AC:AD,2,0),0)</f>
        <v/>
      </c>
      <c r="H114" s="746" t="str">
        <f>IFERROR(VLOOKUP(R114,'פירוט עלויות כח אדם (6)'!AE:AF,2,0),0)</f>
        <v/>
      </c>
      <c r="I114" s="746">
        <f t="shared" si="7"/>
        <v>0</v>
      </c>
      <c r="J114" s="746">
        <f t="shared" si="8"/>
        <v>0</v>
      </c>
      <c r="K114" s="746">
        <f t="shared" si="9"/>
        <v>0</v>
      </c>
      <c r="L114" s="746" t="str">
        <f t="shared" si="10"/>
        <v/>
      </c>
      <c r="M114" s="750"/>
      <c r="N114" s="748" t="str">
        <f t="shared" si="11"/>
        <v/>
      </c>
      <c r="O114" s="749">
        <f t="shared" si="12"/>
        <v>0</v>
      </c>
      <c r="P114" s="749" t="str">
        <f>IF(C114&lt;&gt;"",C114&amp;'גיליון עזר'!$A$2,"")</f>
        <v/>
      </c>
      <c r="Q114" s="749" t="str">
        <f>IF(C114&lt;&gt;"",C114&amp;'גיליון עזר'!$C$2,"")</f>
        <v/>
      </c>
      <c r="R114" s="749" t="str">
        <f t="shared" si="13"/>
        <v/>
      </c>
    </row>
    <row r="115" spans="2:18" ht="15.75" x14ac:dyDescent="0.25">
      <c r="B115" s="744">
        <v>99</v>
      </c>
      <c r="C115" s="744" t="str">
        <f>IF(VLOOKUP(B115,'גנים - דוח ביצוע  (5)'!A:M,2,0)="","",VLOOKUP(B115,'גנים - דוח ביצוע  (5)'!A:M,2,0))</f>
        <v/>
      </c>
      <c r="D115" s="745" t="str">
        <f>IFERROR(VLOOKUP($C:$C,'גנים - מצבת והרשמה  (4)'!C:D,2,0)," ")</f>
        <v/>
      </c>
      <c r="E115" s="745" t="str">
        <f>IFERROR(VLOOKUP(C115,'גנים - דוח ביצוע  (5)'!B:N,13,0),"")</f>
        <v/>
      </c>
      <c r="F115" s="746" t="str">
        <f>IFERROR(VLOOKUP(P115,'פירוט עלויות כח אדם (6)'!AC:AD,2,0),0)</f>
        <v/>
      </c>
      <c r="G115" s="746" t="str">
        <f>IFERROR(VLOOKUP(Q115,'פירוט עלויות כח אדם (6)'!AC:AD,2,0),0)</f>
        <v/>
      </c>
      <c r="H115" s="746" t="str">
        <f>IFERROR(VLOOKUP(R115,'פירוט עלויות כח אדם (6)'!AE:AF,2,0),0)</f>
        <v/>
      </c>
      <c r="I115" s="746">
        <f t="shared" si="7"/>
        <v>0</v>
      </c>
      <c r="J115" s="746">
        <f t="shared" si="8"/>
        <v>0</v>
      </c>
      <c r="K115" s="746">
        <f t="shared" si="9"/>
        <v>0</v>
      </c>
      <c r="L115" s="746" t="str">
        <f t="shared" si="10"/>
        <v/>
      </c>
      <c r="M115" s="750"/>
      <c r="N115" s="748" t="str">
        <f t="shared" si="11"/>
        <v/>
      </c>
      <c r="O115" s="749">
        <f t="shared" si="12"/>
        <v>0</v>
      </c>
      <c r="P115" s="749" t="str">
        <f>IF(C115&lt;&gt;"",C115&amp;'גיליון עזר'!$A$2,"")</f>
        <v/>
      </c>
      <c r="Q115" s="749" t="str">
        <f>IF(C115&lt;&gt;"",C115&amp;'גיליון עזר'!$C$2,"")</f>
        <v/>
      </c>
      <c r="R115" s="749" t="str">
        <f t="shared" si="13"/>
        <v/>
      </c>
    </row>
    <row r="116" spans="2:18" ht="15.75" x14ac:dyDescent="0.25">
      <c r="B116" s="702">
        <v>100</v>
      </c>
      <c r="C116" s="744" t="str">
        <f>IF(VLOOKUP(B116,'גנים - דוח ביצוע  (5)'!A:M,2,0)="","",VLOOKUP(B116,'גנים - דוח ביצוע  (5)'!A:M,2,0))</f>
        <v/>
      </c>
      <c r="D116" s="745" t="str">
        <f>IFERROR(VLOOKUP($C:$C,'גנים - מצבת והרשמה  (4)'!C:D,2,0)," ")</f>
        <v/>
      </c>
      <c r="E116" s="745" t="str">
        <f>IFERROR(VLOOKUP(C116,'גנים - דוח ביצוע  (5)'!B:N,13,0),"")</f>
        <v/>
      </c>
      <c r="F116" s="746" t="str">
        <f>IFERROR(VLOOKUP(P116,'פירוט עלויות כח אדם (6)'!AC:AD,2,0),0)</f>
        <v/>
      </c>
      <c r="G116" s="746" t="str">
        <f>IFERROR(VLOOKUP(Q116,'פירוט עלויות כח אדם (6)'!AC:AD,2,0),0)</f>
        <v/>
      </c>
      <c r="H116" s="746" t="str">
        <f>IFERROR(VLOOKUP(R116,'פירוט עלויות כח אדם (6)'!AE:AF,2,0),0)</f>
        <v/>
      </c>
      <c r="I116" s="746">
        <f t="shared" si="7"/>
        <v>0</v>
      </c>
      <c r="J116" s="746">
        <f t="shared" si="8"/>
        <v>0</v>
      </c>
      <c r="K116" s="746">
        <f t="shared" si="9"/>
        <v>0</v>
      </c>
      <c r="L116" s="746" t="str">
        <f t="shared" si="10"/>
        <v/>
      </c>
      <c r="M116" s="750"/>
      <c r="N116" s="748" t="str">
        <f t="shared" si="11"/>
        <v/>
      </c>
      <c r="O116" s="749">
        <f t="shared" si="12"/>
        <v>0</v>
      </c>
      <c r="P116" s="749" t="str">
        <f>IF(C116&lt;&gt;"",C116&amp;'גיליון עזר'!$A$2,"")</f>
        <v/>
      </c>
      <c r="Q116" s="749" t="str">
        <f>IF(C116&lt;&gt;"",C116&amp;'גיליון עזר'!$C$2,"")</f>
        <v/>
      </c>
      <c r="R116" s="749" t="str">
        <f t="shared" si="13"/>
        <v/>
      </c>
    </row>
    <row r="117" spans="2:18" ht="15.75" x14ac:dyDescent="0.25">
      <c r="B117" s="744">
        <v>101</v>
      </c>
      <c r="C117" s="744" t="str">
        <f>IF(VLOOKUP(B117,'גנים - דוח ביצוע  (5)'!A:M,2,0)="","",VLOOKUP(B117,'גנים - דוח ביצוע  (5)'!A:M,2,0))</f>
        <v/>
      </c>
      <c r="D117" s="745" t="str">
        <f>IFERROR(VLOOKUP($C:$C,'גנים - מצבת והרשמה  (4)'!C:D,2,0)," ")</f>
        <v/>
      </c>
      <c r="E117" s="745" t="str">
        <f>IFERROR(VLOOKUP(C117,'גנים - דוח ביצוע  (5)'!B:N,13,0),"")</f>
        <v/>
      </c>
      <c r="F117" s="746" t="str">
        <f>IFERROR(VLOOKUP(P117,'פירוט עלויות כח אדם (6)'!AC:AD,2,0),0)</f>
        <v/>
      </c>
      <c r="G117" s="746" t="str">
        <f>IFERROR(VLOOKUP(Q117,'פירוט עלויות כח אדם (6)'!AC:AD,2,0),0)</f>
        <v/>
      </c>
      <c r="H117" s="746" t="str">
        <f>IFERROR(VLOOKUP(R117,'פירוט עלויות כח אדם (6)'!AE:AF,2,0),0)</f>
        <v/>
      </c>
      <c r="I117" s="746">
        <f t="shared" si="7"/>
        <v>0</v>
      </c>
      <c r="J117" s="746">
        <f t="shared" si="8"/>
        <v>0</v>
      </c>
      <c r="K117" s="746">
        <f t="shared" si="9"/>
        <v>0</v>
      </c>
      <c r="L117" s="746" t="str">
        <f t="shared" si="10"/>
        <v/>
      </c>
      <c r="M117" s="750"/>
      <c r="N117" s="748" t="str">
        <f t="shared" si="11"/>
        <v/>
      </c>
      <c r="O117" s="749">
        <f t="shared" si="12"/>
        <v>0</v>
      </c>
      <c r="P117" s="749" t="str">
        <f>IF(C117&lt;&gt;"",C117&amp;'גיליון עזר'!$A$2,"")</f>
        <v/>
      </c>
      <c r="Q117" s="749" t="str">
        <f>IF(C117&lt;&gt;"",C117&amp;'גיליון עזר'!$C$2,"")</f>
        <v/>
      </c>
      <c r="R117" s="749" t="str">
        <f t="shared" si="13"/>
        <v/>
      </c>
    </row>
    <row r="118" spans="2:18" ht="15.75" x14ac:dyDescent="0.25">
      <c r="B118" s="702">
        <v>102</v>
      </c>
      <c r="C118" s="744" t="str">
        <f>IF(VLOOKUP(B118,'גנים - דוח ביצוע  (5)'!A:M,2,0)="","",VLOOKUP(B118,'גנים - דוח ביצוע  (5)'!A:M,2,0))</f>
        <v/>
      </c>
      <c r="D118" s="745" t="str">
        <f>IFERROR(VLOOKUP($C:$C,'גנים - מצבת והרשמה  (4)'!C:D,2,0)," ")</f>
        <v/>
      </c>
      <c r="E118" s="745" t="str">
        <f>IFERROR(VLOOKUP(C118,'גנים - דוח ביצוע  (5)'!B:N,13,0),"")</f>
        <v/>
      </c>
      <c r="F118" s="746" t="str">
        <f>IFERROR(VLOOKUP(P118,'פירוט עלויות כח אדם (6)'!AC:AD,2,0),0)</f>
        <v/>
      </c>
      <c r="G118" s="746" t="str">
        <f>IFERROR(VLOOKUP(Q118,'פירוט עלויות כח אדם (6)'!AC:AD,2,0),0)</f>
        <v/>
      </c>
      <c r="H118" s="746" t="str">
        <f>IFERROR(VLOOKUP(R118,'פירוט עלויות כח אדם (6)'!AE:AF,2,0),0)</f>
        <v/>
      </c>
      <c r="I118" s="746">
        <f t="shared" si="7"/>
        <v>0</v>
      </c>
      <c r="J118" s="746">
        <f t="shared" si="8"/>
        <v>0</v>
      </c>
      <c r="K118" s="746">
        <f t="shared" si="9"/>
        <v>0</v>
      </c>
      <c r="L118" s="746" t="str">
        <f t="shared" si="10"/>
        <v/>
      </c>
      <c r="M118" s="750"/>
      <c r="N118" s="748" t="str">
        <f t="shared" si="11"/>
        <v/>
      </c>
      <c r="O118" s="749">
        <f t="shared" si="12"/>
        <v>0</v>
      </c>
      <c r="P118" s="749" t="str">
        <f>IF(C118&lt;&gt;"",C118&amp;'גיליון עזר'!$A$2,"")</f>
        <v/>
      </c>
      <c r="Q118" s="749" t="str">
        <f>IF(C118&lt;&gt;"",C118&amp;'גיליון עזר'!$C$2,"")</f>
        <v/>
      </c>
      <c r="R118" s="749" t="str">
        <f t="shared" si="13"/>
        <v/>
      </c>
    </row>
    <row r="119" spans="2:18" ht="15.75" x14ac:dyDescent="0.25">
      <c r="B119" s="744">
        <v>103</v>
      </c>
      <c r="C119" s="744" t="str">
        <f>IF(VLOOKUP(B119,'גנים - דוח ביצוע  (5)'!A:M,2,0)="","",VLOOKUP(B119,'גנים - דוח ביצוע  (5)'!A:M,2,0))</f>
        <v/>
      </c>
      <c r="D119" s="745" t="str">
        <f>IFERROR(VLOOKUP($C:$C,'גנים - מצבת והרשמה  (4)'!C:D,2,0)," ")</f>
        <v/>
      </c>
      <c r="E119" s="745" t="str">
        <f>IFERROR(VLOOKUP(C119,'גנים - דוח ביצוע  (5)'!B:N,13,0),"")</f>
        <v/>
      </c>
      <c r="F119" s="746" t="str">
        <f>IFERROR(VLOOKUP(P119,'פירוט עלויות כח אדם (6)'!AC:AD,2,0),0)</f>
        <v/>
      </c>
      <c r="G119" s="746" t="str">
        <f>IFERROR(VLOOKUP(Q119,'פירוט עלויות כח אדם (6)'!AC:AD,2,0),0)</f>
        <v/>
      </c>
      <c r="H119" s="746" t="str">
        <f>IFERROR(VLOOKUP(R119,'פירוט עלויות כח אדם (6)'!AE:AF,2,0),0)</f>
        <v/>
      </c>
      <c r="I119" s="746">
        <f t="shared" si="7"/>
        <v>0</v>
      </c>
      <c r="J119" s="746">
        <f t="shared" si="8"/>
        <v>0</v>
      </c>
      <c r="K119" s="746">
        <f t="shared" si="9"/>
        <v>0</v>
      </c>
      <c r="L119" s="746" t="str">
        <f t="shared" si="10"/>
        <v/>
      </c>
      <c r="M119" s="750"/>
      <c r="N119" s="748" t="str">
        <f t="shared" si="11"/>
        <v/>
      </c>
      <c r="O119" s="749">
        <f t="shared" si="12"/>
        <v>0</v>
      </c>
      <c r="P119" s="749" t="str">
        <f>IF(C119&lt;&gt;"",C119&amp;'גיליון עזר'!$A$2,"")</f>
        <v/>
      </c>
      <c r="Q119" s="749" t="str">
        <f>IF(C119&lt;&gt;"",C119&amp;'גיליון עזר'!$C$2,"")</f>
        <v/>
      </c>
      <c r="R119" s="749" t="str">
        <f t="shared" si="13"/>
        <v/>
      </c>
    </row>
    <row r="120" spans="2:18" ht="15.75" x14ac:dyDescent="0.25">
      <c r="B120" s="702">
        <v>104</v>
      </c>
      <c r="C120" s="744" t="str">
        <f>IF(VLOOKUP(B120,'גנים - דוח ביצוע  (5)'!A:M,2,0)="","",VLOOKUP(B120,'גנים - דוח ביצוע  (5)'!A:M,2,0))</f>
        <v/>
      </c>
      <c r="D120" s="745" t="str">
        <f>IFERROR(VLOOKUP($C:$C,'גנים - מצבת והרשמה  (4)'!C:D,2,0)," ")</f>
        <v/>
      </c>
      <c r="E120" s="745" t="str">
        <f>IFERROR(VLOOKUP(C120,'גנים - דוח ביצוע  (5)'!B:N,13,0),"")</f>
        <v/>
      </c>
      <c r="F120" s="746" t="str">
        <f>IFERROR(VLOOKUP(P120,'פירוט עלויות כח אדם (6)'!AC:AD,2,0),0)</f>
        <v/>
      </c>
      <c r="G120" s="746" t="str">
        <f>IFERROR(VLOOKUP(Q120,'פירוט עלויות כח אדם (6)'!AC:AD,2,0),0)</f>
        <v/>
      </c>
      <c r="H120" s="746" t="str">
        <f>IFERROR(VLOOKUP(R120,'פירוט עלויות כח אדם (6)'!AE:AF,2,0),0)</f>
        <v/>
      </c>
      <c r="I120" s="746">
        <f t="shared" si="7"/>
        <v>0</v>
      </c>
      <c r="J120" s="746">
        <f t="shared" si="8"/>
        <v>0</v>
      </c>
      <c r="K120" s="746">
        <f t="shared" si="9"/>
        <v>0</v>
      </c>
      <c r="L120" s="746" t="str">
        <f t="shared" si="10"/>
        <v/>
      </c>
      <c r="M120" s="750"/>
      <c r="N120" s="748" t="str">
        <f t="shared" si="11"/>
        <v/>
      </c>
      <c r="O120" s="749">
        <f t="shared" si="12"/>
        <v>0</v>
      </c>
      <c r="P120" s="749" t="str">
        <f>IF(C120&lt;&gt;"",C120&amp;'גיליון עזר'!$A$2,"")</f>
        <v/>
      </c>
      <c r="Q120" s="749" t="str">
        <f>IF(C120&lt;&gt;"",C120&amp;'גיליון עזר'!$C$2,"")</f>
        <v/>
      </c>
      <c r="R120" s="749" t="str">
        <f t="shared" si="13"/>
        <v/>
      </c>
    </row>
    <row r="121" spans="2:18" ht="15.75" x14ac:dyDescent="0.25">
      <c r="B121" s="744">
        <v>105</v>
      </c>
      <c r="C121" s="744" t="str">
        <f>IF(VLOOKUP(B121,'גנים - דוח ביצוע  (5)'!A:M,2,0)="","",VLOOKUP(B121,'גנים - דוח ביצוע  (5)'!A:M,2,0))</f>
        <v/>
      </c>
      <c r="D121" s="745" t="str">
        <f>IFERROR(VLOOKUP($C:$C,'גנים - מצבת והרשמה  (4)'!C:D,2,0)," ")</f>
        <v/>
      </c>
      <c r="E121" s="745" t="str">
        <f>IFERROR(VLOOKUP(C121,'גנים - דוח ביצוע  (5)'!B:N,13,0),"")</f>
        <v/>
      </c>
      <c r="F121" s="746" t="str">
        <f>IFERROR(VLOOKUP(P121,'פירוט עלויות כח אדם (6)'!AC:AD,2,0),0)</f>
        <v/>
      </c>
      <c r="G121" s="746" t="str">
        <f>IFERROR(VLOOKUP(Q121,'פירוט עלויות כח אדם (6)'!AC:AD,2,0),0)</f>
        <v/>
      </c>
      <c r="H121" s="746" t="str">
        <f>IFERROR(VLOOKUP(R121,'פירוט עלויות כח אדם (6)'!AE:AF,2,0),0)</f>
        <v/>
      </c>
      <c r="I121" s="746">
        <f t="shared" si="7"/>
        <v>0</v>
      </c>
      <c r="J121" s="746">
        <f t="shared" si="8"/>
        <v>0</v>
      </c>
      <c r="K121" s="746">
        <f t="shared" si="9"/>
        <v>0</v>
      </c>
      <c r="L121" s="746" t="str">
        <f t="shared" si="10"/>
        <v/>
      </c>
      <c r="M121" s="750"/>
      <c r="N121" s="748" t="str">
        <f t="shared" si="11"/>
        <v/>
      </c>
      <c r="O121" s="749">
        <f t="shared" si="12"/>
        <v>0</v>
      </c>
      <c r="P121" s="749" t="str">
        <f>IF(C121&lt;&gt;"",C121&amp;'גיליון עזר'!$A$2,"")</f>
        <v/>
      </c>
      <c r="Q121" s="749" t="str">
        <f>IF(C121&lt;&gt;"",C121&amp;'גיליון עזר'!$C$2,"")</f>
        <v/>
      </c>
      <c r="R121" s="749" t="str">
        <f t="shared" si="13"/>
        <v/>
      </c>
    </row>
    <row r="122" spans="2:18" ht="15.75" x14ac:dyDescent="0.25">
      <c r="B122" s="702">
        <v>106</v>
      </c>
      <c r="C122" s="744" t="str">
        <f>IF(VLOOKUP(B122,'גנים - דוח ביצוע  (5)'!A:M,2,0)="","",VLOOKUP(B122,'גנים - דוח ביצוע  (5)'!A:M,2,0))</f>
        <v/>
      </c>
      <c r="D122" s="745" t="str">
        <f>IFERROR(VLOOKUP($C:$C,'גנים - מצבת והרשמה  (4)'!C:D,2,0)," ")</f>
        <v/>
      </c>
      <c r="E122" s="745" t="str">
        <f>IFERROR(VLOOKUP(C122,'גנים - דוח ביצוע  (5)'!B:N,13,0),"")</f>
        <v/>
      </c>
      <c r="F122" s="746" t="str">
        <f>IFERROR(VLOOKUP(P122,'פירוט עלויות כח אדם (6)'!AC:AD,2,0),0)</f>
        <v/>
      </c>
      <c r="G122" s="746" t="str">
        <f>IFERROR(VLOOKUP(Q122,'פירוט עלויות כח אדם (6)'!AC:AD,2,0),0)</f>
        <v/>
      </c>
      <c r="H122" s="746" t="str">
        <f>IFERROR(VLOOKUP(R122,'פירוט עלויות כח אדם (6)'!AE:AF,2,0),0)</f>
        <v/>
      </c>
      <c r="I122" s="746">
        <f t="shared" si="7"/>
        <v>0</v>
      </c>
      <c r="J122" s="746">
        <f t="shared" si="8"/>
        <v>0</v>
      </c>
      <c r="K122" s="746">
        <f t="shared" si="9"/>
        <v>0</v>
      </c>
      <c r="L122" s="746" t="str">
        <f t="shared" si="10"/>
        <v/>
      </c>
      <c r="M122" s="750"/>
      <c r="N122" s="748" t="str">
        <f t="shared" si="11"/>
        <v/>
      </c>
      <c r="O122" s="749">
        <f t="shared" si="12"/>
        <v>0</v>
      </c>
      <c r="P122" s="749" t="str">
        <f>IF(C122&lt;&gt;"",C122&amp;'גיליון עזר'!$A$2,"")</f>
        <v/>
      </c>
      <c r="Q122" s="749" t="str">
        <f>IF(C122&lt;&gt;"",C122&amp;'גיליון עזר'!$C$2,"")</f>
        <v/>
      </c>
      <c r="R122" s="749" t="str">
        <f t="shared" si="13"/>
        <v/>
      </c>
    </row>
    <row r="123" spans="2:18" ht="15.75" x14ac:dyDescent="0.25">
      <c r="B123" s="744">
        <v>107</v>
      </c>
      <c r="C123" s="744" t="str">
        <f>IF(VLOOKUP(B123,'גנים - דוח ביצוע  (5)'!A:M,2,0)="","",VLOOKUP(B123,'גנים - דוח ביצוע  (5)'!A:M,2,0))</f>
        <v/>
      </c>
      <c r="D123" s="745" t="str">
        <f>IFERROR(VLOOKUP($C:$C,'גנים - מצבת והרשמה  (4)'!C:D,2,0)," ")</f>
        <v/>
      </c>
      <c r="E123" s="745" t="str">
        <f>IFERROR(VLOOKUP(C123,'גנים - דוח ביצוע  (5)'!B:N,13,0),"")</f>
        <v/>
      </c>
      <c r="F123" s="746" t="str">
        <f>IFERROR(VLOOKUP(P123,'פירוט עלויות כח אדם (6)'!AC:AD,2,0),0)</f>
        <v/>
      </c>
      <c r="G123" s="746" t="str">
        <f>IFERROR(VLOOKUP(Q123,'פירוט עלויות כח אדם (6)'!AC:AD,2,0),0)</f>
        <v/>
      </c>
      <c r="H123" s="746" t="str">
        <f>IFERROR(VLOOKUP(R123,'פירוט עלויות כח אדם (6)'!AE:AF,2,0),0)</f>
        <v/>
      </c>
      <c r="I123" s="746">
        <f t="shared" si="7"/>
        <v>0</v>
      </c>
      <c r="J123" s="746">
        <f t="shared" si="8"/>
        <v>0</v>
      </c>
      <c r="K123" s="746">
        <f t="shared" si="9"/>
        <v>0</v>
      </c>
      <c r="L123" s="746" t="str">
        <f t="shared" si="10"/>
        <v/>
      </c>
      <c r="M123" s="750"/>
      <c r="N123" s="748" t="str">
        <f t="shared" si="11"/>
        <v/>
      </c>
      <c r="O123" s="749">
        <f t="shared" si="12"/>
        <v>0</v>
      </c>
      <c r="P123" s="749" t="str">
        <f>IF(C123&lt;&gt;"",C123&amp;'גיליון עזר'!$A$2,"")</f>
        <v/>
      </c>
      <c r="Q123" s="749" t="str">
        <f>IF(C123&lt;&gt;"",C123&amp;'גיליון עזר'!$C$2,"")</f>
        <v/>
      </c>
      <c r="R123" s="749" t="str">
        <f t="shared" si="13"/>
        <v/>
      </c>
    </row>
    <row r="124" spans="2:18" ht="15.75" x14ac:dyDescent="0.25">
      <c r="B124" s="702">
        <v>108</v>
      </c>
      <c r="C124" s="744" t="str">
        <f>IF(VLOOKUP(B124,'גנים - דוח ביצוע  (5)'!A:M,2,0)="","",VLOOKUP(B124,'גנים - דוח ביצוע  (5)'!A:M,2,0))</f>
        <v/>
      </c>
      <c r="D124" s="745" t="str">
        <f>IFERROR(VLOOKUP($C:$C,'גנים - מצבת והרשמה  (4)'!C:D,2,0)," ")</f>
        <v/>
      </c>
      <c r="E124" s="745" t="str">
        <f>IFERROR(VLOOKUP(C124,'גנים - דוח ביצוע  (5)'!B:N,13,0),"")</f>
        <v/>
      </c>
      <c r="F124" s="746" t="str">
        <f>IFERROR(VLOOKUP(P124,'פירוט עלויות כח אדם (6)'!AC:AD,2,0),0)</f>
        <v/>
      </c>
      <c r="G124" s="746" t="str">
        <f>IFERROR(VLOOKUP(Q124,'פירוט עלויות כח אדם (6)'!AC:AD,2,0),0)</f>
        <v/>
      </c>
      <c r="H124" s="746" t="str">
        <f>IFERROR(VLOOKUP(R124,'פירוט עלויות כח אדם (6)'!AE:AF,2,0),0)</f>
        <v/>
      </c>
      <c r="I124" s="746">
        <f t="shared" si="7"/>
        <v>0</v>
      </c>
      <c r="J124" s="746">
        <f t="shared" si="8"/>
        <v>0</v>
      </c>
      <c r="K124" s="746">
        <f t="shared" si="9"/>
        <v>0</v>
      </c>
      <c r="L124" s="746" t="str">
        <f t="shared" si="10"/>
        <v/>
      </c>
      <c r="M124" s="750"/>
      <c r="N124" s="748" t="str">
        <f t="shared" si="11"/>
        <v/>
      </c>
      <c r="O124" s="749">
        <f t="shared" si="12"/>
        <v>0</v>
      </c>
      <c r="P124" s="749" t="str">
        <f>IF(C124&lt;&gt;"",C124&amp;'גיליון עזר'!$A$2,"")</f>
        <v/>
      </c>
      <c r="Q124" s="749" t="str">
        <f>IF(C124&lt;&gt;"",C124&amp;'גיליון עזר'!$C$2,"")</f>
        <v/>
      </c>
      <c r="R124" s="749" t="str">
        <f t="shared" si="13"/>
        <v/>
      </c>
    </row>
    <row r="125" spans="2:18" ht="15.75" x14ac:dyDescent="0.25">
      <c r="B125" s="744">
        <v>109</v>
      </c>
      <c r="C125" s="744" t="str">
        <f>IF(VLOOKUP(B125,'גנים - דוח ביצוע  (5)'!A:M,2,0)="","",VLOOKUP(B125,'גנים - דוח ביצוע  (5)'!A:M,2,0))</f>
        <v/>
      </c>
      <c r="D125" s="745" t="str">
        <f>IFERROR(VLOOKUP($C:$C,'גנים - מצבת והרשמה  (4)'!C:D,2,0)," ")</f>
        <v/>
      </c>
      <c r="E125" s="745" t="str">
        <f>IFERROR(VLOOKUP(C125,'גנים - דוח ביצוע  (5)'!B:N,13,0),"")</f>
        <v/>
      </c>
      <c r="F125" s="746" t="str">
        <f>IFERROR(VLOOKUP(P125,'פירוט עלויות כח אדם (6)'!AC:AD,2,0),0)</f>
        <v/>
      </c>
      <c r="G125" s="746" t="str">
        <f>IFERROR(VLOOKUP(Q125,'פירוט עלויות כח אדם (6)'!AC:AD,2,0),0)</f>
        <v/>
      </c>
      <c r="H125" s="746" t="str">
        <f>IFERROR(VLOOKUP(R125,'פירוט עלויות כח אדם (6)'!AE:AF,2,0),0)</f>
        <v/>
      </c>
      <c r="I125" s="746">
        <f t="shared" si="7"/>
        <v>0</v>
      </c>
      <c r="J125" s="746">
        <f t="shared" si="8"/>
        <v>0</v>
      </c>
      <c r="K125" s="746">
        <f t="shared" si="9"/>
        <v>0</v>
      </c>
      <c r="L125" s="746" t="str">
        <f t="shared" si="10"/>
        <v/>
      </c>
      <c r="M125" s="750"/>
      <c r="N125" s="748" t="str">
        <f t="shared" si="11"/>
        <v/>
      </c>
      <c r="O125" s="749">
        <f t="shared" si="12"/>
        <v>0</v>
      </c>
      <c r="P125" s="749" t="str">
        <f>IF(C125&lt;&gt;"",C125&amp;'גיליון עזר'!$A$2,"")</f>
        <v/>
      </c>
      <c r="Q125" s="749" t="str">
        <f>IF(C125&lt;&gt;"",C125&amp;'גיליון עזר'!$C$2,"")</f>
        <v/>
      </c>
      <c r="R125" s="749" t="str">
        <f t="shared" si="13"/>
        <v/>
      </c>
    </row>
    <row r="126" spans="2:18" ht="15.75" x14ac:dyDescent="0.25">
      <c r="B126" s="702">
        <v>110</v>
      </c>
      <c r="C126" s="744" t="str">
        <f>IF(VLOOKUP(B126,'גנים - דוח ביצוע  (5)'!A:M,2,0)="","",VLOOKUP(B126,'גנים - דוח ביצוע  (5)'!A:M,2,0))</f>
        <v/>
      </c>
      <c r="D126" s="745" t="str">
        <f>IFERROR(VLOOKUP($C:$C,'גנים - מצבת והרשמה  (4)'!C:D,2,0)," ")</f>
        <v/>
      </c>
      <c r="E126" s="745" t="str">
        <f>IFERROR(VLOOKUP(C126,'גנים - דוח ביצוע  (5)'!B:N,13,0),"")</f>
        <v/>
      </c>
      <c r="F126" s="746" t="str">
        <f>IFERROR(VLOOKUP(P126,'פירוט עלויות כח אדם (6)'!AC:AD,2,0),0)</f>
        <v/>
      </c>
      <c r="G126" s="746" t="str">
        <f>IFERROR(VLOOKUP(Q126,'פירוט עלויות כח אדם (6)'!AC:AD,2,0),0)</f>
        <v/>
      </c>
      <c r="H126" s="746" t="str">
        <f>IFERROR(VLOOKUP(R126,'פירוט עלויות כח אדם (6)'!AE:AF,2,0),0)</f>
        <v/>
      </c>
      <c r="I126" s="746">
        <f t="shared" si="7"/>
        <v>0</v>
      </c>
      <c r="J126" s="746">
        <f t="shared" si="8"/>
        <v>0</v>
      </c>
      <c r="K126" s="746">
        <f t="shared" si="9"/>
        <v>0</v>
      </c>
      <c r="L126" s="746" t="str">
        <f t="shared" si="10"/>
        <v/>
      </c>
      <c r="M126" s="750"/>
      <c r="N126" s="748" t="str">
        <f t="shared" si="11"/>
        <v/>
      </c>
      <c r="O126" s="749">
        <f t="shared" si="12"/>
        <v>0</v>
      </c>
      <c r="P126" s="749" t="str">
        <f>IF(C126&lt;&gt;"",C126&amp;'גיליון עזר'!$A$2,"")</f>
        <v/>
      </c>
      <c r="Q126" s="749" t="str">
        <f>IF(C126&lt;&gt;"",C126&amp;'גיליון עזר'!$C$2,"")</f>
        <v/>
      </c>
      <c r="R126" s="749" t="str">
        <f t="shared" si="13"/>
        <v/>
      </c>
    </row>
    <row r="127" spans="2:18" ht="15.75" x14ac:dyDescent="0.25">
      <c r="B127" s="744">
        <v>111</v>
      </c>
      <c r="C127" s="744" t="str">
        <f>IF(VLOOKUP(B127,'גנים - דוח ביצוע  (5)'!A:M,2,0)="","",VLOOKUP(B127,'גנים - דוח ביצוע  (5)'!A:M,2,0))</f>
        <v/>
      </c>
      <c r="D127" s="745" t="str">
        <f>IFERROR(VLOOKUP($C:$C,'גנים - מצבת והרשמה  (4)'!C:D,2,0)," ")</f>
        <v/>
      </c>
      <c r="E127" s="745" t="str">
        <f>IFERROR(VLOOKUP(C127,'גנים - דוח ביצוע  (5)'!B:N,13,0),"")</f>
        <v/>
      </c>
      <c r="F127" s="746" t="str">
        <f>IFERROR(VLOOKUP(P127,'פירוט עלויות כח אדם (6)'!AC:AD,2,0),0)</f>
        <v/>
      </c>
      <c r="G127" s="746" t="str">
        <f>IFERROR(VLOOKUP(Q127,'פירוט עלויות כח אדם (6)'!AC:AD,2,0),0)</f>
        <v/>
      </c>
      <c r="H127" s="746" t="str">
        <f>IFERROR(VLOOKUP(R127,'פירוט עלויות כח אדם (6)'!AE:AF,2,0),0)</f>
        <v/>
      </c>
      <c r="I127" s="746">
        <f t="shared" si="7"/>
        <v>0</v>
      </c>
      <c r="J127" s="746">
        <f t="shared" si="8"/>
        <v>0</v>
      </c>
      <c r="K127" s="746">
        <f t="shared" si="9"/>
        <v>0</v>
      </c>
      <c r="L127" s="746" t="str">
        <f t="shared" si="10"/>
        <v/>
      </c>
      <c r="M127" s="750"/>
      <c r="N127" s="748" t="str">
        <f t="shared" si="11"/>
        <v/>
      </c>
      <c r="O127" s="749">
        <f t="shared" si="12"/>
        <v>0</v>
      </c>
      <c r="P127" s="749" t="str">
        <f>IF(C127&lt;&gt;"",C127&amp;'גיליון עזר'!$A$2,"")</f>
        <v/>
      </c>
      <c r="Q127" s="749" t="str">
        <f>IF(C127&lt;&gt;"",C127&amp;'גיליון עזר'!$C$2,"")</f>
        <v/>
      </c>
      <c r="R127" s="749" t="str">
        <f t="shared" si="13"/>
        <v/>
      </c>
    </row>
    <row r="128" spans="2:18" ht="15.75" x14ac:dyDescent="0.25">
      <c r="B128" s="702">
        <v>112</v>
      </c>
      <c r="C128" s="744" t="str">
        <f>IF(VLOOKUP(B128,'גנים - דוח ביצוע  (5)'!A:M,2,0)="","",VLOOKUP(B128,'גנים - דוח ביצוע  (5)'!A:M,2,0))</f>
        <v/>
      </c>
      <c r="D128" s="745" t="str">
        <f>IFERROR(VLOOKUP($C:$C,'גנים - מצבת והרשמה  (4)'!C:D,2,0)," ")</f>
        <v/>
      </c>
      <c r="E128" s="745" t="str">
        <f>IFERROR(VLOOKUP(C128,'גנים - דוח ביצוע  (5)'!B:N,13,0),"")</f>
        <v/>
      </c>
      <c r="F128" s="746" t="str">
        <f>IFERROR(VLOOKUP(P128,'פירוט עלויות כח אדם (6)'!AC:AD,2,0),0)</f>
        <v/>
      </c>
      <c r="G128" s="746" t="str">
        <f>IFERROR(VLOOKUP(Q128,'פירוט עלויות כח אדם (6)'!AC:AD,2,0),0)</f>
        <v/>
      </c>
      <c r="H128" s="746" t="str">
        <f>IFERROR(VLOOKUP(R128,'פירוט עלויות כח אדם (6)'!AE:AF,2,0),0)</f>
        <v/>
      </c>
      <c r="I128" s="746">
        <f t="shared" si="7"/>
        <v>0</v>
      </c>
      <c r="J128" s="746">
        <f t="shared" si="8"/>
        <v>0</v>
      </c>
      <c r="K128" s="746">
        <f t="shared" si="9"/>
        <v>0</v>
      </c>
      <c r="L128" s="746" t="str">
        <f t="shared" si="10"/>
        <v/>
      </c>
      <c r="M128" s="750"/>
      <c r="N128" s="748" t="str">
        <f t="shared" si="11"/>
        <v/>
      </c>
      <c r="O128" s="749">
        <f t="shared" si="12"/>
        <v>0</v>
      </c>
      <c r="P128" s="749" t="str">
        <f>IF(C128&lt;&gt;"",C128&amp;'גיליון עזר'!$A$2,"")</f>
        <v/>
      </c>
      <c r="Q128" s="749" t="str">
        <f>IF(C128&lt;&gt;"",C128&amp;'גיליון עזר'!$C$2,"")</f>
        <v/>
      </c>
      <c r="R128" s="749" t="str">
        <f t="shared" si="13"/>
        <v/>
      </c>
    </row>
    <row r="129" spans="2:18" ht="15.75" x14ac:dyDescent="0.25">
      <c r="B129" s="744">
        <v>113</v>
      </c>
      <c r="C129" s="744" t="str">
        <f>IF(VLOOKUP(B129,'גנים - דוח ביצוע  (5)'!A:M,2,0)="","",VLOOKUP(B129,'גנים - דוח ביצוע  (5)'!A:M,2,0))</f>
        <v/>
      </c>
      <c r="D129" s="745" t="str">
        <f>IFERROR(VLOOKUP($C:$C,'גנים - מצבת והרשמה  (4)'!C:D,2,0)," ")</f>
        <v/>
      </c>
      <c r="E129" s="745" t="str">
        <f>IFERROR(VLOOKUP(C129,'גנים - דוח ביצוע  (5)'!B:N,13,0),"")</f>
        <v/>
      </c>
      <c r="F129" s="746" t="str">
        <f>IFERROR(VLOOKUP(P129,'פירוט עלויות כח אדם (6)'!AC:AD,2,0),0)</f>
        <v/>
      </c>
      <c r="G129" s="746" t="str">
        <f>IFERROR(VLOOKUP(Q129,'פירוט עלויות כח אדם (6)'!AC:AD,2,0),0)</f>
        <v/>
      </c>
      <c r="H129" s="746" t="str">
        <f>IFERROR(VLOOKUP(R129,'פירוט עלויות כח אדם (6)'!AE:AF,2,0),0)</f>
        <v/>
      </c>
      <c r="I129" s="746">
        <f t="shared" si="7"/>
        <v>0</v>
      </c>
      <c r="J129" s="746">
        <f t="shared" si="8"/>
        <v>0</v>
      </c>
      <c r="K129" s="746">
        <f t="shared" si="9"/>
        <v>0</v>
      </c>
      <c r="L129" s="746" t="str">
        <f t="shared" si="10"/>
        <v/>
      </c>
      <c r="M129" s="750"/>
      <c r="N129" s="748" t="str">
        <f t="shared" si="11"/>
        <v/>
      </c>
      <c r="O129" s="749">
        <f t="shared" si="12"/>
        <v>0</v>
      </c>
      <c r="P129" s="749" t="str">
        <f>IF(C129&lt;&gt;"",C129&amp;'גיליון עזר'!$A$2,"")</f>
        <v/>
      </c>
      <c r="Q129" s="749" t="str">
        <f>IF(C129&lt;&gt;"",C129&amp;'גיליון עזר'!$C$2,"")</f>
        <v/>
      </c>
      <c r="R129" s="749" t="str">
        <f t="shared" si="13"/>
        <v/>
      </c>
    </row>
    <row r="130" spans="2:18" ht="15.75" x14ac:dyDescent="0.25">
      <c r="B130" s="702">
        <v>114</v>
      </c>
      <c r="C130" s="744" t="str">
        <f>IF(VLOOKUP(B130,'גנים - דוח ביצוע  (5)'!A:M,2,0)="","",VLOOKUP(B130,'גנים - דוח ביצוע  (5)'!A:M,2,0))</f>
        <v/>
      </c>
      <c r="D130" s="745" t="str">
        <f>IFERROR(VLOOKUP($C:$C,'גנים - מצבת והרשמה  (4)'!C:D,2,0)," ")</f>
        <v/>
      </c>
      <c r="E130" s="745" t="str">
        <f>IFERROR(VLOOKUP(C130,'גנים - דוח ביצוע  (5)'!B:N,13,0),"")</f>
        <v/>
      </c>
      <c r="F130" s="746" t="str">
        <f>IFERROR(VLOOKUP(P130,'פירוט עלויות כח אדם (6)'!AC:AD,2,0),0)</f>
        <v/>
      </c>
      <c r="G130" s="746" t="str">
        <f>IFERROR(VLOOKUP(Q130,'פירוט עלויות כח אדם (6)'!AC:AD,2,0),0)</f>
        <v/>
      </c>
      <c r="H130" s="746" t="str">
        <f>IFERROR(VLOOKUP(R130,'פירוט עלויות כח אדם (6)'!AE:AF,2,0),0)</f>
        <v/>
      </c>
      <c r="I130" s="746">
        <f t="shared" si="7"/>
        <v>0</v>
      </c>
      <c r="J130" s="746">
        <f t="shared" si="8"/>
        <v>0</v>
      </c>
      <c r="K130" s="746">
        <f t="shared" si="9"/>
        <v>0</v>
      </c>
      <c r="L130" s="746" t="str">
        <f t="shared" si="10"/>
        <v/>
      </c>
      <c r="M130" s="750"/>
      <c r="N130" s="748" t="str">
        <f t="shared" si="11"/>
        <v/>
      </c>
      <c r="O130" s="749">
        <f t="shared" si="12"/>
        <v>0</v>
      </c>
      <c r="P130" s="749" t="str">
        <f>IF(C130&lt;&gt;"",C130&amp;'גיליון עזר'!$A$2,"")</f>
        <v/>
      </c>
      <c r="Q130" s="749" t="str">
        <f>IF(C130&lt;&gt;"",C130&amp;'גיליון עזר'!$C$2,"")</f>
        <v/>
      </c>
      <c r="R130" s="749" t="str">
        <f t="shared" si="13"/>
        <v/>
      </c>
    </row>
    <row r="131" spans="2:18" ht="15.75" x14ac:dyDescent="0.25">
      <c r="B131" s="744">
        <v>115</v>
      </c>
      <c r="C131" s="744" t="str">
        <f>IF(VLOOKUP(B131,'גנים - דוח ביצוע  (5)'!A:M,2,0)="","",VLOOKUP(B131,'גנים - דוח ביצוע  (5)'!A:M,2,0))</f>
        <v/>
      </c>
      <c r="D131" s="745" t="str">
        <f>IFERROR(VLOOKUP($C:$C,'גנים - מצבת והרשמה  (4)'!C:D,2,0)," ")</f>
        <v/>
      </c>
      <c r="E131" s="745" t="str">
        <f>IFERROR(VLOOKUP(C131,'גנים - דוח ביצוע  (5)'!B:N,13,0),"")</f>
        <v/>
      </c>
      <c r="F131" s="746" t="str">
        <f>IFERROR(VLOOKUP(P131,'פירוט עלויות כח אדם (6)'!AC:AD,2,0),0)</f>
        <v/>
      </c>
      <c r="G131" s="746" t="str">
        <f>IFERROR(VLOOKUP(Q131,'פירוט עלויות כח אדם (6)'!AC:AD,2,0),0)</f>
        <v/>
      </c>
      <c r="H131" s="746" t="str">
        <f>IFERROR(VLOOKUP(R131,'פירוט עלויות כח אדם (6)'!AE:AF,2,0),0)</f>
        <v/>
      </c>
      <c r="I131" s="746">
        <f t="shared" si="7"/>
        <v>0</v>
      </c>
      <c r="J131" s="746">
        <f t="shared" si="8"/>
        <v>0</v>
      </c>
      <c r="K131" s="746">
        <f t="shared" si="9"/>
        <v>0</v>
      </c>
      <c r="L131" s="746" t="str">
        <f t="shared" si="10"/>
        <v/>
      </c>
      <c r="M131" s="750"/>
      <c r="N131" s="748" t="str">
        <f t="shared" si="11"/>
        <v/>
      </c>
      <c r="O131" s="749">
        <f t="shared" si="12"/>
        <v>0</v>
      </c>
      <c r="P131" s="749" t="str">
        <f>IF(C131&lt;&gt;"",C131&amp;'גיליון עזר'!$A$2,"")</f>
        <v/>
      </c>
      <c r="Q131" s="749" t="str">
        <f>IF(C131&lt;&gt;"",C131&amp;'גיליון עזר'!$C$2,"")</f>
        <v/>
      </c>
      <c r="R131" s="749" t="str">
        <f t="shared" si="13"/>
        <v/>
      </c>
    </row>
    <row r="132" spans="2:18" ht="15.75" x14ac:dyDescent="0.25">
      <c r="B132" s="702">
        <v>116</v>
      </c>
      <c r="C132" s="744" t="str">
        <f>IF(VLOOKUP(B132,'גנים - דוח ביצוע  (5)'!A:M,2,0)="","",VLOOKUP(B132,'גנים - דוח ביצוע  (5)'!A:M,2,0))</f>
        <v/>
      </c>
      <c r="D132" s="745" t="str">
        <f>IFERROR(VLOOKUP($C:$C,'גנים - מצבת והרשמה  (4)'!C:D,2,0)," ")</f>
        <v/>
      </c>
      <c r="E132" s="745" t="str">
        <f>IFERROR(VLOOKUP(C132,'גנים - דוח ביצוע  (5)'!B:N,13,0),"")</f>
        <v/>
      </c>
      <c r="F132" s="746" t="str">
        <f>IFERROR(VLOOKUP(P132,'פירוט עלויות כח אדם (6)'!AC:AD,2,0),0)</f>
        <v/>
      </c>
      <c r="G132" s="746" t="str">
        <f>IFERROR(VLOOKUP(Q132,'פירוט עלויות כח אדם (6)'!AC:AD,2,0),0)</f>
        <v/>
      </c>
      <c r="H132" s="746" t="str">
        <f>IFERROR(VLOOKUP(R132,'פירוט עלויות כח אדם (6)'!AE:AF,2,0),0)</f>
        <v/>
      </c>
      <c r="I132" s="746">
        <f t="shared" si="7"/>
        <v>0</v>
      </c>
      <c r="J132" s="746">
        <f t="shared" si="8"/>
        <v>0</v>
      </c>
      <c r="K132" s="746">
        <f t="shared" si="9"/>
        <v>0</v>
      </c>
      <c r="L132" s="746" t="str">
        <f t="shared" si="10"/>
        <v/>
      </c>
      <c r="M132" s="750"/>
      <c r="N132" s="748" t="str">
        <f t="shared" si="11"/>
        <v/>
      </c>
      <c r="O132" s="749">
        <f t="shared" si="12"/>
        <v>0</v>
      </c>
      <c r="P132" s="749" t="str">
        <f>IF(C132&lt;&gt;"",C132&amp;'גיליון עזר'!$A$2,"")</f>
        <v/>
      </c>
      <c r="Q132" s="749" t="str">
        <f>IF(C132&lt;&gt;"",C132&amp;'גיליון עזר'!$C$2,"")</f>
        <v/>
      </c>
      <c r="R132" s="749" t="str">
        <f t="shared" si="13"/>
        <v/>
      </c>
    </row>
    <row r="133" spans="2:18" ht="15.75" x14ac:dyDescent="0.25">
      <c r="B133" s="744">
        <v>117</v>
      </c>
      <c r="C133" s="744" t="str">
        <f>IF(VLOOKUP(B133,'גנים - דוח ביצוע  (5)'!A:M,2,0)="","",VLOOKUP(B133,'גנים - דוח ביצוע  (5)'!A:M,2,0))</f>
        <v/>
      </c>
      <c r="D133" s="745" t="str">
        <f>IFERROR(VLOOKUP($C:$C,'גנים - מצבת והרשמה  (4)'!C:D,2,0)," ")</f>
        <v/>
      </c>
      <c r="E133" s="745" t="str">
        <f>IFERROR(VLOOKUP(C133,'גנים - דוח ביצוע  (5)'!B:N,13,0),"")</f>
        <v/>
      </c>
      <c r="F133" s="746" t="str">
        <f>IFERROR(VLOOKUP(P133,'פירוט עלויות כח אדם (6)'!AC:AD,2,0),0)</f>
        <v/>
      </c>
      <c r="G133" s="746" t="str">
        <f>IFERROR(VLOOKUP(Q133,'פירוט עלויות כח אדם (6)'!AC:AD,2,0),0)</f>
        <v/>
      </c>
      <c r="H133" s="746" t="str">
        <f>IFERROR(VLOOKUP(R133,'פירוט עלויות כח אדם (6)'!AE:AF,2,0),0)</f>
        <v/>
      </c>
      <c r="I133" s="746">
        <f t="shared" si="7"/>
        <v>0</v>
      </c>
      <c r="J133" s="746">
        <f t="shared" si="8"/>
        <v>0</v>
      </c>
      <c r="K133" s="746">
        <f t="shared" si="9"/>
        <v>0</v>
      </c>
      <c r="L133" s="746" t="str">
        <f t="shared" si="10"/>
        <v/>
      </c>
      <c r="M133" s="750"/>
      <c r="N133" s="748" t="str">
        <f t="shared" si="11"/>
        <v/>
      </c>
      <c r="O133" s="749">
        <f t="shared" si="12"/>
        <v>0</v>
      </c>
      <c r="P133" s="749" t="str">
        <f>IF(C133&lt;&gt;"",C133&amp;'גיליון עזר'!$A$2,"")</f>
        <v/>
      </c>
      <c r="Q133" s="749" t="str">
        <f>IF(C133&lt;&gt;"",C133&amp;'גיליון עזר'!$C$2,"")</f>
        <v/>
      </c>
      <c r="R133" s="749" t="str">
        <f t="shared" si="13"/>
        <v/>
      </c>
    </row>
    <row r="134" spans="2:18" ht="15.75" x14ac:dyDescent="0.25">
      <c r="B134" s="702">
        <v>118</v>
      </c>
      <c r="C134" s="744" t="str">
        <f>IF(VLOOKUP(B134,'גנים - דוח ביצוע  (5)'!A:M,2,0)="","",VLOOKUP(B134,'גנים - דוח ביצוע  (5)'!A:M,2,0))</f>
        <v/>
      </c>
      <c r="D134" s="745" t="str">
        <f>IFERROR(VLOOKUP($C:$C,'גנים - מצבת והרשמה  (4)'!C:D,2,0)," ")</f>
        <v/>
      </c>
      <c r="E134" s="745" t="str">
        <f>IFERROR(VLOOKUP(C134,'גנים - דוח ביצוע  (5)'!B:N,13,0),"")</f>
        <v/>
      </c>
      <c r="F134" s="746" t="str">
        <f>IFERROR(VLOOKUP(P134,'פירוט עלויות כח אדם (6)'!AC:AD,2,0),0)</f>
        <v/>
      </c>
      <c r="G134" s="746" t="str">
        <f>IFERROR(VLOOKUP(Q134,'פירוט עלויות כח אדם (6)'!AC:AD,2,0),0)</f>
        <v/>
      </c>
      <c r="H134" s="746" t="str">
        <f>IFERROR(VLOOKUP(R134,'פירוט עלויות כח אדם (6)'!AE:AF,2,0),0)</f>
        <v/>
      </c>
      <c r="I134" s="746">
        <f t="shared" si="7"/>
        <v>0</v>
      </c>
      <c r="J134" s="746">
        <f t="shared" si="8"/>
        <v>0</v>
      </c>
      <c r="K134" s="746">
        <f t="shared" si="9"/>
        <v>0</v>
      </c>
      <c r="L134" s="746" t="str">
        <f t="shared" si="10"/>
        <v/>
      </c>
      <c r="M134" s="750"/>
      <c r="N134" s="748" t="str">
        <f t="shared" si="11"/>
        <v/>
      </c>
      <c r="O134" s="749">
        <f t="shared" si="12"/>
        <v>0</v>
      </c>
      <c r="P134" s="749" t="str">
        <f>IF(C134&lt;&gt;"",C134&amp;'גיליון עזר'!$A$2,"")</f>
        <v/>
      </c>
      <c r="Q134" s="749" t="str">
        <f>IF(C134&lt;&gt;"",C134&amp;'גיליון עזר'!$C$2,"")</f>
        <v/>
      </c>
      <c r="R134" s="749" t="str">
        <f t="shared" si="13"/>
        <v/>
      </c>
    </row>
    <row r="135" spans="2:18" ht="15.75" x14ac:dyDescent="0.25">
      <c r="B135" s="744">
        <v>119</v>
      </c>
      <c r="C135" s="744" t="str">
        <f>IF(VLOOKUP(B135,'גנים - דוח ביצוע  (5)'!A:M,2,0)="","",VLOOKUP(B135,'גנים - דוח ביצוע  (5)'!A:M,2,0))</f>
        <v/>
      </c>
      <c r="D135" s="745" t="str">
        <f>IFERROR(VLOOKUP($C:$C,'גנים - מצבת והרשמה  (4)'!C:D,2,0)," ")</f>
        <v/>
      </c>
      <c r="E135" s="745" t="str">
        <f>IFERROR(VLOOKUP(C135,'גנים - דוח ביצוע  (5)'!B:N,13,0),"")</f>
        <v/>
      </c>
      <c r="F135" s="746" t="str">
        <f>IFERROR(VLOOKUP(P135,'פירוט עלויות כח אדם (6)'!AC:AD,2,0),0)</f>
        <v/>
      </c>
      <c r="G135" s="746" t="str">
        <f>IFERROR(VLOOKUP(Q135,'פירוט עלויות כח אדם (6)'!AC:AD,2,0),0)</f>
        <v/>
      </c>
      <c r="H135" s="746" t="str">
        <f>IFERROR(VLOOKUP(R135,'פירוט עלויות כח אדם (6)'!AE:AF,2,0),0)</f>
        <v/>
      </c>
      <c r="I135" s="746">
        <f t="shared" si="7"/>
        <v>0</v>
      </c>
      <c r="J135" s="746">
        <f t="shared" si="8"/>
        <v>0</v>
      </c>
      <c r="K135" s="746">
        <f t="shared" si="9"/>
        <v>0</v>
      </c>
      <c r="L135" s="746" t="str">
        <f t="shared" si="10"/>
        <v/>
      </c>
      <c r="M135" s="750"/>
      <c r="N135" s="748" t="str">
        <f t="shared" si="11"/>
        <v/>
      </c>
      <c r="O135" s="749">
        <f t="shared" si="12"/>
        <v>0</v>
      </c>
      <c r="P135" s="749" t="str">
        <f>IF(C135&lt;&gt;"",C135&amp;'גיליון עזר'!$A$2,"")</f>
        <v/>
      </c>
      <c r="Q135" s="749" t="str">
        <f>IF(C135&lt;&gt;"",C135&amp;'גיליון עזר'!$C$2,"")</f>
        <v/>
      </c>
      <c r="R135" s="749" t="str">
        <f t="shared" si="13"/>
        <v/>
      </c>
    </row>
    <row r="136" spans="2:18" ht="15.75" x14ac:dyDescent="0.25">
      <c r="B136" s="702">
        <v>120</v>
      </c>
      <c r="C136" s="744" t="str">
        <f>IF(VLOOKUP(B136,'גנים - דוח ביצוע  (5)'!A:M,2,0)="","",VLOOKUP(B136,'גנים - דוח ביצוע  (5)'!A:M,2,0))</f>
        <v/>
      </c>
      <c r="D136" s="745" t="str">
        <f>IFERROR(VLOOKUP($C:$C,'גנים - מצבת והרשמה  (4)'!C:D,2,0)," ")</f>
        <v/>
      </c>
      <c r="E136" s="745" t="str">
        <f>IFERROR(VLOOKUP(C136,'גנים - דוח ביצוע  (5)'!B:N,13,0),"")</f>
        <v/>
      </c>
      <c r="F136" s="746" t="str">
        <f>IFERROR(VLOOKUP(P136,'פירוט עלויות כח אדם (6)'!AC:AD,2,0),0)</f>
        <v/>
      </c>
      <c r="G136" s="746" t="str">
        <f>IFERROR(VLOOKUP(Q136,'פירוט עלויות כח אדם (6)'!AC:AD,2,0),0)</f>
        <v/>
      </c>
      <c r="H136" s="746" t="str">
        <f>IFERROR(VLOOKUP(R136,'פירוט עלויות כח אדם (6)'!AE:AF,2,0),0)</f>
        <v/>
      </c>
      <c r="I136" s="746">
        <f t="shared" si="7"/>
        <v>0</v>
      </c>
      <c r="J136" s="746">
        <f t="shared" si="8"/>
        <v>0</v>
      </c>
      <c r="K136" s="746">
        <f t="shared" si="9"/>
        <v>0</v>
      </c>
      <c r="L136" s="746" t="str">
        <f t="shared" si="10"/>
        <v/>
      </c>
      <c r="M136" s="750"/>
      <c r="N136" s="748" t="str">
        <f t="shared" si="11"/>
        <v/>
      </c>
      <c r="O136" s="749">
        <f t="shared" si="12"/>
        <v>0</v>
      </c>
      <c r="P136" s="749" t="str">
        <f>IF(C136&lt;&gt;"",C136&amp;'גיליון עזר'!$A$2,"")</f>
        <v/>
      </c>
      <c r="Q136" s="749" t="str">
        <f>IF(C136&lt;&gt;"",C136&amp;'גיליון עזר'!$C$2,"")</f>
        <v/>
      </c>
      <c r="R136" s="749" t="str">
        <f t="shared" si="13"/>
        <v/>
      </c>
    </row>
    <row r="137" spans="2:18" ht="15.75" x14ac:dyDescent="0.25">
      <c r="B137" s="744">
        <v>121</v>
      </c>
      <c r="C137" s="744" t="str">
        <f>IF(VLOOKUP(B137,'גנים - דוח ביצוע  (5)'!A:M,2,0)="","",VLOOKUP(B137,'גנים - דוח ביצוע  (5)'!A:M,2,0))</f>
        <v/>
      </c>
      <c r="D137" s="745" t="str">
        <f>IFERROR(VLOOKUP($C:$C,'גנים - מצבת והרשמה  (4)'!C:D,2,0)," ")</f>
        <v/>
      </c>
      <c r="E137" s="745" t="str">
        <f>IFERROR(VLOOKUP(C137,'גנים - דוח ביצוע  (5)'!B:N,13,0),"")</f>
        <v/>
      </c>
      <c r="F137" s="746" t="str">
        <f>IFERROR(VLOOKUP(P137,'פירוט עלויות כח אדם (6)'!AC:AD,2,0),0)</f>
        <v/>
      </c>
      <c r="G137" s="746" t="str">
        <f>IFERROR(VLOOKUP(Q137,'פירוט עלויות כח אדם (6)'!AC:AD,2,0),0)</f>
        <v/>
      </c>
      <c r="H137" s="746" t="str">
        <f>IFERROR(VLOOKUP(R137,'פירוט עלויות כח אדם (6)'!AE:AF,2,0),0)</f>
        <v/>
      </c>
      <c r="I137" s="746">
        <f t="shared" si="7"/>
        <v>0</v>
      </c>
      <c r="J137" s="746">
        <f t="shared" si="8"/>
        <v>0</v>
      </c>
      <c r="K137" s="746">
        <f t="shared" si="9"/>
        <v>0</v>
      </c>
      <c r="L137" s="746" t="str">
        <f t="shared" si="10"/>
        <v/>
      </c>
      <c r="M137" s="750"/>
      <c r="N137" s="748" t="str">
        <f t="shared" si="11"/>
        <v/>
      </c>
      <c r="O137" s="749">
        <f t="shared" si="12"/>
        <v>0</v>
      </c>
      <c r="P137" s="749" t="str">
        <f>IF(C137&lt;&gt;"",C137&amp;'גיליון עזר'!$A$2,"")</f>
        <v/>
      </c>
      <c r="Q137" s="749" t="str">
        <f>IF(C137&lt;&gt;"",C137&amp;'גיליון עזר'!$C$2,"")</f>
        <v/>
      </c>
      <c r="R137" s="749" t="str">
        <f t="shared" si="13"/>
        <v/>
      </c>
    </row>
    <row r="138" spans="2:18" ht="15.75" x14ac:dyDescent="0.25">
      <c r="B138" s="702">
        <v>122</v>
      </c>
      <c r="C138" s="744" t="str">
        <f>IF(VLOOKUP(B138,'גנים - דוח ביצוע  (5)'!A:M,2,0)="","",VLOOKUP(B138,'גנים - דוח ביצוע  (5)'!A:M,2,0))</f>
        <v/>
      </c>
      <c r="D138" s="745" t="str">
        <f>IFERROR(VLOOKUP($C:$C,'גנים - מצבת והרשמה  (4)'!C:D,2,0)," ")</f>
        <v/>
      </c>
      <c r="E138" s="745" t="str">
        <f>IFERROR(VLOOKUP(C138,'גנים - דוח ביצוע  (5)'!B:N,13,0),"")</f>
        <v/>
      </c>
      <c r="F138" s="746" t="str">
        <f>IFERROR(VLOOKUP(P138,'פירוט עלויות כח אדם (6)'!AC:AD,2,0),0)</f>
        <v/>
      </c>
      <c r="G138" s="746" t="str">
        <f>IFERROR(VLOOKUP(Q138,'פירוט עלויות כח אדם (6)'!AC:AD,2,0),0)</f>
        <v/>
      </c>
      <c r="H138" s="746" t="str">
        <f>IFERROR(VLOOKUP(R138,'פירוט עלויות כח אדם (6)'!AE:AF,2,0),0)</f>
        <v/>
      </c>
      <c r="I138" s="746">
        <f t="shared" si="7"/>
        <v>0</v>
      </c>
      <c r="J138" s="746">
        <f t="shared" si="8"/>
        <v>0</v>
      </c>
      <c r="K138" s="746">
        <f t="shared" si="9"/>
        <v>0</v>
      </c>
      <c r="L138" s="746" t="str">
        <f t="shared" si="10"/>
        <v/>
      </c>
      <c r="M138" s="750"/>
      <c r="N138" s="748" t="str">
        <f t="shared" si="11"/>
        <v/>
      </c>
      <c r="O138" s="749">
        <f t="shared" si="12"/>
        <v>0</v>
      </c>
      <c r="P138" s="749" t="str">
        <f>IF(C138&lt;&gt;"",C138&amp;'גיליון עזר'!$A$2,"")</f>
        <v/>
      </c>
      <c r="Q138" s="749" t="str">
        <f>IF(C138&lt;&gt;"",C138&amp;'גיליון עזר'!$C$2,"")</f>
        <v/>
      </c>
      <c r="R138" s="749" t="str">
        <f t="shared" si="13"/>
        <v/>
      </c>
    </row>
    <row r="139" spans="2:18" ht="15.75" x14ac:dyDescent="0.25">
      <c r="B139" s="744">
        <v>123</v>
      </c>
      <c r="C139" s="744" t="str">
        <f>IF(VLOOKUP(B139,'גנים - דוח ביצוע  (5)'!A:M,2,0)="","",VLOOKUP(B139,'גנים - דוח ביצוע  (5)'!A:M,2,0))</f>
        <v/>
      </c>
      <c r="D139" s="745" t="str">
        <f>IFERROR(VLOOKUP($C:$C,'גנים - מצבת והרשמה  (4)'!C:D,2,0)," ")</f>
        <v/>
      </c>
      <c r="E139" s="745" t="str">
        <f>IFERROR(VLOOKUP(C139,'גנים - דוח ביצוע  (5)'!B:N,13,0),"")</f>
        <v/>
      </c>
      <c r="F139" s="746" t="str">
        <f>IFERROR(VLOOKUP(P139,'פירוט עלויות כח אדם (6)'!AC:AD,2,0),0)</f>
        <v/>
      </c>
      <c r="G139" s="746" t="str">
        <f>IFERROR(VLOOKUP(Q139,'פירוט עלויות כח אדם (6)'!AC:AD,2,0),0)</f>
        <v/>
      </c>
      <c r="H139" s="746" t="str">
        <f>IFERROR(VLOOKUP(R139,'פירוט עלויות כח אדם (6)'!AE:AF,2,0),0)</f>
        <v/>
      </c>
      <c r="I139" s="746">
        <f t="shared" si="7"/>
        <v>0</v>
      </c>
      <c r="J139" s="746">
        <f t="shared" si="8"/>
        <v>0</v>
      </c>
      <c r="K139" s="746">
        <f t="shared" si="9"/>
        <v>0</v>
      </c>
      <c r="L139" s="746" t="str">
        <f t="shared" si="10"/>
        <v/>
      </c>
      <c r="M139" s="750"/>
      <c r="N139" s="748" t="str">
        <f t="shared" si="11"/>
        <v/>
      </c>
      <c r="O139" s="749">
        <f t="shared" si="12"/>
        <v>0</v>
      </c>
      <c r="P139" s="749" t="str">
        <f>IF(C139&lt;&gt;"",C139&amp;'גיליון עזר'!$A$2,"")</f>
        <v/>
      </c>
      <c r="Q139" s="749" t="str">
        <f>IF(C139&lt;&gt;"",C139&amp;'גיליון עזר'!$C$2,"")</f>
        <v/>
      </c>
      <c r="R139" s="749" t="str">
        <f t="shared" si="13"/>
        <v/>
      </c>
    </row>
    <row r="140" spans="2:18" ht="15.75" x14ac:dyDescent="0.25">
      <c r="B140" s="702">
        <v>124</v>
      </c>
      <c r="C140" s="744" t="str">
        <f>IF(VLOOKUP(B140,'גנים - דוח ביצוע  (5)'!A:M,2,0)="","",VLOOKUP(B140,'גנים - דוח ביצוע  (5)'!A:M,2,0))</f>
        <v/>
      </c>
      <c r="D140" s="745" t="str">
        <f>IFERROR(VLOOKUP($C:$C,'גנים - מצבת והרשמה  (4)'!C:D,2,0)," ")</f>
        <v/>
      </c>
      <c r="E140" s="745" t="str">
        <f>IFERROR(VLOOKUP(C140,'גנים - דוח ביצוע  (5)'!B:N,13,0),"")</f>
        <v/>
      </c>
      <c r="F140" s="746" t="str">
        <f>IFERROR(VLOOKUP(P140,'פירוט עלויות כח אדם (6)'!AC:AD,2,0),0)</f>
        <v/>
      </c>
      <c r="G140" s="746" t="str">
        <f>IFERROR(VLOOKUP(Q140,'פירוט עלויות כח אדם (6)'!AC:AD,2,0),0)</f>
        <v/>
      </c>
      <c r="H140" s="746" t="str">
        <f>IFERROR(VLOOKUP(R140,'פירוט עלויות כח אדם (6)'!AE:AF,2,0),0)</f>
        <v/>
      </c>
      <c r="I140" s="746">
        <f t="shared" si="7"/>
        <v>0</v>
      </c>
      <c r="J140" s="746">
        <f t="shared" si="8"/>
        <v>0</v>
      </c>
      <c r="K140" s="746">
        <f t="shared" si="9"/>
        <v>0</v>
      </c>
      <c r="L140" s="746" t="str">
        <f t="shared" si="10"/>
        <v/>
      </c>
      <c r="M140" s="750"/>
      <c r="N140" s="748" t="str">
        <f t="shared" si="11"/>
        <v/>
      </c>
      <c r="O140" s="749">
        <f t="shared" si="12"/>
        <v>0</v>
      </c>
      <c r="P140" s="749" t="str">
        <f>IF(C140&lt;&gt;"",C140&amp;'גיליון עזר'!$A$2,"")</f>
        <v/>
      </c>
      <c r="Q140" s="749" t="str">
        <f>IF(C140&lt;&gt;"",C140&amp;'גיליון עזר'!$C$2,"")</f>
        <v/>
      </c>
      <c r="R140" s="749" t="str">
        <f t="shared" si="13"/>
        <v/>
      </c>
    </row>
    <row r="141" spans="2:18" ht="15.75" x14ac:dyDescent="0.25">
      <c r="B141" s="744">
        <v>125</v>
      </c>
      <c r="C141" s="744" t="str">
        <f>IF(VLOOKUP(B141,'גנים - דוח ביצוע  (5)'!A:M,2,0)="","",VLOOKUP(B141,'גנים - דוח ביצוע  (5)'!A:M,2,0))</f>
        <v/>
      </c>
      <c r="D141" s="745" t="str">
        <f>IFERROR(VLOOKUP($C:$C,'גנים - מצבת והרשמה  (4)'!C:D,2,0)," ")</f>
        <v/>
      </c>
      <c r="E141" s="745" t="str">
        <f>IFERROR(VLOOKUP(C141,'גנים - דוח ביצוע  (5)'!B:N,13,0),"")</f>
        <v/>
      </c>
      <c r="F141" s="746" t="str">
        <f>IFERROR(VLOOKUP(P141,'פירוט עלויות כח אדם (6)'!AC:AD,2,0),0)</f>
        <v/>
      </c>
      <c r="G141" s="746" t="str">
        <f>IFERROR(VLOOKUP(Q141,'פירוט עלויות כח אדם (6)'!AC:AD,2,0),0)</f>
        <v/>
      </c>
      <c r="H141" s="746" t="str">
        <f>IFERROR(VLOOKUP(R141,'פירוט עלויות כח אדם (6)'!AE:AF,2,0),0)</f>
        <v/>
      </c>
      <c r="I141" s="746">
        <f t="shared" si="7"/>
        <v>0</v>
      </c>
      <c r="J141" s="746">
        <f t="shared" si="8"/>
        <v>0</v>
      </c>
      <c r="K141" s="746">
        <f t="shared" si="9"/>
        <v>0</v>
      </c>
      <c r="L141" s="746" t="str">
        <f t="shared" si="10"/>
        <v/>
      </c>
      <c r="M141" s="750"/>
      <c r="N141" s="748" t="str">
        <f t="shared" si="11"/>
        <v/>
      </c>
      <c r="O141" s="749">
        <f t="shared" si="12"/>
        <v>0</v>
      </c>
      <c r="P141" s="749" t="str">
        <f>IF(C141&lt;&gt;"",C141&amp;'גיליון עזר'!$A$2,"")</f>
        <v/>
      </c>
      <c r="Q141" s="749" t="str">
        <f>IF(C141&lt;&gt;"",C141&amp;'גיליון עזר'!$C$2,"")</f>
        <v/>
      </c>
      <c r="R141" s="749" t="str">
        <f t="shared" si="13"/>
        <v/>
      </c>
    </row>
    <row r="142" spans="2:18" ht="15.75" x14ac:dyDescent="0.25">
      <c r="B142" s="702">
        <v>126</v>
      </c>
      <c r="C142" s="744" t="str">
        <f>IF(VLOOKUP(B142,'גנים - דוח ביצוע  (5)'!A:M,2,0)="","",VLOOKUP(B142,'גנים - דוח ביצוע  (5)'!A:M,2,0))</f>
        <v/>
      </c>
      <c r="D142" s="745" t="str">
        <f>IFERROR(VLOOKUP($C:$C,'גנים - מצבת והרשמה  (4)'!C:D,2,0)," ")</f>
        <v/>
      </c>
      <c r="E142" s="745" t="str">
        <f>IFERROR(VLOOKUP(C142,'גנים - דוח ביצוע  (5)'!B:N,13,0),"")</f>
        <v/>
      </c>
      <c r="F142" s="746" t="str">
        <f>IFERROR(VLOOKUP(P142,'פירוט עלויות כח אדם (6)'!AC:AD,2,0),0)</f>
        <v/>
      </c>
      <c r="G142" s="746" t="str">
        <f>IFERROR(VLOOKUP(Q142,'פירוט עלויות כח אדם (6)'!AC:AD,2,0),0)</f>
        <v/>
      </c>
      <c r="H142" s="746" t="str">
        <f>IFERROR(VLOOKUP(R142,'פירוט עלויות כח אדם (6)'!AE:AF,2,0),0)</f>
        <v/>
      </c>
      <c r="I142" s="746">
        <f t="shared" si="7"/>
        <v>0</v>
      </c>
      <c r="J142" s="746">
        <f t="shared" si="8"/>
        <v>0</v>
      </c>
      <c r="K142" s="746">
        <f t="shared" si="9"/>
        <v>0</v>
      </c>
      <c r="L142" s="746" t="str">
        <f t="shared" si="10"/>
        <v/>
      </c>
      <c r="M142" s="750"/>
      <c r="N142" s="748" t="str">
        <f t="shared" si="11"/>
        <v/>
      </c>
      <c r="O142" s="749">
        <f t="shared" si="12"/>
        <v>0</v>
      </c>
      <c r="P142" s="749" t="str">
        <f>IF(C142&lt;&gt;"",C142&amp;'גיליון עזר'!$A$2,"")</f>
        <v/>
      </c>
      <c r="Q142" s="749" t="str">
        <f>IF(C142&lt;&gt;"",C142&amp;'גיליון עזר'!$C$2,"")</f>
        <v/>
      </c>
      <c r="R142" s="749" t="str">
        <f t="shared" si="13"/>
        <v/>
      </c>
    </row>
    <row r="143" spans="2:18" ht="15.75" x14ac:dyDescent="0.25">
      <c r="B143" s="744">
        <v>127</v>
      </c>
      <c r="C143" s="744" t="str">
        <f>IF(VLOOKUP(B143,'גנים - דוח ביצוע  (5)'!A:M,2,0)="","",VLOOKUP(B143,'גנים - דוח ביצוע  (5)'!A:M,2,0))</f>
        <v/>
      </c>
      <c r="D143" s="745" t="str">
        <f>IFERROR(VLOOKUP($C:$C,'גנים - מצבת והרשמה  (4)'!C:D,2,0)," ")</f>
        <v/>
      </c>
      <c r="E143" s="745" t="str">
        <f>IFERROR(VLOOKUP(C143,'גנים - דוח ביצוע  (5)'!B:N,13,0),"")</f>
        <v/>
      </c>
      <c r="F143" s="746" t="str">
        <f>IFERROR(VLOOKUP(P143,'פירוט עלויות כח אדם (6)'!AC:AD,2,0),0)</f>
        <v/>
      </c>
      <c r="G143" s="746" t="str">
        <f>IFERROR(VLOOKUP(Q143,'פירוט עלויות כח אדם (6)'!AC:AD,2,0),0)</f>
        <v/>
      </c>
      <c r="H143" s="746" t="str">
        <f>IFERROR(VLOOKUP(R143,'פירוט עלויות כח אדם (6)'!AE:AF,2,0),0)</f>
        <v/>
      </c>
      <c r="I143" s="746">
        <f t="shared" si="7"/>
        <v>0</v>
      </c>
      <c r="J143" s="746">
        <f t="shared" si="8"/>
        <v>0</v>
      </c>
      <c r="K143" s="746">
        <f t="shared" si="9"/>
        <v>0</v>
      </c>
      <c r="L143" s="746" t="str">
        <f t="shared" si="10"/>
        <v/>
      </c>
      <c r="M143" s="750"/>
      <c r="N143" s="748" t="str">
        <f t="shared" si="11"/>
        <v/>
      </c>
      <c r="O143" s="749">
        <f t="shared" si="12"/>
        <v>0</v>
      </c>
      <c r="P143" s="749" t="str">
        <f>IF(C143&lt;&gt;"",C143&amp;'גיליון עזר'!$A$2,"")</f>
        <v/>
      </c>
      <c r="Q143" s="749" t="str">
        <f>IF(C143&lt;&gt;"",C143&amp;'גיליון עזר'!$C$2,"")</f>
        <v/>
      </c>
      <c r="R143" s="749" t="str">
        <f t="shared" si="13"/>
        <v/>
      </c>
    </row>
    <row r="144" spans="2:18" ht="15.75" x14ac:dyDescent="0.25">
      <c r="B144" s="702">
        <v>128</v>
      </c>
      <c r="C144" s="744" t="str">
        <f>IF(VLOOKUP(B144,'גנים - דוח ביצוע  (5)'!A:M,2,0)="","",VLOOKUP(B144,'גנים - דוח ביצוע  (5)'!A:M,2,0))</f>
        <v/>
      </c>
      <c r="D144" s="745" t="str">
        <f>IFERROR(VLOOKUP($C:$C,'גנים - מצבת והרשמה  (4)'!C:D,2,0)," ")</f>
        <v/>
      </c>
      <c r="E144" s="745" t="str">
        <f>IFERROR(VLOOKUP(C144,'גנים - דוח ביצוע  (5)'!B:N,13,0),"")</f>
        <v/>
      </c>
      <c r="F144" s="746" t="str">
        <f>IFERROR(VLOOKUP(P144,'פירוט עלויות כח אדם (6)'!AC:AD,2,0),0)</f>
        <v/>
      </c>
      <c r="G144" s="746" t="str">
        <f>IFERROR(VLOOKUP(Q144,'פירוט עלויות כח אדם (6)'!AC:AD,2,0),0)</f>
        <v/>
      </c>
      <c r="H144" s="746" t="str">
        <f>IFERROR(VLOOKUP(R144,'פירוט עלויות כח אדם (6)'!AE:AF,2,0),0)</f>
        <v/>
      </c>
      <c r="I144" s="746">
        <f t="shared" si="7"/>
        <v>0</v>
      </c>
      <c r="J144" s="746">
        <f t="shared" si="8"/>
        <v>0</v>
      </c>
      <c r="K144" s="746">
        <f t="shared" si="9"/>
        <v>0</v>
      </c>
      <c r="L144" s="746" t="str">
        <f t="shared" si="10"/>
        <v/>
      </c>
      <c r="M144" s="750"/>
      <c r="N144" s="748" t="str">
        <f t="shared" si="11"/>
        <v/>
      </c>
      <c r="O144" s="749">
        <f t="shared" si="12"/>
        <v>0</v>
      </c>
      <c r="P144" s="749" t="str">
        <f>IF(C144&lt;&gt;"",C144&amp;'גיליון עזר'!$A$2,"")</f>
        <v/>
      </c>
      <c r="Q144" s="749" t="str">
        <f>IF(C144&lt;&gt;"",C144&amp;'גיליון עזר'!$C$2,"")</f>
        <v/>
      </c>
      <c r="R144" s="749" t="str">
        <f t="shared" si="13"/>
        <v/>
      </c>
    </row>
    <row r="145" spans="2:18" ht="15.75" x14ac:dyDescent="0.25">
      <c r="B145" s="744">
        <v>129</v>
      </c>
      <c r="C145" s="744" t="str">
        <f>IF(VLOOKUP(B145,'גנים - דוח ביצוע  (5)'!A:M,2,0)="","",VLOOKUP(B145,'גנים - דוח ביצוע  (5)'!A:M,2,0))</f>
        <v/>
      </c>
      <c r="D145" s="745" t="str">
        <f>IFERROR(VLOOKUP($C:$C,'גנים - מצבת והרשמה  (4)'!C:D,2,0)," ")</f>
        <v/>
      </c>
      <c r="E145" s="745" t="str">
        <f>IFERROR(VLOOKUP(C145,'גנים - דוח ביצוע  (5)'!B:N,13,0),"")</f>
        <v/>
      </c>
      <c r="F145" s="746" t="str">
        <f>IFERROR(VLOOKUP(P145,'פירוט עלויות כח אדם (6)'!AC:AD,2,0),0)</f>
        <v/>
      </c>
      <c r="G145" s="746" t="str">
        <f>IFERROR(VLOOKUP(Q145,'פירוט עלויות כח אדם (6)'!AC:AD,2,0),0)</f>
        <v/>
      </c>
      <c r="H145" s="746" t="str">
        <f>IFERROR(VLOOKUP(R145,'פירוט עלויות כח אדם (6)'!AE:AF,2,0),0)</f>
        <v/>
      </c>
      <c r="I145" s="746">
        <f t="shared" si="7"/>
        <v>0</v>
      </c>
      <c r="J145" s="746">
        <f t="shared" si="8"/>
        <v>0</v>
      </c>
      <c r="K145" s="746">
        <f t="shared" si="9"/>
        <v>0</v>
      </c>
      <c r="L145" s="746" t="str">
        <f t="shared" si="10"/>
        <v/>
      </c>
      <c r="M145" s="750"/>
      <c r="N145" s="748" t="str">
        <f t="shared" si="11"/>
        <v/>
      </c>
      <c r="O145" s="749">
        <f t="shared" si="12"/>
        <v>0</v>
      </c>
      <c r="P145" s="749" t="str">
        <f>IF(C145&lt;&gt;"",C145&amp;'גיליון עזר'!$A$2,"")</f>
        <v/>
      </c>
      <c r="Q145" s="749" t="str">
        <f>IF(C145&lt;&gt;"",C145&amp;'גיליון עזר'!$C$2,"")</f>
        <v/>
      </c>
      <c r="R145" s="749" t="str">
        <f t="shared" si="13"/>
        <v/>
      </c>
    </row>
    <row r="146" spans="2:18" ht="15.75" x14ac:dyDescent="0.25">
      <c r="B146" s="702">
        <v>130</v>
      </c>
      <c r="C146" s="744" t="str">
        <f>IF(VLOOKUP(B146,'גנים - דוח ביצוע  (5)'!A:M,2,0)="","",VLOOKUP(B146,'גנים - דוח ביצוע  (5)'!A:M,2,0))</f>
        <v/>
      </c>
      <c r="D146" s="745" t="str">
        <f>IFERROR(VLOOKUP($C:$C,'גנים - מצבת והרשמה  (4)'!C:D,2,0)," ")</f>
        <v/>
      </c>
      <c r="E146" s="745" t="str">
        <f>IFERROR(VLOOKUP(C146,'גנים - דוח ביצוע  (5)'!B:N,13,0),"")</f>
        <v/>
      </c>
      <c r="F146" s="746" t="str">
        <f>IFERROR(VLOOKUP(P146,'פירוט עלויות כח אדם (6)'!AC:AD,2,0),0)</f>
        <v/>
      </c>
      <c r="G146" s="746" t="str">
        <f>IFERROR(VLOOKUP(Q146,'פירוט עלויות כח אדם (6)'!AC:AD,2,0),0)</f>
        <v/>
      </c>
      <c r="H146" s="746" t="str">
        <f>IFERROR(VLOOKUP(R146,'פירוט עלויות כח אדם (6)'!AE:AF,2,0),0)</f>
        <v/>
      </c>
      <c r="I146" s="746">
        <f t="shared" ref="I146:I209" si="14">IF(C146&lt;&gt;"",IF(OR(F146&gt;0,G146&gt;0),"תקין","לא תקין"),0)</f>
        <v>0</v>
      </c>
      <c r="J146" s="746">
        <f t="shared" ref="J146:J209" si="15">IF(C146&lt;&gt;"",IF(E146&gt;30,IF(H146&gt;0,"תקין","לא תקין"),"תקין"),0)</f>
        <v>0</v>
      </c>
      <c r="K146" s="746">
        <f t="shared" ref="K146:K209" si="16">IF(C146&lt;&gt;"",IF(OR(I146="לא תקין",J146="לא תקין"),"לא תקין, הגן לא העסיק צוות חינוכי בהתאם להנחיות","תקין"),0)</f>
        <v>0</v>
      </c>
      <c r="L146" s="746" t="str">
        <f t="shared" ref="L146:L209" si="17">IF(E146&lt;&gt;"",IF(K146="תקין",E146,"לא קיימת זכאות לתקציב לאור אי איוש משרות כנדרש"),"")</f>
        <v/>
      </c>
      <c r="M146" s="750"/>
      <c r="N146" s="748" t="str">
        <f t="shared" ref="N146:N209" si="18">IF(ISNUMBER(C146),IF(COUNTIF($C$17:$C$1995,C146)=1,"תקין",IFERROR(CONCATENATE("סמל הגן הוקלד ",COUNTIF($C$17:$C$1995,C146)," פעמים"),"")),"")</f>
        <v/>
      </c>
      <c r="O146" s="749">
        <f t="shared" ref="O146:O209" si="19">IF(LEFT(K146,7)="לא תקין",1,0)</f>
        <v>0</v>
      </c>
      <c r="P146" s="749" t="str">
        <f>IF(C146&lt;&gt;"",C146&amp;'גיליון עזר'!$A$2,"")</f>
        <v/>
      </c>
      <c r="Q146" s="749" t="str">
        <f>IF(C146&lt;&gt;"",C146&amp;'גיליון עזר'!$C$2,"")</f>
        <v/>
      </c>
      <c r="R146" s="749" t="str">
        <f t="shared" ref="R146:R209" si="20">IF(C146&lt;&gt;"",C146&amp;"סייעת","")</f>
        <v/>
      </c>
    </row>
    <row r="147" spans="2:18" ht="15.75" x14ac:dyDescent="0.25">
      <c r="B147" s="744">
        <v>131</v>
      </c>
      <c r="C147" s="744" t="str">
        <f>IF(VLOOKUP(B147,'גנים - דוח ביצוע  (5)'!A:M,2,0)="","",VLOOKUP(B147,'גנים - דוח ביצוע  (5)'!A:M,2,0))</f>
        <v/>
      </c>
      <c r="D147" s="745" t="str">
        <f>IFERROR(VLOOKUP($C:$C,'גנים - מצבת והרשמה  (4)'!C:D,2,0)," ")</f>
        <v/>
      </c>
      <c r="E147" s="745" t="str">
        <f>IFERROR(VLOOKUP(C147,'גנים - דוח ביצוע  (5)'!B:N,13,0),"")</f>
        <v/>
      </c>
      <c r="F147" s="746" t="str">
        <f>IFERROR(VLOOKUP(P147,'פירוט עלויות כח אדם (6)'!AC:AD,2,0),0)</f>
        <v/>
      </c>
      <c r="G147" s="746" t="str">
        <f>IFERROR(VLOOKUP(Q147,'פירוט עלויות כח אדם (6)'!AC:AD,2,0),0)</f>
        <v/>
      </c>
      <c r="H147" s="746" t="str">
        <f>IFERROR(VLOOKUP(R147,'פירוט עלויות כח אדם (6)'!AE:AF,2,0),0)</f>
        <v/>
      </c>
      <c r="I147" s="746">
        <f t="shared" si="14"/>
        <v>0</v>
      </c>
      <c r="J147" s="746">
        <f t="shared" si="15"/>
        <v>0</v>
      </c>
      <c r="K147" s="746">
        <f t="shared" si="16"/>
        <v>0</v>
      </c>
      <c r="L147" s="746" t="str">
        <f t="shared" si="17"/>
        <v/>
      </c>
      <c r="M147" s="750"/>
      <c r="N147" s="748" t="str">
        <f t="shared" si="18"/>
        <v/>
      </c>
      <c r="O147" s="749">
        <f t="shared" si="19"/>
        <v>0</v>
      </c>
      <c r="P147" s="749" t="str">
        <f>IF(C147&lt;&gt;"",C147&amp;'גיליון עזר'!$A$2,"")</f>
        <v/>
      </c>
      <c r="Q147" s="749" t="str">
        <f>IF(C147&lt;&gt;"",C147&amp;'גיליון עזר'!$C$2,"")</f>
        <v/>
      </c>
      <c r="R147" s="749" t="str">
        <f t="shared" si="20"/>
        <v/>
      </c>
    </row>
    <row r="148" spans="2:18" ht="15.75" x14ac:dyDescent="0.25">
      <c r="B148" s="702">
        <v>132</v>
      </c>
      <c r="C148" s="744" t="str">
        <f>IF(VLOOKUP(B148,'גנים - דוח ביצוע  (5)'!A:M,2,0)="","",VLOOKUP(B148,'גנים - דוח ביצוע  (5)'!A:M,2,0))</f>
        <v/>
      </c>
      <c r="D148" s="745" t="str">
        <f>IFERROR(VLOOKUP($C:$C,'גנים - מצבת והרשמה  (4)'!C:D,2,0)," ")</f>
        <v/>
      </c>
      <c r="E148" s="745" t="str">
        <f>IFERROR(VLOOKUP(C148,'גנים - דוח ביצוע  (5)'!B:N,13,0),"")</f>
        <v/>
      </c>
      <c r="F148" s="746" t="str">
        <f>IFERROR(VLOOKUP(P148,'פירוט עלויות כח אדם (6)'!AC:AD,2,0),0)</f>
        <v/>
      </c>
      <c r="G148" s="746" t="str">
        <f>IFERROR(VLOOKUP(Q148,'פירוט עלויות כח אדם (6)'!AC:AD,2,0),0)</f>
        <v/>
      </c>
      <c r="H148" s="746" t="str">
        <f>IFERROR(VLOOKUP(R148,'פירוט עלויות כח אדם (6)'!AE:AF,2,0),0)</f>
        <v/>
      </c>
      <c r="I148" s="746">
        <f t="shared" si="14"/>
        <v>0</v>
      </c>
      <c r="J148" s="746">
        <f t="shared" si="15"/>
        <v>0</v>
      </c>
      <c r="K148" s="746">
        <f t="shared" si="16"/>
        <v>0</v>
      </c>
      <c r="L148" s="746" t="str">
        <f t="shared" si="17"/>
        <v/>
      </c>
      <c r="M148" s="750"/>
      <c r="N148" s="748" t="str">
        <f t="shared" si="18"/>
        <v/>
      </c>
      <c r="O148" s="749">
        <f t="shared" si="19"/>
        <v>0</v>
      </c>
      <c r="P148" s="749" t="str">
        <f>IF(C148&lt;&gt;"",C148&amp;'גיליון עזר'!$A$2,"")</f>
        <v/>
      </c>
      <c r="Q148" s="749" t="str">
        <f>IF(C148&lt;&gt;"",C148&amp;'גיליון עזר'!$C$2,"")</f>
        <v/>
      </c>
      <c r="R148" s="749" t="str">
        <f t="shared" si="20"/>
        <v/>
      </c>
    </row>
    <row r="149" spans="2:18" ht="15.75" x14ac:dyDescent="0.25">
      <c r="B149" s="744">
        <v>133</v>
      </c>
      <c r="C149" s="744" t="str">
        <f>IF(VLOOKUP(B149,'גנים - דוח ביצוע  (5)'!A:M,2,0)="","",VLOOKUP(B149,'גנים - דוח ביצוע  (5)'!A:M,2,0))</f>
        <v/>
      </c>
      <c r="D149" s="745" t="str">
        <f>IFERROR(VLOOKUP($C:$C,'גנים - מצבת והרשמה  (4)'!C:D,2,0)," ")</f>
        <v/>
      </c>
      <c r="E149" s="745" t="str">
        <f>IFERROR(VLOOKUP(C149,'גנים - דוח ביצוע  (5)'!B:N,13,0),"")</f>
        <v/>
      </c>
      <c r="F149" s="746" t="str">
        <f>IFERROR(VLOOKUP(P149,'פירוט עלויות כח אדם (6)'!AC:AD,2,0),0)</f>
        <v/>
      </c>
      <c r="G149" s="746" t="str">
        <f>IFERROR(VLOOKUP(Q149,'פירוט עלויות כח אדם (6)'!AC:AD,2,0),0)</f>
        <v/>
      </c>
      <c r="H149" s="746" t="str">
        <f>IFERROR(VLOOKUP(R149,'פירוט עלויות כח אדם (6)'!AE:AF,2,0),0)</f>
        <v/>
      </c>
      <c r="I149" s="746">
        <f t="shared" si="14"/>
        <v>0</v>
      </c>
      <c r="J149" s="746">
        <f t="shared" si="15"/>
        <v>0</v>
      </c>
      <c r="K149" s="746">
        <f t="shared" si="16"/>
        <v>0</v>
      </c>
      <c r="L149" s="746" t="str">
        <f t="shared" si="17"/>
        <v/>
      </c>
      <c r="M149" s="750"/>
      <c r="N149" s="748" t="str">
        <f t="shared" si="18"/>
        <v/>
      </c>
      <c r="O149" s="749">
        <f t="shared" si="19"/>
        <v>0</v>
      </c>
      <c r="P149" s="749" t="str">
        <f>IF(C149&lt;&gt;"",C149&amp;'גיליון עזר'!$A$2,"")</f>
        <v/>
      </c>
      <c r="Q149" s="749" t="str">
        <f>IF(C149&lt;&gt;"",C149&amp;'גיליון עזר'!$C$2,"")</f>
        <v/>
      </c>
      <c r="R149" s="749" t="str">
        <f t="shared" si="20"/>
        <v/>
      </c>
    </row>
    <row r="150" spans="2:18" ht="15.75" x14ac:dyDescent="0.25">
      <c r="B150" s="702">
        <v>134</v>
      </c>
      <c r="C150" s="744" t="str">
        <f>IF(VLOOKUP(B150,'גנים - דוח ביצוע  (5)'!A:M,2,0)="","",VLOOKUP(B150,'גנים - דוח ביצוע  (5)'!A:M,2,0))</f>
        <v/>
      </c>
      <c r="D150" s="745" t="str">
        <f>IFERROR(VLOOKUP($C:$C,'גנים - מצבת והרשמה  (4)'!C:D,2,0)," ")</f>
        <v/>
      </c>
      <c r="E150" s="745" t="str">
        <f>IFERROR(VLOOKUP(C150,'גנים - דוח ביצוע  (5)'!B:N,13,0),"")</f>
        <v/>
      </c>
      <c r="F150" s="746" t="str">
        <f>IFERROR(VLOOKUP(P150,'פירוט עלויות כח אדם (6)'!AC:AD,2,0),0)</f>
        <v/>
      </c>
      <c r="G150" s="746" t="str">
        <f>IFERROR(VLOOKUP(Q150,'פירוט עלויות כח אדם (6)'!AC:AD,2,0),0)</f>
        <v/>
      </c>
      <c r="H150" s="746" t="str">
        <f>IFERROR(VLOOKUP(R150,'פירוט עלויות כח אדם (6)'!AE:AF,2,0),0)</f>
        <v/>
      </c>
      <c r="I150" s="746">
        <f t="shared" si="14"/>
        <v>0</v>
      </c>
      <c r="J150" s="746">
        <f t="shared" si="15"/>
        <v>0</v>
      </c>
      <c r="K150" s="746">
        <f t="shared" si="16"/>
        <v>0</v>
      </c>
      <c r="L150" s="746" t="str">
        <f t="shared" si="17"/>
        <v/>
      </c>
      <c r="M150" s="750"/>
      <c r="N150" s="748" t="str">
        <f t="shared" si="18"/>
        <v/>
      </c>
      <c r="O150" s="749">
        <f t="shared" si="19"/>
        <v>0</v>
      </c>
      <c r="P150" s="749" t="str">
        <f>IF(C150&lt;&gt;"",C150&amp;'גיליון עזר'!$A$2,"")</f>
        <v/>
      </c>
      <c r="Q150" s="749" t="str">
        <f>IF(C150&lt;&gt;"",C150&amp;'גיליון עזר'!$C$2,"")</f>
        <v/>
      </c>
      <c r="R150" s="749" t="str">
        <f t="shared" si="20"/>
        <v/>
      </c>
    </row>
    <row r="151" spans="2:18" ht="15.75" x14ac:dyDescent="0.25">
      <c r="B151" s="744">
        <v>135</v>
      </c>
      <c r="C151" s="744" t="str">
        <f>IF(VLOOKUP(B151,'גנים - דוח ביצוע  (5)'!A:M,2,0)="","",VLOOKUP(B151,'גנים - דוח ביצוע  (5)'!A:M,2,0))</f>
        <v/>
      </c>
      <c r="D151" s="745" t="str">
        <f>IFERROR(VLOOKUP($C:$C,'גנים - מצבת והרשמה  (4)'!C:D,2,0)," ")</f>
        <v/>
      </c>
      <c r="E151" s="745" t="str">
        <f>IFERROR(VLOOKUP(C151,'גנים - דוח ביצוע  (5)'!B:N,13,0),"")</f>
        <v/>
      </c>
      <c r="F151" s="746" t="str">
        <f>IFERROR(VLOOKUP(P151,'פירוט עלויות כח אדם (6)'!AC:AD,2,0),0)</f>
        <v/>
      </c>
      <c r="G151" s="746" t="str">
        <f>IFERROR(VLOOKUP(Q151,'פירוט עלויות כח אדם (6)'!AC:AD,2,0),0)</f>
        <v/>
      </c>
      <c r="H151" s="746" t="str">
        <f>IFERROR(VLOOKUP(R151,'פירוט עלויות כח אדם (6)'!AE:AF,2,0),0)</f>
        <v/>
      </c>
      <c r="I151" s="746">
        <f t="shared" si="14"/>
        <v>0</v>
      </c>
      <c r="J151" s="746">
        <f t="shared" si="15"/>
        <v>0</v>
      </c>
      <c r="K151" s="746">
        <f t="shared" si="16"/>
        <v>0</v>
      </c>
      <c r="L151" s="746" t="str">
        <f t="shared" si="17"/>
        <v/>
      </c>
      <c r="M151" s="750"/>
      <c r="N151" s="748" t="str">
        <f t="shared" si="18"/>
        <v/>
      </c>
      <c r="O151" s="749">
        <f t="shared" si="19"/>
        <v>0</v>
      </c>
      <c r="P151" s="749" t="str">
        <f>IF(C151&lt;&gt;"",C151&amp;'גיליון עזר'!$A$2,"")</f>
        <v/>
      </c>
      <c r="Q151" s="749" t="str">
        <f>IF(C151&lt;&gt;"",C151&amp;'גיליון עזר'!$C$2,"")</f>
        <v/>
      </c>
      <c r="R151" s="749" t="str">
        <f t="shared" si="20"/>
        <v/>
      </c>
    </row>
    <row r="152" spans="2:18" ht="15.75" x14ac:dyDescent="0.25">
      <c r="B152" s="702">
        <v>136</v>
      </c>
      <c r="C152" s="744" t="str">
        <f>IF(VLOOKUP(B152,'גנים - דוח ביצוע  (5)'!A:M,2,0)="","",VLOOKUP(B152,'גנים - דוח ביצוע  (5)'!A:M,2,0))</f>
        <v/>
      </c>
      <c r="D152" s="745" t="str">
        <f>IFERROR(VLOOKUP($C:$C,'גנים - מצבת והרשמה  (4)'!C:D,2,0)," ")</f>
        <v/>
      </c>
      <c r="E152" s="745" t="str">
        <f>IFERROR(VLOOKUP(C152,'גנים - דוח ביצוע  (5)'!B:N,13,0),"")</f>
        <v/>
      </c>
      <c r="F152" s="746" t="str">
        <f>IFERROR(VLOOKUP(P152,'פירוט עלויות כח אדם (6)'!AC:AD,2,0),0)</f>
        <v/>
      </c>
      <c r="G152" s="746" t="str">
        <f>IFERROR(VLOOKUP(Q152,'פירוט עלויות כח אדם (6)'!AC:AD,2,0),0)</f>
        <v/>
      </c>
      <c r="H152" s="746" t="str">
        <f>IFERROR(VLOOKUP(R152,'פירוט עלויות כח אדם (6)'!AE:AF,2,0),0)</f>
        <v/>
      </c>
      <c r="I152" s="746">
        <f t="shared" si="14"/>
        <v>0</v>
      </c>
      <c r="J152" s="746">
        <f t="shared" si="15"/>
        <v>0</v>
      </c>
      <c r="K152" s="746">
        <f t="shared" si="16"/>
        <v>0</v>
      </c>
      <c r="L152" s="746" t="str">
        <f t="shared" si="17"/>
        <v/>
      </c>
      <c r="M152" s="750"/>
      <c r="N152" s="748" t="str">
        <f t="shared" si="18"/>
        <v/>
      </c>
      <c r="O152" s="749">
        <f t="shared" si="19"/>
        <v>0</v>
      </c>
      <c r="P152" s="749" t="str">
        <f>IF(C152&lt;&gt;"",C152&amp;'גיליון עזר'!$A$2,"")</f>
        <v/>
      </c>
      <c r="Q152" s="749" t="str">
        <f>IF(C152&lt;&gt;"",C152&amp;'גיליון עזר'!$C$2,"")</f>
        <v/>
      </c>
      <c r="R152" s="749" t="str">
        <f t="shared" si="20"/>
        <v/>
      </c>
    </row>
    <row r="153" spans="2:18" ht="15.75" x14ac:dyDescent="0.25">
      <c r="B153" s="744">
        <v>137</v>
      </c>
      <c r="C153" s="744" t="str">
        <f>IF(VLOOKUP(B153,'גנים - דוח ביצוע  (5)'!A:M,2,0)="","",VLOOKUP(B153,'גנים - דוח ביצוע  (5)'!A:M,2,0))</f>
        <v/>
      </c>
      <c r="D153" s="745" t="str">
        <f>IFERROR(VLOOKUP($C:$C,'גנים - מצבת והרשמה  (4)'!C:D,2,0)," ")</f>
        <v/>
      </c>
      <c r="E153" s="745" t="str">
        <f>IFERROR(VLOOKUP(C153,'גנים - דוח ביצוע  (5)'!B:N,13,0),"")</f>
        <v/>
      </c>
      <c r="F153" s="746" t="str">
        <f>IFERROR(VLOOKUP(P153,'פירוט עלויות כח אדם (6)'!AC:AD,2,0),0)</f>
        <v/>
      </c>
      <c r="G153" s="746" t="str">
        <f>IFERROR(VLOOKUP(Q153,'פירוט עלויות כח אדם (6)'!AC:AD,2,0),0)</f>
        <v/>
      </c>
      <c r="H153" s="746" t="str">
        <f>IFERROR(VLOOKUP(R153,'פירוט עלויות כח אדם (6)'!AE:AF,2,0),0)</f>
        <v/>
      </c>
      <c r="I153" s="746">
        <f t="shared" si="14"/>
        <v>0</v>
      </c>
      <c r="J153" s="746">
        <f t="shared" si="15"/>
        <v>0</v>
      </c>
      <c r="K153" s="746">
        <f t="shared" si="16"/>
        <v>0</v>
      </c>
      <c r="L153" s="746" t="str">
        <f t="shared" si="17"/>
        <v/>
      </c>
      <c r="M153" s="750"/>
      <c r="N153" s="748" t="str">
        <f t="shared" si="18"/>
        <v/>
      </c>
      <c r="O153" s="749">
        <f t="shared" si="19"/>
        <v>0</v>
      </c>
      <c r="P153" s="749" t="str">
        <f>IF(C153&lt;&gt;"",C153&amp;'גיליון עזר'!$A$2,"")</f>
        <v/>
      </c>
      <c r="Q153" s="749" t="str">
        <f>IF(C153&lt;&gt;"",C153&amp;'גיליון עזר'!$C$2,"")</f>
        <v/>
      </c>
      <c r="R153" s="749" t="str">
        <f t="shared" si="20"/>
        <v/>
      </c>
    </row>
    <row r="154" spans="2:18" ht="15.75" x14ac:dyDescent="0.25">
      <c r="B154" s="702">
        <v>138</v>
      </c>
      <c r="C154" s="744" t="str">
        <f>IF(VLOOKUP(B154,'גנים - דוח ביצוע  (5)'!A:M,2,0)="","",VLOOKUP(B154,'גנים - דוח ביצוע  (5)'!A:M,2,0))</f>
        <v/>
      </c>
      <c r="D154" s="745" t="str">
        <f>IFERROR(VLOOKUP($C:$C,'גנים - מצבת והרשמה  (4)'!C:D,2,0)," ")</f>
        <v/>
      </c>
      <c r="E154" s="745" t="str">
        <f>IFERROR(VLOOKUP(C154,'גנים - דוח ביצוע  (5)'!B:N,13,0),"")</f>
        <v/>
      </c>
      <c r="F154" s="746" t="str">
        <f>IFERROR(VLOOKUP(P154,'פירוט עלויות כח אדם (6)'!AC:AD,2,0),0)</f>
        <v/>
      </c>
      <c r="G154" s="746" t="str">
        <f>IFERROR(VLOOKUP(Q154,'פירוט עלויות כח אדם (6)'!AC:AD,2,0),0)</f>
        <v/>
      </c>
      <c r="H154" s="746" t="str">
        <f>IFERROR(VLOOKUP(R154,'פירוט עלויות כח אדם (6)'!AE:AF,2,0),0)</f>
        <v/>
      </c>
      <c r="I154" s="746">
        <f t="shared" si="14"/>
        <v>0</v>
      </c>
      <c r="J154" s="746">
        <f t="shared" si="15"/>
        <v>0</v>
      </c>
      <c r="K154" s="746">
        <f t="shared" si="16"/>
        <v>0</v>
      </c>
      <c r="L154" s="746" t="str">
        <f t="shared" si="17"/>
        <v/>
      </c>
      <c r="M154" s="750"/>
      <c r="N154" s="748" t="str">
        <f t="shared" si="18"/>
        <v/>
      </c>
      <c r="O154" s="749">
        <f t="shared" si="19"/>
        <v>0</v>
      </c>
      <c r="P154" s="749" t="str">
        <f>IF(C154&lt;&gt;"",C154&amp;'גיליון עזר'!$A$2,"")</f>
        <v/>
      </c>
      <c r="Q154" s="749" t="str">
        <f>IF(C154&lt;&gt;"",C154&amp;'גיליון עזר'!$C$2,"")</f>
        <v/>
      </c>
      <c r="R154" s="749" t="str">
        <f t="shared" si="20"/>
        <v/>
      </c>
    </row>
    <row r="155" spans="2:18" ht="15.75" x14ac:dyDescent="0.25">
      <c r="B155" s="744">
        <v>139</v>
      </c>
      <c r="C155" s="744" t="str">
        <f>IF(VLOOKUP(B155,'גנים - דוח ביצוע  (5)'!A:M,2,0)="","",VLOOKUP(B155,'גנים - דוח ביצוע  (5)'!A:M,2,0))</f>
        <v/>
      </c>
      <c r="D155" s="745" t="str">
        <f>IFERROR(VLOOKUP($C:$C,'גנים - מצבת והרשמה  (4)'!C:D,2,0)," ")</f>
        <v/>
      </c>
      <c r="E155" s="745" t="str">
        <f>IFERROR(VLOOKUP(C155,'גנים - דוח ביצוע  (5)'!B:N,13,0),"")</f>
        <v/>
      </c>
      <c r="F155" s="746" t="str">
        <f>IFERROR(VLOOKUP(P155,'פירוט עלויות כח אדם (6)'!AC:AD,2,0),0)</f>
        <v/>
      </c>
      <c r="G155" s="746" t="str">
        <f>IFERROR(VLOOKUP(Q155,'פירוט עלויות כח אדם (6)'!AC:AD,2,0),0)</f>
        <v/>
      </c>
      <c r="H155" s="746" t="str">
        <f>IFERROR(VLOOKUP(R155,'פירוט עלויות כח אדם (6)'!AE:AF,2,0),0)</f>
        <v/>
      </c>
      <c r="I155" s="746">
        <f t="shared" si="14"/>
        <v>0</v>
      </c>
      <c r="J155" s="746">
        <f t="shared" si="15"/>
        <v>0</v>
      </c>
      <c r="K155" s="746">
        <f t="shared" si="16"/>
        <v>0</v>
      </c>
      <c r="L155" s="746" t="str">
        <f t="shared" si="17"/>
        <v/>
      </c>
      <c r="M155" s="750"/>
      <c r="N155" s="748" t="str">
        <f t="shared" si="18"/>
        <v/>
      </c>
      <c r="O155" s="749">
        <f t="shared" si="19"/>
        <v>0</v>
      </c>
      <c r="P155" s="749" t="str">
        <f>IF(C155&lt;&gt;"",C155&amp;'גיליון עזר'!$A$2,"")</f>
        <v/>
      </c>
      <c r="Q155" s="749" t="str">
        <f>IF(C155&lt;&gt;"",C155&amp;'גיליון עזר'!$C$2,"")</f>
        <v/>
      </c>
      <c r="R155" s="749" t="str">
        <f t="shared" si="20"/>
        <v/>
      </c>
    </row>
    <row r="156" spans="2:18" ht="15.75" x14ac:dyDescent="0.25">
      <c r="B156" s="702">
        <v>140</v>
      </c>
      <c r="C156" s="744" t="str">
        <f>IF(VLOOKUP(B156,'גנים - דוח ביצוע  (5)'!A:M,2,0)="","",VLOOKUP(B156,'גנים - דוח ביצוע  (5)'!A:M,2,0))</f>
        <v/>
      </c>
      <c r="D156" s="745" t="str">
        <f>IFERROR(VLOOKUP($C:$C,'גנים - מצבת והרשמה  (4)'!C:D,2,0)," ")</f>
        <v/>
      </c>
      <c r="E156" s="745" t="str">
        <f>IFERROR(VLOOKUP(C156,'גנים - דוח ביצוע  (5)'!B:N,13,0),"")</f>
        <v/>
      </c>
      <c r="F156" s="746" t="str">
        <f>IFERROR(VLOOKUP(P156,'פירוט עלויות כח אדם (6)'!AC:AD,2,0),0)</f>
        <v/>
      </c>
      <c r="G156" s="746" t="str">
        <f>IFERROR(VLOOKUP(Q156,'פירוט עלויות כח אדם (6)'!AC:AD,2,0),0)</f>
        <v/>
      </c>
      <c r="H156" s="746" t="str">
        <f>IFERROR(VLOOKUP(R156,'פירוט עלויות כח אדם (6)'!AE:AF,2,0),0)</f>
        <v/>
      </c>
      <c r="I156" s="746">
        <f t="shared" si="14"/>
        <v>0</v>
      </c>
      <c r="J156" s="746">
        <f t="shared" si="15"/>
        <v>0</v>
      </c>
      <c r="K156" s="746">
        <f t="shared" si="16"/>
        <v>0</v>
      </c>
      <c r="L156" s="746" t="str">
        <f t="shared" si="17"/>
        <v/>
      </c>
      <c r="M156" s="750"/>
      <c r="N156" s="748" t="str">
        <f t="shared" si="18"/>
        <v/>
      </c>
      <c r="O156" s="749">
        <f t="shared" si="19"/>
        <v>0</v>
      </c>
      <c r="P156" s="749" t="str">
        <f>IF(C156&lt;&gt;"",C156&amp;'גיליון עזר'!$A$2,"")</f>
        <v/>
      </c>
      <c r="Q156" s="749" t="str">
        <f>IF(C156&lt;&gt;"",C156&amp;'גיליון עזר'!$C$2,"")</f>
        <v/>
      </c>
      <c r="R156" s="749" t="str">
        <f t="shared" si="20"/>
        <v/>
      </c>
    </row>
    <row r="157" spans="2:18" ht="15.75" x14ac:dyDescent="0.25">
      <c r="B157" s="744">
        <v>141</v>
      </c>
      <c r="C157" s="744" t="str">
        <f>IF(VLOOKUP(B157,'גנים - דוח ביצוע  (5)'!A:M,2,0)="","",VLOOKUP(B157,'גנים - דוח ביצוע  (5)'!A:M,2,0))</f>
        <v/>
      </c>
      <c r="D157" s="745" t="str">
        <f>IFERROR(VLOOKUP($C:$C,'גנים - מצבת והרשמה  (4)'!C:D,2,0)," ")</f>
        <v/>
      </c>
      <c r="E157" s="745" t="str">
        <f>IFERROR(VLOOKUP(C157,'גנים - דוח ביצוע  (5)'!B:N,13,0),"")</f>
        <v/>
      </c>
      <c r="F157" s="746" t="str">
        <f>IFERROR(VLOOKUP(P157,'פירוט עלויות כח אדם (6)'!AC:AD,2,0),0)</f>
        <v/>
      </c>
      <c r="G157" s="746" t="str">
        <f>IFERROR(VLOOKUP(Q157,'פירוט עלויות כח אדם (6)'!AC:AD,2,0),0)</f>
        <v/>
      </c>
      <c r="H157" s="746" t="str">
        <f>IFERROR(VLOOKUP(R157,'פירוט עלויות כח אדם (6)'!AE:AF,2,0),0)</f>
        <v/>
      </c>
      <c r="I157" s="746">
        <f t="shared" si="14"/>
        <v>0</v>
      </c>
      <c r="J157" s="746">
        <f t="shared" si="15"/>
        <v>0</v>
      </c>
      <c r="K157" s="746">
        <f t="shared" si="16"/>
        <v>0</v>
      </c>
      <c r="L157" s="746" t="str">
        <f t="shared" si="17"/>
        <v/>
      </c>
      <c r="M157" s="750"/>
      <c r="N157" s="748" t="str">
        <f t="shared" si="18"/>
        <v/>
      </c>
      <c r="O157" s="749">
        <f t="shared" si="19"/>
        <v>0</v>
      </c>
      <c r="P157" s="749" t="str">
        <f>IF(C157&lt;&gt;"",C157&amp;'גיליון עזר'!$A$2,"")</f>
        <v/>
      </c>
      <c r="Q157" s="749" t="str">
        <f>IF(C157&lt;&gt;"",C157&amp;'גיליון עזר'!$C$2,"")</f>
        <v/>
      </c>
      <c r="R157" s="749" t="str">
        <f t="shared" si="20"/>
        <v/>
      </c>
    </row>
    <row r="158" spans="2:18" ht="15.75" x14ac:dyDescent="0.25">
      <c r="B158" s="702">
        <v>142</v>
      </c>
      <c r="C158" s="744" t="str">
        <f>IF(VLOOKUP(B158,'גנים - דוח ביצוע  (5)'!A:M,2,0)="","",VLOOKUP(B158,'גנים - דוח ביצוע  (5)'!A:M,2,0))</f>
        <v/>
      </c>
      <c r="D158" s="745" t="str">
        <f>IFERROR(VLOOKUP($C:$C,'גנים - מצבת והרשמה  (4)'!C:D,2,0)," ")</f>
        <v/>
      </c>
      <c r="E158" s="745" t="str">
        <f>IFERROR(VLOOKUP(C158,'גנים - דוח ביצוע  (5)'!B:N,13,0),"")</f>
        <v/>
      </c>
      <c r="F158" s="746" t="str">
        <f>IFERROR(VLOOKUP(P158,'פירוט עלויות כח אדם (6)'!AC:AD,2,0),0)</f>
        <v/>
      </c>
      <c r="G158" s="746" t="str">
        <f>IFERROR(VLOOKUP(Q158,'פירוט עלויות כח אדם (6)'!AC:AD,2,0),0)</f>
        <v/>
      </c>
      <c r="H158" s="746" t="str">
        <f>IFERROR(VLOOKUP(R158,'פירוט עלויות כח אדם (6)'!AE:AF,2,0),0)</f>
        <v/>
      </c>
      <c r="I158" s="746">
        <f t="shared" si="14"/>
        <v>0</v>
      </c>
      <c r="J158" s="746">
        <f t="shared" si="15"/>
        <v>0</v>
      </c>
      <c r="K158" s="746">
        <f t="shared" si="16"/>
        <v>0</v>
      </c>
      <c r="L158" s="746" t="str">
        <f t="shared" si="17"/>
        <v/>
      </c>
      <c r="M158" s="750"/>
      <c r="N158" s="748" t="str">
        <f t="shared" si="18"/>
        <v/>
      </c>
      <c r="O158" s="749">
        <f t="shared" si="19"/>
        <v>0</v>
      </c>
      <c r="P158" s="749" t="str">
        <f>IF(C158&lt;&gt;"",C158&amp;'גיליון עזר'!$A$2,"")</f>
        <v/>
      </c>
      <c r="Q158" s="749" t="str">
        <f>IF(C158&lt;&gt;"",C158&amp;'גיליון עזר'!$C$2,"")</f>
        <v/>
      </c>
      <c r="R158" s="749" t="str">
        <f t="shared" si="20"/>
        <v/>
      </c>
    </row>
    <row r="159" spans="2:18" ht="15.75" x14ac:dyDescent="0.25">
      <c r="B159" s="744">
        <v>143</v>
      </c>
      <c r="C159" s="744" t="str">
        <f>IF(VLOOKUP(B159,'גנים - דוח ביצוע  (5)'!A:M,2,0)="","",VLOOKUP(B159,'גנים - דוח ביצוע  (5)'!A:M,2,0))</f>
        <v/>
      </c>
      <c r="D159" s="745" t="str">
        <f>IFERROR(VLOOKUP($C:$C,'גנים - מצבת והרשמה  (4)'!C:D,2,0)," ")</f>
        <v/>
      </c>
      <c r="E159" s="745" t="str">
        <f>IFERROR(VLOOKUP(C159,'גנים - דוח ביצוע  (5)'!B:N,13,0),"")</f>
        <v/>
      </c>
      <c r="F159" s="746" t="str">
        <f>IFERROR(VLOOKUP(P159,'פירוט עלויות כח אדם (6)'!AC:AD,2,0),0)</f>
        <v/>
      </c>
      <c r="G159" s="746" t="str">
        <f>IFERROR(VLOOKUP(Q159,'פירוט עלויות כח אדם (6)'!AC:AD,2,0),0)</f>
        <v/>
      </c>
      <c r="H159" s="746" t="str">
        <f>IFERROR(VLOOKUP(R159,'פירוט עלויות כח אדם (6)'!AE:AF,2,0),0)</f>
        <v/>
      </c>
      <c r="I159" s="746">
        <f t="shared" si="14"/>
        <v>0</v>
      </c>
      <c r="J159" s="746">
        <f t="shared" si="15"/>
        <v>0</v>
      </c>
      <c r="K159" s="746">
        <f t="shared" si="16"/>
        <v>0</v>
      </c>
      <c r="L159" s="746" t="str">
        <f t="shared" si="17"/>
        <v/>
      </c>
      <c r="M159" s="750"/>
      <c r="N159" s="748" t="str">
        <f t="shared" si="18"/>
        <v/>
      </c>
      <c r="O159" s="749">
        <f t="shared" si="19"/>
        <v>0</v>
      </c>
      <c r="P159" s="749" t="str">
        <f>IF(C159&lt;&gt;"",C159&amp;'גיליון עזר'!$A$2,"")</f>
        <v/>
      </c>
      <c r="Q159" s="749" t="str">
        <f>IF(C159&lt;&gt;"",C159&amp;'גיליון עזר'!$C$2,"")</f>
        <v/>
      </c>
      <c r="R159" s="749" t="str">
        <f t="shared" si="20"/>
        <v/>
      </c>
    </row>
    <row r="160" spans="2:18" ht="15.75" x14ac:dyDescent="0.25">
      <c r="B160" s="702">
        <v>144</v>
      </c>
      <c r="C160" s="744" t="str">
        <f>IF(VLOOKUP(B160,'גנים - דוח ביצוע  (5)'!A:M,2,0)="","",VLOOKUP(B160,'גנים - דוח ביצוע  (5)'!A:M,2,0))</f>
        <v/>
      </c>
      <c r="D160" s="745" t="str">
        <f>IFERROR(VLOOKUP($C:$C,'גנים - מצבת והרשמה  (4)'!C:D,2,0)," ")</f>
        <v/>
      </c>
      <c r="E160" s="745" t="str">
        <f>IFERROR(VLOOKUP(C160,'גנים - דוח ביצוע  (5)'!B:N,13,0),"")</f>
        <v/>
      </c>
      <c r="F160" s="746" t="str">
        <f>IFERROR(VLOOKUP(P160,'פירוט עלויות כח אדם (6)'!AC:AD,2,0),0)</f>
        <v/>
      </c>
      <c r="G160" s="746" t="str">
        <f>IFERROR(VLOOKUP(Q160,'פירוט עלויות כח אדם (6)'!AC:AD,2,0),0)</f>
        <v/>
      </c>
      <c r="H160" s="746" t="str">
        <f>IFERROR(VLOOKUP(R160,'פירוט עלויות כח אדם (6)'!AE:AF,2,0),0)</f>
        <v/>
      </c>
      <c r="I160" s="746">
        <f t="shared" si="14"/>
        <v>0</v>
      </c>
      <c r="J160" s="746">
        <f t="shared" si="15"/>
        <v>0</v>
      </c>
      <c r="K160" s="746">
        <f t="shared" si="16"/>
        <v>0</v>
      </c>
      <c r="L160" s="746" t="str">
        <f t="shared" si="17"/>
        <v/>
      </c>
      <c r="M160" s="750"/>
      <c r="N160" s="748" t="str">
        <f t="shared" si="18"/>
        <v/>
      </c>
      <c r="O160" s="749">
        <f t="shared" si="19"/>
        <v>0</v>
      </c>
      <c r="P160" s="749" t="str">
        <f>IF(C160&lt;&gt;"",C160&amp;'גיליון עזר'!$A$2,"")</f>
        <v/>
      </c>
      <c r="Q160" s="749" t="str">
        <f>IF(C160&lt;&gt;"",C160&amp;'גיליון עזר'!$C$2,"")</f>
        <v/>
      </c>
      <c r="R160" s="749" t="str">
        <f t="shared" si="20"/>
        <v/>
      </c>
    </row>
    <row r="161" spans="2:18" ht="15.75" x14ac:dyDescent="0.25">
      <c r="B161" s="744">
        <v>145</v>
      </c>
      <c r="C161" s="744" t="str">
        <f>IF(VLOOKUP(B161,'גנים - דוח ביצוע  (5)'!A:M,2,0)="","",VLOOKUP(B161,'גנים - דוח ביצוע  (5)'!A:M,2,0))</f>
        <v/>
      </c>
      <c r="D161" s="745" t="str">
        <f>IFERROR(VLOOKUP($C:$C,'גנים - מצבת והרשמה  (4)'!C:D,2,0)," ")</f>
        <v/>
      </c>
      <c r="E161" s="745" t="str">
        <f>IFERROR(VLOOKUP(C161,'גנים - דוח ביצוע  (5)'!B:N,13,0),"")</f>
        <v/>
      </c>
      <c r="F161" s="746" t="str">
        <f>IFERROR(VLOOKUP(P161,'פירוט עלויות כח אדם (6)'!AC:AD,2,0),0)</f>
        <v/>
      </c>
      <c r="G161" s="746" t="str">
        <f>IFERROR(VLOOKUP(Q161,'פירוט עלויות כח אדם (6)'!AC:AD,2,0),0)</f>
        <v/>
      </c>
      <c r="H161" s="746" t="str">
        <f>IFERROR(VLOOKUP(R161,'פירוט עלויות כח אדם (6)'!AE:AF,2,0),0)</f>
        <v/>
      </c>
      <c r="I161" s="746">
        <f t="shared" si="14"/>
        <v>0</v>
      </c>
      <c r="J161" s="746">
        <f t="shared" si="15"/>
        <v>0</v>
      </c>
      <c r="K161" s="746">
        <f t="shared" si="16"/>
        <v>0</v>
      </c>
      <c r="L161" s="746" t="str">
        <f t="shared" si="17"/>
        <v/>
      </c>
      <c r="M161" s="750"/>
      <c r="N161" s="748" t="str">
        <f t="shared" si="18"/>
        <v/>
      </c>
      <c r="O161" s="749">
        <f t="shared" si="19"/>
        <v>0</v>
      </c>
      <c r="P161" s="749" t="str">
        <f>IF(C161&lt;&gt;"",C161&amp;'גיליון עזר'!$A$2,"")</f>
        <v/>
      </c>
      <c r="Q161" s="749" t="str">
        <f>IF(C161&lt;&gt;"",C161&amp;'גיליון עזר'!$C$2,"")</f>
        <v/>
      </c>
      <c r="R161" s="749" t="str">
        <f t="shared" si="20"/>
        <v/>
      </c>
    </row>
    <row r="162" spans="2:18" ht="15.75" x14ac:dyDescent="0.25">
      <c r="B162" s="702">
        <v>146</v>
      </c>
      <c r="C162" s="744" t="str">
        <f>IF(VLOOKUP(B162,'גנים - דוח ביצוע  (5)'!A:M,2,0)="","",VLOOKUP(B162,'גנים - דוח ביצוע  (5)'!A:M,2,0))</f>
        <v/>
      </c>
      <c r="D162" s="745" t="str">
        <f>IFERROR(VLOOKUP($C:$C,'גנים - מצבת והרשמה  (4)'!C:D,2,0)," ")</f>
        <v/>
      </c>
      <c r="E162" s="745" t="str">
        <f>IFERROR(VLOOKUP(C162,'גנים - דוח ביצוע  (5)'!B:N,13,0),"")</f>
        <v/>
      </c>
      <c r="F162" s="746" t="str">
        <f>IFERROR(VLOOKUP(P162,'פירוט עלויות כח אדם (6)'!AC:AD,2,0),0)</f>
        <v/>
      </c>
      <c r="G162" s="746" t="str">
        <f>IFERROR(VLOOKUP(Q162,'פירוט עלויות כח אדם (6)'!AC:AD,2,0),0)</f>
        <v/>
      </c>
      <c r="H162" s="746" t="str">
        <f>IFERROR(VLOOKUP(R162,'פירוט עלויות כח אדם (6)'!AE:AF,2,0),0)</f>
        <v/>
      </c>
      <c r="I162" s="746">
        <f t="shared" si="14"/>
        <v>0</v>
      </c>
      <c r="J162" s="746">
        <f t="shared" si="15"/>
        <v>0</v>
      </c>
      <c r="K162" s="746">
        <f t="shared" si="16"/>
        <v>0</v>
      </c>
      <c r="L162" s="746" t="str">
        <f t="shared" si="17"/>
        <v/>
      </c>
      <c r="M162" s="750"/>
      <c r="N162" s="748" t="str">
        <f t="shared" si="18"/>
        <v/>
      </c>
      <c r="O162" s="749">
        <f t="shared" si="19"/>
        <v>0</v>
      </c>
      <c r="P162" s="749" t="str">
        <f>IF(C162&lt;&gt;"",C162&amp;'גיליון עזר'!$A$2,"")</f>
        <v/>
      </c>
      <c r="Q162" s="749" t="str">
        <f>IF(C162&lt;&gt;"",C162&amp;'גיליון עזר'!$C$2,"")</f>
        <v/>
      </c>
      <c r="R162" s="749" t="str">
        <f t="shared" si="20"/>
        <v/>
      </c>
    </row>
    <row r="163" spans="2:18" ht="15.75" x14ac:dyDescent="0.25">
      <c r="B163" s="744">
        <v>147</v>
      </c>
      <c r="C163" s="744" t="str">
        <f>IF(VLOOKUP(B163,'גנים - דוח ביצוע  (5)'!A:M,2,0)="","",VLOOKUP(B163,'גנים - דוח ביצוע  (5)'!A:M,2,0))</f>
        <v/>
      </c>
      <c r="D163" s="745" t="str">
        <f>IFERROR(VLOOKUP($C:$C,'גנים - מצבת והרשמה  (4)'!C:D,2,0)," ")</f>
        <v/>
      </c>
      <c r="E163" s="745" t="str">
        <f>IFERROR(VLOOKUP(C163,'גנים - דוח ביצוע  (5)'!B:N,13,0),"")</f>
        <v/>
      </c>
      <c r="F163" s="746" t="str">
        <f>IFERROR(VLOOKUP(P163,'פירוט עלויות כח אדם (6)'!AC:AD,2,0),0)</f>
        <v/>
      </c>
      <c r="G163" s="746" t="str">
        <f>IFERROR(VLOOKUP(Q163,'פירוט עלויות כח אדם (6)'!AC:AD,2,0),0)</f>
        <v/>
      </c>
      <c r="H163" s="746" t="str">
        <f>IFERROR(VLOOKUP(R163,'פירוט עלויות כח אדם (6)'!AE:AF,2,0),0)</f>
        <v/>
      </c>
      <c r="I163" s="746">
        <f t="shared" si="14"/>
        <v>0</v>
      </c>
      <c r="J163" s="746">
        <f t="shared" si="15"/>
        <v>0</v>
      </c>
      <c r="K163" s="746">
        <f t="shared" si="16"/>
        <v>0</v>
      </c>
      <c r="L163" s="746" t="str">
        <f t="shared" si="17"/>
        <v/>
      </c>
      <c r="M163" s="750"/>
      <c r="N163" s="748" t="str">
        <f t="shared" si="18"/>
        <v/>
      </c>
      <c r="O163" s="749">
        <f t="shared" si="19"/>
        <v>0</v>
      </c>
      <c r="P163" s="749" t="str">
        <f>IF(C163&lt;&gt;"",C163&amp;'גיליון עזר'!$A$2,"")</f>
        <v/>
      </c>
      <c r="Q163" s="749" t="str">
        <f>IF(C163&lt;&gt;"",C163&amp;'גיליון עזר'!$C$2,"")</f>
        <v/>
      </c>
      <c r="R163" s="749" t="str">
        <f t="shared" si="20"/>
        <v/>
      </c>
    </row>
    <row r="164" spans="2:18" ht="15.75" x14ac:dyDescent="0.25">
      <c r="B164" s="702">
        <v>148</v>
      </c>
      <c r="C164" s="744" t="str">
        <f>IF(VLOOKUP(B164,'גנים - דוח ביצוע  (5)'!A:M,2,0)="","",VLOOKUP(B164,'גנים - דוח ביצוע  (5)'!A:M,2,0))</f>
        <v/>
      </c>
      <c r="D164" s="745" t="str">
        <f>IFERROR(VLOOKUP($C:$C,'גנים - מצבת והרשמה  (4)'!C:D,2,0)," ")</f>
        <v/>
      </c>
      <c r="E164" s="745" t="str">
        <f>IFERROR(VLOOKUP(C164,'גנים - דוח ביצוע  (5)'!B:N,13,0),"")</f>
        <v/>
      </c>
      <c r="F164" s="746" t="str">
        <f>IFERROR(VLOOKUP(P164,'פירוט עלויות כח אדם (6)'!AC:AD,2,0),0)</f>
        <v/>
      </c>
      <c r="G164" s="746" t="str">
        <f>IFERROR(VLOOKUP(Q164,'פירוט עלויות כח אדם (6)'!AC:AD,2,0),0)</f>
        <v/>
      </c>
      <c r="H164" s="746" t="str">
        <f>IFERROR(VLOOKUP(R164,'פירוט עלויות כח אדם (6)'!AE:AF,2,0),0)</f>
        <v/>
      </c>
      <c r="I164" s="746">
        <f t="shared" si="14"/>
        <v>0</v>
      </c>
      <c r="J164" s="746">
        <f t="shared" si="15"/>
        <v>0</v>
      </c>
      <c r="K164" s="746">
        <f t="shared" si="16"/>
        <v>0</v>
      </c>
      <c r="L164" s="746" t="str">
        <f t="shared" si="17"/>
        <v/>
      </c>
      <c r="M164" s="750"/>
      <c r="N164" s="748" t="str">
        <f t="shared" si="18"/>
        <v/>
      </c>
      <c r="O164" s="749">
        <f t="shared" si="19"/>
        <v>0</v>
      </c>
      <c r="P164" s="749" t="str">
        <f>IF(C164&lt;&gt;"",C164&amp;'גיליון עזר'!$A$2,"")</f>
        <v/>
      </c>
      <c r="Q164" s="749" t="str">
        <f>IF(C164&lt;&gt;"",C164&amp;'גיליון עזר'!$C$2,"")</f>
        <v/>
      </c>
      <c r="R164" s="749" t="str">
        <f t="shared" si="20"/>
        <v/>
      </c>
    </row>
    <row r="165" spans="2:18" ht="15.75" x14ac:dyDescent="0.25">
      <c r="B165" s="744">
        <v>149</v>
      </c>
      <c r="C165" s="744" t="str">
        <f>IF(VLOOKUP(B165,'גנים - דוח ביצוע  (5)'!A:M,2,0)="","",VLOOKUP(B165,'גנים - דוח ביצוע  (5)'!A:M,2,0))</f>
        <v/>
      </c>
      <c r="D165" s="745" t="str">
        <f>IFERROR(VLOOKUP($C:$C,'גנים - מצבת והרשמה  (4)'!C:D,2,0)," ")</f>
        <v/>
      </c>
      <c r="E165" s="745" t="str">
        <f>IFERROR(VLOOKUP(C165,'גנים - דוח ביצוע  (5)'!B:N,13,0),"")</f>
        <v/>
      </c>
      <c r="F165" s="746" t="str">
        <f>IFERROR(VLOOKUP(P165,'פירוט עלויות כח אדם (6)'!AC:AD,2,0),0)</f>
        <v/>
      </c>
      <c r="G165" s="746" t="str">
        <f>IFERROR(VLOOKUP(Q165,'פירוט עלויות כח אדם (6)'!AC:AD,2,0),0)</f>
        <v/>
      </c>
      <c r="H165" s="746" t="str">
        <f>IFERROR(VLOOKUP(R165,'פירוט עלויות כח אדם (6)'!AE:AF,2,0),0)</f>
        <v/>
      </c>
      <c r="I165" s="746">
        <f t="shared" si="14"/>
        <v>0</v>
      </c>
      <c r="J165" s="746">
        <f t="shared" si="15"/>
        <v>0</v>
      </c>
      <c r="K165" s="746">
        <f t="shared" si="16"/>
        <v>0</v>
      </c>
      <c r="L165" s="746" t="str">
        <f t="shared" si="17"/>
        <v/>
      </c>
      <c r="M165" s="750"/>
      <c r="N165" s="748" t="str">
        <f t="shared" si="18"/>
        <v/>
      </c>
      <c r="O165" s="749">
        <f t="shared" si="19"/>
        <v>0</v>
      </c>
      <c r="P165" s="749" t="str">
        <f>IF(C165&lt;&gt;"",C165&amp;'גיליון עזר'!$A$2,"")</f>
        <v/>
      </c>
      <c r="Q165" s="749" t="str">
        <f>IF(C165&lt;&gt;"",C165&amp;'גיליון עזר'!$C$2,"")</f>
        <v/>
      </c>
      <c r="R165" s="749" t="str">
        <f t="shared" si="20"/>
        <v/>
      </c>
    </row>
    <row r="166" spans="2:18" ht="15.75" x14ac:dyDescent="0.25">
      <c r="B166" s="702">
        <v>150</v>
      </c>
      <c r="C166" s="744" t="str">
        <f>IF(VLOOKUP(B166,'גנים - דוח ביצוע  (5)'!A:M,2,0)="","",VLOOKUP(B166,'גנים - דוח ביצוע  (5)'!A:M,2,0))</f>
        <v/>
      </c>
      <c r="D166" s="745" t="str">
        <f>IFERROR(VLOOKUP($C:$C,'גנים - מצבת והרשמה  (4)'!C:D,2,0)," ")</f>
        <v/>
      </c>
      <c r="E166" s="745" t="str">
        <f>IFERROR(VLOOKUP(C166,'גנים - דוח ביצוע  (5)'!B:N,13,0),"")</f>
        <v/>
      </c>
      <c r="F166" s="746" t="str">
        <f>IFERROR(VLOOKUP(P166,'פירוט עלויות כח אדם (6)'!AC:AD,2,0),0)</f>
        <v/>
      </c>
      <c r="G166" s="746" t="str">
        <f>IFERROR(VLOOKUP(Q166,'פירוט עלויות כח אדם (6)'!AC:AD,2,0),0)</f>
        <v/>
      </c>
      <c r="H166" s="746" t="str">
        <f>IFERROR(VLOOKUP(R166,'פירוט עלויות כח אדם (6)'!AE:AF,2,0),0)</f>
        <v/>
      </c>
      <c r="I166" s="746">
        <f t="shared" si="14"/>
        <v>0</v>
      </c>
      <c r="J166" s="746">
        <f t="shared" si="15"/>
        <v>0</v>
      </c>
      <c r="K166" s="746">
        <f t="shared" si="16"/>
        <v>0</v>
      </c>
      <c r="L166" s="746" t="str">
        <f t="shared" si="17"/>
        <v/>
      </c>
      <c r="M166" s="750"/>
      <c r="N166" s="748" t="str">
        <f t="shared" si="18"/>
        <v/>
      </c>
      <c r="O166" s="749">
        <f t="shared" si="19"/>
        <v>0</v>
      </c>
      <c r="P166" s="749" t="str">
        <f>IF(C166&lt;&gt;"",C166&amp;'גיליון עזר'!$A$2,"")</f>
        <v/>
      </c>
      <c r="Q166" s="749" t="str">
        <f>IF(C166&lt;&gt;"",C166&amp;'גיליון עזר'!$C$2,"")</f>
        <v/>
      </c>
      <c r="R166" s="749" t="str">
        <f t="shared" si="20"/>
        <v/>
      </c>
    </row>
    <row r="167" spans="2:18" ht="15.75" x14ac:dyDescent="0.25">
      <c r="B167" s="744">
        <v>151</v>
      </c>
      <c r="C167" s="744" t="str">
        <f>IF(VLOOKUP(B167,'גנים - דוח ביצוע  (5)'!A:M,2,0)="","",VLOOKUP(B167,'גנים - דוח ביצוע  (5)'!A:M,2,0))</f>
        <v/>
      </c>
      <c r="D167" s="745" t="str">
        <f>IFERROR(VLOOKUP($C:$C,'גנים - מצבת והרשמה  (4)'!C:D,2,0)," ")</f>
        <v/>
      </c>
      <c r="E167" s="745" t="str">
        <f>IFERROR(VLOOKUP(C167,'גנים - דוח ביצוע  (5)'!B:N,13,0),"")</f>
        <v/>
      </c>
      <c r="F167" s="746" t="str">
        <f>IFERROR(VLOOKUP(P167,'פירוט עלויות כח אדם (6)'!AC:AD,2,0),0)</f>
        <v/>
      </c>
      <c r="G167" s="746" t="str">
        <f>IFERROR(VLOOKUP(Q167,'פירוט עלויות כח אדם (6)'!AC:AD,2,0),0)</f>
        <v/>
      </c>
      <c r="H167" s="746" t="str">
        <f>IFERROR(VLOOKUP(R167,'פירוט עלויות כח אדם (6)'!AE:AF,2,0),0)</f>
        <v/>
      </c>
      <c r="I167" s="746">
        <f t="shared" si="14"/>
        <v>0</v>
      </c>
      <c r="J167" s="746">
        <f t="shared" si="15"/>
        <v>0</v>
      </c>
      <c r="K167" s="746">
        <f t="shared" si="16"/>
        <v>0</v>
      </c>
      <c r="L167" s="746" t="str">
        <f t="shared" si="17"/>
        <v/>
      </c>
      <c r="M167" s="750"/>
      <c r="N167" s="748" t="str">
        <f t="shared" si="18"/>
        <v/>
      </c>
      <c r="O167" s="749">
        <f t="shared" si="19"/>
        <v>0</v>
      </c>
      <c r="P167" s="749" t="str">
        <f>IF(C167&lt;&gt;"",C167&amp;'גיליון עזר'!$A$2,"")</f>
        <v/>
      </c>
      <c r="Q167" s="749" t="str">
        <f>IF(C167&lt;&gt;"",C167&amp;'גיליון עזר'!$C$2,"")</f>
        <v/>
      </c>
      <c r="R167" s="749" t="str">
        <f t="shared" si="20"/>
        <v/>
      </c>
    </row>
    <row r="168" spans="2:18" ht="15.75" x14ac:dyDescent="0.25">
      <c r="B168" s="702">
        <v>152</v>
      </c>
      <c r="C168" s="744" t="str">
        <f>IF(VLOOKUP(B168,'גנים - דוח ביצוע  (5)'!A:M,2,0)="","",VLOOKUP(B168,'גנים - דוח ביצוע  (5)'!A:M,2,0))</f>
        <v/>
      </c>
      <c r="D168" s="745" t="str">
        <f>IFERROR(VLOOKUP($C:$C,'גנים - מצבת והרשמה  (4)'!C:D,2,0)," ")</f>
        <v/>
      </c>
      <c r="E168" s="745" t="str">
        <f>IFERROR(VLOOKUP(C168,'גנים - דוח ביצוע  (5)'!B:N,13,0),"")</f>
        <v/>
      </c>
      <c r="F168" s="746" t="str">
        <f>IFERROR(VLOOKUP(P168,'פירוט עלויות כח אדם (6)'!AC:AD,2,0),0)</f>
        <v/>
      </c>
      <c r="G168" s="746" t="str">
        <f>IFERROR(VLOOKUP(Q168,'פירוט עלויות כח אדם (6)'!AC:AD,2,0),0)</f>
        <v/>
      </c>
      <c r="H168" s="746" t="str">
        <f>IFERROR(VLOOKUP(R168,'פירוט עלויות כח אדם (6)'!AE:AF,2,0),0)</f>
        <v/>
      </c>
      <c r="I168" s="746">
        <f t="shared" si="14"/>
        <v>0</v>
      </c>
      <c r="J168" s="746">
        <f t="shared" si="15"/>
        <v>0</v>
      </c>
      <c r="K168" s="746">
        <f t="shared" si="16"/>
        <v>0</v>
      </c>
      <c r="L168" s="746" t="str">
        <f t="shared" si="17"/>
        <v/>
      </c>
      <c r="M168" s="750"/>
      <c r="N168" s="748" t="str">
        <f t="shared" si="18"/>
        <v/>
      </c>
      <c r="O168" s="749">
        <f t="shared" si="19"/>
        <v>0</v>
      </c>
      <c r="P168" s="749" t="str">
        <f>IF(C168&lt;&gt;"",C168&amp;'גיליון עזר'!$A$2,"")</f>
        <v/>
      </c>
      <c r="Q168" s="749" t="str">
        <f>IF(C168&lt;&gt;"",C168&amp;'גיליון עזר'!$C$2,"")</f>
        <v/>
      </c>
      <c r="R168" s="749" t="str">
        <f t="shared" si="20"/>
        <v/>
      </c>
    </row>
    <row r="169" spans="2:18" ht="15.75" x14ac:dyDescent="0.25">
      <c r="B169" s="744">
        <v>153</v>
      </c>
      <c r="C169" s="744" t="str">
        <f>IF(VLOOKUP(B169,'גנים - דוח ביצוע  (5)'!A:M,2,0)="","",VLOOKUP(B169,'גנים - דוח ביצוע  (5)'!A:M,2,0))</f>
        <v/>
      </c>
      <c r="D169" s="745" t="str">
        <f>IFERROR(VLOOKUP($C:$C,'גנים - מצבת והרשמה  (4)'!C:D,2,0)," ")</f>
        <v/>
      </c>
      <c r="E169" s="745" t="str">
        <f>IFERROR(VLOOKUP(C169,'גנים - דוח ביצוע  (5)'!B:N,13,0),"")</f>
        <v/>
      </c>
      <c r="F169" s="746" t="str">
        <f>IFERROR(VLOOKUP(P169,'פירוט עלויות כח אדם (6)'!AC:AD,2,0),0)</f>
        <v/>
      </c>
      <c r="G169" s="746" t="str">
        <f>IFERROR(VLOOKUP(Q169,'פירוט עלויות כח אדם (6)'!AC:AD,2,0),0)</f>
        <v/>
      </c>
      <c r="H169" s="746" t="str">
        <f>IFERROR(VLOOKUP(R169,'פירוט עלויות כח אדם (6)'!AE:AF,2,0),0)</f>
        <v/>
      </c>
      <c r="I169" s="746">
        <f t="shared" si="14"/>
        <v>0</v>
      </c>
      <c r="J169" s="746">
        <f t="shared" si="15"/>
        <v>0</v>
      </c>
      <c r="K169" s="746">
        <f t="shared" si="16"/>
        <v>0</v>
      </c>
      <c r="L169" s="746" t="str">
        <f t="shared" si="17"/>
        <v/>
      </c>
      <c r="M169" s="750"/>
      <c r="N169" s="748" t="str">
        <f t="shared" si="18"/>
        <v/>
      </c>
      <c r="O169" s="749">
        <f t="shared" si="19"/>
        <v>0</v>
      </c>
      <c r="P169" s="749" t="str">
        <f>IF(C169&lt;&gt;"",C169&amp;'גיליון עזר'!$A$2,"")</f>
        <v/>
      </c>
      <c r="Q169" s="749" t="str">
        <f>IF(C169&lt;&gt;"",C169&amp;'גיליון עזר'!$C$2,"")</f>
        <v/>
      </c>
      <c r="R169" s="749" t="str">
        <f t="shared" si="20"/>
        <v/>
      </c>
    </row>
    <row r="170" spans="2:18" ht="15.75" x14ac:dyDescent="0.25">
      <c r="B170" s="702">
        <v>154</v>
      </c>
      <c r="C170" s="744" t="str">
        <f>IF(VLOOKUP(B170,'גנים - דוח ביצוע  (5)'!A:M,2,0)="","",VLOOKUP(B170,'גנים - דוח ביצוע  (5)'!A:M,2,0))</f>
        <v/>
      </c>
      <c r="D170" s="745" t="str">
        <f>IFERROR(VLOOKUP($C:$C,'גנים - מצבת והרשמה  (4)'!C:D,2,0)," ")</f>
        <v/>
      </c>
      <c r="E170" s="745" t="str">
        <f>IFERROR(VLOOKUP(C170,'גנים - דוח ביצוע  (5)'!B:N,13,0),"")</f>
        <v/>
      </c>
      <c r="F170" s="746" t="str">
        <f>IFERROR(VLOOKUP(P170,'פירוט עלויות כח אדם (6)'!AC:AD,2,0),0)</f>
        <v/>
      </c>
      <c r="G170" s="746" t="str">
        <f>IFERROR(VLOOKUP(Q170,'פירוט עלויות כח אדם (6)'!AC:AD,2,0),0)</f>
        <v/>
      </c>
      <c r="H170" s="746" t="str">
        <f>IFERROR(VLOOKUP(R170,'פירוט עלויות כח אדם (6)'!AE:AF,2,0),0)</f>
        <v/>
      </c>
      <c r="I170" s="746">
        <f t="shared" si="14"/>
        <v>0</v>
      </c>
      <c r="J170" s="746">
        <f t="shared" si="15"/>
        <v>0</v>
      </c>
      <c r="K170" s="746">
        <f t="shared" si="16"/>
        <v>0</v>
      </c>
      <c r="L170" s="746" t="str">
        <f t="shared" si="17"/>
        <v/>
      </c>
      <c r="M170" s="750"/>
      <c r="N170" s="748" t="str">
        <f t="shared" si="18"/>
        <v/>
      </c>
      <c r="O170" s="749">
        <f t="shared" si="19"/>
        <v>0</v>
      </c>
      <c r="P170" s="749" t="str">
        <f>IF(C170&lt;&gt;"",C170&amp;'גיליון עזר'!$A$2,"")</f>
        <v/>
      </c>
      <c r="Q170" s="749" t="str">
        <f>IF(C170&lt;&gt;"",C170&amp;'גיליון עזר'!$C$2,"")</f>
        <v/>
      </c>
      <c r="R170" s="749" t="str">
        <f t="shared" si="20"/>
        <v/>
      </c>
    </row>
    <row r="171" spans="2:18" ht="15.75" x14ac:dyDescent="0.25">
      <c r="B171" s="744">
        <v>155</v>
      </c>
      <c r="C171" s="744" t="str">
        <f>IF(VLOOKUP(B171,'גנים - דוח ביצוע  (5)'!A:M,2,0)="","",VLOOKUP(B171,'גנים - דוח ביצוע  (5)'!A:M,2,0))</f>
        <v/>
      </c>
      <c r="D171" s="745" t="str">
        <f>IFERROR(VLOOKUP($C:$C,'גנים - מצבת והרשמה  (4)'!C:D,2,0)," ")</f>
        <v/>
      </c>
      <c r="E171" s="745" t="str">
        <f>IFERROR(VLOOKUP(C171,'גנים - דוח ביצוע  (5)'!B:N,13,0),"")</f>
        <v/>
      </c>
      <c r="F171" s="746" t="str">
        <f>IFERROR(VLOOKUP(P171,'פירוט עלויות כח אדם (6)'!AC:AD,2,0),0)</f>
        <v/>
      </c>
      <c r="G171" s="746" t="str">
        <f>IFERROR(VLOOKUP(Q171,'פירוט עלויות כח אדם (6)'!AC:AD,2,0),0)</f>
        <v/>
      </c>
      <c r="H171" s="746" t="str">
        <f>IFERROR(VLOOKUP(R171,'פירוט עלויות כח אדם (6)'!AE:AF,2,0),0)</f>
        <v/>
      </c>
      <c r="I171" s="746">
        <f t="shared" si="14"/>
        <v>0</v>
      </c>
      <c r="J171" s="746">
        <f t="shared" si="15"/>
        <v>0</v>
      </c>
      <c r="K171" s="746">
        <f t="shared" si="16"/>
        <v>0</v>
      </c>
      <c r="L171" s="746" t="str">
        <f t="shared" si="17"/>
        <v/>
      </c>
      <c r="M171" s="750"/>
      <c r="N171" s="748" t="str">
        <f t="shared" si="18"/>
        <v/>
      </c>
      <c r="O171" s="749">
        <f t="shared" si="19"/>
        <v>0</v>
      </c>
      <c r="P171" s="749" t="str">
        <f>IF(C171&lt;&gt;"",C171&amp;'גיליון עזר'!$A$2,"")</f>
        <v/>
      </c>
      <c r="Q171" s="749" t="str">
        <f>IF(C171&lt;&gt;"",C171&amp;'גיליון עזר'!$C$2,"")</f>
        <v/>
      </c>
      <c r="R171" s="749" t="str">
        <f t="shared" si="20"/>
        <v/>
      </c>
    </row>
    <row r="172" spans="2:18" ht="15.75" x14ac:dyDescent="0.25">
      <c r="B172" s="702">
        <v>156</v>
      </c>
      <c r="C172" s="744" t="str">
        <f>IF(VLOOKUP(B172,'גנים - דוח ביצוע  (5)'!A:M,2,0)="","",VLOOKUP(B172,'גנים - דוח ביצוע  (5)'!A:M,2,0))</f>
        <v/>
      </c>
      <c r="D172" s="745" t="str">
        <f>IFERROR(VLOOKUP($C:$C,'גנים - מצבת והרשמה  (4)'!C:D,2,0)," ")</f>
        <v/>
      </c>
      <c r="E172" s="745" t="str">
        <f>IFERROR(VLOOKUP(C172,'גנים - דוח ביצוע  (5)'!B:N,13,0),"")</f>
        <v/>
      </c>
      <c r="F172" s="746" t="str">
        <f>IFERROR(VLOOKUP(P172,'פירוט עלויות כח אדם (6)'!AC:AD,2,0),0)</f>
        <v/>
      </c>
      <c r="G172" s="746" t="str">
        <f>IFERROR(VLOOKUP(Q172,'פירוט עלויות כח אדם (6)'!AC:AD,2,0),0)</f>
        <v/>
      </c>
      <c r="H172" s="746" t="str">
        <f>IFERROR(VLOOKUP(R172,'פירוט עלויות כח אדם (6)'!AE:AF,2,0),0)</f>
        <v/>
      </c>
      <c r="I172" s="746">
        <f t="shared" si="14"/>
        <v>0</v>
      </c>
      <c r="J172" s="746">
        <f t="shared" si="15"/>
        <v>0</v>
      </c>
      <c r="K172" s="746">
        <f t="shared" si="16"/>
        <v>0</v>
      </c>
      <c r="L172" s="746" t="str">
        <f t="shared" si="17"/>
        <v/>
      </c>
      <c r="M172" s="750"/>
      <c r="N172" s="748" t="str">
        <f t="shared" si="18"/>
        <v/>
      </c>
      <c r="O172" s="749">
        <f t="shared" si="19"/>
        <v>0</v>
      </c>
      <c r="P172" s="749" t="str">
        <f>IF(C172&lt;&gt;"",C172&amp;'גיליון עזר'!$A$2,"")</f>
        <v/>
      </c>
      <c r="Q172" s="749" t="str">
        <f>IF(C172&lt;&gt;"",C172&amp;'גיליון עזר'!$C$2,"")</f>
        <v/>
      </c>
      <c r="R172" s="749" t="str">
        <f t="shared" si="20"/>
        <v/>
      </c>
    </row>
    <row r="173" spans="2:18" ht="15.75" x14ac:dyDescent="0.25">
      <c r="B173" s="744">
        <v>157</v>
      </c>
      <c r="C173" s="744" t="str">
        <f>IF(VLOOKUP(B173,'גנים - דוח ביצוע  (5)'!A:M,2,0)="","",VLOOKUP(B173,'גנים - דוח ביצוע  (5)'!A:M,2,0))</f>
        <v/>
      </c>
      <c r="D173" s="745" t="str">
        <f>IFERROR(VLOOKUP($C:$C,'גנים - מצבת והרשמה  (4)'!C:D,2,0)," ")</f>
        <v/>
      </c>
      <c r="E173" s="745" t="str">
        <f>IFERROR(VLOOKUP(C173,'גנים - דוח ביצוע  (5)'!B:N,13,0),"")</f>
        <v/>
      </c>
      <c r="F173" s="746" t="str">
        <f>IFERROR(VLOOKUP(P173,'פירוט עלויות כח אדם (6)'!AC:AD,2,0),0)</f>
        <v/>
      </c>
      <c r="G173" s="746" t="str">
        <f>IFERROR(VLOOKUP(Q173,'פירוט עלויות כח אדם (6)'!AC:AD,2,0),0)</f>
        <v/>
      </c>
      <c r="H173" s="746" t="str">
        <f>IFERROR(VLOOKUP(R173,'פירוט עלויות כח אדם (6)'!AE:AF,2,0),0)</f>
        <v/>
      </c>
      <c r="I173" s="746">
        <f t="shared" si="14"/>
        <v>0</v>
      </c>
      <c r="J173" s="746">
        <f t="shared" si="15"/>
        <v>0</v>
      </c>
      <c r="K173" s="746">
        <f t="shared" si="16"/>
        <v>0</v>
      </c>
      <c r="L173" s="746" t="str">
        <f t="shared" si="17"/>
        <v/>
      </c>
      <c r="M173" s="750"/>
      <c r="N173" s="748" t="str">
        <f t="shared" si="18"/>
        <v/>
      </c>
      <c r="O173" s="749">
        <f t="shared" si="19"/>
        <v>0</v>
      </c>
      <c r="P173" s="749" t="str">
        <f>IF(C173&lt;&gt;"",C173&amp;'גיליון עזר'!$A$2,"")</f>
        <v/>
      </c>
      <c r="Q173" s="749" t="str">
        <f>IF(C173&lt;&gt;"",C173&amp;'גיליון עזר'!$C$2,"")</f>
        <v/>
      </c>
      <c r="R173" s="749" t="str">
        <f t="shared" si="20"/>
        <v/>
      </c>
    </row>
    <row r="174" spans="2:18" ht="15.75" x14ac:dyDescent="0.25">
      <c r="B174" s="702">
        <v>158</v>
      </c>
      <c r="C174" s="744" t="str">
        <f>IF(VLOOKUP(B174,'גנים - דוח ביצוע  (5)'!A:M,2,0)="","",VLOOKUP(B174,'גנים - דוח ביצוע  (5)'!A:M,2,0))</f>
        <v/>
      </c>
      <c r="D174" s="745" t="str">
        <f>IFERROR(VLOOKUP($C:$C,'גנים - מצבת והרשמה  (4)'!C:D,2,0)," ")</f>
        <v/>
      </c>
      <c r="E174" s="745" t="str">
        <f>IFERROR(VLOOKUP(C174,'גנים - דוח ביצוע  (5)'!B:N,13,0),"")</f>
        <v/>
      </c>
      <c r="F174" s="746" t="str">
        <f>IFERROR(VLOOKUP(P174,'פירוט עלויות כח אדם (6)'!AC:AD,2,0),0)</f>
        <v/>
      </c>
      <c r="G174" s="746" t="str">
        <f>IFERROR(VLOOKUP(Q174,'פירוט עלויות כח אדם (6)'!AC:AD,2,0),0)</f>
        <v/>
      </c>
      <c r="H174" s="746" t="str">
        <f>IFERROR(VLOOKUP(R174,'פירוט עלויות כח אדם (6)'!AE:AF,2,0),0)</f>
        <v/>
      </c>
      <c r="I174" s="746">
        <f t="shared" si="14"/>
        <v>0</v>
      </c>
      <c r="J174" s="746">
        <f t="shared" si="15"/>
        <v>0</v>
      </c>
      <c r="K174" s="746">
        <f t="shared" si="16"/>
        <v>0</v>
      </c>
      <c r="L174" s="746" t="str">
        <f t="shared" si="17"/>
        <v/>
      </c>
      <c r="M174" s="750"/>
      <c r="N174" s="748" t="str">
        <f t="shared" si="18"/>
        <v/>
      </c>
      <c r="O174" s="749">
        <f t="shared" si="19"/>
        <v>0</v>
      </c>
      <c r="P174" s="749" t="str">
        <f>IF(C174&lt;&gt;"",C174&amp;'גיליון עזר'!$A$2,"")</f>
        <v/>
      </c>
      <c r="Q174" s="749" t="str">
        <f>IF(C174&lt;&gt;"",C174&amp;'גיליון עזר'!$C$2,"")</f>
        <v/>
      </c>
      <c r="R174" s="749" t="str">
        <f t="shared" si="20"/>
        <v/>
      </c>
    </row>
    <row r="175" spans="2:18" ht="15.75" x14ac:dyDescent="0.25">
      <c r="B175" s="744">
        <v>159</v>
      </c>
      <c r="C175" s="744" t="str">
        <f>IF(VLOOKUP(B175,'גנים - דוח ביצוע  (5)'!A:M,2,0)="","",VLOOKUP(B175,'גנים - דוח ביצוע  (5)'!A:M,2,0))</f>
        <v/>
      </c>
      <c r="D175" s="745" t="str">
        <f>IFERROR(VLOOKUP($C:$C,'גנים - מצבת והרשמה  (4)'!C:D,2,0)," ")</f>
        <v/>
      </c>
      <c r="E175" s="745" t="str">
        <f>IFERROR(VLOOKUP(C175,'גנים - דוח ביצוע  (5)'!B:N,13,0),"")</f>
        <v/>
      </c>
      <c r="F175" s="746" t="str">
        <f>IFERROR(VLOOKUP(P175,'פירוט עלויות כח אדם (6)'!AC:AD,2,0),0)</f>
        <v/>
      </c>
      <c r="G175" s="746" t="str">
        <f>IFERROR(VLOOKUP(Q175,'פירוט עלויות כח אדם (6)'!AC:AD,2,0),0)</f>
        <v/>
      </c>
      <c r="H175" s="746" t="str">
        <f>IFERROR(VLOOKUP(R175,'פירוט עלויות כח אדם (6)'!AE:AF,2,0),0)</f>
        <v/>
      </c>
      <c r="I175" s="746">
        <f t="shared" si="14"/>
        <v>0</v>
      </c>
      <c r="J175" s="746">
        <f t="shared" si="15"/>
        <v>0</v>
      </c>
      <c r="K175" s="746">
        <f t="shared" si="16"/>
        <v>0</v>
      </c>
      <c r="L175" s="746" t="str">
        <f t="shared" si="17"/>
        <v/>
      </c>
      <c r="M175" s="750"/>
      <c r="N175" s="748" t="str">
        <f t="shared" si="18"/>
        <v/>
      </c>
      <c r="O175" s="749">
        <f t="shared" si="19"/>
        <v>0</v>
      </c>
      <c r="P175" s="749" t="str">
        <f>IF(C175&lt;&gt;"",C175&amp;'גיליון עזר'!$A$2,"")</f>
        <v/>
      </c>
      <c r="Q175" s="749" t="str">
        <f>IF(C175&lt;&gt;"",C175&amp;'גיליון עזר'!$C$2,"")</f>
        <v/>
      </c>
      <c r="R175" s="749" t="str">
        <f t="shared" si="20"/>
        <v/>
      </c>
    </row>
    <row r="176" spans="2:18" ht="15.75" x14ac:dyDescent="0.25">
      <c r="B176" s="702">
        <v>160</v>
      </c>
      <c r="C176" s="744" t="str">
        <f>IF(VLOOKUP(B176,'גנים - דוח ביצוע  (5)'!A:M,2,0)="","",VLOOKUP(B176,'גנים - דוח ביצוע  (5)'!A:M,2,0))</f>
        <v/>
      </c>
      <c r="D176" s="745" t="str">
        <f>IFERROR(VLOOKUP($C:$C,'גנים - מצבת והרשמה  (4)'!C:D,2,0)," ")</f>
        <v/>
      </c>
      <c r="E176" s="745" t="str">
        <f>IFERROR(VLOOKUP(C176,'גנים - דוח ביצוע  (5)'!B:N,13,0),"")</f>
        <v/>
      </c>
      <c r="F176" s="746" t="str">
        <f>IFERROR(VLOOKUP(P176,'פירוט עלויות כח אדם (6)'!AC:AD,2,0),0)</f>
        <v/>
      </c>
      <c r="G176" s="746" t="str">
        <f>IFERROR(VLOOKUP(Q176,'פירוט עלויות כח אדם (6)'!AC:AD,2,0),0)</f>
        <v/>
      </c>
      <c r="H176" s="746" t="str">
        <f>IFERROR(VLOOKUP(R176,'פירוט עלויות כח אדם (6)'!AE:AF,2,0),0)</f>
        <v/>
      </c>
      <c r="I176" s="746">
        <f t="shared" si="14"/>
        <v>0</v>
      </c>
      <c r="J176" s="746">
        <f t="shared" si="15"/>
        <v>0</v>
      </c>
      <c r="K176" s="746">
        <f t="shared" si="16"/>
        <v>0</v>
      </c>
      <c r="L176" s="746" t="str">
        <f t="shared" si="17"/>
        <v/>
      </c>
      <c r="M176" s="750"/>
      <c r="N176" s="748" t="str">
        <f t="shared" si="18"/>
        <v/>
      </c>
      <c r="O176" s="749">
        <f t="shared" si="19"/>
        <v>0</v>
      </c>
      <c r="P176" s="749" t="str">
        <f>IF(C176&lt;&gt;"",C176&amp;'גיליון עזר'!$A$2,"")</f>
        <v/>
      </c>
      <c r="Q176" s="749" t="str">
        <f>IF(C176&lt;&gt;"",C176&amp;'גיליון עזר'!$C$2,"")</f>
        <v/>
      </c>
      <c r="R176" s="749" t="str">
        <f t="shared" si="20"/>
        <v/>
      </c>
    </row>
    <row r="177" spans="2:18" ht="15.75" x14ac:dyDescent="0.25">
      <c r="B177" s="744">
        <v>161</v>
      </c>
      <c r="C177" s="744" t="str">
        <f>IF(VLOOKUP(B177,'גנים - דוח ביצוע  (5)'!A:M,2,0)="","",VLOOKUP(B177,'גנים - דוח ביצוע  (5)'!A:M,2,0))</f>
        <v/>
      </c>
      <c r="D177" s="745" t="str">
        <f>IFERROR(VLOOKUP($C:$C,'גנים - מצבת והרשמה  (4)'!C:D,2,0)," ")</f>
        <v/>
      </c>
      <c r="E177" s="745" t="str">
        <f>IFERROR(VLOOKUP(C177,'גנים - דוח ביצוע  (5)'!B:N,13,0),"")</f>
        <v/>
      </c>
      <c r="F177" s="746" t="str">
        <f>IFERROR(VLOOKUP(P177,'פירוט עלויות כח אדם (6)'!AC:AD,2,0),0)</f>
        <v/>
      </c>
      <c r="G177" s="746" t="str">
        <f>IFERROR(VLOOKUP(Q177,'פירוט עלויות כח אדם (6)'!AC:AD,2,0),0)</f>
        <v/>
      </c>
      <c r="H177" s="746" t="str">
        <f>IFERROR(VLOOKUP(R177,'פירוט עלויות כח אדם (6)'!AE:AF,2,0),0)</f>
        <v/>
      </c>
      <c r="I177" s="746">
        <f t="shared" si="14"/>
        <v>0</v>
      </c>
      <c r="J177" s="746">
        <f t="shared" si="15"/>
        <v>0</v>
      </c>
      <c r="K177" s="746">
        <f t="shared" si="16"/>
        <v>0</v>
      </c>
      <c r="L177" s="746" t="str">
        <f t="shared" si="17"/>
        <v/>
      </c>
      <c r="M177" s="750"/>
      <c r="N177" s="748" t="str">
        <f t="shared" si="18"/>
        <v/>
      </c>
      <c r="O177" s="749">
        <f t="shared" si="19"/>
        <v>0</v>
      </c>
      <c r="P177" s="749" t="str">
        <f>IF(C177&lt;&gt;"",C177&amp;'גיליון עזר'!$A$2,"")</f>
        <v/>
      </c>
      <c r="Q177" s="749" t="str">
        <f>IF(C177&lt;&gt;"",C177&amp;'גיליון עזר'!$C$2,"")</f>
        <v/>
      </c>
      <c r="R177" s="749" t="str">
        <f t="shared" si="20"/>
        <v/>
      </c>
    </row>
    <row r="178" spans="2:18" ht="15.75" x14ac:dyDescent="0.25">
      <c r="B178" s="702">
        <v>162</v>
      </c>
      <c r="C178" s="744" t="str">
        <f>IF(VLOOKUP(B178,'גנים - דוח ביצוע  (5)'!A:M,2,0)="","",VLOOKUP(B178,'גנים - דוח ביצוע  (5)'!A:M,2,0))</f>
        <v/>
      </c>
      <c r="D178" s="745" t="str">
        <f>IFERROR(VLOOKUP($C:$C,'גנים - מצבת והרשמה  (4)'!C:D,2,0)," ")</f>
        <v/>
      </c>
      <c r="E178" s="745" t="str">
        <f>IFERROR(VLOOKUP(C178,'גנים - דוח ביצוע  (5)'!B:N,13,0),"")</f>
        <v/>
      </c>
      <c r="F178" s="746" t="str">
        <f>IFERROR(VLOOKUP(P178,'פירוט עלויות כח אדם (6)'!AC:AD,2,0),0)</f>
        <v/>
      </c>
      <c r="G178" s="746" t="str">
        <f>IFERROR(VLOOKUP(Q178,'פירוט עלויות כח אדם (6)'!AC:AD,2,0),0)</f>
        <v/>
      </c>
      <c r="H178" s="746" t="str">
        <f>IFERROR(VLOOKUP(R178,'פירוט עלויות כח אדם (6)'!AE:AF,2,0),0)</f>
        <v/>
      </c>
      <c r="I178" s="746">
        <f t="shared" si="14"/>
        <v>0</v>
      </c>
      <c r="J178" s="746">
        <f t="shared" si="15"/>
        <v>0</v>
      </c>
      <c r="K178" s="746">
        <f t="shared" si="16"/>
        <v>0</v>
      </c>
      <c r="L178" s="746" t="str">
        <f t="shared" si="17"/>
        <v/>
      </c>
      <c r="M178" s="750"/>
      <c r="N178" s="748" t="str">
        <f t="shared" si="18"/>
        <v/>
      </c>
      <c r="O178" s="749">
        <f t="shared" si="19"/>
        <v>0</v>
      </c>
      <c r="P178" s="749" t="str">
        <f>IF(C178&lt;&gt;"",C178&amp;'גיליון עזר'!$A$2,"")</f>
        <v/>
      </c>
      <c r="Q178" s="749" t="str">
        <f>IF(C178&lt;&gt;"",C178&amp;'גיליון עזר'!$C$2,"")</f>
        <v/>
      </c>
      <c r="R178" s="749" t="str">
        <f t="shared" si="20"/>
        <v/>
      </c>
    </row>
    <row r="179" spans="2:18" ht="15.75" x14ac:dyDescent="0.25">
      <c r="B179" s="744">
        <v>163</v>
      </c>
      <c r="C179" s="744" t="str">
        <f>IF(VLOOKUP(B179,'גנים - דוח ביצוע  (5)'!A:M,2,0)="","",VLOOKUP(B179,'גנים - דוח ביצוע  (5)'!A:M,2,0))</f>
        <v/>
      </c>
      <c r="D179" s="745" t="str">
        <f>IFERROR(VLOOKUP($C:$C,'גנים - מצבת והרשמה  (4)'!C:D,2,0)," ")</f>
        <v/>
      </c>
      <c r="E179" s="745" t="str">
        <f>IFERROR(VLOOKUP(C179,'גנים - דוח ביצוע  (5)'!B:N,13,0),"")</f>
        <v/>
      </c>
      <c r="F179" s="746" t="str">
        <f>IFERROR(VLOOKUP(P179,'פירוט עלויות כח אדם (6)'!AC:AD,2,0),0)</f>
        <v/>
      </c>
      <c r="G179" s="746" t="str">
        <f>IFERROR(VLOOKUP(Q179,'פירוט עלויות כח אדם (6)'!AC:AD,2,0),0)</f>
        <v/>
      </c>
      <c r="H179" s="746" t="str">
        <f>IFERROR(VLOOKUP(R179,'פירוט עלויות כח אדם (6)'!AE:AF,2,0),0)</f>
        <v/>
      </c>
      <c r="I179" s="746">
        <f t="shared" si="14"/>
        <v>0</v>
      </c>
      <c r="J179" s="746">
        <f t="shared" si="15"/>
        <v>0</v>
      </c>
      <c r="K179" s="746">
        <f t="shared" si="16"/>
        <v>0</v>
      </c>
      <c r="L179" s="746" t="str">
        <f t="shared" si="17"/>
        <v/>
      </c>
      <c r="M179" s="750"/>
      <c r="N179" s="748" t="str">
        <f t="shared" si="18"/>
        <v/>
      </c>
      <c r="O179" s="749">
        <f t="shared" si="19"/>
        <v>0</v>
      </c>
      <c r="P179" s="749" t="str">
        <f>IF(C179&lt;&gt;"",C179&amp;'גיליון עזר'!$A$2,"")</f>
        <v/>
      </c>
      <c r="Q179" s="749" t="str">
        <f>IF(C179&lt;&gt;"",C179&amp;'גיליון עזר'!$C$2,"")</f>
        <v/>
      </c>
      <c r="R179" s="749" t="str">
        <f t="shared" si="20"/>
        <v/>
      </c>
    </row>
    <row r="180" spans="2:18" ht="15.75" x14ac:dyDescent="0.25">
      <c r="B180" s="702">
        <v>164</v>
      </c>
      <c r="C180" s="744" t="str">
        <f>IF(VLOOKUP(B180,'גנים - דוח ביצוע  (5)'!A:M,2,0)="","",VLOOKUP(B180,'גנים - דוח ביצוע  (5)'!A:M,2,0))</f>
        <v/>
      </c>
      <c r="D180" s="745" t="str">
        <f>IFERROR(VLOOKUP($C:$C,'גנים - מצבת והרשמה  (4)'!C:D,2,0)," ")</f>
        <v/>
      </c>
      <c r="E180" s="745" t="str">
        <f>IFERROR(VLOOKUP(C180,'גנים - דוח ביצוע  (5)'!B:N,13,0),"")</f>
        <v/>
      </c>
      <c r="F180" s="746" t="str">
        <f>IFERROR(VLOOKUP(P180,'פירוט עלויות כח אדם (6)'!AC:AD,2,0),0)</f>
        <v/>
      </c>
      <c r="G180" s="746" t="str">
        <f>IFERROR(VLOOKUP(Q180,'פירוט עלויות כח אדם (6)'!AC:AD,2,0),0)</f>
        <v/>
      </c>
      <c r="H180" s="746" t="str">
        <f>IFERROR(VLOOKUP(R180,'פירוט עלויות כח אדם (6)'!AE:AF,2,0),0)</f>
        <v/>
      </c>
      <c r="I180" s="746">
        <f t="shared" si="14"/>
        <v>0</v>
      </c>
      <c r="J180" s="746">
        <f t="shared" si="15"/>
        <v>0</v>
      </c>
      <c r="K180" s="746">
        <f t="shared" si="16"/>
        <v>0</v>
      </c>
      <c r="L180" s="746" t="str">
        <f t="shared" si="17"/>
        <v/>
      </c>
      <c r="M180" s="750"/>
      <c r="N180" s="748" t="str">
        <f t="shared" si="18"/>
        <v/>
      </c>
      <c r="O180" s="749">
        <f t="shared" si="19"/>
        <v>0</v>
      </c>
      <c r="P180" s="749" t="str">
        <f>IF(C180&lt;&gt;"",C180&amp;'גיליון עזר'!$A$2,"")</f>
        <v/>
      </c>
      <c r="Q180" s="749" t="str">
        <f>IF(C180&lt;&gt;"",C180&amp;'גיליון עזר'!$C$2,"")</f>
        <v/>
      </c>
      <c r="R180" s="749" t="str">
        <f t="shared" si="20"/>
        <v/>
      </c>
    </row>
    <row r="181" spans="2:18" ht="15.75" x14ac:dyDescent="0.25">
      <c r="B181" s="744">
        <v>165</v>
      </c>
      <c r="C181" s="744" t="str">
        <f>IF(VLOOKUP(B181,'גנים - דוח ביצוע  (5)'!A:M,2,0)="","",VLOOKUP(B181,'גנים - דוח ביצוע  (5)'!A:M,2,0))</f>
        <v/>
      </c>
      <c r="D181" s="745" t="str">
        <f>IFERROR(VLOOKUP($C:$C,'גנים - מצבת והרשמה  (4)'!C:D,2,0)," ")</f>
        <v/>
      </c>
      <c r="E181" s="745" t="str">
        <f>IFERROR(VLOOKUP(C181,'גנים - דוח ביצוע  (5)'!B:N,13,0),"")</f>
        <v/>
      </c>
      <c r="F181" s="746" t="str">
        <f>IFERROR(VLOOKUP(P181,'פירוט עלויות כח אדם (6)'!AC:AD,2,0),0)</f>
        <v/>
      </c>
      <c r="G181" s="746" t="str">
        <f>IFERROR(VLOOKUP(Q181,'פירוט עלויות כח אדם (6)'!AC:AD,2,0),0)</f>
        <v/>
      </c>
      <c r="H181" s="746" t="str">
        <f>IFERROR(VLOOKUP(R181,'פירוט עלויות כח אדם (6)'!AE:AF,2,0),0)</f>
        <v/>
      </c>
      <c r="I181" s="746">
        <f t="shared" si="14"/>
        <v>0</v>
      </c>
      <c r="J181" s="746">
        <f t="shared" si="15"/>
        <v>0</v>
      </c>
      <c r="K181" s="746">
        <f t="shared" si="16"/>
        <v>0</v>
      </c>
      <c r="L181" s="746" t="str">
        <f t="shared" si="17"/>
        <v/>
      </c>
      <c r="M181" s="750"/>
      <c r="N181" s="748" t="str">
        <f t="shared" si="18"/>
        <v/>
      </c>
      <c r="O181" s="749">
        <f t="shared" si="19"/>
        <v>0</v>
      </c>
      <c r="P181" s="749" t="str">
        <f>IF(C181&lt;&gt;"",C181&amp;'גיליון עזר'!$A$2,"")</f>
        <v/>
      </c>
      <c r="Q181" s="749" t="str">
        <f>IF(C181&lt;&gt;"",C181&amp;'גיליון עזר'!$C$2,"")</f>
        <v/>
      </c>
      <c r="R181" s="749" t="str">
        <f t="shared" si="20"/>
        <v/>
      </c>
    </row>
    <row r="182" spans="2:18" ht="15.75" x14ac:dyDescent="0.25">
      <c r="B182" s="702">
        <v>166</v>
      </c>
      <c r="C182" s="744" t="str">
        <f>IF(VLOOKUP(B182,'גנים - דוח ביצוע  (5)'!A:M,2,0)="","",VLOOKUP(B182,'גנים - דוח ביצוע  (5)'!A:M,2,0))</f>
        <v/>
      </c>
      <c r="D182" s="745" t="str">
        <f>IFERROR(VLOOKUP($C:$C,'גנים - מצבת והרשמה  (4)'!C:D,2,0)," ")</f>
        <v/>
      </c>
      <c r="E182" s="745" t="str">
        <f>IFERROR(VLOOKUP(C182,'גנים - דוח ביצוע  (5)'!B:N,13,0),"")</f>
        <v/>
      </c>
      <c r="F182" s="746" t="str">
        <f>IFERROR(VLOOKUP(P182,'פירוט עלויות כח אדם (6)'!AC:AD,2,0),0)</f>
        <v/>
      </c>
      <c r="G182" s="746" t="str">
        <f>IFERROR(VLOOKUP(Q182,'פירוט עלויות כח אדם (6)'!AC:AD,2,0),0)</f>
        <v/>
      </c>
      <c r="H182" s="746" t="str">
        <f>IFERROR(VLOOKUP(R182,'פירוט עלויות כח אדם (6)'!AE:AF,2,0),0)</f>
        <v/>
      </c>
      <c r="I182" s="746">
        <f t="shared" si="14"/>
        <v>0</v>
      </c>
      <c r="J182" s="746">
        <f t="shared" si="15"/>
        <v>0</v>
      </c>
      <c r="K182" s="746">
        <f t="shared" si="16"/>
        <v>0</v>
      </c>
      <c r="L182" s="746" t="str">
        <f t="shared" si="17"/>
        <v/>
      </c>
      <c r="M182" s="750"/>
      <c r="N182" s="748" t="str">
        <f t="shared" si="18"/>
        <v/>
      </c>
      <c r="O182" s="749">
        <f t="shared" si="19"/>
        <v>0</v>
      </c>
      <c r="P182" s="749" t="str">
        <f>IF(C182&lt;&gt;"",C182&amp;'גיליון עזר'!$A$2,"")</f>
        <v/>
      </c>
      <c r="Q182" s="749" t="str">
        <f>IF(C182&lt;&gt;"",C182&amp;'גיליון עזר'!$C$2,"")</f>
        <v/>
      </c>
      <c r="R182" s="749" t="str">
        <f t="shared" si="20"/>
        <v/>
      </c>
    </row>
    <row r="183" spans="2:18" ht="15.75" x14ac:dyDescent="0.25">
      <c r="B183" s="744">
        <v>167</v>
      </c>
      <c r="C183" s="744" t="str">
        <f>IF(VLOOKUP(B183,'גנים - דוח ביצוע  (5)'!A:M,2,0)="","",VLOOKUP(B183,'גנים - דוח ביצוע  (5)'!A:M,2,0))</f>
        <v/>
      </c>
      <c r="D183" s="745" t="str">
        <f>IFERROR(VLOOKUP($C:$C,'גנים - מצבת והרשמה  (4)'!C:D,2,0)," ")</f>
        <v/>
      </c>
      <c r="E183" s="745" t="str">
        <f>IFERROR(VLOOKUP(C183,'גנים - דוח ביצוע  (5)'!B:N,13,0),"")</f>
        <v/>
      </c>
      <c r="F183" s="746" t="str">
        <f>IFERROR(VLOOKUP(P183,'פירוט עלויות כח אדם (6)'!AC:AD,2,0),0)</f>
        <v/>
      </c>
      <c r="G183" s="746" t="str">
        <f>IFERROR(VLOOKUP(Q183,'פירוט עלויות כח אדם (6)'!AC:AD,2,0),0)</f>
        <v/>
      </c>
      <c r="H183" s="746" t="str">
        <f>IFERROR(VLOOKUP(R183,'פירוט עלויות כח אדם (6)'!AE:AF,2,0),0)</f>
        <v/>
      </c>
      <c r="I183" s="746">
        <f t="shared" si="14"/>
        <v>0</v>
      </c>
      <c r="J183" s="746">
        <f t="shared" si="15"/>
        <v>0</v>
      </c>
      <c r="K183" s="746">
        <f t="shared" si="16"/>
        <v>0</v>
      </c>
      <c r="L183" s="746" t="str">
        <f t="shared" si="17"/>
        <v/>
      </c>
      <c r="M183" s="750"/>
      <c r="N183" s="748" t="str">
        <f t="shared" si="18"/>
        <v/>
      </c>
      <c r="O183" s="749">
        <f t="shared" si="19"/>
        <v>0</v>
      </c>
      <c r="P183" s="749" t="str">
        <f>IF(C183&lt;&gt;"",C183&amp;'גיליון עזר'!$A$2,"")</f>
        <v/>
      </c>
      <c r="Q183" s="749" t="str">
        <f>IF(C183&lt;&gt;"",C183&amp;'גיליון עזר'!$C$2,"")</f>
        <v/>
      </c>
      <c r="R183" s="749" t="str">
        <f t="shared" si="20"/>
        <v/>
      </c>
    </row>
    <row r="184" spans="2:18" ht="15.75" x14ac:dyDescent="0.25">
      <c r="B184" s="702">
        <v>168</v>
      </c>
      <c r="C184" s="744" t="str">
        <f>IF(VLOOKUP(B184,'גנים - דוח ביצוע  (5)'!A:M,2,0)="","",VLOOKUP(B184,'גנים - דוח ביצוע  (5)'!A:M,2,0))</f>
        <v/>
      </c>
      <c r="D184" s="745" t="str">
        <f>IFERROR(VLOOKUP($C:$C,'גנים - מצבת והרשמה  (4)'!C:D,2,0)," ")</f>
        <v/>
      </c>
      <c r="E184" s="745" t="str">
        <f>IFERROR(VLOOKUP(C184,'גנים - דוח ביצוע  (5)'!B:N,13,0),"")</f>
        <v/>
      </c>
      <c r="F184" s="746" t="str">
        <f>IFERROR(VLOOKUP(P184,'פירוט עלויות כח אדם (6)'!AC:AD,2,0),0)</f>
        <v/>
      </c>
      <c r="G184" s="746" t="str">
        <f>IFERROR(VLOOKUP(Q184,'פירוט עלויות כח אדם (6)'!AC:AD,2,0),0)</f>
        <v/>
      </c>
      <c r="H184" s="746" t="str">
        <f>IFERROR(VLOOKUP(R184,'פירוט עלויות כח אדם (6)'!AE:AF,2,0),0)</f>
        <v/>
      </c>
      <c r="I184" s="746">
        <f t="shared" si="14"/>
        <v>0</v>
      </c>
      <c r="J184" s="746">
        <f t="shared" si="15"/>
        <v>0</v>
      </c>
      <c r="K184" s="746">
        <f t="shared" si="16"/>
        <v>0</v>
      </c>
      <c r="L184" s="746" t="str">
        <f t="shared" si="17"/>
        <v/>
      </c>
      <c r="M184" s="750"/>
      <c r="N184" s="748" t="str">
        <f t="shared" si="18"/>
        <v/>
      </c>
      <c r="O184" s="749">
        <f t="shared" si="19"/>
        <v>0</v>
      </c>
      <c r="P184" s="749" t="str">
        <f>IF(C184&lt;&gt;"",C184&amp;'גיליון עזר'!$A$2,"")</f>
        <v/>
      </c>
      <c r="Q184" s="749" t="str">
        <f>IF(C184&lt;&gt;"",C184&amp;'גיליון עזר'!$C$2,"")</f>
        <v/>
      </c>
      <c r="R184" s="749" t="str">
        <f t="shared" si="20"/>
        <v/>
      </c>
    </row>
    <row r="185" spans="2:18" ht="15.75" x14ac:dyDescent="0.25">
      <c r="B185" s="744">
        <v>169</v>
      </c>
      <c r="C185" s="744" t="str">
        <f>IF(VLOOKUP(B185,'גנים - דוח ביצוע  (5)'!A:M,2,0)="","",VLOOKUP(B185,'גנים - דוח ביצוע  (5)'!A:M,2,0))</f>
        <v/>
      </c>
      <c r="D185" s="745" t="str">
        <f>IFERROR(VLOOKUP($C:$C,'גנים - מצבת והרשמה  (4)'!C:D,2,0)," ")</f>
        <v/>
      </c>
      <c r="E185" s="745" t="str">
        <f>IFERROR(VLOOKUP(C185,'גנים - דוח ביצוע  (5)'!B:N,13,0),"")</f>
        <v/>
      </c>
      <c r="F185" s="746" t="str">
        <f>IFERROR(VLOOKUP(P185,'פירוט עלויות כח אדם (6)'!AC:AD,2,0),0)</f>
        <v/>
      </c>
      <c r="G185" s="746" t="str">
        <f>IFERROR(VLOOKUP(Q185,'פירוט עלויות כח אדם (6)'!AC:AD,2,0),0)</f>
        <v/>
      </c>
      <c r="H185" s="746" t="str">
        <f>IFERROR(VLOOKUP(R185,'פירוט עלויות כח אדם (6)'!AE:AF,2,0),0)</f>
        <v/>
      </c>
      <c r="I185" s="746">
        <f t="shared" si="14"/>
        <v>0</v>
      </c>
      <c r="J185" s="746">
        <f t="shared" si="15"/>
        <v>0</v>
      </c>
      <c r="K185" s="746">
        <f t="shared" si="16"/>
        <v>0</v>
      </c>
      <c r="L185" s="746" t="str">
        <f t="shared" si="17"/>
        <v/>
      </c>
      <c r="M185" s="750"/>
      <c r="N185" s="748" t="str">
        <f t="shared" si="18"/>
        <v/>
      </c>
      <c r="O185" s="749">
        <f t="shared" si="19"/>
        <v>0</v>
      </c>
      <c r="P185" s="749" t="str">
        <f>IF(C185&lt;&gt;"",C185&amp;'גיליון עזר'!$A$2,"")</f>
        <v/>
      </c>
      <c r="Q185" s="749" t="str">
        <f>IF(C185&lt;&gt;"",C185&amp;'גיליון עזר'!$C$2,"")</f>
        <v/>
      </c>
      <c r="R185" s="749" t="str">
        <f t="shared" si="20"/>
        <v/>
      </c>
    </row>
    <row r="186" spans="2:18" ht="15.75" x14ac:dyDescent="0.25">
      <c r="B186" s="702">
        <v>170</v>
      </c>
      <c r="C186" s="744" t="str">
        <f>IF(VLOOKUP(B186,'גנים - דוח ביצוע  (5)'!A:M,2,0)="","",VLOOKUP(B186,'גנים - דוח ביצוע  (5)'!A:M,2,0))</f>
        <v/>
      </c>
      <c r="D186" s="745" t="str">
        <f>IFERROR(VLOOKUP($C:$C,'גנים - מצבת והרשמה  (4)'!C:D,2,0)," ")</f>
        <v/>
      </c>
      <c r="E186" s="745" t="str">
        <f>IFERROR(VLOOKUP(C186,'גנים - דוח ביצוע  (5)'!B:N,13,0),"")</f>
        <v/>
      </c>
      <c r="F186" s="746" t="str">
        <f>IFERROR(VLOOKUP(P186,'פירוט עלויות כח אדם (6)'!AC:AD,2,0),0)</f>
        <v/>
      </c>
      <c r="G186" s="746" t="str">
        <f>IFERROR(VLOOKUP(Q186,'פירוט עלויות כח אדם (6)'!AC:AD,2,0),0)</f>
        <v/>
      </c>
      <c r="H186" s="746" t="str">
        <f>IFERROR(VLOOKUP(R186,'פירוט עלויות כח אדם (6)'!AE:AF,2,0),0)</f>
        <v/>
      </c>
      <c r="I186" s="746">
        <f t="shared" si="14"/>
        <v>0</v>
      </c>
      <c r="J186" s="746">
        <f t="shared" si="15"/>
        <v>0</v>
      </c>
      <c r="K186" s="746">
        <f t="shared" si="16"/>
        <v>0</v>
      </c>
      <c r="L186" s="746" t="str">
        <f t="shared" si="17"/>
        <v/>
      </c>
      <c r="M186" s="750"/>
      <c r="N186" s="748" t="str">
        <f t="shared" si="18"/>
        <v/>
      </c>
      <c r="O186" s="749">
        <f t="shared" si="19"/>
        <v>0</v>
      </c>
      <c r="P186" s="749" t="str">
        <f>IF(C186&lt;&gt;"",C186&amp;'גיליון עזר'!$A$2,"")</f>
        <v/>
      </c>
      <c r="Q186" s="749" t="str">
        <f>IF(C186&lt;&gt;"",C186&amp;'גיליון עזר'!$C$2,"")</f>
        <v/>
      </c>
      <c r="R186" s="749" t="str">
        <f t="shared" si="20"/>
        <v/>
      </c>
    </row>
    <row r="187" spans="2:18" ht="15.75" x14ac:dyDescent="0.25">
      <c r="B187" s="744">
        <v>171</v>
      </c>
      <c r="C187" s="744" t="str">
        <f>IF(VLOOKUP(B187,'גנים - דוח ביצוע  (5)'!A:M,2,0)="","",VLOOKUP(B187,'גנים - דוח ביצוע  (5)'!A:M,2,0))</f>
        <v/>
      </c>
      <c r="D187" s="745" t="str">
        <f>IFERROR(VLOOKUP($C:$C,'גנים - מצבת והרשמה  (4)'!C:D,2,0)," ")</f>
        <v/>
      </c>
      <c r="E187" s="745" t="str">
        <f>IFERROR(VLOOKUP(C187,'גנים - דוח ביצוע  (5)'!B:N,13,0),"")</f>
        <v/>
      </c>
      <c r="F187" s="746" t="str">
        <f>IFERROR(VLOOKUP(P187,'פירוט עלויות כח אדם (6)'!AC:AD,2,0),0)</f>
        <v/>
      </c>
      <c r="G187" s="746" t="str">
        <f>IFERROR(VLOOKUP(Q187,'פירוט עלויות כח אדם (6)'!AC:AD,2,0),0)</f>
        <v/>
      </c>
      <c r="H187" s="746" t="str">
        <f>IFERROR(VLOOKUP(R187,'פירוט עלויות כח אדם (6)'!AE:AF,2,0),0)</f>
        <v/>
      </c>
      <c r="I187" s="746">
        <f t="shared" si="14"/>
        <v>0</v>
      </c>
      <c r="J187" s="746">
        <f t="shared" si="15"/>
        <v>0</v>
      </c>
      <c r="K187" s="746">
        <f t="shared" si="16"/>
        <v>0</v>
      </c>
      <c r="L187" s="746" t="str">
        <f t="shared" si="17"/>
        <v/>
      </c>
      <c r="M187" s="750"/>
      <c r="N187" s="748" t="str">
        <f t="shared" si="18"/>
        <v/>
      </c>
      <c r="O187" s="749">
        <f t="shared" si="19"/>
        <v>0</v>
      </c>
      <c r="P187" s="749" t="str">
        <f>IF(C187&lt;&gt;"",C187&amp;'גיליון עזר'!$A$2,"")</f>
        <v/>
      </c>
      <c r="Q187" s="749" t="str">
        <f>IF(C187&lt;&gt;"",C187&amp;'גיליון עזר'!$C$2,"")</f>
        <v/>
      </c>
      <c r="R187" s="749" t="str">
        <f t="shared" si="20"/>
        <v/>
      </c>
    </row>
    <row r="188" spans="2:18" ht="15.75" x14ac:dyDescent="0.25">
      <c r="B188" s="702">
        <v>172</v>
      </c>
      <c r="C188" s="744" t="str">
        <f>IF(VLOOKUP(B188,'גנים - דוח ביצוע  (5)'!A:M,2,0)="","",VLOOKUP(B188,'גנים - דוח ביצוע  (5)'!A:M,2,0))</f>
        <v/>
      </c>
      <c r="D188" s="745" t="str">
        <f>IFERROR(VLOOKUP($C:$C,'גנים - מצבת והרשמה  (4)'!C:D,2,0)," ")</f>
        <v/>
      </c>
      <c r="E188" s="745" t="str">
        <f>IFERROR(VLOOKUP(C188,'גנים - דוח ביצוע  (5)'!B:N,13,0),"")</f>
        <v/>
      </c>
      <c r="F188" s="746" t="str">
        <f>IFERROR(VLOOKUP(P188,'פירוט עלויות כח אדם (6)'!AC:AD,2,0),0)</f>
        <v/>
      </c>
      <c r="G188" s="746" t="str">
        <f>IFERROR(VLOOKUP(Q188,'פירוט עלויות כח אדם (6)'!AC:AD,2,0),0)</f>
        <v/>
      </c>
      <c r="H188" s="746" t="str">
        <f>IFERROR(VLOOKUP(R188,'פירוט עלויות כח אדם (6)'!AE:AF,2,0),0)</f>
        <v/>
      </c>
      <c r="I188" s="746">
        <f t="shared" si="14"/>
        <v>0</v>
      </c>
      <c r="J188" s="746">
        <f t="shared" si="15"/>
        <v>0</v>
      </c>
      <c r="K188" s="746">
        <f t="shared" si="16"/>
        <v>0</v>
      </c>
      <c r="L188" s="746" t="str">
        <f t="shared" si="17"/>
        <v/>
      </c>
      <c r="M188" s="750"/>
      <c r="N188" s="748" t="str">
        <f t="shared" si="18"/>
        <v/>
      </c>
      <c r="O188" s="749">
        <f t="shared" si="19"/>
        <v>0</v>
      </c>
      <c r="P188" s="749" t="str">
        <f>IF(C188&lt;&gt;"",C188&amp;'גיליון עזר'!$A$2,"")</f>
        <v/>
      </c>
      <c r="Q188" s="749" t="str">
        <f>IF(C188&lt;&gt;"",C188&amp;'גיליון עזר'!$C$2,"")</f>
        <v/>
      </c>
      <c r="R188" s="749" t="str">
        <f t="shared" si="20"/>
        <v/>
      </c>
    </row>
    <row r="189" spans="2:18" ht="15.75" x14ac:dyDescent="0.25">
      <c r="B189" s="744">
        <v>173</v>
      </c>
      <c r="C189" s="744" t="str">
        <f>IF(VLOOKUP(B189,'גנים - דוח ביצוע  (5)'!A:M,2,0)="","",VLOOKUP(B189,'גנים - דוח ביצוע  (5)'!A:M,2,0))</f>
        <v/>
      </c>
      <c r="D189" s="745" t="str">
        <f>IFERROR(VLOOKUP($C:$C,'גנים - מצבת והרשמה  (4)'!C:D,2,0)," ")</f>
        <v/>
      </c>
      <c r="E189" s="745" t="str">
        <f>IFERROR(VLOOKUP(C189,'גנים - דוח ביצוע  (5)'!B:N,13,0),"")</f>
        <v/>
      </c>
      <c r="F189" s="746" t="str">
        <f>IFERROR(VLOOKUP(P189,'פירוט עלויות כח אדם (6)'!AC:AD,2,0),0)</f>
        <v/>
      </c>
      <c r="G189" s="746" t="str">
        <f>IFERROR(VLOOKUP(Q189,'פירוט עלויות כח אדם (6)'!AC:AD,2,0),0)</f>
        <v/>
      </c>
      <c r="H189" s="746" t="str">
        <f>IFERROR(VLOOKUP(R189,'פירוט עלויות כח אדם (6)'!AE:AF,2,0),0)</f>
        <v/>
      </c>
      <c r="I189" s="746">
        <f t="shared" si="14"/>
        <v>0</v>
      </c>
      <c r="J189" s="746">
        <f t="shared" si="15"/>
        <v>0</v>
      </c>
      <c r="K189" s="746">
        <f t="shared" si="16"/>
        <v>0</v>
      </c>
      <c r="L189" s="746" t="str">
        <f t="shared" si="17"/>
        <v/>
      </c>
      <c r="M189" s="750"/>
      <c r="N189" s="748" t="str">
        <f t="shared" si="18"/>
        <v/>
      </c>
      <c r="O189" s="749">
        <f t="shared" si="19"/>
        <v>0</v>
      </c>
      <c r="P189" s="749" t="str">
        <f>IF(C189&lt;&gt;"",C189&amp;'גיליון עזר'!$A$2,"")</f>
        <v/>
      </c>
      <c r="Q189" s="749" t="str">
        <f>IF(C189&lt;&gt;"",C189&amp;'גיליון עזר'!$C$2,"")</f>
        <v/>
      </c>
      <c r="R189" s="749" t="str">
        <f t="shared" si="20"/>
        <v/>
      </c>
    </row>
    <row r="190" spans="2:18" ht="15.75" x14ac:dyDescent="0.25">
      <c r="B190" s="702">
        <v>174</v>
      </c>
      <c r="C190" s="744" t="str">
        <f>IF(VLOOKUP(B190,'גנים - דוח ביצוע  (5)'!A:M,2,0)="","",VLOOKUP(B190,'גנים - דוח ביצוע  (5)'!A:M,2,0))</f>
        <v/>
      </c>
      <c r="D190" s="745" t="str">
        <f>IFERROR(VLOOKUP($C:$C,'גנים - מצבת והרשמה  (4)'!C:D,2,0)," ")</f>
        <v/>
      </c>
      <c r="E190" s="745" t="str">
        <f>IFERROR(VLOOKUP(C190,'גנים - דוח ביצוע  (5)'!B:N,13,0),"")</f>
        <v/>
      </c>
      <c r="F190" s="746" t="str">
        <f>IFERROR(VLOOKUP(P190,'פירוט עלויות כח אדם (6)'!AC:AD,2,0),0)</f>
        <v/>
      </c>
      <c r="G190" s="746" t="str">
        <f>IFERROR(VLOOKUP(Q190,'פירוט עלויות כח אדם (6)'!AC:AD,2,0),0)</f>
        <v/>
      </c>
      <c r="H190" s="746" t="str">
        <f>IFERROR(VLOOKUP(R190,'פירוט עלויות כח אדם (6)'!AE:AF,2,0),0)</f>
        <v/>
      </c>
      <c r="I190" s="746">
        <f t="shared" si="14"/>
        <v>0</v>
      </c>
      <c r="J190" s="746">
        <f t="shared" si="15"/>
        <v>0</v>
      </c>
      <c r="K190" s="746">
        <f t="shared" si="16"/>
        <v>0</v>
      </c>
      <c r="L190" s="746" t="str">
        <f t="shared" si="17"/>
        <v/>
      </c>
      <c r="M190" s="750"/>
      <c r="N190" s="748" t="str">
        <f t="shared" si="18"/>
        <v/>
      </c>
      <c r="O190" s="749">
        <f t="shared" si="19"/>
        <v>0</v>
      </c>
      <c r="P190" s="749" t="str">
        <f>IF(C190&lt;&gt;"",C190&amp;'גיליון עזר'!$A$2,"")</f>
        <v/>
      </c>
      <c r="Q190" s="749" t="str">
        <f>IF(C190&lt;&gt;"",C190&amp;'גיליון עזר'!$C$2,"")</f>
        <v/>
      </c>
      <c r="R190" s="749" t="str">
        <f t="shared" si="20"/>
        <v/>
      </c>
    </row>
    <row r="191" spans="2:18" ht="15.75" x14ac:dyDescent="0.25">
      <c r="B191" s="744">
        <v>175</v>
      </c>
      <c r="C191" s="744" t="str">
        <f>IF(VLOOKUP(B191,'גנים - דוח ביצוע  (5)'!A:M,2,0)="","",VLOOKUP(B191,'גנים - דוח ביצוע  (5)'!A:M,2,0))</f>
        <v/>
      </c>
      <c r="D191" s="745" t="str">
        <f>IFERROR(VLOOKUP($C:$C,'גנים - מצבת והרשמה  (4)'!C:D,2,0)," ")</f>
        <v/>
      </c>
      <c r="E191" s="745" t="str">
        <f>IFERROR(VLOOKUP(C191,'גנים - דוח ביצוע  (5)'!B:N,13,0),"")</f>
        <v/>
      </c>
      <c r="F191" s="746" t="str">
        <f>IFERROR(VLOOKUP(P191,'פירוט עלויות כח אדם (6)'!AC:AD,2,0),0)</f>
        <v/>
      </c>
      <c r="G191" s="746" t="str">
        <f>IFERROR(VLOOKUP(Q191,'פירוט עלויות כח אדם (6)'!AC:AD,2,0),0)</f>
        <v/>
      </c>
      <c r="H191" s="746" t="str">
        <f>IFERROR(VLOOKUP(R191,'פירוט עלויות כח אדם (6)'!AE:AF,2,0),0)</f>
        <v/>
      </c>
      <c r="I191" s="746">
        <f t="shared" si="14"/>
        <v>0</v>
      </c>
      <c r="J191" s="746">
        <f t="shared" si="15"/>
        <v>0</v>
      </c>
      <c r="K191" s="746">
        <f t="shared" si="16"/>
        <v>0</v>
      </c>
      <c r="L191" s="746" t="str">
        <f t="shared" si="17"/>
        <v/>
      </c>
      <c r="M191" s="750"/>
      <c r="N191" s="748" t="str">
        <f t="shared" si="18"/>
        <v/>
      </c>
      <c r="O191" s="749">
        <f t="shared" si="19"/>
        <v>0</v>
      </c>
      <c r="P191" s="749" t="str">
        <f>IF(C191&lt;&gt;"",C191&amp;'גיליון עזר'!$A$2,"")</f>
        <v/>
      </c>
      <c r="Q191" s="749" t="str">
        <f>IF(C191&lt;&gt;"",C191&amp;'גיליון עזר'!$C$2,"")</f>
        <v/>
      </c>
      <c r="R191" s="749" t="str">
        <f t="shared" si="20"/>
        <v/>
      </c>
    </row>
    <row r="192" spans="2:18" ht="15.75" x14ac:dyDescent="0.25">
      <c r="B192" s="702">
        <v>176</v>
      </c>
      <c r="C192" s="744" t="str">
        <f>IF(VLOOKUP(B192,'גנים - דוח ביצוע  (5)'!A:M,2,0)="","",VLOOKUP(B192,'גנים - דוח ביצוע  (5)'!A:M,2,0))</f>
        <v/>
      </c>
      <c r="D192" s="745" t="str">
        <f>IFERROR(VLOOKUP($C:$C,'גנים - מצבת והרשמה  (4)'!C:D,2,0)," ")</f>
        <v/>
      </c>
      <c r="E192" s="745" t="str">
        <f>IFERROR(VLOOKUP(C192,'גנים - דוח ביצוע  (5)'!B:N,13,0),"")</f>
        <v/>
      </c>
      <c r="F192" s="746" t="str">
        <f>IFERROR(VLOOKUP(P192,'פירוט עלויות כח אדם (6)'!AC:AD,2,0),0)</f>
        <v/>
      </c>
      <c r="G192" s="746" t="str">
        <f>IFERROR(VLOOKUP(Q192,'פירוט עלויות כח אדם (6)'!AC:AD,2,0),0)</f>
        <v/>
      </c>
      <c r="H192" s="746" t="str">
        <f>IFERROR(VLOOKUP(R192,'פירוט עלויות כח אדם (6)'!AE:AF,2,0),0)</f>
        <v/>
      </c>
      <c r="I192" s="746">
        <f t="shared" si="14"/>
        <v>0</v>
      </c>
      <c r="J192" s="746">
        <f t="shared" si="15"/>
        <v>0</v>
      </c>
      <c r="K192" s="746">
        <f t="shared" si="16"/>
        <v>0</v>
      </c>
      <c r="L192" s="746" t="str">
        <f t="shared" si="17"/>
        <v/>
      </c>
      <c r="M192" s="750"/>
      <c r="N192" s="748" t="str">
        <f t="shared" si="18"/>
        <v/>
      </c>
      <c r="O192" s="749">
        <f t="shared" si="19"/>
        <v>0</v>
      </c>
      <c r="P192" s="749" t="str">
        <f>IF(C192&lt;&gt;"",C192&amp;'גיליון עזר'!$A$2,"")</f>
        <v/>
      </c>
      <c r="Q192" s="749" t="str">
        <f>IF(C192&lt;&gt;"",C192&amp;'גיליון עזר'!$C$2,"")</f>
        <v/>
      </c>
      <c r="R192" s="749" t="str">
        <f t="shared" si="20"/>
        <v/>
      </c>
    </row>
    <row r="193" spans="2:18" ht="15.75" x14ac:dyDescent="0.25">
      <c r="B193" s="744">
        <v>177</v>
      </c>
      <c r="C193" s="744" t="str">
        <f>IF(VLOOKUP(B193,'גנים - דוח ביצוע  (5)'!A:M,2,0)="","",VLOOKUP(B193,'גנים - דוח ביצוע  (5)'!A:M,2,0))</f>
        <v/>
      </c>
      <c r="D193" s="745" t="str">
        <f>IFERROR(VLOOKUP($C:$C,'גנים - מצבת והרשמה  (4)'!C:D,2,0)," ")</f>
        <v/>
      </c>
      <c r="E193" s="745" t="str">
        <f>IFERROR(VLOOKUP(C193,'גנים - דוח ביצוע  (5)'!B:N,13,0),"")</f>
        <v/>
      </c>
      <c r="F193" s="746" t="str">
        <f>IFERROR(VLOOKUP(P193,'פירוט עלויות כח אדם (6)'!AC:AD,2,0),0)</f>
        <v/>
      </c>
      <c r="G193" s="746" t="str">
        <f>IFERROR(VLOOKUP(Q193,'פירוט עלויות כח אדם (6)'!AC:AD,2,0),0)</f>
        <v/>
      </c>
      <c r="H193" s="746" t="str">
        <f>IFERROR(VLOOKUP(R193,'פירוט עלויות כח אדם (6)'!AE:AF,2,0),0)</f>
        <v/>
      </c>
      <c r="I193" s="746">
        <f t="shared" si="14"/>
        <v>0</v>
      </c>
      <c r="J193" s="746">
        <f t="shared" si="15"/>
        <v>0</v>
      </c>
      <c r="K193" s="746">
        <f t="shared" si="16"/>
        <v>0</v>
      </c>
      <c r="L193" s="746" t="str">
        <f t="shared" si="17"/>
        <v/>
      </c>
      <c r="M193" s="750"/>
      <c r="N193" s="748" t="str">
        <f t="shared" si="18"/>
        <v/>
      </c>
      <c r="O193" s="749">
        <f t="shared" si="19"/>
        <v>0</v>
      </c>
      <c r="P193" s="749" t="str">
        <f>IF(C193&lt;&gt;"",C193&amp;'גיליון עזר'!$A$2,"")</f>
        <v/>
      </c>
      <c r="Q193" s="749" t="str">
        <f>IF(C193&lt;&gt;"",C193&amp;'גיליון עזר'!$C$2,"")</f>
        <v/>
      </c>
      <c r="R193" s="749" t="str">
        <f t="shared" si="20"/>
        <v/>
      </c>
    </row>
    <row r="194" spans="2:18" ht="15.75" x14ac:dyDescent="0.25">
      <c r="B194" s="702">
        <v>178</v>
      </c>
      <c r="C194" s="744" t="str">
        <f>IF(VLOOKUP(B194,'גנים - דוח ביצוע  (5)'!A:M,2,0)="","",VLOOKUP(B194,'גנים - דוח ביצוע  (5)'!A:M,2,0))</f>
        <v/>
      </c>
      <c r="D194" s="745" t="str">
        <f>IFERROR(VLOOKUP($C:$C,'גנים - מצבת והרשמה  (4)'!C:D,2,0)," ")</f>
        <v/>
      </c>
      <c r="E194" s="745" t="str">
        <f>IFERROR(VLOOKUP(C194,'גנים - דוח ביצוע  (5)'!B:N,13,0),"")</f>
        <v/>
      </c>
      <c r="F194" s="746" t="str">
        <f>IFERROR(VLOOKUP(P194,'פירוט עלויות כח אדם (6)'!AC:AD,2,0),0)</f>
        <v/>
      </c>
      <c r="G194" s="746" t="str">
        <f>IFERROR(VLOOKUP(Q194,'פירוט עלויות כח אדם (6)'!AC:AD,2,0),0)</f>
        <v/>
      </c>
      <c r="H194" s="746" t="str">
        <f>IFERROR(VLOOKUP(R194,'פירוט עלויות כח אדם (6)'!AE:AF,2,0),0)</f>
        <v/>
      </c>
      <c r="I194" s="746">
        <f t="shared" si="14"/>
        <v>0</v>
      </c>
      <c r="J194" s="746">
        <f t="shared" si="15"/>
        <v>0</v>
      </c>
      <c r="K194" s="746">
        <f t="shared" si="16"/>
        <v>0</v>
      </c>
      <c r="L194" s="746" t="str">
        <f t="shared" si="17"/>
        <v/>
      </c>
      <c r="M194" s="750"/>
      <c r="N194" s="748" t="str">
        <f t="shared" si="18"/>
        <v/>
      </c>
      <c r="O194" s="749">
        <f t="shared" si="19"/>
        <v>0</v>
      </c>
      <c r="P194" s="749" t="str">
        <f>IF(C194&lt;&gt;"",C194&amp;'גיליון עזר'!$A$2,"")</f>
        <v/>
      </c>
      <c r="Q194" s="749" t="str">
        <f>IF(C194&lt;&gt;"",C194&amp;'גיליון עזר'!$C$2,"")</f>
        <v/>
      </c>
      <c r="R194" s="749" t="str">
        <f t="shared" si="20"/>
        <v/>
      </c>
    </row>
    <row r="195" spans="2:18" ht="15.75" x14ac:dyDescent="0.25">
      <c r="B195" s="744">
        <v>179</v>
      </c>
      <c r="C195" s="744" t="str">
        <f>IF(VLOOKUP(B195,'גנים - דוח ביצוע  (5)'!A:M,2,0)="","",VLOOKUP(B195,'גנים - דוח ביצוע  (5)'!A:M,2,0))</f>
        <v/>
      </c>
      <c r="D195" s="745" t="str">
        <f>IFERROR(VLOOKUP($C:$C,'גנים - מצבת והרשמה  (4)'!C:D,2,0)," ")</f>
        <v/>
      </c>
      <c r="E195" s="745" t="str">
        <f>IFERROR(VLOOKUP(C195,'גנים - דוח ביצוע  (5)'!B:N,13,0),"")</f>
        <v/>
      </c>
      <c r="F195" s="746" t="str">
        <f>IFERROR(VLOOKUP(P195,'פירוט עלויות כח אדם (6)'!AC:AD,2,0),0)</f>
        <v/>
      </c>
      <c r="G195" s="746" t="str">
        <f>IFERROR(VLOOKUP(Q195,'פירוט עלויות כח אדם (6)'!AC:AD,2,0),0)</f>
        <v/>
      </c>
      <c r="H195" s="746" t="str">
        <f>IFERROR(VLOOKUP(R195,'פירוט עלויות כח אדם (6)'!AE:AF,2,0),0)</f>
        <v/>
      </c>
      <c r="I195" s="746">
        <f t="shared" si="14"/>
        <v>0</v>
      </c>
      <c r="J195" s="746">
        <f t="shared" si="15"/>
        <v>0</v>
      </c>
      <c r="K195" s="746">
        <f t="shared" si="16"/>
        <v>0</v>
      </c>
      <c r="L195" s="746" t="str">
        <f t="shared" si="17"/>
        <v/>
      </c>
      <c r="M195" s="750"/>
      <c r="N195" s="748" t="str">
        <f t="shared" si="18"/>
        <v/>
      </c>
      <c r="O195" s="749">
        <f t="shared" si="19"/>
        <v>0</v>
      </c>
      <c r="P195" s="749" t="str">
        <f>IF(C195&lt;&gt;"",C195&amp;'גיליון עזר'!$A$2,"")</f>
        <v/>
      </c>
      <c r="Q195" s="749" t="str">
        <f>IF(C195&lt;&gt;"",C195&amp;'גיליון עזר'!$C$2,"")</f>
        <v/>
      </c>
      <c r="R195" s="749" t="str">
        <f t="shared" si="20"/>
        <v/>
      </c>
    </row>
    <row r="196" spans="2:18" ht="15.75" x14ac:dyDescent="0.25">
      <c r="B196" s="702">
        <v>180</v>
      </c>
      <c r="C196" s="744" t="str">
        <f>IF(VLOOKUP(B196,'גנים - דוח ביצוע  (5)'!A:M,2,0)="","",VLOOKUP(B196,'גנים - דוח ביצוע  (5)'!A:M,2,0))</f>
        <v/>
      </c>
      <c r="D196" s="745" t="str">
        <f>IFERROR(VLOOKUP($C:$C,'גנים - מצבת והרשמה  (4)'!C:D,2,0)," ")</f>
        <v/>
      </c>
      <c r="E196" s="745" t="str">
        <f>IFERROR(VLOOKUP(C196,'גנים - דוח ביצוע  (5)'!B:N,13,0),"")</f>
        <v/>
      </c>
      <c r="F196" s="746" t="str">
        <f>IFERROR(VLOOKUP(P196,'פירוט עלויות כח אדם (6)'!AC:AD,2,0),0)</f>
        <v/>
      </c>
      <c r="G196" s="746" t="str">
        <f>IFERROR(VLOOKUP(Q196,'פירוט עלויות כח אדם (6)'!AC:AD,2,0),0)</f>
        <v/>
      </c>
      <c r="H196" s="746" t="str">
        <f>IFERROR(VLOOKUP(R196,'פירוט עלויות כח אדם (6)'!AE:AF,2,0),0)</f>
        <v/>
      </c>
      <c r="I196" s="746">
        <f t="shared" si="14"/>
        <v>0</v>
      </c>
      <c r="J196" s="746">
        <f t="shared" si="15"/>
        <v>0</v>
      </c>
      <c r="K196" s="746">
        <f t="shared" si="16"/>
        <v>0</v>
      </c>
      <c r="L196" s="746" t="str">
        <f t="shared" si="17"/>
        <v/>
      </c>
      <c r="M196" s="750"/>
      <c r="N196" s="748" t="str">
        <f t="shared" si="18"/>
        <v/>
      </c>
      <c r="O196" s="749">
        <f t="shared" si="19"/>
        <v>0</v>
      </c>
      <c r="P196" s="749" t="str">
        <f>IF(C196&lt;&gt;"",C196&amp;'גיליון עזר'!$A$2,"")</f>
        <v/>
      </c>
      <c r="Q196" s="749" t="str">
        <f>IF(C196&lt;&gt;"",C196&amp;'גיליון עזר'!$C$2,"")</f>
        <v/>
      </c>
      <c r="R196" s="749" t="str">
        <f t="shared" si="20"/>
        <v/>
      </c>
    </row>
    <row r="197" spans="2:18" ht="15.75" x14ac:dyDescent="0.25">
      <c r="B197" s="744">
        <v>181</v>
      </c>
      <c r="C197" s="744" t="str">
        <f>IF(VLOOKUP(B197,'גנים - דוח ביצוע  (5)'!A:M,2,0)="","",VLOOKUP(B197,'גנים - דוח ביצוע  (5)'!A:M,2,0))</f>
        <v/>
      </c>
      <c r="D197" s="745" t="str">
        <f>IFERROR(VLOOKUP($C:$C,'גנים - מצבת והרשמה  (4)'!C:D,2,0)," ")</f>
        <v/>
      </c>
      <c r="E197" s="745" t="str">
        <f>IFERROR(VLOOKUP(C197,'גנים - דוח ביצוע  (5)'!B:N,13,0),"")</f>
        <v/>
      </c>
      <c r="F197" s="746" t="str">
        <f>IFERROR(VLOOKUP(P197,'פירוט עלויות כח אדם (6)'!AC:AD,2,0),0)</f>
        <v/>
      </c>
      <c r="G197" s="746" t="str">
        <f>IFERROR(VLOOKUP(Q197,'פירוט עלויות כח אדם (6)'!AC:AD,2,0),0)</f>
        <v/>
      </c>
      <c r="H197" s="746" t="str">
        <f>IFERROR(VLOOKUP(R197,'פירוט עלויות כח אדם (6)'!AE:AF,2,0),0)</f>
        <v/>
      </c>
      <c r="I197" s="746">
        <f t="shared" si="14"/>
        <v>0</v>
      </c>
      <c r="J197" s="746">
        <f t="shared" si="15"/>
        <v>0</v>
      </c>
      <c r="K197" s="746">
        <f t="shared" si="16"/>
        <v>0</v>
      </c>
      <c r="L197" s="746" t="str">
        <f t="shared" si="17"/>
        <v/>
      </c>
      <c r="M197" s="750"/>
      <c r="N197" s="748" t="str">
        <f t="shared" si="18"/>
        <v/>
      </c>
      <c r="O197" s="749">
        <f t="shared" si="19"/>
        <v>0</v>
      </c>
      <c r="P197" s="749" t="str">
        <f>IF(C197&lt;&gt;"",C197&amp;'גיליון עזר'!$A$2,"")</f>
        <v/>
      </c>
      <c r="Q197" s="749" t="str">
        <f>IF(C197&lt;&gt;"",C197&amp;'גיליון עזר'!$C$2,"")</f>
        <v/>
      </c>
      <c r="R197" s="749" t="str">
        <f t="shared" si="20"/>
        <v/>
      </c>
    </row>
    <row r="198" spans="2:18" ht="15.75" x14ac:dyDescent="0.25">
      <c r="B198" s="702">
        <v>182</v>
      </c>
      <c r="C198" s="744" t="str">
        <f>IF(VLOOKUP(B198,'גנים - דוח ביצוע  (5)'!A:M,2,0)="","",VLOOKUP(B198,'גנים - דוח ביצוע  (5)'!A:M,2,0))</f>
        <v/>
      </c>
      <c r="D198" s="745" t="str">
        <f>IFERROR(VLOOKUP($C:$C,'גנים - מצבת והרשמה  (4)'!C:D,2,0)," ")</f>
        <v/>
      </c>
      <c r="E198" s="745" t="str">
        <f>IFERROR(VLOOKUP(C198,'גנים - דוח ביצוע  (5)'!B:N,13,0),"")</f>
        <v/>
      </c>
      <c r="F198" s="746" t="str">
        <f>IFERROR(VLOOKUP(P198,'פירוט עלויות כח אדם (6)'!AC:AD,2,0),0)</f>
        <v/>
      </c>
      <c r="G198" s="746" t="str">
        <f>IFERROR(VLOOKUP(Q198,'פירוט עלויות כח אדם (6)'!AC:AD,2,0),0)</f>
        <v/>
      </c>
      <c r="H198" s="746" t="str">
        <f>IFERROR(VLOOKUP(R198,'פירוט עלויות כח אדם (6)'!AE:AF,2,0),0)</f>
        <v/>
      </c>
      <c r="I198" s="746">
        <f t="shared" si="14"/>
        <v>0</v>
      </c>
      <c r="J198" s="746">
        <f t="shared" si="15"/>
        <v>0</v>
      </c>
      <c r="K198" s="746">
        <f t="shared" si="16"/>
        <v>0</v>
      </c>
      <c r="L198" s="746" t="str">
        <f t="shared" si="17"/>
        <v/>
      </c>
      <c r="M198" s="750"/>
      <c r="N198" s="748" t="str">
        <f t="shared" si="18"/>
        <v/>
      </c>
      <c r="O198" s="749">
        <f t="shared" si="19"/>
        <v>0</v>
      </c>
      <c r="P198" s="749" t="str">
        <f>IF(C198&lt;&gt;"",C198&amp;'גיליון עזר'!$A$2,"")</f>
        <v/>
      </c>
      <c r="Q198" s="749" t="str">
        <f>IF(C198&lt;&gt;"",C198&amp;'גיליון עזר'!$C$2,"")</f>
        <v/>
      </c>
      <c r="R198" s="749" t="str">
        <f t="shared" si="20"/>
        <v/>
      </c>
    </row>
    <row r="199" spans="2:18" ht="15.75" x14ac:dyDescent="0.25">
      <c r="B199" s="744">
        <v>183</v>
      </c>
      <c r="C199" s="744" t="str">
        <f>IF(VLOOKUP(B199,'גנים - דוח ביצוע  (5)'!A:M,2,0)="","",VLOOKUP(B199,'גנים - דוח ביצוע  (5)'!A:M,2,0))</f>
        <v/>
      </c>
      <c r="D199" s="745" t="str">
        <f>IFERROR(VLOOKUP($C:$C,'גנים - מצבת והרשמה  (4)'!C:D,2,0)," ")</f>
        <v/>
      </c>
      <c r="E199" s="745" t="str">
        <f>IFERROR(VLOOKUP(C199,'גנים - דוח ביצוע  (5)'!B:N,13,0),"")</f>
        <v/>
      </c>
      <c r="F199" s="746" t="str">
        <f>IFERROR(VLOOKUP(P199,'פירוט עלויות כח אדם (6)'!AC:AD,2,0),0)</f>
        <v/>
      </c>
      <c r="G199" s="746" t="str">
        <f>IFERROR(VLOOKUP(Q199,'פירוט עלויות כח אדם (6)'!AC:AD,2,0),0)</f>
        <v/>
      </c>
      <c r="H199" s="746" t="str">
        <f>IFERROR(VLOOKUP(R199,'פירוט עלויות כח אדם (6)'!AE:AF,2,0),0)</f>
        <v/>
      </c>
      <c r="I199" s="746">
        <f t="shared" si="14"/>
        <v>0</v>
      </c>
      <c r="J199" s="746">
        <f t="shared" si="15"/>
        <v>0</v>
      </c>
      <c r="K199" s="746">
        <f t="shared" si="16"/>
        <v>0</v>
      </c>
      <c r="L199" s="746" t="str">
        <f t="shared" si="17"/>
        <v/>
      </c>
      <c r="M199" s="750"/>
      <c r="N199" s="748" t="str">
        <f t="shared" si="18"/>
        <v/>
      </c>
      <c r="O199" s="749">
        <f t="shared" si="19"/>
        <v>0</v>
      </c>
      <c r="P199" s="749" t="str">
        <f>IF(C199&lt;&gt;"",C199&amp;'גיליון עזר'!$A$2,"")</f>
        <v/>
      </c>
      <c r="Q199" s="749" t="str">
        <f>IF(C199&lt;&gt;"",C199&amp;'גיליון עזר'!$C$2,"")</f>
        <v/>
      </c>
      <c r="R199" s="749" t="str">
        <f t="shared" si="20"/>
        <v/>
      </c>
    </row>
    <row r="200" spans="2:18" ht="15.75" x14ac:dyDescent="0.25">
      <c r="B200" s="702">
        <v>184</v>
      </c>
      <c r="C200" s="744" t="str">
        <f>IF(VLOOKUP(B200,'גנים - דוח ביצוע  (5)'!A:M,2,0)="","",VLOOKUP(B200,'גנים - דוח ביצוע  (5)'!A:M,2,0))</f>
        <v/>
      </c>
      <c r="D200" s="745" t="str">
        <f>IFERROR(VLOOKUP($C:$C,'גנים - מצבת והרשמה  (4)'!C:D,2,0)," ")</f>
        <v/>
      </c>
      <c r="E200" s="745" t="str">
        <f>IFERROR(VLOOKUP(C200,'גנים - דוח ביצוע  (5)'!B:N,13,0),"")</f>
        <v/>
      </c>
      <c r="F200" s="746" t="str">
        <f>IFERROR(VLOOKUP(P200,'פירוט עלויות כח אדם (6)'!AC:AD,2,0),0)</f>
        <v/>
      </c>
      <c r="G200" s="746" t="str">
        <f>IFERROR(VLOOKUP(Q200,'פירוט עלויות כח אדם (6)'!AC:AD,2,0),0)</f>
        <v/>
      </c>
      <c r="H200" s="746" t="str">
        <f>IFERROR(VLOOKUP(R200,'פירוט עלויות כח אדם (6)'!AE:AF,2,0),0)</f>
        <v/>
      </c>
      <c r="I200" s="746">
        <f t="shared" si="14"/>
        <v>0</v>
      </c>
      <c r="J200" s="746">
        <f t="shared" si="15"/>
        <v>0</v>
      </c>
      <c r="K200" s="746">
        <f t="shared" si="16"/>
        <v>0</v>
      </c>
      <c r="L200" s="746" t="str">
        <f t="shared" si="17"/>
        <v/>
      </c>
      <c r="M200" s="750"/>
      <c r="N200" s="748" t="str">
        <f t="shared" si="18"/>
        <v/>
      </c>
      <c r="O200" s="749">
        <f t="shared" si="19"/>
        <v>0</v>
      </c>
      <c r="P200" s="749" t="str">
        <f>IF(C200&lt;&gt;"",C200&amp;'גיליון עזר'!$A$2,"")</f>
        <v/>
      </c>
      <c r="Q200" s="749" t="str">
        <f>IF(C200&lt;&gt;"",C200&amp;'גיליון עזר'!$C$2,"")</f>
        <v/>
      </c>
      <c r="R200" s="749" t="str">
        <f t="shared" si="20"/>
        <v/>
      </c>
    </row>
    <row r="201" spans="2:18" ht="15.75" x14ac:dyDescent="0.25">
      <c r="B201" s="744">
        <v>185</v>
      </c>
      <c r="C201" s="744" t="str">
        <f>IF(VLOOKUP(B201,'גנים - דוח ביצוע  (5)'!A:M,2,0)="","",VLOOKUP(B201,'גנים - דוח ביצוע  (5)'!A:M,2,0))</f>
        <v/>
      </c>
      <c r="D201" s="745" t="str">
        <f>IFERROR(VLOOKUP($C:$C,'גנים - מצבת והרשמה  (4)'!C:D,2,0)," ")</f>
        <v/>
      </c>
      <c r="E201" s="745" t="str">
        <f>IFERROR(VLOOKUP(C201,'גנים - דוח ביצוע  (5)'!B:N,13,0),"")</f>
        <v/>
      </c>
      <c r="F201" s="746" t="str">
        <f>IFERROR(VLOOKUP(P201,'פירוט עלויות כח אדם (6)'!AC:AD,2,0),0)</f>
        <v/>
      </c>
      <c r="G201" s="746" t="str">
        <f>IFERROR(VLOOKUP(Q201,'פירוט עלויות כח אדם (6)'!AC:AD,2,0),0)</f>
        <v/>
      </c>
      <c r="H201" s="746" t="str">
        <f>IFERROR(VLOOKUP(R201,'פירוט עלויות כח אדם (6)'!AE:AF,2,0),0)</f>
        <v/>
      </c>
      <c r="I201" s="746">
        <f t="shared" si="14"/>
        <v>0</v>
      </c>
      <c r="J201" s="746">
        <f t="shared" si="15"/>
        <v>0</v>
      </c>
      <c r="K201" s="746">
        <f t="shared" si="16"/>
        <v>0</v>
      </c>
      <c r="L201" s="746" t="str">
        <f t="shared" si="17"/>
        <v/>
      </c>
      <c r="M201" s="750"/>
      <c r="N201" s="748" t="str">
        <f t="shared" si="18"/>
        <v/>
      </c>
      <c r="O201" s="749">
        <f t="shared" si="19"/>
        <v>0</v>
      </c>
      <c r="P201" s="749" t="str">
        <f>IF(C201&lt;&gt;"",C201&amp;'גיליון עזר'!$A$2,"")</f>
        <v/>
      </c>
      <c r="Q201" s="749" t="str">
        <f>IF(C201&lt;&gt;"",C201&amp;'גיליון עזר'!$C$2,"")</f>
        <v/>
      </c>
      <c r="R201" s="749" t="str">
        <f t="shared" si="20"/>
        <v/>
      </c>
    </row>
    <row r="202" spans="2:18" ht="15.75" x14ac:dyDescent="0.25">
      <c r="B202" s="702">
        <v>186</v>
      </c>
      <c r="C202" s="744" t="str">
        <f>IF(VLOOKUP(B202,'גנים - דוח ביצוע  (5)'!A:M,2,0)="","",VLOOKUP(B202,'גנים - דוח ביצוע  (5)'!A:M,2,0))</f>
        <v/>
      </c>
      <c r="D202" s="745" t="str">
        <f>IFERROR(VLOOKUP($C:$C,'גנים - מצבת והרשמה  (4)'!C:D,2,0)," ")</f>
        <v/>
      </c>
      <c r="E202" s="745" t="str">
        <f>IFERROR(VLOOKUP(C202,'גנים - דוח ביצוע  (5)'!B:N,13,0),"")</f>
        <v/>
      </c>
      <c r="F202" s="746" t="str">
        <f>IFERROR(VLOOKUP(P202,'פירוט עלויות כח אדם (6)'!AC:AD,2,0),0)</f>
        <v/>
      </c>
      <c r="G202" s="746" t="str">
        <f>IFERROR(VLOOKUP(Q202,'פירוט עלויות כח אדם (6)'!AC:AD,2,0),0)</f>
        <v/>
      </c>
      <c r="H202" s="746" t="str">
        <f>IFERROR(VLOOKUP(R202,'פירוט עלויות כח אדם (6)'!AE:AF,2,0),0)</f>
        <v/>
      </c>
      <c r="I202" s="746">
        <f t="shared" si="14"/>
        <v>0</v>
      </c>
      <c r="J202" s="746">
        <f t="shared" si="15"/>
        <v>0</v>
      </c>
      <c r="K202" s="746">
        <f t="shared" si="16"/>
        <v>0</v>
      </c>
      <c r="L202" s="746" t="str">
        <f t="shared" si="17"/>
        <v/>
      </c>
      <c r="M202" s="750"/>
      <c r="N202" s="748" t="str">
        <f t="shared" si="18"/>
        <v/>
      </c>
      <c r="O202" s="749">
        <f t="shared" si="19"/>
        <v>0</v>
      </c>
      <c r="P202" s="749" t="str">
        <f>IF(C202&lt;&gt;"",C202&amp;'גיליון עזר'!$A$2,"")</f>
        <v/>
      </c>
      <c r="Q202" s="749" t="str">
        <f>IF(C202&lt;&gt;"",C202&amp;'גיליון עזר'!$C$2,"")</f>
        <v/>
      </c>
      <c r="R202" s="749" t="str">
        <f t="shared" si="20"/>
        <v/>
      </c>
    </row>
    <row r="203" spans="2:18" ht="15.75" x14ac:dyDescent="0.25">
      <c r="B203" s="744">
        <v>187</v>
      </c>
      <c r="C203" s="744" t="str">
        <f>IF(VLOOKUP(B203,'גנים - דוח ביצוע  (5)'!A:M,2,0)="","",VLOOKUP(B203,'גנים - דוח ביצוע  (5)'!A:M,2,0))</f>
        <v/>
      </c>
      <c r="D203" s="745" t="str">
        <f>IFERROR(VLOOKUP($C:$C,'גנים - מצבת והרשמה  (4)'!C:D,2,0)," ")</f>
        <v/>
      </c>
      <c r="E203" s="745" t="str">
        <f>IFERROR(VLOOKUP(C203,'גנים - דוח ביצוע  (5)'!B:N,13,0),"")</f>
        <v/>
      </c>
      <c r="F203" s="746" t="str">
        <f>IFERROR(VLOOKUP(P203,'פירוט עלויות כח אדם (6)'!AC:AD,2,0),0)</f>
        <v/>
      </c>
      <c r="G203" s="746" t="str">
        <f>IFERROR(VLOOKUP(Q203,'פירוט עלויות כח אדם (6)'!AC:AD,2,0),0)</f>
        <v/>
      </c>
      <c r="H203" s="746" t="str">
        <f>IFERROR(VLOOKUP(R203,'פירוט עלויות כח אדם (6)'!AE:AF,2,0),0)</f>
        <v/>
      </c>
      <c r="I203" s="746">
        <f t="shared" si="14"/>
        <v>0</v>
      </c>
      <c r="J203" s="746">
        <f t="shared" si="15"/>
        <v>0</v>
      </c>
      <c r="K203" s="746">
        <f t="shared" si="16"/>
        <v>0</v>
      </c>
      <c r="L203" s="746" t="str">
        <f t="shared" si="17"/>
        <v/>
      </c>
      <c r="M203" s="750"/>
      <c r="N203" s="748" t="str">
        <f t="shared" si="18"/>
        <v/>
      </c>
      <c r="O203" s="749">
        <f t="shared" si="19"/>
        <v>0</v>
      </c>
      <c r="P203" s="749" t="str">
        <f>IF(C203&lt;&gt;"",C203&amp;'גיליון עזר'!$A$2,"")</f>
        <v/>
      </c>
      <c r="Q203" s="749" t="str">
        <f>IF(C203&lt;&gt;"",C203&amp;'גיליון עזר'!$C$2,"")</f>
        <v/>
      </c>
      <c r="R203" s="749" t="str">
        <f t="shared" si="20"/>
        <v/>
      </c>
    </row>
    <row r="204" spans="2:18" ht="15.75" x14ac:dyDescent="0.25">
      <c r="B204" s="702">
        <v>188</v>
      </c>
      <c r="C204" s="744" t="str">
        <f>IF(VLOOKUP(B204,'גנים - דוח ביצוע  (5)'!A:M,2,0)="","",VLOOKUP(B204,'גנים - דוח ביצוע  (5)'!A:M,2,0))</f>
        <v/>
      </c>
      <c r="D204" s="745" t="str">
        <f>IFERROR(VLOOKUP($C:$C,'גנים - מצבת והרשמה  (4)'!C:D,2,0)," ")</f>
        <v/>
      </c>
      <c r="E204" s="745" t="str">
        <f>IFERROR(VLOOKUP(C204,'גנים - דוח ביצוע  (5)'!B:N,13,0),"")</f>
        <v/>
      </c>
      <c r="F204" s="746" t="str">
        <f>IFERROR(VLOOKUP(P204,'פירוט עלויות כח אדם (6)'!AC:AD,2,0),0)</f>
        <v/>
      </c>
      <c r="G204" s="746" t="str">
        <f>IFERROR(VLOOKUP(Q204,'פירוט עלויות כח אדם (6)'!AC:AD,2,0),0)</f>
        <v/>
      </c>
      <c r="H204" s="746" t="str">
        <f>IFERROR(VLOOKUP(R204,'פירוט עלויות כח אדם (6)'!AE:AF,2,0),0)</f>
        <v/>
      </c>
      <c r="I204" s="746">
        <f t="shared" si="14"/>
        <v>0</v>
      </c>
      <c r="J204" s="746">
        <f t="shared" si="15"/>
        <v>0</v>
      </c>
      <c r="K204" s="746">
        <f t="shared" si="16"/>
        <v>0</v>
      </c>
      <c r="L204" s="746" t="str">
        <f t="shared" si="17"/>
        <v/>
      </c>
      <c r="M204" s="750"/>
      <c r="N204" s="748" t="str">
        <f t="shared" si="18"/>
        <v/>
      </c>
      <c r="O204" s="749">
        <f t="shared" si="19"/>
        <v>0</v>
      </c>
      <c r="P204" s="749" t="str">
        <f>IF(C204&lt;&gt;"",C204&amp;'גיליון עזר'!$A$2,"")</f>
        <v/>
      </c>
      <c r="Q204" s="749" t="str">
        <f>IF(C204&lt;&gt;"",C204&amp;'גיליון עזר'!$C$2,"")</f>
        <v/>
      </c>
      <c r="R204" s="749" t="str">
        <f t="shared" si="20"/>
        <v/>
      </c>
    </row>
    <row r="205" spans="2:18" ht="15.75" x14ac:dyDescent="0.25">
      <c r="B205" s="744">
        <v>189</v>
      </c>
      <c r="C205" s="744" t="str">
        <f>IF(VLOOKUP(B205,'גנים - דוח ביצוע  (5)'!A:M,2,0)="","",VLOOKUP(B205,'גנים - דוח ביצוע  (5)'!A:M,2,0))</f>
        <v/>
      </c>
      <c r="D205" s="745" t="str">
        <f>IFERROR(VLOOKUP($C:$C,'גנים - מצבת והרשמה  (4)'!C:D,2,0)," ")</f>
        <v/>
      </c>
      <c r="E205" s="745" t="str">
        <f>IFERROR(VLOOKUP(C205,'גנים - דוח ביצוע  (5)'!B:N,13,0),"")</f>
        <v/>
      </c>
      <c r="F205" s="746" t="str">
        <f>IFERROR(VLOOKUP(P205,'פירוט עלויות כח אדם (6)'!AC:AD,2,0),0)</f>
        <v/>
      </c>
      <c r="G205" s="746" t="str">
        <f>IFERROR(VLOOKUP(Q205,'פירוט עלויות כח אדם (6)'!AC:AD,2,0),0)</f>
        <v/>
      </c>
      <c r="H205" s="746" t="str">
        <f>IFERROR(VLOOKUP(R205,'פירוט עלויות כח אדם (6)'!AE:AF,2,0),0)</f>
        <v/>
      </c>
      <c r="I205" s="746">
        <f t="shared" si="14"/>
        <v>0</v>
      </c>
      <c r="J205" s="746">
        <f t="shared" si="15"/>
        <v>0</v>
      </c>
      <c r="K205" s="746">
        <f t="shared" si="16"/>
        <v>0</v>
      </c>
      <c r="L205" s="746" t="str">
        <f t="shared" si="17"/>
        <v/>
      </c>
      <c r="M205" s="750"/>
      <c r="N205" s="748" t="str">
        <f t="shared" si="18"/>
        <v/>
      </c>
      <c r="O205" s="749">
        <f t="shared" si="19"/>
        <v>0</v>
      </c>
      <c r="P205" s="749" t="str">
        <f>IF(C205&lt;&gt;"",C205&amp;'גיליון עזר'!$A$2,"")</f>
        <v/>
      </c>
      <c r="Q205" s="749" t="str">
        <f>IF(C205&lt;&gt;"",C205&amp;'גיליון עזר'!$C$2,"")</f>
        <v/>
      </c>
      <c r="R205" s="749" t="str">
        <f t="shared" si="20"/>
        <v/>
      </c>
    </row>
    <row r="206" spans="2:18" ht="15.75" x14ac:dyDescent="0.25">
      <c r="B206" s="702">
        <v>190</v>
      </c>
      <c r="C206" s="744" t="str">
        <f>IF(VLOOKUP(B206,'גנים - דוח ביצוע  (5)'!A:M,2,0)="","",VLOOKUP(B206,'גנים - דוח ביצוע  (5)'!A:M,2,0))</f>
        <v/>
      </c>
      <c r="D206" s="745" t="str">
        <f>IFERROR(VLOOKUP($C:$C,'גנים - מצבת והרשמה  (4)'!C:D,2,0)," ")</f>
        <v/>
      </c>
      <c r="E206" s="745" t="str">
        <f>IFERROR(VLOOKUP(C206,'גנים - דוח ביצוע  (5)'!B:N,13,0),"")</f>
        <v/>
      </c>
      <c r="F206" s="746" t="str">
        <f>IFERROR(VLOOKUP(P206,'פירוט עלויות כח אדם (6)'!AC:AD,2,0),0)</f>
        <v/>
      </c>
      <c r="G206" s="746" t="str">
        <f>IFERROR(VLOOKUP(Q206,'פירוט עלויות כח אדם (6)'!AC:AD,2,0),0)</f>
        <v/>
      </c>
      <c r="H206" s="746" t="str">
        <f>IFERROR(VLOOKUP(R206,'פירוט עלויות כח אדם (6)'!AE:AF,2,0),0)</f>
        <v/>
      </c>
      <c r="I206" s="746">
        <f t="shared" si="14"/>
        <v>0</v>
      </c>
      <c r="J206" s="746">
        <f t="shared" si="15"/>
        <v>0</v>
      </c>
      <c r="K206" s="746">
        <f t="shared" si="16"/>
        <v>0</v>
      </c>
      <c r="L206" s="746" t="str">
        <f t="shared" si="17"/>
        <v/>
      </c>
      <c r="M206" s="750"/>
      <c r="N206" s="748" t="str">
        <f t="shared" si="18"/>
        <v/>
      </c>
      <c r="O206" s="749">
        <f t="shared" si="19"/>
        <v>0</v>
      </c>
      <c r="P206" s="749" t="str">
        <f>IF(C206&lt;&gt;"",C206&amp;'גיליון עזר'!$A$2,"")</f>
        <v/>
      </c>
      <c r="Q206" s="749" t="str">
        <f>IF(C206&lt;&gt;"",C206&amp;'גיליון עזר'!$C$2,"")</f>
        <v/>
      </c>
      <c r="R206" s="749" t="str">
        <f t="shared" si="20"/>
        <v/>
      </c>
    </row>
    <row r="207" spans="2:18" ht="15.75" x14ac:dyDescent="0.25">
      <c r="B207" s="744">
        <v>191</v>
      </c>
      <c r="C207" s="744" t="str">
        <f>IF(VLOOKUP(B207,'גנים - דוח ביצוע  (5)'!A:M,2,0)="","",VLOOKUP(B207,'גנים - דוח ביצוע  (5)'!A:M,2,0))</f>
        <v/>
      </c>
      <c r="D207" s="745" t="str">
        <f>IFERROR(VLOOKUP($C:$C,'גנים - מצבת והרשמה  (4)'!C:D,2,0)," ")</f>
        <v/>
      </c>
      <c r="E207" s="745" t="str">
        <f>IFERROR(VLOOKUP(C207,'גנים - דוח ביצוע  (5)'!B:N,13,0),"")</f>
        <v/>
      </c>
      <c r="F207" s="746" t="str">
        <f>IFERROR(VLOOKUP(P207,'פירוט עלויות כח אדם (6)'!AC:AD,2,0),0)</f>
        <v/>
      </c>
      <c r="G207" s="746" t="str">
        <f>IFERROR(VLOOKUP(Q207,'פירוט עלויות כח אדם (6)'!AC:AD,2,0),0)</f>
        <v/>
      </c>
      <c r="H207" s="746" t="str">
        <f>IFERROR(VLOOKUP(R207,'פירוט עלויות כח אדם (6)'!AE:AF,2,0),0)</f>
        <v/>
      </c>
      <c r="I207" s="746">
        <f t="shared" si="14"/>
        <v>0</v>
      </c>
      <c r="J207" s="746">
        <f t="shared" si="15"/>
        <v>0</v>
      </c>
      <c r="K207" s="746">
        <f t="shared" si="16"/>
        <v>0</v>
      </c>
      <c r="L207" s="746" t="str">
        <f t="shared" si="17"/>
        <v/>
      </c>
      <c r="M207" s="750"/>
      <c r="N207" s="748" t="str">
        <f t="shared" si="18"/>
        <v/>
      </c>
      <c r="O207" s="749">
        <f t="shared" si="19"/>
        <v>0</v>
      </c>
      <c r="P207" s="749" t="str">
        <f>IF(C207&lt;&gt;"",C207&amp;'גיליון עזר'!$A$2,"")</f>
        <v/>
      </c>
      <c r="Q207" s="749" t="str">
        <f>IF(C207&lt;&gt;"",C207&amp;'גיליון עזר'!$C$2,"")</f>
        <v/>
      </c>
      <c r="R207" s="749" t="str">
        <f t="shared" si="20"/>
        <v/>
      </c>
    </row>
    <row r="208" spans="2:18" ht="15.75" x14ac:dyDescent="0.25">
      <c r="B208" s="702">
        <v>192</v>
      </c>
      <c r="C208" s="744" t="str">
        <f>IF(VLOOKUP(B208,'גנים - דוח ביצוע  (5)'!A:M,2,0)="","",VLOOKUP(B208,'גנים - דוח ביצוע  (5)'!A:M,2,0))</f>
        <v/>
      </c>
      <c r="D208" s="745" t="str">
        <f>IFERROR(VLOOKUP($C:$C,'גנים - מצבת והרשמה  (4)'!C:D,2,0)," ")</f>
        <v/>
      </c>
      <c r="E208" s="745" t="str">
        <f>IFERROR(VLOOKUP(C208,'גנים - דוח ביצוע  (5)'!B:N,13,0),"")</f>
        <v/>
      </c>
      <c r="F208" s="746" t="str">
        <f>IFERROR(VLOOKUP(P208,'פירוט עלויות כח אדם (6)'!AC:AD,2,0),0)</f>
        <v/>
      </c>
      <c r="G208" s="746" t="str">
        <f>IFERROR(VLOOKUP(Q208,'פירוט עלויות כח אדם (6)'!AC:AD,2,0),0)</f>
        <v/>
      </c>
      <c r="H208" s="746" t="str">
        <f>IFERROR(VLOOKUP(R208,'פירוט עלויות כח אדם (6)'!AE:AF,2,0),0)</f>
        <v/>
      </c>
      <c r="I208" s="746">
        <f t="shared" si="14"/>
        <v>0</v>
      </c>
      <c r="J208" s="746">
        <f t="shared" si="15"/>
        <v>0</v>
      </c>
      <c r="K208" s="746">
        <f t="shared" si="16"/>
        <v>0</v>
      </c>
      <c r="L208" s="746" t="str">
        <f t="shared" si="17"/>
        <v/>
      </c>
      <c r="M208" s="750"/>
      <c r="N208" s="748" t="str">
        <f t="shared" si="18"/>
        <v/>
      </c>
      <c r="O208" s="749">
        <f t="shared" si="19"/>
        <v>0</v>
      </c>
      <c r="P208" s="749" t="str">
        <f>IF(C208&lt;&gt;"",C208&amp;'גיליון עזר'!$A$2,"")</f>
        <v/>
      </c>
      <c r="Q208" s="749" t="str">
        <f>IF(C208&lt;&gt;"",C208&amp;'גיליון עזר'!$C$2,"")</f>
        <v/>
      </c>
      <c r="R208" s="749" t="str">
        <f t="shared" si="20"/>
        <v/>
      </c>
    </row>
    <row r="209" spans="2:18" ht="15.75" x14ac:dyDescent="0.25">
      <c r="B209" s="744">
        <v>193</v>
      </c>
      <c r="C209" s="744" t="str">
        <f>IF(VLOOKUP(B209,'גנים - דוח ביצוע  (5)'!A:M,2,0)="","",VLOOKUP(B209,'גנים - דוח ביצוע  (5)'!A:M,2,0))</f>
        <v/>
      </c>
      <c r="D209" s="745" t="str">
        <f>IFERROR(VLOOKUP($C:$C,'גנים - מצבת והרשמה  (4)'!C:D,2,0)," ")</f>
        <v/>
      </c>
      <c r="E209" s="745" t="str">
        <f>IFERROR(VLOOKUP(C209,'גנים - דוח ביצוע  (5)'!B:N,13,0),"")</f>
        <v/>
      </c>
      <c r="F209" s="746" t="str">
        <f>IFERROR(VLOOKUP(P209,'פירוט עלויות כח אדם (6)'!AC:AD,2,0),0)</f>
        <v/>
      </c>
      <c r="G209" s="746" t="str">
        <f>IFERROR(VLOOKUP(Q209,'פירוט עלויות כח אדם (6)'!AC:AD,2,0),0)</f>
        <v/>
      </c>
      <c r="H209" s="746" t="str">
        <f>IFERROR(VLOOKUP(R209,'פירוט עלויות כח אדם (6)'!AE:AF,2,0),0)</f>
        <v/>
      </c>
      <c r="I209" s="746">
        <f t="shared" si="14"/>
        <v>0</v>
      </c>
      <c r="J209" s="746">
        <f t="shared" si="15"/>
        <v>0</v>
      </c>
      <c r="K209" s="746">
        <f t="shared" si="16"/>
        <v>0</v>
      </c>
      <c r="L209" s="746" t="str">
        <f t="shared" si="17"/>
        <v/>
      </c>
      <c r="M209" s="750"/>
      <c r="N209" s="748" t="str">
        <f t="shared" si="18"/>
        <v/>
      </c>
      <c r="O209" s="749">
        <f t="shared" si="19"/>
        <v>0</v>
      </c>
      <c r="P209" s="749" t="str">
        <f>IF(C209&lt;&gt;"",C209&amp;'גיליון עזר'!$A$2,"")</f>
        <v/>
      </c>
      <c r="Q209" s="749" t="str">
        <f>IF(C209&lt;&gt;"",C209&amp;'גיליון עזר'!$C$2,"")</f>
        <v/>
      </c>
      <c r="R209" s="749" t="str">
        <f t="shared" si="20"/>
        <v/>
      </c>
    </row>
    <row r="210" spans="2:18" ht="15.75" x14ac:dyDescent="0.25">
      <c r="B210" s="702">
        <v>194</v>
      </c>
      <c r="C210" s="744" t="str">
        <f>IF(VLOOKUP(B210,'גנים - דוח ביצוע  (5)'!A:M,2,0)="","",VLOOKUP(B210,'גנים - דוח ביצוע  (5)'!A:M,2,0))</f>
        <v/>
      </c>
      <c r="D210" s="745" t="str">
        <f>IFERROR(VLOOKUP($C:$C,'גנים - מצבת והרשמה  (4)'!C:D,2,0)," ")</f>
        <v/>
      </c>
      <c r="E210" s="745" t="str">
        <f>IFERROR(VLOOKUP(C210,'גנים - דוח ביצוע  (5)'!B:N,13,0),"")</f>
        <v/>
      </c>
      <c r="F210" s="746" t="str">
        <f>IFERROR(VLOOKUP(P210,'פירוט עלויות כח אדם (6)'!AC:AD,2,0),0)</f>
        <v/>
      </c>
      <c r="G210" s="746" t="str">
        <f>IFERROR(VLOOKUP(Q210,'פירוט עלויות כח אדם (6)'!AC:AD,2,0),0)</f>
        <v/>
      </c>
      <c r="H210" s="746" t="str">
        <f>IFERROR(VLOOKUP(R210,'פירוט עלויות כח אדם (6)'!AE:AF,2,0),0)</f>
        <v/>
      </c>
      <c r="I210" s="746">
        <f t="shared" ref="I210:I273" si="21">IF(C210&lt;&gt;"",IF(OR(F210&gt;0,G210&gt;0),"תקין","לא תקין"),0)</f>
        <v>0</v>
      </c>
      <c r="J210" s="746">
        <f t="shared" ref="J210:J273" si="22">IF(C210&lt;&gt;"",IF(E210&gt;30,IF(H210&gt;0,"תקין","לא תקין"),"תקין"),0)</f>
        <v>0</v>
      </c>
      <c r="K210" s="746">
        <f t="shared" ref="K210:K273" si="23">IF(C210&lt;&gt;"",IF(OR(I210="לא תקין",J210="לא תקין"),"לא תקין, הגן לא העסיק צוות חינוכי בהתאם להנחיות","תקין"),0)</f>
        <v>0</v>
      </c>
      <c r="L210" s="746" t="str">
        <f t="shared" ref="L210:L273" si="24">IF(E210&lt;&gt;"",IF(K210="תקין",E210,"לא קיימת זכאות לתקציב לאור אי איוש משרות כנדרש"),"")</f>
        <v/>
      </c>
      <c r="M210" s="750"/>
      <c r="N210" s="748" t="str">
        <f t="shared" ref="N210:N273" si="25">IF(ISNUMBER(C210),IF(COUNTIF($C$17:$C$1995,C210)=1,"תקין",IFERROR(CONCATENATE("סמל הגן הוקלד ",COUNTIF($C$17:$C$1995,C210)," פעמים"),"")),"")</f>
        <v/>
      </c>
      <c r="O210" s="749">
        <f t="shared" ref="O210:O273" si="26">IF(LEFT(K210,7)="לא תקין",1,0)</f>
        <v>0</v>
      </c>
      <c r="P210" s="749" t="str">
        <f>IF(C210&lt;&gt;"",C210&amp;'גיליון עזר'!$A$2,"")</f>
        <v/>
      </c>
      <c r="Q210" s="749" t="str">
        <f>IF(C210&lt;&gt;"",C210&amp;'גיליון עזר'!$C$2,"")</f>
        <v/>
      </c>
      <c r="R210" s="749" t="str">
        <f t="shared" ref="R210:R273" si="27">IF(C210&lt;&gt;"",C210&amp;"סייעת","")</f>
        <v/>
      </c>
    </row>
    <row r="211" spans="2:18" ht="15.75" x14ac:dyDescent="0.25">
      <c r="B211" s="744">
        <v>195</v>
      </c>
      <c r="C211" s="744" t="str">
        <f>IF(VLOOKUP(B211,'גנים - דוח ביצוע  (5)'!A:M,2,0)="","",VLOOKUP(B211,'גנים - דוח ביצוע  (5)'!A:M,2,0))</f>
        <v/>
      </c>
      <c r="D211" s="745" t="str">
        <f>IFERROR(VLOOKUP($C:$C,'גנים - מצבת והרשמה  (4)'!C:D,2,0)," ")</f>
        <v/>
      </c>
      <c r="E211" s="745" t="str">
        <f>IFERROR(VLOOKUP(C211,'גנים - דוח ביצוע  (5)'!B:N,13,0),"")</f>
        <v/>
      </c>
      <c r="F211" s="746" t="str">
        <f>IFERROR(VLOOKUP(P211,'פירוט עלויות כח אדם (6)'!AC:AD,2,0),0)</f>
        <v/>
      </c>
      <c r="G211" s="746" t="str">
        <f>IFERROR(VLOOKUP(Q211,'פירוט עלויות כח אדם (6)'!AC:AD,2,0),0)</f>
        <v/>
      </c>
      <c r="H211" s="746" t="str">
        <f>IFERROR(VLOOKUP(R211,'פירוט עלויות כח אדם (6)'!AE:AF,2,0),0)</f>
        <v/>
      </c>
      <c r="I211" s="746">
        <f t="shared" si="21"/>
        <v>0</v>
      </c>
      <c r="J211" s="746">
        <f t="shared" si="22"/>
        <v>0</v>
      </c>
      <c r="K211" s="746">
        <f t="shared" si="23"/>
        <v>0</v>
      </c>
      <c r="L211" s="746" t="str">
        <f t="shared" si="24"/>
        <v/>
      </c>
      <c r="M211" s="750"/>
      <c r="N211" s="748" t="str">
        <f t="shared" si="25"/>
        <v/>
      </c>
      <c r="O211" s="749">
        <f t="shared" si="26"/>
        <v>0</v>
      </c>
      <c r="P211" s="749" t="str">
        <f>IF(C211&lt;&gt;"",C211&amp;'גיליון עזר'!$A$2,"")</f>
        <v/>
      </c>
      <c r="Q211" s="749" t="str">
        <f>IF(C211&lt;&gt;"",C211&amp;'גיליון עזר'!$C$2,"")</f>
        <v/>
      </c>
      <c r="R211" s="749" t="str">
        <f t="shared" si="27"/>
        <v/>
      </c>
    </row>
    <row r="212" spans="2:18" ht="15.75" x14ac:dyDescent="0.25">
      <c r="B212" s="702">
        <v>196</v>
      </c>
      <c r="C212" s="744" t="str">
        <f>IF(VLOOKUP(B212,'גנים - דוח ביצוע  (5)'!A:M,2,0)="","",VLOOKUP(B212,'גנים - דוח ביצוע  (5)'!A:M,2,0))</f>
        <v/>
      </c>
      <c r="D212" s="745" t="str">
        <f>IFERROR(VLOOKUP($C:$C,'גנים - מצבת והרשמה  (4)'!C:D,2,0)," ")</f>
        <v/>
      </c>
      <c r="E212" s="745" t="str">
        <f>IFERROR(VLOOKUP(C212,'גנים - דוח ביצוע  (5)'!B:N,13,0),"")</f>
        <v/>
      </c>
      <c r="F212" s="746" t="str">
        <f>IFERROR(VLOOKUP(P212,'פירוט עלויות כח אדם (6)'!AC:AD,2,0),0)</f>
        <v/>
      </c>
      <c r="G212" s="746" t="str">
        <f>IFERROR(VLOOKUP(Q212,'פירוט עלויות כח אדם (6)'!AC:AD,2,0),0)</f>
        <v/>
      </c>
      <c r="H212" s="746" t="str">
        <f>IFERROR(VLOOKUP(R212,'פירוט עלויות כח אדם (6)'!AE:AF,2,0),0)</f>
        <v/>
      </c>
      <c r="I212" s="746">
        <f t="shared" si="21"/>
        <v>0</v>
      </c>
      <c r="J212" s="746">
        <f t="shared" si="22"/>
        <v>0</v>
      </c>
      <c r="K212" s="746">
        <f t="shared" si="23"/>
        <v>0</v>
      </c>
      <c r="L212" s="746" t="str">
        <f t="shared" si="24"/>
        <v/>
      </c>
      <c r="M212" s="750"/>
      <c r="N212" s="748" t="str">
        <f t="shared" si="25"/>
        <v/>
      </c>
      <c r="O212" s="749">
        <f t="shared" si="26"/>
        <v>0</v>
      </c>
      <c r="P212" s="749" t="str">
        <f>IF(C212&lt;&gt;"",C212&amp;'גיליון עזר'!$A$2,"")</f>
        <v/>
      </c>
      <c r="Q212" s="749" t="str">
        <f>IF(C212&lt;&gt;"",C212&amp;'גיליון עזר'!$C$2,"")</f>
        <v/>
      </c>
      <c r="R212" s="749" t="str">
        <f t="shared" si="27"/>
        <v/>
      </c>
    </row>
    <row r="213" spans="2:18" ht="15.75" x14ac:dyDescent="0.25">
      <c r="B213" s="744">
        <v>197</v>
      </c>
      <c r="C213" s="744" t="str">
        <f>IF(VLOOKUP(B213,'גנים - דוח ביצוע  (5)'!A:M,2,0)="","",VLOOKUP(B213,'גנים - דוח ביצוע  (5)'!A:M,2,0))</f>
        <v/>
      </c>
      <c r="D213" s="745" t="str">
        <f>IFERROR(VLOOKUP($C:$C,'גנים - מצבת והרשמה  (4)'!C:D,2,0)," ")</f>
        <v/>
      </c>
      <c r="E213" s="745" t="str">
        <f>IFERROR(VLOOKUP(C213,'גנים - דוח ביצוע  (5)'!B:N,13,0),"")</f>
        <v/>
      </c>
      <c r="F213" s="746" t="str">
        <f>IFERROR(VLOOKUP(P213,'פירוט עלויות כח אדם (6)'!AC:AD,2,0),0)</f>
        <v/>
      </c>
      <c r="G213" s="746" t="str">
        <f>IFERROR(VLOOKUP(Q213,'פירוט עלויות כח אדם (6)'!AC:AD,2,0),0)</f>
        <v/>
      </c>
      <c r="H213" s="746" t="str">
        <f>IFERROR(VLOOKUP(R213,'פירוט עלויות כח אדם (6)'!AE:AF,2,0),0)</f>
        <v/>
      </c>
      <c r="I213" s="746">
        <f t="shared" si="21"/>
        <v>0</v>
      </c>
      <c r="J213" s="746">
        <f t="shared" si="22"/>
        <v>0</v>
      </c>
      <c r="K213" s="746">
        <f t="shared" si="23"/>
        <v>0</v>
      </c>
      <c r="L213" s="746" t="str">
        <f t="shared" si="24"/>
        <v/>
      </c>
      <c r="M213" s="750"/>
      <c r="N213" s="748" t="str">
        <f t="shared" si="25"/>
        <v/>
      </c>
      <c r="O213" s="749">
        <f t="shared" si="26"/>
        <v>0</v>
      </c>
      <c r="P213" s="749" t="str">
        <f>IF(C213&lt;&gt;"",C213&amp;'גיליון עזר'!$A$2,"")</f>
        <v/>
      </c>
      <c r="Q213" s="749" t="str">
        <f>IF(C213&lt;&gt;"",C213&amp;'גיליון עזר'!$C$2,"")</f>
        <v/>
      </c>
      <c r="R213" s="749" t="str">
        <f t="shared" si="27"/>
        <v/>
      </c>
    </row>
    <row r="214" spans="2:18" ht="15.75" x14ac:dyDescent="0.25">
      <c r="B214" s="702">
        <v>198</v>
      </c>
      <c r="C214" s="744" t="str">
        <f>IF(VLOOKUP(B214,'גנים - דוח ביצוע  (5)'!A:M,2,0)="","",VLOOKUP(B214,'גנים - דוח ביצוע  (5)'!A:M,2,0))</f>
        <v/>
      </c>
      <c r="D214" s="745" t="str">
        <f>IFERROR(VLOOKUP($C:$C,'גנים - מצבת והרשמה  (4)'!C:D,2,0)," ")</f>
        <v/>
      </c>
      <c r="E214" s="745" t="str">
        <f>IFERROR(VLOOKUP(C214,'גנים - דוח ביצוע  (5)'!B:N,13,0),"")</f>
        <v/>
      </c>
      <c r="F214" s="746" t="str">
        <f>IFERROR(VLOOKUP(P214,'פירוט עלויות כח אדם (6)'!AC:AD,2,0),0)</f>
        <v/>
      </c>
      <c r="G214" s="746" t="str">
        <f>IFERROR(VLOOKUP(Q214,'פירוט עלויות כח אדם (6)'!AC:AD,2,0),0)</f>
        <v/>
      </c>
      <c r="H214" s="746" t="str">
        <f>IFERROR(VLOOKUP(R214,'פירוט עלויות כח אדם (6)'!AE:AF,2,0),0)</f>
        <v/>
      </c>
      <c r="I214" s="746">
        <f t="shared" si="21"/>
        <v>0</v>
      </c>
      <c r="J214" s="746">
        <f t="shared" si="22"/>
        <v>0</v>
      </c>
      <c r="K214" s="746">
        <f t="shared" si="23"/>
        <v>0</v>
      </c>
      <c r="L214" s="746" t="str">
        <f t="shared" si="24"/>
        <v/>
      </c>
      <c r="M214" s="750"/>
      <c r="N214" s="748" t="str">
        <f t="shared" si="25"/>
        <v/>
      </c>
      <c r="O214" s="749">
        <f t="shared" si="26"/>
        <v>0</v>
      </c>
      <c r="P214" s="749" t="str">
        <f>IF(C214&lt;&gt;"",C214&amp;'גיליון עזר'!$A$2,"")</f>
        <v/>
      </c>
      <c r="Q214" s="749" t="str">
        <f>IF(C214&lt;&gt;"",C214&amp;'גיליון עזר'!$C$2,"")</f>
        <v/>
      </c>
      <c r="R214" s="749" t="str">
        <f t="shared" si="27"/>
        <v/>
      </c>
    </row>
    <row r="215" spans="2:18" ht="15.75" x14ac:dyDescent="0.25">
      <c r="B215" s="744">
        <v>199</v>
      </c>
      <c r="C215" s="744" t="str">
        <f>IF(VLOOKUP(B215,'גנים - דוח ביצוע  (5)'!A:M,2,0)="","",VLOOKUP(B215,'גנים - דוח ביצוע  (5)'!A:M,2,0))</f>
        <v/>
      </c>
      <c r="D215" s="745" t="str">
        <f>IFERROR(VLOOKUP($C:$C,'גנים - מצבת והרשמה  (4)'!C:D,2,0)," ")</f>
        <v/>
      </c>
      <c r="E215" s="745" t="str">
        <f>IFERROR(VLOOKUP(C215,'גנים - דוח ביצוע  (5)'!B:N,13,0),"")</f>
        <v/>
      </c>
      <c r="F215" s="746" t="str">
        <f>IFERROR(VLOOKUP(P215,'פירוט עלויות כח אדם (6)'!AC:AD,2,0),0)</f>
        <v/>
      </c>
      <c r="G215" s="746" t="str">
        <f>IFERROR(VLOOKUP(Q215,'פירוט עלויות כח אדם (6)'!AC:AD,2,0),0)</f>
        <v/>
      </c>
      <c r="H215" s="746" t="str">
        <f>IFERROR(VLOOKUP(R215,'פירוט עלויות כח אדם (6)'!AE:AF,2,0),0)</f>
        <v/>
      </c>
      <c r="I215" s="746">
        <f t="shared" si="21"/>
        <v>0</v>
      </c>
      <c r="J215" s="746">
        <f t="shared" si="22"/>
        <v>0</v>
      </c>
      <c r="K215" s="746">
        <f t="shared" si="23"/>
        <v>0</v>
      </c>
      <c r="L215" s="746" t="str">
        <f t="shared" si="24"/>
        <v/>
      </c>
      <c r="M215" s="750"/>
      <c r="N215" s="748" t="str">
        <f t="shared" si="25"/>
        <v/>
      </c>
      <c r="O215" s="749">
        <f t="shared" si="26"/>
        <v>0</v>
      </c>
      <c r="P215" s="749" t="str">
        <f>IF(C215&lt;&gt;"",C215&amp;'גיליון עזר'!$A$2,"")</f>
        <v/>
      </c>
      <c r="Q215" s="749" t="str">
        <f>IF(C215&lt;&gt;"",C215&amp;'גיליון עזר'!$C$2,"")</f>
        <v/>
      </c>
      <c r="R215" s="749" t="str">
        <f t="shared" si="27"/>
        <v/>
      </c>
    </row>
    <row r="216" spans="2:18" ht="15.75" x14ac:dyDescent="0.25">
      <c r="B216" s="702">
        <v>200</v>
      </c>
      <c r="C216" s="744" t="str">
        <f>IF(VLOOKUP(B216,'גנים - דוח ביצוע  (5)'!A:M,2,0)="","",VLOOKUP(B216,'גנים - דוח ביצוע  (5)'!A:M,2,0))</f>
        <v/>
      </c>
      <c r="D216" s="745" t="str">
        <f>IFERROR(VLOOKUP($C:$C,'גנים - מצבת והרשמה  (4)'!C:D,2,0)," ")</f>
        <v/>
      </c>
      <c r="E216" s="745" t="str">
        <f>IFERROR(VLOOKUP(C216,'גנים - דוח ביצוע  (5)'!B:N,13,0),"")</f>
        <v/>
      </c>
      <c r="F216" s="746" t="str">
        <f>IFERROR(VLOOKUP(P216,'פירוט עלויות כח אדם (6)'!AC:AD,2,0),0)</f>
        <v/>
      </c>
      <c r="G216" s="746" t="str">
        <f>IFERROR(VLOOKUP(Q216,'פירוט עלויות כח אדם (6)'!AC:AD,2,0),0)</f>
        <v/>
      </c>
      <c r="H216" s="746" t="str">
        <f>IFERROR(VLOOKUP(R216,'פירוט עלויות כח אדם (6)'!AE:AF,2,0),0)</f>
        <v/>
      </c>
      <c r="I216" s="746">
        <f t="shared" si="21"/>
        <v>0</v>
      </c>
      <c r="J216" s="746">
        <f t="shared" si="22"/>
        <v>0</v>
      </c>
      <c r="K216" s="746">
        <f t="shared" si="23"/>
        <v>0</v>
      </c>
      <c r="L216" s="746" t="str">
        <f t="shared" si="24"/>
        <v/>
      </c>
      <c r="M216" s="750"/>
      <c r="N216" s="748" t="str">
        <f t="shared" si="25"/>
        <v/>
      </c>
      <c r="O216" s="749">
        <f t="shared" si="26"/>
        <v>0</v>
      </c>
      <c r="P216" s="749" t="str">
        <f>IF(C216&lt;&gt;"",C216&amp;'גיליון עזר'!$A$2,"")</f>
        <v/>
      </c>
      <c r="Q216" s="749" t="str">
        <f>IF(C216&lt;&gt;"",C216&amp;'גיליון עזר'!$C$2,"")</f>
        <v/>
      </c>
      <c r="R216" s="749" t="str">
        <f t="shared" si="27"/>
        <v/>
      </c>
    </row>
    <row r="217" spans="2:18" ht="15.75" x14ac:dyDescent="0.25">
      <c r="B217" s="744">
        <v>201</v>
      </c>
      <c r="C217" s="744" t="str">
        <f>IF(VLOOKUP(B217,'גנים - דוח ביצוע  (5)'!A:M,2,0)="","",VLOOKUP(B217,'גנים - דוח ביצוע  (5)'!A:M,2,0))</f>
        <v/>
      </c>
      <c r="D217" s="745" t="str">
        <f>IFERROR(VLOOKUP($C:$C,'גנים - מצבת והרשמה  (4)'!C:D,2,0)," ")</f>
        <v/>
      </c>
      <c r="E217" s="745" t="str">
        <f>IFERROR(VLOOKUP(C217,'גנים - דוח ביצוע  (5)'!B:N,13,0),"")</f>
        <v/>
      </c>
      <c r="F217" s="746" t="str">
        <f>IFERROR(VLOOKUP(P217,'פירוט עלויות כח אדם (6)'!AC:AD,2,0),0)</f>
        <v/>
      </c>
      <c r="G217" s="746" t="str">
        <f>IFERROR(VLOOKUP(Q217,'פירוט עלויות כח אדם (6)'!AC:AD,2,0),0)</f>
        <v/>
      </c>
      <c r="H217" s="746" t="str">
        <f>IFERROR(VLOOKUP(R217,'פירוט עלויות כח אדם (6)'!AE:AF,2,0),0)</f>
        <v/>
      </c>
      <c r="I217" s="746">
        <f t="shared" si="21"/>
        <v>0</v>
      </c>
      <c r="J217" s="746">
        <f t="shared" si="22"/>
        <v>0</v>
      </c>
      <c r="K217" s="746">
        <f t="shared" si="23"/>
        <v>0</v>
      </c>
      <c r="L217" s="746" t="str">
        <f t="shared" si="24"/>
        <v/>
      </c>
      <c r="M217" s="750"/>
      <c r="N217" s="748" t="str">
        <f t="shared" si="25"/>
        <v/>
      </c>
      <c r="O217" s="749">
        <f t="shared" si="26"/>
        <v>0</v>
      </c>
      <c r="P217" s="749" t="str">
        <f>IF(C217&lt;&gt;"",C217&amp;'גיליון עזר'!$A$2,"")</f>
        <v/>
      </c>
      <c r="Q217" s="749" t="str">
        <f>IF(C217&lt;&gt;"",C217&amp;'גיליון עזר'!$C$2,"")</f>
        <v/>
      </c>
      <c r="R217" s="749" t="str">
        <f t="shared" si="27"/>
        <v/>
      </c>
    </row>
    <row r="218" spans="2:18" ht="15.75" x14ac:dyDescent="0.25">
      <c r="B218" s="702">
        <v>202</v>
      </c>
      <c r="C218" s="744" t="str">
        <f>IF(VLOOKUP(B218,'גנים - דוח ביצוע  (5)'!A:M,2,0)="","",VLOOKUP(B218,'גנים - דוח ביצוע  (5)'!A:M,2,0))</f>
        <v/>
      </c>
      <c r="D218" s="745" t="str">
        <f>IFERROR(VLOOKUP($C:$C,'גנים - מצבת והרשמה  (4)'!C:D,2,0)," ")</f>
        <v/>
      </c>
      <c r="E218" s="745" t="str">
        <f>IFERROR(VLOOKUP(C218,'גנים - דוח ביצוע  (5)'!B:N,13,0),"")</f>
        <v/>
      </c>
      <c r="F218" s="746" t="str">
        <f>IFERROR(VLOOKUP(P218,'פירוט עלויות כח אדם (6)'!AC:AD,2,0),0)</f>
        <v/>
      </c>
      <c r="G218" s="746" t="str">
        <f>IFERROR(VLOOKUP(Q218,'פירוט עלויות כח אדם (6)'!AC:AD,2,0),0)</f>
        <v/>
      </c>
      <c r="H218" s="746" t="str">
        <f>IFERROR(VLOOKUP(R218,'פירוט עלויות כח אדם (6)'!AE:AF,2,0),0)</f>
        <v/>
      </c>
      <c r="I218" s="746">
        <f t="shared" si="21"/>
        <v>0</v>
      </c>
      <c r="J218" s="746">
        <f t="shared" si="22"/>
        <v>0</v>
      </c>
      <c r="K218" s="746">
        <f t="shared" si="23"/>
        <v>0</v>
      </c>
      <c r="L218" s="746" t="str">
        <f t="shared" si="24"/>
        <v/>
      </c>
      <c r="M218" s="750"/>
      <c r="N218" s="748" t="str">
        <f t="shared" si="25"/>
        <v/>
      </c>
      <c r="O218" s="749">
        <f t="shared" si="26"/>
        <v>0</v>
      </c>
      <c r="P218" s="749" t="str">
        <f>IF(C218&lt;&gt;"",C218&amp;'גיליון עזר'!$A$2,"")</f>
        <v/>
      </c>
      <c r="Q218" s="749" t="str">
        <f>IF(C218&lt;&gt;"",C218&amp;'גיליון עזר'!$C$2,"")</f>
        <v/>
      </c>
      <c r="R218" s="749" t="str">
        <f t="shared" si="27"/>
        <v/>
      </c>
    </row>
    <row r="219" spans="2:18" ht="15.75" x14ac:dyDescent="0.25">
      <c r="B219" s="744">
        <v>203</v>
      </c>
      <c r="C219" s="744" t="str">
        <f>IF(VLOOKUP(B219,'גנים - דוח ביצוע  (5)'!A:M,2,0)="","",VLOOKUP(B219,'גנים - דוח ביצוע  (5)'!A:M,2,0))</f>
        <v/>
      </c>
      <c r="D219" s="745" t="str">
        <f>IFERROR(VLOOKUP($C:$C,'גנים - מצבת והרשמה  (4)'!C:D,2,0)," ")</f>
        <v/>
      </c>
      <c r="E219" s="745" t="str">
        <f>IFERROR(VLOOKUP(C219,'גנים - דוח ביצוע  (5)'!B:N,13,0),"")</f>
        <v/>
      </c>
      <c r="F219" s="746" t="str">
        <f>IFERROR(VLOOKUP(P219,'פירוט עלויות כח אדם (6)'!AC:AD,2,0),0)</f>
        <v/>
      </c>
      <c r="G219" s="746" t="str">
        <f>IFERROR(VLOOKUP(Q219,'פירוט עלויות כח אדם (6)'!AC:AD,2,0),0)</f>
        <v/>
      </c>
      <c r="H219" s="746" t="str">
        <f>IFERROR(VLOOKUP(R219,'פירוט עלויות כח אדם (6)'!AE:AF,2,0),0)</f>
        <v/>
      </c>
      <c r="I219" s="746">
        <f t="shared" si="21"/>
        <v>0</v>
      </c>
      <c r="J219" s="746">
        <f t="shared" si="22"/>
        <v>0</v>
      </c>
      <c r="K219" s="746">
        <f t="shared" si="23"/>
        <v>0</v>
      </c>
      <c r="L219" s="746" t="str">
        <f t="shared" si="24"/>
        <v/>
      </c>
      <c r="M219" s="750"/>
      <c r="N219" s="748" t="str">
        <f t="shared" si="25"/>
        <v/>
      </c>
      <c r="O219" s="749">
        <f t="shared" si="26"/>
        <v>0</v>
      </c>
      <c r="P219" s="749" t="str">
        <f>IF(C219&lt;&gt;"",C219&amp;'גיליון עזר'!$A$2,"")</f>
        <v/>
      </c>
      <c r="Q219" s="749" t="str">
        <f>IF(C219&lt;&gt;"",C219&amp;'גיליון עזר'!$C$2,"")</f>
        <v/>
      </c>
      <c r="R219" s="749" t="str">
        <f t="shared" si="27"/>
        <v/>
      </c>
    </row>
    <row r="220" spans="2:18" ht="15.75" x14ac:dyDescent="0.25">
      <c r="B220" s="702">
        <v>204</v>
      </c>
      <c r="C220" s="744" t="str">
        <f>IF(VLOOKUP(B220,'גנים - דוח ביצוע  (5)'!A:M,2,0)="","",VLOOKUP(B220,'גנים - דוח ביצוע  (5)'!A:M,2,0))</f>
        <v/>
      </c>
      <c r="D220" s="745" t="str">
        <f>IFERROR(VLOOKUP($C:$C,'גנים - מצבת והרשמה  (4)'!C:D,2,0)," ")</f>
        <v/>
      </c>
      <c r="E220" s="745" t="str">
        <f>IFERROR(VLOOKUP(C220,'גנים - דוח ביצוע  (5)'!B:N,13,0),"")</f>
        <v/>
      </c>
      <c r="F220" s="746" t="str">
        <f>IFERROR(VLOOKUP(P220,'פירוט עלויות כח אדם (6)'!AC:AD,2,0),0)</f>
        <v/>
      </c>
      <c r="G220" s="746" t="str">
        <f>IFERROR(VLOOKUP(Q220,'פירוט עלויות כח אדם (6)'!AC:AD,2,0),0)</f>
        <v/>
      </c>
      <c r="H220" s="746" t="str">
        <f>IFERROR(VLOOKUP(R220,'פירוט עלויות כח אדם (6)'!AE:AF,2,0),0)</f>
        <v/>
      </c>
      <c r="I220" s="746">
        <f t="shared" si="21"/>
        <v>0</v>
      </c>
      <c r="J220" s="746">
        <f t="shared" si="22"/>
        <v>0</v>
      </c>
      <c r="K220" s="746">
        <f t="shared" si="23"/>
        <v>0</v>
      </c>
      <c r="L220" s="746" t="str">
        <f t="shared" si="24"/>
        <v/>
      </c>
      <c r="M220" s="750"/>
      <c r="N220" s="748" t="str">
        <f t="shared" si="25"/>
        <v/>
      </c>
      <c r="O220" s="749">
        <f t="shared" si="26"/>
        <v>0</v>
      </c>
      <c r="P220" s="749" t="str">
        <f>IF(C220&lt;&gt;"",C220&amp;'גיליון עזר'!$A$2,"")</f>
        <v/>
      </c>
      <c r="Q220" s="749" t="str">
        <f>IF(C220&lt;&gt;"",C220&amp;'גיליון עזר'!$C$2,"")</f>
        <v/>
      </c>
      <c r="R220" s="749" t="str">
        <f t="shared" si="27"/>
        <v/>
      </c>
    </row>
    <row r="221" spans="2:18" ht="15.75" x14ac:dyDescent="0.25">
      <c r="B221" s="744">
        <v>205</v>
      </c>
      <c r="C221" s="744" t="str">
        <f>IF(VLOOKUP(B221,'גנים - דוח ביצוע  (5)'!A:M,2,0)="","",VLOOKUP(B221,'גנים - דוח ביצוע  (5)'!A:M,2,0))</f>
        <v/>
      </c>
      <c r="D221" s="745" t="str">
        <f>IFERROR(VLOOKUP($C:$C,'גנים - מצבת והרשמה  (4)'!C:D,2,0)," ")</f>
        <v/>
      </c>
      <c r="E221" s="745" t="str">
        <f>IFERROR(VLOOKUP(C221,'גנים - דוח ביצוע  (5)'!B:N,13,0),"")</f>
        <v/>
      </c>
      <c r="F221" s="746" t="str">
        <f>IFERROR(VLOOKUP(P221,'פירוט עלויות כח אדם (6)'!AC:AD,2,0),0)</f>
        <v/>
      </c>
      <c r="G221" s="746" t="str">
        <f>IFERROR(VLOOKUP(Q221,'פירוט עלויות כח אדם (6)'!AC:AD,2,0),0)</f>
        <v/>
      </c>
      <c r="H221" s="746" t="str">
        <f>IFERROR(VLOOKUP(R221,'פירוט עלויות כח אדם (6)'!AE:AF,2,0),0)</f>
        <v/>
      </c>
      <c r="I221" s="746">
        <f t="shared" si="21"/>
        <v>0</v>
      </c>
      <c r="J221" s="746">
        <f t="shared" si="22"/>
        <v>0</v>
      </c>
      <c r="K221" s="746">
        <f t="shared" si="23"/>
        <v>0</v>
      </c>
      <c r="L221" s="746" t="str">
        <f t="shared" si="24"/>
        <v/>
      </c>
      <c r="M221" s="750"/>
      <c r="N221" s="748" t="str">
        <f t="shared" si="25"/>
        <v/>
      </c>
      <c r="O221" s="749">
        <f t="shared" si="26"/>
        <v>0</v>
      </c>
      <c r="P221" s="749" t="str">
        <f>IF(C221&lt;&gt;"",C221&amp;'גיליון עזר'!$A$2,"")</f>
        <v/>
      </c>
      <c r="Q221" s="749" t="str">
        <f>IF(C221&lt;&gt;"",C221&amp;'גיליון עזר'!$C$2,"")</f>
        <v/>
      </c>
      <c r="R221" s="749" t="str">
        <f t="shared" si="27"/>
        <v/>
      </c>
    </row>
    <row r="222" spans="2:18" ht="15.75" x14ac:dyDescent="0.25">
      <c r="B222" s="702">
        <v>206</v>
      </c>
      <c r="C222" s="744" t="str">
        <f>IF(VLOOKUP(B222,'גנים - דוח ביצוע  (5)'!A:M,2,0)="","",VLOOKUP(B222,'גנים - דוח ביצוע  (5)'!A:M,2,0))</f>
        <v/>
      </c>
      <c r="D222" s="745" t="str">
        <f>IFERROR(VLOOKUP($C:$C,'גנים - מצבת והרשמה  (4)'!C:D,2,0)," ")</f>
        <v/>
      </c>
      <c r="E222" s="745" t="str">
        <f>IFERROR(VLOOKUP(C222,'גנים - דוח ביצוע  (5)'!B:N,13,0),"")</f>
        <v/>
      </c>
      <c r="F222" s="746" t="str">
        <f>IFERROR(VLOOKUP(P222,'פירוט עלויות כח אדם (6)'!AC:AD,2,0),0)</f>
        <v/>
      </c>
      <c r="G222" s="746" t="str">
        <f>IFERROR(VLOOKUP(Q222,'פירוט עלויות כח אדם (6)'!AC:AD,2,0),0)</f>
        <v/>
      </c>
      <c r="H222" s="746" t="str">
        <f>IFERROR(VLOOKUP(R222,'פירוט עלויות כח אדם (6)'!AE:AF,2,0),0)</f>
        <v/>
      </c>
      <c r="I222" s="746">
        <f t="shared" si="21"/>
        <v>0</v>
      </c>
      <c r="J222" s="746">
        <f t="shared" si="22"/>
        <v>0</v>
      </c>
      <c r="K222" s="746">
        <f t="shared" si="23"/>
        <v>0</v>
      </c>
      <c r="L222" s="746" t="str">
        <f t="shared" si="24"/>
        <v/>
      </c>
      <c r="M222" s="750"/>
      <c r="N222" s="748" t="str">
        <f t="shared" si="25"/>
        <v/>
      </c>
      <c r="O222" s="749">
        <f t="shared" si="26"/>
        <v>0</v>
      </c>
      <c r="P222" s="749" t="str">
        <f>IF(C222&lt;&gt;"",C222&amp;'גיליון עזר'!$A$2,"")</f>
        <v/>
      </c>
      <c r="Q222" s="749" t="str">
        <f>IF(C222&lt;&gt;"",C222&amp;'גיליון עזר'!$C$2,"")</f>
        <v/>
      </c>
      <c r="R222" s="749" t="str">
        <f t="shared" si="27"/>
        <v/>
      </c>
    </row>
    <row r="223" spans="2:18" ht="15.75" x14ac:dyDescent="0.25">
      <c r="B223" s="744">
        <v>207</v>
      </c>
      <c r="C223" s="744" t="str">
        <f>IF(VLOOKUP(B223,'גנים - דוח ביצוע  (5)'!A:M,2,0)="","",VLOOKUP(B223,'גנים - דוח ביצוע  (5)'!A:M,2,0))</f>
        <v/>
      </c>
      <c r="D223" s="745" t="str">
        <f>IFERROR(VLOOKUP($C:$C,'גנים - מצבת והרשמה  (4)'!C:D,2,0)," ")</f>
        <v/>
      </c>
      <c r="E223" s="745" t="str">
        <f>IFERROR(VLOOKUP(C223,'גנים - דוח ביצוע  (5)'!B:N,13,0),"")</f>
        <v/>
      </c>
      <c r="F223" s="746" t="str">
        <f>IFERROR(VLOOKUP(P223,'פירוט עלויות כח אדם (6)'!AC:AD,2,0),0)</f>
        <v/>
      </c>
      <c r="G223" s="746" t="str">
        <f>IFERROR(VLOOKUP(Q223,'פירוט עלויות כח אדם (6)'!AC:AD,2,0),0)</f>
        <v/>
      </c>
      <c r="H223" s="746" t="str">
        <f>IFERROR(VLOOKUP(R223,'פירוט עלויות כח אדם (6)'!AE:AF,2,0),0)</f>
        <v/>
      </c>
      <c r="I223" s="746">
        <f t="shared" si="21"/>
        <v>0</v>
      </c>
      <c r="J223" s="746">
        <f t="shared" si="22"/>
        <v>0</v>
      </c>
      <c r="K223" s="746">
        <f t="shared" si="23"/>
        <v>0</v>
      </c>
      <c r="L223" s="746" t="str">
        <f t="shared" si="24"/>
        <v/>
      </c>
      <c r="M223" s="750"/>
      <c r="N223" s="748" t="str">
        <f t="shared" si="25"/>
        <v/>
      </c>
      <c r="O223" s="749">
        <f t="shared" si="26"/>
        <v>0</v>
      </c>
      <c r="P223" s="749" t="str">
        <f>IF(C223&lt;&gt;"",C223&amp;'גיליון עזר'!$A$2,"")</f>
        <v/>
      </c>
      <c r="Q223" s="749" t="str">
        <f>IF(C223&lt;&gt;"",C223&amp;'גיליון עזר'!$C$2,"")</f>
        <v/>
      </c>
      <c r="R223" s="749" t="str">
        <f t="shared" si="27"/>
        <v/>
      </c>
    </row>
    <row r="224" spans="2:18" ht="15.75" x14ac:dyDescent="0.25">
      <c r="B224" s="702">
        <v>208</v>
      </c>
      <c r="C224" s="744" t="str">
        <f>IF(VLOOKUP(B224,'גנים - דוח ביצוע  (5)'!A:M,2,0)="","",VLOOKUP(B224,'גנים - דוח ביצוע  (5)'!A:M,2,0))</f>
        <v/>
      </c>
      <c r="D224" s="745" t="str">
        <f>IFERROR(VLOOKUP($C:$C,'גנים - מצבת והרשמה  (4)'!C:D,2,0)," ")</f>
        <v/>
      </c>
      <c r="E224" s="745" t="str">
        <f>IFERROR(VLOOKUP(C224,'גנים - דוח ביצוע  (5)'!B:N,13,0),"")</f>
        <v/>
      </c>
      <c r="F224" s="746" t="str">
        <f>IFERROR(VLOOKUP(P224,'פירוט עלויות כח אדם (6)'!AC:AD,2,0),0)</f>
        <v/>
      </c>
      <c r="G224" s="746" t="str">
        <f>IFERROR(VLOOKUP(Q224,'פירוט עלויות כח אדם (6)'!AC:AD,2,0),0)</f>
        <v/>
      </c>
      <c r="H224" s="746" t="str">
        <f>IFERROR(VLOOKUP(R224,'פירוט עלויות כח אדם (6)'!AE:AF,2,0),0)</f>
        <v/>
      </c>
      <c r="I224" s="746">
        <f t="shared" si="21"/>
        <v>0</v>
      </c>
      <c r="J224" s="746">
        <f t="shared" si="22"/>
        <v>0</v>
      </c>
      <c r="K224" s="746">
        <f t="shared" si="23"/>
        <v>0</v>
      </c>
      <c r="L224" s="746" t="str">
        <f t="shared" si="24"/>
        <v/>
      </c>
      <c r="M224" s="750"/>
      <c r="N224" s="748" t="str">
        <f t="shared" si="25"/>
        <v/>
      </c>
      <c r="O224" s="749">
        <f t="shared" si="26"/>
        <v>0</v>
      </c>
      <c r="P224" s="749" t="str">
        <f>IF(C224&lt;&gt;"",C224&amp;'גיליון עזר'!$A$2,"")</f>
        <v/>
      </c>
      <c r="Q224" s="749" t="str">
        <f>IF(C224&lt;&gt;"",C224&amp;'גיליון עזר'!$C$2,"")</f>
        <v/>
      </c>
      <c r="R224" s="749" t="str">
        <f t="shared" si="27"/>
        <v/>
      </c>
    </row>
    <row r="225" spans="2:18" ht="15.75" x14ac:dyDescent="0.25">
      <c r="B225" s="744">
        <v>209</v>
      </c>
      <c r="C225" s="744" t="str">
        <f>IF(VLOOKUP(B225,'גנים - דוח ביצוע  (5)'!A:M,2,0)="","",VLOOKUP(B225,'גנים - דוח ביצוע  (5)'!A:M,2,0))</f>
        <v/>
      </c>
      <c r="D225" s="745" t="str">
        <f>IFERROR(VLOOKUP($C:$C,'גנים - מצבת והרשמה  (4)'!C:D,2,0)," ")</f>
        <v/>
      </c>
      <c r="E225" s="745" t="str">
        <f>IFERROR(VLOOKUP(C225,'גנים - דוח ביצוע  (5)'!B:N,13,0),"")</f>
        <v/>
      </c>
      <c r="F225" s="746" t="str">
        <f>IFERROR(VLOOKUP(P225,'פירוט עלויות כח אדם (6)'!AC:AD,2,0),0)</f>
        <v/>
      </c>
      <c r="G225" s="746" t="str">
        <f>IFERROR(VLOOKUP(Q225,'פירוט עלויות כח אדם (6)'!AC:AD,2,0),0)</f>
        <v/>
      </c>
      <c r="H225" s="746" t="str">
        <f>IFERROR(VLOOKUP(R225,'פירוט עלויות כח אדם (6)'!AE:AF,2,0),0)</f>
        <v/>
      </c>
      <c r="I225" s="746">
        <f t="shared" si="21"/>
        <v>0</v>
      </c>
      <c r="J225" s="746">
        <f t="shared" si="22"/>
        <v>0</v>
      </c>
      <c r="K225" s="746">
        <f t="shared" si="23"/>
        <v>0</v>
      </c>
      <c r="L225" s="746" t="str">
        <f t="shared" si="24"/>
        <v/>
      </c>
      <c r="M225" s="750"/>
      <c r="N225" s="748" t="str">
        <f t="shared" si="25"/>
        <v/>
      </c>
      <c r="O225" s="749">
        <f t="shared" si="26"/>
        <v>0</v>
      </c>
      <c r="P225" s="749" t="str">
        <f>IF(C225&lt;&gt;"",C225&amp;'גיליון עזר'!$A$2,"")</f>
        <v/>
      </c>
      <c r="Q225" s="749" t="str">
        <f>IF(C225&lt;&gt;"",C225&amp;'גיליון עזר'!$C$2,"")</f>
        <v/>
      </c>
      <c r="R225" s="749" t="str">
        <f t="shared" si="27"/>
        <v/>
      </c>
    </row>
    <row r="226" spans="2:18" ht="15.75" x14ac:dyDescent="0.25">
      <c r="B226" s="702">
        <v>210</v>
      </c>
      <c r="C226" s="744" t="str">
        <f>IF(VLOOKUP(B226,'גנים - דוח ביצוע  (5)'!A:M,2,0)="","",VLOOKUP(B226,'גנים - דוח ביצוע  (5)'!A:M,2,0))</f>
        <v/>
      </c>
      <c r="D226" s="745" t="str">
        <f>IFERROR(VLOOKUP($C:$C,'גנים - מצבת והרשמה  (4)'!C:D,2,0)," ")</f>
        <v/>
      </c>
      <c r="E226" s="745" t="str">
        <f>IFERROR(VLOOKUP(C226,'גנים - דוח ביצוע  (5)'!B:N,13,0),"")</f>
        <v/>
      </c>
      <c r="F226" s="746" t="str">
        <f>IFERROR(VLOOKUP(P226,'פירוט עלויות כח אדם (6)'!AC:AD,2,0),0)</f>
        <v/>
      </c>
      <c r="G226" s="746" t="str">
        <f>IFERROR(VLOOKUP(Q226,'פירוט עלויות כח אדם (6)'!AC:AD,2,0),0)</f>
        <v/>
      </c>
      <c r="H226" s="746" t="str">
        <f>IFERROR(VLOOKUP(R226,'פירוט עלויות כח אדם (6)'!AE:AF,2,0),0)</f>
        <v/>
      </c>
      <c r="I226" s="746">
        <f t="shared" si="21"/>
        <v>0</v>
      </c>
      <c r="J226" s="746">
        <f t="shared" si="22"/>
        <v>0</v>
      </c>
      <c r="K226" s="746">
        <f t="shared" si="23"/>
        <v>0</v>
      </c>
      <c r="L226" s="746" t="str">
        <f t="shared" si="24"/>
        <v/>
      </c>
      <c r="M226" s="750"/>
      <c r="N226" s="748" t="str">
        <f t="shared" si="25"/>
        <v/>
      </c>
      <c r="O226" s="749">
        <f t="shared" si="26"/>
        <v>0</v>
      </c>
      <c r="P226" s="749" t="str">
        <f>IF(C226&lt;&gt;"",C226&amp;'גיליון עזר'!$A$2,"")</f>
        <v/>
      </c>
      <c r="Q226" s="749" t="str">
        <f>IF(C226&lt;&gt;"",C226&amp;'גיליון עזר'!$C$2,"")</f>
        <v/>
      </c>
      <c r="R226" s="749" t="str">
        <f t="shared" si="27"/>
        <v/>
      </c>
    </row>
    <row r="227" spans="2:18" ht="15.75" x14ac:dyDescent="0.25">
      <c r="B227" s="744">
        <v>211</v>
      </c>
      <c r="C227" s="744" t="str">
        <f>IF(VLOOKUP(B227,'גנים - דוח ביצוע  (5)'!A:M,2,0)="","",VLOOKUP(B227,'גנים - דוח ביצוע  (5)'!A:M,2,0))</f>
        <v/>
      </c>
      <c r="D227" s="745" t="str">
        <f>IFERROR(VLOOKUP($C:$C,'גנים - מצבת והרשמה  (4)'!C:D,2,0)," ")</f>
        <v/>
      </c>
      <c r="E227" s="745" t="str">
        <f>IFERROR(VLOOKUP(C227,'גנים - דוח ביצוע  (5)'!B:N,13,0),"")</f>
        <v/>
      </c>
      <c r="F227" s="746" t="str">
        <f>IFERROR(VLOOKUP(P227,'פירוט עלויות כח אדם (6)'!AC:AD,2,0),0)</f>
        <v/>
      </c>
      <c r="G227" s="746" t="str">
        <f>IFERROR(VLOOKUP(Q227,'פירוט עלויות כח אדם (6)'!AC:AD,2,0),0)</f>
        <v/>
      </c>
      <c r="H227" s="746" t="str">
        <f>IFERROR(VLOOKUP(R227,'פירוט עלויות כח אדם (6)'!AE:AF,2,0),0)</f>
        <v/>
      </c>
      <c r="I227" s="746">
        <f t="shared" si="21"/>
        <v>0</v>
      </c>
      <c r="J227" s="746">
        <f t="shared" si="22"/>
        <v>0</v>
      </c>
      <c r="K227" s="746">
        <f t="shared" si="23"/>
        <v>0</v>
      </c>
      <c r="L227" s="746" t="str">
        <f t="shared" si="24"/>
        <v/>
      </c>
      <c r="M227" s="750"/>
      <c r="N227" s="748" t="str">
        <f t="shared" si="25"/>
        <v/>
      </c>
      <c r="O227" s="749">
        <f t="shared" si="26"/>
        <v>0</v>
      </c>
      <c r="P227" s="749" t="str">
        <f>IF(C227&lt;&gt;"",C227&amp;'גיליון עזר'!$A$2,"")</f>
        <v/>
      </c>
      <c r="Q227" s="749" t="str">
        <f>IF(C227&lt;&gt;"",C227&amp;'גיליון עזר'!$C$2,"")</f>
        <v/>
      </c>
      <c r="R227" s="749" t="str">
        <f t="shared" si="27"/>
        <v/>
      </c>
    </row>
    <row r="228" spans="2:18" ht="15.75" x14ac:dyDescent="0.25">
      <c r="B228" s="702">
        <v>212</v>
      </c>
      <c r="C228" s="744" t="str">
        <f>IF(VLOOKUP(B228,'גנים - דוח ביצוע  (5)'!A:M,2,0)="","",VLOOKUP(B228,'גנים - דוח ביצוע  (5)'!A:M,2,0))</f>
        <v/>
      </c>
      <c r="D228" s="745" t="str">
        <f>IFERROR(VLOOKUP($C:$C,'גנים - מצבת והרשמה  (4)'!C:D,2,0)," ")</f>
        <v/>
      </c>
      <c r="E228" s="745" t="str">
        <f>IFERROR(VLOOKUP(C228,'גנים - דוח ביצוע  (5)'!B:N,13,0),"")</f>
        <v/>
      </c>
      <c r="F228" s="746" t="str">
        <f>IFERROR(VLOOKUP(P228,'פירוט עלויות כח אדם (6)'!AC:AD,2,0),0)</f>
        <v/>
      </c>
      <c r="G228" s="746" t="str">
        <f>IFERROR(VLOOKUP(Q228,'פירוט עלויות כח אדם (6)'!AC:AD,2,0),0)</f>
        <v/>
      </c>
      <c r="H228" s="746" t="str">
        <f>IFERROR(VLOOKUP(R228,'פירוט עלויות כח אדם (6)'!AE:AF,2,0),0)</f>
        <v/>
      </c>
      <c r="I228" s="746">
        <f t="shared" si="21"/>
        <v>0</v>
      </c>
      <c r="J228" s="746">
        <f t="shared" si="22"/>
        <v>0</v>
      </c>
      <c r="K228" s="746">
        <f t="shared" si="23"/>
        <v>0</v>
      </c>
      <c r="L228" s="746" t="str">
        <f t="shared" si="24"/>
        <v/>
      </c>
      <c r="M228" s="750"/>
      <c r="N228" s="748" t="str">
        <f t="shared" si="25"/>
        <v/>
      </c>
      <c r="O228" s="749">
        <f t="shared" si="26"/>
        <v>0</v>
      </c>
      <c r="P228" s="749" t="str">
        <f>IF(C228&lt;&gt;"",C228&amp;'גיליון עזר'!$A$2,"")</f>
        <v/>
      </c>
      <c r="Q228" s="749" t="str">
        <f>IF(C228&lt;&gt;"",C228&amp;'גיליון עזר'!$C$2,"")</f>
        <v/>
      </c>
      <c r="R228" s="749" t="str">
        <f t="shared" si="27"/>
        <v/>
      </c>
    </row>
    <row r="229" spans="2:18" ht="15.75" x14ac:dyDescent="0.25">
      <c r="B229" s="744">
        <v>213</v>
      </c>
      <c r="C229" s="744" t="str">
        <f>IF(VLOOKUP(B229,'גנים - דוח ביצוע  (5)'!A:M,2,0)="","",VLOOKUP(B229,'גנים - דוח ביצוע  (5)'!A:M,2,0))</f>
        <v/>
      </c>
      <c r="D229" s="745" t="str">
        <f>IFERROR(VLOOKUP($C:$C,'גנים - מצבת והרשמה  (4)'!C:D,2,0)," ")</f>
        <v/>
      </c>
      <c r="E229" s="745" t="str">
        <f>IFERROR(VLOOKUP(C229,'גנים - דוח ביצוע  (5)'!B:N,13,0),"")</f>
        <v/>
      </c>
      <c r="F229" s="746" t="str">
        <f>IFERROR(VLOOKUP(P229,'פירוט עלויות כח אדם (6)'!AC:AD,2,0),0)</f>
        <v/>
      </c>
      <c r="G229" s="746" t="str">
        <f>IFERROR(VLOOKUP(Q229,'פירוט עלויות כח אדם (6)'!AC:AD,2,0),0)</f>
        <v/>
      </c>
      <c r="H229" s="746" t="str">
        <f>IFERROR(VLOOKUP(R229,'פירוט עלויות כח אדם (6)'!AE:AF,2,0),0)</f>
        <v/>
      </c>
      <c r="I229" s="746">
        <f t="shared" si="21"/>
        <v>0</v>
      </c>
      <c r="J229" s="746">
        <f t="shared" si="22"/>
        <v>0</v>
      </c>
      <c r="K229" s="746">
        <f t="shared" si="23"/>
        <v>0</v>
      </c>
      <c r="L229" s="746" t="str">
        <f t="shared" si="24"/>
        <v/>
      </c>
      <c r="M229" s="750"/>
      <c r="N229" s="748" t="str">
        <f t="shared" si="25"/>
        <v/>
      </c>
      <c r="O229" s="749">
        <f t="shared" si="26"/>
        <v>0</v>
      </c>
      <c r="P229" s="749" t="str">
        <f>IF(C229&lt;&gt;"",C229&amp;'גיליון עזר'!$A$2,"")</f>
        <v/>
      </c>
      <c r="Q229" s="749" t="str">
        <f>IF(C229&lt;&gt;"",C229&amp;'גיליון עזר'!$C$2,"")</f>
        <v/>
      </c>
      <c r="R229" s="749" t="str">
        <f t="shared" si="27"/>
        <v/>
      </c>
    </row>
    <row r="230" spans="2:18" ht="15.75" x14ac:dyDescent="0.25">
      <c r="B230" s="702">
        <v>214</v>
      </c>
      <c r="C230" s="744" t="str">
        <f>IF(VLOOKUP(B230,'גנים - דוח ביצוע  (5)'!A:M,2,0)="","",VLOOKUP(B230,'גנים - דוח ביצוע  (5)'!A:M,2,0))</f>
        <v/>
      </c>
      <c r="D230" s="745" t="str">
        <f>IFERROR(VLOOKUP($C:$C,'גנים - מצבת והרשמה  (4)'!C:D,2,0)," ")</f>
        <v/>
      </c>
      <c r="E230" s="745" t="str">
        <f>IFERROR(VLOOKUP(C230,'גנים - דוח ביצוע  (5)'!B:N,13,0),"")</f>
        <v/>
      </c>
      <c r="F230" s="746" t="str">
        <f>IFERROR(VLOOKUP(P230,'פירוט עלויות כח אדם (6)'!AC:AD,2,0),0)</f>
        <v/>
      </c>
      <c r="G230" s="746" t="str">
        <f>IFERROR(VLOOKUP(Q230,'פירוט עלויות כח אדם (6)'!AC:AD,2,0),0)</f>
        <v/>
      </c>
      <c r="H230" s="746" t="str">
        <f>IFERROR(VLOOKUP(R230,'פירוט עלויות כח אדם (6)'!AE:AF,2,0),0)</f>
        <v/>
      </c>
      <c r="I230" s="746">
        <f t="shared" si="21"/>
        <v>0</v>
      </c>
      <c r="J230" s="746">
        <f t="shared" si="22"/>
        <v>0</v>
      </c>
      <c r="K230" s="746">
        <f t="shared" si="23"/>
        <v>0</v>
      </c>
      <c r="L230" s="746" t="str">
        <f t="shared" si="24"/>
        <v/>
      </c>
      <c r="M230" s="750"/>
      <c r="N230" s="748" t="str">
        <f t="shared" si="25"/>
        <v/>
      </c>
      <c r="O230" s="749">
        <f t="shared" si="26"/>
        <v>0</v>
      </c>
      <c r="P230" s="749" t="str">
        <f>IF(C230&lt;&gt;"",C230&amp;'גיליון עזר'!$A$2,"")</f>
        <v/>
      </c>
      <c r="Q230" s="749" t="str">
        <f>IF(C230&lt;&gt;"",C230&amp;'גיליון עזר'!$C$2,"")</f>
        <v/>
      </c>
      <c r="R230" s="749" t="str">
        <f t="shared" si="27"/>
        <v/>
      </c>
    </row>
    <row r="231" spans="2:18" ht="15.75" x14ac:dyDescent="0.25">
      <c r="B231" s="744">
        <v>215</v>
      </c>
      <c r="C231" s="744" t="str">
        <f>IF(VLOOKUP(B231,'גנים - דוח ביצוע  (5)'!A:M,2,0)="","",VLOOKUP(B231,'גנים - דוח ביצוע  (5)'!A:M,2,0))</f>
        <v/>
      </c>
      <c r="D231" s="745" t="str">
        <f>IFERROR(VLOOKUP($C:$C,'גנים - מצבת והרשמה  (4)'!C:D,2,0)," ")</f>
        <v/>
      </c>
      <c r="E231" s="745" t="str">
        <f>IFERROR(VLOOKUP(C231,'גנים - דוח ביצוע  (5)'!B:N,13,0),"")</f>
        <v/>
      </c>
      <c r="F231" s="746" t="str">
        <f>IFERROR(VLOOKUP(P231,'פירוט עלויות כח אדם (6)'!AC:AD,2,0),0)</f>
        <v/>
      </c>
      <c r="G231" s="746" t="str">
        <f>IFERROR(VLOOKUP(Q231,'פירוט עלויות כח אדם (6)'!AC:AD,2,0),0)</f>
        <v/>
      </c>
      <c r="H231" s="746" t="str">
        <f>IFERROR(VLOOKUP(R231,'פירוט עלויות כח אדם (6)'!AE:AF,2,0),0)</f>
        <v/>
      </c>
      <c r="I231" s="746">
        <f t="shared" si="21"/>
        <v>0</v>
      </c>
      <c r="J231" s="746">
        <f t="shared" si="22"/>
        <v>0</v>
      </c>
      <c r="K231" s="746">
        <f t="shared" si="23"/>
        <v>0</v>
      </c>
      <c r="L231" s="746" t="str">
        <f t="shared" si="24"/>
        <v/>
      </c>
      <c r="M231" s="750"/>
      <c r="N231" s="748" t="str">
        <f t="shared" si="25"/>
        <v/>
      </c>
      <c r="O231" s="749">
        <f t="shared" si="26"/>
        <v>0</v>
      </c>
      <c r="P231" s="749" t="str">
        <f>IF(C231&lt;&gt;"",C231&amp;'גיליון עזר'!$A$2,"")</f>
        <v/>
      </c>
      <c r="Q231" s="749" t="str">
        <f>IF(C231&lt;&gt;"",C231&amp;'גיליון עזר'!$C$2,"")</f>
        <v/>
      </c>
      <c r="R231" s="749" t="str">
        <f t="shared" si="27"/>
        <v/>
      </c>
    </row>
    <row r="232" spans="2:18" ht="15.75" x14ac:dyDescent="0.25">
      <c r="B232" s="702">
        <v>216</v>
      </c>
      <c r="C232" s="744" t="str">
        <f>IF(VLOOKUP(B232,'גנים - דוח ביצוע  (5)'!A:M,2,0)="","",VLOOKUP(B232,'גנים - דוח ביצוע  (5)'!A:M,2,0))</f>
        <v/>
      </c>
      <c r="D232" s="745" t="str">
        <f>IFERROR(VLOOKUP($C:$C,'גנים - מצבת והרשמה  (4)'!C:D,2,0)," ")</f>
        <v/>
      </c>
      <c r="E232" s="745" t="str">
        <f>IFERROR(VLOOKUP(C232,'גנים - דוח ביצוע  (5)'!B:N,13,0),"")</f>
        <v/>
      </c>
      <c r="F232" s="746" t="str">
        <f>IFERROR(VLOOKUP(P232,'פירוט עלויות כח אדם (6)'!AC:AD,2,0),0)</f>
        <v/>
      </c>
      <c r="G232" s="746" t="str">
        <f>IFERROR(VLOOKUP(Q232,'פירוט עלויות כח אדם (6)'!AC:AD,2,0),0)</f>
        <v/>
      </c>
      <c r="H232" s="746" t="str">
        <f>IFERROR(VLOOKUP(R232,'פירוט עלויות כח אדם (6)'!AE:AF,2,0),0)</f>
        <v/>
      </c>
      <c r="I232" s="746">
        <f t="shared" si="21"/>
        <v>0</v>
      </c>
      <c r="J232" s="746">
        <f t="shared" si="22"/>
        <v>0</v>
      </c>
      <c r="K232" s="746">
        <f t="shared" si="23"/>
        <v>0</v>
      </c>
      <c r="L232" s="746" t="str">
        <f t="shared" si="24"/>
        <v/>
      </c>
      <c r="M232" s="750"/>
      <c r="N232" s="748" t="str">
        <f t="shared" si="25"/>
        <v/>
      </c>
      <c r="O232" s="749">
        <f t="shared" si="26"/>
        <v>0</v>
      </c>
      <c r="P232" s="749" t="str">
        <f>IF(C232&lt;&gt;"",C232&amp;'גיליון עזר'!$A$2,"")</f>
        <v/>
      </c>
      <c r="Q232" s="749" t="str">
        <f>IF(C232&lt;&gt;"",C232&amp;'גיליון עזר'!$C$2,"")</f>
        <v/>
      </c>
      <c r="R232" s="749" t="str">
        <f t="shared" si="27"/>
        <v/>
      </c>
    </row>
    <row r="233" spans="2:18" ht="15.75" x14ac:dyDescent="0.25">
      <c r="B233" s="744">
        <v>217</v>
      </c>
      <c r="C233" s="744" t="str">
        <f>IF(VLOOKUP(B233,'גנים - דוח ביצוע  (5)'!A:M,2,0)="","",VLOOKUP(B233,'גנים - דוח ביצוע  (5)'!A:M,2,0))</f>
        <v/>
      </c>
      <c r="D233" s="745" t="str">
        <f>IFERROR(VLOOKUP($C:$C,'גנים - מצבת והרשמה  (4)'!C:D,2,0)," ")</f>
        <v/>
      </c>
      <c r="E233" s="745" t="str">
        <f>IFERROR(VLOOKUP(C233,'גנים - דוח ביצוע  (5)'!B:N,13,0),"")</f>
        <v/>
      </c>
      <c r="F233" s="746" t="str">
        <f>IFERROR(VLOOKUP(P233,'פירוט עלויות כח אדם (6)'!AC:AD,2,0),0)</f>
        <v/>
      </c>
      <c r="G233" s="746" t="str">
        <f>IFERROR(VLOOKUP(Q233,'פירוט עלויות כח אדם (6)'!AC:AD,2,0),0)</f>
        <v/>
      </c>
      <c r="H233" s="746" t="str">
        <f>IFERROR(VLOOKUP(R233,'פירוט עלויות כח אדם (6)'!AE:AF,2,0),0)</f>
        <v/>
      </c>
      <c r="I233" s="746">
        <f t="shared" si="21"/>
        <v>0</v>
      </c>
      <c r="J233" s="746">
        <f t="shared" si="22"/>
        <v>0</v>
      </c>
      <c r="K233" s="746">
        <f t="shared" si="23"/>
        <v>0</v>
      </c>
      <c r="L233" s="746" t="str">
        <f t="shared" si="24"/>
        <v/>
      </c>
      <c r="M233" s="750"/>
      <c r="N233" s="748" t="str">
        <f t="shared" si="25"/>
        <v/>
      </c>
      <c r="O233" s="749">
        <f t="shared" si="26"/>
        <v>0</v>
      </c>
      <c r="P233" s="749" t="str">
        <f>IF(C233&lt;&gt;"",C233&amp;'גיליון עזר'!$A$2,"")</f>
        <v/>
      </c>
      <c r="Q233" s="749" t="str">
        <f>IF(C233&lt;&gt;"",C233&amp;'גיליון עזר'!$C$2,"")</f>
        <v/>
      </c>
      <c r="R233" s="749" t="str">
        <f t="shared" si="27"/>
        <v/>
      </c>
    </row>
    <row r="234" spans="2:18" ht="15.75" x14ac:dyDescent="0.25">
      <c r="B234" s="702">
        <v>218</v>
      </c>
      <c r="C234" s="744" t="str">
        <f>IF(VLOOKUP(B234,'גנים - דוח ביצוע  (5)'!A:M,2,0)="","",VLOOKUP(B234,'גנים - דוח ביצוע  (5)'!A:M,2,0))</f>
        <v/>
      </c>
      <c r="D234" s="745" t="str">
        <f>IFERROR(VLOOKUP($C:$C,'גנים - מצבת והרשמה  (4)'!C:D,2,0)," ")</f>
        <v/>
      </c>
      <c r="E234" s="745" t="str">
        <f>IFERROR(VLOOKUP(C234,'גנים - דוח ביצוע  (5)'!B:N,13,0),"")</f>
        <v/>
      </c>
      <c r="F234" s="746" t="str">
        <f>IFERROR(VLOOKUP(P234,'פירוט עלויות כח אדם (6)'!AC:AD,2,0),0)</f>
        <v/>
      </c>
      <c r="G234" s="746" t="str">
        <f>IFERROR(VLOOKUP(Q234,'פירוט עלויות כח אדם (6)'!AC:AD,2,0),0)</f>
        <v/>
      </c>
      <c r="H234" s="746" t="str">
        <f>IFERROR(VLOOKUP(R234,'פירוט עלויות כח אדם (6)'!AE:AF,2,0),0)</f>
        <v/>
      </c>
      <c r="I234" s="746">
        <f t="shared" si="21"/>
        <v>0</v>
      </c>
      <c r="J234" s="746">
        <f t="shared" si="22"/>
        <v>0</v>
      </c>
      <c r="K234" s="746">
        <f t="shared" si="23"/>
        <v>0</v>
      </c>
      <c r="L234" s="746" t="str">
        <f t="shared" si="24"/>
        <v/>
      </c>
      <c r="M234" s="750"/>
      <c r="N234" s="748" t="str">
        <f t="shared" si="25"/>
        <v/>
      </c>
      <c r="O234" s="749">
        <f t="shared" si="26"/>
        <v>0</v>
      </c>
      <c r="P234" s="749" t="str">
        <f>IF(C234&lt;&gt;"",C234&amp;'גיליון עזר'!$A$2,"")</f>
        <v/>
      </c>
      <c r="Q234" s="749" t="str">
        <f>IF(C234&lt;&gt;"",C234&amp;'גיליון עזר'!$C$2,"")</f>
        <v/>
      </c>
      <c r="R234" s="749" t="str">
        <f t="shared" si="27"/>
        <v/>
      </c>
    </row>
    <row r="235" spans="2:18" ht="15.75" x14ac:dyDescent="0.25">
      <c r="B235" s="744">
        <v>219</v>
      </c>
      <c r="C235" s="744" t="str">
        <f>IF(VLOOKUP(B235,'גנים - דוח ביצוע  (5)'!A:M,2,0)="","",VLOOKUP(B235,'גנים - דוח ביצוע  (5)'!A:M,2,0))</f>
        <v/>
      </c>
      <c r="D235" s="745" t="str">
        <f>IFERROR(VLOOKUP($C:$C,'גנים - מצבת והרשמה  (4)'!C:D,2,0)," ")</f>
        <v/>
      </c>
      <c r="E235" s="745" t="str">
        <f>IFERROR(VLOOKUP(C235,'גנים - דוח ביצוע  (5)'!B:N,13,0),"")</f>
        <v/>
      </c>
      <c r="F235" s="746" t="str">
        <f>IFERROR(VLOOKUP(P235,'פירוט עלויות כח אדם (6)'!AC:AD,2,0),0)</f>
        <v/>
      </c>
      <c r="G235" s="746" t="str">
        <f>IFERROR(VLOOKUP(Q235,'פירוט עלויות כח אדם (6)'!AC:AD,2,0),0)</f>
        <v/>
      </c>
      <c r="H235" s="746" t="str">
        <f>IFERROR(VLOOKUP(R235,'פירוט עלויות כח אדם (6)'!AE:AF,2,0),0)</f>
        <v/>
      </c>
      <c r="I235" s="746">
        <f t="shared" si="21"/>
        <v>0</v>
      </c>
      <c r="J235" s="746">
        <f t="shared" si="22"/>
        <v>0</v>
      </c>
      <c r="K235" s="746">
        <f t="shared" si="23"/>
        <v>0</v>
      </c>
      <c r="L235" s="746" t="str">
        <f t="shared" si="24"/>
        <v/>
      </c>
      <c r="M235" s="750"/>
      <c r="N235" s="748" t="str">
        <f t="shared" si="25"/>
        <v/>
      </c>
      <c r="O235" s="749">
        <f t="shared" si="26"/>
        <v>0</v>
      </c>
      <c r="P235" s="749" t="str">
        <f>IF(C235&lt;&gt;"",C235&amp;'גיליון עזר'!$A$2,"")</f>
        <v/>
      </c>
      <c r="Q235" s="749" t="str">
        <f>IF(C235&lt;&gt;"",C235&amp;'גיליון עזר'!$C$2,"")</f>
        <v/>
      </c>
      <c r="R235" s="749" t="str">
        <f t="shared" si="27"/>
        <v/>
      </c>
    </row>
    <row r="236" spans="2:18" ht="15.75" x14ac:dyDescent="0.25">
      <c r="B236" s="702">
        <v>220</v>
      </c>
      <c r="C236" s="744" t="str">
        <f>IF(VLOOKUP(B236,'גנים - דוח ביצוע  (5)'!A:M,2,0)="","",VLOOKUP(B236,'גנים - דוח ביצוע  (5)'!A:M,2,0))</f>
        <v/>
      </c>
      <c r="D236" s="745" t="str">
        <f>IFERROR(VLOOKUP($C:$C,'גנים - מצבת והרשמה  (4)'!C:D,2,0)," ")</f>
        <v/>
      </c>
      <c r="E236" s="745" t="str">
        <f>IFERROR(VLOOKUP(C236,'גנים - דוח ביצוע  (5)'!B:N,13,0),"")</f>
        <v/>
      </c>
      <c r="F236" s="746" t="str">
        <f>IFERROR(VLOOKUP(P236,'פירוט עלויות כח אדם (6)'!AC:AD,2,0),0)</f>
        <v/>
      </c>
      <c r="G236" s="746" t="str">
        <f>IFERROR(VLOOKUP(Q236,'פירוט עלויות כח אדם (6)'!AC:AD,2,0),0)</f>
        <v/>
      </c>
      <c r="H236" s="746" t="str">
        <f>IFERROR(VLOOKUP(R236,'פירוט עלויות כח אדם (6)'!AE:AF,2,0),0)</f>
        <v/>
      </c>
      <c r="I236" s="746">
        <f t="shared" si="21"/>
        <v>0</v>
      </c>
      <c r="J236" s="746">
        <f t="shared" si="22"/>
        <v>0</v>
      </c>
      <c r="K236" s="746">
        <f t="shared" si="23"/>
        <v>0</v>
      </c>
      <c r="L236" s="746" t="str">
        <f t="shared" si="24"/>
        <v/>
      </c>
      <c r="M236" s="750"/>
      <c r="N236" s="748" t="str">
        <f t="shared" si="25"/>
        <v/>
      </c>
      <c r="O236" s="749">
        <f t="shared" si="26"/>
        <v>0</v>
      </c>
      <c r="P236" s="749" t="str">
        <f>IF(C236&lt;&gt;"",C236&amp;'גיליון עזר'!$A$2,"")</f>
        <v/>
      </c>
      <c r="Q236" s="749" t="str">
        <f>IF(C236&lt;&gt;"",C236&amp;'גיליון עזר'!$C$2,"")</f>
        <v/>
      </c>
      <c r="R236" s="749" t="str">
        <f t="shared" si="27"/>
        <v/>
      </c>
    </row>
    <row r="237" spans="2:18" ht="15.75" x14ac:dyDescent="0.25">
      <c r="B237" s="744">
        <v>221</v>
      </c>
      <c r="C237" s="744" t="str">
        <f>IF(VLOOKUP(B237,'גנים - דוח ביצוע  (5)'!A:M,2,0)="","",VLOOKUP(B237,'גנים - דוח ביצוע  (5)'!A:M,2,0))</f>
        <v/>
      </c>
      <c r="D237" s="745" t="str">
        <f>IFERROR(VLOOKUP($C:$C,'גנים - מצבת והרשמה  (4)'!C:D,2,0)," ")</f>
        <v/>
      </c>
      <c r="E237" s="745" t="str">
        <f>IFERROR(VLOOKUP(C237,'גנים - דוח ביצוע  (5)'!B:N,13,0),"")</f>
        <v/>
      </c>
      <c r="F237" s="746" t="str">
        <f>IFERROR(VLOOKUP(P237,'פירוט עלויות כח אדם (6)'!AC:AD,2,0),0)</f>
        <v/>
      </c>
      <c r="G237" s="746" t="str">
        <f>IFERROR(VLOOKUP(Q237,'פירוט עלויות כח אדם (6)'!AC:AD,2,0),0)</f>
        <v/>
      </c>
      <c r="H237" s="746" t="str">
        <f>IFERROR(VLOOKUP(R237,'פירוט עלויות כח אדם (6)'!AE:AF,2,0),0)</f>
        <v/>
      </c>
      <c r="I237" s="746">
        <f t="shared" si="21"/>
        <v>0</v>
      </c>
      <c r="J237" s="746">
        <f t="shared" si="22"/>
        <v>0</v>
      </c>
      <c r="K237" s="746">
        <f t="shared" si="23"/>
        <v>0</v>
      </c>
      <c r="L237" s="746" t="str">
        <f t="shared" si="24"/>
        <v/>
      </c>
      <c r="M237" s="750"/>
      <c r="N237" s="748" t="str">
        <f t="shared" si="25"/>
        <v/>
      </c>
      <c r="O237" s="749">
        <f t="shared" si="26"/>
        <v>0</v>
      </c>
      <c r="P237" s="749" t="str">
        <f>IF(C237&lt;&gt;"",C237&amp;'גיליון עזר'!$A$2,"")</f>
        <v/>
      </c>
      <c r="Q237" s="749" t="str">
        <f>IF(C237&lt;&gt;"",C237&amp;'גיליון עזר'!$C$2,"")</f>
        <v/>
      </c>
      <c r="R237" s="749" t="str">
        <f t="shared" si="27"/>
        <v/>
      </c>
    </row>
    <row r="238" spans="2:18" ht="15.75" x14ac:dyDescent="0.25">
      <c r="B238" s="702">
        <v>222</v>
      </c>
      <c r="C238" s="744" t="str">
        <f>IF(VLOOKUP(B238,'גנים - דוח ביצוע  (5)'!A:M,2,0)="","",VLOOKUP(B238,'גנים - דוח ביצוע  (5)'!A:M,2,0))</f>
        <v/>
      </c>
      <c r="D238" s="745" t="str">
        <f>IFERROR(VLOOKUP($C:$C,'גנים - מצבת והרשמה  (4)'!C:D,2,0)," ")</f>
        <v/>
      </c>
      <c r="E238" s="745" t="str">
        <f>IFERROR(VLOOKUP(C238,'גנים - דוח ביצוע  (5)'!B:N,13,0),"")</f>
        <v/>
      </c>
      <c r="F238" s="746" t="str">
        <f>IFERROR(VLOOKUP(P238,'פירוט עלויות כח אדם (6)'!AC:AD,2,0),0)</f>
        <v/>
      </c>
      <c r="G238" s="746" t="str">
        <f>IFERROR(VLOOKUP(Q238,'פירוט עלויות כח אדם (6)'!AC:AD,2,0),0)</f>
        <v/>
      </c>
      <c r="H238" s="746" t="str">
        <f>IFERROR(VLOOKUP(R238,'פירוט עלויות כח אדם (6)'!AE:AF,2,0),0)</f>
        <v/>
      </c>
      <c r="I238" s="746">
        <f t="shared" si="21"/>
        <v>0</v>
      </c>
      <c r="J238" s="746">
        <f t="shared" si="22"/>
        <v>0</v>
      </c>
      <c r="K238" s="746">
        <f t="shared" si="23"/>
        <v>0</v>
      </c>
      <c r="L238" s="746" t="str">
        <f t="shared" si="24"/>
        <v/>
      </c>
      <c r="M238" s="750"/>
      <c r="N238" s="748" t="str">
        <f t="shared" si="25"/>
        <v/>
      </c>
      <c r="O238" s="749">
        <f t="shared" si="26"/>
        <v>0</v>
      </c>
      <c r="P238" s="749" t="str">
        <f>IF(C238&lt;&gt;"",C238&amp;'גיליון עזר'!$A$2,"")</f>
        <v/>
      </c>
      <c r="Q238" s="749" t="str">
        <f>IF(C238&lt;&gt;"",C238&amp;'גיליון עזר'!$C$2,"")</f>
        <v/>
      </c>
      <c r="R238" s="749" t="str">
        <f t="shared" si="27"/>
        <v/>
      </c>
    </row>
    <row r="239" spans="2:18" ht="15.75" x14ac:dyDescent="0.25">
      <c r="B239" s="744">
        <v>223</v>
      </c>
      <c r="C239" s="744" t="str">
        <f>IF(VLOOKUP(B239,'גנים - דוח ביצוע  (5)'!A:M,2,0)="","",VLOOKUP(B239,'גנים - דוח ביצוע  (5)'!A:M,2,0))</f>
        <v/>
      </c>
      <c r="D239" s="745" t="str">
        <f>IFERROR(VLOOKUP($C:$C,'גנים - מצבת והרשמה  (4)'!C:D,2,0)," ")</f>
        <v/>
      </c>
      <c r="E239" s="745" t="str">
        <f>IFERROR(VLOOKUP(C239,'גנים - דוח ביצוע  (5)'!B:N,13,0),"")</f>
        <v/>
      </c>
      <c r="F239" s="746" t="str">
        <f>IFERROR(VLOOKUP(P239,'פירוט עלויות כח אדם (6)'!AC:AD,2,0),0)</f>
        <v/>
      </c>
      <c r="G239" s="746" t="str">
        <f>IFERROR(VLOOKUP(Q239,'פירוט עלויות כח אדם (6)'!AC:AD,2,0),0)</f>
        <v/>
      </c>
      <c r="H239" s="746" t="str">
        <f>IFERROR(VLOOKUP(R239,'פירוט עלויות כח אדם (6)'!AE:AF,2,0),0)</f>
        <v/>
      </c>
      <c r="I239" s="746">
        <f t="shared" si="21"/>
        <v>0</v>
      </c>
      <c r="J239" s="746">
        <f t="shared" si="22"/>
        <v>0</v>
      </c>
      <c r="K239" s="746">
        <f t="shared" si="23"/>
        <v>0</v>
      </c>
      <c r="L239" s="746" t="str">
        <f t="shared" si="24"/>
        <v/>
      </c>
      <c r="M239" s="750"/>
      <c r="N239" s="748" t="str">
        <f t="shared" si="25"/>
        <v/>
      </c>
      <c r="O239" s="749">
        <f t="shared" si="26"/>
        <v>0</v>
      </c>
      <c r="P239" s="749" t="str">
        <f>IF(C239&lt;&gt;"",C239&amp;'גיליון עזר'!$A$2,"")</f>
        <v/>
      </c>
      <c r="Q239" s="749" t="str">
        <f>IF(C239&lt;&gt;"",C239&amp;'גיליון עזר'!$C$2,"")</f>
        <v/>
      </c>
      <c r="R239" s="749" t="str">
        <f t="shared" si="27"/>
        <v/>
      </c>
    </row>
    <row r="240" spans="2:18" ht="15.75" x14ac:dyDescent="0.25">
      <c r="B240" s="702">
        <v>224</v>
      </c>
      <c r="C240" s="744" t="str">
        <f>IF(VLOOKUP(B240,'גנים - דוח ביצוע  (5)'!A:M,2,0)="","",VLOOKUP(B240,'גנים - דוח ביצוע  (5)'!A:M,2,0))</f>
        <v/>
      </c>
      <c r="D240" s="745" t="str">
        <f>IFERROR(VLOOKUP($C:$C,'גנים - מצבת והרשמה  (4)'!C:D,2,0)," ")</f>
        <v/>
      </c>
      <c r="E240" s="745" t="str">
        <f>IFERROR(VLOOKUP(C240,'גנים - דוח ביצוע  (5)'!B:N,13,0),"")</f>
        <v/>
      </c>
      <c r="F240" s="746" t="str">
        <f>IFERROR(VLOOKUP(P240,'פירוט עלויות כח אדם (6)'!AC:AD,2,0),0)</f>
        <v/>
      </c>
      <c r="G240" s="746" t="str">
        <f>IFERROR(VLOOKUP(Q240,'פירוט עלויות כח אדם (6)'!AC:AD,2,0),0)</f>
        <v/>
      </c>
      <c r="H240" s="746" t="str">
        <f>IFERROR(VLOOKUP(R240,'פירוט עלויות כח אדם (6)'!AE:AF,2,0),0)</f>
        <v/>
      </c>
      <c r="I240" s="746">
        <f t="shared" si="21"/>
        <v>0</v>
      </c>
      <c r="J240" s="746">
        <f t="shared" si="22"/>
        <v>0</v>
      </c>
      <c r="K240" s="746">
        <f t="shared" si="23"/>
        <v>0</v>
      </c>
      <c r="L240" s="746" t="str">
        <f t="shared" si="24"/>
        <v/>
      </c>
      <c r="M240" s="750"/>
      <c r="N240" s="748" t="str">
        <f t="shared" si="25"/>
        <v/>
      </c>
      <c r="O240" s="749">
        <f t="shared" si="26"/>
        <v>0</v>
      </c>
      <c r="P240" s="749" t="str">
        <f>IF(C240&lt;&gt;"",C240&amp;'גיליון עזר'!$A$2,"")</f>
        <v/>
      </c>
      <c r="Q240" s="749" t="str">
        <f>IF(C240&lt;&gt;"",C240&amp;'גיליון עזר'!$C$2,"")</f>
        <v/>
      </c>
      <c r="R240" s="749" t="str">
        <f t="shared" si="27"/>
        <v/>
      </c>
    </row>
    <row r="241" spans="2:18" ht="15.75" x14ac:dyDescent="0.25">
      <c r="B241" s="744">
        <v>225</v>
      </c>
      <c r="C241" s="744" t="str">
        <f>IF(VLOOKUP(B241,'גנים - דוח ביצוע  (5)'!A:M,2,0)="","",VLOOKUP(B241,'גנים - דוח ביצוע  (5)'!A:M,2,0))</f>
        <v/>
      </c>
      <c r="D241" s="745" t="str">
        <f>IFERROR(VLOOKUP($C:$C,'גנים - מצבת והרשמה  (4)'!C:D,2,0)," ")</f>
        <v/>
      </c>
      <c r="E241" s="745" t="str">
        <f>IFERROR(VLOOKUP(C241,'גנים - דוח ביצוע  (5)'!B:N,13,0),"")</f>
        <v/>
      </c>
      <c r="F241" s="746" t="str">
        <f>IFERROR(VLOOKUP(P241,'פירוט עלויות כח אדם (6)'!AC:AD,2,0),0)</f>
        <v/>
      </c>
      <c r="G241" s="746" t="str">
        <f>IFERROR(VLOOKUP(Q241,'פירוט עלויות כח אדם (6)'!AC:AD,2,0),0)</f>
        <v/>
      </c>
      <c r="H241" s="746" t="str">
        <f>IFERROR(VLOOKUP(R241,'פירוט עלויות כח אדם (6)'!AE:AF,2,0),0)</f>
        <v/>
      </c>
      <c r="I241" s="746">
        <f t="shared" si="21"/>
        <v>0</v>
      </c>
      <c r="J241" s="746">
        <f t="shared" si="22"/>
        <v>0</v>
      </c>
      <c r="K241" s="746">
        <f t="shared" si="23"/>
        <v>0</v>
      </c>
      <c r="L241" s="746" t="str">
        <f t="shared" si="24"/>
        <v/>
      </c>
      <c r="M241" s="750"/>
      <c r="N241" s="748" t="str">
        <f t="shared" si="25"/>
        <v/>
      </c>
      <c r="O241" s="749">
        <f t="shared" si="26"/>
        <v>0</v>
      </c>
      <c r="P241" s="749" t="str">
        <f>IF(C241&lt;&gt;"",C241&amp;'גיליון עזר'!$A$2,"")</f>
        <v/>
      </c>
      <c r="Q241" s="749" t="str">
        <f>IF(C241&lt;&gt;"",C241&amp;'גיליון עזר'!$C$2,"")</f>
        <v/>
      </c>
      <c r="R241" s="749" t="str">
        <f t="shared" si="27"/>
        <v/>
      </c>
    </row>
    <row r="242" spans="2:18" ht="15.75" x14ac:dyDescent="0.25">
      <c r="B242" s="702">
        <v>226</v>
      </c>
      <c r="C242" s="744" t="str">
        <f>IF(VLOOKUP(B242,'גנים - דוח ביצוע  (5)'!A:M,2,0)="","",VLOOKUP(B242,'גנים - דוח ביצוע  (5)'!A:M,2,0))</f>
        <v/>
      </c>
      <c r="D242" s="745" t="str">
        <f>IFERROR(VLOOKUP($C:$C,'גנים - מצבת והרשמה  (4)'!C:D,2,0)," ")</f>
        <v/>
      </c>
      <c r="E242" s="745" t="str">
        <f>IFERROR(VLOOKUP(C242,'גנים - דוח ביצוע  (5)'!B:N,13,0),"")</f>
        <v/>
      </c>
      <c r="F242" s="746" t="str">
        <f>IFERROR(VLOOKUP(P242,'פירוט עלויות כח אדם (6)'!AC:AD,2,0),0)</f>
        <v/>
      </c>
      <c r="G242" s="746" t="str">
        <f>IFERROR(VLOOKUP(Q242,'פירוט עלויות כח אדם (6)'!AC:AD,2,0),0)</f>
        <v/>
      </c>
      <c r="H242" s="746" t="str">
        <f>IFERROR(VLOOKUP(R242,'פירוט עלויות כח אדם (6)'!AE:AF,2,0),0)</f>
        <v/>
      </c>
      <c r="I242" s="746">
        <f t="shared" si="21"/>
        <v>0</v>
      </c>
      <c r="J242" s="746">
        <f t="shared" si="22"/>
        <v>0</v>
      </c>
      <c r="K242" s="746">
        <f t="shared" si="23"/>
        <v>0</v>
      </c>
      <c r="L242" s="746" t="str">
        <f t="shared" si="24"/>
        <v/>
      </c>
      <c r="M242" s="750"/>
      <c r="N242" s="748" t="str">
        <f t="shared" si="25"/>
        <v/>
      </c>
      <c r="O242" s="749">
        <f t="shared" si="26"/>
        <v>0</v>
      </c>
      <c r="P242" s="749" t="str">
        <f>IF(C242&lt;&gt;"",C242&amp;'גיליון עזר'!$A$2,"")</f>
        <v/>
      </c>
      <c r="Q242" s="749" t="str">
        <f>IF(C242&lt;&gt;"",C242&amp;'גיליון עזר'!$C$2,"")</f>
        <v/>
      </c>
      <c r="R242" s="749" t="str">
        <f t="shared" si="27"/>
        <v/>
      </c>
    </row>
    <row r="243" spans="2:18" ht="15.75" x14ac:dyDescent="0.25">
      <c r="B243" s="744">
        <v>227</v>
      </c>
      <c r="C243" s="744" t="str">
        <f>IF(VLOOKUP(B243,'גנים - דוח ביצוע  (5)'!A:M,2,0)="","",VLOOKUP(B243,'גנים - דוח ביצוע  (5)'!A:M,2,0))</f>
        <v/>
      </c>
      <c r="D243" s="745" t="str">
        <f>IFERROR(VLOOKUP($C:$C,'גנים - מצבת והרשמה  (4)'!C:D,2,0)," ")</f>
        <v/>
      </c>
      <c r="E243" s="745" t="str">
        <f>IFERROR(VLOOKUP(C243,'גנים - דוח ביצוע  (5)'!B:N,13,0),"")</f>
        <v/>
      </c>
      <c r="F243" s="746" t="str">
        <f>IFERROR(VLOOKUP(P243,'פירוט עלויות כח אדם (6)'!AC:AD,2,0),0)</f>
        <v/>
      </c>
      <c r="G243" s="746" t="str">
        <f>IFERROR(VLOOKUP(Q243,'פירוט עלויות כח אדם (6)'!AC:AD,2,0),0)</f>
        <v/>
      </c>
      <c r="H243" s="746" t="str">
        <f>IFERROR(VLOOKUP(R243,'פירוט עלויות כח אדם (6)'!AE:AF,2,0),0)</f>
        <v/>
      </c>
      <c r="I243" s="746">
        <f t="shared" si="21"/>
        <v>0</v>
      </c>
      <c r="J243" s="746">
        <f t="shared" si="22"/>
        <v>0</v>
      </c>
      <c r="K243" s="746">
        <f t="shared" si="23"/>
        <v>0</v>
      </c>
      <c r="L243" s="746" t="str">
        <f t="shared" si="24"/>
        <v/>
      </c>
      <c r="M243" s="750"/>
      <c r="N243" s="748" t="str">
        <f t="shared" si="25"/>
        <v/>
      </c>
      <c r="O243" s="749">
        <f t="shared" si="26"/>
        <v>0</v>
      </c>
      <c r="P243" s="749" t="str">
        <f>IF(C243&lt;&gt;"",C243&amp;'גיליון עזר'!$A$2,"")</f>
        <v/>
      </c>
      <c r="Q243" s="749" t="str">
        <f>IF(C243&lt;&gt;"",C243&amp;'גיליון עזר'!$C$2,"")</f>
        <v/>
      </c>
      <c r="R243" s="749" t="str">
        <f t="shared" si="27"/>
        <v/>
      </c>
    </row>
    <row r="244" spans="2:18" ht="15.75" x14ac:dyDescent="0.25">
      <c r="B244" s="702">
        <v>228</v>
      </c>
      <c r="C244" s="744" t="str">
        <f>IF(VLOOKUP(B244,'גנים - דוח ביצוע  (5)'!A:M,2,0)="","",VLOOKUP(B244,'גנים - דוח ביצוע  (5)'!A:M,2,0))</f>
        <v/>
      </c>
      <c r="D244" s="745" t="str">
        <f>IFERROR(VLOOKUP($C:$C,'גנים - מצבת והרשמה  (4)'!C:D,2,0)," ")</f>
        <v/>
      </c>
      <c r="E244" s="745" t="str">
        <f>IFERROR(VLOOKUP(C244,'גנים - דוח ביצוע  (5)'!B:N,13,0),"")</f>
        <v/>
      </c>
      <c r="F244" s="746" t="str">
        <f>IFERROR(VLOOKUP(P244,'פירוט עלויות כח אדם (6)'!AC:AD,2,0),0)</f>
        <v/>
      </c>
      <c r="G244" s="746" t="str">
        <f>IFERROR(VLOOKUP(Q244,'פירוט עלויות כח אדם (6)'!AC:AD,2,0),0)</f>
        <v/>
      </c>
      <c r="H244" s="746" t="str">
        <f>IFERROR(VLOOKUP(R244,'פירוט עלויות כח אדם (6)'!AE:AF,2,0),0)</f>
        <v/>
      </c>
      <c r="I244" s="746">
        <f t="shared" si="21"/>
        <v>0</v>
      </c>
      <c r="J244" s="746">
        <f t="shared" si="22"/>
        <v>0</v>
      </c>
      <c r="K244" s="746">
        <f t="shared" si="23"/>
        <v>0</v>
      </c>
      <c r="L244" s="746" t="str">
        <f t="shared" si="24"/>
        <v/>
      </c>
      <c r="M244" s="750"/>
      <c r="N244" s="748" t="str">
        <f t="shared" si="25"/>
        <v/>
      </c>
      <c r="O244" s="749">
        <f t="shared" si="26"/>
        <v>0</v>
      </c>
      <c r="P244" s="749" t="str">
        <f>IF(C244&lt;&gt;"",C244&amp;'גיליון עזר'!$A$2,"")</f>
        <v/>
      </c>
      <c r="Q244" s="749" t="str">
        <f>IF(C244&lt;&gt;"",C244&amp;'גיליון עזר'!$C$2,"")</f>
        <v/>
      </c>
      <c r="R244" s="749" t="str">
        <f t="shared" si="27"/>
        <v/>
      </c>
    </row>
    <row r="245" spans="2:18" ht="15.75" x14ac:dyDescent="0.25">
      <c r="B245" s="744">
        <v>229</v>
      </c>
      <c r="C245" s="744" t="str">
        <f>IF(VLOOKUP(B245,'גנים - דוח ביצוע  (5)'!A:M,2,0)="","",VLOOKUP(B245,'גנים - דוח ביצוע  (5)'!A:M,2,0))</f>
        <v/>
      </c>
      <c r="D245" s="745" t="str">
        <f>IFERROR(VLOOKUP($C:$C,'גנים - מצבת והרשמה  (4)'!C:D,2,0)," ")</f>
        <v/>
      </c>
      <c r="E245" s="745" t="str">
        <f>IFERROR(VLOOKUP(C245,'גנים - דוח ביצוע  (5)'!B:N,13,0),"")</f>
        <v/>
      </c>
      <c r="F245" s="746" t="str">
        <f>IFERROR(VLOOKUP(P245,'פירוט עלויות כח אדם (6)'!AC:AD,2,0),0)</f>
        <v/>
      </c>
      <c r="G245" s="746" t="str">
        <f>IFERROR(VLOOKUP(Q245,'פירוט עלויות כח אדם (6)'!AC:AD,2,0),0)</f>
        <v/>
      </c>
      <c r="H245" s="746" t="str">
        <f>IFERROR(VLOOKUP(R245,'פירוט עלויות כח אדם (6)'!AE:AF,2,0),0)</f>
        <v/>
      </c>
      <c r="I245" s="746">
        <f t="shared" si="21"/>
        <v>0</v>
      </c>
      <c r="J245" s="746">
        <f t="shared" si="22"/>
        <v>0</v>
      </c>
      <c r="K245" s="746">
        <f t="shared" si="23"/>
        <v>0</v>
      </c>
      <c r="L245" s="746" t="str">
        <f t="shared" si="24"/>
        <v/>
      </c>
      <c r="M245" s="750"/>
      <c r="N245" s="748" t="str">
        <f t="shared" si="25"/>
        <v/>
      </c>
      <c r="O245" s="749">
        <f t="shared" si="26"/>
        <v>0</v>
      </c>
      <c r="P245" s="749" t="str">
        <f>IF(C245&lt;&gt;"",C245&amp;'גיליון עזר'!$A$2,"")</f>
        <v/>
      </c>
      <c r="Q245" s="749" t="str">
        <f>IF(C245&lt;&gt;"",C245&amp;'גיליון עזר'!$C$2,"")</f>
        <v/>
      </c>
      <c r="R245" s="749" t="str">
        <f t="shared" si="27"/>
        <v/>
      </c>
    </row>
    <row r="246" spans="2:18" ht="15.75" x14ac:dyDescent="0.25">
      <c r="B246" s="702">
        <v>230</v>
      </c>
      <c r="C246" s="744" t="str">
        <f>IF(VLOOKUP(B246,'גנים - דוח ביצוע  (5)'!A:M,2,0)="","",VLOOKUP(B246,'גנים - דוח ביצוע  (5)'!A:M,2,0))</f>
        <v/>
      </c>
      <c r="D246" s="745" t="str">
        <f>IFERROR(VLOOKUP($C:$C,'גנים - מצבת והרשמה  (4)'!C:D,2,0)," ")</f>
        <v/>
      </c>
      <c r="E246" s="745" t="str">
        <f>IFERROR(VLOOKUP(C246,'גנים - דוח ביצוע  (5)'!B:N,13,0),"")</f>
        <v/>
      </c>
      <c r="F246" s="746" t="str">
        <f>IFERROR(VLOOKUP(P246,'פירוט עלויות כח אדם (6)'!AC:AD,2,0),0)</f>
        <v/>
      </c>
      <c r="G246" s="746" t="str">
        <f>IFERROR(VLOOKUP(Q246,'פירוט עלויות כח אדם (6)'!AC:AD,2,0),0)</f>
        <v/>
      </c>
      <c r="H246" s="746" t="str">
        <f>IFERROR(VLOOKUP(R246,'פירוט עלויות כח אדם (6)'!AE:AF,2,0),0)</f>
        <v/>
      </c>
      <c r="I246" s="746">
        <f t="shared" si="21"/>
        <v>0</v>
      </c>
      <c r="J246" s="746">
        <f t="shared" si="22"/>
        <v>0</v>
      </c>
      <c r="K246" s="746">
        <f t="shared" si="23"/>
        <v>0</v>
      </c>
      <c r="L246" s="746" t="str">
        <f t="shared" si="24"/>
        <v/>
      </c>
      <c r="M246" s="750"/>
      <c r="N246" s="748" t="str">
        <f t="shared" si="25"/>
        <v/>
      </c>
      <c r="O246" s="749">
        <f t="shared" si="26"/>
        <v>0</v>
      </c>
      <c r="P246" s="749" t="str">
        <f>IF(C246&lt;&gt;"",C246&amp;'גיליון עזר'!$A$2,"")</f>
        <v/>
      </c>
      <c r="Q246" s="749" t="str">
        <f>IF(C246&lt;&gt;"",C246&amp;'גיליון עזר'!$C$2,"")</f>
        <v/>
      </c>
      <c r="R246" s="749" t="str">
        <f t="shared" si="27"/>
        <v/>
      </c>
    </row>
    <row r="247" spans="2:18" ht="15.75" x14ac:dyDescent="0.25">
      <c r="B247" s="744">
        <v>231</v>
      </c>
      <c r="C247" s="744" t="str">
        <f>IF(VLOOKUP(B247,'גנים - דוח ביצוע  (5)'!A:M,2,0)="","",VLOOKUP(B247,'גנים - דוח ביצוע  (5)'!A:M,2,0))</f>
        <v/>
      </c>
      <c r="D247" s="745" t="str">
        <f>IFERROR(VLOOKUP($C:$C,'גנים - מצבת והרשמה  (4)'!C:D,2,0)," ")</f>
        <v/>
      </c>
      <c r="E247" s="745" t="str">
        <f>IFERROR(VLOOKUP(C247,'גנים - דוח ביצוע  (5)'!B:N,13,0),"")</f>
        <v/>
      </c>
      <c r="F247" s="746" t="str">
        <f>IFERROR(VLOOKUP(P247,'פירוט עלויות כח אדם (6)'!AC:AD,2,0),0)</f>
        <v/>
      </c>
      <c r="G247" s="746" t="str">
        <f>IFERROR(VLOOKUP(Q247,'פירוט עלויות כח אדם (6)'!AC:AD,2,0),0)</f>
        <v/>
      </c>
      <c r="H247" s="746" t="str">
        <f>IFERROR(VLOOKUP(R247,'פירוט עלויות כח אדם (6)'!AE:AF,2,0),0)</f>
        <v/>
      </c>
      <c r="I247" s="746">
        <f t="shared" si="21"/>
        <v>0</v>
      </c>
      <c r="J247" s="746">
        <f t="shared" si="22"/>
        <v>0</v>
      </c>
      <c r="K247" s="746">
        <f t="shared" si="23"/>
        <v>0</v>
      </c>
      <c r="L247" s="746" t="str">
        <f t="shared" si="24"/>
        <v/>
      </c>
      <c r="M247" s="750"/>
      <c r="N247" s="748" t="str">
        <f t="shared" si="25"/>
        <v/>
      </c>
      <c r="O247" s="749">
        <f t="shared" si="26"/>
        <v>0</v>
      </c>
      <c r="P247" s="749" t="str">
        <f>IF(C247&lt;&gt;"",C247&amp;'גיליון עזר'!$A$2,"")</f>
        <v/>
      </c>
      <c r="Q247" s="749" t="str">
        <f>IF(C247&lt;&gt;"",C247&amp;'גיליון עזר'!$C$2,"")</f>
        <v/>
      </c>
      <c r="R247" s="749" t="str">
        <f t="shared" si="27"/>
        <v/>
      </c>
    </row>
    <row r="248" spans="2:18" ht="15.75" x14ac:dyDescent="0.25">
      <c r="B248" s="702">
        <v>232</v>
      </c>
      <c r="C248" s="744" t="str">
        <f>IF(VLOOKUP(B248,'גנים - דוח ביצוע  (5)'!A:M,2,0)="","",VLOOKUP(B248,'גנים - דוח ביצוע  (5)'!A:M,2,0))</f>
        <v/>
      </c>
      <c r="D248" s="745" t="str">
        <f>IFERROR(VLOOKUP($C:$C,'גנים - מצבת והרשמה  (4)'!C:D,2,0)," ")</f>
        <v/>
      </c>
      <c r="E248" s="745" t="str">
        <f>IFERROR(VLOOKUP(C248,'גנים - דוח ביצוע  (5)'!B:N,13,0),"")</f>
        <v/>
      </c>
      <c r="F248" s="746" t="str">
        <f>IFERROR(VLOOKUP(P248,'פירוט עלויות כח אדם (6)'!AC:AD,2,0),0)</f>
        <v/>
      </c>
      <c r="G248" s="746" t="str">
        <f>IFERROR(VLOOKUP(Q248,'פירוט עלויות כח אדם (6)'!AC:AD,2,0),0)</f>
        <v/>
      </c>
      <c r="H248" s="746" t="str">
        <f>IFERROR(VLOOKUP(R248,'פירוט עלויות כח אדם (6)'!AE:AF,2,0),0)</f>
        <v/>
      </c>
      <c r="I248" s="746">
        <f t="shared" si="21"/>
        <v>0</v>
      </c>
      <c r="J248" s="746">
        <f t="shared" si="22"/>
        <v>0</v>
      </c>
      <c r="K248" s="746">
        <f t="shared" si="23"/>
        <v>0</v>
      </c>
      <c r="L248" s="746" t="str">
        <f t="shared" si="24"/>
        <v/>
      </c>
      <c r="M248" s="750"/>
      <c r="N248" s="748" t="str">
        <f t="shared" si="25"/>
        <v/>
      </c>
      <c r="O248" s="749">
        <f t="shared" si="26"/>
        <v>0</v>
      </c>
      <c r="P248" s="749" t="str">
        <f>IF(C248&lt;&gt;"",C248&amp;'גיליון עזר'!$A$2,"")</f>
        <v/>
      </c>
      <c r="Q248" s="749" t="str">
        <f>IF(C248&lt;&gt;"",C248&amp;'גיליון עזר'!$C$2,"")</f>
        <v/>
      </c>
      <c r="R248" s="749" t="str">
        <f t="shared" si="27"/>
        <v/>
      </c>
    </row>
    <row r="249" spans="2:18" ht="15.75" x14ac:dyDescent="0.25">
      <c r="B249" s="744">
        <v>233</v>
      </c>
      <c r="C249" s="744" t="str">
        <f>IF(VLOOKUP(B249,'גנים - דוח ביצוע  (5)'!A:M,2,0)="","",VLOOKUP(B249,'גנים - דוח ביצוע  (5)'!A:M,2,0))</f>
        <v/>
      </c>
      <c r="D249" s="745" t="str">
        <f>IFERROR(VLOOKUP($C:$C,'גנים - מצבת והרשמה  (4)'!C:D,2,0)," ")</f>
        <v/>
      </c>
      <c r="E249" s="745" t="str">
        <f>IFERROR(VLOOKUP(C249,'גנים - דוח ביצוע  (5)'!B:N,13,0),"")</f>
        <v/>
      </c>
      <c r="F249" s="746" t="str">
        <f>IFERROR(VLOOKUP(P249,'פירוט עלויות כח אדם (6)'!AC:AD,2,0),0)</f>
        <v/>
      </c>
      <c r="G249" s="746" t="str">
        <f>IFERROR(VLOOKUP(Q249,'פירוט עלויות כח אדם (6)'!AC:AD,2,0),0)</f>
        <v/>
      </c>
      <c r="H249" s="746" t="str">
        <f>IFERROR(VLOOKUP(R249,'פירוט עלויות כח אדם (6)'!AE:AF,2,0),0)</f>
        <v/>
      </c>
      <c r="I249" s="746">
        <f t="shared" si="21"/>
        <v>0</v>
      </c>
      <c r="J249" s="746">
        <f t="shared" si="22"/>
        <v>0</v>
      </c>
      <c r="K249" s="746">
        <f t="shared" si="23"/>
        <v>0</v>
      </c>
      <c r="L249" s="746" t="str">
        <f t="shared" si="24"/>
        <v/>
      </c>
      <c r="M249" s="750"/>
      <c r="N249" s="748" t="str">
        <f t="shared" si="25"/>
        <v/>
      </c>
      <c r="O249" s="749">
        <f t="shared" si="26"/>
        <v>0</v>
      </c>
      <c r="P249" s="749" t="str">
        <f>IF(C249&lt;&gt;"",C249&amp;'גיליון עזר'!$A$2,"")</f>
        <v/>
      </c>
      <c r="Q249" s="749" t="str">
        <f>IF(C249&lt;&gt;"",C249&amp;'גיליון עזר'!$C$2,"")</f>
        <v/>
      </c>
      <c r="R249" s="749" t="str">
        <f t="shared" si="27"/>
        <v/>
      </c>
    </row>
    <row r="250" spans="2:18" ht="15.75" x14ac:dyDescent="0.25">
      <c r="B250" s="702">
        <v>234</v>
      </c>
      <c r="C250" s="744" t="str">
        <f>IF(VLOOKUP(B250,'גנים - דוח ביצוע  (5)'!A:M,2,0)="","",VLOOKUP(B250,'גנים - דוח ביצוע  (5)'!A:M,2,0))</f>
        <v/>
      </c>
      <c r="D250" s="745" t="str">
        <f>IFERROR(VLOOKUP($C:$C,'גנים - מצבת והרשמה  (4)'!C:D,2,0)," ")</f>
        <v/>
      </c>
      <c r="E250" s="745" t="str">
        <f>IFERROR(VLOOKUP(C250,'גנים - דוח ביצוע  (5)'!B:N,13,0),"")</f>
        <v/>
      </c>
      <c r="F250" s="746" t="str">
        <f>IFERROR(VLOOKUP(P250,'פירוט עלויות כח אדם (6)'!AC:AD,2,0),0)</f>
        <v/>
      </c>
      <c r="G250" s="746" t="str">
        <f>IFERROR(VLOOKUP(Q250,'פירוט עלויות כח אדם (6)'!AC:AD,2,0),0)</f>
        <v/>
      </c>
      <c r="H250" s="746" t="str">
        <f>IFERROR(VLOOKUP(R250,'פירוט עלויות כח אדם (6)'!AE:AF,2,0),0)</f>
        <v/>
      </c>
      <c r="I250" s="746">
        <f t="shared" si="21"/>
        <v>0</v>
      </c>
      <c r="J250" s="746">
        <f t="shared" si="22"/>
        <v>0</v>
      </c>
      <c r="K250" s="746">
        <f t="shared" si="23"/>
        <v>0</v>
      </c>
      <c r="L250" s="746" t="str">
        <f t="shared" si="24"/>
        <v/>
      </c>
      <c r="M250" s="750"/>
      <c r="N250" s="748" t="str">
        <f t="shared" si="25"/>
        <v/>
      </c>
      <c r="O250" s="749">
        <f t="shared" si="26"/>
        <v>0</v>
      </c>
      <c r="P250" s="749" t="str">
        <f>IF(C250&lt;&gt;"",C250&amp;'גיליון עזר'!$A$2,"")</f>
        <v/>
      </c>
      <c r="Q250" s="749" t="str">
        <f>IF(C250&lt;&gt;"",C250&amp;'גיליון עזר'!$C$2,"")</f>
        <v/>
      </c>
      <c r="R250" s="749" t="str">
        <f t="shared" si="27"/>
        <v/>
      </c>
    </row>
    <row r="251" spans="2:18" ht="15.75" x14ac:dyDescent="0.25">
      <c r="B251" s="744">
        <v>235</v>
      </c>
      <c r="C251" s="744" t="str">
        <f>IF(VLOOKUP(B251,'גנים - דוח ביצוע  (5)'!A:M,2,0)="","",VLOOKUP(B251,'גנים - דוח ביצוע  (5)'!A:M,2,0))</f>
        <v/>
      </c>
      <c r="D251" s="745" t="str">
        <f>IFERROR(VLOOKUP($C:$C,'גנים - מצבת והרשמה  (4)'!C:D,2,0)," ")</f>
        <v/>
      </c>
      <c r="E251" s="745" t="str">
        <f>IFERROR(VLOOKUP(C251,'גנים - דוח ביצוע  (5)'!B:N,13,0),"")</f>
        <v/>
      </c>
      <c r="F251" s="746" t="str">
        <f>IFERROR(VLOOKUP(P251,'פירוט עלויות כח אדם (6)'!AC:AD,2,0),0)</f>
        <v/>
      </c>
      <c r="G251" s="746" t="str">
        <f>IFERROR(VLOOKUP(Q251,'פירוט עלויות כח אדם (6)'!AC:AD,2,0),0)</f>
        <v/>
      </c>
      <c r="H251" s="746" t="str">
        <f>IFERROR(VLOOKUP(R251,'פירוט עלויות כח אדם (6)'!AE:AF,2,0),0)</f>
        <v/>
      </c>
      <c r="I251" s="746">
        <f t="shared" si="21"/>
        <v>0</v>
      </c>
      <c r="J251" s="746">
        <f t="shared" si="22"/>
        <v>0</v>
      </c>
      <c r="K251" s="746">
        <f t="shared" si="23"/>
        <v>0</v>
      </c>
      <c r="L251" s="746" t="str">
        <f t="shared" si="24"/>
        <v/>
      </c>
      <c r="M251" s="750"/>
      <c r="N251" s="748" t="str">
        <f t="shared" si="25"/>
        <v/>
      </c>
      <c r="O251" s="749">
        <f t="shared" si="26"/>
        <v>0</v>
      </c>
      <c r="P251" s="749" t="str">
        <f>IF(C251&lt;&gt;"",C251&amp;'גיליון עזר'!$A$2,"")</f>
        <v/>
      </c>
      <c r="Q251" s="749" t="str">
        <f>IF(C251&lt;&gt;"",C251&amp;'גיליון עזר'!$C$2,"")</f>
        <v/>
      </c>
      <c r="R251" s="749" t="str">
        <f t="shared" si="27"/>
        <v/>
      </c>
    </row>
    <row r="252" spans="2:18" ht="15.75" x14ac:dyDescent="0.25">
      <c r="B252" s="702">
        <v>236</v>
      </c>
      <c r="C252" s="744" t="str">
        <f>IF(VLOOKUP(B252,'גנים - דוח ביצוע  (5)'!A:M,2,0)="","",VLOOKUP(B252,'גנים - דוח ביצוע  (5)'!A:M,2,0))</f>
        <v/>
      </c>
      <c r="D252" s="745" t="str">
        <f>IFERROR(VLOOKUP($C:$C,'גנים - מצבת והרשמה  (4)'!C:D,2,0)," ")</f>
        <v/>
      </c>
      <c r="E252" s="745" t="str">
        <f>IFERROR(VLOOKUP(C252,'גנים - דוח ביצוע  (5)'!B:N,13,0),"")</f>
        <v/>
      </c>
      <c r="F252" s="746" t="str">
        <f>IFERROR(VLOOKUP(P252,'פירוט עלויות כח אדם (6)'!AC:AD,2,0),0)</f>
        <v/>
      </c>
      <c r="G252" s="746" t="str">
        <f>IFERROR(VLOOKUP(Q252,'פירוט עלויות כח אדם (6)'!AC:AD,2,0),0)</f>
        <v/>
      </c>
      <c r="H252" s="746" t="str">
        <f>IFERROR(VLOOKUP(R252,'פירוט עלויות כח אדם (6)'!AE:AF,2,0),0)</f>
        <v/>
      </c>
      <c r="I252" s="746">
        <f t="shared" si="21"/>
        <v>0</v>
      </c>
      <c r="J252" s="746">
        <f t="shared" si="22"/>
        <v>0</v>
      </c>
      <c r="K252" s="746">
        <f t="shared" si="23"/>
        <v>0</v>
      </c>
      <c r="L252" s="746" t="str">
        <f t="shared" si="24"/>
        <v/>
      </c>
      <c r="M252" s="750"/>
      <c r="N252" s="748" t="str">
        <f t="shared" si="25"/>
        <v/>
      </c>
      <c r="O252" s="749">
        <f t="shared" si="26"/>
        <v>0</v>
      </c>
      <c r="P252" s="749" t="str">
        <f>IF(C252&lt;&gt;"",C252&amp;'גיליון עזר'!$A$2,"")</f>
        <v/>
      </c>
      <c r="Q252" s="749" t="str">
        <f>IF(C252&lt;&gt;"",C252&amp;'גיליון עזר'!$C$2,"")</f>
        <v/>
      </c>
      <c r="R252" s="749" t="str">
        <f t="shared" si="27"/>
        <v/>
      </c>
    </row>
    <row r="253" spans="2:18" ht="15.75" x14ac:dyDescent="0.25">
      <c r="B253" s="744">
        <v>237</v>
      </c>
      <c r="C253" s="744" t="str">
        <f>IF(VLOOKUP(B253,'גנים - דוח ביצוע  (5)'!A:M,2,0)="","",VLOOKUP(B253,'גנים - דוח ביצוע  (5)'!A:M,2,0))</f>
        <v/>
      </c>
      <c r="D253" s="745" t="str">
        <f>IFERROR(VLOOKUP($C:$C,'גנים - מצבת והרשמה  (4)'!C:D,2,0)," ")</f>
        <v/>
      </c>
      <c r="E253" s="745" t="str">
        <f>IFERROR(VLOOKUP(C253,'גנים - דוח ביצוע  (5)'!B:N,13,0),"")</f>
        <v/>
      </c>
      <c r="F253" s="746" t="str">
        <f>IFERROR(VLOOKUP(P253,'פירוט עלויות כח אדם (6)'!AC:AD,2,0),0)</f>
        <v/>
      </c>
      <c r="G253" s="746" t="str">
        <f>IFERROR(VLOOKUP(Q253,'פירוט עלויות כח אדם (6)'!AC:AD,2,0),0)</f>
        <v/>
      </c>
      <c r="H253" s="746" t="str">
        <f>IFERROR(VLOOKUP(R253,'פירוט עלויות כח אדם (6)'!AE:AF,2,0),0)</f>
        <v/>
      </c>
      <c r="I253" s="746">
        <f t="shared" si="21"/>
        <v>0</v>
      </c>
      <c r="J253" s="746">
        <f t="shared" si="22"/>
        <v>0</v>
      </c>
      <c r="K253" s="746">
        <f t="shared" si="23"/>
        <v>0</v>
      </c>
      <c r="L253" s="746" t="str">
        <f t="shared" si="24"/>
        <v/>
      </c>
      <c r="M253" s="750"/>
      <c r="N253" s="748" t="str">
        <f t="shared" si="25"/>
        <v/>
      </c>
      <c r="O253" s="749">
        <f t="shared" si="26"/>
        <v>0</v>
      </c>
      <c r="P253" s="749" t="str">
        <f>IF(C253&lt;&gt;"",C253&amp;'גיליון עזר'!$A$2,"")</f>
        <v/>
      </c>
      <c r="Q253" s="749" t="str">
        <f>IF(C253&lt;&gt;"",C253&amp;'גיליון עזר'!$C$2,"")</f>
        <v/>
      </c>
      <c r="R253" s="749" t="str">
        <f t="shared" si="27"/>
        <v/>
      </c>
    </row>
    <row r="254" spans="2:18" ht="15.75" x14ac:dyDescent="0.25">
      <c r="B254" s="702">
        <v>238</v>
      </c>
      <c r="C254" s="744" t="str">
        <f>IF(VLOOKUP(B254,'גנים - דוח ביצוע  (5)'!A:M,2,0)="","",VLOOKUP(B254,'גנים - דוח ביצוע  (5)'!A:M,2,0))</f>
        <v/>
      </c>
      <c r="D254" s="745" t="str">
        <f>IFERROR(VLOOKUP($C:$C,'גנים - מצבת והרשמה  (4)'!C:D,2,0)," ")</f>
        <v/>
      </c>
      <c r="E254" s="745" t="str">
        <f>IFERROR(VLOOKUP(C254,'גנים - דוח ביצוע  (5)'!B:N,13,0),"")</f>
        <v/>
      </c>
      <c r="F254" s="746" t="str">
        <f>IFERROR(VLOOKUP(P254,'פירוט עלויות כח אדם (6)'!AC:AD,2,0),0)</f>
        <v/>
      </c>
      <c r="G254" s="746" t="str">
        <f>IFERROR(VLOOKUP(Q254,'פירוט עלויות כח אדם (6)'!AC:AD,2,0),0)</f>
        <v/>
      </c>
      <c r="H254" s="746" t="str">
        <f>IFERROR(VLOOKUP(R254,'פירוט עלויות כח אדם (6)'!AE:AF,2,0),0)</f>
        <v/>
      </c>
      <c r="I254" s="746">
        <f t="shared" si="21"/>
        <v>0</v>
      </c>
      <c r="J254" s="746">
        <f t="shared" si="22"/>
        <v>0</v>
      </c>
      <c r="K254" s="746">
        <f t="shared" si="23"/>
        <v>0</v>
      </c>
      <c r="L254" s="746" t="str">
        <f t="shared" si="24"/>
        <v/>
      </c>
      <c r="M254" s="750"/>
      <c r="N254" s="748" t="str">
        <f t="shared" si="25"/>
        <v/>
      </c>
      <c r="O254" s="749">
        <f t="shared" si="26"/>
        <v>0</v>
      </c>
      <c r="P254" s="749" t="str">
        <f>IF(C254&lt;&gt;"",C254&amp;'גיליון עזר'!$A$2,"")</f>
        <v/>
      </c>
      <c r="Q254" s="749" t="str">
        <f>IF(C254&lt;&gt;"",C254&amp;'גיליון עזר'!$C$2,"")</f>
        <v/>
      </c>
      <c r="R254" s="749" t="str">
        <f t="shared" si="27"/>
        <v/>
      </c>
    </row>
    <row r="255" spans="2:18" ht="15.75" x14ac:dyDescent="0.25">
      <c r="B255" s="744">
        <v>239</v>
      </c>
      <c r="C255" s="744" t="str">
        <f>IF(VLOOKUP(B255,'גנים - דוח ביצוע  (5)'!A:M,2,0)="","",VLOOKUP(B255,'גנים - דוח ביצוע  (5)'!A:M,2,0))</f>
        <v/>
      </c>
      <c r="D255" s="745" t="str">
        <f>IFERROR(VLOOKUP($C:$C,'גנים - מצבת והרשמה  (4)'!C:D,2,0)," ")</f>
        <v/>
      </c>
      <c r="E255" s="745" t="str">
        <f>IFERROR(VLOOKUP(C255,'גנים - דוח ביצוע  (5)'!B:N,13,0),"")</f>
        <v/>
      </c>
      <c r="F255" s="746" t="str">
        <f>IFERROR(VLOOKUP(P255,'פירוט עלויות כח אדם (6)'!AC:AD,2,0),0)</f>
        <v/>
      </c>
      <c r="G255" s="746" t="str">
        <f>IFERROR(VLOOKUP(Q255,'פירוט עלויות כח אדם (6)'!AC:AD,2,0),0)</f>
        <v/>
      </c>
      <c r="H255" s="746" t="str">
        <f>IFERROR(VLOOKUP(R255,'פירוט עלויות כח אדם (6)'!AE:AF,2,0),0)</f>
        <v/>
      </c>
      <c r="I255" s="746">
        <f t="shared" si="21"/>
        <v>0</v>
      </c>
      <c r="J255" s="746">
        <f t="shared" si="22"/>
        <v>0</v>
      </c>
      <c r="K255" s="746">
        <f t="shared" si="23"/>
        <v>0</v>
      </c>
      <c r="L255" s="746" t="str">
        <f t="shared" si="24"/>
        <v/>
      </c>
      <c r="M255" s="750"/>
      <c r="N255" s="748" t="str">
        <f t="shared" si="25"/>
        <v/>
      </c>
      <c r="O255" s="749">
        <f t="shared" si="26"/>
        <v>0</v>
      </c>
      <c r="P255" s="749" t="str">
        <f>IF(C255&lt;&gt;"",C255&amp;'גיליון עזר'!$A$2,"")</f>
        <v/>
      </c>
      <c r="Q255" s="749" t="str">
        <f>IF(C255&lt;&gt;"",C255&amp;'גיליון עזר'!$C$2,"")</f>
        <v/>
      </c>
      <c r="R255" s="749" t="str">
        <f t="shared" si="27"/>
        <v/>
      </c>
    </row>
    <row r="256" spans="2:18" ht="15.75" x14ac:dyDescent="0.25">
      <c r="B256" s="702">
        <v>240</v>
      </c>
      <c r="C256" s="744" t="str">
        <f>IF(VLOOKUP(B256,'גנים - דוח ביצוע  (5)'!A:M,2,0)="","",VLOOKUP(B256,'גנים - דוח ביצוע  (5)'!A:M,2,0))</f>
        <v/>
      </c>
      <c r="D256" s="745" t="str">
        <f>IFERROR(VLOOKUP($C:$C,'גנים - מצבת והרשמה  (4)'!C:D,2,0)," ")</f>
        <v/>
      </c>
      <c r="E256" s="745" t="str">
        <f>IFERROR(VLOOKUP(C256,'גנים - דוח ביצוע  (5)'!B:N,13,0),"")</f>
        <v/>
      </c>
      <c r="F256" s="746" t="str">
        <f>IFERROR(VLOOKUP(P256,'פירוט עלויות כח אדם (6)'!AC:AD,2,0),0)</f>
        <v/>
      </c>
      <c r="G256" s="746" t="str">
        <f>IFERROR(VLOOKUP(Q256,'פירוט עלויות כח אדם (6)'!AC:AD,2,0),0)</f>
        <v/>
      </c>
      <c r="H256" s="746" t="str">
        <f>IFERROR(VLOOKUP(R256,'פירוט עלויות כח אדם (6)'!AE:AF,2,0),0)</f>
        <v/>
      </c>
      <c r="I256" s="746">
        <f t="shared" si="21"/>
        <v>0</v>
      </c>
      <c r="J256" s="746">
        <f t="shared" si="22"/>
        <v>0</v>
      </c>
      <c r="K256" s="746">
        <f t="shared" si="23"/>
        <v>0</v>
      </c>
      <c r="L256" s="746" t="str">
        <f t="shared" si="24"/>
        <v/>
      </c>
      <c r="M256" s="750"/>
      <c r="N256" s="748" t="str">
        <f t="shared" si="25"/>
        <v/>
      </c>
      <c r="O256" s="749">
        <f t="shared" si="26"/>
        <v>0</v>
      </c>
      <c r="P256" s="749" t="str">
        <f>IF(C256&lt;&gt;"",C256&amp;'גיליון עזר'!$A$2,"")</f>
        <v/>
      </c>
      <c r="Q256" s="749" t="str">
        <f>IF(C256&lt;&gt;"",C256&amp;'גיליון עזר'!$C$2,"")</f>
        <v/>
      </c>
      <c r="R256" s="749" t="str">
        <f t="shared" si="27"/>
        <v/>
      </c>
    </row>
    <row r="257" spans="2:18" ht="15.75" x14ac:dyDescent="0.25">
      <c r="B257" s="744">
        <v>241</v>
      </c>
      <c r="C257" s="744" t="str">
        <f>IF(VLOOKUP(B257,'גנים - דוח ביצוע  (5)'!A:M,2,0)="","",VLOOKUP(B257,'גנים - דוח ביצוע  (5)'!A:M,2,0))</f>
        <v/>
      </c>
      <c r="D257" s="745" t="str">
        <f>IFERROR(VLOOKUP($C:$C,'גנים - מצבת והרשמה  (4)'!C:D,2,0)," ")</f>
        <v/>
      </c>
      <c r="E257" s="745" t="str">
        <f>IFERROR(VLOOKUP(C257,'גנים - דוח ביצוע  (5)'!B:N,13,0),"")</f>
        <v/>
      </c>
      <c r="F257" s="746" t="str">
        <f>IFERROR(VLOOKUP(P257,'פירוט עלויות כח אדם (6)'!AC:AD,2,0),0)</f>
        <v/>
      </c>
      <c r="G257" s="746" t="str">
        <f>IFERROR(VLOOKUP(Q257,'פירוט עלויות כח אדם (6)'!AC:AD,2,0),0)</f>
        <v/>
      </c>
      <c r="H257" s="746" t="str">
        <f>IFERROR(VLOOKUP(R257,'פירוט עלויות כח אדם (6)'!AE:AF,2,0),0)</f>
        <v/>
      </c>
      <c r="I257" s="746">
        <f t="shared" si="21"/>
        <v>0</v>
      </c>
      <c r="J257" s="746">
        <f t="shared" si="22"/>
        <v>0</v>
      </c>
      <c r="K257" s="746">
        <f t="shared" si="23"/>
        <v>0</v>
      </c>
      <c r="L257" s="746" t="str">
        <f t="shared" si="24"/>
        <v/>
      </c>
      <c r="M257" s="750"/>
      <c r="N257" s="748" t="str">
        <f t="shared" si="25"/>
        <v/>
      </c>
      <c r="O257" s="749">
        <f t="shared" si="26"/>
        <v>0</v>
      </c>
      <c r="P257" s="749" t="str">
        <f>IF(C257&lt;&gt;"",C257&amp;'גיליון עזר'!$A$2,"")</f>
        <v/>
      </c>
      <c r="Q257" s="749" t="str">
        <f>IF(C257&lt;&gt;"",C257&amp;'גיליון עזר'!$C$2,"")</f>
        <v/>
      </c>
      <c r="R257" s="749" t="str">
        <f t="shared" si="27"/>
        <v/>
      </c>
    </row>
    <row r="258" spans="2:18" ht="15.75" x14ac:dyDescent="0.25">
      <c r="B258" s="702">
        <v>242</v>
      </c>
      <c r="C258" s="744" t="str">
        <f>IF(VLOOKUP(B258,'גנים - דוח ביצוע  (5)'!A:M,2,0)="","",VLOOKUP(B258,'גנים - דוח ביצוע  (5)'!A:M,2,0))</f>
        <v/>
      </c>
      <c r="D258" s="745" t="str">
        <f>IFERROR(VLOOKUP($C:$C,'גנים - מצבת והרשמה  (4)'!C:D,2,0)," ")</f>
        <v/>
      </c>
      <c r="E258" s="745" t="str">
        <f>IFERROR(VLOOKUP(C258,'גנים - דוח ביצוע  (5)'!B:N,13,0),"")</f>
        <v/>
      </c>
      <c r="F258" s="746" t="str">
        <f>IFERROR(VLOOKUP(P258,'פירוט עלויות כח אדם (6)'!AC:AD,2,0),0)</f>
        <v/>
      </c>
      <c r="G258" s="746" t="str">
        <f>IFERROR(VLOOKUP(Q258,'פירוט עלויות כח אדם (6)'!AC:AD,2,0),0)</f>
        <v/>
      </c>
      <c r="H258" s="746" t="str">
        <f>IFERROR(VLOOKUP(R258,'פירוט עלויות כח אדם (6)'!AE:AF,2,0),0)</f>
        <v/>
      </c>
      <c r="I258" s="746">
        <f t="shared" si="21"/>
        <v>0</v>
      </c>
      <c r="J258" s="746">
        <f t="shared" si="22"/>
        <v>0</v>
      </c>
      <c r="K258" s="746">
        <f t="shared" si="23"/>
        <v>0</v>
      </c>
      <c r="L258" s="746" t="str">
        <f t="shared" si="24"/>
        <v/>
      </c>
      <c r="M258" s="750"/>
      <c r="N258" s="748" t="str">
        <f t="shared" si="25"/>
        <v/>
      </c>
      <c r="O258" s="749">
        <f t="shared" si="26"/>
        <v>0</v>
      </c>
      <c r="P258" s="749" t="str">
        <f>IF(C258&lt;&gt;"",C258&amp;'גיליון עזר'!$A$2,"")</f>
        <v/>
      </c>
      <c r="Q258" s="749" t="str">
        <f>IF(C258&lt;&gt;"",C258&amp;'גיליון עזר'!$C$2,"")</f>
        <v/>
      </c>
      <c r="R258" s="749" t="str">
        <f t="shared" si="27"/>
        <v/>
      </c>
    </row>
    <row r="259" spans="2:18" ht="15.75" x14ac:dyDescent="0.25">
      <c r="B259" s="744">
        <v>243</v>
      </c>
      <c r="C259" s="744" t="str">
        <f>IF(VLOOKUP(B259,'גנים - דוח ביצוע  (5)'!A:M,2,0)="","",VLOOKUP(B259,'גנים - דוח ביצוע  (5)'!A:M,2,0))</f>
        <v/>
      </c>
      <c r="D259" s="745" t="str">
        <f>IFERROR(VLOOKUP($C:$C,'גנים - מצבת והרשמה  (4)'!C:D,2,0)," ")</f>
        <v/>
      </c>
      <c r="E259" s="745" t="str">
        <f>IFERROR(VLOOKUP(C259,'גנים - דוח ביצוע  (5)'!B:N,13,0),"")</f>
        <v/>
      </c>
      <c r="F259" s="746" t="str">
        <f>IFERROR(VLOOKUP(P259,'פירוט עלויות כח אדם (6)'!AC:AD,2,0),0)</f>
        <v/>
      </c>
      <c r="G259" s="746" t="str">
        <f>IFERROR(VLOOKUP(Q259,'פירוט עלויות כח אדם (6)'!AC:AD,2,0),0)</f>
        <v/>
      </c>
      <c r="H259" s="746" t="str">
        <f>IFERROR(VLOOKUP(R259,'פירוט עלויות כח אדם (6)'!AE:AF,2,0),0)</f>
        <v/>
      </c>
      <c r="I259" s="746">
        <f t="shared" si="21"/>
        <v>0</v>
      </c>
      <c r="J259" s="746">
        <f t="shared" si="22"/>
        <v>0</v>
      </c>
      <c r="K259" s="746">
        <f t="shared" si="23"/>
        <v>0</v>
      </c>
      <c r="L259" s="746" t="str">
        <f t="shared" si="24"/>
        <v/>
      </c>
      <c r="M259" s="750"/>
      <c r="N259" s="748" t="str">
        <f t="shared" si="25"/>
        <v/>
      </c>
      <c r="O259" s="749">
        <f t="shared" si="26"/>
        <v>0</v>
      </c>
      <c r="P259" s="749" t="str">
        <f>IF(C259&lt;&gt;"",C259&amp;'גיליון עזר'!$A$2,"")</f>
        <v/>
      </c>
      <c r="Q259" s="749" t="str">
        <f>IF(C259&lt;&gt;"",C259&amp;'גיליון עזר'!$C$2,"")</f>
        <v/>
      </c>
      <c r="R259" s="749" t="str">
        <f t="shared" si="27"/>
        <v/>
      </c>
    </row>
    <row r="260" spans="2:18" ht="15.75" x14ac:dyDescent="0.25">
      <c r="B260" s="702">
        <v>244</v>
      </c>
      <c r="C260" s="744" t="str">
        <f>IF(VLOOKUP(B260,'גנים - דוח ביצוע  (5)'!A:M,2,0)="","",VLOOKUP(B260,'גנים - דוח ביצוע  (5)'!A:M,2,0))</f>
        <v/>
      </c>
      <c r="D260" s="745" t="str">
        <f>IFERROR(VLOOKUP($C:$C,'גנים - מצבת והרשמה  (4)'!C:D,2,0)," ")</f>
        <v/>
      </c>
      <c r="E260" s="745" t="str">
        <f>IFERROR(VLOOKUP(C260,'גנים - דוח ביצוע  (5)'!B:N,13,0),"")</f>
        <v/>
      </c>
      <c r="F260" s="746" t="str">
        <f>IFERROR(VLOOKUP(P260,'פירוט עלויות כח אדם (6)'!AC:AD,2,0),0)</f>
        <v/>
      </c>
      <c r="G260" s="746" t="str">
        <f>IFERROR(VLOOKUP(Q260,'פירוט עלויות כח אדם (6)'!AC:AD,2,0),0)</f>
        <v/>
      </c>
      <c r="H260" s="746" t="str">
        <f>IFERROR(VLOOKUP(R260,'פירוט עלויות כח אדם (6)'!AE:AF,2,0),0)</f>
        <v/>
      </c>
      <c r="I260" s="746">
        <f t="shared" si="21"/>
        <v>0</v>
      </c>
      <c r="J260" s="746">
        <f t="shared" si="22"/>
        <v>0</v>
      </c>
      <c r="K260" s="746">
        <f t="shared" si="23"/>
        <v>0</v>
      </c>
      <c r="L260" s="746" t="str">
        <f t="shared" si="24"/>
        <v/>
      </c>
      <c r="M260" s="750"/>
      <c r="N260" s="748" t="str">
        <f t="shared" si="25"/>
        <v/>
      </c>
      <c r="O260" s="749">
        <f t="shared" si="26"/>
        <v>0</v>
      </c>
      <c r="P260" s="749" t="str">
        <f>IF(C260&lt;&gt;"",C260&amp;'גיליון עזר'!$A$2,"")</f>
        <v/>
      </c>
      <c r="Q260" s="749" t="str">
        <f>IF(C260&lt;&gt;"",C260&amp;'גיליון עזר'!$C$2,"")</f>
        <v/>
      </c>
      <c r="R260" s="749" t="str">
        <f t="shared" si="27"/>
        <v/>
      </c>
    </row>
    <row r="261" spans="2:18" ht="15.75" x14ac:dyDescent="0.25">
      <c r="B261" s="744">
        <v>245</v>
      </c>
      <c r="C261" s="744" t="str">
        <f>IF(VLOOKUP(B261,'גנים - דוח ביצוע  (5)'!A:M,2,0)="","",VLOOKUP(B261,'גנים - דוח ביצוע  (5)'!A:M,2,0))</f>
        <v/>
      </c>
      <c r="D261" s="745" t="str">
        <f>IFERROR(VLOOKUP($C:$C,'גנים - מצבת והרשמה  (4)'!C:D,2,0)," ")</f>
        <v/>
      </c>
      <c r="E261" s="745" t="str">
        <f>IFERROR(VLOOKUP(C261,'גנים - דוח ביצוע  (5)'!B:N,13,0),"")</f>
        <v/>
      </c>
      <c r="F261" s="746" t="str">
        <f>IFERROR(VLOOKUP(P261,'פירוט עלויות כח אדם (6)'!AC:AD,2,0),0)</f>
        <v/>
      </c>
      <c r="G261" s="746" t="str">
        <f>IFERROR(VLOOKUP(Q261,'פירוט עלויות כח אדם (6)'!AC:AD,2,0),0)</f>
        <v/>
      </c>
      <c r="H261" s="746" t="str">
        <f>IFERROR(VLOOKUP(R261,'פירוט עלויות כח אדם (6)'!AE:AF,2,0),0)</f>
        <v/>
      </c>
      <c r="I261" s="746">
        <f t="shared" si="21"/>
        <v>0</v>
      </c>
      <c r="J261" s="746">
        <f t="shared" si="22"/>
        <v>0</v>
      </c>
      <c r="K261" s="746">
        <f t="shared" si="23"/>
        <v>0</v>
      </c>
      <c r="L261" s="746" t="str">
        <f t="shared" si="24"/>
        <v/>
      </c>
      <c r="M261" s="750"/>
      <c r="N261" s="748" t="str">
        <f t="shared" si="25"/>
        <v/>
      </c>
      <c r="O261" s="749">
        <f t="shared" si="26"/>
        <v>0</v>
      </c>
      <c r="P261" s="749" t="str">
        <f>IF(C261&lt;&gt;"",C261&amp;'גיליון עזר'!$A$2,"")</f>
        <v/>
      </c>
      <c r="Q261" s="749" t="str">
        <f>IF(C261&lt;&gt;"",C261&amp;'גיליון עזר'!$C$2,"")</f>
        <v/>
      </c>
      <c r="R261" s="749" t="str">
        <f t="shared" si="27"/>
        <v/>
      </c>
    </row>
    <row r="262" spans="2:18" ht="15.75" x14ac:dyDescent="0.25">
      <c r="B262" s="702">
        <v>246</v>
      </c>
      <c r="C262" s="744" t="str">
        <f>IF(VLOOKUP(B262,'גנים - דוח ביצוע  (5)'!A:M,2,0)="","",VLOOKUP(B262,'גנים - דוח ביצוע  (5)'!A:M,2,0))</f>
        <v/>
      </c>
      <c r="D262" s="745" t="str">
        <f>IFERROR(VLOOKUP($C:$C,'גנים - מצבת והרשמה  (4)'!C:D,2,0)," ")</f>
        <v/>
      </c>
      <c r="E262" s="745" t="str">
        <f>IFERROR(VLOOKUP(C262,'גנים - דוח ביצוע  (5)'!B:N,13,0),"")</f>
        <v/>
      </c>
      <c r="F262" s="746" t="str">
        <f>IFERROR(VLOOKUP(P262,'פירוט עלויות כח אדם (6)'!AC:AD,2,0),0)</f>
        <v/>
      </c>
      <c r="G262" s="746" t="str">
        <f>IFERROR(VLOOKUP(Q262,'פירוט עלויות כח אדם (6)'!AC:AD,2,0),0)</f>
        <v/>
      </c>
      <c r="H262" s="746" t="str">
        <f>IFERROR(VLOOKUP(R262,'פירוט עלויות כח אדם (6)'!AE:AF,2,0),0)</f>
        <v/>
      </c>
      <c r="I262" s="746">
        <f t="shared" si="21"/>
        <v>0</v>
      </c>
      <c r="J262" s="746">
        <f t="shared" si="22"/>
        <v>0</v>
      </c>
      <c r="K262" s="746">
        <f t="shared" si="23"/>
        <v>0</v>
      </c>
      <c r="L262" s="746" t="str">
        <f t="shared" si="24"/>
        <v/>
      </c>
      <c r="M262" s="750"/>
      <c r="N262" s="748" t="str">
        <f t="shared" si="25"/>
        <v/>
      </c>
      <c r="O262" s="749">
        <f t="shared" si="26"/>
        <v>0</v>
      </c>
      <c r="P262" s="749" t="str">
        <f>IF(C262&lt;&gt;"",C262&amp;'גיליון עזר'!$A$2,"")</f>
        <v/>
      </c>
      <c r="Q262" s="749" t="str">
        <f>IF(C262&lt;&gt;"",C262&amp;'גיליון עזר'!$C$2,"")</f>
        <v/>
      </c>
      <c r="R262" s="749" t="str">
        <f t="shared" si="27"/>
        <v/>
      </c>
    </row>
    <row r="263" spans="2:18" ht="15.75" x14ac:dyDescent="0.25">
      <c r="B263" s="744">
        <v>247</v>
      </c>
      <c r="C263" s="744" t="str">
        <f>IF(VLOOKUP(B263,'גנים - דוח ביצוע  (5)'!A:M,2,0)="","",VLOOKUP(B263,'גנים - דוח ביצוע  (5)'!A:M,2,0))</f>
        <v/>
      </c>
      <c r="D263" s="745" t="str">
        <f>IFERROR(VLOOKUP($C:$C,'גנים - מצבת והרשמה  (4)'!C:D,2,0)," ")</f>
        <v/>
      </c>
      <c r="E263" s="745" t="str">
        <f>IFERROR(VLOOKUP(C263,'גנים - דוח ביצוע  (5)'!B:N,13,0),"")</f>
        <v/>
      </c>
      <c r="F263" s="746" t="str">
        <f>IFERROR(VLOOKUP(P263,'פירוט עלויות כח אדם (6)'!AC:AD,2,0),0)</f>
        <v/>
      </c>
      <c r="G263" s="746" t="str">
        <f>IFERROR(VLOOKUP(Q263,'פירוט עלויות כח אדם (6)'!AC:AD,2,0),0)</f>
        <v/>
      </c>
      <c r="H263" s="746" t="str">
        <f>IFERROR(VLOOKUP(R263,'פירוט עלויות כח אדם (6)'!AE:AF,2,0),0)</f>
        <v/>
      </c>
      <c r="I263" s="746">
        <f t="shared" si="21"/>
        <v>0</v>
      </c>
      <c r="J263" s="746">
        <f t="shared" si="22"/>
        <v>0</v>
      </c>
      <c r="K263" s="746">
        <f t="shared" si="23"/>
        <v>0</v>
      </c>
      <c r="L263" s="746" t="str">
        <f t="shared" si="24"/>
        <v/>
      </c>
      <c r="M263" s="750"/>
      <c r="N263" s="748" t="str">
        <f t="shared" si="25"/>
        <v/>
      </c>
      <c r="O263" s="749">
        <f t="shared" si="26"/>
        <v>0</v>
      </c>
      <c r="P263" s="749" t="str">
        <f>IF(C263&lt;&gt;"",C263&amp;'גיליון עזר'!$A$2,"")</f>
        <v/>
      </c>
      <c r="Q263" s="749" t="str">
        <f>IF(C263&lt;&gt;"",C263&amp;'גיליון עזר'!$C$2,"")</f>
        <v/>
      </c>
      <c r="R263" s="749" t="str">
        <f t="shared" si="27"/>
        <v/>
      </c>
    </row>
    <row r="264" spans="2:18" ht="15.75" x14ac:dyDescent="0.25">
      <c r="B264" s="702">
        <v>248</v>
      </c>
      <c r="C264" s="744" t="str">
        <f>IF(VLOOKUP(B264,'גנים - דוח ביצוע  (5)'!A:M,2,0)="","",VLOOKUP(B264,'גנים - דוח ביצוע  (5)'!A:M,2,0))</f>
        <v/>
      </c>
      <c r="D264" s="745" t="str">
        <f>IFERROR(VLOOKUP($C:$C,'גנים - מצבת והרשמה  (4)'!C:D,2,0)," ")</f>
        <v/>
      </c>
      <c r="E264" s="745" t="str">
        <f>IFERROR(VLOOKUP(C264,'גנים - דוח ביצוע  (5)'!B:N,13,0),"")</f>
        <v/>
      </c>
      <c r="F264" s="746" t="str">
        <f>IFERROR(VLOOKUP(P264,'פירוט עלויות כח אדם (6)'!AC:AD,2,0),0)</f>
        <v/>
      </c>
      <c r="G264" s="746" t="str">
        <f>IFERROR(VLOOKUP(Q264,'פירוט עלויות כח אדם (6)'!AC:AD,2,0),0)</f>
        <v/>
      </c>
      <c r="H264" s="746" t="str">
        <f>IFERROR(VLOOKUP(R264,'פירוט עלויות כח אדם (6)'!AE:AF,2,0),0)</f>
        <v/>
      </c>
      <c r="I264" s="746">
        <f t="shared" si="21"/>
        <v>0</v>
      </c>
      <c r="J264" s="746">
        <f t="shared" si="22"/>
        <v>0</v>
      </c>
      <c r="K264" s="746">
        <f t="shared" si="23"/>
        <v>0</v>
      </c>
      <c r="L264" s="746" t="str">
        <f t="shared" si="24"/>
        <v/>
      </c>
      <c r="M264" s="750"/>
      <c r="N264" s="748" t="str">
        <f t="shared" si="25"/>
        <v/>
      </c>
      <c r="O264" s="749">
        <f t="shared" si="26"/>
        <v>0</v>
      </c>
      <c r="P264" s="749" t="str">
        <f>IF(C264&lt;&gt;"",C264&amp;'גיליון עזר'!$A$2,"")</f>
        <v/>
      </c>
      <c r="Q264" s="749" t="str">
        <f>IF(C264&lt;&gt;"",C264&amp;'גיליון עזר'!$C$2,"")</f>
        <v/>
      </c>
      <c r="R264" s="749" t="str">
        <f t="shared" si="27"/>
        <v/>
      </c>
    </row>
    <row r="265" spans="2:18" ht="15.75" x14ac:dyDescent="0.25">
      <c r="B265" s="744">
        <v>249</v>
      </c>
      <c r="C265" s="744" t="str">
        <f>IF(VLOOKUP(B265,'גנים - דוח ביצוע  (5)'!A:M,2,0)="","",VLOOKUP(B265,'גנים - דוח ביצוע  (5)'!A:M,2,0))</f>
        <v/>
      </c>
      <c r="D265" s="745" t="str">
        <f>IFERROR(VLOOKUP($C:$C,'גנים - מצבת והרשמה  (4)'!C:D,2,0)," ")</f>
        <v/>
      </c>
      <c r="E265" s="745" t="str">
        <f>IFERROR(VLOOKUP(C265,'גנים - דוח ביצוע  (5)'!B:N,13,0),"")</f>
        <v/>
      </c>
      <c r="F265" s="746" t="str">
        <f>IFERROR(VLOOKUP(P265,'פירוט עלויות כח אדם (6)'!AC:AD,2,0),0)</f>
        <v/>
      </c>
      <c r="G265" s="746" t="str">
        <f>IFERROR(VLOOKUP(Q265,'פירוט עלויות כח אדם (6)'!AC:AD,2,0),0)</f>
        <v/>
      </c>
      <c r="H265" s="746" t="str">
        <f>IFERROR(VLOOKUP(R265,'פירוט עלויות כח אדם (6)'!AE:AF,2,0),0)</f>
        <v/>
      </c>
      <c r="I265" s="746">
        <f t="shared" si="21"/>
        <v>0</v>
      </c>
      <c r="J265" s="746">
        <f t="shared" si="22"/>
        <v>0</v>
      </c>
      <c r="K265" s="746">
        <f t="shared" si="23"/>
        <v>0</v>
      </c>
      <c r="L265" s="746" t="str">
        <f t="shared" si="24"/>
        <v/>
      </c>
      <c r="M265" s="750"/>
      <c r="N265" s="748" t="str">
        <f t="shared" si="25"/>
        <v/>
      </c>
      <c r="O265" s="749">
        <f t="shared" si="26"/>
        <v>0</v>
      </c>
      <c r="P265" s="749" t="str">
        <f>IF(C265&lt;&gt;"",C265&amp;'גיליון עזר'!$A$2,"")</f>
        <v/>
      </c>
      <c r="Q265" s="749" t="str">
        <f>IF(C265&lt;&gt;"",C265&amp;'גיליון עזר'!$C$2,"")</f>
        <v/>
      </c>
      <c r="R265" s="749" t="str">
        <f t="shared" si="27"/>
        <v/>
      </c>
    </row>
    <row r="266" spans="2:18" ht="15.75" x14ac:dyDescent="0.25">
      <c r="B266" s="702">
        <v>250</v>
      </c>
      <c r="C266" s="744" t="str">
        <f>IF(VLOOKUP(B266,'גנים - דוח ביצוע  (5)'!A:M,2,0)="","",VLOOKUP(B266,'גנים - דוח ביצוע  (5)'!A:M,2,0))</f>
        <v/>
      </c>
      <c r="D266" s="745" t="str">
        <f>IFERROR(VLOOKUP($C:$C,'גנים - מצבת והרשמה  (4)'!C:D,2,0)," ")</f>
        <v/>
      </c>
      <c r="E266" s="745" t="str">
        <f>IFERROR(VLOOKUP(C266,'גנים - דוח ביצוע  (5)'!B:N,13,0),"")</f>
        <v/>
      </c>
      <c r="F266" s="746" t="str">
        <f>IFERROR(VLOOKUP(P266,'פירוט עלויות כח אדם (6)'!AC:AD,2,0),0)</f>
        <v/>
      </c>
      <c r="G266" s="746" t="str">
        <f>IFERROR(VLOOKUP(Q266,'פירוט עלויות כח אדם (6)'!AC:AD,2,0),0)</f>
        <v/>
      </c>
      <c r="H266" s="746" t="str">
        <f>IFERROR(VLOOKUP(R266,'פירוט עלויות כח אדם (6)'!AE:AF,2,0),0)</f>
        <v/>
      </c>
      <c r="I266" s="746">
        <f t="shared" si="21"/>
        <v>0</v>
      </c>
      <c r="J266" s="746">
        <f t="shared" si="22"/>
        <v>0</v>
      </c>
      <c r="K266" s="746">
        <f t="shared" si="23"/>
        <v>0</v>
      </c>
      <c r="L266" s="746" t="str">
        <f t="shared" si="24"/>
        <v/>
      </c>
      <c r="M266" s="750"/>
      <c r="N266" s="748" t="str">
        <f t="shared" si="25"/>
        <v/>
      </c>
      <c r="O266" s="749">
        <f t="shared" si="26"/>
        <v>0</v>
      </c>
      <c r="P266" s="749" t="str">
        <f>IF(C266&lt;&gt;"",C266&amp;'גיליון עזר'!$A$2,"")</f>
        <v/>
      </c>
      <c r="Q266" s="749" t="str">
        <f>IF(C266&lt;&gt;"",C266&amp;'גיליון עזר'!$C$2,"")</f>
        <v/>
      </c>
      <c r="R266" s="749" t="str">
        <f t="shared" si="27"/>
        <v/>
      </c>
    </row>
    <row r="267" spans="2:18" ht="15.75" x14ac:dyDescent="0.25">
      <c r="B267" s="744">
        <v>251</v>
      </c>
      <c r="C267" s="744" t="str">
        <f>IF(VLOOKUP(B267,'גנים - דוח ביצוע  (5)'!A:M,2,0)="","",VLOOKUP(B267,'גנים - דוח ביצוע  (5)'!A:M,2,0))</f>
        <v/>
      </c>
      <c r="D267" s="745" t="str">
        <f>IFERROR(VLOOKUP($C:$C,'גנים - מצבת והרשמה  (4)'!C:D,2,0)," ")</f>
        <v/>
      </c>
      <c r="E267" s="745" t="str">
        <f>IFERROR(VLOOKUP(C267,'גנים - דוח ביצוע  (5)'!B:N,13,0),"")</f>
        <v/>
      </c>
      <c r="F267" s="746" t="str">
        <f>IFERROR(VLOOKUP(P267,'פירוט עלויות כח אדם (6)'!AC:AD,2,0),0)</f>
        <v/>
      </c>
      <c r="G267" s="746" t="str">
        <f>IFERROR(VLOOKUP(Q267,'פירוט עלויות כח אדם (6)'!AC:AD,2,0),0)</f>
        <v/>
      </c>
      <c r="H267" s="746" t="str">
        <f>IFERROR(VLOOKUP(R267,'פירוט עלויות כח אדם (6)'!AE:AF,2,0),0)</f>
        <v/>
      </c>
      <c r="I267" s="746">
        <f t="shared" si="21"/>
        <v>0</v>
      </c>
      <c r="J267" s="746">
        <f t="shared" si="22"/>
        <v>0</v>
      </c>
      <c r="K267" s="746">
        <f t="shared" si="23"/>
        <v>0</v>
      </c>
      <c r="L267" s="746" t="str">
        <f t="shared" si="24"/>
        <v/>
      </c>
      <c r="M267" s="750"/>
      <c r="N267" s="748" t="str">
        <f t="shared" si="25"/>
        <v/>
      </c>
      <c r="O267" s="749">
        <f t="shared" si="26"/>
        <v>0</v>
      </c>
      <c r="P267" s="749" t="str">
        <f>IF(C267&lt;&gt;"",C267&amp;'גיליון עזר'!$A$2,"")</f>
        <v/>
      </c>
      <c r="Q267" s="749" t="str">
        <f>IF(C267&lt;&gt;"",C267&amp;'גיליון עזר'!$C$2,"")</f>
        <v/>
      </c>
      <c r="R267" s="749" t="str">
        <f t="shared" si="27"/>
        <v/>
      </c>
    </row>
    <row r="268" spans="2:18" ht="15.75" x14ac:dyDescent="0.25">
      <c r="B268" s="702">
        <v>252</v>
      </c>
      <c r="C268" s="744" t="str">
        <f>IF(VLOOKUP(B268,'גנים - דוח ביצוע  (5)'!A:M,2,0)="","",VLOOKUP(B268,'גנים - דוח ביצוע  (5)'!A:M,2,0))</f>
        <v/>
      </c>
      <c r="D268" s="745" t="str">
        <f>IFERROR(VLOOKUP($C:$C,'גנים - מצבת והרשמה  (4)'!C:D,2,0)," ")</f>
        <v/>
      </c>
      <c r="E268" s="745" t="str">
        <f>IFERROR(VLOOKUP(C268,'גנים - דוח ביצוע  (5)'!B:N,13,0),"")</f>
        <v/>
      </c>
      <c r="F268" s="746" t="str">
        <f>IFERROR(VLOOKUP(P268,'פירוט עלויות כח אדם (6)'!AC:AD,2,0),0)</f>
        <v/>
      </c>
      <c r="G268" s="746" t="str">
        <f>IFERROR(VLOOKUP(Q268,'פירוט עלויות כח אדם (6)'!AC:AD,2,0),0)</f>
        <v/>
      </c>
      <c r="H268" s="746" t="str">
        <f>IFERROR(VLOOKUP(R268,'פירוט עלויות כח אדם (6)'!AE:AF,2,0),0)</f>
        <v/>
      </c>
      <c r="I268" s="746">
        <f t="shared" si="21"/>
        <v>0</v>
      </c>
      <c r="J268" s="746">
        <f t="shared" si="22"/>
        <v>0</v>
      </c>
      <c r="K268" s="746">
        <f t="shared" si="23"/>
        <v>0</v>
      </c>
      <c r="L268" s="746" t="str">
        <f t="shared" si="24"/>
        <v/>
      </c>
      <c r="M268" s="750"/>
      <c r="N268" s="748" t="str">
        <f t="shared" si="25"/>
        <v/>
      </c>
      <c r="O268" s="749">
        <f t="shared" si="26"/>
        <v>0</v>
      </c>
      <c r="P268" s="749" t="str">
        <f>IF(C268&lt;&gt;"",C268&amp;'גיליון עזר'!$A$2,"")</f>
        <v/>
      </c>
      <c r="Q268" s="749" t="str">
        <f>IF(C268&lt;&gt;"",C268&amp;'גיליון עזר'!$C$2,"")</f>
        <v/>
      </c>
      <c r="R268" s="749" t="str">
        <f t="shared" si="27"/>
        <v/>
      </c>
    </row>
    <row r="269" spans="2:18" ht="15.75" x14ac:dyDescent="0.25">
      <c r="B269" s="744">
        <v>253</v>
      </c>
      <c r="C269" s="744" t="str">
        <f>IF(VLOOKUP(B269,'גנים - דוח ביצוע  (5)'!A:M,2,0)="","",VLOOKUP(B269,'גנים - דוח ביצוע  (5)'!A:M,2,0))</f>
        <v/>
      </c>
      <c r="D269" s="745" t="str">
        <f>IFERROR(VLOOKUP($C:$C,'גנים - מצבת והרשמה  (4)'!C:D,2,0)," ")</f>
        <v/>
      </c>
      <c r="E269" s="745" t="str">
        <f>IFERROR(VLOOKUP(C269,'גנים - דוח ביצוע  (5)'!B:N,13,0),"")</f>
        <v/>
      </c>
      <c r="F269" s="746" t="str">
        <f>IFERROR(VLOOKUP(P269,'פירוט עלויות כח אדם (6)'!AC:AD,2,0),0)</f>
        <v/>
      </c>
      <c r="G269" s="746" t="str">
        <f>IFERROR(VLOOKUP(Q269,'פירוט עלויות כח אדם (6)'!AC:AD,2,0),0)</f>
        <v/>
      </c>
      <c r="H269" s="746" t="str">
        <f>IFERROR(VLOOKUP(R269,'פירוט עלויות כח אדם (6)'!AE:AF,2,0),0)</f>
        <v/>
      </c>
      <c r="I269" s="746">
        <f t="shared" si="21"/>
        <v>0</v>
      </c>
      <c r="J269" s="746">
        <f t="shared" si="22"/>
        <v>0</v>
      </c>
      <c r="K269" s="746">
        <f t="shared" si="23"/>
        <v>0</v>
      </c>
      <c r="L269" s="746" t="str">
        <f t="shared" si="24"/>
        <v/>
      </c>
      <c r="M269" s="750"/>
      <c r="N269" s="748" t="str">
        <f t="shared" si="25"/>
        <v/>
      </c>
      <c r="O269" s="749">
        <f t="shared" si="26"/>
        <v>0</v>
      </c>
      <c r="P269" s="749" t="str">
        <f>IF(C269&lt;&gt;"",C269&amp;'גיליון עזר'!$A$2,"")</f>
        <v/>
      </c>
      <c r="Q269" s="749" t="str">
        <f>IF(C269&lt;&gt;"",C269&amp;'גיליון עזר'!$C$2,"")</f>
        <v/>
      </c>
      <c r="R269" s="749" t="str">
        <f t="shared" si="27"/>
        <v/>
      </c>
    </row>
    <row r="270" spans="2:18" ht="15.75" x14ac:dyDescent="0.25">
      <c r="B270" s="702">
        <v>254</v>
      </c>
      <c r="C270" s="744" t="str">
        <f>IF(VLOOKUP(B270,'גנים - דוח ביצוע  (5)'!A:M,2,0)="","",VLOOKUP(B270,'גנים - דוח ביצוע  (5)'!A:M,2,0))</f>
        <v/>
      </c>
      <c r="D270" s="745" t="str">
        <f>IFERROR(VLOOKUP($C:$C,'גנים - מצבת והרשמה  (4)'!C:D,2,0)," ")</f>
        <v/>
      </c>
      <c r="E270" s="745" t="str">
        <f>IFERROR(VLOOKUP(C270,'גנים - דוח ביצוע  (5)'!B:N,13,0),"")</f>
        <v/>
      </c>
      <c r="F270" s="746" t="str">
        <f>IFERROR(VLOOKUP(P270,'פירוט עלויות כח אדם (6)'!AC:AD,2,0),0)</f>
        <v/>
      </c>
      <c r="G270" s="746" t="str">
        <f>IFERROR(VLOOKUP(Q270,'פירוט עלויות כח אדם (6)'!AC:AD,2,0),0)</f>
        <v/>
      </c>
      <c r="H270" s="746" t="str">
        <f>IFERROR(VLOOKUP(R270,'פירוט עלויות כח אדם (6)'!AE:AF,2,0),0)</f>
        <v/>
      </c>
      <c r="I270" s="746">
        <f t="shared" si="21"/>
        <v>0</v>
      </c>
      <c r="J270" s="746">
        <f t="shared" si="22"/>
        <v>0</v>
      </c>
      <c r="K270" s="746">
        <f t="shared" si="23"/>
        <v>0</v>
      </c>
      <c r="L270" s="746" t="str">
        <f t="shared" si="24"/>
        <v/>
      </c>
      <c r="M270" s="750"/>
      <c r="N270" s="748" t="str">
        <f t="shared" si="25"/>
        <v/>
      </c>
      <c r="O270" s="749">
        <f t="shared" si="26"/>
        <v>0</v>
      </c>
      <c r="P270" s="749" t="str">
        <f>IF(C270&lt;&gt;"",C270&amp;'גיליון עזר'!$A$2,"")</f>
        <v/>
      </c>
      <c r="Q270" s="749" t="str">
        <f>IF(C270&lt;&gt;"",C270&amp;'גיליון עזר'!$C$2,"")</f>
        <v/>
      </c>
      <c r="R270" s="749" t="str">
        <f t="shared" si="27"/>
        <v/>
      </c>
    </row>
    <row r="271" spans="2:18" ht="15.75" x14ac:dyDescent="0.25">
      <c r="B271" s="744">
        <v>255</v>
      </c>
      <c r="C271" s="744" t="str">
        <f>IF(VLOOKUP(B271,'גנים - דוח ביצוע  (5)'!A:M,2,0)="","",VLOOKUP(B271,'גנים - דוח ביצוע  (5)'!A:M,2,0))</f>
        <v/>
      </c>
      <c r="D271" s="745" t="str">
        <f>IFERROR(VLOOKUP($C:$C,'גנים - מצבת והרשמה  (4)'!C:D,2,0)," ")</f>
        <v/>
      </c>
      <c r="E271" s="745" t="str">
        <f>IFERROR(VLOOKUP(C271,'גנים - דוח ביצוע  (5)'!B:N,13,0),"")</f>
        <v/>
      </c>
      <c r="F271" s="746" t="str">
        <f>IFERROR(VLOOKUP(P271,'פירוט עלויות כח אדם (6)'!AC:AD,2,0),0)</f>
        <v/>
      </c>
      <c r="G271" s="746" t="str">
        <f>IFERROR(VLOOKUP(Q271,'פירוט עלויות כח אדם (6)'!AC:AD,2,0),0)</f>
        <v/>
      </c>
      <c r="H271" s="746" t="str">
        <f>IFERROR(VLOOKUP(R271,'פירוט עלויות כח אדם (6)'!AE:AF,2,0),0)</f>
        <v/>
      </c>
      <c r="I271" s="746">
        <f t="shared" si="21"/>
        <v>0</v>
      </c>
      <c r="J271" s="746">
        <f t="shared" si="22"/>
        <v>0</v>
      </c>
      <c r="K271" s="746">
        <f t="shared" si="23"/>
        <v>0</v>
      </c>
      <c r="L271" s="746" t="str">
        <f t="shared" si="24"/>
        <v/>
      </c>
      <c r="M271" s="750"/>
      <c r="N271" s="748" t="str">
        <f t="shared" si="25"/>
        <v/>
      </c>
      <c r="O271" s="749">
        <f t="shared" si="26"/>
        <v>0</v>
      </c>
      <c r="P271" s="749" t="str">
        <f>IF(C271&lt;&gt;"",C271&amp;'גיליון עזר'!$A$2,"")</f>
        <v/>
      </c>
      <c r="Q271" s="749" t="str">
        <f>IF(C271&lt;&gt;"",C271&amp;'גיליון עזר'!$C$2,"")</f>
        <v/>
      </c>
      <c r="R271" s="749" t="str">
        <f t="shared" si="27"/>
        <v/>
      </c>
    </row>
    <row r="272" spans="2:18" ht="15.75" x14ac:dyDescent="0.25">
      <c r="B272" s="702">
        <v>256</v>
      </c>
      <c r="C272" s="744" t="str">
        <f>IF(VLOOKUP(B272,'גנים - דוח ביצוע  (5)'!A:M,2,0)="","",VLOOKUP(B272,'גנים - דוח ביצוע  (5)'!A:M,2,0))</f>
        <v/>
      </c>
      <c r="D272" s="745" t="str">
        <f>IFERROR(VLOOKUP($C:$C,'גנים - מצבת והרשמה  (4)'!C:D,2,0)," ")</f>
        <v/>
      </c>
      <c r="E272" s="745" t="str">
        <f>IFERROR(VLOOKUP(C272,'גנים - דוח ביצוע  (5)'!B:N,13,0),"")</f>
        <v/>
      </c>
      <c r="F272" s="746" t="str">
        <f>IFERROR(VLOOKUP(P272,'פירוט עלויות כח אדם (6)'!AC:AD,2,0),0)</f>
        <v/>
      </c>
      <c r="G272" s="746" t="str">
        <f>IFERROR(VLOOKUP(Q272,'פירוט עלויות כח אדם (6)'!AC:AD,2,0),0)</f>
        <v/>
      </c>
      <c r="H272" s="746" t="str">
        <f>IFERROR(VLOOKUP(R272,'פירוט עלויות כח אדם (6)'!AE:AF,2,0),0)</f>
        <v/>
      </c>
      <c r="I272" s="746">
        <f t="shared" si="21"/>
        <v>0</v>
      </c>
      <c r="J272" s="746">
        <f t="shared" si="22"/>
        <v>0</v>
      </c>
      <c r="K272" s="746">
        <f t="shared" si="23"/>
        <v>0</v>
      </c>
      <c r="L272" s="746" t="str">
        <f t="shared" si="24"/>
        <v/>
      </c>
      <c r="M272" s="750"/>
      <c r="N272" s="748" t="str">
        <f t="shared" si="25"/>
        <v/>
      </c>
      <c r="O272" s="749">
        <f t="shared" si="26"/>
        <v>0</v>
      </c>
      <c r="P272" s="749" t="str">
        <f>IF(C272&lt;&gt;"",C272&amp;'גיליון עזר'!$A$2,"")</f>
        <v/>
      </c>
      <c r="Q272" s="749" t="str">
        <f>IF(C272&lt;&gt;"",C272&amp;'גיליון עזר'!$C$2,"")</f>
        <v/>
      </c>
      <c r="R272" s="749" t="str">
        <f t="shared" si="27"/>
        <v/>
      </c>
    </row>
    <row r="273" spans="2:18" ht="15.75" x14ac:dyDescent="0.25">
      <c r="B273" s="744">
        <v>257</v>
      </c>
      <c r="C273" s="744" t="str">
        <f>IF(VLOOKUP(B273,'גנים - דוח ביצוע  (5)'!A:M,2,0)="","",VLOOKUP(B273,'גנים - דוח ביצוע  (5)'!A:M,2,0))</f>
        <v/>
      </c>
      <c r="D273" s="745" t="str">
        <f>IFERROR(VLOOKUP($C:$C,'גנים - מצבת והרשמה  (4)'!C:D,2,0)," ")</f>
        <v/>
      </c>
      <c r="E273" s="745" t="str">
        <f>IFERROR(VLOOKUP(C273,'גנים - דוח ביצוע  (5)'!B:N,13,0),"")</f>
        <v/>
      </c>
      <c r="F273" s="746" t="str">
        <f>IFERROR(VLOOKUP(P273,'פירוט עלויות כח אדם (6)'!AC:AD,2,0),0)</f>
        <v/>
      </c>
      <c r="G273" s="746" t="str">
        <f>IFERROR(VLOOKUP(Q273,'פירוט עלויות כח אדם (6)'!AC:AD,2,0),0)</f>
        <v/>
      </c>
      <c r="H273" s="746" t="str">
        <f>IFERROR(VLOOKUP(R273,'פירוט עלויות כח אדם (6)'!AE:AF,2,0),0)</f>
        <v/>
      </c>
      <c r="I273" s="746">
        <f t="shared" si="21"/>
        <v>0</v>
      </c>
      <c r="J273" s="746">
        <f t="shared" si="22"/>
        <v>0</v>
      </c>
      <c r="K273" s="746">
        <f t="shared" si="23"/>
        <v>0</v>
      </c>
      <c r="L273" s="746" t="str">
        <f t="shared" si="24"/>
        <v/>
      </c>
      <c r="M273" s="750"/>
      <c r="N273" s="748" t="str">
        <f t="shared" si="25"/>
        <v/>
      </c>
      <c r="O273" s="749">
        <f t="shared" si="26"/>
        <v>0</v>
      </c>
      <c r="P273" s="749" t="str">
        <f>IF(C273&lt;&gt;"",C273&amp;'גיליון עזר'!$A$2,"")</f>
        <v/>
      </c>
      <c r="Q273" s="749" t="str">
        <f>IF(C273&lt;&gt;"",C273&amp;'גיליון עזר'!$C$2,"")</f>
        <v/>
      </c>
      <c r="R273" s="749" t="str">
        <f t="shared" si="27"/>
        <v/>
      </c>
    </row>
    <row r="274" spans="2:18" ht="15.75" x14ac:dyDescent="0.25">
      <c r="B274" s="702">
        <v>258</v>
      </c>
      <c r="C274" s="744" t="str">
        <f>IF(VLOOKUP(B274,'גנים - דוח ביצוע  (5)'!A:M,2,0)="","",VLOOKUP(B274,'גנים - דוח ביצוע  (5)'!A:M,2,0))</f>
        <v/>
      </c>
      <c r="D274" s="745" t="str">
        <f>IFERROR(VLOOKUP($C:$C,'גנים - מצבת והרשמה  (4)'!C:D,2,0)," ")</f>
        <v/>
      </c>
      <c r="E274" s="745" t="str">
        <f>IFERROR(VLOOKUP(C274,'גנים - דוח ביצוע  (5)'!B:N,13,0),"")</f>
        <v/>
      </c>
      <c r="F274" s="746" t="str">
        <f>IFERROR(VLOOKUP(P274,'פירוט עלויות כח אדם (6)'!AC:AD,2,0),0)</f>
        <v/>
      </c>
      <c r="G274" s="746" t="str">
        <f>IFERROR(VLOOKUP(Q274,'פירוט עלויות כח אדם (6)'!AC:AD,2,0),0)</f>
        <v/>
      </c>
      <c r="H274" s="746" t="str">
        <f>IFERROR(VLOOKUP(R274,'פירוט עלויות כח אדם (6)'!AE:AF,2,0),0)</f>
        <v/>
      </c>
      <c r="I274" s="746">
        <f t="shared" ref="I274:I337" si="28">IF(C274&lt;&gt;"",IF(OR(F274&gt;0,G274&gt;0),"תקין","לא תקין"),0)</f>
        <v>0</v>
      </c>
      <c r="J274" s="746">
        <f t="shared" ref="J274:J337" si="29">IF(C274&lt;&gt;"",IF(E274&gt;30,IF(H274&gt;0,"תקין","לא תקין"),"תקין"),0)</f>
        <v>0</v>
      </c>
      <c r="K274" s="746">
        <f t="shared" ref="K274:K337" si="30">IF(C274&lt;&gt;"",IF(OR(I274="לא תקין",J274="לא תקין"),"לא תקין, הגן לא העסיק צוות חינוכי בהתאם להנחיות","תקין"),0)</f>
        <v>0</v>
      </c>
      <c r="L274" s="746" t="str">
        <f t="shared" ref="L274:L337" si="31">IF(E274&lt;&gt;"",IF(K274="תקין",E274,"לא קיימת זכאות לתקציב לאור אי איוש משרות כנדרש"),"")</f>
        <v/>
      </c>
      <c r="M274" s="750"/>
      <c r="N274" s="748" t="str">
        <f t="shared" ref="N274:N337" si="32">IF(ISNUMBER(C274),IF(COUNTIF($C$17:$C$1995,C274)=1,"תקין",IFERROR(CONCATENATE("סמל הגן הוקלד ",COUNTIF($C$17:$C$1995,C274)," פעמים"),"")),"")</f>
        <v/>
      </c>
      <c r="O274" s="749">
        <f t="shared" ref="O274:O337" si="33">IF(LEFT(K274,7)="לא תקין",1,0)</f>
        <v>0</v>
      </c>
      <c r="P274" s="749" t="str">
        <f>IF(C274&lt;&gt;"",C274&amp;'גיליון עזר'!$A$2,"")</f>
        <v/>
      </c>
      <c r="Q274" s="749" t="str">
        <f>IF(C274&lt;&gt;"",C274&amp;'גיליון עזר'!$C$2,"")</f>
        <v/>
      </c>
      <c r="R274" s="749" t="str">
        <f t="shared" ref="R274:R337" si="34">IF(C274&lt;&gt;"",C274&amp;"סייעת","")</f>
        <v/>
      </c>
    </row>
    <row r="275" spans="2:18" ht="15.75" x14ac:dyDescent="0.25">
      <c r="B275" s="744">
        <v>259</v>
      </c>
      <c r="C275" s="744" t="str">
        <f>IF(VLOOKUP(B275,'גנים - דוח ביצוע  (5)'!A:M,2,0)="","",VLOOKUP(B275,'גנים - דוח ביצוע  (5)'!A:M,2,0))</f>
        <v/>
      </c>
      <c r="D275" s="745" t="str">
        <f>IFERROR(VLOOKUP($C:$C,'גנים - מצבת והרשמה  (4)'!C:D,2,0)," ")</f>
        <v/>
      </c>
      <c r="E275" s="745" t="str">
        <f>IFERROR(VLOOKUP(C275,'גנים - דוח ביצוע  (5)'!B:N,13,0),"")</f>
        <v/>
      </c>
      <c r="F275" s="746" t="str">
        <f>IFERROR(VLOOKUP(P275,'פירוט עלויות כח אדם (6)'!AC:AD,2,0),0)</f>
        <v/>
      </c>
      <c r="G275" s="746" t="str">
        <f>IFERROR(VLOOKUP(Q275,'פירוט עלויות כח אדם (6)'!AC:AD,2,0),0)</f>
        <v/>
      </c>
      <c r="H275" s="746" t="str">
        <f>IFERROR(VLOOKUP(R275,'פירוט עלויות כח אדם (6)'!AE:AF,2,0),0)</f>
        <v/>
      </c>
      <c r="I275" s="746">
        <f t="shared" si="28"/>
        <v>0</v>
      </c>
      <c r="J275" s="746">
        <f t="shared" si="29"/>
        <v>0</v>
      </c>
      <c r="K275" s="746">
        <f t="shared" si="30"/>
        <v>0</v>
      </c>
      <c r="L275" s="746" t="str">
        <f t="shared" si="31"/>
        <v/>
      </c>
      <c r="M275" s="750"/>
      <c r="N275" s="748" t="str">
        <f t="shared" si="32"/>
        <v/>
      </c>
      <c r="O275" s="749">
        <f t="shared" si="33"/>
        <v>0</v>
      </c>
      <c r="P275" s="749" t="str">
        <f>IF(C275&lt;&gt;"",C275&amp;'גיליון עזר'!$A$2,"")</f>
        <v/>
      </c>
      <c r="Q275" s="749" t="str">
        <f>IF(C275&lt;&gt;"",C275&amp;'גיליון עזר'!$C$2,"")</f>
        <v/>
      </c>
      <c r="R275" s="749" t="str">
        <f t="shared" si="34"/>
        <v/>
      </c>
    </row>
    <row r="276" spans="2:18" ht="15.75" x14ac:dyDescent="0.25">
      <c r="B276" s="702">
        <v>260</v>
      </c>
      <c r="C276" s="744" t="str">
        <f>IF(VLOOKUP(B276,'גנים - דוח ביצוע  (5)'!A:M,2,0)="","",VLOOKUP(B276,'גנים - דוח ביצוע  (5)'!A:M,2,0))</f>
        <v/>
      </c>
      <c r="D276" s="745" t="str">
        <f>IFERROR(VLOOKUP($C:$C,'גנים - מצבת והרשמה  (4)'!C:D,2,0)," ")</f>
        <v/>
      </c>
      <c r="E276" s="745" t="str">
        <f>IFERROR(VLOOKUP(C276,'גנים - דוח ביצוע  (5)'!B:N,13,0),"")</f>
        <v/>
      </c>
      <c r="F276" s="746" t="str">
        <f>IFERROR(VLOOKUP(P276,'פירוט עלויות כח אדם (6)'!AC:AD,2,0),0)</f>
        <v/>
      </c>
      <c r="G276" s="746" t="str">
        <f>IFERROR(VLOOKUP(Q276,'פירוט עלויות כח אדם (6)'!AC:AD,2,0),0)</f>
        <v/>
      </c>
      <c r="H276" s="746" t="str">
        <f>IFERROR(VLOOKUP(R276,'פירוט עלויות כח אדם (6)'!AE:AF,2,0),0)</f>
        <v/>
      </c>
      <c r="I276" s="746">
        <f t="shared" si="28"/>
        <v>0</v>
      </c>
      <c r="J276" s="746">
        <f t="shared" si="29"/>
        <v>0</v>
      </c>
      <c r="K276" s="746">
        <f t="shared" si="30"/>
        <v>0</v>
      </c>
      <c r="L276" s="746" t="str">
        <f t="shared" si="31"/>
        <v/>
      </c>
      <c r="M276" s="750"/>
      <c r="N276" s="748" t="str">
        <f t="shared" si="32"/>
        <v/>
      </c>
      <c r="O276" s="749">
        <f t="shared" si="33"/>
        <v>0</v>
      </c>
      <c r="P276" s="749" t="str">
        <f>IF(C276&lt;&gt;"",C276&amp;'גיליון עזר'!$A$2,"")</f>
        <v/>
      </c>
      <c r="Q276" s="749" t="str">
        <f>IF(C276&lt;&gt;"",C276&amp;'גיליון עזר'!$C$2,"")</f>
        <v/>
      </c>
      <c r="R276" s="749" t="str">
        <f t="shared" si="34"/>
        <v/>
      </c>
    </row>
    <row r="277" spans="2:18" ht="15.75" x14ac:dyDescent="0.25">
      <c r="B277" s="744">
        <v>261</v>
      </c>
      <c r="C277" s="744" t="str">
        <f>IF(VLOOKUP(B277,'גנים - דוח ביצוע  (5)'!A:M,2,0)="","",VLOOKUP(B277,'גנים - דוח ביצוע  (5)'!A:M,2,0))</f>
        <v/>
      </c>
      <c r="D277" s="745" t="str">
        <f>IFERROR(VLOOKUP($C:$C,'גנים - מצבת והרשמה  (4)'!C:D,2,0)," ")</f>
        <v/>
      </c>
      <c r="E277" s="745" t="str">
        <f>IFERROR(VLOOKUP(C277,'גנים - דוח ביצוע  (5)'!B:N,13,0),"")</f>
        <v/>
      </c>
      <c r="F277" s="746" t="str">
        <f>IFERROR(VLOOKUP(P277,'פירוט עלויות כח אדם (6)'!AC:AD,2,0),0)</f>
        <v/>
      </c>
      <c r="G277" s="746" t="str">
        <f>IFERROR(VLOOKUP(Q277,'פירוט עלויות כח אדם (6)'!AC:AD,2,0),0)</f>
        <v/>
      </c>
      <c r="H277" s="746" t="str">
        <f>IFERROR(VLOOKUP(R277,'פירוט עלויות כח אדם (6)'!AE:AF,2,0),0)</f>
        <v/>
      </c>
      <c r="I277" s="746">
        <f t="shared" si="28"/>
        <v>0</v>
      </c>
      <c r="J277" s="746">
        <f t="shared" si="29"/>
        <v>0</v>
      </c>
      <c r="K277" s="746">
        <f t="shared" si="30"/>
        <v>0</v>
      </c>
      <c r="L277" s="746" t="str">
        <f t="shared" si="31"/>
        <v/>
      </c>
      <c r="M277" s="750"/>
      <c r="N277" s="748" t="str">
        <f t="shared" si="32"/>
        <v/>
      </c>
      <c r="O277" s="749">
        <f t="shared" si="33"/>
        <v>0</v>
      </c>
      <c r="P277" s="749" t="str">
        <f>IF(C277&lt;&gt;"",C277&amp;'גיליון עזר'!$A$2,"")</f>
        <v/>
      </c>
      <c r="Q277" s="749" t="str">
        <f>IF(C277&lt;&gt;"",C277&amp;'גיליון עזר'!$C$2,"")</f>
        <v/>
      </c>
      <c r="R277" s="749" t="str">
        <f t="shared" si="34"/>
        <v/>
      </c>
    </row>
    <row r="278" spans="2:18" ht="15.75" x14ac:dyDescent="0.25">
      <c r="B278" s="702">
        <v>262</v>
      </c>
      <c r="C278" s="744" t="str">
        <f>IF(VLOOKUP(B278,'גנים - דוח ביצוע  (5)'!A:M,2,0)="","",VLOOKUP(B278,'גנים - דוח ביצוע  (5)'!A:M,2,0))</f>
        <v/>
      </c>
      <c r="D278" s="745" t="str">
        <f>IFERROR(VLOOKUP($C:$C,'גנים - מצבת והרשמה  (4)'!C:D,2,0)," ")</f>
        <v/>
      </c>
      <c r="E278" s="745" t="str">
        <f>IFERROR(VLOOKUP(C278,'גנים - דוח ביצוע  (5)'!B:N,13,0),"")</f>
        <v/>
      </c>
      <c r="F278" s="746" t="str">
        <f>IFERROR(VLOOKUP(P278,'פירוט עלויות כח אדם (6)'!AC:AD,2,0),0)</f>
        <v/>
      </c>
      <c r="G278" s="746" t="str">
        <f>IFERROR(VLOOKUP(Q278,'פירוט עלויות כח אדם (6)'!AC:AD,2,0),0)</f>
        <v/>
      </c>
      <c r="H278" s="746" t="str">
        <f>IFERROR(VLOOKUP(R278,'פירוט עלויות כח אדם (6)'!AE:AF,2,0),0)</f>
        <v/>
      </c>
      <c r="I278" s="746">
        <f t="shared" si="28"/>
        <v>0</v>
      </c>
      <c r="J278" s="746">
        <f t="shared" si="29"/>
        <v>0</v>
      </c>
      <c r="K278" s="746">
        <f t="shared" si="30"/>
        <v>0</v>
      </c>
      <c r="L278" s="746" t="str">
        <f t="shared" si="31"/>
        <v/>
      </c>
      <c r="M278" s="750"/>
      <c r="N278" s="748" t="str">
        <f t="shared" si="32"/>
        <v/>
      </c>
      <c r="O278" s="749">
        <f t="shared" si="33"/>
        <v>0</v>
      </c>
      <c r="P278" s="749" t="str">
        <f>IF(C278&lt;&gt;"",C278&amp;'גיליון עזר'!$A$2,"")</f>
        <v/>
      </c>
      <c r="Q278" s="749" t="str">
        <f>IF(C278&lt;&gt;"",C278&amp;'גיליון עזר'!$C$2,"")</f>
        <v/>
      </c>
      <c r="R278" s="749" t="str">
        <f t="shared" si="34"/>
        <v/>
      </c>
    </row>
    <row r="279" spans="2:18" ht="15.75" x14ac:dyDescent="0.25">
      <c r="B279" s="744">
        <v>263</v>
      </c>
      <c r="C279" s="744" t="str">
        <f>IF(VLOOKUP(B279,'גנים - דוח ביצוע  (5)'!A:M,2,0)="","",VLOOKUP(B279,'גנים - דוח ביצוע  (5)'!A:M,2,0))</f>
        <v/>
      </c>
      <c r="D279" s="745" t="str">
        <f>IFERROR(VLOOKUP($C:$C,'גנים - מצבת והרשמה  (4)'!C:D,2,0)," ")</f>
        <v/>
      </c>
      <c r="E279" s="745" t="str">
        <f>IFERROR(VLOOKUP(C279,'גנים - דוח ביצוע  (5)'!B:N,13,0),"")</f>
        <v/>
      </c>
      <c r="F279" s="746" t="str">
        <f>IFERROR(VLOOKUP(P279,'פירוט עלויות כח אדם (6)'!AC:AD,2,0),0)</f>
        <v/>
      </c>
      <c r="G279" s="746" t="str">
        <f>IFERROR(VLOOKUP(Q279,'פירוט עלויות כח אדם (6)'!AC:AD,2,0),0)</f>
        <v/>
      </c>
      <c r="H279" s="746" t="str">
        <f>IFERROR(VLOOKUP(R279,'פירוט עלויות כח אדם (6)'!AE:AF,2,0),0)</f>
        <v/>
      </c>
      <c r="I279" s="746">
        <f t="shared" si="28"/>
        <v>0</v>
      </c>
      <c r="J279" s="746">
        <f t="shared" si="29"/>
        <v>0</v>
      </c>
      <c r="K279" s="746">
        <f t="shared" si="30"/>
        <v>0</v>
      </c>
      <c r="L279" s="746" t="str">
        <f t="shared" si="31"/>
        <v/>
      </c>
      <c r="M279" s="750"/>
      <c r="N279" s="748" t="str">
        <f t="shared" si="32"/>
        <v/>
      </c>
      <c r="O279" s="749">
        <f t="shared" si="33"/>
        <v>0</v>
      </c>
      <c r="P279" s="749" t="str">
        <f>IF(C279&lt;&gt;"",C279&amp;'גיליון עזר'!$A$2,"")</f>
        <v/>
      </c>
      <c r="Q279" s="749" t="str">
        <f>IF(C279&lt;&gt;"",C279&amp;'גיליון עזר'!$C$2,"")</f>
        <v/>
      </c>
      <c r="R279" s="749" t="str">
        <f t="shared" si="34"/>
        <v/>
      </c>
    </row>
    <row r="280" spans="2:18" ht="15.75" x14ac:dyDescent="0.25">
      <c r="B280" s="702">
        <v>264</v>
      </c>
      <c r="C280" s="744" t="str">
        <f>IF(VLOOKUP(B280,'גנים - דוח ביצוע  (5)'!A:M,2,0)="","",VLOOKUP(B280,'גנים - דוח ביצוע  (5)'!A:M,2,0))</f>
        <v/>
      </c>
      <c r="D280" s="745" t="str">
        <f>IFERROR(VLOOKUP($C:$C,'גנים - מצבת והרשמה  (4)'!C:D,2,0)," ")</f>
        <v/>
      </c>
      <c r="E280" s="745" t="str">
        <f>IFERROR(VLOOKUP(C280,'גנים - דוח ביצוע  (5)'!B:N,13,0),"")</f>
        <v/>
      </c>
      <c r="F280" s="746" t="str">
        <f>IFERROR(VLOOKUP(P280,'פירוט עלויות כח אדם (6)'!AC:AD,2,0),0)</f>
        <v/>
      </c>
      <c r="G280" s="746" t="str">
        <f>IFERROR(VLOOKUP(Q280,'פירוט עלויות כח אדם (6)'!AC:AD,2,0),0)</f>
        <v/>
      </c>
      <c r="H280" s="746" t="str">
        <f>IFERROR(VLOOKUP(R280,'פירוט עלויות כח אדם (6)'!AE:AF,2,0),0)</f>
        <v/>
      </c>
      <c r="I280" s="746">
        <f t="shared" si="28"/>
        <v>0</v>
      </c>
      <c r="J280" s="746">
        <f t="shared" si="29"/>
        <v>0</v>
      </c>
      <c r="K280" s="746">
        <f t="shared" si="30"/>
        <v>0</v>
      </c>
      <c r="L280" s="746" t="str">
        <f t="shared" si="31"/>
        <v/>
      </c>
      <c r="M280" s="750"/>
      <c r="N280" s="748" t="str">
        <f t="shared" si="32"/>
        <v/>
      </c>
      <c r="O280" s="749">
        <f t="shared" si="33"/>
        <v>0</v>
      </c>
      <c r="P280" s="749" t="str">
        <f>IF(C280&lt;&gt;"",C280&amp;'גיליון עזר'!$A$2,"")</f>
        <v/>
      </c>
      <c r="Q280" s="749" t="str">
        <f>IF(C280&lt;&gt;"",C280&amp;'גיליון עזר'!$C$2,"")</f>
        <v/>
      </c>
      <c r="R280" s="749" t="str">
        <f t="shared" si="34"/>
        <v/>
      </c>
    </row>
    <row r="281" spans="2:18" ht="15.75" x14ac:dyDescent="0.25">
      <c r="B281" s="744">
        <v>265</v>
      </c>
      <c r="C281" s="744" t="str">
        <f>IF(VLOOKUP(B281,'גנים - דוח ביצוע  (5)'!A:M,2,0)="","",VLOOKUP(B281,'גנים - דוח ביצוע  (5)'!A:M,2,0))</f>
        <v/>
      </c>
      <c r="D281" s="745" t="str">
        <f>IFERROR(VLOOKUP($C:$C,'גנים - מצבת והרשמה  (4)'!C:D,2,0)," ")</f>
        <v/>
      </c>
      <c r="E281" s="745" t="str">
        <f>IFERROR(VLOOKUP(C281,'גנים - דוח ביצוע  (5)'!B:N,13,0),"")</f>
        <v/>
      </c>
      <c r="F281" s="746" t="str">
        <f>IFERROR(VLOOKUP(P281,'פירוט עלויות כח אדם (6)'!AC:AD,2,0),0)</f>
        <v/>
      </c>
      <c r="G281" s="746" t="str">
        <f>IFERROR(VLOOKUP(Q281,'פירוט עלויות כח אדם (6)'!AC:AD,2,0),0)</f>
        <v/>
      </c>
      <c r="H281" s="746" t="str">
        <f>IFERROR(VLOOKUP(R281,'פירוט עלויות כח אדם (6)'!AE:AF,2,0),0)</f>
        <v/>
      </c>
      <c r="I281" s="746">
        <f t="shared" si="28"/>
        <v>0</v>
      </c>
      <c r="J281" s="746">
        <f t="shared" si="29"/>
        <v>0</v>
      </c>
      <c r="K281" s="746">
        <f t="shared" si="30"/>
        <v>0</v>
      </c>
      <c r="L281" s="746" t="str">
        <f t="shared" si="31"/>
        <v/>
      </c>
      <c r="M281" s="750"/>
      <c r="N281" s="748" t="str">
        <f t="shared" si="32"/>
        <v/>
      </c>
      <c r="O281" s="749">
        <f t="shared" si="33"/>
        <v>0</v>
      </c>
      <c r="P281" s="749" t="str">
        <f>IF(C281&lt;&gt;"",C281&amp;'גיליון עזר'!$A$2,"")</f>
        <v/>
      </c>
      <c r="Q281" s="749" t="str">
        <f>IF(C281&lt;&gt;"",C281&amp;'גיליון עזר'!$C$2,"")</f>
        <v/>
      </c>
      <c r="R281" s="749" t="str">
        <f t="shared" si="34"/>
        <v/>
      </c>
    </row>
    <row r="282" spans="2:18" ht="15.75" x14ac:dyDescent="0.25">
      <c r="B282" s="702">
        <v>266</v>
      </c>
      <c r="C282" s="744" t="str">
        <f>IF(VLOOKUP(B282,'גנים - דוח ביצוע  (5)'!A:M,2,0)="","",VLOOKUP(B282,'גנים - דוח ביצוע  (5)'!A:M,2,0))</f>
        <v/>
      </c>
      <c r="D282" s="745" t="str">
        <f>IFERROR(VLOOKUP($C:$C,'גנים - מצבת והרשמה  (4)'!C:D,2,0)," ")</f>
        <v/>
      </c>
      <c r="E282" s="745" t="str">
        <f>IFERROR(VLOOKUP(C282,'גנים - דוח ביצוע  (5)'!B:N,13,0),"")</f>
        <v/>
      </c>
      <c r="F282" s="746" t="str">
        <f>IFERROR(VLOOKUP(P282,'פירוט עלויות כח אדם (6)'!AC:AD,2,0),0)</f>
        <v/>
      </c>
      <c r="G282" s="746" t="str">
        <f>IFERROR(VLOOKUP(Q282,'פירוט עלויות כח אדם (6)'!AC:AD,2,0),0)</f>
        <v/>
      </c>
      <c r="H282" s="746" t="str">
        <f>IFERROR(VLOOKUP(R282,'פירוט עלויות כח אדם (6)'!AE:AF,2,0),0)</f>
        <v/>
      </c>
      <c r="I282" s="746">
        <f t="shared" si="28"/>
        <v>0</v>
      </c>
      <c r="J282" s="746">
        <f t="shared" si="29"/>
        <v>0</v>
      </c>
      <c r="K282" s="746">
        <f t="shared" si="30"/>
        <v>0</v>
      </c>
      <c r="L282" s="746" t="str">
        <f t="shared" si="31"/>
        <v/>
      </c>
      <c r="M282" s="750"/>
      <c r="N282" s="748" t="str">
        <f t="shared" si="32"/>
        <v/>
      </c>
      <c r="O282" s="749">
        <f t="shared" si="33"/>
        <v>0</v>
      </c>
      <c r="P282" s="749" t="str">
        <f>IF(C282&lt;&gt;"",C282&amp;'גיליון עזר'!$A$2,"")</f>
        <v/>
      </c>
      <c r="Q282" s="749" t="str">
        <f>IF(C282&lt;&gt;"",C282&amp;'גיליון עזר'!$C$2,"")</f>
        <v/>
      </c>
      <c r="R282" s="749" t="str">
        <f t="shared" si="34"/>
        <v/>
      </c>
    </row>
    <row r="283" spans="2:18" ht="15.75" x14ac:dyDescent="0.25">
      <c r="B283" s="744">
        <v>267</v>
      </c>
      <c r="C283" s="744" t="str">
        <f>IF(VLOOKUP(B283,'גנים - דוח ביצוע  (5)'!A:M,2,0)="","",VLOOKUP(B283,'גנים - דוח ביצוע  (5)'!A:M,2,0))</f>
        <v/>
      </c>
      <c r="D283" s="745" t="str">
        <f>IFERROR(VLOOKUP($C:$C,'גנים - מצבת והרשמה  (4)'!C:D,2,0)," ")</f>
        <v/>
      </c>
      <c r="E283" s="745" t="str">
        <f>IFERROR(VLOOKUP(C283,'גנים - דוח ביצוע  (5)'!B:N,13,0),"")</f>
        <v/>
      </c>
      <c r="F283" s="746" t="str">
        <f>IFERROR(VLOOKUP(P283,'פירוט עלויות כח אדם (6)'!AC:AD,2,0),0)</f>
        <v/>
      </c>
      <c r="G283" s="746" t="str">
        <f>IFERROR(VLOOKUP(Q283,'פירוט עלויות כח אדם (6)'!AC:AD,2,0),0)</f>
        <v/>
      </c>
      <c r="H283" s="746" t="str">
        <f>IFERROR(VLOOKUP(R283,'פירוט עלויות כח אדם (6)'!AE:AF,2,0),0)</f>
        <v/>
      </c>
      <c r="I283" s="746">
        <f t="shared" si="28"/>
        <v>0</v>
      </c>
      <c r="J283" s="746">
        <f t="shared" si="29"/>
        <v>0</v>
      </c>
      <c r="K283" s="746">
        <f t="shared" si="30"/>
        <v>0</v>
      </c>
      <c r="L283" s="746" t="str">
        <f t="shared" si="31"/>
        <v/>
      </c>
      <c r="M283" s="750"/>
      <c r="N283" s="748" t="str">
        <f t="shared" si="32"/>
        <v/>
      </c>
      <c r="O283" s="749">
        <f t="shared" si="33"/>
        <v>0</v>
      </c>
      <c r="P283" s="749" t="str">
        <f>IF(C283&lt;&gt;"",C283&amp;'גיליון עזר'!$A$2,"")</f>
        <v/>
      </c>
      <c r="Q283" s="749" t="str">
        <f>IF(C283&lt;&gt;"",C283&amp;'גיליון עזר'!$C$2,"")</f>
        <v/>
      </c>
      <c r="R283" s="749" t="str">
        <f t="shared" si="34"/>
        <v/>
      </c>
    </row>
    <row r="284" spans="2:18" ht="15.75" x14ac:dyDescent="0.25">
      <c r="B284" s="702">
        <v>268</v>
      </c>
      <c r="C284" s="744" t="str">
        <f>IF(VLOOKUP(B284,'גנים - דוח ביצוע  (5)'!A:M,2,0)="","",VLOOKUP(B284,'גנים - דוח ביצוע  (5)'!A:M,2,0))</f>
        <v/>
      </c>
      <c r="D284" s="745" t="str">
        <f>IFERROR(VLOOKUP($C:$C,'גנים - מצבת והרשמה  (4)'!C:D,2,0)," ")</f>
        <v/>
      </c>
      <c r="E284" s="745" t="str">
        <f>IFERROR(VLOOKUP(C284,'גנים - דוח ביצוע  (5)'!B:N,13,0),"")</f>
        <v/>
      </c>
      <c r="F284" s="746" t="str">
        <f>IFERROR(VLOOKUP(P284,'פירוט עלויות כח אדם (6)'!AC:AD,2,0),0)</f>
        <v/>
      </c>
      <c r="G284" s="746" t="str">
        <f>IFERROR(VLOOKUP(Q284,'פירוט עלויות כח אדם (6)'!AC:AD,2,0),0)</f>
        <v/>
      </c>
      <c r="H284" s="746" t="str">
        <f>IFERROR(VLOOKUP(R284,'פירוט עלויות כח אדם (6)'!AE:AF,2,0),0)</f>
        <v/>
      </c>
      <c r="I284" s="746">
        <f t="shared" si="28"/>
        <v>0</v>
      </c>
      <c r="J284" s="746">
        <f t="shared" si="29"/>
        <v>0</v>
      </c>
      <c r="K284" s="746">
        <f t="shared" si="30"/>
        <v>0</v>
      </c>
      <c r="L284" s="746" t="str">
        <f t="shared" si="31"/>
        <v/>
      </c>
      <c r="M284" s="750"/>
      <c r="N284" s="748" t="str">
        <f t="shared" si="32"/>
        <v/>
      </c>
      <c r="O284" s="749">
        <f t="shared" si="33"/>
        <v>0</v>
      </c>
      <c r="P284" s="749" t="str">
        <f>IF(C284&lt;&gt;"",C284&amp;'גיליון עזר'!$A$2,"")</f>
        <v/>
      </c>
      <c r="Q284" s="749" t="str">
        <f>IF(C284&lt;&gt;"",C284&amp;'גיליון עזר'!$C$2,"")</f>
        <v/>
      </c>
      <c r="R284" s="749" t="str">
        <f t="shared" si="34"/>
        <v/>
      </c>
    </row>
    <row r="285" spans="2:18" ht="15.75" x14ac:dyDescent="0.25">
      <c r="B285" s="744">
        <v>269</v>
      </c>
      <c r="C285" s="744" t="str">
        <f>IF(VLOOKUP(B285,'גנים - דוח ביצוע  (5)'!A:M,2,0)="","",VLOOKUP(B285,'גנים - דוח ביצוע  (5)'!A:M,2,0))</f>
        <v/>
      </c>
      <c r="D285" s="745" t="str">
        <f>IFERROR(VLOOKUP($C:$C,'גנים - מצבת והרשמה  (4)'!C:D,2,0)," ")</f>
        <v/>
      </c>
      <c r="E285" s="745" t="str">
        <f>IFERROR(VLOOKUP(C285,'גנים - דוח ביצוע  (5)'!B:N,13,0),"")</f>
        <v/>
      </c>
      <c r="F285" s="746" t="str">
        <f>IFERROR(VLOOKUP(P285,'פירוט עלויות כח אדם (6)'!AC:AD,2,0),0)</f>
        <v/>
      </c>
      <c r="G285" s="746" t="str">
        <f>IFERROR(VLOOKUP(Q285,'פירוט עלויות כח אדם (6)'!AC:AD,2,0),0)</f>
        <v/>
      </c>
      <c r="H285" s="746" t="str">
        <f>IFERROR(VLOOKUP(R285,'פירוט עלויות כח אדם (6)'!AE:AF,2,0),0)</f>
        <v/>
      </c>
      <c r="I285" s="746">
        <f t="shared" si="28"/>
        <v>0</v>
      </c>
      <c r="J285" s="746">
        <f t="shared" si="29"/>
        <v>0</v>
      </c>
      <c r="K285" s="746">
        <f t="shared" si="30"/>
        <v>0</v>
      </c>
      <c r="L285" s="746" t="str">
        <f t="shared" si="31"/>
        <v/>
      </c>
      <c r="M285" s="750"/>
      <c r="N285" s="748" t="str">
        <f t="shared" si="32"/>
        <v/>
      </c>
      <c r="O285" s="749">
        <f t="shared" si="33"/>
        <v>0</v>
      </c>
      <c r="P285" s="749" t="str">
        <f>IF(C285&lt;&gt;"",C285&amp;'גיליון עזר'!$A$2,"")</f>
        <v/>
      </c>
      <c r="Q285" s="749" t="str">
        <f>IF(C285&lt;&gt;"",C285&amp;'גיליון עזר'!$C$2,"")</f>
        <v/>
      </c>
      <c r="R285" s="749" t="str">
        <f t="shared" si="34"/>
        <v/>
      </c>
    </row>
    <row r="286" spans="2:18" ht="15.75" x14ac:dyDescent="0.25">
      <c r="B286" s="702">
        <v>270</v>
      </c>
      <c r="C286" s="744" t="str">
        <f>IF(VLOOKUP(B286,'גנים - דוח ביצוע  (5)'!A:M,2,0)="","",VLOOKUP(B286,'גנים - דוח ביצוע  (5)'!A:M,2,0))</f>
        <v/>
      </c>
      <c r="D286" s="745" t="str">
        <f>IFERROR(VLOOKUP($C:$C,'גנים - מצבת והרשמה  (4)'!C:D,2,0)," ")</f>
        <v/>
      </c>
      <c r="E286" s="745" t="str">
        <f>IFERROR(VLOOKUP(C286,'גנים - דוח ביצוע  (5)'!B:N,13,0),"")</f>
        <v/>
      </c>
      <c r="F286" s="746" t="str">
        <f>IFERROR(VLOOKUP(P286,'פירוט עלויות כח אדם (6)'!AC:AD,2,0),0)</f>
        <v/>
      </c>
      <c r="G286" s="746" t="str">
        <f>IFERROR(VLOOKUP(Q286,'פירוט עלויות כח אדם (6)'!AC:AD,2,0),0)</f>
        <v/>
      </c>
      <c r="H286" s="746" t="str">
        <f>IFERROR(VLOOKUP(R286,'פירוט עלויות כח אדם (6)'!AE:AF,2,0),0)</f>
        <v/>
      </c>
      <c r="I286" s="746">
        <f t="shared" si="28"/>
        <v>0</v>
      </c>
      <c r="J286" s="746">
        <f t="shared" si="29"/>
        <v>0</v>
      </c>
      <c r="K286" s="746">
        <f t="shared" si="30"/>
        <v>0</v>
      </c>
      <c r="L286" s="746" t="str">
        <f t="shared" si="31"/>
        <v/>
      </c>
      <c r="M286" s="750"/>
      <c r="N286" s="748" t="str">
        <f t="shared" si="32"/>
        <v/>
      </c>
      <c r="O286" s="749">
        <f t="shared" si="33"/>
        <v>0</v>
      </c>
      <c r="P286" s="749" t="str">
        <f>IF(C286&lt;&gt;"",C286&amp;'גיליון עזר'!$A$2,"")</f>
        <v/>
      </c>
      <c r="Q286" s="749" t="str">
        <f>IF(C286&lt;&gt;"",C286&amp;'גיליון עזר'!$C$2,"")</f>
        <v/>
      </c>
      <c r="R286" s="749" t="str">
        <f t="shared" si="34"/>
        <v/>
      </c>
    </row>
    <row r="287" spans="2:18" ht="15.75" x14ac:dyDescent="0.25">
      <c r="B287" s="744">
        <v>271</v>
      </c>
      <c r="C287" s="744" t="str">
        <f>IF(VLOOKUP(B287,'גנים - דוח ביצוע  (5)'!A:M,2,0)="","",VLOOKUP(B287,'גנים - דוח ביצוע  (5)'!A:M,2,0))</f>
        <v/>
      </c>
      <c r="D287" s="745" t="str">
        <f>IFERROR(VLOOKUP($C:$C,'גנים - מצבת והרשמה  (4)'!C:D,2,0)," ")</f>
        <v/>
      </c>
      <c r="E287" s="745" t="str">
        <f>IFERROR(VLOOKUP(C287,'גנים - דוח ביצוע  (5)'!B:N,13,0),"")</f>
        <v/>
      </c>
      <c r="F287" s="746" t="str">
        <f>IFERROR(VLOOKUP(P287,'פירוט עלויות כח אדם (6)'!AC:AD,2,0),0)</f>
        <v/>
      </c>
      <c r="G287" s="746" t="str">
        <f>IFERROR(VLOOKUP(Q287,'פירוט עלויות כח אדם (6)'!AC:AD,2,0),0)</f>
        <v/>
      </c>
      <c r="H287" s="746" t="str">
        <f>IFERROR(VLOOKUP(R287,'פירוט עלויות כח אדם (6)'!AE:AF,2,0),0)</f>
        <v/>
      </c>
      <c r="I287" s="746">
        <f t="shared" si="28"/>
        <v>0</v>
      </c>
      <c r="J287" s="746">
        <f t="shared" si="29"/>
        <v>0</v>
      </c>
      <c r="K287" s="746">
        <f t="shared" si="30"/>
        <v>0</v>
      </c>
      <c r="L287" s="746" t="str">
        <f t="shared" si="31"/>
        <v/>
      </c>
      <c r="M287" s="750"/>
      <c r="N287" s="748" t="str">
        <f t="shared" si="32"/>
        <v/>
      </c>
      <c r="O287" s="749">
        <f t="shared" si="33"/>
        <v>0</v>
      </c>
      <c r="P287" s="749" t="str">
        <f>IF(C287&lt;&gt;"",C287&amp;'גיליון עזר'!$A$2,"")</f>
        <v/>
      </c>
      <c r="Q287" s="749" t="str">
        <f>IF(C287&lt;&gt;"",C287&amp;'גיליון עזר'!$C$2,"")</f>
        <v/>
      </c>
      <c r="R287" s="749" t="str">
        <f t="shared" si="34"/>
        <v/>
      </c>
    </row>
    <row r="288" spans="2:18" ht="15.75" x14ac:dyDescent="0.25">
      <c r="B288" s="702">
        <v>272</v>
      </c>
      <c r="C288" s="744" t="str">
        <f>IF(VLOOKUP(B288,'גנים - דוח ביצוע  (5)'!A:M,2,0)="","",VLOOKUP(B288,'גנים - דוח ביצוע  (5)'!A:M,2,0))</f>
        <v/>
      </c>
      <c r="D288" s="745" t="str">
        <f>IFERROR(VLOOKUP($C:$C,'גנים - מצבת והרשמה  (4)'!C:D,2,0)," ")</f>
        <v/>
      </c>
      <c r="E288" s="745" t="str">
        <f>IFERROR(VLOOKUP(C288,'גנים - דוח ביצוע  (5)'!B:N,13,0),"")</f>
        <v/>
      </c>
      <c r="F288" s="746" t="str">
        <f>IFERROR(VLOOKUP(P288,'פירוט עלויות כח אדם (6)'!AC:AD,2,0),0)</f>
        <v/>
      </c>
      <c r="G288" s="746" t="str">
        <f>IFERROR(VLOOKUP(Q288,'פירוט עלויות כח אדם (6)'!AC:AD,2,0),0)</f>
        <v/>
      </c>
      <c r="H288" s="746" t="str">
        <f>IFERROR(VLOOKUP(R288,'פירוט עלויות כח אדם (6)'!AE:AF,2,0),0)</f>
        <v/>
      </c>
      <c r="I288" s="746">
        <f t="shared" si="28"/>
        <v>0</v>
      </c>
      <c r="J288" s="746">
        <f t="shared" si="29"/>
        <v>0</v>
      </c>
      <c r="K288" s="746">
        <f t="shared" si="30"/>
        <v>0</v>
      </c>
      <c r="L288" s="746" t="str">
        <f t="shared" si="31"/>
        <v/>
      </c>
      <c r="M288" s="750"/>
      <c r="N288" s="748" t="str">
        <f t="shared" si="32"/>
        <v/>
      </c>
      <c r="O288" s="749">
        <f t="shared" si="33"/>
        <v>0</v>
      </c>
      <c r="P288" s="749" t="str">
        <f>IF(C288&lt;&gt;"",C288&amp;'גיליון עזר'!$A$2,"")</f>
        <v/>
      </c>
      <c r="Q288" s="749" t="str">
        <f>IF(C288&lt;&gt;"",C288&amp;'גיליון עזר'!$C$2,"")</f>
        <v/>
      </c>
      <c r="R288" s="749" t="str">
        <f t="shared" si="34"/>
        <v/>
      </c>
    </row>
    <row r="289" spans="2:18" ht="15.75" x14ac:dyDescent="0.25">
      <c r="B289" s="744">
        <v>273</v>
      </c>
      <c r="C289" s="744" t="str">
        <f>IF(VLOOKUP(B289,'גנים - דוח ביצוע  (5)'!A:M,2,0)="","",VLOOKUP(B289,'גנים - דוח ביצוע  (5)'!A:M,2,0))</f>
        <v/>
      </c>
      <c r="D289" s="745" t="str">
        <f>IFERROR(VLOOKUP($C:$C,'גנים - מצבת והרשמה  (4)'!C:D,2,0)," ")</f>
        <v/>
      </c>
      <c r="E289" s="745" t="str">
        <f>IFERROR(VLOOKUP(C289,'גנים - דוח ביצוע  (5)'!B:N,13,0),"")</f>
        <v/>
      </c>
      <c r="F289" s="746" t="str">
        <f>IFERROR(VLOOKUP(P289,'פירוט עלויות כח אדם (6)'!AC:AD,2,0),0)</f>
        <v/>
      </c>
      <c r="G289" s="746" t="str">
        <f>IFERROR(VLOOKUP(Q289,'פירוט עלויות כח אדם (6)'!AC:AD,2,0),0)</f>
        <v/>
      </c>
      <c r="H289" s="746" t="str">
        <f>IFERROR(VLOOKUP(R289,'פירוט עלויות כח אדם (6)'!AE:AF,2,0),0)</f>
        <v/>
      </c>
      <c r="I289" s="746">
        <f t="shared" si="28"/>
        <v>0</v>
      </c>
      <c r="J289" s="746">
        <f t="shared" si="29"/>
        <v>0</v>
      </c>
      <c r="K289" s="746">
        <f t="shared" si="30"/>
        <v>0</v>
      </c>
      <c r="L289" s="746" t="str">
        <f t="shared" si="31"/>
        <v/>
      </c>
      <c r="M289" s="750"/>
      <c r="N289" s="748" t="str">
        <f t="shared" si="32"/>
        <v/>
      </c>
      <c r="O289" s="749">
        <f t="shared" si="33"/>
        <v>0</v>
      </c>
      <c r="P289" s="749" t="str">
        <f>IF(C289&lt;&gt;"",C289&amp;'גיליון עזר'!$A$2,"")</f>
        <v/>
      </c>
      <c r="Q289" s="749" t="str">
        <f>IF(C289&lt;&gt;"",C289&amp;'גיליון עזר'!$C$2,"")</f>
        <v/>
      </c>
      <c r="R289" s="749" t="str">
        <f t="shared" si="34"/>
        <v/>
      </c>
    </row>
    <row r="290" spans="2:18" ht="15.75" x14ac:dyDescent="0.25">
      <c r="B290" s="702">
        <v>274</v>
      </c>
      <c r="C290" s="744" t="str">
        <f>IF(VLOOKUP(B290,'גנים - דוח ביצוע  (5)'!A:M,2,0)="","",VLOOKUP(B290,'גנים - דוח ביצוע  (5)'!A:M,2,0))</f>
        <v/>
      </c>
      <c r="D290" s="745" t="str">
        <f>IFERROR(VLOOKUP($C:$C,'גנים - מצבת והרשמה  (4)'!C:D,2,0)," ")</f>
        <v/>
      </c>
      <c r="E290" s="745" t="str">
        <f>IFERROR(VLOOKUP(C290,'גנים - דוח ביצוע  (5)'!B:N,13,0),"")</f>
        <v/>
      </c>
      <c r="F290" s="746" t="str">
        <f>IFERROR(VLOOKUP(P290,'פירוט עלויות כח אדם (6)'!AC:AD,2,0),0)</f>
        <v/>
      </c>
      <c r="G290" s="746" t="str">
        <f>IFERROR(VLOOKUP(Q290,'פירוט עלויות כח אדם (6)'!AC:AD,2,0),0)</f>
        <v/>
      </c>
      <c r="H290" s="746" t="str">
        <f>IFERROR(VLOOKUP(R290,'פירוט עלויות כח אדם (6)'!AE:AF,2,0),0)</f>
        <v/>
      </c>
      <c r="I290" s="746">
        <f t="shared" si="28"/>
        <v>0</v>
      </c>
      <c r="J290" s="746">
        <f t="shared" si="29"/>
        <v>0</v>
      </c>
      <c r="K290" s="746">
        <f t="shared" si="30"/>
        <v>0</v>
      </c>
      <c r="L290" s="746" t="str">
        <f t="shared" si="31"/>
        <v/>
      </c>
      <c r="M290" s="750"/>
      <c r="N290" s="748" t="str">
        <f t="shared" si="32"/>
        <v/>
      </c>
      <c r="O290" s="749">
        <f t="shared" si="33"/>
        <v>0</v>
      </c>
      <c r="P290" s="749" t="str">
        <f>IF(C290&lt;&gt;"",C290&amp;'גיליון עזר'!$A$2,"")</f>
        <v/>
      </c>
      <c r="Q290" s="749" t="str">
        <f>IF(C290&lt;&gt;"",C290&amp;'גיליון עזר'!$C$2,"")</f>
        <v/>
      </c>
      <c r="R290" s="749" t="str">
        <f t="shared" si="34"/>
        <v/>
      </c>
    </row>
    <row r="291" spans="2:18" ht="15.75" x14ac:dyDescent="0.25">
      <c r="B291" s="744">
        <v>275</v>
      </c>
      <c r="C291" s="744" t="str">
        <f>IF(VLOOKUP(B291,'גנים - דוח ביצוע  (5)'!A:M,2,0)="","",VLOOKUP(B291,'גנים - דוח ביצוע  (5)'!A:M,2,0))</f>
        <v/>
      </c>
      <c r="D291" s="745" t="str">
        <f>IFERROR(VLOOKUP($C:$C,'גנים - מצבת והרשמה  (4)'!C:D,2,0)," ")</f>
        <v/>
      </c>
      <c r="E291" s="745" t="str">
        <f>IFERROR(VLOOKUP(C291,'גנים - דוח ביצוע  (5)'!B:N,13,0),"")</f>
        <v/>
      </c>
      <c r="F291" s="746" t="str">
        <f>IFERROR(VLOOKUP(P291,'פירוט עלויות כח אדם (6)'!AC:AD,2,0),0)</f>
        <v/>
      </c>
      <c r="G291" s="746" t="str">
        <f>IFERROR(VLOOKUP(Q291,'פירוט עלויות כח אדם (6)'!AC:AD,2,0),0)</f>
        <v/>
      </c>
      <c r="H291" s="746" t="str">
        <f>IFERROR(VLOOKUP(R291,'פירוט עלויות כח אדם (6)'!AE:AF,2,0),0)</f>
        <v/>
      </c>
      <c r="I291" s="746">
        <f t="shared" si="28"/>
        <v>0</v>
      </c>
      <c r="J291" s="746">
        <f t="shared" si="29"/>
        <v>0</v>
      </c>
      <c r="K291" s="746">
        <f t="shared" si="30"/>
        <v>0</v>
      </c>
      <c r="L291" s="746" t="str">
        <f t="shared" si="31"/>
        <v/>
      </c>
      <c r="M291" s="750"/>
      <c r="N291" s="748" t="str">
        <f t="shared" si="32"/>
        <v/>
      </c>
      <c r="O291" s="749">
        <f t="shared" si="33"/>
        <v>0</v>
      </c>
      <c r="P291" s="749" t="str">
        <f>IF(C291&lt;&gt;"",C291&amp;'גיליון עזר'!$A$2,"")</f>
        <v/>
      </c>
      <c r="Q291" s="749" t="str">
        <f>IF(C291&lt;&gt;"",C291&amp;'גיליון עזר'!$C$2,"")</f>
        <v/>
      </c>
      <c r="R291" s="749" t="str">
        <f t="shared" si="34"/>
        <v/>
      </c>
    </row>
    <row r="292" spans="2:18" ht="15.75" x14ac:dyDescent="0.25">
      <c r="B292" s="702">
        <v>276</v>
      </c>
      <c r="C292" s="744" t="str">
        <f>IF(VLOOKUP(B292,'גנים - דוח ביצוע  (5)'!A:M,2,0)="","",VLOOKUP(B292,'גנים - דוח ביצוע  (5)'!A:M,2,0))</f>
        <v/>
      </c>
      <c r="D292" s="745" t="str">
        <f>IFERROR(VLOOKUP($C:$C,'גנים - מצבת והרשמה  (4)'!C:D,2,0)," ")</f>
        <v/>
      </c>
      <c r="E292" s="745" t="str">
        <f>IFERROR(VLOOKUP(C292,'גנים - דוח ביצוע  (5)'!B:N,13,0),"")</f>
        <v/>
      </c>
      <c r="F292" s="746" t="str">
        <f>IFERROR(VLOOKUP(P292,'פירוט עלויות כח אדם (6)'!AC:AD,2,0),0)</f>
        <v/>
      </c>
      <c r="G292" s="746" t="str">
        <f>IFERROR(VLOOKUP(Q292,'פירוט עלויות כח אדם (6)'!AC:AD,2,0),0)</f>
        <v/>
      </c>
      <c r="H292" s="746" t="str">
        <f>IFERROR(VLOOKUP(R292,'פירוט עלויות כח אדם (6)'!AE:AF,2,0),0)</f>
        <v/>
      </c>
      <c r="I292" s="746">
        <f t="shared" si="28"/>
        <v>0</v>
      </c>
      <c r="J292" s="746">
        <f t="shared" si="29"/>
        <v>0</v>
      </c>
      <c r="K292" s="746">
        <f t="shared" si="30"/>
        <v>0</v>
      </c>
      <c r="L292" s="746" t="str">
        <f t="shared" si="31"/>
        <v/>
      </c>
      <c r="M292" s="750"/>
      <c r="N292" s="748" t="str">
        <f t="shared" si="32"/>
        <v/>
      </c>
      <c r="O292" s="749">
        <f t="shared" si="33"/>
        <v>0</v>
      </c>
      <c r="P292" s="749" t="str">
        <f>IF(C292&lt;&gt;"",C292&amp;'גיליון עזר'!$A$2,"")</f>
        <v/>
      </c>
      <c r="Q292" s="749" t="str">
        <f>IF(C292&lt;&gt;"",C292&amp;'גיליון עזר'!$C$2,"")</f>
        <v/>
      </c>
      <c r="R292" s="749" t="str">
        <f t="shared" si="34"/>
        <v/>
      </c>
    </row>
    <row r="293" spans="2:18" ht="15.75" x14ac:dyDescent="0.25">
      <c r="B293" s="744">
        <v>277</v>
      </c>
      <c r="C293" s="744" t="str">
        <f>IF(VLOOKUP(B293,'גנים - דוח ביצוע  (5)'!A:M,2,0)="","",VLOOKUP(B293,'גנים - דוח ביצוע  (5)'!A:M,2,0))</f>
        <v/>
      </c>
      <c r="D293" s="745" t="str">
        <f>IFERROR(VLOOKUP($C:$C,'גנים - מצבת והרשמה  (4)'!C:D,2,0)," ")</f>
        <v/>
      </c>
      <c r="E293" s="745" t="str">
        <f>IFERROR(VLOOKUP(C293,'גנים - דוח ביצוע  (5)'!B:N,13,0),"")</f>
        <v/>
      </c>
      <c r="F293" s="746" t="str">
        <f>IFERROR(VLOOKUP(P293,'פירוט עלויות כח אדם (6)'!AC:AD,2,0),0)</f>
        <v/>
      </c>
      <c r="G293" s="746" t="str">
        <f>IFERROR(VLOOKUP(Q293,'פירוט עלויות כח אדם (6)'!AC:AD,2,0),0)</f>
        <v/>
      </c>
      <c r="H293" s="746" t="str">
        <f>IFERROR(VLOOKUP(R293,'פירוט עלויות כח אדם (6)'!AE:AF,2,0),0)</f>
        <v/>
      </c>
      <c r="I293" s="746">
        <f t="shared" si="28"/>
        <v>0</v>
      </c>
      <c r="J293" s="746">
        <f t="shared" si="29"/>
        <v>0</v>
      </c>
      <c r="K293" s="746">
        <f t="shared" si="30"/>
        <v>0</v>
      </c>
      <c r="L293" s="746" t="str">
        <f t="shared" si="31"/>
        <v/>
      </c>
      <c r="M293" s="750"/>
      <c r="N293" s="748" t="str">
        <f t="shared" si="32"/>
        <v/>
      </c>
      <c r="O293" s="749">
        <f t="shared" si="33"/>
        <v>0</v>
      </c>
      <c r="P293" s="749" t="str">
        <f>IF(C293&lt;&gt;"",C293&amp;'גיליון עזר'!$A$2,"")</f>
        <v/>
      </c>
      <c r="Q293" s="749" t="str">
        <f>IF(C293&lt;&gt;"",C293&amp;'גיליון עזר'!$C$2,"")</f>
        <v/>
      </c>
      <c r="R293" s="749" t="str">
        <f t="shared" si="34"/>
        <v/>
      </c>
    </row>
    <row r="294" spans="2:18" ht="15.75" x14ac:dyDescent="0.25">
      <c r="B294" s="702">
        <v>278</v>
      </c>
      <c r="C294" s="744" t="str">
        <f>IF(VLOOKUP(B294,'גנים - דוח ביצוע  (5)'!A:M,2,0)="","",VLOOKUP(B294,'גנים - דוח ביצוע  (5)'!A:M,2,0))</f>
        <v/>
      </c>
      <c r="D294" s="745" t="str">
        <f>IFERROR(VLOOKUP($C:$C,'גנים - מצבת והרשמה  (4)'!C:D,2,0)," ")</f>
        <v/>
      </c>
      <c r="E294" s="745" t="str">
        <f>IFERROR(VLOOKUP(C294,'גנים - דוח ביצוע  (5)'!B:N,13,0),"")</f>
        <v/>
      </c>
      <c r="F294" s="746" t="str">
        <f>IFERROR(VLOOKUP(P294,'פירוט עלויות כח אדם (6)'!AC:AD,2,0),0)</f>
        <v/>
      </c>
      <c r="G294" s="746" t="str">
        <f>IFERROR(VLOOKUP(Q294,'פירוט עלויות כח אדם (6)'!AC:AD,2,0),0)</f>
        <v/>
      </c>
      <c r="H294" s="746" t="str">
        <f>IFERROR(VLOOKUP(R294,'פירוט עלויות כח אדם (6)'!AE:AF,2,0),0)</f>
        <v/>
      </c>
      <c r="I294" s="746">
        <f t="shared" si="28"/>
        <v>0</v>
      </c>
      <c r="J294" s="746">
        <f t="shared" si="29"/>
        <v>0</v>
      </c>
      <c r="K294" s="746">
        <f t="shared" si="30"/>
        <v>0</v>
      </c>
      <c r="L294" s="746" t="str">
        <f t="shared" si="31"/>
        <v/>
      </c>
      <c r="M294" s="750"/>
      <c r="N294" s="748" t="str">
        <f t="shared" si="32"/>
        <v/>
      </c>
      <c r="O294" s="749">
        <f t="shared" si="33"/>
        <v>0</v>
      </c>
      <c r="P294" s="749" t="str">
        <f>IF(C294&lt;&gt;"",C294&amp;'גיליון עזר'!$A$2,"")</f>
        <v/>
      </c>
      <c r="Q294" s="749" t="str">
        <f>IF(C294&lt;&gt;"",C294&amp;'גיליון עזר'!$C$2,"")</f>
        <v/>
      </c>
      <c r="R294" s="749" t="str">
        <f t="shared" si="34"/>
        <v/>
      </c>
    </row>
    <row r="295" spans="2:18" ht="15.75" x14ac:dyDescent="0.25">
      <c r="B295" s="744">
        <v>279</v>
      </c>
      <c r="C295" s="744" t="str">
        <f>IF(VLOOKUP(B295,'גנים - דוח ביצוע  (5)'!A:M,2,0)="","",VLOOKUP(B295,'גנים - דוח ביצוע  (5)'!A:M,2,0))</f>
        <v/>
      </c>
      <c r="D295" s="745" t="str">
        <f>IFERROR(VLOOKUP($C:$C,'גנים - מצבת והרשמה  (4)'!C:D,2,0)," ")</f>
        <v/>
      </c>
      <c r="E295" s="745" t="str">
        <f>IFERROR(VLOOKUP(C295,'גנים - דוח ביצוע  (5)'!B:N,13,0),"")</f>
        <v/>
      </c>
      <c r="F295" s="746" t="str">
        <f>IFERROR(VLOOKUP(P295,'פירוט עלויות כח אדם (6)'!AC:AD,2,0),0)</f>
        <v/>
      </c>
      <c r="G295" s="746" t="str">
        <f>IFERROR(VLOOKUP(Q295,'פירוט עלויות כח אדם (6)'!AC:AD,2,0),0)</f>
        <v/>
      </c>
      <c r="H295" s="746" t="str">
        <f>IFERROR(VLOOKUP(R295,'פירוט עלויות כח אדם (6)'!AE:AF,2,0),0)</f>
        <v/>
      </c>
      <c r="I295" s="746">
        <f t="shared" si="28"/>
        <v>0</v>
      </c>
      <c r="J295" s="746">
        <f t="shared" si="29"/>
        <v>0</v>
      </c>
      <c r="K295" s="746">
        <f t="shared" si="30"/>
        <v>0</v>
      </c>
      <c r="L295" s="746" t="str">
        <f t="shared" si="31"/>
        <v/>
      </c>
      <c r="M295" s="750"/>
      <c r="N295" s="748" t="str">
        <f t="shared" si="32"/>
        <v/>
      </c>
      <c r="O295" s="749">
        <f t="shared" si="33"/>
        <v>0</v>
      </c>
      <c r="P295" s="749" t="str">
        <f>IF(C295&lt;&gt;"",C295&amp;'גיליון עזר'!$A$2,"")</f>
        <v/>
      </c>
      <c r="Q295" s="749" t="str">
        <f>IF(C295&lt;&gt;"",C295&amp;'גיליון עזר'!$C$2,"")</f>
        <v/>
      </c>
      <c r="R295" s="749" t="str">
        <f t="shared" si="34"/>
        <v/>
      </c>
    </row>
    <row r="296" spans="2:18" ht="15.75" x14ac:dyDescent="0.25">
      <c r="B296" s="702">
        <v>280</v>
      </c>
      <c r="C296" s="744" t="str">
        <f>IF(VLOOKUP(B296,'גנים - דוח ביצוע  (5)'!A:M,2,0)="","",VLOOKUP(B296,'גנים - דוח ביצוע  (5)'!A:M,2,0))</f>
        <v/>
      </c>
      <c r="D296" s="745" t="str">
        <f>IFERROR(VLOOKUP($C:$C,'גנים - מצבת והרשמה  (4)'!C:D,2,0)," ")</f>
        <v/>
      </c>
      <c r="E296" s="745" t="str">
        <f>IFERROR(VLOOKUP(C296,'גנים - דוח ביצוע  (5)'!B:N,13,0),"")</f>
        <v/>
      </c>
      <c r="F296" s="746" t="str">
        <f>IFERROR(VLOOKUP(P296,'פירוט עלויות כח אדם (6)'!AC:AD,2,0),0)</f>
        <v/>
      </c>
      <c r="G296" s="746" t="str">
        <f>IFERROR(VLOOKUP(Q296,'פירוט עלויות כח אדם (6)'!AC:AD,2,0),0)</f>
        <v/>
      </c>
      <c r="H296" s="746" t="str">
        <f>IFERROR(VLOOKUP(R296,'פירוט עלויות כח אדם (6)'!AE:AF,2,0),0)</f>
        <v/>
      </c>
      <c r="I296" s="746">
        <f t="shared" si="28"/>
        <v>0</v>
      </c>
      <c r="J296" s="746">
        <f t="shared" si="29"/>
        <v>0</v>
      </c>
      <c r="K296" s="746">
        <f t="shared" si="30"/>
        <v>0</v>
      </c>
      <c r="L296" s="746" t="str">
        <f t="shared" si="31"/>
        <v/>
      </c>
      <c r="M296" s="750"/>
      <c r="N296" s="748" t="str">
        <f t="shared" si="32"/>
        <v/>
      </c>
      <c r="O296" s="749">
        <f t="shared" si="33"/>
        <v>0</v>
      </c>
      <c r="P296" s="749" t="str">
        <f>IF(C296&lt;&gt;"",C296&amp;'גיליון עזר'!$A$2,"")</f>
        <v/>
      </c>
      <c r="Q296" s="749" t="str">
        <f>IF(C296&lt;&gt;"",C296&amp;'גיליון עזר'!$C$2,"")</f>
        <v/>
      </c>
      <c r="R296" s="749" t="str">
        <f t="shared" si="34"/>
        <v/>
      </c>
    </row>
    <row r="297" spans="2:18" ht="15.75" x14ac:dyDescent="0.25">
      <c r="B297" s="744">
        <v>281</v>
      </c>
      <c r="C297" s="744" t="str">
        <f>IF(VLOOKUP(B297,'גנים - דוח ביצוע  (5)'!A:M,2,0)="","",VLOOKUP(B297,'גנים - דוח ביצוע  (5)'!A:M,2,0))</f>
        <v/>
      </c>
      <c r="D297" s="745" t="str">
        <f>IFERROR(VLOOKUP($C:$C,'גנים - מצבת והרשמה  (4)'!C:D,2,0)," ")</f>
        <v/>
      </c>
      <c r="E297" s="745" t="str">
        <f>IFERROR(VLOOKUP(C297,'גנים - דוח ביצוע  (5)'!B:N,13,0),"")</f>
        <v/>
      </c>
      <c r="F297" s="746" t="str">
        <f>IFERROR(VLOOKUP(P297,'פירוט עלויות כח אדם (6)'!AC:AD,2,0),0)</f>
        <v/>
      </c>
      <c r="G297" s="746" t="str">
        <f>IFERROR(VLOOKUP(Q297,'פירוט עלויות כח אדם (6)'!AC:AD,2,0),0)</f>
        <v/>
      </c>
      <c r="H297" s="746" t="str">
        <f>IFERROR(VLOOKUP(R297,'פירוט עלויות כח אדם (6)'!AE:AF,2,0),0)</f>
        <v/>
      </c>
      <c r="I297" s="746">
        <f t="shared" si="28"/>
        <v>0</v>
      </c>
      <c r="J297" s="746">
        <f t="shared" si="29"/>
        <v>0</v>
      </c>
      <c r="K297" s="746">
        <f t="shared" si="30"/>
        <v>0</v>
      </c>
      <c r="L297" s="746" t="str">
        <f t="shared" si="31"/>
        <v/>
      </c>
      <c r="M297" s="750"/>
      <c r="N297" s="748" t="str">
        <f t="shared" si="32"/>
        <v/>
      </c>
      <c r="O297" s="749">
        <f t="shared" si="33"/>
        <v>0</v>
      </c>
      <c r="P297" s="749" t="str">
        <f>IF(C297&lt;&gt;"",C297&amp;'גיליון עזר'!$A$2,"")</f>
        <v/>
      </c>
      <c r="Q297" s="749" t="str">
        <f>IF(C297&lt;&gt;"",C297&amp;'גיליון עזר'!$C$2,"")</f>
        <v/>
      </c>
      <c r="R297" s="749" t="str">
        <f t="shared" si="34"/>
        <v/>
      </c>
    </row>
    <row r="298" spans="2:18" ht="15.75" x14ac:dyDescent="0.25">
      <c r="B298" s="702">
        <v>282</v>
      </c>
      <c r="C298" s="744" t="str">
        <f>IF(VLOOKUP(B298,'גנים - דוח ביצוע  (5)'!A:M,2,0)="","",VLOOKUP(B298,'גנים - דוח ביצוע  (5)'!A:M,2,0))</f>
        <v/>
      </c>
      <c r="D298" s="745" t="str">
        <f>IFERROR(VLOOKUP($C:$C,'גנים - מצבת והרשמה  (4)'!C:D,2,0)," ")</f>
        <v/>
      </c>
      <c r="E298" s="745" t="str">
        <f>IFERROR(VLOOKUP(C298,'גנים - דוח ביצוע  (5)'!B:N,13,0),"")</f>
        <v/>
      </c>
      <c r="F298" s="746" t="str">
        <f>IFERROR(VLOOKUP(P298,'פירוט עלויות כח אדם (6)'!AC:AD,2,0),0)</f>
        <v/>
      </c>
      <c r="G298" s="746" t="str">
        <f>IFERROR(VLOOKUP(Q298,'פירוט עלויות כח אדם (6)'!AC:AD,2,0),0)</f>
        <v/>
      </c>
      <c r="H298" s="746" t="str">
        <f>IFERROR(VLOOKUP(R298,'פירוט עלויות כח אדם (6)'!AE:AF,2,0),0)</f>
        <v/>
      </c>
      <c r="I298" s="746">
        <f t="shared" si="28"/>
        <v>0</v>
      </c>
      <c r="J298" s="746">
        <f t="shared" si="29"/>
        <v>0</v>
      </c>
      <c r="K298" s="746">
        <f t="shared" si="30"/>
        <v>0</v>
      </c>
      <c r="L298" s="746" t="str">
        <f t="shared" si="31"/>
        <v/>
      </c>
      <c r="M298" s="750"/>
      <c r="N298" s="748" t="str">
        <f t="shared" si="32"/>
        <v/>
      </c>
      <c r="O298" s="749">
        <f t="shared" si="33"/>
        <v>0</v>
      </c>
      <c r="P298" s="749" t="str">
        <f>IF(C298&lt;&gt;"",C298&amp;'גיליון עזר'!$A$2,"")</f>
        <v/>
      </c>
      <c r="Q298" s="749" t="str">
        <f>IF(C298&lt;&gt;"",C298&amp;'גיליון עזר'!$C$2,"")</f>
        <v/>
      </c>
      <c r="R298" s="749" t="str">
        <f t="shared" si="34"/>
        <v/>
      </c>
    </row>
    <row r="299" spans="2:18" ht="15.75" x14ac:dyDescent="0.25">
      <c r="B299" s="744">
        <v>283</v>
      </c>
      <c r="C299" s="744" t="str">
        <f>IF(VLOOKUP(B299,'גנים - דוח ביצוע  (5)'!A:M,2,0)="","",VLOOKUP(B299,'גנים - דוח ביצוע  (5)'!A:M,2,0))</f>
        <v/>
      </c>
      <c r="D299" s="745" t="str">
        <f>IFERROR(VLOOKUP($C:$C,'גנים - מצבת והרשמה  (4)'!C:D,2,0)," ")</f>
        <v/>
      </c>
      <c r="E299" s="745" t="str">
        <f>IFERROR(VLOOKUP(C299,'גנים - דוח ביצוע  (5)'!B:N,13,0),"")</f>
        <v/>
      </c>
      <c r="F299" s="746" t="str">
        <f>IFERROR(VLOOKUP(P299,'פירוט עלויות כח אדם (6)'!AC:AD,2,0),0)</f>
        <v/>
      </c>
      <c r="G299" s="746" t="str">
        <f>IFERROR(VLOOKUP(Q299,'פירוט עלויות כח אדם (6)'!AC:AD,2,0),0)</f>
        <v/>
      </c>
      <c r="H299" s="746" t="str">
        <f>IFERROR(VLOOKUP(R299,'פירוט עלויות כח אדם (6)'!AE:AF,2,0),0)</f>
        <v/>
      </c>
      <c r="I299" s="746">
        <f t="shared" si="28"/>
        <v>0</v>
      </c>
      <c r="J299" s="746">
        <f t="shared" si="29"/>
        <v>0</v>
      </c>
      <c r="K299" s="746">
        <f t="shared" si="30"/>
        <v>0</v>
      </c>
      <c r="L299" s="746" t="str">
        <f t="shared" si="31"/>
        <v/>
      </c>
      <c r="M299" s="750"/>
      <c r="N299" s="748" t="str">
        <f t="shared" si="32"/>
        <v/>
      </c>
      <c r="O299" s="749">
        <f t="shared" si="33"/>
        <v>0</v>
      </c>
      <c r="P299" s="749" t="str">
        <f>IF(C299&lt;&gt;"",C299&amp;'גיליון עזר'!$A$2,"")</f>
        <v/>
      </c>
      <c r="Q299" s="749" t="str">
        <f>IF(C299&lt;&gt;"",C299&amp;'גיליון עזר'!$C$2,"")</f>
        <v/>
      </c>
      <c r="R299" s="749" t="str">
        <f t="shared" si="34"/>
        <v/>
      </c>
    </row>
    <row r="300" spans="2:18" ht="15.75" x14ac:dyDescent="0.25">
      <c r="B300" s="702">
        <v>284</v>
      </c>
      <c r="C300" s="744" t="str">
        <f>IF(VLOOKUP(B300,'גנים - דוח ביצוע  (5)'!A:M,2,0)="","",VLOOKUP(B300,'גנים - דוח ביצוע  (5)'!A:M,2,0))</f>
        <v/>
      </c>
      <c r="D300" s="745" t="str">
        <f>IFERROR(VLOOKUP($C:$C,'גנים - מצבת והרשמה  (4)'!C:D,2,0)," ")</f>
        <v/>
      </c>
      <c r="E300" s="745" t="str">
        <f>IFERROR(VLOOKUP(C300,'גנים - דוח ביצוע  (5)'!B:N,13,0),"")</f>
        <v/>
      </c>
      <c r="F300" s="746" t="str">
        <f>IFERROR(VLOOKUP(P300,'פירוט עלויות כח אדם (6)'!AC:AD,2,0),0)</f>
        <v/>
      </c>
      <c r="G300" s="746" t="str">
        <f>IFERROR(VLOOKUP(Q300,'פירוט עלויות כח אדם (6)'!AC:AD,2,0),0)</f>
        <v/>
      </c>
      <c r="H300" s="746" t="str">
        <f>IFERROR(VLOOKUP(R300,'פירוט עלויות כח אדם (6)'!AE:AF,2,0),0)</f>
        <v/>
      </c>
      <c r="I300" s="746">
        <f t="shared" si="28"/>
        <v>0</v>
      </c>
      <c r="J300" s="746">
        <f t="shared" si="29"/>
        <v>0</v>
      </c>
      <c r="K300" s="746">
        <f t="shared" si="30"/>
        <v>0</v>
      </c>
      <c r="L300" s="746" t="str">
        <f t="shared" si="31"/>
        <v/>
      </c>
      <c r="M300" s="750"/>
      <c r="N300" s="748" t="str">
        <f t="shared" si="32"/>
        <v/>
      </c>
      <c r="O300" s="749">
        <f t="shared" si="33"/>
        <v>0</v>
      </c>
      <c r="P300" s="749" t="str">
        <f>IF(C300&lt;&gt;"",C300&amp;'גיליון עזר'!$A$2,"")</f>
        <v/>
      </c>
      <c r="Q300" s="749" t="str">
        <f>IF(C300&lt;&gt;"",C300&amp;'גיליון עזר'!$C$2,"")</f>
        <v/>
      </c>
      <c r="R300" s="749" t="str">
        <f t="shared" si="34"/>
        <v/>
      </c>
    </row>
    <row r="301" spans="2:18" ht="15.75" x14ac:dyDescent="0.25">
      <c r="B301" s="744">
        <v>285</v>
      </c>
      <c r="C301" s="744" t="str">
        <f>IF(VLOOKUP(B301,'גנים - דוח ביצוע  (5)'!A:M,2,0)="","",VLOOKUP(B301,'גנים - דוח ביצוע  (5)'!A:M,2,0))</f>
        <v/>
      </c>
      <c r="D301" s="745" t="str">
        <f>IFERROR(VLOOKUP($C:$C,'גנים - מצבת והרשמה  (4)'!C:D,2,0)," ")</f>
        <v/>
      </c>
      <c r="E301" s="745" t="str">
        <f>IFERROR(VLOOKUP(C301,'גנים - דוח ביצוע  (5)'!B:N,13,0),"")</f>
        <v/>
      </c>
      <c r="F301" s="746" t="str">
        <f>IFERROR(VLOOKUP(P301,'פירוט עלויות כח אדם (6)'!AC:AD,2,0),0)</f>
        <v/>
      </c>
      <c r="G301" s="746" t="str">
        <f>IFERROR(VLOOKUP(Q301,'פירוט עלויות כח אדם (6)'!AC:AD,2,0),0)</f>
        <v/>
      </c>
      <c r="H301" s="746" t="str">
        <f>IFERROR(VLOOKUP(R301,'פירוט עלויות כח אדם (6)'!AE:AF,2,0),0)</f>
        <v/>
      </c>
      <c r="I301" s="746">
        <f t="shared" si="28"/>
        <v>0</v>
      </c>
      <c r="J301" s="746">
        <f t="shared" si="29"/>
        <v>0</v>
      </c>
      <c r="K301" s="746">
        <f t="shared" si="30"/>
        <v>0</v>
      </c>
      <c r="L301" s="746" t="str">
        <f t="shared" si="31"/>
        <v/>
      </c>
      <c r="M301" s="750"/>
      <c r="N301" s="748" t="str">
        <f t="shared" si="32"/>
        <v/>
      </c>
      <c r="O301" s="749">
        <f t="shared" si="33"/>
        <v>0</v>
      </c>
      <c r="P301" s="749" t="str">
        <f>IF(C301&lt;&gt;"",C301&amp;'גיליון עזר'!$A$2,"")</f>
        <v/>
      </c>
      <c r="Q301" s="749" t="str">
        <f>IF(C301&lt;&gt;"",C301&amp;'גיליון עזר'!$C$2,"")</f>
        <v/>
      </c>
      <c r="R301" s="749" t="str">
        <f t="shared" si="34"/>
        <v/>
      </c>
    </row>
    <row r="302" spans="2:18" ht="15.75" x14ac:dyDescent="0.25">
      <c r="B302" s="702">
        <v>286</v>
      </c>
      <c r="C302" s="744" t="str">
        <f>IF(VLOOKUP(B302,'גנים - דוח ביצוע  (5)'!A:M,2,0)="","",VLOOKUP(B302,'גנים - דוח ביצוע  (5)'!A:M,2,0))</f>
        <v/>
      </c>
      <c r="D302" s="745" t="str">
        <f>IFERROR(VLOOKUP($C:$C,'גנים - מצבת והרשמה  (4)'!C:D,2,0)," ")</f>
        <v/>
      </c>
      <c r="E302" s="745" t="str">
        <f>IFERROR(VLOOKUP(C302,'גנים - דוח ביצוע  (5)'!B:N,13,0),"")</f>
        <v/>
      </c>
      <c r="F302" s="746" t="str">
        <f>IFERROR(VLOOKUP(P302,'פירוט עלויות כח אדם (6)'!AC:AD,2,0),0)</f>
        <v/>
      </c>
      <c r="G302" s="746" t="str">
        <f>IFERROR(VLOOKUP(Q302,'פירוט עלויות כח אדם (6)'!AC:AD,2,0),0)</f>
        <v/>
      </c>
      <c r="H302" s="746" t="str">
        <f>IFERROR(VLOOKUP(R302,'פירוט עלויות כח אדם (6)'!AE:AF,2,0),0)</f>
        <v/>
      </c>
      <c r="I302" s="746">
        <f t="shared" si="28"/>
        <v>0</v>
      </c>
      <c r="J302" s="746">
        <f t="shared" si="29"/>
        <v>0</v>
      </c>
      <c r="K302" s="746">
        <f t="shared" si="30"/>
        <v>0</v>
      </c>
      <c r="L302" s="746" t="str">
        <f t="shared" si="31"/>
        <v/>
      </c>
      <c r="M302" s="750"/>
      <c r="N302" s="748" t="str">
        <f t="shared" si="32"/>
        <v/>
      </c>
      <c r="O302" s="749">
        <f t="shared" si="33"/>
        <v>0</v>
      </c>
      <c r="P302" s="749" t="str">
        <f>IF(C302&lt;&gt;"",C302&amp;'גיליון עזר'!$A$2,"")</f>
        <v/>
      </c>
      <c r="Q302" s="749" t="str">
        <f>IF(C302&lt;&gt;"",C302&amp;'גיליון עזר'!$C$2,"")</f>
        <v/>
      </c>
      <c r="R302" s="749" t="str">
        <f t="shared" si="34"/>
        <v/>
      </c>
    </row>
    <row r="303" spans="2:18" ht="15.75" x14ac:dyDescent="0.25">
      <c r="B303" s="744">
        <v>287</v>
      </c>
      <c r="C303" s="744" t="str">
        <f>IF(VLOOKUP(B303,'גנים - דוח ביצוע  (5)'!A:M,2,0)="","",VLOOKUP(B303,'גנים - דוח ביצוע  (5)'!A:M,2,0))</f>
        <v/>
      </c>
      <c r="D303" s="745" t="str">
        <f>IFERROR(VLOOKUP($C:$C,'גנים - מצבת והרשמה  (4)'!C:D,2,0)," ")</f>
        <v/>
      </c>
      <c r="E303" s="745" t="str">
        <f>IFERROR(VLOOKUP(C303,'גנים - דוח ביצוע  (5)'!B:N,13,0),"")</f>
        <v/>
      </c>
      <c r="F303" s="746" t="str">
        <f>IFERROR(VLOOKUP(P303,'פירוט עלויות כח אדם (6)'!AC:AD,2,0),0)</f>
        <v/>
      </c>
      <c r="G303" s="746" t="str">
        <f>IFERROR(VLOOKUP(Q303,'פירוט עלויות כח אדם (6)'!AC:AD,2,0),0)</f>
        <v/>
      </c>
      <c r="H303" s="746" t="str">
        <f>IFERROR(VLOOKUP(R303,'פירוט עלויות כח אדם (6)'!AE:AF,2,0),0)</f>
        <v/>
      </c>
      <c r="I303" s="746">
        <f t="shared" si="28"/>
        <v>0</v>
      </c>
      <c r="J303" s="746">
        <f t="shared" si="29"/>
        <v>0</v>
      </c>
      <c r="K303" s="746">
        <f t="shared" si="30"/>
        <v>0</v>
      </c>
      <c r="L303" s="746" t="str">
        <f t="shared" si="31"/>
        <v/>
      </c>
      <c r="M303" s="750"/>
      <c r="N303" s="748" t="str">
        <f t="shared" si="32"/>
        <v/>
      </c>
      <c r="O303" s="749">
        <f t="shared" si="33"/>
        <v>0</v>
      </c>
      <c r="P303" s="749" t="str">
        <f>IF(C303&lt;&gt;"",C303&amp;'גיליון עזר'!$A$2,"")</f>
        <v/>
      </c>
      <c r="Q303" s="749" t="str">
        <f>IF(C303&lt;&gt;"",C303&amp;'גיליון עזר'!$C$2,"")</f>
        <v/>
      </c>
      <c r="R303" s="749" t="str">
        <f t="shared" si="34"/>
        <v/>
      </c>
    </row>
    <row r="304" spans="2:18" ht="15.75" x14ac:dyDescent="0.25">
      <c r="B304" s="702">
        <v>288</v>
      </c>
      <c r="C304" s="744" t="str">
        <f>IF(VLOOKUP(B304,'גנים - דוח ביצוע  (5)'!A:M,2,0)="","",VLOOKUP(B304,'גנים - דוח ביצוע  (5)'!A:M,2,0))</f>
        <v/>
      </c>
      <c r="D304" s="745" t="str">
        <f>IFERROR(VLOOKUP($C:$C,'גנים - מצבת והרשמה  (4)'!C:D,2,0)," ")</f>
        <v/>
      </c>
      <c r="E304" s="745" t="str">
        <f>IFERROR(VLOOKUP(C304,'גנים - דוח ביצוע  (5)'!B:N,13,0),"")</f>
        <v/>
      </c>
      <c r="F304" s="746" t="str">
        <f>IFERROR(VLOOKUP(P304,'פירוט עלויות כח אדם (6)'!AC:AD,2,0),0)</f>
        <v/>
      </c>
      <c r="G304" s="746" t="str">
        <f>IFERROR(VLOOKUP(Q304,'פירוט עלויות כח אדם (6)'!AC:AD,2,0),0)</f>
        <v/>
      </c>
      <c r="H304" s="746" t="str">
        <f>IFERROR(VLOOKUP(R304,'פירוט עלויות כח אדם (6)'!AE:AF,2,0),0)</f>
        <v/>
      </c>
      <c r="I304" s="746">
        <f t="shared" si="28"/>
        <v>0</v>
      </c>
      <c r="J304" s="746">
        <f t="shared" si="29"/>
        <v>0</v>
      </c>
      <c r="K304" s="746">
        <f t="shared" si="30"/>
        <v>0</v>
      </c>
      <c r="L304" s="746" t="str">
        <f t="shared" si="31"/>
        <v/>
      </c>
      <c r="M304" s="750"/>
      <c r="N304" s="748" t="str">
        <f t="shared" si="32"/>
        <v/>
      </c>
      <c r="O304" s="749">
        <f t="shared" si="33"/>
        <v>0</v>
      </c>
      <c r="P304" s="749" t="str">
        <f>IF(C304&lt;&gt;"",C304&amp;'גיליון עזר'!$A$2,"")</f>
        <v/>
      </c>
      <c r="Q304" s="749" t="str">
        <f>IF(C304&lt;&gt;"",C304&amp;'גיליון עזר'!$C$2,"")</f>
        <v/>
      </c>
      <c r="R304" s="749" t="str">
        <f t="shared" si="34"/>
        <v/>
      </c>
    </row>
    <row r="305" spans="2:18" ht="15.75" x14ac:dyDescent="0.25">
      <c r="B305" s="744">
        <v>289</v>
      </c>
      <c r="C305" s="744" t="str">
        <f>IF(VLOOKUP(B305,'גנים - דוח ביצוע  (5)'!A:M,2,0)="","",VLOOKUP(B305,'גנים - דוח ביצוע  (5)'!A:M,2,0))</f>
        <v/>
      </c>
      <c r="D305" s="745" t="str">
        <f>IFERROR(VLOOKUP($C:$C,'גנים - מצבת והרשמה  (4)'!C:D,2,0)," ")</f>
        <v/>
      </c>
      <c r="E305" s="745" t="str">
        <f>IFERROR(VLOOKUP(C305,'גנים - דוח ביצוע  (5)'!B:N,13,0),"")</f>
        <v/>
      </c>
      <c r="F305" s="746" t="str">
        <f>IFERROR(VLOOKUP(P305,'פירוט עלויות כח אדם (6)'!AC:AD,2,0),0)</f>
        <v/>
      </c>
      <c r="G305" s="746" t="str">
        <f>IFERROR(VLOOKUP(Q305,'פירוט עלויות כח אדם (6)'!AC:AD,2,0),0)</f>
        <v/>
      </c>
      <c r="H305" s="746" t="str">
        <f>IFERROR(VLOOKUP(R305,'פירוט עלויות כח אדם (6)'!AE:AF,2,0),0)</f>
        <v/>
      </c>
      <c r="I305" s="746">
        <f t="shared" si="28"/>
        <v>0</v>
      </c>
      <c r="J305" s="746">
        <f t="shared" si="29"/>
        <v>0</v>
      </c>
      <c r="K305" s="746">
        <f t="shared" si="30"/>
        <v>0</v>
      </c>
      <c r="L305" s="746" t="str">
        <f t="shared" si="31"/>
        <v/>
      </c>
      <c r="M305" s="750"/>
      <c r="N305" s="748" t="str">
        <f t="shared" si="32"/>
        <v/>
      </c>
      <c r="O305" s="749">
        <f t="shared" si="33"/>
        <v>0</v>
      </c>
      <c r="P305" s="749" t="str">
        <f>IF(C305&lt;&gt;"",C305&amp;'גיליון עזר'!$A$2,"")</f>
        <v/>
      </c>
      <c r="Q305" s="749" t="str">
        <f>IF(C305&lt;&gt;"",C305&amp;'גיליון עזר'!$C$2,"")</f>
        <v/>
      </c>
      <c r="R305" s="749" t="str">
        <f t="shared" si="34"/>
        <v/>
      </c>
    </row>
    <row r="306" spans="2:18" ht="15.75" x14ac:dyDescent="0.25">
      <c r="B306" s="702">
        <v>290</v>
      </c>
      <c r="C306" s="744" t="str">
        <f>IF(VLOOKUP(B306,'גנים - דוח ביצוע  (5)'!A:M,2,0)="","",VLOOKUP(B306,'גנים - דוח ביצוע  (5)'!A:M,2,0))</f>
        <v/>
      </c>
      <c r="D306" s="745" t="str">
        <f>IFERROR(VLOOKUP($C:$C,'גנים - מצבת והרשמה  (4)'!C:D,2,0)," ")</f>
        <v/>
      </c>
      <c r="E306" s="745" t="str">
        <f>IFERROR(VLOOKUP(C306,'גנים - דוח ביצוע  (5)'!B:N,13,0),"")</f>
        <v/>
      </c>
      <c r="F306" s="746" t="str">
        <f>IFERROR(VLOOKUP(P306,'פירוט עלויות כח אדם (6)'!AC:AD,2,0),0)</f>
        <v/>
      </c>
      <c r="G306" s="746" t="str">
        <f>IFERROR(VLOOKUP(Q306,'פירוט עלויות כח אדם (6)'!AC:AD,2,0),0)</f>
        <v/>
      </c>
      <c r="H306" s="746" t="str">
        <f>IFERROR(VLOOKUP(R306,'פירוט עלויות כח אדם (6)'!AE:AF,2,0),0)</f>
        <v/>
      </c>
      <c r="I306" s="746">
        <f t="shared" si="28"/>
        <v>0</v>
      </c>
      <c r="J306" s="746">
        <f t="shared" si="29"/>
        <v>0</v>
      </c>
      <c r="K306" s="746">
        <f t="shared" si="30"/>
        <v>0</v>
      </c>
      <c r="L306" s="746" t="str">
        <f t="shared" si="31"/>
        <v/>
      </c>
      <c r="M306" s="750"/>
      <c r="N306" s="748" t="str">
        <f t="shared" si="32"/>
        <v/>
      </c>
      <c r="O306" s="749">
        <f t="shared" si="33"/>
        <v>0</v>
      </c>
      <c r="P306" s="749" t="str">
        <f>IF(C306&lt;&gt;"",C306&amp;'גיליון עזר'!$A$2,"")</f>
        <v/>
      </c>
      <c r="Q306" s="749" t="str">
        <f>IF(C306&lt;&gt;"",C306&amp;'גיליון עזר'!$C$2,"")</f>
        <v/>
      </c>
      <c r="R306" s="749" t="str">
        <f t="shared" si="34"/>
        <v/>
      </c>
    </row>
    <row r="307" spans="2:18" ht="15.75" x14ac:dyDescent="0.25">
      <c r="B307" s="744">
        <v>291</v>
      </c>
      <c r="C307" s="744" t="str">
        <f>IF(VLOOKUP(B307,'גנים - דוח ביצוע  (5)'!A:M,2,0)="","",VLOOKUP(B307,'גנים - דוח ביצוע  (5)'!A:M,2,0))</f>
        <v/>
      </c>
      <c r="D307" s="745" t="str">
        <f>IFERROR(VLOOKUP($C:$C,'גנים - מצבת והרשמה  (4)'!C:D,2,0)," ")</f>
        <v/>
      </c>
      <c r="E307" s="745" t="str">
        <f>IFERROR(VLOOKUP(C307,'גנים - דוח ביצוע  (5)'!B:N,13,0),"")</f>
        <v/>
      </c>
      <c r="F307" s="746" t="str">
        <f>IFERROR(VLOOKUP(P307,'פירוט עלויות כח אדם (6)'!AC:AD,2,0),0)</f>
        <v/>
      </c>
      <c r="G307" s="746" t="str">
        <f>IFERROR(VLOOKUP(Q307,'פירוט עלויות כח אדם (6)'!AC:AD,2,0),0)</f>
        <v/>
      </c>
      <c r="H307" s="746" t="str">
        <f>IFERROR(VLOOKUP(R307,'פירוט עלויות כח אדם (6)'!AE:AF,2,0),0)</f>
        <v/>
      </c>
      <c r="I307" s="746">
        <f t="shared" si="28"/>
        <v>0</v>
      </c>
      <c r="J307" s="746">
        <f t="shared" si="29"/>
        <v>0</v>
      </c>
      <c r="K307" s="746">
        <f t="shared" si="30"/>
        <v>0</v>
      </c>
      <c r="L307" s="746" t="str">
        <f t="shared" si="31"/>
        <v/>
      </c>
      <c r="M307" s="750"/>
      <c r="N307" s="748" t="str">
        <f t="shared" si="32"/>
        <v/>
      </c>
      <c r="O307" s="749">
        <f t="shared" si="33"/>
        <v>0</v>
      </c>
      <c r="P307" s="749" t="str">
        <f>IF(C307&lt;&gt;"",C307&amp;'גיליון עזר'!$A$2,"")</f>
        <v/>
      </c>
      <c r="Q307" s="749" t="str">
        <f>IF(C307&lt;&gt;"",C307&amp;'גיליון עזר'!$C$2,"")</f>
        <v/>
      </c>
      <c r="R307" s="749" t="str">
        <f t="shared" si="34"/>
        <v/>
      </c>
    </row>
    <row r="308" spans="2:18" ht="15.75" x14ac:dyDescent="0.25">
      <c r="B308" s="702">
        <v>292</v>
      </c>
      <c r="C308" s="744" t="str">
        <f>IF(VLOOKUP(B308,'גנים - דוח ביצוע  (5)'!A:M,2,0)="","",VLOOKUP(B308,'גנים - דוח ביצוע  (5)'!A:M,2,0))</f>
        <v/>
      </c>
      <c r="D308" s="745" t="str">
        <f>IFERROR(VLOOKUP($C:$C,'גנים - מצבת והרשמה  (4)'!C:D,2,0)," ")</f>
        <v/>
      </c>
      <c r="E308" s="745" t="str">
        <f>IFERROR(VLOOKUP(C308,'גנים - דוח ביצוע  (5)'!B:N,13,0),"")</f>
        <v/>
      </c>
      <c r="F308" s="746" t="str">
        <f>IFERROR(VLOOKUP(P308,'פירוט עלויות כח אדם (6)'!AC:AD,2,0),0)</f>
        <v/>
      </c>
      <c r="G308" s="746" t="str">
        <f>IFERROR(VLOOKUP(Q308,'פירוט עלויות כח אדם (6)'!AC:AD,2,0),0)</f>
        <v/>
      </c>
      <c r="H308" s="746" t="str">
        <f>IFERROR(VLOOKUP(R308,'פירוט עלויות כח אדם (6)'!AE:AF,2,0),0)</f>
        <v/>
      </c>
      <c r="I308" s="746">
        <f t="shared" si="28"/>
        <v>0</v>
      </c>
      <c r="J308" s="746">
        <f t="shared" si="29"/>
        <v>0</v>
      </c>
      <c r="K308" s="746">
        <f t="shared" si="30"/>
        <v>0</v>
      </c>
      <c r="L308" s="746" t="str">
        <f t="shared" si="31"/>
        <v/>
      </c>
      <c r="M308" s="750"/>
      <c r="N308" s="748" t="str">
        <f t="shared" si="32"/>
        <v/>
      </c>
      <c r="O308" s="749">
        <f t="shared" si="33"/>
        <v>0</v>
      </c>
      <c r="P308" s="749" t="str">
        <f>IF(C308&lt;&gt;"",C308&amp;'גיליון עזר'!$A$2,"")</f>
        <v/>
      </c>
      <c r="Q308" s="749" t="str">
        <f>IF(C308&lt;&gt;"",C308&amp;'גיליון עזר'!$C$2,"")</f>
        <v/>
      </c>
      <c r="R308" s="749" t="str">
        <f t="shared" si="34"/>
        <v/>
      </c>
    </row>
    <row r="309" spans="2:18" ht="15.75" x14ac:dyDescent="0.25">
      <c r="B309" s="744">
        <v>293</v>
      </c>
      <c r="C309" s="744" t="str">
        <f>IF(VLOOKUP(B309,'גנים - דוח ביצוע  (5)'!A:M,2,0)="","",VLOOKUP(B309,'גנים - דוח ביצוע  (5)'!A:M,2,0))</f>
        <v/>
      </c>
      <c r="D309" s="745" t="str">
        <f>IFERROR(VLOOKUP($C:$C,'גנים - מצבת והרשמה  (4)'!C:D,2,0)," ")</f>
        <v/>
      </c>
      <c r="E309" s="745" t="str">
        <f>IFERROR(VLOOKUP(C309,'גנים - דוח ביצוע  (5)'!B:N,13,0),"")</f>
        <v/>
      </c>
      <c r="F309" s="746" t="str">
        <f>IFERROR(VLOOKUP(P309,'פירוט עלויות כח אדם (6)'!AC:AD,2,0),0)</f>
        <v/>
      </c>
      <c r="G309" s="746" t="str">
        <f>IFERROR(VLOOKUP(Q309,'פירוט עלויות כח אדם (6)'!AC:AD,2,0),0)</f>
        <v/>
      </c>
      <c r="H309" s="746" t="str">
        <f>IFERROR(VLOOKUP(R309,'פירוט עלויות כח אדם (6)'!AE:AF,2,0),0)</f>
        <v/>
      </c>
      <c r="I309" s="746">
        <f t="shared" si="28"/>
        <v>0</v>
      </c>
      <c r="J309" s="746">
        <f t="shared" si="29"/>
        <v>0</v>
      </c>
      <c r="K309" s="746">
        <f t="shared" si="30"/>
        <v>0</v>
      </c>
      <c r="L309" s="746" t="str">
        <f t="shared" si="31"/>
        <v/>
      </c>
      <c r="M309" s="750"/>
      <c r="N309" s="748" t="str">
        <f t="shared" si="32"/>
        <v/>
      </c>
      <c r="O309" s="749">
        <f t="shared" si="33"/>
        <v>0</v>
      </c>
      <c r="P309" s="749" t="str">
        <f>IF(C309&lt;&gt;"",C309&amp;'גיליון עזר'!$A$2,"")</f>
        <v/>
      </c>
      <c r="Q309" s="749" t="str">
        <f>IF(C309&lt;&gt;"",C309&amp;'גיליון עזר'!$C$2,"")</f>
        <v/>
      </c>
      <c r="R309" s="749" t="str">
        <f t="shared" si="34"/>
        <v/>
      </c>
    </row>
    <row r="310" spans="2:18" ht="15.75" x14ac:dyDescent="0.25">
      <c r="B310" s="702">
        <v>294</v>
      </c>
      <c r="C310" s="744" t="str">
        <f>IF(VLOOKUP(B310,'גנים - דוח ביצוע  (5)'!A:M,2,0)="","",VLOOKUP(B310,'גנים - דוח ביצוע  (5)'!A:M,2,0))</f>
        <v/>
      </c>
      <c r="D310" s="745" t="str">
        <f>IFERROR(VLOOKUP($C:$C,'גנים - מצבת והרשמה  (4)'!C:D,2,0)," ")</f>
        <v/>
      </c>
      <c r="E310" s="745" t="str">
        <f>IFERROR(VLOOKUP(C310,'גנים - דוח ביצוע  (5)'!B:N,13,0),"")</f>
        <v/>
      </c>
      <c r="F310" s="746" t="str">
        <f>IFERROR(VLOOKUP(P310,'פירוט עלויות כח אדם (6)'!AC:AD,2,0),0)</f>
        <v/>
      </c>
      <c r="G310" s="746" t="str">
        <f>IFERROR(VLOOKUP(Q310,'פירוט עלויות כח אדם (6)'!AC:AD,2,0),0)</f>
        <v/>
      </c>
      <c r="H310" s="746" t="str">
        <f>IFERROR(VLOOKUP(R310,'פירוט עלויות כח אדם (6)'!AE:AF,2,0),0)</f>
        <v/>
      </c>
      <c r="I310" s="746">
        <f t="shared" si="28"/>
        <v>0</v>
      </c>
      <c r="J310" s="746">
        <f t="shared" si="29"/>
        <v>0</v>
      </c>
      <c r="K310" s="746">
        <f t="shared" si="30"/>
        <v>0</v>
      </c>
      <c r="L310" s="746" t="str">
        <f t="shared" si="31"/>
        <v/>
      </c>
      <c r="M310" s="750"/>
      <c r="N310" s="748" t="str">
        <f t="shared" si="32"/>
        <v/>
      </c>
      <c r="O310" s="749">
        <f t="shared" si="33"/>
        <v>0</v>
      </c>
      <c r="P310" s="749" t="str">
        <f>IF(C310&lt;&gt;"",C310&amp;'גיליון עזר'!$A$2,"")</f>
        <v/>
      </c>
      <c r="Q310" s="749" t="str">
        <f>IF(C310&lt;&gt;"",C310&amp;'גיליון עזר'!$C$2,"")</f>
        <v/>
      </c>
      <c r="R310" s="749" t="str">
        <f t="shared" si="34"/>
        <v/>
      </c>
    </row>
    <row r="311" spans="2:18" ht="15.75" x14ac:dyDescent="0.25">
      <c r="B311" s="744">
        <v>295</v>
      </c>
      <c r="C311" s="744" t="str">
        <f>IF(VLOOKUP(B311,'גנים - דוח ביצוע  (5)'!A:M,2,0)="","",VLOOKUP(B311,'גנים - דוח ביצוע  (5)'!A:M,2,0))</f>
        <v/>
      </c>
      <c r="D311" s="745" t="str">
        <f>IFERROR(VLOOKUP($C:$C,'גנים - מצבת והרשמה  (4)'!C:D,2,0)," ")</f>
        <v/>
      </c>
      <c r="E311" s="745" t="str">
        <f>IFERROR(VLOOKUP(C311,'גנים - דוח ביצוע  (5)'!B:N,13,0),"")</f>
        <v/>
      </c>
      <c r="F311" s="746" t="str">
        <f>IFERROR(VLOOKUP(P311,'פירוט עלויות כח אדם (6)'!AC:AD,2,0),0)</f>
        <v/>
      </c>
      <c r="G311" s="746" t="str">
        <f>IFERROR(VLOOKUP(Q311,'פירוט עלויות כח אדם (6)'!AC:AD,2,0),0)</f>
        <v/>
      </c>
      <c r="H311" s="746" t="str">
        <f>IFERROR(VLOOKUP(R311,'פירוט עלויות כח אדם (6)'!AE:AF,2,0),0)</f>
        <v/>
      </c>
      <c r="I311" s="746">
        <f t="shared" si="28"/>
        <v>0</v>
      </c>
      <c r="J311" s="746">
        <f t="shared" si="29"/>
        <v>0</v>
      </c>
      <c r="K311" s="746">
        <f t="shared" si="30"/>
        <v>0</v>
      </c>
      <c r="L311" s="746" t="str">
        <f t="shared" si="31"/>
        <v/>
      </c>
      <c r="M311" s="750"/>
      <c r="N311" s="748" t="str">
        <f t="shared" si="32"/>
        <v/>
      </c>
      <c r="O311" s="749">
        <f t="shared" si="33"/>
        <v>0</v>
      </c>
      <c r="P311" s="749" t="str">
        <f>IF(C311&lt;&gt;"",C311&amp;'גיליון עזר'!$A$2,"")</f>
        <v/>
      </c>
      <c r="Q311" s="749" t="str">
        <f>IF(C311&lt;&gt;"",C311&amp;'גיליון עזר'!$C$2,"")</f>
        <v/>
      </c>
      <c r="R311" s="749" t="str">
        <f t="shared" si="34"/>
        <v/>
      </c>
    </row>
    <row r="312" spans="2:18" ht="15.75" x14ac:dyDescent="0.25">
      <c r="B312" s="702">
        <v>296</v>
      </c>
      <c r="C312" s="744" t="str">
        <f>IF(VLOOKUP(B312,'גנים - דוח ביצוע  (5)'!A:M,2,0)="","",VLOOKUP(B312,'גנים - דוח ביצוע  (5)'!A:M,2,0))</f>
        <v/>
      </c>
      <c r="D312" s="745" t="str">
        <f>IFERROR(VLOOKUP($C:$C,'גנים - מצבת והרשמה  (4)'!C:D,2,0)," ")</f>
        <v/>
      </c>
      <c r="E312" s="745" t="str">
        <f>IFERROR(VLOOKUP(C312,'גנים - דוח ביצוע  (5)'!B:N,13,0),"")</f>
        <v/>
      </c>
      <c r="F312" s="746" t="str">
        <f>IFERROR(VLOOKUP(P312,'פירוט עלויות כח אדם (6)'!AC:AD,2,0),0)</f>
        <v/>
      </c>
      <c r="G312" s="746" t="str">
        <f>IFERROR(VLOOKUP(Q312,'פירוט עלויות כח אדם (6)'!AC:AD,2,0),0)</f>
        <v/>
      </c>
      <c r="H312" s="746" t="str">
        <f>IFERROR(VLOOKUP(R312,'פירוט עלויות כח אדם (6)'!AE:AF,2,0),0)</f>
        <v/>
      </c>
      <c r="I312" s="746">
        <f t="shared" si="28"/>
        <v>0</v>
      </c>
      <c r="J312" s="746">
        <f t="shared" si="29"/>
        <v>0</v>
      </c>
      <c r="K312" s="746">
        <f t="shared" si="30"/>
        <v>0</v>
      </c>
      <c r="L312" s="746" t="str">
        <f t="shared" si="31"/>
        <v/>
      </c>
      <c r="M312" s="750"/>
      <c r="N312" s="748" t="str">
        <f t="shared" si="32"/>
        <v/>
      </c>
      <c r="O312" s="749">
        <f t="shared" si="33"/>
        <v>0</v>
      </c>
      <c r="P312" s="749" t="str">
        <f>IF(C312&lt;&gt;"",C312&amp;'גיליון עזר'!$A$2,"")</f>
        <v/>
      </c>
      <c r="Q312" s="749" t="str">
        <f>IF(C312&lt;&gt;"",C312&amp;'גיליון עזר'!$C$2,"")</f>
        <v/>
      </c>
      <c r="R312" s="749" t="str">
        <f t="shared" si="34"/>
        <v/>
      </c>
    </row>
    <row r="313" spans="2:18" ht="15.75" x14ac:dyDescent="0.25">
      <c r="B313" s="744">
        <v>297</v>
      </c>
      <c r="C313" s="744" t="str">
        <f>IF(VLOOKUP(B313,'גנים - דוח ביצוע  (5)'!A:M,2,0)="","",VLOOKUP(B313,'גנים - דוח ביצוע  (5)'!A:M,2,0))</f>
        <v/>
      </c>
      <c r="D313" s="745" t="str">
        <f>IFERROR(VLOOKUP($C:$C,'גנים - מצבת והרשמה  (4)'!C:D,2,0)," ")</f>
        <v/>
      </c>
      <c r="E313" s="745" t="str">
        <f>IFERROR(VLOOKUP(C313,'גנים - דוח ביצוע  (5)'!B:N,13,0),"")</f>
        <v/>
      </c>
      <c r="F313" s="746" t="str">
        <f>IFERROR(VLOOKUP(P313,'פירוט עלויות כח אדם (6)'!AC:AD,2,0),0)</f>
        <v/>
      </c>
      <c r="G313" s="746" t="str">
        <f>IFERROR(VLOOKUP(Q313,'פירוט עלויות כח אדם (6)'!AC:AD,2,0),0)</f>
        <v/>
      </c>
      <c r="H313" s="746" t="str">
        <f>IFERROR(VLOOKUP(R313,'פירוט עלויות כח אדם (6)'!AE:AF,2,0),0)</f>
        <v/>
      </c>
      <c r="I313" s="746">
        <f t="shared" si="28"/>
        <v>0</v>
      </c>
      <c r="J313" s="746">
        <f t="shared" si="29"/>
        <v>0</v>
      </c>
      <c r="K313" s="746">
        <f t="shared" si="30"/>
        <v>0</v>
      </c>
      <c r="L313" s="746" t="str">
        <f t="shared" si="31"/>
        <v/>
      </c>
      <c r="M313" s="750"/>
      <c r="N313" s="748" t="str">
        <f t="shared" si="32"/>
        <v/>
      </c>
      <c r="O313" s="749">
        <f t="shared" si="33"/>
        <v>0</v>
      </c>
      <c r="P313" s="749" t="str">
        <f>IF(C313&lt;&gt;"",C313&amp;'גיליון עזר'!$A$2,"")</f>
        <v/>
      </c>
      <c r="Q313" s="749" t="str">
        <f>IF(C313&lt;&gt;"",C313&amp;'גיליון עזר'!$C$2,"")</f>
        <v/>
      </c>
      <c r="R313" s="749" t="str">
        <f t="shared" si="34"/>
        <v/>
      </c>
    </row>
    <row r="314" spans="2:18" ht="15.75" x14ac:dyDescent="0.25">
      <c r="B314" s="702">
        <v>298</v>
      </c>
      <c r="C314" s="744" t="str">
        <f>IF(VLOOKUP(B314,'גנים - דוח ביצוע  (5)'!A:M,2,0)="","",VLOOKUP(B314,'גנים - דוח ביצוע  (5)'!A:M,2,0))</f>
        <v/>
      </c>
      <c r="D314" s="745" t="str">
        <f>IFERROR(VLOOKUP($C:$C,'גנים - מצבת והרשמה  (4)'!C:D,2,0)," ")</f>
        <v/>
      </c>
      <c r="E314" s="745" t="str">
        <f>IFERROR(VLOOKUP(C314,'גנים - דוח ביצוע  (5)'!B:N,13,0),"")</f>
        <v/>
      </c>
      <c r="F314" s="746" t="str">
        <f>IFERROR(VLOOKUP(P314,'פירוט עלויות כח אדם (6)'!AC:AD,2,0),0)</f>
        <v/>
      </c>
      <c r="G314" s="746" t="str">
        <f>IFERROR(VLOOKUP(Q314,'פירוט עלויות כח אדם (6)'!AC:AD,2,0),0)</f>
        <v/>
      </c>
      <c r="H314" s="746" t="str">
        <f>IFERROR(VLOOKUP(R314,'פירוט עלויות כח אדם (6)'!AE:AF,2,0),0)</f>
        <v/>
      </c>
      <c r="I314" s="746">
        <f t="shared" si="28"/>
        <v>0</v>
      </c>
      <c r="J314" s="746">
        <f t="shared" si="29"/>
        <v>0</v>
      </c>
      <c r="K314" s="746">
        <f t="shared" si="30"/>
        <v>0</v>
      </c>
      <c r="L314" s="746" t="str">
        <f t="shared" si="31"/>
        <v/>
      </c>
      <c r="M314" s="750"/>
      <c r="N314" s="748" t="str">
        <f t="shared" si="32"/>
        <v/>
      </c>
      <c r="O314" s="749">
        <f t="shared" si="33"/>
        <v>0</v>
      </c>
      <c r="P314" s="749" t="str">
        <f>IF(C314&lt;&gt;"",C314&amp;'גיליון עזר'!$A$2,"")</f>
        <v/>
      </c>
      <c r="Q314" s="749" t="str">
        <f>IF(C314&lt;&gt;"",C314&amp;'גיליון עזר'!$C$2,"")</f>
        <v/>
      </c>
      <c r="R314" s="749" t="str">
        <f t="shared" si="34"/>
        <v/>
      </c>
    </row>
    <row r="315" spans="2:18" ht="15.75" x14ac:dyDescent="0.25">
      <c r="B315" s="744">
        <v>299</v>
      </c>
      <c r="C315" s="744" t="str">
        <f>IF(VLOOKUP(B315,'גנים - דוח ביצוע  (5)'!A:M,2,0)="","",VLOOKUP(B315,'גנים - דוח ביצוע  (5)'!A:M,2,0))</f>
        <v/>
      </c>
      <c r="D315" s="745" t="str">
        <f>IFERROR(VLOOKUP($C:$C,'גנים - מצבת והרשמה  (4)'!C:D,2,0)," ")</f>
        <v/>
      </c>
      <c r="E315" s="745" t="str">
        <f>IFERROR(VLOOKUP(C315,'גנים - דוח ביצוע  (5)'!B:N,13,0),"")</f>
        <v/>
      </c>
      <c r="F315" s="746" t="str">
        <f>IFERROR(VLOOKUP(P315,'פירוט עלויות כח אדם (6)'!AC:AD,2,0),0)</f>
        <v/>
      </c>
      <c r="G315" s="746" t="str">
        <f>IFERROR(VLOOKUP(Q315,'פירוט עלויות כח אדם (6)'!AC:AD,2,0),0)</f>
        <v/>
      </c>
      <c r="H315" s="746" t="str">
        <f>IFERROR(VLOOKUP(R315,'פירוט עלויות כח אדם (6)'!AE:AF,2,0),0)</f>
        <v/>
      </c>
      <c r="I315" s="746">
        <f t="shared" si="28"/>
        <v>0</v>
      </c>
      <c r="J315" s="746">
        <f t="shared" si="29"/>
        <v>0</v>
      </c>
      <c r="K315" s="746">
        <f t="shared" si="30"/>
        <v>0</v>
      </c>
      <c r="L315" s="746" t="str">
        <f t="shared" si="31"/>
        <v/>
      </c>
      <c r="M315" s="750"/>
      <c r="N315" s="748" t="str">
        <f t="shared" si="32"/>
        <v/>
      </c>
      <c r="O315" s="749">
        <f t="shared" si="33"/>
        <v>0</v>
      </c>
      <c r="P315" s="749" t="str">
        <f>IF(C315&lt;&gt;"",C315&amp;'גיליון עזר'!$A$2,"")</f>
        <v/>
      </c>
      <c r="Q315" s="749" t="str">
        <f>IF(C315&lt;&gt;"",C315&amp;'גיליון עזר'!$C$2,"")</f>
        <v/>
      </c>
      <c r="R315" s="749" t="str">
        <f t="shared" si="34"/>
        <v/>
      </c>
    </row>
    <row r="316" spans="2:18" ht="15.75" x14ac:dyDescent="0.25">
      <c r="B316" s="702">
        <v>300</v>
      </c>
      <c r="C316" s="744" t="str">
        <f>IF(VLOOKUP(B316,'גנים - דוח ביצוע  (5)'!A:M,2,0)="","",VLOOKUP(B316,'גנים - דוח ביצוע  (5)'!A:M,2,0))</f>
        <v/>
      </c>
      <c r="D316" s="745" t="str">
        <f>IFERROR(VLOOKUP($C:$C,'גנים - מצבת והרשמה  (4)'!C:D,2,0)," ")</f>
        <v/>
      </c>
      <c r="E316" s="745" t="str">
        <f>IFERROR(VLOOKUP(C316,'גנים - דוח ביצוע  (5)'!B:N,13,0),"")</f>
        <v/>
      </c>
      <c r="F316" s="746" t="str">
        <f>IFERROR(VLOOKUP(P316,'פירוט עלויות כח אדם (6)'!AC:AD,2,0),0)</f>
        <v/>
      </c>
      <c r="G316" s="746" t="str">
        <f>IFERROR(VLOOKUP(Q316,'פירוט עלויות כח אדם (6)'!AC:AD,2,0),0)</f>
        <v/>
      </c>
      <c r="H316" s="746" t="str">
        <f>IFERROR(VLOOKUP(R316,'פירוט עלויות כח אדם (6)'!AE:AF,2,0),0)</f>
        <v/>
      </c>
      <c r="I316" s="746">
        <f t="shared" si="28"/>
        <v>0</v>
      </c>
      <c r="J316" s="746">
        <f t="shared" si="29"/>
        <v>0</v>
      </c>
      <c r="K316" s="746">
        <f t="shared" si="30"/>
        <v>0</v>
      </c>
      <c r="L316" s="746" t="str">
        <f t="shared" si="31"/>
        <v/>
      </c>
      <c r="M316" s="750"/>
      <c r="N316" s="748" t="str">
        <f t="shared" si="32"/>
        <v/>
      </c>
      <c r="O316" s="749">
        <f t="shared" si="33"/>
        <v>0</v>
      </c>
      <c r="P316" s="749" t="str">
        <f>IF(C316&lt;&gt;"",C316&amp;'גיליון עזר'!$A$2,"")</f>
        <v/>
      </c>
      <c r="Q316" s="749" t="str">
        <f>IF(C316&lt;&gt;"",C316&amp;'גיליון עזר'!$C$2,"")</f>
        <v/>
      </c>
      <c r="R316" s="749" t="str">
        <f t="shared" si="34"/>
        <v/>
      </c>
    </row>
    <row r="317" spans="2:18" ht="15.75" x14ac:dyDescent="0.25">
      <c r="B317" s="744">
        <v>301</v>
      </c>
      <c r="C317" s="744" t="str">
        <f>IF(VLOOKUP(B317,'גנים - דוח ביצוע  (5)'!A:M,2,0)="","",VLOOKUP(B317,'גנים - דוח ביצוע  (5)'!A:M,2,0))</f>
        <v/>
      </c>
      <c r="D317" s="745" t="str">
        <f>IFERROR(VLOOKUP($C:$C,'גנים - מצבת והרשמה  (4)'!C:D,2,0)," ")</f>
        <v/>
      </c>
      <c r="E317" s="745" t="str">
        <f>IFERROR(VLOOKUP(C317,'גנים - דוח ביצוע  (5)'!B:N,13,0),"")</f>
        <v/>
      </c>
      <c r="F317" s="746" t="str">
        <f>IFERROR(VLOOKUP(P317,'פירוט עלויות כח אדם (6)'!AC:AD,2,0),0)</f>
        <v/>
      </c>
      <c r="G317" s="746" t="str">
        <f>IFERROR(VLOOKUP(Q317,'פירוט עלויות כח אדם (6)'!AC:AD,2,0),0)</f>
        <v/>
      </c>
      <c r="H317" s="746" t="str">
        <f>IFERROR(VLOOKUP(R317,'פירוט עלויות כח אדם (6)'!AE:AF,2,0),0)</f>
        <v/>
      </c>
      <c r="I317" s="746">
        <f t="shared" si="28"/>
        <v>0</v>
      </c>
      <c r="J317" s="746">
        <f t="shared" si="29"/>
        <v>0</v>
      </c>
      <c r="K317" s="746">
        <f t="shared" si="30"/>
        <v>0</v>
      </c>
      <c r="L317" s="746" t="str">
        <f t="shared" si="31"/>
        <v/>
      </c>
      <c r="M317" s="750"/>
      <c r="N317" s="748" t="str">
        <f t="shared" si="32"/>
        <v/>
      </c>
      <c r="O317" s="749">
        <f t="shared" si="33"/>
        <v>0</v>
      </c>
      <c r="P317" s="749" t="str">
        <f>IF(C317&lt;&gt;"",C317&amp;'גיליון עזר'!$A$2,"")</f>
        <v/>
      </c>
      <c r="Q317" s="749" t="str">
        <f>IF(C317&lt;&gt;"",C317&amp;'גיליון עזר'!$C$2,"")</f>
        <v/>
      </c>
      <c r="R317" s="749" t="str">
        <f t="shared" si="34"/>
        <v/>
      </c>
    </row>
    <row r="318" spans="2:18" ht="15.75" x14ac:dyDescent="0.25">
      <c r="B318" s="702">
        <v>302</v>
      </c>
      <c r="C318" s="744" t="str">
        <f>IF(VLOOKUP(B318,'גנים - דוח ביצוע  (5)'!A:M,2,0)="","",VLOOKUP(B318,'גנים - דוח ביצוע  (5)'!A:M,2,0))</f>
        <v/>
      </c>
      <c r="D318" s="745" t="str">
        <f>IFERROR(VLOOKUP($C:$C,'גנים - מצבת והרשמה  (4)'!C:D,2,0)," ")</f>
        <v/>
      </c>
      <c r="E318" s="745" t="str">
        <f>IFERROR(VLOOKUP(C318,'גנים - דוח ביצוע  (5)'!B:N,13,0),"")</f>
        <v/>
      </c>
      <c r="F318" s="746" t="str">
        <f>IFERROR(VLOOKUP(P318,'פירוט עלויות כח אדם (6)'!AC:AD,2,0),0)</f>
        <v/>
      </c>
      <c r="G318" s="746" t="str">
        <f>IFERROR(VLOOKUP(Q318,'פירוט עלויות כח אדם (6)'!AC:AD,2,0),0)</f>
        <v/>
      </c>
      <c r="H318" s="746" t="str">
        <f>IFERROR(VLOOKUP(R318,'פירוט עלויות כח אדם (6)'!AE:AF,2,0),0)</f>
        <v/>
      </c>
      <c r="I318" s="746">
        <f t="shared" si="28"/>
        <v>0</v>
      </c>
      <c r="J318" s="746">
        <f t="shared" si="29"/>
        <v>0</v>
      </c>
      <c r="K318" s="746">
        <f t="shared" si="30"/>
        <v>0</v>
      </c>
      <c r="L318" s="746" t="str">
        <f t="shared" si="31"/>
        <v/>
      </c>
      <c r="M318" s="750"/>
      <c r="N318" s="748" t="str">
        <f t="shared" si="32"/>
        <v/>
      </c>
      <c r="O318" s="749">
        <f t="shared" si="33"/>
        <v>0</v>
      </c>
      <c r="P318" s="749" t="str">
        <f>IF(C318&lt;&gt;"",C318&amp;'גיליון עזר'!$A$2,"")</f>
        <v/>
      </c>
      <c r="Q318" s="749" t="str">
        <f>IF(C318&lt;&gt;"",C318&amp;'גיליון עזר'!$C$2,"")</f>
        <v/>
      </c>
      <c r="R318" s="749" t="str">
        <f t="shared" si="34"/>
        <v/>
      </c>
    </row>
    <row r="319" spans="2:18" ht="15.75" x14ac:dyDescent="0.25">
      <c r="B319" s="744">
        <v>303</v>
      </c>
      <c r="C319" s="744" t="str">
        <f>IF(VLOOKUP(B319,'גנים - דוח ביצוע  (5)'!A:M,2,0)="","",VLOOKUP(B319,'גנים - דוח ביצוע  (5)'!A:M,2,0))</f>
        <v/>
      </c>
      <c r="D319" s="745" t="str">
        <f>IFERROR(VLOOKUP($C:$C,'גנים - מצבת והרשמה  (4)'!C:D,2,0)," ")</f>
        <v/>
      </c>
      <c r="E319" s="745" t="str">
        <f>IFERROR(VLOOKUP(C319,'גנים - דוח ביצוע  (5)'!B:N,13,0),"")</f>
        <v/>
      </c>
      <c r="F319" s="746" t="str">
        <f>IFERROR(VLOOKUP(P319,'פירוט עלויות כח אדם (6)'!AC:AD,2,0),0)</f>
        <v/>
      </c>
      <c r="G319" s="746" t="str">
        <f>IFERROR(VLOOKUP(Q319,'פירוט עלויות כח אדם (6)'!AC:AD,2,0),0)</f>
        <v/>
      </c>
      <c r="H319" s="746" t="str">
        <f>IFERROR(VLOOKUP(R319,'פירוט עלויות כח אדם (6)'!AE:AF,2,0),0)</f>
        <v/>
      </c>
      <c r="I319" s="746">
        <f t="shared" si="28"/>
        <v>0</v>
      </c>
      <c r="J319" s="746">
        <f t="shared" si="29"/>
        <v>0</v>
      </c>
      <c r="K319" s="746">
        <f t="shared" si="30"/>
        <v>0</v>
      </c>
      <c r="L319" s="746" t="str">
        <f t="shared" si="31"/>
        <v/>
      </c>
      <c r="M319" s="750"/>
      <c r="N319" s="748" t="str">
        <f t="shared" si="32"/>
        <v/>
      </c>
      <c r="O319" s="749">
        <f t="shared" si="33"/>
        <v>0</v>
      </c>
      <c r="P319" s="749" t="str">
        <f>IF(C319&lt;&gt;"",C319&amp;'גיליון עזר'!$A$2,"")</f>
        <v/>
      </c>
      <c r="Q319" s="749" t="str">
        <f>IF(C319&lt;&gt;"",C319&amp;'גיליון עזר'!$C$2,"")</f>
        <v/>
      </c>
      <c r="R319" s="749" t="str">
        <f t="shared" si="34"/>
        <v/>
      </c>
    </row>
    <row r="320" spans="2:18" ht="15.75" x14ac:dyDescent="0.25">
      <c r="B320" s="702">
        <v>304</v>
      </c>
      <c r="C320" s="744" t="str">
        <f>IF(VLOOKUP(B320,'גנים - דוח ביצוע  (5)'!A:M,2,0)="","",VLOOKUP(B320,'גנים - דוח ביצוע  (5)'!A:M,2,0))</f>
        <v/>
      </c>
      <c r="D320" s="745" t="str">
        <f>IFERROR(VLOOKUP($C:$C,'גנים - מצבת והרשמה  (4)'!C:D,2,0)," ")</f>
        <v/>
      </c>
      <c r="E320" s="745" t="str">
        <f>IFERROR(VLOOKUP(C320,'גנים - דוח ביצוע  (5)'!B:N,13,0),"")</f>
        <v/>
      </c>
      <c r="F320" s="746" t="str">
        <f>IFERROR(VLOOKUP(P320,'פירוט עלויות כח אדם (6)'!AC:AD,2,0),0)</f>
        <v/>
      </c>
      <c r="G320" s="746" t="str">
        <f>IFERROR(VLOOKUP(Q320,'פירוט עלויות כח אדם (6)'!AC:AD,2,0),0)</f>
        <v/>
      </c>
      <c r="H320" s="746" t="str">
        <f>IFERROR(VLOOKUP(R320,'פירוט עלויות כח אדם (6)'!AE:AF,2,0),0)</f>
        <v/>
      </c>
      <c r="I320" s="746">
        <f t="shared" si="28"/>
        <v>0</v>
      </c>
      <c r="J320" s="746">
        <f t="shared" si="29"/>
        <v>0</v>
      </c>
      <c r="K320" s="746">
        <f t="shared" si="30"/>
        <v>0</v>
      </c>
      <c r="L320" s="746" t="str">
        <f t="shared" si="31"/>
        <v/>
      </c>
      <c r="M320" s="750"/>
      <c r="N320" s="748" t="str">
        <f t="shared" si="32"/>
        <v/>
      </c>
      <c r="O320" s="749">
        <f t="shared" si="33"/>
        <v>0</v>
      </c>
      <c r="P320" s="749" t="str">
        <f>IF(C320&lt;&gt;"",C320&amp;'גיליון עזר'!$A$2,"")</f>
        <v/>
      </c>
      <c r="Q320" s="749" t="str">
        <f>IF(C320&lt;&gt;"",C320&amp;'גיליון עזר'!$C$2,"")</f>
        <v/>
      </c>
      <c r="R320" s="749" t="str">
        <f t="shared" si="34"/>
        <v/>
      </c>
    </row>
    <row r="321" spans="2:18" ht="15.75" x14ac:dyDescent="0.25">
      <c r="B321" s="744">
        <v>305</v>
      </c>
      <c r="C321" s="744" t="str">
        <f>IF(VLOOKUP(B321,'גנים - דוח ביצוע  (5)'!A:M,2,0)="","",VLOOKUP(B321,'גנים - דוח ביצוע  (5)'!A:M,2,0))</f>
        <v/>
      </c>
      <c r="D321" s="745" t="str">
        <f>IFERROR(VLOOKUP($C:$C,'גנים - מצבת והרשמה  (4)'!C:D,2,0)," ")</f>
        <v/>
      </c>
      <c r="E321" s="745" t="str">
        <f>IFERROR(VLOOKUP(C321,'גנים - דוח ביצוע  (5)'!B:N,13,0),"")</f>
        <v/>
      </c>
      <c r="F321" s="746" t="str">
        <f>IFERROR(VLOOKUP(P321,'פירוט עלויות כח אדם (6)'!AC:AD,2,0),0)</f>
        <v/>
      </c>
      <c r="G321" s="746" t="str">
        <f>IFERROR(VLOOKUP(Q321,'פירוט עלויות כח אדם (6)'!AC:AD,2,0),0)</f>
        <v/>
      </c>
      <c r="H321" s="746" t="str">
        <f>IFERROR(VLOOKUP(R321,'פירוט עלויות כח אדם (6)'!AE:AF,2,0),0)</f>
        <v/>
      </c>
      <c r="I321" s="746">
        <f t="shared" si="28"/>
        <v>0</v>
      </c>
      <c r="J321" s="746">
        <f t="shared" si="29"/>
        <v>0</v>
      </c>
      <c r="K321" s="746">
        <f t="shared" si="30"/>
        <v>0</v>
      </c>
      <c r="L321" s="746" t="str">
        <f t="shared" si="31"/>
        <v/>
      </c>
      <c r="M321" s="750"/>
      <c r="N321" s="748" t="str">
        <f t="shared" si="32"/>
        <v/>
      </c>
      <c r="O321" s="749">
        <f t="shared" si="33"/>
        <v>0</v>
      </c>
      <c r="P321" s="749" t="str">
        <f>IF(C321&lt;&gt;"",C321&amp;'גיליון עזר'!$A$2,"")</f>
        <v/>
      </c>
      <c r="Q321" s="749" t="str">
        <f>IF(C321&lt;&gt;"",C321&amp;'גיליון עזר'!$C$2,"")</f>
        <v/>
      </c>
      <c r="R321" s="749" t="str">
        <f t="shared" si="34"/>
        <v/>
      </c>
    </row>
    <row r="322" spans="2:18" ht="15.75" x14ac:dyDescent="0.25">
      <c r="B322" s="702">
        <v>306</v>
      </c>
      <c r="C322" s="744" t="str">
        <f>IF(VLOOKUP(B322,'גנים - דוח ביצוע  (5)'!A:M,2,0)="","",VLOOKUP(B322,'גנים - דוח ביצוע  (5)'!A:M,2,0))</f>
        <v/>
      </c>
      <c r="D322" s="745" t="str">
        <f>IFERROR(VLOOKUP($C:$C,'גנים - מצבת והרשמה  (4)'!C:D,2,0)," ")</f>
        <v/>
      </c>
      <c r="E322" s="745" t="str">
        <f>IFERROR(VLOOKUP(C322,'גנים - דוח ביצוע  (5)'!B:N,13,0),"")</f>
        <v/>
      </c>
      <c r="F322" s="746" t="str">
        <f>IFERROR(VLOOKUP(P322,'פירוט עלויות כח אדם (6)'!AC:AD,2,0),0)</f>
        <v/>
      </c>
      <c r="G322" s="746" t="str">
        <f>IFERROR(VLOOKUP(Q322,'פירוט עלויות כח אדם (6)'!AC:AD,2,0),0)</f>
        <v/>
      </c>
      <c r="H322" s="746" t="str">
        <f>IFERROR(VLOOKUP(R322,'פירוט עלויות כח אדם (6)'!AE:AF,2,0),0)</f>
        <v/>
      </c>
      <c r="I322" s="746">
        <f t="shared" si="28"/>
        <v>0</v>
      </c>
      <c r="J322" s="746">
        <f t="shared" si="29"/>
        <v>0</v>
      </c>
      <c r="K322" s="746">
        <f t="shared" si="30"/>
        <v>0</v>
      </c>
      <c r="L322" s="746" t="str">
        <f t="shared" si="31"/>
        <v/>
      </c>
      <c r="M322" s="750"/>
      <c r="N322" s="748" t="str">
        <f t="shared" si="32"/>
        <v/>
      </c>
      <c r="O322" s="749">
        <f t="shared" si="33"/>
        <v>0</v>
      </c>
      <c r="P322" s="749" t="str">
        <f>IF(C322&lt;&gt;"",C322&amp;'גיליון עזר'!$A$2,"")</f>
        <v/>
      </c>
      <c r="Q322" s="749" t="str">
        <f>IF(C322&lt;&gt;"",C322&amp;'גיליון עזר'!$C$2,"")</f>
        <v/>
      </c>
      <c r="R322" s="749" t="str">
        <f t="shared" si="34"/>
        <v/>
      </c>
    </row>
    <row r="323" spans="2:18" ht="15.75" x14ac:dyDescent="0.25">
      <c r="B323" s="744">
        <v>307</v>
      </c>
      <c r="C323" s="744" t="str">
        <f>IF(VLOOKUP(B323,'גנים - דוח ביצוע  (5)'!A:M,2,0)="","",VLOOKUP(B323,'גנים - דוח ביצוע  (5)'!A:M,2,0))</f>
        <v/>
      </c>
      <c r="D323" s="745" t="str">
        <f>IFERROR(VLOOKUP($C:$C,'גנים - מצבת והרשמה  (4)'!C:D,2,0)," ")</f>
        <v/>
      </c>
      <c r="E323" s="745" t="str">
        <f>IFERROR(VLOOKUP(C323,'גנים - דוח ביצוע  (5)'!B:N,13,0),"")</f>
        <v/>
      </c>
      <c r="F323" s="746" t="str">
        <f>IFERROR(VLOOKUP(P323,'פירוט עלויות כח אדם (6)'!AC:AD,2,0),0)</f>
        <v/>
      </c>
      <c r="G323" s="746" t="str">
        <f>IFERROR(VLOOKUP(Q323,'פירוט עלויות כח אדם (6)'!AC:AD,2,0),0)</f>
        <v/>
      </c>
      <c r="H323" s="746" t="str">
        <f>IFERROR(VLOOKUP(R323,'פירוט עלויות כח אדם (6)'!AE:AF,2,0),0)</f>
        <v/>
      </c>
      <c r="I323" s="746">
        <f t="shared" si="28"/>
        <v>0</v>
      </c>
      <c r="J323" s="746">
        <f t="shared" si="29"/>
        <v>0</v>
      </c>
      <c r="K323" s="746">
        <f t="shared" si="30"/>
        <v>0</v>
      </c>
      <c r="L323" s="746" t="str">
        <f t="shared" si="31"/>
        <v/>
      </c>
      <c r="M323" s="750"/>
      <c r="N323" s="748" t="str">
        <f t="shared" si="32"/>
        <v/>
      </c>
      <c r="O323" s="749">
        <f t="shared" si="33"/>
        <v>0</v>
      </c>
      <c r="P323" s="749" t="str">
        <f>IF(C323&lt;&gt;"",C323&amp;'גיליון עזר'!$A$2,"")</f>
        <v/>
      </c>
      <c r="Q323" s="749" t="str">
        <f>IF(C323&lt;&gt;"",C323&amp;'גיליון עזר'!$C$2,"")</f>
        <v/>
      </c>
      <c r="R323" s="749" t="str">
        <f t="shared" si="34"/>
        <v/>
      </c>
    </row>
    <row r="324" spans="2:18" ht="15.75" x14ac:dyDescent="0.25">
      <c r="B324" s="702">
        <v>308</v>
      </c>
      <c r="C324" s="744" t="str">
        <f>IF(VLOOKUP(B324,'גנים - דוח ביצוע  (5)'!A:M,2,0)="","",VLOOKUP(B324,'גנים - דוח ביצוע  (5)'!A:M,2,0))</f>
        <v/>
      </c>
      <c r="D324" s="745" t="str">
        <f>IFERROR(VLOOKUP($C:$C,'גנים - מצבת והרשמה  (4)'!C:D,2,0)," ")</f>
        <v/>
      </c>
      <c r="E324" s="745" t="str">
        <f>IFERROR(VLOOKUP(C324,'גנים - דוח ביצוע  (5)'!B:N,13,0),"")</f>
        <v/>
      </c>
      <c r="F324" s="746" t="str">
        <f>IFERROR(VLOOKUP(P324,'פירוט עלויות כח אדם (6)'!AC:AD,2,0),0)</f>
        <v/>
      </c>
      <c r="G324" s="746" t="str">
        <f>IFERROR(VLOOKUP(Q324,'פירוט עלויות כח אדם (6)'!AC:AD,2,0),0)</f>
        <v/>
      </c>
      <c r="H324" s="746" t="str">
        <f>IFERROR(VLOOKUP(R324,'פירוט עלויות כח אדם (6)'!AE:AF,2,0),0)</f>
        <v/>
      </c>
      <c r="I324" s="746">
        <f t="shared" si="28"/>
        <v>0</v>
      </c>
      <c r="J324" s="746">
        <f t="shared" si="29"/>
        <v>0</v>
      </c>
      <c r="K324" s="746">
        <f t="shared" si="30"/>
        <v>0</v>
      </c>
      <c r="L324" s="746" t="str">
        <f t="shared" si="31"/>
        <v/>
      </c>
      <c r="M324" s="750"/>
      <c r="N324" s="748" t="str">
        <f t="shared" si="32"/>
        <v/>
      </c>
      <c r="O324" s="749">
        <f t="shared" si="33"/>
        <v>0</v>
      </c>
      <c r="P324" s="749" t="str">
        <f>IF(C324&lt;&gt;"",C324&amp;'גיליון עזר'!$A$2,"")</f>
        <v/>
      </c>
      <c r="Q324" s="749" t="str">
        <f>IF(C324&lt;&gt;"",C324&amp;'גיליון עזר'!$C$2,"")</f>
        <v/>
      </c>
      <c r="R324" s="749" t="str">
        <f t="shared" si="34"/>
        <v/>
      </c>
    </row>
    <row r="325" spans="2:18" ht="15.75" x14ac:dyDescent="0.25">
      <c r="B325" s="744">
        <v>309</v>
      </c>
      <c r="C325" s="744" t="str">
        <f>IF(VLOOKUP(B325,'גנים - דוח ביצוע  (5)'!A:M,2,0)="","",VLOOKUP(B325,'גנים - דוח ביצוע  (5)'!A:M,2,0))</f>
        <v/>
      </c>
      <c r="D325" s="745" t="str">
        <f>IFERROR(VLOOKUP($C:$C,'גנים - מצבת והרשמה  (4)'!C:D,2,0)," ")</f>
        <v/>
      </c>
      <c r="E325" s="745" t="str">
        <f>IFERROR(VLOOKUP(C325,'גנים - דוח ביצוע  (5)'!B:N,13,0),"")</f>
        <v/>
      </c>
      <c r="F325" s="746" t="str">
        <f>IFERROR(VLOOKUP(P325,'פירוט עלויות כח אדם (6)'!AC:AD,2,0),0)</f>
        <v/>
      </c>
      <c r="G325" s="746" t="str">
        <f>IFERROR(VLOOKUP(Q325,'פירוט עלויות כח אדם (6)'!AC:AD,2,0),0)</f>
        <v/>
      </c>
      <c r="H325" s="746" t="str">
        <f>IFERROR(VLOOKUP(R325,'פירוט עלויות כח אדם (6)'!AE:AF,2,0),0)</f>
        <v/>
      </c>
      <c r="I325" s="746">
        <f t="shared" si="28"/>
        <v>0</v>
      </c>
      <c r="J325" s="746">
        <f t="shared" si="29"/>
        <v>0</v>
      </c>
      <c r="K325" s="746">
        <f t="shared" si="30"/>
        <v>0</v>
      </c>
      <c r="L325" s="746" t="str">
        <f t="shared" si="31"/>
        <v/>
      </c>
      <c r="M325" s="750"/>
      <c r="N325" s="748" t="str">
        <f t="shared" si="32"/>
        <v/>
      </c>
      <c r="O325" s="749">
        <f t="shared" si="33"/>
        <v>0</v>
      </c>
      <c r="P325" s="749" t="str">
        <f>IF(C325&lt;&gt;"",C325&amp;'גיליון עזר'!$A$2,"")</f>
        <v/>
      </c>
      <c r="Q325" s="749" t="str">
        <f>IF(C325&lt;&gt;"",C325&amp;'גיליון עזר'!$C$2,"")</f>
        <v/>
      </c>
      <c r="R325" s="749" t="str">
        <f t="shared" si="34"/>
        <v/>
      </c>
    </row>
    <row r="326" spans="2:18" ht="15.75" x14ac:dyDescent="0.25">
      <c r="B326" s="702">
        <v>310</v>
      </c>
      <c r="C326" s="744" t="str">
        <f>IF(VLOOKUP(B326,'גנים - דוח ביצוע  (5)'!A:M,2,0)="","",VLOOKUP(B326,'גנים - דוח ביצוע  (5)'!A:M,2,0))</f>
        <v/>
      </c>
      <c r="D326" s="745" t="str">
        <f>IFERROR(VLOOKUP($C:$C,'גנים - מצבת והרשמה  (4)'!C:D,2,0)," ")</f>
        <v/>
      </c>
      <c r="E326" s="745" t="str">
        <f>IFERROR(VLOOKUP(C326,'גנים - דוח ביצוע  (5)'!B:N,13,0),"")</f>
        <v/>
      </c>
      <c r="F326" s="746" t="str">
        <f>IFERROR(VLOOKUP(P326,'פירוט עלויות כח אדם (6)'!AC:AD,2,0),0)</f>
        <v/>
      </c>
      <c r="G326" s="746" t="str">
        <f>IFERROR(VLOOKUP(Q326,'פירוט עלויות כח אדם (6)'!AC:AD,2,0),0)</f>
        <v/>
      </c>
      <c r="H326" s="746" t="str">
        <f>IFERROR(VLOOKUP(R326,'פירוט עלויות כח אדם (6)'!AE:AF,2,0),0)</f>
        <v/>
      </c>
      <c r="I326" s="746">
        <f t="shared" si="28"/>
        <v>0</v>
      </c>
      <c r="J326" s="746">
        <f t="shared" si="29"/>
        <v>0</v>
      </c>
      <c r="K326" s="746">
        <f t="shared" si="30"/>
        <v>0</v>
      </c>
      <c r="L326" s="746" t="str">
        <f t="shared" si="31"/>
        <v/>
      </c>
      <c r="M326" s="750"/>
      <c r="N326" s="748" t="str">
        <f t="shared" si="32"/>
        <v/>
      </c>
      <c r="O326" s="749">
        <f t="shared" si="33"/>
        <v>0</v>
      </c>
      <c r="P326" s="749" t="str">
        <f>IF(C326&lt;&gt;"",C326&amp;'גיליון עזר'!$A$2,"")</f>
        <v/>
      </c>
      <c r="Q326" s="749" t="str">
        <f>IF(C326&lt;&gt;"",C326&amp;'גיליון עזר'!$C$2,"")</f>
        <v/>
      </c>
      <c r="R326" s="749" t="str">
        <f t="shared" si="34"/>
        <v/>
      </c>
    </row>
    <row r="327" spans="2:18" ht="15.75" x14ac:dyDescent="0.25">
      <c r="B327" s="744">
        <v>311</v>
      </c>
      <c r="C327" s="744" t="str">
        <f>IF(VLOOKUP(B327,'גנים - דוח ביצוע  (5)'!A:M,2,0)="","",VLOOKUP(B327,'גנים - דוח ביצוע  (5)'!A:M,2,0))</f>
        <v/>
      </c>
      <c r="D327" s="745" t="str">
        <f>IFERROR(VLOOKUP($C:$C,'גנים - מצבת והרשמה  (4)'!C:D,2,0)," ")</f>
        <v/>
      </c>
      <c r="E327" s="745" t="str">
        <f>IFERROR(VLOOKUP(C327,'גנים - דוח ביצוע  (5)'!B:N,13,0),"")</f>
        <v/>
      </c>
      <c r="F327" s="746" t="str">
        <f>IFERROR(VLOOKUP(P327,'פירוט עלויות כח אדם (6)'!AC:AD,2,0),0)</f>
        <v/>
      </c>
      <c r="G327" s="746" t="str">
        <f>IFERROR(VLOOKUP(Q327,'פירוט עלויות כח אדם (6)'!AC:AD,2,0),0)</f>
        <v/>
      </c>
      <c r="H327" s="746" t="str">
        <f>IFERROR(VLOOKUP(R327,'פירוט עלויות כח אדם (6)'!AE:AF,2,0),0)</f>
        <v/>
      </c>
      <c r="I327" s="746">
        <f t="shared" si="28"/>
        <v>0</v>
      </c>
      <c r="J327" s="746">
        <f t="shared" si="29"/>
        <v>0</v>
      </c>
      <c r="K327" s="746">
        <f t="shared" si="30"/>
        <v>0</v>
      </c>
      <c r="L327" s="746" t="str">
        <f t="shared" si="31"/>
        <v/>
      </c>
      <c r="M327" s="750"/>
      <c r="N327" s="748" t="str">
        <f t="shared" si="32"/>
        <v/>
      </c>
      <c r="O327" s="749">
        <f t="shared" si="33"/>
        <v>0</v>
      </c>
      <c r="P327" s="749" t="str">
        <f>IF(C327&lt;&gt;"",C327&amp;'גיליון עזר'!$A$2,"")</f>
        <v/>
      </c>
      <c r="Q327" s="749" t="str">
        <f>IF(C327&lt;&gt;"",C327&amp;'גיליון עזר'!$C$2,"")</f>
        <v/>
      </c>
      <c r="R327" s="749" t="str">
        <f t="shared" si="34"/>
        <v/>
      </c>
    </row>
    <row r="328" spans="2:18" ht="15.75" x14ac:dyDescent="0.25">
      <c r="B328" s="702">
        <v>312</v>
      </c>
      <c r="C328" s="744" t="str">
        <f>IF(VLOOKUP(B328,'גנים - דוח ביצוע  (5)'!A:M,2,0)="","",VLOOKUP(B328,'גנים - דוח ביצוע  (5)'!A:M,2,0))</f>
        <v/>
      </c>
      <c r="D328" s="745" t="str">
        <f>IFERROR(VLOOKUP($C:$C,'גנים - מצבת והרשמה  (4)'!C:D,2,0)," ")</f>
        <v/>
      </c>
      <c r="E328" s="745" t="str">
        <f>IFERROR(VLOOKUP(C328,'גנים - דוח ביצוע  (5)'!B:N,13,0),"")</f>
        <v/>
      </c>
      <c r="F328" s="746" t="str">
        <f>IFERROR(VLOOKUP(P328,'פירוט עלויות כח אדם (6)'!AC:AD,2,0),0)</f>
        <v/>
      </c>
      <c r="G328" s="746" t="str">
        <f>IFERROR(VLOOKUP(Q328,'פירוט עלויות כח אדם (6)'!AC:AD,2,0),0)</f>
        <v/>
      </c>
      <c r="H328" s="746" t="str">
        <f>IFERROR(VLOOKUP(R328,'פירוט עלויות כח אדם (6)'!AE:AF,2,0),0)</f>
        <v/>
      </c>
      <c r="I328" s="746">
        <f t="shared" si="28"/>
        <v>0</v>
      </c>
      <c r="J328" s="746">
        <f t="shared" si="29"/>
        <v>0</v>
      </c>
      <c r="K328" s="746">
        <f t="shared" si="30"/>
        <v>0</v>
      </c>
      <c r="L328" s="746" t="str">
        <f t="shared" si="31"/>
        <v/>
      </c>
      <c r="M328" s="750"/>
      <c r="N328" s="748" t="str">
        <f t="shared" si="32"/>
        <v/>
      </c>
      <c r="O328" s="749">
        <f t="shared" si="33"/>
        <v>0</v>
      </c>
      <c r="P328" s="749" t="str">
        <f>IF(C328&lt;&gt;"",C328&amp;'גיליון עזר'!$A$2,"")</f>
        <v/>
      </c>
      <c r="Q328" s="749" t="str">
        <f>IF(C328&lt;&gt;"",C328&amp;'גיליון עזר'!$C$2,"")</f>
        <v/>
      </c>
      <c r="R328" s="749" t="str">
        <f t="shared" si="34"/>
        <v/>
      </c>
    </row>
    <row r="329" spans="2:18" ht="15.75" x14ac:dyDescent="0.25">
      <c r="B329" s="744">
        <v>313</v>
      </c>
      <c r="C329" s="744" t="str">
        <f>IF(VLOOKUP(B329,'גנים - דוח ביצוע  (5)'!A:M,2,0)="","",VLOOKUP(B329,'גנים - דוח ביצוע  (5)'!A:M,2,0))</f>
        <v/>
      </c>
      <c r="D329" s="745" t="str">
        <f>IFERROR(VLOOKUP($C:$C,'גנים - מצבת והרשמה  (4)'!C:D,2,0)," ")</f>
        <v/>
      </c>
      <c r="E329" s="745" t="str">
        <f>IFERROR(VLOOKUP(C329,'גנים - דוח ביצוע  (5)'!B:N,13,0),"")</f>
        <v/>
      </c>
      <c r="F329" s="746" t="str">
        <f>IFERROR(VLOOKUP(P329,'פירוט עלויות כח אדם (6)'!AC:AD,2,0),0)</f>
        <v/>
      </c>
      <c r="G329" s="746" t="str">
        <f>IFERROR(VLOOKUP(Q329,'פירוט עלויות כח אדם (6)'!AC:AD,2,0),0)</f>
        <v/>
      </c>
      <c r="H329" s="746" t="str">
        <f>IFERROR(VLOOKUP(R329,'פירוט עלויות כח אדם (6)'!AE:AF,2,0),0)</f>
        <v/>
      </c>
      <c r="I329" s="746">
        <f t="shared" si="28"/>
        <v>0</v>
      </c>
      <c r="J329" s="746">
        <f t="shared" si="29"/>
        <v>0</v>
      </c>
      <c r="K329" s="746">
        <f t="shared" si="30"/>
        <v>0</v>
      </c>
      <c r="L329" s="746" t="str">
        <f t="shared" si="31"/>
        <v/>
      </c>
      <c r="M329" s="750"/>
      <c r="N329" s="748" t="str">
        <f t="shared" si="32"/>
        <v/>
      </c>
      <c r="O329" s="749">
        <f t="shared" si="33"/>
        <v>0</v>
      </c>
      <c r="P329" s="749" t="str">
        <f>IF(C329&lt;&gt;"",C329&amp;'גיליון עזר'!$A$2,"")</f>
        <v/>
      </c>
      <c r="Q329" s="749" t="str">
        <f>IF(C329&lt;&gt;"",C329&amp;'גיליון עזר'!$C$2,"")</f>
        <v/>
      </c>
      <c r="R329" s="749" t="str">
        <f t="shared" si="34"/>
        <v/>
      </c>
    </row>
    <row r="330" spans="2:18" ht="15.75" x14ac:dyDescent="0.25">
      <c r="B330" s="702">
        <v>314</v>
      </c>
      <c r="C330" s="744" t="str">
        <f>IF(VLOOKUP(B330,'גנים - דוח ביצוע  (5)'!A:M,2,0)="","",VLOOKUP(B330,'גנים - דוח ביצוע  (5)'!A:M,2,0))</f>
        <v/>
      </c>
      <c r="D330" s="745" t="str">
        <f>IFERROR(VLOOKUP($C:$C,'גנים - מצבת והרשמה  (4)'!C:D,2,0)," ")</f>
        <v/>
      </c>
      <c r="E330" s="745" t="str">
        <f>IFERROR(VLOOKUP(C330,'גנים - דוח ביצוע  (5)'!B:N,13,0),"")</f>
        <v/>
      </c>
      <c r="F330" s="746" t="str">
        <f>IFERROR(VLOOKUP(P330,'פירוט עלויות כח אדם (6)'!AC:AD,2,0),0)</f>
        <v/>
      </c>
      <c r="G330" s="746" t="str">
        <f>IFERROR(VLOOKUP(Q330,'פירוט עלויות כח אדם (6)'!AC:AD,2,0),0)</f>
        <v/>
      </c>
      <c r="H330" s="746" t="str">
        <f>IFERROR(VLOOKUP(R330,'פירוט עלויות כח אדם (6)'!AE:AF,2,0),0)</f>
        <v/>
      </c>
      <c r="I330" s="746">
        <f t="shared" si="28"/>
        <v>0</v>
      </c>
      <c r="J330" s="746">
        <f t="shared" si="29"/>
        <v>0</v>
      </c>
      <c r="K330" s="746">
        <f t="shared" si="30"/>
        <v>0</v>
      </c>
      <c r="L330" s="746" t="str">
        <f t="shared" si="31"/>
        <v/>
      </c>
      <c r="M330" s="750"/>
      <c r="N330" s="748" t="str">
        <f t="shared" si="32"/>
        <v/>
      </c>
      <c r="O330" s="749">
        <f t="shared" si="33"/>
        <v>0</v>
      </c>
      <c r="P330" s="749" t="str">
        <f>IF(C330&lt;&gt;"",C330&amp;'גיליון עזר'!$A$2,"")</f>
        <v/>
      </c>
      <c r="Q330" s="749" t="str">
        <f>IF(C330&lt;&gt;"",C330&amp;'גיליון עזר'!$C$2,"")</f>
        <v/>
      </c>
      <c r="R330" s="749" t="str">
        <f t="shared" si="34"/>
        <v/>
      </c>
    </row>
    <row r="331" spans="2:18" ht="15.75" x14ac:dyDescent="0.25">
      <c r="B331" s="744">
        <v>315</v>
      </c>
      <c r="C331" s="744" t="str">
        <f>IF(VLOOKUP(B331,'גנים - דוח ביצוע  (5)'!A:M,2,0)="","",VLOOKUP(B331,'גנים - דוח ביצוע  (5)'!A:M,2,0))</f>
        <v/>
      </c>
      <c r="D331" s="745" t="str">
        <f>IFERROR(VLOOKUP($C:$C,'גנים - מצבת והרשמה  (4)'!C:D,2,0)," ")</f>
        <v/>
      </c>
      <c r="E331" s="745" t="str">
        <f>IFERROR(VLOOKUP(C331,'גנים - דוח ביצוע  (5)'!B:N,13,0),"")</f>
        <v/>
      </c>
      <c r="F331" s="746" t="str">
        <f>IFERROR(VLOOKUP(P331,'פירוט עלויות כח אדם (6)'!AC:AD,2,0),0)</f>
        <v/>
      </c>
      <c r="G331" s="746" t="str">
        <f>IFERROR(VLOOKUP(Q331,'פירוט עלויות כח אדם (6)'!AC:AD,2,0),0)</f>
        <v/>
      </c>
      <c r="H331" s="746" t="str">
        <f>IFERROR(VLOOKUP(R331,'פירוט עלויות כח אדם (6)'!AE:AF,2,0),0)</f>
        <v/>
      </c>
      <c r="I331" s="746">
        <f t="shared" si="28"/>
        <v>0</v>
      </c>
      <c r="J331" s="746">
        <f t="shared" si="29"/>
        <v>0</v>
      </c>
      <c r="K331" s="746">
        <f t="shared" si="30"/>
        <v>0</v>
      </c>
      <c r="L331" s="746" t="str">
        <f t="shared" si="31"/>
        <v/>
      </c>
      <c r="M331" s="750"/>
      <c r="N331" s="748" t="str">
        <f t="shared" si="32"/>
        <v/>
      </c>
      <c r="O331" s="749">
        <f t="shared" si="33"/>
        <v>0</v>
      </c>
      <c r="P331" s="749" t="str">
        <f>IF(C331&lt;&gt;"",C331&amp;'גיליון עזר'!$A$2,"")</f>
        <v/>
      </c>
      <c r="Q331" s="749" t="str">
        <f>IF(C331&lt;&gt;"",C331&amp;'גיליון עזר'!$C$2,"")</f>
        <v/>
      </c>
      <c r="R331" s="749" t="str">
        <f t="shared" si="34"/>
        <v/>
      </c>
    </row>
    <row r="332" spans="2:18" ht="15.75" x14ac:dyDescent="0.25">
      <c r="B332" s="702">
        <v>316</v>
      </c>
      <c r="C332" s="744" t="str">
        <f>IF(VLOOKUP(B332,'גנים - דוח ביצוע  (5)'!A:M,2,0)="","",VLOOKUP(B332,'גנים - דוח ביצוע  (5)'!A:M,2,0))</f>
        <v/>
      </c>
      <c r="D332" s="745" t="str">
        <f>IFERROR(VLOOKUP($C:$C,'גנים - מצבת והרשמה  (4)'!C:D,2,0)," ")</f>
        <v/>
      </c>
      <c r="E332" s="745" t="str">
        <f>IFERROR(VLOOKUP(C332,'גנים - דוח ביצוע  (5)'!B:N,13,0),"")</f>
        <v/>
      </c>
      <c r="F332" s="746" t="str">
        <f>IFERROR(VLOOKUP(P332,'פירוט עלויות כח אדם (6)'!AC:AD,2,0),0)</f>
        <v/>
      </c>
      <c r="G332" s="746" t="str">
        <f>IFERROR(VLOOKUP(Q332,'פירוט עלויות כח אדם (6)'!AC:AD,2,0),0)</f>
        <v/>
      </c>
      <c r="H332" s="746" t="str">
        <f>IFERROR(VLOOKUP(R332,'פירוט עלויות כח אדם (6)'!AE:AF,2,0),0)</f>
        <v/>
      </c>
      <c r="I332" s="746">
        <f t="shared" si="28"/>
        <v>0</v>
      </c>
      <c r="J332" s="746">
        <f t="shared" si="29"/>
        <v>0</v>
      </c>
      <c r="K332" s="746">
        <f t="shared" si="30"/>
        <v>0</v>
      </c>
      <c r="L332" s="746" t="str">
        <f t="shared" si="31"/>
        <v/>
      </c>
      <c r="M332" s="750"/>
      <c r="N332" s="748" t="str">
        <f t="shared" si="32"/>
        <v/>
      </c>
      <c r="O332" s="749">
        <f t="shared" si="33"/>
        <v>0</v>
      </c>
      <c r="P332" s="749" t="str">
        <f>IF(C332&lt;&gt;"",C332&amp;'גיליון עזר'!$A$2,"")</f>
        <v/>
      </c>
      <c r="Q332" s="749" t="str">
        <f>IF(C332&lt;&gt;"",C332&amp;'גיליון עזר'!$C$2,"")</f>
        <v/>
      </c>
      <c r="R332" s="749" t="str">
        <f t="shared" si="34"/>
        <v/>
      </c>
    </row>
    <row r="333" spans="2:18" ht="15.75" x14ac:dyDescent="0.25">
      <c r="B333" s="744">
        <v>317</v>
      </c>
      <c r="C333" s="744" t="str">
        <f>IF(VLOOKUP(B333,'גנים - דוח ביצוע  (5)'!A:M,2,0)="","",VLOOKUP(B333,'גנים - דוח ביצוע  (5)'!A:M,2,0))</f>
        <v/>
      </c>
      <c r="D333" s="745" t="str">
        <f>IFERROR(VLOOKUP($C:$C,'גנים - מצבת והרשמה  (4)'!C:D,2,0)," ")</f>
        <v/>
      </c>
      <c r="E333" s="745" t="str">
        <f>IFERROR(VLOOKUP(C333,'גנים - דוח ביצוע  (5)'!B:N,13,0),"")</f>
        <v/>
      </c>
      <c r="F333" s="746" t="str">
        <f>IFERROR(VLOOKUP(P333,'פירוט עלויות כח אדם (6)'!AC:AD,2,0),0)</f>
        <v/>
      </c>
      <c r="G333" s="746" t="str">
        <f>IFERROR(VLOOKUP(Q333,'פירוט עלויות כח אדם (6)'!AC:AD,2,0),0)</f>
        <v/>
      </c>
      <c r="H333" s="746" t="str">
        <f>IFERROR(VLOOKUP(R333,'פירוט עלויות כח אדם (6)'!AE:AF,2,0),0)</f>
        <v/>
      </c>
      <c r="I333" s="746">
        <f t="shared" si="28"/>
        <v>0</v>
      </c>
      <c r="J333" s="746">
        <f t="shared" si="29"/>
        <v>0</v>
      </c>
      <c r="K333" s="746">
        <f t="shared" si="30"/>
        <v>0</v>
      </c>
      <c r="L333" s="746" t="str">
        <f t="shared" si="31"/>
        <v/>
      </c>
      <c r="M333" s="750"/>
      <c r="N333" s="748" t="str">
        <f t="shared" si="32"/>
        <v/>
      </c>
      <c r="O333" s="749">
        <f t="shared" si="33"/>
        <v>0</v>
      </c>
      <c r="P333" s="749" t="str">
        <f>IF(C333&lt;&gt;"",C333&amp;'גיליון עזר'!$A$2,"")</f>
        <v/>
      </c>
      <c r="Q333" s="749" t="str">
        <f>IF(C333&lt;&gt;"",C333&amp;'גיליון עזר'!$C$2,"")</f>
        <v/>
      </c>
      <c r="R333" s="749" t="str">
        <f t="shared" si="34"/>
        <v/>
      </c>
    </row>
    <row r="334" spans="2:18" ht="15.75" x14ac:dyDescent="0.25">
      <c r="B334" s="702">
        <v>318</v>
      </c>
      <c r="C334" s="744" t="str">
        <f>IF(VLOOKUP(B334,'גנים - דוח ביצוע  (5)'!A:M,2,0)="","",VLOOKUP(B334,'גנים - דוח ביצוע  (5)'!A:M,2,0))</f>
        <v/>
      </c>
      <c r="D334" s="745" t="str">
        <f>IFERROR(VLOOKUP($C:$C,'גנים - מצבת והרשמה  (4)'!C:D,2,0)," ")</f>
        <v/>
      </c>
      <c r="E334" s="745" t="str">
        <f>IFERROR(VLOOKUP(C334,'גנים - דוח ביצוע  (5)'!B:N,13,0),"")</f>
        <v/>
      </c>
      <c r="F334" s="746" t="str">
        <f>IFERROR(VLOOKUP(P334,'פירוט עלויות כח אדם (6)'!AC:AD,2,0),0)</f>
        <v/>
      </c>
      <c r="G334" s="746" t="str">
        <f>IFERROR(VLOOKUP(Q334,'פירוט עלויות כח אדם (6)'!AC:AD,2,0),0)</f>
        <v/>
      </c>
      <c r="H334" s="746" t="str">
        <f>IFERROR(VLOOKUP(R334,'פירוט עלויות כח אדם (6)'!AE:AF,2,0),0)</f>
        <v/>
      </c>
      <c r="I334" s="746">
        <f t="shared" si="28"/>
        <v>0</v>
      </c>
      <c r="J334" s="746">
        <f t="shared" si="29"/>
        <v>0</v>
      </c>
      <c r="K334" s="746">
        <f t="shared" si="30"/>
        <v>0</v>
      </c>
      <c r="L334" s="746" t="str">
        <f t="shared" si="31"/>
        <v/>
      </c>
      <c r="M334" s="750"/>
      <c r="N334" s="748" t="str">
        <f t="shared" si="32"/>
        <v/>
      </c>
      <c r="O334" s="749">
        <f t="shared" si="33"/>
        <v>0</v>
      </c>
      <c r="P334" s="749" t="str">
        <f>IF(C334&lt;&gt;"",C334&amp;'גיליון עזר'!$A$2,"")</f>
        <v/>
      </c>
      <c r="Q334" s="749" t="str">
        <f>IF(C334&lt;&gt;"",C334&amp;'גיליון עזר'!$C$2,"")</f>
        <v/>
      </c>
      <c r="R334" s="749" t="str">
        <f t="shared" si="34"/>
        <v/>
      </c>
    </row>
    <row r="335" spans="2:18" ht="15.75" x14ac:dyDescent="0.25">
      <c r="B335" s="744">
        <v>319</v>
      </c>
      <c r="C335" s="744" t="str">
        <f>IF(VLOOKUP(B335,'גנים - דוח ביצוע  (5)'!A:M,2,0)="","",VLOOKUP(B335,'גנים - דוח ביצוע  (5)'!A:M,2,0))</f>
        <v/>
      </c>
      <c r="D335" s="745" t="str">
        <f>IFERROR(VLOOKUP($C:$C,'גנים - מצבת והרשמה  (4)'!C:D,2,0)," ")</f>
        <v/>
      </c>
      <c r="E335" s="745" t="str">
        <f>IFERROR(VLOOKUP(C335,'גנים - דוח ביצוע  (5)'!B:N,13,0),"")</f>
        <v/>
      </c>
      <c r="F335" s="746" t="str">
        <f>IFERROR(VLOOKUP(P335,'פירוט עלויות כח אדם (6)'!AC:AD,2,0),0)</f>
        <v/>
      </c>
      <c r="G335" s="746" t="str">
        <f>IFERROR(VLOOKUP(Q335,'פירוט עלויות כח אדם (6)'!AC:AD,2,0),0)</f>
        <v/>
      </c>
      <c r="H335" s="746" t="str">
        <f>IFERROR(VLOOKUP(R335,'פירוט עלויות כח אדם (6)'!AE:AF,2,0),0)</f>
        <v/>
      </c>
      <c r="I335" s="746">
        <f t="shared" si="28"/>
        <v>0</v>
      </c>
      <c r="J335" s="746">
        <f t="shared" si="29"/>
        <v>0</v>
      </c>
      <c r="K335" s="746">
        <f t="shared" si="30"/>
        <v>0</v>
      </c>
      <c r="L335" s="746" t="str">
        <f t="shared" si="31"/>
        <v/>
      </c>
      <c r="M335" s="750"/>
      <c r="N335" s="748" t="str">
        <f t="shared" si="32"/>
        <v/>
      </c>
      <c r="O335" s="749">
        <f t="shared" si="33"/>
        <v>0</v>
      </c>
      <c r="P335" s="749" t="str">
        <f>IF(C335&lt;&gt;"",C335&amp;'גיליון עזר'!$A$2,"")</f>
        <v/>
      </c>
      <c r="Q335" s="749" t="str">
        <f>IF(C335&lt;&gt;"",C335&amp;'גיליון עזר'!$C$2,"")</f>
        <v/>
      </c>
      <c r="R335" s="749" t="str">
        <f t="shared" si="34"/>
        <v/>
      </c>
    </row>
    <row r="336" spans="2:18" ht="15.75" x14ac:dyDescent="0.25">
      <c r="B336" s="702">
        <v>320</v>
      </c>
      <c r="C336" s="744" t="str">
        <f>IF(VLOOKUP(B336,'גנים - דוח ביצוע  (5)'!A:M,2,0)="","",VLOOKUP(B336,'גנים - דוח ביצוע  (5)'!A:M,2,0))</f>
        <v/>
      </c>
      <c r="D336" s="745" t="str">
        <f>IFERROR(VLOOKUP($C:$C,'גנים - מצבת והרשמה  (4)'!C:D,2,0)," ")</f>
        <v/>
      </c>
      <c r="E336" s="745" t="str">
        <f>IFERROR(VLOOKUP(C336,'גנים - דוח ביצוע  (5)'!B:N,13,0),"")</f>
        <v/>
      </c>
      <c r="F336" s="746" t="str">
        <f>IFERROR(VLOOKUP(P336,'פירוט עלויות כח אדם (6)'!AC:AD,2,0),0)</f>
        <v/>
      </c>
      <c r="G336" s="746" t="str">
        <f>IFERROR(VLOOKUP(Q336,'פירוט עלויות כח אדם (6)'!AC:AD,2,0),0)</f>
        <v/>
      </c>
      <c r="H336" s="746" t="str">
        <f>IFERROR(VLOOKUP(R336,'פירוט עלויות כח אדם (6)'!AE:AF,2,0),0)</f>
        <v/>
      </c>
      <c r="I336" s="746">
        <f t="shared" si="28"/>
        <v>0</v>
      </c>
      <c r="J336" s="746">
        <f t="shared" si="29"/>
        <v>0</v>
      </c>
      <c r="K336" s="746">
        <f t="shared" si="30"/>
        <v>0</v>
      </c>
      <c r="L336" s="746" t="str">
        <f t="shared" si="31"/>
        <v/>
      </c>
      <c r="M336" s="750"/>
      <c r="N336" s="748" t="str">
        <f t="shared" si="32"/>
        <v/>
      </c>
      <c r="O336" s="749">
        <f t="shared" si="33"/>
        <v>0</v>
      </c>
      <c r="P336" s="749" t="str">
        <f>IF(C336&lt;&gt;"",C336&amp;'גיליון עזר'!$A$2,"")</f>
        <v/>
      </c>
      <c r="Q336" s="749" t="str">
        <f>IF(C336&lt;&gt;"",C336&amp;'גיליון עזר'!$C$2,"")</f>
        <v/>
      </c>
      <c r="R336" s="749" t="str">
        <f t="shared" si="34"/>
        <v/>
      </c>
    </row>
    <row r="337" spans="2:18" ht="15.75" x14ac:dyDescent="0.25">
      <c r="B337" s="744">
        <v>321</v>
      </c>
      <c r="C337" s="744" t="str">
        <f>IF(VLOOKUP(B337,'גנים - דוח ביצוע  (5)'!A:M,2,0)="","",VLOOKUP(B337,'גנים - דוח ביצוע  (5)'!A:M,2,0))</f>
        <v/>
      </c>
      <c r="D337" s="745" t="str">
        <f>IFERROR(VLOOKUP($C:$C,'גנים - מצבת והרשמה  (4)'!C:D,2,0)," ")</f>
        <v/>
      </c>
      <c r="E337" s="745" t="str">
        <f>IFERROR(VLOOKUP(C337,'גנים - דוח ביצוע  (5)'!B:N,13,0),"")</f>
        <v/>
      </c>
      <c r="F337" s="746" t="str">
        <f>IFERROR(VLOOKUP(P337,'פירוט עלויות כח אדם (6)'!AC:AD,2,0),0)</f>
        <v/>
      </c>
      <c r="G337" s="746" t="str">
        <f>IFERROR(VLOOKUP(Q337,'פירוט עלויות כח אדם (6)'!AC:AD,2,0),0)</f>
        <v/>
      </c>
      <c r="H337" s="746" t="str">
        <f>IFERROR(VLOOKUP(R337,'פירוט עלויות כח אדם (6)'!AE:AF,2,0),0)</f>
        <v/>
      </c>
      <c r="I337" s="746">
        <f t="shared" si="28"/>
        <v>0</v>
      </c>
      <c r="J337" s="746">
        <f t="shared" si="29"/>
        <v>0</v>
      </c>
      <c r="K337" s="746">
        <f t="shared" si="30"/>
        <v>0</v>
      </c>
      <c r="L337" s="746" t="str">
        <f t="shared" si="31"/>
        <v/>
      </c>
      <c r="M337" s="750"/>
      <c r="N337" s="748" t="str">
        <f t="shared" si="32"/>
        <v/>
      </c>
      <c r="O337" s="749">
        <f t="shared" si="33"/>
        <v>0</v>
      </c>
      <c r="P337" s="749" t="str">
        <f>IF(C337&lt;&gt;"",C337&amp;'גיליון עזר'!$A$2,"")</f>
        <v/>
      </c>
      <c r="Q337" s="749" t="str">
        <f>IF(C337&lt;&gt;"",C337&amp;'גיליון עזר'!$C$2,"")</f>
        <v/>
      </c>
      <c r="R337" s="749" t="str">
        <f t="shared" si="34"/>
        <v/>
      </c>
    </row>
    <row r="338" spans="2:18" ht="15.75" x14ac:dyDescent="0.25">
      <c r="B338" s="702">
        <v>322</v>
      </c>
      <c r="C338" s="744" t="str">
        <f>IF(VLOOKUP(B338,'גנים - דוח ביצוע  (5)'!A:M,2,0)="","",VLOOKUP(B338,'גנים - דוח ביצוע  (5)'!A:M,2,0))</f>
        <v/>
      </c>
      <c r="D338" s="745" t="str">
        <f>IFERROR(VLOOKUP($C:$C,'גנים - מצבת והרשמה  (4)'!C:D,2,0)," ")</f>
        <v/>
      </c>
      <c r="E338" s="745" t="str">
        <f>IFERROR(VLOOKUP(C338,'גנים - דוח ביצוע  (5)'!B:N,13,0),"")</f>
        <v/>
      </c>
      <c r="F338" s="746" t="str">
        <f>IFERROR(VLOOKUP(P338,'פירוט עלויות כח אדם (6)'!AC:AD,2,0),0)</f>
        <v/>
      </c>
      <c r="G338" s="746" t="str">
        <f>IFERROR(VLOOKUP(Q338,'פירוט עלויות כח אדם (6)'!AC:AD,2,0),0)</f>
        <v/>
      </c>
      <c r="H338" s="746" t="str">
        <f>IFERROR(VLOOKUP(R338,'פירוט עלויות כח אדם (6)'!AE:AF,2,0),0)</f>
        <v/>
      </c>
      <c r="I338" s="746">
        <f t="shared" ref="I338:I401" si="35">IF(C338&lt;&gt;"",IF(OR(F338&gt;0,G338&gt;0),"תקין","לא תקין"),0)</f>
        <v>0</v>
      </c>
      <c r="J338" s="746">
        <f t="shared" ref="J338:J401" si="36">IF(C338&lt;&gt;"",IF(E338&gt;30,IF(H338&gt;0,"תקין","לא תקין"),"תקין"),0)</f>
        <v>0</v>
      </c>
      <c r="K338" s="746">
        <f t="shared" ref="K338:K401" si="37">IF(C338&lt;&gt;"",IF(OR(I338="לא תקין",J338="לא תקין"),"לא תקין, הגן לא העסיק צוות חינוכי בהתאם להנחיות","תקין"),0)</f>
        <v>0</v>
      </c>
      <c r="L338" s="746" t="str">
        <f t="shared" ref="L338:L401" si="38">IF(E338&lt;&gt;"",IF(K338="תקין",E338,"לא קיימת זכאות לתקציב לאור אי איוש משרות כנדרש"),"")</f>
        <v/>
      </c>
      <c r="M338" s="750"/>
      <c r="N338" s="748" t="str">
        <f t="shared" ref="N338:N401" si="39">IF(ISNUMBER(C338),IF(COUNTIF($C$17:$C$1995,C338)=1,"תקין",IFERROR(CONCATENATE("סמל הגן הוקלד ",COUNTIF($C$17:$C$1995,C338)," פעמים"),"")),"")</f>
        <v/>
      </c>
      <c r="O338" s="749">
        <f t="shared" ref="O338:O401" si="40">IF(LEFT(K338,7)="לא תקין",1,0)</f>
        <v>0</v>
      </c>
      <c r="P338" s="749" t="str">
        <f>IF(C338&lt;&gt;"",C338&amp;'גיליון עזר'!$A$2,"")</f>
        <v/>
      </c>
      <c r="Q338" s="749" t="str">
        <f>IF(C338&lt;&gt;"",C338&amp;'גיליון עזר'!$C$2,"")</f>
        <v/>
      </c>
      <c r="R338" s="749" t="str">
        <f t="shared" ref="R338:R401" si="41">IF(C338&lt;&gt;"",C338&amp;"סייעת","")</f>
        <v/>
      </c>
    </row>
    <row r="339" spans="2:18" ht="15.75" x14ac:dyDescent="0.25">
      <c r="B339" s="744">
        <v>323</v>
      </c>
      <c r="C339" s="744" t="str">
        <f>IF(VLOOKUP(B339,'גנים - דוח ביצוע  (5)'!A:M,2,0)="","",VLOOKUP(B339,'גנים - דוח ביצוע  (5)'!A:M,2,0))</f>
        <v/>
      </c>
      <c r="D339" s="745" t="str">
        <f>IFERROR(VLOOKUP($C:$C,'גנים - מצבת והרשמה  (4)'!C:D,2,0)," ")</f>
        <v/>
      </c>
      <c r="E339" s="745" t="str">
        <f>IFERROR(VLOOKUP(C339,'גנים - דוח ביצוע  (5)'!B:N,13,0),"")</f>
        <v/>
      </c>
      <c r="F339" s="746" t="str">
        <f>IFERROR(VLOOKUP(P339,'פירוט עלויות כח אדם (6)'!AC:AD,2,0),0)</f>
        <v/>
      </c>
      <c r="G339" s="746" t="str">
        <f>IFERROR(VLOOKUP(Q339,'פירוט עלויות כח אדם (6)'!AC:AD,2,0),0)</f>
        <v/>
      </c>
      <c r="H339" s="746" t="str">
        <f>IFERROR(VLOOKUP(R339,'פירוט עלויות כח אדם (6)'!AE:AF,2,0),0)</f>
        <v/>
      </c>
      <c r="I339" s="746">
        <f t="shared" si="35"/>
        <v>0</v>
      </c>
      <c r="J339" s="746">
        <f t="shared" si="36"/>
        <v>0</v>
      </c>
      <c r="K339" s="746">
        <f t="shared" si="37"/>
        <v>0</v>
      </c>
      <c r="L339" s="746" t="str">
        <f t="shared" si="38"/>
        <v/>
      </c>
      <c r="M339" s="750"/>
      <c r="N339" s="748" t="str">
        <f t="shared" si="39"/>
        <v/>
      </c>
      <c r="O339" s="749">
        <f t="shared" si="40"/>
        <v>0</v>
      </c>
      <c r="P339" s="749" t="str">
        <f>IF(C339&lt;&gt;"",C339&amp;'גיליון עזר'!$A$2,"")</f>
        <v/>
      </c>
      <c r="Q339" s="749" t="str">
        <f>IF(C339&lt;&gt;"",C339&amp;'גיליון עזר'!$C$2,"")</f>
        <v/>
      </c>
      <c r="R339" s="749" t="str">
        <f t="shared" si="41"/>
        <v/>
      </c>
    </row>
    <row r="340" spans="2:18" ht="15.75" x14ac:dyDescent="0.25">
      <c r="B340" s="702">
        <v>324</v>
      </c>
      <c r="C340" s="744" t="str">
        <f>IF(VLOOKUP(B340,'גנים - דוח ביצוע  (5)'!A:M,2,0)="","",VLOOKUP(B340,'גנים - דוח ביצוע  (5)'!A:M,2,0))</f>
        <v/>
      </c>
      <c r="D340" s="745" t="str">
        <f>IFERROR(VLOOKUP($C:$C,'גנים - מצבת והרשמה  (4)'!C:D,2,0)," ")</f>
        <v/>
      </c>
      <c r="E340" s="745" t="str">
        <f>IFERROR(VLOOKUP(C340,'גנים - דוח ביצוע  (5)'!B:N,13,0),"")</f>
        <v/>
      </c>
      <c r="F340" s="746" t="str">
        <f>IFERROR(VLOOKUP(P340,'פירוט עלויות כח אדם (6)'!AC:AD,2,0),0)</f>
        <v/>
      </c>
      <c r="G340" s="746" t="str">
        <f>IFERROR(VLOOKUP(Q340,'פירוט עלויות כח אדם (6)'!AC:AD,2,0),0)</f>
        <v/>
      </c>
      <c r="H340" s="746" t="str">
        <f>IFERROR(VLOOKUP(R340,'פירוט עלויות כח אדם (6)'!AE:AF,2,0),0)</f>
        <v/>
      </c>
      <c r="I340" s="746">
        <f t="shared" si="35"/>
        <v>0</v>
      </c>
      <c r="J340" s="746">
        <f t="shared" si="36"/>
        <v>0</v>
      </c>
      <c r="K340" s="746">
        <f t="shared" si="37"/>
        <v>0</v>
      </c>
      <c r="L340" s="746" t="str">
        <f t="shared" si="38"/>
        <v/>
      </c>
      <c r="M340" s="750"/>
      <c r="N340" s="748" t="str">
        <f t="shared" si="39"/>
        <v/>
      </c>
      <c r="O340" s="749">
        <f t="shared" si="40"/>
        <v>0</v>
      </c>
      <c r="P340" s="749" t="str">
        <f>IF(C340&lt;&gt;"",C340&amp;'גיליון עזר'!$A$2,"")</f>
        <v/>
      </c>
      <c r="Q340" s="749" t="str">
        <f>IF(C340&lt;&gt;"",C340&amp;'גיליון עזר'!$C$2,"")</f>
        <v/>
      </c>
      <c r="R340" s="749" t="str">
        <f t="shared" si="41"/>
        <v/>
      </c>
    </row>
    <row r="341" spans="2:18" ht="15.75" x14ac:dyDescent="0.25">
      <c r="B341" s="744">
        <v>325</v>
      </c>
      <c r="C341" s="744" t="str">
        <f>IF(VLOOKUP(B341,'גנים - דוח ביצוע  (5)'!A:M,2,0)="","",VLOOKUP(B341,'גנים - דוח ביצוע  (5)'!A:M,2,0))</f>
        <v/>
      </c>
      <c r="D341" s="745" t="str">
        <f>IFERROR(VLOOKUP($C:$C,'גנים - מצבת והרשמה  (4)'!C:D,2,0)," ")</f>
        <v/>
      </c>
      <c r="E341" s="745" t="str">
        <f>IFERROR(VLOOKUP(C341,'גנים - דוח ביצוע  (5)'!B:N,13,0),"")</f>
        <v/>
      </c>
      <c r="F341" s="746" t="str">
        <f>IFERROR(VLOOKUP(P341,'פירוט עלויות כח אדם (6)'!AC:AD,2,0),0)</f>
        <v/>
      </c>
      <c r="G341" s="746" t="str">
        <f>IFERROR(VLOOKUP(Q341,'פירוט עלויות כח אדם (6)'!AC:AD,2,0),0)</f>
        <v/>
      </c>
      <c r="H341" s="746" t="str">
        <f>IFERROR(VLOOKUP(R341,'פירוט עלויות כח אדם (6)'!AE:AF,2,0),0)</f>
        <v/>
      </c>
      <c r="I341" s="746">
        <f t="shared" si="35"/>
        <v>0</v>
      </c>
      <c r="J341" s="746">
        <f t="shared" si="36"/>
        <v>0</v>
      </c>
      <c r="K341" s="746">
        <f t="shared" si="37"/>
        <v>0</v>
      </c>
      <c r="L341" s="746" t="str">
        <f t="shared" si="38"/>
        <v/>
      </c>
      <c r="M341" s="750"/>
      <c r="N341" s="748" t="str">
        <f t="shared" si="39"/>
        <v/>
      </c>
      <c r="O341" s="749">
        <f t="shared" si="40"/>
        <v>0</v>
      </c>
      <c r="P341" s="749" t="str">
        <f>IF(C341&lt;&gt;"",C341&amp;'גיליון עזר'!$A$2,"")</f>
        <v/>
      </c>
      <c r="Q341" s="749" t="str">
        <f>IF(C341&lt;&gt;"",C341&amp;'גיליון עזר'!$C$2,"")</f>
        <v/>
      </c>
      <c r="R341" s="749" t="str">
        <f t="shared" si="41"/>
        <v/>
      </c>
    </row>
    <row r="342" spans="2:18" ht="15.75" x14ac:dyDescent="0.25">
      <c r="B342" s="702">
        <v>326</v>
      </c>
      <c r="C342" s="744" t="str">
        <f>IF(VLOOKUP(B342,'גנים - דוח ביצוע  (5)'!A:M,2,0)="","",VLOOKUP(B342,'גנים - דוח ביצוע  (5)'!A:M,2,0))</f>
        <v/>
      </c>
      <c r="D342" s="745" t="str">
        <f>IFERROR(VLOOKUP($C:$C,'גנים - מצבת והרשמה  (4)'!C:D,2,0)," ")</f>
        <v/>
      </c>
      <c r="E342" s="745" t="str">
        <f>IFERROR(VLOOKUP(C342,'גנים - דוח ביצוע  (5)'!B:N,13,0),"")</f>
        <v/>
      </c>
      <c r="F342" s="746" t="str">
        <f>IFERROR(VLOOKUP(P342,'פירוט עלויות כח אדם (6)'!AC:AD,2,0),0)</f>
        <v/>
      </c>
      <c r="G342" s="746" t="str">
        <f>IFERROR(VLOOKUP(Q342,'פירוט עלויות כח אדם (6)'!AC:AD,2,0),0)</f>
        <v/>
      </c>
      <c r="H342" s="746" t="str">
        <f>IFERROR(VLOOKUP(R342,'פירוט עלויות כח אדם (6)'!AE:AF,2,0),0)</f>
        <v/>
      </c>
      <c r="I342" s="746">
        <f t="shared" si="35"/>
        <v>0</v>
      </c>
      <c r="J342" s="746">
        <f t="shared" si="36"/>
        <v>0</v>
      </c>
      <c r="K342" s="746">
        <f t="shared" si="37"/>
        <v>0</v>
      </c>
      <c r="L342" s="746" t="str">
        <f t="shared" si="38"/>
        <v/>
      </c>
      <c r="M342" s="750"/>
      <c r="N342" s="748" t="str">
        <f t="shared" si="39"/>
        <v/>
      </c>
      <c r="O342" s="749">
        <f t="shared" si="40"/>
        <v>0</v>
      </c>
      <c r="P342" s="749" t="str">
        <f>IF(C342&lt;&gt;"",C342&amp;'גיליון עזר'!$A$2,"")</f>
        <v/>
      </c>
      <c r="Q342" s="749" t="str">
        <f>IF(C342&lt;&gt;"",C342&amp;'גיליון עזר'!$C$2,"")</f>
        <v/>
      </c>
      <c r="R342" s="749" t="str">
        <f t="shared" si="41"/>
        <v/>
      </c>
    </row>
    <row r="343" spans="2:18" ht="15.75" x14ac:dyDescent="0.25">
      <c r="B343" s="744">
        <v>327</v>
      </c>
      <c r="C343" s="744" t="str">
        <f>IF(VLOOKUP(B343,'גנים - דוח ביצוע  (5)'!A:M,2,0)="","",VLOOKUP(B343,'גנים - דוח ביצוע  (5)'!A:M,2,0))</f>
        <v/>
      </c>
      <c r="D343" s="745" t="str">
        <f>IFERROR(VLOOKUP($C:$C,'גנים - מצבת והרשמה  (4)'!C:D,2,0)," ")</f>
        <v/>
      </c>
      <c r="E343" s="745" t="str">
        <f>IFERROR(VLOOKUP(C343,'גנים - דוח ביצוע  (5)'!B:N,13,0),"")</f>
        <v/>
      </c>
      <c r="F343" s="746" t="str">
        <f>IFERROR(VLOOKUP(P343,'פירוט עלויות כח אדם (6)'!AC:AD,2,0),0)</f>
        <v/>
      </c>
      <c r="G343" s="746" t="str">
        <f>IFERROR(VLOOKUP(Q343,'פירוט עלויות כח אדם (6)'!AC:AD,2,0),0)</f>
        <v/>
      </c>
      <c r="H343" s="746" t="str">
        <f>IFERROR(VLOOKUP(R343,'פירוט עלויות כח אדם (6)'!AE:AF,2,0),0)</f>
        <v/>
      </c>
      <c r="I343" s="746">
        <f t="shared" si="35"/>
        <v>0</v>
      </c>
      <c r="J343" s="746">
        <f t="shared" si="36"/>
        <v>0</v>
      </c>
      <c r="K343" s="746">
        <f t="shared" si="37"/>
        <v>0</v>
      </c>
      <c r="L343" s="746" t="str">
        <f t="shared" si="38"/>
        <v/>
      </c>
      <c r="M343" s="750"/>
      <c r="N343" s="748" t="str">
        <f t="shared" si="39"/>
        <v/>
      </c>
      <c r="O343" s="749">
        <f t="shared" si="40"/>
        <v>0</v>
      </c>
      <c r="P343" s="749" t="str">
        <f>IF(C343&lt;&gt;"",C343&amp;'גיליון עזר'!$A$2,"")</f>
        <v/>
      </c>
      <c r="Q343" s="749" t="str">
        <f>IF(C343&lt;&gt;"",C343&amp;'גיליון עזר'!$C$2,"")</f>
        <v/>
      </c>
      <c r="R343" s="749" t="str">
        <f t="shared" si="41"/>
        <v/>
      </c>
    </row>
    <row r="344" spans="2:18" ht="15.75" x14ac:dyDescent="0.25">
      <c r="B344" s="702">
        <v>328</v>
      </c>
      <c r="C344" s="744" t="str">
        <f>IF(VLOOKUP(B344,'גנים - דוח ביצוע  (5)'!A:M,2,0)="","",VLOOKUP(B344,'גנים - דוח ביצוע  (5)'!A:M,2,0))</f>
        <v/>
      </c>
      <c r="D344" s="745" t="str">
        <f>IFERROR(VLOOKUP($C:$C,'גנים - מצבת והרשמה  (4)'!C:D,2,0)," ")</f>
        <v/>
      </c>
      <c r="E344" s="745" t="str">
        <f>IFERROR(VLOOKUP(C344,'גנים - דוח ביצוע  (5)'!B:N,13,0),"")</f>
        <v/>
      </c>
      <c r="F344" s="746" t="str">
        <f>IFERROR(VLOOKUP(P344,'פירוט עלויות כח אדם (6)'!AC:AD,2,0),0)</f>
        <v/>
      </c>
      <c r="G344" s="746" t="str">
        <f>IFERROR(VLOOKUP(Q344,'פירוט עלויות כח אדם (6)'!AC:AD,2,0),0)</f>
        <v/>
      </c>
      <c r="H344" s="746" t="str">
        <f>IFERROR(VLOOKUP(R344,'פירוט עלויות כח אדם (6)'!AE:AF,2,0),0)</f>
        <v/>
      </c>
      <c r="I344" s="746">
        <f t="shared" si="35"/>
        <v>0</v>
      </c>
      <c r="J344" s="746">
        <f t="shared" si="36"/>
        <v>0</v>
      </c>
      <c r="K344" s="746">
        <f t="shared" si="37"/>
        <v>0</v>
      </c>
      <c r="L344" s="746" t="str">
        <f t="shared" si="38"/>
        <v/>
      </c>
      <c r="M344" s="750"/>
      <c r="N344" s="748" t="str">
        <f t="shared" si="39"/>
        <v/>
      </c>
      <c r="O344" s="749">
        <f t="shared" si="40"/>
        <v>0</v>
      </c>
      <c r="P344" s="749" t="str">
        <f>IF(C344&lt;&gt;"",C344&amp;'גיליון עזר'!$A$2,"")</f>
        <v/>
      </c>
      <c r="Q344" s="749" t="str">
        <f>IF(C344&lt;&gt;"",C344&amp;'גיליון עזר'!$C$2,"")</f>
        <v/>
      </c>
      <c r="R344" s="749" t="str">
        <f t="shared" si="41"/>
        <v/>
      </c>
    </row>
    <row r="345" spans="2:18" ht="15.75" x14ac:dyDescent="0.25">
      <c r="B345" s="744">
        <v>329</v>
      </c>
      <c r="C345" s="744" t="str">
        <f>IF(VLOOKUP(B345,'גנים - דוח ביצוע  (5)'!A:M,2,0)="","",VLOOKUP(B345,'גנים - דוח ביצוע  (5)'!A:M,2,0))</f>
        <v/>
      </c>
      <c r="D345" s="745" t="str">
        <f>IFERROR(VLOOKUP($C:$C,'גנים - מצבת והרשמה  (4)'!C:D,2,0)," ")</f>
        <v/>
      </c>
      <c r="E345" s="745" t="str">
        <f>IFERROR(VLOOKUP(C345,'גנים - דוח ביצוע  (5)'!B:N,13,0),"")</f>
        <v/>
      </c>
      <c r="F345" s="746" t="str">
        <f>IFERROR(VLOOKUP(P345,'פירוט עלויות כח אדם (6)'!AC:AD,2,0),0)</f>
        <v/>
      </c>
      <c r="G345" s="746" t="str">
        <f>IFERROR(VLOOKUP(Q345,'פירוט עלויות כח אדם (6)'!AC:AD,2,0),0)</f>
        <v/>
      </c>
      <c r="H345" s="746" t="str">
        <f>IFERROR(VLOOKUP(R345,'פירוט עלויות כח אדם (6)'!AE:AF,2,0),0)</f>
        <v/>
      </c>
      <c r="I345" s="746">
        <f t="shared" si="35"/>
        <v>0</v>
      </c>
      <c r="J345" s="746">
        <f t="shared" si="36"/>
        <v>0</v>
      </c>
      <c r="K345" s="746">
        <f t="shared" si="37"/>
        <v>0</v>
      </c>
      <c r="L345" s="746" t="str">
        <f t="shared" si="38"/>
        <v/>
      </c>
      <c r="M345" s="750"/>
      <c r="N345" s="748" t="str">
        <f t="shared" si="39"/>
        <v/>
      </c>
      <c r="O345" s="749">
        <f t="shared" si="40"/>
        <v>0</v>
      </c>
      <c r="P345" s="749" t="str">
        <f>IF(C345&lt;&gt;"",C345&amp;'גיליון עזר'!$A$2,"")</f>
        <v/>
      </c>
      <c r="Q345" s="749" t="str">
        <f>IF(C345&lt;&gt;"",C345&amp;'גיליון עזר'!$C$2,"")</f>
        <v/>
      </c>
      <c r="R345" s="749" t="str">
        <f t="shared" si="41"/>
        <v/>
      </c>
    </row>
    <row r="346" spans="2:18" ht="15.75" x14ac:dyDescent="0.25">
      <c r="B346" s="702">
        <v>330</v>
      </c>
      <c r="C346" s="744" t="str">
        <f>IF(VLOOKUP(B346,'גנים - דוח ביצוע  (5)'!A:M,2,0)="","",VLOOKUP(B346,'גנים - דוח ביצוע  (5)'!A:M,2,0))</f>
        <v/>
      </c>
      <c r="D346" s="745" t="str">
        <f>IFERROR(VLOOKUP($C:$C,'גנים - מצבת והרשמה  (4)'!C:D,2,0)," ")</f>
        <v/>
      </c>
      <c r="E346" s="745" t="str">
        <f>IFERROR(VLOOKUP(C346,'גנים - דוח ביצוע  (5)'!B:N,13,0),"")</f>
        <v/>
      </c>
      <c r="F346" s="746" t="str">
        <f>IFERROR(VLOOKUP(P346,'פירוט עלויות כח אדם (6)'!AC:AD,2,0),0)</f>
        <v/>
      </c>
      <c r="G346" s="746" t="str">
        <f>IFERROR(VLOOKUP(Q346,'פירוט עלויות כח אדם (6)'!AC:AD,2,0),0)</f>
        <v/>
      </c>
      <c r="H346" s="746" t="str">
        <f>IFERROR(VLOOKUP(R346,'פירוט עלויות כח אדם (6)'!AE:AF,2,0),0)</f>
        <v/>
      </c>
      <c r="I346" s="746">
        <f t="shared" si="35"/>
        <v>0</v>
      </c>
      <c r="J346" s="746">
        <f t="shared" si="36"/>
        <v>0</v>
      </c>
      <c r="K346" s="746">
        <f t="shared" si="37"/>
        <v>0</v>
      </c>
      <c r="L346" s="746" t="str">
        <f t="shared" si="38"/>
        <v/>
      </c>
      <c r="M346" s="750"/>
      <c r="N346" s="748" t="str">
        <f t="shared" si="39"/>
        <v/>
      </c>
      <c r="O346" s="749">
        <f t="shared" si="40"/>
        <v>0</v>
      </c>
      <c r="P346" s="749" t="str">
        <f>IF(C346&lt;&gt;"",C346&amp;'גיליון עזר'!$A$2,"")</f>
        <v/>
      </c>
      <c r="Q346" s="749" t="str">
        <f>IF(C346&lt;&gt;"",C346&amp;'גיליון עזר'!$C$2,"")</f>
        <v/>
      </c>
      <c r="R346" s="749" t="str">
        <f t="shared" si="41"/>
        <v/>
      </c>
    </row>
    <row r="347" spans="2:18" ht="15.75" x14ac:dyDescent="0.25">
      <c r="B347" s="744">
        <v>331</v>
      </c>
      <c r="C347" s="744" t="str">
        <f>IF(VLOOKUP(B347,'גנים - דוח ביצוע  (5)'!A:M,2,0)="","",VLOOKUP(B347,'גנים - דוח ביצוע  (5)'!A:M,2,0))</f>
        <v/>
      </c>
      <c r="D347" s="745" t="str">
        <f>IFERROR(VLOOKUP($C:$C,'גנים - מצבת והרשמה  (4)'!C:D,2,0)," ")</f>
        <v/>
      </c>
      <c r="E347" s="745" t="str">
        <f>IFERROR(VLOOKUP(C347,'גנים - דוח ביצוע  (5)'!B:N,13,0),"")</f>
        <v/>
      </c>
      <c r="F347" s="746" t="str">
        <f>IFERROR(VLOOKUP(P347,'פירוט עלויות כח אדם (6)'!AC:AD,2,0),0)</f>
        <v/>
      </c>
      <c r="G347" s="746" t="str">
        <f>IFERROR(VLOOKUP(Q347,'פירוט עלויות כח אדם (6)'!AC:AD,2,0),0)</f>
        <v/>
      </c>
      <c r="H347" s="746" t="str">
        <f>IFERROR(VLOOKUP(R347,'פירוט עלויות כח אדם (6)'!AE:AF,2,0),0)</f>
        <v/>
      </c>
      <c r="I347" s="746">
        <f t="shared" si="35"/>
        <v>0</v>
      </c>
      <c r="J347" s="746">
        <f t="shared" si="36"/>
        <v>0</v>
      </c>
      <c r="K347" s="746">
        <f t="shared" si="37"/>
        <v>0</v>
      </c>
      <c r="L347" s="746" t="str">
        <f t="shared" si="38"/>
        <v/>
      </c>
      <c r="M347" s="750"/>
      <c r="N347" s="748" t="str">
        <f t="shared" si="39"/>
        <v/>
      </c>
      <c r="O347" s="749">
        <f t="shared" si="40"/>
        <v>0</v>
      </c>
      <c r="P347" s="749" t="str">
        <f>IF(C347&lt;&gt;"",C347&amp;'גיליון עזר'!$A$2,"")</f>
        <v/>
      </c>
      <c r="Q347" s="749" t="str">
        <f>IF(C347&lt;&gt;"",C347&amp;'גיליון עזר'!$C$2,"")</f>
        <v/>
      </c>
      <c r="R347" s="749" t="str">
        <f t="shared" si="41"/>
        <v/>
      </c>
    </row>
    <row r="348" spans="2:18" ht="15.75" x14ac:dyDescent="0.25">
      <c r="B348" s="702">
        <v>332</v>
      </c>
      <c r="C348" s="744" t="str">
        <f>IF(VLOOKUP(B348,'גנים - דוח ביצוע  (5)'!A:M,2,0)="","",VLOOKUP(B348,'גנים - דוח ביצוע  (5)'!A:M,2,0))</f>
        <v/>
      </c>
      <c r="D348" s="745" t="str">
        <f>IFERROR(VLOOKUP($C:$C,'גנים - מצבת והרשמה  (4)'!C:D,2,0)," ")</f>
        <v/>
      </c>
      <c r="E348" s="745" t="str">
        <f>IFERROR(VLOOKUP(C348,'גנים - דוח ביצוע  (5)'!B:N,13,0),"")</f>
        <v/>
      </c>
      <c r="F348" s="746" t="str">
        <f>IFERROR(VLOOKUP(P348,'פירוט עלויות כח אדם (6)'!AC:AD,2,0),0)</f>
        <v/>
      </c>
      <c r="G348" s="746" t="str">
        <f>IFERROR(VLOOKUP(Q348,'פירוט עלויות כח אדם (6)'!AC:AD,2,0),0)</f>
        <v/>
      </c>
      <c r="H348" s="746" t="str">
        <f>IFERROR(VLOOKUP(R348,'פירוט עלויות כח אדם (6)'!AE:AF,2,0),0)</f>
        <v/>
      </c>
      <c r="I348" s="746">
        <f t="shared" si="35"/>
        <v>0</v>
      </c>
      <c r="J348" s="746">
        <f t="shared" si="36"/>
        <v>0</v>
      </c>
      <c r="K348" s="746">
        <f t="shared" si="37"/>
        <v>0</v>
      </c>
      <c r="L348" s="746" t="str">
        <f t="shared" si="38"/>
        <v/>
      </c>
      <c r="M348" s="750"/>
      <c r="N348" s="748" t="str">
        <f t="shared" si="39"/>
        <v/>
      </c>
      <c r="O348" s="749">
        <f t="shared" si="40"/>
        <v>0</v>
      </c>
      <c r="P348" s="749" t="str">
        <f>IF(C348&lt;&gt;"",C348&amp;'גיליון עזר'!$A$2,"")</f>
        <v/>
      </c>
      <c r="Q348" s="749" t="str">
        <f>IF(C348&lt;&gt;"",C348&amp;'גיליון עזר'!$C$2,"")</f>
        <v/>
      </c>
      <c r="R348" s="749" t="str">
        <f t="shared" si="41"/>
        <v/>
      </c>
    </row>
    <row r="349" spans="2:18" ht="15.75" x14ac:dyDescent="0.25">
      <c r="B349" s="744">
        <v>333</v>
      </c>
      <c r="C349" s="744" t="str">
        <f>IF(VLOOKUP(B349,'גנים - דוח ביצוע  (5)'!A:M,2,0)="","",VLOOKUP(B349,'גנים - דוח ביצוע  (5)'!A:M,2,0))</f>
        <v/>
      </c>
      <c r="D349" s="745" t="str">
        <f>IFERROR(VLOOKUP($C:$C,'גנים - מצבת והרשמה  (4)'!C:D,2,0)," ")</f>
        <v/>
      </c>
      <c r="E349" s="745" t="str">
        <f>IFERROR(VLOOKUP(C349,'גנים - דוח ביצוע  (5)'!B:N,13,0),"")</f>
        <v/>
      </c>
      <c r="F349" s="746" t="str">
        <f>IFERROR(VLOOKUP(P349,'פירוט עלויות כח אדם (6)'!AC:AD,2,0),0)</f>
        <v/>
      </c>
      <c r="G349" s="746" t="str">
        <f>IFERROR(VLOOKUP(Q349,'פירוט עלויות כח אדם (6)'!AC:AD,2,0),0)</f>
        <v/>
      </c>
      <c r="H349" s="746" t="str">
        <f>IFERROR(VLOOKUP(R349,'פירוט עלויות כח אדם (6)'!AE:AF,2,0),0)</f>
        <v/>
      </c>
      <c r="I349" s="746">
        <f t="shared" si="35"/>
        <v>0</v>
      </c>
      <c r="J349" s="746">
        <f t="shared" si="36"/>
        <v>0</v>
      </c>
      <c r="K349" s="746">
        <f t="shared" si="37"/>
        <v>0</v>
      </c>
      <c r="L349" s="746" t="str">
        <f t="shared" si="38"/>
        <v/>
      </c>
      <c r="M349" s="750"/>
      <c r="N349" s="748" t="str">
        <f t="shared" si="39"/>
        <v/>
      </c>
      <c r="O349" s="749">
        <f t="shared" si="40"/>
        <v>0</v>
      </c>
      <c r="P349" s="749" t="str">
        <f>IF(C349&lt;&gt;"",C349&amp;'גיליון עזר'!$A$2,"")</f>
        <v/>
      </c>
      <c r="Q349" s="749" t="str">
        <f>IF(C349&lt;&gt;"",C349&amp;'גיליון עזר'!$C$2,"")</f>
        <v/>
      </c>
      <c r="R349" s="749" t="str">
        <f t="shared" si="41"/>
        <v/>
      </c>
    </row>
    <row r="350" spans="2:18" ht="15.75" x14ac:dyDescent="0.25">
      <c r="B350" s="702">
        <v>334</v>
      </c>
      <c r="C350" s="744" t="str">
        <f>IF(VLOOKUP(B350,'גנים - דוח ביצוע  (5)'!A:M,2,0)="","",VLOOKUP(B350,'גנים - דוח ביצוע  (5)'!A:M,2,0))</f>
        <v/>
      </c>
      <c r="D350" s="745" t="str">
        <f>IFERROR(VLOOKUP($C:$C,'גנים - מצבת והרשמה  (4)'!C:D,2,0)," ")</f>
        <v/>
      </c>
      <c r="E350" s="745" t="str">
        <f>IFERROR(VLOOKUP(C350,'גנים - דוח ביצוע  (5)'!B:N,13,0),"")</f>
        <v/>
      </c>
      <c r="F350" s="746" t="str">
        <f>IFERROR(VLOOKUP(P350,'פירוט עלויות כח אדם (6)'!AC:AD,2,0),0)</f>
        <v/>
      </c>
      <c r="G350" s="746" t="str">
        <f>IFERROR(VLOOKUP(Q350,'פירוט עלויות כח אדם (6)'!AC:AD,2,0),0)</f>
        <v/>
      </c>
      <c r="H350" s="746" t="str">
        <f>IFERROR(VLOOKUP(R350,'פירוט עלויות כח אדם (6)'!AE:AF,2,0),0)</f>
        <v/>
      </c>
      <c r="I350" s="746">
        <f t="shared" si="35"/>
        <v>0</v>
      </c>
      <c r="J350" s="746">
        <f t="shared" si="36"/>
        <v>0</v>
      </c>
      <c r="K350" s="746">
        <f t="shared" si="37"/>
        <v>0</v>
      </c>
      <c r="L350" s="746" t="str">
        <f t="shared" si="38"/>
        <v/>
      </c>
      <c r="M350" s="750"/>
      <c r="N350" s="748" t="str">
        <f t="shared" si="39"/>
        <v/>
      </c>
      <c r="O350" s="749">
        <f t="shared" si="40"/>
        <v>0</v>
      </c>
      <c r="P350" s="749" t="str">
        <f>IF(C350&lt;&gt;"",C350&amp;'גיליון עזר'!$A$2,"")</f>
        <v/>
      </c>
      <c r="Q350" s="749" t="str">
        <f>IF(C350&lt;&gt;"",C350&amp;'גיליון עזר'!$C$2,"")</f>
        <v/>
      </c>
      <c r="R350" s="749" t="str">
        <f t="shared" si="41"/>
        <v/>
      </c>
    </row>
    <row r="351" spans="2:18" ht="15.75" x14ac:dyDescent="0.25">
      <c r="B351" s="744">
        <v>335</v>
      </c>
      <c r="C351" s="744" t="str">
        <f>IF(VLOOKUP(B351,'גנים - דוח ביצוע  (5)'!A:M,2,0)="","",VLOOKUP(B351,'גנים - דוח ביצוע  (5)'!A:M,2,0))</f>
        <v/>
      </c>
      <c r="D351" s="745" t="str">
        <f>IFERROR(VLOOKUP($C:$C,'גנים - מצבת והרשמה  (4)'!C:D,2,0)," ")</f>
        <v/>
      </c>
      <c r="E351" s="745" t="str">
        <f>IFERROR(VLOOKUP(C351,'גנים - דוח ביצוע  (5)'!B:N,13,0),"")</f>
        <v/>
      </c>
      <c r="F351" s="746" t="str">
        <f>IFERROR(VLOOKUP(P351,'פירוט עלויות כח אדם (6)'!AC:AD,2,0),0)</f>
        <v/>
      </c>
      <c r="G351" s="746" t="str">
        <f>IFERROR(VLOOKUP(Q351,'פירוט עלויות כח אדם (6)'!AC:AD,2,0),0)</f>
        <v/>
      </c>
      <c r="H351" s="746" t="str">
        <f>IFERROR(VLOOKUP(R351,'פירוט עלויות כח אדם (6)'!AE:AF,2,0),0)</f>
        <v/>
      </c>
      <c r="I351" s="746">
        <f t="shared" si="35"/>
        <v>0</v>
      </c>
      <c r="J351" s="746">
        <f t="shared" si="36"/>
        <v>0</v>
      </c>
      <c r="K351" s="746">
        <f t="shared" si="37"/>
        <v>0</v>
      </c>
      <c r="L351" s="746" t="str">
        <f t="shared" si="38"/>
        <v/>
      </c>
      <c r="M351" s="750"/>
      <c r="N351" s="748" t="str">
        <f t="shared" si="39"/>
        <v/>
      </c>
      <c r="O351" s="749">
        <f t="shared" si="40"/>
        <v>0</v>
      </c>
      <c r="P351" s="749" t="str">
        <f>IF(C351&lt;&gt;"",C351&amp;'גיליון עזר'!$A$2,"")</f>
        <v/>
      </c>
      <c r="Q351" s="749" t="str">
        <f>IF(C351&lt;&gt;"",C351&amp;'גיליון עזר'!$C$2,"")</f>
        <v/>
      </c>
      <c r="R351" s="749" t="str">
        <f t="shared" si="41"/>
        <v/>
      </c>
    </row>
    <row r="352" spans="2:18" ht="15.75" x14ac:dyDescent="0.25">
      <c r="B352" s="702">
        <v>336</v>
      </c>
      <c r="C352" s="744" t="str">
        <f>IF(VLOOKUP(B352,'גנים - דוח ביצוע  (5)'!A:M,2,0)="","",VLOOKUP(B352,'גנים - דוח ביצוע  (5)'!A:M,2,0))</f>
        <v/>
      </c>
      <c r="D352" s="745" t="str">
        <f>IFERROR(VLOOKUP($C:$C,'גנים - מצבת והרשמה  (4)'!C:D,2,0)," ")</f>
        <v/>
      </c>
      <c r="E352" s="745" t="str">
        <f>IFERROR(VLOOKUP(C352,'גנים - דוח ביצוע  (5)'!B:N,13,0),"")</f>
        <v/>
      </c>
      <c r="F352" s="746" t="str">
        <f>IFERROR(VLOOKUP(P352,'פירוט עלויות כח אדם (6)'!AC:AD,2,0),0)</f>
        <v/>
      </c>
      <c r="G352" s="746" t="str">
        <f>IFERROR(VLOOKUP(Q352,'פירוט עלויות כח אדם (6)'!AC:AD,2,0),0)</f>
        <v/>
      </c>
      <c r="H352" s="746" t="str">
        <f>IFERROR(VLOOKUP(R352,'פירוט עלויות כח אדם (6)'!AE:AF,2,0),0)</f>
        <v/>
      </c>
      <c r="I352" s="746">
        <f t="shared" si="35"/>
        <v>0</v>
      </c>
      <c r="J352" s="746">
        <f t="shared" si="36"/>
        <v>0</v>
      </c>
      <c r="K352" s="746">
        <f t="shared" si="37"/>
        <v>0</v>
      </c>
      <c r="L352" s="746" t="str">
        <f t="shared" si="38"/>
        <v/>
      </c>
      <c r="M352" s="750"/>
      <c r="N352" s="748" t="str">
        <f t="shared" si="39"/>
        <v/>
      </c>
      <c r="O352" s="749">
        <f t="shared" si="40"/>
        <v>0</v>
      </c>
      <c r="P352" s="749" t="str">
        <f>IF(C352&lt;&gt;"",C352&amp;'גיליון עזר'!$A$2,"")</f>
        <v/>
      </c>
      <c r="Q352" s="749" t="str">
        <f>IF(C352&lt;&gt;"",C352&amp;'גיליון עזר'!$C$2,"")</f>
        <v/>
      </c>
      <c r="R352" s="749" t="str">
        <f t="shared" si="41"/>
        <v/>
      </c>
    </row>
    <row r="353" spans="2:18" ht="15.75" x14ac:dyDescent="0.25">
      <c r="B353" s="744">
        <v>337</v>
      </c>
      <c r="C353" s="744" t="str">
        <f>IF(VLOOKUP(B353,'גנים - דוח ביצוע  (5)'!A:M,2,0)="","",VLOOKUP(B353,'גנים - דוח ביצוע  (5)'!A:M,2,0))</f>
        <v/>
      </c>
      <c r="D353" s="745" t="str">
        <f>IFERROR(VLOOKUP($C:$C,'גנים - מצבת והרשמה  (4)'!C:D,2,0)," ")</f>
        <v/>
      </c>
      <c r="E353" s="745" t="str">
        <f>IFERROR(VLOOKUP(C353,'גנים - דוח ביצוע  (5)'!B:N,13,0),"")</f>
        <v/>
      </c>
      <c r="F353" s="746" t="str">
        <f>IFERROR(VLOOKUP(P353,'פירוט עלויות כח אדם (6)'!AC:AD,2,0),0)</f>
        <v/>
      </c>
      <c r="G353" s="746" t="str">
        <f>IFERROR(VLOOKUP(Q353,'פירוט עלויות כח אדם (6)'!AC:AD,2,0),0)</f>
        <v/>
      </c>
      <c r="H353" s="746" t="str">
        <f>IFERROR(VLOOKUP(R353,'פירוט עלויות כח אדם (6)'!AE:AF,2,0),0)</f>
        <v/>
      </c>
      <c r="I353" s="746">
        <f t="shared" si="35"/>
        <v>0</v>
      </c>
      <c r="J353" s="746">
        <f t="shared" si="36"/>
        <v>0</v>
      </c>
      <c r="K353" s="746">
        <f t="shared" si="37"/>
        <v>0</v>
      </c>
      <c r="L353" s="746" t="str">
        <f t="shared" si="38"/>
        <v/>
      </c>
      <c r="M353" s="750"/>
      <c r="N353" s="748" t="str">
        <f t="shared" si="39"/>
        <v/>
      </c>
      <c r="O353" s="749">
        <f t="shared" si="40"/>
        <v>0</v>
      </c>
      <c r="P353" s="749" t="str">
        <f>IF(C353&lt;&gt;"",C353&amp;'גיליון עזר'!$A$2,"")</f>
        <v/>
      </c>
      <c r="Q353" s="749" t="str">
        <f>IF(C353&lt;&gt;"",C353&amp;'גיליון עזר'!$C$2,"")</f>
        <v/>
      </c>
      <c r="R353" s="749" t="str">
        <f t="shared" si="41"/>
        <v/>
      </c>
    </row>
    <row r="354" spans="2:18" ht="15.75" x14ac:dyDescent="0.25">
      <c r="B354" s="702">
        <v>338</v>
      </c>
      <c r="C354" s="744" t="str">
        <f>IF(VLOOKUP(B354,'גנים - דוח ביצוע  (5)'!A:M,2,0)="","",VLOOKUP(B354,'גנים - דוח ביצוע  (5)'!A:M,2,0))</f>
        <v/>
      </c>
      <c r="D354" s="745" t="str">
        <f>IFERROR(VLOOKUP($C:$C,'גנים - מצבת והרשמה  (4)'!C:D,2,0)," ")</f>
        <v/>
      </c>
      <c r="E354" s="745" t="str">
        <f>IFERROR(VLOOKUP(C354,'גנים - דוח ביצוע  (5)'!B:N,13,0),"")</f>
        <v/>
      </c>
      <c r="F354" s="746" t="str">
        <f>IFERROR(VLOOKUP(P354,'פירוט עלויות כח אדם (6)'!AC:AD,2,0),0)</f>
        <v/>
      </c>
      <c r="G354" s="746" t="str">
        <f>IFERROR(VLOOKUP(Q354,'פירוט עלויות כח אדם (6)'!AC:AD,2,0),0)</f>
        <v/>
      </c>
      <c r="H354" s="746" t="str">
        <f>IFERROR(VLOOKUP(R354,'פירוט עלויות כח אדם (6)'!AE:AF,2,0),0)</f>
        <v/>
      </c>
      <c r="I354" s="746">
        <f t="shared" si="35"/>
        <v>0</v>
      </c>
      <c r="J354" s="746">
        <f t="shared" si="36"/>
        <v>0</v>
      </c>
      <c r="K354" s="746">
        <f t="shared" si="37"/>
        <v>0</v>
      </c>
      <c r="L354" s="746" t="str">
        <f t="shared" si="38"/>
        <v/>
      </c>
      <c r="M354" s="750"/>
      <c r="N354" s="748" t="str">
        <f t="shared" si="39"/>
        <v/>
      </c>
      <c r="O354" s="749">
        <f t="shared" si="40"/>
        <v>0</v>
      </c>
      <c r="P354" s="749" t="str">
        <f>IF(C354&lt;&gt;"",C354&amp;'גיליון עזר'!$A$2,"")</f>
        <v/>
      </c>
      <c r="Q354" s="749" t="str">
        <f>IF(C354&lt;&gt;"",C354&amp;'גיליון עזר'!$C$2,"")</f>
        <v/>
      </c>
      <c r="R354" s="749" t="str">
        <f t="shared" si="41"/>
        <v/>
      </c>
    </row>
    <row r="355" spans="2:18" ht="15.75" x14ac:dyDescent="0.25">
      <c r="B355" s="744">
        <v>339</v>
      </c>
      <c r="C355" s="744" t="str">
        <f>IF(VLOOKUP(B355,'גנים - דוח ביצוע  (5)'!A:M,2,0)="","",VLOOKUP(B355,'גנים - דוח ביצוע  (5)'!A:M,2,0))</f>
        <v/>
      </c>
      <c r="D355" s="745" t="str">
        <f>IFERROR(VLOOKUP($C:$C,'גנים - מצבת והרשמה  (4)'!C:D,2,0)," ")</f>
        <v/>
      </c>
      <c r="E355" s="745" t="str">
        <f>IFERROR(VLOOKUP(C355,'גנים - דוח ביצוע  (5)'!B:N,13,0),"")</f>
        <v/>
      </c>
      <c r="F355" s="746" t="str">
        <f>IFERROR(VLOOKUP(P355,'פירוט עלויות כח אדם (6)'!AC:AD,2,0),0)</f>
        <v/>
      </c>
      <c r="G355" s="746" t="str">
        <f>IFERROR(VLOOKUP(Q355,'פירוט עלויות כח אדם (6)'!AC:AD,2,0),0)</f>
        <v/>
      </c>
      <c r="H355" s="746" t="str">
        <f>IFERROR(VLOOKUP(R355,'פירוט עלויות כח אדם (6)'!AE:AF,2,0),0)</f>
        <v/>
      </c>
      <c r="I355" s="746">
        <f t="shared" si="35"/>
        <v>0</v>
      </c>
      <c r="J355" s="746">
        <f t="shared" si="36"/>
        <v>0</v>
      </c>
      <c r="K355" s="746">
        <f t="shared" si="37"/>
        <v>0</v>
      </c>
      <c r="L355" s="746" t="str">
        <f t="shared" si="38"/>
        <v/>
      </c>
      <c r="M355" s="750"/>
      <c r="N355" s="748" t="str">
        <f t="shared" si="39"/>
        <v/>
      </c>
      <c r="O355" s="749">
        <f t="shared" si="40"/>
        <v>0</v>
      </c>
      <c r="P355" s="749" t="str">
        <f>IF(C355&lt;&gt;"",C355&amp;'גיליון עזר'!$A$2,"")</f>
        <v/>
      </c>
      <c r="Q355" s="749" t="str">
        <f>IF(C355&lt;&gt;"",C355&amp;'גיליון עזר'!$C$2,"")</f>
        <v/>
      </c>
      <c r="R355" s="749" t="str">
        <f t="shared" si="41"/>
        <v/>
      </c>
    </row>
    <row r="356" spans="2:18" ht="15.75" x14ac:dyDescent="0.25">
      <c r="B356" s="702">
        <v>340</v>
      </c>
      <c r="C356" s="744" t="str">
        <f>IF(VLOOKUP(B356,'גנים - דוח ביצוע  (5)'!A:M,2,0)="","",VLOOKUP(B356,'גנים - דוח ביצוע  (5)'!A:M,2,0))</f>
        <v/>
      </c>
      <c r="D356" s="745" t="str">
        <f>IFERROR(VLOOKUP($C:$C,'גנים - מצבת והרשמה  (4)'!C:D,2,0)," ")</f>
        <v/>
      </c>
      <c r="E356" s="745" t="str">
        <f>IFERROR(VLOOKUP(C356,'גנים - דוח ביצוע  (5)'!B:N,13,0),"")</f>
        <v/>
      </c>
      <c r="F356" s="746" t="str">
        <f>IFERROR(VLOOKUP(P356,'פירוט עלויות כח אדם (6)'!AC:AD,2,0),0)</f>
        <v/>
      </c>
      <c r="G356" s="746" t="str">
        <f>IFERROR(VLOOKUP(Q356,'פירוט עלויות כח אדם (6)'!AC:AD,2,0),0)</f>
        <v/>
      </c>
      <c r="H356" s="746" t="str">
        <f>IFERROR(VLOOKUP(R356,'פירוט עלויות כח אדם (6)'!AE:AF,2,0),0)</f>
        <v/>
      </c>
      <c r="I356" s="746">
        <f t="shared" si="35"/>
        <v>0</v>
      </c>
      <c r="J356" s="746">
        <f t="shared" si="36"/>
        <v>0</v>
      </c>
      <c r="K356" s="746">
        <f t="shared" si="37"/>
        <v>0</v>
      </c>
      <c r="L356" s="746" t="str">
        <f t="shared" si="38"/>
        <v/>
      </c>
      <c r="M356" s="750"/>
      <c r="N356" s="748" t="str">
        <f t="shared" si="39"/>
        <v/>
      </c>
      <c r="O356" s="749">
        <f t="shared" si="40"/>
        <v>0</v>
      </c>
      <c r="P356" s="749" t="str">
        <f>IF(C356&lt;&gt;"",C356&amp;'גיליון עזר'!$A$2,"")</f>
        <v/>
      </c>
      <c r="Q356" s="749" t="str">
        <f>IF(C356&lt;&gt;"",C356&amp;'גיליון עזר'!$C$2,"")</f>
        <v/>
      </c>
      <c r="R356" s="749" t="str">
        <f t="shared" si="41"/>
        <v/>
      </c>
    </row>
    <row r="357" spans="2:18" ht="15.75" x14ac:dyDescent="0.25">
      <c r="B357" s="744">
        <v>341</v>
      </c>
      <c r="C357" s="744" t="str">
        <f>IF(VLOOKUP(B357,'גנים - דוח ביצוע  (5)'!A:M,2,0)="","",VLOOKUP(B357,'גנים - דוח ביצוע  (5)'!A:M,2,0))</f>
        <v/>
      </c>
      <c r="D357" s="745" t="str">
        <f>IFERROR(VLOOKUP($C:$C,'גנים - מצבת והרשמה  (4)'!C:D,2,0)," ")</f>
        <v/>
      </c>
      <c r="E357" s="745" t="str">
        <f>IFERROR(VLOOKUP(C357,'גנים - דוח ביצוע  (5)'!B:N,13,0),"")</f>
        <v/>
      </c>
      <c r="F357" s="746" t="str">
        <f>IFERROR(VLOOKUP(P357,'פירוט עלויות כח אדם (6)'!AC:AD,2,0),0)</f>
        <v/>
      </c>
      <c r="G357" s="746" t="str">
        <f>IFERROR(VLOOKUP(Q357,'פירוט עלויות כח אדם (6)'!AC:AD,2,0),0)</f>
        <v/>
      </c>
      <c r="H357" s="746" t="str">
        <f>IFERROR(VLOOKUP(R357,'פירוט עלויות כח אדם (6)'!AE:AF,2,0),0)</f>
        <v/>
      </c>
      <c r="I357" s="746">
        <f t="shared" si="35"/>
        <v>0</v>
      </c>
      <c r="J357" s="746">
        <f t="shared" si="36"/>
        <v>0</v>
      </c>
      <c r="K357" s="746">
        <f t="shared" si="37"/>
        <v>0</v>
      </c>
      <c r="L357" s="746" t="str">
        <f t="shared" si="38"/>
        <v/>
      </c>
      <c r="M357" s="750"/>
      <c r="N357" s="748" t="str">
        <f t="shared" si="39"/>
        <v/>
      </c>
      <c r="O357" s="749">
        <f t="shared" si="40"/>
        <v>0</v>
      </c>
      <c r="P357" s="749" t="str">
        <f>IF(C357&lt;&gt;"",C357&amp;'גיליון עזר'!$A$2,"")</f>
        <v/>
      </c>
      <c r="Q357" s="749" t="str">
        <f>IF(C357&lt;&gt;"",C357&amp;'גיליון עזר'!$C$2,"")</f>
        <v/>
      </c>
      <c r="R357" s="749" t="str">
        <f t="shared" si="41"/>
        <v/>
      </c>
    </row>
    <row r="358" spans="2:18" ht="15.75" x14ac:dyDescent="0.25">
      <c r="B358" s="702">
        <v>342</v>
      </c>
      <c r="C358" s="744" t="str">
        <f>IF(VLOOKUP(B358,'גנים - דוח ביצוע  (5)'!A:M,2,0)="","",VLOOKUP(B358,'גנים - דוח ביצוע  (5)'!A:M,2,0))</f>
        <v/>
      </c>
      <c r="D358" s="745" t="str">
        <f>IFERROR(VLOOKUP($C:$C,'גנים - מצבת והרשמה  (4)'!C:D,2,0)," ")</f>
        <v/>
      </c>
      <c r="E358" s="745" t="str">
        <f>IFERROR(VLOOKUP(C358,'גנים - דוח ביצוע  (5)'!B:N,13,0),"")</f>
        <v/>
      </c>
      <c r="F358" s="746" t="str">
        <f>IFERROR(VLOOKUP(P358,'פירוט עלויות כח אדם (6)'!AC:AD,2,0),0)</f>
        <v/>
      </c>
      <c r="G358" s="746" t="str">
        <f>IFERROR(VLOOKUP(Q358,'פירוט עלויות כח אדם (6)'!AC:AD,2,0),0)</f>
        <v/>
      </c>
      <c r="H358" s="746" t="str">
        <f>IFERROR(VLOOKUP(R358,'פירוט עלויות כח אדם (6)'!AE:AF,2,0),0)</f>
        <v/>
      </c>
      <c r="I358" s="746">
        <f t="shared" si="35"/>
        <v>0</v>
      </c>
      <c r="J358" s="746">
        <f t="shared" si="36"/>
        <v>0</v>
      </c>
      <c r="K358" s="746">
        <f t="shared" si="37"/>
        <v>0</v>
      </c>
      <c r="L358" s="746" t="str">
        <f t="shared" si="38"/>
        <v/>
      </c>
      <c r="M358" s="750"/>
      <c r="N358" s="748" t="str">
        <f t="shared" si="39"/>
        <v/>
      </c>
      <c r="O358" s="749">
        <f t="shared" si="40"/>
        <v>0</v>
      </c>
      <c r="P358" s="749" t="str">
        <f>IF(C358&lt;&gt;"",C358&amp;'גיליון עזר'!$A$2,"")</f>
        <v/>
      </c>
      <c r="Q358" s="749" t="str">
        <f>IF(C358&lt;&gt;"",C358&amp;'גיליון עזר'!$C$2,"")</f>
        <v/>
      </c>
      <c r="R358" s="749" t="str">
        <f t="shared" si="41"/>
        <v/>
      </c>
    </row>
    <row r="359" spans="2:18" ht="15.75" x14ac:dyDescent="0.25">
      <c r="B359" s="744">
        <v>343</v>
      </c>
      <c r="C359" s="744" t="str">
        <f>IF(VLOOKUP(B359,'גנים - דוח ביצוע  (5)'!A:M,2,0)="","",VLOOKUP(B359,'גנים - דוח ביצוע  (5)'!A:M,2,0))</f>
        <v/>
      </c>
      <c r="D359" s="745" t="str">
        <f>IFERROR(VLOOKUP($C:$C,'גנים - מצבת והרשמה  (4)'!C:D,2,0)," ")</f>
        <v/>
      </c>
      <c r="E359" s="745" t="str">
        <f>IFERROR(VLOOKUP(C359,'גנים - דוח ביצוע  (5)'!B:N,13,0),"")</f>
        <v/>
      </c>
      <c r="F359" s="746" t="str">
        <f>IFERROR(VLOOKUP(P359,'פירוט עלויות כח אדם (6)'!AC:AD,2,0),0)</f>
        <v/>
      </c>
      <c r="G359" s="746" t="str">
        <f>IFERROR(VLOOKUP(Q359,'פירוט עלויות כח אדם (6)'!AC:AD,2,0),0)</f>
        <v/>
      </c>
      <c r="H359" s="746" t="str">
        <f>IFERROR(VLOOKUP(R359,'פירוט עלויות כח אדם (6)'!AE:AF,2,0),0)</f>
        <v/>
      </c>
      <c r="I359" s="746">
        <f t="shared" si="35"/>
        <v>0</v>
      </c>
      <c r="J359" s="746">
        <f t="shared" si="36"/>
        <v>0</v>
      </c>
      <c r="K359" s="746">
        <f t="shared" si="37"/>
        <v>0</v>
      </c>
      <c r="L359" s="746" t="str">
        <f t="shared" si="38"/>
        <v/>
      </c>
      <c r="M359" s="750"/>
      <c r="N359" s="748" t="str">
        <f t="shared" si="39"/>
        <v/>
      </c>
      <c r="O359" s="749">
        <f t="shared" si="40"/>
        <v>0</v>
      </c>
      <c r="P359" s="749" t="str">
        <f>IF(C359&lt;&gt;"",C359&amp;'גיליון עזר'!$A$2,"")</f>
        <v/>
      </c>
      <c r="Q359" s="749" t="str">
        <f>IF(C359&lt;&gt;"",C359&amp;'גיליון עזר'!$C$2,"")</f>
        <v/>
      </c>
      <c r="R359" s="749" t="str">
        <f t="shared" si="41"/>
        <v/>
      </c>
    </row>
    <row r="360" spans="2:18" ht="15.75" x14ac:dyDescent="0.25">
      <c r="B360" s="702">
        <v>344</v>
      </c>
      <c r="C360" s="744" t="str">
        <f>IF(VLOOKUP(B360,'גנים - דוח ביצוע  (5)'!A:M,2,0)="","",VLOOKUP(B360,'גנים - דוח ביצוע  (5)'!A:M,2,0))</f>
        <v/>
      </c>
      <c r="D360" s="745" t="str">
        <f>IFERROR(VLOOKUP($C:$C,'גנים - מצבת והרשמה  (4)'!C:D,2,0)," ")</f>
        <v/>
      </c>
      <c r="E360" s="745" t="str">
        <f>IFERROR(VLOOKUP(C360,'גנים - דוח ביצוע  (5)'!B:N,13,0),"")</f>
        <v/>
      </c>
      <c r="F360" s="746" t="str">
        <f>IFERROR(VLOOKUP(P360,'פירוט עלויות כח אדם (6)'!AC:AD,2,0),0)</f>
        <v/>
      </c>
      <c r="G360" s="746" t="str">
        <f>IFERROR(VLOOKUP(Q360,'פירוט עלויות כח אדם (6)'!AC:AD,2,0),0)</f>
        <v/>
      </c>
      <c r="H360" s="746" t="str">
        <f>IFERROR(VLOOKUP(R360,'פירוט עלויות כח אדם (6)'!AE:AF,2,0),0)</f>
        <v/>
      </c>
      <c r="I360" s="746">
        <f t="shared" si="35"/>
        <v>0</v>
      </c>
      <c r="J360" s="746">
        <f t="shared" si="36"/>
        <v>0</v>
      </c>
      <c r="K360" s="746">
        <f t="shared" si="37"/>
        <v>0</v>
      </c>
      <c r="L360" s="746" t="str">
        <f t="shared" si="38"/>
        <v/>
      </c>
      <c r="M360" s="750"/>
      <c r="N360" s="748" t="str">
        <f t="shared" si="39"/>
        <v/>
      </c>
      <c r="O360" s="749">
        <f t="shared" si="40"/>
        <v>0</v>
      </c>
      <c r="P360" s="749" t="str">
        <f>IF(C360&lt;&gt;"",C360&amp;'גיליון עזר'!$A$2,"")</f>
        <v/>
      </c>
      <c r="Q360" s="749" t="str">
        <f>IF(C360&lt;&gt;"",C360&amp;'גיליון עזר'!$C$2,"")</f>
        <v/>
      </c>
      <c r="R360" s="749" t="str">
        <f t="shared" si="41"/>
        <v/>
      </c>
    </row>
    <row r="361" spans="2:18" ht="15.75" x14ac:dyDescent="0.25">
      <c r="B361" s="744">
        <v>345</v>
      </c>
      <c r="C361" s="744" t="str">
        <f>IF(VLOOKUP(B361,'גנים - דוח ביצוע  (5)'!A:M,2,0)="","",VLOOKUP(B361,'גנים - דוח ביצוע  (5)'!A:M,2,0))</f>
        <v/>
      </c>
      <c r="D361" s="745" t="str">
        <f>IFERROR(VLOOKUP($C:$C,'גנים - מצבת והרשמה  (4)'!C:D,2,0)," ")</f>
        <v/>
      </c>
      <c r="E361" s="745" t="str">
        <f>IFERROR(VLOOKUP(C361,'גנים - דוח ביצוע  (5)'!B:N,13,0),"")</f>
        <v/>
      </c>
      <c r="F361" s="746" t="str">
        <f>IFERROR(VLOOKUP(P361,'פירוט עלויות כח אדם (6)'!AC:AD,2,0),0)</f>
        <v/>
      </c>
      <c r="G361" s="746" t="str">
        <f>IFERROR(VLOOKUP(Q361,'פירוט עלויות כח אדם (6)'!AC:AD,2,0),0)</f>
        <v/>
      </c>
      <c r="H361" s="746" t="str">
        <f>IFERROR(VLOOKUP(R361,'פירוט עלויות כח אדם (6)'!AE:AF,2,0),0)</f>
        <v/>
      </c>
      <c r="I361" s="746">
        <f t="shared" si="35"/>
        <v>0</v>
      </c>
      <c r="J361" s="746">
        <f t="shared" si="36"/>
        <v>0</v>
      </c>
      <c r="K361" s="746">
        <f t="shared" si="37"/>
        <v>0</v>
      </c>
      <c r="L361" s="746" t="str">
        <f t="shared" si="38"/>
        <v/>
      </c>
      <c r="M361" s="750"/>
      <c r="N361" s="748" t="str">
        <f t="shared" si="39"/>
        <v/>
      </c>
      <c r="O361" s="749">
        <f t="shared" si="40"/>
        <v>0</v>
      </c>
      <c r="P361" s="749" t="str">
        <f>IF(C361&lt;&gt;"",C361&amp;'גיליון עזר'!$A$2,"")</f>
        <v/>
      </c>
      <c r="Q361" s="749" t="str">
        <f>IF(C361&lt;&gt;"",C361&amp;'גיליון עזר'!$C$2,"")</f>
        <v/>
      </c>
      <c r="R361" s="749" t="str">
        <f t="shared" si="41"/>
        <v/>
      </c>
    </row>
    <row r="362" spans="2:18" ht="15.75" x14ac:dyDescent="0.25">
      <c r="B362" s="702">
        <v>346</v>
      </c>
      <c r="C362" s="744" t="str">
        <f>IF(VLOOKUP(B362,'גנים - דוח ביצוע  (5)'!A:M,2,0)="","",VLOOKUP(B362,'גנים - דוח ביצוע  (5)'!A:M,2,0))</f>
        <v/>
      </c>
      <c r="D362" s="745" t="str">
        <f>IFERROR(VLOOKUP($C:$C,'גנים - מצבת והרשמה  (4)'!C:D,2,0)," ")</f>
        <v/>
      </c>
      <c r="E362" s="745" t="str">
        <f>IFERROR(VLOOKUP(C362,'גנים - דוח ביצוע  (5)'!B:N,13,0),"")</f>
        <v/>
      </c>
      <c r="F362" s="746" t="str">
        <f>IFERROR(VLOOKUP(P362,'פירוט עלויות כח אדם (6)'!AC:AD,2,0),0)</f>
        <v/>
      </c>
      <c r="G362" s="746" t="str">
        <f>IFERROR(VLOOKUP(Q362,'פירוט עלויות כח אדם (6)'!AC:AD,2,0),0)</f>
        <v/>
      </c>
      <c r="H362" s="746" t="str">
        <f>IFERROR(VLOOKUP(R362,'פירוט עלויות כח אדם (6)'!AE:AF,2,0),0)</f>
        <v/>
      </c>
      <c r="I362" s="746">
        <f t="shared" si="35"/>
        <v>0</v>
      </c>
      <c r="J362" s="746">
        <f t="shared" si="36"/>
        <v>0</v>
      </c>
      <c r="K362" s="746">
        <f t="shared" si="37"/>
        <v>0</v>
      </c>
      <c r="L362" s="746" t="str">
        <f t="shared" si="38"/>
        <v/>
      </c>
      <c r="M362" s="750"/>
      <c r="N362" s="748" t="str">
        <f t="shared" si="39"/>
        <v/>
      </c>
      <c r="O362" s="749">
        <f t="shared" si="40"/>
        <v>0</v>
      </c>
      <c r="P362" s="749" t="str">
        <f>IF(C362&lt;&gt;"",C362&amp;'גיליון עזר'!$A$2,"")</f>
        <v/>
      </c>
      <c r="Q362" s="749" t="str">
        <f>IF(C362&lt;&gt;"",C362&amp;'גיליון עזר'!$C$2,"")</f>
        <v/>
      </c>
      <c r="R362" s="749" t="str">
        <f t="shared" si="41"/>
        <v/>
      </c>
    </row>
    <row r="363" spans="2:18" ht="15.75" x14ac:dyDescent="0.25">
      <c r="B363" s="744">
        <v>347</v>
      </c>
      <c r="C363" s="744" t="str">
        <f>IF(VLOOKUP(B363,'גנים - דוח ביצוע  (5)'!A:M,2,0)="","",VLOOKUP(B363,'גנים - דוח ביצוע  (5)'!A:M,2,0))</f>
        <v/>
      </c>
      <c r="D363" s="745" t="str">
        <f>IFERROR(VLOOKUP($C:$C,'גנים - מצבת והרשמה  (4)'!C:D,2,0)," ")</f>
        <v/>
      </c>
      <c r="E363" s="745" t="str">
        <f>IFERROR(VLOOKUP(C363,'גנים - דוח ביצוע  (5)'!B:N,13,0),"")</f>
        <v/>
      </c>
      <c r="F363" s="746" t="str">
        <f>IFERROR(VLOOKUP(P363,'פירוט עלויות כח אדם (6)'!AC:AD,2,0),0)</f>
        <v/>
      </c>
      <c r="G363" s="746" t="str">
        <f>IFERROR(VLOOKUP(Q363,'פירוט עלויות כח אדם (6)'!AC:AD,2,0),0)</f>
        <v/>
      </c>
      <c r="H363" s="746" t="str">
        <f>IFERROR(VLOOKUP(R363,'פירוט עלויות כח אדם (6)'!AE:AF,2,0),0)</f>
        <v/>
      </c>
      <c r="I363" s="746">
        <f t="shared" si="35"/>
        <v>0</v>
      </c>
      <c r="J363" s="746">
        <f t="shared" si="36"/>
        <v>0</v>
      </c>
      <c r="K363" s="746">
        <f t="shared" si="37"/>
        <v>0</v>
      </c>
      <c r="L363" s="746" t="str">
        <f t="shared" si="38"/>
        <v/>
      </c>
      <c r="M363" s="750"/>
      <c r="N363" s="748" t="str">
        <f t="shared" si="39"/>
        <v/>
      </c>
      <c r="O363" s="749">
        <f t="shared" si="40"/>
        <v>0</v>
      </c>
      <c r="P363" s="749" t="str">
        <f>IF(C363&lt;&gt;"",C363&amp;'גיליון עזר'!$A$2,"")</f>
        <v/>
      </c>
      <c r="Q363" s="749" t="str">
        <f>IF(C363&lt;&gt;"",C363&amp;'גיליון עזר'!$C$2,"")</f>
        <v/>
      </c>
      <c r="R363" s="749" t="str">
        <f t="shared" si="41"/>
        <v/>
      </c>
    </row>
    <row r="364" spans="2:18" ht="15.75" x14ac:dyDescent="0.25">
      <c r="B364" s="702">
        <v>348</v>
      </c>
      <c r="C364" s="744" t="str">
        <f>IF(VLOOKUP(B364,'גנים - דוח ביצוע  (5)'!A:M,2,0)="","",VLOOKUP(B364,'גנים - דוח ביצוע  (5)'!A:M,2,0))</f>
        <v/>
      </c>
      <c r="D364" s="745" t="str">
        <f>IFERROR(VLOOKUP($C:$C,'גנים - מצבת והרשמה  (4)'!C:D,2,0)," ")</f>
        <v/>
      </c>
      <c r="E364" s="745" t="str">
        <f>IFERROR(VLOOKUP(C364,'גנים - דוח ביצוע  (5)'!B:N,13,0),"")</f>
        <v/>
      </c>
      <c r="F364" s="746" t="str">
        <f>IFERROR(VLOOKUP(P364,'פירוט עלויות כח אדם (6)'!AC:AD,2,0),0)</f>
        <v/>
      </c>
      <c r="G364" s="746" t="str">
        <f>IFERROR(VLOOKUP(Q364,'פירוט עלויות כח אדם (6)'!AC:AD,2,0),0)</f>
        <v/>
      </c>
      <c r="H364" s="746" t="str">
        <f>IFERROR(VLOOKUP(R364,'פירוט עלויות כח אדם (6)'!AE:AF,2,0),0)</f>
        <v/>
      </c>
      <c r="I364" s="746">
        <f t="shared" si="35"/>
        <v>0</v>
      </c>
      <c r="J364" s="746">
        <f t="shared" si="36"/>
        <v>0</v>
      </c>
      <c r="K364" s="746">
        <f t="shared" si="37"/>
        <v>0</v>
      </c>
      <c r="L364" s="746" t="str">
        <f t="shared" si="38"/>
        <v/>
      </c>
      <c r="M364" s="750"/>
      <c r="N364" s="748" t="str">
        <f t="shared" si="39"/>
        <v/>
      </c>
      <c r="O364" s="749">
        <f t="shared" si="40"/>
        <v>0</v>
      </c>
      <c r="P364" s="749" t="str">
        <f>IF(C364&lt;&gt;"",C364&amp;'גיליון עזר'!$A$2,"")</f>
        <v/>
      </c>
      <c r="Q364" s="749" t="str">
        <f>IF(C364&lt;&gt;"",C364&amp;'גיליון עזר'!$C$2,"")</f>
        <v/>
      </c>
      <c r="R364" s="749" t="str">
        <f t="shared" si="41"/>
        <v/>
      </c>
    </row>
    <row r="365" spans="2:18" ht="15.75" x14ac:dyDescent="0.25">
      <c r="B365" s="744">
        <v>349</v>
      </c>
      <c r="C365" s="744" t="str">
        <f>IF(VLOOKUP(B365,'גנים - דוח ביצוע  (5)'!A:M,2,0)="","",VLOOKUP(B365,'גנים - דוח ביצוע  (5)'!A:M,2,0))</f>
        <v/>
      </c>
      <c r="D365" s="745" t="str">
        <f>IFERROR(VLOOKUP($C:$C,'גנים - מצבת והרשמה  (4)'!C:D,2,0)," ")</f>
        <v/>
      </c>
      <c r="E365" s="745" t="str">
        <f>IFERROR(VLOOKUP(C365,'גנים - דוח ביצוע  (5)'!B:N,13,0),"")</f>
        <v/>
      </c>
      <c r="F365" s="746" t="str">
        <f>IFERROR(VLOOKUP(P365,'פירוט עלויות כח אדם (6)'!AC:AD,2,0),0)</f>
        <v/>
      </c>
      <c r="G365" s="746" t="str">
        <f>IFERROR(VLOOKUP(Q365,'פירוט עלויות כח אדם (6)'!AC:AD,2,0),0)</f>
        <v/>
      </c>
      <c r="H365" s="746" t="str">
        <f>IFERROR(VLOOKUP(R365,'פירוט עלויות כח אדם (6)'!AE:AF,2,0),0)</f>
        <v/>
      </c>
      <c r="I365" s="746">
        <f t="shared" si="35"/>
        <v>0</v>
      </c>
      <c r="J365" s="746">
        <f t="shared" si="36"/>
        <v>0</v>
      </c>
      <c r="K365" s="746">
        <f t="shared" si="37"/>
        <v>0</v>
      </c>
      <c r="L365" s="746" t="str">
        <f t="shared" si="38"/>
        <v/>
      </c>
      <c r="M365" s="750"/>
      <c r="N365" s="748" t="str">
        <f t="shared" si="39"/>
        <v/>
      </c>
      <c r="O365" s="749">
        <f t="shared" si="40"/>
        <v>0</v>
      </c>
      <c r="P365" s="749" t="str">
        <f>IF(C365&lt;&gt;"",C365&amp;'גיליון עזר'!$A$2,"")</f>
        <v/>
      </c>
      <c r="Q365" s="749" t="str">
        <f>IF(C365&lt;&gt;"",C365&amp;'גיליון עזר'!$C$2,"")</f>
        <v/>
      </c>
      <c r="R365" s="749" t="str">
        <f t="shared" si="41"/>
        <v/>
      </c>
    </row>
    <row r="366" spans="2:18" ht="15.75" x14ac:dyDescent="0.25">
      <c r="B366" s="702">
        <v>350</v>
      </c>
      <c r="C366" s="744" t="str">
        <f>IF(VLOOKUP(B366,'גנים - דוח ביצוע  (5)'!A:M,2,0)="","",VLOOKUP(B366,'גנים - דוח ביצוע  (5)'!A:M,2,0))</f>
        <v/>
      </c>
      <c r="D366" s="745" t="str">
        <f>IFERROR(VLOOKUP($C:$C,'גנים - מצבת והרשמה  (4)'!C:D,2,0)," ")</f>
        <v/>
      </c>
      <c r="E366" s="745" t="str">
        <f>IFERROR(VLOOKUP(C366,'גנים - דוח ביצוע  (5)'!B:N,13,0),"")</f>
        <v/>
      </c>
      <c r="F366" s="746" t="str">
        <f>IFERROR(VLOOKUP(P366,'פירוט עלויות כח אדם (6)'!AC:AD,2,0),0)</f>
        <v/>
      </c>
      <c r="G366" s="746" t="str">
        <f>IFERROR(VLOOKUP(Q366,'פירוט עלויות כח אדם (6)'!AC:AD,2,0),0)</f>
        <v/>
      </c>
      <c r="H366" s="746" t="str">
        <f>IFERROR(VLOOKUP(R366,'פירוט עלויות כח אדם (6)'!AE:AF,2,0),0)</f>
        <v/>
      </c>
      <c r="I366" s="746">
        <f t="shared" si="35"/>
        <v>0</v>
      </c>
      <c r="J366" s="746">
        <f t="shared" si="36"/>
        <v>0</v>
      </c>
      <c r="K366" s="746">
        <f t="shared" si="37"/>
        <v>0</v>
      </c>
      <c r="L366" s="746" t="str">
        <f t="shared" si="38"/>
        <v/>
      </c>
      <c r="M366" s="750"/>
      <c r="N366" s="748" t="str">
        <f t="shared" si="39"/>
        <v/>
      </c>
      <c r="O366" s="749">
        <f t="shared" si="40"/>
        <v>0</v>
      </c>
      <c r="P366" s="749" t="str">
        <f>IF(C366&lt;&gt;"",C366&amp;'גיליון עזר'!$A$2,"")</f>
        <v/>
      </c>
      <c r="Q366" s="749" t="str">
        <f>IF(C366&lt;&gt;"",C366&amp;'גיליון עזר'!$C$2,"")</f>
        <v/>
      </c>
      <c r="R366" s="749" t="str">
        <f t="shared" si="41"/>
        <v/>
      </c>
    </row>
    <row r="367" spans="2:18" ht="15.75" x14ac:dyDescent="0.25">
      <c r="B367" s="744">
        <v>351</v>
      </c>
      <c r="C367" s="744" t="str">
        <f>IF(VLOOKUP(B367,'גנים - דוח ביצוע  (5)'!A:M,2,0)="","",VLOOKUP(B367,'גנים - דוח ביצוע  (5)'!A:M,2,0))</f>
        <v/>
      </c>
      <c r="D367" s="745" t="str">
        <f>IFERROR(VLOOKUP($C:$C,'גנים - מצבת והרשמה  (4)'!C:D,2,0)," ")</f>
        <v/>
      </c>
      <c r="E367" s="745" t="str">
        <f>IFERROR(VLOOKUP(C367,'גנים - דוח ביצוע  (5)'!B:N,13,0),"")</f>
        <v/>
      </c>
      <c r="F367" s="746" t="str">
        <f>IFERROR(VLOOKUP(P367,'פירוט עלויות כח אדם (6)'!AC:AD,2,0),0)</f>
        <v/>
      </c>
      <c r="G367" s="746" t="str">
        <f>IFERROR(VLOOKUP(Q367,'פירוט עלויות כח אדם (6)'!AC:AD,2,0),0)</f>
        <v/>
      </c>
      <c r="H367" s="746" t="str">
        <f>IFERROR(VLOOKUP(R367,'פירוט עלויות כח אדם (6)'!AE:AF,2,0),0)</f>
        <v/>
      </c>
      <c r="I367" s="746">
        <f t="shared" si="35"/>
        <v>0</v>
      </c>
      <c r="J367" s="746">
        <f t="shared" si="36"/>
        <v>0</v>
      </c>
      <c r="K367" s="746">
        <f t="shared" si="37"/>
        <v>0</v>
      </c>
      <c r="L367" s="746" t="str">
        <f t="shared" si="38"/>
        <v/>
      </c>
      <c r="M367" s="750"/>
      <c r="N367" s="748" t="str">
        <f t="shared" si="39"/>
        <v/>
      </c>
      <c r="O367" s="749">
        <f t="shared" si="40"/>
        <v>0</v>
      </c>
      <c r="P367" s="749" t="str">
        <f>IF(C367&lt;&gt;"",C367&amp;'גיליון עזר'!$A$2,"")</f>
        <v/>
      </c>
      <c r="Q367" s="749" t="str">
        <f>IF(C367&lt;&gt;"",C367&amp;'גיליון עזר'!$C$2,"")</f>
        <v/>
      </c>
      <c r="R367" s="749" t="str">
        <f t="shared" si="41"/>
        <v/>
      </c>
    </row>
    <row r="368" spans="2:18" ht="15.75" x14ac:dyDescent="0.25">
      <c r="B368" s="702">
        <v>352</v>
      </c>
      <c r="C368" s="744" t="str">
        <f>IF(VLOOKUP(B368,'גנים - דוח ביצוע  (5)'!A:M,2,0)="","",VLOOKUP(B368,'גנים - דוח ביצוע  (5)'!A:M,2,0))</f>
        <v/>
      </c>
      <c r="D368" s="745" t="str">
        <f>IFERROR(VLOOKUP($C:$C,'גנים - מצבת והרשמה  (4)'!C:D,2,0)," ")</f>
        <v/>
      </c>
      <c r="E368" s="745" t="str">
        <f>IFERROR(VLOOKUP(C368,'גנים - דוח ביצוע  (5)'!B:N,13,0),"")</f>
        <v/>
      </c>
      <c r="F368" s="746" t="str">
        <f>IFERROR(VLOOKUP(P368,'פירוט עלויות כח אדם (6)'!AC:AD,2,0),0)</f>
        <v/>
      </c>
      <c r="G368" s="746" t="str">
        <f>IFERROR(VLOOKUP(Q368,'פירוט עלויות כח אדם (6)'!AC:AD,2,0),0)</f>
        <v/>
      </c>
      <c r="H368" s="746" t="str">
        <f>IFERROR(VLOOKUP(R368,'פירוט עלויות כח אדם (6)'!AE:AF,2,0),0)</f>
        <v/>
      </c>
      <c r="I368" s="746">
        <f t="shared" si="35"/>
        <v>0</v>
      </c>
      <c r="J368" s="746">
        <f t="shared" si="36"/>
        <v>0</v>
      </c>
      <c r="K368" s="746">
        <f t="shared" si="37"/>
        <v>0</v>
      </c>
      <c r="L368" s="746" t="str">
        <f t="shared" si="38"/>
        <v/>
      </c>
      <c r="M368" s="750"/>
      <c r="N368" s="748" t="str">
        <f t="shared" si="39"/>
        <v/>
      </c>
      <c r="O368" s="749">
        <f t="shared" si="40"/>
        <v>0</v>
      </c>
      <c r="P368" s="749" t="str">
        <f>IF(C368&lt;&gt;"",C368&amp;'גיליון עזר'!$A$2,"")</f>
        <v/>
      </c>
      <c r="Q368" s="749" t="str">
        <f>IF(C368&lt;&gt;"",C368&amp;'גיליון עזר'!$C$2,"")</f>
        <v/>
      </c>
      <c r="R368" s="749" t="str">
        <f t="shared" si="41"/>
        <v/>
      </c>
    </row>
    <row r="369" spans="2:18" ht="15.75" x14ac:dyDescent="0.25">
      <c r="B369" s="744">
        <v>353</v>
      </c>
      <c r="C369" s="744" t="str">
        <f>IF(VLOOKUP(B369,'גנים - דוח ביצוע  (5)'!A:M,2,0)="","",VLOOKUP(B369,'גנים - דוח ביצוע  (5)'!A:M,2,0))</f>
        <v/>
      </c>
      <c r="D369" s="745" t="str">
        <f>IFERROR(VLOOKUP($C:$C,'גנים - מצבת והרשמה  (4)'!C:D,2,0)," ")</f>
        <v/>
      </c>
      <c r="E369" s="745" t="str">
        <f>IFERROR(VLOOKUP(C369,'גנים - דוח ביצוע  (5)'!B:N,13,0),"")</f>
        <v/>
      </c>
      <c r="F369" s="746" t="str">
        <f>IFERROR(VLOOKUP(P369,'פירוט עלויות כח אדם (6)'!AC:AD,2,0),0)</f>
        <v/>
      </c>
      <c r="G369" s="746" t="str">
        <f>IFERROR(VLOOKUP(Q369,'פירוט עלויות כח אדם (6)'!AC:AD,2,0),0)</f>
        <v/>
      </c>
      <c r="H369" s="746" t="str">
        <f>IFERROR(VLOOKUP(R369,'פירוט עלויות כח אדם (6)'!AE:AF,2,0),0)</f>
        <v/>
      </c>
      <c r="I369" s="746">
        <f t="shared" si="35"/>
        <v>0</v>
      </c>
      <c r="J369" s="746">
        <f t="shared" si="36"/>
        <v>0</v>
      </c>
      <c r="K369" s="746">
        <f t="shared" si="37"/>
        <v>0</v>
      </c>
      <c r="L369" s="746" t="str">
        <f t="shared" si="38"/>
        <v/>
      </c>
      <c r="M369" s="750"/>
      <c r="N369" s="748" t="str">
        <f t="shared" si="39"/>
        <v/>
      </c>
      <c r="O369" s="749">
        <f t="shared" si="40"/>
        <v>0</v>
      </c>
      <c r="P369" s="749" t="str">
        <f>IF(C369&lt;&gt;"",C369&amp;'גיליון עזר'!$A$2,"")</f>
        <v/>
      </c>
      <c r="Q369" s="749" t="str">
        <f>IF(C369&lt;&gt;"",C369&amp;'גיליון עזר'!$C$2,"")</f>
        <v/>
      </c>
      <c r="R369" s="749" t="str">
        <f t="shared" si="41"/>
        <v/>
      </c>
    </row>
    <row r="370" spans="2:18" ht="15.75" x14ac:dyDescent="0.25">
      <c r="B370" s="702">
        <v>354</v>
      </c>
      <c r="C370" s="744" t="str">
        <f>IF(VLOOKUP(B370,'גנים - דוח ביצוע  (5)'!A:M,2,0)="","",VLOOKUP(B370,'גנים - דוח ביצוע  (5)'!A:M,2,0))</f>
        <v/>
      </c>
      <c r="D370" s="745" t="str">
        <f>IFERROR(VLOOKUP($C:$C,'גנים - מצבת והרשמה  (4)'!C:D,2,0)," ")</f>
        <v/>
      </c>
      <c r="E370" s="745" t="str">
        <f>IFERROR(VLOOKUP(C370,'גנים - דוח ביצוע  (5)'!B:N,13,0),"")</f>
        <v/>
      </c>
      <c r="F370" s="746" t="str">
        <f>IFERROR(VLOOKUP(P370,'פירוט עלויות כח אדם (6)'!AC:AD,2,0),0)</f>
        <v/>
      </c>
      <c r="G370" s="746" t="str">
        <f>IFERROR(VLOOKUP(Q370,'פירוט עלויות כח אדם (6)'!AC:AD,2,0),0)</f>
        <v/>
      </c>
      <c r="H370" s="746" t="str">
        <f>IFERROR(VLOOKUP(R370,'פירוט עלויות כח אדם (6)'!AE:AF,2,0),0)</f>
        <v/>
      </c>
      <c r="I370" s="746">
        <f t="shared" si="35"/>
        <v>0</v>
      </c>
      <c r="J370" s="746">
        <f t="shared" si="36"/>
        <v>0</v>
      </c>
      <c r="K370" s="746">
        <f t="shared" si="37"/>
        <v>0</v>
      </c>
      <c r="L370" s="746" t="str">
        <f t="shared" si="38"/>
        <v/>
      </c>
      <c r="M370" s="750"/>
      <c r="N370" s="748" t="str">
        <f t="shared" si="39"/>
        <v/>
      </c>
      <c r="O370" s="749">
        <f t="shared" si="40"/>
        <v>0</v>
      </c>
      <c r="P370" s="749" t="str">
        <f>IF(C370&lt;&gt;"",C370&amp;'גיליון עזר'!$A$2,"")</f>
        <v/>
      </c>
      <c r="Q370" s="749" t="str">
        <f>IF(C370&lt;&gt;"",C370&amp;'גיליון עזר'!$C$2,"")</f>
        <v/>
      </c>
      <c r="R370" s="749" t="str">
        <f t="shared" si="41"/>
        <v/>
      </c>
    </row>
    <row r="371" spans="2:18" ht="15.75" x14ac:dyDescent="0.25">
      <c r="B371" s="744">
        <v>355</v>
      </c>
      <c r="C371" s="744" t="str">
        <f>IF(VLOOKUP(B371,'גנים - דוח ביצוע  (5)'!A:M,2,0)="","",VLOOKUP(B371,'גנים - דוח ביצוע  (5)'!A:M,2,0))</f>
        <v/>
      </c>
      <c r="D371" s="745" t="str">
        <f>IFERROR(VLOOKUP($C:$C,'גנים - מצבת והרשמה  (4)'!C:D,2,0)," ")</f>
        <v/>
      </c>
      <c r="E371" s="745" t="str">
        <f>IFERROR(VLOOKUP(C371,'גנים - דוח ביצוע  (5)'!B:N,13,0),"")</f>
        <v/>
      </c>
      <c r="F371" s="746" t="str">
        <f>IFERROR(VLOOKUP(P371,'פירוט עלויות כח אדם (6)'!AC:AD,2,0),0)</f>
        <v/>
      </c>
      <c r="G371" s="746" t="str">
        <f>IFERROR(VLOOKUP(Q371,'פירוט עלויות כח אדם (6)'!AC:AD,2,0),0)</f>
        <v/>
      </c>
      <c r="H371" s="746" t="str">
        <f>IFERROR(VLOOKUP(R371,'פירוט עלויות כח אדם (6)'!AE:AF,2,0),0)</f>
        <v/>
      </c>
      <c r="I371" s="746">
        <f t="shared" si="35"/>
        <v>0</v>
      </c>
      <c r="J371" s="746">
        <f t="shared" si="36"/>
        <v>0</v>
      </c>
      <c r="K371" s="746">
        <f t="shared" si="37"/>
        <v>0</v>
      </c>
      <c r="L371" s="746" t="str">
        <f t="shared" si="38"/>
        <v/>
      </c>
      <c r="M371" s="750"/>
      <c r="N371" s="748" t="str">
        <f t="shared" si="39"/>
        <v/>
      </c>
      <c r="O371" s="749">
        <f t="shared" si="40"/>
        <v>0</v>
      </c>
      <c r="P371" s="749" t="str">
        <f>IF(C371&lt;&gt;"",C371&amp;'גיליון עזר'!$A$2,"")</f>
        <v/>
      </c>
      <c r="Q371" s="749" t="str">
        <f>IF(C371&lt;&gt;"",C371&amp;'גיליון עזר'!$C$2,"")</f>
        <v/>
      </c>
      <c r="R371" s="749" t="str">
        <f t="shared" si="41"/>
        <v/>
      </c>
    </row>
    <row r="372" spans="2:18" ht="15.75" x14ac:dyDescent="0.25">
      <c r="B372" s="702">
        <v>356</v>
      </c>
      <c r="C372" s="744" t="str">
        <f>IF(VLOOKUP(B372,'גנים - דוח ביצוע  (5)'!A:M,2,0)="","",VLOOKUP(B372,'גנים - דוח ביצוע  (5)'!A:M,2,0))</f>
        <v/>
      </c>
      <c r="D372" s="745" t="str">
        <f>IFERROR(VLOOKUP($C:$C,'גנים - מצבת והרשמה  (4)'!C:D,2,0)," ")</f>
        <v/>
      </c>
      <c r="E372" s="745" t="str">
        <f>IFERROR(VLOOKUP(C372,'גנים - דוח ביצוע  (5)'!B:N,13,0),"")</f>
        <v/>
      </c>
      <c r="F372" s="746" t="str">
        <f>IFERROR(VLOOKUP(P372,'פירוט עלויות כח אדם (6)'!AC:AD,2,0),0)</f>
        <v/>
      </c>
      <c r="G372" s="746" t="str">
        <f>IFERROR(VLOOKUP(Q372,'פירוט עלויות כח אדם (6)'!AC:AD,2,0),0)</f>
        <v/>
      </c>
      <c r="H372" s="746" t="str">
        <f>IFERROR(VLOOKUP(R372,'פירוט עלויות כח אדם (6)'!AE:AF,2,0),0)</f>
        <v/>
      </c>
      <c r="I372" s="746">
        <f t="shared" si="35"/>
        <v>0</v>
      </c>
      <c r="J372" s="746">
        <f t="shared" si="36"/>
        <v>0</v>
      </c>
      <c r="K372" s="746">
        <f t="shared" si="37"/>
        <v>0</v>
      </c>
      <c r="L372" s="746" t="str">
        <f t="shared" si="38"/>
        <v/>
      </c>
      <c r="M372" s="750"/>
      <c r="N372" s="748" t="str">
        <f t="shared" si="39"/>
        <v/>
      </c>
      <c r="O372" s="749">
        <f t="shared" si="40"/>
        <v>0</v>
      </c>
      <c r="P372" s="749" t="str">
        <f>IF(C372&lt;&gt;"",C372&amp;'גיליון עזר'!$A$2,"")</f>
        <v/>
      </c>
      <c r="Q372" s="749" t="str">
        <f>IF(C372&lt;&gt;"",C372&amp;'גיליון עזר'!$C$2,"")</f>
        <v/>
      </c>
      <c r="R372" s="749" t="str">
        <f t="shared" si="41"/>
        <v/>
      </c>
    </row>
    <row r="373" spans="2:18" ht="15.75" x14ac:dyDescent="0.25">
      <c r="B373" s="744">
        <v>357</v>
      </c>
      <c r="C373" s="744" t="str">
        <f>IF(VLOOKUP(B373,'גנים - דוח ביצוע  (5)'!A:M,2,0)="","",VLOOKUP(B373,'גנים - דוח ביצוע  (5)'!A:M,2,0))</f>
        <v/>
      </c>
      <c r="D373" s="745" t="str">
        <f>IFERROR(VLOOKUP($C:$C,'גנים - מצבת והרשמה  (4)'!C:D,2,0)," ")</f>
        <v/>
      </c>
      <c r="E373" s="745" t="str">
        <f>IFERROR(VLOOKUP(C373,'גנים - דוח ביצוע  (5)'!B:N,13,0),"")</f>
        <v/>
      </c>
      <c r="F373" s="746" t="str">
        <f>IFERROR(VLOOKUP(P373,'פירוט עלויות כח אדם (6)'!AC:AD,2,0),0)</f>
        <v/>
      </c>
      <c r="G373" s="746" t="str">
        <f>IFERROR(VLOOKUP(Q373,'פירוט עלויות כח אדם (6)'!AC:AD,2,0),0)</f>
        <v/>
      </c>
      <c r="H373" s="746" t="str">
        <f>IFERROR(VLOOKUP(R373,'פירוט עלויות כח אדם (6)'!AE:AF,2,0),0)</f>
        <v/>
      </c>
      <c r="I373" s="746">
        <f t="shared" si="35"/>
        <v>0</v>
      </c>
      <c r="J373" s="746">
        <f t="shared" si="36"/>
        <v>0</v>
      </c>
      <c r="K373" s="746">
        <f t="shared" si="37"/>
        <v>0</v>
      </c>
      <c r="L373" s="746" t="str">
        <f t="shared" si="38"/>
        <v/>
      </c>
      <c r="M373" s="750"/>
      <c r="N373" s="748" t="str">
        <f t="shared" si="39"/>
        <v/>
      </c>
      <c r="O373" s="749">
        <f t="shared" si="40"/>
        <v>0</v>
      </c>
      <c r="P373" s="749" t="str">
        <f>IF(C373&lt;&gt;"",C373&amp;'גיליון עזר'!$A$2,"")</f>
        <v/>
      </c>
      <c r="Q373" s="749" t="str">
        <f>IF(C373&lt;&gt;"",C373&amp;'גיליון עזר'!$C$2,"")</f>
        <v/>
      </c>
      <c r="R373" s="749" t="str">
        <f t="shared" si="41"/>
        <v/>
      </c>
    </row>
    <row r="374" spans="2:18" ht="15.75" x14ac:dyDescent="0.25">
      <c r="B374" s="702">
        <v>358</v>
      </c>
      <c r="C374" s="744" t="str">
        <f>IF(VLOOKUP(B374,'גנים - דוח ביצוע  (5)'!A:M,2,0)="","",VLOOKUP(B374,'גנים - דוח ביצוע  (5)'!A:M,2,0))</f>
        <v/>
      </c>
      <c r="D374" s="745" t="str">
        <f>IFERROR(VLOOKUP($C:$C,'גנים - מצבת והרשמה  (4)'!C:D,2,0)," ")</f>
        <v/>
      </c>
      <c r="E374" s="745" t="str">
        <f>IFERROR(VLOOKUP(C374,'גנים - דוח ביצוע  (5)'!B:N,13,0),"")</f>
        <v/>
      </c>
      <c r="F374" s="746" t="str">
        <f>IFERROR(VLOOKUP(P374,'פירוט עלויות כח אדם (6)'!AC:AD,2,0),0)</f>
        <v/>
      </c>
      <c r="G374" s="746" t="str">
        <f>IFERROR(VLOOKUP(Q374,'פירוט עלויות כח אדם (6)'!AC:AD,2,0),0)</f>
        <v/>
      </c>
      <c r="H374" s="746" t="str">
        <f>IFERROR(VLOOKUP(R374,'פירוט עלויות כח אדם (6)'!AE:AF,2,0),0)</f>
        <v/>
      </c>
      <c r="I374" s="746">
        <f t="shared" si="35"/>
        <v>0</v>
      </c>
      <c r="J374" s="746">
        <f t="shared" si="36"/>
        <v>0</v>
      </c>
      <c r="K374" s="746">
        <f t="shared" si="37"/>
        <v>0</v>
      </c>
      <c r="L374" s="746" t="str">
        <f t="shared" si="38"/>
        <v/>
      </c>
      <c r="M374" s="750"/>
      <c r="N374" s="748" t="str">
        <f t="shared" si="39"/>
        <v/>
      </c>
      <c r="O374" s="749">
        <f t="shared" si="40"/>
        <v>0</v>
      </c>
      <c r="P374" s="749" t="str">
        <f>IF(C374&lt;&gt;"",C374&amp;'גיליון עזר'!$A$2,"")</f>
        <v/>
      </c>
      <c r="Q374" s="749" t="str">
        <f>IF(C374&lt;&gt;"",C374&amp;'גיליון עזר'!$C$2,"")</f>
        <v/>
      </c>
      <c r="R374" s="749" t="str">
        <f t="shared" si="41"/>
        <v/>
      </c>
    </row>
    <row r="375" spans="2:18" ht="15.75" x14ac:dyDescent="0.25">
      <c r="B375" s="744">
        <v>359</v>
      </c>
      <c r="C375" s="744" t="str">
        <f>IF(VLOOKUP(B375,'גנים - דוח ביצוע  (5)'!A:M,2,0)="","",VLOOKUP(B375,'גנים - דוח ביצוע  (5)'!A:M,2,0))</f>
        <v/>
      </c>
      <c r="D375" s="745" t="str">
        <f>IFERROR(VLOOKUP($C:$C,'גנים - מצבת והרשמה  (4)'!C:D,2,0)," ")</f>
        <v/>
      </c>
      <c r="E375" s="745" t="str">
        <f>IFERROR(VLOOKUP(C375,'גנים - דוח ביצוע  (5)'!B:N,13,0),"")</f>
        <v/>
      </c>
      <c r="F375" s="746" t="str">
        <f>IFERROR(VLOOKUP(P375,'פירוט עלויות כח אדם (6)'!AC:AD,2,0),0)</f>
        <v/>
      </c>
      <c r="G375" s="746" t="str">
        <f>IFERROR(VLOOKUP(Q375,'פירוט עלויות כח אדם (6)'!AC:AD,2,0),0)</f>
        <v/>
      </c>
      <c r="H375" s="746" t="str">
        <f>IFERROR(VLOOKUP(R375,'פירוט עלויות כח אדם (6)'!AE:AF,2,0),0)</f>
        <v/>
      </c>
      <c r="I375" s="746">
        <f t="shared" si="35"/>
        <v>0</v>
      </c>
      <c r="J375" s="746">
        <f t="shared" si="36"/>
        <v>0</v>
      </c>
      <c r="K375" s="746">
        <f t="shared" si="37"/>
        <v>0</v>
      </c>
      <c r="L375" s="746" t="str">
        <f t="shared" si="38"/>
        <v/>
      </c>
      <c r="M375" s="750"/>
      <c r="N375" s="748" t="str">
        <f t="shared" si="39"/>
        <v/>
      </c>
      <c r="O375" s="749">
        <f t="shared" si="40"/>
        <v>0</v>
      </c>
      <c r="P375" s="749" t="str">
        <f>IF(C375&lt;&gt;"",C375&amp;'גיליון עזר'!$A$2,"")</f>
        <v/>
      </c>
      <c r="Q375" s="749" t="str">
        <f>IF(C375&lt;&gt;"",C375&amp;'גיליון עזר'!$C$2,"")</f>
        <v/>
      </c>
      <c r="R375" s="749" t="str">
        <f t="shared" si="41"/>
        <v/>
      </c>
    </row>
    <row r="376" spans="2:18" ht="15.75" x14ac:dyDescent="0.25">
      <c r="B376" s="702">
        <v>360</v>
      </c>
      <c r="C376" s="744" t="str">
        <f>IF(VLOOKUP(B376,'גנים - דוח ביצוע  (5)'!A:M,2,0)="","",VLOOKUP(B376,'גנים - דוח ביצוע  (5)'!A:M,2,0))</f>
        <v/>
      </c>
      <c r="D376" s="745" t="str">
        <f>IFERROR(VLOOKUP($C:$C,'גנים - מצבת והרשמה  (4)'!C:D,2,0)," ")</f>
        <v/>
      </c>
      <c r="E376" s="745" t="str">
        <f>IFERROR(VLOOKUP(C376,'גנים - דוח ביצוע  (5)'!B:N,13,0),"")</f>
        <v/>
      </c>
      <c r="F376" s="746" t="str">
        <f>IFERROR(VLOOKUP(P376,'פירוט עלויות כח אדם (6)'!AC:AD,2,0),0)</f>
        <v/>
      </c>
      <c r="G376" s="746" t="str">
        <f>IFERROR(VLOOKUP(Q376,'פירוט עלויות כח אדם (6)'!AC:AD,2,0),0)</f>
        <v/>
      </c>
      <c r="H376" s="746" t="str">
        <f>IFERROR(VLOOKUP(R376,'פירוט עלויות כח אדם (6)'!AE:AF,2,0),0)</f>
        <v/>
      </c>
      <c r="I376" s="746">
        <f t="shared" si="35"/>
        <v>0</v>
      </c>
      <c r="J376" s="746">
        <f t="shared" si="36"/>
        <v>0</v>
      </c>
      <c r="K376" s="746">
        <f t="shared" si="37"/>
        <v>0</v>
      </c>
      <c r="L376" s="746" t="str">
        <f t="shared" si="38"/>
        <v/>
      </c>
      <c r="M376" s="750"/>
      <c r="N376" s="748" t="str">
        <f t="shared" si="39"/>
        <v/>
      </c>
      <c r="O376" s="749">
        <f t="shared" si="40"/>
        <v>0</v>
      </c>
      <c r="P376" s="749" t="str">
        <f>IF(C376&lt;&gt;"",C376&amp;'גיליון עזר'!$A$2,"")</f>
        <v/>
      </c>
      <c r="Q376" s="749" t="str">
        <f>IF(C376&lt;&gt;"",C376&amp;'גיליון עזר'!$C$2,"")</f>
        <v/>
      </c>
      <c r="R376" s="749" t="str">
        <f t="shared" si="41"/>
        <v/>
      </c>
    </row>
    <row r="377" spans="2:18" ht="15.75" x14ac:dyDescent="0.25">
      <c r="B377" s="744">
        <v>361</v>
      </c>
      <c r="C377" s="744" t="str">
        <f>IF(VLOOKUP(B377,'גנים - דוח ביצוע  (5)'!A:M,2,0)="","",VLOOKUP(B377,'גנים - דוח ביצוע  (5)'!A:M,2,0))</f>
        <v/>
      </c>
      <c r="D377" s="745" t="str">
        <f>IFERROR(VLOOKUP($C:$C,'גנים - מצבת והרשמה  (4)'!C:D,2,0)," ")</f>
        <v/>
      </c>
      <c r="E377" s="745" t="str">
        <f>IFERROR(VLOOKUP(C377,'גנים - דוח ביצוע  (5)'!B:N,13,0),"")</f>
        <v/>
      </c>
      <c r="F377" s="746" t="str">
        <f>IFERROR(VLOOKUP(P377,'פירוט עלויות כח אדם (6)'!AC:AD,2,0),0)</f>
        <v/>
      </c>
      <c r="G377" s="746" t="str">
        <f>IFERROR(VLOOKUP(Q377,'פירוט עלויות כח אדם (6)'!AC:AD,2,0),0)</f>
        <v/>
      </c>
      <c r="H377" s="746" t="str">
        <f>IFERROR(VLOOKUP(R377,'פירוט עלויות כח אדם (6)'!AE:AF,2,0),0)</f>
        <v/>
      </c>
      <c r="I377" s="746">
        <f t="shared" si="35"/>
        <v>0</v>
      </c>
      <c r="J377" s="746">
        <f t="shared" si="36"/>
        <v>0</v>
      </c>
      <c r="K377" s="746">
        <f t="shared" si="37"/>
        <v>0</v>
      </c>
      <c r="L377" s="746" t="str">
        <f t="shared" si="38"/>
        <v/>
      </c>
      <c r="M377" s="750"/>
      <c r="N377" s="748" t="str">
        <f t="shared" si="39"/>
        <v/>
      </c>
      <c r="O377" s="749">
        <f t="shared" si="40"/>
        <v>0</v>
      </c>
      <c r="P377" s="749" t="str">
        <f>IF(C377&lt;&gt;"",C377&amp;'גיליון עזר'!$A$2,"")</f>
        <v/>
      </c>
      <c r="Q377" s="749" t="str">
        <f>IF(C377&lt;&gt;"",C377&amp;'גיליון עזר'!$C$2,"")</f>
        <v/>
      </c>
      <c r="R377" s="749" t="str">
        <f t="shared" si="41"/>
        <v/>
      </c>
    </row>
    <row r="378" spans="2:18" ht="15.75" x14ac:dyDescent="0.25">
      <c r="B378" s="702">
        <v>362</v>
      </c>
      <c r="C378" s="744" t="str">
        <f>IF(VLOOKUP(B378,'גנים - דוח ביצוע  (5)'!A:M,2,0)="","",VLOOKUP(B378,'גנים - דוח ביצוע  (5)'!A:M,2,0))</f>
        <v/>
      </c>
      <c r="D378" s="745" t="str">
        <f>IFERROR(VLOOKUP($C:$C,'גנים - מצבת והרשמה  (4)'!C:D,2,0)," ")</f>
        <v/>
      </c>
      <c r="E378" s="745" t="str">
        <f>IFERROR(VLOOKUP(C378,'גנים - דוח ביצוע  (5)'!B:N,13,0),"")</f>
        <v/>
      </c>
      <c r="F378" s="746" t="str">
        <f>IFERROR(VLOOKUP(P378,'פירוט עלויות כח אדם (6)'!AC:AD,2,0),0)</f>
        <v/>
      </c>
      <c r="G378" s="746" t="str">
        <f>IFERROR(VLOOKUP(Q378,'פירוט עלויות כח אדם (6)'!AC:AD,2,0),0)</f>
        <v/>
      </c>
      <c r="H378" s="746" t="str">
        <f>IFERROR(VLOOKUP(R378,'פירוט עלויות כח אדם (6)'!AE:AF,2,0),0)</f>
        <v/>
      </c>
      <c r="I378" s="746">
        <f t="shared" si="35"/>
        <v>0</v>
      </c>
      <c r="J378" s="746">
        <f t="shared" si="36"/>
        <v>0</v>
      </c>
      <c r="K378" s="746">
        <f t="shared" si="37"/>
        <v>0</v>
      </c>
      <c r="L378" s="746" t="str">
        <f t="shared" si="38"/>
        <v/>
      </c>
      <c r="M378" s="750"/>
      <c r="N378" s="748" t="str">
        <f t="shared" si="39"/>
        <v/>
      </c>
      <c r="O378" s="749">
        <f t="shared" si="40"/>
        <v>0</v>
      </c>
      <c r="P378" s="749" t="str">
        <f>IF(C378&lt;&gt;"",C378&amp;'גיליון עזר'!$A$2,"")</f>
        <v/>
      </c>
      <c r="Q378" s="749" t="str">
        <f>IF(C378&lt;&gt;"",C378&amp;'גיליון עזר'!$C$2,"")</f>
        <v/>
      </c>
      <c r="R378" s="749" t="str">
        <f t="shared" si="41"/>
        <v/>
      </c>
    </row>
    <row r="379" spans="2:18" ht="15.75" x14ac:dyDescent="0.25">
      <c r="B379" s="744">
        <v>363</v>
      </c>
      <c r="C379" s="744" t="str">
        <f>IF(VLOOKUP(B379,'גנים - דוח ביצוע  (5)'!A:M,2,0)="","",VLOOKUP(B379,'גנים - דוח ביצוע  (5)'!A:M,2,0))</f>
        <v/>
      </c>
      <c r="D379" s="745" t="str">
        <f>IFERROR(VLOOKUP($C:$C,'גנים - מצבת והרשמה  (4)'!C:D,2,0)," ")</f>
        <v/>
      </c>
      <c r="E379" s="745" t="str">
        <f>IFERROR(VLOOKUP(C379,'גנים - דוח ביצוע  (5)'!B:N,13,0),"")</f>
        <v/>
      </c>
      <c r="F379" s="746" t="str">
        <f>IFERROR(VLOOKUP(P379,'פירוט עלויות כח אדם (6)'!AC:AD,2,0),0)</f>
        <v/>
      </c>
      <c r="G379" s="746" t="str">
        <f>IFERROR(VLOOKUP(Q379,'פירוט עלויות כח אדם (6)'!AC:AD,2,0),0)</f>
        <v/>
      </c>
      <c r="H379" s="746" t="str">
        <f>IFERROR(VLOOKUP(R379,'פירוט עלויות כח אדם (6)'!AE:AF,2,0),0)</f>
        <v/>
      </c>
      <c r="I379" s="746">
        <f t="shared" si="35"/>
        <v>0</v>
      </c>
      <c r="J379" s="746">
        <f t="shared" si="36"/>
        <v>0</v>
      </c>
      <c r="K379" s="746">
        <f t="shared" si="37"/>
        <v>0</v>
      </c>
      <c r="L379" s="746" t="str">
        <f t="shared" si="38"/>
        <v/>
      </c>
      <c r="M379" s="750"/>
      <c r="N379" s="748" t="str">
        <f t="shared" si="39"/>
        <v/>
      </c>
      <c r="O379" s="749">
        <f t="shared" si="40"/>
        <v>0</v>
      </c>
      <c r="P379" s="749" t="str">
        <f>IF(C379&lt;&gt;"",C379&amp;'גיליון עזר'!$A$2,"")</f>
        <v/>
      </c>
      <c r="Q379" s="749" t="str">
        <f>IF(C379&lt;&gt;"",C379&amp;'גיליון עזר'!$C$2,"")</f>
        <v/>
      </c>
      <c r="R379" s="749" t="str">
        <f t="shared" si="41"/>
        <v/>
      </c>
    </row>
    <row r="380" spans="2:18" ht="15.75" x14ac:dyDescent="0.25">
      <c r="B380" s="702">
        <v>364</v>
      </c>
      <c r="C380" s="744" t="str">
        <f>IF(VLOOKUP(B380,'גנים - דוח ביצוע  (5)'!A:M,2,0)="","",VLOOKUP(B380,'גנים - דוח ביצוע  (5)'!A:M,2,0))</f>
        <v/>
      </c>
      <c r="D380" s="745" t="str">
        <f>IFERROR(VLOOKUP($C:$C,'גנים - מצבת והרשמה  (4)'!C:D,2,0)," ")</f>
        <v/>
      </c>
      <c r="E380" s="745" t="str">
        <f>IFERROR(VLOOKUP(C380,'גנים - דוח ביצוע  (5)'!B:N,13,0),"")</f>
        <v/>
      </c>
      <c r="F380" s="746" t="str">
        <f>IFERROR(VLOOKUP(P380,'פירוט עלויות כח אדם (6)'!AC:AD,2,0),0)</f>
        <v/>
      </c>
      <c r="G380" s="746" t="str">
        <f>IFERROR(VLOOKUP(Q380,'פירוט עלויות כח אדם (6)'!AC:AD,2,0),0)</f>
        <v/>
      </c>
      <c r="H380" s="746" t="str">
        <f>IFERROR(VLOOKUP(R380,'פירוט עלויות כח אדם (6)'!AE:AF,2,0),0)</f>
        <v/>
      </c>
      <c r="I380" s="746">
        <f t="shared" si="35"/>
        <v>0</v>
      </c>
      <c r="J380" s="746">
        <f t="shared" si="36"/>
        <v>0</v>
      </c>
      <c r="K380" s="746">
        <f t="shared" si="37"/>
        <v>0</v>
      </c>
      <c r="L380" s="746" t="str">
        <f t="shared" si="38"/>
        <v/>
      </c>
      <c r="M380" s="750"/>
      <c r="N380" s="748" t="str">
        <f t="shared" si="39"/>
        <v/>
      </c>
      <c r="O380" s="749">
        <f t="shared" si="40"/>
        <v>0</v>
      </c>
      <c r="P380" s="749" t="str">
        <f>IF(C380&lt;&gt;"",C380&amp;'גיליון עזר'!$A$2,"")</f>
        <v/>
      </c>
      <c r="Q380" s="749" t="str">
        <f>IF(C380&lt;&gt;"",C380&amp;'גיליון עזר'!$C$2,"")</f>
        <v/>
      </c>
      <c r="R380" s="749" t="str">
        <f t="shared" si="41"/>
        <v/>
      </c>
    </row>
    <row r="381" spans="2:18" ht="15.75" x14ac:dyDescent="0.25">
      <c r="B381" s="744">
        <v>365</v>
      </c>
      <c r="C381" s="744" t="str">
        <f>IF(VLOOKUP(B381,'גנים - דוח ביצוע  (5)'!A:M,2,0)="","",VLOOKUP(B381,'גנים - דוח ביצוע  (5)'!A:M,2,0))</f>
        <v/>
      </c>
      <c r="D381" s="745" t="str">
        <f>IFERROR(VLOOKUP($C:$C,'גנים - מצבת והרשמה  (4)'!C:D,2,0)," ")</f>
        <v/>
      </c>
      <c r="E381" s="745" t="str">
        <f>IFERROR(VLOOKUP(C381,'גנים - דוח ביצוע  (5)'!B:N,13,0),"")</f>
        <v/>
      </c>
      <c r="F381" s="746" t="str">
        <f>IFERROR(VLOOKUP(P381,'פירוט עלויות כח אדם (6)'!AC:AD,2,0),0)</f>
        <v/>
      </c>
      <c r="G381" s="746" t="str">
        <f>IFERROR(VLOOKUP(Q381,'פירוט עלויות כח אדם (6)'!AC:AD,2,0),0)</f>
        <v/>
      </c>
      <c r="H381" s="746" t="str">
        <f>IFERROR(VLOOKUP(R381,'פירוט עלויות כח אדם (6)'!AE:AF,2,0),0)</f>
        <v/>
      </c>
      <c r="I381" s="746">
        <f t="shared" si="35"/>
        <v>0</v>
      </c>
      <c r="J381" s="746">
        <f t="shared" si="36"/>
        <v>0</v>
      </c>
      <c r="K381" s="746">
        <f t="shared" si="37"/>
        <v>0</v>
      </c>
      <c r="L381" s="746" t="str">
        <f t="shared" si="38"/>
        <v/>
      </c>
      <c r="M381" s="750"/>
      <c r="N381" s="748" t="str">
        <f t="shared" si="39"/>
        <v/>
      </c>
      <c r="O381" s="749">
        <f t="shared" si="40"/>
        <v>0</v>
      </c>
      <c r="P381" s="749" t="str">
        <f>IF(C381&lt;&gt;"",C381&amp;'גיליון עזר'!$A$2,"")</f>
        <v/>
      </c>
      <c r="Q381" s="749" t="str">
        <f>IF(C381&lt;&gt;"",C381&amp;'גיליון עזר'!$C$2,"")</f>
        <v/>
      </c>
      <c r="R381" s="749" t="str">
        <f t="shared" si="41"/>
        <v/>
      </c>
    </row>
    <row r="382" spans="2:18" ht="15.75" x14ac:dyDescent="0.25">
      <c r="B382" s="702">
        <v>366</v>
      </c>
      <c r="C382" s="744" t="str">
        <f>IF(VLOOKUP(B382,'גנים - דוח ביצוע  (5)'!A:M,2,0)="","",VLOOKUP(B382,'גנים - דוח ביצוע  (5)'!A:M,2,0))</f>
        <v/>
      </c>
      <c r="D382" s="745" t="str">
        <f>IFERROR(VLOOKUP($C:$C,'גנים - מצבת והרשמה  (4)'!C:D,2,0)," ")</f>
        <v/>
      </c>
      <c r="E382" s="745" t="str">
        <f>IFERROR(VLOOKUP(C382,'גנים - דוח ביצוע  (5)'!B:N,13,0),"")</f>
        <v/>
      </c>
      <c r="F382" s="746" t="str">
        <f>IFERROR(VLOOKUP(P382,'פירוט עלויות כח אדם (6)'!AC:AD,2,0),0)</f>
        <v/>
      </c>
      <c r="G382" s="746" t="str">
        <f>IFERROR(VLOOKUP(Q382,'פירוט עלויות כח אדם (6)'!AC:AD,2,0),0)</f>
        <v/>
      </c>
      <c r="H382" s="746" t="str">
        <f>IFERROR(VLOOKUP(R382,'פירוט עלויות כח אדם (6)'!AE:AF,2,0),0)</f>
        <v/>
      </c>
      <c r="I382" s="746">
        <f t="shared" si="35"/>
        <v>0</v>
      </c>
      <c r="J382" s="746">
        <f t="shared" si="36"/>
        <v>0</v>
      </c>
      <c r="K382" s="746">
        <f t="shared" si="37"/>
        <v>0</v>
      </c>
      <c r="L382" s="746" t="str">
        <f t="shared" si="38"/>
        <v/>
      </c>
      <c r="M382" s="750"/>
      <c r="N382" s="748" t="str">
        <f t="shared" si="39"/>
        <v/>
      </c>
      <c r="O382" s="749">
        <f t="shared" si="40"/>
        <v>0</v>
      </c>
      <c r="P382" s="749" t="str">
        <f>IF(C382&lt;&gt;"",C382&amp;'גיליון עזר'!$A$2,"")</f>
        <v/>
      </c>
      <c r="Q382" s="749" t="str">
        <f>IF(C382&lt;&gt;"",C382&amp;'גיליון עזר'!$C$2,"")</f>
        <v/>
      </c>
      <c r="R382" s="749" t="str">
        <f t="shared" si="41"/>
        <v/>
      </c>
    </row>
    <row r="383" spans="2:18" ht="15.75" x14ac:dyDescent="0.25">
      <c r="B383" s="744">
        <v>367</v>
      </c>
      <c r="C383" s="744" t="str">
        <f>IF(VLOOKUP(B383,'גנים - דוח ביצוע  (5)'!A:M,2,0)="","",VLOOKUP(B383,'גנים - דוח ביצוע  (5)'!A:M,2,0))</f>
        <v/>
      </c>
      <c r="D383" s="745" t="str">
        <f>IFERROR(VLOOKUP($C:$C,'גנים - מצבת והרשמה  (4)'!C:D,2,0)," ")</f>
        <v/>
      </c>
      <c r="E383" s="745" t="str">
        <f>IFERROR(VLOOKUP(C383,'גנים - דוח ביצוע  (5)'!B:N,13,0),"")</f>
        <v/>
      </c>
      <c r="F383" s="746" t="str">
        <f>IFERROR(VLOOKUP(P383,'פירוט עלויות כח אדם (6)'!AC:AD,2,0),0)</f>
        <v/>
      </c>
      <c r="G383" s="746" t="str">
        <f>IFERROR(VLOOKUP(Q383,'פירוט עלויות כח אדם (6)'!AC:AD,2,0),0)</f>
        <v/>
      </c>
      <c r="H383" s="746" t="str">
        <f>IFERROR(VLOOKUP(R383,'פירוט עלויות כח אדם (6)'!AE:AF,2,0),0)</f>
        <v/>
      </c>
      <c r="I383" s="746">
        <f t="shared" si="35"/>
        <v>0</v>
      </c>
      <c r="J383" s="746">
        <f t="shared" si="36"/>
        <v>0</v>
      </c>
      <c r="K383" s="746">
        <f t="shared" si="37"/>
        <v>0</v>
      </c>
      <c r="L383" s="746" t="str">
        <f t="shared" si="38"/>
        <v/>
      </c>
      <c r="M383" s="750"/>
      <c r="N383" s="748" t="str">
        <f t="shared" si="39"/>
        <v/>
      </c>
      <c r="O383" s="749">
        <f t="shared" si="40"/>
        <v>0</v>
      </c>
      <c r="P383" s="749" t="str">
        <f>IF(C383&lt;&gt;"",C383&amp;'גיליון עזר'!$A$2,"")</f>
        <v/>
      </c>
      <c r="Q383" s="749" t="str">
        <f>IF(C383&lt;&gt;"",C383&amp;'גיליון עזר'!$C$2,"")</f>
        <v/>
      </c>
      <c r="R383" s="749" t="str">
        <f t="shared" si="41"/>
        <v/>
      </c>
    </row>
    <row r="384" spans="2:18" ht="15.75" x14ac:dyDescent="0.25">
      <c r="B384" s="702">
        <v>368</v>
      </c>
      <c r="C384" s="744" t="str">
        <f>IF(VLOOKUP(B384,'גנים - דוח ביצוע  (5)'!A:M,2,0)="","",VLOOKUP(B384,'גנים - דוח ביצוע  (5)'!A:M,2,0))</f>
        <v/>
      </c>
      <c r="D384" s="745" t="str">
        <f>IFERROR(VLOOKUP($C:$C,'גנים - מצבת והרשמה  (4)'!C:D,2,0)," ")</f>
        <v/>
      </c>
      <c r="E384" s="745" t="str">
        <f>IFERROR(VLOOKUP(C384,'גנים - דוח ביצוע  (5)'!B:N,13,0),"")</f>
        <v/>
      </c>
      <c r="F384" s="746" t="str">
        <f>IFERROR(VLOOKUP(P384,'פירוט עלויות כח אדם (6)'!AC:AD,2,0),0)</f>
        <v/>
      </c>
      <c r="G384" s="746" t="str">
        <f>IFERROR(VLOOKUP(Q384,'פירוט עלויות כח אדם (6)'!AC:AD,2,0),0)</f>
        <v/>
      </c>
      <c r="H384" s="746" t="str">
        <f>IFERROR(VLOOKUP(R384,'פירוט עלויות כח אדם (6)'!AE:AF,2,0),0)</f>
        <v/>
      </c>
      <c r="I384" s="746">
        <f t="shared" si="35"/>
        <v>0</v>
      </c>
      <c r="J384" s="746">
        <f t="shared" si="36"/>
        <v>0</v>
      </c>
      <c r="K384" s="746">
        <f t="shared" si="37"/>
        <v>0</v>
      </c>
      <c r="L384" s="746" t="str">
        <f t="shared" si="38"/>
        <v/>
      </c>
      <c r="M384" s="750"/>
      <c r="N384" s="748" t="str">
        <f t="shared" si="39"/>
        <v/>
      </c>
      <c r="O384" s="749">
        <f t="shared" si="40"/>
        <v>0</v>
      </c>
      <c r="P384" s="749" t="str">
        <f>IF(C384&lt;&gt;"",C384&amp;'גיליון עזר'!$A$2,"")</f>
        <v/>
      </c>
      <c r="Q384" s="749" t="str">
        <f>IF(C384&lt;&gt;"",C384&amp;'גיליון עזר'!$C$2,"")</f>
        <v/>
      </c>
      <c r="R384" s="749" t="str">
        <f t="shared" si="41"/>
        <v/>
      </c>
    </row>
    <row r="385" spans="2:18" ht="15.75" x14ac:dyDescent="0.25">
      <c r="B385" s="744">
        <v>369</v>
      </c>
      <c r="C385" s="744" t="str">
        <f>IF(VLOOKUP(B385,'גנים - דוח ביצוע  (5)'!A:M,2,0)="","",VLOOKUP(B385,'גנים - דוח ביצוע  (5)'!A:M,2,0))</f>
        <v/>
      </c>
      <c r="D385" s="745" t="str">
        <f>IFERROR(VLOOKUP($C:$C,'גנים - מצבת והרשמה  (4)'!C:D,2,0)," ")</f>
        <v/>
      </c>
      <c r="E385" s="745" t="str">
        <f>IFERROR(VLOOKUP(C385,'גנים - דוח ביצוע  (5)'!B:N,13,0),"")</f>
        <v/>
      </c>
      <c r="F385" s="746" t="str">
        <f>IFERROR(VLOOKUP(P385,'פירוט עלויות כח אדם (6)'!AC:AD,2,0),0)</f>
        <v/>
      </c>
      <c r="G385" s="746" t="str">
        <f>IFERROR(VLOOKUP(Q385,'פירוט עלויות כח אדם (6)'!AC:AD,2,0),0)</f>
        <v/>
      </c>
      <c r="H385" s="746" t="str">
        <f>IFERROR(VLOOKUP(R385,'פירוט עלויות כח אדם (6)'!AE:AF,2,0),0)</f>
        <v/>
      </c>
      <c r="I385" s="746">
        <f t="shared" si="35"/>
        <v>0</v>
      </c>
      <c r="J385" s="746">
        <f t="shared" si="36"/>
        <v>0</v>
      </c>
      <c r="K385" s="746">
        <f t="shared" si="37"/>
        <v>0</v>
      </c>
      <c r="L385" s="746" t="str">
        <f t="shared" si="38"/>
        <v/>
      </c>
      <c r="M385" s="750"/>
      <c r="N385" s="748" t="str">
        <f t="shared" si="39"/>
        <v/>
      </c>
      <c r="O385" s="749">
        <f t="shared" si="40"/>
        <v>0</v>
      </c>
      <c r="P385" s="749" t="str">
        <f>IF(C385&lt;&gt;"",C385&amp;'גיליון עזר'!$A$2,"")</f>
        <v/>
      </c>
      <c r="Q385" s="749" t="str">
        <f>IF(C385&lt;&gt;"",C385&amp;'גיליון עזר'!$C$2,"")</f>
        <v/>
      </c>
      <c r="R385" s="749" t="str">
        <f t="shared" si="41"/>
        <v/>
      </c>
    </row>
    <row r="386" spans="2:18" ht="15.75" x14ac:dyDescent="0.25">
      <c r="B386" s="702">
        <v>370</v>
      </c>
      <c r="C386" s="744" t="str">
        <f>IF(VLOOKUP(B386,'גנים - דוח ביצוע  (5)'!A:M,2,0)="","",VLOOKUP(B386,'גנים - דוח ביצוע  (5)'!A:M,2,0))</f>
        <v/>
      </c>
      <c r="D386" s="745" t="str">
        <f>IFERROR(VLOOKUP($C:$C,'גנים - מצבת והרשמה  (4)'!C:D,2,0)," ")</f>
        <v/>
      </c>
      <c r="E386" s="745" t="str">
        <f>IFERROR(VLOOKUP(C386,'גנים - דוח ביצוע  (5)'!B:N,13,0),"")</f>
        <v/>
      </c>
      <c r="F386" s="746" t="str">
        <f>IFERROR(VLOOKUP(P386,'פירוט עלויות כח אדם (6)'!AC:AD,2,0),0)</f>
        <v/>
      </c>
      <c r="G386" s="746" t="str">
        <f>IFERROR(VLOOKUP(Q386,'פירוט עלויות כח אדם (6)'!AC:AD,2,0),0)</f>
        <v/>
      </c>
      <c r="H386" s="746" t="str">
        <f>IFERROR(VLOOKUP(R386,'פירוט עלויות כח אדם (6)'!AE:AF,2,0),0)</f>
        <v/>
      </c>
      <c r="I386" s="746">
        <f t="shared" si="35"/>
        <v>0</v>
      </c>
      <c r="J386" s="746">
        <f t="shared" si="36"/>
        <v>0</v>
      </c>
      <c r="K386" s="746">
        <f t="shared" si="37"/>
        <v>0</v>
      </c>
      <c r="L386" s="746" t="str">
        <f t="shared" si="38"/>
        <v/>
      </c>
      <c r="M386" s="750"/>
      <c r="N386" s="748" t="str">
        <f t="shared" si="39"/>
        <v/>
      </c>
      <c r="O386" s="749">
        <f t="shared" si="40"/>
        <v>0</v>
      </c>
      <c r="P386" s="749" t="str">
        <f>IF(C386&lt;&gt;"",C386&amp;'גיליון עזר'!$A$2,"")</f>
        <v/>
      </c>
      <c r="Q386" s="749" t="str">
        <f>IF(C386&lt;&gt;"",C386&amp;'גיליון עזר'!$C$2,"")</f>
        <v/>
      </c>
      <c r="R386" s="749" t="str">
        <f t="shared" si="41"/>
        <v/>
      </c>
    </row>
    <row r="387" spans="2:18" ht="15.75" x14ac:dyDescent="0.25">
      <c r="B387" s="744">
        <v>371</v>
      </c>
      <c r="C387" s="744" t="str">
        <f>IF(VLOOKUP(B387,'גנים - דוח ביצוע  (5)'!A:M,2,0)="","",VLOOKUP(B387,'גנים - דוח ביצוע  (5)'!A:M,2,0))</f>
        <v/>
      </c>
      <c r="D387" s="745" t="str">
        <f>IFERROR(VLOOKUP($C:$C,'גנים - מצבת והרשמה  (4)'!C:D,2,0)," ")</f>
        <v/>
      </c>
      <c r="E387" s="745" t="str">
        <f>IFERROR(VLOOKUP(C387,'גנים - דוח ביצוע  (5)'!B:N,13,0),"")</f>
        <v/>
      </c>
      <c r="F387" s="746" t="str">
        <f>IFERROR(VLOOKUP(P387,'פירוט עלויות כח אדם (6)'!AC:AD,2,0),0)</f>
        <v/>
      </c>
      <c r="G387" s="746" t="str">
        <f>IFERROR(VLOOKUP(Q387,'פירוט עלויות כח אדם (6)'!AC:AD,2,0),0)</f>
        <v/>
      </c>
      <c r="H387" s="746" t="str">
        <f>IFERROR(VLOOKUP(R387,'פירוט עלויות כח אדם (6)'!AE:AF,2,0),0)</f>
        <v/>
      </c>
      <c r="I387" s="746">
        <f t="shared" si="35"/>
        <v>0</v>
      </c>
      <c r="J387" s="746">
        <f t="shared" si="36"/>
        <v>0</v>
      </c>
      <c r="K387" s="746">
        <f t="shared" si="37"/>
        <v>0</v>
      </c>
      <c r="L387" s="746" t="str">
        <f t="shared" si="38"/>
        <v/>
      </c>
      <c r="M387" s="750"/>
      <c r="N387" s="748" t="str">
        <f t="shared" si="39"/>
        <v/>
      </c>
      <c r="O387" s="749">
        <f t="shared" si="40"/>
        <v>0</v>
      </c>
      <c r="P387" s="749" t="str">
        <f>IF(C387&lt;&gt;"",C387&amp;'גיליון עזר'!$A$2,"")</f>
        <v/>
      </c>
      <c r="Q387" s="749" t="str">
        <f>IF(C387&lt;&gt;"",C387&amp;'גיליון עזר'!$C$2,"")</f>
        <v/>
      </c>
      <c r="R387" s="749" t="str">
        <f t="shared" si="41"/>
        <v/>
      </c>
    </row>
    <row r="388" spans="2:18" ht="15.75" x14ac:dyDescent="0.25">
      <c r="B388" s="702">
        <v>372</v>
      </c>
      <c r="C388" s="744" t="str">
        <f>IF(VLOOKUP(B388,'גנים - דוח ביצוע  (5)'!A:M,2,0)="","",VLOOKUP(B388,'גנים - דוח ביצוע  (5)'!A:M,2,0))</f>
        <v/>
      </c>
      <c r="D388" s="745" t="str">
        <f>IFERROR(VLOOKUP($C:$C,'גנים - מצבת והרשמה  (4)'!C:D,2,0)," ")</f>
        <v/>
      </c>
      <c r="E388" s="745" t="str">
        <f>IFERROR(VLOOKUP(C388,'גנים - דוח ביצוע  (5)'!B:N,13,0),"")</f>
        <v/>
      </c>
      <c r="F388" s="746" t="str">
        <f>IFERROR(VLOOKUP(P388,'פירוט עלויות כח אדם (6)'!AC:AD,2,0),0)</f>
        <v/>
      </c>
      <c r="G388" s="746" t="str">
        <f>IFERROR(VLOOKUP(Q388,'פירוט עלויות כח אדם (6)'!AC:AD,2,0),0)</f>
        <v/>
      </c>
      <c r="H388" s="746" t="str">
        <f>IFERROR(VLOOKUP(R388,'פירוט עלויות כח אדם (6)'!AE:AF,2,0),0)</f>
        <v/>
      </c>
      <c r="I388" s="746">
        <f t="shared" si="35"/>
        <v>0</v>
      </c>
      <c r="J388" s="746">
        <f t="shared" si="36"/>
        <v>0</v>
      </c>
      <c r="K388" s="746">
        <f t="shared" si="37"/>
        <v>0</v>
      </c>
      <c r="L388" s="746" t="str">
        <f t="shared" si="38"/>
        <v/>
      </c>
      <c r="M388" s="750"/>
      <c r="N388" s="748" t="str">
        <f t="shared" si="39"/>
        <v/>
      </c>
      <c r="O388" s="749">
        <f t="shared" si="40"/>
        <v>0</v>
      </c>
      <c r="P388" s="749" t="str">
        <f>IF(C388&lt;&gt;"",C388&amp;'גיליון עזר'!$A$2,"")</f>
        <v/>
      </c>
      <c r="Q388" s="749" t="str">
        <f>IF(C388&lt;&gt;"",C388&amp;'גיליון עזר'!$C$2,"")</f>
        <v/>
      </c>
      <c r="R388" s="749" t="str">
        <f t="shared" si="41"/>
        <v/>
      </c>
    </row>
    <row r="389" spans="2:18" ht="15.75" x14ac:dyDescent="0.25">
      <c r="B389" s="744">
        <v>373</v>
      </c>
      <c r="C389" s="744" t="str">
        <f>IF(VLOOKUP(B389,'גנים - דוח ביצוע  (5)'!A:M,2,0)="","",VLOOKUP(B389,'גנים - דוח ביצוע  (5)'!A:M,2,0))</f>
        <v/>
      </c>
      <c r="D389" s="745" t="str">
        <f>IFERROR(VLOOKUP($C:$C,'גנים - מצבת והרשמה  (4)'!C:D,2,0)," ")</f>
        <v/>
      </c>
      <c r="E389" s="745" t="str">
        <f>IFERROR(VLOOKUP(C389,'גנים - דוח ביצוע  (5)'!B:N,13,0),"")</f>
        <v/>
      </c>
      <c r="F389" s="746" t="str">
        <f>IFERROR(VLOOKUP(P389,'פירוט עלויות כח אדם (6)'!AC:AD,2,0),0)</f>
        <v/>
      </c>
      <c r="G389" s="746" t="str">
        <f>IFERROR(VLOOKUP(Q389,'פירוט עלויות כח אדם (6)'!AC:AD,2,0),0)</f>
        <v/>
      </c>
      <c r="H389" s="746" t="str">
        <f>IFERROR(VLOOKUP(R389,'פירוט עלויות כח אדם (6)'!AE:AF,2,0),0)</f>
        <v/>
      </c>
      <c r="I389" s="746">
        <f t="shared" si="35"/>
        <v>0</v>
      </c>
      <c r="J389" s="746">
        <f t="shared" si="36"/>
        <v>0</v>
      </c>
      <c r="K389" s="746">
        <f t="shared" si="37"/>
        <v>0</v>
      </c>
      <c r="L389" s="746" t="str">
        <f t="shared" si="38"/>
        <v/>
      </c>
      <c r="M389" s="750"/>
      <c r="N389" s="748" t="str">
        <f t="shared" si="39"/>
        <v/>
      </c>
      <c r="O389" s="749">
        <f t="shared" si="40"/>
        <v>0</v>
      </c>
      <c r="P389" s="749" t="str">
        <f>IF(C389&lt;&gt;"",C389&amp;'גיליון עזר'!$A$2,"")</f>
        <v/>
      </c>
      <c r="Q389" s="749" t="str">
        <f>IF(C389&lt;&gt;"",C389&amp;'גיליון עזר'!$C$2,"")</f>
        <v/>
      </c>
      <c r="R389" s="749" t="str">
        <f t="shared" si="41"/>
        <v/>
      </c>
    </row>
    <row r="390" spans="2:18" ht="15.75" x14ac:dyDescent="0.25">
      <c r="B390" s="702">
        <v>374</v>
      </c>
      <c r="C390" s="744" t="str">
        <f>IF(VLOOKUP(B390,'גנים - דוח ביצוע  (5)'!A:M,2,0)="","",VLOOKUP(B390,'גנים - דוח ביצוע  (5)'!A:M,2,0))</f>
        <v/>
      </c>
      <c r="D390" s="745" t="str">
        <f>IFERROR(VLOOKUP($C:$C,'גנים - מצבת והרשמה  (4)'!C:D,2,0)," ")</f>
        <v/>
      </c>
      <c r="E390" s="745" t="str">
        <f>IFERROR(VLOOKUP(C390,'גנים - דוח ביצוע  (5)'!B:N,13,0),"")</f>
        <v/>
      </c>
      <c r="F390" s="746" t="str">
        <f>IFERROR(VLOOKUP(P390,'פירוט עלויות כח אדם (6)'!AC:AD,2,0),0)</f>
        <v/>
      </c>
      <c r="G390" s="746" t="str">
        <f>IFERROR(VLOOKUP(Q390,'פירוט עלויות כח אדם (6)'!AC:AD,2,0),0)</f>
        <v/>
      </c>
      <c r="H390" s="746" t="str">
        <f>IFERROR(VLOOKUP(R390,'פירוט עלויות כח אדם (6)'!AE:AF,2,0),0)</f>
        <v/>
      </c>
      <c r="I390" s="746">
        <f t="shared" si="35"/>
        <v>0</v>
      </c>
      <c r="J390" s="746">
        <f t="shared" si="36"/>
        <v>0</v>
      </c>
      <c r="K390" s="746">
        <f t="shared" si="37"/>
        <v>0</v>
      </c>
      <c r="L390" s="746" t="str">
        <f t="shared" si="38"/>
        <v/>
      </c>
      <c r="M390" s="750"/>
      <c r="N390" s="748" t="str">
        <f t="shared" si="39"/>
        <v/>
      </c>
      <c r="O390" s="749">
        <f t="shared" si="40"/>
        <v>0</v>
      </c>
      <c r="P390" s="749" t="str">
        <f>IF(C390&lt;&gt;"",C390&amp;'גיליון עזר'!$A$2,"")</f>
        <v/>
      </c>
      <c r="Q390" s="749" t="str">
        <f>IF(C390&lt;&gt;"",C390&amp;'גיליון עזר'!$C$2,"")</f>
        <v/>
      </c>
      <c r="R390" s="749" t="str">
        <f t="shared" si="41"/>
        <v/>
      </c>
    </row>
    <row r="391" spans="2:18" ht="15.75" x14ac:dyDescent="0.25">
      <c r="B391" s="744">
        <v>375</v>
      </c>
      <c r="C391" s="744" t="str">
        <f>IF(VLOOKUP(B391,'גנים - דוח ביצוע  (5)'!A:M,2,0)="","",VLOOKUP(B391,'גנים - דוח ביצוע  (5)'!A:M,2,0))</f>
        <v/>
      </c>
      <c r="D391" s="745" t="str">
        <f>IFERROR(VLOOKUP($C:$C,'גנים - מצבת והרשמה  (4)'!C:D,2,0)," ")</f>
        <v/>
      </c>
      <c r="E391" s="745" t="str">
        <f>IFERROR(VLOOKUP(C391,'גנים - דוח ביצוע  (5)'!B:N,13,0),"")</f>
        <v/>
      </c>
      <c r="F391" s="746" t="str">
        <f>IFERROR(VLOOKUP(P391,'פירוט עלויות כח אדם (6)'!AC:AD,2,0),0)</f>
        <v/>
      </c>
      <c r="G391" s="746" t="str">
        <f>IFERROR(VLOOKUP(Q391,'פירוט עלויות כח אדם (6)'!AC:AD,2,0),0)</f>
        <v/>
      </c>
      <c r="H391" s="746" t="str">
        <f>IFERROR(VLOOKUP(R391,'פירוט עלויות כח אדם (6)'!AE:AF,2,0),0)</f>
        <v/>
      </c>
      <c r="I391" s="746">
        <f t="shared" si="35"/>
        <v>0</v>
      </c>
      <c r="J391" s="746">
        <f t="shared" si="36"/>
        <v>0</v>
      </c>
      <c r="K391" s="746">
        <f t="shared" si="37"/>
        <v>0</v>
      </c>
      <c r="L391" s="746" t="str">
        <f t="shared" si="38"/>
        <v/>
      </c>
      <c r="M391" s="750"/>
      <c r="N391" s="748" t="str">
        <f t="shared" si="39"/>
        <v/>
      </c>
      <c r="O391" s="749">
        <f t="shared" si="40"/>
        <v>0</v>
      </c>
      <c r="P391" s="749" t="str">
        <f>IF(C391&lt;&gt;"",C391&amp;'גיליון עזר'!$A$2,"")</f>
        <v/>
      </c>
      <c r="Q391" s="749" t="str">
        <f>IF(C391&lt;&gt;"",C391&amp;'גיליון עזר'!$C$2,"")</f>
        <v/>
      </c>
      <c r="R391" s="749" t="str">
        <f t="shared" si="41"/>
        <v/>
      </c>
    </row>
    <row r="392" spans="2:18" ht="15.75" x14ac:dyDescent="0.25">
      <c r="B392" s="702">
        <v>376</v>
      </c>
      <c r="C392" s="744" t="str">
        <f>IF(VLOOKUP(B392,'גנים - דוח ביצוע  (5)'!A:M,2,0)="","",VLOOKUP(B392,'גנים - דוח ביצוע  (5)'!A:M,2,0))</f>
        <v/>
      </c>
      <c r="D392" s="745" t="str">
        <f>IFERROR(VLOOKUP($C:$C,'גנים - מצבת והרשמה  (4)'!C:D,2,0)," ")</f>
        <v/>
      </c>
      <c r="E392" s="745" t="str">
        <f>IFERROR(VLOOKUP(C392,'גנים - דוח ביצוע  (5)'!B:N,13,0),"")</f>
        <v/>
      </c>
      <c r="F392" s="746" t="str">
        <f>IFERROR(VLOOKUP(P392,'פירוט עלויות כח אדם (6)'!AC:AD,2,0),0)</f>
        <v/>
      </c>
      <c r="G392" s="746" t="str">
        <f>IFERROR(VLOOKUP(Q392,'פירוט עלויות כח אדם (6)'!AC:AD,2,0),0)</f>
        <v/>
      </c>
      <c r="H392" s="746" t="str">
        <f>IFERROR(VLOOKUP(R392,'פירוט עלויות כח אדם (6)'!AE:AF,2,0),0)</f>
        <v/>
      </c>
      <c r="I392" s="746">
        <f t="shared" si="35"/>
        <v>0</v>
      </c>
      <c r="J392" s="746">
        <f t="shared" si="36"/>
        <v>0</v>
      </c>
      <c r="K392" s="746">
        <f t="shared" si="37"/>
        <v>0</v>
      </c>
      <c r="L392" s="746" t="str">
        <f t="shared" si="38"/>
        <v/>
      </c>
      <c r="M392" s="750"/>
      <c r="N392" s="748" t="str">
        <f t="shared" si="39"/>
        <v/>
      </c>
      <c r="O392" s="749">
        <f t="shared" si="40"/>
        <v>0</v>
      </c>
      <c r="P392" s="749" t="str">
        <f>IF(C392&lt;&gt;"",C392&amp;'גיליון עזר'!$A$2,"")</f>
        <v/>
      </c>
      <c r="Q392" s="749" t="str">
        <f>IF(C392&lt;&gt;"",C392&amp;'גיליון עזר'!$C$2,"")</f>
        <v/>
      </c>
      <c r="R392" s="749" t="str">
        <f t="shared" si="41"/>
        <v/>
      </c>
    </row>
    <row r="393" spans="2:18" ht="15.75" x14ac:dyDescent="0.25">
      <c r="B393" s="744">
        <v>377</v>
      </c>
      <c r="C393" s="744" t="str">
        <f>IF(VLOOKUP(B393,'גנים - דוח ביצוע  (5)'!A:M,2,0)="","",VLOOKUP(B393,'גנים - דוח ביצוע  (5)'!A:M,2,0))</f>
        <v/>
      </c>
      <c r="D393" s="745" t="str">
        <f>IFERROR(VLOOKUP($C:$C,'גנים - מצבת והרשמה  (4)'!C:D,2,0)," ")</f>
        <v/>
      </c>
      <c r="E393" s="745" t="str">
        <f>IFERROR(VLOOKUP(C393,'גנים - דוח ביצוע  (5)'!B:N,13,0),"")</f>
        <v/>
      </c>
      <c r="F393" s="746" t="str">
        <f>IFERROR(VLOOKUP(P393,'פירוט עלויות כח אדם (6)'!AC:AD,2,0),0)</f>
        <v/>
      </c>
      <c r="G393" s="746" t="str">
        <f>IFERROR(VLOOKUP(Q393,'פירוט עלויות כח אדם (6)'!AC:AD,2,0),0)</f>
        <v/>
      </c>
      <c r="H393" s="746" t="str">
        <f>IFERROR(VLOOKUP(R393,'פירוט עלויות כח אדם (6)'!AE:AF,2,0),0)</f>
        <v/>
      </c>
      <c r="I393" s="746">
        <f t="shared" si="35"/>
        <v>0</v>
      </c>
      <c r="J393" s="746">
        <f t="shared" si="36"/>
        <v>0</v>
      </c>
      <c r="K393" s="746">
        <f t="shared" si="37"/>
        <v>0</v>
      </c>
      <c r="L393" s="746" t="str">
        <f t="shared" si="38"/>
        <v/>
      </c>
      <c r="M393" s="750"/>
      <c r="N393" s="748" t="str">
        <f t="shared" si="39"/>
        <v/>
      </c>
      <c r="O393" s="749">
        <f t="shared" si="40"/>
        <v>0</v>
      </c>
      <c r="P393" s="749" t="str">
        <f>IF(C393&lt;&gt;"",C393&amp;'גיליון עזר'!$A$2,"")</f>
        <v/>
      </c>
      <c r="Q393" s="749" t="str">
        <f>IF(C393&lt;&gt;"",C393&amp;'גיליון עזר'!$C$2,"")</f>
        <v/>
      </c>
      <c r="R393" s="749" t="str">
        <f t="shared" si="41"/>
        <v/>
      </c>
    </row>
    <row r="394" spans="2:18" ht="15.75" x14ac:dyDescent="0.25">
      <c r="B394" s="702">
        <v>378</v>
      </c>
      <c r="C394" s="744" t="str">
        <f>IF(VLOOKUP(B394,'גנים - דוח ביצוע  (5)'!A:M,2,0)="","",VLOOKUP(B394,'גנים - דוח ביצוע  (5)'!A:M,2,0))</f>
        <v/>
      </c>
      <c r="D394" s="745" t="str">
        <f>IFERROR(VLOOKUP($C:$C,'גנים - מצבת והרשמה  (4)'!C:D,2,0)," ")</f>
        <v/>
      </c>
      <c r="E394" s="745" t="str">
        <f>IFERROR(VLOOKUP(C394,'גנים - דוח ביצוע  (5)'!B:N,13,0),"")</f>
        <v/>
      </c>
      <c r="F394" s="746" t="str">
        <f>IFERROR(VLOOKUP(P394,'פירוט עלויות כח אדם (6)'!AC:AD,2,0),0)</f>
        <v/>
      </c>
      <c r="G394" s="746" t="str">
        <f>IFERROR(VLOOKUP(Q394,'פירוט עלויות כח אדם (6)'!AC:AD,2,0),0)</f>
        <v/>
      </c>
      <c r="H394" s="746" t="str">
        <f>IFERROR(VLOOKUP(R394,'פירוט עלויות כח אדם (6)'!AE:AF,2,0),0)</f>
        <v/>
      </c>
      <c r="I394" s="746">
        <f t="shared" si="35"/>
        <v>0</v>
      </c>
      <c r="J394" s="746">
        <f t="shared" si="36"/>
        <v>0</v>
      </c>
      <c r="K394" s="746">
        <f t="shared" si="37"/>
        <v>0</v>
      </c>
      <c r="L394" s="746" t="str">
        <f t="shared" si="38"/>
        <v/>
      </c>
      <c r="M394" s="750"/>
      <c r="N394" s="748" t="str">
        <f t="shared" si="39"/>
        <v/>
      </c>
      <c r="O394" s="749">
        <f t="shared" si="40"/>
        <v>0</v>
      </c>
      <c r="P394" s="749" t="str">
        <f>IF(C394&lt;&gt;"",C394&amp;'גיליון עזר'!$A$2,"")</f>
        <v/>
      </c>
      <c r="Q394" s="749" t="str">
        <f>IF(C394&lt;&gt;"",C394&amp;'גיליון עזר'!$C$2,"")</f>
        <v/>
      </c>
      <c r="R394" s="749" t="str">
        <f t="shared" si="41"/>
        <v/>
      </c>
    </row>
    <row r="395" spans="2:18" ht="15.75" x14ac:dyDescent="0.25">
      <c r="B395" s="744">
        <v>379</v>
      </c>
      <c r="C395" s="744" t="str">
        <f>IF(VLOOKUP(B395,'גנים - דוח ביצוע  (5)'!A:M,2,0)="","",VLOOKUP(B395,'גנים - דוח ביצוע  (5)'!A:M,2,0))</f>
        <v/>
      </c>
      <c r="D395" s="745" t="str">
        <f>IFERROR(VLOOKUP($C:$C,'גנים - מצבת והרשמה  (4)'!C:D,2,0)," ")</f>
        <v/>
      </c>
      <c r="E395" s="745" t="str">
        <f>IFERROR(VLOOKUP(C395,'גנים - דוח ביצוע  (5)'!B:N,13,0),"")</f>
        <v/>
      </c>
      <c r="F395" s="746" t="str">
        <f>IFERROR(VLOOKUP(P395,'פירוט עלויות כח אדם (6)'!AC:AD,2,0),0)</f>
        <v/>
      </c>
      <c r="G395" s="746" t="str">
        <f>IFERROR(VLOOKUP(Q395,'פירוט עלויות כח אדם (6)'!AC:AD,2,0),0)</f>
        <v/>
      </c>
      <c r="H395" s="746" t="str">
        <f>IFERROR(VLOOKUP(R395,'פירוט עלויות כח אדם (6)'!AE:AF,2,0),0)</f>
        <v/>
      </c>
      <c r="I395" s="746">
        <f t="shared" si="35"/>
        <v>0</v>
      </c>
      <c r="J395" s="746">
        <f t="shared" si="36"/>
        <v>0</v>
      </c>
      <c r="K395" s="746">
        <f t="shared" si="37"/>
        <v>0</v>
      </c>
      <c r="L395" s="746" t="str">
        <f t="shared" si="38"/>
        <v/>
      </c>
      <c r="M395" s="750"/>
      <c r="N395" s="748" t="str">
        <f t="shared" si="39"/>
        <v/>
      </c>
      <c r="O395" s="749">
        <f t="shared" si="40"/>
        <v>0</v>
      </c>
      <c r="P395" s="749" t="str">
        <f>IF(C395&lt;&gt;"",C395&amp;'גיליון עזר'!$A$2,"")</f>
        <v/>
      </c>
      <c r="Q395" s="749" t="str">
        <f>IF(C395&lt;&gt;"",C395&amp;'גיליון עזר'!$C$2,"")</f>
        <v/>
      </c>
      <c r="R395" s="749" t="str">
        <f t="shared" si="41"/>
        <v/>
      </c>
    </row>
    <row r="396" spans="2:18" ht="15.75" x14ac:dyDescent="0.25">
      <c r="B396" s="702">
        <v>380</v>
      </c>
      <c r="C396" s="744" t="str">
        <f>IF(VLOOKUP(B396,'גנים - דוח ביצוע  (5)'!A:M,2,0)="","",VLOOKUP(B396,'גנים - דוח ביצוע  (5)'!A:M,2,0))</f>
        <v/>
      </c>
      <c r="D396" s="745" t="str">
        <f>IFERROR(VLOOKUP($C:$C,'גנים - מצבת והרשמה  (4)'!C:D,2,0)," ")</f>
        <v/>
      </c>
      <c r="E396" s="745" t="str">
        <f>IFERROR(VLOOKUP(C396,'גנים - דוח ביצוע  (5)'!B:N,13,0),"")</f>
        <v/>
      </c>
      <c r="F396" s="746" t="str">
        <f>IFERROR(VLOOKUP(P396,'פירוט עלויות כח אדם (6)'!AC:AD,2,0),0)</f>
        <v/>
      </c>
      <c r="G396" s="746" t="str">
        <f>IFERROR(VLOOKUP(Q396,'פירוט עלויות כח אדם (6)'!AC:AD,2,0),0)</f>
        <v/>
      </c>
      <c r="H396" s="746" t="str">
        <f>IFERROR(VLOOKUP(R396,'פירוט עלויות כח אדם (6)'!AE:AF,2,0),0)</f>
        <v/>
      </c>
      <c r="I396" s="746">
        <f t="shared" si="35"/>
        <v>0</v>
      </c>
      <c r="J396" s="746">
        <f t="shared" si="36"/>
        <v>0</v>
      </c>
      <c r="K396" s="746">
        <f t="shared" si="37"/>
        <v>0</v>
      </c>
      <c r="L396" s="746" t="str">
        <f t="shared" si="38"/>
        <v/>
      </c>
      <c r="M396" s="750"/>
      <c r="N396" s="748" t="str">
        <f t="shared" si="39"/>
        <v/>
      </c>
      <c r="O396" s="749">
        <f t="shared" si="40"/>
        <v>0</v>
      </c>
      <c r="P396" s="749" t="str">
        <f>IF(C396&lt;&gt;"",C396&amp;'גיליון עזר'!$A$2,"")</f>
        <v/>
      </c>
      <c r="Q396" s="749" t="str">
        <f>IF(C396&lt;&gt;"",C396&amp;'גיליון עזר'!$C$2,"")</f>
        <v/>
      </c>
      <c r="R396" s="749" t="str">
        <f t="shared" si="41"/>
        <v/>
      </c>
    </row>
    <row r="397" spans="2:18" ht="15.75" x14ac:dyDescent="0.25">
      <c r="B397" s="744">
        <v>381</v>
      </c>
      <c r="C397" s="744" t="str">
        <f>IF(VLOOKUP(B397,'גנים - דוח ביצוע  (5)'!A:M,2,0)="","",VLOOKUP(B397,'גנים - דוח ביצוע  (5)'!A:M,2,0))</f>
        <v/>
      </c>
      <c r="D397" s="745" t="str">
        <f>IFERROR(VLOOKUP($C:$C,'גנים - מצבת והרשמה  (4)'!C:D,2,0)," ")</f>
        <v/>
      </c>
      <c r="E397" s="745" t="str">
        <f>IFERROR(VLOOKUP(C397,'גנים - דוח ביצוע  (5)'!B:N,13,0),"")</f>
        <v/>
      </c>
      <c r="F397" s="746" t="str">
        <f>IFERROR(VLOOKUP(P397,'פירוט עלויות כח אדם (6)'!AC:AD,2,0),0)</f>
        <v/>
      </c>
      <c r="G397" s="746" t="str">
        <f>IFERROR(VLOOKUP(Q397,'פירוט עלויות כח אדם (6)'!AC:AD,2,0),0)</f>
        <v/>
      </c>
      <c r="H397" s="746" t="str">
        <f>IFERROR(VLOOKUP(R397,'פירוט עלויות כח אדם (6)'!AE:AF,2,0),0)</f>
        <v/>
      </c>
      <c r="I397" s="746">
        <f t="shared" si="35"/>
        <v>0</v>
      </c>
      <c r="J397" s="746">
        <f t="shared" si="36"/>
        <v>0</v>
      </c>
      <c r="K397" s="746">
        <f t="shared" si="37"/>
        <v>0</v>
      </c>
      <c r="L397" s="746" t="str">
        <f t="shared" si="38"/>
        <v/>
      </c>
      <c r="M397" s="750"/>
      <c r="N397" s="748" t="str">
        <f t="shared" si="39"/>
        <v/>
      </c>
      <c r="O397" s="749">
        <f t="shared" si="40"/>
        <v>0</v>
      </c>
      <c r="P397" s="749" t="str">
        <f>IF(C397&lt;&gt;"",C397&amp;'גיליון עזר'!$A$2,"")</f>
        <v/>
      </c>
      <c r="Q397" s="749" t="str">
        <f>IF(C397&lt;&gt;"",C397&amp;'גיליון עזר'!$C$2,"")</f>
        <v/>
      </c>
      <c r="R397" s="749" t="str">
        <f t="shared" si="41"/>
        <v/>
      </c>
    </row>
    <row r="398" spans="2:18" ht="15.75" x14ac:dyDescent="0.25">
      <c r="B398" s="702">
        <v>382</v>
      </c>
      <c r="C398" s="744" t="str">
        <f>IF(VLOOKUP(B398,'גנים - דוח ביצוע  (5)'!A:M,2,0)="","",VLOOKUP(B398,'גנים - דוח ביצוע  (5)'!A:M,2,0))</f>
        <v/>
      </c>
      <c r="D398" s="745" t="str">
        <f>IFERROR(VLOOKUP($C:$C,'גנים - מצבת והרשמה  (4)'!C:D,2,0)," ")</f>
        <v/>
      </c>
      <c r="E398" s="745" t="str">
        <f>IFERROR(VLOOKUP(C398,'גנים - דוח ביצוע  (5)'!B:N,13,0),"")</f>
        <v/>
      </c>
      <c r="F398" s="746" t="str">
        <f>IFERROR(VLOOKUP(P398,'פירוט עלויות כח אדם (6)'!AC:AD,2,0),0)</f>
        <v/>
      </c>
      <c r="G398" s="746" t="str">
        <f>IFERROR(VLOOKUP(Q398,'פירוט עלויות כח אדם (6)'!AC:AD,2,0),0)</f>
        <v/>
      </c>
      <c r="H398" s="746" t="str">
        <f>IFERROR(VLOOKUP(R398,'פירוט עלויות כח אדם (6)'!AE:AF,2,0),0)</f>
        <v/>
      </c>
      <c r="I398" s="746">
        <f t="shared" si="35"/>
        <v>0</v>
      </c>
      <c r="J398" s="746">
        <f t="shared" si="36"/>
        <v>0</v>
      </c>
      <c r="K398" s="746">
        <f t="shared" si="37"/>
        <v>0</v>
      </c>
      <c r="L398" s="746" t="str">
        <f t="shared" si="38"/>
        <v/>
      </c>
      <c r="M398" s="750"/>
      <c r="N398" s="748" t="str">
        <f t="shared" si="39"/>
        <v/>
      </c>
      <c r="O398" s="749">
        <f t="shared" si="40"/>
        <v>0</v>
      </c>
      <c r="P398" s="749" t="str">
        <f>IF(C398&lt;&gt;"",C398&amp;'גיליון עזר'!$A$2,"")</f>
        <v/>
      </c>
      <c r="Q398" s="749" t="str">
        <f>IF(C398&lt;&gt;"",C398&amp;'גיליון עזר'!$C$2,"")</f>
        <v/>
      </c>
      <c r="R398" s="749" t="str">
        <f t="shared" si="41"/>
        <v/>
      </c>
    </row>
    <row r="399" spans="2:18" ht="15.75" x14ac:dyDescent="0.25">
      <c r="B399" s="744">
        <v>383</v>
      </c>
      <c r="C399" s="744" t="str">
        <f>IF(VLOOKUP(B399,'גנים - דוח ביצוע  (5)'!A:M,2,0)="","",VLOOKUP(B399,'גנים - דוח ביצוע  (5)'!A:M,2,0))</f>
        <v/>
      </c>
      <c r="D399" s="745" t="str">
        <f>IFERROR(VLOOKUP($C:$C,'גנים - מצבת והרשמה  (4)'!C:D,2,0)," ")</f>
        <v/>
      </c>
      <c r="E399" s="745" t="str">
        <f>IFERROR(VLOOKUP(C399,'גנים - דוח ביצוע  (5)'!B:N,13,0),"")</f>
        <v/>
      </c>
      <c r="F399" s="746" t="str">
        <f>IFERROR(VLOOKUP(P399,'פירוט עלויות כח אדם (6)'!AC:AD,2,0),0)</f>
        <v/>
      </c>
      <c r="G399" s="746" t="str">
        <f>IFERROR(VLOOKUP(Q399,'פירוט עלויות כח אדם (6)'!AC:AD,2,0),0)</f>
        <v/>
      </c>
      <c r="H399" s="746" t="str">
        <f>IFERROR(VLOOKUP(R399,'פירוט עלויות כח אדם (6)'!AE:AF,2,0),0)</f>
        <v/>
      </c>
      <c r="I399" s="746">
        <f t="shared" si="35"/>
        <v>0</v>
      </c>
      <c r="J399" s="746">
        <f t="shared" si="36"/>
        <v>0</v>
      </c>
      <c r="K399" s="746">
        <f t="shared" si="37"/>
        <v>0</v>
      </c>
      <c r="L399" s="746" t="str">
        <f t="shared" si="38"/>
        <v/>
      </c>
      <c r="M399" s="750"/>
      <c r="N399" s="748" t="str">
        <f t="shared" si="39"/>
        <v/>
      </c>
      <c r="O399" s="749">
        <f t="shared" si="40"/>
        <v>0</v>
      </c>
      <c r="P399" s="749" t="str">
        <f>IF(C399&lt;&gt;"",C399&amp;'גיליון עזר'!$A$2,"")</f>
        <v/>
      </c>
      <c r="Q399" s="749" t="str">
        <f>IF(C399&lt;&gt;"",C399&amp;'גיליון עזר'!$C$2,"")</f>
        <v/>
      </c>
      <c r="R399" s="749" t="str">
        <f t="shared" si="41"/>
        <v/>
      </c>
    </row>
    <row r="400" spans="2:18" ht="15.75" x14ac:dyDescent="0.25">
      <c r="B400" s="702">
        <v>384</v>
      </c>
      <c r="C400" s="744" t="str">
        <f>IF(VLOOKUP(B400,'גנים - דוח ביצוע  (5)'!A:M,2,0)="","",VLOOKUP(B400,'גנים - דוח ביצוע  (5)'!A:M,2,0))</f>
        <v/>
      </c>
      <c r="D400" s="745" t="str">
        <f>IFERROR(VLOOKUP($C:$C,'גנים - מצבת והרשמה  (4)'!C:D,2,0)," ")</f>
        <v/>
      </c>
      <c r="E400" s="745" t="str">
        <f>IFERROR(VLOOKUP(C400,'גנים - דוח ביצוע  (5)'!B:N,13,0),"")</f>
        <v/>
      </c>
      <c r="F400" s="746" t="str">
        <f>IFERROR(VLOOKUP(P400,'פירוט עלויות כח אדם (6)'!AC:AD,2,0),0)</f>
        <v/>
      </c>
      <c r="G400" s="746" t="str">
        <f>IFERROR(VLOOKUP(Q400,'פירוט עלויות כח אדם (6)'!AC:AD,2,0),0)</f>
        <v/>
      </c>
      <c r="H400" s="746" t="str">
        <f>IFERROR(VLOOKUP(R400,'פירוט עלויות כח אדם (6)'!AE:AF,2,0),0)</f>
        <v/>
      </c>
      <c r="I400" s="746">
        <f t="shared" si="35"/>
        <v>0</v>
      </c>
      <c r="J400" s="746">
        <f t="shared" si="36"/>
        <v>0</v>
      </c>
      <c r="K400" s="746">
        <f t="shared" si="37"/>
        <v>0</v>
      </c>
      <c r="L400" s="746" t="str">
        <f t="shared" si="38"/>
        <v/>
      </c>
      <c r="M400" s="750"/>
      <c r="N400" s="748" t="str">
        <f t="shared" si="39"/>
        <v/>
      </c>
      <c r="O400" s="749">
        <f t="shared" si="40"/>
        <v>0</v>
      </c>
      <c r="P400" s="749" t="str">
        <f>IF(C400&lt;&gt;"",C400&amp;'גיליון עזר'!$A$2,"")</f>
        <v/>
      </c>
      <c r="Q400" s="749" t="str">
        <f>IF(C400&lt;&gt;"",C400&amp;'גיליון עזר'!$C$2,"")</f>
        <v/>
      </c>
      <c r="R400" s="749" t="str">
        <f t="shared" si="41"/>
        <v/>
      </c>
    </row>
    <row r="401" spans="2:18" ht="15.75" x14ac:dyDescent="0.25">
      <c r="B401" s="744">
        <v>385</v>
      </c>
      <c r="C401" s="744" t="str">
        <f>IF(VLOOKUP(B401,'גנים - דוח ביצוע  (5)'!A:M,2,0)="","",VLOOKUP(B401,'גנים - דוח ביצוע  (5)'!A:M,2,0))</f>
        <v/>
      </c>
      <c r="D401" s="745" t="str">
        <f>IFERROR(VLOOKUP($C:$C,'גנים - מצבת והרשמה  (4)'!C:D,2,0)," ")</f>
        <v/>
      </c>
      <c r="E401" s="745" t="str">
        <f>IFERROR(VLOOKUP(C401,'גנים - דוח ביצוע  (5)'!B:N,13,0),"")</f>
        <v/>
      </c>
      <c r="F401" s="746" t="str">
        <f>IFERROR(VLOOKUP(P401,'פירוט עלויות כח אדם (6)'!AC:AD,2,0),0)</f>
        <v/>
      </c>
      <c r="G401" s="746" t="str">
        <f>IFERROR(VLOOKUP(Q401,'פירוט עלויות כח אדם (6)'!AC:AD,2,0),0)</f>
        <v/>
      </c>
      <c r="H401" s="746" t="str">
        <f>IFERROR(VLOOKUP(R401,'פירוט עלויות כח אדם (6)'!AE:AF,2,0),0)</f>
        <v/>
      </c>
      <c r="I401" s="746">
        <f t="shared" si="35"/>
        <v>0</v>
      </c>
      <c r="J401" s="746">
        <f t="shared" si="36"/>
        <v>0</v>
      </c>
      <c r="K401" s="746">
        <f t="shared" si="37"/>
        <v>0</v>
      </c>
      <c r="L401" s="746" t="str">
        <f t="shared" si="38"/>
        <v/>
      </c>
      <c r="M401" s="750"/>
      <c r="N401" s="748" t="str">
        <f t="shared" si="39"/>
        <v/>
      </c>
      <c r="O401" s="749">
        <f t="shared" si="40"/>
        <v>0</v>
      </c>
      <c r="P401" s="749" t="str">
        <f>IF(C401&lt;&gt;"",C401&amp;'גיליון עזר'!$A$2,"")</f>
        <v/>
      </c>
      <c r="Q401" s="749" t="str">
        <f>IF(C401&lt;&gt;"",C401&amp;'גיליון עזר'!$C$2,"")</f>
        <v/>
      </c>
      <c r="R401" s="749" t="str">
        <f t="shared" si="41"/>
        <v/>
      </c>
    </row>
    <row r="402" spans="2:18" ht="15.75" x14ac:dyDescent="0.25">
      <c r="B402" s="702">
        <v>386</v>
      </c>
      <c r="C402" s="744" t="str">
        <f>IF(VLOOKUP(B402,'גנים - דוח ביצוע  (5)'!A:M,2,0)="","",VLOOKUP(B402,'גנים - דוח ביצוע  (5)'!A:M,2,0))</f>
        <v/>
      </c>
      <c r="D402" s="745" t="str">
        <f>IFERROR(VLOOKUP($C:$C,'גנים - מצבת והרשמה  (4)'!C:D,2,0)," ")</f>
        <v/>
      </c>
      <c r="E402" s="745" t="str">
        <f>IFERROR(VLOOKUP(C402,'גנים - דוח ביצוע  (5)'!B:N,13,0),"")</f>
        <v/>
      </c>
      <c r="F402" s="746" t="str">
        <f>IFERROR(VLOOKUP(P402,'פירוט עלויות כח אדם (6)'!AC:AD,2,0),0)</f>
        <v/>
      </c>
      <c r="G402" s="746" t="str">
        <f>IFERROR(VLOOKUP(Q402,'פירוט עלויות כח אדם (6)'!AC:AD,2,0),0)</f>
        <v/>
      </c>
      <c r="H402" s="746" t="str">
        <f>IFERROR(VLOOKUP(R402,'פירוט עלויות כח אדם (6)'!AE:AF,2,0),0)</f>
        <v/>
      </c>
      <c r="I402" s="746">
        <f t="shared" ref="I402:I465" si="42">IF(C402&lt;&gt;"",IF(OR(F402&gt;0,G402&gt;0),"תקין","לא תקין"),0)</f>
        <v>0</v>
      </c>
      <c r="J402" s="746">
        <f t="shared" ref="J402:J465" si="43">IF(C402&lt;&gt;"",IF(E402&gt;30,IF(H402&gt;0,"תקין","לא תקין"),"תקין"),0)</f>
        <v>0</v>
      </c>
      <c r="K402" s="746">
        <f t="shared" ref="K402:K465" si="44">IF(C402&lt;&gt;"",IF(OR(I402="לא תקין",J402="לא תקין"),"לא תקין, הגן לא העסיק צוות חינוכי בהתאם להנחיות","תקין"),0)</f>
        <v>0</v>
      </c>
      <c r="L402" s="746" t="str">
        <f t="shared" ref="L402:L465" si="45">IF(E402&lt;&gt;"",IF(K402="תקין",E402,"לא קיימת זכאות לתקציב לאור אי איוש משרות כנדרש"),"")</f>
        <v/>
      </c>
      <c r="M402" s="750"/>
      <c r="N402" s="748" t="str">
        <f t="shared" ref="N402:N465" si="46">IF(ISNUMBER(C402),IF(COUNTIF($C$17:$C$1995,C402)=1,"תקין",IFERROR(CONCATENATE("סמל הגן הוקלד ",COUNTIF($C$17:$C$1995,C402)," פעמים"),"")),"")</f>
        <v/>
      </c>
      <c r="O402" s="749">
        <f t="shared" ref="O402:O465" si="47">IF(LEFT(K402,7)="לא תקין",1,0)</f>
        <v>0</v>
      </c>
      <c r="P402" s="749" t="str">
        <f>IF(C402&lt;&gt;"",C402&amp;'גיליון עזר'!$A$2,"")</f>
        <v/>
      </c>
      <c r="Q402" s="749" t="str">
        <f>IF(C402&lt;&gt;"",C402&amp;'גיליון עזר'!$C$2,"")</f>
        <v/>
      </c>
      <c r="R402" s="749" t="str">
        <f t="shared" ref="R402:R465" si="48">IF(C402&lt;&gt;"",C402&amp;"סייעת","")</f>
        <v/>
      </c>
    </row>
    <row r="403" spans="2:18" ht="15.75" x14ac:dyDescent="0.25">
      <c r="B403" s="744">
        <v>387</v>
      </c>
      <c r="C403" s="744" t="str">
        <f>IF(VLOOKUP(B403,'גנים - דוח ביצוע  (5)'!A:M,2,0)="","",VLOOKUP(B403,'גנים - דוח ביצוע  (5)'!A:M,2,0))</f>
        <v/>
      </c>
      <c r="D403" s="745" t="str">
        <f>IFERROR(VLOOKUP($C:$C,'גנים - מצבת והרשמה  (4)'!C:D,2,0)," ")</f>
        <v/>
      </c>
      <c r="E403" s="745" t="str">
        <f>IFERROR(VLOOKUP(C403,'גנים - דוח ביצוע  (5)'!B:N,13,0),"")</f>
        <v/>
      </c>
      <c r="F403" s="746" t="str">
        <f>IFERROR(VLOOKUP(P403,'פירוט עלויות כח אדם (6)'!AC:AD,2,0),0)</f>
        <v/>
      </c>
      <c r="G403" s="746" t="str">
        <f>IFERROR(VLOOKUP(Q403,'פירוט עלויות כח אדם (6)'!AC:AD,2,0),0)</f>
        <v/>
      </c>
      <c r="H403" s="746" t="str">
        <f>IFERROR(VLOOKUP(R403,'פירוט עלויות כח אדם (6)'!AE:AF,2,0),0)</f>
        <v/>
      </c>
      <c r="I403" s="746">
        <f t="shared" si="42"/>
        <v>0</v>
      </c>
      <c r="J403" s="746">
        <f t="shared" si="43"/>
        <v>0</v>
      </c>
      <c r="K403" s="746">
        <f t="shared" si="44"/>
        <v>0</v>
      </c>
      <c r="L403" s="746" t="str">
        <f t="shared" si="45"/>
        <v/>
      </c>
      <c r="M403" s="750"/>
      <c r="N403" s="748" t="str">
        <f t="shared" si="46"/>
        <v/>
      </c>
      <c r="O403" s="749">
        <f t="shared" si="47"/>
        <v>0</v>
      </c>
      <c r="P403" s="749" t="str">
        <f>IF(C403&lt;&gt;"",C403&amp;'גיליון עזר'!$A$2,"")</f>
        <v/>
      </c>
      <c r="Q403" s="749" t="str">
        <f>IF(C403&lt;&gt;"",C403&amp;'גיליון עזר'!$C$2,"")</f>
        <v/>
      </c>
      <c r="R403" s="749" t="str">
        <f t="shared" si="48"/>
        <v/>
      </c>
    </row>
    <row r="404" spans="2:18" ht="15.75" x14ac:dyDescent="0.25">
      <c r="B404" s="702">
        <v>388</v>
      </c>
      <c r="C404" s="744" t="str">
        <f>IF(VLOOKUP(B404,'גנים - דוח ביצוע  (5)'!A:M,2,0)="","",VLOOKUP(B404,'גנים - דוח ביצוע  (5)'!A:M,2,0))</f>
        <v/>
      </c>
      <c r="D404" s="745" t="str">
        <f>IFERROR(VLOOKUP($C:$C,'גנים - מצבת והרשמה  (4)'!C:D,2,0)," ")</f>
        <v/>
      </c>
      <c r="E404" s="745" t="str">
        <f>IFERROR(VLOOKUP(C404,'גנים - דוח ביצוע  (5)'!B:N,13,0),"")</f>
        <v/>
      </c>
      <c r="F404" s="746" t="str">
        <f>IFERROR(VLOOKUP(P404,'פירוט עלויות כח אדם (6)'!AC:AD,2,0),0)</f>
        <v/>
      </c>
      <c r="G404" s="746" t="str">
        <f>IFERROR(VLOOKUP(Q404,'פירוט עלויות כח אדם (6)'!AC:AD,2,0),0)</f>
        <v/>
      </c>
      <c r="H404" s="746" t="str">
        <f>IFERROR(VLOOKUP(R404,'פירוט עלויות כח אדם (6)'!AE:AF,2,0),0)</f>
        <v/>
      </c>
      <c r="I404" s="746">
        <f t="shared" si="42"/>
        <v>0</v>
      </c>
      <c r="J404" s="746">
        <f t="shared" si="43"/>
        <v>0</v>
      </c>
      <c r="K404" s="746">
        <f t="shared" si="44"/>
        <v>0</v>
      </c>
      <c r="L404" s="746" t="str">
        <f t="shared" si="45"/>
        <v/>
      </c>
      <c r="M404" s="750"/>
      <c r="N404" s="748" t="str">
        <f t="shared" si="46"/>
        <v/>
      </c>
      <c r="O404" s="749">
        <f t="shared" si="47"/>
        <v>0</v>
      </c>
      <c r="P404" s="749" t="str">
        <f>IF(C404&lt;&gt;"",C404&amp;'גיליון עזר'!$A$2,"")</f>
        <v/>
      </c>
      <c r="Q404" s="749" t="str">
        <f>IF(C404&lt;&gt;"",C404&amp;'גיליון עזר'!$C$2,"")</f>
        <v/>
      </c>
      <c r="R404" s="749" t="str">
        <f t="shared" si="48"/>
        <v/>
      </c>
    </row>
    <row r="405" spans="2:18" ht="15.75" x14ac:dyDescent="0.25">
      <c r="B405" s="744">
        <v>389</v>
      </c>
      <c r="C405" s="744" t="str">
        <f>IF(VLOOKUP(B405,'גנים - דוח ביצוע  (5)'!A:M,2,0)="","",VLOOKUP(B405,'גנים - דוח ביצוע  (5)'!A:M,2,0))</f>
        <v/>
      </c>
      <c r="D405" s="745" t="str">
        <f>IFERROR(VLOOKUP($C:$C,'גנים - מצבת והרשמה  (4)'!C:D,2,0)," ")</f>
        <v/>
      </c>
      <c r="E405" s="745" t="str">
        <f>IFERROR(VLOOKUP(C405,'גנים - דוח ביצוע  (5)'!B:N,13,0),"")</f>
        <v/>
      </c>
      <c r="F405" s="746" t="str">
        <f>IFERROR(VLOOKUP(P405,'פירוט עלויות כח אדם (6)'!AC:AD,2,0),0)</f>
        <v/>
      </c>
      <c r="G405" s="746" t="str">
        <f>IFERROR(VLOOKUP(Q405,'פירוט עלויות כח אדם (6)'!AC:AD,2,0),0)</f>
        <v/>
      </c>
      <c r="H405" s="746" t="str">
        <f>IFERROR(VLOOKUP(R405,'פירוט עלויות כח אדם (6)'!AE:AF,2,0),0)</f>
        <v/>
      </c>
      <c r="I405" s="746">
        <f t="shared" si="42"/>
        <v>0</v>
      </c>
      <c r="J405" s="746">
        <f t="shared" si="43"/>
        <v>0</v>
      </c>
      <c r="K405" s="746">
        <f t="shared" si="44"/>
        <v>0</v>
      </c>
      <c r="L405" s="746" t="str">
        <f t="shared" si="45"/>
        <v/>
      </c>
      <c r="M405" s="750"/>
      <c r="N405" s="748" t="str">
        <f t="shared" si="46"/>
        <v/>
      </c>
      <c r="O405" s="749">
        <f t="shared" si="47"/>
        <v>0</v>
      </c>
      <c r="P405" s="749" t="str">
        <f>IF(C405&lt;&gt;"",C405&amp;'גיליון עזר'!$A$2,"")</f>
        <v/>
      </c>
      <c r="Q405" s="749" t="str">
        <f>IF(C405&lt;&gt;"",C405&amp;'גיליון עזר'!$C$2,"")</f>
        <v/>
      </c>
      <c r="R405" s="749" t="str">
        <f t="shared" si="48"/>
        <v/>
      </c>
    </row>
    <row r="406" spans="2:18" ht="15.75" x14ac:dyDescent="0.25">
      <c r="B406" s="702">
        <v>390</v>
      </c>
      <c r="C406" s="744" t="str">
        <f>IF(VLOOKUP(B406,'גנים - דוח ביצוע  (5)'!A:M,2,0)="","",VLOOKUP(B406,'גנים - דוח ביצוע  (5)'!A:M,2,0))</f>
        <v/>
      </c>
      <c r="D406" s="745" t="str">
        <f>IFERROR(VLOOKUP($C:$C,'גנים - מצבת והרשמה  (4)'!C:D,2,0)," ")</f>
        <v/>
      </c>
      <c r="E406" s="745" t="str">
        <f>IFERROR(VLOOKUP(C406,'גנים - דוח ביצוע  (5)'!B:N,13,0),"")</f>
        <v/>
      </c>
      <c r="F406" s="746" t="str">
        <f>IFERROR(VLOOKUP(P406,'פירוט עלויות כח אדם (6)'!AC:AD,2,0),0)</f>
        <v/>
      </c>
      <c r="G406" s="746" t="str">
        <f>IFERROR(VLOOKUP(Q406,'פירוט עלויות כח אדם (6)'!AC:AD,2,0),0)</f>
        <v/>
      </c>
      <c r="H406" s="746" t="str">
        <f>IFERROR(VLOOKUP(R406,'פירוט עלויות כח אדם (6)'!AE:AF,2,0),0)</f>
        <v/>
      </c>
      <c r="I406" s="746">
        <f t="shared" si="42"/>
        <v>0</v>
      </c>
      <c r="J406" s="746">
        <f t="shared" si="43"/>
        <v>0</v>
      </c>
      <c r="K406" s="746">
        <f t="shared" si="44"/>
        <v>0</v>
      </c>
      <c r="L406" s="746" t="str">
        <f t="shared" si="45"/>
        <v/>
      </c>
      <c r="M406" s="750"/>
      <c r="N406" s="748" t="str">
        <f t="shared" si="46"/>
        <v/>
      </c>
      <c r="O406" s="749">
        <f t="shared" si="47"/>
        <v>0</v>
      </c>
      <c r="P406" s="749" t="str">
        <f>IF(C406&lt;&gt;"",C406&amp;'גיליון עזר'!$A$2,"")</f>
        <v/>
      </c>
      <c r="Q406" s="749" t="str">
        <f>IF(C406&lt;&gt;"",C406&amp;'גיליון עזר'!$C$2,"")</f>
        <v/>
      </c>
      <c r="R406" s="749" t="str">
        <f t="shared" si="48"/>
        <v/>
      </c>
    </row>
    <row r="407" spans="2:18" ht="15.75" x14ac:dyDescent="0.25">
      <c r="B407" s="744">
        <v>391</v>
      </c>
      <c r="C407" s="744" t="str">
        <f>IF(VLOOKUP(B407,'גנים - דוח ביצוע  (5)'!A:M,2,0)="","",VLOOKUP(B407,'גנים - דוח ביצוע  (5)'!A:M,2,0))</f>
        <v/>
      </c>
      <c r="D407" s="745" t="str">
        <f>IFERROR(VLOOKUP($C:$C,'גנים - מצבת והרשמה  (4)'!C:D,2,0)," ")</f>
        <v/>
      </c>
      <c r="E407" s="745" t="str">
        <f>IFERROR(VLOOKUP(C407,'גנים - דוח ביצוע  (5)'!B:N,13,0),"")</f>
        <v/>
      </c>
      <c r="F407" s="746" t="str">
        <f>IFERROR(VLOOKUP(P407,'פירוט עלויות כח אדם (6)'!AC:AD,2,0),0)</f>
        <v/>
      </c>
      <c r="G407" s="746" t="str">
        <f>IFERROR(VLOOKUP(Q407,'פירוט עלויות כח אדם (6)'!AC:AD,2,0),0)</f>
        <v/>
      </c>
      <c r="H407" s="746" t="str">
        <f>IFERROR(VLOOKUP(R407,'פירוט עלויות כח אדם (6)'!AE:AF,2,0),0)</f>
        <v/>
      </c>
      <c r="I407" s="746">
        <f t="shared" si="42"/>
        <v>0</v>
      </c>
      <c r="J407" s="746">
        <f t="shared" si="43"/>
        <v>0</v>
      </c>
      <c r="K407" s="746">
        <f t="shared" si="44"/>
        <v>0</v>
      </c>
      <c r="L407" s="746" t="str">
        <f t="shared" si="45"/>
        <v/>
      </c>
      <c r="M407" s="750"/>
      <c r="N407" s="748" t="str">
        <f t="shared" si="46"/>
        <v/>
      </c>
      <c r="O407" s="749">
        <f t="shared" si="47"/>
        <v>0</v>
      </c>
      <c r="P407" s="749" t="str">
        <f>IF(C407&lt;&gt;"",C407&amp;'גיליון עזר'!$A$2,"")</f>
        <v/>
      </c>
      <c r="Q407" s="749" t="str">
        <f>IF(C407&lt;&gt;"",C407&amp;'גיליון עזר'!$C$2,"")</f>
        <v/>
      </c>
      <c r="R407" s="749" t="str">
        <f t="shared" si="48"/>
        <v/>
      </c>
    </row>
    <row r="408" spans="2:18" ht="15.75" x14ac:dyDescent="0.25">
      <c r="B408" s="702">
        <v>392</v>
      </c>
      <c r="C408" s="744" t="str">
        <f>IF(VLOOKUP(B408,'גנים - דוח ביצוע  (5)'!A:M,2,0)="","",VLOOKUP(B408,'גנים - דוח ביצוע  (5)'!A:M,2,0))</f>
        <v/>
      </c>
      <c r="D408" s="745" t="str">
        <f>IFERROR(VLOOKUP($C:$C,'גנים - מצבת והרשמה  (4)'!C:D,2,0)," ")</f>
        <v/>
      </c>
      <c r="E408" s="745" t="str">
        <f>IFERROR(VLOOKUP(C408,'גנים - דוח ביצוע  (5)'!B:N,13,0),"")</f>
        <v/>
      </c>
      <c r="F408" s="746" t="str">
        <f>IFERROR(VLOOKUP(P408,'פירוט עלויות כח אדם (6)'!AC:AD,2,0),0)</f>
        <v/>
      </c>
      <c r="G408" s="746" t="str">
        <f>IFERROR(VLOOKUP(Q408,'פירוט עלויות כח אדם (6)'!AC:AD,2,0),0)</f>
        <v/>
      </c>
      <c r="H408" s="746" t="str">
        <f>IFERROR(VLOOKUP(R408,'פירוט עלויות כח אדם (6)'!AE:AF,2,0),0)</f>
        <v/>
      </c>
      <c r="I408" s="746">
        <f t="shared" si="42"/>
        <v>0</v>
      </c>
      <c r="J408" s="746">
        <f t="shared" si="43"/>
        <v>0</v>
      </c>
      <c r="K408" s="746">
        <f t="shared" si="44"/>
        <v>0</v>
      </c>
      <c r="L408" s="746" t="str">
        <f t="shared" si="45"/>
        <v/>
      </c>
      <c r="M408" s="750"/>
      <c r="N408" s="748" t="str">
        <f t="shared" si="46"/>
        <v/>
      </c>
      <c r="O408" s="749">
        <f t="shared" si="47"/>
        <v>0</v>
      </c>
      <c r="P408" s="749" t="str">
        <f>IF(C408&lt;&gt;"",C408&amp;'גיליון עזר'!$A$2,"")</f>
        <v/>
      </c>
      <c r="Q408" s="749" t="str">
        <f>IF(C408&lt;&gt;"",C408&amp;'גיליון עזר'!$C$2,"")</f>
        <v/>
      </c>
      <c r="R408" s="749" t="str">
        <f t="shared" si="48"/>
        <v/>
      </c>
    </row>
    <row r="409" spans="2:18" ht="15.75" x14ac:dyDescent="0.25">
      <c r="B409" s="744">
        <v>393</v>
      </c>
      <c r="C409" s="744" t="str">
        <f>IF(VLOOKUP(B409,'גנים - דוח ביצוע  (5)'!A:M,2,0)="","",VLOOKUP(B409,'גנים - דוח ביצוע  (5)'!A:M,2,0))</f>
        <v/>
      </c>
      <c r="D409" s="745" t="str">
        <f>IFERROR(VLOOKUP($C:$C,'גנים - מצבת והרשמה  (4)'!C:D,2,0)," ")</f>
        <v/>
      </c>
      <c r="E409" s="745" t="str">
        <f>IFERROR(VLOOKUP(C409,'גנים - דוח ביצוע  (5)'!B:N,13,0),"")</f>
        <v/>
      </c>
      <c r="F409" s="746" t="str">
        <f>IFERROR(VLOOKUP(P409,'פירוט עלויות כח אדם (6)'!AC:AD,2,0),0)</f>
        <v/>
      </c>
      <c r="G409" s="746" t="str">
        <f>IFERROR(VLOOKUP(Q409,'פירוט עלויות כח אדם (6)'!AC:AD,2,0),0)</f>
        <v/>
      </c>
      <c r="H409" s="746" t="str">
        <f>IFERROR(VLOOKUP(R409,'פירוט עלויות כח אדם (6)'!AE:AF,2,0),0)</f>
        <v/>
      </c>
      <c r="I409" s="746">
        <f t="shared" si="42"/>
        <v>0</v>
      </c>
      <c r="J409" s="746">
        <f t="shared" si="43"/>
        <v>0</v>
      </c>
      <c r="K409" s="746">
        <f t="shared" si="44"/>
        <v>0</v>
      </c>
      <c r="L409" s="746" t="str">
        <f t="shared" si="45"/>
        <v/>
      </c>
      <c r="M409" s="750"/>
      <c r="N409" s="748" t="str">
        <f t="shared" si="46"/>
        <v/>
      </c>
      <c r="O409" s="749">
        <f t="shared" si="47"/>
        <v>0</v>
      </c>
      <c r="P409" s="749" t="str">
        <f>IF(C409&lt;&gt;"",C409&amp;'גיליון עזר'!$A$2,"")</f>
        <v/>
      </c>
      <c r="Q409" s="749" t="str">
        <f>IF(C409&lt;&gt;"",C409&amp;'גיליון עזר'!$C$2,"")</f>
        <v/>
      </c>
      <c r="R409" s="749" t="str">
        <f t="shared" si="48"/>
        <v/>
      </c>
    </row>
    <row r="410" spans="2:18" ht="15.75" x14ac:dyDescent="0.25">
      <c r="B410" s="702">
        <v>394</v>
      </c>
      <c r="C410" s="744" t="str">
        <f>IF(VLOOKUP(B410,'גנים - דוח ביצוע  (5)'!A:M,2,0)="","",VLOOKUP(B410,'גנים - דוח ביצוע  (5)'!A:M,2,0))</f>
        <v/>
      </c>
      <c r="D410" s="745" t="str">
        <f>IFERROR(VLOOKUP($C:$C,'גנים - מצבת והרשמה  (4)'!C:D,2,0)," ")</f>
        <v/>
      </c>
      <c r="E410" s="745" t="str">
        <f>IFERROR(VLOOKUP(C410,'גנים - דוח ביצוע  (5)'!B:N,13,0),"")</f>
        <v/>
      </c>
      <c r="F410" s="746" t="str">
        <f>IFERROR(VLOOKUP(P410,'פירוט עלויות כח אדם (6)'!AC:AD,2,0),0)</f>
        <v/>
      </c>
      <c r="G410" s="746" t="str">
        <f>IFERROR(VLOOKUP(Q410,'פירוט עלויות כח אדם (6)'!AC:AD,2,0),0)</f>
        <v/>
      </c>
      <c r="H410" s="746" t="str">
        <f>IFERROR(VLOOKUP(R410,'פירוט עלויות כח אדם (6)'!AE:AF,2,0),0)</f>
        <v/>
      </c>
      <c r="I410" s="746">
        <f t="shared" si="42"/>
        <v>0</v>
      </c>
      <c r="J410" s="746">
        <f t="shared" si="43"/>
        <v>0</v>
      </c>
      <c r="K410" s="746">
        <f t="shared" si="44"/>
        <v>0</v>
      </c>
      <c r="L410" s="746" t="str">
        <f t="shared" si="45"/>
        <v/>
      </c>
      <c r="M410" s="750"/>
      <c r="N410" s="748" t="str">
        <f t="shared" si="46"/>
        <v/>
      </c>
      <c r="O410" s="749">
        <f t="shared" si="47"/>
        <v>0</v>
      </c>
      <c r="P410" s="749" t="str">
        <f>IF(C410&lt;&gt;"",C410&amp;'גיליון עזר'!$A$2,"")</f>
        <v/>
      </c>
      <c r="Q410" s="749" t="str">
        <f>IF(C410&lt;&gt;"",C410&amp;'גיליון עזר'!$C$2,"")</f>
        <v/>
      </c>
      <c r="R410" s="749" t="str">
        <f t="shared" si="48"/>
        <v/>
      </c>
    </row>
    <row r="411" spans="2:18" ht="15.75" x14ac:dyDescent="0.25">
      <c r="B411" s="744">
        <v>395</v>
      </c>
      <c r="C411" s="744" t="str">
        <f>IF(VLOOKUP(B411,'גנים - דוח ביצוע  (5)'!A:M,2,0)="","",VLOOKUP(B411,'גנים - דוח ביצוע  (5)'!A:M,2,0))</f>
        <v/>
      </c>
      <c r="D411" s="745" t="str">
        <f>IFERROR(VLOOKUP($C:$C,'גנים - מצבת והרשמה  (4)'!C:D,2,0)," ")</f>
        <v/>
      </c>
      <c r="E411" s="745" t="str">
        <f>IFERROR(VLOOKUP(C411,'גנים - דוח ביצוע  (5)'!B:N,13,0),"")</f>
        <v/>
      </c>
      <c r="F411" s="746" t="str">
        <f>IFERROR(VLOOKUP(P411,'פירוט עלויות כח אדם (6)'!AC:AD,2,0),0)</f>
        <v/>
      </c>
      <c r="G411" s="746" t="str">
        <f>IFERROR(VLOOKUP(Q411,'פירוט עלויות כח אדם (6)'!AC:AD,2,0),0)</f>
        <v/>
      </c>
      <c r="H411" s="746" t="str">
        <f>IFERROR(VLOOKUP(R411,'פירוט עלויות כח אדם (6)'!AE:AF,2,0),0)</f>
        <v/>
      </c>
      <c r="I411" s="746">
        <f t="shared" si="42"/>
        <v>0</v>
      </c>
      <c r="J411" s="746">
        <f t="shared" si="43"/>
        <v>0</v>
      </c>
      <c r="K411" s="746">
        <f t="shared" si="44"/>
        <v>0</v>
      </c>
      <c r="L411" s="746" t="str">
        <f t="shared" si="45"/>
        <v/>
      </c>
      <c r="M411" s="750"/>
      <c r="N411" s="748" t="str">
        <f t="shared" si="46"/>
        <v/>
      </c>
      <c r="O411" s="749">
        <f t="shared" si="47"/>
        <v>0</v>
      </c>
      <c r="P411" s="749" t="str">
        <f>IF(C411&lt;&gt;"",C411&amp;'גיליון עזר'!$A$2,"")</f>
        <v/>
      </c>
      <c r="Q411" s="749" t="str">
        <f>IF(C411&lt;&gt;"",C411&amp;'גיליון עזר'!$C$2,"")</f>
        <v/>
      </c>
      <c r="R411" s="749" t="str">
        <f t="shared" si="48"/>
        <v/>
      </c>
    </row>
    <row r="412" spans="2:18" ht="15.75" x14ac:dyDescent="0.25">
      <c r="B412" s="702">
        <v>396</v>
      </c>
      <c r="C412" s="744" t="str">
        <f>IF(VLOOKUP(B412,'גנים - דוח ביצוע  (5)'!A:M,2,0)="","",VLOOKUP(B412,'גנים - דוח ביצוע  (5)'!A:M,2,0))</f>
        <v/>
      </c>
      <c r="D412" s="745" t="str">
        <f>IFERROR(VLOOKUP($C:$C,'גנים - מצבת והרשמה  (4)'!C:D,2,0)," ")</f>
        <v/>
      </c>
      <c r="E412" s="745" t="str">
        <f>IFERROR(VLOOKUP(C412,'גנים - דוח ביצוע  (5)'!B:N,13,0),"")</f>
        <v/>
      </c>
      <c r="F412" s="746" t="str">
        <f>IFERROR(VLOOKUP(P412,'פירוט עלויות כח אדם (6)'!AC:AD,2,0),0)</f>
        <v/>
      </c>
      <c r="G412" s="746" t="str">
        <f>IFERROR(VLOOKUP(Q412,'פירוט עלויות כח אדם (6)'!AC:AD,2,0),0)</f>
        <v/>
      </c>
      <c r="H412" s="746" t="str">
        <f>IFERROR(VLOOKUP(R412,'פירוט עלויות כח אדם (6)'!AE:AF,2,0),0)</f>
        <v/>
      </c>
      <c r="I412" s="746">
        <f t="shared" si="42"/>
        <v>0</v>
      </c>
      <c r="J412" s="746">
        <f t="shared" si="43"/>
        <v>0</v>
      </c>
      <c r="K412" s="746">
        <f t="shared" si="44"/>
        <v>0</v>
      </c>
      <c r="L412" s="746" t="str">
        <f t="shared" si="45"/>
        <v/>
      </c>
      <c r="M412" s="750"/>
      <c r="N412" s="748" t="str">
        <f t="shared" si="46"/>
        <v/>
      </c>
      <c r="O412" s="749">
        <f t="shared" si="47"/>
        <v>0</v>
      </c>
      <c r="P412" s="749" t="str">
        <f>IF(C412&lt;&gt;"",C412&amp;'גיליון עזר'!$A$2,"")</f>
        <v/>
      </c>
      <c r="Q412" s="749" t="str">
        <f>IF(C412&lt;&gt;"",C412&amp;'גיליון עזר'!$C$2,"")</f>
        <v/>
      </c>
      <c r="R412" s="749" t="str">
        <f t="shared" si="48"/>
        <v/>
      </c>
    </row>
    <row r="413" spans="2:18" ht="15.75" x14ac:dyDescent="0.25">
      <c r="B413" s="744">
        <v>397</v>
      </c>
      <c r="C413" s="744" t="str">
        <f>IF(VLOOKUP(B413,'גנים - דוח ביצוע  (5)'!A:M,2,0)="","",VLOOKUP(B413,'גנים - דוח ביצוע  (5)'!A:M,2,0))</f>
        <v/>
      </c>
      <c r="D413" s="745" t="str">
        <f>IFERROR(VLOOKUP($C:$C,'גנים - מצבת והרשמה  (4)'!C:D,2,0)," ")</f>
        <v/>
      </c>
      <c r="E413" s="745" t="str">
        <f>IFERROR(VLOOKUP(C413,'גנים - דוח ביצוע  (5)'!B:N,13,0),"")</f>
        <v/>
      </c>
      <c r="F413" s="746" t="str">
        <f>IFERROR(VLOOKUP(P413,'פירוט עלויות כח אדם (6)'!AC:AD,2,0),0)</f>
        <v/>
      </c>
      <c r="G413" s="746" t="str">
        <f>IFERROR(VLOOKUP(Q413,'פירוט עלויות כח אדם (6)'!AC:AD,2,0),0)</f>
        <v/>
      </c>
      <c r="H413" s="746" t="str">
        <f>IFERROR(VLOOKUP(R413,'פירוט עלויות כח אדם (6)'!AE:AF,2,0),0)</f>
        <v/>
      </c>
      <c r="I413" s="746">
        <f t="shared" si="42"/>
        <v>0</v>
      </c>
      <c r="J413" s="746">
        <f t="shared" si="43"/>
        <v>0</v>
      </c>
      <c r="K413" s="746">
        <f t="shared" si="44"/>
        <v>0</v>
      </c>
      <c r="L413" s="746" t="str">
        <f t="shared" si="45"/>
        <v/>
      </c>
      <c r="M413" s="750"/>
      <c r="N413" s="748" t="str">
        <f t="shared" si="46"/>
        <v/>
      </c>
      <c r="O413" s="749">
        <f t="shared" si="47"/>
        <v>0</v>
      </c>
      <c r="P413" s="749" t="str">
        <f>IF(C413&lt;&gt;"",C413&amp;'גיליון עזר'!$A$2,"")</f>
        <v/>
      </c>
      <c r="Q413" s="749" t="str">
        <f>IF(C413&lt;&gt;"",C413&amp;'גיליון עזר'!$C$2,"")</f>
        <v/>
      </c>
      <c r="R413" s="749" t="str">
        <f t="shared" si="48"/>
        <v/>
      </c>
    </row>
    <row r="414" spans="2:18" ht="15.75" x14ac:dyDescent="0.25">
      <c r="B414" s="702">
        <v>398</v>
      </c>
      <c r="C414" s="744" t="str">
        <f>IF(VLOOKUP(B414,'גנים - דוח ביצוע  (5)'!A:M,2,0)="","",VLOOKUP(B414,'גנים - דוח ביצוע  (5)'!A:M,2,0))</f>
        <v/>
      </c>
      <c r="D414" s="745" t="str">
        <f>IFERROR(VLOOKUP($C:$C,'גנים - מצבת והרשמה  (4)'!C:D,2,0)," ")</f>
        <v/>
      </c>
      <c r="E414" s="745" t="str">
        <f>IFERROR(VLOOKUP(C414,'גנים - דוח ביצוע  (5)'!B:N,13,0),"")</f>
        <v/>
      </c>
      <c r="F414" s="746" t="str">
        <f>IFERROR(VLOOKUP(P414,'פירוט עלויות כח אדם (6)'!AC:AD,2,0),0)</f>
        <v/>
      </c>
      <c r="G414" s="746" t="str">
        <f>IFERROR(VLOOKUP(Q414,'פירוט עלויות כח אדם (6)'!AC:AD,2,0),0)</f>
        <v/>
      </c>
      <c r="H414" s="746" t="str">
        <f>IFERROR(VLOOKUP(R414,'פירוט עלויות כח אדם (6)'!AE:AF,2,0),0)</f>
        <v/>
      </c>
      <c r="I414" s="746">
        <f t="shared" si="42"/>
        <v>0</v>
      </c>
      <c r="J414" s="746">
        <f t="shared" si="43"/>
        <v>0</v>
      </c>
      <c r="K414" s="746">
        <f t="shared" si="44"/>
        <v>0</v>
      </c>
      <c r="L414" s="746" t="str">
        <f t="shared" si="45"/>
        <v/>
      </c>
      <c r="M414" s="750"/>
      <c r="N414" s="748" t="str">
        <f t="shared" si="46"/>
        <v/>
      </c>
      <c r="O414" s="749">
        <f t="shared" si="47"/>
        <v>0</v>
      </c>
      <c r="P414" s="749" t="str">
        <f>IF(C414&lt;&gt;"",C414&amp;'גיליון עזר'!$A$2,"")</f>
        <v/>
      </c>
      <c r="Q414" s="749" t="str">
        <f>IF(C414&lt;&gt;"",C414&amp;'גיליון עזר'!$C$2,"")</f>
        <v/>
      </c>
      <c r="R414" s="749" t="str">
        <f t="shared" si="48"/>
        <v/>
      </c>
    </row>
    <row r="415" spans="2:18" ht="15.75" x14ac:dyDescent="0.25">
      <c r="B415" s="744">
        <v>399</v>
      </c>
      <c r="C415" s="744" t="str">
        <f>IF(VLOOKUP(B415,'גנים - דוח ביצוע  (5)'!A:M,2,0)="","",VLOOKUP(B415,'גנים - דוח ביצוע  (5)'!A:M,2,0))</f>
        <v/>
      </c>
      <c r="D415" s="745" t="str">
        <f>IFERROR(VLOOKUP($C:$C,'גנים - מצבת והרשמה  (4)'!C:D,2,0)," ")</f>
        <v/>
      </c>
      <c r="E415" s="745" t="str">
        <f>IFERROR(VLOOKUP(C415,'גנים - דוח ביצוע  (5)'!B:N,13,0),"")</f>
        <v/>
      </c>
      <c r="F415" s="746" t="str">
        <f>IFERROR(VLOOKUP(P415,'פירוט עלויות כח אדם (6)'!AC:AD,2,0),0)</f>
        <v/>
      </c>
      <c r="G415" s="746" t="str">
        <f>IFERROR(VLOOKUP(Q415,'פירוט עלויות כח אדם (6)'!AC:AD,2,0),0)</f>
        <v/>
      </c>
      <c r="H415" s="746" t="str">
        <f>IFERROR(VLOOKUP(R415,'פירוט עלויות כח אדם (6)'!AE:AF,2,0),0)</f>
        <v/>
      </c>
      <c r="I415" s="746">
        <f t="shared" si="42"/>
        <v>0</v>
      </c>
      <c r="J415" s="746">
        <f t="shared" si="43"/>
        <v>0</v>
      </c>
      <c r="K415" s="746">
        <f t="shared" si="44"/>
        <v>0</v>
      </c>
      <c r="L415" s="746" t="str">
        <f t="shared" si="45"/>
        <v/>
      </c>
      <c r="M415" s="750"/>
      <c r="N415" s="748" t="str">
        <f t="shared" si="46"/>
        <v/>
      </c>
      <c r="O415" s="749">
        <f t="shared" si="47"/>
        <v>0</v>
      </c>
      <c r="P415" s="749" t="str">
        <f>IF(C415&lt;&gt;"",C415&amp;'גיליון עזר'!$A$2,"")</f>
        <v/>
      </c>
      <c r="Q415" s="749" t="str">
        <f>IF(C415&lt;&gt;"",C415&amp;'גיליון עזר'!$C$2,"")</f>
        <v/>
      </c>
      <c r="R415" s="749" t="str">
        <f t="shared" si="48"/>
        <v/>
      </c>
    </row>
    <row r="416" spans="2:18" ht="15.75" x14ac:dyDescent="0.25">
      <c r="B416" s="702">
        <v>400</v>
      </c>
      <c r="C416" s="744" t="str">
        <f>IF(VLOOKUP(B416,'גנים - דוח ביצוע  (5)'!A:M,2,0)="","",VLOOKUP(B416,'גנים - דוח ביצוע  (5)'!A:M,2,0))</f>
        <v/>
      </c>
      <c r="D416" s="745" t="str">
        <f>IFERROR(VLOOKUP($C:$C,'גנים - מצבת והרשמה  (4)'!C:D,2,0)," ")</f>
        <v/>
      </c>
      <c r="E416" s="745" t="str">
        <f>IFERROR(VLOOKUP(C416,'גנים - דוח ביצוע  (5)'!B:N,13,0),"")</f>
        <v/>
      </c>
      <c r="F416" s="746" t="str">
        <f>IFERROR(VLOOKUP(P416,'פירוט עלויות כח אדם (6)'!AC:AD,2,0),0)</f>
        <v/>
      </c>
      <c r="G416" s="746" t="str">
        <f>IFERROR(VLOOKUP(Q416,'פירוט עלויות כח אדם (6)'!AC:AD,2,0),0)</f>
        <v/>
      </c>
      <c r="H416" s="746" t="str">
        <f>IFERROR(VLOOKUP(R416,'פירוט עלויות כח אדם (6)'!AE:AF,2,0),0)</f>
        <v/>
      </c>
      <c r="I416" s="746">
        <f t="shared" si="42"/>
        <v>0</v>
      </c>
      <c r="J416" s="746">
        <f t="shared" si="43"/>
        <v>0</v>
      </c>
      <c r="K416" s="746">
        <f t="shared" si="44"/>
        <v>0</v>
      </c>
      <c r="L416" s="746" t="str">
        <f t="shared" si="45"/>
        <v/>
      </c>
      <c r="M416" s="750"/>
      <c r="N416" s="748" t="str">
        <f t="shared" si="46"/>
        <v/>
      </c>
      <c r="O416" s="749">
        <f t="shared" si="47"/>
        <v>0</v>
      </c>
      <c r="P416" s="749" t="str">
        <f>IF(C416&lt;&gt;"",C416&amp;'גיליון עזר'!$A$2,"")</f>
        <v/>
      </c>
      <c r="Q416" s="749" t="str">
        <f>IF(C416&lt;&gt;"",C416&amp;'גיליון עזר'!$C$2,"")</f>
        <v/>
      </c>
      <c r="R416" s="749" t="str">
        <f t="shared" si="48"/>
        <v/>
      </c>
    </row>
    <row r="417" spans="2:18" ht="15.75" x14ac:dyDescent="0.25">
      <c r="B417" s="744">
        <v>401</v>
      </c>
      <c r="C417" s="744" t="str">
        <f>IF(VLOOKUP(B417,'גנים - דוח ביצוע  (5)'!A:M,2,0)="","",VLOOKUP(B417,'גנים - דוח ביצוע  (5)'!A:M,2,0))</f>
        <v/>
      </c>
      <c r="D417" s="745" t="str">
        <f>IFERROR(VLOOKUP($C:$C,'גנים - מצבת והרשמה  (4)'!C:D,2,0)," ")</f>
        <v/>
      </c>
      <c r="E417" s="745" t="str">
        <f>IFERROR(VLOOKUP(C417,'גנים - דוח ביצוע  (5)'!B:N,13,0),"")</f>
        <v/>
      </c>
      <c r="F417" s="746" t="str">
        <f>IFERROR(VLOOKUP(P417,'פירוט עלויות כח אדם (6)'!AC:AD,2,0),0)</f>
        <v/>
      </c>
      <c r="G417" s="746" t="str">
        <f>IFERROR(VLOOKUP(Q417,'פירוט עלויות כח אדם (6)'!AC:AD,2,0),0)</f>
        <v/>
      </c>
      <c r="H417" s="746" t="str">
        <f>IFERROR(VLOOKUP(R417,'פירוט עלויות כח אדם (6)'!AE:AF,2,0),0)</f>
        <v/>
      </c>
      <c r="I417" s="746">
        <f t="shared" si="42"/>
        <v>0</v>
      </c>
      <c r="J417" s="746">
        <f t="shared" si="43"/>
        <v>0</v>
      </c>
      <c r="K417" s="746">
        <f t="shared" si="44"/>
        <v>0</v>
      </c>
      <c r="L417" s="746" t="str">
        <f t="shared" si="45"/>
        <v/>
      </c>
      <c r="M417" s="750"/>
      <c r="N417" s="748" t="str">
        <f t="shared" si="46"/>
        <v/>
      </c>
      <c r="O417" s="749">
        <f t="shared" si="47"/>
        <v>0</v>
      </c>
      <c r="P417" s="749" t="str">
        <f>IF(C417&lt;&gt;"",C417&amp;'גיליון עזר'!$A$2,"")</f>
        <v/>
      </c>
      <c r="Q417" s="749" t="str">
        <f>IF(C417&lt;&gt;"",C417&amp;'גיליון עזר'!$C$2,"")</f>
        <v/>
      </c>
      <c r="R417" s="749" t="str">
        <f t="shared" si="48"/>
        <v/>
      </c>
    </row>
    <row r="418" spans="2:18" ht="15.75" x14ac:dyDescent="0.25">
      <c r="B418" s="702">
        <v>402</v>
      </c>
      <c r="C418" s="744" t="str">
        <f>IF(VLOOKUP(B418,'גנים - דוח ביצוע  (5)'!A:M,2,0)="","",VLOOKUP(B418,'גנים - דוח ביצוע  (5)'!A:M,2,0))</f>
        <v/>
      </c>
      <c r="D418" s="745" t="str">
        <f>IFERROR(VLOOKUP($C:$C,'גנים - מצבת והרשמה  (4)'!C:D,2,0)," ")</f>
        <v/>
      </c>
      <c r="E418" s="745" t="str">
        <f>IFERROR(VLOOKUP(C418,'גנים - דוח ביצוע  (5)'!B:N,13,0),"")</f>
        <v/>
      </c>
      <c r="F418" s="746" t="str">
        <f>IFERROR(VLOOKUP(P418,'פירוט עלויות כח אדם (6)'!AC:AD,2,0),0)</f>
        <v/>
      </c>
      <c r="G418" s="746" t="str">
        <f>IFERROR(VLOOKUP(Q418,'פירוט עלויות כח אדם (6)'!AC:AD,2,0),0)</f>
        <v/>
      </c>
      <c r="H418" s="746" t="str">
        <f>IFERROR(VLOOKUP(R418,'פירוט עלויות כח אדם (6)'!AE:AF,2,0),0)</f>
        <v/>
      </c>
      <c r="I418" s="746">
        <f t="shared" si="42"/>
        <v>0</v>
      </c>
      <c r="J418" s="746">
        <f t="shared" si="43"/>
        <v>0</v>
      </c>
      <c r="K418" s="746">
        <f t="shared" si="44"/>
        <v>0</v>
      </c>
      <c r="L418" s="746" t="str">
        <f t="shared" si="45"/>
        <v/>
      </c>
      <c r="M418" s="750"/>
      <c r="N418" s="748" t="str">
        <f t="shared" si="46"/>
        <v/>
      </c>
      <c r="O418" s="749">
        <f t="shared" si="47"/>
        <v>0</v>
      </c>
      <c r="P418" s="749" t="str">
        <f>IF(C418&lt;&gt;"",C418&amp;'גיליון עזר'!$A$2,"")</f>
        <v/>
      </c>
      <c r="Q418" s="749" t="str">
        <f>IF(C418&lt;&gt;"",C418&amp;'גיליון עזר'!$C$2,"")</f>
        <v/>
      </c>
      <c r="R418" s="749" t="str">
        <f t="shared" si="48"/>
        <v/>
      </c>
    </row>
    <row r="419" spans="2:18" ht="15.75" x14ac:dyDescent="0.25">
      <c r="B419" s="744">
        <v>403</v>
      </c>
      <c r="C419" s="744" t="str">
        <f>IF(VLOOKUP(B419,'גנים - דוח ביצוע  (5)'!A:M,2,0)="","",VLOOKUP(B419,'גנים - דוח ביצוע  (5)'!A:M,2,0))</f>
        <v/>
      </c>
      <c r="D419" s="745" t="str">
        <f>IFERROR(VLOOKUP($C:$C,'גנים - מצבת והרשמה  (4)'!C:D,2,0)," ")</f>
        <v/>
      </c>
      <c r="E419" s="745" t="str">
        <f>IFERROR(VLOOKUP(C419,'גנים - דוח ביצוע  (5)'!B:N,13,0),"")</f>
        <v/>
      </c>
      <c r="F419" s="746" t="str">
        <f>IFERROR(VLOOKUP(P419,'פירוט עלויות כח אדם (6)'!AC:AD,2,0),0)</f>
        <v/>
      </c>
      <c r="G419" s="746" t="str">
        <f>IFERROR(VLOOKUP(Q419,'פירוט עלויות כח אדם (6)'!AC:AD,2,0),0)</f>
        <v/>
      </c>
      <c r="H419" s="746" t="str">
        <f>IFERROR(VLOOKUP(R419,'פירוט עלויות כח אדם (6)'!AE:AF,2,0),0)</f>
        <v/>
      </c>
      <c r="I419" s="746">
        <f t="shared" si="42"/>
        <v>0</v>
      </c>
      <c r="J419" s="746">
        <f t="shared" si="43"/>
        <v>0</v>
      </c>
      <c r="K419" s="746">
        <f t="shared" si="44"/>
        <v>0</v>
      </c>
      <c r="L419" s="746" t="str">
        <f t="shared" si="45"/>
        <v/>
      </c>
      <c r="M419" s="750"/>
      <c r="N419" s="748" t="str">
        <f t="shared" si="46"/>
        <v/>
      </c>
      <c r="O419" s="749">
        <f t="shared" si="47"/>
        <v>0</v>
      </c>
      <c r="P419" s="749" t="str">
        <f>IF(C419&lt;&gt;"",C419&amp;'גיליון עזר'!$A$2,"")</f>
        <v/>
      </c>
      <c r="Q419" s="749" t="str">
        <f>IF(C419&lt;&gt;"",C419&amp;'גיליון עזר'!$C$2,"")</f>
        <v/>
      </c>
      <c r="R419" s="749" t="str">
        <f t="shared" si="48"/>
        <v/>
      </c>
    </row>
    <row r="420" spans="2:18" ht="15.75" x14ac:dyDescent="0.25">
      <c r="B420" s="702">
        <v>404</v>
      </c>
      <c r="C420" s="744" t="str">
        <f>IF(VLOOKUP(B420,'גנים - דוח ביצוע  (5)'!A:M,2,0)="","",VLOOKUP(B420,'גנים - דוח ביצוע  (5)'!A:M,2,0))</f>
        <v/>
      </c>
      <c r="D420" s="745" t="str">
        <f>IFERROR(VLOOKUP($C:$C,'גנים - מצבת והרשמה  (4)'!C:D,2,0)," ")</f>
        <v/>
      </c>
      <c r="E420" s="745" t="str">
        <f>IFERROR(VLOOKUP(C420,'גנים - דוח ביצוע  (5)'!B:N,13,0),"")</f>
        <v/>
      </c>
      <c r="F420" s="746" t="str">
        <f>IFERROR(VLOOKUP(P420,'פירוט עלויות כח אדם (6)'!AC:AD,2,0),0)</f>
        <v/>
      </c>
      <c r="G420" s="746" t="str">
        <f>IFERROR(VLOOKUP(Q420,'פירוט עלויות כח אדם (6)'!AC:AD,2,0),0)</f>
        <v/>
      </c>
      <c r="H420" s="746" t="str">
        <f>IFERROR(VLOOKUP(R420,'פירוט עלויות כח אדם (6)'!AE:AF,2,0),0)</f>
        <v/>
      </c>
      <c r="I420" s="746">
        <f t="shared" si="42"/>
        <v>0</v>
      </c>
      <c r="J420" s="746">
        <f t="shared" si="43"/>
        <v>0</v>
      </c>
      <c r="K420" s="746">
        <f t="shared" si="44"/>
        <v>0</v>
      </c>
      <c r="L420" s="746" t="str">
        <f t="shared" si="45"/>
        <v/>
      </c>
      <c r="M420" s="750"/>
      <c r="N420" s="748" t="str">
        <f t="shared" si="46"/>
        <v/>
      </c>
      <c r="O420" s="749">
        <f t="shared" si="47"/>
        <v>0</v>
      </c>
      <c r="P420" s="749" t="str">
        <f>IF(C420&lt;&gt;"",C420&amp;'גיליון עזר'!$A$2,"")</f>
        <v/>
      </c>
      <c r="Q420" s="749" t="str">
        <f>IF(C420&lt;&gt;"",C420&amp;'גיליון עזר'!$C$2,"")</f>
        <v/>
      </c>
      <c r="R420" s="749" t="str">
        <f t="shared" si="48"/>
        <v/>
      </c>
    </row>
    <row r="421" spans="2:18" ht="15.75" x14ac:dyDescent="0.25">
      <c r="B421" s="744">
        <v>405</v>
      </c>
      <c r="C421" s="744" t="str">
        <f>IF(VLOOKUP(B421,'גנים - דוח ביצוע  (5)'!A:M,2,0)="","",VLOOKUP(B421,'גנים - דוח ביצוע  (5)'!A:M,2,0))</f>
        <v/>
      </c>
      <c r="D421" s="745" t="str">
        <f>IFERROR(VLOOKUP($C:$C,'גנים - מצבת והרשמה  (4)'!C:D,2,0)," ")</f>
        <v/>
      </c>
      <c r="E421" s="745" t="str">
        <f>IFERROR(VLOOKUP(C421,'גנים - דוח ביצוע  (5)'!B:N,13,0),"")</f>
        <v/>
      </c>
      <c r="F421" s="746" t="str">
        <f>IFERROR(VLOOKUP(P421,'פירוט עלויות כח אדם (6)'!AC:AD,2,0),0)</f>
        <v/>
      </c>
      <c r="G421" s="746" t="str">
        <f>IFERROR(VLOOKUP(Q421,'פירוט עלויות כח אדם (6)'!AC:AD,2,0),0)</f>
        <v/>
      </c>
      <c r="H421" s="746" t="str">
        <f>IFERROR(VLOOKUP(R421,'פירוט עלויות כח אדם (6)'!AE:AF,2,0),0)</f>
        <v/>
      </c>
      <c r="I421" s="746">
        <f t="shared" si="42"/>
        <v>0</v>
      </c>
      <c r="J421" s="746">
        <f t="shared" si="43"/>
        <v>0</v>
      </c>
      <c r="K421" s="746">
        <f t="shared" si="44"/>
        <v>0</v>
      </c>
      <c r="L421" s="746" t="str">
        <f t="shared" si="45"/>
        <v/>
      </c>
      <c r="M421" s="750"/>
      <c r="N421" s="748" t="str">
        <f t="shared" si="46"/>
        <v/>
      </c>
      <c r="O421" s="749">
        <f t="shared" si="47"/>
        <v>0</v>
      </c>
      <c r="P421" s="749" t="str">
        <f>IF(C421&lt;&gt;"",C421&amp;'גיליון עזר'!$A$2,"")</f>
        <v/>
      </c>
      <c r="Q421" s="749" t="str">
        <f>IF(C421&lt;&gt;"",C421&amp;'גיליון עזר'!$C$2,"")</f>
        <v/>
      </c>
      <c r="R421" s="749" t="str">
        <f t="shared" si="48"/>
        <v/>
      </c>
    </row>
    <row r="422" spans="2:18" ht="15.75" x14ac:dyDescent="0.25">
      <c r="B422" s="702">
        <v>406</v>
      </c>
      <c r="C422" s="744" t="str">
        <f>IF(VLOOKUP(B422,'גנים - דוח ביצוע  (5)'!A:M,2,0)="","",VLOOKUP(B422,'גנים - דוח ביצוע  (5)'!A:M,2,0))</f>
        <v/>
      </c>
      <c r="D422" s="745" t="str">
        <f>IFERROR(VLOOKUP($C:$C,'גנים - מצבת והרשמה  (4)'!C:D,2,0)," ")</f>
        <v/>
      </c>
      <c r="E422" s="745" t="str">
        <f>IFERROR(VLOOKUP(C422,'גנים - דוח ביצוע  (5)'!B:N,13,0),"")</f>
        <v/>
      </c>
      <c r="F422" s="746" t="str">
        <f>IFERROR(VLOOKUP(P422,'פירוט עלויות כח אדם (6)'!AC:AD,2,0),0)</f>
        <v/>
      </c>
      <c r="G422" s="746" t="str">
        <f>IFERROR(VLOOKUP(Q422,'פירוט עלויות כח אדם (6)'!AC:AD,2,0),0)</f>
        <v/>
      </c>
      <c r="H422" s="746" t="str">
        <f>IFERROR(VLOOKUP(R422,'פירוט עלויות כח אדם (6)'!AE:AF,2,0),0)</f>
        <v/>
      </c>
      <c r="I422" s="746">
        <f t="shared" si="42"/>
        <v>0</v>
      </c>
      <c r="J422" s="746">
        <f t="shared" si="43"/>
        <v>0</v>
      </c>
      <c r="K422" s="746">
        <f t="shared" si="44"/>
        <v>0</v>
      </c>
      <c r="L422" s="746" t="str">
        <f t="shared" si="45"/>
        <v/>
      </c>
      <c r="M422" s="750"/>
      <c r="N422" s="748" t="str">
        <f t="shared" si="46"/>
        <v/>
      </c>
      <c r="O422" s="749">
        <f t="shared" si="47"/>
        <v>0</v>
      </c>
      <c r="P422" s="749" t="str">
        <f>IF(C422&lt;&gt;"",C422&amp;'גיליון עזר'!$A$2,"")</f>
        <v/>
      </c>
      <c r="Q422" s="749" t="str">
        <f>IF(C422&lt;&gt;"",C422&amp;'גיליון עזר'!$C$2,"")</f>
        <v/>
      </c>
      <c r="R422" s="749" t="str">
        <f t="shared" si="48"/>
        <v/>
      </c>
    </row>
    <row r="423" spans="2:18" ht="15.75" x14ac:dyDescent="0.25">
      <c r="B423" s="744">
        <v>407</v>
      </c>
      <c r="C423" s="744" t="str">
        <f>IF(VLOOKUP(B423,'גנים - דוח ביצוע  (5)'!A:M,2,0)="","",VLOOKUP(B423,'גנים - דוח ביצוע  (5)'!A:M,2,0))</f>
        <v/>
      </c>
      <c r="D423" s="745" t="str">
        <f>IFERROR(VLOOKUP($C:$C,'גנים - מצבת והרשמה  (4)'!C:D,2,0)," ")</f>
        <v/>
      </c>
      <c r="E423" s="745" t="str">
        <f>IFERROR(VLOOKUP(C423,'גנים - דוח ביצוע  (5)'!B:N,13,0),"")</f>
        <v/>
      </c>
      <c r="F423" s="746" t="str">
        <f>IFERROR(VLOOKUP(P423,'פירוט עלויות כח אדם (6)'!AC:AD,2,0),0)</f>
        <v/>
      </c>
      <c r="G423" s="746" t="str">
        <f>IFERROR(VLOOKUP(Q423,'פירוט עלויות כח אדם (6)'!AC:AD,2,0),0)</f>
        <v/>
      </c>
      <c r="H423" s="746" t="str">
        <f>IFERROR(VLOOKUP(R423,'פירוט עלויות כח אדם (6)'!AE:AF,2,0),0)</f>
        <v/>
      </c>
      <c r="I423" s="746">
        <f t="shared" si="42"/>
        <v>0</v>
      </c>
      <c r="J423" s="746">
        <f t="shared" si="43"/>
        <v>0</v>
      </c>
      <c r="K423" s="746">
        <f t="shared" si="44"/>
        <v>0</v>
      </c>
      <c r="L423" s="746" t="str">
        <f t="shared" si="45"/>
        <v/>
      </c>
      <c r="M423" s="750"/>
      <c r="N423" s="748" t="str">
        <f t="shared" si="46"/>
        <v/>
      </c>
      <c r="O423" s="749">
        <f t="shared" si="47"/>
        <v>0</v>
      </c>
      <c r="P423" s="749" t="str">
        <f>IF(C423&lt;&gt;"",C423&amp;'גיליון עזר'!$A$2,"")</f>
        <v/>
      </c>
      <c r="Q423" s="749" t="str">
        <f>IF(C423&lt;&gt;"",C423&amp;'גיליון עזר'!$C$2,"")</f>
        <v/>
      </c>
      <c r="R423" s="749" t="str">
        <f t="shared" si="48"/>
        <v/>
      </c>
    </row>
    <row r="424" spans="2:18" ht="15.75" x14ac:dyDescent="0.25">
      <c r="B424" s="702">
        <v>408</v>
      </c>
      <c r="C424" s="744" t="str">
        <f>IF(VLOOKUP(B424,'גנים - דוח ביצוע  (5)'!A:M,2,0)="","",VLOOKUP(B424,'גנים - דוח ביצוע  (5)'!A:M,2,0))</f>
        <v/>
      </c>
      <c r="D424" s="745" t="str">
        <f>IFERROR(VLOOKUP($C:$C,'גנים - מצבת והרשמה  (4)'!C:D,2,0)," ")</f>
        <v/>
      </c>
      <c r="E424" s="745" t="str">
        <f>IFERROR(VLOOKUP(C424,'גנים - דוח ביצוע  (5)'!B:N,13,0),"")</f>
        <v/>
      </c>
      <c r="F424" s="746" t="str">
        <f>IFERROR(VLOOKUP(P424,'פירוט עלויות כח אדם (6)'!AC:AD,2,0),0)</f>
        <v/>
      </c>
      <c r="G424" s="746" t="str">
        <f>IFERROR(VLOOKUP(Q424,'פירוט עלויות כח אדם (6)'!AC:AD,2,0),0)</f>
        <v/>
      </c>
      <c r="H424" s="746" t="str">
        <f>IFERROR(VLOOKUP(R424,'פירוט עלויות כח אדם (6)'!AE:AF,2,0),0)</f>
        <v/>
      </c>
      <c r="I424" s="746">
        <f t="shared" si="42"/>
        <v>0</v>
      </c>
      <c r="J424" s="746">
        <f t="shared" si="43"/>
        <v>0</v>
      </c>
      <c r="K424" s="746">
        <f t="shared" si="44"/>
        <v>0</v>
      </c>
      <c r="L424" s="746" t="str">
        <f t="shared" si="45"/>
        <v/>
      </c>
      <c r="M424" s="750"/>
      <c r="N424" s="748" t="str">
        <f t="shared" si="46"/>
        <v/>
      </c>
      <c r="O424" s="749">
        <f t="shared" si="47"/>
        <v>0</v>
      </c>
      <c r="P424" s="749" t="str">
        <f>IF(C424&lt;&gt;"",C424&amp;'גיליון עזר'!$A$2,"")</f>
        <v/>
      </c>
      <c r="Q424" s="749" t="str">
        <f>IF(C424&lt;&gt;"",C424&amp;'גיליון עזר'!$C$2,"")</f>
        <v/>
      </c>
      <c r="R424" s="749" t="str">
        <f t="shared" si="48"/>
        <v/>
      </c>
    </row>
    <row r="425" spans="2:18" ht="15.75" x14ac:dyDescent="0.25">
      <c r="B425" s="744">
        <v>409</v>
      </c>
      <c r="C425" s="744" t="str">
        <f>IF(VLOOKUP(B425,'גנים - דוח ביצוע  (5)'!A:M,2,0)="","",VLOOKUP(B425,'גנים - דוח ביצוע  (5)'!A:M,2,0))</f>
        <v/>
      </c>
      <c r="D425" s="745" t="str">
        <f>IFERROR(VLOOKUP($C:$C,'גנים - מצבת והרשמה  (4)'!C:D,2,0)," ")</f>
        <v/>
      </c>
      <c r="E425" s="745" t="str">
        <f>IFERROR(VLOOKUP(C425,'גנים - דוח ביצוע  (5)'!B:N,13,0),"")</f>
        <v/>
      </c>
      <c r="F425" s="746" t="str">
        <f>IFERROR(VLOOKUP(P425,'פירוט עלויות כח אדם (6)'!AC:AD,2,0),0)</f>
        <v/>
      </c>
      <c r="G425" s="746" t="str">
        <f>IFERROR(VLOOKUP(Q425,'פירוט עלויות כח אדם (6)'!AC:AD,2,0),0)</f>
        <v/>
      </c>
      <c r="H425" s="746" t="str">
        <f>IFERROR(VLOOKUP(R425,'פירוט עלויות כח אדם (6)'!AE:AF,2,0),0)</f>
        <v/>
      </c>
      <c r="I425" s="746">
        <f t="shared" si="42"/>
        <v>0</v>
      </c>
      <c r="J425" s="746">
        <f t="shared" si="43"/>
        <v>0</v>
      </c>
      <c r="K425" s="746">
        <f t="shared" si="44"/>
        <v>0</v>
      </c>
      <c r="L425" s="746" t="str">
        <f t="shared" si="45"/>
        <v/>
      </c>
      <c r="M425" s="750"/>
      <c r="N425" s="748" t="str">
        <f t="shared" si="46"/>
        <v/>
      </c>
      <c r="O425" s="749">
        <f t="shared" si="47"/>
        <v>0</v>
      </c>
      <c r="P425" s="749" t="str">
        <f>IF(C425&lt;&gt;"",C425&amp;'גיליון עזר'!$A$2,"")</f>
        <v/>
      </c>
      <c r="Q425" s="749" t="str">
        <f>IF(C425&lt;&gt;"",C425&amp;'גיליון עזר'!$C$2,"")</f>
        <v/>
      </c>
      <c r="R425" s="749" t="str">
        <f t="shared" si="48"/>
        <v/>
      </c>
    </row>
    <row r="426" spans="2:18" ht="15.75" x14ac:dyDescent="0.25">
      <c r="B426" s="702">
        <v>410</v>
      </c>
      <c r="C426" s="744" t="str">
        <f>IF(VLOOKUP(B426,'גנים - דוח ביצוע  (5)'!A:M,2,0)="","",VLOOKUP(B426,'גנים - דוח ביצוע  (5)'!A:M,2,0))</f>
        <v/>
      </c>
      <c r="D426" s="745" t="str">
        <f>IFERROR(VLOOKUP($C:$C,'גנים - מצבת והרשמה  (4)'!C:D,2,0)," ")</f>
        <v/>
      </c>
      <c r="E426" s="745" t="str">
        <f>IFERROR(VLOOKUP(C426,'גנים - דוח ביצוע  (5)'!B:N,13,0),"")</f>
        <v/>
      </c>
      <c r="F426" s="746" t="str">
        <f>IFERROR(VLOOKUP(P426,'פירוט עלויות כח אדם (6)'!AC:AD,2,0),0)</f>
        <v/>
      </c>
      <c r="G426" s="746" t="str">
        <f>IFERROR(VLOOKUP(Q426,'פירוט עלויות כח אדם (6)'!AC:AD,2,0),0)</f>
        <v/>
      </c>
      <c r="H426" s="746" t="str">
        <f>IFERROR(VLOOKUP(R426,'פירוט עלויות כח אדם (6)'!AE:AF,2,0),0)</f>
        <v/>
      </c>
      <c r="I426" s="746">
        <f t="shared" si="42"/>
        <v>0</v>
      </c>
      <c r="J426" s="746">
        <f t="shared" si="43"/>
        <v>0</v>
      </c>
      <c r="K426" s="746">
        <f t="shared" si="44"/>
        <v>0</v>
      </c>
      <c r="L426" s="746" t="str">
        <f t="shared" si="45"/>
        <v/>
      </c>
      <c r="M426" s="750"/>
      <c r="N426" s="748" t="str">
        <f t="shared" si="46"/>
        <v/>
      </c>
      <c r="O426" s="749">
        <f t="shared" si="47"/>
        <v>0</v>
      </c>
      <c r="P426" s="749" t="str">
        <f>IF(C426&lt;&gt;"",C426&amp;'גיליון עזר'!$A$2,"")</f>
        <v/>
      </c>
      <c r="Q426" s="749" t="str">
        <f>IF(C426&lt;&gt;"",C426&amp;'גיליון עזר'!$C$2,"")</f>
        <v/>
      </c>
      <c r="R426" s="749" t="str">
        <f t="shared" si="48"/>
        <v/>
      </c>
    </row>
    <row r="427" spans="2:18" ht="15.75" x14ac:dyDescent="0.25">
      <c r="B427" s="744">
        <v>411</v>
      </c>
      <c r="C427" s="744" t="str">
        <f>IF(VLOOKUP(B427,'גנים - דוח ביצוע  (5)'!A:M,2,0)="","",VLOOKUP(B427,'גנים - דוח ביצוע  (5)'!A:M,2,0))</f>
        <v/>
      </c>
      <c r="D427" s="745" t="str">
        <f>IFERROR(VLOOKUP($C:$C,'גנים - מצבת והרשמה  (4)'!C:D,2,0)," ")</f>
        <v/>
      </c>
      <c r="E427" s="745" t="str">
        <f>IFERROR(VLOOKUP(C427,'גנים - דוח ביצוע  (5)'!B:N,13,0),"")</f>
        <v/>
      </c>
      <c r="F427" s="746" t="str">
        <f>IFERROR(VLOOKUP(P427,'פירוט עלויות כח אדם (6)'!AC:AD,2,0),0)</f>
        <v/>
      </c>
      <c r="G427" s="746" t="str">
        <f>IFERROR(VLOOKUP(Q427,'פירוט עלויות כח אדם (6)'!AC:AD,2,0),0)</f>
        <v/>
      </c>
      <c r="H427" s="746" t="str">
        <f>IFERROR(VLOOKUP(R427,'פירוט עלויות כח אדם (6)'!AE:AF,2,0),0)</f>
        <v/>
      </c>
      <c r="I427" s="746">
        <f t="shared" si="42"/>
        <v>0</v>
      </c>
      <c r="J427" s="746">
        <f t="shared" si="43"/>
        <v>0</v>
      </c>
      <c r="K427" s="746">
        <f t="shared" si="44"/>
        <v>0</v>
      </c>
      <c r="L427" s="746" t="str">
        <f t="shared" si="45"/>
        <v/>
      </c>
      <c r="M427" s="750"/>
      <c r="N427" s="748" t="str">
        <f t="shared" si="46"/>
        <v/>
      </c>
      <c r="O427" s="749">
        <f t="shared" si="47"/>
        <v>0</v>
      </c>
      <c r="P427" s="749" t="str">
        <f>IF(C427&lt;&gt;"",C427&amp;'גיליון עזר'!$A$2,"")</f>
        <v/>
      </c>
      <c r="Q427" s="749" t="str">
        <f>IF(C427&lt;&gt;"",C427&amp;'גיליון עזר'!$C$2,"")</f>
        <v/>
      </c>
      <c r="R427" s="749" t="str">
        <f t="shared" si="48"/>
        <v/>
      </c>
    </row>
    <row r="428" spans="2:18" ht="15.75" x14ac:dyDescent="0.25">
      <c r="B428" s="702">
        <v>412</v>
      </c>
      <c r="C428" s="744" t="str">
        <f>IF(VLOOKUP(B428,'גנים - דוח ביצוע  (5)'!A:M,2,0)="","",VLOOKUP(B428,'גנים - דוח ביצוע  (5)'!A:M,2,0))</f>
        <v/>
      </c>
      <c r="D428" s="745" t="str">
        <f>IFERROR(VLOOKUP($C:$C,'גנים - מצבת והרשמה  (4)'!C:D,2,0)," ")</f>
        <v/>
      </c>
      <c r="E428" s="745" t="str">
        <f>IFERROR(VLOOKUP(C428,'גנים - דוח ביצוע  (5)'!B:N,13,0),"")</f>
        <v/>
      </c>
      <c r="F428" s="746" t="str">
        <f>IFERROR(VLOOKUP(P428,'פירוט עלויות כח אדם (6)'!AC:AD,2,0),0)</f>
        <v/>
      </c>
      <c r="G428" s="746" t="str">
        <f>IFERROR(VLOOKUP(Q428,'פירוט עלויות כח אדם (6)'!AC:AD,2,0),0)</f>
        <v/>
      </c>
      <c r="H428" s="746" t="str">
        <f>IFERROR(VLOOKUP(R428,'פירוט עלויות כח אדם (6)'!AE:AF,2,0),0)</f>
        <v/>
      </c>
      <c r="I428" s="746">
        <f t="shared" si="42"/>
        <v>0</v>
      </c>
      <c r="J428" s="746">
        <f t="shared" si="43"/>
        <v>0</v>
      </c>
      <c r="K428" s="746">
        <f t="shared" si="44"/>
        <v>0</v>
      </c>
      <c r="L428" s="746" t="str">
        <f t="shared" si="45"/>
        <v/>
      </c>
      <c r="M428" s="750"/>
      <c r="N428" s="748" t="str">
        <f t="shared" si="46"/>
        <v/>
      </c>
      <c r="O428" s="749">
        <f t="shared" si="47"/>
        <v>0</v>
      </c>
      <c r="P428" s="749" t="str">
        <f>IF(C428&lt;&gt;"",C428&amp;'גיליון עזר'!$A$2,"")</f>
        <v/>
      </c>
      <c r="Q428" s="749" t="str">
        <f>IF(C428&lt;&gt;"",C428&amp;'גיליון עזר'!$C$2,"")</f>
        <v/>
      </c>
      <c r="R428" s="749" t="str">
        <f t="shared" si="48"/>
        <v/>
      </c>
    </row>
    <row r="429" spans="2:18" ht="15.75" x14ac:dyDescent="0.25">
      <c r="B429" s="744">
        <v>413</v>
      </c>
      <c r="C429" s="744" t="str">
        <f>IF(VLOOKUP(B429,'גנים - דוח ביצוע  (5)'!A:M,2,0)="","",VLOOKUP(B429,'גנים - דוח ביצוע  (5)'!A:M,2,0))</f>
        <v/>
      </c>
      <c r="D429" s="745" t="str">
        <f>IFERROR(VLOOKUP($C:$C,'גנים - מצבת והרשמה  (4)'!C:D,2,0)," ")</f>
        <v/>
      </c>
      <c r="E429" s="745" t="str">
        <f>IFERROR(VLOOKUP(C429,'גנים - דוח ביצוע  (5)'!B:N,13,0),"")</f>
        <v/>
      </c>
      <c r="F429" s="746" t="str">
        <f>IFERROR(VLOOKUP(P429,'פירוט עלויות כח אדם (6)'!AC:AD,2,0),0)</f>
        <v/>
      </c>
      <c r="G429" s="746" t="str">
        <f>IFERROR(VLOOKUP(Q429,'פירוט עלויות כח אדם (6)'!AC:AD,2,0),0)</f>
        <v/>
      </c>
      <c r="H429" s="746" t="str">
        <f>IFERROR(VLOOKUP(R429,'פירוט עלויות כח אדם (6)'!AE:AF,2,0),0)</f>
        <v/>
      </c>
      <c r="I429" s="746">
        <f t="shared" si="42"/>
        <v>0</v>
      </c>
      <c r="J429" s="746">
        <f t="shared" si="43"/>
        <v>0</v>
      </c>
      <c r="K429" s="746">
        <f t="shared" si="44"/>
        <v>0</v>
      </c>
      <c r="L429" s="746" t="str">
        <f t="shared" si="45"/>
        <v/>
      </c>
      <c r="M429" s="750"/>
      <c r="N429" s="748" t="str">
        <f t="shared" si="46"/>
        <v/>
      </c>
      <c r="O429" s="749">
        <f t="shared" si="47"/>
        <v>0</v>
      </c>
      <c r="P429" s="749" t="str">
        <f>IF(C429&lt;&gt;"",C429&amp;'גיליון עזר'!$A$2,"")</f>
        <v/>
      </c>
      <c r="Q429" s="749" t="str">
        <f>IF(C429&lt;&gt;"",C429&amp;'גיליון עזר'!$C$2,"")</f>
        <v/>
      </c>
      <c r="R429" s="749" t="str">
        <f t="shared" si="48"/>
        <v/>
      </c>
    </row>
    <row r="430" spans="2:18" ht="15.75" x14ac:dyDescent="0.25">
      <c r="B430" s="702">
        <v>414</v>
      </c>
      <c r="C430" s="744" t="str">
        <f>IF(VLOOKUP(B430,'גנים - דוח ביצוע  (5)'!A:M,2,0)="","",VLOOKUP(B430,'גנים - דוח ביצוע  (5)'!A:M,2,0))</f>
        <v/>
      </c>
      <c r="D430" s="745" t="str">
        <f>IFERROR(VLOOKUP($C:$C,'גנים - מצבת והרשמה  (4)'!C:D,2,0)," ")</f>
        <v/>
      </c>
      <c r="E430" s="745" t="str">
        <f>IFERROR(VLOOKUP(C430,'גנים - דוח ביצוע  (5)'!B:N,13,0),"")</f>
        <v/>
      </c>
      <c r="F430" s="746" t="str">
        <f>IFERROR(VLOOKUP(P430,'פירוט עלויות כח אדם (6)'!AC:AD,2,0),0)</f>
        <v/>
      </c>
      <c r="G430" s="746" t="str">
        <f>IFERROR(VLOOKUP(Q430,'פירוט עלויות כח אדם (6)'!AC:AD,2,0),0)</f>
        <v/>
      </c>
      <c r="H430" s="746" t="str">
        <f>IFERROR(VLOOKUP(R430,'פירוט עלויות כח אדם (6)'!AE:AF,2,0),0)</f>
        <v/>
      </c>
      <c r="I430" s="746">
        <f t="shared" si="42"/>
        <v>0</v>
      </c>
      <c r="J430" s="746">
        <f t="shared" si="43"/>
        <v>0</v>
      </c>
      <c r="K430" s="746">
        <f t="shared" si="44"/>
        <v>0</v>
      </c>
      <c r="L430" s="746" t="str">
        <f t="shared" si="45"/>
        <v/>
      </c>
      <c r="M430" s="750"/>
      <c r="N430" s="748" t="str">
        <f t="shared" si="46"/>
        <v/>
      </c>
      <c r="O430" s="749">
        <f t="shared" si="47"/>
        <v>0</v>
      </c>
      <c r="P430" s="749" t="str">
        <f>IF(C430&lt;&gt;"",C430&amp;'גיליון עזר'!$A$2,"")</f>
        <v/>
      </c>
      <c r="Q430" s="749" t="str">
        <f>IF(C430&lt;&gt;"",C430&amp;'גיליון עזר'!$C$2,"")</f>
        <v/>
      </c>
      <c r="R430" s="749" t="str">
        <f t="shared" si="48"/>
        <v/>
      </c>
    </row>
    <row r="431" spans="2:18" ht="15.75" x14ac:dyDescent="0.25">
      <c r="B431" s="744">
        <v>415</v>
      </c>
      <c r="C431" s="744" t="str">
        <f>IF(VLOOKUP(B431,'גנים - דוח ביצוע  (5)'!A:M,2,0)="","",VLOOKUP(B431,'גנים - דוח ביצוע  (5)'!A:M,2,0))</f>
        <v/>
      </c>
      <c r="D431" s="745" t="str">
        <f>IFERROR(VLOOKUP($C:$C,'גנים - מצבת והרשמה  (4)'!C:D,2,0)," ")</f>
        <v/>
      </c>
      <c r="E431" s="745" t="str">
        <f>IFERROR(VLOOKUP(C431,'גנים - דוח ביצוע  (5)'!B:N,13,0),"")</f>
        <v/>
      </c>
      <c r="F431" s="746" t="str">
        <f>IFERROR(VLOOKUP(P431,'פירוט עלויות כח אדם (6)'!AC:AD,2,0),0)</f>
        <v/>
      </c>
      <c r="G431" s="746" t="str">
        <f>IFERROR(VLOOKUP(Q431,'פירוט עלויות כח אדם (6)'!AC:AD,2,0),0)</f>
        <v/>
      </c>
      <c r="H431" s="746" t="str">
        <f>IFERROR(VLOOKUP(R431,'פירוט עלויות כח אדם (6)'!AE:AF,2,0),0)</f>
        <v/>
      </c>
      <c r="I431" s="746">
        <f t="shared" si="42"/>
        <v>0</v>
      </c>
      <c r="J431" s="746">
        <f t="shared" si="43"/>
        <v>0</v>
      </c>
      <c r="K431" s="746">
        <f t="shared" si="44"/>
        <v>0</v>
      </c>
      <c r="L431" s="746" t="str">
        <f t="shared" si="45"/>
        <v/>
      </c>
      <c r="M431" s="750"/>
      <c r="N431" s="748" t="str">
        <f t="shared" si="46"/>
        <v/>
      </c>
      <c r="O431" s="749">
        <f t="shared" si="47"/>
        <v>0</v>
      </c>
      <c r="P431" s="749" t="str">
        <f>IF(C431&lt;&gt;"",C431&amp;'גיליון עזר'!$A$2,"")</f>
        <v/>
      </c>
      <c r="Q431" s="749" t="str">
        <f>IF(C431&lt;&gt;"",C431&amp;'גיליון עזר'!$C$2,"")</f>
        <v/>
      </c>
      <c r="R431" s="749" t="str">
        <f t="shared" si="48"/>
        <v/>
      </c>
    </row>
    <row r="432" spans="2:18" ht="15.75" x14ac:dyDescent="0.25">
      <c r="B432" s="702">
        <v>416</v>
      </c>
      <c r="C432" s="744" t="str">
        <f>IF(VLOOKUP(B432,'גנים - דוח ביצוע  (5)'!A:M,2,0)="","",VLOOKUP(B432,'גנים - דוח ביצוע  (5)'!A:M,2,0))</f>
        <v/>
      </c>
      <c r="D432" s="745" t="str">
        <f>IFERROR(VLOOKUP($C:$C,'גנים - מצבת והרשמה  (4)'!C:D,2,0)," ")</f>
        <v/>
      </c>
      <c r="E432" s="745" t="str">
        <f>IFERROR(VLOOKUP(C432,'גנים - דוח ביצוע  (5)'!B:N,13,0),"")</f>
        <v/>
      </c>
      <c r="F432" s="746" t="str">
        <f>IFERROR(VLOOKUP(P432,'פירוט עלויות כח אדם (6)'!AC:AD,2,0),0)</f>
        <v/>
      </c>
      <c r="G432" s="746" t="str">
        <f>IFERROR(VLOOKUP(Q432,'פירוט עלויות כח אדם (6)'!AC:AD,2,0),0)</f>
        <v/>
      </c>
      <c r="H432" s="746" t="str">
        <f>IFERROR(VLOOKUP(R432,'פירוט עלויות כח אדם (6)'!AE:AF,2,0),0)</f>
        <v/>
      </c>
      <c r="I432" s="746">
        <f t="shared" si="42"/>
        <v>0</v>
      </c>
      <c r="J432" s="746">
        <f t="shared" si="43"/>
        <v>0</v>
      </c>
      <c r="K432" s="746">
        <f t="shared" si="44"/>
        <v>0</v>
      </c>
      <c r="L432" s="746" t="str">
        <f t="shared" si="45"/>
        <v/>
      </c>
      <c r="M432" s="750"/>
      <c r="N432" s="748" t="str">
        <f t="shared" si="46"/>
        <v/>
      </c>
      <c r="O432" s="749">
        <f t="shared" si="47"/>
        <v>0</v>
      </c>
      <c r="P432" s="749" t="str">
        <f>IF(C432&lt;&gt;"",C432&amp;'גיליון עזר'!$A$2,"")</f>
        <v/>
      </c>
      <c r="Q432" s="749" t="str">
        <f>IF(C432&lt;&gt;"",C432&amp;'גיליון עזר'!$C$2,"")</f>
        <v/>
      </c>
      <c r="R432" s="749" t="str">
        <f t="shared" si="48"/>
        <v/>
      </c>
    </row>
    <row r="433" spans="2:18" ht="15.75" x14ac:dyDescent="0.25">
      <c r="B433" s="744">
        <v>417</v>
      </c>
      <c r="C433" s="744" t="str">
        <f>IF(VLOOKUP(B433,'גנים - דוח ביצוע  (5)'!A:M,2,0)="","",VLOOKUP(B433,'גנים - דוח ביצוע  (5)'!A:M,2,0))</f>
        <v/>
      </c>
      <c r="D433" s="745" t="str">
        <f>IFERROR(VLOOKUP($C:$C,'גנים - מצבת והרשמה  (4)'!C:D,2,0)," ")</f>
        <v/>
      </c>
      <c r="E433" s="745" t="str">
        <f>IFERROR(VLOOKUP(C433,'גנים - דוח ביצוע  (5)'!B:N,13,0),"")</f>
        <v/>
      </c>
      <c r="F433" s="746" t="str">
        <f>IFERROR(VLOOKUP(P433,'פירוט עלויות כח אדם (6)'!AC:AD,2,0),0)</f>
        <v/>
      </c>
      <c r="G433" s="746" t="str">
        <f>IFERROR(VLOOKUP(Q433,'פירוט עלויות כח אדם (6)'!AC:AD,2,0),0)</f>
        <v/>
      </c>
      <c r="H433" s="746" t="str">
        <f>IFERROR(VLOOKUP(R433,'פירוט עלויות כח אדם (6)'!AE:AF,2,0),0)</f>
        <v/>
      </c>
      <c r="I433" s="746">
        <f t="shared" si="42"/>
        <v>0</v>
      </c>
      <c r="J433" s="746">
        <f t="shared" si="43"/>
        <v>0</v>
      </c>
      <c r="K433" s="746">
        <f t="shared" si="44"/>
        <v>0</v>
      </c>
      <c r="L433" s="746" t="str">
        <f t="shared" si="45"/>
        <v/>
      </c>
      <c r="M433" s="750"/>
      <c r="N433" s="748" t="str">
        <f t="shared" si="46"/>
        <v/>
      </c>
      <c r="O433" s="749">
        <f t="shared" si="47"/>
        <v>0</v>
      </c>
      <c r="P433" s="749" t="str">
        <f>IF(C433&lt;&gt;"",C433&amp;'גיליון עזר'!$A$2,"")</f>
        <v/>
      </c>
      <c r="Q433" s="749" t="str">
        <f>IF(C433&lt;&gt;"",C433&amp;'גיליון עזר'!$C$2,"")</f>
        <v/>
      </c>
      <c r="R433" s="749" t="str">
        <f t="shared" si="48"/>
        <v/>
      </c>
    </row>
    <row r="434" spans="2:18" ht="15.75" x14ac:dyDescent="0.25">
      <c r="B434" s="702">
        <v>418</v>
      </c>
      <c r="C434" s="744" t="str">
        <f>IF(VLOOKUP(B434,'גנים - דוח ביצוע  (5)'!A:M,2,0)="","",VLOOKUP(B434,'גנים - דוח ביצוע  (5)'!A:M,2,0))</f>
        <v/>
      </c>
      <c r="D434" s="745" t="str">
        <f>IFERROR(VLOOKUP($C:$C,'גנים - מצבת והרשמה  (4)'!C:D,2,0)," ")</f>
        <v/>
      </c>
      <c r="E434" s="745" t="str">
        <f>IFERROR(VLOOKUP(C434,'גנים - דוח ביצוע  (5)'!B:N,13,0),"")</f>
        <v/>
      </c>
      <c r="F434" s="746" t="str">
        <f>IFERROR(VLOOKUP(P434,'פירוט עלויות כח אדם (6)'!AC:AD,2,0),0)</f>
        <v/>
      </c>
      <c r="G434" s="746" t="str">
        <f>IFERROR(VLOOKUP(Q434,'פירוט עלויות כח אדם (6)'!AC:AD,2,0),0)</f>
        <v/>
      </c>
      <c r="H434" s="746" t="str">
        <f>IFERROR(VLOOKUP(R434,'פירוט עלויות כח אדם (6)'!AE:AF,2,0),0)</f>
        <v/>
      </c>
      <c r="I434" s="746">
        <f t="shared" si="42"/>
        <v>0</v>
      </c>
      <c r="J434" s="746">
        <f t="shared" si="43"/>
        <v>0</v>
      </c>
      <c r="K434" s="746">
        <f t="shared" si="44"/>
        <v>0</v>
      </c>
      <c r="L434" s="746" t="str">
        <f t="shared" si="45"/>
        <v/>
      </c>
      <c r="M434" s="750"/>
      <c r="N434" s="748" t="str">
        <f t="shared" si="46"/>
        <v/>
      </c>
      <c r="O434" s="749">
        <f t="shared" si="47"/>
        <v>0</v>
      </c>
      <c r="P434" s="749" t="str">
        <f>IF(C434&lt;&gt;"",C434&amp;'גיליון עזר'!$A$2,"")</f>
        <v/>
      </c>
      <c r="Q434" s="749" t="str">
        <f>IF(C434&lt;&gt;"",C434&amp;'גיליון עזר'!$C$2,"")</f>
        <v/>
      </c>
      <c r="R434" s="749" t="str">
        <f t="shared" si="48"/>
        <v/>
      </c>
    </row>
    <row r="435" spans="2:18" ht="15.75" x14ac:dyDescent="0.25">
      <c r="B435" s="744">
        <v>419</v>
      </c>
      <c r="C435" s="744" t="str">
        <f>IF(VLOOKUP(B435,'גנים - דוח ביצוע  (5)'!A:M,2,0)="","",VLOOKUP(B435,'גנים - דוח ביצוע  (5)'!A:M,2,0))</f>
        <v/>
      </c>
      <c r="D435" s="745" t="str">
        <f>IFERROR(VLOOKUP($C:$C,'גנים - מצבת והרשמה  (4)'!C:D,2,0)," ")</f>
        <v/>
      </c>
      <c r="E435" s="745" t="str">
        <f>IFERROR(VLOOKUP(C435,'גנים - דוח ביצוע  (5)'!B:N,13,0),"")</f>
        <v/>
      </c>
      <c r="F435" s="746" t="str">
        <f>IFERROR(VLOOKUP(P435,'פירוט עלויות כח אדם (6)'!AC:AD,2,0),0)</f>
        <v/>
      </c>
      <c r="G435" s="746" t="str">
        <f>IFERROR(VLOOKUP(Q435,'פירוט עלויות כח אדם (6)'!AC:AD,2,0),0)</f>
        <v/>
      </c>
      <c r="H435" s="746" t="str">
        <f>IFERROR(VLOOKUP(R435,'פירוט עלויות כח אדם (6)'!AE:AF,2,0),0)</f>
        <v/>
      </c>
      <c r="I435" s="746">
        <f t="shared" si="42"/>
        <v>0</v>
      </c>
      <c r="J435" s="746">
        <f t="shared" si="43"/>
        <v>0</v>
      </c>
      <c r="K435" s="746">
        <f t="shared" si="44"/>
        <v>0</v>
      </c>
      <c r="L435" s="746" t="str">
        <f t="shared" si="45"/>
        <v/>
      </c>
      <c r="M435" s="750"/>
      <c r="N435" s="748" t="str">
        <f t="shared" si="46"/>
        <v/>
      </c>
      <c r="O435" s="749">
        <f t="shared" si="47"/>
        <v>0</v>
      </c>
      <c r="P435" s="749" t="str">
        <f>IF(C435&lt;&gt;"",C435&amp;'גיליון עזר'!$A$2,"")</f>
        <v/>
      </c>
      <c r="Q435" s="749" t="str">
        <f>IF(C435&lt;&gt;"",C435&amp;'גיליון עזר'!$C$2,"")</f>
        <v/>
      </c>
      <c r="R435" s="749" t="str">
        <f t="shared" si="48"/>
        <v/>
      </c>
    </row>
    <row r="436" spans="2:18" ht="15.75" x14ac:dyDescent="0.25">
      <c r="B436" s="702">
        <v>420</v>
      </c>
      <c r="C436" s="744" t="str">
        <f>IF(VLOOKUP(B436,'גנים - דוח ביצוע  (5)'!A:M,2,0)="","",VLOOKUP(B436,'גנים - דוח ביצוע  (5)'!A:M,2,0))</f>
        <v/>
      </c>
      <c r="D436" s="745" t="str">
        <f>IFERROR(VLOOKUP($C:$C,'גנים - מצבת והרשמה  (4)'!C:D,2,0)," ")</f>
        <v/>
      </c>
      <c r="E436" s="745" t="str">
        <f>IFERROR(VLOOKUP(C436,'גנים - דוח ביצוע  (5)'!B:N,13,0),"")</f>
        <v/>
      </c>
      <c r="F436" s="746" t="str">
        <f>IFERROR(VLOOKUP(P436,'פירוט עלויות כח אדם (6)'!AC:AD,2,0),0)</f>
        <v/>
      </c>
      <c r="G436" s="746" t="str">
        <f>IFERROR(VLOOKUP(Q436,'פירוט עלויות כח אדם (6)'!AC:AD,2,0),0)</f>
        <v/>
      </c>
      <c r="H436" s="746" t="str">
        <f>IFERROR(VLOOKUP(R436,'פירוט עלויות כח אדם (6)'!AE:AF,2,0),0)</f>
        <v/>
      </c>
      <c r="I436" s="746">
        <f t="shared" si="42"/>
        <v>0</v>
      </c>
      <c r="J436" s="746">
        <f t="shared" si="43"/>
        <v>0</v>
      </c>
      <c r="K436" s="746">
        <f t="shared" si="44"/>
        <v>0</v>
      </c>
      <c r="L436" s="746" t="str">
        <f t="shared" si="45"/>
        <v/>
      </c>
      <c r="M436" s="750"/>
      <c r="N436" s="748" t="str">
        <f t="shared" si="46"/>
        <v/>
      </c>
      <c r="O436" s="749">
        <f t="shared" si="47"/>
        <v>0</v>
      </c>
      <c r="P436" s="749" t="str">
        <f>IF(C436&lt;&gt;"",C436&amp;'גיליון עזר'!$A$2,"")</f>
        <v/>
      </c>
      <c r="Q436" s="749" t="str">
        <f>IF(C436&lt;&gt;"",C436&amp;'גיליון עזר'!$C$2,"")</f>
        <v/>
      </c>
      <c r="R436" s="749" t="str">
        <f t="shared" si="48"/>
        <v/>
      </c>
    </row>
    <row r="437" spans="2:18" ht="15.75" x14ac:dyDescent="0.25">
      <c r="B437" s="744">
        <v>421</v>
      </c>
      <c r="C437" s="744" t="str">
        <f>IF(VLOOKUP(B437,'גנים - דוח ביצוע  (5)'!A:M,2,0)="","",VLOOKUP(B437,'גנים - דוח ביצוע  (5)'!A:M,2,0))</f>
        <v/>
      </c>
      <c r="D437" s="745" t="str">
        <f>IFERROR(VLOOKUP($C:$C,'גנים - מצבת והרשמה  (4)'!C:D,2,0)," ")</f>
        <v/>
      </c>
      <c r="E437" s="745" t="str">
        <f>IFERROR(VLOOKUP(C437,'גנים - דוח ביצוע  (5)'!B:N,13,0),"")</f>
        <v/>
      </c>
      <c r="F437" s="746" t="str">
        <f>IFERROR(VLOOKUP(P437,'פירוט עלויות כח אדם (6)'!AC:AD,2,0),0)</f>
        <v/>
      </c>
      <c r="G437" s="746" t="str">
        <f>IFERROR(VLOOKUP(Q437,'פירוט עלויות כח אדם (6)'!AC:AD,2,0),0)</f>
        <v/>
      </c>
      <c r="H437" s="746" t="str">
        <f>IFERROR(VLOOKUP(R437,'פירוט עלויות כח אדם (6)'!AE:AF,2,0),0)</f>
        <v/>
      </c>
      <c r="I437" s="746">
        <f t="shared" si="42"/>
        <v>0</v>
      </c>
      <c r="J437" s="746">
        <f t="shared" si="43"/>
        <v>0</v>
      </c>
      <c r="K437" s="746">
        <f t="shared" si="44"/>
        <v>0</v>
      </c>
      <c r="L437" s="746" t="str">
        <f t="shared" si="45"/>
        <v/>
      </c>
      <c r="M437" s="750"/>
      <c r="N437" s="748" t="str">
        <f t="shared" si="46"/>
        <v/>
      </c>
      <c r="O437" s="749">
        <f t="shared" si="47"/>
        <v>0</v>
      </c>
      <c r="P437" s="749" t="str">
        <f>IF(C437&lt;&gt;"",C437&amp;'גיליון עזר'!$A$2,"")</f>
        <v/>
      </c>
      <c r="Q437" s="749" t="str">
        <f>IF(C437&lt;&gt;"",C437&amp;'גיליון עזר'!$C$2,"")</f>
        <v/>
      </c>
      <c r="R437" s="749" t="str">
        <f t="shared" si="48"/>
        <v/>
      </c>
    </row>
    <row r="438" spans="2:18" ht="15.75" x14ac:dyDescent="0.25">
      <c r="B438" s="702">
        <v>422</v>
      </c>
      <c r="C438" s="744" t="str">
        <f>IF(VLOOKUP(B438,'גנים - דוח ביצוע  (5)'!A:M,2,0)="","",VLOOKUP(B438,'גנים - דוח ביצוע  (5)'!A:M,2,0))</f>
        <v/>
      </c>
      <c r="D438" s="745" t="str">
        <f>IFERROR(VLOOKUP($C:$C,'גנים - מצבת והרשמה  (4)'!C:D,2,0)," ")</f>
        <v/>
      </c>
      <c r="E438" s="745" t="str">
        <f>IFERROR(VLOOKUP(C438,'גנים - דוח ביצוע  (5)'!B:N,13,0),"")</f>
        <v/>
      </c>
      <c r="F438" s="746" t="str">
        <f>IFERROR(VLOOKUP(P438,'פירוט עלויות כח אדם (6)'!AC:AD,2,0),0)</f>
        <v/>
      </c>
      <c r="G438" s="746" t="str">
        <f>IFERROR(VLOOKUP(Q438,'פירוט עלויות כח אדם (6)'!AC:AD,2,0),0)</f>
        <v/>
      </c>
      <c r="H438" s="746" t="str">
        <f>IFERROR(VLOOKUP(R438,'פירוט עלויות כח אדם (6)'!AE:AF,2,0),0)</f>
        <v/>
      </c>
      <c r="I438" s="746">
        <f t="shared" si="42"/>
        <v>0</v>
      </c>
      <c r="J438" s="746">
        <f t="shared" si="43"/>
        <v>0</v>
      </c>
      <c r="K438" s="746">
        <f t="shared" si="44"/>
        <v>0</v>
      </c>
      <c r="L438" s="746" t="str">
        <f t="shared" si="45"/>
        <v/>
      </c>
      <c r="M438" s="750"/>
      <c r="N438" s="748" t="str">
        <f t="shared" si="46"/>
        <v/>
      </c>
      <c r="O438" s="749">
        <f t="shared" si="47"/>
        <v>0</v>
      </c>
      <c r="P438" s="749" t="str">
        <f>IF(C438&lt;&gt;"",C438&amp;'גיליון עזר'!$A$2,"")</f>
        <v/>
      </c>
      <c r="Q438" s="749" t="str">
        <f>IF(C438&lt;&gt;"",C438&amp;'גיליון עזר'!$C$2,"")</f>
        <v/>
      </c>
      <c r="R438" s="749" t="str">
        <f t="shared" si="48"/>
        <v/>
      </c>
    </row>
    <row r="439" spans="2:18" ht="15.75" x14ac:dyDescent="0.25">
      <c r="B439" s="744">
        <v>423</v>
      </c>
      <c r="C439" s="744" t="str">
        <f>IF(VLOOKUP(B439,'גנים - דוח ביצוע  (5)'!A:M,2,0)="","",VLOOKUP(B439,'גנים - דוח ביצוע  (5)'!A:M,2,0))</f>
        <v/>
      </c>
      <c r="D439" s="745" t="str">
        <f>IFERROR(VLOOKUP($C:$C,'גנים - מצבת והרשמה  (4)'!C:D,2,0)," ")</f>
        <v/>
      </c>
      <c r="E439" s="745" t="str">
        <f>IFERROR(VLOOKUP(C439,'גנים - דוח ביצוע  (5)'!B:N,13,0),"")</f>
        <v/>
      </c>
      <c r="F439" s="746" t="str">
        <f>IFERROR(VLOOKUP(P439,'פירוט עלויות כח אדם (6)'!AC:AD,2,0),0)</f>
        <v/>
      </c>
      <c r="G439" s="746" t="str">
        <f>IFERROR(VLOOKUP(Q439,'פירוט עלויות כח אדם (6)'!AC:AD,2,0),0)</f>
        <v/>
      </c>
      <c r="H439" s="746" t="str">
        <f>IFERROR(VLOOKUP(R439,'פירוט עלויות כח אדם (6)'!AE:AF,2,0),0)</f>
        <v/>
      </c>
      <c r="I439" s="746">
        <f t="shared" si="42"/>
        <v>0</v>
      </c>
      <c r="J439" s="746">
        <f t="shared" si="43"/>
        <v>0</v>
      </c>
      <c r="K439" s="746">
        <f t="shared" si="44"/>
        <v>0</v>
      </c>
      <c r="L439" s="746" t="str">
        <f t="shared" si="45"/>
        <v/>
      </c>
      <c r="M439" s="750"/>
      <c r="N439" s="748" t="str">
        <f t="shared" si="46"/>
        <v/>
      </c>
      <c r="O439" s="749">
        <f t="shared" si="47"/>
        <v>0</v>
      </c>
      <c r="P439" s="749" t="str">
        <f>IF(C439&lt;&gt;"",C439&amp;'גיליון עזר'!$A$2,"")</f>
        <v/>
      </c>
      <c r="Q439" s="749" t="str">
        <f>IF(C439&lt;&gt;"",C439&amp;'גיליון עזר'!$C$2,"")</f>
        <v/>
      </c>
      <c r="R439" s="749" t="str">
        <f t="shared" si="48"/>
        <v/>
      </c>
    </row>
    <row r="440" spans="2:18" ht="15.75" x14ac:dyDescent="0.25">
      <c r="B440" s="702">
        <v>424</v>
      </c>
      <c r="C440" s="744" t="str">
        <f>IF(VLOOKUP(B440,'גנים - דוח ביצוע  (5)'!A:M,2,0)="","",VLOOKUP(B440,'גנים - דוח ביצוע  (5)'!A:M,2,0))</f>
        <v/>
      </c>
      <c r="D440" s="745" t="str">
        <f>IFERROR(VLOOKUP($C:$C,'גנים - מצבת והרשמה  (4)'!C:D,2,0)," ")</f>
        <v/>
      </c>
      <c r="E440" s="745" t="str">
        <f>IFERROR(VLOOKUP(C440,'גנים - דוח ביצוע  (5)'!B:N,13,0),"")</f>
        <v/>
      </c>
      <c r="F440" s="746" t="str">
        <f>IFERROR(VLOOKUP(P440,'פירוט עלויות כח אדם (6)'!AC:AD,2,0),0)</f>
        <v/>
      </c>
      <c r="G440" s="746" t="str">
        <f>IFERROR(VLOOKUP(Q440,'פירוט עלויות כח אדם (6)'!AC:AD,2,0),0)</f>
        <v/>
      </c>
      <c r="H440" s="746" t="str">
        <f>IFERROR(VLOOKUP(R440,'פירוט עלויות כח אדם (6)'!AE:AF,2,0),0)</f>
        <v/>
      </c>
      <c r="I440" s="746">
        <f t="shared" si="42"/>
        <v>0</v>
      </c>
      <c r="J440" s="746">
        <f t="shared" si="43"/>
        <v>0</v>
      </c>
      <c r="K440" s="746">
        <f t="shared" si="44"/>
        <v>0</v>
      </c>
      <c r="L440" s="746" t="str">
        <f t="shared" si="45"/>
        <v/>
      </c>
      <c r="M440" s="750"/>
      <c r="N440" s="748" t="str">
        <f t="shared" si="46"/>
        <v/>
      </c>
      <c r="O440" s="749">
        <f t="shared" si="47"/>
        <v>0</v>
      </c>
      <c r="P440" s="749" t="str">
        <f>IF(C440&lt;&gt;"",C440&amp;'גיליון עזר'!$A$2,"")</f>
        <v/>
      </c>
      <c r="Q440" s="749" t="str">
        <f>IF(C440&lt;&gt;"",C440&amp;'גיליון עזר'!$C$2,"")</f>
        <v/>
      </c>
      <c r="R440" s="749" t="str">
        <f t="shared" si="48"/>
        <v/>
      </c>
    </row>
    <row r="441" spans="2:18" ht="15.75" x14ac:dyDescent="0.25">
      <c r="B441" s="744">
        <v>425</v>
      </c>
      <c r="C441" s="744" t="str">
        <f>IF(VLOOKUP(B441,'גנים - דוח ביצוע  (5)'!A:M,2,0)="","",VLOOKUP(B441,'גנים - דוח ביצוע  (5)'!A:M,2,0))</f>
        <v/>
      </c>
      <c r="D441" s="745" t="str">
        <f>IFERROR(VLOOKUP($C:$C,'גנים - מצבת והרשמה  (4)'!C:D,2,0)," ")</f>
        <v/>
      </c>
      <c r="E441" s="745" t="str">
        <f>IFERROR(VLOOKUP(C441,'גנים - דוח ביצוע  (5)'!B:N,13,0),"")</f>
        <v/>
      </c>
      <c r="F441" s="746" t="str">
        <f>IFERROR(VLOOKUP(P441,'פירוט עלויות כח אדם (6)'!AC:AD,2,0),0)</f>
        <v/>
      </c>
      <c r="G441" s="746" t="str">
        <f>IFERROR(VLOOKUP(Q441,'פירוט עלויות כח אדם (6)'!AC:AD,2,0),0)</f>
        <v/>
      </c>
      <c r="H441" s="746" t="str">
        <f>IFERROR(VLOOKUP(R441,'פירוט עלויות כח אדם (6)'!AE:AF,2,0),0)</f>
        <v/>
      </c>
      <c r="I441" s="746">
        <f t="shared" si="42"/>
        <v>0</v>
      </c>
      <c r="J441" s="746">
        <f t="shared" si="43"/>
        <v>0</v>
      </c>
      <c r="K441" s="746">
        <f t="shared" si="44"/>
        <v>0</v>
      </c>
      <c r="L441" s="746" t="str">
        <f t="shared" si="45"/>
        <v/>
      </c>
      <c r="M441" s="750"/>
      <c r="N441" s="748" t="str">
        <f t="shared" si="46"/>
        <v/>
      </c>
      <c r="O441" s="749">
        <f t="shared" si="47"/>
        <v>0</v>
      </c>
      <c r="P441" s="749" t="str">
        <f>IF(C441&lt;&gt;"",C441&amp;'גיליון עזר'!$A$2,"")</f>
        <v/>
      </c>
      <c r="Q441" s="749" t="str">
        <f>IF(C441&lt;&gt;"",C441&amp;'גיליון עזר'!$C$2,"")</f>
        <v/>
      </c>
      <c r="R441" s="749" t="str">
        <f t="shared" si="48"/>
        <v/>
      </c>
    </row>
    <row r="442" spans="2:18" ht="15.75" x14ac:dyDescent="0.25">
      <c r="B442" s="702">
        <v>426</v>
      </c>
      <c r="C442" s="744" t="str">
        <f>IF(VLOOKUP(B442,'גנים - דוח ביצוע  (5)'!A:M,2,0)="","",VLOOKUP(B442,'גנים - דוח ביצוע  (5)'!A:M,2,0))</f>
        <v/>
      </c>
      <c r="D442" s="745" t="str">
        <f>IFERROR(VLOOKUP($C:$C,'גנים - מצבת והרשמה  (4)'!C:D,2,0)," ")</f>
        <v/>
      </c>
      <c r="E442" s="745" t="str">
        <f>IFERROR(VLOOKUP(C442,'גנים - דוח ביצוע  (5)'!B:N,13,0),"")</f>
        <v/>
      </c>
      <c r="F442" s="746" t="str">
        <f>IFERROR(VLOOKUP(P442,'פירוט עלויות כח אדם (6)'!AC:AD,2,0),0)</f>
        <v/>
      </c>
      <c r="G442" s="746" t="str">
        <f>IFERROR(VLOOKUP(Q442,'פירוט עלויות כח אדם (6)'!AC:AD,2,0),0)</f>
        <v/>
      </c>
      <c r="H442" s="746" t="str">
        <f>IFERROR(VLOOKUP(R442,'פירוט עלויות כח אדם (6)'!AE:AF,2,0),0)</f>
        <v/>
      </c>
      <c r="I442" s="746">
        <f t="shared" si="42"/>
        <v>0</v>
      </c>
      <c r="J442" s="746">
        <f t="shared" si="43"/>
        <v>0</v>
      </c>
      <c r="K442" s="746">
        <f t="shared" si="44"/>
        <v>0</v>
      </c>
      <c r="L442" s="746" t="str">
        <f t="shared" si="45"/>
        <v/>
      </c>
      <c r="M442" s="750"/>
      <c r="N442" s="748" t="str">
        <f t="shared" si="46"/>
        <v/>
      </c>
      <c r="O442" s="749">
        <f t="shared" si="47"/>
        <v>0</v>
      </c>
      <c r="P442" s="749" t="str">
        <f>IF(C442&lt;&gt;"",C442&amp;'גיליון עזר'!$A$2,"")</f>
        <v/>
      </c>
      <c r="Q442" s="749" t="str">
        <f>IF(C442&lt;&gt;"",C442&amp;'גיליון עזר'!$C$2,"")</f>
        <v/>
      </c>
      <c r="R442" s="749" t="str">
        <f t="shared" si="48"/>
        <v/>
      </c>
    </row>
    <row r="443" spans="2:18" ht="15.75" x14ac:dyDescent="0.25">
      <c r="B443" s="744">
        <v>427</v>
      </c>
      <c r="C443" s="744" t="str">
        <f>IF(VLOOKUP(B443,'גנים - דוח ביצוע  (5)'!A:M,2,0)="","",VLOOKUP(B443,'גנים - דוח ביצוע  (5)'!A:M,2,0))</f>
        <v/>
      </c>
      <c r="D443" s="745" t="str">
        <f>IFERROR(VLOOKUP($C:$C,'גנים - מצבת והרשמה  (4)'!C:D,2,0)," ")</f>
        <v/>
      </c>
      <c r="E443" s="745" t="str">
        <f>IFERROR(VLOOKUP(C443,'גנים - דוח ביצוע  (5)'!B:N,13,0),"")</f>
        <v/>
      </c>
      <c r="F443" s="746" t="str">
        <f>IFERROR(VLOOKUP(P443,'פירוט עלויות כח אדם (6)'!AC:AD,2,0),0)</f>
        <v/>
      </c>
      <c r="G443" s="746" t="str">
        <f>IFERROR(VLOOKUP(Q443,'פירוט עלויות כח אדם (6)'!AC:AD,2,0),0)</f>
        <v/>
      </c>
      <c r="H443" s="746" t="str">
        <f>IFERROR(VLOOKUP(R443,'פירוט עלויות כח אדם (6)'!AE:AF,2,0),0)</f>
        <v/>
      </c>
      <c r="I443" s="746">
        <f t="shared" si="42"/>
        <v>0</v>
      </c>
      <c r="J443" s="746">
        <f t="shared" si="43"/>
        <v>0</v>
      </c>
      <c r="K443" s="746">
        <f t="shared" si="44"/>
        <v>0</v>
      </c>
      <c r="L443" s="746" t="str">
        <f t="shared" si="45"/>
        <v/>
      </c>
      <c r="M443" s="750"/>
      <c r="N443" s="748" t="str">
        <f t="shared" si="46"/>
        <v/>
      </c>
      <c r="O443" s="749">
        <f t="shared" si="47"/>
        <v>0</v>
      </c>
      <c r="P443" s="749" t="str">
        <f>IF(C443&lt;&gt;"",C443&amp;'גיליון עזר'!$A$2,"")</f>
        <v/>
      </c>
      <c r="Q443" s="749" t="str">
        <f>IF(C443&lt;&gt;"",C443&amp;'גיליון עזר'!$C$2,"")</f>
        <v/>
      </c>
      <c r="R443" s="749" t="str">
        <f t="shared" si="48"/>
        <v/>
      </c>
    </row>
    <row r="444" spans="2:18" ht="15.75" x14ac:dyDescent="0.25">
      <c r="B444" s="702">
        <v>428</v>
      </c>
      <c r="C444" s="744" t="str">
        <f>IF(VLOOKUP(B444,'גנים - דוח ביצוע  (5)'!A:M,2,0)="","",VLOOKUP(B444,'גנים - דוח ביצוע  (5)'!A:M,2,0))</f>
        <v/>
      </c>
      <c r="D444" s="745" t="str">
        <f>IFERROR(VLOOKUP($C:$C,'גנים - מצבת והרשמה  (4)'!C:D,2,0)," ")</f>
        <v/>
      </c>
      <c r="E444" s="745" t="str">
        <f>IFERROR(VLOOKUP(C444,'גנים - דוח ביצוע  (5)'!B:N,13,0),"")</f>
        <v/>
      </c>
      <c r="F444" s="746" t="str">
        <f>IFERROR(VLOOKUP(P444,'פירוט עלויות כח אדם (6)'!AC:AD,2,0),0)</f>
        <v/>
      </c>
      <c r="G444" s="746" t="str">
        <f>IFERROR(VLOOKUP(Q444,'פירוט עלויות כח אדם (6)'!AC:AD,2,0),0)</f>
        <v/>
      </c>
      <c r="H444" s="746" t="str">
        <f>IFERROR(VLOOKUP(R444,'פירוט עלויות כח אדם (6)'!AE:AF,2,0),0)</f>
        <v/>
      </c>
      <c r="I444" s="746">
        <f t="shared" si="42"/>
        <v>0</v>
      </c>
      <c r="J444" s="746">
        <f t="shared" si="43"/>
        <v>0</v>
      </c>
      <c r="K444" s="746">
        <f t="shared" si="44"/>
        <v>0</v>
      </c>
      <c r="L444" s="746" t="str">
        <f t="shared" si="45"/>
        <v/>
      </c>
      <c r="M444" s="750"/>
      <c r="N444" s="748" t="str">
        <f t="shared" si="46"/>
        <v/>
      </c>
      <c r="O444" s="749">
        <f t="shared" si="47"/>
        <v>0</v>
      </c>
      <c r="P444" s="749" t="str">
        <f>IF(C444&lt;&gt;"",C444&amp;'גיליון עזר'!$A$2,"")</f>
        <v/>
      </c>
      <c r="Q444" s="749" t="str">
        <f>IF(C444&lt;&gt;"",C444&amp;'גיליון עזר'!$C$2,"")</f>
        <v/>
      </c>
      <c r="R444" s="749" t="str">
        <f t="shared" si="48"/>
        <v/>
      </c>
    </row>
    <row r="445" spans="2:18" ht="15.75" x14ac:dyDescent="0.25">
      <c r="B445" s="744">
        <v>429</v>
      </c>
      <c r="C445" s="744" t="str">
        <f>IF(VLOOKUP(B445,'גנים - דוח ביצוע  (5)'!A:M,2,0)="","",VLOOKUP(B445,'גנים - דוח ביצוע  (5)'!A:M,2,0))</f>
        <v/>
      </c>
      <c r="D445" s="745" t="str">
        <f>IFERROR(VLOOKUP($C:$C,'גנים - מצבת והרשמה  (4)'!C:D,2,0)," ")</f>
        <v/>
      </c>
      <c r="E445" s="745" t="str">
        <f>IFERROR(VLOOKUP(C445,'גנים - דוח ביצוע  (5)'!B:N,13,0),"")</f>
        <v/>
      </c>
      <c r="F445" s="746" t="str">
        <f>IFERROR(VLOOKUP(P445,'פירוט עלויות כח אדם (6)'!AC:AD,2,0),0)</f>
        <v/>
      </c>
      <c r="G445" s="746" t="str">
        <f>IFERROR(VLOOKUP(Q445,'פירוט עלויות כח אדם (6)'!AC:AD,2,0),0)</f>
        <v/>
      </c>
      <c r="H445" s="746" t="str">
        <f>IFERROR(VLOOKUP(R445,'פירוט עלויות כח אדם (6)'!AE:AF,2,0),0)</f>
        <v/>
      </c>
      <c r="I445" s="746">
        <f t="shared" si="42"/>
        <v>0</v>
      </c>
      <c r="J445" s="746">
        <f t="shared" si="43"/>
        <v>0</v>
      </c>
      <c r="K445" s="746">
        <f t="shared" si="44"/>
        <v>0</v>
      </c>
      <c r="L445" s="746" t="str">
        <f t="shared" si="45"/>
        <v/>
      </c>
      <c r="M445" s="750"/>
      <c r="N445" s="748" t="str">
        <f t="shared" si="46"/>
        <v/>
      </c>
      <c r="O445" s="749">
        <f t="shared" si="47"/>
        <v>0</v>
      </c>
      <c r="P445" s="749" t="str">
        <f>IF(C445&lt;&gt;"",C445&amp;'גיליון עזר'!$A$2,"")</f>
        <v/>
      </c>
      <c r="Q445" s="749" t="str">
        <f>IF(C445&lt;&gt;"",C445&amp;'גיליון עזר'!$C$2,"")</f>
        <v/>
      </c>
      <c r="R445" s="749" t="str">
        <f t="shared" si="48"/>
        <v/>
      </c>
    </row>
    <row r="446" spans="2:18" ht="15.75" x14ac:dyDescent="0.25">
      <c r="B446" s="702">
        <v>430</v>
      </c>
      <c r="C446" s="744" t="str">
        <f>IF(VLOOKUP(B446,'גנים - דוח ביצוע  (5)'!A:M,2,0)="","",VLOOKUP(B446,'גנים - דוח ביצוע  (5)'!A:M,2,0))</f>
        <v/>
      </c>
      <c r="D446" s="745" t="str">
        <f>IFERROR(VLOOKUP($C:$C,'גנים - מצבת והרשמה  (4)'!C:D,2,0)," ")</f>
        <v/>
      </c>
      <c r="E446" s="745" t="str">
        <f>IFERROR(VLOOKUP(C446,'גנים - דוח ביצוע  (5)'!B:N,13,0),"")</f>
        <v/>
      </c>
      <c r="F446" s="746" t="str">
        <f>IFERROR(VLOOKUP(P446,'פירוט עלויות כח אדם (6)'!AC:AD,2,0),0)</f>
        <v/>
      </c>
      <c r="G446" s="746" t="str">
        <f>IFERROR(VLOOKUP(Q446,'פירוט עלויות כח אדם (6)'!AC:AD,2,0),0)</f>
        <v/>
      </c>
      <c r="H446" s="746" t="str">
        <f>IFERROR(VLOOKUP(R446,'פירוט עלויות כח אדם (6)'!AE:AF,2,0),0)</f>
        <v/>
      </c>
      <c r="I446" s="746">
        <f t="shared" si="42"/>
        <v>0</v>
      </c>
      <c r="J446" s="746">
        <f t="shared" si="43"/>
        <v>0</v>
      </c>
      <c r="K446" s="746">
        <f t="shared" si="44"/>
        <v>0</v>
      </c>
      <c r="L446" s="746" t="str">
        <f t="shared" si="45"/>
        <v/>
      </c>
      <c r="M446" s="750"/>
      <c r="N446" s="748" t="str">
        <f t="shared" si="46"/>
        <v/>
      </c>
      <c r="O446" s="749">
        <f t="shared" si="47"/>
        <v>0</v>
      </c>
      <c r="P446" s="749" t="str">
        <f>IF(C446&lt;&gt;"",C446&amp;'גיליון עזר'!$A$2,"")</f>
        <v/>
      </c>
      <c r="Q446" s="749" t="str">
        <f>IF(C446&lt;&gt;"",C446&amp;'גיליון עזר'!$C$2,"")</f>
        <v/>
      </c>
      <c r="R446" s="749" t="str">
        <f t="shared" si="48"/>
        <v/>
      </c>
    </row>
    <row r="447" spans="2:18" ht="15.75" x14ac:dyDescent="0.25">
      <c r="B447" s="744">
        <v>431</v>
      </c>
      <c r="C447" s="744" t="str">
        <f>IF(VLOOKUP(B447,'גנים - דוח ביצוע  (5)'!A:M,2,0)="","",VLOOKUP(B447,'גנים - דוח ביצוע  (5)'!A:M,2,0))</f>
        <v/>
      </c>
      <c r="D447" s="745" t="str">
        <f>IFERROR(VLOOKUP($C:$C,'גנים - מצבת והרשמה  (4)'!C:D,2,0)," ")</f>
        <v/>
      </c>
      <c r="E447" s="745" t="str">
        <f>IFERROR(VLOOKUP(C447,'גנים - דוח ביצוע  (5)'!B:N,13,0),"")</f>
        <v/>
      </c>
      <c r="F447" s="746" t="str">
        <f>IFERROR(VLOOKUP(P447,'פירוט עלויות כח אדם (6)'!AC:AD,2,0),0)</f>
        <v/>
      </c>
      <c r="G447" s="746" t="str">
        <f>IFERROR(VLOOKUP(Q447,'פירוט עלויות כח אדם (6)'!AC:AD,2,0),0)</f>
        <v/>
      </c>
      <c r="H447" s="746" t="str">
        <f>IFERROR(VLOOKUP(R447,'פירוט עלויות כח אדם (6)'!AE:AF,2,0),0)</f>
        <v/>
      </c>
      <c r="I447" s="746">
        <f t="shared" si="42"/>
        <v>0</v>
      </c>
      <c r="J447" s="746">
        <f t="shared" si="43"/>
        <v>0</v>
      </c>
      <c r="K447" s="746">
        <f t="shared" si="44"/>
        <v>0</v>
      </c>
      <c r="L447" s="746" t="str">
        <f t="shared" si="45"/>
        <v/>
      </c>
      <c r="M447" s="750"/>
      <c r="N447" s="748" t="str">
        <f t="shared" si="46"/>
        <v/>
      </c>
      <c r="O447" s="749">
        <f t="shared" si="47"/>
        <v>0</v>
      </c>
      <c r="P447" s="749" t="str">
        <f>IF(C447&lt;&gt;"",C447&amp;'גיליון עזר'!$A$2,"")</f>
        <v/>
      </c>
      <c r="Q447" s="749" t="str">
        <f>IF(C447&lt;&gt;"",C447&amp;'גיליון עזר'!$C$2,"")</f>
        <v/>
      </c>
      <c r="R447" s="749" t="str">
        <f t="shared" si="48"/>
        <v/>
      </c>
    </row>
    <row r="448" spans="2:18" ht="15.75" x14ac:dyDescent="0.25">
      <c r="B448" s="702">
        <v>432</v>
      </c>
      <c r="C448" s="744" t="str">
        <f>IF(VLOOKUP(B448,'גנים - דוח ביצוע  (5)'!A:M,2,0)="","",VLOOKUP(B448,'גנים - דוח ביצוע  (5)'!A:M,2,0))</f>
        <v/>
      </c>
      <c r="D448" s="745" t="str">
        <f>IFERROR(VLOOKUP($C:$C,'גנים - מצבת והרשמה  (4)'!C:D,2,0)," ")</f>
        <v/>
      </c>
      <c r="E448" s="745" t="str">
        <f>IFERROR(VLOOKUP(C448,'גנים - דוח ביצוע  (5)'!B:N,13,0),"")</f>
        <v/>
      </c>
      <c r="F448" s="746" t="str">
        <f>IFERROR(VLOOKUP(P448,'פירוט עלויות כח אדם (6)'!AC:AD,2,0),0)</f>
        <v/>
      </c>
      <c r="G448" s="746" t="str">
        <f>IFERROR(VLOOKUP(Q448,'פירוט עלויות כח אדם (6)'!AC:AD,2,0),0)</f>
        <v/>
      </c>
      <c r="H448" s="746" t="str">
        <f>IFERROR(VLOOKUP(R448,'פירוט עלויות כח אדם (6)'!AE:AF,2,0),0)</f>
        <v/>
      </c>
      <c r="I448" s="746">
        <f t="shared" si="42"/>
        <v>0</v>
      </c>
      <c r="J448" s="746">
        <f t="shared" si="43"/>
        <v>0</v>
      </c>
      <c r="K448" s="746">
        <f t="shared" si="44"/>
        <v>0</v>
      </c>
      <c r="L448" s="746" t="str">
        <f t="shared" si="45"/>
        <v/>
      </c>
      <c r="M448" s="750"/>
      <c r="N448" s="748" t="str">
        <f t="shared" si="46"/>
        <v/>
      </c>
      <c r="O448" s="749">
        <f t="shared" si="47"/>
        <v>0</v>
      </c>
      <c r="P448" s="749" t="str">
        <f>IF(C448&lt;&gt;"",C448&amp;'גיליון עזר'!$A$2,"")</f>
        <v/>
      </c>
      <c r="Q448" s="749" t="str">
        <f>IF(C448&lt;&gt;"",C448&amp;'גיליון עזר'!$C$2,"")</f>
        <v/>
      </c>
      <c r="R448" s="749" t="str">
        <f t="shared" si="48"/>
        <v/>
      </c>
    </row>
    <row r="449" spans="2:18" ht="15.75" x14ac:dyDescent="0.25">
      <c r="B449" s="744">
        <v>433</v>
      </c>
      <c r="C449" s="744" t="str">
        <f>IF(VLOOKUP(B449,'גנים - דוח ביצוע  (5)'!A:M,2,0)="","",VLOOKUP(B449,'גנים - דוח ביצוע  (5)'!A:M,2,0))</f>
        <v/>
      </c>
      <c r="D449" s="745" t="str">
        <f>IFERROR(VLOOKUP($C:$C,'גנים - מצבת והרשמה  (4)'!C:D,2,0)," ")</f>
        <v/>
      </c>
      <c r="E449" s="745" t="str">
        <f>IFERROR(VLOOKUP(C449,'גנים - דוח ביצוע  (5)'!B:N,13,0),"")</f>
        <v/>
      </c>
      <c r="F449" s="746" t="str">
        <f>IFERROR(VLOOKUP(P449,'פירוט עלויות כח אדם (6)'!AC:AD,2,0),0)</f>
        <v/>
      </c>
      <c r="G449" s="746" t="str">
        <f>IFERROR(VLOOKUP(Q449,'פירוט עלויות כח אדם (6)'!AC:AD,2,0),0)</f>
        <v/>
      </c>
      <c r="H449" s="746" t="str">
        <f>IFERROR(VLOOKUP(R449,'פירוט עלויות כח אדם (6)'!AE:AF,2,0),0)</f>
        <v/>
      </c>
      <c r="I449" s="746">
        <f t="shared" si="42"/>
        <v>0</v>
      </c>
      <c r="J449" s="746">
        <f t="shared" si="43"/>
        <v>0</v>
      </c>
      <c r="K449" s="746">
        <f t="shared" si="44"/>
        <v>0</v>
      </c>
      <c r="L449" s="746" t="str">
        <f t="shared" si="45"/>
        <v/>
      </c>
      <c r="M449" s="750"/>
      <c r="N449" s="748" t="str">
        <f t="shared" si="46"/>
        <v/>
      </c>
      <c r="O449" s="749">
        <f t="shared" si="47"/>
        <v>0</v>
      </c>
      <c r="P449" s="749" t="str">
        <f>IF(C449&lt;&gt;"",C449&amp;'גיליון עזר'!$A$2,"")</f>
        <v/>
      </c>
      <c r="Q449" s="749" t="str">
        <f>IF(C449&lt;&gt;"",C449&amp;'גיליון עזר'!$C$2,"")</f>
        <v/>
      </c>
      <c r="R449" s="749" t="str">
        <f t="shared" si="48"/>
        <v/>
      </c>
    </row>
    <row r="450" spans="2:18" ht="15.75" x14ac:dyDescent="0.25">
      <c r="B450" s="702">
        <v>434</v>
      </c>
      <c r="C450" s="744" t="str">
        <f>IF(VLOOKUP(B450,'גנים - דוח ביצוע  (5)'!A:M,2,0)="","",VLOOKUP(B450,'גנים - דוח ביצוע  (5)'!A:M,2,0))</f>
        <v/>
      </c>
      <c r="D450" s="745" t="str">
        <f>IFERROR(VLOOKUP($C:$C,'גנים - מצבת והרשמה  (4)'!C:D,2,0)," ")</f>
        <v/>
      </c>
      <c r="E450" s="745" t="str">
        <f>IFERROR(VLOOKUP(C450,'גנים - דוח ביצוע  (5)'!B:N,13,0),"")</f>
        <v/>
      </c>
      <c r="F450" s="746" t="str">
        <f>IFERROR(VLOOKUP(P450,'פירוט עלויות כח אדם (6)'!AC:AD,2,0),0)</f>
        <v/>
      </c>
      <c r="G450" s="746" t="str">
        <f>IFERROR(VLOOKUP(Q450,'פירוט עלויות כח אדם (6)'!AC:AD,2,0),0)</f>
        <v/>
      </c>
      <c r="H450" s="746" t="str">
        <f>IFERROR(VLOOKUP(R450,'פירוט עלויות כח אדם (6)'!AE:AF,2,0),0)</f>
        <v/>
      </c>
      <c r="I450" s="746">
        <f t="shared" si="42"/>
        <v>0</v>
      </c>
      <c r="J450" s="746">
        <f t="shared" si="43"/>
        <v>0</v>
      </c>
      <c r="K450" s="746">
        <f t="shared" si="44"/>
        <v>0</v>
      </c>
      <c r="L450" s="746" t="str">
        <f t="shared" si="45"/>
        <v/>
      </c>
      <c r="M450" s="750"/>
      <c r="N450" s="748" t="str">
        <f t="shared" si="46"/>
        <v/>
      </c>
      <c r="O450" s="749">
        <f t="shared" si="47"/>
        <v>0</v>
      </c>
      <c r="P450" s="749" t="str">
        <f>IF(C450&lt;&gt;"",C450&amp;'גיליון עזר'!$A$2,"")</f>
        <v/>
      </c>
      <c r="Q450" s="749" t="str">
        <f>IF(C450&lt;&gt;"",C450&amp;'גיליון עזר'!$C$2,"")</f>
        <v/>
      </c>
      <c r="R450" s="749" t="str">
        <f t="shared" si="48"/>
        <v/>
      </c>
    </row>
    <row r="451" spans="2:18" ht="15.75" x14ac:dyDescent="0.25">
      <c r="B451" s="744">
        <v>435</v>
      </c>
      <c r="C451" s="744" t="str">
        <f>IF(VLOOKUP(B451,'גנים - דוח ביצוע  (5)'!A:M,2,0)="","",VLOOKUP(B451,'גנים - דוח ביצוע  (5)'!A:M,2,0))</f>
        <v/>
      </c>
      <c r="D451" s="745" t="str">
        <f>IFERROR(VLOOKUP($C:$C,'גנים - מצבת והרשמה  (4)'!C:D,2,0)," ")</f>
        <v/>
      </c>
      <c r="E451" s="745" t="str">
        <f>IFERROR(VLOOKUP(C451,'גנים - דוח ביצוע  (5)'!B:N,13,0),"")</f>
        <v/>
      </c>
      <c r="F451" s="746" t="str">
        <f>IFERROR(VLOOKUP(P451,'פירוט עלויות כח אדם (6)'!AC:AD,2,0),0)</f>
        <v/>
      </c>
      <c r="G451" s="746" t="str">
        <f>IFERROR(VLOOKUP(Q451,'פירוט עלויות כח אדם (6)'!AC:AD,2,0),0)</f>
        <v/>
      </c>
      <c r="H451" s="746" t="str">
        <f>IFERROR(VLOOKUP(R451,'פירוט עלויות כח אדם (6)'!AE:AF,2,0),0)</f>
        <v/>
      </c>
      <c r="I451" s="746">
        <f t="shared" si="42"/>
        <v>0</v>
      </c>
      <c r="J451" s="746">
        <f t="shared" si="43"/>
        <v>0</v>
      </c>
      <c r="K451" s="746">
        <f t="shared" si="44"/>
        <v>0</v>
      </c>
      <c r="L451" s="746" t="str">
        <f t="shared" si="45"/>
        <v/>
      </c>
      <c r="M451" s="750"/>
      <c r="N451" s="748" t="str">
        <f t="shared" si="46"/>
        <v/>
      </c>
      <c r="O451" s="749">
        <f t="shared" si="47"/>
        <v>0</v>
      </c>
      <c r="P451" s="749" t="str">
        <f>IF(C451&lt;&gt;"",C451&amp;'גיליון עזר'!$A$2,"")</f>
        <v/>
      </c>
      <c r="Q451" s="749" t="str">
        <f>IF(C451&lt;&gt;"",C451&amp;'גיליון עזר'!$C$2,"")</f>
        <v/>
      </c>
      <c r="R451" s="749" t="str">
        <f t="shared" si="48"/>
        <v/>
      </c>
    </row>
    <row r="452" spans="2:18" ht="15.75" x14ac:dyDescent="0.25">
      <c r="B452" s="702">
        <v>436</v>
      </c>
      <c r="C452" s="744" t="str">
        <f>IF(VLOOKUP(B452,'גנים - דוח ביצוע  (5)'!A:M,2,0)="","",VLOOKUP(B452,'גנים - דוח ביצוע  (5)'!A:M,2,0))</f>
        <v/>
      </c>
      <c r="D452" s="745" t="str">
        <f>IFERROR(VLOOKUP($C:$C,'גנים - מצבת והרשמה  (4)'!C:D,2,0)," ")</f>
        <v/>
      </c>
      <c r="E452" s="745" t="str">
        <f>IFERROR(VLOOKUP(C452,'גנים - דוח ביצוע  (5)'!B:N,13,0),"")</f>
        <v/>
      </c>
      <c r="F452" s="746" t="str">
        <f>IFERROR(VLOOKUP(P452,'פירוט עלויות כח אדם (6)'!AC:AD,2,0),0)</f>
        <v/>
      </c>
      <c r="G452" s="746" t="str">
        <f>IFERROR(VLOOKUP(Q452,'פירוט עלויות כח אדם (6)'!AC:AD,2,0),0)</f>
        <v/>
      </c>
      <c r="H452" s="746" t="str">
        <f>IFERROR(VLOOKUP(R452,'פירוט עלויות כח אדם (6)'!AE:AF,2,0),0)</f>
        <v/>
      </c>
      <c r="I452" s="746">
        <f t="shared" si="42"/>
        <v>0</v>
      </c>
      <c r="J452" s="746">
        <f t="shared" si="43"/>
        <v>0</v>
      </c>
      <c r="K452" s="746">
        <f t="shared" si="44"/>
        <v>0</v>
      </c>
      <c r="L452" s="746" t="str">
        <f t="shared" si="45"/>
        <v/>
      </c>
      <c r="M452" s="750"/>
      <c r="N452" s="748" t="str">
        <f t="shared" si="46"/>
        <v/>
      </c>
      <c r="O452" s="749">
        <f t="shared" si="47"/>
        <v>0</v>
      </c>
      <c r="P452" s="749" t="str">
        <f>IF(C452&lt;&gt;"",C452&amp;'גיליון עזר'!$A$2,"")</f>
        <v/>
      </c>
      <c r="Q452" s="749" t="str">
        <f>IF(C452&lt;&gt;"",C452&amp;'גיליון עזר'!$C$2,"")</f>
        <v/>
      </c>
      <c r="R452" s="749" t="str">
        <f t="shared" si="48"/>
        <v/>
      </c>
    </row>
    <row r="453" spans="2:18" ht="15.75" x14ac:dyDescent="0.25">
      <c r="B453" s="744">
        <v>437</v>
      </c>
      <c r="C453" s="744" t="str">
        <f>IF(VLOOKUP(B453,'גנים - דוח ביצוע  (5)'!A:M,2,0)="","",VLOOKUP(B453,'גנים - דוח ביצוע  (5)'!A:M,2,0))</f>
        <v/>
      </c>
      <c r="D453" s="745" t="str">
        <f>IFERROR(VLOOKUP($C:$C,'גנים - מצבת והרשמה  (4)'!C:D,2,0)," ")</f>
        <v/>
      </c>
      <c r="E453" s="745" t="str">
        <f>IFERROR(VLOOKUP(C453,'גנים - דוח ביצוע  (5)'!B:N,13,0),"")</f>
        <v/>
      </c>
      <c r="F453" s="746" t="str">
        <f>IFERROR(VLOOKUP(P453,'פירוט עלויות כח אדם (6)'!AC:AD,2,0),0)</f>
        <v/>
      </c>
      <c r="G453" s="746" t="str">
        <f>IFERROR(VLOOKUP(Q453,'פירוט עלויות כח אדם (6)'!AC:AD,2,0),0)</f>
        <v/>
      </c>
      <c r="H453" s="746" t="str">
        <f>IFERROR(VLOOKUP(R453,'פירוט עלויות כח אדם (6)'!AE:AF,2,0),0)</f>
        <v/>
      </c>
      <c r="I453" s="746">
        <f t="shared" si="42"/>
        <v>0</v>
      </c>
      <c r="J453" s="746">
        <f t="shared" si="43"/>
        <v>0</v>
      </c>
      <c r="K453" s="746">
        <f t="shared" si="44"/>
        <v>0</v>
      </c>
      <c r="L453" s="746" t="str">
        <f t="shared" si="45"/>
        <v/>
      </c>
      <c r="M453" s="750"/>
      <c r="N453" s="748" t="str">
        <f t="shared" si="46"/>
        <v/>
      </c>
      <c r="O453" s="749">
        <f t="shared" si="47"/>
        <v>0</v>
      </c>
      <c r="P453" s="749" t="str">
        <f>IF(C453&lt;&gt;"",C453&amp;'גיליון עזר'!$A$2,"")</f>
        <v/>
      </c>
      <c r="Q453" s="749" t="str">
        <f>IF(C453&lt;&gt;"",C453&amp;'גיליון עזר'!$C$2,"")</f>
        <v/>
      </c>
      <c r="R453" s="749" t="str">
        <f t="shared" si="48"/>
        <v/>
      </c>
    </row>
    <row r="454" spans="2:18" ht="15.75" x14ac:dyDescent="0.25">
      <c r="B454" s="702">
        <v>438</v>
      </c>
      <c r="C454" s="744" t="str">
        <f>IF(VLOOKUP(B454,'גנים - דוח ביצוע  (5)'!A:M,2,0)="","",VLOOKUP(B454,'גנים - דוח ביצוע  (5)'!A:M,2,0))</f>
        <v/>
      </c>
      <c r="D454" s="745" t="str">
        <f>IFERROR(VLOOKUP($C:$C,'גנים - מצבת והרשמה  (4)'!C:D,2,0)," ")</f>
        <v/>
      </c>
      <c r="E454" s="745" t="str">
        <f>IFERROR(VLOOKUP(C454,'גנים - דוח ביצוע  (5)'!B:N,13,0),"")</f>
        <v/>
      </c>
      <c r="F454" s="746" t="str">
        <f>IFERROR(VLOOKUP(P454,'פירוט עלויות כח אדם (6)'!AC:AD,2,0),0)</f>
        <v/>
      </c>
      <c r="G454" s="746" t="str">
        <f>IFERROR(VLOOKUP(Q454,'פירוט עלויות כח אדם (6)'!AC:AD,2,0),0)</f>
        <v/>
      </c>
      <c r="H454" s="746" t="str">
        <f>IFERROR(VLOOKUP(R454,'פירוט עלויות כח אדם (6)'!AE:AF,2,0),0)</f>
        <v/>
      </c>
      <c r="I454" s="746">
        <f t="shared" si="42"/>
        <v>0</v>
      </c>
      <c r="J454" s="746">
        <f t="shared" si="43"/>
        <v>0</v>
      </c>
      <c r="K454" s="746">
        <f t="shared" si="44"/>
        <v>0</v>
      </c>
      <c r="L454" s="746" t="str">
        <f t="shared" si="45"/>
        <v/>
      </c>
      <c r="M454" s="750"/>
      <c r="N454" s="748" t="str">
        <f t="shared" si="46"/>
        <v/>
      </c>
      <c r="O454" s="749">
        <f t="shared" si="47"/>
        <v>0</v>
      </c>
      <c r="P454" s="749" t="str">
        <f>IF(C454&lt;&gt;"",C454&amp;'גיליון עזר'!$A$2,"")</f>
        <v/>
      </c>
      <c r="Q454" s="749" t="str">
        <f>IF(C454&lt;&gt;"",C454&amp;'גיליון עזר'!$C$2,"")</f>
        <v/>
      </c>
      <c r="R454" s="749" t="str">
        <f t="shared" si="48"/>
        <v/>
      </c>
    </row>
    <row r="455" spans="2:18" ht="15.75" x14ac:dyDescent="0.25">
      <c r="B455" s="744">
        <v>439</v>
      </c>
      <c r="C455" s="744" t="str">
        <f>IF(VLOOKUP(B455,'גנים - דוח ביצוע  (5)'!A:M,2,0)="","",VLOOKUP(B455,'גנים - דוח ביצוע  (5)'!A:M,2,0))</f>
        <v/>
      </c>
      <c r="D455" s="745" t="str">
        <f>IFERROR(VLOOKUP($C:$C,'גנים - מצבת והרשמה  (4)'!C:D,2,0)," ")</f>
        <v/>
      </c>
      <c r="E455" s="745" t="str">
        <f>IFERROR(VLOOKUP(C455,'גנים - דוח ביצוע  (5)'!B:N,13,0),"")</f>
        <v/>
      </c>
      <c r="F455" s="746" t="str">
        <f>IFERROR(VLOOKUP(P455,'פירוט עלויות כח אדם (6)'!AC:AD,2,0),0)</f>
        <v/>
      </c>
      <c r="G455" s="746" t="str">
        <f>IFERROR(VLOOKUP(Q455,'פירוט עלויות כח אדם (6)'!AC:AD,2,0),0)</f>
        <v/>
      </c>
      <c r="H455" s="746" t="str">
        <f>IFERROR(VLOOKUP(R455,'פירוט עלויות כח אדם (6)'!AE:AF,2,0),0)</f>
        <v/>
      </c>
      <c r="I455" s="746">
        <f t="shared" si="42"/>
        <v>0</v>
      </c>
      <c r="J455" s="746">
        <f t="shared" si="43"/>
        <v>0</v>
      </c>
      <c r="K455" s="746">
        <f t="shared" si="44"/>
        <v>0</v>
      </c>
      <c r="L455" s="746" t="str">
        <f t="shared" si="45"/>
        <v/>
      </c>
      <c r="M455" s="750"/>
      <c r="N455" s="748" t="str">
        <f t="shared" si="46"/>
        <v/>
      </c>
      <c r="O455" s="749">
        <f t="shared" si="47"/>
        <v>0</v>
      </c>
      <c r="P455" s="749" t="str">
        <f>IF(C455&lt;&gt;"",C455&amp;'גיליון עזר'!$A$2,"")</f>
        <v/>
      </c>
      <c r="Q455" s="749" t="str">
        <f>IF(C455&lt;&gt;"",C455&amp;'גיליון עזר'!$C$2,"")</f>
        <v/>
      </c>
      <c r="R455" s="749" t="str">
        <f t="shared" si="48"/>
        <v/>
      </c>
    </row>
    <row r="456" spans="2:18" ht="15.75" x14ac:dyDescent="0.25">
      <c r="B456" s="702">
        <v>440</v>
      </c>
      <c r="C456" s="744" t="str">
        <f>IF(VLOOKUP(B456,'גנים - דוח ביצוע  (5)'!A:M,2,0)="","",VLOOKUP(B456,'גנים - דוח ביצוע  (5)'!A:M,2,0))</f>
        <v/>
      </c>
      <c r="D456" s="745" t="str">
        <f>IFERROR(VLOOKUP($C:$C,'גנים - מצבת והרשמה  (4)'!C:D,2,0)," ")</f>
        <v/>
      </c>
      <c r="E456" s="745" t="str">
        <f>IFERROR(VLOOKUP(C456,'גנים - דוח ביצוע  (5)'!B:N,13,0),"")</f>
        <v/>
      </c>
      <c r="F456" s="746" t="str">
        <f>IFERROR(VLOOKUP(P456,'פירוט עלויות כח אדם (6)'!AC:AD,2,0),0)</f>
        <v/>
      </c>
      <c r="G456" s="746" t="str">
        <f>IFERROR(VLOOKUP(Q456,'פירוט עלויות כח אדם (6)'!AC:AD,2,0),0)</f>
        <v/>
      </c>
      <c r="H456" s="746" t="str">
        <f>IFERROR(VLOOKUP(R456,'פירוט עלויות כח אדם (6)'!AE:AF,2,0),0)</f>
        <v/>
      </c>
      <c r="I456" s="746">
        <f t="shared" si="42"/>
        <v>0</v>
      </c>
      <c r="J456" s="746">
        <f t="shared" si="43"/>
        <v>0</v>
      </c>
      <c r="K456" s="746">
        <f t="shared" si="44"/>
        <v>0</v>
      </c>
      <c r="L456" s="746" t="str">
        <f t="shared" si="45"/>
        <v/>
      </c>
      <c r="M456" s="750"/>
      <c r="N456" s="748" t="str">
        <f t="shared" si="46"/>
        <v/>
      </c>
      <c r="O456" s="749">
        <f t="shared" si="47"/>
        <v>0</v>
      </c>
      <c r="P456" s="749" t="str">
        <f>IF(C456&lt;&gt;"",C456&amp;'גיליון עזר'!$A$2,"")</f>
        <v/>
      </c>
      <c r="Q456" s="749" t="str">
        <f>IF(C456&lt;&gt;"",C456&amp;'גיליון עזר'!$C$2,"")</f>
        <v/>
      </c>
      <c r="R456" s="749" t="str">
        <f t="shared" si="48"/>
        <v/>
      </c>
    </row>
    <row r="457" spans="2:18" ht="15.75" x14ac:dyDescent="0.25">
      <c r="B457" s="744">
        <v>441</v>
      </c>
      <c r="C457" s="744" t="str">
        <f>IF(VLOOKUP(B457,'גנים - דוח ביצוע  (5)'!A:M,2,0)="","",VLOOKUP(B457,'גנים - דוח ביצוע  (5)'!A:M,2,0))</f>
        <v/>
      </c>
      <c r="D457" s="745" t="str">
        <f>IFERROR(VLOOKUP($C:$C,'גנים - מצבת והרשמה  (4)'!C:D,2,0)," ")</f>
        <v/>
      </c>
      <c r="E457" s="745" t="str">
        <f>IFERROR(VLOOKUP(C457,'גנים - דוח ביצוע  (5)'!B:N,13,0),"")</f>
        <v/>
      </c>
      <c r="F457" s="746" t="str">
        <f>IFERROR(VLOOKUP(P457,'פירוט עלויות כח אדם (6)'!AC:AD,2,0),0)</f>
        <v/>
      </c>
      <c r="G457" s="746" t="str">
        <f>IFERROR(VLOOKUP(Q457,'פירוט עלויות כח אדם (6)'!AC:AD,2,0),0)</f>
        <v/>
      </c>
      <c r="H457" s="746" t="str">
        <f>IFERROR(VLOOKUP(R457,'פירוט עלויות כח אדם (6)'!AE:AF,2,0),0)</f>
        <v/>
      </c>
      <c r="I457" s="746">
        <f t="shared" si="42"/>
        <v>0</v>
      </c>
      <c r="J457" s="746">
        <f t="shared" si="43"/>
        <v>0</v>
      </c>
      <c r="K457" s="746">
        <f t="shared" si="44"/>
        <v>0</v>
      </c>
      <c r="L457" s="746" t="str">
        <f t="shared" si="45"/>
        <v/>
      </c>
      <c r="M457" s="750"/>
      <c r="N457" s="748" t="str">
        <f t="shared" si="46"/>
        <v/>
      </c>
      <c r="O457" s="749">
        <f t="shared" si="47"/>
        <v>0</v>
      </c>
      <c r="P457" s="749" t="str">
        <f>IF(C457&lt;&gt;"",C457&amp;'גיליון עזר'!$A$2,"")</f>
        <v/>
      </c>
      <c r="Q457" s="749" t="str">
        <f>IF(C457&lt;&gt;"",C457&amp;'גיליון עזר'!$C$2,"")</f>
        <v/>
      </c>
      <c r="R457" s="749" t="str">
        <f t="shared" si="48"/>
        <v/>
      </c>
    </row>
    <row r="458" spans="2:18" ht="15.75" x14ac:dyDescent="0.25">
      <c r="B458" s="702">
        <v>442</v>
      </c>
      <c r="C458" s="744" t="str">
        <f>IF(VLOOKUP(B458,'גנים - דוח ביצוע  (5)'!A:M,2,0)="","",VLOOKUP(B458,'גנים - דוח ביצוע  (5)'!A:M,2,0))</f>
        <v/>
      </c>
      <c r="D458" s="745" t="str">
        <f>IFERROR(VLOOKUP($C:$C,'גנים - מצבת והרשמה  (4)'!C:D,2,0)," ")</f>
        <v/>
      </c>
      <c r="E458" s="745" t="str">
        <f>IFERROR(VLOOKUP(C458,'גנים - דוח ביצוע  (5)'!B:N,13,0),"")</f>
        <v/>
      </c>
      <c r="F458" s="746" t="str">
        <f>IFERROR(VLOOKUP(P458,'פירוט עלויות כח אדם (6)'!AC:AD,2,0),0)</f>
        <v/>
      </c>
      <c r="G458" s="746" t="str">
        <f>IFERROR(VLOOKUP(Q458,'פירוט עלויות כח אדם (6)'!AC:AD,2,0),0)</f>
        <v/>
      </c>
      <c r="H458" s="746" t="str">
        <f>IFERROR(VLOOKUP(R458,'פירוט עלויות כח אדם (6)'!AE:AF,2,0),0)</f>
        <v/>
      </c>
      <c r="I458" s="746">
        <f t="shared" si="42"/>
        <v>0</v>
      </c>
      <c r="J458" s="746">
        <f t="shared" si="43"/>
        <v>0</v>
      </c>
      <c r="K458" s="746">
        <f t="shared" si="44"/>
        <v>0</v>
      </c>
      <c r="L458" s="746" t="str">
        <f t="shared" si="45"/>
        <v/>
      </c>
      <c r="M458" s="750"/>
      <c r="N458" s="748" t="str">
        <f t="shared" si="46"/>
        <v/>
      </c>
      <c r="O458" s="749">
        <f t="shared" si="47"/>
        <v>0</v>
      </c>
      <c r="P458" s="749" t="str">
        <f>IF(C458&lt;&gt;"",C458&amp;'גיליון עזר'!$A$2,"")</f>
        <v/>
      </c>
      <c r="Q458" s="749" t="str">
        <f>IF(C458&lt;&gt;"",C458&amp;'גיליון עזר'!$C$2,"")</f>
        <v/>
      </c>
      <c r="R458" s="749" t="str">
        <f t="shared" si="48"/>
        <v/>
      </c>
    </row>
    <row r="459" spans="2:18" ht="15.75" x14ac:dyDescent="0.25">
      <c r="B459" s="744">
        <v>443</v>
      </c>
      <c r="C459" s="744" t="str">
        <f>IF(VLOOKUP(B459,'גנים - דוח ביצוע  (5)'!A:M,2,0)="","",VLOOKUP(B459,'גנים - דוח ביצוע  (5)'!A:M,2,0))</f>
        <v/>
      </c>
      <c r="D459" s="745" t="str">
        <f>IFERROR(VLOOKUP($C:$C,'גנים - מצבת והרשמה  (4)'!C:D,2,0)," ")</f>
        <v/>
      </c>
      <c r="E459" s="745" t="str">
        <f>IFERROR(VLOOKUP(C459,'גנים - דוח ביצוע  (5)'!B:N,13,0),"")</f>
        <v/>
      </c>
      <c r="F459" s="746" t="str">
        <f>IFERROR(VLOOKUP(P459,'פירוט עלויות כח אדם (6)'!AC:AD,2,0),0)</f>
        <v/>
      </c>
      <c r="G459" s="746" t="str">
        <f>IFERROR(VLOOKUP(Q459,'פירוט עלויות כח אדם (6)'!AC:AD,2,0),0)</f>
        <v/>
      </c>
      <c r="H459" s="746" t="str">
        <f>IFERROR(VLOOKUP(R459,'פירוט עלויות כח אדם (6)'!AE:AF,2,0),0)</f>
        <v/>
      </c>
      <c r="I459" s="746">
        <f t="shared" si="42"/>
        <v>0</v>
      </c>
      <c r="J459" s="746">
        <f t="shared" si="43"/>
        <v>0</v>
      </c>
      <c r="K459" s="746">
        <f t="shared" si="44"/>
        <v>0</v>
      </c>
      <c r="L459" s="746" t="str">
        <f t="shared" si="45"/>
        <v/>
      </c>
      <c r="M459" s="750"/>
      <c r="N459" s="748" t="str">
        <f t="shared" si="46"/>
        <v/>
      </c>
      <c r="O459" s="749">
        <f t="shared" si="47"/>
        <v>0</v>
      </c>
      <c r="P459" s="749" t="str">
        <f>IF(C459&lt;&gt;"",C459&amp;'גיליון עזר'!$A$2,"")</f>
        <v/>
      </c>
      <c r="Q459" s="749" t="str">
        <f>IF(C459&lt;&gt;"",C459&amp;'גיליון עזר'!$C$2,"")</f>
        <v/>
      </c>
      <c r="R459" s="749" t="str">
        <f t="shared" si="48"/>
        <v/>
      </c>
    </row>
    <row r="460" spans="2:18" ht="15.75" x14ac:dyDescent="0.25">
      <c r="B460" s="702">
        <v>444</v>
      </c>
      <c r="C460" s="744" t="str">
        <f>IF(VLOOKUP(B460,'גנים - דוח ביצוע  (5)'!A:M,2,0)="","",VLOOKUP(B460,'גנים - דוח ביצוע  (5)'!A:M,2,0))</f>
        <v/>
      </c>
      <c r="D460" s="745" t="str">
        <f>IFERROR(VLOOKUP($C:$C,'גנים - מצבת והרשמה  (4)'!C:D,2,0)," ")</f>
        <v/>
      </c>
      <c r="E460" s="745" t="str">
        <f>IFERROR(VLOOKUP(C460,'גנים - דוח ביצוע  (5)'!B:N,13,0),"")</f>
        <v/>
      </c>
      <c r="F460" s="746" t="str">
        <f>IFERROR(VLOOKUP(P460,'פירוט עלויות כח אדם (6)'!AC:AD,2,0),0)</f>
        <v/>
      </c>
      <c r="G460" s="746" t="str">
        <f>IFERROR(VLOOKUP(Q460,'פירוט עלויות כח אדם (6)'!AC:AD,2,0),0)</f>
        <v/>
      </c>
      <c r="H460" s="746" t="str">
        <f>IFERROR(VLOOKUP(R460,'פירוט עלויות כח אדם (6)'!AE:AF,2,0),0)</f>
        <v/>
      </c>
      <c r="I460" s="746">
        <f t="shared" si="42"/>
        <v>0</v>
      </c>
      <c r="J460" s="746">
        <f t="shared" si="43"/>
        <v>0</v>
      </c>
      <c r="K460" s="746">
        <f t="shared" si="44"/>
        <v>0</v>
      </c>
      <c r="L460" s="746" t="str">
        <f t="shared" si="45"/>
        <v/>
      </c>
      <c r="M460" s="750"/>
      <c r="N460" s="748" t="str">
        <f t="shared" si="46"/>
        <v/>
      </c>
      <c r="O460" s="749">
        <f t="shared" si="47"/>
        <v>0</v>
      </c>
      <c r="P460" s="749" t="str">
        <f>IF(C460&lt;&gt;"",C460&amp;'גיליון עזר'!$A$2,"")</f>
        <v/>
      </c>
      <c r="Q460" s="749" t="str">
        <f>IF(C460&lt;&gt;"",C460&amp;'גיליון עזר'!$C$2,"")</f>
        <v/>
      </c>
      <c r="R460" s="749" t="str">
        <f t="shared" si="48"/>
        <v/>
      </c>
    </row>
    <row r="461" spans="2:18" ht="15.75" x14ac:dyDescent="0.25">
      <c r="B461" s="744">
        <v>445</v>
      </c>
      <c r="C461" s="744" t="str">
        <f>IF(VLOOKUP(B461,'גנים - דוח ביצוע  (5)'!A:M,2,0)="","",VLOOKUP(B461,'גנים - דוח ביצוע  (5)'!A:M,2,0))</f>
        <v/>
      </c>
      <c r="D461" s="745" t="str">
        <f>IFERROR(VLOOKUP($C:$C,'גנים - מצבת והרשמה  (4)'!C:D,2,0)," ")</f>
        <v/>
      </c>
      <c r="E461" s="745" t="str">
        <f>IFERROR(VLOOKUP(C461,'גנים - דוח ביצוע  (5)'!B:N,13,0),"")</f>
        <v/>
      </c>
      <c r="F461" s="746" t="str">
        <f>IFERROR(VLOOKUP(P461,'פירוט עלויות כח אדם (6)'!AC:AD,2,0),0)</f>
        <v/>
      </c>
      <c r="G461" s="746" t="str">
        <f>IFERROR(VLOOKUP(Q461,'פירוט עלויות כח אדם (6)'!AC:AD,2,0),0)</f>
        <v/>
      </c>
      <c r="H461" s="746" t="str">
        <f>IFERROR(VLOOKUP(R461,'פירוט עלויות כח אדם (6)'!AE:AF,2,0),0)</f>
        <v/>
      </c>
      <c r="I461" s="746">
        <f t="shared" si="42"/>
        <v>0</v>
      </c>
      <c r="J461" s="746">
        <f t="shared" si="43"/>
        <v>0</v>
      </c>
      <c r="K461" s="746">
        <f t="shared" si="44"/>
        <v>0</v>
      </c>
      <c r="L461" s="746" t="str">
        <f t="shared" si="45"/>
        <v/>
      </c>
      <c r="M461" s="750"/>
      <c r="N461" s="748" t="str">
        <f t="shared" si="46"/>
        <v/>
      </c>
      <c r="O461" s="749">
        <f t="shared" si="47"/>
        <v>0</v>
      </c>
      <c r="P461" s="749" t="str">
        <f>IF(C461&lt;&gt;"",C461&amp;'גיליון עזר'!$A$2,"")</f>
        <v/>
      </c>
      <c r="Q461" s="749" t="str">
        <f>IF(C461&lt;&gt;"",C461&amp;'גיליון עזר'!$C$2,"")</f>
        <v/>
      </c>
      <c r="R461" s="749" t="str">
        <f t="shared" si="48"/>
        <v/>
      </c>
    </row>
    <row r="462" spans="2:18" ht="15.75" x14ac:dyDescent="0.25">
      <c r="B462" s="702">
        <v>446</v>
      </c>
      <c r="C462" s="744" t="str">
        <f>IF(VLOOKUP(B462,'גנים - דוח ביצוע  (5)'!A:M,2,0)="","",VLOOKUP(B462,'גנים - דוח ביצוע  (5)'!A:M,2,0))</f>
        <v/>
      </c>
      <c r="D462" s="745" t="str">
        <f>IFERROR(VLOOKUP($C:$C,'גנים - מצבת והרשמה  (4)'!C:D,2,0)," ")</f>
        <v/>
      </c>
      <c r="E462" s="745" t="str">
        <f>IFERROR(VLOOKUP(C462,'גנים - דוח ביצוע  (5)'!B:N,13,0),"")</f>
        <v/>
      </c>
      <c r="F462" s="746" t="str">
        <f>IFERROR(VLOOKUP(P462,'פירוט עלויות כח אדם (6)'!AC:AD,2,0),0)</f>
        <v/>
      </c>
      <c r="G462" s="746" t="str">
        <f>IFERROR(VLOOKUP(Q462,'פירוט עלויות כח אדם (6)'!AC:AD,2,0),0)</f>
        <v/>
      </c>
      <c r="H462" s="746" t="str">
        <f>IFERROR(VLOOKUP(R462,'פירוט עלויות כח אדם (6)'!AE:AF,2,0),0)</f>
        <v/>
      </c>
      <c r="I462" s="746">
        <f t="shared" si="42"/>
        <v>0</v>
      </c>
      <c r="J462" s="746">
        <f t="shared" si="43"/>
        <v>0</v>
      </c>
      <c r="K462" s="746">
        <f t="shared" si="44"/>
        <v>0</v>
      </c>
      <c r="L462" s="746" t="str">
        <f t="shared" si="45"/>
        <v/>
      </c>
      <c r="M462" s="750"/>
      <c r="N462" s="748" t="str">
        <f t="shared" si="46"/>
        <v/>
      </c>
      <c r="O462" s="749">
        <f t="shared" si="47"/>
        <v>0</v>
      </c>
      <c r="P462" s="749" t="str">
        <f>IF(C462&lt;&gt;"",C462&amp;'גיליון עזר'!$A$2,"")</f>
        <v/>
      </c>
      <c r="Q462" s="749" t="str">
        <f>IF(C462&lt;&gt;"",C462&amp;'גיליון עזר'!$C$2,"")</f>
        <v/>
      </c>
      <c r="R462" s="749" t="str">
        <f t="shared" si="48"/>
        <v/>
      </c>
    </row>
    <row r="463" spans="2:18" ht="15.75" x14ac:dyDescent="0.25">
      <c r="B463" s="744">
        <v>447</v>
      </c>
      <c r="C463" s="744" t="str">
        <f>IF(VLOOKUP(B463,'גנים - דוח ביצוע  (5)'!A:M,2,0)="","",VLOOKUP(B463,'גנים - דוח ביצוע  (5)'!A:M,2,0))</f>
        <v/>
      </c>
      <c r="D463" s="745" t="str">
        <f>IFERROR(VLOOKUP($C:$C,'גנים - מצבת והרשמה  (4)'!C:D,2,0)," ")</f>
        <v/>
      </c>
      <c r="E463" s="745" t="str">
        <f>IFERROR(VLOOKUP(C463,'גנים - דוח ביצוע  (5)'!B:N,13,0),"")</f>
        <v/>
      </c>
      <c r="F463" s="746" t="str">
        <f>IFERROR(VLOOKUP(P463,'פירוט עלויות כח אדם (6)'!AC:AD,2,0),0)</f>
        <v/>
      </c>
      <c r="G463" s="746" t="str">
        <f>IFERROR(VLOOKUP(Q463,'פירוט עלויות כח אדם (6)'!AC:AD,2,0),0)</f>
        <v/>
      </c>
      <c r="H463" s="746" t="str">
        <f>IFERROR(VLOOKUP(R463,'פירוט עלויות כח אדם (6)'!AE:AF,2,0),0)</f>
        <v/>
      </c>
      <c r="I463" s="746">
        <f t="shared" si="42"/>
        <v>0</v>
      </c>
      <c r="J463" s="746">
        <f t="shared" si="43"/>
        <v>0</v>
      </c>
      <c r="K463" s="746">
        <f t="shared" si="44"/>
        <v>0</v>
      </c>
      <c r="L463" s="746" t="str">
        <f t="shared" si="45"/>
        <v/>
      </c>
      <c r="M463" s="750"/>
      <c r="N463" s="748" t="str">
        <f t="shared" si="46"/>
        <v/>
      </c>
      <c r="O463" s="749">
        <f t="shared" si="47"/>
        <v>0</v>
      </c>
      <c r="P463" s="749" t="str">
        <f>IF(C463&lt;&gt;"",C463&amp;'גיליון עזר'!$A$2,"")</f>
        <v/>
      </c>
      <c r="Q463" s="749" t="str">
        <f>IF(C463&lt;&gt;"",C463&amp;'גיליון עזר'!$C$2,"")</f>
        <v/>
      </c>
      <c r="R463" s="749" t="str">
        <f t="shared" si="48"/>
        <v/>
      </c>
    </row>
    <row r="464" spans="2:18" ht="15.75" x14ac:dyDescent="0.25">
      <c r="B464" s="702">
        <v>448</v>
      </c>
      <c r="C464" s="744" t="str">
        <f>IF(VLOOKUP(B464,'גנים - דוח ביצוע  (5)'!A:M,2,0)="","",VLOOKUP(B464,'גנים - דוח ביצוע  (5)'!A:M,2,0))</f>
        <v/>
      </c>
      <c r="D464" s="745" t="str">
        <f>IFERROR(VLOOKUP($C:$C,'גנים - מצבת והרשמה  (4)'!C:D,2,0)," ")</f>
        <v/>
      </c>
      <c r="E464" s="745" t="str">
        <f>IFERROR(VLOOKUP(C464,'גנים - דוח ביצוע  (5)'!B:N,13,0),"")</f>
        <v/>
      </c>
      <c r="F464" s="746" t="str">
        <f>IFERROR(VLOOKUP(P464,'פירוט עלויות כח אדם (6)'!AC:AD,2,0),0)</f>
        <v/>
      </c>
      <c r="G464" s="746" t="str">
        <f>IFERROR(VLOOKUP(Q464,'פירוט עלויות כח אדם (6)'!AC:AD,2,0),0)</f>
        <v/>
      </c>
      <c r="H464" s="746" t="str">
        <f>IFERROR(VLOOKUP(R464,'פירוט עלויות כח אדם (6)'!AE:AF,2,0),0)</f>
        <v/>
      </c>
      <c r="I464" s="746">
        <f t="shared" si="42"/>
        <v>0</v>
      </c>
      <c r="J464" s="746">
        <f t="shared" si="43"/>
        <v>0</v>
      </c>
      <c r="K464" s="746">
        <f t="shared" si="44"/>
        <v>0</v>
      </c>
      <c r="L464" s="746" t="str">
        <f t="shared" si="45"/>
        <v/>
      </c>
      <c r="M464" s="750"/>
      <c r="N464" s="748" t="str">
        <f t="shared" si="46"/>
        <v/>
      </c>
      <c r="O464" s="749">
        <f t="shared" si="47"/>
        <v>0</v>
      </c>
      <c r="P464" s="749" t="str">
        <f>IF(C464&lt;&gt;"",C464&amp;'גיליון עזר'!$A$2,"")</f>
        <v/>
      </c>
      <c r="Q464" s="749" t="str">
        <f>IF(C464&lt;&gt;"",C464&amp;'גיליון עזר'!$C$2,"")</f>
        <v/>
      </c>
      <c r="R464" s="749" t="str">
        <f t="shared" si="48"/>
        <v/>
      </c>
    </row>
    <row r="465" spans="2:18" ht="15.75" x14ac:dyDescent="0.25">
      <c r="B465" s="744">
        <v>449</v>
      </c>
      <c r="C465" s="744" t="str">
        <f>IF(VLOOKUP(B465,'גנים - דוח ביצוע  (5)'!A:M,2,0)="","",VLOOKUP(B465,'גנים - דוח ביצוע  (5)'!A:M,2,0))</f>
        <v/>
      </c>
      <c r="D465" s="745" t="str">
        <f>IFERROR(VLOOKUP($C:$C,'גנים - מצבת והרשמה  (4)'!C:D,2,0)," ")</f>
        <v/>
      </c>
      <c r="E465" s="745" t="str">
        <f>IFERROR(VLOOKUP(C465,'גנים - דוח ביצוע  (5)'!B:N,13,0),"")</f>
        <v/>
      </c>
      <c r="F465" s="746" t="str">
        <f>IFERROR(VLOOKUP(P465,'פירוט עלויות כח אדם (6)'!AC:AD,2,0),0)</f>
        <v/>
      </c>
      <c r="G465" s="746" t="str">
        <f>IFERROR(VLOOKUP(Q465,'פירוט עלויות כח אדם (6)'!AC:AD,2,0),0)</f>
        <v/>
      </c>
      <c r="H465" s="746" t="str">
        <f>IFERROR(VLOOKUP(R465,'פירוט עלויות כח אדם (6)'!AE:AF,2,0),0)</f>
        <v/>
      </c>
      <c r="I465" s="746">
        <f t="shared" si="42"/>
        <v>0</v>
      </c>
      <c r="J465" s="746">
        <f t="shared" si="43"/>
        <v>0</v>
      </c>
      <c r="K465" s="746">
        <f t="shared" si="44"/>
        <v>0</v>
      </c>
      <c r="L465" s="746" t="str">
        <f t="shared" si="45"/>
        <v/>
      </c>
      <c r="M465" s="750"/>
      <c r="N465" s="748" t="str">
        <f t="shared" si="46"/>
        <v/>
      </c>
      <c r="O465" s="749">
        <f t="shared" si="47"/>
        <v>0</v>
      </c>
      <c r="P465" s="749" t="str">
        <f>IF(C465&lt;&gt;"",C465&amp;'גיליון עזר'!$A$2,"")</f>
        <v/>
      </c>
      <c r="Q465" s="749" t="str">
        <f>IF(C465&lt;&gt;"",C465&amp;'גיליון עזר'!$C$2,"")</f>
        <v/>
      </c>
      <c r="R465" s="749" t="str">
        <f t="shared" si="48"/>
        <v/>
      </c>
    </row>
    <row r="466" spans="2:18" ht="15.75" x14ac:dyDescent="0.25">
      <c r="B466" s="702">
        <v>450</v>
      </c>
      <c r="C466" s="744" t="str">
        <f>IF(VLOOKUP(B466,'גנים - דוח ביצוע  (5)'!A:M,2,0)="","",VLOOKUP(B466,'גנים - דוח ביצוע  (5)'!A:M,2,0))</f>
        <v/>
      </c>
      <c r="D466" s="745" t="str">
        <f>IFERROR(VLOOKUP($C:$C,'גנים - מצבת והרשמה  (4)'!C:D,2,0)," ")</f>
        <v/>
      </c>
      <c r="E466" s="745" t="str">
        <f>IFERROR(VLOOKUP(C466,'גנים - דוח ביצוע  (5)'!B:N,13,0),"")</f>
        <v/>
      </c>
      <c r="F466" s="746" t="str">
        <f>IFERROR(VLOOKUP(P466,'פירוט עלויות כח אדם (6)'!AC:AD,2,0),0)</f>
        <v/>
      </c>
      <c r="G466" s="746" t="str">
        <f>IFERROR(VLOOKUP(Q466,'פירוט עלויות כח אדם (6)'!AC:AD,2,0),0)</f>
        <v/>
      </c>
      <c r="H466" s="746" t="str">
        <f>IFERROR(VLOOKUP(R466,'פירוט עלויות כח אדם (6)'!AE:AF,2,0),0)</f>
        <v/>
      </c>
      <c r="I466" s="746">
        <f t="shared" ref="I466:I516" si="49">IF(C466&lt;&gt;"",IF(OR(F466&gt;0,G466&gt;0),"תקין","לא תקין"),0)</f>
        <v>0</v>
      </c>
      <c r="J466" s="746">
        <f t="shared" ref="J466:J516" si="50">IF(C466&lt;&gt;"",IF(E466&gt;30,IF(H466&gt;0,"תקין","לא תקין"),"תקין"),0)</f>
        <v>0</v>
      </c>
      <c r="K466" s="746">
        <f t="shared" ref="K466:K516" si="51">IF(C466&lt;&gt;"",IF(OR(I466="לא תקין",J466="לא תקין"),"לא תקין, הגן לא העסיק צוות חינוכי בהתאם להנחיות","תקין"),0)</f>
        <v>0</v>
      </c>
      <c r="L466" s="746" t="str">
        <f t="shared" ref="L466:L516" si="52">IF(E466&lt;&gt;"",IF(K466="תקין",E466,"לא קיימת זכאות לתקציב לאור אי איוש משרות כנדרש"),"")</f>
        <v/>
      </c>
      <c r="M466" s="750"/>
      <c r="N466" s="748" t="str">
        <f t="shared" ref="N466:N516" si="53">IF(ISNUMBER(C466),IF(COUNTIF($C$17:$C$1995,C466)=1,"תקין",IFERROR(CONCATENATE("סמל הגן הוקלד ",COUNTIF($C$17:$C$1995,C466)," פעמים"),"")),"")</f>
        <v/>
      </c>
      <c r="O466" s="749">
        <f t="shared" ref="O466:O516" si="54">IF(LEFT(K466,7)="לא תקין",1,0)</f>
        <v>0</v>
      </c>
      <c r="P466" s="749" t="str">
        <f>IF(C466&lt;&gt;"",C466&amp;'גיליון עזר'!$A$2,"")</f>
        <v/>
      </c>
      <c r="Q466" s="749" t="str">
        <f>IF(C466&lt;&gt;"",C466&amp;'גיליון עזר'!$C$2,"")</f>
        <v/>
      </c>
      <c r="R466" s="749" t="str">
        <f t="shared" ref="R466:R516" si="55">IF(C466&lt;&gt;"",C466&amp;"סייעת","")</f>
        <v/>
      </c>
    </row>
    <row r="467" spans="2:18" ht="15.75" x14ac:dyDescent="0.25">
      <c r="B467" s="744">
        <v>451</v>
      </c>
      <c r="C467" s="744" t="str">
        <f>IF(VLOOKUP(B467,'גנים - דוח ביצוע  (5)'!A:M,2,0)="","",VLOOKUP(B467,'גנים - דוח ביצוע  (5)'!A:M,2,0))</f>
        <v/>
      </c>
      <c r="D467" s="745" t="str">
        <f>IFERROR(VLOOKUP($C:$C,'גנים - מצבת והרשמה  (4)'!C:D,2,0)," ")</f>
        <v/>
      </c>
      <c r="E467" s="745" t="str">
        <f>IFERROR(VLOOKUP(C467,'גנים - דוח ביצוע  (5)'!B:N,13,0),"")</f>
        <v/>
      </c>
      <c r="F467" s="746" t="str">
        <f>IFERROR(VLOOKUP(P467,'פירוט עלויות כח אדם (6)'!AC:AD,2,0),0)</f>
        <v/>
      </c>
      <c r="G467" s="746" t="str">
        <f>IFERROR(VLOOKUP(Q467,'פירוט עלויות כח אדם (6)'!AC:AD,2,0),0)</f>
        <v/>
      </c>
      <c r="H467" s="746" t="str">
        <f>IFERROR(VLOOKUP(R467,'פירוט עלויות כח אדם (6)'!AE:AF,2,0),0)</f>
        <v/>
      </c>
      <c r="I467" s="746">
        <f t="shared" si="49"/>
        <v>0</v>
      </c>
      <c r="J467" s="746">
        <f t="shared" si="50"/>
        <v>0</v>
      </c>
      <c r="K467" s="746">
        <f t="shared" si="51"/>
        <v>0</v>
      </c>
      <c r="L467" s="746" t="str">
        <f t="shared" si="52"/>
        <v/>
      </c>
      <c r="M467" s="750"/>
      <c r="N467" s="748" t="str">
        <f t="shared" si="53"/>
        <v/>
      </c>
      <c r="O467" s="749">
        <f t="shared" si="54"/>
        <v>0</v>
      </c>
      <c r="P467" s="749" t="str">
        <f>IF(C467&lt;&gt;"",C467&amp;'גיליון עזר'!$A$2,"")</f>
        <v/>
      </c>
      <c r="Q467" s="749" t="str">
        <f>IF(C467&lt;&gt;"",C467&amp;'גיליון עזר'!$C$2,"")</f>
        <v/>
      </c>
      <c r="R467" s="749" t="str">
        <f t="shared" si="55"/>
        <v/>
      </c>
    </row>
    <row r="468" spans="2:18" ht="15.75" x14ac:dyDescent="0.25">
      <c r="B468" s="702">
        <v>452</v>
      </c>
      <c r="C468" s="744" t="str">
        <f>IF(VLOOKUP(B468,'גנים - דוח ביצוע  (5)'!A:M,2,0)="","",VLOOKUP(B468,'גנים - דוח ביצוע  (5)'!A:M,2,0))</f>
        <v/>
      </c>
      <c r="D468" s="745" t="str">
        <f>IFERROR(VLOOKUP($C:$C,'גנים - מצבת והרשמה  (4)'!C:D,2,0)," ")</f>
        <v/>
      </c>
      <c r="E468" s="745" t="str">
        <f>IFERROR(VLOOKUP(C468,'גנים - דוח ביצוע  (5)'!B:N,13,0),"")</f>
        <v/>
      </c>
      <c r="F468" s="746" t="str">
        <f>IFERROR(VLOOKUP(P468,'פירוט עלויות כח אדם (6)'!AC:AD,2,0),0)</f>
        <v/>
      </c>
      <c r="G468" s="746" t="str">
        <f>IFERROR(VLOOKUP(Q468,'פירוט עלויות כח אדם (6)'!AC:AD,2,0),0)</f>
        <v/>
      </c>
      <c r="H468" s="746" t="str">
        <f>IFERROR(VLOOKUP(R468,'פירוט עלויות כח אדם (6)'!AE:AF,2,0),0)</f>
        <v/>
      </c>
      <c r="I468" s="746">
        <f t="shared" si="49"/>
        <v>0</v>
      </c>
      <c r="J468" s="746">
        <f t="shared" si="50"/>
        <v>0</v>
      </c>
      <c r="K468" s="746">
        <f t="shared" si="51"/>
        <v>0</v>
      </c>
      <c r="L468" s="746" t="str">
        <f t="shared" si="52"/>
        <v/>
      </c>
      <c r="M468" s="750"/>
      <c r="N468" s="748" t="str">
        <f t="shared" si="53"/>
        <v/>
      </c>
      <c r="O468" s="749">
        <f t="shared" si="54"/>
        <v>0</v>
      </c>
      <c r="P468" s="749" t="str">
        <f>IF(C468&lt;&gt;"",C468&amp;'גיליון עזר'!$A$2,"")</f>
        <v/>
      </c>
      <c r="Q468" s="749" t="str">
        <f>IF(C468&lt;&gt;"",C468&amp;'גיליון עזר'!$C$2,"")</f>
        <v/>
      </c>
      <c r="R468" s="749" t="str">
        <f t="shared" si="55"/>
        <v/>
      </c>
    </row>
    <row r="469" spans="2:18" ht="15.75" x14ac:dyDescent="0.25">
      <c r="B469" s="744">
        <v>453</v>
      </c>
      <c r="C469" s="744" t="str">
        <f>IF(VLOOKUP(B469,'גנים - דוח ביצוע  (5)'!A:M,2,0)="","",VLOOKUP(B469,'גנים - דוח ביצוע  (5)'!A:M,2,0))</f>
        <v/>
      </c>
      <c r="D469" s="745" t="str">
        <f>IFERROR(VLOOKUP($C:$C,'גנים - מצבת והרשמה  (4)'!C:D,2,0)," ")</f>
        <v/>
      </c>
      <c r="E469" s="745" t="str">
        <f>IFERROR(VLOOKUP(C469,'גנים - דוח ביצוע  (5)'!B:N,13,0),"")</f>
        <v/>
      </c>
      <c r="F469" s="746" t="str">
        <f>IFERROR(VLOOKUP(P469,'פירוט עלויות כח אדם (6)'!AC:AD,2,0),0)</f>
        <v/>
      </c>
      <c r="G469" s="746" t="str">
        <f>IFERROR(VLOOKUP(Q469,'פירוט עלויות כח אדם (6)'!AC:AD,2,0),0)</f>
        <v/>
      </c>
      <c r="H469" s="746" t="str">
        <f>IFERROR(VLOOKUP(R469,'פירוט עלויות כח אדם (6)'!AE:AF,2,0),0)</f>
        <v/>
      </c>
      <c r="I469" s="746">
        <f t="shared" si="49"/>
        <v>0</v>
      </c>
      <c r="J469" s="746">
        <f t="shared" si="50"/>
        <v>0</v>
      </c>
      <c r="K469" s="746">
        <f t="shared" si="51"/>
        <v>0</v>
      </c>
      <c r="L469" s="746" t="str">
        <f t="shared" si="52"/>
        <v/>
      </c>
      <c r="M469" s="750"/>
      <c r="N469" s="748" t="str">
        <f t="shared" si="53"/>
        <v/>
      </c>
      <c r="O469" s="749">
        <f t="shared" si="54"/>
        <v>0</v>
      </c>
      <c r="P469" s="749" t="str">
        <f>IF(C469&lt;&gt;"",C469&amp;'גיליון עזר'!$A$2,"")</f>
        <v/>
      </c>
      <c r="Q469" s="749" t="str">
        <f>IF(C469&lt;&gt;"",C469&amp;'גיליון עזר'!$C$2,"")</f>
        <v/>
      </c>
      <c r="R469" s="749" t="str">
        <f t="shared" si="55"/>
        <v/>
      </c>
    </row>
    <row r="470" spans="2:18" ht="15.75" x14ac:dyDescent="0.25">
      <c r="B470" s="702">
        <v>454</v>
      </c>
      <c r="C470" s="744" t="str">
        <f>IF(VLOOKUP(B470,'גנים - דוח ביצוע  (5)'!A:M,2,0)="","",VLOOKUP(B470,'גנים - דוח ביצוע  (5)'!A:M,2,0))</f>
        <v/>
      </c>
      <c r="D470" s="745" t="str">
        <f>IFERROR(VLOOKUP($C:$C,'גנים - מצבת והרשמה  (4)'!C:D,2,0)," ")</f>
        <v/>
      </c>
      <c r="E470" s="745" t="str">
        <f>IFERROR(VLOOKUP(C470,'גנים - דוח ביצוע  (5)'!B:N,13,0),"")</f>
        <v/>
      </c>
      <c r="F470" s="746" t="str">
        <f>IFERROR(VLOOKUP(P470,'פירוט עלויות כח אדם (6)'!AC:AD,2,0),0)</f>
        <v/>
      </c>
      <c r="G470" s="746" t="str">
        <f>IFERROR(VLOOKUP(Q470,'פירוט עלויות כח אדם (6)'!AC:AD,2,0),0)</f>
        <v/>
      </c>
      <c r="H470" s="746" t="str">
        <f>IFERROR(VLOOKUP(R470,'פירוט עלויות כח אדם (6)'!AE:AF,2,0),0)</f>
        <v/>
      </c>
      <c r="I470" s="746">
        <f t="shared" si="49"/>
        <v>0</v>
      </c>
      <c r="J470" s="746">
        <f t="shared" si="50"/>
        <v>0</v>
      </c>
      <c r="K470" s="746">
        <f t="shared" si="51"/>
        <v>0</v>
      </c>
      <c r="L470" s="746" t="str">
        <f t="shared" si="52"/>
        <v/>
      </c>
      <c r="M470" s="750"/>
      <c r="N470" s="748" t="str">
        <f t="shared" si="53"/>
        <v/>
      </c>
      <c r="O470" s="749">
        <f t="shared" si="54"/>
        <v>0</v>
      </c>
      <c r="P470" s="749" t="str">
        <f>IF(C470&lt;&gt;"",C470&amp;'גיליון עזר'!$A$2,"")</f>
        <v/>
      </c>
      <c r="Q470" s="749" t="str">
        <f>IF(C470&lt;&gt;"",C470&amp;'גיליון עזר'!$C$2,"")</f>
        <v/>
      </c>
      <c r="R470" s="749" t="str">
        <f t="shared" si="55"/>
        <v/>
      </c>
    </row>
    <row r="471" spans="2:18" ht="15.75" x14ac:dyDescent="0.25">
      <c r="B471" s="744">
        <v>455</v>
      </c>
      <c r="C471" s="744" t="str">
        <f>IF(VLOOKUP(B471,'גנים - דוח ביצוע  (5)'!A:M,2,0)="","",VLOOKUP(B471,'גנים - דוח ביצוע  (5)'!A:M,2,0))</f>
        <v/>
      </c>
      <c r="D471" s="745" t="str">
        <f>IFERROR(VLOOKUP($C:$C,'גנים - מצבת והרשמה  (4)'!C:D,2,0)," ")</f>
        <v/>
      </c>
      <c r="E471" s="745" t="str">
        <f>IFERROR(VLOOKUP(C471,'גנים - דוח ביצוע  (5)'!B:N,13,0),"")</f>
        <v/>
      </c>
      <c r="F471" s="746" t="str">
        <f>IFERROR(VLOOKUP(P471,'פירוט עלויות כח אדם (6)'!AC:AD,2,0),0)</f>
        <v/>
      </c>
      <c r="G471" s="746" t="str">
        <f>IFERROR(VLOOKUP(Q471,'פירוט עלויות כח אדם (6)'!AC:AD,2,0),0)</f>
        <v/>
      </c>
      <c r="H471" s="746" t="str">
        <f>IFERROR(VLOOKUP(R471,'פירוט עלויות כח אדם (6)'!AE:AF,2,0),0)</f>
        <v/>
      </c>
      <c r="I471" s="746">
        <f t="shared" si="49"/>
        <v>0</v>
      </c>
      <c r="J471" s="746">
        <f t="shared" si="50"/>
        <v>0</v>
      </c>
      <c r="K471" s="746">
        <f t="shared" si="51"/>
        <v>0</v>
      </c>
      <c r="L471" s="746" t="str">
        <f t="shared" si="52"/>
        <v/>
      </c>
      <c r="M471" s="750"/>
      <c r="N471" s="748" t="str">
        <f t="shared" si="53"/>
        <v/>
      </c>
      <c r="O471" s="749">
        <f t="shared" si="54"/>
        <v>0</v>
      </c>
      <c r="P471" s="749" t="str">
        <f>IF(C471&lt;&gt;"",C471&amp;'גיליון עזר'!$A$2,"")</f>
        <v/>
      </c>
      <c r="Q471" s="749" t="str">
        <f>IF(C471&lt;&gt;"",C471&amp;'גיליון עזר'!$C$2,"")</f>
        <v/>
      </c>
      <c r="R471" s="749" t="str">
        <f t="shared" si="55"/>
        <v/>
      </c>
    </row>
    <row r="472" spans="2:18" ht="15.75" x14ac:dyDescent="0.25">
      <c r="B472" s="702">
        <v>456</v>
      </c>
      <c r="C472" s="744" t="str">
        <f>IF(VLOOKUP(B472,'גנים - דוח ביצוע  (5)'!A:M,2,0)="","",VLOOKUP(B472,'גנים - דוח ביצוע  (5)'!A:M,2,0))</f>
        <v/>
      </c>
      <c r="D472" s="745" t="str">
        <f>IFERROR(VLOOKUP($C:$C,'גנים - מצבת והרשמה  (4)'!C:D,2,0)," ")</f>
        <v/>
      </c>
      <c r="E472" s="745" t="str">
        <f>IFERROR(VLOOKUP(C472,'גנים - דוח ביצוע  (5)'!B:N,13,0),"")</f>
        <v/>
      </c>
      <c r="F472" s="746" t="str">
        <f>IFERROR(VLOOKUP(P472,'פירוט עלויות כח אדם (6)'!AC:AD,2,0),0)</f>
        <v/>
      </c>
      <c r="G472" s="746" t="str">
        <f>IFERROR(VLOOKUP(Q472,'פירוט עלויות כח אדם (6)'!AC:AD,2,0),0)</f>
        <v/>
      </c>
      <c r="H472" s="746" t="str">
        <f>IFERROR(VLOOKUP(R472,'פירוט עלויות כח אדם (6)'!AE:AF,2,0),0)</f>
        <v/>
      </c>
      <c r="I472" s="746">
        <f t="shared" si="49"/>
        <v>0</v>
      </c>
      <c r="J472" s="746">
        <f t="shared" si="50"/>
        <v>0</v>
      </c>
      <c r="K472" s="746">
        <f t="shared" si="51"/>
        <v>0</v>
      </c>
      <c r="L472" s="746" t="str">
        <f t="shared" si="52"/>
        <v/>
      </c>
      <c r="M472" s="750"/>
      <c r="N472" s="748" t="str">
        <f t="shared" si="53"/>
        <v/>
      </c>
      <c r="O472" s="749">
        <f t="shared" si="54"/>
        <v>0</v>
      </c>
      <c r="P472" s="749" t="str">
        <f>IF(C472&lt;&gt;"",C472&amp;'גיליון עזר'!$A$2,"")</f>
        <v/>
      </c>
      <c r="Q472" s="749" t="str">
        <f>IF(C472&lt;&gt;"",C472&amp;'גיליון עזר'!$C$2,"")</f>
        <v/>
      </c>
      <c r="R472" s="749" t="str">
        <f t="shared" si="55"/>
        <v/>
      </c>
    </row>
    <row r="473" spans="2:18" ht="15.75" x14ac:dyDescent="0.25">
      <c r="B473" s="744">
        <v>457</v>
      </c>
      <c r="C473" s="744" t="str">
        <f>IF(VLOOKUP(B473,'גנים - דוח ביצוע  (5)'!A:M,2,0)="","",VLOOKUP(B473,'גנים - דוח ביצוע  (5)'!A:M,2,0))</f>
        <v/>
      </c>
      <c r="D473" s="745" t="str">
        <f>IFERROR(VLOOKUP($C:$C,'גנים - מצבת והרשמה  (4)'!C:D,2,0)," ")</f>
        <v/>
      </c>
      <c r="E473" s="745" t="str">
        <f>IFERROR(VLOOKUP(C473,'גנים - דוח ביצוע  (5)'!B:N,13,0),"")</f>
        <v/>
      </c>
      <c r="F473" s="746" t="str">
        <f>IFERROR(VLOOKUP(P473,'פירוט עלויות כח אדם (6)'!AC:AD,2,0),0)</f>
        <v/>
      </c>
      <c r="G473" s="746" t="str">
        <f>IFERROR(VLOOKUP(Q473,'פירוט עלויות כח אדם (6)'!AC:AD,2,0),0)</f>
        <v/>
      </c>
      <c r="H473" s="746" t="str">
        <f>IFERROR(VLOOKUP(R473,'פירוט עלויות כח אדם (6)'!AE:AF,2,0),0)</f>
        <v/>
      </c>
      <c r="I473" s="746">
        <f t="shared" si="49"/>
        <v>0</v>
      </c>
      <c r="J473" s="746">
        <f t="shared" si="50"/>
        <v>0</v>
      </c>
      <c r="K473" s="746">
        <f t="shared" si="51"/>
        <v>0</v>
      </c>
      <c r="L473" s="746" t="str">
        <f t="shared" si="52"/>
        <v/>
      </c>
      <c r="M473" s="750"/>
      <c r="N473" s="748" t="str">
        <f t="shared" si="53"/>
        <v/>
      </c>
      <c r="O473" s="749">
        <f t="shared" si="54"/>
        <v>0</v>
      </c>
      <c r="P473" s="749" t="str">
        <f>IF(C473&lt;&gt;"",C473&amp;'גיליון עזר'!$A$2,"")</f>
        <v/>
      </c>
      <c r="Q473" s="749" t="str">
        <f>IF(C473&lt;&gt;"",C473&amp;'גיליון עזר'!$C$2,"")</f>
        <v/>
      </c>
      <c r="R473" s="749" t="str">
        <f t="shared" si="55"/>
        <v/>
      </c>
    </row>
    <row r="474" spans="2:18" ht="15.75" x14ac:dyDescent="0.25">
      <c r="B474" s="702">
        <v>458</v>
      </c>
      <c r="C474" s="744" t="str">
        <f>IF(VLOOKUP(B474,'גנים - דוח ביצוע  (5)'!A:M,2,0)="","",VLOOKUP(B474,'גנים - דוח ביצוע  (5)'!A:M,2,0))</f>
        <v/>
      </c>
      <c r="D474" s="745" t="str">
        <f>IFERROR(VLOOKUP($C:$C,'גנים - מצבת והרשמה  (4)'!C:D,2,0)," ")</f>
        <v/>
      </c>
      <c r="E474" s="745" t="str">
        <f>IFERROR(VLOOKUP(C474,'גנים - דוח ביצוע  (5)'!B:N,13,0),"")</f>
        <v/>
      </c>
      <c r="F474" s="746" t="str">
        <f>IFERROR(VLOOKUP(P474,'פירוט עלויות כח אדם (6)'!AC:AD,2,0),0)</f>
        <v/>
      </c>
      <c r="G474" s="746" t="str">
        <f>IFERROR(VLOOKUP(Q474,'פירוט עלויות כח אדם (6)'!AC:AD,2,0),0)</f>
        <v/>
      </c>
      <c r="H474" s="746" t="str">
        <f>IFERROR(VLOOKUP(R474,'פירוט עלויות כח אדם (6)'!AE:AF,2,0),0)</f>
        <v/>
      </c>
      <c r="I474" s="746">
        <f t="shared" si="49"/>
        <v>0</v>
      </c>
      <c r="J474" s="746">
        <f t="shared" si="50"/>
        <v>0</v>
      </c>
      <c r="K474" s="746">
        <f t="shared" si="51"/>
        <v>0</v>
      </c>
      <c r="L474" s="746" t="str">
        <f t="shared" si="52"/>
        <v/>
      </c>
      <c r="M474" s="750"/>
      <c r="N474" s="748" t="str">
        <f t="shared" si="53"/>
        <v/>
      </c>
      <c r="O474" s="749">
        <f t="shared" si="54"/>
        <v>0</v>
      </c>
      <c r="P474" s="749" t="str">
        <f>IF(C474&lt;&gt;"",C474&amp;'גיליון עזר'!$A$2,"")</f>
        <v/>
      </c>
      <c r="Q474" s="749" t="str">
        <f>IF(C474&lt;&gt;"",C474&amp;'גיליון עזר'!$C$2,"")</f>
        <v/>
      </c>
      <c r="R474" s="749" t="str">
        <f t="shared" si="55"/>
        <v/>
      </c>
    </row>
    <row r="475" spans="2:18" ht="15.75" x14ac:dyDescent="0.25">
      <c r="B475" s="744">
        <v>459</v>
      </c>
      <c r="C475" s="744" t="str">
        <f>IF(VLOOKUP(B475,'גנים - דוח ביצוע  (5)'!A:M,2,0)="","",VLOOKUP(B475,'גנים - דוח ביצוע  (5)'!A:M,2,0))</f>
        <v/>
      </c>
      <c r="D475" s="745" t="str">
        <f>IFERROR(VLOOKUP($C:$C,'גנים - מצבת והרשמה  (4)'!C:D,2,0)," ")</f>
        <v/>
      </c>
      <c r="E475" s="745" t="str">
        <f>IFERROR(VLOOKUP(C475,'גנים - דוח ביצוע  (5)'!B:N,13,0),"")</f>
        <v/>
      </c>
      <c r="F475" s="746" t="str">
        <f>IFERROR(VLOOKUP(P475,'פירוט עלויות כח אדם (6)'!AC:AD,2,0),0)</f>
        <v/>
      </c>
      <c r="G475" s="746" t="str">
        <f>IFERROR(VLOOKUP(Q475,'פירוט עלויות כח אדם (6)'!AC:AD,2,0),0)</f>
        <v/>
      </c>
      <c r="H475" s="746" t="str">
        <f>IFERROR(VLOOKUP(R475,'פירוט עלויות כח אדם (6)'!AE:AF,2,0),0)</f>
        <v/>
      </c>
      <c r="I475" s="746">
        <f t="shared" si="49"/>
        <v>0</v>
      </c>
      <c r="J475" s="746">
        <f t="shared" si="50"/>
        <v>0</v>
      </c>
      <c r="K475" s="746">
        <f t="shared" si="51"/>
        <v>0</v>
      </c>
      <c r="L475" s="746" t="str">
        <f t="shared" si="52"/>
        <v/>
      </c>
      <c r="M475" s="750"/>
      <c r="N475" s="748" t="str">
        <f t="shared" si="53"/>
        <v/>
      </c>
      <c r="O475" s="749">
        <f t="shared" si="54"/>
        <v>0</v>
      </c>
      <c r="P475" s="749" t="str">
        <f>IF(C475&lt;&gt;"",C475&amp;'גיליון עזר'!$A$2,"")</f>
        <v/>
      </c>
      <c r="Q475" s="749" t="str">
        <f>IF(C475&lt;&gt;"",C475&amp;'גיליון עזר'!$C$2,"")</f>
        <v/>
      </c>
      <c r="R475" s="749" t="str">
        <f t="shared" si="55"/>
        <v/>
      </c>
    </row>
    <row r="476" spans="2:18" ht="15.75" x14ac:dyDescent="0.25">
      <c r="B476" s="702">
        <v>460</v>
      </c>
      <c r="C476" s="744" t="str">
        <f>IF(VLOOKUP(B476,'גנים - דוח ביצוע  (5)'!A:M,2,0)="","",VLOOKUP(B476,'גנים - דוח ביצוע  (5)'!A:M,2,0))</f>
        <v/>
      </c>
      <c r="D476" s="745" t="str">
        <f>IFERROR(VLOOKUP($C:$C,'גנים - מצבת והרשמה  (4)'!C:D,2,0)," ")</f>
        <v/>
      </c>
      <c r="E476" s="745" t="str">
        <f>IFERROR(VLOOKUP(C476,'גנים - דוח ביצוע  (5)'!B:N,13,0),"")</f>
        <v/>
      </c>
      <c r="F476" s="746" t="str">
        <f>IFERROR(VLOOKUP(P476,'פירוט עלויות כח אדם (6)'!AC:AD,2,0),0)</f>
        <v/>
      </c>
      <c r="G476" s="746" t="str">
        <f>IFERROR(VLOOKUP(Q476,'פירוט עלויות כח אדם (6)'!AC:AD,2,0),0)</f>
        <v/>
      </c>
      <c r="H476" s="746" t="str">
        <f>IFERROR(VLOOKUP(R476,'פירוט עלויות כח אדם (6)'!AE:AF,2,0),0)</f>
        <v/>
      </c>
      <c r="I476" s="746">
        <f t="shared" si="49"/>
        <v>0</v>
      </c>
      <c r="J476" s="746">
        <f t="shared" si="50"/>
        <v>0</v>
      </c>
      <c r="K476" s="746">
        <f t="shared" si="51"/>
        <v>0</v>
      </c>
      <c r="L476" s="746" t="str">
        <f t="shared" si="52"/>
        <v/>
      </c>
      <c r="M476" s="750"/>
      <c r="N476" s="748" t="str">
        <f t="shared" si="53"/>
        <v/>
      </c>
      <c r="O476" s="749">
        <f t="shared" si="54"/>
        <v>0</v>
      </c>
      <c r="P476" s="749" t="str">
        <f>IF(C476&lt;&gt;"",C476&amp;'גיליון עזר'!$A$2,"")</f>
        <v/>
      </c>
      <c r="Q476" s="749" t="str">
        <f>IF(C476&lt;&gt;"",C476&amp;'גיליון עזר'!$C$2,"")</f>
        <v/>
      </c>
      <c r="R476" s="749" t="str">
        <f t="shared" si="55"/>
        <v/>
      </c>
    </row>
    <row r="477" spans="2:18" ht="15.75" x14ac:dyDescent="0.25">
      <c r="B477" s="744">
        <v>461</v>
      </c>
      <c r="C477" s="744" t="str">
        <f>IF(VLOOKUP(B477,'גנים - דוח ביצוע  (5)'!A:M,2,0)="","",VLOOKUP(B477,'גנים - דוח ביצוע  (5)'!A:M,2,0))</f>
        <v/>
      </c>
      <c r="D477" s="745" t="str">
        <f>IFERROR(VLOOKUP($C:$C,'גנים - מצבת והרשמה  (4)'!C:D,2,0)," ")</f>
        <v/>
      </c>
      <c r="E477" s="745" t="str">
        <f>IFERROR(VLOOKUP(C477,'גנים - דוח ביצוע  (5)'!B:N,13,0),"")</f>
        <v/>
      </c>
      <c r="F477" s="746" t="str">
        <f>IFERROR(VLOOKUP(P477,'פירוט עלויות כח אדם (6)'!AC:AD,2,0),0)</f>
        <v/>
      </c>
      <c r="G477" s="746" t="str">
        <f>IFERROR(VLOOKUP(Q477,'פירוט עלויות כח אדם (6)'!AC:AD,2,0),0)</f>
        <v/>
      </c>
      <c r="H477" s="746" t="str">
        <f>IFERROR(VLOOKUP(R477,'פירוט עלויות כח אדם (6)'!AE:AF,2,0),0)</f>
        <v/>
      </c>
      <c r="I477" s="746">
        <f t="shared" si="49"/>
        <v>0</v>
      </c>
      <c r="J477" s="746">
        <f t="shared" si="50"/>
        <v>0</v>
      </c>
      <c r="K477" s="746">
        <f t="shared" si="51"/>
        <v>0</v>
      </c>
      <c r="L477" s="746" t="str">
        <f t="shared" si="52"/>
        <v/>
      </c>
      <c r="M477" s="750"/>
      <c r="N477" s="748" t="str">
        <f t="shared" si="53"/>
        <v/>
      </c>
      <c r="O477" s="749">
        <f t="shared" si="54"/>
        <v>0</v>
      </c>
      <c r="P477" s="749" t="str">
        <f>IF(C477&lt;&gt;"",C477&amp;'גיליון עזר'!$A$2,"")</f>
        <v/>
      </c>
      <c r="Q477" s="749" t="str">
        <f>IF(C477&lt;&gt;"",C477&amp;'גיליון עזר'!$C$2,"")</f>
        <v/>
      </c>
      <c r="R477" s="749" t="str">
        <f t="shared" si="55"/>
        <v/>
      </c>
    </row>
    <row r="478" spans="2:18" ht="15.75" x14ac:dyDescent="0.25">
      <c r="B478" s="702">
        <v>462</v>
      </c>
      <c r="C478" s="744" t="str">
        <f>IF(VLOOKUP(B478,'גנים - דוח ביצוע  (5)'!A:M,2,0)="","",VLOOKUP(B478,'גנים - דוח ביצוע  (5)'!A:M,2,0))</f>
        <v/>
      </c>
      <c r="D478" s="745" t="str">
        <f>IFERROR(VLOOKUP($C:$C,'גנים - מצבת והרשמה  (4)'!C:D,2,0)," ")</f>
        <v/>
      </c>
      <c r="E478" s="745" t="str">
        <f>IFERROR(VLOOKUP(C478,'גנים - דוח ביצוע  (5)'!B:N,13,0),"")</f>
        <v/>
      </c>
      <c r="F478" s="746" t="str">
        <f>IFERROR(VLOOKUP(P478,'פירוט עלויות כח אדם (6)'!AC:AD,2,0),0)</f>
        <v/>
      </c>
      <c r="G478" s="746" t="str">
        <f>IFERROR(VLOOKUP(Q478,'פירוט עלויות כח אדם (6)'!AC:AD,2,0),0)</f>
        <v/>
      </c>
      <c r="H478" s="746" t="str">
        <f>IFERROR(VLOOKUP(R478,'פירוט עלויות כח אדם (6)'!AE:AF,2,0),0)</f>
        <v/>
      </c>
      <c r="I478" s="746">
        <f t="shared" si="49"/>
        <v>0</v>
      </c>
      <c r="J478" s="746">
        <f t="shared" si="50"/>
        <v>0</v>
      </c>
      <c r="K478" s="746">
        <f t="shared" si="51"/>
        <v>0</v>
      </c>
      <c r="L478" s="746" t="str">
        <f t="shared" si="52"/>
        <v/>
      </c>
      <c r="M478" s="750"/>
      <c r="N478" s="748" t="str">
        <f t="shared" si="53"/>
        <v/>
      </c>
      <c r="O478" s="749">
        <f t="shared" si="54"/>
        <v>0</v>
      </c>
      <c r="P478" s="749" t="str">
        <f>IF(C478&lt;&gt;"",C478&amp;'גיליון עזר'!$A$2,"")</f>
        <v/>
      </c>
      <c r="Q478" s="749" t="str">
        <f>IF(C478&lt;&gt;"",C478&amp;'גיליון עזר'!$C$2,"")</f>
        <v/>
      </c>
      <c r="R478" s="749" t="str">
        <f t="shared" si="55"/>
        <v/>
      </c>
    </row>
    <row r="479" spans="2:18" ht="15.75" x14ac:dyDescent="0.25">
      <c r="B479" s="744">
        <v>463</v>
      </c>
      <c r="C479" s="744" t="str">
        <f>IF(VLOOKUP(B479,'גנים - דוח ביצוע  (5)'!A:M,2,0)="","",VLOOKUP(B479,'גנים - דוח ביצוע  (5)'!A:M,2,0))</f>
        <v/>
      </c>
      <c r="D479" s="745" t="str">
        <f>IFERROR(VLOOKUP($C:$C,'גנים - מצבת והרשמה  (4)'!C:D,2,0)," ")</f>
        <v/>
      </c>
      <c r="E479" s="745" t="str">
        <f>IFERROR(VLOOKUP(C479,'גנים - דוח ביצוע  (5)'!B:N,13,0),"")</f>
        <v/>
      </c>
      <c r="F479" s="746" t="str">
        <f>IFERROR(VLOOKUP(P479,'פירוט עלויות כח אדם (6)'!AC:AD,2,0),0)</f>
        <v/>
      </c>
      <c r="G479" s="746" t="str">
        <f>IFERROR(VLOOKUP(Q479,'פירוט עלויות כח אדם (6)'!AC:AD,2,0),0)</f>
        <v/>
      </c>
      <c r="H479" s="746" t="str">
        <f>IFERROR(VLOOKUP(R479,'פירוט עלויות כח אדם (6)'!AE:AF,2,0),0)</f>
        <v/>
      </c>
      <c r="I479" s="746">
        <f t="shared" si="49"/>
        <v>0</v>
      </c>
      <c r="J479" s="746">
        <f t="shared" si="50"/>
        <v>0</v>
      </c>
      <c r="K479" s="746">
        <f t="shared" si="51"/>
        <v>0</v>
      </c>
      <c r="L479" s="746" t="str">
        <f t="shared" si="52"/>
        <v/>
      </c>
      <c r="M479" s="750"/>
      <c r="N479" s="748" t="str">
        <f t="shared" si="53"/>
        <v/>
      </c>
      <c r="O479" s="749">
        <f t="shared" si="54"/>
        <v>0</v>
      </c>
      <c r="P479" s="749" t="str">
        <f>IF(C479&lt;&gt;"",C479&amp;'גיליון עזר'!$A$2,"")</f>
        <v/>
      </c>
      <c r="Q479" s="749" t="str">
        <f>IF(C479&lt;&gt;"",C479&amp;'גיליון עזר'!$C$2,"")</f>
        <v/>
      </c>
      <c r="R479" s="749" t="str">
        <f t="shared" si="55"/>
        <v/>
      </c>
    </row>
    <row r="480" spans="2:18" ht="15.75" x14ac:dyDescent="0.25">
      <c r="B480" s="702">
        <v>464</v>
      </c>
      <c r="C480" s="744" t="str">
        <f>IF(VLOOKUP(B480,'גנים - דוח ביצוע  (5)'!A:M,2,0)="","",VLOOKUP(B480,'גנים - דוח ביצוע  (5)'!A:M,2,0))</f>
        <v/>
      </c>
      <c r="D480" s="745" t="str">
        <f>IFERROR(VLOOKUP($C:$C,'גנים - מצבת והרשמה  (4)'!C:D,2,0)," ")</f>
        <v/>
      </c>
      <c r="E480" s="745" t="str">
        <f>IFERROR(VLOOKUP(C480,'גנים - דוח ביצוע  (5)'!B:N,13,0),"")</f>
        <v/>
      </c>
      <c r="F480" s="746" t="str">
        <f>IFERROR(VLOOKUP(P480,'פירוט עלויות כח אדם (6)'!AC:AD,2,0),0)</f>
        <v/>
      </c>
      <c r="G480" s="746" t="str">
        <f>IFERROR(VLOOKUP(Q480,'פירוט עלויות כח אדם (6)'!AC:AD,2,0),0)</f>
        <v/>
      </c>
      <c r="H480" s="746" t="str">
        <f>IFERROR(VLOOKUP(R480,'פירוט עלויות כח אדם (6)'!AE:AF,2,0),0)</f>
        <v/>
      </c>
      <c r="I480" s="746">
        <f t="shared" si="49"/>
        <v>0</v>
      </c>
      <c r="J480" s="746">
        <f t="shared" si="50"/>
        <v>0</v>
      </c>
      <c r="K480" s="746">
        <f t="shared" si="51"/>
        <v>0</v>
      </c>
      <c r="L480" s="746" t="str">
        <f t="shared" si="52"/>
        <v/>
      </c>
      <c r="M480" s="750"/>
      <c r="N480" s="748" t="str">
        <f t="shared" si="53"/>
        <v/>
      </c>
      <c r="O480" s="749">
        <f t="shared" si="54"/>
        <v>0</v>
      </c>
      <c r="P480" s="749" t="str">
        <f>IF(C480&lt;&gt;"",C480&amp;'גיליון עזר'!$A$2,"")</f>
        <v/>
      </c>
      <c r="Q480" s="749" t="str">
        <f>IF(C480&lt;&gt;"",C480&amp;'גיליון עזר'!$C$2,"")</f>
        <v/>
      </c>
      <c r="R480" s="749" t="str">
        <f t="shared" si="55"/>
        <v/>
      </c>
    </row>
    <row r="481" spans="2:18" ht="15.75" x14ac:dyDescent="0.25">
      <c r="B481" s="744">
        <v>465</v>
      </c>
      <c r="C481" s="744" t="str">
        <f>IF(VLOOKUP(B481,'גנים - דוח ביצוע  (5)'!A:M,2,0)="","",VLOOKUP(B481,'גנים - דוח ביצוע  (5)'!A:M,2,0))</f>
        <v/>
      </c>
      <c r="D481" s="745" t="str">
        <f>IFERROR(VLOOKUP($C:$C,'גנים - מצבת והרשמה  (4)'!C:D,2,0)," ")</f>
        <v/>
      </c>
      <c r="E481" s="745" t="str">
        <f>IFERROR(VLOOKUP(C481,'גנים - דוח ביצוע  (5)'!B:N,13,0),"")</f>
        <v/>
      </c>
      <c r="F481" s="746" t="str">
        <f>IFERROR(VLOOKUP(P481,'פירוט עלויות כח אדם (6)'!AC:AD,2,0),0)</f>
        <v/>
      </c>
      <c r="G481" s="746" t="str">
        <f>IFERROR(VLOOKUP(Q481,'פירוט עלויות כח אדם (6)'!AC:AD,2,0),0)</f>
        <v/>
      </c>
      <c r="H481" s="746" t="str">
        <f>IFERROR(VLOOKUP(R481,'פירוט עלויות כח אדם (6)'!AE:AF,2,0),0)</f>
        <v/>
      </c>
      <c r="I481" s="746">
        <f t="shared" si="49"/>
        <v>0</v>
      </c>
      <c r="J481" s="746">
        <f t="shared" si="50"/>
        <v>0</v>
      </c>
      <c r="K481" s="746">
        <f t="shared" si="51"/>
        <v>0</v>
      </c>
      <c r="L481" s="746" t="str">
        <f t="shared" si="52"/>
        <v/>
      </c>
      <c r="M481" s="750"/>
      <c r="N481" s="748" t="str">
        <f t="shared" si="53"/>
        <v/>
      </c>
      <c r="O481" s="749">
        <f t="shared" si="54"/>
        <v>0</v>
      </c>
      <c r="P481" s="749" t="str">
        <f>IF(C481&lt;&gt;"",C481&amp;'גיליון עזר'!$A$2,"")</f>
        <v/>
      </c>
      <c r="Q481" s="749" t="str">
        <f>IF(C481&lt;&gt;"",C481&amp;'גיליון עזר'!$C$2,"")</f>
        <v/>
      </c>
      <c r="R481" s="749" t="str">
        <f t="shared" si="55"/>
        <v/>
      </c>
    </row>
    <row r="482" spans="2:18" ht="15.75" x14ac:dyDescent="0.25">
      <c r="B482" s="702">
        <v>466</v>
      </c>
      <c r="C482" s="744" t="str">
        <f>IF(VLOOKUP(B482,'גנים - דוח ביצוע  (5)'!A:M,2,0)="","",VLOOKUP(B482,'גנים - דוח ביצוע  (5)'!A:M,2,0))</f>
        <v/>
      </c>
      <c r="D482" s="745" t="str">
        <f>IFERROR(VLOOKUP($C:$C,'גנים - מצבת והרשמה  (4)'!C:D,2,0)," ")</f>
        <v/>
      </c>
      <c r="E482" s="745" t="str">
        <f>IFERROR(VLOOKUP(C482,'גנים - דוח ביצוע  (5)'!B:N,13,0),"")</f>
        <v/>
      </c>
      <c r="F482" s="746" t="str">
        <f>IFERROR(VLOOKUP(P482,'פירוט עלויות כח אדם (6)'!AC:AD,2,0),0)</f>
        <v/>
      </c>
      <c r="G482" s="746" t="str">
        <f>IFERROR(VLOOKUP(Q482,'פירוט עלויות כח אדם (6)'!AC:AD,2,0),0)</f>
        <v/>
      </c>
      <c r="H482" s="746" t="str">
        <f>IFERROR(VLOOKUP(R482,'פירוט עלויות כח אדם (6)'!AE:AF,2,0),0)</f>
        <v/>
      </c>
      <c r="I482" s="746">
        <f t="shared" si="49"/>
        <v>0</v>
      </c>
      <c r="J482" s="746">
        <f t="shared" si="50"/>
        <v>0</v>
      </c>
      <c r="K482" s="746">
        <f t="shared" si="51"/>
        <v>0</v>
      </c>
      <c r="L482" s="746" t="str">
        <f t="shared" si="52"/>
        <v/>
      </c>
      <c r="M482" s="750"/>
      <c r="N482" s="748" t="str">
        <f t="shared" si="53"/>
        <v/>
      </c>
      <c r="O482" s="749">
        <f t="shared" si="54"/>
        <v>0</v>
      </c>
      <c r="P482" s="749" t="str">
        <f>IF(C482&lt;&gt;"",C482&amp;'גיליון עזר'!$A$2,"")</f>
        <v/>
      </c>
      <c r="Q482" s="749" t="str">
        <f>IF(C482&lt;&gt;"",C482&amp;'גיליון עזר'!$C$2,"")</f>
        <v/>
      </c>
      <c r="R482" s="749" t="str">
        <f t="shared" si="55"/>
        <v/>
      </c>
    </row>
    <row r="483" spans="2:18" ht="15.75" x14ac:dyDescent="0.25">
      <c r="B483" s="744">
        <v>467</v>
      </c>
      <c r="C483" s="744" t="str">
        <f>IF(VLOOKUP(B483,'גנים - דוח ביצוע  (5)'!A:M,2,0)="","",VLOOKUP(B483,'גנים - דוח ביצוע  (5)'!A:M,2,0))</f>
        <v/>
      </c>
      <c r="D483" s="745" t="str">
        <f>IFERROR(VLOOKUP($C:$C,'גנים - מצבת והרשמה  (4)'!C:D,2,0)," ")</f>
        <v/>
      </c>
      <c r="E483" s="745" t="str">
        <f>IFERROR(VLOOKUP(C483,'גנים - דוח ביצוע  (5)'!B:N,13,0),"")</f>
        <v/>
      </c>
      <c r="F483" s="746" t="str">
        <f>IFERROR(VLOOKUP(P483,'פירוט עלויות כח אדם (6)'!AC:AD,2,0),0)</f>
        <v/>
      </c>
      <c r="G483" s="746" t="str">
        <f>IFERROR(VLOOKUP(Q483,'פירוט עלויות כח אדם (6)'!AC:AD,2,0),0)</f>
        <v/>
      </c>
      <c r="H483" s="746" t="str">
        <f>IFERROR(VLOOKUP(R483,'פירוט עלויות כח אדם (6)'!AE:AF,2,0),0)</f>
        <v/>
      </c>
      <c r="I483" s="746">
        <f t="shared" si="49"/>
        <v>0</v>
      </c>
      <c r="J483" s="746">
        <f t="shared" si="50"/>
        <v>0</v>
      </c>
      <c r="K483" s="746">
        <f t="shared" si="51"/>
        <v>0</v>
      </c>
      <c r="L483" s="746" t="str">
        <f t="shared" si="52"/>
        <v/>
      </c>
      <c r="M483" s="750"/>
      <c r="N483" s="748" t="str">
        <f t="shared" si="53"/>
        <v/>
      </c>
      <c r="O483" s="749">
        <f t="shared" si="54"/>
        <v>0</v>
      </c>
      <c r="P483" s="749" t="str">
        <f>IF(C483&lt;&gt;"",C483&amp;'גיליון עזר'!$A$2,"")</f>
        <v/>
      </c>
      <c r="Q483" s="749" t="str">
        <f>IF(C483&lt;&gt;"",C483&amp;'גיליון עזר'!$C$2,"")</f>
        <v/>
      </c>
      <c r="R483" s="749" t="str">
        <f t="shared" si="55"/>
        <v/>
      </c>
    </row>
    <row r="484" spans="2:18" ht="15.75" x14ac:dyDescent="0.25">
      <c r="B484" s="702">
        <v>468</v>
      </c>
      <c r="C484" s="744" t="str">
        <f>IF(VLOOKUP(B484,'גנים - דוח ביצוע  (5)'!A:M,2,0)="","",VLOOKUP(B484,'גנים - דוח ביצוע  (5)'!A:M,2,0))</f>
        <v/>
      </c>
      <c r="D484" s="745" t="str">
        <f>IFERROR(VLOOKUP($C:$C,'גנים - מצבת והרשמה  (4)'!C:D,2,0)," ")</f>
        <v/>
      </c>
      <c r="E484" s="745" t="str">
        <f>IFERROR(VLOOKUP(C484,'גנים - דוח ביצוע  (5)'!B:N,13,0),"")</f>
        <v/>
      </c>
      <c r="F484" s="746" t="str">
        <f>IFERROR(VLOOKUP(P484,'פירוט עלויות כח אדם (6)'!AC:AD,2,0),0)</f>
        <v/>
      </c>
      <c r="G484" s="746" t="str">
        <f>IFERROR(VLOOKUP(Q484,'פירוט עלויות כח אדם (6)'!AC:AD,2,0),0)</f>
        <v/>
      </c>
      <c r="H484" s="746" t="str">
        <f>IFERROR(VLOOKUP(R484,'פירוט עלויות כח אדם (6)'!AE:AF,2,0),0)</f>
        <v/>
      </c>
      <c r="I484" s="746">
        <f t="shared" si="49"/>
        <v>0</v>
      </c>
      <c r="J484" s="746">
        <f t="shared" si="50"/>
        <v>0</v>
      </c>
      <c r="K484" s="746">
        <f t="shared" si="51"/>
        <v>0</v>
      </c>
      <c r="L484" s="746" t="str">
        <f t="shared" si="52"/>
        <v/>
      </c>
      <c r="M484" s="750"/>
      <c r="N484" s="748" t="str">
        <f t="shared" si="53"/>
        <v/>
      </c>
      <c r="O484" s="749">
        <f t="shared" si="54"/>
        <v>0</v>
      </c>
      <c r="P484" s="749" t="str">
        <f>IF(C484&lt;&gt;"",C484&amp;'גיליון עזר'!$A$2,"")</f>
        <v/>
      </c>
      <c r="Q484" s="749" t="str">
        <f>IF(C484&lt;&gt;"",C484&amp;'גיליון עזר'!$C$2,"")</f>
        <v/>
      </c>
      <c r="R484" s="749" t="str">
        <f t="shared" si="55"/>
        <v/>
      </c>
    </row>
    <row r="485" spans="2:18" ht="15.75" x14ac:dyDescent="0.25">
      <c r="B485" s="744">
        <v>469</v>
      </c>
      <c r="C485" s="744" t="str">
        <f>IF(VLOOKUP(B485,'גנים - דוח ביצוע  (5)'!A:M,2,0)="","",VLOOKUP(B485,'גנים - דוח ביצוע  (5)'!A:M,2,0))</f>
        <v/>
      </c>
      <c r="D485" s="745" t="str">
        <f>IFERROR(VLOOKUP($C:$C,'גנים - מצבת והרשמה  (4)'!C:D,2,0)," ")</f>
        <v/>
      </c>
      <c r="E485" s="745" t="str">
        <f>IFERROR(VLOOKUP(C485,'גנים - דוח ביצוע  (5)'!B:N,13,0),"")</f>
        <v/>
      </c>
      <c r="F485" s="746" t="str">
        <f>IFERROR(VLOOKUP(P485,'פירוט עלויות כח אדם (6)'!AC:AD,2,0),0)</f>
        <v/>
      </c>
      <c r="G485" s="746" t="str">
        <f>IFERROR(VLOOKUP(Q485,'פירוט עלויות כח אדם (6)'!AC:AD,2,0),0)</f>
        <v/>
      </c>
      <c r="H485" s="746" t="str">
        <f>IFERROR(VLOOKUP(R485,'פירוט עלויות כח אדם (6)'!AE:AF,2,0),0)</f>
        <v/>
      </c>
      <c r="I485" s="746">
        <f t="shared" si="49"/>
        <v>0</v>
      </c>
      <c r="J485" s="746">
        <f t="shared" si="50"/>
        <v>0</v>
      </c>
      <c r="K485" s="746">
        <f t="shared" si="51"/>
        <v>0</v>
      </c>
      <c r="L485" s="746" t="str">
        <f t="shared" si="52"/>
        <v/>
      </c>
      <c r="M485" s="750"/>
      <c r="N485" s="748" t="str">
        <f t="shared" si="53"/>
        <v/>
      </c>
      <c r="O485" s="749">
        <f t="shared" si="54"/>
        <v>0</v>
      </c>
      <c r="P485" s="749" t="str">
        <f>IF(C485&lt;&gt;"",C485&amp;'גיליון עזר'!$A$2,"")</f>
        <v/>
      </c>
      <c r="Q485" s="749" t="str">
        <f>IF(C485&lt;&gt;"",C485&amp;'גיליון עזר'!$C$2,"")</f>
        <v/>
      </c>
      <c r="R485" s="749" t="str">
        <f t="shared" si="55"/>
        <v/>
      </c>
    </row>
    <row r="486" spans="2:18" ht="15.75" x14ac:dyDescent="0.25">
      <c r="B486" s="702">
        <v>470</v>
      </c>
      <c r="C486" s="744" t="str">
        <f>IF(VLOOKUP(B486,'גנים - דוח ביצוע  (5)'!A:M,2,0)="","",VLOOKUP(B486,'גנים - דוח ביצוע  (5)'!A:M,2,0))</f>
        <v/>
      </c>
      <c r="D486" s="745" t="str">
        <f>IFERROR(VLOOKUP($C:$C,'גנים - מצבת והרשמה  (4)'!C:D,2,0)," ")</f>
        <v/>
      </c>
      <c r="E486" s="745" t="str">
        <f>IFERROR(VLOOKUP(C486,'גנים - דוח ביצוע  (5)'!B:N,13,0),"")</f>
        <v/>
      </c>
      <c r="F486" s="746" t="str">
        <f>IFERROR(VLOOKUP(P486,'פירוט עלויות כח אדם (6)'!AC:AD,2,0),0)</f>
        <v/>
      </c>
      <c r="G486" s="746" t="str">
        <f>IFERROR(VLOOKUP(Q486,'פירוט עלויות כח אדם (6)'!AC:AD,2,0),0)</f>
        <v/>
      </c>
      <c r="H486" s="746" t="str">
        <f>IFERROR(VLOOKUP(R486,'פירוט עלויות כח אדם (6)'!AE:AF,2,0),0)</f>
        <v/>
      </c>
      <c r="I486" s="746">
        <f t="shared" si="49"/>
        <v>0</v>
      </c>
      <c r="J486" s="746">
        <f t="shared" si="50"/>
        <v>0</v>
      </c>
      <c r="K486" s="746">
        <f t="shared" si="51"/>
        <v>0</v>
      </c>
      <c r="L486" s="746" t="str">
        <f t="shared" si="52"/>
        <v/>
      </c>
      <c r="M486" s="750"/>
      <c r="N486" s="748" t="str">
        <f t="shared" si="53"/>
        <v/>
      </c>
      <c r="O486" s="749">
        <f t="shared" si="54"/>
        <v>0</v>
      </c>
      <c r="P486" s="749" t="str">
        <f>IF(C486&lt;&gt;"",C486&amp;'גיליון עזר'!$A$2,"")</f>
        <v/>
      </c>
      <c r="Q486" s="749" t="str">
        <f>IF(C486&lt;&gt;"",C486&amp;'גיליון עזר'!$C$2,"")</f>
        <v/>
      </c>
      <c r="R486" s="749" t="str">
        <f t="shared" si="55"/>
        <v/>
      </c>
    </row>
    <row r="487" spans="2:18" ht="15.75" x14ac:dyDescent="0.25">
      <c r="B487" s="744">
        <v>471</v>
      </c>
      <c r="C487" s="744" t="str">
        <f>IF(VLOOKUP(B487,'גנים - דוח ביצוע  (5)'!A:M,2,0)="","",VLOOKUP(B487,'גנים - דוח ביצוע  (5)'!A:M,2,0))</f>
        <v/>
      </c>
      <c r="D487" s="745" t="str">
        <f>IFERROR(VLOOKUP($C:$C,'גנים - מצבת והרשמה  (4)'!C:D,2,0)," ")</f>
        <v/>
      </c>
      <c r="E487" s="745" t="str">
        <f>IFERROR(VLOOKUP(C487,'גנים - דוח ביצוע  (5)'!B:N,13,0),"")</f>
        <v/>
      </c>
      <c r="F487" s="746" t="str">
        <f>IFERROR(VLOOKUP(P487,'פירוט עלויות כח אדם (6)'!AC:AD,2,0),0)</f>
        <v/>
      </c>
      <c r="G487" s="746" t="str">
        <f>IFERROR(VLOOKUP(Q487,'פירוט עלויות כח אדם (6)'!AC:AD,2,0),0)</f>
        <v/>
      </c>
      <c r="H487" s="746" t="str">
        <f>IFERROR(VLOOKUP(R487,'פירוט עלויות כח אדם (6)'!AE:AF,2,0),0)</f>
        <v/>
      </c>
      <c r="I487" s="746">
        <f t="shared" si="49"/>
        <v>0</v>
      </c>
      <c r="J487" s="746">
        <f t="shared" si="50"/>
        <v>0</v>
      </c>
      <c r="K487" s="746">
        <f t="shared" si="51"/>
        <v>0</v>
      </c>
      <c r="L487" s="746" t="str">
        <f t="shared" si="52"/>
        <v/>
      </c>
      <c r="M487" s="750"/>
      <c r="N487" s="748" t="str">
        <f t="shared" si="53"/>
        <v/>
      </c>
      <c r="O487" s="749">
        <f t="shared" si="54"/>
        <v>0</v>
      </c>
      <c r="P487" s="749" t="str">
        <f>IF(C487&lt;&gt;"",C487&amp;'גיליון עזר'!$A$2,"")</f>
        <v/>
      </c>
      <c r="Q487" s="749" t="str">
        <f>IF(C487&lt;&gt;"",C487&amp;'גיליון עזר'!$C$2,"")</f>
        <v/>
      </c>
      <c r="R487" s="749" t="str">
        <f t="shared" si="55"/>
        <v/>
      </c>
    </row>
    <row r="488" spans="2:18" ht="15.75" x14ac:dyDescent="0.25">
      <c r="B488" s="702">
        <v>472</v>
      </c>
      <c r="C488" s="744" t="str">
        <f>IF(VLOOKUP(B488,'גנים - דוח ביצוע  (5)'!A:M,2,0)="","",VLOOKUP(B488,'גנים - דוח ביצוע  (5)'!A:M,2,0))</f>
        <v/>
      </c>
      <c r="D488" s="745" t="str">
        <f>IFERROR(VLOOKUP($C:$C,'גנים - מצבת והרשמה  (4)'!C:D,2,0)," ")</f>
        <v/>
      </c>
      <c r="E488" s="745" t="str">
        <f>IFERROR(VLOOKUP(C488,'גנים - דוח ביצוע  (5)'!B:N,13,0),"")</f>
        <v/>
      </c>
      <c r="F488" s="746" t="str">
        <f>IFERROR(VLOOKUP(P488,'פירוט עלויות כח אדם (6)'!AC:AD,2,0),0)</f>
        <v/>
      </c>
      <c r="G488" s="746" t="str">
        <f>IFERROR(VLOOKUP(Q488,'פירוט עלויות כח אדם (6)'!AC:AD,2,0),0)</f>
        <v/>
      </c>
      <c r="H488" s="746" t="str">
        <f>IFERROR(VLOOKUP(R488,'פירוט עלויות כח אדם (6)'!AE:AF,2,0),0)</f>
        <v/>
      </c>
      <c r="I488" s="746">
        <f t="shared" si="49"/>
        <v>0</v>
      </c>
      <c r="J488" s="746">
        <f t="shared" si="50"/>
        <v>0</v>
      </c>
      <c r="K488" s="746">
        <f t="shared" si="51"/>
        <v>0</v>
      </c>
      <c r="L488" s="746" t="str">
        <f t="shared" si="52"/>
        <v/>
      </c>
      <c r="M488" s="750"/>
      <c r="N488" s="748" t="str">
        <f t="shared" si="53"/>
        <v/>
      </c>
      <c r="O488" s="749">
        <f t="shared" si="54"/>
        <v>0</v>
      </c>
      <c r="P488" s="749" t="str">
        <f>IF(C488&lt;&gt;"",C488&amp;'גיליון עזר'!$A$2,"")</f>
        <v/>
      </c>
      <c r="Q488" s="749" t="str">
        <f>IF(C488&lt;&gt;"",C488&amp;'גיליון עזר'!$C$2,"")</f>
        <v/>
      </c>
      <c r="R488" s="749" t="str">
        <f t="shared" si="55"/>
        <v/>
      </c>
    </row>
    <row r="489" spans="2:18" ht="15.75" x14ac:dyDescent="0.25">
      <c r="B489" s="744">
        <v>473</v>
      </c>
      <c r="C489" s="744" t="str">
        <f>IF(VLOOKUP(B489,'גנים - דוח ביצוע  (5)'!A:M,2,0)="","",VLOOKUP(B489,'גנים - דוח ביצוע  (5)'!A:M,2,0))</f>
        <v/>
      </c>
      <c r="D489" s="745" t="str">
        <f>IFERROR(VLOOKUP($C:$C,'גנים - מצבת והרשמה  (4)'!C:D,2,0)," ")</f>
        <v/>
      </c>
      <c r="E489" s="745" t="str">
        <f>IFERROR(VLOOKUP(C489,'גנים - דוח ביצוע  (5)'!B:N,13,0),"")</f>
        <v/>
      </c>
      <c r="F489" s="746" t="str">
        <f>IFERROR(VLOOKUP(P489,'פירוט עלויות כח אדם (6)'!AC:AD,2,0),0)</f>
        <v/>
      </c>
      <c r="G489" s="746" t="str">
        <f>IFERROR(VLOOKUP(Q489,'פירוט עלויות כח אדם (6)'!AC:AD,2,0),0)</f>
        <v/>
      </c>
      <c r="H489" s="746" t="str">
        <f>IFERROR(VLOOKUP(R489,'פירוט עלויות כח אדם (6)'!AE:AF,2,0),0)</f>
        <v/>
      </c>
      <c r="I489" s="746">
        <f t="shared" si="49"/>
        <v>0</v>
      </c>
      <c r="J489" s="746">
        <f t="shared" si="50"/>
        <v>0</v>
      </c>
      <c r="K489" s="746">
        <f t="shared" si="51"/>
        <v>0</v>
      </c>
      <c r="L489" s="746" t="str">
        <f t="shared" si="52"/>
        <v/>
      </c>
      <c r="M489" s="750"/>
      <c r="N489" s="748" t="str">
        <f t="shared" si="53"/>
        <v/>
      </c>
      <c r="O489" s="749">
        <f t="shared" si="54"/>
        <v>0</v>
      </c>
      <c r="P489" s="749" t="str">
        <f>IF(C489&lt;&gt;"",C489&amp;'גיליון עזר'!$A$2,"")</f>
        <v/>
      </c>
      <c r="Q489" s="749" t="str">
        <f>IF(C489&lt;&gt;"",C489&amp;'גיליון עזר'!$C$2,"")</f>
        <v/>
      </c>
      <c r="R489" s="749" t="str">
        <f t="shared" si="55"/>
        <v/>
      </c>
    </row>
    <row r="490" spans="2:18" ht="15.75" x14ac:dyDescent="0.25">
      <c r="B490" s="702">
        <v>474</v>
      </c>
      <c r="C490" s="744" t="str">
        <f>IF(VLOOKUP(B490,'גנים - דוח ביצוע  (5)'!A:M,2,0)="","",VLOOKUP(B490,'גנים - דוח ביצוע  (5)'!A:M,2,0))</f>
        <v/>
      </c>
      <c r="D490" s="745" t="str">
        <f>IFERROR(VLOOKUP($C:$C,'גנים - מצבת והרשמה  (4)'!C:D,2,0)," ")</f>
        <v/>
      </c>
      <c r="E490" s="745" t="str">
        <f>IFERROR(VLOOKUP(C490,'גנים - דוח ביצוע  (5)'!B:N,13,0),"")</f>
        <v/>
      </c>
      <c r="F490" s="746" t="str">
        <f>IFERROR(VLOOKUP(P490,'פירוט עלויות כח אדם (6)'!AC:AD,2,0),0)</f>
        <v/>
      </c>
      <c r="G490" s="746" t="str">
        <f>IFERROR(VLOOKUP(Q490,'פירוט עלויות כח אדם (6)'!AC:AD,2,0),0)</f>
        <v/>
      </c>
      <c r="H490" s="746" t="str">
        <f>IFERROR(VLOOKUP(R490,'פירוט עלויות כח אדם (6)'!AE:AF,2,0),0)</f>
        <v/>
      </c>
      <c r="I490" s="746">
        <f t="shared" si="49"/>
        <v>0</v>
      </c>
      <c r="J490" s="746">
        <f t="shared" si="50"/>
        <v>0</v>
      </c>
      <c r="K490" s="746">
        <f t="shared" si="51"/>
        <v>0</v>
      </c>
      <c r="L490" s="746" t="str">
        <f t="shared" si="52"/>
        <v/>
      </c>
      <c r="M490" s="750"/>
      <c r="N490" s="748" t="str">
        <f t="shared" si="53"/>
        <v/>
      </c>
      <c r="O490" s="749">
        <f t="shared" si="54"/>
        <v>0</v>
      </c>
      <c r="P490" s="749" t="str">
        <f>IF(C490&lt;&gt;"",C490&amp;'גיליון עזר'!$A$2,"")</f>
        <v/>
      </c>
      <c r="Q490" s="749" t="str">
        <f>IF(C490&lt;&gt;"",C490&amp;'גיליון עזר'!$C$2,"")</f>
        <v/>
      </c>
      <c r="R490" s="749" t="str">
        <f t="shared" si="55"/>
        <v/>
      </c>
    </row>
    <row r="491" spans="2:18" ht="15.75" x14ac:dyDescent="0.25">
      <c r="B491" s="744">
        <v>475</v>
      </c>
      <c r="C491" s="744" t="str">
        <f>IF(VLOOKUP(B491,'גנים - דוח ביצוע  (5)'!A:M,2,0)="","",VLOOKUP(B491,'גנים - דוח ביצוע  (5)'!A:M,2,0))</f>
        <v/>
      </c>
      <c r="D491" s="745" t="str">
        <f>IFERROR(VLOOKUP($C:$C,'גנים - מצבת והרשמה  (4)'!C:D,2,0)," ")</f>
        <v/>
      </c>
      <c r="E491" s="745" t="str">
        <f>IFERROR(VLOOKUP(C491,'גנים - דוח ביצוע  (5)'!B:N,13,0),"")</f>
        <v/>
      </c>
      <c r="F491" s="746" t="str">
        <f>IFERROR(VLOOKUP(P491,'פירוט עלויות כח אדם (6)'!AC:AD,2,0),0)</f>
        <v/>
      </c>
      <c r="G491" s="746" t="str">
        <f>IFERROR(VLOOKUP(Q491,'פירוט עלויות כח אדם (6)'!AC:AD,2,0),0)</f>
        <v/>
      </c>
      <c r="H491" s="746" t="str">
        <f>IFERROR(VLOOKUP(R491,'פירוט עלויות כח אדם (6)'!AE:AF,2,0),0)</f>
        <v/>
      </c>
      <c r="I491" s="746">
        <f t="shared" si="49"/>
        <v>0</v>
      </c>
      <c r="J491" s="746">
        <f t="shared" si="50"/>
        <v>0</v>
      </c>
      <c r="K491" s="746">
        <f t="shared" si="51"/>
        <v>0</v>
      </c>
      <c r="L491" s="746" t="str">
        <f t="shared" si="52"/>
        <v/>
      </c>
      <c r="M491" s="750"/>
      <c r="N491" s="748" t="str">
        <f t="shared" si="53"/>
        <v/>
      </c>
      <c r="O491" s="749">
        <f t="shared" si="54"/>
        <v>0</v>
      </c>
      <c r="P491" s="749" t="str">
        <f>IF(C491&lt;&gt;"",C491&amp;'גיליון עזר'!$A$2,"")</f>
        <v/>
      </c>
      <c r="Q491" s="749" t="str">
        <f>IF(C491&lt;&gt;"",C491&amp;'גיליון עזר'!$C$2,"")</f>
        <v/>
      </c>
      <c r="R491" s="749" t="str">
        <f t="shared" si="55"/>
        <v/>
      </c>
    </row>
    <row r="492" spans="2:18" ht="15.75" x14ac:dyDescent="0.25">
      <c r="B492" s="702">
        <v>476</v>
      </c>
      <c r="C492" s="744" t="str">
        <f>IF(VLOOKUP(B492,'גנים - דוח ביצוע  (5)'!A:M,2,0)="","",VLOOKUP(B492,'גנים - דוח ביצוע  (5)'!A:M,2,0))</f>
        <v/>
      </c>
      <c r="D492" s="745" t="str">
        <f>IFERROR(VLOOKUP($C:$C,'גנים - מצבת והרשמה  (4)'!C:D,2,0)," ")</f>
        <v/>
      </c>
      <c r="E492" s="745" t="str">
        <f>IFERROR(VLOOKUP(C492,'גנים - דוח ביצוע  (5)'!B:N,13,0),"")</f>
        <v/>
      </c>
      <c r="F492" s="746" t="str">
        <f>IFERROR(VLOOKUP(P492,'פירוט עלויות כח אדם (6)'!AC:AD,2,0),0)</f>
        <v/>
      </c>
      <c r="G492" s="746" t="str">
        <f>IFERROR(VLOOKUP(Q492,'פירוט עלויות כח אדם (6)'!AC:AD,2,0),0)</f>
        <v/>
      </c>
      <c r="H492" s="746" t="str">
        <f>IFERROR(VLOOKUP(R492,'פירוט עלויות כח אדם (6)'!AE:AF,2,0),0)</f>
        <v/>
      </c>
      <c r="I492" s="746">
        <f t="shared" si="49"/>
        <v>0</v>
      </c>
      <c r="J492" s="746">
        <f t="shared" si="50"/>
        <v>0</v>
      </c>
      <c r="K492" s="746">
        <f t="shared" si="51"/>
        <v>0</v>
      </c>
      <c r="L492" s="746" t="str">
        <f t="shared" si="52"/>
        <v/>
      </c>
      <c r="M492" s="750"/>
      <c r="N492" s="748" t="str">
        <f t="shared" si="53"/>
        <v/>
      </c>
      <c r="O492" s="749">
        <f t="shared" si="54"/>
        <v>0</v>
      </c>
      <c r="P492" s="749" t="str">
        <f>IF(C492&lt;&gt;"",C492&amp;'גיליון עזר'!$A$2,"")</f>
        <v/>
      </c>
      <c r="Q492" s="749" t="str">
        <f>IF(C492&lt;&gt;"",C492&amp;'גיליון עזר'!$C$2,"")</f>
        <v/>
      </c>
      <c r="R492" s="749" t="str">
        <f t="shared" si="55"/>
        <v/>
      </c>
    </row>
    <row r="493" spans="2:18" ht="15.75" x14ac:dyDescent="0.25">
      <c r="B493" s="744">
        <v>477</v>
      </c>
      <c r="C493" s="744" t="str">
        <f>IF(VLOOKUP(B493,'גנים - דוח ביצוע  (5)'!A:M,2,0)="","",VLOOKUP(B493,'גנים - דוח ביצוע  (5)'!A:M,2,0))</f>
        <v/>
      </c>
      <c r="D493" s="745" t="str">
        <f>IFERROR(VLOOKUP($C:$C,'גנים - מצבת והרשמה  (4)'!C:D,2,0)," ")</f>
        <v/>
      </c>
      <c r="E493" s="745" t="str">
        <f>IFERROR(VLOOKUP(C493,'גנים - דוח ביצוע  (5)'!B:N,13,0),"")</f>
        <v/>
      </c>
      <c r="F493" s="746" t="str">
        <f>IFERROR(VLOOKUP(P493,'פירוט עלויות כח אדם (6)'!AC:AD,2,0),0)</f>
        <v/>
      </c>
      <c r="G493" s="746" t="str">
        <f>IFERROR(VLOOKUP(Q493,'פירוט עלויות כח אדם (6)'!AC:AD,2,0),0)</f>
        <v/>
      </c>
      <c r="H493" s="746" t="str">
        <f>IFERROR(VLOOKUP(R493,'פירוט עלויות כח אדם (6)'!AE:AF,2,0),0)</f>
        <v/>
      </c>
      <c r="I493" s="746">
        <f t="shared" si="49"/>
        <v>0</v>
      </c>
      <c r="J493" s="746">
        <f t="shared" si="50"/>
        <v>0</v>
      </c>
      <c r="K493" s="746">
        <f t="shared" si="51"/>
        <v>0</v>
      </c>
      <c r="L493" s="746" t="str">
        <f t="shared" si="52"/>
        <v/>
      </c>
      <c r="M493" s="750"/>
      <c r="N493" s="748" t="str">
        <f t="shared" si="53"/>
        <v/>
      </c>
      <c r="O493" s="749">
        <f t="shared" si="54"/>
        <v>0</v>
      </c>
      <c r="P493" s="749" t="str">
        <f>IF(C493&lt;&gt;"",C493&amp;'גיליון עזר'!$A$2,"")</f>
        <v/>
      </c>
      <c r="Q493" s="749" t="str">
        <f>IF(C493&lt;&gt;"",C493&amp;'גיליון עזר'!$C$2,"")</f>
        <v/>
      </c>
      <c r="R493" s="749" t="str">
        <f t="shared" si="55"/>
        <v/>
      </c>
    </row>
    <row r="494" spans="2:18" ht="15.75" x14ac:dyDescent="0.25">
      <c r="B494" s="702">
        <v>478</v>
      </c>
      <c r="C494" s="744" t="str">
        <f>IF(VLOOKUP(B494,'גנים - דוח ביצוע  (5)'!A:M,2,0)="","",VLOOKUP(B494,'גנים - דוח ביצוע  (5)'!A:M,2,0))</f>
        <v/>
      </c>
      <c r="D494" s="745" t="str">
        <f>IFERROR(VLOOKUP($C:$C,'גנים - מצבת והרשמה  (4)'!C:D,2,0)," ")</f>
        <v/>
      </c>
      <c r="E494" s="745" t="str">
        <f>IFERROR(VLOOKUP(C494,'גנים - דוח ביצוע  (5)'!B:N,13,0),"")</f>
        <v/>
      </c>
      <c r="F494" s="746" t="str">
        <f>IFERROR(VLOOKUP(P494,'פירוט עלויות כח אדם (6)'!AC:AD,2,0),0)</f>
        <v/>
      </c>
      <c r="G494" s="746" t="str">
        <f>IFERROR(VLOOKUP(Q494,'פירוט עלויות כח אדם (6)'!AC:AD,2,0),0)</f>
        <v/>
      </c>
      <c r="H494" s="746" t="str">
        <f>IFERROR(VLOOKUP(R494,'פירוט עלויות כח אדם (6)'!AE:AF,2,0),0)</f>
        <v/>
      </c>
      <c r="I494" s="746">
        <f t="shared" si="49"/>
        <v>0</v>
      </c>
      <c r="J494" s="746">
        <f t="shared" si="50"/>
        <v>0</v>
      </c>
      <c r="K494" s="746">
        <f t="shared" si="51"/>
        <v>0</v>
      </c>
      <c r="L494" s="746" t="str">
        <f t="shared" si="52"/>
        <v/>
      </c>
      <c r="M494" s="750"/>
      <c r="N494" s="748" t="str">
        <f t="shared" si="53"/>
        <v/>
      </c>
      <c r="O494" s="749">
        <f t="shared" si="54"/>
        <v>0</v>
      </c>
      <c r="P494" s="749" t="str">
        <f>IF(C494&lt;&gt;"",C494&amp;'גיליון עזר'!$A$2,"")</f>
        <v/>
      </c>
      <c r="Q494" s="749" t="str">
        <f>IF(C494&lt;&gt;"",C494&amp;'גיליון עזר'!$C$2,"")</f>
        <v/>
      </c>
      <c r="R494" s="749" t="str">
        <f t="shared" si="55"/>
        <v/>
      </c>
    </row>
    <row r="495" spans="2:18" ht="15.75" x14ac:dyDescent="0.25">
      <c r="B495" s="744">
        <v>479</v>
      </c>
      <c r="C495" s="744" t="str">
        <f>IF(VLOOKUP(B495,'גנים - דוח ביצוע  (5)'!A:M,2,0)="","",VLOOKUP(B495,'גנים - דוח ביצוע  (5)'!A:M,2,0))</f>
        <v/>
      </c>
      <c r="D495" s="745" t="str">
        <f>IFERROR(VLOOKUP($C:$C,'גנים - מצבת והרשמה  (4)'!C:D,2,0)," ")</f>
        <v/>
      </c>
      <c r="E495" s="745" t="str">
        <f>IFERROR(VLOOKUP(C495,'גנים - דוח ביצוע  (5)'!B:N,13,0),"")</f>
        <v/>
      </c>
      <c r="F495" s="746" t="str">
        <f>IFERROR(VLOOKUP(P495,'פירוט עלויות כח אדם (6)'!AC:AD,2,0),0)</f>
        <v/>
      </c>
      <c r="G495" s="746" t="str">
        <f>IFERROR(VLOOKUP(Q495,'פירוט עלויות כח אדם (6)'!AC:AD,2,0),0)</f>
        <v/>
      </c>
      <c r="H495" s="746" t="str">
        <f>IFERROR(VLOOKUP(R495,'פירוט עלויות כח אדם (6)'!AE:AF,2,0),0)</f>
        <v/>
      </c>
      <c r="I495" s="746">
        <f t="shared" si="49"/>
        <v>0</v>
      </c>
      <c r="J495" s="746">
        <f t="shared" si="50"/>
        <v>0</v>
      </c>
      <c r="K495" s="746">
        <f t="shared" si="51"/>
        <v>0</v>
      </c>
      <c r="L495" s="746" t="str">
        <f t="shared" si="52"/>
        <v/>
      </c>
      <c r="M495" s="750"/>
      <c r="N495" s="748" t="str">
        <f t="shared" si="53"/>
        <v/>
      </c>
      <c r="O495" s="749">
        <f t="shared" si="54"/>
        <v>0</v>
      </c>
      <c r="P495" s="749" t="str">
        <f>IF(C495&lt;&gt;"",C495&amp;'גיליון עזר'!$A$2,"")</f>
        <v/>
      </c>
      <c r="Q495" s="749" t="str">
        <f>IF(C495&lt;&gt;"",C495&amp;'גיליון עזר'!$C$2,"")</f>
        <v/>
      </c>
      <c r="R495" s="749" t="str">
        <f t="shared" si="55"/>
        <v/>
      </c>
    </row>
    <row r="496" spans="2:18" ht="15.75" x14ac:dyDescent="0.25">
      <c r="B496" s="702">
        <v>480</v>
      </c>
      <c r="C496" s="744" t="str">
        <f>IF(VLOOKUP(B496,'גנים - דוח ביצוע  (5)'!A:M,2,0)="","",VLOOKUP(B496,'גנים - דוח ביצוע  (5)'!A:M,2,0))</f>
        <v/>
      </c>
      <c r="D496" s="745" t="str">
        <f>IFERROR(VLOOKUP($C:$C,'גנים - מצבת והרשמה  (4)'!C:D,2,0)," ")</f>
        <v/>
      </c>
      <c r="E496" s="745" t="str">
        <f>IFERROR(VLOOKUP(C496,'גנים - דוח ביצוע  (5)'!B:N,13,0),"")</f>
        <v/>
      </c>
      <c r="F496" s="746" t="str">
        <f>IFERROR(VLOOKUP(P496,'פירוט עלויות כח אדם (6)'!AC:AD,2,0),0)</f>
        <v/>
      </c>
      <c r="G496" s="746" t="str">
        <f>IFERROR(VLOOKUP(Q496,'פירוט עלויות כח אדם (6)'!AC:AD,2,0),0)</f>
        <v/>
      </c>
      <c r="H496" s="746" t="str">
        <f>IFERROR(VLOOKUP(R496,'פירוט עלויות כח אדם (6)'!AE:AF,2,0),0)</f>
        <v/>
      </c>
      <c r="I496" s="746">
        <f t="shared" si="49"/>
        <v>0</v>
      </c>
      <c r="J496" s="746">
        <f t="shared" si="50"/>
        <v>0</v>
      </c>
      <c r="K496" s="746">
        <f t="shared" si="51"/>
        <v>0</v>
      </c>
      <c r="L496" s="746" t="str">
        <f t="shared" si="52"/>
        <v/>
      </c>
      <c r="M496" s="750"/>
      <c r="N496" s="748" t="str">
        <f t="shared" si="53"/>
        <v/>
      </c>
      <c r="O496" s="749">
        <f t="shared" si="54"/>
        <v>0</v>
      </c>
      <c r="P496" s="749" t="str">
        <f>IF(C496&lt;&gt;"",C496&amp;'גיליון עזר'!$A$2,"")</f>
        <v/>
      </c>
      <c r="Q496" s="749" t="str">
        <f>IF(C496&lt;&gt;"",C496&amp;'גיליון עזר'!$C$2,"")</f>
        <v/>
      </c>
      <c r="R496" s="749" t="str">
        <f t="shared" si="55"/>
        <v/>
      </c>
    </row>
    <row r="497" spans="2:18" ht="15.75" x14ac:dyDescent="0.25">
      <c r="B497" s="744">
        <v>481</v>
      </c>
      <c r="C497" s="744" t="str">
        <f>IF(VLOOKUP(B497,'גנים - דוח ביצוע  (5)'!A:M,2,0)="","",VLOOKUP(B497,'גנים - דוח ביצוע  (5)'!A:M,2,0))</f>
        <v/>
      </c>
      <c r="D497" s="745" t="str">
        <f>IFERROR(VLOOKUP($C:$C,'גנים - מצבת והרשמה  (4)'!C:D,2,0)," ")</f>
        <v/>
      </c>
      <c r="E497" s="745" t="str">
        <f>IFERROR(VLOOKUP(C497,'גנים - דוח ביצוע  (5)'!B:N,13,0),"")</f>
        <v/>
      </c>
      <c r="F497" s="746" t="str">
        <f>IFERROR(VLOOKUP(P497,'פירוט עלויות כח אדם (6)'!AC:AD,2,0),0)</f>
        <v/>
      </c>
      <c r="G497" s="746" t="str">
        <f>IFERROR(VLOOKUP(Q497,'פירוט עלויות כח אדם (6)'!AC:AD,2,0),0)</f>
        <v/>
      </c>
      <c r="H497" s="746" t="str">
        <f>IFERROR(VLOOKUP(R497,'פירוט עלויות כח אדם (6)'!AE:AF,2,0),0)</f>
        <v/>
      </c>
      <c r="I497" s="746">
        <f t="shared" si="49"/>
        <v>0</v>
      </c>
      <c r="J497" s="746">
        <f t="shared" si="50"/>
        <v>0</v>
      </c>
      <c r="K497" s="746">
        <f t="shared" si="51"/>
        <v>0</v>
      </c>
      <c r="L497" s="746" t="str">
        <f t="shared" si="52"/>
        <v/>
      </c>
      <c r="M497" s="750"/>
      <c r="N497" s="748" t="str">
        <f t="shared" si="53"/>
        <v/>
      </c>
      <c r="O497" s="749">
        <f t="shared" si="54"/>
        <v>0</v>
      </c>
      <c r="P497" s="749" t="str">
        <f>IF(C497&lt;&gt;"",C497&amp;'גיליון עזר'!$A$2,"")</f>
        <v/>
      </c>
      <c r="Q497" s="749" t="str">
        <f>IF(C497&lt;&gt;"",C497&amp;'גיליון עזר'!$C$2,"")</f>
        <v/>
      </c>
      <c r="R497" s="749" t="str">
        <f t="shared" si="55"/>
        <v/>
      </c>
    </row>
    <row r="498" spans="2:18" ht="15.75" x14ac:dyDescent="0.25">
      <c r="B498" s="702">
        <v>482</v>
      </c>
      <c r="C498" s="744" t="str">
        <f>IF(VLOOKUP(B498,'גנים - דוח ביצוע  (5)'!A:M,2,0)="","",VLOOKUP(B498,'גנים - דוח ביצוע  (5)'!A:M,2,0))</f>
        <v/>
      </c>
      <c r="D498" s="745" t="str">
        <f>IFERROR(VLOOKUP($C:$C,'גנים - מצבת והרשמה  (4)'!C:D,2,0)," ")</f>
        <v/>
      </c>
      <c r="E498" s="745" t="str">
        <f>IFERROR(VLOOKUP(C498,'גנים - דוח ביצוע  (5)'!B:N,13,0),"")</f>
        <v/>
      </c>
      <c r="F498" s="746" t="str">
        <f>IFERROR(VLOOKUP(P498,'פירוט עלויות כח אדם (6)'!AC:AD,2,0),0)</f>
        <v/>
      </c>
      <c r="G498" s="746" t="str">
        <f>IFERROR(VLOOKUP(Q498,'פירוט עלויות כח אדם (6)'!AC:AD,2,0),0)</f>
        <v/>
      </c>
      <c r="H498" s="746" t="str">
        <f>IFERROR(VLOOKUP(R498,'פירוט עלויות כח אדם (6)'!AE:AF,2,0),0)</f>
        <v/>
      </c>
      <c r="I498" s="746">
        <f t="shared" si="49"/>
        <v>0</v>
      </c>
      <c r="J498" s="746">
        <f t="shared" si="50"/>
        <v>0</v>
      </c>
      <c r="K498" s="746">
        <f t="shared" si="51"/>
        <v>0</v>
      </c>
      <c r="L498" s="746" t="str">
        <f t="shared" si="52"/>
        <v/>
      </c>
      <c r="M498" s="750"/>
      <c r="N498" s="748" t="str">
        <f t="shared" si="53"/>
        <v/>
      </c>
      <c r="O498" s="749">
        <f t="shared" si="54"/>
        <v>0</v>
      </c>
      <c r="P498" s="749" t="str">
        <f>IF(C498&lt;&gt;"",C498&amp;'גיליון עזר'!$A$2,"")</f>
        <v/>
      </c>
      <c r="Q498" s="749" t="str">
        <f>IF(C498&lt;&gt;"",C498&amp;'גיליון עזר'!$C$2,"")</f>
        <v/>
      </c>
      <c r="R498" s="749" t="str">
        <f t="shared" si="55"/>
        <v/>
      </c>
    </row>
    <row r="499" spans="2:18" ht="15.75" x14ac:dyDescent="0.25">
      <c r="B499" s="744">
        <v>483</v>
      </c>
      <c r="C499" s="744" t="str">
        <f>IF(VLOOKUP(B499,'גנים - דוח ביצוע  (5)'!A:M,2,0)="","",VLOOKUP(B499,'גנים - דוח ביצוע  (5)'!A:M,2,0))</f>
        <v/>
      </c>
      <c r="D499" s="745" t="str">
        <f>IFERROR(VLOOKUP($C:$C,'גנים - מצבת והרשמה  (4)'!C:D,2,0)," ")</f>
        <v/>
      </c>
      <c r="E499" s="745" t="str">
        <f>IFERROR(VLOOKUP(C499,'גנים - דוח ביצוע  (5)'!B:N,13,0),"")</f>
        <v/>
      </c>
      <c r="F499" s="746" t="str">
        <f>IFERROR(VLOOKUP(P499,'פירוט עלויות כח אדם (6)'!AC:AD,2,0),0)</f>
        <v/>
      </c>
      <c r="G499" s="746" t="str">
        <f>IFERROR(VLOOKUP(Q499,'פירוט עלויות כח אדם (6)'!AC:AD,2,0),0)</f>
        <v/>
      </c>
      <c r="H499" s="746" t="str">
        <f>IFERROR(VLOOKUP(R499,'פירוט עלויות כח אדם (6)'!AE:AF,2,0),0)</f>
        <v/>
      </c>
      <c r="I499" s="746">
        <f t="shared" si="49"/>
        <v>0</v>
      </c>
      <c r="J499" s="746">
        <f t="shared" si="50"/>
        <v>0</v>
      </c>
      <c r="K499" s="746">
        <f t="shared" si="51"/>
        <v>0</v>
      </c>
      <c r="L499" s="746" t="str">
        <f t="shared" si="52"/>
        <v/>
      </c>
      <c r="M499" s="750"/>
      <c r="N499" s="748" t="str">
        <f t="shared" si="53"/>
        <v/>
      </c>
      <c r="O499" s="749">
        <f t="shared" si="54"/>
        <v>0</v>
      </c>
      <c r="P499" s="749" t="str">
        <f>IF(C499&lt;&gt;"",C499&amp;'גיליון עזר'!$A$2,"")</f>
        <v/>
      </c>
      <c r="Q499" s="749" t="str">
        <f>IF(C499&lt;&gt;"",C499&amp;'גיליון עזר'!$C$2,"")</f>
        <v/>
      </c>
      <c r="R499" s="749" t="str">
        <f t="shared" si="55"/>
        <v/>
      </c>
    </row>
    <row r="500" spans="2:18" ht="15.75" x14ac:dyDescent="0.25">
      <c r="B500" s="702">
        <v>484</v>
      </c>
      <c r="C500" s="744" t="str">
        <f>IF(VLOOKUP(B500,'גנים - דוח ביצוע  (5)'!A:M,2,0)="","",VLOOKUP(B500,'גנים - דוח ביצוע  (5)'!A:M,2,0))</f>
        <v/>
      </c>
      <c r="D500" s="745" t="str">
        <f>IFERROR(VLOOKUP($C:$C,'גנים - מצבת והרשמה  (4)'!C:D,2,0)," ")</f>
        <v/>
      </c>
      <c r="E500" s="745" t="str">
        <f>IFERROR(VLOOKUP(C500,'גנים - דוח ביצוע  (5)'!B:N,13,0),"")</f>
        <v/>
      </c>
      <c r="F500" s="746" t="str">
        <f>IFERROR(VLOOKUP(P500,'פירוט עלויות כח אדם (6)'!AC:AD,2,0),0)</f>
        <v/>
      </c>
      <c r="G500" s="746" t="str">
        <f>IFERROR(VLOOKUP(Q500,'פירוט עלויות כח אדם (6)'!AC:AD,2,0),0)</f>
        <v/>
      </c>
      <c r="H500" s="746" t="str">
        <f>IFERROR(VLOOKUP(R500,'פירוט עלויות כח אדם (6)'!AE:AF,2,0),0)</f>
        <v/>
      </c>
      <c r="I500" s="746">
        <f t="shared" si="49"/>
        <v>0</v>
      </c>
      <c r="J500" s="746">
        <f t="shared" si="50"/>
        <v>0</v>
      </c>
      <c r="K500" s="746">
        <f t="shared" si="51"/>
        <v>0</v>
      </c>
      <c r="L500" s="746" t="str">
        <f t="shared" si="52"/>
        <v/>
      </c>
      <c r="M500" s="750"/>
      <c r="N500" s="748" t="str">
        <f t="shared" si="53"/>
        <v/>
      </c>
      <c r="O500" s="749">
        <f t="shared" si="54"/>
        <v>0</v>
      </c>
      <c r="P500" s="749" t="str">
        <f>IF(C500&lt;&gt;"",C500&amp;'גיליון עזר'!$A$2,"")</f>
        <v/>
      </c>
      <c r="Q500" s="749" t="str">
        <f>IF(C500&lt;&gt;"",C500&amp;'גיליון עזר'!$C$2,"")</f>
        <v/>
      </c>
      <c r="R500" s="749" t="str">
        <f t="shared" si="55"/>
        <v/>
      </c>
    </row>
    <row r="501" spans="2:18" ht="15.75" x14ac:dyDescent="0.25">
      <c r="B501" s="744">
        <v>485</v>
      </c>
      <c r="C501" s="744" t="str">
        <f>IF(VLOOKUP(B501,'גנים - דוח ביצוע  (5)'!A:M,2,0)="","",VLOOKUP(B501,'גנים - דוח ביצוע  (5)'!A:M,2,0))</f>
        <v/>
      </c>
      <c r="D501" s="745" t="str">
        <f>IFERROR(VLOOKUP($C:$C,'גנים - מצבת והרשמה  (4)'!C:D,2,0)," ")</f>
        <v/>
      </c>
      <c r="E501" s="745" t="str">
        <f>IFERROR(VLOOKUP(C501,'גנים - דוח ביצוע  (5)'!B:N,13,0),"")</f>
        <v/>
      </c>
      <c r="F501" s="746" t="str">
        <f>IFERROR(VLOOKUP(P501,'פירוט עלויות כח אדם (6)'!AC:AD,2,0),0)</f>
        <v/>
      </c>
      <c r="G501" s="746" t="str">
        <f>IFERROR(VLOOKUP(Q501,'פירוט עלויות כח אדם (6)'!AC:AD,2,0),0)</f>
        <v/>
      </c>
      <c r="H501" s="746" t="str">
        <f>IFERROR(VLOOKUP(R501,'פירוט עלויות כח אדם (6)'!AE:AF,2,0),0)</f>
        <v/>
      </c>
      <c r="I501" s="746">
        <f t="shared" si="49"/>
        <v>0</v>
      </c>
      <c r="J501" s="746">
        <f t="shared" si="50"/>
        <v>0</v>
      </c>
      <c r="K501" s="746">
        <f t="shared" si="51"/>
        <v>0</v>
      </c>
      <c r="L501" s="746" t="str">
        <f t="shared" si="52"/>
        <v/>
      </c>
      <c r="M501" s="750"/>
      <c r="N501" s="748" t="str">
        <f t="shared" si="53"/>
        <v/>
      </c>
      <c r="O501" s="749">
        <f t="shared" si="54"/>
        <v>0</v>
      </c>
      <c r="P501" s="749" t="str">
        <f>IF(C501&lt;&gt;"",C501&amp;'גיליון עזר'!$A$2,"")</f>
        <v/>
      </c>
      <c r="Q501" s="749" t="str">
        <f>IF(C501&lt;&gt;"",C501&amp;'גיליון עזר'!$C$2,"")</f>
        <v/>
      </c>
      <c r="R501" s="749" t="str">
        <f t="shared" si="55"/>
        <v/>
      </c>
    </row>
    <row r="502" spans="2:18" ht="15.75" x14ac:dyDescent="0.25">
      <c r="B502" s="702">
        <v>486</v>
      </c>
      <c r="C502" s="744" t="str">
        <f>IF(VLOOKUP(B502,'גנים - דוח ביצוע  (5)'!A:M,2,0)="","",VLOOKUP(B502,'גנים - דוח ביצוע  (5)'!A:M,2,0))</f>
        <v/>
      </c>
      <c r="D502" s="745" t="str">
        <f>IFERROR(VLOOKUP($C:$C,'גנים - מצבת והרשמה  (4)'!C:D,2,0)," ")</f>
        <v/>
      </c>
      <c r="E502" s="745" t="str">
        <f>IFERROR(VLOOKUP(C502,'גנים - דוח ביצוע  (5)'!B:N,13,0),"")</f>
        <v/>
      </c>
      <c r="F502" s="746" t="str">
        <f>IFERROR(VLOOKUP(P502,'פירוט עלויות כח אדם (6)'!AC:AD,2,0),0)</f>
        <v/>
      </c>
      <c r="G502" s="746" t="str">
        <f>IFERROR(VLOOKUP(Q502,'פירוט עלויות כח אדם (6)'!AC:AD,2,0),0)</f>
        <v/>
      </c>
      <c r="H502" s="746" t="str">
        <f>IFERROR(VLOOKUP(R502,'פירוט עלויות כח אדם (6)'!AE:AF,2,0),0)</f>
        <v/>
      </c>
      <c r="I502" s="746">
        <f t="shared" si="49"/>
        <v>0</v>
      </c>
      <c r="J502" s="746">
        <f t="shared" si="50"/>
        <v>0</v>
      </c>
      <c r="K502" s="746">
        <f t="shared" si="51"/>
        <v>0</v>
      </c>
      <c r="L502" s="746" t="str">
        <f t="shared" si="52"/>
        <v/>
      </c>
      <c r="M502" s="750"/>
      <c r="N502" s="748" t="str">
        <f t="shared" si="53"/>
        <v/>
      </c>
      <c r="O502" s="749">
        <f t="shared" si="54"/>
        <v>0</v>
      </c>
      <c r="P502" s="749" t="str">
        <f>IF(C502&lt;&gt;"",C502&amp;'גיליון עזר'!$A$2,"")</f>
        <v/>
      </c>
      <c r="Q502" s="749" t="str">
        <f>IF(C502&lt;&gt;"",C502&amp;'גיליון עזר'!$C$2,"")</f>
        <v/>
      </c>
      <c r="R502" s="749" t="str">
        <f t="shared" si="55"/>
        <v/>
      </c>
    </row>
    <row r="503" spans="2:18" ht="15.75" x14ac:dyDescent="0.25">
      <c r="B503" s="744">
        <v>487</v>
      </c>
      <c r="C503" s="744" t="str">
        <f>IF(VLOOKUP(B503,'גנים - דוח ביצוע  (5)'!A:M,2,0)="","",VLOOKUP(B503,'גנים - דוח ביצוע  (5)'!A:M,2,0))</f>
        <v/>
      </c>
      <c r="D503" s="745" t="str">
        <f>IFERROR(VLOOKUP($C:$C,'גנים - מצבת והרשמה  (4)'!C:D,2,0)," ")</f>
        <v/>
      </c>
      <c r="E503" s="745" t="str">
        <f>IFERROR(VLOOKUP(C503,'גנים - דוח ביצוע  (5)'!B:N,13,0),"")</f>
        <v/>
      </c>
      <c r="F503" s="746" t="str">
        <f>IFERROR(VLOOKUP(P503,'פירוט עלויות כח אדם (6)'!AC:AD,2,0),0)</f>
        <v/>
      </c>
      <c r="G503" s="746" t="str">
        <f>IFERROR(VLOOKUP(Q503,'פירוט עלויות כח אדם (6)'!AC:AD,2,0),0)</f>
        <v/>
      </c>
      <c r="H503" s="746" t="str">
        <f>IFERROR(VLOOKUP(R503,'פירוט עלויות כח אדם (6)'!AE:AF,2,0),0)</f>
        <v/>
      </c>
      <c r="I503" s="746">
        <f t="shared" si="49"/>
        <v>0</v>
      </c>
      <c r="J503" s="746">
        <f t="shared" si="50"/>
        <v>0</v>
      </c>
      <c r="K503" s="746">
        <f t="shared" si="51"/>
        <v>0</v>
      </c>
      <c r="L503" s="746" t="str">
        <f t="shared" si="52"/>
        <v/>
      </c>
      <c r="M503" s="750"/>
      <c r="N503" s="748" t="str">
        <f t="shared" si="53"/>
        <v/>
      </c>
      <c r="O503" s="749">
        <f t="shared" si="54"/>
        <v>0</v>
      </c>
      <c r="P503" s="749" t="str">
        <f>IF(C503&lt;&gt;"",C503&amp;'גיליון עזר'!$A$2,"")</f>
        <v/>
      </c>
      <c r="Q503" s="749" t="str">
        <f>IF(C503&lt;&gt;"",C503&amp;'גיליון עזר'!$C$2,"")</f>
        <v/>
      </c>
      <c r="R503" s="749" t="str">
        <f t="shared" si="55"/>
        <v/>
      </c>
    </row>
    <row r="504" spans="2:18" ht="15.75" x14ac:dyDescent="0.25">
      <c r="B504" s="702">
        <v>488</v>
      </c>
      <c r="C504" s="744" t="str">
        <f>IF(VLOOKUP(B504,'גנים - דוח ביצוע  (5)'!A:M,2,0)="","",VLOOKUP(B504,'גנים - דוח ביצוע  (5)'!A:M,2,0))</f>
        <v/>
      </c>
      <c r="D504" s="745" t="str">
        <f>IFERROR(VLOOKUP($C:$C,'גנים - מצבת והרשמה  (4)'!C:D,2,0)," ")</f>
        <v/>
      </c>
      <c r="E504" s="745" t="str">
        <f>IFERROR(VLOOKUP(C504,'גנים - דוח ביצוע  (5)'!B:N,13,0),"")</f>
        <v/>
      </c>
      <c r="F504" s="746" t="str">
        <f>IFERROR(VLOOKUP(P504,'פירוט עלויות כח אדם (6)'!AC:AD,2,0),0)</f>
        <v/>
      </c>
      <c r="G504" s="746" t="str">
        <f>IFERROR(VLOOKUP(Q504,'פירוט עלויות כח אדם (6)'!AC:AD,2,0),0)</f>
        <v/>
      </c>
      <c r="H504" s="746" t="str">
        <f>IFERROR(VLOOKUP(R504,'פירוט עלויות כח אדם (6)'!AE:AF,2,0),0)</f>
        <v/>
      </c>
      <c r="I504" s="746">
        <f t="shared" si="49"/>
        <v>0</v>
      </c>
      <c r="J504" s="746">
        <f t="shared" si="50"/>
        <v>0</v>
      </c>
      <c r="K504" s="746">
        <f t="shared" si="51"/>
        <v>0</v>
      </c>
      <c r="L504" s="746" t="str">
        <f t="shared" si="52"/>
        <v/>
      </c>
      <c r="M504" s="750"/>
      <c r="N504" s="748" t="str">
        <f t="shared" si="53"/>
        <v/>
      </c>
      <c r="O504" s="749">
        <f t="shared" si="54"/>
        <v>0</v>
      </c>
      <c r="P504" s="749" t="str">
        <f>IF(C504&lt;&gt;"",C504&amp;'גיליון עזר'!$A$2,"")</f>
        <v/>
      </c>
      <c r="Q504" s="749" t="str">
        <f>IF(C504&lt;&gt;"",C504&amp;'גיליון עזר'!$C$2,"")</f>
        <v/>
      </c>
      <c r="R504" s="749" t="str">
        <f t="shared" si="55"/>
        <v/>
      </c>
    </row>
    <row r="505" spans="2:18" ht="15.75" x14ac:dyDescent="0.25">
      <c r="B505" s="744">
        <v>489</v>
      </c>
      <c r="C505" s="744" t="str">
        <f>IF(VLOOKUP(B505,'גנים - דוח ביצוע  (5)'!A:M,2,0)="","",VLOOKUP(B505,'גנים - דוח ביצוע  (5)'!A:M,2,0))</f>
        <v/>
      </c>
      <c r="D505" s="745" t="str">
        <f>IFERROR(VLOOKUP($C:$C,'גנים - מצבת והרשמה  (4)'!C:D,2,0)," ")</f>
        <v/>
      </c>
      <c r="E505" s="745" t="str">
        <f>IFERROR(VLOOKUP(C505,'גנים - דוח ביצוע  (5)'!B:N,13,0),"")</f>
        <v/>
      </c>
      <c r="F505" s="746" t="str">
        <f>IFERROR(VLOOKUP(P505,'פירוט עלויות כח אדם (6)'!AC:AD,2,0),0)</f>
        <v/>
      </c>
      <c r="G505" s="746" t="str">
        <f>IFERROR(VLOOKUP(Q505,'פירוט עלויות כח אדם (6)'!AC:AD,2,0),0)</f>
        <v/>
      </c>
      <c r="H505" s="746" t="str">
        <f>IFERROR(VLOOKUP(R505,'פירוט עלויות כח אדם (6)'!AE:AF,2,0),0)</f>
        <v/>
      </c>
      <c r="I505" s="746">
        <f t="shared" si="49"/>
        <v>0</v>
      </c>
      <c r="J505" s="746">
        <f t="shared" si="50"/>
        <v>0</v>
      </c>
      <c r="K505" s="746">
        <f t="shared" si="51"/>
        <v>0</v>
      </c>
      <c r="L505" s="746" t="str">
        <f t="shared" si="52"/>
        <v/>
      </c>
      <c r="M505" s="750"/>
      <c r="N505" s="748" t="str">
        <f t="shared" si="53"/>
        <v/>
      </c>
      <c r="O505" s="749">
        <f t="shared" si="54"/>
        <v>0</v>
      </c>
      <c r="P505" s="749" t="str">
        <f>IF(C505&lt;&gt;"",C505&amp;'גיליון עזר'!$A$2,"")</f>
        <v/>
      </c>
      <c r="Q505" s="749" t="str">
        <f>IF(C505&lt;&gt;"",C505&amp;'גיליון עזר'!$C$2,"")</f>
        <v/>
      </c>
      <c r="R505" s="749" t="str">
        <f t="shared" si="55"/>
        <v/>
      </c>
    </row>
    <row r="506" spans="2:18" ht="15.75" x14ac:dyDescent="0.25">
      <c r="B506" s="702">
        <v>490</v>
      </c>
      <c r="C506" s="744" t="str">
        <f>IF(VLOOKUP(B506,'גנים - דוח ביצוע  (5)'!A:M,2,0)="","",VLOOKUP(B506,'גנים - דוח ביצוע  (5)'!A:M,2,0))</f>
        <v/>
      </c>
      <c r="D506" s="745" t="str">
        <f>IFERROR(VLOOKUP($C:$C,'גנים - מצבת והרשמה  (4)'!C:D,2,0)," ")</f>
        <v/>
      </c>
      <c r="E506" s="745" t="str">
        <f>IFERROR(VLOOKUP(C506,'גנים - דוח ביצוע  (5)'!B:N,13,0),"")</f>
        <v/>
      </c>
      <c r="F506" s="746" t="str">
        <f>IFERROR(VLOOKUP(P506,'פירוט עלויות כח אדם (6)'!AC:AD,2,0),0)</f>
        <v/>
      </c>
      <c r="G506" s="746" t="str">
        <f>IFERROR(VLOOKUP(Q506,'פירוט עלויות כח אדם (6)'!AC:AD,2,0),0)</f>
        <v/>
      </c>
      <c r="H506" s="746" t="str">
        <f>IFERROR(VLOOKUP(R506,'פירוט עלויות כח אדם (6)'!AE:AF,2,0),0)</f>
        <v/>
      </c>
      <c r="I506" s="746">
        <f t="shared" si="49"/>
        <v>0</v>
      </c>
      <c r="J506" s="746">
        <f t="shared" si="50"/>
        <v>0</v>
      </c>
      <c r="K506" s="746">
        <f t="shared" si="51"/>
        <v>0</v>
      </c>
      <c r="L506" s="746" t="str">
        <f t="shared" si="52"/>
        <v/>
      </c>
      <c r="M506" s="750"/>
      <c r="N506" s="748" t="str">
        <f t="shared" si="53"/>
        <v/>
      </c>
      <c r="O506" s="749">
        <f t="shared" si="54"/>
        <v>0</v>
      </c>
      <c r="P506" s="749" t="str">
        <f>IF(C506&lt;&gt;"",C506&amp;'גיליון עזר'!$A$2,"")</f>
        <v/>
      </c>
      <c r="Q506" s="749" t="str">
        <f>IF(C506&lt;&gt;"",C506&amp;'גיליון עזר'!$C$2,"")</f>
        <v/>
      </c>
      <c r="R506" s="749" t="str">
        <f t="shared" si="55"/>
        <v/>
      </c>
    </row>
    <row r="507" spans="2:18" ht="15.75" x14ac:dyDescent="0.25">
      <c r="B507" s="744">
        <v>491</v>
      </c>
      <c r="C507" s="744" t="str">
        <f>IF(VLOOKUP(B507,'גנים - דוח ביצוע  (5)'!A:M,2,0)="","",VLOOKUP(B507,'גנים - דוח ביצוע  (5)'!A:M,2,0))</f>
        <v/>
      </c>
      <c r="D507" s="745" t="str">
        <f>IFERROR(VLOOKUP($C:$C,'גנים - מצבת והרשמה  (4)'!C:D,2,0)," ")</f>
        <v/>
      </c>
      <c r="E507" s="745" t="str">
        <f>IFERROR(VLOOKUP(C507,'גנים - דוח ביצוע  (5)'!B:N,13,0),"")</f>
        <v/>
      </c>
      <c r="F507" s="746" t="str">
        <f>IFERROR(VLOOKUP(P507,'פירוט עלויות כח אדם (6)'!AC:AD,2,0),0)</f>
        <v/>
      </c>
      <c r="G507" s="746" t="str">
        <f>IFERROR(VLOOKUP(Q507,'פירוט עלויות כח אדם (6)'!AC:AD,2,0),0)</f>
        <v/>
      </c>
      <c r="H507" s="746" t="str">
        <f>IFERROR(VLOOKUP(R507,'פירוט עלויות כח אדם (6)'!AE:AF,2,0),0)</f>
        <v/>
      </c>
      <c r="I507" s="746">
        <f t="shared" si="49"/>
        <v>0</v>
      </c>
      <c r="J507" s="746">
        <f t="shared" si="50"/>
        <v>0</v>
      </c>
      <c r="K507" s="746">
        <f t="shared" si="51"/>
        <v>0</v>
      </c>
      <c r="L507" s="746" t="str">
        <f t="shared" si="52"/>
        <v/>
      </c>
      <c r="M507" s="750"/>
      <c r="N507" s="748" t="str">
        <f t="shared" si="53"/>
        <v/>
      </c>
      <c r="O507" s="749">
        <f t="shared" si="54"/>
        <v>0</v>
      </c>
      <c r="P507" s="749" t="str">
        <f>IF(C507&lt;&gt;"",C507&amp;'גיליון עזר'!$A$2,"")</f>
        <v/>
      </c>
      <c r="Q507" s="749" t="str">
        <f>IF(C507&lt;&gt;"",C507&amp;'גיליון עזר'!$C$2,"")</f>
        <v/>
      </c>
      <c r="R507" s="749" t="str">
        <f t="shared" si="55"/>
        <v/>
      </c>
    </row>
    <row r="508" spans="2:18" ht="15.75" x14ac:dyDescent="0.25">
      <c r="B508" s="702">
        <v>492</v>
      </c>
      <c r="C508" s="744" t="str">
        <f>IF(VLOOKUP(B508,'גנים - דוח ביצוע  (5)'!A:M,2,0)="","",VLOOKUP(B508,'גנים - דוח ביצוע  (5)'!A:M,2,0))</f>
        <v/>
      </c>
      <c r="D508" s="745" t="str">
        <f>IFERROR(VLOOKUP($C:$C,'גנים - מצבת והרשמה  (4)'!C:D,2,0)," ")</f>
        <v/>
      </c>
      <c r="E508" s="745" t="str">
        <f>IFERROR(VLOOKUP(C508,'גנים - דוח ביצוע  (5)'!B:N,13,0),"")</f>
        <v/>
      </c>
      <c r="F508" s="746" t="str">
        <f>IFERROR(VLOOKUP(P508,'פירוט עלויות כח אדם (6)'!AC:AD,2,0),0)</f>
        <v/>
      </c>
      <c r="G508" s="746" t="str">
        <f>IFERROR(VLOOKUP(Q508,'פירוט עלויות כח אדם (6)'!AC:AD,2,0),0)</f>
        <v/>
      </c>
      <c r="H508" s="746" t="str">
        <f>IFERROR(VLOOKUP(R508,'פירוט עלויות כח אדם (6)'!AE:AF,2,0),0)</f>
        <v/>
      </c>
      <c r="I508" s="746">
        <f t="shared" si="49"/>
        <v>0</v>
      </c>
      <c r="J508" s="746">
        <f t="shared" si="50"/>
        <v>0</v>
      </c>
      <c r="K508" s="746">
        <f t="shared" si="51"/>
        <v>0</v>
      </c>
      <c r="L508" s="746" t="str">
        <f t="shared" si="52"/>
        <v/>
      </c>
      <c r="M508" s="750"/>
      <c r="N508" s="748" t="str">
        <f t="shared" si="53"/>
        <v/>
      </c>
      <c r="O508" s="749">
        <f t="shared" si="54"/>
        <v>0</v>
      </c>
      <c r="P508" s="749" t="str">
        <f>IF(C508&lt;&gt;"",C508&amp;'גיליון עזר'!$A$2,"")</f>
        <v/>
      </c>
      <c r="Q508" s="749" t="str">
        <f>IF(C508&lt;&gt;"",C508&amp;'גיליון עזר'!$C$2,"")</f>
        <v/>
      </c>
      <c r="R508" s="749" t="str">
        <f t="shared" si="55"/>
        <v/>
      </c>
    </row>
    <row r="509" spans="2:18" ht="15.75" x14ac:dyDescent="0.25">
      <c r="B509" s="744">
        <v>493</v>
      </c>
      <c r="C509" s="744" t="str">
        <f>IF(VLOOKUP(B509,'גנים - דוח ביצוע  (5)'!A:M,2,0)="","",VLOOKUP(B509,'גנים - דוח ביצוע  (5)'!A:M,2,0))</f>
        <v/>
      </c>
      <c r="D509" s="745" t="str">
        <f>IFERROR(VLOOKUP($C:$C,'גנים - מצבת והרשמה  (4)'!C:D,2,0)," ")</f>
        <v/>
      </c>
      <c r="E509" s="745" t="str">
        <f>IFERROR(VLOOKUP(C509,'גנים - דוח ביצוע  (5)'!B:N,13,0),"")</f>
        <v/>
      </c>
      <c r="F509" s="746" t="str">
        <f>IFERROR(VLOOKUP(P509,'פירוט עלויות כח אדם (6)'!AC:AD,2,0),0)</f>
        <v/>
      </c>
      <c r="G509" s="746" t="str">
        <f>IFERROR(VLOOKUP(Q509,'פירוט עלויות כח אדם (6)'!AC:AD,2,0),0)</f>
        <v/>
      </c>
      <c r="H509" s="746" t="str">
        <f>IFERROR(VLOOKUP(R509,'פירוט עלויות כח אדם (6)'!AE:AF,2,0),0)</f>
        <v/>
      </c>
      <c r="I509" s="746">
        <f t="shared" si="49"/>
        <v>0</v>
      </c>
      <c r="J509" s="746">
        <f t="shared" si="50"/>
        <v>0</v>
      </c>
      <c r="K509" s="746">
        <f t="shared" si="51"/>
        <v>0</v>
      </c>
      <c r="L509" s="746" t="str">
        <f t="shared" si="52"/>
        <v/>
      </c>
      <c r="M509" s="750"/>
      <c r="N509" s="748" t="str">
        <f t="shared" si="53"/>
        <v/>
      </c>
      <c r="O509" s="749">
        <f t="shared" si="54"/>
        <v>0</v>
      </c>
      <c r="P509" s="749" t="str">
        <f>IF(C509&lt;&gt;"",C509&amp;'גיליון עזר'!$A$2,"")</f>
        <v/>
      </c>
      <c r="Q509" s="749" t="str">
        <f>IF(C509&lt;&gt;"",C509&amp;'גיליון עזר'!$C$2,"")</f>
        <v/>
      </c>
      <c r="R509" s="749" t="str">
        <f t="shared" si="55"/>
        <v/>
      </c>
    </row>
    <row r="510" spans="2:18" ht="15.75" x14ac:dyDescent="0.25">
      <c r="B510" s="702">
        <v>494</v>
      </c>
      <c r="C510" s="744" t="str">
        <f>IF(VLOOKUP(B510,'גנים - דוח ביצוע  (5)'!A:M,2,0)="","",VLOOKUP(B510,'גנים - דוח ביצוע  (5)'!A:M,2,0))</f>
        <v/>
      </c>
      <c r="D510" s="745" t="str">
        <f>IFERROR(VLOOKUP($C:$C,'גנים - מצבת והרשמה  (4)'!C:D,2,0)," ")</f>
        <v/>
      </c>
      <c r="E510" s="745" t="str">
        <f>IFERROR(VLOOKUP(C510,'גנים - דוח ביצוע  (5)'!B:N,13,0),"")</f>
        <v/>
      </c>
      <c r="F510" s="746" t="str">
        <f>IFERROR(VLOOKUP(P510,'פירוט עלויות כח אדם (6)'!AC:AD,2,0),0)</f>
        <v/>
      </c>
      <c r="G510" s="746" t="str">
        <f>IFERROR(VLOOKUP(Q510,'פירוט עלויות כח אדם (6)'!AC:AD,2,0),0)</f>
        <v/>
      </c>
      <c r="H510" s="746" t="str">
        <f>IFERROR(VLOOKUP(R510,'פירוט עלויות כח אדם (6)'!AE:AF,2,0),0)</f>
        <v/>
      </c>
      <c r="I510" s="746">
        <f t="shared" si="49"/>
        <v>0</v>
      </c>
      <c r="J510" s="746">
        <f t="shared" si="50"/>
        <v>0</v>
      </c>
      <c r="K510" s="746">
        <f t="shared" si="51"/>
        <v>0</v>
      </c>
      <c r="L510" s="746" t="str">
        <f t="shared" si="52"/>
        <v/>
      </c>
      <c r="M510" s="750"/>
      <c r="N510" s="748" t="str">
        <f t="shared" si="53"/>
        <v/>
      </c>
      <c r="O510" s="749">
        <f t="shared" si="54"/>
        <v>0</v>
      </c>
      <c r="P510" s="749" t="str">
        <f>IF(C510&lt;&gt;"",C510&amp;'גיליון עזר'!$A$2,"")</f>
        <v/>
      </c>
      <c r="Q510" s="749" t="str">
        <f>IF(C510&lt;&gt;"",C510&amp;'גיליון עזר'!$C$2,"")</f>
        <v/>
      </c>
      <c r="R510" s="749" t="str">
        <f t="shared" si="55"/>
        <v/>
      </c>
    </row>
    <row r="511" spans="2:18" ht="15.75" x14ac:dyDescent="0.25">
      <c r="B511" s="744">
        <v>495</v>
      </c>
      <c r="C511" s="744" t="str">
        <f>IF(VLOOKUP(B511,'גנים - דוח ביצוע  (5)'!A:M,2,0)="","",VLOOKUP(B511,'גנים - דוח ביצוע  (5)'!A:M,2,0))</f>
        <v/>
      </c>
      <c r="D511" s="745" t="str">
        <f>IFERROR(VLOOKUP($C:$C,'גנים - מצבת והרשמה  (4)'!C:D,2,0)," ")</f>
        <v/>
      </c>
      <c r="E511" s="745" t="str">
        <f>IFERROR(VLOOKUP(C511,'גנים - דוח ביצוע  (5)'!B:N,13,0),"")</f>
        <v/>
      </c>
      <c r="F511" s="746" t="str">
        <f>IFERROR(VLOOKUP(P511,'פירוט עלויות כח אדם (6)'!AC:AD,2,0),0)</f>
        <v/>
      </c>
      <c r="G511" s="746" t="str">
        <f>IFERROR(VLOOKUP(Q511,'פירוט עלויות כח אדם (6)'!AC:AD,2,0),0)</f>
        <v/>
      </c>
      <c r="H511" s="746" t="str">
        <f>IFERROR(VLOOKUP(R511,'פירוט עלויות כח אדם (6)'!AE:AF,2,0),0)</f>
        <v/>
      </c>
      <c r="I511" s="746">
        <f t="shared" si="49"/>
        <v>0</v>
      </c>
      <c r="J511" s="746">
        <f t="shared" si="50"/>
        <v>0</v>
      </c>
      <c r="K511" s="746">
        <f t="shared" si="51"/>
        <v>0</v>
      </c>
      <c r="L511" s="746" t="str">
        <f t="shared" si="52"/>
        <v/>
      </c>
      <c r="M511" s="750"/>
      <c r="N511" s="748" t="str">
        <f t="shared" si="53"/>
        <v/>
      </c>
      <c r="O511" s="749">
        <f t="shared" si="54"/>
        <v>0</v>
      </c>
      <c r="P511" s="749" t="str">
        <f>IF(C511&lt;&gt;"",C511&amp;'גיליון עזר'!$A$2,"")</f>
        <v/>
      </c>
      <c r="Q511" s="749" t="str">
        <f>IF(C511&lt;&gt;"",C511&amp;'גיליון עזר'!$C$2,"")</f>
        <v/>
      </c>
      <c r="R511" s="749" t="str">
        <f t="shared" si="55"/>
        <v/>
      </c>
    </row>
    <row r="512" spans="2:18" ht="15.75" x14ac:dyDescent="0.25">
      <c r="B512" s="702">
        <v>496</v>
      </c>
      <c r="C512" s="744" t="str">
        <f>IF(VLOOKUP(B512,'גנים - דוח ביצוע  (5)'!A:M,2,0)="","",VLOOKUP(B512,'גנים - דוח ביצוע  (5)'!A:M,2,0))</f>
        <v/>
      </c>
      <c r="D512" s="745" t="str">
        <f>IFERROR(VLOOKUP($C:$C,'גנים - מצבת והרשמה  (4)'!C:D,2,0)," ")</f>
        <v/>
      </c>
      <c r="E512" s="745" t="str">
        <f>IFERROR(VLOOKUP(C512,'גנים - דוח ביצוע  (5)'!B:N,13,0),"")</f>
        <v/>
      </c>
      <c r="F512" s="746" t="str">
        <f>IFERROR(VLOOKUP(P512,'פירוט עלויות כח אדם (6)'!AC:AD,2,0),0)</f>
        <v/>
      </c>
      <c r="G512" s="746" t="str">
        <f>IFERROR(VLOOKUP(Q512,'פירוט עלויות כח אדם (6)'!AC:AD,2,0),0)</f>
        <v/>
      </c>
      <c r="H512" s="746" t="str">
        <f>IFERROR(VLOOKUP(R512,'פירוט עלויות כח אדם (6)'!AE:AF,2,0),0)</f>
        <v/>
      </c>
      <c r="I512" s="746">
        <f t="shared" si="49"/>
        <v>0</v>
      </c>
      <c r="J512" s="746">
        <f t="shared" si="50"/>
        <v>0</v>
      </c>
      <c r="K512" s="746">
        <f t="shared" si="51"/>
        <v>0</v>
      </c>
      <c r="L512" s="746" t="str">
        <f t="shared" si="52"/>
        <v/>
      </c>
      <c r="M512" s="750"/>
      <c r="N512" s="748" t="str">
        <f t="shared" si="53"/>
        <v/>
      </c>
      <c r="O512" s="749">
        <f t="shared" si="54"/>
        <v>0</v>
      </c>
      <c r="P512" s="749" t="str">
        <f>IF(C512&lt;&gt;"",C512&amp;'גיליון עזר'!$A$2,"")</f>
        <v/>
      </c>
      <c r="Q512" s="749" t="str">
        <f>IF(C512&lt;&gt;"",C512&amp;'גיליון עזר'!$C$2,"")</f>
        <v/>
      </c>
      <c r="R512" s="749" t="str">
        <f t="shared" si="55"/>
        <v/>
      </c>
    </row>
    <row r="513" spans="2:18" ht="15.75" x14ac:dyDescent="0.25">
      <c r="B513" s="744">
        <v>497</v>
      </c>
      <c r="C513" s="744" t="str">
        <f>IF(VLOOKUP(B513,'גנים - דוח ביצוע  (5)'!A:M,2,0)="","",VLOOKUP(B513,'גנים - דוח ביצוע  (5)'!A:M,2,0))</f>
        <v/>
      </c>
      <c r="D513" s="745" t="str">
        <f>IFERROR(VLOOKUP($C:$C,'גנים - מצבת והרשמה  (4)'!C:D,2,0)," ")</f>
        <v/>
      </c>
      <c r="E513" s="745" t="str">
        <f>IFERROR(VLOOKUP(C513,'גנים - דוח ביצוע  (5)'!B:N,13,0),"")</f>
        <v/>
      </c>
      <c r="F513" s="746" t="str">
        <f>IFERROR(VLOOKUP(P513,'פירוט עלויות כח אדם (6)'!AC:AD,2,0),0)</f>
        <v/>
      </c>
      <c r="G513" s="746" t="str">
        <f>IFERROR(VLOOKUP(Q513,'פירוט עלויות כח אדם (6)'!AC:AD,2,0),0)</f>
        <v/>
      </c>
      <c r="H513" s="746" t="str">
        <f>IFERROR(VLOOKUP(R513,'פירוט עלויות כח אדם (6)'!AE:AF,2,0),0)</f>
        <v/>
      </c>
      <c r="I513" s="746">
        <f t="shared" si="49"/>
        <v>0</v>
      </c>
      <c r="J513" s="746">
        <f t="shared" si="50"/>
        <v>0</v>
      </c>
      <c r="K513" s="746">
        <f t="shared" si="51"/>
        <v>0</v>
      </c>
      <c r="L513" s="746" t="str">
        <f t="shared" si="52"/>
        <v/>
      </c>
      <c r="M513" s="750"/>
      <c r="N513" s="748" t="str">
        <f t="shared" si="53"/>
        <v/>
      </c>
      <c r="O513" s="749">
        <f t="shared" si="54"/>
        <v>0</v>
      </c>
      <c r="P513" s="749" t="str">
        <f>IF(C513&lt;&gt;"",C513&amp;'גיליון עזר'!$A$2,"")</f>
        <v/>
      </c>
      <c r="Q513" s="749" t="str">
        <f>IF(C513&lt;&gt;"",C513&amp;'גיליון עזר'!$C$2,"")</f>
        <v/>
      </c>
      <c r="R513" s="749" t="str">
        <f t="shared" si="55"/>
        <v/>
      </c>
    </row>
    <row r="514" spans="2:18" ht="15.75" x14ac:dyDescent="0.25">
      <c r="B514" s="702">
        <v>498</v>
      </c>
      <c r="C514" s="744" t="str">
        <f>IF(VLOOKUP(B514,'גנים - דוח ביצוע  (5)'!A:M,2,0)="","",VLOOKUP(B514,'גנים - דוח ביצוע  (5)'!A:M,2,0))</f>
        <v/>
      </c>
      <c r="D514" s="745" t="str">
        <f>IFERROR(VLOOKUP($C:$C,'גנים - מצבת והרשמה  (4)'!C:D,2,0)," ")</f>
        <v/>
      </c>
      <c r="E514" s="745" t="str">
        <f>IFERROR(VLOOKUP(C514,'גנים - דוח ביצוע  (5)'!B:N,13,0),"")</f>
        <v/>
      </c>
      <c r="F514" s="746" t="str">
        <f>IFERROR(VLOOKUP(P514,'פירוט עלויות כח אדם (6)'!AC:AD,2,0),0)</f>
        <v/>
      </c>
      <c r="G514" s="746" t="str">
        <f>IFERROR(VLOOKUP(Q514,'פירוט עלויות כח אדם (6)'!AC:AD,2,0),0)</f>
        <v/>
      </c>
      <c r="H514" s="746" t="str">
        <f>IFERROR(VLOOKUP(R514,'פירוט עלויות כח אדם (6)'!AE:AF,2,0),0)</f>
        <v/>
      </c>
      <c r="I514" s="746">
        <f t="shared" si="49"/>
        <v>0</v>
      </c>
      <c r="J514" s="746">
        <f t="shared" si="50"/>
        <v>0</v>
      </c>
      <c r="K514" s="746">
        <f t="shared" si="51"/>
        <v>0</v>
      </c>
      <c r="L514" s="746" t="str">
        <f t="shared" si="52"/>
        <v/>
      </c>
      <c r="M514" s="750"/>
      <c r="N514" s="748" t="str">
        <f t="shared" si="53"/>
        <v/>
      </c>
      <c r="O514" s="749">
        <f t="shared" si="54"/>
        <v>0</v>
      </c>
      <c r="P514" s="749" t="str">
        <f>IF(C514&lt;&gt;"",C514&amp;'גיליון עזר'!$A$2,"")</f>
        <v/>
      </c>
      <c r="Q514" s="749" t="str">
        <f>IF(C514&lt;&gt;"",C514&amp;'גיליון עזר'!$C$2,"")</f>
        <v/>
      </c>
      <c r="R514" s="749" t="str">
        <f t="shared" si="55"/>
        <v/>
      </c>
    </row>
    <row r="515" spans="2:18" ht="15.75" x14ac:dyDescent="0.25">
      <c r="B515" s="744">
        <v>499</v>
      </c>
      <c r="C515" s="744" t="str">
        <f>IF(VLOOKUP(B515,'גנים - דוח ביצוע  (5)'!A:M,2,0)="","",VLOOKUP(B515,'גנים - דוח ביצוע  (5)'!A:M,2,0))</f>
        <v/>
      </c>
      <c r="D515" s="745" t="str">
        <f>IFERROR(VLOOKUP($C:$C,'גנים - מצבת והרשמה  (4)'!C:D,2,0)," ")</f>
        <v/>
      </c>
      <c r="E515" s="745" t="str">
        <f>IFERROR(VLOOKUP(C515,'גנים - דוח ביצוע  (5)'!B:N,13,0),"")</f>
        <v/>
      </c>
      <c r="F515" s="746" t="str">
        <f>IFERROR(VLOOKUP(P515,'פירוט עלויות כח אדם (6)'!AC:AD,2,0),0)</f>
        <v/>
      </c>
      <c r="G515" s="746" t="str">
        <f>IFERROR(VLOOKUP(Q515,'פירוט עלויות כח אדם (6)'!AC:AD,2,0),0)</f>
        <v/>
      </c>
      <c r="H515" s="746" t="str">
        <f>IFERROR(VLOOKUP(R515,'פירוט עלויות כח אדם (6)'!AE:AF,2,0),0)</f>
        <v/>
      </c>
      <c r="I515" s="746">
        <f t="shared" si="49"/>
        <v>0</v>
      </c>
      <c r="J515" s="746">
        <f t="shared" si="50"/>
        <v>0</v>
      </c>
      <c r="K515" s="746">
        <f t="shared" si="51"/>
        <v>0</v>
      </c>
      <c r="L515" s="746" t="str">
        <f t="shared" si="52"/>
        <v/>
      </c>
      <c r="M515" s="750"/>
      <c r="N515" s="748" t="str">
        <f t="shared" si="53"/>
        <v/>
      </c>
      <c r="O515" s="749">
        <f t="shared" si="54"/>
        <v>0</v>
      </c>
      <c r="P515" s="749" t="str">
        <f>IF(C515&lt;&gt;"",C515&amp;'גיליון עזר'!$A$2,"")</f>
        <v/>
      </c>
      <c r="Q515" s="749" t="str">
        <f>IF(C515&lt;&gt;"",C515&amp;'גיליון עזר'!$C$2,"")</f>
        <v/>
      </c>
      <c r="R515" s="749" t="str">
        <f t="shared" si="55"/>
        <v/>
      </c>
    </row>
    <row r="516" spans="2:18" ht="15.75" x14ac:dyDescent="0.25">
      <c r="B516" s="702">
        <v>500</v>
      </c>
      <c r="C516" s="744" t="str">
        <f>IF(VLOOKUP(B516,'גנים - דוח ביצוע  (5)'!A:M,2,0)="","",VLOOKUP(B516,'גנים - דוח ביצוע  (5)'!A:M,2,0))</f>
        <v/>
      </c>
      <c r="D516" s="745" t="str">
        <f>IFERROR(VLOOKUP($C:$C,'גנים - מצבת והרשמה  (4)'!C:D,2,0)," ")</f>
        <v/>
      </c>
      <c r="E516" s="745" t="str">
        <f>IFERROR(VLOOKUP(C516,'גנים - דוח ביצוע  (5)'!B:N,13,0),"")</f>
        <v/>
      </c>
      <c r="F516" s="746" t="str">
        <f>IFERROR(VLOOKUP(P516,'פירוט עלויות כח אדם (6)'!AC:AD,2,0),0)</f>
        <v/>
      </c>
      <c r="G516" s="746" t="str">
        <f>IFERROR(VLOOKUP(Q516,'פירוט עלויות כח אדם (6)'!AC:AD,2,0),0)</f>
        <v/>
      </c>
      <c r="H516" s="746" t="str">
        <f>IFERROR(VLOOKUP(R516,'פירוט עלויות כח אדם (6)'!AE:AF,2,0),0)</f>
        <v/>
      </c>
      <c r="I516" s="746">
        <f t="shared" si="49"/>
        <v>0</v>
      </c>
      <c r="J516" s="746">
        <f t="shared" si="50"/>
        <v>0</v>
      </c>
      <c r="K516" s="746">
        <f t="shared" si="51"/>
        <v>0</v>
      </c>
      <c r="L516" s="746" t="str">
        <f t="shared" si="52"/>
        <v/>
      </c>
      <c r="M516" s="750"/>
      <c r="N516" s="748" t="str">
        <f t="shared" si="53"/>
        <v/>
      </c>
      <c r="O516" s="749">
        <f t="shared" si="54"/>
        <v>0</v>
      </c>
      <c r="P516" s="749" t="str">
        <f>IF(C516&lt;&gt;"",C516&amp;'גיליון עזר'!$A$2,"")</f>
        <v/>
      </c>
      <c r="Q516" s="749" t="str">
        <f>IF(C516&lt;&gt;"",C516&amp;'גיליון עזר'!$C$2,"")</f>
        <v/>
      </c>
      <c r="R516" s="749" t="str">
        <f t="shared" si="55"/>
        <v/>
      </c>
    </row>
  </sheetData>
  <sheetProtection algorithmName="SHA-512" hashValue="7xaBsV23bwGfYOcuCWis962DlThZS40TrXOPpRWQ1JwUsYh1uKGeZ8sHr99pwL6g+64DRxl6K9s9xtiLj/MiDQ==" saltValue="7tF2qqDTi/2AQeRvK7nsSA==" spinCount="100000" sheet="1" objects="1" scenarios="1"/>
  <protectedRanges>
    <protectedRange sqref="M17:M516" name="טווח1"/>
  </protectedRanges>
  <mergeCells count="1">
    <mergeCell ref="A1:B1"/>
  </mergeCells>
  <conditionalFormatting sqref="K1:L3 K7:L8 K10:L15 K16 K17:L1048576">
    <cfRule type="containsText" dxfId="16" priority="7" operator="containsText" text="לא העסיק">
      <formula>NOT(ISERROR(SEARCH("לא העסיק",K1)))</formula>
    </cfRule>
  </conditionalFormatting>
  <conditionalFormatting sqref="N17:N516">
    <cfRule type="containsText" dxfId="15" priority="8" operator="containsText" text=" ">
      <formula>NOT(ISERROR(SEARCH(" ",N17)))</formula>
    </cfRule>
  </conditionalFormatting>
  <conditionalFormatting sqref="N16:O16">
    <cfRule type="containsText" dxfId="14" priority="9" operator="containsText" text="{2,3,4,5,6,7}">
      <formula>NOT(ISERROR(SEARCH("{2,3,4,5,6,7}",N16)))</formula>
    </cfRule>
  </conditionalFormatting>
  <conditionalFormatting sqref="P16">
    <cfRule type="containsText" dxfId="13" priority="6" operator="containsText" text="{2,3,4,5,6,7}">
      <formula>NOT(ISERROR(SEARCH("{2,3,4,5,6,7}",P16)))</formula>
    </cfRule>
  </conditionalFormatting>
  <conditionalFormatting sqref="Q16">
    <cfRule type="containsText" dxfId="12" priority="5" operator="containsText" text="{2,3,4,5,6,7}">
      <formula>NOT(ISERROR(SEARCH("{2,3,4,5,6,7}",Q16)))</formula>
    </cfRule>
  </conditionalFormatting>
  <conditionalFormatting sqref="R16">
    <cfRule type="containsText" dxfId="11" priority="4" operator="containsText" text="{2,3,4,5,6,7}">
      <formula>NOT(ISERROR(SEARCH("{2,3,4,5,6,7}",R16)))</formula>
    </cfRule>
  </conditionalFormatting>
  <conditionalFormatting sqref="L16">
    <cfRule type="containsText" dxfId="10" priority="3" operator="containsText" text="לא העסיק">
      <formula>NOT(ISERROR(SEARCH("לא העסיק",L16)))</formula>
    </cfRule>
  </conditionalFormatting>
  <conditionalFormatting sqref="E13">
    <cfRule type="containsText" dxfId="9" priority="2" operator="containsText" text="אינו במעמד">
      <formula>NOT(ISERROR(SEARCH("אינו במעמד",E13)))</formula>
    </cfRule>
  </conditionalFormatting>
  <conditionalFormatting sqref="L17:L516">
    <cfRule type="containsText" dxfId="8" priority="1" operator="containsText" text="לא">
      <formula>NOT(ISERROR(SEARCH("לא",L17)))</formula>
    </cfRule>
  </conditionalFormatting>
  <hyperlinks>
    <hyperlink ref="A1" location="'תוכן העניינים'!A1" tooltip="הנחיות למילוי גיליון" display="תוכן העניינים" xr:uid="{60AEB4F4-C78D-452D-B96E-EF5DA4185E4A}"/>
  </hyperlinks>
  <pageMargins left="0.70866141732283472" right="0.70866141732283472" top="0.74803149606299213" bottom="0.74803149606299213" header="0.31496062992125984" footer="0.31496062992125984"/>
  <pageSetup paperSize="9" scale="44" fitToHeight="2" orientation="portrait" horizontalDpi="4294967293" verticalDpi="4294967293" r:id="rId1"/>
  <headerFooter>
    <oddHeader>&amp;L&amp;12&amp;U&amp;A</oddHead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גיליון7">
    <tabColor rgb="FF66FFFF"/>
    <pageSetUpPr fitToPage="1"/>
  </sheetPr>
  <dimension ref="A1:BF60"/>
  <sheetViews>
    <sheetView showGridLines="0" rightToLeft="1" tabSelected="1" topLeftCell="B1" workbookViewId="0">
      <selection activeCell="F13" sqref="F13"/>
    </sheetView>
  </sheetViews>
  <sheetFormatPr defaultColWidth="9" defaultRowHeight="14.25" outlineLevelCol="1" x14ac:dyDescent="0.2"/>
  <cols>
    <col min="1" max="1" width="9" style="510" hidden="1" customWidth="1"/>
    <col min="2" max="2" width="7.125" style="12" customWidth="1"/>
    <col min="3" max="3" width="4.375" style="12" customWidth="1"/>
    <col min="4" max="4" width="39.5" style="12" customWidth="1"/>
    <col min="5" max="6" width="16" style="12" customWidth="1"/>
    <col min="7" max="7" width="17.625" style="12" customWidth="1"/>
    <col min="8" max="8" width="14.75" style="12" customWidth="1"/>
    <col min="9" max="10" width="12.875" style="12" customWidth="1"/>
    <col min="11" max="11" width="9.875" style="395" hidden="1" customWidth="1"/>
    <col min="12" max="12" width="9.375" style="395" hidden="1" customWidth="1"/>
    <col min="13" max="13" width="10.625" style="395" hidden="1" customWidth="1"/>
    <col min="14" max="14" width="16.25" style="325" hidden="1" customWidth="1" outlineLevel="1"/>
    <col min="15" max="15" width="9.625" style="468" hidden="1" customWidth="1" outlineLevel="1"/>
    <col min="16" max="20" width="10.625" style="325" hidden="1" customWidth="1" outlineLevel="1"/>
    <col min="21" max="21" width="11.75" style="436" hidden="1" customWidth="1" outlineLevel="1"/>
    <col min="22" max="22" width="11.75" style="437" hidden="1" customWidth="1" outlineLevel="1"/>
    <col min="23" max="23" width="10.625" style="422" hidden="1" customWidth="1" outlineLevel="1"/>
    <col min="24" max="24" width="6.125" style="12" customWidth="1" collapsed="1"/>
    <col min="25" max="25" width="9.125" style="12" customWidth="1"/>
    <col min="26" max="26" width="19.125" style="12" customWidth="1"/>
    <col min="27" max="27" width="9" style="12" customWidth="1"/>
    <col min="28" max="28" width="12.25" style="12" customWidth="1"/>
    <col min="29" max="29" width="14.375" style="12" customWidth="1"/>
    <col min="30" max="31" width="10.875" style="12" customWidth="1"/>
    <col min="32" max="35" width="10.875" style="12" hidden="1" customWidth="1"/>
    <col min="36" max="36" width="11.5" style="12" hidden="1" customWidth="1"/>
    <col min="37" max="37" width="12.625" style="12" hidden="1" customWidth="1"/>
    <col min="38" max="38" width="9.5" style="12" hidden="1" customWidth="1"/>
    <col min="39" max="39" width="9.375" style="12" hidden="1" customWidth="1"/>
    <col min="40" max="40" width="9.5" style="12" hidden="1" customWidth="1"/>
    <col min="41" max="41" width="10.125" style="12" hidden="1" customWidth="1"/>
    <col min="42" max="42" width="10.375" style="12" hidden="1" customWidth="1"/>
    <col min="43" max="43" width="14" style="12" hidden="1" customWidth="1"/>
    <col min="44" max="44" width="11.125" style="12" hidden="1" customWidth="1"/>
    <col min="45" max="45" width="10.375" style="12" hidden="1" customWidth="1"/>
    <col min="46" max="46" width="17.625" style="12" hidden="1" customWidth="1"/>
    <col min="47" max="47" width="13.125" style="12" hidden="1" customWidth="1"/>
    <col min="48" max="48" width="17.25" style="12" hidden="1" customWidth="1"/>
    <col min="49" max="49" width="13.875" style="12" hidden="1" customWidth="1"/>
    <col min="50" max="58" width="9" style="12" hidden="1" customWidth="1"/>
    <col min="59" max="16384" width="9" style="12"/>
  </cols>
  <sheetData>
    <row r="1" spans="1:58" ht="21" thickBot="1" x14ac:dyDescent="0.35">
      <c r="A1" s="510" t="s">
        <v>7402</v>
      </c>
      <c r="B1" s="951" t="s">
        <v>8568</v>
      </c>
      <c r="C1" s="952"/>
      <c r="E1" s="122"/>
      <c r="F1" s="122"/>
      <c r="G1" s="11" t="s">
        <v>8509</v>
      </c>
      <c r="H1" s="122"/>
      <c r="I1" s="122"/>
      <c r="J1" s="122"/>
      <c r="K1" s="394" t="s">
        <v>7402</v>
      </c>
      <c r="L1" s="394" t="s">
        <v>7402</v>
      </c>
      <c r="M1" s="394" t="s">
        <v>7402</v>
      </c>
      <c r="N1" s="341" t="s">
        <v>7402</v>
      </c>
      <c r="O1" s="467" t="s">
        <v>7402</v>
      </c>
      <c r="P1" s="341" t="s">
        <v>7402</v>
      </c>
      <c r="Q1" s="341" t="s">
        <v>7402</v>
      </c>
      <c r="R1" s="341" t="s">
        <v>7402</v>
      </c>
      <c r="S1" s="341" t="s">
        <v>7402</v>
      </c>
      <c r="T1" s="341" t="s">
        <v>7402</v>
      </c>
      <c r="U1" s="434" t="s">
        <v>7402</v>
      </c>
      <c r="V1" s="435" t="s">
        <v>7402</v>
      </c>
      <c r="W1" s="421" t="s">
        <v>7402</v>
      </c>
      <c r="X1" s="10"/>
      <c r="Y1" s="10"/>
      <c r="Z1" s="10"/>
      <c r="AA1" s="10"/>
      <c r="AB1" s="10"/>
      <c r="AC1" s="10"/>
      <c r="AD1" s="10"/>
      <c r="AE1" s="10"/>
      <c r="AF1" s="10" t="s">
        <v>7402</v>
      </c>
      <c r="AG1" s="10" t="s">
        <v>7402</v>
      </c>
      <c r="AH1" s="10" t="s">
        <v>7402</v>
      </c>
      <c r="AI1" s="10" t="s">
        <v>7402</v>
      </c>
      <c r="AJ1" s="10" t="s">
        <v>7402</v>
      </c>
      <c r="AK1" s="10" t="s">
        <v>7402</v>
      </c>
      <c r="AL1" s="10" t="s">
        <v>7402</v>
      </c>
      <c r="AM1" s="10" t="s">
        <v>7402</v>
      </c>
      <c r="AN1" s="10" t="s">
        <v>7402</v>
      </c>
      <c r="AO1" s="10" t="s">
        <v>7402</v>
      </c>
      <c r="AP1" s="10" t="s">
        <v>7402</v>
      </c>
      <c r="AQ1" s="10" t="s">
        <v>7402</v>
      </c>
      <c r="AR1" s="10" t="s">
        <v>7402</v>
      </c>
      <c r="AS1" s="10" t="s">
        <v>7402</v>
      </c>
      <c r="AT1" s="10" t="s">
        <v>7402</v>
      </c>
      <c r="AU1" s="10" t="s">
        <v>7402</v>
      </c>
      <c r="AV1" s="10" t="s">
        <v>7402</v>
      </c>
      <c r="AW1" s="10" t="s">
        <v>7402</v>
      </c>
      <c r="AX1" s="10" t="s">
        <v>7402</v>
      </c>
      <c r="AY1" s="10" t="s">
        <v>7402</v>
      </c>
      <c r="AZ1" s="10" t="s">
        <v>7402</v>
      </c>
      <c r="BA1" s="10" t="s">
        <v>7402</v>
      </c>
      <c r="BB1" s="10" t="s">
        <v>7402</v>
      </c>
      <c r="BC1" s="10" t="s">
        <v>7402</v>
      </c>
      <c r="BD1" s="10" t="s">
        <v>7402</v>
      </c>
      <c r="BE1" s="10" t="s">
        <v>7402</v>
      </c>
      <c r="BF1" s="10" t="s">
        <v>7402</v>
      </c>
    </row>
    <row r="2" spans="1:58" ht="18.75" x14ac:dyDescent="0.3">
      <c r="A2" s="510">
        <f>IFERROR(VLOOKUP($E$5,'רשימת רשויות'!$A:$C,3,0),0)</f>
        <v>0</v>
      </c>
      <c r="B2" s="13"/>
      <c r="C2" s="13"/>
      <c r="D2" s="14"/>
      <c r="E2" s="15"/>
      <c r="F2" s="15"/>
      <c r="G2" s="15"/>
      <c r="Y2" s="13"/>
      <c r="Z2" s="13"/>
      <c r="AA2" s="13"/>
      <c r="AB2" s="13"/>
      <c r="AC2" s="13"/>
      <c r="AD2" s="13"/>
      <c r="AE2" s="13"/>
      <c r="AF2" s="13"/>
      <c r="AG2" s="13"/>
      <c r="AH2" s="13"/>
      <c r="AI2" s="13"/>
    </row>
    <row r="3" spans="1:58" ht="23.25" x14ac:dyDescent="0.35">
      <c r="A3" s="510">
        <f>IFERROR(VLOOKUP($E$5,'רשימת רשויות'!$A:$C,3,0),0)</f>
        <v>0</v>
      </c>
      <c r="B3" s="13"/>
      <c r="C3" s="13"/>
      <c r="E3" s="342"/>
      <c r="F3" s="342"/>
      <c r="G3" s="16" t="s">
        <v>97</v>
      </c>
      <c r="H3" s="342"/>
      <c r="I3" s="342"/>
      <c r="J3" s="342"/>
      <c r="K3" s="396"/>
      <c r="L3" s="396"/>
      <c r="M3" s="396"/>
      <c r="N3" s="324"/>
      <c r="O3" s="469"/>
      <c r="P3" s="324"/>
      <c r="Q3" s="324"/>
      <c r="R3" s="324"/>
      <c r="S3" s="324"/>
      <c r="T3" s="324"/>
      <c r="W3" s="423"/>
      <c r="Y3" s="13"/>
      <c r="Z3" s="13"/>
      <c r="AA3" s="13"/>
      <c r="AB3" s="13"/>
      <c r="AC3" s="13"/>
      <c r="AD3" s="13"/>
      <c r="AE3" s="13"/>
      <c r="AF3" s="13"/>
      <c r="AG3" s="13"/>
      <c r="AH3" s="13"/>
      <c r="AI3" s="13"/>
    </row>
    <row r="4" spans="1:58" ht="39" thickBot="1" x14ac:dyDescent="0.4">
      <c r="A4" s="510">
        <f>IFERROR(VLOOKUP($E$5,'רשימת רשויות'!$A:$C,3,0),0)</f>
        <v>0</v>
      </c>
      <c r="B4" s="13"/>
      <c r="C4" s="13"/>
      <c r="D4" s="16"/>
      <c r="E4" s="16"/>
      <c r="F4" s="16"/>
      <c r="G4" s="16"/>
      <c r="H4" s="16"/>
      <c r="I4" s="16"/>
      <c r="J4" s="16"/>
      <c r="K4" s="397"/>
      <c r="L4" s="397"/>
      <c r="M4" s="397"/>
      <c r="N4" s="324"/>
      <c r="O4" s="469"/>
      <c r="P4" s="324"/>
      <c r="Q4" s="324"/>
      <c r="R4" s="324"/>
      <c r="S4" s="324"/>
      <c r="T4" s="324"/>
      <c r="W4" s="423"/>
      <c r="Y4" s="13"/>
      <c r="Z4" s="13"/>
      <c r="AA4" s="13"/>
      <c r="AB4" s="13"/>
      <c r="AC4" s="13"/>
      <c r="AD4" s="13"/>
      <c r="AF4" s="17" t="s">
        <v>6577</v>
      </c>
      <c r="AG4" s="18" t="s">
        <v>6578</v>
      </c>
      <c r="AH4" s="18" t="s">
        <v>6579</v>
      </c>
      <c r="AI4" s="18" t="s">
        <v>6580</v>
      </c>
      <c r="AJ4" s="18" t="s">
        <v>6038</v>
      </c>
      <c r="AK4" s="18" t="s">
        <v>6039</v>
      </c>
      <c r="AL4" s="18" t="s">
        <v>6040</v>
      </c>
      <c r="AM4" s="18" t="s">
        <v>6041</v>
      </c>
      <c r="AN4" s="18" t="s">
        <v>6042</v>
      </c>
      <c r="AO4" s="18" t="s">
        <v>6043</v>
      </c>
      <c r="AP4" s="18" t="s">
        <v>6044</v>
      </c>
      <c r="AQ4" s="18" t="s">
        <v>6045</v>
      </c>
      <c r="AR4" s="18" t="s">
        <v>6046</v>
      </c>
      <c r="AS4" s="18" t="s">
        <v>6047</v>
      </c>
      <c r="AT4" s="18" t="s">
        <v>6048</v>
      </c>
      <c r="AU4" s="18" t="s">
        <v>6049</v>
      </c>
      <c r="AV4" s="291" t="s">
        <v>6587</v>
      </c>
      <c r="AW4" s="570" t="s">
        <v>8506</v>
      </c>
      <c r="AX4" s="19" t="s">
        <v>6583</v>
      </c>
      <c r="AY4" s="19" t="s">
        <v>7419</v>
      </c>
      <c r="AZ4" s="19" t="s">
        <v>112</v>
      </c>
      <c r="BA4" s="19" t="s">
        <v>63</v>
      </c>
      <c r="BB4" s="19" t="s">
        <v>7420</v>
      </c>
      <c r="BC4" s="19" t="s">
        <v>0</v>
      </c>
      <c r="BD4" s="19" t="s">
        <v>3</v>
      </c>
      <c r="BE4" s="19" t="s">
        <v>6546</v>
      </c>
      <c r="BF4" s="19" t="s">
        <v>7421</v>
      </c>
    </row>
    <row r="5" spans="1:58" ht="19.5" thickBot="1" x14ac:dyDescent="0.35">
      <c r="A5" s="510">
        <f>IFERROR(VLOOKUP($E$5,'רשימת רשויות'!$A:$C,3,0),0)</f>
        <v>0</v>
      </c>
      <c r="B5" s="20"/>
      <c r="C5" s="20"/>
      <c r="D5" s="21" t="s">
        <v>17</v>
      </c>
      <c r="E5" s="22">
        <f>'נתונים כללים (1)'!$C$5</f>
        <v>0</v>
      </c>
      <c r="F5" s="23"/>
      <c r="G5" s="23"/>
      <c r="H5" s="21"/>
      <c r="I5" s="20"/>
      <c r="J5" s="20"/>
      <c r="K5" s="398"/>
      <c r="L5" s="398"/>
      <c r="M5" s="398"/>
      <c r="N5" s="326"/>
      <c r="O5" s="470"/>
      <c r="P5" s="326"/>
      <c r="Q5" s="326"/>
      <c r="R5" s="326"/>
      <c r="S5" s="326"/>
      <c r="T5" s="326"/>
      <c r="U5" s="438"/>
      <c r="V5" s="439"/>
      <c r="W5" s="424"/>
      <c r="X5" s="20"/>
      <c r="Y5" s="20"/>
      <c r="Z5" s="20"/>
      <c r="AA5" s="20"/>
      <c r="AB5" s="20"/>
      <c r="AC5" s="20"/>
      <c r="AD5" s="20"/>
      <c r="AF5" s="17"/>
      <c r="AG5" s="24">
        <f>E5</f>
        <v>0</v>
      </c>
      <c r="AH5" s="25">
        <f>A5</f>
        <v>0</v>
      </c>
      <c r="AI5" s="24" t="str">
        <f>E6</f>
        <v/>
      </c>
      <c r="AJ5" s="26"/>
      <c r="AK5" s="26"/>
      <c r="AL5" s="26"/>
      <c r="AM5" s="26"/>
      <c r="AN5" s="24">
        <f>F17</f>
        <v>0</v>
      </c>
      <c r="AO5" s="24">
        <f>F12</f>
        <v>0</v>
      </c>
      <c r="AP5" s="24">
        <f>F46</f>
        <v>0</v>
      </c>
      <c r="AQ5" s="24">
        <f>IFERROR(MAX(F46-G49-AR5,0),0)</f>
        <v>0</v>
      </c>
      <c r="AR5" s="24">
        <f>MAX(IF(AND(E44&gt;F44,G49&lt;F46),F46-G49,0),0)</f>
        <v>0</v>
      </c>
      <c r="AS5" s="24">
        <f>E46</f>
        <v>0</v>
      </c>
      <c r="AT5" s="27">
        <f>G49</f>
        <v>0</v>
      </c>
      <c r="AU5" s="24">
        <f>MAX(MIN(((0.15*F44)-E43),K44-L44),0)</f>
        <v>0</v>
      </c>
      <c r="AV5" s="24">
        <f>H44</f>
        <v>0</v>
      </c>
      <c r="AW5" s="24">
        <f>SUM('סייעות רפואיות או אישיות (7)'!M17:M384)</f>
        <v>0</v>
      </c>
      <c r="AX5" s="24">
        <f>H47</f>
        <v>0</v>
      </c>
      <c r="AY5" s="24">
        <f>E37</f>
        <v>0</v>
      </c>
      <c r="AZ5" s="24">
        <f>E38</f>
        <v>0</v>
      </c>
      <c r="BA5" s="24">
        <f>E39</f>
        <v>0</v>
      </c>
      <c r="BB5" s="24">
        <f>E40</f>
        <v>0</v>
      </c>
      <c r="BC5" s="24">
        <f>E41</f>
        <v>0</v>
      </c>
      <c r="BD5" s="24">
        <f>E43</f>
        <v>0</v>
      </c>
      <c r="BE5" s="24">
        <f>E45</f>
        <v>0</v>
      </c>
      <c r="BF5" s="24">
        <f>H13</f>
        <v>1</v>
      </c>
    </row>
    <row r="6" spans="1:58" ht="19.5" thickBot="1" x14ac:dyDescent="0.35">
      <c r="A6" s="510">
        <f>IFERROR(VLOOKUP($E$5,'רשימת רשויות'!$A:$C,3,0),0)</f>
        <v>0</v>
      </c>
      <c r="B6" s="10"/>
      <c r="C6" s="28"/>
      <c r="D6" s="28" t="s">
        <v>7</v>
      </c>
      <c r="E6" s="22" t="str">
        <f>'נתונים כללים (1)'!$C$6</f>
        <v/>
      </c>
      <c r="F6" s="23"/>
      <c r="G6" s="23"/>
      <c r="H6" s="10"/>
      <c r="I6" s="10"/>
      <c r="J6" s="10"/>
      <c r="K6" s="399"/>
      <c r="L6" s="399"/>
      <c r="M6" s="399"/>
      <c r="N6" s="326"/>
      <c r="O6" s="470"/>
      <c r="P6" s="326"/>
      <c r="Q6" s="326"/>
      <c r="R6" s="326"/>
      <c r="S6" s="326"/>
      <c r="T6" s="326"/>
      <c r="U6" s="434"/>
      <c r="V6" s="435"/>
      <c r="W6" s="424"/>
      <c r="X6" s="10"/>
      <c r="Y6" s="10"/>
      <c r="Z6" s="10"/>
      <c r="AA6" s="10"/>
      <c r="AB6" s="10"/>
      <c r="AC6" s="10"/>
      <c r="AD6" s="10"/>
      <c r="AE6" s="10"/>
      <c r="AF6" s="10"/>
      <c r="AG6" s="10"/>
      <c r="AH6" s="10"/>
      <c r="AI6" s="10"/>
    </row>
    <row r="7" spans="1:58" ht="19.5" thickBot="1" x14ac:dyDescent="0.35">
      <c r="A7" s="510">
        <f>IFERROR(VLOOKUP($E$5,'רשימת רשויות'!$A:$C,3,0),0)</f>
        <v>0</v>
      </c>
      <c r="B7" s="10"/>
      <c r="C7" s="28"/>
      <c r="D7" s="28" t="s">
        <v>57</v>
      </c>
      <c r="E7" s="29">
        <f>'נתונים כללים (1)'!$C$7</f>
        <v>0</v>
      </c>
      <c r="F7" s="23"/>
      <c r="G7" s="23"/>
      <c r="H7" s="10"/>
      <c r="I7" s="10"/>
      <c r="J7" s="10"/>
      <c r="K7" s="399"/>
      <c r="L7" s="399"/>
      <c r="M7" s="399"/>
      <c r="N7" s="326"/>
      <c r="O7" s="470"/>
      <c r="P7" s="326"/>
      <c r="Q7" s="326"/>
      <c r="R7" s="326"/>
      <c r="S7" s="326"/>
      <c r="T7" s="326"/>
      <c r="U7" s="434"/>
      <c r="V7" s="435"/>
      <c r="W7" s="424"/>
      <c r="X7" s="10"/>
      <c r="Y7" s="10"/>
      <c r="Z7" s="10"/>
      <c r="AA7" s="10"/>
      <c r="AB7" s="10"/>
      <c r="AC7" s="10"/>
      <c r="AD7" s="10"/>
      <c r="AE7" s="10"/>
      <c r="AF7" s="10"/>
      <c r="AG7" s="10"/>
      <c r="AH7" s="10"/>
      <c r="AI7" s="10"/>
    </row>
    <row r="8" spans="1:58" ht="15" x14ac:dyDescent="0.25">
      <c r="A8" s="510">
        <f>IFERROR(VLOOKUP($E$5,'רשימת רשויות'!$A:$C,3,0),0)</f>
        <v>0</v>
      </c>
      <c r="B8" s="10"/>
      <c r="C8" s="10"/>
      <c r="D8" s="10"/>
      <c r="E8" s="10"/>
      <c r="F8" s="10"/>
      <c r="G8" s="10"/>
      <c r="H8" s="10"/>
      <c r="I8" s="10"/>
      <c r="J8" s="10"/>
      <c r="K8" s="399"/>
      <c r="L8" s="399"/>
      <c r="M8" s="399"/>
      <c r="N8" s="326"/>
      <c r="O8" s="470"/>
      <c r="P8" s="326"/>
      <c r="Q8" s="326"/>
      <c r="R8" s="326"/>
      <c r="S8" s="326"/>
      <c r="T8" s="326"/>
      <c r="U8" s="434"/>
      <c r="V8" s="435"/>
      <c r="W8" s="424"/>
      <c r="X8" s="10"/>
      <c r="Y8" s="10"/>
      <c r="Z8" s="10"/>
      <c r="AA8" s="10"/>
      <c r="AB8" s="10"/>
      <c r="AC8" s="10"/>
      <c r="AD8" s="10"/>
      <c r="AE8" s="10"/>
      <c r="AF8" s="10"/>
      <c r="AG8" s="10"/>
      <c r="AH8" s="10"/>
      <c r="AI8" s="10"/>
    </row>
    <row r="9" spans="1:58" ht="15.75" x14ac:dyDescent="0.25">
      <c r="A9" s="510">
        <f>IFERROR(VLOOKUP($E$5,'רשימת רשויות'!$A:$C,3,0),0)</f>
        <v>0</v>
      </c>
      <c r="C9" s="30" t="s">
        <v>55</v>
      </c>
      <c r="D9" s="31" t="s">
        <v>134</v>
      </c>
    </row>
    <row r="10" spans="1:58" ht="15.75" x14ac:dyDescent="0.25">
      <c r="A10" s="510">
        <f>IFERROR(VLOOKUP($E$5,'רשימת רשויות'!$A:$C,3,0),0)</f>
        <v>0</v>
      </c>
      <c r="B10" s="32"/>
      <c r="C10" s="33"/>
      <c r="D10" s="34"/>
      <c r="E10" s="32"/>
      <c r="F10" s="35"/>
      <c r="G10" s="5"/>
      <c r="H10" s="9"/>
      <c r="I10" s="36"/>
      <c r="J10" s="33"/>
      <c r="K10" s="400"/>
      <c r="L10" s="400"/>
      <c r="M10" s="401"/>
      <c r="N10" s="327"/>
      <c r="O10" s="471"/>
      <c r="P10" s="327"/>
      <c r="Q10" s="327"/>
      <c r="R10" s="327"/>
      <c r="S10" s="327"/>
      <c r="T10" s="327"/>
      <c r="U10" s="440"/>
      <c r="V10" s="441"/>
      <c r="W10" s="425"/>
      <c r="X10" s="37"/>
      <c r="Y10" s="377" t="s">
        <v>132</v>
      </c>
      <c r="Z10" s="378" t="s">
        <v>135</v>
      </c>
      <c r="AA10" s="354"/>
      <c r="AB10" s="354"/>
      <c r="AC10" s="379"/>
      <c r="AD10" s="32"/>
      <c r="AE10" s="32"/>
      <c r="AF10" s="32"/>
      <c r="AG10" s="32"/>
      <c r="AH10" s="32"/>
      <c r="AI10" s="32"/>
    </row>
    <row r="11" spans="1:58" ht="15.75" x14ac:dyDescent="0.25">
      <c r="A11" s="510">
        <f>IFERROR(VLOOKUP($E$5,'רשימת רשויות'!$A:$C,3,0),0)</f>
        <v>0</v>
      </c>
      <c r="B11" s="32"/>
      <c r="C11" s="33"/>
      <c r="D11" s="958" t="s">
        <v>95</v>
      </c>
      <c r="E11" s="958"/>
      <c r="F11" s="47">
        <f>'גנים - דוח ביצוע  (5)'!E11</f>
        <v>0</v>
      </c>
      <c r="G11" s="8"/>
      <c r="H11" s="9"/>
      <c r="I11" s="36"/>
      <c r="J11" s="33"/>
      <c r="K11" s="400"/>
      <c r="L11" s="400"/>
      <c r="M11" s="402"/>
      <c r="N11" s="328"/>
      <c r="O11" s="472"/>
      <c r="P11" s="328"/>
      <c r="Q11" s="328"/>
      <c r="R11" s="328"/>
      <c r="S11" s="328"/>
      <c r="T11" s="328"/>
      <c r="U11" s="442"/>
      <c r="V11" s="443"/>
      <c r="W11" s="426"/>
      <c r="X11" s="40"/>
      <c r="Y11" s="377"/>
      <c r="Z11" s="378"/>
      <c r="AA11" s="354"/>
      <c r="AB11" s="354"/>
      <c r="AC11" s="379"/>
      <c r="AD11" s="32"/>
      <c r="AE11" s="32"/>
      <c r="AF11" s="32"/>
      <c r="AG11" s="32"/>
      <c r="AH11" s="32"/>
      <c r="AI11" s="32"/>
    </row>
    <row r="12" spans="1:58" ht="31.5" x14ac:dyDescent="0.25">
      <c r="A12" s="510">
        <f>IFERROR(VLOOKUP($E$5,'רשימת רשויות'!$A:$C,3,0),0)</f>
        <v>0</v>
      </c>
      <c r="B12" s="32"/>
      <c r="C12" s="33"/>
      <c r="D12" s="958" t="s">
        <v>10435</v>
      </c>
      <c r="E12" s="958"/>
      <c r="F12" s="874">
        <f>'רכזות גנים - דוח ביצוע (8)'!$I$10</f>
        <v>0</v>
      </c>
      <c r="G12" s="7" t="s">
        <v>7409</v>
      </c>
      <c r="H12" s="7" t="s">
        <v>6036</v>
      </c>
      <c r="I12" s="41"/>
      <c r="J12" s="41"/>
      <c r="K12" s="403"/>
      <c r="L12" s="403"/>
      <c r="M12" s="404"/>
      <c r="N12" s="329"/>
      <c r="O12" s="473"/>
      <c r="P12" s="329"/>
      <c r="Q12" s="329"/>
      <c r="R12" s="329"/>
      <c r="S12" s="329"/>
      <c r="T12" s="329"/>
      <c r="U12" s="444"/>
      <c r="V12" s="445"/>
      <c r="W12" s="427"/>
      <c r="X12" s="42"/>
      <c r="Y12" s="380"/>
      <c r="Z12" s="381"/>
      <c r="AA12" s="382" t="s">
        <v>56</v>
      </c>
      <c r="AB12" s="382" t="s">
        <v>123</v>
      </c>
      <c r="AC12" s="382" t="s">
        <v>61</v>
      </c>
      <c r="AD12" s="32"/>
      <c r="AE12" s="32"/>
      <c r="AF12" s="32"/>
      <c r="AG12" s="32"/>
      <c r="AH12" s="32"/>
      <c r="AI12" s="32"/>
    </row>
    <row r="13" spans="1:58" ht="30" x14ac:dyDescent="0.25">
      <c r="A13" s="510">
        <f>IFERROR(VLOOKUP($E$5,'רשימת רשויות'!$A:$C,3,0),0)</f>
        <v>0</v>
      </c>
      <c r="B13" s="32"/>
      <c r="C13" s="33"/>
      <c r="D13" s="958" t="s">
        <v>10430</v>
      </c>
      <c r="E13" s="958"/>
      <c r="F13" s="47">
        <f>G13*IF(ISNUMBER(H13),H13,100%)</f>
        <v>0</v>
      </c>
      <c r="G13" s="8">
        <f>MIN('גנים - דוח ביצוע  (5)'!H11,'גנים - דוח ביצוע  (5)'!F11)</f>
        <v>0</v>
      </c>
      <c r="H13" s="888">
        <f>IFERROR(VLOOKUP(E5,'נתוני בקרה גנים'!B:C,2,0),100%)</f>
        <v>1</v>
      </c>
      <c r="I13" s="41"/>
      <c r="J13" s="41"/>
      <c r="K13" s="403"/>
      <c r="L13" s="403"/>
      <c r="M13" s="404"/>
      <c r="N13" s="329"/>
      <c r="O13" s="473"/>
      <c r="P13" s="329"/>
      <c r="Q13" s="329"/>
      <c r="R13" s="329"/>
      <c r="S13" s="329"/>
      <c r="T13" s="329"/>
      <c r="U13" s="444"/>
      <c r="V13" s="445"/>
      <c r="W13" s="427"/>
      <c r="X13" s="42"/>
      <c r="Y13" s="955" t="s">
        <v>93</v>
      </c>
      <c r="Z13" s="238" t="s">
        <v>39</v>
      </c>
      <c r="AA13" s="44">
        <f>F16</f>
        <v>0</v>
      </c>
      <c r="AB13" s="45">
        <f>IFERROR(VLOOKUP($E6,'גנים ובתי ספר- מבנה תקציב'!B26:F35,5,0),0)</f>
        <v>0</v>
      </c>
      <c r="AC13" s="46">
        <f>IFERROR(AA13*AB13,0)</f>
        <v>0</v>
      </c>
      <c r="AD13" s="32"/>
      <c r="AE13" s="32"/>
      <c r="AF13" s="32"/>
      <c r="AG13" s="32"/>
      <c r="AH13" s="32"/>
      <c r="AI13" s="32"/>
    </row>
    <row r="14" spans="1:58" ht="30" x14ac:dyDescent="0.25">
      <c r="A14" s="510">
        <f>IFERROR(VLOOKUP($E$5,'רשימת רשויות'!$A:$C,3,0),0)</f>
        <v>0</v>
      </c>
      <c r="B14" s="32"/>
      <c r="C14" s="33"/>
      <c r="D14" s="972" t="s">
        <v>10431</v>
      </c>
      <c r="E14" s="973"/>
      <c r="F14" s="47">
        <f>'גנים - דוח ביצוע  (5)'!$M$11</f>
        <v>0</v>
      </c>
      <c r="G14" s="847"/>
      <c r="H14" s="845">
        <f>IFERROR('גנים - דוח ביצוע  (5)'!N11/'ריכוז נתונים (10)'!G13,0)</f>
        <v>0</v>
      </c>
      <c r="I14" s="844"/>
      <c r="J14" s="843"/>
      <c r="K14" s="403"/>
      <c r="L14" s="403"/>
      <c r="M14" s="404"/>
      <c r="N14" s="329"/>
      <c r="O14" s="473"/>
      <c r="P14" s="329"/>
      <c r="Q14" s="329"/>
      <c r="R14" s="329"/>
      <c r="S14" s="329"/>
      <c r="T14" s="329"/>
      <c r="U14" s="444"/>
      <c r="V14" s="445"/>
      <c r="W14" s="427"/>
      <c r="X14" s="42"/>
      <c r="Y14" s="956"/>
      <c r="Z14" s="238" t="s">
        <v>103</v>
      </c>
      <c r="AA14" s="807">
        <f>F12</f>
        <v>0</v>
      </c>
      <c r="AB14" s="885">
        <f>'גנים ובתי ספר- מבנה תקציב'!$F$20</f>
        <v>870.24</v>
      </c>
      <c r="AC14" s="46">
        <f>AA14*AB14</f>
        <v>0</v>
      </c>
      <c r="AD14" s="32"/>
      <c r="AE14" s="32"/>
      <c r="AF14" s="32"/>
      <c r="AG14" s="32"/>
      <c r="AH14" s="32"/>
      <c r="AI14" s="32"/>
    </row>
    <row r="15" spans="1:58" ht="15.75" x14ac:dyDescent="0.25">
      <c r="A15" s="510">
        <f>IFERROR(VLOOKUP($E$5,'רשימת רשויות'!$A:$C,3,0),0)</f>
        <v>0</v>
      </c>
      <c r="B15" s="32"/>
      <c r="C15" s="33"/>
      <c r="D15" s="958" t="s">
        <v>10427</v>
      </c>
      <c r="E15" s="958"/>
      <c r="F15" s="870">
        <f>F13-F14</f>
        <v>0</v>
      </c>
      <c r="G15" s="339"/>
      <c r="H15" s="340"/>
      <c r="I15" s="5"/>
      <c r="J15" s="41"/>
      <c r="K15" s="403"/>
      <c r="L15" s="403"/>
      <c r="M15" s="404"/>
      <c r="N15" s="329"/>
      <c r="O15" s="473"/>
      <c r="P15" s="329"/>
      <c r="Q15" s="329"/>
      <c r="R15" s="329"/>
      <c r="S15" s="329"/>
      <c r="T15" s="329"/>
      <c r="U15" s="444"/>
      <c r="V15" s="445"/>
      <c r="W15" s="427"/>
      <c r="X15" s="42"/>
      <c r="Y15" s="959" t="s">
        <v>109</v>
      </c>
      <c r="Z15" s="960"/>
      <c r="AA15" s="239"/>
      <c r="AB15" s="239"/>
      <c r="AC15" s="383">
        <f>SUM(AC13:AC14)</f>
        <v>0</v>
      </c>
      <c r="AD15" s="32"/>
      <c r="AE15" s="32"/>
      <c r="AF15" s="32"/>
      <c r="AG15" s="32"/>
      <c r="AH15" s="32"/>
      <c r="AI15" s="32"/>
    </row>
    <row r="16" spans="1:58" ht="15.75" x14ac:dyDescent="0.25">
      <c r="A16" s="510">
        <f>IFERROR(VLOOKUP($E$5,'רשימת רשויות'!$A:$C,3,0),0)</f>
        <v>0</v>
      </c>
      <c r="B16" s="32"/>
      <c r="C16" s="33"/>
      <c r="D16" s="972" t="s">
        <v>10432</v>
      </c>
      <c r="E16" s="973"/>
      <c r="F16" s="870">
        <f>H13*' איוש משרות (9)'!G13</f>
        <v>0</v>
      </c>
      <c r="G16" s="339"/>
      <c r="H16" s="340"/>
      <c r="I16" s="5"/>
      <c r="J16" s="41"/>
      <c r="K16" s="403"/>
      <c r="L16" s="403"/>
      <c r="M16" s="404"/>
      <c r="N16" s="329"/>
      <c r="O16" s="473"/>
      <c r="P16" s="329"/>
      <c r="Q16" s="329"/>
      <c r="R16" s="329"/>
      <c r="S16" s="329"/>
      <c r="T16" s="329"/>
      <c r="U16" s="446"/>
      <c r="V16" s="447"/>
      <c r="W16" s="427"/>
      <c r="X16" s="48"/>
      <c r="Y16" s="237"/>
      <c r="Z16" s="237"/>
      <c r="AA16" s="237"/>
      <c r="AB16" s="237"/>
      <c r="AC16" s="237"/>
      <c r="AD16" s="32"/>
      <c r="AE16" s="32"/>
      <c r="AF16" s="32"/>
      <c r="AG16" s="32"/>
      <c r="AH16" s="32"/>
      <c r="AI16" s="32"/>
    </row>
    <row r="17" spans="1:35" ht="15.75" x14ac:dyDescent="0.25">
      <c r="A17" s="510">
        <f>IFERROR(VLOOKUP($E$5,'רשימת רשויות'!$A:$C,3,0),0)</f>
        <v>0</v>
      </c>
      <c r="B17" s="32"/>
      <c r="C17" s="33"/>
      <c r="D17" s="961"/>
      <c r="E17" s="961"/>
      <c r="F17" s="848"/>
      <c r="G17" s="339"/>
      <c r="H17" s="340"/>
      <c r="I17" s="5"/>
      <c r="J17" s="41"/>
      <c r="K17" s="403"/>
      <c r="L17" s="403"/>
      <c r="M17" s="404"/>
      <c r="N17" s="329"/>
      <c r="O17" s="473"/>
      <c r="P17" s="329"/>
      <c r="Q17" s="329"/>
      <c r="R17" s="329"/>
      <c r="S17" s="329"/>
      <c r="T17" s="329"/>
      <c r="U17" s="444"/>
      <c r="V17" s="445"/>
      <c r="W17" s="427"/>
      <c r="X17" s="42"/>
      <c r="Y17" s="384" t="s">
        <v>110</v>
      </c>
      <c r="Z17" s="237"/>
      <c r="AA17" s="237"/>
      <c r="AB17" s="237"/>
      <c r="AC17" s="237"/>
      <c r="AD17" s="32"/>
      <c r="AE17" s="32"/>
      <c r="AF17" s="32"/>
      <c r="AG17" s="32"/>
      <c r="AH17" s="32"/>
      <c r="AI17" s="32"/>
    </row>
    <row r="18" spans="1:35" ht="15.75" x14ac:dyDescent="0.25">
      <c r="A18" s="510">
        <f>IFERROR(VLOOKUP($E$5,'רשימת רשויות'!$A:$C,3,0),0)</f>
        <v>0</v>
      </c>
      <c r="B18" s="32"/>
      <c r="C18" s="33"/>
      <c r="D18" s="957"/>
      <c r="E18" s="957"/>
      <c r="F18" s="49"/>
      <c r="G18" s="49"/>
      <c r="H18" s="34"/>
      <c r="I18" s="32"/>
      <c r="J18" s="32"/>
      <c r="K18" s="403"/>
      <c r="L18" s="403"/>
      <c r="M18" s="404"/>
      <c r="U18" s="448"/>
      <c r="V18" s="449"/>
      <c r="X18" s="42"/>
      <c r="Y18" s="237"/>
      <c r="Z18" s="237"/>
      <c r="AA18" s="237"/>
      <c r="AB18" s="237"/>
      <c r="AC18" s="237"/>
      <c r="AD18" s="32"/>
      <c r="AE18" s="32"/>
      <c r="AF18" s="32"/>
      <c r="AG18" s="32"/>
      <c r="AH18" s="32"/>
      <c r="AI18" s="32"/>
    </row>
    <row r="19" spans="1:35" ht="15.75" x14ac:dyDescent="0.25">
      <c r="A19" s="510">
        <f>IFERROR(VLOOKUP($E$5,'רשימת רשויות'!$A:$C,3,0),0)</f>
        <v>0</v>
      </c>
      <c r="C19" s="50" t="s">
        <v>15</v>
      </c>
      <c r="D19" s="21" t="s">
        <v>91</v>
      </c>
      <c r="E19" s="51"/>
      <c r="F19" s="51"/>
      <c r="G19" s="51"/>
      <c r="H19" s="52"/>
      <c r="I19" s="53"/>
      <c r="J19" s="53"/>
      <c r="K19" s="405"/>
      <c r="L19" s="405"/>
      <c r="U19" s="448"/>
      <c r="V19" s="450"/>
      <c r="X19" s="42"/>
      <c r="Y19" s="385"/>
      <c r="Z19" s="54" t="s">
        <v>111</v>
      </c>
      <c r="AA19" s="54" t="s">
        <v>13</v>
      </c>
      <c r="AB19" s="54" t="s">
        <v>14</v>
      </c>
      <c r="AC19" s="54" t="s">
        <v>113</v>
      </c>
      <c r="AD19" s="54" t="s">
        <v>70</v>
      </c>
      <c r="AE19" s="32"/>
      <c r="AF19" s="32"/>
      <c r="AG19" s="32"/>
      <c r="AH19" s="32"/>
      <c r="AI19" s="32"/>
    </row>
    <row r="20" spans="1:35" ht="15.75" x14ac:dyDescent="0.25">
      <c r="A20" s="510">
        <f>IFERROR(VLOOKUP($E$5,'רשימת רשויות'!$A:$C,3,0),0)</f>
        <v>0</v>
      </c>
      <c r="C20" s="55"/>
      <c r="D20" s="39"/>
      <c r="E20" s="51"/>
      <c r="F20" s="51"/>
      <c r="G20" s="51"/>
      <c r="H20" s="56"/>
      <c r="I20" s="53"/>
      <c r="J20" s="53"/>
      <c r="K20" s="405"/>
      <c r="L20" s="405"/>
      <c r="U20" s="451" t="s">
        <v>7431</v>
      </c>
      <c r="V20" s="452"/>
      <c r="Y20" s="44" t="s">
        <v>40</v>
      </c>
      <c r="Z20" s="793">
        <f>'גנים ובתי ספר- מבנה תקציב'!E15</f>
        <v>27.832000000000001</v>
      </c>
      <c r="AA20" s="793">
        <f>'גנים ובתי ספר- מבנה תקציב'!F15</f>
        <v>274.12</v>
      </c>
      <c r="AB20" s="793">
        <f>'גנים ובתי ספר- מבנה תקציב'!G15</f>
        <v>78.399999999999991</v>
      </c>
      <c r="AC20" s="793">
        <f>'גנים ובתי ספר- מבנה תקציב'!H15</f>
        <v>44.800000000000004</v>
      </c>
      <c r="AD20" s="794">
        <f>SUM(Z20:AC20)</f>
        <v>425.15199999999999</v>
      </c>
      <c r="AE20" s="32"/>
      <c r="AF20" s="32"/>
      <c r="AG20" s="32"/>
      <c r="AH20" s="32"/>
      <c r="AI20" s="32"/>
    </row>
    <row r="21" spans="1:35" ht="48" thickBot="1" x14ac:dyDescent="0.3">
      <c r="A21" s="510">
        <f>IFERROR(VLOOKUP($E$5,'רשימת רשויות'!$A:$C,3,0),0)</f>
        <v>0</v>
      </c>
      <c r="B21" s="57"/>
      <c r="C21" s="55"/>
      <c r="D21" s="43" t="s">
        <v>2</v>
      </c>
      <c r="E21" s="43" t="s">
        <v>19</v>
      </c>
      <c r="F21" s="43" t="s">
        <v>20</v>
      </c>
      <c r="G21" s="43" t="s">
        <v>22</v>
      </c>
      <c r="H21" s="58" t="s">
        <v>24</v>
      </c>
      <c r="I21" s="58" t="s">
        <v>92</v>
      </c>
      <c r="J21" s="59"/>
      <c r="U21" s="964" t="s">
        <v>7432</v>
      </c>
      <c r="V21" s="965"/>
      <c r="Y21" s="386"/>
      <c r="Z21" s="386"/>
      <c r="AA21" s="386"/>
      <c r="AB21" s="386"/>
      <c r="AC21" s="387"/>
      <c r="AD21" s="32"/>
      <c r="AE21" s="32"/>
      <c r="AF21" s="32"/>
      <c r="AG21" s="32"/>
      <c r="AH21" s="32"/>
      <c r="AI21" s="32"/>
    </row>
    <row r="22" spans="1:35" ht="15.75" x14ac:dyDescent="0.25">
      <c r="A22" s="510">
        <f>IFERROR(VLOOKUP($E$5,'רשימת רשויות'!$A:$C,3,0),0)</f>
        <v>0</v>
      </c>
      <c r="B22" s="20"/>
      <c r="C22" s="55"/>
      <c r="D22" s="390" t="s">
        <v>52</v>
      </c>
      <c r="E22" s="536">
        <f>'ריכוז נתונים (10)'!E39</f>
        <v>0</v>
      </c>
      <c r="F22" s="61">
        <f>$E$7*'תשלומי הורים ומלגות להורים (3) '!$H$11</f>
        <v>0</v>
      </c>
      <c r="G22" s="62">
        <f>IF(F22&gt;0,E22/F22,0)</f>
        <v>0</v>
      </c>
      <c r="H22" s="976">
        <f>IFERROR(IF(E24&gt;=F24,F24,E24),0)</f>
        <v>0</v>
      </c>
      <c r="I22" s="979">
        <f>IFERROR(ROUNDUP(H22/$E$7,0),0)</f>
        <v>0</v>
      </c>
      <c r="J22" s="63"/>
      <c r="N22" s="474" t="s">
        <v>7435</v>
      </c>
      <c r="O22" s="475"/>
      <c r="P22" s="476">
        <f>O49</f>
        <v>0</v>
      </c>
      <c r="U22" s="964"/>
      <c r="V22" s="965"/>
      <c r="Y22" s="44"/>
      <c r="Z22" s="54" t="s">
        <v>94</v>
      </c>
      <c r="AA22" s="237"/>
      <c r="AB22" s="64"/>
      <c r="AC22" s="386"/>
      <c r="AD22" s="32"/>
      <c r="AE22" s="32"/>
      <c r="AF22" s="32"/>
      <c r="AG22" s="32"/>
      <c r="AH22" s="32"/>
      <c r="AI22" s="32"/>
    </row>
    <row r="23" spans="1:35" ht="15.75" x14ac:dyDescent="0.25">
      <c r="A23" s="510">
        <f>IFERROR(VLOOKUP($E$5,'רשימת רשויות'!$A:$C,3,0),0)</f>
        <v>0</v>
      </c>
      <c r="B23" s="20"/>
      <c r="C23" s="55"/>
      <c r="D23" s="391" t="s">
        <v>33</v>
      </c>
      <c r="E23" s="65">
        <f>'תשלומי הורים ומלגות להורים (3) '!C11</f>
        <v>0</v>
      </c>
      <c r="F23" s="60">
        <f>IFERROR(F24-F22,0)</f>
        <v>0</v>
      </c>
      <c r="G23" s="66">
        <f>IFERROR(IF(F24&gt;0,E23/F24,0),0)</f>
        <v>0</v>
      </c>
      <c r="H23" s="977"/>
      <c r="I23" s="980"/>
      <c r="J23" s="67"/>
      <c r="N23" s="477" t="s">
        <v>7436</v>
      </c>
      <c r="O23" s="478"/>
      <c r="P23" s="479">
        <f>G49</f>
        <v>0</v>
      </c>
      <c r="U23" s="964"/>
      <c r="V23" s="965"/>
      <c r="Y23" s="44" t="s">
        <v>40</v>
      </c>
      <c r="Z23" s="793">
        <f>'גנים ובתי ספר- מבנה תקציב'!$F$20</f>
        <v>870.24</v>
      </c>
      <c r="AA23" s="388"/>
      <c r="AB23" s="389"/>
      <c r="AC23" s="237"/>
      <c r="AD23" s="32"/>
      <c r="AE23" s="32"/>
      <c r="AF23" s="32"/>
      <c r="AG23" s="32"/>
      <c r="AH23" s="32"/>
      <c r="AI23" s="32"/>
    </row>
    <row r="24" spans="1:35" ht="15.75" x14ac:dyDescent="0.25">
      <c r="A24" s="510">
        <f>IFERROR(VLOOKUP($E$5,'רשימת רשויות'!$A:$C,3,0),0)</f>
        <v>0</v>
      </c>
      <c r="B24" s="20"/>
      <c r="C24" s="55"/>
      <c r="D24" s="392" t="s">
        <v>54</v>
      </c>
      <c r="E24" s="68">
        <f>E23-E22</f>
        <v>0</v>
      </c>
      <c r="F24" s="61">
        <f>IFERROR(E7*F15,0)</f>
        <v>0</v>
      </c>
      <c r="G24" s="69">
        <f>IFERROR(IF(F24&gt;0,E24/F24,0),0)</f>
        <v>0</v>
      </c>
      <c r="H24" s="978"/>
      <c r="I24" s="981"/>
      <c r="J24" s="67"/>
      <c r="N24" s="480" t="s">
        <v>7437</v>
      </c>
      <c r="P24" s="481">
        <f>P23-P22</f>
        <v>0</v>
      </c>
      <c r="U24" s="966"/>
      <c r="V24" s="967"/>
      <c r="Y24" s="70"/>
      <c r="Z24" s="71"/>
      <c r="AA24" s="72"/>
      <c r="AB24" s="72"/>
      <c r="AD24" s="32"/>
      <c r="AE24" s="32"/>
      <c r="AF24" s="32"/>
      <c r="AG24" s="32"/>
      <c r="AH24" s="32"/>
      <c r="AI24" s="32"/>
    </row>
    <row r="25" spans="1:35" ht="16.5" thickBot="1" x14ac:dyDescent="0.3">
      <c r="A25" s="510">
        <f>IFERROR(VLOOKUP($E$5,'רשימת רשויות'!$A:$C,3,0),0)</f>
        <v>0</v>
      </c>
      <c r="B25" s="20"/>
      <c r="C25" s="55"/>
      <c r="D25" s="73"/>
      <c r="E25" s="74"/>
      <c r="F25" s="75"/>
      <c r="G25" s="74"/>
      <c r="H25" s="74"/>
      <c r="I25" s="53"/>
      <c r="J25" s="53"/>
      <c r="K25" s="405"/>
      <c r="L25" s="405"/>
      <c r="M25" s="406"/>
      <c r="N25" s="482" t="s">
        <v>7423</v>
      </c>
      <c r="O25" s="483"/>
      <c r="P25" s="484">
        <f>Q49+P24</f>
        <v>0</v>
      </c>
      <c r="U25" s="453"/>
      <c r="V25" s="454"/>
      <c r="X25" s="76"/>
    </row>
    <row r="26" spans="1:35" ht="16.5" thickBot="1" x14ac:dyDescent="0.3">
      <c r="A26" s="510">
        <f>IFERROR(VLOOKUP($E$5,'רשימת רשויות'!$A:$C,3,0),0)</f>
        <v>0</v>
      </c>
      <c r="B26" s="20"/>
      <c r="C26" s="50" t="s">
        <v>21</v>
      </c>
      <c r="D26" s="21" t="s">
        <v>139</v>
      </c>
      <c r="E26" s="74"/>
      <c r="F26" s="74"/>
      <c r="G26" s="74"/>
      <c r="H26" s="74"/>
      <c r="I26" s="53"/>
      <c r="J26" s="53"/>
      <c r="K26" s="405"/>
      <c r="L26" s="405"/>
      <c r="M26" s="406"/>
      <c r="N26" s="485" t="s">
        <v>7438</v>
      </c>
      <c r="O26" s="486"/>
      <c r="P26" s="487">
        <f>V49</f>
        <v>0</v>
      </c>
      <c r="Q26" s="330"/>
      <c r="R26" s="330"/>
      <c r="S26" s="330"/>
      <c r="T26" s="330"/>
      <c r="U26" s="453"/>
      <c r="V26" s="454"/>
      <c r="W26" s="428"/>
      <c r="X26" s="77"/>
    </row>
    <row r="27" spans="1:35" ht="15.75" x14ac:dyDescent="0.25">
      <c r="A27" s="510">
        <f>IFERROR(VLOOKUP($E$5,'רשימת רשויות'!$A:$C,3,0),0)</f>
        <v>0</v>
      </c>
      <c r="B27" s="20"/>
      <c r="C27" s="50"/>
      <c r="D27" s="21"/>
      <c r="E27" s="74"/>
      <c r="F27" s="74"/>
      <c r="G27" s="74"/>
      <c r="H27" s="74"/>
      <c r="I27" s="53"/>
      <c r="J27" s="53"/>
      <c r="K27" s="405"/>
      <c r="L27" s="405"/>
      <c r="M27" s="406"/>
      <c r="N27" s="330"/>
      <c r="O27" s="488"/>
      <c r="P27" s="330"/>
      <c r="Q27" s="330"/>
      <c r="R27" s="330"/>
      <c r="S27" s="330"/>
      <c r="T27" s="330"/>
      <c r="U27" s="453"/>
      <c r="V27" s="454"/>
      <c r="W27" s="428"/>
      <c r="X27" s="77"/>
      <c r="AD27" s="57"/>
      <c r="AE27" s="57"/>
      <c r="AF27" s="57"/>
      <c r="AG27" s="57"/>
      <c r="AH27" s="57"/>
      <c r="AI27" s="57"/>
    </row>
    <row r="28" spans="1:35" ht="31.5" x14ac:dyDescent="0.25">
      <c r="A28" s="510">
        <f>IFERROR(VLOOKUP($E$5,'רשימת רשויות'!$A:$C,3,0),0)</f>
        <v>0</v>
      </c>
      <c r="B28" s="20"/>
      <c r="C28" s="50"/>
      <c r="D28" s="43" t="s">
        <v>2</v>
      </c>
      <c r="E28" s="43" t="s">
        <v>19</v>
      </c>
      <c r="F28" s="43" t="s">
        <v>20</v>
      </c>
      <c r="G28" s="43" t="s">
        <v>129</v>
      </c>
      <c r="H28" s="43" t="s">
        <v>130</v>
      </c>
      <c r="K28" s="405"/>
      <c r="L28" s="405"/>
      <c r="M28" s="406"/>
      <c r="N28" s="489" t="s">
        <v>7391</v>
      </c>
      <c r="O28" s="490"/>
      <c r="P28" s="491"/>
      <c r="Q28" s="491"/>
      <c r="R28" s="492"/>
      <c r="S28" s="331"/>
      <c r="T28" s="369"/>
      <c r="U28" s="455"/>
      <c r="V28" s="456"/>
      <c r="W28" s="429"/>
      <c r="X28" s="77"/>
      <c r="AD28" s="20"/>
      <c r="AE28" s="20"/>
      <c r="AF28" s="20"/>
      <c r="AG28" s="20"/>
      <c r="AH28" s="20"/>
      <c r="AI28" s="20"/>
    </row>
    <row r="29" spans="1:35" ht="15.75" x14ac:dyDescent="0.25">
      <c r="A29" s="510">
        <f>IFERROR(VLOOKUP($E$5,'רשימת רשויות'!$A:$C,3,0),0)</f>
        <v>0</v>
      </c>
      <c r="B29" s="20"/>
      <c r="C29" s="55"/>
      <c r="D29" s="78" t="s">
        <v>63</v>
      </c>
      <c r="E29" s="79">
        <f>+E39</f>
        <v>0</v>
      </c>
      <c r="F29" s="982">
        <f>AC20*$AA$13</f>
        <v>0</v>
      </c>
      <c r="G29" s="982">
        <f>F29-G31</f>
        <v>0</v>
      </c>
      <c r="H29" s="985">
        <f>IFERROR(G29/F29,0)</f>
        <v>0</v>
      </c>
      <c r="K29" s="405"/>
      <c r="L29" s="405"/>
      <c r="M29" s="406"/>
      <c r="N29" s="493" t="s">
        <v>7392</v>
      </c>
      <c r="O29" s="494"/>
      <c r="P29" s="495"/>
      <c r="Q29" s="495"/>
      <c r="R29" s="496"/>
      <c r="S29" s="332"/>
      <c r="T29" s="369"/>
      <c r="U29" s="455"/>
      <c r="V29" s="456"/>
      <c r="W29" s="429"/>
      <c r="X29" s="77"/>
      <c r="Y29" s="20"/>
      <c r="Z29" s="20"/>
      <c r="AA29" s="20"/>
      <c r="AB29" s="80"/>
      <c r="AC29" s="13"/>
      <c r="AD29" s="20"/>
      <c r="AE29" s="20"/>
      <c r="AF29" s="20"/>
      <c r="AG29" s="20"/>
      <c r="AH29" s="20"/>
      <c r="AI29" s="20"/>
    </row>
    <row r="30" spans="1:35" ht="15.75" x14ac:dyDescent="0.25">
      <c r="A30" s="510">
        <f>IFERROR(VLOOKUP($E$5,'רשימת רשויות'!$A:$C,3,0),0)</f>
        <v>0</v>
      </c>
      <c r="B30" s="20"/>
      <c r="C30" s="55"/>
      <c r="D30" s="78" t="s">
        <v>112</v>
      </c>
      <c r="E30" s="79">
        <f>'דוח הוצאות בפועל (2)'!$C$11</f>
        <v>0</v>
      </c>
      <c r="F30" s="983"/>
      <c r="G30" s="984"/>
      <c r="H30" s="986"/>
      <c r="K30" s="405"/>
      <c r="L30" s="405"/>
      <c r="M30" s="406"/>
      <c r="N30" s="493" t="s">
        <v>7395</v>
      </c>
      <c r="O30" s="494"/>
      <c r="P30" s="495"/>
      <c r="Q30" s="495"/>
      <c r="R30" s="496"/>
      <c r="S30" s="332"/>
      <c r="T30" s="369"/>
      <c r="U30" s="455"/>
      <c r="V30" s="456"/>
      <c r="W30" s="429"/>
      <c r="X30" s="77"/>
      <c r="Y30" s="20"/>
      <c r="Z30" s="20"/>
      <c r="AA30" s="20"/>
      <c r="AB30" s="80"/>
      <c r="AC30" s="13"/>
      <c r="AD30" s="20"/>
      <c r="AE30" s="20"/>
      <c r="AF30" s="20"/>
      <c r="AG30" s="20"/>
      <c r="AH30" s="20"/>
      <c r="AI30" s="20"/>
    </row>
    <row r="31" spans="1:35" ht="15.75" x14ac:dyDescent="0.25">
      <c r="A31" s="510">
        <f>IFERROR(VLOOKUP($E$5,'רשימת רשויות'!$A:$C,3,0),0)</f>
        <v>0</v>
      </c>
      <c r="B31" s="20"/>
      <c r="C31" s="55"/>
      <c r="D31" s="78" t="s">
        <v>126</v>
      </c>
      <c r="E31" s="79">
        <f>'פירוט עלויות כח אדם (6)'!F5</f>
        <v>0</v>
      </c>
      <c r="F31" s="984"/>
      <c r="G31" s="79">
        <f>IF(E37&gt;AA20*AA13,IF((F29-E29-E30)&gt;0,(F29-E29-E30),0),0)</f>
        <v>0</v>
      </c>
      <c r="H31" s="81">
        <f>IFERROR(G31/F29,0)</f>
        <v>0</v>
      </c>
      <c r="K31" s="405"/>
      <c r="L31" s="405"/>
      <c r="M31" s="406"/>
      <c r="N31" s="493" t="s">
        <v>7396</v>
      </c>
      <c r="O31" s="494"/>
      <c r="P31" s="495"/>
      <c r="Q31" s="495"/>
      <c r="R31" s="496"/>
      <c r="S31" s="332"/>
      <c r="T31" s="369"/>
      <c r="U31" s="455"/>
      <c r="V31" s="456"/>
      <c r="W31" s="429"/>
      <c r="X31" s="77"/>
      <c r="Y31" s="20"/>
      <c r="Z31" s="20"/>
      <c r="AA31" s="20"/>
      <c r="AB31" s="80"/>
      <c r="AC31" s="13"/>
      <c r="AD31" s="20"/>
      <c r="AE31" s="20"/>
      <c r="AF31" s="20"/>
      <c r="AG31" s="20"/>
      <c r="AH31" s="20"/>
      <c r="AI31" s="20"/>
    </row>
    <row r="32" spans="1:35" ht="15.75" x14ac:dyDescent="0.25">
      <c r="A32" s="510">
        <f>IFERROR(VLOOKUP($E$5,'רשימת רשויות'!$A:$C,3,0),0)</f>
        <v>0</v>
      </c>
      <c r="B32" s="20"/>
      <c r="C32" s="55"/>
      <c r="D32" s="82" t="s">
        <v>70</v>
      </c>
      <c r="E32" s="83"/>
      <c r="F32" s="84"/>
      <c r="G32" s="85">
        <f>SUM(G29:G31)</f>
        <v>0</v>
      </c>
      <c r="H32" s="86">
        <f>SUM(H29:H31)</f>
        <v>0</v>
      </c>
      <c r="I32" s="53"/>
      <c r="J32" s="53"/>
      <c r="K32" s="405"/>
      <c r="L32" s="405"/>
      <c r="M32" s="406"/>
      <c r="N32" s="493" t="s">
        <v>7397</v>
      </c>
      <c r="O32" s="494"/>
      <c r="P32" s="495"/>
      <c r="Q32" s="495"/>
      <c r="R32" s="496"/>
      <c r="S32" s="332"/>
      <c r="T32" s="369"/>
      <c r="U32" s="455"/>
      <c r="V32" s="456"/>
      <c r="W32" s="429"/>
      <c r="X32" s="77"/>
      <c r="Y32" s="20"/>
      <c r="Z32" s="20"/>
      <c r="AA32" s="20"/>
      <c r="AB32" s="80"/>
      <c r="AC32" s="13"/>
      <c r="AD32" s="20"/>
      <c r="AE32" s="20"/>
      <c r="AF32" s="20"/>
      <c r="AG32" s="20"/>
      <c r="AH32" s="20"/>
      <c r="AI32" s="20"/>
    </row>
    <row r="33" spans="1:35" ht="15.75" x14ac:dyDescent="0.25">
      <c r="A33" s="510">
        <f>IFERROR(VLOOKUP($E$5,'רשימת רשויות'!$A:$C,3,0),0)</f>
        <v>0</v>
      </c>
      <c r="B33" s="20"/>
      <c r="C33" s="55"/>
      <c r="D33" s="73"/>
      <c r="E33" s="74"/>
      <c r="F33" s="74"/>
      <c r="G33" s="74"/>
      <c r="H33" s="74"/>
      <c r="I33" s="53"/>
      <c r="J33" s="53"/>
      <c r="K33" s="405"/>
      <c r="L33" s="405"/>
      <c r="M33" s="406"/>
      <c r="N33" s="493" t="s">
        <v>7393</v>
      </c>
      <c r="O33" s="494"/>
      <c r="P33" s="495"/>
      <c r="Q33" s="495"/>
      <c r="R33" s="496"/>
      <c r="S33" s="332"/>
      <c r="T33" s="369"/>
      <c r="U33" s="455"/>
      <c r="V33" s="456"/>
      <c r="W33" s="429"/>
      <c r="X33" s="77"/>
      <c r="Y33" s="20"/>
      <c r="Z33" s="20"/>
      <c r="AA33" s="20"/>
      <c r="AB33" s="80"/>
      <c r="AC33" s="13"/>
      <c r="AD33" s="20"/>
      <c r="AE33" s="20"/>
      <c r="AF33" s="20"/>
      <c r="AG33" s="20"/>
      <c r="AH33" s="20"/>
      <c r="AI33" s="20"/>
    </row>
    <row r="34" spans="1:35" ht="15.75" x14ac:dyDescent="0.25">
      <c r="A34" s="510">
        <f>IFERROR(VLOOKUP($E$5,'רשימת רשויות'!$A:$C,3,0),0)</f>
        <v>0</v>
      </c>
      <c r="B34" s="20"/>
      <c r="C34" s="50" t="s">
        <v>108</v>
      </c>
      <c r="D34" s="21" t="s">
        <v>18</v>
      </c>
      <c r="E34" s="74"/>
      <c r="F34" s="74"/>
      <c r="G34" s="74"/>
      <c r="H34" s="74"/>
      <c r="I34" s="53"/>
      <c r="J34" s="53"/>
      <c r="K34" s="405"/>
      <c r="L34" s="405"/>
      <c r="M34" s="406"/>
      <c r="N34" s="493" t="s">
        <v>7398</v>
      </c>
      <c r="O34" s="494"/>
      <c r="P34" s="495"/>
      <c r="Q34" s="495"/>
      <c r="R34" s="496"/>
      <c r="S34" s="332"/>
      <c r="T34" s="369"/>
      <c r="U34" s="455"/>
      <c r="V34" s="456"/>
      <c r="W34" s="429"/>
      <c r="X34" s="77"/>
      <c r="Y34" s="20"/>
      <c r="Z34" s="20"/>
      <c r="AA34" s="20"/>
      <c r="AB34" s="80"/>
      <c r="AC34" s="13"/>
      <c r="AD34" s="20"/>
      <c r="AE34" s="20"/>
      <c r="AF34" s="20"/>
      <c r="AG34" s="20"/>
      <c r="AH34" s="20"/>
      <c r="AI34" s="20"/>
    </row>
    <row r="35" spans="1:35" ht="15.75" x14ac:dyDescent="0.25">
      <c r="A35" s="510">
        <f>IFERROR(VLOOKUP($E$5,'רשימת רשויות'!$A:$C,3,0),0)</f>
        <v>0</v>
      </c>
      <c r="B35" s="87"/>
      <c r="C35" s="55"/>
      <c r="D35" s="13"/>
      <c r="E35" s="13"/>
      <c r="F35" s="13"/>
      <c r="G35" s="13"/>
      <c r="H35" s="13"/>
      <c r="I35" s="13"/>
      <c r="J35" s="13"/>
      <c r="K35" s="407"/>
      <c r="L35" s="407"/>
      <c r="M35" s="406"/>
      <c r="N35" s="497" t="s">
        <v>7394</v>
      </c>
      <c r="O35" s="498"/>
      <c r="P35" s="499"/>
      <c r="Q35" s="499"/>
      <c r="R35" s="500"/>
      <c r="S35" s="333"/>
      <c r="T35" s="369"/>
      <c r="W35" s="429"/>
      <c r="Y35" s="88"/>
      <c r="Z35" s="89"/>
      <c r="AA35" s="88"/>
      <c r="AD35" s="20"/>
      <c r="AE35" s="20"/>
      <c r="AF35" s="20"/>
      <c r="AG35" s="20"/>
      <c r="AH35" s="20"/>
      <c r="AI35" s="20"/>
    </row>
    <row r="36" spans="1:35" ht="47.25" x14ac:dyDescent="0.25">
      <c r="A36" s="510">
        <f>IFERROR(VLOOKUP($E$5,'רשימת רשויות'!$A:$C,3,0),0)</f>
        <v>0</v>
      </c>
      <c r="B36" s="87"/>
      <c r="C36" s="55"/>
      <c r="D36" s="43" t="s">
        <v>2</v>
      </c>
      <c r="E36" s="43" t="s">
        <v>19</v>
      </c>
      <c r="F36" s="43" t="s">
        <v>20</v>
      </c>
      <c r="G36" s="43" t="s">
        <v>22</v>
      </c>
      <c r="H36" s="43" t="s">
        <v>24</v>
      </c>
      <c r="I36" s="43" t="s">
        <v>125</v>
      </c>
      <c r="J36" s="43" t="s">
        <v>140</v>
      </c>
      <c r="K36" s="408" t="s">
        <v>124</v>
      </c>
      <c r="L36" s="408" t="s">
        <v>131</v>
      </c>
      <c r="N36" s="501" t="s">
        <v>7385</v>
      </c>
      <c r="O36" s="502" t="s">
        <v>7386</v>
      </c>
      <c r="P36" s="334" t="s">
        <v>7387</v>
      </c>
      <c r="Q36" s="503" t="s">
        <v>7388</v>
      </c>
      <c r="R36" s="334" t="s">
        <v>7389</v>
      </c>
      <c r="S36" s="334" t="s">
        <v>7390</v>
      </c>
      <c r="T36" s="334"/>
      <c r="U36" s="457" t="s">
        <v>7433</v>
      </c>
      <c r="V36" s="458" t="s">
        <v>7434</v>
      </c>
      <c r="W36" s="430"/>
      <c r="Y36" s="88"/>
      <c r="Z36" s="88"/>
      <c r="AA36" s="88"/>
      <c r="AB36" s="88"/>
      <c r="AD36" s="13"/>
      <c r="AE36" s="13"/>
      <c r="AF36" s="13"/>
      <c r="AG36" s="13"/>
      <c r="AH36" s="13"/>
      <c r="AI36" s="13"/>
    </row>
    <row r="37" spans="1:35" ht="15.75" x14ac:dyDescent="0.25">
      <c r="A37" s="510">
        <f>IFERROR(VLOOKUP($E$5,'רשימת רשויות'!$A:$C,3,0),0)</f>
        <v>0</v>
      </c>
      <c r="B37" s="87"/>
      <c r="C37" s="55"/>
      <c r="D37" s="78" t="s">
        <v>116</v>
      </c>
      <c r="E37" s="90">
        <f>'פירוט עלויות כח אדם (6)'!F5-S37</f>
        <v>0</v>
      </c>
      <c r="F37" s="65">
        <f>$AA$20*$AA$13+G31</f>
        <v>0</v>
      </c>
      <c r="G37" s="91">
        <f>IFERROR(E37/F37,0)</f>
        <v>0</v>
      </c>
      <c r="H37" s="65">
        <f>MIN(E37,F37)</f>
        <v>0</v>
      </c>
      <c r="I37" s="65">
        <f>F37- E37</f>
        <v>0</v>
      </c>
      <c r="J37" s="65">
        <f>IFERROR(IF((E37/($AA$20*$AA$13))&lt;75%,(($AA$20*$AA$13))*(75%-(E37/($AA$20*$AA$13))),0),0)</f>
        <v>0</v>
      </c>
      <c r="K37" s="409">
        <f>IFERROR(IF(E37/(AA20*AA13)&lt;100%,MIN((AA20*AA13)-E37,AA20*AA13*0.25),0),0)</f>
        <v>0</v>
      </c>
      <c r="L37" s="410">
        <f>IF(E37-F37&gt;0,E37-F37,0)</f>
        <v>0</v>
      </c>
      <c r="M37" s="411">
        <f>IF(I37-K37&gt;0,I37-K37,0)</f>
        <v>0</v>
      </c>
      <c r="N37" s="504" t="str">
        <f>D37</f>
        <v>שכר מובילות וסייעות בגנים</v>
      </c>
      <c r="O37" s="505">
        <f>E37</f>
        <v>0</v>
      </c>
      <c r="P37" s="506">
        <f>E37</f>
        <v>0</v>
      </c>
      <c r="Q37" s="506">
        <f>O37-P37</f>
        <v>0</v>
      </c>
      <c r="R37" s="506">
        <f>IFERROR(Q49*Q37/(SUM(Q37:Q48)),0)</f>
        <v>0</v>
      </c>
      <c r="S37" s="335">
        <f>בקרה!$Q$4</f>
        <v>0</v>
      </c>
      <c r="T37" s="335"/>
      <c r="U37" s="459">
        <v>0</v>
      </c>
      <c r="V37" s="460">
        <f>O37-U37</f>
        <v>0</v>
      </c>
      <c r="W37" s="431"/>
      <c r="X37" s="88"/>
      <c r="Z37" s="92"/>
      <c r="AA37" s="92"/>
      <c r="AB37" s="92"/>
      <c r="AD37" s="13"/>
      <c r="AE37" s="13"/>
      <c r="AF37" s="13"/>
      <c r="AG37" s="13"/>
      <c r="AH37" s="13"/>
      <c r="AI37" s="13"/>
    </row>
    <row r="38" spans="1:35" ht="15.75" x14ac:dyDescent="0.25">
      <c r="A38" s="510">
        <f>IFERROR(VLOOKUP($E$5,'רשימת רשויות'!$A:$C,3,0),0)</f>
        <v>0</v>
      </c>
      <c r="B38" s="87"/>
      <c r="C38" s="20"/>
      <c r="D38" s="78" t="s">
        <v>112</v>
      </c>
      <c r="E38" s="90">
        <f>'דוח הוצאות בפועל (2)'!$C$11-S38</f>
        <v>0</v>
      </c>
      <c r="F38" s="974">
        <f>G29</f>
        <v>0</v>
      </c>
      <c r="G38" s="987">
        <f>IFERROR((E38+E39)/F38,0)</f>
        <v>0</v>
      </c>
      <c r="H38" s="974">
        <f>MIN((E38+E39),F38)</f>
        <v>0</v>
      </c>
      <c r="I38" s="974">
        <f>F38- (E38+E39)</f>
        <v>0</v>
      </c>
      <c r="J38" s="974">
        <f>IF(G38&lt;75%,(75%-G38)*(F38),0)</f>
        <v>0</v>
      </c>
      <c r="K38" s="970"/>
      <c r="L38" s="968">
        <f>IF((E38+E39)-F38&gt;0,(E38+E39)-F38,0)</f>
        <v>0</v>
      </c>
      <c r="M38" s="411"/>
      <c r="N38" s="504" t="str">
        <f t="shared" ref="N38:O45" si="0">D38</f>
        <v>ארוחת בוקר</v>
      </c>
      <c r="O38" s="505">
        <f t="shared" si="0"/>
        <v>0</v>
      </c>
      <c r="P38" s="506">
        <f t="shared" ref="P38:P45" si="1">E38</f>
        <v>0</v>
      </c>
      <c r="Q38" s="506">
        <f t="shared" ref="Q38:Q49" si="2">O38-P38</f>
        <v>0</v>
      </c>
      <c r="R38" s="506">
        <f>IFERROR(Q49*Q38/(SUM(Q37:Q48)),0)</f>
        <v>0</v>
      </c>
      <c r="S38" s="335">
        <f>בקרה!$Q$6</f>
        <v>0</v>
      </c>
      <c r="T38" s="335"/>
      <c r="U38" s="459">
        <v>0</v>
      </c>
      <c r="V38" s="460">
        <f t="shared" ref="V38:V45" si="3">O38-U38</f>
        <v>0</v>
      </c>
      <c r="W38" s="431"/>
      <c r="X38" s="88"/>
      <c r="Z38" s="88"/>
      <c r="AA38" s="88"/>
      <c r="AB38" s="93"/>
      <c r="AD38" s="13"/>
      <c r="AE38" s="13"/>
      <c r="AF38" s="13"/>
      <c r="AG38" s="13"/>
      <c r="AH38" s="13"/>
      <c r="AI38" s="13"/>
    </row>
    <row r="39" spans="1:35" ht="15.75" x14ac:dyDescent="0.25">
      <c r="A39" s="510">
        <f>IFERROR(VLOOKUP($E$5,'רשימת רשויות'!$A:$C,3,0),0)</f>
        <v>0</v>
      </c>
      <c r="B39" s="87"/>
      <c r="C39" s="20"/>
      <c r="D39" s="78" t="s">
        <v>63</v>
      </c>
      <c r="E39" s="90">
        <f>IF(E6&gt;4,'דוח הוצאות בפועל (2)'!$C$12-S39,0)</f>
        <v>0</v>
      </c>
      <c r="F39" s="975"/>
      <c r="G39" s="988"/>
      <c r="H39" s="975"/>
      <c r="I39" s="975"/>
      <c r="J39" s="975"/>
      <c r="K39" s="971"/>
      <c r="L39" s="969"/>
      <c r="M39" s="411">
        <f t="shared" ref="M39" si="4">IF(I39-K39&gt;0,I39-K39,0)</f>
        <v>0</v>
      </c>
      <c r="N39" s="504" t="str">
        <f t="shared" si="0"/>
        <v>מלגות להורים</v>
      </c>
      <c r="O39" s="505">
        <f t="shared" si="0"/>
        <v>0</v>
      </c>
      <c r="P39" s="506">
        <f t="shared" si="1"/>
        <v>0</v>
      </c>
      <c r="Q39" s="506">
        <f t="shared" si="2"/>
        <v>0</v>
      </c>
      <c r="R39" s="506">
        <f>IFERROR(Q49*Q39/(SUM(Q37:Q48)),0)</f>
        <v>0</v>
      </c>
      <c r="S39" s="335">
        <f>בקרה!$Q$7</f>
        <v>0</v>
      </c>
      <c r="T39" s="335"/>
      <c r="U39" s="459">
        <v>0</v>
      </c>
      <c r="V39" s="460">
        <f t="shared" si="3"/>
        <v>0</v>
      </c>
      <c r="W39" s="431"/>
      <c r="X39" s="13"/>
      <c r="Z39" s="13"/>
      <c r="AA39" s="13"/>
      <c r="AB39" s="13"/>
      <c r="AD39" s="13"/>
      <c r="AE39" s="13"/>
      <c r="AF39" s="13"/>
      <c r="AG39" s="13"/>
      <c r="AH39" s="13"/>
      <c r="AI39" s="13"/>
    </row>
    <row r="40" spans="1:35" ht="14.25" customHeight="1" x14ac:dyDescent="0.25">
      <c r="A40" s="510">
        <f>IFERROR(VLOOKUP($E$5,'רשימת רשויות'!$A:$C,3,0),0)</f>
        <v>0</v>
      </c>
      <c r="B40" s="87"/>
      <c r="C40" s="20"/>
      <c r="D40" s="78" t="s">
        <v>118</v>
      </c>
      <c r="E40" s="90">
        <f>'פירוט עלויות כח אדם (6)'!F6-S40</f>
        <v>0</v>
      </c>
      <c r="F40" s="65">
        <f>$Z$23*$AA$14</f>
        <v>0</v>
      </c>
      <c r="G40" s="94">
        <f>IFERROR(E40/F40,0)</f>
        <v>0</v>
      </c>
      <c r="H40" s="95">
        <f>MIN(E40,F40)</f>
        <v>0</v>
      </c>
      <c r="I40" s="95">
        <f>F40- E40</f>
        <v>0</v>
      </c>
      <c r="J40" s="96">
        <f>IF(G40&lt;75%,(75%-G40)*(F40),0)</f>
        <v>0</v>
      </c>
      <c r="K40" s="412">
        <f>MAX(IF(G40&lt;100%,MIN(I40,F40*0.25),0),0)</f>
        <v>0</v>
      </c>
      <c r="L40" s="410">
        <f>IF(E40-F40&gt;0,E40-F40,0)</f>
        <v>0</v>
      </c>
      <c r="M40" s="411">
        <f>IF(I40-K40&gt;0,I40-K40,0)</f>
        <v>0</v>
      </c>
      <c r="N40" s="504" t="str">
        <f t="shared" si="0"/>
        <v>שכר רכזות/י גנים</v>
      </c>
      <c r="O40" s="505">
        <f t="shared" si="0"/>
        <v>0</v>
      </c>
      <c r="P40" s="506">
        <f t="shared" si="1"/>
        <v>0</v>
      </c>
      <c r="Q40" s="506">
        <f t="shared" si="2"/>
        <v>0</v>
      </c>
      <c r="R40" s="506"/>
      <c r="S40" s="335"/>
      <c r="T40" s="335"/>
      <c r="U40" s="459">
        <v>0</v>
      </c>
      <c r="V40" s="460">
        <f t="shared" si="3"/>
        <v>0</v>
      </c>
      <c r="W40" s="431"/>
      <c r="X40" s="13"/>
      <c r="Z40" s="13"/>
      <c r="AA40" s="13"/>
      <c r="AB40" s="13"/>
      <c r="AD40" s="13"/>
      <c r="AE40" s="13"/>
      <c r="AF40" s="13"/>
      <c r="AG40" s="13"/>
      <c r="AH40" s="13"/>
      <c r="AI40" s="13"/>
    </row>
    <row r="41" spans="1:35" ht="15.75" x14ac:dyDescent="0.25">
      <c r="A41" s="510">
        <f>IFERROR(VLOOKUP($E$5,'רשימת רשויות'!$A:$C,3,0),0)</f>
        <v>0</v>
      </c>
      <c r="B41" s="87"/>
      <c r="C41" s="20"/>
      <c r="D41" s="78" t="s">
        <v>0</v>
      </c>
      <c r="E41" s="90">
        <f>'דוח הוצאות בפועל (2)'!$C$10-S41</f>
        <v>0</v>
      </c>
      <c r="F41" s="65">
        <f>$AB$20*$AA$13</f>
        <v>0</v>
      </c>
      <c r="G41" s="94">
        <f>IFERROR(E41/F41,0)</f>
        <v>0</v>
      </c>
      <c r="H41" s="97">
        <f>MIN(E41,F41)</f>
        <v>0</v>
      </c>
      <c r="I41" s="97">
        <f>F41- E41</f>
        <v>0</v>
      </c>
      <c r="J41" s="96">
        <f>IF(G41&lt;75%,(75%-G41)*(F41),0)</f>
        <v>0</v>
      </c>
      <c r="K41" s="413">
        <f>MAX(IF(G41&lt;100%,MIN(I41,F41*0.25),0),0)</f>
        <v>0</v>
      </c>
      <c r="L41" s="410">
        <f>IF(E41-F41&gt;0,E41-F41,0)</f>
        <v>0</v>
      </c>
      <c r="M41" s="411">
        <f>IF(I41-K41&gt;0,I41-K41,0)</f>
        <v>0</v>
      </c>
      <c r="N41" s="504" t="str">
        <f t="shared" si="0"/>
        <v>העשרה</v>
      </c>
      <c r="O41" s="505">
        <f t="shared" si="0"/>
        <v>0</v>
      </c>
      <c r="P41" s="506">
        <f t="shared" si="1"/>
        <v>0</v>
      </c>
      <c r="Q41" s="506">
        <f t="shared" si="2"/>
        <v>0</v>
      </c>
      <c r="R41" s="506">
        <f>IFERROR(Q49*Q41/(SUM(Q37:Q48)),0)</f>
        <v>0</v>
      </c>
      <c r="S41" s="335">
        <f>בקרה!$Q$5</f>
        <v>0</v>
      </c>
      <c r="T41" s="335"/>
      <c r="U41" s="459">
        <v>0</v>
      </c>
      <c r="V41" s="460">
        <f t="shared" si="3"/>
        <v>0</v>
      </c>
      <c r="W41" s="431"/>
      <c r="X41" s="13"/>
      <c r="Z41" s="13"/>
      <c r="AA41" s="13"/>
      <c r="AB41" s="13"/>
      <c r="AC41" s="13"/>
      <c r="AD41" s="13"/>
      <c r="AE41" s="13"/>
      <c r="AF41" s="13"/>
      <c r="AG41" s="13"/>
      <c r="AH41" s="13"/>
      <c r="AI41" s="13"/>
    </row>
    <row r="42" spans="1:35" ht="15.75" x14ac:dyDescent="0.25">
      <c r="A42" s="510">
        <f>IFERROR(VLOOKUP($E$5,'רשימת רשויות'!$A:$C,3,0),0)</f>
        <v>0</v>
      </c>
      <c r="C42" s="55"/>
      <c r="D42" s="98" t="s">
        <v>25</v>
      </c>
      <c r="E42" s="99">
        <f>SUM(E37:E41)</f>
        <v>0</v>
      </c>
      <c r="F42" s="100">
        <f>SUM(F37:F41)</f>
        <v>0</v>
      </c>
      <c r="G42" s="101">
        <f>IFERROR(E42/F42,0)</f>
        <v>0</v>
      </c>
      <c r="H42" s="100">
        <f>SUM(H37:H41)</f>
        <v>0</v>
      </c>
      <c r="I42" s="102"/>
      <c r="J42" s="103">
        <f>SUM(J37:J41)</f>
        <v>0</v>
      </c>
      <c r="K42" s="412"/>
      <c r="L42" s="410">
        <f>E42-H42</f>
        <v>0</v>
      </c>
      <c r="M42" s="411">
        <f>SUM(M37:M41)</f>
        <v>0</v>
      </c>
      <c r="N42" s="504" t="str">
        <f t="shared" si="0"/>
        <v>סה"כ הוצאות לפעילות</v>
      </c>
      <c r="O42" s="505">
        <f t="shared" si="0"/>
        <v>0</v>
      </c>
      <c r="P42" s="506">
        <f t="shared" si="1"/>
        <v>0</v>
      </c>
      <c r="Q42" s="506">
        <f t="shared" si="2"/>
        <v>0</v>
      </c>
      <c r="R42" s="506"/>
      <c r="S42" s="335"/>
      <c r="T42" s="335"/>
      <c r="U42" s="459">
        <v>0</v>
      </c>
      <c r="V42" s="460">
        <f t="shared" si="3"/>
        <v>0</v>
      </c>
      <c r="W42" s="431"/>
      <c r="X42" s="13"/>
      <c r="Z42" s="13"/>
      <c r="AA42" s="13"/>
      <c r="AB42" s="13"/>
      <c r="AC42" s="13"/>
      <c r="AD42" s="13"/>
      <c r="AE42" s="13"/>
      <c r="AF42" s="13"/>
      <c r="AG42" s="13"/>
      <c r="AH42" s="13"/>
      <c r="AI42" s="13"/>
    </row>
    <row r="43" spans="1:35" ht="15.75" x14ac:dyDescent="0.25">
      <c r="A43" s="510">
        <f>IFERROR(VLOOKUP($E$5,'רשימת רשויות'!$A:$C,3,0),0)</f>
        <v>0</v>
      </c>
      <c r="C43" s="55"/>
      <c r="D43" s="78" t="s">
        <v>3</v>
      </c>
      <c r="E43" s="104">
        <f>'דוח הוצאות בפועל (2)'!$C$14-S43</f>
        <v>0</v>
      </c>
      <c r="F43" s="105">
        <f>$Z$20*$AA$13</f>
        <v>0</v>
      </c>
      <c r="G43" s="94">
        <f>IFERROR(E43/F43,0)</f>
        <v>0</v>
      </c>
      <c r="H43" s="97">
        <f>IFERROR(IF(E43/F44&gt;0.15,MIN(F44*0.15,F43),MIN(F43,E43)),0)</f>
        <v>0</v>
      </c>
      <c r="I43" s="106">
        <f>F43- E43</f>
        <v>0</v>
      </c>
      <c r="J43" s="96">
        <f>IF(G43&lt;75%,(75%-G43)*(F43),0)</f>
        <v>0</v>
      </c>
      <c r="K43" s="414">
        <f>MAX(IF(G43&lt;100%,MIN(I43,F43*0.25),0),0)</f>
        <v>0</v>
      </c>
      <c r="L43" s="410">
        <f>MAX(MIN(IF(E43-F43&gt;0,E43-F43,0),F44*0.15-F43),0)</f>
        <v>0</v>
      </c>
      <c r="M43" s="411">
        <f>IF(I43-K43&gt;0,I43-K43,0)</f>
        <v>0</v>
      </c>
      <c r="N43" s="504" t="str">
        <f t="shared" si="0"/>
        <v>ניהול ותפעול</v>
      </c>
      <c r="O43" s="505">
        <f t="shared" si="0"/>
        <v>0</v>
      </c>
      <c r="P43" s="506">
        <f t="shared" si="1"/>
        <v>0</v>
      </c>
      <c r="Q43" s="506">
        <f t="shared" si="2"/>
        <v>0</v>
      </c>
      <c r="R43" s="506"/>
      <c r="S43" s="335"/>
      <c r="T43" s="335"/>
      <c r="U43" s="459">
        <v>0</v>
      </c>
      <c r="V43" s="460">
        <f t="shared" si="3"/>
        <v>0</v>
      </c>
      <c r="W43" s="431"/>
    </row>
    <row r="44" spans="1:35" ht="15.75" x14ac:dyDescent="0.25">
      <c r="A44" s="510">
        <f>IFERROR(VLOOKUP($E$5,'רשימת רשויות'!$A:$C,3,0),0)</f>
        <v>0</v>
      </c>
      <c r="C44" s="87"/>
      <c r="D44" s="98" t="s">
        <v>16</v>
      </c>
      <c r="E44" s="99">
        <f>E42+E43</f>
        <v>0</v>
      </c>
      <c r="F44" s="100">
        <f>F42+F43</f>
        <v>0</v>
      </c>
      <c r="G44" s="101">
        <f>IFERROR(E44/F44,0)</f>
        <v>0</v>
      </c>
      <c r="H44" s="102">
        <f>H42+H43</f>
        <v>0</v>
      </c>
      <c r="I44" s="102">
        <f>SUM(I37:I43)</f>
        <v>0</v>
      </c>
      <c r="J44" s="102">
        <f>J42+J43</f>
        <v>0</v>
      </c>
      <c r="K44" s="415">
        <f>SUM(K37:K43)</f>
        <v>0</v>
      </c>
      <c r="L44" s="410">
        <f>SUM(L42:L43)</f>
        <v>0</v>
      </c>
      <c r="M44" s="411"/>
      <c r="N44" s="504"/>
      <c r="O44" s="505"/>
      <c r="P44" s="506"/>
      <c r="Q44" s="506"/>
      <c r="R44" s="506"/>
      <c r="S44" s="335"/>
      <c r="T44" s="335"/>
      <c r="U44" s="459"/>
      <c r="V44" s="460">
        <f t="shared" si="3"/>
        <v>0</v>
      </c>
      <c r="W44" s="431"/>
    </row>
    <row r="45" spans="1:35" ht="15.75" x14ac:dyDescent="0.25">
      <c r="A45" s="510">
        <f>IFERROR(VLOOKUP($E$5,'רשימת רשויות'!$A:$C,3,0),0)</f>
        <v>0</v>
      </c>
      <c r="D45" s="107" t="s">
        <v>6546</v>
      </c>
      <c r="E45" s="104">
        <f>'תשלומי הורים ומלגות להורים (3) '!C11-S45</f>
        <v>0</v>
      </c>
      <c r="F45" s="105">
        <f>AA13*E$7</f>
        <v>0</v>
      </c>
      <c r="G45" s="108"/>
      <c r="H45" s="109"/>
      <c r="I45" s="95"/>
      <c r="J45" s="95"/>
      <c r="K45" s="416">
        <f>MIN(K44,L44)</f>
        <v>0</v>
      </c>
      <c r="L45" s="410"/>
      <c r="N45" s="504" t="str">
        <f t="shared" si="0"/>
        <v>השתתפות הורים</v>
      </c>
      <c r="O45" s="505">
        <f t="shared" si="0"/>
        <v>0</v>
      </c>
      <c r="P45" s="506">
        <f t="shared" si="1"/>
        <v>0</v>
      </c>
      <c r="Q45" s="506">
        <f t="shared" si="2"/>
        <v>0</v>
      </c>
      <c r="R45" s="506"/>
      <c r="S45" s="335"/>
      <c r="T45" s="335"/>
      <c r="U45" s="459">
        <v>0</v>
      </c>
      <c r="V45" s="460">
        <f t="shared" si="3"/>
        <v>0</v>
      </c>
      <c r="W45" s="431"/>
    </row>
    <row r="46" spans="1:35" ht="15" x14ac:dyDescent="0.25">
      <c r="A46" s="510">
        <f>IFERROR(VLOOKUP($E$5,'רשימת רשויות'!$A:$C,3,0),0)</f>
        <v>0</v>
      </c>
      <c r="D46" s="110" t="s">
        <v>23</v>
      </c>
      <c r="E46" s="111">
        <f>E44-E45</f>
        <v>0</v>
      </c>
      <c r="F46" s="112">
        <f>IFERROR(F44-F45,0)</f>
        <v>0</v>
      </c>
      <c r="G46" s="113"/>
      <c r="H46" s="112"/>
      <c r="I46" s="114"/>
      <c r="J46" s="114"/>
      <c r="K46" s="410"/>
      <c r="L46" s="410"/>
      <c r="M46" s="417"/>
      <c r="N46" s="504"/>
      <c r="O46" s="505"/>
      <c r="P46" s="506"/>
      <c r="Q46" s="506"/>
      <c r="R46" s="506"/>
      <c r="S46" s="335"/>
      <c r="T46" s="335"/>
      <c r="U46" s="459"/>
      <c r="V46" s="460"/>
      <c r="W46" s="431"/>
    </row>
    <row r="47" spans="1:35" ht="15" x14ac:dyDescent="0.25">
      <c r="A47" s="510">
        <f>IFERROR(VLOOKUP($E$5,'רשימת רשויות'!$A:$C,3,0),0)</f>
        <v>0</v>
      </c>
      <c r="D47" s="115"/>
      <c r="E47" s="116"/>
      <c r="F47" s="116"/>
      <c r="G47" s="113" t="s">
        <v>6544</v>
      </c>
      <c r="H47" s="112">
        <f>K45</f>
        <v>0</v>
      </c>
      <c r="I47" s="117"/>
      <c r="J47" s="117"/>
      <c r="K47" s="418"/>
      <c r="L47" s="418"/>
      <c r="M47" s="418"/>
      <c r="N47" s="504"/>
      <c r="O47" s="505"/>
      <c r="P47" s="506"/>
      <c r="Q47" s="506"/>
      <c r="R47" s="506"/>
      <c r="S47" s="335"/>
      <c r="T47" s="335"/>
      <c r="U47" s="459"/>
      <c r="V47" s="460"/>
      <c r="W47" s="431"/>
    </row>
    <row r="48" spans="1:35" ht="15.75" thickBot="1" x14ac:dyDescent="0.3">
      <c r="A48" s="510">
        <f>IFERROR(VLOOKUP($E$5,'רשימת רשויות'!$A:$C,3,0),0)</f>
        <v>0</v>
      </c>
      <c r="D48" s="115"/>
      <c r="E48" s="118"/>
      <c r="F48" s="118"/>
      <c r="G48" s="119" t="s">
        <v>6545</v>
      </c>
      <c r="H48" s="120" t="str">
        <f>IFERROR($F$46/$F$44,"")</f>
        <v/>
      </c>
      <c r="I48" s="121"/>
      <c r="J48" s="121"/>
      <c r="K48" s="419"/>
      <c r="L48" s="420"/>
      <c r="M48" s="417"/>
      <c r="N48" s="504"/>
      <c r="O48" s="505"/>
      <c r="P48" s="506"/>
      <c r="Q48" s="506"/>
      <c r="R48" s="506"/>
      <c r="S48" s="335"/>
      <c r="T48" s="335"/>
      <c r="U48" s="459"/>
      <c r="V48" s="460"/>
      <c r="W48" s="431"/>
    </row>
    <row r="49" spans="1:35" ht="17.25" thickBot="1" x14ac:dyDescent="0.3">
      <c r="A49" s="510">
        <f>IFERROR(VLOOKUP($E$5,'רשימת רשויות'!$A:$C,3,0),0)</f>
        <v>0</v>
      </c>
      <c r="D49" s="962" t="s">
        <v>8020</v>
      </c>
      <c r="E49" s="963"/>
      <c r="F49" s="963"/>
      <c r="G49" s="568">
        <f>IFERROR(H48*(H47+H44),0)</f>
        <v>0</v>
      </c>
      <c r="H49" s="118"/>
      <c r="I49" s="121"/>
      <c r="J49" s="121"/>
      <c r="K49" s="419"/>
      <c r="M49" s="417"/>
      <c r="N49" s="504" t="s">
        <v>70</v>
      </c>
      <c r="O49" s="505">
        <f>G49</f>
        <v>0</v>
      </c>
      <c r="P49" s="506">
        <f>G49</f>
        <v>0</v>
      </c>
      <c r="Q49" s="507">
        <f t="shared" si="2"/>
        <v>0</v>
      </c>
      <c r="R49" s="506"/>
      <c r="S49" s="335">
        <f>SUMIFS(בקרה!$S:$S,בקרה!$D:$D,T41,בקרה!$K:$K,S41)</f>
        <v>0</v>
      </c>
      <c r="T49" s="335"/>
      <c r="U49" s="461">
        <v>0</v>
      </c>
      <c r="V49" s="462">
        <f>O49-U49</f>
        <v>0</v>
      </c>
      <c r="W49" s="431"/>
    </row>
    <row r="50" spans="1:35" ht="16.5" thickBot="1" x14ac:dyDescent="0.3">
      <c r="A50" s="510">
        <f>IFERROR(VLOOKUP($E$5,'רשימת רשויות'!$A:$C,3,0),0)</f>
        <v>0</v>
      </c>
      <c r="B50" s="20"/>
      <c r="D50" s="953" t="s">
        <v>8505</v>
      </c>
      <c r="E50" s="954"/>
      <c r="F50" s="954"/>
      <c r="G50" s="569">
        <f>IF(F13&gt;0,SUM('סייעות רפואיות או אישיות (7)'!L17:L384),0)</f>
        <v>0</v>
      </c>
      <c r="K50" s="420"/>
      <c r="L50" s="420"/>
      <c r="M50" s="417"/>
      <c r="N50" s="336"/>
      <c r="O50" s="508"/>
      <c r="P50" s="336"/>
      <c r="Q50" s="336"/>
      <c r="R50" s="336"/>
      <c r="S50" s="336"/>
      <c r="T50" s="336"/>
      <c r="U50" s="463"/>
      <c r="V50" s="464"/>
      <c r="W50" s="432"/>
      <c r="X50" s="88"/>
      <c r="Y50" s="20"/>
      <c r="Z50" s="20"/>
      <c r="AA50" s="20"/>
      <c r="AB50" s="20"/>
      <c r="AC50" s="20"/>
      <c r="AD50" s="20"/>
      <c r="AE50" s="20"/>
      <c r="AF50" s="20"/>
      <c r="AG50" s="20"/>
      <c r="AH50" s="20"/>
      <c r="AI50" s="20"/>
    </row>
    <row r="51" spans="1:35" ht="15.75" x14ac:dyDescent="0.25">
      <c r="A51" s="510">
        <f>IFERROR(VLOOKUP($E$5,'רשימת רשויות'!$A:$C,3,0),0)</f>
        <v>0</v>
      </c>
      <c r="B51" s="20"/>
      <c r="H51" s="20"/>
      <c r="K51" s="420"/>
      <c r="M51" s="398"/>
      <c r="N51" s="326"/>
      <c r="O51" s="470"/>
      <c r="P51" s="326"/>
      <c r="Q51" s="326"/>
      <c r="R51" s="326"/>
      <c r="S51" s="326"/>
      <c r="T51" s="326"/>
      <c r="U51" s="463"/>
      <c r="V51" s="464"/>
      <c r="W51" s="424"/>
      <c r="X51" s="88"/>
      <c r="Y51" s="20"/>
      <c r="Z51" s="20"/>
      <c r="AA51" s="20"/>
      <c r="AB51" s="20"/>
      <c r="AC51" s="20"/>
      <c r="AD51" s="20"/>
      <c r="AE51" s="20"/>
      <c r="AF51" s="20"/>
      <c r="AG51" s="20"/>
      <c r="AH51" s="20"/>
      <c r="AI51" s="20"/>
    </row>
    <row r="52" spans="1:35" ht="15.75" x14ac:dyDescent="0.25">
      <c r="A52" s="510">
        <f>IFERROR(VLOOKUP($E$5,'רשימת רשויות'!$A:$C,3,0),0)</f>
        <v>0</v>
      </c>
      <c r="B52" s="20"/>
      <c r="H52" s="20"/>
      <c r="K52" s="420"/>
      <c r="M52" s="398"/>
      <c r="N52" s="326"/>
      <c r="O52" s="470"/>
      <c r="P52" s="326"/>
      <c r="Q52" s="326"/>
      <c r="R52" s="326"/>
      <c r="S52" s="326"/>
      <c r="T52" s="326"/>
      <c r="U52" s="438"/>
      <c r="V52" s="439"/>
      <c r="W52" s="424"/>
      <c r="X52" s="20"/>
      <c r="Y52" s="20"/>
      <c r="Z52" s="20"/>
      <c r="AA52" s="20"/>
      <c r="AB52" s="20"/>
      <c r="AC52" s="20"/>
      <c r="AD52" s="20"/>
      <c r="AE52" s="20"/>
      <c r="AF52" s="20"/>
      <c r="AG52" s="20"/>
      <c r="AH52" s="20"/>
      <c r="AI52" s="20"/>
    </row>
    <row r="53" spans="1:35" ht="15.75" x14ac:dyDescent="0.25">
      <c r="A53" s="510">
        <f>IFERROR(VLOOKUP($E$5,'רשימת רשויות'!$A:$C,3,0),0)</f>
        <v>0</v>
      </c>
      <c r="B53" s="20"/>
      <c r="H53" s="20"/>
      <c r="K53" s="420"/>
      <c r="M53" s="398"/>
      <c r="N53" s="326"/>
      <c r="O53" s="470"/>
      <c r="P53" s="326"/>
      <c r="Q53" s="326"/>
      <c r="R53" s="326"/>
      <c r="S53" s="326"/>
      <c r="T53" s="326"/>
      <c r="U53" s="438"/>
      <c r="V53" s="439"/>
      <c r="W53" s="424"/>
      <c r="X53" s="20"/>
      <c r="Y53" s="20"/>
      <c r="Z53" s="20"/>
      <c r="AA53" s="20"/>
      <c r="AB53" s="20"/>
      <c r="AC53" s="20"/>
      <c r="AD53" s="20"/>
      <c r="AE53" s="20"/>
      <c r="AF53" s="20"/>
      <c r="AG53" s="20"/>
      <c r="AH53" s="20"/>
      <c r="AI53" s="20"/>
    </row>
    <row r="54" spans="1:35" ht="15.75" x14ac:dyDescent="0.25">
      <c r="A54" s="510">
        <f>IFERROR(VLOOKUP($E$5,'רשימת רשויות'!$A:$C,3,0),0)</f>
        <v>0</v>
      </c>
      <c r="B54" s="20"/>
      <c r="H54" s="20"/>
      <c r="K54" s="420"/>
      <c r="M54" s="398"/>
      <c r="N54" s="326"/>
      <c r="O54" s="470"/>
      <c r="P54" s="326"/>
      <c r="Q54" s="326"/>
      <c r="R54" s="326"/>
      <c r="S54" s="326"/>
      <c r="T54" s="326"/>
      <c r="U54" s="438"/>
      <c r="V54" s="439"/>
      <c r="W54" s="424"/>
      <c r="X54" s="20"/>
      <c r="Y54" s="20"/>
      <c r="Z54" s="20"/>
      <c r="AA54" s="20"/>
      <c r="AB54" s="20"/>
      <c r="AC54" s="20"/>
      <c r="AD54" s="20"/>
      <c r="AE54" s="20"/>
      <c r="AF54" s="20"/>
      <c r="AG54" s="20"/>
      <c r="AH54" s="20"/>
      <c r="AI54" s="20"/>
    </row>
    <row r="55" spans="1:35" ht="15.75" x14ac:dyDescent="0.25">
      <c r="A55" s="510">
        <f>IFERROR(VLOOKUP($E$5,'רשימת רשויות'!$A:$C,3,0),0)</f>
        <v>0</v>
      </c>
      <c r="H55" s="20"/>
      <c r="M55" s="398"/>
      <c r="N55" s="326"/>
      <c r="O55" s="470"/>
      <c r="P55" s="326"/>
      <c r="Q55" s="326"/>
      <c r="R55" s="326"/>
      <c r="S55" s="326"/>
      <c r="T55" s="326"/>
      <c r="U55" s="438"/>
      <c r="V55" s="439"/>
      <c r="W55" s="424"/>
      <c r="X55" s="20"/>
      <c r="Y55" s="20"/>
      <c r="Z55" s="20"/>
      <c r="AA55" s="20"/>
      <c r="AB55" s="20"/>
      <c r="AC55" s="20"/>
      <c r="AD55" s="20"/>
      <c r="AE55" s="20"/>
      <c r="AF55" s="20"/>
      <c r="AG55" s="20"/>
      <c r="AH55" s="20"/>
      <c r="AI55" s="20"/>
    </row>
    <row r="56" spans="1:35" x14ac:dyDescent="0.2">
      <c r="A56" s="510">
        <f>IFERROR(VLOOKUP($E$5,'רשימת רשויות'!$A:$C,3,0),0)</f>
        <v>0</v>
      </c>
    </row>
    <row r="59" spans="1:35" ht="15.75" x14ac:dyDescent="0.25">
      <c r="B59" s="87"/>
      <c r="C59" s="13"/>
      <c r="D59" s="13"/>
      <c r="E59" s="13"/>
      <c r="F59" s="13"/>
      <c r="G59" s="13"/>
      <c r="H59" s="13"/>
      <c r="K59" s="407"/>
      <c r="L59" s="407"/>
      <c r="M59" s="407"/>
      <c r="N59" s="337"/>
      <c r="O59" s="509"/>
      <c r="P59" s="337"/>
      <c r="Q59" s="337"/>
      <c r="R59" s="337"/>
      <c r="S59" s="337"/>
      <c r="T59" s="337"/>
      <c r="W59" s="433"/>
    </row>
    <row r="60" spans="1:35" x14ac:dyDescent="0.2">
      <c r="U60" s="465"/>
      <c r="V60" s="466"/>
      <c r="X60" s="13"/>
      <c r="Y60" s="13"/>
      <c r="Z60" s="13"/>
      <c r="AA60" s="13"/>
      <c r="AB60" s="13"/>
      <c r="AC60" s="13"/>
      <c r="AD60" s="13"/>
      <c r="AE60" s="13"/>
      <c r="AF60" s="13"/>
      <c r="AG60" s="13"/>
      <c r="AH60" s="13"/>
      <c r="AI60" s="13"/>
    </row>
  </sheetData>
  <sheetProtection algorithmName="SHA-512" hashValue="XXADU9yNP5pINQ0VNlmuQMddKkB5XZtkbKL1LsC2GLaiXuws8F4kbpkTcRELOB0IdJHDLxIqu86gEw0Hb/REIg==" saltValue="5scM3PLZWhRi3Dm7wioESg==" spinCount="100000" sheet="1" objects="1" scenarios="1"/>
  <customSheetViews>
    <customSheetView guid="{10DC47B7-F418-4621-94A4-813C63778E1D}" fitToPage="1" topLeftCell="C19">
      <selection activeCell="G19" sqref="G19"/>
      <pageMargins left="0.7" right="0.7" top="0.75" bottom="0.75" header="0.3" footer="0.3"/>
      <pageSetup paperSize="9" scale="30" fitToHeight="0" orientation="portrait" r:id="rId1"/>
    </customSheetView>
    <customSheetView guid="{A602925B-AE37-49FF-960D-EBDB8116F991}" fitToPage="1" topLeftCell="C4">
      <selection activeCell="G19" sqref="G19"/>
      <pageMargins left="0.7" right="0.7" top="0.75" bottom="0.75" header="0.3" footer="0.3"/>
      <pageSetup paperSize="9" scale="30" fitToHeight="0" orientation="portrait" r:id="rId2"/>
    </customSheetView>
  </customSheetViews>
  <mergeCells count="26">
    <mergeCell ref="J38:J39"/>
    <mergeCell ref="H22:H24"/>
    <mergeCell ref="I22:I24"/>
    <mergeCell ref="I38:I39"/>
    <mergeCell ref="F29:F31"/>
    <mergeCell ref="G29:G30"/>
    <mergeCell ref="H29:H30"/>
    <mergeCell ref="F38:F39"/>
    <mergeCell ref="G38:G39"/>
    <mergeCell ref="H38:H39"/>
    <mergeCell ref="B1:C1"/>
    <mergeCell ref="D50:F50"/>
    <mergeCell ref="Y13:Y14"/>
    <mergeCell ref="D18:E18"/>
    <mergeCell ref="D15:E15"/>
    <mergeCell ref="Y15:Z15"/>
    <mergeCell ref="D17:E17"/>
    <mergeCell ref="D13:E13"/>
    <mergeCell ref="D49:F49"/>
    <mergeCell ref="U21:V24"/>
    <mergeCell ref="L38:L39"/>
    <mergeCell ref="K38:K39"/>
    <mergeCell ref="D11:E11"/>
    <mergeCell ref="D12:E12"/>
    <mergeCell ref="D16:E16"/>
    <mergeCell ref="D14:E14"/>
  </mergeCells>
  <hyperlinks>
    <hyperlink ref="B1" location="'תוכן העניינים'!A1" tooltip="הנחיות למילוי גיליון" display="תוכן העניינים" xr:uid="{229BC527-48E7-4F07-BD88-CD611F3BC2BF}"/>
  </hyperlinks>
  <pageMargins left="0.70866141732283472" right="0.70866141732283472" top="0.74803149606299213" bottom="0.74803149606299213" header="0.31496062992125984" footer="0.31496062992125984"/>
  <pageSetup paperSize="9" scale="17" fitToHeight="0" orientation="landscape" r:id="rId3"/>
  <legacyDrawing r:id="rId4"/>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D7CF9-6083-4546-A76B-E9CECDFE654F}">
  <sheetPr codeName="גיליון18">
    <tabColor rgb="FF99FFCC"/>
    <pageSetUpPr fitToPage="1"/>
  </sheetPr>
  <dimension ref="A1:Z27"/>
  <sheetViews>
    <sheetView rightToLeft="1" topLeftCell="AA1" workbookViewId="0">
      <selection activeCell="Z1" sqref="A1:Z1048576"/>
    </sheetView>
  </sheetViews>
  <sheetFormatPr defaultColWidth="9" defaultRowHeight="15" x14ac:dyDescent="0.25"/>
  <cols>
    <col min="1" max="1" width="0" style="787" hidden="1" customWidth="1"/>
    <col min="2" max="2" width="9.75" style="368" hidden="1" customWidth="1"/>
    <col min="3" max="3" width="13.5" style="368" hidden="1" customWidth="1"/>
    <col min="4" max="5" width="14.5" style="368" hidden="1" customWidth="1"/>
    <col min="6" max="6" width="14" style="368" hidden="1" customWidth="1"/>
    <col min="7" max="7" width="11" style="788" hidden="1" customWidth="1"/>
    <col min="8" max="8" width="11" style="368" hidden="1" customWidth="1"/>
    <col min="9" max="9" width="11" style="787" hidden="1" customWidth="1"/>
    <col min="10" max="11" width="10.875" style="788" hidden="1" customWidth="1"/>
    <col min="12" max="13" width="10.875" style="368" hidden="1" customWidth="1"/>
    <col min="14" max="16" width="11.25" style="368" hidden="1" customWidth="1"/>
    <col min="17" max="17" width="0" style="368" hidden="1" customWidth="1"/>
    <col min="18" max="18" width="11" style="368" hidden="1" customWidth="1"/>
    <col min="19" max="19" width="0" style="368" hidden="1" customWidth="1"/>
    <col min="20" max="20" width="22.125" style="368" hidden="1" customWidth="1"/>
    <col min="21" max="21" width="17.25" style="368" hidden="1" customWidth="1"/>
    <col min="22" max="24" width="0" style="368" hidden="1" customWidth="1"/>
    <col min="25" max="25" width="10.75" style="368" hidden="1" customWidth="1"/>
    <col min="26" max="26" width="32.375" style="368" hidden="1" customWidth="1"/>
    <col min="27" max="16384" width="9" style="368"/>
  </cols>
  <sheetData>
    <row r="1" spans="1:26" x14ac:dyDescent="0.25">
      <c r="A1" s="787" t="s">
        <v>7402</v>
      </c>
      <c r="B1" s="787" t="s">
        <v>7402</v>
      </c>
      <c r="C1" s="787" t="s">
        <v>7402</v>
      </c>
      <c r="D1" s="787" t="s">
        <v>7402</v>
      </c>
      <c r="E1" s="787" t="s">
        <v>7402</v>
      </c>
      <c r="F1" s="787" t="s">
        <v>7402</v>
      </c>
      <c r="G1" s="787" t="s">
        <v>7402</v>
      </c>
      <c r="H1" s="787" t="s">
        <v>7402</v>
      </c>
      <c r="I1" s="787" t="s">
        <v>7402</v>
      </c>
      <c r="J1" s="787" t="s">
        <v>7402</v>
      </c>
      <c r="K1" s="787" t="s">
        <v>7402</v>
      </c>
      <c r="L1" s="787" t="s">
        <v>7402</v>
      </c>
      <c r="M1" s="787" t="s">
        <v>7402</v>
      </c>
      <c r="N1" s="787" t="s">
        <v>7402</v>
      </c>
      <c r="O1" s="787" t="s">
        <v>7402</v>
      </c>
      <c r="P1" s="787" t="s">
        <v>7402</v>
      </c>
      <c r="Q1" s="787" t="s">
        <v>7402</v>
      </c>
      <c r="R1" s="787" t="s">
        <v>7402</v>
      </c>
      <c r="S1" s="787" t="s">
        <v>7402</v>
      </c>
      <c r="T1" s="787" t="s">
        <v>7402</v>
      </c>
      <c r="U1" s="787" t="s">
        <v>7402</v>
      </c>
      <c r="V1" s="787" t="s">
        <v>7402</v>
      </c>
      <c r="W1" s="787" t="s">
        <v>7402</v>
      </c>
      <c r="X1" s="787" t="s">
        <v>7402</v>
      </c>
      <c r="Y1" s="787" t="s">
        <v>7402</v>
      </c>
      <c r="Z1" s="787" t="s">
        <v>7402</v>
      </c>
    </row>
    <row r="2" spans="1:26" x14ac:dyDescent="0.25">
      <c r="A2" s="989" t="s">
        <v>7422</v>
      </c>
      <c r="B2" s="989"/>
      <c r="C2" s="989"/>
      <c r="D2" s="989"/>
      <c r="E2" s="989"/>
      <c r="F2" s="989"/>
      <c r="G2" s="759"/>
      <c r="H2" s="366"/>
      <c r="I2" s="760"/>
      <c r="J2" s="990" t="s">
        <v>8586</v>
      </c>
      <c r="K2" s="990"/>
      <c r="L2" s="990"/>
      <c r="M2" s="990"/>
      <c r="N2" s="990"/>
      <c r="O2" s="990"/>
      <c r="P2" s="990"/>
      <c r="Q2" s="990"/>
      <c r="R2" s="990"/>
      <c r="S2" s="990"/>
      <c r="T2" s="990"/>
      <c r="U2" s="990"/>
      <c r="V2" s="990"/>
    </row>
    <row r="3" spans="1:26" ht="60" x14ac:dyDescent="0.25">
      <c r="A3" s="761" t="s">
        <v>1</v>
      </c>
      <c r="B3" s="761" t="s">
        <v>6578</v>
      </c>
      <c r="C3" s="761" t="s">
        <v>6582</v>
      </c>
      <c r="D3" s="761" t="s">
        <v>8587</v>
      </c>
      <c r="E3" s="761" t="s">
        <v>8588</v>
      </c>
      <c r="F3" s="761" t="s">
        <v>8589</v>
      </c>
      <c r="G3" s="762" t="s">
        <v>8590</v>
      </c>
      <c r="H3" s="761" t="s">
        <v>8591</v>
      </c>
      <c r="I3" s="761" t="s">
        <v>8592</v>
      </c>
      <c r="J3" s="763" t="s">
        <v>7424</v>
      </c>
      <c r="K3" s="764" t="s">
        <v>7425</v>
      </c>
      <c r="L3" s="765" t="s">
        <v>7426</v>
      </c>
      <c r="M3" s="765" t="s">
        <v>7427</v>
      </c>
      <c r="N3" s="766" t="s">
        <v>7428</v>
      </c>
      <c r="O3" s="766" t="s">
        <v>8593</v>
      </c>
      <c r="P3" s="766" t="s">
        <v>8594</v>
      </c>
      <c r="Q3" s="765" t="s">
        <v>7429</v>
      </c>
      <c r="R3" s="765" t="s">
        <v>8595</v>
      </c>
      <c r="S3" s="766" t="s">
        <v>7430</v>
      </c>
      <c r="T3" s="766" t="s">
        <v>8596</v>
      </c>
      <c r="U3" s="766" t="s">
        <v>8597</v>
      </c>
      <c r="V3" s="767" t="s">
        <v>29</v>
      </c>
      <c r="Y3" s="368" t="s">
        <v>8598</v>
      </c>
    </row>
    <row r="4" spans="1:26" ht="14.25" customHeight="1" x14ac:dyDescent="0.25">
      <c r="A4" s="768">
        <v>1</v>
      </c>
      <c r="B4" s="769">
        <f>'ריכוז נתונים (10)'!$E$5</f>
        <v>0</v>
      </c>
      <c r="C4" s="769" t="str">
        <f>IFERROR(VLOOKUP(B4,'[2]רשימת רשויות'!A:C,3,0),"")</f>
        <v/>
      </c>
      <c r="D4" s="769">
        <f>'ריכוז נתונים (10)'!$F$17</f>
        <v>0</v>
      </c>
      <c r="E4" s="769">
        <v>1</v>
      </c>
      <c r="F4" s="769" t="s">
        <v>120</v>
      </c>
      <c r="G4" s="770">
        <f>E4-(COUNTIF(F:F,"כן")/5)</f>
        <v>0</v>
      </c>
      <c r="H4" s="769"/>
      <c r="I4" s="768" t="s">
        <v>126</v>
      </c>
      <c r="J4" s="771">
        <f>'ריכוז נתונים (10)'!$E$31</f>
        <v>0</v>
      </c>
      <c r="K4" s="770">
        <f>J4</f>
        <v>0</v>
      </c>
      <c r="L4" s="769"/>
      <c r="M4" s="769"/>
      <c r="N4" s="769"/>
      <c r="O4" s="772" t="s">
        <v>8599</v>
      </c>
      <c r="P4" s="773">
        <f>MAX((J4-Q4),0)</f>
        <v>0</v>
      </c>
      <c r="Q4" s="773">
        <f>MAX(J4-MIN(K4,L4,M4,N4),0)</f>
        <v>0</v>
      </c>
      <c r="R4" s="771">
        <f>'ריכוז נתונים (10)'!$R$37</f>
        <v>0</v>
      </c>
      <c r="S4" s="367" t="str">
        <f>IF(J4&gt;0,IF(R4&lt;0,"קיזוז","תקין"),"")</f>
        <v/>
      </c>
      <c r="T4" s="769"/>
      <c r="U4" s="769"/>
      <c r="V4" s="769"/>
    </row>
    <row r="5" spans="1:26" x14ac:dyDescent="0.25">
      <c r="A5" s="774">
        <v>1</v>
      </c>
      <c r="B5" s="775">
        <f>'ריכוז נתונים (10)'!$E$5</f>
        <v>0</v>
      </c>
      <c r="C5" s="775" t="str">
        <f>IFERROR(VLOOKUP(B5,'[2]רשימת רשויות'!A:C,3,0),"")</f>
        <v/>
      </c>
      <c r="D5" s="775">
        <f>'ריכוז נתונים (10)'!$F$17</f>
        <v>0</v>
      </c>
      <c r="E5" s="775">
        <v>1</v>
      </c>
      <c r="F5" s="775" t="s">
        <v>120</v>
      </c>
      <c r="G5" s="776">
        <f>E5-(COUNTIF(F:F,"כן")/5)</f>
        <v>0</v>
      </c>
      <c r="H5" s="775"/>
      <c r="I5" s="774" t="s">
        <v>0</v>
      </c>
      <c r="J5" s="771">
        <f>'דוח הוצאות בפועל (2)'!$C$10</f>
        <v>0</v>
      </c>
      <c r="K5" s="776">
        <f>J5</f>
        <v>0</v>
      </c>
      <c r="L5" s="772" t="s">
        <v>8599</v>
      </c>
      <c r="M5" s="772" t="s">
        <v>8599</v>
      </c>
      <c r="N5" s="772" t="s">
        <v>8599</v>
      </c>
      <c r="O5" s="772" t="s">
        <v>8599</v>
      </c>
      <c r="P5" s="773">
        <f t="shared" ref="P5:P8" si="0">MAX((J5-Q5),0)</f>
        <v>0</v>
      </c>
      <c r="Q5" s="773">
        <f>MAX(J5-K5,0)</f>
        <v>0</v>
      </c>
      <c r="R5" s="771">
        <f>'ריכוז נתונים (10)'!$R$41</f>
        <v>0</v>
      </c>
      <c r="S5" s="367" t="str">
        <f t="shared" ref="S5:S6" si="1">IF(J5&gt;0,IF(R5&lt;0,"קיזוז","תקין"),"")</f>
        <v/>
      </c>
      <c r="T5" s="775"/>
      <c r="U5" s="775"/>
      <c r="V5" s="775"/>
      <c r="Y5" s="368" t="s">
        <v>126</v>
      </c>
      <c r="Z5" s="368" t="s">
        <v>8600</v>
      </c>
    </row>
    <row r="6" spans="1:26" x14ac:dyDescent="0.25">
      <c r="A6" s="777">
        <v>1</v>
      </c>
      <c r="B6" s="778">
        <f>'ריכוז נתונים (10)'!$E$5</f>
        <v>0</v>
      </c>
      <c r="C6" s="778" t="str">
        <f>IFERROR(VLOOKUP(B6,'[2]רשימת רשויות'!A:C,3,0),"")</f>
        <v/>
      </c>
      <c r="D6" s="778">
        <f>'ריכוז נתונים (10)'!$F$17</f>
        <v>0</v>
      </c>
      <c r="E6" s="778">
        <v>1</v>
      </c>
      <c r="F6" s="778" t="s">
        <v>120</v>
      </c>
      <c r="G6" s="779">
        <f>E6-(COUNTIF(F:F,"כן")/5)</f>
        <v>0</v>
      </c>
      <c r="H6" s="778"/>
      <c r="I6" s="777" t="s">
        <v>112</v>
      </c>
      <c r="J6" s="771">
        <f>'דוח הוצאות בפועל (2)'!$C$11</f>
        <v>0</v>
      </c>
      <c r="K6" s="779">
        <f>J6</f>
        <v>0</v>
      </c>
      <c r="L6" s="772" t="s">
        <v>8599</v>
      </c>
      <c r="M6" s="772" t="s">
        <v>8599</v>
      </c>
      <c r="N6" s="772" t="s">
        <v>8599</v>
      </c>
      <c r="O6" s="772" t="s">
        <v>8599</v>
      </c>
      <c r="P6" s="773">
        <f t="shared" si="0"/>
        <v>0</v>
      </c>
      <c r="Q6" s="773">
        <f t="shared" ref="Q6:Q8" si="2">MAX(J6-K6,0)</f>
        <v>0</v>
      </c>
      <c r="R6" s="771">
        <f>'ריכוז נתונים (10)'!$R$38</f>
        <v>0</v>
      </c>
      <c r="S6" s="367" t="str">
        <f t="shared" si="1"/>
        <v/>
      </c>
      <c r="T6" s="778"/>
      <c r="U6" s="778"/>
      <c r="V6" s="778"/>
      <c r="Z6" s="368" t="s">
        <v>8601</v>
      </c>
    </row>
    <row r="7" spans="1:26" x14ac:dyDescent="0.25">
      <c r="A7" s="780">
        <v>1</v>
      </c>
      <c r="B7" s="781">
        <f>'ריכוז נתונים (10)'!$E$5</f>
        <v>0</v>
      </c>
      <c r="C7" s="781" t="str">
        <f>IFERROR(VLOOKUP(B7,'[2]רשימת רשויות'!A:C,3,0),"")</f>
        <v/>
      </c>
      <c r="D7" s="781">
        <f>'ריכוז נתונים (10)'!$F$17</f>
        <v>0</v>
      </c>
      <c r="E7" s="781">
        <v>1</v>
      </c>
      <c r="F7" s="781" t="s">
        <v>120</v>
      </c>
      <c r="G7" s="782">
        <f>E7-(COUNTIF(F:F,"כן")/5)</f>
        <v>0</v>
      </c>
      <c r="H7" s="781"/>
      <c r="I7" s="780" t="s">
        <v>8602</v>
      </c>
      <c r="J7" s="771">
        <f>'דוח הוצאות בפועל (2)'!$C$12</f>
        <v>0</v>
      </c>
      <c r="K7" s="782">
        <f>J7</f>
        <v>0</v>
      </c>
      <c r="L7" s="772" t="s">
        <v>8599</v>
      </c>
      <c r="M7" s="772" t="s">
        <v>8599</v>
      </c>
      <c r="N7" s="772" t="s">
        <v>8599</v>
      </c>
      <c r="O7" s="781" t="s">
        <v>8604</v>
      </c>
      <c r="P7" s="773">
        <f t="shared" si="0"/>
        <v>0</v>
      </c>
      <c r="Q7" s="773">
        <f t="shared" si="2"/>
        <v>0</v>
      </c>
      <c r="R7" s="771">
        <f>'ריכוז נתונים (10)'!$R$39</f>
        <v>0</v>
      </c>
      <c r="S7" s="367" t="str">
        <f>O7</f>
        <v>תקין</v>
      </c>
      <c r="T7" s="781"/>
      <c r="U7" s="781"/>
      <c r="V7" s="781"/>
      <c r="Z7" s="368" t="s">
        <v>8603</v>
      </c>
    </row>
    <row r="8" spans="1:26" x14ac:dyDescent="0.25">
      <c r="A8" s="783">
        <v>1</v>
      </c>
      <c r="B8" s="784">
        <f>'ריכוז נתונים (10)'!$E$5</f>
        <v>0</v>
      </c>
      <c r="C8" s="784" t="str">
        <f>IFERROR(VLOOKUP(B8,'[2]רשימת רשויות'!A:C,3,0),"")</f>
        <v/>
      </c>
      <c r="D8" s="784">
        <f>'ריכוז נתונים (10)'!$F$17</f>
        <v>0</v>
      </c>
      <c r="E8" s="784">
        <v>1</v>
      </c>
      <c r="F8" s="784" t="s">
        <v>120</v>
      </c>
      <c r="G8" s="785">
        <f>E8-(COUNTIF(F:F,"כן")/5)</f>
        <v>0</v>
      </c>
      <c r="H8" s="784"/>
      <c r="I8" s="783" t="s">
        <v>6572</v>
      </c>
      <c r="J8" s="771">
        <f>IFERROR(VLOOKUP(#REF!,'[2]תשלומי הורים ומלגות להורים (5) '!B:C,2,0),0)</f>
        <v>0</v>
      </c>
      <c r="K8" s="785">
        <f>J8</f>
        <v>0</v>
      </c>
      <c r="L8" s="772" t="s">
        <v>8599</v>
      </c>
      <c r="M8" s="772" t="s">
        <v>8599</v>
      </c>
      <c r="N8" s="772" t="s">
        <v>8599</v>
      </c>
      <c r="O8" s="784" t="s">
        <v>8604</v>
      </c>
      <c r="P8" s="773">
        <f t="shared" si="0"/>
        <v>0</v>
      </c>
      <c r="Q8" s="773">
        <f t="shared" si="2"/>
        <v>0</v>
      </c>
      <c r="R8" s="786"/>
      <c r="S8" s="367" t="str">
        <f>O8</f>
        <v>תקין</v>
      </c>
      <c r="T8" s="784"/>
      <c r="U8" s="784"/>
      <c r="V8" s="784"/>
      <c r="Z8" s="368" t="s">
        <v>8605</v>
      </c>
    </row>
    <row r="9" spans="1:26" x14ac:dyDescent="0.25">
      <c r="Z9" s="368" t="s">
        <v>8606</v>
      </c>
    </row>
    <row r="10" spans="1:26" x14ac:dyDescent="0.25">
      <c r="Y10" s="368" t="s">
        <v>0</v>
      </c>
      <c r="Z10" s="368" t="s">
        <v>8600</v>
      </c>
    </row>
    <row r="11" spans="1:26" x14ac:dyDescent="0.25">
      <c r="Z11" s="368" t="s">
        <v>8601</v>
      </c>
    </row>
    <row r="12" spans="1:26" x14ac:dyDescent="0.25">
      <c r="Z12" s="368" t="s">
        <v>8607</v>
      </c>
    </row>
    <row r="13" spans="1:26" x14ac:dyDescent="0.25">
      <c r="Z13" s="368" t="s">
        <v>8608</v>
      </c>
    </row>
    <row r="14" spans="1:26" x14ac:dyDescent="0.25">
      <c r="Z14" s="368" t="s">
        <v>8609</v>
      </c>
    </row>
    <row r="15" spans="1:26" x14ac:dyDescent="0.25">
      <c r="Y15" s="368" t="s">
        <v>112</v>
      </c>
      <c r="Z15" s="368" t="s">
        <v>8600</v>
      </c>
    </row>
    <row r="16" spans="1:26" x14ac:dyDescent="0.25">
      <c r="Z16" s="368" t="s">
        <v>8601</v>
      </c>
    </row>
    <row r="17" spans="25:26" x14ac:dyDescent="0.25">
      <c r="Z17" s="368" t="s">
        <v>8607</v>
      </c>
    </row>
    <row r="18" spans="25:26" x14ac:dyDescent="0.25">
      <c r="Z18" s="368" t="s">
        <v>8609</v>
      </c>
    </row>
    <row r="19" spans="25:26" x14ac:dyDescent="0.25">
      <c r="Y19" s="368" t="s">
        <v>8602</v>
      </c>
      <c r="Z19" s="368" t="s">
        <v>8600</v>
      </c>
    </row>
    <row r="20" spans="25:26" x14ac:dyDescent="0.25">
      <c r="Z20" s="368" t="s">
        <v>8601</v>
      </c>
    </row>
    <row r="21" spans="25:26" x14ac:dyDescent="0.25">
      <c r="Z21" s="368" t="s">
        <v>8610</v>
      </c>
    </row>
    <row r="22" spans="25:26" x14ac:dyDescent="0.25">
      <c r="Z22" s="368" t="s">
        <v>8611</v>
      </c>
    </row>
    <row r="23" spans="25:26" x14ac:dyDescent="0.25">
      <c r="Y23" s="368" t="s">
        <v>6572</v>
      </c>
      <c r="Z23" s="368" t="s">
        <v>8600</v>
      </c>
    </row>
    <row r="24" spans="25:26" x14ac:dyDescent="0.25">
      <c r="Z24" s="368" t="s">
        <v>8601</v>
      </c>
    </row>
    <row r="25" spans="25:26" x14ac:dyDescent="0.25">
      <c r="Z25" s="368" t="s">
        <v>8612</v>
      </c>
    </row>
    <row r="26" spans="25:26" x14ac:dyDescent="0.25">
      <c r="Z26" s="368" t="s">
        <v>8613</v>
      </c>
    </row>
    <row r="27" spans="25:26" x14ac:dyDescent="0.25">
      <c r="Z27" s="368" t="s">
        <v>8611</v>
      </c>
    </row>
  </sheetData>
  <sheetProtection algorithmName="SHA-512" hashValue="V0aLnrBhPN+IBT/nvCryud+vRFxC/z096v8o5M9fkuCylHSILrr41/eToB+vKg4iqS4bta5+F9vy3SPKulsYOw==" saltValue="WFmXffaL/Z+qLCIf34Gf3w==" spinCount="100000" sheet="1" objects="1" scenarios="1"/>
  <mergeCells count="2">
    <mergeCell ref="A2:F2"/>
    <mergeCell ref="J2:V2"/>
  </mergeCells>
  <conditionalFormatting sqref="S3:U3">
    <cfRule type="cellIs" dxfId="7" priority="1" operator="equal">
      <formula>"לא תקין"</formula>
    </cfRule>
    <cfRule type="cellIs" dxfId="6" priority="2" operator="equal">
      <formula>"בבירור"</formula>
    </cfRule>
  </conditionalFormatting>
  <dataValidations count="11">
    <dataValidation type="list" allowBlank="1" showInputMessage="1" showErrorMessage="1" sqref="O7:O8" xr:uid="{86E259D3-51C4-4836-8BD8-4C57E2ABA267}">
      <formula1>"תקין, לא תקין"</formula1>
    </dataValidation>
    <dataValidation type="list" allowBlank="1" showInputMessage="1" showErrorMessage="1" sqref="F4:F8" xr:uid="{68B35A79-DD52-45D8-AD54-E85E638413AC}">
      <formula1>"כן,לא"</formula1>
    </dataValidation>
    <dataValidation allowBlank="1" showInputMessage="1" showErrorMessage="1" promptTitle="בקרת שכר 4 - בדיקת שכר:" prompt="לערוך בקרת שכר בקובץ המיועד" sqref="N3" xr:uid="{6ECF213F-F090-49F2-846D-0079B94A61F3}"/>
    <dataValidation allowBlank="1" showInputMessage="1" showErrorMessage="1" promptTitle="בקרת שכר 1 - כרטסת:" prompt="בדיקת התאמה לסה&quot;כ הוצאה שדווחה" sqref="K3" xr:uid="{EDA3D439-36E2-411E-AC52-F6191D666218}"/>
    <dataValidation allowBlank="1" showInputMessage="1" showErrorMessage="1" promptTitle="בקרת שכר 2 - דוח עלות:" prompt="לבדוק התאמה לסה&quot;כ הוצאה שדווחה" sqref="L3" xr:uid="{90283D0D-B360-4CC9-8A07-364AD7FF6167}"/>
    <dataValidation allowBlank="1" showInputMessage="1" showErrorMessage="1" promptTitle="בקרת שכר 3 - דוח ריכוז משכורת:" prompt="לבדוק התאמת שכר ברוטו לשכר ברוטו בדוח עלות" sqref="M3" xr:uid="{F3174613-1B47-4AFA-81E2-47553A104D31}"/>
    <dataValidation type="list" allowBlank="1" showInputMessage="1" showErrorMessage="1" sqref="T6" xr:uid="{4608242E-D47B-45FA-9AC0-80D69045BD6A}">
      <formula1>$Z$15:$Z$18</formula1>
    </dataValidation>
    <dataValidation type="list" allowBlank="1" showInputMessage="1" showErrorMessage="1" sqref="T5" xr:uid="{A95B617B-2A13-448E-A910-469337339007}">
      <formula1>$Z$10:$Z$14</formula1>
    </dataValidation>
    <dataValidation type="list" allowBlank="1" showInputMessage="1" showErrorMessage="1" sqref="T4" xr:uid="{612482D4-6D28-4DFE-94AF-0A40142CEB91}">
      <formula1>$Z$5:$Z$9</formula1>
    </dataValidation>
    <dataValidation type="list" allowBlank="1" showInputMessage="1" showErrorMessage="1" sqref="T8" xr:uid="{23171C0C-42E9-403A-BB3A-F03A684C39B0}">
      <formula1>$Z$23:$Z$27</formula1>
    </dataValidation>
    <dataValidation type="list" allowBlank="1" showInputMessage="1" showErrorMessage="1" sqref="T7" xr:uid="{72119070-90E3-47BB-968F-567C75756153}">
      <formula1>$Z$19:$Z$22</formula1>
    </dataValidation>
  </dataValidations>
  <pageMargins left="0.7" right="0.7" top="0.75" bottom="0.75" header="0.3" footer="0.3"/>
  <pageSetup paperSize="9" scale="25" orientation="landscape"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גיליון10"/>
  <dimension ref="A1:D20539"/>
  <sheetViews>
    <sheetView rightToLeft="1" topLeftCell="D1" workbookViewId="0">
      <selection activeCell="D30" sqref="D30"/>
    </sheetView>
  </sheetViews>
  <sheetFormatPr defaultRowHeight="14.25" x14ac:dyDescent="0.2"/>
  <cols>
    <col min="1" max="1" width="0" hidden="1" customWidth="1"/>
    <col min="2" max="2" width="17.125" hidden="1" customWidth="1"/>
    <col min="3" max="3" width="11.25" hidden="1" customWidth="1"/>
  </cols>
  <sheetData>
    <row r="1" spans="1:4" x14ac:dyDescent="0.2">
      <c r="A1" t="s">
        <v>7402</v>
      </c>
      <c r="B1" t="s">
        <v>7402</v>
      </c>
      <c r="C1" t="s">
        <v>7402</v>
      </c>
    </row>
    <row r="2" spans="1:4" ht="30" x14ac:dyDescent="0.25">
      <c r="A2" s="519" t="s">
        <v>6582</v>
      </c>
      <c r="B2" s="519" t="s">
        <v>6581</v>
      </c>
      <c r="C2" s="519" t="s">
        <v>6037</v>
      </c>
      <c r="D2" s="1"/>
    </row>
    <row r="3" spans="1:4" ht="15" x14ac:dyDescent="0.25">
      <c r="A3" s="520">
        <v>10404721</v>
      </c>
      <c r="B3" s="521" t="s">
        <v>143</v>
      </c>
      <c r="C3" s="6">
        <f>IFERROR(VLOOKUP(A3,'[3]שיעור בקרה רשותי'!$B:$C,2,0),"")</f>
        <v>1</v>
      </c>
      <c r="D3" s="2"/>
    </row>
    <row r="4" spans="1:4" ht="15" x14ac:dyDescent="0.25">
      <c r="A4" s="520">
        <v>10404739</v>
      </c>
      <c r="B4" s="521" t="s">
        <v>144</v>
      </c>
      <c r="C4" s="6">
        <f>IFERROR(VLOOKUP(A4,'[3]שיעור בקרה רשותי'!$B:$C,2,0),"")</f>
        <v>1</v>
      </c>
      <c r="D4" s="2"/>
    </row>
    <row r="5" spans="1:4" ht="15" x14ac:dyDescent="0.25">
      <c r="A5" s="520">
        <v>10401826</v>
      </c>
      <c r="B5" s="521" t="s">
        <v>145</v>
      </c>
      <c r="C5" s="6">
        <f>IFERROR(VLOOKUP(A5,'[3]שיעור בקרה רשותי'!$B:$C,2,0),"")</f>
        <v>1</v>
      </c>
      <c r="D5" s="2"/>
    </row>
    <row r="6" spans="1:4" ht="15" x14ac:dyDescent="0.25">
      <c r="A6" s="520">
        <v>10427102</v>
      </c>
      <c r="B6" s="521" t="s">
        <v>146</v>
      </c>
      <c r="C6" s="6">
        <f>IFERROR(VLOOKUP(A6,'[3]שיעור בקרה רשותי'!$B:$C,2,0),"")</f>
        <v>1</v>
      </c>
      <c r="D6" s="2"/>
    </row>
    <row r="7" spans="1:4" ht="15" x14ac:dyDescent="0.25">
      <c r="A7" s="520">
        <v>10400315</v>
      </c>
      <c r="B7" s="521" t="s">
        <v>147</v>
      </c>
      <c r="C7" s="6">
        <f>IFERROR(VLOOKUP(A7,'[3]שיעור בקרה רשותי'!$B:$C,2,0),"")</f>
        <v>1</v>
      </c>
      <c r="D7" s="2"/>
    </row>
    <row r="8" spans="1:4" ht="15" x14ac:dyDescent="0.25">
      <c r="A8" s="520">
        <v>10424000</v>
      </c>
      <c r="B8" s="521" t="s">
        <v>148</v>
      </c>
      <c r="C8" s="6">
        <f>IFERROR(VLOOKUP(A8,'[3]שיעור בקרה רשותי'!$B:$C,2,0),"")</f>
        <v>1</v>
      </c>
      <c r="D8" s="2"/>
    </row>
    <row r="9" spans="1:4" ht="15" x14ac:dyDescent="0.25">
      <c r="A9" s="520">
        <v>10410207</v>
      </c>
      <c r="B9" s="521" t="s">
        <v>149</v>
      </c>
      <c r="C9" s="6">
        <f>IFERROR(VLOOKUP(A9,'[3]שיעור בקרה רשותי'!$B:$C,2,0),"")</f>
        <v>1</v>
      </c>
      <c r="D9" s="2"/>
    </row>
    <row r="10" spans="1:4" ht="15" x14ac:dyDescent="0.25">
      <c r="A10" s="520">
        <v>10437606</v>
      </c>
      <c r="B10" s="521" t="s">
        <v>150</v>
      </c>
      <c r="C10" s="6">
        <f>IFERROR(VLOOKUP(A10,'[3]שיעור בקרה רשותי'!$B:$C,2,0),"")</f>
        <v>1</v>
      </c>
      <c r="D10" s="2"/>
    </row>
    <row r="11" spans="1:4" ht="15" x14ac:dyDescent="0.25">
      <c r="A11" s="520">
        <v>10405652</v>
      </c>
      <c r="B11" s="521" t="s">
        <v>151</v>
      </c>
      <c r="C11" s="6">
        <f>IFERROR(VLOOKUP(A11,'[3]שיעור בקרה רשותי'!$B:$C,2,0),"")</f>
        <v>1</v>
      </c>
      <c r="D11" s="2"/>
    </row>
    <row r="12" spans="1:4" ht="15" x14ac:dyDescent="0.25">
      <c r="A12" s="520">
        <v>10426005</v>
      </c>
      <c r="B12" s="521" t="s">
        <v>152</v>
      </c>
      <c r="C12" s="6">
        <f>IFERROR(VLOOKUP(A12,'[3]שיעור בקרה רשותי'!$B:$C,2,0),"")</f>
        <v>1</v>
      </c>
      <c r="D12" s="2"/>
    </row>
    <row r="13" spans="1:4" ht="15" x14ac:dyDescent="0.25">
      <c r="A13" s="520">
        <v>10404788</v>
      </c>
      <c r="B13" s="521" t="s">
        <v>153</v>
      </c>
      <c r="C13" s="6">
        <f>IFERROR(VLOOKUP(A13,'[3]שיעור בקרה רשותי'!$B:$C,2,0),"")</f>
        <v>1</v>
      </c>
      <c r="D13" s="2"/>
    </row>
    <row r="14" spans="1:4" ht="15" x14ac:dyDescent="0.25">
      <c r="A14" s="520">
        <v>12300653</v>
      </c>
      <c r="B14" s="521" t="s">
        <v>154</v>
      </c>
      <c r="C14" s="6">
        <f>IFERROR(VLOOKUP(A14,'[3]שיעור בקרה רשותי'!$B:$C,2,0),"")</f>
        <v>1</v>
      </c>
      <c r="D14" s="2"/>
    </row>
    <row r="15" spans="1:4" ht="15" x14ac:dyDescent="0.25">
      <c r="A15" s="520">
        <v>12300695</v>
      </c>
      <c r="B15" s="521" t="s">
        <v>155</v>
      </c>
      <c r="C15" s="6">
        <f>IFERROR(VLOOKUP(A15,'[3]שיעור בקרה רשותי'!$B:$C,2,0),"")</f>
        <v>1</v>
      </c>
      <c r="D15" s="2"/>
    </row>
    <row r="16" spans="1:4" ht="15" x14ac:dyDescent="0.25">
      <c r="A16" s="520">
        <v>12300455</v>
      </c>
      <c r="B16" s="521" t="s">
        <v>156</v>
      </c>
      <c r="C16" s="6">
        <f>IFERROR(VLOOKUP(A16,'[3]שיעור בקרה רשותי'!$B:$C,2,0),"")</f>
        <v>1</v>
      </c>
      <c r="D16" s="2"/>
    </row>
    <row r="17" spans="1:4" ht="15" x14ac:dyDescent="0.25">
      <c r="A17" s="520">
        <v>10400414</v>
      </c>
      <c r="B17" s="521" t="s">
        <v>157</v>
      </c>
      <c r="C17" s="6">
        <f>IFERROR(VLOOKUP(A17,'[3]שיעור בקרה רשותי'!$B:$C,2,0),"")</f>
        <v>1</v>
      </c>
      <c r="D17" s="2"/>
    </row>
    <row r="18" spans="1:4" ht="15" x14ac:dyDescent="0.25">
      <c r="A18" s="520">
        <v>10413094</v>
      </c>
      <c r="B18" s="521" t="s">
        <v>158</v>
      </c>
      <c r="C18" s="6">
        <f>IFERROR(VLOOKUP(A18,'[3]שיעור בקרה רשותי'!$B:$C,2,0),"")</f>
        <v>1</v>
      </c>
      <c r="D18" s="2"/>
    </row>
    <row r="19" spans="1:4" ht="15" x14ac:dyDescent="0.25">
      <c r="A19" s="520">
        <v>10437507</v>
      </c>
      <c r="B19" s="521" t="s">
        <v>159</v>
      </c>
      <c r="C19" s="6">
        <f>IFERROR(VLOOKUP(A19,'[3]שיעור בקרה רשותי'!$B:$C,2,0),"")</f>
        <v>1</v>
      </c>
      <c r="D19" s="2"/>
    </row>
    <row r="20" spans="1:4" ht="15" x14ac:dyDescent="0.25">
      <c r="A20" s="520">
        <v>10435600</v>
      </c>
      <c r="B20" s="521" t="s">
        <v>160</v>
      </c>
      <c r="C20" s="6">
        <f>IFERROR(VLOOKUP(A20,'[3]שיעור בקרה רשותי'!$B:$C,2,0),"")</f>
        <v>1</v>
      </c>
      <c r="D20" s="2"/>
    </row>
    <row r="21" spans="1:4" ht="15" x14ac:dyDescent="0.25">
      <c r="A21" s="520">
        <v>10405298</v>
      </c>
      <c r="B21" s="521" t="s">
        <v>161</v>
      </c>
      <c r="C21" s="6">
        <f>IFERROR(VLOOKUP(A21,'[3]שיעור בקרה רשותי'!$B:$C,2,0),"")</f>
        <v>1</v>
      </c>
      <c r="D21" s="2"/>
    </row>
    <row r="22" spans="1:4" ht="15" x14ac:dyDescent="0.25">
      <c r="A22" s="520">
        <v>10436509</v>
      </c>
      <c r="B22" s="521" t="s">
        <v>162</v>
      </c>
      <c r="C22" s="6">
        <f>IFERROR(VLOOKUP(A22,'[3]שיעור בקרה רשותי'!$B:$C,2,0),"")</f>
        <v>1</v>
      </c>
      <c r="D22" s="2"/>
    </row>
    <row r="23" spans="1:4" ht="15" x14ac:dyDescent="0.25">
      <c r="A23" s="520">
        <v>10435709</v>
      </c>
      <c r="B23" s="521" t="s">
        <v>163</v>
      </c>
      <c r="C23" s="6">
        <f>IFERROR(VLOOKUP(A23,'[3]שיעור בקרה רשותי'!$B:$C,2,0),"")</f>
        <v>1</v>
      </c>
      <c r="D23" s="2"/>
    </row>
    <row r="24" spans="1:4" ht="15" x14ac:dyDescent="0.25">
      <c r="A24" s="520">
        <v>10400703</v>
      </c>
      <c r="B24" s="521" t="s">
        <v>164</v>
      </c>
      <c r="C24" s="6">
        <f>IFERROR(VLOOKUP(A24,'[3]שיעור בקרה רשותי'!$B:$C,2,0),"")</f>
        <v>1</v>
      </c>
      <c r="D24" s="2"/>
    </row>
    <row r="25" spans="1:4" ht="15" x14ac:dyDescent="0.25">
      <c r="A25" s="520">
        <v>12300380</v>
      </c>
      <c r="B25" s="521" t="s">
        <v>165</v>
      </c>
      <c r="C25" s="6">
        <f>IFERROR(VLOOKUP(A25,'[3]שיעור בקרה רשותי'!$B:$C,2,0),"")</f>
        <v>1</v>
      </c>
      <c r="D25" s="2"/>
    </row>
    <row r="26" spans="1:4" ht="15" x14ac:dyDescent="0.25">
      <c r="A26" s="520">
        <v>10471001</v>
      </c>
      <c r="B26" s="521" t="s">
        <v>166</v>
      </c>
      <c r="C26" s="6">
        <f>IFERROR(VLOOKUP(A26,'[3]שיעור בקרה רשותי'!$B:$C,2,0),"")</f>
        <v>1</v>
      </c>
      <c r="D26" s="2"/>
    </row>
    <row r="27" spans="1:4" ht="15" x14ac:dyDescent="0.25">
      <c r="A27" s="520">
        <v>10460004</v>
      </c>
      <c r="B27" s="521" t="s">
        <v>167</v>
      </c>
      <c r="C27" s="6">
        <f>IFERROR(VLOOKUP(A27,'[3]שיעור בקרה רשותי'!$B:$C,2,0),"")</f>
        <v>1</v>
      </c>
      <c r="D27" s="2"/>
    </row>
    <row r="28" spans="1:4" ht="15" x14ac:dyDescent="0.25">
      <c r="A28" s="520">
        <v>12300331</v>
      </c>
      <c r="B28" s="521" t="s">
        <v>168</v>
      </c>
      <c r="C28" s="6">
        <f>IFERROR(VLOOKUP(A28,'[3]שיעור בקרה רשותי'!$B:$C,2,0),"")</f>
        <v>1</v>
      </c>
      <c r="D28" s="2"/>
    </row>
    <row r="29" spans="1:4" ht="15" x14ac:dyDescent="0.25">
      <c r="A29" s="520">
        <v>10425304</v>
      </c>
      <c r="B29" s="521" t="s">
        <v>169</v>
      </c>
      <c r="C29" s="6">
        <f>IFERROR(VLOOKUP(A29,'[3]שיעור בקרה רשותי'!$B:$C,2,0),"")</f>
        <v>1</v>
      </c>
      <c r="D29" s="2"/>
    </row>
    <row r="30" spans="1:4" ht="15" x14ac:dyDescent="0.25">
      <c r="A30" s="520">
        <v>10490001</v>
      </c>
      <c r="B30" s="521" t="s">
        <v>170</v>
      </c>
      <c r="C30" s="6">
        <f>IFERROR(VLOOKUP(A30,'[3]שיעור בקרה רשותי'!$B:$C,2,0),"")</f>
        <v>1</v>
      </c>
      <c r="D30" s="2"/>
    </row>
    <row r="31" spans="1:4" ht="15" x14ac:dyDescent="0.25">
      <c r="A31" s="520">
        <v>12300661</v>
      </c>
      <c r="B31" s="521" t="s">
        <v>171</v>
      </c>
      <c r="C31" s="6">
        <f>IFERROR(VLOOKUP(A31,'[3]שיעור בקרה רשותי'!$B:$C,2,0),"")</f>
        <v>1</v>
      </c>
      <c r="D31" s="2"/>
    </row>
    <row r="32" spans="1:4" ht="15" x14ac:dyDescent="0.25">
      <c r="A32" s="520">
        <v>10404820</v>
      </c>
      <c r="B32" s="521" t="s">
        <v>187</v>
      </c>
      <c r="C32" s="6">
        <f>IFERROR(VLOOKUP(A32,'[3]שיעור בקרה רשותי'!$B:$C,2,0),"")</f>
        <v>1</v>
      </c>
      <c r="D32" s="2"/>
    </row>
    <row r="33" spans="1:4" ht="15" x14ac:dyDescent="0.25">
      <c r="A33" s="520">
        <v>10440014</v>
      </c>
      <c r="B33" s="521" t="s">
        <v>172</v>
      </c>
      <c r="C33" s="6">
        <f>IFERROR(VLOOKUP(A33,'[3]שיעור בקרה רשותי'!$B:$C,2,0),"")</f>
        <v>1</v>
      </c>
      <c r="D33" s="2"/>
    </row>
    <row r="34" spans="1:4" ht="15" x14ac:dyDescent="0.25">
      <c r="A34" s="520">
        <v>10409985</v>
      </c>
      <c r="B34" s="521" t="s">
        <v>173</v>
      </c>
      <c r="C34" s="6">
        <f>IFERROR(VLOOKUP(A34,'[3]שיעור בקרה רשותי'!$B:$C,2,0),"")</f>
        <v>1</v>
      </c>
      <c r="D34" s="2"/>
    </row>
    <row r="35" spans="1:4" ht="15" x14ac:dyDescent="0.25">
      <c r="A35" s="520">
        <v>10435741</v>
      </c>
      <c r="B35" s="521" t="s">
        <v>174</v>
      </c>
      <c r="C35" s="6">
        <f>IFERROR(VLOOKUP(A35,'[3]שיעור בקרה רשותי'!$B:$C,2,0),"")</f>
        <v>1</v>
      </c>
      <c r="D35" s="2"/>
    </row>
    <row r="36" spans="1:4" ht="15" x14ac:dyDescent="0.25">
      <c r="A36" s="520">
        <v>10436525</v>
      </c>
      <c r="B36" s="521" t="s">
        <v>175</v>
      </c>
      <c r="C36" s="6">
        <f>IFERROR(VLOOKUP(A36,'[3]שיעור בקרה רשותי'!$B:$C,2,0),"")</f>
        <v>1</v>
      </c>
      <c r="D36" s="2"/>
    </row>
    <row r="37" spans="1:4" ht="15" x14ac:dyDescent="0.25">
      <c r="A37" s="520">
        <v>10404804</v>
      </c>
      <c r="B37" s="521" t="s">
        <v>176</v>
      </c>
      <c r="C37" s="6">
        <f>IFERROR(VLOOKUP(A37,'[3]שיעור בקרה רשותי'!$B:$C,2,0),"")</f>
        <v>1</v>
      </c>
      <c r="D37" s="2"/>
    </row>
    <row r="38" spans="1:4" ht="15" x14ac:dyDescent="0.25">
      <c r="A38" s="520">
        <v>10404663</v>
      </c>
      <c r="B38" s="521" t="s">
        <v>177</v>
      </c>
      <c r="C38" s="6">
        <f>IFERROR(VLOOKUP(A38,'[3]שיעור בקרה רשותי'!$B:$C,2,0),"")</f>
        <v>1</v>
      </c>
      <c r="D38" s="2"/>
    </row>
    <row r="39" spans="1:4" ht="15" x14ac:dyDescent="0.25">
      <c r="A39" s="520">
        <v>10492007</v>
      </c>
      <c r="B39" s="521" t="s">
        <v>178</v>
      </c>
      <c r="C39" s="6">
        <f>IFERROR(VLOOKUP(A39,'[3]שיעור בקרה רשותי'!$B:$C,2,0),"")</f>
        <v>1</v>
      </c>
      <c r="D39" s="2"/>
    </row>
    <row r="40" spans="1:4" ht="15" x14ac:dyDescent="0.25">
      <c r="A40" s="520">
        <v>10426104</v>
      </c>
      <c r="B40" s="521" t="s">
        <v>179</v>
      </c>
      <c r="C40" s="6">
        <f>IFERROR(VLOOKUP(A40,'[3]שיעור בקרה רשותי'!$B:$C,2,0),"")</f>
        <v>1</v>
      </c>
      <c r="D40" s="2"/>
    </row>
    <row r="41" spans="1:4" ht="15" x14ac:dyDescent="0.25">
      <c r="A41" s="520">
        <v>10437804</v>
      </c>
      <c r="B41" s="521" t="s">
        <v>180</v>
      </c>
      <c r="C41" s="6">
        <f>IFERROR(VLOOKUP(A41,'[3]שיעור בקרה רשותי'!$B:$C,2,0),"")</f>
        <v>1</v>
      </c>
      <c r="D41" s="2"/>
    </row>
    <row r="42" spans="1:4" ht="15" x14ac:dyDescent="0.25">
      <c r="A42" s="520">
        <v>10461002</v>
      </c>
      <c r="B42" s="521" t="s">
        <v>181</v>
      </c>
      <c r="C42" s="6">
        <f>IFERROR(VLOOKUP(A42,'[3]שיעור בקרה רשותי'!$B:$C,2,0),"")</f>
        <v>1</v>
      </c>
      <c r="D42" s="2"/>
    </row>
    <row r="43" spans="1:4" ht="15" x14ac:dyDescent="0.25">
      <c r="A43" s="520">
        <v>10410660</v>
      </c>
      <c r="B43" s="521" t="s">
        <v>182</v>
      </c>
      <c r="C43" s="6">
        <f>IFERROR(VLOOKUP(A43,'[3]שיעור בקרה רשותי'!$B:$C,2,0),"")</f>
        <v>1</v>
      </c>
      <c r="D43" s="2"/>
    </row>
    <row r="44" spans="1:4" ht="15" x14ac:dyDescent="0.25">
      <c r="A44" s="520">
        <v>12300414</v>
      </c>
      <c r="B44" s="521" t="s">
        <v>183</v>
      </c>
      <c r="C44" s="6">
        <f>IFERROR(VLOOKUP(A44,'[3]שיעור בקרה רשותי'!$B:$C,2,0),"")</f>
        <v>1</v>
      </c>
      <c r="D44" s="2"/>
    </row>
    <row r="45" spans="1:4" ht="15" x14ac:dyDescent="0.25">
      <c r="A45" s="520">
        <v>10413524</v>
      </c>
      <c r="B45" s="521" t="s">
        <v>184</v>
      </c>
      <c r="C45" s="6">
        <f>IFERROR(VLOOKUP(A45,'[3]שיעור בקרה רשותי'!$B:$C,2,0),"")</f>
        <v>1</v>
      </c>
      <c r="D45" s="2"/>
    </row>
    <row r="46" spans="1:4" ht="15" x14ac:dyDescent="0.25">
      <c r="A46" s="520">
        <v>10413268</v>
      </c>
      <c r="B46" s="521" t="s">
        <v>185</v>
      </c>
      <c r="C46" s="6">
        <f>IFERROR(VLOOKUP(A46,'[3]שיעור בקרה רשותי'!$B:$C,2,0),"")</f>
        <v>1</v>
      </c>
      <c r="D46" s="2"/>
    </row>
    <row r="47" spans="1:4" ht="15" x14ac:dyDescent="0.25">
      <c r="A47" s="520">
        <v>10409449</v>
      </c>
      <c r="B47" s="521" t="s">
        <v>186</v>
      </c>
      <c r="C47" s="6">
        <f>IFERROR(VLOOKUP(A47,'[3]שיעור בקרה רשותי'!$B:$C,2,0),"")</f>
        <v>1</v>
      </c>
      <c r="D47" s="2"/>
    </row>
    <row r="48" spans="1:4" ht="15" x14ac:dyDescent="0.25">
      <c r="A48" s="520">
        <v>10404838</v>
      </c>
      <c r="B48" s="521" t="s">
        <v>188</v>
      </c>
      <c r="C48" s="6">
        <f>IFERROR(VLOOKUP(A48,'[3]שיעור בקרה רשותי'!$B:$C,2,0),"")</f>
        <v>1</v>
      </c>
      <c r="D48" s="2"/>
    </row>
    <row r="49" spans="1:4" ht="15" x14ac:dyDescent="0.25">
      <c r="A49" s="520">
        <v>12300281</v>
      </c>
      <c r="B49" s="521" t="s">
        <v>189</v>
      </c>
      <c r="C49" s="6">
        <f>IFERROR(VLOOKUP(A49,'[3]שיעור בקרה רשותי'!$B:$C,2,0),"")</f>
        <v>1</v>
      </c>
      <c r="D49" s="2"/>
    </row>
    <row r="50" spans="1:4" ht="15" x14ac:dyDescent="0.25">
      <c r="A50" s="520">
        <v>10462000</v>
      </c>
      <c r="B50" s="521" t="s">
        <v>190</v>
      </c>
      <c r="C50" s="6">
        <f>IFERROR(VLOOKUP(A50,'[3]שיעור בקרה רשותי'!$B:$C,2,0),"")</f>
        <v>1</v>
      </c>
      <c r="D50" s="2"/>
    </row>
    <row r="51" spans="1:4" ht="15" x14ac:dyDescent="0.25">
      <c r="A51" s="520">
        <v>10412922</v>
      </c>
      <c r="B51" s="521" t="s">
        <v>191</v>
      </c>
      <c r="C51" s="6">
        <f>IFERROR(VLOOKUP(A51,'[3]שיעור בקרה רשותי'!$B:$C,2,0),"")</f>
        <v>1</v>
      </c>
      <c r="D51" s="2"/>
    </row>
    <row r="52" spans="1:4" ht="15" x14ac:dyDescent="0.25">
      <c r="A52" s="520">
        <v>10404853</v>
      </c>
      <c r="B52" s="521" t="s">
        <v>192</v>
      </c>
      <c r="C52" s="6">
        <f>IFERROR(VLOOKUP(A52,'[3]שיעור בקרה רשותי'!$B:$C,2,0),"")</f>
        <v>1</v>
      </c>
      <c r="D52" s="2"/>
    </row>
    <row r="53" spans="1:4" ht="15" x14ac:dyDescent="0.25">
      <c r="A53" s="520">
        <v>10406270</v>
      </c>
      <c r="B53" s="521" t="s">
        <v>193</v>
      </c>
      <c r="C53" s="6">
        <f>IFERROR(VLOOKUP(A53,'[3]שיעור בקרה רשותי'!$B:$C,2,0),"")</f>
        <v>1</v>
      </c>
      <c r="D53" s="2"/>
    </row>
    <row r="54" spans="1:4" ht="15" x14ac:dyDescent="0.25">
      <c r="A54" s="520">
        <v>10405413</v>
      </c>
      <c r="B54" s="521" t="s">
        <v>194</v>
      </c>
      <c r="C54" s="6">
        <f>IFERROR(VLOOKUP(A54,'[3]שיעור בקרה רשותי'!$B:$C,2,0),"")</f>
        <v>1</v>
      </c>
      <c r="D54" s="2"/>
    </row>
    <row r="55" spans="1:4" ht="15" x14ac:dyDescent="0.25">
      <c r="A55" s="520">
        <v>10406288</v>
      </c>
      <c r="B55" s="521" t="s">
        <v>195</v>
      </c>
      <c r="C55" s="6">
        <f>IFERROR(VLOOKUP(A55,'[3]שיעור בקרה רשותי'!$B:$C,2,0),"")</f>
        <v>1</v>
      </c>
      <c r="D55" s="2"/>
    </row>
    <row r="56" spans="1:4" ht="15" x14ac:dyDescent="0.25">
      <c r="A56" s="520">
        <v>10437309</v>
      </c>
      <c r="B56" s="521" t="s">
        <v>196</v>
      </c>
      <c r="C56" s="6">
        <f>IFERROR(VLOOKUP(A56,'[3]שיעור בקרה רשותי'!$B:$C,2,0),"")</f>
        <v>1</v>
      </c>
      <c r="D56" s="2"/>
    </row>
    <row r="57" spans="1:4" ht="15" x14ac:dyDescent="0.25">
      <c r="A57" s="520">
        <v>10406817</v>
      </c>
      <c r="B57" s="521" t="s">
        <v>197</v>
      </c>
      <c r="C57" s="6">
        <f>IFERROR(VLOOKUP(A57,'[3]שיעור בקרה רשותי'!$B:$C,2,0),"")</f>
        <v>1</v>
      </c>
      <c r="D57" s="2"/>
    </row>
    <row r="58" spans="1:4" ht="15" x14ac:dyDescent="0.25">
      <c r="A58" s="520">
        <v>10463008</v>
      </c>
      <c r="B58" s="521" t="s">
        <v>198</v>
      </c>
      <c r="C58" s="6">
        <f>IFERROR(VLOOKUP(A58,'[3]שיעור בקרה רשותי'!$B:$C,2,0),"")</f>
        <v>1</v>
      </c>
      <c r="D58" s="2"/>
    </row>
    <row r="59" spans="1:4" ht="15" x14ac:dyDescent="0.25">
      <c r="A59" s="520">
        <v>10425502</v>
      </c>
      <c r="B59" s="521" t="s">
        <v>199</v>
      </c>
      <c r="C59" s="6">
        <f>IFERROR(VLOOKUP(A59,'[3]שיעור בקרה רשותי'!$B:$C,2,0),"")</f>
        <v>1</v>
      </c>
      <c r="D59" s="2"/>
    </row>
    <row r="60" spans="1:4" ht="15" x14ac:dyDescent="0.25">
      <c r="A60" s="520">
        <v>12300323</v>
      </c>
      <c r="B60" s="521" t="s">
        <v>200</v>
      </c>
      <c r="C60" s="6">
        <f>IFERROR(VLOOKUP(A60,'[3]שיעור בקרה רשותי'!$B:$C,2,0),"")</f>
        <v>1</v>
      </c>
      <c r="D60" s="2"/>
    </row>
    <row r="61" spans="1:4" ht="15" x14ac:dyDescent="0.25">
      <c r="A61" s="520">
        <v>12300711</v>
      </c>
      <c r="B61" s="521" t="s">
        <v>201</v>
      </c>
      <c r="C61" s="6">
        <f>IFERROR(VLOOKUP(A61,'[3]שיעור בקרה רשותי'!$B:$C,2,0),"")</f>
        <v>1</v>
      </c>
      <c r="D61" s="2"/>
    </row>
    <row r="62" spans="1:4" ht="15" x14ac:dyDescent="0.25">
      <c r="A62" s="520">
        <v>10404879</v>
      </c>
      <c r="B62" s="521" t="s">
        <v>202</v>
      </c>
      <c r="C62" s="6">
        <f>IFERROR(VLOOKUP(A62,'[3]שיעור בקרה רשותי'!$B:$C,2,0),"")</f>
        <v>1</v>
      </c>
      <c r="D62" s="2"/>
    </row>
    <row r="63" spans="1:4" ht="15" x14ac:dyDescent="0.25">
      <c r="A63" s="520">
        <v>12300760</v>
      </c>
      <c r="B63" s="521" t="s">
        <v>203</v>
      </c>
      <c r="C63" s="6">
        <f>IFERROR(VLOOKUP(A63,'[3]שיעור בקרה רשותי'!$B:$C,2,0),"")</f>
        <v>1</v>
      </c>
      <c r="D63" s="2"/>
    </row>
    <row r="64" spans="1:4" ht="15" x14ac:dyDescent="0.25">
      <c r="A64" s="520">
        <v>12300307</v>
      </c>
      <c r="B64" s="521" t="s">
        <v>204</v>
      </c>
      <c r="C64" s="6">
        <f>IFERROR(VLOOKUP(A64,'[3]שיעור בקרה רשותי'!$B:$C,2,0),"")</f>
        <v>1</v>
      </c>
      <c r="D64" s="2"/>
    </row>
    <row r="65" spans="1:4" ht="15" x14ac:dyDescent="0.25">
      <c r="A65" s="520">
        <v>10401669</v>
      </c>
      <c r="B65" s="521" t="s">
        <v>205</v>
      </c>
      <c r="C65" s="6">
        <f>IFERROR(VLOOKUP(A65,'[3]שיעור בקרה רשותי'!$B:$C,2,0),"")</f>
        <v>1</v>
      </c>
      <c r="D65" s="2"/>
    </row>
    <row r="66" spans="1:4" ht="15" x14ac:dyDescent="0.25">
      <c r="A66" s="520">
        <v>12300273</v>
      </c>
      <c r="B66" s="521" t="s">
        <v>206</v>
      </c>
      <c r="C66" s="6">
        <f>IFERROR(VLOOKUP(A66,'[3]שיעור בקרה רשותי'!$B:$C,2,0),"")</f>
        <v>1</v>
      </c>
      <c r="D66" s="2"/>
    </row>
    <row r="67" spans="1:4" ht="15" x14ac:dyDescent="0.25">
      <c r="A67" s="520">
        <v>10402295</v>
      </c>
      <c r="B67" s="521" t="s">
        <v>207</v>
      </c>
      <c r="C67" s="6">
        <f>IFERROR(VLOOKUP(A67,'[3]שיעור בקרה רשותי'!$B:$C,2,0),"")</f>
        <v>1</v>
      </c>
      <c r="D67" s="2"/>
    </row>
    <row r="68" spans="1:4" ht="15" x14ac:dyDescent="0.25">
      <c r="A68" s="520">
        <v>10404945</v>
      </c>
      <c r="B68" s="521" t="s">
        <v>208</v>
      </c>
      <c r="C68" s="6">
        <f>IFERROR(VLOOKUP(A68,'[3]שיעור בקרה רשותי'!$B:$C,2,0),"")</f>
        <v>1</v>
      </c>
      <c r="D68" s="2"/>
    </row>
    <row r="69" spans="1:4" ht="15" x14ac:dyDescent="0.25">
      <c r="A69" s="520">
        <v>10404895</v>
      </c>
      <c r="B69" s="521" t="s">
        <v>209</v>
      </c>
      <c r="C69" s="6">
        <f>IFERROR(VLOOKUP(A69,'[3]שיעור בקרה רשותי'!$B:$C,2,0),"")</f>
        <v>1</v>
      </c>
      <c r="D69" s="2"/>
    </row>
    <row r="70" spans="1:4" ht="15" x14ac:dyDescent="0.25">
      <c r="A70" s="520">
        <v>10404903</v>
      </c>
      <c r="B70" s="521" t="s">
        <v>210</v>
      </c>
      <c r="C70" s="6">
        <f>IFERROR(VLOOKUP(A70,'[3]שיעור בקרה רשותי'!$B:$C,2,0),"")</f>
        <v>1</v>
      </c>
      <c r="D70" s="2"/>
    </row>
    <row r="71" spans="1:4" ht="15" x14ac:dyDescent="0.25">
      <c r="A71" s="520">
        <v>10422004</v>
      </c>
      <c r="B71" s="521" t="s">
        <v>211</v>
      </c>
      <c r="C71" s="6">
        <f>IFERROR(VLOOKUP(A71,'[3]שיעור בקרה רשותי'!$B:$C,2,0),"")</f>
        <v>1</v>
      </c>
      <c r="D71" s="2"/>
    </row>
    <row r="72" spans="1:4" ht="15" x14ac:dyDescent="0.25">
      <c r="A72" s="520">
        <v>10404929</v>
      </c>
      <c r="B72" s="521" t="s">
        <v>212</v>
      </c>
      <c r="C72" s="6">
        <f>IFERROR(VLOOKUP(A72,'[3]שיעור בקרה רשותי'!$B:$C,2,0),"")</f>
        <v>1</v>
      </c>
      <c r="D72" s="2"/>
    </row>
    <row r="73" spans="1:4" ht="15" x14ac:dyDescent="0.25">
      <c r="A73" s="520">
        <v>12300208</v>
      </c>
      <c r="B73" s="521" t="s">
        <v>213</v>
      </c>
      <c r="C73" s="6">
        <f>IFERROR(VLOOKUP(A73,'[3]שיעור בקרה רשותי'!$B:$C,2,0),"")</f>
        <v>1</v>
      </c>
      <c r="D73" s="2"/>
    </row>
    <row r="74" spans="1:4" ht="15" x14ac:dyDescent="0.25">
      <c r="A74" s="520">
        <v>12300083</v>
      </c>
      <c r="B74" s="521" t="s">
        <v>214</v>
      </c>
      <c r="C74" s="6">
        <f>IFERROR(VLOOKUP(A74,'[3]שיעור בקרה רשותי'!$B:$C,2,0),"")</f>
        <v>1</v>
      </c>
      <c r="D74" s="2"/>
    </row>
    <row r="75" spans="1:4" ht="15" x14ac:dyDescent="0.25">
      <c r="A75" s="520">
        <v>12300018</v>
      </c>
      <c r="B75" s="521" t="s">
        <v>215</v>
      </c>
      <c r="C75" s="6">
        <f>IFERROR(VLOOKUP(A75,'[3]שיעור בקרה רשותי'!$B:$C,2,0),"")</f>
        <v>1</v>
      </c>
      <c r="D75" s="2"/>
    </row>
    <row r="76" spans="1:4" ht="15" x14ac:dyDescent="0.25">
      <c r="A76" s="520">
        <v>12300034</v>
      </c>
      <c r="B76" s="521" t="s">
        <v>216</v>
      </c>
      <c r="C76" s="6">
        <f>IFERROR(VLOOKUP(A76,'[3]שיעור בקרה רשותי'!$B:$C,2,0),"")</f>
        <v>1</v>
      </c>
      <c r="D76" s="2"/>
    </row>
    <row r="77" spans="1:4" ht="15" x14ac:dyDescent="0.25">
      <c r="A77" s="520">
        <v>10497006</v>
      </c>
      <c r="B77" s="521" t="s">
        <v>217</v>
      </c>
      <c r="C77" s="6">
        <f>IFERROR(VLOOKUP(A77,'[3]שיעור בקרה רשותי'!$B:$C,2,0),"")</f>
        <v>1</v>
      </c>
      <c r="D77" s="2"/>
    </row>
    <row r="78" spans="1:4" ht="15" x14ac:dyDescent="0.25">
      <c r="A78" s="520">
        <v>12300547</v>
      </c>
      <c r="B78" s="521" t="s">
        <v>218</v>
      </c>
      <c r="C78" s="6">
        <f>IFERROR(VLOOKUP(A78,'[3]שיעור בקרה רשותי'!$B:$C,2,0),"")</f>
        <v>1</v>
      </c>
      <c r="D78" s="2"/>
    </row>
    <row r="79" spans="1:4" ht="15" x14ac:dyDescent="0.25">
      <c r="A79" s="520">
        <v>12300786</v>
      </c>
      <c r="B79" s="521" t="s">
        <v>220</v>
      </c>
      <c r="C79" s="6">
        <f>IFERROR(VLOOKUP(A79,'[3]שיעור בקרה רשותי'!$B:$C,2,0),"")</f>
        <v>1</v>
      </c>
      <c r="D79" s="2"/>
    </row>
    <row r="80" spans="1:4" ht="15" x14ac:dyDescent="0.25">
      <c r="A80" s="520">
        <v>10437697</v>
      </c>
      <c r="B80" s="521" t="s">
        <v>219</v>
      </c>
      <c r="C80" s="6">
        <f>IFERROR(VLOOKUP(A80,'[3]שיעור בקרה רשותי'!$B:$C,2,0),"")</f>
        <v>1</v>
      </c>
      <c r="D80" s="2"/>
    </row>
    <row r="81" spans="1:4" ht="15" x14ac:dyDescent="0.25">
      <c r="A81" s="520">
        <v>10464006</v>
      </c>
      <c r="B81" s="521" t="s">
        <v>221</v>
      </c>
      <c r="C81" s="6">
        <f>IFERROR(VLOOKUP(A81,'[3]שיעור בקרה רשותי'!$B:$C,2,0),"")</f>
        <v>1</v>
      </c>
      <c r="D81" s="2"/>
    </row>
    <row r="82" spans="1:4" ht="15" x14ac:dyDescent="0.25">
      <c r="A82" s="520">
        <v>12300125</v>
      </c>
      <c r="B82" s="521" t="s">
        <v>222</v>
      </c>
      <c r="C82" s="6">
        <f>IFERROR(VLOOKUP(A82,'[3]שיעור בקרה רשותי'!$B:$C,2,0),"")</f>
        <v>1</v>
      </c>
      <c r="D82" s="2"/>
    </row>
    <row r="83" spans="1:4" ht="15" x14ac:dyDescent="0.25">
      <c r="A83" s="520">
        <v>10493005</v>
      </c>
      <c r="B83" s="521" t="s">
        <v>223</v>
      </c>
      <c r="C83" s="6">
        <f>IFERROR(VLOOKUP(A83,'[3]שיעור בקרה רשותי'!$B:$C,2,0),"")</f>
        <v>1</v>
      </c>
      <c r="D83" s="2"/>
    </row>
    <row r="84" spans="1:4" ht="15" x14ac:dyDescent="0.25">
      <c r="A84" s="520">
        <v>10412906</v>
      </c>
      <c r="B84" s="521" t="s">
        <v>224</v>
      </c>
      <c r="C84" s="6">
        <f>IFERROR(VLOOKUP(A84,'[3]שיעור בקרה רשותי'!$B:$C,2,0),"")</f>
        <v>1</v>
      </c>
      <c r="D84" s="2"/>
    </row>
    <row r="85" spans="1:4" ht="15" x14ac:dyDescent="0.25">
      <c r="A85" s="520">
        <v>10409753</v>
      </c>
      <c r="B85" s="521" t="s">
        <v>225</v>
      </c>
      <c r="C85" s="6">
        <f>IFERROR(VLOOKUP(A85,'[3]שיעור בקרה רשותי'!$B:$C,2,0),"")</f>
        <v>1</v>
      </c>
      <c r="D85" s="2"/>
    </row>
    <row r="86" spans="1:4" ht="15" x14ac:dyDescent="0.25">
      <c r="A86" s="520">
        <v>12300539</v>
      </c>
      <c r="B86" s="521" t="s">
        <v>226</v>
      </c>
      <c r="C86" s="6">
        <f>IFERROR(VLOOKUP(A86,'[3]שיעור בקרה רשותי'!$B:$C,2,0),"")</f>
        <v>1</v>
      </c>
      <c r="D86" s="2"/>
    </row>
    <row r="87" spans="1:4" ht="15" x14ac:dyDescent="0.25">
      <c r="A87" s="520">
        <v>12300299</v>
      </c>
      <c r="B87" s="521" t="s">
        <v>227</v>
      </c>
      <c r="C87" s="6">
        <f>IFERROR(VLOOKUP(A87,'[3]שיעור בקרה רשותי'!$B:$C,2,0),"")</f>
        <v>1</v>
      </c>
      <c r="D87" s="2"/>
    </row>
    <row r="88" spans="1:4" ht="15" x14ac:dyDescent="0.25">
      <c r="A88" s="520">
        <v>12300257</v>
      </c>
      <c r="B88" s="521" t="s">
        <v>228</v>
      </c>
      <c r="C88" s="6">
        <f>IFERROR(VLOOKUP(A88,'[3]שיעור בקרה רשותי'!$B:$C,2,0),"")</f>
        <v>1</v>
      </c>
      <c r="D88" s="2"/>
    </row>
    <row r="89" spans="1:4" ht="15" x14ac:dyDescent="0.25">
      <c r="A89" s="520">
        <v>10434009</v>
      </c>
      <c r="B89" s="521" t="s">
        <v>229</v>
      </c>
      <c r="C89" s="6">
        <f>IFERROR(VLOOKUP(A89,'[3]שיעור בקרה רשותי'!$B:$C,2,0),"")</f>
        <v>1</v>
      </c>
      <c r="D89" s="2"/>
    </row>
    <row r="90" spans="1:4" ht="15" x14ac:dyDescent="0.25">
      <c r="A90" s="520">
        <v>10465003</v>
      </c>
      <c r="B90" s="521" t="s">
        <v>230</v>
      </c>
      <c r="C90" s="6">
        <f>IFERROR(VLOOKUP(A90,'[3]שיעור בקרה רשותי'!$B:$C,2,0),"")</f>
        <v>1</v>
      </c>
      <c r="D90" s="2"/>
    </row>
    <row r="91" spans="1:4" ht="15" x14ac:dyDescent="0.25">
      <c r="A91" s="520">
        <v>10466001</v>
      </c>
      <c r="B91" s="521" t="s">
        <v>231</v>
      </c>
      <c r="C91" s="6">
        <f>IFERROR(VLOOKUP(A91,'[3]שיעור בקרה רשותי'!$B:$C,2,0),"")</f>
        <v>1</v>
      </c>
      <c r="D91" s="2"/>
    </row>
    <row r="92" spans="1:4" ht="15" x14ac:dyDescent="0.25">
      <c r="A92" s="520">
        <v>12300364</v>
      </c>
      <c r="B92" s="521" t="s">
        <v>232</v>
      </c>
      <c r="C92" s="6">
        <f>IFERROR(VLOOKUP(A92,'[3]שיעור בקרה רשותי'!$B:$C,2,0),"")</f>
        <v>1</v>
      </c>
      <c r="D92" s="2"/>
    </row>
    <row r="93" spans="1:4" ht="15" x14ac:dyDescent="0.25">
      <c r="A93" s="520">
        <v>12300158</v>
      </c>
      <c r="B93" s="521" t="s">
        <v>233</v>
      </c>
      <c r="C93" s="6">
        <f>IFERROR(VLOOKUP(A93,'[3]שיעור בקרה רשותי'!$B:$C,2,0),"")</f>
        <v>1</v>
      </c>
      <c r="D93" s="2"/>
    </row>
    <row r="94" spans="1:4" ht="15" x14ac:dyDescent="0.25">
      <c r="A94" s="520">
        <v>12300190</v>
      </c>
      <c r="B94" s="521" t="s">
        <v>234</v>
      </c>
      <c r="C94" s="6">
        <f>IFERROR(VLOOKUP(A94,'[3]שיעור בקרה רשותי'!$B:$C,2,0),"")</f>
        <v>1</v>
      </c>
      <c r="D94" s="2"/>
    </row>
    <row r="95" spans="1:4" ht="15" x14ac:dyDescent="0.25">
      <c r="A95" s="520">
        <v>10413037</v>
      </c>
      <c r="B95" s="521" t="s">
        <v>235</v>
      </c>
      <c r="C95" s="6">
        <f>IFERROR(VLOOKUP(A95,'[3]שיעור בקרה רשותי'!$B:$C,2,0),"")</f>
        <v>1</v>
      </c>
      <c r="D95" s="2"/>
    </row>
    <row r="96" spans="1:4" ht="15" x14ac:dyDescent="0.25">
      <c r="A96" s="520">
        <v>10404960</v>
      </c>
      <c r="B96" s="521" t="s">
        <v>236</v>
      </c>
      <c r="C96" s="6">
        <f>IFERROR(VLOOKUP(A96,'[3]שיעור בקרה רשותי'!$B:$C,2,0),"")</f>
        <v>1</v>
      </c>
      <c r="D96" s="2"/>
    </row>
    <row r="97" spans="1:4" ht="15" x14ac:dyDescent="0.25">
      <c r="A97" s="520">
        <v>10440006</v>
      </c>
      <c r="B97" s="521" t="s">
        <v>237</v>
      </c>
      <c r="C97" s="6">
        <f>IFERROR(VLOOKUP(A97,'[3]שיעור בקרה רשותי'!$B:$C,2,0),"")</f>
        <v>1</v>
      </c>
      <c r="D97" s="2"/>
    </row>
    <row r="98" spans="1:4" ht="15" x14ac:dyDescent="0.25">
      <c r="A98" s="520">
        <v>10420347</v>
      </c>
      <c r="B98" s="521" t="s">
        <v>238</v>
      </c>
      <c r="C98" s="6">
        <f>IFERROR(VLOOKUP(A98,'[3]שיעור בקרה רשותי'!$B:$C,2,0),"")</f>
        <v>1</v>
      </c>
      <c r="D98" s="2"/>
    </row>
    <row r="99" spans="1:4" ht="15" x14ac:dyDescent="0.25">
      <c r="A99" s="520">
        <v>10412476</v>
      </c>
      <c r="B99" s="521" t="s">
        <v>239</v>
      </c>
      <c r="C99" s="6">
        <f>IFERROR(VLOOKUP(A99,'[3]שיעור בקרה רשותי'!$B:$C,2,0),"")</f>
        <v>1</v>
      </c>
      <c r="D99" s="2"/>
    </row>
    <row r="100" spans="1:4" ht="15" x14ac:dyDescent="0.25">
      <c r="A100" s="520">
        <v>10467009</v>
      </c>
      <c r="B100" s="521" t="s">
        <v>240</v>
      </c>
      <c r="C100" s="6">
        <f>IFERROR(VLOOKUP(A100,'[3]שיעור בקרה רשותי'!$B:$C,2,0),"")</f>
        <v>1</v>
      </c>
      <c r="D100" s="2"/>
    </row>
    <row r="101" spans="1:4" ht="15" x14ac:dyDescent="0.25">
      <c r="A101" s="520">
        <v>10409621</v>
      </c>
      <c r="B101" s="521" t="s">
        <v>241</v>
      </c>
      <c r="C101" s="6">
        <f>IFERROR(VLOOKUP(A101,'[3]שיעור בקרה רשותי'!$B:$C,2,0),"")</f>
        <v>1</v>
      </c>
      <c r="D101" s="2"/>
    </row>
    <row r="102" spans="1:4" ht="15" x14ac:dyDescent="0.25">
      <c r="A102" s="520">
        <v>10404986</v>
      </c>
      <c r="B102" s="521" t="s">
        <v>242</v>
      </c>
      <c r="C102" s="6">
        <f>IFERROR(VLOOKUP(A102,'[3]שיעור בקרה רשותי'!$B:$C,2,0),"")</f>
        <v>1</v>
      </c>
      <c r="D102" s="2"/>
    </row>
    <row r="103" spans="1:4" ht="15" x14ac:dyDescent="0.25">
      <c r="A103" s="520">
        <v>10427300</v>
      </c>
      <c r="B103" s="521" t="s">
        <v>243</v>
      </c>
      <c r="C103" s="6">
        <f>IFERROR(VLOOKUP(A103,'[3]שיעור בקרה רשותי'!$B:$C,2,0),"")</f>
        <v>1</v>
      </c>
      <c r="D103" s="2"/>
    </row>
    <row r="104" spans="1:4" ht="15" x14ac:dyDescent="0.25">
      <c r="A104" s="520">
        <v>10427201</v>
      </c>
      <c r="B104" s="521" t="s">
        <v>244</v>
      </c>
      <c r="C104" s="6">
        <f>IFERROR(VLOOKUP(A104,'[3]שיעור בקרה רשותי'!$B:$C,2,0),"")</f>
        <v>1</v>
      </c>
      <c r="D104" s="2"/>
    </row>
    <row r="105" spans="1:4" ht="15" x14ac:dyDescent="0.25">
      <c r="A105" s="520">
        <v>10421006</v>
      </c>
      <c r="B105" s="521" t="s">
        <v>245</v>
      </c>
      <c r="C105" s="6">
        <f>IFERROR(VLOOKUP(A105,'[3]שיעור בקרה רשותי'!$B:$C,2,0),"")</f>
        <v>1</v>
      </c>
      <c r="D105" s="2"/>
    </row>
    <row r="106" spans="1:4" ht="15" x14ac:dyDescent="0.25">
      <c r="A106" s="520">
        <v>10489003</v>
      </c>
      <c r="B106" s="521" t="s">
        <v>246</v>
      </c>
      <c r="C106" s="6">
        <f>IFERROR(VLOOKUP(A106,'[3]שיעור בקרה רשותי'!$B:$C,2,0),"")</f>
        <v>1</v>
      </c>
      <c r="D106" s="2"/>
    </row>
    <row r="107" spans="1:4" ht="15" x14ac:dyDescent="0.25">
      <c r="A107" s="520">
        <v>10400463</v>
      </c>
      <c r="B107" s="521" t="s">
        <v>247</v>
      </c>
      <c r="C107" s="6">
        <f>IFERROR(VLOOKUP(A107,'[3]שיעור בקרה רשותי'!$B:$C,2,0),"")</f>
        <v>1</v>
      </c>
      <c r="D107" s="2"/>
    </row>
    <row r="108" spans="1:4" ht="15" x14ac:dyDescent="0.25">
      <c r="A108" s="520">
        <v>10426609</v>
      </c>
      <c r="B108" s="521" t="s">
        <v>248</v>
      </c>
      <c r="C108" s="6">
        <f>IFERROR(VLOOKUP(A108,'[3]שיעור בקרה רשותי'!$B:$C,2,0),"")</f>
        <v>1</v>
      </c>
      <c r="D108" s="2"/>
    </row>
    <row r="109" spans="1:4" ht="15" x14ac:dyDescent="0.25">
      <c r="A109" s="520">
        <v>10413573</v>
      </c>
      <c r="B109" s="521" t="s">
        <v>249</v>
      </c>
      <c r="C109" s="6">
        <f>IFERROR(VLOOKUP(A109,'[3]שיעור בקרה רשותי'!$B:$C,2,0),"")</f>
        <v>1</v>
      </c>
      <c r="D109" s="2"/>
    </row>
    <row r="110" spans="1:4" ht="15" x14ac:dyDescent="0.25">
      <c r="A110" s="520">
        <v>12300356</v>
      </c>
      <c r="B110" s="521" t="s">
        <v>250</v>
      </c>
      <c r="C110" s="6">
        <f>IFERROR(VLOOKUP(A110,'[3]שיעור בקרה רשותי'!$B:$C,2,0),"")</f>
        <v>1</v>
      </c>
      <c r="D110" s="2"/>
    </row>
    <row r="111" spans="1:4" ht="15" x14ac:dyDescent="0.25">
      <c r="A111" s="520">
        <v>10412955</v>
      </c>
      <c r="B111" s="521" t="s">
        <v>251</v>
      </c>
      <c r="C111" s="6">
        <f>IFERROR(VLOOKUP(A111,'[3]שיעור בקרה רשותי'!$B:$C,2,0),"")</f>
        <v>1</v>
      </c>
      <c r="D111" s="2"/>
    </row>
    <row r="112" spans="1:4" ht="15" x14ac:dyDescent="0.25">
      <c r="A112" s="520">
        <v>10400299</v>
      </c>
      <c r="B112" s="521" t="s">
        <v>252</v>
      </c>
      <c r="C112" s="6">
        <f>IFERROR(VLOOKUP(A112,'[3]שיעור בקרה רשותי'!$B:$C,2,0),"")</f>
        <v>1</v>
      </c>
      <c r="D112" s="2"/>
    </row>
    <row r="113" spans="1:4" ht="15" x14ac:dyDescent="0.25">
      <c r="A113" s="520">
        <v>10404994</v>
      </c>
      <c r="B113" s="521" t="s">
        <v>253</v>
      </c>
      <c r="C113" s="6">
        <f>IFERROR(VLOOKUP(A113,'[3]שיעור בקרה רשותי'!$B:$C,2,0),"")</f>
        <v>1</v>
      </c>
      <c r="D113" s="2"/>
    </row>
    <row r="114" spans="1:4" ht="15" x14ac:dyDescent="0.25">
      <c r="A114" s="520">
        <v>10402402</v>
      </c>
      <c r="B114" s="521" t="s">
        <v>254</v>
      </c>
      <c r="C114" s="6">
        <f>IFERROR(VLOOKUP(A114,'[3]שיעור בקרה רשותי'!$B:$C,2,0),"")</f>
        <v>1</v>
      </c>
      <c r="D114" s="2"/>
    </row>
    <row r="115" spans="1:4" ht="15" x14ac:dyDescent="0.25">
      <c r="A115" s="520">
        <v>10408318</v>
      </c>
      <c r="B115" s="521" t="s">
        <v>255</v>
      </c>
      <c r="C115" s="6">
        <f>IFERROR(VLOOKUP(A115,'[3]שיעור בקרה רשותי'!$B:$C,2,0),"")</f>
        <v>1</v>
      </c>
      <c r="D115" s="2"/>
    </row>
    <row r="116" spans="1:4" ht="15" x14ac:dyDescent="0.25">
      <c r="A116" s="520">
        <v>10430007</v>
      </c>
      <c r="B116" s="521" t="s">
        <v>256</v>
      </c>
      <c r="C116" s="6">
        <f>IFERROR(VLOOKUP(A116,'[3]שיעור בקרה רשותי'!$B:$C,2,0),"")</f>
        <v>1</v>
      </c>
      <c r="D116" s="2"/>
    </row>
    <row r="117" spans="1:4" ht="15" x14ac:dyDescent="0.25">
      <c r="A117" s="520">
        <v>10405025</v>
      </c>
      <c r="B117" s="521" t="s">
        <v>257</v>
      </c>
      <c r="C117" s="6">
        <f>IFERROR(VLOOKUP(A117,'[3]שיעור בקרה רשותי'!$B:$C,2,0),"")</f>
        <v>1</v>
      </c>
      <c r="D117" s="2"/>
    </row>
    <row r="118" spans="1:4" ht="15" x14ac:dyDescent="0.25">
      <c r="A118" s="520">
        <v>10405041</v>
      </c>
      <c r="B118" s="521" t="s">
        <v>258</v>
      </c>
      <c r="C118" s="6">
        <f>IFERROR(VLOOKUP(A118,'[3]שיעור בקרה רשותי'!$B:$C,2,0),"")</f>
        <v>1</v>
      </c>
      <c r="D118" s="2"/>
    </row>
    <row r="119" spans="1:4" ht="15" x14ac:dyDescent="0.25">
      <c r="A119" s="520">
        <v>10405058</v>
      </c>
      <c r="B119" s="521" t="s">
        <v>259</v>
      </c>
      <c r="C119" s="6">
        <f>IFERROR(VLOOKUP(A119,'[3]שיעור בקרה רשותי'!$B:$C,2,0),"")</f>
        <v>1</v>
      </c>
      <c r="D119" s="2"/>
    </row>
    <row r="120" spans="1:4" ht="15" x14ac:dyDescent="0.25">
      <c r="A120" s="520">
        <v>10412245</v>
      </c>
      <c r="B120" s="521" t="s">
        <v>260</v>
      </c>
      <c r="C120" s="6">
        <f>IFERROR(VLOOKUP(A120,'[3]שיעור בקרה רשותי'!$B:$C,2,0),"")</f>
        <v>1</v>
      </c>
      <c r="D120" s="2"/>
    </row>
    <row r="121" spans="1:4" ht="15" x14ac:dyDescent="0.25">
      <c r="A121" s="520">
        <v>10410595</v>
      </c>
      <c r="B121" s="521" t="s">
        <v>261</v>
      </c>
      <c r="C121" s="6">
        <f>IFERROR(VLOOKUP(A121,'[3]שיעור בקרה רשותי'!$B:$C,2,0),"")</f>
        <v>1</v>
      </c>
      <c r="D121" s="2"/>
    </row>
    <row r="122" spans="1:4" ht="15" x14ac:dyDescent="0.25">
      <c r="A122" s="520">
        <v>10412963</v>
      </c>
      <c r="B122" s="521" t="s">
        <v>262</v>
      </c>
      <c r="C122" s="6">
        <f>IFERROR(VLOOKUP(A122,'[3]שיעור בקרה רשותי'!$B:$C,2,0),"")</f>
        <v>1</v>
      </c>
      <c r="D122" s="2"/>
    </row>
    <row r="123" spans="1:4" ht="15" x14ac:dyDescent="0.25">
      <c r="A123" s="520">
        <v>10409787</v>
      </c>
      <c r="B123" s="521" t="s">
        <v>263</v>
      </c>
      <c r="C123" s="6">
        <f>IFERROR(VLOOKUP(A123,'[3]שיעור בקרה רשותי'!$B:$C,2,0),"")</f>
        <v>1</v>
      </c>
      <c r="D123" s="2"/>
    </row>
    <row r="124" spans="1:4" ht="15" x14ac:dyDescent="0.25">
      <c r="A124" s="520">
        <v>10406338</v>
      </c>
      <c r="B124" s="521" t="s">
        <v>264</v>
      </c>
      <c r="C124" s="6">
        <f>IFERROR(VLOOKUP(A124,'[3]שיעור בקרה רשותי'!$B:$C,2,0),"")</f>
        <v>1</v>
      </c>
      <c r="D124" s="2"/>
    </row>
    <row r="125" spans="1:4" ht="15" x14ac:dyDescent="0.25">
      <c r="A125" s="520">
        <v>10412633</v>
      </c>
      <c r="B125" s="521" t="s">
        <v>265</v>
      </c>
      <c r="C125" s="6">
        <f>IFERROR(VLOOKUP(A125,'[3]שיעור בקרה רשותי'!$B:$C,2,0),"")</f>
        <v>1</v>
      </c>
      <c r="D125" s="2"/>
    </row>
    <row r="126" spans="1:4" ht="15" x14ac:dyDescent="0.25">
      <c r="A126" s="520">
        <v>10405074</v>
      </c>
      <c r="B126" s="521" t="s">
        <v>266</v>
      </c>
      <c r="C126" s="6">
        <f>IFERROR(VLOOKUP(A126,'[3]שיעור בקרה רשותי'!$B:$C,2,0),"")</f>
        <v>1</v>
      </c>
      <c r="D126" s="2"/>
    </row>
    <row r="127" spans="1:4" ht="15" x14ac:dyDescent="0.25">
      <c r="A127" s="520">
        <v>10401685</v>
      </c>
      <c r="B127" s="521" t="s">
        <v>267</v>
      </c>
      <c r="C127" s="6">
        <f>IFERROR(VLOOKUP(A127,'[3]שיעור בקרה רשותי'!$B:$C,2,0),"")</f>
        <v>1</v>
      </c>
      <c r="D127" s="2"/>
    </row>
    <row r="128" spans="1:4" ht="15" x14ac:dyDescent="0.25">
      <c r="A128" s="520">
        <v>10405090</v>
      </c>
      <c r="B128" s="521" t="s">
        <v>268</v>
      </c>
      <c r="C128" s="6">
        <f>IFERROR(VLOOKUP(A128,'[3]שיעור בקרה רשותי'!$B:$C,2,0),"")</f>
        <v>1</v>
      </c>
      <c r="D128" s="2"/>
    </row>
    <row r="129" spans="1:4" ht="15" x14ac:dyDescent="0.25">
      <c r="A129" s="520">
        <v>10405108</v>
      </c>
      <c r="B129" s="521" t="s">
        <v>269</v>
      </c>
      <c r="C129" s="6">
        <f>IFERROR(VLOOKUP(A129,'[3]שיעור בקרה רשותי'!$B:$C,2,0),"")</f>
        <v>1</v>
      </c>
      <c r="D129" s="2"/>
    </row>
    <row r="130" spans="1:4" ht="15" x14ac:dyDescent="0.25">
      <c r="A130" s="520">
        <v>10469005</v>
      </c>
      <c r="B130" s="521" t="s">
        <v>270</v>
      </c>
      <c r="C130" s="6">
        <f>IFERROR(VLOOKUP(A130,'[3]שיעור בקרה רשותי'!$B:$C,2,0),"")</f>
        <v>1</v>
      </c>
      <c r="D130" s="2"/>
    </row>
    <row r="131" spans="1:4" ht="15" x14ac:dyDescent="0.25">
      <c r="A131" s="520">
        <v>10406346</v>
      </c>
      <c r="B131" s="521" t="s">
        <v>271</v>
      </c>
      <c r="C131" s="6">
        <f>IFERROR(VLOOKUP(A131,'[3]שיעור בקרה רשותי'!$B:$C,2,0),"")</f>
        <v>1</v>
      </c>
      <c r="D131" s="2"/>
    </row>
    <row r="132" spans="1:4" ht="15" x14ac:dyDescent="0.25">
      <c r="A132" s="520">
        <v>10405082</v>
      </c>
      <c r="B132" s="521" t="s">
        <v>272</v>
      </c>
      <c r="C132" s="6">
        <f>IFERROR(VLOOKUP(A132,'[3]שיעור בקרה רשותי'!$B:$C,2,0),"")</f>
        <v>1</v>
      </c>
      <c r="D132" s="2"/>
    </row>
    <row r="133" spans="1:4" ht="15" x14ac:dyDescent="0.25">
      <c r="A133" s="520">
        <v>10406544</v>
      </c>
      <c r="B133" s="521" t="s">
        <v>273</v>
      </c>
      <c r="C133" s="6">
        <f>IFERROR(VLOOKUP(A133,'[3]שיעור בקרה רשותי'!$B:$C,2,0),"")</f>
        <v>1</v>
      </c>
      <c r="D133" s="2"/>
    </row>
    <row r="134" spans="1:4" ht="15" x14ac:dyDescent="0.25">
      <c r="A134" s="520">
        <v>10402675</v>
      </c>
      <c r="B134" s="521" t="s">
        <v>274</v>
      </c>
      <c r="C134" s="6">
        <f>IFERROR(VLOOKUP(A134,'[3]שיעור בקרה רשותי'!$B:$C,2,0),"")</f>
        <v>1</v>
      </c>
      <c r="D134" s="2"/>
    </row>
    <row r="135" spans="1:4" ht="15" x14ac:dyDescent="0.25">
      <c r="A135" s="520">
        <v>10400471</v>
      </c>
      <c r="B135" s="521" t="s">
        <v>275</v>
      </c>
      <c r="C135" s="6">
        <f>IFERROR(VLOOKUP(A135,'[3]שיעור בקרה רשותי'!$B:$C,2,0),"")</f>
        <v>1</v>
      </c>
      <c r="D135" s="2"/>
    </row>
    <row r="136" spans="1:4" ht="15" x14ac:dyDescent="0.25">
      <c r="A136" s="520">
        <v>10411395</v>
      </c>
      <c r="B136" s="521" t="s">
        <v>276</v>
      </c>
      <c r="C136" s="6">
        <f>IFERROR(VLOOKUP(A136,'[3]שיעור בקרה רשותי'!$B:$C,2,0),"")</f>
        <v>1</v>
      </c>
      <c r="D136" s="2"/>
    </row>
    <row r="137" spans="1:4" ht="15" x14ac:dyDescent="0.25">
      <c r="A137" s="520">
        <v>12300182</v>
      </c>
      <c r="B137" s="521" t="s">
        <v>277</v>
      </c>
      <c r="C137" s="6">
        <f>IFERROR(VLOOKUP(A137,'[3]שיעור בקרה רשותי'!$B:$C,2,0),"")</f>
        <v>1</v>
      </c>
      <c r="D137" s="2"/>
    </row>
    <row r="138" spans="1:4" ht="15" x14ac:dyDescent="0.25">
      <c r="A138" s="520">
        <v>10412716</v>
      </c>
      <c r="B138" s="521" t="s">
        <v>278</v>
      </c>
      <c r="C138" s="6">
        <f>IFERROR(VLOOKUP(A138,'[3]שיעור בקרה רשותי'!$B:$C,2,0),"")</f>
        <v>1</v>
      </c>
      <c r="D138" s="2"/>
    </row>
    <row r="139" spans="1:4" ht="15" x14ac:dyDescent="0.25">
      <c r="A139" s="520">
        <v>10470003</v>
      </c>
      <c r="B139" s="521" t="s">
        <v>279</v>
      </c>
      <c r="C139" s="6">
        <f>IFERROR(VLOOKUP(A139,'[3]שיעור בקרה רשותי'!$B:$C,2,0),"")</f>
        <v>1</v>
      </c>
      <c r="D139" s="2"/>
    </row>
    <row r="140" spans="1:4" ht="15" x14ac:dyDescent="0.25">
      <c r="A140" s="520">
        <v>12300505</v>
      </c>
      <c r="B140" s="521" t="s">
        <v>280</v>
      </c>
      <c r="C140" s="6">
        <f>IFERROR(VLOOKUP(A140,'[3]שיעור בקרה רשותי'!$B:$C,2,0),"")</f>
        <v>1</v>
      </c>
      <c r="D140" s="2"/>
    </row>
    <row r="141" spans="1:4" ht="15" x14ac:dyDescent="0.25">
      <c r="A141" s="520">
        <v>10410603</v>
      </c>
      <c r="B141" s="521" t="s">
        <v>281</v>
      </c>
      <c r="C141" s="6">
        <f>IFERROR(VLOOKUP(A141,'[3]שיעור בקרה רשותי'!$B:$C,2,0),"")</f>
        <v>1</v>
      </c>
      <c r="D141" s="2"/>
    </row>
    <row r="142" spans="1:4" ht="15" x14ac:dyDescent="0.25">
      <c r="A142" s="520">
        <v>12300554</v>
      </c>
      <c r="B142" s="521" t="s">
        <v>282</v>
      </c>
      <c r="C142" s="6">
        <f>IFERROR(VLOOKUP(A142,'[3]שיעור בקרה רשותי'!$B:$C,2,0),"")</f>
        <v>1</v>
      </c>
      <c r="D142" s="2"/>
    </row>
    <row r="143" spans="1:4" ht="15" x14ac:dyDescent="0.25">
      <c r="A143" s="520">
        <v>10410157</v>
      </c>
      <c r="B143" s="521" t="s">
        <v>283</v>
      </c>
      <c r="C143" s="6">
        <f>IFERROR(VLOOKUP(A143,'[3]שיעור בקרה רשותי'!$B:$C,2,0),"")</f>
        <v>1</v>
      </c>
      <c r="D143" s="2"/>
    </row>
    <row r="144" spans="1:4" ht="15" x14ac:dyDescent="0.25">
      <c r="A144" s="520">
        <v>10404812</v>
      </c>
      <c r="B144" s="521" t="s">
        <v>284</v>
      </c>
      <c r="C144" s="6">
        <f>IFERROR(VLOOKUP(A144,'[3]שיעור בקרה רשותי'!$B:$C,2,0),"")</f>
        <v>1</v>
      </c>
      <c r="D144" s="2"/>
    </row>
    <row r="145" spans="1:4" ht="15" x14ac:dyDescent="0.25">
      <c r="A145" s="520">
        <v>10405165</v>
      </c>
      <c r="B145" s="521" t="s">
        <v>285</v>
      </c>
      <c r="C145" s="6">
        <f>IFERROR(VLOOKUP(A145,'[3]שיעור בקרה רשותי'!$B:$C,2,0),"")</f>
        <v>1</v>
      </c>
      <c r="D145" s="2"/>
    </row>
    <row r="146" spans="1:4" ht="15" x14ac:dyDescent="0.25">
      <c r="A146" s="520">
        <v>10442010</v>
      </c>
      <c r="B146" s="521" t="s">
        <v>286</v>
      </c>
      <c r="C146" s="6">
        <f>IFERROR(VLOOKUP(A146,'[3]שיעור בקרה רשותי'!$B:$C,2,0),"")</f>
        <v>1</v>
      </c>
      <c r="D146" s="2"/>
    </row>
    <row r="147" spans="1:4" ht="15" x14ac:dyDescent="0.25">
      <c r="A147" s="520">
        <v>10400653</v>
      </c>
      <c r="B147" s="521" t="s">
        <v>287</v>
      </c>
      <c r="C147" s="6">
        <f>IFERROR(VLOOKUP(A147,'[3]שיעור בקרה רשותי'!$B:$C,2,0),"")</f>
        <v>1</v>
      </c>
      <c r="D147" s="2"/>
    </row>
    <row r="148" spans="1:4" ht="15" x14ac:dyDescent="0.25">
      <c r="A148" s="520">
        <v>10408748</v>
      </c>
      <c r="B148" s="521" t="s">
        <v>288</v>
      </c>
      <c r="C148" s="6">
        <f>IFERROR(VLOOKUP(A148,'[3]שיעור בקרה רשותי'!$B:$C,2,0),"")</f>
        <v>1</v>
      </c>
      <c r="D148" s="2"/>
    </row>
    <row r="149" spans="1:4" ht="15" x14ac:dyDescent="0.25">
      <c r="A149" s="520">
        <v>10488021</v>
      </c>
      <c r="B149" s="521" t="s">
        <v>7442</v>
      </c>
      <c r="C149" s="6" t="str">
        <f>IFERROR(VLOOKUP(A149,'[3]שיעור בקרה רשותי'!$B:$C,2,0),"")</f>
        <v/>
      </c>
      <c r="D149" s="2"/>
    </row>
    <row r="150" spans="1:4" ht="15" x14ac:dyDescent="0.25">
      <c r="A150" s="520">
        <v>12300133</v>
      </c>
      <c r="B150" s="521" t="s">
        <v>289</v>
      </c>
      <c r="C150" s="6">
        <f>IFERROR(VLOOKUP(A150,'[3]שיעור בקרה רשותי'!$B:$C,2,0),"")</f>
        <v>1</v>
      </c>
      <c r="D150" s="2"/>
    </row>
    <row r="151" spans="1:4" ht="15" x14ac:dyDescent="0.25">
      <c r="A151" s="520">
        <v>12300745</v>
      </c>
      <c r="B151" s="521" t="s">
        <v>290</v>
      </c>
      <c r="C151" s="6">
        <f>IFERROR(VLOOKUP(A151,'[3]שיעור בקרה רשותי'!$B:$C,2,0),"")</f>
        <v>1</v>
      </c>
      <c r="D151" s="2"/>
    </row>
    <row r="152" spans="1:4" ht="15" x14ac:dyDescent="0.25">
      <c r="A152" s="520">
        <v>10413516</v>
      </c>
      <c r="B152" s="521" t="s">
        <v>291</v>
      </c>
      <c r="C152" s="6">
        <f>IFERROR(VLOOKUP(A152,'[3]שיעור בקרה רשותי'!$B:$C,2,0),"")</f>
        <v>1</v>
      </c>
      <c r="D152" s="2"/>
    </row>
    <row r="153" spans="1:4" ht="15" x14ac:dyDescent="0.25">
      <c r="A153" s="520">
        <v>10437978</v>
      </c>
      <c r="B153" s="521" t="s">
        <v>292</v>
      </c>
      <c r="C153" s="6">
        <f>IFERROR(VLOOKUP(A153,'[3]שיעור בקרה רשותי'!$B:$C,2,0),"")</f>
        <v>1</v>
      </c>
      <c r="D153" s="2"/>
    </row>
    <row r="154" spans="1:4" ht="15" x14ac:dyDescent="0.25">
      <c r="A154" s="520">
        <v>10400281</v>
      </c>
      <c r="B154" s="521" t="s">
        <v>293</v>
      </c>
      <c r="C154" s="6">
        <f>IFERROR(VLOOKUP(A154,'[3]שיעור בקרה רשותי'!$B:$C,2,0),"")</f>
        <v>1</v>
      </c>
      <c r="D154" s="2"/>
    </row>
    <row r="155" spans="1:4" ht="15" x14ac:dyDescent="0.25">
      <c r="A155" s="520">
        <v>10405173</v>
      </c>
      <c r="B155" s="521" t="s">
        <v>294</v>
      </c>
      <c r="C155" s="6">
        <f>IFERROR(VLOOKUP(A155,'[3]שיעור בקרה רשותי'!$B:$C,2,0),"")</f>
        <v>1</v>
      </c>
      <c r="D155" s="2"/>
    </row>
    <row r="156" spans="1:4" ht="15" x14ac:dyDescent="0.25">
      <c r="A156" s="520">
        <v>12300042</v>
      </c>
      <c r="B156" s="521" t="s">
        <v>295</v>
      </c>
      <c r="C156" s="6">
        <f>IFERROR(VLOOKUP(A156,'[3]שיעור בקרה רשותי'!$B:$C,2,0),"")</f>
        <v>1</v>
      </c>
      <c r="D156" s="2"/>
    </row>
    <row r="157" spans="1:4" ht="15" x14ac:dyDescent="0.25">
      <c r="A157" s="520">
        <v>12300737</v>
      </c>
      <c r="B157" s="521" t="s">
        <v>296</v>
      </c>
      <c r="C157" s="6">
        <f>IFERROR(VLOOKUP(A157,'[3]שיעור בקרה רשותי'!$B:$C,2,0),"")</f>
        <v>1</v>
      </c>
      <c r="D157" s="2"/>
    </row>
    <row r="158" spans="1:4" ht="15" x14ac:dyDescent="0.25">
      <c r="A158" s="520">
        <v>12300265</v>
      </c>
      <c r="B158" s="521" t="s">
        <v>297</v>
      </c>
      <c r="C158" s="6">
        <f>IFERROR(VLOOKUP(A158,'[3]שיעור בקרה רשותי'!$B:$C,2,0),"")</f>
        <v>1</v>
      </c>
      <c r="D158" s="2"/>
    </row>
    <row r="159" spans="1:4" ht="15" x14ac:dyDescent="0.25">
      <c r="A159" s="520">
        <v>10400430</v>
      </c>
      <c r="B159" s="521" t="s">
        <v>298</v>
      </c>
      <c r="C159" s="6" t="str">
        <f>IFERROR(VLOOKUP(A159,'[3]שיעור בקרה רשותי'!$B:$C,2,0),"")</f>
        <v/>
      </c>
      <c r="D159" s="2"/>
    </row>
    <row r="160" spans="1:4" ht="15" x14ac:dyDescent="0.25">
      <c r="A160" s="520">
        <v>10412682</v>
      </c>
      <c r="B160" s="521" t="s">
        <v>299</v>
      </c>
      <c r="C160" s="6">
        <f>IFERROR(VLOOKUP(A160,'[3]שיעור בקרה רשותי'!$B:$C,2,0),"")</f>
        <v>1</v>
      </c>
      <c r="D160" s="2"/>
    </row>
    <row r="161" spans="1:4" ht="15" x14ac:dyDescent="0.25">
      <c r="A161" s="520">
        <v>12300141</v>
      </c>
      <c r="B161" s="521" t="s">
        <v>300</v>
      </c>
      <c r="C161" s="6">
        <f>IFERROR(VLOOKUP(A161,'[3]שיעור בקרה רשותי'!$B:$C,2,0),"")</f>
        <v>1</v>
      </c>
      <c r="D161" s="2"/>
    </row>
    <row r="162" spans="1:4" ht="15" x14ac:dyDescent="0.25">
      <c r="A162" s="520">
        <v>10442036</v>
      </c>
      <c r="B162" s="521" t="s">
        <v>301</v>
      </c>
      <c r="C162" s="6">
        <f>IFERROR(VLOOKUP(A162,'[3]שיעור בקרה רשותי'!$B:$C,2,0),"")</f>
        <v>1</v>
      </c>
      <c r="D162" s="2"/>
    </row>
    <row r="163" spans="1:4" ht="15" x14ac:dyDescent="0.25">
      <c r="A163" s="520">
        <v>10405181</v>
      </c>
      <c r="B163" s="521" t="s">
        <v>302</v>
      </c>
      <c r="C163" s="6">
        <f>IFERROR(VLOOKUP(A163,'[3]שיעור בקרה רשותי'!$B:$C,2,0),"")</f>
        <v>1</v>
      </c>
      <c r="D163" s="2"/>
    </row>
    <row r="164" spans="1:4" ht="15" x14ac:dyDescent="0.25">
      <c r="A164" s="520">
        <v>10436160</v>
      </c>
      <c r="B164" s="521" t="s">
        <v>303</v>
      </c>
      <c r="C164" s="6">
        <f>IFERROR(VLOOKUP(A164,'[3]שיעור בקרה רשותי'!$B:$C,2,0),"")</f>
        <v>1</v>
      </c>
      <c r="D164" s="2"/>
    </row>
    <row r="165" spans="1:4" ht="15" x14ac:dyDescent="0.25">
      <c r="A165" s="520">
        <v>10436087</v>
      </c>
      <c r="B165" s="521" t="s">
        <v>304</v>
      </c>
      <c r="C165" s="6">
        <f>IFERROR(VLOOKUP(A165,'[3]שיעור בקרה רשותי'!$B:$C,2,0),"")</f>
        <v>1</v>
      </c>
      <c r="D165" s="2"/>
    </row>
    <row r="166" spans="1:4" ht="15" x14ac:dyDescent="0.25">
      <c r="A166" s="520">
        <v>12300521</v>
      </c>
      <c r="B166" s="521" t="s">
        <v>305</v>
      </c>
      <c r="C166" s="6">
        <f>IFERROR(VLOOKUP(A166,'[3]שיעור בקרה רשותי'!$B:$C,2,0),"")</f>
        <v>1</v>
      </c>
      <c r="D166" s="2"/>
    </row>
    <row r="167" spans="1:4" ht="15" x14ac:dyDescent="0.25">
      <c r="A167" s="520">
        <v>10413276</v>
      </c>
      <c r="B167" s="521" t="s">
        <v>306</v>
      </c>
      <c r="C167" s="6">
        <f>IFERROR(VLOOKUP(A167,'[3]שיעור בקרה רשותי'!$B:$C,2,0),"")</f>
        <v>1</v>
      </c>
      <c r="D167" s="2"/>
    </row>
    <row r="168" spans="1:4" ht="15" x14ac:dyDescent="0.25">
      <c r="A168" s="520">
        <v>10410637</v>
      </c>
      <c r="B168" s="521" t="s">
        <v>307</v>
      </c>
      <c r="C168" s="6">
        <f>IFERROR(VLOOKUP(A168,'[3]שיעור בקרה רשותי'!$B:$C,2,0),"")</f>
        <v>1</v>
      </c>
      <c r="D168" s="2"/>
    </row>
    <row r="169" spans="1:4" ht="15" x14ac:dyDescent="0.25">
      <c r="A169" s="520">
        <v>10400992</v>
      </c>
      <c r="B169" s="521" t="s">
        <v>308</v>
      </c>
      <c r="C169" s="6">
        <f>IFERROR(VLOOKUP(A169,'[3]שיעור בקרה רשותי'!$B:$C,2,0),"")</f>
        <v>1</v>
      </c>
      <c r="D169" s="2"/>
    </row>
    <row r="170" spans="1:4" ht="15" x14ac:dyDescent="0.25">
      <c r="A170" s="520">
        <v>12300026</v>
      </c>
      <c r="B170" s="521" t="s">
        <v>309</v>
      </c>
      <c r="C170" s="6">
        <f>IFERROR(VLOOKUP(A170,'[3]שיעור בקרה רשותי'!$B:$C,2,0),"")</f>
        <v>1</v>
      </c>
      <c r="D170" s="2"/>
    </row>
    <row r="171" spans="1:4" ht="15" x14ac:dyDescent="0.25">
      <c r="A171" s="520">
        <v>12300422</v>
      </c>
      <c r="B171" s="521" t="s">
        <v>310</v>
      </c>
      <c r="C171" s="6">
        <f>IFERROR(VLOOKUP(A171,'[3]שיעור בקרה רשותי'!$B:$C,2,0),"")</f>
        <v>1</v>
      </c>
      <c r="D171" s="2"/>
    </row>
    <row r="172" spans="1:4" ht="15" x14ac:dyDescent="0.25">
      <c r="A172" s="520">
        <v>12300562</v>
      </c>
      <c r="B172" s="521" t="s">
        <v>311</v>
      </c>
      <c r="C172" s="6">
        <f>IFERROR(VLOOKUP(A172,'[3]שיעור בקרה רשותי'!$B:$C,2,0),"")</f>
        <v>1</v>
      </c>
      <c r="D172" s="2"/>
    </row>
    <row r="173" spans="1:4" ht="15" x14ac:dyDescent="0.25">
      <c r="A173" s="520">
        <v>10405207</v>
      </c>
      <c r="B173" s="521" t="s">
        <v>312</v>
      </c>
      <c r="C173" s="6">
        <f>IFERROR(VLOOKUP(A173,'[3]שיעור בקרה רשותי'!$B:$C,2,0),"")</f>
        <v>1</v>
      </c>
      <c r="D173" s="2"/>
    </row>
    <row r="174" spans="1:4" ht="15" x14ac:dyDescent="0.25">
      <c r="A174" s="520">
        <v>10491009</v>
      </c>
      <c r="B174" s="521" t="s">
        <v>313</v>
      </c>
      <c r="C174" s="6">
        <f>IFERROR(VLOOKUP(A174,'[3]שיעור בקרה רשותי'!$B:$C,2,0),"")</f>
        <v>1</v>
      </c>
      <c r="D174" s="2"/>
    </row>
    <row r="175" spans="1:4" ht="15" x14ac:dyDescent="0.25">
      <c r="A175" s="520">
        <v>12300687</v>
      </c>
      <c r="B175" s="521" t="s">
        <v>314</v>
      </c>
      <c r="C175" s="6">
        <f>IFERROR(VLOOKUP(A175,'[3]שיעור בקרה רשותי'!$B:$C,2,0),"")</f>
        <v>1</v>
      </c>
      <c r="D175" s="2"/>
    </row>
    <row r="176" spans="1:4" ht="15" x14ac:dyDescent="0.25">
      <c r="A176" s="520">
        <v>10410611</v>
      </c>
      <c r="B176" s="521" t="s">
        <v>315</v>
      </c>
      <c r="C176" s="6">
        <f>IFERROR(VLOOKUP(A176,'[3]שיעור בקרה רשותי'!$B:$C,2,0),"")</f>
        <v>1</v>
      </c>
      <c r="D176" s="2"/>
    </row>
    <row r="177" spans="1:4" ht="15" x14ac:dyDescent="0.25">
      <c r="A177" s="520">
        <v>12300315</v>
      </c>
      <c r="B177" s="521" t="s">
        <v>316</v>
      </c>
      <c r="C177" s="6">
        <f>IFERROR(VLOOKUP(A177,'[3]שיעור בקרה רשותי'!$B:$C,2,0),"")</f>
        <v>1</v>
      </c>
      <c r="D177" s="2"/>
    </row>
    <row r="178" spans="1:4" ht="15" x14ac:dyDescent="0.25">
      <c r="A178" s="520">
        <v>10405223</v>
      </c>
      <c r="B178" s="521" t="s">
        <v>317</v>
      </c>
      <c r="C178" s="6">
        <f>IFERROR(VLOOKUP(A178,'[3]שיעור בקרה רשותי'!$B:$C,2,0),"")</f>
        <v>1</v>
      </c>
      <c r="D178" s="2"/>
    </row>
    <row r="179" spans="1:4" ht="15" x14ac:dyDescent="0.25">
      <c r="A179" s="520">
        <v>10472009</v>
      </c>
      <c r="B179" s="521" t="s">
        <v>318</v>
      </c>
      <c r="C179" s="6">
        <f>IFERROR(VLOOKUP(A179,'[3]שיעור בקרה רשותי'!$B:$C,2,0),"")</f>
        <v>1</v>
      </c>
      <c r="D179" s="2"/>
    </row>
    <row r="180" spans="1:4" ht="15" x14ac:dyDescent="0.25">
      <c r="A180" s="520">
        <v>10473007</v>
      </c>
      <c r="B180" s="521" t="s">
        <v>319</v>
      </c>
      <c r="C180" s="6">
        <f>IFERROR(VLOOKUP(A180,'[3]שיעור בקרה רשותי'!$B:$C,2,0),"")</f>
        <v>1</v>
      </c>
      <c r="D180" s="2"/>
    </row>
    <row r="181" spans="1:4" ht="15" x14ac:dyDescent="0.25">
      <c r="A181" s="520">
        <v>10425007</v>
      </c>
      <c r="B181" s="521" t="s">
        <v>320</v>
      </c>
      <c r="C181" s="6">
        <f>IFERROR(VLOOKUP(A181,'[3]שיעור בקרה רשותי'!$B:$C,2,0),"")</f>
        <v>1</v>
      </c>
      <c r="D181" s="2"/>
    </row>
    <row r="182" spans="1:4" ht="15" x14ac:dyDescent="0.25">
      <c r="A182" s="520">
        <v>10402469</v>
      </c>
      <c r="B182" s="521" t="s">
        <v>321</v>
      </c>
      <c r="C182" s="6">
        <f>IFERROR(VLOOKUP(A182,'[3]שיעור בקרה רשותי'!$B:$C,2,0),"")</f>
        <v>1</v>
      </c>
      <c r="D182" s="2"/>
    </row>
    <row r="183" spans="1:4" ht="15" x14ac:dyDescent="0.25">
      <c r="A183" s="520">
        <v>10474005</v>
      </c>
      <c r="B183" s="521" t="s">
        <v>322</v>
      </c>
      <c r="C183" s="6">
        <f>IFERROR(VLOOKUP(A183,'[3]שיעור בקרה רשותי'!$B:$C,2,0),"")</f>
        <v>1</v>
      </c>
      <c r="D183" s="2"/>
    </row>
    <row r="184" spans="1:4" ht="15" x14ac:dyDescent="0.25">
      <c r="A184" s="520">
        <v>10405256</v>
      </c>
      <c r="B184" s="521" t="s">
        <v>323</v>
      </c>
      <c r="C184" s="6">
        <f>IFERROR(VLOOKUP(A184,'[3]שיעור בקרה רשותי'!$B:$C,2,0),"")</f>
        <v>1</v>
      </c>
      <c r="D184" s="2"/>
    </row>
    <row r="185" spans="1:4" ht="15" x14ac:dyDescent="0.25">
      <c r="A185" s="520">
        <v>10405876</v>
      </c>
      <c r="B185" s="521" t="s">
        <v>324</v>
      </c>
      <c r="C185" s="6">
        <f>IFERROR(VLOOKUP(A185,'[3]שיעור בקרה רשותי'!$B:$C,2,0),"")</f>
        <v>1</v>
      </c>
      <c r="D185" s="2"/>
    </row>
    <row r="186" spans="1:4" ht="15" x14ac:dyDescent="0.25">
      <c r="A186" s="520">
        <v>10475002</v>
      </c>
      <c r="B186" s="521" t="s">
        <v>325</v>
      </c>
      <c r="C186" s="6">
        <f>IFERROR(VLOOKUP(A186,'[3]שיעור בקרה רשותי'!$B:$C,2,0),"")</f>
        <v>1</v>
      </c>
      <c r="D186" s="2"/>
    </row>
    <row r="187" spans="1:4" ht="15" x14ac:dyDescent="0.25">
      <c r="A187" s="520">
        <v>10445013</v>
      </c>
      <c r="B187" s="521" t="s">
        <v>326</v>
      </c>
      <c r="C187" s="6">
        <f>IFERROR(VLOOKUP(A187,'[3]שיעור בקרה רשותי'!$B:$C,2,0),"")</f>
        <v>1</v>
      </c>
      <c r="D187" s="2"/>
    </row>
    <row r="188" spans="1:4" ht="15" x14ac:dyDescent="0.25">
      <c r="A188" s="520">
        <v>10406668</v>
      </c>
      <c r="B188" s="521" t="s">
        <v>327</v>
      </c>
      <c r="C188" s="6">
        <f>IFERROR(VLOOKUP(A188,'[3]שיעור בקרה רשותי'!$B:$C,2,0),"")</f>
        <v>1</v>
      </c>
      <c r="D188" s="2"/>
    </row>
    <row r="189" spans="1:4" ht="15" x14ac:dyDescent="0.25">
      <c r="A189" s="520">
        <v>10405306</v>
      </c>
      <c r="B189" s="521" t="s">
        <v>328</v>
      </c>
      <c r="C189" s="6">
        <f>IFERROR(VLOOKUP(A189,'[3]שיעור בקרה רשותי'!$B:$C,2,0),"")</f>
        <v>1</v>
      </c>
      <c r="D189" s="2"/>
    </row>
    <row r="190" spans="1:4" ht="15" x14ac:dyDescent="0.25">
      <c r="A190" s="520">
        <v>10405116</v>
      </c>
      <c r="B190" s="521" t="s">
        <v>329</v>
      </c>
      <c r="C190" s="6">
        <f>IFERROR(VLOOKUP(A190,'[3]שיעור בקרה רשותי'!$B:$C,2,0),"")</f>
        <v>1</v>
      </c>
      <c r="D190" s="2"/>
    </row>
    <row r="191" spans="1:4" ht="15" x14ac:dyDescent="0.25">
      <c r="A191" s="520">
        <v>10405322</v>
      </c>
      <c r="B191" s="521" t="s">
        <v>330</v>
      </c>
      <c r="C191" s="6">
        <f>IFERROR(VLOOKUP(A191,'[3]שיעור בקרה רשותי'!$B:$C,2,0),"")</f>
        <v>1</v>
      </c>
      <c r="D191" s="2"/>
    </row>
    <row r="192" spans="1:4" ht="15" x14ac:dyDescent="0.25">
      <c r="A192" s="520">
        <v>10445021</v>
      </c>
      <c r="B192" s="521" t="s">
        <v>331</v>
      </c>
      <c r="C192" s="6">
        <f>IFERROR(VLOOKUP(A192,'[3]שיעור בקרה רשותי'!$B:$C,2,0),"")</f>
        <v>1</v>
      </c>
      <c r="D192" s="2"/>
    </row>
    <row r="193" spans="1:4" ht="15" x14ac:dyDescent="0.25">
      <c r="A193" s="520">
        <v>10476000</v>
      </c>
      <c r="B193" s="521" t="s">
        <v>332</v>
      </c>
      <c r="C193" s="6">
        <f>IFERROR(VLOOKUP(A193,'[3]שיעור בקרה רשותי'!$B:$C,2,0),"")</f>
        <v>1</v>
      </c>
      <c r="D193" s="2"/>
    </row>
    <row r="194" spans="1:4" ht="15" x14ac:dyDescent="0.25">
      <c r="A194" s="520">
        <v>10436608</v>
      </c>
      <c r="B194" s="521" t="s">
        <v>333</v>
      </c>
      <c r="C194" s="6">
        <f>IFERROR(VLOOKUP(A194,'[3]שיעור בקרה רשותי'!$B:$C,2,0),"")</f>
        <v>1</v>
      </c>
      <c r="D194" s="2"/>
    </row>
    <row r="195" spans="1:4" ht="15" x14ac:dyDescent="0.25">
      <c r="A195" s="520">
        <v>12300067</v>
      </c>
      <c r="B195" s="521" t="s">
        <v>334</v>
      </c>
      <c r="C195" s="6">
        <f>IFERROR(VLOOKUP(A195,'[3]שיעור בקרה רשותי'!$B:$C,2,0),"")</f>
        <v>1</v>
      </c>
      <c r="D195" s="2"/>
    </row>
    <row r="196" spans="1:4" ht="15" x14ac:dyDescent="0.25">
      <c r="A196" s="520">
        <v>12300075</v>
      </c>
      <c r="B196" s="521" t="s">
        <v>335</v>
      </c>
      <c r="C196" s="6">
        <f>IFERROR(VLOOKUP(A196,'[3]שיעור בקרה רשותי'!$B:$C,2,0),"")</f>
        <v>1</v>
      </c>
      <c r="D196" s="2"/>
    </row>
    <row r="197" spans="1:4" ht="15" x14ac:dyDescent="0.25">
      <c r="A197" s="520">
        <v>12300166</v>
      </c>
      <c r="B197" s="521" t="s">
        <v>336</v>
      </c>
      <c r="C197" s="6">
        <f>IFERROR(VLOOKUP(A197,'[3]שיעור בקרה רשותי'!$B:$C,2,0),"")</f>
        <v>1</v>
      </c>
      <c r="D197" s="2"/>
    </row>
    <row r="198" spans="1:4" ht="15" x14ac:dyDescent="0.25">
      <c r="A198" s="520">
        <v>12300091</v>
      </c>
      <c r="B198" s="521" t="s">
        <v>337</v>
      </c>
      <c r="C198" s="6">
        <f>IFERROR(VLOOKUP(A198,'[3]שיעור בקרה רשותי'!$B:$C,2,0),"")</f>
        <v>1</v>
      </c>
      <c r="D198" s="2"/>
    </row>
    <row r="199" spans="1:4" ht="15" x14ac:dyDescent="0.25">
      <c r="A199" s="520">
        <v>10405348</v>
      </c>
      <c r="B199" s="521" t="s">
        <v>338</v>
      </c>
      <c r="C199" s="6">
        <f>IFERROR(VLOOKUP(A199,'[3]שיעור בקרה רשותי'!$B:$C,2,0),"")</f>
        <v>1</v>
      </c>
      <c r="D199" s="2"/>
    </row>
    <row r="200" spans="1:4" ht="15" x14ac:dyDescent="0.25">
      <c r="A200" s="520">
        <v>10477008</v>
      </c>
      <c r="B200" s="521" t="s">
        <v>339</v>
      </c>
      <c r="C200" s="6">
        <f>IFERROR(VLOOKUP(A200,'[3]שיעור בקרה רשותי'!$B:$C,2,0),"")</f>
        <v>1</v>
      </c>
      <c r="D200" s="2"/>
    </row>
    <row r="201" spans="1:4" ht="15" x14ac:dyDescent="0.25">
      <c r="A201" s="520">
        <v>10405314</v>
      </c>
      <c r="B201" s="521" t="s">
        <v>340</v>
      </c>
      <c r="C201" s="6">
        <f>IFERROR(VLOOKUP(A201,'[3]שיעור בקרה רשותי'!$B:$C,2,0),"")</f>
        <v>1</v>
      </c>
      <c r="D201" s="2"/>
    </row>
    <row r="202" spans="1:4" ht="15" x14ac:dyDescent="0.25">
      <c r="A202" s="520">
        <v>12300752</v>
      </c>
      <c r="B202" s="521" t="s">
        <v>6576</v>
      </c>
      <c r="C202" s="6">
        <f>IFERROR(VLOOKUP(A202,'[3]שיעור בקרה רשותי'!$B:$C,2,0),"")</f>
        <v>1</v>
      </c>
      <c r="D202" s="2"/>
    </row>
    <row r="203" spans="1:4" ht="15" x14ac:dyDescent="0.25">
      <c r="A203" s="520">
        <v>10425601</v>
      </c>
      <c r="B203" s="521" t="s">
        <v>341</v>
      </c>
      <c r="C203" s="6">
        <f>IFERROR(VLOOKUP(A203,'[3]שיעור בקרה רשותי'!$B:$C,2,0),"")</f>
        <v>1</v>
      </c>
      <c r="D203" s="2"/>
    </row>
    <row r="204" spans="1:4" ht="15" x14ac:dyDescent="0.25">
      <c r="A204" s="520">
        <v>10406379</v>
      </c>
      <c r="B204" s="521" t="s">
        <v>342</v>
      </c>
      <c r="C204" s="6">
        <f>IFERROR(VLOOKUP(A204,'[3]שיעור בקרה רשותי'!$B:$C,2,0),"")</f>
        <v>1</v>
      </c>
      <c r="D204" s="2"/>
    </row>
    <row r="205" spans="1:4" ht="15" x14ac:dyDescent="0.25">
      <c r="A205" s="520">
        <v>10411924</v>
      </c>
      <c r="B205" s="521" t="s">
        <v>343</v>
      </c>
      <c r="C205" s="6">
        <f>IFERROR(VLOOKUP(A205,'[3]שיעור בקרה רשותי'!$B:$C,2,0),"")</f>
        <v>1</v>
      </c>
      <c r="D205" s="2"/>
    </row>
    <row r="206" spans="1:4" ht="15" x14ac:dyDescent="0.25">
      <c r="A206" s="520">
        <v>10405371</v>
      </c>
      <c r="B206" s="521" t="s">
        <v>344</v>
      </c>
      <c r="C206" s="6">
        <f>IFERROR(VLOOKUP(A206,'[3]שיעור בקרה רשותי'!$B:$C,2,0),"")</f>
        <v>1</v>
      </c>
      <c r="D206" s="2"/>
    </row>
    <row r="207" spans="1:4" ht="15" x14ac:dyDescent="0.25">
      <c r="A207" s="520">
        <v>10405355</v>
      </c>
      <c r="B207" s="521" t="s">
        <v>345</v>
      </c>
      <c r="C207" s="6">
        <f>IFERROR(VLOOKUP(A207,'[3]שיעור בקרה רשותי'!$B:$C,2,0),"")</f>
        <v>1</v>
      </c>
      <c r="D207" s="2"/>
    </row>
    <row r="208" spans="1:4" ht="15" x14ac:dyDescent="0.25">
      <c r="A208" s="520">
        <v>10405363</v>
      </c>
      <c r="B208" s="521" t="s">
        <v>346</v>
      </c>
      <c r="C208" s="6">
        <f>IFERROR(VLOOKUP(A208,'[3]שיעור בקרה רשותי'!$B:$C,2,0),"")</f>
        <v>1</v>
      </c>
      <c r="D208" s="2"/>
    </row>
    <row r="209" spans="1:4" ht="15" x14ac:dyDescent="0.25">
      <c r="A209" s="520">
        <v>10478006</v>
      </c>
      <c r="B209" s="521" t="s">
        <v>347</v>
      </c>
      <c r="C209" s="6">
        <f>IFERROR(VLOOKUP(A209,'[3]שיעור בקרה רשותי'!$B:$C,2,0),"")</f>
        <v>1</v>
      </c>
      <c r="D209" s="2"/>
    </row>
    <row r="210" spans="1:4" ht="15" x14ac:dyDescent="0.25">
      <c r="A210" s="520">
        <v>10401719</v>
      </c>
      <c r="B210" s="521" t="s">
        <v>348</v>
      </c>
      <c r="C210" s="6">
        <f>IFERROR(VLOOKUP(A210,'[3]שיעור בקרה רשותי'!$B:$C,2,0),"")</f>
        <v>1</v>
      </c>
      <c r="D210" s="2"/>
    </row>
    <row r="211" spans="1:4" ht="15" x14ac:dyDescent="0.25">
      <c r="A211" s="520">
        <v>10479004</v>
      </c>
      <c r="B211" s="521" t="s">
        <v>349</v>
      </c>
      <c r="C211" s="6">
        <f>IFERROR(VLOOKUP(A211,'[3]שיעור בקרה רשותי'!$B:$C,2,0),"")</f>
        <v>1</v>
      </c>
      <c r="D211" s="2"/>
    </row>
    <row r="212" spans="1:4" ht="15" x14ac:dyDescent="0.25">
      <c r="A212" s="520">
        <v>10413508</v>
      </c>
      <c r="B212" s="521" t="s">
        <v>350</v>
      </c>
      <c r="C212" s="6">
        <f>IFERROR(VLOOKUP(A212,'[3]שיעור בקרה רשותי'!$B:$C,2,0),"")</f>
        <v>1</v>
      </c>
      <c r="D212" s="2"/>
    </row>
    <row r="213" spans="1:4" ht="15" x14ac:dyDescent="0.25">
      <c r="A213" s="520">
        <v>10480002</v>
      </c>
      <c r="B213" s="521" t="s">
        <v>351</v>
      </c>
      <c r="C213" s="6">
        <f>IFERROR(VLOOKUP(A213,'[3]שיעור בקרה רשותי'!$B:$C,2,0),"")</f>
        <v>1</v>
      </c>
      <c r="D213" s="2"/>
    </row>
    <row r="214" spans="1:4" ht="15" x14ac:dyDescent="0.25">
      <c r="A214" s="520">
        <v>10435576</v>
      </c>
      <c r="B214" s="521" t="s">
        <v>352</v>
      </c>
      <c r="C214" s="6">
        <f>IFERROR(VLOOKUP(A214,'[3]שיעור בקרה רשותי'!$B:$C,2,0),"")</f>
        <v>1</v>
      </c>
      <c r="D214" s="2"/>
    </row>
    <row r="215" spans="1:4" ht="15" x14ac:dyDescent="0.25">
      <c r="A215" s="520">
        <v>10406387</v>
      </c>
      <c r="B215" s="521" t="s">
        <v>353</v>
      </c>
      <c r="C215" s="6">
        <f>IFERROR(VLOOKUP(A215,'[3]שיעור בקרה רשותי'!$B:$C,2,0),"")</f>
        <v>1</v>
      </c>
      <c r="D215" s="2"/>
    </row>
    <row r="216" spans="1:4" ht="15" x14ac:dyDescent="0.25">
      <c r="A216" s="520">
        <v>10441004</v>
      </c>
      <c r="B216" s="521" t="s">
        <v>354</v>
      </c>
      <c r="C216" s="6">
        <f>IFERROR(VLOOKUP(A216,'[3]שיעור בקרה רשותי'!$B:$C,2,0),"")</f>
        <v>1</v>
      </c>
      <c r="D216" s="2"/>
    </row>
    <row r="217" spans="1:4" ht="15" x14ac:dyDescent="0.25">
      <c r="A217" s="520">
        <v>10426203</v>
      </c>
      <c r="B217" s="521" t="s">
        <v>355</v>
      </c>
      <c r="C217" s="6">
        <f>IFERROR(VLOOKUP(A217,'[3]שיעור בקרה רשותי'!$B:$C,2,0),"")</f>
        <v>1</v>
      </c>
      <c r="D217" s="2"/>
    </row>
    <row r="218" spans="1:4" ht="15" x14ac:dyDescent="0.25">
      <c r="A218" s="520">
        <v>10436111</v>
      </c>
      <c r="B218" s="521" t="s">
        <v>356</v>
      </c>
      <c r="C218" s="6">
        <f>IFERROR(VLOOKUP(A218,'[3]שיעור בקרה רשותי'!$B:$C,2,0),"")</f>
        <v>1</v>
      </c>
      <c r="D218" s="2"/>
    </row>
    <row r="219" spans="1:4" ht="15" x14ac:dyDescent="0.25">
      <c r="A219" s="520">
        <v>10468007</v>
      </c>
      <c r="B219" s="521" t="s">
        <v>357</v>
      </c>
      <c r="C219" s="6">
        <f>IFERROR(VLOOKUP(A219,'[3]שיעור בקרה רשותי'!$B:$C,2,0),"")</f>
        <v>1</v>
      </c>
      <c r="D219" s="2"/>
    </row>
    <row r="220" spans="1:4" ht="15" x14ac:dyDescent="0.25">
      <c r="A220" s="520">
        <v>10495000</v>
      </c>
      <c r="B220" s="521" t="s">
        <v>358</v>
      </c>
      <c r="C220" s="6">
        <f>IFERROR(VLOOKUP(A220,'[3]שיעור בקרה רשותי'!$B:$C,2,0),"")</f>
        <v>1</v>
      </c>
      <c r="D220" s="2"/>
    </row>
    <row r="221" spans="1:4" ht="15" x14ac:dyDescent="0.25">
      <c r="A221" s="520">
        <v>10426302</v>
      </c>
      <c r="B221" s="521" t="s">
        <v>359</v>
      </c>
      <c r="C221" s="6">
        <f>IFERROR(VLOOKUP(A221,'[3]שיעור בקרה רשותי'!$B:$C,2,0),"")</f>
        <v>1</v>
      </c>
      <c r="D221" s="2"/>
    </row>
    <row r="222" spans="1:4" ht="15" x14ac:dyDescent="0.25">
      <c r="A222" s="520">
        <v>10423002</v>
      </c>
      <c r="B222" s="521" t="s">
        <v>360</v>
      </c>
      <c r="C222" s="6">
        <f>IFERROR(VLOOKUP(A222,'[3]שיעור בקרה רשותי'!$B:$C,2,0),"")</f>
        <v>1</v>
      </c>
      <c r="D222" s="2"/>
    </row>
    <row r="223" spans="1:4" ht="15" x14ac:dyDescent="0.25">
      <c r="A223" s="520">
        <v>10496008</v>
      </c>
      <c r="B223" s="521" t="s">
        <v>361</v>
      </c>
      <c r="C223" s="6">
        <f>IFERROR(VLOOKUP(A223,'[3]שיעור בקרה רשותי'!$B:$C,2,0),"")</f>
        <v>1</v>
      </c>
      <c r="D223" s="2"/>
    </row>
    <row r="224" spans="1:4" ht="15" x14ac:dyDescent="0.25">
      <c r="A224" s="520">
        <v>10411379</v>
      </c>
      <c r="B224" s="521" t="s">
        <v>362</v>
      </c>
      <c r="C224" s="6">
        <f>IFERROR(VLOOKUP(A224,'[3]שיעור בקרה רשותי'!$B:$C,2,0),"")</f>
        <v>1</v>
      </c>
      <c r="D224" s="2"/>
    </row>
    <row r="225" spans="1:4" ht="15" x14ac:dyDescent="0.25">
      <c r="A225" s="520">
        <v>10482008</v>
      </c>
      <c r="B225" s="521" t="s">
        <v>363</v>
      </c>
      <c r="C225" s="6">
        <f>IFERROR(VLOOKUP(A225,'[3]שיעור בקרה רשותי'!$B:$C,2,0),"")</f>
        <v>1</v>
      </c>
      <c r="D225" s="2"/>
    </row>
    <row r="226" spans="1:4" ht="15" x14ac:dyDescent="0.25">
      <c r="A226" s="520">
        <v>10410348</v>
      </c>
      <c r="B226" s="521" t="s">
        <v>364</v>
      </c>
      <c r="C226" s="6">
        <f>IFERROR(VLOOKUP(A226,'[3]שיעור בקרה רשותי'!$B:$C,2,0),"")</f>
        <v>1</v>
      </c>
      <c r="D226" s="2"/>
    </row>
    <row r="227" spans="1:4" ht="15" x14ac:dyDescent="0.25">
      <c r="A227" s="520">
        <v>10404697</v>
      </c>
      <c r="B227" s="521" t="s">
        <v>365</v>
      </c>
      <c r="C227" s="6">
        <f>IFERROR(VLOOKUP(A227,'[3]שיעור בקרה רשותי'!$B:$C,2,0),"")</f>
        <v>1</v>
      </c>
      <c r="D227" s="2"/>
    </row>
    <row r="228" spans="1:4" ht="15" x14ac:dyDescent="0.25">
      <c r="A228" s="520">
        <v>10428001</v>
      </c>
      <c r="B228" s="521" t="s">
        <v>366</v>
      </c>
      <c r="C228" s="6">
        <f>IFERROR(VLOOKUP(A228,'[3]שיעור בקרה רשותי'!$B:$C,2,0),"")</f>
        <v>1</v>
      </c>
      <c r="D228" s="2"/>
    </row>
    <row r="229" spans="1:4" ht="15" x14ac:dyDescent="0.25">
      <c r="A229" s="520">
        <v>10436400</v>
      </c>
      <c r="B229" s="521" t="s">
        <v>367</v>
      </c>
      <c r="C229" s="6">
        <f>IFERROR(VLOOKUP(A229,'[3]שיעור בקרה רשותי'!$B:$C,2,0),"")</f>
        <v>1</v>
      </c>
      <c r="D229" s="2"/>
    </row>
    <row r="230" spans="1:4" ht="15" x14ac:dyDescent="0.25">
      <c r="A230" s="520">
        <v>10405439</v>
      </c>
      <c r="B230" s="521" t="s">
        <v>368</v>
      </c>
      <c r="C230" s="6">
        <f>IFERROR(VLOOKUP(A230,'[3]שיעור בקרה רשותי'!$B:$C,2,0),"")</f>
        <v>1</v>
      </c>
      <c r="D230" s="2"/>
    </row>
    <row r="231" spans="1:4" ht="15" x14ac:dyDescent="0.25">
      <c r="A231" s="520">
        <v>10426401</v>
      </c>
      <c r="B231" s="521" t="s">
        <v>369</v>
      </c>
      <c r="C231" s="6">
        <f>IFERROR(VLOOKUP(A231,'[3]שיעור בקרה רשותי'!$B:$C,2,0),"")</f>
        <v>1</v>
      </c>
      <c r="D231" s="2"/>
    </row>
    <row r="232" spans="1:4" ht="15" x14ac:dyDescent="0.25">
      <c r="A232" s="520">
        <v>10400265</v>
      </c>
      <c r="B232" s="521" t="s">
        <v>370</v>
      </c>
      <c r="C232" s="6">
        <f>IFERROR(VLOOKUP(A232,'[3]שיעור בקרה רשותי'!$B:$C,2,0),"")</f>
        <v>1</v>
      </c>
      <c r="D232" s="2"/>
    </row>
    <row r="233" spans="1:4" ht="15" x14ac:dyDescent="0.25">
      <c r="A233" s="520">
        <v>10483006</v>
      </c>
      <c r="B233" s="521" t="s">
        <v>371</v>
      </c>
      <c r="C233" s="6">
        <f>IFERROR(VLOOKUP(A233,'[3]שיעור בקרה רשותי'!$B:$C,2,0),"")</f>
        <v>1</v>
      </c>
      <c r="D233" s="2"/>
    </row>
    <row r="234" spans="1:4" ht="15" x14ac:dyDescent="0.25">
      <c r="A234" s="520">
        <v>10411619</v>
      </c>
      <c r="B234" s="521" t="s">
        <v>372</v>
      </c>
      <c r="C234" s="6">
        <f>IFERROR(VLOOKUP(A234,'[3]שיעור בקרה רשותי'!$B:$C,2,0),"")</f>
        <v>1</v>
      </c>
      <c r="D234" s="2"/>
    </row>
    <row r="235" spans="1:4" ht="15" x14ac:dyDescent="0.25">
      <c r="A235" s="520">
        <v>10484004</v>
      </c>
      <c r="B235" s="521" t="s">
        <v>373</v>
      </c>
      <c r="C235" s="6">
        <f>IFERROR(VLOOKUP(A235,'[3]שיעור בקרה רשותי'!$B:$C,2,0),"")</f>
        <v>1</v>
      </c>
      <c r="D235" s="2"/>
    </row>
    <row r="236" spans="1:4" ht="15" x14ac:dyDescent="0.25">
      <c r="A236" s="520">
        <v>10405421</v>
      </c>
      <c r="B236" s="521" t="s">
        <v>374</v>
      </c>
      <c r="C236" s="6">
        <f>IFERROR(VLOOKUP(A236,'[3]שיעור בקרה רשותי'!$B:$C,2,0),"")</f>
        <v>1</v>
      </c>
      <c r="D236" s="2"/>
    </row>
    <row r="237" spans="1:4" ht="15" x14ac:dyDescent="0.25">
      <c r="A237" s="520">
        <v>10409225</v>
      </c>
      <c r="B237" s="521" t="s">
        <v>375</v>
      </c>
      <c r="C237" s="6">
        <f>IFERROR(VLOOKUP(A237,'[3]שיעור בקרה רשותי'!$B:$C,2,0),"")</f>
        <v>1</v>
      </c>
      <c r="D237" s="2"/>
    </row>
    <row r="238" spans="1:4" ht="15" x14ac:dyDescent="0.25">
      <c r="A238" s="520">
        <v>10485001</v>
      </c>
      <c r="B238" s="521" t="s">
        <v>376</v>
      </c>
      <c r="C238" s="6">
        <f>IFERROR(VLOOKUP(A238,'[3]שיעור בקרה רשותי'!$B:$C,2,0),"")</f>
        <v>1</v>
      </c>
      <c r="D238" s="2"/>
    </row>
    <row r="239" spans="1:4" ht="15" x14ac:dyDescent="0.25">
      <c r="A239" s="520">
        <v>10486009</v>
      </c>
      <c r="B239" s="521" t="s">
        <v>377</v>
      </c>
      <c r="C239" s="6">
        <f>IFERROR(VLOOKUP(A239,'[3]שיעור בקרה רשותי'!$B:$C,2,0),"")</f>
        <v>1</v>
      </c>
      <c r="D239" s="2"/>
    </row>
    <row r="240" spans="1:4" ht="15" x14ac:dyDescent="0.25">
      <c r="A240" s="520">
        <v>10426500</v>
      </c>
      <c r="B240" s="521" t="s">
        <v>378</v>
      </c>
      <c r="C240" s="6">
        <f>IFERROR(VLOOKUP(A240,'[3]שיעור בקרה רשותי'!$B:$C,2,0),"")</f>
        <v>1</v>
      </c>
      <c r="D240" s="2"/>
    </row>
    <row r="241" spans="1:4" ht="15" x14ac:dyDescent="0.25">
      <c r="A241" s="520">
        <v>10401222</v>
      </c>
      <c r="B241" s="521" t="s">
        <v>379</v>
      </c>
      <c r="C241" s="6">
        <f>IFERROR(VLOOKUP(A241,'[3]שיעור בקרה רשותי'!$B:$C,2,0),"")</f>
        <v>1</v>
      </c>
      <c r="D241" s="2"/>
    </row>
    <row r="242" spans="1:4" ht="15" x14ac:dyDescent="0.25">
      <c r="A242" s="520">
        <v>12300489</v>
      </c>
      <c r="B242" s="521" t="s">
        <v>380</v>
      </c>
      <c r="C242" s="6">
        <f>IFERROR(VLOOKUP(A242,'[3]שיעור בקרה רשותי'!$B:$C,2,0),"")</f>
        <v>1</v>
      </c>
      <c r="D242" s="2"/>
    </row>
    <row r="243" spans="1:4" ht="15" x14ac:dyDescent="0.25">
      <c r="A243" s="520">
        <v>10487007</v>
      </c>
      <c r="B243" s="521" t="s">
        <v>381</v>
      </c>
      <c r="C243" s="6">
        <f>IFERROR(VLOOKUP(A243,'[3]שיעור בקרה רשותי'!$B:$C,2,0),"")</f>
        <v>1</v>
      </c>
      <c r="D243" s="2"/>
    </row>
    <row r="244" spans="1:4" ht="15" x14ac:dyDescent="0.25">
      <c r="A244" s="520">
        <v>10409134</v>
      </c>
      <c r="B244" s="521" t="s">
        <v>382</v>
      </c>
      <c r="C244" s="6">
        <f>IFERROR(VLOOKUP(A244,'[3]שיעור בקרה רשותי'!$B:$C,2,0),"")</f>
        <v>1</v>
      </c>
      <c r="D244" s="2"/>
    </row>
    <row r="245" spans="1:4" ht="15" x14ac:dyDescent="0.25">
      <c r="A245" s="520">
        <v>10412864</v>
      </c>
      <c r="B245" s="521" t="s">
        <v>383</v>
      </c>
      <c r="C245" s="6">
        <f>IFERROR(VLOOKUP(A245,'[3]שיעור בקרה רשותי'!$B:$C,2,0),"")</f>
        <v>1</v>
      </c>
      <c r="D245" s="2"/>
    </row>
    <row r="246" spans="1:4" ht="15" x14ac:dyDescent="0.25">
      <c r="A246" s="520">
        <v>12300406</v>
      </c>
      <c r="B246" s="521" t="s">
        <v>384</v>
      </c>
      <c r="C246" s="6">
        <f>IFERROR(VLOOKUP(A246,'[3]שיעור בקרה רשותי'!$B:$C,2,0),"")</f>
        <v>1</v>
      </c>
      <c r="D246" s="2"/>
    </row>
    <row r="247" spans="1:4" ht="15" x14ac:dyDescent="0.25">
      <c r="A247" s="520">
        <v>12300398</v>
      </c>
      <c r="B247" s="521" t="s">
        <v>385</v>
      </c>
      <c r="C247" s="6">
        <f>IFERROR(VLOOKUP(A247,'[3]שיעור בקרה רשותי'!$B:$C,2,0),"")</f>
        <v>1</v>
      </c>
      <c r="D247" s="2"/>
    </row>
    <row r="248" spans="1:4" ht="15" x14ac:dyDescent="0.25">
      <c r="A248" s="520">
        <v>10410314</v>
      </c>
      <c r="B248" s="521" t="s">
        <v>386</v>
      </c>
      <c r="C248" s="6">
        <f>IFERROR(VLOOKUP(A248,'[3]שיעור בקרה רשותי'!$B:$C,2,0),"")</f>
        <v>1</v>
      </c>
      <c r="D248" s="2"/>
    </row>
    <row r="249" spans="1:4" ht="15" x14ac:dyDescent="0.25">
      <c r="A249" s="520">
        <v>10413045</v>
      </c>
      <c r="B249" s="521" t="s">
        <v>387</v>
      </c>
      <c r="C249" s="6">
        <f>IFERROR(VLOOKUP(A249,'[3]שיעור בקרה רשותי'!$B:$C,2,0),"")</f>
        <v>1</v>
      </c>
      <c r="D249" s="2"/>
    </row>
    <row r="250" spans="1:4" ht="15" x14ac:dyDescent="0.25">
      <c r="A250" s="520">
        <v>12300729</v>
      </c>
      <c r="B250" s="521" t="s">
        <v>388</v>
      </c>
      <c r="C250" s="6">
        <f>IFERROR(VLOOKUP(A250,'[3]שיעור בקרה רשותי'!$B:$C,2,0),"")</f>
        <v>1</v>
      </c>
      <c r="D250" s="2"/>
    </row>
    <row r="251" spans="1:4" ht="15" x14ac:dyDescent="0.25">
      <c r="A251" s="520">
        <v>10408128</v>
      </c>
      <c r="B251" s="521" t="s">
        <v>389</v>
      </c>
      <c r="C251" s="6">
        <f>IFERROR(VLOOKUP(A251,'[3]שיעור בקרה רשותי'!$B:$C,2,0),"")</f>
        <v>1</v>
      </c>
      <c r="D251" s="2"/>
    </row>
    <row r="252" spans="1:4" ht="15" x14ac:dyDescent="0.25">
      <c r="A252" s="520">
        <v>10405389</v>
      </c>
      <c r="B252" s="521" t="s">
        <v>390</v>
      </c>
      <c r="C252" s="6">
        <f>IFERROR(VLOOKUP(A252,'[3]שיעור בקרה רשותי'!$B:$C,2,0),"")</f>
        <v>1</v>
      </c>
      <c r="D252" s="2"/>
    </row>
    <row r="253" spans="1:4" ht="15" x14ac:dyDescent="0.25">
      <c r="A253" s="520">
        <v>12300372</v>
      </c>
      <c r="B253" s="521" t="s">
        <v>391</v>
      </c>
      <c r="C253" s="6">
        <f>IFERROR(VLOOKUP(A253,'[3]שיעור בקרה רשותי'!$B:$C,2,0),"")</f>
        <v>1</v>
      </c>
      <c r="D253" s="2"/>
    </row>
    <row r="254" spans="1:4" ht="15" x14ac:dyDescent="0.25">
      <c r="A254" s="520">
        <v>10488021</v>
      </c>
      <c r="B254" s="521" t="s">
        <v>7443</v>
      </c>
      <c r="C254" s="6" t="str">
        <f>IFERROR(VLOOKUP(A254,'[3]שיעור בקרה רשותי'!$B:$C,2,0),"")</f>
        <v/>
      </c>
      <c r="D254" s="2"/>
    </row>
    <row r="255" spans="1:4" ht="15" x14ac:dyDescent="0.25">
      <c r="A255" s="520">
        <v>12300349</v>
      </c>
      <c r="B255" s="521" t="s">
        <v>392</v>
      </c>
      <c r="C255" s="6">
        <f>IFERROR(VLOOKUP(A255,'[3]שיעור בקרה רשותי'!$B:$C,2,0),"")</f>
        <v>1</v>
      </c>
      <c r="D255" s="2"/>
    </row>
    <row r="256" spans="1:4" ht="15" x14ac:dyDescent="0.25">
      <c r="A256" s="520">
        <v>10488005</v>
      </c>
      <c r="B256" s="521" t="s">
        <v>393</v>
      </c>
      <c r="C256" s="6">
        <f>IFERROR(VLOOKUP(A256,'[3]שיעור בקרה רשותי'!$B:$C,2,0),"")</f>
        <v>1</v>
      </c>
      <c r="D256" s="2"/>
    </row>
    <row r="257" spans="1:4" ht="15" x14ac:dyDescent="0.25">
      <c r="A257" s="520">
        <v>10450005</v>
      </c>
      <c r="B257" s="521" t="s">
        <v>394</v>
      </c>
      <c r="C257" s="6">
        <f>IFERROR(VLOOKUP(A257,'[3]שיעור בקרה רשותי'!$B:$C,2,0),"")</f>
        <v>1</v>
      </c>
      <c r="D257" s="2"/>
    </row>
    <row r="258" spans="1:4" ht="15" x14ac:dyDescent="0.25">
      <c r="A258" s="520">
        <v>10401545</v>
      </c>
      <c r="B258" s="521" t="s">
        <v>395</v>
      </c>
      <c r="C258" s="6">
        <f>IFERROR(VLOOKUP(A258,'[3]שיעור בקרה רשותי'!$B:$C,2,0),"")</f>
        <v>1</v>
      </c>
      <c r="D258" s="2"/>
    </row>
    <row r="259" spans="1:4" ht="15" x14ac:dyDescent="0.25">
      <c r="A259" s="520">
        <v>10410546</v>
      </c>
      <c r="B259" s="521" t="s">
        <v>396</v>
      </c>
      <c r="C259" s="6">
        <f>IFERROR(VLOOKUP(A259,'[3]שיעור בקרה רשותי'!$B:$C,2,0),"")</f>
        <v>1</v>
      </c>
      <c r="D259" s="2"/>
    </row>
    <row r="260" spans="1:4" ht="15" x14ac:dyDescent="0.25">
      <c r="A260" s="520">
        <v>12300513</v>
      </c>
      <c r="B260" s="521" t="s">
        <v>397</v>
      </c>
      <c r="C260" s="6">
        <f>IFERROR(VLOOKUP(A260,'[3]שיעור בקרה רשותי'!$B:$C,2,0),"")</f>
        <v>1</v>
      </c>
      <c r="D260" s="2"/>
    </row>
    <row r="261" spans="1:4" ht="15" x14ac:dyDescent="0.25">
      <c r="A261" s="517">
        <v>10411130</v>
      </c>
      <c r="B261" s="3" t="s">
        <v>8021</v>
      </c>
      <c r="C261" s="6">
        <f>IFERROR(VLOOKUP(A261,'[3]שיעור בקרה רשותי'!$B:$C,2,0),"")</f>
        <v>1</v>
      </c>
      <c r="D261" s="2"/>
    </row>
    <row r="262" spans="1:4" x14ac:dyDescent="0.2">
      <c r="B262" s="2"/>
      <c r="C262" s="2"/>
      <c r="D262" s="2"/>
    </row>
    <row r="263" spans="1:4" x14ac:dyDescent="0.2">
      <c r="B263" s="2"/>
      <c r="C263" s="2"/>
      <c r="D263" s="2"/>
    </row>
    <row r="264" spans="1:4" ht="15" x14ac:dyDescent="0.25">
      <c r="B264" s="3"/>
      <c r="D264" s="2"/>
    </row>
    <row r="265" spans="1:4" x14ac:dyDescent="0.2">
      <c r="B265" s="2"/>
      <c r="C265" s="2"/>
      <c r="D265" s="2"/>
    </row>
    <row r="266" spans="1:4" x14ac:dyDescent="0.2">
      <c r="B266" s="2"/>
      <c r="C266" s="2"/>
      <c r="D266" s="2"/>
    </row>
    <row r="267" spans="1:4" x14ac:dyDescent="0.2">
      <c r="B267" s="2"/>
      <c r="C267" s="2"/>
      <c r="D267" s="2"/>
    </row>
    <row r="268" spans="1:4" x14ac:dyDescent="0.2">
      <c r="B268" s="2"/>
      <c r="C268" s="2"/>
      <c r="D268" s="2"/>
    </row>
    <row r="269" spans="1:4" x14ac:dyDescent="0.2">
      <c r="B269" s="2"/>
      <c r="C269" s="2"/>
      <c r="D269" s="2"/>
    </row>
    <row r="270" spans="1:4" x14ac:dyDescent="0.2">
      <c r="B270" s="2"/>
      <c r="C270" s="2"/>
      <c r="D270" s="2"/>
    </row>
    <row r="271" spans="1:4" x14ac:dyDescent="0.2">
      <c r="B271" s="2"/>
      <c r="C271" s="2"/>
      <c r="D271" s="2"/>
    </row>
    <row r="272" spans="1:4" x14ac:dyDescent="0.2">
      <c r="B272" s="2"/>
      <c r="C272" s="2"/>
      <c r="D272" s="2"/>
    </row>
    <row r="273" spans="2:4" x14ac:dyDescent="0.2">
      <c r="B273" s="2"/>
      <c r="C273" s="2"/>
      <c r="D273" s="2"/>
    </row>
    <row r="274" spans="2:4" x14ac:dyDescent="0.2">
      <c r="B274" s="2"/>
      <c r="C274" s="2"/>
      <c r="D274" s="2"/>
    </row>
    <row r="275" spans="2:4" x14ac:dyDescent="0.2">
      <c r="B275" s="2"/>
      <c r="C275" s="2"/>
      <c r="D275" s="2"/>
    </row>
    <row r="276" spans="2:4" x14ac:dyDescent="0.2">
      <c r="B276" s="2"/>
      <c r="C276" s="2"/>
      <c r="D276" s="2"/>
    </row>
    <row r="277" spans="2:4" x14ac:dyDescent="0.2">
      <c r="B277" s="2"/>
      <c r="C277" s="2"/>
      <c r="D277" s="2"/>
    </row>
    <row r="278" spans="2:4" x14ac:dyDescent="0.2">
      <c r="B278" s="2"/>
      <c r="C278" s="2"/>
      <c r="D278" s="2"/>
    </row>
    <row r="279" spans="2:4" x14ac:dyDescent="0.2">
      <c r="B279" s="2"/>
      <c r="C279" s="2"/>
      <c r="D279" s="2"/>
    </row>
    <row r="280" spans="2:4" x14ac:dyDescent="0.2">
      <c r="B280" s="2"/>
      <c r="C280" s="2"/>
      <c r="D280" s="2"/>
    </row>
    <row r="281" spans="2:4" x14ac:dyDescent="0.2">
      <c r="B281" s="2"/>
      <c r="C281" s="2"/>
      <c r="D281" s="2"/>
    </row>
    <row r="282" spans="2:4" x14ac:dyDescent="0.2">
      <c r="B282" s="2"/>
      <c r="C282" s="2"/>
      <c r="D282" s="2"/>
    </row>
    <row r="283" spans="2:4" x14ac:dyDescent="0.2">
      <c r="B283" s="2"/>
      <c r="C283" s="2"/>
      <c r="D283" s="2"/>
    </row>
    <row r="284" spans="2:4" x14ac:dyDescent="0.2">
      <c r="B284" s="2"/>
      <c r="C284" s="2"/>
      <c r="D284" s="2"/>
    </row>
    <row r="285" spans="2:4" x14ac:dyDescent="0.2">
      <c r="B285" s="2"/>
      <c r="C285" s="2"/>
      <c r="D285" s="2"/>
    </row>
    <row r="286" spans="2:4" x14ac:dyDescent="0.2">
      <c r="B286" s="2"/>
      <c r="C286" s="2"/>
      <c r="D286" s="2"/>
    </row>
    <row r="287" spans="2:4" x14ac:dyDescent="0.2">
      <c r="B287" s="2"/>
      <c r="C287" s="2"/>
      <c r="D287" s="2"/>
    </row>
    <row r="288" spans="2:4" x14ac:dyDescent="0.2">
      <c r="B288" s="2"/>
      <c r="C288" s="2"/>
      <c r="D288" s="2"/>
    </row>
    <row r="289" spans="2:4" x14ac:dyDescent="0.2">
      <c r="B289" s="2"/>
      <c r="C289" s="2"/>
      <c r="D289" s="2"/>
    </row>
    <row r="290" spans="2:4" x14ac:dyDescent="0.2">
      <c r="B290" s="2"/>
      <c r="C290" s="2"/>
      <c r="D290" s="2"/>
    </row>
    <row r="291" spans="2:4" x14ac:dyDescent="0.2">
      <c r="B291" s="2"/>
      <c r="C291" s="2"/>
      <c r="D291" s="2"/>
    </row>
    <row r="292" spans="2:4" x14ac:dyDescent="0.2">
      <c r="B292" s="2"/>
      <c r="C292" s="2"/>
      <c r="D292" s="2"/>
    </row>
    <row r="293" spans="2:4" x14ac:dyDescent="0.2">
      <c r="B293" s="2"/>
      <c r="C293" s="2"/>
      <c r="D293" s="2"/>
    </row>
    <row r="294" spans="2:4" x14ac:dyDescent="0.2">
      <c r="B294" s="2"/>
      <c r="C294" s="2"/>
      <c r="D294" s="2"/>
    </row>
    <row r="295" spans="2:4" x14ac:dyDescent="0.2">
      <c r="B295" s="2"/>
      <c r="C295" s="2"/>
      <c r="D295" s="2"/>
    </row>
    <row r="296" spans="2:4" x14ac:dyDescent="0.2">
      <c r="B296" s="2"/>
      <c r="C296" s="2"/>
      <c r="D296" s="2"/>
    </row>
    <row r="297" spans="2:4" x14ac:dyDescent="0.2">
      <c r="B297" s="2"/>
      <c r="C297" s="2"/>
      <c r="D297" s="2"/>
    </row>
    <row r="298" spans="2:4" x14ac:dyDescent="0.2">
      <c r="B298" s="2"/>
      <c r="C298" s="2"/>
      <c r="D298" s="2"/>
    </row>
    <row r="299" spans="2:4" x14ac:dyDescent="0.2">
      <c r="B299" s="2"/>
      <c r="C299" s="2"/>
      <c r="D299" s="2"/>
    </row>
    <row r="300" spans="2:4" x14ac:dyDescent="0.2">
      <c r="B300" s="2"/>
      <c r="C300" s="2"/>
      <c r="D300" s="2"/>
    </row>
    <row r="301" spans="2:4" x14ac:dyDescent="0.2">
      <c r="B301" s="2"/>
      <c r="C301" s="2"/>
      <c r="D301" s="2"/>
    </row>
    <row r="302" spans="2:4" x14ac:dyDescent="0.2">
      <c r="B302" s="2"/>
      <c r="C302" s="2"/>
      <c r="D302" s="2"/>
    </row>
    <row r="303" spans="2:4" x14ac:dyDescent="0.2">
      <c r="B303" s="2"/>
      <c r="C303" s="2"/>
      <c r="D303" s="2"/>
    </row>
    <row r="304" spans="2:4" x14ac:dyDescent="0.2">
      <c r="B304" s="2"/>
      <c r="C304" s="2"/>
      <c r="D304" s="2"/>
    </row>
    <row r="305" spans="2:4" x14ac:dyDescent="0.2">
      <c r="B305" s="2"/>
      <c r="C305" s="2"/>
      <c r="D305" s="2"/>
    </row>
    <row r="306" spans="2:4" x14ac:dyDescent="0.2">
      <c r="B306" s="2"/>
      <c r="C306" s="2"/>
      <c r="D306" s="2"/>
    </row>
    <row r="307" spans="2:4" x14ac:dyDescent="0.2">
      <c r="B307" s="2"/>
      <c r="C307" s="2"/>
      <c r="D307" s="2"/>
    </row>
    <row r="308" spans="2:4" x14ac:dyDescent="0.2">
      <c r="B308" s="2"/>
      <c r="C308" s="2"/>
      <c r="D308" s="2"/>
    </row>
    <row r="309" spans="2:4" x14ac:dyDescent="0.2">
      <c r="B309" s="2"/>
      <c r="C309" s="2"/>
      <c r="D309" s="2"/>
    </row>
    <row r="310" spans="2:4" x14ac:dyDescent="0.2">
      <c r="B310" s="2"/>
      <c r="C310" s="2"/>
      <c r="D310" s="2"/>
    </row>
    <row r="311" spans="2:4" x14ac:dyDescent="0.2">
      <c r="B311" s="2"/>
      <c r="C311" s="2"/>
      <c r="D311" s="2"/>
    </row>
    <row r="312" spans="2:4" x14ac:dyDescent="0.2">
      <c r="B312" s="2"/>
      <c r="C312" s="2"/>
      <c r="D312" s="2"/>
    </row>
    <row r="313" spans="2:4" x14ac:dyDescent="0.2">
      <c r="B313" s="2"/>
      <c r="C313" s="2"/>
      <c r="D313" s="2"/>
    </row>
    <row r="314" spans="2:4" x14ac:dyDescent="0.2">
      <c r="B314" s="2"/>
      <c r="C314" s="2"/>
      <c r="D314" s="2"/>
    </row>
    <row r="315" spans="2:4" x14ac:dyDescent="0.2">
      <c r="B315" s="2"/>
      <c r="C315" s="2"/>
      <c r="D315" s="2"/>
    </row>
    <row r="316" spans="2:4" x14ac:dyDescent="0.2">
      <c r="B316" s="2"/>
      <c r="C316" s="2"/>
      <c r="D316" s="2"/>
    </row>
    <row r="317" spans="2:4" x14ac:dyDescent="0.2">
      <c r="B317" s="2"/>
      <c r="C317" s="2"/>
      <c r="D317" s="2"/>
    </row>
    <row r="318" spans="2:4" x14ac:dyDescent="0.2">
      <c r="B318" s="2"/>
      <c r="C318" s="2"/>
      <c r="D318" s="2"/>
    </row>
    <row r="319" spans="2:4" x14ac:dyDescent="0.2">
      <c r="B319" s="2"/>
      <c r="C319" s="2"/>
      <c r="D319" s="2"/>
    </row>
    <row r="320" spans="2:4" x14ac:dyDescent="0.2">
      <c r="B320" s="2"/>
      <c r="C320" s="2"/>
      <c r="D320" s="2"/>
    </row>
    <row r="321" spans="2:4" x14ac:dyDescent="0.2">
      <c r="B321" s="2"/>
      <c r="C321" s="2"/>
      <c r="D321" s="2"/>
    </row>
    <row r="322" spans="2:4" x14ac:dyDescent="0.2">
      <c r="B322" s="2"/>
      <c r="C322" s="2"/>
      <c r="D322" s="2"/>
    </row>
    <row r="323" spans="2:4" x14ac:dyDescent="0.2">
      <c r="B323" s="2"/>
      <c r="C323" s="2"/>
      <c r="D323" s="2"/>
    </row>
    <row r="324" spans="2:4" x14ac:dyDescent="0.2">
      <c r="B324" s="2"/>
      <c r="C324" s="2"/>
      <c r="D324" s="2"/>
    </row>
    <row r="325" spans="2:4" x14ac:dyDescent="0.2">
      <c r="B325" s="2"/>
      <c r="C325" s="2"/>
      <c r="D325" s="2"/>
    </row>
    <row r="326" spans="2:4" x14ac:dyDescent="0.2">
      <c r="B326" s="2"/>
      <c r="C326" s="2"/>
      <c r="D326" s="2"/>
    </row>
    <row r="327" spans="2:4" x14ac:dyDescent="0.2">
      <c r="B327" s="2"/>
      <c r="C327" s="2"/>
      <c r="D327" s="2"/>
    </row>
    <row r="328" spans="2:4" x14ac:dyDescent="0.2">
      <c r="B328" s="2"/>
      <c r="C328" s="2"/>
      <c r="D328" s="2"/>
    </row>
    <row r="329" spans="2:4" x14ac:dyDescent="0.2">
      <c r="B329" s="2"/>
      <c r="C329" s="2"/>
      <c r="D329" s="2"/>
    </row>
    <row r="330" spans="2:4" x14ac:dyDescent="0.2">
      <c r="B330" s="2"/>
      <c r="C330" s="2"/>
      <c r="D330" s="2"/>
    </row>
    <row r="331" spans="2:4" x14ac:dyDescent="0.2">
      <c r="B331" s="2"/>
      <c r="C331" s="2"/>
      <c r="D331" s="2"/>
    </row>
    <row r="332" spans="2:4" x14ac:dyDescent="0.2">
      <c r="B332" s="2"/>
      <c r="C332" s="2"/>
      <c r="D332" s="2"/>
    </row>
    <row r="333" spans="2:4" x14ac:dyDescent="0.2">
      <c r="B333" s="2"/>
      <c r="C333" s="2"/>
      <c r="D333" s="2"/>
    </row>
    <row r="334" spans="2:4" x14ac:dyDescent="0.2">
      <c r="B334" s="2"/>
      <c r="C334" s="2"/>
      <c r="D334" s="2"/>
    </row>
    <row r="335" spans="2:4" x14ac:dyDescent="0.2">
      <c r="B335" s="2"/>
      <c r="C335" s="2"/>
      <c r="D335" s="2"/>
    </row>
    <row r="336" spans="2:4" x14ac:dyDescent="0.2">
      <c r="B336" s="2"/>
      <c r="C336" s="2"/>
      <c r="D336" s="2"/>
    </row>
    <row r="337" spans="2:4" x14ac:dyDescent="0.2">
      <c r="B337" s="2"/>
      <c r="C337" s="2"/>
      <c r="D337" s="2"/>
    </row>
    <row r="338" spans="2:4" x14ac:dyDescent="0.2">
      <c r="B338" s="2"/>
      <c r="C338" s="2"/>
      <c r="D338" s="2"/>
    </row>
    <row r="339" spans="2:4" x14ac:dyDescent="0.2">
      <c r="B339" s="2"/>
      <c r="C339" s="2"/>
      <c r="D339" s="2"/>
    </row>
    <row r="340" spans="2:4" x14ac:dyDescent="0.2">
      <c r="B340" s="2"/>
      <c r="C340" s="2"/>
      <c r="D340" s="2"/>
    </row>
    <row r="341" spans="2:4" x14ac:dyDescent="0.2">
      <c r="B341" s="2"/>
      <c r="C341" s="2"/>
      <c r="D341" s="2"/>
    </row>
    <row r="342" spans="2:4" x14ac:dyDescent="0.2">
      <c r="B342" s="2"/>
      <c r="C342" s="2"/>
      <c r="D342" s="2"/>
    </row>
    <row r="343" spans="2:4" x14ac:dyDescent="0.2">
      <c r="B343" s="2"/>
      <c r="C343" s="2"/>
      <c r="D343" s="2"/>
    </row>
    <row r="344" spans="2:4" x14ac:dyDescent="0.2">
      <c r="B344" s="2"/>
      <c r="C344" s="2"/>
      <c r="D344" s="2"/>
    </row>
    <row r="345" spans="2:4" x14ac:dyDescent="0.2">
      <c r="B345" s="2"/>
      <c r="C345" s="2"/>
      <c r="D345" s="2"/>
    </row>
    <row r="346" spans="2:4" x14ac:dyDescent="0.2">
      <c r="B346" s="2"/>
      <c r="C346" s="2"/>
      <c r="D346" s="2"/>
    </row>
    <row r="347" spans="2:4" x14ac:dyDescent="0.2">
      <c r="B347" s="2"/>
      <c r="C347" s="2"/>
      <c r="D347" s="2"/>
    </row>
    <row r="348" spans="2:4" x14ac:dyDescent="0.2">
      <c r="B348" s="2"/>
      <c r="C348" s="2"/>
      <c r="D348" s="2"/>
    </row>
    <row r="349" spans="2:4" x14ac:dyDescent="0.2">
      <c r="B349" s="2"/>
      <c r="C349" s="2"/>
      <c r="D349" s="2"/>
    </row>
    <row r="350" spans="2:4" x14ac:dyDescent="0.2">
      <c r="B350" s="2"/>
      <c r="C350" s="2"/>
      <c r="D350" s="2"/>
    </row>
    <row r="351" spans="2:4" x14ac:dyDescent="0.2">
      <c r="B351" s="2"/>
      <c r="C351" s="2"/>
      <c r="D351" s="2"/>
    </row>
    <row r="352" spans="2:4" x14ac:dyDescent="0.2">
      <c r="B352" s="2"/>
      <c r="C352" s="2"/>
      <c r="D352" s="2"/>
    </row>
    <row r="353" spans="2:4" x14ac:dyDescent="0.2">
      <c r="B353" s="2"/>
      <c r="C353" s="2"/>
      <c r="D353" s="2"/>
    </row>
    <row r="354" spans="2:4" x14ac:dyDescent="0.2">
      <c r="B354" s="2"/>
      <c r="C354" s="2"/>
      <c r="D354" s="2"/>
    </row>
    <row r="355" spans="2:4" x14ac:dyDescent="0.2">
      <c r="B355" s="2"/>
      <c r="C355" s="2"/>
      <c r="D355" s="2"/>
    </row>
    <row r="356" spans="2:4" x14ac:dyDescent="0.2">
      <c r="B356" s="2"/>
      <c r="C356" s="2"/>
      <c r="D356" s="2"/>
    </row>
    <row r="357" spans="2:4" x14ac:dyDescent="0.2">
      <c r="B357" s="2"/>
      <c r="C357" s="2"/>
      <c r="D357" s="2"/>
    </row>
    <row r="358" spans="2:4" x14ac:dyDescent="0.2">
      <c r="B358" s="2"/>
      <c r="C358" s="2"/>
      <c r="D358" s="2"/>
    </row>
    <row r="359" spans="2:4" x14ac:dyDescent="0.2">
      <c r="B359" s="2"/>
      <c r="C359" s="2"/>
      <c r="D359" s="2"/>
    </row>
    <row r="360" spans="2:4" x14ac:dyDescent="0.2">
      <c r="B360" s="2"/>
      <c r="C360" s="2"/>
      <c r="D360" s="2"/>
    </row>
    <row r="361" spans="2:4" x14ac:dyDescent="0.2">
      <c r="B361" s="2"/>
      <c r="C361" s="2"/>
      <c r="D361" s="2"/>
    </row>
    <row r="362" spans="2:4" x14ac:dyDescent="0.2">
      <c r="B362" s="2"/>
      <c r="C362" s="2"/>
      <c r="D362" s="2"/>
    </row>
    <row r="363" spans="2:4" x14ac:dyDescent="0.2">
      <c r="B363" s="2"/>
      <c r="C363" s="2"/>
      <c r="D363" s="2"/>
    </row>
    <row r="364" spans="2:4" x14ac:dyDescent="0.2">
      <c r="B364" s="2"/>
      <c r="C364" s="2"/>
      <c r="D364" s="2"/>
    </row>
    <row r="365" spans="2:4" x14ac:dyDescent="0.2">
      <c r="B365" s="2"/>
      <c r="C365" s="2"/>
      <c r="D365" s="2"/>
    </row>
    <row r="366" spans="2:4" x14ac:dyDescent="0.2">
      <c r="B366" s="2"/>
      <c r="C366" s="2"/>
      <c r="D366" s="2"/>
    </row>
    <row r="367" spans="2:4" x14ac:dyDescent="0.2">
      <c r="B367" s="2"/>
      <c r="C367" s="2"/>
      <c r="D367" s="2"/>
    </row>
    <row r="368" spans="2:4" x14ac:dyDescent="0.2">
      <c r="B368" s="2"/>
      <c r="C368" s="2"/>
      <c r="D368" s="2"/>
    </row>
    <row r="369" spans="2:4" x14ac:dyDescent="0.2">
      <c r="B369" s="2"/>
      <c r="C369" s="2"/>
      <c r="D369" s="2"/>
    </row>
    <row r="370" spans="2:4" x14ac:dyDescent="0.2">
      <c r="B370" s="2"/>
      <c r="C370" s="2"/>
      <c r="D370" s="2"/>
    </row>
    <row r="371" spans="2:4" x14ac:dyDescent="0.2">
      <c r="B371" s="2"/>
      <c r="C371" s="2"/>
      <c r="D371" s="2"/>
    </row>
    <row r="372" spans="2:4" x14ac:dyDescent="0.2">
      <c r="B372" s="2"/>
      <c r="C372" s="2"/>
      <c r="D372" s="2"/>
    </row>
    <row r="373" spans="2:4" x14ac:dyDescent="0.2">
      <c r="B373" s="2"/>
      <c r="C373" s="2"/>
      <c r="D373" s="2"/>
    </row>
    <row r="374" spans="2:4" x14ac:dyDescent="0.2">
      <c r="B374" s="2"/>
      <c r="C374" s="2"/>
      <c r="D374" s="2"/>
    </row>
    <row r="375" spans="2:4" x14ac:dyDescent="0.2">
      <c r="B375" s="2"/>
      <c r="C375" s="2"/>
      <c r="D375" s="2"/>
    </row>
    <row r="376" spans="2:4" x14ac:dyDescent="0.2">
      <c r="B376" s="2"/>
      <c r="C376" s="2"/>
      <c r="D376" s="2"/>
    </row>
    <row r="377" spans="2:4" x14ac:dyDescent="0.2">
      <c r="B377" s="2"/>
      <c r="C377" s="2"/>
      <c r="D377" s="2"/>
    </row>
    <row r="378" spans="2:4" x14ac:dyDescent="0.2">
      <c r="B378" s="2"/>
      <c r="C378" s="2"/>
      <c r="D378" s="2"/>
    </row>
    <row r="379" spans="2:4" x14ac:dyDescent="0.2">
      <c r="B379" s="2"/>
      <c r="C379" s="2"/>
      <c r="D379" s="2"/>
    </row>
    <row r="380" spans="2:4" x14ac:dyDescent="0.2">
      <c r="B380" s="2"/>
      <c r="C380" s="2"/>
      <c r="D380" s="2"/>
    </row>
    <row r="381" spans="2:4" x14ac:dyDescent="0.2">
      <c r="B381" s="2"/>
      <c r="C381" s="2"/>
      <c r="D381" s="2"/>
    </row>
    <row r="382" spans="2:4" x14ac:dyDescent="0.2">
      <c r="B382" s="2"/>
      <c r="C382" s="2"/>
      <c r="D382" s="2"/>
    </row>
    <row r="383" spans="2:4" x14ac:dyDescent="0.2">
      <c r="B383" s="2"/>
      <c r="C383" s="2"/>
      <c r="D383" s="2"/>
    </row>
    <row r="384" spans="2:4" x14ac:dyDescent="0.2">
      <c r="B384" s="2"/>
      <c r="C384" s="2"/>
      <c r="D384" s="2"/>
    </row>
    <row r="385" spans="2:4" x14ac:dyDescent="0.2">
      <c r="B385" s="2"/>
      <c r="C385" s="2"/>
      <c r="D385" s="2"/>
    </row>
    <row r="386" spans="2:4" x14ac:dyDescent="0.2">
      <c r="B386" s="2"/>
      <c r="C386" s="2"/>
      <c r="D386" s="2"/>
    </row>
    <row r="387" spans="2:4" x14ac:dyDescent="0.2">
      <c r="B387" s="2"/>
      <c r="C387" s="2"/>
      <c r="D387" s="2"/>
    </row>
    <row r="388" spans="2:4" x14ac:dyDescent="0.2">
      <c r="B388" s="2"/>
      <c r="C388" s="2"/>
      <c r="D388" s="2"/>
    </row>
    <row r="389" spans="2:4" x14ac:dyDescent="0.2">
      <c r="B389" s="2"/>
      <c r="C389" s="2"/>
      <c r="D389" s="2"/>
    </row>
    <row r="390" spans="2:4" x14ac:dyDescent="0.2">
      <c r="B390" s="2"/>
      <c r="C390" s="2"/>
      <c r="D390" s="2"/>
    </row>
    <row r="391" spans="2:4" x14ac:dyDescent="0.2">
      <c r="B391" s="2"/>
      <c r="C391" s="2"/>
      <c r="D391" s="2"/>
    </row>
    <row r="392" spans="2:4" x14ac:dyDescent="0.2">
      <c r="B392" s="2"/>
      <c r="C392" s="2"/>
      <c r="D392" s="2"/>
    </row>
    <row r="393" spans="2:4" x14ac:dyDescent="0.2">
      <c r="B393" s="2"/>
      <c r="C393" s="2"/>
      <c r="D393" s="2"/>
    </row>
    <row r="394" spans="2:4" x14ac:dyDescent="0.2">
      <c r="B394" s="2"/>
      <c r="C394" s="2"/>
      <c r="D394" s="2"/>
    </row>
    <row r="395" spans="2:4" x14ac:dyDescent="0.2">
      <c r="B395" s="2"/>
      <c r="C395" s="2"/>
      <c r="D395" s="2"/>
    </row>
    <row r="396" spans="2:4" x14ac:dyDescent="0.2">
      <c r="B396" s="2"/>
      <c r="C396" s="2"/>
      <c r="D396" s="2"/>
    </row>
    <row r="397" spans="2:4" x14ac:dyDescent="0.2">
      <c r="B397" s="2"/>
      <c r="C397" s="2"/>
      <c r="D397" s="2"/>
    </row>
    <row r="398" spans="2:4" x14ac:dyDescent="0.2">
      <c r="B398" s="2"/>
      <c r="C398" s="2"/>
      <c r="D398" s="2"/>
    </row>
    <row r="399" spans="2:4" x14ac:dyDescent="0.2">
      <c r="B399" s="2"/>
      <c r="C399" s="2"/>
      <c r="D399" s="2"/>
    </row>
    <row r="400" spans="2:4" x14ac:dyDescent="0.2">
      <c r="B400" s="2"/>
      <c r="C400" s="2"/>
      <c r="D400" s="2"/>
    </row>
    <row r="401" spans="2:4" x14ac:dyDescent="0.2">
      <c r="B401" s="2"/>
      <c r="C401" s="2"/>
      <c r="D401" s="2"/>
    </row>
    <row r="402" spans="2:4" x14ac:dyDescent="0.2">
      <c r="B402" s="2"/>
      <c r="C402" s="2"/>
      <c r="D402" s="2"/>
    </row>
    <row r="403" spans="2:4" x14ac:dyDescent="0.2">
      <c r="B403" s="2"/>
      <c r="C403" s="2"/>
      <c r="D403" s="2"/>
    </row>
    <row r="404" spans="2:4" x14ac:dyDescent="0.2">
      <c r="B404" s="2"/>
      <c r="C404" s="2"/>
      <c r="D404" s="2"/>
    </row>
    <row r="405" spans="2:4" x14ac:dyDescent="0.2">
      <c r="B405" s="2"/>
      <c r="C405" s="2"/>
      <c r="D405" s="2"/>
    </row>
    <row r="406" spans="2:4" x14ac:dyDescent="0.2">
      <c r="B406" s="2"/>
      <c r="C406" s="2"/>
      <c r="D406" s="2"/>
    </row>
    <row r="407" spans="2:4" x14ac:dyDescent="0.2">
      <c r="B407" s="2"/>
      <c r="C407" s="2"/>
      <c r="D407" s="2"/>
    </row>
    <row r="408" spans="2:4" x14ac:dyDescent="0.2">
      <c r="B408" s="2"/>
      <c r="C408" s="2"/>
      <c r="D408" s="2"/>
    </row>
    <row r="409" spans="2:4" x14ac:dyDescent="0.2">
      <c r="B409" s="2"/>
      <c r="C409" s="2"/>
      <c r="D409" s="2"/>
    </row>
    <row r="410" spans="2:4" x14ac:dyDescent="0.2">
      <c r="B410" s="2"/>
      <c r="C410" s="2"/>
      <c r="D410" s="2"/>
    </row>
    <row r="411" spans="2:4" x14ac:dyDescent="0.2">
      <c r="B411" s="2"/>
      <c r="C411" s="2"/>
      <c r="D411" s="2"/>
    </row>
    <row r="412" spans="2:4" x14ac:dyDescent="0.2">
      <c r="B412" s="2"/>
      <c r="C412" s="2"/>
      <c r="D412" s="2"/>
    </row>
    <row r="413" spans="2:4" x14ac:dyDescent="0.2">
      <c r="B413" s="2"/>
      <c r="C413" s="2"/>
      <c r="D413" s="2"/>
    </row>
    <row r="414" spans="2:4" x14ac:dyDescent="0.2">
      <c r="B414" s="2"/>
      <c r="C414" s="2"/>
      <c r="D414" s="2"/>
    </row>
    <row r="415" spans="2:4" x14ac:dyDescent="0.2">
      <c r="B415" s="2"/>
      <c r="C415" s="2"/>
      <c r="D415" s="2"/>
    </row>
    <row r="416" spans="2:4" x14ac:dyDescent="0.2">
      <c r="B416" s="2"/>
      <c r="C416" s="2"/>
      <c r="D416" s="2"/>
    </row>
    <row r="417" spans="2:4" x14ac:dyDescent="0.2">
      <c r="B417" s="2"/>
      <c r="C417" s="2"/>
      <c r="D417" s="2"/>
    </row>
    <row r="418" spans="2:4" x14ac:dyDescent="0.2">
      <c r="B418" s="2"/>
      <c r="C418" s="2"/>
      <c r="D418" s="2"/>
    </row>
    <row r="419" spans="2:4" x14ac:dyDescent="0.2">
      <c r="B419" s="2"/>
      <c r="C419" s="2"/>
      <c r="D419" s="2"/>
    </row>
    <row r="420" spans="2:4" x14ac:dyDescent="0.2">
      <c r="B420" s="2"/>
      <c r="C420" s="2"/>
      <c r="D420" s="2"/>
    </row>
    <row r="421" spans="2:4" x14ac:dyDescent="0.2">
      <c r="B421" s="2"/>
      <c r="C421" s="2"/>
      <c r="D421" s="2"/>
    </row>
    <row r="422" spans="2:4" x14ac:dyDescent="0.2">
      <c r="B422" s="2"/>
      <c r="C422" s="2"/>
      <c r="D422" s="2"/>
    </row>
    <row r="423" spans="2:4" x14ac:dyDescent="0.2">
      <c r="B423" s="2"/>
      <c r="C423" s="2"/>
      <c r="D423" s="2"/>
    </row>
    <row r="424" spans="2:4" x14ac:dyDescent="0.2">
      <c r="B424" s="2"/>
      <c r="C424" s="2"/>
      <c r="D424" s="2"/>
    </row>
    <row r="425" spans="2:4" x14ac:dyDescent="0.2">
      <c r="B425" s="2"/>
      <c r="C425" s="2"/>
      <c r="D425" s="2"/>
    </row>
    <row r="426" spans="2:4" x14ac:dyDescent="0.2">
      <c r="B426" s="2"/>
      <c r="C426" s="2"/>
      <c r="D426" s="2"/>
    </row>
    <row r="427" spans="2:4" x14ac:dyDescent="0.2">
      <c r="B427" s="2"/>
      <c r="C427" s="2"/>
      <c r="D427" s="2"/>
    </row>
    <row r="428" spans="2:4" x14ac:dyDescent="0.2">
      <c r="B428" s="2"/>
      <c r="C428" s="2"/>
      <c r="D428" s="2"/>
    </row>
    <row r="429" spans="2:4" x14ac:dyDescent="0.2">
      <c r="B429" s="2"/>
      <c r="C429" s="2"/>
      <c r="D429" s="2"/>
    </row>
    <row r="430" spans="2:4" x14ac:dyDescent="0.2">
      <c r="B430" s="2"/>
      <c r="C430" s="2"/>
      <c r="D430" s="2"/>
    </row>
    <row r="431" spans="2:4" x14ac:dyDescent="0.2">
      <c r="B431" s="2"/>
      <c r="C431" s="2"/>
      <c r="D431" s="2"/>
    </row>
    <row r="432" spans="2:4" x14ac:dyDescent="0.2">
      <c r="B432" s="2"/>
      <c r="C432" s="2"/>
      <c r="D432" s="2"/>
    </row>
    <row r="433" spans="2:4" x14ac:dyDescent="0.2">
      <c r="B433" s="2"/>
      <c r="C433" s="2"/>
      <c r="D433" s="2"/>
    </row>
    <row r="434" spans="2:4" x14ac:dyDescent="0.2">
      <c r="B434" s="2"/>
      <c r="C434" s="2"/>
      <c r="D434" s="2"/>
    </row>
    <row r="435" spans="2:4" x14ac:dyDescent="0.2">
      <c r="B435" s="2"/>
      <c r="C435" s="2"/>
      <c r="D435" s="2"/>
    </row>
    <row r="436" spans="2:4" x14ac:dyDescent="0.2">
      <c r="B436" s="2"/>
      <c r="C436" s="2"/>
      <c r="D436" s="2"/>
    </row>
    <row r="437" spans="2:4" x14ac:dyDescent="0.2">
      <c r="B437" s="2"/>
      <c r="C437" s="2"/>
      <c r="D437" s="2"/>
    </row>
    <row r="438" spans="2:4" x14ac:dyDescent="0.2">
      <c r="B438" s="2"/>
      <c r="C438" s="2"/>
      <c r="D438" s="2"/>
    </row>
    <row r="439" spans="2:4" x14ac:dyDescent="0.2">
      <c r="B439" s="2"/>
      <c r="C439" s="2"/>
      <c r="D439" s="2"/>
    </row>
    <row r="440" spans="2:4" x14ac:dyDescent="0.2">
      <c r="B440" s="2"/>
      <c r="C440" s="2"/>
      <c r="D440" s="2"/>
    </row>
    <row r="441" spans="2:4" x14ac:dyDescent="0.2">
      <c r="B441" s="2"/>
      <c r="C441" s="2"/>
      <c r="D441" s="2"/>
    </row>
    <row r="442" spans="2:4" x14ac:dyDescent="0.2">
      <c r="B442" s="2"/>
      <c r="C442" s="2"/>
      <c r="D442" s="2"/>
    </row>
    <row r="443" spans="2:4" x14ac:dyDescent="0.2">
      <c r="B443" s="2"/>
      <c r="C443" s="2"/>
      <c r="D443" s="2"/>
    </row>
    <row r="444" spans="2:4" x14ac:dyDescent="0.2">
      <c r="B444" s="2"/>
      <c r="C444" s="2"/>
      <c r="D444" s="2"/>
    </row>
    <row r="445" spans="2:4" x14ac:dyDescent="0.2">
      <c r="B445" s="2"/>
      <c r="C445" s="2"/>
      <c r="D445" s="2"/>
    </row>
    <row r="446" spans="2:4" x14ac:dyDescent="0.2">
      <c r="B446" s="2"/>
      <c r="C446" s="2"/>
      <c r="D446" s="2"/>
    </row>
    <row r="447" spans="2:4" x14ac:dyDescent="0.2">
      <c r="B447" s="2"/>
      <c r="C447" s="2"/>
      <c r="D447" s="2"/>
    </row>
    <row r="448" spans="2:4" x14ac:dyDescent="0.2">
      <c r="B448" s="2"/>
      <c r="C448" s="2"/>
      <c r="D448" s="2"/>
    </row>
    <row r="449" spans="2:4" x14ac:dyDescent="0.2">
      <c r="B449" s="2"/>
      <c r="C449" s="2"/>
      <c r="D449" s="2"/>
    </row>
    <row r="450" spans="2:4" x14ac:dyDescent="0.2">
      <c r="B450" s="2"/>
      <c r="C450" s="2"/>
      <c r="D450" s="2"/>
    </row>
    <row r="451" spans="2:4" x14ac:dyDescent="0.2">
      <c r="B451" s="2"/>
      <c r="C451" s="2"/>
      <c r="D451" s="2"/>
    </row>
    <row r="452" spans="2:4" x14ac:dyDescent="0.2">
      <c r="B452" s="2"/>
      <c r="C452" s="2"/>
      <c r="D452" s="2"/>
    </row>
    <row r="453" spans="2:4" x14ac:dyDescent="0.2">
      <c r="B453" s="2"/>
      <c r="C453" s="2"/>
      <c r="D453" s="2"/>
    </row>
    <row r="454" spans="2:4" x14ac:dyDescent="0.2">
      <c r="B454" s="2"/>
      <c r="C454" s="2"/>
      <c r="D454" s="2"/>
    </row>
    <row r="455" spans="2:4" x14ac:dyDescent="0.2">
      <c r="B455" s="2"/>
      <c r="C455" s="2"/>
      <c r="D455" s="2"/>
    </row>
    <row r="456" spans="2:4" x14ac:dyDescent="0.2">
      <c r="B456" s="2"/>
      <c r="C456" s="2"/>
      <c r="D456" s="2"/>
    </row>
    <row r="457" spans="2:4" x14ac:dyDescent="0.2">
      <c r="B457" s="2"/>
      <c r="C457" s="2"/>
      <c r="D457" s="2"/>
    </row>
    <row r="458" spans="2:4" x14ac:dyDescent="0.2">
      <c r="B458" s="2"/>
      <c r="C458" s="2"/>
      <c r="D458" s="2"/>
    </row>
    <row r="459" spans="2:4" x14ac:dyDescent="0.2">
      <c r="B459" s="2"/>
      <c r="C459" s="2"/>
      <c r="D459" s="2"/>
    </row>
    <row r="460" spans="2:4" x14ac:dyDescent="0.2">
      <c r="B460" s="2"/>
      <c r="C460" s="2"/>
      <c r="D460" s="2"/>
    </row>
    <row r="461" spans="2:4" x14ac:dyDescent="0.2">
      <c r="B461" s="2"/>
      <c r="C461" s="2"/>
      <c r="D461" s="2"/>
    </row>
    <row r="462" spans="2:4" x14ac:dyDescent="0.2">
      <c r="B462" s="2"/>
      <c r="C462" s="2"/>
      <c r="D462" s="2"/>
    </row>
    <row r="463" spans="2:4" x14ac:dyDescent="0.2">
      <c r="B463" s="2"/>
      <c r="C463" s="2"/>
      <c r="D463" s="2"/>
    </row>
    <row r="464" spans="2:4" x14ac:dyDescent="0.2">
      <c r="B464" s="2"/>
      <c r="C464" s="2"/>
      <c r="D464" s="2"/>
    </row>
    <row r="465" spans="2:4" x14ac:dyDescent="0.2">
      <c r="B465" s="2"/>
      <c r="C465" s="2"/>
      <c r="D465" s="2"/>
    </row>
    <row r="466" spans="2:4" x14ac:dyDescent="0.2">
      <c r="B466" s="2"/>
      <c r="C466" s="2"/>
      <c r="D466" s="2"/>
    </row>
    <row r="467" spans="2:4" x14ac:dyDescent="0.2">
      <c r="B467" s="2"/>
      <c r="C467" s="2"/>
      <c r="D467" s="2"/>
    </row>
    <row r="468" spans="2:4" x14ac:dyDescent="0.2">
      <c r="B468" s="2"/>
      <c r="C468" s="2"/>
      <c r="D468" s="2"/>
    </row>
    <row r="469" spans="2:4" x14ac:dyDescent="0.2">
      <c r="B469" s="2"/>
      <c r="C469" s="2"/>
      <c r="D469" s="2"/>
    </row>
    <row r="470" spans="2:4" x14ac:dyDescent="0.2">
      <c r="B470" s="2"/>
      <c r="C470" s="2"/>
      <c r="D470" s="2"/>
    </row>
    <row r="471" spans="2:4" x14ac:dyDescent="0.2">
      <c r="B471" s="2"/>
      <c r="C471" s="2"/>
      <c r="D471" s="2"/>
    </row>
    <row r="472" spans="2:4" x14ac:dyDescent="0.2">
      <c r="B472" s="2"/>
      <c r="C472" s="2"/>
      <c r="D472" s="2"/>
    </row>
    <row r="473" spans="2:4" x14ac:dyDescent="0.2">
      <c r="B473" s="2"/>
      <c r="C473" s="2"/>
      <c r="D473" s="2"/>
    </row>
    <row r="474" spans="2:4" x14ac:dyDescent="0.2">
      <c r="B474" s="2"/>
      <c r="C474" s="2"/>
      <c r="D474" s="2"/>
    </row>
    <row r="475" spans="2:4" x14ac:dyDescent="0.2">
      <c r="B475" s="2"/>
      <c r="C475" s="2"/>
      <c r="D475" s="2"/>
    </row>
    <row r="476" spans="2:4" x14ac:dyDescent="0.2">
      <c r="B476" s="2"/>
      <c r="C476" s="2"/>
      <c r="D476" s="2"/>
    </row>
    <row r="477" spans="2:4" x14ac:dyDescent="0.2">
      <c r="B477" s="2"/>
      <c r="C477" s="2"/>
      <c r="D477" s="2"/>
    </row>
    <row r="478" spans="2:4" x14ac:dyDescent="0.2">
      <c r="B478" s="2"/>
      <c r="C478" s="2"/>
      <c r="D478" s="2"/>
    </row>
    <row r="479" spans="2:4" x14ac:dyDescent="0.2">
      <c r="B479" s="2"/>
      <c r="C479" s="2"/>
      <c r="D479" s="2"/>
    </row>
    <row r="480" spans="2:4" x14ac:dyDescent="0.2">
      <c r="B480" s="2"/>
      <c r="C480" s="2"/>
      <c r="D480" s="2"/>
    </row>
    <row r="481" spans="2:4" x14ac:dyDescent="0.2">
      <c r="B481" s="2"/>
      <c r="C481" s="2"/>
      <c r="D481" s="2"/>
    </row>
    <row r="482" spans="2:4" x14ac:dyDescent="0.2">
      <c r="B482" s="2"/>
      <c r="C482" s="2"/>
      <c r="D482" s="2"/>
    </row>
    <row r="483" spans="2:4" x14ac:dyDescent="0.2">
      <c r="B483" s="2"/>
      <c r="C483" s="2"/>
      <c r="D483" s="2"/>
    </row>
    <row r="484" spans="2:4" x14ac:dyDescent="0.2">
      <c r="B484" s="2"/>
      <c r="C484" s="2"/>
      <c r="D484" s="2"/>
    </row>
    <row r="485" spans="2:4" x14ac:dyDescent="0.2">
      <c r="B485" s="2"/>
      <c r="C485" s="2"/>
      <c r="D485" s="2"/>
    </row>
    <row r="486" spans="2:4" x14ac:dyDescent="0.2">
      <c r="B486" s="2"/>
      <c r="C486" s="2"/>
      <c r="D486" s="2"/>
    </row>
    <row r="487" spans="2:4" x14ac:dyDescent="0.2">
      <c r="B487" s="2"/>
      <c r="C487" s="2"/>
      <c r="D487" s="2"/>
    </row>
    <row r="488" spans="2:4" x14ac:dyDescent="0.2">
      <c r="B488" s="2"/>
      <c r="C488" s="2"/>
      <c r="D488" s="2"/>
    </row>
    <row r="489" spans="2:4" x14ac:dyDescent="0.2">
      <c r="B489" s="2"/>
      <c r="C489" s="2"/>
      <c r="D489" s="2"/>
    </row>
    <row r="490" spans="2:4" x14ac:dyDescent="0.2">
      <c r="B490" s="2"/>
      <c r="C490" s="2"/>
      <c r="D490" s="2"/>
    </row>
    <row r="491" spans="2:4" x14ac:dyDescent="0.2">
      <c r="B491" s="2"/>
      <c r="C491" s="2"/>
      <c r="D491" s="2"/>
    </row>
    <row r="492" spans="2:4" x14ac:dyDescent="0.2">
      <c r="B492" s="2"/>
      <c r="C492" s="2"/>
      <c r="D492" s="2"/>
    </row>
    <row r="493" spans="2:4" x14ac:dyDescent="0.2">
      <c r="B493" s="2"/>
      <c r="C493" s="2"/>
      <c r="D493" s="2"/>
    </row>
    <row r="494" spans="2:4" x14ac:dyDescent="0.2">
      <c r="B494" s="2"/>
      <c r="C494" s="2"/>
      <c r="D494" s="2"/>
    </row>
    <row r="495" spans="2:4" x14ac:dyDescent="0.2">
      <c r="B495" s="2"/>
      <c r="C495" s="2"/>
      <c r="D495" s="2"/>
    </row>
    <row r="496" spans="2:4" x14ac:dyDescent="0.2">
      <c r="B496" s="2"/>
      <c r="C496" s="2"/>
      <c r="D496" s="2"/>
    </row>
    <row r="497" spans="2:4" x14ac:dyDescent="0.2">
      <c r="B497" s="2"/>
      <c r="C497" s="2"/>
      <c r="D497" s="2"/>
    </row>
    <row r="498" spans="2:4" x14ac:dyDescent="0.2">
      <c r="B498" s="2"/>
      <c r="C498" s="2"/>
      <c r="D498" s="2"/>
    </row>
    <row r="499" spans="2:4" x14ac:dyDescent="0.2">
      <c r="B499" s="2"/>
      <c r="C499" s="2"/>
      <c r="D499" s="2"/>
    </row>
    <row r="500" spans="2:4" x14ac:dyDescent="0.2">
      <c r="B500" s="2"/>
      <c r="C500" s="2"/>
      <c r="D500" s="2"/>
    </row>
    <row r="501" spans="2:4" x14ac:dyDescent="0.2">
      <c r="B501" s="2"/>
      <c r="C501" s="2"/>
      <c r="D501" s="2"/>
    </row>
    <row r="502" spans="2:4" x14ac:dyDescent="0.2">
      <c r="B502" s="2"/>
      <c r="C502" s="2"/>
      <c r="D502" s="2"/>
    </row>
    <row r="503" spans="2:4" x14ac:dyDescent="0.2">
      <c r="B503" s="2"/>
      <c r="C503" s="2"/>
      <c r="D503" s="2"/>
    </row>
    <row r="504" spans="2:4" x14ac:dyDescent="0.2">
      <c r="B504" s="2"/>
      <c r="C504" s="2"/>
      <c r="D504" s="2"/>
    </row>
    <row r="505" spans="2:4" x14ac:dyDescent="0.2">
      <c r="B505" s="2"/>
      <c r="C505" s="2"/>
      <c r="D505" s="2"/>
    </row>
    <row r="506" spans="2:4" x14ac:dyDescent="0.2">
      <c r="B506" s="2"/>
      <c r="C506" s="2"/>
      <c r="D506" s="2"/>
    </row>
    <row r="507" spans="2:4" x14ac:dyDescent="0.2">
      <c r="B507" s="2"/>
      <c r="C507" s="2"/>
      <c r="D507" s="2"/>
    </row>
    <row r="508" spans="2:4" x14ac:dyDescent="0.2">
      <c r="B508" s="2"/>
      <c r="C508" s="2"/>
      <c r="D508" s="2"/>
    </row>
    <row r="509" spans="2:4" x14ac:dyDescent="0.2">
      <c r="B509" s="2"/>
      <c r="C509" s="2"/>
      <c r="D509" s="2"/>
    </row>
    <row r="510" spans="2:4" x14ac:dyDescent="0.2">
      <c r="B510" s="2"/>
      <c r="C510" s="2"/>
      <c r="D510" s="2"/>
    </row>
    <row r="511" spans="2:4" x14ac:dyDescent="0.2">
      <c r="B511" s="2"/>
      <c r="C511" s="2"/>
      <c r="D511" s="2"/>
    </row>
    <row r="512" spans="2:4" x14ac:dyDescent="0.2">
      <c r="B512" s="2"/>
      <c r="C512" s="2"/>
      <c r="D512" s="2"/>
    </row>
    <row r="513" spans="2:4" x14ac:dyDescent="0.2">
      <c r="B513" s="2"/>
      <c r="C513" s="2"/>
      <c r="D513" s="2"/>
    </row>
    <row r="514" spans="2:4" x14ac:dyDescent="0.2">
      <c r="B514" s="2"/>
      <c r="C514" s="2"/>
      <c r="D514" s="2"/>
    </row>
    <row r="515" spans="2:4" x14ac:dyDescent="0.2">
      <c r="B515" s="2"/>
      <c r="C515" s="2"/>
      <c r="D515" s="2"/>
    </row>
    <row r="516" spans="2:4" x14ac:dyDescent="0.2">
      <c r="B516" s="2"/>
      <c r="C516" s="2"/>
      <c r="D516" s="2"/>
    </row>
    <row r="517" spans="2:4" x14ac:dyDescent="0.2">
      <c r="B517" s="2"/>
      <c r="C517" s="2"/>
      <c r="D517" s="2"/>
    </row>
    <row r="518" spans="2:4" x14ac:dyDescent="0.2">
      <c r="B518" s="2"/>
      <c r="C518" s="2"/>
      <c r="D518" s="2"/>
    </row>
    <row r="519" spans="2:4" x14ac:dyDescent="0.2">
      <c r="B519" s="2"/>
      <c r="C519" s="2"/>
      <c r="D519" s="2"/>
    </row>
    <row r="520" spans="2:4" x14ac:dyDescent="0.2">
      <c r="B520" s="2"/>
      <c r="C520" s="2"/>
      <c r="D520" s="2"/>
    </row>
    <row r="521" spans="2:4" x14ac:dyDescent="0.2">
      <c r="B521" s="2"/>
      <c r="C521" s="2"/>
      <c r="D521" s="2"/>
    </row>
    <row r="522" spans="2:4" x14ac:dyDescent="0.2">
      <c r="B522" s="2"/>
      <c r="C522" s="2"/>
      <c r="D522" s="2"/>
    </row>
    <row r="523" spans="2:4" x14ac:dyDescent="0.2">
      <c r="B523" s="2"/>
      <c r="C523" s="2"/>
      <c r="D523" s="2"/>
    </row>
    <row r="524" spans="2:4" x14ac:dyDescent="0.2">
      <c r="B524" s="2"/>
      <c r="C524" s="2"/>
      <c r="D524" s="2"/>
    </row>
    <row r="525" spans="2:4" x14ac:dyDescent="0.2">
      <c r="B525" s="2"/>
      <c r="C525" s="2"/>
      <c r="D525" s="2"/>
    </row>
    <row r="526" spans="2:4" x14ac:dyDescent="0.2">
      <c r="B526" s="2"/>
      <c r="C526" s="2"/>
      <c r="D526" s="2"/>
    </row>
    <row r="527" spans="2:4" x14ac:dyDescent="0.2">
      <c r="B527" s="2"/>
      <c r="C527" s="2"/>
      <c r="D527" s="2"/>
    </row>
    <row r="528" spans="2:4" x14ac:dyDescent="0.2">
      <c r="B528" s="2"/>
      <c r="C528" s="2"/>
      <c r="D528" s="2"/>
    </row>
    <row r="529" spans="2:4" x14ac:dyDescent="0.2">
      <c r="B529" s="2"/>
      <c r="C529" s="2"/>
      <c r="D529" s="2"/>
    </row>
    <row r="530" spans="2:4" x14ac:dyDescent="0.2">
      <c r="B530" s="2"/>
      <c r="C530" s="2"/>
      <c r="D530" s="2"/>
    </row>
    <row r="531" spans="2:4" x14ac:dyDescent="0.2">
      <c r="B531" s="2"/>
      <c r="C531" s="2"/>
      <c r="D531" s="2"/>
    </row>
    <row r="532" spans="2:4" x14ac:dyDescent="0.2">
      <c r="B532" s="2"/>
      <c r="C532" s="2"/>
      <c r="D532" s="2"/>
    </row>
    <row r="533" spans="2:4" x14ac:dyDescent="0.2">
      <c r="B533" s="2"/>
      <c r="C533" s="2"/>
      <c r="D533" s="2"/>
    </row>
    <row r="534" spans="2:4" x14ac:dyDescent="0.2">
      <c r="B534" s="2"/>
      <c r="C534" s="2"/>
      <c r="D534" s="2"/>
    </row>
    <row r="535" spans="2:4" x14ac:dyDescent="0.2">
      <c r="B535" s="2"/>
      <c r="C535" s="2"/>
      <c r="D535" s="2"/>
    </row>
    <row r="536" spans="2:4" x14ac:dyDescent="0.2">
      <c r="B536" s="2"/>
      <c r="C536" s="2"/>
      <c r="D536" s="2"/>
    </row>
    <row r="537" spans="2:4" x14ac:dyDescent="0.2">
      <c r="B537" s="2"/>
      <c r="C537" s="2"/>
      <c r="D537" s="2"/>
    </row>
    <row r="538" spans="2:4" x14ac:dyDescent="0.2">
      <c r="B538" s="2"/>
      <c r="C538" s="2"/>
      <c r="D538" s="2"/>
    </row>
    <row r="539" spans="2:4" x14ac:dyDescent="0.2">
      <c r="B539" s="2"/>
      <c r="C539" s="2"/>
      <c r="D539" s="2"/>
    </row>
    <row r="540" spans="2:4" x14ac:dyDescent="0.2">
      <c r="B540" s="2"/>
      <c r="C540" s="2"/>
      <c r="D540" s="2"/>
    </row>
    <row r="541" spans="2:4" x14ac:dyDescent="0.2">
      <c r="B541" s="2"/>
      <c r="C541" s="2"/>
      <c r="D541" s="2"/>
    </row>
    <row r="542" spans="2:4" x14ac:dyDescent="0.2">
      <c r="B542" s="2"/>
      <c r="C542" s="2"/>
      <c r="D542" s="2"/>
    </row>
    <row r="543" spans="2:4" x14ac:dyDescent="0.2">
      <c r="B543" s="2"/>
      <c r="C543" s="2"/>
      <c r="D543" s="2"/>
    </row>
    <row r="544" spans="2:4" x14ac:dyDescent="0.2">
      <c r="B544" s="2"/>
      <c r="C544" s="2"/>
      <c r="D544" s="2"/>
    </row>
    <row r="545" spans="2:4" x14ac:dyDescent="0.2">
      <c r="B545" s="2"/>
      <c r="C545" s="2"/>
      <c r="D545" s="2"/>
    </row>
    <row r="546" spans="2:4" x14ac:dyDescent="0.2">
      <c r="B546" s="2"/>
      <c r="C546" s="2"/>
      <c r="D546" s="2"/>
    </row>
    <row r="547" spans="2:4" x14ac:dyDescent="0.2">
      <c r="B547" s="2"/>
      <c r="C547" s="2"/>
      <c r="D547" s="2"/>
    </row>
    <row r="548" spans="2:4" x14ac:dyDescent="0.2">
      <c r="B548" s="2"/>
      <c r="C548" s="2"/>
      <c r="D548" s="2"/>
    </row>
    <row r="549" spans="2:4" x14ac:dyDescent="0.2">
      <c r="B549" s="2"/>
      <c r="C549" s="2"/>
      <c r="D549" s="2"/>
    </row>
    <row r="550" spans="2:4" x14ac:dyDescent="0.2">
      <c r="B550" s="2"/>
      <c r="C550" s="2"/>
      <c r="D550" s="2"/>
    </row>
    <row r="551" spans="2:4" x14ac:dyDescent="0.2">
      <c r="B551" s="2"/>
      <c r="C551" s="2"/>
      <c r="D551" s="2"/>
    </row>
    <row r="552" spans="2:4" x14ac:dyDescent="0.2">
      <c r="B552" s="2"/>
      <c r="C552" s="2"/>
      <c r="D552" s="2"/>
    </row>
    <row r="553" spans="2:4" x14ac:dyDescent="0.2">
      <c r="B553" s="2"/>
      <c r="C553" s="2"/>
      <c r="D553" s="2"/>
    </row>
    <row r="554" spans="2:4" x14ac:dyDescent="0.2">
      <c r="B554" s="2"/>
      <c r="C554" s="2"/>
      <c r="D554" s="2"/>
    </row>
    <row r="555" spans="2:4" x14ac:dyDescent="0.2">
      <c r="B555" s="2"/>
      <c r="C555" s="2"/>
      <c r="D555" s="2"/>
    </row>
    <row r="556" spans="2:4" x14ac:dyDescent="0.2">
      <c r="B556" s="2"/>
      <c r="C556" s="2"/>
      <c r="D556" s="2"/>
    </row>
    <row r="557" spans="2:4" x14ac:dyDescent="0.2">
      <c r="B557" s="2"/>
      <c r="C557" s="2"/>
      <c r="D557" s="2"/>
    </row>
    <row r="558" spans="2:4" x14ac:dyDescent="0.2">
      <c r="B558" s="2"/>
      <c r="C558" s="2"/>
      <c r="D558" s="2"/>
    </row>
    <row r="559" spans="2:4" x14ac:dyDescent="0.2">
      <c r="B559" s="2"/>
      <c r="C559" s="2"/>
      <c r="D559" s="2"/>
    </row>
    <row r="560" spans="2:4" x14ac:dyDescent="0.2">
      <c r="B560" s="2"/>
      <c r="C560" s="2"/>
      <c r="D560" s="2"/>
    </row>
    <row r="561" spans="2:4" x14ac:dyDescent="0.2">
      <c r="B561" s="2"/>
      <c r="C561" s="2"/>
      <c r="D561" s="2"/>
    </row>
    <row r="562" spans="2:4" x14ac:dyDescent="0.2">
      <c r="B562" s="2"/>
      <c r="C562" s="2"/>
      <c r="D562" s="2"/>
    </row>
    <row r="563" spans="2:4" x14ac:dyDescent="0.2">
      <c r="B563" s="2"/>
      <c r="C563" s="2"/>
      <c r="D563" s="2"/>
    </row>
    <row r="564" spans="2:4" x14ac:dyDescent="0.2">
      <c r="B564" s="2"/>
      <c r="C564" s="2"/>
      <c r="D564" s="2"/>
    </row>
    <row r="565" spans="2:4" x14ac:dyDescent="0.2">
      <c r="B565" s="2"/>
      <c r="C565" s="2"/>
      <c r="D565" s="2"/>
    </row>
    <row r="566" spans="2:4" x14ac:dyDescent="0.2">
      <c r="B566" s="2"/>
      <c r="C566" s="2"/>
      <c r="D566" s="2"/>
    </row>
    <row r="567" spans="2:4" x14ac:dyDescent="0.2">
      <c r="B567" s="2"/>
      <c r="C567" s="2"/>
      <c r="D567" s="2"/>
    </row>
    <row r="568" spans="2:4" x14ac:dyDescent="0.2">
      <c r="B568" s="2"/>
      <c r="C568" s="2"/>
      <c r="D568" s="2"/>
    </row>
    <row r="569" spans="2:4" x14ac:dyDescent="0.2">
      <c r="B569" s="2"/>
      <c r="C569" s="2"/>
      <c r="D569" s="2"/>
    </row>
    <row r="570" spans="2:4" x14ac:dyDescent="0.2">
      <c r="B570" s="2"/>
      <c r="C570" s="2"/>
      <c r="D570" s="2"/>
    </row>
    <row r="571" spans="2:4" x14ac:dyDescent="0.2">
      <c r="B571" s="2"/>
      <c r="C571" s="2"/>
      <c r="D571" s="2"/>
    </row>
    <row r="572" spans="2:4" x14ac:dyDescent="0.2">
      <c r="B572" s="2"/>
      <c r="C572" s="2"/>
      <c r="D572" s="2"/>
    </row>
    <row r="573" spans="2:4" x14ac:dyDescent="0.2">
      <c r="B573" s="2"/>
      <c r="C573" s="2"/>
      <c r="D573" s="2"/>
    </row>
    <row r="574" spans="2:4" x14ac:dyDescent="0.2">
      <c r="B574" s="2"/>
      <c r="C574" s="2"/>
      <c r="D574" s="2"/>
    </row>
    <row r="575" spans="2:4" x14ac:dyDescent="0.2">
      <c r="B575" s="2"/>
      <c r="C575" s="2"/>
      <c r="D575" s="2"/>
    </row>
    <row r="576" spans="2:4" x14ac:dyDescent="0.2">
      <c r="B576" s="2"/>
      <c r="C576" s="2"/>
      <c r="D576" s="2"/>
    </row>
    <row r="577" spans="2:4" x14ac:dyDescent="0.2">
      <c r="B577" s="2"/>
      <c r="C577" s="2"/>
      <c r="D577" s="2"/>
    </row>
    <row r="578" spans="2:4" x14ac:dyDescent="0.2">
      <c r="B578" s="2"/>
      <c r="C578" s="2"/>
      <c r="D578" s="2"/>
    </row>
    <row r="579" spans="2:4" x14ac:dyDescent="0.2">
      <c r="B579" s="2"/>
      <c r="C579" s="2"/>
      <c r="D579" s="2"/>
    </row>
    <row r="580" spans="2:4" x14ac:dyDescent="0.2">
      <c r="B580" s="2"/>
      <c r="C580" s="2"/>
      <c r="D580" s="2"/>
    </row>
    <row r="581" spans="2:4" x14ac:dyDescent="0.2">
      <c r="B581" s="2"/>
      <c r="C581" s="2"/>
      <c r="D581" s="2"/>
    </row>
    <row r="582" spans="2:4" x14ac:dyDescent="0.2">
      <c r="B582" s="2"/>
      <c r="C582" s="2"/>
      <c r="D582" s="2"/>
    </row>
    <row r="583" spans="2:4" x14ac:dyDescent="0.2">
      <c r="B583" s="2"/>
      <c r="C583" s="2"/>
      <c r="D583" s="2"/>
    </row>
    <row r="584" spans="2:4" x14ac:dyDescent="0.2">
      <c r="B584" s="2"/>
      <c r="C584" s="2"/>
      <c r="D584" s="2"/>
    </row>
    <row r="585" spans="2:4" x14ac:dyDescent="0.2">
      <c r="B585" s="2"/>
      <c r="C585" s="2"/>
      <c r="D585" s="2"/>
    </row>
    <row r="586" spans="2:4" x14ac:dyDescent="0.2">
      <c r="B586" s="2"/>
      <c r="C586" s="2"/>
      <c r="D586" s="2"/>
    </row>
    <row r="587" spans="2:4" x14ac:dyDescent="0.2">
      <c r="B587" s="2"/>
      <c r="C587" s="2"/>
      <c r="D587" s="2"/>
    </row>
    <row r="588" spans="2:4" x14ac:dyDescent="0.2">
      <c r="B588" s="2"/>
      <c r="C588" s="2"/>
      <c r="D588" s="2"/>
    </row>
    <row r="589" spans="2:4" x14ac:dyDescent="0.2">
      <c r="B589" s="2"/>
      <c r="C589" s="2"/>
      <c r="D589" s="2"/>
    </row>
    <row r="590" spans="2:4" x14ac:dyDescent="0.2">
      <c r="B590" s="2"/>
      <c r="C590" s="2"/>
      <c r="D590" s="2"/>
    </row>
    <row r="591" spans="2:4" x14ac:dyDescent="0.2">
      <c r="B591" s="2"/>
      <c r="C591" s="2"/>
      <c r="D591" s="2"/>
    </row>
    <row r="592" spans="2:4" x14ac:dyDescent="0.2">
      <c r="B592" s="2"/>
      <c r="C592" s="2"/>
      <c r="D592" s="2"/>
    </row>
    <row r="593" spans="2:4" x14ac:dyDescent="0.2">
      <c r="B593" s="2"/>
      <c r="C593" s="2"/>
      <c r="D593" s="2"/>
    </row>
    <row r="594" spans="2:4" x14ac:dyDescent="0.2">
      <c r="B594" s="2"/>
      <c r="C594" s="2"/>
      <c r="D594" s="2"/>
    </row>
    <row r="595" spans="2:4" x14ac:dyDescent="0.2">
      <c r="B595" s="2"/>
      <c r="C595" s="2"/>
      <c r="D595" s="2"/>
    </row>
    <row r="596" spans="2:4" x14ac:dyDescent="0.2">
      <c r="B596" s="2"/>
      <c r="C596" s="2"/>
      <c r="D596" s="2"/>
    </row>
    <row r="597" spans="2:4" x14ac:dyDescent="0.2">
      <c r="B597" s="2"/>
      <c r="C597" s="2"/>
      <c r="D597" s="2"/>
    </row>
    <row r="598" spans="2:4" x14ac:dyDescent="0.2">
      <c r="B598" s="2"/>
      <c r="C598" s="2"/>
      <c r="D598" s="2"/>
    </row>
    <row r="599" spans="2:4" x14ac:dyDescent="0.2">
      <c r="B599" s="2"/>
      <c r="C599" s="2"/>
      <c r="D599" s="2"/>
    </row>
    <row r="600" spans="2:4" x14ac:dyDescent="0.2">
      <c r="B600" s="2"/>
      <c r="C600" s="2"/>
      <c r="D600" s="2"/>
    </row>
    <row r="601" spans="2:4" x14ac:dyDescent="0.2">
      <c r="B601" s="2"/>
      <c r="C601" s="2"/>
      <c r="D601" s="2"/>
    </row>
    <row r="602" spans="2:4" x14ac:dyDescent="0.2">
      <c r="B602" s="2"/>
      <c r="C602" s="2"/>
      <c r="D602" s="2"/>
    </row>
    <row r="603" spans="2:4" x14ac:dyDescent="0.2">
      <c r="B603" s="2"/>
      <c r="C603" s="2"/>
      <c r="D603" s="2"/>
    </row>
    <row r="604" spans="2:4" x14ac:dyDescent="0.2">
      <c r="B604" s="2"/>
      <c r="C604" s="2"/>
      <c r="D604" s="2"/>
    </row>
    <row r="605" spans="2:4" x14ac:dyDescent="0.2">
      <c r="B605" s="2"/>
      <c r="C605" s="2"/>
      <c r="D605" s="2"/>
    </row>
    <row r="606" spans="2:4" x14ac:dyDescent="0.2">
      <c r="B606" s="2"/>
      <c r="C606" s="2"/>
      <c r="D606" s="2"/>
    </row>
    <row r="607" spans="2:4" x14ac:dyDescent="0.2">
      <c r="B607" s="2"/>
      <c r="C607" s="2"/>
      <c r="D607" s="2"/>
    </row>
    <row r="608" spans="2:4" x14ac:dyDescent="0.2">
      <c r="B608" s="2"/>
      <c r="C608" s="2"/>
      <c r="D608" s="2"/>
    </row>
    <row r="609" spans="2:4" x14ac:dyDescent="0.2">
      <c r="B609" s="2"/>
      <c r="C609" s="2"/>
      <c r="D609" s="2"/>
    </row>
    <row r="610" spans="2:4" x14ac:dyDescent="0.2">
      <c r="B610" s="2"/>
      <c r="C610" s="2"/>
      <c r="D610" s="2"/>
    </row>
    <row r="611" spans="2:4" x14ac:dyDescent="0.2">
      <c r="B611" s="2"/>
      <c r="C611" s="2"/>
      <c r="D611" s="2"/>
    </row>
    <row r="612" spans="2:4" x14ac:dyDescent="0.2">
      <c r="B612" s="2"/>
      <c r="C612" s="2"/>
      <c r="D612" s="2"/>
    </row>
    <row r="613" spans="2:4" x14ac:dyDescent="0.2">
      <c r="B613" s="2"/>
      <c r="C613" s="2"/>
      <c r="D613" s="2"/>
    </row>
    <row r="614" spans="2:4" x14ac:dyDescent="0.2">
      <c r="B614" s="2"/>
      <c r="C614" s="2"/>
      <c r="D614" s="2"/>
    </row>
    <row r="615" spans="2:4" x14ac:dyDescent="0.2">
      <c r="B615" s="2"/>
      <c r="C615" s="2"/>
      <c r="D615" s="2"/>
    </row>
    <row r="616" spans="2:4" x14ac:dyDescent="0.2">
      <c r="B616" s="2"/>
      <c r="C616" s="2"/>
      <c r="D616" s="2"/>
    </row>
    <row r="617" spans="2:4" x14ac:dyDescent="0.2">
      <c r="B617" s="2"/>
      <c r="C617" s="2"/>
      <c r="D617" s="2"/>
    </row>
    <row r="618" spans="2:4" x14ac:dyDescent="0.2">
      <c r="B618" s="2"/>
      <c r="C618" s="2"/>
      <c r="D618" s="2"/>
    </row>
    <row r="619" spans="2:4" x14ac:dyDescent="0.2">
      <c r="B619" s="2"/>
      <c r="C619" s="2"/>
      <c r="D619" s="2"/>
    </row>
    <row r="620" spans="2:4" x14ac:dyDescent="0.2">
      <c r="B620" s="2"/>
      <c r="C620" s="2"/>
      <c r="D620" s="2"/>
    </row>
    <row r="621" spans="2:4" x14ac:dyDescent="0.2">
      <c r="B621" s="2"/>
      <c r="C621" s="2"/>
      <c r="D621" s="2"/>
    </row>
    <row r="622" spans="2:4" x14ac:dyDescent="0.2">
      <c r="B622" s="2"/>
      <c r="C622" s="2"/>
      <c r="D622" s="2"/>
    </row>
    <row r="623" spans="2:4" x14ac:dyDescent="0.2">
      <c r="B623" s="2"/>
      <c r="C623" s="2"/>
      <c r="D623" s="2"/>
    </row>
    <row r="624" spans="2:4" x14ac:dyDescent="0.2">
      <c r="B624" s="2"/>
      <c r="C624" s="2"/>
      <c r="D624" s="2"/>
    </row>
    <row r="625" spans="2:4" x14ac:dyDescent="0.2">
      <c r="B625" s="2"/>
      <c r="C625" s="2"/>
      <c r="D625" s="2"/>
    </row>
    <row r="626" spans="2:4" x14ac:dyDescent="0.2">
      <c r="B626" s="2"/>
      <c r="C626" s="2"/>
      <c r="D626" s="2"/>
    </row>
    <row r="627" spans="2:4" x14ac:dyDescent="0.2">
      <c r="B627" s="2"/>
      <c r="C627" s="2"/>
      <c r="D627" s="2"/>
    </row>
    <row r="628" spans="2:4" x14ac:dyDescent="0.2">
      <c r="B628" s="2"/>
      <c r="C628" s="2"/>
      <c r="D628" s="2"/>
    </row>
    <row r="629" spans="2:4" x14ac:dyDescent="0.2">
      <c r="B629" s="2"/>
      <c r="C629" s="2"/>
      <c r="D629" s="2"/>
    </row>
    <row r="630" spans="2:4" x14ac:dyDescent="0.2">
      <c r="B630" s="2"/>
      <c r="C630" s="2"/>
      <c r="D630" s="2"/>
    </row>
    <row r="631" spans="2:4" x14ac:dyDescent="0.2">
      <c r="B631" s="2"/>
      <c r="C631" s="2"/>
      <c r="D631" s="2"/>
    </row>
    <row r="632" spans="2:4" x14ac:dyDescent="0.2">
      <c r="B632" s="2"/>
      <c r="C632" s="2"/>
      <c r="D632" s="2"/>
    </row>
    <row r="633" spans="2:4" x14ac:dyDescent="0.2">
      <c r="B633" s="2"/>
      <c r="C633" s="2"/>
      <c r="D633" s="2"/>
    </row>
    <row r="634" spans="2:4" x14ac:dyDescent="0.2">
      <c r="B634" s="2"/>
      <c r="C634" s="2"/>
      <c r="D634" s="2"/>
    </row>
    <row r="635" spans="2:4" x14ac:dyDescent="0.2">
      <c r="B635" s="2"/>
      <c r="C635" s="2"/>
      <c r="D635" s="2"/>
    </row>
    <row r="636" spans="2:4" x14ac:dyDescent="0.2">
      <c r="B636" s="2"/>
      <c r="C636" s="2"/>
      <c r="D636" s="2"/>
    </row>
    <row r="637" spans="2:4" x14ac:dyDescent="0.2">
      <c r="B637" s="2"/>
      <c r="C637" s="2"/>
      <c r="D637" s="2"/>
    </row>
    <row r="638" spans="2:4" x14ac:dyDescent="0.2">
      <c r="B638" s="2"/>
      <c r="C638" s="2"/>
      <c r="D638" s="2"/>
    </row>
    <row r="639" spans="2:4" x14ac:dyDescent="0.2">
      <c r="B639" s="2"/>
      <c r="C639" s="2"/>
      <c r="D639" s="2"/>
    </row>
    <row r="640" spans="2:4" x14ac:dyDescent="0.2">
      <c r="B640" s="2"/>
      <c r="C640" s="2"/>
      <c r="D640" s="2"/>
    </row>
    <row r="641" spans="2:4" x14ac:dyDescent="0.2">
      <c r="B641" s="2"/>
      <c r="C641" s="2"/>
      <c r="D641" s="2"/>
    </row>
    <row r="642" spans="2:4" x14ac:dyDescent="0.2">
      <c r="B642" s="2"/>
      <c r="C642" s="2"/>
      <c r="D642" s="2"/>
    </row>
    <row r="643" spans="2:4" x14ac:dyDescent="0.2">
      <c r="B643" s="2"/>
      <c r="C643" s="2"/>
      <c r="D643" s="2"/>
    </row>
    <row r="644" spans="2:4" x14ac:dyDescent="0.2">
      <c r="B644" s="2"/>
      <c r="C644" s="2"/>
      <c r="D644" s="2"/>
    </row>
    <row r="645" spans="2:4" x14ac:dyDescent="0.2">
      <c r="B645" s="2"/>
      <c r="C645" s="2"/>
      <c r="D645" s="2"/>
    </row>
    <row r="646" spans="2:4" x14ac:dyDescent="0.2">
      <c r="B646" s="2"/>
      <c r="C646" s="2"/>
      <c r="D646" s="2"/>
    </row>
    <row r="647" spans="2:4" x14ac:dyDescent="0.2">
      <c r="B647" s="2"/>
      <c r="C647" s="2"/>
      <c r="D647" s="2"/>
    </row>
    <row r="648" spans="2:4" x14ac:dyDescent="0.2">
      <c r="B648" s="2"/>
      <c r="C648" s="2"/>
      <c r="D648" s="2"/>
    </row>
    <row r="649" spans="2:4" x14ac:dyDescent="0.2">
      <c r="B649" s="2"/>
      <c r="C649" s="2"/>
      <c r="D649" s="2"/>
    </row>
    <row r="650" spans="2:4" x14ac:dyDescent="0.2">
      <c r="B650" s="2"/>
      <c r="C650" s="2"/>
      <c r="D650" s="2"/>
    </row>
    <row r="651" spans="2:4" x14ac:dyDescent="0.2">
      <c r="B651" s="2"/>
      <c r="C651" s="2"/>
      <c r="D651" s="2"/>
    </row>
    <row r="652" spans="2:4" x14ac:dyDescent="0.2">
      <c r="B652" s="2"/>
      <c r="C652" s="2"/>
      <c r="D652" s="2"/>
    </row>
    <row r="653" spans="2:4" x14ac:dyDescent="0.2">
      <c r="B653" s="2"/>
      <c r="C653" s="2"/>
      <c r="D653" s="2"/>
    </row>
    <row r="654" spans="2:4" x14ac:dyDescent="0.2">
      <c r="B654" s="2"/>
      <c r="C654" s="2"/>
      <c r="D654" s="2"/>
    </row>
    <row r="655" spans="2:4" x14ac:dyDescent="0.2">
      <c r="B655" s="2"/>
      <c r="C655" s="2"/>
      <c r="D655" s="2"/>
    </row>
    <row r="656" spans="2:4" x14ac:dyDescent="0.2">
      <c r="B656" s="2"/>
      <c r="C656" s="2"/>
      <c r="D656" s="2"/>
    </row>
    <row r="657" spans="2:4" x14ac:dyDescent="0.2">
      <c r="B657" s="2"/>
      <c r="C657" s="2"/>
      <c r="D657" s="2"/>
    </row>
    <row r="658" spans="2:4" x14ac:dyDescent="0.2">
      <c r="B658" s="2"/>
      <c r="C658" s="2"/>
      <c r="D658" s="2"/>
    </row>
    <row r="659" spans="2:4" x14ac:dyDescent="0.2">
      <c r="B659" s="2"/>
      <c r="C659" s="2"/>
      <c r="D659" s="2"/>
    </row>
    <row r="660" spans="2:4" x14ac:dyDescent="0.2">
      <c r="B660" s="2"/>
      <c r="C660" s="2"/>
      <c r="D660" s="2"/>
    </row>
    <row r="661" spans="2:4" x14ac:dyDescent="0.2">
      <c r="B661" s="2"/>
      <c r="C661" s="2"/>
      <c r="D661" s="2"/>
    </row>
    <row r="662" spans="2:4" x14ac:dyDescent="0.2">
      <c r="B662" s="2"/>
      <c r="C662" s="2"/>
      <c r="D662" s="2"/>
    </row>
    <row r="663" spans="2:4" x14ac:dyDescent="0.2">
      <c r="B663" s="2"/>
      <c r="C663" s="2"/>
      <c r="D663" s="2"/>
    </row>
    <row r="664" spans="2:4" x14ac:dyDescent="0.2">
      <c r="B664" s="2"/>
      <c r="C664" s="2"/>
      <c r="D664" s="2"/>
    </row>
    <row r="665" spans="2:4" x14ac:dyDescent="0.2">
      <c r="B665" s="2"/>
      <c r="C665" s="2"/>
      <c r="D665" s="2"/>
    </row>
    <row r="666" spans="2:4" x14ac:dyDescent="0.2">
      <c r="B666" s="2"/>
      <c r="C666" s="2"/>
      <c r="D666" s="2"/>
    </row>
    <row r="667" spans="2:4" x14ac:dyDescent="0.2">
      <c r="B667" s="2"/>
      <c r="C667" s="2"/>
      <c r="D667" s="2"/>
    </row>
    <row r="668" spans="2:4" x14ac:dyDescent="0.2">
      <c r="B668" s="2"/>
      <c r="C668" s="2"/>
      <c r="D668" s="2"/>
    </row>
    <row r="669" spans="2:4" x14ac:dyDescent="0.2">
      <c r="B669" s="2"/>
      <c r="C669" s="2"/>
      <c r="D669" s="2"/>
    </row>
    <row r="670" spans="2:4" x14ac:dyDescent="0.2">
      <c r="B670" s="2"/>
      <c r="C670" s="2"/>
      <c r="D670" s="2"/>
    </row>
    <row r="671" spans="2:4" x14ac:dyDescent="0.2">
      <c r="B671" s="2"/>
      <c r="C671" s="2"/>
      <c r="D671" s="2"/>
    </row>
    <row r="672" spans="2:4" x14ac:dyDescent="0.2">
      <c r="B672" s="2"/>
      <c r="C672" s="2"/>
      <c r="D672" s="2"/>
    </row>
    <row r="673" spans="2:4" x14ac:dyDescent="0.2">
      <c r="B673" s="2"/>
      <c r="C673" s="2"/>
      <c r="D673" s="2"/>
    </row>
    <row r="674" spans="2:4" x14ac:dyDescent="0.2">
      <c r="B674" s="2"/>
      <c r="C674" s="2"/>
      <c r="D674" s="2"/>
    </row>
    <row r="675" spans="2:4" x14ac:dyDescent="0.2">
      <c r="B675" s="2"/>
      <c r="C675" s="2"/>
      <c r="D675" s="2"/>
    </row>
    <row r="676" spans="2:4" x14ac:dyDescent="0.2">
      <c r="B676" s="2"/>
      <c r="C676" s="2"/>
      <c r="D676" s="2"/>
    </row>
    <row r="677" spans="2:4" x14ac:dyDescent="0.2">
      <c r="B677" s="2"/>
      <c r="C677" s="2"/>
      <c r="D677" s="2"/>
    </row>
    <row r="678" spans="2:4" x14ac:dyDescent="0.2">
      <c r="B678" s="2"/>
      <c r="C678" s="2"/>
      <c r="D678" s="2"/>
    </row>
    <row r="679" spans="2:4" x14ac:dyDescent="0.2">
      <c r="B679" s="2"/>
      <c r="C679" s="2"/>
      <c r="D679" s="2"/>
    </row>
    <row r="680" spans="2:4" x14ac:dyDescent="0.2">
      <c r="B680" s="2"/>
      <c r="C680" s="2"/>
      <c r="D680" s="2"/>
    </row>
    <row r="681" spans="2:4" x14ac:dyDescent="0.2">
      <c r="B681" s="2"/>
      <c r="C681" s="2"/>
      <c r="D681" s="2"/>
    </row>
    <row r="682" spans="2:4" x14ac:dyDescent="0.2">
      <c r="B682" s="2"/>
      <c r="C682" s="2"/>
      <c r="D682" s="2"/>
    </row>
    <row r="683" spans="2:4" x14ac:dyDescent="0.2">
      <c r="B683" s="2"/>
      <c r="C683" s="2"/>
      <c r="D683" s="2"/>
    </row>
    <row r="684" spans="2:4" x14ac:dyDescent="0.2">
      <c r="B684" s="2"/>
      <c r="C684" s="2"/>
      <c r="D684" s="2"/>
    </row>
    <row r="685" spans="2:4" x14ac:dyDescent="0.2">
      <c r="B685" s="2"/>
      <c r="C685" s="2"/>
      <c r="D685" s="2"/>
    </row>
    <row r="686" spans="2:4" x14ac:dyDescent="0.2">
      <c r="B686" s="2"/>
      <c r="C686" s="2"/>
      <c r="D686" s="2"/>
    </row>
    <row r="687" spans="2:4" x14ac:dyDescent="0.2">
      <c r="B687" s="2"/>
      <c r="C687" s="2"/>
      <c r="D687" s="2"/>
    </row>
    <row r="688" spans="2:4" x14ac:dyDescent="0.2">
      <c r="B688" s="2"/>
      <c r="C688" s="2"/>
      <c r="D688" s="2"/>
    </row>
    <row r="689" spans="2:4" x14ac:dyDescent="0.2">
      <c r="B689" s="2"/>
      <c r="C689" s="2"/>
      <c r="D689" s="2"/>
    </row>
    <row r="690" spans="2:4" x14ac:dyDescent="0.2">
      <c r="B690" s="2"/>
      <c r="C690" s="2"/>
      <c r="D690" s="2"/>
    </row>
    <row r="691" spans="2:4" x14ac:dyDescent="0.2">
      <c r="B691" s="2"/>
      <c r="C691" s="2"/>
      <c r="D691" s="2"/>
    </row>
    <row r="692" spans="2:4" x14ac:dyDescent="0.2">
      <c r="B692" s="2"/>
      <c r="C692" s="2"/>
      <c r="D692" s="2"/>
    </row>
    <row r="693" spans="2:4" x14ac:dyDescent="0.2">
      <c r="B693" s="2"/>
      <c r="C693" s="2"/>
      <c r="D693" s="2"/>
    </row>
    <row r="694" spans="2:4" x14ac:dyDescent="0.2">
      <c r="B694" s="2"/>
      <c r="C694" s="2"/>
      <c r="D694" s="2"/>
    </row>
    <row r="695" spans="2:4" x14ac:dyDescent="0.2">
      <c r="B695" s="2"/>
      <c r="C695" s="2"/>
      <c r="D695" s="2"/>
    </row>
    <row r="696" spans="2:4" x14ac:dyDescent="0.2">
      <c r="B696" s="2"/>
      <c r="C696" s="2"/>
      <c r="D696" s="2"/>
    </row>
    <row r="697" spans="2:4" x14ac:dyDescent="0.2">
      <c r="B697" s="2"/>
      <c r="C697" s="2"/>
      <c r="D697" s="2"/>
    </row>
    <row r="698" spans="2:4" x14ac:dyDescent="0.2">
      <c r="B698" s="2"/>
      <c r="C698" s="2"/>
      <c r="D698" s="2"/>
    </row>
    <row r="699" spans="2:4" x14ac:dyDescent="0.2">
      <c r="B699" s="2"/>
      <c r="C699" s="2"/>
      <c r="D699" s="2"/>
    </row>
    <row r="700" spans="2:4" x14ac:dyDescent="0.2">
      <c r="B700" s="2"/>
      <c r="C700" s="2"/>
      <c r="D700" s="2"/>
    </row>
    <row r="701" spans="2:4" x14ac:dyDescent="0.2">
      <c r="B701" s="2"/>
      <c r="C701" s="2"/>
      <c r="D701" s="2"/>
    </row>
    <row r="702" spans="2:4" x14ac:dyDescent="0.2">
      <c r="B702" s="2"/>
      <c r="C702" s="2"/>
      <c r="D702" s="2"/>
    </row>
    <row r="703" spans="2:4" x14ac:dyDescent="0.2">
      <c r="B703" s="2"/>
      <c r="C703" s="2"/>
      <c r="D703" s="2"/>
    </row>
    <row r="704" spans="2:4" x14ac:dyDescent="0.2">
      <c r="B704" s="2"/>
      <c r="C704" s="2"/>
      <c r="D704" s="2"/>
    </row>
    <row r="705" spans="2:4" x14ac:dyDescent="0.2">
      <c r="B705" s="2"/>
      <c r="C705" s="2"/>
      <c r="D705" s="2"/>
    </row>
    <row r="706" spans="2:4" x14ac:dyDescent="0.2">
      <c r="B706" s="2"/>
      <c r="C706" s="2"/>
      <c r="D706" s="2"/>
    </row>
    <row r="707" spans="2:4" x14ac:dyDescent="0.2">
      <c r="B707" s="2"/>
      <c r="C707" s="2"/>
      <c r="D707" s="2"/>
    </row>
    <row r="708" spans="2:4" x14ac:dyDescent="0.2">
      <c r="B708" s="2"/>
      <c r="C708" s="2"/>
      <c r="D708" s="2"/>
    </row>
    <row r="709" spans="2:4" x14ac:dyDescent="0.2">
      <c r="B709" s="2"/>
      <c r="C709" s="2"/>
      <c r="D709" s="2"/>
    </row>
    <row r="710" spans="2:4" x14ac:dyDescent="0.2">
      <c r="B710" s="2"/>
      <c r="C710" s="2"/>
      <c r="D710" s="2"/>
    </row>
    <row r="711" spans="2:4" x14ac:dyDescent="0.2">
      <c r="B711" s="2"/>
      <c r="C711" s="2"/>
      <c r="D711" s="2"/>
    </row>
    <row r="712" spans="2:4" x14ac:dyDescent="0.2">
      <c r="B712" s="2"/>
      <c r="C712" s="2"/>
      <c r="D712" s="2"/>
    </row>
    <row r="713" spans="2:4" x14ac:dyDescent="0.2">
      <c r="B713" s="2"/>
      <c r="C713" s="2"/>
      <c r="D713" s="2"/>
    </row>
    <row r="714" spans="2:4" x14ac:dyDescent="0.2">
      <c r="B714" s="2"/>
      <c r="C714" s="2"/>
      <c r="D714" s="2"/>
    </row>
    <row r="715" spans="2:4" x14ac:dyDescent="0.2">
      <c r="B715" s="2"/>
      <c r="C715" s="2"/>
      <c r="D715" s="2"/>
    </row>
    <row r="716" spans="2:4" x14ac:dyDescent="0.2">
      <c r="B716" s="2"/>
      <c r="C716" s="2"/>
      <c r="D716" s="2"/>
    </row>
    <row r="717" spans="2:4" x14ac:dyDescent="0.2">
      <c r="B717" s="2"/>
      <c r="C717" s="2"/>
      <c r="D717" s="2"/>
    </row>
    <row r="718" spans="2:4" x14ac:dyDescent="0.2">
      <c r="B718" s="2"/>
      <c r="C718" s="2"/>
      <c r="D718" s="2"/>
    </row>
    <row r="719" spans="2:4" x14ac:dyDescent="0.2">
      <c r="B719" s="2"/>
      <c r="C719" s="2"/>
      <c r="D719" s="2"/>
    </row>
    <row r="720" spans="2:4" x14ac:dyDescent="0.2">
      <c r="B720" s="2"/>
      <c r="C720" s="2"/>
      <c r="D720" s="2"/>
    </row>
    <row r="721" spans="2:4" x14ac:dyDescent="0.2">
      <c r="B721" s="2"/>
      <c r="C721" s="2"/>
      <c r="D721" s="2"/>
    </row>
    <row r="722" spans="2:4" x14ac:dyDescent="0.2">
      <c r="B722" s="2"/>
      <c r="C722" s="2"/>
      <c r="D722" s="2"/>
    </row>
    <row r="723" spans="2:4" x14ac:dyDescent="0.2">
      <c r="B723" s="2"/>
      <c r="C723" s="2"/>
      <c r="D723" s="2"/>
    </row>
    <row r="724" spans="2:4" x14ac:dyDescent="0.2">
      <c r="B724" s="2"/>
      <c r="C724" s="2"/>
      <c r="D724" s="2"/>
    </row>
    <row r="725" spans="2:4" x14ac:dyDescent="0.2">
      <c r="B725" s="2"/>
      <c r="C725" s="2"/>
      <c r="D725" s="2"/>
    </row>
    <row r="726" spans="2:4" x14ac:dyDescent="0.2">
      <c r="B726" s="2"/>
      <c r="C726" s="2"/>
      <c r="D726" s="2"/>
    </row>
    <row r="727" spans="2:4" x14ac:dyDescent="0.2">
      <c r="B727" s="2"/>
      <c r="C727" s="2"/>
      <c r="D727" s="2"/>
    </row>
    <row r="728" spans="2:4" x14ac:dyDescent="0.2">
      <c r="B728" s="2"/>
      <c r="C728" s="2"/>
      <c r="D728" s="2"/>
    </row>
    <row r="729" spans="2:4" x14ac:dyDescent="0.2">
      <c r="B729" s="2"/>
      <c r="C729" s="2"/>
      <c r="D729" s="2"/>
    </row>
    <row r="730" spans="2:4" x14ac:dyDescent="0.2">
      <c r="B730" s="2"/>
      <c r="C730" s="2"/>
      <c r="D730" s="2"/>
    </row>
    <row r="731" spans="2:4" x14ac:dyDescent="0.2">
      <c r="B731" s="2"/>
      <c r="C731" s="2"/>
      <c r="D731" s="2"/>
    </row>
    <row r="732" spans="2:4" x14ac:dyDescent="0.2">
      <c r="B732" s="2"/>
      <c r="C732" s="2"/>
      <c r="D732" s="2"/>
    </row>
    <row r="733" spans="2:4" x14ac:dyDescent="0.2">
      <c r="B733" s="2"/>
      <c r="C733" s="2"/>
      <c r="D733" s="2"/>
    </row>
    <row r="734" spans="2:4" x14ac:dyDescent="0.2">
      <c r="B734" s="2"/>
      <c r="C734" s="2"/>
      <c r="D734" s="2"/>
    </row>
    <row r="735" spans="2:4" x14ac:dyDescent="0.2">
      <c r="B735" s="2"/>
      <c r="C735" s="2"/>
      <c r="D735" s="2"/>
    </row>
    <row r="736" spans="2:4" x14ac:dyDescent="0.2">
      <c r="B736" s="2"/>
      <c r="C736" s="2"/>
      <c r="D736" s="2"/>
    </row>
    <row r="737" spans="2:4" x14ac:dyDescent="0.2">
      <c r="B737" s="2"/>
      <c r="C737" s="2"/>
      <c r="D737" s="2"/>
    </row>
    <row r="738" spans="2:4" x14ac:dyDescent="0.2">
      <c r="B738" s="2"/>
      <c r="C738" s="2"/>
      <c r="D738" s="2"/>
    </row>
    <row r="739" spans="2:4" x14ac:dyDescent="0.2">
      <c r="B739" s="2"/>
      <c r="C739" s="2"/>
      <c r="D739" s="2"/>
    </row>
    <row r="740" spans="2:4" x14ac:dyDescent="0.2">
      <c r="B740" s="2"/>
      <c r="C740" s="2"/>
      <c r="D740" s="2"/>
    </row>
    <row r="741" spans="2:4" x14ac:dyDescent="0.2">
      <c r="B741" s="2"/>
      <c r="C741" s="2"/>
      <c r="D741" s="2"/>
    </row>
    <row r="742" spans="2:4" x14ac:dyDescent="0.2">
      <c r="B742" s="2"/>
      <c r="C742" s="2"/>
      <c r="D742" s="2"/>
    </row>
    <row r="743" spans="2:4" x14ac:dyDescent="0.2">
      <c r="B743" s="2"/>
      <c r="C743" s="2"/>
      <c r="D743" s="2"/>
    </row>
    <row r="744" spans="2:4" x14ac:dyDescent="0.2">
      <c r="B744" s="2"/>
      <c r="C744" s="2"/>
      <c r="D744" s="2"/>
    </row>
    <row r="745" spans="2:4" x14ac:dyDescent="0.2">
      <c r="B745" s="2"/>
      <c r="C745" s="2"/>
      <c r="D745" s="2"/>
    </row>
    <row r="746" spans="2:4" x14ac:dyDescent="0.2">
      <c r="B746" s="2"/>
      <c r="C746" s="2"/>
      <c r="D746" s="2"/>
    </row>
    <row r="747" spans="2:4" x14ac:dyDescent="0.2">
      <c r="B747" s="2"/>
      <c r="C747" s="2"/>
      <c r="D747" s="2"/>
    </row>
    <row r="748" spans="2:4" x14ac:dyDescent="0.2">
      <c r="B748" s="2"/>
      <c r="C748" s="2"/>
      <c r="D748" s="2"/>
    </row>
    <row r="749" spans="2:4" x14ac:dyDescent="0.2">
      <c r="B749" s="2"/>
      <c r="C749" s="2"/>
      <c r="D749" s="2"/>
    </row>
    <row r="750" spans="2:4" x14ac:dyDescent="0.2">
      <c r="B750" s="2"/>
      <c r="C750" s="2"/>
      <c r="D750" s="2"/>
    </row>
    <row r="751" spans="2:4" x14ac:dyDescent="0.2">
      <c r="B751" s="2"/>
      <c r="C751" s="2"/>
      <c r="D751" s="2"/>
    </row>
    <row r="752" spans="2:4" x14ac:dyDescent="0.2">
      <c r="B752" s="2"/>
      <c r="C752" s="2"/>
      <c r="D752" s="2"/>
    </row>
    <row r="753" spans="2:4" x14ac:dyDescent="0.2">
      <c r="B753" s="2"/>
      <c r="C753" s="2"/>
      <c r="D753" s="2"/>
    </row>
    <row r="754" spans="2:4" x14ac:dyDescent="0.2">
      <c r="B754" s="2"/>
      <c r="C754" s="2"/>
      <c r="D754" s="2"/>
    </row>
    <row r="755" spans="2:4" x14ac:dyDescent="0.2">
      <c r="B755" s="2"/>
      <c r="C755" s="2"/>
      <c r="D755" s="2"/>
    </row>
    <row r="756" spans="2:4" x14ac:dyDescent="0.2">
      <c r="B756" s="2"/>
      <c r="C756" s="2"/>
      <c r="D756" s="2"/>
    </row>
    <row r="757" spans="2:4" x14ac:dyDescent="0.2">
      <c r="B757" s="2"/>
      <c r="C757" s="2"/>
      <c r="D757" s="2"/>
    </row>
    <row r="758" spans="2:4" x14ac:dyDescent="0.2">
      <c r="B758" s="2"/>
      <c r="C758" s="2"/>
      <c r="D758" s="2"/>
    </row>
    <row r="759" spans="2:4" x14ac:dyDescent="0.2">
      <c r="B759" s="2"/>
      <c r="C759" s="2"/>
      <c r="D759" s="2"/>
    </row>
    <row r="760" spans="2:4" x14ac:dyDescent="0.2">
      <c r="B760" s="2"/>
      <c r="C760" s="2"/>
      <c r="D760" s="2"/>
    </row>
    <row r="761" spans="2:4" x14ac:dyDescent="0.2">
      <c r="B761" s="2"/>
      <c r="C761" s="2"/>
      <c r="D761" s="2"/>
    </row>
    <row r="762" spans="2:4" x14ac:dyDescent="0.2">
      <c r="B762" s="2"/>
      <c r="C762" s="2"/>
      <c r="D762" s="2"/>
    </row>
    <row r="763" spans="2:4" x14ac:dyDescent="0.2">
      <c r="B763" s="2"/>
      <c r="C763" s="2"/>
      <c r="D763" s="2"/>
    </row>
    <row r="764" spans="2:4" x14ac:dyDescent="0.2">
      <c r="B764" s="2"/>
      <c r="C764" s="2"/>
      <c r="D764" s="2"/>
    </row>
    <row r="765" spans="2:4" x14ac:dyDescent="0.2">
      <c r="B765" s="2"/>
      <c r="C765" s="2"/>
      <c r="D765" s="2"/>
    </row>
    <row r="766" spans="2:4" x14ac:dyDescent="0.2">
      <c r="B766" s="2"/>
      <c r="C766" s="2"/>
      <c r="D766" s="2"/>
    </row>
    <row r="767" spans="2:4" x14ac:dyDescent="0.2">
      <c r="B767" s="2"/>
      <c r="C767" s="2"/>
      <c r="D767" s="2"/>
    </row>
    <row r="768" spans="2:4" x14ac:dyDescent="0.2">
      <c r="B768" s="2"/>
      <c r="C768" s="2"/>
      <c r="D768" s="2"/>
    </row>
    <row r="769" spans="2:4" x14ac:dyDescent="0.2">
      <c r="B769" s="2"/>
      <c r="C769" s="2"/>
      <c r="D769" s="2"/>
    </row>
    <row r="770" spans="2:4" x14ac:dyDescent="0.2">
      <c r="B770" s="2"/>
      <c r="C770" s="2"/>
      <c r="D770" s="2"/>
    </row>
    <row r="771" spans="2:4" x14ac:dyDescent="0.2">
      <c r="B771" s="2"/>
      <c r="C771" s="2"/>
      <c r="D771" s="2"/>
    </row>
    <row r="772" spans="2:4" x14ac:dyDescent="0.2">
      <c r="B772" s="2"/>
      <c r="C772" s="2"/>
      <c r="D772" s="2"/>
    </row>
    <row r="773" spans="2:4" x14ac:dyDescent="0.2">
      <c r="B773" s="2"/>
      <c r="C773" s="2"/>
      <c r="D773" s="2"/>
    </row>
    <row r="774" spans="2:4" x14ac:dyDescent="0.2">
      <c r="B774" s="2"/>
      <c r="C774" s="2"/>
      <c r="D774" s="2"/>
    </row>
    <row r="775" spans="2:4" x14ac:dyDescent="0.2">
      <c r="B775" s="2"/>
      <c r="C775" s="2"/>
      <c r="D775" s="2"/>
    </row>
    <row r="776" spans="2:4" x14ac:dyDescent="0.2">
      <c r="B776" s="2"/>
      <c r="C776" s="2"/>
      <c r="D776" s="2"/>
    </row>
    <row r="777" spans="2:4" x14ac:dyDescent="0.2">
      <c r="B777" s="2"/>
      <c r="C777" s="2"/>
      <c r="D777" s="2"/>
    </row>
    <row r="778" spans="2:4" x14ac:dyDescent="0.2">
      <c r="B778" s="2"/>
      <c r="C778" s="2"/>
      <c r="D778" s="2"/>
    </row>
    <row r="779" spans="2:4" x14ac:dyDescent="0.2">
      <c r="B779" s="2"/>
      <c r="C779" s="2"/>
      <c r="D779" s="2"/>
    </row>
    <row r="780" spans="2:4" x14ac:dyDescent="0.2">
      <c r="B780" s="2"/>
      <c r="C780" s="2"/>
      <c r="D780" s="2"/>
    </row>
    <row r="781" spans="2:4" x14ac:dyDescent="0.2">
      <c r="B781" s="2"/>
      <c r="C781" s="2"/>
      <c r="D781" s="2"/>
    </row>
    <row r="782" spans="2:4" x14ac:dyDescent="0.2">
      <c r="B782" s="2"/>
      <c r="C782" s="2"/>
      <c r="D782" s="2"/>
    </row>
    <row r="783" spans="2:4" x14ac:dyDescent="0.2">
      <c r="B783" s="2"/>
      <c r="C783" s="2"/>
      <c r="D783" s="2"/>
    </row>
    <row r="784" spans="2:4" x14ac:dyDescent="0.2">
      <c r="B784" s="2"/>
      <c r="C784" s="2"/>
      <c r="D784" s="2"/>
    </row>
    <row r="785" spans="2:4" x14ac:dyDescent="0.2">
      <c r="B785" s="2"/>
      <c r="C785" s="2"/>
      <c r="D785" s="2"/>
    </row>
    <row r="786" spans="2:4" x14ac:dyDescent="0.2">
      <c r="B786" s="2"/>
      <c r="C786" s="2"/>
      <c r="D786" s="2"/>
    </row>
    <row r="787" spans="2:4" x14ac:dyDescent="0.2">
      <c r="B787" s="2"/>
      <c r="C787" s="2"/>
      <c r="D787" s="2"/>
    </row>
    <row r="788" spans="2:4" x14ac:dyDescent="0.2">
      <c r="B788" s="2"/>
      <c r="C788" s="2"/>
      <c r="D788" s="2"/>
    </row>
    <row r="789" spans="2:4" x14ac:dyDescent="0.2">
      <c r="B789" s="2"/>
      <c r="C789" s="2"/>
      <c r="D789" s="2"/>
    </row>
    <row r="790" spans="2:4" x14ac:dyDescent="0.2">
      <c r="B790" s="2"/>
      <c r="C790" s="2"/>
      <c r="D790" s="2"/>
    </row>
    <row r="791" spans="2:4" x14ac:dyDescent="0.2">
      <c r="B791" s="2"/>
      <c r="C791" s="2"/>
      <c r="D791" s="2"/>
    </row>
    <row r="792" spans="2:4" x14ac:dyDescent="0.2">
      <c r="B792" s="2"/>
      <c r="C792" s="2"/>
      <c r="D792" s="2"/>
    </row>
    <row r="793" spans="2:4" x14ac:dyDescent="0.2">
      <c r="B793" s="2"/>
      <c r="C793" s="2"/>
      <c r="D793" s="2"/>
    </row>
    <row r="794" spans="2:4" x14ac:dyDescent="0.2">
      <c r="B794" s="2"/>
      <c r="C794" s="2"/>
      <c r="D794" s="2"/>
    </row>
    <row r="795" spans="2:4" x14ac:dyDescent="0.2">
      <c r="B795" s="2"/>
      <c r="C795" s="2"/>
      <c r="D795" s="2"/>
    </row>
    <row r="796" spans="2:4" x14ac:dyDescent="0.2">
      <c r="B796" s="2"/>
      <c r="C796" s="2"/>
      <c r="D796" s="2"/>
    </row>
    <row r="797" spans="2:4" x14ac:dyDescent="0.2">
      <c r="B797" s="2"/>
      <c r="C797" s="2"/>
      <c r="D797" s="2"/>
    </row>
    <row r="798" spans="2:4" x14ac:dyDescent="0.2">
      <c r="B798" s="2"/>
      <c r="C798" s="2"/>
      <c r="D798" s="2"/>
    </row>
    <row r="799" spans="2:4" x14ac:dyDescent="0.2">
      <c r="B799" s="2"/>
      <c r="C799" s="2"/>
      <c r="D799" s="2"/>
    </row>
    <row r="800" spans="2:4" x14ac:dyDescent="0.2">
      <c r="B800" s="2"/>
      <c r="C800" s="2"/>
      <c r="D800" s="2"/>
    </row>
    <row r="801" spans="2:4" x14ac:dyDescent="0.2">
      <c r="B801" s="2"/>
      <c r="C801" s="2"/>
      <c r="D801" s="2"/>
    </row>
    <row r="802" spans="2:4" x14ac:dyDescent="0.2">
      <c r="B802" s="2"/>
      <c r="C802" s="2"/>
      <c r="D802" s="2"/>
    </row>
    <row r="803" spans="2:4" x14ac:dyDescent="0.2">
      <c r="B803" s="2"/>
      <c r="C803" s="2"/>
      <c r="D803" s="2"/>
    </row>
    <row r="804" spans="2:4" x14ac:dyDescent="0.2">
      <c r="B804" s="2"/>
      <c r="C804" s="2"/>
      <c r="D804" s="2"/>
    </row>
    <row r="805" spans="2:4" x14ac:dyDescent="0.2">
      <c r="B805" s="2"/>
      <c r="C805" s="2"/>
      <c r="D805" s="2"/>
    </row>
    <row r="806" spans="2:4" x14ac:dyDescent="0.2">
      <c r="B806" s="2"/>
      <c r="C806" s="2"/>
      <c r="D806" s="2"/>
    </row>
    <row r="807" spans="2:4" x14ac:dyDescent="0.2">
      <c r="B807" s="2"/>
      <c r="C807" s="2"/>
      <c r="D807" s="2"/>
    </row>
    <row r="808" spans="2:4" x14ac:dyDescent="0.2">
      <c r="B808" s="2"/>
      <c r="C808" s="2"/>
      <c r="D808" s="2"/>
    </row>
    <row r="809" spans="2:4" x14ac:dyDescent="0.2">
      <c r="B809" s="2"/>
      <c r="C809" s="2"/>
      <c r="D809" s="2"/>
    </row>
    <row r="810" spans="2:4" x14ac:dyDescent="0.2">
      <c r="B810" s="2"/>
      <c r="C810" s="2"/>
      <c r="D810" s="2"/>
    </row>
    <row r="811" spans="2:4" x14ac:dyDescent="0.2">
      <c r="B811" s="2"/>
      <c r="C811" s="2"/>
      <c r="D811" s="2"/>
    </row>
    <row r="812" spans="2:4" x14ac:dyDescent="0.2">
      <c r="B812" s="2"/>
      <c r="C812" s="2"/>
      <c r="D812" s="2"/>
    </row>
    <row r="813" spans="2:4" x14ac:dyDescent="0.2">
      <c r="B813" s="2"/>
      <c r="C813" s="2"/>
      <c r="D813" s="2"/>
    </row>
    <row r="814" spans="2:4" x14ac:dyDescent="0.2">
      <c r="B814" s="2"/>
      <c r="C814" s="2"/>
      <c r="D814" s="2"/>
    </row>
    <row r="815" spans="2:4" x14ac:dyDescent="0.2">
      <c r="B815" s="2"/>
      <c r="C815" s="2"/>
      <c r="D815" s="2"/>
    </row>
    <row r="816" spans="2:4" x14ac:dyDescent="0.2">
      <c r="B816" s="2"/>
      <c r="C816" s="2"/>
      <c r="D816" s="2"/>
    </row>
    <row r="817" spans="2:4" x14ac:dyDescent="0.2">
      <c r="B817" s="2"/>
      <c r="C817" s="2"/>
      <c r="D817" s="2"/>
    </row>
    <row r="818" spans="2:4" x14ac:dyDescent="0.2">
      <c r="B818" s="2"/>
      <c r="C818" s="2"/>
      <c r="D818" s="2"/>
    </row>
    <row r="819" spans="2:4" x14ac:dyDescent="0.2">
      <c r="B819" s="2"/>
      <c r="C819" s="2"/>
      <c r="D819" s="2"/>
    </row>
    <row r="820" spans="2:4" x14ac:dyDescent="0.2">
      <c r="B820" s="2"/>
      <c r="C820" s="2"/>
      <c r="D820" s="2"/>
    </row>
    <row r="821" spans="2:4" x14ac:dyDescent="0.2">
      <c r="B821" s="2"/>
      <c r="C821" s="2"/>
      <c r="D821" s="2"/>
    </row>
    <row r="822" spans="2:4" x14ac:dyDescent="0.2">
      <c r="B822" s="2"/>
      <c r="C822" s="2"/>
      <c r="D822" s="2"/>
    </row>
    <row r="823" spans="2:4" x14ac:dyDescent="0.2">
      <c r="B823" s="2"/>
      <c r="C823" s="2"/>
      <c r="D823" s="2"/>
    </row>
    <row r="824" spans="2:4" x14ac:dyDescent="0.2">
      <c r="B824" s="2"/>
      <c r="C824" s="2"/>
      <c r="D824" s="2"/>
    </row>
    <row r="825" spans="2:4" x14ac:dyDescent="0.2">
      <c r="B825" s="2"/>
      <c r="C825" s="2"/>
      <c r="D825" s="2"/>
    </row>
    <row r="826" spans="2:4" x14ac:dyDescent="0.2">
      <c r="B826" s="2"/>
      <c r="C826" s="2"/>
      <c r="D826" s="2"/>
    </row>
    <row r="827" spans="2:4" x14ac:dyDescent="0.2">
      <c r="B827" s="2"/>
      <c r="C827" s="2"/>
      <c r="D827" s="2"/>
    </row>
    <row r="828" spans="2:4" x14ac:dyDescent="0.2">
      <c r="B828" s="2"/>
      <c r="C828" s="2"/>
      <c r="D828" s="2"/>
    </row>
    <row r="829" spans="2:4" x14ac:dyDescent="0.2">
      <c r="B829" s="2"/>
      <c r="C829" s="2"/>
      <c r="D829" s="2"/>
    </row>
    <row r="830" spans="2:4" x14ac:dyDescent="0.2">
      <c r="B830" s="2"/>
      <c r="C830" s="2"/>
      <c r="D830" s="2"/>
    </row>
    <row r="831" spans="2:4" x14ac:dyDescent="0.2">
      <c r="B831" s="2"/>
      <c r="C831" s="2"/>
      <c r="D831" s="2"/>
    </row>
    <row r="832" spans="2:4" x14ac:dyDescent="0.2">
      <c r="B832" s="2"/>
      <c r="C832" s="2"/>
      <c r="D832" s="2"/>
    </row>
    <row r="833" spans="2:4" x14ac:dyDescent="0.2">
      <c r="B833" s="2"/>
      <c r="C833" s="2"/>
      <c r="D833" s="2"/>
    </row>
    <row r="834" spans="2:4" x14ac:dyDescent="0.2">
      <c r="B834" s="2"/>
      <c r="C834" s="2"/>
      <c r="D834" s="2"/>
    </row>
    <row r="835" spans="2:4" x14ac:dyDescent="0.2">
      <c r="B835" s="2"/>
      <c r="C835" s="2"/>
      <c r="D835" s="2"/>
    </row>
    <row r="836" spans="2:4" x14ac:dyDescent="0.2">
      <c r="B836" s="2"/>
      <c r="C836" s="2"/>
      <c r="D836" s="2"/>
    </row>
    <row r="837" spans="2:4" x14ac:dyDescent="0.2">
      <c r="B837" s="2"/>
      <c r="C837" s="2"/>
      <c r="D837" s="2"/>
    </row>
    <row r="838" spans="2:4" x14ac:dyDescent="0.2">
      <c r="B838" s="2"/>
      <c r="C838" s="2"/>
      <c r="D838" s="2"/>
    </row>
    <row r="839" spans="2:4" x14ac:dyDescent="0.2">
      <c r="B839" s="2"/>
      <c r="C839" s="2"/>
      <c r="D839" s="2"/>
    </row>
    <row r="840" spans="2:4" x14ac:dyDescent="0.2">
      <c r="B840" s="2"/>
      <c r="C840" s="2"/>
      <c r="D840" s="2"/>
    </row>
    <row r="841" spans="2:4" x14ac:dyDescent="0.2">
      <c r="B841" s="2"/>
      <c r="C841" s="2"/>
      <c r="D841" s="2"/>
    </row>
    <row r="842" spans="2:4" x14ac:dyDescent="0.2">
      <c r="B842" s="2"/>
      <c r="C842" s="2"/>
      <c r="D842" s="2"/>
    </row>
    <row r="843" spans="2:4" x14ac:dyDescent="0.2">
      <c r="B843" s="2"/>
      <c r="C843" s="2"/>
      <c r="D843" s="2"/>
    </row>
    <row r="844" spans="2:4" x14ac:dyDescent="0.2">
      <c r="B844" s="2"/>
      <c r="C844" s="2"/>
      <c r="D844" s="2"/>
    </row>
    <row r="845" spans="2:4" x14ac:dyDescent="0.2">
      <c r="B845" s="2"/>
      <c r="C845" s="2"/>
      <c r="D845" s="2"/>
    </row>
    <row r="846" spans="2:4" x14ac:dyDescent="0.2">
      <c r="B846" s="2"/>
      <c r="C846" s="2"/>
      <c r="D846" s="2"/>
    </row>
    <row r="847" spans="2:4" x14ac:dyDescent="0.2">
      <c r="B847" s="2"/>
      <c r="C847" s="2"/>
      <c r="D847" s="2"/>
    </row>
    <row r="848" spans="2:4" x14ac:dyDescent="0.2">
      <c r="B848" s="2"/>
      <c r="C848" s="2"/>
      <c r="D848" s="2"/>
    </row>
    <row r="849" spans="2:4" x14ac:dyDescent="0.2">
      <c r="B849" s="2"/>
      <c r="C849" s="2"/>
      <c r="D849" s="2"/>
    </row>
    <row r="850" spans="2:4" x14ac:dyDescent="0.2">
      <c r="B850" s="2"/>
      <c r="C850" s="2"/>
      <c r="D850" s="2"/>
    </row>
    <row r="851" spans="2:4" x14ac:dyDescent="0.2">
      <c r="B851" s="2"/>
      <c r="C851" s="2"/>
      <c r="D851" s="2"/>
    </row>
    <row r="852" spans="2:4" x14ac:dyDescent="0.2">
      <c r="B852" s="2"/>
      <c r="C852" s="2"/>
      <c r="D852" s="2"/>
    </row>
    <row r="853" spans="2:4" x14ac:dyDescent="0.2">
      <c r="B853" s="2"/>
      <c r="C853" s="2"/>
      <c r="D853" s="2"/>
    </row>
    <row r="854" spans="2:4" x14ac:dyDescent="0.2">
      <c r="B854" s="2"/>
      <c r="C854" s="2"/>
      <c r="D854" s="2"/>
    </row>
    <row r="855" spans="2:4" x14ac:dyDescent="0.2">
      <c r="B855" s="2"/>
      <c r="C855" s="2"/>
      <c r="D855" s="2"/>
    </row>
    <row r="856" spans="2:4" x14ac:dyDescent="0.2">
      <c r="B856" s="2"/>
      <c r="C856" s="2"/>
      <c r="D856" s="2"/>
    </row>
    <row r="857" spans="2:4" x14ac:dyDescent="0.2">
      <c r="B857" s="2"/>
      <c r="C857" s="2"/>
      <c r="D857" s="2"/>
    </row>
    <row r="858" spans="2:4" x14ac:dyDescent="0.2">
      <c r="B858" s="2"/>
      <c r="C858" s="2"/>
      <c r="D858" s="2"/>
    </row>
    <row r="859" spans="2:4" x14ac:dyDescent="0.2">
      <c r="B859" s="2"/>
      <c r="C859" s="2"/>
      <c r="D859" s="2"/>
    </row>
    <row r="860" spans="2:4" x14ac:dyDescent="0.2">
      <c r="B860" s="2"/>
      <c r="C860" s="2"/>
      <c r="D860" s="2"/>
    </row>
    <row r="861" spans="2:4" x14ac:dyDescent="0.2">
      <c r="B861" s="2"/>
      <c r="C861" s="2"/>
      <c r="D861" s="2"/>
    </row>
    <row r="862" spans="2:4" x14ac:dyDescent="0.2">
      <c r="B862" s="2"/>
      <c r="C862" s="2"/>
      <c r="D862" s="2"/>
    </row>
    <row r="863" spans="2:4" x14ac:dyDescent="0.2">
      <c r="B863" s="2"/>
      <c r="C863" s="2"/>
      <c r="D863" s="2"/>
    </row>
    <row r="864" spans="2:4" x14ac:dyDescent="0.2">
      <c r="B864" s="2"/>
      <c r="C864" s="2"/>
      <c r="D864" s="2"/>
    </row>
    <row r="865" spans="2:4" x14ac:dyDescent="0.2">
      <c r="B865" s="2"/>
      <c r="C865" s="2"/>
      <c r="D865" s="2"/>
    </row>
    <row r="866" spans="2:4" x14ac:dyDescent="0.2">
      <c r="B866" s="2"/>
      <c r="C866" s="2"/>
      <c r="D866" s="2"/>
    </row>
    <row r="867" spans="2:4" x14ac:dyDescent="0.2">
      <c r="B867" s="2"/>
      <c r="C867" s="2"/>
      <c r="D867" s="2"/>
    </row>
    <row r="868" spans="2:4" x14ac:dyDescent="0.2">
      <c r="B868" s="2"/>
      <c r="C868" s="2"/>
      <c r="D868" s="2"/>
    </row>
    <row r="869" spans="2:4" x14ac:dyDescent="0.2">
      <c r="B869" s="2"/>
      <c r="C869" s="2"/>
      <c r="D869" s="2"/>
    </row>
    <row r="870" spans="2:4" x14ac:dyDescent="0.2">
      <c r="B870" s="2"/>
      <c r="C870" s="2"/>
      <c r="D870" s="2"/>
    </row>
    <row r="871" spans="2:4" x14ac:dyDescent="0.2">
      <c r="B871" s="2"/>
      <c r="C871" s="2"/>
      <c r="D871" s="2"/>
    </row>
    <row r="872" spans="2:4" x14ac:dyDescent="0.2">
      <c r="B872" s="2"/>
      <c r="C872" s="2"/>
      <c r="D872" s="2"/>
    </row>
    <row r="873" spans="2:4" x14ac:dyDescent="0.2">
      <c r="B873" s="2"/>
      <c r="C873" s="2"/>
      <c r="D873" s="2"/>
    </row>
    <row r="874" spans="2:4" x14ac:dyDescent="0.2">
      <c r="B874" s="2"/>
      <c r="C874" s="2"/>
      <c r="D874" s="2"/>
    </row>
    <row r="875" spans="2:4" x14ac:dyDescent="0.2">
      <c r="B875" s="2"/>
      <c r="C875" s="2"/>
      <c r="D875" s="2"/>
    </row>
    <row r="876" spans="2:4" x14ac:dyDescent="0.2">
      <c r="B876" s="2"/>
      <c r="C876" s="2"/>
      <c r="D876" s="2"/>
    </row>
    <row r="877" spans="2:4" x14ac:dyDescent="0.2">
      <c r="B877" s="2"/>
      <c r="C877" s="2"/>
      <c r="D877" s="2"/>
    </row>
    <row r="878" spans="2:4" x14ac:dyDescent="0.2">
      <c r="B878" s="2"/>
      <c r="C878" s="2"/>
      <c r="D878" s="2"/>
    </row>
    <row r="879" spans="2:4" x14ac:dyDescent="0.2">
      <c r="B879" s="2"/>
      <c r="C879" s="2"/>
      <c r="D879" s="2"/>
    </row>
    <row r="880" spans="2:4" x14ac:dyDescent="0.2">
      <c r="B880" s="2"/>
      <c r="C880" s="2"/>
      <c r="D880" s="2"/>
    </row>
    <row r="881" spans="2:4" x14ac:dyDescent="0.2">
      <c r="B881" s="2"/>
      <c r="C881" s="2"/>
      <c r="D881" s="2"/>
    </row>
    <row r="882" spans="2:4" x14ac:dyDescent="0.2">
      <c r="B882" s="2"/>
      <c r="C882" s="2"/>
      <c r="D882" s="2"/>
    </row>
    <row r="883" spans="2:4" x14ac:dyDescent="0.2">
      <c r="B883" s="2"/>
      <c r="C883" s="2"/>
      <c r="D883" s="2"/>
    </row>
    <row r="884" spans="2:4" x14ac:dyDescent="0.2">
      <c r="B884" s="2"/>
      <c r="C884" s="2"/>
      <c r="D884" s="2"/>
    </row>
    <row r="885" spans="2:4" x14ac:dyDescent="0.2">
      <c r="B885" s="2"/>
      <c r="C885" s="2"/>
      <c r="D885" s="2"/>
    </row>
    <row r="886" spans="2:4" x14ac:dyDescent="0.2">
      <c r="B886" s="2"/>
      <c r="C886" s="2"/>
      <c r="D886" s="2"/>
    </row>
    <row r="887" spans="2:4" x14ac:dyDescent="0.2">
      <c r="B887" s="2"/>
      <c r="C887" s="2"/>
      <c r="D887" s="2"/>
    </row>
    <row r="888" spans="2:4" x14ac:dyDescent="0.2">
      <c r="B888" s="2"/>
      <c r="C888" s="2"/>
      <c r="D888" s="2"/>
    </row>
    <row r="889" spans="2:4" x14ac:dyDescent="0.2">
      <c r="B889" s="2"/>
      <c r="C889" s="2"/>
      <c r="D889" s="2"/>
    </row>
    <row r="890" spans="2:4" x14ac:dyDescent="0.2">
      <c r="B890" s="2"/>
      <c r="C890" s="2"/>
      <c r="D890" s="2"/>
    </row>
    <row r="891" spans="2:4" x14ac:dyDescent="0.2">
      <c r="B891" s="2"/>
      <c r="C891" s="2"/>
      <c r="D891" s="2"/>
    </row>
    <row r="892" spans="2:4" x14ac:dyDescent="0.2">
      <c r="B892" s="2"/>
      <c r="C892" s="2"/>
      <c r="D892" s="2"/>
    </row>
    <row r="893" spans="2:4" x14ac:dyDescent="0.2">
      <c r="B893" s="2"/>
      <c r="C893" s="2"/>
      <c r="D893" s="2"/>
    </row>
    <row r="894" spans="2:4" x14ac:dyDescent="0.2">
      <c r="B894" s="2"/>
      <c r="C894" s="2"/>
      <c r="D894" s="2"/>
    </row>
    <row r="895" spans="2:4" x14ac:dyDescent="0.2">
      <c r="B895" s="2"/>
      <c r="C895" s="2"/>
      <c r="D895" s="2"/>
    </row>
    <row r="896" spans="2:4" x14ac:dyDescent="0.2">
      <c r="B896" s="2"/>
      <c r="C896" s="2"/>
      <c r="D896" s="2"/>
    </row>
    <row r="897" spans="2:4" x14ac:dyDescent="0.2">
      <c r="B897" s="2"/>
      <c r="C897" s="2"/>
      <c r="D897" s="2"/>
    </row>
    <row r="898" spans="2:4" x14ac:dyDescent="0.2">
      <c r="B898" s="2"/>
      <c r="C898" s="2"/>
      <c r="D898" s="2"/>
    </row>
    <row r="899" spans="2:4" x14ac:dyDescent="0.2">
      <c r="B899" s="2"/>
      <c r="C899" s="2"/>
      <c r="D899" s="2"/>
    </row>
    <row r="900" spans="2:4" x14ac:dyDescent="0.2">
      <c r="B900" s="2"/>
      <c r="C900" s="2"/>
      <c r="D900" s="2"/>
    </row>
    <row r="901" spans="2:4" x14ac:dyDescent="0.2">
      <c r="B901" s="2"/>
      <c r="C901" s="2"/>
      <c r="D901" s="2"/>
    </row>
    <row r="902" spans="2:4" x14ac:dyDescent="0.2">
      <c r="B902" s="2"/>
      <c r="C902" s="2"/>
      <c r="D902" s="2"/>
    </row>
    <row r="903" spans="2:4" x14ac:dyDescent="0.2">
      <c r="B903" s="2"/>
      <c r="C903" s="2"/>
      <c r="D903" s="2"/>
    </row>
    <row r="904" spans="2:4" x14ac:dyDescent="0.2">
      <c r="B904" s="2"/>
      <c r="C904" s="2"/>
      <c r="D904" s="2"/>
    </row>
    <row r="905" spans="2:4" x14ac:dyDescent="0.2">
      <c r="B905" s="2"/>
      <c r="C905" s="2"/>
      <c r="D905" s="2"/>
    </row>
    <row r="906" spans="2:4" x14ac:dyDescent="0.2">
      <c r="B906" s="2"/>
      <c r="C906" s="2"/>
      <c r="D906" s="2"/>
    </row>
    <row r="907" spans="2:4" x14ac:dyDescent="0.2">
      <c r="B907" s="2"/>
      <c r="C907" s="2"/>
      <c r="D907" s="2"/>
    </row>
    <row r="908" spans="2:4" x14ac:dyDescent="0.2">
      <c r="B908" s="2"/>
      <c r="C908" s="2"/>
      <c r="D908" s="2"/>
    </row>
    <row r="909" spans="2:4" x14ac:dyDescent="0.2">
      <c r="B909" s="2"/>
      <c r="C909" s="2"/>
      <c r="D909" s="2"/>
    </row>
    <row r="910" spans="2:4" x14ac:dyDescent="0.2">
      <c r="B910" s="2"/>
      <c r="C910" s="2"/>
      <c r="D910" s="2"/>
    </row>
    <row r="911" spans="2:4" x14ac:dyDescent="0.2">
      <c r="B911" s="2"/>
      <c r="C911" s="2"/>
      <c r="D911" s="2"/>
    </row>
    <row r="912" spans="2:4" x14ac:dyDescent="0.2">
      <c r="B912" s="2"/>
      <c r="C912" s="2"/>
      <c r="D912" s="2"/>
    </row>
    <row r="913" spans="2:4" x14ac:dyDescent="0.2">
      <c r="B913" s="2"/>
      <c r="C913" s="2"/>
      <c r="D913" s="2"/>
    </row>
    <row r="914" spans="2:4" x14ac:dyDescent="0.2">
      <c r="B914" s="2"/>
      <c r="C914" s="2"/>
      <c r="D914" s="2"/>
    </row>
    <row r="915" spans="2:4" x14ac:dyDescent="0.2">
      <c r="B915" s="2"/>
      <c r="C915" s="2"/>
      <c r="D915" s="2"/>
    </row>
    <row r="916" spans="2:4" x14ac:dyDescent="0.2">
      <c r="B916" s="2"/>
      <c r="C916" s="2"/>
      <c r="D916" s="2"/>
    </row>
    <row r="917" spans="2:4" x14ac:dyDescent="0.2">
      <c r="B917" s="2"/>
      <c r="C917" s="2"/>
      <c r="D917" s="2"/>
    </row>
    <row r="918" spans="2:4" x14ac:dyDescent="0.2">
      <c r="B918" s="2"/>
      <c r="C918" s="2"/>
      <c r="D918" s="2"/>
    </row>
    <row r="919" spans="2:4" x14ac:dyDescent="0.2">
      <c r="B919" s="2"/>
      <c r="C919" s="2"/>
      <c r="D919" s="2"/>
    </row>
    <row r="920" spans="2:4" x14ac:dyDescent="0.2">
      <c r="B920" s="2"/>
      <c r="C920" s="2"/>
      <c r="D920" s="2"/>
    </row>
    <row r="921" spans="2:4" x14ac:dyDescent="0.2">
      <c r="B921" s="2"/>
      <c r="C921" s="2"/>
      <c r="D921" s="2"/>
    </row>
    <row r="922" spans="2:4" x14ac:dyDescent="0.2">
      <c r="B922" s="2"/>
      <c r="C922" s="2"/>
      <c r="D922" s="2"/>
    </row>
    <row r="923" spans="2:4" x14ac:dyDescent="0.2">
      <c r="B923" s="2"/>
      <c r="C923" s="2"/>
      <c r="D923" s="2"/>
    </row>
    <row r="924" spans="2:4" x14ac:dyDescent="0.2">
      <c r="B924" s="2"/>
      <c r="C924" s="2"/>
      <c r="D924" s="2"/>
    </row>
    <row r="925" spans="2:4" x14ac:dyDescent="0.2">
      <c r="B925" s="2"/>
      <c r="C925" s="2"/>
      <c r="D925" s="2"/>
    </row>
    <row r="926" spans="2:4" x14ac:dyDescent="0.2">
      <c r="B926" s="2"/>
      <c r="C926" s="2"/>
      <c r="D926" s="2"/>
    </row>
    <row r="927" spans="2:4" x14ac:dyDescent="0.2">
      <c r="B927" s="2"/>
      <c r="C927" s="2"/>
      <c r="D927" s="2"/>
    </row>
    <row r="928" spans="2:4" x14ac:dyDescent="0.2">
      <c r="B928" s="2"/>
      <c r="C928" s="2"/>
      <c r="D928" s="2"/>
    </row>
    <row r="929" spans="2:4" x14ac:dyDescent="0.2">
      <c r="B929" s="2"/>
      <c r="C929" s="2"/>
      <c r="D929" s="2"/>
    </row>
    <row r="930" spans="2:4" x14ac:dyDescent="0.2">
      <c r="B930" s="2"/>
      <c r="C930" s="2"/>
      <c r="D930" s="2"/>
    </row>
    <row r="931" spans="2:4" x14ac:dyDescent="0.2">
      <c r="B931" s="2"/>
      <c r="C931" s="2"/>
      <c r="D931" s="2"/>
    </row>
    <row r="932" spans="2:4" x14ac:dyDescent="0.2">
      <c r="B932" s="2"/>
      <c r="C932" s="2"/>
      <c r="D932" s="2"/>
    </row>
    <row r="933" spans="2:4" x14ac:dyDescent="0.2">
      <c r="B933" s="2"/>
      <c r="C933" s="2"/>
      <c r="D933" s="2"/>
    </row>
    <row r="934" spans="2:4" x14ac:dyDescent="0.2">
      <c r="B934" s="2"/>
      <c r="C934" s="2"/>
      <c r="D934" s="2"/>
    </row>
    <row r="935" spans="2:4" x14ac:dyDescent="0.2">
      <c r="B935" s="2"/>
      <c r="C935" s="2"/>
      <c r="D935" s="2"/>
    </row>
    <row r="936" spans="2:4" x14ac:dyDescent="0.2">
      <c r="B936" s="2"/>
      <c r="C936" s="2"/>
      <c r="D936" s="2"/>
    </row>
    <row r="937" spans="2:4" x14ac:dyDescent="0.2">
      <c r="B937" s="2"/>
      <c r="C937" s="2"/>
      <c r="D937" s="2"/>
    </row>
    <row r="938" spans="2:4" x14ac:dyDescent="0.2">
      <c r="B938" s="2"/>
      <c r="C938" s="2"/>
      <c r="D938" s="2"/>
    </row>
    <row r="939" spans="2:4" x14ac:dyDescent="0.2">
      <c r="B939" s="2"/>
      <c r="C939" s="2"/>
      <c r="D939" s="2"/>
    </row>
    <row r="940" spans="2:4" x14ac:dyDescent="0.2">
      <c r="B940" s="2"/>
      <c r="C940" s="2"/>
      <c r="D940" s="2"/>
    </row>
    <row r="941" spans="2:4" x14ac:dyDescent="0.2">
      <c r="B941" s="2"/>
      <c r="C941" s="2"/>
      <c r="D941" s="2"/>
    </row>
    <row r="942" spans="2:4" x14ac:dyDescent="0.2">
      <c r="B942" s="2"/>
      <c r="C942" s="2"/>
      <c r="D942" s="2"/>
    </row>
    <row r="943" spans="2:4" x14ac:dyDescent="0.2">
      <c r="B943" s="2"/>
      <c r="C943" s="2"/>
      <c r="D943" s="2"/>
    </row>
    <row r="944" spans="2:4" x14ac:dyDescent="0.2">
      <c r="B944" s="2"/>
      <c r="C944" s="2"/>
      <c r="D944" s="2"/>
    </row>
    <row r="945" spans="2:4" x14ac:dyDescent="0.2">
      <c r="B945" s="2"/>
      <c r="C945" s="2"/>
      <c r="D945" s="2"/>
    </row>
    <row r="946" spans="2:4" x14ac:dyDescent="0.2">
      <c r="B946" s="2"/>
      <c r="C946" s="2"/>
      <c r="D946" s="2"/>
    </row>
    <row r="947" spans="2:4" x14ac:dyDescent="0.2">
      <c r="B947" s="2"/>
      <c r="C947" s="2"/>
      <c r="D947" s="2"/>
    </row>
    <row r="948" spans="2:4" x14ac:dyDescent="0.2">
      <c r="B948" s="2"/>
      <c r="C948" s="2"/>
      <c r="D948" s="2"/>
    </row>
    <row r="949" spans="2:4" x14ac:dyDescent="0.2">
      <c r="B949" s="2"/>
      <c r="C949" s="2"/>
      <c r="D949" s="2"/>
    </row>
    <row r="950" spans="2:4" x14ac:dyDescent="0.2">
      <c r="B950" s="2"/>
      <c r="C950" s="2"/>
      <c r="D950" s="2"/>
    </row>
    <row r="951" spans="2:4" x14ac:dyDescent="0.2">
      <c r="B951" s="2"/>
      <c r="C951" s="2"/>
      <c r="D951" s="2"/>
    </row>
    <row r="952" spans="2:4" x14ac:dyDescent="0.2">
      <c r="B952" s="2"/>
      <c r="C952" s="2"/>
      <c r="D952" s="2"/>
    </row>
    <row r="953" spans="2:4" x14ac:dyDescent="0.2">
      <c r="B953" s="2"/>
      <c r="C953" s="2"/>
      <c r="D953" s="2"/>
    </row>
    <row r="954" spans="2:4" x14ac:dyDescent="0.2">
      <c r="B954" s="2"/>
      <c r="C954" s="2"/>
      <c r="D954" s="2"/>
    </row>
    <row r="955" spans="2:4" x14ac:dyDescent="0.2">
      <c r="B955" s="2"/>
      <c r="C955" s="2"/>
      <c r="D955" s="2"/>
    </row>
    <row r="956" spans="2:4" x14ac:dyDescent="0.2">
      <c r="B956" s="2"/>
      <c r="C956" s="2"/>
      <c r="D956" s="2"/>
    </row>
    <row r="957" spans="2:4" x14ac:dyDescent="0.2">
      <c r="B957" s="2"/>
      <c r="C957" s="2"/>
      <c r="D957" s="2"/>
    </row>
    <row r="958" spans="2:4" x14ac:dyDescent="0.2">
      <c r="B958" s="2"/>
      <c r="C958" s="2"/>
      <c r="D958" s="2"/>
    </row>
    <row r="959" spans="2:4" x14ac:dyDescent="0.2">
      <c r="B959" s="2"/>
      <c r="C959" s="2"/>
      <c r="D959" s="2"/>
    </row>
    <row r="960" spans="2:4" x14ac:dyDescent="0.2">
      <c r="B960" s="2"/>
      <c r="C960" s="2"/>
      <c r="D960" s="2"/>
    </row>
    <row r="961" spans="2:4" x14ac:dyDescent="0.2">
      <c r="B961" s="2"/>
      <c r="C961" s="2"/>
      <c r="D961" s="2"/>
    </row>
    <row r="962" spans="2:4" x14ac:dyDescent="0.2">
      <c r="B962" s="2"/>
      <c r="C962" s="2"/>
      <c r="D962" s="2"/>
    </row>
    <row r="963" spans="2:4" x14ac:dyDescent="0.2">
      <c r="B963" s="2"/>
      <c r="C963" s="2"/>
      <c r="D963" s="2"/>
    </row>
    <row r="964" spans="2:4" x14ac:dyDescent="0.2">
      <c r="B964" s="2"/>
      <c r="C964" s="2"/>
      <c r="D964" s="2"/>
    </row>
    <row r="965" spans="2:4" x14ac:dyDescent="0.2">
      <c r="B965" s="2"/>
      <c r="C965" s="2"/>
      <c r="D965" s="2"/>
    </row>
    <row r="966" spans="2:4" x14ac:dyDescent="0.2">
      <c r="B966" s="2"/>
      <c r="C966" s="2"/>
      <c r="D966" s="2"/>
    </row>
    <row r="967" spans="2:4" x14ac:dyDescent="0.2">
      <c r="B967" s="2"/>
      <c r="C967" s="2"/>
      <c r="D967" s="2"/>
    </row>
    <row r="968" spans="2:4" x14ac:dyDescent="0.2">
      <c r="B968" s="2"/>
      <c r="C968" s="2"/>
      <c r="D968" s="2"/>
    </row>
    <row r="969" spans="2:4" x14ac:dyDescent="0.2">
      <c r="B969" s="2"/>
      <c r="C969" s="2"/>
      <c r="D969" s="2"/>
    </row>
    <row r="970" spans="2:4" x14ac:dyDescent="0.2">
      <c r="B970" s="2"/>
      <c r="C970" s="2"/>
      <c r="D970" s="2"/>
    </row>
    <row r="971" spans="2:4" x14ac:dyDescent="0.2">
      <c r="B971" s="2"/>
      <c r="C971" s="2"/>
      <c r="D971" s="2"/>
    </row>
    <row r="972" spans="2:4" x14ac:dyDescent="0.2">
      <c r="B972" s="2"/>
      <c r="C972" s="2"/>
      <c r="D972" s="2"/>
    </row>
    <row r="973" spans="2:4" x14ac:dyDescent="0.2">
      <c r="B973" s="2"/>
      <c r="C973" s="2"/>
      <c r="D973" s="2"/>
    </row>
    <row r="974" spans="2:4" x14ac:dyDescent="0.2">
      <c r="B974" s="2"/>
      <c r="C974" s="2"/>
      <c r="D974" s="2"/>
    </row>
    <row r="975" spans="2:4" x14ac:dyDescent="0.2">
      <c r="B975" s="2"/>
      <c r="C975" s="2"/>
      <c r="D975" s="2"/>
    </row>
    <row r="976" spans="2:4" x14ac:dyDescent="0.2">
      <c r="B976" s="2"/>
      <c r="C976" s="2"/>
      <c r="D976" s="2"/>
    </row>
    <row r="977" spans="2:4" x14ac:dyDescent="0.2">
      <c r="B977" s="2"/>
      <c r="C977" s="2"/>
      <c r="D977" s="2"/>
    </row>
    <row r="978" spans="2:4" x14ac:dyDescent="0.2">
      <c r="B978" s="2"/>
      <c r="C978" s="2"/>
      <c r="D978" s="2"/>
    </row>
    <row r="979" spans="2:4" x14ac:dyDescent="0.2">
      <c r="B979" s="2"/>
      <c r="C979" s="2"/>
      <c r="D979" s="2"/>
    </row>
    <row r="980" spans="2:4" x14ac:dyDescent="0.2">
      <c r="B980" s="2"/>
      <c r="C980" s="2"/>
      <c r="D980" s="2"/>
    </row>
    <row r="981" spans="2:4" x14ac:dyDescent="0.2">
      <c r="B981" s="2"/>
      <c r="C981" s="2"/>
      <c r="D981" s="2"/>
    </row>
    <row r="982" spans="2:4" x14ac:dyDescent="0.2">
      <c r="B982" s="2"/>
      <c r="C982" s="2"/>
      <c r="D982" s="2"/>
    </row>
    <row r="983" spans="2:4" x14ac:dyDescent="0.2">
      <c r="B983" s="2"/>
      <c r="C983" s="2"/>
      <c r="D983" s="2"/>
    </row>
    <row r="984" spans="2:4" x14ac:dyDescent="0.2">
      <c r="B984" s="2"/>
      <c r="C984" s="2"/>
      <c r="D984" s="2"/>
    </row>
    <row r="985" spans="2:4" x14ac:dyDescent="0.2">
      <c r="B985" s="2"/>
      <c r="C985" s="2"/>
      <c r="D985" s="2"/>
    </row>
    <row r="986" spans="2:4" x14ac:dyDescent="0.2">
      <c r="B986" s="2"/>
      <c r="C986" s="2"/>
      <c r="D986" s="2"/>
    </row>
    <row r="987" spans="2:4" x14ac:dyDescent="0.2">
      <c r="B987" s="2"/>
      <c r="C987" s="2"/>
      <c r="D987" s="2"/>
    </row>
    <row r="988" spans="2:4" x14ac:dyDescent="0.2">
      <c r="B988" s="2"/>
      <c r="C988" s="2"/>
      <c r="D988" s="2"/>
    </row>
    <row r="989" spans="2:4" x14ac:dyDescent="0.2">
      <c r="B989" s="2"/>
      <c r="C989" s="2"/>
      <c r="D989" s="2"/>
    </row>
    <row r="990" spans="2:4" x14ac:dyDescent="0.2">
      <c r="B990" s="2"/>
      <c r="C990" s="2"/>
      <c r="D990" s="2"/>
    </row>
    <row r="991" spans="2:4" x14ac:dyDescent="0.2">
      <c r="B991" s="2"/>
      <c r="C991" s="2"/>
      <c r="D991" s="2"/>
    </row>
    <row r="992" spans="2:4" x14ac:dyDescent="0.2">
      <c r="B992" s="2"/>
      <c r="C992" s="2"/>
      <c r="D992" s="2"/>
    </row>
    <row r="993" spans="2:4" x14ac:dyDescent="0.2">
      <c r="B993" s="2"/>
      <c r="C993" s="2"/>
      <c r="D993" s="2"/>
    </row>
    <row r="994" spans="2:4" x14ac:dyDescent="0.2">
      <c r="B994" s="2"/>
      <c r="C994" s="2"/>
      <c r="D994" s="2"/>
    </row>
    <row r="995" spans="2:4" x14ac:dyDescent="0.2">
      <c r="B995" s="2"/>
      <c r="C995" s="2"/>
      <c r="D995" s="2"/>
    </row>
    <row r="996" spans="2:4" x14ac:dyDescent="0.2">
      <c r="B996" s="2"/>
      <c r="C996" s="2"/>
      <c r="D996" s="2"/>
    </row>
    <row r="997" spans="2:4" x14ac:dyDescent="0.2">
      <c r="B997" s="2"/>
      <c r="C997" s="2"/>
      <c r="D997" s="2"/>
    </row>
    <row r="998" spans="2:4" x14ac:dyDescent="0.2">
      <c r="B998" s="2"/>
      <c r="C998" s="2"/>
      <c r="D998" s="2"/>
    </row>
    <row r="999" spans="2:4" x14ac:dyDescent="0.2">
      <c r="B999" s="2"/>
      <c r="C999" s="2"/>
      <c r="D999" s="2"/>
    </row>
    <row r="1000" spans="2:4" x14ac:dyDescent="0.2">
      <c r="B1000" s="2"/>
      <c r="C1000" s="2"/>
      <c r="D1000" s="2"/>
    </row>
    <row r="1001" spans="2:4" x14ac:dyDescent="0.2">
      <c r="B1001" s="2"/>
      <c r="C1001" s="2"/>
      <c r="D1001" s="2"/>
    </row>
    <row r="1002" spans="2:4" x14ac:dyDescent="0.2">
      <c r="B1002" s="2"/>
      <c r="C1002" s="2"/>
      <c r="D1002" s="2"/>
    </row>
    <row r="1003" spans="2:4" x14ac:dyDescent="0.2">
      <c r="B1003" s="2"/>
      <c r="C1003" s="2"/>
      <c r="D1003" s="2"/>
    </row>
    <row r="1004" spans="2:4" x14ac:dyDescent="0.2">
      <c r="B1004" s="2"/>
      <c r="C1004" s="2"/>
      <c r="D1004" s="2"/>
    </row>
    <row r="1005" spans="2:4" x14ac:dyDescent="0.2">
      <c r="B1005" s="2"/>
      <c r="C1005" s="2"/>
      <c r="D1005" s="2"/>
    </row>
    <row r="1006" spans="2:4" x14ac:dyDescent="0.2">
      <c r="B1006" s="2"/>
      <c r="C1006" s="2"/>
      <c r="D1006" s="2"/>
    </row>
    <row r="1007" spans="2:4" x14ac:dyDescent="0.2">
      <c r="B1007" s="2"/>
      <c r="C1007" s="2"/>
      <c r="D1007" s="2"/>
    </row>
    <row r="1008" spans="2:4" x14ac:dyDescent="0.2">
      <c r="B1008" s="2"/>
      <c r="C1008" s="2"/>
      <c r="D1008" s="2"/>
    </row>
    <row r="1009" spans="2:4" x14ac:dyDescent="0.2">
      <c r="B1009" s="2"/>
      <c r="C1009" s="2"/>
      <c r="D1009" s="2"/>
    </row>
    <row r="1010" spans="2:4" x14ac:dyDescent="0.2">
      <c r="B1010" s="2"/>
      <c r="C1010" s="2"/>
      <c r="D1010" s="2"/>
    </row>
    <row r="1011" spans="2:4" x14ac:dyDescent="0.2">
      <c r="B1011" s="2"/>
      <c r="C1011" s="2"/>
      <c r="D1011" s="2"/>
    </row>
    <row r="1012" spans="2:4" x14ac:dyDescent="0.2">
      <c r="B1012" s="2"/>
      <c r="C1012" s="2"/>
      <c r="D1012" s="2"/>
    </row>
    <row r="1013" spans="2:4" x14ac:dyDescent="0.2">
      <c r="B1013" s="2"/>
      <c r="C1013" s="2"/>
      <c r="D1013" s="2"/>
    </row>
    <row r="1014" spans="2:4" x14ac:dyDescent="0.2">
      <c r="B1014" s="2"/>
      <c r="C1014" s="2"/>
      <c r="D1014" s="2"/>
    </row>
    <row r="1015" spans="2:4" x14ac:dyDescent="0.2">
      <c r="B1015" s="2"/>
      <c r="C1015" s="2"/>
      <c r="D1015" s="2"/>
    </row>
    <row r="1016" spans="2:4" x14ac:dyDescent="0.2">
      <c r="B1016" s="2"/>
      <c r="C1016" s="2"/>
      <c r="D1016" s="2"/>
    </row>
    <row r="1017" spans="2:4" x14ac:dyDescent="0.2">
      <c r="B1017" s="2"/>
      <c r="C1017" s="2"/>
      <c r="D1017" s="2"/>
    </row>
    <row r="1018" spans="2:4" x14ac:dyDescent="0.2">
      <c r="B1018" s="2"/>
      <c r="C1018" s="2"/>
      <c r="D1018" s="2"/>
    </row>
    <row r="1019" spans="2:4" x14ac:dyDescent="0.2">
      <c r="B1019" s="2"/>
      <c r="C1019" s="2"/>
      <c r="D1019" s="2"/>
    </row>
    <row r="1020" spans="2:4" x14ac:dyDescent="0.2">
      <c r="B1020" s="2"/>
      <c r="C1020" s="2"/>
      <c r="D1020" s="2"/>
    </row>
    <row r="1021" spans="2:4" x14ac:dyDescent="0.2">
      <c r="B1021" s="2"/>
      <c r="C1021" s="2"/>
      <c r="D1021" s="2"/>
    </row>
    <row r="1022" spans="2:4" x14ac:dyDescent="0.2">
      <c r="B1022" s="2"/>
      <c r="C1022" s="2"/>
      <c r="D1022" s="2"/>
    </row>
    <row r="1023" spans="2:4" x14ac:dyDescent="0.2">
      <c r="B1023" s="2"/>
      <c r="C1023" s="2"/>
      <c r="D1023" s="2"/>
    </row>
    <row r="1024" spans="2:4" x14ac:dyDescent="0.2">
      <c r="B1024" s="2"/>
      <c r="C1024" s="2"/>
      <c r="D1024" s="2"/>
    </row>
    <row r="1025" spans="2:4" x14ac:dyDescent="0.2">
      <c r="B1025" s="2"/>
      <c r="C1025" s="2"/>
      <c r="D1025" s="2"/>
    </row>
    <row r="1026" spans="2:4" x14ac:dyDescent="0.2">
      <c r="B1026" s="2"/>
      <c r="C1026" s="2"/>
      <c r="D1026" s="2"/>
    </row>
    <row r="1027" spans="2:4" x14ac:dyDescent="0.2">
      <c r="B1027" s="2"/>
      <c r="C1027" s="2"/>
      <c r="D1027" s="2"/>
    </row>
    <row r="1028" spans="2:4" x14ac:dyDescent="0.2">
      <c r="B1028" s="2"/>
      <c r="C1028" s="2"/>
      <c r="D1028" s="2"/>
    </row>
    <row r="1029" spans="2:4" x14ac:dyDescent="0.2">
      <c r="B1029" s="2"/>
      <c r="C1029" s="2"/>
      <c r="D1029" s="2"/>
    </row>
    <row r="1030" spans="2:4" x14ac:dyDescent="0.2">
      <c r="B1030" s="2"/>
      <c r="C1030" s="2"/>
      <c r="D1030" s="2"/>
    </row>
    <row r="1031" spans="2:4" x14ac:dyDescent="0.2">
      <c r="B1031" s="2"/>
      <c r="C1031" s="2"/>
      <c r="D1031" s="2"/>
    </row>
    <row r="1032" spans="2:4" x14ac:dyDescent="0.2">
      <c r="B1032" s="2"/>
      <c r="C1032" s="2"/>
      <c r="D1032" s="2"/>
    </row>
    <row r="1033" spans="2:4" x14ac:dyDescent="0.2">
      <c r="B1033" s="2"/>
      <c r="C1033" s="2"/>
      <c r="D1033" s="2"/>
    </row>
    <row r="1034" spans="2:4" x14ac:dyDescent="0.2">
      <c r="B1034" s="2"/>
      <c r="C1034" s="2"/>
      <c r="D1034" s="2"/>
    </row>
    <row r="1035" spans="2:4" x14ac:dyDescent="0.2">
      <c r="B1035" s="2"/>
      <c r="C1035" s="2"/>
      <c r="D1035" s="2"/>
    </row>
    <row r="1036" spans="2:4" x14ac:dyDescent="0.2">
      <c r="B1036" s="2"/>
      <c r="C1036" s="2"/>
      <c r="D1036" s="2"/>
    </row>
    <row r="1037" spans="2:4" x14ac:dyDescent="0.2">
      <c r="B1037" s="2"/>
      <c r="C1037" s="2"/>
      <c r="D1037" s="2"/>
    </row>
    <row r="1038" spans="2:4" x14ac:dyDescent="0.2">
      <c r="B1038" s="2"/>
      <c r="C1038" s="2"/>
      <c r="D1038" s="2"/>
    </row>
    <row r="1039" spans="2:4" x14ac:dyDescent="0.2">
      <c r="B1039" s="2"/>
      <c r="C1039" s="2"/>
      <c r="D1039" s="2"/>
    </row>
    <row r="1040" spans="2:4" x14ac:dyDescent="0.2">
      <c r="B1040" s="2"/>
      <c r="C1040" s="2"/>
      <c r="D1040" s="2"/>
    </row>
    <row r="1041" spans="2:4" x14ac:dyDescent="0.2">
      <c r="B1041" s="2"/>
      <c r="C1041" s="2"/>
      <c r="D1041" s="2"/>
    </row>
    <row r="1042" spans="2:4" x14ac:dyDescent="0.2">
      <c r="B1042" s="2"/>
      <c r="C1042" s="2"/>
      <c r="D1042" s="2"/>
    </row>
    <row r="1043" spans="2:4" x14ac:dyDescent="0.2">
      <c r="B1043" s="2"/>
      <c r="C1043" s="2"/>
      <c r="D1043" s="2"/>
    </row>
    <row r="1044" spans="2:4" x14ac:dyDescent="0.2">
      <c r="B1044" s="2"/>
      <c r="C1044" s="2"/>
      <c r="D1044" s="2"/>
    </row>
    <row r="1045" spans="2:4" x14ac:dyDescent="0.2">
      <c r="B1045" s="2"/>
      <c r="C1045" s="2"/>
      <c r="D1045" s="2"/>
    </row>
    <row r="1046" spans="2:4" x14ac:dyDescent="0.2">
      <c r="B1046" s="2"/>
      <c r="C1046" s="2"/>
      <c r="D1046" s="2"/>
    </row>
    <row r="1047" spans="2:4" x14ac:dyDescent="0.2">
      <c r="B1047" s="2"/>
      <c r="C1047" s="2"/>
      <c r="D1047" s="2"/>
    </row>
    <row r="1048" spans="2:4" x14ac:dyDescent="0.2">
      <c r="B1048" s="2"/>
      <c r="C1048" s="2"/>
      <c r="D1048" s="2"/>
    </row>
    <row r="1049" spans="2:4" x14ac:dyDescent="0.2">
      <c r="B1049" s="2"/>
      <c r="C1049" s="2"/>
      <c r="D1049" s="2"/>
    </row>
    <row r="1050" spans="2:4" x14ac:dyDescent="0.2">
      <c r="B1050" s="2"/>
      <c r="C1050" s="2"/>
      <c r="D1050" s="2"/>
    </row>
    <row r="1051" spans="2:4" x14ac:dyDescent="0.2">
      <c r="B1051" s="2"/>
      <c r="C1051" s="2"/>
      <c r="D1051" s="2"/>
    </row>
    <row r="1052" spans="2:4" x14ac:dyDescent="0.2">
      <c r="B1052" s="2"/>
      <c r="C1052" s="2"/>
      <c r="D1052" s="2"/>
    </row>
    <row r="1053" spans="2:4" x14ac:dyDescent="0.2">
      <c r="B1053" s="2"/>
      <c r="C1053" s="2"/>
      <c r="D1053" s="2"/>
    </row>
    <row r="1054" spans="2:4" x14ac:dyDescent="0.2">
      <c r="B1054" s="2"/>
      <c r="C1054" s="2"/>
      <c r="D1054" s="2"/>
    </row>
    <row r="1055" spans="2:4" x14ac:dyDescent="0.2">
      <c r="B1055" s="2"/>
      <c r="C1055" s="2"/>
      <c r="D1055" s="2"/>
    </row>
    <row r="1056" spans="2:4" x14ac:dyDescent="0.2">
      <c r="B1056" s="2"/>
      <c r="C1056" s="2"/>
      <c r="D1056" s="2"/>
    </row>
    <row r="1057" spans="2:4" x14ac:dyDescent="0.2">
      <c r="B1057" s="2"/>
      <c r="C1057" s="2"/>
      <c r="D1057" s="2"/>
    </row>
    <row r="1058" spans="2:4" x14ac:dyDescent="0.2">
      <c r="B1058" s="2"/>
      <c r="C1058" s="2"/>
      <c r="D1058" s="2"/>
    </row>
    <row r="1059" spans="2:4" x14ac:dyDescent="0.2">
      <c r="B1059" s="2"/>
      <c r="C1059" s="2"/>
      <c r="D1059" s="2"/>
    </row>
    <row r="1060" spans="2:4" x14ac:dyDescent="0.2">
      <c r="B1060" s="2"/>
      <c r="C1060" s="2"/>
      <c r="D1060" s="2"/>
    </row>
    <row r="1061" spans="2:4" x14ac:dyDescent="0.2">
      <c r="B1061" s="2"/>
      <c r="C1061" s="2"/>
      <c r="D1061" s="2"/>
    </row>
    <row r="1062" spans="2:4" x14ac:dyDescent="0.2">
      <c r="B1062" s="2"/>
      <c r="C1062" s="2"/>
      <c r="D1062" s="2"/>
    </row>
    <row r="1063" spans="2:4" x14ac:dyDescent="0.2">
      <c r="B1063" s="2"/>
      <c r="C1063" s="2"/>
      <c r="D1063" s="2"/>
    </row>
    <row r="1064" spans="2:4" x14ac:dyDescent="0.2">
      <c r="B1064" s="2"/>
      <c r="C1064" s="2"/>
      <c r="D1064" s="2"/>
    </row>
    <row r="1065" spans="2:4" x14ac:dyDescent="0.2">
      <c r="B1065" s="2"/>
      <c r="C1065" s="2"/>
      <c r="D1065" s="2"/>
    </row>
    <row r="1066" spans="2:4" x14ac:dyDescent="0.2">
      <c r="B1066" s="2"/>
      <c r="C1066" s="2"/>
      <c r="D1066" s="2"/>
    </row>
    <row r="1067" spans="2:4" x14ac:dyDescent="0.2">
      <c r="B1067" s="2"/>
      <c r="C1067" s="2"/>
      <c r="D1067" s="2"/>
    </row>
    <row r="1068" spans="2:4" x14ac:dyDescent="0.2">
      <c r="B1068" s="2"/>
      <c r="C1068" s="2"/>
      <c r="D1068" s="2"/>
    </row>
    <row r="1069" spans="2:4" x14ac:dyDescent="0.2">
      <c r="B1069" s="2"/>
      <c r="C1069" s="2"/>
      <c r="D1069" s="2"/>
    </row>
    <row r="1070" spans="2:4" x14ac:dyDescent="0.2">
      <c r="B1070" s="2"/>
      <c r="C1070" s="2"/>
      <c r="D1070" s="2"/>
    </row>
    <row r="1071" spans="2:4" x14ac:dyDescent="0.2">
      <c r="B1071" s="2"/>
      <c r="C1071" s="2"/>
      <c r="D1071" s="2"/>
    </row>
    <row r="1072" spans="2:4" x14ac:dyDescent="0.2">
      <c r="B1072" s="2"/>
      <c r="C1072" s="2"/>
      <c r="D1072" s="2"/>
    </row>
    <row r="1073" spans="2:4" x14ac:dyDescent="0.2">
      <c r="B1073" s="2"/>
      <c r="C1073" s="2"/>
      <c r="D1073" s="2"/>
    </row>
    <row r="1074" spans="2:4" x14ac:dyDescent="0.2">
      <c r="B1074" s="2"/>
      <c r="C1074" s="2"/>
      <c r="D1074" s="2"/>
    </row>
    <row r="1075" spans="2:4" x14ac:dyDescent="0.2">
      <c r="B1075" s="2"/>
      <c r="C1075" s="2"/>
      <c r="D1075" s="2"/>
    </row>
    <row r="1076" spans="2:4" x14ac:dyDescent="0.2">
      <c r="B1076" s="2"/>
      <c r="C1076" s="2"/>
      <c r="D1076" s="2"/>
    </row>
    <row r="1077" spans="2:4" x14ac:dyDescent="0.2">
      <c r="B1077" s="2"/>
      <c r="C1077" s="2"/>
      <c r="D1077" s="2"/>
    </row>
    <row r="1078" spans="2:4" x14ac:dyDescent="0.2">
      <c r="B1078" s="2"/>
      <c r="C1078" s="2"/>
      <c r="D1078" s="2"/>
    </row>
    <row r="1079" spans="2:4" x14ac:dyDescent="0.2">
      <c r="B1079" s="2"/>
      <c r="C1079" s="2"/>
      <c r="D1079" s="2"/>
    </row>
    <row r="1080" spans="2:4" x14ac:dyDescent="0.2">
      <c r="B1080" s="2"/>
      <c r="C1080" s="2"/>
      <c r="D1080" s="2"/>
    </row>
    <row r="1081" spans="2:4" x14ac:dyDescent="0.2">
      <c r="B1081" s="2"/>
      <c r="C1081" s="2"/>
      <c r="D1081" s="2"/>
    </row>
    <row r="1082" spans="2:4" x14ac:dyDescent="0.2">
      <c r="B1082" s="2"/>
      <c r="C1082" s="2"/>
      <c r="D1082" s="2"/>
    </row>
    <row r="1083" spans="2:4" x14ac:dyDescent="0.2">
      <c r="B1083" s="2"/>
      <c r="C1083" s="2"/>
      <c r="D1083" s="2"/>
    </row>
    <row r="1084" spans="2:4" x14ac:dyDescent="0.2">
      <c r="B1084" s="2"/>
      <c r="C1084" s="2"/>
      <c r="D1084" s="2"/>
    </row>
    <row r="1085" spans="2:4" x14ac:dyDescent="0.2">
      <c r="B1085" s="2"/>
      <c r="C1085" s="2"/>
      <c r="D1085" s="2"/>
    </row>
    <row r="1086" spans="2:4" x14ac:dyDescent="0.2">
      <c r="B1086" s="2"/>
      <c r="C1086" s="2"/>
      <c r="D1086" s="2"/>
    </row>
    <row r="1087" spans="2:4" x14ac:dyDescent="0.2">
      <c r="B1087" s="2"/>
      <c r="C1087" s="2"/>
      <c r="D1087" s="2"/>
    </row>
    <row r="1088" spans="2:4" x14ac:dyDescent="0.2">
      <c r="B1088" s="2"/>
      <c r="C1088" s="2"/>
      <c r="D1088" s="2"/>
    </row>
    <row r="1089" spans="2:4" x14ac:dyDescent="0.2">
      <c r="B1089" s="2"/>
      <c r="C1089" s="2"/>
      <c r="D1089" s="2"/>
    </row>
    <row r="1090" spans="2:4" x14ac:dyDescent="0.2">
      <c r="B1090" s="2"/>
      <c r="C1090" s="2"/>
      <c r="D1090" s="2"/>
    </row>
    <row r="1091" spans="2:4" x14ac:dyDescent="0.2">
      <c r="B1091" s="2"/>
      <c r="C1091" s="2"/>
      <c r="D1091" s="2"/>
    </row>
    <row r="1092" spans="2:4" x14ac:dyDescent="0.2">
      <c r="B1092" s="2"/>
      <c r="C1092" s="2"/>
      <c r="D1092" s="2"/>
    </row>
    <row r="1093" spans="2:4" x14ac:dyDescent="0.2">
      <c r="B1093" s="2"/>
      <c r="C1093" s="2"/>
      <c r="D1093" s="2"/>
    </row>
    <row r="1094" spans="2:4" x14ac:dyDescent="0.2">
      <c r="B1094" s="2"/>
      <c r="C1094" s="2"/>
      <c r="D1094" s="2"/>
    </row>
    <row r="1095" spans="2:4" x14ac:dyDescent="0.2">
      <c r="B1095" s="2"/>
      <c r="C1095" s="2"/>
      <c r="D1095" s="2"/>
    </row>
    <row r="1096" spans="2:4" x14ac:dyDescent="0.2">
      <c r="B1096" s="2"/>
      <c r="C1096" s="2"/>
      <c r="D1096" s="2"/>
    </row>
    <row r="1097" spans="2:4" x14ac:dyDescent="0.2">
      <c r="B1097" s="2"/>
      <c r="C1097" s="2"/>
      <c r="D1097" s="2"/>
    </row>
    <row r="1098" spans="2:4" x14ac:dyDescent="0.2">
      <c r="B1098" s="2"/>
      <c r="C1098" s="2"/>
      <c r="D1098" s="2"/>
    </row>
    <row r="1099" spans="2:4" x14ac:dyDescent="0.2">
      <c r="B1099" s="2"/>
      <c r="C1099" s="2"/>
      <c r="D1099" s="2"/>
    </row>
    <row r="1100" spans="2:4" x14ac:dyDescent="0.2">
      <c r="B1100" s="2"/>
      <c r="C1100" s="2"/>
      <c r="D1100" s="2"/>
    </row>
    <row r="1101" spans="2:4" x14ac:dyDescent="0.2">
      <c r="B1101" s="2"/>
      <c r="C1101" s="2"/>
      <c r="D1101" s="2"/>
    </row>
    <row r="1102" spans="2:4" x14ac:dyDescent="0.2">
      <c r="B1102" s="2"/>
      <c r="C1102" s="2"/>
      <c r="D1102" s="2"/>
    </row>
    <row r="1103" spans="2:4" x14ac:dyDescent="0.2">
      <c r="B1103" s="2"/>
      <c r="C1103" s="2"/>
      <c r="D1103" s="2"/>
    </row>
    <row r="1104" spans="2:4" x14ac:dyDescent="0.2">
      <c r="B1104" s="2"/>
      <c r="C1104" s="2"/>
      <c r="D1104" s="2"/>
    </row>
    <row r="1105" spans="2:4" x14ac:dyDescent="0.2">
      <c r="B1105" s="2"/>
      <c r="C1105" s="2"/>
      <c r="D1105" s="2"/>
    </row>
    <row r="1106" spans="2:4" x14ac:dyDescent="0.2">
      <c r="B1106" s="2"/>
      <c r="C1106" s="2"/>
      <c r="D1106" s="2"/>
    </row>
    <row r="1107" spans="2:4" x14ac:dyDescent="0.2">
      <c r="B1107" s="2"/>
      <c r="C1107" s="2"/>
      <c r="D1107" s="2"/>
    </row>
    <row r="1108" spans="2:4" x14ac:dyDescent="0.2">
      <c r="B1108" s="2"/>
      <c r="C1108" s="2"/>
      <c r="D1108" s="2"/>
    </row>
    <row r="1109" spans="2:4" x14ac:dyDescent="0.2">
      <c r="B1109" s="2"/>
      <c r="C1109" s="2"/>
      <c r="D1109" s="2"/>
    </row>
    <row r="1110" spans="2:4" x14ac:dyDescent="0.2">
      <c r="B1110" s="2"/>
      <c r="C1110" s="2"/>
      <c r="D1110" s="2"/>
    </row>
    <row r="1111" spans="2:4" x14ac:dyDescent="0.2">
      <c r="B1111" s="2"/>
      <c r="C1111" s="2"/>
      <c r="D1111" s="2"/>
    </row>
    <row r="1112" spans="2:4" x14ac:dyDescent="0.2">
      <c r="B1112" s="2"/>
      <c r="C1112" s="2"/>
      <c r="D1112" s="2"/>
    </row>
    <row r="1113" spans="2:4" x14ac:dyDescent="0.2">
      <c r="B1113" s="2"/>
      <c r="C1113" s="2"/>
      <c r="D1113" s="2"/>
    </row>
    <row r="1114" spans="2:4" x14ac:dyDescent="0.2">
      <c r="B1114" s="2"/>
      <c r="C1114" s="2"/>
      <c r="D1114" s="2"/>
    </row>
    <row r="1115" spans="2:4" x14ac:dyDescent="0.2">
      <c r="B1115" s="2"/>
      <c r="C1115" s="2"/>
      <c r="D1115" s="2"/>
    </row>
    <row r="1116" spans="2:4" x14ac:dyDescent="0.2">
      <c r="B1116" s="2"/>
      <c r="C1116" s="2"/>
      <c r="D1116" s="2"/>
    </row>
    <row r="1117" spans="2:4" x14ac:dyDescent="0.2">
      <c r="B1117" s="2"/>
      <c r="C1117" s="2"/>
      <c r="D1117" s="2"/>
    </row>
    <row r="1118" spans="2:4" x14ac:dyDescent="0.2">
      <c r="B1118" s="2"/>
      <c r="C1118" s="2"/>
      <c r="D1118" s="2"/>
    </row>
    <row r="1119" spans="2:4" x14ac:dyDescent="0.2">
      <c r="B1119" s="2"/>
      <c r="C1119" s="2"/>
      <c r="D1119" s="2"/>
    </row>
    <row r="1120" spans="2:4" x14ac:dyDescent="0.2">
      <c r="B1120" s="2"/>
      <c r="C1120" s="2"/>
      <c r="D1120" s="2"/>
    </row>
    <row r="1121" spans="2:4" x14ac:dyDescent="0.2">
      <c r="B1121" s="2"/>
      <c r="C1121" s="2"/>
      <c r="D1121" s="2"/>
    </row>
    <row r="1122" spans="2:4" x14ac:dyDescent="0.2">
      <c r="B1122" s="2"/>
      <c r="C1122" s="2"/>
      <c r="D1122" s="2"/>
    </row>
    <row r="1123" spans="2:4" x14ac:dyDescent="0.2">
      <c r="B1123" s="2"/>
      <c r="C1123" s="2"/>
      <c r="D1123" s="2"/>
    </row>
    <row r="1124" spans="2:4" x14ac:dyDescent="0.2">
      <c r="B1124" s="2"/>
      <c r="C1124" s="2"/>
      <c r="D1124" s="2"/>
    </row>
    <row r="1125" spans="2:4" x14ac:dyDescent="0.2">
      <c r="B1125" s="2"/>
      <c r="C1125" s="2"/>
      <c r="D1125" s="2"/>
    </row>
    <row r="1126" spans="2:4" x14ac:dyDescent="0.2">
      <c r="B1126" s="2"/>
      <c r="C1126" s="2"/>
      <c r="D1126" s="2"/>
    </row>
    <row r="1127" spans="2:4" x14ac:dyDescent="0.2">
      <c r="B1127" s="2"/>
      <c r="C1127" s="2"/>
      <c r="D1127" s="2"/>
    </row>
    <row r="1128" spans="2:4" x14ac:dyDescent="0.2">
      <c r="B1128" s="2"/>
      <c r="C1128" s="2"/>
      <c r="D1128" s="2"/>
    </row>
    <row r="1129" spans="2:4" x14ac:dyDescent="0.2">
      <c r="B1129" s="2"/>
      <c r="C1129" s="2"/>
      <c r="D1129" s="2"/>
    </row>
    <row r="1130" spans="2:4" x14ac:dyDescent="0.2">
      <c r="B1130" s="2"/>
      <c r="C1130" s="2"/>
      <c r="D1130" s="2"/>
    </row>
    <row r="1131" spans="2:4" x14ac:dyDescent="0.2">
      <c r="B1131" s="2"/>
      <c r="C1131" s="2"/>
      <c r="D1131" s="2"/>
    </row>
    <row r="1132" spans="2:4" x14ac:dyDescent="0.2">
      <c r="B1132" s="2"/>
      <c r="C1132" s="2"/>
      <c r="D1132" s="2"/>
    </row>
    <row r="1133" spans="2:4" x14ac:dyDescent="0.2">
      <c r="B1133" s="2"/>
      <c r="C1133" s="2"/>
      <c r="D1133" s="2"/>
    </row>
    <row r="1134" spans="2:4" x14ac:dyDescent="0.2">
      <c r="B1134" s="2"/>
      <c r="C1134" s="2"/>
      <c r="D1134" s="2"/>
    </row>
    <row r="1135" spans="2:4" x14ac:dyDescent="0.2">
      <c r="B1135" s="2"/>
      <c r="C1135" s="2"/>
      <c r="D1135" s="2"/>
    </row>
    <row r="1136" spans="2:4" x14ac:dyDescent="0.2">
      <c r="B1136" s="2"/>
      <c r="C1136" s="2"/>
      <c r="D1136" s="2"/>
    </row>
    <row r="1137" spans="2:4" x14ac:dyDescent="0.2">
      <c r="B1137" s="2"/>
      <c r="C1137" s="2"/>
      <c r="D1137" s="2"/>
    </row>
    <row r="1138" spans="2:4" x14ac:dyDescent="0.2">
      <c r="B1138" s="2"/>
      <c r="C1138" s="2"/>
      <c r="D1138" s="2"/>
    </row>
    <row r="1139" spans="2:4" x14ac:dyDescent="0.2">
      <c r="B1139" s="2"/>
      <c r="C1139" s="2"/>
      <c r="D1139" s="2"/>
    </row>
    <row r="1140" spans="2:4" x14ac:dyDescent="0.2">
      <c r="B1140" s="2"/>
      <c r="C1140" s="2"/>
      <c r="D1140" s="2"/>
    </row>
    <row r="1141" spans="2:4" x14ac:dyDescent="0.2">
      <c r="B1141" s="2"/>
      <c r="C1141" s="2"/>
      <c r="D1141" s="2"/>
    </row>
    <row r="1142" spans="2:4" x14ac:dyDescent="0.2">
      <c r="B1142" s="2"/>
      <c r="C1142" s="2"/>
      <c r="D1142" s="2"/>
    </row>
    <row r="1143" spans="2:4" x14ac:dyDescent="0.2">
      <c r="B1143" s="2"/>
      <c r="C1143" s="2"/>
      <c r="D1143" s="2"/>
    </row>
    <row r="1144" spans="2:4" x14ac:dyDescent="0.2">
      <c r="B1144" s="2"/>
      <c r="C1144" s="2"/>
      <c r="D1144" s="2"/>
    </row>
    <row r="1145" spans="2:4" x14ac:dyDescent="0.2">
      <c r="B1145" s="2"/>
      <c r="C1145" s="2"/>
      <c r="D1145" s="2"/>
    </row>
    <row r="1146" spans="2:4" x14ac:dyDescent="0.2">
      <c r="B1146" s="2"/>
      <c r="C1146" s="2"/>
      <c r="D1146" s="2"/>
    </row>
    <row r="1147" spans="2:4" x14ac:dyDescent="0.2">
      <c r="B1147" s="2"/>
      <c r="C1147" s="2"/>
      <c r="D1147" s="2"/>
    </row>
    <row r="1148" spans="2:4" x14ac:dyDescent="0.2">
      <c r="B1148" s="2"/>
      <c r="C1148" s="2"/>
      <c r="D1148" s="2"/>
    </row>
    <row r="1149" spans="2:4" x14ac:dyDescent="0.2">
      <c r="B1149" s="2"/>
      <c r="C1149" s="2"/>
      <c r="D1149" s="2"/>
    </row>
    <row r="1150" spans="2:4" x14ac:dyDescent="0.2">
      <c r="B1150" s="2"/>
      <c r="C1150" s="2"/>
      <c r="D1150" s="2"/>
    </row>
    <row r="1151" spans="2:4" x14ac:dyDescent="0.2">
      <c r="B1151" s="2"/>
      <c r="C1151" s="2"/>
      <c r="D1151" s="2"/>
    </row>
    <row r="1152" spans="2:4" x14ac:dyDescent="0.2">
      <c r="B1152" s="2"/>
      <c r="C1152" s="2"/>
      <c r="D1152" s="2"/>
    </row>
    <row r="1153" spans="2:4" x14ac:dyDescent="0.2">
      <c r="B1153" s="2"/>
      <c r="C1153" s="2"/>
      <c r="D1153" s="2"/>
    </row>
    <row r="1154" spans="2:4" x14ac:dyDescent="0.2">
      <c r="B1154" s="2"/>
      <c r="C1154" s="2"/>
      <c r="D1154" s="2"/>
    </row>
    <row r="1155" spans="2:4" x14ac:dyDescent="0.2">
      <c r="B1155" s="2"/>
      <c r="C1155" s="2"/>
      <c r="D1155" s="2"/>
    </row>
    <row r="1156" spans="2:4" x14ac:dyDescent="0.2">
      <c r="B1156" s="2"/>
      <c r="C1156" s="2"/>
      <c r="D1156" s="2"/>
    </row>
    <row r="1157" spans="2:4" x14ac:dyDescent="0.2">
      <c r="B1157" s="2"/>
      <c r="C1157" s="2"/>
      <c r="D1157" s="2"/>
    </row>
    <row r="1158" spans="2:4" x14ac:dyDescent="0.2">
      <c r="B1158" s="2"/>
      <c r="C1158" s="2"/>
      <c r="D1158" s="2"/>
    </row>
    <row r="1159" spans="2:4" x14ac:dyDescent="0.2">
      <c r="B1159" s="2"/>
      <c r="C1159" s="2"/>
      <c r="D1159" s="2"/>
    </row>
    <row r="1160" spans="2:4" x14ac:dyDescent="0.2">
      <c r="B1160" s="2"/>
      <c r="C1160" s="2"/>
      <c r="D1160" s="2"/>
    </row>
    <row r="1161" spans="2:4" x14ac:dyDescent="0.2">
      <c r="B1161" s="2"/>
      <c r="C1161" s="2"/>
      <c r="D1161" s="2"/>
    </row>
    <row r="1162" spans="2:4" x14ac:dyDescent="0.2">
      <c r="B1162" s="2"/>
      <c r="C1162" s="2"/>
      <c r="D1162" s="2"/>
    </row>
    <row r="1163" spans="2:4" x14ac:dyDescent="0.2">
      <c r="B1163" s="2"/>
      <c r="C1163" s="2"/>
      <c r="D1163" s="2"/>
    </row>
    <row r="1164" spans="2:4" x14ac:dyDescent="0.2">
      <c r="B1164" s="2"/>
      <c r="C1164" s="2"/>
      <c r="D1164" s="2"/>
    </row>
    <row r="1165" spans="2:4" x14ac:dyDescent="0.2">
      <c r="B1165" s="2"/>
      <c r="C1165" s="2"/>
      <c r="D1165" s="2"/>
    </row>
    <row r="1166" spans="2:4" x14ac:dyDescent="0.2">
      <c r="B1166" s="2"/>
      <c r="C1166" s="2"/>
      <c r="D1166" s="2"/>
    </row>
    <row r="1167" spans="2:4" x14ac:dyDescent="0.2">
      <c r="B1167" s="2"/>
      <c r="C1167" s="2"/>
      <c r="D1167" s="2"/>
    </row>
    <row r="1168" spans="2:4" x14ac:dyDescent="0.2">
      <c r="B1168" s="2"/>
      <c r="C1168" s="2"/>
      <c r="D1168" s="2"/>
    </row>
    <row r="1169" spans="2:4" x14ac:dyDescent="0.2">
      <c r="B1169" s="2"/>
      <c r="C1169" s="2"/>
      <c r="D1169" s="2"/>
    </row>
    <row r="1170" spans="2:4" x14ac:dyDescent="0.2">
      <c r="B1170" s="2"/>
      <c r="C1170" s="2"/>
      <c r="D1170" s="2"/>
    </row>
    <row r="1171" spans="2:4" x14ac:dyDescent="0.2">
      <c r="B1171" s="2"/>
      <c r="C1171" s="2"/>
      <c r="D1171" s="2"/>
    </row>
    <row r="1172" spans="2:4" x14ac:dyDescent="0.2">
      <c r="B1172" s="2"/>
      <c r="C1172" s="2"/>
      <c r="D1172" s="2"/>
    </row>
    <row r="1173" spans="2:4" x14ac:dyDescent="0.2">
      <c r="B1173" s="2"/>
      <c r="C1173" s="2"/>
      <c r="D1173" s="2"/>
    </row>
    <row r="1174" spans="2:4" x14ac:dyDescent="0.2">
      <c r="B1174" s="2"/>
      <c r="C1174" s="2"/>
      <c r="D1174" s="2"/>
    </row>
    <row r="1175" spans="2:4" x14ac:dyDescent="0.2">
      <c r="B1175" s="2"/>
      <c r="C1175" s="2"/>
      <c r="D1175" s="2"/>
    </row>
    <row r="1176" spans="2:4" x14ac:dyDescent="0.2">
      <c r="B1176" s="2"/>
      <c r="C1176" s="2"/>
      <c r="D1176" s="2"/>
    </row>
    <row r="1177" spans="2:4" x14ac:dyDescent="0.2">
      <c r="B1177" s="2"/>
      <c r="C1177" s="2"/>
      <c r="D1177" s="2"/>
    </row>
    <row r="1178" spans="2:4" x14ac:dyDescent="0.2">
      <c r="B1178" s="2"/>
      <c r="C1178" s="2"/>
      <c r="D1178" s="2"/>
    </row>
    <row r="1179" spans="2:4" x14ac:dyDescent="0.2">
      <c r="B1179" s="2"/>
      <c r="C1179" s="2"/>
      <c r="D1179" s="2"/>
    </row>
    <row r="1180" spans="2:4" x14ac:dyDescent="0.2">
      <c r="B1180" s="2"/>
      <c r="C1180" s="2"/>
      <c r="D1180" s="2"/>
    </row>
    <row r="1181" spans="2:4" x14ac:dyDescent="0.2">
      <c r="B1181" s="2"/>
      <c r="C1181" s="2"/>
      <c r="D1181" s="2"/>
    </row>
    <row r="1182" spans="2:4" x14ac:dyDescent="0.2">
      <c r="B1182" s="2"/>
      <c r="C1182" s="2"/>
      <c r="D1182" s="2"/>
    </row>
    <row r="1183" spans="2:4" x14ac:dyDescent="0.2">
      <c r="B1183" s="2"/>
      <c r="C1183" s="2"/>
      <c r="D1183" s="2"/>
    </row>
    <row r="1184" spans="2:4" x14ac:dyDescent="0.2">
      <c r="B1184" s="2"/>
      <c r="C1184" s="2"/>
      <c r="D1184" s="2"/>
    </row>
    <row r="1185" spans="2:4" x14ac:dyDescent="0.2">
      <c r="B1185" s="2"/>
      <c r="C1185" s="2"/>
      <c r="D1185" s="2"/>
    </row>
    <row r="1186" spans="2:4" x14ac:dyDescent="0.2">
      <c r="B1186" s="2"/>
      <c r="C1186" s="2"/>
      <c r="D1186" s="2"/>
    </row>
    <row r="1187" spans="2:4" x14ac:dyDescent="0.2">
      <c r="B1187" s="2"/>
      <c r="C1187" s="2"/>
      <c r="D1187" s="2"/>
    </row>
    <row r="1188" spans="2:4" x14ac:dyDescent="0.2">
      <c r="B1188" s="2"/>
      <c r="C1188" s="2"/>
      <c r="D1188" s="2"/>
    </row>
    <row r="1189" spans="2:4" x14ac:dyDescent="0.2">
      <c r="B1189" s="2"/>
      <c r="C1189" s="2"/>
      <c r="D1189" s="2"/>
    </row>
    <row r="1190" spans="2:4" x14ac:dyDescent="0.2">
      <c r="B1190" s="2"/>
      <c r="C1190" s="2"/>
      <c r="D1190" s="2"/>
    </row>
    <row r="1191" spans="2:4" x14ac:dyDescent="0.2">
      <c r="B1191" s="2"/>
      <c r="C1191" s="2"/>
      <c r="D1191" s="2"/>
    </row>
    <row r="1192" spans="2:4" x14ac:dyDescent="0.2">
      <c r="B1192" s="2"/>
      <c r="C1192" s="2"/>
      <c r="D1192" s="2"/>
    </row>
    <row r="1193" spans="2:4" x14ac:dyDescent="0.2">
      <c r="B1193" s="2"/>
      <c r="C1193" s="2"/>
      <c r="D1193" s="2"/>
    </row>
    <row r="1194" spans="2:4" x14ac:dyDescent="0.2">
      <c r="B1194" s="2"/>
      <c r="C1194" s="2"/>
      <c r="D1194" s="2"/>
    </row>
    <row r="1195" spans="2:4" x14ac:dyDescent="0.2">
      <c r="B1195" s="2"/>
      <c r="C1195" s="2"/>
      <c r="D1195" s="2"/>
    </row>
    <row r="1196" spans="2:4" x14ac:dyDescent="0.2">
      <c r="B1196" s="2"/>
      <c r="C1196" s="2"/>
      <c r="D1196" s="2"/>
    </row>
    <row r="1197" spans="2:4" x14ac:dyDescent="0.2">
      <c r="B1197" s="2"/>
      <c r="C1197" s="2"/>
      <c r="D1197" s="2"/>
    </row>
    <row r="1198" spans="2:4" x14ac:dyDescent="0.2">
      <c r="B1198" s="2"/>
      <c r="C1198" s="2"/>
      <c r="D1198" s="2"/>
    </row>
    <row r="1199" spans="2:4" x14ac:dyDescent="0.2">
      <c r="B1199" s="2"/>
      <c r="C1199" s="2"/>
      <c r="D1199" s="2"/>
    </row>
    <row r="1200" spans="2:4" x14ac:dyDescent="0.2">
      <c r="B1200" s="2"/>
      <c r="C1200" s="2"/>
      <c r="D1200" s="2"/>
    </row>
    <row r="1201" spans="2:4" x14ac:dyDescent="0.2">
      <c r="B1201" s="2"/>
      <c r="C1201" s="2"/>
      <c r="D1201" s="2"/>
    </row>
    <row r="1202" spans="2:4" x14ac:dyDescent="0.2">
      <c r="B1202" s="2"/>
      <c r="C1202" s="2"/>
      <c r="D1202" s="2"/>
    </row>
    <row r="1203" spans="2:4" x14ac:dyDescent="0.2">
      <c r="B1203" s="2"/>
      <c r="C1203" s="2"/>
      <c r="D1203" s="2"/>
    </row>
    <row r="1204" spans="2:4" x14ac:dyDescent="0.2">
      <c r="B1204" s="2"/>
      <c r="C1204" s="2"/>
      <c r="D1204" s="2"/>
    </row>
    <row r="1205" spans="2:4" x14ac:dyDescent="0.2">
      <c r="B1205" s="2"/>
      <c r="C1205" s="2"/>
      <c r="D1205" s="2"/>
    </row>
    <row r="1206" spans="2:4" x14ac:dyDescent="0.2">
      <c r="B1206" s="2"/>
      <c r="C1206" s="2"/>
      <c r="D1206" s="2"/>
    </row>
    <row r="1207" spans="2:4" x14ac:dyDescent="0.2">
      <c r="B1207" s="2"/>
      <c r="C1207" s="2"/>
      <c r="D1207" s="2"/>
    </row>
    <row r="1208" spans="2:4" x14ac:dyDescent="0.2">
      <c r="B1208" s="2"/>
      <c r="C1208" s="2"/>
      <c r="D1208" s="2"/>
    </row>
    <row r="1209" spans="2:4" x14ac:dyDescent="0.2">
      <c r="B1209" s="2"/>
      <c r="C1209" s="2"/>
      <c r="D1209" s="2"/>
    </row>
    <row r="1210" spans="2:4" x14ac:dyDescent="0.2">
      <c r="B1210" s="2"/>
      <c r="C1210" s="2"/>
      <c r="D1210" s="2"/>
    </row>
    <row r="1211" spans="2:4" x14ac:dyDescent="0.2">
      <c r="B1211" s="2"/>
      <c r="C1211" s="2"/>
      <c r="D1211" s="2"/>
    </row>
    <row r="1212" spans="2:4" x14ac:dyDescent="0.2">
      <c r="B1212" s="2"/>
      <c r="C1212" s="2"/>
      <c r="D1212" s="2"/>
    </row>
    <row r="1213" spans="2:4" x14ac:dyDescent="0.2">
      <c r="B1213" s="2"/>
      <c r="C1213" s="2"/>
      <c r="D1213" s="2"/>
    </row>
    <row r="1214" spans="2:4" x14ac:dyDescent="0.2">
      <c r="B1214" s="2"/>
      <c r="C1214" s="2"/>
      <c r="D1214" s="2"/>
    </row>
    <row r="1215" spans="2:4" x14ac:dyDescent="0.2">
      <c r="B1215" s="2"/>
      <c r="C1215" s="2"/>
      <c r="D1215" s="2"/>
    </row>
    <row r="1216" spans="2:4" x14ac:dyDescent="0.2">
      <c r="B1216" s="2"/>
      <c r="C1216" s="2"/>
      <c r="D1216" s="2"/>
    </row>
    <row r="1217" spans="2:4" x14ac:dyDescent="0.2">
      <c r="B1217" s="2"/>
      <c r="C1217" s="2"/>
      <c r="D1217" s="2"/>
    </row>
    <row r="1218" spans="2:4" x14ac:dyDescent="0.2">
      <c r="B1218" s="2"/>
      <c r="C1218" s="2"/>
      <c r="D1218" s="2"/>
    </row>
    <row r="1219" spans="2:4" x14ac:dyDescent="0.2">
      <c r="B1219" s="2"/>
      <c r="C1219" s="2"/>
      <c r="D1219" s="2"/>
    </row>
    <row r="1220" spans="2:4" x14ac:dyDescent="0.2">
      <c r="B1220" s="2"/>
      <c r="C1220" s="2"/>
      <c r="D1220" s="2"/>
    </row>
    <row r="1221" spans="2:4" x14ac:dyDescent="0.2">
      <c r="B1221" s="2"/>
      <c r="C1221" s="2"/>
      <c r="D1221" s="2"/>
    </row>
    <row r="1222" spans="2:4" x14ac:dyDescent="0.2">
      <c r="B1222" s="2"/>
      <c r="C1222" s="2"/>
      <c r="D1222" s="2"/>
    </row>
    <row r="1223" spans="2:4" x14ac:dyDescent="0.2">
      <c r="B1223" s="2"/>
      <c r="C1223" s="2"/>
      <c r="D1223" s="2"/>
    </row>
    <row r="1224" spans="2:4" x14ac:dyDescent="0.2">
      <c r="B1224" s="2"/>
      <c r="C1224" s="2"/>
      <c r="D1224" s="2"/>
    </row>
    <row r="1225" spans="2:4" x14ac:dyDescent="0.2">
      <c r="B1225" s="2"/>
      <c r="C1225" s="2"/>
      <c r="D1225" s="2"/>
    </row>
    <row r="1226" spans="2:4" x14ac:dyDescent="0.2">
      <c r="B1226" s="2"/>
      <c r="C1226" s="2"/>
      <c r="D1226" s="2"/>
    </row>
    <row r="1227" spans="2:4" x14ac:dyDescent="0.2">
      <c r="B1227" s="2"/>
      <c r="C1227" s="2"/>
      <c r="D1227" s="2"/>
    </row>
    <row r="1228" spans="2:4" x14ac:dyDescent="0.2">
      <c r="B1228" s="2"/>
      <c r="C1228" s="2"/>
      <c r="D1228" s="2"/>
    </row>
    <row r="1229" spans="2:4" x14ac:dyDescent="0.2">
      <c r="B1229" s="2"/>
      <c r="C1229" s="2"/>
      <c r="D1229" s="2"/>
    </row>
    <row r="1230" spans="2:4" x14ac:dyDescent="0.2">
      <c r="B1230" s="2"/>
      <c r="C1230" s="2"/>
      <c r="D1230" s="2"/>
    </row>
    <row r="1231" spans="2:4" x14ac:dyDescent="0.2">
      <c r="B1231" s="2"/>
      <c r="C1231" s="2"/>
      <c r="D1231" s="2"/>
    </row>
    <row r="1232" spans="2:4" x14ac:dyDescent="0.2">
      <c r="B1232" s="2"/>
      <c r="C1232" s="2"/>
      <c r="D1232" s="2"/>
    </row>
    <row r="1233" spans="2:4" x14ac:dyDescent="0.2">
      <c r="B1233" s="2"/>
      <c r="C1233" s="2"/>
      <c r="D1233" s="2"/>
    </row>
    <row r="1234" spans="2:4" x14ac:dyDescent="0.2">
      <c r="B1234" s="2"/>
      <c r="C1234" s="2"/>
      <c r="D1234" s="2"/>
    </row>
    <row r="1235" spans="2:4" x14ac:dyDescent="0.2">
      <c r="B1235" s="2"/>
      <c r="C1235" s="2"/>
      <c r="D1235" s="2"/>
    </row>
    <row r="1236" spans="2:4" x14ac:dyDescent="0.2">
      <c r="B1236" s="2"/>
      <c r="C1236" s="2"/>
      <c r="D1236" s="2"/>
    </row>
    <row r="1237" spans="2:4" x14ac:dyDescent="0.2">
      <c r="B1237" s="2"/>
      <c r="C1237" s="2"/>
      <c r="D1237" s="2"/>
    </row>
    <row r="1238" spans="2:4" x14ac:dyDescent="0.2">
      <c r="B1238" s="2"/>
      <c r="C1238" s="2"/>
      <c r="D1238" s="2"/>
    </row>
    <row r="1239" spans="2:4" x14ac:dyDescent="0.2">
      <c r="B1239" s="2"/>
      <c r="C1239" s="2"/>
      <c r="D1239" s="2"/>
    </row>
    <row r="1240" spans="2:4" x14ac:dyDescent="0.2">
      <c r="B1240" s="2"/>
      <c r="C1240" s="2"/>
      <c r="D1240" s="2"/>
    </row>
    <row r="1241" spans="2:4" x14ac:dyDescent="0.2">
      <c r="B1241" s="2"/>
      <c r="C1241" s="2"/>
      <c r="D1241" s="2"/>
    </row>
    <row r="1242" spans="2:4" x14ac:dyDescent="0.2">
      <c r="B1242" s="2"/>
      <c r="C1242" s="2"/>
      <c r="D1242" s="2"/>
    </row>
    <row r="1243" spans="2:4" x14ac:dyDescent="0.2">
      <c r="B1243" s="2"/>
      <c r="C1243" s="2"/>
      <c r="D1243" s="2"/>
    </row>
    <row r="1244" spans="2:4" x14ac:dyDescent="0.2">
      <c r="B1244" s="2"/>
      <c r="C1244" s="2"/>
      <c r="D1244" s="2"/>
    </row>
    <row r="1245" spans="2:4" x14ac:dyDescent="0.2">
      <c r="B1245" s="2"/>
      <c r="C1245" s="2"/>
      <c r="D1245" s="2"/>
    </row>
    <row r="1246" spans="2:4" x14ac:dyDescent="0.2">
      <c r="B1246" s="2"/>
      <c r="C1246" s="2"/>
      <c r="D1246" s="2"/>
    </row>
    <row r="1247" spans="2:4" x14ac:dyDescent="0.2">
      <c r="B1247" s="2"/>
      <c r="C1247" s="2"/>
      <c r="D1247" s="2"/>
    </row>
    <row r="1248" spans="2:4" x14ac:dyDescent="0.2">
      <c r="B1248" s="2"/>
      <c r="C1248" s="2"/>
      <c r="D1248" s="2"/>
    </row>
    <row r="1249" spans="2:4" x14ac:dyDescent="0.2">
      <c r="B1249" s="2"/>
      <c r="C1249" s="2"/>
      <c r="D1249" s="2"/>
    </row>
    <row r="1250" spans="2:4" x14ac:dyDescent="0.2">
      <c r="B1250" s="2"/>
      <c r="C1250" s="2"/>
      <c r="D1250" s="2"/>
    </row>
    <row r="1251" spans="2:4" x14ac:dyDescent="0.2">
      <c r="B1251" s="2"/>
      <c r="C1251" s="2"/>
      <c r="D1251" s="2"/>
    </row>
    <row r="1252" spans="2:4" x14ac:dyDescent="0.2">
      <c r="B1252" s="2"/>
      <c r="C1252" s="2"/>
      <c r="D1252" s="2"/>
    </row>
    <row r="1253" spans="2:4" x14ac:dyDescent="0.2">
      <c r="B1253" s="2"/>
      <c r="C1253" s="2"/>
      <c r="D1253" s="2"/>
    </row>
    <row r="1254" spans="2:4" x14ac:dyDescent="0.2">
      <c r="B1254" s="2"/>
      <c r="C1254" s="2"/>
      <c r="D1254" s="2"/>
    </row>
    <row r="1255" spans="2:4" x14ac:dyDescent="0.2">
      <c r="B1255" s="2"/>
      <c r="C1255" s="2"/>
      <c r="D1255" s="2"/>
    </row>
    <row r="1256" spans="2:4" x14ac:dyDescent="0.2">
      <c r="B1256" s="2"/>
      <c r="C1256" s="2"/>
      <c r="D1256" s="2"/>
    </row>
    <row r="1257" spans="2:4" x14ac:dyDescent="0.2">
      <c r="B1257" s="2"/>
      <c r="C1257" s="2"/>
      <c r="D1257" s="2"/>
    </row>
    <row r="1258" spans="2:4" x14ac:dyDescent="0.2">
      <c r="B1258" s="2"/>
      <c r="C1258" s="2"/>
      <c r="D1258" s="2"/>
    </row>
    <row r="1259" spans="2:4" x14ac:dyDescent="0.2">
      <c r="B1259" s="2"/>
      <c r="C1259" s="2"/>
      <c r="D1259" s="2"/>
    </row>
    <row r="1260" spans="2:4" x14ac:dyDescent="0.2">
      <c r="B1260" s="2"/>
      <c r="C1260" s="2"/>
      <c r="D1260" s="2"/>
    </row>
    <row r="1261" spans="2:4" x14ac:dyDescent="0.2">
      <c r="B1261" s="2"/>
      <c r="C1261" s="2"/>
      <c r="D1261" s="2"/>
    </row>
    <row r="1262" spans="2:4" x14ac:dyDescent="0.2">
      <c r="B1262" s="2"/>
      <c r="C1262" s="2"/>
      <c r="D1262" s="2"/>
    </row>
    <row r="1263" spans="2:4" x14ac:dyDescent="0.2">
      <c r="B1263" s="2"/>
      <c r="C1263" s="2"/>
      <c r="D1263" s="2"/>
    </row>
    <row r="1264" spans="2:4" x14ac:dyDescent="0.2">
      <c r="B1264" s="2"/>
      <c r="C1264" s="2"/>
      <c r="D1264" s="2"/>
    </row>
    <row r="1265" spans="2:4" x14ac:dyDescent="0.2">
      <c r="B1265" s="2"/>
      <c r="C1265" s="2"/>
      <c r="D1265" s="2"/>
    </row>
    <row r="1266" spans="2:4" x14ac:dyDescent="0.2">
      <c r="B1266" s="2"/>
      <c r="C1266" s="2"/>
      <c r="D1266" s="2"/>
    </row>
    <row r="1267" spans="2:4" x14ac:dyDescent="0.2">
      <c r="B1267" s="2"/>
      <c r="C1267" s="2"/>
      <c r="D1267" s="2"/>
    </row>
    <row r="1268" spans="2:4" x14ac:dyDescent="0.2">
      <c r="B1268" s="2"/>
      <c r="C1268" s="2"/>
      <c r="D1268" s="2"/>
    </row>
    <row r="1269" spans="2:4" x14ac:dyDescent="0.2">
      <c r="B1269" s="2"/>
      <c r="C1269" s="2"/>
      <c r="D1269" s="2"/>
    </row>
    <row r="1270" spans="2:4" x14ac:dyDescent="0.2">
      <c r="B1270" s="2"/>
      <c r="C1270" s="2"/>
      <c r="D1270" s="2"/>
    </row>
    <row r="1271" spans="2:4" x14ac:dyDescent="0.2">
      <c r="B1271" s="2"/>
      <c r="C1271" s="2"/>
      <c r="D1271" s="2"/>
    </row>
    <row r="1272" spans="2:4" x14ac:dyDescent="0.2">
      <c r="B1272" s="2"/>
      <c r="C1272" s="2"/>
      <c r="D1272" s="2"/>
    </row>
    <row r="1273" spans="2:4" x14ac:dyDescent="0.2">
      <c r="B1273" s="2"/>
      <c r="C1273" s="2"/>
      <c r="D1273" s="2"/>
    </row>
    <row r="1274" spans="2:4" x14ac:dyDescent="0.2">
      <c r="B1274" s="2"/>
      <c r="C1274" s="2"/>
      <c r="D1274" s="2"/>
    </row>
    <row r="1275" spans="2:4" x14ac:dyDescent="0.2">
      <c r="B1275" s="2"/>
      <c r="C1275" s="2"/>
      <c r="D1275" s="2"/>
    </row>
    <row r="1276" spans="2:4" x14ac:dyDescent="0.2">
      <c r="B1276" s="2"/>
      <c r="C1276" s="2"/>
      <c r="D1276" s="2"/>
    </row>
    <row r="1277" spans="2:4" x14ac:dyDescent="0.2">
      <c r="B1277" s="2"/>
      <c r="C1277" s="2"/>
      <c r="D1277" s="2"/>
    </row>
    <row r="1278" spans="2:4" x14ac:dyDescent="0.2">
      <c r="B1278" s="2"/>
      <c r="C1278" s="2"/>
      <c r="D1278" s="2"/>
    </row>
    <row r="1279" spans="2:4" x14ac:dyDescent="0.2">
      <c r="B1279" s="2"/>
      <c r="C1279" s="2"/>
      <c r="D1279" s="2"/>
    </row>
    <row r="1280" spans="2:4" x14ac:dyDescent="0.2">
      <c r="B1280" s="2"/>
      <c r="C1280" s="2"/>
      <c r="D1280" s="2"/>
    </row>
    <row r="1281" spans="2:4" x14ac:dyDescent="0.2">
      <c r="B1281" s="2"/>
      <c r="C1281" s="2"/>
      <c r="D1281" s="2"/>
    </row>
    <row r="1282" spans="2:4" x14ac:dyDescent="0.2">
      <c r="B1282" s="2"/>
      <c r="C1282" s="2"/>
      <c r="D1282" s="2"/>
    </row>
    <row r="1283" spans="2:4" x14ac:dyDescent="0.2">
      <c r="B1283" s="2"/>
      <c r="C1283" s="2"/>
      <c r="D1283" s="2"/>
    </row>
    <row r="1284" spans="2:4" x14ac:dyDescent="0.2">
      <c r="B1284" s="2"/>
      <c r="C1284" s="2"/>
      <c r="D1284" s="2"/>
    </row>
    <row r="1285" spans="2:4" x14ac:dyDescent="0.2">
      <c r="B1285" s="2"/>
      <c r="C1285" s="2"/>
      <c r="D1285" s="2"/>
    </row>
    <row r="1286" spans="2:4" x14ac:dyDescent="0.2">
      <c r="B1286" s="2"/>
      <c r="C1286" s="2"/>
      <c r="D1286" s="2"/>
    </row>
    <row r="1287" spans="2:4" x14ac:dyDescent="0.2">
      <c r="B1287" s="2"/>
      <c r="C1287" s="2"/>
      <c r="D1287" s="2"/>
    </row>
    <row r="1288" spans="2:4" x14ac:dyDescent="0.2">
      <c r="B1288" s="2"/>
      <c r="C1288" s="2"/>
      <c r="D1288" s="2"/>
    </row>
    <row r="1289" spans="2:4" x14ac:dyDescent="0.2">
      <c r="B1289" s="2"/>
      <c r="C1289" s="2"/>
      <c r="D1289" s="2"/>
    </row>
    <row r="1290" spans="2:4" x14ac:dyDescent="0.2">
      <c r="B1290" s="2"/>
      <c r="C1290" s="2"/>
      <c r="D1290" s="2"/>
    </row>
    <row r="1291" spans="2:4" x14ac:dyDescent="0.2">
      <c r="B1291" s="2"/>
      <c r="C1291" s="2"/>
      <c r="D1291" s="2"/>
    </row>
    <row r="1292" spans="2:4" x14ac:dyDescent="0.2">
      <c r="B1292" s="2"/>
      <c r="C1292" s="2"/>
      <c r="D1292" s="2"/>
    </row>
    <row r="1293" spans="2:4" x14ac:dyDescent="0.2">
      <c r="B1293" s="2"/>
      <c r="C1293" s="2"/>
      <c r="D1293" s="2"/>
    </row>
    <row r="1294" spans="2:4" x14ac:dyDescent="0.2">
      <c r="B1294" s="2"/>
      <c r="C1294" s="2"/>
      <c r="D1294" s="2"/>
    </row>
    <row r="1295" spans="2:4" x14ac:dyDescent="0.2">
      <c r="B1295" s="2"/>
      <c r="C1295" s="2"/>
      <c r="D1295" s="2"/>
    </row>
    <row r="1296" spans="2:4" x14ac:dyDescent="0.2">
      <c r="B1296" s="2"/>
      <c r="C1296" s="2"/>
      <c r="D1296" s="2"/>
    </row>
    <row r="1297" spans="2:4" x14ac:dyDescent="0.2">
      <c r="B1297" s="2"/>
      <c r="C1297" s="2"/>
      <c r="D1297" s="2"/>
    </row>
    <row r="1298" spans="2:4" x14ac:dyDescent="0.2">
      <c r="B1298" s="2"/>
      <c r="C1298" s="2"/>
      <c r="D1298" s="2"/>
    </row>
    <row r="1299" spans="2:4" x14ac:dyDescent="0.2">
      <c r="B1299" s="2"/>
      <c r="C1299" s="2"/>
      <c r="D1299" s="2"/>
    </row>
    <row r="1300" spans="2:4" x14ac:dyDescent="0.2">
      <c r="B1300" s="2"/>
      <c r="C1300" s="2"/>
      <c r="D1300" s="2"/>
    </row>
    <row r="1301" spans="2:4" x14ac:dyDescent="0.2">
      <c r="B1301" s="2"/>
      <c r="C1301" s="2"/>
      <c r="D1301" s="2"/>
    </row>
    <row r="1302" spans="2:4" x14ac:dyDescent="0.2">
      <c r="B1302" s="2"/>
      <c r="C1302" s="2"/>
      <c r="D1302" s="2"/>
    </row>
    <row r="1303" spans="2:4" x14ac:dyDescent="0.2">
      <c r="B1303" s="2"/>
      <c r="C1303" s="2"/>
      <c r="D1303" s="2"/>
    </row>
    <row r="1304" spans="2:4" x14ac:dyDescent="0.2">
      <c r="B1304" s="2"/>
      <c r="C1304" s="2"/>
      <c r="D1304" s="2"/>
    </row>
    <row r="1305" spans="2:4" x14ac:dyDescent="0.2">
      <c r="B1305" s="2"/>
      <c r="C1305" s="2"/>
      <c r="D1305" s="2"/>
    </row>
    <row r="1306" spans="2:4" x14ac:dyDescent="0.2">
      <c r="B1306" s="2"/>
      <c r="C1306" s="2"/>
      <c r="D1306" s="2"/>
    </row>
    <row r="1307" spans="2:4" x14ac:dyDescent="0.2">
      <c r="B1307" s="2"/>
      <c r="C1307" s="2"/>
      <c r="D1307" s="2"/>
    </row>
    <row r="1308" spans="2:4" x14ac:dyDescent="0.2">
      <c r="B1308" s="2"/>
      <c r="C1308" s="2"/>
      <c r="D1308" s="2"/>
    </row>
    <row r="1309" spans="2:4" x14ac:dyDescent="0.2">
      <c r="B1309" s="2"/>
      <c r="C1309" s="2"/>
      <c r="D1309" s="2"/>
    </row>
    <row r="1310" spans="2:4" x14ac:dyDescent="0.2">
      <c r="B1310" s="2"/>
      <c r="C1310" s="2"/>
      <c r="D1310" s="2"/>
    </row>
    <row r="1311" spans="2:4" x14ac:dyDescent="0.2">
      <c r="B1311" s="2"/>
      <c r="C1311" s="2"/>
      <c r="D1311" s="2"/>
    </row>
    <row r="1312" spans="2:4" x14ac:dyDescent="0.2">
      <c r="B1312" s="2"/>
      <c r="C1312" s="2"/>
      <c r="D1312" s="2"/>
    </row>
    <row r="1313" spans="2:4" x14ac:dyDescent="0.2">
      <c r="B1313" s="2"/>
      <c r="C1313" s="2"/>
      <c r="D1313" s="2"/>
    </row>
    <row r="1314" spans="2:4" x14ac:dyDescent="0.2">
      <c r="B1314" s="2"/>
      <c r="C1314" s="2"/>
      <c r="D1314" s="2"/>
    </row>
    <row r="1315" spans="2:4" x14ac:dyDescent="0.2">
      <c r="B1315" s="2"/>
      <c r="C1315" s="2"/>
      <c r="D1315" s="2"/>
    </row>
    <row r="1316" spans="2:4" x14ac:dyDescent="0.2">
      <c r="B1316" s="2"/>
      <c r="C1316" s="2"/>
      <c r="D1316" s="2"/>
    </row>
    <row r="1317" spans="2:4" x14ac:dyDescent="0.2">
      <c r="B1317" s="2"/>
      <c r="C1317" s="2"/>
      <c r="D1317" s="2"/>
    </row>
    <row r="1318" spans="2:4" x14ac:dyDescent="0.2">
      <c r="B1318" s="2"/>
      <c r="C1318" s="2"/>
      <c r="D1318" s="2"/>
    </row>
    <row r="1319" spans="2:4" x14ac:dyDescent="0.2">
      <c r="B1319" s="2"/>
      <c r="C1319" s="2"/>
      <c r="D1319" s="2"/>
    </row>
    <row r="1320" spans="2:4" x14ac:dyDescent="0.2">
      <c r="B1320" s="2"/>
      <c r="C1320" s="2"/>
      <c r="D1320" s="2"/>
    </row>
    <row r="1321" spans="2:4" x14ac:dyDescent="0.2">
      <c r="B1321" s="2"/>
      <c r="C1321" s="2"/>
      <c r="D1321" s="2"/>
    </row>
    <row r="1322" spans="2:4" x14ac:dyDescent="0.2">
      <c r="B1322" s="2"/>
      <c r="C1322" s="2"/>
      <c r="D1322" s="2"/>
    </row>
    <row r="1323" spans="2:4" x14ac:dyDescent="0.2">
      <c r="B1323" s="2"/>
      <c r="C1323" s="2"/>
      <c r="D1323" s="2"/>
    </row>
    <row r="1324" spans="2:4" x14ac:dyDescent="0.2">
      <c r="B1324" s="2"/>
      <c r="C1324" s="2"/>
      <c r="D1324" s="2"/>
    </row>
    <row r="1325" spans="2:4" x14ac:dyDescent="0.2">
      <c r="B1325" s="2"/>
      <c r="C1325" s="2"/>
      <c r="D1325" s="2"/>
    </row>
    <row r="1326" spans="2:4" x14ac:dyDescent="0.2">
      <c r="B1326" s="2"/>
      <c r="C1326" s="2"/>
      <c r="D1326" s="2"/>
    </row>
    <row r="1327" spans="2:4" x14ac:dyDescent="0.2">
      <c r="B1327" s="2"/>
      <c r="C1327" s="2"/>
      <c r="D1327" s="2"/>
    </row>
    <row r="1328" spans="2:4" x14ac:dyDescent="0.2">
      <c r="B1328" s="2"/>
      <c r="C1328" s="2"/>
      <c r="D1328" s="2"/>
    </row>
    <row r="1329" spans="2:4" x14ac:dyDescent="0.2">
      <c r="B1329" s="2"/>
      <c r="C1329" s="2"/>
      <c r="D1329" s="2"/>
    </row>
    <row r="1330" spans="2:4" x14ac:dyDescent="0.2">
      <c r="B1330" s="2"/>
      <c r="C1330" s="2"/>
      <c r="D1330" s="2"/>
    </row>
    <row r="1331" spans="2:4" x14ac:dyDescent="0.2">
      <c r="B1331" s="2"/>
      <c r="C1331" s="2"/>
      <c r="D1331" s="2"/>
    </row>
    <row r="1332" spans="2:4" x14ac:dyDescent="0.2">
      <c r="B1332" s="2"/>
      <c r="C1332" s="2"/>
      <c r="D1332" s="2"/>
    </row>
    <row r="1333" spans="2:4" x14ac:dyDescent="0.2">
      <c r="B1333" s="2"/>
      <c r="C1333" s="2"/>
      <c r="D1333" s="2"/>
    </row>
    <row r="1334" spans="2:4" x14ac:dyDescent="0.2">
      <c r="B1334" s="2"/>
      <c r="C1334" s="2"/>
      <c r="D1334" s="2"/>
    </row>
    <row r="1335" spans="2:4" x14ac:dyDescent="0.2">
      <c r="B1335" s="2"/>
      <c r="C1335" s="2"/>
      <c r="D1335" s="2"/>
    </row>
    <row r="1336" spans="2:4" x14ac:dyDescent="0.2">
      <c r="B1336" s="2"/>
      <c r="C1336" s="2"/>
      <c r="D1336" s="2"/>
    </row>
    <row r="1337" spans="2:4" x14ac:dyDescent="0.2">
      <c r="B1337" s="2"/>
      <c r="C1337" s="2"/>
      <c r="D1337" s="2"/>
    </row>
    <row r="1338" spans="2:4" x14ac:dyDescent="0.2">
      <c r="B1338" s="2"/>
      <c r="C1338" s="2"/>
      <c r="D1338" s="2"/>
    </row>
    <row r="1339" spans="2:4" x14ac:dyDescent="0.2">
      <c r="B1339" s="2"/>
      <c r="C1339" s="2"/>
      <c r="D1339" s="2"/>
    </row>
    <row r="1340" spans="2:4" x14ac:dyDescent="0.2">
      <c r="B1340" s="2"/>
      <c r="C1340" s="2"/>
      <c r="D1340" s="2"/>
    </row>
    <row r="1341" spans="2:4" x14ac:dyDescent="0.2">
      <c r="B1341" s="2"/>
      <c r="C1341" s="2"/>
      <c r="D1341" s="2"/>
    </row>
    <row r="1342" spans="2:4" x14ac:dyDescent="0.2">
      <c r="B1342" s="2"/>
      <c r="C1342" s="2"/>
      <c r="D1342" s="2"/>
    </row>
    <row r="1343" spans="2:4" x14ac:dyDescent="0.2">
      <c r="B1343" s="2"/>
      <c r="C1343" s="2"/>
      <c r="D1343" s="2"/>
    </row>
    <row r="1344" spans="2:4" x14ac:dyDescent="0.2">
      <c r="B1344" s="2"/>
      <c r="C1344" s="2"/>
      <c r="D1344" s="2"/>
    </row>
    <row r="1345" spans="2:4" x14ac:dyDescent="0.2">
      <c r="B1345" s="2"/>
      <c r="C1345" s="2"/>
      <c r="D1345" s="2"/>
    </row>
    <row r="1346" spans="2:4" x14ac:dyDescent="0.2">
      <c r="B1346" s="2"/>
      <c r="C1346" s="2"/>
      <c r="D1346" s="2"/>
    </row>
    <row r="1347" spans="2:4" x14ac:dyDescent="0.2">
      <c r="B1347" s="2"/>
      <c r="C1347" s="2"/>
      <c r="D1347" s="2"/>
    </row>
    <row r="1348" spans="2:4" x14ac:dyDescent="0.2">
      <c r="B1348" s="2"/>
      <c r="C1348" s="2"/>
      <c r="D1348" s="2"/>
    </row>
    <row r="1349" spans="2:4" x14ac:dyDescent="0.2">
      <c r="B1349" s="2"/>
      <c r="C1349" s="2"/>
      <c r="D1349" s="2"/>
    </row>
    <row r="1350" spans="2:4" x14ac:dyDescent="0.2">
      <c r="B1350" s="2"/>
      <c r="C1350" s="2"/>
      <c r="D1350" s="2"/>
    </row>
    <row r="1351" spans="2:4" x14ac:dyDescent="0.2">
      <c r="B1351" s="2"/>
      <c r="C1351" s="2"/>
      <c r="D1351" s="2"/>
    </row>
    <row r="1352" spans="2:4" x14ac:dyDescent="0.2">
      <c r="B1352" s="2"/>
      <c r="C1352" s="2"/>
      <c r="D1352" s="2"/>
    </row>
    <row r="1353" spans="2:4" x14ac:dyDescent="0.2">
      <c r="B1353" s="2"/>
      <c r="C1353" s="2"/>
      <c r="D1353" s="2"/>
    </row>
    <row r="1354" spans="2:4" x14ac:dyDescent="0.2">
      <c r="B1354" s="2"/>
      <c r="C1354" s="2"/>
      <c r="D1354" s="2"/>
    </row>
    <row r="1355" spans="2:4" x14ac:dyDescent="0.2">
      <c r="B1355" s="2"/>
      <c r="C1355" s="2"/>
      <c r="D1355" s="2"/>
    </row>
    <row r="1356" spans="2:4" x14ac:dyDescent="0.2">
      <c r="B1356" s="2"/>
      <c r="C1356" s="2"/>
      <c r="D1356" s="2"/>
    </row>
    <row r="1357" spans="2:4" x14ac:dyDescent="0.2">
      <c r="B1357" s="2"/>
      <c r="C1357" s="2"/>
      <c r="D1357" s="2"/>
    </row>
    <row r="1358" spans="2:4" x14ac:dyDescent="0.2">
      <c r="B1358" s="2"/>
      <c r="C1358" s="2"/>
      <c r="D1358" s="2"/>
    </row>
    <row r="1359" spans="2:4" x14ac:dyDescent="0.2">
      <c r="B1359" s="2"/>
      <c r="C1359" s="2"/>
      <c r="D1359" s="2"/>
    </row>
    <row r="1360" spans="2:4" x14ac:dyDescent="0.2">
      <c r="B1360" s="2"/>
      <c r="C1360" s="2"/>
      <c r="D1360" s="2"/>
    </row>
    <row r="1361" spans="2:4" x14ac:dyDescent="0.2">
      <c r="B1361" s="2"/>
      <c r="C1361" s="2"/>
      <c r="D1361" s="2"/>
    </row>
    <row r="1362" spans="2:4" x14ac:dyDescent="0.2">
      <c r="B1362" s="2"/>
      <c r="C1362" s="2"/>
      <c r="D1362" s="2"/>
    </row>
    <row r="1363" spans="2:4" x14ac:dyDescent="0.2">
      <c r="B1363" s="2"/>
      <c r="C1363" s="2"/>
      <c r="D1363" s="2"/>
    </row>
    <row r="1364" spans="2:4" x14ac:dyDescent="0.2">
      <c r="B1364" s="2"/>
      <c r="C1364" s="2"/>
      <c r="D1364" s="2"/>
    </row>
    <row r="1365" spans="2:4" x14ac:dyDescent="0.2">
      <c r="B1365" s="2"/>
      <c r="C1365" s="2"/>
      <c r="D1365" s="2"/>
    </row>
    <row r="1366" spans="2:4" x14ac:dyDescent="0.2">
      <c r="B1366" s="2"/>
      <c r="C1366" s="2"/>
      <c r="D1366" s="2"/>
    </row>
    <row r="1367" spans="2:4" x14ac:dyDescent="0.2">
      <c r="B1367" s="2"/>
      <c r="C1367" s="2"/>
      <c r="D1367" s="2"/>
    </row>
    <row r="1368" spans="2:4" x14ac:dyDescent="0.2">
      <c r="B1368" s="2"/>
      <c r="C1368" s="2"/>
      <c r="D1368" s="2"/>
    </row>
    <row r="1369" spans="2:4" x14ac:dyDescent="0.2">
      <c r="B1369" s="2"/>
      <c r="C1369" s="2"/>
      <c r="D1369" s="2"/>
    </row>
    <row r="1370" spans="2:4" x14ac:dyDescent="0.2">
      <c r="B1370" s="2"/>
      <c r="C1370" s="2"/>
      <c r="D1370" s="2"/>
    </row>
    <row r="1371" spans="2:4" x14ac:dyDescent="0.2">
      <c r="B1371" s="2"/>
      <c r="C1371" s="2"/>
      <c r="D1371" s="2"/>
    </row>
    <row r="1372" spans="2:4" x14ac:dyDescent="0.2">
      <c r="B1372" s="2"/>
      <c r="C1372" s="2"/>
      <c r="D1372" s="2"/>
    </row>
    <row r="1373" spans="2:4" x14ac:dyDescent="0.2">
      <c r="B1373" s="2"/>
      <c r="C1373" s="2"/>
      <c r="D1373" s="2"/>
    </row>
    <row r="1374" spans="2:4" x14ac:dyDescent="0.2">
      <c r="B1374" s="2"/>
      <c r="C1374" s="2"/>
      <c r="D1374" s="2"/>
    </row>
    <row r="1375" spans="2:4" x14ac:dyDescent="0.2">
      <c r="B1375" s="2"/>
      <c r="C1375" s="2"/>
      <c r="D1375" s="2"/>
    </row>
    <row r="1376" spans="2:4" x14ac:dyDescent="0.2">
      <c r="B1376" s="2"/>
      <c r="C1376" s="2"/>
      <c r="D1376" s="2"/>
    </row>
    <row r="1377" spans="2:4" x14ac:dyDescent="0.2">
      <c r="B1377" s="2"/>
      <c r="C1377" s="2"/>
      <c r="D1377" s="2"/>
    </row>
    <row r="1378" spans="2:4" x14ac:dyDescent="0.2">
      <c r="B1378" s="2"/>
      <c r="C1378" s="2"/>
      <c r="D1378" s="2"/>
    </row>
    <row r="1379" spans="2:4" x14ac:dyDescent="0.2">
      <c r="B1379" s="2"/>
      <c r="C1379" s="2"/>
      <c r="D1379" s="2"/>
    </row>
    <row r="1380" spans="2:4" x14ac:dyDescent="0.2">
      <c r="B1380" s="2"/>
      <c r="C1380" s="2"/>
      <c r="D1380" s="2"/>
    </row>
    <row r="1381" spans="2:4" x14ac:dyDescent="0.2">
      <c r="B1381" s="2"/>
      <c r="C1381" s="2"/>
      <c r="D1381" s="2"/>
    </row>
    <row r="1382" spans="2:4" x14ac:dyDescent="0.2">
      <c r="B1382" s="2"/>
      <c r="C1382" s="2"/>
      <c r="D1382" s="2"/>
    </row>
    <row r="1383" spans="2:4" x14ac:dyDescent="0.2">
      <c r="B1383" s="2"/>
      <c r="C1383" s="2"/>
      <c r="D1383" s="2"/>
    </row>
    <row r="1384" spans="2:4" x14ac:dyDescent="0.2">
      <c r="B1384" s="2"/>
      <c r="C1384" s="2"/>
      <c r="D1384" s="2"/>
    </row>
    <row r="1385" spans="2:4" x14ac:dyDescent="0.2">
      <c r="B1385" s="2"/>
      <c r="C1385" s="2"/>
      <c r="D1385" s="2"/>
    </row>
    <row r="1386" spans="2:4" x14ac:dyDescent="0.2">
      <c r="B1386" s="2"/>
      <c r="C1386" s="2"/>
      <c r="D1386" s="2"/>
    </row>
    <row r="1387" spans="2:4" x14ac:dyDescent="0.2">
      <c r="B1387" s="2"/>
      <c r="C1387" s="2"/>
      <c r="D1387" s="2"/>
    </row>
    <row r="1388" spans="2:4" x14ac:dyDescent="0.2">
      <c r="B1388" s="2"/>
      <c r="C1388" s="2"/>
      <c r="D1388" s="2"/>
    </row>
    <row r="1389" spans="2:4" x14ac:dyDescent="0.2">
      <c r="B1389" s="2"/>
      <c r="C1389" s="2"/>
      <c r="D1389" s="2"/>
    </row>
    <row r="1390" spans="2:4" x14ac:dyDescent="0.2">
      <c r="B1390" s="2"/>
      <c r="C1390" s="2"/>
      <c r="D1390" s="2"/>
    </row>
    <row r="1391" spans="2:4" x14ac:dyDescent="0.2">
      <c r="B1391" s="2"/>
      <c r="C1391" s="2"/>
      <c r="D1391" s="2"/>
    </row>
    <row r="1392" spans="2:4" x14ac:dyDescent="0.2">
      <c r="B1392" s="2"/>
      <c r="C1392" s="2"/>
      <c r="D1392" s="2"/>
    </row>
    <row r="1393" spans="2:4" x14ac:dyDescent="0.2">
      <c r="B1393" s="2"/>
      <c r="C1393" s="2"/>
      <c r="D1393" s="2"/>
    </row>
    <row r="1394" spans="2:4" x14ac:dyDescent="0.2">
      <c r="B1394" s="2"/>
      <c r="C1394" s="2"/>
      <c r="D1394" s="2"/>
    </row>
    <row r="1395" spans="2:4" x14ac:dyDescent="0.2">
      <c r="B1395" s="2"/>
      <c r="C1395" s="2"/>
      <c r="D1395" s="2"/>
    </row>
    <row r="1396" spans="2:4" x14ac:dyDescent="0.2">
      <c r="B1396" s="2"/>
      <c r="C1396" s="2"/>
      <c r="D1396" s="2"/>
    </row>
    <row r="1397" spans="2:4" x14ac:dyDescent="0.2">
      <c r="B1397" s="2"/>
      <c r="C1397" s="2"/>
      <c r="D1397" s="2"/>
    </row>
    <row r="1398" spans="2:4" x14ac:dyDescent="0.2">
      <c r="B1398" s="2"/>
      <c r="C1398" s="2"/>
      <c r="D1398" s="2"/>
    </row>
    <row r="1399" spans="2:4" x14ac:dyDescent="0.2">
      <c r="B1399" s="2"/>
      <c r="C1399" s="2"/>
      <c r="D1399" s="2"/>
    </row>
    <row r="1400" spans="2:4" x14ac:dyDescent="0.2">
      <c r="B1400" s="2"/>
      <c r="C1400" s="2"/>
      <c r="D1400" s="2"/>
    </row>
    <row r="1401" spans="2:4" x14ac:dyDescent="0.2">
      <c r="B1401" s="2"/>
      <c r="C1401" s="2"/>
      <c r="D1401" s="2"/>
    </row>
    <row r="1402" spans="2:4" x14ac:dyDescent="0.2">
      <c r="B1402" s="2"/>
      <c r="C1402" s="2"/>
      <c r="D1402" s="2"/>
    </row>
    <row r="1403" spans="2:4" x14ac:dyDescent="0.2">
      <c r="B1403" s="2"/>
      <c r="C1403" s="2"/>
      <c r="D1403" s="2"/>
    </row>
    <row r="1404" spans="2:4" x14ac:dyDescent="0.2">
      <c r="B1404" s="2"/>
      <c r="C1404" s="2"/>
      <c r="D1404" s="2"/>
    </row>
    <row r="1405" spans="2:4" x14ac:dyDescent="0.2">
      <c r="B1405" s="2"/>
      <c r="C1405" s="2"/>
      <c r="D1405" s="2"/>
    </row>
    <row r="1406" spans="2:4" x14ac:dyDescent="0.2">
      <c r="B1406" s="2"/>
      <c r="C1406" s="2"/>
      <c r="D1406" s="2"/>
    </row>
    <row r="1407" spans="2:4" x14ac:dyDescent="0.2">
      <c r="B1407" s="2"/>
      <c r="C1407" s="2"/>
      <c r="D1407" s="2"/>
    </row>
    <row r="1408" spans="2:4" x14ac:dyDescent="0.2">
      <c r="B1408" s="2"/>
      <c r="C1408" s="2"/>
      <c r="D1408" s="2"/>
    </row>
    <row r="1409" spans="2:4" x14ac:dyDescent="0.2">
      <c r="B1409" s="2"/>
      <c r="C1409" s="2"/>
      <c r="D1409" s="2"/>
    </row>
    <row r="1410" spans="2:4" x14ac:dyDescent="0.2">
      <c r="B1410" s="2"/>
      <c r="C1410" s="2"/>
      <c r="D1410" s="2"/>
    </row>
    <row r="1411" spans="2:4" x14ac:dyDescent="0.2">
      <c r="B1411" s="2"/>
      <c r="C1411" s="2"/>
      <c r="D1411" s="2"/>
    </row>
    <row r="1412" spans="2:4" x14ac:dyDescent="0.2">
      <c r="B1412" s="2"/>
      <c r="C1412" s="2"/>
      <c r="D1412" s="2"/>
    </row>
    <row r="1413" spans="2:4" x14ac:dyDescent="0.2">
      <c r="B1413" s="2"/>
      <c r="C1413" s="2"/>
      <c r="D1413" s="2"/>
    </row>
    <row r="1414" spans="2:4" x14ac:dyDescent="0.2">
      <c r="B1414" s="2"/>
      <c r="C1414" s="2"/>
      <c r="D1414" s="2"/>
    </row>
    <row r="1415" spans="2:4" x14ac:dyDescent="0.2">
      <c r="B1415" s="2"/>
      <c r="C1415" s="2"/>
      <c r="D1415" s="2"/>
    </row>
    <row r="1416" spans="2:4" x14ac:dyDescent="0.2">
      <c r="B1416" s="2"/>
      <c r="C1416" s="2"/>
      <c r="D1416" s="2"/>
    </row>
    <row r="1417" spans="2:4" x14ac:dyDescent="0.2">
      <c r="B1417" s="2"/>
      <c r="C1417" s="2"/>
      <c r="D1417" s="2"/>
    </row>
    <row r="1418" spans="2:4" x14ac:dyDescent="0.2">
      <c r="B1418" s="2"/>
      <c r="C1418" s="2"/>
      <c r="D1418" s="2"/>
    </row>
    <row r="1419" spans="2:4" x14ac:dyDescent="0.2">
      <c r="B1419" s="2"/>
      <c r="C1419" s="2"/>
      <c r="D1419" s="2"/>
    </row>
    <row r="1420" spans="2:4" x14ac:dyDescent="0.2">
      <c r="B1420" s="2"/>
      <c r="C1420" s="2"/>
      <c r="D1420" s="2"/>
    </row>
    <row r="1421" spans="2:4" x14ac:dyDescent="0.2">
      <c r="B1421" s="2"/>
      <c r="C1421" s="2"/>
      <c r="D1421" s="2"/>
    </row>
    <row r="1422" spans="2:4" x14ac:dyDescent="0.2">
      <c r="B1422" s="2"/>
      <c r="C1422" s="2"/>
      <c r="D1422" s="2"/>
    </row>
    <row r="1423" spans="2:4" x14ac:dyDescent="0.2">
      <c r="B1423" s="2"/>
      <c r="C1423" s="2"/>
      <c r="D1423" s="2"/>
    </row>
    <row r="1424" spans="2:4" x14ac:dyDescent="0.2">
      <c r="B1424" s="2"/>
      <c r="C1424" s="2"/>
      <c r="D1424" s="2"/>
    </row>
    <row r="1425" spans="2:4" x14ac:dyDescent="0.2">
      <c r="B1425" s="2"/>
      <c r="C1425" s="2"/>
      <c r="D1425" s="2"/>
    </row>
    <row r="1426" spans="2:4" x14ac:dyDescent="0.2">
      <c r="B1426" s="2"/>
      <c r="C1426" s="2"/>
      <c r="D1426" s="2"/>
    </row>
    <row r="1427" spans="2:4" x14ac:dyDescent="0.2">
      <c r="B1427" s="2"/>
      <c r="C1427" s="2"/>
      <c r="D1427" s="2"/>
    </row>
    <row r="1428" spans="2:4" x14ac:dyDescent="0.2">
      <c r="B1428" s="2"/>
      <c r="C1428" s="2"/>
      <c r="D1428" s="2"/>
    </row>
    <row r="1429" spans="2:4" x14ac:dyDescent="0.2">
      <c r="B1429" s="2"/>
      <c r="C1429" s="2"/>
      <c r="D1429" s="2"/>
    </row>
    <row r="1430" spans="2:4" x14ac:dyDescent="0.2">
      <c r="B1430" s="2"/>
      <c r="C1430" s="2"/>
      <c r="D1430" s="2"/>
    </row>
    <row r="1431" spans="2:4" x14ac:dyDescent="0.2">
      <c r="B1431" s="2"/>
      <c r="C1431" s="2"/>
      <c r="D1431" s="2"/>
    </row>
    <row r="1432" spans="2:4" x14ac:dyDescent="0.2">
      <c r="B1432" s="2"/>
      <c r="C1432" s="2"/>
      <c r="D1432" s="2"/>
    </row>
    <row r="1433" spans="2:4" x14ac:dyDescent="0.2">
      <c r="B1433" s="2"/>
      <c r="C1433" s="2"/>
      <c r="D1433" s="2"/>
    </row>
    <row r="1434" spans="2:4" x14ac:dyDescent="0.2">
      <c r="B1434" s="2"/>
      <c r="C1434" s="2"/>
      <c r="D1434" s="2"/>
    </row>
    <row r="1435" spans="2:4" x14ac:dyDescent="0.2">
      <c r="B1435" s="2"/>
      <c r="C1435" s="2"/>
      <c r="D1435" s="2"/>
    </row>
    <row r="1436" spans="2:4" x14ac:dyDescent="0.2">
      <c r="B1436" s="2"/>
      <c r="C1436" s="2"/>
      <c r="D1436" s="2"/>
    </row>
    <row r="1437" spans="2:4" x14ac:dyDescent="0.2">
      <c r="B1437" s="2"/>
      <c r="C1437" s="2"/>
      <c r="D1437" s="2"/>
    </row>
    <row r="1438" spans="2:4" x14ac:dyDescent="0.2">
      <c r="B1438" s="2"/>
      <c r="C1438" s="2"/>
      <c r="D1438" s="2"/>
    </row>
    <row r="1439" spans="2:4" x14ac:dyDescent="0.2">
      <c r="B1439" s="2"/>
      <c r="C1439" s="2"/>
      <c r="D1439" s="2"/>
    </row>
    <row r="1440" spans="2:4" x14ac:dyDescent="0.2">
      <c r="B1440" s="2"/>
      <c r="C1440" s="2"/>
      <c r="D1440" s="2"/>
    </row>
    <row r="1441" spans="2:4" x14ac:dyDescent="0.2">
      <c r="B1441" s="2"/>
      <c r="C1441" s="2"/>
      <c r="D1441" s="2"/>
    </row>
    <row r="1442" spans="2:4" x14ac:dyDescent="0.2">
      <c r="B1442" s="2"/>
      <c r="C1442" s="2"/>
      <c r="D1442" s="2"/>
    </row>
    <row r="1443" spans="2:4" x14ac:dyDescent="0.2">
      <c r="B1443" s="2"/>
      <c r="C1443" s="2"/>
      <c r="D1443" s="2"/>
    </row>
    <row r="1444" spans="2:4" x14ac:dyDescent="0.2">
      <c r="B1444" s="2"/>
      <c r="C1444" s="2"/>
      <c r="D1444" s="2"/>
    </row>
    <row r="1445" spans="2:4" x14ac:dyDescent="0.2">
      <c r="B1445" s="2"/>
      <c r="C1445" s="2"/>
      <c r="D1445" s="2"/>
    </row>
    <row r="1446" spans="2:4" x14ac:dyDescent="0.2">
      <c r="B1446" s="2"/>
      <c r="C1446" s="2"/>
      <c r="D1446" s="2"/>
    </row>
    <row r="1447" spans="2:4" x14ac:dyDescent="0.2">
      <c r="B1447" s="2"/>
      <c r="C1447" s="2"/>
      <c r="D1447" s="2"/>
    </row>
    <row r="1448" spans="2:4" x14ac:dyDescent="0.2">
      <c r="B1448" s="2"/>
      <c r="C1448" s="2"/>
      <c r="D1448" s="2"/>
    </row>
    <row r="1449" spans="2:4" x14ac:dyDescent="0.2">
      <c r="B1449" s="2"/>
      <c r="C1449" s="2"/>
      <c r="D1449" s="2"/>
    </row>
    <row r="1450" spans="2:4" x14ac:dyDescent="0.2">
      <c r="B1450" s="2"/>
      <c r="C1450" s="2"/>
      <c r="D1450" s="2"/>
    </row>
    <row r="1451" spans="2:4" x14ac:dyDescent="0.2">
      <c r="B1451" s="2"/>
      <c r="C1451" s="2"/>
      <c r="D1451" s="2"/>
    </row>
    <row r="1452" spans="2:4" x14ac:dyDescent="0.2">
      <c r="B1452" s="2"/>
      <c r="C1452" s="2"/>
      <c r="D1452" s="2"/>
    </row>
    <row r="1453" spans="2:4" x14ac:dyDescent="0.2">
      <c r="B1453" s="2"/>
      <c r="C1453" s="2"/>
      <c r="D1453" s="2"/>
    </row>
    <row r="1454" spans="2:4" x14ac:dyDescent="0.2">
      <c r="B1454" s="2"/>
      <c r="C1454" s="2"/>
      <c r="D1454" s="2"/>
    </row>
    <row r="1455" spans="2:4" x14ac:dyDescent="0.2">
      <c r="B1455" s="2"/>
      <c r="C1455" s="2"/>
      <c r="D1455" s="2"/>
    </row>
    <row r="1456" spans="2:4" x14ac:dyDescent="0.2">
      <c r="B1456" s="2"/>
      <c r="C1456" s="2"/>
      <c r="D1456" s="2"/>
    </row>
    <row r="1457" spans="2:4" x14ac:dyDescent="0.2">
      <c r="B1457" s="2"/>
      <c r="C1457" s="2"/>
      <c r="D1457" s="2"/>
    </row>
    <row r="1458" spans="2:4" x14ac:dyDescent="0.2">
      <c r="B1458" s="2"/>
      <c r="C1458" s="2"/>
      <c r="D1458" s="2"/>
    </row>
    <row r="1459" spans="2:4" x14ac:dyDescent="0.2">
      <c r="B1459" s="2"/>
      <c r="C1459" s="2"/>
      <c r="D1459" s="2"/>
    </row>
    <row r="1460" spans="2:4" x14ac:dyDescent="0.2">
      <c r="B1460" s="2"/>
      <c r="C1460" s="2"/>
      <c r="D1460" s="2"/>
    </row>
    <row r="1461" spans="2:4" x14ac:dyDescent="0.2">
      <c r="B1461" s="2"/>
      <c r="C1461" s="2"/>
      <c r="D1461" s="2"/>
    </row>
    <row r="1462" spans="2:4" x14ac:dyDescent="0.2">
      <c r="B1462" s="2"/>
      <c r="C1462" s="2"/>
      <c r="D1462" s="2"/>
    </row>
    <row r="1463" spans="2:4" x14ac:dyDescent="0.2">
      <c r="B1463" s="2"/>
      <c r="C1463" s="2"/>
      <c r="D1463" s="2"/>
    </row>
    <row r="1464" spans="2:4" x14ac:dyDescent="0.2">
      <c r="B1464" s="2"/>
      <c r="C1464" s="2"/>
      <c r="D1464" s="2"/>
    </row>
    <row r="1465" spans="2:4" x14ac:dyDescent="0.2">
      <c r="B1465" s="2"/>
      <c r="C1465" s="2"/>
      <c r="D1465" s="2"/>
    </row>
    <row r="1466" spans="2:4" x14ac:dyDescent="0.2">
      <c r="B1466" s="2"/>
      <c r="C1466" s="2"/>
      <c r="D1466" s="2"/>
    </row>
    <row r="1467" spans="2:4" x14ac:dyDescent="0.2">
      <c r="B1467" s="2"/>
      <c r="C1467" s="2"/>
      <c r="D1467" s="2"/>
    </row>
    <row r="1468" spans="2:4" x14ac:dyDescent="0.2">
      <c r="B1468" s="2"/>
      <c r="C1468" s="2"/>
      <c r="D1468" s="2"/>
    </row>
    <row r="1469" spans="2:4" x14ac:dyDescent="0.2">
      <c r="B1469" s="2"/>
      <c r="C1469" s="2"/>
      <c r="D1469" s="2"/>
    </row>
    <row r="1470" spans="2:4" x14ac:dyDescent="0.2">
      <c r="B1470" s="2"/>
      <c r="C1470" s="2"/>
      <c r="D1470" s="2"/>
    </row>
    <row r="1471" spans="2:4" x14ac:dyDescent="0.2">
      <c r="B1471" s="2"/>
      <c r="C1471" s="2"/>
      <c r="D1471" s="2"/>
    </row>
    <row r="1472" spans="2:4" x14ac:dyDescent="0.2">
      <c r="B1472" s="2"/>
      <c r="C1472" s="2"/>
      <c r="D1472" s="2"/>
    </row>
    <row r="1473" spans="2:4" x14ac:dyDescent="0.2">
      <c r="B1473" s="2"/>
      <c r="C1473" s="2"/>
      <c r="D1473" s="2"/>
    </row>
    <row r="1474" spans="2:4" x14ac:dyDescent="0.2">
      <c r="B1474" s="2"/>
      <c r="C1474" s="2"/>
      <c r="D1474" s="2"/>
    </row>
    <row r="1475" spans="2:4" x14ac:dyDescent="0.2">
      <c r="B1475" s="2"/>
      <c r="C1475" s="2"/>
      <c r="D1475" s="2"/>
    </row>
    <row r="1476" spans="2:4" x14ac:dyDescent="0.2">
      <c r="B1476" s="2"/>
      <c r="C1476" s="2"/>
      <c r="D1476" s="2"/>
    </row>
    <row r="1477" spans="2:4" x14ac:dyDescent="0.2">
      <c r="B1477" s="2"/>
      <c r="C1477" s="2"/>
      <c r="D1477" s="2"/>
    </row>
    <row r="1478" spans="2:4" x14ac:dyDescent="0.2">
      <c r="B1478" s="2"/>
      <c r="C1478" s="2"/>
      <c r="D1478" s="2"/>
    </row>
    <row r="1479" spans="2:4" x14ac:dyDescent="0.2">
      <c r="B1479" s="2"/>
      <c r="C1479" s="2"/>
      <c r="D1479" s="2"/>
    </row>
    <row r="1480" spans="2:4" x14ac:dyDescent="0.2">
      <c r="B1480" s="2"/>
      <c r="C1480" s="2"/>
      <c r="D1480" s="2"/>
    </row>
    <row r="1481" spans="2:4" x14ac:dyDescent="0.2">
      <c r="B1481" s="2"/>
      <c r="C1481" s="2"/>
      <c r="D1481" s="2"/>
    </row>
    <row r="1482" spans="2:4" x14ac:dyDescent="0.2">
      <c r="B1482" s="2"/>
      <c r="C1482" s="2"/>
      <c r="D1482" s="2"/>
    </row>
    <row r="1483" spans="2:4" x14ac:dyDescent="0.2">
      <c r="B1483" s="2"/>
      <c r="C1483" s="2"/>
      <c r="D1483" s="2"/>
    </row>
    <row r="1484" spans="2:4" x14ac:dyDescent="0.2">
      <c r="B1484" s="2"/>
      <c r="C1484" s="2"/>
      <c r="D1484" s="2"/>
    </row>
    <row r="1485" spans="2:4" x14ac:dyDescent="0.2">
      <c r="B1485" s="2"/>
      <c r="C1485" s="2"/>
      <c r="D1485" s="2"/>
    </row>
    <row r="1486" spans="2:4" x14ac:dyDescent="0.2">
      <c r="B1486" s="2"/>
      <c r="C1486" s="2"/>
      <c r="D1486" s="2"/>
    </row>
    <row r="1487" spans="2:4" x14ac:dyDescent="0.2">
      <c r="B1487" s="2"/>
      <c r="C1487" s="2"/>
      <c r="D1487" s="2"/>
    </row>
    <row r="1488" spans="2:4" x14ac:dyDescent="0.2">
      <c r="B1488" s="2"/>
      <c r="C1488" s="2"/>
      <c r="D1488" s="2"/>
    </row>
    <row r="1489" spans="2:4" x14ac:dyDescent="0.2">
      <c r="B1489" s="2"/>
      <c r="C1489" s="2"/>
      <c r="D1489" s="2"/>
    </row>
    <row r="1490" spans="2:4" x14ac:dyDescent="0.2">
      <c r="B1490" s="2"/>
      <c r="C1490" s="2"/>
      <c r="D1490" s="2"/>
    </row>
    <row r="1491" spans="2:4" x14ac:dyDescent="0.2">
      <c r="B1491" s="2"/>
      <c r="C1491" s="2"/>
      <c r="D1491" s="2"/>
    </row>
    <row r="1492" spans="2:4" x14ac:dyDescent="0.2">
      <c r="B1492" s="2"/>
      <c r="C1492" s="2"/>
      <c r="D1492" s="2"/>
    </row>
    <row r="1493" spans="2:4" x14ac:dyDescent="0.2">
      <c r="B1493" s="2"/>
      <c r="C1493" s="2"/>
      <c r="D1493" s="2"/>
    </row>
    <row r="1494" spans="2:4" x14ac:dyDescent="0.2">
      <c r="B1494" s="2"/>
      <c r="C1494" s="2"/>
      <c r="D1494" s="2"/>
    </row>
    <row r="1495" spans="2:4" x14ac:dyDescent="0.2">
      <c r="B1495" s="2"/>
      <c r="C1495" s="2"/>
      <c r="D1495" s="2"/>
    </row>
    <row r="1496" spans="2:4" x14ac:dyDescent="0.2">
      <c r="B1496" s="2"/>
      <c r="C1496" s="2"/>
      <c r="D1496" s="2"/>
    </row>
    <row r="1497" spans="2:4" x14ac:dyDescent="0.2">
      <c r="B1497" s="2"/>
      <c r="C1497" s="2"/>
      <c r="D1497" s="2"/>
    </row>
    <row r="1498" spans="2:4" x14ac:dyDescent="0.2">
      <c r="B1498" s="2"/>
      <c r="C1498" s="2"/>
      <c r="D1498" s="2"/>
    </row>
    <row r="1499" spans="2:4" x14ac:dyDescent="0.2">
      <c r="B1499" s="2"/>
      <c r="C1499" s="2"/>
      <c r="D1499" s="2"/>
    </row>
    <row r="1500" spans="2:4" x14ac:dyDescent="0.2">
      <c r="B1500" s="2"/>
      <c r="C1500" s="2"/>
      <c r="D1500" s="2"/>
    </row>
    <row r="1501" spans="2:4" x14ac:dyDescent="0.2">
      <c r="B1501" s="2"/>
      <c r="C1501" s="2"/>
      <c r="D1501" s="2"/>
    </row>
    <row r="1502" spans="2:4" x14ac:dyDescent="0.2">
      <c r="B1502" s="2"/>
      <c r="C1502" s="2"/>
      <c r="D1502" s="2"/>
    </row>
    <row r="1503" spans="2:4" x14ac:dyDescent="0.2">
      <c r="B1503" s="2"/>
      <c r="C1503" s="2"/>
      <c r="D1503" s="2"/>
    </row>
    <row r="1504" spans="2:4" x14ac:dyDescent="0.2">
      <c r="B1504" s="2"/>
      <c r="C1504" s="2"/>
      <c r="D1504" s="2"/>
    </row>
    <row r="1505" spans="2:4" x14ac:dyDescent="0.2">
      <c r="B1505" s="2"/>
      <c r="C1505" s="2"/>
      <c r="D1505" s="2"/>
    </row>
    <row r="1506" spans="2:4" x14ac:dyDescent="0.2">
      <c r="B1506" s="2"/>
      <c r="C1506" s="2"/>
      <c r="D1506" s="2"/>
    </row>
    <row r="1507" spans="2:4" x14ac:dyDescent="0.2">
      <c r="B1507" s="2"/>
      <c r="C1507" s="2"/>
      <c r="D1507" s="2"/>
    </row>
    <row r="1508" spans="2:4" x14ac:dyDescent="0.2">
      <c r="B1508" s="2"/>
      <c r="C1508" s="2"/>
      <c r="D1508" s="2"/>
    </row>
    <row r="1509" spans="2:4" x14ac:dyDescent="0.2">
      <c r="B1509" s="2"/>
      <c r="C1509" s="2"/>
      <c r="D1509" s="2"/>
    </row>
    <row r="1510" spans="2:4" x14ac:dyDescent="0.2">
      <c r="B1510" s="2"/>
      <c r="C1510" s="2"/>
      <c r="D1510" s="2"/>
    </row>
    <row r="1511" spans="2:4" x14ac:dyDescent="0.2">
      <c r="B1511" s="2"/>
      <c r="C1511" s="2"/>
      <c r="D1511" s="2"/>
    </row>
    <row r="1512" spans="2:4" x14ac:dyDescent="0.2">
      <c r="B1512" s="2"/>
      <c r="C1512" s="2"/>
      <c r="D1512" s="2"/>
    </row>
    <row r="1513" spans="2:4" x14ac:dyDescent="0.2">
      <c r="B1513" s="2"/>
      <c r="C1513" s="2"/>
      <c r="D1513" s="2"/>
    </row>
    <row r="1514" spans="2:4" x14ac:dyDescent="0.2">
      <c r="B1514" s="2"/>
      <c r="C1514" s="2"/>
      <c r="D1514" s="2"/>
    </row>
    <row r="1515" spans="2:4" x14ac:dyDescent="0.2">
      <c r="B1515" s="2"/>
      <c r="C1515" s="2"/>
      <c r="D1515" s="2"/>
    </row>
    <row r="1516" spans="2:4" x14ac:dyDescent="0.2">
      <c r="B1516" s="2"/>
      <c r="C1516" s="2"/>
      <c r="D1516" s="2"/>
    </row>
    <row r="1517" spans="2:4" x14ac:dyDescent="0.2">
      <c r="B1517" s="2"/>
      <c r="C1517" s="2"/>
      <c r="D1517" s="2"/>
    </row>
    <row r="1518" spans="2:4" x14ac:dyDescent="0.2">
      <c r="B1518" s="2"/>
      <c r="C1518" s="2"/>
      <c r="D1518" s="2"/>
    </row>
    <row r="1519" spans="2:4" x14ac:dyDescent="0.2">
      <c r="B1519" s="2"/>
      <c r="C1519" s="2"/>
      <c r="D1519" s="2"/>
    </row>
    <row r="1520" spans="2:4" x14ac:dyDescent="0.2">
      <c r="B1520" s="2"/>
      <c r="C1520" s="2"/>
      <c r="D1520" s="2"/>
    </row>
    <row r="1521" spans="2:4" x14ac:dyDescent="0.2">
      <c r="B1521" s="2"/>
      <c r="C1521" s="2"/>
      <c r="D1521" s="2"/>
    </row>
    <row r="1522" spans="2:4" x14ac:dyDescent="0.2">
      <c r="B1522" s="2"/>
      <c r="C1522" s="2"/>
      <c r="D1522" s="2"/>
    </row>
    <row r="1523" spans="2:4" x14ac:dyDescent="0.2">
      <c r="B1523" s="2"/>
      <c r="C1523" s="2"/>
      <c r="D1523" s="2"/>
    </row>
    <row r="1524" spans="2:4" x14ac:dyDescent="0.2">
      <c r="B1524" s="2"/>
      <c r="C1524" s="2"/>
      <c r="D1524" s="2"/>
    </row>
    <row r="1525" spans="2:4" x14ac:dyDescent="0.2">
      <c r="B1525" s="2"/>
      <c r="C1525" s="2"/>
      <c r="D1525" s="2"/>
    </row>
    <row r="1526" spans="2:4" x14ac:dyDescent="0.2">
      <c r="B1526" s="2"/>
      <c r="C1526" s="2"/>
      <c r="D1526" s="2"/>
    </row>
    <row r="1527" spans="2:4" x14ac:dyDescent="0.2">
      <c r="B1527" s="2"/>
      <c r="C1527" s="2"/>
      <c r="D1527" s="2"/>
    </row>
    <row r="1528" spans="2:4" x14ac:dyDescent="0.2">
      <c r="B1528" s="2"/>
      <c r="C1528" s="2"/>
      <c r="D1528" s="2"/>
    </row>
    <row r="1529" spans="2:4" x14ac:dyDescent="0.2">
      <c r="B1529" s="2"/>
      <c r="C1529" s="2"/>
      <c r="D1529" s="2"/>
    </row>
    <row r="1530" spans="2:4" x14ac:dyDescent="0.2">
      <c r="B1530" s="2"/>
      <c r="C1530" s="2"/>
      <c r="D1530" s="2"/>
    </row>
    <row r="1531" spans="2:4" x14ac:dyDescent="0.2">
      <c r="B1531" s="2"/>
      <c r="C1531" s="2"/>
      <c r="D1531" s="2"/>
    </row>
    <row r="1532" spans="2:4" x14ac:dyDescent="0.2">
      <c r="B1532" s="2"/>
      <c r="C1532" s="2"/>
      <c r="D1532" s="2"/>
    </row>
    <row r="1533" spans="2:4" x14ac:dyDescent="0.2">
      <c r="B1533" s="2"/>
      <c r="C1533" s="2"/>
      <c r="D1533" s="2"/>
    </row>
    <row r="1534" spans="2:4" x14ac:dyDescent="0.2">
      <c r="B1534" s="2"/>
      <c r="C1534" s="2"/>
      <c r="D1534" s="2"/>
    </row>
    <row r="1535" spans="2:4" x14ac:dyDescent="0.2">
      <c r="B1535" s="2"/>
      <c r="C1535" s="2"/>
      <c r="D1535" s="2"/>
    </row>
    <row r="1536" spans="2:4" x14ac:dyDescent="0.2">
      <c r="B1536" s="2"/>
      <c r="C1536" s="2"/>
      <c r="D1536" s="2"/>
    </row>
    <row r="1537" spans="2:4" x14ac:dyDescent="0.2">
      <c r="B1537" s="2"/>
      <c r="C1537" s="2"/>
      <c r="D1537" s="2"/>
    </row>
    <row r="1538" spans="2:4" x14ac:dyDescent="0.2">
      <c r="B1538" s="2"/>
      <c r="C1538" s="2"/>
      <c r="D1538" s="2"/>
    </row>
    <row r="1539" spans="2:4" x14ac:dyDescent="0.2">
      <c r="B1539" s="2"/>
      <c r="C1539" s="2"/>
      <c r="D1539" s="2"/>
    </row>
    <row r="1540" spans="2:4" x14ac:dyDescent="0.2">
      <c r="B1540" s="2"/>
      <c r="C1540" s="2"/>
      <c r="D1540" s="2"/>
    </row>
    <row r="1541" spans="2:4" x14ac:dyDescent="0.2">
      <c r="B1541" s="2"/>
      <c r="C1541" s="2"/>
      <c r="D1541" s="2"/>
    </row>
    <row r="1542" spans="2:4" x14ac:dyDescent="0.2">
      <c r="B1542" s="2"/>
      <c r="C1542" s="2"/>
      <c r="D1542" s="2"/>
    </row>
    <row r="1543" spans="2:4" x14ac:dyDescent="0.2">
      <c r="B1543" s="2"/>
      <c r="C1543" s="2"/>
      <c r="D1543" s="2"/>
    </row>
    <row r="1544" spans="2:4" x14ac:dyDescent="0.2">
      <c r="B1544" s="2"/>
      <c r="C1544" s="2"/>
      <c r="D1544" s="2"/>
    </row>
    <row r="1545" spans="2:4" x14ac:dyDescent="0.2">
      <c r="B1545" s="2"/>
      <c r="C1545" s="2"/>
      <c r="D1545" s="2"/>
    </row>
    <row r="1546" spans="2:4" x14ac:dyDescent="0.2">
      <c r="B1546" s="2"/>
      <c r="C1546" s="2"/>
      <c r="D1546" s="2"/>
    </row>
    <row r="1547" spans="2:4" x14ac:dyDescent="0.2">
      <c r="B1547" s="2"/>
      <c r="C1547" s="2"/>
      <c r="D1547" s="2"/>
    </row>
    <row r="1548" spans="2:4" x14ac:dyDescent="0.2">
      <c r="B1548" s="2"/>
      <c r="C1548" s="2"/>
      <c r="D1548" s="2"/>
    </row>
    <row r="1549" spans="2:4" x14ac:dyDescent="0.2">
      <c r="B1549" s="2"/>
      <c r="C1549" s="2"/>
      <c r="D1549" s="2"/>
    </row>
    <row r="1550" spans="2:4" x14ac:dyDescent="0.2">
      <c r="B1550" s="2"/>
      <c r="C1550" s="2"/>
      <c r="D1550" s="2"/>
    </row>
    <row r="1551" spans="2:4" x14ac:dyDescent="0.2">
      <c r="B1551" s="2"/>
      <c r="C1551" s="2"/>
      <c r="D1551" s="2"/>
    </row>
    <row r="1552" spans="2:4" x14ac:dyDescent="0.2">
      <c r="B1552" s="2"/>
      <c r="C1552" s="2"/>
      <c r="D1552" s="2"/>
    </row>
    <row r="1553" spans="2:4" x14ac:dyDescent="0.2">
      <c r="B1553" s="2"/>
      <c r="C1553" s="2"/>
      <c r="D1553" s="2"/>
    </row>
    <row r="1554" spans="2:4" x14ac:dyDescent="0.2">
      <c r="B1554" s="2"/>
      <c r="C1554" s="2"/>
      <c r="D1554" s="2"/>
    </row>
    <row r="1555" spans="2:4" x14ac:dyDescent="0.2">
      <c r="B1555" s="2"/>
      <c r="C1555" s="2"/>
      <c r="D1555" s="2"/>
    </row>
    <row r="1556" spans="2:4" x14ac:dyDescent="0.2">
      <c r="B1556" s="2"/>
      <c r="C1556" s="2"/>
      <c r="D1556" s="2"/>
    </row>
    <row r="1557" spans="2:4" x14ac:dyDescent="0.2">
      <c r="B1557" s="2"/>
      <c r="C1557" s="2"/>
      <c r="D1557" s="2"/>
    </row>
    <row r="1558" spans="2:4" x14ac:dyDescent="0.2">
      <c r="B1558" s="2"/>
      <c r="C1558" s="2"/>
      <c r="D1558" s="2"/>
    </row>
    <row r="1559" spans="2:4" x14ac:dyDescent="0.2">
      <c r="B1559" s="2"/>
      <c r="C1559" s="2"/>
      <c r="D1559" s="2"/>
    </row>
    <row r="1560" spans="2:4" x14ac:dyDescent="0.2">
      <c r="B1560" s="2"/>
      <c r="C1560" s="2"/>
      <c r="D1560" s="2"/>
    </row>
    <row r="1561" spans="2:4" x14ac:dyDescent="0.2">
      <c r="B1561" s="2"/>
      <c r="C1561" s="2"/>
      <c r="D1561" s="2"/>
    </row>
    <row r="1562" spans="2:4" x14ac:dyDescent="0.2">
      <c r="B1562" s="2"/>
      <c r="C1562" s="2"/>
      <c r="D1562" s="2"/>
    </row>
    <row r="1563" spans="2:4" x14ac:dyDescent="0.2">
      <c r="B1563" s="2"/>
      <c r="C1563" s="2"/>
      <c r="D1563" s="2"/>
    </row>
    <row r="1564" spans="2:4" x14ac:dyDescent="0.2">
      <c r="B1564" s="2"/>
      <c r="C1564" s="2"/>
      <c r="D1564" s="2"/>
    </row>
    <row r="1565" spans="2:4" x14ac:dyDescent="0.2">
      <c r="B1565" s="2"/>
      <c r="C1565" s="2"/>
      <c r="D1565" s="2"/>
    </row>
    <row r="1566" spans="2:4" x14ac:dyDescent="0.2">
      <c r="B1566" s="2"/>
      <c r="C1566" s="2"/>
      <c r="D1566" s="2"/>
    </row>
    <row r="1567" spans="2:4" x14ac:dyDescent="0.2">
      <c r="B1567" s="2"/>
      <c r="C1567" s="2"/>
      <c r="D1567" s="2"/>
    </row>
    <row r="1568" spans="2:4" x14ac:dyDescent="0.2">
      <c r="B1568" s="2"/>
      <c r="C1568" s="2"/>
      <c r="D1568" s="2"/>
    </row>
    <row r="1569" spans="2:4" x14ac:dyDescent="0.2">
      <c r="B1569" s="2"/>
      <c r="C1569" s="2"/>
      <c r="D1569" s="2"/>
    </row>
    <row r="1570" spans="2:4" x14ac:dyDescent="0.2">
      <c r="B1570" s="2"/>
      <c r="C1570" s="2"/>
      <c r="D1570" s="2"/>
    </row>
    <row r="1571" spans="2:4" x14ac:dyDescent="0.2">
      <c r="B1571" s="2"/>
      <c r="C1571" s="2"/>
      <c r="D1571" s="2"/>
    </row>
    <row r="1572" spans="2:4" x14ac:dyDescent="0.2">
      <c r="B1572" s="2"/>
      <c r="C1572" s="2"/>
      <c r="D1572" s="2"/>
    </row>
    <row r="1573" spans="2:4" x14ac:dyDescent="0.2">
      <c r="B1573" s="2"/>
      <c r="C1573" s="2"/>
      <c r="D1573" s="2"/>
    </row>
    <row r="1574" spans="2:4" x14ac:dyDescent="0.2">
      <c r="B1574" s="2"/>
      <c r="C1574" s="2"/>
      <c r="D1574" s="2"/>
    </row>
    <row r="1575" spans="2:4" x14ac:dyDescent="0.2">
      <c r="B1575" s="2"/>
      <c r="C1575" s="2"/>
      <c r="D1575" s="2"/>
    </row>
    <row r="1576" spans="2:4" x14ac:dyDescent="0.2">
      <c r="B1576" s="2"/>
      <c r="C1576" s="2"/>
      <c r="D1576" s="2"/>
    </row>
    <row r="1577" spans="2:4" x14ac:dyDescent="0.2">
      <c r="B1577" s="2"/>
      <c r="C1577" s="2"/>
      <c r="D1577" s="2"/>
    </row>
    <row r="1578" spans="2:4" x14ac:dyDescent="0.2">
      <c r="B1578" s="2"/>
      <c r="C1578" s="2"/>
      <c r="D1578" s="2"/>
    </row>
    <row r="1579" spans="2:4" x14ac:dyDescent="0.2">
      <c r="B1579" s="2"/>
      <c r="C1579" s="2"/>
      <c r="D1579" s="2"/>
    </row>
    <row r="1580" spans="2:4" x14ac:dyDescent="0.2">
      <c r="B1580" s="2"/>
      <c r="C1580" s="2"/>
      <c r="D1580" s="2"/>
    </row>
    <row r="1581" spans="2:4" x14ac:dyDescent="0.2">
      <c r="B1581" s="2"/>
      <c r="C1581" s="2"/>
      <c r="D1581" s="2"/>
    </row>
    <row r="1582" spans="2:4" x14ac:dyDescent="0.2">
      <c r="B1582" s="2"/>
      <c r="C1582" s="2"/>
      <c r="D1582" s="2"/>
    </row>
    <row r="1583" spans="2:4" x14ac:dyDescent="0.2">
      <c r="B1583" s="2"/>
      <c r="C1583" s="2"/>
      <c r="D1583" s="2"/>
    </row>
    <row r="1584" spans="2:4" x14ac:dyDescent="0.2">
      <c r="B1584" s="2"/>
      <c r="C1584" s="2"/>
      <c r="D1584" s="2"/>
    </row>
    <row r="1585" spans="2:4" x14ac:dyDescent="0.2">
      <c r="B1585" s="2"/>
      <c r="C1585" s="2"/>
      <c r="D1585" s="2"/>
    </row>
    <row r="1586" spans="2:4" x14ac:dyDescent="0.2">
      <c r="B1586" s="2"/>
      <c r="C1586" s="2"/>
      <c r="D1586" s="2"/>
    </row>
    <row r="1587" spans="2:4" x14ac:dyDescent="0.2">
      <c r="B1587" s="2"/>
      <c r="C1587" s="2"/>
      <c r="D1587" s="2"/>
    </row>
    <row r="1588" spans="2:4" x14ac:dyDescent="0.2">
      <c r="B1588" s="2"/>
      <c r="C1588" s="2"/>
      <c r="D1588" s="2"/>
    </row>
    <row r="1589" spans="2:4" x14ac:dyDescent="0.2">
      <c r="B1589" s="2"/>
      <c r="C1589" s="2"/>
      <c r="D1589" s="2"/>
    </row>
    <row r="1590" spans="2:4" x14ac:dyDescent="0.2">
      <c r="B1590" s="2"/>
      <c r="C1590" s="2"/>
      <c r="D1590" s="2"/>
    </row>
    <row r="1591" spans="2:4" x14ac:dyDescent="0.2">
      <c r="B1591" s="2"/>
      <c r="C1591" s="2"/>
      <c r="D1591" s="2"/>
    </row>
    <row r="1592" spans="2:4" x14ac:dyDescent="0.2">
      <c r="B1592" s="2"/>
      <c r="C1592" s="2"/>
      <c r="D1592" s="2"/>
    </row>
    <row r="1593" spans="2:4" x14ac:dyDescent="0.2">
      <c r="B1593" s="2"/>
      <c r="C1593" s="2"/>
      <c r="D1593" s="2"/>
    </row>
    <row r="1594" spans="2:4" x14ac:dyDescent="0.2">
      <c r="B1594" s="2"/>
      <c r="C1594" s="2"/>
      <c r="D1594" s="2"/>
    </row>
    <row r="1595" spans="2:4" x14ac:dyDescent="0.2">
      <c r="B1595" s="2"/>
      <c r="C1595" s="2"/>
      <c r="D1595" s="2"/>
    </row>
    <row r="1596" spans="2:4" x14ac:dyDescent="0.2">
      <c r="B1596" s="2"/>
      <c r="C1596" s="2"/>
      <c r="D1596" s="2"/>
    </row>
    <row r="1597" spans="2:4" x14ac:dyDescent="0.2">
      <c r="B1597" s="2"/>
      <c r="C1597" s="2"/>
      <c r="D1597" s="2"/>
    </row>
    <row r="1598" spans="2:4" x14ac:dyDescent="0.2">
      <c r="B1598" s="2"/>
      <c r="C1598" s="2"/>
      <c r="D1598" s="2"/>
    </row>
    <row r="1599" spans="2:4" x14ac:dyDescent="0.2">
      <c r="B1599" s="2"/>
      <c r="C1599" s="2"/>
      <c r="D1599" s="2"/>
    </row>
    <row r="1600" spans="2:4" x14ac:dyDescent="0.2">
      <c r="B1600" s="2"/>
      <c r="C1600" s="2"/>
      <c r="D1600" s="2"/>
    </row>
    <row r="1601" spans="2:4" x14ac:dyDescent="0.2">
      <c r="B1601" s="2"/>
      <c r="C1601" s="2"/>
      <c r="D1601" s="2"/>
    </row>
    <row r="1602" spans="2:4" x14ac:dyDescent="0.2">
      <c r="B1602" s="2"/>
      <c r="C1602" s="2"/>
      <c r="D1602" s="2"/>
    </row>
    <row r="1603" spans="2:4" x14ac:dyDescent="0.2">
      <c r="B1603" s="2"/>
      <c r="C1603" s="2"/>
      <c r="D1603" s="2"/>
    </row>
    <row r="1604" spans="2:4" x14ac:dyDescent="0.2">
      <c r="B1604" s="2"/>
      <c r="C1604" s="2"/>
      <c r="D1604" s="2"/>
    </row>
    <row r="1605" spans="2:4" x14ac:dyDescent="0.2">
      <c r="B1605" s="2"/>
      <c r="C1605" s="2"/>
      <c r="D1605" s="2"/>
    </row>
    <row r="1606" spans="2:4" x14ac:dyDescent="0.2">
      <c r="B1606" s="2"/>
      <c r="C1606" s="2"/>
      <c r="D1606" s="2"/>
    </row>
    <row r="1607" spans="2:4" x14ac:dyDescent="0.2">
      <c r="B1607" s="2"/>
      <c r="C1607" s="2"/>
      <c r="D1607" s="2"/>
    </row>
    <row r="1608" spans="2:4" x14ac:dyDescent="0.2">
      <c r="B1608" s="2"/>
      <c r="C1608" s="2"/>
      <c r="D1608" s="2"/>
    </row>
    <row r="1609" spans="2:4" x14ac:dyDescent="0.2">
      <c r="B1609" s="2"/>
      <c r="C1609" s="2"/>
      <c r="D1609" s="2"/>
    </row>
    <row r="1610" spans="2:4" x14ac:dyDescent="0.2">
      <c r="B1610" s="2"/>
      <c r="C1610" s="2"/>
      <c r="D1610" s="2"/>
    </row>
    <row r="1611" spans="2:4" x14ac:dyDescent="0.2">
      <c r="B1611" s="2"/>
      <c r="C1611" s="2"/>
      <c r="D1611" s="2"/>
    </row>
    <row r="1612" spans="2:4" x14ac:dyDescent="0.2">
      <c r="B1612" s="2"/>
      <c r="C1612" s="2"/>
      <c r="D1612" s="2"/>
    </row>
    <row r="1613" spans="2:4" x14ac:dyDescent="0.2">
      <c r="B1613" s="2"/>
      <c r="C1613" s="2"/>
      <c r="D1613" s="2"/>
    </row>
    <row r="1614" spans="2:4" x14ac:dyDescent="0.2">
      <c r="B1614" s="2"/>
      <c r="C1614" s="2"/>
      <c r="D1614" s="2"/>
    </row>
    <row r="1615" spans="2:4" x14ac:dyDescent="0.2">
      <c r="B1615" s="2"/>
      <c r="C1615" s="2"/>
      <c r="D1615" s="2"/>
    </row>
    <row r="1616" spans="2:4" x14ac:dyDescent="0.2">
      <c r="B1616" s="2"/>
      <c r="C1616" s="2"/>
      <c r="D1616" s="2"/>
    </row>
    <row r="1617" spans="2:4" x14ac:dyDescent="0.2">
      <c r="B1617" s="2"/>
      <c r="C1617" s="2"/>
      <c r="D1617" s="2"/>
    </row>
    <row r="1618" spans="2:4" x14ac:dyDescent="0.2">
      <c r="B1618" s="2"/>
      <c r="C1618" s="2"/>
      <c r="D1618" s="2"/>
    </row>
    <row r="1619" spans="2:4" x14ac:dyDescent="0.2">
      <c r="B1619" s="2"/>
      <c r="C1619" s="2"/>
      <c r="D1619" s="2"/>
    </row>
    <row r="1620" spans="2:4" x14ac:dyDescent="0.2">
      <c r="B1620" s="2"/>
      <c r="C1620" s="2"/>
      <c r="D1620" s="2"/>
    </row>
    <row r="1621" spans="2:4" x14ac:dyDescent="0.2">
      <c r="B1621" s="2"/>
      <c r="C1621" s="2"/>
      <c r="D1621" s="2"/>
    </row>
    <row r="1622" spans="2:4" x14ac:dyDescent="0.2">
      <c r="B1622" s="2"/>
      <c r="C1622" s="2"/>
      <c r="D1622" s="2"/>
    </row>
    <row r="1623" spans="2:4" x14ac:dyDescent="0.2">
      <c r="B1623" s="2"/>
      <c r="C1623" s="2"/>
      <c r="D1623" s="2"/>
    </row>
    <row r="1624" spans="2:4" x14ac:dyDescent="0.2">
      <c r="B1624" s="2"/>
      <c r="C1624" s="2"/>
      <c r="D1624" s="2"/>
    </row>
    <row r="1625" spans="2:4" x14ac:dyDescent="0.2">
      <c r="B1625" s="2"/>
      <c r="C1625" s="2"/>
      <c r="D1625" s="2"/>
    </row>
    <row r="1626" spans="2:4" x14ac:dyDescent="0.2">
      <c r="B1626" s="2"/>
      <c r="C1626" s="2"/>
      <c r="D1626" s="2"/>
    </row>
    <row r="1627" spans="2:4" x14ac:dyDescent="0.2">
      <c r="B1627" s="2"/>
      <c r="C1627" s="2"/>
      <c r="D1627" s="2"/>
    </row>
    <row r="1628" spans="2:4" x14ac:dyDescent="0.2">
      <c r="B1628" s="2"/>
      <c r="C1628" s="2"/>
      <c r="D1628" s="2"/>
    </row>
    <row r="1629" spans="2:4" x14ac:dyDescent="0.2">
      <c r="B1629" s="2"/>
      <c r="C1629" s="2"/>
      <c r="D1629" s="2"/>
    </row>
    <row r="1630" spans="2:4" x14ac:dyDescent="0.2">
      <c r="B1630" s="2"/>
      <c r="C1630" s="2"/>
      <c r="D1630" s="2"/>
    </row>
    <row r="1631" spans="2:4" x14ac:dyDescent="0.2">
      <c r="B1631" s="2"/>
      <c r="C1631" s="2"/>
      <c r="D1631" s="2"/>
    </row>
    <row r="1632" spans="2:4" x14ac:dyDescent="0.2">
      <c r="B1632" s="2"/>
      <c r="C1632" s="2"/>
      <c r="D1632" s="2"/>
    </row>
    <row r="1633" spans="2:4" x14ac:dyDescent="0.2">
      <c r="B1633" s="2"/>
      <c r="C1633" s="2"/>
      <c r="D1633" s="2"/>
    </row>
    <row r="1634" spans="2:4" x14ac:dyDescent="0.2">
      <c r="B1634" s="2"/>
      <c r="C1634" s="2"/>
      <c r="D1634" s="2"/>
    </row>
    <row r="1635" spans="2:4" x14ac:dyDescent="0.2">
      <c r="B1635" s="2"/>
      <c r="C1635" s="2"/>
      <c r="D1635" s="2"/>
    </row>
    <row r="1636" spans="2:4" x14ac:dyDescent="0.2">
      <c r="B1636" s="2"/>
      <c r="C1636" s="2"/>
      <c r="D1636" s="2"/>
    </row>
    <row r="1637" spans="2:4" x14ac:dyDescent="0.2">
      <c r="B1637" s="2"/>
      <c r="C1637" s="2"/>
      <c r="D1637" s="2"/>
    </row>
    <row r="1638" spans="2:4" x14ac:dyDescent="0.2">
      <c r="B1638" s="2"/>
      <c r="C1638" s="2"/>
      <c r="D1638" s="2"/>
    </row>
    <row r="1639" spans="2:4" x14ac:dyDescent="0.2">
      <c r="B1639" s="2"/>
      <c r="C1639" s="2"/>
      <c r="D1639" s="2"/>
    </row>
    <row r="1640" spans="2:4" x14ac:dyDescent="0.2">
      <c r="B1640" s="2"/>
      <c r="C1640" s="2"/>
      <c r="D1640" s="2"/>
    </row>
    <row r="1641" spans="2:4" x14ac:dyDescent="0.2">
      <c r="B1641" s="2"/>
      <c r="C1641" s="2"/>
      <c r="D1641" s="2"/>
    </row>
    <row r="1642" spans="2:4" x14ac:dyDescent="0.2">
      <c r="B1642" s="2"/>
      <c r="C1642" s="2"/>
      <c r="D1642" s="2"/>
    </row>
    <row r="1643" spans="2:4" x14ac:dyDescent="0.2">
      <c r="B1643" s="2"/>
      <c r="C1643" s="2"/>
      <c r="D1643" s="2"/>
    </row>
    <row r="1644" spans="2:4" x14ac:dyDescent="0.2">
      <c r="B1644" s="2"/>
      <c r="C1644" s="2"/>
      <c r="D1644" s="2"/>
    </row>
    <row r="1645" spans="2:4" x14ac:dyDescent="0.2">
      <c r="B1645" s="2"/>
      <c r="C1645" s="2"/>
      <c r="D1645" s="2"/>
    </row>
    <row r="1646" spans="2:4" x14ac:dyDescent="0.2">
      <c r="B1646" s="2"/>
      <c r="C1646" s="2"/>
      <c r="D1646" s="2"/>
    </row>
    <row r="1647" spans="2:4" x14ac:dyDescent="0.2">
      <c r="B1647" s="2"/>
      <c r="C1647" s="2"/>
      <c r="D1647" s="2"/>
    </row>
    <row r="1648" spans="2:4" x14ac:dyDescent="0.2">
      <c r="B1648" s="2"/>
      <c r="C1648" s="2"/>
      <c r="D1648" s="2"/>
    </row>
    <row r="1649" spans="2:4" x14ac:dyDescent="0.2">
      <c r="B1649" s="2"/>
      <c r="C1649" s="2"/>
      <c r="D1649" s="2"/>
    </row>
    <row r="1650" spans="2:4" x14ac:dyDescent="0.2">
      <c r="B1650" s="2"/>
      <c r="C1650" s="2"/>
      <c r="D1650" s="2"/>
    </row>
    <row r="1651" spans="2:4" x14ac:dyDescent="0.2">
      <c r="B1651" s="2"/>
      <c r="C1651" s="2"/>
      <c r="D1651" s="2"/>
    </row>
    <row r="1652" spans="2:4" x14ac:dyDescent="0.2">
      <c r="B1652" s="2"/>
      <c r="C1652" s="2"/>
      <c r="D1652" s="2"/>
    </row>
    <row r="1653" spans="2:4" x14ac:dyDescent="0.2">
      <c r="B1653" s="2"/>
      <c r="C1653" s="2"/>
      <c r="D1653" s="2"/>
    </row>
    <row r="1654" spans="2:4" x14ac:dyDescent="0.2">
      <c r="B1654" s="2"/>
      <c r="C1654" s="2"/>
      <c r="D1654" s="2"/>
    </row>
    <row r="1655" spans="2:4" x14ac:dyDescent="0.2">
      <c r="B1655" s="2"/>
      <c r="C1655" s="2"/>
      <c r="D1655" s="2"/>
    </row>
    <row r="1656" spans="2:4" x14ac:dyDescent="0.2">
      <c r="B1656" s="2"/>
      <c r="C1656" s="2"/>
      <c r="D1656" s="2"/>
    </row>
    <row r="1657" spans="2:4" x14ac:dyDescent="0.2">
      <c r="B1657" s="2"/>
      <c r="C1657" s="2"/>
      <c r="D1657" s="2"/>
    </row>
    <row r="1658" spans="2:4" x14ac:dyDescent="0.2">
      <c r="B1658" s="2"/>
      <c r="C1658" s="2"/>
      <c r="D1658" s="2"/>
    </row>
    <row r="1659" spans="2:4" x14ac:dyDescent="0.2">
      <c r="B1659" s="2"/>
      <c r="C1659" s="2"/>
      <c r="D1659" s="2"/>
    </row>
    <row r="1660" spans="2:4" x14ac:dyDescent="0.2">
      <c r="B1660" s="2"/>
      <c r="C1660" s="2"/>
      <c r="D1660" s="2"/>
    </row>
    <row r="1661" spans="2:4" x14ac:dyDescent="0.2">
      <c r="B1661" s="2"/>
      <c r="C1661" s="2"/>
      <c r="D1661" s="2"/>
    </row>
    <row r="1662" spans="2:4" x14ac:dyDescent="0.2">
      <c r="B1662" s="2"/>
      <c r="C1662" s="2"/>
      <c r="D1662" s="2"/>
    </row>
    <row r="1663" spans="2:4" x14ac:dyDescent="0.2">
      <c r="B1663" s="2"/>
      <c r="C1663" s="2"/>
      <c r="D1663" s="2"/>
    </row>
    <row r="1664" spans="2:4" x14ac:dyDescent="0.2">
      <c r="B1664" s="2"/>
      <c r="C1664" s="2"/>
      <c r="D1664" s="2"/>
    </row>
    <row r="1665" spans="2:4" x14ac:dyDescent="0.2">
      <c r="B1665" s="2"/>
      <c r="C1665" s="2"/>
      <c r="D1665" s="2"/>
    </row>
    <row r="1666" spans="2:4" x14ac:dyDescent="0.2">
      <c r="B1666" s="2"/>
      <c r="C1666" s="2"/>
      <c r="D1666" s="2"/>
    </row>
    <row r="1667" spans="2:4" x14ac:dyDescent="0.2">
      <c r="B1667" s="2"/>
      <c r="C1667" s="2"/>
      <c r="D1667" s="2"/>
    </row>
    <row r="1668" spans="2:4" x14ac:dyDescent="0.2">
      <c r="B1668" s="2"/>
      <c r="C1668" s="2"/>
      <c r="D1668" s="2"/>
    </row>
    <row r="1669" spans="2:4" x14ac:dyDescent="0.2">
      <c r="B1669" s="2"/>
      <c r="C1669" s="2"/>
      <c r="D1669" s="2"/>
    </row>
    <row r="1670" spans="2:4" x14ac:dyDescent="0.2">
      <c r="B1670" s="2"/>
      <c r="C1670" s="2"/>
      <c r="D1670" s="2"/>
    </row>
    <row r="1671" spans="2:4" x14ac:dyDescent="0.2">
      <c r="B1671" s="2"/>
      <c r="C1671" s="2"/>
      <c r="D1671" s="2"/>
    </row>
    <row r="1672" spans="2:4" x14ac:dyDescent="0.2">
      <c r="B1672" s="2"/>
      <c r="C1672" s="2"/>
      <c r="D1672" s="2"/>
    </row>
    <row r="1673" spans="2:4" x14ac:dyDescent="0.2">
      <c r="B1673" s="2"/>
      <c r="C1673" s="2"/>
      <c r="D1673" s="2"/>
    </row>
    <row r="1674" spans="2:4" x14ac:dyDescent="0.2">
      <c r="B1674" s="2"/>
      <c r="C1674" s="2"/>
      <c r="D1674" s="2"/>
    </row>
    <row r="1675" spans="2:4" x14ac:dyDescent="0.2">
      <c r="B1675" s="2"/>
      <c r="C1675" s="2"/>
      <c r="D1675" s="2"/>
    </row>
    <row r="1676" spans="2:4" x14ac:dyDescent="0.2">
      <c r="B1676" s="2"/>
      <c r="C1676" s="2"/>
      <c r="D1676" s="2"/>
    </row>
    <row r="1677" spans="2:4" x14ac:dyDescent="0.2">
      <c r="B1677" s="2"/>
      <c r="C1677" s="2"/>
      <c r="D1677" s="2"/>
    </row>
    <row r="1678" spans="2:4" x14ac:dyDescent="0.2">
      <c r="B1678" s="2"/>
      <c r="C1678" s="2"/>
      <c r="D1678" s="2"/>
    </row>
    <row r="1679" spans="2:4" x14ac:dyDescent="0.2">
      <c r="B1679" s="2"/>
      <c r="C1679" s="2"/>
      <c r="D1679" s="2"/>
    </row>
    <row r="1680" spans="2:4" x14ac:dyDescent="0.2">
      <c r="B1680" s="2"/>
      <c r="C1680" s="2"/>
      <c r="D1680" s="2"/>
    </row>
    <row r="1681" spans="2:4" x14ac:dyDescent="0.2">
      <c r="B1681" s="2"/>
      <c r="C1681" s="2"/>
      <c r="D1681" s="2"/>
    </row>
    <row r="1682" spans="2:4" x14ac:dyDescent="0.2">
      <c r="B1682" s="2"/>
      <c r="C1682" s="2"/>
      <c r="D1682" s="2"/>
    </row>
    <row r="1683" spans="2:4" x14ac:dyDescent="0.2">
      <c r="B1683" s="2"/>
      <c r="C1683" s="2"/>
      <c r="D1683" s="2"/>
    </row>
    <row r="1684" spans="2:4" x14ac:dyDescent="0.2">
      <c r="B1684" s="2"/>
      <c r="C1684" s="2"/>
      <c r="D1684" s="2"/>
    </row>
    <row r="1685" spans="2:4" x14ac:dyDescent="0.2">
      <c r="B1685" s="2"/>
      <c r="C1685" s="2"/>
      <c r="D1685" s="2"/>
    </row>
    <row r="1686" spans="2:4" x14ac:dyDescent="0.2">
      <c r="B1686" s="2"/>
      <c r="C1686" s="2"/>
      <c r="D1686" s="2"/>
    </row>
    <row r="1687" spans="2:4" x14ac:dyDescent="0.2">
      <c r="B1687" s="2"/>
      <c r="C1687" s="2"/>
      <c r="D1687" s="2"/>
    </row>
    <row r="1688" spans="2:4" x14ac:dyDescent="0.2">
      <c r="B1688" s="2"/>
      <c r="C1688" s="2"/>
      <c r="D1688" s="2"/>
    </row>
    <row r="1689" spans="2:4" x14ac:dyDescent="0.2">
      <c r="B1689" s="2"/>
      <c r="C1689" s="2"/>
      <c r="D1689" s="2"/>
    </row>
    <row r="1690" spans="2:4" x14ac:dyDescent="0.2">
      <c r="B1690" s="2"/>
      <c r="C1690" s="2"/>
      <c r="D1690" s="2"/>
    </row>
    <row r="1691" spans="2:4" x14ac:dyDescent="0.2">
      <c r="B1691" s="2"/>
      <c r="C1691" s="2"/>
      <c r="D1691" s="2"/>
    </row>
    <row r="1692" spans="2:4" x14ac:dyDescent="0.2">
      <c r="B1692" s="2"/>
      <c r="C1692" s="2"/>
      <c r="D1692" s="2"/>
    </row>
    <row r="1693" spans="2:4" x14ac:dyDescent="0.2">
      <c r="B1693" s="2"/>
      <c r="C1693" s="2"/>
      <c r="D1693" s="2"/>
    </row>
    <row r="1694" spans="2:4" x14ac:dyDescent="0.2">
      <c r="B1694" s="2"/>
      <c r="C1694" s="2"/>
      <c r="D1694" s="2"/>
    </row>
    <row r="1695" spans="2:4" x14ac:dyDescent="0.2">
      <c r="B1695" s="2"/>
      <c r="C1695" s="2"/>
      <c r="D1695" s="2"/>
    </row>
    <row r="1696" spans="2:4" x14ac:dyDescent="0.2">
      <c r="B1696" s="2"/>
      <c r="C1696" s="2"/>
      <c r="D1696" s="2"/>
    </row>
    <row r="1697" spans="2:4" x14ac:dyDescent="0.2">
      <c r="B1697" s="2"/>
      <c r="C1697" s="2"/>
      <c r="D1697" s="2"/>
    </row>
    <row r="1698" spans="2:4" x14ac:dyDescent="0.2">
      <c r="B1698" s="2"/>
      <c r="C1698" s="2"/>
      <c r="D1698" s="2"/>
    </row>
    <row r="1699" spans="2:4" x14ac:dyDescent="0.2">
      <c r="B1699" s="2"/>
      <c r="C1699" s="2"/>
      <c r="D1699" s="2"/>
    </row>
    <row r="1700" spans="2:4" x14ac:dyDescent="0.2">
      <c r="B1700" s="2"/>
      <c r="C1700" s="2"/>
      <c r="D1700" s="2"/>
    </row>
    <row r="1701" spans="2:4" x14ac:dyDescent="0.2">
      <c r="B1701" s="2"/>
      <c r="C1701" s="2"/>
      <c r="D1701" s="2"/>
    </row>
    <row r="1702" spans="2:4" x14ac:dyDescent="0.2">
      <c r="B1702" s="2"/>
      <c r="C1702" s="2"/>
      <c r="D1702" s="2"/>
    </row>
    <row r="1703" spans="2:4" x14ac:dyDescent="0.2">
      <c r="B1703" s="2"/>
      <c r="C1703" s="2"/>
      <c r="D1703" s="2"/>
    </row>
    <row r="1704" spans="2:4" x14ac:dyDescent="0.2">
      <c r="B1704" s="2"/>
      <c r="C1704" s="2"/>
      <c r="D1704" s="2"/>
    </row>
    <row r="1705" spans="2:4" x14ac:dyDescent="0.2">
      <c r="B1705" s="2"/>
      <c r="C1705" s="2"/>
      <c r="D1705" s="2"/>
    </row>
    <row r="1706" spans="2:4" x14ac:dyDescent="0.2">
      <c r="B1706" s="2"/>
      <c r="C1706" s="2"/>
      <c r="D1706" s="2"/>
    </row>
    <row r="1707" spans="2:4" x14ac:dyDescent="0.2">
      <c r="B1707" s="2"/>
      <c r="C1707" s="2"/>
      <c r="D1707" s="2"/>
    </row>
    <row r="1708" spans="2:4" x14ac:dyDescent="0.2">
      <c r="B1708" s="2"/>
      <c r="C1708" s="2"/>
      <c r="D1708" s="2"/>
    </row>
    <row r="1709" spans="2:4" x14ac:dyDescent="0.2">
      <c r="B1709" s="2"/>
      <c r="C1709" s="2"/>
      <c r="D1709" s="2"/>
    </row>
    <row r="1710" spans="2:4" x14ac:dyDescent="0.2">
      <c r="B1710" s="2"/>
      <c r="C1710" s="2"/>
      <c r="D1710" s="2"/>
    </row>
    <row r="1711" spans="2:4" x14ac:dyDescent="0.2">
      <c r="B1711" s="2"/>
      <c r="C1711" s="2"/>
      <c r="D1711" s="2"/>
    </row>
    <row r="1712" spans="2:4" x14ac:dyDescent="0.2">
      <c r="B1712" s="2"/>
      <c r="C1712" s="2"/>
      <c r="D1712" s="2"/>
    </row>
    <row r="1713" spans="2:4" x14ac:dyDescent="0.2">
      <c r="B1713" s="2"/>
      <c r="C1713" s="2"/>
      <c r="D1713" s="2"/>
    </row>
    <row r="1714" spans="2:4" x14ac:dyDescent="0.2">
      <c r="B1714" s="2"/>
      <c r="C1714" s="2"/>
      <c r="D1714" s="2"/>
    </row>
    <row r="1715" spans="2:4" x14ac:dyDescent="0.2">
      <c r="B1715" s="2"/>
      <c r="C1715" s="2"/>
      <c r="D1715" s="2"/>
    </row>
    <row r="1716" spans="2:4" x14ac:dyDescent="0.2">
      <c r="B1716" s="2"/>
      <c r="C1716" s="2"/>
      <c r="D1716" s="2"/>
    </row>
    <row r="1717" spans="2:4" x14ac:dyDescent="0.2">
      <c r="B1717" s="2"/>
      <c r="C1717" s="2"/>
      <c r="D1717" s="2"/>
    </row>
    <row r="1718" spans="2:4" x14ac:dyDescent="0.2">
      <c r="B1718" s="2"/>
      <c r="C1718" s="2"/>
      <c r="D1718" s="2"/>
    </row>
    <row r="1719" spans="2:4" x14ac:dyDescent="0.2">
      <c r="B1719" s="2"/>
      <c r="C1719" s="2"/>
      <c r="D1719" s="2"/>
    </row>
    <row r="1720" spans="2:4" x14ac:dyDescent="0.2">
      <c r="B1720" s="2"/>
      <c r="C1720" s="2"/>
      <c r="D1720" s="2"/>
    </row>
    <row r="1721" spans="2:4" x14ac:dyDescent="0.2">
      <c r="B1721" s="2"/>
      <c r="C1721" s="2"/>
      <c r="D1721" s="2"/>
    </row>
    <row r="1722" spans="2:4" x14ac:dyDescent="0.2">
      <c r="B1722" s="2"/>
      <c r="C1722" s="2"/>
      <c r="D1722" s="2"/>
    </row>
    <row r="1723" spans="2:4" x14ac:dyDescent="0.2">
      <c r="B1723" s="2"/>
      <c r="C1723" s="2"/>
      <c r="D1723" s="2"/>
    </row>
    <row r="1724" spans="2:4" x14ac:dyDescent="0.2">
      <c r="B1724" s="2"/>
      <c r="C1724" s="2"/>
      <c r="D1724" s="2"/>
    </row>
    <row r="1725" spans="2:4" x14ac:dyDescent="0.2">
      <c r="B1725" s="2"/>
      <c r="C1725" s="2"/>
      <c r="D1725" s="2"/>
    </row>
    <row r="1726" spans="2:4" x14ac:dyDescent="0.2">
      <c r="B1726" s="2"/>
      <c r="C1726" s="2"/>
      <c r="D1726" s="2"/>
    </row>
    <row r="1727" spans="2:4" x14ac:dyDescent="0.2">
      <c r="B1727" s="2"/>
      <c r="C1727" s="2"/>
      <c r="D1727" s="2"/>
    </row>
    <row r="1728" spans="2:4" x14ac:dyDescent="0.2">
      <c r="B1728" s="2"/>
      <c r="C1728" s="2"/>
      <c r="D1728" s="2"/>
    </row>
    <row r="1729" spans="2:4" x14ac:dyDescent="0.2">
      <c r="B1729" s="2"/>
      <c r="C1729" s="2"/>
      <c r="D1729" s="2"/>
    </row>
    <row r="1730" spans="2:4" x14ac:dyDescent="0.2">
      <c r="B1730" s="2"/>
      <c r="C1730" s="2"/>
      <c r="D1730" s="2"/>
    </row>
    <row r="1731" spans="2:4" x14ac:dyDescent="0.2">
      <c r="B1731" s="2"/>
      <c r="C1731" s="2"/>
      <c r="D1731" s="2"/>
    </row>
    <row r="1732" spans="2:4" x14ac:dyDescent="0.2">
      <c r="B1732" s="2"/>
      <c r="C1732" s="2"/>
      <c r="D1732" s="2"/>
    </row>
    <row r="1733" spans="2:4" x14ac:dyDescent="0.2">
      <c r="B1733" s="2"/>
      <c r="C1733" s="2"/>
      <c r="D1733" s="2"/>
    </row>
    <row r="1734" spans="2:4" x14ac:dyDescent="0.2">
      <c r="B1734" s="2"/>
      <c r="C1734" s="2"/>
      <c r="D1734" s="2"/>
    </row>
    <row r="1735" spans="2:4" x14ac:dyDescent="0.2">
      <c r="B1735" s="2"/>
      <c r="C1735" s="2"/>
      <c r="D1735" s="2"/>
    </row>
    <row r="1736" spans="2:4" x14ac:dyDescent="0.2">
      <c r="B1736" s="2"/>
      <c r="C1736" s="2"/>
      <c r="D1736" s="2"/>
    </row>
    <row r="1737" spans="2:4" x14ac:dyDescent="0.2">
      <c r="B1737" s="2"/>
      <c r="C1737" s="2"/>
      <c r="D1737" s="2"/>
    </row>
    <row r="1738" spans="2:4" x14ac:dyDescent="0.2">
      <c r="B1738" s="2"/>
      <c r="C1738" s="2"/>
      <c r="D1738" s="2"/>
    </row>
    <row r="1739" spans="2:4" x14ac:dyDescent="0.2">
      <c r="B1739" s="2"/>
      <c r="C1739" s="2"/>
      <c r="D1739" s="2"/>
    </row>
    <row r="1740" spans="2:4" x14ac:dyDescent="0.2">
      <c r="B1740" s="2"/>
      <c r="C1740" s="2"/>
      <c r="D1740" s="2"/>
    </row>
    <row r="1741" spans="2:4" x14ac:dyDescent="0.2">
      <c r="B1741" s="2"/>
      <c r="C1741" s="2"/>
      <c r="D1741" s="2"/>
    </row>
    <row r="1742" spans="2:4" x14ac:dyDescent="0.2">
      <c r="B1742" s="2"/>
      <c r="C1742" s="2"/>
      <c r="D1742" s="2"/>
    </row>
    <row r="1743" spans="2:4" x14ac:dyDescent="0.2">
      <c r="B1743" s="2"/>
      <c r="C1743" s="2"/>
      <c r="D1743" s="2"/>
    </row>
    <row r="1744" spans="2:4" x14ac:dyDescent="0.2">
      <c r="B1744" s="2"/>
      <c r="C1744" s="2"/>
      <c r="D1744" s="2"/>
    </row>
    <row r="1745" spans="2:4" x14ac:dyDescent="0.2">
      <c r="B1745" s="2"/>
      <c r="C1745" s="2"/>
      <c r="D1745" s="2"/>
    </row>
    <row r="1746" spans="2:4" x14ac:dyDescent="0.2">
      <c r="B1746" s="2"/>
      <c r="C1746" s="2"/>
      <c r="D1746" s="2"/>
    </row>
    <row r="1747" spans="2:4" x14ac:dyDescent="0.2">
      <c r="B1747" s="2"/>
      <c r="C1747" s="2"/>
      <c r="D1747" s="2"/>
    </row>
    <row r="1748" spans="2:4" x14ac:dyDescent="0.2">
      <c r="B1748" s="2"/>
      <c r="C1748" s="2"/>
      <c r="D1748" s="2"/>
    </row>
    <row r="1749" spans="2:4" x14ac:dyDescent="0.2">
      <c r="B1749" s="2"/>
      <c r="C1749" s="2"/>
      <c r="D1749" s="2"/>
    </row>
    <row r="1750" spans="2:4" x14ac:dyDescent="0.2">
      <c r="B1750" s="2"/>
      <c r="C1750" s="2"/>
      <c r="D1750" s="2"/>
    </row>
    <row r="1751" spans="2:4" x14ac:dyDescent="0.2">
      <c r="B1751" s="2"/>
      <c r="C1751" s="2"/>
      <c r="D1751" s="2"/>
    </row>
    <row r="1752" spans="2:4" x14ac:dyDescent="0.2">
      <c r="B1752" s="2"/>
      <c r="C1752" s="2"/>
      <c r="D1752" s="2"/>
    </row>
    <row r="1753" spans="2:4" x14ac:dyDescent="0.2">
      <c r="B1753" s="2"/>
      <c r="C1753" s="2"/>
      <c r="D1753" s="2"/>
    </row>
    <row r="1754" spans="2:4" x14ac:dyDescent="0.2">
      <c r="B1754" s="2"/>
      <c r="C1754" s="2"/>
      <c r="D1754" s="2"/>
    </row>
    <row r="1755" spans="2:4" x14ac:dyDescent="0.2">
      <c r="B1755" s="2"/>
      <c r="C1755" s="2"/>
      <c r="D1755" s="2"/>
    </row>
    <row r="1756" spans="2:4" x14ac:dyDescent="0.2">
      <c r="B1756" s="2"/>
      <c r="C1756" s="2"/>
      <c r="D1756" s="2"/>
    </row>
    <row r="1757" spans="2:4" x14ac:dyDescent="0.2">
      <c r="B1757" s="2"/>
      <c r="C1757" s="2"/>
      <c r="D1757" s="2"/>
    </row>
    <row r="1758" spans="2:4" x14ac:dyDescent="0.2">
      <c r="B1758" s="2"/>
      <c r="C1758" s="2"/>
      <c r="D1758" s="2"/>
    </row>
    <row r="1759" spans="2:4" x14ac:dyDescent="0.2">
      <c r="B1759" s="2"/>
      <c r="C1759" s="2"/>
      <c r="D1759" s="2"/>
    </row>
    <row r="1760" spans="2:4" x14ac:dyDescent="0.2">
      <c r="B1760" s="2"/>
      <c r="C1760" s="2"/>
      <c r="D1760" s="2"/>
    </row>
    <row r="1761" spans="2:4" x14ac:dyDescent="0.2">
      <c r="B1761" s="2"/>
      <c r="C1761" s="2"/>
      <c r="D1761" s="2"/>
    </row>
    <row r="1762" spans="2:4" x14ac:dyDescent="0.2">
      <c r="B1762" s="2"/>
      <c r="C1762" s="2"/>
      <c r="D1762" s="2"/>
    </row>
    <row r="1763" spans="2:4" x14ac:dyDescent="0.2">
      <c r="B1763" s="2"/>
      <c r="C1763" s="2"/>
      <c r="D1763" s="2"/>
    </row>
    <row r="1764" spans="2:4" x14ac:dyDescent="0.2">
      <c r="B1764" s="2"/>
      <c r="C1764" s="2"/>
      <c r="D1764" s="2"/>
    </row>
    <row r="1765" spans="2:4" x14ac:dyDescent="0.2">
      <c r="B1765" s="2"/>
      <c r="C1765" s="2"/>
      <c r="D1765" s="2"/>
    </row>
    <row r="1766" spans="2:4" x14ac:dyDescent="0.2">
      <c r="B1766" s="2"/>
      <c r="C1766" s="2"/>
      <c r="D1766" s="2"/>
    </row>
    <row r="1767" spans="2:4" x14ac:dyDescent="0.2">
      <c r="B1767" s="2"/>
      <c r="C1767" s="2"/>
      <c r="D1767" s="2"/>
    </row>
    <row r="1768" spans="2:4" x14ac:dyDescent="0.2">
      <c r="B1768" s="2"/>
      <c r="C1768" s="2"/>
      <c r="D1768" s="2"/>
    </row>
    <row r="1769" spans="2:4" x14ac:dyDescent="0.2">
      <c r="B1769" s="2"/>
      <c r="C1769" s="2"/>
      <c r="D1769" s="2"/>
    </row>
    <row r="1770" spans="2:4" x14ac:dyDescent="0.2">
      <c r="B1770" s="2"/>
      <c r="C1770" s="2"/>
      <c r="D1770" s="2"/>
    </row>
    <row r="1771" spans="2:4" x14ac:dyDescent="0.2">
      <c r="B1771" s="2"/>
      <c r="C1771" s="2"/>
      <c r="D1771" s="2"/>
    </row>
    <row r="1772" spans="2:4" x14ac:dyDescent="0.2">
      <c r="B1772" s="2"/>
      <c r="C1772" s="2"/>
      <c r="D1772" s="2"/>
    </row>
    <row r="1773" spans="2:4" x14ac:dyDescent="0.2">
      <c r="B1773" s="2"/>
      <c r="C1773" s="2"/>
      <c r="D1773" s="2"/>
    </row>
    <row r="1774" spans="2:4" x14ac:dyDescent="0.2">
      <c r="B1774" s="2"/>
      <c r="C1774" s="2"/>
      <c r="D1774" s="2"/>
    </row>
    <row r="1775" spans="2:4" x14ac:dyDescent="0.2">
      <c r="B1775" s="2"/>
      <c r="C1775" s="2"/>
      <c r="D1775" s="2"/>
    </row>
    <row r="1776" spans="2:4" x14ac:dyDescent="0.2">
      <c r="B1776" s="2"/>
      <c r="C1776" s="2"/>
      <c r="D1776" s="2"/>
    </row>
    <row r="1777" spans="2:4" x14ac:dyDescent="0.2">
      <c r="B1777" s="2"/>
      <c r="C1777" s="2"/>
      <c r="D1777" s="2"/>
    </row>
    <row r="1778" spans="2:4" x14ac:dyDescent="0.2">
      <c r="B1778" s="2"/>
      <c r="C1778" s="2"/>
      <c r="D1778" s="2"/>
    </row>
    <row r="1779" spans="2:4" x14ac:dyDescent="0.2">
      <c r="B1779" s="2"/>
      <c r="C1779" s="2"/>
      <c r="D1779" s="2"/>
    </row>
    <row r="1780" spans="2:4" x14ac:dyDescent="0.2">
      <c r="B1780" s="2"/>
      <c r="C1780" s="2"/>
      <c r="D1780" s="2"/>
    </row>
    <row r="1781" spans="2:4" x14ac:dyDescent="0.2">
      <c r="B1781" s="2"/>
      <c r="C1781" s="2"/>
      <c r="D1781" s="2"/>
    </row>
    <row r="1782" spans="2:4" x14ac:dyDescent="0.2">
      <c r="B1782" s="2"/>
      <c r="C1782" s="2"/>
      <c r="D1782" s="2"/>
    </row>
    <row r="1783" spans="2:4" x14ac:dyDescent="0.2">
      <c r="B1783" s="2"/>
      <c r="C1783" s="2"/>
      <c r="D1783" s="2"/>
    </row>
    <row r="1784" spans="2:4" x14ac:dyDescent="0.2">
      <c r="B1784" s="2"/>
      <c r="C1784" s="2"/>
      <c r="D1784" s="2"/>
    </row>
    <row r="1785" spans="2:4" x14ac:dyDescent="0.2">
      <c r="B1785" s="2"/>
      <c r="C1785" s="2"/>
      <c r="D1785" s="2"/>
    </row>
    <row r="1786" spans="2:4" x14ac:dyDescent="0.2">
      <c r="B1786" s="2"/>
      <c r="C1786" s="2"/>
      <c r="D1786" s="2"/>
    </row>
    <row r="1787" spans="2:4" x14ac:dyDescent="0.2">
      <c r="B1787" s="2"/>
      <c r="C1787" s="2"/>
      <c r="D1787" s="2"/>
    </row>
    <row r="1788" spans="2:4" x14ac:dyDescent="0.2">
      <c r="B1788" s="2"/>
      <c r="C1788" s="2"/>
      <c r="D1788" s="2"/>
    </row>
    <row r="1789" spans="2:4" x14ac:dyDescent="0.2">
      <c r="B1789" s="2"/>
      <c r="C1789" s="2"/>
      <c r="D1789" s="2"/>
    </row>
    <row r="1790" spans="2:4" x14ac:dyDescent="0.2">
      <c r="B1790" s="2"/>
      <c r="C1790" s="2"/>
      <c r="D1790" s="2"/>
    </row>
    <row r="1791" spans="2:4" x14ac:dyDescent="0.2">
      <c r="B1791" s="2"/>
      <c r="C1791" s="2"/>
      <c r="D1791" s="2"/>
    </row>
    <row r="1792" spans="2:4" x14ac:dyDescent="0.2">
      <c r="B1792" s="2"/>
      <c r="C1792" s="2"/>
      <c r="D1792" s="2"/>
    </row>
    <row r="1793" spans="2:4" x14ac:dyDescent="0.2">
      <c r="B1793" s="2"/>
      <c r="C1793" s="2"/>
      <c r="D1793" s="2"/>
    </row>
    <row r="1794" spans="2:4" x14ac:dyDescent="0.2">
      <c r="B1794" s="2"/>
      <c r="C1794" s="2"/>
      <c r="D1794" s="2"/>
    </row>
    <row r="1795" spans="2:4" x14ac:dyDescent="0.2">
      <c r="B1795" s="2"/>
      <c r="C1795" s="2"/>
      <c r="D1795" s="2"/>
    </row>
    <row r="1796" spans="2:4" x14ac:dyDescent="0.2">
      <c r="B1796" s="2"/>
      <c r="C1796" s="2"/>
      <c r="D1796" s="2"/>
    </row>
    <row r="1797" spans="2:4" x14ac:dyDescent="0.2">
      <c r="B1797" s="2"/>
      <c r="C1797" s="2"/>
      <c r="D1797" s="2"/>
    </row>
    <row r="1798" spans="2:4" x14ac:dyDescent="0.2">
      <c r="B1798" s="2"/>
      <c r="C1798" s="2"/>
      <c r="D1798" s="2"/>
    </row>
    <row r="1799" spans="2:4" x14ac:dyDescent="0.2">
      <c r="B1799" s="2"/>
      <c r="C1799" s="2"/>
      <c r="D1799" s="2"/>
    </row>
    <row r="1800" spans="2:4" x14ac:dyDescent="0.2">
      <c r="B1800" s="2"/>
      <c r="C1800" s="2"/>
      <c r="D1800" s="2"/>
    </row>
    <row r="1801" spans="2:4" x14ac:dyDescent="0.2">
      <c r="B1801" s="2"/>
      <c r="C1801" s="2"/>
      <c r="D1801" s="2"/>
    </row>
    <row r="1802" spans="2:4" x14ac:dyDescent="0.2">
      <c r="B1802" s="2"/>
      <c r="C1802" s="2"/>
      <c r="D1802" s="2"/>
    </row>
    <row r="1803" spans="2:4" x14ac:dyDescent="0.2">
      <c r="B1803" s="2"/>
      <c r="C1803" s="2"/>
      <c r="D1803" s="2"/>
    </row>
    <row r="1804" spans="2:4" x14ac:dyDescent="0.2">
      <c r="B1804" s="2"/>
      <c r="C1804" s="2"/>
      <c r="D1804" s="2"/>
    </row>
    <row r="1805" spans="2:4" x14ac:dyDescent="0.2">
      <c r="B1805" s="2"/>
      <c r="C1805" s="2"/>
      <c r="D1805" s="2"/>
    </row>
    <row r="1806" spans="2:4" x14ac:dyDescent="0.2">
      <c r="B1806" s="2"/>
      <c r="C1806" s="2"/>
      <c r="D1806" s="2"/>
    </row>
    <row r="1807" spans="2:4" x14ac:dyDescent="0.2">
      <c r="B1807" s="2"/>
      <c r="C1807" s="2"/>
      <c r="D1807" s="2"/>
    </row>
    <row r="1808" spans="2:4" x14ac:dyDescent="0.2">
      <c r="B1808" s="2"/>
      <c r="C1808" s="2"/>
      <c r="D1808" s="2"/>
    </row>
    <row r="1809" spans="2:4" x14ac:dyDescent="0.2">
      <c r="B1809" s="2"/>
      <c r="C1809" s="2"/>
      <c r="D1809" s="2"/>
    </row>
    <row r="1810" spans="2:4" x14ac:dyDescent="0.2">
      <c r="B1810" s="2"/>
      <c r="C1810" s="2"/>
      <c r="D1810" s="2"/>
    </row>
    <row r="1811" spans="2:4" x14ac:dyDescent="0.2">
      <c r="B1811" s="2"/>
      <c r="C1811" s="2"/>
      <c r="D1811" s="2"/>
    </row>
    <row r="1812" spans="2:4" x14ac:dyDescent="0.2">
      <c r="B1812" s="2"/>
      <c r="C1812" s="2"/>
      <c r="D1812" s="2"/>
    </row>
    <row r="1813" spans="2:4" x14ac:dyDescent="0.2">
      <c r="B1813" s="2"/>
      <c r="C1813" s="2"/>
      <c r="D1813" s="2"/>
    </row>
    <row r="1814" spans="2:4" x14ac:dyDescent="0.2">
      <c r="B1814" s="2"/>
      <c r="C1814" s="2"/>
      <c r="D1814" s="2"/>
    </row>
    <row r="1815" spans="2:4" x14ac:dyDescent="0.2">
      <c r="B1815" s="2"/>
      <c r="C1815" s="2"/>
      <c r="D1815" s="2"/>
    </row>
    <row r="1816" spans="2:4" x14ac:dyDescent="0.2">
      <c r="B1816" s="2"/>
      <c r="C1816" s="2"/>
      <c r="D1816" s="2"/>
    </row>
    <row r="1817" spans="2:4" x14ac:dyDescent="0.2">
      <c r="B1817" s="2"/>
      <c r="C1817" s="2"/>
      <c r="D1817" s="2"/>
    </row>
    <row r="1818" spans="2:4" x14ac:dyDescent="0.2">
      <c r="B1818" s="2"/>
      <c r="C1818" s="2"/>
      <c r="D1818" s="2"/>
    </row>
    <row r="1819" spans="2:4" x14ac:dyDescent="0.2">
      <c r="B1819" s="2"/>
      <c r="C1819" s="2"/>
      <c r="D1819" s="2"/>
    </row>
    <row r="1820" spans="2:4" x14ac:dyDescent="0.2">
      <c r="B1820" s="2"/>
      <c r="C1820" s="2"/>
      <c r="D1820" s="2"/>
    </row>
    <row r="1821" spans="2:4" x14ac:dyDescent="0.2">
      <c r="B1821" s="2"/>
      <c r="C1821" s="2"/>
      <c r="D1821" s="2"/>
    </row>
    <row r="1822" spans="2:4" x14ac:dyDescent="0.2">
      <c r="B1822" s="2"/>
      <c r="C1822" s="2"/>
      <c r="D1822" s="2"/>
    </row>
    <row r="1823" spans="2:4" x14ac:dyDescent="0.2">
      <c r="B1823" s="2"/>
      <c r="C1823" s="2"/>
      <c r="D1823" s="2"/>
    </row>
    <row r="1824" spans="2:4" x14ac:dyDescent="0.2">
      <c r="B1824" s="2"/>
      <c r="C1824" s="2"/>
      <c r="D1824" s="2"/>
    </row>
    <row r="1825" spans="2:4" x14ac:dyDescent="0.2">
      <c r="B1825" s="2"/>
      <c r="C1825" s="2"/>
      <c r="D1825" s="2"/>
    </row>
    <row r="1826" spans="2:4" x14ac:dyDescent="0.2">
      <c r="B1826" s="2"/>
      <c r="C1826" s="2"/>
      <c r="D1826" s="2"/>
    </row>
    <row r="1827" spans="2:4" x14ac:dyDescent="0.2">
      <c r="B1827" s="2"/>
      <c r="C1827" s="2"/>
      <c r="D1827" s="2"/>
    </row>
    <row r="1828" spans="2:4" x14ac:dyDescent="0.2">
      <c r="B1828" s="2"/>
      <c r="C1828" s="2"/>
      <c r="D1828" s="2"/>
    </row>
    <row r="1829" spans="2:4" x14ac:dyDescent="0.2">
      <c r="B1829" s="2"/>
      <c r="C1829" s="2"/>
      <c r="D1829" s="2"/>
    </row>
    <row r="1830" spans="2:4" x14ac:dyDescent="0.2">
      <c r="B1830" s="2"/>
      <c r="C1830" s="2"/>
      <c r="D1830" s="2"/>
    </row>
    <row r="1831" spans="2:4" x14ac:dyDescent="0.2">
      <c r="B1831" s="2"/>
      <c r="C1831" s="2"/>
      <c r="D1831" s="2"/>
    </row>
    <row r="1832" spans="2:4" x14ac:dyDescent="0.2">
      <c r="B1832" s="2"/>
      <c r="C1832" s="2"/>
      <c r="D1832" s="2"/>
    </row>
    <row r="1833" spans="2:4" x14ac:dyDescent="0.2">
      <c r="B1833" s="2"/>
      <c r="C1833" s="2"/>
      <c r="D1833" s="2"/>
    </row>
    <row r="1834" spans="2:4" x14ac:dyDescent="0.2">
      <c r="B1834" s="2"/>
      <c r="C1834" s="2"/>
      <c r="D1834" s="2"/>
    </row>
    <row r="1835" spans="2:4" x14ac:dyDescent="0.2">
      <c r="B1835" s="2"/>
      <c r="C1835" s="2"/>
      <c r="D1835" s="2"/>
    </row>
    <row r="1836" spans="2:4" x14ac:dyDescent="0.2">
      <c r="B1836" s="2"/>
      <c r="C1836" s="2"/>
      <c r="D1836" s="2"/>
    </row>
    <row r="1837" spans="2:4" x14ac:dyDescent="0.2">
      <c r="B1837" s="2"/>
      <c r="C1837" s="2"/>
      <c r="D1837" s="2"/>
    </row>
    <row r="1838" spans="2:4" x14ac:dyDescent="0.2">
      <c r="B1838" s="2"/>
      <c r="C1838" s="2"/>
      <c r="D1838" s="2"/>
    </row>
    <row r="1839" spans="2:4" x14ac:dyDescent="0.2">
      <c r="B1839" s="2"/>
      <c r="C1839" s="2"/>
      <c r="D1839" s="2"/>
    </row>
    <row r="1840" spans="2:4" x14ac:dyDescent="0.2">
      <c r="B1840" s="2"/>
      <c r="C1840" s="2"/>
      <c r="D1840" s="2"/>
    </row>
    <row r="1841" spans="2:4" x14ac:dyDescent="0.2">
      <c r="B1841" s="2"/>
      <c r="C1841" s="2"/>
      <c r="D1841" s="2"/>
    </row>
    <row r="1842" spans="2:4" x14ac:dyDescent="0.2">
      <c r="B1842" s="2"/>
      <c r="C1842" s="2"/>
      <c r="D1842" s="2"/>
    </row>
    <row r="1843" spans="2:4" x14ac:dyDescent="0.2">
      <c r="B1843" s="2"/>
      <c r="C1843" s="2"/>
      <c r="D1843" s="2"/>
    </row>
    <row r="1844" spans="2:4" x14ac:dyDescent="0.2">
      <c r="B1844" s="2"/>
      <c r="C1844" s="2"/>
      <c r="D1844" s="2"/>
    </row>
    <row r="1845" spans="2:4" x14ac:dyDescent="0.2">
      <c r="B1845" s="2"/>
      <c r="C1845" s="2"/>
      <c r="D1845" s="2"/>
    </row>
    <row r="1846" spans="2:4" x14ac:dyDescent="0.2">
      <c r="B1846" s="2"/>
      <c r="C1846" s="2"/>
      <c r="D1846" s="2"/>
    </row>
    <row r="1847" spans="2:4" x14ac:dyDescent="0.2">
      <c r="B1847" s="2"/>
      <c r="C1847" s="2"/>
      <c r="D1847" s="2"/>
    </row>
    <row r="1848" spans="2:4" x14ac:dyDescent="0.2">
      <c r="B1848" s="2"/>
      <c r="C1848" s="2"/>
      <c r="D1848" s="2"/>
    </row>
    <row r="1849" spans="2:4" x14ac:dyDescent="0.2">
      <c r="B1849" s="2"/>
      <c r="C1849" s="2"/>
      <c r="D1849" s="2"/>
    </row>
    <row r="1850" spans="2:4" x14ac:dyDescent="0.2">
      <c r="B1850" s="2"/>
      <c r="C1850" s="2"/>
      <c r="D1850" s="2"/>
    </row>
    <row r="1851" spans="2:4" x14ac:dyDescent="0.2">
      <c r="B1851" s="2"/>
      <c r="C1851" s="2"/>
      <c r="D1851" s="2"/>
    </row>
    <row r="1852" spans="2:4" x14ac:dyDescent="0.2">
      <c r="B1852" s="2"/>
      <c r="C1852" s="2"/>
      <c r="D1852" s="2"/>
    </row>
    <row r="1853" spans="2:4" x14ac:dyDescent="0.2">
      <c r="B1853" s="2"/>
      <c r="C1853" s="2"/>
      <c r="D1853" s="2"/>
    </row>
    <row r="1854" spans="2:4" x14ac:dyDescent="0.2">
      <c r="B1854" s="2"/>
      <c r="C1854" s="2"/>
      <c r="D1854" s="2"/>
    </row>
    <row r="1855" spans="2:4" x14ac:dyDescent="0.2">
      <c r="B1855" s="2"/>
      <c r="C1855" s="2"/>
      <c r="D1855" s="2"/>
    </row>
    <row r="1856" spans="2:4" x14ac:dyDescent="0.2">
      <c r="B1856" s="2"/>
      <c r="C1856" s="2"/>
      <c r="D1856" s="2"/>
    </row>
    <row r="1857" spans="2:4" x14ac:dyDescent="0.2">
      <c r="B1857" s="2"/>
      <c r="C1857" s="2"/>
      <c r="D1857" s="2"/>
    </row>
    <row r="1858" spans="2:4" x14ac:dyDescent="0.2">
      <c r="B1858" s="2"/>
      <c r="C1858" s="2"/>
      <c r="D1858" s="2"/>
    </row>
    <row r="1859" spans="2:4" x14ac:dyDescent="0.2">
      <c r="B1859" s="2"/>
      <c r="C1859" s="2"/>
      <c r="D1859" s="2"/>
    </row>
    <row r="1860" spans="2:4" x14ac:dyDescent="0.2">
      <c r="B1860" s="2"/>
      <c r="C1860" s="2"/>
      <c r="D1860" s="2"/>
    </row>
    <row r="1861" spans="2:4" x14ac:dyDescent="0.2">
      <c r="B1861" s="2"/>
      <c r="C1861" s="2"/>
      <c r="D1861" s="2"/>
    </row>
    <row r="1862" spans="2:4" x14ac:dyDescent="0.2">
      <c r="B1862" s="2"/>
      <c r="C1862" s="2"/>
      <c r="D1862" s="2"/>
    </row>
    <row r="1863" spans="2:4" x14ac:dyDescent="0.2">
      <c r="B1863" s="2"/>
      <c r="C1863" s="2"/>
      <c r="D1863" s="2"/>
    </row>
    <row r="1864" spans="2:4" x14ac:dyDescent="0.2">
      <c r="B1864" s="2"/>
      <c r="C1864" s="2"/>
      <c r="D1864" s="2"/>
    </row>
    <row r="1865" spans="2:4" x14ac:dyDescent="0.2">
      <c r="B1865" s="2"/>
      <c r="C1865" s="2"/>
      <c r="D1865" s="2"/>
    </row>
    <row r="1866" spans="2:4" x14ac:dyDescent="0.2">
      <c r="B1866" s="2"/>
      <c r="C1866" s="2"/>
      <c r="D1866" s="2"/>
    </row>
    <row r="1867" spans="2:4" x14ac:dyDescent="0.2">
      <c r="B1867" s="2"/>
      <c r="C1867" s="2"/>
      <c r="D1867" s="2"/>
    </row>
    <row r="1868" spans="2:4" x14ac:dyDescent="0.2">
      <c r="B1868" s="2"/>
      <c r="C1868" s="2"/>
      <c r="D1868" s="2"/>
    </row>
    <row r="1869" spans="2:4" x14ac:dyDescent="0.2">
      <c r="B1869" s="2"/>
      <c r="C1869" s="2"/>
      <c r="D1869" s="2"/>
    </row>
    <row r="1870" spans="2:4" x14ac:dyDescent="0.2">
      <c r="B1870" s="2"/>
      <c r="C1870" s="2"/>
      <c r="D1870" s="2"/>
    </row>
    <row r="1871" spans="2:4" x14ac:dyDescent="0.2">
      <c r="B1871" s="2"/>
      <c r="C1871" s="2"/>
      <c r="D1871" s="2"/>
    </row>
    <row r="1872" spans="2:4" x14ac:dyDescent="0.2">
      <c r="B1872" s="2"/>
      <c r="C1872" s="2"/>
      <c r="D1872" s="2"/>
    </row>
    <row r="1873" spans="2:4" x14ac:dyDescent="0.2">
      <c r="B1873" s="2"/>
      <c r="C1873" s="2"/>
      <c r="D1873" s="2"/>
    </row>
    <row r="1874" spans="2:4" x14ac:dyDescent="0.2">
      <c r="B1874" s="2"/>
      <c r="C1874" s="2"/>
      <c r="D1874" s="2"/>
    </row>
    <row r="1875" spans="2:4" x14ac:dyDescent="0.2">
      <c r="B1875" s="2"/>
      <c r="C1875" s="2"/>
      <c r="D1875" s="2"/>
    </row>
    <row r="1876" spans="2:4" x14ac:dyDescent="0.2">
      <c r="B1876" s="2"/>
      <c r="C1876" s="2"/>
      <c r="D1876" s="2"/>
    </row>
    <row r="1877" spans="2:4" x14ac:dyDescent="0.2">
      <c r="B1877" s="2"/>
      <c r="C1877" s="2"/>
      <c r="D1877" s="2"/>
    </row>
    <row r="1878" spans="2:4" x14ac:dyDescent="0.2">
      <c r="B1878" s="2"/>
      <c r="C1878" s="2"/>
      <c r="D1878" s="2"/>
    </row>
    <row r="1879" spans="2:4" x14ac:dyDescent="0.2">
      <c r="B1879" s="2"/>
      <c r="C1879" s="2"/>
      <c r="D1879" s="2"/>
    </row>
    <row r="1880" spans="2:4" x14ac:dyDescent="0.2">
      <c r="B1880" s="2"/>
      <c r="C1880" s="2"/>
      <c r="D1880" s="2"/>
    </row>
    <row r="1881" spans="2:4" x14ac:dyDescent="0.2">
      <c r="B1881" s="2"/>
      <c r="C1881" s="2"/>
      <c r="D1881" s="2"/>
    </row>
    <row r="1882" spans="2:4" x14ac:dyDescent="0.2">
      <c r="B1882" s="2"/>
      <c r="C1882" s="2"/>
      <c r="D1882" s="2"/>
    </row>
    <row r="1883" spans="2:4" x14ac:dyDescent="0.2">
      <c r="B1883" s="2"/>
      <c r="C1883" s="2"/>
      <c r="D1883" s="2"/>
    </row>
    <row r="1884" spans="2:4" x14ac:dyDescent="0.2">
      <c r="B1884" s="2"/>
      <c r="C1884" s="2"/>
      <c r="D1884" s="2"/>
    </row>
    <row r="1885" spans="2:4" x14ac:dyDescent="0.2">
      <c r="B1885" s="2"/>
      <c r="C1885" s="2"/>
      <c r="D1885" s="2"/>
    </row>
    <row r="1886" spans="2:4" x14ac:dyDescent="0.2">
      <c r="B1886" s="2"/>
      <c r="C1886" s="2"/>
      <c r="D1886" s="2"/>
    </row>
    <row r="1887" spans="2:4" x14ac:dyDescent="0.2">
      <c r="B1887" s="2"/>
      <c r="C1887" s="2"/>
      <c r="D1887" s="2"/>
    </row>
    <row r="1888" spans="2:4" x14ac:dyDescent="0.2">
      <c r="B1888" s="2"/>
      <c r="C1888" s="2"/>
      <c r="D1888" s="2"/>
    </row>
    <row r="1889" spans="2:4" x14ac:dyDescent="0.2">
      <c r="B1889" s="2"/>
      <c r="C1889" s="2"/>
      <c r="D1889" s="2"/>
    </row>
    <row r="1890" spans="2:4" x14ac:dyDescent="0.2">
      <c r="B1890" s="2"/>
      <c r="C1890" s="2"/>
      <c r="D1890" s="2"/>
    </row>
    <row r="1891" spans="2:4" x14ac:dyDescent="0.2">
      <c r="B1891" s="2"/>
      <c r="C1891" s="2"/>
      <c r="D1891" s="2"/>
    </row>
    <row r="1892" spans="2:4" x14ac:dyDescent="0.2">
      <c r="B1892" s="2"/>
      <c r="C1892" s="2"/>
      <c r="D1892" s="2"/>
    </row>
    <row r="1893" spans="2:4" x14ac:dyDescent="0.2">
      <c r="B1893" s="2"/>
      <c r="C1893" s="2"/>
      <c r="D1893" s="2"/>
    </row>
    <row r="1894" spans="2:4" x14ac:dyDescent="0.2">
      <c r="B1894" s="2"/>
      <c r="C1894" s="2"/>
      <c r="D1894" s="2"/>
    </row>
    <row r="1895" spans="2:4" x14ac:dyDescent="0.2">
      <c r="B1895" s="2"/>
      <c r="C1895" s="2"/>
      <c r="D1895" s="2"/>
    </row>
    <row r="1896" spans="2:4" x14ac:dyDescent="0.2">
      <c r="B1896" s="2"/>
      <c r="C1896" s="2"/>
      <c r="D1896" s="2"/>
    </row>
    <row r="1897" spans="2:4" x14ac:dyDescent="0.2">
      <c r="B1897" s="2"/>
      <c r="C1897" s="2"/>
      <c r="D1897" s="2"/>
    </row>
    <row r="1898" spans="2:4" x14ac:dyDescent="0.2">
      <c r="B1898" s="2"/>
      <c r="C1898" s="2"/>
      <c r="D1898" s="2"/>
    </row>
    <row r="1899" spans="2:4" x14ac:dyDescent="0.2">
      <c r="B1899" s="2"/>
      <c r="C1899" s="2"/>
      <c r="D1899" s="2"/>
    </row>
    <row r="1900" spans="2:4" x14ac:dyDescent="0.2">
      <c r="B1900" s="2"/>
      <c r="C1900" s="2"/>
      <c r="D1900" s="2"/>
    </row>
    <row r="1901" spans="2:4" x14ac:dyDescent="0.2">
      <c r="B1901" s="2"/>
      <c r="C1901" s="2"/>
      <c r="D1901" s="2"/>
    </row>
    <row r="1902" spans="2:4" x14ac:dyDescent="0.2">
      <c r="B1902" s="2"/>
      <c r="C1902" s="2"/>
      <c r="D1902" s="2"/>
    </row>
    <row r="1903" spans="2:4" x14ac:dyDescent="0.2">
      <c r="B1903" s="2"/>
      <c r="C1903" s="2"/>
      <c r="D1903" s="2"/>
    </row>
    <row r="1904" spans="2:4" x14ac:dyDescent="0.2">
      <c r="B1904" s="2"/>
      <c r="C1904" s="2"/>
      <c r="D1904" s="2"/>
    </row>
    <row r="1905" spans="2:4" x14ac:dyDescent="0.2">
      <c r="B1905" s="2"/>
      <c r="C1905" s="2"/>
      <c r="D1905" s="2"/>
    </row>
    <row r="1906" spans="2:4" x14ac:dyDescent="0.2">
      <c r="B1906" s="2"/>
      <c r="C1906" s="2"/>
      <c r="D1906" s="2"/>
    </row>
    <row r="1907" spans="2:4" x14ac:dyDescent="0.2">
      <c r="B1907" s="2"/>
      <c r="C1907" s="2"/>
      <c r="D1907" s="2"/>
    </row>
    <row r="1908" spans="2:4" x14ac:dyDescent="0.2">
      <c r="B1908" s="2"/>
      <c r="C1908" s="2"/>
      <c r="D1908" s="2"/>
    </row>
    <row r="1909" spans="2:4" x14ac:dyDescent="0.2">
      <c r="B1909" s="2"/>
      <c r="C1909" s="2"/>
      <c r="D1909" s="2"/>
    </row>
    <row r="1910" spans="2:4" x14ac:dyDescent="0.2">
      <c r="B1910" s="2"/>
      <c r="C1910" s="2"/>
      <c r="D1910" s="2"/>
    </row>
    <row r="1911" spans="2:4" x14ac:dyDescent="0.2">
      <c r="B1911" s="2"/>
      <c r="C1911" s="2"/>
      <c r="D1911" s="2"/>
    </row>
    <row r="1912" spans="2:4" x14ac:dyDescent="0.2">
      <c r="B1912" s="2"/>
      <c r="C1912" s="2"/>
      <c r="D1912" s="2"/>
    </row>
    <row r="1913" spans="2:4" x14ac:dyDescent="0.2">
      <c r="B1913" s="2"/>
      <c r="C1913" s="2"/>
      <c r="D1913" s="2"/>
    </row>
    <row r="1914" spans="2:4" x14ac:dyDescent="0.2">
      <c r="B1914" s="2"/>
      <c r="C1914" s="2"/>
      <c r="D1914" s="2"/>
    </row>
    <row r="1915" spans="2:4" x14ac:dyDescent="0.2">
      <c r="B1915" s="2"/>
      <c r="C1915" s="2"/>
      <c r="D1915" s="2"/>
    </row>
    <row r="1916" spans="2:4" x14ac:dyDescent="0.2">
      <c r="B1916" s="2"/>
      <c r="C1916" s="2"/>
      <c r="D1916" s="2"/>
    </row>
    <row r="1917" spans="2:4" x14ac:dyDescent="0.2">
      <c r="B1917" s="2"/>
      <c r="C1917" s="2"/>
      <c r="D1917" s="2"/>
    </row>
    <row r="1918" spans="2:4" x14ac:dyDescent="0.2">
      <c r="B1918" s="2"/>
      <c r="C1918" s="2"/>
      <c r="D1918" s="2"/>
    </row>
    <row r="1919" spans="2:4" x14ac:dyDescent="0.2">
      <c r="B1919" s="2"/>
      <c r="C1919" s="2"/>
      <c r="D1919" s="2"/>
    </row>
    <row r="1920" spans="2:4" x14ac:dyDescent="0.2">
      <c r="B1920" s="2"/>
      <c r="C1920" s="2"/>
      <c r="D1920" s="2"/>
    </row>
    <row r="1921" spans="2:4" x14ac:dyDescent="0.2">
      <c r="B1921" s="2"/>
      <c r="C1921" s="2"/>
      <c r="D1921" s="2"/>
    </row>
    <row r="1922" spans="2:4" x14ac:dyDescent="0.2">
      <c r="B1922" s="2"/>
      <c r="C1922" s="2"/>
      <c r="D1922" s="2"/>
    </row>
    <row r="1923" spans="2:4" x14ac:dyDescent="0.2">
      <c r="B1923" s="2"/>
      <c r="C1923" s="2"/>
      <c r="D1923" s="2"/>
    </row>
    <row r="1924" spans="2:4" x14ac:dyDescent="0.2">
      <c r="B1924" s="2"/>
      <c r="C1924" s="2"/>
      <c r="D1924" s="2"/>
    </row>
    <row r="1925" spans="2:4" x14ac:dyDescent="0.2">
      <c r="B1925" s="2"/>
      <c r="C1925" s="2"/>
      <c r="D1925" s="2"/>
    </row>
    <row r="1926" spans="2:4" x14ac:dyDescent="0.2">
      <c r="B1926" s="2"/>
      <c r="C1926" s="2"/>
      <c r="D1926" s="2"/>
    </row>
    <row r="1927" spans="2:4" x14ac:dyDescent="0.2">
      <c r="B1927" s="2"/>
      <c r="C1927" s="2"/>
      <c r="D1927" s="2"/>
    </row>
    <row r="1928" spans="2:4" x14ac:dyDescent="0.2">
      <c r="B1928" s="2"/>
      <c r="C1928" s="2"/>
      <c r="D1928" s="2"/>
    </row>
    <row r="1929" spans="2:4" x14ac:dyDescent="0.2">
      <c r="B1929" s="2"/>
      <c r="C1929" s="2"/>
      <c r="D1929" s="2"/>
    </row>
    <row r="1930" spans="2:4" x14ac:dyDescent="0.2">
      <c r="B1930" s="2"/>
      <c r="C1930" s="2"/>
      <c r="D1930" s="2"/>
    </row>
    <row r="1931" spans="2:4" x14ac:dyDescent="0.2">
      <c r="B1931" s="2"/>
      <c r="C1931" s="2"/>
      <c r="D1931" s="2"/>
    </row>
    <row r="1932" spans="2:4" x14ac:dyDescent="0.2">
      <c r="B1932" s="2"/>
      <c r="C1932" s="2"/>
      <c r="D1932" s="2"/>
    </row>
    <row r="1933" spans="2:4" x14ac:dyDescent="0.2">
      <c r="B1933" s="2"/>
      <c r="C1933" s="2"/>
      <c r="D1933" s="2"/>
    </row>
    <row r="1934" spans="2:4" x14ac:dyDescent="0.2">
      <c r="B1934" s="2"/>
      <c r="C1934" s="2"/>
      <c r="D1934" s="2"/>
    </row>
    <row r="1935" spans="2:4" x14ac:dyDescent="0.2">
      <c r="B1935" s="2"/>
      <c r="C1935" s="2"/>
      <c r="D1935" s="2"/>
    </row>
    <row r="1936" spans="2:4" x14ac:dyDescent="0.2">
      <c r="B1936" s="2"/>
      <c r="C1936" s="2"/>
      <c r="D1936" s="2"/>
    </row>
    <row r="1937" spans="2:4" x14ac:dyDescent="0.2">
      <c r="B1937" s="2"/>
      <c r="C1937" s="2"/>
      <c r="D1937" s="2"/>
    </row>
    <row r="1938" spans="2:4" x14ac:dyDescent="0.2">
      <c r="B1938" s="2"/>
      <c r="C1938" s="2"/>
      <c r="D1938" s="2"/>
    </row>
    <row r="1939" spans="2:4" x14ac:dyDescent="0.2">
      <c r="B1939" s="2"/>
      <c r="C1939" s="2"/>
      <c r="D1939" s="2"/>
    </row>
    <row r="1940" spans="2:4" x14ac:dyDescent="0.2">
      <c r="B1940" s="2"/>
      <c r="C1940" s="2"/>
      <c r="D1940" s="2"/>
    </row>
    <row r="1941" spans="2:4" x14ac:dyDescent="0.2">
      <c r="B1941" s="2"/>
      <c r="C1941" s="2"/>
      <c r="D1941" s="2"/>
    </row>
    <row r="1942" spans="2:4" x14ac:dyDescent="0.2">
      <c r="B1942" s="2"/>
      <c r="C1942" s="2"/>
      <c r="D1942" s="2"/>
    </row>
    <row r="1943" spans="2:4" x14ac:dyDescent="0.2">
      <c r="B1943" s="2"/>
      <c r="C1943" s="2"/>
      <c r="D1943" s="2"/>
    </row>
    <row r="1944" spans="2:4" x14ac:dyDescent="0.2">
      <c r="B1944" s="2"/>
      <c r="C1944" s="2"/>
      <c r="D1944" s="2"/>
    </row>
    <row r="1945" spans="2:4" x14ac:dyDescent="0.2">
      <c r="B1945" s="2"/>
      <c r="C1945" s="2"/>
      <c r="D1945" s="2"/>
    </row>
    <row r="1946" spans="2:4" x14ac:dyDescent="0.2">
      <c r="B1946" s="2"/>
      <c r="C1946" s="2"/>
      <c r="D1946" s="2"/>
    </row>
    <row r="1947" spans="2:4" x14ac:dyDescent="0.2">
      <c r="B1947" s="2"/>
      <c r="C1947" s="2"/>
      <c r="D1947" s="2"/>
    </row>
    <row r="1948" spans="2:4" x14ac:dyDescent="0.2">
      <c r="B1948" s="2"/>
      <c r="C1948" s="2"/>
      <c r="D1948" s="2"/>
    </row>
    <row r="1949" spans="2:4" x14ac:dyDescent="0.2">
      <c r="B1949" s="2"/>
      <c r="C1949" s="2"/>
      <c r="D1949" s="2"/>
    </row>
    <row r="1950" spans="2:4" x14ac:dyDescent="0.2">
      <c r="B1950" s="2"/>
      <c r="C1950" s="2"/>
      <c r="D1950" s="2"/>
    </row>
    <row r="1951" spans="2:4" x14ac:dyDescent="0.2">
      <c r="B1951" s="2"/>
      <c r="C1951" s="2"/>
      <c r="D1951" s="2"/>
    </row>
    <row r="1952" spans="2:4" x14ac:dyDescent="0.2">
      <c r="B1952" s="2"/>
      <c r="C1952" s="2"/>
      <c r="D1952" s="2"/>
    </row>
    <row r="1953" spans="2:4" x14ac:dyDescent="0.2">
      <c r="B1953" s="2"/>
      <c r="C1953" s="2"/>
      <c r="D1953" s="2"/>
    </row>
    <row r="1954" spans="2:4" x14ac:dyDescent="0.2">
      <c r="B1954" s="2"/>
      <c r="C1954" s="2"/>
      <c r="D1954" s="2"/>
    </row>
    <row r="1955" spans="2:4" x14ac:dyDescent="0.2">
      <c r="B1955" s="2"/>
      <c r="C1955" s="2"/>
      <c r="D1955" s="2"/>
    </row>
    <row r="1956" spans="2:4" x14ac:dyDescent="0.2">
      <c r="B1956" s="2"/>
      <c r="C1956" s="2"/>
      <c r="D1956" s="2"/>
    </row>
    <row r="1957" spans="2:4" x14ac:dyDescent="0.2">
      <c r="B1957" s="2"/>
      <c r="C1957" s="2"/>
      <c r="D1957" s="2"/>
    </row>
    <row r="1958" spans="2:4" x14ac:dyDescent="0.2">
      <c r="B1958" s="2"/>
      <c r="C1958" s="2"/>
      <c r="D1958" s="2"/>
    </row>
    <row r="1959" spans="2:4" x14ac:dyDescent="0.2">
      <c r="B1959" s="2"/>
      <c r="C1959" s="2"/>
      <c r="D1959" s="2"/>
    </row>
    <row r="1960" spans="2:4" x14ac:dyDescent="0.2">
      <c r="B1960" s="2"/>
      <c r="C1960" s="2"/>
      <c r="D1960" s="2"/>
    </row>
    <row r="1961" spans="2:4" x14ac:dyDescent="0.2">
      <c r="B1961" s="2"/>
      <c r="C1961" s="2"/>
      <c r="D1961" s="2"/>
    </row>
    <row r="1962" spans="2:4" x14ac:dyDescent="0.2">
      <c r="B1962" s="2"/>
      <c r="C1962" s="2"/>
      <c r="D1962" s="2"/>
    </row>
    <row r="1963" spans="2:4" x14ac:dyDescent="0.2">
      <c r="B1963" s="2"/>
      <c r="C1963" s="2"/>
      <c r="D1963" s="2"/>
    </row>
    <row r="1964" spans="2:4" x14ac:dyDescent="0.2">
      <c r="B1964" s="2"/>
      <c r="C1964" s="2"/>
      <c r="D1964" s="2"/>
    </row>
    <row r="1965" spans="2:4" x14ac:dyDescent="0.2">
      <c r="B1965" s="2"/>
      <c r="C1965" s="2"/>
      <c r="D1965" s="2"/>
    </row>
    <row r="1966" spans="2:4" x14ac:dyDescent="0.2">
      <c r="B1966" s="2"/>
      <c r="C1966" s="2"/>
      <c r="D1966" s="2"/>
    </row>
    <row r="1967" spans="2:4" x14ac:dyDescent="0.2">
      <c r="B1967" s="2"/>
      <c r="C1967" s="2"/>
      <c r="D1967" s="2"/>
    </row>
    <row r="1968" spans="2:4" x14ac:dyDescent="0.2">
      <c r="B1968" s="2"/>
      <c r="C1968" s="2"/>
      <c r="D1968" s="2"/>
    </row>
    <row r="1969" spans="2:4" x14ac:dyDescent="0.2">
      <c r="B1969" s="2"/>
      <c r="C1969" s="2"/>
      <c r="D1969" s="2"/>
    </row>
    <row r="1970" spans="2:4" x14ac:dyDescent="0.2">
      <c r="B1970" s="2"/>
      <c r="C1970" s="2"/>
      <c r="D1970" s="2"/>
    </row>
    <row r="1971" spans="2:4" x14ac:dyDescent="0.2">
      <c r="B1971" s="2"/>
      <c r="C1971" s="2"/>
      <c r="D1971" s="2"/>
    </row>
    <row r="1972" spans="2:4" x14ac:dyDescent="0.2">
      <c r="B1972" s="2"/>
      <c r="C1972" s="2"/>
      <c r="D1972" s="2"/>
    </row>
    <row r="1973" spans="2:4" x14ac:dyDescent="0.2">
      <c r="B1973" s="2"/>
      <c r="C1973" s="2"/>
      <c r="D1973" s="2"/>
    </row>
    <row r="1974" spans="2:4" x14ac:dyDescent="0.2">
      <c r="B1974" s="2"/>
      <c r="C1974" s="2"/>
      <c r="D1974" s="2"/>
    </row>
    <row r="1975" spans="2:4" x14ac:dyDescent="0.2">
      <c r="B1975" s="2"/>
      <c r="C1975" s="2"/>
      <c r="D1975" s="2"/>
    </row>
    <row r="1976" spans="2:4" x14ac:dyDescent="0.2">
      <c r="B1976" s="2"/>
      <c r="C1976" s="2"/>
      <c r="D1976" s="2"/>
    </row>
    <row r="1977" spans="2:4" x14ac:dyDescent="0.2">
      <c r="B1977" s="2"/>
      <c r="C1977" s="2"/>
      <c r="D1977" s="2"/>
    </row>
    <row r="1978" spans="2:4" x14ac:dyDescent="0.2">
      <c r="B1978" s="2"/>
      <c r="C1978" s="2"/>
      <c r="D1978" s="2"/>
    </row>
    <row r="1979" spans="2:4" x14ac:dyDescent="0.2">
      <c r="B1979" s="2"/>
      <c r="C1979" s="2"/>
      <c r="D1979" s="2"/>
    </row>
    <row r="1980" spans="2:4" x14ac:dyDescent="0.2">
      <c r="B1980" s="2"/>
      <c r="C1980" s="2"/>
      <c r="D1980" s="2"/>
    </row>
    <row r="1981" spans="2:4" x14ac:dyDescent="0.2">
      <c r="B1981" s="2"/>
      <c r="C1981" s="2"/>
      <c r="D1981" s="2"/>
    </row>
    <row r="1982" spans="2:4" x14ac:dyDescent="0.2">
      <c r="B1982" s="2"/>
      <c r="C1982" s="2"/>
      <c r="D1982" s="2"/>
    </row>
    <row r="1983" spans="2:4" x14ac:dyDescent="0.2">
      <c r="B1983" s="2"/>
      <c r="C1983" s="2"/>
      <c r="D1983" s="2"/>
    </row>
    <row r="1984" spans="2:4" x14ac:dyDescent="0.2">
      <c r="B1984" s="2"/>
      <c r="C1984" s="2"/>
      <c r="D1984" s="2"/>
    </row>
    <row r="1985" spans="2:4" x14ac:dyDescent="0.2">
      <c r="B1985" s="2"/>
      <c r="C1985" s="2"/>
      <c r="D1985" s="2"/>
    </row>
    <row r="1986" spans="2:4" x14ac:dyDescent="0.2">
      <c r="B1986" s="2"/>
      <c r="C1986" s="2"/>
      <c r="D1986" s="2"/>
    </row>
    <row r="1987" spans="2:4" x14ac:dyDescent="0.2">
      <c r="B1987" s="2"/>
      <c r="C1987" s="2"/>
      <c r="D1987" s="2"/>
    </row>
    <row r="1988" spans="2:4" x14ac:dyDescent="0.2">
      <c r="B1988" s="2"/>
      <c r="C1988" s="2"/>
      <c r="D1988" s="2"/>
    </row>
    <row r="1989" spans="2:4" x14ac:dyDescent="0.2">
      <c r="B1989" s="2"/>
      <c r="C1989" s="2"/>
      <c r="D1989" s="2"/>
    </row>
    <row r="1990" spans="2:4" x14ac:dyDescent="0.2">
      <c r="B1990" s="2"/>
      <c r="C1990" s="2"/>
      <c r="D1990" s="2"/>
    </row>
    <row r="1991" spans="2:4" x14ac:dyDescent="0.2">
      <c r="B1991" s="2"/>
      <c r="C1991" s="2"/>
      <c r="D1991" s="2"/>
    </row>
    <row r="1992" spans="2:4" x14ac:dyDescent="0.2">
      <c r="B1992" s="2"/>
      <c r="C1992" s="2"/>
      <c r="D1992" s="2"/>
    </row>
    <row r="1993" spans="2:4" x14ac:dyDescent="0.2">
      <c r="B1993" s="2"/>
      <c r="C1993" s="2"/>
      <c r="D1993" s="2"/>
    </row>
    <row r="1994" spans="2:4" x14ac:dyDescent="0.2">
      <c r="B1994" s="2"/>
      <c r="C1994" s="2"/>
      <c r="D1994" s="2"/>
    </row>
    <row r="1995" spans="2:4" x14ac:dyDescent="0.2">
      <c r="B1995" s="2"/>
      <c r="C1995" s="2"/>
      <c r="D1995" s="2"/>
    </row>
    <row r="1996" spans="2:4" x14ac:dyDescent="0.2">
      <c r="B1996" s="2"/>
      <c r="C1996" s="2"/>
      <c r="D1996" s="2"/>
    </row>
    <row r="1997" spans="2:4" x14ac:dyDescent="0.2">
      <c r="B1997" s="2"/>
      <c r="C1997" s="2"/>
      <c r="D1997" s="2"/>
    </row>
    <row r="1998" spans="2:4" x14ac:dyDescent="0.2">
      <c r="B1998" s="2"/>
      <c r="C1998" s="2"/>
      <c r="D1998" s="2"/>
    </row>
    <row r="1999" spans="2:4" x14ac:dyDescent="0.2">
      <c r="B1999" s="2"/>
      <c r="C1999" s="2"/>
      <c r="D1999" s="2"/>
    </row>
    <row r="2000" spans="2:4" x14ac:dyDescent="0.2">
      <c r="B2000" s="2"/>
      <c r="C2000" s="2"/>
      <c r="D2000" s="2"/>
    </row>
    <row r="2001" spans="2:4" x14ac:dyDescent="0.2">
      <c r="B2001" s="2"/>
      <c r="C2001" s="2"/>
      <c r="D2001" s="2"/>
    </row>
    <row r="2002" spans="2:4" x14ac:dyDescent="0.2">
      <c r="B2002" s="2"/>
      <c r="C2002" s="2"/>
      <c r="D2002" s="2"/>
    </row>
    <row r="2003" spans="2:4" x14ac:dyDescent="0.2">
      <c r="B2003" s="2"/>
      <c r="C2003" s="2"/>
      <c r="D2003" s="2"/>
    </row>
    <row r="2004" spans="2:4" x14ac:dyDescent="0.2">
      <c r="B2004" s="2"/>
      <c r="C2004" s="2"/>
      <c r="D2004" s="2"/>
    </row>
    <row r="2005" spans="2:4" x14ac:dyDescent="0.2">
      <c r="B2005" s="2"/>
      <c r="C2005" s="2"/>
      <c r="D2005" s="2"/>
    </row>
    <row r="2006" spans="2:4" x14ac:dyDescent="0.2">
      <c r="B2006" s="2"/>
      <c r="C2006" s="2"/>
      <c r="D2006" s="2"/>
    </row>
    <row r="2007" spans="2:4" x14ac:dyDescent="0.2">
      <c r="B2007" s="2"/>
      <c r="C2007" s="2"/>
      <c r="D2007" s="2"/>
    </row>
    <row r="2008" spans="2:4" x14ac:dyDescent="0.2">
      <c r="B2008" s="2"/>
      <c r="C2008" s="2"/>
      <c r="D2008" s="2"/>
    </row>
    <row r="2009" spans="2:4" x14ac:dyDescent="0.2">
      <c r="B2009" s="2"/>
      <c r="C2009" s="2"/>
      <c r="D2009" s="2"/>
    </row>
    <row r="2010" spans="2:4" x14ac:dyDescent="0.2">
      <c r="B2010" s="2"/>
      <c r="C2010" s="2"/>
      <c r="D2010" s="2"/>
    </row>
    <row r="2011" spans="2:4" x14ac:dyDescent="0.2">
      <c r="B2011" s="2"/>
      <c r="C2011" s="2"/>
      <c r="D2011" s="2"/>
    </row>
    <row r="2012" spans="2:4" x14ac:dyDescent="0.2">
      <c r="B2012" s="2"/>
      <c r="C2012" s="2"/>
      <c r="D2012" s="2"/>
    </row>
    <row r="2013" spans="2:4" x14ac:dyDescent="0.2">
      <c r="B2013" s="2"/>
      <c r="C2013" s="2"/>
      <c r="D2013" s="2"/>
    </row>
    <row r="2014" spans="2:4" x14ac:dyDescent="0.2">
      <c r="B2014" s="2"/>
      <c r="C2014" s="2"/>
      <c r="D2014" s="2"/>
    </row>
    <row r="2015" spans="2:4" x14ac:dyDescent="0.2">
      <c r="B2015" s="2"/>
      <c r="C2015" s="2"/>
      <c r="D2015" s="2"/>
    </row>
    <row r="2016" spans="2:4" x14ac:dyDescent="0.2">
      <c r="B2016" s="2"/>
      <c r="C2016" s="2"/>
      <c r="D2016" s="2"/>
    </row>
    <row r="2017" spans="2:4" x14ac:dyDescent="0.2">
      <c r="B2017" s="2"/>
      <c r="C2017" s="2"/>
      <c r="D2017" s="2"/>
    </row>
    <row r="2018" spans="2:4" x14ac:dyDescent="0.2">
      <c r="B2018" s="2"/>
      <c r="C2018" s="2"/>
      <c r="D2018" s="2"/>
    </row>
    <row r="2019" spans="2:4" x14ac:dyDescent="0.2">
      <c r="B2019" s="2"/>
      <c r="C2019" s="2"/>
      <c r="D2019" s="2"/>
    </row>
    <row r="2020" spans="2:4" x14ac:dyDescent="0.2">
      <c r="B2020" s="2"/>
      <c r="C2020" s="2"/>
      <c r="D2020" s="2"/>
    </row>
    <row r="2021" spans="2:4" x14ac:dyDescent="0.2">
      <c r="B2021" s="2"/>
      <c r="C2021" s="2"/>
      <c r="D2021" s="2"/>
    </row>
    <row r="2022" spans="2:4" x14ac:dyDescent="0.2">
      <c r="B2022" s="2"/>
      <c r="C2022" s="2"/>
      <c r="D2022" s="2"/>
    </row>
    <row r="2023" spans="2:4" x14ac:dyDescent="0.2">
      <c r="B2023" s="2"/>
      <c r="C2023" s="2"/>
      <c r="D2023" s="2"/>
    </row>
    <row r="2024" spans="2:4" x14ac:dyDescent="0.2">
      <c r="B2024" s="2"/>
      <c r="C2024" s="2"/>
      <c r="D2024" s="2"/>
    </row>
    <row r="2025" spans="2:4" x14ac:dyDescent="0.2">
      <c r="B2025" s="2"/>
      <c r="C2025" s="2"/>
      <c r="D2025" s="2"/>
    </row>
    <row r="2026" spans="2:4" x14ac:dyDescent="0.2">
      <c r="B2026" s="2"/>
      <c r="C2026" s="2"/>
      <c r="D2026" s="2"/>
    </row>
    <row r="2027" spans="2:4" x14ac:dyDescent="0.2">
      <c r="B2027" s="2"/>
      <c r="C2027" s="2"/>
      <c r="D2027" s="2"/>
    </row>
    <row r="2028" spans="2:4" x14ac:dyDescent="0.2">
      <c r="B2028" s="2"/>
      <c r="C2028" s="2"/>
      <c r="D2028" s="2"/>
    </row>
    <row r="2029" spans="2:4" x14ac:dyDescent="0.2">
      <c r="B2029" s="2"/>
      <c r="C2029" s="2"/>
      <c r="D2029" s="2"/>
    </row>
    <row r="2030" spans="2:4" x14ac:dyDescent="0.2">
      <c r="B2030" s="2"/>
      <c r="C2030" s="2"/>
      <c r="D2030" s="2"/>
    </row>
    <row r="2031" spans="2:4" x14ac:dyDescent="0.2">
      <c r="B2031" s="2"/>
      <c r="C2031" s="2"/>
      <c r="D2031" s="2"/>
    </row>
    <row r="2032" spans="2:4" x14ac:dyDescent="0.2">
      <c r="B2032" s="2"/>
      <c r="C2032" s="2"/>
      <c r="D2032" s="2"/>
    </row>
    <row r="2033" spans="2:4" x14ac:dyDescent="0.2">
      <c r="B2033" s="2"/>
      <c r="C2033" s="2"/>
      <c r="D2033" s="2"/>
    </row>
    <row r="2034" spans="2:4" x14ac:dyDescent="0.2">
      <c r="B2034" s="2"/>
      <c r="C2034" s="2"/>
      <c r="D2034" s="2"/>
    </row>
    <row r="2035" spans="2:4" x14ac:dyDescent="0.2">
      <c r="B2035" s="2"/>
      <c r="C2035" s="2"/>
      <c r="D2035" s="2"/>
    </row>
    <row r="2036" spans="2:4" x14ac:dyDescent="0.2">
      <c r="B2036" s="2"/>
      <c r="C2036" s="2"/>
      <c r="D2036" s="2"/>
    </row>
    <row r="2037" spans="2:4" x14ac:dyDescent="0.2">
      <c r="B2037" s="2"/>
      <c r="C2037" s="2"/>
      <c r="D2037" s="2"/>
    </row>
    <row r="2038" spans="2:4" x14ac:dyDescent="0.2">
      <c r="B2038" s="2"/>
      <c r="C2038" s="2"/>
      <c r="D2038" s="2"/>
    </row>
    <row r="2039" spans="2:4" x14ac:dyDescent="0.2">
      <c r="B2039" s="2"/>
      <c r="C2039" s="2"/>
      <c r="D2039" s="2"/>
    </row>
    <row r="2040" spans="2:4" x14ac:dyDescent="0.2">
      <c r="B2040" s="2"/>
      <c r="C2040" s="2"/>
      <c r="D2040" s="2"/>
    </row>
    <row r="2041" spans="2:4" x14ac:dyDescent="0.2">
      <c r="B2041" s="2"/>
      <c r="C2041" s="2"/>
      <c r="D2041" s="2"/>
    </row>
    <row r="2042" spans="2:4" x14ac:dyDescent="0.2">
      <c r="B2042" s="2"/>
      <c r="C2042" s="2"/>
      <c r="D2042" s="2"/>
    </row>
    <row r="2043" spans="2:4" x14ac:dyDescent="0.2">
      <c r="B2043" s="2"/>
      <c r="C2043" s="2"/>
      <c r="D2043" s="2"/>
    </row>
    <row r="2044" spans="2:4" x14ac:dyDescent="0.2">
      <c r="B2044" s="2"/>
      <c r="C2044" s="2"/>
      <c r="D2044" s="2"/>
    </row>
    <row r="2045" spans="2:4" x14ac:dyDescent="0.2">
      <c r="B2045" s="2"/>
      <c r="C2045" s="2"/>
      <c r="D2045" s="2"/>
    </row>
    <row r="2046" spans="2:4" x14ac:dyDescent="0.2">
      <c r="B2046" s="2"/>
      <c r="C2046" s="2"/>
      <c r="D2046" s="2"/>
    </row>
    <row r="2047" spans="2:4" x14ac:dyDescent="0.2">
      <c r="B2047" s="2"/>
      <c r="C2047" s="2"/>
      <c r="D2047" s="2"/>
    </row>
    <row r="2048" spans="2:4" x14ac:dyDescent="0.2">
      <c r="B2048" s="2"/>
      <c r="C2048" s="2"/>
      <c r="D2048" s="2"/>
    </row>
    <row r="2049" spans="2:4" x14ac:dyDescent="0.2">
      <c r="B2049" s="2"/>
      <c r="C2049" s="2"/>
      <c r="D2049" s="2"/>
    </row>
    <row r="2050" spans="2:4" x14ac:dyDescent="0.2">
      <c r="B2050" s="2"/>
      <c r="C2050" s="2"/>
      <c r="D2050" s="2"/>
    </row>
    <row r="2051" spans="2:4" x14ac:dyDescent="0.2">
      <c r="B2051" s="2"/>
      <c r="C2051" s="2"/>
      <c r="D2051" s="2"/>
    </row>
    <row r="2052" spans="2:4" x14ac:dyDescent="0.2">
      <c r="B2052" s="2"/>
      <c r="C2052" s="2"/>
      <c r="D2052" s="2"/>
    </row>
    <row r="2053" spans="2:4" x14ac:dyDescent="0.2">
      <c r="B2053" s="2"/>
      <c r="C2053" s="2"/>
      <c r="D2053" s="2"/>
    </row>
    <row r="2054" spans="2:4" x14ac:dyDescent="0.2">
      <c r="B2054" s="2"/>
      <c r="C2054" s="2"/>
      <c r="D2054" s="2"/>
    </row>
    <row r="2055" spans="2:4" x14ac:dyDescent="0.2">
      <c r="B2055" s="2"/>
      <c r="C2055" s="2"/>
      <c r="D2055" s="2"/>
    </row>
    <row r="2056" spans="2:4" x14ac:dyDescent="0.2">
      <c r="B2056" s="2"/>
      <c r="C2056" s="2"/>
      <c r="D2056" s="2"/>
    </row>
    <row r="2057" spans="2:4" x14ac:dyDescent="0.2">
      <c r="B2057" s="2"/>
      <c r="C2057" s="2"/>
      <c r="D2057" s="2"/>
    </row>
    <row r="2058" spans="2:4" x14ac:dyDescent="0.2">
      <c r="B2058" s="2"/>
      <c r="C2058" s="2"/>
      <c r="D2058" s="2"/>
    </row>
    <row r="2059" spans="2:4" x14ac:dyDescent="0.2">
      <c r="B2059" s="2"/>
      <c r="C2059" s="2"/>
      <c r="D2059" s="2"/>
    </row>
    <row r="2060" spans="2:4" x14ac:dyDescent="0.2">
      <c r="B2060" s="2"/>
      <c r="C2060" s="2"/>
      <c r="D2060" s="2"/>
    </row>
    <row r="2061" spans="2:4" x14ac:dyDescent="0.2">
      <c r="B2061" s="2"/>
      <c r="C2061" s="2"/>
      <c r="D2061" s="2"/>
    </row>
    <row r="2062" spans="2:4" x14ac:dyDescent="0.2">
      <c r="B2062" s="2"/>
      <c r="C2062" s="2"/>
      <c r="D2062" s="2"/>
    </row>
    <row r="2063" spans="2:4" x14ac:dyDescent="0.2">
      <c r="B2063" s="2"/>
      <c r="C2063" s="2"/>
      <c r="D2063" s="2"/>
    </row>
    <row r="2064" spans="2:4" x14ac:dyDescent="0.2">
      <c r="B2064" s="2"/>
      <c r="C2064" s="2"/>
      <c r="D2064" s="2"/>
    </row>
    <row r="2065" spans="2:4" x14ac:dyDescent="0.2">
      <c r="B2065" s="2"/>
      <c r="C2065" s="2"/>
      <c r="D2065" s="2"/>
    </row>
    <row r="2066" spans="2:4" x14ac:dyDescent="0.2">
      <c r="B2066" s="2"/>
      <c r="C2066" s="2"/>
      <c r="D2066" s="2"/>
    </row>
    <row r="2067" spans="2:4" x14ac:dyDescent="0.2">
      <c r="B2067" s="2"/>
      <c r="C2067" s="2"/>
      <c r="D2067" s="2"/>
    </row>
    <row r="2068" spans="2:4" x14ac:dyDescent="0.2">
      <c r="B2068" s="2"/>
      <c r="C2068" s="2"/>
      <c r="D2068" s="2"/>
    </row>
    <row r="2069" spans="2:4" x14ac:dyDescent="0.2">
      <c r="B2069" s="2"/>
      <c r="C2069" s="2"/>
      <c r="D2069" s="2"/>
    </row>
    <row r="2070" spans="2:4" x14ac:dyDescent="0.2">
      <c r="B2070" s="2"/>
      <c r="C2070" s="2"/>
      <c r="D2070" s="2"/>
    </row>
    <row r="2071" spans="2:4" x14ac:dyDescent="0.2">
      <c r="B2071" s="2"/>
      <c r="C2071" s="2"/>
      <c r="D2071" s="2"/>
    </row>
    <row r="2072" spans="2:4" x14ac:dyDescent="0.2">
      <c r="B2072" s="2"/>
      <c r="C2072" s="2"/>
      <c r="D2072" s="2"/>
    </row>
    <row r="2073" spans="2:4" x14ac:dyDescent="0.2">
      <c r="B2073" s="2"/>
      <c r="C2073" s="2"/>
      <c r="D2073" s="2"/>
    </row>
    <row r="2074" spans="2:4" x14ac:dyDescent="0.2">
      <c r="B2074" s="2"/>
      <c r="C2074" s="2"/>
      <c r="D2074" s="2"/>
    </row>
    <row r="2075" spans="2:4" x14ac:dyDescent="0.2">
      <c r="B2075" s="2"/>
      <c r="C2075" s="2"/>
      <c r="D2075" s="2"/>
    </row>
    <row r="2076" spans="2:4" x14ac:dyDescent="0.2">
      <c r="B2076" s="2"/>
      <c r="C2076" s="2"/>
      <c r="D2076" s="2"/>
    </row>
    <row r="2077" spans="2:4" x14ac:dyDescent="0.2">
      <c r="B2077" s="2"/>
      <c r="C2077" s="2"/>
      <c r="D2077" s="2"/>
    </row>
    <row r="2078" spans="2:4" x14ac:dyDescent="0.2">
      <c r="B2078" s="2"/>
      <c r="C2078" s="2"/>
      <c r="D2078" s="2"/>
    </row>
    <row r="2079" spans="2:4" x14ac:dyDescent="0.2">
      <c r="B2079" s="2"/>
      <c r="C2079" s="2"/>
      <c r="D2079" s="2"/>
    </row>
    <row r="2080" spans="2:4" x14ac:dyDescent="0.2">
      <c r="B2080" s="2"/>
      <c r="C2080" s="2"/>
      <c r="D2080" s="2"/>
    </row>
    <row r="2081" spans="2:4" x14ac:dyDescent="0.2">
      <c r="B2081" s="2"/>
      <c r="C2081" s="2"/>
      <c r="D2081" s="2"/>
    </row>
    <row r="2082" spans="2:4" x14ac:dyDescent="0.2">
      <c r="B2082" s="2"/>
      <c r="C2082" s="2"/>
      <c r="D2082" s="2"/>
    </row>
    <row r="2083" spans="2:4" x14ac:dyDescent="0.2">
      <c r="B2083" s="2"/>
      <c r="C2083" s="2"/>
      <c r="D2083" s="2"/>
    </row>
    <row r="2084" spans="2:4" x14ac:dyDescent="0.2">
      <c r="B2084" s="2"/>
      <c r="C2084" s="2"/>
      <c r="D2084" s="2"/>
    </row>
    <row r="2085" spans="2:4" x14ac:dyDescent="0.2">
      <c r="B2085" s="2"/>
      <c r="C2085" s="2"/>
      <c r="D2085" s="2"/>
    </row>
    <row r="2086" spans="2:4" x14ac:dyDescent="0.2">
      <c r="B2086" s="2"/>
      <c r="C2086" s="2"/>
      <c r="D2086" s="2"/>
    </row>
    <row r="2087" spans="2:4" x14ac:dyDescent="0.2">
      <c r="B2087" s="2"/>
      <c r="C2087" s="2"/>
      <c r="D2087" s="2"/>
    </row>
    <row r="2088" spans="2:4" x14ac:dyDescent="0.2">
      <c r="B2088" s="2"/>
      <c r="C2088" s="2"/>
      <c r="D2088" s="2"/>
    </row>
    <row r="2089" spans="2:4" x14ac:dyDescent="0.2">
      <c r="B2089" s="2"/>
      <c r="C2089" s="2"/>
      <c r="D2089" s="2"/>
    </row>
    <row r="2090" spans="2:4" x14ac:dyDescent="0.2">
      <c r="B2090" s="2"/>
      <c r="C2090" s="2"/>
      <c r="D2090" s="2"/>
    </row>
    <row r="2091" spans="2:4" x14ac:dyDescent="0.2">
      <c r="B2091" s="2"/>
      <c r="C2091" s="2"/>
      <c r="D2091" s="2"/>
    </row>
    <row r="2092" spans="2:4" x14ac:dyDescent="0.2">
      <c r="B2092" s="2"/>
      <c r="C2092" s="2"/>
      <c r="D2092" s="2"/>
    </row>
    <row r="2093" spans="2:4" x14ac:dyDescent="0.2">
      <c r="B2093" s="2"/>
      <c r="C2093" s="2"/>
      <c r="D2093" s="2"/>
    </row>
    <row r="2094" spans="2:4" x14ac:dyDescent="0.2">
      <c r="B2094" s="2"/>
      <c r="C2094" s="2"/>
      <c r="D2094" s="2"/>
    </row>
    <row r="2095" spans="2:4" x14ac:dyDescent="0.2">
      <c r="B2095" s="2"/>
      <c r="C2095" s="2"/>
      <c r="D2095" s="2"/>
    </row>
    <row r="2096" spans="2:4" x14ac:dyDescent="0.2">
      <c r="B2096" s="2"/>
      <c r="C2096" s="2"/>
      <c r="D2096" s="2"/>
    </row>
    <row r="2097" spans="2:4" x14ac:dyDescent="0.2">
      <c r="B2097" s="2"/>
      <c r="C2097" s="2"/>
      <c r="D2097" s="2"/>
    </row>
    <row r="2098" spans="2:4" x14ac:dyDescent="0.2">
      <c r="B2098" s="2"/>
      <c r="C2098" s="2"/>
      <c r="D2098" s="2"/>
    </row>
    <row r="2099" spans="2:4" x14ac:dyDescent="0.2">
      <c r="B2099" s="2"/>
      <c r="C2099" s="2"/>
      <c r="D2099" s="2"/>
    </row>
    <row r="2100" spans="2:4" x14ac:dyDescent="0.2">
      <c r="B2100" s="2"/>
      <c r="C2100" s="2"/>
      <c r="D2100" s="2"/>
    </row>
    <row r="2101" spans="2:4" x14ac:dyDescent="0.2">
      <c r="B2101" s="2"/>
      <c r="C2101" s="2"/>
      <c r="D2101" s="2"/>
    </row>
    <row r="2102" spans="2:4" x14ac:dyDescent="0.2">
      <c r="B2102" s="2"/>
      <c r="C2102" s="2"/>
      <c r="D2102" s="2"/>
    </row>
    <row r="2103" spans="2:4" x14ac:dyDescent="0.2">
      <c r="B2103" s="2"/>
      <c r="C2103" s="2"/>
      <c r="D2103" s="2"/>
    </row>
    <row r="2104" spans="2:4" x14ac:dyDescent="0.2">
      <c r="B2104" s="2"/>
      <c r="C2104" s="2"/>
      <c r="D2104" s="2"/>
    </row>
    <row r="2105" spans="2:4" x14ac:dyDescent="0.2">
      <c r="B2105" s="2"/>
      <c r="C2105" s="2"/>
      <c r="D2105" s="2"/>
    </row>
    <row r="2106" spans="2:4" x14ac:dyDescent="0.2">
      <c r="B2106" s="2"/>
      <c r="C2106" s="2"/>
      <c r="D2106" s="2"/>
    </row>
    <row r="2107" spans="2:4" x14ac:dyDescent="0.2">
      <c r="B2107" s="2"/>
      <c r="C2107" s="2"/>
      <c r="D2107" s="2"/>
    </row>
    <row r="2108" spans="2:4" x14ac:dyDescent="0.2">
      <c r="B2108" s="2"/>
      <c r="C2108" s="2"/>
      <c r="D2108" s="2"/>
    </row>
    <row r="2109" spans="2:4" x14ac:dyDescent="0.2">
      <c r="B2109" s="2"/>
      <c r="C2109" s="2"/>
      <c r="D2109" s="2"/>
    </row>
    <row r="2110" spans="2:4" x14ac:dyDescent="0.2">
      <c r="B2110" s="2"/>
      <c r="C2110" s="2"/>
      <c r="D2110" s="2"/>
    </row>
    <row r="2111" spans="2:4" x14ac:dyDescent="0.2">
      <c r="B2111" s="2"/>
      <c r="C2111" s="2"/>
      <c r="D2111" s="2"/>
    </row>
    <row r="2112" spans="2:4" x14ac:dyDescent="0.2">
      <c r="B2112" s="2"/>
      <c r="C2112" s="2"/>
      <c r="D2112" s="2"/>
    </row>
    <row r="2113" spans="2:4" x14ac:dyDescent="0.2">
      <c r="B2113" s="2"/>
      <c r="C2113" s="2"/>
      <c r="D2113" s="2"/>
    </row>
    <row r="2114" spans="2:4" x14ac:dyDescent="0.2">
      <c r="B2114" s="2"/>
      <c r="C2114" s="2"/>
      <c r="D2114" s="2"/>
    </row>
    <row r="2115" spans="2:4" x14ac:dyDescent="0.2">
      <c r="B2115" s="2"/>
      <c r="C2115" s="2"/>
      <c r="D2115" s="2"/>
    </row>
    <row r="2116" spans="2:4" x14ac:dyDescent="0.2">
      <c r="B2116" s="2"/>
      <c r="C2116" s="2"/>
      <c r="D2116" s="2"/>
    </row>
    <row r="2117" spans="2:4" x14ac:dyDescent="0.2">
      <c r="B2117" s="2"/>
      <c r="C2117" s="2"/>
      <c r="D2117" s="2"/>
    </row>
    <row r="2118" spans="2:4" x14ac:dyDescent="0.2">
      <c r="B2118" s="2"/>
      <c r="C2118" s="2"/>
      <c r="D2118" s="2"/>
    </row>
    <row r="2119" spans="2:4" x14ac:dyDescent="0.2">
      <c r="B2119" s="2"/>
      <c r="C2119" s="2"/>
      <c r="D2119" s="2"/>
    </row>
    <row r="2120" spans="2:4" x14ac:dyDescent="0.2">
      <c r="B2120" s="2"/>
      <c r="C2120" s="2"/>
      <c r="D2120" s="2"/>
    </row>
    <row r="2121" spans="2:4" x14ac:dyDescent="0.2">
      <c r="B2121" s="2"/>
      <c r="C2121" s="2"/>
      <c r="D2121" s="2"/>
    </row>
    <row r="2122" spans="2:4" x14ac:dyDescent="0.2">
      <c r="B2122" s="2"/>
      <c r="C2122" s="2"/>
      <c r="D2122" s="2"/>
    </row>
    <row r="2123" spans="2:4" x14ac:dyDescent="0.2">
      <c r="B2123" s="2"/>
      <c r="C2123" s="2"/>
      <c r="D2123" s="2"/>
    </row>
    <row r="2124" spans="2:4" x14ac:dyDescent="0.2">
      <c r="B2124" s="2"/>
      <c r="C2124" s="2"/>
      <c r="D2124" s="2"/>
    </row>
    <row r="2125" spans="2:4" x14ac:dyDescent="0.2">
      <c r="B2125" s="2"/>
      <c r="C2125" s="2"/>
      <c r="D2125" s="2"/>
    </row>
    <row r="2126" spans="2:4" x14ac:dyDescent="0.2">
      <c r="B2126" s="2"/>
      <c r="C2126" s="2"/>
      <c r="D2126" s="2"/>
    </row>
    <row r="2127" spans="2:4" x14ac:dyDescent="0.2">
      <c r="B2127" s="2"/>
      <c r="C2127" s="2"/>
      <c r="D2127" s="2"/>
    </row>
    <row r="2128" spans="2:4" x14ac:dyDescent="0.2">
      <c r="B2128" s="2"/>
      <c r="C2128" s="2"/>
      <c r="D2128" s="2"/>
    </row>
    <row r="2129" spans="2:4" x14ac:dyDescent="0.2">
      <c r="B2129" s="2"/>
      <c r="C2129" s="2"/>
      <c r="D2129" s="2"/>
    </row>
    <row r="2130" spans="2:4" x14ac:dyDescent="0.2">
      <c r="B2130" s="2"/>
      <c r="C2130" s="2"/>
      <c r="D2130" s="2"/>
    </row>
    <row r="2131" spans="2:4" x14ac:dyDescent="0.2">
      <c r="B2131" s="2"/>
      <c r="C2131" s="2"/>
      <c r="D2131" s="2"/>
    </row>
    <row r="2132" spans="2:4" x14ac:dyDescent="0.2">
      <c r="B2132" s="2"/>
      <c r="C2132" s="2"/>
      <c r="D2132" s="2"/>
    </row>
    <row r="2133" spans="2:4" x14ac:dyDescent="0.2">
      <c r="B2133" s="2"/>
      <c r="C2133" s="2"/>
      <c r="D2133" s="2"/>
    </row>
    <row r="2134" spans="2:4" x14ac:dyDescent="0.2">
      <c r="B2134" s="2"/>
      <c r="C2134" s="2"/>
      <c r="D2134" s="2"/>
    </row>
    <row r="2135" spans="2:4" x14ac:dyDescent="0.2">
      <c r="B2135" s="2"/>
      <c r="C2135" s="2"/>
      <c r="D2135" s="2"/>
    </row>
    <row r="2136" spans="2:4" x14ac:dyDescent="0.2">
      <c r="B2136" s="2"/>
      <c r="C2136" s="2"/>
      <c r="D2136" s="2"/>
    </row>
    <row r="2137" spans="2:4" x14ac:dyDescent="0.2">
      <c r="B2137" s="2"/>
      <c r="C2137" s="2"/>
      <c r="D2137" s="2"/>
    </row>
    <row r="2138" spans="2:4" x14ac:dyDescent="0.2">
      <c r="B2138" s="2"/>
      <c r="C2138" s="2"/>
      <c r="D2138" s="2"/>
    </row>
    <row r="2139" spans="2:4" x14ac:dyDescent="0.2">
      <c r="B2139" s="2"/>
      <c r="C2139" s="2"/>
      <c r="D2139" s="2"/>
    </row>
    <row r="2140" spans="2:4" x14ac:dyDescent="0.2">
      <c r="B2140" s="2"/>
      <c r="C2140" s="2"/>
      <c r="D2140" s="2"/>
    </row>
    <row r="2141" spans="2:4" x14ac:dyDescent="0.2">
      <c r="B2141" s="2"/>
      <c r="C2141" s="2"/>
      <c r="D2141" s="2"/>
    </row>
    <row r="2142" spans="2:4" x14ac:dyDescent="0.2">
      <c r="B2142" s="2"/>
      <c r="C2142" s="2"/>
      <c r="D2142" s="2"/>
    </row>
    <row r="2143" spans="2:4" x14ac:dyDescent="0.2">
      <c r="B2143" s="2"/>
      <c r="C2143" s="2"/>
      <c r="D2143" s="2"/>
    </row>
    <row r="2144" spans="2:4" x14ac:dyDescent="0.2">
      <c r="B2144" s="2"/>
      <c r="C2144" s="2"/>
      <c r="D2144" s="2"/>
    </row>
    <row r="2145" spans="2:4" x14ac:dyDescent="0.2">
      <c r="B2145" s="2"/>
      <c r="C2145" s="2"/>
      <c r="D2145" s="2"/>
    </row>
    <row r="2146" spans="2:4" x14ac:dyDescent="0.2">
      <c r="B2146" s="2"/>
      <c r="C2146" s="2"/>
      <c r="D2146" s="2"/>
    </row>
    <row r="2147" spans="2:4" x14ac:dyDescent="0.2">
      <c r="B2147" s="2"/>
      <c r="C2147" s="2"/>
      <c r="D2147" s="2"/>
    </row>
    <row r="2148" spans="2:4" x14ac:dyDescent="0.2">
      <c r="B2148" s="2"/>
      <c r="C2148" s="2"/>
      <c r="D2148" s="2"/>
    </row>
    <row r="2149" spans="2:4" x14ac:dyDescent="0.2">
      <c r="B2149" s="2"/>
      <c r="C2149" s="2"/>
      <c r="D2149" s="2"/>
    </row>
    <row r="2150" spans="2:4" x14ac:dyDescent="0.2">
      <c r="B2150" s="2"/>
      <c r="C2150" s="2"/>
      <c r="D2150" s="2"/>
    </row>
    <row r="2151" spans="2:4" x14ac:dyDescent="0.2">
      <c r="B2151" s="2"/>
      <c r="C2151" s="2"/>
      <c r="D2151" s="2"/>
    </row>
    <row r="2152" spans="2:4" x14ac:dyDescent="0.2">
      <c r="B2152" s="2"/>
      <c r="C2152" s="2"/>
      <c r="D2152" s="2"/>
    </row>
    <row r="2153" spans="2:4" x14ac:dyDescent="0.2">
      <c r="B2153" s="2"/>
      <c r="C2153" s="2"/>
      <c r="D2153" s="2"/>
    </row>
    <row r="2154" spans="2:4" x14ac:dyDescent="0.2">
      <c r="B2154" s="2"/>
      <c r="C2154" s="2"/>
      <c r="D2154" s="2"/>
    </row>
    <row r="2155" spans="2:4" x14ac:dyDescent="0.2">
      <c r="B2155" s="2"/>
      <c r="C2155" s="2"/>
      <c r="D2155" s="2"/>
    </row>
    <row r="2156" spans="2:4" x14ac:dyDescent="0.2">
      <c r="B2156" s="2"/>
      <c r="C2156" s="2"/>
      <c r="D2156" s="2"/>
    </row>
    <row r="2157" spans="2:4" x14ac:dyDescent="0.2">
      <c r="B2157" s="2"/>
      <c r="C2157" s="2"/>
      <c r="D2157" s="2"/>
    </row>
    <row r="2158" spans="2:4" x14ac:dyDescent="0.2">
      <c r="B2158" s="2"/>
      <c r="C2158" s="2"/>
      <c r="D2158" s="2"/>
    </row>
    <row r="2159" spans="2:4" x14ac:dyDescent="0.2">
      <c r="B2159" s="2"/>
      <c r="C2159" s="2"/>
      <c r="D2159" s="2"/>
    </row>
    <row r="2160" spans="2:4" x14ac:dyDescent="0.2">
      <c r="B2160" s="2"/>
      <c r="C2160" s="2"/>
      <c r="D2160" s="2"/>
    </row>
    <row r="2161" spans="2:4" x14ac:dyDescent="0.2">
      <c r="B2161" s="2"/>
      <c r="C2161" s="2"/>
      <c r="D2161" s="2"/>
    </row>
    <row r="2162" spans="2:4" x14ac:dyDescent="0.2">
      <c r="B2162" s="2"/>
      <c r="C2162" s="2"/>
      <c r="D2162" s="2"/>
    </row>
    <row r="2163" spans="2:4" x14ac:dyDescent="0.2">
      <c r="B2163" s="2"/>
      <c r="C2163" s="2"/>
      <c r="D2163" s="2"/>
    </row>
    <row r="2164" spans="2:4" x14ac:dyDescent="0.2">
      <c r="B2164" s="2"/>
      <c r="C2164" s="2"/>
      <c r="D2164" s="2"/>
    </row>
    <row r="2165" spans="2:4" x14ac:dyDescent="0.2">
      <c r="B2165" s="2"/>
      <c r="C2165" s="2"/>
      <c r="D2165" s="2"/>
    </row>
    <row r="2166" spans="2:4" x14ac:dyDescent="0.2">
      <c r="B2166" s="2"/>
      <c r="C2166" s="2"/>
      <c r="D2166" s="2"/>
    </row>
    <row r="2167" spans="2:4" x14ac:dyDescent="0.2">
      <c r="B2167" s="2"/>
      <c r="C2167" s="2"/>
      <c r="D2167" s="2"/>
    </row>
    <row r="2168" spans="2:4" x14ac:dyDescent="0.2">
      <c r="B2168" s="2"/>
      <c r="C2168" s="2"/>
      <c r="D2168" s="2"/>
    </row>
    <row r="2169" spans="2:4" x14ac:dyDescent="0.2">
      <c r="B2169" s="2"/>
      <c r="C2169" s="2"/>
      <c r="D2169" s="2"/>
    </row>
    <row r="2170" spans="2:4" x14ac:dyDescent="0.2">
      <c r="B2170" s="2"/>
      <c r="C2170" s="2"/>
      <c r="D2170" s="2"/>
    </row>
    <row r="2171" spans="2:4" x14ac:dyDescent="0.2">
      <c r="B2171" s="2"/>
      <c r="C2171" s="2"/>
      <c r="D2171" s="2"/>
    </row>
    <row r="2172" spans="2:4" x14ac:dyDescent="0.2">
      <c r="B2172" s="2"/>
      <c r="C2172" s="2"/>
      <c r="D2172" s="2"/>
    </row>
    <row r="2173" spans="2:4" x14ac:dyDescent="0.2">
      <c r="B2173" s="2"/>
      <c r="C2173" s="2"/>
      <c r="D2173" s="2"/>
    </row>
    <row r="2174" spans="2:4" x14ac:dyDescent="0.2">
      <c r="B2174" s="2"/>
      <c r="C2174" s="2"/>
      <c r="D2174" s="2"/>
    </row>
    <row r="2175" spans="2:4" x14ac:dyDescent="0.2">
      <c r="B2175" s="2"/>
      <c r="C2175" s="2"/>
      <c r="D2175" s="2"/>
    </row>
    <row r="2176" spans="2:4" x14ac:dyDescent="0.2">
      <c r="B2176" s="2"/>
      <c r="C2176" s="2"/>
      <c r="D2176" s="2"/>
    </row>
    <row r="2177" spans="2:4" x14ac:dyDescent="0.2">
      <c r="B2177" s="2"/>
      <c r="C2177" s="2"/>
      <c r="D2177" s="2"/>
    </row>
    <row r="2178" spans="2:4" x14ac:dyDescent="0.2">
      <c r="B2178" s="2"/>
      <c r="C2178" s="2"/>
      <c r="D2178" s="2"/>
    </row>
    <row r="2179" spans="2:4" x14ac:dyDescent="0.2">
      <c r="B2179" s="2"/>
      <c r="C2179" s="2"/>
      <c r="D2179" s="2"/>
    </row>
    <row r="2180" spans="2:4" x14ac:dyDescent="0.2">
      <c r="B2180" s="2"/>
      <c r="C2180" s="2"/>
      <c r="D2180" s="2"/>
    </row>
    <row r="2181" spans="2:4" x14ac:dyDescent="0.2">
      <c r="B2181" s="2"/>
      <c r="C2181" s="2"/>
      <c r="D2181" s="2"/>
    </row>
    <row r="2182" spans="2:4" x14ac:dyDescent="0.2">
      <c r="B2182" s="2"/>
      <c r="C2182" s="2"/>
      <c r="D2182" s="2"/>
    </row>
    <row r="2183" spans="2:4" x14ac:dyDescent="0.2">
      <c r="B2183" s="2"/>
      <c r="C2183" s="2"/>
      <c r="D2183" s="2"/>
    </row>
    <row r="2184" spans="2:4" x14ac:dyDescent="0.2">
      <c r="B2184" s="2"/>
      <c r="C2184" s="2"/>
      <c r="D2184" s="2"/>
    </row>
    <row r="2185" spans="2:4" x14ac:dyDescent="0.2">
      <c r="B2185" s="2"/>
      <c r="C2185" s="2"/>
      <c r="D2185" s="2"/>
    </row>
    <row r="2186" spans="2:4" x14ac:dyDescent="0.2">
      <c r="B2186" s="2"/>
      <c r="C2186" s="2"/>
      <c r="D2186" s="2"/>
    </row>
    <row r="2187" spans="2:4" x14ac:dyDescent="0.2">
      <c r="B2187" s="2"/>
      <c r="C2187" s="2"/>
      <c r="D2187" s="2"/>
    </row>
    <row r="2188" spans="2:4" x14ac:dyDescent="0.2">
      <c r="B2188" s="2"/>
      <c r="C2188" s="2"/>
      <c r="D2188" s="2"/>
    </row>
    <row r="2189" spans="2:4" x14ac:dyDescent="0.2">
      <c r="B2189" s="2"/>
      <c r="C2189" s="2"/>
      <c r="D2189" s="2"/>
    </row>
    <row r="2190" spans="2:4" x14ac:dyDescent="0.2">
      <c r="B2190" s="2"/>
      <c r="C2190" s="2"/>
      <c r="D2190" s="2"/>
    </row>
    <row r="2191" spans="2:4" x14ac:dyDescent="0.2">
      <c r="B2191" s="2"/>
      <c r="C2191" s="2"/>
      <c r="D2191" s="2"/>
    </row>
    <row r="2192" spans="2:4" x14ac:dyDescent="0.2">
      <c r="B2192" s="2"/>
      <c r="C2192" s="2"/>
      <c r="D2192" s="2"/>
    </row>
    <row r="2193" spans="2:4" x14ac:dyDescent="0.2">
      <c r="B2193" s="2"/>
      <c r="C2193" s="2"/>
      <c r="D2193" s="2"/>
    </row>
    <row r="2194" spans="2:4" x14ac:dyDescent="0.2">
      <c r="B2194" s="2"/>
      <c r="C2194" s="2"/>
      <c r="D2194" s="2"/>
    </row>
    <row r="2195" spans="2:4" x14ac:dyDescent="0.2">
      <c r="B2195" s="2"/>
      <c r="C2195" s="2"/>
      <c r="D2195" s="2"/>
    </row>
    <row r="2196" spans="2:4" x14ac:dyDescent="0.2">
      <c r="B2196" s="2"/>
      <c r="C2196" s="2"/>
      <c r="D2196" s="2"/>
    </row>
    <row r="2197" spans="2:4" x14ac:dyDescent="0.2">
      <c r="B2197" s="2"/>
      <c r="C2197" s="2"/>
      <c r="D2197" s="2"/>
    </row>
    <row r="2198" spans="2:4" x14ac:dyDescent="0.2">
      <c r="B2198" s="2"/>
      <c r="C2198" s="2"/>
      <c r="D2198" s="2"/>
    </row>
    <row r="2199" spans="2:4" x14ac:dyDescent="0.2">
      <c r="B2199" s="2"/>
      <c r="C2199" s="2"/>
      <c r="D2199" s="2"/>
    </row>
    <row r="2200" spans="2:4" x14ac:dyDescent="0.2">
      <c r="B2200" s="2"/>
      <c r="C2200" s="2"/>
      <c r="D2200" s="2"/>
    </row>
    <row r="2201" spans="2:4" x14ac:dyDescent="0.2">
      <c r="B2201" s="2"/>
      <c r="C2201" s="2"/>
      <c r="D2201" s="2"/>
    </row>
    <row r="2202" spans="2:4" x14ac:dyDescent="0.2">
      <c r="B2202" s="2"/>
      <c r="C2202" s="2"/>
      <c r="D2202" s="2"/>
    </row>
    <row r="2203" spans="2:4" x14ac:dyDescent="0.2">
      <c r="B2203" s="2"/>
      <c r="C2203" s="2"/>
      <c r="D2203" s="2"/>
    </row>
    <row r="2204" spans="2:4" x14ac:dyDescent="0.2">
      <c r="B2204" s="2"/>
      <c r="C2204" s="2"/>
      <c r="D2204" s="2"/>
    </row>
    <row r="2205" spans="2:4" x14ac:dyDescent="0.2">
      <c r="B2205" s="2"/>
      <c r="C2205" s="2"/>
      <c r="D2205" s="2"/>
    </row>
    <row r="2206" spans="2:4" x14ac:dyDescent="0.2">
      <c r="B2206" s="2"/>
      <c r="C2206" s="2"/>
      <c r="D2206" s="2"/>
    </row>
    <row r="2207" spans="2:4" x14ac:dyDescent="0.2">
      <c r="B2207" s="2"/>
      <c r="C2207" s="2"/>
      <c r="D2207" s="2"/>
    </row>
    <row r="2208" spans="2:4" x14ac:dyDescent="0.2">
      <c r="B2208" s="2"/>
      <c r="C2208" s="2"/>
      <c r="D2208" s="2"/>
    </row>
    <row r="2209" spans="2:4" x14ac:dyDescent="0.2">
      <c r="B2209" s="2"/>
      <c r="C2209" s="2"/>
      <c r="D2209" s="2"/>
    </row>
    <row r="2210" spans="2:4" x14ac:dyDescent="0.2">
      <c r="B2210" s="2"/>
      <c r="C2210" s="2"/>
      <c r="D2210" s="2"/>
    </row>
    <row r="2211" spans="2:4" x14ac:dyDescent="0.2">
      <c r="B2211" s="2"/>
      <c r="C2211" s="2"/>
      <c r="D2211" s="2"/>
    </row>
    <row r="2212" spans="2:4" x14ac:dyDescent="0.2">
      <c r="B2212" s="2"/>
      <c r="C2212" s="2"/>
      <c r="D2212" s="2"/>
    </row>
    <row r="2213" spans="2:4" x14ac:dyDescent="0.2">
      <c r="B2213" s="2"/>
      <c r="C2213" s="2"/>
      <c r="D2213" s="2"/>
    </row>
    <row r="2214" spans="2:4" x14ac:dyDescent="0.2">
      <c r="B2214" s="2"/>
      <c r="C2214" s="2"/>
      <c r="D2214" s="2"/>
    </row>
    <row r="2215" spans="2:4" x14ac:dyDescent="0.2">
      <c r="B2215" s="2"/>
      <c r="C2215" s="2"/>
      <c r="D2215" s="2"/>
    </row>
    <row r="2216" spans="2:4" x14ac:dyDescent="0.2">
      <c r="B2216" s="2"/>
      <c r="C2216" s="2"/>
      <c r="D2216" s="2"/>
    </row>
    <row r="2217" spans="2:4" x14ac:dyDescent="0.2">
      <c r="B2217" s="2"/>
      <c r="C2217" s="2"/>
      <c r="D2217" s="2"/>
    </row>
    <row r="2218" spans="2:4" x14ac:dyDescent="0.2">
      <c r="B2218" s="2"/>
      <c r="C2218" s="2"/>
      <c r="D2218" s="2"/>
    </row>
    <row r="2219" spans="2:4" x14ac:dyDescent="0.2">
      <c r="B2219" s="2"/>
      <c r="C2219" s="2"/>
      <c r="D2219" s="2"/>
    </row>
    <row r="2220" spans="2:4" x14ac:dyDescent="0.2">
      <c r="B2220" s="2"/>
      <c r="C2220" s="2"/>
      <c r="D2220" s="2"/>
    </row>
    <row r="2221" spans="2:4" x14ac:dyDescent="0.2">
      <c r="B2221" s="2"/>
      <c r="C2221" s="2"/>
      <c r="D2221" s="2"/>
    </row>
    <row r="2222" spans="2:4" x14ac:dyDescent="0.2">
      <c r="B2222" s="2"/>
      <c r="C2222" s="2"/>
      <c r="D2222" s="2"/>
    </row>
    <row r="2223" spans="2:4" x14ac:dyDescent="0.2">
      <c r="B2223" s="2"/>
      <c r="C2223" s="2"/>
      <c r="D2223" s="2"/>
    </row>
    <row r="2224" spans="2:4" x14ac:dyDescent="0.2">
      <c r="B2224" s="2"/>
      <c r="C2224" s="2"/>
      <c r="D2224" s="2"/>
    </row>
    <row r="2225" spans="2:4" x14ac:dyDescent="0.2">
      <c r="B2225" s="2"/>
      <c r="C2225" s="2"/>
      <c r="D2225" s="2"/>
    </row>
    <row r="2226" spans="2:4" x14ac:dyDescent="0.2">
      <c r="B2226" s="2"/>
      <c r="C2226" s="2"/>
      <c r="D2226" s="2"/>
    </row>
    <row r="2227" spans="2:4" x14ac:dyDescent="0.2">
      <c r="B2227" s="2"/>
      <c r="C2227" s="2"/>
      <c r="D2227" s="2"/>
    </row>
    <row r="2228" spans="2:4" x14ac:dyDescent="0.2">
      <c r="B2228" s="2"/>
      <c r="C2228" s="2"/>
      <c r="D2228" s="2"/>
    </row>
    <row r="2229" spans="2:4" x14ac:dyDescent="0.2">
      <c r="B2229" s="2"/>
      <c r="C2229" s="2"/>
      <c r="D2229" s="2"/>
    </row>
    <row r="2230" spans="2:4" x14ac:dyDescent="0.2">
      <c r="B2230" s="2"/>
      <c r="C2230" s="2"/>
      <c r="D2230" s="2"/>
    </row>
    <row r="2231" spans="2:4" x14ac:dyDescent="0.2">
      <c r="B2231" s="2"/>
      <c r="C2231" s="2"/>
      <c r="D2231" s="2"/>
    </row>
    <row r="2232" spans="2:4" x14ac:dyDescent="0.2">
      <c r="B2232" s="2"/>
      <c r="C2232" s="2"/>
      <c r="D2232" s="2"/>
    </row>
    <row r="2233" spans="2:4" x14ac:dyDescent="0.2">
      <c r="B2233" s="2"/>
      <c r="C2233" s="2"/>
      <c r="D2233" s="2"/>
    </row>
    <row r="2234" spans="2:4" x14ac:dyDescent="0.2">
      <c r="B2234" s="2"/>
      <c r="C2234" s="2"/>
      <c r="D2234" s="2"/>
    </row>
    <row r="2235" spans="2:4" x14ac:dyDescent="0.2">
      <c r="B2235" s="2"/>
      <c r="C2235" s="2"/>
      <c r="D2235" s="2"/>
    </row>
    <row r="2236" spans="2:4" x14ac:dyDescent="0.2">
      <c r="B2236" s="2"/>
      <c r="C2236" s="2"/>
      <c r="D2236" s="2"/>
    </row>
    <row r="2237" spans="2:4" x14ac:dyDescent="0.2">
      <c r="B2237" s="2"/>
      <c r="C2237" s="2"/>
      <c r="D2237" s="2"/>
    </row>
    <row r="2238" spans="2:4" x14ac:dyDescent="0.2">
      <c r="B2238" s="2"/>
      <c r="C2238" s="2"/>
      <c r="D2238" s="2"/>
    </row>
    <row r="2239" spans="2:4" x14ac:dyDescent="0.2">
      <c r="B2239" s="2"/>
      <c r="C2239" s="2"/>
      <c r="D2239" s="2"/>
    </row>
    <row r="2240" spans="2:4" x14ac:dyDescent="0.2">
      <c r="B2240" s="2"/>
      <c r="C2240" s="2"/>
      <c r="D2240" s="2"/>
    </row>
    <row r="2241" spans="2:4" x14ac:dyDescent="0.2">
      <c r="B2241" s="2"/>
      <c r="C2241" s="2"/>
      <c r="D2241" s="2"/>
    </row>
    <row r="2242" spans="2:4" x14ac:dyDescent="0.2">
      <c r="B2242" s="2"/>
      <c r="C2242" s="2"/>
      <c r="D2242" s="2"/>
    </row>
    <row r="2243" spans="2:4" x14ac:dyDescent="0.2">
      <c r="B2243" s="2"/>
      <c r="C2243" s="2"/>
      <c r="D2243" s="2"/>
    </row>
    <row r="2244" spans="2:4" x14ac:dyDescent="0.2">
      <c r="B2244" s="2"/>
      <c r="C2244" s="2"/>
      <c r="D2244" s="2"/>
    </row>
    <row r="2245" spans="2:4" x14ac:dyDescent="0.2">
      <c r="B2245" s="2"/>
      <c r="C2245" s="2"/>
      <c r="D2245" s="2"/>
    </row>
    <row r="2246" spans="2:4" x14ac:dyDescent="0.2">
      <c r="B2246" s="2"/>
      <c r="C2246" s="2"/>
      <c r="D2246" s="2"/>
    </row>
    <row r="2247" spans="2:4" x14ac:dyDescent="0.2">
      <c r="B2247" s="2"/>
      <c r="C2247" s="2"/>
      <c r="D2247" s="2"/>
    </row>
    <row r="2248" spans="2:4" x14ac:dyDescent="0.2">
      <c r="B2248" s="2"/>
      <c r="C2248" s="2"/>
      <c r="D2248" s="2"/>
    </row>
    <row r="2249" spans="2:4" x14ac:dyDescent="0.2">
      <c r="B2249" s="2"/>
      <c r="C2249" s="2"/>
      <c r="D2249" s="2"/>
    </row>
    <row r="2250" spans="2:4" x14ac:dyDescent="0.2">
      <c r="B2250" s="2"/>
      <c r="C2250" s="2"/>
      <c r="D2250" s="2"/>
    </row>
    <row r="2251" spans="2:4" x14ac:dyDescent="0.2">
      <c r="B2251" s="2"/>
      <c r="C2251" s="2"/>
      <c r="D2251" s="2"/>
    </row>
    <row r="2252" spans="2:4" x14ac:dyDescent="0.2">
      <c r="B2252" s="2"/>
      <c r="C2252" s="2"/>
      <c r="D2252" s="2"/>
    </row>
    <row r="2253" spans="2:4" x14ac:dyDescent="0.2">
      <c r="B2253" s="2"/>
      <c r="C2253" s="2"/>
      <c r="D2253" s="2"/>
    </row>
    <row r="2254" spans="2:4" x14ac:dyDescent="0.2">
      <c r="B2254" s="2"/>
      <c r="C2254" s="2"/>
      <c r="D2254" s="2"/>
    </row>
    <row r="2255" spans="2:4" x14ac:dyDescent="0.2">
      <c r="B2255" s="2"/>
      <c r="C2255" s="2"/>
      <c r="D2255" s="2"/>
    </row>
    <row r="2256" spans="2:4" x14ac:dyDescent="0.2">
      <c r="B2256" s="2"/>
      <c r="C2256" s="2"/>
      <c r="D2256" s="2"/>
    </row>
    <row r="2257" spans="2:4" x14ac:dyDescent="0.2">
      <c r="B2257" s="2"/>
      <c r="C2257" s="2"/>
      <c r="D2257" s="2"/>
    </row>
    <row r="2258" spans="2:4" x14ac:dyDescent="0.2">
      <c r="B2258" s="2"/>
      <c r="C2258" s="2"/>
      <c r="D2258" s="2"/>
    </row>
    <row r="2259" spans="2:4" x14ac:dyDescent="0.2">
      <c r="B2259" s="2"/>
      <c r="C2259" s="2"/>
      <c r="D2259" s="2"/>
    </row>
    <row r="2260" spans="2:4" x14ac:dyDescent="0.2">
      <c r="B2260" s="2"/>
      <c r="C2260" s="2"/>
      <c r="D2260" s="2"/>
    </row>
    <row r="2261" spans="2:4" x14ac:dyDescent="0.2">
      <c r="B2261" s="2"/>
      <c r="C2261" s="2"/>
      <c r="D2261" s="2"/>
    </row>
    <row r="2262" spans="2:4" x14ac:dyDescent="0.2">
      <c r="B2262" s="2"/>
      <c r="C2262" s="2"/>
      <c r="D2262" s="2"/>
    </row>
    <row r="2263" spans="2:4" x14ac:dyDescent="0.2">
      <c r="B2263" s="2"/>
      <c r="C2263" s="2"/>
      <c r="D2263" s="2"/>
    </row>
    <row r="2264" spans="2:4" x14ac:dyDescent="0.2">
      <c r="B2264" s="2"/>
      <c r="C2264" s="2"/>
      <c r="D2264" s="2"/>
    </row>
    <row r="2265" spans="2:4" x14ac:dyDescent="0.2">
      <c r="B2265" s="2"/>
      <c r="C2265" s="2"/>
      <c r="D2265" s="2"/>
    </row>
    <row r="2266" spans="2:4" x14ac:dyDescent="0.2">
      <c r="B2266" s="2"/>
      <c r="C2266" s="2"/>
      <c r="D2266" s="2"/>
    </row>
    <row r="2267" spans="2:4" x14ac:dyDescent="0.2">
      <c r="B2267" s="2"/>
      <c r="C2267" s="2"/>
      <c r="D2267" s="2"/>
    </row>
    <row r="2268" spans="2:4" x14ac:dyDescent="0.2">
      <c r="B2268" s="2"/>
      <c r="C2268" s="2"/>
      <c r="D2268" s="2"/>
    </row>
    <row r="2269" spans="2:4" x14ac:dyDescent="0.2">
      <c r="B2269" s="2"/>
      <c r="C2269" s="2"/>
      <c r="D2269" s="2"/>
    </row>
    <row r="2270" spans="2:4" x14ac:dyDescent="0.2">
      <c r="B2270" s="2"/>
      <c r="C2270" s="2"/>
      <c r="D2270" s="2"/>
    </row>
    <row r="2271" spans="2:4" x14ac:dyDescent="0.2">
      <c r="B2271" s="2"/>
      <c r="C2271" s="2"/>
      <c r="D2271" s="2"/>
    </row>
    <row r="2272" spans="2:4" x14ac:dyDescent="0.2">
      <c r="B2272" s="2"/>
      <c r="C2272" s="2"/>
      <c r="D2272" s="2"/>
    </row>
    <row r="2273" spans="2:4" x14ac:dyDescent="0.2">
      <c r="B2273" s="2"/>
      <c r="C2273" s="2"/>
      <c r="D2273" s="2"/>
    </row>
    <row r="2274" spans="2:4" x14ac:dyDescent="0.2">
      <c r="B2274" s="2"/>
      <c r="C2274" s="2"/>
      <c r="D2274" s="2"/>
    </row>
    <row r="2275" spans="2:4" x14ac:dyDescent="0.2">
      <c r="B2275" s="2"/>
      <c r="C2275" s="2"/>
      <c r="D2275" s="2"/>
    </row>
    <row r="2276" spans="2:4" x14ac:dyDescent="0.2">
      <c r="B2276" s="2"/>
      <c r="C2276" s="2"/>
      <c r="D2276" s="2"/>
    </row>
    <row r="2277" spans="2:4" x14ac:dyDescent="0.2">
      <c r="B2277" s="2"/>
      <c r="C2277" s="2"/>
      <c r="D2277" s="2"/>
    </row>
    <row r="2278" spans="2:4" x14ac:dyDescent="0.2">
      <c r="B2278" s="2"/>
      <c r="C2278" s="2"/>
      <c r="D2278" s="2"/>
    </row>
    <row r="2279" spans="2:4" x14ac:dyDescent="0.2">
      <c r="B2279" s="2"/>
      <c r="C2279" s="2"/>
      <c r="D2279" s="2"/>
    </row>
    <row r="2280" spans="2:4" x14ac:dyDescent="0.2">
      <c r="B2280" s="2"/>
      <c r="C2280" s="2"/>
      <c r="D2280" s="2"/>
    </row>
    <row r="2281" spans="2:4" x14ac:dyDescent="0.2">
      <c r="B2281" s="2"/>
      <c r="C2281" s="2"/>
      <c r="D2281" s="2"/>
    </row>
    <row r="2282" spans="2:4" x14ac:dyDescent="0.2">
      <c r="B2282" s="2"/>
      <c r="C2282" s="2"/>
      <c r="D2282" s="2"/>
    </row>
    <row r="2283" spans="2:4" x14ac:dyDescent="0.2">
      <c r="B2283" s="2"/>
      <c r="C2283" s="2"/>
      <c r="D2283" s="2"/>
    </row>
    <row r="2284" spans="2:4" x14ac:dyDescent="0.2">
      <c r="B2284" s="2"/>
      <c r="C2284" s="2"/>
      <c r="D2284" s="2"/>
    </row>
    <row r="2285" spans="2:4" x14ac:dyDescent="0.2">
      <c r="B2285" s="2"/>
      <c r="C2285" s="2"/>
      <c r="D2285" s="2"/>
    </row>
    <row r="2286" spans="2:4" x14ac:dyDescent="0.2">
      <c r="B2286" s="2"/>
      <c r="C2286" s="2"/>
      <c r="D2286" s="2"/>
    </row>
    <row r="2287" spans="2:4" x14ac:dyDescent="0.2">
      <c r="B2287" s="2"/>
      <c r="C2287" s="2"/>
      <c r="D2287" s="2"/>
    </row>
    <row r="2288" spans="2:4" x14ac:dyDescent="0.2">
      <c r="B2288" s="2"/>
      <c r="C2288" s="2"/>
      <c r="D2288" s="2"/>
    </row>
    <row r="2289" spans="2:4" x14ac:dyDescent="0.2">
      <c r="B2289" s="2"/>
      <c r="C2289" s="2"/>
      <c r="D2289" s="2"/>
    </row>
    <row r="2290" spans="2:4" x14ac:dyDescent="0.2">
      <c r="B2290" s="2"/>
      <c r="C2290" s="2"/>
      <c r="D2290" s="2"/>
    </row>
    <row r="2291" spans="2:4" x14ac:dyDescent="0.2">
      <c r="B2291" s="2"/>
      <c r="C2291" s="2"/>
      <c r="D2291" s="2"/>
    </row>
    <row r="2292" spans="2:4" x14ac:dyDescent="0.2">
      <c r="B2292" s="2"/>
      <c r="C2292" s="2"/>
      <c r="D2292" s="2"/>
    </row>
    <row r="2293" spans="2:4" x14ac:dyDescent="0.2">
      <c r="B2293" s="2"/>
      <c r="C2293" s="2"/>
      <c r="D2293" s="2"/>
    </row>
    <row r="2294" spans="2:4" x14ac:dyDescent="0.2">
      <c r="B2294" s="2"/>
      <c r="C2294" s="2"/>
      <c r="D2294" s="2"/>
    </row>
    <row r="2295" spans="2:4" x14ac:dyDescent="0.2">
      <c r="B2295" s="2"/>
      <c r="C2295" s="2"/>
      <c r="D2295" s="2"/>
    </row>
    <row r="2296" spans="2:4" x14ac:dyDescent="0.2">
      <c r="B2296" s="2"/>
      <c r="C2296" s="2"/>
      <c r="D2296" s="2"/>
    </row>
    <row r="2297" spans="2:4" x14ac:dyDescent="0.2">
      <c r="B2297" s="2"/>
      <c r="C2297" s="2"/>
      <c r="D2297" s="2"/>
    </row>
    <row r="2298" spans="2:4" x14ac:dyDescent="0.2">
      <c r="B2298" s="2"/>
      <c r="C2298" s="2"/>
      <c r="D2298" s="2"/>
    </row>
    <row r="2299" spans="2:4" x14ac:dyDescent="0.2">
      <c r="B2299" s="2"/>
      <c r="C2299" s="2"/>
      <c r="D2299" s="2"/>
    </row>
    <row r="2300" spans="2:4" x14ac:dyDescent="0.2">
      <c r="B2300" s="2"/>
      <c r="C2300" s="2"/>
      <c r="D2300" s="2"/>
    </row>
    <row r="2301" spans="2:4" x14ac:dyDescent="0.2">
      <c r="B2301" s="2"/>
      <c r="C2301" s="2"/>
      <c r="D2301" s="2"/>
    </row>
    <row r="2302" spans="2:4" x14ac:dyDescent="0.2">
      <c r="B2302" s="2"/>
      <c r="C2302" s="2"/>
      <c r="D2302" s="2"/>
    </row>
    <row r="2303" spans="2:4" x14ac:dyDescent="0.2">
      <c r="B2303" s="2"/>
      <c r="C2303" s="2"/>
      <c r="D2303" s="2"/>
    </row>
    <row r="2304" spans="2:4" x14ac:dyDescent="0.2">
      <c r="B2304" s="2"/>
      <c r="C2304" s="2"/>
      <c r="D2304" s="2"/>
    </row>
    <row r="2305" spans="2:4" x14ac:dyDescent="0.2">
      <c r="B2305" s="2"/>
      <c r="C2305" s="2"/>
      <c r="D2305" s="2"/>
    </row>
    <row r="2306" spans="2:4" x14ac:dyDescent="0.2">
      <c r="B2306" s="2"/>
      <c r="C2306" s="2"/>
      <c r="D2306" s="2"/>
    </row>
    <row r="2307" spans="2:4" x14ac:dyDescent="0.2">
      <c r="B2307" s="2"/>
      <c r="C2307" s="2"/>
      <c r="D2307" s="2"/>
    </row>
    <row r="2308" spans="2:4" x14ac:dyDescent="0.2">
      <c r="B2308" s="2"/>
      <c r="C2308" s="2"/>
      <c r="D2308" s="2"/>
    </row>
    <row r="2309" spans="2:4" x14ac:dyDescent="0.2">
      <c r="B2309" s="2"/>
      <c r="C2309" s="2"/>
      <c r="D2309" s="2"/>
    </row>
    <row r="2310" spans="2:4" x14ac:dyDescent="0.2">
      <c r="B2310" s="2"/>
      <c r="C2310" s="2"/>
      <c r="D2310" s="2"/>
    </row>
    <row r="2311" spans="2:4" x14ac:dyDescent="0.2">
      <c r="B2311" s="2"/>
      <c r="C2311" s="2"/>
      <c r="D2311" s="2"/>
    </row>
    <row r="2312" spans="2:4" x14ac:dyDescent="0.2">
      <c r="B2312" s="2"/>
      <c r="C2312" s="2"/>
      <c r="D2312" s="2"/>
    </row>
    <row r="2313" spans="2:4" x14ac:dyDescent="0.2">
      <c r="B2313" s="2"/>
      <c r="C2313" s="2"/>
      <c r="D2313" s="2"/>
    </row>
    <row r="2314" spans="2:4" x14ac:dyDescent="0.2">
      <c r="B2314" s="2"/>
      <c r="C2314" s="2"/>
      <c r="D2314" s="2"/>
    </row>
    <row r="2315" spans="2:4" x14ac:dyDescent="0.2">
      <c r="B2315" s="2"/>
      <c r="C2315" s="2"/>
      <c r="D2315" s="2"/>
    </row>
    <row r="2316" spans="2:4" x14ac:dyDescent="0.2">
      <c r="B2316" s="2"/>
      <c r="C2316" s="2"/>
      <c r="D2316" s="2"/>
    </row>
    <row r="2317" spans="2:4" x14ac:dyDescent="0.2">
      <c r="B2317" s="2"/>
      <c r="C2317" s="2"/>
      <c r="D2317" s="2"/>
    </row>
    <row r="2318" spans="2:4" x14ac:dyDescent="0.2">
      <c r="B2318" s="2"/>
      <c r="C2318" s="2"/>
      <c r="D2318" s="2"/>
    </row>
    <row r="2319" spans="2:4" x14ac:dyDescent="0.2">
      <c r="B2319" s="2"/>
      <c r="C2319" s="2"/>
      <c r="D2319" s="2"/>
    </row>
    <row r="2320" spans="2:4" x14ac:dyDescent="0.2">
      <c r="B2320" s="2"/>
      <c r="C2320" s="2"/>
      <c r="D2320" s="2"/>
    </row>
    <row r="2321" spans="2:4" x14ac:dyDescent="0.2">
      <c r="B2321" s="2"/>
      <c r="C2321" s="2"/>
      <c r="D2321" s="2"/>
    </row>
    <row r="2322" spans="2:4" x14ac:dyDescent="0.2">
      <c r="B2322" s="2"/>
      <c r="C2322" s="2"/>
      <c r="D2322" s="2"/>
    </row>
    <row r="2323" spans="2:4" x14ac:dyDescent="0.2">
      <c r="B2323" s="2"/>
      <c r="C2323" s="2"/>
      <c r="D2323" s="2"/>
    </row>
    <row r="2324" spans="2:4" x14ac:dyDescent="0.2">
      <c r="B2324" s="2"/>
      <c r="C2324" s="2"/>
      <c r="D2324" s="2"/>
    </row>
    <row r="2325" spans="2:4" x14ac:dyDescent="0.2">
      <c r="B2325" s="2"/>
      <c r="C2325" s="2"/>
      <c r="D2325" s="2"/>
    </row>
    <row r="2326" spans="2:4" x14ac:dyDescent="0.2">
      <c r="B2326" s="2"/>
      <c r="C2326" s="2"/>
      <c r="D2326" s="2"/>
    </row>
    <row r="2327" spans="2:4" x14ac:dyDescent="0.2">
      <c r="B2327" s="2"/>
      <c r="C2327" s="2"/>
      <c r="D2327" s="2"/>
    </row>
    <row r="2328" spans="2:4" x14ac:dyDescent="0.2">
      <c r="B2328" s="2"/>
      <c r="C2328" s="2"/>
      <c r="D2328" s="2"/>
    </row>
    <row r="2329" spans="2:4" x14ac:dyDescent="0.2">
      <c r="B2329" s="2"/>
      <c r="C2329" s="2"/>
      <c r="D2329" s="2"/>
    </row>
    <row r="2330" spans="2:4" x14ac:dyDescent="0.2">
      <c r="B2330" s="2"/>
      <c r="C2330" s="2"/>
      <c r="D2330" s="2"/>
    </row>
    <row r="2331" spans="2:4" x14ac:dyDescent="0.2">
      <c r="B2331" s="2"/>
      <c r="C2331" s="2"/>
      <c r="D2331" s="2"/>
    </row>
    <row r="2332" spans="2:4" x14ac:dyDescent="0.2">
      <c r="B2332" s="2"/>
      <c r="C2332" s="2"/>
      <c r="D2332" s="2"/>
    </row>
    <row r="2333" spans="2:4" x14ac:dyDescent="0.2">
      <c r="B2333" s="2"/>
      <c r="C2333" s="2"/>
      <c r="D2333" s="2"/>
    </row>
    <row r="2334" spans="2:4" x14ac:dyDescent="0.2">
      <c r="B2334" s="2"/>
      <c r="C2334" s="2"/>
      <c r="D2334" s="2"/>
    </row>
    <row r="2335" spans="2:4" x14ac:dyDescent="0.2">
      <c r="B2335" s="2"/>
      <c r="C2335" s="2"/>
      <c r="D2335" s="2"/>
    </row>
    <row r="2336" spans="2:4" x14ac:dyDescent="0.2">
      <c r="B2336" s="2"/>
      <c r="C2336" s="2"/>
      <c r="D2336" s="2"/>
    </row>
    <row r="2337" spans="2:4" x14ac:dyDescent="0.2">
      <c r="B2337" s="2"/>
      <c r="C2337" s="2"/>
      <c r="D2337" s="2"/>
    </row>
    <row r="2338" spans="2:4" x14ac:dyDescent="0.2">
      <c r="B2338" s="2"/>
      <c r="C2338" s="2"/>
      <c r="D2338" s="2"/>
    </row>
    <row r="2339" spans="2:4" x14ac:dyDescent="0.2">
      <c r="B2339" s="2"/>
      <c r="C2339" s="2"/>
      <c r="D2339" s="2"/>
    </row>
    <row r="2340" spans="2:4" x14ac:dyDescent="0.2">
      <c r="B2340" s="2"/>
      <c r="C2340" s="2"/>
      <c r="D2340" s="2"/>
    </row>
    <row r="2341" spans="2:4" x14ac:dyDescent="0.2">
      <c r="B2341" s="2"/>
      <c r="C2341" s="2"/>
      <c r="D2341" s="2"/>
    </row>
    <row r="2342" spans="2:4" x14ac:dyDescent="0.2">
      <c r="B2342" s="2"/>
      <c r="C2342" s="2"/>
      <c r="D2342" s="2"/>
    </row>
    <row r="2343" spans="2:4" x14ac:dyDescent="0.2">
      <c r="B2343" s="2"/>
      <c r="C2343" s="2"/>
      <c r="D2343" s="2"/>
    </row>
    <row r="2344" spans="2:4" x14ac:dyDescent="0.2">
      <c r="B2344" s="2"/>
      <c r="C2344" s="2"/>
      <c r="D2344" s="2"/>
    </row>
    <row r="2345" spans="2:4" x14ac:dyDescent="0.2">
      <c r="B2345" s="2"/>
      <c r="C2345" s="2"/>
      <c r="D2345" s="2"/>
    </row>
    <row r="2346" spans="2:4" x14ac:dyDescent="0.2">
      <c r="B2346" s="2"/>
      <c r="C2346" s="2"/>
      <c r="D2346" s="2"/>
    </row>
    <row r="2347" spans="2:4" x14ac:dyDescent="0.2">
      <c r="B2347" s="2"/>
      <c r="C2347" s="2"/>
      <c r="D2347" s="2"/>
    </row>
    <row r="2348" spans="2:4" x14ac:dyDescent="0.2">
      <c r="B2348" s="2"/>
      <c r="C2348" s="2"/>
      <c r="D2348" s="2"/>
    </row>
    <row r="2349" spans="2:4" x14ac:dyDescent="0.2">
      <c r="B2349" s="2"/>
      <c r="C2349" s="2"/>
      <c r="D2349" s="2"/>
    </row>
    <row r="2350" spans="2:4" x14ac:dyDescent="0.2">
      <c r="B2350" s="2"/>
      <c r="C2350" s="2"/>
      <c r="D2350" s="2"/>
    </row>
    <row r="2351" spans="2:4" x14ac:dyDescent="0.2">
      <c r="B2351" s="2"/>
      <c r="C2351" s="2"/>
      <c r="D2351" s="2"/>
    </row>
    <row r="2352" spans="2:4" x14ac:dyDescent="0.2">
      <c r="B2352" s="2"/>
      <c r="C2352" s="2"/>
      <c r="D2352" s="2"/>
    </row>
    <row r="2353" spans="2:4" x14ac:dyDescent="0.2">
      <c r="B2353" s="2"/>
      <c r="C2353" s="2"/>
      <c r="D2353" s="2"/>
    </row>
    <row r="2354" spans="2:4" x14ac:dyDescent="0.2">
      <c r="B2354" s="2"/>
      <c r="C2354" s="2"/>
      <c r="D2354" s="2"/>
    </row>
    <row r="2355" spans="2:4" x14ac:dyDescent="0.2">
      <c r="B2355" s="2"/>
      <c r="C2355" s="2"/>
      <c r="D2355" s="2"/>
    </row>
    <row r="2356" spans="2:4" x14ac:dyDescent="0.2">
      <c r="B2356" s="2"/>
      <c r="C2356" s="2"/>
      <c r="D2356" s="2"/>
    </row>
    <row r="2357" spans="2:4" x14ac:dyDescent="0.2">
      <c r="B2357" s="2"/>
      <c r="C2357" s="2"/>
      <c r="D2357" s="2"/>
    </row>
    <row r="2358" spans="2:4" x14ac:dyDescent="0.2">
      <c r="B2358" s="2"/>
      <c r="C2358" s="2"/>
      <c r="D2358" s="2"/>
    </row>
    <row r="2359" spans="2:4" x14ac:dyDescent="0.2">
      <c r="B2359" s="2"/>
      <c r="C2359" s="2"/>
      <c r="D2359" s="2"/>
    </row>
    <row r="2360" spans="2:4" x14ac:dyDescent="0.2">
      <c r="B2360" s="2"/>
      <c r="C2360" s="2"/>
      <c r="D2360" s="2"/>
    </row>
    <row r="2361" spans="2:4" x14ac:dyDescent="0.2">
      <c r="B2361" s="2"/>
      <c r="C2361" s="2"/>
      <c r="D2361" s="2"/>
    </row>
    <row r="2362" spans="2:4" x14ac:dyDescent="0.2">
      <c r="B2362" s="2"/>
      <c r="C2362" s="2"/>
      <c r="D2362" s="2"/>
    </row>
    <row r="2363" spans="2:4" x14ac:dyDescent="0.2">
      <c r="B2363" s="2"/>
      <c r="C2363" s="2"/>
      <c r="D2363" s="2"/>
    </row>
    <row r="2364" spans="2:4" x14ac:dyDescent="0.2">
      <c r="B2364" s="2"/>
      <c r="C2364" s="2"/>
      <c r="D2364" s="2"/>
    </row>
    <row r="2365" spans="2:4" x14ac:dyDescent="0.2">
      <c r="B2365" s="2"/>
      <c r="C2365" s="2"/>
      <c r="D2365" s="2"/>
    </row>
    <row r="2366" spans="2:4" x14ac:dyDescent="0.2">
      <c r="B2366" s="2"/>
      <c r="C2366" s="2"/>
      <c r="D2366" s="2"/>
    </row>
    <row r="2367" spans="2:4" x14ac:dyDescent="0.2">
      <c r="B2367" s="2"/>
      <c r="C2367" s="2"/>
      <c r="D2367" s="2"/>
    </row>
    <row r="2368" spans="2:4" x14ac:dyDescent="0.2">
      <c r="B2368" s="2"/>
      <c r="C2368" s="2"/>
      <c r="D2368" s="2"/>
    </row>
    <row r="2369" spans="2:4" x14ac:dyDescent="0.2">
      <c r="B2369" s="2"/>
      <c r="C2369" s="2"/>
      <c r="D2369" s="2"/>
    </row>
    <row r="2370" spans="2:4" x14ac:dyDescent="0.2">
      <c r="B2370" s="2"/>
      <c r="C2370" s="2"/>
      <c r="D2370" s="2"/>
    </row>
    <row r="2371" spans="2:4" x14ac:dyDescent="0.2">
      <c r="B2371" s="2"/>
      <c r="C2371" s="2"/>
      <c r="D2371" s="2"/>
    </row>
    <row r="2372" spans="2:4" x14ac:dyDescent="0.2">
      <c r="B2372" s="2"/>
      <c r="C2372" s="2"/>
      <c r="D2372" s="2"/>
    </row>
    <row r="2373" spans="2:4" x14ac:dyDescent="0.2">
      <c r="B2373" s="2"/>
      <c r="C2373" s="2"/>
      <c r="D2373" s="2"/>
    </row>
    <row r="2374" spans="2:4" x14ac:dyDescent="0.2">
      <c r="B2374" s="2"/>
      <c r="C2374" s="2"/>
      <c r="D2374" s="2"/>
    </row>
    <row r="2375" spans="2:4" x14ac:dyDescent="0.2">
      <c r="B2375" s="2"/>
      <c r="C2375" s="2"/>
      <c r="D2375" s="2"/>
    </row>
    <row r="2376" spans="2:4" x14ac:dyDescent="0.2">
      <c r="B2376" s="2"/>
      <c r="C2376" s="2"/>
      <c r="D2376" s="2"/>
    </row>
    <row r="2377" spans="2:4" x14ac:dyDescent="0.2">
      <c r="B2377" s="2"/>
      <c r="C2377" s="2"/>
      <c r="D2377" s="2"/>
    </row>
    <row r="2378" spans="2:4" x14ac:dyDescent="0.2">
      <c r="B2378" s="2"/>
      <c r="C2378" s="2"/>
      <c r="D2378" s="2"/>
    </row>
    <row r="2379" spans="2:4" x14ac:dyDescent="0.2">
      <c r="B2379" s="2"/>
      <c r="C2379" s="2"/>
      <c r="D2379" s="2"/>
    </row>
    <row r="2380" spans="2:4" x14ac:dyDescent="0.2">
      <c r="B2380" s="2"/>
      <c r="C2380" s="2"/>
      <c r="D2380" s="2"/>
    </row>
    <row r="2381" spans="2:4" x14ac:dyDescent="0.2">
      <c r="B2381" s="2"/>
      <c r="C2381" s="2"/>
      <c r="D2381" s="2"/>
    </row>
    <row r="2382" spans="2:4" x14ac:dyDescent="0.2">
      <c r="B2382" s="2"/>
      <c r="C2382" s="2"/>
      <c r="D2382" s="2"/>
    </row>
    <row r="2383" spans="2:4" x14ac:dyDescent="0.2">
      <c r="B2383" s="2"/>
      <c r="C2383" s="2"/>
      <c r="D2383" s="2"/>
    </row>
    <row r="2384" spans="2:4" x14ac:dyDescent="0.2">
      <c r="B2384" s="2"/>
      <c r="C2384" s="2"/>
      <c r="D2384" s="2"/>
    </row>
    <row r="2385" spans="2:4" x14ac:dyDescent="0.2">
      <c r="B2385" s="2"/>
      <c r="C2385" s="2"/>
      <c r="D2385" s="2"/>
    </row>
    <row r="2386" spans="2:4" x14ac:dyDescent="0.2">
      <c r="B2386" s="2"/>
      <c r="C2386" s="2"/>
      <c r="D2386" s="2"/>
    </row>
    <row r="2387" spans="2:4" x14ac:dyDescent="0.2">
      <c r="B2387" s="2"/>
      <c r="C2387" s="2"/>
      <c r="D2387" s="2"/>
    </row>
    <row r="2388" spans="2:4" x14ac:dyDescent="0.2">
      <c r="B2388" s="2"/>
      <c r="C2388" s="2"/>
      <c r="D2388" s="2"/>
    </row>
    <row r="2389" spans="2:4" x14ac:dyDescent="0.2">
      <c r="B2389" s="2"/>
      <c r="C2389" s="2"/>
      <c r="D2389" s="2"/>
    </row>
    <row r="2390" spans="2:4" x14ac:dyDescent="0.2">
      <c r="B2390" s="2"/>
      <c r="C2390" s="2"/>
      <c r="D2390" s="2"/>
    </row>
    <row r="2391" spans="2:4" x14ac:dyDescent="0.2">
      <c r="B2391" s="2"/>
      <c r="C2391" s="2"/>
      <c r="D2391" s="2"/>
    </row>
    <row r="2392" spans="2:4" x14ac:dyDescent="0.2">
      <c r="B2392" s="2"/>
      <c r="C2392" s="2"/>
      <c r="D2392" s="2"/>
    </row>
    <row r="2393" spans="2:4" x14ac:dyDescent="0.2">
      <c r="B2393" s="2"/>
      <c r="C2393" s="2"/>
      <c r="D2393" s="2"/>
    </row>
    <row r="2394" spans="2:4" x14ac:dyDescent="0.2">
      <c r="B2394" s="2"/>
      <c r="C2394" s="2"/>
      <c r="D2394" s="2"/>
    </row>
    <row r="2395" spans="2:4" x14ac:dyDescent="0.2">
      <c r="B2395" s="2"/>
      <c r="C2395" s="2"/>
      <c r="D2395" s="2"/>
    </row>
    <row r="2396" spans="2:4" x14ac:dyDescent="0.2">
      <c r="B2396" s="2"/>
      <c r="C2396" s="2"/>
      <c r="D2396" s="2"/>
    </row>
    <row r="2397" spans="2:4" x14ac:dyDescent="0.2">
      <c r="B2397" s="2"/>
      <c r="C2397" s="2"/>
      <c r="D2397" s="2"/>
    </row>
    <row r="2398" spans="2:4" x14ac:dyDescent="0.2">
      <c r="B2398" s="2"/>
      <c r="C2398" s="2"/>
      <c r="D2398" s="2"/>
    </row>
    <row r="2399" spans="2:4" x14ac:dyDescent="0.2">
      <c r="B2399" s="2"/>
      <c r="C2399" s="2"/>
      <c r="D2399" s="2"/>
    </row>
    <row r="2400" spans="2:4" x14ac:dyDescent="0.2">
      <c r="B2400" s="2"/>
      <c r="C2400" s="2"/>
      <c r="D2400" s="2"/>
    </row>
    <row r="2401" spans="2:4" x14ac:dyDescent="0.2">
      <c r="B2401" s="2"/>
      <c r="C2401" s="2"/>
      <c r="D2401" s="2"/>
    </row>
    <row r="2402" spans="2:4" x14ac:dyDescent="0.2">
      <c r="B2402" s="2"/>
      <c r="C2402" s="2"/>
      <c r="D2402" s="2"/>
    </row>
    <row r="2403" spans="2:4" x14ac:dyDescent="0.2">
      <c r="B2403" s="2"/>
      <c r="C2403" s="2"/>
      <c r="D2403" s="2"/>
    </row>
    <row r="2404" spans="2:4" x14ac:dyDescent="0.2">
      <c r="B2404" s="2"/>
      <c r="C2404" s="2"/>
      <c r="D2404" s="2"/>
    </row>
    <row r="2405" spans="2:4" x14ac:dyDescent="0.2">
      <c r="B2405" s="2"/>
      <c r="C2405" s="2"/>
      <c r="D2405" s="2"/>
    </row>
    <row r="2406" spans="2:4" x14ac:dyDescent="0.2">
      <c r="B2406" s="2"/>
      <c r="C2406" s="2"/>
      <c r="D2406" s="2"/>
    </row>
    <row r="2407" spans="2:4" x14ac:dyDescent="0.2">
      <c r="B2407" s="2"/>
      <c r="C2407" s="2"/>
      <c r="D2407" s="2"/>
    </row>
    <row r="2408" spans="2:4" x14ac:dyDescent="0.2">
      <c r="B2408" s="2"/>
      <c r="C2408" s="2"/>
      <c r="D2408" s="2"/>
    </row>
    <row r="2409" spans="2:4" x14ac:dyDescent="0.2">
      <c r="B2409" s="2"/>
      <c r="C2409" s="2"/>
      <c r="D2409" s="2"/>
    </row>
    <row r="2410" spans="2:4" x14ac:dyDescent="0.2">
      <c r="B2410" s="2"/>
      <c r="C2410" s="2"/>
      <c r="D2410" s="2"/>
    </row>
    <row r="2411" spans="2:4" x14ac:dyDescent="0.2">
      <c r="B2411" s="2"/>
      <c r="C2411" s="2"/>
      <c r="D2411" s="2"/>
    </row>
    <row r="2412" spans="2:4" x14ac:dyDescent="0.2">
      <c r="B2412" s="2"/>
      <c r="C2412" s="2"/>
      <c r="D2412" s="2"/>
    </row>
    <row r="2413" spans="2:4" x14ac:dyDescent="0.2">
      <c r="B2413" s="2"/>
      <c r="C2413" s="2"/>
      <c r="D2413" s="2"/>
    </row>
    <row r="2414" spans="2:4" x14ac:dyDescent="0.2">
      <c r="B2414" s="2"/>
      <c r="C2414" s="2"/>
      <c r="D2414" s="2"/>
    </row>
    <row r="2415" spans="2:4" x14ac:dyDescent="0.2">
      <c r="B2415" s="2"/>
      <c r="C2415" s="2"/>
      <c r="D2415" s="2"/>
    </row>
    <row r="2416" spans="2:4" x14ac:dyDescent="0.2">
      <c r="B2416" s="2"/>
      <c r="C2416" s="2"/>
      <c r="D2416" s="2"/>
    </row>
    <row r="2417" spans="2:4" x14ac:dyDescent="0.2">
      <c r="B2417" s="2"/>
      <c r="C2417" s="2"/>
      <c r="D2417" s="2"/>
    </row>
    <row r="2418" spans="2:4" x14ac:dyDescent="0.2">
      <c r="B2418" s="2"/>
      <c r="C2418" s="2"/>
      <c r="D2418" s="2"/>
    </row>
    <row r="2419" spans="2:4" x14ac:dyDescent="0.2">
      <c r="B2419" s="2"/>
      <c r="C2419" s="2"/>
      <c r="D2419" s="2"/>
    </row>
    <row r="2420" spans="2:4" x14ac:dyDescent="0.2">
      <c r="B2420" s="2"/>
      <c r="C2420" s="2"/>
      <c r="D2420" s="2"/>
    </row>
    <row r="2421" spans="2:4" x14ac:dyDescent="0.2">
      <c r="B2421" s="2"/>
      <c r="C2421" s="2"/>
      <c r="D2421" s="2"/>
    </row>
    <row r="2422" spans="2:4" x14ac:dyDescent="0.2">
      <c r="B2422" s="2"/>
      <c r="C2422" s="2"/>
      <c r="D2422" s="2"/>
    </row>
    <row r="2423" spans="2:4" x14ac:dyDescent="0.2">
      <c r="B2423" s="2"/>
      <c r="C2423" s="2"/>
      <c r="D2423" s="2"/>
    </row>
    <row r="2424" spans="2:4" x14ac:dyDescent="0.2">
      <c r="B2424" s="2"/>
      <c r="C2424" s="2"/>
      <c r="D2424" s="2"/>
    </row>
    <row r="2425" spans="2:4" x14ac:dyDescent="0.2">
      <c r="B2425" s="2"/>
      <c r="C2425" s="2"/>
      <c r="D2425" s="2"/>
    </row>
    <row r="2426" spans="2:4" x14ac:dyDescent="0.2">
      <c r="B2426" s="2"/>
      <c r="C2426" s="2"/>
      <c r="D2426" s="2"/>
    </row>
    <row r="2427" spans="2:4" x14ac:dyDescent="0.2">
      <c r="B2427" s="2"/>
      <c r="C2427" s="2"/>
      <c r="D2427" s="2"/>
    </row>
    <row r="2428" spans="2:4" x14ac:dyDescent="0.2">
      <c r="B2428" s="2"/>
      <c r="C2428" s="2"/>
      <c r="D2428" s="2"/>
    </row>
    <row r="2429" spans="2:4" x14ac:dyDescent="0.2">
      <c r="B2429" s="2"/>
      <c r="C2429" s="2"/>
      <c r="D2429" s="2"/>
    </row>
    <row r="2430" spans="2:4" x14ac:dyDescent="0.2">
      <c r="B2430" s="2"/>
      <c r="C2430" s="2"/>
      <c r="D2430" s="2"/>
    </row>
    <row r="2431" spans="2:4" x14ac:dyDescent="0.2">
      <c r="B2431" s="2"/>
      <c r="C2431" s="2"/>
      <c r="D2431" s="2"/>
    </row>
    <row r="2432" spans="2:4" x14ac:dyDescent="0.2">
      <c r="B2432" s="2"/>
      <c r="C2432" s="2"/>
      <c r="D2432" s="2"/>
    </row>
    <row r="2433" spans="2:4" x14ac:dyDescent="0.2">
      <c r="B2433" s="2"/>
      <c r="C2433" s="2"/>
      <c r="D2433" s="2"/>
    </row>
    <row r="2434" spans="2:4" x14ac:dyDescent="0.2">
      <c r="B2434" s="2"/>
      <c r="C2434" s="2"/>
      <c r="D2434" s="2"/>
    </row>
    <row r="2435" spans="2:4" x14ac:dyDescent="0.2">
      <c r="B2435" s="2"/>
      <c r="C2435" s="2"/>
      <c r="D2435" s="2"/>
    </row>
    <row r="2436" spans="2:4" x14ac:dyDescent="0.2">
      <c r="B2436" s="2"/>
      <c r="C2436" s="2"/>
      <c r="D2436" s="2"/>
    </row>
    <row r="2437" spans="2:4" x14ac:dyDescent="0.2">
      <c r="B2437" s="2"/>
      <c r="C2437" s="2"/>
      <c r="D2437" s="2"/>
    </row>
    <row r="2438" spans="2:4" x14ac:dyDescent="0.2">
      <c r="B2438" s="2"/>
      <c r="C2438" s="2"/>
      <c r="D2438" s="2"/>
    </row>
    <row r="2439" spans="2:4" x14ac:dyDescent="0.2">
      <c r="B2439" s="2"/>
      <c r="C2439" s="2"/>
      <c r="D2439" s="2"/>
    </row>
    <row r="2440" spans="2:4" x14ac:dyDescent="0.2">
      <c r="B2440" s="2"/>
      <c r="C2440" s="2"/>
      <c r="D2440" s="2"/>
    </row>
    <row r="2441" spans="2:4" x14ac:dyDescent="0.2">
      <c r="B2441" s="2"/>
      <c r="C2441" s="2"/>
      <c r="D2441" s="2"/>
    </row>
    <row r="2442" spans="2:4" x14ac:dyDescent="0.2">
      <c r="B2442" s="2"/>
      <c r="C2442" s="2"/>
      <c r="D2442" s="2"/>
    </row>
    <row r="2443" spans="2:4" x14ac:dyDescent="0.2">
      <c r="B2443" s="2"/>
      <c r="C2443" s="2"/>
      <c r="D2443" s="2"/>
    </row>
    <row r="2444" spans="2:4" x14ac:dyDescent="0.2">
      <c r="B2444" s="2"/>
      <c r="C2444" s="2"/>
      <c r="D2444" s="2"/>
    </row>
    <row r="2445" spans="2:4" x14ac:dyDescent="0.2">
      <c r="B2445" s="2"/>
      <c r="C2445" s="2"/>
      <c r="D2445" s="2"/>
    </row>
    <row r="2446" spans="2:4" x14ac:dyDescent="0.2">
      <c r="B2446" s="2"/>
      <c r="C2446" s="2"/>
      <c r="D2446" s="2"/>
    </row>
    <row r="2447" spans="2:4" x14ac:dyDescent="0.2">
      <c r="B2447" s="2"/>
      <c r="C2447" s="2"/>
      <c r="D2447" s="2"/>
    </row>
    <row r="2448" spans="2:4" x14ac:dyDescent="0.2">
      <c r="B2448" s="2"/>
      <c r="C2448" s="2"/>
      <c r="D2448" s="2"/>
    </row>
    <row r="2449" spans="2:4" x14ac:dyDescent="0.2">
      <c r="B2449" s="2"/>
      <c r="C2449" s="2"/>
      <c r="D2449" s="2"/>
    </row>
    <row r="2450" spans="2:4" x14ac:dyDescent="0.2">
      <c r="B2450" s="2"/>
      <c r="C2450" s="2"/>
      <c r="D2450" s="2"/>
    </row>
    <row r="2451" spans="2:4" x14ac:dyDescent="0.2">
      <c r="B2451" s="2"/>
      <c r="C2451" s="2"/>
      <c r="D2451" s="2"/>
    </row>
    <row r="2452" spans="2:4" x14ac:dyDescent="0.2">
      <c r="B2452" s="2"/>
      <c r="C2452" s="2"/>
      <c r="D2452" s="2"/>
    </row>
    <row r="2453" spans="2:4" x14ac:dyDescent="0.2">
      <c r="B2453" s="2"/>
      <c r="C2453" s="2"/>
      <c r="D2453" s="2"/>
    </row>
    <row r="2454" spans="2:4" x14ac:dyDescent="0.2">
      <c r="B2454" s="2"/>
      <c r="C2454" s="2"/>
      <c r="D2454" s="2"/>
    </row>
    <row r="2455" spans="2:4" x14ac:dyDescent="0.2">
      <c r="B2455" s="2"/>
      <c r="C2455" s="2"/>
      <c r="D2455" s="2"/>
    </row>
    <row r="2456" spans="2:4" x14ac:dyDescent="0.2">
      <c r="B2456" s="2"/>
      <c r="C2456" s="2"/>
      <c r="D2456" s="2"/>
    </row>
    <row r="2457" spans="2:4" x14ac:dyDescent="0.2">
      <c r="B2457" s="2"/>
      <c r="C2457" s="2"/>
      <c r="D2457" s="2"/>
    </row>
    <row r="2458" spans="2:4" x14ac:dyDescent="0.2">
      <c r="B2458" s="2"/>
      <c r="C2458" s="2"/>
      <c r="D2458" s="2"/>
    </row>
    <row r="2459" spans="2:4" x14ac:dyDescent="0.2">
      <c r="B2459" s="2"/>
      <c r="C2459" s="2"/>
      <c r="D2459" s="2"/>
    </row>
    <row r="2460" spans="2:4" x14ac:dyDescent="0.2">
      <c r="B2460" s="2"/>
      <c r="C2460" s="2"/>
      <c r="D2460" s="2"/>
    </row>
    <row r="2461" spans="2:4" x14ac:dyDescent="0.2">
      <c r="B2461" s="2"/>
      <c r="C2461" s="2"/>
      <c r="D2461" s="2"/>
    </row>
    <row r="2462" spans="2:4" x14ac:dyDescent="0.2">
      <c r="B2462" s="2"/>
      <c r="C2462" s="2"/>
      <c r="D2462" s="2"/>
    </row>
    <row r="2463" spans="2:4" x14ac:dyDescent="0.2">
      <c r="B2463" s="2"/>
      <c r="C2463" s="2"/>
      <c r="D2463" s="2"/>
    </row>
    <row r="2464" spans="2:4" x14ac:dyDescent="0.2">
      <c r="B2464" s="2"/>
      <c r="C2464" s="2"/>
      <c r="D2464" s="2"/>
    </row>
    <row r="2465" spans="2:4" x14ac:dyDescent="0.2">
      <c r="B2465" s="2"/>
      <c r="C2465" s="2"/>
      <c r="D2465" s="2"/>
    </row>
    <row r="2466" spans="2:4" x14ac:dyDescent="0.2">
      <c r="B2466" s="2"/>
      <c r="C2466" s="2"/>
      <c r="D2466" s="2"/>
    </row>
    <row r="2467" spans="2:4" x14ac:dyDescent="0.2">
      <c r="B2467" s="2"/>
      <c r="C2467" s="2"/>
      <c r="D2467" s="2"/>
    </row>
    <row r="2468" spans="2:4" x14ac:dyDescent="0.2">
      <c r="B2468" s="2"/>
      <c r="C2468" s="2"/>
      <c r="D2468" s="2"/>
    </row>
    <row r="2469" spans="2:4" x14ac:dyDescent="0.2">
      <c r="B2469" s="2"/>
      <c r="C2469" s="2"/>
      <c r="D2469" s="2"/>
    </row>
    <row r="2470" spans="2:4" x14ac:dyDescent="0.2">
      <c r="B2470" s="2"/>
      <c r="C2470" s="2"/>
      <c r="D2470" s="2"/>
    </row>
    <row r="2471" spans="2:4" x14ac:dyDescent="0.2">
      <c r="B2471" s="2"/>
      <c r="C2471" s="2"/>
      <c r="D2471" s="2"/>
    </row>
    <row r="2472" spans="2:4" x14ac:dyDescent="0.2">
      <c r="B2472" s="2"/>
      <c r="C2472" s="2"/>
      <c r="D2472" s="2"/>
    </row>
    <row r="2473" spans="2:4" x14ac:dyDescent="0.2">
      <c r="B2473" s="2"/>
      <c r="C2473" s="2"/>
      <c r="D2473" s="2"/>
    </row>
    <row r="2474" spans="2:4" x14ac:dyDescent="0.2">
      <c r="B2474" s="2"/>
      <c r="C2474" s="2"/>
      <c r="D2474" s="2"/>
    </row>
    <row r="2475" spans="2:4" x14ac:dyDescent="0.2">
      <c r="B2475" s="2"/>
      <c r="C2475" s="2"/>
      <c r="D2475" s="2"/>
    </row>
    <row r="2476" spans="2:4" x14ac:dyDescent="0.2">
      <c r="B2476" s="2"/>
      <c r="C2476" s="2"/>
      <c r="D2476" s="2"/>
    </row>
    <row r="2477" spans="2:4" x14ac:dyDescent="0.2">
      <c r="B2477" s="2"/>
      <c r="C2477" s="2"/>
      <c r="D2477" s="2"/>
    </row>
    <row r="2478" spans="2:4" x14ac:dyDescent="0.2">
      <c r="B2478" s="2"/>
      <c r="C2478" s="2"/>
      <c r="D2478" s="2"/>
    </row>
    <row r="2479" spans="2:4" x14ac:dyDescent="0.2">
      <c r="B2479" s="2"/>
      <c r="C2479" s="2"/>
      <c r="D2479" s="2"/>
    </row>
    <row r="2480" spans="2:4" x14ac:dyDescent="0.2">
      <c r="B2480" s="2"/>
      <c r="C2480" s="2"/>
      <c r="D2480" s="2"/>
    </row>
    <row r="2481" spans="2:4" x14ac:dyDescent="0.2">
      <c r="B2481" s="2"/>
      <c r="C2481" s="2"/>
      <c r="D2481" s="2"/>
    </row>
    <row r="2482" spans="2:4" x14ac:dyDescent="0.2">
      <c r="B2482" s="2"/>
      <c r="C2482" s="2"/>
      <c r="D2482" s="2"/>
    </row>
    <row r="2483" spans="2:4" x14ac:dyDescent="0.2">
      <c r="B2483" s="2"/>
      <c r="C2483" s="2"/>
      <c r="D2483" s="2"/>
    </row>
    <row r="2484" spans="2:4" x14ac:dyDescent="0.2">
      <c r="B2484" s="2"/>
      <c r="C2484" s="2"/>
      <c r="D2484" s="2"/>
    </row>
    <row r="2485" spans="2:4" x14ac:dyDescent="0.2">
      <c r="B2485" s="2"/>
      <c r="C2485" s="2"/>
      <c r="D2485" s="2"/>
    </row>
    <row r="2486" spans="2:4" x14ac:dyDescent="0.2">
      <c r="B2486" s="2"/>
      <c r="C2486" s="2"/>
      <c r="D2486" s="2"/>
    </row>
    <row r="2487" spans="2:4" x14ac:dyDescent="0.2">
      <c r="B2487" s="2"/>
      <c r="C2487" s="2"/>
      <c r="D2487" s="2"/>
    </row>
    <row r="2488" spans="2:4" x14ac:dyDescent="0.2">
      <c r="B2488" s="2"/>
      <c r="C2488" s="2"/>
      <c r="D2488" s="2"/>
    </row>
    <row r="2489" spans="2:4" x14ac:dyDescent="0.2">
      <c r="B2489" s="2"/>
      <c r="C2489" s="2"/>
      <c r="D2489" s="2"/>
    </row>
    <row r="2490" spans="2:4" x14ac:dyDescent="0.2">
      <c r="B2490" s="2"/>
      <c r="C2490" s="2"/>
      <c r="D2490" s="2"/>
    </row>
    <row r="2491" spans="2:4" x14ac:dyDescent="0.2">
      <c r="B2491" s="2"/>
      <c r="C2491" s="2"/>
      <c r="D2491" s="2"/>
    </row>
    <row r="2492" spans="2:4" x14ac:dyDescent="0.2">
      <c r="B2492" s="2"/>
      <c r="C2492" s="2"/>
      <c r="D2492" s="2"/>
    </row>
    <row r="2493" spans="2:4" x14ac:dyDescent="0.2">
      <c r="B2493" s="2"/>
      <c r="C2493" s="2"/>
      <c r="D2493" s="2"/>
    </row>
    <row r="2494" spans="2:4" x14ac:dyDescent="0.2">
      <c r="B2494" s="2"/>
      <c r="C2494" s="2"/>
      <c r="D2494" s="2"/>
    </row>
    <row r="2495" spans="2:4" x14ac:dyDescent="0.2">
      <c r="B2495" s="2"/>
      <c r="C2495" s="2"/>
      <c r="D2495" s="2"/>
    </row>
    <row r="2496" spans="2:4" x14ac:dyDescent="0.2">
      <c r="B2496" s="2"/>
      <c r="C2496" s="2"/>
      <c r="D2496" s="2"/>
    </row>
    <row r="2497" spans="2:4" x14ac:dyDescent="0.2">
      <c r="B2497" s="2"/>
      <c r="C2497" s="2"/>
      <c r="D2497" s="2"/>
    </row>
    <row r="2498" spans="2:4" x14ac:dyDescent="0.2">
      <c r="B2498" s="2"/>
      <c r="C2498" s="2"/>
      <c r="D2498" s="2"/>
    </row>
    <row r="2499" spans="2:4" x14ac:dyDescent="0.2">
      <c r="B2499" s="2"/>
      <c r="C2499" s="2"/>
      <c r="D2499" s="2"/>
    </row>
    <row r="2500" spans="2:4" x14ac:dyDescent="0.2">
      <c r="B2500" s="2"/>
      <c r="C2500" s="2"/>
      <c r="D2500" s="2"/>
    </row>
    <row r="2501" spans="2:4" x14ac:dyDescent="0.2">
      <c r="B2501" s="2"/>
      <c r="C2501" s="2"/>
      <c r="D2501" s="2"/>
    </row>
    <row r="2502" spans="2:4" x14ac:dyDescent="0.2">
      <c r="B2502" s="2"/>
      <c r="C2502" s="2"/>
      <c r="D2502" s="2"/>
    </row>
    <row r="2503" spans="2:4" x14ac:dyDescent="0.2">
      <c r="B2503" s="2"/>
      <c r="C2503" s="2"/>
      <c r="D2503" s="2"/>
    </row>
    <row r="2504" spans="2:4" x14ac:dyDescent="0.2">
      <c r="B2504" s="2"/>
      <c r="C2504" s="2"/>
      <c r="D2504" s="2"/>
    </row>
    <row r="2505" spans="2:4" x14ac:dyDescent="0.2">
      <c r="B2505" s="2"/>
      <c r="C2505" s="2"/>
      <c r="D2505" s="2"/>
    </row>
    <row r="2506" spans="2:4" x14ac:dyDescent="0.2">
      <c r="B2506" s="2"/>
      <c r="C2506" s="2"/>
      <c r="D2506" s="2"/>
    </row>
    <row r="2507" spans="2:4" x14ac:dyDescent="0.2">
      <c r="B2507" s="2"/>
      <c r="C2507" s="2"/>
      <c r="D2507" s="2"/>
    </row>
    <row r="2508" spans="2:4" x14ac:dyDescent="0.2">
      <c r="B2508" s="2"/>
      <c r="C2508" s="2"/>
      <c r="D2508" s="2"/>
    </row>
    <row r="2509" spans="2:4" x14ac:dyDescent="0.2">
      <c r="B2509" s="2"/>
      <c r="C2509" s="2"/>
      <c r="D2509" s="2"/>
    </row>
    <row r="2510" spans="2:4" x14ac:dyDescent="0.2">
      <c r="B2510" s="2"/>
      <c r="C2510" s="2"/>
      <c r="D2510" s="2"/>
    </row>
    <row r="2511" spans="2:4" x14ac:dyDescent="0.2">
      <c r="B2511" s="2"/>
      <c r="C2511" s="2"/>
      <c r="D2511" s="2"/>
    </row>
    <row r="2512" spans="2:4" x14ac:dyDescent="0.2">
      <c r="B2512" s="2"/>
      <c r="C2512" s="2"/>
      <c r="D2512" s="2"/>
    </row>
    <row r="2513" spans="2:4" x14ac:dyDescent="0.2">
      <c r="B2513" s="2"/>
      <c r="C2513" s="2"/>
      <c r="D2513" s="2"/>
    </row>
    <row r="2514" spans="2:4" x14ac:dyDescent="0.2">
      <c r="B2514" s="2"/>
      <c r="C2514" s="2"/>
      <c r="D2514" s="2"/>
    </row>
    <row r="2515" spans="2:4" x14ac:dyDescent="0.2">
      <c r="B2515" s="2"/>
      <c r="C2515" s="2"/>
      <c r="D2515" s="2"/>
    </row>
    <row r="2516" spans="2:4" x14ac:dyDescent="0.2">
      <c r="B2516" s="2"/>
      <c r="C2516" s="2"/>
      <c r="D2516" s="2"/>
    </row>
    <row r="2517" spans="2:4" x14ac:dyDescent="0.2">
      <c r="B2517" s="2"/>
      <c r="C2517" s="2"/>
      <c r="D2517" s="2"/>
    </row>
    <row r="2518" spans="2:4" x14ac:dyDescent="0.2">
      <c r="B2518" s="2"/>
      <c r="C2518" s="2"/>
      <c r="D2518" s="2"/>
    </row>
    <row r="2519" spans="2:4" x14ac:dyDescent="0.2">
      <c r="B2519" s="2"/>
      <c r="C2519" s="2"/>
      <c r="D2519" s="2"/>
    </row>
    <row r="2520" spans="2:4" x14ac:dyDescent="0.2">
      <c r="B2520" s="2"/>
      <c r="C2520" s="2"/>
      <c r="D2520" s="2"/>
    </row>
    <row r="2521" spans="2:4" x14ac:dyDescent="0.2">
      <c r="B2521" s="2"/>
      <c r="C2521" s="2"/>
      <c r="D2521" s="2"/>
    </row>
    <row r="2522" spans="2:4" x14ac:dyDescent="0.2">
      <c r="B2522" s="2"/>
      <c r="C2522" s="2"/>
      <c r="D2522" s="2"/>
    </row>
    <row r="2523" spans="2:4" x14ac:dyDescent="0.2">
      <c r="B2523" s="2"/>
      <c r="C2523" s="2"/>
      <c r="D2523" s="2"/>
    </row>
    <row r="2524" spans="2:4" x14ac:dyDescent="0.2">
      <c r="B2524" s="2"/>
      <c r="C2524" s="2"/>
      <c r="D2524" s="2"/>
    </row>
    <row r="2525" spans="2:4" x14ac:dyDescent="0.2">
      <c r="B2525" s="2"/>
      <c r="C2525" s="2"/>
      <c r="D2525" s="2"/>
    </row>
    <row r="2526" spans="2:4" x14ac:dyDescent="0.2">
      <c r="B2526" s="2"/>
      <c r="C2526" s="2"/>
      <c r="D2526" s="2"/>
    </row>
    <row r="2527" spans="2:4" x14ac:dyDescent="0.2">
      <c r="B2527" s="2"/>
      <c r="C2527" s="2"/>
      <c r="D2527" s="2"/>
    </row>
    <row r="2528" spans="2:4" x14ac:dyDescent="0.2">
      <c r="B2528" s="2"/>
      <c r="C2528" s="2"/>
      <c r="D2528" s="2"/>
    </row>
    <row r="2529" spans="2:4" x14ac:dyDescent="0.2">
      <c r="B2529" s="2"/>
      <c r="C2529" s="2"/>
      <c r="D2529" s="2"/>
    </row>
    <row r="2530" spans="2:4" x14ac:dyDescent="0.2">
      <c r="B2530" s="2"/>
      <c r="C2530" s="2"/>
      <c r="D2530" s="2"/>
    </row>
    <row r="2531" spans="2:4" x14ac:dyDescent="0.2">
      <c r="B2531" s="2"/>
      <c r="C2531" s="2"/>
      <c r="D2531" s="2"/>
    </row>
    <row r="2532" spans="2:4" x14ac:dyDescent="0.2">
      <c r="B2532" s="2"/>
      <c r="C2532" s="2"/>
      <c r="D2532" s="2"/>
    </row>
    <row r="2533" spans="2:4" x14ac:dyDescent="0.2">
      <c r="B2533" s="2"/>
      <c r="C2533" s="2"/>
      <c r="D2533" s="2"/>
    </row>
    <row r="2534" spans="2:4" x14ac:dyDescent="0.2">
      <c r="B2534" s="2"/>
      <c r="C2534" s="2"/>
      <c r="D2534" s="2"/>
    </row>
    <row r="2535" spans="2:4" x14ac:dyDescent="0.2">
      <c r="B2535" s="2"/>
      <c r="C2535" s="2"/>
      <c r="D2535" s="2"/>
    </row>
    <row r="2536" spans="2:4" x14ac:dyDescent="0.2">
      <c r="B2536" s="2"/>
      <c r="C2536" s="2"/>
      <c r="D2536" s="2"/>
    </row>
    <row r="2537" spans="2:4" x14ac:dyDescent="0.2">
      <c r="B2537" s="2"/>
      <c r="C2537" s="2"/>
      <c r="D2537" s="2"/>
    </row>
    <row r="2538" spans="2:4" x14ac:dyDescent="0.2">
      <c r="B2538" s="2"/>
      <c r="C2538" s="2"/>
      <c r="D2538" s="2"/>
    </row>
    <row r="2539" spans="2:4" x14ac:dyDescent="0.2">
      <c r="B2539" s="2"/>
      <c r="C2539" s="2"/>
      <c r="D2539" s="2"/>
    </row>
    <row r="2540" spans="2:4" x14ac:dyDescent="0.2">
      <c r="B2540" s="2"/>
      <c r="C2540" s="2"/>
      <c r="D2540" s="2"/>
    </row>
    <row r="2541" spans="2:4" x14ac:dyDescent="0.2">
      <c r="B2541" s="2"/>
      <c r="C2541" s="2"/>
      <c r="D2541" s="2"/>
    </row>
    <row r="2542" spans="2:4" x14ac:dyDescent="0.2">
      <c r="B2542" s="2"/>
      <c r="C2542" s="2"/>
      <c r="D2542" s="2"/>
    </row>
    <row r="2543" spans="2:4" x14ac:dyDescent="0.2">
      <c r="B2543" s="2"/>
      <c r="C2543" s="2"/>
      <c r="D2543" s="2"/>
    </row>
    <row r="2544" spans="2:4" x14ac:dyDescent="0.2">
      <c r="B2544" s="2"/>
      <c r="C2544" s="2"/>
      <c r="D2544" s="2"/>
    </row>
    <row r="2545" spans="2:4" x14ac:dyDescent="0.2">
      <c r="B2545" s="2"/>
      <c r="C2545" s="2"/>
      <c r="D2545" s="2"/>
    </row>
    <row r="2546" spans="2:4" x14ac:dyDescent="0.2">
      <c r="B2546" s="2"/>
      <c r="C2546" s="2"/>
      <c r="D2546" s="2"/>
    </row>
    <row r="2547" spans="2:4" x14ac:dyDescent="0.2">
      <c r="B2547" s="2"/>
      <c r="C2547" s="2"/>
      <c r="D2547" s="2"/>
    </row>
    <row r="2548" spans="2:4" x14ac:dyDescent="0.2">
      <c r="B2548" s="2"/>
      <c r="C2548" s="2"/>
      <c r="D2548" s="2"/>
    </row>
    <row r="2549" spans="2:4" x14ac:dyDescent="0.2">
      <c r="B2549" s="2"/>
      <c r="C2549" s="2"/>
      <c r="D2549" s="2"/>
    </row>
    <row r="2550" spans="2:4" x14ac:dyDescent="0.2">
      <c r="B2550" s="2"/>
      <c r="C2550" s="2"/>
      <c r="D2550" s="2"/>
    </row>
    <row r="2551" spans="2:4" x14ac:dyDescent="0.2">
      <c r="B2551" s="2"/>
      <c r="C2551" s="2"/>
      <c r="D2551" s="2"/>
    </row>
    <row r="2552" spans="2:4" x14ac:dyDescent="0.2">
      <c r="B2552" s="2"/>
      <c r="C2552" s="2"/>
      <c r="D2552" s="2"/>
    </row>
    <row r="2553" spans="2:4" x14ac:dyDescent="0.2">
      <c r="B2553" s="2"/>
      <c r="C2553" s="2"/>
      <c r="D2553" s="2"/>
    </row>
    <row r="2554" spans="2:4" x14ac:dyDescent="0.2">
      <c r="B2554" s="2"/>
      <c r="C2554" s="2"/>
      <c r="D2554" s="2"/>
    </row>
    <row r="2555" spans="2:4" x14ac:dyDescent="0.2">
      <c r="B2555" s="2"/>
      <c r="C2555" s="2"/>
      <c r="D2555" s="2"/>
    </row>
    <row r="2556" spans="2:4" x14ac:dyDescent="0.2">
      <c r="B2556" s="2"/>
      <c r="C2556" s="2"/>
      <c r="D2556" s="2"/>
    </row>
    <row r="2557" spans="2:4" x14ac:dyDescent="0.2">
      <c r="B2557" s="2"/>
      <c r="C2557" s="2"/>
      <c r="D2557" s="2"/>
    </row>
    <row r="2558" spans="2:4" x14ac:dyDescent="0.2">
      <c r="B2558" s="2"/>
      <c r="C2558" s="2"/>
      <c r="D2558" s="2"/>
    </row>
    <row r="2559" spans="2:4" x14ac:dyDescent="0.2">
      <c r="B2559" s="2"/>
      <c r="C2559" s="2"/>
      <c r="D2559" s="2"/>
    </row>
    <row r="2560" spans="2:4" x14ac:dyDescent="0.2">
      <c r="B2560" s="2"/>
      <c r="C2560" s="2"/>
      <c r="D2560" s="2"/>
    </row>
    <row r="2561" spans="2:4" x14ac:dyDescent="0.2">
      <c r="B2561" s="2"/>
      <c r="C2561" s="2"/>
      <c r="D2561" s="2"/>
    </row>
    <row r="2562" spans="2:4" x14ac:dyDescent="0.2">
      <c r="B2562" s="2"/>
      <c r="C2562" s="2"/>
      <c r="D2562" s="2"/>
    </row>
    <row r="2563" spans="2:4" x14ac:dyDescent="0.2">
      <c r="B2563" s="2"/>
      <c r="C2563" s="2"/>
      <c r="D2563" s="2"/>
    </row>
    <row r="2564" spans="2:4" x14ac:dyDescent="0.2">
      <c r="B2564" s="2"/>
      <c r="C2564" s="2"/>
      <c r="D2564" s="2"/>
    </row>
    <row r="2565" spans="2:4" x14ac:dyDescent="0.2">
      <c r="B2565" s="2"/>
      <c r="C2565" s="2"/>
      <c r="D2565" s="2"/>
    </row>
    <row r="2566" spans="2:4" x14ac:dyDescent="0.2">
      <c r="B2566" s="2"/>
      <c r="C2566" s="2"/>
      <c r="D2566" s="2"/>
    </row>
    <row r="2567" spans="2:4" x14ac:dyDescent="0.2">
      <c r="B2567" s="2"/>
      <c r="C2567" s="2"/>
      <c r="D2567" s="2"/>
    </row>
    <row r="2568" spans="2:4" x14ac:dyDescent="0.2">
      <c r="B2568" s="2"/>
      <c r="C2568" s="2"/>
      <c r="D2568" s="2"/>
    </row>
    <row r="2569" spans="2:4" x14ac:dyDescent="0.2">
      <c r="B2569" s="2"/>
      <c r="C2569" s="2"/>
      <c r="D2569" s="2"/>
    </row>
    <row r="2570" spans="2:4" x14ac:dyDescent="0.2">
      <c r="B2570" s="2"/>
      <c r="C2570" s="2"/>
      <c r="D2570" s="2"/>
    </row>
    <row r="2571" spans="2:4" x14ac:dyDescent="0.2">
      <c r="B2571" s="2"/>
      <c r="C2571" s="2"/>
      <c r="D2571" s="2"/>
    </row>
    <row r="2572" spans="2:4" x14ac:dyDescent="0.2">
      <c r="B2572" s="2"/>
      <c r="C2572" s="2"/>
      <c r="D2572" s="2"/>
    </row>
    <row r="2573" spans="2:4" x14ac:dyDescent="0.2">
      <c r="B2573" s="2"/>
      <c r="C2573" s="2"/>
      <c r="D2573" s="2"/>
    </row>
    <row r="2574" spans="2:4" x14ac:dyDescent="0.2">
      <c r="B2574" s="2"/>
      <c r="C2574" s="2"/>
      <c r="D2574" s="2"/>
    </row>
    <row r="2575" spans="2:4" x14ac:dyDescent="0.2">
      <c r="B2575" s="2"/>
      <c r="C2575" s="2"/>
      <c r="D2575" s="2"/>
    </row>
    <row r="2576" spans="2:4" x14ac:dyDescent="0.2">
      <c r="B2576" s="2"/>
      <c r="C2576" s="2"/>
      <c r="D2576" s="2"/>
    </row>
    <row r="2577" spans="2:4" x14ac:dyDescent="0.2">
      <c r="B2577" s="2"/>
      <c r="C2577" s="2"/>
      <c r="D2577" s="2"/>
    </row>
    <row r="2578" spans="2:4" x14ac:dyDescent="0.2">
      <c r="B2578" s="2"/>
      <c r="C2578" s="2"/>
      <c r="D2578" s="2"/>
    </row>
    <row r="2579" spans="2:4" x14ac:dyDescent="0.2">
      <c r="B2579" s="2"/>
      <c r="C2579" s="2"/>
      <c r="D2579" s="2"/>
    </row>
    <row r="2580" spans="2:4" x14ac:dyDescent="0.2">
      <c r="B2580" s="2"/>
      <c r="C2580" s="2"/>
      <c r="D2580" s="2"/>
    </row>
    <row r="2581" spans="2:4" x14ac:dyDescent="0.2">
      <c r="B2581" s="2"/>
      <c r="C2581" s="2"/>
      <c r="D2581" s="2"/>
    </row>
    <row r="2582" spans="2:4" x14ac:dyDescent="0.2">
      <c r="B2582" s="2"/>
      <c r="C2582" s="2"/>
      <c r="D2582" s="2"/>
    </row>
    <row r="2583" spans="2:4" x14ac:dyDescent="0.2">
      <c r="B2583" s="2"/>
      <c r="C2583" s="2"/>
      <c r="D2583" s="2"/>
    </row>
    <row r="2584" spans="2:4" x14ac:dyDescent="0.2">
      <c r="B2584" s="2"/>
      <c r="C2584" s="2"/>
      <c r="D2584" s="2"/>
    </row>
    <row r="2585" spans="2:4" x14ac:dyDescent="0.2">
      <c r="B2585" s="2"/>
      <c r="C2585" s="2"/>
      <c r="D2585" s="2"/>
    </row>
    <row r="2586" spans="2:4" x14ac:dyDescent="0.2">
      <c r="B2586" s="2"/>
      <c r="C2586" s="2"/>
      <c r="D2586" s="2"/>
    </row>
    <row r="2587" spans="2:4" x14ac:dyDescent="0.2">
      <c r="B2587" s="2"/>
      <c r="C2587" s="2"/>
      <c r="D2587" s="2"/>
    </row>
    <row r="2588" spans="2:4" x14ac:dyDescent="0.2">
      <c r="B2588" s="2"/>
      <c r="C2588" s="2"/>
      <c r="D2588" s="2"/>
    </row>
    <row r="2589" spans="2:4" x14ac:dyDescent="0.2">
      <c r="B2589" s="2"/>
      <c r="C2589" s="2"/>
      <c r="D2589" s="2"/>
    </row>
    <row r="2590" spans="2:4" x14ac:dyDescent="0.2">
      <c r="B2590" s="2"/>
      <c r="C2590" s="2"/>
      <c r="D2590" s="2"/>
    </row>
    <row r="2591" spans="2:4" x14ac:dyDescent="0.2">
      <c r="B2591" s="2"/>
      <c r="C2591" s="2"/>
      <c r="D2591" s="2"/>
    </row>
    <row r="2592" spans="2:4" x14ac:dyDescent="0.2">
      <c r="B2592" s="2"/>
      <c r="C2592" s="2"/>
      <c r="D2592" s="2"/>
    </row>
    <row r="2593" spans="2:4" x14ac:dyDescent="0.2">
      <c r="B2593" s="2"/>
      <c r="C2593" s="2"/>
      <c r="D2593" s="2"/>
    </row>
    <row r="2594" spans="2:4" x14ac:dyDescent="0.2">
      <c r="B2594" s="2"/>
      <c r="C2594" s="2"/>
      <c r="D2594" s="2"/>
    </row>
    <row r="2595" spans="2:4" x14ac:dyDescent="0.2">
      <c r="B2595" s="2"/>
      <c r="C2595" s="2"/>
      <c r="D2595" s="2"/>
    </row>
    <row r="2596" spans="2:4" x14ac:dyDescent="0.2">
      <c r="B2596" s="2"/>
      <c r="C2596" s="2"/>
      <c r="D2596" s="2"/>
    </row>
    <row r="2597" spans="2:4" x14ac:dyDescent="0.2">
      <c r="B2597" s="2"/>
      <c r="C2597" s="2"/>
      <c r="D2597" s="2"/>
    </row>
    <row r="2598" spans="2:4" x14ac:dyDescent="0.2">
      <c r="B2598" s="2"/>
      <c r="C2598" s="2"/>
      <c r="D2598" s="2"/>
    </row>
    <row r="2599" spans="2:4" x14ac:dyDescent="0.2">
      <c r="B2599" s="2"/>
      <c r="C2599" s="2"/>
      <c r="D2599" s="2"/>
    </row>
    <row r="2600" spans="2:4" x14ac:dyDescent="0.2">
      <c r="B2600" s="2"/>
      <c r="C2600" s="2"/>
      <c r="D2600" s="2"/>
    </row>
    <row r="2601" spans="2:4" x14ac:dyDescent="0.2">
      <c r="B2601" s="2"/>
      <c r="C2601" s="2"/>
      <c r="D2601" s="2"/>
    </row>
    <row r="2602" spans="2:4" x14ac:dyDescent="0.2">
      <c r="B2602" s="2"/>
      <c r="C2602" s="2"/>
      <c r="D2602" s="2"/>
    </row>
    <row r="2603" spans="2:4" x14ac:dyDescent="0.2">
      <c r="B2603" s="2"/>
      <c r="C2603" s="2"/>
      <c r="D2603" s="2"/>
    </row>
    <row r="2604" spans="2:4" x14ac:dyDescent="0.2">
      <c r="B2604" s="2"/>
      <c r="C2604" s="2"/>
      <c r="D2604" s="2"/>
    </row>
    <row r="2605" spans="2:4" x14ac:dyDescent="0.2">
      <c r="B2605" s="2"/>
      <c r="C2605" s="2"/>
      <c r="D2605" s="2"/>
    </row>
    <row r="2606" spans="2:4" x14ac:dyDescent="0.2">
      <c r="B2606" s="2"/>
      <c r="C2606" s="2"/>
      <c r="D2606" s="2"/>
    </row>
    <row r="2607" spans="2:4" x14ac:dyDescent="0.2">
      <c r="B2607" s="2"/>
      <c r="C2607" s="2"/>
      <c r="D2607" s="2"/>
    </row>
    <row r="2608" spans="2:4" x14ac:dyDescent="0.2">
      <c r="B2608" s="2"/>
      <c r="C2608" s="2"/>
      <c r="D2608" s="2"/>
    </row>
    <row r="2609" spans="2:4" x14ac:dyDescent="0.2">
      <c r="B2609" s="2"/>
      <c r="C2609" s="2"/>
      <c r="D2609" s="2"/>
    </row>
    <row r="2610" spans="2:4" x14ac:dyDescent="0.2">
      <c r="B2610" s="2"/>
      <c r="C2610" s="2"/>
      <c r="D2610" s="2"/>
    </row>
    <row r="2611" spans="2:4" x14ac:dyDescent="0.2">
      <c r="B2611" s="2"/>
      <c r="C2611" s="2"/>
      <c r="D2611" s="2"/>
    </row>
    <row r="2612" spans="2:4" x14ac:dyDescent="0.2">
      <c r="B2612" s="2"/>
      <c r="C2612" s="2"/>
      <c r="D2612" s="2"/>
    </row>
    <row r="2613" spans="2:4" x14ac:dyDescent="0.2">
      <c r="B2613" s="2"/>
      <c r="C2613" s="2"/>
      <c r="D2613" s="2"/>
    </row>
    <row r="2614" spans="2:4" x14ac:dyDescent="0.2">
      <c r="B2614" s="2"/>
      <c r="C2614" s="2"/>
      <c r="D2614" s="2"/>
    </row>
    <row r="2615" spans="2:4" x14ac:dyDescent="0.2">
      <c r="B2615" s="2"/>
      <c r="C2615" s="2"/>
      <c r="D2615" s="2"/>
    </row>
    <row r="2616" spans="2:4" x14ac:dyDescent="0.2">
      <c r="B2616" s="2"/>
      <c r="C2616" s="2"/>
      <c r="D2616" s="2"/>
    </row>
    <row r="2617" spans="2:4" x14ac:dyDescent="0.2">
      <c r="B2617" s="2"/>
      <c r="C2617" s="2"/>
      <c r="D2617" s="2"/>
    </row>
    <row r="2618" spans="2:4" x14ac:dyDescent="0.2">
      <c r="B2618" s="2"/>
      <c r="C2618" s="2"/>
      <c r="D2618" s="2"/>
    </row>
    <row r="2619" spans="2:4" x14ac:dyDescent="0.2">
      <c r="B2619" s="2"/>
      <c r="C2619" s="2"/>
      <c r="D2619" s="2"/>
    </row>
    <row r="2620" spans="2:4" x14ac:dyDescent="0.2">
      <c r="B2620" s="2"/>
      <c r="C2620" s="2"/>
      <c r="D2620" s="2"/>
    </row>
    <row r="2621" spans="2:4" x14ac:dyDescent="0.2">
      <c r="B2621" s="2"/>
      <c r="C2621" s="2"/>
      <c r="D2621" s="2"/>
    </row>
    <row r="2622" spans="2:4" x14ac:dyDescent="0.2">
      <c r="B2622" s="2"/>
      <c r="C2622" s="2"/>
      <c r="D2622" s="2"/>
    </row>
    <row r="2623" spans="2:4" x14ac:dyDescent="0.2">
      <c r="B2623" s="2"/>
      <c r="C2623" s="2"/>
      <c r="D2623" s="2"/>
    </row>
    <row r="2624" spans="2:4" x14ac:dyDescent="0.2">
      <c r="B2624" s="2"/>
      <c r="C2624" s="2"/>
      <c r="D2624" s="2"/>
    </row>
    <row r="2625" spans="2:4" x14ac:dyDescent="0.2">
      <c r="B2625" s="2"/>
      <c r="C2625" s="2"/>
      <c r="D2625" s="2"/>
    </row>
    <row r="2626" spans="2:4" x14ac:dyDescent="0.2">
      <c r="B2626" s="2"/>
      <c r="C2626" s="2"/>
      <c r="D2626" s="2"/>
    </row>
    <row r="2627" spans="2:4" x14ac:dyDescent="0.2">
      <c r="B2627" s="2"/>
      <c r="C2627" s="2"/>
      <c r="D2627" s="2"/>
    </row>
    <row r="2628" spans="2:4" x14ac:dyDescent="0.2">
      <c r="B2628" s="2"/>
      <c r="C2628" s="2"/>
      <c r="D2628" s="2"/>
    </row>
    <row r="2629" spans="2:4" x14ac:dyDescent="0.2">
      <c r="B2629" s="2"/>
      <c r="C2629" s="2"/>
      <c r="D2629" s="2"/>
    </row>
    <row r="2630" spans="2:4" x14ac:dyDescent="0.2">
      <c r="B2630" s="2"/>
      <c r="C2630" s="2"/>
      <c r="D2630" s="2"/>
    </row>
    <row r="2631" spans="2:4" x14ac:dyDescent="0.2">
      <c r="B2631" s="2"/>
      <c r="C2631" s="2"/>
      <c r="D2631" s="2"/>
    </row>
    <row r="2632" spans="2:4" x14ac:dyDescent="0.2">
      <c r="B2632" s="2"/>
      <c r="C2632" s="2"/>
      <c r="D2632" s="2"/>
    </row>
    <row r="2633" spans="2:4" x14ac:dyDescent="0.2">
      <c r="B2633" s="2"/>
      <c r="C2633" s="2"/>
      <c r="D2633" s="2"/>
    </row>
    <row r="2634" spans="2:4" x14ac:dyDescent="0.2">
      <c r="B2634" s="2"/>
      <c r="C2634" s="2"/>
      <c r="D2634" s="2"/>
    </row>
    <row r="2635" spans="2:4" x14ac:dyDescent="0.2">
      <c r="B2635" s="2"/>
      <c r="C2635" s="2"/>
      <c r="D2635" s="2"/>
    </row>
    <row r="2636" spans="2:4" x14ac:dyDescent="0.2">
      <c r="B2636" s="2"/>
      <c r="C2636" s="2"/>
      <c r="D2636" s="2"/>
    </row>
    <row r="2637" spans="2:4" x14ac:dyDescent="0.2">
      <c r="B2637" s="2"/>
      <c r="C2637" s="2"/>
      <c r="D2637" s="2"/>
    </row>
    <row r="2638" spans="2:4" x14ac:dyDescent="0.2">
      <c r="B2638" s="2"/>
      <c r="C2638" s="2"/>
      <c r="D2638" s="2"/>
    </row>
    <row r="2639" spans="2:4" x14ac:dyDescent="0.2">
      <c r="B2639" s="2"/>
      <c r="C2639" s="2"/>
      <c r="D2639" s="2"/>
    </row>
    <row r="2640" spans="2:4" x14ac:dyDescent="0.2">
      <c r="B2640" s="2"/>
      <c r="C2640" s="2"/>
      <c r="D2640" s="2"/>
    </row>
    <row r="2641" spans="2:4" x14ac:dyDescent="0.2">
      <c r="B2641" s="2"/>
      <c r="C2641" s="2"/>
      <c r="D2641" s="2"/>
    </row>
    <row r="2642" spans="2:4" x14ac:dyDescent="0.2">
      <c r="B2642" s="2"/>
      <c r="C2642" s="2"/>
      <c r="D2642" s="2"/>
    </row>
    <row r="2643" spans="2:4" x14ac:dyDescent="0.2">
      <c r="B2643" s="2"/>
      <c r="C2643" s="2"/>
      <c r="D2643" s="2"/>
    </row>
    <row r="2644" spans="2:4" x14ac:dyDescent="0.2">
      <c r="B2644" s="2"/>
      <c r="C2644" s="2"/>
      <c r="D2644" s="2"/>
    </row>
    <row r="2645" spans="2:4" x14ac:dyDescent="0.2">
      <c r="B2645" s="2"/>
      <c r="C2645" s="2"/>
      <c r="D2645" s="2"/>
    </row>
    <row r="2646" spans="2:4" x14ac:dyDescent="0.2">
      <c r="B2646" s="2"/>
      <c r="C2646" s="2"/>
      <c r="D2646" s="2"/>
    </row>
    <row r="2647" spans="2:4" x14ac:dyDescent="0.2">
      <c r="B2647" s="2"/>
      <c r="C2647" s="2"/>
      <c r="D2647" s="2"/>
    </row>
    <row r="2648" spans="2:4" x14ac:dyDescent="0.2">
      <c r="B2648" s="2"/>
      <c r="C2648" s="2"/>
      <c r="D2648" s="2"/>
    </row>
    <row r="2649" spans="2:4" x14ac:dyDescent="0.2">
      <c r="B2649" s="2"/>
      <c r="C2649" s="2"/>
      <c r="D2649" s="2"/>
    </row>
    <row r="2650" spans="2:4" x14ac:dyDescent="0.2">
      <c r="B2650" s="2"/>
      <c r="C2650" s="2"/>
      <c r="D2650" s="2"/>
    </row>
    <row r="2651" spans="2:4" x14ac:dyDescent="0.2">
      <c r="B2651" s="2"/>
      <c r="C2651" s="2"/>
      <c r="D2651" s="2"/>
    </row>
    <row r="2652" spans="2:4" x14ac:dyDescent="0.2">
      <c r="B2652" s="2"/>
      <c r="C2652" s="2"/>
      <c r="D2652" s="2"/>
    </row>
    <row r="2653" spans="2:4" x14ac:dyDescent="0.2">
      <c r="B2653" s="2"/>
      <c r="C2653" s="2"/>
      <c r="D2653" s="2"/>
    </row>
    <row r="2654" spans="2:4" x14ac:dyDescent="0.2">
      <c r="B2654" s="2"/>
      <c r="C2654" s="2"/>
      <c r="D2654" s="2"/>
    </row>
    <row r="2655" spans="2:4" x14ac:dyDescent="0.2">
      <c r="B2655" s="2"/>
      <c r="C2655" s="2"/>
      <c r="D2655" s="2"/>
    </row>
    <row r="2656" spans="2:4" x14ac:dyDescent="0.2">
      <c r="B2656" s="2"/>
      <c r="C2656" s="2"/>
      <c r="D2656" s="2"/>
    </row>
    <row r="2657" spans="2:4" x14ac:dyDescent="0.2">
      <c r="B2657" s="2"/>
      <c r="C2657" s="2"/>
      <c r="D2657" s="2"/>
    </row>
    <row r="2658" spans="2:4" x14ac:dyDescent="0.2">
      <c r="B2658" s="2"/>
      <c r="C2658" s="2"/>
      <c r="D2658" s="2"/>
    </row>
    <row r="2659" spans="2:4" x14ac:dyDescent="0.2">
      <c r="B2659" s="2"/>
      <c r="C2659" s="2"/>
      <c r="D2659" s="2"/>
    </row>
    <row r="2660" spans="2:4" x14ac:dyDescent="0.2">
      <c r="B2660" s="2"/>
      <c r="C2660" s="2"/>
      <c r="D2660" s="2"/>
    </row>
    <row r="2661" spans="2:4" x14ac:dyDescent="0.2">
      <c r="B2661" s="2"/>
      <c r="C2661" s="2"/>
      <c r="D2661" s="2"/>
    </row>
    <row r="2662" spans="2:4" x14ac:dyDescent="0.2">
      <c r="B2662" s="2"/>
      <c r="C2662" s="2"/>
      <c r="D2662" s="2"/>
    </row>
    <row r="2663" spans="2:4" x14ac:dyDescent="0.2">
      <c r="B2663" s="2"/>
      <c r="C2663" s="2"/>
      <c r="D2663" s="2"/>
    </row>
    <row r="2664" spans="2:4" x14ac:dyDescent="0.2">
      <c r="B2664" s="2"/>
      <c r="C2664" s="2"/>
      <c r="D2664" s="2"/>
    </row>
    <row r="2665" spans="2:4" x14ac:dyDescent="0.2">
      <c r="B2665" s="2"/>
      <c r="C2665" s="2"/>
      <c r="D2665" s="2"/>
    </row>
    <row r="2666" spans="2:4" x14ac:dyDescent="0.2">
      <c r="B2666" s="2"/>
      <c r="C2666" s="2"/>
      <c r="D2666" s="2"/>
    </row>
    <row r="2667" spans="2:4" x14ac:dyDescent="0.2">
      <c r="B2667" s="2"/>
      <c r="C2667" s="2"/>
      <c r="D2667" s="2"/>
    </row>
    <row r="2668" spans="2:4" x14ac:dyDescent="0.2">
      <c r="B2668" s="2"/>
      <c r="C2668" s="2"/>
      <c r="D2668" s="2"/>
    </row>
    <row r="2669" spans="2:4" x14ac:dyDescent="0.2">
      <c r="B2669" s="2"/>
      <c r="C2669" s="2"/>
      <c r="D2669" s="2"/>
    </row>
    <row r="2670" spans="2:4" x14ac:dyDescent="0.2">
      <c r="B2670" s="2"/>
      <c r="C2670" s="2"/>
      <c r="D2670" s="2"/>
    </row>
    <row r="2671" spans="2:4" x14ac:dyDescent="0.2">
      <c r="B2671" s="2"/>
      <c r="C2671" s="2"/>
      <c r="D2671" s="2"/>
    </row>
    <row r="2672" spans="2:4" x14ac:dyDescent="0.2">
      <c r="B2672" s="2"/>
      <c r="C2672" s="2"/>
      <c r="D2672" s="2"/>
    </row>
    <row r="2673" spans="2:4" x14ac:dyDescent="0.2">
      <c r="B2673" s="2"/>
      <c r="C2673" s="2"/>
      <c r="D2673" s="2"/>
    </row>
    <row r="2674" spans="2:4" x14ac:dyDescent="0.2">
      <c r="B2674" s="2"/>
      <c r="C2674" s="2"/>
      <c r="D2674" s="2"/>
    </row>
    <row r="2675" spans="2:4" x14ac:dyDescent="0.2">
      <c r="B2675" s="2"/>
      <c r="C2675" s="2"/>
      <c r="D2675" s="2"/>
    </row>
    <row r="2676" spans="2:4" x14ac:dyDescent="0.2">
      <c r="B2676" s="2"/>
      <c r="C2676" s="2"/>
      <c r="D2676" s="2"/>
    </row>
    <row r="2677" spans="2:4" x14ac:dyDescent="0.2">
      <c r="B2677" s="2"/>
      <c r="C2677" s="2"/>
      <c r="D2677" s="2"/>
    </row>
    <row r="2678" spans="2:4" x14ac:dyDescent="0.2">
      <c r="B2678" s="2"/>
      <c r="C2678" s="2"/>
      <c r="D2678" s="2"/>
    </row>
    <row r="2679" spans="2:4" x14ac:dyDescent="0.2">
      <c r="B2679" s="2"/>
      <c r="C2679" s="2"/>
      <c r="D2679" s="2"/>
    </row>
    <row r="2680" spans="2:4" x14ac:dyDescent="0.2">
      <c r="B2680" s="2"/>
      <c r="C2680" s="2"/>
      <c r="D2680" s="2"/>
    </row>
    <row r="2681" spans="2:4" x14ac:dyDescent="0.2">
      <c r="B2681" s="2"/>
      <c r="C2681" s="2"/>
      <c r="D2681" s="2"/>
    </row>
    <row r="2682" spans="2:4" x14ac:dyDescent="0.2">
      <c r="B2682" s="2"/>
      <c r="C2682" s="2"/>
      <c r="D2682" s="2"/>
    </row>
    <row r="2683" spans="2:4" x14ac:dyDescent="0.2">
      <c r="B2683" s="2"/>
      <c r="C2683" s="2"/>
      <c r="D2683" s="2"/>
    </row>
    <row r="2684" spans="2:4" x14ac:dyDescent="0.2">
      <c r="B2684" s="2"/>
      <c r="C2684" s="2"/>
      <c r="D2684" s="2"/>
    </row>
    <row r="2685" spans="2:4" x14ac:dyDescent="0.2">
      <c r="B2685" s="2"/>
      <c r="C2685" s="2"/>
      <c r="D2685" s="2"/>
    </row>
    <row r="2686" spans="2:4" x14ac:dyDescent="0.2">
      <c r="B2686" s="2"/>
      <c r="C2686" s="2"/>
      <c r="D2686" s="2"/>
    </row>
    <row r="2687" spans="2:4" x14ac:dyDescent="0.2">
      <c r="B2687" s="2"/>
      <c r="C2687" s="2"/>
      <c r="D2687" s="2"/>
    </row>
    <row r="2688" spans="2:4" ht="15" x14ac:dyDescent="0.25">
      <c r="B2688" s="2"/>
      <c r="C2688" s="2"/>
      <c r="D2688" s="3"/>
    </row>
    <row r="2689" spans="2:4" x14ac:dyDescent="0.2">
      <c r="B2689" s="2"/>
      <c r="C2689" s="2"/>
      <c r="D2689" s="2"/>
    </row>
    <row r="2690" spans="2:4" x14ac:dyDescent="0.2">
      <c r="B2690" s="2"/>
      <c r="C2690" s="2"/>
      <c r="D2690" s="2"/>
    </row>
    <row r="2691" spans="2:4" x14ac:dyDescent="0.2">
      <c r="B2691" s="2"/>
      <c r="C2691" s="2"/>
      <c r="D2691" s="2"/>
    </row>
    <row r="2692" spans="2:4" x14ac:dyDescent="0.2">
      <c r="B2692" s="2"/>
      <c r="C2692" s="2"/>
      <c r="D2692" s="2"/>
    </row>
    <row r="2693" spans="2:4" x14ac:dyDescent="0.2">
      <c r="B2693" s="2"/>
      <c r="C2693" s="2"/>
      <c r="D2693" s="2"/>
    </row>
    <row r="2694" spans="2:4" x14ac:dyDescent="0.2">
      <c r="B2694" s="2"/>
      <c r="C2694" s="2"/>
      <c r="D2694" s="2"/>
    </row>
    <row r="2695" spans="2:4" x14ac:dyDescent="0.2">
      <c r="B2695" s="2"/>
      <c r="C2695" s="2"/>
      <c r="D2695" s="2"/>
    </row>
    <row r="2696" spans="2:4" x14ac:dyDescent="0.2">
      <c r="B2696" s="2"/>
      <c r="C2696" s="2"/>
      <c r="D2696" s="2"/>
    </row>
    <row r="2697" spans="2:4" x14ac:dyDescent="0.2">
      <c r="B2697" s="2"/>
      <c r="C2697" s="2"/>
      <c r="D2697" s="2"/>
    </row>
    <row r="2698" spans="2:4" x14ac:dyDescent="0.2">
      <c r="B2698" s="2"/>
      <c r="C2698" s="2"/>
      <c r="D2698" s="2"/>
    </row>
    <row r="2699" spans="2:4" x14ac:dyDescent="0.2">
      <c r="B2699" s="2"/>
      <c r="C2699" s="2"/>
      <c r="D2699" s="2"/>
    </row>
    <row r="2700" spans="2:4" x14ac:dyDescent="0.2">
      <c r="B2700" s="2"/>
      <c r="C2700" s="2"/>
      <c r="D2700" s="2"/>
    </row>
    <row r="2701" spans="2:4" x14ac:dyDescent="0.2">
      <c r="B2701" s="2"/>
      <c r="C2701" s="2"/>
      <c r="D2701" s="2"/>
    </row>
    <row r="2702" spans="2:4" x14ac:dyDescent="0.2">
      <c r="B2702" s="2"/>
      <c r="C2702" s="2"/>
      <c r="D2702" s="2"/>
    </row>
    <row r="2703" spans="2:4" x14ac:dyDescent="0.2">
      <c r="B2703" s="2"/>
      <c r="C2703" s="2"/>
      <c r="D2703" s="2"/>
    </row>
    <row r="2704" spans="2:4" x14ac:dyDescent="0.2">
      <c r="B2704" s="2"/>
      <c r="C2704" s="2"/>
      <c r="D2704" s="2"/>
    </row>
    <row r="2705" spans="2:4" x14ac:dyDescent="0.2">
      <c r="B2705" s="2"/>
      <c r="C2705" s="2"/>
      <c r="D2705" s="2"/>
    </row>
    <row r="2706" spans="2:4" x14ac:dyDescent="0.2">
      <c r="B2706" s="2"/>
      <c r="C2706" s="2"/>
      <c r="D2706" s="2"/>
    </row>
    <row r="2707" spans="2:4" x14ac:dyDescent="0.2">
      <c r="B2707" s="2"/>
      <c r="C2707" s="2"/>
      <c r="D2707" s="2"/>
    </row>
    <row r="2708" spans="2:4" x14ac:dyDescent="0.2">
      <c r="B2708" s="2"/>
      <c r="C2708" s="2"/>
      <c r="D2708" s="2"/>
    </row>
    <row r="2709" spans="2:4" x14ac:dyDescent="0.2">
      <c r="B2709" s="2"/>
      <c r="C2709" s="2"/>
      <c r="D2709" s="2"/>
    </row>
    <row r="2710" spans="2:4" x14ac:dyDescent="0.2">
      <c r="B2710" s="2"/>
      <c r="C2710" s="2"/>
      <c r="D2710" s="2"/>
    </row>
    <row r="2711" spans="2:4" x14ac:dyDescent="0.2">
      <c r="B2711" s="2"/>
      <c r="C2711" s="2"/>
      <c r="D2711" s="2"/>
    </row>
    <row r="2712" spans="2:4" x14ac:dyDescent="0.2">
      <c r="B2712" s="2"/>
      <c r="C2712" s="2"/>
      <c r="D2712" s="2"/>
    </row>
    <row r="2713" spans="2:4" x14ac:dyDescent="0.2">
      <c r="B2713" s="2"/>
      <c r="C2713" s="2"/>
      <c r="D2713" s="2"/>
    </row>
    <row r="2714" spans="2:4" x14ac:dyDescent="0.2">
      <c r="B2714" s="2"/>
      <c r="C2714" s="2"/>
      <c r="D2714" s="2"/>
    </row>
    <row r="2715" spans="2:4" x14ac:dyDescent="0.2">
      <c r="B2715" s="2"/>
      <c r="C2715" s="2"/>
      <c r="D2715" s="2"/>
    </row>
    <row r="2716" spans="2:4" x14ac:dyDescent="0.2">
      <c r="B2716" s="2"/>
      <c r="C2716" s="2"/>
      <c r="D2716" s="2"/>
    </row>
    <row r="2717" spans="2:4" x14ac:dyDescent="0.2">
      <c r="B2717" s="2"/>
      <c r="C2717" s="2"/>
      <c r="D2717" s="2"/>
    </row>
    <row r="2718" spans="2:4" x14ac:dyDescent="0.2">
      <c r="B2718" s="2"/>
      <c r="C2718" s="2"/>
      <c r="D2718" s="2"/>
    </row>
    <row r="2719" spans="2:4" x14ac:dyDescent="0.2">
      <c r="B2719" s="2"/>
      <c r="C2719" s="2"/>
      <c r="D2719" s="2"/>
    </row>
    <row r="2720" spans="2:4" x14ac:dyDescent="0.2">
      <c r="B2720" s="2"/>
      <c r="C2720" s="2"/>
      <c r="D2720" s="2"/>
    </row>
    <row r="2721" spans="2:4" x14ac:dyDescent="0.2">
      <c r="B2721" s="2"/>
      <c r="C2721" s="2"/>
      <c r="D2721" s="2"/>
    </row>
    <row r="2722" spans="2:4" x14ac:dyDescent="0.2">
      <c r="B2722" s="2"/>
      <c r="C2722" s="2"/>
      <c r="D2722" s="2"/>
    </row>
    <row r="2723" spans="2:4" x14ac:dyDescent="0.2">
      <c r="B2723" s="2"/>
      <c r="C2723" s="2"/>
      <c r="D2723" s="2"/>
    </row>
    <row r="2724" spans="2:4" x14ac:dyDescent="0.2">
      <c r="B2724" s="2"/>
      <c r="C2724" s="2"/>
      <c r="D2724" s="2"/>
    </row>
    <row r="2725" spans="2:4" x14ac:dyDescent="0.2">
      <c r="B2725" s="2"/>
      <c r="C2725" s="2"/>
      <c r="D2725" s="2"/>
    </row>
    <row r="2726" spans="2:4" x14ac:dyDescent="0.2">
      <c r="B2726" s="2"/>
      <c r="C2726" s="2"/>
      <c r="D2726" s="2"/>
    </row>
    <row r="2727" spans="2:4" x14ac:dyDescent="0.2">
      <c r="B2727" s="2"/>
      <c r="C2727" s="2"/>
      <c r="D2727" s="2"/>
    </row>
    <row r="2728" spans="2:4" x14ac:dyDescent="0.2">
      <c r="B2728" s="2"/>
      <c r="C2728" s="2"/>
      <c r="D2728" s="2"/>
    </row>
    <row r="2729" spans="2:4" x14ac:dyDescent="0.2">
      <c r="B2729" s="2"/>
      <c r="C2729" s="2"/>
      <c r="D2729" s="2"/>
    </row>
    <row r="2730" spans="2:4" x14ac:dyDescent="0.2">
      <c r="B2730" s="2"/>
      <c r="C2730" s="2"/>
      <c r="D2730" s="2"/>
    </row>
    <row r="2731" spans="2:4" x14ac:dyDescent="0.2">
      <c r="B2731" s="2"/>
      <c r="C2731" s="2"/>
      <c r="D2731" s="2"/>
    </row>
    <row r="2732" spans="2:4" x14ac:dyDescent="0.2">
      <c r="B2732" s="2"/>
      <c r="C2732" s="2"/>
      <c r="D2732" s="2"/>
    </row>
    <row r="2733" spans="2:4" x14ac:dyDescent="0.2">
      <c r="B2733" s="2"/>
      <c r="C2733" s="2"/>
      <c r="D2733" s="2"/>
    </row>
    <row r="2734" spans="2:4" x14ac:dyDescent="0.2">
      <c r="B2734" s="2"/>
      <c r="C2734" s="2"/>
      <c r="D2734" s="2"/>
    </row>
    <row r="2735" spans="2:4" x14ac:dyDescent="0.2">
      <c r="B2735" s="2"/>
      <c r="C2735" s="2"/>
      <c r="D2735" s="2"/>
    </row>
    <row r="2736" spans="2:4" x14ac:dyDescent="0.2">
      <c r="B2736" s="2"/>
      <c r="C2736" s="2"/>
      <c r="D2736" s="2"/>
    </row>
    <row r="2737" spans="2:4" x14ac:dyDescent="0.2">
      <c r="B2737" s="2"/>
      <c r="C2737" s="2"/>
      <c r="D2737" s="2"/>
    </row>
    <row r="2738" spans="2:4" x14ac:dyDescent="0.2">
      <c r="B2738" s="2"/>
      <c r="C2738" s="2"/>
      <c r="D2738" s="2"/>
    </row>
    <row r="2739" spans="2:4" x14ac:dyDescent="0.2">
      <c r="B2739" s="2"/>
      <c r="C2739" s="2"/>
      <c r="D2739" s="2"/>
    </row>
    <row r="2740" spans="2:4" x14ac:dyDescent="0.2">
      <c r="B2740" s="2"/>
      <c r="C2740" s="2"/>
      <c r="D2740" s="2"/>
    </row>
    <row r="2741" spans="2:4" x14ac:dyDescent="0.2">
      <c r="B2741" s="2"/>
      <c r="C2741" s="2"/>
      <c r="D2741" s="2"/>
    </row>
    <row r="2742" spans="2:4" x14ac:dyDescent="0.2">
      <c r="B2742" s="2"/>
      <c r="C2742" s="2"/>
      <c r="D2742" s="2"/>
    </row>
    <row r="2743" spans="2:4" x14ac:dyDescent="0.2">
      <c r="B2743" s="2"/>
      <c r="C2743" s="2"/>
      <c r="D2743" s="2"/>
    </row>
    <row r="2744" spans="2:4" x14ac:dyDescent="0.2">
      <c r="B2744" s="2"/>
      <c r="C2744" s="2"/>
      <c r="D2744" s="2"/>
    </row>
    <row r="2745" spans="2:4" x14ac:dyDescent="0.2">
      <c r="B2745" s="2"/>
      <c r="C2745" s="2"/>
      <c r="D2745" s="2"/>
    </row>
    <row r="2746" spans="2:4" x14ac:dyDescent="0.2">
      <c r="B2746" s="2"/>
      <c r="C2746" s="2"/>
      <c r="D2746" s="2"/>
    </row>
    <row r="2747" spans="2:4" x14ac:dyDescent="0.2">
      <c r="B2747" s="2"/>
      <c r="C2747" s="2"/>
      <c r="D2747" s="2"/>
    </row>
    <row r="2748" spans="2:4" x14ac:dyDescent="0.2">
      <c r="B2748" s="2"/>
      <c r="C2748" s="2"/>
      <c r="D2748" s="2"/>
    </row>
    <row r="2749" spans="2:4" x14ac:dyDescent="0.2">
      <c r="B2749" s="2"/>
      <c r="C2749" s="2"/>
      <c r="D2749" s="2"/>
    </row>
    <row r="2750" spans="2:4" x14ac:dyDescent="0.2">
      <c r="B2750" s="2"/>
      <c r="C2750" s="2"/>
      <c r="D2750" s="2"/>
    </row>
    <row r="2751" spans="2:4" x14ac:dyDescent="0.2">
      <c r="B2751" s="2"/>
      <c r="C2751" s="2"/>
      <c r="D2751" s="2"/>
    </row>
    <row r="2752" spans="2:4" x14ac:dyDescent="0.2">
      <c r="B2752" s="2"/>
      <c r="C2752" s="2"/>
      <c r="D2752" s="2"/>
    </row>
    <row r="2753" spans="2:4" x14ac:dyDescent="0.2">
      <c r="B2753" s="2"/>
      <c r="C2753" s="2"/>
      <c r="D2753" s="2"/>
    </row>
    <row r="2754" spans="2:4" x14ac:dyDescent="0.2">
      <c r="B2754" s="2"/>
      <c r="C2754" s="2"/>
      <c r="D2754" s="2"/>
    </row>
    <row r="2755" spans="2:4" x14ac:dyDescent="0.2">
      <c r="B2755" s="2"/>
      <c r="C2755" s="2"/>
      <c r="D2755" s="2"/>
    </row>
    <row r="2756" spans="2:4" x14ac:dyDescent="0.2">
      <c r="B2756" s="2"/>
      <c r="C2756" s="2"/>
      <c r="D2756" s="2"/>
    </row>
    <row r="2757" spans="2:4" x14ac:dyDescent="0.2">
      <c r="B2757" s="2"/>
      <c r="C2757" s="2"/>
      <c r="D2757" s="2"/>
    </row>
    <row r="2758" spans="2:4" x14ac:dyDescent="0.2">
      <c r="B2758" s="2"/>
      <c r="C2758" s="2"/>
      <c r="D2758" s="2"/>
    </row>
    <row r="2759" spans="2:4" x14ac:dyDescent="0.2">
      <c r="B2759" s="2"/>
      <c r="C2759" s="2"/>
      <c r="D2759" s="2"/>
    </row>
    <row r="2760" spans="2:4" x14ac:dyDescent="0.2">
      <c r="B2760" s="2"/>
      <c r="C2760" s="2"/>
      <c r="D2760" s="2"/>
    </row>
    <row r="2761" spans="2:4" x14ac:dyDescent="0.2">
      <c r="B2761" s="2"/>
      <c r="C2761" s="2"/>
      <c r="D2761" s="2"/>
    </row>
    <row r="2762" spans="2:4" x14ac:dyDescent="0.2">
      <c r="B2762" s="2"/>
      <c r="C2762" s="2"/>
      <c r="D2762" s="2"/>
    </row>
    <row r="2763" spans="2:4" x14ac:dyDescent="0.2">
      <c r="B2763" s="2"/>
      <c r="C2763" s="2"/>
      <c r="D2763" s="2"/>
    </row>
    <row r="2764" spans="2:4" x14ac:dyDescent="0.2">
      <c r="B2764" s="2"/>
      <c r="C2764" s="2"/>
      <c r="D2764" s="2"/>
    </row>
    <row r="2765" spans="2:4" x14ac:dyDescent="0.2">
      <c r="B2765" s="2"/>
      <c r="C2765" s="2"/>
      <c r="D2765" s="2"/>
    </row>
    <row r="2766" spans="2:4" x14ac:dyDescent="0.2">
      <c r="B2766" s="2"/>
      <c r="C2766" s="2"/>
      <c r="D2766" s="2"/>
    </row>
    <row r="2767" spans="2:4" x14ac:dyDescent="0.2">
      <c r="B2767" s="2"/>
      <c r="C2767" s="2"/>
      <c r="D2767" s="2"/>
    </row>
    <row r="2768" spans="2:4" x14ac:dyDescent="0.2">
      <c r="B2768" s="2"/>
      <c r="C2768" s="2"/>
      <c r="D2768" s="2"/>
    </row>
    <row r="2769" spans="2:4" x14ac:dyDescent="0.2">
      <c r="B2769" s="2"/>
      <c r="C2769" s="2"/>
      <c r="D2769" s="2"/>
    </row>
    <row r="2770" spans="2:4" x14ac:dyDescent="0.2">
      <c r="B2770" s="2"/>
      <c r="C2770" s="2"/>
      <c r="D2770" s="2"/>
    </row>
    <row r="2771" spans="2:4" x14ac:dyDescent="0.2">
      <c r="B2771" s="2"/>
      <c r="C2771" s="2"/>
      <c r="D2771" s="2"/>
    </row>
    <row r="2772" spans="2:4" x14ac:dyDescent="0.2">
      <c r="B2772" s="2"/>
      <c r="C2772" s="2"/>
      <c r="D2772" s="2"/>
    </row>
    <row r="2773" spans="2:4" x14ac:dyDescent="0.2">
      <c r="B2773" s="2"/>
      <c r="C2773" s="2"/>
      <c r="D2773" s="2"/>
    </row>
    <row r="2774" spans="2:4" x14ac:dyDescent="0.2">
      <c r="B2774" s="2"/>
      <c r="C2774" s="2"/>
      <c r="D2774" s="2"/>
    </row>
    <row r="2775" spans="2:4" x14ac:dyDescent="0.2">
      <c r="B2775" s="2"/>
      <c r="C2775" s="2"/>
      <c r="D2775" s="2"/>
    </row>
    <row r="2776" spans="2:4" x14ac:dyDescent="0.2">
      <c r="B2776" s="2"/>
      <c r="C2776" s="2"/>
      <c r="D2776" s="2"/>
    </row>
    <row r="2777" spans="2:4" x14ac:dyDescent="0.2">
      <c r="B2777" s="2"/>
      <c r="C2777" s="2"/>
      <c r="D2777" s="2"/>
    </row>
    <row r="2778" spans="2:4" x14ac:dyDescent="0.2">
      <c r="B2778" s="2"/>
      <c r="C2778" s="2"/>
      <c r="D2778" s="2"/>
    </row>
    <row r="2779" spans="2:4" x14ac:dyDescent="0.2">
      <c r="B2779" s="2"/>
      <c r="C2779" s="2"/>
      <c r="D2779" s="2"/>
    </row>
    <row r="2780" spans="2:4" x14ac:dyDescent="0.2">
      <c r="B2780" s="2"/>
      <c r="C2780" s="2"/>
      <c r="D2780" s="2"/>
    </row>
    <row r="2781" spans="2:4" x14ac:dyDescent="0.2">
      <c r="B2781" s="2"/>
      <c r="C2781" s="2"/>
      <c r="D2781" s="2"/>
    </row>
    <row r="2782" spans="2:4" x14ac:dyDescent="0.2">
      <c r="B2782" s="2"/>
      <c r="C2782" s="2"/>
      <c r="D2782" s="2"/>
    </row>
    <row r="2783" spans="2:4" x14ac:dyDescent="0.2">
      <c r="B2783" s="2"/>
      <c r="C2783" s="2"/>
      <c r="D2783" s="2"/>
    </row>
    <row r="2784" spans="2:4" x14ac:dyDescent="0.2">
      <c r="B2784" s="2"/>
      <c r="C2784" s="2"/>
      <c r="D2784" s="2"/>
    </row>
    <row r="2785" spans="2:4" x14ac:dyDescent="0.2">
      <c r="B2785" s="2"/>
      <c r="C2785" s="2"/>
      <c r="D2785" s="2"/>
    </row>
    <row r="2786" spans="2:4" x14ac:dyDescent="0.2">
      <c r="B2786" s="2"/>
      <c r="C2786" s="2"/>
      <c r="D2786" s="2"/>
    </row>
    <row r="2787" spans="2:4" x14ac:dyDescent="0.2">
      <c r="B2787" s="2"/>
      <c r="C2787" s="2"/>
      <c r="D2787" s="2"/>
    </row>
    <row r="2788" spans="2:4" x14ac:dyDescent="0.2">
      <c r="B2788" s="2"/>
      <c r="C2788" s="2"/>
      <c r="D2788" s="2"/>
    </row>
    <row r="2789" spans="2:4" x14ac:dyDescent="0.2">
      <c r="B2789" s="2"/>
      <c r="C2789" s="2"/>
      <c r="D2789" s="2"/>
    </row>
    <row r="2790" spans="2:4" x14ac:dyDescent="0.2">
      <c r="B2790" s="2"/>
      <c r="C2790" s="2"/>
      <c r="D2790" s="2"/>
    </row>
    <row r="2791" spans="2:4" x14ac:dyDescent="0.2">
      <c r="B2791" s="2"/>
      <c r="C2791" s="2"/>
      <c r="D2791" s="2"/>
    </row>
    <row r="2792" spans="2:4" x14ac:dyDescent="0.2">
      <c r="B2792" s="2"/>
      <c r="C2792" s="2"/>
      <c r="D2792" s="2"/>
    </row>
    <row r="2793" spans="2:4" x14ac:dyDescent="0.2">
      <c r="B2793" s="2"/>
      <c r="C2793" s="2"/>
      <c r="D2793" s="2"/>
    </row>
    <row r="2794" spans="2:4" x14ac:dyDescent="0.2">
      <c r="B2794" s="2"/>
      <c r="C2794" s="2"/>
      <c r="D2794" s="2"/>
    </row>
    <row r="2795" spans="2:4" x14ac:dyDescent="0.2">
      <c r="B2795" s="2"/>
      <c r="C2795" s="2"/>
      <c r="D2795" s="2"/>
    </row>
    <row r="2796" spans="2:4" x14ac:dyDescent="0.2">
      <c r="B2796" s="2"/>
      <c r="C2796" s="2"/>
      <c r="D2796" s="2"/>
    </row>
    <row r="2797" spans="2:4" x14ac:dyDescent="0.2">
      <c r="B2797" s="2"/>
      <c r="C2797" s="2"/>
      <c r="D2797" s="2"/>
    </row>
    <row r="2798" spans="2:4" x14ac:dyDescent="0.2">
      <c r="B2798" s="2"/>
      <c r="C2798" s="2"/>
      <c r="D2798" s="2"/>
    </row>
    <row r="2799" spans="2:4" x14ac:dyDescent="0.2">
      <c r="B2799" s="2"/>
      <c r="C2799" s="2"/>
      <c r="D2799" s="2"/>
    </row>
    <row r="2800" spans="2:4" x14ac:dyDescent="0.2">
      <c r="B2800" s="2"/>
      <c r="C2800" s="2"/>
      <c r="D2800" s="2"/>
    </row>
    <row r="2801" spans="2:4" x14ac:dyDescent="0.2">
      <c r="B2801" s="2"/>
      <c r="C2801" s="2"/>
      <c r="D2801" s="2"/>
    </row>
    <row r="2802" spans="2:4" x14ac:dyDescent="0.2">
      <c r="B2802" s="2"/>
      <c r="C2802" s="2"/>
      <c r="D2802" s="2"/>
    </row>
    <row r="2803" spans="2:4" x14ac:dyDescent="0.2">
      <c r="B2803" s="2"/>
      <c r="C2803" s="2"/>
      <c r="D2803" s="2"/>
    </row>
    <row r="2804" spans="2:4" x14ac:dyDescent="0.2">
      <c r="B2804" s="2"/>
      <c r="C2804" s="2"/>
      <c r="D2804" s="2"/>
    </row>
    <row r="2805" spans="2:4" x14ac:dyDescent="0.2">
      <c r="B2805" s="2"/>
      <c r="C2805" s="2"/>
      <c r="D2805" s="2"/>
    </row>
    <row r="2806" spans="2:4" x14ac:dyDescent="0.2">
      <c r="B2806" s="2"/>
      <c r="C2806" s="2"/>
      <c r="D2806" s="2"/>
    </row>
    <row r="2807" spans="2:4" x14ac:dyDescent="0.2">
      <c r="B2807" s="2"/>
      <c r="C2807" s="2"/>
      <c r="D2807" s="2"/>
    </row>
    <row r="2808" spans="2:4" x14ac:dyDescent="0.2">
      <c r="B2808" s="2"/>
      <c r="C2808" s="2"/>
      <c r="D2808" s="2"/>
    </row>
    <row r="2809" spans="2:4" x14ac:dyDescent="0.2">
      <c r="B2809" s="2"/>
      <c r="C2809" s="2"/>
      <c r="D2809" s="2"/>
    </row>
    <row r="2810" spans="2:4" x14ac:dyDescent="0.2">
      <c r="B2810" s="2"/>
      <c r="C2810" s="2"/>
      <c r="D2810" s="2"/>
    </row>
    <row r="2811" spans="2:4" x14ac:dyDescent="0.2">
      <c r="B2811" s="2"/>
      <c r="C2811" s="2"/>
      <c r="D2811" s="2"/>
    </row>
    <row r="2812" spans="2:4" x14ac:dyDescent="0.2">
      <c r="B2812" s="2"/>
      <c r="C2812" s="2"/>
      <c r="D2812" s="2"/>
    </row>
    <row r="2813" spans="2:4" x14ac:dyDescent="0.2">
      <c r="B2813" s="2"/>
      <c r="C2813" s="2"/>
      <c r="D2813" s="2"/>
    </row>
    <row r="2814" spans="2:4" x14ac:dyDescent="0.2">
      <c r="B2814" s="2"/>
      <c r="C2814" s="2"/>
      <c r="D2814" s="2"/>
    </row>
    <row r="2815" spans="2:4" x14ac:dyDescent="0.2">
      <c r="B2815" s="2"/>
      <c r="C2815" s="2"/>
      <c r="D2815" s="2"/>
    </row>
    <row r="2816" spans="2:4" x14ac:dyDescent="0.2">
      <c r="B2816" s="2"/>
      <c r="C2816" s="2"/>
      <c r="D2816" s="2"/>
    </row>
    <row r="2817" spans="2:4" x14ac:dyDescent="0.2">
      <c r="B2817" s="2"/>
      <c r="C2817" s="2"/>
      <c r="D2817" s="2"/>
    </row>
    <row r="2818" spans="2:4" x14ac:dyDescent="0.2">
      <c r="B2818" s="2"/>
      <c r="C2818" s="2"/>
      <c r="D2818" s="2"/>
    </row>
    <row r="2819" spans="2:4" x14ac:dyDescent="0.2">
      <c r="B2819" s="2"/>
      <c r="C2819" s="2"/>
      <c r="D2819" s="2"/>
    </row>
    <row r="2820" spans="2:4" x14ac:dyDescent="0.2">
      <c r="B2820" s="2"/>
      <c r="C2820" s="2"/>
      <c r="D2820" s="2"/>
    </row>
    <row r="2821" spans="2:4" x14ac:dyDescent="0.2">
      <c r="B2821" s="2"/>
      <c r="C2821" s="2"/>
      <c r="D2821" s="2"/>
    </row>
    <row r="2822" spans="2:4" x14ac:dyDescent="0.2">
      <c r="B2822" s="2"/>
      <c r="C2822" s="2"/>
      <c r="D2822" s="2"/>
    </row>
    <row r="2823" spans="2:4" x14ac:dyDescent="0.2">
      <c r="B2823" s="2"/>
      <c r="C2823" s="2"/>
      <c r="D2823" s="2"/>
    </row>
    <row r="2824" spans="2:4" x14ac:dyDescent="0.2">
      <c r="B2824" s="2"/>
      <c r="C2824" s="2"/>
      <c r="D2824" s="2"/>
    </row>
    <row r="2825" spans="2:4" x14ac:dyDescent="0.2">
      <c r="B2825" s="2"/>
      <c r="C2825" s="2"/>
      <c r="D2825" s="2"/>
    </row>
    <row r="2826" spans="2:4" x14ac:dyDescent="0.2">
      <c r="B2826" s="2"/>
      <c r="C2826" s="2"/>
      <c r="D2826" s="2"/>
    </row>
    <row r="2827" spans="2:4" x14ac:dyDescent="0.2">
      <c r="B2827" s="2"/>
      <c r="C2827" s="2"/>
      <c r="D2827" s="2"/>
    </row>
    <row r="2828" spans="2:4" x14ac:dyDescent="0.2">
      <c r="B2828" s="2"/>
      <c r="C2828" s="2"/>
      <c r="D2828" s="2"/>
    </row>
    <row r="2829" spans="2:4" x14ac:dyDescent="0.2">
      <c r="B2829" s="2"/>
      <c r="C2829" s="2"/>
      <c r="D2829" s="2"/>
    </row>
    <row r="2830" spans="2:4" x14ac:dyDescent="0.2">
      <c r="B2830" s="2"/>
      <c r="C2830" s="2"/>
      <c r="D2830" s="2"/>
    </row>
    <row r="2831" spans="2:4" x14ac:dyDescent="0.2">
      <c r="B2831" s="2"/>
      <c r="C2831" s="2"/>
      <c r="D2831" s="2"/>
    </row>
    <row r="2832" spans="2:4" x14ac:dyDescent="0.2">
      <c r="B2832" s="2"/>
      <c r="C2832" s="2"/>
      <c r="D2832" s="2"/>
    </row>
    <row r="2833" spans="2:4" x14ac:dyDescent="0.2">
      <c r="B2833" s="2"/>
      <c r="C2833" s="2"/>
      <c r="D2833" s="2"/>
    </row>
    <row r="2834" spans="2:4" x14ac:dyDescent="0.2">
      <c r="B2834" s="2"/>
      <c r="C2834" s="2"/>
      <c r="D2834" s="2"/>
    </row>
    <row r="2835" spans="2:4" x14ac:dyDescent="0.2">
      <c r="B2835" s="2"/>
      <c r="C2835" s="2"/>
      <c r="D2835" s="2"/>
    </row>
    <row r="2836" spans="2:4" x14ac:dyDescent="0.2">
      <c r="B2836" s="2"/>
      <c r="C2836" s="2"/>
      <c r="D2836" s="2"/>
    </row>
    <row r="2837" spans="2:4" x14ac:dyDescent="0.2">
      <c r="B2837" s="2"/>
      <c r="C2837" s="2"/>
      <c r="D2837" s="2"/>
    </row>
    <row r="2838" spans="2:4" x14ac:dyDescent="0.2">
      <c r="B2838" s="2"/>
      <c r="C2838" s="2"/>
      <c r="D2838" s="2"/>
    </row>
    <row r="2839" spans="2:4" x14ac:dyDescent="0.2">
      <c r="B2839" s="2"/>
      <c r="C2839" s="2"/>
      <c r="D2839" s="2"/>
    </row>
    <row r="2840" spans="2:4" x14ac:dyDescent="0.2">
      <c r="B2840" s="2"/>
      <c r="C2840" s="2"/>
      <c r="D2840" s="2"/>
    </row>
    <row r="2841" spans="2:4" x14ac:dyDescent="0.2">
      <c r="B2841" s="2"/>
      <c r="C2841" s="2"/>
      <c r="D2841" s="2"/>
    </row>
    <row r="2842" spans="2:4" x14ac:dyDescent="0.2">
      <c r="B2842" s="2"/>
      <c r="C2842" s="2"/>
      <c r="D2842" s="2"/>
    </row>
    <row r="2843" spans="2:4" x14ac:dyDescent="0.2">
      <c r="B2843" s="2"/>
      <c r="C2843" s="2"/>
      <c r="D2843" s="2"/>
    </row>
    <row r="2844" spans="2:4" x14ac:dyDescent="0.2">
      <c r="B2844" s="2"/>
      <c r="C2844" s="2"/>
      <c r="D2844" s="2"/>
    </row>
    <row r="2845" spans="2:4" x14ac:dyDescent="0.2">
      <c r="B2845" s="2"/>
      <c r="C2845" s="2"/>
      <c r="D2845" s="2"/>
    </row>
    <row r="2846" spans="2:4" x14ac:dyDescent="0.2">
      <c r="B2846" s="2"/>
      <c r="C2846" s="2"/>
      <c r="D2846" s="2"/>
    </row>
    <row r="2847" spans="2:4" x14ac:dyDescent="0.2">
      <c r="B2847" s="2"/>
      <c r="C2847" s="2"/>
      <c r="D2847" s="2"/>
    </row>
    <row r="2848" spans="2:4" x14ac:dyDescent="0.2">
      <c r="B2848" s="2"/>
      <c r="C2848" s="2"/>
      <c r="D2848" s="2"/>
    </row>
    <row r="2849" spans="2:4" x14ac:dyDescent="0.2">
      <c r="B2849" s="2"/>
      <c r="C2849" s="2"/>
      <c r="D2849" s="2"/>
    </row>
    <row r="2850" spans="2:4" x14ac:dyDescent="0.2">
      <c r="B2850" s="2"/>
      <c r="C2850" s="2"/>
      <c r="D2850" s="2"/>
    </row>
    <row r="2851" spans="2:4" x14ac:dyDescent="0.2">
      <c r="B2851" s="2"/>
      <c r="C2851" s="2"/>
      <c r="D2851" s="2"/>
    </row>
    <row r="2852" spans="2:4" x14ac:dyDescent="0.2">
      <c r="B2852" s="2"/>
      <c r="C2852" s="2"/>
      <c r="D2852" s="2"/>
    </row>
    <row r="2853" spans="2:4" x14ac:dyDescent="0.2">
      <c r="B2853" s="2"/>
      <c r="C2853" s="2"/>
      <c r="D2853" s="2"/>
    </row>
    <row r="2854" spans="2:4" x14ac:dyDescent="0.2">
      <c r="B2854" s="2"/>
      <c r="C2854" s="2"/>
      <c r="D2854" s="2"/>
    </row>
    <row r="2855" spans="2:4" x14ac:dyDescent="0.2">
      <c r="B2855" s="2"/>
      <c r="C2855" s="2"/>
      <c r="D2855" s="2"/>
    </row>
    <row r="2856" spans="2:4" x14ac:dyDescent="0.2">
      <c r="B2856" s="2"/>
      <c r="C2856" s="2"/>
      <c r="D2856" s="2"/>
    </row>
    <row r="2857" spans="2:4" x14ac:dyDescent="0.2">
      <c r="B2857" s="2"/>
      <c r="C2857" s="2"/>
      <c r="D2857" s="2"/>
    </row>
    <row r="2858" spans="2:4" x14ac:dyDescent="0.2">
      <c r="B2858" s="2"/>
      <c r="C2858" s="2"/>
      <c r="D2858" s="2"/>
    </row>
    <row r="2859" spans="2:4" x14ac:dyDescent="0.2">
      <c r="B2859" s="2"/>
      <c r="C2859" s="2"/>
      <c r="D2859" s="2"/>
    </row>
    <row r="2860" spans="2:4" x14ac:dyDescent="0.2">
      <c r="B2860" s="2"/>
      <c r="C2860" s="2"/>
      <c r="D2860" s="2"/>
    </row>
    <row r="2861" spans="2:4" x14ac:dyDescent="0.2">
      <c r="B2861" s="2"/>
      <c r="C2861" s="2"/>
      <c r="D2861" s="2"/>
    </row>
    <row r="2862" spans="2:4" x14ac:dyDescent="0.2">
      <c r="B2862" s="2"/>
      <c r="C2862" s="2"/>
      <c r="D2862" s="2"/>
    </row>
    <row r="2863" spans="2:4" x14ac:dyDescent="0.2">
      <c r="B2863" s="2"/>
      <c r="C2863" s="2"/>
      <c r="D2863" s="2"/>
    </row>
    <row r="2864" spans="2:4" x14ac:dyDescent="0.2">
      <c r="B2864" s="2"/>
      <c r="C2864" s="2"/>
      <c r="D2864" s="2"/>
    </row>
    <row r="2865" spans="2:4" x14ac:dyDescent="0.2">
      <c r="B2865" s="2"/>
      <c r="C2865" s="2"/>
      <c r="D2865" s="2"/>
    </row>
    <row r="2866" spans="2:4" x14ac:dyDescent="0.2">
      <c r="B2866" s="2"/>
      <c r="C2866" s="2"/>
      <c r="D2866" s="2"/>
    </row>
    <row r="2867" spans="2:4" x14ac:dyDescent="0.2">
      <c r="B2867" s="2"/>
      <c r="C2867" s="2"/>
      <c r="D2867" s="2"/>
    </row>
    <row r="2868" spans="2:4" x14ac:dyDescent="0.2">
      <c r="B2868" s="2"/>
      <c r="C2868" s="2"/>
      <c r="D2868" s="2"/>
    </row>
    <row r="2869" spans="2:4" x14ac:dyDescent="0.2">
      <c r="B2869" s="2"/>
      <c r="C2869" s="2"/>
      <c r="D2869" s="2"/>
    </row>
    <row r="2870" spans="2:4" x14ac:dyDescent="0.2">
      <c r="B2870" s="2"/>
      <c r="C2870" s="2"/>
      <c r="D2870" s="2"/>
    </row>
    <row r="2871" spans="2:4" x14ac:dyDescent="0.2">
      <c r="B2871" s="2"/>
      <c r="C2871" s="2"/>
      <c r="D2871" s="2"/>
    </row>
    <row r="2872" spans="2:4" x14ac:dyDescent="0.2">
      <c r="B2872" s="2"/>
      <c r="C2872" s="2"/>
      <c r="D2872" s="2"/>
    </row>
    <row r="2873" spans="2:4" x14ac:dyDescent="0.2">
      <c r="B2873" s="2"/>
      <c r="C2873" s="2"/>
      <c r="D2873" s="2"/>
    </row>
    <row r="2874" spans="2:4" x14ac:dyDescent="0.2">
      <c r="B2874" s="2"/>
      <c r="C2874" s="2"/>
      <c r="D2874" s="2"/>
    </row>
    <row r="2875" spans="2:4" x14ac:dyDescent="0.2">
      <c r="B2875" s="2"/>
      <c r="C2875" s="2"/>
      <c r="D2875" s="2"/>
    </row>
    <row r="2876" spans="2:4" x14ac:dyDescent="0.2">
      <c r="B2876" s="2"/>
      <c r="C2876" s="2"/>
      <c r="D2876" s="2"/>
    </row>
    <row r="2877" spans="2:4" x14ac:dyDescent="0.2">
      <c r="B2877" s="2"/>
      <c r="C2877" s="2"/>
      <c r="D2877" s="2"/>
    </row>
    <row r="2878" spans="2:4" x14ac:dyDescent="0.2">
      <c r="B2878" s="2"/>
      <c r="C2878" s="2"/>
      <c r="D2878" s="2"/>
    </row>
    <row r="2879" spans="2:4" x14ac:dyDescent="0.2">
      <c r="B2879" s="2"/>
      <c r="C2879" s="2"/>
      <c r="D2879" s="2"/>
    </row>
    <row r="2880" spans="2:4" x14ac:dyDescent="0.2">
      <c r="B2880" s="2"/>
      <c r="C2880" s="2"/>
      <c r="D2880" s="2"/>
    </row>
    <row r="2881" spans="2:4" x14ac:dyDescent="0.2">
      <c r="B2881" s="2"/>
      <c r="C2881" s="2"/>
      <c r="D2881" s="2"/>
    </row>
    <row r="2882" spans="2:4" x14ac:dyDescent="0.2">
      <c r="B2882" s="2"/>
      <c r="C2882" s="2"/>
      <c r="D2882" s="2"/>
    </row>
    <row r="2883" spans="2:4" x14ac:dyDescent="0.2">
      <c r="B2883" s="2"/>
      <c r="C2883" s="2"/>
      <c r="D2883" s="2"/>
    </row>
    <row r="2884" spans="2:4" x14ac:dyDescent="0.2">
      <c r="B2884" s="2"/>
      <c r="C2884" s="2"/>
      <c r="D2884" s="2"/>
    </row>
    <row r="2885" spans="2:4" x14ac:dyDescent="0.2">
      <c r="B2885" s="2"/>
      <c r="C2885" s="2"/>
      <c r="D2885" s="2"/>
    </row>
    <row r="2886" spans="2:4" x14ac:dyDescent="0.2">
      <c r="B2886" s="2"/>
      <c r="C2886" s="2"/>
      <c r="D2886" s="2"/>
    </row>
    <row r="2887" spans="2:4" x14ac:dyDescent="0.2">
      <c r="B2887" s="2"/>
      <c r="C2887" s="2"/>
      <c r="D2887" s="2"/>
    </row>
    <row r="2888" spans="2:4" x14ac:dyDescent="0.2">
      <c r="B2888" s="2"/>
      <c r="C2888" s="2"/>
      <c r="D2888" s="2"/>
    </row>
    <row r="2889" spans="2:4" x14ac:dyDescent="0.2">
      <c r="B2889" s="2"/>
      <c r="C2889" s="2"/>
      <c r="D2889" s="2"/>
    </row>
    <row r="2890" spans="2:4" x14ac:dyDescent="0.2">
      <c r="B2890" s="2"/>
      <c r="C2890" s="2"/>
      <c r="D2890" s="2"/>
    </row>
    <row r="2891" spans="2:4" x14ac:dyDescent="0.2">
      <c r="B2891" s="2"/>
      <c r="C2891" s="2"/>
      <c r="D2891" s="2"/>
    </row>
    <row r="2892" spans="2:4" x14ac:dyDescent="0.2">
      <c r="B2892" s="2"/>
      <c r="C2892" s="2"/>
      <c r="D2892" s="2"/>
    </row>
    <row r="2893" spans="2:4" x14ac:dyDescent="0.2">
      <c r="B2893" s="2"/>
      <c r="C2893" s="2"/>
      <c r="D2893" s="2"/>
    </row>
    <row r="2894" spans="2:4" x14ac:dyDescent="0.2">
      <c r="B2894" s="2"/>
      <c r="C2894" s="2"/>
      <c r="D2894" s="2"/>
    </row>
    <row r="2895" spans="2:4" x14ac:dyDescent="0.2">
      <c r="B2895" s="2"/>
      <c r="C2895" s="2"/>
      <c r="D2895" s="2"/>
    </row>
    <row r="2896" spans="2:4" x14ac:dyDescent="0.2">
      <c r="B2896" s="2"/>
      <c r="C2896" s="2"/>
      <c r="D2896" s="2"/>
    </row>
    <row r="2897" spans="2:4" x14ac:dyDescent="0.2">
      <c r="B2897" s="2"/>
      <c r="C2897" s="2"/>
      <c r="D2897" s="2"/>
    </row>
    <row r="2898" spans="2:4" x14ac:dyDescent="0.2">
      <c r="B2898" s="2"/>
      <c r="C2898" s="2"/>
      <c r="D2898" s="2"/>
    </row>
    <row r="2899" spans="2:4" x14ac:dyDescent="0.2">
      <c r="B2899" s="2"/>
      <c r="C2899" s="2"/>
      <c r="D2899" s="2"/>
    </row>
    <row r="2900" spans="2:4" x14ac:dyDescent="0.2">
      <c r="B2900" s="2"/>
      <c r="C2900" s="2"/>
      <c r="D2900" s="2"/>
    </row>
    <row r="2901" spans="2:4" x14ac:dyDescent="0.2">
      <c r="B2901" s="2"/>
      <c r="C2901" s="2"/>
      <c r="D2901" s="2"/>
    </row>
    <row r="2902" spans="2:4" x14ac:dyDescent="0.2">
      <c r="B2902" s="2"/>
      <c r="C2902" s="2"/>
      <c r="D2902" s="2"/>
    </row>
    <row r="2903" spans="2:4" x14ac:dyDescent="0.2">
      <c r="B2903" s="2"/>
      <c r="C2903" s="2"/>
      <c r="D2903" s="2"/>
    </row>
    <row r="2904" spans="2:4" x14ac:dyDescent="0.2">
      <c r="B2904" s="2"/>
      <c r="C2904" s="2"/>
      <c r="D2904" s="2"/>
    </row>
    <row r="2905" spans="2:4" x14ac:dyDescent="0.2">
      <c r="B2905" s="2"/>
      <c r="C2905" s="2"/>
      <c r="D2905" s="2"/>
    </row>
    <row r="2906" spans="2:4" x14ac:dyDescent="0.2">
      <c r="B2906" s="2"/>
      <c r="C2906" s="2"/>
      <c r="D2906" s="2"/>
    </row>
    <row r="2907" spans="2:4" x14ac:dyDescent="0.2">
      <c r="B2907" s="2"/>
      <c r="C2907" s="2"/>
      <c r="D2907" s="2"/>
    </row>
    <row r="2908" spans="2:4" x14ac:dyDescent="0.2">
      <c r="B2908" s="2"/>
      <c r="C2908" s="2"/>
      <c r="D2908" s="2"/>
    </row>
    <row r="2909" spans="2:4" x14ac:dyDescent="0.2">
      <c r="B2909" s="2"/>
      <c r="C2909" s="2"/>
      <c r="D2909" s="2"/>
    </row>
    <row r="2910" spans="2:4" x14ac:dyDescent="0.2">
      <c r="B2910" s="2"/>
      <c r="C2910" s="2"/>
      <c r="D2910" s="2"/>
    </row>
    <row r="2911" spans="2:4" x14ac:dyDescent="0.2">
      <c r="B2911" s="2"/>
      <c r="C2911" s="2"/>
      <c r="D2911" s="2"/>
    </row>
    <row r="2912" spans="2:4" x14ac:dyDescent="0.2">
      <c r="B2912" s="2"/>
      <c r="C2912" s="2"/>
      <c r="D2912" s="2"/>
    </row>
    <row r="2913" spans="2:4" x14ac:dyDescent="0.2">
      <c r="B2913" s="2"/>
      <c r="C2913" s="2"/>
      <c r="D2913" s="2"/>
    </row>
    <row r="2914" spans="2:4" x14ac:dyDescent="0.2">
      <c r="B2914" s="2"/>
      <c r="C2914" s="2"/>
      <c r="D2914" s="2"/>
    </row>
    <row r="2915" spans="2:4" x14ac:dyDescent="0.2">
      <c r="B2915" s="2"/>
      <c r="C2915" s="2"/>
      <c r="D2915" s="2"/>
    </row>
    <row r="2916" spans="2:4" x14ac:dyDescent="0.2">
      <c r="B2916" s="2"/>
      <c r="C2916" s="2"/>
      <c r="D2916" s="2"/>
    </row>
    <row r="2917" spans="2:4" x14ac:dyDescent="0.2">
      <c r="B2917" s="2"/>
      <c r="C2917" s="2"/>
      <c r="D2917" s="2"/>
    </row>
    <row r="2918" spans="2:4" x14ac:dyDescent="0.2">
      <c r="B2918" s="2"/>
      <c r="C2918" s="2"/>
      <c r="D2918" s="2"/>
    </row>
    <row r="2919" spans="2:4" x14ac:dyDescent="0.2">
      <c r="B2919" s="2"/>
      <c r="C2919" s="2"/>
      <c r="D2919" s="2"/>
    </row>
    <row r="2920" spans="2:4" x14ac:dyDescent="0.2">
      <c r="B2920" s="2"/>
      <c r="C2920" s="2"/>
      <c r="D2920" s="2"/>
    </row>
    <row r="2921" spans="2:4" x14ac:dyDescent="0.2">
      <c r="B2921" s="2"/>
      <c r="C2921" s="2"/>
      <c r="D2921" s="2"/>
    </row>
    <row r="2922" spans="2:4" x14ac:dyDescent="0.2">
      <c r="B2922" s="2"/>
      <c r="C2922" s="2"/>
      <c r="D2922" s="2"/>
    </row>
    <row r="2923" spans="2:4" x14ac:dyDescent="0.2">
      <c r="B2923" s="2"/>
      <c r="C2923" s="2"/>
      <c r="D2923" s="2"/>
    </row>
    <row r="2924" spans="2:4" x14ac:dyDescent="0.2">
      <c r="B2924" s="2"/>
      <c r="C2924" s="2"/>
      <c r="D2924" s="2"/>
    </row>
    <row r="2925" spans="2:4" x14ac:dyDescent="0.2">
      <c r="B2925" s="2"/>
      <c r="C2925" s="2"/>
      <c r="D2925" s="2"/>
    </row>
    <row r="2926" spans="2:4" x14ac:dyDescent="0.2">
      <c r="B2926" s="2"/>
      <c r="C2926" s="2"/>
      <c r="D2926" s="2"/>
    </row>
    <row r="2927" spans="2:4" x14ac:dyDescent="0.2">
      <c r="B2927" s="2"/>
      <c r="C2927" s="2"/>
      <c r="D2927" s="2"/>
    </row>
    <row r="2928" spans="2:4" x14ac:dyDescent="0.2">
      <c r="B2928" s="2"/>
      <c r="C2928" s="2"/>
      <c r="D2928" s="2"/>
    </row>
    <row r="2929" spans="2:4" x14ac:dyDescent="0.2">
      <c r="B2929" s="2"/>
      <c r="C2929" s="2"/>
      <c r="D2929" s="2"/>
    </row>
    <row r="2930" spans="2:4" x14ac:dyDescent="0.2">
      <c r="B2930" s="2"/>
      <c r="C2930" s="2"/>
      <c r="D2930" s="2"/>
    </row>
    <row r="2931" spans="2:4" x14ac:dyDescent="0.2">
      <c r="B2931" s="2"/>
      <c r="C2931" s="2"/>
      <c r="D2931" s="2"/>
    </row>
    <row r="2932" spans="2:4" x14ac:dyDescent="0.2">
      <c r="B2932" s="2"/>
      <c r="C2932" s="2"/>
      <c r="D2932" s="2"/>
    </row>
    <row r="2933" spans="2:4" x14ac:dyDescent="0.2">
      <c r="B2933" s="2"/>
      <c r="C2933" s="2"/>
      <c r="D2933" s="2"/>
    </row>
    <row r="2934" spans="2:4" x14ac:dyDescent="0.2">
      <c r="B2934" s="2"/>
      <c r="C2934" s="2"/>
      <c r="D2934" s="2"/>
    </row>
    <row r="2935" spans="2:4" x14ac:dyDescent="0.2">
      <c r="B2935" s="2"/>
      <c r="C2935" s="2"/>
      <c r="D2935" s="2"/>
    </row>
    <row r="2936" spans="2:4" x14ac:dyDescent="0.2">
      <c r="B2936" s="2"/>
      <c r="C2936" s="2"/>
      <c r="D2936" s="2"/>
    </row>
    <row r="2937" spans="2:4" x14ac:dyDescent="0.2">
      <c r="B2937" s="2"/>
      <c r="C2937" s="2"/>
      <c r="D2937" s="2"/>
    </row>
    <row r="2938" spans="2:4" x14ac:dyDescent="0.2">
      <c r="B2938" s="2"/>
      <c r="C2938" s="2"/>
      <c r="D2938" s="2"/>
    </row>
    <row r="2939" spans="2:4" x14ac:dyDescent="0.2">
      <c r="B2939" s="2"/>
      <c r="C2939" s="2"/>
      <c r="D2939" s="2"/>
    </row>
    <row r="2940" spans="2:4" x14ac:dyDescent="0.2">
      <c r="B2940" s="2"/>
      <c r="C2940" s="2"/>
      <c r="D2940" s="2"/>
    </row>
    <row r="2941" spans="2:4" x14ac:dyDescent="0.2">
      <c r="B2941" s="2"/>
      <c r="C2941" s="2"/>
      <c r="D2941" s="2"/>
    </row>
    <row r="2942" spans="2:4" x14ac:dyDescent="0.2">
      <c r="B2942" s="2"/>
      <c r="C2942" s="2"/>
      <c r="D2942" s="2"/>
    </row>
    <row r="2943" spans="2:4" x14ac:dyDescent="0.2">
      <c r="B2943" s="2"/>
      <c r="C2943" s="2"/>
      <c r="D2943" s="2"/>
    </row>
    <row r="2944" spans="2:4" x14ac:dyDescent="0.2">
      <c r="B2944" s="2"/>
      <c r="C2944" s="2"/>
      <c r="D2944" s="2"/>
    </row>
    <row r="2945" spans="2:4" x14ac:dyDescent="0.2">
      <c r="B2945" s="2"/>
      <c r="C2945" s="2"/>
      <c r="D2945" s="2"/>
    </row>
    <row r="2946" spans="2:4" x14ac:dyDescent="0.2">
      <c r="B2946" s="2"/>
      <c r="C2946" s="2"/>
      <c r="D2946" s="2"/>
    </row>
    <row r="2947" spans="2:4" x14ac:dyDescent="0.2">
      <c r="B2947" s="2"/>
      <c r="C2947" s="2"/>
      <c r="D2947" s="2"/>
    </row>
    <row r="2948" spans="2:4" x14ac:dyDescent="0.2">
      <c r="B2948" s="2"/>
      <c r="C2948" s="2"/>
      <c r="D2948" s="2"/>
    </row>
    <row r="2949" spans="2:4" x14ac:dyDescent="0.2">
      <c r="B2949" s="2"/>
      <c r="C2949" s="2"/>
      <c r="D2949" s="2"/>
    </row>
    <row r="2950" spans="2:4" x14ac:dyDescent="0.2">
      <c r="B2950" s="2"/>
      <c r="C2950" s="2"/>
      <c r="D2950" s="2"/>
    </row>
    <row r="2951" spans="2:4" x14ac:dyDescent="0.2">
      <c r="B2951" s="2"/>
      <c r="C2951" s="2"/>
      <c r="D2951" s="2"/>
    </row>
    <row r="2952" spans="2:4" x14ac:dyDescent="0.2">
      <c r="B2952" s="2"/>
      <c r="C2952" s="2"/>
      <c r="D2952" s="2"/>
    </row>
    <row r="2953" spans="2:4" x14ac:dyDescent="0.2">
      <c r="B2953" s="2"/>
      <c r="C2953" s="2"/>
      <c r="D2953" s="2"/>
    </row>
    <row r="2954" spans="2:4" x14ac:dyDescent="0.2">
      <c r="B2954" s="2"/>
      <c r="C2954" s="2"/>
      <c r="D2954" s="2"/>
    </row>
    <row r="2955" spans="2:4" x14ac:dyDescent="0.2">
      <c r="B2955" s="2"/>
      <c r="C2955" s="2"/>
      <c r="D2955" s="2"/>
    </row>
    <row r="2956" spans="2:4" x14ac:dyDescent="0.2">
      <c r="B2956" s="2"/>
      <c r="C2956" s="2"/>
      <c r="D2956" s="2"/>
    </row>
    <row r="2957" spans="2:4" x14ac:dyDescent="0.2">
      <c r="B2957" s="2"/>
      <c r="C2957" s="2"/>
      <c r="D2957" s="2"/>
    </row>
    <row r="2958" spans="2:4" x14ac:dyDescent="0.2">
      <c r="B2958" s="2"/>
      <c r="C2958" s="2"/>
      <c r="D2958" s="2"/>
    </row>
    <row r="2959" spans="2:4" x14ac:dyDescent="0.2">
      <c r="B2959" s="2"/>
      <c r="C2959" s="2"/>
      <c r="D2959" s="2"/>
    </row>
    <row r="2960" spans="2:4" x14ac:dyDescent="0.2">
      <c r="B2960" s="2"/>
      <c r="C2960" s="2"/>
      <c r="D2960" s="2"/>
    </row>
    <row r="2961" spans="2:4" x14ac:dyDescent="0.2">
      <c r="B2961" s="2"/>
      <c r="C2961" s="2"/>
      <c r="D2961" s="2"/>
    </row>
    <row r="2962" spans="2:4" x14ac:dyDescent="0.2">
      <c r="B2962" s="2"/>
      <c r="C2962" s="2"/>
      <c r="D2962" s="2"/>
    </row>
    <row r="2963" spans="2:4" x14ac:dyDescent="0.2">
      <c r="B2963" s="2"/>
      <c r="C2963" s="2"/>
      <c r="D2963" s="2"/>
    </row>
    <row r="2964" spans="2:4" x14ac:dyDescent="0.2">
      <c r="B2964" s="2"/>
      <c r="C2964" s="2"/>
      <c r="D2964" s="2"/>
    </row>
    <row r="2965" spans="2:4" x14ac:dyDescent="0.2">
      <c r="B2965" s="2"/>
      <c r="C2965" s="2"/>
      <c r="D2965" s="2"/>
    </row>
    <row r="2966" spans="2:4" x14ac:dyDescent="0.2">
      <c r="B2966" s="2"/>
      <c r="C2966" s="2"/>
      <c r="D2966" s="2"/>
    </row>
    <row r="2967" spans="2:4" x14ac:dyDescent="0.2">
      <c r="B2967" s="2"/>
      <c r="C2967" s="2"/>
      <c r="D2967" s="2"/>
    </row>
    <row r="2968" spans="2:4" x14ac:dyDescent="0.2">
      <c r="B2968" s="2"/>
      <c r="C2968" s="2"/>
      <c r="D2968" s="2"/>
    </row>
    <row r="2969" spans="2:4" x14ac:dyDescent="0.2">
      <c r="B2969" s="2"/>
      <c r="C2969" s="2"/>
      <c r="D2969" s="2"/>
    </row>
    <row r="2970" spans="2:4" x14ac:dyDescent="0.2">
      <c r="B2970" s="2"/>
      <c r="C2970" s="2"/>
      <c r="D2970" s="2"/>
    </row>
    <row r="2971" spans="2:4" x14ac:dyDescent="0.2">
      <c r="B2971" s="2"/>
      <c r="C2971" s="2"/>
      <c r="D2971" s="2"/>
    </row>
    <row r="2972" spans="2:4" x14ac:dyDescent="0.2">
      <c r="B2972" s="2"/>
      <c r="C2972" s="2"/>
      <c r="D2972" s="2"/>
    </row>
    <row r="2973" spans="2:4" x14ac:dyDescent="0.2">
      <c r="B2973" s="2"/>
      <c r="C2973" s="2"/>
      <c r="D2973" s="2"/>
    </row>
    <row r="2974" spans="2:4" x14ac:dyDescent="0.2">
      <c r="B2974" s="2"/>
      <c r="C2974" s="2"/>
      <c r="D2974" s="2"/>
    </row>
    <row r="2975" spans="2:4" x14ac:dyDescent="0.2">
      <c r="B2975" s="2"/>
      <c r="C2975" s="2"/>
      <c r="D2975" s="2"/>
    </row>
    <row r="2976" spans="2:4" x14ac:dyDescent="0.2">
      <c r="B2976" s="2"/>
      <c r="C2976" s="2"/>
      <c r="D2976" s="2"/>
    </row>
    <row r="2977" spans="2:4" x14ac:dyDescent="0.2">
      <c r="B2977" s="2"/>
      <c r="C2977" s="2"/>
      <c r="D2977" s="2"/>
    </row>
    <row r="2978" spans="2:4" x14ac:dyDescent="0.2">
      <c r="B2978" s="2"/>
      <c r="C2978" s="2"/>
      <c r="D2978" s="2"/>
    </row>
    <row r="2979" spans="2:4" x14ac:dyDescent="0.2">
      <c r="B2979" s="2"/>
      <c r="C2979" s="2"/>
      <c r="D2979" s="2"/>
    </row>
    <row r="2980" spans="2:4" x14ac:dyDescent="0.2">
      <c r="B2980" s="2"/>
      <c r="C2980" s="2"/>
      <c r="D2980" s="2"/>
    </row>
    <row r="2981" spans="2:4" x14ac:dyDescent="0.2">
      <c r="B2981" s="2"/>
      <c r="C2981" s="2"/>
      <c r="D2981" s="2"/>
    </row>
    <row r="2982" spans="2:4" x14ac:dyDescent="0.2">
      <c r="B2982" s="2"/>
      <c r="C2982" s="2"/>
      <c r="D2982" s="2"/>
    </row>
    <row r="2983" spans="2:4" x14ac:dyDescent="0.2">
      <c r="B2983" s="2"/>
      <c r="C2983" s="2"/>
      <c r="D2983" s="2"/>
    </row>
    <row r="2984" spans="2:4" x14ac:dyDescent="0.2">
      <c r="B2984" s="2"/>
      <c r="C2984" s="2"/>
      <c r="D2984" s="2"/>
    </row>
    <row r="2985" spans="2:4" x14ac:dyDescent="0.2">
      <c r="B2985" s="2"/>
      <c r="C2985" s="2"/>
      <c r="D2985" s="2"/>
    </row>
    <row r="2986" spans="2:4" x14ac:dyDescent="0.2">
      <c r="B2986" s="2"/>
      <c r="C2986" s="2"/>
      <c r="D2986" s="2"/>
    </row>
    <row r="2987" spans="2:4" x14ac:dyDescent="0.2">
      <c r="B2987" s="2"/>
      <c r="C2987" s="2"/>
      <c r="D2987" s="2"/>
    </row>
    <row r="2988" spans="2:4" x14ac:dyDescent="0.2">
      <c r="B2988" s="2"/>
      <c r="C2988" s="2"/>
      <c r="D2988" s="2"/>
    </row>
    <row r="2989" spans="2:4" x14ac:dyDescent="0.2">
      <c r="B2989" s="2"/>
      <c r="C2989" s="2"/>
      <c r="D2989" s="2"/>
    </row>
    <row r="2990" spans="2:4" x14ac:dyDescent="0.2">
      <c r="B2990" s="2"/>
      <c r="C2990" s="2"/>
      <c r="D2990" s="2"/>
    </row>
    <row r="2991" spans="2:4" x14ac:dyDescent="0.2">
      <c r="B2991" s="2"/>
      <c r="C2991" s="2"/>
      <c r="D2991" s="2"/>
    </row>
    <row r="2992" spans="2:4" x14ac:dyDescent="0.2">
      <c r="B2992" s="2"/>
      <c r="C2992" s="2"/>
      <c r="D2992" s="2"/>
    </row>
    <row r="2993" spans="2:4" x14ac:dyDescent="0.2">
      <c r="B2993" s="2"/>
      <c r="C2993" s="2"/>
      <c r="D2993" s="2"/>
    </row>
    <row r="2994" spans="2:4" x14ac:dyDescent="0.2">
      <c r="B2994" s="2"/>
      <c r="C2994" s="2"/>
      <c r="D2994" s="2"/>
    </row>
    <row r="2995" spans="2:4" x14ac:dyDescent="0.2">
      <c r="B2995" s="2"/>
      <c r="C2995" s="2"/>
      <c r="D2995" s="2"/>
    </row>
    <row r="2996" spans="2:4" x14ac:dyDescent="0.2">
      <c r="B2996" s="2"/>
      <c r="C2996" s="2"/>
      <c r="D2996" s="2"/>
    </row>
    <row r="2997" spans="2:4" x14ac:dyDescent="0.2">
      <c r="B2997" s="2"/>
      <c r="C2997" s="2"/>
      <c r="D2997" s="2"/>
    </row>
    <row r="2998" spans="2:4" x14ac:dyDescent="0.2">
      <c r="B2998" s="2"/>
      <c r="C2998" s="2"/>
      <c r="D2998" s="2"/>
    </row>
    <row r="2999" spans="2:4" x14ac:dyDescent="0.2">
      <c r="B2999" s="2"/>
      <c r="C2999" s="2"/>
      <c r="D2999" s="2"/>
    </row>
    <row r="3000" spans="2:4" x14ac:dyDescent="0.2">
      <c r="B3000" s="2"/>
      <c r="C3000" s="2"/>
      <c r="D3000" s="2"/>
    </row>
    <row r="3001" spans="2:4" x14ac:dyDescent="0.2">
      <c r="B3001" s="2"/>
      <c r="C3001" s="2"/>
      <c r="D3001" s="2"/>
    </row>
    <row r="3002" spans="2:4" x14ac:dyDescent="0.2">
      <c r="B3002" s="2"/>
      <c r="C3002" s="2"/>
      <c r="D3002" s="2"/>
    </row>
    <row r="3003" spans="2:4" x14ac:dyDescent="0.2">
      <c r="B3003" s="2"/>
      <c r="C3003" s="2"/>
      <c r="D3003" s="2"/>
    </row>
    <row r="3004" spans="2:4" x14ac:dyDescent="0.2">
      <c r="B3004" s="2"/>
      <c r="C3004" s="2"/>
      <c r="D3004" s="2"/>
    </row>
    <row r="3005" spans="2:4" x14ac:dyDescent="0.2">
      <c r="B3005" s="2"/>
      <c r="C3005" s="2"/>
      <c r="D3005" s="2"/>
    </row>
    <row r="3006" spans="2:4" x14ac:dyDescent="0.2">
      <c r="B3006" s="2"/>
      <c r="C3006" s="2"/>
      <c r="D3006" s="2"/>
    </row>
    <row r="3007" spans="2:4" x14ac:dyDescent="0.2">
      <c r="B3007" s="2"/>
      <c r="C3007" s="2"/>
      <c r="D3007" s="2"/>
    </row>
    <row r="3008" spans="2:4" x14ac:dyDescent="0.2">
      <c r="B3008" s="2"/>
      <c r="C3008" s="2"/>
      <c r="D3008" s="2"/>
    </row>
    <row r="3009" spans="2:4" x14ac:dyDescent="0.2">
      <c r="B3009" s="2"/>
      <c r="C3009" s="2"/>
      <c r="D3009" s="2"/>
    </row>
    <row r="3010" spans="2:4" x14ac:dyDescent="0.2">
      <c r="B3010" s="2"/>
      <c r="C3010" s="2"/>
      <c r="D3010" s="2"/>
    </row>
    <row r="3011" spans="2:4" x14ac:dyDescent="0.2">
      <c r="B3011" s="2"/>
      <c r="C3011" s="2"/>
      <c r="D3011" s="2"/>
    </row>
    <row r="3012" spans="2:4" x14ac:dyDescent="0.2">
      <c r="B3012" s="2"/>
      <c r="C3012" s="2"/>
      <c r="D3012" s="2"/>
    </row>
    <row r="3013" spans="2:4" x14ac:dyDescent="0.2">
      <c r="B3013" s="2"/>
      <c r="C3013" s="2"/>
      <c r="D3013" s="2"/>
    </row>
    <row r="3014" spans="2:4" x14ac:dyDescent="0.2">
      <c r="B3014" s="2"/>
      <c r="C3014" s="2"/>
      <c r="D3014" s="2"/>
    </row>
    <row r="3015" spans="2:4" x14ac:dyDescent="0.2">
      <c r="B3015" s="2"/>
      <c r="C3015" s="2"/>
      <c r="D3015" s="2"/>
    </row>
    <row r="3016" spans="2:4" x14ac:dyDescent="0.2">
      <c r="B3016" s="2"/>
      <c r="C3016" s="2"/>
      <c r="D3016" s="2"/>
    </row>
    <row r="3017" spans="2:4" x14ac:dyDescent="0.2">
      <c r="B3017" s="2"/>
      <c r="C3017" s="2"/>
      <c r="D3017" s="2"/>
    </row>
    <row r="3018" spans="2:4" x14ac:dyDescent="0.2">
      <c r="B3018" s="2"/>
      <c r="C3018" s="2"/>
      <c r="D3018" s="2"/>
    </row>
    <row r="3019" spans="2:4" x14ac:dyDescent="0.2">
      <c r="B3019" s="2"/>
      <c r="C3019" s="2"/>
      <c r="D3019" s="2"/>
    </row>
    <row r="3020" spans="2:4" x14ac:dyDescent="0.2">
      <c r="B3020" s="2"/>
      <c r="C3020" s="2"/>
      <c r="D3020" s="2"/>
    </row>
    <row r="3021" spans="2:4" x14ac:dyDescent="0.2">
      <c r="B3021" s="2"/>
      <c r="C3021" s="2"/>
      <c r="D3021" s="2"/>
    </row>
    <row r="3022" spans="2:4" x14ac:dyDescent="0.2">
      <c r="B3022" s="2"/>
      <c r="C3022" s="2"/>
      <c r="D3022" s="2"/>
    </row>
    <row r="3023" spans="2:4" x14ac:dyDescent="0.2">
      <c r="B3023" s="2"/>
      <c r="C3023" s="2"/>
      <c r="D3023" s="2"/>
    </row>
    <row r="3024" spans="2:4" x14ac:dyDescent="0.2">
      <c r="B3024" s="2"/>
      <c r="C3024" s="2"/>
      <c r="D3024" s="2"/>
    </row>
    <row r="3025" spans="2:4" x14ac:dyDescent="0.2">
      <c r="B3025" s="2"/>
      <c r="C3025" s="2"/>
      <c r="D3025" s="2"/>
    </row>
    <row r="3026" spans="2:4" x14ac:dyDescent="0.2">
      <c r="B3026" s="2"/>
      <c r="C3026" s="2"/>
      <c r="D3026" s="2"/>
    </row>
    <row r="3027" spans="2:4" x14ac:dyDescent="0.2">
      <c r="B3027" s="2"/>
      <c r="C3027" s="2"/>
      <c r="D3027" s="2"/>
    </row>
    <row r="3028" spans="2:4" x14ac:dyDescent="0.2">
      <c r="B3028" s="2"/>
      <c r="C3028" s="2"/>
      <c r="D3028" s="2"/>
    </row>
    <row r="3029" spans="2:4" x14ac:dyDescent="0.2">
      <c r="B3029" s="2"/>
      <c r="C3029" s="2"/>
      <c r="D3029" s="2"/>
    </row>
    <row r="3030" spans="2:4" x14ac:dyDescent="0.2">
      <c r="B3030" s="2"/>
      <c r="C3030" s="2"/>
      <c r="D3030" s="2"/>
    </row>
    <row r="3031" spans="2:4" x14ac:dyDescent="0.2">
      <c r="B3031" s="2"/>
      <c r="C3031" s="2"/>
      <c r="D3031" s="2"/>
    </row>
    <row r="3032" spans="2:4" x14ac:dyDescent="0.2">
      <c r="B3032" s="2"/>
      <c r="C3032" s="2"/>
      <c r="D3032" s="2"/>
    </row>
    <row r="3033" spans="2:4" x14ac:dyDescent="0.2">
      <c r="B3033" s="2"/>
      <c r="C3033" s="2"/>
      <c r="D3033" s="2"/>
    </row>
    <row r="3034" spans="2:4" x14ac:dyDescent="0.2">
      <c r="B3034" s="2"/>
      <c r="C3034" s="2"/>
      <c r="D3034" s="2"/>
    </row>
    <row r="3035" spans="2:4" x14ac:dyDescent="0.2">
      <c r="B3035" s="2"/>
      <c r="C3035" s="2"/>
      <c r="D3035" s="2"/>
    </row>
    <row r="3036" spans="2:4" x14ac:dyDescent="0.2">
      <c r="B3036" s="2"/>
      <c r="C3036" s="2"/>
      <c r="D3036" s="2"/>
    </row>
    <row r="3037" spans="2:4" x14ac:dyDescent="0.2">
      <c r="B3037" s="2"/>
      <c r="C3037" s="2"/>
      <c r="D3037" s="2"/>
    </row>
    <row r="3038" spans="2:4" x14ac:dyDescent="0.2">
      <c r="B3038" s="2"/>
      <c r="C3038" s="2"/>
      <c r="D3038" s="2"/>
    </row>
    <row r="3039" spans="2:4" x14ac:dyDescent="0.2">
      <c r="B3039" s="2"/>
      <c r="C3039" s="2"/>
      <c r="D3039" s="2"/>
    </row>
    <row r="3040" spans="2:4" x14ac:dyDescent="0.2">
      <c r="B3040" s="2"/>
      <c r="C3040" s="2"/>
      <c r="D3040" s="2"/>
    </row>
    <row r="3041" spans="2:4" x14ac:dyDescent="0.2">
      <c r="B3041" s="2"/>
      <c r="C3041" s="2"/>
      <c r="D3041" s="2"/>
    </row>
    <row r="3042" spans="2:4" x14ac:dyDescent="0.2">
      <c r="B3042" s="2"/>
      <c r="C3042" s="2"/>
      <c r="D3042" s="2"/>
    </row>
    <row r="3043" spans="2:4" x14ac:dyDescent="0.2">
      <c r="B3043" s="2"/>
      <c r="C3043" s="2"/>
      <c r="D3043" s="2"/>
    </row>
    <row r="3044" spans="2:4" x14ac:dyDescent="0.2">
      <c r="B3044" s="2"/>
      <c r="C3044" s="2"/>
      <c r="D3044" s="2"/>
    </row>
    <row r="3045" spans="2:4" x14ac:dyDescent="0.2">
      <c r="B3045" s="2"/>
      <c r="C3045" s="2"/>
      <c r="D3045" s="2"/>
    </row>
    <row r="3046" spans="2:4" x14ac:dyDescent="0.2">
      <c r="B3046" s="2"/>
      <c r="C3046" s="2"/>
      <c r="D3046" s="2"/>
    </row>
    <row r="3047" spans="2:4" x14ac:dyDescent="0.2">
      <c r="B3047" s="2"/>
      <c r="C3047" s="2"/>
      <c r="D3047" s="2"/>
    </row>
    <row r="3048" spans="2:4" x14ac:dyDescent="0.2">
      <c r="B3048" s="2"/>
      <c r="C3048" s="2"/>
      <c r="D3048" s="2"/>
    </row>
    <row r="3049" spans="2:4" x14ac:dyDescent="0.2">
      <c r="B3049" s="2"/>
      <c r="C3049" s="2"/>
      <c r="D3049" s="2"/>
    </row>
    <row r="3050" spans="2:4" x14ac:dyDescent="0.2">
      <c r="B3050" s="2"/>
      <c r="C3050" s="2"/>
      <c r="D3050" s="2"/>
    </row>
    <row r="3051" spans="2:4" x14ac:dyDescent="0.2">
      <c r="B3051" s="2"/>
      <c r="C3051" s="2"/>
      <c r="D3051" s="2"/>
    </row>
    <row r="3052" spans="2:4" x14ac:dyDescent="0.2">
      <c r="B3052" s="2"/>
      <c r="C3052" s="2"/>
      <c r="D3052" s="2"/>
    </row>
    <row r="3053" spans="2:4" x14ac:dyDescent="0.2">
      <c r="B3053" s="2"/>
      <c r="C3053" s="2"/>
      <c r="D3053" s="2"/>
    </row>
    <row r="3054" spans="2:4" x14ac:dyDescent="0.2">
      <c r="B3054" s="2"/>
      <c r="C3054" s="2"/>
      <c r="D3054" s="2"/>
    </row>
    <row r="3055" spans="2:4" x14ac:dyDescent="0.2">
      <c r="B3055" s="2"/>
      <c r="C3055" s="2"/>
      <c r="D3055" s="2"/>
    </row>
    <row r="3056" spans="2:4" x14ac:dyDescent="0.2">
      <c r="B3056" s="2"/>
      <c r="C3056" s="2"/>
      <c r="D3056" s="2"/>
    </row>
    <row r="3057" spans="2:4" x14ac:dyDescent="0.2">
      <c r="B3057" s="2"/>
      <c r="C3057" s="2"/>
      <c r="D3057" s="2"/>
    </row>
    <row r="3058" spans="2:4" x14ac:dyDescent="0.2">
      <c r="B3058" s="2"/>
      <c r="C3058" s="2"/>
      <c r="D3058" s="2"/>
    </row>
    <row r="3059" spans="2:4" x14ac:dyDescent="0.2">
      <c r="B3059" s="2"/>
      <c r="C3059" s="2"/>
      <c r="D3059" s="2"/>
    </row>
    <row r="3060" spans="2:4" x14ac:dyDescent="0.2">
      <c r="B3060" s="2"/>
      <c r="C3060" s="2"/>
      <c r="D3060" s="2"/>
    </row>
    <row r="3061" spans="2:4" x14ac:dyDescent="0.2">
      <c r="B3061" s="2"/>
      <c r="C3061" s="2"/>
      <c r="D3061" s="2"/>
    </row>
    <row r="3062" spans="2:4" x14ac:dyDescent="0.2">
      <c r="B3062" s="2"/>
      <c r="C3062" s="2"/>
      <c r="D3062" s="2"/>
    </row>
    <row r="3063" spans="2:4" x14ac:dyDescent="0.2">
      <c r="B3063" s="2"/>
      <c r="C3063" s="2"/>
      <c r="D3063" s="2"/>
    </row>
    <row r="3064" spans="2:4" x14ac:dyDescent="0.2">
      <c r="B3064" s="2"/>
      <c r="C3064" s="2"/>
      <c r="D3064" s="2"/>
    </row>
    <row r="3065" spans="2:4" x14ac:dyDescent="0.2">
      <c r="B3065" s="2"/>
      <c r="C3065" s="2"/>
      <c r="D3065" s="2"/>
    </row>
    <row r="3066" spans="2:4" x14ac:dyDescent="0.2">
      <c r="B3066" s="2"/>
      <c r="C3066" s="2"/>
      <c r="D3066" s="2"/>
    </row>
    <row r="3067" spans="2:4" x14ac:dyDescent="0.2">
      <c r="B3067" s="2"/>
      <c r="C3067" s="2"/>
      <c r="D3067" s="2"/>
    </row>
    <row r="3068" spans="2:4" x14ac:dyDescent="0.2">
      <c r="B3068" s="2"/>
      <c r="C3068" s="2"/>
      <c r="D3068" s="2"/>
    </row>
    <row r="3069" spans="2:4" x14ac:dyDescent="0.2">
      <c r="B3069" s="2"/>
      <c r="C3069" s="2"/>
      <c r="D3069" s="2"/>
    </row>
    <row r="3070" spans="2:4" x14ac:dyDescent="0.2">
      <c r="B3070" s="2"/>
      <c r="C3070" s="2"/>
      <c r="D3070" s="2"/>
    </row>
    <row r="3071" spans="2:4" x14ac:dyDescent="0.2">
      <c r="B3071" s="2"/>
      <c r="C3071" s="2"/>
      <c r="D3071" s="2"/>
    </row>
    <row r="3072" spans="2:4" x14ac:dyDescent="0.2">
      <c r="B3072" s="2"/>
      <c r="C3072" s="2"/>
      <c r="D3072" s="2"/>
    </row>
    <row r="3073" spans="2:4" x14ac:dyDescent="0.2">
      <c r="B3073" s="2"/>
      <c r="C3073" s="2"/>
      <c r="D3073" s="2"/>
    </row>
    <row r="3074" spans="2:4" x14ac:dyDescent="0.2">
      <c r="B3074" s="2"/>
      <c r="C3074" s="2"/>
      <c r="D3074" s="2"/>
    </row>
    <row r="3075" spans="2:4" x14ac:dyDescent="0.2">
      <c r="B3075" s="2"/>
      <c r="C3075" s="2"/>
      <c r="D3075" s="2"/>
    </row>
    <row r="3076" spans="2:4" x14ac:dyDescent="0.2">
      <c r="B3076" s="2"/>
      <c r="C3076" s="2"/>
      <c r="D3076" s="2"/>
    </row>
    <row r="3077" spans="2:4" x14ac:dyDescent="0.2">
      <c r="B3077" s="2"/>
      <c r="C3077" s="2"/>
      <c r="D3077" s="2"/>
    </row>
    <row r="3078" spans="2:4" x14ac:dyDescent="0.2">
      <c r="B3078" s="2"/>
      <c r="C3078" s="2"/>
      <c r="D3078" s="2"/>
    </row>
    <row r="3079" spans="2:4" x14ac:dyDescent="0.2">
      <c r="B3079" s="2"/>
      <c r="C3079" s="2"/>
      <c r="D3079" s="2"/>
    </row>
    <row r="3080" spans="2:4" x14ac:dyDescent="0.2">
      <c r="B3080" s="2"/>
      <c r="C3080" s="2"/>
      <c r="D3080" s="2"/>
    </row>
    <row r="3081" spans="2:4" x14ac:dyDescent="0.2">
      <c r="B3081" s="2"/>
      <c r="C3081" s="2"/>
      <c r="D3081" s="2"/>
    </row>
    <row r="3082" spans="2:4" x14ac:dyDescent="0.2">
      <c r="B3082" s="2"/>
      <c r="C3082" s="2"/>
      <c r="D3082" s="2"/>
    </row>
    <row r="3083" spans="2:4" x14ac:dyDescent="0.2">
      <c r="B3083" s="2"/>
      <c r="C3083" s="2"/>
      <c r="D3083" s="2"/>
    </row>
    <row r="3084" spans="2:4" x14ac:dyDescent="0.2">
      <c r="B3084" s="2"/>
      <c r="C3084" s="2"/>
      <c r="D3084" s="2"/>
    </row>
    <row r="3085" spans="2:4" x14ac:dyDescent="0.2">
      <c r="B3085" s="2"/>
      <c r="C3085" s="2"/>
      <c r="D3085" s="2"/>
    </row>
    <row r="3086" spans="2:4" x14ac:dyDescent="0.2">
      <c r="B3086" s="2"/>
      <c r="C3086" s="2"/>
      <c r="D3086" s="2"/>
    </row>
    <row r="3087" spans="2:4" x14ac:dyDescent="0.2">
      <c r="B3087" s="2"/>
      <c r="C3087" s="2"/>
      <c r="D3087" s="2"/>
    </row>
    <row r="3088" spans="2:4" x14ac:dyDescent="0.2">
      <c r="B3088" s="2"/>
      <c r="C3088" s="2"/>
      <c r="D3088" s="2"/>
    </row>
    <row r="3089" spans="2:4" x14ac:dyDescent="0.2">
      <c r="B3089" s="2"/>
      <c r="C3089" s="2"/>
      <c r="D3089" s="2"/>
    </row>
    <row r="3090" spans="2:4" x14ac:dyDescent="0.2">
      <c r="B3090" s="2"/>
      <c r="C3090" s="2"/>
      <c r="D3090" s="2"/>
    </row>
    <row r="3091" spans="2:4" x14ac:dyDescent="0.2">
      <c r="B3091" s="2"/>
      <c r="C3091" s="2"/>
      <c r="D3091" s="2"/>
    </row>
    <row r="3092" spans="2:4" x14ac:dyDescent="0.2">
      <c r="B3092" s="2"/>
      <c r="C3092" s="2"/>
      <c r="D3092" s="2"/>
    </row>
    <row r="3093" spans="2:4" x14ac:dyDescent="0.2">
      <c r="B3093" s="2"/>
      <c r="C3093" s="2"/>
      <c r="D3093" s="2"/>
    </row>
    <row r="3094" spans="2:4" x14ac:dyDescent="0.2">
      <c r="B3094" s="2"/>
      <c r="C3094" s="2"/>
      <c r="D3094" s="2"/>
    </row>
    <row r="3095" spans="2:4" x14ac:dyDescent="0.2">
      <c r="B3095" s="2"/>
      <c r="C3095" s="2"/>
      <c r="D3095" s="2"/>
    </row>
    <row r="3096" spans="2:4" x14ac:dyDescent="0.2">
      <c r="B3096" s="2"/>
      <c r="C3096" s="2"/>
      <c r="D3096" s="2"/>
    </row>
    <row r="3097" spans="2:4" x14ac:dyDescent="0.2">
      <c r="B3097" s="2"/>
      <c r="C3097" s="2"/>
      <c r="D3097" s="2"/>
    </row>
    <row r="3098" spans="2:4" x14ac:dyDescent="0.2">
      <c r="B3098" s="2"/>
      <c r="C3098" s="2"/>
      <c r="D3098" s="2"/>
    </row>
    <row r="3099" spans="2:4" x14ac:dyDescent="0.2">
      <c r="B3099" s="2"/>
      <c r="C3099" s="2"/>
      <c r="D3099" s="2"/>
    </row>
    <row r="3100" spans="2:4" x14ac:dyDescent="0.2">
      <c r="B3100" s="2"/>
      <c r="C3100" s="2"/>
      <c r="D3100" s="2"/>
    </row>
    <row r="3101" spans="2:4" x14ac:dyDescent="0.2">
      <c r="B3101" s="2"/>
      <c r="C3101" s="2"/>
      <c r="D3101" s="2"/>
    </row>
    <row r="3102" spans="2:4" x14ac:dyDescent="0.2">
      <c r="B3102" s="2"/>
      <c r="C3102" s="2"/>
      <c r="D3102" s="2"/>
    </row>
    <row r="3103" spans="2:4" x14ac:dyDescent="0.2">
      <c r="B3103" s="2"/>
      <c r="C3103" s="2"/>
      <c r="D3103" s="2"/>
    </row>
    <row r="3104" spans="2:4" x14ac:dyDescent="0.2">
      <c r="B3104" s="2"/>
      <c r="C3104" s="2"/>
      <c r="D3104" s="2"/>
    </row>
    <row r="3105" spans="2:4" x14ac:dyDescent="0.2">
      <c r="B3105" s="2"/>
      <c r="C3105" s="2"/>
      <c r="D3105" s="2"/>
    </row>
    <row r="3106" spans="2:4" x14ac:dyDescent="0.2">
      <c r="B3106" s="2"/>
      <c r="C3106" s="2"/>
      <c r="D3106" s="2"/>
    </row>
    <row r="3107" spans="2:4" x14ac:dyDescent="0.2">
      <c r="B3107" s="2"/>
      <c r="C3107" s="2"/>
      <c r="D3107" s="2"/>
    </row>
    <row r="3108" spans="2:4" x14ac:dyDescent="0.2">
      <c r="B3108" s="2"/>
      <c r="C3108" s="2"/>
      <c r="D3108" s="2"/>
    </row>
    <row r="3109" spans="2:4" x14ac:dyDescent="0.2">
      <c r="B3109" s="2"/>
      <c r="C3109" s="2"/>
      <c r="D3109" s="2"/>
    </row>
    <row r="3110" spans="2:4" x14ac:dyDescent="0.2">
      <c r="B3110" s="2"/>
      <c r="C3110" s="2"/>
      <c r="D3110" s="2"/>
    </row>
    <row r="3111" spans="2:4" x14ac:dyDescent="0.2">
      <c r="B3111" s="2"/>
      <c r="C3111" s="2"/>
      <c r="D3111" s="2"/>
    </row>
    <row r="3112" spans="2:4" x14ac:dyDescent="0.2">
      <c r="B3112" s="2"/>
      <c r="C3112" s="2"/>
      <c r="D3112" s="2"/>
    </row>
    <row r="3113" spans="2:4" x14ac:dyDescent="0.2">
      <c r="B3113" s="2"/>
      <c r="C3113" s="2"/>
      <c r="D3113" s="2"/>
    </row>
    <row r="3114" spans="2:4" x14ac:dyDescent="0.2">
      <c r="B3114" s="2"/>
      <c r="C3114" s="2"/>
      <c r="D3114" s="2"/>
    </row>
    <row r="3115" spans="2:4" x14ac:dyDescent="0.2">
      <c r="B3115" s="2"/>
      <c r="C3115" s="2"/>
      <c r="D3115" s="2"/>
    </row>
    <row r="3116" spans="2:4" x14ac:dyDescent="0.2">
      <c r="B3116" s="2"/>
      <c r="C3116" s="2"/>
      <c r="D3116" s="2"/>
    </row>
    <row r="3117" spans="2:4" x14ac:dyDescent="0.2">
      <c r="B3117" s="2"/>
      <c r="C3117" s="2"/>
      <c r="D3117" s="2"/>
    </row>
    <row r="3118" spans="2:4" x14ac:dyDescent="0.2">
      <c r="B3118" s="2"/>
      <c r="C3118" s="2"/>
      <c r="D3118" s="2"/>
    </row>
    <row r="3119" spans="2:4" x14ac:dyDescent="0.2">
      <c r="B3119" s="2"/>
      <c r="C3119" s="2"/>
      <c r="D3119" s="2"/>
    </row>
    <row r="3120" spans="2:4" x14ac:dyDescent="0.2">
      <c r="B3120" s="2"/>
      <c r="C3120" s="2"/>
      <c r="D3120" s="2"/>
    </row>
    <row r="3121" spans="2:4" x14ac:dyDescent="0.2">
      <c r="B3121" s="2"/>
      <c r="C3121" s="2"/>
      <c r="D3121" s="2"/>
    </row>
    <row r="3122" spans="2:4" x14ac:dyDescent="0.2">
      <c r="B3122" s="2"/>
      <c r="C3122" s="2"/>
      <c r="D3122" s="2"/>
    </row>
    <row r="3123" spans="2:4" x14ac:dyDescent="0.2">
      <c r="B3123" s="2"/>
      <c r="C3123" s="2"/>
      <c r="D3123" s="2"/>
    </row>
    <row r="3124" spans="2:4" x14ac:dyDescent="0.2">
      <c r="B3124" s="2"/>
      <c r="C3124" s="2"/>
      <c r="D3124" s="2"/>
    </row>
    <row r="3125" spans="2:4" x14ac:dyDescent="0.2">
      <c r="B3125" s="2"/>
      <c r="C3125" s="2"/>
      <c r="D3125" s="2"/>
    </row>
    <row r="3126" spans="2:4" x14ac:dyDescent="0.2">
      <c r="B3126" s="2"/>
      <c r="C3126" s="2"/>
      <c r="D3126" s="2"/>
    </row>
    <row r="3127" spans="2:4" x14ac:dyDescent="0.2">
      <c r="B3127" s="2"/>
      <c r="C3127" s="2"/>
      <c r="D3127" s="2"/>
    </row>
    <row r="3128" spans="2:4" x14ac:dyDescent="0.2">
      <c r="B3128" s="2"/>
      <c r="C3128" s="2"/>
      <c r="D3128" s="2"/>
    </row>
    <row r="3129" spans="2:4" x14ac:dyDescent="0.2">
      <c r="B3129" s="2"/>
      <c r="C3129" s="2"/>
      <c r="D3129" s="2"/>
    </row>
    <row r="3130" spans="2:4" x14ac:dyDescent="0.2">
      <c r="B3130" s="2"/>
      <c r="C3130" s="2"/>
      <c r="D3130" s="2"/>
    </row>
    <row r="3131" spans="2:4" x14ac:dyDescent="0.2">
      <c r="B3131" s="2"/>
      <c r="C3131" s="2"/>
      <c r="D3131" s="2"/>
    </row>
    <row r="3132" spans="2:4" x14ac:dyDescent="0.2">
      <c r="B3132" s="2"/>
      <c r="C3132" s="2"/>
      <c r="D3132" s="2"/>
    </row>
    <row r="3133" spans="2:4" x14ac:dyDescent="0.2">
      <c r="B3133" s="2"/>
      <c r="C3133" s="2"/>
      <c r="D3133" s="2"/>
    </row>
    <row r="3134" spans="2:4" x14ac:dyDescent="0.2">
      <c r="B3134" s="2"/>
      <c r="C3134" s="2"/>
      <c r="D3134" s="2"/>
    </row>
    <row r="3135" spans="2:4" x14ac:dyDescent="0.2">
      <c r="B3135" s="2"/>
      <c r="C3135" s="2"/>
      <c r="D3135" s="2"/>
    </row>
    <row r="3136" spans="2:4" x14ac:dyDescent="0.2">
      <c r="B3136" s="2"/>
      <c r="C3136" s="2"/>
      <c r="D3136" s="2"/>
    </row>
    <row r="3137" spans="2:4" x14ac:dyDescent="0.2">
      <c r="B3137" s="2"/>
      <c r="C3137" s="2"/>
      <c r="D3137" s="2"/>
    </row>
    <row r="3138" spans="2:4" x14ac:dyDescent="0.2">
      <c r="B3138" s="2"/>
      <c r="C3138" s="2"/>
      <c r="D3138" s="2"/>
    </row>
    <row r="3139" spans="2:4" x14ac:dyDescent="0.2">
      <c r="B3139" s="2"/>
      <c r="C3139" s="2"/>
      <c r="D3139" s="2"/>
    </row>
    <row r="3140" spans="2:4" x14ac:dyDescent="0.2">
      <c r="B3140" s="2"/>
      <c r="C3140" s="2"/>
      <c r="D3140" s="2"/>
    </row>
    <row r="3141" spans="2:4" x14ac:dyDescent="0.2">
      <c r="B3141" s="2"/>
      <c r="C3141" s="2"/>
      <c r="D3141" s="2"/>
    </row>
    <row r="3142" spans="2:4" x14ac:dyDescent="0.2">
      <c r="B3142" s="2"/>
      <c r="C3142" s="2"/>
      <c r="D3142" s="2"/>
    </row>
    <row r="3143" spans="2:4" x14ac:dyDescent="0.2">
      <c r="B3143" s="2"/>
      <c r="C3143" s="2"/>
      <c r="D3143" s="2"/>
    </row>
    <row r="3144" spans="2:4" x14ac:dyDescent="0.2">
      <c r="B3144" s="2"/>
      <c r="C3144" s="2"/>
      <c r="D3144" s="2"/>
    </row>
    <row r="3145" spans="2:4" x14ac:dyDescent="0.2">
      <c r="B3145" s="2"/>
      <c r="C3145" s="2"/>
      <c r="D3145" s="2"/>
    </row>
    <row r="3146" spans="2:4" x14ac:dyDescent="0.2">
      <c r="B3146" s="2"/>
      <c r="C3146" s="2"/>
      <c r="D3146" s="2"/>
    </row>
    <row r="3147" spans="2:4" x14ac:dyDescent="0.2">
      <c r="B3147" s="2"/>
      <c r="C3147" s="2"/>
      <c r="D3147" s="2"/>
    </row>
    <row r="3148" spans="2:4" x14ac:dyDescent="0.2">
      <c r="B3148" s="2"/>
      <c r="C3148" s="2"/>
      <c r="D3148" s="2"/>
    </row>
    <row r="3149" spans="2:4" x14ac:dyDescent="0.2">
      <c r="B3149" s="2"/>
      <c r="C3149" s="2"/>
      <c r="D3149" s="2"/>
    </row>
    <row r="3150" spans="2:4" x14ac:dyDescent="0.2">
      <c r="B3150" s="2"/>
      <c r="C3150" s="2"/>
      <c r="D3150" s="2"/>
    </row>
    <row r="3151" spans="2:4" x14ac:dyDescent="0.2">
      <c r="B3151" s="2"/>
      <c r="C3151" s="2"/>
      <c r="D3151" s="2"/>
    </row>
    <row r="3152" spans="2:4" x14ac:dyDescent="0.2">
      <c r="B3152" s="2"/>
      <c r="C3152" s="2"/>
      <c r="D3152" s="2"/>
    </row>
    <row r="3153" spans="2:4" x14ac:dyDescent="0.2">
      <c r="B3153" s="2"/>
      <c r="C3153" s="2"/>
      <c r="D3153" s="2"/>
    </row>
    <row r="3154" spans="2:4" x14ac:dyDescent="0.2">
      <c r="B3154" s="2"/>
      <c r="C3154" s="2"/>
      <c r="D3154" s="2"/>
    </row>
    <row r="3155" spans="2:4" x14ac:dyDescent="0.2">
      <c r="B3155" s="2"/>
      <c r="C3155" s="2"/>
      <c r="D3155" s="2"/>
    </row>
    <row r="3156" spans="2:4" x14ac:dyDescent="0.2">
      <c r="B3156" s="2"/>
      <c r="C3156" s="2"/>
      <c r="D3156" s="2"/>
    </row>
    <row r="3157" spans="2:4" x14ac:dyDescent="0.2">
      <c r="B3157" s="2"/>
      <c r="C3157" s="2"/>
      <c r="D3157" s="2"/>
    </row>
    <row r="3158" spans="2:4" x14ac:dyDescent="0.2">
      <c r="B3158" s="2"/>
      <c r="C3158" s="2"/>
      <c r="D3158" s="2"/>
    </row>
    <row r="3159" spans="2:4" x14ac:dyDescent="0.2">
      <c r="B3159" s="2"/>
      <c r="C3159" s="2"/>
      <c r="D3159" s="2"/>
    </row>
    <row r="3160" spans="2:4" x14ac:dyDescent="0.2">
      <c r="B3160" s="2"/>
      <c r="C3160" s="2"/>
      <c r="D3160" s="2"/>
    </row>
    <row r="3161" spans="2:4" x14ac:dyDescent="0.2">
      <c r="B3161" s="2"/>
      <c r="C3161" s="2"/>
      <c r="D3161" s="2"/>
    </row>
    <row r="3162" spans="2:4" x14ac:dyDescent="0.2">
      <c r="B3162" s="2"/>
      <c r="C3162" s="2"/>
      <c r="D3162" s="2"/>
    </row>
    <row r="3163" spans="2:4" x14ac:dyDescent="0.2">
      <c r="B3163" s="2"/>
      <c r="C3163" s="2"/>
      <c r="D3163" s="2"/>
    </row>
    <row r="3164" spans="2:4" x14ac:dyDescent="0.2">
      <c r="B3164" s="2"/>
      <c r="C3164" s="2"/>
      <c r="D3164" s="2"/>
    </row>
    <row r="3165" spans="2:4" x14ac:dyDescent="0.2">
      <c r="B3165" s="2"/>
      <c r="C3165" s="2"/>
      <c r="D3165" s="2"/>
    </row>
    <row r="3166" spans="2:4" x14ac:dyDescent="0.2">
      <c r="B3166" s="2"/>
      <c r="C3166" s="2"/>
      <c r="D3166" s="2"/>
    </row>
    <row r="3167" spans="2:4" x14ac:dyDescent="0.2">
      <c r="B3167" s="2"/>
      <c r="C3167" s="2"/>
      <c r="D3167" s="2"/>
    </row>
    <row r="3168" spans="2:4" x14ac:dyDescent="0.2">
      <c r="B3168" s="2"/>
      <c r="C3168" s="2"/>
      <c r="D3168" s="2"/>
    </row>
    <row r="3169" spans="2:4" x14ac:dyDescent="0.2">
      <c r="B3169" s="2"/>
      <c r="C3169" s="2"/>
      <c r="D3169" s="2"/>
    </row>
    <row r="3170" spans="2:4" x14ac:dyDescent="0.2">
      <c r="B3170" s="2"/>
      <c r="C3170" s="2"/>
      <c r="D3170" s="2"/>
    </row>
    <row r="3171" spans="2:4" x14ac:dyDescent="0.2">
      <c r="B3171" s="2"/>
      <c r="C3171" s="2"/>
      <c r="D3171" s="2"/>
    </row>
    <row r="3172" spans="2:4" x14ac:dyDescent="0.2">
      <c r="B3172" s="2"/>
      <c r="C3172" s="2"/>
      <c r="D3172" s="2"/>
    </row>
    <row r="3173" spans="2:4" x14ac:dyDescent="0.2">
      <c r="B3173" s="2"/>
      <c r="C3173" s="2"/>
      <c r="D3173" s="2"/>
    </row>
    <row r="3174" spans="2:4" x14ac:dyDescent="0.2">
      <c r="B3174" s="2"/>
      <c r="C3174" s="2"/>
      <c r="D3174" s="2"/>
    </row>
    <row r="3175" spans="2:4" x14ac:dyDescent="0.2">
      <c r="B3175" s="2"/>
      <c r="C3175" s="2"/>
      <c r="D3175" s="2"/>
    </row>
    <row r="3176" spans="2:4" x14ac:dyDescent="0.2">
      <c r="B3176" s="2"/>
      <c r="C3176" s="2"/>
      <c r="D3176" s="2"/>
    </row>
    <row r="3177" spans="2:4" x14ac:dyDescent="0.2">
      <c r="B3177" s="2"/>
      <c r="C3177" s="2"/>
      <c r="D3177" s="2"/>
    </row>
    <row r="3178" spans="2:4" x14ac:dyDescent="0.2">
      <c r="B3178" s="2"/>
      <c r="C3178" s="2"/>
      <c r="D3178" s="2"/>
    </row>
    <row r="3179" spans="2:4" x14ac:dyDescent="0.2">
      <c r="B3179" s="2"/>
      <c r="C3179" s="2"/>
      <c r="D3179" s="2"/>
    </row>
    <row r="3180" spans="2:4" x14ac:dyDescent="0.2">
      <c r="B3180" s="2"/>
      <c r="C3180" s="2"/>
      <c r="D3180" s="2"/>
    </row>
    <row r="3181" spans="2:4" x14ac:dyDescent="0.2">
      <c r="B3181" s="2"/>
      <c r="C3181" s="2"/>
      <c r="D3181" s="2"/>
    </row>
    <row r="3182" spans="2:4" x14ac:dyDescent="0.2">
      <c r="B3182" s="2"/>
      <c r="C3182" s="2"/>
      <c r="D3182" s="2"/>
    </row>
    <row r="3183" spans="2:4" x14ac:dyDescent="0.2">
      <c r="B3183" s="2"/>
      <c r="C3183" s="2"/>
      <c r="D3183" s="2"/>
    </row>
    <row r="3184" spans="2:4" x14ac:dyDescent="0.2">
      <c r="B3184" s="2"/>
      <c r="C3184" s="2"/>
      <c r="D3184" s="2"/>
    </row>
    <row r="3185" spans="2:4" x14ac:dyDescent="0.2">
      <c r="B3185" s="2"/>
      <c r="C3185" s="2"/>
      <c r="D3185" s="2"/>
    </row>
    <row r="3186" spans="2:4" x14ac:dyDescent="0.2">
      <c r="B3186" s="2"/>
      <c r="C3186" s="2"/>
      <c r="D3186" s="2"/>
    </row>
    <row r="3187" spans="2:4" x14ac:dyDescent="0.2">
      <c r="B3187" s="2"/>
      <c r="C3187" s="2"/>
      <c r="D3187" s="2"/>
    </row>
    <row r="3188" spans="2:4" x14ac:dyDescent="0.2">
      <c r="B3188" s="2"/>
      <c r="C3188" s="2"/>
      <c r="D3188" s="2"/>
    </row>
    <row r="3189" spans="2:4" x14ac:dyDescent="0.2">
      <c r="B3189" s="2"/>
      <c r="C3189" s="2"/>
      <c r="D3189" s="2"/>
    </row>
    <row r="3190" spans="2:4" x14ac:dyDescent="0.2">
      <c r="B3190" s="2"/>
      <c r="C3190" s="2"/>
      <c r="D3190" s="2"/>
    </row>
    <row r="3191" spans="2:4" x14ac:dyDescent="0.2">
      <c r="B3191" s="2"/>
      <c r="C3191" s="2"/>
      <c r="D3191" s="2"/>
    </row>
    <row r="3192" spans="2:4" x14ac:dyDescent="0.2">
      <c r="B3192" s="2"/>
      <c r="C3192" s="2"/>
      <c r="D3192" s="2"/>
    </row>
    <row r="3193" spans="2:4" x14ac:dyDescent="0.2">
      <c r="B3193" s="2"/>
      <c r="C3193" s="2"/>
      <c r="D3193" s="2"/>
    </row>
    <row r="3194" spans="2:4" x14ac:dyDescent="0.2">
      <c r="B3194" s="2"/>
      <c r="C3194" s="2"/>
      <c r="D3194" s="2"/>
    </row>
    <row r="3195" spans="2:4" x14ac:dyDescent="0.2">
      <c r="B3195" s="2"/>
      <c r="C3195" s="2"/>
      <c r="D3195" s="2"/>
    </row>
    <row r="3196" spans="2:4" x14ac:dyDescent="0.2">
      <c r="B3196" s="2"/>
      <c r="C3196" s="2"/>
      <c r="D3196" s="2"/>
    </row>
    <row r="3197" spans="2:4" x14ac:dyDescent="0.2">
      <c r="B3197" s="2"/>
      <c r="C3197" s="2"/>
      <c r="D3197" s="2"/>
    </row>
    <row r="3198" spans="2:4" x14ac:dyDescent="0.2">
      <c r="B3198" s="2"/>
      <c r="C3198" s="2"/>
      <c r="D3198" s="2"/>
    </row>
    <row r="3199" spans="2:4" x14ac:dyDescent="0.2">
      <c r="B3199" s="2"/>
      <c r="C3199" s="2"/>
      <c r="D3199" s="2"/>
    </row>
    <row r="3200" spans="2:4" x14ac:dyDescent="0.2">
      <c r="B3200" s="2"/>
      <c r="C3200" s="2"/>
      <c r="D3200" s="2"/>
    </row>
    <row r="3201" spans="2:4" x14ac:dyDescent="0.2">
      <c r="B3201" s="2"/>
      <c r="C3201" s="2"/>
      <c r="D3201" s="2"/>
    </row>
    <row r="3202" spans="2:4" x14ac:dyDescent="0.2">
      <c r="B3202" s="2"/>
      <c r="C3202" s="2"/>
      <c r="D3202" s="2"/>
    </row>
    <row r="3203" spans="2:4" x14ac:dyDescent="0.2">
      <c r="B3203" s="2"/>
      <c r="C3203" s="2"/>
      <c r="D3203" s="2"/>
    </row>
    <row r="3204" spans="2:4" x14ac:dyDescent="0.2">
      <c r="B3204" s="2"/>
      <c r="C3204" s="2"/>
      <c r="D3204" s="2"/>
    </row>
    <row r="3205" spans="2:4" x14ac:dyDescent="0.2">
      <c r="B3205" s="2"/>
      <c r="C3205" s="2"/>
      <c r="D3205" s="2"/>
    </row>
    <row r="3206" spans="2:4" x14ac:dyDescent="0.2">
      <c r="B3206" s="2"/>
      <c r="C3206" s="2"/>
      <c r="D3206" s="2"/>
    </row>
    <row r="3207" spans="2:4" x14ac:dyDescent="0.2">
      <c r="B3207" s="2"/>
      <c r="C3207" s="2"/>
      <c r="D3207" s="2"/>
    </row>
    <row r="3208" spans="2:4" x14ac:dyDescent="0.2">
      <c r="B3208" s="2"/>
      <c r="C3208" s="2"/>
      <c r="D3208" s="2"/>
    </row>
    <row r="3209" spans="2:4" x14ac:dyDescent="0.2">
      <c r="B3209" s="2"/>
      <c r="C3209" s="2"/>
      <c r="D3209" s="2"/>
    </row>
    <row r="3210" spans="2:4" x14ac:dyDescent="0.2">
      <c r="B3210" s="2"/>
      <c r="C3210" s="2"/>
      <c r="D3210" s="2"/>
    </row>
    <row r="3211" spans="2:4" x14ac:dyDescent="0.2">
      <c r="B3211" s="2"/>
      <c r="C3211" s="2"/>
      <c r="D3211" s="2"/>
    </row>
    <row r="3212" spans="2:4" x14ac:dyDescent="0.2">
      <c r="B3212" s="2"/>
      <c r="C3212" s="2"/>
      <c r="D3212" s="2"/>
    </row>
    <row r="3213" spans="2:4" x14ac:dyDescent="0.2">
      <c r="B3213" s="2"/>
      <c r="C3213" s="2"/>
      <c r="D3213" s="2"/>
    </row>
    <row r="3214" spans="2:4" x14ac:dyDescent="0.2">
      <c r="B3214" s="2"/>
      <c r="C3214" s="2"/>
      <c r="D3214" s="2"/>
    </row>
    <row r="3215" spans="2:4" x14ac:dyDescent="0.2">
      <c r="B3215" s="2"/>
      <c r="C3215" s="2"/>
      <c r="D3215" s="2"/>
    </row>
    <row r="3216" spans="2:4" x14ac:dyDescent="0.2">
      <c r="B3216" s="2"/>
      <c r="C3216" s="2"/>
      <c r="D3216" s="2"/>
    </row>
    <row r="3217" spans="2:4" x14ac:dyDescent="0.2">
      <c r="B3217" s="2"/>
      <c r="C3217" s="2"/>
      <c r="D3217" s="2"/>
    </row>
    <row r="3218" spans="2:4" x14ac:dyDescent="0.2">
      <c r="B3218" s="2"/>
      <c r="C3218" s="2"/>
      <c r="D3218" s="2"/>
    </row>
    <row r="3219" spans="2:4" x14ac:dyDescent="0.2">
      <c r="B3219" s="2"/>
      <c r="C3219" s="2"/>
      <c r="D3219" s="2"/>
    </row>
    <row r="3220" spans="2:4" x14ac:dyDescent="0.2">
      <c r="B3220" s="2"/>
      <c r="C3220" s="2"/>
      <c r="D3220" s="2"/>
    </row>
    <row r="3221" spans="2:4" x14ac:dyDescent="0.2">
      <c r="B3221" s="2"/>
      <c r="C3221" s="2"/>
      <c r="D3221" s="2"/>
    </row>
    <row r="3222" spans="2:4" x14ac:dyDescent="0.2">
      <c r="B3222" s="2"/>
      <c r="C3222" s="2"/>
      <c r="D3222" s="2"/>
    </row>
    <row r="3223" spans="2:4" x14ac:dyDescent="0.2">
      <c r="B3223" s="2"/>
      <c r="C3223" s="2"/>
      <c r="D3223" s="2"/>
    </row>
    <row r="3224" spans="2:4" x14ac:dyDescent="0.2">
      <c r="B3224" s="2"/>
      <c r="C3224" s="2"/>
      <c r="D3224" s="2"/>
    </row>
    <row r="3225" spans="2:4" x14ac:dyDescent="0.2">
      <c r="B3225" s="2"/>
      <c r="C3225" s="2"/>
      <c r="D3225" s="2"/>
    </row>
    <row r="3226" spans="2:4" x14ac:dyDescent="0.2">
      <c r="B3226" s="2"/>
      <c r="C3226" s="2"/>
      <c r="D3226" s="2"/>
    </row>
    <row r="3227" spans="2:4" x14ac:dyDescent="0.2">
      <c r="B3227" s="2"/>
      <c r="C3227" s="2"/>
      <c r="D3227" s="2"/>
    </row>
    <row r="3228" spans="2:4" x14ac:dyDescent="0.2">
      <c r="B3228" s="2"/>
      <c r="C3228" s="2"/>
      <c r="D3228" s="2"/>
    </row>
    <row r="3229" spans="2:4" x14ac:dyDescent="0.2">
      <c r="B3229" s="2"/>
      <c r="C3229" s="2"/>
      <c r="D3229" s="2"/>
    </row>
    <row r="3230" spans="2:4" x14ac:dyDescent="0.2">
      <c r="B3230" s="2"/>
      <c r="C3230" s="2"/>
      <c r="D3230" s="2"/>
    </row>
    <row r="3231" spans="2:4" x14ac:dyDescent="0.2">
      <c r="B3231" s="2"/>
      <c r="C3231" s="2"/>
      <c r="D3231" s="2"/>
    </row>
    <row r="3232" spans="2:4" x14ac:dyDescent="0.2">
      <c r="B3232" s="2"/>
      <c r="C3232" s="2"/>
      <c r="D3232" s="2"/>
    </row>
    <row r="3233" spans="2:4" x14ac:dyDescent="0.2">
      <c r="B3233" s="2"/>
      <c r="C3233" s="2"/>
      <c r="D3233" s="2"/>
    </row>
    <row r="3234" spans="2:4" x14ac:dyDescent="0.2">
      <c r="B3234" s="2"/>
      <c r="C3234" s="2"/>
      <c r="D3234" s="2"/>
    </row>
    <row r="3235" spans="2:4" x14ac:dyDescent="0.2">
      <c r="B3235" s="2"/>
      <c r="C3235" s="2"/>
      <c r="D3235" s="2"/>
    </row>
    <row r="3236" spans="2:4" x14ac:dyDescent="0.2">
      <c r="B3236" s="2"/>
      <c r="C3236" s="2"/>
      <c r="D3236" s="2"/>
    </row>
    <row r="3237" spans="2:4" x14ac:dyDescent="0.2">
      <c r="B3237" s="2"/>
      <c r="C3237" s="2"/>
      <c r="D3237" s="2"/>
    </row>
    <row r="3238" spans="2:4" x14ac:dyDescent="0.2">
      <c r="B3238" s="2"/>
      <c r="C3238" s="2"/>
      <c r="D3238" s="2"/>
    </row>
    <row r="3239" spans="2:4" x14ac:dyDescent="0.2">
      <c r="B3239" s="2"/>
      <c r="C3239" s="2"/>
      <c r="D3239" s="2"/>
    </row>
    <row r="3240" spans="2:4" x14ac:dyDescent="0.2">
      <c r="B3240" s="2"/>
      <c r="C3240" s="2"/>
      <c r="D3240" s="2"/>
    </row>
    <row r="3241" spans="2:4" x14ac:dyDescent="0.2">
      <c r="B3241" s="2"/>
      <c r="C3241" s="2"/>
      <c r="D3241" s="2"/>
    </row>
    <row r="3242" spans="2:4" x14ac:dyDescent="0.2">
      <c r="B3242" s="2"/>
      <c r="C3242" s="2"/>
      <c r="D3242" s="2"/>
    </row>
    <row r="3243" spans="2:4" x14ac:dyDescent="0.2">
      <c r="B3243" s="2"/>
      <c r="C3243" s="2"/>
      <c r="D3243" s="2"/>
    </row>
    <row r="3244" spans="2:4" x14ac:dyDescent="0.2">
      <c r="B3244" s="2"/>
      <c r="C3244" s="2"/>
      <c r="D3244" s="2"/>
    </row>
    <row r="3245" spans="2:4" x14ac:dyDescent="0.2">
      <c r="B3245" s="2"/>
      <c r="C3245" s="2"/>
      <c r="D3245" s="2"/>
    </row>
    <row r="3246" spans="2:4" x14ac:dyDescent="0.2">
      <c r="B3246" s="2"/>
      <c r="C3246" s="2"/>
      <c r="D3246" s="2"/>
    </row>
    <row r="3247" spans="2:4" x14ac:dyDescent="0.2">
      <c r="B3247" s="2"/>
      <c r="C3247" s="2"/>
      <c r="D3247" s="2"/>
    </row>
    <row r="3248" spans="2:4" x14ac:dyDescent="0.2">
      <c r="B3248" s="2"/>
      <c r="C3248" s="2"/>
      <c r="D3248" s="2"/>
    </row>
    <row r="3249" spans="2:4" x14ac:dyDescent="0.2">
      <c r="B3249" s="2"/>
      <c r="C3249" s="2"/>
      <c r="D3249" s="2"/>
    </row>
    <row r="3250" spans="2:4" x14ac:dyDescent="0.2">
      <c r="B3250" s="2"/>
      <c r="C3250" s="2"/>
      <c r="D3250" s="2"/>
    </row>
    <row r="3251" spans="2:4" x14ac:dyDescent="0.2">
      <c r="B3251" s="2"/>
      <c r="C3251" s="2"/>
      <c r="D3251" s="2"/>
    </row>
    <row r="3252" spans="2:4" x14ac:dyDescent="0.2">
      <c r="B3252" s="2"/>
      <c r="C3252" s="2"/>
      <c r="D3252" s="2"/>
    </row>
    <row r="3253" spans="2:4" x14ac:dyDescent="0.2">
      <c r="B3253" s="2"/>
      <c r="C3253" s="2"/>
      <c r="D3253" s="2"/>
    </row>
    <row r="3254" spans="2:4" x14ac:dyDescent="0.2">
      <c r="B3254" s="2"/>
      <c r="C3254" s="2"/>
      <c r="D3254" s="2"/>
    </row>
    <row r="3255" spans="2:4" x14ac:dyDescent="0.2">
      <c r="B3255" s="2"/>
      <c r="C3255" s="2"/>
      <c r="D3255" s="2"/>
    </row>
    <row r="3256" spans="2:4" x14ac:dyDescent="0.2">
      <c r="B3256" s="2"/>
      <c r="C3256" s="2"/>
      <c r="D3256" s="2"/>
    </row>
    <row r="3257" spans="2:4" x14ac:dyDescent="0.2">
      <c r="B3257" s="2"/>
      <c r="C3257" s="2"/>
      <c r="D3257" s="2"/>
    </row>
    <row r="3258" spans="2:4" x14ac:dyDescent="0.2">
      <c r="B3258" s="2"/>
      <c r="C3258" s="2"/>
      <c r="D3258" s="2"/>
    </row>
    <row r="3259" spans="2:4" x14ac:dyDescent="0.2">
      <c r="B3259" s="2"/>
      <c r="C3259" s="2"/>
      <c r="D3259" s="2"/>
    </row>
    <row r="3260" spans="2:4" x14ac:dyDescent="0.2">
      <c r="B3260" s="2"/>
      <c r="C3260" s="2"/>
      <c r="D3260" s="2"/>
    </row>
    <row r="3261" spans="2:4" x14ac:dyDescent="0.2">
      <c r="B3261" s="2"/>
      <c r="C3261" s="2"/>
      <c r="D3261" s="2"/>
    </row>
    <row r="3262" spans="2:4" x14ac:dyDescent="0.2">
      <c r="B3262" s="2"/>
      <c r="C3262" s="2"/>
      <c r="D3262" s="2"/>
    </row>
    <row r="3263" spans="2:4" x14ac:dyDescent="0.2">
      <c r="B3263" s="2"/>
      <c r="C3263" s="2"/>
      <c r="D3263" s="2"/>
    </row>
    <row r="3264" spans="2:4" x14ac:dyDescent="0.2">
      <c r="B3264" s="2"/>
      <c r="C3264" s="2"/>
      <c r="D3264" s="2"/>
    </row>
    <row r="3265" spans="2:4" x14ac:dyDescent="0.2">
      <c r="B3265" s="2"/>
      <c r="C3265" s="2"/>
      <c r="D3265" s="2"/>
    </row>
    <row r="3266" spans="2:4" x14ac:dyDescent="0.2">
      <c r="B3266" s="2"/>
      <c r="C3266" s="2"/>
      <c r="D3266" s="2"/>
    </row>
    <row r="3267" spans="2:4" x14ac:dyDescent="0.2">
      <c r="B3267" s="2"/>
      <c r="C3267" s="2"/>
      <c r="D3267" s="2"/>
    </row>
    <row r="3268" spans="2:4" x14ac:dyDescent="0.2">
      <c r="B3268" s="2"/>
      <c r="C3268" s="2"/>
      <c r="D3268" s="2"/>
    </row>
    <row r="3269" spans="2:4" x14ac:dyDescent="0.2">
      <c r="B3269" s="2"/>
      <c r="C3269" s="2"/>
      <c r="D3269" s="2"/>
    </row>
    <row r="3270" spans="2:4" x14ac:dyDescent="0.2">
      <c r="B3270" s="2"/>
      <c r="C3270" s="2"/>
      <c r="D3270" s="2"/>
    </row>
    <row r="3271" spans="2:4" x14ac:dyDescent="0.2">
      <c r="B3271" s="2"/>
      <c r="C3271" s="2"/>
      <c r="D3271" s="2"/>
    </row>
    <row r="3272" spans="2:4" x14ac:dyDescent="0.2">
      <c r="B3272" s="2"/>
      <c r="C3272" s="2"/>
      <c r="D3272" s="2"/>
    </row>
    <row r="3273" spans="2:4" x14ac:dyDescent="0.2">
      <c r="B3273" s="2"/>
      <c r="C3273" s="2"/>
      <c r="D3273" s="2"/>
    </row>
    <row r="3274" spans="2:4" x14ac:dyDescent="0.2">
      <c r="B3274" s="2"/>
      <c r="C3274" s="2"/>
      <c r="D3274" s="2"/>
    </row>
    <row r="3275" spans="2:4" x14ac:dyDescent="0.2">
      <c r="B3275" s="2"/>
      <c r="C3275" s="2"/>
      <c r="D3275" s="2"/>
    </row>
    <row r="3276" spans="2:4" x14ac:dyDescent="0.2">
      <c r="B3276" s="2"/>
      <c r="C3276" s="2"/>
      <c r="D3276" s="2"/>
    </row>
    <row r="3277" spans="2:4" x14ac:dyDescent="0.2">
      <c r="B3277" s="2"/>
      <c r="C3277" s="2"/>
      <c r="D3277" s="2"/>
    </row>
    <row r="3278" spans="2:4" x14ac:dyDescent="0.2">
      <c r="B3278" s="2"/>
      <c r="C3278" s="2"/>
      <c r="D3278" s="2"/>
    </row>
    <row r="3279" spans="2:4" x14ac:dyDescent="0.2">
      <c r="B3279" s="2"/>
      <c r="C3279" s="2"/>
      <c r="D3279" s="2"/>
    </row>
    <row r="3280" spans="2:4" x14ac:dyDescent="0.2">
      <c r="B3280" s="2"/>
      <c r="C3280" s="2"/>
      <c r="D3280" s="2"/>
    </row>
    <row r="3281" spans="2:4" x14ac:dyDescent="0.2">
      <c r="B3281" s="2"/>
      <c r="C3281" s="2"/>
      <c r="D3281" s="2"/>
    </row>
    <row r="3282" spans="2:4" x14ac:dyDescent="0.2">
      <c r="B3282" s="2"/>
      <c r="C3282" s="2"/>
      <c r="D3282" s="2"/>
    </row>
    <row r="3283" spans="2:4" x14ac:dyDescent="0.2">
      <c r="B3283" s="2"/>
      <c r="C3283" s="2"/>
      <c r="D3283" s="2"/>
    </row>
    <row r="3284" spans="2:4" x14ac:dyDescent="0.2">
      <c r="B3284" s="2"/>
      <c r="C3284" s="2"/>
      <c r="D3284" s="2"/>
    </row>
    <row r="3285" spans="2:4" x14ac:dyDescent="0.2">
      <c r="B3285" s="2"/>
      <c r="C3285" s="2"/>
      <c r="D3285" s="2"/>
    </row>
    <row r="3286" spans="2:4" x14ac:dyDescent="0.2">
      <c r="B3286" s="2"/>
      <c r="C3286" s="2"/>
      <c r="D3286" s="2"/>
    </row>
    <row r="3287" spans="2:4" x14ac:dyDescent="0.2">
      <c r="B3287" s="2"/>
      <c r="C3287" s="2"/>
      <c r="D3287" s="2"/>
    </row>
    <row r="3288" spans="2:4" x14ac:dyDescent="0.2">
      <c r="B3288" s="2"/>
      <c r="C3288" s="2"/>
      <c r="D3288" s="2"/>
    </row>
    <row r="3289" spans="2:4" x14ac:dyDescent="0.2">
      <c r="B3289" s="2"/>
      <c r="C3289" s="2"/>
      <c r="D3289" s="2"/>
    </row>
    <row r="3290" spans="2:4" x14ac:dyDescent="0.2">
      <c r="B3290" s="2"/>
      <c r="C3290" s="2"/>
      <c r="D3290" s="2"/>
    </row>
    <row r="3291" spans="2:4" x14ac:dyDescent="0.2">
      <c r="B3291" s="2"/>
      <c r="C3291" s="2"/>
      <c r="D3291" s="2"/>
    </row>
    <row r="3292" spans="2:4" x14ac:dyDescent="0.2">
      <c r="B3292" s="2"/>
      <c r="C3292" s="2"/>
      <c r="D3292" s="2"/>
    </row>
    <row r="3293" spans="2:4" x14ac:dyDescent="0.2">
      <c r="B3293" s="2"/>
      <c r="C3293" s="2"/>
      <c r="D3293" s="2"/>
    </row>
    <row r="3294" spans="2:4" x14ac:dyDescent="0.2">
      <c r="B3294" s="2"/>
      <c r="C3294" s="2"/>
      <c r="D3294" s="2"/>
    </row>
    <row r="3295" spans="2:4" x14ac:dyDescent="0.2">
      <c r="B3295" s="2"/>
      <c r="C3295" s="2"/>
      <c r="D3295" s="2"/>
    </row>
    <row r="3296" spans="2:4" x14ac:dyDescent="0.2">
      <c r="B3296" s="2"/>
      <c r="C3296" s="2"/>
      <c r="D3296" s="2"/>
    </row>
    <row r="3297" spans="2:4" x14ac:dyDescent="0.2">
      <c r="B3297" s="2"/>
      <c r="C3297" s="2"/>
      <c r="D3297" s="2"/>
    </row>
    <row r="3298" spans="2:4" x14ac:dyDescent="0.2">
      <c r="B3298" s="2"/>
      <c r="C3298" s="2"/>
      <c r="D3298" s="2"/>
    </row>
    <row r="3299" spans="2:4" x14ac:dyDescent="0.2">
      <c r="B3299" s="2"/>
      <c r="C3299" s="2"/>
      <c r="D3299" s="2"/>
    </row>
    <row r="3300" spans="2:4" x14ac:dyDescent="0.2">
      <c r="B3300" s="2"/>
      <c r="C3300" s="2"/>
      <c r="D3300" s="2"/>
    </row>
    <row r="3301" spans="2:4" x14ac:dyDescent="0.2">
      <c r="B3301" s="2"/>
      <c r="C3301" s="2"/>
      <c r="D3301" s="2"/>
    </row>
    <row r="3302" spans="2:4" x14ac:dyDescent="0.2">
      <c r="B3302" s="2"/>
      <c r="C3302" s="2"/>
      <c r="D3302" s="2"/>
    </row>
    <row r="3303" spans="2:4" x14ac:dyDescent="0.2">
      <c r="B3303" s="2"/>
      <c r="C3303" s="2"/>
      <c r="D3303" s="2"/>
    </row>
    <row r="3304" spans="2:4" x14ac:dyDescent="0.2">
      <c r="B3304" s="2"/>
      <c r="C3304" s="2"/>
      <c r="D3304" s="2"/>
    </row>
    <row r="3305" spans="2:4" x14ac:dyDescent="0.2">
      <c r="B3305" s="2"/>
      <c r="C3305" s="2"/>
      <c r="D3305" s="2"/>
    </row>
    <row r="3306" spans="2:4" x14ac:dyDescent="0.2">
      <c r="B3306" s="2"/>
      <c r="C3306" s="2"/>
      <c r="D3306" s="2"/>
    </row>
    <row r="3307" spans="2:4" x14ac:dyDescent="0.2">
      <c r="B3307" s="2"/>
      <c r="C3307" s="2"/>
      <c r="D3307" s="2"/>
    </row>
    <row r="3308" spans="2:4" x14ac:dyDescent="0.2">
      <c r="B3308" s="2"/>
      <c r="C3308" s="2"/>
      <c r="D3308" s="2"/>
    </row>
    <row r="3309" spans="2:4" x14ac:dyDescent="0.2">
      <c r="B3309" s="2"/>
      <c r="C3309" s="2"/>
      <c r="D3309" s="2"/>
    </row>
    <row r="3310" spans="2:4" x14ac:dyDescent="0.2">
      <c r="B3310" s="2"/>
      <c r="C3310" s="2"/>
      <c r="D3310" s="2"/>
    </row>
    <row r="3311" spans="2:4" x14ac:dyDescent="0.2">
      <c r="B3311" s="2"/>
      <c r="C3311" s="2"/>
      <c r="D3311" s="2"/>
    </row>
    <row r="3312" spans="2:4" x14ac:dyDescent="0.2">
      <c r="B3312" s="2"/>
      <c r="C3312" s="2"/>
      <c r="D3312" s="2"/>
    </row>
    <row r="3313" spans="2:4" x14ac:dyDescent="0.2">
      <c r="B3313" s="2"/>
      <c r="C3313" s="2"/>
      <c r="D3313" s="2"/>
    </row>
    <row r="3314" spans="2:4" x14ac:dyDescent="0.2">
      <c r="B3314" s="2"/>
      <c r="C3314" s="2"/>
      <c r="D3314" s="2"/>
    </row>
    <row r="3315" spans="2:4" x14ac:dyDescent="0.2">
      <c r="B3315" s="2"/>
      <c r="C3315" s="2"/>
      <c r="D3315" s="2"/>
    </row>
    <row r="3316" spans="2:4" x14ac:dyDescent="0.2">
      <c r="B3316" s="2"/>
      <c r="C3316" s="2"/>
      <c r="D3316" s="2"/>
    </row>
    <row r="3317" spans="2:4" x14ac:dyDescent="0.2">
      <c r="B3317" s="2"/>
      <c r="C3317" s="2"/>
      <c r="D3317" s="2"/>
    </row>
    <row r="3318" spans="2:4" x14ac:dyDescent="0.2">
      <c r="B3318" s="2"/>
      <c r="C3318" s="2"/>
      <c r="D3318" s="2"/>
    </row>
    <row r="3319" spans="2:4" x14ac:dyDescent="0.2">
      <c r="B3319" s="2"/>
      <c r="C3319" s="2"/>
      <c r="D3319" s="2"/>
    </row>
    <row r="3320" spans="2:4" x14ac:dyDescent="0.2">
      <c r="B3320" s="2"/>
      <c r="C3320" s="2"/>
      <c r="D3320" s="2"/>
    </row>
    <row r="3321" spans="2:4" x14ac:dyDescent="0.2">
      <c r="B3321" s="2"/>
      <c r="C3321" s="2"/>
      <c r="D3321" s="2"/>
    </row>
    <row r="3322" spans="2:4" x14ac:dyDescent="0.2">
      <c r="B3322" s="2"/>
      <c r="C3322" s="2"/>
      <c r="D3322" s="2"/>
    </row>
    <row r="3323" spans="2:4" x14ac:dyDescent="0.2">
      <c r="B3323" s="2"/>
      <c r="C3323" s="2"/>
      <c r="D3323" s="2"/>
    </row>
    <row r="3324" spans="2:4" x14ac:dyDescent="0.2">
      <c r="B3324" s="2"/>
      <c r="C3324" s="2"/>
      <c r="D3324" s="2"/>
    </row>
    <row r="3325" spans="2:4" x14ac:dyDescent="0.2">
      <c r="B3325" s="2"/>
      <c r="C3325" s="2"/>
      <c r="D3325" s="2"/>
    </row>
    <row r="3326" spans="2:4" x14ac:dyDescent="0.2">
      <c r="B3326" s="2"/>
      <c r="C3326" s="2"/>
      <c r="D3326" s="2"/>
    </row>
    <row r="3327" spans="2:4" x14ac:dyDescent="0.2">
      <c r="B3327" s="2"/>
      <c r="C3327" s="2"/>
      <c r="D3327" s="2"/>
    </row>
    <row r="3328" spans="2:4" x14ac:dyDescent="0.2">
      <c r="B3328" s="2"/>
      <c r="C3328" s="2"/>
      <c r="D3328" s="2"/>
    </row>
    <row r="3329" spans="2:4" x14ac:dyDescent="0.2">
      <c r="B3329" s="2"/>
      <c r="C3329" s="2"/>
      <c r="D3329" s="2"/>
    </row>
    <row r="3330" spans="2:4" x14ac:dyDescent="0.2">
      <c r="B3330" s="2"/>
      <c r="C3330" s="2"/>
      <c r="D3330" s="2"/>
    </row>
    <row r="3331" spans="2:4" x14ac:dyDescent="0.2">
      <c r="B3331" s="2"/>
      <c r="C3331" s="2"/>
      <c r="D3331" s="2"/>
    </row>
    <row r="3332" spans="2:4" x14ac:dyDescent="0.2">
      <c r="B3332" s="2"/>
      <c r="C3332" s="2"/>
      <c r="D3332" s="2"/>
    </row>
    <row r="3333" spans="2:4" x14ac:dyDescent="0.2">
      <c r="B3333" s="2"/>
      <c r="C3333" s="2"/>
      <c r="D3333" s="2"/>
    </row>
    <row r="3334" spans="2:4" x14ac:dyDescent="0.2">
      <c r="B3334" s="2"/>
      <c r="C3334" s="2"/>
      <c r="D3334" s="2"/>
    </row>
    <row r="3335" spans="2:4" x14ac:dyDescent="0.2">
      <c r="B3335" s="2"/>
      <c r="C3335" s="2"/>
      <c r="D3335" s="2"/>
    </row>
    <row r="3336" spans="2:4" x14ac:dyDescent="0.2">
      <c r="B3336" s="2"/>
      <c r="C3336" s="2"/>
      <c r="D3336" s="2"/>
    </row>
    <row r="3337" spans="2:4" x14ac:dyDescent="0.2">
      <c r="B3337" s="2"/>
      <c r="C3337" s="2"/>
      <c r="D3337" s="2"/>
    </row>
    <row r="3338" spans="2:4" x14ac:dyDescent="0.2">
      <c r="B3338" s="2"/>
      <c r="C3338" s="2"/>
      <c r="D3338" s="2"/>
    </row>
    <row r="3339" spans="2:4" x14ac:dyDescent="0.2">
      <c r="B3339" s="2"/>
      <c r="C3339" s="2"/>
      <c r="D3339" s="2"/>
    </row>
    <row r="3340" spans="2:4" x14ac:dyDescent="0.2">
      <c r="B3340" s="2"/>
      <c r="C3340" s="2"/>
      <c r="D3340" s="2"/>
    </row>
    <row r="3341" spans="2:4" x14ac:dyDescent="0.2">
      <c r="B3341" s="2"/>
      <c r="C3341" s="2"/>
      <c r="D3341" s="2"/>
    </row>
    <row r="3342" spans="2:4" x14ac:dyDescent="0.2">
      <c r="B3342" s="2"/>
      <c r="C3342" s="2"/>
      <c r="D3342" s="2"/>
    </row>
    <row r="3343" spans="2:4" x14ac:dyDescent="0.2">
      <c r="B3343" s="2"/>
      <c r="C3343" s="2"/>
      <c r="D3343" s="2"/>
    </row>
    <row r="3344" spans="2:4" x14ac:dyDescent="0.2">
      <c r="B3344" s="2"/>
      <c r="C3344" s="2"/>
      <c r="D3344" s="2"/>
    </row>
    <row r="3345" spans="2:4" x14ac:dyDescent="0.2">
      <c r="B3345" s="2"/>
      <c r="C3345" s="2"/>
      <c r="D3345" s="2"/>
    </row>
    <row r="3346" spans="2:4" x14ac:dyDescent="0.2">
      <c r="B3346" s="2"/>
      <c r="C3346" s="2"/>
      <c r="D3346" s="2"/>
    </row>
    <row r="3347" spans="2:4" x14ac:dyDescent="0.2">
      <c r="B3347" s="2"/>
      <c r="C3347" s="2"/>
      <c r="D3347" s="2"/>
    </row>
    <row r="3348" spans="2:4" x14ac:dyDescent="0.2">
      <c r="B3348" s="2"/>
      <c r="C3348" s="2"/>
      <c r="D3348" s="2"/>
    </row>
    <row r="3349" spans="2:4" x14ac:dyDescent="0.2">
      <c r="B3349" s="2"/>
      <c r="C3349" s="2"/>
      <c r="D3349" s="2"/>
    </row>
    <row r="3350" spans="2:4" x14ac:dyDescent="0.2">
      <c r="B3350" s="2"/>
      <c r="C3350" s="2"/>
      <c r="D3350" s="2"/>
    </row>
    <row r="3351" spans="2:4" x14ac:dyDescent="0.2">
      <c r="B3351" s="2"/>
      <c r="C3351" s="2"/>
      <c r="D3351" s="2"/>
    </row>
    <row r="3352" spans="2:4" x14ac:dyDescent="0.2">
      <c r="B3352" s="2"/>
      <c r="C3352" s="2"/>
      <c r="D3352" s="2"/>
    </row>
    <row r="3353" spans="2:4" x14ac:dyDescent="0.2">
      <c r="B3353" s="2"/>
      <c r="C3353" s="2"/>
      <c r="D3353" s="2"/>
    </row>
    <row r="3354" spans="2:4" x14ac:dyDescent="0.2">
      <c r="B3354" s="2"/>
      <c r="C3354" s="2"/>
      <c r="D3354" s="2"/>
    </row>
    <row r="3355" spans="2:4" x14ac:dyDescent="0.2">
      <c r="B3355" s="2"/>
      <c r="C3355" s="2"/>
      <c r="D3355" s="2"/>
    </row>
    <row r="3356" spans="2:4" x14ac:dyDescent="0.2">
      <c r="B3356" s="2"/>
      <c r="C3356" s="2"/>
      <c r="D3356" s="2"/>
    </row>
    <row r="3357" spans="2:4" x14ac:dyDescent="0.2">
      <c r="B3357" s="2"/>
      <c r="C3357" s="2"/>
      <c r="D3357" s="2"/>
    </row>
    <row r="3358" spans="2:4" x14ac:dyDescent="0.2">
      <c r="B3358" s="2"/>
      <c r="C3358" s="2"/>
      <c r="D3358" s="2"/>
    </row>
    <row r="3359" spans="2:4" x14ac:dyDescent="0.2">
      <c r="B3359" s="2"/>
      <c r="C3359" s="2"/>
      <c r="D3359" s="2"/>
    </row>
    <row r="3360" spans="2:4" x14ac:dyDescent="0.2">
      <c r="B3360" s="2"/>
      <c r="C3360" s="2"/>
      <c r="D3360" s="2"/>
    </row>
    <row r="3361" spans="2:4" x14ac:dyDescent="0.2">
      <c r="B3361" s="2"/>
      <c r="C3361" s="2"/>
      <c r="D3361" s="2"/>
    </row>
    <row r="3362" spans="2:4" x14ac:dyDescent="0.2">
      <c r="B3362" s="2"/>
      <c r="C3362" s="2"/>
      <c r="D3362" s="2"/>
    </row>
    <row r="3363" spans="2:4" x14ac:dyDescent="0.2">
      <c r="B3363" s="2"/>
      <c r="C3363" s="2"/>
      <c r="D3363" s="2"/>
    </row>
    <row r="3364" spans="2:4" x14ac:dyDescent="0.2">
      <c r="B3364" s="2"/>
      <c r="C3364" s="2"/>
      <c r="D3364" s="2"/>
    </row>
    <row r="3365" spans="2:4" x14ac:dyDescent="0.2">
      <c r="B3365" s="2"/>
      <c r="C3365" s="2"/>
      <c r="D3365" s="2"/>
    </row>
    <row r="3366" spans="2:4" x14ac:dyDescent="0.2">
      <c r="B3366" s="2"/>
      <c r="C3366" s="2"/>
      <c r="D3366" s="2"/>
    </row>
    <row r="3367" spans="2:4" x14ac:dyDescent="0.2">
      <c r="B3367" s="2"/>
      <c r="C3367" s="2"/>
      <c r="D3367" s="2"/>
    </row>
    <row r="3368" spans="2:4" x14ac:dyDescent="0.2">
      <c r="B3368" s="2"/>
      <c r="C3368" s="2"/>
      <c r="D3368" s="2"/>
    </row>
    <row r="3369" spans="2:4" x14ac:dyDescent="0.2">
      <c r="B3369" s="2"/>
      <c r="C3369" s="2"/>
      <c r="D3369" s="2"/>
    </row>
    <row r="3370" spans="2:4" x14ac:dyDescent="0.2">
      <c r="B3370" s="2"/>
      <c r="C3370" s="2"/>
      <c r="D3370" s="2"/>
    </row>
    <row r="3371" spans="2:4" x14ac:dyDescent="0.2">
      <c r="B3371" s="2"/>
      <c r="C3371" s="2"/>
      <c r="D3371" s="2"/>
    </row>
    <row r="3372" spans="2:4" x14ac:dyDescent="0.2">
      <c r="B3372" s="2"/>
      <c r="C3372" s="2"/>
      <c r="D3372" s="2"/>
    </row>
    <row r="3373" spans="2:4" x14ac:dyDescent="0.2">
      <c r="B3373" s="2"/>
      <c r="C3373" s="2"/>
      <c r="D3373" s="2"/>
    </row>
    <row r="3374" spans="2:4" x14ac:dyDescent="0.2">
      <c r="B3374" s="2"/>
      <c r="C3374" s="2"/>
      <c r="D3374" s="2"/>
    </row>
    <row r="3375" spans="2:4" x14ac:dyDescent="0.2">
      <c r="B3375" s="2"/>
      <c r="C3375" s="2"/>
      <c r="D3375" s="2"/>
    </row>
    <row r="3376" spans="2:4" x14ac:dyDescent="0.2">
      <c r="B3376" s="2"/>
      <c r="C3376" s="2"/>
      <c r="D3376" s="2"/>
    </row>
    <row r="3377" spans="2:4" x14ac:dyDescent="0.2">
      <c r="B3377" s="2"/>
      <c r="C3377" s="2"/>
      <c r="D3377" s="2"/>
    </row>
    <row r="3378" spans="2:4" x14ac:dyDescent="0.2">
      <c r="B3378" s="2"/>
      <c r="C3378" s="2"/>
      <c r="D3378" s="2"/>
    </row>
    <row r="3379" spans="2:4" x14ac:dyDescent="0.2">
      <c r="B3379" s="2"/>
      <c r="C3379" s="2"/>
      <c r="D3379" s="2"/>
    </row>
    <row r="3380" spans="2:4" x14ac:dyDescent="0.2">
      <c r="B3380" s="2"/>
      <c r="C3380" s="2"/>
      <c r="D3380" s="2"/>
    </row>
    <row r="3381" spans="2:4" x14ac:dyDescent="0.2">
      <c r="B3381" s="2"/>
      <c r="C3381" s="2"/>
      <c r="D3381" s="2"/>
    </row>
    <row r="3382" spans="2:4" x14ac:dyDescent="0.2">
      <c r="B3382" s="2"/>
      <c r="C3382" s="2"/>
      <c r="D3382" s="2"/>
    </row>
    <row r="3383" spans="2:4" x14ac:dyDescent="0.2">
      <c r="B3383" s="2"/>
      <c r="C3383" s="2"/>
      <c r="D3383" s="2"/>
    </row>
    <row r="3384" spans="2:4" x14ac:dyDescent="0.2">
      <c r="B3384" s="2"/>
      <c r="C3384" s="2"/>
      <c r="D3384" s="2"/>
    </row>
    <row r="3385" spans="2:4" x14ac:dyDescent="0.2">
      <c r="B3385" s="2"/>
      <c r="C3385" s="2"/>
      <c r="D3385" s="2"/>
    </row>
    <row r="3386" spans="2:4" x14ac:dyDescent="0.2">
      <c r="B3386" s="2"/>
      <c r="C3386" s="2"/>
      <c r="D3386" s="2"/>
    </row>
    <row r="3387" spans="2:4" x14ac:dyDescent="0.2">
      <c r="B3387" s="2"/>
      <c r="C3387" s="2"/>
      <c r="D3387" s="2"/>
    </row>
    <row r="3388" spans="2:4" x14ac:dyDescent="0.2">
      <c r="B3388" s="2"/>
      <c r="C3388" s="2"/>
      <c r="D3388" s="2"/>
    </row>
    <row r="3389" spans="2:4" x14ac:dyDescent="0.2">
      <c r="B3389" s="2"/>
      <c r="C3389" s="2"/>
      <c r="D3389" s="2"/>
    </row>
    <row r="3390" spans="2:4" x14ac:dyDescent="0.2">
      <c r="B3390" s="2"/>
      <c r="C3390" s="2"/>
      <c r="D3390" s="2"/>
    </row>
    <row r="3391" spans="2:4" x14ac:dyDescent="0.2">
      <c r="B3391" s="2"/>
      <c r="C3391" s="2"/>
      <c r="D3391" s="2"/>
    </row>
    <row r="3392" spans="2:4" x14ac:dyDescent="0.2">
      <c r="B3392" s="2"/>
      <c r="C3392" s="2"/>
      <c r="D3392" s="2"/>
    </row>
    <row r="3393" spans="2:4" x14ac:dyDescent="0.2">
      <c r="B3393" s="2"/>
      <c r="C3393" s="2"/>
      <c r="D3393" s="2"/>
    </row>
    <row r="3394" spans="2:4" x14ac:dyDescent="0.2">
      <c r="B3394" s="2"/>
      <c r="C3394" s="2"/>
      <c r="D3394" s="2"/>
    </row>
    <row r="3395" spans="2:4" x14ac:dyDescent="0.2">
      <c r="B3395" s="2"/>
      <c r="C3395" s="2"/>
      <c r="D3395" s="2"/>
    </row>
    <row r="3396" spans="2:4" x14ac:dyDescent="0.2">
      <c r="B3396" s="2"/>
      <c r="C3396" s="2"/>
      <c r="D3396" s="2"/>
    </row>
    <row r="3397" spans="2:4" x14ac:dyDescent="0.2">
      <c r="B3397" s="2"/>
      <c r="C3397" s="2"/>
      <c r="D3397" s="2"/>
    </row>
    <row r="3398" spans="2:4" x14ac:dyDescent="0.2">
      <c r="B3398" s="2"/>
      <c r="C3398" s="2"/>
      <c r="D3398" s="2"/>
    </row>
    <row r="3399" spans="2:4" x14ac:dyDescent="0.2">
      <c r="B3399" s="2"/>
      <c r="C3399" s="2"/>
      <c r="D3399" s="2"/>
    </row>
    <row r="3400" spans="2:4" x14ac:dyDescent="0.2">
      <c r="B3400" s="2"/>
      <c r="C3400" s="2"/>
      <c r="D3400" s="2"/>
    </row>
    <row r="3401" spans="2:4" x14ac:dyDescent="0.2">
      <c r="B3401" s="2"/>
      <c r="C3401" s="2"/>
      <c r="D3401" s="2"/>
    </row>
    <row r="3402" spans="2:4" x14ac:dyDescent="0.2">
      <c r="B3402" s="2"/>
      <c r="C3402" s="2"/>
      <c r="D3402" s="2"/>
    </row>
    <row r="3403" spans="2:4" x14ac:dyDescent="0.2">
      <c r="B3403" s="2"/>
      <c r="C3403" s="2"/>
      <c r="D3403" s="2"/>
    </row>
    <row r="3404" spans="2:4" x14ac:dyDescent="0.2">
      <c r="B3404" s="2"/>
      <c r="C3404" s="2"/>
      <c r="D3404" s="2"/>
    </row>
    <row r="3405" spans="2:4" x14ac:dyDescent="0.2">
      <c r="B3405" s="2"/>
      <c r="C3405" s="2"/>
      <c r="D3405" s="2"/>
    </row>
    <row r="3406" spans="2:4" x14ac:dyDescent="0.2">
      <c r="B3406" s="2"/>
      <c r="C3406" s="2"/>
      <c r="D3406" s="2"/>
    </row>
    <row r="3407" spans="2:4" x14ac:dyDescent="0.2">
      <c r="B3407" s="2"/>
      <c r="C3407" s="2"/>
      <c r="D3407" s="2"/>
    </row>
    <row r="3408" spans="2:4" x14ac:dyDescent="0.2">
      <c r="B3408" s="2"/>
      <c r="C3408" s="2"/>
      <c r="D3408" s="2"/>
    </row>
    <row r="3409" spans="2:4" x14ac:dyDescent="0.2">
      <c r="B3409" s="2"/>
      <c r="C3409" s="2"/>
      <c r="D3409" s="2"/>
    </row>
    <row r="3410" spans="2:4" x14ac:dyDescent="0.2">
      <c r="B3410" s="2"/>
      <c r="C3410" s="2"/>
      <c r="D3410" s="2"/>
    </row>
    <row r="3411" spans="2:4" x14ac:dyDescent="0.2">
      <c r="B3411" s="2"/>
      <c r="C3411" s="2"/>
      <c r="D3411" s="2"/>
    </row>
    <row r="3412" spans="2:4" x14ac:dyDescent="0.2">
      <c r="B3412" s="2"/>
      <c r="C3412" s="2"/>
      <c r="D3412" s="2"/>
    </row>
    <row r="3413" spans="2:4" x14ac:dyDescent="0.2">
      <c r="B3413" s="2"/>
      <c r="C3413" s="2"/>
      <c r="D3413" s="2"/>
    </row>
    <row r="3414" spans="2:4" x14ac:dyDescent="0.2">
      <c r="B3414" s="2"/>
      <c r="C3414" s="2"/>
      <c r="D3414" s="2"/>
    </row>
    <row r="3415" spans="2:4" x14ac:dyDescent="0.2">
      <c r="B3415" s="2"/>
      <c r="C3415" s="2"/>
      <c r="D3415" s="2"/>
    </row>
    <row r="3416" spans="2:4" x14ac:dyDescent="0.2">
      <c r="B3416" s="2"/>
      <c r="C3416" s="2"/>
      <c r="D3416" s="2"/>
    </row>
    <row r="3417" spans="2:4" x14ac:dyDescent="0.2">
      <c r="B3417" s="2"/>
      <c r="C3417" s="2"/>
      <c r="D3417" s="2"/>
    </row>
    <row r="3418" spans="2:4" x14ac:dyDescent="0.2">
      <c r="B3418" s="2"/>
      <c r="C3418" s="2"/>
      <c r="D3418" s="2"/>
    </row>
    <row r="3419" spans="2:4" x14ac:dyDescent="0.2">
      <c r="B3419" s="2"/>
      <c r="C3419" s="2"/>
      <c r="D3419" s="2"/>
    </row>
    <row r="3420" spans="2:4" x14ac:dyDescent="0.2">
      <c r="B3420" s="2"/>
      <c r="C3420" s="2"/>
      <c r="D3420" s="2"/>
    </row>
    <row r="3421" spans="2:4" x14ac:dyDescent="0.2">
      <c r="B3421" s="2"/>
      <c r="C3421" s="2"/>
      <c r="D3421" s="2"/>
    </row>
    <row r="3422" spans="2:4" x14ac:dyDescent="0.2">
      <c r="B3422" s="2"/>
      <c r="C3422" s="2"/>
      <c r="D3422" s="2"/>
    </row>
    <row r="3423" spans="2:4" x14ac:dyDescent="0.2">
      <c r="B3423" s="2"/>
      <c r="C3423" s="2"/>
      <c r="D3423" s="2"/>
    </row>
    <row r="3424" spans="2:4" x14ac:dyDescent="0.2">
      <c r="B3424" s="2"/>
      <c r="C3424" s="2"/>
      <c r="D3424" s="2"/>
    </row>
    <row r="3425" spans="2:4" x14ac:dyDescent="0.2">
      <c r="B3425" s="2"/>
      <c r="C3425" s="2"/>
      <c r="D3425" s="2"/>
    </row>
    <row r="3426" spans="2:4" x14ac:dyDescent="0.2">
      <c r="B3426" s="2"/>
      <c r="C3426" s="2"/>
      <c r="D3426" s="2"/>
    </row>
    <row r="3427" spans="2:4" x14ac:dyDescent="0.2">
      <c r="B3427" s="2"/>
      <c r="C3427" s="2"/>
      <c r="D3427" s="2"/>
    </row>
    <row r="3428" spans="2:4" x14ac:dyDescent="0.2">
      <c r="B3428" s="2"/>
      <c r="C3428" s="2"/>
      <c r="D3428" s="2"/>
    </row>
    <row r="3429" spans="2:4" x14ac:dyDescent="0.2">
      <c r="B3429" s="2"/>
      <c r="C3429" s="2"/>
      <c r="D3429" s="2"/>
    </row>
    <row r="3430" spans="2:4" x14ac:dyDescent="0.2">
      <c r="B3430" s="2"/>
      <c r="C3430" s="2"/>
      <c r="D3430" s="2"/>
    </row>
    <row r="3431" spans="2:4" x14ac:dyDescent="0.2">
      <c r="B3431" s="2"/>
      <c r="C3431" s="2"/>
      <c r="D3431" s="2"/>
    </row>
    <row r="3432" spans="2:4" x14ac:dyDescent="0.2">
      <c r="B3432" s="2"/>
      <c r="C3432" s="2"/>
      <c r="D3432" s="2"/>
    </row>
    <row r="3433" spans="2:4" x14ac:dyDescent="0.2">
      <c r="B3433" s="2"/>
      <c r="C3433" s="2"/>
      <c r="D3433" s="2"/>
    </row>
    <row r="3434" spans="2:4" x14ac:dyDescent="0.2">
      <c r="B3434" s="2"/>
      <c r="C3434" s="2"/>
      <c r="D3434" s="2"/>
    </row>
    <row r="3435" spans="2:4" x14ac:dyDescent="0.2">
      <c r="B3435" s="2"/>
      <c r="C3435" s="2"/>
      <c r="D3435" s="2"/>
    </row>
    <row r="3436" spans="2:4" x14ac:dyDescent="0.2">
      <c r="B3436" s="2"/>
      <c r="C3436" s="2"/>
      <c r="D3436" s="2"/>
    </row>
    <row r="3437" spans="2:4" x14ac:dyDescent="0.2">
      <c r="B3437" s="2"/>
      <c r="C3437" s="2"/>
      <c r="D3437" s="2"/>
    </row>
    <row r="3438" spans="2:4" x14ac:dyDescent="0.2">
      <c r="B3438" s="2"/>
      <c r="C3438" s="2"/>
      <c r="D3438" s="2"/>
    </row>
    <row r="3439" spans="2:4" x14ac:dyDescent="0.2">
      <c r="B3439" s="2"/>
      <c r="C3439" s="2"/>
      <c r="D3439" s="2"/>
    </row>
    <row r="3440" spans="2:4" x14ac:dyDescent="0.2">
      <c r="B3440" s="2"/>
      <c r="C3440" s="2"/>
      <c r="D3440" s="2"/>
    </row>
    <row r="3441" spans="2:4" x14ac:dyDescent="0.2">
      <c r="B3441" s="2"/>
      <c r="C3441" s="2"/>
      <c r="D3441" s="2"/>
    </row>
    <row r="3442" spans="2:4" x14ac:dyDescent="0.2">
      <c r="B3442" s="2"/>
      <c r="C3442" s="2"/>
      <c r="D3442" s="2"/>
    </row>
    <row r="3443" spans="2:4" x14ac:dyDescent="0.2">
      <c r="B3443" s="2"/>
      <c r="C3443" s="2"/>
      <c r="D3443" s="2"/>
    </row>
    <row r="3444" spans="2:4" x14ac:dyDescent="0.2">
      <c r="B3444" s="2"/>
      <c r="C3444" s="2"/>
      <c r="D3444" s="2"/>
    </row>
    <row r="3445" spans="2:4" x14ac:dyDescent="0.2">
      <c r="B3445" s="2"/>
      <c r="C3445" s="2"/>
      <c r="D3445" s="2"/>
    </row>
    <row r="3446" spans="2:4" x14ac:dyDescent="0.2">
      <c r="B3446" s="2"/>
      <c r="C3446" s="2"/>
      <c r="D3446" s="2"/>
    </row>
    <row r="3447" spans="2:4" x14ac:dyDescent="0.2">
      <c r="B3447" s="2"/>
      <c r="C3447" s="2"/>
      <c r="D3447" s="2"/>
    </row>
    <row r="3448" spans="2:4" x14ac:dyDescent="0.2">
      <c r="B3448" s="2"/>
      <c r="C3448" s="2"/>
      <c r="D3448" s="2"/>
    </row>
    <row r="3449" spans="2:4" x14ac:dyDescent="0.2">
      <c r="B3449" s="2"/>
      <c r="C3449" s="2"/>
      <c r="D3449" s="2"/>
    </row>
    <row r="3450" spans="2:4" x14ac:dyDescent="0.2">
      <c r="B3450" s="2"/>
      <c r="C3450" s="2"/>
      <c r="D3450" s="2"/>
    </row>
    <row r="3451" spans="2:4" x14ac:dyDescent="0.2">
      <c r="B3451" s="2"/>
      <c r="C3451" s="2"/>
      <c r="D3451" s="2"/>
    </row>
    <row r="3452" spans="2:4" x14ac:dyDescent="0.2">
      <c r="B3452" s="2"/>
      <c r="C3452" s="2"/>
      <c r="D3452" s="2"/>
    </row>
    <row r="3453" spans="2:4" x14ac:dyDescent="0.2">
      <c r="B3453" s="2"/>
      <c r="C3453" s="2"/>
      <c r="D3453" s="2"/>
    </row>
    <row r="3454" spans="2:4" x14ac:dyDescent="0.2">
      <c r="B3454" s="2"/>
      <c r="C3454" s="2"/>
      <c r="D3454" s="2"/>
    </row>
    <row r="3455" spans="2:4" x14ac:dyDescent="0.2">
      <c r="B3455" s="2"/>
      <c r="C3455" s="2"/>
      <c r="D3455" s="2"/>
    </row>
    <row r="3456" spans="2:4" x14ac:dyDescent="0.2">
      <c r="B3456" s="2"/>
      <c r="C3456" s="2"/>
      <c r="D3456" s="2"/>
    </row>
    <row r="3457" spans="2:4" x14ac:dyDescent="0.2">
      <c r="B3457" s="2"/>
      <c r="C3457" s="2"/>
      <c r="D3457" s="2"/>
    </row>
    <row r="3458" spans="2:4" x14ac:dyDescent="0.2">
      <c r="B3458" s="2"/>
      <c r="C3458" s="2"/>
      <c r="D3458" s="2"/>
    </row>
    <row r="3459" spans="2:4" x14ac:dyDescent="0.2">
      <c r="B3459" s="2"/>
      <c r="C3459" s="2"/>
      <c r="D3459" s="2"/>
    </row>
    <row r="3460" spans="2:4" x14ac:dyDescent="0.2">
      <c r="B3460" s="2"/>
      <c r="C3460" s="2"/>
      <c r="D3460" s="2"/>
    </row>
    <row r="3461" spans="2:4" x14ac:dyDescent="0.2">
      <c r="B3461" s="2"/>
      <c r="C3461" s="2"/>
      <c r="D3461" s="2"/>
    </row>
    <row r="3462" spans="2:4" x14ac:dyDescent="0.2">
      <c r="B3462" s="2"/>
      <c r="C3462" s="2"/>
      <c r="D3462" s="2"/>
    </row>
    <row r="3463" spans="2:4" x14ac:dyDescent="0.2">
      <c r="B3463" s="2"/>
      <c r="C3463" s="2"/>
      <c r="D3463" s="2"/>
    </row>
    <row r="3464" spans="2:4" x14ac:dyDescent="0.2">
      <c r="B3464" s="2"/>
      <c r="C3464" s="2"/>
      <c r="D3464" s="2"/>
    </row>
    <row r="3465" spans="2:4" x14ac:dyDescent="0.2">
      <c r="B3465" s="2"/>
      <c r="C3465" s="2"/>
      <c r="D3465" s="2"/>
    </row>
    <row r="3466" spans="2:4" x14ac:dyDescent="0.2">
      <c r="B3466" s="2"/>
      <c r="C3466" s="2"/>
      <c r="D3466" s="2"/>
    </row>
    <row r="3467" spans="2:4" x14ac:dyDescent="0.2">
      <c r="B3467" s="2"/>
      <c r="C3467" s="2"/>
      <c r="D3467" s="2"/>
    </row>
    <row r="3468" spans="2:4" x14ac:dyDescent="0.2">
      <c r="B3468" s="2"/>
      <c r="C3468" s="2"/>
      <c r="D3468" s="2"/>
    </row>
    <row r="3469" spans="2:4" x14ac:dyDescent="0.2">
      <c r="B3469" s="2"/>
      <c r="C3469" s="2"/>
      <c r="D3469" s="2"/>
    </row>
    <row r="3470" spans="2:4" x14ac:dyDescent="0.2">
      <c r="B3470" s="2"/>
      <c r="C3470" s="2"/>
      <c r="D3470" s="2"/>
    </row>
    <row r="3471" spans="2:4" x14ac:dyDescent="0.2">
      <c r="B3471" s="2"/>
      <c r="C3471" s="2"/>
      <c r="D3471" s="2"/>
    </row>
    <row r="3472" spans="2:4" x14ac:dyDescent="0.2">
      <c r="B3472" s="2"/>
      <c r="C3472" s="2"/>
      <c r="D3472" s="2"/>
    </row>
    <row r="3473" spans="2:4" x14ac:dyDescent="0.2">
      <c r="B3473" s="2"/>
      <c r="C3473" s="2"/>
      <c r="D3473" s="2"/>
    </row>
    <row r="3474" spans="2:4" x14ac:dyDescent="0.2">
      <c r="B3474" s="2"/>
      <c r="C3474" s="2"/>
      <c r="D3474" s="2"/>
    </row>
    <row r="3475" spans="2:4" x14ac:dyDescent="0.2">
      <c r="B3475" s="2"/>
      <c r="C3475" s="2"/>
      <c r="D3475" s="2"/>
    </row>
    <row r="3476" spans="2:4" x14ac:dyDescent="0.2">
      <c r="B3476" s="2"/>
      <c r="C3476" s="2"/>
      <c r="D3476" s="2"/>
    </row>
    <row r="3477" spans="2:4" x14ac:dyDescent="0.2">
      <c r="B3477" s="2"/>
      <c r="C3477" s="2"/>
      <c r="D3477" s="2"/>
    </row>
    <row r="3478" spans="2:4" x14ac:dyDescent="0.2">
      <c r="B3478" s="2"/>
      <c r="C3478" s="2"/>
      <c r="D3478" s="2"/>
    </row>
    <row r="3479" spans="2:4" x14ac:dyDescent="0.2">
      <c r="B3479" s="2"/>
      <c r="C3479" s="2"/>
      <c r="D3479" s="2"/>
    </row>
    <row r="3480" spans="2:4" x14ac:dyDescent="0.2">
      <c r="B3480" s="2"/>
      <c r="C3480" s="2"/>
      <c r="D3480" s="2"/>
    </row>
    <row r="3481" spans="2:4" x14ac:dyDescent="0.2">
      <c r="B3481" s="2"/>
      <c r="C3481" s="2"/>
      <c r="D3481" s="2"/>
    </row>
    <row r="3482" spans="2:4" x14ac:dyDescent="0.2">
      <c r="B3482" s="2"/>
      <c r="C3482" s="2"/>
      <c r="D3482" s="2"/>
    </row>
    <row r="3483" spans="2:4" x14ac:dyDescent="0.2">
      <c r="B3483" s="2"/>
      <c r="C3483" s="2"/>
      <c r="D3483" s="2"/>
    </row>
    <row r="3484" spans="2:4" x14ac:dyDescent="0.2">
      <c r="B3484" s="2"/>
      <c r="C3484" s="2"/>
      <c r="D3484" s="2"/>
    </row>
    <row r="3485" spans="2:4" x14ac:dyDescent="0.2">
      <c r="B3485" s="2"/>
      <c r="C3485" s="2"/>
      <c r="D3485" s="2"/>
    </row>
    <row r="3486" spans="2:4" x14ac:dyDescent="0.2">
      <c r="B3486" s="2"/>
      <c r="C3486" s="2"/>
      <c r="D3486" s="2"/>
    </row>
    <row r="3487" spans="2:4" x14ac:dyDescent="0.2">
      <c r="B3487" s="2"/>
      <c r="C3487" s="2"/>
      <c r="D3487" s="2"/>
    </row>
    <row r="3488" spans="2:4" x14ac:dyDescent="0.2">
      <c r="B3488" s="2"/>
      <c r="C3488" s="2"/>
      <c r="D3488" s="2"/>
    </row>
    <row r="3489" spans="2:4" x14ac:dyDescent="0.2">
      <c r="B3489" s="2"/>
      <c r="C3489" s="2"/>
      <c r="D3489" s="2"/>
    </row>
    <row r="3490" spans="2:4" x14ac:dyDescent="0.2">
      <c r="B3490" s="2"/>
      <c r="C3490" s="2"/>
      <c r="D3490" s="2"/>
    </row>
    <row r="3491" spans="2:4" x14ac:dyDescent="0.2">
      <c r="B3491" s="2"/>
      <c r="C3491" s="2"/>
      <c r="D3491" s="2"/>
    </row>
    <row r="3492" spans="2:4" x14ac:dyDescent="0.2">
      <c r="B3492" s="2"/>
      <c r="C3492" s="2"/>
      <c r="D3492" s="2"/>
    </row>
    <row r="3493" spans="2:4" x14ac:dyDescent="0.2">
      <c r="B3493" s="2"/>
      <c r="C3493" s="2"/>
      <c r="D3493" s="2"/>
    </row>
    <row r="3494" spans="2:4" x14ac:dyDescent="0.2">
      <c r="B3494" s="2"/>
      <c r="C3494" s="2"/>
      <c r="D3494" s="2"/>
    </row>
    <row r="3495" spans="2:4" x14ac:dyDescent="0.2">
      <c r="B3495" s="2"/>
      <c r="C3495" s="2"/>
      <c r="D3495" s="2"/>
    </row>
    <row r="3496" spans="2:4" x14ac:dyDescent="0.2">
      <c r="B3496" s="2"/>
      <c r="C3496" s="2"/>
      <c r="D3496" s="2"/>
    </row>
    <row r="3497" spans="2:4" x14ac:dyDescent="0.2">
      <c r="B3497" s="2"/>
      <c r="C3497" s="2"/>
      <c r="D3497" s="2"/>
    </row>
    <row r="3498" spans="2:4" x14ac:dyDescent="0.2">
      <c r="B3498" s="2"/>
      <c r="C3498" s="2"/>
      <c r="D3498" s="2"/>
    </row>
    <row r="3499" spans="2:4" x14ac:dyDescent="0.2">
      <c r="B3499" s="2"/>
      <c r="C3499" s="2"/>
      <c r="D3499" s="2"/>
    </row>
    <row r="3500" spans="2:4" x14ac:dyDescent="0.2">
      <c r="B3500" s="2"/>
      <c r="C3500" s="2"/>
      <c r="D3500" s="2"/>
    </row>
    <row r="3501" spans="2:4" x14ac:dyDescent="0.2">
      <c r="B3501" s="2"/>
      <c r="C3501" s="2"/>
      <c r="D3501" s="2"/>
    </row>
    <row r="3502" spans="2:4" x14ac:dyDescent="0.2">
      <c r="B3502" s="2"/>
      <c r="C3502" s="2"/>
      <c r="D3502" s="2"/>
    </row>
    <row r="3503" spans="2:4" x14ac:dyDescent="0.2">
      <c r="B3503" s="2"/>
      <c r="C3503" s="2"/>
      <c r="D3503" s="2"/>
    </row>
    <row r="3504" spans="2:4" x14ac:dyDescent="0.2">
      <c r="B3504" s="2"/>
      <c r="C3504" s="2"/>
      <c r="D3504" s="2"/>
    </row>
    <row r="3505" spans="2:4" x14ac:dyDescent="0.2">
      <c r="B3505" s="2"/>
      <c r="C3505" s="2"/>
      <c r="D3505" s="2"/>
    </row>
    <row r="3506" spans="2:4" x14ac:dyDescent="0.2">
      <c r="B3506" s="2"/>
      <c r="C3506" s="2"/>
      <c r="D3506" s="2"/>
    </row>
    <row r="3507" spans="2:4" x14ac:dyDescent="0.2">
      <c r="B3507" s="2"/>
      <c r="C3507" s="2"/>
      <c r="D3507" s="2"/>
    </row>
    <row r="3508" spans="2:4" x14ac:dyDescent="0.2">
      <c r="B3508" s="2"/>
      <c r="C3508" s="2"/>
      <c r="D3508" s="2"/>
    </row>
    <row r="3509" spans="2:4" x14ac:dyDescent="0.2">
      <c r="B3509" s="2"/>
      <c r="C3509" s="2"/>
      <c r="D3509" s="2"/>
    </row>
    <row r="3510" spans="2:4" x14ac:dyDescent="0.2">
      <c r="B3510" s="2"/>
      <c r="C3510" s="2"/>
      <c r="D3510" s="2"/>
    </row>
    <row r="3511" spans="2:4" x14ac:dyDescent="0.2">
      <c r="B3511" s="2"/>
      <c r="C3511" s="2"/>
      <c r="D3511" s="2"/>
    </row>
    <row r="3512" spans="2:4" x14ac:dyDescent="0.2">
      <c r="B3512" s="2"/>
      <c r="C3512" s="2"/>
      <c r="D3512" s="2"/>
    </row>
    <row r="3513" spans="2:4" x14ac:dyDescent="0.2">
      <c r="B3513" s="2"/>
      <c r="C3513" s="2"/>
      <c r="D3513" s="2"/>
    </row>
    <row r="3514" spans="2:4" x14ac:dyDescent="0.2">
      <c r="B3514" s="2"/>
      <c r="C3514" s="2"/>
      <c r="D3514" s="2"/>
    </row>
    <row r="3515" spans="2:4" x14ac:dyDescent="0.2">
      <c r="B3515" s="2"/>
      <c r="C3515" s="2"/>
      <c r="D3515" s="2"/>
    </row>
    <row r="3516" spans="2:4" x14ac:dyDescent="0.2">
      <c r="B3516" s="2"/>
      <c r="C3516" s="2"/>
      <c r="D3516" s="2"/>
    </row>
    <row r="3517" spans="2:4" x14ac:dyDescent="0.2">
      <c r="B3517" s="2"/>
      <c r="C3517" s="2"/>
      <c r="D3517" s="2"/>
    </row>
    <row r="3518" spans="2:4" x14ac:dyDescent="0.2">
      <c r="B3518" s="2"/>
      <c r="C3518" s="2"/>
      <c r="D3518" s="2"/>
    </row>
    <row r="3519" spans="2:4" x14ac:dyDescent="0.2">
      <c r="B3519" s="2"/>
      <c r="C3519" s="2"/>
      <c r="D3519" s="2"/>
    </row>
    <row r="3520" spans="2:4" x14ac:dyDescent="0.2">
      <c r="B3520" s="2"/>
      <c r="C3520" s="2"/>
      <c r="D3520" s="2"/>
    </row>
    <row r="3521" spans="2:4" x14ac:dyDescent="0.2">
      <c r="B3521" s="2"/>
      <c r="C3521" s="2"/>
      <c r="D3521" s="2"/>
    </row>
    <row r="3522" spans="2:4" x14ac:dyDescent="0.2">
      <c r="B3522" s="2"/>
      <c r="C3522" s="2"/>
      <c r="D3522" s="2"/>
    </row>
    <row r="3523" spans="2:4" x14ac:dyDescent="0.2">
      <c r="B3523" s="2"/>
      <c r="C3523" s="2"/>
      <c r="D3523" s="2"/>
    </row>
    <row r="3524" spans="2:4" x14ac:dyDescent="0.2">
      <c r="B3524" s="2"/>
      <c r="C3524" s="2"/>
      <c r="D3524" s="2"/>
    </row>
    <row r="3525" spans="2:4" x14ac:dyDescent="0.2">
      <c r="B3525" s="2"/>
      <c r="C3525" s="2"/>
      <c r="D3525" s="2"/>
    </row>
    <row r="3526" spans="2:4" x14ac:dyDescent="0.2">
      <c r="B3526" s="2"/>
      <c r="C3526" s="2"/>
      <c r="D3526" s="2"/>
    </row>
    <row r="3527" spans="2:4" x14ac:dyDescent="0.2">
      <c r="B3527" s="2"/>
      <c r="C3527" s="2"/>
      <c r="D3527" s="2"/>
    </row>
    <row r="3528" spans="2:4" x14ac:dyDescent="0.2">
      <c r="B3528" s="2"/>
      <c r="C3528" s="2"/>
      <c r="D3528" s="2"/>
    </row>
    <row r="3529" spans="2:4" x14ac:dyDescent="0.2">
      <c r="B3529" s="2"/>
      <c r="C3529" s="2"/>
      <c r="D3529" s="2"/>
    </row>
    <row r="3530" spans="2:4" x14ac:dyDescent="0.2">
      <c r="B3530" s="2"/>
      <c r="C3530" s="2"/>
      <c r="D3530" s="2"/>
    </row>
    <row r="3531" spans="2:4" x14ac:dyDescent="0.2">
      <c r="B3531" s="2"/>
      <c r="C3531" s="2"/>
      <c r="D3531" s="2"/>
    </row>
    <row r="3532" spans="2:4" x14ac:dyDescent="0.2">
      <c r="B3532" s="2"/>
      <c r="C3532" s="2"/>
      <c r="D3532" s="2"/>
    </row>
    <row r="3533" spans="2:4" x14ac:dyDescent="0.2">
      <c r="B3533" s="2"/>
      <c r="C3533" s="2"/>
      <c r="D3533" s="2"/>
    </row>
    <row r="3534" spans="2:4" x14ac:dyDescent="0.2">
      <c r="B3534" s="2"/>
      <c r="C3534" s="2"/>
      <c r="D3534" s="2"/>
    </row>
    <row r="3535" spans="2:4" x14ac:dyDescent="0.2">
      <c r="B3535" s="2"/>
      <c r="C3535" s="2"/>
      <c r="D3535" s="2"/>
    </row>
    <row r="3536" spans="2:4" x14ac:dyDescent="0.2">
      <c r="B3536" s="2"/>
      <c r="C3536" s="2"/>
      <c r="D3536" s="2"/>
    </row>
    <row r="3537" spans="2:4" x14ac:dyDescent="0.2">
      <c r="B3537" s="2"/>
      <c r="C3537" s="2"/>
      <c r="D3537" s="2"/>
    </row>
    <row r="3538" spans="2:4" x14ac:dyDescent="0.2">
      <c r="B3538" s="2"/>
      <c r="C3538" s="2"/>
      <c r="D3538" s="2"/>
    </row>
    <row r="3539" spans="2:4" x14ac:dyDescent="0.2">
      <c r="B3539" s="2"/>
      <c r="C3539" s="2"/>
      <c r="D3539" s="2"/>
    </row>
    <row r="3540" spans="2:4" x14ac:dyDescent="0.2">
      <c r="B3540" s="2"/>
      <c r="C3540" s="2"/>
      <c r="D3540" s="2"/>
    </row>
    <row r="3541" spans="2:4" x14ac:dyDescent="0.2">
      <c r="B3541" s="2"/>
      <c r="C3541" s="2"/>
      <c r="D3541" s="2"/>
    </row>
    <row r="3542" spans="2:4" x14ac:dyDescent="0.2">
      <c r="B3542" s="2"/>
      <c r="C3542" s="2"/>
      <c r="D3542" s="2"/>
    </row>
    <row r="3543" spans="2:4" x14ac:dyDescent="0.2">
      <c r="B3543" s="2"/>
      <c r="C3543" s="2"/>
      <c r="D3543" s="2"/>
    </row>
    <row r="3544" spans="2:4" x14ac:dyDescent="0.2">
      <c r="B3544" s="2"/>
      <c r="C3544" s="2"/>
      <c r="D3544" s="2"/>
    </row>
    <row r="3545" spans="2:4" x14ac:dyDescent="0.2">
      <c r="B3545" s="2"/>
      <c r="C3545" s="2"/>
      <c r="D3545" s="2"/>
    </row>
    <row r="3546" spans="2:4" x14ac:dyDescent="0.2">
      <c r="B3546" s="2"/>
      <c r="C3546" s="2"/>
      <c r="D3546" s="2"/>
    </row>
    <row r="3547" spans="2:4" x14ac:dyDescent="0.2">
      <c r="B3547" s="2"/>
      <c r="C3547" s="2"/>
      <c r="D3547" s="2"/>
    </row>
    <row r="3548" spans="2:4" x14ac:dyDescent="0.2">
      <c r="B3548" s="2"/>
      <c r="C3548" s="2"/>
      <c r="D3548" s="2"/>
    </row>
    <row r="3549" spans="2:4" x14ac:dyDescent="0.2">
      <c r="B3549" s="2"/>
      <c r="C3549" s="2"/>
      <c r="D3549" s="2"/>
    </row>
    <row r="3550" spans="2:4" x14ac:dyDescent="0.2">
      <c r="B3550" s="2"/>
      <c r="C3550" s="2"/>
      <c r="D3550" s="2"/>
    </row>
    <row r="3551" spans="2:4" x14ac:dyDescent="0.2">
      <c r="B3551" s="2"/>
      <c r="C3551" s="2"/>
      <c r="D3551" s="2"/>
    </row>
    <row r="3552" spans="2:4" x14ac:dyDescent="0.2">
      <c r="B3552" s="2"/>
      <c r="C3552" s="2"/>
      <c r="D3552" s="2"/>
    </row>
    <row r="3553" spans="2:4" x14ac:dyDescent="0.2">
      <c r="B3553" s="2"/>
      <c r="C3553" s="2"/>
      <c r="D3553" s="2"/>
    </row>
    <row r="3554" spans="2:4" x14ac:dyDescent="0.2">
      <c r="B3554" s="2"/>
      <c r="C3554" s="2"/>
      <c r="D3554" s="2"/>
    </row>
    <row r="3555" spans="2:4" x14ac:dyDescent="0.2">
      <c r="B3555" s="2"/>
      <c r="C3555" s="2"/>
      <c r="D3555" s="2"/>
    </row>
    <row r="3556" spans="2:4" x14ac:dyDescent="0.2">
      <c r="B3556" s="2"/>
      <c r="C3556" s="2"/>
      <c r="D3556" s="2"/>
    </row>
    <row r="3557" spans="2:4" x14ac:dyDescent="0.2">
      <c r="B3557" s="2"/>
      <c r="C3557" s="2"/>
      <c r="D3557" s="2"/>
    </row>
    <row r="3558" spans="2:4" x14ac:dyDescent="0.2">
      <c r="B3558" s="2"/>
      <c r="C3558" s="2"/>
      <c r="D3558" s="2"/>
    </row>
    <row r="3559" spans="2:4" x14ac:dyDescent="0.2">
      <c r="B3559" s="2"/>
      <c r="C3559" s="2"/>
      <c r="D3559" s="2"/>
    </row>
    <row r="3560" spans="2:4" x14ac:dyDescent="0.2">
      <c r="B3560" s="2"/>
      <c r="C3560" s="2"/>
      <c r="D3560" s="2"/>
    </row>
    <row r="3561" spans="2:4" x14ac:dyDescent="0.2">
      <c r="B3561" s="2"/>
      <c r="C3561" s="2"/>
      <c r="D3561" s="2"/>
    </row>
    <row r="3562" spans="2:4" x14ac:dyDescent="0.2">
      <c r="B3562" s="2"/>
      <c r="C3562" s="2"/>
      <c r="D3562" s="2"/>
    </row>
    <row r="3563" spans="2:4" x14ac:dyDescent="0.2">
      <c r="B3563" s="2"/>
      <c r="C3563" s="2"/>
      <c r="D3563" s="2"/>
    </row>
    <row r="3564" spans="2:4" x14ac:dyDescent="0.2">
      <c r="B3564" s="2"/>
      <c r="C3564" s="2"/>
      <c r="D3564" s="2"/>
    </row>
    <row r="3565" spans="2:4" x14ac:dyDescent="0.2">
      <c r="B3565" s="2"/>
      <c r="C3565" s="2"/>
      <c r="D3565" s="2"/>
    </row>
    <row r="3566" spans="2:4" x14ac:dyDescent="0.2">
      <c r="B3566" s="2"/>
      <c r="C3566" s="2"/>
      <c r="D3566" s="2"/>
    </row>
    <row r="3567" spans="2:4" x14ac:dyDescent="0.2">
      <c r="B3567" s="2"/>
      <c r="C3567" s="2"/>
      <c r="D3567" s="2"/>
    </row>
    <row r="3568" spans="2:4" x14ac:dyDescent="0.2">
      <c r="B3568" s="2"/>
      <c r="C3568" s="2"/>
      <c r="D3568" s="2"/>
    </row>
    <row r="3569" spans="2:4" x14ac:dyDescent="0.2">
      <c r="B3569" s="2"/>
      <c r="C3569" s="2"/>
      <c r="D3569" s="2"/>
    </row>
    <row r="3570" spans="2:4" x14ac:dyDescent="0.2">
      <c r="B3570" s="2"/>
      <c r="C3570" s="2"/>
      <c r="D3570" s="2"/>
    </row>
    <row r="3571" spans="2:4" x14ac:dyDescent="0.2">
      <c r="B3571" s="2"/>
      <c r="C3571" s="2"/>
      <c r="D3571" s="2"/>
    </row>
    <row r="3572" spans="2:4" x14ac:dyDescent="0.2">
      <c r="B3572" s="2"/>
      <c r="C3572" s="2"/>
      <c r="D3572" s="2"/>
    </row>
    <row r="3573" spans="2:4" x14ac:dyDescent="0.2">
      <c r="B3573" s="2"/>
      <c r="C3573" s="2"/>
      <c r="D3573" s="2"/>
    </row>
    <row r="3574" spans="2:4" x14ac:dyDescent="0.2">
      <c r="B3574" s="2"/>
      <c r="C3574" s="2"/>
      <c r="D3574" s="2"/>
    </row>
    <row r="3575" spans="2:4" x14ac:dyDescent="0.2">
      <c r="B3575" s="2"/>
      <c r="C3575" s="2"/>
      <c r="D3575" s="2"/>
    </row>
    <row r="3576" spans="2:4" x14ac:dyDescent="0.2">
      <c r="B3576" s="2"/>
      <c r="C3576" s="2"/>
      <c r="D3576" s="2"/>
    </row>
    <row r="3577" spans="2:4" x14ac:dyDescent="0.2">
      <c r="B3577" s="2"/>
      <c r="C3577" s="2"/>
      <c r="D3577" s="2"/>
    </row>
    <row r="3578" spans="2:4" x14ac:dyDescent="0.2">
      <c r="B3578" s="2"/>
      <c r="C3578" s="2"/>
      <c r="D3578" s="2"/>
    </row>
    <row r="3579" spans="2:4" x14ac:dyDescent="0.2">
      <c r="B3579" s="2"/>
      <c r="C3579" s="2"/>
      <c r="D3579" s="2"/>
    </row>
    <row r="3580" spans="2:4" x14ac:dyDescent="0.2">
      <c r="B3580" s="2"/>
      <c r="C3580" s="2"/>
      <c r="D3580" s="2"/>
    </row>
    <row r="3581" spans="2:4" x14ac:dyDescent="0.2">
      <c r="B3581" s="2"/>
      <c r="C3581" s="2"/>
      <c r="D3581" s="2"/>
    </row>
    <row r="3582" spans="2:4" x14ac:dyDescent="0.2">
      <c r="B3582" s="2"/>
      <c r="C3582" s="2"/>
      <c r="D3582" s="2"/>
    </row>
    <row r="3583" spans="2:4" x14ac:dyDescent="0.2">
      <c r="B3583" s="2"/>
      <c r="C3583" s="2"/>
      <c r="D3583" s="2"/>
    </row>
    <row r="3584" spans="2:4" x14ac:dyDescent="0.2">
      <c r="B3584" s="2"/>
      <c r="C3584" s="2"/>
      <c r="D3584" s="2"/>
    </row>
    <row r="3585" spans="2:4" x14ac:dyDescent="0.2">
      <c r="B3585" s="2"/>
      <c r="C3585" s="2"/>
      <c r="D3585" s="2"/>
    </row>
    <row r="3586" spans="2:4" x14ac:dyDescent="0.2">
      <c r="B3586" s="2"/>
      <c r="C3586" s="2"/>
      <c r="D3586" s="2"/>
    </row>
    <row r="3587" spans="2:4" x14ac:dyDescent="0.2">
      <c r="B3587" s="2"/>
      <c r="C3587" s="2"/>
      <c r="D3587" s="2"/>
    </row>
    <row r="3588" spans="2:4" x14ac:dyDescent="0.2">
      <c r="B3588" s="2"/>
      <c r="C3588" s="2"/>
      <c r="D3588" s="2"/>
    </row>
    <row r="3589" spans="2:4" x14ac:dyDescent="0.2">
      <c r="B3589" s="2"/>
      <c r="C3589" s="2"/>
      <c r="D3589" s="2"/>
    </row>
    <row r="3590" spans="2:4" x14ac:dyDescent="0.2">
      <c r="B3590" s="2"/>
      <c r="C3590" s="2"/>
      <c r="D3590" s="2"/>
    </row>
    <row r="3591" spans="2:4" x14ac:dyDescent="0.2">
      <c r="B3591" s="2"/>
      <c r="C3591" s="2"/>
      <c r="D3591" s="2"/>
    </row>
    <row r="3592" spans="2:4" x14ac:dyDescent="0.2">
      <c r="B3592" s="2"/>
      <c r="C3592" s="2"/>
      <c r="D3592" s="2"/>
    </row>
    <row r="3593" spans="2:4" x14ac:dyDescent="0.2">
      <c r="B3593" s="2"/>
      <c r="C3593" s="2"/>
      <c r="D3593" s="2"/>
    </row>
    <row r="3594" spans="2:4" x14ac:dyDescent="0.2">
      <c r="B3594" s="2"/>
      <c r="C3594" s="2"/>
      <c r="D3594" s="2"/>
    </row>
    <row r="3595" spans="2:4" x14ac:dyDescent="0.2">
      <c r="B3595" s="2"/>
      <c r="C3595" s="2"/>
      <c r="D3595" s="2"/>
    </row>
    <row r="3596" spans="2:4" x14ac:dyDescent="0.2">
      <c r="B3596" s="2"/>
      <c r="C3596" s="2"/>
      <c r="D3596" s="2"/>
    </row>
    <row r="3597" spans="2:4" x14ac:dyDescent="0.2">
      <c r="B3597" s="2"/>
      <c r="C3597" s="2"/>
      <c r="D3597" s="2"/>
    </row>
    <row r="3598" spans="2:4" x14ac:dyDescent="0.2">
      <c r="B3598" s="2"/>
      <c r="C3598" s="2"/>
      <c r="D3598" s="2"/>
    </row>
    <row r="3599" spans="2:4" x14ac:dyDescent="0.2">
      <c r="B3599" s="2"/>
      <c r="C3599" s="2"/>
      <c r="D3599" s="2"/>
    </row>
    <row r="3600" spans="2:4" x14ac:dyDescent="0.2">
      <c r="B3600" s="2"/>
      <c r="C3600" s="2"/>
      <c r="D3600" s="2"/>
    </row>
    <row r="3601" spans="2:4" x14ac:dyDescent="0.2">
      <c r="B3601" s="2"/>
      <c r="C3601" s="2"/>
      <c r="D3601" s="2"/>
    </row>
    <row r="3602" spans="2:4" x14ac:dyDescent="0.2">
      <c r="B3602" s="2"/>
      <c r="C3602" s="2"/>
      <c r="D3602" s="2"/>
    </row>
    <row r="3603" spans="2:4" x14ac:dyDescent="0.2">
      <c r="B3603" s="2"/>
      <c r="C3603" s="2"/>
      <c r="D3603" s="2"/>
    </row>
    <row r="3604" spans="2:4" x14ac:dyDescent="0.2">
      <c r="B3604" s="2"/>
      <c r="C3604" s="2"/>
      <c r="D3604" s="2"/>
    </row>
    <row r="3605" spans="2:4" x14ac:dyDescent="0.2">
      <c r="B3605" s="2"/>
      <c r="C3605" s="2"/>
      <c r="D3605" s="2"/>
    </row>
    <row r="3606" spans="2:4" x14ac:dyDescent="0.2">
      <c r="B3606" s="2"/>
      <c r="C3606" s="2"/>
      <c r="D3606" s="2"/>
    </row>
    <row r="3607" spans="2:4" x14ac:dyDescent="0.2">
      <c r="B3607" s="2"/>
      <c r="C3607" s="2"/>
      <c r="D3607" s="2"/>
    </row>
    <row r="3608" spans="2:4" x14ac:dyDescent="0.2">
      <c r="B3608" s="2"/>
      <c r="C3608" s="2"/>
      <c r="D3608" s="2"/>
    </row>
    <row r="3609" spans="2:4" x14ac:dyDescent="0.2">
      <c r="B3609" s="2"/>
      <c r="C3609" s="2"/>
      <c r="D3609" s="2"/>
    </row>
    <row r="3610" spans="2:4" x14ac:dyDescent="0.2">
      <c r="B3610" s="2"/>
      <c r="C3610" s="2"/>
      <c r="D3610" s="2"/>
    </row>
    <row r="3611" spans="2:4" x14ac:dyDescent="0.2">
      <c r="B3611" s="2"/>
      <c r="C3611" s="2"/>
      <c r="D3611" s="2"/>
    </row>
    <row r="3612" spans="2:4" x14ac:dyDescent="0.2">
      <c r="B3612" s="2"/>
      <c r="C3612" s="2"/>
      <c r="D3612" s="2"/>
    </row>
    <row r="3613" spans="2:4" x14ac:dyDescent="0.2">
      <c r="B3613" s="2"/>
      <c r="C3613" s="2"/>
      <c r="D3613" s="2"/>
    </row>
    <row r="3614" spans="2:4" x14ac:dyDescent="0.2">
      <c r="B3614" s="2"/>
      <c r="C3614" s="2"/>
      <c r="D3614" s="2"/>
    </row>
    <row r="3615" spans="2:4" x14ac:dyDescent="0.2">
      <c r="B3615" s="2"/>
      <c r="C3615" s="2"/>
      <c r="D3615" s="2"/>
    </row>
    <row r="3616" spans="2:4" x14ac:dyDescent="0.2">
      <c r="B3616" s="2"/>
      <c r="C3616" s="2"/>
      <c r="D3616" s="2"/>
    </row>
    <row r="3617" spans="2:4" x14ac:dyDescent="0.2">
      <c r="B3617" s="2"/>
      <c r="C3617" s="2"/>
      <c r="D3617" s="2"/>
    </row>
    <row r="3618" spans="2:4" x14ac:dyDescent="0.2">
      <c r="B3618" s="2"/>
      <c r="C3618" s="2"/>
      <c r="D3618" s="2"/>
    </row>
    <row r="3619" spans="2:4" x14ac:dyDescent="0.2">
      <c r="B3619" s="2"/>
      <c r="C3619" s="2"/>
      <c r="D3619" s="2"/>
    </row>
    <row r="3620" spans="2:4" x14ac:dyDescent="0.2">
      <c r="B3620" s="2"/>
      <c r="C3620" s="2"/>
      <c r="D3620" s="2"/>
    </row>
    <row r="3621" spans="2:4" x14ac:dyDescent="0.2">
      <c r="B3621" s="2"/>
      <c r="C3621" s="2"/>
      <c r="D3621" s="2"/>
    </row>
    <row r="3622" spans="2:4" x14ac:dyDescent="0.2">
      <c r="B3622" s="2"/>
      <c r="C3622" s="2"/>
      <c r="D3622" s="2"/>
    </row>
    <row r="3623" spans="2:4" x14ac:dyDescent="0.2">
      <c r="B3623" s="2"/>
      <c r="C3623" s="2"/>
      <c r="D3623" s="2"/>
    </row>
    <row r="3624" spans="2:4" x14ac:dyDescent="0.2">
      <c r="B3624" s="2"/>
      <c r="C3624" s="2"/>
      <c r="D3624" s="2"/>
    </row>
    <row r="3625" spans="2:4" x14ac:dyDescent="0.2">
      <c r="B3625" s="2"/>
      <c r="C3625" s="2"/>
      <c r="D3625" s="2"/>
    </row>
    <row r="3626" spans="2:4" x14ac:dyDescent="0.2">
      <c r="B3626" s="2"/>
      <c r="C3626" s="2"/>
      <c r="D3626" s="2"/>
    </row>
    <row r="3627" spans="2:4" x14ac:dyDescent="0.2">
      <c r="B3627" s="2"/>
      <c r="C3627" s="2"/>
      <c r="D3627" s="2"/>
    </row>
    <row r="3628" spans="2:4" x14ac:dyDescent="0.2">
      <c r="B3628" s="2"/>
      <c r="C3628" s="2"/>
      <c r="D3628" s="2"/>
    </row>
    <row r="3629" spans="2:4" x14ac:dyDescent="0.2">
      <c r="B3629" s="2"/>
      <c r="C3629" s="2"/>
      <c r="D3629" s="2"/>
    </row>
    <row r="3630" spans="2:4" x14ac:dyDescent="0.2">
      <c r="B3630" s="2"/>
      <c r="C3630" s="2"/>
      <c r="D3630" s="2"/>
    </row>
    <row r="3631" spans="2:4" x14ac:dyDescent="0.2">
      <c r="B3631" s="2"/>
      <c r="C3631" s="2"/>
      <c r="D3631" s="2"/>
    </row>
    <row r="3632" spans="2:4" x14ac:dyDescent="0.2">
      <c r="B3632" s="2"/>
      <c r="C3632" s="2"/>
      <c r="D3632" s="2"/>
    </row>
    <row r="3633" spans="2:4" x14ac:dyDescent="0.2">
      <c r="B3633" s="2"/>
      <c r="C3633" s="2"/>
      <c r="D3633" s="2"/>
    </row>
    <row r="3634" spans="2:4" x14ac:dyDescent="0.2">
      <c r="B3634" s="2"/>
      <c r="C3634" s="2"/>
      <c r="D3634" s="2"/>
    </row>
    <row r="3635" spans="2:4" x14ac:dyDescent="0.2">
      <c r="B3635" s="2"/>
      <c r="C3635" s="2"/>
      <c r="D3635" s="2"/>
    </row>
    <row r="3636" spans="2:4" x14ac:dyDescent="0.2">
      <c r="B3636" s="2"/>
      <c r="C3636" s="2"/>
      <c r="D3636" s="2"/>
    </row>
    <row r="3637" spans="2:4" x14ac:dyDescent="0.2">
      <c r="B3637" s="2"/>
      <c r="C3637" s="2"/>
      <c r="D3637" s="2"/>
    </row>
    <row r="3638" spans="2:4" x14ac:dyDescent="0.2">
      <c r="B3638" s="2"/>
      <c r="C3638" s="2"/>
      <c r="D3638" s="2"/>
    </row>
    <row r="3639" spans="2:4" x14ac:dyDescent="0.2">
      <c r="B3639" s="2"/>
      <c r="C3639" s="2"/>
      <c r="D3639" s="2"/>
    </row>
    <row r="3640" spans="2:4" x14ac:dyDescent="0.2">
      <c r="B3640" s="2"/>
      <c r="C3640" s="2"/>
      <c r="D3640" s="2"/>
    </row>
    <row r="3641" spans="2:4" x14ac:dyDescent="0.2">
      <c r="B3641" s="2"/>
      <c r="C3641" s="2"/>
      <c r="D3641" s="2"/>
    </row>
    <row r="3642" spans="2:4" x14ac:dyDescent="0.2">
      <c r="B3642" s="2"/>
      <c r="C3642" s="2"/>
      <c r="D3642" s="2"/>
    </row>
    <row r="3643" spans="2:4" x14ac:dyDescent="0.2">
      <c r="B3643" s="2"/>
      <c r="C3643" s="2"/>
      <c r="D3643" s="2"/>
    </row>
    <row r="3644" spans="2:4" x14ac:dyDescent="0.2">
      <c r="B3644" s="2"/>
      <c r="C3644" s="2"/>
      <c r="D3644" s="2"/>
    </row>
    <row r="3645" spans="2:4" x14ac:dyDescent="0.2">
      <c r="B3645" s="2"/>
      <c r="C3645" s="2"/>
      <c r="D3645" s="2"/>
    </row>
    <row r="3646" spans="2:4" x14ac:dyDescent="0.2">
      <c r="B3646" s="2"/>
      <c r="C3646" s="2"/>
      <c r="D3646" s="2"/>
    </row>
    <row r="3647" spans="2:4" x14ac:dyDescent="0.2">
      <c r="B3647" s="2"/>
      <c r="C3647" s="2"/>
      <c r="D3647" s="2"/>
    </row>
    <row r="3648" spans="2:4" x14ac:dyDescent="0.2">
      <c r="B3648" s="2"/>
      <c r="C3648" s="2"/>
      <c r="D3648" s="2"/>
    </row>
    <row r="3649" spans="2:4" x14ac:dyDescent="0.2">
      <c r="B3649" s="2"/>
      <c r="C3649" s="2"/>
      <c r="D3649" s="2"/>
    </row>
    <row r="3650" spans="2:4" x14ac:dyDescent="0.2">
      <c r="B3650" s="2"/>
      <c r="C3650" s="2"/>
      <c r="D3650" s="2"/>
    </row>
    <row r="3651" spans="2:4" x14ac:dyDescent="0.2">
      <c r="B3651" s="2"/>
      <c r="C3651" s="2"/>
      <c r="D3651" s="2"/>
    </row>
    <row r="3652" spans="2:4" x14ac:dyDescent="0.2">
      <c r="B3652" s="2"/>
      <c r="C3652" s="2"/>
      <c r="D3652" s="2"/>
    </row>
    <row r="3653" spans="2:4" x14ac:dyDescent="0.2">
      <c r="B3653" s="2"/>
      <c r="C3653" s="2"/>
      <c r="D3653" s="2"/>
    </row>
    <row r="3654" spans="2:4" x14ac:dyDescent="0.2">
      <c r="B3654" s="2"/>
      <c r="C3654" s="2"/>
      <c r="D3654" s="2"/>
    </row>
    <row r="3655" spans="2:4" x14ac:dyDescent="0.2">
      <c r="B3655" s="2"/>
      <c r="C3655" s="2"/>
      <c r="D3655" s="2"/>
    </row>
    <row r="3656" spans="2:4" x14ac:dyDescent="0.2">
      <c r="B3656" s="2"/>
      <c r="C3656" s="2"/>
      <c r="D3656" s="2"/>
    </row>
    <row r="3657" spans="2:4" x14ac:dyDescent="0.2">
      <c r="B3657" s="2"/>
      <c r="C3657" s="2"/>
      <c r="D3657" s="2"/>
    </row>
    <row r="3658" spans="2:4" x14ac:dyDescent="0.2">
      <c r="B3658" s="2"/>
      <c r="C3658" s="2"/>
      <c r="D3658" s="2"/>
    </row>
    <row r="3659" spans="2:4" x14ac:dyDescent="0.2">
      <c r="B3659" s="2"/>
      <c r="C3659" s="2"/>
      <c r="D3659" s="2"/>
    </row>
    <row r="3660" spans="2:4" x14ac:dyDescent="0.2">
      <c r="B3660" s="2"/>
      <c r="C3660" s="2"/>
      <c r="D3660" s="2"/>
    </row>
    <row r="3661" spans="2:4" x14ac:dyDescent="0.2">
      <c r="B3661" s="2"/>
      <c r="C3661" s="2"/>
      <c r="D3661" s="2"/>
    </row>
    <row r="3662" spans="2:4" x14ac:dyDescent="0.2">
      <c r="B3662" s="2"/>
      <c r="C3662" s="2"/>
      <c r="D3662" s="2"/>
    </row>
    <row r="3663" spans="2:4" x14ac:dyDescent="0.2">
      <c r="B3663" s="2"/>
      <c r="C3663" s="2"/>
      <c r="D3663" s="2"/>
    </row>
    <row r="3664" spans="2:4" x14ac:dyDescent="0.2">
      <c r="B3664" s="2"/>
      <c r="C3664" s="2"/>
      <c r="D3664" s="2"/>
    </row>
    <row r="3665" spans="2:4" x14ac:dyDescent="0.2">
      <c r="B3665" s="2"/>
      <c r="C3665" s="2"/>
      <c r="D3665" s="2"/>
    </row>
    <row r="3666" spans="2:4" x14ac:dyDescent="0.2">
      <c r="B3666" s="2"/>
      <c r="C3666" s="2"/>
      <c r="D3666" s="2"/>
    </row>
    <row r="3667" spans="2:4" x14ac:dyDescent="0.2">
      <c r="B3667" s="2"/>
      <c r="C3667" s="2"/>
      <c r="D3667" s="2"/>
    </row>
    <row r="3668" spans="2:4" x14ac:dyDescent="0.2">
      <c r="B3668" s="2"/>
      <c r="C3668" s="2"/>
      <c r="D3668" s="2"/>
    </row>
    <row r="3669" spans="2:4" x14ac:dyDescent="0.2">
      <c r="B3669" s="2"/>
      <c r="C3669" s="2"/>
      <c r="D3669" s="2"/>
    </row>
    <row r="3670" spans="2:4" x14ac:dyDescent="0.2">
      <c r="B3670" s="2"/>
      <c r="C3670" s="2"/>
      <c r="D3670" s="2"/>
    </row>
    <row r="3671" spans="2:4" x14ac:dyDescent="0.2">
      <c r="B3671" s="2"/>
      <c r="C3671" s="2"/>
      <c r="D3671" s="2"/>
    </row>
    <row r="3672" spans="2:4" x14ac:dyDescent="0.2">
      <c r="B3672" s="2"/>
      <c r="C3672" s="2"/>
      <c r="D3672" s="2"/>
    </row>
    <row r="3673" spans="2:4" x14ac:dyDescent="0.2">
      <c r="B3673" s="2"/>
      <c r="C3673" s="2"/>
      <c r="D3673" s="2"/>
    </row>
    <row r="3674" spans="2:4" x14ac:dyDescent="0.2">
      <c r="B3674" s="2"/>
      <c r="C3674" s="2"/>
      <c r="D3674" s="2"/>
    </row>
    <row r="3675" spans="2:4" x14ac:dyDescent="0.2">
      <c r="B3675" s="2"/>
      <c r="C3675" s="2"/>
      <c r="D3675" s="2"/>
    </row>
    <row r="3676" spans="2:4" x14ac:dyDescent="0.2">
      <c r="B3676" s="2"/>
      <c r="C3676" s="2"/>
      <c r="D3676" s="2"/>
    </row>
    <row r="3677" spans="2:4" x14ac:dyDescent="0.2">
      <c r="B3677" s="2"/>
      <c r="C3677" s="2"/>
      <c r="D3677" s="2"/>
    </row>
    <row r="3678" spans="2:4" x14ac:dyDescent="0.2">
      <c r="B3678" s="2"/>
      <c r="C3678" s="2"/>
      <c r="D3678" s="2"/>
    </row>
    <row r="3679" spans="2:4" x14ac:dyDescent="0.2">
      <c r="B3679" s="2"/>
      <c r="C3679" s="2"/>
      <c r="D3679" s="2"/>
    </row>
    <row r="3680" spans="2:4" x14ac:dyDescent="0.2">
      <c r="B3680" s="2"/>
      <c r="C3680" s="2"/>
      <c r="D3680" s="2"/>
    </row>
    <row r="3681" spans="2:4" x14ac:dyDescent="0.2">
      <c r="B3681" s="2"/>
      <c r="C3681" s="2"/>
      <c r="D3681" s="2"/>
    </row>
    <row r="3682" spans="2:4" x14ac:dyDescent="0.2">
      <c r="B3682" s="2"/>
      <c r="C3682" s="2"/>
      <c r="D3682" s="2"/>
    </row>
    <row r="3683" spans="2:4" x14ac:dyDescent="0.2">
      <c r="B3683" s="2"/>
      <c r="C3683" s="2"/>
      <c r="D3683" s="2"/>
    </row>
    <row r="3684" spans="2:4" x14ac:dyDescent="0.2">
      <c r="B3684" s="2"/>
      <c r="C3684" s="2"/>
      <c r="D3684" s="2"/>
    </row>
    <row r="3685" spans="2:4" x14ac:dyDescent="0.2">
      <c r="B3685" s="2"/>
      <c r="C3685" s="2"/>
      <c r="D3685" s="2"/>
    </row>
    <row r="3686" spans="2:4" x14ac:dyDescent="0.2">
      <c r="B3686" s="2"/>
      <c r="C3686" s="2"/>
      <c r="D3686" s="2"/>
    </row>
    <row r="3687" spans="2:4" x14ac:dyDescent="0.2">
      <c r="B3687" s="2"/>
      <c r="C3687" s="2"/>
      <c r="D3687" s="2"/>
    </row>
    <row r="3688" spans="2:4" x14ac:dyDescent="0.2">
      <c r="B3688" s="2"/>
      <c r="C3688" s="2"/>
      <c r="D3688" s="2"/>
    </row>
    <row r="3689" spans="2:4" x14ac:dyDescent="0.2">
      <c r="B3689" s="2"/>
      <c r="C3689" s="2"/>
      <c r="D3689" s="2"/>
    </row>
    <row r="3690" spans="2:4" x14ac:dyDescent="0.2">
      <c r="B3690" s="2"/>
      <c r="C3690" s="2"/>
      <c r="D3690" s="2"/>
    </row>
    <row r="3691" spans="2:4" x14ac:dyDescent="0.2">
      <c r="B3691" s="2"/>
      <c r="C3691" s="2"/>
      <c r="D3691" s="2"/>
    </row>
    <row r="3692" spans="2:4" x14ac:dyDescent="0.2">
      <c r="B3692" s="2"/>
      <c r="C3692" s="2"/>
      <c r="D3692" s="2"/>
    </row>
    <row r="3693" spans="2:4" x14ac:dyDescent="0.2">
      <c r="B3693" s="2"/>
      <c r="C3693" s="2"/>
      <c r="D3693" s="2"/>
    </row>
    <row r="3694" spans="2:4" x14ac:dyDescent="0.2">
      <c r="B3694" s="2"/>
      <c r="C3694" s="2"/>
      <c r="D3694" s="2"/>
    </row>
    <row r="3695" spans="2:4" x14ac:dyDescent="0.2">
      <c r="B3695" s="2"/>
      <c r="C3695" s="2"/>
      <c r="D3695" s="2"/>
    </row>
    <row r="3696" spans="2:4" x14ac:dyDescent="0.2">
      <c r="B3696" s="2"/>
      <c r="C3696" s="2"/>
      <c r="D3696" s="2"/>
    </row>
    <row r="3697" spans="2:4" x14ac:dyDescent="0.2">
      <c r="B3697" s="2"/>
      <c r="C3697" s="2"/>
      <c r="D3697" s="2"/>
    </row>
    <row r="3698" spans="2:4" x14ac:dyDescent="0.2">
      <c r="B3698" s="2"/>
      <c r="C3698" s="2"/>
      <c r="D3698" s="2"/>
    </row>
    <row r="3699" spans="2:4" x14ac:dyDescent="0.2">
      <c r="B3699" s="2"/>
      <c r="C3699" s="2"/>
      <c r="D3699" s="2"/>
    </row>
    <row r="3700" spans="2:4" x14ac:dyDescent="0.2">
      <c r="B3700" s="2"/>
      <c r="C3700" s="2"/>
      <c r="D3700" s="2"/>
    </row>
    <row r="3701" spans="2:4" x14ac:dyDescent="0.2">
      <c r="B3701" s="2"/>
      <c r="C3701" s="2"/>
      <c r="D3701" s="2"/>
    </row>
    <row r="3702" spans="2:4" x14ac:dyDescent="0.2">
      <c r="B3702" s="2"/>
      <c r="C3702" s="2"/>
      <c r="D3702" s="2"/>
    </row>
    <row r="3703" spans="2:4" x14ac:dyDescent="0.2">
      <c r="B3703" s="2"/>
      <c r="C3703" s="2"/>
      <c r="D3703" s="2"/>
    </row>
    <row r="3704" spans="2:4" x14ac:dyDescent="0.2">
      <c r="B3704" s="2"/>
      <c r="C3704" s="2"/>
      <c r="D3704" s="2"/>
    </row>
    <row r="3705" spans="2:4" x14ac:dyDescent="0.2">
      <c r="B3705" s="2"/>
      <c r="C3705" s="2"/>
      <c r="D3705" s="2"/>
    </row>
    <row r="3706" spans="2:4" x14ac:dyDescent="0.2">
      <c r="B3706" s="2"/>
      <c r="C3706" s="2"/>
      <c r="D3706" s="2"/>
    </row>
    <row r="3707" spans="2:4" x14ac:dyDescent="0.2">
      <c r="B3707" s="2"/>
      <c r="C3707" s="2"/>
      <c r="D3707" s="2"/>
    </row>
    <row r="3708" spans="2:4" x14ac:dyDescent="0.2">
      <c r="B3708" s="2"/>
      <c r="C3708" s="2"/>
      <c r="D3708" s="2"/>
    </row>
    <row r="3709" spans="2:4" x14ac:dyDescent="0.2">
      <c r="B3709" s="2"/>
      <c r="C3709" s="2"/>
      <c r="D3709" s="2"/>
    </row>
    <row r="3710" spans="2:4" x14ac:dyDescent="0.2">
      <c r="B3710" s="2"/>
      <c r="C3710" s="2"/>
      <c r="D3710" s="2"/>
    </row>
    <row r="3711" spans="2:4" x14ac:dyDescent="0.2">
      <c r="B3711" s="2"/>
      <c r="C3711" s="2"/>
      <c r="D3711" s="2"/>
    </row>
    <row r="3712" spans="2:4" x14ac:dyDescent="0.2">
      <c r="B3712" s="2"/>
      <c r="C3712" s="2"/>
      <c r="D3712" s="2"/>
    </row>
    <row r="3713" spans="2:4" x14ac:dyDescent="0.2">
      <c r="B3713" s="2"/>
      <c r="C3713" s="2"/>
      <c r="D3713" s="2"/>
    </row>
    <row r="3714" spans="2:4" x14ac:dyDescent="0.2">
      <c r="B3714" s="2"/>
      <c r="C3714" s="2"/>
      <c r="D3714" s="2"/>
    </row>
    <row r="3715" spans="2:4" x14ac:dyDescent="0.2">
      <c r="B3715" s="2"/>
      <c r="C3715" s="2"/>
      <c r="D3715" s="2"/>
    </row>
    <row r="3716" spans="2:4" x14ac:dyDescent="0.2">
      <c r="B3716" s="2"/>
      <c r="C3716" s="2"/>
      <c r="D3716" s="2"/>
    </row>
    <row r="3717" spans="2:4" x14ac:dyDescent="0.2">
      <c r="B3717" s="2"/>
      <c r="C3717" s="2"/>
      <c r="D3717" s="2"/>
    </row>
    <row r="3718" spans="2:4" x14ac:dyDescent="0.2">
      <c r="B3718" s="2"/>
      <c r="C3718" s="2"/>
      <c r="D3718" s="2"/>
    </row>
    <row r="3719" spans="2:4" x14ac:dyDescent="0.2">
      <c r="B3719" s="2"/>
      <c r="C3719" s="2"/>
      <c r="D3719" s="2"/>
    </row>
    <row r="3720" spans="2:4" x14ac:dyDescent="0.2">
      <c r="B3720" s="2"/>
      <c r="C3720" s="2"/>
      <c r="D3720" s="2"/>
    </row>
    <row r="3721" spans="2:4" x14ac:dyDescent="0.2">
      <c r="B3721" s="2"/>
      <c r="C3721" s="2"/>
      <c r="D3721" s="2"/>
    </row>
    <row r="3722" spans="2:4" x14ac:dyDescent="0.2">
      <c r="B3722" s="2"/>
      <c r="C3722" s="2"/>
      <c r="D3722" s="2"/>
    </row>
    <row r="3723" spans="2:4" x14ac:dyDescent="0.2">
      <c r="B3723" s="2"/>
      <c r="C3723" s="2"/>
      <c r="D3723" s="2"/>
    </row>
    <row r="3724" spans="2:4" x14ac:dyDescent="0.2">
      <c r="B3724" s="2"/>
      <c r="C3724" s="2"/>
      <c r="D3724" s="2"/>
    </row>
    <row r="3725" spans="2:4" x14ac:dyDescent="0.2">
      <c r="B3725" s="2"/>
      <c r="C3725" s="2"/>
      <c r="D3725" s="2"/>
    </row>
    <row r="3726" spans="2:4" x14ac:dyDescent="0.2">
      <c r="B3726" s="2"/>
      <c r="C3726" s="2"/>
      <c r="D3726" s="2"/>
    </row>
    <row r="3727" spans="2:4" x14ac:dyDescent="0.2">
      <c r="B3727" s="2"/>
      <c r="C3727" s="2"/>
      <c r="D3727" s="2"/>
    </row>
    <row r="3728" spans="2:4" x14ac:dyDescent="0.2">
      <c r="B3728" s="2"/>
      <c r="C3728" s="2"/>
      <c r="D3728" s="2"/>
    </row>
    <row r="3729" spans="2:4" x14ac:dyDescent="0.2">
      <c r="B3729" s="2"/>
      <c r="C3729" s="2"/>
      <c r="D3729" s="2"/>
    </row>
    <row r="3730" spans="2:4" x14ac:dyDescent="0.2">
      <c r="B3730" s="2"/>
      <c r="C3730" s="2"/>
      <c r="D3730" s="2"/>
    </row>
    <row r="3731" spans="2:4" x14ac:dyDescent="0.2">
      <c r="B3731" s="2"/>
      <c r="C3731" s="2"/>
      <c r="D3731" s="2"/>
    </row>
    <row r="3732" spans="2:4" x14ac:dyDescent="0.2">
      <c r="B3732" s="2"/>
      <c r="C3732" s="2"/>
      <c r="D3732" s="2"/>
    </row>
    <row r="3733" spans="2:4" x14ac:dyDescent="0.2">
      <c r="B3733" s="2"/>
      <c r="C3733" s="2"/>
      <c r="D3733" s="2"/>
    </row>
    <row r="3734" spans="2:4" x14ac:dyDescent="0.2">
      <c r="B3734" s="2"/>
      <c r="C3734" s="2"/>
      <c r="D3734" s="2"/>
    </row>
    <row r="3735" spans="2:4" x14ac:dyDescent="0.2">
      <c r="B3735" s="2"/>
      <c r="C3735" s="2"/>
      <c r="D3735" s="2"/>
    </row>
    <row r="3736" spans="2:4" x14ac:dyDescent="0.2">
      <c r="B3736" s="2"/>
      <c r="C3736" s="2"/>
      <c r="D3736" s="2"/>
    </row>
    <row r="3737" spans="2:4" x14ac:dyDescent="0.2">
      <c r="B3737" s="2"/>
      <c r="C3737" s="2"/>
      <c r="D3737" s="2"/>
    </row>
    <row r="3738" spans="2:4" x14ac:dyDescent="0.2">
      <c r="B3738" s="2"/>
      <c r="C3738" s="2"/>
      <c r="D3738" s="2"/>
    </row>
    <row r="3739" spans="2:4" x14ac:dyDescent="0.2">
      <c r="B3739" s="2"/>
      <c r="C3739" s="2"/>
      <c r="D3739" s="2"/>
    </row>
    <row r="3740" spans="2:4" x14ac:dyDescent="0.2">
      <c r="B3740" s="2"/>
      <c r="C3740" s="2"/>
      <c r="D3740" s="2"/>
    </row>
    <row r="3741" spans="2:4" x14ac:dyDescent="0.2">
      <c r="B3741" s="2"/>
      <c r="C3741" s="2"/>
      <c r="D3741" s="2"/>
    </row>
    <row r="3742" spans="2:4" x14ac:dyDescent="0.2">
      <c r="B3742" s="2"/>
      <c r="C3742" s="2"/>
      <c r="D3742" s="2"/>
    </row>
    <row r="3743" spans="2:4" x14ac:dyDescent="0.2">
      <c r="B3743" s="2"/>
      <c r="C3743" s="2"/>
      <c r="D3743" s="2"/>
    </row>
    <row r="3744" spans="2:4" x14ac:dyDescent="0.2">
      <c r="B3744" s="2"/>
      <c r="C3744" s="2"/>
      <c r="D3744" s="2"/>
    </row>
    <row r="3745" spans="2:4" x14ac:dyDescent="0.2">
      <c r="B3745" s="2"/>
      <c r="C3745" s="2"/>
      <c r="D3745" s="2"/>
    </row>
    <row r="3746" spans="2:4" x14ac:dyDescent="0.2">
      <c r="B3746" s="2"/>
      <c r="C3746" s="2"/>
      <c r="D3746" s="2"/>
    </row>
    <row r="3747" spans="2:4" x14ac:dyDescent="0.2">
      <c r="B3747" s="2"/>
      <c r="C3747" s="2"/>
      <c r="D3747" s="2"/>
    </row>
    <row r="3748" spans="2:4" x14ac:dyDescent="0.2">
      <c r="B3748" s="2"/>
      <c r="C3748" s="2"/>
      <c r="D3748" s="2"/>
    </row>
    <row r="3749" spans="2:4" x14ac:dyDescent="0.2">
      <c r="B3749" s="2"/>
      <c r="C3749" s="2"/>
      <c r="D3749" s="2"/>
    </row>
    <row r="3750" spans="2:4" x14ac:dyDescent="0.2">
      <c r="B3750" s="2"/>
      <c r="C3750" s="2"/>
      <c r="D3750" s="2"/>
    </row>
    <row r="3751" spans="2:4" x14ac:dyDescent="0.2">
      <c r="B3751" s="2"/>
      <c r="C3751" s="2"/>
      <c r="D3751" s="2"/>
    </row>
    <row r="3752" spans="2:4" x14ac:dyDescent="0.2">
      <c r="B3752" s="2"/>
      <c r="C3752" s="2"/>
      <c r="D3752" s="2"/>
    </row>
    <row r="3753" spans="2:4" x14ac:dyDescent="0.2">
      <c r="B3753" s="2"/>
      <c r="C3753" s="2"/>
      <c r="D3753" s="2"/>
    </row>
    <row r="3754" spans="2:4" x14ac:dyDescent="0.2">
      <c r="B3754" s="2"/>
      <c r="C3754" s="2"/>
      <c r="D3754" s="2"/>
    </row>
    <row r="3755" spans="2:4" x14ac:dyDescent="0.2">
      <c r="B3755" s="2"/>
      <c r="C3755" s="2"/>
      <c r="D3755" s="2"/>
    </row>
    <row r="3756" spans="2:4" x14ac:dyDescent="0.2">
      <c r="B3756" s="2"/>
      <c r="C3756" s="2"/>
      <c r="D3756" s="2"/>
    </row>
    <row r="3757" spans="2:4" x14ac:dyDescent="0.2">
      <c r="B3757" s="2"/>
      <c r="C3757" s="2"/>
      <c r="D3757" s="2"/>
    </row>
    <row r="3758" spans="2:4" x14ac:dyDescent="0.2">
      <c r="B3758" s="2"/>
      <c r="C3758" s="2"/>
      <c r="D3758" s="2"/>
    </row>
    <row r="3759" spans="2:4" x14ac:dyDescent="0.2">
      <c r="B3759" s="2"/>
      <c r="C3759" s="2"/>
      <c r="D3759" s="2"/>
    </row>
    <row r="3760" spans="2:4" x14ac:dyDescent="0.2">
      <c r="B3760" s="2"/>
      <c r="C3760" s="2"/>
      <c r="D3760" s="2"/>
    </row>
    <row r="3761" spans="2:4" x14ac:dyDescent="0.2">
      <c r="B3761" s="2"/>
      <c r="C3761" s="2"/>
      <c r="D3761" s="2"/>
    </row>
    <row r="3762" spans="2:4" x14ac:dyDescent="0.2">
      <c r="B3762" s="2"/>
      <c r="C3762" s="2"/>
      <c r="D3762" s="2"/>
    </row>
    <row r="3763" spans="2:4" x14ac:dyDescent="0.2">
      <c r="B3763" s="2"/>
      <c r="C3763" s="2"/>
      <c r="D3763" s="2"/>
    </row>
    <row r="3764" spans="2:4" x14ac:dyDescent="0.2">
      <c r="B3764" s="2"/>
      <c r="C3764" s="2"/>
      <c r="D3764" s="2"/>
    </row>
    <row r="3765" spans="2:4" x14ac:dyDescent="0.2">
      <c r="B3765" s="2"/>
      <c r="C3765" s="2"/>
      <c r="D3765" s="2"/>
    </row>
    <row r="3766" spans="2:4" x14ac:dyDescent="0.2">
      <c r="B3766" s="2"/>
      <c r="C3766" s="2"/>
      <c r="D3766" s="2"/>
    </row>
    <row r="3767" spans="2:4" x14ac:dyDescent="0.2">
      <c r="B3767" s="2"/>
      <c r="C3767" s="2"/>
      <c r="D3767" s="2"/>
    </row>
    <row r="3768" spans="2:4" x14ac:dyDescent="0.2">
      <c r="B3768" s="2"/>
      <c r="C3768" s="2"/>
      <c r="D3768" s="2"/>
    </row>
    <row r="3769" spans="2:4" x14ac:dyDescent="0.2">
      <c r="B3769" s="2"/>
      <c r="C3769" s="2"/>
      <c r="D3769" s="2"/>
    </row>
    <row r="3770" spans="2:4" x14ac:dyDescent="0.2">
      <c r="B3770" s="2"/>
      <c r="C3770" s="2"/>
      <c r="D3770" s="2"/>
    </row>
    <row r="3771" spans="2:4" x14ac:dyDescent="0.2">
      <c r="B3771" s="2"/>
      <c r="C3771" s="2"/>
      <c r="D3771" s="2"/>
    </row>
    <row r="3772" spans="2:4" x14ac:dyDescent="0.2">
      <c r="B3772" s="2"/>
      <c r="C3772" s="2"/>
      <c r="D3772" s="2"/>
    </row>
    <row r="3773" spans="2:4" x14ac:dyDescent="0.2">
      <c r="B3773" s="2"/>
      <c r="C3773" s="2"/>
      <c r="D3773" s="2"/>
    </row>
    <row r="3774" spans="2:4" x14ac:dyDescent="0.2">
      <c r="B3774" s="2"/>
      <c r="C3774" s="2"/>
      <c r="D3774" s="2"/>
    </row>
    <row r="3775" spans="2:4" x14ac:dyDescent="0.2">
      <c r="B3775" s="2"/>
      <c r="C3775" s="2"/>
      <c r="D3775" s="2"/>
    </row>
    <row r="3776" spans="2:4" x14ac:dyDescent="0.2">
      <c r="B3776" s="2"/>
      <c r="C3776" s="2"/>
      <c r="D3776" s="2"/>
    </row>
    <row r="3777" spans="2:4" x14ac:dyDescent="0.2">
      <c r="B3777" s="2"/>
      <c r="C3777" s="2"/>
      <c r="D3777" s="2"/>
    </row>
    <row r="3778" spans="2:4" x14ac:dyDescent="0.2">
      <c r="B3778" s="2"/>
      <c r="C3778" s="2"/>
      <c r="D3778" s="2"/>
    </row>
    <row r="3779" spans="2:4" x14ac:dyDescent="0.2">
      <c r="B3779" s="2"/>
      <c r="C3779" s="2"/>
      <c r="D3779" s="2"/>
    </row>
    <row r="3780" spans="2:4" x14ac:dyDescent="0.2">
      <c r="B3780" s="2"/>
      <c r="C3780" s="2"/>
      <c r="D3780" s="2"/>
    </row>
    <row r="3781" spans="2:4" x14ac:dyDescent="0.2">
      <c r="B3781" s="2"/>
      <c r="C3781" s="2"/>
      <c r="D3781" s="2"/>
    </row>
    <row r="3782" spans="2:4" x14ac:dyDescent="0.2">
      <c r="B3782" s="2"/>
      <c r="C3782" s="2"/>
      <c r="D3782" s="2"/>
    </row>
    <row r="3783" spans="2:4" x14ac:dyDescent="0.2">
      <c r="B3783" s="2"/>
      <c r="C3783" s="2"/>
      <c r="D3783" s="2"/>
    </row>
    <row r="3784" spans="2:4" x14ac:dyDescent="0.2">
      <c r="B3784" s="2"/>
      <c r="C3784" s="2"/>
      <c r="D3784" s="2"/>
    </row>
    <row r="3785" spans="2:4" x14ac:dyDescent="0.2">
      <c r="B3785" s="2"/>
      <c r="C3785" s="2"/>
      <c r="D3785" s="2"/>
    </row>
    <row r="3786" spans="2:4" x14ac:dyDescent="0.2">
      <c r="B3786" s="2"/>
      <c r="C3786" s="2"/>
      <c r="D3786" s="2"/>
    </row>
    <row r="3787" spans="2:4" x14ac:dyDescent="0.2">
      <c r="B3787" s="2"/>
      <c r="C3787" s="2"/>
      <c r="D3787" s="2"/>
    </row>
    <row r="3788" spans="2:4" x14ac:dyDescent="0.2">
      <c r="B3788" s="2"/>
      <c r="C3788" s="2"/>
      <c r="D3788" s="2"/>
    </row>
    <row r="3789" spans="2:4" x14ac:dyDescent="0.2">
      <c r="B3789" s="2"/>
      <c r="C3789" s="2"/>
      <c r="D3789" s="2"/>
    </row>
    <row r="3790" spans="2:4" x14ac:dyDescent="0.2">
      <c r="B3790" s="2"/>
      <c r="C3790" s="2"/>
      <c r="D3790" s="2"/>
    </row>
    <row r="3791" spans="2:4" x14ac:dyDescent="0.2">
      <c r="B3791" s="2"/>
      <c r="C3791" s="2"/>
      <c r="D3791" s="2"/>
    </row>
    <row r="3792" spans="2:4" x14ac:dyDescent="0.2">
      <c r="B3792" s="2"/>
      <c r="C3792" s="2"/>
      <c r="D3792" s="2"/>
    </row>
    <row r="3793" spans="2:4" x14ac:dyDescent="0.2">
      <c r="B3793" s="2"/>
      <c r="C3793" s="2"/>
      <c r="D3793" s="2"/>
    </row>
    <row r="3794" spans="2:4" x14ac:dyDescent="0.2">
      <c r="B3794" s="2"/>
      <c r="C3794" s="2"/>
      <c r="D3794" s="2"/>
    </row>
    <row r="3795" spans="2:4" x14ac:dyDescent="0.2">
      <c r="B3795" s="2"/>
      <c r="C3795" s="2"/>
      <c r="D3795" s="2"/>
    </row>
    <row r="3796" spans="2:4" x14ac:dyDescent="0.2">
      <c r="B3796" s="2"/>
      <c r="C3796" s="2"/>
      <c r="D3796" s="2"/>
    </row>
    <row r="3797" spans="2:4" x14ac:dyDescent="0.2">
      <c r="B3797" s="2"/>
      <c r="C3797" s="2"/>
      <c r="D3797" s="2"/>
    </row>
    <row r="3798" spans="2:4" x14ac:dyDescent="0.2">
      <c r="B3798" s="2"/>
      <c r="C3798" s="2"/>
      <c r="D3798" s="2"/>
    </row>
    <row r="3799" spans="2:4" x14ac:dyDescent="0.2">
      <c r="B3799" s="2"/>
      <c r="C3799" s="2"/>
      <c r="D3799" s="2"/>
    </row>
    <row r="3800" spans="2:4" x14ac:dyDescent="0.2">
      <c r="B3800" s="2"/>
      <c r="C3800" s="2"/>
      <c r="D3800" s="2"/>
    </row>
    <row r="3801" spans="2:4" x14ac:dyDescent="0.2">
      <c r="B3801" s="2"/>
      <c r="C3801" s="2"/>
      <c r="D3801" s="2"/>
    </row>
    <row r="3802" spans="2:4" x14ac:dyDescent="0.2">
      <c r="B3802" s="2"/>
      <c r="C3802" s="2"/>
      <c r="D3802" s="2"/>
    </row>
    <row r="3803" spans="2:4" x14ac:dyDescent="0.2">
      <c r="B3803" s="2"/>
      <c r="C3803" s="2"/>
      <c r="D3803" s="2"/>
    </row>
    <row r="3804" spans="2:4" x14ac:dyDescent="0.2">
      <c r="B3804" s="2"/>
      <c r="C3804" s="2"/>
      <c r="D3804" s="2"/>
    </row>
    <row r="3805" spans="2:4" x14ac:dyDescent="0.2">
      <c r="B3805" s="2"/>
      <c r="C3805" s="2"/>
      <c r="D3805" s="2"/>
    </row>
    <row r="3806" spans="2:4" x14ac:dyDescent="0.2">
      <c r="B3806" s="2"/>
      <c r="C3806" s="2"/>
      <c r="D3806" s="2"/>
    </row>
    <row r="3807" spans="2:4" x14ac:dyDescent="0.2">
      <c r="B3807" s="2"/>
      <c r="C3807" s="2"/>
      <c r="D3807" s="2"/>
    </row>
    <row r="3808" spans="2:4" x14ac:dyDescent="0.2">
      <c r="B3808" s="2"/>
      <c r="C3808" s="2"/>
      <c r="D3808" s="2"/>
    </row>
    <row r="3809" spans="2:4" x14ac:dyDescent="0.2">
      <c r="B3809" s="2"/>
      <c r="C3809" s="2"/>
      <c r="D3809" s="2"/>
    </row>
    <row r="3810" spans="2:4" x14ac:dyDescent="0.2">
      <c r="B3810" s="2"/>
      <c r="C3810" s="2"/>
      <c r="D3810" s="2"/>
    </row>
    <row r="3811" spans="2:4" x14ac:dyDescent="0.2">
      <c r="B3811" s="2"/>
      <c r="C3811" s="2"/>
      <c r="D3811" s="2"/>
    </row>
    <row r="3812" spans="2:4" x14ac:dyDescent="0.2">
      <c r="B3812" s="2"/>
      <c r="C3812" s="2"/>
      <c r="D3812" s="2"/>
    </row>
    <row r="3813" spans="2:4" x14ac:dyDescent="0.2">
      <c r="B3813" s="2"/>
      <c r="C3813" s="2"/>
      <c r="D3813" s="2"/>
    </row>
    <row r="3814" spans="2:4" x14ac:dyDescent="0.2">
      <c r="B3814" s="2"/>
      <c r="C3814" s="2"/>
      <c r="D3814" s="2"/>
    </row>
    <row r="3815" spans="2:4" x14ac:dyDescent="0.2">
      <c r="B3815" s="2"/>
      <c r="C3815" s="2"/>
      <c r="D3815" s="2"/>
    </row>
    <row r="3816" spans="2:4" x14ac:dyDescent="0.2">
      <c r="B3816" s="2"/>
      <c r="C3816" s="2"/>
      <c r="D3816" s="2"/>
    </row>
    <row r="3817" spans="2:4" x14ac:dyDescent="0.2">
      <c r="B3817" s="2"/>
      <c r="C3817" s="2"/>
      <c r="D3817" s="2"/>
    </row>
    <row r="3818" spans="2:4" x14ac:dyDescent="0.2">
      <c r="B3818" s="2"/>
      <c r="C3818" s="2"/>
      <c r="D3818" s="2"/>
    </row>
    <row r="3819" spans="2:4" x14ac:dyDescent="0.2">
      <c r="B3819" s="2"/>
      <c r="C3819" s="2"/>
      <c r="D3819" s="2"/>
    </row>
    <row r="3820" spans="2:4" x14ac:dyDescent="0.2">
      <c r="B3820" s="2"/>
      <c r="C3820" s="2"/>
      <c r="D3820" s="2"/>
    </row>
    <row r="3821" spans="2:4" x14ac:dyDescent="0.2">
      <c r="B3821" s="2"/>
      <c r="C3821" s="2"/>
      <c r="D3821" s="2"/>
    </row>
    <row r="3822" spans="2:4" x14ac:dyDescent="0.2">
      <c r="B3822" s="2"/>
      <c r="C3822" s="2"/>
      <c r="D3822" s="2"/>
    </row>
    <row r="3823" spans="2:4" x14ac:dyDescent="0.2">
      <c r="B3823" s="2"/>
      <c r="C3823" s="2"/>
      <c r="D3823" s="2"/>
    </row>
    <row r="3824" spans="2:4" x14ac:dyDescent="0.2">
      <c r="B3824" s="2"/>
      <c r="C3824" s="2"/>
      <c r="D3824" s="2"/>
    </row>
    <row r="3825" spans="2:4" x14ac:dyDescent="0.2">
      <c r="B3825" s="2"/>
      <c r="C3825" s="2"/>
      <c r="D3825" s="2"/>
    </row>
    <row r="3826" spans="2:4" x14ac:dyDescent="0.2">
      <c r="B3826" s="2"/>
      <c r="C3826" s="2"/>
      <c r="D3826" s="2"/>
    </row>
    <row r="3827" spans="2:4" x14ac:dyDescent="0.2">
      <c r="B3827" s="2"/>
      <c r="C3827" s="2"/>
      <c r="D3827" s="2"/>
    </row>
    <row r="3828" spans="2:4" x14ac:dyDescent="0.2">
      <c r="B3828" s="2"/>
      <c r="C3828" s="2"/>
      <c r="D3828" s="2"/>
    </row>
    <row r="3829" spans="2:4" x14ac:dyDescent="0.2">
      <c r="B3829" s="2"/>
      <c r="C3829" s="2"/>
      <c r="D3829" s="2"/>
    </row>
    <row r="3830" spans="2:4" x14ac:dyDescent="0.2">
      <c r="B3830" s="2"/>
      <c r="C3830" s="2"/>
      <c r="D3830" s="2"/>
    </row>
    <row r="3831" spans="2:4" x14ac:dyDescent="0.2">
      <c r="B3831" s="2"/>
      <c r="C3831" s="2"/>
      <c r="D3831" s="2"/>
    </row>
    <row r="3832" spans="2:4" x14ac:dyDescent="0.2">
      <c r="B3832" s="2"/>
      <c r="C3832" s="2"/>
      <c r="D3832" s="2"/>
    </row>
    <row r="3833" spans="2:4" x14ac:dyDescent="0.2">
      <c r="B3833" s="2"/>
      <c r="C3833" s="2"/>
      <c r="D3833" s="2"/>
    </row>
    <row r="3834" spans="2:4" x14ac:dyDescent="0.2">
      <c r="B3834" s="2"/>
      <c r="C3834" s="2"/>
      <c r="D3834" s="2"/>
    </row>
    <row r="3835" spans="2:4" x14ac:dyDescent="0.2">
      <c r="B3835" s="2"/>
      <c r="C3835" s="2"/>
      <c r="D3835" s="2"/>
    </row>
    <row r="3836" spans="2:4" x14ac:dyDescent="0.2">
      <c r="B3836" s="2"/>
      <c r="C3836" s="2"/>
      <c r="D3836" s="2"/>
    </row>
    <row r="3837" spans="2:4" x14ac:dyDescent="0.2">
      <c r="B3837" s="2"/>
      <c r="C3837" s="2"/>
      <c r="D3837" s="2"/>
    </row>
    <row r="3838" spans="2:4" x14ac:dyDescent="0.2">
      <c r="B3838" s="2"/>
      <c r="C3838" s="2"/>
      <c r="D3838" s="2"/>
    </row>
    <row r="3839" spans="2:4" x14ac:dyDescent="0.2">
      <c r="B3839" s="2"/>
      <c r="C3839" s="2"/>
      <c r="D3839" s="2"/>
    </row>
    <row r="3840" spans="2:4" x14ac:dyDescent="0.2">
      <c r="B3840" s="2"/>
      <c r="C3840" s="2"/>
      <c r="D3840" s="2"/>
    </row>
    <row r="3841" spans="2:4" x14ac:dyDescent="0.2">
      <c r="B3841" s="2"/>
      <c r="C3841" s="2"/>
      <c r="D3841" s="2"/>
    </row>
    <row r="3842" spans="2:4" x14ac:dyDescent="0.2">
      <c r="B3842" s="2"/>
      <c r="C3842" s="2"/>
      <c r="D3842" s="2"/>
    </row>
    <row r="3843" spans="2:4" x14ac:dyDescent="0.2">
      <c r="B3843" s="2"/>
      <c r="C3843" s="2"/>
      <c r="D3843" s="2"/>
    </row>
    <row r="3844" spans="2:4" x14ac:dyDescent="0.2">
      <c r="B3844" s="2"/>
      <c r="C3844" s="2"/>
      <c r="D3844" s="2"/>
    </row>
    <row r="3845" spans="2:4" x14ac:dyDescent="0.2">
      <c r="B3845" s="2"/>
      <c r="C3845" s="2"/>
      <c r="D3845" s="2"/>
    </row>
    <row r="3846" spans="2:4" x14ac:dyDescent="0.2">
      <c r="B3846" s="2"/>
      <c r="C3846" s="2"/>
      <c r="D3846" s="2"/>
    </row>
    <row r="3847" spans="2:4" x14ac:dyDescent="0.2">
      <c r="B3847" s="2"/>
      <c r="C3847" s="2"/>
      <c r="D3847" s="2"/>
    </row>
    <row r="3848" spans="2:4" x14ac:dyDescent="0.2">
      <c r="B3848" s="2"/>
      <c r="C3848" s="2"/>
      <c r="D3848" s="2"/>
    </row>
    <row r="3849" spans="2:4" x14ac:dyDescent="0.2">
      <c r="B3849" s="2"/>
      <c r="C3849" s="2"/>
      <c r="D3849" s="2"/>
    </row>
    <row r="3850" spans="2:4" x14ac:dyDescent="0.2">
      <c r="B3850" s="2"/>
      <c r="C3850" s="2"/>
      <c r="D3850" s="2"/>
    </row>
    <row r="3851" spans="2:4" x14ac:dyDescent="0.2">
      <c r="B3851" s="2"/>
      <c r="C3851" s="2"/>
      <c r="D3851" s="2"/>
    </row>
    <row r="3852" spans="2:4" x14ac:dyDescent="0.2">
      <c r="B3852" s="2"/>
      <c r="C3852" s="2"/>
      <c r="D3852" s="2"/>
    </row>
    <row r="3853" spans="2:4" x14ac:dyDescent="0.2">
      <c r="B3853" s="2"/>
      <c r="C3853" s="2"/>
      <c r="D3853" s="2"/>
    </row>
    <row r="3854" spans="2:4" x14ac:dyDescent="0.2">
      <c r="B3854" s="2"/>
      <c r="C3854" s="2"/>
      <c r="D3854" s="2"/>
    </row>
    <row r="3855" spans="2:4" x14ac:dyDescent="0.2">
      <c r="B3855" s="2"/>
      <c r="C3855" s="2"/>
      <c r="D3855" s="2"/>
    </row>
    <row r="3856" spans="2:4" x14ac:dyDescent="0.2">
      <c r="B3856" s="2"/>
      <c r="C3856" s="2"/>
      <c r="D3856" s="2"/>
    </row>
    <row r="3857" spans="2:4" x14ac:dyDescent="0.2">
      <c r="B3857" s="2"/>
      <c r="C3857" s="2"/>
      <c r="D3857" s="2"/>
    </row>
    <row r="3858" spans="2:4" x14ac:dyDescent="0.2">
      <c r="B3858" s="2"/>
      <c r="C3858" s="2"/>
      <c r="D3858" s="2"/>
    </row>
    <row r="3859" spans="2:4" x14ac:dyDescent="0.2">
      <c r="B3859" s="2"/>
      <c r="C3859" s="2"/>
      <c r="D3859" s="2"/>
    </row>
    <row r="3860" spans="2:4" x14ac:dyDescent="0.2">
      <c r="B3860" s="2"/>
      <c r="C3860" s="2"/>
      <c r="D3860" s="2"/>
    </row>
    <row r="3861" spans="2:4" x14ac:dyDescent="0.2">
      <c r="B3861" s="2"/>
      <c r="C3861" s="2"/>
      <c r="D3861" s="2"/>
    </row>
    <row r="3862" spans="2:4" x14ac:dyDescent="0.2">
      <c r="B3862" s="2"/>
      <c r="C3862" s="2"/>
      <c r="D3862" s="2"/>
    </row>
    <row r="3863" spans="2:4" x14ac:dyDescent="0.2">
      <c r="B3863" s="2"/>
      <c r="C3863" s="2"/>
      <c r="D3863" s="2"/>
    </row>
    <row r="3864" spans="2:4" x14ac:dyDescent="0.2">
      <c r="B3864" s="2"/>
      <c r="C3864" s="2"/>
      <c r="D3864" s="2"/>
    </row>
    <row r="3865" spans="2:4" x14ac:dyDescent="0.2">
      <c r="B3865" s="2"/>
      <c r="C3865" s="2"/>
      <c r="D3865" s="2"/>
    </row>
    <row r="3866" spans="2:4" x14ac:dyDescent="0.2">
      <c r="B3866" s="2"/>
      <c r="C3866" s="2"/>
      <c r="D3866" s="2"/>
    </row>
    <row r="3867" spans="2:4" x14ac:dyDescent="0.2">
      <c r="B3867" s="2"/>
      <c r="C3867" s="2"/>
      <c r="D3867" s="2"/>
    </row>
    <row r="3868" spans="2:4" x14ac:dyDescent="0.2">
      <c r="B3868" s="2"/>
      <c r="C3868" s="2"/>
      <c r="D3868" s="2"/>
    </row>
    <row r="3869" spans="2:4" x14ac:dyDescent="0.2">
      <c r="B3869" s="2"/>
      <c r="C3869" s="2"/>
      <c r="D3869" s="2"/>
    </row>
    <row r="3870" spans="2:4" x14ac:dyDescent="0.2">
      <c r="B3870" s="2"/>
      <c r="C3870" s="2"/>
      <c r="D3870" s="2"/>
    </row>
    <row r="3871" spans="2:4" x14ac:dyDescent="0.2">
      <c r="B3871" s="2"/>
      <c r="C3871" s="2"/>
      <c r="D3871" s="2"/>
    </row>
    <row r="3872" spans="2:4" x14ac:dyDescent="0.2">
      <c r="B3872" s="2"/>
      <c r="C3872" s="2"/>
      <c r="D3872" s="2"/>
    </row>
    <row r="3873" spans="2:4" x14ac:dyDescent="0.2">
      <c r="B3873" s="2"/>
      <c r="C3873" s="2"/>
      <c r="D3873" s="2"/>
    </row>
    <row r="3874" spans="2:4" x14ac:dyDescent="0.2">
      <c r="B3874" s="2"/>
      <c r="C3874" s="2"/>
      <c r="D3874" s="2"/>
    </row>
    <row r="3875" spans="2:4" x14ac:dyDescent="0.2">
      <c r="B3875" s="2"/>
      <c r="C3875" s="2"/>
      <c r="D3875" s="2"/>
    </row>
    <row r="3876" spans="2:4" x14ac:dyDescent="0.2">
      <c r="B3876" s="2"/>
      <c r="C3876" s="2"/>
      <c r="D3876" s="2"/>
    </row>
    <row r="3877" spans="2:4" x14ac:dyDescent="0.2">
      <c r="B3877" s="2"/>
      <c r="C3877" s="2"/>
      <c r="D3877" s="2"/>
    </row>
    <row r="3878" spans="2:4" x14ac:dyDescent="0.2">
      <c r="B3878" s="2"/>
      <c r="C3878" s="2"/>
      <c r="D3878" s="2"/>
    </row>
    <row r="3879" spans="2:4" x14ac:dyDescent="0.2">
      <c r="B3879" s="2"/>
      <c r="C3879" s="2"/>
      <c r="D3879" s="2"/>
    </row>
    <row r="3880" spans="2:4" x14ac:dyDescent="0.2">
      <c r="B3880" s="2"/>
      <c r="C3880" s="2"/>
      <c r="D3880" s="2"/>
    </row>
    <row r="3881" spans="2:4" x14ac:dyDescent="0.2">
      <c r="B3881" s="2"/>
      <c r="C3881" s="2"/>
      <c r="D3881" s="2"/>
    </row>
    <row r="3882" spans="2:4" x14ac:dyDescent="0.2">
      <c r="B3882" s="2"/>
      <c r="C3882" s="2"/>
      <c r="D3882" s="2"/>
    </row>
    <row r="3883" spans="2:4" x14ac:dyDescent="0.2">
      <c r="B3883" s="2"/>
      <c r="C3883" s="2"/>
      <c r="D3883" s="2"/>
    </row>
    <row r="3884" spans="2:4" x14ac:dyDescent="0.2">
      <c r="B3884" s="2"/>
      <c r="C3884" s="2"/>
      <c r="D3884" s="2"/>
    </row>
    <row r="3885" spans="2:4" x14ac:dyDescent="0.2">
      <c r="B3885" s="2"/>
      <c r="C3885" s="2"/>
      <c r="D3885" s="2"/>
    </row>
    <row r="3886" spans="2:4" x14ac:dyDescent="0.2">
      <c r="B3886" s="2"/>
      <c r="C3886" s="2"/>
      <c r="D3886" s="2"/>
    </row>
    <row r="3887" spans="2:4" x14ac:dyDescent="0.2">
      <c r="B3887" s="2"/>
      <c r="C3887" s="2"/>
      <c r="D3887" s="2"/>
    </row>
    <row r="3888" spans="2:4" x14ac:dyDescent="0.2">
      <c r="B3888" s="2"/>
      <c r="C3888" s="2"/>
      <c r="D3888" s="2"/>
    </row>
    <row r="3889" spans="2:4" x14ac:dyDescent="0.2">
      <c r="B3889" s="2"/>
      <c r="C3889" s="2"/>
      <c r="D3889" s="2"/>
    </row>
    <row r="3890" spans="2:4" x14ac:dyDescent="0.2">
      <c r="B3890" s="2"/>
      <c r="C3890" s="2"/>
      <c r="D3890" s="2"/>
    </row>
    <row r="3891" spans="2:4" x14ac:dyDescent="0.2">
      <c r="B3891" s="2"/>
      <c r="C3891" s="2"/>
      <c r="D3891" s="2"/>
    </row>
    <row r="3892" spans="2:4" x14ac:dyDescent="0.2">
      <c r="B3892" s="2"/>
      <c r="C3892" s="2"/>
      <c r="D3892" s="2"/>
    </row>
    <row r="3893" spans="2:4" x14ac:dyDescent="0.2">
      <c r="B3893" s="2"/>
      <c r="C3893" s="2"/>
      <c r="D3893" s="2"/>
    </row>
    <row r="3894" spans="2:4" x14ac:dyDescent="0.2">
      <c r="B3894" s="2"/>
      <c r="C3894" s="2"/>
      <c r="D3894" s="2"/>
    </row>
    <row r="3895" spans="2:4" x14ac:dyDescent="0.2">
      <c r="B3895" s="2"/>
      <c r="C3895" s="2"/>
      <c r="D3895" s="2"/>
    </row>
    <row r="3896" spans="2:4" x14ac:dyDescent="0.2">
      <c r="B3896" s="2"/>
      <c r="C3896" s="2"/>
      <c r="D3896" s="2"/>
    </row>
    <row r="3897" spans="2:4" x14ac:dyDescent="0.2">
      <c r="B3897" s="2"/>
      <c r="C3897" s="2"/>
      <c r="D3897" s="2"/>
    </row>
    <row r="3898" spans="2:4" x14ac:dyDescent="0.2">
      <c r="B3898" s="2"/>
      <c r="C3898" s="2"/>
      <c r="D3898" s="2"/>
    </row>
    <row r="3899" spans="2:4" x14ac:dyDescent="0.2">
      <c r="B3899" s="2"/>
      <c r="C3899" s="2"/>
      <c r="D3899" s="2"/>
    </row>
    <row r="3900" spans="2:4" x14ac:dyDescent="0.2">
      <c r="B3900" s="2"/>
      <c r="C3900" s="2"/>
      <c r="D3900" s="2"/>
    </row>
    <row r="3901" spans="2:4" x14ac:dyDescent="0.2">
      <c r="B3901" s="2"/>
      <c r="C3901" s="2"/>
      <c r="D3901" s="2"/>
    </row>
    <row r="3902" spans="2:4" x14ac:dyDescent="0.2">
      <c r="B3902" s="2"/>
      <c r="C3902" s="2"/>
      <c r="D3902" s="2"/>
    </row>
    <row r="3903" spans="2:4" x14ac:dyDescent="0.2">
      <c r="B3903" s="2"/>
      <c r="C3903" s="2"/>
      <c r="D3903" s="2"/>
    </row>
    <row r="3904" spans="2:4" x14ac:dyDescent="0.2">
      <c r="B3904" s="2"/>
      <c r="C3904" s="2"/>
      <c r="D3904" s="2"/>
    </row>
    <row r="3905" spans="2:4" x14ac:dyDescent="0.2">
      <c r="B3905" s="2"/>
      <c r="C3905" s="2"/>
      <c r="D3905" s="2"/>
    </row>
    <row r="3906" spans="2:4" x14ac:dyDescent="0.2">
      <c r="B3906" s="2"/>
      <c r="C3906" s="2"/>
      <c r="D3906" s="2"/>
    </row>
    <row r="3907" spans="2:4" x14ac:dyDescent="0.2">
      <c r="B3907" s="2"/>
      <c r="C3907" s="2"/>
      <c r="D3907" s="2"/>
    </row>
    <row r="3908" spans="2:4" x14ac:dyDescent="0.2">
      <c r="B3908" s="2"/>
      <c r="C3908" s="2"/>
      <c r="D3908" s="2"/>
    </row>
    <row r="3909" spans="2:4" x14ac:dyDescent="0.2">
      <c r="B3909" s="2"/>
      <c r="C3909" s="2"/>
      <c r="D3909" s="2"/>
    </row>
    <row r="3910" spans="2:4" x14ac:dyDescent="0.2">
      <c r="B3910" s="2"/>
      <c r="C3910" s="2"/>
      <c r="D3910" s="2"/>
    </row>
    <row r="3911" spans="2:4" x14ac:dyDescent="0.2">
      <c r="B3911" s="2"/>
      <c r="C3911" s="2"/>
      <c r="D3911" s="2"/>
    </row>
    <row r="3912" spans="2:4" x14ac:dyDescent="0.2">
      <c r="B3912" s="2"/>
      <c r="C3912" s="2"/>
      <c r="D3912" s="2"/>
    </row>
    <row r="3913" spans="2:4" x14ac:dyDescent="0.2">
      <c r="B3913" s="2"/>
      <c r="C3913" s="2"/>
      <c r="D3913" s="2"/>
    </row>
    <row r="3914" spans="2:4" x14ac:dyDescent="0.2">
      <c r="B3914" s="2"/>
      <c r="C3914" s="2"/>
      <c r="D3914" s="2"/>
    </row>
    <row r="3915" spans="2:4" x14ac:dyDescent="0.2">
      <c r="B3915" s="2"/>
      <c r="C3915" s="2"/>
      <c r="D3915" s="2"/>
    </row>
    <row r="3916" spans="2:4" x14ac:dyDescent="0.2">
      <c r="B3916" s="2"/>
      <c r="C3916" s="2"/>
      <c r="D3916" s="2"/>
    </row>
    <row r="3917" spans="2:4" x14ac:dyDescent="0.2">
      <c r="B3917" s="2"/>
      <c r="C3917" s="2"/>
      <c r="D3917" s="2"/>
    </row>
    <row r="3918" spans="2:4" x14ac:dyDescent="0.2">
      <c r="B3918" s="2"/>
      <c r="C3918" s="2"/>
      <c r="D3918" s="2"/>
    </row>
    <row r="3919" spans="2:4" x14ac:dyDescent="0.2">
      <c r="B3919" s="2"/>
      <c r="C3919" s="2"/>
      <c r="D3919" s="2"/>
    </row>
    <row r="3920" spans="2:4" x14ac:dyDescent="0.2">
      <c r="B3920" s="2"/>
      <c r="C3920" s="2"/>
      <c r="D3920" s="2"/>
    </row>
    <row r="3921" spans="2:4" x14ac:dyDescent="0.2">
      <c r="B3921" s="2"/>
      <c r="C3921" s="2"/>
      <c r="D3921" s="2"/>
    </row>
    <row r="3922" spans="2:4" x14ac:dyDescent="0.2">
      <c r="B3922" s="2"/>
      <c r="C3922" s="2"/>
      <c r="D3922" s="2"/>
    </row>
    <row r="3923" spans="2:4" x14ac:dyDescent="0.2">
      <c r="B3923" s="2"/>
      <c r="C3923" s="2"/>
      <c r="D3923" s="2"/>
    </row>
    <row r="3924" spans="2:4" x14ac:dyDescent="0.2">
      <c r="B3924" s="2"/>
      <c r="C3924" s="2"/>
      <c r="D3924" s="2"/>
    </row>
    <row r="3925" spans="2:4" x14ac:dyDescent="0.2">
      <c r="B3925" s="2"/>
      <c r="C3925" s="2"/>
      <c r="D3925" s="2"/>
    </row>
    <row r="3926" spans="2:4" x14ac:dyDescent="0.2">
      <c r="B3926" s="2"/>
      <c r="C3926" s="2"/>
      <c r="D3926" s="2"/>
    </row>
    <row r="3927" spans="2:4" x14ac:dyDescent="0.2">
      <c r="B3927" s="2"/>
      <c r="C3927" s="2"/>
      <c r="D3927" s="2"/>
    </row>
    <row r="3928" spans="2:4" x14ac:dyDescent="0.2">
      <c r="B3928" s="2"/>
      <c r="C3928" s="2"/>
      <c r="D3928" s="2"/>
    </row>
    <row r="3929" spans="2:4" x14ac:dyDescent="0.2">
      <c r="B3929" s="2"/>
      <c r="C3929" s="2"/>
      <c r="D3929" s="2"/>
    </row>
    <row r="3930" spans="2:4" x14ac:dyDescent="0.2">
      <c r="B3930" s="2"/>
      <c r="C3930" s="2"/>
      <c r="D3930" s="2"/>
    </row>
    <row r="3931" spans="2:4" x14ac:dyDescent="0.2">
      <c r="B3931" s="2"/>
      <c r="C3931" s="2"/>
      <c r="D3931" s="2"/>
    </row>
    <row r="3932" spans="2:4" x14ac:dyDescent="0.2">
      <c r="B3932" s="2"/>
      <c r="C3932" s="2"/>
      <c r="D3932" s="2"/>
    </row>
    <row r="3933" spans="2:4" x14ac:dyDescent="0.2">
      <c r="B3933" s="2"/>
      <c r="C3933" s="2"/>
      <c r="D3933" s="2"/>
    </row>
    <row r="3934" spans="2:4" x14ac:dyDescent="0.2">
      <c r="B3934" s="2"/>
      <c r="C3934" s="2"/>
      <c r="D3934" s="2"/>
    </row>
    <row r="3935" spans="2:4" x14ac:dyDescent="0.2">
      <c r="B3935" s="2"/>
      <c r="C3935" s="2"/>
      <c r="D3935" s="2"/>
    </row>
    <row r="3936" spans="2:4" x14ac:dyDescent="0.2">
      <c r="B3936" s="2"/>
      <c r="C3936" s="2"/>
      <c r="D3936" s="2"/>
    </row>
    <row r="3937" spans="2:4" x14ac:dyDescent="0.2">
      <c r="B3937" s="2"/>
      <c r="C3937" s="2"/>
      <c r="D3937" s="2"/>
    </row>
    <row r="3938" spans="2:4" x14ac:dyDescent="0.2">
      <c r="B3938" s="2"/>
      <c r="C3938" s="2"/>
      <c r="D3938" s="2"/>
    </row>
    <row r="3939" spans="2:4" x14ac:dyDescent="0.2">
      <c r="B3939" s="2"/>
      <c r="C3939" s="2"/>
      <c r="D3939" s="2"/>
    </row>
    <row r="3940" spans="2:4" x14ac:dyDescent="0.2">
      <c r="B3940" s="2"/>
      <c r="C3940" s="2"/>
      <c r="D3940" s="2"/>
    </row>
    <row r="3941" spans="2:4" x14ac:dyDescent="0.2">
      <c r="B3941" s="2"/>
      <c r="C3941" s="2"/>
      <c r="D3941" s="2"/>
    </row>
    <row r="3942" spans="2:4" x14ac:dyDescent="0.2">
      <c r="B3942" s="2"/>
      <c r="C3942" s="2"/>
      <c r="D3942" s="2"/>
    </row>
    <row r="3943" spans="2:4" x14ac:dyDescent="0.2">
      <c r="B3943" s="2"/>
      <c r="C3943" s="2"/>
      <c r="D3943" s="2"/>
    </row>
    <row r="3944" spans="2:4" x14ac:dyDescent="0.2">
      <c r="B3944" s="2"/>
      <c r="C3944" s="2"/>
      <c r="D3944" s="2"/>
    </row>
    <row r="3945" spans="2:4" x14ac:dyDescent="0.2">
      <c r="B3945" s="2"/>
      <c r="C3945" s="2"/>
      <c r="D3945" s="2"/>
    </row>
    <row r="3946" spans="2:4" x14ac:dyDescent="0.2">
      <c r="B3946" s="2"/>
      <c r="C3946" s="2"/>
      <c r="D3946" s="2"/>
    </row>
    <row r="3947" spans="2:4" x14ac:dyDescent="0.2">
      <c r="B3947" s="2"/>
      <c r="C3947" s="2"/>
      <c r="D3947" s="2"/>
    </row>
    <row r="3948" spans="2:4" x14ac:dyDescent="0.2">
      <c r="B3948" s="2"/>
      <c r="C3948" s="2"/>
      <c r="D3948" s="2"/>
    </row>
    <row r="3949" spans="2:4" x14ac:dyDescent="0.2">
      <c r="B3949" s="2"/>
      <c r="C3949" s="2"/>
      <c r="D3949" s="2"/>
    </row>
    <row r="3950" spans="2:4" x14ac:dyDescent="0.2">
      <c r="B3950" s="2"/>
      <c r="C3950" s="2"/>
      <c r="D3950" s="2"/>
    </row>
    <row r="3951" spans="2:4" x14ac:dyDescent="0.2">
      <c r="B3951" s="2"/>
      <c r="C3951" s="2"/>
      <c r="D3951" s="2"/>
    </row>
    <row r="3952" spans="2:4" x14ac:dyDescent="0.2">
      <c r="B3952" s="2"/>
      <c r="C3952" s="2"/>
      <c r="D3952" s="2"/>
    </row>
    <row r="3953" spans="2:4" x14ac:dyDescent="0.2">
      <c r="B3953" s="2"/>
      <c r="C3953" s="2"/>
      <c r="D3953" s="2"/>
    </row>
    <row r="3954" spans="2:4" x14ac:dyDescent="0.2">
      <c r="B3954" s="2"/>
      <c r="C3954" s="2"/>
      <c r="D3954" s="2"/>
    </row>
    <row r="3955" spans="2:4" x14ac:dyDescent="0.2">
      <c r="B3955" s="2"/>
      <c r="C3955" s="2"/>
      <c r="D3955" s="2"/>
    </row>
    <row r="3956" spans="2:4" x14ac:dyDescent="0.2">
      <c r="B3956" s="2"/>
      <c r="C3956" s="2"/>
      <c r="D3956" s="2"/>
    </row>
    <row r="3957" spans="2:4" x14ac:dyDescent="0.2">
      <c r="B3957" s="2"/>
      <c r="C3957" s="2"/>
      <c r="D3957" s="2"/>
    </row>
    <row r="3958" spans="2:4" x14ac:dyDescent="0.2">
      <c r="B3958" s="2"/>
      <c r="C3958" s="2"/>
      <c r="D3958" s="2"/>
    </row>
    <row r="3959" spans="2:4" x14ac:dyDescent="0.2">
      <c r="B3959" s="2"/>
      <c r="C3959" s="2"/>
      <c r="D3959" s="2"/>
    </row>
    <row r="3960" spans="2:4" x14ac:dyDescent="0.2">
      <c r="B3960" s="2"/>
      <c r="C3960" s="2"/>
      <c r="D3960" s="2"/>
    </row>
    <row r="3961" spans="2:4" x14ac:dyDescent="0.2">
      <c r="B3961" s="2"/>
      <c r="C3961" s="2"/>
      <c r="D3961" s="2"/>
    </row>
    <row r="3962" spans="2:4" x14ac:dyDescent="0.2">
      <c r="B3962" s="2"/>
      <c r="C3962" s="2"/>
      <c r="D3962" s="2"/>
    </row>
    <row r="3963" spans="2:4" x14ac:dyDescent="0.2">
      <c r="B3963" s="2"/>
      <c r="C3963" s="2"/>
      <c r="D3963" s="2"/>
    </row>
    <row r="3964" spans="2:4" x14ac:dyDescent="0.2">
      <c r="B3964" s="2"/>
      <c r="C3964" s="2"/>
      <c r="D3964" s="2"/>
    </row>
    <row r="3965" spans="2:4" x14ac:dyDescent="0.2">
      <c r="B3965" s="2"/>
      <c r="C3965" s="2"/>
      <c r="D3965" s="2"/>
    </row>
    <row r="3966" spans="2:4" x14ac:dyDescent="0.2">
      <c r="B3966" s="2"/>
      <c r="C3966" s="2"/>
      <c r="D3966" s="2"/>
    </row>
    <row r="3967" spans="2:4" x14ac:dyDescent="0.2">
      <c r="B3967" s="2"/>
      <c r="C3967" s="2"/>
      <c r="D3967" s="2"/>
    </row>
    <row r="3968" spans="2:4" x14ac:dyDescent="0.2">
      <c r="B3968" s="2"/>
      <c r="C3968" s="2"/>
      <c r="D3968" s="2"/>
    </row>
    <row r="3969" spans="2:4" x14ac:dyDescent="0.2">
      <c r="B3969" s="2"/>
      <c r="C3969" s="2"/>
      <c r="D3969" s="2"/>
    </row>
    <row r="3970" spans="2:4" x14ac:dyDescent="0.2">
      <c r="B3970" s="2"/>
      <c r="C3970" s="2"/>
      <c r="D3970" s="2"/>
    </row>
    <row r="3971" spans="2:4" x14ac:dyDescent="0.2">
      <c r="B3971" s="2"/>
      <c r="C3971" s="2"/>
      <c r="D3971" s="2"/>
    </row>
    <row r="3972" spans="2:4" x14ac:dyDescent="0.2">
      <c r="B3972" s="2"/>
      <c r="C3972" s="2"/>
      <c r="D3972" s="2"/>
    </row>
    <row r="3973" spans="2:4" x14ac:dyDescent="0.2">
      <c r="B3973" s="2"/>
      <c r="C3973" s="2"/>
      <c r="D3973" s="2"/>
    </row>
    <row r="3974" spans="2:4" x14ac:dyDescent="0.2">
      <c r="B3974" s="2"/>
      <c r="C3974" s="2"/>
      <c r="D3974" s="2"/>
    </row>
    <row r="3975" spans="2:4" x14ac:dyDescent="0.2">
      <c r="B3975" s="2"/>
      <c r="C3975" s="2"/>
      <c r="D3975" s="2"/>
    </row>
    <row r="3976" spans="2:4" x14ac:dyDescent="0.2">
      <c r="B3976" s="2"/>
      <c r="C3976" s="2"/>
      <c r="D3976" s="2"/>
    </row>
    <row r="3977" spans="2:4" x14ac:dyDescent="0.2">
      <c r="B3977" s="2"/>
      <c r="C3977" s="2"/>
      <c r="D3977" s="2"/>
    </row>
    <row r="3978" spans="2:4" x14ac:dyDescent="0.2">
      <c r="B3978" s="2"/>
      <c r="C3978" s="2"/>
      <c r="D3978" s="2"/>
    </row>
    <row r="3979" spans="2:4" x14ac:dyDescent="0.2">
      <c r="B3979" s="2"/>
      <c r="C3979" s="2"/>
      <c r="D3979" s="2"/>
    </row>
    <row r="3980" spans="2:4" x14ac:dyDescent="0.2">
      <c r="B3980" s="2"/>
      <c r="C3980" s="2"/>
      <c r="D3980" s="2"/>
    </row>
    <row r="3981" spans="2:4" x14ac:dyDescent="0.2">
      <c r="B3981" s="2"/>
      <c r="C3981" s="2"/>
      <c r="D3981" s="2"/>
    </row>
    <row r="3982" spans="2:4" x14ac:dyDescent="0.2">
      <c r="B3982" s="2"/>
      <c r="C3982" s="2"/>
      <c r="D3982" s="2"/>
    </row>
    <row r="3983" spans="2:4" x14ac:dyDescent="0.2">
      <c r="B3983" s="2"/>
      <c r="C3983" s="2"/>
      <c r="D3983" s="2"/>
    </row>
    <row r="3984" spans="2:4" x14ac:dyDescent="0.2">
      <c r="B3984" s="2"/>
      <c r="C3984" s="2"/>
      <c r="D3984" s="2"/>
    </row>
    <row r="3985" spans="2:4" x14ac:dyDescent="0.2">
      <c r="B3985" s="2"/>
      <c r="C3985" s="2"/>
      <c r="D3985" s="2"/>
    </row>
    <row r="3986" spans="2:4" x14ac:dyDescent="0.2">
      <c r="B3986" s="2"/>
      <c r="C3986" s="2"/>
      <c r="D3986" s="2"/>
    </row>
    <row r="3987" spans="2:4" x14ac:dyDescent="0.2">
      <c r="B3987" s="2"/>
      <c r="C3987" s="2"/>
      <c r="D3987" s="2"/>
    </row>
    <row r="3988" spans="2:4" x14ac:dyDescent="0.2">
      <c r="B3988" s="2"/>
      <c r="C3988" s="2"/>
      <c r="D3988" s="2"/>
    </row>
    <row r="3989" spans="2:4" x14ac:dyDescent="0.2">
      <c r="B3989" s="2"/>
      <c r="C3989" s="2"/>
      <c r="D3989" s="2"/>
    </row>
    <row r="3990" spans="2:4" x14ac:dyDescent="0.2">
      <c r="B3990" s="2"/>
      <c r="C3990" s="2"/>
      <c r="D3990" s="2"/>
    </row>
    <row r="3991" spans="2:4" x14ac:dyDescent="0.2">
      <c r="B3991" s="2"/>
      <c r="C3991" s="2"/>
      <c r="D3991" s="2"/>
    </row>
    <row r="3992" spans="2:4" x14ac:dyDescent="0.2">
      <c r="B3992" s="2"/>
      <c r="C3992" s="2"/>
      <c r="D3992" s="2"/>
    </row>
    <row r="3993" spans="2:4" x14ac:dyDescent="0.2">
      <c r="B3993" s="2"/>
      <c r="C3993" s="2"/>
      <c r="D3993" s="2"/>
    </row>
    <row r="3994" spans="2:4" x14ac:dyDescent="0.2">
      <c r="B3994" s="2"/>
      <c r="C3994" s="2"/>
      <c r="D3994" s="2"/>
    </row>
    <row r="3995" spans="2:4" x14ac:dyDescent="0.2">
      <c r="B3995" s="2"/>
      <c r="C3995" s="2"/>
      <c r="D3995" s="2"/>
    </row>
    <row r="3996" spans="2:4" x14ac:dyDescent="0.2">
      <c r="B3996" s="2"/>
      <c r="C3996" s="2"/>
      <c r="D3996" s="2"/>
    </row>
    <row r="3997" spans="2:4" x14ac:dyDescent="0.2">
      <c r="B3997" s="2"/>
      <c r="C3997" s="2"/>
      <c r="D3997" s="2"/>
    </row>
    <row r="3998" spans="2:4" x14ac:dyDescent="0.2">
      <c r="B3998" s="2"/>
      <c r="C3998" s="2"/>
      <c r="D3998" s="2"/>
    </row>
    <row r="3999" spans="2:4" x14ac:dyDescent="0.2">
      <c r="B3999" s="2"/>
      <c r="C3999" s="2"/>
      <c r="D3999" s="2"/>
    </row>
    <row r="4000" spans="2:4" x14ac:dyDescent="0.2">
      <c r="B4000" s="2"/>
      <c r="C4000" s="2"/>
      <c r="D4000" s="2"/>
    </row>
    <row r="4001" spans="2:4" x14ac:dyDescent="0.2">
      <c r="B4001" s="2"/>
      <c r="C4001" s="2"/>
      <c r="D4001" s="2"/>
    </row>
    <row r="4002" spans="2:4" x14ac:dyDescent="0.2">
      <c r="B4002" s="2"/>
      <c r="C4002" s="2"/>
      <c r="D4002" s="2"/>
    </row>
    <row r="4003" spans="2:4" x14ac:dyDescent="0.2">
      <c r="B4003" s="2"/>
      <c r="C4003" s="2"/>
      <c r="D4003" s="2"/>
    </row>
    <row r="4004" spans="2:4" x14ac:dyDescent="0.2">
      <c r="B4004" s="2"/>
      <c r="C4004" s="2"/>
      <c r="D4004" s="2"/>
    </row>
    <row r="4005" spans="2:4" x14ac:dyDescent="0.2">
      <c r="B4005" s="2"/>
      <c r="C4005" s="2"/>
      <c r="D4005" s="2"/>
    </row>
    <row r="4006" spans="2:4" x14ac:dyDescent="0.2">
      <c r="B4006" s="2"/>
      <c r="C4006" s="2"/>
      <c r="D4006" s="2"/>
    </row>
    <row r="4007" spans="2:4" x14ac:dyDescent="0.2">
      <c r="B4007" s="2"/>
      <c r="C4007" s="2"/>
      <c r="D4007" s="2"/>
    </row>
    <row r="4008" spans="2:4" x14ac:dyDescent="0.2">
      <c r="B4008" s="2"/>
      <c r="C4008" s="2"/>
      <c r="D4008" s="2"/>
    </row>
    <row r="4009" spans="2:4" x14ac:dyDescent="0.2">
      <c r="B4009" s="2"/>
      <c r="C4009" s="2"/>
      <c r="D4009" s="2"/>
    </row>
    <row r="4010" spans="2:4" x14ac:dyDescent="0.2">
      <c r="B4010" s="2"/>
      <c r="C4010" s="2"/>
      <c r="D4010" s="2"/>
    </row>
    <row r="4011" spans="2:4" x14ac:dyDescent="0.2">
      <c r="B4011" s="2"/>
      <c r="C4011" s="2"/>
      <c r="D4011" s="2"/>
    </row>
    <row r="4012" spans="2:4" x14ac:dyDescent="0.2">
      <c r="B4012" s="2"/>
      <c r="C4012" s="2"/>
      <c r="D4012" s="2"/>
    </row>
    <row r="4013" spans="2:4" x14ac:dyDescent="0.2">
      <c r="B4013" s="2"/>
      <c r="C4013" s="2"/>
      <c r="D4013" s="2"/>
    </row>
    <row r="4014" spans="2:4" x14ac:dyDescent="0.2">
      <c r="B4014" s="2"/>
      <c r="C4014" s="2"/>
      <c r="D4014" s="2"/>
    </row>
    <row r="4015" spans="2:4" x14ac:dyDescent="0.2">
      <c r="B4015" s="2"/>
      <c r="C4015" s="2"/>
      <c r="D4015" s="2"/>
    </row>
    <row r="4016" spans="2:4" x14ac:dyDescent="0.2">
      <c r="B4016" s="2"/>
      <c r="C4016" s="2"/>
      <c r="D4016" s="2"/>
    </row>
    <row r="4017" spans="2:4" x14ac:dyDescent="0.2">
      <c r="B4017" s="2"/>
      <c r="C4017" s="2"/>
      <c r="D4017" s="2"/>
    </row>
    <row r="4018" spans="2:4" x14ac:dyDescent="0.2">
      <c r="B4018" s="2"/>
      <c r="C4018" s="2"/>
      <c r="D4018" s="2"/>
    </row>
    <row r="4019" spans="2:4" x14ac:dyDescent="0.2">
      <c r="B4019" s="2"/>
      <c r="C4019" s="2"/>
      <c r="D4019" s="2"/>
    </row>
    <row r="4020" spans="2:4" x14ac:dyDescent="0.2">
      <c r="B4020" s="2"/>
      <c r="C4020" s="2"/>
      <c r="D4020" s="2"/>
    </row>
    <row r="4021" spans="2:4" x14ac:dyDescent="0.2">
      <c r="B4021" s="2"/>
      <c r="C4021" s="2"/>
      <c r="D4021" s="2"/>
    </row>
    <row r="4022" spans="2:4" x14ac:dyDescent="0.2">
      <c r="B4022" s="2"/>
      <c r="C4022" s="2"/>
      <c r="D4022" s="2"/>
    </row>
    <row r="4023" spans="2:4" x14ac:dyDescent="0.2">
      <c r="B4023" s="2"/>
      <c r="C4023" s="2"/>
      <c r="D4023" s="2"/>
    </row>
    <row r="4024" spans="2:4" x14ac:dyDescent="0.2">
      <c r="B4024" s="2"/>
      <c r="C4024" s="2"/>
      <c r="D4024" s="2"/>
    </row>
    <row r="4025" spans="2:4" x14ac:dyDescent="0.2">
      <c r="B4025" s="2"/>
      <c r="C4025" s="2"/>
      <c r="D4025" s="2"/>
    </row>
    <row r="4026" spans="2:4" x14ac:dyDescent="0.2">
      <c r="B4026" s="2"/>
      <c r="C4026" s="2"/>
      <c r="D4026" s="2"/>
    </row>
    <row r="4027" spans="2:4" x14ac:dyDescent="0.2">
      <c r="B4027" s="2"/>
      <c r="C4027" s="2"/>
      <c r="D4027" s="2"/>
    </row>
    <row r="4028" spans="2:4" x14ac:dyDescent="0.2">
      <c r="B4028" s="2"/>
      <c r="C4028" s="2"/>
      <c r="D4028" s="2"/>
    </row>
    <row r="4029" spans="2:4" x14ac:dyDescent="0.2">
      <c r="B4029" s="2"/>
      <c r="C4029" s="2"/>
      <c r="D4029" s="2"/>
    </row>
    <row r="4030" spans="2:4" x14ac:dyDescent="0.2">
      <c r="B4030" s="2"/>
      <c r="C4030" s="2"/>
      <c r="D4030" s="2"/>
    </row>
    <row r="4031" spans="2:4" x14ac:dyDescent="0.2">
      <c r="B4031" s="2"/>
      <c r="C4031" s="2"/>
      <c r="D4031" s="2"/>
    </row>
    <row r="4032" spans="2:4" x14ac:dyDescent="0.2">
      <c r="B4032" s="2"/>
      <c r="C4032" s="2"/>
      <c r="D4032" s="2"/>
    </row>
    <row r="4033" spans="2:4" x14ac:dyDescent="0.2">
      <c r="B4033" s="2"/>
      <c r="C4033" s="2"/>
      <c r="D4033" s="2"/>
    </row>
    <row r="4034" spans="2:4" x14ac:dyDescent="0.2">
      <c r="B4034" s="2"/>
      <c r="C4034" s="2"/>
      <c r="D4034" s="2"/>
    </row>
    <row r="4035" spans="2:4" x14ac:dyDescent="0.2">
      <c r="B4035" s="2"/>
      <c r="C4035" s="2"/>
      <c r="D4035" s="2"/>
    </row>
    <row r="4036" spans="2:4" x14ac:dyDescent="0.2">
      <c r="B4036" s="2"/>
      <c r="C4036" s="2"/>
      <c r="D4036" s="2"/>
    </row>
    <row r="4037" spans="2:4" x14ac:dyDescent="0.2">
      <c r="B4037" s="2"/>
      <c r="C4037" s="2"/>
      <c r="D4037" s="2"/>
    </row>
    <row r="4038" spans="2:4" x14ac:dyDescent="0.2">
      <c r="B4038" s="2"/>
      <c r="C4038" s="2"/>
      <c r="D4038" s="2"/>
    </row>
    <row r="4039" spans="2:4" x14ac:dyDescent="0.2">
      <c r="B4039" s="2"/>
      <c r="C4039" s="2"/>
      <c r="D4039" s="2"/>
    </row>
    <row r="4040" spans="2:4" x14ac:dyDescent="0.2">
      <c r="B4040" s="2"/>
      <c r="C4040" s="2"/>
      <c r="D4040" s="2"/>
    </row>
    <row r="4041" spans="2:4" x14ac:dyDescent="0.2">
      <c r="B4041" s="2"/>
      <c r="C4041" s="2"/>
      <c r="D4041" s="2"/>
    </row>
    <row r="4042" spans="2:4" x14ac:dyDescent="0.2">
      <c r="B4042" s="2"/>
      <c r="C4042" s="2"/>
      <c r="D4042" s="2"/>
    </row>
    <row r="4043" spans="2:4" x14ac:dyDescent="0.2">
      <c r="B4043" s="2"/>
      <c r="C4043" s="2"/>
      <c r="D4043" s="2"/>
    </row>
    <row r="4044" spans="2:4" x14ac:dyDescent="0.2">
      <c r="B4044" s="2"/>
      <c r="C4044" s="2"/>
      <c r="D4044" s="2"/>
    </row>
    <row r="4045" spans="2:4" x14ac:dyDescent="0.2">
      <c r="B4045" s="2"/>
      <c r="C4045" s="2"/>
      <c r="D4045" s="2"/>
    </row>
    <row r="4046" spans="2:4" x14ac:dyDescent="0.2">
      <c r="B4046" s="2"/>
      <c r="C4046" s="2"/>
      <c r="D4046" s="2"/>
    </row>
    <row r="4047" spans="2:4" x14ac:dyDescent="0.2">
      <c r="B4047" s="2"/>
      <c r="C4047" s="2"/>
      <c r="D4047" s="2"/>
    </row>
    <row r="4048" spans="2:4" x14ac:dyDescent="0.2">
      <c r="B4048" s="2"/>
      <c r="C4048" s="2"/>
      <c r="D4048" s="2"/>
    </row>
    <row r="4049" spans="2:4" x14ac:dyDescent="0.2">
      <c r="B4049" s="2"/>
      <c r="C4049" s="2"/>
      <c r="D4049" s="2"/>
    </row>
    <row r="4050" spans="2:4" x14ac:dyDescent="0.2">
      <c r="B4050" s="2"/>
      <c r="C4050" s="2"/>
      <c r="D4050" s="2"/>
    </row>
    <row r="4051" spans="2:4" x14ac:dyDescent="0.2">
      <c r="B4051" s="2"/>
      <c r="C4051" s="2"/>
      <c r="D4051" s="2"/>
    </row>
    <row r="4052" spans="2:4" x14ac:dyDescent="0.2">
      <c r="B4052" s="2"/>
      <c r="C4052" s="2"/>
      <c r="D4052" s="2"/>
    </row>
    <row r="4053" spans="2:4" x14ac:dyDescent="0.2">
      <c r="B4053" s="2"/>
      <c r="C4053" s="2"/>
      <c r="D4053" s="2"/>
    </row>
    <row r="4054" spans="2:4" x14ac:dyDescent="0.2">
      <c r="B4054" s="2"/>
      <c r="C4054" s="2"/>
      <c r="D4054" s="2"/>
    </row>
    <row r="4055" spans="2:4" x14ac:dyDescent="0.2">
      <c r="B4055" s="2"/>
      <c r="C4055" s="2"/>
      <c r="D4055" s="2"/>
    </row>
    <row r="4056" spans="2:4" x14ac:dyDescent="0.2">
      <c r="B4056" s="2"/>
      <c r="C4056" s="2"/>
      <c r="D4056" s="2"/>
    </row>
    <row r="4057" spans="2:4" x14ac:dyDescent="0.2">
      <c r="B4057" s="2"/>
      <c r="C4057" s="2"/>
      <c r="D4057" s="2"/>
    </row>
    <row r="4058" spans="2:4" x14ac:dyDescent="0.2">
      <c r="B4058" s="2"/>
      <c r="C4058" s="2"/>
      <c r="D4058" s="2"/>
    </row>
    <row r="4059" spans="2:4" x14ac:dyDescent="0.2">
      <c r="B4059" s="2"/>
      <c r="C4059" s="2"/>
      <c r="D4059" s="2"/>
    </row>
    <row r="4060" spans="2:4" x14ac:dyDescent="0.2">
      <c r="B4060" s="2"/>
      <c r="C4060" s="2"/>
      <c r="D4060" s="2"/>
    </row>
    <row r="4061" spans="2:4" x14ac:dyDescent="0.2">
      <c r="B4061" s="2"/>
      <c r="C4061" s="2"/>
      <c r="D4061" s="2"/>
    </row>
    <row r="4062" spans="2:4" x14ac:dyDescent="0.2">
      <c r="B4062" s="2"/>
      <c r="C4062" s="2"/>
      <c r="D4062" s="2"/>
    </row>
    <row r="4063" spans="2:4" x14ac:dyDescent="0.2">
      <c r="B4063" s="2"/>
      <c r="C4063" s="2"/>
      <c r="D4063" s="2"/>
    </row>
    <row r="4064" spans="2:4" x14ac:dyDescent="0.2">
      <c r="B4064" s="2"/>
      <c r="C4064" s="2"/>
      <c r="D4064" s="2"/>
    </row>
    <row r="4065" spans="2:4" x14ac:dyDescent="0.2">
      <c r="B4065" s="2"/>
      <c r="C4065" s="2"/>
      <c r="D4065" s="2"/>
    </row>
    <row r="4066" spans="2:4" x14ac:dyDescent="0.2">
      <c r="B4066" s="2"/>
      <c r="C4066" s="2"/>
      <c r="D4066" s="2"/>
    </row>
    <row r="4067" spans="2:4" x14ac:dyDescent="0.2">
      <c r="B4067" s="2"/>
      <c r="C4067" s="2"/>
      <c r="D4067" s="2"/>
    </row>
    <row r="4068" spans="2:4" x14ac:dyDescent="0.2">
      <c r="B4068" s="2"/>
      <c r="C4068" s="2"/>
      <c r="D4068" s="2"/>
    </row>
    <row r="4069" spans="2:4" x14ac:dyDescent="0.2">
      <c r="B4069" s="2"/>
      <c r="C4069" s="2"/>
      <c r="D4069" s="2"/>
    </row>
    <row r="4070" spans="2:4" x14ac:dyDescent="0.2">
      <c r="B4070" s="2"/>
      <c r="C4070" s="2"/>
      <c r="D4070" s="2"/>
    </row>
    <row r="4071" spans="2:4" x14ac:dyDescent="0.2">
      <c r="B4071" s="2"/>
      <c r="C4071" s="2"/>
      <c r="D4071" s="2"/>
    </row>
    <row r="4072" spans="2:4" x14ac:dyDescent="0.2">
      <c r="B4072" s="2"/>
      <c r="C4072" s="2"/>
      <c r="D4072" s="2"/>
    </row>
    <row r="4073" spans="2:4" x14ac:dyDescent="0.2">
      <c r="B4073" s="2"/>
      <c r="C4073" s="2"/>
      <c r="D4073" s="2"/>
    </row>
    <row r="4074" spans="2:4" x14ac:dyDescent="0.2">
      <c r="B4074" s="2"/>
      <c r="C4074" s="2"/>
      <c r="D4074" s="2"/>
    </row>
    <row r="4075" spans="2:4" x14ac:dyDescent="0.2">
      <c r="B4075" s="2"/>
      <c r="C4075" s="2"/>
      <c r="D4075" s="2"/>
    </row>
    <row r="4076" spans="2:4" x14ac:dyDescent="0.2">
      <c r="B4076" s="2"/>
      <c r="C4076" s="2"/>
      <c r="D4076" s="2"/>
    </row>
    <row r="4077" spans="2:4" x14ac:dyDescent="0.2">
      <c r="B4077" s="2"/>
      <c r="C4077" s="2"/>
      <c r="D4077" s="2"/>
    </row>
    <row r="4078" spans="2:4" x14ac:dyDescent="0.2">
      <c r="B4078" s="2"/>
      <c r="C4078" s="2"/>
      <c r="D4078" s="2"/>
    </row>
    <row r="4079" spans="2:4" x14ac:dyDescent="0.2">
      <c r="B4079" s="2"/>
      <c r="C4079" s="2"/>
      <c r="D4079" s="2"/>
    </row>
    <row r="4080" spans="2:4" x14ac:dyDescent="0.2">
      <c r="B4080" s="2"/>
      <c r="C4080" s="2"/>
      <c r="D4080" s="2"/>
    </row>
    <row r="4081" spans="2:4" x14ac:dyDescent="0.2">
      <c r="B4081" s="2"/>
      <c r="C4081" s="2"/>
      <c r="D4081" s="2"/>
    </row>
    <row r="4082" spans="2:4" x14ac:dyDescent="0.2">
      <c r="B4082" s="2"/>
      <c r="C4082" s="2"/>
      <c r="D4082" s="2"/>
    </row>
    <row r="4083" spans="2:4" x14ac:dyDescent="0.2">
      <c r="B4083" s="2"/>
      <c r="C4083" s="2"/>
      <c r="D4083" s="2"/>
    </row>
    <row r="4084" spans="2:4" x14ac:dyDescent="0.2">
      <c r="B4084" s="2"/>
      <c r="C4084" s="2"/>
      <c r="D4084" s="2"/>
    </row>
    <row r="4085" spans="2:4" x14ac:dyDescent="0.2">
      <c r="B4085" s="2"/>
      <c r="C4085" s="2"/>
      <c r="D4085" s="2"/>
    </row>
    <row r="4086" spans="2:4" x14ac:dyDescent="0.2">
      <c r="B4086" s="2"/>
      <c r="C4086" s="2"/>
      <c r="D4086" s="2"/>
    </row>
    <row r="4087" spans="2:4" x14ac:dyDescent="0.2">
      <c r="B4087" s="2"/>
      <c r="C4087" s="2"/>
      <c r="D4087" s="2"/>
    </row>
    <row r="4088" spans="2:4" x14ac:dyDescent="0.2">
      <c r="B4088" s="2"/>
      <c r="C4088" s="2"/>
      <c r="D4088" s="2"/>
    </row>
    <row r="4089" spans="2:4" x14ac:dyDescent="0.2">
      <c r="B4089" s="2"/>
      <c r="C4089" s="2"/>
      <c r="D4089" s="2"/>
    </row>
    <row r="4090" spans="2:4" x14ac:dyDescent="0.2">
      <c r="B4090" s="2"/>
      <c r="C4090" s="2"/>
      <c r="D4090" s="2"/>
    </row>
    <row r="4091" spans="2:4" x14ac:dyDescent="0.2">
      <c r="B4091" s="2"/>
      <c r="C4091" s="2"/>
      <c r="D4091" s="2"/>
    </row>
    <row r="4092" spans="2:4" x14ac:dyDescent="0.2">
      <c r="B4092" s="2"/>
      <c r="C4092" s="2"/>
      <c r="D4092" s="2"/>
    </row>
    <row r="4093" spans="2:4" x14ac:dyDescent="0.2">
      <c r="B4093" s="2"/>
      <c r="C4093" s="2"/>
      <c r="D4093" s="2"/>
    </row>
    <row r="4094" spans="2:4" x14ac:dyDescent="0.2">
      <c r="B4094" s="2"/>
      <c r="C4094" s="2"/>
      <c r="D4094" s="2"/>
    </row>
    <row r="4095" spans="2:4" x14ac:dyDescent="0.2">
      <c r="B4095" s="2"/>
      <c r="C4095" s="2"/>
      <c r="D4095" s="2"/>
    </row>
    <row r="4096" spans="2:4" x14ac:dyDescent="0.2">
      <c r="B4096" s="2"/>
      <c r="C4096" s="2"/>
      <c r="D4096" s="2"/>
    </row>
    <row r="4097" spans="2:4" x14ac:dyDescent="0.2">
      <c r="B4097" s="2"/>
      <c r="C4097" s="2"/>
      <c r="D4097" s="2"/>
    </row>
    <row r="4098" spans="2:4" x14ac:dyDescent="0.2">
      <c r="B4098" s="2"/>
      <c r="C4098" s="2"/>
      <c r="D4098" s="2"/>
    </row>
    <row r="4099" spans="2:4" x14ac:dyDescent="0.2">
      <c r="B4099" s="2"/>
      <c r="C4099" s="2"/>
      <c r="D4099" s="2"/>
    </row>
    <row r="4100" spans="2:4" x14ac:dyDescent="0.2">
      <c r="B4100" s="2"/>
      <c r="C4100" s="2"/>
      <c r="D4100" s="2"/>
    </row>
    <row r="4101" spans="2:4" x14ac:dyDescent="0.2">
      <c r="B4101" s="2"/>
      <c r="C4101" s="2"/>
      <c r="D4101" s="2"/>
    </row>
    <row r="4102" spans="2:4" x14ac:dyDescent="0.2">
      <c r="B4102" s="2"/>
      <c r="C4102" s="2"/>
      <c r="D4102" s="2"/>
    </row>
    <row r="4103" spans="2:4" x14ac:dyDescent="0.2">
      <c r="B4103" s="2"/>
      <c r="C4103" s="2"/>
      <c r="D4103" s="2"/>
    </row>
    <row r="4104" spans="2:4" x14ac:dyDescent="0.2">
      <c r="B4104" s="2"/>
      <c r="C4104" s="2"/>
      <c r="D4104" s="2"/>
    </row>
    <row r="4105" spans="2:4" x14ac:dyDescent="0.2">
      <c r="B4105" s="2"/>
      <c r="C4105" s="2"/>
      <c r="D4105" s="2"/>
    </row>
    <row r="4106" spans="2:4" x14ac:dyDescent="0.2">
      <c r="B4106" s="2"/>
      <c r="C4106" s="2"/>
      <c r="D4106" s="2"/>
    </row>
    <row r="4107" spans="2:4" x14ac:dyDescent="0.2">
      <c r="B4107" s="2"/>
      <c r="C4107" s="2"/>
      <c r="D4107" s="2"/>
    </row>
    <row r="4108" spans="2:4" x14ac:dyDescent="0.2">
      <c r="B4108" s="2"/>
      <c r="C4108" s="2"/>
      <c r="D4108" s="2"/>
    </row>
    <row r="4109" spans="2:4" x14ac:dyDescent="0.2">
      <c r="B4109" s="2"/>
      <c r="C4109" s="2"/>
      <c r="D4109" s="2"/>
    </row>
    <row r="4110" spans="2:4" x14ac:dyDescent="0.2">
      <c r="B4110" s="2"/>
      <c r="C4110" s="2"/>
      <c r="D4110" s="2"/>
    </row>
    <row r="4111" spans="2:4" x14ac:dyDescent="0.2">
      <c r="B4111" s="2"/>
      <c r="C4111" s="2"/>
      <c r="D4111" s="2"/>
    </row>
    <row r="4112" spans="2:4" x14ac:dyDescent="0.2">
      <c r="B4112" s="2"/>
      <c r="C4112" s="2"/>
      <c r="D4112" s="2"/>
    </row>
    <row r="4113" spans="2:4" x14ac:dyDescent="0.2">
      <c r="B4113" s="2"/>
      <c r="C4113" s="2"/>
      <c r="D4113" s="2"/>
    </row>
    <row r="4114" spans="2:4" x14ac:dyDescent="0.2">
      <c r="B4114" s="2"/>
      <c r="C4114" s="2"/>
      <c r="D4114" s="2"/>
    </row>
    <row r="4115" spans="2:4" x14ac:dyDescent="0.2">
      <c r="B4115" s="2"/>
      <c r="C4115" s="2"/>
      <c r="D4115" s="2"/>
    </row>
    <row r="4116" spans="2:4" x14ac:dyDescent="0.2">
      <c r="B4116" s="2"/>
      <c r="C4116" s="2"/>
      <c r="D4116" s="2"/>
    </row>
    <row r="4117" spans="2:4" x14ac:dyDescent="0.2">
      <c r="B4117" s="2"/>
      <c r="C4117" s="2"/>
      <c r="D4117" s="2"/>
    </row>
    <row r="4118" spans="2:4" x14ac:dyDescent="0.2">
      <c r="B4118" s="2"/>
      <c r="C4118" s="2"/>
      <c r="D4118" s="2"/>
    </row>
    <row r="4119" spans="2:4" x14ac:dyDescent="0.2">
      <c r="B4119" s="2"/>
      <c r="C4119" s="2"/>
      <c r="D4119" s="2"/>
    </row>
    <row r="4120" spans="2:4" x14ac:dyDescent="0.2">
      <c r="B4120" s="2"/>
      <c r="C4120" s="2"/>
      <c r="D4120" s="2"/>
    </row>
    <row r="4121" spans="2:4" x14ac:dyDescent="0.2">
      <c r="B4121" s="2"/>
      <c r="C4121" s="2"/>
      <c r="D4121" s="2"/>
    </row>
    <row r="4122" spans="2:4" x14ac:dyDescent="0.2">
      <c r="B4122" s="2"/>
      <c r="C4122" s="2"/>
      <c r="D4122" s="2"/>
    </row>
    <row r="4123" spans="2:4" x14ac:dyDescent="0.2">
      <c r="B4123" s="2"/>
      <c r="C4123" s="2"/>
      <c r="D4123" s="2"/>
    </row>
    <row r="4124" spans="2:4" x14ac:dyDescent="0.2">
      <c r="B4124" s="2"/>
      <c r="C4124" s="2"/>
      <c r="D4124" s="2"/>
    </row>
    <row r="4125" spans="2:4" x14ac:dyDescent="0.2">
      <c r="B4125" s="2"/>
      <c r="C4125" s="2"/>
      <c r="D4125" s="2"/>
    </row>
    <row r="4126" spans="2:4" x14ac:dyDescent="0.2">
      <c r="B4126" s="2"/>
      <c r="C4126" s="2"/>
      <c r="D4126" s="2"/>
    </row>
    <row r="4127" spans="2:4" x14ac:dyDescent="0.2">
      <c r="B4127" s="2"/>
      <c r="C4127" s="2"/>
      <c r="D4127" s="2"/>
    </row>
    <row r="4128" spans="2:4" x14ac:dyDescent="0.2">
      <c r="B4128" s="2"/>
      <c r="C4128" s="2"/>
      <c r="D4128" s="2"/>
    </row>
    <row r="4129" spans="2:4" x14ac:dyDescent="0.2">
      <c r="B4129" s="2"/>
      <c r="C4129" s="2"/>
      <c r="D4129" s="2"/>
    </row>
    <row r="4130" spans="2:4" x14ac:dyDescent="0.2">
      <c r="B4130" s="2"/>
      <c r="C4130" s="2"/>
      <c r="D4130" s="2"/>
    </row>
    <row r="4131" spans="2:4" x14ac:dyDescent="0.2">
      <c r="B4131" s="2"/>
      <c r="C4131" s="2"/>
      <c r="D4131" s="2"/>
    </row>
    <row r="4132" spans="2:4" x14ac:dyDescent="0.2">
      <c r="B4132" s="2"/>
      <c r="C4132" s="2"/>
      <c r="D4132" s="2"/>
    </row>
    <row r="4133" spans="2:4" x14ac:dyDescent="0.2">
      <c r="B4133" s="2"/>
      <c r="C4133" s="2"/>
      <c r="D4133" s="2"/>
    </row>
    <row r="4134" spans="2:4" x14ac:dyDescent="0.2">
      <c r="B4134" s="2"/>
      <c r="C4134" s="2"/>
      <c r="D4134" s="2"/>
    </row>
    <row r="4135" spans="2:4" x14ac:dyDescent="0.2">
      <c r="B4135" s="2"/>
      <c r="C4135" s="2"/>
      <c r="D4135" s="2"/>
    </row>
    <row r="4136" spans="2:4" x14ac:dyDescent="0.2">
      <c r="B4136" s="2"/>
      <c r="C4136" s="2"/>
      <c r="D4136" s="2"/>
    </row>
    <row r="4137" spans="2:4" x14ac:dyDescent="0.2">
      <c r="B4137" s="2"/>
      <c r="C4137" s="2"/>
      <c r="D4137" s="2"/>
    </row>
    <row r="4138" spans="2:4" x14ac:dyDescent="0.2">
      <c r="B4138" s="2"/>
      <c r="C4138" s="2"/>
      <c r="D4138" s="2"/>
    </row>
    <row r="4139" spans="2:4" x14ac:dyDescent="0.2">
      <c r="B4139" s="2"/>
      <c r="C4139" s="2"/>
      <c r="D4139" s="2"/>
    </row>
    <row r="4140" spans="2:4" x14ac:dyDescent="0.2">
      <c r="B4140" s="2"/>
      <c r="C4140" s="2"/>
      <c r="D4140" s="2"/>
    </row>
    <row r="4141" spans="2:4" x14ac:dyDescent="0.2">
      <c r="B4141" s="2"/>
      <c r="C4141" s="2"/>
      <c r="D4141" s="2"/>
    </row>
    <row r="4142" spans="2:4" x14ac:dyDescent="0.2">
      <c r="B4142" s="2"/>
      <c r="C4142" s="2"/>
      <c r="D4142" s="2"/>
    </row>
    <row r="4143" spans="2:4" x14ac:dyDescent="0.2">
      <c r="B4143" s="2"/>
      <c r="C4143" s="2"/>
      <c r="D4143" s="2"/>
    </row>
    <row r="4144" spans="2:4" x14ac:dyDescent="0.2">
      <c r="B4144" s="2"/>
      <c r="C4144" s="2"/>
      <c r="D4144" s="2"/>
    </row>
    <row r="4145" spans="2:4" x14ac:dyDescent="0.2">
      <c r="B4145" s="2"/>
      <c r="C4145" s="2"/>
      <c r="D4145" s="2"/>
    </row>
    <row r="4146" spans="2:4" x14ac:dyDescent="0.2">
      <c r="B4146" s="2"/>
      <c r="C4146" s="2"/>
      <c r="D4146" s="2"/>
    </row>
    <row r="4147" spans="2:4" x14ac:dyDescent="0.2">
      <c r="B4147" s="2"/>
      <c r="C4147" s="2"/>
      <c r="D4147" s="2"/>
    </row>
    <row r="4148" spans="2:4" x14ac:dyDescent="0.2">
      <c r="B4148" s="2"/>
      <c r="C4148" s="2"/>
      <c r="D4148" s="2"/>
    </row>
    <row r="4149" spans="2:4" x14ac:dyDescent="0.2">
      <c r="B4149" s="2"/>
      <c r="C4149" s="2"/>
      <c r="D4149" s="2"/>
    </row>
    <row r="4150" spans="2:4" x14ac:dyDescent="0.2">
      <c r="B4150" s="2"/>
      <c r="C4150" s="2"/>
      <c r="D4150" s="2"/>
    </row>
    <row r="4151" spans="2:4" x14ac:dyDescent="0.2">
      <c r="B4151" s="2"/>
      <c r="C4151" s="2"/>
      <c r="D4151" s="2"/>
    </row>
    <row r="4152" spans="2:4" x14ac:dyDescent="0.2">
      <c r="B4152" s="2"/>
      <c r="C4152" s="2"/>
      <c r="D4152" s="2"/>
    </row>
    <row r="4153" spans="2:4" x14ac:dyDescent="0.2">
      <c r="B4153" s="2"/>
      <c r="C4153" s="2"/>
      <c r="D4153" s="2"/>
    </row>
    <row r="4154" spans="2:4" x14ac:dyDescent="0.2">
      <c r="B4154" s="2"/>
      <c r="C4154" s="2"/>
      <c r="D4154" s="2"/>
    </row>
    <row r="4155" spans="2:4" x14ac:dyDescent="0.2">
      <c r="B4155" s="2"/>
      <c r="C4155" s="2"/>
      <c r="D4155" s="2"/>
    </row>
    <row r="4156" spans="2:4" x14ac:dyDescent="0.2">
      <c r="B4156" s="2"/>
      <c r="C4156" s="2"/>
      <c r="D4156" s="2"/>
    </row>
    <row r="4157" spans="2:4" x14ac:dyDescent="0.2">
      <c r="B4157" s="2"/>
      <c r="C4157" s="2"/>
      <c r="D4157" s="2"/>
    </row>
    <row r="4158" spans="2:4" x14ac:dyDescent="0.2">
      <c r="B4158" s="2"/>
      <c r="C4158" s="2"/>
      <c r="D4158" s="2"/>
    </row>
    <row r="4159" spans="2:4" x14ac:dyDescent="0.2">
      <c r="B4159" s="2"/>
      <c r="C4159" s="2"/>
      <c r="D4159" s="2"/>
    </row>
    <row r="4160" spans="2:4" x14ac:dyDescent="0.2">
      <c r="B4160" s="2"/>
      <c r="C4160" s="2"/>
      <c r="D4160" s="2"/>
    </row>
    <row r="4161" spans="2:4" x14ac:dyDescent="0.2">
      <c r="B4161" s="2"/>
      <c r="C4161" s="2"/>
      <c r="D4161" s="2"/>
    </row>
    <row r="4162" spans="2:4" x14ac:dyDescent="0.2">
      <c r="B4162" s="2"/>
      <c r="C4162" s="2"/>
      <c r="D4162" s="2"/>
    </row>
    <row r="4163" spans="2:4" x14ac:dyDescent="0.2">
      <c r="B4163" s="2"/>
      <c r="C4163" s="2"/>
      <c r="D4163" s="2"/>
    </row>
    <row r="4164" spans="2:4" x14ac:dyDescent="0.2">
      <c r="B4164" s="2"/>
      <c r="C4164" s="2"/>
      <c r="D4164" s="2"/>
    </row>
    <row r="4165" spans="2:4" x14ac:dyDescent="0.2">
      <c r="B4165" s="2"/>
      <c r="C4165" s="2"/>
      <c r="D4165" s="2"/>
    </row>
    <row r="4166" spans="2:4" x14ac:dyDescent="0.2">
      <c r="B4166" s="2"/>
      <c r="C4166" s="2"/>
      <c r="D4166" s="2"/>
    </row>
    <row r="4167" spans="2:4" x14ac:dyDescent="0.2">
      <c r="B4167" s="2"/>
      <c r="C4167" s="2"/>
      <c r="D4167" s="2"/>
    </row>
    <row r="4168" spans="2:4" x14ac:dyDescent="0.2">
      <c r="B4168" s="2"/>
      <c r="C4168" s="2"/>
      <c r="D4168" s="2"/>
    </row>
    <row r="4169" spans="2:4" x14ac:dyDescent="0.2">
      <c r="B4169" s="2"/>
      <c r="C4169" s="2"/>
      <c r="D4169" s="2"/>
    </row>
    <row r="4170" spans="2:4" x14ac:dyDescent="0.2">
      <c r="B4170" s="2"/>
      <c r="C4170" s="2"/>
      <c r="D4170" s="2"/>
    </row>
    <row r="4171" spans="2:4" x14ac:dyDescent="0.2">
      <c r="B4171" s="2"/>
      <c r="C4171" s="2"/>
      <c r="D4171" s="2"/>
    </row>
    <row r="4172" spans="2:4" x14ac:dyDescent="0.2">
      <c r="B4172" s="2"/>
      <c r="C4172" s="2"/>
      <c r="D4172" s="2"/>
    </row>
    <row r="4173" spans="2:4" x14ac:dyDescent="0.2">
      <c r="B4173" s="2"/>
      <c r="C4173" s="2"/>
      <c r="D4173" s="2"/>
    </row>
    <row r="4174" spans="2:4" x14ac:dyDescent="0.2">
      <c r="B4174" s="2"/>
      <c r="C4174" s="2"/>
      <c r="D4174" s="2"/>
    </row>
    <row r="4175" spans="2:4" x14ac:dyDescent="0.2">
      <c r="B4175" s="2"/>
      <c r="C4175" s="2"/>
      <c r="D4175" s="2"/>
    </row>
    <row r="4176" spans="2:4" x14ac:dyDescent="0.2">
      <c r="B4176" s="2"/>
      <c r="C4176" s="2"/>
      <c r="D4176" s="2"/>
    </row>
    <row r="4177" spans="2:4" x14ac:dyDescent="0.2">
      <c r="B4177" s="2"/>
      <c r="C4177" s="2"/>
      <c r="D4177" s="2"/>
    </row>
    <row r="4178" spans="2:4" x14ac:dyDescent="0.2">
      <c r="B4178" s="2"/>
      <c r="C4178" s="2"/>
      <c r="D4178" s="2"/>
    </row>
    <row r="4179" spans="2:4" x14ac:dyDescent="0.2">
      <c r="B4179" s="2"/>
      <c r="C4179" s="2"/>
      <c r="D4179" s="2"/>
    </row>
    <row r="4180" spans="2:4" x14ac:dyDescent="0.2">
      <c r="B4180" s="2"/>
      <c r="C4180" s="2"/>
      <c r="D4180" s="2"/>
    </row>
    <row r="4181" spans="2:4" x14ac:dyDescent="0.2">
      <c r="B4181" s="2"/>
      <c r="C4181" s="2"/>
      <c r="D4181" s="2"/>
    </row>
    <row r="4182" spans="2:4" x14ac:dyDescent="0.2">
      <c r="B4182" s="2"/>
      <c r="C4182" s="2"/>
      <c r="D4182" s="2"/>
    </row>
    <row r="4183" spans="2:4" x14ac:dyDescent="0.2">
      <c r="B4183" s="2"/>
      <c r="C4183" s="2"/>
      <c r="D4183" s="2"/>
    </row>
    <row r="4184" spans="2:4" x14ac:dyDescent="0.2">
      <c r="B4184" s="2"/>
      <c r="C4184" s="2"/>
      <c r="D4184" s="2"/>
    </row>
    <row r="4185" spans="2:4" x14ac:dyDescent="0.2">
      <c r="B4185" s="2"/>
      <c r="C4185" s="2"/>
      <c r="D4185" s="2"/>
    </row>
    <row r="4186" spans="2:4" x14ac:dyDescent="0.2">
      <c r="B4186" s="2"/>
      <c r="C4186" s="2"/>
      <c r="D4186" s="2"/>
    </row>
    <row r="4187" spans="2:4" x14ac:dyDescent="0.2">
      <c r="B4187" s="2"/>
      <c r="C4187" s="2"/>
      <c r="D4187" s="2"/>
    </row>
    <row r="4188" spans="2:4" x14ac:dyDescent="0.2">
      <c r="B4188" s="2"/>
      <c r="C4188" s="2"/>
      <c r="D4188" s="2"/>
    </row>
    <row r="4189" spans="2:4" x14ac:dyDescent="0.2">
      <c r="B4189" s="2"/>
      <c r="C4189" s="2"/>
      <c r="D4189" s="2"/>
    </row>
    <row r="4190" spans="2:4" x14ac:dyDescent="0.2">
      <c r="B4190" s="2"/>
      <c r="C4190" s="2"/>
      <c r="D4190" s="2"/>
    </row>
    <row r="4191" spans="2:4" x14ac:dyDescent="0.2">
      <c r="B4191" s="2"/>
      <c r="C4191" s="2"/>
      <c r="D4191" s="2"/>
    </row>
    <row r="4192" spans="2:4" x14ac:dyDescent="0.2">
      <c r="B4192" s="2"/>
      <c r="C4192" s="2"/>
      <c r="D4192" s="2"/>
    </row>
    <row r="4193" spans="2:4" x14ac:dyDescent="0.2">
      <c r="B4193" s="2"/>
      <c r="C4193" s="2"/>
      <c r="D4193" s="2"/>
    </row>
    <row r="4194" spans="2:4" x14ac:dyDescent="0.2">
      <c r="B4194" s="2"/>
      <c r="C4194" s="2"/>
      <c r="D4194" s="2"/>
    </row>
    <row r="4195" spans="2:4" x14ac:dyDescent="0.2">
      <c r="B4195" s="2"/>
      <c r="C4195" s="2"/>
      <c r="D4195" s="2"/>
    </row>
    <row r="4196" spans="2:4" x14ac:dyDescent="0.2">
      <c r="B4196" s="2"/>
      <c r="C4196" s="2"/>
      <c r="D4196" s="2"/>
    </row>
    <row r="4197" spans="2:4" x14ac:dyDescent="0.2">
      <c r="B4197" s="2"/>
      <c r="C4197" s="2"/>
      <c r="D4197" s="2"/>
    </row>
    <row r="4198" spans="2:4" x14ac:dyDescent="0.2">
      <c r="B4198" s="2"/>
      <c r="C4198" s="2"/>
      <c r="D4198" s="2"/>
    </row>
    <row r="4199" spans="2:4" x14ac:dyDescent="0.2">
      <c r="B4199" s="2"/>
      <c r="C4199" s="2"/>
      <c r="D4199" s="2"/>
    </row>
    <row r="4200" spans="2:4" x14ac:dyDescent="0.2">
      <c r="B4200" s="2"/>
      <c r="C4200" s="2"/>
      <c r="D4200" s="2"/>
    </row>
    <row r="4201" spans="2:4" x14ac:dyDescent="0.2">
      <c r="B4201" s="2"/>
      <c r="C4201" s="2"/>
      <c r="D4201" s="2"/>
    </row>
    <row r="4202" spans="2:4" x14ac:dyDescent="0.2">
      <c r="B4202" s="2"/>
      <c r="C4202" s="2"/>
      <c r="D4202" s="2"/>
    </row>
    <row r="4203" spans="2:4" x14ac:dyDescent="0.2">
      <c r="B4203" s="2"/>
      <c r="C4203" s="2"/>
      <c r="D4203" s="2"/>
    </row>
    <row r="4204" spans="2:4" x14ac:dyDescent="0.2">
      <c r="B4204" s="2"/>
      <c r="C4204" s="2"/>
      <c r="D4204" s="2"/>
    </row>
    <row r="4205" spans="2:4" x14ac:dyDescent="0.2">
      <c r="B4205" s="2"/>
      <c r="C4205" s="2"/>
      <c r="D4205" s="2"/>
    </row>
    <row r="4206" spans="2:4" x14ac:dyDescent="0.2">
      <c r="B4206" s="2"/>
      <c r="C4206" s="2"/>
      <c r="D4206" s="2"/>
    </row>
    <row r="4207" spans="2:4" x14ac:dyDescent="0.2">
      <c r="B4207" s="2"/>
      <c r="C4207" s="2"/>
      <c r="D4207" s="2"/>
    </row>
    <row r="4208" spans="2:4" x14ac:dyDescent="0.2">
      <c r="B4208" s="2"/>
      <c r="C4208" s="2"/>
      <c r="D4208" s="2"/>
    </row>
    <row r="4209" spans="2:4" x14ac:dyDescent="0.2">
      <c r="B4209" s="2"/>
      <c r="C4209" s="2"/>
      <c r="D4209" s="2"/>
    </row>
    <row r="4210" spans="2:4" x14ac:dyDescent="0.2">
      <c r="B4210" s="2"/>
      <c r="C4210" s="2"/>
      <c r="D4210" s="2"/>
    </row>
    <row r="4211" spans="2:4" x14ac:dyDescent="0.2">
      <c r="B4211" s="2"/>
      <c r="C4211" s="2"/>
      <c r="D4211" s="2"/>
    </row>
    <row r="4212" spans="2:4" x14ac:dyDescent="0.2">
      <c r="B4212" s="2"/>
      <c r="C4212" s="2"/>
      <c r="D4212" s="2"/>
    </row>
    <row r="4213" spans="2:4" x14ac:dyDescent="0.2">
      <c r="B4213" s="2"/>
      <c r="C4213" s="2"/>
      <c r="D4213" s="2"/>
    </row>
    <row r="4214" spans="2:4" x14ac:dyDescent="0.2">
      <c r="B4214" s="2"/>
      <c r="C4214" s="2"/>
      <c r="D4214" s="2"/>
    </row>
    <row r="4215" spans="2:4" x14ac:dyDescent="0.2">
      <c r="B4215" s="2"/>
      <c r="C4215" s="2"/>
      <c r="D4215" s="2"/>
    </row>
    <row r="4216" spans="2:4" x14ac:dyDescent="0.2">
      <c r="B4216" s="2"/>
      <c r="C4216" s="2"/>
      <c r="D4216" s="2"/>
    </row>
    <row r="4217" spans="2:4" x14ac:dyDescent="0.2">
      <c r="B4217" s="2"/>
      <c r="C4217" s="2"/>
      <c r="D4217" s="2"/>
    </row>
    <row r="4218" spans="2:4" x14ac:dyDescent="0.2">
      <c r="B4218" s="2"/>
      <c r="C4218" s="2"/>
      <c r="D4218" s="2"/>
    </row>
    <row r="4219" spans="2:4" x14ac:dyDescent="0.2">
      <c r="B4219" s="2"/>
      <c r="C4219" s="2"/>
      <c r="D4219" s="2"/>
    </row>
    <row r="4220" spans="2:4" x14ac:dyDescent="0.2">
      <c r="B4220" s="2"/>
      <c r="C4220" s="2"/>
      <c r="D4220" s="2"/>
    </row>
    <row r="4221" spans="2:4" x14ac:dyDescent="0.2">
      <c r="B4221" s="2"/>
      <c r="C4221" s="2"/>
      <c r="D4221" s="2"/>
    </row>
    <row r="4222" spans="2:4" x14ac:dyDescent="0.2">
      <c r="B4222" s="2"/>
      <c r="C4222" s="2"/>
      <c r="D4222" s="2"/>
    </row>
    <row r="4223" spans="2:4" x14ac:dyDescent="0.2">
      <c r="B4223" s="2"/>
      <c r="C4223" s="2"/>
      <c r="D4223" s="2"/>
    </row>
    <row r="4224" spans="2:4" x14ac:dyDescent="0.2">
      <c r="B4224" s="2"/>
      <c r="C4224" s="2"/>
      <c r="D4224" s="2"/>
    </row>
    <row r="4225" spans="2:4" x14ac:dyDescent="0.2">
      <c r="B4225" s="2"/>
      <c r="C4225" s="2"/>
      <c r="D4225" s="2"/>
    </row>
    <row r="4226" spans="2:4" x14ac:dyDescent="0.2">
      <c r="B4226" s="2"/>
      <c r="C4226" s="2"/>
      <c r="D4226" s="2"/>
    </row>
    <row r="4227" spans="2:4" x14ac:dyDescent="0.2">
      <c r="B4227" s="2"/>
      <c r="C4227" s="2"/>
      <c r="D4227" s="2"/>
    </row>
    <row r="4228" spans="2:4" x14ac:dyDescent="0.2">
      <c r="B4228" s="2"/>
      <c r="C4228" s="2"/>
      <c r="D4228" s="2"/>
    </row>
    <row r="4229" spans="2:4" x14ac:dyDescent="0.2">
      <c r="B4229" s="2"/>
      <c r="C4229" s="2"/>
      <c r="D4229" s="2"/>
    </row>
    <row r="4230" spans="2:4" x14ac:dyDescent="0.2">
      <c r="B4230" s="2"/>
      <c r="C4230" s="2"/>
      <c r="D4230" s="2"/>
    </row>
    <row r="4231" spans="2:4" x14ac:dyDescent="0.2">
      <c r="B4231" s="2"/>
      <c r="C4231" s="2"/>
      <c r="D4231" s="2"/>
    </row>
    <row r="4232" spans="2:4" x14ac:dyDescent="0.2">
      <c r="B4232" s="2"/>
      <c r="C4232" s="2"/>
      <c r="D4232" s="2"/>
    </row>
    <row r="4233" spans="2:4" x14ac:dyDescent="0.2">
      <c r="B4233" s="2"/>
      <c r="C4233" s="2"/>
      <c r="D4233" s="2"/>
    </row>
    <row r="4234" spans="2:4" x14ac:dyDescent="0.2">
      <c r="B4234" s="2"/>
      <c r="C4234" s="2"/>
      <c r="D4234" s="2"/>
    </row>
    <row r="4235" spans="2:4" x14ac:dyDescent="0.2">
      <c r="B4235" s="2"/>
      <c r="C4235" s="2"/>
      <c r="D4235" s="2"/>
    </row>
    <row r="4236" spans="2:4" x14ac:dyDescent="0.2">
      <c r="B4236" s="2"/>
      <c r="C4236" s="2"/>
      <c r="D4236" s="2"/>
    </row>
    <row r="4237" spans="2:4" x14ac:dyDescent="0.2">
      <c r="B4237" s="2"/>
      <c r="C4237" s="2"/>
      <c r="D4237" s="2"/>
    </row>
    <row r="4238" spans="2:4" x14ac:dyDescent="0.2">
      <c r="B4238" s="2"/>
      <c r="C4238" s="2"/>
      <c r="D4238" s="2"/>
    </row>
    <row r="4239" spans="2:4" x14ac:dyDescent="0.2">
      <c r="B4239" s="2"/>
      <c r="C4239" s="2"/>
      <c r="D4239" s="2"/>
    </row>
    <row r="4240" spans="2:4" x14ac:dyDescent="0.2">
      <c r="B4240" s="2"/>
      <c r="C4240" s="2"/>
      <c r="D4240" s="2"/>
    </row>
    <row r="4241" spans="2:4" x14ac:dyDescent="0.2">
      <c r="B4241" s="2"/>
      <c r="C4241" s="2"/>
      <c r="D4241" s="2"/>
    </row>
    <row r="4242" spans="2:4" x14ac:dyDescent="0.2">
      <c r="B4242" s="2"/>
      <c r="C4242" s="2"/>
      <c r="D4242" s="2"/>
    </row>
    <row r="4243" spans="2:4" x14ac:dyDescent="0.2">
      <c r="B4243" s="2"/>
      <c r="C4243" s="2"/>
      <c r="D4243" s="2"/>
    </row>
    <row r="4244" spans="2:4" x14ac:dyDescent="0.2">
      <c r="B4244" s="2"/>
      <c r="C4244" s="2"/>
      <c r="D4244" s="2"/>
    </row>
    <row r="4245" spans="2:4" x14ac:dyDescent="0.2">
      <c r="B4245" s="2"/>
      <c r="C4245" s="2"/>
      <c r="D4245" s="2"/>
    </row>
    <row r="4246" spans="2:4" x14ac:dyDescent="0.2">
      <c r="B4246" s="2"/>
      <c r="C4246" s="2"/>
      <c r="D4246" s="2"/>
    </row>
    <row r="4247" spans="2:4" x14ac:dyDescent="0.2">
      <c r="B4247" s="2"/>
      <c r="C4247" s="2"/>
      <c r="D4247" s="2"/>
    </row>
    <row r="4248" spans="2:4" x14ac:dyDescent="0.2">
      <c r="B4248" s="2"/>
      <c r="C4248" s="2"/>
      <c r="D4248" s="2"/>
    </row>
    <row r="4249" spans="2:4" x14ac:dyDescent="0.2">
      <c r="B4249" s="2"/>
      <c r="C4249" s="2"/>
      <c r="D4249" s="2"/>
    </row>
    <row r="4250" spans="2:4" x14ac:dyDescent="0.2">
      <c r="B4250" s="2"/>
      <c r="C4250" s="2"/>
      <c r="D4250" s="2"/>
    </row>
    <row r="4251" spans="2:4" x14ac:dyDescent="0.2">
      <c r="B4251" s="2"/>
      <c r="C4251" s="2"/>
      <c r="D4251" s="2"/>
    </row>
    <row r="4252" spans="2:4" x14ac:dyDescent="0.2">
      <c r="B4252" s="2"/>
      <c r="C4252" s="2"/>
      <c r="D4252" s="2"/>
    </row>
    <row r="4253" spans="2:4" x14ac:dyDescent="0.2">
      <c r="B4253" s="2"/>
      <c r="C4253" s="2"/>
      <c r="D4253" s="2"/>
    </row>
    <row r="4254" spans="2:4" x14ac:dyDescent="0.2">
      <c r="B4254" s="2"/>
      <c r="C4254" s="2"/>
      <c r="D4254" s="2"/>
    </row>
    <row r="4255" spans="2:4" x14ac:dyDescent="0.2">
      <c r="B4255" s="2"/>
      <c r="C4255" s="2"/>
      <c r="D4255" s="2"/>
    </row>
    <row r="4256" spans="2:4" x14ac:dyDescent="0.2">
      <c r="B4256" s="2"/>
      <c r="C4256" s="2"/>
      <c r="D4256" s="2"/>
    </row>
    <row r="4257" spans="2:4" x14ac:dyDescent="0.2">
      <c r="B4257" s="2"/>
      <c r="C4257" s="2"/>
      <c r="D4257" s="2"/>
    </row>
    <row r="4258" spans="2:4" x14ac:dyDescent="0.2">
      <c r="B4258" s="2"/>
      <c r="C4258" s="2"/>
      <c r="D4258" s="2"/>
    </row>
    <row r="4259" spans="2:4" x14ac:dyDescent="0.2">
      <c r="B4259" s="2"/>
      <c r="C4259" s="2"/>
      <c r="D4259" s="2"/>
    </row>
    <row r="4260" spans="2:4" x14ac:dyDescent="0.2">
      <c r="B4260" s="2"/>
      <c r="C4260" s="2"/>
      <c r="D4260" s="2"/>
    </row>
    <row r="4261" spans="2:4" x14ac:dyDescent="0.2">
      <c r="B4261" s="2"/>
      <c r="C4261" s="2"/>
      <c r="D4261" s="2"/>
    </row>
    <row r="4262" spans="2:4" x14ac:dyDescent="0.2">
      <c r="B4262" s="2"/>
      <c r="C4262" s="2"/>
      <c r="D4262" s="2"/>
    </row>
    <row r="4263" spans="2:4" x14ac:dyDescent="0.2">
      <c r="B4263" s="2"/>
      <c r="C4263" s="2"/>
      <c r="D4263" s="2"/>
    </row>
    <row r="4264" spans="2:4" x14ac:dyDescent="0.2">
      <c r="B4264" s="2"/>
      <c r="C4264" s="2"/>
      <c r="D4264" s="2"/>
    </row>
    <row r="4265" spans="2:4" x14ac:dyDescent="0.2">
      <c r="B4265" s="2"/>
      <c r="C4265" s="2"/>
      <c r="D4265" s="2"/>
    </row>
    <row r="4266" spans="2:4" x14ac:dyDescent="0.2">
      <c r="B4266" s="2"/>
      <c r="C4266" s="2"/>
      <c r="D4266" s="2"/>
    </row>
    <row r="4267" spans="2:4" x14ac:dyDescent="0.2">
      <c r="B4267" s="2"/>
      <c r="C4267" s="2"/>
      <c r="D4267" s="2"/>
    </row>
    <row r="4268" spans="2:4" x14ac:dyDescent="0.2">
      <c r="B4268" s="2"/>
      <c r="C4268" s="2"/>
      <c r="D4268" s="2"/>
    </row>
    <row r="4269" spans="2:4" x14ac:dyDescent="0.2">
      <c r="B4269" s="2"/>
      <c r="C4269" s="2"/>
      <c r="D4269" s="2"/>
    </row>
    <row r="4270" spans="2:4" x14ac:dyDescent="0.2">
      <c r="B4270" s="2"/>
      <c r="C4270" s="2"/>
      <c r="D4270" s="2"/>
    </row>
    <row r="4271" spans="2:4" x14ac:dyDescent="0.2">
      <c r="B4271" s="2"/>
      <c r="C4271" s="2"/>
      <c r="D4271" s="2"/>
    </row>
    <row r="4272" spans="2:4" x14ac:dyDescent="0.2">
      <c r="B4272" s="2"/>
      <c r="C4272" s="2"/>
      <c r="D4272" s="2"/>
    </row>
    <row r="4273" spans="2:4" x14ac:dyDescent="0.2">
      <c r="B4273" s="2"/>
      <c r="C4273" s="2"/>
      <c r="D4273" s="2"/>
    </row>
    <row r="4274" spans="2:4" x14ac:dyDescent="0.2">
      <c r="B4274" s="2"/>
      <c r="C4274" s="2"/>
      <c r="D4274" s="2"/>
    </row>
    <row r="4275" spans="2:4" x14ac:dyDescent="0.2">
      <c r="B4275" s="2"/>
      <c r="C4275" s="2"/>
      <c r="D4275" s="2"/>
    </row>
    <row r="4276" spans="2:4" x14ac:dyDescent="0.2">
      <c r="B4276" s="2"/>
      <c r="C4276" s="2"/>
      <c r="D4276" s="2"/>
    </row>
    <row r="4277" spans="2:4" x14ac:dyDescent="0.2">
      <c r="B4277" s="2"/>
      <c r="C4277" s="2"/>
      <c r="D4277" s="2"/>
    </row>
    <row r="4278" spans="2:4" x14ac:dyDescent="0.2">
      <c r="B4278" s="2"/>
      <c r="C4278" s="2"/>
      <c r="D4278" s="2"/>
    </row>
    <row r="4279" spans="2:4" x14ac:dyDescent="0.2">
      <c r="B4279" s="2"/>
      <c r="C4279" s="2"/>
      <c r="D4279" s="2"/>
    </row>
    <row r="4280" spans="2:4" x14ac:dyDescent="0.2">
      <c r="B4280" s="2"/>
      <c r="C4280" s="2"/>
      <c r="D4280" s="2"/>
    </row>
    <row r="4281" spans="2:4" x14ac:dyDescent="0.2">
      <c r="B4281" s="2"/>
      <c r="C4281" s="2"/>
      <c r="D4281" s="2"/>
    </row>
    <row r="4282" spans="2:4" x14ac:dyDescent="0.2">
      <c r="B4282" s="2"/>
      <c r="C4282" s="2"/>
      <c r="D4282" s="2"/>
    </row>
    <row r="4283" spans="2:4" x14ac:dyDescent="0.2">
      <c r="B4283" s="2"/>
      <c r="C4283" s="2"/>
      <c r="D4283" s="2"/>
    </row>
    <row r="4284" spans="2:4" x14ac:dyDescent="0.2">
      <c r="B4284" s="2"/>
      <c r="C4284" s="2"/>
      <c r="D4284" s="2"/>
    </row>
    <row r="4285" spans="2:4" x14ac:dyDescent="0.2">
      <c r="B4285" s="2"/>
      <c r="C4285" s="2"/>
      <c r="D4285" s="2"/>
    </row>
    <row r="4286" spans="2:4" x14ac:dyDescent="0.2">
      <c r="B4286" s="2"/>
      <c r="C4286" s="2"/>
      <c r="D4286" s="2"/>
    </row>
    <row r="4287" spans="2:4" x14ac:dyDescent="0.2">
      <c r="B4287" s="2"/>
      <c r="C4287" s="2"/>
      <c r="D4287" s="2"/>
    </row>
    <row r="4288" spans="2:4" x14ac:dyDescent="0.2">
      <c r="B4288" s="2"/>
      <c r="C4288" s="2"/>
      <c r="D4288" s="2"/>
    </row>
    <row r="4289" spans="2:4" x14ac:dyDescent="0.2">
      <c r="B4289" s="2"/>
      <c r="C4289" s="2"/>
      <c r="D4289" s="2"/>
    </row>
    <row r="4290" spans="2:4" x14ac:dyDescent="0.2">
      <c r="B4290" s="2"/>
      <c r="C4290" s="2"/>
      <c r="D4290" s="2"/>
    </row>
    <row r="4291" spans="2:4" x14ac:dyDescent="0.2">
      <c r="B4291" s="2"/>
      <c r="C4291" s="2"/>
      <c r="D4291" s="2"/>
    </row>
    <row r="4292" spans="2:4" x14ac:dyDescent="0.2">
      <c r="B4292" s="2"/>
      <c r="C4292" s="2"/>
      <c r="D4292" s="2"/>
    </row>
    <row r="4293" spans="2:4" x14ac:dyDescent="0.2">
      <c r="B4293" s="2"/>
      <c r="C4293" s="2"/>
      <c r="D4293" s="2"/>
    </row>
    <row r="4294" spans="2:4" x14ac:dyDescent="0.2">
      <c r="B4294" s="2"/>
      <c r="C4294" s="2"/>
      <c r="D4294" s="2"/>
    </row>
    <row r="4295" spans="2:4" x14ac:dyDescent="0.2">
      <c r="B4295" s="2"/>
      <c r="C4295" s="2"/>
      <c r="D4295" s="2"/>
    </row>
    <row r="4296" spans="2:4" x14ac:dyDescent="0.2">
      <c r="B4296" s="2"/>
      <c r="C4296" s="2"/>
      <c r="D4296" s="2"/>
    </row>
    <row r="4297" spans="2:4" x14ac:dyDescent="0.2">
      <c r="B4297" s="2"/>
      <c r="C4297" s="2"/>
      <c r="D4297" s="2"/>
    </row>
    <row r="4298" spans="2:4" x14ac:dyDescent="0.2">
      <c r="B4298" s="2"/>
      <c r="C4298" s="2"/>
      <c r="D4298" s="2"/>
    </row>
    <row r="4299" spans="2:4" x14ac:dyDescent="0.2">
      <c r="B4299" s="2"/>
      <c r="C4299" s="2"/>
      <c r="D4299" s="2"/>
    </row>
    <row r="4300" spans="2:4" x14ac:dyDescent="0.2">
      <c r="B4300" s="2"/>
      <c r="C4300" s="2"/>
      <c r="D4300" s="2"/>
    </row>
    <row r="4301" spans="2:4" x14ac:dyDescent="0.2">
      <c r="B4301" s="2"/>
      <c r="C4301" s="2"/>
      <c r="D4301" s="2"/>
    </row>
    <row r="4302" spans="2:4" x14ac:dyDescent="0.2">
      <c r="B4302" s="2"/>
      <c r="C4302" s="2"/>
      <c r="D4302" s="2"/>
    </row>
    <row r="4303" spans="2:4" x14ac:dyDescent="0.2">
      <c r="B4303" s="2"/>
      <c r="C4303" s="2"/>
      <c r="D4303" s="2"/>
    </row>
    <row r="4304" spans="2:4" x14ac:dyDescent="0.2">
      <c r="B4304" s="2"/>
      <c r="C4304" s="2"/>
      <c r="D4304" s="2"/>
    </row>
    <row r="4305" spans="2:4" x14ac:dyDescent="0.2">
      <c r="B4305" s="2"/>
      <c r="C4305" s="2"/>
      <c r="D4305" s="2"/>
    </row>
    <row r="4306" spans="2:4" x14ac:dyDescent="0.2">
      <c r="B4306" s="2"/>
      <c r="C4306" s="2"/>
      <c r="D4306" s="2"/>
    </row>
    <row r="4307" spans="2:4" x14ac:dyDescent="0.2">
      <c r="B4307" s="2"/>
      <c r="C4307" s="2"/>
      <c r="D4307" s="2"/>
    </row>
    <row r="4308" spans="2:4" x14ac:dyDescent="0.2">
      <c r="B4308" s="2"/>
      <c r="C4308" s="2"/>
      <c r="D4308" s="2"/>
    </row>
    <row r="4309" spans="2:4" x14ac:dyDescent="0.2">
      <c r="B4309" s="2"/>
      <c r="C4309" s="2"/>
      <c r="D4309" s="2"/>
    </row>
    <row r="4310" spans="2:4" x14ac:dyDescent="0.2">
      <c r="B4310" s="2"/>
      <c r="C4310" s="2"/>
      <c r="D4310" s="2"/>
    </row>
    <row r="4311" spans="2:4" x14ac:dyDescent="0.2">
      <c r="B4311" s="2"/>
      <c r="C4311" s="2"/>
      <c r="D4311" s="2"/>
    </row>
    <row r="4312" spans="2:4" x14ac:dyDescent="0.2">
      <c r="B4312" s="2"/>
      <c r="C4312" s="2"/>
      <c r="D4312" s="2"/>
    </row>
    <row r="4313" spans="2:4" x14ac:dyDescent="0.2">
      <c r="B4313" s="2"/>
      <c r="C4313" s="2"/>
      <c r="D4313" s="2"/>
    </row>
    <row r="4314" spans="2:4" x14ac:dyDescent="0.2">
      <c r="B4314" s="2"/>
      <c r="C4314" s="2"/>
      <c r="D4314" s="2"/>
    </row>
    <row r="4315" spans="2:4" x14ac:dyDescent="0.2">
      <c r="B4315" s="2"/>
      <c r="C4315" s="2"/>
      <c r="D4315" s="2"/>
    </row>
    <row r="4316" spans="2:4" x14ac:dyDescent="0.2">
      <c r="B4316" s="2"/>
      <c r="C4316" s="2"/>
      <c r="D4316" s="2"/>
    </row>
    <row r="4317" spans="2:4" x14ac:dyDescent="0.2">
      <c r="B4317" s="2"/>
      <c r="C4317" s="2"/>
      <c r="D4317" s="2"/>
    </row>
    <row r="4318" spans="2:4" x14ac:dyDescent="0.2">
      <c r="B4318" s="2"/>
      <c r="C4318" s="2"/>
      <c r="D4318" s="2"/>
    </row>
    <row r="4319" spans="2:4" x14ac:dyDescent="0.2">
      <c r="B4319" s="2"/>
      <c r="C4319" s="2"/>
      <c r="D4319" s="2"/>
    </row>
    <row r="4320" spans="2:4" x14ac:dyDescent="0.2">
      <c r="B4320" s="2"/>
      <c r="C4320" s="2"/>
      <c r="D4320" s="2"/>
    </row>
    <row r="4321" spans="2:4" x14ac:dyDescent="0.2">
      <c r="B4321" s="2"/>
      <c r="C4321" s="2"/>
      <c r="D4321" s="2"/>
    </row>
    <row r="4322" spans="2:4" x14ac:dyDescent="0.2">
      <c r="B4322" s="2"/>
      <c r="C4322" s="2"/>
      <c r="D4322" s="2"/>
    </row>
    <row r="4323" spans="2:4" x14ac:dyDescent="0.2">
      <c r="B4323" s="2"/>
      <c r="C4323" s="2"/>
      <c r="D4323" s="2"/>
    </row>
    <row r="4324" spans="2:4" x14ac:dyDescent="0.2">
      <c r="B4324" s="2"/>
      <c r="C4324" s="2"/>
      <c r="D4324" s="2"/>
    </row>
    <row r="4325" spans="2:4" x14ac:dyDescent="0.2">
      <c r="B4325" s="2"/>
      <c r="C4325" s="2"/>
      <c r="D4325" s="2"/>
    </row>
    <row r="4326" spans="2:4" x14ac:dyDescent="0.2">
      <c r="B4326" s="2"/>
      <c r="C4326" s="2"/>
      <c r="D4326" s="2"/>
    </row>
    <row r="4327" spans="2:4" x14ac:dyDescent="0.2">
      <c r="B4327" s="2"/>
      <c r="C4327" s="2"/>
      <c r="D4327" s="2"/>
    </row>
    <row r="4328" spans="2:4" x14ac:dyDescent="0.2">
      <c r="B4328" s="2"/>
      <c r="C4328" s="2"/>
      <c r="D4328" s="2"/>
    </row>
    <row r="4329" spans="2:4" x14ac:dyDescent="0.2">
      <c r="B4329" s="2"/>
      <c r="C4329" s="2"/>
      <c r="D4329" s="2"/>
    </row>
    <row r="4330" spans="2:4" x14ac:dyDescent="0.2">
      <c r="B4330" s="2"/>
      <c r="C4330" s="2"/>
      <c r="D4330" s="2"/>
    </row>
    <row r="4331" spans="2:4" x14ac:dyDescent="0.2">
      <c r="B4331" s="2"/>
      <c r="C4331" s="2"/>
      <c r="D4331" s="2"/>
    </row>
    <row r="4332" spans="2:4" x14ac:dyDescent="0.2">
      <c r="B4332" s="2"/>
      <c r="C4332" s="2"/>
      <c r="D4332" s="2"/>
    </row>
    <row r="4333" spans="2:4" x14ac:dyDescent="0.2">
      <c r="B4333" s="2"/>
      <c r="C4333" s="2"/>
      <c r="D4333" s="2"/>
    </row>
    <row r="4334" spans="2:4" x14ac:dyDescent="0.2">
      <c r="B4334" s="2"/>
      <c r="C4334" s="2"/>
      <c r="D4334" s="2"/>
    </row>
    <row r="4335" spans="2:4" x14ac:dyDescent="0.2">
      <c r="B4335" s="2"/>
      <c r="C4335" s="2"/>
      <c r="D4335" s="2"/>
    </row>
    <row r="4336" spans="2:4" x14ac:dyDescent="0.2">
      <c r="B4336" s="2"/>
      <c r="C4336" s="2"/>
      <c r="D4336" s="2"/>
    </row>
    <row r="4337" spans="2:4" x14ac:dyDescent="0.2">
      <c r="B4337" s="2"/>
      <c r="C4337" s="2"/>
      <c r="D4337" s="2"/>
    </row>
    <row r="4338" spans="2:4" x14ac:dyDescent="0.2">
      <c r="B4338" s="2"/>
      <c r="C4338" s="2"/>
      <c r="D4338" s="2"/>
    </row>
    <row r="4339" spans="2:4" x14ac:dyDescent="0.2">
      <c r="B4339" s="2"/>
      <c r="C4339" s="2"/>
      <c r="D4339" s="2"/>
    </row>
    <row r="4340" spans="2:4" x14ac:dyDescent="0.2">
      <c r="B4340" s="2"/>
      <c r="C4340" s="2"/>
      <c r="D4340" s="2"/>
    </row>
    <row r="4341" spans="2:4" x14ac:dyDescent="0.2">
      <c r="B4341" s="2"/>
      <c r="C4341" s="2"/>
      <c r="D4341" s="2"/>
    </row>
    <row r="4342" spans="2:4" x14ac:dyDescent="0.2">
      <c r="B4342" s="2"/>
      <c r="C4342" s="2"/>
      <c r="D4342" s="2"/>
    </row>
    <row r="4343" spans="2:4" x14ac:dyDescent="0.2">
      <c r="B4343" s="2"/>
      <c r="C4343" s="2"/>
      <c r="D4343" s="2"/>
    </row>
    <row r="4344" spans="2:4" x14ac:dyDescent="0.2">
      <c r="B4344" s="2"/>
      <c r="C4344" s="2"/>
      <c r="D4344" s="2"/>
    </row>
    <row r="4345" spans="2:4" x14ac:dyDescent="0.2">
      <c r="B4345" s="2"/>
      <c r="C4345" s="2"/>
      <c r="D4345" s="2"/>
    </row>
    <row r="4346" spans="2:4" x14ac:dyDescent="0.2">
      <c r="B4346" s="2"/>
      <c r="C4346" s="2"/>
      <c r="D4346" s="2"/>
    </row>
    <row r="4347" spans="2:4" x14ac:dyDescent="0.2">
      <c r="B4347" s="2"/>
      <c r="C4347" s="2"/>
      <c r="D4347" s="2"/>
    </row>
    <row r="4348" spans="2:4" x14ac:dyDescent="0.2">
      <c r="B4348" s="2"/>
      <c r="C4348" s="2"/>
      <c r="D4348" s="2"/>
    </row>
    <row r="4349" spans="2:4" x14ac:dyDescent="0.2">
      <c r="B4349" s="2"/>
      <c r="C4349" s="2"/>
      <c r="D4349" s="2"/>
    </row>
    <row r="4350" spans="2:4" x14ac:dyDescent="0.2">
      <c r="B4350" s="2"/>
      <c r="C4350" s="2"/>
      <c r="D4350" s="2"/>
    </row>
    <row r="4351" spans="2:4" x14ac:dyDescent="0.2">
      <c r="B4351" s="2"/>
      <c r="C4351" s="2"/>
      <c r="D4351" s="2"/>
    </row>
    <row r="4352" spans="2:4" x14ac:dyDescent="0.2">
      <c r="B4352" s="2"/>
      <c r="C4352" s="2"/>
      <c r="D4352" s="2"/>
    </row>
    <row r="4353" spans="2:4" x14ac:dyDescent="0.2">
      <c r="B4353" s="2"/>
      <c r="C4353" s="2"/>
      <c r="D4353" s="2"/>
    </row>
    <row r="4354" spans="2:4" x14ac:dyDescent="0.2">
      <c r="B4354" s="2"/>
      <c r="C4354" s="2"/>
      <c r="D4354" s="2"/>
    </row>
    <row r="4355" spans="2:4" x14ac:dyDescent="0.2">
      <c r="B4355" s="2"/>
      <c r="C4355" s="2"/>
      <c r="D4355" s="2"/>
    </row>
    <row r="4356" spans="2:4" x14ac:dyDescent="0.2">
      <c r="B4356" s="2"/>
      <c r="C4356" s="2"/>
      <c r="D4356" s="2"/>
    </row>
    <row r="4357" spans="2:4" x14ac:dyDescent="0.2">
      <c r="B4357" s="2"/>
      <c r="C4357" s="2"/>
      <c r="D4357" s="2"/>
    </row>
    <row r="4358" spans="2:4" x14ac:dyDescent="0.2">
      <c r="B4358" s="2"/>
      <c r="C4358" s="2"/>
      <c r="D4358" s="2"/>
    </row>
    <row r="4359" spans="2:4" x14ac:dyDescent="0.2">
      <c r="B4359" s="2"/>
      <c r="C4359" s="2"/>
      <c r="D4359" s="2"/>
    </row>
    <row r="4360" spans="2:4" x14ac:dyDescent="0.2">
      <c r="B4360" s="2"/>
      <c r="C4360" s="2"/>
      <c r="D4360" s="2"/>
    </row>
    <row r="4361" spans="2:4" x14ac:dyDescent="0.2">
      <c r="B4361" s="2"/>
      <c r="C4361" s="2"/>
      <c r="D4361" s="2"/>
    </row>
    <row r="4362" spans="2:4" x14ac:dyDescent="0.2">
      <c r="B4362" s="2"/>
      <c r="C4362" s="2"/>
      <c r="D4362" s="2"/>
    </row>
    <row r="4363" spans="2:4" x14ac:dyDescent="0.2">
      <c r="B4363" s="2"/>
      <c r="C4363" s="2"/>
      <c r="D4363" s="2"/>
    </row>
    <row r="4364" spans="2:4" x14ac:dyDescent="0.2">
      <c r="B4364" s="2"/>
      <c r="C4364" s="2"/>
      <c r="D4364" s="2"/>
    </row>
    <row r="4365" spans="2:4" x14ac:dyDescent="0.2">
      <c r="B4365" s="2"/>
      <c r="C4365" s="2"/>
      <c r="D4365" s="2"/>
    </row>
    <row r="4366" spans="2:4" x14ac:dyDescent="0.2">
      <c r="B4366" s="2"/>
      <c r="C4366" s="2"/>
      <c r="D4366" s="2"/>
    </row>
    <row r="4367" spans="2:4" x14ac:dyDescent="0.2">
      <c r="B4367" s="2"/>
      <c r="C4367" s="2"/>
      <c r="D4367" s="2"/>
    </row>
    <row r="4368" spans="2:4" x14ac:dyDescent="0.2">
      <c r="B4368" s="2"/>
      <c r="C4368" s="2"/>
      <c r="D4368" s="2"/>
    </row>
    <row r="4369" spans="2:4" x14ac:dyDescent="0.2">
      <c r="B4369" s="2"/>
      <c r="C4369" s="2"/>
      <c r="D4369" s="2"/>
    </row>
    <row r="4370" spans="2:4" x14ac:dyDescent="0.2">
      <c r="B4370" s="2"/>
      <c r="C4370" s="2"/>
      <c r="D4370" s="2"/>
    </row>
    <row r="4371" spans="2:4" x14ac:dyDescent="0.2">
      <c r="B4371" s="2"/>
      <c r="C4371" s="2"/>
      <c r="D4371" s="2"/>
    </row>
    <row r="4372" spans="2:4" x14ac:dyDescent="0.2">
      <c r="B4372" s="2"/>
      <c r="C4372" s="2"/>
      <c r="D4372" s="2"/>
    </row>
    <row r="4373" spans="2:4" x14ac:dyDescent="0.2">
      <c r="B4373" s="2"/>
      <c r="C4373" s="2"/>
      <c r="D4373" s="2"/>
    </row>
    <row r="4374" spans="2:4" x14ac:dyDescent="0.2">
      <c r="B4374" s="2"/>
      <c r="C4374" s="2"/>
      <c r="D4374" s="2"/>
    </row>
    <row r="4375" spans="2:4" x14ac:dyDescent="0.2">
      <c r="B4375" s="2"/>
      <c r="C4375" s="2"/>
      <c r="D4375" s="2"/>
    </row>
    <row r="4376" spans="2:4" x14ac:dyDescent="0.2">
      <c r="B4376" s="2"/>
      <c r="C4376" s="2"/>
      <c r="D4376" s="2"/>
    </row>
    <row r="4377" spans="2:4" x14ac:dyDescent="0.2">
      <c r="B4377" s="2"/>
      <c r="C4377" s="2"/>
      <c r="D4377" s="2"/>
    </row>
    <row r="4378" spans="2:4" x14ac:dyDescent="0.2">
      <c r="B4378" s="2"/>
      <c r="C4378" s="2"/>
      <c r="D4378" s="2"/>
    </row>
    <row r="4379" spans="2:4" x14ac:dyDescent="0.2">
      <c r="B4379" s="2"/>
      <c r="C4379" s="2"/>
      <c r="D4379" s="2"/>
    </row>
    <row r="4380" spans="2:4" x14ac:dyDescent="0.2">
      <c r="B4380" s="2"/>
      <c r="C4380" s="2"/>
      <c r="D4380" s="2"/>
    </row>
    <row r="4381" spans="2:4" x14ac:dyDescent="0.2">
      <c r="B4381" s="2"/>
      <c r="C4381" s="2"/>
      <c r="D4381" s="2"/>
    </row>
    <row r="4382" spans="2:4" x14ac:dyDescent="0.2">
      <c r="B4382" s="2"/>
      <c r="C4382" s="2"/>
      <c r="D4382" s="2"/>
    </row>
    <row r="4383" spans="2:4" x14ac:dyDescent="0.2">
      <c r="B4383" s="2"/>
      <c r="C4383" s="2"/>
      <c r="D4383" s="2"/>
    </row>
    <row r="4384" spans="2:4" x14ac:dyDescent="0.2">
      <c r="B4384" s="2"/>
      <c r="C4384" s="2"/>
      <c r="D4384" s="2"/>
    </row>
    <row r="4385" spans="2:4" x14ac:dyDescent="0.2">
      <c r="B4385" s="2"/>
      <c r="C4385" s="2"/>
      <c r="D4385" s="2"/>
    </row>
    <row r="4386" spans="2:4" x14ac:dyDescent="0.2">
      <c r="B4386" s="2"/>
      <c r="C4386" s="2"/>
      <c r="D4386" s="2"/>
    </row>
    <row r="4387" spans="2:4" x14ac:dyDescent="0.2">
      <c r="B4387" s="2"/>
      <c r="C4387" s="2"/>
      <c r="D4387" s="2"/>
    </row>
    <row r="4388" spans="2:4" x14ac:dyDescent="0.2">
      <c r="B4388" s="2"/>
      <c r="C4388" s="2"/>
      <c r="D4388" s="2"/>
    </row>
    <row r="4389" spans="2:4" x14ac:dyDescent="0.2">
      <c r="B4389" s="2"/>
      <c r="C4389" s="2"/>
      <c r="D4389" s="2"/>
    </row>
    <row r="4390" spans="2:4" x14ac:dyDescent="0.2">
      <c r="B4390" s="2"/>
      <c r="C4390" s="2"/>
      <c r="D4390" s="2"/>
    </row>
    <row r="4391" spans="2:4" x14ac:dyDescent="0.2">
      <c r="B4391" s="2"/>
      <c r="C4391" s="2"/>
      <c r="D4391" s="2"/>
    </row>
    <row r="4392" spans="2:4" x14ac:dyDescent="0.2">
      <c r="B4392" s="2"/>
      <c r="C4392" s="2"/>
      <c r="D4392" s="2"/>
    </row>
    <row r="4393" spans="2:4" x14ac:dyDescent="0.2">
      <c r="B4393" s="2"/>
      <c r="C4393" s="2"/>
      <c r="D4393" s="2"/>
    </row>
    <row r="4394" spans="2:4" x14ac:dyDescent="0.2">
      <c r="B4394" s="2"/>
      <c r="C4394" s="2"/>
      <c r="D4394" s="2"/>
    </row>
    <row r="4395" spans="2:4" x14ac:dyDescent="0.2">
      <c r="B4395" s="2"/>
      <c r="C4395" s="2"/>
      <c r="D4395" s="2"/>
    </row>
    <row r="4396" spans="2:4" x14ac:dyDescent="0.2">
      <c r="B4396" s="2"/>
      <c r="C4396" s="2"/>
      <c r="D4396" s="2"/>
    </row>
    <row r="4397" spans="2:4" x14ac:dyDescent="0.2">
      <c r="B4397" s="2"/>
      <c r="C4397" s="2"/>
      <c r="D4397" s="2"/>
    </row>
    <row r="4398" spans="2:4" x14ac:dyDescent="0.2">
      <c r="B4398" s="2"/>
      <c r="C4398" s="2"/>
      <c r="D4398" s="2"/>
    </row>
    <row r="4399" spans="2:4" x14ac:dyDescent="0.2">
      <c r="B4399" s="2"/>
      <c r="C4399" s="2"/>
      <c r="D4399" s="2"/>
    </row>
    <row r="4400" spans="2:4" x14ac:dyDescent="0.2">
      <c r="B4400" s="2"/>
      <c r="C4400" s="2"/>
      <c r="D4400" s="2"/>
    </row>
    <row r="4401" spans="2:4" x14ac:dyDescent="0.2">
      <c r="B4401" s="2"/>
      <c r="C4401" s="2"/>
      <c r="D4401" s="2"/>
    </row>
    <row r="4402" spans="2:4" x14ac:dyDescent="0.2">
      <c r="B4402" s="2"/>
      <c r="C4402" s="2"/>
      <c r="D4402" s="2"/>
    </row>
    <row r="4403" spans="2:4" x14ac:dyDescent="0.2">
      <c r="B4403" s="2"/>
      <c r="C4403" s="2"/>
      <c r="D4403" s="2"/>
    </row>
    <row r="4404" spans="2:4" x14ac:dyDescent="0.2">
      <c r="B4404" s="2"/>
      <c r="C4404" s="2"/>
      <c r="D4404" s="2"/>
    </row>
    <row r="4405" spans="2:4" x14ac:dyDescent="0.2">
      <c r="B4405" s="2"/>
      <c r="C4405" s="2"/>
      <c r="D4405" s="2"/>
    </row>
    <row r="4406" spans="2:4" x14ac:dyDescent="0.2">
      <c r="B4406" s="2"/>
      <c r="C4406" s="2"/>
      <c r="D4406" s="2"/>
    </row>
    <row r="4407" spans="2:4" x14ac:dyDescent="0.2">
      <c r="B4407" s="2"/>
      <c r="C4407" s="2"/>
      <c r="D4407" s="2"/>
    </row>
    <row r="4408" spans="2:4" x14ac:dyDescent="0.2">
      <c r="B4408" s="2"/>
      <c r="C4408" s="2"/>
      <c r="D4408" s="2"/>
    </row>
    <row r="4409" spans="2:4" x14ac:dyDescent="0.2">
      <c r="B4409" s="2"/>
      <c r="C4409" s="2"/>
      <c r="D4409" s="2"/>
    </row>
    <row r="4410" spans="2:4" x14ac:dyDescent="0.2">
      <c r="B4410" s="2"/>
      <c r="C4410" s="2"/>
      <c r="D4410" s="2"/>
    </row>
    <row r="4411" spans="2:4" x14ac:dyDescent="0.2">
      <c r="B4411" s="2"/>
      <c r="C4411" s="2"/>
      <c r="D4411" s="2"/>
    </row>
    <row r="4412" spans="2:4" x14ac:dyDescent="0.2">
      <c r="B4412" s="2"/>
      <c r="C4412" s="2"/>
      <c r="D4412" s="2"/>
    </row>
    <row r="4413" spans="2:4" x14ac:dyDescent="0.2">
      <c r="B4413" s="2"/>
      <c r="C4413" s="2"/>
      <c r="D4413" s="2"/>
    </row>
    <row r="4414" spans="2:4" x14ac:dyDescent="0.2">
      <c r="B4414" s="2"/>
      <c r="C4414" s="2"/>
      <c r="D4414" s="2"/>
    </row>
    <row r="4415" spans="2:4" x14ac:dyDescent="0.2">
      <c r="B4415" s="2"/>
      <c r="C4415" s="2"/>
      <c r="D4415" s="2"/>
    </row>
    <row r="4416" spans="2:4" x14ac:dyDescent="0.2">
      <c r="B4416" s="2"/>
      <c r="C4416" s="2"/>
      <c r="D4416" s="2"/>
    </row>
    <row r="4417" spans="2:4" x14ac:dyDescent="0.2">
      <c r="B4417" s="2"/>
      <c r="C4417" s="2"/>
      <c r="D4417" s="2"/>
    </row>
    <row r="4418" spans="2:4" x14ac:dyDescent="0.2">
      <c r="B4418" s="2"/>
      <c r="C4418" s="2"/>
      <c r="D4418" s="2"/>
    </row>
    <row r="4419" spans="2:4" x14ac:dyDescent="0.2">
      <c r="B4419" s="2"/>
      <c r="C4419" s="2"/>
      <c r="D4419" s="2"/>
    </row>
    <row r="4420" spans="2:4" x14ac:dyDescent="0.2">
      <c r="B4420" s="2"/>
      <c r="C4420" s="2"/>
      <c r="D4420" s="2"/>
    </row>
    <row r="4421" spans="2:4" x14ac:dyDescent="0.2">
      <c r="B4421" s="2"/>
      <c r="C4421" s="2"/>
      <c r="D4421" s="2"/>
    </row>
    <row r="4422" spans="2:4" x14ac:dyDescent="0.2">
      <c r="B4422" s="2"/>
      <c r="C4422" s="2"/>
      <c r="D4422" s="2"/>
    </row>
    <row r="4423" spans="2:4" x14ac:dyDescent="0.2">
      <c r="B4423" s="2"/>
      <c r="C4423" s="2"/>
      <c r="D4423" s="2"/>
    </row>
    <row r="4424" spans="2:4" x14ac:dyDescent="0.2">
      <c r="B4424" s="2"/>
      <c r="C4424" s="2"/>
      <c r="D4424" s="2"/>
    </row>
    <row r="4425" spans="2:4" x14ac:dyDescent="0.2">
      <c r="B4425" s="2"/>
      <c r="C4425" s="2"/>
      <c r="D4425" s="2"/>
    </row>
    <row r="4426" spans="2:4" x14ac:dyDescent="0.2">
      <c r="B4426" s="2"/>
      <c r="C4426" s="2"/>
      <c r="D4426" s="2"/>
    </row>
    <row r="4427" spans="2:4" x14ac:dyDescent="0.2">
      <c r="B4427" s="2"/>
      <c r="C4427" s="2"/>
      <c r="D4427" s="2"/>
    </row>
    <row r="4428" spans="2:4" x14ac:dyDescent="0.2">
      <c r="B4428" s="2"/>
      <c r="C4428" s="2"/>
      <c r="D4428" s="2"/>
    </row>
    <row r="4429" spans="2:4" x14ac:dyDescent="0.2">
      <c r="B4429" s="2"/>
      <c r="C4429" s="2"/>
      <c r="D4429" s="2"/>
    </row>
    <row r="4430" spans="2:4" x14ac:dyDescent="0.2">
      <c r="B4430" s="2"/>
      <c r="C4430" s="2"/>
      <c r="D4430" s="2"/>
    </row>
    <row r="4431" spans="2:4" x14ac:dyDescent="0.2">
      <c r="B4431" s="2"/>
      <c r="C4431" s="2"/>
      <c r="D4431" s="2"/>
    </row>
    <row r="4432" spans="2:4" x14ac:dyDescent="0.2">
      <c r="B4432" s="2"/>
      <c r="C4432" s="2"/>
      <c r="D4432" s="2"/>
    </row>
    <row r="4433" spans="2:4" x14ac:dyDescent="0.2">
      <c r="B4433" s="2"/>
      <c r="C4433" s="2"/>
      <c r="D4433" s="2"/>
    </row>
    <row r="4434" spans="2:4" x14ac:dyDescent="0.2">
      <c r="B4434" s="2"/>
      <c r="C4434" s="2"/>
      <c r="D4434" s="2"/>
    </row>
    <row r="4435" spans="2:4" x14ac:dyDescent="0.2">
      <c r="B4435" s="2"/>
      <c r="C4435" s="2"/>
      <c r="D4435" s="2"/>
    </row>
    <row r="4436" spans="2:4" x14ac:dyDescent="0.2">
      <c r="B4436" s="2"/>
      <c r="C4436" s="2"/>
      <c r="D4436" s="2"/>
    </row>
    <row r="4437" spans="2:4" x14ac:dyDescent="0.2">
      <c r="B4437" s="2"/>
      <c r="C4437" s="2"/>
      <c r="D4437" s="2"/>
    </row>
    <row r="4438" spans="2:4" x14ac:dyDescent="0.2">
      <c r="B4438" s="2"/>
      <c r="C4438" s="2"/>
      <c r="D4438" s="2"/>
    </row>
    <row r="4439" spans="2:4" x14ac:dyDescent="0.2">
      <c r="B4439" s="2"/>
      <c r="C4439" s="2"/>
      <c r="D4439" s="2"/>
    </row>
    <row r="4440" spans="2:4" x14ac:dyDescent="0.2">
      <c r="B4440" s="2"/>
      <c r="C4440" s="2"/>
      <c r="D4440" s="2"/>
    </row>
    <row r="4441" spans="2:4" x14ac:dyDescent="0.2">
      <c r="B4441" s="2"/>
      <c r="C4441" s="2"/>
      <c r="D4441" s="2"/>
    </row>
    <row r="4442" spans="2:4" x14ac:dyDescent="0.2">
      <c r="B4442" s="2"/>
      <c r="C4442" s="2"/>
      <c r="D4442" s="2"/>
    </row>
    <row r="4443" spans="2:4" x14ac:dyDescent="0.2">
      <c r="B4443" s="2"/>
      <c r="C4443" s="2"/>
      <c r="D4443" s="2"/>
    </row>
    <row r="4444" spans="2:4" x14ac:dyDescent="0.2">
      <c r="B4444" s="2"/>
      <c r="C4444" s="2"/>
      <c r="D4444" s="2"/>
    </row>
    <row r="4445" spans="2:4" x14ac:dyDescent="0.2">
      <c r="B4445" s="2"/>
      <c r="C4445" s="2"/>
      <c r="D4445" s="2"/>
    </row>
    <row r="4446" spans="2:4" x14ac:dyDescent="0.2">
      <c r="B4446" s="2"/>
      <c r="C4446" s="2"/>
      <c r="D4446" s="2"/>
    </row>
    <row r="4447" spans="2:4" x14ac:dyDescent="0.2">
      <c r="B4447" s="2"/>
      <c r="C4447" s="2"/>
      <c r="D4447" s="2"/>
    </row>
    <row r="4448" spans="2:4" x14ac:dyDescent="0.2">
      <c r="B4448" s="2"/>
      <c r="C4448" s="2"/>
      <c r="D4448" s="2"/>
    </row>
    <row r="4449" spans="2:4" x14ac:dyDescent="0.2">
      <c r="B4449" s="2"/>
      <c r="C4449" s="2"/>
      <c r="D4449" s="2"/>
    </row>
    <row r="4450" spans="2:4" x14ac:dyDescent="0.2">
      <c r="B4450" s="2"/>
      <c r="C4450" s="2"/>
      <c r="D4450" s="2"/>
    </row>
    <row r="4451" spans="2:4" x14ac:dyDescent="0.2">
      <c r="B4451" s="2"/>
      <c r="C4451" s="2"/>
      <c r="D4451" s="2"/>
    </row>
    <row r="4452" spans="2:4" x14ac:dyDescent="0.2">
      <c r="B4452" s="2"/>
      <c r="C4452" s="2"/>
      <c r="D4452" s="2"/>
    </row>
    <row r="4453" spans="2:4" x14ac:dyDescent="0.2">
      <c r="B4453" s="2"/>
      <c r="C4453" s="2"/>
      <c r="D4453" s="2"/>
    </row>
    <row r="4454" spans="2:4" x14ac:dyDescent="0.2">
      <c r="B4454" s="2"/>
      <c r="C4454" s="2"/>
      <c r="D4454" s="2"/>
    </row>
    <row r="4455" spans="2:4" x14ac:dyDescent="0.2">
      <c r="B4455" s="2"/>
      <c r="C4455" s="2"/>
      <c r="D4455" s="2"/>
    </row>
    <row r="4456" spans="2:4" x14ac:dyDescent="0.2">
      <c r="B4456" s="2"/>
      <c r="C4456" s="2"/>
      <c r="D4456" s="2"/>
    </row>
    <row r="4457" spans="2:4" x14ac:dyDescent="0.2">
      <c r="B4457" s="2"/>
      <c r="C4457" s="2"/>
      <c r="D4457" s="2"/>
    </row>
    <row r="4458" spans="2:4" x14ac:dyDescent="0.2">
      <c r="B4458" s="2"/>
      <c r="C4458" s="2"/>
      <c r="D4458" s="2"/>
    </row>
    <row r="4459" spans="2:4" x14ac:dyDescent="0.2">
      <c r="B4459" s="2"/>
      <c r="C4459" s="2"/>
      <c r="D4459" s="2"/>
    </row>
    <row r="4460" spans="2:4" x14ac:dyDescent="0.2">
      <c r="B4460" s="2"/>
      <c r="C4460" s="2"/>
      <c r="D4460" s="2"/>
    </row>
    <row r="4461" spans="2:4" x14ac:dyDescent="0.2">
      <c r="B4461" s="2"/>
      <c r="C4461" s="2"/>
      <c r="D4461" s="2"/>
    </row>
    <row r="4462" spans="2:4" x14ac:dyDescent="0.2">
      <c r="B4462" s="2"/>
      <c r="C4462" s="2"/>
      <c r="D4462" s="2"/>
    </row>
    <row r="4463" spans="2:4" x14ac:dyDescent="0.2">
      <c r="B4463" s="2"/>
      <c r="C4463" s="2"/>
      <c r="D4463" s="2"/>
    </row>
    <row r="4464" spans="2:4" x14ac:dyDescent="0.2">
      <c r="B4464" s="2"/>
      <c r="C4464" s="2"/>
      <c r="D4464" s="2"/>
    </row>
    <row r="4465" spans="2:4" x14ac:dyDescent="0.2">
      <c r="B4465" s="2"/>
      <c r="C4465" s="2"/>
      <c r="D4465" s="2"/>
    </row>
    <row r="4466" spans="2:4" x14ac:dyDescent="0.2">
      <c r="B4466" s="2"/>
      <c r="C4466" s="2"/>
      <c r="D4466" s="2"/>
    </row>
    <row r="4467" spans="2:4" x14ac:dyDescent="0.2">
      <c r="B4467" s="2"/>
      <c r="C4467" s="2"/>
      <c r="D4467" s="2"/>
    </row>
    <row r="4468" spans="2:4" x14ac:dyDescent="0.2">
      <c r="B4468" s="2"/>
      <c r="C4468" s="2"/>
      <c r="D4468" s="2"/>
    </row>
    <row r="4469" spans="2:4" x14ac:dyDescent="0.2">
      <c r="B4469" s="2"/>
      <c r="C4469" s="2"/>
      <c r="D4469" s="2"/>
    </row>
    <row r="4470" spans="2:4" x14ac:dyDescent="0.2">
      <c r="B4470" s="2"/>
      <c r="C4470" s="2"/>
      <c r="D4470" s="2"/>
    </row>
    <row r="4471" spans="2:4" x14ac:dyDescent="0.2">
      <c r="B4471" s="2"/>
      <c r="C4471" s="2"/>
      <c r="D4471" s="2"/>
    </row>
    <row r="4472" spans="2:4" x14ac:dyDescent="0.2">
      <c r="B4472" s="2"/>
      <c r="C4472" s="2"/>
      <c r="D4472" s="2"/>
    </row>
    <row r="4473" spans="2:4" x14ac:dyDescent="0.2">
      <c r="B4473" s="2"/>
      <c r="C4473" s="2"/>
      <c r="D4473" s="2"/>
    </row>
    <row r="4474" spans="2:4" x14ac:dyDescent="0.2">
      <c r="B4474" s="2"/>
      <c r="C4474" s="2"/>
      <c r="D4474" s="2"/>
    </row>
    <row r="4475" spans="2:4" x14ac:dyDescent="0.2">
      <c r="B4475" s="2"/>
      <c r="C4475" s="2"/>
      <c r="D4475" s="2"/>
    </row>
    <row r="4476" spans="2:4" x14ac:dyDescent="0.2">
      <c r="B4476" s="2"/>
      <c r="C4476" s="2"/>
      <c r="D4476" s="2"/>
    </row>
    <row r="4477" spans="2:4" x14ac:dyDescent="0.2">
      <c r="B4477" s="2"/>
      <c r="C4477" s="2"/>
      <c r="D4477" s="2"/>
    </row>
    <row r="4478" spans="2:4" x14ac:dyDescent="0.2">
      <c r="B4478" s="2"/>
      <c r="C4478" s="2"/>
      <c r="D4478" s="2"/>
    </row>
    <row r="4479" spans="2:4" x14ac:dyDescent="0.2">
      <c r="B4479" s="2"/>
      <c r="C4479" s="2"/>
      <c r="D4479" s="2"/>
    </row>
    <row r="4480" spans="2:4" x14ac:dyDescent="0.2">
      <c r="B4480" s="2"/>
      <c r="C4480" s="2"/>
      <c r="D4480" s="2"/>
    </row>
    <row r="4481" spans="2:4" x14ac:dyDescent="0.2">
      <c r="B4481" s="2"/>
      <c r="C4481" s="2"/>
      <c r="D4481" s="2"/>
    </row>
    <row r="4482" spans="2:4" x14ac:dyDescent="0.2">
      <c r="B4482" s="2"/>
      <c r="C4482" s="2"/>
      <c r="D4482" s="2"/>
    </row>
    <row r="4483" spans="2:4" x14ac:dyDescent="0.2">
      <c r="B4483" s="2"/>
      <c r="C4483" s="2"/>
      <c r="D4483" s="2"/>
    </row>
    <row r="4484" spans="2:4" x14ac:dyDescent="0.2">
      <c r="B4484" s="2"/>
      <c r="C4484" s="2"/>
      <c r="D4484" s="2"/>
    </row>
    <row r="4485" spans="2:4" x14ac:dyDescent="0.2">
      <c r="B4485" s="2"/>
      <c r="C4485" s="2"/>
      <c r="D4485" s="2"/>
    </row>
    <row r="4486" spans="2:4" x14ac:dyDescent="0.2">
      <c r="B4486" s="2"/>
      <c r="C4486" s="2"/>
      <c r="D4486" s="2"/>
    </row>
    <row r="4487" spans="2:4" x14ac:dyDescent="0.2">
      <c r="B4487" s="2"/>
      <c r="C4487" s="2"/>
      <c r="D4487" s="2"/>
    </row>
    <row r="4488" spans="2:4" x14ac:dyDescent="0.2">
      <c r="B4488" s="2"/>
      <c r="C4488" s="2"/>
      <c r="D4488" s="2"/>
    </row>
    <row r="4489" spans="2:4" x14ac:dyDescent="0.2">
      <c r="B4489" s="2"/>
      <c r="C4489" s="2"/>
      <c r="D4489" s="2"/>
    </row>
    <row r="4490" spans="2:4" x14ac:dyDescent="0.2">
      <c r="B4490" s="2"/>
      <c r="C4490" s="2"/>
      <c r="D4490" s="2"/>
    </row>
    <row r="4491" spans="2:4" x14ac:dyDescent="0.2">
      <c r="B4491" s="2"/>
      <c r="C4491" s="2"/>
      <c r="D4491" s="2"/>
    </row>
    <row r="4492" spans="2:4" x14ac:dyDescent="0.2">
      <c r="B4492" s="2"/>
      <c r="C4492" s="2"/>
      <c r="D4492" s="2"/>
    </row>
    <row r="4493" spans="2:4" x14ac:dyDescent="0.2">
      <c r="B4493" s="2"/>
      <c r="C4493" s="2"/>
      <c r="D4493" s="2"/>
    </row>
    <row r="4494" spans="2:4" x14ac:dyDescent="0.2">
      <c r="B4494" s="2"/>
      <c r="C4494" s="2"/>
      <c r="D4494" s="2"/>
    </row>
    <row r="4495" spans="2:4" x14ac:dyDescent="0.2">
      <c r="B4495" s="2"/>
      <c r="C4495" s="2"/>
      <c r="D4495" s="2"/>
    </row>
    <row r="4496" spans="2:4" x14ac:dyDescent="0.2">
      <c r="B4496" s="2"/>
      <c r="C4496" s="2"/>
      <c r="D4496" s="2"/>
    </row>
    <row r="4497" spans="2:4" x14ac:dyDescent="0.2">
      <c r="B4497" s="2"/>
      <c r="C4497" s="2"/>
      <c r="D4497" s="2"/>
    </row>
    <row r="4498" spans="2:4" x14ac:dyDescent="0.2">
      <c r="B4498" s="2"/>
      <c r="C4498" s="2"/>
      <c r="D4498" s="2"/>
    </row>
    <row r="4499" spans="2:4" x14ac:dyDescent="0.2">
      <c r="B4499" s="2"/>
      <c r="C4499" s="2"/>
      <c r="D4499" s="2"/>
    </row>
    <row r="4500" spans="2:4" x14ac:dyDescent="0.2">
      <c r="B4500" s="2"/>
      <c r="C4500" s="2"/>
      <c r="D4500" s="2"/>
    </row>
    <row r="4501" spans="2:4" x14ac:dyDescent="0.2">
      <c r="B4501" s="2"/>
      <c r="C4501" s="2"/>
      <c r="D4501" s="2"/>
    </row>
    <row r="4502" spans="2:4" x14ac:dyDescent="0.2">
      <c r="B4502" s="2"/>
      <c r="C4502" s="2"/>
      <c r="D4502" s="2"/>
    </row>
    <row r="4503" spans="2:4" x14ac:dyDescent="0.2">
      <c r="B4503" s="2"/>
      <c r="C4503" s="2"/>
      <c r="D4503" s="2"/>
    </row>
    <row r="4504" spans="2:4" x14ac:dyDescent="0.2">
      <c r="B4504" s="2"/>
      <c r="C4504" s="2"/>
      <c r="D4504" s="2"/>
    </row>
    <row r="4505" spans="2:4" x14ac:dyDescent="0.2">
      <c r="B4505" s="2"/>
      <c r="C4505" s="2"/>
      <c r="D4505" s="2"/>
    </row>
    <row r="4506" spans="2:4" x14ac:dyDescent="0.2">
      <c r="B4506" s="2"/>
      <c r="C4506" s="2"/>
      <c r="D4506" s="2"/>
    </row>
    <row r="4507" spans="2:4" x14ac:dyDescent="0.2">
      <c r="B4507" s="2"/>
      <c r="C4507" s="2"/>
      <c r="D4507" s="2"/>
    </row>
    <row r="4508" spans="2:4" x14ac:dyDescent="0.2">
      <c r="B4508" s="2"/>
      <c r="C4508" s="2"/>
      <c r="D4508" s="2"/>
    </row>
    <row r="4509" spans="2:4" x14ac:dyDescent="0.2">
      <c r="B4509" s="2"/>
      <c r="C4509" s="2"/>
      <c r="D4509" s="2"/>
    </row>
    <row r="4510" spans="2:4" x14ac:dyDescent="0.2">
      <c r="B4510" s="2"/>
      <c r="C4510" s="2"/>
      <c r="D4510" s="2"/>
    </row>
    <row r="4511" spans="2:4" x14ac:dyDescent="0.2">
      <c r="B4511" s="2"/>
      <c r="C4511" s="2"/>
      <c r="D4511" s="2"/>
    </row>
    <row r="4512" spans="2:4" x14ac:dyDescent="0.2">
      <c r="B4512" s="2"/>
      <c r="C4512" s="2"/>
      <c r="D4512" s="2"/>
    </row>
    <row r="4513" spans="2:4" x14ac:dyDescent="0.2">
      <c r="B4513" s="2"/>
      <c r="C4513" s="2"/>
      <c r="D4513" s="2"/>
    </row>
    <row r="4514" spans="2:4" x14ac:dyDescent="0.2">
      <c r="B4514" s="2"/>
      <c r="C4514" s="2"/>
      <c r="D4514" s="2"/>
    </row>
    <row r="4515" spans="2:4" x14ac:dyDescent="0.2">
      <c r="B4515" s="2"/>
      <c r="C4515" s="2"/>
      <c r="D4515" s="2"/>
    </row>
    <row r="4516" spans="2:4" x14ac:dyDescent="0.2">
      <c r="B4516" s="2"/>
      <c r="C4516" s="2"/>
      <c r="D4516" s="2"/>
    </row>
    <row r="4517" spans="2:4" x14ac:dyDescent="0.2">
      <c r="B4517" s="2"/>
      <c r="C4517" s="2"/>
      <c r="D4517" s="2"/>
    </row>
    <row r="4518" spans="2:4" x14ac:dyDescent="0.2">
      <c r="B4518" s="2"/>
      <c r="C4518" s="2"/>
      <c r="D4518" s="2"/>
    </row>
    <row r="4519" spans="2:4" x14ac:dyDescent="0.2">
      <c r="B4519" s="2"/>
      <c r="C4519" s="2"/>
      <c r="D4519" s="2"/>
    </row>
    <row r="4520" spans="2:4" x14ac:dyDescent="0.2">
      <c r="B4520" s="2"/>
      <c r="C4520" s="2"/>
      <c r="D4520" s="2"/>
    </row>
    <row r="4521" spans="2:4" x14ac:dyDescent="0.2">
      <c r="B4521" s="2"/>
      <c r="C4521" s="2"/>
      <c r="D4521" s="2"/>
    </row>
    <row r="4522" spans="2:4" x14ac:dyDescent="0.2">
      <c r="B4522" s="2"/>
      <c r="C4522" s="2"/>
      <c r="D4522" s="2"/>
    </row>
    <row r="4523" spans="2:4" x14ac:dyDescent="0.2">
      <c r="B4523" s="2"/>
      <c r="C4523" s="2"/>
      <c r="D4523" s="2"/>
    </row>
    <row r="4524" spans="2:4" x14ac:dyDescent="0.2">
      <c r="B4524" s="2"/>
      <c r="C4524" s="2"/>
      <c r="D4524" s="2"/>
    </row>
    <row r="4525" spans="2:4" x14ac:dyDescent="0.2">
      <c r="B4525" s="2"/>
      <c r="C4525" s="2"/>
      <c r="D4525" s="2"/>
    </row>
    <row r="4526" spans="2:4" x14ac:dyDescent="0.2">
      <c r="B4526" s="2"/>
      <c r="C4526" s="2"/>
      <c r="D4526" s="2"/>
    </row>
    <row r="4527" spans="2:4" x14ac:dyDescent="0.2">
      <c r="B4527" s="2"/>
      <c r="C4527" s="2"/>
      <c r="D4527" s="2"/>
    </row>
    <row r="4528" spans="2:4" x14ac:dyDescent="0.2">
      <c r="B4528" s="2"/>
      <c r="C4528" s="2"/>
      <c r="D4528" s="2"/>
    </row>
    <row r="4529" spans="2:4" x14ac:dyDescent="0.2">
      <c r="B4529" s="2"/>
      <c r="C4529" s="2"/>
      <c r="D4529" s="2"/>
    </row>
    <row r="4530" spans="2:4" x14ac:dyDescent="0.2">
      <c r="B4530" s="2"/>
      <c r="C4530" s="2"/>
      <c r="D4530" s="2"/>
    </row>
    <row r="4531" spans="2:4" x14ac:dyDescent="0.2">
      <c r="B4531" s="2"/>
      <c r="C4531" s="2"/>
      <c r="D4531" s="2"/>
    </row>
    <row r="4532" spans="2:4" x14ac:dyDescent="0.2">
      <c r="B4532" s="2"/>
      <c r="C4532" s="2"/>
      <c r="D4532" s="2"/>
    </row>
    <row r="4533" spans="2:4" x14ac:dyDescent="0.2">
      <c r="B4533" s="2"/>
      <c r="C4533" s="2"/>
      <c r="D4533" s="2"/>
    </row>
    <row r="4534" spans="2:4" x14ac:dyDescent="0.2">
      <c r="B4534" s="2"/>
      <c r="C4534" s="2"/>
      <c r="D4534" s="2"/>
    </row>
    <row r="4535" spans="2:4" x14ac:dyDescent="0.2">
      <c r="B4535" s="2"/>
      <c r="C4535" s="2"/>
      <c r="D4535" s="2"/>
    </row>
    <row r="4536" spans="2:4" x14ac:dyDescent="0.2">
      <c r="B4536" s="2"/>
      <c r="C4536" s="2"/>
      <c r="D4536" s="2"/>
    </row>
    <row r="4537" spans="2:4" x14ac:dyDescent="0.2">
      <c r="B4537" s="2"/>
      <c r="C4537" s="2"/>
      <c r="D4537" s="2"/>
    </row>
    <row r="4538" spans="2:4" x14ac:dyDescent="0.2">
      <c r="B4538" s="2"/>
      <c r="C4538" s="2"/>
      <c r="D4538" s="2"/>
    </row>
    <row r="4539" spans="2:4" x14ac:dyDescent="0.2">
      <c r="B4539" s="2"/>
      <c r="C4539" s="2"/>
      <c r="D4539" s="2"/>
    </row>
    <row r="4540" spans="2:4" x14ac:dyDescent="0.2">
      <c r="B4540" s="2"/>
      <c r="C4540" s="2"/>
      <c r="D4540" s="2"/>
    </row>
    <row r="4541" spans="2:4" x14ac:dyDescent="0.2">
      <c r="B4541" s="2"/>
      <c r="C4541" s="2"/>
      <c r="D4541" s="2"/>
    </row>
    <row r="4542" spans="2:4" x14ac:dyDescent="0.2">
      <c r="B4542" s="2"/>
      <c r="C4542" s="2"/>
      <c r="D4542" s="2"/>
    </row>
    <row r="4543" spans="2:4" x14ac:dyDescent="0.2">
      <c r="B4543" s="2"/>
      <c r="C4543" s="2"/>
      <c r="D4543" s="2"/>
    </row>
    <row r="4544" spans="2:4" x14ac:dyDescent="0.2">
      <c r="B4544" s="2"/>
      <c r="C4544" s="2"/>
      <c r="D4544" s="2"/>
    </row>
    <row r="4545" spans="2:4" x14ac:dyDescent="0.2">
      <c r="B4545" s="2"/>
      <c r="C4545" s="2"/>
      <c r="D4545" s="2"/>
    </row>
    <row r="4546" spans="2:4" x14ac:dyDescent="0.2">
      <c r="B4546" s="2"/>
      <c r="C4546" s="2"/>
      <c r="D4546" s="2"/>
    </row>
    <row r="4547" spans="2:4" x14ac:dyDescent="0.2">
      <c r="B4547" s="2"/>
      <c r="C4547" s="2"/>
      <c r="D4547" s="2"/>
    </row>
    <row r="4548" spans="2:4" x14ac:dyDescent="0.2">
      <c r="B4548" s="2"/>
      <c r="C4548" s="2"/>
      <c r="D4548" s="2"/>
    </row>
    <row r="4549" spans="2:4" x14ac:dyDescent="0.2">
      <c r="B4549" s="2"/>
      <c r="C4549" s="2"/>
      <c r="D4549" s="2"/>
    </row>
    <row r="4550" spans="2:4" x14ac:dyDescent="0.2">
      <c r="B4550" s="2"/>
      <c r="C4550" s="2"/>
      <c r="D4550" s="2"/>
    </row>
    <row r="4551" spans="2:4" x14ac:dyDescent="0.2">
      <c r="B4551" s="2"/>
      <c r="C4551" s="2"/>
      <c r="D4551" s="2"/>
    </row>
    <row r="4552" spans="2:4" x14ac:dyDescent="0.2">
      <c r="B4552" s="2"/>
      <c r="C4552" s="2"/>
      <c r="D4552" s="2"/>
    </row>
    <row r="4553" spans="2:4" x14ac:dyDescent="0.2">
      <c r="B4553" s="2"/>
      <c r="C4553" s="2"/>
      <c r="D4553" s="2"/>
    </row>
    <row r="4554" spans="2:4" x14ac:dyDescent="0.2">
      <c r="B4554" s="2"/>
      <c r="C4554" s="2"/>
      <c r="D4554" s="2"/>
    </row>
    <row r="4555" spans="2:4" x14ac:dyDescent="0.2">
      <c r="B4555" s="2"/>
      <c r="C4555" s="2"/>
      <c r="D4555" s="2"/>
    </row>
    <row r="4556" spans="2:4" x14ac:dyDescent="0.2">
      <c r="B4556" s="2"/>
      <c r="C4556" s="2"/>
      <c r="D4556" s="2"/>
    </row>
    <row r="4557" spans="2:4" x14ac:dyDescent="0.2">
      <c r="B4557" s="2"/>
      <c r="C4557" s="2"/>
      <c r="D4557" s="2"/>
    </row>
    <row r="4558" spans="2:4" x14ac:dyDescent="0.2">
      <c r="B4558" s="2"/>
      <c r="C4558" s="2"/>
      <c r="D4558" s="2"/>
    </row>
    <row r="4559" spans="2:4" x14ac:dyDescent="0.2">
      <c r="B4559" s="2"/>
      <c r="C4559" s="2"/>
      <c r="D4559" s="2"/>
    </row>
    <row r="4560" spans="2:4" x14ac:dyDescent="0.2">
      <c r="B4560" s="2"/>
      <c r="C4560" s="2"/>
      <c r="D4560" s="2"/>
    </row>
    <row r="4561" spans="2:4" x14ac:dyDescent="0.2">
      <c r="B4561" s="2"/>
      <c r="C4561" s="2"/>
      <c r="D4561" s="2"/>
    </row>
    <row r="4562" spans="2:4" x14ac:dyDescent="0.2">
      <c r="B4562" s="2"/>
      <c r="C4562" s="2"/>
      <c r="D4562" s="2"/>
    </row>
    <row r="4563" spans="2:4" x14ac:dyDescent="0.2">
      <c r="B4563" s="2"/>
      <c r="C4563" s="2"/>
      <c r="D4563" s="2"/>
    </row>
    <row r="4564" spans="2:4" x14ac:dyDescent="0.2">
      <c r="B4564" s="2"/>
      <c r="C4564" s="2"/>
      <c r="D4564" s="2"/>
    </row>
    <row r="4565" spans="2:4" x14ac:dyDescent="0.2">
      <c r="B4565" s="2"/>
      <c r="C4565" s="2"/>
      <c r="D4565" s="2"/>
    </row>
    <row r="4566" spans="2:4" x14ac:dyDescent="0.2">
      <c r="B4566" s="2"/>
      <c r="C4566" s="2"/>
      <c r="D4566" s="2"/>
    </row>
    <row r="4567" spans="2:4" x14ac:dyDescent="0.2">
      <c r="B4567" s="2"/>
      <c r="C4567" s="2"/>
      <c r="D4567" s="2"/>
    </row>
    <row r="4568" spans="2:4" x14ac:dyDescent="0.2">
      <c r="B4568" s="2"/>
      <c r="C4568" s="2"/>
      <c r="D4568" s="2"/>
    </row>
    <row r="4569" spans="2:4" x14ac:dyDescent="0.2">
      <c r="B4569" s="2"/>
      <c r="C4569" s="2"/>
      <c r="D4569" s="2"/>
    </row>
    <row r="4570" spans="2:4" x14ac:dyDescent="0.2">
      <c r="B4570" s="2"/>
      <c r="C4570" s="2"/>
      <c r="D4570" s="2"/>
    </row>
    <row r="4571" spans="2:4" x14ac:dyDescent="0.2">
      <c r="B4571" s="2"/>
      <c r="C4571" s="2"/>
      <c r="D4571" s="2"/>
    </row>
    <row r="4572" spans="2:4" x14ac:dyDescent="0.2">
      <c r="B4572" s="2"/>
      <c r="C4572" s="2"/>
      <c r="D4572" s="2"/>
    </row>
    <row r="4573" spans="2:4" x14ac:dyDescent="0.2">
      <c r="B4573" s="2"/>
      <c r="C4573" s="2"/>
      <c r="D4573" s="2"/>
    </row>
    <row r="4574" spans="2:4" x14ac:dyDescent="0.2">
      <c r="B4574" s="2"/>
      <c r="C4574" s="2"/>
      <c r="D4574" s="2"/>
    </row>
    <row r="4575" spans="2:4" x14ac:dyDescent="0.2">
      <c r="B4575" s="2"/>
      <c r="C4575" s="2"/>
      <c r="D4575" s="2"/>
    </row>
    <row r="4576" spans="2:4" x14ac:dyDescent="0.2">
      <c r="B4576" s="2"/>
      <c r="C4576" s="2"/>
      <c r="D4576" s="2"/>
    </row>
    <row r="4577" spans="2:4" x14ac:dyDescent="0.2">
      <c r="B4577" s="2"/>
      <c r="C4577" s="2"/>
      <c r="D4577" s="2"/>
    </row>
    <row r="4578" spans="2:4" x14ac:dyDescent="0.2">
      <c r="B4578" s="2"/>
      <c r="C4578" s="2"/>
      <c r="D4578" s="2"/>
    </row>
    <row r="4579" spans="2:4" x14ac:dyDescent="0.2">
      <c r="B4579" s="2"/>
      <c r="C4579" s="2"/>
      <c r="D4579" s="2"/>
    </row>
    <row r="4580" spans="2:4" x14ac:dyDescent="0.2">
      <c r="B4580" s="2"/>
      <c r="C4580" s="2"/>
      <c r="D4580" s="2"/>
    </row>
    <row r="4581" spans="2:4" x14ac:dyDescent="0.2">
      <c r="B4581" s="2"/>
      <c r="C4581" s="2"/>
      <c r="D4581" s="2"/>
    </row>
    <row r="4582" spans="2:4" x14ac:dyDescent="0.2">
      <c r="B4582" s="2"/>
      <c r="C4582" s="2"/>
      <c r="D4582" s="2"/>
    </row>
    <row r="4583" spans="2:4" x14ac:dyDescent="0.2">
      <c r="B4583" s="2"/>
      <c r="C4583" s="2"/>
      <c r="D4583" s="2"/>
    </row>
    <row r="4584" spans="2:4" x14ac:dyDescent="0.2">
      <c r="B4584" s="2"/>
      <c r="C4584" s="2"/>
      <c r="D4584" s="2"/>
    </row>
    <row r="4585" spans="2:4" x14ac:dyDescent="0.2">
      <c r="B4585" s="2"/>
      <c r="C4585" s="2"/>
      <c r="D4585" s="2"/>
    </row>
    <row r="4586" spans="2:4" x14ac:dyDescent="0.2">
      <c r="B4586" s="2"/>
      <c r="C4586" s="2"/>
      <c r="D4586" s="2"/>
    </row>
    <row r="4587" spans="2:4" x14ac:dyDescent="0.2">
      <c r="B4587" s="2"/>
      <c r="C4587" s="2"/>
      <c r="D4587" s="2"/>
    </row>
    <row r="4588" spans="2:4" x14ac:dyDescent="0.2">
      <c r="B4588" s="2"/>
      <c r="C4588" s="2"/>
      <c r="D4588" s="2"/>
    </row>
    <row r="4589" spans="2:4" x14ac:dyDescent="0.2">
      <c r="B4589" s="2"/>
      <c r="C4589" s="2"/>
      <c r="D4589" s="2"/>
    </row>
    <row r="4590" spans="2:4" x14ac:dyDescent="0.2">
      <c r="B4590" s="2"/>
      <c r="C4590" s="2"/>
      <c r="D4590" s="2"/>
    </row>
    <row r="4591" spans="2:4" x14ac:dyDescent="0.2">
      <c r="B4591" s="2"/>
      <c r="C4591" s="2"/>
      <c r="D4591" s="2"/>
    </row>
    <row r="4592" spans="2:4" x14ac:dyDescent="0.2">
      <c r="B4592" s="2"/>
      <c r="C4592" s="2"/>
      <c r="D4592" s="2"/>
    </row>
    <row r="4593" spans="2:4" x14ac:dyDescent="0.2">
      <c r="B4593" s="2"/>
      <c r="C4593" s="2"/>
      <c r="D4593" s="2"/>
    </row>
    <row r="4594" spans="2:4" x14ac:dyDescent="0.2">
      <c r="B4594" s="2"/>
      <c r="C4594" s="2"/>
      <c r="D4594" s="2"/>
    </row>
    <row r="4595" spans="2:4" x14ac:dyDescent="0.2">
      <c r="B4595" s="2"/>
      <c r="C4595" s="2"/>
      <c r="D4595" s="2"/>
    </row>
    <row r="4596" spans="2:4" x14ac:dyDescent="0.2">
      <c r="B4596" s="2"/>
      <c r="C4596" s="2"/>
      <c r="D4596" s="2"/>
    </row>
    <row r="4597" spans="2:4" x14ac:dyDescent="0.2">
      <c r="B4597" s="2"/>
      <c r="C4597" s="2"/>
      <c r="D4597" s="2"/>
    </row>
    <row r="4598" spans="2:4" x14ac:dyDescent="0.2">
      <c r="B4598" s="2"/>
      <c r="C4598" s="2"/>
      <c r="D4598" s="2"/>
    </row>
    <row r="4599" spans="2:4" x14ac:dyDescent="0.2">
      <c r="B4599" s="2"/>
      <c r="C4599" s="2"/>
      <c r="D4599" s="2"/>
    </row>
    <row r="4600" spans="2:4" x14ac:dyDescent="0.2">
      <c r="B4600" s="2"/>
      <c r="C4600" s="2"/>
      <c r="D4600" s="2"/>
    </row>
    <row r="4601" spans="2:4" x14ac:dyDescent="0.2">
      <c r="B4601" s="2"/>
      <c r="C4601" s="2"/>
      <c r="D4601" s="2"/>
    </row>
    <row r="4602" spans="2:4" x14ac:dyDescent="0.2">
      <c r="B4602" s="2"/>
      <c r="C4602" s="2"/>
      <c r="D4602" s="2"/>
    </row>
    <row r="4603" spans="2:4" x14ac:dyDescent="0.2">
      <c r="B4603" s="2"/>
      <c r="C4603" s="2"/>
      <c r="D4603" s="2"/>
    </row>
    <row r="4604" spans="2:4" x14ac:dyDescent="0.2">
      <c r="B4604" s="2"/>
      <c r="C4604" s="2"/>
      <c r="D4604" s="2"/>
    </row>
    <row r="4605" spans="2:4" x14ac:dyDescent="0.2">
      <c r="B4605" s="2"/>
      <c r="C4605" s="2"/>
      <c r="D4605" s="2"/>
    </row>
    <row r="4606" spans="2:4" x14ac:dyDescent="0.2">
      <c r="B4606" s="2"/>
      <c r="C4606" s="2"/>
      <c r="D4606" s="2"/>
    </row>
    <row r="4607" spans="2:4" x14ac:dyDescent="0.2">
      <c r="B4607" s="2"/>
      <c r="C4607" s="2"/>
      <c r="D4607" s="2"/>
    </row>
    <row r="4608" spans="2:4" x14ac:dyDescent="0.2">
      <c r="B4608" s="2"/>
      <c r="C4608" s="2"/>
      <c r="D4608" s="2"/>
    </row>
    <row r="4609" spans="2:4" x14ac:dyDescent="0.2">
      <c r="B4609" s="2"/>
      <c r="C4609" s="2"/>
      <c r="D4609" s="2"/>
    </row>
    <row r="4610" spans="2:4" x14ac:dyDescent="0.2">
      <c r="B4610" s="2"/>
      <c r="C4610" s="2"/>
      <c r="D4610" s="2"/>
    </row>
    <row r="4611" spans="2:4" x14ac:dyDescent="0.2">
      <c r="B4611" s="2"/>
      <c r="C4611" s="2"/>
      <c r="D4611" s="2"/>
    </row>
    <row r="4612" spans="2:4" x14ac:dyDescent="0.2">
      <c r="B4612" s="2"/>
      <c r="C4612" s="2"/>
      <c r="D4612" s="2"/>
    </row>
    <row r="4613" spans="2:4" x14ac:dyDescent="0.2">
      <c r="B4613" s="2"/>
      <c r="C4613" s="2"/>
      <c r="D4613" s="2"/>
    </row>
    <row r="4614" spans="2:4" x14ac:dyDescent="0.2">
      <c r="B4614" s="2"/>
      <c r="C4614" s="2"/>
      <c r="D4614" s="2"/>
    </row>
    <row r="4615" spans="2:4" x14ac:dyDescent="0.2">
      <c r="B4615" s="2"/>
      <c r="C4615" s="2"/>
      <c r="D4615" s="2"/>
    </row>
    <row r="4616" spans="2:4" x14ac:dyDescent="0.2">
      <c r="B4616" s="2"/>
      <c r="C4616" s="2"/>
      <c r="D4616" s="2"/>
    </row>
    <row r="4617" spans="2:4" x14ac:dyDescent="0.2">
      <c r="B4617" s="2"/>
      <c r="C4617" s="2"/>
      <c r="D4617" s="2"/>
    </row>
    <row r="4618" spans="2:4" x14ac:dyDescent="0.2">
      <c r="B4618" s="2"/>
      <c r="C4618" s="2"/>
      <c r="D4618" s="2"/>
    </row>
    <row r="4619" spans="2:4" x14ac:dyDescent="0.2">
      <c r="B4619" s="2"/>
      <c r="C4619" s="2"/>
      <c r="D4619" s="2"/>
    </row>
    <row r="4620" spans="2:4" x14ac:dyDescent="0.2">
      <c r="B4620" s="2"/>
      <c r="C4620" s="2"/>
      <c r="D4620" s="2"/>
    </row>
    <row r="4621" spans="2:4" x14ac:dyDescent="0.2">
      <c r="B4621" s="2"/>
      <c r="C4621" s="2"/>
      <c r="D4621" s="2"/>
    </row>
    <row r="4622" spans="2:4" x14ac:dyDescent="0.2">
      <c r="B4622" s="2"/>
      <c r="C4622" s="2"/>
      <c r="D4622" s="2"/>
    </row>
    <row r="4623" spans="2:4" x14ac:dyDescent="0.2">
      <c r="B4623" s="2"/>
      <c r="C4623" s="2"/>
      <c r="D4623" s="2"/>
    </row>
    <row r="4624" spans="2:4" x14ac:dyDescent="0.2">
      <c r="B4624" s="2"/>
      <c r="C4624" s="2"/>
      <c r="D4624" s="2"/>
    </row>
    <row r="4625" spans="2:4" x14ac:dyDescent="0.2">
      <c r="B4625" s="2"/>
      <c r="C4625" s="2"/>
      <c r="D4625" s="2"/>
    </row>
    <row r="4626" spans="2:4" x14ac:dyDescent="0.2">
      <c r="B4626" s="2"/>
      <c r="C4626" s="2"/>
      <c r="D4626" s="2"/>
    </row>
    <row r="4627" spans="2:4" x14ac:dyDescent="0.2">
      <c r="B4627" s="2"/>
      <c r="C4627" s="2"/>
      <c r="D4627" s="2"/>
    </row>
    <row r="4628" spans="2:4" x14ac:dyDescent="0.2">
      <c r="B4628" s="2"/>
      <c r="C4628" s="2"/>
      <c r="D4628" s="2"/>
    </row>
    <row r="4629" spans="2:4" x14ac:dyDescent="0.2">
      <c r="B4629" s="2"/>
      <c r="C4629" s="2"/>
      <c r="D4629" s="2"/>
    </row>
    <row r="4630" spans="2:4" x14ac:dyDescent="0.2">
      <c r="B4630" s="2"/>
      <c r="C4630" s="2"/>
      <c r="D4630" s="2"/>
    </row>
    <row r="4631" spans="2:4" x14ac:dyDescent="0.2">
      <c r="B4631" s="2"/>
      <c r="C4631" s="2"/>
      <c r="D4631" s="2"/>
    </row>
    <row r="4632" spans="2:4" x14ac:dyDescent="0.2">
      <c r="B4632" s="2"/>
      <c r="C4632" s="2"/>
      <c r="D4632" s="2"/>
    </row>
    <row r="4633" spans="2:4" x14ac:dyDescent="0.2">
      <c r="B4633" s="2"/>
      <c r="C4633" s="2"/>
      <c r="D4633" s="2"/>
    </row>
    <row r="4634" spans="2:4" x14ac:dyDescent="0.2">
      <c r="B4634" s="2"/>
      <c r="C4634" s="2"/>
      <c r="D4634" s="2"/>
    </row>
    <row r="4635" spans="2:4" x14ac:dyDescent="0.2">
      <c r="B4635" s="2"/>
      <c r="C4635" s="2"/>
      <c r="D4635" s="2"/>
    </row>
    <row r="4636" spans="2:4" x14ac:dyDescent="0.2">
      <c r="B4636" s="2"/>
      <c r="C4636" s="2"/>
      <c r="D4636" s="2"/>
    </row>
    <row r="4637" spans="2:4" x14ac:dyDescent="0.2">
      <c r="B4637" s="2"/>
      <c r="C4637" s="2"/>
      <c r="D4637" s="2"/>
    </row>
    <row r="4638" spans="2:4" x14ac:dyDescent="0.2">
      <c r="B4638" s="2"/>
      <c r="C4638" s="2"/>
      <c r="D4638" s="2"/>
    </row>
    <row r="4639" spans="2:4" x14ac:dyDescent="0.2">
      <c r="B4639" s="2"/>
      <c r="C4639" s="2"/>
      <c r="D4639" s="2"/>
    </row>
    <row r="4640" spans="2:4" x14ac:dyDescent="0.2">
      <c r="B4640" s="2"/>
      <c r="C4640" s="2"/>
      <c r="D4640" s="2"/>
    </row>
    <row r="4641" spans="2:4" x14ac:dyDescent="0.2">
      <c r="B4641" s="2"/>
      <c r="C4641" s="2"/>
      <c r="D4641" s="2"/>
    </row>
    <row r="4642" spans="2:4" x14ac:dyDescent="0.2">
      <c r="B4642" s="2"/>
      <c r="C4642" s="2"/>
      <c r="D4642" s="2"/>
    </row>
    <row r="4643" spans="2:4" x14ac:dyDescent="0.2">
      <c r="B4643" s="2"/>
      <c r="C4643" s="2"/>
      <c r="D4643" s="2"/>
    </row>
    <row r="4644" spans="2:4" x14ac:dyDescent="0.2">
      <c r="B4644" s="2"/>
      <c r="C4644" s="2"/>
      <c r="D4644" s="2"/>
    </row>
    <row r="4645" spans="2:4" x14ac:dyDescent="0.2">
      <c r="B4645" s="2"/>
      <c r="C4645" s="2"/>
      <c r="D4645" s="2"/>
    </row>
    <row r="4646" spans="2:4" x14ac:dyDescent="0.2">
      <c r="B4646" s="2"/>
      <c r="C4646" s="2"/>
      <c r="D4646" s="2"/>
    </row>
    <row r="4647" spans="2:4" x14ac:dyDescent="0.2">
      <c r="B4647" s="2"/>
      <c r="C4647" s="2"/>
      <c r="D4647" s="2"/>
    </row>
    <row r="4648" spans="2:4" x14ac:dyDescent="0.2">
      <c r="B4648" s="2"/>
      <c r="C4648" s="2"/>
      <c r="D4648" s="2"/>
    </row>
    <row r="4649" spans="2:4" x14ac:dyDescent="0.2">
      <c r="B4649" s="2"/>
      <c r="C4649" s="2"/>
      <c r="D4649" s="2"/>
    </row>
    <row r="4650" spans="2:4" x14ac:dyDescent="0.2">
      <c r="B4650" s="2"/>
      <c r="C4650" s="2"/>
      <c r="D4650" s="2"/>
    </row>
    <row r="4651" spans="2:4" x14ac:dyDescent="0.2">
      <c r="B4651" s="2"/>
      <c r="C4651" s="2"/>
      <c r="D4651" s="2"/>
    </row>
    <row r="4652" spans="2:4" x14ac:dyDescent="0.2">
      <c r="B4652" s="2"/>
      <c r="C4652" s="2"/>
      <c r="D4652" s="2"/>
    </row>
    <row r="4653" spans="2:4" x14ac:dyDescent="0.2">
      <c r="B4653" s="2"/>
      <c r="C4653" s="2"/>
      <c r="D4653" s="2"/>
    </row>
    <row r="4654" spans="2:4" x14ac:dyDescent="0.2">
      <c r="B4654" s="2"/>
      <c r="C4654" s="2"/>
      <c r="D4654" s="2"/>
    </row>
    <row r="4655" spans="2:4" x14ac:dyDescent="0.2">
      <c r="B4655" s="2"/>
      <c r="C4655" s="2"/>
      <c r="D4655" s="2"/>
    </row>
    <row r="4656" spans="2:4" x14ac:dyDescent="0.2">
      <c r="B4656" s="2"/>
      <c r="C4656" s="2"/>
      <c r="D4656" s="2"/>
    </row>
    <row r="4657" spans="2:4" x14ac:dyDescent="0.2">
      <c r="B4657" s="2"/>
      <c r="C4657" s="2"/>
      <c r="D4657" s="2"/>
    </row>
    <row r="4658" spans="2:4" x14ac:dyDescent="0.2">
      <c r="B4658" s="2"/>
      <c r="C4658" s="2"/>
      <c r="D4658" s="2"/>
    </row>
    <row r="4659" spans="2:4" x14ac:dyDescent="0.2">
      <c r="B4659" s="2"/>
      <c r="C4659" s="2"/>
      <c r="D4659" s="2"/>
    </row>
    <row r="4660" spans="2:4" x14ac:dyDescent="0.2">
      <c r="B4660" s="2"/>
      <c r="C4660" s="2"/>
      <c r="D4660" s="2"/>
    </row>
    <row r="4661" spans="2:4" x14ac:dyDescent="0.2">
      <c r="B4661" s="2"/>
      <c r="C4661" s="2"/>
      <c r="D4661" s="2"/>
    </row>
    <row r="4662" spans="2:4" x14ac:dyDescent="0.2">
      <c r="B4662" s="2"/>
      <c r="C4662" s="2"/>
      <c r="D4662" s="2"/>
    </row>
    <row r="4663" spans="2:4" x14ac:dyDescent="0.2">
      <c r="B4663" s="2"/>
      <c r="C4663" s="2"/>
      <c r="D4663" s="2"/>
    </row>
    <row r="4664" spans="2:4" x14ac:dyDescent="0.2">
      <c r="B4664" s="2"/>
      <c r="C4664" s="2"/>
      <c r="D4664" s="2"/>
    </row>
    <row r="4665" spans="2:4" x14ac:dyDescent="0.2">
      <c r="B4665" s="2"/>
      <c r="C4665" s="2"/>
      <c r="D4665" s="2"/>
    </row>
    <row r="4666" spans="2:4" x14ac:dyDescent="0.2">
      <c r="B4666" s="2"/>
      <c r="C4666" s="2"/>
      <c r="D4666" s="2"/>
    </row>
    <row r="4667" spans="2:4" x14ac:dyDescent="0.2">
      <c r="B4667" s="2"/>
      <c r="C4667" s="2"/>
      <c r="D4667" s="2"/>
    </row>
    <row r="4668" spans="2:4" x14ac:dyDescent="0.2">
      <c r="B4668" s="2"/>
      <c r="C4668" s="2"/>
      <c r="D4668" s="2"/>
    </row>
    <row r="4669" spans="2:4" x14ac:dyDescent="0.2">
      <c r="B4669" s="2"/>
      <c r="C4669" s="2"/>
      <c r="D4669" s="2"/>
    </row>
    <row r="4670" spans="2:4" x14ac:dyDescent="0.2">
      <c r="B4670" s="2"/>
      <c r="C4670" s="2"/>
      <c r="D4670" s="2"/>
    </row>
    <row r="4671" spans="2:4" x14ac:dyDescent="0.2">
      <c r="B4671" s="2"/>
      <c r="C4671" s="2"/>
      <c r="D4671" s="2"/>
    </row>
    <row r="4672" spans="2:4" x14ac:dyDescent="0.2">
      <c r="B4672" s="2"/>
      <c r="C4672" s="2"/>
      <c r="D4672" s="2"/>
    </row>
    <row r="4673" spans="2:4" x14ac:dyDescent="0.2">
      <c r="B4673" s="2"/>
      <c r="C4673" s="2"/>
      <c r="D4673" s="2"/>
    </row>
    <row r="4674" spans="2:4" x14ac:dyDescent="0.2">
      <c r="B4674" s="2"/>
      <c r="C4674" s="2"/>
      <c r="D4674" s="2"/>
    </row>
    <row r="4675" spans="2:4" x14ac:dyDescent="0.2">
      <c r="B4675" s="2"/>
      <c r="C4675" s="2"/>
      <c r="D4675" s="2"/>
    </row>
    <row r="4676" spans="2:4" x14ac:dyDescent="0.2">
      <c r="B4676" s="2"/>
      <c r="C4676" s="2"/>
      <c r="D4676" s="2"/>
    </row>
    <row r="4677" spans="2:4" x14ac:dyDescent="0.2">
      <c r="B4677" s="2"/>
      <c r="C4677" s="2"/>
      <c r="D4677" s="2"/>
    </row>
    <row r="4678" spans="2:4" x14ac:dyDescent="0.2">
      <c r="B4678" s="2"/>
      <c r="C4678" s="2"/>
      <c r="D4678" s="2"/>
    </row>
    <row r="4679" spans="2:4" x14ac:dyDescent="0.2">
      <c r="B4679" s="2"/>
      <c r="C4679" s="2"/>
      <c r="D4679" s="2"/>
    </row>
    <row r="4680" spans="2:4" x14ac:dyDescent="0.2">
      <c r="B4680" s="2"/>
      <c r="C4680" s="2"/>
      <c r="D4680" s="2"/>
    </row>
    <row r="4681" spans="2:4" x14ac:dyDescent="0.2">
      <c r="B4681" s="2"/>
      <c r="C4681" s="2"/>
      <c r="D4681" s="2"/>
    </row>
    <row r="4682" spans="2:4" x14ac:dyDescent="0.2">
      <c r="B4682" s="2"/>
      <c r="C4682" s="2"/>
      <c r="D4682" s="2"/>
    </row>
    <row r="4683" spans="2:4" x14ac:dyDescent="0.2">
      <c r="B4683" s="2"/>
      <c r="C4683" s="2"/>
      <c r="D4683" s="2"/>
    </row>
    <row r="4684" spans="2:4" x14ac:dyDescent="0.2">
      <c r="B4684" s="2"/>
      <c r="C4684" s="2"/>
      <c r="D4684" s="2"/>
    </row>
    <row r="4685" spans="2:4" x14ac:dyDescent="0.2">
      <c r="B4685" s="2"/>
      <c r="C4685" s="2"/>
      <c r="D4685" s="2"/>
    </row>
    <row r="4686" spans="2:4" x14ac:dyDescent="0.2">
      <c r="B4686" s="2"/>
      <c r="C4686" s="2"/>
      <c r="D4686" s="2"/>
    </row>
    <row r="4687" spans="2:4" x14ac:dyDescent="0.2">
      <c r="B4687" s="2"/>
      <c r="C4687" s="2"/>
      <c r="D4687" s="2"/>
    </row>
    <row r="4688" spans="2:4" x14ac:dyDescent="0.2">
      <c r="B4688" s="2"/>
      <c r="C4688" s="2"/>
      <c r="D4688" s="2"/>
    </row>
    <row r="4689" spans="2:4" x14ac:dyDescent="0.2">
      <c r="B4689" s="2"/>
      <c r="C4689" s="2"/>
      <c r="D4689" s="2"/>
    </row>
    <row r="4690" spans="2:4" x14ac:dyDescent="0.2">
      <c r="B4690" s="2"/>
      <c r="C4690" s="2"/>
      <c r="D4690" s="2"/>
    </row>
    <row r="4691" spans="2:4" x14ac:dyDescent="0.2">
      <c r="B4691" s="2"/>
      <c r="C4691" s="2"/>
      <c r="D4691" s="2"/>
    </row>
    <row r="4692" spans="2:4" x14ac:dyDescent="0.2">
      <c r="B4692" s="2"/>
      <c r="C4692" s="2"/>
      <c r="D4692" s="2"/>
    </row>
    <row r="4693" spans="2:4" x14ac:dyDescent="0.2">
      <c r="B4693" s="2"/>
      <c r="C4693" s="2"/>
      <c r="D4693" s="2"/>
    </row>
    <row r="4694" spans="2:4" x14ac:dyDescent="0.2">
      <c r="B4694" s="2"/>
      <c r="C4694" s="2"/>
      <c r="D4694" s="2"/>
    </row>
    <row r="4695" spans="2:4" x14ac:dyDescent="0.2">
      <c r="B4695" s="2"/>
      <c r="C4695" s="2"/>
      <c r="D4695" s="2"/>
    </row>
    <row r="4696" spans="2:4" x14ac:dyDescent="0.2">
      <c r="B4696" s="2"/>
      <c r="C4696" s="2"/>
      <c r="D4696" s="2"/>
    </row>
    <row r="4697" spans="2:4" x14ac:dyDescent="0.2">
      <c r="B4697" s="2"/>
      <c r="C4697" s="2"/>
      <c r="D4697" s="2"/>
    </row>
    <row r="4698" spans="2:4" x14ac:dyDescent="0.2">
      <c r="B4698" s="2"/>
      <c r="C4698" s="2"/>
      <c r="D4698" s="2"/>
    </row>
    <row r="4699" spans="2:4" x14ac:dyDescent="0.2">
      <c r="B4699" s="2"/>
      <c r="C4699" s="2"/>
      <c r="D4699" s="2"/>
    </row>
    <row r="4700" spans="2:4" x14ac:dyDescent="0.2">
      <c r="B4700" s="2"/>
      <c r="C4700" s="2"/>
      <c r="D4700" s="2"/>
    </row>
    <row r="4701" spans="2:4" x14ac:dyDescent="0.2">
      <c r="B4701" s="2"/>
      <c r="C4701" s="2"/>
      <c r="D4701" s="2"/>
    </row>
    <row r="4702" spans="2:4" x14ac:dyDescent="0.2">
      <c r="B4702" s="2"/>
      <c r="C4702" s="2"/>
      <c r="D4702" s="2"/>
    </row>
    <row r="4703" spans="2:4" x14ac:dyDescent="0.2">
      <c r="B4703" s="2"/>
      <c r="C4703" s="2"/>
      <c r="D4703" s="2"/>
    </row>
    <row r="4704" spans="2:4" x14ac:dyDescent="0.2">
      <c r="B4704" s="2"/>
      <c r="C4704" s="2"/>
      <c r="D4704" s="2"/>
    </row>
    <row r="4705" spans="2:4" x14ac:dyDescent="0.2">
      <c r="B4705" s="2"/>
      <c r="C4705" s="2"/>
      <c r="D4705" s="2"/>
    </row>
    <row r="4706" spans="2:4" x14ac:dyDescent="0.2">
      <c r="B4706" s="2"/>
      <c r="C4706" s="2"/>
      <c r="D4706" s="2"/>
    </row>
    <row r="4707" spans="2:4" x14ac:dyDescent="0.2">
      <c r="B4707" s="2"/>
      <c r="C4707" s="2"/>
      <c r="D4707" s="2"/>
    </row>
    <row r="4708" spans="2:4" x14ac:dyDescent="0.2">
      <c r="B4708" s="2"/>
      <c r="C4708" s="2"/>
      <c r="D4708" s="2"/>
    </row>
    <row r="4709" spans="2:4" x14ac:dyDescent="0.2">
      <c r="B4709" s="2"/>
      <c r="C4709" s="2"/>
      <c r="D4709" s="2"/>
    </row>
    <row r="4710" spans="2:4" x14ac:dyDescent="0.2">
      <c r="B4710" s="2"/>
      <c r="C4710" s="2"/>
      <c r="D4710" s="2"/>
    </row>
    <row r="4711" spans="2:4" x14ac:dyDescent="0.2">
      <c r="B4711" s="2"/>
      <c r="C4711" s="2"/>
      <c r="D4711" s="2"/>
    </row>
    <row r="4712" spans="2:4" x14ac:dyDescent="0.2">
      <c r="B4712" s="2"/>
      <c r="C4712" s="2"/>
      <c r="D4712" s="2"/>
    </row>
    <row r="4713" spans="2:4" x14ac:dyDescent="0.2">
      <c r="B4713" s="2"/>
      <c r="C4713" s="2"/>
      <c r="D4713" s="2"/>
    </row>
    <row r="4714" spans="2:4" x14ac:dyDescent="0.2">
      <c r="B4714" s="2"/>
      <c r="C4714" s="2"/>
      <c r="D4714" s="2"/>
    </row>
    <row r="4715" spans="2:4" x14ac:dyDescent="0.2">
      <c r="B4715" s="2"/>
      <c r="C4715" s="2"/>
      <c r="D4715" s="2"/>
    </row>
    <row r="4716" spans="2:4" x14ac:dyDescent="0.2">
      <c r="B4716" s="2"/>
      <c r="C4716" s="2"/>
      <c r="D4716" s="2"/>
    </row>
    <row r="4717" spans="2:4" x14ac:dyDescent="0.2">
      <c r="B4717" s="2"/>
      <c r="C4717" s="2"/>
      <c r="D4717" s="2"/>
    </row>
    <row r="4718" spans="2:4" x14ac:dyDescent="0.2">
      <c r="B4718" s="2"/>
      <c r="C4718" s="2"/>
      <c r="D4718" s="2"/>
    </row>
    <row r="4719" spans="2:4" x14ac:dyDescent="0.2">
      <c r="B4719" s="2"/>
      <c r="C4719" s="2"/>
      <c r="D4719" s="2"/>
    </row>
    <row r="4720" spans="2:4" x14ac:dyDescent="0.2">
      <c r="B4720" s="2"/>
      <c r="C4720" s="2"/>
      <c r="D4720" s="2"/>
    </row>
    <row r="4721" spans="2:4" x14ac:dyDescent="0.2">
      <c r="B4721" s="2"/>
      <c r="C4721" s="2"/>
      <c r="D4721" s="2"/>
    </row>
    <row r="4722" spans="2:4" x14ac:dyDescent="0.2">
      <c r="B4722" s="2"/>
      <c r="C4722" s="2"/>
      <c r="D4722" s="2"/>
    </row>
    <row r="4723" spans="2:4" x14ac:dyDescent="0.2">
      <c r="B4723" s="2"/>
      <c r="C4723" s="2"/>
      <c r="D4723" s="2"/>
    </row>
    <row r="4724" spans="2:4" x14ac:dyDescent="0.2">
      <c r="B4724" s="2"/>
      <c r="C4724" s="2"/>
      <c r="D4724" s="2"/>
    </row>
    <row r="4725" spans="2:4" x14ac:dyDescent="0.2">
      <c r="B4725" s="2"/>
      <c r="C4725" s="2"/>
      <c r="D4725" s="2"/>
    </row>
    <row r="4726" spans="2:4" x14ac:dyDescent="0.2">
      <c r="B4726" s="2"/>
      <c r="C4726" s="2"/>
      <c r="D4726" s="2"/>
    </row>
    <row r="4727" spans="2:4" x14ac:dyDescent="0.2">
      <c r="B4727" s="2"/>
      <c r="C4727" s="2"/>
      <c r="D4727" s="2"/>
    </row>
    <row r="4728" spans="2:4" x14ac:dyDescent="0.2">
      <c r="B4728" s="2"/>
      <c r="C4728" s="2"/>
      <c r="D4728" s="2"/>
    </row>
    <row r="4729" spans="2:4" x14ac:dyDescent="0.2">
      <c r="B4729" s="2"/>
      <c r="C4729" s="2"/>
      <c r="D4729" s="2"/>
    </row>
    <row r="4730" spans="2:4" x14ac:dyDescent="0.2">
      <c r="B4730" s="2"/>
      <c r="C4730" s="2"/>
      <c r="D4730" s="2"/>
    </row>
    <row r="4731" spans="2:4" x14ac:dyDescent="0.2">
      <c r="B4731" s="2"/>
      <c r="C4731" s="2"/>
      <c r="D4731" s="2"/>
    </row>
    <row r="4732" spans="2:4" x14ac:dyDescent="0.2">
      <c r="B4732" s="2"/>
      <c r="C4732" s="2"/>
      <c r="D4732" s="2"/>
    </row>
    <row r="4733" spans="2:4" x14ac:dyDescent="0.2">
      <c r="B4733" s="2"/>
      <c r="C4733" s="2"/>
      <c r="D4733" s="2"/>
    </row>
    <row r="4734" spans="2:4" x14ac:dyDescent="0.2">
      <c r="B4734" s="2"/>
      <c r="C4734" s="2"/>
      <c r="D4734" s="2"/>
    </row>
    <row r="4735" spans="2:4" x14ac:dyDescent="0.2">
      <c r="B4735" s="2"/>
      <c r="C4735" s="2"/>
      <c r="D4735" s="2"/>
    </row>
    <row r="4736" spans="2:4" x14ac:dyDescent="0.2">
      <c r="B4736" s="2"/>
      <c r="C4736" s="2"/>
      <c r="D4736" s="2"/>
    </row>
    <row r="4737" spans="2:4" x14ac:dyDescent="0.2">
      <c r="B4737" s="2"/>
      <c r="C4737" s="2"/>
      <c r="D4737" s="2"/>
    </row>
    <row r="4738" spans="2:4" x14ac:dyDescent="0.2">
      <c r="B4738" s="2"/>
      <c r="C4738" s="2"/>
      <c r="D4738" s="2"/>
    </row>
    <row r="4739" spans="2:4" x14ac:dyDescent="0.2">
      <c r="B4739" s="2"/>
      <c r="C4739" s="2"/>
      <c r="D4739" s="2"/>
    </row>
    <row r="4740" spans="2:4" x14ac:dyDescent="0.2">
      <c r="B4740" s="2"/>
      <c r="C4740" s="2"/>
      <c r="D4740" s="2"/>
    </row>
    <row r="4741" spans="2:4" x14ac:dyDescent="0.2">
      <c r="B4741" s="2"/>
      <c r="C4741" s="2"/>
      <c r="D4741" s="2"/>
    </row>
    <row r="4742" spans="2:4" x14ac:dyDescent="0.2">
      <c r="B4742" s="2"/>
      <c r="C4742" s="2"/>
      <c r="D4742" s="2"/>
    </row>
    <row r="4743" spans="2:4" x14ac:dyDescent="0.2">
      <c r="B4743" s="2"/>
      <c r="C4743" s="2"/>
      <c r="D4743" s="2"/>
    </row>
    <row r="4744" spans="2:4" x14ac:dyDescent="0.2">
      <c r="B4744" s="2"/>
      <c r="C4744" s="2"/>
      <c r="D4744" s="2"/>
    </row>
    <row r="4745" spans="2:4" x14ac:dyDescent="0.2">
      <c r="B4745" s="2"/>
      <c r="C4745" s="2"/>
      <c r="D4745" s="2"/>
    </row>
    <row r="4746" spans="2:4" x14ac:dyDescent="0.2">
      <c r="B4746" s="2"/>
      <c r="C4746" s="2"/>
      <c r="D4746" s="2"/>
    </row>
    <row r="4747" spans="2:4" x14ac:dyDescent="0.2">
      <c r="B4747" s="2"/>
      <c r="C4747" s="2"/>
      <c r="D4747" s="2"/>
    </row>
    <row r="4748" spans="2:4" x14ac:dyDescent="0.2">
      <c r="B4748" s="2"/>
      <c r="C4748" s="2"/>
      <c r="D4748" s="2"/>
    </row>
    <row r="4749" spans="2:4" x14ac:dyDescent="0.2">
      <c r="B4749" s="2"/>
      <c r="C4749" s="2"/>
      <c r="D4749" s="2"/>
    </row>
    <row r="4750" spans="2:4" x14ac:dyDescent="0.2">
      <c r="B4750" s="2"/>
      <c r="C4750" s="2"/>
      <c r="D4750" s="2"/>
    </row>
    <row r="4751" spans="2:4" x14ac:dyDescent="0.2">
      <c r="B4751" s="2"/>
      <c r="C4751" s="2"/>
      <c r="D4751" s="2"/>
    </row>
    <row r="4752" spans="2:4" x14ac:dyDescent="0.2">
      <c r="B4752" s="2"/>
      <c r="C4752" s="2"/>
      <c r="D4752" s="2"/>
    </row>
    <row r="4753" spans="2:4" x14ac:dyDescent="0.2">
      <c r="B4753" s="2"/>
      <c r="C4753" s="2"/>
      <c r="D4753" s="2"/>
    </row>
    <row r="4754" spans="2:4" x14ac:dyDescent="0.2">
      <c r="B4754" s="2"/>
      <c r="C4754" s="2"/>
      <c r="D4754" s="2"/>
    </row>
    <row r="4755" spans="2:4" x14ac:dyDescent="0.2">
      <c r="B4755" s="2"/>
      <c r="C4755" s="2"/>
      <c r="D4755" s="2"/>
    </row>
    <row r="4756" spans="2:4" x14ac:dyDescent="0.2">
      <c r="B4756" s="2"/>
      <c r="C4756" s="2"/>
      <c r="D4756" s="2"/>
    </row>
    <row r="4757" spans="2:4" x14ac:dyDescent="0.2">
      <c r="B4757" s="2"/>
      <c r="C4757" s="2"/>
      <c r="D4757" s="2"/>
    </row>
    <row r="4758" spans="2:4" x14ac:dyDescent="0.2">
      <c r="B4758" s="2"/>
      <c r="C4758" s="2"/>
      <c r="D4758" s="2"/>
    </row>
    <row r="4759" spans="2:4" x14ac:dyDescent="0.2">
      <c r="B4759" s="2"/>
      <c r="C4759" s="2"/>
      <c r="D4759" s="2"/>
    </row>
    <row r="4760" spans="2:4" x14ac:dyDescent="0.2">
      <c r="B4760" s="2"/>
      <c r="C4760" s="2"/>
      <c r="D4760" s="2"/>
    </row>
    <row r="4761" spans="2:4" x14ac:dyDescent="0.2">
      <c r="B4761" s="2"/>
      <c r="C4761" s="2"/>
      <c r="D4761" s="2"/>
    </row>
    <row r="4762" spans="2:4" x14ac:dyDescent="0.2">
      <c r="B4762" s="2"/>
      <c r="C4762" s="2"/>
      <c r="D4762" s="2"/>
    </row>
    <row r="4763" spans="2:4" x14ac:dyDescent="0.2">
      <c r="B4763" s="2"/>
      <c r="C4763" s="2"/>
      <c r="D4763" s="2"/>
    </row>
    <row r="4764" spans="2:4" x14ac:dyDescent="0.2">
      <c r="B4764" s="2"/>
      <c r="C4764" s="2"/>
      <c r="D4764" s="2"/>
    </row>
    <row r="4765" spans="2:4" x14ac:dyDescent="0.2">
      <c r="B4765" s="2"/>
      <c r="C4765" s="2"/>
      <c r="D4765" s="2"/>
    </row>
    <row r="4766" spans="2:4" x14ac:dyDescent="0.2">
      <c r="B4766" s="2"/>
      <c r="C4766" s="2"/>
      <c r="D4766" s="2"/>
    </row>
    <row r="4767" spans="2:4" x14ac:dyDescent="0.2">
      <c r="B4767" s="2"/>
      <c r="C4767" s="2"/>
      <c r="D4767" s="2"/>
    </row>
    <row r="4768" spans="2:4" x14ac:dyDescent="0.2">
      <c r="B4768" s="2"/>
      <c r="C4768" s="2"/>
      <c r="D4768" s="2"/>
    </row>
    <row r="4769" spans="2:4" x14ac:dyDescent="0.2">
      <c r="B4769" s="2"/>
      <c r="C4769" s="2"/>
      <c r="D4769" s="2"/>
    </row>
    <row r="4770" spans="2:4" x14ac:dyDescent="0.2">
      <c r="B4770" s="2"/>
      <c r="C4770" s="2"/>
      <c r="D4770" s="2"/>
    </row>
    <row r="4771" spans="2:4" x14ac:dyDescent="0.2">
      <c r="B4771" s="2"/>
      <c r="C4771" s="2"/>
      <c r="D4771" s="2"/>
    </row>
    <row r="4772" spans="2:4" x14ac:dyDescent="0.2">
      <c r="B4772" s="2"/>
      <c r="C4772" s="2"/>
      <c r="D4772" s="2"/>
    </row>
    <row r="4773" spans="2:4" x14ac:dyDescent="0.2">
      <c r="B4773" s="2"/>
      <c r="C4773" s="2"/>
      <c r="D4773" s="2"/>
    </row>
    <row r="4774" spans="2:4" x14ac:dyDescent="0.2">
      <c r="B4774" s="2"/>
      <c r="C4774" s="2"/>
      <c r="D4774" s="2"/>
    </row>
    <row r="4775" spans="2:4" x14ac:dyDescent="0.2">
      <c r="B4775" s="2"/>
      <c r="C4775" s="2"/>
      <c r="D4775" s="2"/>
    </row>
    <row r="4776" spans="2:4" x14ac:dyDescent="0.2">
      <c r="B4776" s="2"/>
      <c r="C4776" s="2"/>
      <c r="D4776" s="2"/>
    </row>
    <row r="4777" spans="2:4" x14ac:dyDescent="0.2">
      <c r="B4777" s="2"/>
      <c r="C4777" s="2"/>
      <c r="D4777" s="2"/>
    </row>
    <row r="4778" spans="2:4" x14ac:dyDescent="0.2">
      <c r="B4778" s="2"/>
      <c r="C4778" s="2"/>
      <c r="D4778" s="2"/>
    </row>
    <row r="4779" spans="2:4" x14ac:dyDescent="0.2">
      <c r="B4779" s="2"/>
      <c r="C4779" s="2"/>
      <c r="D4779" s="2"/>
    </row>
    <row r="4780" spans="2:4" x14ac:dyDescent="0.2">
      <c r="B4780" s="2"/>
      <c r="C4780" s="2"/>
      <c r="D4780" s="2"/>
    </row>
    <row r="4781" spans="2:4" x14ac:dyDescent="0.2">
      <c r="B4781" s="2"/>
      <c r="C4781" s="2"/>
      <c r="D4781" s="2"/>
    </row>
    <row r="4782" spans="2:4" x14ac:dyDescent="0.2">
      <c r="B4782" s="2"/>
      <c r="C4782" s="2"/>
      <c r="D4782" s="2"/>
    </row>
    <row r="4783" spans="2:4" x14ac:dyDescent="0.2">
      <c r="B4783" s="2"/>
      <c r="C4783" s="2"/>
      <c r="D4783" s="2"/>
    </row>
    <row r="4784" spans="2:4" x14ac:dyDescent="0.2">
      <c r="B4784" s="2"/>
      <c r="C4784" s="2"/>
      <c r="D4784" s="2"/>
    </row>
    <row r="4785" spans="2:4" x14ac:dyDescent="0.2">
      <c r="B4785" s="2"/>
      <c r="C4785" s="2"/>
      <c r="D4785" s="2"/>
    </row>
    <row r="4786" spans="2:4" x14ac:dyDescent="0.2">
      <c r="B4786" s="2"/>
      <c r="C4786" s="2"/>
      <c r="D4786" s="2"/>
    </row>
    <row r="4787" spans="2:4" x14ac:dyDescent="0.2">
      <c r="B4787" s="2"/>
      <c r="C4787" s="2"/>
      <c r="D4787" s="2"/>
    </row>
    <row r="4788" spans="2:4" x14ac:dyDescent="0.2">
      <c r="B4788" s="2"/>
      <c r="C4788" s="2"/>
      <c r="D4788" s="2"/>
    </row>
    <row r="4789" spans="2:4" x14ac:dyDescent="0.2">
      <c r="B4789" s="2"/>
      <c r="C4789" s="2"/>
      <c r="D4789" s="2"/>
    </row>
    <row r="4790" spans="2:4" x14ac:dyDescent="0.2">
      <c r="B4790" s="2"/>
      <c r="C4790" s="2"/>
      <c r="D4790" s="2"/>
    </row>
    <row r="4791" spans="2:4" x14ac:dyDescent="0.2">
      <c r="B4791" s="2"/>
      <c r="C4791" s="2"/>
      <c r="D4791" s="2"/>
    </row>
    <row r="4792" spans="2:4" x14ac:dyDescent="0.2">
      <c r="B4792" s="2"/>
      <c r="C4792" s="2"/>
      <c r="D4792" s="2"/>
    </row>
    <row r="4793" spans="2:4" x14ac:dyDescent="0.2">
      <c r="B4793" s="2"/>
      <c r="C4793" s="2"/>
      <c r="D4793" s="2"/>
    </row>
    <row r="4794" spans="2:4" x14ac:dyDescent="0.2">
      <c r="B4794" s="2"/>
      <c r="C4794" s="2"/>
      <c r="D4794" s="2"/>
    </row>
    <row r="4795" spans="2:4" x14ac:dyDescent="0.2">
      <c r="B4795" s="2"/>
      <c r="C4795" s="2"/>
      <c r="D4795" s="2"/>
    </row>
    <row r="4796" spans="2:4" x14ac:dyDescent="0.2">
      <c r="B4796" s="2"/>
      <c r="C4796" s="2"/>
      <c r="D4796" s="2"/>
    </row>
    <row r="4797" spans="2:4" x14ac:dyDescent="0.2">
      <c r="B4797" s="2"/>
      <c r="C4797" s="2"/>
      <c r="D4797" s="2"/>
    </row>
    <row r="4798" spans="2:4" x14ac:dyDescent="0.2">
      <c r="B4798" s="2"/>
      <c r="C4798" s="2"/>
      <c r="D4798" s="2"/>
    </row>
    <row r="4799" spans="2:4" x14ac:dyDescent="0.2">
      <c r="B4799" s="2"/>
      <c r="C4799" s="2"/>
      <c r="D4799" s="2"/>
    </row>
    <row r="4800" spans="2:4" x14ac:dyDescent="0.2">
      <c r="B4800" s="2"/>
      <c r="C4800" s="2"/>
      <c r="D4800" s="2"/>
    </row>
    <row r="4801" spans="2:4" x14ac:dyDescent="0.2">
      <c r="B4801" s="2"/>
      <c r="C4801" s="2"/>
      <c r="D4801" s="2"/>
    </row>
    <row r="4802" spans="2:4" x14ac:dyDescent="0.2">
      <c r="B4802" s="2"/>
      <c r="C4802" s="2"/>
      <c r="D4802" s="2"/>
    </row>
    <row r="4803" spans="2:4" x14ac:dyDescent="0.2">
      <c r="B4803" s="2"/>
      <c r="C4803" s="2"/>
      <c r="D4803" s="2"/>
    </row>
    <row r="4804" spans="2:4" x14ac:dyDescent="0.2">
      <c r="B4804" s="2"/>
      <c r="C4804" s="2"/>
      <c r="D4804" s="2"/>
    </row>
    <row r="4805" spans="2:4" x14ac:dyDescent="0.2">
      <c r="B4805" s="2"/>
      <c r="C4805" s="2"/>
      <c r="D4805" s="2"/>
    </row>
    <row r="4806" spans="2:4" x14ac:dyDescent="0.2">
      <c r="B4806" s="2"/>
      <c r="C4806" s="2"/>
      <c r="D4806" s="2"/>
    </row>
    <row r="4807" spans="2:4" x14ac:dyDescent="0.2">
      <c r="B4807" s="2"/>
      <c r="C4807" s="2"/>
      <c r="D4807" s="2"/>
    </row>
    <row r="4808" spans="2:4" x14ac:dyDescent="0.2">
      <c r="B4808" s="2"/>
      <c r="C4808" s="2"/>
      <c r="D4808" s="2"/>
    </row>
    <row r="4809" spans="2:4" x14ac:dyDescent="0.2">
      <c r="B4809" s="2"/>
      <c r="C4809" s="2"/>
      <c r="D4809" s="2"/>
    </row>
    <row r="4810" spans="2:4" x14ac:dyDescent="0.2">
      <c r="B4810" s="2"/>
      <c r="C4810" s="2"/>
      <c r="D4810" s="2"/>
    </row>
    <row r="4811" spans="2:4" x14ac:dyDescent="0.2">
      <c r="B4811" s="2"/>
      <c r="C4811" s="2"/>
      <c r="D4811" s="2"/>
    </row>
    <row r="4812" spans="2:4" x14ac:dyDescent="0.2">
      <c r="B4812" s="2"/>
      <c r="C4812" s="2"/>
      <c r="D4812" s="2"/>
    </row>
    <row r="4813" spans="2:4" x14ac:dyDescent="0.2">
      <c r="B4813" s="2"/>
      <c r="C4813" s="2"/>
      <c r="D4813" s="2"/>
    </row>
    <row r="4814" spans="2:4" x14ac:dyDescent="0.2">
      <c r="B4814" s="2"/>
      <c r="C4814" s="2"/>
      <c r="D4814" s="2"/>
    </row>
    <row r="4815" spans="2:4" x14ac:dyDescent="0.2">
      <c r="B4815" s="2"/>
      <c r="C4815" s="2"/>
      <c r="D4815" s="2"/>
    </row>
    <row r="4816" spans="2:4" x14ac:dyDescent="0.2">
      <c r="B4816" s="2"/>
      <c r="C4816" s="2"/>
      <c r="D4816" s="2"/>
    </row>
    <row r="4817" spans="2:4" x14ac:dyDescent="0.2">
      <c r="B4817" s="2"/>
      <c r="C4817" s="2"/>
      <c r="D4817" s="2"/>
    </row>
    <row r="4818" spans="2:4" x14ac:dyDescent="0.2">
      <c r="B4818" s="2"/>
      <c r="C4818" s="2"/>
      <c r="D4818" s="2"/>
    </row>
    <row r="4819" spans="2:4" x14ac:dyDescent="0.2">
      <c r="B4819" s="2"/>
      <c r="C4819" s="2"/>
      <c r="D4819" s="2"/>
    </row>
    <row r="4820" spans="2:4" x14ac:dyDescent="0.2">
      <c r="B4820" s="2"/>
      <c r="C4820" s="2"/>
      <c r="D4820" s="2"/>
    </row>
    <row r="4821" spans="2:4" x14ac:dyDescent="0.2">
      <c r="B4821" s="2"/>
      <c r="C4821" s="2"/>
      <c r="D4821" s="2"/>
    </row>
    <row r="4822" spans="2:4" x14ac:dyDescent="0.2">
      <c r="B4822" s="2"/>
      <c r="C4822" s="2"/>
      <c r="D4822" s="2"/>
    </row>
    <row r="4823" spans="2:4" x14ac:dyDescent="0.2">
      <c r="B4823" s="2"/>
      <c r="C4823" s="2"/>
      <c r="D4823" s="2"/>
    </row>
    <row r="4824" spans="2:4" x14ac:dyDescent="0.2">
      <c r="B4824" s="2"/>
      <c r="C4824" s="2"/>
      <c r="D4824" s="2"/>
    </row>
    <row r="4825" spans="2:4" x14ac:dyDescent="0.2">
      <c r="B4825" s="2"/>
      <c r="C4825" s="2"/>
      <c r="D4825" s="2"/>
    </row>
    <row r="4826" spans="2:4" x14ac:dyDescent="0.2">
      <c r="B4826" s="2"/>
      <c r="C4826" s="2"/>
      <c r="D4826" s="2"/>
    </row>
    <row r="4827" spans="2:4" x14ac:dyDescent="0.2">
      <c r="B4827" s="2"/>
      <c r="C4827" s="2"/>
      <c r="D4827" s="2"/>
    </row>
    <row r="4828" spans="2:4" x14ac:dyDescent="0.2">
      <c r="B4828" s="2"/>
      <c r="C4828" s="2"/>
      <c r="D4828" s="2"/>
    </row>
    <row r="4829" spans="2:4" x14ac:dyDescent="0.2">
      <c r="B4829" s="2"/>
      <c r="C4829" s="2"/>
      <c r="D4829" s="2"/>
    </row>
    <row r="4830" spans="2:4" x14ac:dyDescent="0.2">
      <c r="B4830" s="2"/>
      <c r="C4830" s="2"/>
      <c r="D4830" s="2"/>
    </row>
    <row r="4831" spans="2:4" x14ac:dyDescent="0.2">
      <c r="B4831" s="2"/>
      <c r="C4831" s="2"/>
      <c r="D4831" s="2"/>
    </row>
    <row r="4832" spans="2:4" x14ac:dyDescent="0.2">
      <c r="B4832" s="2"/>
      <c r="C4832" s="2"/>
      <c r="D4832" s="2"/>
    </row>
    <row r="4833" spans="2:4" x14ac:dyDescent="0.2">
      <c r="B4833" s="2"/>
      <c r="C4833" s="2"/>
      <c r="D4833" s="2"/>
    </row>
    <row r="4834" spans="2:4" x14ac:dyDescent="0.2">
      <c r="B4834" s="2"/>
      <c r="C4834" s="2"/>
      <c r="D4834" s="2"/>
    </row>
    <row r="4835" spans="2:4" x14ac:dyDescent="0.2">
      <c r="B4835" s="2"/>
      <c r="C4835" s="2"/>
      <c r="D4835" s="2"/>
    </row>
    <row r="4836" spans="2:4" x14ac:dyDescent="0.2">
      <c r="B4836" s="2"/>
      <c r="C4836" s="2"/>
      <c r="D4836" s="2"/>
    </row>
    <row r="4837" spans="2:4" x14ac:dyDescent="0.2">
      <c r="B4837" s="2"/>
      <c r="C4837" s="2"/>
      <c r="D4837" s="2"/>
    </row>
    <row r="4838" spans="2:4" x14ac:dyDescent="0.2">
      <c r="B4838" s="2"/>
      <c r="C4838" s="2"/>
      <c r="D4838" s="2"/>
    </row>
    <row r="4839" spans="2:4" x14ac:dyDescent="0.2">
      <c r="B4839" s="2"/>
      <c r="C4839" s="2"/>
      <c r="D4839" s="2"/>
    </row>
    <row r="4840" spans="2:4" x14ac:dyDescent="0.2">
      <c r="B4840" s="2"/>
      <c r="C4840" s="2"/>
      <c r="D4840" s="2"/>
    </row>
    <row r="4841" spans="2:4" x14ac:dyDescent="0.2">
      <c r="B4841" s="2"/>
      <c r="C4841" s="2"/>
      <c r="D4841" s="2"/>
    </row>
    <row r="4842" spans="2:4" x14ac:dyDescent="0.2">
      <c r="B4842" s="2"/>
      <c r="C4842" s="2"/>
      <c r="D4842" s="2"/>
    </row>
    <row r="4843" spans="2:4" x14ac:dyDescent="0.2">
      <c r="B4843" s="2"/>
      <c r="C4843" s="2"/>
      <c r="D4843" s="2"/>
    </row>
    <row r="4844" spans="2:4" x14ac:dyDescent="0.2">
      <c r="B4844" s="2"/>
      <c r="C4844" s="2"/>
      <c r="D4844" s="2"/>
    </row>
    <row r="4845" spans="2:4" x14ac:dyDescent="0.2">
      <c r="B4845" s="2"/>
      <c r="C4845" s="2"/>
      <c r="D4845" s="2"/>
    </row>
    <row r="4846" spans="2:4" x14ac:dyDescent="0.2">
      <c r="B4846" s="2"/>
      <c r="C4846" s="2"/>
      <c r="D4846" s="2"/>
    </row>
    <row r="4847" spans="2:4" x14ac:dyDescent="0.2">
      <c r="B4847" s="2"/>
      <c r="C4847" s="2"/>
      <c r="D4847" s="2"/>
    </row>
    <row r="4848" spans="2:4" x14ac:dyDescent="0.2">
      <c r="B4848" s="2"/>
      <c r="C4848" s="2"/>
      <c r="D4848" s="2"/>
    </row>
    <row r="4849" spans="2:4" x14ac:dyDescent="0.2">
      <c r="B4849" s="2"/>
      <c r="C4849" s="2"/>
      <c r="D4849" s="2"/>
    </row>
    <row r="4850" spans="2:4" x14ac:dyDescent="0.2">
      <c r="B4850" s="2"/>
      <c r="C4850" s="2"/>
      <c r="D4850" s="2"/>
    </row>
    <row r="4851" spans="2:4" x14ac:dyDescent="0.2">
      <c r="B4851" s="2"/>
      <c r="C4851" s="2"/>
      <c r="D4851" s="2"/>
    </row>
    <row r="4852" spans="2:4" x14ac:dyDescent="0.2">
      <c r="B4852" s="2"/>
      <c r="C4852" s="2"/>
      <c r="D4852" s="2"/>
    </row>
    <row r="4853" spans="2:4" x14ac:dyDescent="0.2">
      <c r="B4853" s="2"/>
      <c r="C4853" s="2"/>
      <c r="D4853" s="2"/>
    </row>
    <row r="4854" spans="2:4" x14ac:dyDescent="0.2">
      <c r="B4854" s="2"/>
      <c r="C4854" s="2"/>
      <c r="D4854" s="2"/>
    </row>
    <row r="4855" spans="2:4" x14ac:dyDescent="0.2">
      <c r="B4855" s="2"/>
      <c r="C4855" s="2"/>
      <c r="D4855" s="2"/>
    </row>
    <row r="4856" spans="2:4" x14ac:dyDescent="0.2">
      <c r="B4856" s="2"/>
      <c r="C4856" s="2"/>
      <c r="D4856" s="2"/>
    </row>
    <row r="4857" spans="2:4" x14ac:dyDescent="0.2">
      <c r="B4857" s="2"/>
      <c r="C4857" s="2"/>
      <c r="D4857" s="2"/>
    </row>
    <row r="4858" spans="2:4" x14ac:dyDescent="0.2">
      <c r="B4858" s="2"/>
      <c r="C4858" s="2"/>
      <c r="D4858" s="2"/>
    </row>
    <row r="4859" spans="2:4" x14ac:dyDescent="0.2">
      <c r="B4859" s="2"/>
      <c r="C4859" s="2"/>
      <c r="D4859" s="2"/>
    </row>
    <row r="4860" spans="2:4" x14ac:dyDescent="0.2">
      <c r="B4860" s="2"/>
      <c r="C4860" s="2"/>
      <c r="D4860" s="2"/>
    </row>
    <row r="4861" spans="2:4" x14ac:dyDescent="0.2">
      <c r="B4861" s="2"/>
      <c r="C4861" s="2"/>
      <c r="D4861" s="2"/>
    </row>
    <row r="4862" spans="2:4" x14ac:dyDescent="0.2">
      <c r="B4862" s="2"/>
      <c r="C4862" s="2"/>
      <c r="D4862" s="2"/>
    </row>
    <row r="4863" spans="2:4" x14ac:dyDescent="0.2">
      <c r="B4863" s="2"/>
      <c r="C4863" s="2"/>
      <c r="D4863" s="2"/>
    </row>
    <row r="4864" spans="2:4" x14ac:dyDescent="0.2">
      <c r="B4864" s="2"/>
      <c r="C4864" s="2"/>
      <c r="D4864" s="2"/>
    </row>
    <row r="4865" spans="2:4" x14ac:dyDescent="0.2">
      <c r="B4865" s="2"/>
      <c r="C4865" s="2"/>
      <c r="D4865" s="2"/>
    </row>
    <row r="4866" spans="2:4" x14ac:dyDescent="0.2">
      <c r="B4866" s="2"/>
      <c r="C4866" s="2"/>
      <c r="D4866" s="2"/>
    </row>
    <row r="4867" spans="2:4" x14ac:dyDescent="0.2">
      <c r="B4867" s="2"/>
      <c r="C4867" s="2"/>
      <c r="D4867" s="2"/>
    </row>
    <row r="4868" spans="2:4" x14ac:dyDescent="0.2">
      <c r="B4868" s="2"/>
      <c r="C4868" s="2"/>
      <c r="D4868" s="2"/>
    </row>
    <row r="4869" spans="2:4" x14ac:dyDescent="0.2">
      <c r="B4869" s="2"/>
      <c r="C4869" s="2"/>
      <c r="D4869" s="2"/>
    </row>
    <row r="4870" spans="2:4" x14ac:dyDescent="0.2">
      <c r="B4870" s="2"/>
      <c r="C4870" s="2"/>
      <c r="D4870" s="2"/>
    </row>
    <row r="4871" spans="2:4" x14ac:dyDescent="0.2">
      <c r="B4871" s="2"/>
      <c r="C4871" s="2"/>
      <c r="D4871" s="2"/>
    </row>
    <row r="4872" spans="2:4" x14ac:dyDescent="0.2">
      <c r="B4872" s="2"/>
      <c r="C4872" s="2"/>
      <c r="D4872" s="2"/>
    </row>
    <row r="4873" spans="2:4" x14ac:dyDescent="0.2">
      <c r="B4873" s="2"/>
      <c r="C4873" s="2"/>
      <c r="D4873" s="2"/>
    </row>
    <row r="4874" spans="2:4" x14ac:dyDescent="0.2">
      <c r="B4874" s="2"/>
      <c r="C4874" s="2"/>
      <c r="D4874" s="2"/>
    </row>
    <row r="4875" spans="2:4" x14ac:dyDescent="0.2">
      <c r="B4875" s="2"/>
      <c r="C4875" s="2"/>
      <c r="D4875" s="2"/>
    </row>
    <row r="4876" spans="2:4" x14ac:dyDescent="0.2">
      <c r="B4876" s="2"/>
      <c r="C4876" s="2"/>
      <c r="D4876" s="2"/>
    </row>
    <row r="4877" spans="2:4" x14ac:dyDescent="0.2">
      <c r="B4877" s="2"/>
      <c r="C4877" s="2"/>
      <c r="D4877" s="2"/>
    </row>
    <row r="4878" spans="2:4" x14ac:dyDescent="0.2">
      <c r="B4878" s="2"/>
      <c r="C4878" s="2"/>
      <c r="D4878" s="2"/>
    </row>
    <row r="4879" spans="2:4" x14ac:dyDescent="0.2">
      <c r="B4879" s="2"/>
      <c r="C4879" s="2"/>
      <c r="D4879" s="2"/>
    </row>
    <row r="4880" spans="2:4" x14ac:dyDescent="0.2">
      <c r="B4880" s="2"/>
      <c r="C4880" s="2"/>
      <c r="D4880" s="2"/>
    </row>
    <row r="4881" spans="2:4" x14ac:dyDescent="0.2">
      <c r="B4881" s="2"/>
      <c r="C4881" s="2"/>
      <c r="D4881" s="2"/>
    </row>
    <row r="4882" spans="2:4" x14ac:dyDescent="0.2">
      <c r="B4882" s="2"/>
      <c r="C4882" s="2"/>
      <c r="D4882" s="2"/>
    </row>
    <row r="4883" spans="2:4" x14ac:dyDescent="0.2">
      <c r="B4883" s="2"/>
      <c r="C4883" s="2"/>
      <c r="D4883" s="2"/>
    </row>
    <row r="4884" spans="2:4" x14ac:dyDescent="0.2">
      <c r="B4884" s="2"/>
      <c r="C4884" s="2"/>
      <c r="D4884" s="2"/>
    </row>
    <row r="4885" spans="2:4" x14ac:dyDescent="0.2">
      <c r="B4885" s="2"/>
      <c r="C4885" s="2"/>
      <c r="D4885" s="2"/>
    </row>
    <row r="4886" spans="2:4" x14ac:dyDescent="0.2">
      <c r="B4886" s="2"/>
      <c r="C4886" s="2"/>
      <c r="D4886" s="2"/>
    </row>
    <row r="4887" spans="2:4" x14ac:dyDescent="0.2">
      <c r="B4887" s="2"/>
      <c r="C4887" s="2"/>
      <c r="D4887" s="2"/>
    </row>
    <row r="4888" spans="2:4" x14ac:dyDescent="0.2">
      <c r="B4888" s="2"/>
      <c r="C4888" s="2"/>
      <c r="D4888" s="2"/>
    </row>
    <row r="4889" spans="2:4" x14ac:dyDescent="0.2">
      <c r="B4889" s="2"/>
      <c r="C4889" s="2"/>
      <c r="D4889" s="2"/>
    </row>
    <row r="4890" spans="2:4" x14ac:dyDescent="0.2">
      <c r="B4890" s="2"/>
      <c r="C4890" s="2"/>
      <c r="D4890" s="2"/>
    </row>
    <row r="4891" spans="2:4" x14ac:dyDescent="0.2">
      <c r="B4891" s="2"/>
      <c r="C4891" s="2"/>
      <c r="D4891" s="2"/>
    </row>
    <row r="4892" spans="2:4" x14ac:dyDescent="0.2">
      <c r="B4892" s="2"/>
      <c r="C4892" s="2"/>
      <c r="D4892" s="2"/>
    </row>
    <row r="4893" spans="2:4" x14ac:dyDescent="0.2">
      <c r="B4893" s="2"/>
      <c r="C4893" s="2"/>
      <c r="D4893" s="2"/>
    </row>
    <row r="4894" spans="2:4" x14ac:dyDescent="0.2">
      <c r="B4894" s="2"/>
      <c r="C4894" s="2"/>
      <c r="D4894" s="2"/>
    </row>
    <row r="4895" spans="2:4" x14ac:dyDescent="0.2">
      <c r="B4895" s="2"/>
      <c r="C4895" s="2"/>
      <c r="D4895" s="2"/>
    </row>
    <row r="4896" spans="2:4" x14ac:dyDescent="0.2">
      <c r="B4896" s="2"/>
      <c r="C4896" s="2"/>
      <c r="D4896" s="2"/>
    </row>
    <row r="4897" spans="2:4" x14ac:dyDescent="0.2">
      <c r="B4897" s="2"/>
      <c r="C4897" s="2"/>
      <c r="D4897" s="2"/>
    </row>
    <row r="4898" spans="2:4" x14ac:dyDescent="0.2">
      <c r="B4898" s="2"/>
      <c r="C4898" s="2"/>
      <c r="D4898" s="2"/>
    </row>
    <row r="4899" spans="2:4" x14ac:dyDescent="0.2">
      <c r="B4899" s="2"/>
      <c r="C4899" s="2"/>
      <c r="D4899" s="2"/>
    </row>
    <row r="4900" spans="2:4" x14ac:dyDescent="0.2">
      <c r="B4900" s="2"/>
      <c r="C4900" s="2"/>
      <c r="D4900" s="2"/>
    </row>
    <row r="4901" spans="2:4" x14ac:dyDescent="0.2">
      <c r="B4901" s="2"/>
      <c r="C4901" s="2"/>
      <c r="D4901" s="2"/>
    </row>
    <row r="4902" spans="2:4" x14ac:dyDescent="0.2">
      <c r="B4902" s="2"/>
      <c r="C4902" s="2"/>
      <c r="D4902" s="2"/>
    </row>
    <row r="4903" spans="2:4" x14ac:dyDescent="0.2">
      <c r="B4903" s="2"/>
      <c r="C4903" s="2"/>
      <c r="D4903" s="2"/>
    </row>
    <row r="4904" spans="2:4" x14ac:dyDescent="0.2">
      <c r="B4904" s="2"/>
      <c r="C4904" s="2"/>
      <c r="D4904" s="2"/>
    </row>
    <row r="4905" spans="2:4" x14ac:dyDescent="0.2">
      <c r="B4905" s="2"/>
      <c r="C4905" s="2"/>
      <c r="D4905" s="2"/>
    </row>
    <row r="4906" spans="2:4" x14ac:dyDescent="0.2">
      <c r="B4906" s="2"/>
      <c r="C4906" s="2"/>
      <c r="D4906" s="2"/>
    </row>
    <row r="4907" spans="2:4" x14ac:dyDescent="0.2">
      <c r="B4907" s="2"/>
      <c r="C4907" s="2"/>
      <c r="D4907" s="2"/>
    </row>
    <row r="4908" spans="2:4" x14ac:dyDescent="0.2">
      <c r="B4908" s="2"/>
      <c r="C4908" s="2"/>
      <c r="D4908" s="2"/>
    </row>
    <row r="4909" spans="2:4" x14ac:dyDescent="0.2">
      <c r="B4909" s="2"/>
      <c r="C4909" s="2"/>
      <c r="D4909" s="2"/>
    </row>
    <row r="4910" spans="2:4" x14ac:dyDescent="0.2">
      <c r="B4910" s="2"/>
      <c r="C4910" s="2"/>
      <c r="D4910" s="2"/>
    </row>
    <row r="4911" spans="2:4" x14ac:dyDescent="0.2">
      <c r="B4911" s="2"/>
      <c r="C4911" s="2"/>
      <c r="D4911" s="2"/>
    </row>
    <row r="4912" spans="2:4" x14ac:dyDescent="0.2">
      <c r="B4912" s="2"/>
      <c r="C4912" s="2"/>
      <c r="D4912" s="2"/>
    </row>
    <row r="4913" spans="2:4" x14ac:dyDescent="0.2">
      <c r="B4913" s="2"/>
      <c r="C4913" s="2"/>
      <c r="D4913" s="2"/>
    </row>
    <row r="4914" spans="2:4" x14ac:dyDescent="0.2">
      <c r="B4914" s="2"/>
      <c r="C4914" s="2"/>
      <c r="D4914" s="2"/>
    </row>
    <row r="4915" spans="2:4" x14ac:dyDescent="0.2">
      <c r="B4915" s="2"/>
      <c r="C4915" s="2"/>
      <c r="D4915" s="2"/>
    </row>
    <row r="4916" spans="2:4" x14ac:dyDescent="0.2">
      <c r="B4916" s="2"/>
      <c r="C4916" s="2"/>
      <c r="D4916" s="2"/>
    </row>
    <row r="4917" spans="2:4" x14ac:dyDescent="0.2">
      <c r="B4917" s="2"/>
      <c r="C4917" s="2"/>
      <c r="D4917" s="2"/>
    </row>
    <row r="4918" spans="2:4" x14ac:dyDescent="0.2">
      <c r="B4918" s="2"/>
      <c r="C4918" s="2"/>
      <c r="D4918" s="2"/>
    </row>
    <row r="4919" spans="2:4" x14ac:dyDescent="0.2">
      <c r="B4919" s="2"/>
      <c r="C4919" s="2"/>
      <c r="D4919" s="2"/>
    </row>
    <row r="4920" spans="2:4" x14ac:dyDescent="0.2">
      <c r="B4920" s="2"/>
      <c r="C4920" s="2"/>
      <c r="D4920" s="2"/>
    </row>
    <row r="4921" spans="2:4" x14ac:dyDescent="0.2">
      <c r="B4921" s="2"/>
      <c r="C4921" s="2"/>
      <c r="D4921" s="2"/>
    </row>
    <row r="4922" spans="2:4" x14ac:dyDescent="0.2">
      <c r="B4922" s="2"/>
      <c r="C4922" s="2"/>
      <c r="D4922" s="2"/>
    </row>
    <row r="4923" spans="2:4" x14ac:dyDescent="0.2">
      <c r="B4923" s="2"/>
      <c r="C4923" s="2"/>
      <c r="D4923" s="2"/>
    </row>
    <row r="4924" spans="2:4" x14ac:dyDescent="0.2">
      <c r="B4924" s="2"/>
      <c r="C4924" s="2"/>
      <c r="D4924" s="2"/>
    </row>
    <row r="4925" spans="2:4" x14ac:dyDescent="0.2">
      <c r="B4925" s="2"/>
      <c r="C4925" s="2"/>
      <c r="D4925" s="2"/>
    </row>
    <row r="4926" spans="2:4" x14ac:dyDescent="0.2">
      <c r="B4926" s="2"/>
      <c r="C4926" s="2"/>
      <c r="D4926" s="2"/>
    </row>
    <row r="4927" spans="2:4" x14ac:dyDescent="0.2">
      <c r="B4927" s="2"/>
      <c r="C4927" s="2"/>
      <c r="D4927" s="2"/>
    </row>
    <row r="4928" spans="2:4" x14ac:dyDescent="0.2">
      <c r="B4928" s="2"/>
      <c r="C4928" s="2"/>
      <c r="D4928" s="2"/>
    </row>
    <row r="4929" spans="2:4" x14ac:dyDescent="0.2">
      <c r="B4929" s="2"/>
      <c r="C4929" s="2"/>
      <c r="D4929" s="2"/>
    </row>
    <row r="4930" spans="2:4" x14ac:dyDescent="0.2">
      <c r="B4930" s="2"/>
      <c r="C4930" s="2"/>
      <c r="D4930" s="2"/>
    </row>
    <row r="4931" spans="2:4" x14ac:dyDescent="0.2">
      <c r="B4931" s="2"/>
      <c r="C4931" s="2"/>
      <c r="D4931" s="2"/>
    </row>
    <row r="4932" spans="2:4" x14ac:dyDescent="0.2">
      <c r="B4932" s="2"/>
      <c r="C4932" s="2"/>
      <c r="D4932" s="2"/>
    </row>
    <row r="4933" spans="2:4" x14ac:dyDescent="0.2">
      <c r="B4933" s="2"/>
      <c r="C4933" s="2"/>
      <c r="D4933" s="2"/>
    </row>
    <row r="4934" spans="2:4" x14ac:dyDescent="0.2">
      <c r="B4934" s="2"/>
      <c r="C4934" s="2"/>
      <c r="D4934" s="2"/>
    </row>
    <row r="4935" spans="2:4" x14ac:dyDescent="0.2">
      <c r="B4935" s="2"/>
      <c r="C4935" s="2"/>
      <c r="D4935" s="2"/>
    </row>
    <row r="4936" spans="2:4" x14ac:dyDescent="0.2">
      <c r="B4936" s="2"/>
      <c r="C4936" s="2"/>
      <c r="D4936" s="2"/>
    </row>
    <row r="4937" spans="2:4" x14ac:dyDescent="0.2">
      <c r="B4937" s="2"/>
      <c r="C4937" s="2"/>
      <c r="D4937" s="2"/>
    </row>
    <row r="4938" spans="2:4" x14ac:dyDescent="0.2">
      <c r="B4938" s="2"/>
      <c r="C4938" s="2"/>
      <c r="D4938" s="2"/>
    </row>
    <row r="4939" spans="2:4" x14ac:dyDescent="0.2">
      <c r="B4939" s="2"/>
      <c r="C4939" s="2"/>
      <c r="D4939" s="2"/>
    </row>
    <row r="4940" spans="2:4" x14ac:dyDescent="0.2">
      <c r="B4940" s="2"/>
      <c r="C4940" s="2"/>
      <c r="D4940" s="2"/>
    </row>
    <row r="4941" spans="2:4" x14ac:dyDescent="0.2">
      <c r="B4941" s="2"/>
      <c r="C4941" s="2"/>
      <c r="D4941" s="2"/>
    </row>
    <row r="4942" spans="2:4" x14ac:dyDescent="0.2">
      <c r="B4942" s="2"/>
      <c r="C4942" s="2"/>
      <c r="D4942" s="2"/>
    </row>
    <row r="4943" spans="2:4" x14ac:dyDescent="0.2">
      <c r="B4943" s="2"/>
      <c r="C4943" s="2"/>
      <c r="D4943" s="2"/>
    </row>
    <row r="4944" spans="2:4" x14ac:dyDescent="0.2">
      <c r="B4944" s="2"/>
      <c r="C4944" s="2"/>
      <c r="D4944" s="2"/>
    </row>
    <row r="4945" spans="2:4" x14ac:dyDescent="0.2">
      <c r="B4945" s="2"/>
      <c r="C4945" s="2"/>
      <c r="D4945" s="2"/>
    </row>
    <row r="4946" spans="2:4" x14ac:dyDescent="0.2">
      <c r="B4946" s="2"/>
      <c r="C4946" s="2"/>
      <c r="D4946" s="2"/>
    </row>
    <row r="4947" spans="2:4" x14ac:dyDescent="0.2">
      <c r="B4947" s="2"/>
      <c r="C4947" s="2"/>
      <c r="D4947" s="2"/>
    </row>
    <row r="4948" spans="2:4" x14ac:dyDescent="0.2">
      <c r="B4948" s="2"/>
      <c r="C4948" s="2"/>
      <c r="D4948" s="2"/>
    </row>
    <row r="4949" spans="2:4" x14ac:dyDescent="0.2">
      <c r="B4949" s="2"/>
      <c r="C4949" s="2"/>
      <c r="D4949" s="2"/>
    </row>
    <row r="4950" spans="2:4" x14ac:dyDescent="0.2">
      <c r="B4950" s="2"/>
      <c r="C4950" s="2"/>
      <c r="D4950" s="2"/>
    </row>
    <row r="4951" spans="2:4" x14ac:dyDescent="0.2">
      <c r="B4951" s="2"/>
      <c r="C4951" s="2"/>
      <c r="D4951" s="2"/>
    </row>
    <row r="4952" spans="2:4" x14ac:dyDescent="0.2">
      <c r="B4952" s="2"/>
      <c r="C4952" s="2"/>
      <c r="D4952" s="2"/>
    </row>
    <row r="4953" spans="2:4" x14ac:dyDescent="0.2">
      <c r="B4953" s="2"/>
      <c r="C4953" s="2"/>
      <c r="D4953" s="2"/>
    </row>
    <row r="4954" spans="2:4" x14ac:dyDescent="0.2">
      <c r="B4954" s="2"/>
      <c r="C4954" s="2"/>
      <c r="D4954" s="2"/>
    </row>
    <row r="4955" spans="2:4" x14ac:dyDescent="0.2">
      <c r="B4955" s="2"/>
      <c r="C4955" s="2"/>
      <c r="D4955" s="2"/>
    </row>
    <row r="4956" spans="2:4" x14ac:dyDescent="0.2">
      <c r="B4956" s="2"/>
      <c r="C4956" s="2"/>
      <c r="D4956" s="2"/>
    </row>
    <row r="4957" spans="2:4" x14ac:dyDescent="0.2">
      <c r="B4957" s="2"/>
      <c r="C4957" s="2"/>
      <c r="D4957" s="2"/>
    </row>
    <row r="4958" spans="2:4" x14ac:dyDescent="0.2">
      <c r="B4958" s="2"/>
      <c r="C4958" s="2"/>
      <c r="D4958" s="2"/>
    </row>
    <row r="4959" spans="2:4" x14ac:dyDescent="0.2">
      <c r="B4959" s="2"/>
      <c r="C4959" s="2"/>
      <c r="D4959" s="2"/>
    </row>
    <row r="4960" spans="2:4" x14ac:dyDescent="0.2">
      <c r="B4960" s="2"/>
      <c r="C4960" s="2"/>
      <c r="D4960" s="2"/>
    </row>
    <row r="4961" spans="2:4" x14ac:dyDescent="0.2">
      <c r="B4961" s="2"/>
      <c r="C4961" s="2"/>
      <c r="D4961" s="2"/>
    </row>
    <row r="4962" spans="2:4" x14ac:dyDescent="0.2">
      <c r="B4962" s="2"/>
      <c r="C4962" s="2"/>
      <c r="D4962" s="2"/>
    </row>
    <row r="4963" spans="2:4" x14ac:dyDescent="0.2">
      <c r="B4963" s="2"/>
      <c r="C4963" s="2"/>
      <c r="D4963" s="2"/>
    </row>
    <row r="4964" spans="2:4" x14ac:dyDescent="0.2">
      <c r="B4964" s="2"/>
      <c r="C4964" s="2"/>
      <c r="D4964" s="2"/>
    </row>
    <row r="4965" spans="2:4" x14ac:dyDescent="0.2">
      <c r="B4965" s="2"/>
      <c r="C4965" s="2"/>
      <c r="D4965" s="2"/>
    </row>
    <row r="4966" spans="2:4" x14ac:dyDescent="0.2">
      <c r="B4966" s="2"/>
      <c r="C4966" s="2"/>
      <c r="D4966" s="2"/>
    </row>
    <row r="4967" spans="2:4" x14ac:dyDescent="0.2">
      <c r="B4967" s="2"/>
      <c r="C4967" s="2"/>
      <c r="D4967" s="2"/>
    </row>
    <row r="4968" spans="2:4" x14ac:dyDescent="0.2">
      <c r="B4968" s="2"/>
      <c r="C4968" s="2"/>
      <c r="D4968" s="2"/>
    </row>
    <row r="4969" spans="2:4" x14ac:dyDescent="0.2">
      <c r="B4969" s="2"/>
      <c r="C4969" s="2"/>
      <c r="D4969" s="2"/>
    </row>
    <row r="4970" spans="2:4" x14ac:dyDescent="0.2">
      <c r="B4970" s="2"/>
      <c r="C4970" s="2"/>
      <c r="D4970" s="2"/>
    </row>
    <row r="4971" spans="2:4" x14ac:dyDescent="0.2">
      <c r="B4971" s="2"/>
      <c r="C4971" s="2"/>
      <c r="D4971" s="2"/>
    </row>
    <row r="4972" spans="2:4" x14ac:dyDescent="0.2">
      <c r="B4972" s="2"/>
      <c r="C4972" s="2"/>
      <c r="D4972" s="2"/>
    </row>
    <row r="4973" spans="2:4" x14ac:dyDescent="0.2">
      <c r="B4973" s="2"/>
      <c r="C4973" s="2"/>
      <c r="D4973" s="2"/>
    </row>
    <row r="4974" spans="2:4" x14ac:dyDescent="0.2">
      <c r="B4974" s="2"/>
      <c r="C4974" s="2"/>
      <c r="D4974" s="2"/>
    </row>
    <row r="4975" spans="2:4" x14ac:dyDescent="0.2">
      <c r="B4975" s="2"/>
      <c r="C4975" s="2"/>
      <c r="D4975" s="2"/>
    </row>
    <row r="4976" spans="2:4" x14ac:dyDescent="0.2">
      <c r="B4976" s="2"/>
      <c r="C4976" s="2"/>
      <c r="D4976" s="2"/>
    </row>
    <row r="4977" spans="2:4" x14ac:dyDescent="0.2">
      <c r="B4977" s="2"/>
      <c r="C4977" s="2"/>
      <c r="D4977" s="2"/>
    </row>
    <row r="4978" spans="2:4" x14ac:dyDescent="0.2">
      <c r="B4978" s="2"/>
      <c r="C4978" s="2"/>
      <c r="D4978" s="2"/>
    </row>
    <row r="4979" spans="2:4" x14ac:dyDescent="0.2">
      <c r="B4979" s="2"/>
      <c r="C4979" s="2"/>
      <c r="D4979" s="2"/>
    </row>
    <row r="4980" spans="2:4" x14ac:dyDescent="0.2">
      <c r="B4980" s="2"/>
      <c r="C4980" s="2"/>
      <c r="D4980" s="2"/>
    </row>
    <row r="4981" spans="2:4" x14ac:dyDescent="0.2">
      <c r="B4981" s="2"/>
      <c r="C4981" s="2"/>
      <c r="D4981" s="2"/>
    </row>
    <row r="4982" spans="2:4" x14ac:dyDescent="0.2">
      <c r="B4982" s="2"/>
      <c r="C4982" s="2"/>
      <c r="D4982" s="2"/>
    </row>
    <row r="4983" spans="2:4" x14ac:dyDescent="0.2">
      <c r="B4983" s="2"/>
      <c r="C4983" s="2"/>
      <c r="D4983" s="2"/>
    </row>
    <row r="4984" spans="2:4" x14ac:dyDescent="0.2">
      <c r="B4984" s="2"/>
      <c r="C4984" s="2"/>
      <c r="D4984" s="2"/>
    </row>
    <row r="4985" spans="2:4" x14ac:dyDescent="0.2">
      <c r="B4985" s="2"/>
      <c r="C4985" s="2"/>
      <c r="D4985" s="2"/>
    </row>
    <row r="4986" spans="2:4" x14ac:dyDescent="0.2">
      <c r="B4986" s="2"/>
      <c r="C4986" s="2"/>
      <c r="D4986" s="2"/>
    </row>
    <row r="4987" spans="2:4" x14ac:dyDescent="0.2">
      <c r="B4987" s="2"/>
      <c r="C4987" s="2"/>
      <c r="D4987" s="2"/>
    </row>
    <row r="4988" spans="2:4" x14ac:dyDescent="0.2">
      <c r="B4988" s="2"/>
      <c r="C4988" s="2"/>
      <c r="D4988" s="2"/>
    </row>
    <row r="4989" spans="2:4" x14ac:dyDescent="0.2">
      <c r="B4989" s="2"/>
      <c r="C4989" s="2"/>
      <c r="D4989" s="2"/>
    </row>
    <row r="4990" spans="2:4" x14ac:dyDescent="0.2">
      <c r="B4990" s="2"/>
      <c r="C4990" s="2"/>
      <c r="D4990" s="2"/>
    </row>
    <row r="4991" spans="2:4" x14ac:dyDescent="0.2">
      <c r="B4991" s="2"/>
      <c r="C4991" s="2"/>
      <c r="D4991" s="2"/>
    </row>
    <row r="4992" spans="2:4" x14ac:dyDescent="0.2">
      <c r="B4992" s="2"/>
      <c r="C4992" s="2"/>
      <c r="D4992" s="2"/>
    </row>
    <row r="4993" spans="2:4" x14ac:dyDescent="0.2">
      <c r="B4993" s="2"/>
      <c r="C4993" s="2"/>
      <c r="D4993" s="2"/>
    </row>
    <row r="4994" spans="2:4" x14ac:dyDescent="0.2">
      <c r="B4994" s="2"/>
      <c r="C4994" s="2"/>
      <c r="D4994" s="2"/>
    </row>
    <row r="4995" spans="2:4" x14ac:dyDescent="0.2">
      <c r="B4995" s="2"/>
      <c r="C4995" s="2"/>
      <c r="D4995" s="2"/>
    </row>
    <row r="4996" spans="2:4" x14ac:dyDescent="0.2">
      <c r="B4996" s="2"/>
      <c r="C4996" s="2"/>
      <c r="D4996" s="2"/>
    </row>
    <row r="4997" spans="2:4" x14ac:dyDescent="0.2">
      <c r="B4997" s="2"/>
      <c r="C4997" s="2"/>
      <c r="D4997" s="2"/>
    </row>
    <row r="4998" spans="2:4" x14ac:dyDescent="0.2">
      <c r="B4998" s="2"/>
      <c r="C4998" s="2"/>
      <c r="D4998" s="2"/>
    </row>
    <row r="4999" spans="2:4" x14ac:dyDescent="0.2">
      <c r="B4999" s="2"/>
      <c r="C4999" s="2"/>
      <c r="D4999" s="2"/>
    </row>
    <row r="5000" spans="2:4" x14ac:dyDescent="0.2">
      <c r="B5000" s="2"/>
      <c r="C5000" s="2"/>
      <c r="D5000" s="2"/>
    </row>
    <row r="5001" spans="2:4" x14ac:dyDescent="0.2">
      <c r="B5001" s="2"/>
      <c r="C5001" s="2"/>
      <c r="D5001" s="2"/>
    </row>
    <row r="5002" spans="2:4" x14ac:dyDescent="0.2">
      <c r="B5002" s="2"/>
      <c r="C5002" s="2"/>
      <c r="D5002" s="2"/>
    </row>
    <row r="5003" spans="2:4" x14ac:dyDescent="0.2">
      <c r="B5003" s="2"/>
      <c r="C5003" s="2"/>
      <c r="D5003" s="2"/>
    </row>
    <row r="5004" spans="2:4" x14ac:dyDescent="0.2">
      <c r="B5004" s="2"/>
      <c r="C5004" s="2"/>
      <c r="D5004" s="2"/>
    </row>
    <row r="5005" spans="2:4" x14ac:dyDescent="0.2">
      <c r="B5005" s="2"/>
      <c r="C5005" s="2"/>
      <c r="D5005" s="2"/>
    </row>
    <row r="5006" spans="2:4" x14ac:dyDescent="0.2">
      <c r="B5006" s="2"/>
      <c r="C5006" s="2"/>
      <c r="D5006" s="2"/>
    </row>
    <row r="5007" spans="2:4" x14ac:dyDescent="0.2">
      <c r="B5007" s="2"/>
      <c r="C5007" s="2"/>
      <c r="D5007" s="2"/>
    </row>
    <row r="5008" spans="2:4" x14ac:dyDescent="0.2">
      <c r="B5008" s="2"/>
      <c r="C5008" s="2"/>
      <c r="D5008" s="2"/>
    </row>
    <row r="5009" spans="2:4" x14ac:dyDescent="0.2">
      <c r="B5009" s="2"/>
      <c r="C5009" s="2"/>
      <c r="D5009" s="2"/>
    </row>
    <row r="5010" spans="2:4" x14ac:dyDescent="0.2">
      <c r="B5010" s="2"/>
      <c r="C5010" s="2"/>
      <c r="D5010" s="2"/>
    </row>
    <row r="5011" spans="2:4" x14ac:dyDescent="0.2">
      <c r="B5011" s="2"/>
      <c r="C5011" s="2"/>
      <c r="D5011" s="2"/>
    </row>
    <row r="5012" spans="2:4" x14ac:dyDescent="0.2">
      <c r="B5012" s="2"/>
      <c r="C5012" s="2"/>
      <c r="D5012" s="2"/>
    </row>
    <row r="5013" spans="2:4" x14ac:dyDescent="0.2">
      <c r="B5013" s="2"/>
      <c r="C5013" s="2"/>
      <c r="D5013" s="2"/>
    </row>
    <row r="5014" spans="2:4" x14ac:dyDescent="0.2">
      <c r="B5014" s="2"/>
      <c r="C5014" s="2"/>
      <c r="D5014" s="2"/>
    </row>
    <row r="5015" spans="2:4" x14ac:dyDescent="0.2">
      <c r="B5015" s="2"/>
      <c r="C5015" s="2"/>
      <c r="D5015" s="2"/>
    </row>
    <row r="5016" spans="2:4" x14ac:dyDescent="0.2">
      <c r="B5016" s="2"/>
      <c r="C5016" s="2"/>
      <c r="D5016" s="2"/>
    </row>
    <row r="5017" spans="2:4" x14ac:dyDescent="0.2">
      <c r="B5017" s="2"/>
      <c r="C5017" s="2"/>
      <c r="D5017" s="2"/>
    </row>
    <row r="5018" spans="2:4" x14ac:dyDescent="0.2">
      <c r="B5018" s="2"/>
      <c r="C5018" s="2"/>
      <c r="D5018" s="2"/>
    </row>
    <row r="5019" spans="2:4" x14ac:dyDescent="0.2">
      <c r="B5019" s="2"/>
      <c r="C5019" s="2"/>
      <c r="D5019" s="2"/>
    </row>
    <row r="5020" spans="2:4" x14ac:dyDescent="0.2">
      <c r="B5020" s="2"/>
      <c r="C5020" s="2"/>
      <c r="D5020" s="2"/>
    </row>
    <row r="5021" spans="2:4" x14ac:dyDescent="0.2">
      <c r="B5021" s="2"/>
      <c r="C5021" s="2"/>
      <c r="D5021" s="2"/>
    </row>
    <row r="5022" spans="2:4" x14ac:dyDescent="0.2">
      <c r="B5022" s="2"/>
      <c r="C5022" s="2"/>
      <c r="D5022" s="2"/>
    </row>
    <row r="5023" spans="2:4" x14ac:dyDescent="0.2">
      <c r="B5023" s="2"/>
      <c r="C5023" s="2"/>
      <c r="D5023" s="2"/>
    </row>
    <row r="5024" spans="2:4" x14ac:dyDescent="0.2">
      <c r="B5024" s="2"/>
      <c r="C5024" s="2"/>
      <c r="D5024" s="2"/>
    </row>
    <row r="5025" spans="2:4" x14ac:dyDescent="0.2">
      <c r="B5025" s="2"/>
      <c r="C5025" s="2"/>
      <c r="D5025" s="2"/>
    </row>
    <row r="5026" spans="2:4" x14ac:dyDescent="0.2">
      <c r="B5026" s="2"/>
      <c r="C5026" s="2"/>
      <c r="D5026" s="2"/>
    </row>
    <row r="5027" spans="2:4" x14ac:dyDescent="0.2">
      <c r="B5027" s="2"/>
      <c r="C5027" s="2"/>
      <c r="D5027" s="2"/>
    </row>
    <row r="5028" spans="2:4" x14ac:dyDescent="0.2">
      <c r="B5028" s="2"/>
      <c r="C5028" s="2"/>
      <c r="D5028" s="2"/>
    </row>
    <row r="5029" spans="2:4" x14ac:dyDescent="0.2">
      <c r="B5029" s="2"/>
      <c r="C5029" s="2"/>
      <c r="D5029" s="2"/>
    </row>
    <row r="5030" spans="2:4" x14ac:dyDescent="0.2">
      <c r="B5030" s="2"/>
      <c r="C5030" s="2"/>
      <c r="D5030" s="2"/>
    </row>
    <row r="5031" spans="2:4" x14ac:dyDescent="0.2">
      <c r="B5031" s="2"/>
      <c r="C5031" s="2"/>
      <c r="D5031" s="2"/>
    </row>
    <row r="5032" spans="2:4" x14ac:dyDescent="0.2">
      <c r="B5032" s="2"/>
      <c r="C5032" s="2"/>
      <c r="D5032" s="2"/>
    </row>
    <row r="5033" spans="2:4" x14ac:dyDescent="0.2">
      <c r="B5033" s="2"/>
      <c r="C5033" s="2"/>
      <c r="D5033" s="2"/>
    </row>
    <row r="5034" spans="2:4" x14ac:dyDescent="0.2">
      <c r="B5034" s="2"/>
      <c r="C5034" s="2"/>
      <c r="D5034" s="2"/>
    </row>
    <row r="5035" spans="2:4" x14ac:dyDescent="0.2">
      <c r="B5035" s="2"/>
      <c r="C5035" s="2"/>
      <c r="D5035" s="2"/>
    </row>
    <row r="5036" spans="2:4" x14ac:dyDescent="0.2">
      <c r="B5036" s="2"/>
      <c r="C5036" s="2"/>
      <c r="D5036" s="2"/>
    </row>
    <row r="5037" spans="2:4" x14ac:dyDescent="0.2">
      <c r="B5037" s="2"/>
      <c r="C5037" s="2"/>
      <c r="D5037" s="2"/>
    </row>
    <row r="5038" spans="2:4" x14ac:dyDescent="0.2">
      <c r="B5038" s="2"/>
      <c r="C5038" s="2"/>
      <c r="D5038" s="2"/>
    </row>
    <row r="5039" spans="2:4" x14ac:dyDescent="0.2">
      <c r="B5039" s="2"/>
      <c r="C5039" s="2"/>
      <c r="D5039" s="2"/>
    </row>
    <row r="5040" spans="2:4" x14ac:dyDescent="0.2">
      <c r="B5040" s="2"/>
      <c r="C5040" s="2"/>
      <c r="D5040" s="2"/>
    </row>
    <row r="5041" spans="2:4" x14ac:dyDescent="0.2">
      <c r="B5041" s="2"/>
      <c r="C5041" s="2"/>
      <c r="D5041" s="2"/>
    </row>
    <row r="5042" spans="2:4" x14ac:dyDescent="0.2">
      <c r="B5042" s="2"/>
      <c r="C5042" s="2"/>
      <c r="D5042" s="2"/>
    </row>
    <row r="5043" spans="2:4" x14ac:dyDescent="0.2">
      <c r="B5043" s="2"/>
      <c r="C5043" s="2"/>
      <c r="D5043" s="2"/>
    </row>
    <row r="5044" spans="2:4" x14ac:dyDescent="0.2">
      <c r="B5044" s="2"/>
      <c r="C5044" s="2"/>
      <c r="D5044" s="2"/>
    </row>
    <row r="5045" spans="2:4" x14ac:dyDescent="0.2">
      <c r="B5045" s="2"/>
      <c r="C5045" s="2"/>
      <c r="D5045" s="2"/>
    </row>
    <row r="5046" spans="2:4" x14ac:dyDescent="0.2">
      <c r="B5046" s="2"/>
      <c r="C5046" s="2"/>
      <c r="D5046" s="2"/>
    </row>
    <row r="5047" spans="2:4" x14ac:dyDescent="0.2">
      <c r="B5047" s="2"/>
      <c r="C5047" s="2"/>
      <c r="D5047" s="2"/>
    </row>
    <row r="5048" spans="2:4" x14ac:dyDescent="0.2">
      <c r="B5048" s="2"/>
      <c r="C5048" s="2"/>
      <c r="D5048" s="2"/>
    </row>
    <row r="5049" spans="2:4" x14ac:dyDescent="0.2">
      <c r="B5049" s="2"/>
      <c r="C5049" s="2"/>
      <c r="D5049" s="2"/>
    </row>
    <row r="5050" spans="2:4" x14ac:dyDescent="0.2">
      <c r="B5050" s="2"/>
      <c r="C5050" s="2"/>
      <c r="D5050" s="2"/>
    </row>
    <row r="5051" spans="2:4" x14ac:dyDescent="0.2">
      <c r="B5051" s="2"/>
      <c r="C5051" s="2"/>
      <c r="D5051" s="2"/>
    </row>
    <row r="5052" spans="2:4" x14ac:dyDescent="0.2">
      <c r="B5052" s="2"/>
      <c r="C5052" s="2"/>
      <c r="D5052" s="2"/>
    </row>
    <row r="5053" spans="2:4" x14ac:dyDescent="0.2">
      <c r="B5053" s="2"/>
      <c r="C5053" s="2"/>
      <c r="D5053" s="2"/>
    </row>
    <row r="5054" spans="2:4" x14ac:dyDescent="0.2">
      <c r="B5054" s="2"/>
      <c r="C5054" s="2"/>
      <c r="D5054" s="2"/>
    </row>
    <row r="5055" spans="2:4" x14ac:dyDescent="0.2">
      <c r="B5055" s="2"/>
      <c r="C5055" s="2"/>
      <c r="D5055" s="2"/>
    </row>
    <row r="5056" spans="2:4" x14ac:dyDescent="0.2">
      <c r="B5056" s="2"/>
      <c r="C5056" s="2"/>
      <c r="D5056" s="2"/>
    </row>
    <row r="5057" spans="2:4" x14ac:dyDescent="0.2">
      <c r="B5057" s="2"/>
      <c r="C5057" s="2"/>
      <c r="D5057" s="2"/>
    </row>
    <row r="5058" spans="2:4" x14ac:dyDescent="0.2">
      <c r="B5058" s="2"/>
      <c r="C5058" s="2"/>
      <c r="D5058" s="2"/>
    </row>
    <row r="5059" spans="2:4" x14ac:dyDescent="0.2">
      <c r="B5059" s="2"/>
      <c r="C5059" s="2"/>
      <c r="D5059" s="2"/>
    </row>
    <row r="5060" spans="2:4" x14ac:dyDescent="0.2">
      <c r="B5060" s="2"/>
      <c r="C5060" s="2"/>
      <c r="D5060" s="2"/>
    </row>
    <row r="5061" spans="2:4" x14ac:dyDescent="0.2">
      <c r="B5061" s="2"/>
      <c r="C5061" s="2"/>
      <c r="D5061" s="2"/>
    </row>
    <row r="5062" spans="2:4" x14ac:dyDescent="0.2">
      <c r="B5062" s="2"/>
      <c r="C5062" s="2"/>
      <c r="D5062" s="2"/>
    </row>
    <row r="5063" spans="2:4" x14ac:dyDescent="0.2">
      <c r="B5063" s="2"/>
      <c r="C5063" s="2"/>
      <c r="D5063" s="2"/>
    </row>
    <row r="5064" spans="2:4" x14ac:dyDescent="0.2">
      <c r="B5064" s="2"/>
      <c r="C5064" s="2"/>
      <c r="D5064" s="2"/>
    </row>
    <row r="5065" spans="2:4" x14ac:dyDescent="0.2">
      <c r="B5065" s="2"/>
      <c r="C5065" s="2"/>
      <c r="D5065" s="2"/>
    </row>
    <row r="5066" spans="2:4" x14ac:dyDescent="0.2">
      <c r="B5066" s="2"/>
      <c r="C5066" s="2"/>
      <c r="D5066" s="2"/>
    </row>
    <row r="5067" spans="2:4" x14ac:dyDescent="0.2">
      <c r="B5067" s="2"/>
      <c r="C5067" s="2"/>
      <c r="D5067" s="2"/>
    </row>
    <row r="5068" spans="2:4" x14ac:dyDescent="0.2">
      <c r="B5068" s="2"/>
      <c r="C5068" s="2"/>
      <c r="D5068" s="2"/>
    </row>
    <row r="5069" spans="2:4" x14ac:dyDescent="0.2">
      <c r="B5069" s="2"/>
      <c r="C5069" s="2"/>
      <c r="D5069" s="2"/>
    </row>
    <row r="5070" spans="2:4" x14ac:dyDescent="0.2">
      <c r="B5070" s="2"/>
      <c r="C5070" s="2"/>
      <c r="D5070" s="2"/>
    </row>
    <row r="5071" spans="2:4" x14ac:dyDescent="0.2">
      <c r="B5071" s="2"/>
      <c r="C5071" s="2"/>
      <c r="D5071" s="2"/>
    </row>
    <row r="5072" spans="2:4" x14ac:dyDescent="0.2">
      <c r="B5072" s="2"/>
      <c r="C5072" s="2"/>
      <c r="D5072" s="2"/>
    </row>
    <row r="5073" spans="2:4" x14ac:dyDescent="0.2">
      <c r="B5073" s="2"/>
      <c r="C5073" s="2"/>
      <c r="D5073" s="2"/>
    </row>
    <row r="5074" spans="2:4" x14ac:dyDescent="0.2">
      <c r="B5074" s="2"/>
      <c r="C5074" s="2"/>
      <c r="D5074" s="2"/>
    </row>
    <row r="5075" spans="2:4" x14ac:dyDescent="0.2">
      <c r="B5075" s="2"/>
      <c r="C5075" s="2"/>
      <c r="D5075" s="2"/>
    </row>
    <row r="5076" spans="2:4" x14ac:dyDescent="0.2">
      <c r="B5076" s="2"/>
      <c r="C5076" s="2"/>
      <c r="D5076" s="2"/>
    </row>
    <row r="5077" spans="2:4" x14ac:dyDescent="0.2">
      <c r="B5077" s="2"/>
      <c r="C5077" s="2"/>
      <c r="D5077" s="2"/>
    </row>
    <row r="5078" spans="2:4" x14ac:dyDescent="0.2">
      <c r="B5078" s="2"/>
      <c r="C5078" s="2"/>
      <c r="D5078" s="2"/>
    </row>
    <row r="5079" spans="2:4" x14ac:dyDescent="0.2">
      <c r="B5079" s="2"/>
      <c r="C5079" s="2"/>
      <c r="D5079" s="2"/>
    </row>
    <row r="5080" spans="2:4" x14ac:dyDescent="0.2">
      <c r="B5080" s="2"/>
      <c r="C5080" s="2"/>
      <c r="D5080" s="2"/>
    </row>
    <row r="5081" spans="2:4" x14ac:dyDescent="0.2">
      <c r="B5081" s="2"/>
      <c r="C5081" s="2"/>
      <c r="D5081" s="2"/>
    </row>
    <row r="5082" spans="2:4" x14ac:dyDescent="0.2">
      <c r="B5082" s="2"/>
      <c r="C5082" s="2"/>
      <c r="D5082" s="2"/>
    </row>
    <row r="5083" spans="2:4" x14ac:dyDescent="0.2">
      <c r="B5083" s="2"/>
      <c r="C5083" s="2"/>
      <c r="D5083" s="2"/>
    </row>
    <row r="5084" spans="2:4" x14ac:dyDescent="0.2">
      <c r="B5084" s="2"/>
      <c r="C5084" s="2"/>
      <c r="D5084" s="2"/>
    </row>
    <row r="5085" spans="2:4" x14ac:dyDescent="0.2">
      <c r="B5085" s="2"/>
      <c r="C5085" s="2"/>
      <c r="D5085" s="2"/>
    </row>
    <row r="5086" spans="2:4" x14ac:dyDescent="0.2">
      <c r="B5086" s="2"/>
      <c r="C5086" s="2"/>
      <c r="D5086" s="2"/>
    </row>
    <row r="5087" spans="2:4" x14ac:dyDescent="0.2">
      <c r="B5087" s="2"/>
      <c r="C5087" s="2"/>
      <c r="D5087" s="2"/>
    </row>
    <row r="5088" spans="2:4" x14ac:dyDescent="0.2">
      <c r="B5088" s="2"/>
      <c r="C5088" s="2"/>
      <c r="D5088" s="2"/>
    </row>
    <row r="5089" spans="2:4" x14ac:dyDescent="0.2">
      <c r="B5089" s="2"/>
      <c r="C5089" s="2"/>
      <c r="D5089" s="2"/>
    </row>
    <row r="5090" spans="2:4" x14ac:dyDescent="0.2">
      <c r="B5090" s="2"/>
      <c r="C5090" s="2"/>
      <c r="D5090" s="2"/>
    </row>
    <row r="5091" spans="2:4" x14ac:dyDescent="0.2">
      <c r="B5091" s="2"/>
      <c r="C5091" s="2"/>
      <c r="D5091" s="2"/>
    </row>
    <row r="5092" spans="2:4" x14ac:dyDescent="0.2">
      <c r="B5092" s="2"/>
      <c r="C5092" s="2"/>
      <c r="D5092" s="2"/>
    </row>
    <row r="5093" spans="2:4" x14ac:dyDescent="0.2">
      <c r="B5093" s="2"/>
      <c r="C5093" s="2"/>
      <c r="D5093" s="2"/>
    </row>
    <row r="5094" spans="2:4" x14ac:dyDescent="0.2">
      <c r="B5094" s="2"/>
      <c r="C5094" s="2"/>
      <c r="D5094" s="2"/>
    </row>
    <row r="5095" spans="2:4" x14ac:dyDescent="0.2">
      <c r="B5095" s="2"/>
      <c r="C5095" s="2"/>
      <c r="D5095" s="2"/>
    </row>
    <row r="5096" spans="2:4" x14ac:dyDescent="0.2">
      <c r="B5096" s="2"/>
      <c r="C5096" s="2"/>
      <c r="D5096" s="2"/>
    </row>
    <row r="5097" spans="2:4" x14ac:dyDescent="0.2">
      <c r="B5097" s="2"/>
      <c r="C5097" s="2"/>
      <c r="D5097" s="2"/>
    </row>
    <row r="5098" spans="2:4" x14ac:dyDescent="0.2">
      <c r="B5098" s="2"/>
      <c r="C5098" s="2"/>
      <c r="D5098" s="2"/>
    </row>
    <row r="5099" spans="2:4" x14ac:dyDescent="0.2">
      <c r="B5099" s="2"/>
      <c r="C5099" s="2"/>
      <c r="D5099" s="2"/>
    </row>
    <row r="5100" spans="2:4" x14ac:dyDescent="0.2">
      <c r="B5100" s="2"/>
      <c r="C5100" s="2"/>
      <c r="D5100" s="2"/>
    </row>
    <row r="5101" spans="2:4" x14ac:dyDescent="0.2">
      <c r="B5101" s="2"/>
      <c r="C5101" s="2"/>
      <c r="D5101" s="2"/>
    </row>
    <row r="5102" spans="2:4" x14ac:dyDescent="0.2">
      <c r="B5102" s="2"/>
      <c r="C5102" s="2"/>
      <c r="D5102" s="2"/>
    </row>
    <row r="5103" spans="2:4" x14ac:dyDescent="0.2">
      <c r="B5103" s="2"/>
      <c r="C5103" s="2"/>
      <c r="D5103" s="2"/>
    </row>
    <row r="5104" spans="2:4" x14ac:dyDescent="0.2">
      <c r="B5104" s="2"/>
      <c r="C5104" s="2"/>
      <c r="D5104" s="2"/>
    </row>
    <row r="5105" spans="2:4" x14ac:dyDescent="0.2">
      <c r="B5105" s="2"/>
      <c r="C5105" s="2"/>
      <c r="D5105" s="2"/>
    </row>
    <row r="5106" spans="2:4" x14ac:dyDescent="0.2">
      <c r="B5106" s="2"/>
      <c r="C5106" s="2"/>
      <c r="D5106" s="2"/>
    </row>
    <row r="5107" spans="2:4" x14ac:dyDescent="0.2">
      <c r="B5107" s="2"/>
      <c r="C5107" s="2"/>
      <c r="D5107" s="2"/>
    </row>
    <row r="5108" spans="2:4" x14ac:dyDescent="0.2">
      <c r="B5108" s="2"/>
      <c r="C5108" s="2"/>
      <c r="D5108" s="2"/>
    </row>
    <row r="5109" spans="2:4" x14ac:dyDescent="0.2">
      <c r="B5109" s="2"/>
      <c r="C5109" s="2"/>
      <c r="D5109" s="2"/>
    </row>
    <row r="5110" spans="2:4" x14ac:dyDescent="0.2">
      <c r="B5110" s="2"/>
      <c r="C5110" s="2"/>
      <c r="D5110" s="2"/>
    </row>
    <row r="5111" spans="2:4" x14ac:dyDescent="0.2">
      <c r="B5111" s="2"/>
      <c r="C5111" s="2"/>
      <c r="D5111" s="2"/>
    </row>
    <row r="5112" spans="2:4" x14ac:dyDescent="0.2">
      <c r="B5112" s="2"/>
      <c r="C5112" s="2"/>
      <c r="D5112" s="2"/>
    </row>
    <row r="5113" spans="2:4" x14ac:dyDescent="0.2">
      <c r="B5113" s="2"/>
      <c r="C5113" s="2"/>
      <c r="D5113" s="2"/>
    </row>
    <row r="5114" spans="2:4" x14ac:dyDescent="0.2">
      <c r="B5114" s="2"/>
      <c r="C5114" s="2"/>
      <c r="D5114" s="2"/>
    </row>
    <row r="5115" spans="2:4" x14ac:dyDescent="0.2">
      <c r="B5115" s="2"/>
      <c r="C5115" s="2"/>
      <c r="D5115" s="2"/>
    </row>
    <row r="5116" spans="2:4" x14ac:dyDescent="0.2">
      <c r="B5116" s="2"/>
      <c r="C5116" s="2"/>
      <c r="D5116" s="2"/>
    </row>
    <row r="5117" spans="2:4" x14ac:dyDescent="0.2">
      <c r="B5117" s="2"/>
      <c r="C5117" s="2"/>
      <c r="D5117" s="2"/>
    </row>
    <row r="5118" spans="2:4" x14ac:dyDescent="0.2">
      <c r="B5118" s="2"/>
      <c r="C5118" s="2"/>
      <c r="D5118" s="2"/>
    </row>
    <row r="5119" spans="2:4" x14ac:dyDescent="0.2">
      <c r="B5119" s="2"/>
      <c r="C5119" s="2"/>
      <c r="D5119" s="2"/>
    </row>
    <row r="5120" spans="2:4" x14ac:dyDescent="0.2">
      <c r="B5120" s="2"/>
      <c r="C5120" s="2"/>
      <c r="D5120" s="2"/>
    </row>
    <row r="5121" spans="2:4" x14ac:dyDescent="0.2">
      <c r="B5121" s="2"/>
      <c r="C5121" s="2"/>
      <c r="D5121" s="2"/>
    </row>
    <row r="5122" spans="2:4" x14ac:dyDescent="0.2">
      <c r="B5122" s="2"/>
      <c r="C5122" s="2"/>
      <c r="D5122" s="2"/>
    </row>
    <row r="5123" spans="2:4" x14ac:dyDescent="0.2">
      <c r="B5123" s="2"/>
      <c r="C5123" s="2"/>
      <c r="D5123" s="2"/>
    </row>
    <row r="5124" spans="2:4" x14ac:dyDescent="0.2">
      <c r="B5124" s="2"/>
      <c r="C5124" s="2"/>
      <c r="D5124" s="2"/>
    </row>
    <row r="5125" spans="2:4" x14ac:dyDescent="0.2">
      <c r="B5125" s="2"/>
      <c r="C5125" s="2"/>
      <c r="D5125" s="2"/>
    </row>
    <row r="5126" spans="2:4" x14ac:dyDescent="0.2">
      <c r="B5126" s="2"/>
      <c r="C5126" s="2"/>
      <c r="D5126" s="2"/>
    </row>
    <row r="5127" spans="2:4" x14ac:dyDescent="0.2">
      <c r="B5127" s="2"/>
      <c r="C5127" s="2"/>
      <c r="D5127" s="2"/>
    </row>
    <row r="5128" spans="2:4" x14ac:dyDescent="0.2">
      <c r="B5128" s="2"/>
      <c r="C5128" s="2"/>
      <c r="D5128" s="2"/>
    </row>
    <row r="5129" spans="2:4" x14ac:dyDescent="0.2">
      <c r="B5129" s="2"/>
      <c r="C5129" s="2"/>
      <c r="D5129" s="2"/>
    </row>
    <row r="5130" spans="2:4" x14ac:dyDescent="0.2">
      <c r="B5130" s="2"/>
      <c r="C5130" s="2"/>
      <c r="D5130" s="2"/>
    </row>
    <row r="5131" spans="2:4" x14ac:dyDescent="0.2">
      <c r="B5131" s="2"/>
      <c r="C5131" s="2"/>
      <c r="D5131" s="2"/>
    </row>
    <row r="5132" spans="2:4" x14ac:dyDescent="0.2">
      <c r="B5132" s="2"/>
      <c r="C5132" s="2"/>
      <c r="D5132" s="2"/>
    </row>
    <row r="5133" spans="2:4" x14ac:dyDescent="0.2">
      <c r="B5133" s="2"/>
      <c r="C5133" s="2"/>
      <c r="D5133" s="2"/>
    </row>
    <row r="5134" spans="2:4" x14ac:dyDescent="0.2">
      <c r="B5134" s="2"/>
      <c r="C5134" s="2"/>
      <c r="D5134" s="2"/>
    </row>
    <row r="5135" spans="2:4" x14ac:dyDescent="0.2">
      <c r="B5135" s="2"/>
      <c r="C5135" s="2"/>
      <c r="D5135" s="2"/>
    </row>
    <row r="5136" spans="2:4" x14ac:dyDescent="0.2">
      <c r="B5136" s="2"/>
      <c r="C5136" s="2"/>
      <c r="D5136" s="2"/>
    </row>
    <row r="5137" spans="2:4" x14ac:dyDescent="0.2">
      <c r="B5137" s="2"/>
      <c r="C5137" s="2"/>
      <c r="D5137" s="2"/>
    </row>
    <row r="5138" spans="2:4" x14ac:dyDescent="0.2">
      <c r="B5138" s="2"/>
      <c r="C5138" s="2"/>
      <c r="D5138" s="2"/>
    </row>
    <row r="5139" spans="2:4" x14ac:dyDescent="0.2">
      <c r="B5139" s="2"/>
      <c r="C5139" s="2"/>
      <c r="D5139" s="2"/>
    </row>
    <row r="5140" spans="2:4" x14ac:dyDescent="0.2">
      <c r="B5140" s="2"/>
      <c r="C5140" s="2"/>
      <c r="D5140" s="2"/>
    </row>
    <row r="5141" spans="2:4" x14ac:dyDescent="0.2">
      <c r="B5141" s="2"/>
      <c r="C5141" s="2"/>
      <c r="D5141" s="2"/>
    </row>
    <row r="5142" spans="2:4" x14ac:dyDescent="0.2">
      <c r="B5142" s="2"/>
      <c r="C5142" s="2"/>
      <c r="D5142" s="2"/>
    </row>
    <row r="5143" spans="2:4" x14ac:dyDescent="0.2">
      <c r="B5143" s="2"/>
      <c r="C5143" s="2"/>
      <c r="D5143" s="2"/>
    </row>
    <row r="5144" spans="2:4" x14ac:dyDescent="0.2">
      <c r="B5144" s="2"/>
      <c r="C5144" s="2"/>
      <c r="D5144" s="2"/>
    </row>
    <row r="5145" spans="2:4" x14ac:dyDescent="0.2">
      <c r="B5145" s="2"/>
      <c r="C5145" s="2"/>
      <c r="D5145" s="2"/>
    </row>
    <row r="5146" spans="2:4" x14ac:dyDescent="0.2">
      <c r="B5146" s="2"/>
      <c r="C5146" s="2"/>
      <c r="D5146" s="2"/>
    </row>
    <row r="5147" spans="2:4" x14ac:dyDescent="0.2">
      <c r="B5147" s="2"/>
      <c r="C5147" s="2"/>
      <c r="D5147" s="2"/>
    </row>
    <row r="5148" spans="2:4" x14ac:dyDescent="0.2">
      <c r="B5148" s="2"/>
      <c r="C5148" s="2"/>
      <c r="D5148" s="2"/>
    </row>
    <row r="5149" spans="2:4" x14ac:dyDescent="0.2">
      <c r="B5149" s="2"/>
      <c r="C5149" s="2"/>
      <c r="D5149" s="2"/>
    </row>
    <row r="5150" spans="2:4" x14ac:dyDescent="0.2">
      <c r="B5150" s="2"/>
      <c r="C5150" s="2"/>
      <c r="D5150" s="2"/>
    </row>
    <row r="5151" spans="2:4" x14ac:dyDescent="0.2">
      <c r="B5151" s="2"/>
      <c r="C5151" s="2"/>
      <c r="D5151" s="2"/>
    </row>
    <row r="5152" spans="2:4" x14ac:dyDescent="0.2">
      <c r="B5152" s="2"/>
      <c r="C5152" s="2"/>
      <c r="D5152" s="2"/>
    </row>
    <row r="5153" spans="2:4" x14ac:dyDescent="0.2">
      <c r="B5153" s="2"/>
      <c r="C5153" s="2"/>
      <c r="D5153" s="2"/>
    </row>
    <row r="5154" spans="2:4" x14ac:dyDescent="0.2">
      <c r="B5154" s="2"/>
      <c r="C5154" s="2"/>
      <c r="D5154" s="2"/>
    </row>
    <row r="5155" spans="2:4" x14ac:dyDescent="0.2">
      <c r="B5155" s="2"/>
      <c r="C5155" s="2"/>
      <c r="D5155" s="2"/>
    </row>
    <row r="5156" spans="2:4" x14ac:dyDescent="0.2">
      <c r="B5156" s="2"/>
      <c r="C5156" s="2"/>
      <c r="D5156" s="2"/>
    </row>
    <row r="5157" spans="2:4" x14ac:dyDescent="0.2">
      <c r="B5157" s="2"/>
      <c r="C5157" s="2"/>
      <c r="D5157" s="2"/>
    </row>
    <row r="5158" spans="2:4" x14ac:dyDescent="0.2">
      <c r="B5158" s="2"/>
      <c r="C5158" s="2"/>
      <c r="D5158" s="2"/>
    </row>
    <row r="5159" spans="2:4" x14ac:dyDescent="0.2">
      <c r="B5159" s="2"/>
      <c r="C5159" s="2"/>
      <c r="D5159" s="2"/>
    </row>
    <row r="5160" spans="2:4" x14ac:dyDescent="0.2">
      <c r="B5160" s="2"/>
      <c r="C5160" s="2"/>
      <c r="D5160" s="2"/>
    </row>
    <row r="5161" spans="2:4" x14ac:dyDescent="0.2">
      <c r="B5161" s="2"/>
      <c r="C5161" s="2"/>
      <c r="D5161" s="2"/>
    </row>
    <row r="5162" spans="2:4" x14ac:dyDescent="0.2">
      <c r="B5162" s="2"/>
      <c r="C5162" s="2"/>
      <c r="D5162" s="2"/>
    </row>
    <row r="5163" spans="2:4" x14ac:dyDescent="0.2">
      <c r="B5163" s="2"/>
      <c r="C5163" s="2"/>
      <c r="D5163" s="2"/>
    </row>
    <row r="5164" spans="2:4" x14ac:dyDescent="0.2">
      <c r="B5164" s="2"/>
      <c r="C5164" s="2"/>
      <c r="D5164" s="2"/>
    </row>
    <row r="5165" spans="2:4" x14ac:dyDescent="0.2">
      <c r="B5165" s="2"/>
      <c r="C5165" s="2"/>
      <c r="D5165" s="2"/>
    </row>
    <row r="5166" spans="2:4" x14ac:dyDescent="0.2">
      <c r="B5166" s="2"/>
      <c r="C5166" s="2"/>
      <c r="D5166" s="2"/>
    </row>
    <row r="5167" spans="2:4" x14ac:dyDescent="0.2">
      <c r="B5167" s="2"/>
      <c r="C5167" s="2"/>
      <c r="D5167" s="2"/>
    </row>
    <row r="5168" spans="2:4" x14ac:dyDescent="0.2">
      <c r="B5168" s="2"/>
      <c r="C5168" s="2"/>
      <c r="D5168" s="2"/>
    </row>
    <row r="5169" spans="2:4" x14ac:dyDescent="0.2">
      <c r="B5169" s="2"/>
      <c r="C5169" s="2"/>
      <c r="D5169" s="2"/>
    </row>
    <row r="5170" spans="2:4" x14ac:dyDescent="0.2">
      <c r="B5170" s="2"/>
      <c r="C5170" s="2"/>
      <c r="D5170" s="2"/>
    </row>
    <row r="5171" spans="2:4" x14ac:dyDescent="0.2">
      <c r="B5171" s="2"/>
      <c r="C5171" s="2"/>
      <c r="D5171" s="2"/>
    </row>
    <row r="5172" spans="2:4" x14ac:dyDescent="0.2">
      <c r="B5172" s="2"/>
      <c r="C5172" s="2"/>
      <c r="D5172" s="2"/>
    </row>
    <row r="5173" spans="2:4" x14ac:dyDescent="0.2">
      <c r="B5173" s="2"/>
      <c r="C5173" s="2"/>
      <c r="D5173" s="2"/>
    </row>
    <row r="5174" spans="2:4" x14ac:dyDescent="0.2">
      <c r="B5174" s="2"/>
      <c r="C5174" s="2"/>
      <c r="D5174" s="2"/>
    </row>
    <row r="5175" spans="2:4" x14ac:dyDescent="0.2">
      <c r="B5175" s="2"/>
      <c r="C5175" s="2"/>
      <c r="D5175" s="2"/>
    </row>
    <row r="5176" spans="2:4" x14ac:dyDescent="0.2">
      <c r="B5176" s="2"/>
      <c r="C5176" s="2"/>
      <c r="D5176" s="2"/>
    </row>
    <row r="5177" spans="2:4" x14ac:dyDescent="0.2">
      <c r="B5177" s="2"/>
      <c r="C5177" s="2"/>
      <c r="D5177" s="2"/>
    </row>
    <row r="5178" spans="2:4" x14ac:dyDescent="0.2">
      <c r="B5178" s="2"/>
      <c r="C5178" s="2"/>
      <c r="D5178" s="2"/>
    </row>
    <row r="5179" spans="2:4" x14ac:dyDescent="0.2">
      <c r="B5179" s="2"/>
      <c r="C5179" s="2"/>
      <c r="D5179" s="2"/>
    </row>
    <row r="5180" spans="2:4" x14ac:dyDescent="0.2">
      <c r="B5180" s="2"/>
      <c r="C5180" s="2"/>
      <c r="D5180" s="2"/>
    </row>
    <row r="5181" spans="2:4" x14ac:dyDescent="0.2">
      <c r="B5181" s="2"/>
      <c r="C5181" s="2"/>
      <c r="D5181" s="2"/>
    </row>
    <row r="5182" spans="2:4" x14ac:dyDescent="0.2">
      <c r="B5182" s="2"/>
      <c r="C5182" s="2"/>
      <c r="D5182" s="2"/>
    </row>
    <row r="5183" spans="2:4" x14ac:dyDescent="0.2">
      <c r="B5183" s="2"/>
      <c r="C5183" s="2"/>
      <c r="D5183" s="2"/>
    </row>
    <row r="5184" spans="2:4" x14ac:dyDescent="0.2">
      <c r="B5184" s="2"/>
      <c r="C5184" s="2"/>
      <c r="D5184" s="2"/>
    </row>
    <row r="5185" spans="2:4" x14ac:dyDescent="0.2">
      <c r="B5185" s="2"/>
      <c r="C5185" s="2"/>
      <c r="D5185" s="2"/>
    </row>
    <row r="5186" spans="2:4" x14ac:dyDescent="0.2">
      <c r="B5186" s="2"/>
      <c r="C5186" s="2"/>
      <c r="D5186" s="2"/>
    </row>
    <row r="5187" spans="2:4" x14ac:dyDescent="0.2">
      <c r="B5187" s="2"/>
      <c r="C5187" s="2"/>
      <c r="D5187" s="2"/>
    </row>
    <row r="5188" spans="2:4" x14ac:dyDescent="0.2">
      <c r="B5188" s="2"/>
      <c r="C5188" s="2"/>
      <c r="D5188" s="2"/>
    </row>
    <row r="5189" spans="2:4" x14ac:dyDescent="0.2">
      <c r="B5189" s="2"/>
      <c r="C5189" s="2"/>
      <c r="D5189" s="2"/>
    </row>
    <row r="5190" spans="2:4" x14ac:dyDescent="0.2">
      <c r="B5190" s="2"/>
      <c r="C5190" s="2"/>
      <c r="D5190" s="2"/>
    </row>
    <row r="5191" spans="2:4" x14ac:dyDescent="0.2">
      <c r="B5191" s="2"/>
      <c r="C5191" s="2"/>
      <c r="D5191" s="2"/>
    </row>
    <row r="5192" spans="2:4" x14ac:dyDescent="0.2">
      <c r="B5192" s="2"/>
      <c r="C5192" s="2"/>
      <c r="D5192" s="2"/>
    </row>
    <row r="5193" spans="2:4" x14ac:dyDescent="0.2">
      <c r="B5193" s="2"/>
      <c r="C5193" s="2"/>
      <c r="D5193" s="2"/>
    </row>
    <row r="5194" spans="2:4" x14ac:dyDescent="0.2">
      <c r="B5194" s="2"/>
      <c r="C5194" s="2"/>
      <c r="D5194" s="2"/>
    </row>
    <row r="5195" spans="2:4" x14ac:dyDescent="0.2">
      <c r="B5195" s="2"/>
      <c r="C5195" s="2"/>
      <c r="D5195" s="2"/>
    </row>
    <row r="5196" spans="2:4" x14ac:dyDescent="0.2">
      <c r="B5196" s="2"/>
      <c r="C5196" s="2"/>
      <c r="D5196" s="2"/>
    </row>
    <row r="5197" spans="2:4" x14ac:dyDescent="0.2">
      <c r="B5197" s="2"/>
      <c r="C5197" s="2"/>
      <c r="D5197" s="2"/>
    </row>
    <row r="5198" spans="2:4" x14ac:dyDescent="0.2">
      <c r="B5198" s="2"/>
      <c r="C5198" s="2"/>
      <c r="D5198" s="2"/>
    </row>
    <row r="5199" spans="2:4" x14ac:dyDescent="0.2">
      <c r="B5199" s="2"/>
      <c r="C5199" s="2"/>
      <c r="D5199" s="2"/>
    </row>
    <row r="5200" spans="2:4" x14ac:dyDescent="0.2">
      <c r="B5200" s="2"/>
      <c r="C5200" s="2"/>
      <c r="D5200" s="2"/>
    </row>
    <row r="5201" spans="2:4" x14ac:dyDescent="0.2">
      <c r="B5201" s="2"/>
      <c r="C5201" s="2"/>
      <c r="D5201" s="2"/>
    </row>
    <row r="5202" spans="2:4" x14ac:dyDescent="0.2">
      <c r="B5202" s="2"/>
      <c r="C5202" s="2"/>
      <c r="D5202" s="2"/>
    </row>
    <row r="5203" spans="2:4" x14ac:dyDescent="0.2">
      <c r="B5203" s="2"/>
      <c r="C5203" s="2"/>
      <c r="D5203" s="2"/>
    </row>
    <row r="5204" spans="2:4" x14ac:dyDescent="0.2">
      <c r="B5204" s="2"/>
      <c r="C5204" s="2"/>
      <c r="D5204" s="2"/>
    </row>
    <row r="5205" spans="2:4" x14ac:dyDescent="0.2">
      <c r="B5205" s="2"/>
      <c r="C5205" s="2"/>
      <c r="D5205" s="2"/>
    </row>
    <row r="5206" spans="2:4" x14ac:dyDescent="0.2">
      <c r="B5206" s="2"/>
      <c r="C5206" s="2"/>
      <c r="D5206" s="2"/>
    </row>
    <row r="5207" spans="2:4" x14ac:dyDescent="0.2">
      <c r="B5207" s="2"/>
      <c r="C5207" s="2"/>
      <c r="D5207" s="2"/>
    </row>
    <row r="5208" spans="2:4" x14ac:dyDescent="0.2">
      <c r="B5208" s="2"/>
      <c r="C5208" s="2"/>
      <c r="D5208" s="2"/>
    </row>
    <row r="5209" spans="2:4" x14ac:dyDescent="0.2">
      <c r="B5209" s="2"/>
      <c r="C5209" s="2"/>
      <c r="D5209" s="2"/>
    </row>
    <row r="5210" spans="2:4" x14ac:dyDescent="0.2">
      <c r="B5210" s="2"/>
      <c r="C5210" s="2"/>
      <c r="D5210" s="2"/>
    </row>
    <row r="5211" spans="2:4" x14ac:dyDescent="0.2">
      <c r="B5211" s="2"/>
      <c r="C5211" s="2"/>
      <c r="D5211" s="2"/>
    </row>
    <row r="5212" spans="2:4" x14ac:dyDescent="0.2">
      <c r="B5212" s="2"/>
      <c r="C5212" s="2"/>
      <c r="D5212" s="2"/>
    </row>
    <row r="5213" spans="2:4" x14ac:dyDescent="0.2">
      <c r="B5213" s="2"/>
      <c r="C5213" s="2"/>
      <c r="D5213" s="2"/>
    </row>
    <row r="5214" spans="2:4" x14ac:dyDescent="0.2">
      <c r="B5214" s="2"/>
      <c r="C5214" s="2"/>
      <c r="D5214" s="2"/>
    </row>
    <row r="5215" spans="2:4" x14ac:dyDescent="0.2">
      <c r="B5215" s="2"/>
      <c r="C5215" s="2"/>
      <c r="D5215" s="2"/>
    </row>
    <row r="5216" spans="2:4" x14ac:dyDescent="0.2">
      <c r="B5216" s="2"/>
      <c r="C5216" s="2"/>
      <c r="D5216" s="2"/>
    </row>
    <row r="5217" spans="2:4" x14ac:dyDescent="0.2">
      <c r="B5217" s="2"/>
      <c r="C5217" s="2"/>
      <c r="D5217" s="2"/>
    </row>
    <row r="5218" spans="2:4" x14ac:dyDescent="0.2">
      <c r="B5218" s="2"/>
      <c r="C5218" s="2"/>
      <c r="D5218" s="2"/>
    </row>
    <row r="5219" spans="2:4" x14ac:dyDescent="0.2">
      <c r="B5219" s="2"/>
      <c r="C5219" s="2"/>
      <c r="D5219" s="2"/>
    </row>
    <row r="5220" spans="2:4" x14ac:dyDescent="0.2">
      <c r="B5220" s="2"/>
      <c r="C5220" s="2"/>
      <c r="D5220" s="2"/>
    </row>
    <row r="5221" spans="2:4" x14ac:dyDescent="0.2">
      <c r="B5221" s="2"/>
      <c r="C5221" s="2"/>
      <c r="D5221" s="2"/>
    </row>
    <row r="5222" spans="2:4" x14ac:dyDescent="0.2">
      <c r="B5222" s="2"/>
      <c r="C5222" s="2"/>
      <c r="D5222" s="2"/>
    </row>
    <row r="5223" spans="2:4" x14ac:dyDescent="0.2">
      <c r="B5223" s="2"/>
      <c r="C5223" s="2"/>
      <c r="D5223" s="2"/>
    </row>
    <row r="5224" spans="2:4" x14ac:dyDescent="0.2">
      <c r="B5224" s="2"/>
      <c r="C5224" s="2"/>
      <c r="D5224" s="2"/>
    </row>
    <row r="5225" spans="2:4" x14ac:dyDescent="0.2">
      <c r="B5225" s="2"/>
      <c r="C5225" s="2"/>
      <c r="D5225" s="2"/>
    </row>
    <row r="5226" spans="2:4" x14ac:dyDescent="0.2">
      <c r="B5226" s="2"/>
      <c r="C5226" s="2"/>
      <c r="D5226" s="2"/>
    </row>
    <row r="5227" spans="2:4" x14ac:dyDescent="0.2">
      <c r="B5227" s="2"/>
      <c r="C5227" s="2"/>
      <c r="D5227" s="2"/>
    </row>
    <row r="5228" spans="2:4" x14ac:dyDescent="0.2">
      <c r="B5228" s="2"/>
      <c r="C5228" s="2"/>
      <c r="D5228" s="2"/>
    </row>
    <row r="5229" spans="2:4" x14ac:dyDescent="0.2">
      <c r="B5229" s="2"/>
      <c r="C5229" s="2"/>
      <c r="D5229" s="2"/>
    </row>
    <row r="5230" spans="2:4" x14ac:dyDescent="0.2">
      <c r="B5230" s="2"/>
      <c r="C5230" s="2"/>
      <c r="D5230" s="2"/>
    </row>
    <row r="5231" spans="2:4" x14ac:dyDescent="0.2">
      <c r="B5231" s="2"/>
      <c r="C5231" s="2"/>
      <c r="D5231" s="2"/>
    </row>
    <row r="5232" spans="2:4" x14ac:dyDescent="0.2">
      <c r="B5232" s="2"/>
      <c r="C5232" s="2"/>
      <c r="D5232" s="2"/>
    </row>
    <row r="5233" spans="2:4" x14ac:dyDescent="0.2">
      <c r="B5233" s="2"/>
      <c r="C5233" s="2"/>
      <c r="D5233" s="2"/>
    </row>
    <row r="5234" spans="2:4" x14ac:dyDescent="0.2">
      <c r="B5234" s="2"/>
      <c r="C5234" s="2"/>
      <c r="D5234" s="2"/>
    </row>
    <row r="5235" spans="2:4" x14ac:dyDescent="0.2">
      <c r="B5235" s="2"/>
      <c r="C5235" s="2"/>
      <c r="D5235" s="2"/>
    </row>
    <row r="5236" spans="2:4" x14ac:dyDescent="0.2">
      <c r="B5236" s="2"/>
      <c r="C5236" s="2"/>
      <c r="D5236" s="2"/>
    </row>
    <row r="5237" spans="2:4" x14ac:dyDescent="0.2">
      <c r="B5237" s="2"/>
      <c r="C5237" s="2"/>
      <c r="D5237" s="2"/>
    </row>
    <row r="5238" spans="2:4" x14ac:dyDescent="0.2">
      <c r="B5238" s="2"/>
      <c r="C5238" s="2"/>
      <c r="D5238" s="2"/>
    </row>
    <row r="5239" spans="2:4" x14ac:dyDescent="0.2">
      <c r="B5239" s="2"/>
      <c r="C5239" s="2"/>
      <c r="D5239" s="2"/>
    </row>
    <row r="5240" spans="2:4" x14ac:dyDescent="0.2">
      <c r="B5240" s="2"/>
      <c r="C5240" s="2"/>
      <c r="D5240" s="2"/>
    </row>
    <row r="5241" spans="2:4" x14ac:dyDescent="0.2">
      <c r="B5241" s="2"/>
      <c r="C5241" s="2"/>
      <c r="D5241" s="2"/>
    </row>
    <row r="5242" spans="2:4" x14ac:dyDescent="0.2">
      <c r="B5242" s="2"/>
      <c r="C5242" s="2"/>
      <c r="D5242" s="2"/>
    </row>
    <row r="5243" spans="2:4" x14ac:dyDescent="0.2">
      <c r="B5243" s="2"/>
      <c r="C5243" s="2"/>
      <c r="D5243" s="2"/>
    </row>
    <row r="5244" spans="2:4" x14ac:dyDescent="0.2">
      <c r="B5244" s="2"/>
      <c r="C5244" s="2"/>
      <c r="D5244" s="2"/>
    </row>
    <row r="5245" spans="2:4" x14ac:dyDescent="0.2">
      <c r="B5245" s="2"/>
      <c r="C5245" s="2"/>
      <c r="D5245" s="2"/>
    </row>
    <row r="5246" spans="2:4" x14ac:dyDescent="0.2">
      <c r="B5246" s="2"/>
      <c r="C5246" s="2"/>
      <c r="D5246" s="2"/>
    </row>
    <row r="5247" spans="2:4" x14ac:dyDescent="0.2">
      <c r="B5247" s="2"/>
      <c r="C5247" s="2"/>
      <c r="D5247" s="2"/>
    </row>
    <row r="5248" spans="2:4" x14ac:dyDescent="0.2">
      <c r="B5248" s="2"/>
      <c r="C5248" s="2"/>
      <c r="D5248" s="2"/>
    </row>
    <row r="5249" spans="2:4" x14ac:dyDescent="0.2">
      <c r="B5249" s="2"/>
      <c r="C5249" s="2"/>
      <c r="D5249" s="2"/>
    </row>
    <row r="5250" spans="2:4" x14ac:dyDescent="0.2">
      <c r="B5250" s="2"/>
      <c r="C5250" s="2"/>
      <c r="D5250" s="2"/>
    </row>
    <row r="5251" spans="2:4" x14ac:dyDescent="0.2">
      <c r="B5251" s="2"/>
      <c r="C5251" s="2"/>
      <c r="D5251" s="2"/>
    </row>
    <row r="5252" spans="2:4" x14ac:dyDescent="0.2">
      <c r="B5252" s="2"/>
      <c r="C5252" s="2"/>
      <c r="D5252" s="2"/>
    </row>
    <row r="5253" spans="2:4" x14ac:dyDescent="0.2">
      <c r="B5253" s="2"/>
      <c r="C5253" s="2"/>
      <c r="D5253" s="2"/>
    </row>
    <row r="5254" spans="2:4" x14ac:dyDescent="0.2">
      <c r="B5254" s="2"/>
      <c r="C5254" s="2"/>
      <c r="D5254" s="2"/>
    </row>
    <row r="5255" spans="2:4" x14ac:dyDescent="0.2">
      <c r="B5255" s="2"/>
      <c r="C5255" s="2"/>
      <c r="D5255" s="2"/>
    </row>
    <row r="5256" spans="2:4" x14ac:dyDescent="0.2">
      <c r="B5256" s="2"/>
      <c r="C5256" s="2"/>
      <c r="D5256" s="2"/>
    </row>
    <row r="5257" spans="2:4" x14ac:dyDescent="0.2">
      <c r="B5257" s="2"/>
      <c r="C5257" s="2"/>
      <c r="D5257" s="2"/>
    </row>
    <row r="5258" spans="2:4" x14ac:dyDescent="0.2">
      <c r="B5258" s="2"/>
      <c r="C5258" s="2"/>
      <c r="D5258" s="2"/>
    </row>
    <row r="5259" spans="2:4" x14ac:dyDescent="0.2">
      <c r="B5259" s="2"/>
      <c r="C5259" s="2"/>
      <c r="D5259" s="2"/>
    </row>
    <row r="5260" spans="2:4" x14ac:dyDescent="0.2">
      <c r="B5260" s="2"/>
      <c r="C5260" s="2"/>
      <c r="D5260" s="2"/>
    </row>
    <row r="5261" spans="2:4" x14ac:dyDescent="0.2">
      <c r="B5261" s="2"/>
      <c r="C5261" s="2"/>
      <c r="D5261" s="2"/>
    </row>
    <row r="5262" spans="2:4" x14ac:dyDescent="0.2">
      <c r="B5262" s="2"/>
      <c r="C5262" s="2"/>
      <c r="D5262" s="2"/>
    </row>
    <row r="5263" spans="2:4" x14ac:dyDescent="0.2">
      <c r="B5263" s="2"/>
      <c r="C5263" s="2"/>
      <c r="D5263" s="2"/>
    </row>
    <row r="5264" spans="2:4" x14ac:dyDescent="0.2">
      <c r="B5264" s="2"/>
      <c r="C5264" s="2"/>
      <c r="D5264" s="2"/>
    </row>
    <row r="5265" spans="2:4" x14ac:dyDescent="0.2">
      <c r="B5265" s="2"/>
      <c r="C5265" s="2"/>
      <c r="D5265" s="2"/>
    </row>
    <row r="5266" spans="2:4" x14ac:dyDescent="0.2">
      <c r="B5266" s="2"/>
      <c r="C5266" s="2"/>
      <c r="D5266" s="2"/>
    </row>
    <row r="5267" spans="2:4" x14ac:dyDescent="0.2">
      <c r="B5267" s="2"/>
      <c r="C5267" s="2"/>
      <c r="D5267" s="2"/>
    </row>
    <row r="5268" spans="2:4" x14ac:dyDescent="0.2">
      <c r="B5268" s="2"/>
      <c r="C5268" s="2"/>
      <c r="D5268" s="2"/>
    </row>
    <row r="5269" spans="2:4" x14ac:dyDescent="0.2">
      <c r="B5269" s="2"/>
      <c r="C5269" s="2"/>
      <c r="D5269" s="2"/>
    </row>
    <row r="5270" spans="2:4" x14ac:dyDescent="0.2">
      <c r="B5270" s="2"/>
      <c r="C5270" s="2"/>
      <c r="D5270" s="2"/>
    </row>
    <row r="5271" spans="2:4" x14ac:dyDescent="0.2">
      <c r="B5271" s="2"/>
      <c r="C5271" s="2"/>
      <c r="D5271" s="2"/>
    </row>
    <row r="5272" spans="2:4" x14ac:dyDescent="0.2">
      <c r="B5272" s="2"/>
      <c r="C5272" s="2"/>
      <c r="D5272" s="2"/>
    </row>
    <row r="5273" spans="2:4" x14ac:dyDescent="0.2">
      <c r="B5273" s="2"/>
      <c r="C5273" s="2"/>
      <c r="D5273" s="2"/>
    </row>
    <row r="5274" spans="2:4" x14ac:dyDescent="0.2">
      <c r="B5274" s="2"/>
      <c r="C5274" s="2"/>
      <c r="D5274" s="2"/>
    </row>
    <row r="5275" spans="2:4" x14ac:dyDescent="0.2">
      <c r="B5275" s="2"/>
      <c r="C5275" s="2"/>
      <c r="D5275" s="2"/>
    </row>
    <row r="5276" spans="2:4" x14ac:dyDescent="0.2">
      <c r="B5276" s="2"/>
      <c r="C5276" s="2"/>
      <c r="D5276" s="2"/>
    </row>
    <row r="5277" spans="2:4" x14ac:dyDescent="0.2">
      <c r="B5277" s="2"/>
      <c r="C5277" s="2"/>
      <c r="D5277" s="2"/>
    </row>
    <row r="5278" spans="2:4" x14ac:dyDescent="0.2">
      <c r="B5278" s="2"/>
      <c r="C5278" s="2"/>
      <c r="D5278" s="2"/>
    </row>
    <row r="5279" spans="2:4" x14ac:dyDescent="0.2">
      <c r="B5279" s="2"/>
      <c r="C5279" s="2"/>
      <c r="D5279" s="2"/>
    </row>
    <row r="5280" spans="2:4" x14ac:dyDescent="0.2">
      <c r="B5280" s="2"/>
      <c r="C5280" s="2"/>
      <c r="D5280" s="2"/>
    </row>
    <row r="5281" spans="2:4" x14ac:dyDescent="0.2">
      <c r="B5281" s="2"/>
      <c r="C5281" s="2"/>
      <c r="D5281" s="2"/>
    </row>
    <row r="5282" spans="2:4" x14ac:dyDescent="0.2">
      <c r="B5282" s="2"/>
      <c r="C5282" s="2"/>
      <c r="D5282" s="2"/>
    </row>
    <row r="5283" spans="2:4" x14ac:dyDescent="0.2">
      <c r="B5283" s="2"/>
      <c r="C5283" s="2"/>
      <c r="D5283" s="2"/>
    </row>
    <row r="5284" spans="2:4" x14ac:dyDescent="0.2">
      <c r="B5284" s="2"/>
      <c r="C5284" s="2"/>
      <c r="D5284" s="2"/>
    </row>
    <row r="5285" spans="2:4" x14ac:dyDescent="0.2">
      <c r="B5285" s="2"/>
      <c r="C5285" s="2"/>
      <c r="D5285" s="2"/>
    </row>
    <row r="5286" spans="2:4" x14ac:dyDescent="0.2">
      <c r="B5286" s="2"/>
      <c r="C5286" s="2"/>
      <c r="D5286" s="2"/>
    </row>
    <row r="5287" spans="2:4" x14ac:dyDescent="0.2">
      <c r="B5287" s="2"/>
      <c r="C5287" s="2"/>
      <c r="D5287" s="2"/>
    </row>
    <row r="5288" spans="2:4" x14ac:dyDescent="0.2">
      <c r="B5288" s="2"/>
      <c r="C5288" s="2"/>
      <c r="D5288" s="2"/>
    </row>
    <row r="5289" spans="2:4" x14ac:dyDescent="0.2">
      <c r="B5289" s="2"/>
      <c r="C5289" s="2"/>
      <c r="D5289" s="2"/>
    </row>
    <row r="5290" spans="2:4" x14ac:dyDescent="0.2">
      <c r="B5290" s="2"/>
      <c r="C5290" s="2"/>
      <c r="D5290" s="2"/>
    </row>
    <row r="5291" spans="2:4" x14ac:dyDescent="0.2">
      <c r="B5291" s="2"/>
      <c r="C5291" s="2"/>
      <c r="D5291" s="2"/>
    </row>
    <row r="5292" spans="2:4" x14ac:dyDescent="0.2">
      <c r="B5292" s="2"/>
      <c r="C5292" s="2"/>
      <c r="D5292" s="2"/>
    </row>
    <row r="5293" spans="2:4" x14ac:dyDescent="0.2">
      <c r="B5293" s="2"/>
      <c r="C5293" s="2"/>
      <c r="D5293" s="2"/>
    </row>
    <row r="5294" spans="2:4" x14ac:dyDescent="0.2">
      <c r="B5294" s="2"/>
      <c r="C5294" s="2"/>
      <c r="D5294" s="2"/>
    </row>
    <row r="5295" spans="2:4" x14ac:dyDescent="0.2">
      <c r="B5295" s="2"/>
      <c r="C5295" s="2"/>
      <c r="D5295" s="2"/>
    </row>
    <row r="5296" spans="2:4" x14ac:dyDescent="0.2">
      <c r="B5296" s="2"/>
      <c r="C5296" s="2"/>
      <c r="D5296" s="2"/>
    </row>
    <row r="5297" spans="2:4" x14ac:dyDescent="0.2">
      <c r="B5297" s="2"/>
      <c r="C5297" s="2"/>
      <c r="D5297" s="2"/>
    </row>
    <row r="5298" spans="2:4" x14ac:dyDescent="0.2">
      <c r="B5298" s="2"/>
      <c r="C5298" s="2"/>
      <c r="D5298" s="2"/>
    </row>
    <row r="5299" spans="2:4" x14ac:dyDescent="0.2">
      <c r="B5299" s="2"/>
      <c r="C5299" s="2"/>
      <c r="D5299" s="2"/>
    </row>
    <row r="5300" spans="2:4" x14ac:dyDescent="0.2">
      <c r="B5300" s="2"/>
      <c r="C5300" s="2"/>
      <c r="D5300" s="2"/>
    </row>
    <row r="5301" spans="2:4" x14ac:dyDescent="0.2">
      <c r="B5301" s="2"/>
      <c r="C5301" s="2"/>
      <c r="D5301" s="2"/>
    </row>
    <row r="5302" spans="2:4" x14ac:dyDescent="0.2">
      <c r="B5302" s="2"/>
      <c r="C5302" s="2"/>
      <c r="D5302" s="2"/>
    </row>
    <row r="5303" spans="2:4" x14ac:dyDescent="0.2">
      <c r="B5303" s="2"/>
      <c r="C5303" s="2"/>
      <c r="D5303" s="2"/>
    </row>
    <row r="5304" spans="2:4" x14ac:dyDescent="0.2">
      <c r="B5304" s="2"/>
      <c r="C5304" s="2"/>
      <c r="D5304" s="2"/>
    </row>
    <row r="5305" spans="2:4" x14ac:dyDescent="0.2">
      <c r="B5305" s="2"/>
      <c r="C5305" s="2"/>
      <c r="D5305" s="2"/>
    </row>
    <row r="5306" spans="2:4" x14ac:dyDescent="0.2">
      <c r="B5306" s="2"/>
      <c r="C5306" s="2"/>
      <c r="D5306" s="2"/>
    </row>
    <row r="5307" spans="2:4" x14ac:dyDescent="0.2">
      <c r="B5307" s="2"/>
      <c r="C5307" s="2"/>
      <c r="D5307" s="2"/>
    </row>
    <row r="5308" spans="2:4" x14ac:dyDescent="0.2">
      <c r="B5308" s="2"/>
      <c r="C5308" s="2"/>
      <c r="D5308" s="2"/>
    </row>
    <row r="5309" spans="2:4" x14ac:dyDescent="0.2">
      <c r="B5309" s="2"/>
      <c r="C5309" s="2"/>
      <c r="D5309" s="2"/>
    </row>
    <row r="5310" spans="2:4" x14ac:dyDescent="0.2">
      <c r="B5310" s="2"/>
      <c r="C5310" s="2"/>
      <c r="D5310" s="2"/>
    </row>
    <row r="5311" spans="2:4" x14ac:dyDescent="0.2">
      <c r="B5311" s="2"/>
      <c r="C5311" s="2"/>
      <c r="D5311" s="2"/>
    </row>
    <row r="5312" spans="2:4" x14ac:dyDescent="0.2">
      <c r="B5312" s="2"/>
      <c r="C5312" s="2"/>
      <c r="D5312" s="2"/>
    </row>
    <row r="5313" spans="2:4" x14ac:dyDescent="0.2">
      <c r="B5313" s="2"/>
      <c r="C5313" s="2"/>
      <c r="D5313" s="2"/>
    </row>
    <row r="5314" spans="2:4" x14ac:dyDescent="0.2">
      <c r="B5314" s="2"/>
      <c r="C5314" s="2"/>
      <c r="D5314" s="2"/>
    </row>
    <row r="5315" spans="2:4" x14ac:dyDescent="0.2">
      <c r="B5315" s="2"/>
      <c r="C5315" s="2"/>
      <c r="D5315" s="2"/>
    </row>
    <row r="5316" spans="2:4" x14ac:dyDescent="0.2">
      <c r="B5316" s="2"/>
      <c r="C5316" s="2"/>
      <c r="D5316" s="2"/>
    </row>
    <row r="5317" spans="2:4" x14ac:dyDescent="0.2">
      <c r="B5317" s="2"/>
      <c r="C5317" s="2"/>
      <c r="D5317" s="2"/>
    </row>
    <row r="5318" spans="2:4" x14ac:dyDescent="0.2">
      <c r="B5318" s="2"/>
      <c r="C5318" s="2"/>
      <c r="D5318" s="2"/>
    </row>
    <row r="5319" spans="2:4" x14ac:dyDescent="0.2">
      <c r="B5319" s="2"/>
      <c r="C5319" s="2"/>
      <c r="D5319" s="2"/>
    </row>
    <row r="5320" spans="2:4" x14ac:dyDescent="0.2">
      <c r="B5320" s="2"/>
      <c r="C5320" s="2"/>
      <c r="D5320" s="2"/>
    </row>
    <row r="5321" spans="2:4" x14ac:dyDescent="0.2">
      <c r="B5321" s="2"/>
      <c r="C5321" s="2"/>
      <c r="D5321" s="2"/>
    </row>
    <row r="5322" spans="2:4" x14ac:dyDescent="0.2">
      <c r="B5322" s="2"/>
      <c r="C5322" s="2"/>
      <c r="D5322" s="2"/>
    </row>
    <row r="5323" spans="2:4" x14ac:dyDescent="0.2">
      <c r="B5323" s="2"/>
      <c r="C5323" s="2"/>
      <c r="D5323" s="2"/>
    </row>
    <row r="5324" spans="2:4" x14ac:dyDescent="0.2">
      <c r="B5324" s="2"/>
      <c r="C5324" s="2"/>
      <c r="D5324" s="2"/>
    </row>
    <row r="5325" spans="2:4" x14ac:dyDescent="0.2">
      <c r="B5325" s="2"/>
      <c r="C5325" s="2"/>
      <c r="D5325" s="2"/>
    </row>
    <row r="5326" spans="2:4" x14ac:dyDescent="0.2">
      <c r="B5326" s="2"/>
      <c r="C5326" s="2"/>
      <c r="D5326" s="2"/>
    </row>
    <row r="5327" spans="2:4" x14ac:dyDescent="0.2">
      <c r="B5327" s="2"/>
      <c r="C5327" s="2"/>
      <c r="D5327" s="2"/>
    </row>
    <row r="5328" spans="2:4" x14ac:dyDescent="0.2">
      <c r="B5328" s="2"/>
      <c r="C5328" s="2"/>
      <c r="D5328" s="2"/>
    </row>
    <row r="5329" spans="2:4" x14ac:dyDescent="0.2">
      <c r="B5329" s="2"/>
      <c r="C5329" s="2"/>
      <c r="D5329" s="2"/>
    </row>
    <row r="5330" spans="2:4" x14ac:dyDescent="0.2">
      <c r="B5330" s="2"/>
      <c r="C5330" s="2"/>
      <c r="D5330" s="2"/>
    </row>
    <row r="5331" spans="2:4" x14ac:dyDescent="0.2">
      <c r="B5331" s="2"/>
      <c r="C5331" s="2"/>
      <c r="D5331" s="2"/>
    </row>
    <row r="5332" spans="2:4" x14ac:dyDescent="0.2">
      <c r="B5332" s="2"/>
      <c r="C5332" s="2"/>
      <c r="D5332" s="2"/>
    </row>
    <row r="5333" spans="2:4" x14ac:dyDescent="0.2">
      <c r="B5333" s="2"/>
      <c r="C5333" s="2"/>
      <c r="D5333" s="2"/>
    </row>
    <row r="5334" spans="2:4" x14ac:dyDescent="0.2">
      <c r="B5334" s="2"/>
      <c r="C5334" s="2"/>
      <c r="D5334" s="2"/>
    </row>
    <row r="5335" spans="2:4" x14ac:dyDescent="0.2">
      <c r="B5335" s="2"/>
      <c r="C5335" s="2"/>
      <c r="D5335" s="2"/>
    </row>
    <row r="5336" spans="2:4" x14ac:dyDescent="0.2">
      <c r="B5336" s="2"/>
      <c r="C5336" s="2"/>
      <c r="D5336" s="2"/>
    </row>
    <row r="5337" spans="2:4" x14ac:dyDescent="0.2">
      <c r="B5337" s="2"/>
      <c r="C5337" s="2"/>
      <c r="D5337" s="2"/>
    </row>
    <row r="5338" spans="2:4" x14ac:dyDescent="0.2">
      <c r="B5338" s="2"/>
      <c r="C5338" s="2"/>
      <c r="D5338" s="2"/>
    </row>
    <row r="5339" spans="2:4" x14ac:dyDescent="0.2">
      <c r="B5339" s="2"/>
      <c r="C5339" s="2"/>
      <c r="D5339" s="2"/>
    </row>
    <row r="5340" spans="2:4" x14ac:dyDescent="0.2">
      <c r="B5340" s="2"/>
      <c r="C5340" s="2"/>
      <c r="D5340" s="2"/>
    </row>
    <row r="5341" spans="2:4" x14ac:dyDescent="0.2">
      <c r="B5341" s="2"/>
      <c r="C5341" s="2"/>
      <c r="D5341" s="2"/>
    </row>
    <row r="5342" spans="2:4" x14ac:dyDescent="0.2">
      <c r="B5342" s="2"/>
      <c r="C5342" s="2"/>
      <c r="D5342" s="2"/>
    </row>
    <row r="5343" spans="2:4" x14ac:dyDescent="0.2">
      <c r="B5343" s="2"/>
      <c r="C5343" s="2"/>
      <c r="D5343" s="2"/>
    </row>
    <row r="5344" spans="2:4" x14ac:dyDescent="0.2">
      <c r="B5344" s="2"/>
      <c r="C5344" s="2"/>
      <c r="D5344" s="2"/>
    </row>
    <row r="5345" spans="2:4" x14ac:dyDescent="0.2">
      <c r="B5345" s="2"/>
      <c r="C5345" s="2"/>
      <c r="D5345" s="2"/>
    </row>
    <row r="5346" spans="2:4" x14ac:dyDescent="0.2">
      <c r="B5346" s="2"/>
      <c r="C5346" s="2"/>
      <c r="D5346" s="2"/>
    </row>
    <row r="5347" spans="2:4" x14ac:dyDescent="0.2">
      <c r="B5347" s="2"/>
      <c r="C5347" s="2"/>
      <c r="D5347" s="2"/>
    </row>
    <row r="5348" spans="2:4" x14ac:dyDescent="0.2">
      <c r="B5348" s="2"/>
      <c r="C5348" s="2"/>
      <c r="D5348" s="2"/>
    </row>
    <row r="5349" spans="2:4" x14ac:dyDescent="0.2">
      <c r="B5349" s="2"/>
      <c r="C5349" s="2"/>
      <c r="D5349" s="2"/>
    </row>
    <row r="5350" spans="2:4" x14ac:dyDescent="0.2">
      <c r="B5350" s="2"/>
      <c r="C5350" s="2"/>
      <c r="D5350" s="2"/>
    </row>
    <row r="5351" spans="2:4" x14ac:dyDescent="0.2">
      <c r="B5351" s="2"/>
      <c r="C5351" s="2"/>
      <c r="D5351" s="2"/>
    </row>
    <row r="5352" spans="2:4" x14ac:dyDescent="0.2">
      <c r="B5352" s="2"/>
      <c r="C5352" s="2"/>
      <c r="D5352" s="2"/>
    </row>
    <row r="5353" spans="2:4" x14ac:dyDescent="0.2">
      <c r="B5353" s="2"/>
      <c r="C5353" s="2"/>
      <c r="D5353" s="2"/>
    </row>
    <row r="5354" spans="2:4" x14ac:dyDescent="0.2">
      <c r="B5354" s="2"/>
      <c r="C5354" s="2"/>
      <c r="D5354" s="2"/>
    </row>
    <row r="5355" spans="2:4" x14ac:dyDescent="0.2">
      <c r="B5355" s="2"/>
      <c r="C5355" s="2"/>
      <c r="D5355" s="2"/>
    </row>
    <row r="5356" spans="2:4" x14ac:dyDescent="0.2">
      <c r="B5356" s="2"/>
      <c r="C5356" s="2"/>
      <c r="D5356" s="2"/>
    </row>
    <row r="5357" spans="2:4" x14ac:dyDescent="0.2">
      <c r="B5357" s="2"/>
      <c r="C5357" s="2"/>
      <c r="D5357" s="2"/>
    </row>
    <row r="5358" spans="2:4" x14ac:dyDescent="0.2">
      <c r="B5358" s="2"/>
      <c r="C5358" s="2"/>
      <c r="D5358" s="2"/>
    </row>
    <row r="5359" spans="2:4" x14ac:dyDescent="0.2">
      <c r="B5359" s="2"/>
      <c r="C5359" s="2"/>
      <c r="D5359" s="2"/>
    </row>
    <row r="5360" spans="2:4" x14ac:dyDescent="0.2">
      <c r="B5360" s="2"/>
      <c r="C5360" s="2"/>
      <c r="D5360" s="2"/>
    </row>
    <row r="5361" spans="2:4" x14ac:dyDescent="0.2">
      <c r="B5361" s="2"/>
      <c r="C5361" s="2"/>
      <c r="D5361" s="2"/>
    </row>
    <row r="5362" spans="2:4" x14ac:dyDescent="0.2">
      <c r="B5362" s="2"/>
      <c r="C5362" s="2"/>
      <c r="D5362" s="2"/>
    </row>
    <row r="5363" spans="2:4" x14ac:dyDescent="0.2">
      <c r="B5363" s="2"/>
      <c r="C5363" s="2"/>
      <c r="D5363" s="2"/>
    </row>
    <row r="5364" spans="2:4" x14ac:dyDescent="0.2">
      <c r="B5364" s="2"/>
      <c r="C5364" s="2"/>
      <c r="D5364" s="2"/>
    </row>
    <row r="5365" spans="2:4" x14ac:dyDescent="0.2">
      <c r="B5365" s="2"/>
      <c r="C5365" s="2"/>
      <c r="D5365" s="2"/>
    </row>
    <row r="5366" spans="2:4" x14ac:dyDescent="0.2">
      <c r="B5366" s="2"/>
      <c r="C5366" s="2"/>
      <c r="D5366" s="2"/>
    </row>
    <row r="5367" spans="2:4" x14ac:dyDescent="0.2">
      <c r="B5367" s="2"/>
      <c r="C5367" s="2"/>
      <c r="D5367" s="2"/>
    </row>
    <row r="5368" spans="2:4" x14ac:dyDescent="0.2">
      <c r="B5368" s="2"/>
      <c r="C5368" s="2"/>
      <c r="D5368" s="2"/>
    </row>
    <row r="5369" spans="2:4" x14ac:dyDescent="0.2">
      <c r="B5369" s="2"/>
      <c r="C5369" s="2"/>
      <c r="D5369" s="2"/>
    </row>
    <row r="5370" spans="2:4" x14ac:dyDescent="0.2">
      <c r="B5370" s="2"/>
      <c r="C5370" s="2"/>
      <c r="D5370" s="2"/>
    </row>
    <row r="5371" spans="2:4" x14ac:dyDescent="0.2">
      <c r="B5371" s="2"/>
      <c r="C5371" s="2"/>
      <c r="D5371" s="2"/>
    </row>
    <row r="5372" spans="2:4" x14ac:dyDescent="0.2">
      <c r="B5372" s="2"/>
      <c r="C5372" s="2"/>
      <c r="D5372" s="2"/>
    </row>
    <row r="5373" spans="2:4" x14ac:dyDescent="0.2">
      <c r="B5373" s="2"/>
      <c r="C5373" s="2"/>
      <c r="D5373" s="2"/>
    </row>
    <row r="5374" spans="2:4" x14ac:dyDescent="0.2">
      <c r="B5374" s="2"/>
      <c r="C5374" s="2"/>
      <c r="D5374" s="2"/>
    </row>
    <row r="5375" spans="2:4" x14ac:dyDescent="0.2">
      <c r="B5375" s="2"/>
      <c r="C5375" s="2"/>
      <c r="D5375" s="2"/>
    </row>
    <row r="5376" spans="2:4" x14ac:dyDescent="0.2">
      <c r="B5376" s="2"/>
      <c r="C5376" s="2"/>
      <c r="D5376" s="2"/>
    </row>
    <row r="5377" spans="2:4" x14ac:dyDescent="0.2">
      <c r="B5377" s="2"/>
      <c r="C5377" s="2"/>
      <c r="D5377" s="2"/>
    </row>
    <row r="5378" spans="2:4" x14ac:dyDescent="0.2">
      <c r="B5378" s="2"/>
      <c r="C5378" s="2"/>
      <c r="D5378" s="2"/>
    </row>
    <row r="5379" spans="2:4" x14ac:dyDescent="0.2">
      <c r="B5379" s="2"/>
      <c r="C5379" s="2"/>
      <c r="D5379" s="2"/>
    </row>
    <row r="5380" spans="2:4" x14ac:dyDescent="0.2">
      <c r="B5380" s="2"/>
      <c r="C5380" s="2"/>
      <c r="D5380" s="2"/>
    </row>
    <row r="5381" spans="2:4" x14ac:dyDescent="0.2">
      <c r="B5381" s="2"/>
      <c r="C5381" s="2"/>
      <c r="D5381" s="2"/>
    </row>
    <row r="5382" spans="2:4" x14ac:dyDescent="0.2">
      <c r="B5382" s="2"/>
      <c r="C5382" s="2"/>
      <c r="D5382" s="2"/>
    </row>
    <row r="5383" spans="2:4" x14ac:dyDescent="0.2">
      <c r="B5383" s="2"/>
      <c r="C5383" s="2"/>
      <c r="D5383" s="2"/>
    </row>
    <row r="5384" spans="2:4" x14ac:dyDescent="0.2">
      <c r="B5384" s="2"/>
      <c r="C5384" s="2"/>
      <c r="D5384" s="2"/>
    </row>
    <row r="5385" spans="2:4" x14ac:dyDescent="0.2">
      <c r="B5385" s="2"/>
      <c r="C5385" s="2"/>
      <c r="D5385" s="2"/>
    </row>
    <row r="5386" spans="2:4" x14ac:dyDescent="0.2">
      <c r="B5386" s="2"/>
      <c r="C5386" s="2"/>
      <c r="D5386" s="2"/>
    </row>
    <row r="5387" spans="2:4" x14ac:dyDescent="0.2">
      <c r="B5387" s="2"/>
      <c r="C5387" s="2"/>
      <c r="D5387" s="2"/>
    </row>
    <row r="5388" spans="2:4" x14ac:dyDescent="0.2">
      <c r="B5388" s="2"/>
      <c r="C5388" s="2"/>
      <c r="D5388" s="2"/>
    </row>
    <row r="5389" spans="2:4" x14ac:dyDescent="0.2">
      <c r="B5389" s="2"/>
      <c r="C5389" s="2"/>
      <c r="D5389" s="2"/>
    </row>
    <row r="5390" spans="2:4" x14ac:dyDescent="0.2">
      <c r="B5390" s="2"/>
      <c r="C5390" s="2"/>
      <c r="D5390" s="2"/>
    </row>
    <row r="5391" spans="2:4" x14ac:dyDescent="0.2">
      <c r="B5391" s="2"/>
      <c r="C5391" s="2"/>
      <c r="D5391" s="2"/>
    </row>
    <row r="5392" spans="2:4" x14ac:dyDescent="0.2">
      <c r="B5392" s="2"/>
      <c r="C5392" s="2"/>
      <c r="D5392" s="2"/>
    </row>
    <row r="5393" spans="2:4" x14ac:dyDescent="0.2">
      <c r="B5393" s="2"/>
      <c r="C5393" s="2"/>
      <c r="D5393" s="2"/>
    </row>
    <row r="5394" spans="2:4" x14ac:dyDescent="0.2">
      <c r="B5394" s="2"/>
      <c r="C5394" s="2"/>
      <c r="D5394" s="2"/>
    </row>
    <row r="5395" spans="2:4" x14ac:dyDescent="0.2">
      <c r="B5395" s="2"/>
      <c r="C5395" s="2"/>
      <c r="D5395" s="2"/>
    </row>
    <row r="5396" spans="2:4" x14ac:dyDescent="0.2">
      <c r="B5396" s="2"/>
      <c r="C5396" s="2"/>
      <c r="D5396" s="2"/>
    </row>
    <row r="5397" spans="2:4" x14ac:dyDescent="0.2">
      <c r="B5397" s="2"/>
      <c r="C5397" s="2"/>
      <c r="D5397" s="2"/>
    </row>
    <row r="5398" spans="2:4" x14ac:dyDescent="0.2">
      <c r="B5398" s="2"/>
      <c r="C5398" s="2"/>
      <c r="D5398" s="2"/>
    </row>
    <row r="5399" spans="2:4" x14ac:dyDescent="0.2">
      <c r="B5399" s="2"/>
      <c r="C5399" s="2"/>
      <c r="D5399" s="2"/>
    </row>
    <row r="5400" spans="2:4" x14ac:dyDescent="0.2">
      <c r="B5400" s="2"/>
      <c r="C5400" s="2"/>
      <c r="D5400" s="2"/>
    </row>
    <row r="5401" spans="2:4" x14ac:dyDescent="0.2">
      <c r="B5401" s="2"/>
      <c r="C5401" s="2"/>
      <c r="D5401" s="2"/>
    </row>
    <row r="5402" spans="2:4" x14ac:dyDescent="0.2">
      <c r="B5402" s="2"/>
      <c r="C5402" s="2"/>
      <c r="D5402" s="2"/>
    </row>
    <row r="5403" spans="2:4" x14ac:dyDescent="0.2">
      <c r="B5403" s="2"/>
      <c r="C5403" s="2"/>
      <c r="D5403" s="2"/>
    </row>
    <row r="5404" spans="2:4" x14ac:dyDescent="0.2">
      <c r="B5404" s="2"/>
      <c r="C5404" s="2"/>
      <c r="D5404" s="2"/>
    </row>
    <row r="5405" spans="2:4" x14ac:dyDescent="0.2">
      <c r="B5405" s="2"/>
      <c r="C5405" s="2"/>
      <c r="D5405" s="2"/>
    </row>
    <row r="5406" spans="2:4" x14ac:dyDescent="0.2">
      <c r="B5406" s="2"/>
      <c r="C5406" s="2"/>
      <c r="D5406" s="2"/>
    </row>
    <row r="5407" spans="2:4" x14ac:dyDescent="0.2">
      <c r="B5407" s="2"/>
      <c r="C5407" s="2"/>
      <c r="D5407" s="2"/>
    </row>
    <row r="5408" spans="2:4" x14ac:dyDescent="0.2">
      <c r="B5408" s="2"/>
      <c r="C5408" s="2"/>
      <c r="D5408" s="2"/>
    </row>
    <row r="5409" spans="2:4" x14ac:dyDescent="0.2">
      <c r="B5409" s="2"/>
      <c r="C5409" s="2"/>
      <c r="D5409" s="2"/>
    </row>
    <row r="5410" spans="2:4" x14ac:dyDescent="0.2">
      <c r="B5410" s="2"/>
      <c r="C5410" s="2"/>
      <c r="D5410" s="2"/>
    </row>
    <row r="5411" spans="2:4" x14ac:dyDescent="0.2">
      <c r="B5411" s="2"/>
      <c r="C5411" s="2"/>
      <c r="D5411" s="2"/>
    </row>
    <row r="5412" spans="2:4" x14ac:dyDescent="0.2">
      <c r="B5412" s="2"/>
      <c r="C5412" s="2"/>
      <c r="D5412" s="2"/>
    </row>
    <row r="5413" spans="2:4" x14ac:dyDescent="0.2">
      <c r="B5413" s="2"/>
      <c r="C5413" s="2"/>
      <c r="D5413" s="2"/>
    </row>
    <row r="5414" spans="2:4" x14ac:dyDescent="0.2">
      <c r="B5414" s="2"/>
      <c r="C5414" s="2"/>
      <c r="D5414" s="2"/>
    </row>
    <row r="5415" spans="2:4" x14ac:dyDescent="0.2">
      <c r="B5415" s="2"/>
      <c r="C5415" s="2"/>
      <c r="D5415" s="2"/>
    </row>
    <row r="5416" spans="2:4" x14ac:dyDescent="0.2">
      <c r="B5416" s="2"/>
      <c r="C5416" s="2"/>
      <c r="D5416" s="2"/>
    </row>
    <row r="5417" spans="2:4" x14ac:dyDescent="0.2">
      <c r="B5417" s="2"/>
      <c r="C5417" s="2"/>
      <c r="D5417" s="2"/>
    </row>
    <row r="5418" spans="2:4" x14ac:dyDescent="0.2">
      <c r="B5418" s="2"/>
      <c r="C5418" s="2"/>
      <c r="D5418" s="2"/>
    </row>
    <row r="5419" spans="2:4" x14ac:dyDescent="0.2">
      <c r="B5419" s="2"/>
      <c r="C5419" s="2"/>
      <c r="D5419" s="2"/>
    </row>
    <row r="5420" spans="2:4" x14ac:dyDescent="0.2">
      <c r="B5420" s="2"/>
      <c r="C5420" s="2"/>
      <c r="D5420" s="2"/>
    </row>
    <row r="5421" spans="2:4" x14ac:dyDescent="0.2">
      <c r="B5421" s="2"/>
      <c r="C5421" s="2"/>
      <c r="D5421" s="2"/>
    </row>
    <row r="5422" spans="2:4" x14ac:dyDescent="0.2">
      <c r="B5422" s="2"/>
      <c r="C5422" s="2"/>
      <c r="D5422" s="2"/>
    </row>
    <row r="5423" spans="2:4" x14ac:dyDescent="0.2">
      <c r="B5423" s="2"/>
      <c r="C5423" s="2"/>
      <c r="D5423" s="2"/>
    </row>
    <row r="5424" spans="2:4" x14ac:dyDescent="0.2">
      <c r="B5424" s="2"/>
      <c r="C5424" s="2"/>
      <c r="D5424" s="2"/>
    </row>
    <row r="5425" spans="2:4" x14ac:dyDescent="0.2">
      <c r="B5425" s="2"/>
      <c r="C5425" s="2"/>
      <c r="D5425" s="2"/>
    </row>
    <row r="5426" spans="2:4" x14ac:dyDescent="0.2">
      <c r="B5426" s="2"/>
      <c r="C5426" s="2"/>
      <c r="D5426" s="2"/>
    </row>
    <row r="5427" spans="2:4" x14ac:dyDescent="0.2">
      <c r="B5427" s="2"/>
      <c r="C5427" s="2"/>
      <c r="D5427" s="2"/>
    </row>
    <row r="5428" spans="2:4" x14ac:dyDescent="0.2">
      <c r="B5428" s="2"/>
      <c r="C5428" s="2"/>
      <c r="D5428" s="2"/>
    </row>
    <row r="5429" spans="2:4" x14ac:dyDescent="0.2">
      <c r="B5429" s="2"/>
      <c r="C5429" s="2"/>
      <c r="D5429" s="2"/>
    </row>
    <row r="5430" spans="2:4" x14ac:dyDescent="0.2">
      <c r="B5430" s="2"/>
      <c r="C5430" s="2"/>
      <c r="D5430" s="2"/>
    </row>
    <row r="5431" spans="2:4" x14ac:dyDescent="0.2">
      <c r="B5431" s="2"/>
      <c r="C5431" s="2"/>
      <c r="D5431" s="2"/>
    </row>
    <row r="5432" spans="2:4" x14ac:dyDescent="0.2">
      <c r="B5432" s="2"/>
      <c r="C5432" s="2"/>
      <c r="D5432" s="2"/>
    </row>
    <row r="5433" spans="2:4" x14ac:dyDescent="0.2">
      <c r="B5433" s="2"/>
      <c r="C5433" s="2"/>
      <c r="D5433" s="2"/>
    </row>
    <row r="5434" spans="2:4" x14ac:dyDescent="0.2">
      <c r="B5434" s="2"/>
      <c r="C5434" s="2"/>
      <c r="D5434" s="2"/>
    </row>
    <row r="5435" spans="2:4" x14ac:dyDescent="0.2">
      <c r="B5435" s="2"/>
      <c r="C5435" s="2"/>
      <c r="D5435" s="2"/>
    </row>
    <row r="5436" spans="2:4" x14ac:dyDescent="0.2">
      <c r="B5436" s="2"/>
      <c r="C5436" s="2"/>
      <c r="D5436" s="2"/>
    </row>
    <row r="5437" spans="2:4" x14ac:dyDescent="0.2">
      <c r="B5437" s="2"/>
      <c r="C5437" s="2"/>
      <c r="D5437" s="2"/>
    </row>
    <row r="5438" spans="2:4" x14ac:dyDescent="0.2">
      <c r="B5438" s="2"/>
      <c r="C5438" s="2"/>
      <c r="D5438" s="2"/>
    </row>
    <row r="5439" spans="2:4" x14ac:dyDescent="0.2">
      <c r="B5439" s="2"/>
      <c r="C5439" s="2"/>
      <c r="D5439" s="2"/>
    </row>
    <row r="5440" spans="2:4" x14ac:dyDescent="0.2">
      <c r="B5440" s="2"/>
      <c r="C5440" s="2"/>
      <c r="D5440" s="2"/>
    </row>
    <row r="5441" spans="2:4" x14ac:dyDescent="0.2">
      <c r="B5441" s="2"/>
      <c r="C5441" s="2"/>
      <c r="D5441" s="2"/>
    </row>
    <row r="5442" spans="2:4" x14ac:dyDescent="0.2">
      <c r="B5442" s="2"/>
      <c r="C5442" s="2"/>
      <c r="D5442" s="2"/>
    </row>
    <row r="5443" spans="2:4" x14ac:dyDescent="0.2">
      <c r="B5443" s="2"/>
      <c r="C5443" s="2"/>
      <c r="D5443" s="2"/>
    </row>
    <row r="5444" spans="2:4" x14ac:dyDescent="0.2">
      <c r="B5444" s="2"/>
      <c r="C5444" s="2"/>
      <c r="D5444" s="2"/>
    </row>
    <row r="5445" spans="2:4" x14ac:dyDescent="0.2">
      <c r="B5445" s="2"/>
      <c r="C5445" s="2"/>
      <c r="D5445" s="2"/>
    </row>
    <row r="5446" spans="2:4" x14ac:dyDescent="0.2">
      <c r="B5446" s="2"/>
      <c r="C5446" s="2"/>
      <c r="D5446" s="2"/>
    </row>
    <row r="5447" spans="2:4" x14ac:dyDescent="0.2">
      <c r="B5447" s="2"/>
      <c r="C5447" s="2"/>
      <c r="D5447" s="2"/>
    </row>
    <row r="5448" spans="2:4" x14ac:dyDescent="0.2">
      <c r="B5448" s="2"/>
      <c r="C5448" s="2"/>
      <c r="D5448" s="2"/>
    </row>
    <row r="5449" spans="2:4" x14ac:dyDescent="0.2">
      <c r="B5449" s="2"/>
      <c r="C5449" s="2"/>
      <c r="D5449" s="2"/>
    </row>
    <row r="5450" spans="2:4" x14ac:dyDescent="0.2">
      <c r="B5450" s="2"/>
      <c r="C5450" s="2"/>
      <c r="D5450" s="2"/>
    </row>
    <row r="5451" spans="2:4" x14ac:dyDescent="0.2">
      <c r="B5451" s="2"/>
      <c r="C5451" s="2"/>
      <c r="D5451" s="2"/>
    </row>
    <row r="5452" spans="2:4" x14ac:dyDescent="0.2">
      <c r="B5452" s="2"/>
      <c r="C5452" s="2"/>
      <c r="D5452" s="2"/>
    </row>
    <row r="5453" spans="2:4" x14ac:dyDescent="0.2">
      <c r="B5453" s="2"/>
      <c r="C5453" s="2"/>
      <c r="D5453" s="2"/>
    </row>
    <row r="5454" spans="2:4" x14ac:dyDescent="0.2">
      <c r="B5454" s="2"/>
      <c r="C5454" s="2"/>
      <c r="D5454" s="2"/>
    </row>
    <row r="5455" spans="2:4" x14ac:dyDescent="0.2">
      <c r="B5455" s="2"/>
      <c r="C5455" s="2"/>
      <c r="D5455" s="2"/>
    </row>
    <row r="5456" spans="2:4" x14ac:dyDescent="0.2">
      <c r="B5456" s="2"/>
      <c r="C5456" s="2"/>
      <c r="D5456" s="2"/>
    </row>
    <row r="5457" spans="2:4" x14ac:dyDescent="0.2">
      <c r="B5457" s="2"/>
      <c r="C5457" s="2"/>
      <c r="D5457" s="2"/>
    </row>
    <row r="5458" spans="2:4" x14ac:dyDescent="0.2">
      <c r="B5458" s="2"/>
      <c r="C5458" s="2"/>
      <c r="D5458" s="2"/>
    </row>
    <row r="5459" spans="2:4" x14ac:dyDescent="0.2">
      <c r="B5459" s="2"/>
      <c r="C5459" s="2"/>
      <c r="D5459" s="2"/>
    </row>
    <row r="5460" spans="2:4" x14ac:dyDescent="0.2">
      <c r="B5460" s="2"/>
      <c r="C5460" s="2"/>
      <c r="D5460" s="2"/>
    </row>
    <row r="5461" spans="2:4" x14ac:dyDescent="0.2">
      <c r="B5461" s="2"/>
      <c r="C5461" s="2"/>
      <c r="D5461" s="2"/>
    </row>
    <row r="5462" spans="2:4" x14ac:dyDescent="0.2">
      <c r="B5462" s="2"/>
      <c r="C5462" s="2"/>
      <c r="D5462" s="2"/>
    </row>
    <row r="5463" spans="2:4" x14ac:dyDescent="0.2">
      <c r="B5463" s="2"/>
      <c r="C5463" s="2"/>
      <c r="D5463" s="2"/>
    </row>
    <row r="5464" spans="2:4" x14ac:dyDescent="0.2">
      <c r="B5464" s="2"/>
      <c r="C5464" s="2"/>
      <c r="D5464" s="2"/>
    </row>
    <row r="5465" spans="2:4" x14ac:dyDescent="0.2">
      <c r="B5465" s="2"/>
      <c r="C5465" s="2"/>
      <c r="D5465" s="2"/>
    </row>
    <row r="5466" spans="2:4" x14ac:dyDescent="0.2">
      <c r="B5466" s="2"/>
      <c r="C5466" s="2"/>
      <c r="D5466" s="2"/>
    </row>
    <row r="5467" spans="2:4" x14ac:dyDescent="0.2">
      <c r="B5467" s="2"/>
      <c r="C5467" s="2"/>
      <c r="D5467" s="2"/>
    </row>
    <row r="5468" spans="2:4" x14ac:dyDescent="0.2">
      <c r="B5468" s="2"/>
      <c r="C5468" s="2"/>
      <c r="D5468" s="2"/>
    </row>
    <row r="5469" spans="2:4" x14ac:dyDescent="0.2">
      <c r="B5469" s="2"/>
      <c r="C5469" s="2"/>
      <c r="D5469" s="2"/>
    </row>
    <row r="5470" spans="2:4" x14ac:dyDescent="0.2">
      <c r="B5470" s="2"/>
      <c r="C5470" s="2"/>
      <c r="D5470" s="2"/>
    </row>
    <row r="5471" spans="2:4" x14ac:dyDescent="0.2">
      <c r="B5471" s="2"/>
      <c r="C5471" s="2"/>
      <c r="D5471" s="2"/>
    </row>
    <row r="5472" spans="2:4" x14ac:dyDescent="0.2">
      <c r="B5472" s="2"/>
      <c r="C5472" s="2"/>
      <c r="D5472" s="2"/>
    </row>
    <row r="5473" spans="2:4" x14ac:dyDescent="0.2">
      <c r="B5473" s="2"/>
      <c r="C5473" s="2"/>
      <c r="D5473" s="2"/>
    </row>
    <row r="5474" spans="2:4" x14ac:dyDescent="0.2">
      <c r="B5474" s="2"/>
      <c r="C5474" s="2"/>
      <c r="D5474" s="2"/>
    </row>
    <row r="5475" spans="2:4" x14ac:dyDescent="0.2">
      <c r="B5475" s="2"/>
      <c r="C5475" s="2"/>
      <c r="D5475" s="2"/>
    </row>
    <row r="5476" spans="2:4" x14ac:dyDescent="0.2">
      <c r="B5476" s="2"/>
      <c r="C5476" s="2"/>
      <c r="D5476" s="2"/>
    </row>
    <row r="5477" spans="2:4" x14ac:dyDescent="0.2">
      <c r="B5477" s="2"/>
      <c r="C5477" s="2"/>
      <c r="D5477" s="2"/>
    </row>
    <row r="5478" spans="2:4" x14ac:dyDescent="0.2">
      <c r="B5478" s="2"/>
      <c r="C5478" s="2"/>
      <c r="D5478" s="2"/>
    </row>
    <row r="5479" spans="2:4" x14ac:dyDescent="0.2">
      <c r="B5479" s="2"/>
      <c r="C5479" s="2"/>
      <c r="D5479" s="2"/>
    </row>
    <row r="5480" spans="2:4" x14ac:dyDescent="0.2">
      <c r="B5480" s="2"/>
      <c r="C5480" s="2"/>
      <c r="D5480" s="2"/>
    </row>
    <row r="5481" spans="2:4" x14ac:dyDescent="0.2">
      <c r="B5481" s="2"/>
      <c r="C5481" s="2"/>
      <c r="D5481" s="2"/>
    </row>
    <row r="5482" spans="2:4" x14ac:dyDescent="0.2">
      <c r="B5482" s="2"/>
      <c r="C5482" s="2"/>
      <c r="D5482" s="2"/>
    </row>
    <row r="5483" spans="2:4" x14ac:dyDescent="0.2">
      <c r="B5483" s="2"/>
      <c r="C5483" s="2"/>
      <c r="D5483" s="2"/>
    </row>
    <row r="5484" spans="2:4" x14ac:dyDescent="0.2">
      <c r="B5484" s="2"/>
      <c r="C5484" s="2"/>
      <c r="D5484" s="2"/>
    </row>
    <row r="5485" spans="2:4" x14ac:dyDescent="0.2">
      <c r="B5485" s="2"/>
      <c r="C5485" s="2"/>
      <c r="D5485" s="2"/>
    </row>
    <row r="5486" spans="2:4" x14ac:dyDescent="0.2">
      <c r="B5486" s="2"/>
      <c r="C5486" s="2"/>
      <c r="D5486" s="2"/>
    </row>
    <row r="5487" spans="2:4" x14ac:dyDescent="0.2">
      <c r="B5487" s="2"/>
      <c r="C5487" s="2"/>
      <c r="D5487" s="2"/>
    </row>
    <row r="5488" spans="2:4" x14ac:dyDescent="0.2">
      <c r="B5488" s="2"/>
      <c r="C5488" s="2"/>
      <c r="D5488" s="2"/>
    </row>
    <row r="5489" spans="2:4" x14ac:dyDescent="0.2">
      <c r="B5489" s="2"/>
      <c r="C5489" s="2"/>
      <c r="D5489" s="2"/>
    </row>
    <row r="5490" spans="2:4" x14ac:dyDescent="0.2">
      <c r="B5490" s="2"/>
      <c r="C5490" s="2"/>
      <c r="D5490" s="2"/>
    </row>
    <row r="5491" spans="2:4" x14ac:dyDescent="0.2">
      <c r="B5491" s="2"/>
      <c r="C5491" s="2"/>
      <c r="D5491" s="2"/>
    </row>
    <row r="5492" spans="2:4" x14ac:dyDescent="0.2">
      <c r="B5492" s="2"/>
      <c r="C5492" s="2"/>
      <c r="D5492" s="2"/>
    </row>
    <row r="5493" spans="2:4" x14ac:dyDescent="0.2">
      <c r="B5493" s="2"/>
      <c r="C5493" s="2"/>
      <c r="D5493" s="2"/>
    </row>
    <row r="5494" spans="2:4" x14ac:dyDescent="0.2">
      <c r="B5494" s="2"/>
      <c r="C5494" s="2"/>
      <c r="D5494" s="2"/>
    </row>
    <row r="5495" spans="2:4" x14ac:dyDescent="0.2">
      <c r="B5495" s="2"/>
      <c r="C5495" s="2"/>
      <c r="D5495" s="2"/>
    </row>
    <row r="5496" spans="2:4" x14ac:dyDescent="0.2">
      <c r="B5496" s="2"/>
      <c r="C5496" s="2"/>
      <c r="D5496" s="2"/>
    </row>
    <row r="5497" spans="2:4" x14ac:dyDescent="0.2">
      <c r="B5497" s="2"/>
      <c r="C5497" s="2"/>
      <c r="D5497" s="2"/>
    </row>
    <row r="5498" spans="2:4" x14ac:dyDescent="0.2">
      <c r="B5498" s="2"/>
      <c r="C5498" s="2"/>
      <c r="D5498" s="2"/>
    </row>
    <row r="5499" spans="2:4" x14ac:dyDescent="0.2">
      <c r="B5499" s="2"/>
      <c r="C5499" s="2"/>
      <c r="D5499" s="2"/>
    </row>
    <row r="5500" spans="2:4" x14ac:dyDescent="0.2">
      <c r="B5500" s="2"/>
      <c r="C5500" s="2"/>
      <c r="D5500" s="2"/>
    </row>
    <row r="5501" spans="2:4" x14ac:dyDescent="0.2">
      <c r="B5501" s="2"/>
      <c r="C5501" s="2"/>
      <c r="D5501" s="2"/>
    </row>
    <row r="5502" spans="2:4" x14ac:dyDescent="0.2">
      <c r="B5502" s="2"/>
      <c r="C5502" s="2"/>
      <c r="D5502" s="2"/>
    </row>
    <row r="5503" spans="2:4" x14ac:dyDescent="0.2">
      <c r="B5503" s="2"/>
      <c r="C5503" s="2"/>
      <c r="D5503" s="2"/>
    </row>
    <row r="5504" spans="2:4" x14ac:dyDescent="0.2">
      <c r="B5504" s="2"/>
      <c r="C5504" s="2"/>
      <c r="D5504" s="2"/>
    </row>
    <row r="5505" spans="2:4" x14ac:dyDescent="0.2">
      <c r="B5505" s="2"/>
      <c r="C5505" s="2"/>
      <c r="D5505" s="2"/>
    </row>
    <row r="5506" spans="2:4" x14ac:dyDescent="0.2">
      <c r="B5506" s="2"/>
      <c r="C5506" s="2"/>
      <c r="D5506" s="2"/>
    </row>
    <row r="5507" spans="2:4" x14ac:dyDescent="0.2">
      <c r="B5507" s="2"/>
      <c r="C5507" s="2"/>
      <c r="D5507" s="2"/>
    </row>
    <row r="5508" spans="2:4" x14ac:dyDescent="0.2">
      <c r="B5508" s="2"/>
      <c r="C5508" s="2"/>
      <c r="D5508" s="2"/>
    </row>
    <row r="5509" spans="2:4" x14ac:dyDescent="0.2">
      <c r="B5509" s="2"/>
      <c r="C5509" s="2"/>
      <c r="D5509" s="2"/>
    </row>
    <row r="5510" spans="2:4" x14ac:dyDescent="0.2">
      <c r="B5510" s="2"/>
      <c r="C5510" s="2"/>
      <c r="D5510" s="2"/>
    </row>
    <row r="5511" spans="2:4" x14ac:dyDescent="0.2">
      <c r="B5511" s="2"/>
      <c r="C5511" s="2"/>
      <c r="D5511" s="2"/>
    </row>
    <row r="5512" spans="2:4" x14ac:dyDescent="0.2">
      <c r="B5512" s="2"/>
      <c r="C5512" s="2"/>
      <c r="D5512" s="2"/>
    </row>
    <row r="5513" spans="2:4" x14ac:dyDescent="0.2">
      <c r="B5513" s="2"/>
      <c r="C5513" s="2"/>
      <c r="D5513" s="2"/>
    </row>
    <row r="5514" spans="2:4" x14ac:dyDescent="0.2">
      <c r="B5514" s="2"/>
      <c r="C5514" s="2"/>
      <c r="D5514" s="2"/>
    </row>
    <row r="5515" spans="2:4" x14ac:dyDescent="0.2">
      <c r="B5515" s="2"/>
      <c r="C5515" s="2"/>
      <c r="D5515" s="2"/>
    </row>
    <row r="5516" spans="2:4" x14ac:dyDescent="0.2">
      <c r="B5516" s="2"/>
      <c r="C5516" s="2"/>
      <c r="D5516" s="2"/>
    </row>
    <row r="5517" spans="2:4" x14ac:dyDescent="0.2">
      <c r="B5517" s="2"/>
      <c r="C5517" s="2"/>
      <c r="D5517" s="2"/>
    </row>
    <row r="5518" spans="2:4" x14ac:dyDescent="0.2">
      <c r="B5518" s="2"/>
      <c r="C5518" s="2"/>
      <c r="D5518" s="2"/>
    </row>
    <row r="5519" spans="2:4" x14ac:dyDescent="0.2">
      <c r="B5519" s="2"/>
      <c r="C5519" s="2"/>
      <c r="D5519" s="2"/>
    </row>
    <row r="5520" spans="2:4" x14ac:dyDescent="0.2">
      <c r="B5520" s="2"/>
      <c r="C5520" s="2"/>
      <c r="D5520" s="2"/>
    </row>
    <row r="5521" spans="2:4" x14ac:dyDescent="0.2">
      <c r="B5521" s="2"/>
      <c r="C5521" s="2"/>
      <c r="D5521" s="2"/>
    </row>
    <row r="5522" spans="2:4" x14ac:dyDescent="0.2">
      <c r="B5522" s="2"/>
      <c r="C5522" s="2"/>
      <c r="D5522" s="2"/>
    </row>
    <row r="5523" spans="2:4" x14ac:dyDescent="0.2">
      <c r="B5523" s="2"/>
      <c r="C5523" s="2"/>
      <c r="D5523" s="2"/>
    </row>
    <row r="5524" spans="2:4" x14ac:dyDescent="0.2">
      <c r="B5524" s="2"/>
      <c r="C5524" s="2"/>
      <c r="D5524" s="2"/>
    </row>
    <row r="5525" spans="2:4" x14ac:dyDescent="0.2">
      <c r="B5525" s="2"/>
      <c r="C5525" s="2"/>
      <c r="D5525" s="2"/>
    </row>
    <row r="5526" spans="2:4" x14ac:dyDescent="0.2">
      <c r="B5526" s="2"/>
      <c r="C5526" s="2"/>
      <c r="D5526" s="2"/>
    </row>
    <row r="5527" spans="2:4" x14ac:dyDescent="0.2">
      <c r="B5527" s="2"/>
      <c r="C5527" s="2"/>
      <c r="D5527" s="2"/>
    </row>
    <row r="5528" spans="2:4" x14ac:dyDescent="0.2">
      <c r="B5528" s="2"/>
      <c r="C5528" s="2"/>
      <c r="D5528" s="2"/>
    </row>
    <row r="5529" spans="2:4" x14ac:dyDescent="0.2">
      <c r="B5529" s="2"/>
      <c r="C5529" s="2"/>
      <c r="D5529" s="2"/>
    </row>
    <row r="5530" spans="2:4" x14ac:dyDescent="0.2">
      <c r="B5530" s="2"/>
      <c r="C5530" s="2"/>
      <c r="D5530" s="2"/>
    </row>
    <row r="5531" spans="2:4" x14ac:dyDescent="0.2">
      <c r="B5531" s="2"/>
      <c r="C5531" s="2"/>
      <c r="D5531" s="2"/>
    </row>
    <row r="5532" spans="2:4" x14ac:dyDescent="0.2">
      <c r="B5532" s="2"/>
      <c r="C5532" s="2"/>
      <c r="D5532" s="2"/>
    </row>
    <row r="5533" spans="2:4" x14ac:dyDescent="0.2">
      <c r="B5533" s="2"/>
      <c r="C5533" s="2"/>
      <c r="D5533" s="2"/>
    </row>
    <row r="5534" spans="2:4" x14ac:dyDescent="0.2">
      <c r="B5534" s="2"/>
      <c r="C5534" s="2"/>
      <c r="D5534" s="2"/>
    </row>
    <row r="5535" spans="2:4" x14ac:dyDescent="0.2">
      <c r="B5535" s="2"/>
      <c r="C5535" s="2"/>
      <c r="D5535" s="2"/>
    </row>
    <row r="5536" spans="2:4" x14ac:dyDescent="0.2">
      <c r="B5536" s="2"/>
      <c r="C5536" s="2"/>
      <c r="D5536" s="2"/>
    </row>
    <row r="5537" spans="2:4" x14ac:dyDescent="0.2">
      <c r="B5537" s="2"/>
      <c r="C5537" s="2"/>
      <c r="D5537" s="2"/>
    </row>
    <row r="5538" spans="2:4" x14ac:dyDescent="0.2">
      <c r="B5538" s="2"/>
      <c r="C5538" s="2"/>
      <c r="D5538" s="2"/>
    </row>
    <row r="5539" spans="2:4" x14ac:dyDescent="0.2">
      <c r="B5539" s="2"/>
      <c r="C5539" s="2"/>
      <c r="D5539" s="2"/>
    </row>
    <row r="5540" spans="2:4" x14ac:dyDescent="0.2">
      <c r="B5540" s="2"/>
      <c r="C5540" s="2"/>
      <c r="D5540" s="2"/>
    </row>
    <row r="5541" spans="2:4" x14ac:dyDescent="0.2">
      <c r="B5541" s="2"/>
      <c r="C5541" s="2"/>
      <c r="D5541" s="2"/>
    </row>
    <row r="5542" spans="2:4" x14ac:dyDescent="0.2">
      <c r="B5542" s="2"/>
      <c r="C5542" s="2"/>
      <c r="D5542" s="2"/>
    </row>
    <row r="5543" spans="2:4" x14ac:dyDescent="0.2">
      <c r="B5543" s="2"/>
      <c r="C5543" s="2"/>
      <c r="D5543" s="2"/>
    </row>
    <row r="5544" spans="2:4" x14ac:dyDescent="0.2">
      <c r="B5544" s="2"/>
      <c r="C5544" s="2"/>
      <c r="D5544" s="2"/>
    </row>
    <row r="5545" spans="2:4" x14ac:dyDescent="0.2">
      <c r="B5545" s="2"/>
      <c r="C5545" s="2"/>
      <c r="D5545" s="2"/>
    </row>
    <row r="5546" spans="2:4" x14ac:dyDescent="0.2">
      <c r="B5546" s="2"/>
      <c r="C5546" s="2"/>
      <c r="D5546" s="2"/>
    </row>
    <row r="5547" spans="2:4" x14ac:dyDescent="0.2">
      <c r="B5547" s="2"/>
      <c r="C5547" s="2"/>
      <c r="D5547" s="2"/>
    </row>
    <row r="5548" spans="2:4" x14ac:dyDescent="0.2">
      <c r="B5548" s="2"/>
      <c r="C5548" s="2"/>
      <c r="D5548" s="2"/>
    </row>
    <row r="5549" spans="2:4" x14ac:dyDescent="0.2">
      <c r="B5549" s="2"/>
      <c r="C5549" s="2"/>
      <c r="D5549" s="2"/>
    </row>
    <row r="5550" spans="2:4" x14ac:dyDescent="0.2">
      <c r="B5550" s="2"/>
      <c r="C5550" s="2"/>
      <c r="D5550" s="2"/>
    </row>
    <row r="5551" spans="2:4" x14ac:dyDescent="0.2">
      <c r="B5551" s="2"/>
      <c r="C5551" s="2"/>
      <c r="D5551" s="2"/>
    </row>
    <row r="5552" spans="2:4" x14ac:dyDescent="0.2">
      <c r="B5552" s="2"/>
      <c r="C5552" s="2"/>
      <c r="D5552" s="2"/>
    </row>
    <row r="5553" spans="2:4" x14ac:dyDescent="0.2">
      <c r="B5553" s="2"/>
      <c r="C5553" s="2"/>
      <c r="D5553" s="2"/>
    </row>
    <row r="5554" spans="2:4" x14ac:dyDescent="0.2">
      <c r="B5554" s="2"/>
      <c r="C5554" s="2"/>
      <c r="D5554" s="2"/>
    </row>
    <row r="5555" spans="2:4" x14ac:dyDescent="0.2">
      <c r="B5555" s="2"/>
      <c r="C5555" s="2"/>
      <c r="D5555" s="2"/>
    </row>
    <row r="5556" spans="2:4" x14ac:dyDescent="0.2">
      <c r="B5556" s="2"/>
      <c r="C5556" s="2"/>
      <c r="D5556" s="2"/>
    </row>
    <row r="5557" spans="2:4" x14ac:dyDescent="0.2">
      <c r="B5557" s="2"/>
      <c r="C5557" s="2"/>
      <c r="D5557" s="2"/>
    </row>
    <row r="5558" spans="2:4" x14ac:dyDescent="0.2">
      <c r="B5558" s="2"/>
      <c r="C5558" s="2"/>
      <c r="D5558" s="2"/>
    </row>
    <row r="5559" spans="2:4" x14ac:dyDescent="0.2">
      <c r="B5559" s="2"/>
      <c r="C5559" s="2"/>
      <c r="D5559" s="2"/>
    </row>
    <row r="5560" spans="2:4" x14ac:dyDescent="0.2">
      <c r="B5560" s="2"/>
      <c r="C5560" s="2"/>
      <c r="D5560" s="2"/>
    </row>
    <row r="5561" spans="2:4" x14ac:dyDescent="0.2">
      <c r="B5561" s="2"/>
      <c r="C5561" s="2"/>
      <c r="D5561" s="2"/>
    </row>
    <row r="5562" spans="2:4" x14ac:dyDescent="0.2">
      <c r="B5562" s="2"/>
      <c r="C5562" s="2"/>
      <c r="D5562" s="2"/>
    </row>
    <row r="5563" spans="2:4" x14ac:dyDescent="0.2">
      <c r="B5563" s="2"/>
      <c r="C5563" s="2"/>
      <c r="D5563" s="2"/>
    </row>
    <row r="5564" spans="2:4" x14ac:dyDescent="0.2">
      <c r="B5564" s="2"/>
      <c r="C5564" s="2"/>
      <c r="D5564" s="2"/>
    </row>
    <row r="5565" spans="2:4" x14ac:dyDescent="0.2">
      <c r="B5565" s="2"/>
      <c r="C5565" s="2"/>
      <c r="D5565" s="2"/>
    </row>
    <row r="5566" spans="2:4" x14ac:dyDescent="0.2">
      <c r="B5566" s="2"/>
      <c r="C5566" s="2"/>
      <c r="D5566" s="2"/>
    </row>
    <row r="5567" spans="2:4" x14ac:dyDescent="0.2">
      <c r="B5567" s="2"/>
      <c r="C5567" s="2"/>
      <c r="D5567" s="2"/>
    </row>
    <row r="5568" spans="2:4" x14ac:dyDescent="0.2">
      <c r="B5568" s="2"/>
      <c r="C5568" s="2"/>
      <c r="D5568" s="2"/>
    </row>
    <row r="5569" spans="2:4" x14ac:dyDescent="0.2">
      <c r="B5569" s="2"/>
      <c r="C5569" s="2"/>
      <c r="D5569" s="2"/>
    </row>
    <row r="5570" spans="2:4" x14ac:dyDescent="0.2">
      <c r="B5570" s="2"/>
      <c r="C5570" s="2"/>
      <c r="D5570" s="2"/>
    </row>
    <row r="5571" spans="2:4" x14ac:dyDescent="0.2">
      <c r="B5571" s="2"/>
      <c r="C5571" s="2"/>
      <c r="D5571" s="2"/>
    </row>
    <row r="5572" spans="2:4" x14ac:dyDescent="0.2">
      <c r="B5572" s="2"/>
      <c r="C5572" s="2"/>
      <c r="D5572" s="2"/>
    </row>
    <row r="5573" spans="2:4" x14ac:dyDescent="0.2">
      <c r="B5573" s="2"/>
      <c r="C5573" s="2"/>
      <c r="D5573" s="2"/>
    </row>
    <row r="5574" spans="2:4" x14ac:dyDescent="0.2">
      <c r="B5574" s="2"/>
      <c r="C5574" s="2"/>
      <c r="D5574" s="2"/>
    </row>
    <row r="5575" spans="2:4" x14ac:dyDescent="0.2">
      <c r="B5575" s="2"/>
      <c r="C5575" s="2"/>
      <c r="D5575" s="2"/>
    </row>
    <row r="5576" spans="2:4" x14ac:dyDescent="0.2">
      <c r="B5576" s="2"/>
      <c r="C5576" s="2"/>
      <c r="D5576" s="2"/>
    </row>
    <row r="5577" spans="2:4" x14ac:dyDescent="0.2">
      <c r="B5577" s="2"/>
      <c r="C5577" s="2"/>
      <c r="D5577" s="2"/>
    </row>
    <row r="5578" spans="2:4" x14ac:dyDescent="0.2">
      <c r="B5578" s="2"/>
      <c r="C5578" s="2"/>
      <c r="D5578" s="2"/>
    </row>
    <row r="5579" spans="2:4" x14ac:dyDescent="0.2">
      <c r="B5579" s="2"/>
      <c r="C5579" s="2"/>
      <c r="D5579" s="2"/>
    </row>
    <row r="5580" spans="2:4" x14ac:dyDescent="0.2">
      <c r="B5580" s="2"/>
      <c r="C5580" s="2"/>
      <c r="D5580" s="2"/>
    </row>
    <row r="5581" spans="2:4" x14ac:dyDescent="0.2">
      <c r="B5581" s="2"/>
      <c r="C5581" s="2"/>
      <c r="D5581" s="2"/>
    </row>
    <row r="5582" spans="2:4" x14ac:dyDescent="0.2">
      <c r="B5582" s="2"/>
      <c r="C5582" s="2"/>
      <c r="D5582" s="2"/>
    </row>
    <row r="5583" spans="2:4" x14ac:dyDescent="0.2">
      <c r="B5583" s="2"/>
      <c r="C5583" s="2"/>
      <c r="D5583" s="2"/>
    </row>
    <row r="5584" spans="2:4" x14ac:dyDescent="0.2">
      <c r="B5584" s="2"/>
      <c r="C5584" s="2"/>
      <c r="D5584" s="2"/>
    </row>
    <row r="5585" spans="2:4" x14ac:dyDescent="0.2">
      <c r="B5585" s="2"/>
      <c r="C5585" s="2"/>
      <c r="D5585" s="2"/>
    </row>
    <row r="5586" spans="2:4" x14ac:dyDescent="0.2">
      <c r="B5586" s="2"/>
      <c r="C5586" s="2"/>
      <c r="D5586" s="2"/>
    </row>
    <row r="5587" spans="2:4" x14ac:dyDescent="0.2">
      <c r="B5587" s="2"/>
      <c r="C5587" s="2"/>
      <c r="D5587" s="2"/>
    </row>
    <row r="5588" spans="2:4" x14ac:dyDescent="0.2">
      <c r="B5588" s="2"/>
      <c r="C5588" s="2"/>
      <c r="D5588" s="2"/>
    </row>
    <row r="5589" spans="2:4" x14ac:dyDescent="0.2">
      <c r="B5589" s="2"/>
      <c r="C5589" s="2"/>
      <c r="D5589" s="2"/>
    </row>
    <row r="5590" spans="2:4" x14ac:dyDescent="0.2">
      <c r="B5590" s="2"/>
      <c r="C5590" s="2"/>
      <c r="D5590" s="2"/>
    </row>
    <row r="5591" spans="2:4" x14ac:dyDescent="0.2">
      <c r="B5591" s="2"/>
      <c r="C5591" s="2"/>
      <c r="D5591" s="2"/>
    </row>
    <row r="5592" spans="2:4" x14ac:dyDescent="0.2">
      <c r="B5592" s="2"/>
      <c r="C5592" s="2"/>
      <c r="D5592" s="2"/>
    </row>
    <row r="5593" spans="2:4" x14ac:dyDescent="0.2">
      <c r="B5593" s="2"/>
      <c r="C5593" s="2"/>
      <c r="D5593" s="2"/>
    </row>
    <row r="5594" spans="2:4" x14ac:dyDescent="0.2">
      <c r="B5594" s="2"/>
      <c r="C5594" s="2"/>
      <c r="D5594" s="2"/>
    </row>
    <row r="5595" spans="2:4" x14ac:dyDescent="0.2">
      <c r="B5595" s="2"/>
      <c r="C5595" s="2"/>
      <c r="D5595" s="2"/>
    </row>
    <row r="5596" spans="2:4" x14ac:dyDescent="0.2">
      <c r="B5596" s="2"/>
      <c r="C5596" s="2"/>
      <c r="D5596" s="2"/>
    </row>
    <row r="5597" spans="2:4" x14ac:dyDescent="0.2">
      <c r="B5597" s="2"/>
      <c r="C5597" s="2"/>
      <c r="D5597" s="2"/>
    </row>
    <row r="5598" spans="2:4" x14ac:dyDescent="0.2">
      <c r="B5598" s="2"/>
      <c r="C5598" s="2"/>
      <c r="D5598" s="2"/>
    </row>
    <row r="5599" spans="2:4" x14ac:dyDescent="0.2">
      <c r="B5599" s="2"/>
      <c r="C5599" s="2"/>
      <c r="D5599" s="2"/>
    </row>
    <row r="5600" spans="2:4" x14ac:dyDescent="0.2">
      <c r="B5600" s="2"/>
      <c r="C5600" s="2"/>
      <c r="D5600" s="2"/>
    </row>
    <row r="5601" spans="2:4" x14ac:dyDescent="0.2">
      <c r="B5601" s="2"/>
      <c r="C5601" s="2"/>
      <c r="D5601" s="2"/>
    </row>
    <row r="5602" spans="2:4" x14ac:dyDescent="0.2">
      <c r="B5602" s="2"/>
      <c r="C5602" s="2"/>
      <c r="D5602" s="2"/>
    </row>
    <row r="5603" spans="2:4" x14ac:dyDescent="0.2">
      <c r="B5603" s="2"/>
      <c r="C5603" s="2"/>
      <c r="D5603" s="2"/>
    </row>
    <row r="5604" spans="2:4" x14ac:dyDescent="0.2">
      <c r="B5604" s="2"/>
      <c r="C5604" s="2"/>
      <c r="D5604" s="2"/>
    </row>
    <row r="5605" spans="2:4" x14ac:dyDescent="0.2">
      <c r="B5605" s="2"/>
      <c r="C5605" s="2"/>
      <c r="D5605" s="2"/>
    </row>
    <row r="5606" spans="2:4" x14ac:dyDescent="0.2">
      <c r="B5606" s="2"/>
      <c r="C5606" s="2"/>
      <c r="D5606" s="2"/>
    </row>
    <row r="5607" spans="2:4" x14ac:dyDescent="0.2">
      <c r="B5607" s="2"/>
      <c r="C5607" s="2"/>
      <c r="D5607" s="2"/>
    </row>
    <row r="5608" spans="2:4" x14ac:dyDescent="0.2">
      <c r="B5608" s="2"/>
      <c r="C5608" s="2"/>
      <c r="D5608" s="2"/>
    </row>
    <row r="5609" spans="2:4" x14ac:dyDescent="0.2">
      <c r="B5609" s="2"/>
      <c r="C5609" s="2"/>
      <c r="D5609" s="2"/>
    </row>
    <row r="5610" spans="2:4" x14ac:dyDescent="0.2">
      <c r="B5610" s="2"/>
      <c r="C5610" s="2"/>
      <c r="D5610" s="2"/>
    </row>
    <row r="5611" spans="2:4" x14ac:dyDescent="0.2">
      <c r="B5611" s="2"/>
      <c r="C5611" s="2"/>
      <c r="D5611" s="2"/>
    </row>
    <row r="5612" spans="2:4" x14ac:dyDescent="0.2">
      <c r="B5612" s="2"/>
      <c r="C5612" s="2"/>
      <c r="D5612" s="2"/>
    </row>
    <row r="5613" spans="2:4" x14ac:dyDescent="0.2">
      <c r="B5613" s="2"/>
      <c r="C5613" s="2"/>
      <c r="D5613" s="2"/>
    </row>
    <row r="5614" spans="2:4" x14ac:dyDescent="0.2">
      <c r="B5614" s="2"/>
      <c r="C5614" s="2"/>
      <c r="D5614" s="2"/>
    </row>
    <row r="5615" spans="2:4" x14ac:dyDescent="0.2">
      <c r="B5615" s="2"/>
      <c r="C5615" s="2"/>
      <c r="D5615" s="2"/>
    </row>
    <row r="5616" spans="2:4" x14ac:dyDescent="0.2">
      <c r="B5616" s="2"/>
      <c r="C5616" s="2"/>
      <c r="D5616" s="2"/>
    </row>
    <row r="5617" spans="2:4" x14ac:dyDescent="0.2">
      <c r="B5617" s="2"/>
      <c r="C5617" s="2"/>
      <c r="D5617" s="2"/>
    </row>
    <row r="5618" spans="2:4" x14ac:dyDescent="0.2">
      <c r="B5618" s="2"/>
      <c r="C5618" s="2"/>
      <c r="D5618" s="2"/>
    </row>
    <row r="5619" spans="2:4" x14ac:dyDescent="0.2">
      <c r="B5619" s="2"/>
      <c r="C5619" s="2"/>
      <c r="D5619" s="2"/>
    </row>
    <row r="5620" spans="2:4" x14ac:dyDescent="0.2">
      <c r="B5620" s="2"/>
      <c r="C5620" s="2"/>
      <c r="D5620" s="2"/>
    </row>
    <row r="5621" spans="2:4" x14ac:dyDescent="0.2">
      <c r="B5621" s="2"/>
      <c r="C5621" s="2"/>
      <c r="D5621" s="2"/>
    </row>
    <row r="5622" spans="2:4" x14ac:dyDescent="0.2">
      <c r="B5622" s="2"/>
      <c r="C5622" s="2"/>
      <c r="D5622" s="2"/>
    </row>
    <row r="5623" spans="2:4" x14ac:dyDescent="0.2">
      <c r="B5623" s="2"/>
      <c r="C5623" s="2"/>
      <c r="D5623" s="2"/>
    </row>
    <row r="5624" spans="2:4" x14ac:dyDescent="0.2">
      <c r="B5624" s="2"/>
      <c r="C5624" s="2"/>
      <c r="D5624" s="2"/>
    </row>
    <row r="5625" spans="2:4" x14ac:dyDescent="0.2">
      <c r="B5625" s="2"/>
      <c r="C5625" s="2"/>
      <c r="D5625" s="2"/>
    </row>
    <row r="5626" spans="2:4" x14ac:dyDescent="0.2">
      <c r="B5626" s="2"/>
      <c r="C5626" s="2"/>
      <c r="D5626" s="2"/>
    </row>
    <row r="5627" spans="2:4" x14ac:dyDescent="0.2">
      <c r="B5627" s="2"/>
      <c r="C5627" s="2"/>
      <c r="D5627" s="2"/>
    </row>
    <row r="5628" spans="2:4" x14ac:dyDescent="0.2">
      <c r="B5628" s="2"/>
      <c r="C5628" s="2"/>
      <c r="D5628" s="2"/>
    </row>
    <row r="5629" spans="2:4" x14ac:dyDescent="0.2">
      <c r="B5629" s="2"/>
      <c r="C5629" s="2"/>
      <c r="D5629" s="2"/>
    </row>
    <row r="5630" spans="2:4" x14ac:dyDescent="0.2">
      <c r="B5630" s="2"/>
      <c r="C5630" s="2"/>
      <c r="D5630" s="2"/>
    </row>
    <row r="5631" spans="2:4" x14ac:dyDescent="0.2">
      <c r="B5631" s="2"/>
      <c r="C5631" s="2"/>
      <c r="D5631" s="2"/>
    </row>
    <row r="5632" spans="2:4" x14ac:dyDescent="0.2">
      <c r="B5632" s="2"/>
      <c r="C5632" s="2"/>
      <c r="D5632" s="2"/>
    </row>
    <row r="5633" spans="2:4" x14ac:dyDescent="0.2">
      <c r="B5633" s="2"/>
      <c r="C5633" s="2"/>
      <c r="D5633" s="2"/>
    </row>
    <row r="5634" spans="2:4" x14ac:dyDescent="0.2">
      <c r="B5634" s="2"/>
      <c r="C5634" s="2"/>
      <c r="D5634" s="2"/>
    </row>
    <row r="5635" spans="2:4" x14ac:dyDescent="0.2">
      <c r="B5635" s="2"/>
      <c r="C5635" s="2"/>
      <c r="D5635" s="2"/>
    </row>
    <row r="5636" spans="2:4" x14ac:dyDescent="0.2">
      <c r="B5636" s="2"/>
      <c r="C5636" s="2"/>
      <c r="D5636" s="2"/>
    </row>
    <row r="5637" spans="2:4" x14ac:dyDescent="0.2">
      <c r="B5637" s="2"/>
      <c r="C5637" s="2"/>
      <c r="D5637" s="2"/>
    </row>
    <row r="5638" spans="2:4" x14ac:dyDescent="0.2">
      <c r="B5638" s="2"/>
      <c r="C5638" s="2"/>
      <c r="D5638" s="2"/>
    </row>
    <row r="5639" spans="2:4" x14ac:dyDescent="0.2">
      <c r="B5639" s="2"/>
      <c r="C5639" s="2"/>
      <c r="D5639" s="2"/>
    </row>
    <row r="5640" spans="2:4" x14ac:dyDescent="0.2">
      <c r="B5640" s="2"/>
      <c r="C5640" s="2"/>
      <c r="D5640" s="2"/>
    </row>
    <row r="5641" spans="2:4" x14ac:dyDescent="0.2">
      <c r="B5641" s="2"/>
      <c r="C5641" s="2"/>
      <c r="D5641" s="2"/>
    </row>
    <row r="5642" spans="2:4" x14ac:dyDescent="0.2">
      <c r="B5642" s="2"/>
      <c r="C5642" s="2"/>
      <c r="D5642" s="2"/>
    </row>
    <row r="5643" spans="2:4" x14ac:dyDescent="0.2">
      <c r="B5643" s="2"/>
      <c r="C5643" s="2"/>
      <c r="D5643" s="2"/>
    </row>
    <row r="5644" spans="2:4" x14ac:dyDescent="0.2">
      <c r="B5644" s="2"/>
      <c r="C5644" s="2"/>
      <c r="D5644" s="2"/>
    </row>
    <row r="5645" spans="2:4" x14ac:dyDescent="0.2">
      <c r="B5645" s="2"/>
      <c r="C5645" s="2"/>
      <c r="D5645" s="2"/>
    </row>
    <row r="5646" spans="2:4" x14ac:dyDescent="0.2">
      <c r="B5646" s="2"/>
      <c r="C5646" s="2"/>
      <c r="D5646" s="2"/>
    </row>
    <row r="5647" spans="2:4" x14ac:dyDescent="0.2">
      <c r="B5647" s="2"/>
      <c r="C5647" s="2"/>
      <c r="D5647" s="2"/>
    </row>
    <row r="5648" spans="2:4" x14ac:dyDescent="0.2">
      <c r="B5648" s="2"/>
      <c r="C5648" s="2"/>
      <c r="D5648" s="2"/>
    </row>
    <row r="5649" spans="2:4" x14ac:dyDescent="0.2">
      <c r="B5649" s="2"/>
      <c r="C5649" s="2"/>
      <c r="D5649" s="2"/>
    </row>
    <row r="5650" spans="2:4" x14ac:dyDescent="0.2">
      <c r="B5650" s="2"/>
      <c r="C5650" s="2"/>
      <c r="D5650" s="2"/>
    </row>
    <row r="5651" spans="2:4" x14ac:dyDescent="0.2">
      <c r="B5651" s="2"/>
      <c r="C5651" s="2"/>
      <c r="D5651" s="2"/>
    </row>
    <row r="5652" spans="2:4" x14ac:dyDescent="0.2">
      <c r="B5652" s="2"/>
      <c r="C5652" s="2"/>
      <c r="D5652" s="2"/>
    </row>
    <row r="5653" spans="2:4" x14ac:dyDescent="0.2">
      <c r="B5653" s="2"/>
      <c r="C5653" s="2"/>
      <c r="D5653" s="2"/>
    </row>
    <row r="5654" spans="2:4" x14ac:dyDescent="0.2">
      <c r="B5654" s="2"/>
      <c r="C5654" s="2"/>
      <c r="D5654" s="2"/>
    </row>
    <row r="5655" spans="2:4" x14ac:dyDescent="0.2">
      <c r="B5655" s="2"/>
      <c r="C5655" s="2"/>
      <c r="D5655" s="2"/>
    </row>
    <row r="5656" spans="2:4" x14ac:dyDescent="0.2">
      <c r="B5656" s="2"/>
      <c r="C5656" s="2"/>
      <c r="D5656" s="2"/>
    </row>
    <row r="5657" spans="2:4" x14ac:dyDescent="0.2">
      <c r="B5657" s="2"/>
      <c r="C5657" s="2"/>
      <c r="D5657" s="2"/>
    </row>
    <row r="5658" spans="2:4" x14ac:dyDescent="0.2">
      <c r="B5658" s="2"/>
      <c r="C5658" s="2"/>
      <c r="D5658" s="2"/>
    </row>
    <row r="5659" spans="2:4" x14ac:dyDescent="0.2">
      <c r="B5659" s="2"/>
      <c r="C5659" s="2"/>
      <c r="D5659" s="2"/>
    </row>
    <row r="5660" spans="2:4" x14ac:dyDescent="0.2">
      <c r="B5660" s="2"/>
      <c r="C5660" s="2"/>
      <c r="D5660" s="2"/>
    </row>
    <row r="5661" spans="2:4" x14ac:dyDescent="0.2">
      <c r="B5661" s="2"/>
      <c r="C5661" s="2"/>
      <c r="D5661" s="2"/>
    </row>
    <row r="5662" spans="2:4" x14ac:dyDescent="0.2">
      <c r="B5662" s="2"/>
      <c r="C5662" s="2"/>
      <c r="D5662" s="2"/>
    </row>
    <row r="5663" spans="2:4" x14ac:dyDescent="0.2">
      <c r="B5663" s="2"/>
      <c r="C5663" s="2"/>
      <c r="D5663" s="2"/>
    </row>
    <row r="5664" spans="2:4" x14ac:dyDescent="0.2">
      <c r="B5664" s="2"/>
      <c r="C5664" s="2"/>
      <c r="D5664" s="2"/>
    </row>
    <row r="5665" spans="2:4" x14ac:dyDescent="0.2">
      <c r="B5665" s="2"/>
      <c r="C5665" s="2"/>
      <c r="D5665" s="2"/>
    </row>
    <row r="5666" spans="2:4" x14ac:dyDescent="0.2">
      <c r="B5666" s="2"/>
      <c r="C5666" s="2"/>
      <c r="D5666" s="2"/>
    </row>
    <row r="5667" spans="2:4" x14ac:dyDescent="0.2">
      <c r="B5667" s="2"/>
      <c r="C5667" s="2"/>
      <c r="D5667" s="2"/>
    </row>
    <row r="5668" spans="2:4" x14ac:dyDescent="0.2">
      <c r="B5668" s="2"/>
      <c r="C5668" s="2"/>
      <c r="D5668" s="2"/>
    </row>
    <row r="5669" spans="2:4" x14ac:dyDescent="0.2">
      <c r="B5669" s="2"/>
      <c r="C5669" s="2"/>
      <c r="D5669" s="2"/>
    </row>
    <row r="5670" spans="2:4" x14ac:dyDescent="0.2">
      <c r="B5670" s="2"/>
      <c r="C5670" s="2"/>
      <c r="D5670" s="2"/>
    </row>
    <row r="5671" spans="2:4" x14ac:dyDescent="0.2">
      <c r="B5671" s="2"/>
      <c r="C5671" s="2"/>
      <c r="D5671" s="2"/>
    </row>
    <row r="5672" spans="2:4" x14ac:dyDescent="0.2">
      <c r="B5672" s="2"/>
      <c r="C5672" s="2"/>
      <c r="D5672" s="2"/>
    </row>
    <row r="5673" spans="2:4" x14ac:dyDescent="0.2">
      <c r="B5673" s="2"/>
      <c r="C5673" s="2"/>
      <c r="D5673" s="2"/>
    </row>
    <row r="5674" spans="2:4" x14ac:dyDescent="0.2">
      <c r="B5674" s="2"/>
      <c r="C5674" s="2"/>
      <c r="D5674" s="2"/>
    </row>
    <row r="5675" spans="2:4" x14ac:dyDescent="0.2">
      <c r="B5675" s="2"/>
      <c r="C5675" s="2"/>
      <c r="D5675" s="2"/>
    </row>
    <row r="5676" spans="2:4" x14ac:dyDescent="0.2">
      <c r="B5676" s="2"/>
      <c r="C5676" s="2"/>
      <c r="D5676" s="2"/>
    </row>
    <row r="5677" spans="2:4" x14ac:dyDescent="0.2">
      <c r="B5677" s="2"/>
      <c r="C5677" s="2"/>
      <c r="D5677" s="2"/>
    </row>
    <row r="5678" spans="2:4" x14ac:dyDescent="0.2">
      <c r="B5678" s="2"/>
      <c r="C5678" s="2"/>
      <c r="D5678" s="2"/>
    </row>
    <row r="5679" spans="2:4" x14ac:dyDescent="0.2">
      <c r="B5679" s="2"/>
      <c r="C5679" s="2"/>
      <c r="D5679" s="2"/>
    </row>
    <row r="5680" spans="2:4" x14ac:dyDescent="0.2">
      <c r="B5680" s="2"/>
      <c r="C5680" s="2"/>
      <c r="D5680" s="2"/>
    </row>
    <row r="5681" spans="2:4" x14ac:dyDescent="0.2">
      <c r="B5681" s="2"/>
      <c r="C5681" s="2"/>
      <c r="D5681" s="2"/>
    </row>
    <row r="5682" spans="2:4" x14ac:dyDescent="0.2">
      <c r="B5682" s="2"/>
      <c r="C5682" s="2"/>
      <c r="D5682" s="2"/>
    </row>
    <row r="5683" spans="2:4" x14ac:dyDescent="0.2">
      <c r="B5683" s="2"/>
      <c r="C5683" s="2"/>
      <c r="D5683" s="2"/>
    </row>
    <row r="5684" spans="2:4" x14ac:dyDescent="0.2">
      <c r="B5684" s="2"/>
      <c r="C5684" s="2"/>
      <c r="D5684" s="2"/>
    </row>
    <row r="5685" spans="2:4" x14ac:dyDescent="0.2">
      <c r="B5685" s="2"/>
      <c r="C5685" s="2"/>
      <c r="D5685" s="2"/>
    </row>
    <row r="5686" spans="2:4" x14ac:dyDescent="0.2">
      <c r="B5686" s="2"/>
      <c r="C5686" s="2"/>
      <c r="D5686" s="2"/>
    </row>
    <row r="5687" spans="2:4" x14ac:dyDescent="0.2">
      <c r="B5687" s="2"/>
      <c r="C5687" s="2"/>
      <c r="D5687" s="2"/>
    </row>
    <row r="5688" spans="2:4" x14ac:dyDescent="0.2">
      <c r="B5688" s="2"/>
      <c r="C5688" s="2"/>
      <c r="D5688" s="2"/>
    </row>
    <row r="5689" spans="2:4" x14ac:dyDescent="0.2">
      <c r="B5689" s="2"/>
      <c r="C5689" s="2"/>
      <c r="D5689" s="2"/>
    </row>
    <row r="5690" spans="2:4" x14ac:dyDescent="0.2">
      <c r="B5690" s="2"/>
      <c r="C5690" s="2"/>
      <c r="D5690" s="2"/>
    </row>
    <row r="5691" spans="2:4" x14ac:dyDescent="0.2">
      <c r="B5691" s="2"/>
      <c r="C5691" s="2"/>
      <c r="D5691" s="2"/>
    </row>
    <row r="5692" spans="2:4" x14ac:dyDescent="0.2">
      <c r="B5692" s="2"/>
      <c r="C5692" s="2"/>
      <c r="D5692" s="2"/>
    </row>
    <row r="5693" spans="2:4" x14ac:dyDescent="0.2">
      <c r="B5693" s="2"/>
      <c r="C5693" s="2"/>
      <c r="D5693" s="2"/>
    </row>
    <row r="5694" spans="2:4" x14ac:dyDescent="0.2">
      <c r="B5694" s="2"/>
      <c r="C5694" s="2"/>
      <c r="D5694" s="2"/>
    </row>
    <row r="5695" spans="2:4" x14ac:dyDescent="0.2">
      <c r="B5695" s="2"/>
      <c r="C5695" s="2"/>
      <c r="D5695" s="2"/>
    </row>
    <row r="5696" spans="2:4" x14ac:dyDescent="0.2">
      <c r="B5696" s="2"/>
      <c r="C5696" s="2"/>
      <c r="D5696" s="2"/>
    </row>
    <row r="5697" spans="2:4" x14ac:dyDescent="0.2">
      <c r="B5697" s="2"/>
      <c r="C5697" s="2"/>
      <c r="D5697" s="2"/>
    </row>
    <row r="5698" spans="2:4" x14ac:dyDescent="0.2">
      <c r="B5698" s="2"/>
      <c r="C5698" s="2"/>
      <c r="D5698" s="2"/>
    </row>
    <row r="5699" spans="2:4" x14ac:dyDescent="0.2">
      <c r="B5699" s="2"/>
      <c r="C5699" s="2"/>
      <c r="D5699" s="2"/>
    </row>
    <row r="5700" spans="2:4" x14ac:dyDescent="0.2">
      <c r="B5700" s="2"/>
      <c r="C5700" s="2"/>
      <c r="D5700" s="2"/>
    </row>
    <row r="5701" spans="2:4" x14ac:dyDescent="0.2">
      <c r="B5701" s="2"/>
      <c r="C5701" s="2"/>
      <c r="D5701" s="2"/>
    </row>
    <row r="5702" spans="2:4" x14ac:dyDescent="0.2">
      <c r="B5702" s="2"/>
      <c r="C5702" s="2"/>
      <c r="D5702" s="2"/>
    </row>
    <row r="5703" spans="2:4" x14ac:dyDescent="0.2">
      <c r="B5703" s="2"/>
      <c r="C5703" s="2"/>
      <c r="D5703" s="2"/>
    </row>
    <row r="5704" spans="2:4" x14ac:dyDescent="0.2">
      <c r="B5704" s="2"/>
      <c r="C5704" s="2"/>
      <c r="D5704" s="2"/>
    </row>
    <row r="5705" spans="2:4" x14ac:dyDescent="0.2">
      <c r="B5705" s="2"/>
      <c r="C5705" s="2"/>
      <c r="D5705" s="2"/>
    </row>
    <row r="5706" spans="2:4" x14ac:dyDescent="0.2">
      <c r="B5706" s="2"/>
      <c r="C5706" s="2"/>
      <c r="D5706" s="2"/>
    </row>
    <row r="5707" spans="2:4" x14ac:dyDescent="0.2">
      <c r="B5707" s="2"/>
      <c r="C5707" s="2"/>
      <c r="D5707" s="2"/>
    </row>
    <row r="5708" spans="2:4" x14ac:dyDescent="0.2">
      <c r="B5708" s="2"/>
      <c r="C5708" s="2"/>
      <c r="D5708" s="2"/>
    </row>
    <row r="5709" spans="2:4" x14ac:dyDescent="0.2">
      <c r="B5709" s="2"/>
      <c r="C5709" s="2"/>
      <c r="D5709" s="2"/>
    </row>
    <row r="5710" spans="2:4" x14ac:dyDescent="0.2">
      <c r="B5710" s="2"/>
      <c r="C5710" s="2"/>
      <c r="D5710" s="2"/>
    </row>
    <row r="5711" spans="2:4" x14ac:dyDescent="0.2">
      <c r="B5711" s="2"/>
      <c r="C5711" s="2"/>
      <c r="D5711" s="2"/>
    </row>
    <row r="5712" spans="2:4" x14ac:dyDescent="0.2">
      <c r="B5712" s="2"/>
      <c r="C5712" s="2"/>
      <c r="D5712" s="2"/>
    </row>
    <row r="5713" spans="2:4" x14ac:dyDescent="0.2">
      <c r="B5713" s="2"/>
      <c r="C5713" s="2"/>
      <c r="D5713" s="2"/>
    </row>
    <row r="5714" spans="2:4" x14ac:dyDescent="0.2">
      <c r="B5714" s="2"/>
      <c r="C5714" s="2"/>
      <c r="D5714" s="2"/>
    </row>
    <row r="5715" spans="2:4" x14ac:dyDescent="0.2">
      <c r="B5715" s="2"/>
      <c r="C5715" s="2"/>
      <c r="D5715" s="2"/>
    </row>
    <row r="5716" spans="2:4" x14ac:dyDescent="0.2">
      <c r="B5716" s="2"/>
      <c r="C5716" s="2"/>
      <c r="D5716" s="2"/>
    </row>
    <row r="5717" spans="2:4" x14ac:dyDescent="0.2">
      <c r="B5717" s="2"/>
      <c r="C5717" s="2"/>
      <c r="D5717" s="2"/>
    </row>
    <row r="5718" spans="2:4" x14ac:dyDescent="0.2">
      <c r="B5718" s="2"/>
      <c r="C5718" s="2"/>
      <c r="D5718" s="2"/>
    </row>
    <row r="5719" spans="2:4" x14ac:dyDescent="0.2">
      <c r="B5719" s="2"/>
      <c r="C5719" s="2"/>
      <c r="D5719" s="2"/>
    </row>
    <row r="5720" spans="2:4" x14ac:dyDescent="0.2">
      <c r="B5720" s="2"/>
      <c r="C5720" s="2"/>
      <c r="D5720" s="2"/>
    </row>
    <row r="5721" spans="2:4" x14ac:dyDescent="0.2">
      <c r="B5721" s="2"/>
      <c r="C5721" s="2"/>
      <c r="D5721" s="2"/>
    </row>
    <row r="5722" spans="2:4" x14ac:dyDescent="0.2">
      <c r="B5722" s="2"/>
      <c r="C5722" s="2"/>
      <c r="D5722" s="2"/>
    </row>
    <row r="5723" spans="2:4" x14ac:dyDescent="0.2">
      <c r="B5723" s="2"/>
      <c r="C5723" s="2"/>
      <c r="D5723" s="2"/>
    </row>
    <row r="5724" spans="2:4" x14ac:dyDescent="0.2">
      <c r="B5724" s="2"/>
      <c r="C5724" s="2"/>
      <c r="D5724" s="2"/>
    </row>
    <row r="5725" spans="2:4" x14ac:dyDescent="0.2">
      <c r="B5725" s="2"/>
      <c r="C5725" s="2"/>
      <c r="D5725" s="2"/>
    </row>
    <row r="5726" spans="2:4" x14ac:dyDescent="0.2">
      <c r="B5726" s="2"/>
      <c r="C5726" s="2"/>
      <c r="D5726" s="2"/>
    </row>
    <row r="5727" spans="2:4" x14ac:dyDescent="0.2">
      <c r="B5727" s="2"/>
      <c r="C5727" s="2"/>
      <c r="D5727" s="2"/>
    </row>
    <row r="5728" spans="2:4" x14ac:dyDescent="0.2">
      <c r="B5728" s="2"/>
      <c r="C5728" s="2"/>
      <c r="D5728" s="2"/>
    </row>
    <row r="5729" spans="2:4" x14ac:dyDescent="0.2">
      <c r="B5729" s="2"/>
      <c r="C5729" s="2"/>
      <c r="D5729" s="2"/>
    </row>
    <row r="5730" spans="2:4" x14ac:dyDescent="0.2">
      <c r="B5730" s="2"/>
      <c r="C5730" s="2"/>
      <c r="D5730" s="2"/>
    </row>
    <row r="5731" spans="2:4" x14ac:dyDescent="0.2">
      <c r="B5731" s="2"/>
      <c r="C5731" s="2"/>
      <c r="D5731" s="2"/>
    </row>
    <row r="5732" spans="2:4" x14ac:dyDescent="0.2">
      <c r="B5732" s="2"/>
      <c r="C5732" s="2"/>
      <c r="D5732" s="2"/>
    </row>
    <row r="5733" spans="2:4" x14ac:dyDescent="0.2">
      <c r="B5733" s="2"/>
      <c r="C5733" s="2"/>
      <c r="D5733" s="2"/>
    </row>
    <row r="5734" spans="2:4" x14ac:dyDescent="0.2">
      <c r="B5734" s="2"/>
      <c r="C5734" s="2"/>
      <c r="D5734" s="2"/>
    </row>
    <row r="5735" spans="2:4" x14ac:dyDescent="0.2">
      <c r="B5735" s="2"/>
      <c r="C5735" s="2"/>
      <c r="D5735" s="2"/>
    </row>
    <row r="5736" spans="2:4" x14ac:dyDescent="0.2">
      <c r="B5736" s="2"/>
      <c r="C5736" s="2"/>
      <c r="D5736" s="2"/>
    </row>
    <row r="5737" spans="2:4" x14ac:dyDescent="0.2">
      <c r="B5737" s="2"/>
      <c r="C5737" s="2"/>
      <c r="D5737" s="2"/>
    </row>
    <row r="5738" spans="2:4" x14ac:dyDescent="0.2">
      <c r="B5738" s="2"/>
      <c r="C5738" s="2"/>
      <c r="D5738" s="2"/>
    </row>
    <row r="5739" spans="2:4" x14ac:dyDescent="0.2">
      <c r="B5739" s="2"/>
      <c r="C5739" s="2"/>
      <c r="D5739" s="2"/>
    </row>
    <row r="5740" spans="2:4" x14ac:dyDescent="0.2">
      <c r="B5740" s="2"/>
      <c r="C5740" s="2"/>
      <c r="D5740" s="2"/>
    </row>
    <row r="5741" spans="2:4" x14ac:dyDescent="0.2">
      <c r="B5741" s="2"/>
      <c r="C5741" s="2"/>
      <c r="D5741" s="2"/>
    </row>
    <row r="5742" spans="2:4" x14ac:dyDescent="0.2">
      <c r="B5742" s="2"/>
      <c r="C5742" s="2"/>
      <c r="D5742" s="2"/>
    </row>
    <row r="5743" spans="2:4" x14ac:dyDescent="0.2">
      <c r="B5743" s="2"/>
      <c r="C5743" s="2"/>
      <c r="D5743" s="2"/>
    </row>
    <row r="5744" spans="2:4" x14ac:dyDescent="0.2">
      <c r="B5744" s="2"/>
      <c r="C5744" s="2"/>
      <c r="D5744" s="2"/>
    </row>
    <row r="5745" spans="2:4" x14ac:dyDescent="0.2">
      <c r="B5745" s="2"/>
      <c r="C5745" s="2"/>
      <c r="D5745" s="2"/>
    </row>
    <row r="5746" spans="2:4" x14ac:dyDescent="0.2">
      <c r="B5746" s="2"/>
      <c r="C5746" s="2"/>
      <c r="D5746" s="2"/>
    </row>
    <row r="5747" spans="2:4" x14ac:dyDescent="0.2">
      <c r="B5747" s="2"/>
      <c r="C5747" s="2"/>
      <c r="D5747" s="2"/>
    </row>
    <row r="5748" spans="2:4" x14ac:dyDescent="0.2">
      <c r="B5748" s="2"/>
      <c r="C5748" s="2"/>
      <c r="D5748" s="2"/>
    </row>
    <row r="5749" spans="2:4" x14ac:dyDescent="0.2">
      <c r="B5749" s="2"/>
      <c r="C5749" s="2"/>
      <c r="D5749" s="2"/>
    </row>
    <row r="5750" spans="2:4" x14ac:dyDescent="0.2">
      <c r="B5750" s="2"/>
      <c r="C5750" s="2"/>
      <c r="D5750" s="2"/>
    </row>
    <row r="5751" spans="2:4" x14ac:dyDescent="0.2">
      <c r="B5751" s="2"/>
      <c r="C5751" s="2"/>
      <c r="D5751" s="2"/>
    </row>
    <row r="5752" spans="2:4" x14ac:dyDescent="0.2">
      <c r="B5752" s="2"/>
      <c r="C5752" s="2"/>
      <c r="D5752" s="2"/>
    </row>
    <row r="5753" spans="2:4" x14ac:dyDescent="0.2">
      <c r="B5753" s="2"/>
      <c r="C5753" s="2"/>
      <c r="D5753" s="2"/>
    </row>
    <row r="5754" spans="2:4" x14ac:dyDescent="0.2">
      <c r="B5754" s="2"/>
      <c r="C5754" s="2"/>
      <c r="D5754" s="2"/>
    </row>
    <row r="5755" spans="2:4" x14ac:dyDescent="0.2">
      <c r="B5755" s="2"/>
      <c r="C5755" s="2"/>
      <c r="D5755" s="2"/>
    </row>
    <row r="5756" spans="2:4" x14ac:dyDescent="0.2">
      <c r="B5756" s="2"/>
      <c r="C5756" s="2"/>
      <c r="D5756" s="2"/>
    </row>
    <row r="5757" spans="2:4" x14ac:dyDescent="0.2">
      <c r="B5757" s="2"/>
      <c r="C5757" s="2"/>
      <c r="D5757" s="2"/>
    </row>
    <row r="5758" spans="2:4" x14ac:dyDescent="0.2">
      <c r="B5758" s="2"/>
      <c r="C5758" s="2"/>
      <c r="D5758" s="2"/>
    </row>
    <row r="5759" spans="2:4" x14ac:dyDescent="0.2">
      <c r="B5759" s="2"/>
      <c r="C5759" s="2"/>
      <c r="D5759" s="2"/>
    </row>
    <row r="5760" spans="2:4" x14ac:dyDescent="0.2">
      <c r="B5760" s="2"/>
      <c r="C5760" s="2"/>
      <c r="D5760" s="2"/>
    </row>
    <row r="5761" spans="2:4" x14ac:dyDescent="0.2">
      <c r="B5761" s="2"/>
      <c r="C5761" s="2"/>
      <c r="D5761" s="2"/>
    </row>
    <row r="5762" spans="2:4" x14ac:dyDescent="0.2">
      <c r="B5762" s="2"/>
      <c r="C5762" s="2"/>
      <c r="D5762" s="2"/>
    </row>
    <row r="5763" spans="2:4" x14ac:dyDescent="0.2">
      <c r="B5763" s="2"/>
      <c r="C5763" s="2"/>
      <c r="D5763" s="2"/>
    </row>
    <row r="5764" spans="2:4" x14ac:dyDescent="0.2">
      <c r="B5764" s="2"/>
      <c r="C5764" s="2"/>
      <c r="D5764" s="2"/>
    </row>
    <row r="5765" spans="2:4" x14ac:dyDescent="0.2">
      <c r="B5765" s="2"/>
      <c r="C5765" s="2"/>
      <c r="D5765" s="2"/>
    </row>
    <row r="5766" spans="2:4" x14ac:dyDescent="0.2">
      <c r="B5766" s="2"/>
      <c r="C5766" s="2"/>
      <c r="D5766" s="2"/>
    </row>
    <row r="5767" spans="2:4" x14ac:dyDescent="0.2">
      <c r="B5767" s="2"/>
      <c r="C5767" s="2"/>
      <c r="D5767" s="2"/>
    </row>
    <row r="5768" spans="2:4" x14ac:dyDescent="0.2">
      <c r="B5768" s="2"/>
      <c r="C5768" s="2"/>
      <c r="D5768" s="2"/>
    </row>
    <row r="5769" spans="2:4" x14ac:dyDescent="0.2">
      <c r="B5769" s="2"/>
      <c r="C5769" s="2"/>
      <c r="D5769" s="2"/>
    </row>
    <row r="5770" spans="2:4" x14ac:dyDescent="0.2">
      <c r="B5770" s="2"/>
      <c r="C5770" s="2"/>
      <c r="D5770" s="2"/>
    </row>
    <row r="5771" spans="2:4" x14ac:dyDescent="0.2">
      <c r="B5771" s="2"/>
      <c r="C5771" s="2"/>
      <c r="D5771" s="2"/>
    </row>
    <row r="5772" spans="2:4" x14ac:dyDescent="0.2">
      <c r="B5772" s="2"/>
      <c r="C5772" s="2"/>
      <c r="D5772" s="2"/>
    </row>
    <row r="5773" spans="2:4" x14ac:dyDescent="0.2">
      <c r="B5773" s="2"/>
      <c r="C5773" s="2"/>
      <c r="D5773" s="2"/>
    </row>
    <row r="5774" spans="2:4" x14ac:dyDescent="0.2">
      <c r="B5774" s="2"/>
      <c r="C5774" s="2"/>
      <c r="D5774" s="2"/>
    </row>
    <row r="5775" spans="2:4" x14ac:dyDescent="0.2">
      <c r="B5775" s="2"/>
      <c r="C5775" s="2"/>
      <c r="D5775" s="2"/>
    </row>
    <row r="5776" spans="2:4" x14ac:dyDescent="0.2">
      <c r="B5776" s="2"/>
      <c r="C5776" s="2"/>
      <c r="D5776" s="2"/>
    </row>
    <row r="5777" spans="2:4" x14ac:dyDescent="0.2">
      <c r="B5777" s="2"/>
      <c r="C5777" s="2"/>
      <c r="D5777" s="2"/>
    </row>
    <row r="5778" spans="2:4" x14ac:dyDescent="0.2">
      <c r="B5778" s="2"/>
      <c r="C5778" s="2"/>
      <c r="D5778" s="2"/>
    </row>
    <row r="5779" spans="2:4" x14ac:dyDescent="0.2">
      <c r="B5779" s="2"/>
      <c r="C5779" s="2"/>
      <c r="D5779" s="2"/>
    </row>
    <row r="5780" spans="2:4" x14ac:dyDescent="0.2">
      <c r="B5780" s="2"/>
      <c r="C5780" s="2"/>
      <c r="D5780" s="2"/>
    </row>
    <row r="5781" spans="2:4" x14ac:dyDescent="0.2">
      <c r="B5781" s="2"/>
      <c r="C5781" s="2"/>
      <c r="D5781" s="2"/>
    </row>
    <row r="5782" spans="2:4" x14ac:dyDescent="0.2">
      <c r="B5782" s="2"/>
      <c r="C5782" s="2"/>
      <c r="D5782" s="2"/>
    </row>
    <row r="5783" spans="2:4" x14ac:dyDescent="0.2">
      <c r="B5783" s="2"/>
      <c r="C5783" s="2"/>
      <c r="D5783" s="2"/>
    </row>
    <row r="5784" spans="2:4" x14ac:dyDescent="0.2">
      <c r="B5784" s="2"/>
      <c r="C5784" s="2"/>
      <c r="D5784" s="2"/>
    </row>
    <row r="5785" spans="2:4" x14ac:dyDescent="0.2">
      <c r="B5785" s="2"/>
      <c r="C5785" s="2"/>
      <c r="D5785" s="2"/>
    </row>
    <row r="5786" spans="2:4" x14ac:dyDescent="0.2">
      <c r="B5786" s="2"/>
      <c r="C5786" s="2"/>
      <c r="D5786" s="2"/>
    </row>
    <row r="5787" spans="2:4" x14ac:dyDescent="0.2">
      <c r="B5787" s="2"/>
      <c r="C5787" s="2"/>
      <c r="D5787" s="2"/>
    </row>
    <row r="5788" spans="2:4" x14ac:dyDescent="0.2">
      <c r="B5788" s="2"/>
      <c r="C5788" s="2"/>
      <c r="D5788" s="2"/>
    </row>
    <row r="5789" spans="2:4" x14ac:dyDescent="0.2">
      <c r="B5789" s="2"/>
      <c r="C5789" s="2"/>
      <c r="D5789" s="2"/>
    </row>
    <row r="5790" spans="2:4" x14ac:dyDescent="0.2">
      <c r="B5790" s="2"/>
      <c r="C5790" s="2"/>
      <c r="D5790" s="2"/>
    </row>
    <row r="5791" spans="2:4" x14ac:dyDescent="0.2">
      <c r="B5791" s="2"/>
      <c r="C5791" s="2"/>
      <c r="D5791" s="2"/>
    </row>
    <row r="5792" spans="2:4" x14ac:dyDescent="0.2">
      <c r="B5792" s="2"/>
      <c r="C5792" s="2"/>
      <c r="D5792" s="2"/>
    </row>
    <row r="5793" spans="2:4" x14ac:dyDescent="0.2">
      <c r="B5793" s="2"/>
      <c r="C5793" s="2"/>
      <c r="D5793" s="2"/>
    </row>
    <row r="5794" spans="2:4" x14ac:dyDescent="0.2">
      <c r="B5794" s="2"/>
      <c r="C5794" s="2"/>
      <c r="D5794" s="2"/>
    </row>
    <row r="5795" spans="2:4" x14ac:dyDescent="0.2">
      <c r="B5795" s="2"/>
      <c r="C5795" s="2"/>
      <c r="D5795" s="2"/>
    </row>
    <row r="5796" spans="2:4" x14ac:dyDescent="0.2">
      <c r="B5796" s="2"/>
      <c r="C5796" s="2"/>
      <c r="D5796" s="2"/>
    </row>
    <row r="5797" spans="2:4" x14ac:dyDescent="0.2">
      <c r="B5797" s="2"/>
      <c r="C5797" s="2"/>
      <c r="D5797" s="2"/>
    </row>
    <row r="5798" spans="2:4" x14ac:dyDescent="0.2">
      <c r="B5798" s="2"/>
      <c r="C5798" s="2"/>
      <c r="D5798" s="2"/>
    </row>
    <row r="5799" spans="2:4" x14ac:dyDescent="0.2">
      <c r="B5799" s="2"/>
      <c r="C5799" s="2"/>
      <c r="D5799" s="2"/>
    </row>
    <row r="5800" spans="2:4" x14ac:dyDescent="0.2">
      <c r="B5800" s="2"/>
      <c r="C5800" s="2"/>
      <c r="D5800" s="2"/>
    </row>
    <row r="5801" spans="2:4" x14ac:dyDescent="0.2">
      <c r="B5801" s="2"/>
      <c r="C5801" s="2"/>
      <c r="D5801" s="2"/>
    </row>
    <row r="5802" spans="2:4" x14ac:dyDescent="0.2">
      <c r="B5802" s="2"/>
      <c r="C5802" s="2"/>
      <c r="D5802" s="2"/>
    </row>
    <row r="5803" spans="2:4" x14ac:dyDescent="0.2">
      <c r="B5803" s="2"/>
      <c r="C5803" s="2"/>
      <c r="D5803" s="2"/>
    </row>
    <row r="5804" spans="2:4" x14ac:dyDescent="0.2">
      <c r="B5804" s="2"/>
      <c r="C5804" s="2"/>
      <c r="D5804" s="2"/>
    </row>
    <row r="5805" spans="2:4" x14ac:dyDescent="0.2">
      <c r="B5805" s="2"/>
      <c r="C5805" s="2"/>
      <c r="D5805" s="2"/>
    </row>
    <row r="5806" spans="2:4" x14ac:dyDescent="0.2">
      <c r="B5806" s="2"/>
      <c r="C5806" s="2"/>
      <c r="D5806" s="2"/>
    </row>
    <row r="5807" spans="2:4" x14ac:dyDescent="0.2">
      <c r="B5807" s="2"/>
      <c r="C5807" s="2"/>
      <c r="D5807" s="2"/>
    </row>
    <row r="5808" spans="2:4" x14ac:dyDescent="0.2">
      <c r="B5808" s="2"/>
      <c r="C5808" s="2"/>
      <c r="D5808" s="2"/>
    </row>
    <row r="5809" spans="2:4" x14ac:dyDescent="0.2">
      <c r="B5809" s="2"/>
      <c r="C5809" s="2"/>
      <c r="D5809" s="2"/>
    </row>
    <row r="5810" spans="2:4" x14ac:dyDescent="0.2">
      <c r="B5810" s="2"/>
      <c r="C5810" s="2"/>
      <c r="D5810" s="2"/>
    </row>
    <row r="5811" spans="2:4" x14ac:dyDescent="0.2">
      <c r="B5811" s="2"/>
      <c r="C5811" s="2"/>
      <c r="D5811" s="2"/>
    </row>
    <row r="5812" spans="2:4" x14ac:dyDescent="0.2">
      <c r="B5812" s="2"/>
      <c r="C5812" s="2"/>
      <c r="D5812" s="2"/>
    </row>
    <row r="5813" spans="2:4" x14ac:dyDescent="0.2">
      <c r="B5813" s="2"/>
      <c r="C5813" s="2"/>
      <c r="D5813" s="2"/>
    </row>
    <row r="5814" spans="2:4" x14ac:dyDescent="0.2">
      <c r="B5814" s="2"/>
      <c r="C5814" s="2"/>
      <c r="D5814" s="2"/>
    </row>
    <row r="5815" spans="2:4" x14ac:dyDescent="0.2">
      <c r="B5815" s="2"/>
      <c r="C5815" s="2"/>
      <c r="D5815" s="2"/>
    </row>
    <row r="5816" spans="2:4" x14ac:dyDescent="0.2">
      <c r="B5816" s="2"/>
      <c r="C5816" s="2"/>
      <c r="D5816" s="2"/>
    </row>
    <row r="5817" spans="2:4" x14ac:dyDescent="0.2">
      <c r="B5817" s="2"/>
      <c r="C5817" s="2"/>
      <c r="D5817" s="2"/>
    </row>
    <row r="5818" spans="2:4" x14ac:dyDescent="0.2">
      <c r="B5818" s="2"/>
      <c r="C5818" s="2"/>
      <c r="D5818" s="2"/>
    </row>
    <row r="5819" spans="2:4" x14ac:dyDescent="0.2">
      <c r="B5819" s="2"/>
      <c r="C5819" s="2"/>
      <c r="D5819" s="2"/>
    </row>
    <row r="5820" spans="2:4" x14ac:dyDescent="0.2">
      <c r="B5820" s="2"/>
      <c r="C5820" s="2"/>
      <c r="D5820" s="2"/>
    </row>
    <row r="5821" spans="2:4" x14ac:dyDescent="0.2">
      <c r="B5821" s="2"/>
      <c r="C5821" s="2"/>
      <c r="D5821" s="2"/>
    </row>
    <row r="5822" spans="2:4" x14ac:dyDescent="0.2">
      <c r="B5822" s="2"/>
      <c r="C5822" s="2"/>
      <c r="D5822" s="2"/>
    </row>
    <row r="5823" spans="2:4" x14ac:dyDescent="0.2">
      <c r="B5823" s="2"/>
      <c r="C5823" s="2"/>
      <c r="D5823" s="2"/>
    </row>
    <row r="5824" spans="2:4" x14ac:dyDescent="0.2">
      <c r="B5824" s="2"/>
      <c r="C5824" s="2"/>
      <c r="D5824" s="2"/>
    </row>
    <row r="5825" spans="2:4" x14ac:dyDescent="0.2">
      <c r="B5825" s="2"/>
      <c r="C5825" s="2"/>
      <c r="D5825" s="2"/>
    </row>
    <row r="5826" spans="2:4" x14ac:dyDescent="0.2">
      <c r="B5826" s="2"/>
      <c r="C5826" s="2"/>
      <c r="D5826" s="2"/>
    </row>
    <row r="5827" spans="2:4" x14ac:dyDescent="0.2">
      <c r="B5827" s="2"/>
      <c r="C5827" s="2"/>
      <c r="D5827" s="2"/>
    </row>
    <row r="5828" spans="2:4" x14ac:dyDescent="0.2">
      <c r="B5828" s="2"/>
      <c r="C5828" s="2"/>
      <c r="D5828" s="2"/>
    </row>
    <row r="5829" spans="2:4" x14ac:dyDescent="0.2">
      <c r="B5829" s="2"/>
      <c r="C5829" s="2"/>
      <c r="D5829" s="2"/>
    </row>
    <row r="5830" spans="2:4" x14ac:dyDescent="0.2">
      <c r="B5830" s="2"/>
      <c r="C5830" s="2"/>
      <c r="D5830" s="2"/>
    </row>
    <row r="5831" spans="2:4" x14ac:dyDescent="0.2">
      <c r="B5831" s="2"/>
      <c r="C5831" s="2"/>
      <c r="D5831" s="2"/>
    </row>
    <row r="5832" spans="2:4" x14ac:dyDescent="0.2">
      <c r="B5832" s="2"/>
      <c r="C5832" s="2"/>
      <c r="D5832" s="2"/>
    </row>
    <row r="5833" spans="2:4" x14ac:dyDescent="0.2">
      <c r="B5833" s="2"/>
      <c r="C5833" s="2"/>
      <c r="D5833" s="2"/>
    </row>
    <row r="5834" spans="2:4" x14ac:dyDescent="0.2">
      <c r="B5834" s="2"/>
      <c r="C5834" s="2"/>
      <c r="D5834" s="2"/>
    </row>
    <row r="5835" spans="2:4" x14ac:dyDescent="0.2">
      <c r="B5835" s="2"/>
      <c r="C5835" s="2"/>
      <c r="D5835" s="2"/>
    </row>
    <row r="5836" spans="2:4" x14ac:dyDescent="0.2">
      <c r="B5836" s="2"/>
      <c r="C5836" s="2"/>
      <c r="D5836" s="2"/>
    </row>
    <row r="5837" spans="2:4" x14ac:dyDescent="0.2">
      <c r="B5837" s="2"/>
      <c r="C5837" s="2"/>
      <c r="D5837" s="2"/>
    </row>
    <row r="5838" spans="2:4" x14ac:dyDescent="0.2">
      <c r="B5838" s="2"/>
      <c r="C5838" s="2"/>
      <c r="D5838" s="2"/>
    </row>
    <row r="5839" spans="2:4" x14ac:dyDescent="0.2">
      <c r="B5839" s="2"/>
      <c r="C5839" s="2"/>
      <c r="D5839" s="2"/>
    </row>
    <row r="5840" spans="2:4" x14ac:dyDescent="0.2">
      <c r="B5840" s="2"/>
      <c r="C5840" s="2"/>
      <c r="D5840" s="2"/>
    </row>
    <row r="5841" spans="2:4" x14ac:dyDescent="0.2">
      <c r="B5841" s="2"/>
      <c r="C5841" s="2"/>
      <c r="D5841" s="2"/>
    </row>
    <row r="5842" spans="2:4" x14ac:dyDescent="0.2">
      <c r="B5842" s="2"/>
      <c r="C5842" s="2"/>
      <c r="D5842" s="2"/>
    </row>
    <row r="5843" spans="2:4" x14ac:dyDescent="0.2">
      <c r="B5843" s="2"/>
      <c r="C5843" s="2"/>
      <c r="D5843" s="2"/>
    </row>
    <row r="5844" spans="2:4" x14ac:dyDescent="0.2">
      <c r="B5844" s="2"/>
      <c r="C5844" s="2"/>
      <c r="D5844" s="2"/>
    </row>
    <row r="5845" spans="2:4" x14ac:dyDescent="0.2">
      <c r="B5845" s="2"/>
      <c r="C5845" s="2"/>
      <c r="D5845" s="2"/>
    </row>
    <row r="5846" spans="2:4" x14ac:dyDescent="0.2">
      <c r="B5846" s="2"/>
      <c r="C5846" s="2"/>
      <c r="D5846" s="2"/>
    </row>
    <row r="5847" spans="2:4" x14ac:dyDescent="0.2">
      <c r="B5847" s="2"/>
      <c r="C5847" s="2"/>
      <c r="D5847" s="2"/>
    </row>
    <row r="5848" spans="2:4" x14ac:dyDescent="0.2">
      <c r="B5848" s="2"/>
      <c r="C5848" s="2"/>
      <c r="D5848" s="2"/>
    </row>
    <row r="5849" spans="2:4" x14ac:dyDescent="0.2">
      <c r="B5849" s="2"/>
      <c r="C5849" s="2"/>
      <c r="D5849" s="2"/>
    </row>
    <row r="5850" spans="2:4" x14ac:dyDescent="0.2">
      <c r="B5850" s="2"/>
      <c r="C5850" s="2"/>
      <c r="D5850" s="2"/>
    </row>
    <row r="5851" spans="2:4" x14ac:dyDescent="0.2">
      <c r="B5851" s="2"/>
      <c r="C5851" s="2"/>
      <c r="D5851" s="2"/>
    </row>
    <row r="5852" spans="2:4" x14ac:dyDescent="0.2">
      <c r="B5852" s="2"/>
      <c r="C5852" s="2"/>
      <c r="D5852" s="2"/>
    </row>
    <row r="5853" spans="2:4" x14ac:dyDescent="0.2">
      <c r="B5853" s="2"/>
      <c r="C5853" s="2"/>
      <c r="D5853" s="2"/>
    </row>
    <row r="5854" spans="2:4" x14ac:dyDescent="0.2">
      <c r="B5854" s="2"/>
      <c r="C5854" s="2"/>
      <c r="D5854" s="2"/>
    </row>
    <row r="5855" spans="2:4" x14ac:dyDescent="0.2">
      <c r="B5855" s="2"/>
      <c r="C5855" s="2"/>
      <c r="D5855" s="2"/>
    </row>
    <row r="5856" spans="2:4" x14ac:dyDescent="0.2">
      <c r="B5856" s="2"/>
      <c r="C5856" s="2"/>
      <c r="D5856" s="2"/>
    </row>
    <row r="5857" spans="2:4" x14ac:dyDescent="0.2">
      <c r="B5857" s="2"/>
      <c r="C5857" s="2"/>
      <c r="D5857" s="2"/>
    </row>
    <row r="5858" spans="2:4" x14ac:dyDescent="0.2">
      <c r="B5858" s="2"/>
      <c r="C5858" s="2"/>
      <c r="D5858" s="2"/>
    </row>
    <row r="5859" spans="2:4" x14ac:dyDescent="0.2">
      <c r="B5859" s="2"/>
      <c r="C5859" s="2"/>
      <c r="D5859" s="2"/>
    </row>
    <row r="5860" spans="2:4" x14ac:dyDescent="0.2">
      <c r="B5860" s="2"/>
      <c r="C5860" s="2"/>
      <c r="D5860" s="2"/>
    </row>
    <row r="5861" spans="2:4" x14ac:dyDescent="0.2">
      <c r="B5861" s="2"/>
      <c r="C5861" s="2"/>
      <c r="D5861" s="2"/>
    </row>
    <row r="5862" spans="2:4" x14ac:dyDescent="0.2">
      <c r="B5862" s="2"/>
      <c r="C5862" s="2"/>
      <c r="D5862" s="2"/>
    </row>
    <row r="5863" spans="2:4" x14ac:dyDescent="0.2">
      <c r="B5863" s="2"/>
      <c r="C5863" s="2"/>
      <c r="D5863" s="2"/>
    </row>
    <row r="5864" spans="2:4" x14ac:dyDescent="0.2">
      <c r="B5864" s="2"/>
      <c r="C5864" s="2"/>
      <c r="D5864" s="2"/>
    </row>
    <row r="5865" spans="2:4" x14ac:dyDescent="0.2">
      <c r="B5865" s="2"/>
      <c r="C5865" s="2"/>
      <c r="D5865" s="2"/>
    </row>
    <row r="5866" spans="2:4" x14ac:dyDescent="0.2">
      <c r="B5866" s="2"/>
      <c r="C5866" s="2"/>
      <c r="D5866" s="2"/>
    </row>
    <row r="5867" spans="2:4" x14ac:dyDescent="0.2">
      <c r="B5867" s="2"/>
      <c r="C5867" s="2"/>
      <c r="D5867" s="2"/>
    </row>
    <row r="5868" spans="2:4" x14ac:dyDescent="0.2">
      <c r="B5868" s="2"/>
      <c r="C5868" s="2"/>
      <c r="D5868" s="2"/>
    </row>
    <row r="5869" spans="2:4" x14ac:dyDescent="0.2">
      <c r="B5869" s="2"/>
      <c r="C5869" s="2"/>
      <c r="D5869" s="2"/>
    </row>
    <row r="5870" spans="2:4" x14ac:dyDescent="0.2">
      <c r="B5870" s="2"/>
      <c r="C5870" s="2"/>
      <c r="D5870" s="2"/>
    </row>
    <row r="5871" spans="2:4" x14ac:dyDescent="0.2">
      <c r="B5871" s="2"/>
      <c r="C5871" s="2"/>
      <c r="D5871" s="2"/>
    </row>
    <row r="5872" spans="2:4" x14ac:dyDescent="0.2">
      <c r="B5872" s="2"/>
      <c r="C5872" s="2"/>
      <c r="D5872" s="2"/>
    </row>
    <row r="5873" spans="2:4" x14ac:dyDescent="0.2">
      <c r="B5873" s="2"/>
      <c r="C5873" s="2"/>
      <c r="D5873" s="2"/>
    </row>
    <row r="5874" spans="2:4" x14ac:dyDescent="0.2">
      <c r="B5874" s="2"/>
      <c r="C5874" s="2"/>
      <c r="D5874" s="2"/>
    </row>
    <row r="5875" spans="2:4" x14ac:dyDescent="0.2">
      <c r="B5875" s="2"/>
      <c r="C5875" s="2"/>
      <c r="D5875" s="2"/>
    </row>
    <row r="5876" spans="2:4" x14ac:dyDescent="0.2">
      <c r="B5876" s="2"/>
      <c r="C5876" s="2"/>
      <c r="D5876" s="2"/>
    </row>
    <row r="5877" spans="2:4" x14ac:dyDescent="0.2">
      <c r="B5877" s="2"/>
      <c r="C5877" s="2"/>
      <c r="D5877" s="2"/>
    </row>
    <row r="5878" spans="2:4" x14ac:dyDescent="0.2">
      <c r="B5878" s="2"/>
      <c r="C5878" s="2"/>
      <c r="D5878" s="2"/>
    </row>
    <row r="5879" spans="2:4" x14ac:dyDescent="0.2">
      <c r="B5879" s="2"/>
      <c r="C5879" s="2"/>
      <c r="D5879" s="2"/>
    </row>
    <row r="5880" spans="2:4" x14ac:dyDescent="0.2">
      <c r="B5880" s="2"/>
      <c r="C5880" s="2"/>
      <c r="D5880" s="2"/>
    </row>
    <row r="5881" spans="2:4" x14ac:dyDescent="0.2">
      <c r="B5881" s="2"/>
      <c r="C5881" s="2"/>
      <c r="D5881" s="2"/>
    </row>
    <row r="5882" spans="2:4" x14ac:dyDescent="0.2">
      <c r="B5882" s="2"/>
      <c r="C5882" s="2"/>
      <c r="D5882" s="2"/>
    </row>
    <row r="5883" spans="2:4" x14ac:dyDescent="0.2">
      <c r="B5883" s="2"/>
      <c r="C5883" s="2"/>
      <c r="D5883" s="2"/>
    </row>
    <row r="5884" spans="2:4" x14ac:dyDescent="0.2">
      <c r="B5884" s="2"/>
      <c r="C5884" s="2"/>
      <c r="D5884" s="2"/>
    </row>
    <row r="5885" spans="2:4" x14ac:dyDescent="0.2">
      <c r="B5885" s="2"/>
      <c r="C5885" s="2"/>
      <c r="D5885" s="2"/>
    </row>
    <row r="5886" spans="2:4" x14ac:dyDescent="0.2">
      <c r="B5886" s="2"/>
      <c r="C5886" s="2"/>
      <c r="D5886" s="2"/>
    </row>
    <row r="5887" spans="2:4" x14ac:dyDescent="0.2">
      <c r="B5887" s="2"/>
      <c r="C5887" s="2"/>
      <c r="D5887" s="2"/>
    </row>
    <row r="5888" spans="2:4" x14ac:dyDescent="0.2">
      <c r="B5888" s="2"/>
      <c r="C5888" s="2"/>
      <c r="D5888" s="2"/>
    </row>
    <row r="5889" spans="2:4" x14ac:dyDescent="0.2">
      <c r="B5889" s="2"/>
      <c r="C5889" s="2"/>
      <c r="D5889" s="2"/>
    </row>
    <row r="5890" spans="2:4" x14ac:dyDescent="0.2">
      <c r="B5890" s="2"/>
      <c r="C5890" s="2"/>
      <c r="D5890" s="2"/>
    </row>
    <row r="5891" spans="2:4" x14ac:dyDescent="0.2">
      <c r="B5891" s="2"/>
      <c r="C5891" s="2"/>
      <c r="D5891" s="2"/>
    </row>
    <row r="5892" spans="2:4" x14ac:dyDescent="0.2">
      <c r="B5892" s="2"/>
      <c r="C5892" s="2"/>
      <c r="D5892" s="2"/>
    </row>
    <row r="5893" spans="2:4" x14ac:dyDescent="0.2">
      <c r="B5893" s="2"/>
      <c r="C5893" s="2"/>
      <c r="D5893" s="2"/>
    </row>
    <row r="5894" spans="2:4" x14ac:dyDescent="0.2">
      <c r="B5894" s="2"/>
      <c r="C5894" s="2"/>
      <c r="D5894" s="2"/>
    </row>
    <row r="5895" spans="2:4" x14ac:dyDescent="0.2">
      <c r="B5895" s="2"/>
      <c r="C5895" s="2"/>
      <c r="D5895" s="2"/>
    </row>
    <row r="5896" spans="2:4" x14ac:dyDescent="0.2">
      <c r="B5896" s="2"/>
      <c r="C5896" s="2"/>
      <c r="D5896" s="2"/>
    </row>
    <row r="5897" spans="2:4" x14ac:dyDescent="0.2">
      <c r="B5897" s="2"/>
      <c r="C5897" s="2"/>
      <c r="D5897" s="2"/>
    </row>
    <row r="5898" spans="2:4" x14ac:dyDescent="0.2">
      <c r="B5898" s="2"/>
      <c r="C5898" s="2"/>
      <c r="D5898" s="2"/>
    </row>
    <row r="5899" spans="2:4" x14ac:dyDescent="0.2">
      <c r="B5899" s="2"/>
      <c r="C5899" s="2"/>
      <c r="D5899" s="2"/>
    </row>
    <row r="5900" spans="2:4" x14ac:dyDescent="0.2">
      <c r="B5900" s="2"/>
      <c r="C5900" s="2"/>
      <c r="D5900" s="2"/>
    </row>
    <row r="5901" spans="2:4" x14ac:dyDescent="0.2">
      <c r="B5901" s="2"/>
      <c r="C5901" s="2"/>
      <c r="D5901" s="2"/>
    </row>
    <row r="5902" spans="2:4" x14ac:dyDescent="0.2">
      <c r="B5902" s="2"/>
      <c r="C5902" s="2"/>
      <c r="D5902" s="2"/>
    </row>
    <row r="5903" spans="2:4" x14ac:dyDescent="0.2">
      <c r="B5903" s="2"/>
      <c r="C5903" s="2"/>
      <c r="D5903" s="2"/>
    </row>
    <row r="5904" spans="2:4" x14ac:dyDescent="0.2">
      <c r="B5904" s="2"/>
      <c r="C5904" s="2"/>
      <c r="D5904" s="2"/>
    </row>
    <row r="5905" spans="2:4" x14ac:dyDescent="0.2">
      <c r="B5905" s="2"/>
      <c r="C5905" s="2"/>
      <c r="D5905" s="2"/>
    </row>
    <row r="5906" spans="2:4" x14ac:dyDescent="0.2">
      <c r="B5906" s="2"/>
      <c r="C5906" s="2"/>
      <c r="D5906" s="2"/>
    </row>
    <row r="5907" spans="2:4" x14ac:dyDescent="0.2">
      <c r="B5907" s="2"/>
      <c r="C5907" s="2"/>
      <c r="D5907" s="2"/>
    </row>
    <row r="5908" spans="2:4" x14ac:dyDescent="0.2">
      <c r="B5908" s="2"/>
      <c r="C5908" s="2"/>
      <c r="D5908" s="2"/>
    </row>
    <row r="5909" spans="2:4" x14ac:dyDescent="0.2">
      <c r="B5909" s="2"/>
      <c r="C5909" s="2"/>
      <c r="D5909" s="2"/>
    </row>
    <row r="5910" spans="2:4" x14ac:dyDescent="0.2">
      <c r="B5910" s="2"/>
      <c r="C5910" s="2"/>
      <c r="D5910" s="2"/>
    </row>
    <row r="5911" spans="2:4" x14ac:dyDescent="0.2">
      <c r="B5911" s="2"/>
      <c r="C5911" s="2"/>
      <c r="D5911" s="2"/>
    </row>
    <row r="5912" spans="2:4" x14ac:dyDescent="0.2">
      <c r="B5912" s="2"/>
      <c r="C5912" s="2"/>
      <c r="D5912" s="2"/>
    </row>
    <row r="5913" spans="2:4" x14ac:dyDescent="0.2">
      <c r="B5913" s="2"/>
      <c r="C5913" s="2"/>
      <c r="D5913" s="2"/>
    </row>
    <row r="5914" spans="2:4" x14ac:dyDescent="0.2">
      <c r="B5914" s="2"/>
      <c r="C5914" s="2"/>
      <c r="D5914" s="2"/>
    </row>
    <row r="5915" spans="2:4" x14ac:dyDescent="0.2">
      <c r="B5915" s="2"/>
      <c r="C5915" s="2"/>
      <c r="D5915" s="2"/>
    </row>
    <row r="5916" spans="2:4" x14ac:dyDescent="0.2">
      <c r="B5916" s="2"/>
      <c r="C5916" s="2"/>
      <c r="D5916" s="2"/>
    </row>
    <row r="5917" spans="2:4" x14ac:dyDescent="0.2">
      <c r="B5917" s="2"/>
      <c r="C5917" s="2"/>
      <c r="D5917" s="2"/>
    </row>
    <row r="5918" spans="2:4" x14ac:dyDescent="0.2">
      <c r="B5918" s="2"/>
      <c r="C5918" s="2"/>
      <c r="D5918" s="2"/>
    </row>
    <row r="5919" spans="2:4" x14ac:dyDescent="0.2">
      <c r="B5919" s="2"/>
      <c r="C5919" s="2"/>
      <c r="D5919" s="2"/>
    </row>
    <row r="5920" spans="2:4" x14ac:dyDescent="0.2">
      <c r="B5920" s="2"/>
      <c r="C5920" s="2"/>
      <c r="D5920" s="2"/>
    </row>
    <row r="5921" spans="2:4" x14ac:dyDescent="0.2">
      <c r="B5921" s="2"/>
      <c r="C5921" s="2"/>
      <c r="D5921" s="2"/>
    </row>
    <row r="5922" spans="2:4" x14ac:dyDescent="0.2">
      <c r="B5922" s="2"/>
      <c r="C5922" s="2"/>
      <c r="D5922" s="2"/>
    </row>
    <row r="5923" spans="2:4" x14ac:dyDescent="0.2">
      <c r="B5923" s="2"/>
      <c r="C5923" s="2"/>
      <c r="D5923" s="2"/>
    </row>
    <row r="5924" spans="2:4" x14ac:dyDescent="0.2">
      <c r="B5924" s="2"/>
      <c r="C5924" s="2"/>
      <c r="D5924" s="2"/>
    </row>
    <row r="5925" spans="2:4" x14ac:dyDescent="0.2">
      <c r="B5925" s="2"/>
      <c r="C5925" s="2"/>
      <c r="D5925" s="2"/>
    </row>
    <row r="5926" spans="2:4" x14ac:dyDescent="0.2">
      <c r="B5926" s="2"/>
      <c r="C5926" s="2"/>
      <c r="D5926" s="2"/>
    </row>
    <row r="5927" spans="2:4" x14ac:dyDescent="0.2">
      <c r="B5927" s="2"/>
      <c r="C5927" s="2"/>
      <c r="D5927" s="2"/>
    </row>
    <row r="5928" spans="2:4" x14ac:dyDescent="0.2">
      <c r="B5928" s="2"/>
      <c r="C5928" s="2"/>
      <c r="D5928" s="2"/>
    </row>
    <row r="5929" spans="2:4" x14ac:dyDescent="0.2">
      <c r="B5929" s="2"/>
      <c r="C5929" s="2"/>
      <c r="D5929" s="2"/>
    </row>
    <row r="5930" spans="2:4" x14ac:dyDescent="0.2">
      <c r="B5930" s="2"/>
      <c r="C5930" s="2"/>
      <c r="D5930" s="2"/>
    </row>
    <row r="5931" spans="2:4" x14ac:dyDescent="0.2">
      <c r="B5931" s="2"/>
      <c r="C5931" s="2"/>
      <c r="D5931" s="2"/>
    </row>
    <row r="5932" spans="2:4" x14ac:dyDescent="0.2">
      <c r="B5932" s="2"/>
      <c r="C5932" s="2"/>
      <c r="D5932" s="2"/>
    </row>
    <row r="5933" spans="2:4" x14ac:dyDescent="0.2">
      <c r="B5933" s="2"/>
      <c r="C5933" s="2"/>
      <c r="D5933" s="2"/>
    </row>
    <row r="5934" spans="2:4" x14ac:dyDescent="0.2">
      <c r="B5934" s="2"/>
      <c r="C5934" s="2"/>
      <c r="D5934" s="2"/>
    </row>
    <row r="5935" spans="2:4" x14ac:dyDescent="0.2">
      <c r="B5935" s="2"/>
      <c r="C5935" s="2"/>
      <c r="D5935" s="2"/>
    </row>
    <row r="5936" spans="2:4" x14ac:dyDescent="0.2">
      <c r="B5936" s="2"/>
      <c r="C5936" s="2"/>
      <c r="D5936" s="2"/>
    </row>
    <row r="5937" spans="2:4" x14ac:dyDescent="0.2">
      <c r="B5937" s="2"/>
      <c r="C5937" s="2"/>
      <c r="D5937" s="2"/>
    </row>
    <row r="5938" spans="2:4" x14ac:dyDescent="0.2">
      <c r="B5938" s="2"/>
      <c r="C5938" s="2"/>
      <c r="D5938" s="2"/>
    </row>
    <row r="5939" spans="2:4" x14ac:dyDescent="0.2">
      <c r="B5939" s="2"/>
      <c r="C5939" s="2"/>
      <c r="D5939" s="2"/>
    </row>
    <row r="5940" spans="2:4" x14ac:dyDescent="0.2">
      <c r="B5940" s="2"/>
      <c r="C5940" s="2"/>
      <c r="D5940" s="2"/>
    </row>
    <row r="5941" spans="2:4" x14ac:dyDescent="0.2">
      <c r="B5941" s="2"/>
      <c r="C5941" s="2"/>
      <c r="D5941" s="2"/>
    </row>
    <row r="5942" spans="2:4" x14ac:dyDescent="0.2">
      <c r="B5942" s="2"/>
      <c r="C5942" s="2"/>
      <c r="D5942" s="2"/>
    </row>
    <row r="5943" spans="2:4" x14ac:dyDescent="0.2">
      <c r="B5943" s="2"/>
      <c r="C5943" s="2"/>
      <c r="D5943" s="2"/>
    </row>
    <row r="5944" spans="2:4" x14ac:dyDescent="0.2">
      <c r="B5944" s="2"/>
      <c r="C5944" s="2"/>
      <c r="D5944" s="2"/>
    </row>
    <row r="5945" spans="2:4" x14ac:dyDescent="0.2">
      <c r="B5945" s="2"/>
      <c r="C5945" s="2"/>
      <c r="D5945" s="2"/>
    </row>
    <row r="5946" spans="2:4" x14ac:dyDescent="0.2">
      <c r="B5946" s="2"/>
      <c r="C5946" s="2"/>
      <c r="D5946" s="2"/>
    </row>
    <row r="5947" spans="2:4" x14ac:dyDescent="0.2">
      <c r="B5947" s="2"/>
      <c r="C5947" s="2"/>
      <c r="D5947" s="2"/>
    </row>
    <row r="5948" spans="2:4" x14ac:dyDescent="0.2">
      <c r="B5948" s="2"/>
      <c r="C5948" s="2"/>
      <c r="D5948" s="2"/>
    </row>
    <row r="5949" spans="2:4" x14ac:dyDescent="0.2">
      <c r="B5949" s="2"/>
      <c r="C5949" s="2"/>
      <c r="D5949" s="2"/>
    </row>
    <row r="5950" spans="2:4" x14ac:dyDescent="0.2">
      <c r="B5950" s="2"/>
      <c r="C5950" s="2"/>
      <c r="D5950" s="2"/>
    </row>
    <row r="5951" spans="2:4" x14ac:dyDescent="0.2">
      <c r="B5951" s="2"/>
      <c r="C5951" s="2"/>
      <c r="D5951" s="2"/>
    </row>
    <row r="5952" spans="2:4" x14ac:dyDescent="0.2">
      <c r="B5952" s="2"/>
      <c r="C5952" s="2"/>
      <c r="D5952" s="2"/>
    </row>
    <row r="5953" spans="2:4" x14ac:dyDescent="0.2">
      <c r="B5953" s="2"/>
      <c r="C5953" s="2"/>
      <c r="D5953" s="2"/>
    </row>
    <row r="5954" spans="2:4" x14ac:dyDescent="0.2">
      <c r="B5954" s="2"/>
      <c r="C5954" s="2"/>
      <c r="D5954" s="2"/>
    </row>
    <row r="5955" spans="2:4" x14ac:dyDescent="0.2">
      <c r="B5955" s="2"/>
      <c r="C5955" s="2"/>
      <c r="D5955" s="2"/>
    </row>
    <row r="5956" spans="2:4" x14ac:dyDescent="0.2">
      <c r="B5956" s="2"/>
      <c r="C5956" s="2"/>
      <c r="D5956" s="2"/>
    </row>
    <row r="5957" spans="2:4" x14ac:dyDescent="0.2">
      <c r="B5957" s="2"/>
      <c r="C5957" s="2"/>
      <c r="D5957" s="2"/>
    </row>
    <row r="5958" spans="2:4" x14ac:dyDescent="0.2">
      <c r="B5958" s="2"/>
      <c r="C5958" s="2"/>
      <c r="D5958" s="2"/>
    </row>
    <row r="5959" spans="2:4" x14ac:dyDescent="0.2">
      <c r="B5959" s="2"/>
      <c r="C5959" s="2"/>
      <c r="D5959" s="2"/>
    </row>
    <row r="5960" spans="2:4" x14ac:dyDescent="0.2">
      <c r="B5960" s="2"/>
      <c r="C5960" s="2"/>
      <c r="D5960" s="2"/>
    </row>
    <row r="5961" spans="2:4" x14ac:dyDescent="0.2">
      <c r="B5961" s="2"/>
      <c r="C5961" s="2"/>
      <c r="D5961" s="2"/>
    </row>
    <row r="5962" spans="2:4" x14ac:dyDescent="0.2">
      <c r="B5962" s="2"/>
      <c r="C5962" s="2"/>
      <c r="D5962" s="2"/>
    </row>
    <row r="5963" spans="2:4" x14ac:dyDescent="0.2">
      <c r="B5963" s="2"/>
      <c r="C5963" s="2"/>
      <c r="D5963" s="2"/>
    </row>
    <row r="5964" spans="2:4" x14ac:dyDescent="0.2">
      <c r="B5964" s="2"/>
      <c r="C5964" s="2"/>
      <c r="D5964" s="2"/>
    </row>
    <row r="5965" spans="2:4" x14ac:dyDescent="0.2">
      <c r="B5965" s="2"/>
      <c r="C5965" s="2"/>
      <c r="D5965" s="2"/>
    </row>
    <row r="5966" spans="2:4" x14ac:dyDescent="0.2">
      <c r="B5966" s="2"/>
      <c r="C5966" s="2"/>
      <c r="D5966" s="2"/>
    </row>
    <row r="5967" spans="2:4" x14ac:dyDescent="0.2">
      <c r="B5967" s="2"/>
      <c r="C5967" s="2"/>
      <c r="D5967" s="2"/>
    </row>
    <row r="5968" spans="2:4" x14ac:dyDescent="0.2">
      <c r="B5968" s="2"/>
      <c r="C5968" s="2"/>
      <c r="D5968" s="2"/>
    </row>
    <row r="5969" spans="2:4" x14ac:dyDescent="0.2">
      <c r="B5969" s="2"/>
      <c r="C5969" s="2"/>
      <c r="D5969" s="2"/>
    </row>
    <row r="5970" spans="2:4" x14ac:dyDescent="0.2">
      <c r="B5970" s="2"/>
      <c r="C5970" s="2"/>
      <c r="D5970" s="2"/>
    </row>
    <row r="5971" spans="2:4" x14ac:dyDescent="0.2">
      <c r="B5971" s="2"/>
      <c r="C5971" s="2"/>
      <c r="D5971" s="2"/>
    </row>
    <row r="5972" spans="2:4" x14ac:dyDescent="0.2">
      <c r="B5972" s="2"/>
      <c r="C5972" s="2"/>
      <c r="D5972" s="2"/>
    </row>
    <row r="5973" spans="2:4" x14ac:dyDescent="0.2">
      <c r="B5973" s="2"/>
      <c r="C5973" s="2"/>
      <c r="D5973" s="2"/>
    </row>
    <row r="5974" spans="2:4" x14ac:dyDescent="0.2">
      <c r="B5974" s="2"/>
      <c r="C5974" s="2"/>
      <c r="D5974" s="2"/>
    </row>
    <row r="5975" spans="2:4" x14ac:dyDescent="0.2">
      <c r="B5975" s="2"/>
      <c r="C5975" s="2"/>
      <c r="D5975" s="2"/>
    </row>
    <row r="5976" spans="2:4" x14ac:dyDescent="0.2">
      <c r="B5976" s="2"/>
      <c r="C5976" s="2"/>
      <c r="D5976" s="2"/>
    </row>
    <row r="5977" spans="2:4" x14ac:dyDescent="0.2">
      <c r="B5977" s="2"/>
      <c r="C5977" s="2"/>
      <c r="D5977" s="2"/>
    </row>
    <row r="5978" spans="2:4" x14ac:dyDescent="0.2">
      <c r="B5978" s="2"/>
      <c r="C5978" s="2"/>
      <c r="D5978" s="2"/>
    </row>
    <row r="5979" spans="2:4" x14ac:dyDescent="0.2">
      <c r="B5979" s="2"/>
      <c r="C5979" s="2"/>
      <c r="D5979" s="2"/>
    </row>
    <row r="5980" spans="2:4" x14ac:dyDescent="0.2">
      <c r="B5980" s="2"/>
      <c r="C5980" s="2"/>
      <c r="D5980" s="2"/>
    </row>
    <row r="5981" spans="2:4" x14ac:dyDescent="0.2">
      <c r="B5981" s="2"/>
      <c r="C5981" s="2"/>
      <c r="D5981" s="2"/>
    </row>
    <row r="5982" spans="2:4" x14ac:dyDescent="0.2">
      <c r="B5982" s="2"/>
      <c r="C5982" s="2"/>
      <c r="D5982" s="2"/>
    </row>
    <row r="5983" spans="2:4" x14ac:dyDescent="0.2">
      <c r="B5983" s="2"/>
      <c r="C5983" s="2"/>
      <c r="D5983" s="2"/>
    </row>
    <row r="5984" spans="2:4" x14ac:dyDescent="0.2">
      <c r="B5984" s="2"/>
      <c r="C5984" s="2"/>
      <c r="D5984" s="2"/>
    </row>
    <row r="5985" spans="2:4" x14ac:dyDescent="0.2">
      <c r="B5985" s="2"/>
      <c r="C5985" s="2"/>
      <c r="D5985" s="2"/>
    </row>
    <row r="5986" spans="2:4" x14ac:dyDescent="0.2">
      <c r="B5986" s="2"/>
      <c r="C5986" s="2"/>
      <c r="D5986" s="2"/>
    </row>
    <row r="5987" spans="2:4" x14ac:dyDescent="0.2">
      <c r="B5987" s="2"/>
      <c r="C5987" s="2"/>
      <c r="D5987" s="2"/>
    </row>
    <row r="5988" spans="2:4" x14ac:dyDescent="0.2">
      <c r="B5988" s="2"/>
      <c r="C5988" s="2"/>
      <c r="D5988" s="2"/>
    </row>
    <row r="5989" spans="2:4" x14ac:dyDescent="0.2">
      <c r="B5989" s="2"/>
      <c r="C5989" s="2"/>
      <c r="D5989" s="2"/>
    </row>
    <row r="5990" spans="2:4" x14ac:dyDescent="0.2">
      <c r="B5990" s="2"/>
      <c r="C5990" s="2"/>
      <c r="D5990" s="2"/>
    </row>
    <row r="5991" spans="2:4" x14ac:dyDescent="0.2">
      <c r="B5991" s="2"/>
      <c r="C5991" s="2"/>
      <c r="D5991" s="2"/>
    </row>
    <row r="5992" spans="2:4" x14ac:dyDescent="0.2">
      <c r="B5992" s="2"/>
      <c r="C5992" s="2"/>
      <c r="D5992" s="2"/>
    </row>
    <row r="5993" spans="2:4" x14ac:dyDescent="0.2">
      <c r="B5993" s="2"/>
      <c r="C5993" s="2"/>
      <c r="D5993" s="2"/>
    </row>
    <row r="5994" spans="2:4" x14ac:dyDescent="0.2">
      <c r="B5994" s="2"/>
      <c r="C5994" s="2"/>
      <c r="D5994" s="2"/>
    </row>
    <row r="5995" spans="2:4" x14ac:dyDescent="0.2">
      <c r="B5995" s="2"/>
      <c r="C5995" s="2"/>
      <c r="D5995" s="2"/>
    </row>
    <row r="5996" spans="2:4" x14ac:dyDescent="0.2">
      <c r="B5996" s="2"/>
      <c r="C5996" s="2"/>
      <c r="D5996" s="2"/>
    </row>
    <row r="5997" spans="2:4" x14ac:dyDescent="0.2">
      <c r="B5997" s="2"/>
      <c r="C5997" s="2"/>
      <c r="D5997" s="2"/>
    </row>
    <row r="5998" spans="2:4" x14ac:dyDescent="0.2">
      <c r="B5998" s="2"/>
      <c r="C5998" s="2"/>
      <c r="D5998" s="2"/>
    </row>
    <row r="5999" spans="2:4" x14ac:dyDescent="0.2">
      <c r="B5999" s="2"/>
      <c r="C5999" s="2"/>
      <c r="D5999" s="2"/>
    </row>
    <row r="6000" spans="2:4" x14ac:dyDescent="0.2">
      <c r="B6000" s="2"/>
      <c r="C6000" s="2"/>
      <c r="D6000" s="2"/>
    </row>
    <row r="6001" spans="2:4" x14ac:dyDescent="0.2">
      <c r="B6001" s="2"/>
      <c r="C6001" s="2"/>
      <c r="D6001" s="2"/>
    </row>
    <row r="6002" spans="2:4" x14ac:dyDescent="0.2">
      <c r="B6002" s="2"/>
      <c r="C6002" s="2"/>
      <c r="D6002" s="2"/>
    </row>
    <row r="6003" spans="2:4" x14ac:dyDescent="0.2">
      <c r="B6003" s="2"/>
      <c r="C6003" s="2"/>
      <c r="D6003" s="2"/>
    </row>
    <row r="6004" spans="2:4" x14ac:dyDescent="0.2">
      <c r="B6004" s="2"/>
      <c r="C6004" s="2"/>
      <c r="D6004" s="2"/>
    </row>
    <row r="6005" spans="2:4" x14ac:dyDescent="0.2">
      <c r="B6005" s="2"/>
      <c r="C6005" s="2"/>
      <c r="D6005" s="2"/>
    </row>
    <row r="6006" spans="2:4" x14ac:dyDescent="0.2">
      <c r="B6006" s="2"/>
      <c r="C6006" s="2"/>
      <c r="D6006" s="2"/>
    </row>
    <row r="6007" spans="2:4" x14ac:dyDescent="0.2">
      <c r="B6007" s="2"/>
      <c r="C6007" s="2"/>
      <c r="D6007" s="2"/>
    </row>
    <row r="6008" spans="2:4" x14ac:dyDescent="0.2">
      <c r="B6008" s="2"/>
      <c r="C6008" s="2"/>
      <c r="D6008" s="2"/>
    </row>
    <row r="6009" spans="2:4" x14ac:dyDescent="0.2">
      <c r="B6009" s="2"/>
      <c r="C6009" s="2"/>
      <c r="D6009" s="2"/>
    </row>
    <row r="6010" spans="2:4" x14ac:dyDescent="0.2">
      <c r="B6010" s="2"/>
      <c r="C6010" s="2"/>
      <c r="D6010" s="2"/>
    </row>
    <row r="6011" spans="2:4" x14ac:dyDescent="0.2">
      <c r="B6011" s="2"/>
      <c r="C6011" s="2"/>
      <c r="D6011" s="2"/>
    </row>
    <row r="6012" spans="2:4" x14ac:dyDescent="0.2">
      <c r="B6012" s="2"/>
      <c r="C6012" s="2"/>
      <c r="D6012" s="2"/>
    </row>
    <row r="6013" spans="2:4" x14ac:dyDescent="0.2">
      <c r="B6013" s="2"/>
      <c r="C6013" s="2"/>
      <c r="D6013" s="2"/>
    </row>
    <row r="6014" spans="2:4" x14ac:dyDescent="0.2">
      <c r="B6014" s="2"/>
      <c r="C6014" s="2"/>
      <c r="D6014" s="2"/>
    </row>
    <row r="6015" spans="2:4" x14ac:dyDescent="0.2">
      <c r="B6015" s="2"/>
      <c r="C6015" s="2"/>
      <c r="D6015" s="2"/>
    </row>
    <row r="6016" spans="2:4" x14ac:dyDescent="0.2">
      <c r="B6016" s="2"/>
      <c r="C6016" s="2"/>
      <c r="D6016" s="2"/>
    </row>
    <row r="6017" spans="2:4" x14ac:dyDescent="0.2">
      <c r="B6017" s="2"/>
      <c r="C6017" s="2"/>
      <c r="D6017" s="2"/>
    </row>
    <row r="6018" spans="2:4" x14ac:dyDescent="0.2">
      <c r="B6018" s="2"/>
      <c r="C6018" s="2"/>
      <c r="D6018" s="2"/>
    </row>
    <row r="6019" spans="2:4" x14ac:dyDescent="0.2">
      <c r="B6019" s="2"/>
      <c r="C6019" s="2"/>
      <c r="D6019" s="2"/>
    </row>
    <row r="6020" spans="2:4" x14ac:dyDescent="0.2">
      <c r="B6020" s="2"/>
      <c r="C6020" s="2"/>
      <c r="D6020" s="2"/>
    </row>
    <row r="6021" spans="2:4" x14ac:dyDescent="0.2">
      <c r="B6021" s="2"/>
      <c r="C6021" s="2"/>
      <c r="D6021" s="2"/>
    </row>
    <row r="6022" spans="2:4" x14ac:dyDescent="0.2">
      <c r="B6022" s="2"/>
      <c r="C6022" s="2"/>
      <c r="D6022" s="2"/>
    </row>
    <row r="6023" spans="2:4" x14ac:dyDescent="0.2">
      <c r="B6023" s="2"/>
      <c r="C6023" s="2"/>
      <c r="D6023" s="2"/>
    </row>
    <row r="6024" spans="2:4" x14ac:dyDescent="0.2">
      <c r="B6024" s="2"/>
      <c r="C6024" s="2"/>
      <c r="D6024" s="2"/>
    </row>
    <row r="6025" spans="2:4" x14ac:dyDescent="0.2">
      <c r="B6025" s="2"/>
      <c r="C6025" s="2"/>
      <c r="D6025" s="2"/>
    </row>
    <row r="6026" spans="2:4" x14ac:dyDescent="0.2">
      <c r="B6026" s="2"/>
      <c r="C6026" s="2"/>
      <c r="D6026" s="2"/>
    </row>
    <row r="6027" spans="2:4" x14ac:dyDescent="0.2">
      <c r="B6027" s="2"/>
      <c r="C6027" s="2"/>
      <c r="D6027" s="2"/>
    </row>
    <row r="6028" spans="2:4" x14ac:dyDescent="0.2">
      <c r="B6028" s="2"/>
      <c r="C6028" s="2"/>
      <c r="D6028" s="2"/>
    </row>
    <row r="6029" spans="2:4" x14ac:dyDescent="0.2">
      <c r="B6029" s="2"/>
      <c r="C6029" s="2"/>
      <c r="D6029" s="2"/>
    </row>
    <row r="6030" spans="2:4" x14ac:dyDescent="0.2">
      <c r="B6030" s="2"/>
      <c r="C6030" s="2"/>
      <c r="D6030" s="2"/>
    </row>
    <row r="6031" spans="2:4" x14ac:dyDescent="0.2">
      <c r="B6031" s="2"/>
      <c r="C6031" s="2"/>
      <c r="D6031" s="2"/>
    </row>
    <row r="6032" spans="2:4" x14ac:dyDescent="0.2">
      <c r="B6032" s="2"/>
      <c r="C6032" s="2"/>
      <c r="D6032" s="2"/>
    </row>
    <row r="6033" spans="2:4" x14ac:dyDescent="0.2">
      <c r="B6033" s="2"/>
      <c r="C6033" s="2"/>
      <c r="D6033" s="2"/>
    </row>
    <row r="6034" spans="2:4" x14ac:dyDescent="0.2">
      <c r="B6034" s="2"/>
      <c r="C6034" s="2"/>
      <c r="D6034" s="2"/>
    </row>
    <row r="6035" spans="2:4" x14ac:dyDescent="0.2">
      <c r="B6035" s="2"/>
      <c r="C6035" s="2"/>
      <c r="D6035" s="2"/>
    </row>
    <row r="6036" spans="2:4" x14ac:dyDescent="0.2">
      <c r="B6036" s="2"/>
      <c r="C6036" s="2"/>
      <c r="D6036" s="2"/>
    </row>
    <row r="6037" spans="2:4" x14ac:dyDescent="0.2">
      <c r="B6037" s="2"/>
      <c r="C6037" s="2"/>
      <c r="D6037" s="2"/>
    </row>
    <row r="6038" spans="2:4" x14ac:dyDescent="0.2">
      <c r="B6038" s="2"/>
      <c r="C6038" s="2"/>
      <c r="D6038" s="2"/>
    </row>
    <row r="6039" spans="2:4" x14ac:dyDescent="0.2">
      <c r="B6039" s="2"/>
      <c r="C6039" s="2"/>
      <c r="D6039" s="2"/>
    </row>
    <row r="6040" spans="2:4" x14ac:dyDescent="0.2">
      <c r="B6040" s="2"/>
      <c r="C6040" s="2"/>
      <c r="D6040" s="2"/>
    </row>
    <row r="6041" spans="2:4" x14ac:dyDescent="0.2">
      <c r="B6041" s="2"/>
      <c r="C6041" s="2"/>
      <c r="D6041" s="2"/>
    </row>
    <row r="6042" spans="2:4" x14ac:dyDescent="0.2">
      <c r="B6042" s="2"/>
      <c r="C6042" s="2"/>
      <c r="D6042" s="2"/>
    </row>
    <row r="6043" spans="2:4" x14ac:dyDescent="0.2">
      <c r="B6043" s="2"/>
      <c r="C6043" s="2"/>
      <c r="D6043" s="2"/>
    </row>
    <row r="6044" spans="2:4" x14ac:dyDescent="0.2">
      <c r="B6044" s="2"/>
      <c r="C6044" s="2"/>
      <c r="D6044" s="2"/>
    </row>
    <row r="6045" spans="2:4" x14ac:dyDescent="0.2">
      <c r="B6045" s="2"/>
      <c r="C6045" s="2"/>
      <c r="D6045" s="2"/>
    </row>
    <row r="6046" spans="2:4" x14ac:dyDescent="0.2">
      <c r="B6046" s="2"/>
      <c r="C6046" s="2"/>
      <c r="D6046" s="2"/>
    </row>
    <row r="6047" spans="2:4" x14ac:dyDescent="0.2">
      <c r="B6047" s="2"/>
      <c r="C6047" s="2"/>
      <c r="D6047" s="2"/>
    </row>
    <row r="6048" spans="2:4" x14ac:dyDescent="0.2">
      <c r="B6048" s="2"/>
      <c r="C6048" s="2"/>
      <c r="D6048" s="2"/>
    </row>
    <row r="6049" spans="2:4" x14ac:dyDescent="0.2">
      <c r="B6049" s="2"/>
      <c r="C6049" s="2"/>
      <c r="D6049" s="2"/>
    </row>
    <row r="6050" spans="2:4" x14ac:dyDescent="0.2">
      <c r="B6050" s="2"/>
      <c r="C6050" s="2"/>
      <c r="D6050" s="2"/>
    </row>
    <row r="6051" spans="2:4" x14ac:dyDescent="0.2">
      <c r="B6051" s="2"/>
      <c r="C6051" s="2"/>
      <c r="D6051" s="2"/>
    </row>
    <row r="6052" spans="2:4" x14ac:dyDescent="0.2">
      <c r="B6052" s="2"/>
      <c r="C6052" s="2"/>
      <c r="D6052" s="2"/>
    </row>
    <row r="6053" spans="2:4" x14ac:dyDescent="0.2">
      <c r="B6053" s="2"/>
      <c r="C6053" s="2"/>
      <c r="D6053" s="2"/>
    </row>
    <row r="6054" spans="2:4" x14ac:dyDescent="0.2">
      <c r="B6054" s="2"/>
      <c r="C6054" s="2"/>
      <c r="D6054" s="2"/>
    </row>
    <row r="6055" spans="2:4" x14ac:dyDescent="0.2">
      <c r="B6055" s="2"/>
      <c r="C6055" s="2"/>
      <c r="D6055" s="2"/>
    </row>
    <row r="6056" spans="2:4" x14ac:dyDescent="0.2">
      <c r="B6056" s="2"/>
      <c r="C6056" s="2"/>
      <c r="D6056" s="2"/>
    </row>
    <row r="6057" spans="2:4" x14ac:dyDescent="0.2">
      <c r="B6057" s="2"/>
      <c r="C6057" s="2"/>
      <c r="D6057" s="2"/>
    </row>
    <row r="6058" spans="2:4" x14ac:dyDescent="0.2">
      <c r="B6058" s="2"/>
      <c r="C6058" s="2"/>
      <c r="D6058" s="2"/>
    </row>
    <row r="6059" spans="2:4" x14ac:dyDescent="0.2">
      <c r="B6059" s="2"/>
      <c r="C6059" s="2"/>
      <c r="D6059" s="2"/>
    </row>
    <row r="6060" spans="2:4" x14ac:dyDescent="0.2">
      <c r="B6060" s="2"/>
      <c r="C6060" s="2"/>
      <c r="D6060" s="2"/>
    </row>
    <row r="6061" spans="2:4" x14ac:dyDescent="0.2">
      <c r="B6061" s="2"/>
      <c r="C6061" s="2"/>
      <c r="D6061" s="2"/>
    </row>
    <row r="6062" spans="2:4" x14ac:dyDescent="0.2">
      <c r="B6062" s="2"/>
      <c r="C6062" s="2"/>
      <c r="D6062" s="2"/>
    </row>
    <row r="6063" spans="2:4" x14ac:dyDescent="0.2">
      <c r="B6063" s="2"/>
      <c r="C6063" s="2"/>
      <c r="D6063" s="2"/>
    </row>
    <row r="6064" spans="2:4" x14ac:dyDescent="0.2">
      <c r="B6064" s="2"/>
      <c r="C6064" s="2"/>
      <c r="D6064" s="2"/>
    </row>
    <row r="6065" spans="2:4" x14ac:dyDescent="0.2">
      <c r="B6065" s="2"/>
      <c r="C6065" s="2"/>
      <c r="D6065" s="2"/>
    </row>
    <row r="6066" spans="2:4" x14ac:dyDescent="0.2">
      <c r="B6066" s="2"/>
      <c r="C6066" s="2"/>
      <c r="D6066" s="2"/>
    </row>
    <row r="6067" spans="2:4" x14ac:dyDescent="0.2">
      <c r="B6067" s="2"/>
      <c r="C6067" s="2"/>
      <c r="D6067" s="2"/>
    </row>
    <row r="6068" spans="2:4" x14ac:dyDescent="0.2">
      <c r="B6068" s="2"/>
      <c r="C6068" s="2"/>
      <c r="D6068" s="2"/>
    </row>
    <row r="6069" spans="2:4" x14ac:dyDescent="0.2">
      <c r="B6069" s="2"/>
      <c r="C6069" s="2"/>
      <c r="D6069" s="2"/>
    </row>
    <row r="6070" spans="2:4" x14ac:dyDescent="0.2">
      <c r="B6070" s="2"/>
      <c r="C6070" s="2"/>
      <c r="D6070" s="2"/>
    </row>
    <row r="6071" spans="2:4" x14ac:dyDescent="0.2">
      <c r="B6071" s="2"/>
      <c r="C6071" s="2"/>
      <c r="D6071" s="2"/>
    </row>
    <row r="6072" spans="2:4" x14ac:dyDescent="0.2">
      <c r="B6072" s="2"/>
      <c r="C6072" s="2"/>
      <c r="D6072" s="2"/>
    </row>
    <row r="6073" spans="2:4" x14ac:dyDescent="0.2">
      <c r="B6073" s="2"/>
      <c r="C6073" s="2"/>
      <c r="D6073" s="2"/>
    </row>
    <row r="6074" spans="2:4" x14ac:dyDescent="0.2">
      <c r="B6074" s="2"/>
      <c r="C6074" s="2"/>
      <c r="D6074" s="2"/>
    </row>
    <row r="6075" spans="2:4" x14ac:dyDescent="0.2">
      <c r="B6075" s="2"/>
      <c r="C6075" s="2"/>
      <c r="D6075" s="2"/>
    </row>
    <row r="6076" spans="2:4" x14ac:dyDescent="0.2">
      <c r="B6076" s="2"/>
      <c r="C6076" s="2"/>
      <c r="D6076" s="2"/>
    </row>
    <row r="6077" spans="2:4" x14ac:dyDescent="0.2">
      <c r="B6077" s="2"/>
      <c r="C6077" s="2"/>
      <c r="D6077" s="2"/>
    </row>
    <row r="6078" spans="2:4" x14ac:dyDescent="0.2">
      <c r="B6078" s="2"/>
      <c r="C6078" s="2"/>
      <c r="D6078" s="2"/>
    </row>
    <row r="6079" spans="2:4" x14ac:dyDescent="0.2">
      <c r="B6079" s="2"/>
      <c r="C6079" s="2"/>
      <c r="D6079" s="2"/>
    </row>
    <row r="6080" spans="2:4" x14ac:dyDescent="0.2">
      <c r="B6080" s="2"/>
      <c r="C6080" s="2"/>
      <c r="D6080" s="2"/>
    </row>
    <row r="6081" spans="2:4" x14ac:dyDescent="0.2">
      <c r="B6081" s="2"/>
      <c r="C6081" s="2"/>
      <c r="D6081" s="2"/>
    </row>
    <row r="6082" spans="2:4" x14ac:dyDescent="0.2">
      <c r="B6082" s="2"/>
      <c r="C6082" s="2"/>
      <c r="D6082" s="2"/>
    </row>
    <row r="6083" spans="2:4" x14ac:dyDescent="0.2">
      <c r="B6083" s="2"/>
      <c r="C6083" s="2"/>
      <c r="D6083" s="2"/>
    </row>
    <row r="6084" spans="2:4" x14ac:dyDescent="0.2">
      <c r="B6084" s="2"/>
      <c r="C6084" s="2"/>
      <c r="D6084" s="2"/>
    </row>
    <row r="6085" spans="2:4" x14ac:dyDescent="0.2">
      <c r="B6085" s="2"/>
      <c r="C6085" s="2"/>
      <c r="D6085" s="2"/>
    </row>
    <row r="6086" spans="2:4" x14ac:dyDescent="0.2">
      <c r="B6086" s="2"/>
      <c r="C6086" s="2"/>
      <c r="D6086" s="2"/>
    </row>
    <row r="6087" spans="2:4" x14ac:dyDescent="0.2">
      <c r="B6087" s="2"/>
      <c r="C6087" s="2"/>
      <c r="D6087" s="2"/>
    </row>
    <row r="6088" spans="2:4" x14ac:dyDescent="0.2">
      <c r="B6088" s="2"/>
      <c r="C6088" s="2"/>
      <c r="D6088" s="2"/>
    </row>
    <row r="6089" spans="2:4" x14ac:dyDescent="0.2">
      <c r="B6089" s="2"/>
      <c r="C6089" s="2"/>
      <c r="D6089" s="2"/>
    </row>
    <row r="6090" spans="2:4" x14ac:dyDescent="0.2">
      <c r="B6090" s="2"/>
      <c r="C6090" s="2"/>
      <c r="D6090" s="2"/>
    </row>
    <row r="6091" spans="2:4" x14ac:dyDescent="0.2">
      <c r="B6091" s="2"/>
      <c r="C6091" s="2"/>
      <c r="D6091" s="2"/>
    </row>
    <row r="6092" spans="2:4" x14ac:dyDescent="0.2">
      <c r="B6092" s="2"/>
      <c r="C6092" s="2"/>
      <c r="D6092" s="2"/>
    </row>
    <row r="6093" spans="2:4" x14ac:dyDescent="0.2">
      <c r="B6093" s="2"/>
      <c r="C6093" s="2"/>
      <c r="D6093" s="2"/>
    </row>
    <row r="6094" spans="2:4" x14ac:dyDescent="0.2">
      <c r="B6094" s="2"/>
      <c r="C6094" s="2"/>
      <c r="D6094" s="2"/>
    </row>
    <row r="6095" spans="2:4" x14ac:dyDescent="0.2">
      <c r="B6095" s="2"/>
      <c r="C6095" s="2"/>
      <c r="D6095" s="2"/>
    </row>
    <row r="6096" spans="2:4" x14ac:dyDescent="0.2">
      <c r="B6096" s="2"/>
      <c r="C6096" s="2"/>
      <c r="D6096" s="2"/>
    </row>
    <row r="6097" spans="2:4" x14ac:dyDescent="0.2">
      <c r="B6097" s="2"/>
      <c r="C6097" s="2"/>
      <c r="D6097" s="2"/>
    </row>
    <row r="6098" spans="2:4" x14ac:dyDescent="0.2">
      <c r="B6098" s="2"/>
      <c r="C6098" s="2"/>
      <c r="D6098" s="2"/>
    </row>
    <row r="6099" spans="2:4" x14ac:dyDescent="0.2">
      <c r="B6099" s="2"/>
      <c r="C6099" s="2"/>
      <c r="D6099" s="2"/>
    </row>
    <row r="6100" spans="2:4" x14ac:dyDescent="0.2">
      <c r="B6100" s="2"/>
      <c r="C6100" s="2"/>
      <c r="D6100" s="2"/>
    </row>
    <row r="6101" spans="2:4" x14ac:dyDescent="0.2">
      <c r="B6101" s="2"/>
      <c r="C6101" s="2"/>
      <c r="D6101" s="2"/>
    </row>
    <row r="6102" spans="2:4" x14ac:dyDescent="0.2">
      <c r="B6102" s="2"/>
      <c r="C6102" s="2"/>
      <c r="D6102" s="2"/>
    </row>
    <row r="6103" spans="2:4" x14ac:dyDescent="0.2">
      <c r="B6103" s="2"/>
      <c r="C6103" s="2"/>
      <c r="D6103" s="2"/>
    </row>
    <row r="6104" spans="2:4" x14ac:dyDescent="0.2">
      <c r="B6104" s="2"/>
      <c r="C6104" s="2"/>
      <c r="D6104" s="2"/>
    </row>
    <row r="6105" spans="2:4" x14ac:dyDescent="0.2">
      <c r="B6105" s="2"/>
      <c r="C6105" s="2"/>
      <c r="D6105" s="2"/>
    </row>
    <row r="6106" spans="2:4" x14ac:dyDescent="0.2">
      <c r="B6106" s="2"/>
      <c r="C6106" s="2"/>
      <c r="D6106" s="2"/>
    </row>
    <row r="6107" spans="2:4" x14ac:dyDescent="0.2">
      <c r="B6107" s="2"/>
      <c r="C6107" s="2"/>
      <c r="D6107" s="2"/>
    </row>
    <row r="6108" spans="2:4" x14ac:dyDescent="0.2">
      <c r="B6108" s="2"/>
      <c r="C6108" s="2"/>
      <c r="D6108" s="2"/>
    </row>
    <row r="6109" spans="2:4" x14ac:dyDescent="0.2">
      <c r="B6109" s="2"/>
      <c r="C6109" s="2"/>
      <c r="D6109" s="2"/>
    </row>
    <row r="6110" spans="2:4" x14ac:dyDescent="0.2">
      <c r="B6110" s="2"/>
      <c r="C6110" s="2"/>
      <c r="D6110" s="2"/>
    </row>
    <row r="6111" spans="2:4" x14ac:dyDescent="0.2">
      <c r="B6111" s="2"/>
      <c r="C6111" s="2"/>
      <c r="D6111" s="2"/>
    </row>
    <row r="6112" spans="2:4" x14ac:dyDescent="0.2">
      <c r="B6112" s="2"/>
      <c r="C6112" s="2"/>
      <c r="D6112" s="2"/>
    </row>
    <row r="6113" spans="2:4" x14ac:dyDescent="0.2">
      <c r="B6113" s="2"/>
      <c r="C6113" s="2"/>
      <c r="D6113" s="2"/>
    </row>
    <row r="6114" spans="2:4" x14ac:dyDescent="0.2">
      <c r="B6114" s="2"/>
      <c r="C6114" s="2"/>
      <c r="D6114" s="2"/>
    </row>
    <row r="6115" spans="2:4" x14ac:dyDescent="0.2">
      <c r="B6115" s="2"/>
      <c r="C6115" s="2"/>
      <c r="D6115" s="2"/>
    </row>
    <row r="6116" spans="2:4" x14ac:dyDescent="0.2">
      <c r="B6116" s="2"/>
      <c r="C6116" s="2"/>
      <c r="D6116" s="2"/>
    </row>
    <row r="6117" spans="2:4" x14ac:dyDescent="0.2">
      <c r="B6117" s="2"/>
      <c r="C6117" s="2"/>
      <c r="D6117" s="2"/>
    </row>
    <row r="6118" spans="2:4" x14ac:dyDescent="0.2">
      <c r="B6118" s="2"/>
      <c r="C6118" s="2"/>
      <c r="D6118" s="2"/>
    </row>
    <row r="6119" spans="2:4" x14ac:dyDescent="0.2">
      <c r="B6119" s="2"/>
      <c r="C6119" s="2"/>
      <c r="D6119" s="2"/>
    </row>
    <row r="6120" spans="2:4" x14ac:dyDescent="0.2">
      <c r="B6120" s="2"/>
      <c r="C6120" s="2"/>
      <c r="D6120" s="2"/>
    </row>
    <row r="6121" spans="2:4" x14ac:dyDescent="0.2">
      <c r="B6121" s="2"/>
      <c r="C6121" s="2"/>
      <c r="D6121" s="2"/>
    </row>
    <row r="6122" spans="2:4" x14ac:dyDescent="0.2">
      <c r="B6122" s="2"/>
      <c r="C6122" s="2"/>
      <c r="D6122" s="2"/>
    </row>
    <row r="6123" spans="2:4" x14ac:dyDescent="0.2">
      <c r="B6123" s="2"/>
      <c r="C6123" s="2"/>
      <c r="D6123" s="2"/>
    </row>
    <row r="6124" spans="2:4" x14ac:dyDescent="0.2">
      <c r="B6124" s="2"/>
      <c r="C6124" s="2"/>
      <c r="D6124" s="2"/>
    </row>
    <row r="6125" spans="2:4" x14ac:dyDescent="0.2">
      <c r="B6125" s="2"/>
      <c r="C6125" s="2"/>
      <c r="D6125" s="2"/>
    </row>
    <row r="6126" spans="2:4" x14ac:dyDescent="0.2">
      <c r="B6126" s="2"/>
      <c r="C6126" s="2"/>
      <c r="D6126" s="2"/>
    </row>
    <row r="6127" spans="2:4" x14ac:dyDescent="0.2">
      <c r="B6127" s="2"/>
      <c r="C6127" s="2"/>
      <c r="D6127" s="2"/>
    </row>
    <row r="6128" spans="2:4" x14ac:dyDescent="0.2">
      <c r="B6128" s="2"/>
      <c r="C6128" s="2"/>
      <c r="D6128" s="2"/>
    </row>
    <row r="6129" spans="2:4" x14ac:dyDescent="0.2">
      <c r="B6129" s="2"/>
      <c r="C6129" s="2"/>
      <c r="D6129" s="2"/>
    </row>
    <row r="6130" spans="2:4" x14ac:dyDescent="0.2">
      <c r="B6130" s="2"/>
      <c r="C6130" s="2"/>
      <c r="D6130" s="2"/>
    </row>
    <row r="6131" spans="2:4" x14ac:dyDescent="0.2">
      <c r="B6131" s="2"/>
      <c r="C6131" s="2"/>
      <c r="D6131" s="2"/>
    </row>
    <row r="6132" spans="2:4" x14ac:dyDescent="0.2">
      <c r="B6132" s="2"/>
      <c r="C6132" s="2"/>
      <c r="D6132" s="2"/>
    </row>
    <row r="6133" spans="2:4" x14ac:dyDescent="0.2">
      <c r="B6133" s="2"/>
      <c r="C6133" s="2"/>
      <c r="D6133" s="2"/>
    </row>
    <row r="6134" spans="2:4" x14ac:dyDescent="0.2">
      <c r="B6134" s="2"/>
      <c r="C6134" s="2"/>
      <c r="D6134" s="2"/>
    </row>
    <row r="6135" spans="2:4" x14ac:dyDescent="0.2">
      <c r="B6135" s="2"/>
      <c r="C6135" s="2"/>
      <c r="D6135" s="2"/>
    </row>
    <row r="6136" spans="2:4" x14ac:dyDescent="0.2">
      <c r="B6136" s="2"/>
      <c r="C6136" s="2"/>
      <c r="D6136" s="2"/>
    </row>
    <row r="6137" spans="2:4" x14ac:dyDescent="0.2">
      <c r="B6137" s="2"/>
      <c r="C6137" s="2"/>
      <c r="D6137" s="2"/>
    </row>
    <row r="6138" spans="2:4" x14ac:dyDescent="0.2">
      <c r="B6138" s="2"/>
      <c r="C6138" s="2"/>
      <c r="D6138" s="2"/>
    </row>
    <row r="6139" spans="2:4" x14ac:dyDescent="0.2">
      <c r="B6139" s="2"/>
      <c r="C6139" s="2"/>
      <c r="D6139" s="2"/>
    </row>
    <row r="6140" spans="2:4" x14ac:dyDescent="0.2">
      <c r="B6140" s="2"/>
      <c r="C6140" s="2"/>
      <c r="D6140" s="2"/>
    </row>
    <row r="6141" spans="2:4" x14ac:dyDescent="0.2">
      <c r="B6141" s="2"/>
      <c r="C6141" s="2"/>
      <c r="D6141" s="2"/>
    </row>
    <row r="6142" spans="2:4" x14ac:dyDescent="0.2">
      <c r="B6142" s="2"/>
      <c r="C6142" s="2"/>
      <c r="D6142" s="2"/>
    </row>
    <row r="6143" spans="2:4" x14ac:dyDescent="0.2">
      <c r="B6143" s="2"/>
      <c r="C6143" s="2"/>
      <c r="D6143" s="2"/>
    </row>
    <row r="6144" spans="2:4" x14ac:dyDescent="0.2">
      <c r="B6144" s="2"/>
      <c r="C6144" s="2"/>
      <c r="D6144" s="2"/>
    </row>
    <row r="6145" spans="2:4" x14ac:dyDescent="0.2">
      <c r="B6145" s="2"/>
      <c r="C6145" s="2"/>
      <c r="D6145" s="2"/>
    </row>
    <row r="6146" spans="2:4" x14ac:dyDescent="0.2">
      <c r="B6146" s="2"/>
      <c r="C6146" s="2"/>
      <c r="D6146" s="2"/>
    </row>
    <row r="6147" spans="2:4" x14ac:dyDescent="0.2">
      <c r="B6147" s="2"/>
      <c r="C6147" s="2"/>
      <c r="D6147" s="2"/>
    </row>
    <row r="6148" spans="2:4" x14ac:dyDescent="0.2">
      <c r="B6148" s="2"/>
      <c r="C6148" s="2"/>
      <c r="D6148" s="2"/>
    </row>
    <row r="6149" spans="2:4" x14ac:dyDescent="0.2">
      <c r="B6149" s="2"/>
      <c r="C6149" s="2"/>
      <c r="D6149" s="2"/>
    </row>
    <row r="6150" spans="2:4" x14ac:dyDescent="0.2">
      <c r="B6150" s="2"/>
      <c r="C6150" s="2"/>
      <c r="D6150" s="2"/>
    </row>
    <row r="6151" spans="2:4" x14ac:dyDescent="0.2">
      <c r="B6151" s="2"/>
      <c r="C6151" s="2"/>
      <c r="D6151" s="2"/>
    </row>
    <row r="6152" spans="2:4" x14ac:dyDescent="0.2">
      <c r="B6152" s="2"/>
      <c r="C6152" s="2"/>
      <c r="D6152" s="2"/>
    </row>
    <row r="6153" spans="2:4" x14ac:dyDescent="0.2">
      <c r="B6153" s="2"/>
      <c r="C6153" s="2"/>
      <c r="D6153" s="2"/>
    </row>
    <row r="6154" spans="2:4" x14ac:dyDescent="0.2">
      <c r="B6154" s="2"/>
      <c r="C6154" s="2"/>
      <c r="D6154" s="2"/>
    </row>
    <row r="6155" spans="2:4" x14ac:dyDescent="0.2">
      <c r="B6155" s="2"/>
      <c r="C6155" s="2"/>
      <c r="D6155" s="2"/>
    </row>
    <row r="6156" spans="2:4" x14ac:dyDescent="0.2">
      <c r="B6156" s="2"/>
      <c r="C6156" s="2"/>
      <c r="D6156" s="2"/>
    </row>
    <row r="6157" spans="2:4" x14ac:dyDescent="0.2">
      <c r="B6157" s="2"/>
      <c r="C6157" s="2"/>
      <c r="D6157" s="2"/>
    </row>
    <row r="6158" spans="2:4" x14ac:dyDescent="0.2">
      <c r="B6158" s="2"/>
      <c r="C6158" s="2"/>
      <c r="D6158" s="2"/>
    </row>
    <row r="6159" spans="2:4" x14ac:dyDescent="0.2">
      <c r="B6159" s="2"/>
      <c r="C6159" s="2"/>
      <c r="D6159" s="2"/>
    </row>
    <row r="6160" spans="2:4" x14ac:dyDescent="0.2">
      <c r="B6160" s="2"/>
      <c r="C6160" s="2"/>
      <c r="D6160" s="2"/>
    </row>
    <row r="6161" spans="2:4" x14ac:dyDescent="0.2">
      <c r="B6161" s="2"/>
      <c r="C6161" s="2"/>
      <c r="D6161" s="2"/>
    </row>
    <row r="6162" spans="2:4" x14ac:dyDescent="0.2">
      <c r="B6162" s="2"/>
      <c r="C6162" s="2"/>
      <c r="D6162" s="2"/>
    </row>
    <row r="6163" spans="2:4" x14ac:dyDescent="0.2">
      <c r="B6163" s="2"/>
      <c r="C6163" s="2"/>
      <c r="D6163" s="2"/>
    </row>
    <row r="6164" spans="2:4" x14ac:dyDescent="0.2">
      <c r="B6164" s="2"/>
      <c r="C6164" s="2"/>
      <c r="D6164" s="2"/>
    </row>
    <row r="6165" spans="2:4" x14ac:dyDescent="0.2">
      <c r="B6165" s="2"/>
      <c r="C6165" s="2"/>
      <c r="D6165" s="2"/>
    </row>
    <row r="6166" spans="2:4" x14ac:dyDescent="0.2">
      <c r="B6166" s="2"/>
      <c r="C6166" s="2"/>
      <c r="D6166" s="2"/>
    </row>
    <row r="6167" spans="2:4" x14ac:dyDescent="0.2">
      <c r="B6167" s="2"/>
      <c r="C6167" s="2"/>
      <c r="D6167" s="2"/>
    </row>
    <row r="6168" spans="2:4" x14ac:dyDescent="0.2">
      <c r="B6168" s="2"/>
      <c r="C6168" s="2"/>
      <c r="D6168" s="2"/>
    </row>
    <row r="6169" spans="2:4" x14ac:dyDescent="0.2">
      <c r="B6169" s="2"/>
      <c r="C6169" s="2"/>
      <c r="D6169" s="2"/>
    </row>
    <row r="6170" spans="2:4" x14ac:dyDescent="0.2">
      <c r="B6170" s="2"/>
      <c r="C6170" s="2"/>
      <c r="D6170" s="2"/>
    </row>
    <row r="6171" spans="2:4" x14ac:dyDescent="0.2">
      <c r="B6171" s="2"/>
      <c r="C6171" s="2"/>
      <c r="D6171" s="2"/>
    </row>
    <row r="6172" spans="2:4" x14ac:dyDescent="0.2">
      <c r="B6172" s="2"/>
      <c r="C6172" s="2"/>
      <c r="D6172" s="2"/>
    </row>
    <row r="6173" spans="2:4" x14ac:dyDescent="0.2">
      <c r="B6173" s="2"/>
      <c r="C6173" s="2"/>
      <c r="D6173" s="2"/>
    </row>
    <row r="6174" spans="2:4" x14ac:dyDescent="0.2">
      <c r="B6174" s="2"/>
      <c r="C6174" s="2"/>
      <c r="D6174" s="2"/>
    </row>
    <row r="6175" spans="2:4" x14ac:dyDescent="0.2">
      <c r="B6175" s="2"/>
      <c r="C6175" s="2"/>
      <c r="D6175" s="2"/>
    </row>
    <row r="6176" spans="2:4" x14ac:dyDescent="0.2">
      <c r="B6176" s="2"/>
      <c r="C6176" s="2"/>
      <c r="D6176" s="2"/>
    </row>
    <row r="6177" spans="2:4" x14ac:dyDescent="0.2">
      <c r="B6177" s="2"/>
      <c r="C6177" s="2"/>
      <c r="D6177" s="2"/>
    </row>
    <row r="6178" spans="2:4" x14ac:dyDescent="0.2">
      <c r="B6178" s="2"/>
      <c r="C6178" s="2"/>
      <c r="D6178" s="2"/>
    </row>
    <row r="6179" spans="2:4" x14ac:dyDescent="0.2">
      <c r="B6179" s="2"/>
      <c r="C6179" s="2"/>
      <c r="D6179" s="2"/>
    </row>
    <row r="6180" spans="2:4" x14ac:dyDescent="0.2">
      <c r="B6180" s="2"/>
      <c r="C6180" s="2"/>
      <c r="D6180" s="2"/>
    </row>
    <row r="6181" spans="2:4" x14ac:dyDescent="0.2">
      <c r="B6181" s="2"/>
      <c r="C6181" s="2"/>
      <c r="D6181" s="2"/>
    </row>
    <row r="6182" spans="2:4" x14ac:dyDescent="0.2">
      <c r="B6182" s="2"/>
      <c r="C6182" s="2"/>
      <c r="D6182" s="2"/>
    </row>
    <row r="6183" spans="2:4" x14ac:dyDescent="0.2">
      <c r="B6183" s="2"/>
      <c r="C6183" s="2"/>
      <c r="D6183" s="2"/>
    </row>
    <row r="6184" spans="2:4" x14ac:dyDescent="0.2">
      <c r="B6184" s="2"/>
      <c r="C6184" s="2"/>
      <c r="D6184" s="2"/>
    </row>
    <row r="6185" spans="2:4" x14ac:dyDescent="0.2">
      <c r="B6185" s="2"/>
      <c r="C6185" s="2"/>
      <c r="D6185" s="2"/>
    </row>
    <row r="6186" spans="2:4" x14ac:dyDescent="0.2">
      <c r="B6186" s="2"/>
      <c r="C6186" s="2"/>
      <c r="D6186" s="2"/>
    </row>
    <row r="6187" spans="2:4" x14ac:dyDescent="0.2">
      <c r="B6187" s="2"/>
      <c r="C6187" s="2"/>
      <c r="D6187" s="2"/>
    </row>
    <row r="6188" spans="2:4" x14ac:dyDescent="0.2">
      <c r="B6188" s="2"/>
      <c r="C6188" s="2"/>
      <c r="D6188" s="2"/>
    </row>
    <row r="6189" spans="2:4" x14ac:dyDescent="0.2">
      <c r="B6189" s="2"/>
      <c r="C6189" s="2"/>
      <c r="D6189" s="2"/>
    </row>
    <row r="6190" spans="2:4" x14ac:dyDescent="0.2">
      <c r="B6190" s="2"/>
      <c r="C6190" s="2"/>
      <c r="D6190" s="2"/>
    </row>
    <row r="6191" spans="2:4" x14ac:dyDescent="0.2">
      <c r="B6191" s="2"/>
      <c r="C6191" s="2"/>
      <c r="D6191" s="2"/>
    </row>
    <row r="6192" spans="2:4" x14ac:dyDescent="0.2">
      <c r="B6192" s="2"/>
      <c r="C6192" s="2"/>
      <c r="D6192" s="2"/>
    </row>
    <row r="6193" spans="2:4" x14ac:dyDescent="0.2">
      <c r="B6193" s="2"/>
      <c r="C6193" s="2"/>
      <c r="D6193" s="2"/>
    </row>
    <row r="6194" spans="2:4" x14ac:dyDescent="0.2">
      <c r="B6194" s="2"/>
      <c r="C6194" s="2"/>
      <c r="D6194" s="2"/>
    </row>
    <row r="6195" spans="2:4" x14ac:dyDescent="0.2">
      <c r="B6195" s="2"/>
      <c r="C6195" s="2"/>
      <c r="D6195" s="2"/>
    </row>
    <row r="6196" spans="2:4" x14ac:dyDescent="0.2">
      <c r="B6196" s="2"/>
      <c r="C6196" s="2"/>
      <c r="D6196" s="2"/>
    </row>
    <row r="6197" spans="2:4" x14ac:dyDescent="0.2">
      <c r="B6197" s="2"/>
      <c r="C6197" s="2"/>
      <c r="D6197" s="2"/>
    </row>
    <row r="6198" spans="2:4" x14ac:dyDescent="0.2">
      <c r="B6198" s="2"/>
      <c r="C6198" s="2"/>
      <c r="D6198" s="2"/>
    </row>
    <row r="6199" spans="2:4" x14ac:dyDescent="0.2">
      <c r="B6199" s="2"/>
      <c r="C6199" s="2"/>
      <c r="D6199" s="2"/>
    </row>
    <row r="6200" spans="2:4" x14ac:dyDescent="0.2">
      <c r="B6200" s="2"/>
      <c r="C6200" s="2"/>
      <c r="D6200" s="2"/>
    </row>
    <row r="6201" spans="2:4" x14ac:dyDescent="0.2">
      <c r="B6201" s="2"/>
      <c r="C6201" s="2"/>
      <c r="D6201" s="2"/>
    </row>
    <row r="6202" spans="2:4" x14ac:dyDescent="0.2">
      <c r="B6202" s="2"/>
      <c r="C6202" s="2"/>
      <c r="D6202" s="2"/>
    </row>
    <row r="6203" spans="2:4" x14ac:dyDescent="0.2">
      <c r="B6203" s="2"/>
      <c r="C6203" s="2"/>
      <c r="D6203" s="2"/>
    </row>
    <row r="6204" spans="2:4" x14ac:dyDescent="0.2">
      <c r="B6204" s="2"/>
      <c r="C6204" s="2"/>
      <c r="D6204" s="2"/>
    </row>
    <row r="6205" spans="2:4" x14ac:dyDescent="0.2">
      <c r="B6205" s="2"/>
      <c r="C6205" s="2"/>
      <c r="D6205" s="2"/>
    </row>
    <row r="6206" spans="2:4" x14ac:dyDescent="0.2">
      <c r="B6206" s="2"/>
      <c r="C6206" s="2"/>
      <c r="D6206" s="2"/>
    </row>
    <row r="6207" spans="2:4" x14ac:dyDescent="0.2">
      <c r="B6207" s="2"/>
      <c r="C6207" s="2"/>
      <c r="D6207" s="2"/>
    </row>
    <row r="6208" spans="2:4" x14ac:dyDescent="0.2">
      <c r="B6208" s="2"/>
      <c r="C6208" s="2"/>
      <c r="D6208" s="2"/>
    </row>
    <row r="6209" spans="2:4" x14ac:dyDescent="0.2">
      <c r="B6209" s="2"/>
      <c r="C6209" s="2"/>
      <c r="D6209" s="2"/>
    </row>
    <row r="6210" spans="2:4" x14ac:dyDescent="0.2">
      <c r="B6210" s="2"/>
      <c r="C6210" s="2"/>
      <c r="D6210" s="2"/>
    </row>
    <row r="6211" spans="2:4" x14ac:dyDescent="0.2">
      <c r="B6211" s="2"/>
      <c r="C6211" s="2"/>
      <c r="D6211" s="2"/>
    </row>
    <row r="6212" spans="2:4" x14ac:dyDescent="0.2">
      <c r="B6212" s="2"/>
      <c r="C6212" s="2"/>
      <c r="D6212" s="2"/>
    </row>
    <row r="6213" spans="2:4" x14ac:dyDescent="0.2">
      <c r="B6213" s="2"/>
      <c r="C6213" s="2"/>
      <c r="D6213" s="2"/>
    </row>
    <row r="6214" spans="2:4" x14ac:dyDescent="0.2">
      <c r="B6214" s="2"/>
      <c r="C6214" s="2"/>
      <c r="D6214" s="2"/>
    </row>
    <row r="6215" spans="2:4" x14ac:dyDescent="0.2">
      <c r="B6215" s="2"/>
      <c r="C6215" s="2"/>
      <c r="D6215" s="2"/>
    </row>
    <row r="6216" spans="2:4" x14ac:dyDescent="0.2">
      <c r="B6216" s="2"/>
      <c r="C6216" s="2"/>
      <c r="D6216" s="2"/>
    </row>
    <row r="6217" spans="2:4" x14ac:dyDescent="0.2">
      <c r="B6217" s="2"/>
      <c r="C6217" s="2"/>
      <c r="D6217" s="2"/>
    </row>
    <row r="6218" spans="2:4" x14ac:dyDescent="0.2">
      <c r="B6218" s="2"/>
      <c r="C6218" s="2"/>
      <c r="D6218" s="2"/>
    </row>
    <row r="6219" spans="2:4" x14ac:dyDescent="0.2">
      <c r="B6219" s="2"/>
      <c r="C6219" s="2"/>
      <c r="D6219" s="2"/>
    </row>
    <row r="6220" spans="2:4" x14ac:dyDescent="0.2">
      <c r="B6220" s="2"/>
      <c r="C6220" s="2"/>
      <c r="D6220" s="2"/>
    </row>
    <row r="6221" spans="2:4" x14ac:dyDescent="0.2">
      <c r="B6221" s="2"/>
      <c r="C6221" s="2"/>
      <c r="D6221" s="2"/>
    </row>
    <row r="6222" spans="2:4" x14ac:dyDescent="0.2">
      <c r="B6222" s="2"/>
      <c r="C6222" s="2"/>
      <c r="D6222" s="2"/>
    </row>
    <row r="6223" spans="2:4" x14ac:dyDescent="0.2">
      <c r="B6223" s="2"/>
      <c r="C6223" s="2"/>
      <c r="D6223" s="2"/>
    </row>
    <row r="6224" spans="2:4" x14ac:dyDescent="0.2">
      <c r="B6224" s="2"/>
      <c r="C6224" s="2"/>
      <c r="D6224" s="2"/>
    </row>
    <row r="6225" spans="2:4" x14ac:dyDescent="0.2">
      <c r="B6225" s="2"/>
      <c r="C6225" s="2"/>
      <c r="D6225" s="2"/>
    </row>
    <row r="6226" spans="2:4" x14ac:dyDescent="0.2">
      <c r="B6226" s="2"/>
      <c r="C6226" s="2"/>
      <c r="D6226" s="2"/>
    </row>
    <row r="6227" spans="2:4" x14ac:dyDescent="0.2">
      <c r="B6227" s="2"/>
      <c r="C6227" s="2"/>
      <c r="D6227" s="2"/>
    </row>
    <row r="6228" spans="2:4" x14ac:dyDescent="0.2">
      <c r="B6228" s="2"/>
      <c r="C6228" s="2"/>
      <c r="D6228" s="2"/>
    </row>
    <row r="6229" spans="2:4" x14ac:dyDescent="0.2">
      <c r="B6229" s="2"/>
      <c r="C6229" s="2"/>
      <c r="D6229" s="2"/>
    </row>
    <row r="6230" spans="2:4" x14ac:dyDescent="0.2">
      <c r="B6230" s="2"/>
      <c r="C6230" s="2"/>
      <c r="D6230" s="2"/>
    </row>
    <row r="6231" spans="2:4" x14ac:dyDescent="0.2">
      <c r="B6231" s="2"/>
      <c r="C6231" s="2"/>
      <c r="D6231" s="2"/>
    </row>
    <row r="6232" spans="2:4" x14ac:dyDescent="0.2">
      <c r="B6232" s="2"/>
      <c r="C6232" s="2"/>
      <c r="D6232" s="2"/>
    </row>
    <row r="6233" spans="2:4" x14ac:dyDescent="0.2">
      <c r="B6233" s="2"/>
      <c r="C6233" s="2"/>
      <c r="D6233" s="2"/>
    </row>
    <row r="6234" spans="2:4" x14ac:dyDescent="0.2">
      <c r="B6234" s="2"/>
      <c r="C6234" s="2"/>
      <c r="D6234" s="2"/>
    </row>
    <row r="6235" spans="2:4" x14ac:dyDescent="0.2">
      <c r="B6235" s="2"/>
      <c r="C6235" s="2"/>
      <c r="D6235" s="2"/>
    </row>
    <row r="6236" spans="2:4" x14ac:dyDescent="0.2">
      <c r="B6236" s="2"/>
      <c r="C6236" s="2"/>
      <c r="D6236" s="2"/>
    </row>
    <row r="6237" spans="2:4" x14ac:dyDescent="0.2">
      <c r="B6237" s="2"/>
      <c r="C6237" s="2"/>
      <c r="D6237" s="2"/>
    </row>
    <row r="6238" spans="2:4" x14ac:dyDescent="0.2">
      <c r="B6238" s="2"/>
      <c r="C6238" s="2"/>
      <c r="D6238" s="2"/>
    </row>
    <row r="6239" spans="2:4" x14ac:dyDescent="0.2">
      <c r="B6239" s="2"/>
      <c r="C6239" s="2"/>
      <c r="D6239" s="2"/>
    </row>
    <row r="6240" spans="2:4" x14ac:dyDescent="0.2">
      <c r="B6240" s="2"/>
      <c r="C6240" s="2"/>
      <c r="D6240" s="2"/>
    </row>
    <row r="6241" spans="2:4" x14ac:dyDescent="0.2">
      <c r="B6241" s="2"/>
      <c r="C6241" s="2"/>
      <c r="D6241" s="2"/>
    </row>
    <row r="6242" spans="2:4" x14ac:dyDescent="0.2">
      <c r="B6242" s="2"/>
      <c r="C6242" s="2"/>
      <c r="D6242" s="2"/>
    </row>
    <row r="6243" spans="2:4" x14ac:dyDescent="0.2">
      <c r="B6243" s="2"/>
      <c r="C6243" s="2"/>
      <c r="D6243" s="2"/>
    </row>
    <row r="6244" spans="2:4" x14ac:dyDescent="0.2">
      <c r="B6244" s="2"/>
      <c r="C6244" s="2"/>
      <c r="D6244" s="2"/>
    </row>
    <row r="6245" spans="2:4" x14ac:dyDescent="0.2">
      <c r="B6245" s="2"/>
      <c r="C6245" s="2"/>
      <c r="D6245" s="2"/>
    </row>
    <row r="6246" spans="2:4" x14ac:dyDescent="0.2">
      <c r="B6246" s="2"/>
      <c r="C6246" s="2"/>
      <c r="D6246" s="2"/>
    </row>
    <row r="6247" spans="2:4" x14ac:dyDescent="0.2">
      <c r="B6247" s="2"/>
      <c r="C6247" s="2"/>
      <c r="D6247" s="2"/>
    </row>
    <row r="6248" spans="2:4" x14ac:dyDescent="0.2">
      <c r="B6248" s="2"/>
      <c r="C6248" s="2"/>
      <c r="D6248" s="2"/>
    </row>
    <row r="6249" spans="2:4" x14ac:dyDescent="0.2">
      <c r="B6249" s="2"/>
      <c r="C6249" s="2"/>
      <c r="D6249" s="2"/>
    </row>
    <row r="6250" spans="2:4" x14ac:dyDescent="0.2">
      <c r="B6250" s="2"/>
      <c r="C6250" s="2"/>
      <c r="D6250" s="2"/>
    </row>
    <row r="6251" spans="2:4" x14ac:dyDescent="0.2">
      <c r="B6251" s="2"/>
      <c r="C6251" s="2"/>
      <c r="D6251" s="2"/>
    </row>
    <row r="6252" spans="2:4" x14ac:dyDescent="0.2">
      <c r="B6252" s="2"/>
      <c r="C6252" s="2"/>
      <c r="D6252" s="2"/>
    </row>
    <row r="6253" spans="2:4" x14ac:dyDescent="0.2">
      <c r="B6253" s="2"/>
      <c r="C6253" s="2"/>
      <c r="D6253" s="2"/>
    </row>
    <row r="6254" spans="2:4" x14ac:dyDescent="0.2">
      <c r="B6254" s="2"/>
      <c r="C6254" s="2"/>
      <c r="D6254" s="2"/>
    </row>
    <row r="6255" spans="2:4" x14ac:dyDescent="0.2">
      <c r="B6255" s="2"/>
      <c r="C6255" s="2"/>
      <c r="D6255" s="2"/>
    </row>
    <row r="6256" spans="2:4" x14ac:dyDescent="0.2">
      <c r="B6256" s="2"/>
      <c r="C6256" s="2"/>
      <c r="D6256" s="2"/>
    </row>
    <row r="6257" spans="2:4" x14ac:dyDescent="0.2">
      <c r="B6257" s="2"/>
      <c r="C6257" s="2"/>
      <c r="D6257" s="2"/>
    </row>
    <row r="6258" spans="2:4" x14ac:dyDescent="0.2">
      <c r="B6258" s="2"/>
      <c r="C6258" s="2"/>
      <c r="D6258" s="2"/>
    </row>
    <row r="6259" spans="2:4" x14ac:dyDescent="0.2">
      <c r="B6259" s="2"/>
      <c r="C6259" s="2"/>
      <c r="D6259" s="2"/>
    </row>
    <row r="6260" spans="2:4" x14ac:dyDescent="0.2">
      <c r="B6260" s="2"/>
      <c r="C6260" s="2"/>
      <c r="D6260" s="2"/>
    </row>
    <row r="6261" spans="2:4" x14ac:dyDescent="0.2">
      <c r="B6261" s="2"/>
      <c r="C6261" s="2"/>
      <c r="D6261" s="2"/>
    </row>
    <row r="6262" spans="2:4" x14ac:dyDescent="0.2">
      <c r="B6262" s="2"/>
      <c r="C6262" s="2"/>
      <c r="D6262" s="2"/>
    </row>
    <row r="6263" spans="2:4" x14ac:dyDescent="0.2">
      <c r="B6263" s="2"/>
      <c r="C6263" s="2"/>
      <c r="D6263" s="2"/>
    </row>
    <row r="6264" spans="2:4" x14ac:dyDescent="0.2">
      <c r="B6264" s="2"/>
      <c r="C6264" s="2"/>
      <c r="D6264" s="2"/>
    </row>
    <row r="6265" spans="2:4" x14ac:dyDescent="0.2">
      <c r="B6265" s="2"/>
      <c r="C6265" s="2"/>
      <c r="D6265" s="2"/>
    </row>
    <row r="6266" spans="2:4" x14ac:dyDescent="0.2">
      <c r="B6266" s="2"/>
      <c r="C6266" s="2"/>
      <c r="D6266" s="2"/>
    </row>
    <row r="6267" spans="2:4" x14ac:dyDescent="0.2">
      <c r="B6267" s="2"/>
      <c r="C6267" s="2"/>
      <c r="D6267" s="2"/>
    </row>
    <row r="6268" spans="2:4" x14ac:dyDescent="0.2">
      <c r="B6268" s="2"/>
      <c r="C6268" s="2"/>
      <c r="D6268" s="2"/>
    </row>
    <row r="6269" spans="2:4" x14ac:dyDescent="0.2">
      <c r="B6269" s="2"/>
      <c r="C6269" s="2"/>
      <c r="D6269" s="2"/>
    </row>
    <row r="6270" spans="2:4" x14ac:dyDescent="0.2">
      <c r="B6270" s="2"/>
      <c r="C6270" s="2"/>
      <c r="D6270" s="2"/>
    </row>
    <row r="6271" spans="2:4" x14ac:dyDescent="0.2">
      <c r="B6271" s="2"/>
      <c r="C6271" s="2"/>
      <c r="D6271" s="2"/>
    </row>
    <row r="6272" spans="2:4" x14ac:dyDescent="0.2">
      <c r="B6272" s="2"/>
      <c r="C6272" s="2"/>
      <c r="D6272" s="2"/>
    </row>
    <row r="6273" spans="2:4" x14ac:dyDescent="0.2">
      <c r="B6273" s="2"/>
      <c r="C6273" s="2"/>
      <c r="D6273" s="2"/>
    </row>
    <row r="6274" spans="2:4" x14ac:dyDescent="0.2">
      <c r="B6274" s="2"/>
      <c r="C6274" s="2"/>
      <c r="D6274" s="2"/>
    </row>
    <row r="6275" spans="2:4" x14ac:dyDescent="0.2">
      <c r="B6275" s="2"/>
      <c r="C6275" s="2"/>
      <c r="D6275" s="2"/>
    </row>
    <row r="6276" spans="2:4" x14ac:dyDescent="0.2">
      <c r="B6276" s="2"/>
      <c r="C6276" s="2"/>
      <c r="D6276" s="2"/>
    </row>
    <row r="6277" spans="2:4" x14ac:dyDescent="0.2">
      <c r="B6277" s="2"/>
      <c r="C6277" s="2"/>
      <c r="D6277" s="2"/>
    </row>
    <row r="6278" spans="2:4" x14ac:dyDescent="0.2">
      <c r="B6278" s="2"/>
      <c r="C6278" s="2"/>
      <c r="D6278" s="2"/>
    </row>
    <row r="6279" spans="2:4" x14ac:dyDescent="0.2">
      <c r="B6279" s="2"/>
      <c r="C6279" s="2"/>
      <c r="D6279" s="2"/>
    </row>
    <row r="6280" spans="2:4" x14ac:dyDescent="0.2">
      <c r="B6280" s="2"/>
      <c r="C6280" s="2"/>
      <c r="D6280" s="2"/>
    </row>
    <row r="6281" spans="2:4" x14ac:dyDescent="0.2">
      <c r="B6281" s="2"/>
      <c r="C6281" s="2"/>
      <c r="D6281" s="2"/>
    </row>
    <row r="6282" spans="2:4" x14ac:dyDescent="0.2">
      <c r="B6282" s="2"/>
      <c r="C6282" s="2"/>
      <c r="D6282" s="2"/>
    </row>
    <row r="6283" spans="2:4" x14ac:dyDescent="0.2">
      <c r="B6283" s="2"/>
      <c r="C6283" s="2"/>
      <c r="D6283" s="2"/>
    </row>
    <row r="6284" spans="2:4" x14ac:dyDescent="0.2">
      <c r="B6284" s="2"/>
      <c r="C6284" s="2"/>
      <c r="D6284" s="2"/>
    </row>
    <row r="6285" spans="2:4" x14ac:dyDescent="0.2">
      <c r="B6285" s="2"/>
      <c r="C6285" s="2"/>
      <c r="D6285" s="2"/>
    </row>
    <row r="6286" spans="2:4" x14ac:dyDescent="0.2">
      <c r="B6286" s="2"/>
      <c r="C6286" s="2"/>
      <c r="D6286" s="2"/>
    </row>
    <row r="6287" spans="2:4" x14ac:dyDescent="0.2">
      <c r="B6287" s="2"/>
      <c r="C6287" s="2"/>
      <c r="D6287" s="2"/>
    </row>
    <row r="6288" spans="2:4" x14ac:dyDescent="0.2">
      <c r="B6288" s="2"/>
      <c r="C6288" s="2"/>
      <c r="D6288" s="2"/>
    </row>
    <row r="6289" spans="2:4" x14ac:dyDescent="0.2">
      <c r="B6289" s="2"/>
      <c r="C6289" s="2"/>
      <c r="D6289" s="2"/>
    </row>
    <row r="6290" spans="2:4" x14ac:dyDescent="0.2">
      <c r="B6290" s="2"/>
      <c r="C6290" s="2"/>
      <c r="D6290" s="2"/>
    </row>
    <row r="6291" spans="2:4" x14ac:dyDescent="0.2">
      <c r="B6291" s="2"/>
      <c r="C6291" s="2"/>
      <c r="D6291" s="2"/>
    </row>
    <row r="6292" spans="2:4" x14ac:dyDescent="0.2">
      <c r="B6292" s="2"/>
      <c r="C6292" s="2"/>
      <c r="D6292" s="2"/>
    </row>
    <row r="6293" spans="2:4" x14ac:dyDescent="0.2">
      <c r="B6293" s="2"/>
      <c r="C6293" s="2"/>
      <c r="D6293" s="2"/>
    </row>
    <row r="6294" spans="2:4" x14ac:dyDescent="0.2">
      <c r="B6294" s="2"/>
      <c r="C6294" s="2"/>
      <c r="D6294" s="2"/>
    </row>
    <row r="6295" spans="2:4" x14ac:dyDescent="0.2">
      <c r="B6295" s="2"/>
      <c r="C6295" s="2"/>
      <c r="D6295" s="2"/>
    </row>
    <row r="6296" spans="2:4" x14ac:dyDescent="0.2">
      <c r="B6296" s="2"/>
      <c r="C6296" s="2"/>
      <c r="D6296" s="2"/>
    </row>
    <row r="6297" spans="2:4" x14ac:dyDescent="0.2">
      <c r="B6297" s="2"/>
      <c r="C6297" s="2"/>
      <c r="D6297" s="2"/>
    </row>
    <row r="6298" spans="2:4" x14ac:dyDescent="0.2">
      <c r="B6298" s="2"/>
      <c r="C6298" s="2"/>
      <c r="D6298" s="2"/>
    </row>
    <row r="6299" spans="2:4" x14ac:dyDescent="0.2">
      <c r="B6299" s="2"/>
      <c r="C6299" s="2"/>
      <c r="D6299" s="2"/>
    </row>
    <row r="6300" spans="2:4" x14ac:dyDescent="0.2">
      <c r="B6300" s="2"/>
      <c r="C6300" s="2"/>
      <c r="D6300" s="2"/>
    </row>
    <row r="6301" spans="2:4" x14ac:dyDescent="0.2">
      <c r="B6301" s="2"/>
      <c r="C6301" s="2"/>
      <c r="D6301" s="2"/>
    </row>
    <row r="6302" spans="2:4" x14ac:dyDescent="0.2">
      <c r="B6302" s="2"/>
      <c r="C6302" s="2"/>
      <c r="D6302" s="2"/>
    </row>
    <row r="6303" spans="2:4" x14ac:dyDescent="0.2">
      <c r="B6303" s="2"/>
      <c r="C6303" s="2"/>
      <c r="D6303" s="2"/>
    </row>
    <row r="6304" spans="2:4" x14ac:dyDescent="0.2">
      <c r="B6304" s="2"/>
      <c r="C6304" s="2"/>
      <c r="D6304" s="2"/>
    </row>
    <row r="6305" spans="2:4" x14ac:dyDescent="0.2">
      <c r="B6305" s="2"/>
      <c r="C6305" s="2"/>
      <c r="D6305" s="2"/>
    </row>
    <row r="6306" spans="2:4" x14ac:dyDescent="0.2">
      <c r="B6306" s="2"/>
      <c r="C6306" s="2"/>
      <c r="D6306" s="2"/>
    </row>
    <row r="6307" spans="2:4" x14ac:dyDescent="0.2">
      <c r="B6307" s="2"/>
      <c r="C6307" s="2"/>
      <c r="D6307" s="2"/>
    </row>
    <row r="6308" spans="2:4" x14ac:dyDescent="0.2">
      <c r="B6308" s="2"/>
      <c r="C6308" s="2"/>
      <c r="D6308" s="2"/>
    </row>
    <row r="6309" spans="2:4" x14ac:dyDescent="0.2">
      <c r="B6309" s="2"/>
      <c r="C6309" s="2"/>
      <c r="D6309" s="2"/>
    </row>
    <row r="6310" spans="2:4" x14ac:dyDescent="0.2">
      <c r="B6310" s="2"/>
      <c r="C6310" s="2"/>
      <c r="D6310" s="2"/>
    </row>
    <row r="6311" spans="2:4" x14ac:dyDescent="0.2">
      <c r="B6311" s="2"/>
      <c r="C6311" s="2"/>
      <c r="D6311" s="2"/>
    </row>
    <row r="6312" spans="2:4" x14ac:dyDescent="0.2">
      <c r="B6312" s="2"/>
      <c r="C6312" s="2"/>
      <c r="D6312" s="2"/>
    </row>
    <row r="6313" spans="2:4" x14ac:dyDescent="0.2">
      <c r="B6313" s="2"/>
      <c r="C6313" s="2"/>
      <c r="D6313" s="2"/>
    </row>
    <row r="6314" spans="2:4" x14ac:dyDescent="0.2">
      <c r="B6314" s="2"/>
      <c r="C6314" s="2"/>
      <c r="D6314" s="2"/>
    </row>
    <row r="6315" spans="2:4" x14ac:dyDescent="0.2">
      <c r="B6315" s="2"/>
      <c r="C6315" s="2"/>
      <c r="D6315" s="2"/>
    </row>
    <row r="6316" spans="2:4" x14ac:dyDescent="0.2">
      <c r="B6316" s="2"/>
      <c r="C6316" s="2"/>
      <c r="D6316" s="2"/>
    </row>
    <row r="6317" spans="2:4" x14ac:dyDescent="0.2">
      <c r="B6317" s="2"/>
      <c r="C6317" s="2"/>
      <c r="D6317" s="2"/>
    </row>
    <row r="6318" spans="2:4" x14ac:dyDescent="0.2">
      <c r="B6318" s="2"/>
      <c r="C6318" s="2"/>
      <c r="D6318" s="2"/>
    </row>
    <row r="6319" spans="2:4" x14ac:dyDescent="0.2">
      <c r="B6319" s="2"/>
      <c r="C6319" s="2"/>
      <c r="D6319" s="2"/>
    </row>
    <row r="6320" spans="2:4" x14ac:dyDescent="0.2">
      <c r="B6320" s="2"/>
      <c r="C6320" s="2"/>
      <c r="D6320" s="2"/>
    </row>
    <row r="6321" spans="2:4" x14ac:dyDescent="0.2">
      <c r="B6321" s="2"/>
      <c r="C6321" s="2"/>
      <c r="D6321" s="2"/>
    </row>
    <row r="6322" spans="2:4" x14ac:dyDescent="0.2">
      <c r="B6322" s="2"/>
      <c r="C6322" s="2"/>
      <c r="D6322" s="2"/>
    </row>
    <row r="6323" spans="2:4" x14ac:dyDescent="0.2">
      <c r="B6323" s="2"/>
      <c r="C6323" s="2"/>
      <c r="D6323" s="2"/>
    </row>
    <row r="6324" spans="2:4" x14ac:dyDescent="0.2">
      <c r="B6324" s="2"/>
      <c r="C6324" s="2"/>
      <c r="D6324" s="2"/>
    </row>
    <row r="6325" spans="2:4" x14ac:dyDescent="0.2">
      <c r="B6325" s="2"/>
      <c r="C6325" s="2"/>
      <c r="D6325" s="2"/>
    </row>
    <row r="6326" spans="2:4" x14ac:dyDescent="0.2">
      <c r="B6326" s="2"/>
      <c r="C6326" s="2"/>
      <c r="D6326" s="2"/>
    </row>
    <row r="6327" spans="2:4" x14ac:dyDescent="0.2">
      <c r="B6327" s="2"/>
      <c r="C6327" s="2"/>
      <c r="D6327" s="2"/>
    </row>
    <row r="6328" spans="2:4" x14ac:dyDescent="0.2">
      <c r="B6328" s="2"/>
      <c r="C6328" s="2"/>
      <c r="D6328" s="2"/>
    </row>
    <row r="6329" spans="2:4" x14ac:dyDescent="0.2">
      <c r="B6329" s="2"/>
      <c r="C6329" s="2"/>
      <c r="D6329" s="2"/>
    </row>
    <row r="6330" spans="2:4" x14ac:dyDescent="0.2">
      <c r="B6330" s="2"/>
      <c r="C6330" s="2"/>
      <c r="D6330" s="2"/>
    </row>
    <row r="6331" spans="2:4" x14ac:dyDescent="0.2">
      <c r="B6331" s="2"/>
      <c r="C6331" s="2"/>
      <c r="D6331" s="2"/>
    </row>
    <row r="6332" spans="2:4" x14ac:dyDescent="0.2">
      <c r="B6332" s="2"/>
      <c r="C6332" s="2"/>
      <c r="D6332" s="2"/>
    </row>
    <row r="6333" spans="2:4" x14ac:dyDescent="0.2">
      <c r="B6333" s="2"/>
      <c r="C6333" s="2"/>
      <c r="D6333" s="2"/>
    </row>
    <row r="6334" spans="2:4" x14ac:dyDescent="0.2">
      <c r="B6334" s="2"/>
      <c r="C6334" s="2"/>
      <c r="D6334" s="2"/>
    </row>
    <row r="6335" spans="2:4" x14ac:dyDescent="0.2">
      <c r="B6335" s="2"/>
      <c r="C6335" s="2"/>
      <c r="D6335" s="2"/>
    </row>
    <row r="6336" spans="2:4" x14ac:dyDescent="0.2">
      <c r="B6336" s="2"/>
      <c r="C6336" s="2"/>
      <c r="D6336" s="2"/>
    </row>
    <row r="6337" spans="2:4" x14ac:dyDescent="0.2">
      <c r="B6337" s="2"/>
      <c r="C6337" s="2"/>
      <c r="D6337" s="2"/>
    </row>
    <row r="6338" spans="2:4" x14ac:dyDescent="0.2">
      <c r="B6338" s="2"/>
      <c r="C6338" s="2"/>
      <c r="D6338" s="2"/>
    </row>
    <row r="6339" spans="2:4" x14ac:dyDescent="0.2">
      <c r="B6339" s="2"/>
      <c r="C6339" s="2"/>
      <c r="D6339" s="2"/>
    </row>
    <row r="6340" spans="2:4" x14ac:dyDescent="0.2">
      <c r="B6340" s="2"/>
      <c r="C6340" s="2"/>
      <c r="D6340" s="2"/>
    </row>
    <row r="6341" spans="2:4" x14ac:dyDescent="0.2">
      <c r="B6341" s="2"/>
      <c r="C6341" s="2"/>
      <c r="D6341" s="2"/>
    </row>
    <row r="6342" spans="2:4" x14ac:dyDescent="0.2">
      <c r="B6342" s="2"/>
      <c r="C6342" s="2"/>
      <c r="D6342" s="2"/>
    </row>
    <row r="6343" spans="2:4" x14ac:dyDescent="0.2">
      <c r="B6343" s="2"/>
      <c r="C6343" s="2"/>
      <c r="D6343" s="2"/>
    </row>
    <row r="6344" spans="2:4" x14ac:dyDescent="0.2">
      <c r="B6344" s="2"/>
      <c r="C6344" s="2"/>
      <c r="D6344" s="2"/>
    </row>
    <row r="6345" spans="2:4" x14ac:dyDescent="0.2">
      <c r="B6345" s="2"/>
      <c r="C6345" s="2"/>
      <c r="D6345" s="2"/>
    </row>
    <row r="6346" spans="2:4" x14ac:dyDescent="0.2">
      <c r="B6346" s="2"/>
      <c r="C6346" s="2"/>
      <c r="D6346" s="2"/>
    </row>
    <row r="6347" spans="2:4" x14ac:dyDescent="0.2">
      <c r="B6347" s="2"/>
      <c r="C6347" s="2"/>
      <c r="D6347" s="2"/>
    </row>
    <row r="6348" spans="2:4" x14ac:dyDescent="0.2">
      <c r="B6348" s="2"/>
      <c r="C6348" s="2"/>
      <c r="D6348" s="2"/>
    </row>
    <row r="6349" spans="2:4" x14ac:dyDescent="0.2">
      <c r="B6349" s="2"/>
      <c r="C6349" s="2"/>
      <c r="D6349" s="2"/>
    </row>
    <row r="6350" spans="2:4" x14ac:dyDescent="0.2">
      <c r="B6350" s="2"/>
      <c r="C6350" s="2"/>
      <c r="D6350" s="2"/>
    </row>
    <row r="6351" spans="2:4" x14ac:dyDescent="0.2">
      <c r="B6351" s="2"/>
      <c r="C6351" s="2"/>
      <c r="D6351" s="2"/>
    </row>
    <row r="6352" spans="2:4" x14ac:dyDescent="0.2">
      <c r="B6352" s="2"/>
      <c r="C6352" s="2"/>
      <c r="D6352" s="2"/>
    </row>
    <row r="6353" spans="2:4" x14ac:dyDescent="0.2">
      <c r="B6353" s="2"/>
      <c r="C6353" s="2"/>
      <c r="D6353" s="2"/>
    </row>
    <row r="6354" spans="2:4" x14ac:dyDescent="0.2">
      <c r="B6354" s="2"/>
      <c r="C6354" s="2"/>
      <c r="D6354" s="2"/>
    </row>
    <row r="6355" spans="2:4" x14ac:dyDescent="0.2">
      <c r="B6355" s="2"/>
      <c r="C6355" s="2"/>
      <c r="D6355" s="2"/>
    </row>
    <row r="6356" spans="2:4" x14ac:dyDescent="0.2">
      <c r="B6356" s="2"/>
      <c r="C6356" s="2"/>
      <c r="D6356" s="2"/>
    </row>
    <row r="6357" spans="2:4" x14ac:dyDescent="0.2">
      <c r="B6357" s="2"/>
      <c r="C6357" s="2"/>
      <c r="D6357" s="2"/>
    </row>
    <row r="6358" spans="2:4" x14ac:dyDescent="0.2">
      <c r="B6358" s="2"/>
      <c r="C6358" s="2"/>
      <c r="D6358" s="2"/>
    </row>
    <row r="6359" spans="2:4" x14ac:dyDescent="0.2">
      <c r="B6359" s="2"/>
      <c r="C6359" s="2"/>
      <c r="D6359" s="2"/>
    </row>
    <row r="6360" spans="2:4" x14ac:dyDescent="0.2">
      <c r="B6360" s="2"/>
      <c r="C6360" s="2"/>
      <c r="D6360" s="2"/>
    </row>
    <row r="6361" spans="2:4" x14ac:dyDescent="0.2">
      <c r="B6361" s="2"/>
      <c r="C6361" s="2"/>
      <c r="D6361" s="2"/>
    </row>
    <row r="6362" spans="2:4" x14ac:dyDescent="0.2">
      <c r="B6362" s="2"/>
      <c r="C6362" s="2"/>
      <c r="D6362" s="2"/>
    </row>
    <row r="6363" spans="2:4" x14ac:dyDescent="0.2">
      <c r="B6363" s="2"/>
      <c r="C6363" s="2"/>
      <c r="D6363" s="2"/>
    </row>
    <row r="6364" spans="2:4" x14ac:dyDescent="0.2">
      <c r="B6364" s="2"/>
      <c r="C6364" s="2"/>
      <c r="D6364" s="2"/>
    </row>
    <row r="6365" spans="2:4" x14ac:dyDescent="0.2">
      <c r="B6365" s="2"/>
      <c r="C6365" s="2"/>
      <c r="D6365" s="2"/>
    </row>
    <row r="6366" spans="2:4" x14ac:dyDescent="0.2">
      <c r="B6366" s="2"/>
      <c r="C6366" s="2"/>
      <c r="D6366" s="2"/>
    </row>
    <row r="6367" spans="2:4" x14ac:dyDescent="0.2">
      <c r="B6367" s="2"/>
      <c r="C6367" s="2"/>
      <c r="D6367" s="2"/>
    </row>
    <row r="6368" spans="2:4" x14ac:dyDescent="0.2">
      <c r="B6368" s="2"/>
      <c r="C6368" s="2"/>
      <c r="D6368" s="2"/>
    </row>
    <row r="6369" spans="2:4" x14ac:dyDescent="0.2">
      <c r="B6369" s="2"/>
      <c r="C6369" s="2"/>
      <c r="D6369" s="2"/>
    </row>
    <row r="6370" spans="2:4" x14ac:dyDescent="0.2">
      <c r="B6370" s="2"/>
      <c r="C6370" s="2"/>
      <c r="D6370" s="2"/>
    </row>
    <row r="6371" spans="2:4" x14ac:dyDescent="0.2">
      <c r="B6371" s="2"/>
      <c r="C6371" s="2"/>
      <c r="D6371" s="2"/>
    </row>
    <row r="6372" spans="2:4" x14ac:dyDescent="0.2">
      <c r="B6372" s="2"/>
      <c r="C6372" s="2"/>
      <c r="D6372" s="2"/>
    </row>
    <row r="6373" spans="2:4" x14ac:dyDescent="0.2">
      <c r="B6373" s="2"/>
      <c r="C6373" s="2"/>
      <c r="D6373" s="2"/>
    </row>
    <row r="6374" spans="2:4" x14ac:dyDescent="0.2">
      <c r="B6374" s="2"/>
      <c r="C6374" s="2"/>
      <c r="D6374" s="2"/>
    </row>
    <row r="6375" spans="2:4" x14ac:dyDescent="0.2">
      <c r="B6375" s="2"/>
      <c r="C6375" s="2"/>
      <c r="D6375" s="2"/>
    </row>
    <row r="6376" spans="2:4" x14ac:dyDescent="0.2">
      <c r="B6376" s="2"/>
      <c r="C6376" s="2"/>
      <c r="D6376" s="2"/>
    </row>
    <row r="6377" spans="2:4" x14ac:dyDescent="0.2">
      <c r="B6377" s="2"/>
      <c r="C6377" s="2"/>
      <c r="D6377" s="2"/>
    </row>
    <row r="6378" spans="2:4" x14ac:dyDescent="0.2">
      <c r="B6378" s="2"/>
      <c r="C6378" s="2"/>
      <c r="D6378" s="2"/>
    </row>
    <row r="6379" spans="2:4" x14ac:dyDescent="0.2">
      <c r="B6379" s="2"/>
      <c r="C6379" s="2"/>
      <c r="D6379" s="2"/>
    </row>
    <row r="6380" spans="2:4" x14ac:dyDescent="0.2">
      <c r="B6380" s="2"/>
      <c r="C6380" s="2"/>
      <c r="D6380" s="2"/>
    </row>
    <row r="6381" spans="2:4" x14ac:dyDescent="0.2">
      <c r="B6381" s="2"/>
      <c r="C6381" s="2"/>
      <c r="D6381" s="2"/>
    </row>
    <row r="6382" spans="2:4" x14ac:dyDescent="0.2">
      <c r="B6382" s="2"/>
      <c r="C6382" s="2"/>
      <c r="D6382" s="2"/>
    </row>
    <row r="6383" spans="2:4" x14ac:dyDescent="0.2">
      <c r="B6383" s="2"/>
      <c r="C6383" s="2"/>
      <c r="D6383" s="2"/>
    </row>
    <row r="6384" spans="2:4" x14ac:dyDescent="0.2">
      <c r="B6384" s="2"/>
      <c r="C6384" s="2"/>
      <c r="D6384" s="2"/>
    </row>
    <row r="6385" spans="2:4" x14ac:dyDescent="0.2">
      <c r="B6385" s="2"/>
      <c r="C6385" s="2"/>
      <c r="D6385" s="2"/>
    </row>
    <row r="6386" spans="2:4" x14ac:dyDescent="0.2">
      <c r="B6386" s="2"/>
      <c r="C6386" s="2"/>
      <c r="D6386" s="2"/>
    </row>
    <row r="6387" spans="2:4" x14ac:dyDescent="0.2">
      <c r="B6387" s="2"/>
      <c r="C6387" s="2"/>
      <c r="D6387" s="2"/>
    </row>
    <row r="6388" spans="2:4" x14ac:dyDescent="0.2">
      <c r="B6388" s="2"/>
      <c r="C6388" s="2"/>
      <c r="D6388" s="2"/>
    </row>
    <row r="6389" spans="2:4" x14ac:dyDescent="0.2">
      <c r="B6389" s="2"/>
      <c r="C6389" s="2"/>
      <c r="D6389" s="2"/>
    </row>
    <row r="6390" spans="2:4" x14ac:dyDescent="0.2">
      <c r="B6390" s="2"/>
      <c r="C6390" s="2"/>
      <c r="D6390" s="2"/>
    </row>
    <row r="6391" spans="2:4" x14ac:dyDescent="0.2">
      <c r="B6391" s="2"/>
      <c r="C6391" s="2"/>
      <c r="D6391" s="2"/>
    </row>
    <row r="6392" spans="2:4" x14ac:dyDescent="0.2">
      <c r="B6392" s="2"/>
      <c r="C6392" s="2"/>
      <c r="D6392" s="2"/>
    </row>
    <row r="6393" spans="2:4" x14ac:dyDescent="0.2">
      <c r="B6393" s="2"/>
      <c r="C6393" s="2"/>
      <c r="D6393" s="2"/>
    </row>
    <row r="6394" spans="2:4" x14ac:dyDescent="0.2">
      <c r="B6394" s="2"/>
      <c r="C6394" s="2"/>
      <c r="D6394" s="2"/>
    </row>
    <row r="6395" spans="2:4" x14ac:dyDescent="0.2">
      <c r="B6395" s="2"/>
      <c r="C6395" s="2"/>
      <c r="D6395" s="2"/>
    </row>
    <row r="6396" spans="2:4" x14ac:dyDescent="0.2">
      <c r="B6396" s="2"/>
      <c r="C6396" s="2"/>
      <c r="D6396" s="2"/>
    </row>
    <row r="6397" spans="2:4" x14ac:dyDescent="0.2">
      <c r="B6397" s="2"/>
      <c r="C6397" s="2"/>
      <c r="D6397" s="2"/>
    </row>
    <row r="6398" spans="2:4" x14ac:dyDescent="0.2">
      <c r="B6398" s="2"/>
      <c r="C6398" s="2"/>
      <c r="D6398" s="2"/>
    </row>
    <row r="6399" spans="2:4" x14ac:dyDescent="0.2">
      <c r="B6399" s="2"/>
      <c r="C6399" s="2"/>
      <c r="D6399" s="2"/>
    </row>
    <row r="6400" spans="2:4" x14ac:dyDescent="0.2">
      <c r="B6400" s="2"/>
      <c r="C6400" s="2"/>
      <c r="D6400" s="2"/>
    </row>
    <row r="6401" spans="2:4" x14ac:dyDescent="0.2">
      <c r="B6401" s="2"/>
      <c r="C6401" s="2"/>
      <c r="D6401" s="2"/>
    </row>
    <row r="6402" spans="2:4" x14ac:dyDescent="0.2">
      <c r="B6402" s="2"/>
      <c r="C6402" s="2"/>
      <c r="D6402" s="2"/>
    </row>
    <row r="6403" spans="2:4" x14ac:dyDescent="0.2">
      <c r="B6403" s="2"/>
      <c r="C6403" s="2"/>
      <c r="D6403" s="2"/>
    </row>
    <row r="6404" spans="2:4" x14ac:dyDescent="0.2">
      <c r="B6404" s="2"/>
      <c r="C6404" s="2"/>
      <c r="D6404" s="2"/>
    </row>
    <row r="6405" spans="2:4" x14ac:dyDescent="0.2">
      <c r="B6405" s="2"/>
      <c r="C6405" s="2"/>
      <c r="D6405" s="2"/>
    </row>
    <row r="6406" spans="2:4" x14ac:dyDescent="0.2">
      <c r="B6406" s="2"/>
      <c r="C6406" s="2"/>
      <c r="D6406" s="2"/>
    </row>
    <row r="6407" spans="2:4" x14ac:dyDescent="0.2">
      <c r="B6407" s="2"/>
      <c r="C6407" s="2"/>
      <c r="D6407" s="2"/>
    </row>
    <row r="6408" spans="2:4" x14ac:dyDescent="0.2">
      <c r="B6408" s="2"/>
      <c r="C6408" s="2"/>
      <c r="D6408" s="2"/>
    </row>
    <row r="6409" spans="2:4" x14ac:dyDescent="0.2">
      <c r="B6409" s="2"/>
      <c r="C6409" s="2"/>
      <c r="D6409" s="2"/>
    </row>
    <row r="6410" spans="2:4" x14ac:dyDescent="0.2">
      <c r="B6410" s="2"/>
      <c r="C6410" s="2"/>
      <c r="D6410" s="2"/>
    </row>
    <row r="6411" spans="2:4" x14ac:dyDescent="0.2">
      <c r="B6411" s="2"/>
      <c r="C6411" s="2"/>
      <c r="D6411" s="2"/>
    </row>
    <row r="6412" spans="2:4" x14ac:dyDescent="0.2">
      <c r="B6412" s="2"/>
      <c r="C6412" s="2"/>
      <c r="D6412" s="2"/>
    </row>
    <row r="6413" spans="2:4" x14ac:dyDescent="0.2">
      <c r="B6413" s="2"/>
      <c r="C6413" s="2"/>
      <c r="D6413" s="2"/>
    </row>
    <row r="6414" spans="2:4" x14ac:dyDescent="0.2">
      <c r="B6414" s="2"/>
      <c r="C6414" s="2"/>
      <c r="D6414" s="2"/>
    </row>
    <row r="6415" spans="2:4" x14ac:dyDescent="0.2">
      <c r="B6415" s="2"/>
      <c r="C6415" s="2"/>
      <c r="D6415" s="2"/>
    </row>
    <row r="6416" spans="2:4" x14ac:dyDescent="0.2">
      <c r="B6416" s="2"/>
      <c r="C6416" s="2"/>
      <c r="D6416" s="2"/>
    </row>
    <row r="6417" spans="2:4" x14ac:dyDescent="0.2">
      <c r="B6417" s="2"/>
      <c r="C6417" s="2"/>
      <c r="D6417" s="2"/>
    </row>
    <row r="6418" spans="2:4" x14ac:dyDescent="0.2">
      <c r="B6418" s="2"/>
      <c r="C6418" s="2"/>
      <c r="D6418" s="2"/>
    </row>
    <row r="6419" spans="2:4" x14ac:dyDescent="0.2">
      <c r="B6419" s="2"/>
      <c r="C6419" s="2"/>
      <c r="D6419" s="2"/>
    </row>
    <row r="6420" spans="2:4" x14ac:dyDescent="0.2">
      <c r="B6420" s="2"/>
      <c r="C6420" s="2"/>
      <c r="D6420" s="2"/>
    </row>
    <row r="6421" spans="2:4" x14ac:dyDescent="0.2">
      <c r="B6421" s="2"/>
      <c r="C6421" s="2"/>
      <c r="D6421" s="2"/>
    </row>
    <row r="6422" spans="2:4" x14ac:dyDescent="0.2">
      <c r="B6422" s="2"/>
      <c r="C6422" s="2"/>
      <c r="D6422" s="2"/>
    </row>
    <row r="6423" spans="2:4" x14ac:dyDescent="0.2">
      <c r="B6423" s="2"/>
      <c r="C6423" s="2"/>
      <c r="D6423" s="2"/>
    </row>
    <row r="6424" spans="2:4" x14ac:dyDescent="0.2">
      <c r="B6424" s="2"/>
      <c r="C6424" s="2"/>
      <c r="D6424" s="2"/>
    </row>
    <row r="6425" spans="2:4" x14ac:dyDescent="0.2">
      <c r="B6425" s="2"/>
      <c r="C6425" s="2"/>
      <c r="D6425" s="2"/>
    </row>
    <row r="6426" spans="2:4" x14ac:dyDescent="0.2">
      <c r="B6426" s="2"/>
      <c r="C6426" s="2"/>
      <c r="D6426" s="2"/>
    </row>
    <row r="6427" spans="2:4" x14ac:dyDescent="0.2">
      <c r="B6427" s="2"/>
      <c r="C6427" s="2"/>
      <c r="D6427" s="2"/>
    </row>
    <row r="6428" spans="2:4" x14ac:dyDescent="0.2">
      <c r="B6428" s="2"/>
      <c r="C6428" s="2"/>
      <c r="D6428" s="2"/>
    </row>
    <row r="6429" spans="2:4" x14ac:dyDescent="0.2">
      <c r="B6429" s="2"/>
      <c r="C6429" s="2"/>
      <c r="D6429" s="2"/>
    </row>
    <row r="6430" spans="2:4" x14ac:dyDescent="0.2">
      <c r="B6430" s="2"/>
      <c r="C6430" s="2"/>
      <c r="D6430" s="2"/>
    </row>
    <row r="6431" spans="2:4" x14ac:dyDescent="0.2">
      <c r="B6431" s="2"/>
      <c r="C6431" s="2"/>
      <c r="D6431" s="2"/>
    </row>
    <row r="6432" spans="2:4" x14ac:dyDescent="0.2">
      <c r="B6432" s="2"/>
      <c r="C6432" s="2"/>
      <c r="D6432" s="2"/>
    </row>
    <row r="6433" spans="2:4" x14ac:dyDescent="0.2">
      <c r="B6433" s="2"/>
      <c r="C6433" s="2"/>
      <c r="D6433" s="2"/>
    </row>
    <row r="6434" spans="2:4" x14ac:dyDescent="0.2">
      <c r="B6434" s="2"/>
      <c r="C6434" s="2"/>
      <c r="D6434" s="2"/>
    </row>
    <row r="6435" spans="2:4" x14ac:dyDescent="0.2">
      <c r="B6435" s="2"/>
      <c r="C6435" s="2"/>
      <c r="D6435" s="2"/>
    </row>
    <row r="6436" spans="2:4" x14ac:dyDescent="0.2">
      <c r="B6436" s="2"/>
      <c r="C6436" s="2"/>
      <c r="D6436" s="2"/>
    </row>
    <row r="6437" spans="2:4" x14ac:dyDescent="0.2">
      <c r="B6437" s="2"/>
      <c r="C6437" s="2"/>
      <c r="D6437" s="2"/>
    </row>
    <row r="6438" spans="2:4" x14ac:dyDescent="0.2">
      <c r="B6438" s="2"/>
      <c r="C6438" s="2"/>
      <c r="D6438" s="2"/>
    </row>
    <row r="6439" spans="2:4" x14ac:dyDescent="0.2">
      <c r="B6439" s="2"/>
      <c r="C6439" s="2"/>
      <c r="D6439" s="2"/>
    </row>
    <row r="6440" spans="2:4" x14ac:dyDescent="0.2">
      <c r="B6440" s="2"/>
      <c r="C6440" s="2"/>
      <c r="D6440" s="2"/>
    </row>
    <row r="6441" spans="2:4" x14ac:dyDescent="0.2">
      <c r="B6441" s="2"/>
      <c r="C6441" s="2"/>
      <c r="D6441" s="2"/>
    </row>
    <row r="6442" spans="2:4" x14ac:dyDescent="0.2">
      <c r="B6442" s="2"/>
      <c r="C6442" s="2"/>
      <c r="D6442" s="2"/>
    </row>
    <row r="6443" spans="2:4" x14ac:dyDescent="0.2">
      <c r="B6443" s="2"/>
      <c r="C6443" s="2"/>
      <c r="D6443" s="2"/>
    </row>
    <row r="6444" spans="2:4" x14ac:dyDescent="0.2">
      <c r="B6444" s="2"/>
      <c r="C6444" s="2"/>
      <c r="D6444" s="2"/>
    </row>
    <row r="6445" spans="2:4" x14ac:dyDescent="0.2">
      <c r="B6445" s="2"/>
      <c r="C6445" s="2"/>
      <c r="D6445" s="2"/>
    </row>
    <row r="6446" spans="2:4" x14ac:dyDescent="0.2">
      <c r="B6446" s="2"/>
      <c r="C6446" s="2"/>
      <c r="D6446" s="2"/>
    </row>
    <row r="6447" spans="2:4" x14ac:dyDescent="0.2">
      <c r="B6447" s="2"/>
      <c r="C6447" s="2"/>
      <c r="D6447" s="2"/>
    </row>
    <row r="6448" spans="2:4" x14ac:dyDescent="0.2">
      <c r="B6448" s="2"/>
      <c r="C6448" s="2"/>
      <c r="D6448" s="2"/>
    </row>
    <row r="6449" spans="2:4" x14ac:dyDescent="0.2">
      <c r="B6449" s="2"/>
      <c r="C6449" s="2"/>
      <c r="D6449" s="2"/>
    </row>
    <row r="6450" spans="2:4" x14ac:dyDescent="0.2">
      <c r="B6450" s="2"/>
      <c r="C6450" s="2"/>
      <c r="D6450" s="2"/>
    </row>
    <row r="6451" spans="2:4" x14ac:dyDescent="0.2">
      <c r="B6451" s="2"/>
      <c r="C6451" s="2"/>
      <c r="D6451" s="2"/>
    </row>
    <row r="6452" spans="2:4" x14ac:dyDescent="0.2">
      <c r="B6452" s="2"/>
      <c r="C6452" s="2"/>
      <c r="D6452" s="2"/>
    </row>
    <row r="6453" spans="2:4" x14ac:dyDescent="0.2">
      <c r="B6453" s="2"/>
      <c r="C6453" s="2"/>
      <c r="D6453" s="2"/>
    </row>
    <row r="6454" spans="2:4" x14ac:dyDescent="0.2">
      <c r="B6454" s="2"/>
      <c r="C6454" s="2"/>
      <c r="D6454" s="2"/>
    </row>
    <row r="6455" spans="2:4" x14ac:dyDescent="0.2">
      <c r="B6455" s="2"/>
      <c r="C6455" s="2"/>
      <c r="D6455" s="2"/>
    </row>
    <row r="6456" spans="2:4" x14ac:dyDescent="0.2">
      <c r="B6456" s="2"/>
      <c r="C6456" s="2"/>
      <c r="D6456" s="2"/>
    </row>
    <row r="6457" spans="2:4" x14ac:dyDescent="0.2">
      <c r="B6457" s="2"/>
      <c r="C6457" s="2"/>
      <c r="D6457" s="2"/>
    </row>
    <row r="6458" spans="2:4" x14ac:dyDescent="0.2">
      <c r="B6458" s="2"/>
      <c r="C6458" s="2"/>
      <c r="D6458" s="2"/>
    </row>
    <row r="6459" spans="2:4" x14ac:dyDescent="0.2">
      <c r="B6459" s="2"/>
      <c r="C6459" s="2"/>
      <c r="D6459" s="2"/>
    </row>
    <row r="6460" spans="2:4" x14ac:dyDescent="0.2">
      <c r="B6460" s="2"/>
      <c r="C6460" s="2"/>
      <c r="D6460" s="2"/>
    </row>
    <row r="6461" spans="2:4" x14ac:dyDescent="0.2">
      <c r="B6461" s="2"/>
      <c r="C6461" s="2"/>
      <c r="D6461" s="2"/>
    </row>
    <row r="6462" spans="2:4" x14ac:dyDescent="0.2">
      <c r="B6462" s="2"/>
      <c r="C6462" s="2"/>
      <c r="D6462" s="2"/>
    </row>
    <row r="6463" spans="2:4" x14ac:dyDescent="0.2">
      <c r="B6463" s="2"/>
      <c r="C6463" s="2"/>
      <c r="D6463" s="2"/>
    </row>
    <row r="6464" spans="2:4" x14ac:dyDescent="0.2">
      <c r="B6464" s="2"/>
      <c r="C6464" s="2"/>
      <c r="D6464" s="2"/>
    </row>
    <row r="6465" spans="2:4" x14ac:dyDescent="0.2">
      <c r="B6465" s="2"/>
      <c r="C6465" s="2"/>
      <c r="D6465" s="2"/>
    </row>
    <row r="6466" spans="2:4" x14ac:dyDescent="0.2">
      <c r="B6466" s="2"/>
      <c r="C6466" s="2"/>
      <c r="D6466" s="2"/>
    </row>
    <row r="6467" spans="2:4" x14ac:dyDescent="0.2">
      <c r="B6467" s="2"/>
      <c r="C6467" s="2"/>
      <c r="D6467" s="2"/>
    </row>
    <row r="6468" spans="2:4" x14ac:dyDescent="0.2">
      <c r="B6468" s="2"/>
      <c r="C6468" s="2"/>
      <c r="D6468" s="2"/>
    </row>
    <row r="6469" spans="2:4" x14ac:dyDescent="0.2">
      <c r="B6469" s="2"/>
      <c r="C6469" s="2"/>
      <c r="D6469" s="2"/>
    </row>
    <row r="6470" spans="2:4" x14ac:dyDescent="0.2">
      <c r="B6470" s="2"/>
      <c r="C6470" s="2"/>
      <c r="D6470" s="2"/>
    </row>
    <row r="6471" spans="2:4" x14ac:dyDescent="0.2">
      <c r="B6471" s="2"/>
      <c r="C6471" s="2"/>
      <c r="D6471" s="2"/>
    </row>
    <row r="6472" spans="2:4" x14ac:dyDescent="0.2">
      <c r="B6472" s="2"/>
      <c r="C6472" s="2"/>
      <c r="D6472" s="2"/>
    </row>
    <row r="6473" spans="2:4" x14ac:dyDescent="0.2">
      <c r="B6473" s="2"/>
      <c r="C6473" s="2"/>
      <c r="D6473" s="2"/>
    </row>
    <row r="6474" spans="2:4" x14ac:dyDescent="0.2">
      <c r="B6474" s="2"/>
      <c r="C6474" s="2"/>
      <c r="D6474" s="2"/>
    </row>
    <row r="6475" spans="2:4" x14ac:dyDescent="0.2">
      <c r="B6475" s="2"/>
      <c r="C6475" s="2"/>
      <c r="D6475" s="2"/>
    </row>
    <row r="6476" spans="2:4" x14ac:dyDescent="0.2">
      <c r="B6476" s="2"/>
      <c r="C6476" s="2"/>
      <c r="D6476" s="2"/>
    </row>
    <row r="6477" spans="2:4" x14ac:dyDescent="0.2">
      <c r="B6477" s="2"/>
      <c r="C6477" s="2"/>
      <c r="D6477" s="2"/>
    </row>
    <row r="6478" spans="2:4" x14ac:dyDescent="0.2">
      <c r="B6478" s="2"/>
      <c r="C6478" s="2"/>
      <c r="D6478" s="2"/>
    </row>
    <row r="6479" spans="2:4" x14ac:dyDescent="0.2">
      <c r="B6479" s="2"/>
      <c r="C6479" s="2"/>
      <c r="D6479" s="2"/>
    </row>
    <row r="6480" spans="2:4" x14ac:dyDescent="0.2">
      <c r="B6480" s="2"/>
      <c r="C6480" s="2"/>
      <c r="D6480" s="2"/>
    </row>
    <row r="6481" spans="2:4" x14ac:dyDescent="0.2">
      <c r="B6481" s="2"/>
      <c r="C6481" s="2"/>
      <c r="D6481" s="2"/>
    </row>
    <row r="6482" spans="2:4" x14ac:dyDescent="0.2">
      <c r="B6482" s="2"/>
      <c r="C6482" s="2"/>
      <c r="D6482" s="2"/>
    </row>
    <row r="6483" spans="2:4" x14ac:dyDescent="0.2">
      <c r="B6483" s="2"/>
      <c r="C6483" s="2"/>
      <c r="D6483" s="2"/>
    </row>
    <row r="6484" spans="2:4" x14ac:dyDescent="0.2">
      <c r="B6484" s="2"/>
      <c r="C6484" s="2"/>
      <c r="D6484" s="2"/>
    </row>
    <row r="6485" spans="2:4" x14ac:dyDescent="0.2">
      <c r="B6485" s="2"/>
      <c r="C6485" s="2"/>
      <c r="D6485" s="2"/>
    </row>
    <row r="6486" spans="2:4" x14ac:dyDescent="0.2">
      <c r="B6486" s="2"/>
      <c r="C6486" s="2"/>
      <c r="D6486" s="2"/>
    </row>
    <row r="6487" spans="2:4" x14ac:dyDescent="0.2">
      <c r="B6487" s="2"/>
      <c r="C6487" s="2"/>
      <c r="D6487" s="2"/>
    </row>
    <row r="6488" spans="2:4" x14ac:dyDescent="0.2">
      <c r="B6488" s="2"/>
      <c r="C6488" s="2"/>
      <c r="D6488" s="2"/>
    </row>
    <row r="6489" spans="2:4" x14ac:dyDescent="0.2">
      <c r="B6489" s="2"/>
      <c r="C6489" s="2"/>
      <c r="D6489" s="2"/>
    </row>
    <row r="6490" spans="2:4" x14ac:dyDescent="0.2">
      <c r="B6490" s="2"/>
      <c r="C6490" s="2"/>
      <c r="D6490" s="2"/>
    </row>
    <row r="6491" spans="2:4" x14ac:dyDescent="0.2">
      <c r="B6491" s="2"/>
      <c r="C6491" s="2"/>
      <c r="D6491" s="2"/>
    </row>
    <row r="6492" spans="2:4" x14ac:dyDescent="0.2">
      <c r="B6492" s="2"/>
      <c r="C6492" s="2"/>
      <c r="D6492" s="2"/>
    </row>
    <row r="6493" spans="2:4" x14ac:dyDescent="0.2">
      <c r="B6493" s="2"/>
      <c r="C6493" s="2"/>
      <c r="D6493" s="2"/>
    </row>
    <row r="6494" spans="2:4" x14ac:dyDescent="0.2">
      <c r="B6494" s="2"/>
      <c r="C6494" s="2"/>
      <c r="D6494" s="2"/>
    </row>
    <row r="6495" spans="2:4" x14ac:dyDescent="0.2">
      <c r="B6495" s="2"/>
      <c r="C6495" s="2"/>
      <c r="D6495" s="2"/>
    </row>
    <row r="6496" spans="2:4" x14ac:dyDescent="0.2">
      <c r="B6496" s="2"/>
      <c r="C6496" s="2"/>
      <c r="D6496" s="2"/>
    </row>
    <row r="6497" spans="2:4" x14ac:dyDescent="0.2">
      <c r="B6497" s="2"/>
      <c r="C6497" s="2"/>
      <c r="D6497" s="2"/>
    </row>
    <row r="6498" spans="2:4" x14ac:dyDescent="0.2">
      <c r="B6498" s="2"/>
      <c r="C6498" s="2"/>
      <c r="D6498" s="2"/>
    </row>
    <row r="6499" spans="2:4" x14ac:dyDescent="0.2">
      <c r="B6499" s="2"/>
      <c r="C6499" s="2"/>
      <c r="D6499" s="2"/>
    </row>
    <row r="6500" spans="2:4" x14ac:dyDescent="0.2">
      <c r="B6500" s="2"/>
      <c r="C6500" s="2"/>
      <c r="D6500" s="2"/>
    </row>
    <row r="6501" spans="2:4" x14ac:dyDescent="0.2">
      <c r="B6501" s="2"/>
      <c r="C6501" s="2"/>
      <c r="D6501" s="2"/>
    </row>
    <row r="6502" spans="2:4" x14ac:dyDescent="0.2">
      <c r="B6502" s="2"/>
      <c r="C6502" s="2"/>
      <c r="D6502" s="2"/>
    </row>
    <row r="6503" spans="2:4" x14ac:dyDescent="0.2">
      <c r="B6503" s="2"/>
      <c r="C6503" s="2"/>
      <c r="D6503" s="2"/>
    </row>
    <row r="6504" spans="2:4" x14ac:dyDescent="0.2">
      <c r="B6504" s="2"/>
      <c r="C6504" s="2"/>
      <c r="D6504" s="2"/>
    </row>
    <row r="6505" spans="2:4" x14ac:dyDescent="0.2">
      <c r="B6505" s="2"/>
      <c r="C6505" s="2"/>
      <c r="D6505" s="2"/>
    </row>
    <row r="6506" spans="2:4" x14ac:dyDescent="0.2">
      <c r="B6506" s="2"/>
      <c r="C6506" s="2"/>
      <c r="D6506" s="2"/>
    </row>
    <row r="6507" spans="2:4" x14ac:dyDescent="0.2">
      <c r="B6507" s="2"/>
      <c r="C6507" s="2"/>
      <c r="D6507" s="2"/>
    </row>
    <row r="6508" spans="2:4" x14ac:dyDescent="0.2">
      <c r="B6508" s="2"/>
      <c r="C6508" s="2"/>
      <c r="D6508" s="2"/>
    </row>
    <row r="6509" spans="2:4" x14ac:dyDescent="0.2">
      <c r="B6509" s="2"/>
      <c r="C6509" s="2"/>
      <c r="D6509" s="2"/>
    </row>
    <row r="6510" spans="2:4" x14ac:dyDescent="0.2">
      <c r="B6510" s="2"/>
      <c r="C6510" s="2"/>
      <c r="D6510" s="2"/>
    </row>
    <row r="6511" spans="2:4" x14ac:dyDescent="0.2">
      <c r="B6511" s="2"/>
      <c r="C6511" s="2"/>
      <c r="D6511" s="2"/>
    </row>
    <row r="6512" spans="2:4" x14ac:dyDescent="0.2">
      <c r="B6512" s="2"/>
      <c r="C6512" s="2"/>
      <c r="D6512" s="2"/>
    </row>
    <row r="6513" spans="2:4" x14ac:dyDescent="0.2">
      <c r="B6513" s="2"/>
      <c r="C6513" s="2"/>
      <c r="D6513" s="2"/>
    </row>
    <row r="6514" spans="2:4" x14ac:dyDescent="0.2">
      <c r="B6514" s="2"/>
      <c r="C6514" s="2"/>
      <c r="D6514" s="2"/>
    </row>
    <row r="6515" spans="2:4" x14ac:dyDescent="0.2">
      <c r="B6515" s="2"/>
      <c r="C6515" s="2"/>
      <c r="D6515" s="2"/>
    </row>
    <row r="6516" spans="2:4" x14ac:dyDescent="0.2">
      <c r="B6516" s="2"/>
      <c r="C6516" s="2"/>
      <c r="D6516" s="2"/>
    </row>
    <row r="6517" spans="2:4" x14ac:dyDescent="0.2">
      <c r="B6517" s="2"/>
      <c r="C6517" s="2"/>
      <c r="D6517" s="2"/>
    </row>
    <row r="6518" spans="2:4" x14ac:dyDescent="0.2">
      <c r="B6518" s="2"/>
      <c r="C6518" s="2"/>
      <c r="D6518" s="2"/>
    </row>
    <row r="6519" spans="2:4" x14ac:dyDescent="0.2">
      <c r="B6519" s="2"/>
      <c r="C6519" s="2"/>
      <c r="D6519" s="2"/>
    </row>
    <row r="6520" spans="2:4" x14ac:dyDescent="0.2">
      <c r="B6520" s="2"/>
      <c r="C6520" s="2"/>
      <c r="D6520" s="2"/>
    </row>
    <row r="6521" spans="2:4" x14ac:dyDescent="0.2">
      <c r="B6521" s="2"/>
      <c r="C6521" s="2"/>
      <c r="D6521" s="2"/>
    </row>
    <row r="6522" spans="2:4" x14ac:dyDescent="0.2">
      <c r="B6522" s="2"/>
      <c r="C6522" s="2"/>
      <c r="D6522" s="2"/>
    </row>
    <row r="6523" spans="2:4" x14ac:dyDescent="0.2">
      <c r="B6523" s="2"/>
      <c r="C6523" s="2"/>
      <c r="D6523" s="2"/>
    </row>
    <row r="6524" spans="2:4" x14ac:dyDescent="0.2">
      <c r="B6524" s="2"/>
      <c r="C6524" s="2"/>
      <c r="D6524" s="2"/>
    </row>
    <row r="6525" spans="2:4" x14ac:dyDescent="0.2">
      <c r="B6525" s="2"/>
      <c r="C6525" s="2"/>
      <c r="D6525" s="2"/>
    </row>
    <row r="6526" spans="2:4" x14ac:dyDescent="0.2">
      <c r="B6526" s="2"/>
      <c r="C6526" s="2"/>
      <c r="D6526" s="2"/>
    </row>
    <row r="6527" spans="2:4" x14ac:dyDescent="0.2">
      <c r="B6527" s="2"/>
      <c r="C6527" s="2"/>
      <c r="D6527" s="2"/>
    </row>
    <row r="6528" spans="2:4" x14ac:dyDescent="0.2">
      <c r="B6528" s="2"/>
      <c r="C6528" s="2"/>
      <c r="D6528" s="2"/>
    </row>
    <row r="6529" spans="2:4" x14ac:dyDescent="0.2">
      <c r="B6529" s="2"/>
      <c r="C6529" s="2"/>
      <c r="D6529" s="2"/>
    </row>
    <row r="6530" spans="2:4" x14ac:dyDescent="0.2">
      <c r="B6530" s="2"/>
      <c r="C6530" s="2"/>
      <c r="D6530" s="2"/>
    </row>
    <row r="6531" spans="2:4" x14ac:dyDescent="0.2">
      <c r="B6531" s="2"/>
      <c r="C6531" s="2"/>
      <c r="D6531" s="2"/>
    </row>
    <row r="6532" spans="2:4" x14ac:dyDescent="0.2">
      <c r="B6532" s="2"/>
      <c r="C6532" s="2"/>
      <c r="D6532" s="2"/>
    </row>
    <row r="6533" spans="2:4" x14ac:dyDescent="0.2">
      <c r="B6533" s="2"/>
      <c r="C6533" s="2"/>
      <c r="D6533" s="2"/>
    </row>
    <row r="6534" spans="2:4" x14ac:dyDescent="0.2">
      <c r="B6534" s="2"/>
      <c r="C6534" s="2"/>
      <c r="D6534" s="2"/>
    </row>
    <row r="6535" spans="2:4" x14ac:dyDescent="0.2">
      <c r="B6535" s="2"/>
      <c r="C6535" s="2"/>
      <c r="D6535" s="2"/>
    </row>
    <row r="6536" spans="2:4" x14ac:dyDescent="0.2">
      <c r="B6536" s="2"/>
      <c r="C6536" s="2"/>
      <c r="D6536" s="2"/>
    </row>
    <row r="6537" spans="2:4" x14ac:dyDescent="0.2">
      <c r="B6537" s="2"/>
      <c r="C6537" s="2"/>
      <c r="D6537" s="2"/>
    </row>
    <row r="6538" spans="2:4" x14ac:dyDescent="0.2">
      <c r="B6538" s="2"/>
      <c r="C6538" s="2"/>
      <c r="D6538" s="2"/>
    </row>
    <row r="6539" spans="2:4" x14ac:dyDescent="0.2">
      <c r="B6539" s="2"/>
      <c r="C6539" s="2"/>
      <c r="D6539" s="2"/>
    </row>
    <row r="6540" spans="2:4" x14ac:dyDescent="0.2">
      <c r="B6540" s="2"/>
      <c r="C6540" s="2"/>
      <c r="D6540" s="2"/>
    </row>
    <row r="6541" spans="2:4" x14ac:dyDescent="0.2">
      <c r="B6541" s="2"/>
      <c r="C6541" s="2"/>
      <c r="D6541" s="2"/>
    </row>
    <row r="6542" spans="2:4" x14ac:dyDescent="0.2">
      <c r="B6542" s="2"/>
      <c r="C6542" s="2"/>
      <c r="D6542" s="2"/>
    </row>
    <row r="6543" spans="2:4" x14ac:dyDescent="0.2">
      <c r="B6543" s="2"/>
      <c r="C6543" s="2"/>
      <c r="D6543" s="2"/>
    </row>
    <row r="6544" spans="2:4" x14ac:dyDescent="0.2">
      <c r="B6544" s="2"/>
      <c r="C6544" s="2"/>
      <c r="D6544" s="2"/>
    </row>
    <row r="6545" spans="2:4" x14ac:dyDescent="0.2">
      <c r="B6545" s="2"/>
      <c r="C6545" s="2"/>
      <c r="D6545" s="2"/>
    </row>
    <row r="6546" spans="2:4" x14ac:dyDescent="0.2">
      <c r="B6546" s="2"/>
      <c r="C6546" s="2"/>
      <c r="D6546" s="2"/>
    </row>
    <row r="6547" spans="2:4" x14ac:dyDescent="0.2">
      <c r="B6547" s="2"/>
      <c r="C6547" s="2"/>
      <c r="D6547" s="2"/>
    </row>
    <row r="6548" spans="2:4" x14ac:dyDescent="0.2">
      <c r="B6548" s="2"/>
      <c r="C6548" s="2"/>
      <c r="D6548" s="2"/>
    </row>
    <row r="6549" spans="2:4" x14ac:dyDescent="0.2">
      <c r="B6549" s="2"/>
      <c r="C6549" s="2"/>
      <c r="D6549" s="2"/>
    </row>
    <row r="6550" spans="2:4" x14ac:dyDescent="0.2">
      <c r="B6550" s="2"/>
      <c r="C6550" s="2"/>
      <c r="D6550" s="2"/>
    </row>
    <row r="6551" spans="2:4" x14ac:dyDescent="0.2">
      <c r="B6551" s="2"/>
      <c r="C6551" s="2"/>
      <c r="D6551" s="2"/>
    </row>
    <row r="6552" spans="2:4" x14ac:dyDescent="0.2">
      <c r="B6552" s="2"/>
      <c r="C6552" s="2"/>
      <c r="D6552" s="2"/>
    </row>
    <row r="6553" spans="2:4" x14ac:dyDescent="0.2">
      <c r="B6553" s="2"/>
      <c r="C6553" s="2"/>
      <c r="D6553" s="2"/>
    </row>
    <row r="6554" spans="2:4" x14ac:dyDescent="0.2">
      <c r="B6554" s="2"/>
      <c r="C6554" s="2"/>
      <c r="D6554" s="2"/>
    </row>
    <row r="6555" spans="2:4" x14ac:dyDescent="0.2">
      <c r="B6555" s="2"/>
      <c r="C6555" s="2"/>
      <c r="D6555" s="2"/>
    </row>
    <row r="6556" spans="2:4" x14ac:dyDescent="0.2">
      <c r="B6556" s="2"/>
      <c r="C6556" s="2"/>
      <c r="D6556" s="2"/>
    </row>
    <row r="6557" spans="2:4" x14ac:dyDescent="0.2">
      <c r="B6557" s="2"/>
      <c r="C6557" s="2"/>
      <c r="D6557" s="2"/>
    </row>
    <row r="6558" spans="2:4" x14ac:dyDescent="0.2">
      <c r="B6558" s="2"/>
      <c r="C6558" s="2"/>
      <c r="D6558" s="2"/>
    </row>
    <row r="6559" spans="2:4" x14ac:dyDescent="0.2">
      <c r="B6559" s="2"/>
      <c r="C6559" s="2"/>
      <c r="D6559" s="2"/>
    </row>
    <row r="6560" spans="2:4" x14ac:dyDescent="0.2">
      <c r="B6560" s="2"/>
      <c r="C6560" s="2"/>
      <c r="D6560" s="2"/>
    </row>
    <row r="6561" spans="2:4" x14ac:dyDescent="0.2">
      <c r="B6561" s="2"/>
      <c r="C6561" s="2"/>
      <c r="D6561" s="2"/>
    </row>
    <row r="6562" spans="2:4" x14ac:dyDescent="0.2">
      <c r="B6562" s="2"/>
      <c r="C6562" s="2"/>
      <c r="D6562" s="2"/>
    </row>
    <row r="6563" spans="2:4" x14ac:dyDescent="0.2">
      <c r="B6563" s="2"/>
      <c r="C6563" s="2"/>
      <c r="D6563" s="2"/>
    </row>
    <row r="6564" spans="2:4" x14ac:dyDescent="0.2">
      <c r="B6564" s="2"/>
      <c r="C6564" s="2"/>
      <c r="D6564" s="2"/>
    </row>
    <row r="6565" spans="2:4" x14ac:dyDescent="0.2">
      <c r="B6565" s="2"/>
      <c r="C6565" s="2"/>
      <c r="D6565" s="2"/>
    </row>
    <row r="6566" spans="2:4" x14ac:dyDescent="0.2">
      <c r="B6566" s="2"/>
      <c r="C6566" s="2"/>
      <c r="D6566" s="2"/>
    </row>
    <row r="6567" spans="2:4" x14ac:dyDescent="0.2">
      <c r="B6567" s="2"/>
      <c r="C6567" s="2"/>
      <c r="D6567" s="2"/>
    </row>
    <row r="6568" spans="2:4" x14ac:dyDescent="0.2">
      <c r="B6568" s="2"/>
      <c r="C6568" s="2"/>
      <c r="D6568" s="2"/>
    </row>
    <row r="6569" spans="2:4" x14ac:dyDescent="0.2">
      <c r="B6569" s="2"/>
      <c r="C6569" s="2"/>
      <c r="D6569" s="2"/>
    </row>
    <row r="6570" spans="2:4" x14ac:dyDescent="0.2">
      <c r="B6570" s="2"/>
      <c r="C6570" s="2"/>
      <c r="D6570" s="2"/>
    </row>
    <row r="6571" spans="2:4" x14ac:dyDescent="0.2">
      <c r="B6571" s="2"/>
      <c r="C6571" s="2"/>
      <c r="D6571" s="2"/>
    </row>
    <row r="6572" spans="2:4" x14ac:dyDescent="0.2">
      <c r="B6572" s="2"/>
      <c r="C6572" s="2"/>
      <c r="D6572" s="2"/>
    </row>
    <row r="6573" spans="2:4" x14ac:dyDescent="0.2">
      <c r="B6573" s="2"/>
      <c r="C6573" s="2"/>
      <c r="D6573" s="2"/>
    </row>
    <row r="6574" spans="2:4" x14ac:dyDescent="0.2">
      <c r="B6574" s="2"/>
      <c r="C6574" s="2"/>
      <c r="D6574" s="2"/>
    </row>
    <row r="6575" spans="2:4" x14ac:dyDescent="0.2">
      <c r="B6575" s="2"/>
      <c r="C6575" s="2"/>
      <c r="D6575" s="2"/>
    </row>
    <row r="6576" spans="2:4" x14ac:dyDescent="0.2">
      <c r="B6576" s="2"/>
      <c r="C6576" s="2"/>
      <c r="D6576" s="2"/>
    </row>
    <row r="6577" spans="2:4" x14ac:dyDescent="0.2">
      <c r="B6577" s="2"/>
      <c r="C6577" s="2"/>
      <c r="D6577" s="2"/>
    </row>
    <row r="6578" spans="2:4" x14ac:dyDescent="0.2">
      <c r="B6578" s="2"/>
      <c r="C6578" s="2"/>
      <c r="D6578" s="2"/>
    </row>
    <row r="6579" spans="2:4" x14ac:dyDescent="0.2">
      <c r="B6579" s="2"/>
      <c r="C6579" s="2"/>
      <c r="D6579" s="2"/>
    </row>
    <row r="6580" spans="2:4" x14ac:dyDescent="0.2">
      <c r="B6580" s="2"/>
      <c r="C6580" s="2"/>
      <c r="D6580" s="2"/>
    </row>
    <row r="6581" spans="2:4" x14ac:dyDescent="0.2">
      <c r="B6581" s="2"/>
      <c r="C6581" s="2"/>
      <c r="D6581" s="2"/>
    </row>
    <row r="6582" spans="2:4" x14ac:dyDescent="0.2">
      <c r="B6582" s="2"/>
      <c r="C6582" s="2"/>
      <c r="D6582" s="2"/>
    </row>
    <row r="6583" spans="2:4" x14ac:dyDescent="0.2">
      <c r="B6583" s="2"/>
      <c r="C6583" s="2"/>
      <c r="D6583" s="2"/>
    </row>
    <row r="6584" spans="2:4" x14ac:dyDescent="0.2">
      <c r="B6584" s="2"/>
      <c r="C6584" s="2"/>
      <c r="D6584" s="2"/>
    </row>
    <row r="6585" spans="2:4" x14ac:dyDescent="0.2">
      <c r="B6585" s="2"/>
      <c r="C6585" s="2"/>
      <c r="D6585" s="2"/>
    </row>
    <row r="6586" spans="2:4" x14ac:dyDescent="0.2">
      <c r="B6586" s="2"/>
      <c r="C6586" s="2"/>
      <c r="D6586" s="2"/>
    </row>
    <row r="6587" spans="2:4" x14ac:dyDescent="0.2">
      <c r="B6587" s="2"/>
      <c r="C6587" s="2"/>
      <c r="D6587" s="2"/>
    </row>
    <row r="6588" spans="2:4" x14ac:dyDescent="0.2">
      <c r="B6588" s="2"/>
      <c r="C6588" s="2"/>
      <c r="D6588" s="2"/>
    </row>
    <row r="6589" spans="2:4" x14ac:dyDescent="0.2">
      <c r="B6589" s="2"/>
      <c r="C6589" s="2"/>
      <c r="D6589" s="2"/>
    </row>
    <row r="6590" spans="2:4" x14ac:dyDescent="0.2">
      <c r="B6590" s="2"/>
      <c r="C6590" s="2"/>
      <c r="D6590" s="2"/>
    </row>
    <row r="6591" spans="2:4" x14ac:dyDescent="0.2">
      <c r="B6591" s="2"/>
      <c r="C6591" s="2"/>
      <c r="D6591" s="2"/>
    </row>
    <row r="6592" spans="2:4" x14ac:dyDescent="0.2">
      <c r="B6592" s="2"/>
      <c r="C6592" s="2"/>
      <c r="D6592" s="2"/>
    </row>
    <row r="6593" spans="2:4" x14ac:dyDescent="0.2">
      <c r="B6593" s="2"/>
      <c r="C6593" s="2"/>
      <c r="D6593" s="2"/>
    </row>
    <row r="6594" spans="2:4" x14ac:dyDescent="0.2">
      <c r="B6594" s="2"/>
      <c r="C6594" s="2"/>
      <c r="D6594" s="2"/>
    </row>
    <row r="6595" spans="2:4" x14ac:dyDescent="0.2">
      <c r="B6595" s="2"/>
      <c r="C6595" s="2"/>
      <c r="D6595" s="2"/>
    </row>
    <row r="6596" spans="2:4" x14ac:dyDescent="0.2">
      <c r="B6596" s="2"/>
      <c r="C6596" s="2"/>
      <c r="D6596" s="2"/>
    </row>
    <row r="6597" spans="2:4" x14ac:dyDescent="0.2">
      <c r="B6597" s="2"/>
      <c r="C6597" s="2"/>
      <c r="D6597" s="2"/>
    </row>
    <row r="6598" spans="2:4" x14ac:dyDescent="0.2">
      <c r="B6598" s="2"/>
      <c r="C6598" s="2"/>
      <c r="D6598" s="2"/>
    </row>
    <row r="6599" spans="2:4" x14ac:dyDescent="0.2">
      <c r="B6599" s="2"/>
      <c r="C6599" s="2"/>
      <c r="D6599" s="2"/>
    </row>
    <row r="6600" spans="2:4" x14ac:dyDescent="0.2">
      <c r="B6600" s="2"/>
      <c r="C6600" s="2"/>
      <c r="D6600" s="2"/>
    </row>
    <row r="6601" spans="2:4" x14ac:dyDescent="0.2">
      <c r="B6601" s="2"/>
      <c r="C6601" s="2"/>
      <c r="D6601" s="2"/>
    </row>
    <row r="6602" spans="2:4" x14ac:dyDescent="0.2">
      <c r="B6602" s="2"/>
      <c r="C6602" s="2"/>
      <c r="D6602" s="2"/>
    </row>
    <row r="6603" spans="2:4" x14ac:dyDescent="0.2">
      <c r="B6603" s="2"/>
      <c r="C6603" s="2"/>
      <c r="D6603" s="2"/>
    </row>
    <row r="6604" spans="2:4" x14ac:dyDescent="0.2">
      <c r="B6604" s="2"/>
      <c r="C6604" s="2"/>
      <c r="D6604" s="2"/>
    </row>
    <row r="6605" spans="2:4" x14ac:dyDescent="0.2">
      <c r="B6605" s="2"/>
      <c r="C6605" s="2"/>
      <c r="D6605" s="2"/>
    </row>
    <row r="6606" spans="2:4" x14ac:dyDescent="0.2">
      <c r="B6606" s="2"/>
      <c r="C6606" s="2"/>
      <c r="D6606" s="2"/>
    </row>
    <row r="6607" spans="2:4" x14ac:dyDescent="0.2">
      <c r="B6607" s="2"/>
      <c r="C6607" s="2"/>
      <c r="D6607" s="2"/>
    </row>
    <row r="6608" spans="2:4" x14ac:dyDescent="0.2">
      <c r="B6608" s="2"/>
      <c r="C6608" s="2"/>
      <c r="D6608" s="2"/>
    </row>
    <row r="6609" spans="2:4" x14ac:dyDescent="0.2">
      <c r="B6609" s="2"/>
      <c r="C6609" s="2"/>
      <c r="D6609" s="2"/>
    </row>
    <row r="6610" spans="2:4" x14ac:dyDescent="0.2">
      <c r="B6610" s="2"/>
      <c r="C6610" s="2"/>
      <c r="D6610" s="2"/>
    </row>
    <row r="6611" spans="2:4" x14ac:dyDescent="0.2">
      <c r="B6611" s="2"/>
      <c r="C6611" s="2"/>
      <c r="D6611" s="2"/>
    </row>
    <row r="6612" spans="2:4" x14ac:dyDescent="0.2">
      <c r="B6612" s="2"/>
      <c r="C6612" s="2"/>
      <c r="D6612" s="2"/>
    </row>
    <row r="6613" spans="2:4" x14ac:dyDescent="0.2">
      <c r="B6613" s="2"/>
      <c r="C6613" s="2"/>
      <c r="D6613" s="2"/>
    </row>
    <row r="6614" spans="2:4" x14ac:dyDescent="0.2">
      <c r="B6614" s="2"/>
      <c r="C6614" s="2"/>
      <c r="D6614" s="2"/>
    </row>
    <row r="6615" spans="2:4" x14ac:dyDescent="0.2">
      <c r="B6615" s="2"/>
      <c r="C6615" s="2"/>
      <c r="D6615" s="2"/>
    </row>
    <row r="6616" spans="2:4" x14ac:dyDescent="0.2">
      <c r="B6616" s="2"/>
      <c r="C6616" s="2"/>
      <c r="D6616" s="2"/>
    </row>
    <row r="6617" spans="2:4" x14ac:dyDescent="0.2">
      <c r="B6617" s="2"/>
      <c r="C6617" s="2"/>
      <c r="D6617" s="2"/>
    </row>
    <row r="6618" spans="2:4" x14ac:dyDescent="0.2">
      <c r="B6618" s="2"/>
      <c r="C6618" s="2"/>
      <c r="D6618" s="2"/>
    </row>
    <row r="6619" spans="2:4" x14ac:dyDescent="0.2">
      <c r="B6619" s="2"/>
      <c r="C6619" s="2"/>
      <c r="D6619" s="2"/>
    </row>
    <row r="6620" spans="2:4" x14ac:dyDescent="0.2">
      <c r="B6620" s="2"/>
      <c r="C6620" s="2"/>
      <c r="D6620" s="2"/>
    </row>
    <row r="6621" spans="2:4" x14ac:dyDescent="0.2">
      <c r="B6621" s="2"/>
      <c r="C6621" s="2"/>
      <c r="D6621" s="2"/>
    </row>
    <row r="6622" spans="2:4" x14ac:dyDescent="0.2">
      <c r="B6622" s="2"/>
      <c r="C6622" s="2"/>
      <c r="D6622" s="2"/>
    </row>
    <row r="6623" spans="2:4" x14ac:dyDescent="0.2">
      <c r="B6623" s="2"/>
      <c r="C6623" s="2"/>
      <c r="D6623" s="2"/>
    </row>
    <row r="6624" spans="2:4" x14ac:dyDescent="0.2">
      <c r="B6624" s="2"/>
      <c r="C6624" s="2"/>
      <c r="D6624" s="2"/>
    </row>
    <row r="6625" spans="2:4" x14ac:dyDescent="0.2">
      <c r="B6625" s="2"/>
      <c r="C6625" s="2"/>
      <c r="D6625" s="2"/>
    </row>
    <row r="6626" spans="2:4" x14ac:dyDescent="0.2">
      <c r="B6626" s="2"/>
      <c r="C6626" s="2"/>
      <c r="D6626" s="2"/>
    </row>
    <row r="6627" spans="2:4" x14ac:dyDescent="0.2">
      <c r="B6627" s="2"/>
      <c r="C6627" s="2"/>
      <c r="D6627" s="2"/>
    </row>
    <row r="6628" spans="2:4" x14ac:dyDescent="0.2">
      <c r="B6628" s="2"/>
      <c r="C6628" s="2"/>
      <c r="D6628" s="2"/>
    </row>
    <row r="6629" spans="2:4" x14ac:dyDescent="0.2">
      <c r="B6629" s="2"/>
      <c r="C6629" s="2"/>
      <c r="D6629" s="2"/>
    </row>
    <row r="6630" spans="2:4" x14ac:dyDescent="0.2">
      <c r="B6630" s="2"/>
      <c r="C6630" s="2"/>
      <c r="D6630" s="2"/>
    </row>
    <row r="6631" spans="2:4" x14ac:dyDescent="0.2">
      <c r="B6631" s="2"/>
      <c r="C6631" s="2"/>
      <c r="D6631" s="2"/>
    </row>
    <row r="6632" spans="2:4" x14ac:dyDescent="0.2">
      <c r="B6632" s="2"/>
      <c r="C6632" s="2"/>
      <c r="D6632" s="2"/>
    </row>
    <row r="6633" spans="2:4" x14ac:dyDescent="0.2">
      <c r="B6633" s="2"/>
      <c r="C6633" s="2"/>
      <c r="D6633" s="2"/>
    </row>
    <row r="6634" spans="2:4" x14ac:dyDescent="0.2">
      <c r="B6634" s="2"/>
      <c r="C6634" s="2"/>
      <c r="D6634" s="2"/>
    </row>
    <row r="6635" spans="2:4" x14ac:dyDescent="0.2">
      <c r="B6635" s="2"/>
      <c r="C6635" s="2"/>
      <c r="D6635" s="2"/>
    </row>
    <row r="6636" spans="2:4" x14ac:dyDescent="0.2">
      <c r="B6636" s="2"/>
      <c r="C6636" s="2"/>
      <c r="D6636" s="2"/>
    </row>
    <row r="6637" spans="2:4" x14ac:dyDescent="0.2">
      <c r="B6637" s="2"/>
      <c r="C6637" s="2"/>
      <c r="D6637" s="2"/>
    </row>
    <row r="6638" spans="2:4" x14ac:dyDescent="0.2">
      <c r="B6638" s="2"/>
      <c r="C6638" s="2"/>
      <c r="D6638" s="2"/>
    </row>
    <row r="6639" spans="2:4" x14ac:dyDescent="0.2">
      <c r="B6639" s="2"/>
      <c r="C6639" s="2"/>
      <c r="D6639" s="2"/>
    </row>
    <row r="6640" spans="2:4" x14ac:dyDescent="0.2">
      <c r="B6640" s="2"/>
      <c r="C6640" s="2"/>
      <c r="D6640" s="2"/>
    </row>
    <row r="6641" spans="2:4" x14ac:dyDescent="0.2">
      <c r="B6641" s="2"/>
      <c r="C6641" s="2"/>
      <c r="D6641" s="2"/>
    </row>
    <row r="6642" spans="2:4" x14ac:dyDescent="0.2">
      <c r="B6642" s="2"/>
      <c r="C6642" s="2"/>
      <c r="D6642" s="2"/>
    </row>
    <row r="6643" spans="2:4" x14ac:dyDescent="0.2">
      <c r="B6643" s="2"/>
      <c r="C6643" s="2"/>
      <c r="D6643" s="2"/>
    </row>
    <row r="6644" spans="2:4" x14ac:dyDescent="0.2">
      <c r="B6644" s="2"/>
      <c r="C6644" s="2"/>
      <c r="D6644" s="2"/>
    </row>
    <row r="6645" spans="2:4" x14ac:dyDescent="0.2">
      <c r="B6645" s="2"/>
      <c r="C6645" s="2"/>
      <c r="D6645" s="2"/>
    </row>
    <row r="6646" spans="2:4" x14ac:dyDescent="0.2">
      <c r="B6646" s="2"/>
      <c r="C6646" s="2"/>
      <c r="D6646" s="2"/>
    </row>
    <row r="6647" spans="2:4" x14ac:dyDescent="0.2">
      <c r="B6647" s="2"/>
      <c r="C6647" s="2"/>
      <c r="D6647" s="2"/>
    </row>
    <row r="6648" spans="2:4" x14ac:dyDescent="0.2">
      <c r="B6648" s="2"/>
      <c r="C6648" s="2"/>
      <c r="D6648" s="2"/>
    </row>
    <row r="6649" spans="2:4" x14ac:dyDescent="0.2">
      <c r="B6649" s="2"/>
      <c r="C6649" s="2"/>
      <c r="D6649" s="2"/>
    </row>
    <row r="6650" spans="2:4" x14ac:dyDescent="0.2">
      <c r="B6650" s="2"/>
      <c r="C6650" s="2"/>
      <c r="D6650" s="2"/>
    </row>
    <row r="6651" spans="2:4" x14ac:dyDescent="0.2">
      <c r="B6651" s="2"/>
      <c r="C6651" s="2"/>
      <c r="D6651" s="2"/>
    </row>
    <row r="6652" spans="2:4" x14ac:dyDescent="0.2">
      <c r="B6652" s="2"/>
      <c r="C6652" s="2"/>
      <c r="D6652" s="2"/>
    </row>
    <row r="6653" spans="2:4" x14ac:dyDescent="0.2">
      <c r="B6653" s="2"/>
      <c r="C6653" s="2"/>
      <c r="D6653" s="2"/>
    </row>
    <row r="6654" spans="2:4" x14ac:dyDescent="0.2">
      <c r="B6654" s="2"/>
      <c r="C6654" s="2"/>
      <c r="D6654" s="2"/>
    </row>
    <row r="6655" spans="2:4" x14ac:dyDescent="0.2">
      <c r="B6655" s="2"/>
      <c r="C6655" s="2"/>
      <c r="D6655" s="2"/>
    </row>
    <row r="6656" spans="2:4" x14ac:dyDescent="0.2">
      <c r="B6656" s="2"/>
      <c r="C6656" s="2"/>
      <c r="D6656" s="2"/>
    </row>
    <row r="6657" spans="2:4" x14ac:dyDescent="0.2">
      <c r="B6657" s="2"/>
      <c r="C6657" s="2"/>
      <c r="D6657" s="2"/>
    </row>
    <row r="6658" spans="2:4" x14ac:dyDescent="0.2">
      <c r="B6658" s="2"/>
      <c r="C6658" s="2"/>
      <c r="D6658" s="2"/>
    </row>
    <row r="6659" spans="2:4" x14ac:dyDescent="0.2">
      <c r="B6659" s="2"/>
      <c r="C6659" s="2"/>
      <c r="D6659" s="2"/>
    </row>
    <row r="6660" spans="2:4" x14ac:dyDescent="0.2">
      <c r="B6660" s="2"/>
      <c r="C6660" s="2"/>
      <c r="D6660" s="2"/>
    </row>
    <row r="6661" spans="2:4" x14ac:dyDescent="0.2">
      <c r="B6661" s="2"/>
      <c r="C6661" s="2"/>
      <c r="D6661" s="2"/>
    </row>
    <row r="6662" spans="2:4" x14ac:dyDescent="0.2">
      <c r="B6662" s="2"/>
      <c r="C6662" s="2"/>
      <c r="D6662" s="2"/>
    </row>
    <row r="6663" spans="2:4" x14ac:dyDescent="0.2">
      <c r="B6663" s="2"/>
      <c r="C6663" s="2"/>
      <c r="D6663" s="2"/>
    </row>
    <row r="6664" spans="2:4" x14ac:dyDescent="0.2">
      <c r="B6664" s="2"/>
      <c r="C6664" s="2"/>
      <c r="D6664" s="2"/>
    </row>
    <row r="6665" spans="2:4" x14ac:dyDescent="0.2">
      <c r="B6665" s="2"/>
      <c r="C6665" s="2"/>
      <c r="D6665" s="2"/>
    </row>
    <row r="6666" spans="2:4" x14ac:dyDescent="0.2">
      <c r="B6666" s="2"/>
      <c r="C6666" s="2"/>
      <c r="D6666" s="2"/>
    </row>
    <row r="6667" spans="2:4" x14ac:dyDescent="0.2">
      <c r="B6667" s="2"/>
      <c r="C6667" s="2"/>
      <c r="D6667" s="2"/>
    </row>
    <row r="6668" spans="2:4" x14ac:dyDescent="0.2">
      <c r="B6668" s="2"/>
      <c r="C6668" s="2"/>
      <c r="D6668" s="2"/>
    </row>
    <row r="6669" spans="2:4" x14ac:dyDescent="0.2">
      <c r="B6669" s="2"/>
      <c r="C6669" s="2"/>
      <c r="D6669" s="2"/>
    </row>
    <row r="6670" spans="2:4" x14ac:dyDescent="0.2">
      <c r="B6670" s="2"/>
      <c r="C6670" s="2"/>
      <c r="D6670" s="2"/>
    </row>
    <row r="6671" spans="2:4" x14ac:dyDescent="0.2">
      <c r="B6671" s="2"/>
      <c r="C6671" s="2"/>
      <c r="D6671" s="2"/>
    </row>
    <row r="6672" spans="2:4" x14ac:dyDescent="0.2">
      <c r="B6672" s="2"/>
      <c r="C6672" s="2"/>
      <c r="D6672" s="2"/>
    </row>
    <row r="6673" spans="2:4" x14ac:dyDescent="0.2">
      <c r="B6673" s="2"/>
      <c r="C6673" s="2"/>
      <c r="D6673" s="2"/>
    </row>
    <row r="6674" spans="2:4" x14ac:dyDescent="0.2">
      <c r="B6674" s="2"/>
      <c r="C6674" s="2"/>
      <c r="D6674" s="2"/>
    </row>
    <row r="6675" spans="2:4" x14ac:dyDescent="0.2">
      <c r="B6675" s="2"/>
      <c r="C6675" s="2"/>
      <c r="D6675" s="2"/>
    </row>
    <row r="6676" spans="2:4" x14ac:dyDescent="0.2">
      <c r="B6676" s="2"/>
      <c r="C6676" s="2"/>
      <c r="D6676" s="2"/>
    </row>
    <row r="6677" spans="2:4" x14ac:dyDescent="0.2">
      <c r="B6677" s="2"/>
      <c r="C6677" s="2"/>
      <c r="D6677" s="2"/>
    </row>
    <row r="6678" spans="2:4" x14ac:dyDescent="0.2">
      <c r="B6678" s="2"/>
      <c r="C6678" s="2"/>
      <c r="D6678" s="2"/>
    </row>
    <row r="6679" spans="2:4" x14ac:dyDescent="0.2">
      <c r="B6679" s="2"/>
      <c r="C6679" s="2"/>
      <c r="D6679" s="2"/>
    </row>
    <row r="6680" spans="2:4" x14ac:dyDescent="0.2">
      <c r="B6680" s="2"/>
      <c r="C6680" s="2"/>
      <c r="D6680" s="2"/>
    </row>
    <row r="6681" spans="2:4" x14ac:dyDescent="0.2">
      <c r="B6681" s="2"/>
      <c r="C6681" s="2"/>
      <c r="D6681" s="2"/>
    </row>
    <row r="6682" spans="2:4" x14ac:dyDescent="0.2">
      <c r="B6682" s="2"/>
      <c r="C6682" s="2"/>
      <c r="D6682" s="2"/>
    </row>
    <row r="6683" spans="2:4" x14ac:dyDescent="0.2">
      <c r="B6683" s="2"/>
      <c r="C6683" s="2"/>
      <c r="D6683" s="2"/>
    </row>
    <row r="6684" spans="2:4" x14ac:dyDescent="0.2">
      <c r="B6684" s="2"/>
      <c r="C6684" s="2"/>
      <c r="D6684" s="2"/>
    </row>
    <row r="6685" spans="2:4" x14ac:dyDescent="0.2">
      <c r="B6685" s="2"/>
      <c r="C6685" s="2"/>
      <c r="D6685" s="2"/>
    </row>
    <row r="6686" spans="2:4" x14ac:dyDescent="0.2">
      <c r="B6686" s="2"/>
      <c r="C6686" s="2"/>
      <c r="D6686" s="2"/>
    </row>
    <row r="6687" spans="2:4" x14ac:dyDescent="0.2">
      <c r="B6687" s="2"/>
      <c r="C6687" s="2"/>
      <c r="D6687" s="2"/>
    </row>
    <row r="6688" spans="2:4" x14ac:dyDescent="0.2">
      <c r="B6688" s="2"/>
      <c r="C6688" s="2"/>
      <c r="D6688" s="2"/>
    </row>
    <row r="6689" spans="2:4" x14ac:dyDescent="0.2">
      <c r="B6689" s="2"/>
      <c r="C6689" s="2"/>
      <c r="D6689" s="2"/>
    </row>
    <row r="6690" spans="2:4" x14ac:dyDescent="0.2">
      <c r="B6690" s="2"/>
      <c r="C6690" s="2"/>
      <c r="D6690" s="2"/>
    </row>
    <row r="6691" spans="2:4" x14ac:dyDescent="0.2">
      <c r="B6691" s="2"/>
      <c r="C6691" s="2"/>
      <c r="D6691" s="2"/>
    </row>
    <row r="6692" spans="2:4" x14ac:dyDescent="0.2">
      <c r="B6692" s="2"/>
      <c r="C6692" s="2"/>
      <c r="D6692" s="2"/>
    </row>
    <row r="6693" spans="2:4" x14ac:dyDescent="0.2">
      <c r="B6693" s="2"/>
      <c r="C6693" s="2"/>
      <c r="D6693" s="2"/>
    </row>
    <row r="6694" spans="2:4" x14ac:dyDescent="0.2">
      <c r="B6694" s="2"/>
      <c r="C6694" s="2"/>
      <c r="D6694" s="2"/>
    </row>
    <row r="6695" spans="2:4" x14ac:dyDescent="0.2">
      <c r="B6695" s="2"/>
      <c r="C6695" s="2"/>
      <c r="D6695" s="2"/>
    </row>
    <row r="6696" spans="2:4" x14ac:dyDescent="0.2">
      <c r="B6696" s="2"/>
      <c r="C6696" s="2"/>
      <c r="D6696" s="2"/>
    </row>
    <row r="6697" spans="2:4" x14ac:dyDescent="0.2">
      <c r="B6697" s="2"/>
      <c r="C6697" s="2"/>
      <c r="D6697" s="2"/>
    </row>
    <row r="6698" spans="2:4" x14ac:dyDescent="0.2">
      <c r="B6698" s="2"/>
      <c r="C6698" s="2"/>
      <c r="D6698" s="2"/>
    </row>
    <row r="6699" spans="2:4" x14ac:dyDescent="0.2">
      <c r="B6699" s="2"/>
      <c r="C6699" s="2"/>
      <c r="D6699" s="2"/>
    </row>
    <row r="6700" spans="2:4" x14ac:dyDescent="0.2">
      <c r="B6700" s="2"/>
      <c r="C6700" s="2"/>
      <c r="D6700" s="2"/>
    </row>
    <row r="6701" spans="2:4" x14ac:dyDescent="0.2">
      <c r="B6701" s="2"/>
      <c r="C6701" s="2"/>
      <c r="D6701" s="2"/>
    </row>
    <row r="6702" spans="2:4" x14ac:dyDescent="0.2">
      <c r="B6702" s="2"/>
      <c r="C6702" s="2"/>
      <c r="D6702" s="2"/>
    </row>
    <row r="6703" spans="2:4" x14ac:dyDescent="0.2">
      <c r="B6703" s="2"/>
      <c r="C6703" s="2"/>
      <c r="D6703" s="2"/>
    </row>
    <row r="6704" spans="2:4" x14ac:dyDescent="0.2">
      <c r="B6704" s="2"/>
      <c r="C6704" s="2"/>
      <c r="D6704" s="2"/>
    </row>
    <row r="6705" spans="2:4" x14ac:dyDescent="0.2">
      <c r="B6705" s="2"/>
      <c r="C6705" s="2"/>
      <c r="D6705" s="2"/>
    </row>
    <row r="6706" spans="2:4" x14ac:dyDescent="0.2">
      <c r="B6706" s="2"/>
      <c r="C6706" s="2"/>
      <c r="D6706" s="2"/>
    </row>
    <row r="6707" spans="2:4" x14ac:dyDescent="0.2">
      <c r="B6707" s="2"/>
      <c r="C6707" s="2"/>
      <c r="D6707" s="2"/>
    </row>
    <row r="6708" spans="2:4" x14ac:dyDescent="0.2">
      <c r="B6708" s="2"/>
      <c r="C6708" s="2"/>
      <c r="D6708" s="2"/>
    </row>
    <row r="6709" spans="2:4" x14ac:dyDescent="0.2">
      <c r="B6709" s="2"/>
      <c r="C6709" s="2"/>
      <c r="D6709" s="2"/>
    </row>
    <row r="6710" spans="2:4" x14ac:dyDescent="0.2">
      <c r="B6710" s="2"/>
      <c r="C6710" s="2"/>
      <c r="D6710" s="2"/>
    </row>
    <row r="6711" spans="2:4" x14ac:dyDescent="0.2">
      <c r="B6711" s="2"/>
      <c r="C6711" s="2"/>
      <c r="D6711" s="2"/>
    </row>
    <row r="6712" spans="2:4" x14ac:dyDescent="0.2">
      <c r="B6712" s="2"/>
      <c r="C6712" s="2"/>
      <c r="D6712" s="2"/>
    </row>
    <row r="6713" spans="2:4" x14ac:dyDescent="0.2">
      <c r="B6713" s="2"/>
      <c r="C6713" s="2"/>
      <c r="D6713" s="2"/>
    </row>
    <row r="6714" spans="2:4" x14ac:dyDescent="0.2">
      <c r="B6714" s="2"/>
      <c r="C6714" s="2"/>
      <c r="D6714" s="2"/>
    </row>
    <row r="6715" spans="2:4" x14ac:dyDescent="0.2">
      <c r="B6715" s="2"/>
      <c r="C6715" s="2"/>
      <c r="D6715" s="2"/>
    </row>
    <row r="6716" spans="2:4" x14ac:dyDescent="0.2">
      <c r="B6716" s="2"/>
      <c r="C6716" s="2"/>
      <c r="D6716" s="2"/>
    </row>
    <row r="6717" spans="2:4" x14ac:dyDescent="0.2">
      <c r="B6717" s="2"/>
      <c r="C6717" s="2"/>
      <c r="D6717" s="2"/>
    </row>
    <row r="6718" spans="2:4" x14ac:dyDescent="0.2">
      <c r="B6718" s="2"/>
      <c r="C6718" s="2"/>
      <c r="D6718" s="2"/>
    </row>
    <row r="6719" spans="2:4" x14ac:dyDescent="0.2">
      <c r="B6719" s="2"/>
      <c r="C6719" s="2"/>
      <c r="D6719" s="2"/>
    </row>
    <row r="6720" spans="2:4" x14ac:dyDescent="0.2">
      <c r="B6720" s="2"/>
      <c r="C6720" s="2"/>
      <c r="D6720" s="2"/>
    </row>
    <row r="6721" spans="2:4" x14ac:dyDescent="0.2">
      <c r="B6721" s="2"/>
      <c r="C6721" s="2"/>
      <c r="D6721" s="2"/>
    </row>
    <row r="6722" spans="2:4" x14ac:dyDescent="0.2">
      <c r="B6722" s="2"/>
      <c r="C6722" s="2"/>
      <c r="D6722" s="2"/>
    </row>
    <row r="6723" spans="2:4" x14ac:dyDescent="0.2">
      <c r="B6723" s="2"/>
      <c r="C6723" s="2"/>
      <c r="D6723" s="2"/>
    </row>
    <row r="6724" spans="2:4" x14ac:dyDescent="0.2">
      <c r="B6724" s="2"/>
      <c r="C6724" s="2"/>
      <c r="D6724" s="2"/>
    </row>
    <row r="6725" spans="2:4" x14ac:dyDescent="0.2">
      <c r="B6725" s="2"/>
      <c r="C6725" s="2"/>
      <c r="D6725" s="2"/>
    </row>
    <row r="6726" spans="2:4" x14ac:dyDescent="0.2">
      <c r="B6726" s="2"/>
      <c r="C6726" s="2"/>
      <c r="D6726" s="2"/>
    </row>
    <row r="6727" spans="2:4" x14ac:dyDescent="0.2">
      <c r="B6727" s="2"/>
      <c r="C6727" s="2"/>
      <c r="D6727" s="2"/>
    </row>
    <row r="6728" spans="2:4" x14ac:dyDescent="0.2">
      <c r="B6728" s="2"/>
      <c r="C6728" s="2"/>
      <c r="D6728" s="2"/>
    </row>
    <row r="6729" spans="2:4" x14ac:dyDescent="0.2">
      <c r="B6729" s="2"/>
      <c r="C6729" s="2"/>
      <c r="D6729" s="2"/>
    </row>
    <row r="6730" spans="2:4" x14ac:dyDescent="0.2">
      <c r="B6730" s="2"/>
      <c r="C6730" s="2"/>
      <c r="D6730" s="2"/>
    </row>
    <row r="6731" spans="2:4" x14ac:dyDescent="0.2">
      <c r="B6731" s="2"/>
      <c r="C6731" s="2"/>
      <c r="D6731" s="2"/>
    </row>
    <row r="6732" spans="2:4" x14ac:dyDescent="0.2">
      <c r="B6732" s="2"/>
      <c r="C6732" s="2"/>
      <c r="D6732" s="2"/>
    </row>
    <row r="6733" spans="2:4" x14ac:dyDescent="0.2">
      <c r="B6733" s="2"/>
      <c r="C6733" s="2"/>
      <c r="D6733" s="2"/>
    </row>
    <row r="6734" spans="2:4" x14ac:dyDescent="0.2">
      <c r="B6734" s="2"/>
      <c r="C6734" s="2"/>
      <c r="D6734" s="2"/>
    </row>
    <row r="6735" spans="2:4" x14ac:dyDescent="0.2">
      <c r="B6735" s="2"/>
      <c r="C6735" s="2"/>
      <c r="D6735" s="2"/>
    </row>
    <row r="6736" spans="2:4" x14ac:dyDescent="0.2">
      <c r="B6736" s="2"/>
      <c r="C6736" s="2"/>
      <c r="D6736" s="2"/>
    </row>
    <row r="6737" spans="2:4" x14ac:dyDescent="0.2">
      <c r="B6737" s="2"/>
      <c r="C6737" s="2"/>
      <c r="D6737" s="2"/>
    </row>
    <row r="6738" spans="2:4" x14ac:dyDescent="0.2">
      <c r="B6738" s="2"/>
      <c r="C6738" s="2"/>
      <c r="D6738" s="2"/>
    </row>
    <row r="6739" spans="2:4" x14ac:dyDescent="0.2">
      <c r="B6739" s="2"/>
      <c r="C6739" s="2"/>
      <c r="D6739" s="2"/>
    </row>
    <row r="6740" spans="2:4" x14ac:dyDescent="0.2">
      <c r="B6740" s="2"/>
      <c r="C6740" s="2"/>
      <c r="D6740" s="2"/>
    </row>
    <row r="6741" spans="2:4" x14ac:dyDescent="0.2">
      <c r="B6741" s="2"/>
      <c r="C6741" s="2"/>
      <c r="D6741" s="2"/>
    </row>
    <row r="6742" spans="2:4" x14ac:dyDescent="0.2">
      <c r="B6742" s="2"/>
      <c r="C6742" s="2"/>
      <c r="D6742" s="2"/>
    </row>
    <row r="6743" spans="2:4" x14ac:dyDescent="0.2">
      <c r="B6743" s="2"/>
      <c r="C6743" s="2"/>
      <c r="D6743" s="2"/>
    </row>
    <row r="6744" spans="2:4" x14ac:dyDescent="0.2">
      <c r="B6744" s="2"/>
      <c r="C6744" s="2"/>
      <c r="D6744" s="2"/>
    </row>
    <row r="6745" spans="2:4" x14ac:dyDescent="0.2">
      <c r="B6745" s="2"/>
      <c r="C6745" s="2"/>
      <c r="D6745" s="2"/>
    </row>
    <row r="6746" spans="2:4" x14ac:dyDescent="0.2">
      <c r="B6746" s="2"/>
      <c r="C6746" s="2"/>
      <c r="D6746" s="2"/>
    </row>
    <row r="6747" spans="2:4" x14ac:dyDescent="0.2">
      <c r="B6747" s="2"/>
      <c r="C6747" s="2"/>
      <c r="D6747" s="2"/>
    </row>
    <row r="6748" spans="2:4" x14ac:dyDescent="0.2">
      <c r="B6748" s="2"/>
      <c r="C6748" s="2"/>
      <c r="D6748" s="2"/>
    </row>
    <row r="6749" spans="2:4" x14ac:dyDescent="0.2">
      <c r="B6749" s="2"/>
      <c r="C6749" s="2"/>
      <c r="D6749" s="2"/>
    </row>
    <row r="6750" spans="2:4" x14ac:dyDescent="0.2">
      <c r="B6750" s="2"/>
      <c r="C6750" s="2"/>
      <c r="D6750" s="2"/>
    </row>
    <row r="6751" spans="2:4" x14ac:dyDescent="0.2">
      <c r="B6751" s="2"/>
      <c r="C6751" s="2"/>
      <c r="D6751" s="2"/>
    </row>
    <row r="6752" spans="2:4" x14ac:dyDescent="0.2">
      <c r="B6752" s="2"/>
      <c r="C6752" s="2"/>
      <c r="D6752" s="2"/>
    </row>
    <row r="6753" spans="2:4" x14ac:dyDescent="0.2">
      <c r="B6753" s="2"/>
      <c r="C6753" s="2"/>
      <c r="D6753" s="2"/>
    </row>
    <row r="6754" spans="2:4" x14ac:dyDescent="0.2">
      <c r="B6754" s="2"/>
      <c r="C6754" s="2"/>
      <c r="D6754" s="2"/>
    </row>
    <row r="6755" spans="2:4" x14ac:dyDescent="0.2">
      <c r="B6755" s="2"/>
      <c r="C6755" s="2"/>
      <c r="D6755" s="2"/>
    </row>
    <row r="6756" spans="2:4" x14ac:dyDescent="0.2">
      <c r="B6756" s="2"/>
      <c r="C6756" s="2"/>
      <c r="D6756" s="2"/>
    </row>
    <row r="6757" spans="2:4" x14ac:dyDescent="0.2">
      <c r="B6757" s="2"/>
      <c r="C6757" s="2"/>
      <c r="D6757" s="2"/>
    </row>
    <row r="6758" spans="2:4" x14ac:dyDescent="0.2">
      <c r="B6758" s="2"/>
      <c r="C6758" s="2"/>
      <c r="D6758" s="2"/>
    </row>
    <row r="6759" spans="2:4" x14ac:dyDescent="0.2">
      <c r="B6759" s="2"/>
      <c r="C6759" s="2"/>
      <c r="D6759" s="2"/>
    </row>
    <row r="6760" spans="2:4" x14ac:dyDescent="0.2">
      <c r="B6760" s="2"/>
      <c r="C6760" s="2"/>
      <c r="D6760" s="2"/>
    </row>
    <row r="6761" spans="2:4" x14ac:dyDescent="0.2">
      <c r="B6761" s="2"/>
      <c r="C6761" s="2"/>
      <c r="D6761" s="2"/>
    </row>
    <row r="6762" spans="2:4" x14ac:dyDescent="0.2">
      <c r="B6762" s="2"/>
      <c r="C6762" s="2"/>
      <c r="D6762" s="2"/>
    </row>
    <row r="6763" spans="2:4" x14ac:dyDescent="0.2">
      <c r="B6763" s="2"/>
      <c r="C6763" s="2"/>
      <c r="D6763" s="2"/>
    </row>
    <row r="6764" spans="2:4" x14ac:dyDescent="0.2">
      <c r="B6764" s="2"/>
      <c r="C6764" s="2"/>
      <c r="D6764" s="2"/>
    </row>
    <row r="6765" spans="2:4" x14ac:dyDescent="0.2">
      <c r="B6765" s="2"/>
      <c r="C6765" s="2"/>
      <c r="D6765" s="2"/>
    </row>
    <row r="6766" spans="2:4" x14ac:dyDescent="0.2">
      <c r="B6766" s="2"/>
      <c r="C6766" s="2"/>
      <c r="D6766" s="2"/>
    </row>
    <row r="6767" spans="2:4" x14ac:dyDescent="0.2">
      <c r="B6767" s="2"/>
      <c r="C6767" s="2"/>
      <c r="D6767" s="2"/>
    </row>
    <row r="6768" spans="2:4" x14ac:dyDescent="0.2">
      <c r="B6768" s="2"/>
      <c r="C6768" s="2"/>
      <c r="D6768" s="2"/>
    </row>
    <row r="6769" spans="2:4" x14ac:dyDescent="0.2">
      <c r="B6769" s="2"/>
      <c r="C6769" s="2"/>
      <c r="D6769" s="2"/>
    </row>
    <row r="6770" spans="2:4" x14ac:dyDescent="0.2">
      <c r="B6770" s="2"/>
      <c r="C6770" s="2"/>
      <c r="D6770" s="2"/>
    </row>
    <row r="6771" spans="2:4" x14ac:dyDescent="0.2">
      <c r="B6771" s="2"/>
      <c r="C6771" s="2"/>
      <c r="D6771" s="2"/>
    </row>
    <row r="6772" spans="2:4" x14ac:dyDescent="0.2">
      <c r="B6772" s="2"/>
      <c r="C6772" s="2"/>
      <c r="D6772" s="2"/>
    </row>
    <row r="6773" spans="2:4" x14ac:dyDescent="0.2">
      <c r="B6773" s="2"/>
      <c r="C6773" s="2"/>
      <c r="D6773" s="2"/>
    </row>
    <row r="6774" spans="2:4" x14ac:dyDescent="0.2">
      <c r="B6774" s="2"/>
      <c r="C6774" s="2"/>
      <c r="D6774" s="2"/>
    </row>
    <row r="6775" spans="2:4" x14ac:dyDescent="0.2">
      <c r="B6775" s="2"/>
      <c r="C6775" s="2"/>
      <c r="D6775" s="2"/>
    </row>
    <row r="6776" spans="2:4" x14ac:dyDescent="0.2">
      <c r="B6776" s="2"/>
      <c r="C6776" s="2"/>
      <c r="D6776" s="2"/>
    </row>
    <row r="6777" spans="2:4" x14ac:dyDescent="0.2">
      <c r="B6777" s="2"/>
      <c r="C6777" s="2"/>
      <c r="D6777" s="2"/>
    </row>
    <row r="6778" spans="2:4" x14ac:dyDescent="0.2">
      <c r="B6778" s="2"/>
      <c r="C6778" s="2"/>
      <c r="D6778" s="2"/>
    </row>
    <row r="6779" spans="2:4" x14ac:dyDescent="0.2">
      <c r="B6779" s="2"/>
      <c r="C6779" s="2"/>
      <c r="D6779" s="2"/>
    </row>
    <row r="6780" spans="2:4" x14ac:dyDescent="0.2">
      <c r="B6780" s="2"/>
      <c r="C6780" s="2"/>
      <c r="D6780" s="2"/>
    </row>
    <row r="6781" spans="2:4" x14ac:dyDescent="0.2">
      <c r="B6781" s="2"/>
      <c r="C6781" s="2"/>
      <c r="D6781" s="2"/>
    </row>
    <row r="6782" spans="2:4" x14ac:dyDescent="0.2">
      <c r="B6782" s="2"/>
      <c r="C6782" s="2"/>
      <c r="D6782" s="2"/>
    </row>
    <row r="6783" spans="2:4" x14ac:dyDescent="0.2">
      <c r="B6783" s="2"/>
      <c r="C6783" s="2"/>
      <c r="D6783" s="2"/>
    </row>
    <row r="6784" spans="2:4" x14ac:dyDescent="0.2">
      <c r="B6784" s="2"/>
      <c r="C6784" s="2"/>
      <c r="D6784" s="2"/>
    </row>
    <row r="6785" spans="2:4" x14ac:dyDescent="0.2">
      <c r="B6785" s="2"/>
      <c r="C6785" s="2"/>
      <c r="D6785" s="2"/>
    </row>
    <row r="6786" spans="2:4" x14ac:dyDescent="0.2">
      <c r="B6786" s="2"/>
      <c r="C6786" s="2"/>
      <c r="D6786" s="2"/>
    </row>
    <row r="6787" spans="2:4" x14ac:dyDescent="0.2">
      <c r="B6787" s="2"/>
      <c r="C6787" s="2"/>
      <c r="D6787" s="2"/>
    </row>
    <row r="6788" spans="2:4" x14ac:dyDescent="0.2">
      <c r="B6788" s="2"/>
      <c r="C6788" s="2"/>
      <c r="D6788" s="2"/>
    </row>
    <row r="6789" spans="2:4" x14ac:dyDescent="0.2">
      <c r="B6789" s="2"/>
      <c r="C6789" s="2"/>
      <c r="D6789" s="2"/>
    </row>
    <row r="6790" spans="2:4" x14ac:dyDescent="0.2">
      <c r="B6790" s="2"/>
      <c r="C6790" s="2"/>
      <c r="D6790" s="2"/>
    </row>
    <row r="6791" spans="2:4" x14ac:dyDescent="0.2">
      <c r="B6791" s="2"/>
      <c r="C6791" s="2"/>
      <c r="D6791" s="2"/>
    </row>
    <row r="6792" spans="2:4" x14ac:dyDescent="0.2">
      <c r="B6792" s="2"/>
      <c r="C6792" s="2"/>
      <c r="D6792" s="2"/>
    </row>
    <row r="6793" spans="2:4" x14ac:dyDescent="0.2">
      <c r="B6793" s="2"/>
      <c r="C6793" s="2"/>
      <c r="D6793" s="2"/>
    </row>
    <row r="6794" spans="2:4" x14ac:dyDescent="0.2">
      <c r="B6794" s="2"/>
      <c r="C6794" s="2"/>
      <c r="D6794" s="2"/>
    </row>
    <row r="6795" spans="2:4" x14ac:dyDescent="0.2">
      <c r="B6795" s="2"/>
      <c r="C6795" s="2"/>
      <c r="D6795" s="2"/>
    </row>
    <row r="6796" spans="2:4" x14ac:dyDescent="0.2">
      <c r="B6796" s="2"/>
      <c r="C6796" s="2"/>
      <c r="D6796" s="2"/>
    </row>
    <row r="6797" spans="2:4" x14ac:dyDescent="0.2">
      <c r="B6797" s="2"/>
      <c r="C6797" s="2"/>
      <c r="D6797" s="2"/>
    </row>
    <row r="6798" spans="2:4" x14ac:dyDescent="0.2">
      <c r="B6798" s="2"/>
      <c r="C6798" s="2"/>
      <c r="D6798" s="2"/>
    </row>
    <row r="6799" spans="2:4" x14ac:dyDescent="0.2">
      <c r="B6799" s="2"/>
      <c r="C6799" s="2"/>
      <c r="D6799" s="2"/>
    </row>
    <row r="6800" spans="2:4" x14ac:dyDescent="0.2">
      <c r="B6800" s="2"/>
      <c r="C6800" s="2"/>
      <c r="D6800" s="2"/>
    </row>
    <row r="6801" spans="2:4" x14ac:dyDescent="0.2">
      <c r="B6801" s="2"/>
      <c r="C6801" s="2"/>
      <c r="D6801" s="2"/>
    </row>
    <row r="6802" spans="2:4" x14ac:dyDescent="0.2">
      <c r="B6802" s="2"/>
      <c r="C6802" s="2"/>
      <c r="D6802" s="2"/>
    </row>
    <row r="6803" spans="2:4" x14ac:dyDescent="0.2">
      <c r="B6803" s="2"/>
      <c r="C6803" s="2"/>
      <c r="D6803" s="2"/>
    </row>
    <row r="6804" spans="2:4" x14ac:dyDescent="0.2">
      <c r="B6804" s="2"/>
      <c r="C6804" s="2"/>
      <c r="D6804" s="2"/>
    </row>
    <row r="6805" spans="2:4" x14ac:dyDescent="0.2">
      <c r="B6805" s="2"/>
      <c r="C6805" s="2"/>
      <c r="D6805" s="2"/>
    </row>
    <row r="6806" spans="2:4" x14ac:dyDescent="0.2">
      <c r="B6806" s="2"/>
      <c r="C6806" s="2"/>
      <c r="D6806" s="2"/>
    </row>
    <row r="6807" spans="2:4" x14ac:dyDescent="0.2">
      <c r="B6807" s="2"/>
      <c r="C6807" s="2"/>
      <c r="D6807" s="2"/>
    </row>
    <row r="6808" spans="2:4" x14ac:dyDescent="0.2">
      <c r="B6808" s="2"/>
      <c r="C6808" s="2"/>
      <c r="D6808" s="2"/>
    </row>
    <row r="6809" spans="2:4" x14ac:dyDescent="0.2">
      <c r="B6809" s="2"/>
      <c r="C6809" s="2"/>
      <c r="D6809" s="2"/>
    </row>
    <row r="6810" spans="2:4" x14ac:dyDescent="0.2">
      <c r="B6810" s="2"/>
      <c r="C6810" s="2"/>
      <c r="D6810" s="2"/>
    </row>
    <row r="6811" spans="2:4" x14ac:dyDescent="0.2">
      <c r="B6811" s="2"/>
      <c r="C6811" s="2"/>
      <c r="D6811" s="2"/>
    </row>
    <row r="6812" spans="2:4" x14ac:dyDescent="0.2">
      <c r="B6812" s="2"/>
      <c r="C6812" s="2"/>
      <c r="D6812" s="2"/>
    </row>
    <row r="6813" spans="2:4" x14ac:dyDescent="0.2">
      <c r="B6813" s="2"/>
      <c r="C6813" s="2"/>
      <c r="D6813" s="2"/>
    </row>
    <row r="6814" spans="2:4" x14ac:dyDescent="0.2">
      <c r="B6814" s="2"/>
      <c r="C6814" s="2"/>
      <c r="D6814" s="2"/>
    </row>
    <row r="6815" spans="2:4" x14ac:dyDescent="0.2">
      <c r="B6815" s="2"/>
      <c r="C6815" s="2"/>
      <c r="D6815" s="2"/>
    </row>
    <row r="6816" spans="2:4" x14ac:dyDescent="0.2">
      <c r="B6816" s="2"/>
      <c r="C6816" s="2"/>
      <c r="D6816" s="2"/>
    </row>
    <row r="6817" spans="2:4" x14ac:dyDescent="0.2">
      <c r="B6817" s="2"/>
      <c r="C6817" s="2"/>
      <c r="D6817" s="2"/>
    </row>
    <row r="6818" spans="2:4" x14ac:dyDescent="0.2">
      <c r="B6818" s="2"/>
      <c r="C6818" s="2"/>
      <c r="D6818" s="2"/>
    </row>
    <row r="6819" spans="2:4" x14ac:dyDescent="0.2">
      <c r="B6819" s="2"/>
      <c r="C6819" s="2"/>
      <c r="D6819" s="2"/>
    </row>
    <row r="6820" spans="2:4" x14ac:dyDescent="0.2">
      <c r="B6820" s="2"/>
      <c r="C6820" s="2"/>
      <c r="D6820" s="2"/>
    </row>
    <row r="6821" spans="2:4" x14ac:dyDescent="0.2">
      <c r="B6821" s="2"/>
      <c r="C6821" s="2"/>
      <c r="D6821" s="2"/>
    </row>
    <row r="6822" spans="2:4" x14ac:dyDescent="0.2">
      <c r="B6822" s="2"/>
      <c r="C6822" s="2"/>
      <c r="D6822" s="2"/>
    </row>
    <row r="6823" spans="2:4" x14ac:dyDescent="0.2">
      <c r="B6823" s="2"/>
      <c r="C6823" s="2"/>
      <c r="D6823" s="2"/>
    </row>
    <row r="6824" spans="2:4" x14ac:dyDescent="0.2">
      <c r="B6824" s="2"/>
      <c r="C6824" s="2"/>
      <c r="D6824" s="2"/>
    </row>
    <row r="6825" spans="2:4" x14ac:dyDescent="0.2">
      <c r="B6825" s="2"/>
      <c r="C6825" s="2"/>
      <c r="D6825" s="2"/>
    </row>
    <row r="6826" spans="2:4" x14ac:dyDescent="0.2">
      <c r="B6826" s="2"/>
      <c r="C6826" s="2"/>
      <c r="D6826" s="2"/>
    </row>
    <row r="6827" spans="2:4" x14ac:dyDescent="0.2">
      <c r="B6827" s="2"/>
      <c r="C6827" s="2"/>
      <c r="D6827" s="2"/>
    </row>
    <row r="6828" spans="2:4" x14ac:dyDescent="0.2">
      <c r="B6828" s="2"/>
      <c r="C6828" s="2"/>
      <c r="D6828" s="2"/>
    </row>
    <row r="6829" spans="2:4" x14ac:dyDescent="0.2">
      <c r="B6829" s="2"/>
      <c r="C6829" s="2"/>
      <c r="D6829" s="2"/>
    </row>
    <row r="6830" spans="2:4" x14ac:dyDescent="0.2">
      <c r="B6830" s="2"/>
      <c r="C6830" s="2"/>
      <c r="D6830" s="2"/>
    </row>
    <row r="6831" spans="2:4" x14ac:dyDescent="0.2">
      <c r="B6831" s="2"/>
      <c r="C6831" s="2"/>
      <c r="D6831" s="2"/>
    </row>
    <row r="6832" spans="2:4" x14ac:dyDescent="0.2">
      <c r="B6832" s="2"/>
      <c r="C6832" s="2"/>
      <c r="D6832" s="2"/>
    </row>
    <row r="6833" spans="2:4" x14ac:dyDescent="0.2">
      <c r="B6833" s="2"/>
      <c r="C6833" s="2"/>
      <c r="D6833" s="2"/>
    </row>
    <row r="6834" spans="2:4" x14ac:dyDescent="0.2">
      <c r="B6834" s="2"/>
      <c r="C6834" s="2"/>
      <c r="D6834" s="2"/>
    </row>
    <row r="6835" spans="2:4" x14ac:dyDescent="0.2">
      <c r="B6835" s="2"/>
      <c r="C6835" s="2"/>
      <c r="D6835" s="2"/>
    </row>
    <row r="6836" spans="2:4" x14ac:dyDescent="0.2">
      <c r="B6836" s="2"/>
      <c r="C6836" s="2"/>
      <c r="D6836" s="2"/>
    </row>
    <row r="6837" spans="2:4" x14ac:dyDescent="0.2">
      <c r="B6837" s="2"/>
      <c r="C6837" s="2"/>
      <c r="D6837" s="2"/>
    </row>
    <row r="6838" spans="2:4" x14ac:dyDescent="0.2">
      <c r="B6838" s="2"/>
      <c r="C6838" s="2"/>
      <c r="D6838" s="2"/>
    </row>
    <row r="6839" spans="2:4" x14ac:dyDescent="0.2">
      <c r="B6839" s="2"/>
      <c r="C6839" s="2"/>
      <c r="D6839" s="2"/>
    </row>
    <row r="6840" spans="2:4" x14ac:dyDescent="0.2">
      <c r="B6840" s="2"/>
      <c r="C6840" s="2"/>
      <c r="D6840" s="2"/>
    </row>
    <row r="6841" spans="2:4" x14ac:dyDescent="0.2">
      <c r="B6841" s="2"/>
      <c r="C6841" s="2"/>
      <c r="D6841" s="2"/>
    </row>
    <row r="6842" spans="2:4" x14ac:dyDescent="0.2">
      <c r="B6842" s="2"/>
      <c r="C6842" s="2"/>
      <c r="D6842" s="2"/>
    </row>
    <row r="6843" spans="2:4" x14ac:dyDescent="0.2">
      <c r="B6843" s="2"/>
      <c r="C6843" s="2"/>
      <c r="D6843" s="2"/>
    </row>
    <row r="6844" spans="2:4" x14ac:dyDescent="0.2">
      <c r="B6844" s="2"/>
      <c r="C6844" s="2"/>
      <c r="D6844" s="2"/>
    </row>
    <row r="6845" spans="2:4" x14ac:dyDescent="0.2">
      <c r="B6845" s="2"/>
      <c r="C6845" s="2"/>
      <c r="D6845" s="2"/>
    </row>
    <row r="6846" spans="2:4" x14ac:dyDescent="0.2">
      <c r="B6846" s="2"/>
      <c r="C6846" s="2"/>
      <c r="D6846" s="2"/>
    </row>
    <row r="6847" spans="2:4" x14ac:dyDescent="0.2">
      <c r="B6847" s="2"/>
      <c r="C6847" s="2"/>
      <c r="D6847" s="2"/>
    </row>
    <row r="6848" spans="2:4" x14ac:dyDescent="0.2">
      <c r="B6848" s="2"/>
      <c r="C6848" s="2"/>
      <c r="D6848" s="2"/>
    </row>
    <row r="6849" spans="2:4" x14ac:dyDescent="0.2">
      <c r="B6849" s="2"/>
      <c r="C6849" s="2"/>
      <c r="D6849" s="2"/>
    </row>
    <row r="6850" spans="2:4" x14ac:dyDescent="0.2">
      <c r="B6850" s="2"/>
      <c r="C6850" s="2"/>
      <c r="D6850" s="2"/>
    </row>
    <row r="6851" spans="2:4" x14ac:dyDescent="0.2">
      <c r="B6851" s="2"/>
      <c r="C6851" s="2"/>
      <c r="D6851" s="2"/>
    </row>
    <row r="6852" spans="2:4" x14ac:dyDescent="0.2">
      <c r="B6852" s="2"/>
      <c r="C6852" s="2"/>
      <c r="D6852" s="2"/>
    </row>
    <row r="6853" spans="2:4" x14ac:dyDescent="0.2">
      <c r="B6853" s="2"/>
      <c r="C6853" s="2"/>
      <c r="D6853" s="2"/>
    </row>
    <row r="6854" spans="2:4" x14ac:dyDescent="0.2">
      <c r="B6854" s="2"/>
      <c r="C6854" s="2"/>
      <c r="D6854" s="2"/>
    </row>
    <row r="6855" spans="2:4" x14ac:dyDescent="0.2">
      <c r="B6855" s="2"/>
      <c r="C6855" s="2"/>
      <c r="D6855" s="2"/>
    </row>
    <row r="6856" spans="2:4" x14ac:dyDescent="0.2">
      <c r="B6856" s="2"/>
      <c r="C6856" s="2"/>
      <c r="D6856" s="2"/>
    </row>
    <row r="6857" spans="2:4" x14ac:dyDescent="0.2">
      <c r="B6857" s="2"/>
      <c r="C6857" s="2"/>
      <c r="D6857" s="2"/>
    </row>
    <row r="6858" spans="2:4" x14ac:dyDescent="0.2">
      <c r="B6858" s="2"/>
      <c r="C6858" s="2"/>
      <c r="D6858" s="2"/>
    </row>
    <row r="6859" spans="2:4" x14ac:dyDescent="0.2">
      <c r="B6859" s="2"/>
      <c r="C6859" s="2"/>
      <c r="D6859" s="2"/>
    </row>
    <row r="6860" spans="2:4" x14ac:dyDescent="0.2">
      <c r="B6860" s="2"/>
      <c r="C6860" s="2"/>
      <c r="D6860" s="2"/>
    </row>
    <row r="6861" spans="2:4" x14ac:dyDescent="0.2">
      <c r="B6861" s="2"/>
      <c r="C6861" s="2"/>
      <c r="D6861" s="2"/>
    </row>
    <row r="6862" spans="2:4" x14ac:dyDescent="0.2">
      <c r="B6862" s="2"/>
      <c r="C6862" s="2"/>
      <c r="D6862" s="2"/>
    </row>
    <row r="6863" spans="2:4" x14ac:dyDescent="0.2">
      <c r="B6863" s="2"/>
      <c r="C6863" s="2"/>
      <c r="D6863" s="2"/>
    </row>
    <row r="6864" spans="2:4" x14ac:dyDescent="0.2">
      <c r="B6864" s="2"/>
      <c r="C6864" s="2"/>
      <c r="D6864" s="2"/>
    </row>
    <row r="6865" spans="2:4" x14ac:dyDescent="0.2">
      <c r="B6865" s="2"/>
      <c r="C6865" s="2"/>
      <c r="D6865" s="2"/>
    </row>
    <row r="6866" spans="2:4" x14ac:dyDescent="0.2">
      <c r="B6866" s="2"/>
      <c r="C6866" s="2"/>
      <c r="D6866" s="2"/>
    </row>
    <row r="6867" spans="2:4" x14ac:dyDescent="0.2">
      <c r="B6867" s="2"/>
      <c r="C6867" s="2"/>
      <c r="D6867" s="2"/>
    </row>
    <row r="6868" spans="2:4" x14ac:dyDescent="0.2">
      <c r="B6868" s="2"/>
      <c r="C6868" s="2"/>
      <c r="D6868" s="2"/>
    </row>
    <row r="6869" spans="2:4" x14ac:dyDescent="0.2">
      <c r="B6869" s="2"/>
      <c r="C6869" s="2"/>
      <c r="D6869" s="2"/>
    </row>
    <row r="6870" spans="2:4" x14ac:dyDescent="0.2">
      <c r="B6870" s="2"/>
      <c r="C6870" s="2"/>
      <c r="D6870" s="2"/>
    </row>
    <row r="6871" spans="2:4" x14ac:dyDescent="0.2">
      <c r="B6871" s="2"/>
      <c r="C6871" s="2"/>
      <c r="D6871" s="2"/>
    </row>
    <row r="6872" spans="2:4" x14ac:dyDescent="0.2">
      <c r="B6872" s="2"/>
      <c r="C6872" s="2"/>
      <c r="D6872" s="2"/>
    </row>
    <row r="6873" spans="2:4" x14ac:dyDescent="0.2">
      <c r="B6873" s="2"/>
      <c r="C6873" s="2"/>
      <c r="D6873" s="2"/>
    </row>
    <row r="6874" spans="2:4" x14ac:dyDescent="0.2">
      <c r="B6874" s="2"/>
      <c r="C6874" s="2"/>
      <c r="D6874" s="2"/>
    </row>
    <row r="6875" spans="2:4" x14ac:dyDescent="0.2">
      <c r="B6875" s="2"/>
      <c r="C6875" s="2"/>
      <c r="D6875" s="2"/>
    </row>
    <row r="6876" spans="2:4" x14ac:dyDescent="0.2">
      <c r="B6876" s="2"/>
      <c r="C6876" s="2"/>
      <c r="D6876" s="2"/>
    </row>
    <row r="6877" spans="2:4" x14ac:dyDescent="0.2">
      <c r="B6877" s="2"/>
      <c r="C6877" s="2"/>
      <c r="D6877" s="2"/>
    </row>
    <row r="6878" spans="2:4" x14ac:dyDescent="0.2">
      <c r="B6878" s="2"/>
      <c r="C6878" s="2"/>
      <c r="D6878" s="2"/>
    </row>
    <row r="6879" spans="2:4" x14ac:dyDescent="0.2">
      <c r="B6879" s="2"/>
      <c r="C6879" s="2"/>
      <c r="D6879" s="2"/>
    </row>
    <row r="6880" spans="2:4" x14ac:dyDescent="0.2">
      <c r="B6880" s="2"/>
      <c r="C6880" s="2"/>
      <c r="D6880" s="2"/>
    </row>
    <row r="6881" spans="2:4" x14ac:dyDescent="0.2">
      <c r="B6881" s="2"/>
      <c r="C6881" s="2"/>
      <c r="D6881" s="2"/>
    </row>
    <row r="6882" spans="2:4" x14ac:dyDescent="0.2">
      <c r="B6882" s="2"/>
      <c r="C6882" s="2"/>
      <c r="D6882" s="2"/>
    </row>
    <row r="6883" spans="2:4" x14ac:dyDescent="0.2">
      <c r="B6883" s="2"/>
      <c r="C6883" s="2"/>
      <c r="D6883" s="2"/>
    </row>
    <row r="6884" spans="2:4" x14ac:dyDescent="0.2">
      <c r="B6884" s="2"/>
      <c r="C6884" s="2"/>
      <c r="D6884" s="2"/>
    </row>
    <row r="6885" spans="2:4" x14ac:dyDescent="0.2">
      <c r="B6885" s="2"/>
      <c r="C6885" s="2"/>
      <c r="D6885" s="2"/>
    </row>
    <row r="6886" spans="2:4" x14ac:dyDescent="0.2">
      <c r="B6886" s="2"/>
      <c r="C6886" s="2"/>
      <c r="D6886" s="2"/>
    </row>
    <row r="6887" spans="2:4" x14ac:dyDescent="0.2">
      <c r="B6887" s="2"/>
      <c r="C6887" s="2"/>
      <c r="D6887" s="2"/>
    </row>
    <row r="6888" spans="2:4" x14ac:dyDescent="0.2">
      <c r="B6888" s="2"/>
      <c r="C6888" s="2"/>
      <c r="D6888" s="2"/>
    </row>
    <row r="6889" spans="2:4" x14ac:dyDescent="0.2">
      <c r="B6889" s="2"/>
      <c r="C6889" s="2"/>
      <c r="D6889" s="2"/>
    </row>
    <row r="6890" spans="2:4" x14ac:dyDescent="0.2">
      <c r="B6890" s="2"/>
      <c r="C6890" s="2"/>
      <c r="D6890" s="2"/>
    </row>
    <row r="6891" spans="2:4" x14ac:dyDescent="0.2">
      <c r="B6891" s="2"/>
      <c r="C6891" s="2"/>
      <c r="D6891" s="2"/>
    </row>
    <row r="6892" spans="2:4" x14ac:dyDescent="0.2">
      <c r="B6892" s="2"/>
      <c r="C6892" s="2"/>
      <c r="D6892" s="2"/>
    </row>
    <row r="6893" spans="2:4" x14ac:dyDescent="0.2">
      <c r="B6893" s="2"/>
      <c r="C6893" s="2"/>
      <c r="D6893" s="2"/>
    </row>
    <row r="6894" spans="2:4" x14ac:dyDescent="0.2">
      <c r="B6894" s="2"/>
      <c r="C6894" s="2"/>
      <c r="D6894" s="2"/>
    </row>
    <row r="6895" spans="2:4" x14ac:dyDescent="0.2">
      <c r="B6895" s="2"/>
      <c r="C6895" s="2"/>
      <c r="D6895" s="2"/>
    </row>
    <row r="6896" spans="2:4" x14ac:dyDescent="0.2">
      <c r="B6896" s="2"/>
      <c r="C6896" s="2"/>
      <c r="D6896" s="2"/>
    </row>
    <row r="6897" spans="2:4" x14ac:dyDescent="0.2">
      <c r="B6897" s="2"/>
      <c r="C6897" s="2"/>
      <c r="D6897" s="2"/>
    </row>
    <row r="6898" spans="2:4" x14ac:dyDescent="0.2">
      <c r="B6898" s="2"/>
      <c r="C6898" s="2"/>
      <c r="D6898" s="2"/>
    </row>
    <row r="6899" spans="2:4" x14ac:dyDescent="0.2">
      <c r="B6899" s="2"/>
      <c r="C6899" s="2"/>
      <c r="D6899" s="2"/>
    </row>
    <row r="6900" spans="2:4" x14ac:dyDescent="0.2">
      <c r="B6900" s="2"/>
      <c r="C6900" s="2"/>
      <c r="D6900" s="2"/>
    </row>
    <row r="6901" spans="2:4" x14ac:dyDescent="0.2">
      <c r="B6901" s="2"/>
      <c r="C6901" s="2"/>
      <c r="D6901" s="2"/>
    </row>
    <row r="6902" spans="2:4" x14ac:dyDescent="0.2">
      <c r="B6902" s="2"/>
      <c r="C6902" s="2"/>
      <c r="D6902" s="2"/>
    </row>
    <row r="6903" spans="2:4" x14ac:dyDescent="0.2">
      <c r="B6903" s="2"/>
      <c r="C6903" s="2"/>
      <c r="D6903" s="2"/>
    </row>
    <row r="6904" spans="2:4" x14ac:dyDescent="0.2">
      <c r="B6904" s="2"/>
      <c r="C6904" s="2"/>
      <c r="D6904" s="2"/>
    </row>
    <row r="6905" spans="2:4" x14ac:dyDescent="0.2">
      <c r="B6905" s="2"/>
      <c r="C6905" s="2"/>
      <c r="D6905" s="2"/>
    </row>
    <row r="6906" spans="2:4" x14ac:dyDescent="0.2">
      <c r="B6906" s="2"/>
      <c r="C6906" s="2"/>
      <c r="D6906" s="2"/>
    </row>
    <row r="6907" spans="2:4" x14ac:dyDescent="0.2">
      <c r="B6907" s="2"/>
      <c r="C6907" s="2"/>
      <c r="D6907" s="2"/>
    </row>
    <row r="6908" spans="2:4" x14ac:dyDescent="0.2">
      <c r="B6908" s="2"/>
      <c r="C6908" s="2"/>
      <c r="D6908" s="2"/>
    </row>
    <row r="6909" spans="2:4" x14ac:dyDescent="0.2">
      <c r="B6909" s="2"/>
      <c r="C6909" s="2"/>
      <c r="D6909" s="2"/>
    </row>
    <row r="6910" spans="2:4" x14ac:dyDescent="0.2">
      <c r="B6910" s="2"/>
      <c r="C6910" s="2"/>
      <c r="D6910" s="2"/>
    </row>
    <row r="6911" spans="2:4" x14ac:dyDescent="0.2">
      <c r="B6911" s="2"/>
      <c r="C6911" s="2"/>
      <c r="D6911" s="2"/>
    </row>
    <row r="6912" spans="2:4" x14ac:dyDescent="0.2">
      <c r="B6912" s="2"/>
      <c r="C6912" s="2"/>
      <c r="D6912" s="2"/>
    </row>
    <row r="6913" spans="2:4" x14ac:dyDescent="0.2">
      <c r="B6913" s="2"/>
      <c r="C6913" s="2"/>
      <c r="D6913" s="2"/>
    </row>
    <row r="6914" spans="2:4" x14ac:dyDescent="0.2">
      <c r="B6914" s="2"/>
      <c r="C6914" s="2"/>
      <c r="D6914" s="2"/>
    </row>
    <row r="6915" spans="2:4" x14ac:dyDescent="0.2">
      <c r="B6915" s="2"/>
      <c r="C6915" s="2"/>
      <c r="D6915" s="2"/>
    </row>
    <row r="6916" spans="2:4" x14ac:dyDescent="0.2">
      <c r="B6916" s="2"/>
      <c r="C6916" s="2"/>
      <c r="D6916" s="2"/>
    </row>
    <row r="6917" spans="2:4" x14ac:dyDescent="0.2">
      <c r="B6917" s="2"/>
      <c r="C6917" s="2"/>
      <c r="D6917" s="2"/>
    </row>
    <row r="6918" spans="2:4" x14ac:dyDescent="0.2">
      <c r="B6918" s="2"/>
      <c r="C6918" s="2"/>
      <c r="D6918" s="2"/>
    </row>
    <row r="6919" spans="2:4" x14ac:dyDescent="0.2">
      <c r="B6919" s="2"/>
      <c r="C6919" s="2"/>
      <c r="D6919" s="2"/>
    </row>
    <row r="6920" spans="2:4" x14ac:dyDescent="0.2">
      <c r="B6920" s="2"/>
      <c r="C6920" s="2"/>
      <c r="D6920" s="2"/>
    </row>
    <row r="6921" spans="2:4" x14ac:dyDescent="0.2">
      <c r="B6921" s="2"/>
      <c r="C6921" s="2"/>
      <c r="D6921" s="2"/>
    </row>
    <row r="6922" spans="2:4" x14ac:dyDescent="0.2">
      <c r="B6922" s="2"/>
      <c r="C6922" s="2"/>
      <c r="D6922" s="2"/>
    </row>
    <row r="6923" spans="2:4" x14ac:dyDescent="0.2">
      <c r="B6923" s="2"/>
      <c r="C6923" s="2"/>
      <c r="D6923" s="2"/>
    </row>
    <row r="6924" spans="2:4" x14ac:dyDescent="0.2">
      <c r="B6924" s="2"/>
      <c r="C6924" s="2"/>
      <c r="D6924" s="2"/>
    </row>
    <row r="6925" spans="2:4" x14ac:dyDescent="0.2">
      <c r="B6925" s="2"/>
      <c r="C6925" s="2"/>
      <c r="D6925" s="2"/>
    </row>
    <row r="6926" spans="2:4" x14ac:dyDescent="0.2">
      <c r="B6926" s="2"/>
      <c r="C6926" s="2"/>
      <c r="D6926" s="2"/>
    </row>
    <row r="6927" spans="2:4" x14ac:dyDescent="0.2">
      <c r="B6927" s="2"/>
      <c r="C6927" s="2"/>
      <c r="D6927" s="2"/>
    </row>
    <row r="6928" spans="2:4" x14ac:dyDescent="0.2">
      <c r="B6928" s="2"/>
      <c r="C6928" s="2"/>
      <c r="D6928" s="2"/>
    </row>
    <row r="6929" spans="2:4" x14ac:dyDescent="0.2">
      <c r="B6929" s="2"/>
      <c r="C6929" s="2"/>
      <c r="D6929" s="2"/>
    </row>
    <row r="6930" spans="2:4" x14ac:dyDescent="0.2">
      <c r="B6930" s="2"/>
      <c r="C6930" s="2"/>
      <c r="D6930" s="2"/>
    </row>
    <row r="6931" spans="2:4" x14ac:dyDescent="0.2">
      <c r="B6931" s="2"/>
      <c r="C6931" s="2"/>
      <c r="D6931" s="2"/>
    </row>
    <row r="6932" spans="2:4" x14ac:dyDescent="0.2">
      <c r="B6932" s="2"/>
      <c r="C6932" s="2"/>
      <c r="D6932" s="2"/>
    </row>
    <row r="6933" spans="2:4" x14ac:dyDescent="0.2">
      <c r="B6933" s="2"/>
      <c r="C6933" s="2"/>
      <c r="D6933" s="2"/>
    </row>
    <row r="6934" spans="2:4" x14ac:dyDescent="0.2">
      <c r="B6934" s="2"/>
      <c r="C6934" s="2"/>
      <c r="D6934" s="2"/>
    </row>
    <row r="6935" spans="2:4" x14ac:dyDescent="0.2">
      <c r="B6935" s="2"/>
      <c r="C6935" s="2"/>
      <c r="D6935" s="2"/>
    </row>
    <row r="6936" spans="2:4" x14ac:dyDescent="0.2">
      <c r="B6936" s="2"/>
      <c r="C6936" s="2"/>
      <c r="D6936" s="2"/>
    </row>
    <row r="6937" spans="2:4" x14ac:dyDescent="0.2">
      <c r="B6937" s="2"/>
      <c r="C6937" s="2"/>
      <c r="D6937" s="2"/>
    </row>
    <row r="6938" spans="2:4" x14ac:dyDescent="0.2">
      <c r="B6938" s="2"/>
      <c r="C6938" s="2"/>
      <c r="D6938" s="2"/>
    </row>
    <row r="6939" spans="2:4" x14ac:dyDescent="0.2">
      <c r="B6939" s="2"/>
      <c r="C6939" s="2"/>
      <c r="D6939" s="2"/>
    </row>
    <row r="6940" spans="2:4" x14ac:dyDescent="0.2">
      <c r="B6940" s="2"/>
      <c r="C6940" s="2"/>
      <c r="D6940" s="2"/>
    </row>
    <row r="6941" spans="2:4" x14ac:dyDescent="0.2">
      <c r="B6941" s="2"/>
      <c r="C6941" s="2"/>
      <c r="D6941" s="2"/>
    </row>
    <row r="6942" spans="2:4" x14ac:dyDescent="0.2">
      <c r="B6942" s="2"/>
      <c r="C6942" s="2"/>
      <c r="D6942" s="2"/>
    </row>
    <row r="6943" spans="2:4" x14ac:dyDescent="0.2">
      <c r="B6943" s="2"/>
      <c r="C6943" s="2"/>
      <c r="D6943" s="2"/>
    </row>
    <row r="6944" spans="2:4" x14ac:dyDescent="0.2">
      <c r="B6944" s="2"/>
      <c r="C6944" s="2"/>
      <c r="D6944" s="2"/>
    </row>
    <row r="6945" spans="2:4" x14ac:dyDescent="0.2">
      <c r="B6945" s="2"/>
      <c r="C6945" s="2"/>
      <c r="D6945" s="2"/>
    </row>
    <row r="6946" spans="2:4" x14ac:dyDescent="0.2">
      <c r="B6946" s="2"/>
      <c r="C6946" s="2"/>
      <c r="D6946" s="2"/>
    </row>
    <row r="6947" spans="2:4" x14ac:dyDescent="0.2">
      <c r="B6947" s="2"/>
      <c r="C6947" s="2"/>
      <c r="D6947" s="2"/>
    </row>
    <row r="6948" spans="2:4" x14ac:dyDescent="0.2">
      <c r="B6948" s="2"/>
      <c r="C6948" s="2"/>
      <c r="D6948" s="2"/>
    </row>
    <row r="6949" spans="2:4" x14ac:dyDescent="0.2">
      <c r="B6949" s="2"/>
      <c r="C6949" s="2"/>
      <c r="D6949" s="2"/>
    </row>
    <row r="6950" spans="2:4" x14ac:dyDescent="0.2">
      <c r="B6950" s="2"/>
      <c r="C6950" s="2"/>
      <c r="D6950" s="2"/>
    </row>
    <row r="6951" spans="2:4" x14ac:dyDescent="0.2">
      <c r="B6951" s="2"/>
      <c r="C6951" s="2"/>
      <c r="D6951" s="2"/>
    </row>
    <row r="6952" spans="2:4" x14ac:dyDescent="0.2">
      <c r="B6952" s="2"/>
      <c r="C6952" s="2"/>
      <c r="D6952" s="2"/>
    </row>
    <row r="6953" spans="2:4" x14ac:dyDescent="0.2">
      <c r="B6953" s="2"/>
      <c r="C6953" s="2"/>
      <c r="D6953" s="2"/>
    </row>
    <row r="6954" spans="2:4" x14ac:dyDescent="0.2">
      <c r="B6954" s="2"/>
      <c r="C6954" s="2"/>
      <c r="D6954" s="2"/>
    </row>
    <row r="6955" spans="2:4" x14ac:dyDescent="0.2">
      <c r="B6955" s="2"/>
      <c r="C6955" s="2"/>
      <c r="D6955" s="2"/>
    </row>
    <row r="6956" spans="2:4" x14ac:dyDescent="0.2">
      <c r="B6956" s="2"/>
      <c r="C6956" s="2"/>
      <c r="D6956" s="2"/>
    </row>
    <row r="6957" spans="2:4" x14ac:dyDescent="0.2">
      <c r="B6957" s="2"/>
      <c r="C6957" s="2"/>
      <c r="D6957" s="2"/>
    </row>
    <row r="6958" spans="2:4" x14ac:dyDescent="0.2">
      <c r="B6958" s="2"/>
      <c r="C6958" s="2"/>
      <c r="D6958" s="2"/>
    </row>
    <row r="6959" spans="2:4" x14ac:dyDescent="0.2">
      <c r="B6959" s="2"/>
      <c r="C6959" s="2"/>
      <c r="D6959" s="2"/>
    </row>
    <row r="6960" spans="2:4" x14ac:dyDescent="0.2">
      <c r="B6960" s="2"/>
      <c r="C6960" s="2"/>
      <c r="D6960" s="2"/>
    </row>
    <row r="6961" spans="2:4" x14ac:dyDescent="0.2">
      <c r="B6961" s="2"/>
      <c r="C6961" s="2"/>
      <c r="D6961" s="2"/>
    </row>
    <row r="6962" spans="2:4" x14ac:dyDescent="0.2">
      <c r="B6962" s="2"/>
      <c r="C6962" s="2"/>
      <c r="D6962" s="2"/>
    </row>
    <row r="6963" spans="2:4" x14ac:dyDescent="0.2">
      <c r="B6963" s="2"/>
      <c r="C6963" s="2"/>
      <c r="D6963" s="2"/>
    </row>
    <row r="6964" spans="2:4" x14ac:dyDescent="0.2">
      <c r="B6964" s="2"/>
      <c r="C6964" s="2"/>
      <c r="D6964" s="2"/>
    </row>
    <row r="6965" spans="2:4" x14ac:dyDescent="0.2">
      <c r="B6965" s="2"/>
      <c r="C6965" s="2"/>
      <c r="D6965" s="2"/>
    </row>
    <row r="6966" spans="2:4" x14ac:dyDescent="0.2">
      <c r="B6966" s="2"/>
      <c r="C6966" s="2"/>
      <c r="D6966" s="2"/>
    </row>
    <row r="6967" spans="2:4" x14ac:dyDescent="0.2">
      <c r="B6967" s="2"/>
      <c r="C6967" s="2"/>
      <c r="D6967" s="2"/>
    </row>
    <row r="6968" spans="2:4" x14ac:dyDescent="0.2">
      <c r="B6968" s="2"/>
      <c r="C6968" s="2"/>
      <c r="D6968" s="2"/>
    </row>
    <row r="6969" spans="2:4" x14ac:dyDescent="0.2">
      <c r="B6969" s="2"/>
      <c r="C6969" s="2"/>
      <c r="D6969" s="2"/>
    </row>
    <row r="6970" spans="2:4" x14ac:dyDescent="0.2">
      <c r="B6970" s="2"/>
      <c r="C6970" s="2"/>
      <c r="D6970" s="2"/>
    </row>
    <row r="6971" spans="2:4" x14ac:dyDescent="0.2">
      <c r="B6971" s="2"/>
      <c r="C6971" s="2"/>
      <c r="D6971" s="2"/>
    </row>
    <row r="6972" spans="2:4" x14ac:dyDescent="0.2">
      <c r="B6972" s="2"/>
      <c r="C6972" s="2"/>
      <c r="D6972" s="2"/>
    </row>
    <row r="6973" spans="2:4" x14ac:dyDescent="0.2">
      <c r="B6973" s="2"/>
      <c r="C6973" s="2"/>
      <c r="D6973" s="2"/>
    </row>
    <row r="6974" spans="2:4" x14ac:dyDescent="0.2">
      <c r="B6974" s="2"/>
      <c r="C6974" s="2"/>
      <c r="D6974" s="2"/>
    </row>
    <row r="6975" spans="2:4" x14ac:dyDescent="0.2">
      <c r="B6975" s="2"/>
      <c r="C6975" s="2"/>
      <c r="D6975" s="2"/>
    </row>
    <row r="6976" spans="2:4" x14ac:dyDescent="0.2">
      <c r="B6976" s="2"/>
      <c r="C6976" s="2"/>
      <c r="D6976" s="2"/>
    </row>
    <row r="6977" spans="2:4" x14ac:dyDescent="0.2">
      <c r="B6977" s="2"/>
      <c r="C6977" s="2"/>
      <c r="D6977" s="2"/>
    </row>
    <row r="6978" spans="2:4" x14ac:dyDescent="0.2">
      <c r="B6978" s="2"/>
      <c r="C6978" s="2"/>
      <c r="D6978" s="2"/>
    </row>
    <row r="6979" spans="2:4" x14ac:dyDescent="0.2">
      <c r="B6979" s="2"/>
      <c r="C6979" s="2"/>
      <c r="D6979" s="2"/>
    </row>
    <row r="6980" spans="2:4" x14ac:dyDescent="0.2">
      <c r="B6980" s="2"/>
      <c r="C6980" s="2"/>
      <c r="D6980" s="2"/>
    </row>
    <row r="6981" spans="2:4" x14ac:dyDescent="0.2">
      <c r="B6981" s="2"/>
      <c r="C6981" s="2"/>
      <c r="D6981" s="2"/>
    </row>
    <row r="6982" spans="2:4" x14ac:dyDescent="0.2">
      <c r="B6982" s="2"/>
      <c r="C6982" s="2"/>
      <c r="D6982" s="2"/>
    </row>
    <row r="6983" spans="2:4" x14ac:dyDescent="0.2">
      <c r="B6983" s="2"/>
      <c r="C6983" s="2"/>
      <c r="D6983" s="2"/>
    </row>
    <row r="6984" spans="2:4" x14ac:dyDescent="0.2">
      <c r="B6984" s="2"/>
      <c r="C6984" s="2"/>
      <c r="D6984" s="2"/>
    </row>
    <row r="6985" spans="2:4" x14ac:dyDescent="0.2">
      <c r="B6985" s="2"/>
      <c r="C6985" s="2"/>
      <c r="D6985" s="2"/>
    </row>
    <row r="6986" spans="2:4" x14ac:dyDescent="0.2">
      <c r="B6986" s="2"/>
      <c r="C6986" s="2"/>
      <c r="D6986" s="2"/>
    </row>
    <row r="6987" spans="2:4" x14ac:dyDescent="0.2">
      <c r="B6987" s="2"/>
      <c r="C6987" s="2"/>
      <c r="D6987" s="2"/>
    </row>
    <row r="6988" spans="2:4" x14ac:dyDescent="0.2">
      <c r="B6988" s="2"/>
      <c r="C6988" s="2"/>
      <c r="D6988" s="2"/>
    </row>
    <row r="6989" spans="2:4" x14ac:dyDescent="0.2">
      <c r="B6989" s="2"/>
      <c r="C6989" s="2"/>
      <c r="D6989" s="2"/>
    </row>
    <row r="6990" spans="2:4" x14ac:dyDescent="0.2">
      <c r="B6990" s="2"/>
      <c r="C6990" s="2"/>
      <c r="D6990" s="2"/>
    </row>
    <row r="6991" spans="2:4" x14ac:dyDescent="0.2">
      <c r="B6991" s="2"/>
      <c r="C6991" s="2"/>
      <c r="D6991" s="2"/>
    </row>
    <row r="6992" spans="2:4" x14ac:dyDescent="0.2">
      <c r="B6992" s="2"/>
      <c r="C6992" s="2"/>
      <c r="D6992" s="2"/>
    </row>
    <row r="6993" spans="2:4" x14ac:dyDescent="0.2">
      <c r="B6993" s="2"/>
      <c r="C6993" s="2"/>
      <c r="D6993" s="2"/>
    </row>
    <row r="6994" spans="2:4" x14ac:dyDescent="0.2">
      <c r="B6994" s="2"/>
      <c r="C6994" s="2"/>
      <c r="D6994" s="2"/>
    </row>
    <row r="6995" spans="2:4" x14ac:dyDescent="0.2">
      <c r="B6995" s="2"/>
      <c r="C6995" s="2"/>
      <c r="D6995" s="2"/>
    </row>
    <row r="6996" spans="2:4" x14ac:dyDescent="0.2">
      <c r="B6996" s="2"/>
      <c r="C6996" s="2"/>
      <c r="D6996" s="2"/>
    </row>
    <row r="6997" spans="2:4" x14ac:dyDescent="0.2">
      <c r="B6997" s="2"/>
      <c r="C6997" s="2"/>
      <c r="D6997" s="2"/>
    </row>
    <row r="6998" spans="2:4" x14ac:dyDescent="0.2">
      <c r="B6998" s="2"/>
      <c r="C6998" s="2"/>
      <c r="D6998" s="2"/>
    </row>
    <row r="6999" spans="2:4" x14ac:dyDescent="0.2">
      <c r="B6999" s="2"/>
      <c r="C6999" s="2"/>
      <c r="D6999" s="2"/>
    </row>
    <row r="7000" spans="2:4" x14ac:dyDescent="0.2">
      <c r="B7000" s="2"/>
      <c r="C7000" s="2"/>
      <c r="D7000" s="2"/>
    </row>
    <row r="7001" spans="2:4" x14ac:dyDescent="0.2">
      <c r="B7001" s="2"/>
      <c r="C7001" s="2"/>
      <c r="D7001" s="2"/>
    </row>
    <row r="7002" spans="2:4" x14ac:dyDescent="0.2">
      <c r="B7002" s="2"/>
      <c r="C7002" s="2"/>
      <c r="D7002" s="2"/>
    </row>
    <row r="7003" spans="2:4" x14ac:dyDescent="0.2">
      <c r="B7003" s="2"/>
      <c r="C7003" s="2"/>
      <c r="D7003" s="2"/>
    </row>
    <row r="7004" spans="2:4" x14ac:dyDescent="0.2">
      <c r="B7004" s="2"/>
      <c r="C7004" s="2"/>
      <c r="D7004" s="2"/>
    </row>
    <row r="7005" spans="2:4" x14ac:dyDescent="0.2">
      <c r="B7005" s="2"/>
      <c r="C7005" s="2"/>
      <c r="D7005" s="2"/>
    </row>
    <row r="7006" spans="2:4" x14ac:dyDescent="0.2">
      <c r="B7006" s="2"/>
      <c r="C7006" s="2"/>
      <c r="D7006" s="2"/>
    </row>
    <row r="7007" spans="2:4" x14ac:dyDescent="0.2">
      <c r="B7007" s="2"/>
      <c r="C7007" s="2"/>
      <c r="D7007" s="2"/>
    </row>
    <row r="7008" spans="2:4" x14ac:dyDescent="0.2">
      <c r="B7008" s="2"/>
      <c r="C7008" s="2"/>
      <c r="D7008" s="2"/>
    </row>
    <row r="7009" spans="2:4" x14ac:dyDescent="0.2">
      <c r="B7009" s="2"/>
      <c r="C7009" s="2"/>
      <c r="D7009" s="2"/>
    </row>
    <row r="7010" spans="2:4" x14ac:dyDescent="0.2">
      <c r="B7010" s="2"/>
      <c r="C7010" s="2"/>
      <c r="D7010" s="2"/>
    </row>
    <row r="7011" spans="2:4" x14ac:dyDescent="0.2">
      <c r="B7011" s="2"/>
      <c r="C7011" s="2"/>
      <c r="D7011" s="2"/>
    </row>
    <row r="7012" spans="2:4" x14ac:dyDescent="0.2">
      <c r="B7012" s="2"/>
      <c r="C7012" s="2"/>
      <c r="D7012" s="2"/>
    </row>
    <row r="7013" spans="2:4" x14ac:dyDescent="0.2">
      <c r="B7013" s="2"/>
      <c r="C7013" s="2"/>
      <c r="D7013" s="2"/>
    </row>
    <row r="7014" spans="2:4" x14ac:dyDescent="0.2">
      <c r="B7014" s="2"/>
      <c r="C7014" s="2"/>
      <c r="D7014" s="2"/>
    </row>
    <row r="7015" spans="2:4" x14ac:dyDescent="0.2">
      <c r="B7015" s="2"/>
      <c r="C7015" s="2"/>
      <c r="D7015" s="2"/>
    </row>
    <row r="7016" spans="2:4" x14ac:dyDescent="0.2">
      <c r="B7016" s="2"/>
      <c r="C7016" s="2"/>
      <c r="D7016" s="2"/>
    </row>
    <row r="7017" spans="2:4" x14ac:dyDescent="0.2">
      <c r="B7017" s="2"/>
      <c r="C7017" s="2"/>
      <c r="D7017" s="2"/>
    </row>
    <row r="7018" spans="2:4" x14ac:dyDescent="0.2">
      <c r="B7018" s="2"/>
      <c r="C7018" s="2"/>
      <c r="D7018" s="2"/>
    </row>
    <row r="7019" spans="2:4" x14ac:dyDescent="0.2">
      <c r="B7019" s="2"/>
      <c r="C7019" s="2"/>
      <c r="D7019" s="2"/>
    </row>
    <row r="7020" spans="2:4" x14ac:dyDescent="0.2">
      <c r="B7020" s="2"/>
      <c r="C7020" s="2"/>
      <c r="D7020" s="2"/>
    </row>
    <row r="7021" spans="2:4" x14ac:dyDescent="0.2">
      <c r="B7021" s="2"/>
      <c r="C7021" s="2"/>
      <c r="D7021" s="2"/>
    </row>
    <row r="7022" spans="2:4" x14ac:dyDescent="0.2">
      <c r="B7022" s="2"/>
      <c r="C7022" s="2"/>
      <c r="D7022" s="2"/>
    </row>
    <row r="7023" spans="2:4" x14ac:dyDescent="0.2">
      <c r="B7023" s="2"/>
      <c r="C7023" s="2"/>
      <c r="D7023" s="2"/>
    </row>
    <row r="7024" spans="2:4" x14ac:dyDescent="0.2">
      <c r="B7024" s="2"/>
      <c r="C7024" s="2"/>
      <c r="D7024" s="2"/>
    </row>
    <row r="7025" spans="2:4" x14ac:dyDescent="0.2">
      <c r="B7025" s="2"/>
      <c r="C7025" s="2"/>
      <c r="D7025" s="2"/>
    </row>
    <row r="7026" spans="2:4" x14ac:dyDescent="0.2">
      <c r="B7026" s="2"/>
      <c r="C7026" s="2"/>
      <c r="D7026" s="2"/>
    </row>
    <row r="7027" spans="2:4" x14ac:dyDescent="0.2">
      <c r="B7027" s="2"/>
      <c r="C7027" s="2"/>
      <c r="D7027" s="2"/>
    </row>
    <row r="7028" spans="2:4" x14ac:dyDescent="0.2">
      <c r="B7028" s="2"/>
      <c r="C7028" s="2"/>
      <c r="D7028" s="2"/>
    </row>
    <row r="7029" spans="2:4" x14ac:dyDescent="0.2">
      <c r="B7029" s="2"/>
      <c r="C7029" s="2"/>
      <c r="D7029" s="2"/>
    </row>
    <row r="7030" spans="2:4" x14ac:dyDescent="0.2">
      <c r="B7030" s="2"/>
      <c r="C7030" s="2"/>
      <c r="D7030" s="2"/>
    </row>
    <row r="7031" spans="2:4" x14ac:dyDescent="0.2">
      <c r="B7031" s="2"/>
      <c r="C7031" s="2"/>
      <c r="D7031" s="2"/>
    </row>
    <row r="7032" spans="2:4" x14ac:dyDescent="0.2">
      <c r="B7032" s="2"/>
      <c r="C7032" s="2"/>
      <c r="D7032" s="2"/>
    </row>
    <row r="7033" spans="2:4" x14ac:dyDescent="0.2">
      <c r="B7033" s="2"/>
      <c r="C7033" s="2"/>
      <c r="D7033" s="2"/>
    </row>
    <row r="7034" spans="2:4" x14ac:dyDescent="0.2">
      <c r="B7034" s="2"/>
      <c r="C7034" s="2"/>
      <c r="D7034" s="2"/>
    </row>
    <row r="7035" spans="2:4" x14ac:dyDescent="0.2">
      <c r="B7035" s="2"/>
      <c r="C7035" s="2"/>
      <c r="D7035" s="2"/>
    </row>
    <row r="7036" spans="2:4" x14ac:dyDescent="0.2">
      <c r="B7036" s="2"/>
      <c r="C7036" s="2"/>
      <c r="D7036" s="2"/>
    </row>
    <row r="7037" spans="2:4" x14ac:dyDescent="0.2">
      <c r="B7037" s="2"/>
      <c r="C7037" s="2"/>
      <c r="D7037" s="2"/>
    </row>
    <row r="7038" spans="2:4" x14ac:dyDescent="0.2">
      <c r="B7038" s="2"/>
      <c r="C7038" s="2"/>
      <c r="D7038" s="2"/>
    </row>
    <row r="7039" spans="2:4" x14ac:dyDescent="0.2">
      <c r="B7039" s="2"/>
      <c r="C7039" s="2"/>
      <c r="D7039" s="2"/>
    </row>
    <row r="7040" spans="2:4" x14ac:dyDescent="0.2">
      <c r="B7040" s="2"/>
      <c r="C7040" s="2"/>
      <c r="D7040" s="2"/>
    </row>
    <row r="7041" spans="2:4" x14ac:dyDescent="0.2">
      <c r="B7041" s="2"/>
      <c r="C7041" s="2"/>
      <c r="D7041" s="2"/>
    </row>
    <row r="7042" spans="2:4" x14ac:dyDescent="0.2">
      <c r="B7042" s="2"/>
      <c r="C7042" s="2"/>
      <c r="D7042" s="2"/>
    </row>
    <row r="7043" spans="2:4" x14ac:dyDescent="0.2">
      <c r="B7043" s="2"/>
      <c r="C7043" s="2"/>
      <c r="D7043" s="2"/>
    </row>
    <row r="7044" spans="2:4" x14ac:dyDescent="0.2">
      <c r="B7044" s="2"/>
      <c r="C7044" s="2"/>
      <c r="D7044" s="2"/>
    </row>
    <row r="7045" spans="2:4" x14ac:dyDescent="0.2">
      <c r="B7045" s="2"/>
      <c r="C7045" s="2"/>
      <c r="D7045" s="2"/>
    </row>
    <row r="7046" spans="2:4" x14ac:dyDescent="0.2">
      <c r="B7046" s="2"/>
      <c r="C7046" s="2"/>
      <c r="D7046" s="2"/>
    </row>
    <row r="7047" spans="2:4" x14ac:dyDescent="0.2">
      <c r="B7047" s="2"/>
      <c r="C7047" s="2"/>
      <c r="D7047" s="2"/>
    </row>
    <row r="7048" spans="2:4" x14ac:dyDescent="0.2">
      <c r="B7048" s="2"/>
      <c r="C7048" s="2"/>
      <c r="D7048" s="2"/>
    </row>
    <row r="7049" spans="2:4" x14ac:dyDescent="0.2">
      <c r="B7049" s="2"/>
      <c r="C7049" s="2"/>
      <c r="D7049" s="2"/>
    </row>
    <row r="7050" spans="2:4" x14ac:dyDescent="0.2">
      <c r="B7050" s="2"/>
      <c r="C7050" s="2"/>
      <c r="D7050" s="2"/>
    </row>
    <row r="7051" spans="2:4" x14ac:dyDescent="0.2">
      <c r="B7051" s="2"/>
      <c r="C7051" s="2"/>
      <c r="D7051" s="2"/>
    </row>
    <row r="7052" spans="2:4" x14ac:dyDescent="0.2">
      <c r="B7052" s="2"/>
      <c r="C7052" s="2"/>
      <c r="D7052" s="2"/>
    </row>
    <row r="7053" spans="2:4" x14ac:dyDescent="0.2">
      <c r="B7053" s="2"/>
      <c r="C7053" s="2"/>
      <c r="D7053" s="2"/>
    </row>
    <row r="7054" spans="2:4" x14ac:dyDescent="0.2">
      <c r="B7054" s="2"/>
      <c r="C7054" s="2"/>
      <c r="D7054" s="2"/>
    </row>
    <row r="7055" spans="2:4" x14ac:dyDescent="0.2">
      <c r="B7055" s="2"/>
      <c r="C7055" s="2"/>
      <c r="D7055" s="2"/>
    </row>
    <row r="7056" spans="2:4" x14ac:dyDescent="0.2">
      <c r="B7056" s="2"/>
      <c r="C7056" s="2"/>
      <c r="D7056" s="2"/>
    </row>
    <row r="7057" spans="2:4" x14ac:dyDescent="0.2">
      <c r="B7057" s="2"/>
      <c r="C7057" s="2"/>
      <c r="D7057" s="2"/>
    </row>
    <row r="7058" spans="2:4" x14ac:dyDescent="0.2">
      <c r="B7058" s="2"/>
      <c r="C7058" s="2"/>
      <c r="D7058" s="2"/>
    </row>
    <row r="7059" spans="2:4" x14ac:dyDescent="0.2">
      <c r="B7059" s="2"/>
      <c r="C7059" s="2"/>
      <c r="D7059" s="2"/>
    </row>
    <row r="7060" spans="2:4" x14ac:dyDescent="0.2">
      <c r="B7060" s="2"/>
      <c r="C7060" s="2"/>
      <c r="D7060" s="2"/>
    </row>
    <row r="7061" spans="2:4" x14ac:dyDescent="0.2">
      <c r="B7061" s="2"/>
      <c r="C7061" s="2"/>
      <c r="D7061" s="2"/>
    </row>
    <row r="7062" spans="2:4" x14ac:dyDescent="0.2">
      <c r="B7062" s="2"/>
      <c r="C7062" s="2"/>
      <c r="D7062" s="2"/>
    </row>
    <row r="7063" spans="2:4" x14ac:dyDescent="0.2">
      <c r="B7063" s="2"/>
      <c r="C7063" s="2"/>
      <c r="D7063" s="2"/>
    </row>
    <row r="7064" spans="2:4" x14ac:dyDescent="0.2">
      <c r="B7064" s="2"/>
      <c r="C7064" s="2"/>
      <c r="D7064" s="2"/>
    </row>
    <row r="7065" spans="2:4" x14ac:dyDescent="0.2">
      <c r="B7065" s="2"/>
      <c r="C7065" s="2"/>
      <c r="D7065" s="2"/>
    </row>
    <row r="7066" spans="2:4" x14ac:dyDescent="0.2">
      <c r="B7066" s="2"/>
      <c r="C7066" s="2"/>
      <c r="D7066" s="2"/>
    </row>
    <row r="7067" spans="2:4" x14ac:dyDescent="0.2">
      <c r="B7067" s="2"/>
      <c r="C7067" s="2"/>
      <c r="D7067" s="2"/>
    </row>
    <row r="7068" spans="2:4" x14ac:dyDescent="0.2">
      <c r="B7068" s="2"/>
      <c r="C7068" s="2"/>
      <c r="D7068" s="2"/>
    </row>
    <row r="7069" spans="2:4" x14ac:dyDescent="0.2">
      <c r="B7069" s="2"/>
      <c r="C7069" s="2"/>
      <c r="D7069" s="2"/>
    </row>
    <row r="7070" spans="2:4" x14ac:dyDescent="0.2">
      <c r="B7070" s="2"/>
      <c r="C7070" s="2"/>
      <c r="D7070" s="2"/>
    </row>
    <row r="7071" spans="2:4" x14ac:dyDescent="0.2">
      <c r="B7071" s="2"/>
      <c r="C7071" s="2"/>
      <c r="D7071" s="2"/>
    </row>
    <row r="7072" spans="2:4" x14ac:dyDescent="0.2">
      <c r="B7072" s="2"/>
      <c r="C7072" s="2"/>
      <c r="D7072" s="2"/>
    </row>
    <row r="7073" spans="2:4" x14ac:dyDescent="0.2">
      <c r="B7073" s="2"/>
      <c r="C7073" s="2"/>
      <c r="D7073" s="2"/>
    </row>
    <row r="7074" spans="2:4" x14ac:dyDescent="0.2">
      <c r="B7074" s="2"/>
      <c r="C7074" s="2"/>
      <c r="D7074" s="2"/>
    </row>
    <row r="7075" spans="2:4" x14ac:dyDescent="0.2">
      <c r="B7075" s="2"/>
      <c r="C7075" s="2"/>
      <c r="D7075" s="2"/>
    </row>
    <row r="7076" spans="2:4" x14ac:dyDescent="0.2">
      <c r="B7076" s="2"/>
      <c r="C7076" s="2"/>
      <c r="D7076" s="2"/>
    </row>
    <row r="7077" spans="2:4" x14ac:dyDescent="0.2">
      <c r="B7077" s="2"/>
      <c r="C7077" s="2"/>
      <c r="D7077" s="2"/>
    </row>
    <row r="7078" spans="2:4" x14ac:dyDescent="0.2">
      <c r="B7078" s="2"/>
      <c r="C7078" s="2"/>
      <c r="D7078" s="2"/>
    </row>
    <row r="7079" spans="2:4" x14ac:dyDescent="0.2">
      <c r="B7079" s="2"/>
      <c r="C7079" s="2"/>
      <c r="D7079" s="2"/>
    </row>
    <row r="7080" spans="2:4" x14ac:dyDescent="0.2">
      <c r="B7080" s="2"/>
      <c r="C7080" s="2"/>
      <c r="D7080" s="2"/>
    </row>
    <row r="7081" spans="2:4" x14ac:dyDescent="0.2">
      <c r="B7081" s="2"/>
      <c r="C7081" s="2"/>
      <c r="D7081" s="2"/>
    </row>
    <row r="7082" spans="2:4" x14ac:dyDescent="0.2">
      <c r="B7082" s="2"/>
      <c r="C7082" s="2"/>
      <c r="D7082" s="2"/>
    </row>
    <row r="7083" spans="2:4" x14ac:dyDescent="0.2">
      <c r="B7083" s="2"/>
      <c r="C7083" s="2"/>
      <c r="D7083" s="2"/>
    </row>
    <row r="7084" spans="2:4" x14ac:dyDescent="0.2">
      <c r="B7084" s="2"/>
      <c r="C7084" s="2"/>
      <c r="D7084" s="2"/>
    </row>
    <row r="7085" spans="2:4" x14ac:dyDescent="0.2">
      <c r="B7085" s="2"/>
      <c r="C7085" s="2"/>
      <c r="D7085" s="2"/>
    </row>
    <row r="7086" spans="2:4" x14ac:dyDescent="0.2">
      <c r="B7086" s="2"/>
      <c r="C7086" s="2"/>
      <c r="D7086" s="2"/>
    </row>
    <row r="7087" spans="2:4" x14ac:dyDescent="0.2">
      <c r="B7087" s="2"/>
      <c r="C7087" s="2"/>
      <c r="D7087" s="2"/>
    </row>
    <row r="7088" spans="2:4" x14ac:dyDescent="0.2">
      <c r="B7088" s="2"/>
      <c r="C7088" s="2"/>
      <c r="D7088" s="2"/>
    </row>
    <row r="7089" spans="2:4" x14ac:dyDescent="0.2">
      <c r="B7089" s="2"/>
      <c r="C7089" s="2"/>
      <c r="D7089" s="2"/>
    </row>
    <row r="7090" spans="2:4" x14ac:dyDescent="0.2">
      <c r="B7090" s="2"/>
      <c r="C7090" s="2"/>
      <c r="D7090" s="2"/>
    </row>
    <row r="7091" spans="2:4" x14ac:dyDescent="0.2">
      <c r="B7091" s="2"/>
      <c r="C7091" s="2"/>
      <c r="D7091" s="2"/>
    </row>
    <row r="7092" spans="2:4" x14ac:dyDescent="0.2">
      <c r="B7092" s="2"/>
      <c r="C7092" s="2"/>
      <c r="D7092" s="2"/>
    </row>
    <row r="7093" spans="2:4" x14ac:dyDescent="0.2">
      <c r="B7093" s="2"/>
      <c r="C7093" s="2"/>
      <c r="D7093" s="2"/>
    </row>
    <row r="7094" spans="2:4" x14ac:dyDescent="0.2">
      <c r="B7094" s="2"/>
      <c r="C7094" s="2"/>
      <c r="D7094" s="2"/>
    </row>
    <row r="7095" spans="2:4" x14ac:dyDescent="0.2">
      <c r="B7095" s="2"/>
      <c r="C7095" s="2"/>
      <c r="D7095" s="2"/>
    </row>
    <row r="7096" spans="2:4" x14ac:dyDescent="0.2">
      <c r="B7096" s="2"/>
      <c r="C7096" s="2"/>
      <c r="D7096" s="2"/>
    </row>
    <row r="7097" spans="2:4" x14ac:dyDescent="0.2">
      <c r="B7097" s="2"/>
      <c r="C7097" s="2"/>
      <c r="D7097" s="2"/>
    </row>
    <row r="7098" spans="2:4" x14ac:dyDescent="0.2">
      <c r="B7098" s="2"/>
      <c r="C7098" s="2"/>
      <c r="D7098" s="2"/>
    </row>
    <row r="7099" spans="2:4" x14ac:dyDescent="0.2">
      <c r="B7099" s="2"/>
      <c r="C7099" s="2"/>
      <c r="D7099" s="2"/>
    </row>
    <row r="7100" spans="2:4" x14ac:dyDescent="0.2">
      <c r="B7100" s="2"/>
      <c r="C7100" s="2"/>
      <c r="D7100" s="2"/>
    </row>
    <row r="7101" spans="2:4" x14ac:dyDescent="0.2">
      <c r="B7101" s="2"/>
      <c r="C7101" s="2"/>
      <c r="D7101" s="2"/>
    </row>
    <row r="7102" spans="2:4" x14ac:dyDescent="0.2">
      <c r="B7102" s="2"/>
      <c r="C7102" s="2"/>
      <c r="D7102" s="2"/>
    </row>
    <row r="7103" spans="2:4" x14ac:dyDescent="0.2">
      <c r="B7103" s="2"/>
      <c r="C7103" s="2"/>
      <c r="D7103" s="2"/>
    </row>
    <row r="7104" spans="2:4" x14ac:dyDescent="0.2">
      <c r="B7104" s="2"/>
      <c r="C7104" s="2"/>
      <c r="D7104" s="2"/>
    </row>
    <row r="7105" spans="2:4" x14ac:dyDescent="0.2">
      <c r="B7105" s="2"/>
      <c r="C7105" s="2"/>
      <c r="D7105" s="2"/>
    </row>
    <row r="7106" spans="2:4" x14ac:dyDescent="0.2">
      <c r="B7106" s="2"/>
      <c r="C7106" s="2"/>
      <c r="D7106" s="2"/>
    </row>
    <row r="7107" spans="2:4" x14ac:dyDescent="0.2">
      <c r="B7107" s="2"/>
      <c r="C7107" s="2"/>
      <c r="D7107" s="2"/>
    </row>
    <row r="7108" spans="2:4" x14ac:dyDescent="0.2">
      <c r="B7108" s="2"/>
      <c r="C7108" s="2"/>
      <c r="D7108" s="2"/>
    </row>
    <row r="7109" spans="2:4" x14ac:dyDescent="0.2">
      <c r="B7109" s="2"/>
      <c r="C7109" s="2"/>
      <c r="D7109" s="2"/>
    </row>
    <row r="7110" spans="2:4" x14ac:dyDescent="0.2">
      <c r="B7110" s="2"/>
      <c r="C7110" s="2"/>
      <c r="D7110" s="2"/>
    </row>
    <row r="7111" spans="2:4" x14ac:dyDescent="0.2">
      <c r="B7111" s="2"/>
      <c r="C7111" s="2"/>
      <c r="D7111" s="2"/>
    </row>
    <row r="7112" spans="2:4" x14ac:dyDescent="0.2">
      <c r="B7112" s="2"/>
      <c r="C7112" s="2"/>
      <c r="D7112" s="2"/>
    </row>
    <row r="7113" spans="2:4" x14ac:dyDescent="0.2">
      <c r="B7113" s="2"/>
      <c r="C7113" s="2"/>
      <c r="D7113" s="2"/>
    </row>
    <row r="7114" spans="2:4" x14ac:dyDescent="0.2">
      <c r="B7114" s="2"/>
      <c r="C7114" s="2"/>
      <c r="D7114" s="2"/>
    </row>
    <row r="7115" spans="2:4" x14ac:dyDescent="0.2">
      <c r="B7115" s="2"/>
      <c r="C7115" s="2"/>
      <c r="D7115" s="2"/>
    </row>
    <row r="7116" spans="2:4" x14ac:dyDescent="0.2">
      <c r="B7116" s="2"/>
      <c r="C7116" s="2"/>
      <c r="D7116" s="2"/>
    </row>
    <row r="7117" spans="2:4" x14ac:dyDescent="0.2">
      <c r="B7117" s="2"/>
      <c r="C7117" s="2"/>
      <c r="D7117" s="2"/>
    </row>
    <row r="7118" spans="2:4" x14ac:dyDescent="0.2">
      <c r="B7118" s="2"/>
      <c r="C7118" s="2"/>
      <c r="D7118" s="2"/>
    </row>
    <row r="7119" spans="2:4" x14ac:dyDescent="0.2">
      <c r="B7119" s="2"/>
      <c r="C7119" s="2"/>
      <c r="D7119" s="2"/>
    </row>
    <row r="7120" spans="2:4" x14ac:dyDescent="0.2">
      <c r="B7120" s="2"/>
      <c r="C7120" s="2"/>
      <c r="D7120" s="2"/>
    </row>
    <row r="7121" spans="2:4" x14ac:dyDescent="0.2">
      <c r="B7121" s="2"/>
      <c r="C7121" s="2"/>
      <c r="D7121" s="2"/>
    </row>
    <row r="7122" spans="2:4" x14ac:dyDescent="0.2">
      <c r="B7122" s="2"/>
      <c r="C7122" s="2"/>
      <c r="D7122" s="2"/>
    </row>
    <row r="7123" spans="2:4" x14ac:dyDescent="0.2">
      <c r="B7123" s="2"/>
      <c r="C7123" s="2"/>
      <c r="D7123" s="2"/>
    </row>
    <row r="7124" spans="2:4" x14ac:dyDescent="0.2">
      <c r="B7124" s="2"/>
      <c r="C7124" s="2"/>
      <c r="D7124" s="2"/>
    </row>
    <row r="7125" spans="2:4" x14ac:dyDescent="0.2">
      <c r="B7125" s="2"/>
      <c r="C7125" s="2"/>
      <c r="D7125" s="2"/>
    </row>
    <row r="7126" spans="2:4" x14ac:dyDescent="0.2">
      <c r="B7126" s="2"/>
      <c r="C7126" s="2"/>
      <c r="D7126" s="2"/>
    </row>
    <row r="7127" spans="2:4" x14ac:dyDescent="0.2">
      <c r="B7127" s="2"/>
      <c r="C7127" s="2"/>
      <c r="D7127" s="2"/>
    </row>
    <row r="7128" spans="2:4" x14ac:dyDescent="0.2">
      <c r="B7128" s="2"/>
      <c r="C7128" s="2"/>
      <c r="D7128" s="2"/>
    </row>
    <row r="7129" spans="2:4" x14ac:dyDescent="0.2">
      <c r="B7129" s="2"/>
      <c r="C7129" s="2"/>
      <c r="D7129" s="2"/>
    </row>
    <row r="7130" spans="2:4" x14ac:dyDescent="0.2">
      <c r="B7130" s="2"/>
      <c r="C7130" s="2"/>
      <c r="D7130" s="2"/>
    </row>
    <row r="7131" spans="2:4" x14ac:dyDescent="0.2">
      <c r="B7131" s="2"/>
      <c r="C7131" s="2"/>
      <c r="D7131" s="2"/>
    </row>
    <row r="7132" spans="2:4" x14ac:dyDescent="0.2">
      <c r="B7132" s="2"/>
      <c r="C7132" s="2"/>
      <c r="D7132" s="2"/>
    </row>
    <row r="7133" spans="2:4" x14ac:dyDescent="0.2">
      <c r="B7133" s="2"/>
      <c r="C7133" s="2"/>
      <c r="D7133" s="2"/>
    </row>
    <row r="7134" spans="2:4" x14ac:dyDescent="0.2">
      <c r="B7134" s="2"/>
      <c r="C7134" s="2"/>
      <c r="D7134" s="2"/>
    </row>
    <row r="7135" spans="2:4" x14ac:dyDescent="0.2">
      <c r="B7135" s="2"/>
      <c r="C7135" s="2"/>
      <c r="D7135" s="2"/>
    </row>
    <row r="7136" spans="2:4" x14ac:dyDescent="0.2">
      <c r="B7136" s="2"/>
      <c r="C7136" s="2"/>
      <c r="D7136" s="2"/>
    </row>
    <row r="7137" spans="2:4" x14ac:dyDescent="0.2">
      <c r="B7137" s="2"/>
      <c r="C7137" s="2"/>
      <c r="D7137" s="2"/>
    </row>
    <row r="7138" spans="2:4" x14ac:dyDescent="0.2">
      <c r="B7138" s="2"/>
      <c r="C7138" s="2"/>
      <c r="D7138" s="2"/>
    </row>
    <row r="7139" spans="2:4" x14ac:dyDescent="0.2">
      <c r="B7139" s="2"/>
      <c r="C7139" s="2"/>
      <c r="D7139" s="2"/>
    </row>
    <row r="7140" spans="2:4" x14ac:dyDescent="0.2">
      <c r="B7140" s="2"/>
      <c r="C7140" s="2"/>
      <c r="D7140" s="2"/>
    </row>
    <row r="7141" spans="2:4" x14ac:dyDescent="0.2">
      <c r="B7141" s="2"/>
      <c r="C7141" s="2"/>
      <c r="D7141" s="2"/>
    </row>
    <row r="7142" spans="2:4" x14ac:dyDescent="0.2">
      <c r="B7142" s="2"/>
      <c r="C7142" s="2"/>
      <c r="D7142" s="2"/>
    </row>
    <row r="7143" spans="2:4" x14ac:dyDescent="0.2">
      <c r="B7143" s="2"/>
      <c r="C7143" s="2"/>
      <c r="D7143" s="2"/>
    </row>
    <row r="7144" spans="2:4" x14ac:dyDescent="0.2">
      <c r="B7144" s="2"/>
      <c r="C7144" s="2"/>
      <c r="D7144" s="2"/>
    </row>
    <row r="7145" spans="2:4" x14ac:dyDescent="0.2">
      <c r="B7145" s="2"/>
      <c r="C7145" s="2"/>
      <c r="D7145" s="2"/>
    </row>
    <row r="7146" spans="2:4" x14ac:dyDescent="0.2">
      <c r="B7146" s="2"/>
      <c r="C7146" s="2"/>
      <c r="D7146" s="2"/>
    </row>
    <row r="7147" spans="2:4" x14ac:dyDescent="0.2">
      <c r="B7147" s="2"/>
      <c r="C7147" s="2"/>
      <c r="D7147" s="2"/>
    </row>
    <row r="7148" spans="2:4" x14ac:dyDescent="0.2">
      <c r="B7148" s="2"/>
      <c r="C7148" s="2"/>
      <c r="D7148" s="2"/>
    </row>
    <row r="7149" spans="2:4" x14ac:dyDescent="0.2">
      <c r="B7149" s="2"/>
      <c r="C7149" s="2"/>
      <c r="D7149" s="2"/>
    </row>
    <row r="7150" spans="2:4" x14ac:dyDescent="0.2">
      <c r="B7150" s="2"/>
      <c r="C7150" s="2"/>
      <c r="D7150" s="2"/>
    </row>
    <row r="7151" spans="2:4" x14ac:dyDescent="0.2">
      <c r="B7151" s="2"/>
      <c r="C7151" s="2"/>
      <c r="D7151" s="2"/>
    </row>
    <row r="7152" spans="2:4" x14ac:dyDescent="0.2">
      <c r="B7152" s="2"/>
      <c r="C7152" s="2"/>
      <c r="D7152" s="2"/>
    </row>
    <row r="7153" spans="2:4" x14ac:dyDescent="0.2">
      <c r="B7153" s="2"/>
      <c r="C7153" s="2"/>
      <c r="D7153" s="2"/>
    </row>
    <row r="7154" spans="2:4" x14ac:dyDescent="0.2">
      <c r="B7154" s="2"/>
      <c r="C7154" s="2"/>
      <c r="D7154" s="2"/>
    </row>
    <row r="7155" spans="2:4" x14ac:dyDescent="0.2">
      <c r="B7155" s="2"/>
      <c r="C7155" s="2"/>
      <c r="D7155" s="2"/>
    </row>
    <row r="7156" spans="2:4" x14ac:dyDescent="0.2">
      <c r="B7156" s="2"/>
      <c r="C7156" s="2"/>
      <c r="D7156" s="2"/>
    </row>
    <row r="7157" spans="2:4" x14ac:dyDescent="0.2">
      <c r="B7157" s="2"/>
      <c r="C7157" s="2"/>
      <c r="D7157" s="2"/>
    </row>
    <row r="7158" spans="2:4" x14ac:dyDescent="0.2">
      <c r="B7158" s="2"/>
      <c r="C7158" s="2"/>
      <c r="D7158" s="2"/>
    </row>
    <row r="7159" spans="2:4" x14ac:dyDescent="0.2">
      <c r="B7159" s="2"/>
      <c r="C7159" s="2"/>
      <c r="D7159" s="2"/>
    </row>
    <row r="7160" spans="2:4" x14ac:dyDescent="0.2">
      <c r="B7160" s="2"/>
      <c r="C7160" s="2"/>
      <c r="D7160" s="2"/>
    </row>
    <row r="7161" spans="2:4" x14ac:dyDescent="0.2">
      <c r="B7161" s="2"/>
      <c r="C7161" s="2"/>
      <c r="D7161" s="2"/>
    </row>
    <row r="7162" spans="2:4" x14ac:dyDescent="0.2">
      <c r="B7162" s="2"/>
      <c r="C7162" s="2"/>
      <c r="D7162" s="2"/>
    </row>
    <row r="7163" spans="2:4" x14ac:dyDescent="0.2">
      <c r="B7163" s="2"/>
      <c r="C7163" s="2"/>
      <c r="D7163" s="2"/>
    </row>
    <row r="7164" spans="2:4" x14ac:dyDescent="0.2">
      <c r="B7164" s="2"/>
      <c r="C7164" s="2"/>
      <c r="D7164" s="2"/>
    </row>
    <row r="7165" spans="2:4" x14ac:dyDescent="0.2">
      <c r="B7165" s="2"/>
      <c r="C7165" s="2"/>
      <c r="D7165" s="2"/>
    </row>
    <row r="7166" spans="2:4" x14ac:dyDescent="0.2">
      <c r="B7166" s="2"/>
      <c r="C7166" s="2"/>
      <c r="D7166" s="2"/>
    </row>
    <row r="7167" spans="2:4" x14ac:dyDescent="0.2">
      <c r="B7167" s="2"/>
      <c r="C7167" s="2"/>
      <c r="D7167" s="2"/>
    </row>
    <row r="7168" spans="2:4" x14ac:dyDescent="0.2">
      <c r="B7168" s="2"/>
      <c r="C7168" s="2"/>
      <c r="D7168" s="2"/>
    </row>
    <row r="7169" spans="2:4" x14ac:dyDescent="0.2">
      <c r="B7169" s="2"/>
      <c r="C7169" s="2"/>
      <c r="D7169" s="2"/>
    </row>
    <row r="7170" spans="2:4" x14ac:dyDescent="0.2">
      <c r="B7170" s="2"/>
      <c r="C7170" s="2"/>
      <c r="D7170" s="2"/>
    </row>
    <row r="7171" spans="2:4" x14ac:dyDescent="0.2">
      <c r="B7171" s="2"/>
      <c r="C7171" s="2"/>
      <c r="D7171" s="2"/>
    </row>
    <row r="7172" spans="2:4" x14ac:dyDescent="0.2">
      <c r="B7172" s="2"/>
      <c r="C7172" s="2"/>
      <c r="D7172" s="2"/>
    </row>
    <row r="7173" spans="2:4" x14ac:dyDescent="0.2">
      <c r="B7173" s="2"/>
      <c r="C7173" s="2"/>
      <c r="D7173" s="2"/>
    </row>
    <row r="7174" spans="2:4" x14ac:dyDescent="0.2">
      <c r="B7174" s="2"/>
      <c r="C7174" s="2"/>
      <c r="D7174" s="2"/>
    </row>
    <row r="7175" spans="2:4" x14ac:dyDescent="0.2">
      <c r="B7175" s="2"/>
      <c r="C7175" s="2"/>
      <c r="D7175" s="2"/>
    </row>
    <row r="7176" spans="2:4" x14ac:dyDescent="0.2">
      <c r="B7176" s="2"/>
      <c r="C7176" s="2"/>
      <c r="D7176" s="2"/>
    </row>
    <row r="7177" spans="2:4" x14ac:dyDescent="0.2">
      <c r="B7177" s="2"/>
      <c r="C7177" s="2"/>
      <c r="D7177" s="2"/>
    </row>
    <row r="7178" spans="2:4" x14ac:dyDescent="0.2">
      <c r="B7178" s="2"/>
      <c r="C7178" s="2"/>
      <c r="D7178" s="2"/>
    </row>
    <row r="7179" spans="2:4" x14ac:dyDescent="0.2">
      <c r="B7179" s="2"/>
      <c r="C7179" s="2"/>
      <c r="D7179" s="2"/>
    </row>
    <row r="7180" spans="2:4" x14ac:dyDescent="0.2">
      <c r="B7180" s="2"/>
      <c r="C7180" s="2"/>
      <c r="D7180" s="2"/>
    </row>
    <row r="7181" spans="2:4" x14ac:dyDescent="0.2">
      <c r="B7181" s="2"/>
      <c r="C7181" s="2"/>
      <c r="D7181" s="2"/>
    </row>
    <row r="7182" spans="2:4" x14ac:dyDescent="0.2">
      <c r="B7182" s="2"/>
      <c r="C7182" s="2"/>
      <c r="D7182" s="2"/>
    </row>
    <row r="7183" spans="2:4" x14ac:dyDescent="0.2">
      <c r="B7183" s="2"/>
      <c r="C7183" s="2"/>
      <c r="D7183" s="2"/>
    </row>
    <row r="7184" spans="2:4" x14ac:dyDescent="0.2">
      <c r="B7184" s="2"/>
      <c r="C7184" s="2"/>
      <c r="D7184" s="2"/>
    </row>
    <row r="7185" spans="2:4" x14ac:dyDescent="0.2">
      <c r="B7185" s="2"/>
      <c r="C7185" s="2"/>
      <c r="D7185" s="2"/>
    </row>
    <row r="7186" spans="2:4" x14ac:dyDescent="0.2">
      <c r="B7186" s="2"/>
      <c r="C7186" s="2"/>
      <c r="D7186" s="2"/>
    </row>
    <row r="7187" spans="2:4" x14ac:dyDescent="0.2">
      <c r="B7187" s="2"/>
      <c r="C7187" s="2"/>
      <c r="D7187" s="2"/>
    </row>
    <row r="7188" spans="2:4" x14ac:dyDescent="0.2">
      <c r="B7188" s="2"/>
      <c r="C7188" s="2"/>
      <c r="D7188" s="2"/>
    </row>
    <row r="7189" spans="2:4" x14ac:dyDescent="0.2">
      <c r="B7189" s="2"/>
      <c r="C7189" s="2"/>
      <c r="D7189" s="2"/>
    </row>
    <row r="7190" spans="2:4" x14ac:dyDescent="0.2">
      <c r="B7190" s="2"/>
      <c r="C7190" s="2"/>
      <c r="D7190" s="2"/>
    </row>
    <row r="7191" spans="2:4" x14ac:dyDescent="0.2">
      <c r="B7191" s="2"/>
      <c r="C7191" s="2"/>
      <c r="D7191" s="2"/>
    </row>
    <row r="7192" spans="2:4" x14ac:dyDescent="0.2">
      <c r="B7192" s="2"/>
      <c r="C7192" s="2"/>
      <c r="D7192" s="2"/>
    </row>
    <row r="7193" spans="2:4" x14ac:dyDescent="0.2">
      <c r="B7193" s="2"/>
      <c r="C7193" s="2"/>
      <c r="D7193" s="2"/>
    </row>
    <row r="7194" spans="2:4" x14ac:dyDescent="0.2">
      <c r="B7194" s="2"/>
      <c r="C7194" s="2"/>
      <c r="D7194" s="2"/>
    </row>
    <row r="7195" spans="2:4" x14ac:dyDescent="0.2">
      <c r="B7195" s="2"/>
      <c r="C7195" s="2"/>
      <c r="D7195" s="2"/>
    </row>
    <row r="7196" spans="2:4" x14ac:dyDescent="0.2">
      <c r="B7196" s="2"/>
      <c r="C7196" s="2"/>
      <c r="D7196" s="2"/>
    </row>
    <row r="7197" spans="2:4" x14ac:dyDescent="0.2">
      <c r="B7197" s="2"/>
      <c r="C7197" s="2"/>
      <c r="D7197" s="2"/>
    </row>
    <row r="7198" spans="2:4" x14ac:dyDescent="0.2">
      <c r="B7198" s="2"/>
      <c r="C7198" s="2"/>
      <c r="D7198" s="2"/>
    </row>
    <row r="7199" spans="2:4" x14ac:dyDescent="0.2">
      <c r="B7199" s="2"/>
      <c r="C7199" s="2"/>
      <c r="D7199" s="2"/>
    </row>
    <row r="7200" spans="2:4" x14ac:dyDescent="0.2">
      <c r="B7200" s="2"/>
      <c r="C7200" s="2"/>
      <c r="D7200" s="2"/>
    </row>
    <row r="7201" spans="2:4" x14ac:dyDescent="0.2">
      <c r="B7201" s="2"/>
      <c r="C7201" s="2"/>
      <c r="D7201" s="2"/>
    </row>
    <row r="7202" spans="2:4" x14ac:dyDescent="0.2">
      <c r="B7202" s="2"/>
      <c r="C7202" s="2"/>
      <c r="D7202" s="2"/>
    </row>
    <row r="7203" spans="2:4" x14ac:dyDescent="0.2">
      <c r="B7203" s="2"/>
      <c r="C7203" s="2"/>
      <c r="D7203" s="2"/>
    </row>
    <row r="7204" spans="2:4" x14ac:dyDescent="0.2">
      <c r="B7204" s="2"/>
      <c r="C7204" s="2"/>
      <c r="D7204" s="2"/>
    </row>
    <row r="7205" spans="2:4" x14ac:dyDescent="0.2">
      <c r="B7205" s="2"/>
      <c r="C7205" s="2"/>
      <c r="D7205" s="2"/>
    </row>
    <row r="7206" spans="2:4" x14ac:dyDescent="0.2">
      <c r="B7206" s="2"/>
      <c r="C7206" s="2"/>
      <c r="D7206" s="2"/>
    </row>
    <row r="7207" spans="2:4" x14ac:dyDescent="0.2">
      <c r="B7207" s="2"/>
      <c r="C7207" s="2"/>
      <c r="D7207" s="2"/>
    </row>
    <row r="7208" spans="2:4" x14ac:dyDescent="0.2">
      <c r="B7208" s="2"/>
      <c r="C7208" s="2"/>
      <c r="D7208" s="2"/>
    </row>
    <row r="7209" spans="2:4" x14ac:dyDescent="0.2">
      <c r="B7209" s="2"/>
      <c r="C7209" s="2"/>
      <c r="D7209" s="2"/>
    </row>
    <row r="7210" spans="2:4" x14ac:dyDescent="0.2">
      <c r="B7210" s="2"/>
      <c r="C7210" s="2"/>
      <c r="D7210" s="2"/>
    </row>
    <row r="7211" spans="2:4" x14ac:dyDescent="0.2">
      <c r="B7211" s="2"/>
      <c r="C7211" s="2"/>
      <c r="D7211" s="2"/>
    </row>
    <row r="7212" spans="2:4" x14ac:dyDescent="0.2">
      <c r="B7212" s="2"/>
      <c r="C7212" s="2"/>
      <c r="D7212" s="2"/>
    </row>
    <row r="7213" spans="2:4" x14ac:dyDescent="0.2">
      <c r="B7213" s="2"/>
      <c r="C7213" s="2"/>
      <c r="D7213" s="2"/>
    </row>
    <row r="7214" spans="2:4" x14ac:dyDescent="0.2">
      <c r="B7214" s="2"/>
      <c r="C7214" s="2"/>
      <c r="D7214" s="2"/>
    </row>
    <row r="7215" spans="2:4" x14ac:dyDescent="0.2">
      <c r="B7215" s="2"/>
      <c r="C7215" s="2"/>
      <c r="D7215" s="2"/>
    </row>
    <row r="7216" spans="2:4" x14ac:dyDescent="0.2">
      <c r="B7216" s="2"/>
      <c r="C7216" s="2"/>
      <c r="D7216" s="2"/>
    </row>
    <row r="7217" spans="2:4" x14ac:dyDescent="0.2">
      <c r="B7217" s="2"/>
      <c r="C7217" s="2"/>
      <c r="D7217" s="2"/>
    </row>
    <row r="7218" spans="2:4" x14ac:dyDescent="0.2">
      <c r="B7218" s="2"/>
      <c r="C7218" s="2"/>
      <c r="D7218" s="2"/>
    </row>
    <row r="7219" spans="2:4" x14ac:dyDescent="0.2">
      <c r="B7219" s="2"/>
      <c r="C7219" s="2"/>
      <c r="D7219" s="2"/>
    </row>
    <row r="7220" spans="2:4" x14ac:dyDescent="0.2">
      <c r="B7220" s="2"/>
      <c r="C7220" s="2"/>
      <c r="D7220" s="2"/>
    </row>
    <row r="7221" spans="2:4" x14ac:dyDescent="0.2">
      <c r="B7221" s="2"/>
      <c r="C7221" s="2"/>
      <c r="D7221" s="2"/>
    </row>
    <row r="7222" spans="2:4" x14ac:dyDescent="0.2">
      <c r="B7222" s="2"/>
      <c r="C7222" s="2"/>
      <c r="D7222" s="2"/>
    </row>
    <row r="7223" spans="2:4" x14ac:dyDescent="0.2">
      <c r="B7223" s="2"/>
      <c r="C7223" s="2"/>
      <c r="D7223" s="2"/>
    </row>
    <row r="7224" spans="2:4" x14ac:dyDescent="0.2">
      <c r="B7224" s="2"/>
      <c r="C7224" s="2"/>
      <c r="D7224" s="2"/>
    </row>
    <row r="7225" spans="2:4" x14ac:dyDescent="0.2">
      <c r="B7225" s="2"/>
      <c r="C7225" s="2"/>
      <c r="D7225" s="2"/>
    </row>
    <row r="7226" spans="2:4" x14ac:dyDescent="0.2">
      <c r="B7226" s="2"/>
      <c r="C7226" s="2"/>
      <c r="D7226" s="2"/>
    </row>
    <row r="7227" spans="2:4" x14ac:dyDescent="0.2">
      <c r="B7227" s="2"/>
      <c r="C7227" s="2"/>
      <c r="D7227" s="2"/>
    </row>
    <row r="7228" spans="2:4" x14ac:dyDescent="0.2">
      <c r="B7228" s="2"/>
      <c r="C7228" s="2"/>
      <c r="D7228" s="2"/>
    </row>
    <row r="7229" spans="2:4" x14ac:dyDescent="0.2">
      <c r="B7229" s="2"/>
      <c r="C7229" s="2"/>
      <c r="D7229" s="2"/>
    </row>
    <row r="7230" spans="2:4" x14ac:dyDescent="0.2">
      <c r="B7230" s="2"/>
      <c r="C7230" s="2"/>
      <c r="D7230" s="2"/>
    </row>
    <row r="7231" spans="2:4" x14ac:dyDescent="0.2">
      <c r="B7231" s="2"/>
      <c r="C7231" s="2"/>
      <c r="D7231" s="2"/>
    </row>
    <row r="7232" spans="2:4" x14ac:dyDescent="0.2">
      <c r="B7232" s="2"/>
      <c r="C7232" s="2"/>
      <c r="D7232" s="2"/>
    </row>
    <row r="7233" spans="2:4" x14ac:dyDescent="0.2">
      <c r="B7233" s="2"/>
      <c r="C7233" s="2"/>
      <c r="D7233" s="2"/>
    </row>
    <row r="7234" spans="2:4" x14ac:dyDescent="0.2">
      <c r="B7234" s="2"/>
      <c r="C7234" s="2"/>
      <c r="D7234" s="2"/>
    </row>
    <row r="7235" spans="2:4" x14ac:dyDescent="0.2">
      <c r="B7235" s="2"/>
      <c r="C7235" s="2"/>
      <c r="D7235" s="2"/>
    </row>
    <row r="7236" spans="2:4" x14ac:dyDescent="0.2">
      <c r="B7236" s="2"/>
      <c r="C7236" s="2"/>
      <c r="D7236" s="2"/>
    </row>
    <row r="7237" spans="2:4" x14ac:dyDescent="0.2">
      <c r="B7237" s="2"/>
      <c r="C7237" s="2"/>
      <c r="D7237" s="2"/>
    </row>
    <row r="7238" spans="2:4" x14ac:dyDescent="0.2">
      <c r="B7238" s="2"/>
      <c r="C7238" s="2"/>
      <c r="D7238" s="2"/>
    </row>
    <row r="7239" spans="2:4" x14ac:dyDescent="0.2">
      <c r="B7239" s="2"/>
      <c r="C7239" s="2"/>
      <c r="D7239" s="2"/>
    </row>
    <row r="7240" spans="2:4" x14ac:dyDescent="0.2">
      <c r="B7240" s="2"/>
      <c r="C7240" s="2"/>
      <c r="D7240" s="2"/>
    </row>
    <row r="7241" spans="2:4" x14ac:dyDescent="0.2">
      <c r="B7241" s="2"/>
      <c r="C7241" s="2"/>
      <c r="D7241" s="2"/>
    </row>
    <row r="7242" spans="2:4" x14ac:dyDescent="0.2">
      <c r="B7242" s="2"/>
      <c r="C7242" s="2"/>
      <c r="D7242" s="2"/>
    </row>
    <row r="7243" spans="2:4" x14ac:dyDescent="0.2">
      <c r="B7243" s="2"/>
      <c r="C7243" s="2"/>
      <c r="D7243" s="2"/>
    </row>
    <row r="7244" spans="2:4" x14ac:dyDescent="0.2">
      <c r="B7244" s="2"/>
      <c r="C7244" s="2"/>
      <c r="D7244" s="2"/>
    </row>
    <row r="7245" spans="2:4" x14ac:dyDescent="0.2">
      <c r="B7245" s="2"/>
      <c r="C7245" s="2"/>
      <c r="D7245" s="2"/>
    </row>
    <row r="7246" spans="2:4" x14ac:dyDescent="0.2">
      <c r="B7246" s="2"/>
      <c r="C7246" s="2"/>
      <c r="D7246" s="2"/>
    </row>
    <row r="7247" spans="2:4" x14ac:dyDescent="0.2">
      <c r="B7247" s="2"/>
      <c r="C7247" s="2"/>
      <c r="D7247" s="2"/>
    </row>
    <row r="7248" spans="2:4" x14ac:dyDescent="0.2">
      <c r="B7248" s="2"/>
      <c r="C7248" s="2"/>
      <c r="D7248" s="2"/>
    </row>
    <row r="7249" spans="2:4" x14ac:dyDescent="0.2">
      <c r="B7249" s="2"/>
      <c r="C7249" s="2"/>
      <c r="D7249" s="2"/>
    </row>
    <row r="7250" spans="2:4" x14ac:dyDescent="0.2">
      <c r="B7250" s="2"/>
      <c r="C7250" s="2"/>
      <c r="D7250" s="2"/>
    </row>
    <row r="7251" spans="2:4" x14ac:dyDescent="0.2">
      <c r="B7251" s="2"/>
      <c r="C7251" s="2"/>
      <c r="D7251" s="2"/>
    </row>
    <row r="7252" spans="2:4" x14ac:dyDescent="0.2">
      <c r="B7252" s="2"/>
      <c r="C7252" s="2"/>
      <c r="D7252" s="2"/>
    </row>
    <row r="7253" spans="2:4" x14ac:dyDescent="0.2">
      <c r="B7253" s="2"/>
      <c r="C7253" s="2"/>
      <c r="D7253" s="2"/>
    </row>
    <row r="7254" spans="2:4" x14ac:dyDescent="0.2">
      <c r="B7254" s="2"/>
      <c r="C7254" s="2"/>
      <c r="D7254" s="2"/>
    </row>
    <row r="7255" spans="2:4" x14ac:dyDescent="0.2">
      <c r="B7255" s="2"/>
      <c r="C7255" s="2"/>
      <c r="D7255" s="2"/>
    </row>
    <row r="7256" spans="2:4" x14ac:dyDescent="0.2">
      <c r="B7256" s="2"/>
      <c r="C7256" s="2"/>
      <c r="D7256" s="2"/>
    </row>
    <row r="7257" spans="2:4" x14ac:dyDescent="0.2">
      <c r="B7257" s="2"/>
      <c r="C7257" s="2"/>
      <c r="D7257" s="2"/>
    </row>
    <row r="7258" spans="2:4" x14ac:dyDescent="0.2">
      <c r="B7258" s="2"/>
      <c r="C7258" s="2"/>
      <c r="D7258" s="2"/>
    </row>
    <row r="7259" spans="2:4" x14ac:dyDescent="0.2">
      <c r="B7259" s="2"/>
      <c r="C7259" s="2"/>
      <c r="D7259" s="2"/>
    </row>
    <row r="7260" spans="2:4" x14ac:dyDescent="0.2">
      <c r="B7260" s="2"/>
      <c r="C7260" s="2"/>
      <c r="D7260" s="2"/>
    </row>
    <row r="7261" spans="2:4" x14ac:dyDescent="0.2">
      <c r="B7261" s="2"/>
      <c r="C7261" s="2"/>
      <c r="D7261" s="2"/>
    </row>
    <row r="7262" spans="2:4" x14ac:dyDescent="0.2">
      <c r="B7262" s="2"/>
      <c r="C7262" s="2"/>
      <c r="D7262" s="2"/>
    </row>
    <row r="7263" spans="2:4" x14ac:dyDescent="0.2">
      <c r="B7263" s="2"/>
      <c r="C7263" s="2"/>
      <c r="D7263" s="2"/>
    </row>
    <row r="7264" spans="2:4" x14ac:dyDescent="0.2">
      <c r="B7264" s="2"/>
      <c r="C7264" s="2"/>
      <c r="D7264" s="2"/>
    </row>
    <row r="7265" spans="2:4" x14ac:dyDescent="0.2">
      <c r="B7265" s="2"/>
      <c r="C7265" s="2"/>
      <c r="D7265" s="2"/>
    </row>
    <row r="7266" spans="2:4" x14ac:dyDescent="0.2">
      <c r="B7266" s="2"/>
      <c r="C7266" s="2"/>
      <c r="D7266" s="2"/>
    </row>
    <row r="7267" spans="2:4" x14ac:dyDescent="0.2">
      <c r="B7267" s="2"/>
      <c r="C7267" s="2"/>
      <c r="D7267" s="2"/>
    </row>
    <row r="7268" spans="2:4" x14ac:dyDescent="0.2">
      <c r="B7268" s="2"/>
      <c r="C7268" s="2"/>
      <c r="D7268" s="2"/>
    </row>
    <row r="7269" spans="2:4" x14ac:dyDescent="0.2">
      <c r="B7269" s="2"/>
      <c r="C7269" s="2"/>
      <c r="D7269" s="2"/>
    </row>
    <row r="7270" spans="2:4" x14ac:dyDescent="0.2">
      <c r="B7270" s="2"/>
      <c r="C7270" s="2"/>
      <c r="D7270" s="2"/>
    </row>
    <row r="7271" spans="2:4" x14ac:dyDescent="0.2">
      <c r="B7271" s="2"/>
      <c r="C7271" s="2"/>
      <c r="D7271" s="2"/>
    </row>
    <row r="7272" spans="2:4" x14ac:dyDescent="0.2">
      <c r="B7272" s="2"/>
      <c r="C7272" s="2"/>
      <c r="D7272" s="2"/>
    </row>
    <row r="7273" spans="2:4" x14ac:dyDescent="0.2">
      <c r="B7273" s="2"/>
      <c r="C7273" s="2"/>
      <c r="D7273" s="2"/>
    </row>
    <row r="7274" spans="2:4" x14ac:dyDescent="0.2">
      <c r="B7274" s="2"/>
      <c r="C7274" s="2"/>
      <c r="D7274" s="2"/>
    </row>
    <row r="7275" spans="2:4" x14ac:dyDescent="0.2">
      <c r="B7275" s="2"/>
      <c r="C7275" s="2"/>
      <c r="D7275" s="2"/>
    </row>
    <row r="7276" spans="2:4" x14ac:dyDescent="0.2">
      <c r="B7276" s="2"/>
      <c r="C7276" s="2"/>
      <c r="D7276" s="2"/>
    </row>
    <row r="7277" spans="2:4" x14ac:dyDescent="0.2">
      <c r="B7277" s="2"/>
      <c r="C7277" s="2"/>
      <c r="D7277" s="2"/>
    </row>
    <row r="7278" spans="2:4" x14ac:dyDescent="0.2">
      <c r="B7278" s="2"/>
      <c r="C7278" s="2"/>
      <c r="D7278" s="2"/>
    </row>
    <row r="7279" spans="2:4" x14ac:dyDescent="0.2">
      <c r="B7279" s="2"/>
      <c r="C7279" s="2"/>
      <c r="D7279" s="2"/>
    </row>
    <row r="7280" spans="2:4" x14ac:dyDescent="0.2">
      <c r="B7280" s="2"/>
      <c r="C7280" s="2"/>
      <c r="D7280" s="2"/>
    </row>
    <row r="7281" spans="2:4" x14ac:dyDescent="0.2">
      <c r="B7281" s="2"/>
      <c r="C7281" s="2"/>
      <c r="D7281" s="2"/>
    </row>
    <row r="7282" spans="2:4" x14ac:dyDescent="0.2">
      <c r="B7282" s="2"/>
      <c r="C7282" s="2"/>
      <c r="D7282" s="2"/>
    </row>
    <row r="7283" spans="2:4" x14ac:dyDescent="0.2">
      <c r="B7283" s="2"/>
      <c r="C7283" s="2"/>
      <c r="D7283" s="2"/>
    </row>
    <row r="7284" spans="2:4" x14ac:dyDescent="0.2">
      <c r="B7284" s="2"/>
      <c r="C7284" s="2"/>
      <c r="D7284" s="2"/>
    </row>
    <row r="7285" spans="2:4" x14ac:dyDescent="0.2">
      <c r="B7285" s="2"/>
      <c r="C7285" s="2"/>
      <c r="D7285" s="2"/>
    </row>
    <row r="7286" spans="2:4" x14ac:dyDescent="0.2">
      <c r="B7286" s="2"/>
      <c r="C7286" s="2"/>
      <c r="D7286" s="2"/>
    </row>
    <row r="7287" spans="2:4" x14ac:dyDescent="0.2">
      <c r="B7287" s="2"/>
      <c r="C7287" s="2"/>
      <c r="D7287" s="2"/>
    </row>
    <row r="7288" spans="2:4" x14ac:dyDescent="0.2">
      <c r="B7288" s="2"/>
      <c r="C7288" s="2"/>
      <c r="D7288" s="2"/>
    </row>
    <row r="7289" spans="2:4" x14ac:dyDescent="0.2">
      <c r="B7289" s="2"/>
      <c r="C7289" s="2"/>
      <c r="D7289" s="2"/>
    </row>
    <row r="7290" spans="2:4" x14ac:dyDescent="0.2">
      <c r="B7290" s="2"/>
      <c r="C7290" s="2"/>
      <c r="D7290" s="2"/>
    </row>
    <row r="7291" spans="2:4" x14ac:dyDescent="0.2">
      <c r="B7291" s="2"/>
      <c r="C7291" s="2"/>
      <c r="D7291" s="2"/>
    </row>
    <row r="7292" spans="2:4" x14ac:dyDescent="0.2">
      <c r="B7292" s="2"/>
      <c r="C7292" s="2"/>
      <c r="D7292" s="2"/>
    </row>
    <row r="7293" spans="2:4" x14ac:dyDescent="0.2">
      <c r="B7293" s="2"/>
      <c r="C7293" s="2"/>
      <c r="D7293" s="2"/>
    </row>
    <row r="7294" spans="2:4" x14ac:dyDescent="0.2">
      <c r="B7294" s="2"/>
      <c r="C7294" s="2"/>
      <c r="D7294" s="2"/>
    </row>
    <row r="7295" spans="2:4" x14ac:dyDescent="0.2">
      <c r="B7295" s="2"/>
      <c r="C7295" s="2"/>
      <c r="D7295" s="2"/>
    </row>
    <row r="7296" spans="2:4" x14ac:dyDescent="0.2">
      <c r="B7296" s="2"/>
      <c r="C7296" s="2"/>
      <c r="D7296" s="2"/>
    </row>
    <row r="7297" spans="2:4" x14ac:dyDescent="0.2">
      <c r="B7297" s="2"/>
      <c r="C7297" s="2"/>
      <c r="D7297" s="2"/>
    </row>
    <row r="7298" spans="2:4" x14ac:dyDescent="0.2">
      <c r="B7298" s="2"/>
      <c r="C7298" s="2"/>
      <c r="D7298" s="2"/>
    </row>
    <row r="7299" spans="2:4" x14ac:dyDescent="0.2">
      <c r="B7299" s="2"/>
      <c r="C7299" s="2"/>
      <c r="D7299" s="2"/>
    </row>
    <row r="7300" spans="2:4" x14ac:dyDescent="0.2">
      <c r="B7300" s="2"/>
      <c r="C7300" s="2"/>
      <c r="D7300" s="2"/>
    </row>
    <row r="7301" spans="2:4" x14ac:dyDescent="0.2">
      <c r="B7301" s="2"/>
      <c r="C7301" s="2"/>
      <c r="D7301" s="2"/>
    </row>
    <row r="7302" spans="2:4" x14ac:dyDescent="0.2">
      <c r="B7302" s="2"/>
      <c r="C7302" s="2"/>
      <c r="D7302" s="2"/>
    </row>
    <row r="7303" spans="2:4" x14ac:dyDescent="0.2">
      <c r="B7303" s="2"/>
      <c r="C7303" s="2"/>
      <c r="D7303" s="2"/>
    </row>
    <row r="7304" spans="2:4" x14ac:dyDescent="0.2">
      <c r="B7304" s="2"/>
      <c r="C7304" s="2"/>
      <c r="D7304" s="2"/>
    </row>
    <row r="7305" spans="2:4" x14ac:dyDescent="0.2">
      <c r="B7305" s="2"/>
      <c r="C7305" s="2"/>
      <c r="D7305" s="2"/>
    </row>
    <row r="7306" spans="2:4" x14ac:dyDescent="0.2">
      <c r="B7306" s="2"/>
      <c r="C7306" s="2"/>
      <c r="D7306" s="2"/>
    </row>
    <row r="7307" spans="2:4" x14ac:dyDescent="0.2">
      <c r="B7307" s="2"/>
      <c r="C7307" s="2"/>
      <c r="D7307" s="2"/>
    </row>
    <row r="7308" spans="2:4" x14ac:dyDescent="0.2">
      <c r="B7308" s="2"/>
      <c r="C7308" s="2"/>
      <c r="D7308" s="2"/>
    </row>
    <row r="7309" spans="2:4" x14ac:dyDescent="0.2">
      <c r="B7309" s="2"/>
      <c r="C7309" s="2"/>
      <c r="D7309" s="2"/>
    </row>
    <row r="7310" spans="2:4" x14ac:dyDescent="0.2">
      <c r="B7310" s="2"/>
      <c r="C7310" s="2"/>
      <c r="D7310" s="2"/>
    </row>
    <row r="7311" spans="2:4" x14ac:dyDescent="0.2">
      <c r="B7311" s="2"/>
      <c r="C7311" s="2"/>
      <c r="D7311" s="2"/>
    </row>
    <row r="7312" spans="2:4" x14ac:dyDescent="0.2">
      <c r="B7312" s="2"/>
      <c r="C7312" s="2"/>
      <c r="D7312" s="2"/>
    </row>
    <row r="7313" spans="2:4" x14ac:dyDescent="0.2">
      <c r="B7313" s="2"/>
      <c r="C7313" s="2"/>
      <c r="D7313" s="2"/>
    </row>
    <row r="7314" spans="2:4" x14ac:dyDescent="0.2">
      <c r="B7314" s="2"/>
      <c r="C7314" s="2"/>
      <c r="D7314" s="2"/>
    </row>
    <row r="7315" spans="2:4" x14ac:dyDescent="0.2">
      <c r="B7315" s="2"/>
      <c r="C7315" s="2"/>
      <c r="D7315" s="2"/>
    </row>
    <row r="7316" spans="2:4" x14ac:dyDescent="0.2">
      <c r="B7316" s="2"/>
      <c r="C7316" s="2"/>
      <c r="D7316" s="2"/>
    </row>
    <row r="7317" spans="2:4" x14ac:dyDescent="0.2">
      <c r="B7317" s="2"/>
      <c r="C7317" s="2"/>
      <c r="D7317" s="2"/>
    </row>
    <row r="7318" spans="2:4" x14ac:dyDescent="0.2">
      <c r="B7318" s="2"/>
      <c r="C7318" s="2"/>
      <c r="D7318" s="2"/>
    </row>
    <row r="7319" spans="2:4" x14ac:dyDescent="0.2">
      <c r="B7319" s="2"/>
      <c r="C7319" s="2"/>
      <c r="D7319" s="2"/>
    </row>
    <row r="7320" spans="2:4" x14ac:dyDescent="0.2">
      <c r="B7320" s="2"/>
      <c r="C7320" s="2"/>
      <c r="D7320" s="2"/>
    </row>
    <row r="7321" spans="2:4" x14ac:dyDescent="0.2">
      <c r="B7321" s="2"/>
      <c r="C7321" s="2"/>
      <c r="D7321" s="2"/>
    </row>
    <row r="7322" spans="2:4" x14ac:dyDescent="0.2">
      <c r="B7322" s="2"/>
      <c r="C7322" s="2"/>
      <c r="D7322" s="2"/>
    </row>
    <row r="7323" spans="2:4" x14ac:dyDescent="0.2">
      <c r="B7323" s="2"/>
      <c r="C7323" s="2"/>
      <c r="D7323" s="2"/>
    </row>
    <row r="7324" spans="2:4" x14ac:dyDescent="0.2">
      <c r="B7324" s="2"/>
      <c r="C7324" s="2"/>
      <c r="D7324" s="2"/>
    </row>
    <row r="7325" spans="2:4" x14ac:dyDescent="0.2">
      <c r="B7325" s="2"/>
      <c r="C7325" s="2"/>
      <c r="D7325" s="2"/>
    </row>
    <row r="7326" spans="2:4" x14ac:dyDescent="0.2">
      <c r="B7326" s="2"/>
      <c r="C7326" s="2"/>
      <c r="D7326" s="2"/>
    </row>
    <row r="7327" spans="2:4" x14ac:dyDescent="0.2">
      <c r="B7327" s="2"/>
      <c r="C7327" s="2"/>
      <c r="D7327" s="2"/>
    </row>
    <row r="7328" spans="2:4" x14ac:dyDescent="0.2">
      <c r="B7328" s="2"/>
      <c r="C7328" s="2"/>
      <c r="D7328" s="2"/>
    </row>
    <row r="7329" spans="2:4" x14ac:dyDescent="0.2">
      <c r="B7329" s="2"/>
      <c r="C7329" s="2"/>
      <c r="D7329" s="2"/>
    </row>
    <row r="7330" spans="2:4" x14ac:dyDescent="0.2">
      <c r="B7330" s="2"/>
      <c r="C7330" s="2"/>
      <c r="D7330" s="2"/>
    </row>
    <row r="7331" spans="2:4" x14ac:dyDescent="0.2">
      <c r="B7331" s="2"/>
      <c r="C7331" s="2"/>
      <c r="D7331" s="2"/>
    </row>
    <row r="7332" spans="2:4" x14ac:dyDescent="0.2">
      <c r="B7332" s="2"/>
      <c r="C7332" s="2"/>
      <c r="D7332" s="2"/>
    </row>
    <row r="7333" spans="2:4" x14ac:dyDescent="0.2">
      <c r="B7333" s="2"/>
      <c r="C7333" s="2"/>
      <c r="D7333" s="2"/>
    </row>
    <row r="7334" spans="2:4" x14ac:dyDescent="0.2">
      <c r="B7334" s="2"/>
      <c r="C7334" s="2"/>
      <c r="D7334" s="2"/>
    </row>
    <row r="7335" spans="2:4" x14ac:dyDescent="0.2">
      <c r="B7335" s="2"/>
      <c r="C7335" s="2"/>
      <c r="D7335" s="2"/>
    </row>
    <row r="7336" spans="2:4" x14ac:dyDescent="0.2">
      <c r="B7336" s="2"/>
      <c r="C7336" s="2"/>
      <c r="D7336" s="2"/>
    </row>
    <row r="7337" spans="2:4" x14ac:dyDescent="0.2">
      <c r="B7337" s="2"/>
      <c r="C7337" s="2"/>
      <c r="D7337" s="2"/>
    </row>
    <row r="7338" spans="2:4" x14ac:dyDescent="0.2">
      <c r="B7338" s="2"/>
      <c r="C7338" s="2"/>
      <c r="D7338" s="2"/>
    </row>
    <row r="7339" spans="2:4" x14ac:dyDescent="0.2">
      <c r="B7339" s="2"/>
      <c r="C7339" s="2"/>
      <c r="D7339" s="2"/>
    </row>
    <row r="7340" spans="2:4" x14ac:dyDescent="0.2">
      <c r="B7340" s="2"/>
      <c r="C7340" s="2"/>
      <c r="D7340" s="2"/>
    </row>
    <row r="7341" spans="2:4" x14ac:dyDescent="0.2">
      <c r="B7341" s="2"/>
      <c r="C7341" s="2"/>
      <c r="D7341" s="2"/>
    </row>
    <row r="7342" spans="2:4" x14ac:dyDescent="0.2">
      <c r="B7342" s="2"/>
      <c r="C7342" s="2"/>
      <c r="D7342" s="2"/>
    </row>
    <row r="7343" spans="2:4" x14ac:dyDescent="0.2">
      <c r="B7343" s="2"/>
      <c r="C7343" s="2"/>
      <c r="D7343" s="2"/>
    </row>
    <row r="7344" spans="2:4" x14ac:dyDescent="0.2">
      <c r="B7344" s="2"/>
      <c r="C7344" s="2"/>
      <c r="D7344" s="2"/>
    </row>
    <row r="7345" spans="2:4" x14ac:dyDescent="0.2">
      <c r="B7345" s="2"/>
      <c r="C7345" s="2"/>
      <c r="D7345" s="2"/>
    </row>
    <row r="7346" spans="2:4" x14ac:dyDescent="0.2">
      <c r="B7346" s="2"/>
      <c r="C7346" s="2"/>
      <c r="D7346" s="2"/>
    </row>
    <row r="7347" spans="2:4" x14ac:dyDescent="0.2">
      <c r="B7347" s="2"/>
      <c r="C7347" s="2"/>
      <c r="D7347" s="2"/>
    </row>
    <row r="7348" spans="2:4" x14ac:dyDescent="0.2">
      <c r="B7348" s="2"/>
      <c r="C7348" s="2"/>
      <c r="D7348" s="2"/>
    </row>
    <row r="7349" spans="2:4" x14ac:dyDescent="0.2">
      <c r="B7349" s="2"/>
      <c r="C7349" s="2"/>
      <c r="D7349" s="2"/>
    </row>
    <row r="7350" spans="2:4" x14ac:dyDescent="0.2">
      <c r="B7350" s="2"/>
      <c r="C7350" s="2"/>
      <c r="D7350" s="2"/>
    </row>
    <row r="7351" spans="2:4" x14ac:dyDescent="0.2">
      <c r="B7351" s="2"/>
      <c r="C7351" s="2"/>
      <c r="D7351" s="2"/>
    </row>
    <row r="7352" spans="2:4" x14ac:dyDescent="0.2">
      <c r="B7352" s="2"/>
      <c r="C7352" s="2"/>
      <c r="D7352" s="2"/>
    </row>
    <row r="7353" spans="2:4" x14ac:dyDescent="0.2">
      <c r="B7353" s="2"/>
      <c r="C7353" s="2"/>
      <c r="D7353" s="2"/>
    </row>
    <row r="7354" spans="2:4" x14ac:dyDescent="0.2">
      <c r="B7354" s="2"/>
      <c r="C7354" s="2"/>
      <c r="D7354" s="2"/>
    </row>
    <row r="7355" spans="2:4" x14ac:dyDescent="0.2">
      <c r="B7355" s="2"/>
      <c r="C7355" s="2"/>
      <c r="D7355" s="2"/>
    </row>
    <row r="7356" spans="2:4" x14ac:dyDescent="0.2">
      <c r="B7356" s="2"/>
      <c r="C7356" s="2"/>
      <c r="D7356" s="2"/>
    </row>
    <row r="7357" spans="2:4" x14ac:dyDescent="0.2">
      <c r="B7357" s="2"/>
      <c r="C7357" s="2"/>
      <c r="D7357" s="2"/>
    </row>
    <row r="7358" spans="2:4" x14ac:dyDescent="0.2">
      <c r="B7358" s="2"/>
      <c r="C7358" s="2"/>
      <c r="D7358" s="2"/>
    </row>
    <row r="7359" spans="2:4" x14ac:dyDescent="0.2">
      <c r="B7359" s="2"/>
      <c r="C7359" s="2"/>
      <c r="D7359" s="2"/>
    </row>
    <row r="7360" spans="2:4" x14ac:dyDescent="0.2">
      <c r="B7360" s="2"/>
      <c r="C7360" s="2"/>
      <c r="D7360" s="2"/>
    </row>
    <row r="7361" spans="2:4" x14ac:dyDescent="0.2">
      <c r="B7361" s="2"/>
      <c r="C7361" s="2"/>
      <c r="D7361" s="2"/>
    </row>
    <row r="7362" spans="2:4" x14ac:dyDescent="0.2">
      <c r="B7362" s="2"/>
      <c r="C7362" s="2"/>
      <c r="D7362" s="2"/>
    </row>
    <row r="7363" spans="2:4" x14ac:dyDescent="0.2">
      <c r="B7363" s="2"/>
      <c r="C7363" s="2"/>
      <c r="D7363" s="2"/>
    </row>
    <row r="7364" spans="2:4" x14ac:dyDescent="0.2">
      <c r="B7364" s="2"/>
      <c r="C7364" s="2"/>
      <c r="D7364" s="2"/>
    </row>
    <row r="7365" spans="2:4" x14ac:dyDescent="0.2">
      <c r="B7365" s="2"/>
      <c r="C7365" s="2"/>
      <c r="D7365" s="2"/>
    </row>
    <row r="7366" spans="2:4" x14ac:dyDescent="0.2">
      <c r="B7366" s="2"/>
      <c r="C7366" s="2"/>
      <c r="D7366" s="2"/>
    </row>
    <row r="7367" spans="2:4" x14ac:dyDescent="0.2">
      <c r="B7367" s="2"/>
      <c r="C7367" s="2"/>
      <c r="D7367" s="2"/>
    </row>
    <row r="7368" spans="2:4" x14ac:dyDescent="0.2">
      <c r="B7368" s="2"/>
      <c r="C7368" s="2"/>
      <c r="D7368" s="2"/>
    </row>
    <row r="7369" spans="2:4" x14ac:dyDescent="0.2">
      <c r="B7369" s="2"/>
      <c r="C7369" s="2"/>
      <c r="D7369" s="2"/>
    </row>
    <row r="7370" spans="2:4" x14ac:dyDescent="0.2">
      <c r="B7370" s="2"/>
      <c r="C7370" s="2"/>
      <c r="D7370" s="2"/>
    </row>
    <row r="7371" spans="2:4" x14ac:dyDescent="0.2">
      <c r="B7371" s="2"/>
      <c r="C7371" s="2"/>
      <c r="D7371" s="2"/>
    </row>
    <row r="7372" spans="2:4" x14ac:dyDescent="0.2">
      <c r="B7372" s="2"/>
      <c r="C7372" s="2"/>
      <c r="D7372" s="2"/>
    </row>
    <row r="7373" spans="2:4" x14ac:dyDescent="0.2">
      <c r="B7373" s="2"/>
      <c r="C7373" s="2"/>
      <c r="D7373" s="2"/>
    </row>
    <row r="7374" spans="2:4" x14ac:dyDescent="0.2">
      <c r="B7374" s="2"/>
      <c r="C7374" s="2"/>
      <c r="D7374" s="2"/>
    </row>
    <row r="7375" spans="2:4" x14ac:dyDescent="0.2">
      <c r="B7375" s="2"/>
      <c r="C7375" s="2"/>
      <c r="D7375" s="2"/>
    </row>
    <row r="7376" spans="2:4" x14ac:dyDescent="0.2">
      <c r="B7376" s="2"/>
      <c r="C7376" s="2"/>
      <c r="D7376" s="2"/>
    </row>
    <row r="7377" spans="2:4" x14ac:dyDescent="0.2">
      <c r="B7377" s="2"/>
      <c r="C7377" s="2"/>
      <c r="D7377" s="2"/>
    </row>
    <row r="7378" spans="2:4" x14ac:dyDescent="0.2">
      <c r="B7378" s="2"/>
      <c r="C7378" s="2"/>
      <c r="D7378" s="2"/>
    </row>
    <row r="7379" spans="2:4" x14ac:dyDescent="0.2">
      <c r="B7379" s="2"/>
      <c r="C7379" s="2"/>
      <c r="D7379" s="2"/>
    </row>
    <row r="7380" spans="2:4" x14ac:dyDescent="0.2">
      <c r="B7380" s="2"/>
      <c r="C7380" s="2"/>
      <c r="D7380" s="2"/>
    </row>
    <row r="7381" spans="2:4" x14ac:dyDescent="0.2">
      <c r="B7381" s="2"/>
      <c r="C7381" s="2"/>
      <c r="D7381" s="2"/>
    </row>
    <row r="7382" spans="2:4" x14ac:dyDescent="0.2">
      <c r="B7382" s="2"/>
      <c r="C7382" s="2"/>
      <c r="D7382" s="2"/>
    </row>
    <row r="7383" spans="2:4" x14ac:dyDescent="0.2">
      <c r="B7383" s="2"/>
      <c r="C7383" s="2"/>
      <c r="D7383" s="2"/>
    </row>
    <row r="7384" spans="2:4" x14ac:dyDescent="0.2">
      <c r="B7384" s="2"/>
      <c r="C7384" s="2"/>
      <c r="D7384" s="2"/>
    </row>
    <row r="7385" spans="2:4" x14ac:dyDescent="0.2">
      <c r="B7385" s="2"/>
      <c r="C7385" s="2"/>
      <c r="D7385" s="2"/>
    </row>
    <row r="7386" spans="2:4" x14ac:dyDescent="0.2">
      <c r="B7386" s="2"/>
      <c r="C7386" s="2"/>
      <c r="D7386" s="2"/>
    </row>
    <row r="7387" spans="2:4" x14ac:dyDescent="0.2">
      <c r="B7387" s="2"/>
      <c r="C7387" s="2"/>
      <c r="D7387" s="2"/>
    </row>
    <row r="7388" spans="2:4" x14ac:dyDescent="0.2">
      <c r="B7388" s="2"/>
      <c r="C7388" s="2"/>
      <c r="D7388" s="2"/>
    </row>
    <row r="7389" spans="2:4" x14ac:dyDescent="0.2">
      <c r="B7389" s="2"/>
      <c r="C7389" s="2"/>
      <c r="D7389" s="2"/>
    </row>
    <row r="7390" spans="2:4" x14ac:dyDescent="0.2">
      <c r="B7390" s="2"/>
      <c r="C7390" s="2"/>
      <c r="D7390" s="2"/>
    </row>
    <row r="7391" spans="2:4" x14ac:dyDescent="0.2">
      <c r="B7391" s="2"/>
      <c r="C7391" s="2"/>
      <c r="D7391" s="2"/>
    </row>
    <row r="7392" spans="2:4" x14ac:dyDescent="0.2">
      <c r="B7392" s="2"/>
      <c r="C7392" s="2"/>
      <c r="D7392" s="2"/>
    </row>
    <row r="7393" spans="2:4" x14ac:dyDescent="0.2">
      <c r="B7393" s="2"/>
      <c r="C7393" s="2"/>
      <c r="D7393" s="2"/>
    </row>
    <row r="7394" spans="2:4" x14ac:dyDescent="0.2">
      <c r="B7394" s="2"/>
      <c r="C7394" s="2"/>
      <c r="D7394" s="2"/>
    </row>
    <row r="7395" spans="2:4" x14ac:dyDescent="0.2">
      <c r="B7395" s="2"/>
      <c r="C7395" s="2"/>
      <c r="D7395" s="2"/>
    </row>
    <row r="7396" spans="2:4" x14ac:dyDescent="0.2">
      <c r="B7396" s="2"/>
      <c r="C7396" s="2"/>
      <c r="D7396" s="2"/>
    </row>
    <row r="7397" spans="2:4" x14ac:dyDescent="0.2">
      <c r="B7397" s="2"/>
      <c r="C7397" s="2"/>
      <c r="D7397" s="2"/>
    </row>
    <row r="7398" spans="2:4" x14ac:dyDescent="0.2">
      <c r="B7398" s="2"/>
      <c r="C7398" s="2"/>
      <c r="D7398" s="2"/>
    </row>
    <row r="7399" spans="2:4" x14ac:dyDescent="0.2">
      <c r="B7399" s="2"/>
      <c r="C7399" s="2"/>
      <c r="D7399" s="2"/>
    </row>
    <row r="7400" spans="2:4" x14ac:dyDescent="0.2">
      <c r="B7400" s="2"/>
      <c r="C7400" s="2"/>
      <c r="D7400" s="2"/>
    </row>
    <row r="7401" spans="2:4" x14ac:dyDescent="0.2">
      <c r="B7401" s="2"/>
      <c r="C7401" s="2"/>
      <c r="D7401" s="2"/>
    </row>
    <row r="7402" spans="2:4" x14ac:dyDescent="0.2">
      <c r="B7402" s="2"/>
      <c r="C7402" s="2"/>
      <c r="D7402" s="2"/>
    </row>
    <row r="7403" spans="2:4" x14ac:dyDescent="0.2">
      <c r="B7403" s="2"/>
      <c r="C7403" s="2"/>
      <c r="D7403" s="2"/>
    </row>
    <row r="7404" spans="2:4" x14ac:dyDescent="0.2">
      <c r="B7404" s="2"/>
      <c r="C7404" s="2"/>
      <c r="D7404" s="2"/>
    </row>
    <row r="7405" spans="2:4" x14ac:dyDescent="0.2">
      <c r="B7405" s="2"/>
      <c r="C7405" s="2"/>
      <c r="D7405" s="2"/>
    </row>
    <row r="7406" spans="2:4" x14ac:dyDescent="0.2">
      <c r="B7406" s="2"/>
      <c r="C7406" s="2"/>
      <c r="D7406" s="2"/>
    </row>
    <row r="7407" spans="2:4" x14ac:dyDescent="0.2">
      <c r="B7407" s="2"/>
      <c r="C7407" s="2"/>
      <c r="D7407" s="2"/>
    </row>
    <row r="7408" spans="2:4" x14ac:dyDescent="0.2">
      <c r="B7408" s="2"/>
      <c r="C7408" s="2"/>
      <c r="D7408" s="2"/>
    </row>
    <row r="7409" spans="2:4" x14ac:dyDescent="0.2">
      <c r="B7409" s="2"/>
      <c r="C7409" s="2"/>
      <c r="D7409" s="2"/>
    </row>
    <row r="7410" spans="2:4" x14ac:dyDescent="0.2">
      <c r="B7410" s="2"/>
      <c r="C7410" s="2"/>
      <c r="D7410" s="2"/>
    </row>
    <row r="7411" spans="2:4" x14ac:dyDescent="0.2">
      <c r="B7411" s="2"/>
      <c r="C7411" s="2"/>
      <c r="D7411" s="2"/>
    </row>
    <row r="7412" spans="2:4" x14ac:dyDescent="0.2">
      <c r="B7412" s="2"/>
      <c r="C7412" s="2"/>
      <c r="D7412" s="2"/>
    </row>
    <row r="7413" spans="2:4" x14ac:dyDescent="0.2">
      <c r="B7413" s="2"/>
      <c r="C7413" s="2"/>
      <c r="D7413" s="2"/>
    </row>
    <row r="7414" spans="2:4" x14ac:dyDescent="0.2">
      <c r="B7414" s="2"/>
      <c r="C7414" s="2"/>
      <c r="D7414" s="2"/>
    </row>
    <row r="7415" spans="2:4" x14ac:dyDescent="0.2">
      <c r="B7415" s="2"/>
      <c r="C7415" s="2"/>
      <c r="D7415" s="2"/>
    </row>
    <row r="7416" spans="2:4" x14ac:dyDescent="0.2">
      <c r="B7416" s="2"/>
      <c r="C7416" s="2"/>
      <c r="D7416" s="2"/>
    </row>
    <row r="7417" spans="2:4" x14ac:dyDescent="0.2">
      <c r="B7417" s="2"/>
      <c r="C7417" s="2"/>
      <c r="D7417" s="2"/>
    </row>
    <row r="7418" spans="2:4" x14ac:dyDescent="0.2">
      <c r="B7418" s="2"/>
      <c r="C7418" s="2"/>
      <c r="D7418" s="2"/>
    </row>
    <row r="7419" spans="2:4" x14ac:dyDescent="0.2">
      <c r="B7419" s="2"/>
      <c r="C7419" s="2"/>
      <c r="D7419" s="2"/>
    </row>
    <row r="7420" spans="2:4" x14ac:dyDescent="0.2">
      <c r="B7420" s="2"/>
      <c r="C7420" s="2"/>
      <c r="D7420" s="2"/>
    </row>
    <row r="7421" spans="2:4" x14ac:dyDescent="0.2">
      <c r="B7421" s="2"/>
      <c r="C7421" s="2"/>
      <c r="D7421" s="2"/>
    </row>
    <row r="7422" spans="2:4" x14ac:dyDescent="0.2">
      <c r="B7422" s="2"/>
      <c r="C7422" s="2"/>
      <c r="D7422" s="2"/>
    </row>
    <row r="7423" spans="2:4" x14ac:dyDescent="0.2">
      <c r="B7423" s="2"/>
      <c r="C7423" s="2"/>
      <c r="D7423" s="2"/>
    </row>
    <row r="7424" spans="2:4" x14ac:dyDescent="0.2">
      <c r="B7424" s="2"/>
      <c r="C7424" s="2"/>
      <c r="D7424" s="2"/>
    </row>
    <row r="7425" spans="2:4" x14ac:dyDescent="0.2">
      <c r="B7425" s="2"/>
      <c r="C7425" s="2"/>
      <c r="D7425" s="2"/>
    </row>
    <row r="7426" spans="2:4" x14ac:dyDescent="0.2">
      <c r="B7426" s="2"/>
      <c r="C7426" s="2"/>
      <c r="D7426" s="2"/>
    </row>
    <row r="7427" spans="2:4" x14ac:dyDescent="0.2">
      <c r="B7427" s="2"/>
      <c r="C7427" s="2"/>
      <c r="D7427" s="2"/>
    </row>
    <row r="7428" spans="2:4" x14ac:dyDescent="0.2">
      <c r="B7428" s="2"/>
      <c r="C7428" s="2"/>
      <c r="D7428" s="2"/>
    </row>
    <row r="7429" spans="2:4" x14ac:dyDescent="0.2">
      <c r="B7429" s="2"/>
      <c r="C7429" s="2"/>
      <c r="D7429" s="2"/>
    </row>
    <row r="7430" spans="2:4" x14ac:dyDescent="0.2">
      <c r="B7430" s="2"/>
      <c r="C7430" s="2"/>
      <c r="D7430" s="2"/>
    </row>
    <row r="7431" spans="2:4" x14ac:dyDescent="0.2">
      <c r="B7431" s="2"/>
      <c r="C7431" s="2"/>
      <c r="D7431" s="2"/>
    </row>
    <row r="7432" spans="2:4" x14ac:dyDescent="0.2">
      <c r="B7432" s="2"/>
      <c r="C7432" s="2"/>
      <c r="D7432" s="2"/>
    </row>
    <row r="7433" spans="2:4" x14ac:dyDescent="0.2">
      <c r="B7433" s="2"/>
      <c r="C7433" s="2"/>
      <c r="D7433" s="2"/>
    </row>
    <row r="7434" spans="2:4" x14ac:dyDescent="0.2">
      <c r="B7434" s="2"/>
      <c r="C7434" s="2"/>
      <c r="D7434" s="2"/>
    </row>
    <row r="7435" spans="2:4" x14ac:dyDescent="0.2">
      <c r="B7435" s="2"/>
      <c r="C7435" s="2"/>
      <c r="D7435" s="2"/>
    </row>
    <row r="7436" spans="2:4" x14ac:dyDescent="0.2">
      <c r="B7436" s="2"/>
      <c r="C7436" s="2"/>
      <c r="D7436" s="2"/>
    </row>
    <row r="7437" spans="2:4" x14ac:dyDescent="0.2">
      <c r="B7437" s="2"/>
      <c r="C7437" s="2"/>
      <c r="D7437" s="2"/>
    </row>
    <row r="7438" spans="2:4" x14ac:dyDescent="0.2">
      <c r="B7438" s="2"/>
      <c r="C7438" s="2"/>
      <c r="D7438" s="2"/>
    </row>
    <row r="7439" spans="2:4" x14ac:dyDescent="0.2">
      <c r="B7439" s="2"/>
      <c r="C7439" s="2"/>
      <c r="D7439" s="2"/>
    </row>
    <row r="7440" spans="2:4" x14ac:dyDescent="0.2">
      <c r="B7440" s="2"/>
      <c r="C7440" s="2"/>
      <c r="D7440" s="2"/>
    </row>
    <row r="7441" spans="2:4" x14ac:dyDescent="0.2">
      <c r="B7441" s="2"/>
      <c r="C7441" s="2"/>
      <c r="D7441" s="2"/>
    </row>
    <row r="7442" spans="2:4" x14ac:dyDescent="0.2">
      <c r="B7442" s="2"/>
      <c r="C7442" s="2"/>
      <c r="D7442" s="2"/>
    </row>
    <row r="7443" spans="2:4" x14ac:dyDescent="0.2">
      <c r="B7443" s="2"/>
      <c r="C7443" s="2"/>
      <c r="D7443" s="2"/>
    </row>
    <row r="7444" spans="2:4" x14ac:dyDescent="0.2">
      <c r="B7444" s="2"/>
      <c r="C7444" s="2"/>
      <c r="D7444" s="2"/>
    </row>
    <row r="7445" spans="2:4" x14ac:dyDescent="0.2">
      <c r="B7445" s="2"/>
      <c r="C7445" s="2"/>
      <c r="D7445" s="2"/>
    </row>
    <row r="7446" spans="2:4" x14ac:dyDescent="0.2">
      <c r="B7446" s="2"/>
      <c r="C7446" s="2"/>
      <c r="D7446" s="2"/>
    </row>
    <row r="7447" spans="2:4" x14ac:dyDescent="0.2">
      <c r="B7447" s="2"/>
      <c r="C7447" s="2"/>
      <c r="D7447" s="2"/>
    </row>
    <row r="7448" spans="2:4" x14ac:dyDescent="0.2">
      <c r="B7448" s="2"/>
      <c r="C7448" s="2"/>
      <c r="D7448" s="2"/>
    </row>
    <row r="7449" spans="2:4" x14ac:dyDescent="0.2">
      <c r="B7449" s="2"/>
      <c r="C7449" s="2"/>
      <c r="D7449" s="2"/>
    </row>
    <row r="7450" spans="2:4" x14ac:dyDescent="0.2">
      <c r="B7450" s="2"/>
      <c r="C7450" s="2"/>
      <c r="D7450" s="2"/>
    </row>
    <row r="7451" spans="2:4" x14ac:dyDescent="0.2">
      <c r="B7451" s="2"/>
      <c r="C7451" s="2"/>
      <c r="D7451" s="2"/>
    </row>
    <row r="7452" spans="2:4" x14ac:dyDescent="0.2">
      <c r="B7452" s="2"/>
      <c r="C7452" s="2"/>
      <c r="D7452" s="2"/>
    </row>
    <row r="7453" spans="2:4" x14ac:dyDescent="0.2">
      <c r="B7453" s="2"/>
      <c r="C7453" s="2"/>
      <c r="D7453" s="2"/>
    </row>
    <row r="7454" spans="2:4" x14ac:dyDescent="0.2">
      <c r="B7454" s="2"/>
      <c r="C7454" s="2"/>
      <c r="D7454" s="2"/>
    </row>
    <row r="7455" spans="2:4" x14ac:dyDescent="0.2">
      <c r="B7455" s="2"/>
      <c r="C7455" s="2"/>
      <c r="D7455" s="2"/>
    </row>
    <row r="7456" spans="2:4" x14ac:dyDescent="0.2">
      <c r="B7456" s="2"/>
      <c r="C7456" s="2"/>
      <c r="D7456" s="2"/>
    </row>
    <row r="7457" spans="2:4" x14ac:dyDescent="0.2">
      <c r="B7457" s="2"/>
      <c r="C7457" s="2"/>
      <c r="D7457" s="2"/>
    </row>
    <row r="7458" spans="2:4" x14ac:dyDescent="0.2">
      <c r="B7458" s="2"/>
      <c r="C7458" s="2"/>
      <c r="D7458" s="2"/>
    </row>
    <row r="7459" spans="2:4" x14ac:dyDescent="0.2">
      <c r="B7459" s="2"/>
      <c r="C7459" s="2"/>
      <c r="D7459" s="2"/>
    </row>
    <row r="7460" spans="2:4" x14ac:dyDescent="0.2">
      <c r="B7460" s="2"/>
      <c r="C7460" s="2"/>
      <c r="D7460" s="2"/>
    </row>
    <row r="7461" spans="2:4" x14ac:dyDescent="0.2">
      <c r="B7461" s="2"/>
      <c r="C7461" s="2"/>
      <c r="D7461" s="2"/>
    </row>
    <row r="7462" spans="2:4" x14ac:dyDescent="0.2">
      <c r="B7462" s="2"/>
      <c r="C7462" s="2"/>
      <c r="D7462" s="2"/>
    </row>
    <row r="7463" spans="2:4" x14ac:dyDescent="0.2">
      <c r="B7463" s="2"/>
      <c r="C7463" s="2"/>
      <c r="D7463" s="2"/>
    </row>
    <row r="7464" spans="2:4" x14ac:dyDescent="0.2">
      <c r="B7464" s="2"/>
      <c r="C7464" s="2"/>
      <c r="D7464" s="2"/>
    </row>
    <row r="7465" spans="2:4" x14ac:dyDescent="0.2">
      <c r="B7465" s="2"/>
      <c r="C7465" s="2"/>
      <c r="D7465" s="2"/>
    </row>
    <row r="7466" spans="2:4" x14ac:dyDescent="0.2">
      <c r="B7466" s="2"/>
      <c r="C7466" s="2"/>
      <c r="D7466" s="2"/>
    </row>
    <row r="7467" spans="2:4" x14ac:dyDescent="0.2">
      <c r="B7467" s="2"/>
      <c r="C7467" s="2"/>
      <c r="D7467" s="2"/>
    </row>
    <row r="7468" spans="2:4" x14ac:dyDescent="0.2">
      <c r="B7468" s="2"/>
      <c r="C7468" s="2"/>
      <c r="D7468" s="2"/>
    </row>
    <row r="7469" spans="2:4" x14ac:dyDescent="0.2">
      <c r="B7469" s="2"/>
      <c r="C7469" s="2"/>
      <c r="D7469" s="2"/>
    </row>
    <row r="7470" spans="2:4" x14ac:dyDescent="0.2">
      <c r="B7470" s="2"/>
      <c r="C7470" s="2"/>
      <c r="D7470" s="2"/>
    </row>
    <row r="7471" spans="2:4" x14ac:dyDescent="0.2">
      <c r="B7471" s="2"/>
      <c r="C7471" s="2"/>
      <c r="D7471" s="2"/>
    </row>
    <row r="7472" spans="2:4" x14ac:dyDescent="0.2">
      <c r="B7472" s="2"/>
      <c r="C7472" s="2"/>
      <c r="D7472" s="2"/>
    </row>
    <row r="7473" spans="2:4" x14ac:dyDescent="0.2">
      <c r="B7473" s="2"/>
      <c r="C7473" s="2"/>
      <c r="D7473" s="2"/>
    </row>
    <row r="7474" spans="2:4" x14ac:dyDescent="0.2">
      <c r="B7474" s="2"/>
      <c r="C7474" s="2"/>
      <c r="D7474" s="2"/>
    </row>
    <row r="7475" spans="2:4" x14ac:dyDescent="0.2">
      <c r="B7475" s="2"/>
      <c r="C7475" s="2"/>
      <c r="D7475" s="2"/>
    </row>
    <row r="7476" spans="2:4" x14ac:dyDescent="0.2">
      <c r="B7476" s="2"/>
      <c r="C7476" s="2"/>
      <c r="D7476" s="2"/>
    </row>
    <row r="7477" spans="2:4" x14ac:dyDescent="0.2">
      <c r="B7477" s="2"/>
      <c r="C7477" s="2"/>
      <c r="D7477" s="2"/>
    </row>
    <row r="7478" spans="2:4" x14ac:dyDescent="0.2">
      <c r="B7478" s="2"/>
      <c r="C7478" s="2"/>
      <c r="D7478" s="2"/>
    </row>
    <row r="7479" spans="2:4" x14ac:dyDescent="0.2">
      <c r="B7479" s="2"/>
      <c r="C7479" s="2"/>
      <c r="D7479" s="2"/>
    </row>
    <row r="7480" spans="2:4" x14ac:dyDescent="0.2">
      <c r="B7480" s="2"/>
      <c r="C7480" s="2"/>
      <c r="D7480" s="2"/>
    </row>
    <row r="7481" spans="2:4" x14ac:dyDescent="0.2">
      <c r="B7481" s="2"/>
      <c r="C7481" s="2"/>
      <c r="D7481" s="2"/>
    </row>
    <row r="7482" spans="2:4" x14ac:dyDescent="0.2">
      <c r="B7482" s="2"/>
      <c r="C7482" s="2"/>
      <c r="D7482" s="2"/>
    </row>
    <row r="7483" spans="2:4" x14ac:dyDescent="0.2">
      <c r="B7483" s="2"/>
      <c r="C7483" s="2"/>
      <c r="D7483" s="2"/>
    </row>
    <row r="7484" spans="2:4" x14ac:dyDescent="0.2">
      <c r="B7484" s="2"/>
      <c r="C7484" s="2"/>
      <c r="D7484" s="2"/>
    </row>
    <row r="7485" spans="2:4" x14ac:dyDescent="0.2">
      <c r="B7485" s="2"/>
      <c r="C7485" s="2"/>
      <c r="D7485" s="2"/>
    </row>
    <row r="7486" spans="2:4" x14ac:dyDescent="0.2">
      <c r="B7486" s="2"/>
      <c r="C7486" s="2"/>
      <c r="D7486" s="2"/>
    </row>
    <row r="7487" spans="2:4" x14ac:dyDescent="0.2">
      <c r="B7487" s="2"/>
      <c r="C7487" s="2"/>
      <c r="D7487" s="2"/>
    </row>
    <row r="7488" spans="2:4" x14ac:dyDescent="0.2">
      <c r="B7488" s="2"/>
      <c r="C7488" s="2"/>
      <c r="D7488" s="2"/>
    </row>
    <row r="7489" spans="2:4" x14ac:dyDescent="0.2">
      <c r="B7489" s="2"/>
      <c r="C7489" s="2"/>
      <c r="D7489" s="2"/>
    </row>
    <row r="7490" spans="2:4" x14ac:dyDescent="0.2">
      <c r="B7490" s="2"/>
      <c r="C7490" s="2"/>
      <c r="D7490" s="2"/>
    </row>
    <row r="7491" spans="2:4" x14ac:dyDescent="0.2">
      <c r="B7491" s="2"/>
      <c r="C7491" s="2"/>
      <c r="D7491" s="2"/>
    </row>
    <row r="7492" spans="2:4" x14ac:dyDescent="0.2">
      <c r="B7492" s="2"/>
      <c r="C7492" s="2"/>
      <c r="D7492" s="2"/>
    </row>
    <row r="7493" spans="2:4" x14ac:dyDescent="0.2">
      <c r="B7493" s="2"/>
      <c r="C7493" s="2"/>
      <c r="D7493" s="2"/>
    </row>
    <row r="7494" spans="2:4" x14ac:dyDescent="0.2">
      <c r="B7494" s="2"/>
      <c r="C7494" s="2"/>
      <c r="D7494" s="2"/>
    </row>
    <row r="7495" spans="2:4" x14ac:dyDescent="0.2">
      <c r="B7495" s="2"/>
      <c r="C7495" s="2"/>
      <c r="D7495" s="2"/>
    </row>
    <row r="7496" spans="2:4" x14ac:dyDescent="0.2">
      <c r="B7496" s="2"/>
      <c r="C7496" s="2"/>
      <c r="D7496" s="2"/>
    </row>
    <row r="7497" spans="2:4" x14ac:dyDescent="0.2">
      <c r="B7497" s="2"/>
      <c r="C7497" s="2"/>
      <c r="D7497" s="2"/>
    </row>
    <row r="7498" spans="2:4" x14ac:dyDescent="0.2">
      <c r="B7498" s="2"/>
      <c r="C7498" s="2"/>
      <c r="D7498" s="2"/>
    </row>
    <row r="7499" spans="2:4" x14ac:dyDescent="0.2">
      <c r="B7499" s="2"/>
      <c r="C7499" s="2"/>
      <c r="D7499" s="2"/>
    </row>
    <row r="7500" spans="2:4" x14ac:dyDescent="0.2">
      <c r="B7500" s="2"/>
      <c r="C7500" s="2"/>
      <c r="D7500" s="2"/>
    </row>
    <row r="7501" spans="2:4" x14ac:dyDescent="0.2">
      <c r="B7501" s="2"/>
      <c r="C7501" s="2"/>
      <c r="D7501" s="2"/>
    </row>
    <row r="7502" spans="2:4" x14ac:dyDescent="0.2">
      <c r="B7502" s="2"/>
      <c r="C7502" s="2"/>
      <c r="D7502" s="2"/>
    </row>
    <row r="7503" spans="2:4" x14ac:dyDescent="0.2">
      <c r="B7503" s="2"/>
      <c r="C7503" s="2"/>
      <c r="D7503" s="2"/>
    </row>
    <row r="7504" spans="2:4" x14ac:dyDescent="0.2">
      <c r="B7504" s="2"/>
      <c r="C7504" s="2"/>
      <c r="D7504" s="2"/>
    </row>
    <row r="7505" spans="2:4" x14ac:dyDescent="0.2">
      <c r="B7505" s="2"/>
      <c r="C7505" s="2"/>
      <c r="D7505" s="2"/>
    </row>
    <row r="7506" spans="2:4" x14ac:dyDescent="0.2">
      <c r="B7506" s="2"/>
      <c r="C7506" s="2"/>
      <c r="D7506" s="2"/>
    </row>
    <row r="7507" spans="2:4" x14ac:dyDescent="0.2">
      <c r="B7507" s="2"/>
      <c r="C7507" s="2"/>
      <c r="D7507" s="2"/>
    </row>
    <row r="7508" spans="2:4" x14ac:dyDescent="0.2">
      <c r="B7508" s="2"/>
      <c r="C7508" s="2"/>
      <c r="D7508" s="2"/>
    </row>
    <row r="7509" spans="2:4" x14ac:dyDescent="0.2">
      <c r="B7509" s="2"/>
      <c r="C7509" s="2"/>
      <c r="D7509" s="2"/>
    </row>
    <row r="7510" spans="2:4" x14ac:dyDescent="0.2">
      <c r="B7510" s="2"/>
      <c r="C7510" s="2"/>
      <c r="D7510" s="2"/>
    </row>
    <row r="7511" spans="2:4" x14ac:dyDescent="0.2">
      <c r="B7511" s="2"/>
      <c r="C7511" s="2"/>
      <c r="D7511" s="2"/>
    </row>
    <row r="7512" spans="2:4" x14ac:dyDescent="0.2">
      <c r="B7512" s="2"/>
      <c r="C7512" s="2"/>
      <c r="D7512" s="2"/>
    </row>
    <row r="7513" spans="2:4" x14ac:dyDescent="0.2">
      <c r="B7513" s="2"/>
      <c r="C7513" s="2"/>
      <c r="D7513" s="2"/>
    </row>
    <row r="7514" spans="2:4" x14ac:dyDescent="0.2">
      <c r="B7514" s="2"/>
      <c r="C7514" s="2"/>
      <c r="D7514" s="2"/>
    </row>
    <row r="7515" spans="2:4" x14ac:dyDescent="0.2">
      <c r="B7515" s="2"/>
      <c r="C7515" s="2"/>
      <c r="D7515" s="2"/>
    </row>
    <row r="7516" spans="2:4" x14ac:dyDescent="0.2">
      <c r="B7516" s="2"/>
      <c r="C7516" s="2"/>
      <c r="D7516" s="2"/>
    </row>
    <row r="7517" spans="2:4" x14ac:dyDescent="0.2">
      <c r="B7517" s="2"/>
      <c r="C7517" s="2"/>
      <c r="D7517" s="2"/>
    </row>
    <row r="7518" spans="2:4" x14ac:dyDescent="0.2">
      <c r="B7518" s="2"/>
      <c r="C7518" s="2"/>
      <c r="D7518" s="2"/>
    </row>
    <row r="7519" spans="2:4" x14ac:dyDescent="0.2">
      <c r="B7519" s="2"/>
      <c r="C7519" s="2"/>
      <c r="D7519" s="2"/>
    </row>
    <row r="7520" spans="2:4" x14ac:dyDescent="0.2">
      <c r="B7520" s="2"/>
      <c r="C7520" s="2"/>
      <c r="D7520" s="2"/>
    </row>
    <row r="7521" spans="2:4" x14ac:dyDescent="0.2">
      <c r="B7521" s="2"/>
      <c r="C7521" s="2"/>
      <c r="D7521" s="2"/>
    </row>
    <row r="7522" spans="2:4" x14ac:dyDescent="0.2">
      <c r="B7522" s="2"/>
      <c r="C7522" s="2"/>
      <c r="D7522" s="2"/>
    </row>
    <row r="7523" spans="2:4" x14ac:dyDescent="0.2">
      <c r="B7523" s="2"/>
      <c r="C7523" s="2"/>
      <c r="D7523" s="2"/>
    </row>
    <row r="7524" spans="2:4" x14ac:dyDescent="0.2">
      <c r="B7524" s="2"/>
      <c r="C7524" s="2"/>
      <c r="D7524" s="2"/>
    </row>
    <row r="7525" spans="2:4" x14ac:dyDescent="0.2">
      <c r="B7525" s="2"/>
      <c r="C7525" s="2"/>
      <c r="D7525" s="2"/>
    </row>
    <row r="7526" spans="2:4" x14ac:dyDescent="0.2">
      <c r="B7526" s="2"/>
      <c r="C7526" s="2"/>
      <c r="D7526" s="2"/>
    </row>
    <row r="7527" spans="2:4" x14ac:dyDescent="0.2">
      <c r="B7527" s="2"/>
      <c r="C7527" s="2"/>
      <c r="D7527" s="2"/>
    </row>
    <row r="7528" spans="2:4" x14ac:dyDescent="0.2">
      <c r="B7528" s="2"/>
      <c r="C7528" s="2"/>
      <c r="D7528" s="2"/>
    </row>
    <row r="7529" spans="2:4" x14ac:dyDescent="0.2">
      <c r="B7529" s="2"/>
      <c r="C7529" s="2"/>
      <c r="D7529" s="2"/>
    </row>
    <row r="7530" spans="2:4" x14ac:dyDescent="0.2">
      <c r="B7530" s="2"/>
      <c r="C7530" s="2"/>
      <c r="D7530" s="2"/>
    </row>
    <row r="7531" spans="2:4" x14ac:dyDescent="0.2">
      <c r="B7531" s="2"/>
      <c r="C7531" s="2"/>
      <c r="D7531" s="2"/>
    </row>
    <row r="7532" spans="2:4" x14ac:dyDescent="0.2">
      <c r="B7532" s="2"/>
      <c r="C7532" s="2"/>
      <c r="D7532" s="2"/>
    </row>
    <row r="7533" spans="2:4" x14ac:dyDescent="0.2">
      <c r="B7533" s="2"/>
      <c r="C7533" s="2"/>
      <c r="D7533" s="2"/>
    </row>
    <row r="7534" spans="2:4" x14ac:dyDescent="0.2">
      <c r="B7534" s="2"/>
      <c r="C7534" s="2"/>
      <c r="D7534" s="2"/>
    </row>
    <row r="7535" spans="2:4" x14ac:dyDescent="0.2">
      <c r="B7535" s="2"/>
      <c r="C7535" s="2"/>
      <c r="D7535" s="2"/>
    </row>
    <row r="7536" spans="2:4" x14ac:dyDescent="0.2">
      <c r="B7536" s="2"/>
      <c r="C7536" s="2"/>
      <c r="D7536" s="2"/>
    </row>
    <row r="7537" spans="2:4" x14ac:dyDescent="0.2">
      <c r="B7537" s="2"/>
      <c r="C7537" s="2"/>
      <c r="D7537" s="2"/>
    </row>
    <row r="7538" spans="2:4" x14ac:dyDescent="0.2">
      <c r="B7538" s="2"/>
      <c r="C7538" s="2"/>
      <c r="D7538" s="2"/>
    </row>
    <row r="7539" spans="2:4" x14ac:dyDescent="0.2">
      <c r="B7539" s="2"/>
      <c r="C7539" s="2"/>
      <c r="D7539" s="2"/>
    </row>
    <row r="7540" spans="2:4" x14ac:dyDescent="0.2">
      <c r="B7540" s="2"/>
      <c r="C7540" s="2"/>
      <c r="D7540" s="2"/>
    </row>
    <row r="7541" spans="2:4" x14ac:dyDescent="0.2">
      <c r="B7541" s="2"/>
      <c r="C7541" s="2"/>
      <c r="D7541" s="2"/>
    </row>
    <row r="7542" spans="2:4" x14ac:dyDescent="0.2">
      <c r="B7542" s="2"/>
      <c r="C7542" s="2"/>
      <c r="D7542" s="2"/>
    </row>
    <row r="7543" spans="2:4" x14ac:dyDescent="0.2">
      <c r="B7543" s="2"/>
      <c r="C7543" s="2"/>
      <c r="D7543" s="2"/>
    </row>
    <row r="7544" spans="2:4" x14ac:dyDescent="0.2">
      <c r="B7544" s="2"/>
      <c r="C7544" s="2"/>
      <c r="D7544" s="2"/>
    </row>
    <row r="7545" spans="2:4" x14ac:dyDescent="0.2">
      <c r="B7545" s="2"/>
      <c r="C7545" s="2"/>
      <c r="D7545" s="2"/>
    </row>
    <row r="7546" spans="2:4" x14ac:dyDescent="0.2">
      <c r="B7546" s="2"/>
      <c r="C7546" s="2"/>
      <c r="D7546" s="2"/>
    </row>
    <row r="7547" spans="2:4" x14ac:dyDescent="0.2">
      <c r="B7547" s="2"/>
      <c r="C7547" s="2"/>
      <c r="D7547" s="2"/>
    </row>
    <row r="7548" spans="2:4" x14ac:dyDescent="0.2">
      <c r="B7548" s="2"/>
      <c r="C7548" s="2"/>
      <c r="D7548" s="2"/>
    </row>
    <row r="7549" spans="2:4" x14ac:dyDescent="0.2">
      <c r="B7549" s="2"/>
      <c r="C7549" s="2"/>
      <c r="D7549" s="2"/>
    </row>
    <row r="7550" spans="2:4" x14ac:dyDescent="0.2">
      <c r="B7550" s="2"/>
      <c r="C7550" s="2"/>
      <c r="D7550" s="2"/>
    </row>
    <row r="7551" spans="2:4" x14ac:dyDescent="0.2">
      <c r="B7551" s="2"/>
      <c r="C7551" s="2"/>
      <c r="D7551" s="2"/>
    </row>
    <row r="7552" spans="2:4" x14ac:dyDescent="0.2">
      <c r="B7552" s="2"/>
      <c r="C7552" s="2"/>
      <c r="D7552" s="2"/>
    </row>
    <row r="7553" spans="2:4" x14ac:dyDescent="0.2">
      <c r="B7553" s="2"/>
      <c r="C7553" s="2"/>
      <c r="D7553" s="2"/>
    </row>
    <row r="7554" spans="2:4" x14ac:dyDescent="0.2">
      <c r="B7554" s="2"/>
      <c r="C7554" s="2"/>
      <c r="D7554" s="2"/>
    </row>
    <row r="7555" spans="2:4" x14ac:dyDescent="0.2">
      <c r="B7555" s="2"/>
      <c r="C7555" s="2"/>
      <c r="D7555" s="2"/>
    </row>
    <row r="7556" spans="2:4" x14ac:dyDescent="0.2">
      <c r="B7556" s="2"/>
      <c r="C7556" s="2"/>
      <c r="D7556" s="2"/>
    </row>
    <row r="7557" spans="2:4" x14ac:dyDescent="0.2">
      <c r="B7557" s="2"/>
      <c r="C7557" s="2"/>
      <c r="D7557" s="2"/>
    </row>
    <row r="7558" spans="2:4" x14ac:dyDescent="0.2">
      <c r="B7558" s="2"/>
      <c r="C7558" s="2"/>
      <c r="D7558" s="2"/>
    </row>
    <row r="7559" spans="2:4" x14ac:dyDescent="0.2">
      <c r="B7559" s="2"/>
      <c r="C7559" s="2"/>
      <c r="D7559" s="2"/>
    </row>
    <row r="7560" spans="2:4" x14ac:dyDescent="0.2">
      <c r="B7560" s="2"/>
      <c r="C7560" s="2"/>
      <c r="D7560" s="2"/>
    </row>
    <row r="7561" spans="2:4" x14ac:dyDescent="0.2">
      <c r="B7561" s="2"/>
      <c r="C7561" s="2"/>
      <c r="D7561" s="2"/>
    </row>
    <row r="7562" spans="2:4" x14ac:dyDescent="0.2">
      <c r="B7562" s="2"/>
      <c r="C7562" s="2"/>
      <c r="D7562" s="2"/>
    </row>
    <row r="7563" spans="2:4" x14ac:dyDescent="0.2">
      <c r="B7563" s="2"/>
      <c r="C7563" s="2"/>
      <c r="D7563" s="2"/>
    </row>
    <row r="7564" spans="2:4" x14ac:dyDescent="0.2">
      <c r="B7564" s="2"/>
      <c r="C7564" s="2"/>
      <c r="D7564" s="2"/>
    </row>
    <row r="7565" spans="2:4" x14ac:dyDescent="0.2">
      <c r="B7565" s="2"/>
      <c r="C7565" s="2"/>
      <c r="D7565" s="2"/>
    </row>
    <row r="7566" spans="2:4" x14ac:dyDescent="0.2">
      <c r="B7566" s="2"/>
      <c r="C7566" s="2"/>
      <c r="D7566" s="2"/>
    </row>
    <row r="7567" spans="2:4" x14ac:dyDescent="0.2">
      <c r="B7567" s="2"/>
      <c r="C7567" s="2"/>
      <c r="D7567" s="2"/>
    </row>
    <row r="7568" spans="2:4" x14ac:dyDescent="0.2">
      <c r="B7568" s="2"/>
      <c r="C7568" s="2"/>
      <c r="D7568" s="2"/>
    </row>
    <row r="7569" spans="2:4" x14ac:dyDescent="0.2">
      <c r="B7569" s="2"/>
      <c r="C7569" s="2"/>
      <c r="D7569" s="2"/>
    </row>
    <row r="7570" spans="2:4" x14ac:dyDescent="0.2">
      <c r="B7570" s="2"/>
      <c r="C7570" s="2"/>
      <c r="D7570" s="2"/>
    </row>
    <row r="7571" spans="2:4" x14ac:dyDescent="0.2">
      <c r="B7571" s="2"/>
      <c r="C7571" s="2"/>
      <c r="D7571" s="2"/>
    </row>
    <row r="7572" spans="2:4" x14ac:dyDescent="0.2">
      <c r="B7572" s="2"/>
      <c r="C7572" s="2"/>
      <c r="D7572" s="2"/>
    </row>
    <row r="7573" spans="2:4" x14ac:dyDescent="0.2">
      <c r="B7573" s="2"/>
      <c r="C7573" s="2"/>
      <c r="D7573" s="2"/>
    </row>
    <row r="7574" spans="2:4" x14ac:dyDescent="0.2">
      <c r="B7574" s="2"/>
      <c r="C7574" s="2"/>
      <c r="D7574" s="2"/>
    </row>
    <row r="7575" spans="2:4" x14ac:dyDescent="0.2">
      <c r="B7575" s="2"/>
      <c r="C7575" s="2"/>
      <c r="D7575" s="2"/>
    </row>
    <row r="7576" spans="2:4" x14ac:dyDescent="0.2">
      <c r="B7576" s="2"/>
      <c r="C7576" s="2"/>
      <c r="D7576" s="2"/>
    </row>
    <row r="7577" spans="2:4" x14ac:dyDescent="0.2">
      <c r="B7577" s="2"/>
      <c r="C7577" s="2"/>
      <c r="D7577" s="2"/>
    </row>
    <row r="7578" spans="2:4" x14ac:dyDescent="0.2">
      <c r="B7578" s="2"/>
      <c r="C7578" s="2"/>
      <c r="D7578" s="2"/>
    </row>
    <row r="7579" spans="2:4" x14ac:dyDescent="0.2">
      <c r="B7579" s="2"/>
      <c r="C7579" s="2"/>
      <c r="D7579" s="2"/>
    </row>
    <row r="7580" spans="2:4" x14ac:dyDescent="0.2">
      <c r="B7580" s="2"/>
      <c r="C7580" s="2"/>
      <c r="D7580" s="2"/>
    </row>
    <row r="7581" spans="2:4" x14ac:dyDescent="0.2">
      <c r="B7581" s="2"/>
      <c r="C7581" s="2"/>
      <c r="D7581" s="2"/>
    </row>
    <row r="7582" spans="2:4" x14ac:dyDescent="0.2">
      <c r="B7582" s="2"/>
      <c r="C7582" s="2"/>
      <c r="D7582" s="2"/>
    </row>
    <row r="7583" spans="2:4" x14ac:dyDescent="0.2">
      <c r="B7583" s="2"/>
      <c r="C7583" s="2"/>
      <c r="D7583" s="2"/>
    </row>
    <row r="7584" spans="2:4" x14ac:dyDescent="0.2">
      <c r="B7584" s="2"/>
      <c r="C7584" s="2"/>
      <c r="D7584" s="2"/>
    </row>
    <row r="7585" spans="2:4" x14ac:dyDescent="0.2">
      <c r="B7585" s="2"/>
      <c r="C7585" s="2"/>
      <c r="D7585" s="2"/>
    </row>
    <row r="7586" spans="2:4" x14ac:dyDescent="0.2">
      <c r="B7586" s="2"/>
      <c r="C7586" s="2"/>
      <c r="D7586" s="2"/>
    </row>
    <row r="7587" spans="2:4" x14ac:dyDescent="0.2">
      <c r="B7587" s="2"/>
      <c r="C7587" s="2"/>
      <c r="D7587" s="2"/>
    </row>
    <row r="7588" spans="2:4" x14ac:dyDescent="0.2">
      <c r="B7588" s="2"/>
      <c r="C7588" s="2"/>
      <c r="D7588" s="2"/>
    </row>
    <row r="7589" spans="2:4" x14ac:dyDescent="0.2">
      <c r="B7589" s="2"/>
      <c r="C7589" s="2"/>
      <c r="D7589" s="2"/>
    </row>
    <row r="7590" spans="2:4" x14ac:dyDescent="0.2">
      <c r="B7590" s="2"/>
      <c r="C7590" s="2"/>
      <c r="D7590" s="2"/>
    </row>
    <row r="7591" spans="2:4" x14ac:dyDescent="0.2">
      <c r="B7591" s="2"/>
      <c r="C7591" s="2"/>
      <c r="D7591" s="2"/>
    </row>
    <row r="7592" spans="2:4" x14ac:dyDescent="0.2">
      <c r="B7592" s="2"/>
      <c r="C7592" s="2"/>
      <c r="D7592" s="2"/>
    </row>
    <row r="7593" spans="2:4" x14ac:dyDescent="0.2">
      <c r="B7593" s="2"/>
      <c r="C7593" s="2"/>
      <c r="D7593" s="2"/>
    </row>
    <row r="7594" spans="2:4" x14ac:dyDescent="0.2">
      <c r="B7594" s="2"/>
      <c r="C7594" s="2"/>
      <c r="D7594" s="2"/>
    </row>
    <row r="7595" spans="2:4" x14ac:dyDescent="0.2">
      <c r="B7595" s="2"/>
      <c r="C7595" s="2"/>
      <c r="D7595" s="2"/>
    </row>
    <row r="7596" spans="2:4" x14ac:dyDescent="0.2">
      <c r="B7596" s="2"/>
      <c r="C7596" s="2"/>
      <c r="D7596" s="2"/>
    </row>
    <row r="7597" spans="2:4" x14ac:dyDescent="0.2">
      <c r="B7597" s="2"/>
      <c r="C7597" s="2"/>
      <c r="D7597" s="2"/>
    </row>
    <row r="7598" spans="2:4" x14ac:dyDescent="0.2">
      <c r="B7598" s="2"/>
      <c r="C7598" s="2"/>
      <c r="D7598" s="2"/>
    </row>
    <row r="7599" spans="2:4" x14ac:dyDescent="0.2">
      <c r="B7599" s="2"/>
      <c r="C7599" s="2"/>
      <c r="D7599" s="2"/>
    </row>
    <row r="7600" spans="2:4" x14ac:dyDescent="0.2">
      <c r="B7600" s="2"/>
      <c r="C7600" s="2"/>
      <c r="D7600" s="2"/>
    </row>
    <row r="7601" spans="2:4" x14ac:dyDescent="0.2">
      <c r="B7601" s="2"/>
      <c r="C7601" s="2"/>
      <c r="D7601" s="2"/>
    </row>
    <row r="7602" spans="2:4" x14ac:dyDescent="0.2">
      <c r="B7602" s="2"/>
      <c r="C7602" s="2"/>
      <c r="D7602" s="2"/>
    </row>
    <row r="7603" spans="2:4" x14ac:dyDescent="0.2">
      <c r="B7603" s="2"/>
      <c r="C7603" s="2"/>
      <c r="D7603" s="2"/>
    </row>
    <row r="7604" spans="2:4" x14ac:dyDescent="0.2">
      <c r="B7604" s="2"/>
      <c r="C7604" s="2"/>
      <c r="D7604" s="2"/>
    </row>
    <row r="7605" spans="2:4" x14ac:dyDescent="0.2">
      <c r="B7605" s="2"/>
      <c r="C7605" s="2"/>
      <c r="D7605" s="2"/>
    </row>
    <row r="7606" spans="2:4" x14ac:dyDescent="0.2">
      <c r="B7606" s="2"/>
      <c r="C7606" s="2"/>
      <c r="D7606" s="2"/>
    </row>
    <row r="7607" spans="2:4" x14ac:dyDescent="0.2">
      <c r="B7607" s="2"/>
      <c r="C7607" s="2"/>
      <c r="D7607" s="2"/>
    </row>
    <row r="7608" spans="2:4" x14ac:dyDescent="0.2">
      <c r="B7608" s="2"/>
      <c r="C7608" s="2"/>
      <c r="D7608" s="2"/>
    </row>
    <row r="7609" spans="2:4" x14ac:dyDescent="0.2">
      <c r="B7609" s="2"/>
      <c r="C7609" s="2"/>
      <c r="D7609" s="2"/>
    </row>
    <row r="7610" spans="2:4" x14ac:dyDescent="0.2">
      <c r="B7610" s="2"/>
      <c r="C7610" s="2"/>
      <c r="D7610" s="2"/>
    </row>
    <row r="7611" spans="2:4" x14ac:dyDescent="0.2">
      <c r="B7611" s="2"/>
      <c r="C7611" s="2"/>
      <c r="D7611" s="2"/>
    </row>
    <row r="7612" spans="2:4" x14ac:dyDescent="0.2">
      <c r="B7612" s="2"/>
      <c r="C7612" s="2"/>
      <c r="D7612" s="2"/>
    </row>
    <row r="7613" spans="2:4" x14ac:dyDescent="0.2">
      <c r="B7613" s="2"/>
      <c r="C7613" s="2"/>
      <c r="D7613" s="2"/>
    </row>
    <row r="7614" spans="2:4" x14ac:dyDescent="0.2">
      <c r="B7614" s="2"/>
      <c r="C7614" s="2"/>
      <c r="D7614" s="2"/>
    </row>
    <row r="7615" spans="2:4" x14ac:dyDescent="0.2">
      <c r="B7615" s="2"/>
      <c r="C7615" s="2"/>
      <c r="D7615" s="2"/>
    </row>
    <row r="7616" spans="2:4" x14ac:dyDescent="0.2">
      <c r="B7616" s="2"/>
      <c r="C7616" s="2"/>
      <c r="D7616" s="2"/>
    </row>
    <row r="7617" spans="2:4" x14ac:dyDescent="0.2">
      <c r="B7617" s="2"/>
      <c r="C7617" s="2"/>
      <c r="D7617" s="2"/>
    </row>
    <row r="7618" spans="2:4" x14ac:dyDescent="0.2">
      <c r="B7618" s="2"/>
      <c r="C7618" s="2"/>
      <c r="D7618" s="2"/>
    </row>
    <row r="7619" spans="2:4" x14ac:dyDescent="0.2">
      <c r="B7619" s="2"/>
      <c r="C7619" s="2"/>
      <c r="D7619" s="2"/>
    </row>
    <row r="7620" spans="2:4" x14ac:dyDescent="0.2">
      <c r="B7620" s="2"/>
      <c r="C7620" s="2"/>
      <c r="D7620" s="2"/>
    </row>
    <row r="7621" spans="2:4" x14ac:dyDescent="0.2">
      <c r="B7621" s="2"/>
      <c r="C7621" s="2"/>
      <c r="D7621" s="2"/>
    </row>
    <row r="7622" spans="2:4" x14ac:dyDescent="0.2">
      <c r="B7622" s="2"/>
      <c r="C7622" s="2"/>
      <c r="D7622" s="2"/>
    </row>
    <row r="7623" spans="2:4" x14ac:dyDescent="0.2">
      <c r="B7623" s="2"/>
      <c r="C7623" s="2"/>
      <c r="D7623" s="2"/>
    </row>
    <row r="7624" spans="2:4" x14ac:dyDescent="0.2">
      <c r="B7624" s="2"/>
      <c r="C7624" s="2"/>
      <c r="D7624" s="2"/>
    </row>
    <row r="7625" spans="2:4" x14ac:dyDescent="0.2">
      <c r="B7625" s="2"/>
      <c r="C7625" s="2"/>
      <c r="D7625" s="2"/>
    </row>
    <row r="7626" spans="2:4" x14ac:dyDescent="0.2">
      <c r="B7626" s="2"/>
      <c r="C7626" s="2"/>
      <c r="D7626" s="2"/>
    </row>
    <row r="7627" spans="2:4" x14ac:dyDescent="0.2">
      <c r="B7627" s="2"/>
      <c r="C7627" s="2"/>
      <c r="D7627" s="2"/>
    </row>
    <row r="7628" spans="2:4" x14ac:dyDescent="0.2">
      <c r="B7628" s="2"/>
      <c r="C7628" s="2"/>
      <c r="D7628" s="2"/>
    </row>
    <row r="7629" spans="2:4" x14ac:dyDescent="0.2">
      <c r="B7629" s="2"/>
      <c r="C7629" s="2"/>
      <c r="D7629" s="2"/>
    </row>
    <row r="7630" spans="2:4" x14ac:dyDescent="0.2">
      <c r="B7630" s="2"/>
      <c r="C7630" s="2"/>
      <c r="D7630" s="2"/>
    </row>
    <row r="7631" spans="2:4" x14ac:dyDescent="0.2">
      <c r="B7631" s="2"/>
      <c r="C7631" s="2"/>
      <c r="D7631" s="2"/>
    </row>
    <row r="7632" spans="2:4" x14ac:dyDescent="0.2">
      <c r="B7632" s="2"/>
      <c r="C7632" s="2"/>
      <c r="D7632" s="2"/>
    </row>
    <row r="7633" spans="2:4" x14ac:dyDescent="0.2">
      <c r="B7633" s="2"/>
      <c r="C7633" s="2"/>
      <c r="D7633" s="2"/>
    </row>
    <row r="7634" spans="2:4" x14ac:dyDescent="0.2">
      <c r="B7634" s="2"/>
      <c r="C7634" s="2"/>
      <c r="D7634" s="2"/>
    </row>
    <row r="7635" spans="2:4" x14ac:dyDescent="0.2">
      <c r="B7635" s="2"/>
      <c r="C7635" s="2"/>
      <c r="D7635" s="2"/>
    </row>
    <row r="7636" spans="2:4" x14ac:dyDescent="0.2">
      <c r="B7636" s="2"/>
      <c r="C7636" s="2"/>
      <c r="D7636" s="2"/>
    </row>
    <row r="7637" spans="2:4" x14ac:dyDescent="0.2">
      <c r="B7637" s="2"/>
      <c r="C7637" s="2"/>
      <c r="D7637" s="2"/>
    </row>
    <row r="7638" spans="2:4" x14ac:dyDescent="0.2">
      <c r="B7638" s="2"/>
      <c r="C7638" s="2"/>
      <c r="D7638" s="2"/>
    </row>
    <row r="7639" spans="2:4" x14ac:dyDescent="0.2">
      <c r="B7639" s="2"/>
      <c r="C7639" s="2"/>
      <c r="D7639" s="2"/>
    </row>
    <row r="7640" spans="2:4" x14ac:dyDescent="0.2">
      <c r="B7640" s="2"/>
      <c r="C7640" s="2"/>
      <c r="D7640" s="2"/>
    </row>
    <row r="7641" spans="2:4" x14ac:dyDescent="0.2">
      <c r="B7641" s="2"/>
      <c r="C7641" s="2"/>
      <c r="D7641" s="2"/>
    </row>
    <row r="7642" spans="2:4" x14ac:dyDescent="0.2">
      <c r="B7642" s="2"/>
      <c r="C7642" s="2"/>
      <c r="D7642" s="2"/>
    </row>
    <row r="7643" spans="2:4" x14ac:dyDescent="0.2">
      <c r="B7643" s="2"/>
      <c r="C7643" s="2"/>
      <c r="D7643" s="2"/>
    </row>
    <row r="7644" spans="2:4" x14ac:dyDescent="0.2">
      <c r="B7644" s="2"/>
      <c r="C7644" s="2"/>
      <c r="D7644" s="2"/>
    </row>
    <row r="7645" spans="2:4" x14ac:dyDescent="0.2">
      <c r="B7645" s="2"/>
      <c r="C7645" s="2"/>
      <c r="D7645" s="2"/>
    </row>
    <row r="7646" spans="2:4" x14ac:dyDescent="0.2">
      <c r="B7646" s="2"/>
      <c r="C7646" s="2"/>
      <c r="D7646" s="2"/>
    </row>
    <row r="7647" spans="2:4" x14ac:dyDescent="0.2">
      <c r="B7647" s="2"/>
      <c r="C7647" s="2"/>
      <c r="D7647" s="2"/>
    </row>
    <row r="7648" spans="2:4" x14ac:dyDescent="0.2">
      <c r="B7648" s="2"/>
      <c r="C7648" s="2"/>
      <c r="D7648" s="2"/>
    </row>
    <row r="7649" spans="2:4" x14ac:dyDescent="0.2">
      <c r="B7649" s="2"/>
      <c r="C7649" s="2"/>
      <c r="D7649" s="2"/>
    </row>
    <row r="7650" spans="2:4" x14ac:dyDescent="0.2">
      <c r="B7650" s="2"/>
      <c r="C7650" s="2"/>
      <c r="D7650" s="2"/>
    </row>
    <row r="7651" spans="2:4" x14ac:dyDescent="0.2">
      <c r="B7651" s="2"/>
      <c r="C7651" s="2"/>
      <c r="D7651" s="2"/>
    </row>
    <row r="7652" spans="2:4" x14ac:dyDescent="0.2">
      <c r="B7652" s="2"/>
      <c r="C7652" s="2"/>
      <c r="D7652" s="2"/>
    </row>
    <row r="7653" spans="2:4" x14ac:dyDescent="0.2">
      <c r="B7653" s="2"/>
      <c r="C7653" s="2"/>
      <c r="D7653" s="2"/>
    </row>
    <row r="7654" spans="2:4" x14ac:dyDescent="0.2">
      <c r="B7654" s="2"/>
      <c r="C7654" s="2"/>
      <c r="D7654" s="2"/>
    </row>
    <row r="7655" spans="2:4" x14ac:dyDescent="0.2">
      <c r="B7655" s="2"/>
      <c r="C7655" s="2"/>
      <c r="D7655" s="2"/>
    </row>
    <row r="7656" spans="2:4" x14ac:dyDescent="0.2">
      <c r="B7656" s="2"/>
      <c r="C7656" s="2"/>
      <c r="D7656" s="2"/>
    </row>
    <row r="7657" spans="2:4" x14ac:dyDescent="0.2">
      <c r="B7657" s="2"/>
      <c r="C7657" s="2"/>
      <c r="D7657" s="2"/>
    </row>
    <row r="7658" spans="2:4" x14ac:dyDescent="0.2">
      <c r="B7658" s="2"/>
      <c r="C7658" s="2"/>
      <c r="D7658" s="2"/>
    </row>
    <row r="7659" spans="2:4" x14ac:dyDescent="0.2">
      <c r="B7659" s="2"/>
      <c r="C7659" s="2"/>
      <c r="D7659" s="2"/>
    </row>
    <row r="7660" spans="2:4" x14ac:dyDescent="0.2">
      <c r="B7660" s="2"/>
      <c r="C7660" s="2"/>
      <c r="D7660" s="2"/>
    </row>
    <row r="7661" spans="2:4" x14ac:dyDescent="0.2">
      <c r="B7661" s="2"/>
      <c r="C7661" s="2"/>
      <c r="D7661" s="2"/>
    </row>
    <row r="7662" spans="2:4" x14ac:dyDescent="0.2">
      <c r="B7662" s="2"/>
      <c r="C7662" s="2"/>
      <c r="D7662" s="2"/>
    </row>
    <row r="7663" spans="2:4" x14ac:dyDescent="0.2">
      <c r="B7663" s="2"/>
      <c r="C7663" s="2"/>
      <c r="D7663" s="2"/>
    </row>
    <row r="7664" spans="2:4" x14ac:dyDescent="0.2">
      <c r="B7664" s="2"/>
      <c r="C7664" s="2"/>
      <c r="D7664" s="2"/>
    </row>
    <row r="7665" spans="2:4" x14ac:dyDescent="0.2">
      <c r="B7665" s="2"/>
      <c r="C7665" s="2"/>
      <c r="D7665" s="2"/>
    </row>
    <row r="7666" spans="2:4" x14ac:dyDescent="0.2">
      <c r="B7666" s="2"/>
      <c r="C7666" s="2"/>
      <c r="D7666" s="2"/>
    </row>
    <row r="7667" spans="2:4" x14ac:dyDescent="0.2">
      <c r="B7667" s="2"/>
      <c r="C7667" s="2"/>
      <c r="D7667" s="2"/>
    </row>
    <row r="7668" spans="2:4" x14ac:dyDescent="0.2">
      <c r="B7668" s="2"/>
      <c r="C7668" s="2"/>
      <c r="D7668" s="2"/>
    </row>
    <row r="7669" spans="2:4" x14ac:dyDescent="0.2">
      <c r="B7669" s="2"/>
      <c r="C7669" s="2"/>
      <c r="D7669" s="2"/>
    </row>
    <row r="7670" spans="2:4" x14ac:dyDescent="0.2">
      <c r="B7670" s="2"/>
      <c r="C7670" s="2"/>
      <c r="D7670" s="2"/>
    </row>
    <row r="7671" spans="2:4" x14ac:dyDescent="0.2">
      <c r="B7671" s="2"/>
      <c r="C7671" s="2"/>
      <c r="D7671" s="2"/>
    </row>
    <row r="7672" spans="2:4" x14ac:dyDescent="0.2">
      <c r="B7672" s="2"/>
      <c r="C7672" s="2"/>
      <c r="D7672" s="2"/>
    </row>
    <row r="7673" spans="2:4" x14ac:dyDescent="0.2">
      <c r="B7673" s="2"/>
      <c r="C7673" s="2"/>
      <c r="D7673" s="2"/>
    </row>
    <row r="7674" spans="2:4" x14ac:dyDescent="0.2">
      <c r="B7674" s="2"/>
      <c r="C7674" s="2"/>
      <c r="D7674" s="2"/>
    </row>
    <row r="7675" spans="2:4" x14ac:dyDescent="0.2">
      <c r="B7675" s="2"/>
      <c r="C7675" s="2"/>
      <c r="D7675" s="2"/>
    </row>
    <row r="7676" spans="2:4" x14ac:dyDescent="0.2">
      <c r="B7676" s="2"/>
      <c r="C7676" s="2"/>
      <c r="D7676" s="2"/>
    </row>
    <row r="7677" spans="2:4" x14ac:dyDescent="0.2">
      <c r="B7677" s="2"/>
      <c r="C7677" s="2"/>
      <c r="D7677" s="2"/>
    </row>
    <row r="7678" spans="2:4" x14ac:dyDescent="0.2">
      <c r="B7678" s="2"/>
      <c r="C7678" s="2"/>
      <c r="D7678" s="2"/>
    </row>
    <row r="7679" spans="2:4" x14ac:dyDescent="0.2">
      <c r="B7679" s="2"/>
      <c r="C7679" s="2"/>
      <c r="D7679" s="2"/>
    </row>
    <row r="7680" spans="2:4" x14ac:dyDescent="0.2">
      <c r="B7680" s="2"/>
      <c r="C7680" s="2"/>
      <c r="D7680" s="2"/>
    </row>
    <row r="7681" spans="2:4" x14ac:dyDescent="0.2">
      <c r="B7681" s="2"/>
      <c r="C7681" s="2"/>
      <c r="D7681" s="2"/>
    </row>
    <row r="7682" spans="2:4" x14ac:dyDescent="0.2">
      <c r="B7682" s="2"/>
      <c r="C7682" s="2"/>
      <c r="D7682" s="2"/>
    </row>
    <row r="7683" spans="2:4" x14ac:dyDescent="0.2">
      <c r="B7683" s="2"/>
      <c r="C7683" s="2"/>
      <c r="D7683" s="2"/>
    </row>
    <row r="7684" spans="2:4" x14ac:dyDescent="0.2">
      <c r="B7684" s="2"/>
      <c r="C7684" s="2"/>
      <c r="D7684" s="2"/>
    </row>
    <row r="7685" spans="2:4" x14ac:dyDescent="0.2">
      <c r="B7685" s="2"/>
      <c r="C7685" s="2"/>
      <c r="D7685" s="2"/>
    </row>
    <row r="7686" spans="2:4" x14ac:dyDescent="0.2">
      <c r="B7686" s="2"/>
      <c r="C7686" s="2"/>
      <c r="D7686" s="2"/>
    </row>
    <row r="7687" spans="2:4" x14ac:dyDescent="0.2">
      <c r="B7687" s="2"/>
      <c r="C7687" s="2"/>
      <c r="D7687" s="2"/>
    </row>
    <row r="7688" spans="2:4" x14ac:dyDescent="0.2">
      <c r="B7688" s="2"/>
      <c r="C7688" s="2"/>
      <c r="D7688" s="2"/>
    </row>
    <row r="7689" spans="2:4" x14ac:dyDescent="0.2">
      <c r="B7689" s="2"/>
      <c r="C7689" s="2"/>
      <c r="D7689" s="2"/>
    </row>
    <row r="7690" spans="2:4" x14ac:dyDescent="0.2">
      <c r="B7690" s="2"/>
      <c r="C7690" s="2"/>
      <c r="D7690" s="2"/>
    </row>
    <row r="7691" spans="2:4" x14ac:dyDescent="0.2">
      <c r="B7691" s="2"/>
      <c r="C7691" s="2"/>
      <c r="D7691" s="2"/>
    </row>
    <row r="7692" spans="2:4" x14ac:dyDescent="0.2">
      <c r="B7692" s="2"/>
      <c r="C7692" s="2"/>
      <c r="D7692" s="2"/>
    </row>
    <row r="7693" spans="2:4" x14ac:dyDescent="0.2">
      <c r="B7693" s="2"/>
      <c r="C7693" s="2"/>
      <c r="D7693" s="2"/>
    </row>
    <row r="7694" spans="2:4" x14ac:dyDescent="0.2">
      <c r="B7694" s="2"/>
      <c r="C7694" s="2"/>
      <c r="D7694" s="2"/>
    </row>
    <row r="7695" spans="2:4" x14ac:dyDescent="0.2">
      <c r="B7695" s="2"/>
      <c r="C7695" s="2"/>
      <c r="D7695" s="2"/>
    </row>
    <row r="7696" spans="2:4" x14ac:dyDescent="0.2">
      <c r="B7696" s="2"/>
      <c r="C7696" s="2"/>
      <c r="D7696" s="2"/>
    </row>
    <row r="7697" spans="2:4" x14ac:dyDescent="0.2">
      <c r="B7697" s="2"/>
      <c r="C7697" s="2"/>
      <c r="D7697" s="2"/>
    </row>
    <row r="7698" spans="2:4" x14ac:dyDescent="0.2">
      <c r="B7698" s="2"/>
      <c r="C7698" s="2"/>
      <c r="D7698" s="2"/>
    </row>
    <row r="7699" spans="2:4" x14ac:dyDescent="0.2">
      <c r="B7699" s="2"/>
      <c r="C7699" s="2"/>
      <c r="D7699" s="2"/>
    </row>
    <row r="7700" spans="2:4" x14ac:dyDescent="0.2">
      <c r="B7700" s="2"/>
      <c r="C7700" s="2"/>
      <c r="D7700" s="2"/>
    </row>
    <row r="7701" spans="2:4" x14ac:dyDescent="0.2">
      <c r="B7701" s="2"/>
      <c r="C7701" s="2"/>
      <c r="D7701" s="2"/>
    </row>
    <row r="7702" spans="2:4" x14ac:dyDescent="0.2">
      <c r="B7702" s="2"/>
      <c r="C7702" s="2"/>
      <c r="D7702" s="2"/>
    </row>
    <row r="7703" spans="2:4" x14ac:dyDescent="0.2">
      <c r="B7703" s="2"/>
      <c r="C7703" s="2"/>
      <c r="D7703" s="2"/>
    </row>
    <row r="7704" spans="2:4" x14ac:dyDescent="0.2">
      <c r="B7704" s="2"/>
      <c r="C7704" s="2"/>
      <c r="D7704" s="2"/>
    </row>
    <row r="7705" spans="2:4" x14ac:dyDescent="0.2">
      <c r="B7705" s="2"/>
      <c r="C7705" s="2"/>
      <c r="D7705" s="2"/>
    </row>
    <row r="7706" spans="2:4" x14ac:dyDescent="0.2">
      <c r="B7706" s="2"/>
      <c r="C7706" s="2"/>
      <c r="D7706" s="2"/>
    </row>
    <row r="7707" spans="2:4" x14ac:dyDescent="0.2">
      <c r="B7707" s="2"/>
      <c r="C7707" s="2"/>
      <c r="D7707" s="2"/>
    </row>
    <row r="7708" spans="2:4" x14ac:dyDescent="0.2">
      <c r="B7708" s="2"/>
      <c r="C7708" s="2"/>
      <c r="D7708" s="2"/>
    </row>
    <row r="7709" spans="2:4" x14ac:dyDescent="0.2">
      <c r="B7709" s="2"/>
      <c r="C7709" s="2"/>
      <c r="D7709" s="2"/>
    </row>
    <row r="7710" spans="2:4" x14ac:dyDescent="0.2">
      <c r="B7710" s="2"/>
      <c r="C7710" s="2"/>
      <c r="D7710" s="2"/>
    </row>
    <row r="7711" spans="2:4" x14ac:dyDescent="0.2">
      <c r="B7711" s="2"/>
      <c r="C7711" s="2"/>
      <c r="D7711" s="2"/>
    </row>
    <row r="7712" spans="2:4" x14ac:dyDescent="0.2">
      <c r="B7712" s="2"/>
      <c r="C7712" s="2"/>
      <c r="D7712" s="2"/>
    </row>
    <row r="7713" spans="2:4" x14ac:dyDescent="0.2">
      <c r="B7713" s="2"/>
      <c r="C7713" s="2"/>
      <c r="D7713" s="2"/>
    </row>
    <row r="7714" spans="2:4" x14ac:dyDescent="0.2">
      <c r="B7714" s="2"/>
      <c r="C7714" s="2"/>
      <c r="D7714" s="2"/>
    </row>
    <row r="7715" spans="2:4" x14ac:dyDescent="0.2">
      <c r="B7715" s="2"/>
      <c r="C7715" s="2"/>
      <c r="D7715" s="2"/>
    </row>
    <row r="7716" spans="2:4" x14ac:dyDescent="0.2">
      <c r="B7716" s="2"/>
      <c r="C7716" s="2"/>
      <c r="D7716" s="2"/>
    </row>
    <row r="7717" spans="2:4" x14ac:dyDescent="0.2">
      <c r="B7717" s="2"/>
      <c r="C7717" s="2"/>
      <c r="D7717" s="2"/>
    </row>
    <row r="7718" spans="2:4" x14ac:dyDescent="0.2">
      <c r="B7718" s="2"/>
      <c r="C7718" s="2"/>
      <c r="D7718" s="2"/>
    </row>
    <row r="7719" spans="2:4" x14ac:dyDescent="0.2">
      <c r="B7719" s="2"/>
      <c r="C7719" s="2"/>
      <c r="D7719" s="2"/>
    </row>
    <row r="7720" spans="2:4" x14ac:dyDescent="0.2">
      <c r="B7720" s="2"/>
      <c r="C7720" s="2"/>
      <c r="D7720" s="2"/>
    </row>
    <row r="7721" spans="2:4" x14ac:dyDescent="0.2">
      <c r="B7721" s="2"/>
      <c r="C7721" s="2"/>
      <c r="D7721" s="2"/>
    </row>
    <row r="7722" spans="2:4" x14ac:dyDescent="0.2">
      <c r="B7722" s="2"/>
      <c r="C7722" s="2"/>
      <c r="D7722" s="2"/>
    </row>
    <row r="7723" spans="2:4" x14ac:dyDescent="0.2">
      <c r="B7723" s="2"/>
      <c r="C7723" s="2"/>
      <c r="D7723" s="2"/>
    </row>
    <row r="7724" spans="2:4" x14ac:dyDescent="0.2">
      <c r="B7724" s="2"/>
      <c r="C7724" s="2"/>
      <c r="D7724" s="2"/>
    </row>
    <row r="7725" spans="2:4" x14ac:dyDescent="0.2">
      <c r="B7725" s="2"/>
      <c r="C7725" s="2"/>
      <c r="D7725" s="2"/>
    </row>
    <row r="7726" spans="2:4" x14ac:dyDescent="0.2">
      <c r="B7726" s="2"/>
      <c r="C7726" s="2"/>
      <c r="D7726" s="2"/>
    </row>
    <row r="7727" spans="2:4" x14ac:dyDescent="0.2">
      <c r="B7727" s="2"/>
      <c r="C7727" s="2"/>
      <c r="D7727" s="2"/>
    </row>
    <row r="7728" spans="2:4" x14ac:dyDescent="0.2">
      <c r="B7728" s="2"/>
      <c r="C7728" s="2"/>
      <c r="D7728" s="2"/>
    </row>
    <row r="7729" spans="2:4" x14ac:dyDescent="0.2">
      <c r="B7729" s="2"/>
      <c r="C7729" s="2"/>
      <c r="D7729" s="2"/>
    </row>
    <row r="7730" spans="2:4" x14ac:dyDescent="0.2">
      <c r="B7730" s="2"/>
      <c r="C7730" s="2"/>
      <c r="D7730" s="2"/>
    </row>
    <row r="7731" spans="2:4" x14ac:dyDescent="0.2">
      <c r="B7731" s="2"/>
      <c r="C7731" s="2"/>
      <c r="D7731" s="2"/>
    </row>
    <row r="7732" spans="2:4" x14ac:dyDescent="0.2">
      <c r="B7732" s="2"/>
      <c r="C7732" s="2"/>
      <c r="D7732" s="2"/>
    </row>
    <row r="7733" spans="2:4" x14ac:dyDescent="0.2">
      <c r="B7733" s="2"/>
      <c r="C7733" s="2"/>
      <c r="D7733" s="2"/>
    </row>
    <row r="7734" spans="2:4" x14ac:dyDescent="0.2">
      <c r="B7734" s="2"/>
      <c r="C7734" s="2"/>
      <c r="D7734" s="2"/>
    </row>
    <row r="7735" spans="2:4" x14ac:dyDescent="0.2">
      <c r="B7735" s="2"/>
      <c r="C7735" s="2"/>
      <c r="D7735" s="2"/>
    </row>
    <row r="7736" spans="2:4" x14ac:dyDescent="0.2">
      <c r="B7736" s="2"/>
      <c r="C7736" s="2"/>
      <c r="D7736" s="2"/>
    </row>
    <row r="7737" spans="2:4" x14ac:dyDescent="0.2">
      <c r="B7737" s="2"/>
      <c r="C7737" s="2"/>
      <c r="D7737" s="2"/>
    </row>
    <row r="7738" spans="2:4" x14ac:dyDescent="0.2">
      <c r="B7738" s="2"/>
      <c r="C7738" s="2"/>
      <c r="D7738" s="2"/>
    </row>
    <row r="7739" spans="2:4" x14ac:dyDescent="0.2">
      <c r="B7739" s="2"/>
      <c r="C7739" s="2"/>
      <c r="D7739" s="2"/>
    </row>
    <row r="7740" spans="2:4" x14ac:dyDescent="0.2">
      <c r="B7740" s="2"/>
      <c r="C7740" s="2"/>
      <c r="D7740" s="2"/>
    </row>
    <row r="7741" spans="2:4" x14ac:dyDescent="0.2">
      <c r="B7741" s="2"/>
      <c r="C7741" s="2"/>
      <c r="D7741" s="2"/>
    </row>
    <row r="7742" spans="2:4" x14ac:dyDescent="0.2">
      <c r="B7742" s="2"/>
      <c r="C7742" s="2"/>
      <c r="D7742" s="2"/>
    </row>
    <row r="7743" spans="2:4" x14ac:dyDescent="0.2">
      <c r="B7743" s="2"/>
      <c r="C7743" s="2"/>
      <c r="D7743" s="2"/>
    </row>
    <row r="7744" spans="2:4" x14ac:dyDescent="0.2">
      <c r="B7744" s="2"/>
      <c r="C7744" s="2"/>
      <c r="D7744" s="2"/>
    </row>
    <row r="7745" spans="2:4" x14ac:dyDescent="0.2">
      <c r="B7745" s="2"/>
      <c r="C7745" s="2"/>
      <c r="D7745" s="2"/>
    </row>
    <row r="7746" spans="2:4" x14ac:dyDescent="0.2">
      <c r="B7746" s="2"/>
      <c r="C7746" s="2"/>
      <c r="D7746" s="2"/>
    </row>
    <row r="7747" spans="2:4" x14ac:dyDescent="0.2">
      <c r="B7747" s="2"/>
      <c r="C7747" s="2"/>
      <c r="D7747" s="2"/>
    </row>
    <row r="7748" spans="2:4" x14ac:dyDescent="0.2">
      <c r="B7748" s="2"/>
      <c r="C7748" s="2"/>
      <c r="D7748" s="2"/>
    </row>
    <row r="7749" spans="2:4" x14ac:dyDescent="0.2">
      <c r="B7749" s="2"/>
      <c r="C7749" s="2"/>
      <c r="D7749" s="2"/>
    </row>
    <row r="7750" spans="2:4" x14ac:dyDescent="0.2">
      <c r="B7750" s="2"/>
      <c r="C7750" s="2"/>
      <c r="D7750" s="2"/>
    </row>
    <row r="7751" spans="2:4" x14ac:dyDescent="0.2">
      <c r="B7751" s="2"/>
      <c r="C7751" s="2"/>
      <c r="D7751" s="2"/>
    </row>
    <row r="7752" spans="2:4" x14ac:dyDescent="0.2">
      <c r="B7752" s="2"/>
      <c r="C7752" s="2"/>
      <c r="D7752" s="2"/>
    </row>
    <row r="7753" spans="2:4" x14ac:dyDescent="0.2">
      <c r="B7753" s="2"/>
      <c r="C7753" s="2"/>
      <c r="D7753" s="2"/>
    </row>
    <row r="7754" spans="2:4" x14ac:dyDescent="0.2">
      <c r="B7754" s="2"/>
      <c r="C7754" s="2"/>
      <c r="D7754" s="2"/>
    </row>
    <row r="7755" spans="2:4" x14ac:dyDescent="0.2">
      <c r="B7755" s="2"/>
      <c r="C7755" s="2"/>
      <c r="D7755" s="2"/>
    </row>
    <row r="7756" spans="2:4" x14ac:dyDescent="0.2">
      <c r="B7756" s="2"/>
      <c r="C7756" s="2"/>
      <c r="D7756" s="2"/>
    </row>
    <row r="7757" spans="2:4" x14ac:dyDescent="0.2">
      <c r="B7757" s="2"/>
      <c r="C7757" s="2"/>
      <c r="D7757" s="2"/>
    </row>
    <row r="7758" spans="2:4" x14ac:dyDescent="0.2">
      <c r="B7758" s="2"/>
      <c r="C7758" s="2"/>
      <c r="D7758" s="2"/>
    </row>
    <row r="7759" spans="2:4" x14ac:dyDescent="0.2">
      <c r="B7759" s="2"/>
      <c r="C7759" s="2"/>
      <c r="D7759" s="2"/>
    </row>
    <row r="7760" spans="2:4" x14ac:dyDescent="0.2">
      <c r="B7760" s="2"/>
      <c r="C7760" s="2"/>
      <c r="D7760" s="2"/>
    </row>
    <row r="7761" spans="2:4" x14ac:dyDescent="0.2">
      <c r="B7761" s="2"/>
      <c r="C7761" s="2"/>
      <c r="D7761" s="2"/>
    </row>
    <row r="7762" spans="2:4" x14ac:dyDescent="0.2">
      <c r="B7762" s="2"/>
      <c r="C7762" s="2"/>
      <c r="D7762" s="2"/>
    </row>
    <row r="7763" spans="2:4" x14ac:dyDescent="0.2">
      <c r="B7763" s="2"/>
      <c r="C7763" s="2"/>
      <c r="D7763" s="2"/>
    </row>
    <row r="7764" spans="2:4" x14ac:dyDescent="0.2">
      <c r="B7764" s="2"/>
      <c r="C7764" s="2"/>
      <c r="D7764" s="2"/>
    </row>
    <row r="7765" spans="2:4" x14ac:dyDescent="0.2">
      <c r="B7765" s="2"/>
      <c r="C7765" s="2"/>
      <c r="D7765" s="2"/>
    </row>
    <row r="7766" spans="2:4" x14ac:dyDescent="0.2">
      <c r="B7766" s="2"/>
      <c r="C7766" s="2"/>
      <c r="D7766" s="2"/>
    </row>
    <row r="7767" spans="2:4" x14ac:dyDescent="0.2">
      <c r="B7767" s="2"/>
      <c r="C7767" s="2"/>
      <c r="D7767" s="2"/>
    </row>
    <row r="7768" spans="2:4" x14ac:dyDescent="0.2">
      <c r="B7768" s="2"/>
      <c r="C7768" s="2"/>
      <c r="D7768" s="2"/>
    </row>
    <row r="7769" spans="2:4" x14ac:dyDescent="0.2">
      <c r="B7769" s="2"/>
      <c r="C7769" s="2"/>
      <c r="D7769" s="2"/>
    </row>
    <row r="7770" spans="2:4" x14ac:dyDescent="0.2">
      <c r="B7770" s="2"/>
      <c r="C7770" s="2"/>
      <c r="D7770" s="2"/>
    </row>
    <row r="7771" spans="2:4" x14ac:dyDescent="0.2">
      <c r="B7771" s="2"/>
      <c r="C7771" s="2"/>
      <c r="D7771" s="2"/>
    </row>
    <row r="7772" spans="2:4" x14ac:dyDescent="0.2">
      <c r="B7772" s="2"/>
      <c r="C7772" s="2"/>
      <c r="D7772" s="2"/>
    </row>
    <row r="7773" spans="2:4" x14ac:dyDescent="0.2">
      <c r="B7773" s="2"/>
      <c r="C7773" s="2"/>
      <c r="D7773" s="2"/>
    </row>
    <row r="7774" spans="2:4" x14ac:dyDescent="0.2">
      <c r="B7774" s="2"/>
      <c r="C7774" s="2"/>
      <c r="D7774" s="2"/>
    </row>
    <row r="7775" spans="2:4" x14ac:dyDescent="0.2">
      <c r="B7775" s="2"/>
      <c r="C7775" s="2"/>
      <c r="D7775" s="2"/>
    </row>
    <row r="7776" spans="2:4" x14ac:dyDescent="0.2">
      <c r="B7776" s="2"/>
      <c r="C7776" s="2"/>
      <c r="D7776" s="2"/>
    </row>
    <row r="7777" spans="2:4" x14ac:dyDescent="0.2">
      <c r="B7777" s="2"/>
      <c r="C7777" s="2"/>
      <c r="D7777" s="2"/>
    </row>
    <row r="7778" spans="2:4" x14ac:dyDescent="0.2">
      <c r="B7778" s="2"/>
      <c r="C7778" s="2"/>
      <c r="D7778" s="2"/>
    </row>
    <row r="7779" spans="2:4" x14ac:dyDescent="0.2">
      <c r="B7779" s="2"/>
      <c r="C7779" s="2"/>
      <c r="D7779" s="2"/>
    </row>
    <row r="7780" spans="2:4" x14ac:dyDescent="0.2">
      <c r="B7780" s="2"/>
      <c r="C7780" s="2"/>
      <c r="D7780" s="2"/>
    </row>
    <row r="7781" spans="2:4" x14ac:dyDescent="0.2">
      <c r="B7781" s="2"/>
      <c r="C7781" s="2"/>
      <c r="D7781" s="2"/>
    </row>
    <row r="7782" spans="2:4" x14ac:dyDescent="0.2">
      <c r="B7782" s="2"/>
      <c r="C7782" s="2"/>
      <c r="D7782" s="2"/>
    </row>
    <row r="7783" spans="2:4" x14ac:dyDescent="0.2">
      <c r="B7783" s="2"/>
      <c r="C7783" s="2"/>
      <c r="D7783" s="2"/>
    </row>
    <row r="7784" spans="2:4" x14ac:dyDescent="0.2">
      <c r="B7784" s="2"/>
      <c r="C7784" s="2"/>
      <c r="D7784" s="2"/>
    </row>
    <row r="7785" spans="2:4" x14ac:dyDescent="0.2">
      <c r="B7785" s="2"/>
      <c r="C7785" s="2"/>
      <c r="D7785" s="2"/>
    </row>
    <row r="7786" spans="2:4" x14ac:dyDescent="0.2">
      <c r="B7786" s="2"/>
      <c r="C7786" s="2"/>
      <c r="D7786" s="2"/>
    </row>
    <row r="7787" spans="2:4" x14ac:dyDescent="0.2">
      <c r="B7787" s="2"/>
      <c r="C7787" s="2"/>
      <c r="D7787" s="2"/>
    </row>
    <row r="7788" spans="2:4" x14ac:dyDescent="0.2">
      <c r="B7788" s="2"/>
      <c r="C7788" s="2"/>
      <c r="D7788" s="2"/>
    </row>
    <row r="7789" spans="2:4" x14ac:dyDescent="0.2">
      <c r="B7789" s="2"/>
      <c r="C7789" s="2"/>
      <c r="D7789" s="2"/>
    </row>
    <row r="7790" spans="2:4" x14ac:dyDescent="0.2">
      <c r="B7790" s="2"/>
      <c r="C7790" s="2"/>
      <c r="D7790" s="2"/>
    </row>
    <row r="7791" spans="2:4" x14ac:dyDescent="0.2">
      <c r="B7791" s="2"/>
      <c r="C7791" s="2"/>
      <c r="D7791" s="2"/>
    </row>
    <row r="7792" spans="2:4" x14ac:dyDescent="0.2">
      <c r="B7792" s="2"/>
      <c r="C7792" s="2"/>
      <c r="D7792" s="2"/>
    </row>
    <row r="7793" spans="2:4" x14ac:dyDescent="0.2">
      <c r="B7793" s="2"/>
      <c r="C7793" s="2"/>
      <c r="D7793" s="2"/>
    </row>
    <row r="7794" spans="2:4" x14ac:dyDescent="0.2">
      <c r="B7794" s="2"/>
      <c r="C7794" s="2"/>
      <c r="D7794" s="2"/>
    </row>
    <row r="7795" spans="2:4" x14ac:dyDescent="0.2">
      <c r="B7795" s="2"/>
      <c r="C7795" s="2"/>
      <c r="D7795" s="2"/>
    </row>
    <row r="7796" spans="2:4" x14ac:dyDescent="0.2">
      <c r="B7796" s="2"/>
      <c r="C7796" s="2"/>
      <c r="D7796" s="2"/>
    </row>
    <row r="7797" spans="2:4" x14ac:dyDescent="0.2">
      <c r="B7797" s="2"/>
      <c r="C7797" s="2"/>
      <c r="D7797" s="2"/>
    </row>
    <row r="7798" spans="2:4" x14ac:dyDescent="0.2">
      <c r="B7798" s="2"/>
      <c r="C7798" s="2"/>
      <c r="D7798" s="2"/>
    </row>
    <row r="7799" spans="2:4" x14ac:dyDescent="0.2">
      <c r="B7799" s="2"/>
      <c r="C7799" s="2"/>
      <c r="D7799" s="2"/>
    </row>
    <row r="7800" spans="2:4" x14ac:dyDescent="0.2">
      <c r="B7800" s="2"/>
      <c r="C7800" s="2"/>
      <c r="D7800" s="2"/>
    </row>
    <row r="7801" spans="2:4" x14ac:dyDescent="0.2">
      <c r="B7801" s="2"/>
      <c r="C7801" s="2"/>
      <c r="D7801" s="2"/>
    </row>
    <row r="7802" spans="2:4" x14ac:dyDescent="0.2">
      <c r="B7802" s="2"/>
      <c r="C7802" s="2"/>
      <c r="D7802" s="2"/>
    </row>
    <row r="7803" spans="2:4" x14ac:dyDescent="0.2">
      <c r="B7803" s="2"/>
      <c r="C7803" s="2"/>
      <c r="D7803" s="2"/>
    </row>
    <row r="7804" spans="2:4" x14ac:dyDescent="0.2">
      <c r="B7804" s="2"/>
      <c r="C7804" s="2"/>
      <c r="D7804" s="2"/>
    </row>
    <row r="7805" spans="2:4" x14ac:dyDescent="0.2">
      <c r="B7805" s="2"/>
      <c r="C7805" s="2"/>
      <c r="D7805" s="2"/>
    </row>
    <row r="7806" spans="2:4" x14ac:dyDescent="0.2">
      <c r="B7806" s="2"/>
      <c r="C7806" s="2"/>
      <c r="D7806" s="2"/>
    </row>
    <row r="7807" spans="2:4" x14ac:dyDescent="0.2">
      <c r="B7807" s="2"/>
      <c r="C7807" s="2"/>
      <c r="D7807" s="2"/>
    </row>
    <row r="7808" spans="2:4" x14ac:dyDescent="0.2">
      <c r="B7808" s="2"/>
      <c r="C7808" s="2"/>
      <c r="D7808" s="2"/>
    </row>
    <row r="7809" spans="2:4" x14ac:dyDescent="0.2">
      <c r="B7809" s="2"/>
      <c r="C7809" s="2"/>
      <c r="D7809" s="2"/>
    </row>
    <row r="7810" spans="2:4" x14ac:dyDescent="0.2">
      <c r="B7810" s="2"/>
      <c r="C7810" s="2"/>
      <c r="D7810" s="2"/>
    </row>
    <row r="7811" spans="2:4" x14ac:dyDescent="0.2">
      <c r="B7811" s="2"/>
      <c r="C7811" s="2"/>
      <c r="D7811" s="2"/>
    </row>
    <row r="7812" spans="2:4" x14ac:dyDescent="0.2">
      <c r="B7812" s="2"/>
      <c r="C7812" s="2"/>
      <c r="D7812" s="2"/>
    </row>
    <row r="7813" spans="2:4" x14ac:dyDescent="0.2">
      <c r="B7813" s="2"/>
      <c r="C7813" s="2"/>
      <c r="D7813" s="2"/>
    </row>
    <row r="7814" spans="2:4" x14ac:dyDescent="0.2">
      <c r="B7814" s="2"/>
      <c r="C7814" s="2"/>
      <c r="D7814" s="2"/>
    </row>
    <row r="7815" spans="2:4" x14ac:dyDescent="0.2">
      <c r="B7815" s="2"/>
      <c r="C7815" s="2"/>
      <c r="D7815" s="2"/>
    </row>
    <row r="7816" spans="2:4" x14ac:dyDescent="0.2">
      <c r="B7816" s="2"/>
      <c r="C7816" s="2"/>
      <c r="D7816" s="2"/>
    </row>
    <row r="7817" spans="2:4" x14ac:dyDescent="0.2">
      <c r="B7817" s="2"/>
      <c r="C7817" s="2"/>
      <c r="D7817" s="2"/>
    </row>
    <row r="7818" spans="2:4" x14ac:dyDescent="0.2">
      <c r="B7818" s="2"/>
      <c r="C7818" s="2"/>
      <c r="D7818" s="2"/>
    </row>
    <row r="7819" spans="2:4" x14ac:dyDescent="0.2">
      <c r="B7819" s="2"/>
      <c r="C7819" s="2"/>
      <c r="D7819" s="2"/>
    </row>
    <row r="7820" spans="2:4" x14ac:dyDescent="0.2">
      <c r="B7820" s="2"/>
      <c r="C7820" s="2"/>
      <c r="D7820" s="2"/>
    </row>
    <row r="7821" spans="2:4" x14ac:dyDescent="0.2">
      <c r="B7821" s="2"/>
      <c r="C7821" s="2"/>
      <c r="D7821" s="2"/>
    </row>
    <row r="7822" spans="2:4" x14ac:dyDescent="0.2">
      <c r="B7822" s="2"/>
      <c r="C7822" s="2"/>
      <c r="D7822" s="2"/>
    </row>
    <row r="7823" spans="2:4" x14ac:dyDescent="0.2">
      <c r="B7823" s="2"/>
      <c r="C7823" s="2"/>
      <c r="D7823" s="2"/>
    </row>
    <row r="7824" spans="2:4" x14ac:dyDescent="0.2">
      <c r="B7824" s="2"/>
      <c r="C7824" s="2"/>
      <c r="D7824" s="2"/>
    </row>
    <row r="7825" spans="2:4" x14ac:dyDescent="0.2">
      <c r="B7825" s="2"/>
      <c r="C7825" s="2"/>
      <c r="D7825" s="2"/>
    </row>
    <row r="7826" spans="2:4" x14ac:dyDescent="0.2">
      <c r="B7826" s="2"/>
      <c r="C7826" s="2"/>
      <c r="D7826" s="2"/>
    </row>
    <row r="7827" spans="2:4" x14ac:dyDescent="0.2">
      <c r="B7827" s="2"/>
      <c r="C7827" s="2"/>
      <c r="D7827" s="2"/>
    </row>
    <row r="7828" spans="2:4" x14ac:dyDescent="0.2">
      <c r="B7828" s="2"/>
      <c r="C7828" s="2"/>
      <c r="D7828" s="2"/>
    </row>
    <row r="7829" spans="2:4" x14ac:dyDescent="0.2">
      <c r="B7829" s="2"/>
      <c r="C7829" s="2"/>
      <c r="D7829" s="2"/>
    </row>
    <row r="7830" spans="2:4" x14ac:dyDescent="0.2">
      <c r="B7830" s="2"/>
      <c r="C7830" s="2"/>
      <c r="D7830" s="2"/>
    </row>
    <row r="7831" spans="2:4" x14ac:dyDescent="0.2">
      <c r="B7831" s="2"/>
      <c r="C7831" s="2"/>
      <c r="D7831" s="2"/>
    </row>
    <row r="7832" spans="2:4" x14ac:dyDescent="0.2">
      <c r="B7832" s="2"/>
      <c r="C7832" s="2"/>
      <c r="D7832" s="2"/>
    </row>
    <row r="7833" spans="2:4" x14ac:dyDescent="0.2">
      <c r="B7833" s="2"/>
      <c r="C7833" s="2"/>
      <c r="D7833" s="2"/>
    </row>
    <row r="7834" spans="2:4" x14ac:dyDescent="0.2">
      <c r="B7834" s="2"/>
      <c r="C7834" s="2"/>
      <c r="D7834" s="2"/>
    </row>
    <row r="7835" spans="2:4" x14ac:dyDescent="0.2">
      <c r="B7835" s="2"/>
      <c r="C7835" s="2"/>
      <c r="D7835" s="2"/>
    </row>
    <row r="7836" spans="2:4" x14ac:dyDescent="0.2">
      <c r="B7836" s="2"/>
      <c r="C7836" s="2"/>
      <c r="D7836" s="2"/>
    </row>
    <row r="7837" spans="2:4" x14ac:dyDescent="0.2">
      <c r="B7837" s="2"/>
      <c r="C7837" s="2"/>
      <c r="D7837" s="2"/>
    </row>
    <row r="7838" spans="2:4" x14ac:dyDescent="0.2">
      <c r="B7838" s="2"/>
      <c r="C7838" s="2"/>
      <c r="D7838" s="2"/>
    </row>
    <row r="7839" spans="2:4" x14ac:dyDescent="0.2">
      <c r="B7839" s="2"/>
      <c r="C7839" s="2"/>
      <c r="D7839" s="2"/>
    </row>
    <row r="7840" spans="2:4" x14ac:dyDescent="0.2">
      <c r="B7840" s="2"/>
      <c r="C7840" s="2"/>
      <c r="D7840" s="2"/>
    </row>
    <row r="7841" spans="2:4" x14ac:dyDescent="0.2">
      <c r="B7841" s="2"/>
      <c r="C7841" s="2"/>
      <c r="D7841" s="2"/>
    </row>
    <row r="7842" spans="2:4" x14ac:dyDescent="0.2">
      <c r="B7842" s="2"/>
      <c r="C7842" s="2"/>
      <c r="D7842" s="2"/>
    </row>
    <row r="7843" spans="2:4" x14ac:dyDescent="0.2">
      <c r="B7843" s="2"/>
      <c r="C7843" s="2"/>
      <c r="D7843" s="2"/>
    </row>
    <row r="7844" spans="2:4" x14ac:dyDescent="0.2">
      <c r="B7844" s="2"/>
      <c r="C7844" s="2"/>
      <c r="D7844" s="2"/>
    </row>
    <row r="7845" spans="2:4" x14ac:dyDescent="0.2">
      <c r="B7845" s="2"/>
      <c r="C7845" s="2"/>
      <c r="D7845" s="2"/>
    </row>
    <row r="7846" spans="2:4" x14ac:dyDescent="0.2">
      <c r="B7846" s="2"/>
      <c r="C7846" s="2"/>
      <c r="D7846" s="2"/>
    </row>
    <row r="7847" spans="2:4" x14ac:dyDescent="0.2">
      <c r="B7847" s="2"/>
      <c r="C7847" s="2"/>
      <c r="D7847" s="2"/>
    </row>
    <row r="7848" spans="2:4" x14ac:dyDescent="0.2">
      <c r="B7848" s="2"/>
      <c r="C7848" s="2"/>
      <c r="D7848" s="2"/>
    </row>
    <row r="7849" spans="2:4" x14ac:dyDescent="0.2">
      <c r="B7849" s="2"/>
      <c r="C7849" s="2"/>
      <c r="D7849" s="2"/>
    </row>
    <row r="7850" spans="2:4" x14ac:dyDescent="0.2">
      <c r="B7850" s="2"/>
      <c r="C7850" s="2"/>
      <c r="D7850" s="2"/>
    </row>
    <row r="7851" spans="2:4" x14ac:dyDescent="0.2">
      <c r="B7851" s="2"/>
      <c r="C7851" s="2"/>
      <c r="D7851" s="2"/>
    </row>
    <row r="7852" spans="2:4" x14ac:dyDescent="0.2">
      <c r="B7852" s="2"/>
      <c r="C7852" s="2"/>
      <c r="D7852" s="2"/>
    </row>
    <row r="7853" spans="2:4" x14ac:dyDescent="0.2">
      <c r="B7853" s="2"/>
      <c r="C7853" s="2"/>
      <c r="D7853" s="2"/>
    </row>
    <row r="7854" spans="2:4" x14ac:dyDescent="0.2">
      <c r="B7854" s="2"/>
      <c r="C7854" s="2"/>
      <c r="D7854" s="2"/>
    </row>
    <row r="7855" spans="2:4" x14ac:dyDescent="0.2">
      <c r="B7855" s="2"/>
      <c r="C7855" s="2"/>
      <c r="D7855" s="2"/>
    </row>
    <row r="7856" spans="2:4" x14ac:dyDescent="0.2">
      <c r="B7856" s="2"/>
      <c r="C7856" s="2"/>
      <c r="D7856" s="2"/>
    </row>
    <row r="7857" spans="2:4" x14ac:dyDescent="0.2">
      <c r="B7857" s="2"/>
      <c r="C7857" s="2"/>
      <c r="D7857" s="2"/>
    </row>
    <row r="7858" spans="2:4" x14ac:dyDescent="0.2">
      <c r="B7858" s="2"/>
      <c r="C7858" s="2"/>
      <c r="D7858" s="2"/>
    </row>
    <row r="7859" spans="2:4" x14ac:dyDescent="0.2">
      <c r="B7859" s="2"/>
      <c r="C7859" s="2"/>
      <c r="D7859" s="2"/>
    </row>
    <row r="7860" spans="2:4" x14ac:dyDescent="0.2">
      <c r="B7860" s="2"/>
      <c r="C7860" s="2"/>
      <c r="D7860" s="2"/>
    </row>
    <row r="7861" spans="2:4" x14ac:dyDescent="0.2">
      <c r="B7861" s="2"/>
      <c r="C7861" s="2"/>
      <c r="D7861" s="2"/>
    </row>
    <row r="7862" spans="2:4" x14ac:dyDescent="0.2">
      <c r="B7862" s="2"/>
      <c r="C7862" s="2"/>
      <c r="D7862" s="2"/>
    </row>
    <row r="7863" spans="2:4" x14ac:dyDescent="0.2">
      <c r="B7863" s="2"/>
      <c r="C7863" s="2"/>
      <c r="D7863" s="2"/>
    </row>
    <row r="7864" spans="2:4" x14ac:dyDescent="0.2">
      <c r="B7864" s="2"/>
      <c r="C7864" s="2"/>
      <c r="D7864" s="2"/>
    </row>
    <row r="7865" spans="2:4" x14ac:dyDescent="0.2">
      <c r="B7865" s="2"/>
      <c r="C7865" s="2"/>
      <c r="D7865" s="2"/>
    </row>
    <row r="7866" spans="2:4" x14ac:dyDescent="0.2">
      <c r="B7866" s="2"/>
      <c r="C7866" s="2"/>
      <c r="D7866" s="2"/>
    </row>
    <row r="7867" spans="2:4" x14ac:dyDescent="0.2">
      <c r="B7867" s="2"/>
      <c r="C7867" s="2"/>
      <c r="D7867" s="2"/>
    </row>
    <row r="7868" spans="2:4" x14ac:dyDescent="0.2">
      <c r="B7868" s="2"/>
      <c r="C7868" s="2"/>
      <c r="D7868" s="2"/>
    </row>
    <row r="7869" spans="2:4" x14ac:dyDescent="0.2">
      <c r="B7869" s="2"/>
      <c r="C7869" s="2"/>
      <c r="D7869" s="2"/>
    </row>
    <row r="7870" spans="2:4" x14ac:dyDescent="0.2">
      <c r="B7870" s="2"/>
      <c r="C7870" s="2"/>
      <c r="D7870" s="2"/>
    </row>
    <row r="7871" spans="2:4" x14ac:dyDescent="0.2">
      <c r="B7871" s="2"/>
      <c r="C7871" s="2"/>
      <c r="D7871" s="2"/>
    </row>
    <row r="7872" spans="2:4" x14ac:dyDescent="0.2">
      <c r="B7872" s="2"/>
      <c r="C7872" s="2"/>
      <c r="D7872" s="2"/>
    </row>
    <row r="7873" spans="2:4" x14ac:dyDescent="0.2">
      <c r="B7873" s="2"/>
      <c r="C7873" s="2"/>
      <c r="D7873" s="2"/>
    </row>
    <row r="7874" spans="2:4" x14ac:dyDescent="0.2">
      <c r="B7874" s="2"/>
      <c r="C7874" s="2"/>
      <c r="D7874" s="2"/>
    </row>
    <row r="7875" spans="2:4" x14ac:dyDescent="0.2">
      <c r="B7875" s="2"/>
      <c r="C7875" s="2"/>
      <c r="D7875" s="2"/>
    </row>
    <row r="7876" spans="2:4" x14ac:dyDescent="0.2">
      <c r="B7876" s="2"/>
      <c r="C7876" s="2"/>
      <c r="D7876" s="2"/>
    </row>
    <row r="7877" spans="2:4" x14ac:dyDescent="0.2">
      <c r="B7877" s="2"/>
      <c r="C7877" s="2"/>
      <c r="D7877" s="2"/>
    </row>
    <row r="7878" spans="2:4" x14ac:dyDescent="0.2">
      <c r="B7878" s="2"/>
      <c r="C7878" s="2"/>
      <c r="D7878" s="2"/>
    </row>
    <row r="7879" spans="2:4" x14ac:dyDescent="0.2">
      <c r="B7879" s="2"/>
      <c r="C7879" s="2"/>
      <c r="D7879" s="2"/>
    </row>
    <row r="7880" spans="2:4" x14ac:dyDescent="0.2">
      <c r="B7880" s="2"/>
      <c r="C7880" s="2"/>
      <c r="D7880" s="2"/>
    </row>
    <row r="7881" spans="2:4" x14ac:dyDescent="0.2">
      <c r="B7881" s="2"/>
      <c r="C7881" s="2"/>
      <c r="D7881" s="2"/>
    </row>
    <row r="7882" spans="2:4" x14ac:dyDescent="0.2">
      <c r="B7882" s="2"/>
      <c r="C7882" s="2"/>
      <c r="D7882" s="2"/>
    </row>
    <row r="7883" spans="2:4" x14ac:dyDescent="0.2">
      <c r="B7883" s="2"/>
      <c r="C7883" s="2"/>
      <c r="D7883" s="2"/>
    </row>
    <row r="7884" spans="2:4" x14ac:dyDescent="0.2">
      <c r="B7884" s="2"/>
      <c r="C7884" s="2"/>
      <c r="D7884" s="2"/>
    </row>
    <row r="7885" spans="2:4" x14ac:dyDescent="0.2">
      <c r="B7885" s="2"/>
      <c r="C7885" s="2"/>
      <c r="D7885" s="2"/>
    </row>
    <row r="7886" spans="2:4" x14ac:dyDescent="0.2">
      <c r="B7886" s="2"/>
      <c r="C7886" s="2"/>
      <c r="D7886" s="2"/>
    </row>
    <row r="7887" spans="2:4" x14ac:dyDescent="0.2">
      <c r="B7887" s="2"/>
      <c r="C7887" s="2"/>
      <c r="D7887" s="2"/>
    </row>
    <row r="7888" spans="2:4" x14ac:dyDescent="0.2">
      <c r="B7888" s="2"/>
      <c r="C7888" s="2"/>
      <c r="D7888" s="2"/>
    </row>
    <row r="7889" spans="2:4" x14ac:dyDescent="0.2">
      <c r="B7889" s="2"/>
      <c r="C7889" s="2"/>
      <c r="D7889" s="2"/>
    </row>
    <row r="7890" spans="2:4" x14ac:dyDescent="0.2">
      <c r="B7890" s="2"/>
      <c r="C7890" s="2"/>
      <c r="D7890" s="2"/>
    </row>
    <row r="7891" spans="2:4" x14ac:dyDescent="0.2">
      <c r="B7891" s="2"/>
      <c r="C7891" s="2"/>
      <c r="D7891" s="2"/>
    </row>
    <row r="7892" spans="2:4" x14ac:dyDescent="0.2">
      <c r="B7892" s="2"/>
      <c r="C7892" s="2"/>
      <c r="D7892" s="2"/>
    </row>
    <row r="7893" spans="2:4" x14ac:dyDescent="0.2">
      <c r="B7893" s="2"/>
      <c r="C7893" s="2"/>
      <c r="D7893" s="2"/>
    </row>
    <row r="7894" spans="2:4" x14ac:dyDescent="0.2">
      <c r="B7894" s="2"/>
      <c r="C7894" s="2"/>
      <c r="D7894" s="2"/>
    </row>
    <row r="7895" spans="2:4" x14ac:dyDescent="0.2">
      <c r="B7895" s="2"/>
      <c r="C7895" s="2"/>
      <c r="D7895" s="2"/>
    </row>
    <row r="7896" spans="2:4" x14ac:dyDescent="0.2">
      <c r="B7896" s="2"/>
      <c r="C7896" s="2"/>
      <c r="D7896" s="2"/>
    </row>
    <row r="7897" spans="2:4" x14ac:dyDescent="0.2">
      <c r="B7897" s="2"/>
      <c r="C7897" s="2"/>
      <c r="D7897" s="2"/>
    </row>
    <row r="7898" spans="2:4" x14ac:dyDescent="0.2">
      <c r="B7898" s="2"/>
      <c r="C7898" s="2"/>
      <c r="D7898" s="2"/>
    </row>
    <row r="7899" spans="2:4" x14ac:dyDescent="0.2">
      <c r="B7899" s="2"/>
      <c r="C7899" s="2"/>
      <c r="D7899" s="2"/>
    </row>
    <row r="7900" spans="2:4" x14ac:dyDescent="0.2">
      <c r="B7900" s="2"/>
      <c r="C7900" s="2"/>
      <c r="D7900" s="2"/>
    </row>
    <row r="7901" spans="2:4" x14ac:dyDescent="0.2">
      <c r="B7901" s="2"/>
      <c r="C7901" s="2"/>
      <c r="D7901" s="2"/>
    </row>
    <row r="7902" spans="2:4" x14ac:dyDescent="0.2">
      <c r="B7902" s="2"/>
      <c r="C7902" s="2"/>
      <c r="D7902" s="2"/>
    </row>
    <row r="7903" spans="2:4" x14ac:dyDescent="0.2">
      <c r="B7903" s="2"/>
      <c r="C7903" s="2"/>
      <c r="D7903" s="2"/>
    </row>
    <row r="7904" spans="2:4" x14ac:dyDescent="0.2">
      <c r="B7904" s="2"/>
      <c r="C7904" s="2"/>
      <c r="D7904" s="2"/>
    </row>
    <row r="7905" spans="2:4" x14ac:dyDescent="0.2">
      <c r="B7905" s="2"/>
      <c r="C7905" s="2"/>
      <c r="D7905" s="2"/>
    </row>
    <row r="7906" spans="2:4" x14ac:dyDescent="0.2">
      <c r="B7906" s="2"/>
      <c r="C7906" s="2"/>
      <c r="D7906" s="2"/>
    </row>
    <row r="7907" spans="2:4" x14ac:dyDescent="0.2">
      <c r="B7907" s="2"/>
      <c r="C7907" s="2"/>
      <c r="D7907" s="2"/>
    </row>
    <row r="7908" spans="2:4" x14ac:dyDescent="0.2">
      <c r="B7908" s="2"/>
      <c r="C7908" s="2"/>
      <c r="D7908" s="2"/>
    </row>
    <row r="7909" spans="2:4" x14ac:dyDescent="0.2">
      <c r="B7909" s="2"/>
      <c r="C7909" s="2"/>
      <c r="D7909" s="2"/>
    </row>
    <row r="7910" spans="2:4" x14ac:dyDescent="0.2">
      <c r="B7910" s="2"/>
      <c r="C7910" s="2"/>
      <c r="D7910" s="2"/>
    </row>
    <row r="7911" spans="2:4" x14ac:dyDescent="0.2">
      <c r="B7911" s="2"/>
      <c r="C7911" s="2"/>
      <c r="D7911" s="2"/>
    </row>
    <row r="7912" spans="2:4" x14ac:dyDescent="0.2">
      <c r="B7912" s="2"/>
      <c r="C7912" s="2"/>
      <c r="D7912" s="2"/>
    </row>
    <row r="7913" spans="2:4" x14ac:dyDescent="0.2">
      <c r="B7913" s="2"/>
      <c r="C7913" s="2"/>
      <c r="D7913" s="2"/>
    </row>
    <row r="7914" spans="2:4" x14ac:dyDescent="0.2">
      <c r="B7914" s="2"/>
      <c r="C7914" s="2"/>
      <c r="D7914" s="2"/>
    </row>
    <row r="7915" spans="2:4" x14ac:dyDescent="0.2">
      <c r="B7915" s="2"/>
      <c r="C7915" s="2"/>
      <c r="D7915" s="2"/>
    </row>
    <row r="7916" spans="2:4" x14ac:dyDescent="0.2">
      <c r="B7916" s="2"/>
      <c r="C7916" s="2"/>
      <c r="D7916" s="2"/>
    </row>
    <row r="7917" spans="2:4" x14ac:dyDescent="0.2">
      <c r="B7917" s="2"/>
      <c r="C7917" s="2"/>
      <c r="D7917" s="2"/>
    </row>
    <row r="7918" spans="2:4" x14ac:dyDescent="0.2">
      <c r="B7918" s="2"/>
      <c r="C7918" s="2"/>
      <c r="D7918" s="2"/>
    </row>
    <row r="7919" spans="2:4" x14ac:dyDescent="0.2">
      <c r="B7919" s="2"/>
      <c r="C7919" s="2"/>
      <c r="D7919" s="2"/>
    </row>
    <row r="7920" spans="2:4" x14ac:dyDescent="0.2">
      <c r="B7920" s="2"/>
      <c r="C7920" s="2"/>
      <c r="D7920" s="2"/>
    </row>
    <row r="7921" spans="2:4" x14ac:dyDescent="0.2">
      <c r="B7921" s="2"/>
      <c r="C7921" s="2"/>
      <c r="D7921" s="2"/>
    </row>
    <row r="7922" spans="2:4" x14ac:dyDescent="0.2">
      <c r="B7922" s="2"/>
      <c r="C7922" s="2"/>
      <c r="D7922" s="2"/>
    </row>
    <row r="7923" spans="2:4" x14ac:dyDescent="0.2">
      <c r="B7923" s="2"/>
      <c r="C7923" s="2"/>
      <c r="D7923" s="2"/>
    </row>
    <row r="7924" spans="2:4" x14ac:dyDescent="0.2">
      <c r="B7924" s="2"/>
      <c r="C7924" s="2"/>
      <c r="D7924" s="2"/>
    </row>
    <row r="7925" spans="2:4" x14ac:dyDescent="0.2">
      <c r="B7925" s="2"/>
      <c r="C7925" s="2"/>
      <c r="D7925" s="2"/>
    </row>
    <row r="7926" spans="2:4" x14ac:dyDescent="0.2">
      <c r="B7926" s="2"/>
      <c r="C7926" s="2"/>
      <c r="D7926" s="2"/>
    </row>
    <row r="7927" spans="2:4" x14ac:dyDescent="0.2">
      <c r="B7927" s="2"/>
      <c r="C7927" s="2"/>
      <c r="D7927" s="2"/>
    </row>
    <row r="7928" spans="2:4" x14ac:dyDescent="0.2">
      <c r="B7928" s="2"/>
      <c r="C7928" s="2"/>
      <c r="D7928" s="2"/>
    </row>
    <row r="7929" spans="2:4" x14ac:dyDescent="0.2">
      <c r="B7929" s="2"/>
      <c r="C7929" s="2"/>
      <c r="D7929" s="2"/>
    </row>
    <row r="7930" spans="2:4" x14ac:dyDescent="0.2">
      <c r="B7930" s="2"/>
      <c r="C7930" s="2"/>
      <c r="D7930" s="2"/>
    </row>
    <row r="7931" spans="2:4" x14ac:dyDescent="0.2">
      <c r="B7931" s="2"/>
      <c r="C7931" s="2"/>
      <c r="D7931" s="2"/>
    </row>
    <row r="7932" spans="2:4" x14ac:dyDescent="0.2">
      <c r="B7932" s="2"/>
      <c r="C7932" s="2"/>
      <c r="D7932" s="2"/>
    </row>
    <row r="7933" spans="2:4" x14ac:dyDescent="0.2">
      <c r="B7933" s="2"/>
      <c r="C7933" s="2"/>
      <c r="D7933" s="2"/>
    </row>
    <row r="7934" spans="2:4" x14ac:dyDescent="0.2">
      <c r="B7934" s="2"/>
      <c r="C7934" s="2"/>
      <c r="D7934" s="2"/>
    </row>
    <row r="7935" spans="2:4" x14ac:dyDescent="0.2">
      <c r="B7935" s="2"/>
      <c r="C7935" s="2"/>
      <c r="D7935" s="2"/>
    </row>
    <row r="7936" spans="2:4" x14ac:dyDescent="0.2">
      <c r="B7936" s="2"/>
      <c r="C7936" s="2"/>
      <c r="D7936" s="2"/>
    </row>
    <row r="7937" spans="2:4" x14ac:dyDescent="0.2">
      <c r="B7937" s="2"/>
      <c r="C7937" s="2"/>
      <c r="D7937" s="2"/>
    </row>
    <row r="7938" spans="2:4" x14ac:dyDescent="0.2">
      <c r="B7938" s="2"/>
      <c r="C7938" s="2"/>
      <c r="D7938" s="2"/>
    </row>
    <row r="7939" spans="2:4" x14ac:dyDescent="0.2">
      <c r="B7939" s="2"/>
      <c r="C7939" s="2"/>
      <c r="D7939" s="2"/>
    </row>
    <row r="7940" spans="2:4" x14ac:dyDescent="0.2">
      <c r="B7940" s="2"/>
      <c r="C7940" s="2"/>
      <c r="D7940" s="2"/>
    </row>
    <row r="7941" spans="2:4" x14ac:dyDescent="0.2">
      <c r="B7941" s="2"/>
      <c r="C7941" s="2"/>
      <c r="D7941" s="2"/>
    </row>
    <row r="7942" spans="2:4" x14ac:dyDescent="0.2">
      <c r="B7942" s="2"/>
      <c r="C7942" s="2"/>
      <c r="D7942" s="2"/>
    </row>
    <row r="7943" spans="2:4" x14ac:dyDescent="0.2">
      <c r="B7943" s="2"/>
      <c r="C7943" s="2"/>
      <c r="D7943" s="2"/>
    </row>
    <row r="7944" spans="2:4" x14ac:dyDescent="0.2">
      <c r="B7944" s="2"/>
      <c r="C7944" s="2"/>
      <c r="D7944" s="2"/>
    </row>
    <row r="7945" spans="2:4" x14ac:dyDescent="0.2">
      <c r="B7945" s="2"/>
      <c r="C7945" s="2"/>
      <c r="D7945" s="2"/>
    </row>
    <row r="7946" spans="2:4" x14ac:dyDescent="0.2">
      <c r="B7946" s="2"/>
      <c r="C7946" s="2"/>
      <c r="D7946" s="2"/>
    </row>
    <row r="7947" spans="2:4" x14ac:dyDescent="0.2">
      <c r="B7947" s="2"/>
      <c r="C7947" s="2"/>
      <c r="D7947" s="2"/>
    </row>
    <row r="7948" spans="2:4" x14ac:dyDescent="0.2">
      <c r="B7948" s="2"/>
      <c r="C7948" s="2"/>
      <c r="D7948" s="2"/>
    </row>
    <row r="7949" spans="2:4" x14ac:dyDescent="0.2">
      <c r="B7949" s="2"/>
      <c r="C7949" s="2"/>
      <c r="D7949" s="2"/>
    </row>
    <row r="7950" spans="2:4" x14ac:dyDescent="0.2">
      <c r="B7950" s="2"/>
      <c r="C7950" s="2"/>
      <c r="D7950" s="2"/>
    </row>
    <row r="7951" spans="2:4" x14ac:dyDescent="0.2">
      <c r="B7951" s="2"/>
      <c r="C7951" s="2"/>
      <c r="D7951" s="2"/>
    </row>
    <row r="7952" spans="2:4" x14ac:dyDescent="0.2">
      <c r="B7952" s="2"/>
      <c r="C7952" s="2"/>
      <c r="D7952" s="2"/>
    </row>
    <row r="7953" spans="2:4" x14ac:dyDescent="0.2">
      <c r="B7953" s="2"/>
      <c r="C7953" s="2"/>
      <c r="D7953" s="2"/>
    </row>
    <row r="7954" spans="2:4" x14ac:dyDescent="0.2">
      <c r="B7954" s="2"/>
      <c r="C7954" s="2"/>
      <c r="D7954" s="2"/>
    </row>
    <row r="7955" spans="2:4" x14ac:dyDescent="0.2">
      <c r="B7955" s="2"/>
      <c r="C7955" s="2"/>
      <c r="D7955" s="2"/>
    </row>
    <row r="7956" spans="2:4" x14ac:dyDescent="0.2">
      <c r="B7956" s="2"/>
      <c r="C7956" s="2"/>
      <c r="D7956" s="2"/>
    </row>
    <row r="7957" spans="2:4" x14ac:dyDescent="0.2">
      <c r="B7957" s="2"/>
      <c r="C7957" s="2"/>
      <c r="D7957" s="2"/>
    </row>
    <row r="7958" spans="2:4" x14ac:dyDescent="0.2">
      <c r="B7958" s="2"/>
      <c r="C7958" s="2"/>
      <c r="D7958" s="2"/>
    </row>
    <row r="7959" spans="2:4" x14ac:dyDescent="0.2">
      <c r="B7959" s="2"/>
      <c r="C7959" s="2"/>
      <c r="D7959" s="2"/>
    </row>
    <row r="7960" spans="2:4" x14ac:dyDescent="0.2">
      <c r="B7960" s="2"/>
      <c r="C7960" s="2"/>
      <c r="D7960" s="2"/>
    </row>
    <row r="7961" spans="2:4" x14ac:dyDescent="0.2">
      <c r="B7961" s="2"/>
      <c r="C7961" s="2"/>
      <c r="D7961" s="2"/>
    </row>
    <row r="7962" spans="2:4" x14ac:dyDescent="0.2">
      <c r="B7962" s="2"/>
      <c r="C7962" s="2"/>
      <c r="D7962" s="2"/>
    </row>
    <row r="7963" spans="2:4" x14ac:dyDescent="0.2">
      <c r="B7963" s="2"/>
      <c r="C7963" s="2"/>
      <c r="D7963" s="2"/>
    </row>
    <row r="7964" spans="2:4" x14ac:dyDescent="0.2">
      <c r="B7964" s="2"/>
      <c r="C7964" s="2"/>
      <c r="D7964" s="2"/>
    </row>
    <row r="7965" spans="2:4" x14ac:dyDescent="0.2">
      <c r="B7965" s="2"/>
      <c r="C7965" s="2"/>
      <c r="D7965" s="2"/>
    </row>
    <row r="7966" spans="2:4" x14ac:dyDescent="0.2">
      <c r="B7966" s="2"/>
      <c r="C7966" s="2"/>
      <c r="D7966" s="2"/>
    </row>
    <row r="7967" spans="2:4" x14ac:dyDescent="0.2">
      <c r="B7967" s="2"/>
      <c r="C7967" s="2"/>
      <c r="D7967" s="2"/>
    </row>
    <row r="7968" spans="2:4" x14ac:dyDescent="0.2">
      <c r="B7968" s="2"/>
      <c r="C7968" s="2"/>
      <c r="D7968" s="2"/>
    </row>
    <row r="7969" spans="2:4" x14ac:dyDescent="0.2">
      <c r="B7969" s="2"/>
      <c r="C7969" s="2"/>
      <c r="D7969" s="2"/>
    </row>
    <row r="7970" spans="2:4" x14ac:dyDescent="0.2">
      <c r="B7970" s="2"/>
      <c r="C7970" s="2"/>
      <c r="D7970" s="2"/>
    </row>
    <row r="7971" spans="2:4" x14ac:dyDescent="0.2">
      <c r="B7971" s="2"/>
      <c r="C7971" s="2"/>
      <c r="D7971" s="2"/>
    </row>
    <row r="7972" spans="2:4" x14ac:dyDescent="0.2">
      <c r="B7972" s="2"/>
      <c r="C7972" s="2"/>
      <c r="D7972" s="2"/>
    </row>
    <row r="7973" spans="2:4" x14ac:dyDescent="0.2">
      <c r="B7973" s="2"/>
      <c r="C7973" s="2"/>
      <c r="D7973" s="2"/>
    </row>
    <row r="7974" spans="2:4" x14ac:dyDescent="0.2">
      <c r="B7974" s="2"/>
      <c r="C7974" s="2"/>
      <c r="D7974" s="2"/>
    </row>
    <row r="7975" spans="2:4" x14ac:dyDescent="0.2">
      <c r="B7975" s="2"/>
      <c r="C7975" s="2"/>
      <c r="D7975" s="2"/>
    </row>
    <row r="7976" spans="2:4" x14ac:dyDescent="0.2">
      <c r="B7976" s="2"/>
      <c r="C7976" s="2"/>
      <c r="D7976" s="2"/>
    </row>
    <row r="7977" spans="2:4" x14ac:dyDescent="0.2">
      <c r="B7977" s="2"/>
      <c r="C7977" s="2"/>
      <c r="D7977" s="2"/>
    </row>
    <row r="7978" spans="2:4" x14ac:dyDescent="0.2">
      <c r="B7978" s="2"/>
      <c r="C7978" s="2"/>
      <c r="D7978" s="2"/>
    </row>
    <row r="7979" spans="2:4" x14ac:dyDescent="0.2">
      <c r="B7979" s="2"/>
      <c r="C7979" s="2"/>
      <c r="D7979" s="2"/>
    </row>
    <row r="7980" spans="2:4" x14ac:dyDescent="0.2">
      <c r="B7980" s="2"/>
      <c r="C7980" s="2"/>
      <c r="D7980" s="2"/>
    </row>
    <row r="7981" spans="2:4" x14ac:dyDescent="0.2">
      <c r="B7981" s="2"/>
      <c r="C7981" s="2"/>
      <c r="D7981" s="2"/>
    </row>
    <row r="7982" spans="2:4" x14ac:dyDescent="0.2">
      <c r="B7982" s="2"/>
      <c r="C7982" s="2"/>
      <c r="D7982" s="2"/>
    </row>
    <row r="7983" spans="2:4" x14ac:dyDescent="0.2">
      <c r="B7983" s="2"/>
      <c r="C7983" s="2"/>
      <c r="D7983" s="2"/>
    </row>
    <row r="7984" spans="2:4" x14ac:dyDescent="0.2">
      <c r="B7984" s="2"/>
      <c r="C7984" s="2"/>
      <c r="D7984" s="2"/>
    </row>
    <row r="7985" spans="2:4" x14ac:dyDescent="0.2">
      <c r="B7985" s="2"/>
      <c r="C7985" s="2"/>
      <c r="D7985" s="2"/>
    </row>
    <row r="7986" spans="2:4" x14ac:dyDescent="0.2">
      <c r="B7986" s="2"/>
      <c r="C7986" s="2"/>
      <c r="D7986" s="2"/>
    </row>
    <row r="7987" spans="2:4" x14ac:dyDescent="0.2">
      <c r="B7987" s="2"/>
      <c r="C7987" s="2"/>
      <c r="D7987" s="2"/>
    </row>
    <row r="7988" spans="2:4" x14ac:dyDescent="0.2">
      <c r="B7988" s="2"/>
      <c r="C7988" s="2"/>
      <c r="D7988" s="2"/>
    </row>
    <row r="7989" spans="2:4" x14ac:dyDescent="0.2">
      <c r="B7989" s="2"/>
      <c r="C7989" s="2"/>
      <c r="D7989" s="2"/>
    </row>
    <row r="7990" spans="2:4" x14ac:dyDescent="0.2">
      <c r="B7990" s="2"/>
      <c r="C7990" s="2"/>
      <c r="D7990" s="2"/>
    </row>
    <row r="7991" spans="2:4" x14ac:dyDescent="0.2">
      <c r="B7991" s="2"/>
      <c r="C7991" s="2"/>
      <c r="D7991" s="2"/>
    </row>
    <row r="7992" spans="2:4" x14ac:dyDescent="0.2">
      <c r="B7992" s="2"/>
      <c r="C7992" s="2"/>
      <c r="D7992" s="2"/>
    </row>
    <row r="7993" spans="2:4" x14ac:dyDescent="0.2">
      <c r="B7993" s="2"/>
      <c r="C7993" s="2"/>
      <c r="D7993" s="2"/>
    </row>
    <row r="7994" spans="2:4" x14ac:dyDescent="0.2">
      <c r="B7994" s="2"/>
      <c r="C7994" s="2"/>
      <c r="D7994" s="2"/>
    </row>
    <row r="7995" spans="2:4" x14ac:dyDescent="0.2">
      <c r="B7995" s="2"/>
      <c r="C7995" s="2"/>
      <c r="D7995" s="2"/>
    </row>
    <row r="7996" spans="2:4" x14ac:dyDescent="0.2">
      <c r="B7996" s="2"/>
      <c r="C7996" s="2"/>
      <c r="D7996" s="2"/>
    </row>
    <row r="7997" spans="2:4" x14ac:dyDescent="0.2">
      <c r="B7997" s="2"/>
      <c r="C7997" s="2"/>
      <c r="D7997" s="2"/>
    </row>
    <row r="7998" spans="2:4" x14ac:dyDescent="0.2">
      <c r="B7998" s="2"/>
      <c r="C7998" s="2"/>
      <c r="D7998" s="2"/>
    </row>
    <row r="7999" spans="2:4" x14ac:dyDescent="0.2">
      <c r="B7999" s="2"/>
      <c r="C7999" s="2"/>
      <c r="D7999" s="2"/>
    </row>
    <row r="8000" spans="2:4" x14ac:dyDescent="0.2">
      <c r="B8000" s="2"/>
      <c r="C8000" s="2"/>
      <c r="D8000" s="2"/>
    </row>
    <row r="8001" spans="2:4" x14ac:dyDescent="0.2">
      <c r="B8001" s="2"/>
      <c r="C8001" s="2"/>
      <c r="D8001" s="2"/>
    </row>
    <row r="8002" spans="2:4" x14ac:dyDescent="0.2">
      <c r="B8002" s="2"/>
      <c r="C8002" s="2"/>
      <c r="D8002" s="2"/>
    </row>
    <row r="8003" spans="2:4" x14ac:dyDescent="0.2">
      <c r="B8003" s="2"/>
      <c r="C8003" s="2"/>
      <c r="D8003" s="2"/>
    </row>
    <row r="8004" spans="2:4" x14ac:dyDescent="0.2">
      <c r="B8004" s="2"/>
      <c r="C8004" s="2"/>
      <c r="D8004" s="2"/>
    </row>
    <row r="8005" spans="2:4" x14ac:dyDescent="0.2">
      <c r="B8005" s="2"/>
      <c r="C8005" s="2"/>
      <c r="D8005" s="2"/>
    </row>
    <row r="8006" spans="2:4" x14ac:dyDescent="0.2">
      <c r="B8006" s="2"/>
      <c r="C8006" s="2"/>
      <c r="D8006" s="2"/>
    </row>
    <row r="8007" spans="2:4" x14ac:dyDescent="0.2">
      <c r="B8007" s="2"/>
      <c r="C8007" s="2"/>
      <c r="D8007" s="2"/>
    </row>
    <row r="8008" spans="2:4" x14ac:dyDescent="0.2">
      <c r="B8008" s="2"/>
      <c r="C8008" s="2"/>
      <c r="D8008" s="2"/>
    </row>
    <row r="8009" spans="2:4" x14ac:dyDescent="0.2">
      <c r="B8009" s="2"/>
      <c r="C8009" s="2"/>
      <c r="D8009" s="2"/>
    </row>
    <row r="8010" spans="2:4" x14ac:dyDescent="0.2">
      <c r="B8010" s="2"/>
      <c r="C8010" s="2"/>
      <c r="D8010" s="2"/>
    </row>
    <row r="8011" spans="2:4" x14ac:dyDescent="0.2">
      <c r="B8011" s="2"/>
      <c r="C8011" s="2"/>
      <c r="D8011" s="2"/>
    </row>
    <row r="8012" spans="2:4" x14ac:dyDescent="0.2">
      <c r="B8012" s="2"/>
      <c r="C8012" s="2"/>
      <c r="D8012" s="2"/>
    </row>
    <row r="8013" spans="2:4" x14ac:dyDescent="0.2">
      <c r="B8013" s="2"/>
      <c r="C8013" s="2"/>
      <c r="D8013" s="2"/>
    </row>
    <row r="8014" spans="2:4" x14ac:dyDescent="0.2">
      <c r="B8014" s="2"/>
      <c r="C8014" s="2"/>
      <c r="D8014" s="2"/>
    </row>
    <row r="8015" spans="2:4" x14ac:dyDescent="0.2">
      <c r="B8015" s="2"/>
      <c r="C8015" s="2"/>
      <c r="D8015" s="2"/>
    </row>
    <row r="8016" spans="2:4" x14ac:dyDescent="0.2">
      <c r="B8016" s="2"/>
      <c r="C8016" s="2"/>
      <c r="D8016" s="2"/>
    </row>
    <row r="8017" spans="2:4" x14ac:dyDescent="0.2">
      <c r="B8017" s="2"/>
      <c r="C8017" s="2"/>
      <c r="D8017" s="2"/>
    </row>
    <row r="8018" spans="2:4" x14ac:dyDescent="0.2">
      <c r="B8018" s="2"/>
      <c r="C8018" s="2"/>
      <c r="D8018" s="2"/>
    </row>
    <row r="8019" spans="2:4" x14ac:dyDescent="0.2">
      <c r="B8019" s="2"/>
      <c r="C8019" s="2"/>
      <c r="D8019" s="2"/>
    </row>
    <row r="8020" spans="2:4" x14ac:dyDescent="0.2">
      <c r="B8020" s="2"/>
      <c r="C8020" s="2"/>
      <c r="D8020" s="2"/>
    </row>
    <row r="8021" spans="2:4" x14ac:dyDescent="0.2">
      <c r="B8021" s="2"/>
      <c r="C8021" s="2"/>
      <c r="D8021" s="2"/>
    </row>
    <row r="8022" spans="2:4" x14ac:dyDescent="0.2">
      <c r="B8022" s="2"/>
      <c r="C8022" s="2"/>
      <c r="D8022" s="2"/>
    </row>
    <row r="8023" spans="2:4" x14ac:dyDescent="0.2">
      <c r="B8023" s="2"/>
      <c r="C8023" s="2"/>
      <c r="D8023" s="2"/>
    </row>
    <row r="8024" spans="2:4" x14ac:dyDescent="0.2">
      <c r="B8024" s="2"/>
      <c r="C8024" s="2"/>
      <c r="D8024" s="2"/>
    </row>
    <row r="8025" spans="2:4" x14ac:dyDescent="0.2">
      <c r="B8025" s="2"/>
      <c r="C8025" s="2"/>
      <c r="D8025" s="2"/>
    </row>
    <row r="8026" spans="2:4" x14ac:dyDescent="0.2">
      <c r="B8026" s="2"/>
      <c r="C8026" s="2"/>
      <c r="D8026" s="2"/>
    </row>
    <row r="8027" spans="2:4" x14ac:dyDescent="0.2">
      <c r="B8027" s="2"/>
      <c r="C8027" s="2"/>
      <c r="D8027" s="2"/>
    </row>
    <row r="8028" spans="2:4" x14ac:dyDescent="0.2">
      <c r="B8028" s="2"/>
      <c r="C8028" s="2"/>
      <c r="D8028" s="2"/>
    </row>
    <row r="8029" spans="2:4" x14ac:dyDescent="0.2">
      <c r="B8029" s="2"/>
      <c r="C8029" s="2"/>
      <c r="D8029" s="2"/>
    </row>
    <row r="8030" spans="2:4" x14ac:dyDescent="0.2">
      <c r="B8030" s="2"/>
      <c r="C8030" s="2"/>
      <c r="D8030" s="2"/>
    </row>
    <row r="8031" spans="2:4" x14ac:dyDescent="0.2">
      <c r="B8031" s="2"/>
      <c r="C8031" s="2"/>
      <c r="D8031" s="2"/>
    </row>
    <row r="8032" spans="2:4" x14ac:dyDescent="0.2">
      <c r="B8032" s="2"/>
      <c r="C8032" s="2"/>
      <c r="D8032" s="2"/>
    </row>
    <row r="8033" spans="2:4" x14ac:dyDescent="0.2">
      <c r="B8033" s="2"/>
      <c r="C8033" s="2"/>
      <c r="D8033" s="2"/>
    </row>
    <row r="8034" spans="2:4" x14ac:dyDescent="0.2">
      <c r="B8034" s="2"/>
      <c r="C8034" s="2"/>
      <c r="D8034" s="2"/>
    </row>
    <row r="8035" spans="2:4" x14ac:dyDescent="0.2">
      <c r="B8035" s="2"/>
      <c r="C8035" s="2"/>
      <c r="D8035" s="2"/>
    </row>
    <row r="8036" spans="2:4" x14ac:dyDescent="0.2">
      <c r="B8036" s="2"/>
      <c r="C8036" s="2"/>
      <c r="D8036" s="2"/>
    </row>
    <row r="8037" spans="2:4" x14ac:dyDescent="0.2">
      <c r="B8037" s="2"/>
      <c r="C8037" s="2"/>
      <c r="D8037" s="2"/>
    </row>
    <row r="8038" spans="2:4" x14ac:dyDescent="0.2">
      <c r="B8038" s="2"/>
      <c r="C8038" s="2"/>
      <c r="D8038" s="2"/>
    </row>
    <row r="8039" spans="2:4" x14ac:dyDescent="0.2">
      <c r="B8039" s="2"/>
      <c r="C8039" s="2"/>
      <c r="D8039" s="2"/>
    </row>
    <row r="8040" spans="2:4" x14ac:dyDescent="0.2">
      <c r="B8040" s="2"/>
      <c r="C8040" s="2"/>
      <c r="D8040" s="2"/>
    </row>
    <row r="8041" spans="2:4" x14ac:dyDescent="0.2">
      <c r="B8041" s="2"/>
      <c r="C8041" s="2"/>
      <c r="D8041" s="2"/>
    </row>
    <row r="8042" spans="2:4" x14ac:dyDescent="0.2">
      <c r="B8042" s="2"/>
      <c r="C8042" s="2"/>
      <c r="D8042" s="2"/>
    </row>
    <row r="8043" spans="2:4" x14ac:dyDescent="0.2">
      <c r="B8043" s="2"/>
      <c r="C8043" s="2"/>
      <c r="D8043" s="2"/>
    </row>
    <row r="8044" spans="2:4" x14ac:dyDescent="0.2">
      <c r="B8044" s="2"/>
      <c r="C8044" s="2"/>
      <c r="D8044" s="2"/>
    </row>
    <row r="8045" spans="2:4" x14ac:dyDescent="0.2">
      <c r="B8045" s="2"/>
      <c r="C8045" s="2"/>
      <c r="D8045" s="2"/>
    </row>
    <row r="8046" spans="2:4" x14ac:dyDescent="0.2">
      <c r="B8046" s="2"/>
      <c r="C8046" s="2"/>
      <c r="D8046" s="2"/>
    </row>
    <row r="8047" spans="2:4" x14ac:dyDescent="0.2">
      <c r="B8047" s="2"/>
      <c r="C8047" s="2"/>
      <c r="D8047" s="2"/>
    </row>
    <row r="8048" spans="2:4" x14ac:dyDescent="0.2">
      <c r="B8048" s="2"/>
      <c r="C8048" s="2"/>
      <c r="D8048" s="2"/>
    </row>
    <row r="8049" spans="2:4" x14ac:dyDescent="0.2">
      <c r="B8049" s="2"/>
      <c r="C8049" s="2"/>
      <c r="D8049" s="2"/>
    </row>
    <row r="8050" spans="2:4" x14ac:dyDescent="0.2">
      <c r="B8050" s="2"/>
      <c r="C8050" s="2"/>
      <c r="D8050" s="2"/>
    </row>
    <row r="8051" spans="2:4" x14ac:dyDescent="0.2">
      <c r="B8051" s="2"/>
      <c r="C8051" s="2"/>
      <c r="D8051" s="2"/>
    </row>
    <row r="8052" spans="2:4" x14ac:dyDescent="0.2">
      <c r="B8052" s="2"/>
      <c r="C8052" s="2"/>
      <c r="D8052" s="2"/>
    </row>
    <row r="8053" spans="2:4" x14ac:dyDescent="0.2">
      <c r="B8053" s="2"/>
      <c r="C8053" s="2"/>
      <c r="D8053" s="2"/>
    </row>
    <row r="8054" spans="2:4" x14ac:dyDescent="0.2">
      <c r="B8054" s="2"/>
      <c r="C8054" s="2"/>
      <c r="D8054" s="2"/>
    </row>
    <row r="8055" spans="2:4" x14ac:dyDescent="0.2">
      <c r="B8055" s="2"/>
      <c r="C8055" s="2"/>
      <c r="D8055" s="2"/>
    </row>
    <row r="8056" spans="2:4" x14ac:dyDescent="0.2">
      <c r="B8056" s="2"/>
      <c r="C8056" s="2"/>
      <c r="D8056" s="2"/>
    </row>
    <row r="8057" spans="2:4" x14ac:dyDescent="0.2">
      <c r="B8057" s="2"/>
      <c r="C8057" s="2"/>
      <c r="D8057" s="2"/>
    </row>
    <row r="8058" spans="2:4" x14ac:dyDescent="0.2">
      <c r="B8058" s="2"/>
      <c r="C8058" s="2"/>
      <c r="D8058" s="2"/>
    </row>
    <row r="8059" spans="2:4" x14ac:dyDescent="0.2">
      <c r="B8059" s="2"/>
      <c r="C8059" s="2"/>
      <c r="D8059" s="2"/>
    </row>
    <row r="8060" spans="2:4" x14ac:dyDescent="0.2">
      <c r="B8060" s="2"/>
      <c r="C8060" s="2"/>
      <c r="D8060" s="2"/>
    </row>
    <row r="8061" spans="2:4" x14ac:dyDescent="0.2">
      <c r="B8061" s="2"/>
      <c r="C8061" s="2"/>
      <c r="D8061" s="2"/>
    </row>
    <row r="8062" spans="2:4" x14ac:dyDescent="0.2">
      <c r="B8062" s="2"/>
      <c r="C8062" s="2"/>
      <c r="D8062" s="2"/>
    </row>
    <row r="8063" spans="2:4" x14ac:dyDescent="0.2">
      <c r="B8063" s="2"/>
      <c r="C8063" s="2"/>
      <c r="D8063" s="2"/>
    </row>
    <row r="8064" spans="2:4" x14ac:dyDescent="0.2">
      <c r="B8064" s="2"/>
      <c r="C8064" s="2"/>
      <c r="D8064" s="2"/>
    </row>
    <row r="8065" spans="2:4" x14ac:dyDescent="0.2">
      <c r="B8065" s="2"/>
      <c r="C8065" s="2"/>
      <c r="D8065" s="2"/>
    </row>
    <row r="8066" spans="2:4" x14ac:dyDescent="0.2">
      <c r="B8066" s="2"/>
      <c r="C8066" s="2"/>
      <c r="D8066" s="2"/>
    </row>
    <row r="8067" spans="2:4" x14ac:dyDescent="0.2">
      <c r="B8067" s="2"/>
      <c r="C8067" s="2"/>
      <c r="D8067" s="2"/>
    </row>
    <row r="8068" spans="2:4" x14ac:dyDescent="0.2">
      <c r="B8068" s="2"/>
      <c r="C8068" s="2"/>
      <c r="D8068" s="2"/>
    </row>
    <row r="8069" spans="2:4" x14ac:dyDescent="0.2">
      <c r="B8069" s="2"/>
      <c r="C8069" s="2"/>
      <c r="D8069" s="2"/>
    </row>
    <row r="8070" spans="2:4" x14ac:dyDescent="0.2">
      <c r="B8070" s="2"/>
      <c r="C8070" s="2"/>
      <c r="D8070" s="2"/>
    </row>
    <row r="8071" spans="2:4" x14ac:dyDescent="0.2">
      <c r="B8071" s="2"/>
      <c r="C8071" s="2"/>
      <c r="D8071" s="2"/>
    </row>
    <row r="8072" spans="2:4" x14ac:dyDescent="0.2">
      <c r="B8072" s="2"/>
      <c r="C8072" s="2"/>
      <c r="D8072" s="2"/>
    </row>
    <row r="8073" spans="2:4" x14ac:dyDescent="0.2">
      <c r="B8073" s="2"/>
      <c r="C8073" s="2"/>
      <c r="D8073" s="2"/>
    </row>
    <row r="8074" spans="2:4" x14ac:dyDescent="0.2">
      <c r="B8074" s="2"/>
      <c r="C8074" s="2"/>
      <c r="D8074" s="2"/>
    </row>
    <row r="8075" spans="2:4" x14ac:dyDescent="0.2">
      <c r="B8075" s="2"/>
      <c r="C8075" s="2"/>
      <c r="D8075" s="2"/>
    </row>
    <row r="8076" spans="2:4" x14ac:dyDescent="0.2">
      <c r="B8076" s="2"/>
      <c r="C8076" s="2"/>
      <c r="D8076" s="2"/>
    </row>
    <row r="8077" spans="2:4" x14ac:dyDescent="0.2">
      <c r="B8077" s="2"/>
      <c r="C8077" s="2"/>
      <c r="D8077" s="2"/>
    </row>
    <row r="8078" spans="2:4" x14ac:dyDescent="0.2">
      <c r="B8078" s="2"/>
      <c r="C8078" s="2"/>
      <c r="D8078" s="2"/>
    </row>
    <row r="8079" spans="2:4" x14ac:dyDescent="0.2">
      <c r="B8079" s="2"/>
      <c r="C8079" s="2"/>
      <c r="D8079" s="2"/>
    </row>
    <row r="8080" spans="2:4" x14ac:dyDescent="0.2">
      <c r="B8080" s="2"/>
      <c r="C8080" s="2"/>
      <c r="D8080" s="2"/>
    </row>
    <row r="8081" spans="2:4" x14ac:dyDescent="0.2">
      <c r="B8081" s="2"/>
      <c r="C8081" s="2"/>
      <c r="D8081" s="2"/>
    </row>
    <row r="8082" spans="2:4" x14ac:dyDescent="0.2">
      <c r="B8082" s="2"/>
      <c r="C8082" s="2"/>
      <c r="D8082" s="2"/>
    </row>
    <row r="8083" spans="2:4" x14ac:dyDescent="0.2">
      <c r="B8083" s="2"/>
      <c r="C8083" s="2"/>
      <c r="D8083" s="2"/>
    </row>
    <row r="8084" spans="2:4" x14ac:dyDescent="0.2">
      <c r="B8084" s="2"/>
      <c r="C8084" s="2"/>
      <c r="D8084" s="2"/>
    </row>
    <row r="8085" spans="2:4" x14ac:dyDescent="0.2">
      <c r="B8085" s="2"/>
      <c r="C8085" s="2"/>
      <c r="D8085" s="2"/>
    </row>
    <row r="8086" spans="2:4" x14ac:dyDescent="0.2">
      <c r="B8086" s="2"/>
      <c r="C8086" s="2"/>
      <c r="D8086" s="2"/>
    </row>
    <row r="8087" spans="2:4" x14ac:dyDescent="0.2">
      <c r="B8087" s="2"/>
      <c r="C8087" s="2"/>
      <c r="D8087" s="2"/>
    </row>
    <row r="8088" spans="2:4" x14ac:dyDescent="0.2">
      <c r="B8088" s="2"/>
      <c r="C8088" s="2"/>
      <c r="D8088" s="2"/>
    </row>
    <row r="8089" spans="2:4" x14ac:dyDescent="0.2">
      <c r="B8089" s="2"/>
      <c r="C8089" s="2"/>
      <c r="D8089" s="2"/>
    </row>
    <row r="8090" spans="2:4" x14ac:dyDescent="0.2">
      <c r="B8090" s="2"/>
      <c r="C8090" s="2"/>
      <c r="D8090" s="2"/>
    </row>
    <row r="8091" spans="2:4" x14ac:dyDescent="0.2">
      <c r="B8091" s="2"/>
      <c r="C8091" s="2"/>
      <c r="D8091" s="2"/>
    </row>
    <row r="8092" spans="2:4" x14ac:dyDescent="0.2">
      <c r="B8092" s="2"/>
      <c r="C8092" s="2"/>
      <c r="D8092" s="2"/>
    </row>
    <row r="8093" spans="2:4" x14ac:dyDescent="0.2">
      <c r="B8093" s="2"/>
      <c r="C8093" s="2"/>
      <c r="D8093" s="2"/>
    </row>
    <row r="8094" spans="2:4" x14ac:dyDescent="0.2">
      <c r="B8094" s="2"/>
      <c r="C8094" s="2"/>
      <c r="D8094" s="2"/>
    </row>
    <row r="8095" spans="2:4" x14ac:dyDescent="0.2">
      <c r="B8095" s="2"/>
      <c r="C8095" s="2"/>
      <c r="D8095" s="2"/>
    </row>
    <row r="8096" spans="2:4" x14ac:dyDescent="0.2">
      <c r="B8096" s="2"/>
      <c r="C8096" s="2"/>
      <c r="D8096" s="2"/>
    </row>
    <row r="8097" spans="2:4" x14ac:dyDescent="0.2">
      <c r="B8097" s="2"/>
      <c r="C8097" s="2"/>
      <c r="D8097" s="2"/>
    </row>
    <row r="8098" spans="2:4" x14ac:dyDescent="0.2">
      <c r="B8098" s="2"/>
      <c r="C8098" s="2"/>
      <c r="D8098" s="2"/>
    </row>
    <row r="8099" spans="2:4" x14ac:dyDescent="0.2">
      <c r="B8099" s="2"/>
      <c r="C8099" s="2"/>
      <c r="D8099" s="2"/>
    </row>
    <row r="8100" spans="2:4" x14ac:dyDescent="0.2">
      <c r="B8100" s="2"/>
      <c r="C8100" s="2"/>
      <c r="D8100" s="2"/>
    </row>
    <row r="8101" spans="2:4" x14ac:dyDescent="0.2">
      <c r="B8101" s="2"/>
      <c r="C8101" s="2"/>
      <c r="D8101" s="2"/>
    </row>
    <row r="8102" spans="2:4" x14ac:dyDescent="0.2">
      <c r="B8102" s="2"/>
      <c r="C8102" s="2"/>
      <c r="D8102" s="2"/>
    </row>
    <row r="8103" spans="2:4" x14ac:dyDescent="0.2">
      <c r="B8103" s="2"/>
      <c r="C8103" s="2"/>
      <c r="D8103" s="2"/>
    </row>
    <row r="8104" spans="2:4" x14ac:dyDescent="0.2">
      <c r="B8104" s="2"/>
      <c r="C8104" s="2"/>
      <c r="D8104" s="2"/>
    </row>
    <row r="8105" spans="2:4" x14ac:dyDescent="0.2">
      <c r="B8105" s="2"/>
      <c r="C8105" s="2"/>
      <c r="D8105" s="2"/>
    </row>
    <row r="8106" spans="2:4" x14ac:dyDescent="0.2">
      <c r="B8106" s="2"/>
      <c r="C8106" s="2"/>
      <c r="D8106" s="2"/>
    </row>
    <row r="8107" spans="2:4" x14ac:dyDescent="0.2">
      <c r="B8107" s="2"/>
      <c r="C8107" s="2"/>
      <c r="D8107" s="2"/>
    </row>
    <row r="8108" spans="2:4" x14ac:dyDescent="0.2">
      <c r="B8108" s="2"/>
      <c r="C8108" s="2"/>
      <c r="D8108" s="2"/>
    </row>
    <row r="8109" spans="2:4" x14ac:dyDescent="0.2">
      <c r="B8109" s="2"/>
      <c r="C8109" s="2"/>
      <c r="D8109" s="2"/>
    </row>
    <row r="8110" spans="2:4" x14ac:dyDescent="0.2">
      <c r="B8110" s="2"/>
      <c r="C8110" s="2"/>
      <c r="D8110" s="2"/>
    </row>
    <row r="8111" spans="2:4" x14ac:dyDescent="0.2">
      <c r="B8111" s="2"/>
      <c r="C8111" s="2"/>
      <c r="D8111" s="2"/>
    </row>
    <row r="8112" spans="2:4" x14ac:dyDescent="0.2">
      <c r="B8112" s="2"/>
      <c r="C8112" s="2"/>
      <c r="D8112" s="2"/>
    </row>
    <row r="8113" spans="2:4" x14ac:dyDescent="0.2">
      <c r="B8113" s="2"/>
      <c r="C8113" s="2"/>
      <c r="D8113" s="2"/>
    </row>
    <row r="8114" spans="2:4" x14ac:dyDescent="0.2">
      <c r="B8114" s="2"/>
      <c r="C8114" s="2"/>
      <c r="D8114" s="2"/>
    </row>
    <row r="8115" spans="2:4" x14ac:dyDescent="0.2">
      <c r="B8115" s="2"/>
      <c r="C8115" s="2"/>
      <c r="D8115" s="2"/>
    </row>
    <row r="8116" spans="2:4" x14ac:dyDescent="0.2">
      <c r="B8116" s="2"/>
      <c r="C8116" s="2"/>
      <c r="D8116" s="2"/>
    </row>
    <row r="8117" spans="2:4" x14ac:dyDescent="0.2">
      <c r="B8117" s="2"/>
      <c r="C8117" s="2"/>
      <c r="D8117" s="2"/>
    </row>
    <row r="8118" spans="2:4" x14ac:dyDescent="0.2">
      <c r="B8118" s="2"/>
      <c r="C8118" s="2"/>
      <c r="D8118" s="2"/>
    </row>
    <row r="8119" spans="2:4" x14ac:dyDescent="0.2">
      <c r="B8119" s="2"/>
      <c r="C8119" s="2"/>
      <c r="D8119" s="2"/>
    </row>
    <row r="8120" spans="2:4" x14ac:dyDescent="0.2">
      <c r="B8120" s="2"/>
      <c r="C8120" s="2"/>
      <c r="D8120" s="2"/>
    </row>
    <row r="8121" spans="2:4" x14ac:dyDescent="0.2">
      <c r="B8121" s="2"/>
      <c r="C8121" s="2"/>
      <c r="D8121" s="2"/>
    </row>
    <row r="8122" spans="2:4" x14ac:dyDescent="0.2">
      <c r="B8122" s="2"/>
      <c r="C8122" s="2"/>
      <c r="D8122" s="2"/>
    </row>
    <row r="8123" spans="2:4" x14ac:dyDescent="0.2">
      <c r="B8123" s="2"/>
      <c r="C8123" s="2"/>
      <c r="D8123" s="2"/>
    </row>
    <row r="8124" spans="2:4" x14ac:dyDescent="0.2">
      <c r="B8124" s="2"/>
      <c r="C8124" s="2"/>
      <c r="D8124" s="2"/>
    </row>
    <row r="8125" spans="2:4" x14ac:dyDescent="0.2">
      <c r="B8125" s="2"/>
      <c r="C8125" s="2"/>
      <c r="D8125" s="2"/>
    </row>
    <row r="8126" spans="2:4" x14ac:dyDescent="0.2">
      <c r="B8126" s="2"/>
      <c r="C8126" s="2"/>
      <c r="D8126" s="2"/>
    </row>
    <row r="8127" spans="2:4" x14ac:dyDescent="0.2">
      <c r="B8127" s="2"/>
      <c r="C8127" s="2"/>
      <c r="D8127" s="2"/>
    </row>
    <row r="8128" spans="2:4" x14ac:dyDescent="0.2">
      <c r="B8128" s="2"/>
      <c r="C8128" s="2"/>
      <c r="D8128" s="2"/>
    </row>
    <row r="8129" spans="2:4" x14ac:dyDescent="0.2">
      <c r="B8129" s="2"/>
      <c r="C8129" s="2"/>
      <c r="D8129" s="2"/>
    </row>
    <row r="8130" spans="2:4" x14ac:dyDescent="0.2">
      <c r="B8130" s="2"/>
      <c r="C8130" s="2"/>
      <c r="D8130" s="2"/>
    </row>
    <row r="8131" spans="2:4" x14ac:dyDescent="0.2">
      <c r="B8131" s="2"/>
      <c r="C8131" s="2"/>
      <c r="D8131" s="2"/>
    </row>
    <row r="8132" spans="2:4" x14ac:dyDescent="0.2">
      <c r="B8132" s="2"/>
      <c r="C8132" s="2"/>
      <c r="D8132" s="2"/>
    </row>
    <row r="8133" spans="2:4" x14ac:dyDescent="0.2">
      <c r="B8133" s="2"/>
      <c r="C8133" s="2"/>
      <c r="D8133" s="2"/>
    </row>
    <row r="8134" spans="2:4" x14ac:dyDescent="0.2">
      <c r="B8134" s="2"/>
      <c r="C8134" s="2"/>
      <c r="D8134" s="2"/>
    </row>
    <row r="8135" spans="2:4" x14ac:dyDescent="0.2">
      <c r="B8135" s="2"/>
      <c r="C8135" s="2"/>
      <c r="D8135" s="2"/>
    </row>
    <row r="8136" spans="2:4" x14ac:dyDescent="0.2">
      <c r="B8136" s="2"/>
      <c r="C8136" s="2"/>
      <c r="D8136" s="2"/>
    </row>
    <row r="8137" spans="2:4" x14ac:dyDescent="0.2">
      <c r="B8137" s="2"/>
      <c r="C8137" s="2"/>
      <c r="D8137" s="2"/>
    </row>
    <row r="8138" spans="2:4" x14ac:dyDescent="0.2">
      <c r="B8138" s="2"/>
      <c r="C8138" s="2"/>
      <c r="D8138" s="2"/>
    </row>
    <row r="8139" spans="2:4" x14ac:dyDescent="0.2">
      <c r="B8139" s="2"/>
      <c r="C8139" s="2"/>
      <c r="D8139" s="2"/>
    </row>
    <row r="8140" spans="2:4" x14ac:dyDescent="0.2">
      <c r="B8140" s="2"/>
      <c r="C8140" s="2"/>
      <c r="D8140" s="2"/>
    </row>
    <row r="8141" spans="2:4" x14ac:dyDescent="0.2">
      <c r="B8141" s="2"/>
      <c r="C8141" s="2"/>
      <c r="D8141" s="2"/>
    </row>
    <row r="8142" spans="2:4" x14ac:dyDescent="0.2">
      <c r="B8142" s="2"/>
      <c r="C8142" s="2"/>
      <c r="D8142" s="2"/>
    </row>
    <row r="8143" spans="2:4" x14ac:dyDescent="0.2">
      <c r="B8143" s="2"/>
      <c r="C8143" s="2"/>
      <c r="D8143" s="2"/>
    </row>
    <row r="8144" spans="2:4" x14ac:dyDescent="0.2">
      <c r="B8144" s="2"/>
      <c r="C8144" s="2"/>
      <c r="D8144" s="2"/>
    </row>
    <row r="8145" spans="2:4" x14ac:dyDescent="0.2">
      <c r="B8145" s="2"/>
      <c r="C8145" s="2"/>
      <c r="D8145" s="2"/>
    </row>
    <row r="8146" spans="2:4" x14ac:dyDescent="0.2">
      <c r="B8146" s="2"/>
      <c r="C8146" s="2"/>
      <c r="D8146" s="2"/>
    </row>
    <row r="8147" spans="2:4" x14ac:dyDescent="0.2">
      <c r="B8147" s="2"/>
      <c r="C8147" s="2"/>
      <c r="D8147" s="2"/>
    </row>
    <row r="8148" spans="2:4" x14ac:dyDescent="0.2">
      <c r="B8148" s="2"/>
      <c r="C8148" s="2"/>
      <c r="D8148" s="2"/>
    </row>
    <row r="8149" spans="2:4" x14ac:dyDescent="0.2">
      <c r="B8149" s="2"/>
      <c r="C8149" s="2"/>
      <c r="D8149" s="2"/>
    </row>
    <row r="8150" spans="2:4" x14ac:dyDescent="0.2">
      <c r="B8150" s="2"/>
      <c r="C8150" s="2"/>
      <c r="D8150" s="2"/>
    </row>
    <row r="8151" spans="2:4" x14ac:dyDescent="0.2">
      <c r="B8151" s="2"/>
      <c r="C8151" s="2"/>
      <c r="D8151" s="2"/>
    </row>
    <row r="8152" spans="2:4" x14ac:dyDescent="0.2">
      <c r="B8152" s="2"/>
      <c r="C8152" s="2"/>
      <c r="D8152" s="2"/>
    </row>
    <row r="8153" spans="2:4" x14ac:dyDescent="0.2">
      <c r="B8153" s="2"/>
      <c r="C8153" s="2"/>
      <c r="D8153" s="2"/>
    </row>
    <row r="8154" spans="2:4" x14ac:dyDescent="0.2">
      <c r="B8154" s="2"/>
      <c r="C8154" s="2"/>
      <c r="D8154" s="2"/>
    </row>
    <row r="8155" spans="2:4" x14ac:dyDescent="0.2">
      <c r="B8155" s="2"/>
      <c r="C8155" s="2"/>
      <c r="D8155" s="2"/>
    </row>
    <row r="8156" spans="2:4" x14ac:dyDescent="0.2">
      <c r="B8156" s="2"/>
      <c r="C8156" s="2"/>
      <c r="D8156" s="2"/>
    </row>
    <row r="8157" spans="2:4" x14ac:dyDescent="0.2">
      <c r="B8157" s="2"/>
      <c r="C8157" s="2"/>
      <c r="D8157" s="2"/>
    </row>
    <row r="8158" spans="2:4" x14ac:dyDescent="0.2">
      <c r="B8158" s="2"/>
      <c r="C8158" s="2"/>
      <c r="D8158" s="2"/>
    </row>
    <row r="8159" spans="2:4" x14ac:dyDescent="0.2">
      <c r="B8159" s="2"/>
      <c r="C8159" s="2"/>
      <c r="D8159" s="2"/>
    </row>
    <row r="8160" spans="2:4" x14ac:dyDescent="0.2">
      <c r="B8160" s="2"/>
      <c r="C8160" s="2"/>
      <c r="D8160" s="2"/>
    </row>
    <row r="8161" spans="2:4" x14ac:dyDescent="0.2">
      <c r="B8161" s="2"/>
      <c r="C8161" s="2"/>
      <c r="D8161" s="2"/>
    </row>
    <row r="8162" spans="2:4" x14ac:dyDescent="0.2">
      <c r="B8162" s="2"/>
      <c r="C8162" s="2"/>
      <c r="D8162" s="2"/>
    </row>
    <row r="8163" spans="2:4" x14ac:dyDescent="0.2">
      <c r="B8163" s="2"/>
      <c r="C8163" s="2"/>
      <c r="D8163" s="2"/>
    </row>
    <row r="8164" spans="2:4" x14ac:dyDescent="0.2">
      <c r="B8164" s="2"/>
      <c r="C8164" s="2"/>
      <c r="D8164" s="2"/>
    </row>
    <row r="8165" spans="2:4" x14ac:dyDescent="0.2">
      <c r="B8165" s="2"/>
      <c r="C8165" s="2"/>
      <c r="D8165" s="2"/>
    </row>
    <row r="8166" spans="2:4" x14ac:dyDescent="0.2">
      <c r="B8166" s="2"/>
      <c r="C8166" s="2"/>
      <c r="D8166" s="2"/>
    </row>
    <row r="8167" spans="2:4" x14ac:dyDescent="0.2">
      <c r="B8167" s="2"/>
      <c r="C8167" s="2"/>
      <c r="D8167" s="2"/>
    </row>
    <row r="8168" spans="2:4" x14ac:dyDescent="0.2">
      <c r="B8168" s="2"/>
      <c r="C8168" s="2"/>
      <c r="D8168" s="2"/>
    </row>
    <row r="8169" spans="2:4" x14ac:dyDescent="0.2">
      <c r="B8169" s="2"/>
      <c r="C8169" s="2"/>
      <c r="D8169" s="2"/>
    </row>
    <row r="8170" spans="2:4" x14ac:dyDescent="0.2">
      <c r="B8170" s="2"/>
      <c r="C8170" s="2"/>
      <c r="D8170" s="2"/>
    </row>
    <row r="8171" spans="2:4" x14ac:dyDescent="0.2">
      <c r="B8171" s="2"/>
      <c r="C8171" s="2"/>
      <c r="D8171" s="2"/>
    </row>
    <row r="8172" spans="2:4" x14ac:dyDescent="0.2">
      <c r="B8172" s="2"/>
      <c r="C8172" s="2"/>
      <c r="D8172" s="2"/>
    </row>
    <row r="8173" spans="2:4" x14ac:dyDescent="0.2">
      <c r="B8173" s="2"/>
      <c r="C8173" s="2"/>
      <c r="D8173" s="2"/>
    </row>
    <row r="8174" spans="2:4" x14ac:dyDescent="0.2">
      <c r="B8174" s="2"/>
      <c r="C8174" s="2"/>
      <c r="D8174" s="2"/>
    </row>
    <row r="8175" spans="2:4" x14ac:dyDescent="0.2">
      <c r="B8175" s="2"/>
      <c r="C8175" s="2"/>
      <c r="D8175" s="2"/>
    </row>
    <row r="8176" spans="2:4" x14ac:dyDescent="0.2">
      <c r="B8176" s="2"/>
      <c r="C8176" s="2"/>
      <c r="D8176" s="2"/>
    </row>
    <row r="8177" spans="2:4" x14ac:dyDescent="0.2">
      <c r="B8177" s="2"/>
      <c r="C8177" s="2"/>
      <c r="D8177" s="2"/>
    </row>
    <row r="8178" spans="2:4" x14ac:dyDescent="0.2">
      <c r="B8178" s="2"/>
      <c r="C8178" s="2"/>
      <c r="D8178" s="2"/>
    </row>
    <row r="8179" spans="2:4" x14ac:dyDescent="0.2">
      <c r="B8179" s="2"/>
      <c r="C8179" s="2"/>
      <c r="D8179" s="2"/>
    </row>
    <row r="8180" spans="2:4" x14ac:dyDescent="0.2">
      <c r="B8180" s="2"/>
      <c r="C8180" s="2"/>
      <c r="D8180" s="2"/>
    </row>
    <row r="8181" spans="2:4" x14ac:dyDescent="0.2">
      <c r="B8181" s="2"/>
      <c r="C8181" s="2"/>
      <c r="D8181" s="2"/>
    </row>
    <row r="8182" spans="2:4" x14ac:dyDescent="0.2">
      <c r="B8182" s="2"/>
      <c r="C8182" s="2"/>
      <c r="D8182" s="2"/>
    </row>
    <row r="8183" spans="2:4" x14ac:dyDescent="0.2">
      <c r="B8183" s="2"/>
      <c r="C8183" s="2"/>
      <c r="D8183" s="2"/>
    </row>
    <row r="8184" spans="2:4" x14ac:dyDescent="0.2">
      <c r="B8184" s="2"/>
      <c r="C8184" s="2"/>
      <c r="D8184" s="2"/>
    </row>
    <row r="8185" spans="2:4" x14ac:dyDescent="0.2">
      <c r="B8185" s="2"/>
      <c r="C8185" s="2"/>
      <c r="D8185" s="2"/>
    </row>
    <row r="8186" spans="2:4" x14ac:dyDescent="0.2">
      <c r="B8186" s="2"/>
      <c r="C8186" s="2"/>
      <c r="D8186" s="2"/>
    </row>
    <row r="8187" spans="2:4" x14ac:dyDescent="0.2">
      <c r="B8187" s="2"/>
      <c r="C8187" s="2"/>
      <c r="D8187" s="2"/>
    </row>
    <row r="8188" spans="2:4" x14ac:dyDescent="0.2">
      <c r="B8188" s="2"/>
      <c r="C8188" s="2"/>
      <c r="D8188" s="2"/>
    </row>
    <row r="8189" spans="2:4" x14ac:dyDescent="0.2">
      <c r="B8189" s="2"/>
      <c r="C8189" s="2"/>
      <c r="D8189" s="2"/>
    </row>
    <row r="8190" spans="2:4" x14ac:dyDescent="0.2">
      <c r="B8190" s="2"/>
      <c r="C8190" s="2"/>
      <c r="D8190" s="2"/>
    </row>
    <row r="8191" spans="2:4" x14ac:dyDescent="0.2">
      <c r="B8191" s="2"/>
      <c r="C8191" s="2"/>
      <c r="D8191" s="2"/>
    </row>
    <row r="8192" spans="2:4" x14ac:dyDescent="0.2">
      <c r="B8192" s="2"/>
      <c r="C8192" s="2"/>
      <c r="D8192" s="2"/>
    </row>
    <row r="8193" spans="2:4" x14ac:dyDescent="0.2">
      <c r="B8193" s="2"/>
      <c r="C8193" s="2"/>
      <c r="D8193" s="2"/>
    </row>
    <row r="8194" spans="2:4" x14ac:dyDescent="0.2">
      <c r="B8194" s="2"/>
      <c r="C8194" s="2"/>
      <c r="D8194" s="2"/>
    </row>
    <row r="8195" spans="2:4" x14ac:dyDescent="0.2">
      <c r="B8195" s="2"/>
      <c r="C8195" s="2"/>
      <c r="D8195" s="2"/>
    </row>
    <row r="8196" spans="2:4" x14ac:dyDescent="0.2">
      <c r="B8196" s="2"/>
      <c r="C8196" s="2"/>
      <c r="D8196" s="2"/>
    </row>
    <row r="8197" spans="2:4" x14ac:dyDescent="0.2">
      <c r="B8197" s="2"/>
      <c r="C8197" s="2"/>
      <c r="D8197" s="2"/>
    </row>
    <row r="8198" spans="2:4" x14ac:dyDescent="0.2">
      <c r="B8198" s="2"/>
      <c r="C8198" s="2"/>
      <c r="D8198" s="2"/>
    </row>
    <row r="8199" spans="2:4" x14ac:dyDescent="0.2">
      <c r="B8199" s="2"/>
      <c r="C8199" s="2"/>
      <c r="D8199" s="2"/>
    </row>
    <row r="8200" spans="2:4" x14ac:dyDescent="0.2">
      <c r="B8200" s="2"/>
      <c r="C8200" s="2"/>
      <c r="D8200" s="2"/>
    </row>
    <row r="8201" spans="2:4" x14ac:dyDescent="0.2">
      <c r="B8201" s="2"/>
      <c r="C8201" s="2"/>
      <c r="D8201" s="2"/>
    </row>
    <row r="8202" spans="2:4" x14ac:dyDescent="0.2">
      <c r="B8202" s="2"/>
      <c r="C8202" s="2"/>
      <c r="D8202" s="2"/>
    </row>
    <row r="8203" spans="2:4" x14ac:dyDescent="0.2">
      <c r="B8203" s="2"/>
      <c r="C8203" s="2"/>
      <c r="D8203" s="2"/>
    </row>
    <row r="8204" spans="2:4" x14ac:dyDescent="0.2">
      <c r="B8204" s="2"/>
      <c r="C8204" s="2"/>
      <c r="D8204" s="2"/>
    </row>
    <row r="8205" spans="2:4" x14ac:dyDescent="0.2">
      <c r="B8205" s="2"/>
      <c r="C8205" s="2"/>
      <c r="D8205" s="2"/>
    </row>
    <row r="8206" spans="2:4" x14ac:dyDescent="0.2">
      <c r="B8206" s="2"/>
      <c r="C8206" s="2"/>
      <c r="D8206" s="2"/>
    </row>
    <row r="8207" spans="2:4" x14ac:dyDescent="0.2">
      <c r="B8207" s="2"/>
      <c r="C8207" s="2"/>
      <c r="D8207" s="2"/>
    </row>
    <row r="8208" spans="2:4" x14ac:dyDescent="0.2">
      <c r="B8208" s="2"/>
      <c r="C8208" s="2"/>
      <c r="D8208" s="2"/>
    </row>
    <row r="8209" spans="2:4" x14ac:dyDescent="0.2">
      <c r="B8209" s="2"/>
      <c r="C8209" s="2"/>
      <c r="D8209" s="2"/>
    </row>
    <row r="8210" spans="2:4" x14ac:dyDescent="0.2">
      <c r="B8210" s="2"/>
      <c r="C8210" s="2"/>
      <c r="D8210" s="2"/>
    </row>
    <row r="8211" spans="2:4" x14ac:dyDescent="0.2">
      <c r="B8211" s="2"/>
      <c r="C8211" s="2"/>
      <c r="D8211" s="2"/>
    </row>
    <row r="8212" spans="2:4" x14ac:dyDescent="0.2">
      <c r="B8212" s="2"/>
      <c r="C8212" s="2"/>
      <c r="D8212" s="2"/>
    </row>
    <row r="8213" spans="2:4" x14ac:dyDescent="0.2">
      <c r="B8213" s="2"/>
      <c r="C8213" s="2"/>
      <c r="D8213" s="2"/>
    </row>
    <row r="8214" spans="2:4" x14ac:dyDescent="0.2">
      <c r="B8214" s="2"/>
      <c r="C8214" s="2"/>
      <c r="D8214" s="2"/>
    </row>
    <row r="8215" spans="2:4" x14ac:dyDescent="0.2">
      <c r="B8215" s="2"/>
      <c r="C8215" s="2"/>
      <c r="D8215" s="2"/>
    </row>
    <row r="8216" spans="2:4" x14ac:dyDescent="0.2">
      <c r="B8216" s="2"/>
      <c r="C8216" s="2"/>
      <c r="D8216" s="2"/>
    </row>
    <row r="8217" spans="2:4" x14ac:dyDescent="0.2">
      <c r="B8217" s="2"/>
      <c r="C8217" s="2"/>
      <c r="D8217" s="2"/>
    </row>
    <row r="8218" spans="2:4" x14ac:dyDescent="0.2">
      <c r="B8218" s="2"/>
      <c r="C8218" s="2"/>
      <c r="D8218" s="2"/>
    </row>
    <row r="8219" spans="2:4" x14ac:dyDescent="0.2">
      <c r="B8219" s="2"/>
      <c r="C8219" s="2"/>
      <c r="D8219" s="2"/>
    </row>
    <row r="8220" spans="2:4" x14ac:dyDescent="0.2">
      <c r="B8220" s="2"/>
      <c r="C8220" s="2"/>
      <c r="D8220" s="2"/>
    </row>
    <row r="8221" spans="2:4" x14ac:dyDescent="0.2">
      <c r="B8221" s="2"/>
      <c r="C8221" s="2"/>
      <c r="D8221" s="2"/>
    </row>
    <row r="8222" spans="2:4" x14ac:dyDescent="0.2">
      <c r="B8222" s="2"/>
      <c r="C8222" s="2"/>
      <c r="D8222" s="2"/>
    </row>
    <row r="8223" spans="2:4" x14ac:dyDescent="0.2">
      <c r="B8223" s="2"/>
      <c r="C8223" s="2"/>
      <c r="D8223" s="2"/>
    </row>
    <row r="8224" spans="2:4" x14ac:dyDescent="0.2">
      <c r="B8224" s="2"/>
      <c r="C8224" s="2"/>
      <c r="D8224" s="2"/>
    </row>
    <row r="8225" spans="2:4" x14ac:dyDescent="0.2">
      <c r="B8225" s="2"/>
      <c r="C8225" s="2"/>
      <c r="D8225" s="2"/>
    </row>
    <row r="8226" spans="2:4" x14ac:dyDescent="0.2">
      <c r="B8226" s="2"/>
      <c r="C8226" s="2"/>
      <c r="D8226" s="2"/>
    </row>
    <row r="8227" spans="2:4" x14ac:dyDescent="0.2">
      <c r="B8227" s="2"/>
      <c r="C8227" s="2"/>
      <c r="D8227" s="2"/>
    </row>
    <row r="8228" spans="2:4" x14ac:dyDescent="0.2">
      <c r="B8228" s="2"/>
      <c r="C8228" s="2"/>
      <c r="D8228" s="2"/>
    </row>
    <row r="8229" spans="2:4" x14ac:dyDescent="0.2">
      <c r="B8229" s="2"/>
      <c r="C8229" s="2"/>
      <c r="D8229" s="2"/>
    </row>
    <row r="8230" spans="2:4" x14ac:dyDescent="0.2">
      <c r="B8230" s="2"/>
      <c r="C8230" s="2"/>
      <c r="D8230" s="2"/>
    </row>
    <row r="8231" spans="2:4" x14ac:dyDescent="0.2">
      <c r="B8231" s="2"/>
      <c r="C8231" s="2"/>
      <c r="D8231" s="2"/>
    </row>
    <row r="8232" spans="2:4" x14ac:dyDescent="0.2">
      <c r="B8232" s="2"/>
      <c r="C8232" s="2"/>
      <c r="D8232" s="2"/>
    </row>
    <row r="8233" spans="2:4" x14ac:dyDescent="0.2">
      <c r="B8233" s="2"/>
      <c r="C8233" s="2"/>
      <c r="D8233" s="2"/>
    </row>
    <row r="8234" spans="2:4" x14ac:dyDescent="0.2">
      <c r="B8234" s="2"/>
      <c r="C8234" s="2"/>
      <c r="D8234" s="2"/>
    </row>
    <row r="8235" spans="2:4" x14ac:dyDescent="0.2">
      <c r="B8235" s="2"/>
      <c r="C8235" s="2"/>
      <c r="D8235" s="2"/>
    </row>
    <row r="8236" spans="2:4" x14ac:dyDescent="0.2">
      <c r="B8236" s="2"/>
      <c r="C8236" s="2"/>
      <c r="D8236" s="2"/>
    </row>
    <row r="8237" spans="2:4" x14ac:dyDescent="0.2">
      <c r="B8237" s="2"/>
      <c r="C8237" s="2"/>
      <c r="D8237" s="2"/>
    </row>
    <row r="8238" spans="2:4" x14ac:dyDescent="0.2">
      <c r="B8238" s="2"/>
      <c r="C8238" s="2"/>
      <c r="D8238" s="2"/>
    </row>
    <row r="8239" spans="2:4" x14ac:dyDescent="0.2">
      <c r="B8239" s="2"/>
      <c r="C8239" s="2"/>
      <c r="D8239" s="2"/>
    </row>
    <row r="8240" spans="2:4" x14ac:dyDescent="0.2">
      <c r="B8240" s="2"/>
      <c r="C8240" s="2"/>
      <c r="D8240" s="2"/>
    </row>
    <row r="8241" spans="2:4" x14ac:dyDescent="0.2">
      <c r="B8241" s="2"/>
      <c r="C8241" s="2"/>
      <c r="D8241" s="2"/>
    </row>
    <row r="8242" spans="2:4" x14ac:dyDescent="0.2">
      <c r="B8242" s="2"/>
      <c r="C8242" s="2"/>
      <c r="D8242" s="2"/>
    </row>
    <row r="8243" spans="2:4" x14ac:dyDescent="0.2">
      <c r="B8243" s="2"/>
      <c r="C8243" s="2"/>
      <c r="D8243" s="2"/>
    </row>
    <row r="8244" spans="2:4" x14ac:dyDescent="0.2">
      <c r="B8244" s="2"/>
      <c r="C8244" s="2"/>
      <c r="D8244" s="2"/>
    </row>
    <row r="8245" spans="2:4" x14ac:dyDescent="0.2">
      <c r="B8245" s="2"/>
      <c r="C8245" s="2"/>
      <c r="D8245" s="2"/>
    </row>
    <row r="8246" spans="2:4" x14ac:dyDescent="0.2">
      <c r="B8246" s="2"/>
      <c r="C8246" s="2"/>
      <c r="D8246" s="2"/>
    </row>
    <row r="8247" spans="2:4" x14ac:dyDescent="0.2">
      <c r="B8247" s="2"/>
      <c r="C8247" s="2"/>
      <c r="D8247" s="2"/>
    </row>
    <row r="8248" spans="2:4" x14ac:dyDescent="0.2">
      <c r="B8248" s="2"/>
      <c r="C8248" s="2"/>
      <c r="D8248" s="2"/>
    </row>
    <row r="8249" spans="2:4" x14ac:dyDescent="0.2">
      <c r="B8249" s="2"/>
      <c r="C8249" s="2"/>
      <c r="D8249" s="2"/>
    </row>
    <row r="8250" spans="2:4" x14ac:dyDescent="0.2">
      <c r="B8250" s="2"/>
      <c r="C8250" s="2"/>
      <c r="D8250" s="2"/>
    </row>
    <row r="8251" spans="2:4" x14ac:dyDescent="0.2">
      <c r="B8251" s="2"/>
      <c r="C8251" s="2"/>
      <c r="D8251" s="2"/>
    </row>
    <row r="8252" spans="2:4" x14ac:dyDescent="0.2">
      <c r="B8252" s="2"/>
      <c r="C8252" s="2"/>
      <c r="D8252" s="2"/>
    </row>
    <row r="8253" spans="2:4" x14ac:dyDescent="0.2">
      <c r="B8253" s="2"/>
      <c r="C8253" s="2"/>
      <c r="D8253" s="2"/>
    </row>
    <row r="8254" spans="2:4" x14ac:dyDescent="0.2">
      <c r="B8254" s="2"/>
      <c r="C8254" s="2"/>
      <c r="D8254" s="2"/>
    </row>
    <row r="8255" spans="2:4" x14ac:dyDescent="0.2">
      <c r="B8255" s="2"/>
      <c r="C8255" s="2"/>
      <c r="D8255" s="2"/>
    </row>
    <row r="8256" spans="2:4" x14ac:dyDescent="0.2">
      <c r="B8256" s="2"/>
      <c r="C8256" s="2"/>
      <c r="D8256" s="2"/>
    </row>
    <row r="8257" spans="2:4" x14ac:dyDescent="0.2">
      <c r="B8257" s="2"/>
      <c r="C8257" s="2"/>
      <c r="D8257" s="2"/>
    </row>
    <row r="8258" spans="2:4" x14ac:dyDescent="0.2">
      <c r="B8258" s="2"/>
      <c r="C8258" s="2"/>
      <c r="D8258" s="2"/>
    </row>
    <row r="8259" spans="2:4" x14ac:dyDescent="0.2">
      <c r="B8259" s="2"/>
      <c r="C8259" s="2"/>
      <c r="D8259" s="2"/>
    </row>
    <row r="8260" spans="2:4" x14ac:dyDescent="0.2">
      <c r="B8260" s="2"/>
      <c r="C8260" s="2"/>
      <c r="D8260" s="2"/>
    </row>
    <row r="8261" spans="2:4" x14ac:dyDescent="0.2">
      <c r="B8261" s="2"/>
      <c r="C8261" s="2"/>
      <c r="D8261" s="2"/>
    </row>
    <row r="8262" spans="2:4" x14ac:dyDescent="0.2">
      <c r="B8262" s="2"/>
      <c r="C8262" s="2"/>
      <c r="D8262" s="2"/>
    </row>
    <row r="8263" spans="2:4" x14ac:dyDescent="0.2">
      <c r="B8263" s="2"/>
      <c r="C8263" s="2"/>
      <c r="D8263" s="2"/>
    </row>
    <row r="8264" spans="2:4" x14ac:dyDescent="0.2">
      <c r="B8264" s="2"/>
      <c r="C8264" s="2"/>
      <c r="D8264" s="2"/>
    </row>
    <row r="8265" spans="2:4" x14ac:dyDescent="0.2">
      <c r="B8265" s="2"/>
      <c r="C8265" s="2"/>
      <c r="D8265" s="2"/>
    </row>
    <row r="8266" spans="2:4" x14ac:dyDescent="0.2">
      <c r="B8266" s="2"/>
      <c r="C8266" s="2"/>
      <c r="D8266" s="2"/>
    </row>
    <row r="8267" spans="2:4" x14ac:dyDescent="0.2">
      <c r="B8267" s="2"/>
      <c r="C8267" s="2"/>
      <c r="D8267" s="2"/>
    </row>
    <row r="8268" spans="2:4" x14ac:dyDescent="0.2">
      <c r="B8268" s="2"/>
      <c r="C8268" s="2"/>
      <c r="D8268" s="2"/>
    </row>
    <row r="8269" spans="2:4" x14ac:dyDescent="0.2">
      <c r="B8269" s="2"/>
      <c r="C8269" s="2"/>
      <c r="D8269" s="2"/>
    </row>
    <row r="8270" spans="2:4" x14ac:dyDescent="0.2">
      <c r="B8270" s="2"/>
      <c r="C8270" s="2"/>
      <c r="D8270" s="2"/>
    </row>
    <row r="8271" spans="2:4" x14ac:dyDescent="0.2">
      <c r="B8271" s="2"/>
      <c r="C8271" s="2"/>
      <c r="D8271" s="2"/>
    </row>
    <row r="8272" spans="2:4" x14ac:dyDescent="0.2">
      <c r="B8272" s="2"/>
      <c r="C8272" s="2"/>
      <c r="D8272" s="2"/>
    </row>
    <row r="8273" spans="2:4" x14ac:dyDescent="0.2">
      <c r="B8273" s="2"/>
      <c r="C8273" s="2"/>
      <c r="D8273" s="2"/>
    </row>
    <row r="8274" spans="2:4" x14ac:dyDescent="0.2">
      <c r="B8274" s="2"/>
      <c r="C8274" s="2"/>
      <c r="D8274" s="2"/>
    </row>
    <row r="8275" spans="2:4" x14ac:dyDescent="0.2">
      <c r="B8275" s="2"/>
      <c r="C8275" s="2"/>
      <c r="D8275" s="2"/>
    </row>
    <row r="8276" spans="2:4" x14ac:dyDescent="0.2">
      <c r="B8276" s="2"/>
      <c r="C8276" s="2"/>
      <c r="D8276" s="2"/>
    </row>
    <row r="8277" spans="2:4" x14ac:dyDescent="0.2">
      <c r="B8277" s="2"/>
      <c r="C8277" s="2"/>
      <c r="D8277" s="2"/>
    </row>
    <row r="8278" spans="2:4" x14ac:dyDescent="0.2">
      <c r="B8278" s="2"/>
      <c r="C8278" s="2"/>
      <c r="D8278" s="2"/>
    </row>
    <row r="8279" spans="2:4" x14ac:dyDescent="0.2">
      <c r="B8279" s="2"/>
      <c r="C8279" s="2"/>
      <c r="D8279" s="2"/>
    </row>
    <row r="8280" spans="2:4" x14ac:dyDescent="0.2">
      <c r="B8280" s="2"/>
      <c r="C8280" s="2"/>
      <c r="D8280" s="2"/>
    </row>
    <row r="8281" spans="2:4" x14ac:dyDescent="0.2">
      <c r="B8281" s="2"/>
      <c r="C8281" s="2"/>
      <c r="D8281" s="2"/>
    </row>
    <row r="8282" spans="2:4" x14ac:dyDescent="0.2">
      <c r="B8282" s="2"/>
      <c r="C8282" s="2"/>
      <c r="D8282" s="2"/>
    </row>
    <row r="8283" spans="2:4" x14ac:dyDescent="0.2">
      <c r="B8283" s="2"/>
      <c r="C8283" s="2"/>
      <c r="D8283" s="2"/>
    </row>
    <row r="8284" spans="2:4" x14ac:dyDescent="0.2">
      <c r="B8284" s="2"/>
      <c r="C8284" s="2"/>
      <c r="D8284" s="2"/>
    </row>
    <row r="8285" spans="2:4" x14ac:dyDescent="0.2">
      <c r="B8285" s="2"/>
      <c r="C8285" s="2"/>
      <c r="D8285" s="2"/>
    </row>
    <row r="8286" spans="2:4" x14ac:dyDescent="0.2">
      <c r="B8286" s="2"/>
      <c r="C8286" s="2"/>
      <c r="D8286" s="2"/>
    </row>
    <row r="8287" spans="2:4" x14ac:dyDescent="0.2">
      <c r="B8287" s="2"/>
      <c r="C8287" s="2"/>
      <c r="D8287" s="2"/>
    </row>
    <row r="8288" spans="2:4" x14ac:dyDescent="0.2">
      <c r="B8288" s="2"/>
      <c r="C8288" s="2"/>
      <c r="D8288" s="2"/>
    </row>
    <row r="8289" spans="2:4" x14ac:dyDescent="0.2">
      <c r="B8289" s="2"/>
      <c r="C8289" s="2"/>
      <c r="D8289" s="2"/>
    </row>
    <row r="8290" spans="2:4" x14ac:dyDescent="0.2">
      <c r="B8290" s="2"/>
      <c r="C8290" s="2"/>
      <c r="D8290" s="2"/>
    </row>
    <row r="8291" spans="2:4" x14ac:dyDescent="0.2">
      <c r="B8291" s="2"/>
      <c r="C8291" s="2"/>
      <c r="D8291" s="2"/>
    </row>
    <row r="8292" spans="2:4" x14ac:dyDescent="0.2">
      <c r="B8292" s="2"/>
      <c r="C8292" s="2"/>
      <c r="D8292" s="2"/>
    </row>
    <row r="8293" spans="2:4" x14ac:dyDescent="0.2">
      <c r="B8293" s="2"/>
      <c r="C8293" s="2"/>
      <c r="D8293" s="2"/>
    </row>
    <row r="8294" spans="2:4" x14ac:dyDescent="0.2">
      <c r="B8294" s="2"/>
      <c r="C8294" s="2"/>
      <c r="D8294" s="2"/>
    </row>
    <row r="8295" spans="2:4" x14ac:dyDescent="0.2">
      <c r="B8295" s="2"/>
      <c r="C8295" s="2"/>
      <c r="D8295" s="2"/>
    </row>
    <row r="8296" spans="2:4" x14ac:dyDescent="0.2">
      <c r="B8296" s="2"/>
      <c r="C8296" s="2"/>
      <c r="D8296" s="2"/>
    </row>
    <row r="8297" spans="2:4" x14ac:dyDescent="0.2">
      <c r="B8297" s="2"/>
      <c r="C8297" s="2"/>
      <c r="D8297" s="2"/>
    </row>
    <row r="8298" spans="2:4" x14ac:dyDescent="0.2">
      <c r="B8298" s="2"/>
      <c r="C8298" s="2"/>
      <c r="D8298" s="2"/>
    </row>
    <row r="8299" spans="2:4" x14ac:dyDescent="0.2">
      <c r="B8299" s="2"/>
      <c r="C8299" s="2"/>
      <c r="D8299" s="2"/>
    </row>
    <row r="8300" spans="2:4" x14ac:dyDescent="0.2">
      <c r="B8300" s="2"/>
      <c r="C8300" s="2"/>
      <c r="D8300" s="2"/>
    </row>
    <row r="8301" spans="2:4" x14ac:dyDescent="0.2">
      <c r="B8301" s="2"/>
      <c r="C8301" s="2"/>
      <c r="D8301" s="2"/>
    </row>
    <row r="8302" spans="2:4" x14ac:dyDescent="0.2">
      <c r="B8302" s="2"/>
      <c r="C8302" s="2"/>
      <c r="D8302" s="2"/>
    </row>
    <row r="8303" spans="2:4" x14ac:dyDescent="0.2">
      <c r="B8303" s="2"/>
      <c r="C8303" s="2"/>
      <c r="D8303" s="2"/>
    </row>
    <row r="8304" spans="2:4" x14ac:dyDescent="0.2">
      <c r="B8304" s="2"/>
      <c r="C8304" s="2"/>
      <c r="D8304" s="2"/>
    </row>
    <row r="8305" spans="2:4" x14ac:dyDescent="0.2">
      <c r="B8305" s="2"/>
      <c r="C8305" s="2"/>
      <c r="D8305" s="2"/>
    </row>
    <row r="8306" spans="2:4" x14ac:dyDescent="0.2">
      <c r="B8306" s="2"/>
      <c r="C8306" s="2"/>
      <c r="D8306" s="2"/>
    </row>
    <row r="8307" spans="2:4" x14ac:dyDescent="0.2">
      <c r="B8307" s="2"/>
      <c r="C8307" s="2"/>
      <c r="D8307" s="2"/>
    </row>
    <row r="8308" spans="2:4" x14ac:dyDescent="0.2">
      <c r="B8308" s="2"/>
      <c r="C8308" s="2"/>
      <c r="D8308" s="2"/>
    </row>
    <row r="8309" spans="2:4" x14ac:dyDescent="0.2">
      <c r="B8309" s="2"/>
      <c r="C8309" s="2"/>
      <c r="D8309" s="2"/>
    </row>
    <row r="8310" spans="2:4" x14ac:dyDescent="0.2">
      <c r="B8310" s="2"/>
      <c r="C8310" s="2"/>
      <c r="D8310" s="2"/>
    </row>
    <row r="8311" spans="2:4" x14ac:dyDescent="0.2">
      <c r="B8311" s="2"/>
      <c r="C8311" s="2"/>
      <c r="D8311" s="2"/>
    </row>
    <row r="8312" spans="2:4" x14ac:dyDescent="0.2">
      <c r="B8312" s="2"/>
      <c r="C8312" s="2"/>
      <c r="D8312" s="2"/>
    </row>
    <row r="8313" spans="2:4" x14ac:dyDescent="0.2">
      <c r="B8313" s="2"/>
      <c r="C8313" s="2"/>
      <c r="D8313" s="2"/>
    </row>
    <row r="8314" spans="2:4" x14ac:dyDescent="0.2">
      <c r="B8314" s="2"/>
      <c r="C8314" s="2"/>
      <c r="D8314" s="2"/>
    </row>
    <row r="8315" spans="2:4" x14ac:dyDescent="0.2">
      <c r="B8315" s="2"/>
      <c r="C8315" s="2"/>
      <c r="D8315" s="2"/>
    </row>
    <row r="8316" spans="2:4" x14ac:dyDescent="0.2">
      <c r="B8316" s="2"/>
      <c r="C8316" s="2"/>
      <c r="D8316" s="2"/>
    </row>
    <row r="8317" spans="2:4" x14ac:dyDescent="0.2">
      <c r="B8317" s="2"/>
      <c r="C8317" s="2"/>
      <c r="D8317" s="2"/>
    </row>
    <row r="8318" spans="2:4" x14ac:dyDescent="0.2">
      <c r="B8318" s="2"/>
      <c r="C8318" s="2"/>
      <c r="D8318" s="2"/>
    </row>
    <row r="8319" spans="2:4" x14ac:dyDescent="0.2">
      <c r="B8319" s="2"/>
      <c r="C8319" s="2"/>
      <c r="D8319" s="2"/>
    </row>
    <row r="8320" spans="2:4" x14ac:dyDescent="0.2">
      <c r="B8320" s="2"/>
      <c r="C8320" s="2"/>
      <c r="D8320" s="2"/>
    </row>
    <row r="8321" spans="2:4" x14ac:dyDescent="0.2">
      <c r="B8321" s="2"/>
      <c r="C8321" s="2"/>
      <c r="D8321" s="2"/>
    </row>
    <row r="8322" spans="2:4" x14ac:dyDescent="0.2">
      <c r="B8322" s="2"/>
      <c r="C8322" s="2"/>
      <c r="D8322" s="2"/>
    </row>
    <row r="8323" spans="2:4" x14ac:dyDescent="0.2">
      <c r="B8323" s="2"/>
      <c r="C8323" s="2"/>
      <c r="D8323" s="2"/>
    </row>
    <row r="8324" spans="2:4" x14ac:dyDescent="0.2">
      <c r="B8324" s="2"/>
      <c r="C8324" s="2"/>
      <c r="D8324" s="2"/>
    </row>
    <row r="8325" spans="2:4" x14ac:dyDescent="0.2">
      <c r="B8325" s="2"/>
      <c r="C8325" s="2"/>
      <c r="D8325" s="2"/>
    </row>
    <row r="8326" spans="2:4" x14ac:dyDescent="0.2">
      <c r="B8326" s="2"/>
      <c r="C8326" s="2"/>
      <c r="D8326" s="2"/>
    </row>
    <row r="8327" spans="2:4" x14ac:dyDescent="0.2">
      <c r="B8327" s="2"/>
      <c r="C8327" s="2"/>
      <c r="D8327" s="2"/>
    </row>
    <row r="8328" spans="2:4" x14ac:dyDescent="0.2">
      <c r="B8328" s="2"/>
      <c r="C8328" s="2"/>
      <c r="D8328" s="2"/>
    </row>
    <row r="8329" spans="2:4" x14ac:dyDescent="0.2">
      <c r="B8329" s="2"/>
      <c r="C8329" s="2"/>
      <c r="D8329" s="2"/>
    </row>
    <row r="8330" spans="2:4" x14ac:dyDescent="0.2">
      <c r="B8330" s="2"/>
      <c r="C8330" s="2"/>
      <c r="D8330" s="2"/>
    </row>
    <row r="8331" spans="2:4" x14ac:dyDescent="0.2">
      <c r="B8331" s="2"/>
      <c r="C8331" s="2"/>
      <c r="D8331" s="2"/>
    </row>
    <row r="8332" spans="2:4" x14ac:dyDescent="0.2">
      <c r="B8332" s="2"/>
      <c r="C8332" s="2"/>
      <c r="D8332" s="2"/>
    </row>
    <row r="8333" spans="2:4" x14ac:dyDescent="0.2">
      <c r="B8333" s="2"/>
      <c r="C8333" s="2"/>
      <c r="D8333" s="2"/>
    </row>
    <row r="8334" spans="2:4" x14ac:dyDescent="0.2">
      <c r="B8334" s="2"/>
      <c r="C8334" s="2"/>
      <c r="D8334" s="2"/>
    </row>
    <row r="8335" spans="2:4" x14ac:dyDescent="0.2">
      <c r="B8335" s="2"/>
      <c r="C8335" s="2"/>
      <c r="D8335" s="2"/>
    </row>
    <row r="8336" spans="2:4" x14ac:dyDescent="0.2">
      <c r="B8336" s="2"/>
      <c r="C8336" s="2"/>
      <c r="D8336" s="2"/>
    </row>
    <row r="8337" spans="2:4" x14ac:dyDescent="0.2">
      <c r="B8337" s="2"/>
      <c r="C8337" s="2"/>
      <c r="D8337" s="2"/>
    </row>
    <row r="8338" spans="2:4" x14ac:dyDescent="0.2">
      <c r="B8338" s="2"/>
      <c r="C8338" s="2"/>
      <c r="D8338" s="2"/>
    </row>
    <row r="8339" spans="2:4" x14ac:dyDescent="0.2">
      <c r="B8339" s="2"/>
      <c r="C8339" s="2"/>
      <c r="D8339" s="2"/>
    </row>
    <row r="8340" spans="2:4" x14ac:dyDescent="0.2">
      <c r="B8340" s="2"/>
      <c r="C8340" s="2"/>
      <c r="D8340" s="2"/>
    </row>
    <row r="8341" spans="2:4" x14ac:dyDescent="0.2">
      <c r="B8341" s="2"/>
      <c r="C8341" s="2"/>
      <c r="D8341" s="2"/>
    </row>
    <row r="8342" spans="2:4" x14ac:dyDescent="0.2">
      <c r="B8342" s="2"/>
      <c r="C8342" s="2"/>
      <c r="D8342" s="2"/>
    </row>
    <row r="8343" spans="2:4" x14ac:dyDescent="0.2">
      <c r="B8343" s="2"/>
      <c r="C8343" s="2"/>
      <c r="D8343" s="2"/>
    </row>
    <row r="8344" spans="2:4" x14ac:dyDescent="0.2">
      <c r="B8344" s="2"/>
      <c r="C8344" s="2"/>
      <c r="D8344" s="2"/>
    </row>
    <row r="8345" spans="2:4" x14ac:dyDescent="0.2">
      <c r="B8345" s="2"/>
      <c r="C8345" s="2"/>
      <c r="D8345" s="2"/>
    </row>
    <row r="8346" spans="2:4" x14ac:dyDescent="0.2">
      <c r="B8346" s="2"/>
      <c r="C8346" s="2"/>
      <c r="D8346" s="2"/>
    </row>
    <row r="8347" spans="2:4" x14ac:dyDescent="0.2">
      <c r="B8347" s="2"/>
      <c r="C8347" s="2"/>
      <c r="D8347" s="2"/>
    </row>
    <row r="8348" spans="2:4" x14ac:dyDescent="0.2">
      <c r="B8348" s="2"/>
      <c r="C8348" s="2"/>
      <c r="D8348" s="2"/>
    </row>
    <row r="8349" spans="2:4" x14ac:dyDescent="0.2">
      <c r="B8349" s="2"/>
      <c r="C8349" s="2"/>
      <c r="D8349" s="2"/>
    </row>
    <row r="8350" spans="2:4" x14ac:dyDescent="0.2">
      <c r="B8350" s="2"/>
      <c r="C8350" s="2"/>
      <c r="D8350" s="2"/>
    </row>
    <row r="8351" spans="2:4" x14ac:dyDescent="0.2">
      <c r="B8351" s="2"/>
      <c r="C8351" s="2"/>
      <c r="D8351" s="2"/>
    </row>
    <row r="8352" spans="2:4" x14ac:dyDescent="0.2">
      <c r="B8352" s="2"/>
      <c r="C8352" s="2"/>
      <c r="D8352" s="2"/>
    </row>
    <row r="8353" spans="2:4" x14ac:dyDescent="0.2">
      <c r="B8353" s="2"/>
      <c r="C8353" s="2"/>
      <c r="D8353" s="2"/>
    </row>
    <row r="8354" spans="2:4" x14ac:dyDescent="0.2">
      <c r="B8354" s="2"/>
      <c r="C8354" s="2"/>
      <c r="D8354" s="2"/>
    </row>
    <row r="8355" spans="2:4" x14ac:dyDescent="0.2">
      <c r="B8355" s="2"/>
      <c r="C8355" s="2"/>
      <c r="D8355" s="2"/>
    </row>
    <row r="8356" spans="2:4" x14ac:dyDescent="0.2">
      <c r="B8356" s="2"/>
      <c r="C8356" s="2"/>
      <c r="D8356" s="2"/>
    </row>
    <row r="8357" spans="2:4" x14ac:dyDescent="0.2">
      <c r="B8357" s="2"/>
      <c r="C8357" s="2"/>
      <c r="D8357" s="2"/>
    </row>
    <row r="8358" spans="2:4" x14ac:dyDescent="0.2">
      <c r="B8358" s="2"/>
      <c r="C8358" s="2"/>
      <c r="D8358" s="2"/>
    </row>
    <row r="8359" spans="2:4" x14ac:dyDescent="0.2">
      <c r="B8359" s="2"/>
      <c r="C8359" s="2"/>
      <c r="D8359" s="2"/>
    </row>
    <row r="8360" spans="2:4" x14ac:dyDescent="0.2">
      <c r="B8360" s="2"/>
      <c r="C8360" s="2"/>
      <c r="D8360" s="2"/>
    </row>
    <row r="8361" spans="2:4" x14ac:dyDescent="0.2">
      <c r="B8361" s="2"/>
      <c r="C8361" s="2"/>
      <c r="D8361" s="2"/>
    </row>
    <row r="8362" spans="2:4" x14ac:dyDescent="0.2">
      <c r="B8362" s="2"/>
      <c r="C8362" s="2"/>
      <c r="D8362" s="2"/>
    </row>
    <row r="8363" spans="2:4" x14ac:dyDescent="0.2">
      <c r="B8363" s="2"/>
      <c r="C8363" s="2"/>
      <c r="D8363" s="2"/>
    </row>
    <row r="8364" spans="2:4" x14ac:dyDescent="0.2">
      <c r="B8364" s="2"/>
      <c r="C8364" s="2"/>
      <c r="D8364" s="2"/>
    </row>
    <row r="8365" spans="2:4" x14ac:dyDescent="0.2">
      <c r="B8365" s="2"/>
      <c r="C8365" s="2"/>
      <c r="D8365" s="2"/>
    </row>
    <row r="8366" spans="2:4" x14ac:dyDescent="0.2">
      <c r="B8366" s="2"/>
      <c r="C8366" s="2"/>
      <c r="D8366" s="2"/>
    </row>
    <row r="8367" spans="2:4" x14ac:dyDescent="0.2">
      <c r="B8367" s="2"/>
      <c r="C8367" s="2"/>
      <c r="D8367" s="2"/>
    </row>
    <row r="8368" spans="2:4" x14ac:dyDescent="0.2">
      <c r="B8368" s="2"/>
      <c r="C8368" s="2"/>
      <c r="D8368" s="2"/>
    </row>
    <row r="8369" spans="2:4" x14ac:dyDescent="0.2">
      <c r="B8369" s="2"/>
      <c r="C8369" s="2"/>
      <c r="D8369" s="2"/>
    </row>
    <row r="8370" spans="2:4" x14ac:dyDescent="0.2">
      <c r="B8370" s="2"/>
      <c r="C8370" s="2"/>
      <c r="D8370" s="2"/>
    </row>
    <row r="8371" spans="2:4" x14ac:dyDescent="0.2">
      <c r="B8371" s="2"/>
      <c r="C8371" s="2"/>
      <c r="D8371" s="2"/>
    </row>
    <row r="8372" spans="2:4" x14ac:dyDescent="0.2">
      <c r="B8372" s="2"/>
      <c r="C8372" s="2"/>
      <c r="D8372" s="2"/>
    </row>
    <row r="8373" spans="2:4" x14ac:dyDescent="0.2">
      <c r="B8373" s="2"/>
      <c r="C8373" s="2"/>
      <c r="D8373" s="2"/>
    </row>
    <row r="8374" spans="2:4" x14ac:dyDescent="0.2">
      <c r="B8374" s="2"/>
      <c r="C8374" s="2"/>
      <c r="D8374" s="2"/>
    </row>
    <row r="8375" spans="2:4" x14ac:dyDescent="0.2">
      <c r="B8375" s="2"/>
      <c r="C8375" s="2"/>
      <c r="D8375" s="2"/>
    </row>
    <row r="8376" spans="2:4" x14ac:dyDescent="0.2">
      <c r="B8376" s="2"/>
      <c r="C8376" s="2"/>
      <c r="D8376" s="2"/>
    </row>
    <row r="8377" spans="2:4" x14ac:dyDescent="0.2">
      <c r="B8377" s="2"/>
      <c r="C8377" s="2"/>
      <c r="D8377" s="2"/>
    </row>
    <row r="8378" spans="2:4" x14ac:dyDescent="0.2">
      <c r="B8378" s="2"/>
      <c r="C8378" s="2"/>
      <c r="D8378" s="2"/>
    </row>
    <row r="8379" spans="2:4" x14ac:dyDescent="0.2">
      <c r="B8379" s="2"/>
      <c r="C8379" s="2"/>
      <c r="D8379" s="2"/>
    </row>
    <row r="8380" spans="2:4" x14ac:dyDescent="0.2">
      <c r="B8380" s="2"/>
      <c r="C8380" s="2"/>
      <c r="D8380" s="2"/>
    </row>
    <row r="8381" spans="2:4" x14ac:dyDescent="0.2">
      <c r="B8381" s="2"/>
      <c r="C8381" s="2"/>
      <c r="D8381" s="2"/>
    </row>
    <row r="8382" spans="2:4" x14ac:dyDescent="0.2">
      <c r="B8382" s="2"/>
      <c r="C8382" s="2"/>
      <c r="D8382" s="2"/>
    </row>
    <row r="8383" spans="2:4" x14ac:dyDescent="0.2">
      <c r="B8383" s="2"/>
      <c r="C8383" s="2"/>
      <c r="D8383" s="2"/>
    </row>
    <row r="8384" spans="2:4" x14ac:dyDescent="0.2">
      <c r="B8384" s="2"/>
      <c r="C8384" s="2"/>
      <c r="D8384" s="2"/>
    </row>
    <row r="8385" spans="2:4" x14ac:dyDescent="0.2">
      <c r="B8385" s="2"/>
      <c r="C8385" s="2"/>
      <c r="D8385" s="2"/>
    </row>
    <row r="8386" spans="2:4" x14ac:dyDescent="0.2">
      <c r="B8386" s="2"/>
      <c r="C8386" s="2"/>
      <c r="D8386" s="2"/>
    </row>
    <row r="8387" spans="2:4" x14ac:dyDescent="0.2">
      <c r="B8387" s="2"/>
      <c r="C8387" s="2"/>
      <c r="D8387" s="2"/>
    </row>
    <row r="8388" spans="2:4" x14ac:dyDescent="0.2">
      <c r="B8388" s="2"/>
      <c r="C8388" s="2"/>
      <c r="D8388" s="2"/>
    </row>
    <row r="8389" spans="2:4" x14ac:dyDescent="0.2">
      <c r="B8389" s="2"/>
      <c r="C8389" s="2"/>
      <c r="D8389" s="2"/>
    </row>
    <row r="8390" spans="2:4" x14ac:dyDescent="0.2">
      <c r="B8390" s="2"/>
      <c r="C8390" s="2"/>
      <c r="D8390" s="2"/>
    </row>
    <row r="8391" spans="2:4" x14ac:dyDescent="0.2">
      <c r="B8391" s="2"/>
      <c r="C8391" s="2"/>
      <c r="D8391" s="2"/>
    </row>
    <row r="8392" spans="2:4" x14ac:dyDescent="0.2">
      <c r="B8392" s="2"/>
      <c r="C8392" s="2"/>
      <c r="D8392" s="2"/>
    </row>
    <row r="8393" spans="2:4" x14ac:dyDescent="0.2">
      <c r="B8393" s="2"/>
      <c r="C8393" s="2"/>
      <c r="D8393" s="2"/>
    </row>
    <row r="8394" spans="2:4" x14ac:dyDescent="0.2">
      <c r="B8394" s="2"/>
      <c r="C8394" s="2"/>
      <c r="D8394" s="2"/>
    </row>
    <row r="8395" spans="2:4" x14ac:dyDescent="0.2">
      <c r="B8395" s="2"/>
      <c r="C8395" s="2"/>
      <c r="D8395" s="2"/>
    </row>
    <row r="8396" spans="2:4" x14ac:dyDescent="0.2">
      <c r="B8396" s="2"/>
      <c r="C8396" s="2"/>
      <c r="D8396" s="2"/>
    </row>
    <row r="8397" spans="2:4" x14ac:dyDescent="0.2">
      <c r="B8397" s="2"/>
      <c r="C8397" s="2"/>
      <c r="D8397" s="2"/>
    </row>
    <row r="8398" spans="2:4" x14ac:dyDescent="0.2">
      <c r="B8398" s="2"/>
      <c r="C8398" s="2"/>
      <c r="D8398" s="2"/>
    </row>
    <row r="8399" spans="2:4" x14ac:dyDescent="0.2">
      <c r="B8399" s="2"/>
      <c r="C8399" s="2"/>
      <c r="D8399" s="2"/>
    </row>
    <row r="8400" spans="2:4" x14ac:dyDescent="0.2">
      <c r="B8400" s="2"/>
      <c r="C8400" s="2"/>
      <c r="D8400" s="2"/>
    </row>
    <row r="8401" spans="2:4" x14ac:dyDescent="0.2">
      <c r="B8401" s="2"/>
      <c r="C8401" s="2"/>
      <c r="D8401" s="2"/>
    </row>
    <row r="8402" spans="2:4" x14ac:dyDescent="0.2">
      <c r="B8402" s="2"/>
      <c r="C8402" s="2"/>
      <c r="D8402" s="2"/>
    </row>
    <row r="8403" spans="2:4" x14ac:dyDescent="0.2">
      <c r="B8403" s="2"/>
      <c r="C8403" s="2"/>
      <c r="D8403" s="2"/>
    </row>
    <row r="8404" spans="2:4" x14ac:dyDescent="0.2">
      <c r="B8404" s="2"/>
      <c r="C8404" s="2"/>
      <c r="D8404" s="2"/>
    </row>
    <row r="8405" spans="2:4" x14ac:dyDescent="0.2">
      <c r="B8405" s="2"/>
      <c r="C8405" s="2"/>
      <c r="D8405" s="2"/>
    </row>
    <row r="8406" spans="2:4" x14ac:dyDescent="0.2">
      <c r="B8406" s="2"/>
      <c r="C8406" s="2"/>
      <c r="D8406" s="2"/>
    </row>
    <row r="8407" spans="2:4" x14ac:dyDescent="0.2">
      <c r="B8407" s="2"/>
      <c r="C8407" s="2"/>
      <c r="D8407" s="2"/>
    </row>
    <row r="8408" spans="2:4" x14ac:dyDescent="0.2">
      <c r="B8408" s="2"/>
      <c r="C8408" s="2"/>
      <c r="D8408" s="2"/>
    </row>
    <row r="8409" spans="2:4" x14ac:dyDescent="0.2">
      <c r="B8409" s="2"/>
      <c r="C8409" s="2"/>
      <c r="D8409" s="2"/>
    </row>
    <row r="8410" spans="2:4" x14ac:dyDescent="0.2">
      <c r="B8410" s="2"/>
      <c r="C8410" s="2"/>
      <c r="D8410" s="2"/>
    </row>
    <row r="8411" spans="2:4" x14ac:dyDescent="0.2">
      <c r="B8411" s="2"/>
      <c r="C8411" s="2"/>
      <c r="D8411" s="2"/>
    </row>
    <row r="8412" spans="2:4" x14ac:dyDescent="0.2">
      <c r="B8412" s="2"/>
      <c r="C8412" s="2"/>
      <c r="D8412" s="2"/>
    </row>
    <row r="8413" spans="2:4" x14ac:dyDescent="0.2">
      <c r="B8413" s="2"/>
      <c r="C8413" s="2"/>
      <c r="D8413" s="2"/>
    </row>
    <row r="8414" spans="2:4" x14ac:dyDescent="0.2">
      <c r="B8414" s="2"/>
      <c r="C8414" s="2"/>
      <c r="D8414" s="2"/>
    </row>
    <row r="8415" spans="2:4" x14ac:dyDescent="0.2">
      <c r="B8415" s="2"/>
      <c r="C8415" s="2"/>
      <c r="D8415" s="2"/>
    </row>
    <row r="8416" spans="2:4" x14ac:dyDescent="0.2">
      <c r="B8416" s="2"/>
      <c r="C8416" s="2"/>
      <c r="D8416" s="2"/>
    </row>
    <row r="8417" spans="2:4" x14ac:dyDescent="0.2">
      <c r="B8417" s="2"/>
      <c r="C8417" s="2"/>
      <c r="D8417" s="2"/>
    </row>
    <row r="8418" spans="2:4" x14ac:dyDescent="0.2">
      <c r="B8418" s="2"/>
      <c r="C8418" s="2"/>
      <c r="D8418" s="2"/>
    </row>
    <row r="8419" spans="2:4" x14ac:dyDescent="0.2">
      <c r="B8419" s="2"/>
      <c r="C8419" s="2"/>
      <c r="D8419" s="2"/>
    </row>
    <row r="8420" spans="2:4" x14ac:dyDescent="0.2">
      <c r="B8420" s="2"/>
      <c r="C8420" s="2"/>
      <c r="D8420" s="2"/>
    </row>
    <row r="8421" spans="2:4" x14ac:dyDescent="0.2">
      <c r="B8421" s="2"/>
      <c r="C8421" s="2"/>
      <c r="D8421" s="2"/>
    </row>
    <row r="8422" spans="2:4" x14ac:dyDescent="0.2">
      <c r="B8422" s="2"/>
      <c r="C8422" s="2"/>
      <c r="D8422" s="2"/>
    </row>
    <row r="8423" spans="2:4" x14ac:dyDescent="0.2">
      <c r="B8423" s="2"/>
      <c r="C8423" s="2"/>
      <c r="D8423" s="2"/>
    </row>
    <row r="8424" spans="2:4" x14ac:dyDescent="0.2">
      <c r="B8424" s="2"/>
      <c r="C8424" s="2"/>
      <c r="D8424" s="2"/>
    </row>
    <row r="8425" spans="2:4" x14ac:dyDescent="0.2">
      <c r="B8425" s="2"/>
      <c r="C8425" s="2"/>
      <c r="D8425" s="2"/>
    </row>
    <row r="8426" spans="2:4" x14ac:dyDescent="0.2">
      <c r="B8426" s="2"/>
      <c r="C8426" s="2"/>
      <c r="D8426" s="2"/>
    </row>
    <row r="8427" spans="2:4" x14ac:dyDescent="0.2">
      <c r="B8427" s="2"/>
      <c r="C8427" s="2"/>
      <c r="D8427" s="2"/>
    </row>
    <row r="8428" spans="2:4" x14ac:dyDescent="0.2">
      <c r="B8428" s="2"/>
      <c r="C8428" s="2"/>
      <c r="D8428" s="2"/>
    </row>
    <row r="8429" spans="2:4" x14ac:dyDescent="0.2">
      <c r="B8429" s="2"/>
      <c r="C8429" s="2"/>
      <c r="D8429" s="2"/>
    </row>
    <row r="8430" spans="2:4" x14ac:dyDescent="0.2">
      <c r="B8430" s="2"/>
      <c r="C8430" s="2"/>
      <c r="D8430" s="2"/>
    </row>
    <row r="8431" spans="2:4" x14ac:dyDescent="0.2">
      <c r="B8431" s="2"/>
      <c r="C8431" s="2"/>
      <c r="D8431" s="2"/>
    </row>
    <row r="8432" spans="2:4" x14ac:dyDescent="0.2">
      <c r="B8432" s="2"/>
      <c r="C8432" s="2"/>
      <c r="D8432" s="2"/>
    </row>
    <row r="8433" spans="2:4" x14ac:dyDescent="0.2">
      <c r="B8433" s="2"/>
      <c r="C8433" s="2"/>
      <c r="D8433" s="2"/>
    </row>
    <row r="8434" spans="2:4" x14ac:dyDescent="0.2">
      <c r="B8434" s="2"/>
      <c r="C8434" s="2"/>
      <c r="D8434" s="2"/>
    </row>
    <row r="8435" spans="2:4" x14ac:dyDescent="0.2">
      <c r="B8435" s="2"/>
      <c r="C8435" s="2"/>
      <c r="D8435" s="2"/>
    </row>
    <row r="8436" spans="2:4" x14ac:dyDescent="0.2">
      <c r="B8436" s="2"/>
      <c r="C8436" s="2"/>
      <c r="D8436" s="2"/>
    </row>
    <row r="8437" spans="2:4" x14ac:dyDescent="0.2">
      <c r="B8437" s="2"/>
      <c r="C8437" s="2"/>
      <c r="D8437" s="2"/>
    </row>
    <row r="8438" spans="2:4" x14ac:dyDescent="0.2">
      <c r="B8438" s="2"/>
      <c r="C8438" s="2"/>
      <c r="D8438" s="2"/>
    </row>
    <row r="8439" spans="2:4" x14ac:dyDescent="0.2">
      <c r="B8439" s="2"/>
      <c r="C8439" s="2"/>
      <c r="D8439" s="2"/>
    </row>
    <row r="8440" spans="2:4" x14ac:dyDescent="0.2">
      <c r="B8440" s="2"/>
      <c r="C8440" s="2"/>
      <c r="D8440" s="2"/>
    </row>
    <row r="8441" spans="2:4" x14ac:dyDescent="0.2">
      <c r="B8441" s="2"/>
      <c r="C8441" s="2"/>
      <c r="D8441" s="2"/>
    </row>
    <row r="8442" spans="2:4" x14ac:dyDescent="0.2">
      <c r="B8442" s="2"/>
      <c r="C8442" s="2"/>
      <c r="D8442" s="2"/>
    </row>
    <row r="8443" spans="2:4" x14ac:dyDescent="0.2">
      <c r="B8443" s="2"/>
      <c r="C8443" s="2"/>
      <c r="D8443" s="2"/>
    </row>
    <row r="8444" spans="2:4" x14ac:dyDescent="0.2">
      <c r="B8444" s="2"/>
      <c r="C8444" s="2"/>
      <c r="D8444" s="2"/>
    </row>
    <row r="8445" spans="2:4" x14ac:dyDescent="0.2">
      <c r="B8445" s="2"/>
      <c r="C8445" s="2"/>
      <c r="D8445" s="2"/>
    </row>
    <row r="8446" spans="2:4" x14ac:dyDescent="0.2">
      <c r="B8446" s="2"/>
      <c r="C8446" s="2"/>
      <c r="D8446" s="2"/>
    </row>
    <row r="8447" spans="2:4" x14ac:dyDescent="0.2">
      <c r="B8447" s="2"/>
      <c r="C8447" s="2"/>
      <c r="D8447" s="2"/>
    </row>
    <row r="8448" spans="2:4" x14ac:dyDescent="0.2">
      <c r="B8448" s="2"/>
      <c r="C8448" s="2"/>
      <c r="D8448" s="2"/>
    </row>
    <row r="8449" spans="2:4" x14ac:dyDescent="0.2">
      <c r="B8449" s="2"/>
      <c r="C8449" s="2"/>
      <c r="D8449" s="2"/>
    </row>
    <row r="8450" spans="2:4" x14ac:dyDescent="0.2">
      <c r="B8450" s="2"/>
      <c r="C8450" s="2"/>
      <c r="D8450" s="2"/>
    </row>
    <row r="8451" spans="2:4" x14ac:dyDescent="0.2">
      <c r="B8451" s="2"/>
      <c r="C8451" s="2"/>
      <c r="D8451" s="2"/>
    </row>
    <row r="8452" spans="2:4" x14ac:dyDescent="0.2">
      <c r="B8452" s="2"/>
      <c r="C8452" s="2"/>
      <c r="D8452" s="2"/>
    </row>
    <row r="8453" spans="2:4" x14ac:dyDescent="0.2">
      <c r="B8453" s="2"/>
      <c r="C8453" s="2"/>
      <c r="D8453" s="2"/>
    </row>
    <row r="8454" spans="2:4" x14ac:dyDescent="0.2">
      <c r="B8454" s="2"/>
      <c r="C8454" s="2"/>
      <c r="D8454" s="2"/>
    </row>
    <row r="8455" spans="2:4" x14ac:dyDescent="0.2">
      <c r="B8455" s="2"/>
      <c r="C8455" s="2"/>
      <c r="D8455" s="2"/>
    </row>
    <row r="8456" spans="2:4" x14ac:dyDescent="0.2">
      <c r="B8456" s="2"/>
      <c r="C8456" s="2"/>
      <c r="D8456" s="2"/>
    </row>
    <row r="8457" spans="2:4" x14ac:dyDescent="0.2">
      <c r="B8457" s="2"/>
      <c r="C8457" s="2"/>
      <c r="D8457" s="2"/>
    </row>
    <row r="8458" spans="2:4" x14ac:dyDescent="0.2">
      <c r="B8458" s="2"/>
      <c r="C8458" s="2"/>
      <c r="D8458" s="2"/>
    </row>
    <row r="8459" spans="2:4" x14ac:dyDescent="0.2">
      <c r="B8459" s="2"/>
      <c r="C8459" s="2"/>
      <c r="D8459" s="2"/>
    </row>
    <row r="8460" spans="2:4" x14ac:dyDescent="0.2">
      <c r="B8460" s="2"/>
      <c r="C8460" s="2"/>
      <c r="D8460" s="2"/>
    </row>
    <row r="8461" spans="2:4" x14ac:dyDescent="0.2">
      <c r="B8461" s="2"/>
      <c r="C8461" s="2"/>
      <c r="D8461" s="2"/>
    </row>
    <row r="8462" spans="2:4" x14ac:dyDescent="0.2">
      <c r="B8462" s="2"/>
      <c r="C8462" s="2"/>
      <c r="D8462" s="2"/>
    </row>
    <row r="8463" spans="2:4" x14ac:dyDescent="0.2">
      <c r="B8463" s="2"/>
      <c r="C8463" s="2"/>
      <c r="D8463" s="2"/>
    </row>
    <row r="8464" spans="2:4" x14ac:dyDescent="0.2">
      <c r="B8464" s="2"/>
      <c r="C8464" s="2"/>
      <c r="D8464" s="2"/>
    </row>
    <row r="8465" spans="2:4" x14ac:dyDescent="0.2">
      <c r="B8465" s="2"/>
      <c r="C8465" s="2"/>
      <c r="D8465" s="2"/>
    </row>
    <row r="8466" spans="2:4" x14ac:dyDescent="0.2">
      <c r="B8466" s="2"/>
      <c r="C8466" s="2"/>
      <c r="D8466" s="2"/>
    </row>
    <row r="8467" spans="2:4" x14ac:dyDescent="0.2">
      <c r="B8467" s="2"/>
      <c r="C8467" s="2"/>
      <c r="D8467" s="2"/>
    </row>
    <row r="8468" spans="2:4" x14ac:dyDescent="0.2">
      <c r="B8468" s="2"/>
      <c r="C8468" s="2"/>
      <c r="D8468" s="2"/>
    </row>
    <row r="8469" spans="2:4" x14ac:dyDescent="0.2">
      <c r="B8469" s="2"/>
      <c r="C8469" s="2"/>
      <c r="D8469" s="2"/>
    </row>
    <row r="8470" spans="2:4" x14ac:dyDescent="0.2">
      <c r="B8470" s="2"/>
      <c r="C8470" s="2"/>
      <c r="D8470" s="2"/>
    </row>
    <row r="8471" spans="2:4" x14ac:dyDescent="0.2">
      <c r="B8471" s="2"/>
      <c r="C8471" s="2"/>
      <c r="D8471" s="2"/>
    </row>
    <row r="8472" spans="2:4" x14ac:dyDescent="0.2">
      <c r="B8472" s="2"/>
      <c r="C8472" s="2"/>
      <c r="D8472" s="2"/>
    </row>
    <row r="8473" spans="2:4" x14ac:dyDescent="0.2">
      <c r="B8473" s="2"/>
      <c r="C8473" s="2"/>
      <c r="D8473" s="2"/>
    </row>
    <row r="8474" spans="2:4" x14ac:dyDescent="0.2">
      <c r="B8474" s="2"/>
      <c r="C8474" s="2"/>
      <c r="D8474" s="2"/>
    </row>
    <row r="8475" spans="2:4" x14ac:dyDescent="0.2">
      <c r="B8475" s="2"/>
      <c r="C8475" s="2"/>
      <c r="D8475" s="2"/>
    </row>
    <row r="8476" spans="2:4" x14ac:dyDescent="0.2">
      <c r="B8476" s="2"/>
      <c r="C8476" s="2"/>
      <c r="D8476" s="2"/>
    </row>
    <row r="8477" spans="2:4" x14ac:dyDescent="0.2">
      <c r="B8477" s="2"/>
      <c r="C8477" s="2"/>
      <c r="D8477" s="2"/>
    </row>
    <row r="8478" spans="2:4" x14ac:dyDescent="0.2">
      <c r="B8478" s="2"/>
      <c r="C8478" s="2"/>
      <c r="D8478" s="2"/>
    </row>
    <row r="8479" spans="2:4" x14ac:dyDescent="0.2">
      <c r="B8479" s="2"/>
      <c r="C8479" s="2"/>
      <c r="D8479" s="2"/>
    </row>
    <row r="8480" spans="2:4" x14ac:dyDescent="0.2">
      <c r="B8480" s="2"/>
      <c r="C8480" s="2"/>
      <c r="D8480" s="2"/>
    </row>
    <row r="8481" spans="2:4" x14ac:dyDescent="0.2">
      <c r="B8481" s="2"/>
      <c r="C8481" s="2"/>
      <c r="D8481" s="2"/>
    </row>
    <row r="8482" spans="2:4" x14ac:dyDescent="0.2">
      <c r="B8482" s="2"/>
      <c r="C8482" s="2"/>
      <c r="D8482" s="2"/>
    </row>
    <row r="8483" spans="2:4" x14ac:dyDescent="0.2">
      <c r="B8483" s="2"/>
      <c r="C8483" s="2"/>
      <c r="D8483" s="2"/>
    </row>
    <row r="8484" spans="2:4" x14ac:dyDescent="0.2">
      <c r="B8484" s="2"/>
      <c r="C8484" s="2"/>
      <c r="D8484" s="2"/>
    </row>
    <row r="8485" spans="2:4" x14ac:dyDescent="0.2">
      <c r="B8485" s="2"/>
      <c r="C8485" s="2"/>
      <c r="D8485" s="2"/>
    </row>
    <row r="8486" spans="2:4" x14ac:dyDescent="0.2">
      <c r="B8486" s="2"/>
      <c r="C8486" s="2"/>
      <c r="D8486" s="2"/>
    </row>
    <row r="8487" spans="2:4" x14ac:dyDescent="0.2">
      <c r="B8487" s="2"/>
      <c r="C8487" s="2"/>
      <c r="D8487" s="2"/>
    </row>
    <row r="8488" spans="2:4" x14ac:dyDescent="0.2">
      <c r="B8488" s="2"/>
      <c r="C8488" s="2"/>
      <c r="D8488" s="2"/>
    </row>
    <row r="8489" spans="2:4" x14ac:dyDescent="0.2">
      <c r="B8489" s="2"/>
      <c r="C8489" s="2"/>
      <c r="D8489" s="2"/>
    </row>
    <row r="8490" spans="2:4" x14ac:dyDescent="0.2">
      <c r="B8490" s="2"/>
      <c r="C8490" s="2"/>
      <c r="D8490" s="2"/>
    </row>
    <row r="8491" spans="2:4" x14ac:dyDescent="0.2">
      <c r="B8491" s="2"/>
      <c r="C8491" s="2"/>
      <c r="D8491" s="2"/>
    </row>
    <row r="8492" spans="2:4" x14ac:dyDescent="0.2">
      <c r="B8492" s="2"/>
      <c r="C8492" s="2"/>
      <c r="D8492" s="2"/>
    </row>
    <row r="8493" spans="2:4" x14ac:dyDescent="0.2">
      <c r="B8493" s="2"/>
      <c r="C8493" s="2"/>
      <c r="D8493" s="2"/>
    </row>
    <row r="8494" spans="2:4" x14ac:dyDescent="0.2">
      <c r="B8494" s="2"/>
      <c r="C8494" s="2"/>
      <c r="D8494" s="2"/>
    </row>
    <row r="8495" spans="2:4" x14ac:dyDescent="0.2">
      <c r="B8495" s="2"/>
      <c r="C8495" s="2"/>
      <c r="D8495" s="2"/>
    </row>
    <row r="8496" spans="2:4" x14ac:dyDescent="0.2">
      <c r="B8496" s="2"/>
      <c r="C8496" s="2"/>
      <c r="D8496" s="2"/>
    </row>
    <row r="8497" spans="2:4" x14ac:dyDescent="0.2">
      <c r="B8497" s="2"/>
      <c r="C8497" s="2"/>
      <c r="D8497" s="2"/>
    </row>
    <row r="8498" spans="2:4" x14ac:dyDescent="0.2">
      <c r="B8498" s="2"/>
      <c r="C8498" s="2"/>
      <c r="D8498" s="2"/>
    </row>
    <row r="8499" spans="2:4" x14ac:dyDescent="0.2">
      <c r="B8499" s="2"/>
      <c r="C8499" s="2"/>
      <c r="D8499" s="2"/>
    </row>
    <row r="8500" spans="2:4" x14ac:dyDescent="0.2">
      <c r="B8500" s="2"/>
      <c r="C8500" s="2"/>
      <c r="D8500" s="2"/>
    </row>
    <row r="8501" spans="2:4" x14ac:dyDescent="0.2">
      <c r="B8501" s="2"/>
      <c r="C8501" s="2"/>
      <c r="D8501" s="2"/>
    </row>
    <row r="8502" spans="2:4" x14ac:dyDescent="0.2">
      <c r="B8502" s="2"/>
      <c r="C8502" s="2"/>
      <c r="D8502" s="2"/>
    </row>
    <row r="8503" spans="2:4" x14ac:dyDescent="0.2">
      <c r="B8503" s="2"/>
      <c r="C8503" s="2"/>
      <c r="D8503" s="2"/>
    </row>
    <row r="8504" spans="2:4" x14ac:dyDescent="0.2">
      <c r="B8504" s="2"/>
      <c r="C8504" s="2"/>
      <c r="D8504" s="2"/>
    </row>
    <row r="8505" spans="2:4" x14ac:dyDescent="0.2">
      <c r="B8505" s="2"/>
      <c r="C8505" s="2"/>
      <c r="D8505" s="2"/>
    </row>
    <row r="8506" spans="2:4" x14ac:dyDescent="0.2">
      <c r="B8506" s="2"/>
      <c r="C8506" s="2"/>
      <c r="D8506" s="2"/>
    </row>
    <row r="8507" spans="2:4" x14ac:dyDescent="0.2">
      <c r="B8507" s="2"/>
      <c r="C8507" s="2"/>
      <c r="D8507" s="2"/>
    </row>
    <row r="8508" spans="2:4" x14ac:dyDescent="0.2">
      <c r="B8508" s="2"/>
      <c r="C8508" s="2"/>
      <c r="D8508" s="2"/>
    </row>
    <row r="8509" spans="2:4" x14ac:dyDescent="0.2">
      <c r="B8509" s="2"/>
      <c r="C8509" s="2"/>
      <c r="D8509" s="2"/>
    </row>
    <row r="8510" spans="2:4" x14ac:dyDescent="0.2">
      <c r="B8510" s="2"/>
      <c r="C8510" s="2"/>
      <c r="D8510" s="2"/>
    </row>
    <row r="8511" spans="2:4" x14ac:dyDescent="0.2">
      <c r="B8511" s="2"/>
      <c r="C8511" s="2"/>
      <c r="D8511" s="2"/>
    </row>
    <row r="8512" spans="2:4" x14ac:dyDescent="0.2">
      <c r="B8512" s="2"/>
      <c r="C8512" s="2"/>
      <c r="D8512" s="2"/>
    </row>
    <row r="8513" spans="2:4" x14ac:dyDescent="0.2">
      <c r="B8513" s="2"/>
      <c r="C8513" s="2"/>
      <c r="D8513" s="2"/>
    </row>
    <row r="8514" spans="2:4" x14ac:dyDescent="0.2">
      <c r="B8514" s="2"/>
      <c r="C8514" s="2"/>
      <c r="D8514" s="2"/>
    </row>
    <row r="8515" spans="2:4" x14ac:dyDescent="0.2">
      <c r="B8515" s="2"/>
      <c r="C8515" s="2"/>
      <c r="D8515" s="2"/>
    </row>
    <row r="8516" spans="2:4" x14ac:dyDescent="0.2">
      <c r="B8516" s="2"/>
      <c r="C8516" s="2"/>
      <c r="D8516" s="2"/>
    </row>
    <row r="8517" spans="2:4" x14ac:dyDescent="0.2">
      <c r="B8517" s="2"/>
      <c r="C8517" s="2"/>
      <c r="D8517" s="2"/>
    </row>
    <row r="8518" spans="2:4" x14ac:dyDescent="0.2">
      <c r="B8518" s="2"/>
      <c r="C8518" s="2"/>
      <c r="D8518" s="2"/>
    </row>
    <row r="8519" spans="2:4" x14ac:dyDescent="0.2">
      <c r="B8519" s="2"/>
      <c r="C8519" s="2"/>
      <c r="D8519" s="2"/>
    </row>
    <row r="8520" spans="2:4" x14ac:dyDescent="0.2">
      <c r="B8520" s="2"/>
      <c r="C8520" s="2"/>
      <c r="D8520" s="2"/>
    </row>
    <row r="8521" spans="2:4" x14ac:dyDescent="0.2">
      <c r="B8521" s="2"/>
      <c r="C8521" s="2"/>
      <c r="D8521" s="2"/>
    </row>
    <row r="8522" spans="2:4" x14ac:dyDescent="0.2">
      <c r="B8522" s="2"/>
      <c r="C8522" s="2"/>
      <c r="D8522" s="2"/>
    </row>
    <row r="8523" spans="2:4" x14ac:dyDescent="0.2">
      <c r="B8523" s="2"/>
      <c r="C8523" s="2"/>
      <c r="D8523" s="2"/>
    </row>
    <row r="8524" spans="2:4" x14ac:dyDescent="0.2">
      <c r="B8524" s="2"/>
      <c r="C8524" s="2"/>
      <c r="D8524" s="2"/>
    </row>
    <row r="8525" spans="2:4" x14ac:dyDescent="0.2">
      <c r="B8525" s="2"/>
      <c r="C8525" s="2"/>
      <c r="D8525" s="2"/>
    </row>
    <row r="8526" spans="2:4" x14ac:dyDescent="0.2">
      <c r="B8526" s="2"/>
      <c r="C8526" s="2"/>
      <c r="D8526" s="2"/>
    </row>
    <row r="8527" spans="2:4" x14ac:dyDescent="0.2">
      <c r="B8527" s="2"/>
      <c r="C8527" s="2"/>
      <c r="D8527" s="2"/>
    </row>
    <row r="8528" spans="2:4" x14ac:dyDescent="0.2">
      <c r="B8528" s="2"/>
      <c r="C8528" s="2"/>
      <c r="D8528" s="2"/>
    </row>
    <row r="8529" spans="2:4" x14ac:dyDescent="0.2">
      <c r="B8529" s="2"/>
      <c r="C8529" s="2"/>
      <c r="D8529" s="2"/>
    </row>
    <row r="8530" spans="2:4" x14ac:dyDescent="0.2">
      <c r="B8530" s="2"/>
      <c r="C8530" s="2"/>
      <c r="D8530" s="2"/>
    </row>
    <row r="8531" spans="2:4" x14ac:dyDescent="0.2">
      <c r="B8531" s="2"/>
      <c r="C8531" s="2"/>
      <c r="D8531" s="2"/>
    </row>
    <row r="8532" spans="2:4" x14ac:dyDescent="0.2">
      <c r="B8532" s="2"/>
      <c r="C8532" s="2"/>
      <c r="D8532" s="2"/>
    </row>
    <row r="8533" spans="2:4" x14ac:dyDescent="0.2">
      <c r="B8533" s="2"/>
      <c r="C8533" s="2"/>
      <c r="D8533" s="2"/>
    </row>
    <row r="8534" spans="2:4" x14ac:dyDescent="0.2">
      <c r="B8534" s="2"/>
      <c r="C8534" s="2"/>
      <c r="D8534" s="2"/>
    </row>
    <row r="8535" spans="2:4" x14ac:dyDescent="0.2">
      <c r="B8535" s="2"/>
      <c r="C8535" s="2"/>
      <c r="D8535" s="2"/>
    </row>
    <row r="8536" spans="2:4" x14ac:dyDescent="0.2">
      <c r="B8536" s="2"/>
      <c r="C8536" s="2"/>
      <c r="D8536" s="2"/>
    </row>
    <row r="8537" spans="2:4" x14ac:dyDescent="0.2">
      <c r="B8537" s="2"/>
      <c r="C8537" s="2"/>
      <c r="D8537" s="2"/>
    </row>
    <row r="8538" spans="2:4" x14ac:dyDescent="0.2">
      <c r="B8538" s="2"/>
      <c r="C8538" s="2"/>
      <c r="D8538" s="2"/>
    </row>
    <row r="8539" spans="2:4" x14ac:dyDescent="0.2">
      <c r="B8539" s="2"/>
      <c r="C8539" s="2"/>
      <c r="D8539" s="2"/>
    </row>
    <row r="8540" spans="2:4" x14ac:dyDescent="0.2">
      <c r="B8540" s="2"/>
      <c r="C8540" s="2"/>
      <c r="D8540" s="2"/>
    </row>
    <row r="8541" spans="2:4" x14ac:dyDescent="0.2">
      <c r="B8541" s="2"/>
      <c r="C8541" s="2"/>
      <c r="D8541" s="2"/>
    </row>
    <row r="8542" spans="2:4" x14ac:dyDescent="0.2">
      <c r="B8542" s="2"/>
      <c r="C8542" s="2"/>
      <c r="D8542" s="2"/>
    </row>
    <row r="8543" spans="2:4" x14ac:dyDescent="0.2">
      <c r="B8543" s="2"/>
      <c r="C8543" s="2"/>
      <c r="D8543" s="2"/>
    </row>
    <row r="8544" spans="2:4" x14ac:dyDescent="0.2">
      <c r="B8544" s="2"/>
      <c r="C8544" s="2"/>
      <c r="D8544" s="2"/>
    </row>
    <row r="8545" spans="2:4" x14ac:dyDescent="0.2">
      <c r="B8545" s="2"/>
      <c r="C8545" s="2"/>
      <c r="D8545" s="2"/>
    </row>
    <row r="8546" spans="2:4" x14ac:dyDescent="0.2">
      <c r="B8546" s="2"/>
      <c r="C8546" s="2"/>
      <c r="D8546" s="2"/>
    </row>
    <row r="8547" spans="2:4" x14ac:dyDescent="0.2">
      <c r="B8547" s="2"/>
      <c r="C8547" s="2"/>
      <c r="D8547" s="2"/>
    </row>
    <row r="8548" spans="2:4" x14ac:dyDescent="0.2">
      <c r="B8548" s="2"/>
      <c r="C8548" s="2"/>
      <c r="D8548" s="2"/>
    </row>
    <row r="8549" spans="2:4" x14ac:dyDescent="0.2">
      <c r="B8549" s="2"/>
      <c r="C8549" s="2"/>
      <c r="D8549" s="2"/>
    </row>
    <row r="8550" spans="2:4" x14ac:dyDescent="0.2">
      <c r="B8550" s="2"/>
      <c r="C8550" s="2"/>
      <c r="D8550" s="2"/>
    </row>
    <row r="8551" spans="2:4" x14ac:dyDescent="0.2">
      <c r="B8551" s="2"/>
      <c r="C8551" s="2"/>
      <c r="D8551" s="2"/>
    </row>
    <row r="8552" spans="2:4" x14ac:dyDescent="0.2">
      <c r="B8552" s="2"/>
      <c r="C8552" s="2"/>
      <c r="D8552" s="2"/>
    </row>
    <row r="8553" spans="2:4" x14ac:dyDescent="0.2">
      <c r="B8553" s="2"/>
      <c r="C8553" s="2"/>
      <c r="D8553" s="2"/>
    </row>
    <row r="8554" spans="2:4" x14ac:dyDescent="0.2">
      <c r="B8554" s="2"/>
      <c r="C8554" s="2"/>
      <c r="D8554" s="2"/>
    </row>
    <row r="8555" spans="2:4" x14ac:dyDescent="0.2">
      <c r="B8555" s="2"/>
      <c r="C8555" s="2"/>
      <c r="D8555" s="2"/>
    </row>
    <row r="8556" spans="2:4" x14ac:dyDescent="0.2">
      <c r="B8556" s="2"/>
      <c r="C8556" s="2"/>
      <c r="D8556" s="2"/>
    </row>
    <row r="8557" spans="2:4" x14ac:dyDescent="0.2">
      <c r="B8557" s="2"/>
      <c r="C8557" s="2"/>
      <c r="D8557" s="2"/>
    </row>
    <row r="8558" spans="2:4" x14ac:dyDescent="0.2">
      <c r="B8558" s="2"/>
      <c r="C8558" s="2"/>
      <c r="D8558" s="2"/>
    </row>
    <row r="8559" spans="2:4" x14ac:dyDescent="0.2">
      <c r="B8559" s="2"/>
      <c r="C8559" s="2"/>
      <c r="D8559" s="2"/>
    </row>
    <row r="8560" spans="2:4" x14ac:dyDescent="0.2">
      <c r="B8560" s="2"/>
      <c r="C8560" s="2"/>
      <c r="D8560" s="2"/>
    </row>
    <row r="8561" spans="2:4" x14ac:dyDescent="0.2">
      <c r="B8561" s="2"/>
      <c r="C8561" s="2"/>
      <c r="D8561" s="2"/>
    </row>
    <row r="8562" spans="2:4" x14ac:dyDescent="0.2">
      <c r="B8562" s="2"/>
      <c r="C8562" s="2"/>
      <c r="D8562" s="2"/>
    </row>
    <row r="8563" spans="2:4" x14ac:dyDescent="0.2">
      <c r="B8563" s="2"/>
      <c r="C8563" s="2"/>
      <c r="D8563" s="2"/>
    </row>
    <row r="8564" spans="2:4" x14ac:dyDescent="0.2">
      <c r="B8564" s="2"/>
      <c r="C8564" s="2"/>
      <c r="D8564" s="2"/>
    </row>
    <row r="8565" spans="2:4" x14ac:dyDescent="0.2">
      <c r="B8565" s="2"/>
      <c r="C8565" s="2"/>
      <c r="D8565" s="2"/>
    </row>
    <row r="8566" spans="2:4" x14ac:dyDescent="0.2">
      <c r="B8566" s="2"/>
      <c r="C8566" s="2"/>
      <c r="D8566" s="2"/>
    </row>
    <row r="8567" spans="2:4" x14ac:dyDescent="0.2">
      <c r="B8567" s="2"/>
      <c r="C8567" s="2"/>
      <c r="D8567" s="2"/>
    </row>
    <row r="8568" spans="2:4" x14ac:dyDescent="0.2">
      <c r="B8568" s="2"/>
      <c r="C8568" s="2"/>
      <c r="D8568" s="2"/>
    </row>
    <row r="8569" spans="2:4" x14ac:dyDescent="0.2">
      <c r="B8569" s="2"/>
      <c r="C8569" s="2"/>
      <c r="D8569" s="2"/>
    </row>
    <row r="8570" spans="2:4" x14ac:dyDescent="0.2">
      <c r="B8570" s="2"/>
      <c r="C8570" s="2"/>
      <c r="D8570" s="2"/>
    </row>
    <row r="8571" spans="2:4" x14ac:dyDescent="0.2">
      <c r="B8571" s="2"/>
      <c r="C8571" s="2"/>
      <c r="D8571" s="2"/>
    </row>
    <row r="8572" spans="2:4" x14ac:dyDescent="0.2">
      <c r="B8572" s="2"/>
      <c r="C8572" s="2"/>
      <c r="D8572" s="2"/>
    </row>
    <row r="8573" spans="2:4" x14ac:dyDescent="0.2">
      <c r="B8573" s="2"/>
      <c r="C8573" s="2"/>
      <c r="D8573" s="2"/>
    </row>
    <row r="8574" spans="2:4" x14ac:dyDescent="0.2">
      <c r="B8574" s="2"/>
      <c r="C8574" s="2"/>
      <c r="D8574" s="2"/>
    </row>
    <row r="8575" spans="2:4" x14ac:dyDescent="0.2">
      <c r="B8575" s="2"/>
      <c r="C8575" s="2"/>
      <c r="D8575" s="2"/>
    </row>
    <row r="8576" spans="2:4" x14ac:dyDescent="0.2">
      <c r="B8576" s="2"/>
      <c r="C8576" s="2"/>
      <c r="D8576" s="2"/>
    </row>
    <row r="8577" spans="2:4" x14ac:dyDescent="0.2">
      <c r="B8577" s="2"/>
      <c r="C8577" s="2"/>
      <c r="D8577" s="2"/>
    </row>
    <row r="8578" spans="2:4" x14ac:dyDescent="0.2">
      <c r="B8578" s="2"/>
      <c r="C8578" s="2"/>
      <c r="D8578" s="2"/>
    </row>
    <row r="8579" spans="2:4" x14ac:dyDescent="0.2">
      <c r="B8579" s="2"/>
      <c r="C8579" s="2"/>
      <c r="D8579" s="2"/>
    </row>
    <row r="8580" spans="2:4" x14ac:dyDescent="0.2">
      <c r="B8580" s="2"/>
      <c r="C8580" s="2"/>
      <c r="D8580" s="2"/>
    </row>
    <row r="8581" spans="2:4" x14ac:dyDescent="0.2">
      <c r="B8581" s="2"/>
      <c r="C8581" s="2"/>
      <c r="D8581" s="2"/>
    </row>
    <row r="8582" spans="2:4" x14ac:dyDescent="0.2">
      <c r="B8582" s="2"/>
      <c r="C8582" s="2"/>
      <c r="D8582" s="2"/>
    </row>
    <row r="8583" spans="2:4" x14ac:dyDescent="0.2">
      <c r="B8583" s="2"/>
      <c r="C8583" s="2"/>
      <c r="D8583" s="2"/>
    </row>
    <row r="8584" spans="2:4" x14ac:dyDescent="0.2">
      <c r="B8584" s="2"/>
      <c r="C8584" s="2"/>
      <c r="D8584" s="2"/>
    </row>
    <row r="8585" spans="2:4" x14ac:dyDescent="0.2">
      <c r="B8585" s="2"/>
      <c r="C8585" s="2"/>
      <c r="D8585" s="2"/>
    </row>
    <row r="8586" spans="2:4" x14ac:dyDescent="0.2">
      <c r="B8586" s="2"/>
      <c r="C8586" s="2"/>
      <c r="D8586" s="2"/>
    </row>
    <row r="8587" spans="2:4" x14ac:dyDescent="0.2">
      <c r="B8587" s="2"/>
      <c r="C8587" s="2"/>
      <c r="D8587" s="2"/>
    </row>
    <row r="8588" spans="2:4" x14ac:dyDescent="0.2">
      <c r="B8588" s="2"/>
      <c r="C8588" s="2"/>
      <c r="D8588" s="2"/>
    </row>
    <row r="8589" spans="2:4" x14ac:dyDescent="0.2">
      <c r="B8589" s="2"/>
      <c r="C8589" s="2"/>
      <c r="D8589" s="2"/>
    </row>
    <row r="8590" spans="2:4" x14ac:dyDescent="0.2">
      <c r="B8590" s="2"/>
      <c r="C8590" s="2"/>
      <c r="D8590" s="2"/>
    </row>
    <row r="8591" spans="2:4" x14ac:dyDescent="0.2">
      <c r="B8591" s="2"/>
      <c r="C8591" s="2"/>
      <c r="D8591" s="2"/>
    </row>
    <row r="8592" spans="2:4" x14ac:dyDescent="0.2">
      <c r="B8592" s="2"/>
      <c r="C8592" s="2"/>
      <c r="D8592" s="2"/>
    </row>
    <row r="8593" spans="2:4" x14ac:dyDescent="0.2">
      <c r="B8593" s="2"/>
      <c r="C8593" s="2"/>
      <c r="D8593" s="2"/>
    </row>
    <row r="8594" spans="2:4" x14ac:dyDescent="0.2">
      <c r="B8594" s="2"/>
      <c r="C8594" s="2"/>
      <c r="D8594" s="2"/>
    </row>
    <row r="8595" spans="2:4" x14ac:dyDescent="0.2">
      <c r="B8595" s="2"/>
      <c r="C8595" s="2"/>
      <c r="D8595" s="2"/>
    </row>
    <row r="8596" spans="2:4" x14ac:dyDescent="0.2">
      <c r="B8596" s="2"/>
      <c r="C8596" s="2"/>
      <c r="D8596" s="2"/>
    </row>
    <row r="8597" spans="2:4" x14ac:dyDescent="0.2">
      <c r="B8597" s="2"/>
      <c r="C8597" s="2"/>
      <c r="D8597" s="2"/>
    </row>
    <row r="8598" spans="2:4" x14ac:dyDescent="0.2">
      <c r="B8598" s="2"/>
      <c r="C8598" s="2"/>
      <c r="D8598" s="2"/>
    </row>
    <row r="8599" spans="2:4" x14ac:dyDescent="0.2">
      <c r="B8599" s="2"/>
      <c r="C8599" s="2"/>
      <c r="D8599" s="2"/>
    </row>
    <row r="8600" spans="2:4" x14ac:dyDescent="0.2">
      <c r="B8600" s="2"/>
      <c r="C8600" s="2"/>
      <c r="D8600" s="2"/>
    </row>
    <row r="8601" spans="2:4" x14ac:dyDescent="0.2">
      <c r="B8601" s="2"/>
      <c r="C8601" s="2"/>
      <c r="D8601" s="2"/>
    </row>
    <row r="8602" spans="2:4" x14ac:dyDescent="0.2">
      <c r="B8602" s="2"/>
      <c r="C8602" s="2"/>
      <c r="D8602" s="2"/>
    </row>
    <row r="8603" spans="2:4" x14ac:dyDescent="0.2">
      <c r="B8603" s="2"/>
      <c r="C8603" s="2"/>
      <c r="D8603" s="2"/>
    </row>
    <row r="8604" spans="2:4" x14ac:dyDescent="0.2">
      <c r="B8604" s="2"/>
      <c r="C8604" s="2"/>
      <c r="D8604" s="2"/>
    </row>
    <row r="8605" spans="2:4" x14ac:dyDescent="0.2">
      <c r="B8605" s="2"/>
      <c r="C8605" s="2"/>
      <c r="D8605" s="2"/>
    </row>
    <row r="8606" spans="2:4" x14ac:dyDescent="0.2">
      <c r="B8606" s="2"/>
      <c r="C8606" s="2"/>
      <c r="D8606" s="2"/>
    </row>
    <row r="8607" spans="2:4" x14ac:dyDescent="0.2">
      <c r="B8607" s="2"/>
      <c r="C8607" s="2"/>
      <c r="D8607" s="2"/>
    </row>
    <row r="8608" spans="2:4" x14ac:dyDescent="0.2">
      <c r="B8608" s="2"/>
      <c r="C8608" s="2"/>
      <c r="D8608" s="2"/>
    </row>
    <row r="8609" spans="2:4" x14ac:dyDescent="0.2">
      <c r="B8609" s="2"/>
      <c r="C8609" s="2"/>
      <c r="D8609" s="2"/>
    </row>
    <row r="8610" spans="2:4" x14ac:dyDescent="0.2">
      <c r="B8610" s="2"/>
      <c r="C8610" s="2"/>
      <c r="D8610" s="2"/>
    </row>
    <row r="8611" spans="2:4" x14ac:dyDescent="0.2">
      <c r="B8611" s="2"/>
      <c r="C8611" s="2"/>
      <c r="D8611" s="2"/>
    </row>
    <row r="8612" spans="2:4" x14ac:dyDescent="0.2">
      <c r="B8612" s="2"/>
      <c r="C8612" s="2"/>
      <c r="D8612" s="2"/>
    </row>
    <row r="8613" spans="2:4" x14ac:dyDescent="0.2">
      <c r="B8613" s="2"/>
      <c r="C8613" s="2"/>
      <c r="D8613" s="2"/>
    </row>
    <row r="8614" spans="2:4" x14ac:dyDescent="0.2">
      <c r="B8614" s="2"/>
      <c r="C8614" s="2"/>
      <c r="D8614" s="2"/>
    </row>
    <row r="8615" spans="2:4" x14ac:dyDescent="0.2">
      <c r="B8615" s="2"/>
      <c r="C8615" s="2"/>
      <c r="D8615" s="2"/>
    </row>
    <row r="8616" spans="2:4" x14ac:dyDescent="0.2">
      <c r="B8616" s="2"/>
      <c r="C8616" s="2"/>
      <c r="D8616" s="2"/>
    </row>
    <row r="8617" spans="2:4" x14ac:dyDescent="0.2">
      <c r="B8617" s="2"/>
      <c r="C8617" s="2"/>
      <c r="D8617" s="2"/>
    </row>
    <row r="8618" spans="2:4" x14ac:dyDescent="0.2">
      <c r="B8618" s="2"/>
      <c r="C8618" s="2"/>
      <c r="D8618" s="2"/>
    </row>
    <row r="8619" spans="2:4" x14ac:dyDescent="0.2">
      <c r="B8619" s="2"/>
      <c r="C8619" s="2"/>
      <c r="D8619" s="2"/>
    </row>
    <row r="8620" spans="2:4" x14ac:dyDescent="0.2">
      <c r="B8620" s="2"/>
      <c r="C8620" s="2"/>
      <c r="D8620" s="2"/>
    </row>
    <row r="8621" spans="2:4" x14ac:dyDescent="0.2">
      <c r="B8621" s="2"/>
      <c r="C8621" s="2"/>
      <c r="D8621" s="2"/>
    </row>
    <row r="8622" spans="2:4" x14ac:dyDescent="0.2">
      <c r="B8622" s="2"/>
      <c r="C8622" s="2"/>
      <c r="D8622" s="2"/>
    </row>
    <row r="8623" spans="2:4" x14ac:dyDescent="0.2">
      <c r="B8623" s="2"/>
      <c r="C8623" s="2"/>
      <c r="D8623" s="2"/>
    </row>
    <row r="8624" spans="2:4" x14ac:dyDescent="0.2">
      <c r="B8624" s="2"/>
      <c r="C8624" s="2"/>
      <c r="D8624" s="2"/>
    </row>
    <row r="8625" spans="2:4" x14ac:dyDescent="0.2">
      <c r="B8625" s="2"/>
      <c r="C8625" s="2"/>
      <c r="D8625" s="2"/>
    </row>
    <row r="8626" spans="2:4" x14ac:dyDescent="0.2">
      <c r="B8626" s="2"/>
      <c r="C8626" s="2"/>
      <c r="D8626" s="2"/>
    </row>
    <row r="8627" spans="2:4" x14ac:dyDescent="0.2">
      <c r="B8627" s="2"/>
      <c r="C8627" s="2"/>
      <c r="D8627" s="2"/>
    </row>
    <row r="8628" spans="2:4" x14ac:dyDescent="0.2">
      <c r="B8628" s="2"/>
      <c r="C8628" s="2"/>
      <c r="D8628" s="2"/>
    </row>
    <row r="8629" spans="2:4" x14ac:dyDescent="0.2">
      <c r="B8629" s="2"/>
      <c r="C8629" s="2"/>
      <c r="D8629" s="2"/>
    </row>
    <row r="8630" spans="2:4" x14ac:dyDescent="0.2">
      <c r="B8630" s="2"/>
      <c r="C8630" s="2"/>
      <c r="D8630" s="2"/>
    </row>
    <row r="8631" spans="2:4" x14ac:dyDescent="0.2">
      <c r="B8631" s="2"/>
      <c r="C8631" s="2"/>
      <c r="D8631" s="2"/>
    </row>
    <row r="8632" spans="2:4" x14ac:dyDescent="0.2">
      <c r="B8632" s="2"/>
      <c r="C8632" s="2"/>
      <c r="D8632" s="2"/>
    </row>
    <row r="8633" spans="2:4" x14ac:dyDescent="0.2">
      <c r="B8633" s="2"/>
      <c r="C8633" s="2"/>
      <c r="D8633" s="2"/>
    </row>
    <row r="8634" spans="2:4" x14ac:dyDescent="0.2">
      <c r="B8634" s="2"/>
      <c r="C8634" s="2"/>
      <c r="D8634" s="2"/>
    </row>
    <row r="8635" spans="2:4" x14ac:dyDescent="0.2">
      <c r="B8635" s="2"/>
      <c r="C8635" s="2"/>
      <c r="D8635" s="2"/>
    </row>
    <row r="8636" spans="2:4" x14ac:dyDescent="0.2">
      <c r="B8636" s="2"/>
      <c r="C8636" s="2"/>
      <c r="D8636" s="2"/>
    </row>
    <row r="8637" spans="2:4" x14ac:dyDescent="0.2">
      <c r="B8637" s="2"/>
      <c r="C8637" s="2"/>
      <c r="D8637" s="2"/>
    </row>
    <row r="8638" spans="2:4" x14ac:dyDescent="0.2">
      <c r="B8638" s="2"/>
      <c r="C8638" s="2"/>
      <c r="D8638" s="2"/>
    </row>
    <row r="8639" spans="2:4" x14ac:dyDescent="0.2">
      <c r="B8639" s="2"/>
      <c r="C8639" s="2"/>
      <c r="D8639" s="2"/>
    </row>
    <row r="8640" spans="2:4" x14ac:dyDescent="0.2">
      <c r="B8640" s="2"/>
      <c r="C8640" s="2"/>
      <c r="D8640" s="2"/>
    </row>
    <row r="8641" spans="2:4" x14ac:dyDescent="0.2">
      <c r="B8641" s="2"/>
      <c r="C8641" s="2"/>
      <c r="D8641" s="2"/>
    </row>
    <row r="8642" spans="2:4" x14ac:dyDescent="0.2">
      <c r="B8642" s="2"/>
      <c r="C8642" s="2"/>
      <c r="D8642" s="2"/>
    </row>
    <row r="8643" spans="2:4" x14ac:dyDescent="0.2">
      <c r="B8643" s="2"/>
      <c r="C8643" s="2"/>
      <c r="D8643" s="2"/>
    </row>
    <row r="8644" spans="2:4" x14ac:dyDescent="0.2">
      <c r="B8644" s="2"/>
      <c r="C8644" s="2"/>
      <c r="D8644" s="2"/>
    </row>
    <row r="8645" spans="2:4" x14ac:dyDescent="0.2">
      <c r="B8645" s="2"/>
      <c r="C8645" s="2"/>
      <c r="D8645" s="2"/>
    </row>
    <row r="8646" spans="2:4" x14ac:dyDescent="0.2">
      <c r="B8646" s="2"/>
      <c r="C8646" s="2"/>
      <c r="D8646" s="2"/>
    </row>
    <row r="8647" spans="2:4" x14ac:dyDescent="0.2">
      <c r="B8647" s="2"/>
      <c r="C8647" s="2"/>
      <c r="D8647" s="2"/>
    </row>
    <row r="8648" spans="2:4" x14ac:dyDescent="0.2">
      <c r="B8648" s="2"/>
      <c r="C8648" s="2"/>
      <c r="D8648" s="2"/>
    </row>
    <row r="8649" spans="2:4" x14ac:dyDescent="0.2">
      <c r="B8649" s="2"/>
      <c r="C8649" s="2"/>
      <c r="D8649" s="2"/>
    </row>
    <row r="8650" spans="2:4" x14ac:dyDescent="0.2">
      <c r="B8650" s="2"/>
      <c r="C8650" s="2"/>
      <c r="D8650" s="2"/>
    </row>
    <row r="8651" spans="2:4" x14ac:dyDescent="0.2">
      <c r="B8651" s="2"/>
      <c r="C8651" s="2"/>
      <c r="D8651" s="2"/>
    </row>
    <row r="8652" spans="2:4" x14ac:dyDescent="0.2">
      <c r="B8652" s="2"/>
      <c r="C8652" s="2"/>
      <c r="D8652" s="2"/>
    </row>
    <row r="8653" spans="2:4" x14ac:dyDescent="0.2">
      <c r="B8653" s="2"/>
      <c r="C8653" s="2"/>
      <c r="D8653" s="2"/>
    </row>
    <row r="8654" spans="2:4" x14ac:dyDescent="0.2">
      <c r="B8654" s="2"/>
      <c r="C8654" s="2"/>
      <c r="D8654" s="2"/>
    </row>
    <row r="8655" spans="2:4" x14ac:dyDescent="0.2">
      <c r="B8655" s="2"/>
      <c r="C8655" s="2"/>
      <c r="D8655" s="2"/>
    </row>
    <row r="8656" spans="2:4" x14ac:dyDescent="0.2">
      <c r="B8656" s="2"/>
      <c r="C8656" s="2"/>
      <c r="D8656" s="2"/>
    </row>
    <row r="8657" spans="2:4" x14ac:dyDescent="0.2">
      <c r="B8657" s="2"/>
      <c r="C8657" s="2"/>
      <c r="D8657" s="2"/>
    </row>
    <row r="8658" spans="2:4" x14ac:dyDescent="0.2">
      <c r="B8658" s="2"/>
      <c r="C8658" s="2"/>
      <c r="D8658" s="2"/>
    </row>
    <row r="8659" spans="2:4" x14ac:dyDescent="0.2">
      <c r="B8659" s="2"/>
      <c r="C8659" s="2"/>
      <c r="D8659" s="2"/>
    </row>
    <row r="8660" spans="2:4" x14ac:dyDescent="0.2">
      <c r="B8660" s="2"/>
      <c r="C8660" s="2"/>
      <c r="D8660" s="2"/>
    </row>
    <row r="8661" spans="2:4" x14ac:dyDescent="0.2">
      <c r="B8661" s="2"/>
      <c r="C8661" s="2"/>
      <c r="D8661" s="2"/>
    </row>
    <row r="8662" spans="2:4" x14ac:dyDescent="0.2">
      <c r="B8662" s="2"/>
      <c r="C8662" s="2"/>
      <c r="D8662" s="2"/>
    </row>
    <row r="8663" spans="2:4" x14ac:dyDescent="0.2">
      <c r="B8663" s="2"/>
      <c r="C8663" s="2"/>
      <c r="D8663" s="2"/>
    </row>
    <row r="8664" spans="2:4" x14ac:dyDescent="0.2">
      <c r="B8664" s="2"/>
      <c r="C8664" s="2"/>
      <c r="D8664" s="2"/>
    </row>
    <row r="8665" spans="2:4" x14ac:dyDescent="0.2">
      <c r="B8665" s="2"/>
      <c r="C8665" s="2"/>
      <c r="D8665" s="2"/>
    </row>
    <row r="8666" spans="2:4" x14ac:dyDescent="0.2">
      <c r="B8666" s="2"/>
      <c r="C8666" s="2"/>
      <c r="D8666" s="2"/>
    </row>
    <row r="8667" spans="2:4" x14ac:dyDescent="0.2">
      <c r="B8667" s="2"/>
      <c r="C8667" s="2"/>
      <c r="D8667" s="2"/>
    </row>
    <row r="8668" spans="2:4" x14ac:dyDescent="0.2">
      <c r="B8668" s="2"/>
      <c r="C8668" s="2"/>
      <c r="D8668" s="2"/>
    </row>
    <row r="8669" spans="2:4" x14ac:dyDescent="0.2">
      <c r="B8669" s="2"/>
      <c r="C8669" s="2"/>
      <c r="D8669" s="2"/>
    </row>
    <row r="8670" spans="2:4" x14ac:dyDescent="0.2">
      <c r="B8670" s="2"/>
      <c r="C8670" s="2"/>
      <c r="D8670" s="2"/>
    </row>
    <row r="8671" spans="2:4" x14ac:dyDescent="0.2">
      <c r="B8671" s="2"/>
      <c r="C8671" s="2"/>
      <c r="D8671" s="2"/>
    </row>
    <row r="8672" spans="2:4" x14ac:dyDescent="0.2">
      <c r="B8672" s="2"/>
      <c r="C8672" s="2"/>
      <c r="D8672" s="2"/>
    </row>
    <row r="8673" spans="2:4" x14ac:dyDescent="0.2">
      <c r="B8673" s="2"/>
      <c r="C8673" s="2"/>
      <c r="D8673" s="2"/>
    </row>
    <row r="8674" spans="2:4" x14ac:dyDescent="0.2">
      <c r="B8674" s="2"/>
      <c r="C8674" s="2"/>
      <c r="D8674" s="2"/>
    </row>
    <row r="8675" spans="2:4" x14ac:dyDescent="0.2">
      <c r="B8675" s="2"/>
      <c r="C8675" s="2"/>
      <c r="D8675" s="2"/>
    </row>
    <row r="8676" spans="2:4" x14ac:dyDescent="0.2">
      <c r="B8676" s="2"/>
      <c r="C8676" s="2"/>
      <c r="D8676" s="2"/>
    </row>
    <row r="8677" spans="2:4" x14ac:dyDescent="0.2">
      <c r="B8677" s="2"/>
      <c r="C8677" s="2"/>
      <c r="D8677" s="2"/>
    </row>
    <row r="8678" spans="2:4" x14ac:dyDescent="0.2">
      <c r="B8678" s="2"/>
      <c r="C8678" s="2"/>
      <c r="D8678" s="2"/>
    </row>
    <row r="8679" spans="2:4" x14ac:dyDescent="0.2">
      <c r="B8679" s="2"/>
      <c r="C8679" s="2"/>
      <c r="D8679" s="2"/>
    </row>
    <row r="8680" spans="2:4" x14ac:dyDescent="0.2">
      <c r="B8680" s="2"/>
      <c r="C8680" s="2"/>
      <c r="D8680" s="2"/>
    </row>
    <row r="8681" spans="2:4" x14ac:dyDescent="0.2">
      <c r="B8681" s="2"/>
      <c r="C8681" s="2"/>
      <c r="D8681" s="2"/>
    </row>
    <row r="8682" spans="2:4" x14ac:dyDescent="0.2">
      <c r="B8682" s="2"/>
      <c r="C8682" s="2"/>
      <c r="D8682" s="2"/>
    </row>
    <row r="8683" spans="2:4" x14ac:dyDescent="0.2">
      <c r="B8683" s="2"/>
      <c r="C8683" s="2"/>
      <c r="D8683" s="2"/>
    </row>
    <row r="8684" spans="2:4" x14ac:dyDescent="0.2">
      <c r="B8684" s="2"/>
      <c r="C8684" s="2"/>
      <c r="D8684" s="2"/>
    </row>
    <row r="8685" spans="2:4" x14ac:dyDescent="0.2">
      <c r="B8685" s="2"/>
      <c r="C8685" s="2"/>
      <c r="D8685" s="2"/>
    </row>
    <row r="8686" spans="2:4" x14ac:dyDescent="0.2">
      <c r="B8686" s="2"/>
      <c r="C8686" s="2"/>
      <c r="D8686" s="2"/>
    </row>
    <row r="8687" spans="2:4" x14ac:dyDescent="0.2">
      <c r="B8687" s="2"/>
      <c r="C8687" s="2"/>
      <c r="D8687" s="2"/>
    </row>
    <row r="8688" spans="2:4" x14ac:dyDescent="0.2">
      <c r="B8688" s="2"/>
      <c r="C8688" s="2"/>
      <c r="D8688" s="2"/>
    </row>
    <row r="8689" spans="2:4" x14ac:dyDescent="0.2">
      <c r="B8689" s="2"/>
      <c r="C8689" s="2"/>
      <c r="D8689" s="2"/>
    </row>
    <row r="8690" spans="2:4" x14ac:dyDescent="0.2">
      <c r="B8690" s="2"/>
      <c r="C8690" s="2"/>
      <c r="D8690" s="2"/>
    </row>
    <row r="8691" spans="2:4" x14ac:dyDescent="0.2">
      <c r="B8691" s="2"/>
      <c r="C8691" s="2"/>
      <c r="D8691" s="2"/>
    </row>
    <row r="8692" spans="2:4" x14ac:dyDescent="0.2">
      <c r="B8692" s="2"/>
      <c r="C8692" s="2"/>
      <c r="D8692" s="2"/>
    </row>
    <row r="8693" spans="2:4" x14ac:dyDescent="0.2">
      <c r="B8693" s="2"/>
      <c r="C8693" s="2"/>
      <c r="D8693" s="2"/>
    </row>
    <row r="8694" spans="2:4" x14ac:dyDescent="0.2">
      <c r="B8694" s="2"/>
      <c r="C8694" s="2"/>
      <c r="D8694" s="2"/>
    </row>
    <row r="8695" spans="2:4" x14ac:dyDescent="0.2">
      <c r="B8695" s="2"/>
      <c r="C8695" s="2"/>
      <c r="D8695" s="2"/>
    </row>
    <row r="8696" spans="2:4" x14ac:dyDescent="0.2">
      <c r="B8696" s="2"/>
      <c r="C8696" s="2"/>
      <c r="D8696" s="2"/>
    </row>
    <row r="8697" spans="2:4" x14ac:dyDescent="0.2">
      <c r="B8697" s="2"/>
      <c r="C8697" s="2"/>
      <c r="D8697" s="2"/>
    </row>
    <row r="8698" spans="2:4" x14ac:dyDescent="0.2">
      <c r="B8698" s="2"/>
      <c r="C8698" s="2"/>
      <c r="D8698" s="2"/>
    </row>
    <row r="8699" spans="2:4" x14ac:dyDescent="0.2">
      <c r="B8699" s="2"/>
      <c r="C8699" s="2"/>
      <c r="D8699" s="2"/>
    </row>
    <row r="8700" spans="2:4" x14ac:dyDescent="0.2">
      <c r="B8700" s="2"/>
      <c r="C8700" s="2"/>
      <c r="D8700" s="2"/>
    </row>
    <row r="8701" spans="2:4" x14ac:dyDescent="0.2">
      <c r="B8701" s="2"/>
      <c r="C8701" s="2"/>
      <c r="D8701" s="2"/>
    </row>
    <row r="8702" spans="2:4" x14ac:dyDescent="0.2">
      <c r="B8702" s="2"/>
      <c r="C8702" s="2"/>
      <c r="D8702" s="2"/>
    </row>
    <row r="8703" spans="2:4" x14ac:dyDescent="0.2">
      <c r="B8703" s="2"/>
      <c r="C8703" s="2"/>
      <c r="D8703" s="2"/>
    </row>
    <row r="8704" spans="2:4" x14ac:dyDescent="0.2">
      <c r="B8704" s="2"/>
      <c r="C8704" s="2"/>
      <c r="D8704" s="2"/>
    </row>
    <row r="8705" spans="2:4" x14ac:dyDescent="0.2">
      <c r="B8705" s="2"/>
      <c r="C8705" s="2"/>
      <c r="D8705" s="2"/>
    </row>
    <row r="8706" spans="2:4" x14ac:dyDescent="0.2">
      <c r="B8706" s="2"/>
      <c r="C8706" s="2"/>
      <c r="D8706" s="2"/>
    </row>
    <row r="8707" spans="2:4" x14ac:dyDescent="0.2">
      <c r="B8707" s="2"/>
      <c r="C8707" s="2"/>
      <c r="D8707" s="2"/>
    </row>
    <row r="8708" spans="2:4" x14ac:dyDescent="0.2">
      <c r="B8708" s="2"/>
      <c r="C8708" s="2"/>
      <c r="D8708" s="2"/>
    </row>
    <row r="8709" spans="2:4" x14ac:dyDescent="0.2">
      <c r="B8709" s="2"/>
      <c r="C8709" s="2"/>
      <c r="D8709" s="2"/>
    </row>
    <row r="8710" spans="2:4" x14ac:dyDescent="0.2">
      <c r="B8710" s="2"/>
      <c r="C8710" s="2"/>
      <c r="D8710" s="2"/>
    </row>
    <row r="8711" spans="2:4" x14ac:dyDescent="0.2">
      <c r="B8711" s="2"/>
      <c r="C8711" s="2"/>
      <c r="D8711" s="2"/>
    </row>
    <row r="8712" spans="2:4" x14ac:dyDescent="0.2">
      <c r="B8712" s="2"/>
      <c r="C8712" s="2"/>
      <c r="D8712" s="2"/>
    </row>
    <row r="8713" spans="2:4" x14ac:dyDescent="0.2">
      <c r="B8713" s="2"/>
      <c r="C8713" s="2"/>
      <c r="D8713" s="2"/>
    </row>
    <row r="8714" spans="2:4" x14ac:dyDescent="0.2">
      <c r="B8714" s="2"/>
      <c r="C8714" s="2"/>
      <c r="D8714" s="2"/>
    </row>
    <row r="8715" spans="2:4" x14ac:dyDescent="0.2">
      <c r="B8715" s="2"/>
      <c r="C8715" s="2"/>
      <c r="D8715" s="2"/>
    </row>
    <row r="8716" spans="2:4" x14ac:dyDescent="0.2">
      <c r="B8716" s="2"/>
      <c r="C8716" s="2"/>
      <c r="D8716" s="2"/>
    </row>
    <row r="8717" spans="2:4" x14ac:dyDescent="0.2">
      <c r="B8717" s="2"/>
      <c r="C8717" s="2"/>
      <c r="D8717" s="2"/>
    </row>
    <row r="8718" spans="2:4" x14ac:dyDescent="0.2">
      <c r="B8718" s="2"/>
      <c r="C8718" s="2"/>
      <c r="D8718" s="2"/>
    </row>
    <row r="8719" spans="2:4" x14ac:dyDescent="0.2">
      <c r="B8719" s="2"/>
      <c r="C8719" s="2"/>
      <c r="D8719" s="2"/>
    </row>
    <row r="8720" spans="2:4" x14ac:dyDescent="0.2">
      <c r="B8720" s="2"/>
      <c r="C8720" s="2"/>
      <c r="D8720" s="2"/>
    </row>
    <row r="8721" spans="2:4" x14ac:dyDescent="0.2">
      <c r="B8721" s="2"/>
      <c r="C8721" s="2"/>
      <c r="D8721" s="2"/>
    </row>
    <row r="8722" spans="2:4" x14ac:dyDescent="0.2">
      <c r="B8722" s="2"/>
      <c r="C8722" s="2"/>
      <c r="D8722" s="2"/>
    </row>
    <row r="8723" spans="2:4" x14ac:dyDescent="0.2">
      <c r="B8723" s="2"/>
      <c r="C8723" s="2"/>
      <c r="D8723" s="2"/>
    </row>
    <row r="8724" spans="2:4" x14ac:dyDescent="0.2">
      <c r="B8724" s="2"/>
      <c r="C8724" s="2"/>
      <c r="D8724" s="2"/>
    </row>
    <row r="8725" spans="2:4" x14ac:dyDescent="0.2">
      <c r="B8725" s="2"/>
      <c r="C8725" s="2"/>
      <c r="D8725" s="2"/>
    </row>
    <row r="8726" spans="2:4" x14ac:dyDescent="0.2">
      <c r="B8726" s="2"/>
      <c r="C8726" s="2"/>
      <c r="D8726" s="2"/>
    </row>
    <row r="8727" spans="2:4" x14ac:dyDescent="0.2">
      <c r="B8727" s="2"/>
      <c r="C8727" s="2"/>
      <c r="D8727" s="2"/>
    </row>
    <row r="8728" spans="2:4" x14ac:dyDescent="0.2">
      <c r="B8728" s="2"/>
      <c r="C8728" s="2"/>
      <c r="D8728" s="2"/>
    </row>
    <row r="8729" spans="2:4" x14ac:dyDescent="0.2">
      <c r="B8729" s="2"/>
      <c r="C8729" s="2"/>
      <c r="D8729" s="2"/>
    </row>
    <row r="8730" spans="2:4" x14ac:dyDescent="0.2">
      <c r="B8730" s="2"/>
      <c r="C8730" s="2"/>
      <c r="D8730" s="2"/>
    </row>
    <row r="8731" spans="2:4" x14ac:dyDescent="0.2">
      <c r="B8731" s="2"/>
      <c r="C8731" s="2"/>
      <c r="D8731" s="2"/>
    </row>
    <row r="8732" spans="2:4" x14ac:dyDescent="0.2">
      <c r="B8732" s="2"/>
      <c r="C8732" s="2"/>
      <c r="D8732" s="2"/>
    </row>
    <row r="8733" spans="2:4" x14ac:dyDescent="0.2">
      <c r="B8733" s="2"/>
      <c r="C8733" s="2"/>
      <c r="D8733" s="2"/>
    </row>
    <row r="8734" spans="2:4" x14ac:dyDescent="0.2">
      <c r="B8734" s="2"/>
      <c r="C8734" s="2"/>
      <c r="D8734" s="2"/>
    </row>
    <row r="8735" spans="2:4" x14ac:dyDescent="0.2">
      <c r="B8735" s="2"/>
      <c r="C8735" s="2"/>
      <c r="D8735" s="2"/>
    </row>
    <row r="8736" spans="2:4" x14ac:dyDescent="0.2">
      <c r="B8736" s="2"/>
      <c r="C8736" s="2"/>
      <c r="D8736" s="2"/>
    </row>
    <row r="8737" spans="2:4" x14ac:dyDescent="0.2">
      <c r="B8737" s="2"/>
      <c r="C8737" s="2"/>
      <c r="D8737" s="2"/>
    </row>
    <row r="8738" spans="2:4" x14ac:dyDescent="0.2">
      <c r="B8738" s="2"/>
      <c r="C8738" s="2"/>
      <c r="D8738" s="2"/>
    </row>
    <row r="8739" spans="2:4" x14ac:dyDescent="0.2">
      <c r="B8739" s="2"/>
      <c r="C8739" s="2"/>
      <c r="D8739" s="2"/>
    </row>
    <row r="8740" spans="2:4" x14ac:dyDescent="0.2">
      <c r="B8740" s="2"/>
      <c r="C8740" s="2"/>
      <c r="D8740" s="2"/>
    </row>
    <row r="8741" spans="2:4" x14ac:dyDescent="0.2">
      <c r="B8741" s="2"/>
      <c r="C8741" s="2"/>
      <c r="D8741" s="2"/>
    </row>
    <row r="8742" spans="2:4" x14ac:dyDescent="0.2">
      <c r="B8742" s="2"/>
      <c r="C8742" s="2"/>
      <c r="D8742" s="2"/>
    </row>
    <row r="8743" spans="2:4" x14ac:dyDescent="0.2">
      <c r="B8743" s="2"/>
      <c r="C8743" s="2"/>
      <c r="D8743" s="2"/>
    </row>
    <row r="8744" spans="2:4" x14ac:dyDescent="0.2">
      <c r="B8744" s="2"/>
      <c r="C8744" s="2"/>
      <c r="D8744" s="2"/>
    </row>
    <row r="8745" spans="2:4" x14ac:dyDescent="0.2">
      <c r="B8745" s="2"/>
      <c r="C8745" s="2"/>
      <c r="D8745" s="2"/>
    </row>
    <row r="8746" spans="2:4" x14ac:dyDescent="0.2">
      <c r="B8746" s="2"/>
      <c r="C8746" s="2"/>
      <c r="D8746" s="2"/>
    </row>
    <row r="8747" spans="2:4" x14ac:dyDescent="0.2">
      <c r="B8747" s="2"/>
      <c r="C8747" s="2"/>
      <c r="D8747" s="2"/>
    </row>
    <row r="8748" spans="2:4" x14ac:dyDescent="0.2">
      <c r="B8748" s="2"/>
      <c r="C8748" s="2"/>
      <c r="D8748" s="2"/>
    </row>
    <row r="8749" spans="2:4" x14ac:dyDescent="0.2">
      <c r="B8749" s="2"/>
      <c r="C8749" s="2"/>
      <c r="D8749" s="2"/>
    </row>
    <row r="8750" spans="2:4" x14ac:dyDescent="0.2">
      <c r="B8750" s="2"/>
      <c r="C8750" s="2"/>
      <c r="D8750" s="2"/>
    </row>
    <row r="8751" spans="2:4" x14ac:dyDescent="0.2">
      <c r="B8751" s="2"/>
      <c r="C8751" s="2"/>
      <c r="D8751" s="2"/>
    </row>
    <row r="8752" spans="2:4" x14ac:dyDescent="0.2">
      <c r="B8752" s="2"/>
      <c r="C8752" s="2"/>
      <c r="D8752" s="2"/>
    </row>
    <row r="8753" spans="2:4" x14ac:dyDescent="0.2">
      <c r="B8753" s="2"/>
      <c r="C8753" s="2"/>
      <c r="D8753" s="2"/>
    </row>
    <row r="8754" spans="2:4" x14ac:dyDescent="0.2">
      <c r="B8754" s="2"/>
      <c r="C8754" s="2"/>
      <c r="D8754" s="2"/>
    </row>
    <row r="8755" spans="2:4" x14ac:dyDescent="0.2">
      <c r="B8755" s="2"/>
      <c r="C8755" s="2"/>
      <c r="D8755" s="2"/>
    </row>
    <row r="8756" spans="2:4" x14ac:dyDescent="0.2">
      <c r="B8756" s="2"/>
      <c r="C8756" s="2"/>
      <c r="D8756" s="2"/>
    </row>
    <row r="8757" spans="2:4" x14ac:dyDescent="0.2">
      <c r="B8757" s="2"/>
      <c r="C8757" s="2"/>
      <c r="D8757" s="2"/>
    </row>
    <row r="8758" spans="2:4" x14ac:dyDescent="0.2">
      <c r="B8758" s="2"/>
      <c r="C8758" s="2"/>
      <c r="D8758" s="2"/>
    </row>
    <row r="8759" spans="2:4" x14ac:dyDescent="0.2">
      <c r="B8759" s="2"/>
      <c r="C8759" s="2"/>
      <c r="D8759" s="2"/>
    </row>
    <row r="8760" spans="2:4" x14ac:dyDescent="0.2">
      <c r="B8760" s="2"/>
      <c r="C8760" s="2"/>
      <c r="D8760" s="2"/>
    </row>
    <row r="8761" spans="2:4" x14ac:dyDescent="0.2">
      <c r="B8761" s="2"/>
      <c r="C8761" s="2"/>
      <c r="D8761" s="2"/>
    </row>
    <row r="8762" spans="2:4" x14ac:dyDescent="0.2">
      <c r="B8762" s="2"/>
      <c r="C8762" s="2"/>
      <c r="D8762" s="2"/>
    </row>
    <row r="8763" spans="2:4" x14ac:dyDescent="0.2">
      <c r="B8763" s="2"/>
      <c r="C8763" s="2"/>
      <c r="D8763" s="2"/>
    </row>
    <row r="8764" spans="2:4" x14ac:dyDescent="0.2">
      <c r="B8764" s="2"/>
      <c r="C8764" s="2"/>
      <c r="D8764" s="2"/>
    </row>
    <row r="8765" spans="2:4" x14ac:dyDescent="0.2">
      <c r="B8765" s="2"/>
      <c r="C8765" s="2"/>
      <c r="D8765" s="2"/>
    </row>
    <row r="8766" spans="2:4" x14ac:dyDescent="0.2">
      <c r="B8766" s="2"/>
      <c r="C8766" s="2"/>
      <c r="D8766" s="2"/>
    </row>
    <row r="8767" spans="2:4" x14ac:dyDescent="0.2">
      <c r="B8767" s="2"/>
      <c r="C8767" s="2"/>
      <c r="D8767" s="2"/>
    </row>
    <row r="8768" spans="2:4" x14ac:dyDescent="0.2">
      <c r="B8768" s="2"/>
      <c r="C8768" s="2"/>
      <c r="D8768" s="2"/>
    </row>
    <row r="8769" spans="2:4" x14ac:dyDescent="0.2">
      <c r="B8769" s="2"/>
      <c r="C8769" s="2"/>
      <c r="D8769" s="2"/>
    </row>
    <row r="8770" spans="2:4" x14ac:dyDescent="0.2">
      <c r="B8770" s="2"/>
      <c r="C8770" s="2"/>
      <c r="D8770" s="2"/>
    </row>
    <row r="8771" spans="2:4" x14ac:dyDescent="0.2">
      <c r="B8771" s="2"/>
      <c r="C8771" s="2"/>
      <c r="D8771" s="2"/>
    </row>
    <row r="8772" spans="2:4" x14ac:dyDescent="0.2">
      <c r="B8772" s="2"/>
      <c r="C8772" s="2"/>
      <c r="D8772" s="2"/>
    </row>
    <row r="8773" spans="2:4" x14ac:dyDescent="0.2">
      <c r="B8773" s="2"/>
      <c r="C8773" s="2"/>
      <c r="D8773" s="2"/>
    </row>
    <row r="8774" spans="2:4" x14ac:dyDescent="0.2">
      <c r="B8774" s="2"/>
      <c r="C8774" s="2"/>
      <c r="D8774" s="2"/>
    </row>
    <row r="8775" spans="2:4" x14ac:dyDescent="0.2">
      <c r="B8775" s="2"/>
      <c r="C8775" s="2"/>
      <c r="D8775" s="2"/>
    </row>
    <row r="8776" spans="2:4" x14ac:dyDescent="0.2">
      <c r="B8776" s="2"/>
      <c r="C8776" s="2"/>
      <c r="D8776" s="2"/>
    </row>
    <row r="8777" spans="2:4" x14ac:dyDescent="0.2">
      <c r="B8777" s="2"/>
      <c r="C8777" s="2"/>
      <c r="D8777" s="2"/>
    </row>
    <row r="8778" spans="2:4" x14ac:dyDescent="0.2">
      <c r="B8778" s="2"/>
      <c r="C8778" s="2"/>
      <c r="D8778" s="2"/>
    </row>
    <row r="8779" spans="2:4" x14ac:dyDescent="0.2">
      <c r="B8779" s="2"/>
      <c r="C8779" s="2"/>
      <c r="D8779" s="2"/>
    </row>
    <row r="8780" spans="2:4" x14ac:dyDescent="0.2">
      <c r="B8780" s="2"/>
      <c r="C8780" s="2"/>
      <c r="D8780" s="2"/>
    </row>
    <row r="8781" spans="2:4" x14ac:dyDescent="0.2">
      <c r="B8781" s="2"/>
      <c r="C8781" s="2"/>
      <c r="D8781" s="2"/>
    </row>
    <row r="8782" spans="2:4" x14ac:dyDescent="0.2">
      <c r="B8782" s="2"/>
      <c r="C8782" s="2"/>
      <c r="D8782" s="2"/>
    </row>
    <row r="8783" spans="2:4" x14ac:dyDescent="0.2">
      <c r="B8783" s="2"/>
      <c r="C8783" s="2"/>
      <c r="D8783" s="2"/>
    </row>
    <row r="8784" spans="2:4" x14ac:dyDescent="0.2">
      <c r="B8784" s="2"/>
      <c r="C8784" s="2"/>
      <c r="D8784" s="2"/>
    </row>
    <row r="8785" spans="2:4" x14ac:dyDescent="0.2">
      <c r="B8785" s="2"/>
      <c r="C8785" s="2"/>
      <c r="D8785" s="2"/>
    </row>
    <row r="8786" spans="2:4" x14ac:dyDescent="0.2">
      <c r="B8786" s="2"/>
      <c r="C8786" s="2"/>
      <c r="D8786" s="2"/>
    </row>
    <row r="8787" spans="2:4" x14ac:dyDescent="0.2">
      <c r="B8787" s="2"/>
      <c r="C8787" s="2"/>
      <c r="D8787" s="2"/>
    </row>
    <row r="8788" spans="2:4" x14ac:dyDescent="0.2">
      <c r="B8788" s="2"/>
      <c r="C8788" s="2"/>
      <c r="D8788" s="2"/>
    </row>
    <row r="8789" spans="2:4" x14ac:dyDescent="0.2">
      <c r="B8789" s="2"/>
      <c r="C8789" s="2"/>
      <c r="D8789" s="2"/>
    </row>
    <row r="8790" spans="2:4" x14ac:dyDescent="0.2">
      <c r="B8790" s="2"/>
      <c r="C8790" s="2"/>
      <c r="D8790" s="2"/>
    </row>
    <row r="8791" spans="2:4" x14ac:dyDescent="0.2">
      <c r="B8791" s="2"/>
      <c r="C8791" s="2"/>
      <c r="D8791" s="2"/>
    </row>
    <row r="8792" spans="2:4" x14ac:dyDescent="0.2">
      <c r="B8792" s="2"/>
      <c r="C8792" s="2"/>
      <c r="D8792" s="2"/>
    </row>
    <row r="8793" spans="2:4" x14ac:dyDescent="0.2">
      <c r="B8793" s="2"/>
      <c r="C8793" s="2"/>
      <c r="D8793" s="2"/>
    </row>
    <row r="8794" spans="2:4" x14ac:dyDescent="0.2">
      <c r="B8794" s="2"/>
      <c r="C8794" s="2"/>
      <c r="D8794" s="2"/>
    </row>
    <row r="8795" spans="2:4" x14ac:dyDescent="0.2">
      <c r="B8795" s="2"/>
      <c r="C8795" s="2"/>
      <c r="D8795" s="2"/>
    </row>
    <row r="8796" spans="2:4" x14ac:dyDescent="0.2">
      <c r="B8796" s="2"/>
      <c r="C8796" s="2"/>
      <c r="D8796" s="2"/>
    </row>
    <row r="8797" spans="2:4" x14ac:dyDescent="0.2">
      <c r="B8797" s="2"/>
      <c r="C8797" s="2"/>
      <c r="D8797" s="2"/>
    </row>
    <row r="8798" spans="2:4" x14ac:dyDescent="0.2">
      <c r="B8798" s="2"/>
      <c r="C8798" s="2"/>
      <c r="D8798" s="2"/>
    </row>
    <row r="8799" spans="2:4" x14ac:dyDescent="0.2">
      <c r="B8799" s="2"/>
      <c r="C8799" s="2"/>
      <c r="D8799" s="2"/>
    </row>
    <row r="8800" spans="2:4" x14ac:dyDescent="0.2">
      <c r="B8800" s="2"/>
      <c r="C8800" s="2"/>
      <c r="D8800" s="2"/>
    </row>
    <row r="8801" spans="2:4" x14ac:dyDescent="0.2">
      <c r="B8801" s="2"/>
      <c r="C8801" s="2"/>
      <c r="D8801" s="2"/>
    </row>
    <row r="8802" spans="2:4" x14ac:dyDescent="0.2">
      <c r="B8802" s="2"/>
      <c r="C8802" s="2"/>
      <c r="D8802" s="2"/>
    </row>
    <row r="8803" spans="2:4" x14ac:dyDescent="0.2">
      <c r="B8803" s="2"/>
      <c r="C8803" s="2"/>
      <c r="D8803" s="2"/>
    </row>
    <row r="8804" spans="2:4" x14ac:dyDescent="0.2">
      <c r="B8804" s="2"/>
      <c r="C8804" s="2"/>
      <c r="D8804" s="2"/>
    </row>
    <row r="8805" spans="2:4" x14ac:dyDescent="0.2">
      <c r="B8805" s="2"/>
      <c r="C8805" s="2"/>
      <c r="D8805" s="2"/>
    </row>
    <row r="8806" spans="2:4" x14ac:dyDescent="0.2">
      <c r="B8806" s="2"/>
      <c r="C8806" s="2"/>
      <c r="D8806" s="2"/>
    </row>
    <row r="8807" spans="2:4" x14ac:dyDescent="0.2">
      <c r="B8807" s="2"/>
      <c r="C8807" s="2"/>
      <c r="D8807" s="2"/>
    </row>
    <row r="8808" spans="2:4" x14ac:dyDescent="0.2">
      <c r="B8808" s="2"/>
      <c r="C8808" s="2"/>
      <c r="D8808" s="2"/>
    </row>
    <row r="8809" spans="2:4" x14ac:dyDescent="0.2">
      <c r="B8809" s="2"/>
      <c r="C8809" s="2"/>
      <c r="D8809" s="2"/>
    </row>
    <row r="8810" spans="2:4" x14ac:dyDescent="0.2">
      <c r="B8810" s="2"/>
      <c r="C8810" s="2"/>
      <c r="D8810" s="2"/>
    </row>
    <row r="8811" spans="2:4" x14ac:dyDescent="0.2">
      <c r="B8811" s="2"/>
      <c r="C8811" s="2"/>
      <c r="D8811" s="2"/>
    </row>
    <row r="8812" spans="2:4" x14ac:dyDescent="0.2">
      <c r="B8812" s="2"/>
      <c r="C8812" s="2"/>
      <c r="D8812" s="2"/>
    </row>
    <row r="8813" spans="2:4" x14ac:dyDescent="0.2">
      <c r="B8813" s="2"/>
      <c r="C8813" s="2"/>
      <c r="D8813" s="2"/>
    </row>
    <row r="8814" spans="2:4" x14ac:dyDescent="0.2">
      <c r="B8814" s="2"/>
      <c r="C8814" s="2"/>
      <c r="D8814" s="2"/>
    </row>
    <row r="8815" spans="2:4" x14ac:dyDescent="0.2">
      <c r="B8815" s="2"/>
      <c r="C8815" s="2"/>
      <c r="D8815" s="2"/>
    </row>
    <row r="8816" spans="2:4" x14ac:dyDescent="0.2">
      <c r="B8816" s="2"/>
      <c r="C8816" s="2"/>
      <c r="D8816" s="2"/>
    </row>
    <row r="8817" spans="2:4" x14ac:dyDescent="0.2">
      <c r="B8817" s="2"/>
      <c r="C8817" s="2"/>
      <c r="D8817" s="2"/>
    </row>
    <row r="8818" spans="2:4" x14ac:dyDescent="0.2">
      <c r="B8818" s="2"/>
      <c r="C8818" s="2"/>
      <c r="D8818" s="2"/>
    </row>
    <row r="8819" spans="2:4" x14ac:dyDescent="0.2">
      <c r="B8819" s="2"/>
      <c r="C8819" s="2"/>
      <c r="D8819" s="2"/>
    </row>
    <row r="8820" spans="2:4" x14ac:dyDescent="0.2">
      <c r="B8820" s="2"/>
      <c r="C8820" s="2"/>
      <c r="D8820" s="2"/>
    </row>
    <row r="8821" spans="2:4" x14ac:dyDescent="0.2">
      <c r="B8821" s="2"/>
      <c r="C8821" s="2"/>
      <c r="D8821" s="2"/>
    </row>
    <row r="8822" spans="2:4" x14ac:dyDescent="0.2">
      <c r="B8822" s="2"/>
      <c r="C8822" s="2"/>
      <c r="D8822" s="2"/>
    </row>
    <row r="8823" spans="2:4" x14ac:dyDescent="0.2">
      <c r="B8823" s="2"/>
      <c r="C8823" s="2"/>
      <c r="D8823" s="2"/>
    </row>
    <row r="8824" spans="2:4" x14ac:dyDescent="0.2">
      <c r="B8824" s="2"/>
      <c r="C8824" s="2"/>
      <c r="D8824" s="2"/>
    </row>
    <row r="8825" spans="2:4" x14ac:dyDescent="0.2">
      <c r="B8825" s="2"/>
      <c r="C8825" s="2"/>
      <c r="D8825" s="2"/>
    </row>
    <row r="8826" spans="2:4" x14ac:dyDescent="0.2">
      <c r="B8826" s="2"/>
      <c r="C8826" s="2"/>
      <c r="D8826" s="2"/>
    </row>
    <row r="8827" spans="2:4" x14ac:dyDescent="0.2">
      <c r="B8827" s="2"/>
      <c r="C8827" s="2"/>
      <c r="D8827" s="2"/>
    </row>
    <row r="8828" spans="2:4" x14ac:dyDescent="0.2">
      <c r="B8828" s="2"/>
      <c r="C8828" s="2"/>
      <c r="D8828" s="2"/>
    </row>
    <row r="8829" spans="2:4" x14ac:dyDescent="0.2">
      <c r="B8829" s="2"/>
      <c r="C8829" s="2"/>
      <c r="D8829" s="2"/>
    </row>
    <row r="8830" spans="2:4" x14ac:dyDescent="0.2">
      <c r="B8830" s="2"/>
      <c r="C8830" s="2"/>
      <c r="D8830" s="2"/>
    </row>
    <row r="8831" spans="2:4" x14ac:dyDescent="0.2">
      <c r="B8831" s="2"/>
      <c r="C8831" s="2"/>
      <c r="D8831" s="2"/>
    </row>
    <row r="8832" spans="2:4" x14ac:dyDescent="0.2">
      <c r="B8832" s="2"/>
      <c r="C8832" s="2"/>
      <c r="D8832" s="2"/>
    </row>
    <row r="8833" spans="2:4" x14ac:dyDescent="0.2">
      <c r="B8833" s="2"/>
      <c r="C8833" s="2"/>
      <c r="D8833" s="2"/>
    </row>
    <row r="8834" spans="2:4" x14ac:dyDescent="0.2">
      <c r="B8834" s="2"/>
      <c r="C8834" s="2"/>
      <c r="D8834" s="2"/>
    </row>
    <row r="8835" spans="2:4" x14ac:dyDescent="0.2">
      <c r="B8835" s="2"/>
      <c r="C8835" s="2"/>
      <c r="D8835" s="2"/>
    </row>
    <row r="8836" spans="2:4" x14ac:dyDescent="0.2">
      <c r="B8836" s="2"/>
      <c r="C8836" s="2"/>
      <c r="D8836" s="2"/>
    </row>
    <row r="8837" spans="2:4" x14ac:dyDescent="0.2">
      <c r="B8837" s="2"/>
      <c r="C8837" s="2"/>
      <c r="D8837" s="2"/>
    </row>
    <row r="8838" spans="2:4" x14ac:dyDescent="0.2">
      <c r="B8838" s="2"/>
      <c r="C8838" s="2"/>
      <c r="D8838" s="2"/>
    </row>
    <row r="8839" spans="2:4" x14ac:dyDescent="0.2">
      <c r="B8839" s="2"/>
      <c r="C8839" s="2"/>
      <c r="D8839" s="2"/>
    </row>
    <row r="8840" spans="2:4" x14ac:dyDescent="0.2">
      <c r="B8840" s="2"/>
      <c r="C8840" s="2"/>
      <c r="D8840" s="2"/>
    </row>
    <row r="8841" spans="2:4" x14ac:dyDescent="0.2">
      <c r="B8841" s="2"/>
      <c r="C8841" s="2"/>
      <c r="D8841" s="2"/>
    </row>
    <row r="8842" spans="2:4" x14ac:dyDescent="0.2">
      <c r="B8842" s="2"/>
      <c r="C8842" s="2"/>
      <c r="D8842" s="2"/>
    </row>
    <row r="8843" spans="2:4" x14ac:dyDescent="0.2">
      <c r="B8843" s="2"/>
      <c r="C8843" s="2"/>
      <c r="D8843" s="2"/>
    </row>
    <row r="8844" spans="2:4" x14ac:dyDescent="0.2">
      <c r="B8844" s="2"/>
      <c r="C8844" s="2"/>
      <c r="D8844" s="2"/>
    </row>
    <row r="8845" spans="2:4" x14ac:dyDescent="0.2">
      <c r="B8845" s="2"/>
      <c r="C8845" s="2"/>
      <c r="D8845" s="2"/>
    </row>
    <row r="8846" spans="2:4" x14ac:dyDescent="0.2">
      <c r="B8846" s="2"/>
      <c r="C8846" s="2"/>
      <c r="D8846" s="2"/>
    </row>
    <row r="8847" spans="2:4" x14ac:dyDescent="0.2">
      <c r="B8847" s="2"/>
      <c r="C8847" s="2"/>
      <c r="D8847" s="2"/>
    </row>
    <row r="8848" spans="2:4" x14ac:dyDescent="0.2">
      <c r="B8848" s="2"/>
      <c r="C8848" s="2"/>
      <c r="D8848" s="2"/>
    </row>
    <row r="8849" spans="2:4" x14ac:dyDescent="0.2">
      <c r="B8849" s="2"/>
      <c r="C8849" s="2"/>
      <c r="D8849" s="2"/>
    </row>
    <row r="8850" spans="2:4" x14ac:dyDescent="0.2">
      <c r="B8850" s="2"/>
      <c r="C8850" s="2"/>
      <c r="D8850" s="2"/>
    </row>
    <row r="8851" spans="2:4" x14ac:dyDescent="0.2">
      <c r="B8851" s="2"/>
      <c r="C8851" s="2"/>
      <c r="D8851" s="2"/>
    </row>
    <row r="8852" spans="2:4" x14ac:dyDescent="0.2">
      <c r="B8852" s="2"/>
      <c r="C8852" s="2"/>
      <c r="D8852" s="2"/>
    </row>
    <row r="8853" spans="2:4" x14ac:dyDescent="0.2">
      <c r="B8853" s="2"/>
      <c r="C8853" s="2"/>
      <c r="D8853" s="2"/>
    </row>
    <row r="8854" spans="2:4" x14ac:dyDescent="0.2">
      <c r="B8854" s="2"/>
      <c r="C8854" s="2"/>
      <c r="D8854" s="2"/>
    </row>
    <row r="8855" spans="2:4" x14ac:dyDescent="0.2">
      <c r="B8855" s="2"/>
      <c r="C8855" s="2"/>
      <c r="D8855" s="2"/>
    </row>
    <row r="8856" spans="2:4" x14ac:dyDescent="0.2">
      <c r="B8856" s="2"/>
      <c r="C8856" s="2"/>
      <c r="D8856" s="2"/>
    </row>
    <row r="8857" spans="2:4" x14ac:dyDescent="0.2">
      <c r="B8857" s="2"/>
      <c r="C8857" s="2"/>
      <c r="D8857" s="2"/>
    </row>
    <row r="8858" spans="2:4" x14ac:dyDescent="0.2">
      <c r="B8858" s="2"/>
      <c r="C8858" s="2"/>
      <c r="D8858" s="2"/>
    </row>
    <row r="8859" spans="2:4" x14ac:dyDescent="0.2">
      <c r="B8859" s="2"/>
      <c r="C8859" s="2"/>
      <c r="D8859" s="2"/>
    </row>
    <row r="8860" spans="2:4" x14ac:dyDescent="0.2">
      <c r="B8860" s="2"/>
      <c r="C8860" s="2"/>
      <c r="D8860" s="2"/>
    </row>
    <row r="8861" spans="2:4" x14ac:dyDescent="0.2">
      <c r="B8861" s="2"/>
      <c r="C8861" s="2"/>
      <c r="D8861" s="2"/>
    </row>
    <row r="8862" spans="2:4" x14ac:dyDescent="0.2">
      <c r="B8862" s="2"/>
      <c r="C8862" s="2"/>
      <c r="D8862" s="2"/>
    </row>
    <row r="8863" spans="2:4" x14ac:dyDescent="0.2">
      <c r="B8863" s="2"/>
      <c r="C8863" s="2"/>
      <c r="D8863" s="2"/>
    </row>
    <row r="8864" spans="2:4" x14ac:dyDescent="0.2">
      <c r="B8864" s="2"/>
      <c r="C8864" s="2"/>
      <c r="D8864" s="2"/>
    </row>
    <row r="8865" spans="2:4" x14ac:dyDescent="0.2">
      <c r="B8865" s="2"/>
      <c r="C8865" s="2"/>
      <c r="D8865" s="2"/>
    </row>
    <row r="8866" spans="2:4" x14ac:dyDescent="0.2">
      <c r="B8866" s="2"/>
      <c r="C8866" s="2"/>
      <c r="D8866" s="2"/>
    </row>
    <row r="8867" spans="2:4" x14ac:dyDescent="0.2">
      <c r="B8867" s="2"/>
      <c r="C8867" s="2"/>
      <c r="D8867" s="2"/>
    </row>
    <row r="8868" spans="2:4" x14ac:dyDescent="0.2">
      <c r="B8868" s="2"/>
      <c r="C8868" s="2"/>
      <c r="D8868" s="2"/>
    </row>
    <row r="8869" spans="2:4" x14ac:dyDescent="0.2">
      <c r="B8869" s="2"/>
      <c r="C8869" s="2"/>
      <c r="D8869" s="2"/>
    </row>
    <row r="8870" spans="2:4" x14ac:dyDescent="0.2">
      <c r="B8870" s="2"/>
      <c r="C8870" s="2"/>
      <c r="D8870" s="2"/>
    </row>
    <row r="8871" spans="2:4" x14ac:dyDescent="0.2">
      <c r="B8871" s="2"/>
      <c r="C8871" s="2"/>
      <c r="D8871" s="2"/>
    </row>
    <row r="8872" spans="2:4" x14ac:dyDescent="0.2">
      <c r="B8872" s="2"/>
      <c r="C8872" s="2"/>
      <c r="D8872" s="2"/>
    </row>
    <row r="8873" spans="2:4" x14ac:dyDescent="0.2">
      <c r="B8873" s="2"/>
      <c r="C8873" s="2"/>
      <c r="D8873" s="2"/>
    </row>
    <row r="8874" spans="2:4" x14ac:dyDescent="0.2">
      <c r="B8874" s="2"/>
      <c r="C8874" s="2"/>
      <c r="D8874" s="2"/>
    </row>
    <row r="8875" spans="2:4" x14ac:dyDescent="0.2">
      <c r="B8875" s="2"/>
      <c r="C8875" s="2"/>
      <c r="D8875" s="2"/>
    </row>
    <row r="8876" spans="2:4" x14ac:dyDescent="0.2">
      <c r="B8876" s="2"/>
      <c r="C8876" s="2"/>
      <c r="D8876" s="2"/>
    </row>
    <row r="8877" spans="2:4" x14ac:dyDescent="0.2">
      <c r="B8877" s="2"/>
      <c r="C8877" s="2"/>
      <c r="D8877" s="2"/>
    </row>
    <row r="8878" spans="2:4" x14ac:dyDescent="0.2">
      <c r="B8878" s="2"/>
      <c r="C8878" s="2"/>
      <c r="D8878" s="2"/>
    </row>
    <row r="8879" spans="2:4" x14ac:dyDescent="0.2">
      <c r="B8879" s="2"/>
      <c r="C8879" s="2"/>
      <c r="D8879" s="2"/>
    </row>
    <row r="8880" spans="2:4" x14ac:dyDescent="0.2">
      <c r="B8880" s="2"/>
      <c r="C8880" s="2"/>
      <c r="D8880" s="2"/>
    </row>
    <row r="8881" spans="2:4" x14ac:dyDescent="0.2">
      <c r="B8881" s="2"/>
      <c r="C8881" s="2"/>
      <c r="D8881" s="2"/>
    </row>
    <row r="8882" spans="2:4" x14ac:dyDescent="0.2">
      <c r="B8882" s="2"/>
      <c r="C8882" s="2"/>
      <c r="D8882" s="2"/>
    </row>
    <row r="8883" spans="2:4" x14ac:dyDescent="0.2">
      <c r="B8883" s="2"/>
      <c r="C8883" s="2"/>
      <c r="D8883" s="2"/>
    </row>
    <row r="8884" spans="2:4" x14ac:dyDescent="0.2">
      <c r="B8884" s="2"/>
      <c r="C8884" s="2"/>
      <c r="D8884" s="2"/>
    </row>
    <row r="8885" spans="2:4" x14ac:dyDescent="0.2">
      <c r="B8885" s="2"/>
      <c r="C8885" s="2"/>
      <c r="D8885" s="2"/>
    </row>
    <row r="8886" spans="2:4" x14ac:dyDescent="0.2">
      <c r="B8886" s="2"/>
      <c r="C8886" s="2"/>
      <c r="D8886" s="2"/>
    </row>
    <row r="8887" spans="2:4" x14ac:dyDescent="0.2">
      <c r="B8887" s="2"/>
      <c r="C8887" s="2"/>
      <c r="D8887" s="2"/>
    </row>
    <row r="8888" spans="2:4" x14ac:dyDescent="0.2">
      <c r="B8888" s="2"/>
      <c r="C8888" s="2"/>
      <c r="D8888" s="2"/>
    </row>
    <row r="8889" spans="2:4" x14ac:dyDescent="0.2">
      <c r="B8889" s="2"/>
      <c r="C8889" s="2"/>
      <c r="D8889" s="2"/>
    </row>
    <row r="8890" spans="2:4" x14ac:dyDescent="0.2">
      <c r="B8890" s="2"/>
      <c r="C8890" s="2"/>
      <c r="D8890" s="2"/>
    </row>
    <row r="8891" spans="2:4" x14ac:dyDescent="0.2">
      <c r="B8891" s="2"/>
      <c r="C8891" s="2"/>
      <c r="D8891" s="2"/>
    </row>
    <row r="8892" spans="2:4" x14ac:dyDescent="0.2">
      <c r="B8892" s="2"/>
      <c r="C8892" s="2"/>
      <c r="D8892" s="2"/>
    </row>
    <row r="8893" spans="2:4" x14ac:dyDescent="0.2">
      <c r="B8893" s="2"/>
      <c r="C8893" s="2"/>
      <c r="D8893" s="2"/>
    </row>
    <row r="8894" spans="2:4" x14ac:dyDescent="0.2">
      <c r="B8894" s="2"/>
      <c r="C8894" s="2"/>
      <c r="D8894" s="2"/>
    </row>
    <row r="8895" spans="2:4" x14ac:dyDescent="0.2">
      <c r="B8895" s="2"/>
      <c r="C8895" s="2"/>
      <c r="D8895" s="2"/>
    </row>
    <row r="8896" spans="2:4" x14ac:dyDescent="0.2">
      <c r="B8896" s="2"/>
      <c r="C8896" s="2"/>
      <c r="D8896" s="2"/>
    </row>
    <row r="8897" spans="2:4" x14ac:dyDescent="0.2">
      <c r="B8897" s="2"/>
      <c r="C8897" s="2"/>
      <c r="D8897" s="2"/>
    </row>
    <row r="8898" spans="2:4" x14ac:dyDescent="0.2">
      <c r="B8898" s="2"/>
      <c r="C8898" s="2"/>
      <c r="D8898" s="2"/>
    </row>
    <row r="8899" spans="2:4" x14ac:dyDescent="0.2">
      <c r="B8899" s="2"/>
      <c r="C8899" s="2"/>
      <c r="D8899" s="2"/>
    </row>
    <row r="8900" spans="2:4" x14ac:dyDescent="0.2">
      <c r="B8900" s="2"/>
      <c r="C8900" s="2"/>
      <c r="D8900" s="2"/>
    </row>
    <row r="8901" spans="2:4" x14ac:dyDescent="0.2">
      <c r="B8901" s="2"/>
      <c r="C8901" s="2"/>
      <c r="D8901" s="2"/>
    </row>
    <row r="8902" spans="2:4" x14ac:dyDescent="0.2">
      <c r="B8902" s="2"/>
      <c r="C8902" s="2"/>
      <c r="D8902" s="2"/>
    </row>
    <row r="8903" spans="2:4" x14ac:dyDescent="0.2">
      <c r="B8903" s="2"/>
      <c r="C8903" s="2"/>
      <c r="D8903" s="2"/>
    </row>
    <row r="8904" spans="2:4" x14ac:dyDescent="0.2">
      <c r="B8904" s="2"/>
      <c r="C8904" s="2"/>
      <c r="D8904" s="2"/>
    </row>
    <row r="8905" spans="2:4" x14ac:dyDescent="0.2">
      <c r="B8905" s="2"/>
      <c r="C8905" s="2"/>
      <c r="D8905" s="2"/>
    </row>
    <row r="8906" spans="2:4" x14ac:dyDescent="0.2">
      <c r="B8906" s="2"/>
      <c r="C8906" s="2"/>
      <c r="D8906" s="2"/>
    </row>
    <row r="8907" spans="2:4" x14ac:dyDescent="0.2">
      <c r="B8907" s="2"/>
      <c r="C8907" s="2"/>
      <c r="D8907" s="2"/>
    </row>
    <row r="8908" spans="2:4" x14ac:dyDescent="0.2">
      <c r="B8908" s="2"/>
      <c r="C8908" s="2"/>
      <c r="D8908" s="2"/>
    </row>
    <row r="8909" spans="2:4" x14ac:dyDescent="0.2">
      <c r="B8909" s="2"/>
      <c r="C8909" s="2"/>
      <c r="D8909" s="2"/>
    </row>
    <row r="8910" spans="2:4" x14ac:dyDescent="0.2">
      <c r="B8910" s="2"/>
      <c r="C8910" s="2"/>
      <c r="D8910" s="2"/>
    </row>
    <row r="8911" spans="2:4" x14ac:dyDescent="0.2">
      <c r="B8911" s="2"/>
      <c r="C8911" s="2"/>
      <c r="D8911" s="2"/>
    </row>
    <row r="8912" spans="2:4" x14ac:dyDescent="0.2">
      <c r="B8912" s="2"/>
      <c r="C8912" s="2"/>
      <c r="D8912" s="2"/>
    </row>
    <row r="8913" spans="2:4" x14ac:dyDescent="0.2">
      <c r="B8913" s="2"/>
      <c r="C8913" s="2"/>
      <c r="D8913" s="2"/>
    </row>
    <row r="8914" spans="2:4" x14ac:dyDescent="0.2">
      <c r="B8914" s="2"/>
      <c r="C8914" s="2"/>
      <c r="D8914" s="2"/>
    </row>
    <row r="8915" spans="2:4" x14ac:dyDescent="0.2">
      <c r="B8915" s="2"/>
      <c r="C8915" s="2"/>
      <c r="D8915" s="2"/>
    </row>
    <row r="8916" spans="2:4" x14ac:dyDescent="0.2">
      <c r="B8916" s="2"/>
      <c r="C8916" s="2"/>
      <c r="D8916" s="2"/>
    </row>
    <row r="8917" spans="2:4" x14ac:dyDescent="0.2">
      <c r="B8917" s="2"/>
      <c r="C8917" s="2"/>
      <c r="D8917" s="2"/>
    </row>
    <row r="8918" spans="2:4" x14ac:dyDescent="0.2">
      <c r="B8918" s="2"/>
      <c r="C8918" s="2"/>
      <c r="D8918" s="2"/>
    </row>
    <row r="8919" spans="2:4" x14ac:dyDescent="0.2">
      <c r="B8919" s="2"/>
      <c r="C8919" s="2"/>
      <c r="D8919" s="2"/>
    </row>
    <row r="8920" spans="2:4" x14ac:dyDescent="0.2">
      <c r="B8920" s="2"/>
      <c r="C8920" s="2"/>
      <c r="D8920" s="2"/>
    </row>
    <row r="8921" spans="2:4" x14ac:dyDescent="0.2">
      <c r="B8921" s="2"/>
      <c r="C8921" s="2"/>
      <c r="D8921" s="2"/>
    </row>
    <row r="8922" spans="2:4" x14ac:dyDescent="0.2">
      <c r="B8922" s="2"/>
      <c r="C8922" s="2"/>
      <c r="D8922" s="2"/>
    </row>
    <row r="8923" spans="2:4" x14ac:dyDescent="0.2">
      <c r="B8923" s="2"/>
      <c r="C8923" s="2"/>
      <c r="D8923" s="2"/>
    </row>
    <row r="8924" spans="2:4" x14ac:dyDescent="0.2">
      <c r="B8924" s="2"/>
      <c r="C8924" s="2"/>
      <c r="D8924" s="2"/>
    </row>
    <row r="8925" spans="2:4" x14ac:dyDescent="0.2">
      <c r="B8925" s="2"/>
      <c r="C8925" s="2"/>
      <c r="D8925" s="2"/>
    </row>
    <row r="8926" spans="2:4" x14ac:dyDescent="0.2">
      <c r="B8926" s="2"/>
      <c r="C8926" s="2"/>
      <c r="D8926" s="2"/>
    </row>
    <row r="8927" spans="2:4" x14ac:dyDescent="0.2">
      <c r="B8927" s="2"/>
      <c r="C8927" s="2"/>
      <c r="D8927" s="2"/>
    </row>
    <row r="8928" spans="2:4" x14ac:dyDescent="0.2">
      <c r="B8928" s="2"/>
      <c r="C8928" s="2"/>
      <c r="D8928" s="2"/>
    </row>
    <row r="8929" spans="2:4" x14ac:dyDescent="0.2">
      <c r="B8929" s="2"/>
      <c r="C8929" s="2"/>
      <c r="D8929" s="2"/>
    </row>
    <row r="8930" spans="2:4" x14ac:dyDescent="0.2">
      <c r="B8930" s="2"/>
      <c r="C8930" s="2"/>
      <c r="D8930" s="2"/>
    </row>
    <row r="8931" spans="2:4" x14ac:dyDescent="0.2">
      <c r="B8931" s="2"/>
      <c r="C8931" s="2"/>
      <c r="D8931" s="2"/>
    </row>
    <row r="8932" spans="2:4" x14ac:dyDescent="0.2">
      <c r="B8932" s="2"/>
      <c r="C8932" s="2"/>
      <c r="D8932" s="2"/>
    </row>
    <row r="8933" spans="2:4" x14ac:dyDescent="0.2">
      <c r="B8933" s="2"/>
      <c r="C8933" s="2"/>
      <c r="D8933" s="2"/>
    </row>
    <row r="8934" spans="2:4" x14ac:dyDescent="0.2">
      <c r="B8934" s="2"/>
      <c r="C8934" s="2"/>
      <c r="D8934" s="2"/>
    </row>
    <row r="8935" spans="2:4" x14ac:dyDescent="0.2">
      <c r="B8935" s="2"/>
      <c r="C8935" s="2"/>
      <c r="D8935" s="2"/>
    </row>
    <row r="8936" spans="2:4" x14ac:dyDescent="0.2">
      <c r="B8936" s="2"/>
      <c r="C8936" s="2"/>
      <c r="D8936" s="2"/>
    </row>
    <row r="8937" spans="2:4" x14ac:dyDescent="0.2">
      <c r="B8937" s="2"/>
      <c r="C8937" s="2"/>
      <c r="D8937" s="2"/>
    </row>
    <row r="8938" spans="2:4" x14ac:dyDescent="0.2">
      <c r="B8938" s="2"/>
      <c r="C8938" s="2"/>
      <c r="D8938" s="2"/>
    </row>
    <row r="8939" spans="2:4" x14ac:dyDescent="0.2">
      <c r="B8939" s="2"/>
      <c r="C8939" s="2"/>
      <c r="D8939" s="2"/>
    </row>
    <row r="8940" spans="2:4" x14ac:dyDescent="0.2">
      <c r="B8940" s="2"/>
      <c r="C8940" s="2"/>
      <c r="D8940" s="2"/>
    </row>
    <row r="8941" spans="2:4" x14ac:dyDescent="0.2">
      <c r="B8941" s="2"/>
      <c r="C8941" s="2"/>
      <c r="D8941" s="2"/>
    </row>
    <row r="8942" spans="2:4" x14ac:dyDescent="0.2">
      <c r="B8942" s="2"/>
      <c r="C8942" s="2"/>
      <c r="D8942" s="2"/>
    </row>
    <row r="8943" spans="2:4" x14ac:dyDescent="0.2">
      <c r="B8943" s="2"/>
      <c r="C8943" s="2"/>
      <c r="D8943" s="2"/>
    </row>
    <row r="8944" spans="2:4" x14ac:dyDescent="0.2">
      <c r="B8944" s="2"/>
      <c r="C8944" s="2"/>
      <c r="D8944" s="2"/>
    </row>
    <row r="8945" spans="2:4" x14ac:dyDescent="0.2">
      <c r="B8945" s="2"/>
      <c r="C8945" s="2"/>
      <c r="D8945" s="2"/>
    </row>
    <row r="8946" spans="2:4" x14ac:dyDescent="0.2">
      <c r="B8946" s="2"/>
      <c r="C8946" s="2"/>
      <c r="D8946" s="2"/>
    </row>
    <row r="8947" spans="2:4" x14ac:dyDescent="0.2">
      <c r="B8947" s="2"/>
      <c r="C8947" s="2"/>
      <c r="D8947" s="2"/>
    </row>
    <row r="8948" spans="2:4" x14ac:dyDescent="0.2">
      <c r="B8948" s="2"/>
      <c r="C8948" s="2"/>
      <c r="D8948" s="2"/>
    </row>
    <row r="8949" spans="2:4" x14ac:dyDescent="0.2">
      <c r="B8949" s="2"/>
      <c r="C8949" s="2"/>
      <c r="D8949" s="2"/>
    </row>
    <row r="8950" spans="2:4" x14ac:dyDescent="0.2">
      <c r="B8950" s="2"/>
      <c r="C8950" s="2"/>
      <c r="D8950" s="2"/>
    </row>
    <row r="8951" spans="2:4" x14ac:dyDescent="0.2">
      <c r="B8951" s="2"/>
      <c r="C8951" s="2"/>
      <c r="D8951" s="2"/>
    </row>
    <row r="8952" spans="2:4" x14ac:dyDescent="0.2">
      <c r="B8952" s="2"/>
      <c r="C8952" s="2"/>
      <c r="D8952" s="2"/>
    </row>
    <row r="8953" spans="2:4" x14ac:dyDescent="0.2">
      <c r="B8953" s="2"/>
      <c r="C8953" s="2"/>
      <c r="D8953" s="2"/>
    </row>
    <row r="8954" spans="2:4" x14ac:dyDescent="0.2">
      <c r="B8954" s="2"/>
      <c r="C8954" s="2"/>
      <c r="D8954" s="2"/>
    </row>
    <row r="8955" spans="2:4" x14ac:dyDescent="0.2">
      <c r="B8955" s="2"/>
      <c r="C8955" s="2"/>
      <c r="D8955" s="2"/>
    </row>
    <row r="8956" spans="2:4" x14ac:dyDescent="0.2">
      <c r="B8956" s="2"/>
      <c r="C8956" s="2"/>
      <c r="D8956" s="2"/>
    </row>
    <row r="8957" spans="2:4" x14ac:dyDescent="0.2">
      <c r="B8957" s="2"/>
      <c r="C8957" s="2"/>
      <c r="D8957" s="2"/>
    </row>
    <row r="8958" spans="2:4" x14ac:dyDescent="0.2">
      <c r="B8958" s="2"/>
      <c r="C8958" s="2"/>
      <c r="D8958" s="2"/>
    </row>
    <row r="8959" spans="2:4" x14ac:dyDescent="0.2">
      <c r="B8959" s="2"/>
      <c r="C8959" s="2"/>
      <c r="D8959" s="2"/>
    </row>
    <row r="8960" spans="2:4" x14ac:dyDescent="0.2">
      <c r="B8960" s="2"/>
      <c r="C8960" s="2"/>
      <c r="D8960" s="2"/>
    </row>
    <row r="8961" spans="2:4" x14ac:dyDescent="0.2">
      <c r="B8961" s="2"/>
      <c r="C8961" s="2"/>
      <c r="D8961" s="2"/>
    </row>
    <row r="8962" spans="2:4" x14ac:dyDescent="0.2">
      <c r="B8962" s="2"/>
      <c r="C8962" s="2"/>
      <c r="D8962" s="2"/>
    </row>
    <row r="8963" spans="2:4" x14ac:dyDescent="0.2">
      <c r="B8963" s="2"/>
      <c r="C8963" s="2"/>
      <c r="D8963" s="2"/>
    </row>
    <row r="8964" spans="2:4" x14ac:dyDescent="0.2">
      <c r="B8964" s="2"/>
      <c r="C8964" s="2"/>
      <c r="D8964" s="2"/>
    </row>
    <row r="8965" spans="2:4" x14ac:dyDescent="0.2">
      <c r="B8965" s="2"/>
      <c r="C8965" s="2"/>
      <c r="D8965" s="2"/>
    </row>
    <row r="8966" spans="2:4" x14ac:dyDescent="0.2">
      <c r="B8966" s="2"/>
      <c r="C8966" s="2"/>
      <c r="D8966" s="2"/>
    </row>
    <row r="8967" spans="2:4" x14ac:dyDescent="0.2">
      <c r="B8967" s="2"/>
      <c r="C8967" s="2"/>
      <c r="D8967" s="2"/>
    </row>
    <row r="8968" spans="2:4" x14ac:dyDescent="0.2">
      <c r="B8968" s="2"/>
      <c r="C8968" s="2"/>
      <c r="D8968" s="2"/>
    </row>
    <row r="8969" spans="2:4" x14ac:dyDescent="0.2">
      <c r="B8969" s="2"/>
      <c r="C8969" s="2"/>
      <c r="D8969" s="2"/>
    </row>
    <row r="8970" spans="2:4" x14ac:dyDescent="0.2">
      <c r="B8970" s="2"/>
      <c r="C8970" s="2"/>
      <c r="D8970" s="2"/>
    </row>
    <row r="8971" spans="2:4" x14ac:dyDescent="0.2">
      <c r="B8971" s="2"/>
      <c r="C8971" s="2"/>
      <c r="D8971" s="2"/>
    </row>
    <row r="8972" spans="2:4" x14ac:dyDescent="0.2">
      <c r="B8972" s="2"/>
      <c r="C8972" s="2"/>
      <c r="D8972" s="2"/>
    </row>
    <row r="8973" spans="2:4" x14ac:dyDescent="0.2">
      <c r="B8973" s="2"/>
      <c r="C8973" s="2"/>
      <c r="D8973" s="2"/>
    </row>
    <row r="8974" spans="2:4" x14ac:dyDescent="0.2">
      <c r="B8974" s="2"/>
      <c r="C8974" s="2"/>
      <c r="D8974" s="2"/>
    </row>
    <row r="8975" spans="2:4" x14ac:dyDescent="0.2">
      <c r="B8975" s="2"/>
      <c r="C8975" s="2"/>
      <c r="D8975" s="2"/>
    </row>
    <row r="8976" spans="2:4" x14ac:dyDescent="0.2">
      <c r="B8976" s="2"/>
      <c r="C8976" s="2"/>
      <c r="D8976" s="2"/>
    </row>
    <row r="8977" spans="2:4" x14ac:dyDescent="0.2">
      <c r="B8977" s="2"/>
      <c r="C8977" s="2"/>
      <c r="D8977" s="2"/>
    </row>
    <row r="8978" spans="2:4" x14ac:dyDescent="0.2">
      <c r="B8978" s="2"/>
      <c r="C8978" s="2"/>
      <c r="D8978" s="2"/>
    </row>
    <row r="8979" spans="2:4" x14ac:dyDescent="0.2">
      <c r="B8979" s="2"/>
      <c r="C8979" s="2"/>
      <c r="D8979" s="2"/>
    </row>
    <row r="8980" spans="2:4" x14ac:dyDescent="0.2">
      <c r="B8980" s="2"/>
      <c r="C8980" s="2"/>
      <c r="D8980" s="2"/>
    </row>
    <row r="8981" spans="2:4" x14ac:dyDescent="0.2">
      <c r="B8981" s="2"/>
      <c r="C8981" s="2"/>
      <c r="D8981" s="2"/>
    </row>
    <row r="8982" spans="2:4" x14ac:dyDescent="0.2">
      <c r="B8982" s="2"/>
      <c r="C8982" s="2"/>
      <c r="D8982" s="2"/>
    </row>
    <row r="8983" spans="2:4" x14ac:dyDescent="0.2">
      <c r="B8983" s="2"/>
      <c r="C8983" s="2"/>
      <c r="D8983" s="2"/>
    </row>
    <row r="8984" spans="2:4" x14ac:dyDescent="0.2">
      <c r="B8984" s="2"/>
      <c r="C8984" s="2"/>
      <c r="D8984" s="2"/>
    </row>
    <row r="8985" spans="2:4" x14ac:dyDescent="0.2">
      <c r="B8985" s="2"/>
      <c r="C8985" s="2"/>
      <c r="D8985" s="2"/>
    </row>
    <row r="8986" spans="2:4" x14ac:dyDescent="0.2">
      <c r="B8986" s="2"/>
      <c r="C8986" s="2"/>
      <c r="D8986" s="2"/>
    </row>
    <row r="8987" spans="2:4" x14ac:dyDescent="0.2">
      <c r="B8987" s="2"/>
      <c r="C8987" s="2"/>
      <c r="D8987" s="2"/>
    </row>
    <row r="8988" spans="2:4" x14ac:dyDescent="0.2">
      <c r="B8988" s="2"/>
      <c r="C8988" s="2"/>
      <c r="D8988" s="2"/>
    </row>
    <row r="8989" spans="2:4" x14ac:dyDescent="0.2">
      <c r="B8989" s="2"/>
      <c r="C8989" s="2"/>
      <c r="D8989" s="2"/>
    </row>
    <row r="8990" spans="2:4" x14ac:dyDescent="0.2">
      <c r="B8990" s="2"/>
      <c r="C8990" s="2"/>
      <c r="D8990" s="2"/>
    </row>
    <row r="8991" spans="2:4" x14ac:dyDescent="0.2">
      <c r="B8991" s="2"/>
      <c r="C8991" s="2"/>
      <c r="D8991" s="2"/>
    </row>
    <row r="8992" spans="2:4" x14ac:dyDescent="0.2">
      <c r="B8992" s="2"/>
      <c r="C8992" s="2"/>
      <c r="D8992" s="2"/>
    </row>
    <row r="8993" spans="2:4" x14ac:dyDescent="0.2">
      <c r="B8993" s="2"/>
      <c r="C8993" s="2"/>
      <c r="D8993" s="2"/>
    </row>
    <row r="8994" spans="2:4" x14ac:dyDescent="0.2">
      <c r="B8994" s="2"/>
      <c r="C8994" s="2"/>
      <c r="D8994" s="2"/>
    </row>
    <row r="8995" spans="2:4" x14ac:dyDescent="0.2">
      <c r="B8995" s="2"/>
      <c r="C8995" s="2"/>
      <c r="D8995" s="2"/>
    </row>
    <row r="8996" spans="2:4" x14ac:dyDescent="0.2">
      <c r="B8996" s="2"/>
      <c r="C8996" s="2"/>
      <c r="D8996" s="2"/>
    </row>
    <row r="8997" spans="2:4" x14ac:dyDescent="0.2">
      <c r="B8997" s="2"/>
      <c r="C8997" s="2"/>
      <c r="D8997" s="2"/>
    </row>
    <row r="8998" spans="2:4" x14ac:dyDescent="0.2">
      <c r="B8998" s="2"/>
      <c r="C8998" s="2"/>
      <c r="D8998" s="2"/>
    </row>
    <row r="8999" spans="2:4" x14ac:dyDescent="0.2">
      <c r="B8999" s="2"/>
      <c r="C8999" s="2"/>
      <c r="D8999" s="2"/>
    </row>
    <row r="9000" spans="2:4" x14ac:dyDescent="0.2">
      <c r="B9000" s="2"/>
      <c r="C9000" s="2"/>
      <c r="D9000" s="2"/>
    </row>
    <row r="9001" spans="2:4" x14ac:dyDescent="0.2">
      <c r="B9001" s="2"/>
      <c r="C9001" s="2"/>
      <c r="D9001" s="2"/>
    </row>
    <row r="9002" spans="2:4" x14ac:dyDescent="0.2">
      <c r="B9002" s="2"/>
      <c r="C9002" s="2"/>
      <c r="D9002" s="2"/>
    </row>
    <row r="9003" spans="2:4" x14ac:dyDescent="0.2">
      <c r="B9003" s="2"/>
      <c r="C9003" s="2"/>
      <c r="D9003" s="2"/>
    </row>
    <row r="9004" spans="2:4" x14ac:dyDescent="0.2">
      <c r="B9004" s="2"/>
      <c r="C9004" s="2"/>
      <c r="D9004" s="2"/>
    </row>
    <row r="9005" spans="2:4" x14ac:dyDescent="0.2">
      <c r="B9005" s="2"/>
      <c r="C9005" s="2"/>
      <c r="D9005" s="2"/>
    </row>
    <row r="9006" spans="2:4" x14ac:dyDescent="0.2">
      <c r="B9006" s="2"/>
      <c r="C9006" s="2"/>
      <c r="D9006" s="2"/>
    </row>
    <row r="9007" spans="2:4" x14ac:dyDescent="0.2">
      <c r="B9007" s="2"/>
      <c r="C9007" s="2"/>
      <c r="D9007" s="2"/>
    </row>
    <row r="9008" spans="2:4" x14ac:dyDescent="0.2">
      <c r="B9008" s="2"/>
      <c r="C9008" s="2"/>
      <c r="D9008" s="2"/>
    </row>
    <row r="9009" spans="2:4" x14ac:dyDescent="0.2">
      <c r="B9009" s="2"/>
      <c r="C9009" s="2"/>
      <c r="D9009" s="2"/>
    </row>
    <row r="9010" spans="2:4" x14ac:dyDescent="0.2">
      <c r="B9010" s="2"/>
      <c r="C9010" s="2"/>
      <c r="D9010" s="2"/>
    </row>
    <row r="9011" spans="2:4" x14ac:dyDescent="0.2">
      <c r="B9011" s="2"/>
      <c r="C9011" s="2"/>
      <c r="D9011" s="2"/>
    </row>
    <row r="9012" spans="2:4" x14ac:dyDescent="0.2">
      <c r="B9012" s="2"/>
      <c r="C9012" s="2"/>
      <c r="D9012" s="2"/>
    </row>
    <row r="9013" spans="2:4" x14ac:dyDescent="0.2">
      <c r="B9013" s="2"/>
      <c r="C9013" s="2"/>
      <c r="D9013" s="2"/>
    </row>
    <row r="9014" spans="2:4" x14ac:dyDescent="0.2">
      <c r="B9014" s="2"/>
      <c r="C9014" s="2"/>
      <c r="D9014" s="2"/>
    </row>
    <row r="9015" spans="2:4" x14ac:dyDescent="0.2">
      <c r="B9015" s="2"/>
      <c r="C9015" s="2"/>
      <c r="D9015" s="2"/>
    </row>
    <row r="9016" spans="2:4" x14ac:dyDescent="0.2">
      <c r="B9016" s="2"/>
      <c r="C9016" s="2"/>
      <c r="D9016" s="2"/>
    </row>
    <row r="9017" spans="2:4" x14ac:dyDescent="0.2">
      <c r="B9017" s="2"/>
      <c r="C9017" s="2"/>
      <c r="D9017" s="2"/>
    </row>
    <row r="9018" spans="2:4" x14ac:dyDescent="0.2">
      <c r="B9018" s="2"/>
      <c r="C9018" s="2"/>
      <c r="D9018" s="2"/>
    </row>
    <row r="9019" spans="2:4" x14ac:dyDescent="0.2">
      <c r="B9019" s="2"/>
      <c r="C9019" s="2"/>
      <c r="D9019" s="2"/>
    </row>
    <row r="9020" spans="2:4" x14ac:dyDescent="0.2">
      <c r="B9020" s="2"/>
      <c r="C9020" s="2"/>
      <c r="D9020" s="2"/>
    </row>
    <row r="9021" spans="2:4" x14ac:dyDescent="0.2">
      <c r="B9021" s="2"/>
      <c r="C9021" s="2"/>
      <c r="D9021" s="2"/>
    </row>
    <row r="9022" spans="2:4" x14ac:dyDescent="0.2">
      <c r="B9022" s="2"/>
      <c r="C9022" s="2"/>
      <c r="D9022" s="2"/>
    </row>
    <row r="9023" spans="2:4" x14ac:dyDescent="0.2">
      <c r="B9023" s="2"/>
      <c r="C9023" s="2"/>
      <c r="D9023" s="2"/>
    </row>
    <row r="9024" spans="2:4" x14ac:dyDescent="0.2">
      <c r="B9024" s="2"/>
      <c r="C9024" s="2"/>
      <c r="D9024" s="2"/>
    </row>
    <row r="9025" spans="2:4" x14ac:dyDescent="0.2">
      <c r="B9025" s="2"/>
      <c r="C9025" s="2"/>
      <c r="D9025" s="2"/>
    </row>
    <row r="9026" spans="2:4" x14ac:dyDescent="0.2">
      <c r="B9026" s="2"/>
      <c r="C9026" s="2"/>
      <c r="D9026" s="2"/>
    </row>
    <row r="9027" spans="2:4" x14ac:dyDescent="0.2">
      <c r="B9027" s="2"/>
      <c r="C9027" s="2"/>
      <c r="D9027" s="2"/>
    </row>
    <row r="9028" spans="2:4" x14ac:dyDescent="0.2">
      <c r="B9028" s="2"/>
      <c r="C9028" s="2"/>
      <c r="D9028" s="2"/>
    </row>
    <row r="9029" spans="2:4" x14ac:dyDescent="0.2">
      <c r="B9029" s="2"/>
      <c r="C9029" s="2"/>
      <c r="D9029" s="2"/>
    </row>
    <row r="9030" spans="2:4" x14ac:dyDescent="0.2">
      <c r="B9030" s="2"/>
      <c r="C9030" s="2"/>
      <c r="D9030" s="2"/>
    </row>
    <row r="9031" spans="2:4" x14ac:dyDescent="0.2">
      <c r="B9031" s="2"/>
      <c r="C9031" s="2"/>
      <c r="D9031" s="2"/>
    </row>
    <row r="9032" spans="2:4" x14ac:dyDescent="0.2">
      <c r="B9032" s="2"/>
      <c r="C9032" s="2"/>
      <c r="D9032" s="2"/>
    </row>
    <row r="9033" spans="2:4" x14ac:dyDescent="0.2">
      <c r="B9033" s="2"/>
      <c r="C9033" s="2"/>
      <c r="D9033" s="2"/>
    </row>
    <row r="9034" spans="2:4" x14ac:dyDescent="0.2">
      <c r="B9034" s="2"/>
      <c r="C9034" s="2"/>
      <c r="D9034" s="2"/>
    </row>
    <row r="9035" spans="2:4" x14ac:dyDescent="0.2">
      <c r="B9035" s="2"/>
      <c r="C9035" s="2"/>
      <c r="D9035" s="2"/>
    </row>
    <row r="9036" spans="2:4" x14ac:dyDescent="0.2">
      <c r="B9036" s="2"/>
      <c r="C9036" s="2"/>
      <c r="D9036" s="2"/>
    </row>
    <row r="9037" spans="2:4" x14ac:dyDescent="0.2">
      <c r="B9037" s="2"/>
      <c r="C9037" s="2"/>
      <c r="D9037" s="2"/>
    </row>
    <row r="9038" spans="2:4" x14ac:dyDescent="0.2">
      <c r="B9038" s="2"/>
      <c r="C9038" s="2"/>
      <c r="D9038" s="2"/>
    </row>
    <row r="9039" spans="2:4" x14ac:dyDescent="0.2">
      <c r="B9039" s="2"/>
      <c r="C9039" s="2"/>
      <c r="D9039" s="2"/>
    </row>
    <row r="9040" spans="2:4" x14ac:dyDescent="0.2">
      <c r="B9040" s="2"/>
      <c r="C9040" s="2"/>
      <c r="D9040" s="2"/>
    </row>
    <row r="9041" spans="2:4" x14ac:dyDescent="0.2">
      <c r="B9041" s="2"/>
      <c r="C9041" s="2"/>
      <c r="D9041" s="2"/>
    </row>
    <row r="9042" spans="2:4" x14ac:dyDescent="0.2">
      <c r="B9042" s="2"/>
      <c r="C9042" s="2"/>
      <c r="D9042" s="2"/>
    </row>
    <row r="9043" spans="2:4" x14ac:dyDescent="0.2">
      <c r="B9043" s="2"/>
      <c r="C9043" s="2"/>
      <c r="D9043" s="2"/>
    </row>
    <row r="9044" spans="2:4" x14ac:dyDescent="0.2">
      <c r="B9044" s="2"/>
      <c r="C9044" s="2"/>
      <c r="D9044" s="2"/>
    </row>
    <row r="9045" spans="2:4" x14ac:dyDescent="0.2">
      <c r="B9045" s="2"/>
      <c r="C9045" s="2"/>
      <c r="D9045" s="2"/>
    </row>
    <row r="9046" spans="2:4" x14ac:dyDescent="0.2">
      <c r="B9046" s="2"/>
      <c r="C9046" s="2"/>
      <c r="D9046" s="2"/>
    </row>
    <row r="9047" spans="2:4" x14ac:dyDescent="0.2">
      <c r="B9047" s="2"/>
      <c r="C9047" s="2"/>
      <c r="D9047" s="2"/>
    </row>
    <row r="9048" spans="2:4" x14ac:dyDescent="0.2">
      <c r="B9048" s="2"/>
      <c r="C9048" s="2"/>
      <c r="D9048" s="2"/>
    </row>
    <row r="9049" spans="2:4" x14ac:dyDescent="0.2">
      <c r="B9049" s="2"/>
      <c r="C9049" s="2"/>
      <c r="D9049" s="2"/>
    </row>
    <row r="9050" spans="2:4" x14ac:dyDescent="0.2">
      <c r="B9050" s="2"/>
      <c r="C9050" s="2"/>
      <c r="D9050" s="2"/>
    </row>
    <row r="9051" spans="2:4" x14ac:dyDescent="0.2">
      <c r="B9051" s="2"/>
      <c r="C9051" s="2"/>
      <c r="D9051" s="2"/>
    </row>
    <row r="9052" spans="2:4" x14ac:dyDescent="0.2">
      <c r="B9052" s="2"/>
      <c r="C9052" s="2"/>
      <c r="D9052" s="2"/>
    </row>
    <row r="9053" spans="2:4" x14ac:dyDescent="0.2">
      <c r="B9053" s="2"/>
      <c r="C9053" s="2"/>
      <c r="D9053" s="2"/>
    </row>
    <row r="9054" spans="2:4" x14ac:dyDescent="0.2">
      <c r="B9054" s="2"/>
      <c r="C9054" s="2"/>
      <c r="D9054" s="2"/>
    </row>
    <row r="9055" spans="2:4" x14ac:dyDescent="0.2">
      <c r="B9055" s="2"/>
      <c r="C9055" s="2"/>
      <c r="D9055" s="2"/>
    </row>
    <row r="9056" spans="2:4" x14ac:dyDescent="0.2">
      <c r="B9056" s="2"/>
      <c r="C9056" s="2"/>
      <c r="D9056" s="2"/>
    </row>
    <row r="9057" spans="2:4" x14ac:dyDescent="0.2">
      <c r="B9057" s="2"/>
      <c r="C9057" s="2"/>
      <c r="D9057" s="2"/>
    </row>
    <row r="9058" spans="2:4" x14ac:dyDescent="0.2">
      <c r="B9058" s="2"/>
      <c r="C9058" s="2"/>
      <c r="D9058" s="2"/>
    </row>
    <row r="9059" spans="2:4" x14ac:dyDescent="0.2">
      <c r="B9059" s="2"/>
      <c r="C9059" s="2"/>
      <c r="D9059" s="2"/>
    </row>
    <row r="9060" spans="2:4" x14ac:dyDescent="0.2">
      <c r="B9060" s="2"/>
      <c r="C9060" s="2"/>
      <c r="D9060" s="2"/>
    </row>
    <row r="9061" spans="2:4" x14ac:dyDescent="0.2">
      <c r="B9061" s="2"/>
      <c r="C9061" s="2"/>
      <c r="D9061" s="2"/>
    </row>
    <row r="9062" spans="2:4" x14ac:dyDescent="0.2">
      <c r="B9062" s="2"/>
      <c r="C9062" s="2"/>
      <c r="D9062" s="2"/>
    </row>
    <row r="9063" spans="2:4" x14ac:dyDescent="0.2">
      <c r="B9063" s="2"/>
      <c r="C9063" s="2"/>
      <c r="D9063" s="2"/>
    </row>
    <row r="9064" spans="2:4" x14ac:dyDescent="0.2">
      <c r="B9064" s="2"/>
      <c r="C9064" s="2"/>
      <c r="D9064" s="2"/>
    </row>
    <row r="9065" spans="2:4" x14ac:dyDescent="0.2">
      <c r="B9065" s="2"/>
      <c r="C9065" s="2"/>
      <c r="D9065" s="2"/>
    </row>
    <row r="9066" spans="2:4" x14ac:dyDescent="0.2">
      <c r="B9066" s="2"/>
      <c r="C9066" s="2"/>
      <c r="D9066" s="2"/>
    </row>
    <row r="9067" spans="2:4" x14ac:dyDescent="0.2">
      <c r="B9067" s="2"/>
      <c r="C9067" s="2"/>
      <c r="D9067" s="2"/>
    </row>
    <row r="9068" spans="2:4" x14ac:dyDescent="0.2">
      <c r="B9068" s="2"/>
      <c r="C9068" s="2"/>
      <c r="D9068" s="2"/>
    </row>
    <row r="9069" spans="2:4" x14ac:dyDescent="0.2">
      <c r="B9069" s="2"/>
      <c r="C9069" s="2"/>
      <c r="D9069" s="2"/>
    </row>
    <row r="9070" spans="2:4" x14ac:dyDescent="0.2">
      <c r="B9070" s="2"/>
      <c r="C9070" s="2"/>
      <c r="D9070" s="2"/>
    </row>
    <row r="9071" spans="2:4" x14ac:dyDescent="0.2">
      <c r="B9071" s="2"/>
      <c r="C9071" s="2"/>
      <c r="D9071" s="2"/>
    </row>
    <row r="9072" spans="2:4" x14ac:dyDescent="0.2">
      <c r="B9072" s="2"/>
      <c r="C9072" s="2"/>
      <c r="D9072" s="2"/>
    </row>
    <row r="9073" spans="2:4" x14ac:dyDescent="0.2">
      <c r="B9073" s="2"/>
      <c r="C9073" s="2"/>
      <c r="D9073" s="2"/>
    </row>
    <row r="9074" spans="2:4" x14ac:dyDescent="0.2">
      <c r="B9074" s="2"/>
      <c r="C9074" s="2"/>
      <c r="D9074" s="2"/>
    </row>
    <row r="9075" spans="2:4" x14ac:dyDescent="0.2">
      <c r="B9075" s="2"/>
      <c r="C9075" s="2"/>
      <c r="D9075" s="2"/>
    </row>
    <row r="9076" spans="2:4" x14ac:dyDescent="0.2">
      <c r="B9076" s="2"/>
      <c r="C9076" s="2"/>
      <c r="D9076" s="2"/>
    </row>
    <row r="9077" spans="2:4" x14ac:dyDescent="0.2">
      <c r="B9077" s="2"/>
      <c r="C9077" s="2"/>
      <c r="D9077" s="2"/>
    </row>
    <row r="9078" spans="2:4" x14ac:dyDescent="0.2">
      <c r="B9078" s="2"/>
      <c r="C9078" s="2"/>
      <c r="D9078" s="2"/>
    </row>
    <row r="9079" spans="2:4" x14ac:dyDescent="0.2">
      <c r="B9079" s="2"/>
      <c r="C9079" s="2"/>
      <c r="D9079" s="2"/>
    </row>
    <row r="9080" spans="2:4" x14ac:dyDescent="0.2">
      <c r="B9080" s="2"/>
      <c r="C9080" s="2"/>
      <c r="D9080" s="2"/>
    </row>
    <row r="9081" spans="2:4" x14ac:dyDescent="0.2">
      <c r="B9081" s="2"/>
      <c r="C9081" s="2"/>
      <c r="D9081" s="2"/>
    </row>
    <row r="9082" spans="2:4" x14ac:dyDescent="0.2">
      <c r="B9082" s="2"/>
      <c r="C9082" s="2"/>
      <c r="D9082" s="2"/>
    </row>
    <row r="9083" spans="2:4" x14ac:dyDescent="0.2">
      <c r="B9083" s="2"/>
      <c r="C9083" s="2"/>
      <c r="D9083" s="2"/>
    </row>
    <row r="9084" spans="2:4" x14ac:dyDescent="0.2">
      <c r="B9084" s="2"/>
      <c r="C9084" s="2"/>
      <c r="D9084" s="2"/>
    </row>
    <row r="9085" spans="2:4" x14ac:dyDescent="0.2">
      <c r="B9085" s="2"/>
      <c r="C9085" s="2"/>
      <c r="D9085" s="2"/>
    </row>
    <row r="9086" spans="2:4" x14ac:dyDescent="0.2">
      <c r="B9086" s="2"/>
      <c r="C9086" s="2"/>
      <c r="D9086" s="2"/>
    </row>
    <row r="9087" spans="2:4" x14ac:dyDescent="0.2">
      <c r="B9087" s="2"/>
      <c r="C9087" s="2"/>
      <c r="D9087" s="2"/>
    </row>
    <row r="9088" spans="2:4" x14ac:dyDescent="0.2">
      <c r="B9088" s="2"/>
      <c r="C9088" s="2"/>
      <c r="D9088" s="2"/>
    </row>
    <row r="9089" spans="2:4" x14ac:dyDescent="0.2">
      <c r="B9089" s="2"/>
      <c r="C9089" s="2"/>
      <c r="D9089" s="2"/>
    </row>
    <row r="9090" spans="2:4" x14ac:dyDescent="0.2">
      <c r="B9090" s="2"/>
      <c r="C9090" s="2"/>
      <c r="D9090" s="2"/>
    </row>
    <row r="9091" spans="2:4" x14ac:dyDescent="0.2">
      <c r="B9091" s="2"/>
      <c r="C9091" s="2"/>
      <c r="D9091" s="2"/>
    </row>
    <row r="9092" spans="2:4" x14ac:dyDescent="0.2">
      <c r="B9092" s="2"/>
      <c r="C9092" s="2"/>
      <c r="D9092" s="2"/>
    </row>
    <row r="9093" spans="2:4" x14ac:dyDescent="0.2">
      <c r="B9093" s="2"/>
      <c r="C9093" s="2"/>
      <c r="D9093" s="2"/>
    </row>
    <row r="9094" spans="2:4" x14ac:dyDescent="0.2">
      <c r="B9094" s="2"/>
      <c r="C9094" s="2"/>
      <c r="D9094" s="2"/>
    </row>
    <row r="9095" spans="2:4" x14ac:dyDescent="0.2">
      <c r="B9095" s="2"/>
      <c r="C9095" s="2"/>
      <c r="D9095" s="2"/>
    </row>
    <row r="9096" spans="2:4" x14ac:dyDescent="0.2">
      <c r="B9096" s="2"/>
      <c r="C9096" s="2"/>
      <c r="D9096" s="2"/>
    </row>
    <row r="9097" spans="2:4" x14ac:dyDescent="0.2">
      <c r="B9097" s="2"/>
      <c r="C9097" s="2"/>
      <c r="D9097" s="2"/>
    </row>
    <row r="9098" spans="2:4" x14ac:dyDescent="0.2">
      <c r="B9098" s="2"/>
      <c r="C9098" s="2"/>
      <c r="D9098" s="2"/>
    </row>
    <row r="9099" spans="2:4" x14ac:dyDescent="0.2">
      <c r="B9099" s="2"/>
      <c r="C9099" s="2"/>
      <c r="D9099" s="2"/>
    </row>
    <row r="9100" spans="2:4" x14ac:dyDescent="0.2">
      <c r="B9100" s="2"/>
      <c r="C9100" s="2"/>
      <c r="D9100" s="2"/>
    </row>
    <row r="9101" spans="2:4" x14ac:dyDescent="0.2">
      <c r="B9101" s="2"/>
      <c r="C9101" s="2"/>
      <c r="D9101" s="2"/>
    </row>
    <row r="9102" spans="2:4" x14ac:dyDescent="0.2">
      <c r="B9102" s="2"/>
      <c r="C9102" s="2"/>
      <c r="D9102" s="2"/>
    </row>
    <row r="9103" spans="2:4" x14ac:dyDescent="0.2">
      <c r="B9103" s="2"/>
      <c r="C9103" s="2"/>
      <c r="D9103" s="2"/>
    </row>
    <row r="9104" spans="2:4" x14ac:dyDescent="0.2">
      <c r="B9104" s="2"/>
      <c r="C9104" s="2"/>
      <c r="D9104" s="2"/>
    </row>
    <row r="9105" spans="2:4" x14ac:dyDescent="0.2">
      <c r="B9105" s="2"/>
      <c r="C9105" s="2"/>
      <c r="D9105" s="2"/>
    </row>
    <row r="9106" spans="2:4" x14ac:dyDescent="0.2">
      <c r="B9106" s="2"/>
      <c r="C9106" s="2"/>
      <c r="D9106" s="2"/>
    </row>
    <row r="9107" spans="2:4" x14ac:dyDescent="0.2">
      <c r="B9107" s="2"/>
      <c r="C9107" s="2"/>
      <c r="D9107" s="2"/>
    </row>
    <row r="9108" spans="2:4" x14ac:dyDescent="0.2">
      <c r="B9108" s="2"/>
      <c r="C9108" s="2"/>
      <c r="D9108" s="2"/>
    </row>
    <row r="9109" spans="2:4" x14ac:dyDescent="0.2">
      <c r="B9109" s="2"/>
      <c r="C9109" s="2"/>
      <c r="D9109" s="2"/>
    </row>
    <row r="9110" spans="2:4" x14ac:dyDescent="0.2">
      <c r="B9110" s="2"/>
      <c r="C9110" s="2"/>
      <c r="D9110" s="2"/>
    </row>
    <row r="9111" spans="2:4" x14ac:dyDescent="0.2">
      <c r="B9111" s="2"/>
      <c r="C9111" s="2"/>
      <c r="D9111" s="2"/>
    </row>
    <row r="9112" spans="2:4" x14ac:dyDescent="0.2">
      <c r="B9112" s="2"/>
      <c r="C9112" s="2"/>
      <c r="D9112" s="2"/>
    </row>
    <row r="9113" spans="2:4" x14ac:dyDescent="0.2">
      <c r="B9113" s="2"/>
      <c r="C9113" s="2"/>
      <c r="D9113" s="2"/>
    </row>
    <row r="9114" spans="2:4" x14ac:dyDescent="0.2">
      <c r="B9114" s="2"/>
      <c r="C9114" s="2"/>
      <c r="D9114" s="2"/>
    </row>
    <row r="9115" spans="2:4" x14ac:dyDescent="0.2">
      <c r="B9115" s="2"/>
      <c r="C9115" s="2"/>
      <c r="D9115" s="2"/>
    </row>
    <row r="9116" spans="2:4" x14ac:dyDescent="0.2">
      <c r="B9116" s="2"/>
      <c r="C9116" s="2"/>
      <c r="D9116" s="2"/>
    </row>
    <row r="9117" spans="2:4" x14ac:dyDescent="0.2">
      <c r="B9117" s="2"/>
      <c r="C9117" s="2"/>
      <c r="D9117" s="2"/>
    </row>
    <row r="9118" spans="2:4" x14ac:dyDescent="0.2">
      <c r="B9118" s="2"/>
      <c r="C9118" s="2"/>
      <c r="D9118" s="2"/>
    </row>
    <row r="9119" spans="2:4" x14ac:dyDescent="0.2">
      <c r="B9119" s="2"/>
      <c r="C9119" s="2"/>
      <c r="D9119" s="2"/>
    </row>
    <row r="9120" spans="2:4" x14ac:dyDescent="0.2">
      <c r="B9120" s="2"/>
      <c r="C9120" s="2"/>
      <c r="D9120" s="2"/>
    </row>
    <row r="9121" spans="2:4" x14ac:dyDescent="0.2">
      <c r="B9121" s="2"/>
      <c r="C9121" s="2"/>
      <c r="D9121" s="2"/>
    </row>
    <row r="9122" spans="2:4" x14ac:dyDescent="0.2">
      <c r="B9122" s="2"/>
      <c r="C9122" s="2"/>
      <c r="D9122" s="2"/>
    </row>
    <row r="9123" spans="2:4" x14ac:dyDescent="0.2">
      <c r="B9123" s="2"/>
      <c r="C9123" s="2"/>
      <c r="D9123" s="2"/>
    </row>
    <row r="9124" spans="2:4" x14ac:dyDescent="0.2">
      <c r="B9124" s="2"/>
      <c r="C9124" s="2"/>
      <c r="D9124" s="2"/>
    </row>
    <row r="9125" spans="2:4" x14ac:dyDescent="0.2">
      <c r="B9125" s="2"/>
      <c r="C9125" s="2"/>
      <c r="D9125" s="2"/>
    </row>
    <row r="9126" spans="2:4" x14ac:dyDescent="0.2">
      <c r="B9126" s="2"/>
      <c r="C9126" s="2"/>
      <c r="D9126" s="2"/>
    </row>
    <row r="9127" spans="2:4" x14ac:dyDescent="0.2">
      <c r="B9127" s="2"/>
      <c r="C9127" s="2"/>
      <c r="D9127" s="2"/>
    </row>
    <row r="9128" spans="2:4" x14ac:dyDescent="0.2">
      <c r="B9128" s="2"/>
      <c r="C9128" s="2"/>
      <c r="D9128" s="2"/>
    </row>
    <row r="9129" spans="2:4" x14ac:dyDescent="0.2">
      <c r="B9129" s="2"/>
      <c r="C9129" s="2"/>
      <c r="D9129" s="2"/>
    </row>
    <row r="9130" spans="2:4" x14ac:dyDescent="0.2">
      <c r="B9130" s="2"/>
      <c r="C9130" s="2"/>
      <c r="D9130" s="2"/>
    </row>
    <row r="9131" spans="2:4" x14ac:dyDescent="0.2">
      <c r="B9131" s="2"/>
      <c r="C9131" s="2"/>
      <c r="D9131" s="2"/>
    </row>
    <row r="9132" spans="2:4" x14ac:dyDescent="0.2">
      <c r="B9132" s="2"/>
      <c r="C9132" s="2"/>
      <c r="D9132" s="2"/>
    </row>
    <row r="9133" spans="2:4" x14ac:dyDescent="0.2">
      <c r="B9133" s="2"/>
      <c r="C9133" s="2"/>
      <c r="D9133" s="2"/>
    </row>
    <row r="9134" spans="2:4" x14ac:dyDescent="0.2">
      <c r="B9134" s="2"/>
      <c r="C9134" s="2"/>
      <c r="D9134" s="2"/>
    </row>
    <row r="9135" spans="2:4" x14ac:dyDescent="0.2">
      <c r="B9135" s="2"/>
      <c r="C9135" s="2"/>
      <c r="D9135" s="2"/>
    </row>
    <row r="9136" spans="2:4" x14ac:dyDescent="0.2">
      <c r="B9136" s="2"/>
      <c r="C9136" s="2"/>
      <c r="D9136" s="2"/>
    </row>
    <row r="9137" spans="2:4" x14ac:dyDescent="0.2">
      <c r="B9137" s="2"/>
      <c r="C9137" s="2"/>
      <c r="D9137" s="2"/>
    </row>
    <row r="9138" spans="2:4" x14ac:dyDescent="0.2">
      <c r="B9138" s="2"/>
      <c r="C9138" s="2"/>
      <c r="D9138" s="2"/>
    </row>
    <row r="9139" spans="2:4" x14ac:dyDescent="0.2">
      <c r="B9139" s="2"/>
      <c r="C9139" s="2"/>
      <c r="D9139" s="2"/>
    </row>
    <row r="9140" spans="2:4" x14ac:dyDescent="0.2">
      <c r="B9140" s="2"/>
      <c r="C9140" s="2"/>
      <c r="D9140" s="2"/>
    </row>
    <row r="9141" spans="2:4" x14ac:dyDescent="0.2">
      <c r="B9141" s="2"/>
      <c r="C9141" s="2"/>
      <c r="D9141" s="2"/>
    </row>
    <row r="9142" spans="2:4" x14ac:dyDescent="0.2">
      <c r="B9142" s="2"/>
      <c r="C9142" s="2"/>
      <c r="D9142" s="2"/>
    </row>
    <row r="9143" spans="2:4" x14ac:dyDescent="0.2">
      <c r="B9143" s="2"/>
      <c r="C9143" s="2"/>
      <c r="D9143" s="2"/>
    </row>
    <row r="9144" spans="2:4" x14ac:dyDescent="0.2">
      <c r="B9144" s="2"/>
      <c r="C9144" s="2"/>
      <c r="D9144" s="2"/>
    </row>
    <row r="9145" spans="2:4" x14ac:dyDescent="0.2">
      <c r="B9145" s="2"/>
      <c r="C9145" s="2"/>
      <c r="D9145" s="2"/>
    </row>
    <row r="9146" spans="2:4" x14ac:dyDescent="0.2">
      <c r="B9146" s="2"/>
      <c r="C9146" s="2"/>
      <c r="D9146" s="2"/>
    </row>
    <row r="9147" spans="2:4" x14ac:dyDescent="0.2">
      <c r="B9147" s="2"/>
      <c r="C9147" s="2"/>
      <c r="D9147" s="2"/>
    </row>
    <row r="9148" spans="2:4" x14ac:dyDescent="0.2">
      <c r="B9148" s="2"/>
      <c r="C9148" s="2"/>
      <c r="D9148" s="2"/>
    </row>
    <row r="9149" spans="2:4" x14ac:dyDescent="0.2">
      <c r="B9149" s="2"/>
      <c r="C9149" s="2"/>
      <c r="D9149" s="2"/>
    </row>
    <row r="9150" spans="2:4" x14ac:dyDescent="0.2">
      <c r="B9150" s="2"/>
      <c r="C9150" s="2"/>
      <c r="D9150" s="2"/>
    </row>
    <row r="9151" spans="2:4" x14ac:dyDescent="0.2">
      <c r="B9151" s="2"/>
      <c r="C9151" s="2"/>
      <c r="D9151" s="2"/>
    </row>
    <row r="9152" spans="2:4" x14ac:dyDescent="0.2">
      <c r="B9152" s="2"/>
      <c r="C9152" s="2"/>
      <c r="D9152" s="2"/>
    </row>
    <row r="9153" spans="2:4" x14ac:dyDescent="0.2">
      <c r="B9153" s="2"/>
      <c r="C9153" s="2"/>
      <c r="D9153" s="2"/>
    </row>
    <row r="9154" spans="2:4" x14ac:dyDescent="0.2">
      <c r="B9154" s="2"/>
      <c r="C9154" s="2"/>
      <c r="D9154" s="2"/>
    </row>
    <row r="9155" spans="2:4" x14ac:dyDescent="0.2">
      <c r="B9155" s="2"/>
      <c r="C9155" s="2"/>
      <c r="D9155" s="2"/>
    </row>
    <row r="9156" spans="2:4" x14ac:dyDescent="0.2">
      <c r="B9156" s="2"/>
      <c r="C9156" s="2"/>
      <c r="D9156" s="2"/>
    </row>
    <row r="9157" spans="2:4" x14ac:dyDescent="0.2">
      <c r="B9157" s="2"/>
      <c r="C9157" s="2"/>
      <c r="D9157" s="2"/>
    </row>
    <row r="9158" spans="2:4" x14ac:dyDescent="0.2">
      <c r="B9158" s="2"/>
      <c r="C9158" s="2"/>
      <c r="D9158" s="2"/>
    </row>
    <row r="9159" spans="2:4" x14ac:dyDescent="0.2">
      <c r="B9159" s="2"/>
      <c r="C9159" s="2"/>
      <c r="D9159" s="2"/>
    </row>
    <row r="9160" spans="2:4" x14ac:dyDescent="0.2">
      <c r="B9160" s="2"/>
      <c r="C9160" s="2"/>
      <c r="D9160" s="2"/>
    </row>
    <row r="9161" spans="2:4" x14ac:dyDescent="0.2">
      <c r="B9161" s="2"/>
      <c r="C9161" s="2"/>
      <c r="D9161" s="2"/>
    </row>
    <row r="9162" spans="2:4" x14ac:dyDescent="0.2">
      <c r="B9162" s="2"/>
      <c r="C9162" s="2"/>
      <c r="D9162" s="2"/>
    </row>
    <row r="9163" spans="2:4" x14ac:dyDescent="0.2">
      <c r="B9163" s="2"/>
      <c r="C9163" s="2"/>
      <c r="D9163" s="2"/>
    </row>
    <row r="9164" spans="2:4" x14ac:dyDescent="0.2">
      <c r="B9164" s="2"/>
      <c r="C9164" s="2"/>
      <c r="D9164" s="2"/>
    </row>
    <row r="9165" spans="2:4" x14ac:dyDescent="0.2">
      <c r="B9165" s="2"/>
      <c r="C9165" s="2"/>
      <c r="D9165" s="2"/>
    </row>
    <row r="9166" spans="2:4" x14ac:dyDescent="0.2">
      <c r="B9166" s="2"/>
      <c r="C9166" s="2"/>
      <c r="D9166" s="2"/>
    </row>
    <row r="9167" spans="2:4" x14ac:dyDescent="0.2">
      <c r="B9167" s="2"/>
      <c r="C9167" s="2"/>
      <c r="D9167" s="2"/>
    </row>
    <row r="9168" spans="2:4" x14ac:dyDescent="0.2">
      <c r="B9168" s="2"/>
      <c r="C9168" s="2"/>
      <c r="D9168" s="2"/>
    </row>
    <row r="9169" spans="2:4" x14ac:dyDescent="0.2">
      <c r="B9169" s="2"/>
      <c r="C9169" s="2"/>
      <c r="D9169" s="2"/>
    </row>
    <row r="9170" spans="2:4" x14ac:dyDescent="0.2">
      <c r="B9170" s="2"/>
      <c r="C9170" s="2"/>
      <c r="D9170" s="2"/>
    </row>
    <row r="9171" spans="2:4" x14ac:dyDescent="0.2">
      <c r="B9171" s="2"/>
      <c r="C9171" s="2"/>
      <c r="D9171" s="2"/>
    </row>
    <row r="9172" spans="2:4" x14ac:dyDescent="0.2">
      <c r="B9172" s="2"/>
      <c r="C9172" s="2"/>
      <c r="D9172" s="2"/>
    </row>
    <row r="9173" spans="2:4" x14ac:dyDescent="0.2">
      <c r="B9173" s="2"/>
      <c r="C9173" s="2"/>
      <c r="D9173" s="2"/>
    </row>
    <row r="9174" spans="2:4" x14ac:dyDescent="0.2">
      <c r="B9174" s="2"/>
      <c r="C9174" s="2"/>
      <c r="D9174" s="2"/>
    </row>
    <row r="9175" spans="2:4" x14ac:dyDescent="0.2">
      <c r="B9175" s="2"/>
      <c r="C9175" s="2"/>
      <c r="D9175" s="2"/>
    </row>
    <row r="9176" spans="2:4" x14ac:dyDescent="0.2">
      <c r="B9176" s="2"/>
      <c r="C9176" s="2"/>
      <c r="D9176" s="2"/>
    </row>
    <row r="9177" spans="2:4" x14ac:dyDescent="0.2">
      <c r="B9177" s="2"/>
      <c r="C9177" s="2"/>
      <c r="D9177" s="2"/>
    </row>
    <row r="9178" spans="2:4" x14ac:dyDescent="0.2">
      <c r="B9178" s="2"/>
      <c r="C9178" s="2"/>
      <c r="D9178" s="2"/>
    </row>
    <row r="9179" spans="2:4" x14ac:dyDescent="0.2">
      <c r="B9179" s="2"/>
      <c r="C9179" s="2"/>
      <c r="D9179" s="2"/>
    </row>
    <row r="9180" spans="2:4" x14ac:dyDescent="0.2">
      <c r="B9180" s="2"/>
      <c r="C9180" s="2"/>
      <c r="D9180" s="2"/>
    </row>
    <row r="9181" spans="2:4" x14ac:dyDescent="0.2">
      <c r="B9181" s="2"/>
      <c r="C9181" s="2"/>
      <c r="D9181" s="2"/>
    </row>
    <row r="9182" spans="2:4" x14ac:dyDescent="0.2">
      <c r="B9182" s="2"/>
      <c r="C9182" s="2"/>
      <c r="D9182" s="2"/>
    </row>
    <row r="9183" spans="2:4" x14ac:dyDescent="0.2">
      <c r="B9183" s="2"/>
      <c r="C9183" s="2"/>
      <c r="D9183" s="2"/>
    </row>
    <row r="9184" spans="2:4" x14ac:dyDescent="0.2">
      <c r="B9184" s="2"/>
      <c r="C9184" s="2"/>
      <c r="D9184" s="2"/>
    </row>
    <row r="9185" spans="2:4" x14ac:dyDescent="0.2">
      <c r="B9185" s="2"/>
      <c r="C9185" s="2"/>
      <c r="D9185" s="2"/>
    </row>
    <row r="9186" spans="2:4" x14ac:dyDescent="0.2">
      <c r="B9186" s="2"/>
      <c r="C9186" s="2"/>
      <c r="D9186" s="2"/>
    </row>
    <row r="9187" spans="2:4" x14ac:dyDescent="0.2">
      <c r="B9187" s="2"/>
      <c r="C9187" s="2"/>
      <c r="D9187" s="2"/>
    </row>
    <row r="9188" spans="2:4" x14ac:dyDescent="0.2">
      <c r="B9188" s="2"/>
      <c r="C9188" s="2"/>
      <c r="D9188" s="2"/>
    </row>
    <row r="9189" spans="2:4" x14ac:dyDescent="0.2">
      <c r="B9189" s="2"/>
      <c r="C9189" s="2"/>
      <c r="D9189" s="2"/>
    </row>
    <row r="9190" spans="2:4" x14ac:dyDescent="0.2">
      <c r="B9190" s="2"/>
      <c r="C9190" s="2"/>
      <c r="D9190" s="2"/>
    </row>
    <row r="9191" spans="2:4" x14ac:dyDescent="0.2">
      <c r="B9191" s="2"/>
      <c r="C9191" s="2"/>
      <c r="D9191" s="2"/>
    </row>
    <row r="9192" spans="2:4" x14ac:dyDescent="0.2">
      <c r="B9192" s="2"/>
      <c r="C9192" s="2"/>
      <c r="D9192" s="2"/>
    </row>
    <row r="9193" spans="2:4" x14ac:dyDescent="0.2">
      <c r="B9193" s="2"/>
      <c r="C9193" s="2"/>
      <c r="D9193" s="2"/>
    </row>
    <row r="9194" spans="2:4" x14ac:dyDescent="0.2">
      <c r="B9194" s="2"/>
      <c r="C9194" s="2"/>
      <c r="D9194" s="2"/>
    </row>
    <row r="9195" spans="2:4" x14ac:dyDescent="0.2">
      <c r="B9195" s="2"/>
      <c r="C9195" s="2"/>
      <c r="D9195" s="2"/>
    </row>
    <row r="9196" spans="2:4" x14ac:dyDescent="0.2">
      <c r="B9196" s="2"/>
      <c r="C9196" s="2"/>
      <c r="D9196" s="2"/>
    </row>
    <row r="9197" spans="2:4" x14ac:dyDescent="0.2">
      <c r="B9197" s="2"/>
      <c r="C9197" s="2"/>
      <c r="D9197" s="2"/>
    </row>
    <row r="9198" spans="2:4" x14ac:dyDescent="0.2">
      <c r="B9198" s="2"/>
      <c r="C9198" s="2"/>
      <c r="D9198" s="2"/>
    </row>
    <row r="9199" spans="2:4" x14ac:dyDescent="0.2">
      <c r="B9199" s="2"/>
      <c r="C9199" s="2"/>
      <c r="D9199" s="2"/>
    </row>
    <row r="9200" spans="2:4" x14ac:dyDescent="0.2">
      <c r="B9200" s="2"/>
      <c r="C9200" s="2"/>
      <c r="D9200" s="2"/>
    </row>
    <row r="9201" spans="2:4" x14ac:dyDescent="0.2">
      <c r="B9201" s="2"/>
      <c r="C9201" s="2"/>
      <c r="D9201" s="2"/>
    </row>
    <row r="9202" spans="2:4" x14ac:dyDescent="0.2">
      <c r="B9202" s="2"/>
      <c r="C9202" s="2"/>
      <c r="D9202" s="2"/>
    </row>
    <row r="9203" spans="2:4" x14ac:dyDescent="0.2">
      <c r="B9203" s="2"/>
      <c r="C9203" s="2"/>
      <c r="D9203" s="2"/>
    </row>
    <row r="9204" spans="2:4" x14ac:dyDescent="0.2">
      <c r="B9204" s="2"/>
      <c r="C9204" s="2"/>
      <c r="D9204" s="2"/>
    </row>
    <row r="9205" spans="2:4" x14ac:dyDescent="0.2">
      <c r="B9205" s="2"/>
      <c r="C9205" s="2"/>
      <c r="D9205" s="2"/>
    </row>
    <row r="9206" spans="2:4" x14ac:dyDescent="0.2">
      <c r="B9206" s="2"/>
      <c r="C9206" s="2"/>
      <c r="D9206" s="2"/>
    </row>
    <row r="9207" spans="2:4" x14ac:dyDescent="0.2">
      <c r="B9207" s="2"/>
      <c r="C9207" s="2"/>
      <c r="D9207" s="2"/>
    </row>
    <row r="9208" spans="2:4" x14ac:dyDescent="0.2">
      <c r="B9208" s="2"/>
      <c r="C9208" s="2"/>
      <c r="D9208" s="2"/>
    </row>
    <row r="9209" spans="2:4" x14ac:dyDescent="0.2">
      <c r="B9209" s="2"/>
      <c r="C9209" s="2"/>
      <c r="D9209" s="2"/>
    </row>
    <row r="9210" spans="2:4" x14ac:dyDescent="0.2">
      <c r="B9210" s="2"/>
      <c r="C9210" s="2"/>
      <c r="D9210" s="2"/>
    </row>
    <row r="9211" spans="2:4" x14ac:dyDescent="0.2">
      <c r="B9211" s="2"/>
      <c r="C9211" s="2"/>
      <c r="D9211" s="2"/>
    </row>
    <row r="9212" spans="2:4" x14ac:dyDescent="0.2">
      <c r="B9212" s="2"/>
      <c r="C9212" s="2"/>
      <c r="D9212" s="2"/>
    </row>
    <row r="9213" spans="2:4" x14ac:dyDescent="0.2">
      <c r="B9213" s="2"/>
      <c r="C9213" s="2"/>
      <c r="D9213" s="2"/>
    </row>
    <row r="9214" spans="2:4" x14ac:dyDescent="0.2">
      <c r="B9214" s="2"/>
      <c r="C9214" s="2"/>
      <c r="D9214" s="2"/>
    </row>
    <row r="9215" spans="2:4" x14ac:dyDescent="0.2">
      <c r="B9215" s="2"/>
      <c r="C9215" s="2"/>
      <c r="D9215" s="2"/>
    </row>
    <row r="9216" spans="2:4" x14ac:dyDescent="0.2">
      <c r="B9216" s="2"/>
      <c r="C9216" s="2"/>
      <c r="D9216" s="2"/>
    </row>
    <row r="9217" spans="2:4" x14ac:dyDescent="0.2">
      <c r="B9217" s="2"/>
      <c r="C9217" s="2"/>
      <c r="D9217" s="2"/>
    </row>
    <row r="9218" spans="2:4" x14ac:dyDescent="0.2">
      <c r="B9218" s="2"/>
      <c r="C9218" s="2"/>
      <c r="D9218" s="2"/>
    </row>
    <row r="9219" spans="2:4" x14ac:dyDescent="0.2">
      <c r="B9219" s="2"/>
      <c r="C9219" s="2"/>
      <c r="D9219" s="2"/>
    </row>
    <row r="9220" spans="2:4" x14ac:dyDescent="0.2">
      <c r="B9220" s="2"/>
      <c r="C9220" s="2"/>
      <c r="D9220" s="2"/>
    </row>
    <row r="9221" spans="2:4" x14ac:dyDescent="0.2">
      <c r="B9221" s="2"/>
      <c r="C9221" s="2"/>
      <c r="D9221" s="2"/>
    </row>
    <row r="9222" spans="2:4" x14ac:dyDescent="0.2">
      <c r="B9222" s="2"/>
      <c r="C9222" s="2"/>
      <c r="D9222" s="2"/>
    </row>
    <row r="9223" spans="2:4" x14ac:dyDescent="0.2">
      <c r="B9223" s="2"/>
      <c r="C9223" s="2"/>
      <c r="D9223" s="2"/>
    </row>
    <row r="9224" spans="2:4" x14ac:dyDescent="0.2">
      <c r="B9224" s="2"/>
      <c r="C9224" s="2"/>
      <c r="D9224" s="2"/>
    </row>
    <row r="9225" spans="2:4" x14ac:dyDescent="0.2">
      <c r="B9225" s="2"/>
      <c r="C9225" s="2"/>
      <c r="D9225" s="2"/>
    </row>
    <row r="9226" spans="2:4" x14ac:dyDescent="0.2">
      <c r="B9226" s="2"/>
      <c r="C9226" s="2"/>
      <c r="D9226" s="2"/>
    </row>
    <row r="9227" spans="2:4" x14ac:dyDescent="0.2">
      <c r="B9227" s="2"/>
      <c r="C9227" s="2"/>
      <c r="D9227" s="2"/>
    </row>
    <row r="9228" spans="2:4" x14ac:dyDescent="0.2">
      <c r="B9228" s="2"/>
      <c r="C9228" s="2"/>
      <c r="D9228" s="2"/>
    </row>
    <row r="9229" spans="2:4" x14ac:dyDescent="0.2">
      <c r="B9229" s="2"/>
      <c r="C9229" s="2"/>
      <c r="D9229" s="2"/>
    </row>
    <row r="9230" spans="2:4" x14ac:dyDescent="0.2">
      <c r="B9230" s="2"/>
      <c r="C9230" s="2"/>
      <c r="D9230" s="2"/>
    </row>
    <row r="9231" spans="2:4" x14ac:dyDescent="0.2">
      <c r="B9231" s="2"/>
      <c r="C9231" s="2"/>
      <c r="D9231" s="2"/>
    </row>
    <row r="9232" spans="2:4" x14ac:dyDescent="0.2">
      <c r="B9232" s="2"/>
      <c r="C9232" s="2"/>
      <c r="D9232" s="2"/>
    </row>
    <row r="9233" spans="2:4" x14ac:dyDescent="0.2">
      <c r="B9233" s="2"/>
      <c r="C9233" s="2"/>
      <c r="D9233" s="2"/>
    </row>
    <row r="9234" spans="2:4" x14ac:dyDescent="0.2">
      <c r="B9234" s="2"/>
      <c r="C9234" s="2"/>
      <c r="D9234" s="2"/>
    </row>
    <row r="9235" spans="2:4" x14ac:dyDescent="0.2">
      <c r="B9235" s="2"/>
      <c r="C9235" s="2"/>
      <c r="D9235" s="2"/>
    </row>
    <row r="9236" spans="2:4" x14ac:dyDescent="0.2">
      <c r="B9236" s="2"/>
      <c r="C9236" s="2"/>
      <c r="D9236" s="2"/>
    </row>
    <row r="9237" spans="2:4" x14ac:dyDescent="0.2">
      <c r="B9237" s="2"/>
      <c r="C9237" s="2"/>
      <c r="D9237" s="2"/>
    </row>
    <row r="9238" spans="2:4" x14ac:dyDescent="0.2">
      <c r="B9238" s="2"/>
      <c r="C9238" s="2"/>
      <c r="D9238" s="2"/>
    </row>
    <row r="9239" spans="2:4" x14ac:dyDescent="0.2">
      <c r="B9239" s="2"/>
      <c r="C9239" s="2"/>
      <c r="D9239" s="2"/>
    </row>
    <row r="9240" spans="2:4" x14ac:dyDescent="0.2">
      <c r="B9240" s="2"/>
      <c r="C9240" s="2"/>
      <c r="D9240" s="2"/>
    </row>
    <row r="9241" spans="2:4" x14ac:dyDescent="0.2">
      <c r="B9241" s="2"/>
      <c r="C9241" s="2"/>
      <c r="D9241" s="2"/>
    </row>
    <row r="9242" spans="2:4" x14ac:dyDescent="0.2">
      <c r="B9242" s="2"/>
      <c r="C9242" s="2"/>
      <c r="D9242" s="2"/>
    </row>
    <row r="9243" spans="2:4" x14ac:dyDescent="0.2">
      <c r="B9243" s="2"/>
      <c r="C9243" s="2"/>
      <c r="D9243" s="2"/>
    </row>
    <row r="9244" spans="2:4" x14ac:dyDescent="0.2">
      <c r="B9244" s="2"/>
      <c r="C9244" s="2"/>
      <c r="D9244" s="2"/>
    </row>
    <row r="9245" spans="2:4" x14ac:dyDescent="0.2">
      <c r="B9245" s="2"/>
      <c r="C9245" s="2"/>
      <c r="D9245" s="2"/>
    </row>
    <row r="9246" spans="2:4" x14ac:dyDescent="0.2">
      <c r="B9246" s="2"/>
      <c r="C9246" s="2"/>
      <c r="D9246" s="2"/>
    </row>
    <row r="9247" spans="2:4" x14ac:dyDescent="0.2">
      <c r="B9247" s="2"/>
      <c r="C9247" s="2"/>
      <c r="D9247" s="2"/>
    </row>
    <row r="9248" spans="2:4" x14ac:dyDescent="0.2">
      <c r="B9248" s="2"/>
      <c r="C9248" s="2"/>
      <c r="D9248" s="2"/>
    </row>
    <row r="9249" spans="2:4" x14ac:dyDescent="0.2">
      <c r="B9249" s="2"/>
      <c r="C9249" s="2"/>
      <c r="D9249" s="2"/>
    </row>
    <row r="9250" spans="2:4" x14ac:dyDescent="0.2">
      <c r="B9250" s="2"/>
      <c r="C9250" s="2"/>
      <c r="D9250" s="2"/>
    </row>
    <row r="9251" spans="2:4" x14ac:dyDescent="0.2">
      <c r="B9251" s="2"/>
      <c r="C9251" s="2"/>
      <c r="D9251" s="2"/>
    </row>
    <row r="9252" spans="2:4" x14ac:dyDescent="0.2">
      <c r="B9252" s="2"/>
      <c r="C9252" s="2"/>
      <c r="D9252" s="2"/>
    </row>
    <row r="9253" spans="2:4" x14ac:dyDescent="0.2">
      <c r="B9253" s="2"/>
      <c r="C9253" s="2"/>
      <c r="D9253" s="2"/>
    </row>
    <row r="9254" spans="2:4" x14ac:dyDescent="0.2">
      <c r="B9254" s="2"/>
      <c r="C9254" s="2"/>
      <c r="D9254" s="2"/>
    </row>
    <row r="9255" spans="2:4" x14ac:dyDescent="0.2">
      <c r="B9255" s="2"/>
      <c r="C9255" s="2"/>
      <c r="D9255" s="2"/>
    </row>
    <row r="9256" spans="2:4" x14ac:dyDescent="0.2">
      <c r="B9256" s="2"/>
      <c r="C9256" s="2"/>
      <c r="D9256" s="2"/>
    </row>
    <row r="9257" spans="2:4" x14ac:dyDescent="0.2">
      <c r="B9257" s="2"/>
      <c r="C9257" s="2"/>
      <c r="D9257" s="2"/>
    </row>
    <row r="9258" spans="2:4" x14ac:dyDescent="0.2">
      <c r="B9258" s="2"/>
      <c r="C9258" s="2"/>
      <c r="D9258" s="2"/>
    </row>
    <row r="9259" spans="2:4" x14ac:dyDescent="0.2">
      <c r="B9259" s="2"/>
      <c r="C9259" s="2"/>
      <c r="D9259" s="2"/>
    </row>
    <row r="9260" spans="2:4" x14ac:dyDescent="0.2">
      <c r="B9260" s="2"/>
      <c r="C9260" s="2"/>
      <c r="D9260" s="2"/>
    </row>
    <row r="9261" spans="2:4" x14ac:dyDescent="0.2">
      <c r="B9261" s="2"/>
      <c r="C9261" s="2"/>
      <c r="D9261" s="2"/>
    </row>
    <row r="9262" spans="2:4" x14ac:dyDescent="0.2">
      <c r="B9262" s="2"/>
      <c r="C9262" s="2"/>
      <c r="D9262" s="2"/>
    </row>
    <row r="9263" spans="2:4" x14ac:dyDescent="0.2">
      <c r="B9263" s="2"/>
      <c r="C9263" s="2"/>
      <c r="D9263" s="2"/>
    </row>
    <row r="9264" spans="2:4" x14ac:dyDescent="0.2">
      <c r="B9264" s="2"/>
      <c r="C9264" s="2"/>
      <c r="D9264" s="2"/>
    </row>
    <row r="9265" spans="2:4" x14ac:dyDescent="0.2">
      <c r="B9265" s="2"/>
      <c r="C9265" s="2"/>
      <c r="D9265" s="2"/>
    </row>
    <row r="9266" spans="2:4" x14ac:dyDescent="0.2">
      <c r="B9266" s="2"/>
      <c r="C9266" s="2"/>
      <c r="D9266" s="2"/>
    </row>
    <row r="9267" spans="2:4" x14ac:dyDescent="0.2">
      <c r="B9267" s="2"/>
      <c r="C9267" s="2"/>
      <c r="D9267" s="2"/>
    </row>
    <row r="9268" spans="2:4" x14ac:dyDescent="0.2">
      <c r="B9268" s="2"/>
      <c r="C9268" s="2"/>
      <c r="D9268" s="2"/>
    </row>
    <row r="9269" spans="2:4" x14ac:dyDescent="0.2">
      <c r="B9269" s="2"/>
      <c r="C9269" s="2"/>
      <c r="D9269" s="2"/>
    </row>
    <row r="9270" spans="2:4" x14ac:dyDescent="0.2">
      <c r="B9270" s="2"/>
      <c r="C9270" s="2"/>
      <c r="D9270" s="2"/>
    </row>
    <row r="9271" spans="2:4" x14ac:dyDescent="0.2">
      <c r="B9271" s="2"/>
      <c r="C9271" s="2"/>
      <c r="D9271" s="2"/>
    </row>
    <row r="9272" spans="2:4" x14ac:dyDescent="0.2">
      <c r="B9272" s="2"/>
      <c r="C9272" s="2"/>
      <c r="D9272" s="2"/>
    </row>
    <row r="9273" spans="2:4" x14ac:dyDescent="0.2">
      <c r="B9273" s="2"/>
      <c r="C9273" s="2"/>
      <c r="D9273" s="2"/>
    </row>
    <row r="9274" spans="2:4" x14ac:dyDescent="0.2">
      <c r="B9274" s="2"/>
      <c r="C9274" s="2"/>
      <c r="D9274" s="2"/>
    </row>
    <row r="9275" spans="2:4" x14ac:dyDescent="0.2">
      <c r="B9275" s="2"/>
      <c r="C9275" s="2"/>
      <c r="D9275" s="2"/>
    </row>
    <row r="9276" spans="2:4" x14ac:dyDescent="0.2">
      <c r="B9276" s="2"/>
      <c r="C9276" s="2"/>
      <c r="D9276" s="2"/>
    </row>
    <row r="9277" spans="2:4" x14ac:dyDescent="0.2">
      <c r="B9277" s="2"/>
      <c r="C9277" s="2"/>
      <c r="D9277" s="2"/>
    </row>
    <row r="9278" spans="2:4" x14ac:dyDescent="0.2">
      <c r="B9278" s="2"/>
      <c r="C9278" s="2"/>
      <c r="D9278" s="2"/>
    </row>
    <row r="9279" spans="2:4" x14ac:dyDescent="0.2">
      <c r="B9279" s="2"/>
      <c r="C9279" s="2"/>
      <c r="D9279" s="2"/>
    </row>
    <row r="9280" spans="2:4" x14ac:dyDescent="0.2">
      <c r="B9280" s="2"/>
      <c r="C9280" s="2"/>
      <c r="D9280" s="2"/>
    </row>
    <row r="9281" spans="2:4" x14ac:dyDescent="0.2">
      <c r="B9281" s="2"/>
      <c r="C9281" s="2"/>
      <c r="D9281" s="2"/>
    </row>
    <row r="9282" spans="2:4" x14ac:dyDescent="0.2">
      <c r="B9282" s="2"/>
      <c r="C9282" s="2"/>
      <c r="D9282" s="2"/>
    </row>
    <row r="9283" spans="2:4" x14ac:dyDescent="0.2">
      <c r="B9283" s="2"/>
      <c r="C9283" s="2"/>
      <c r="D9283" s="2"/>
    </row>
    <row r="9284" spans="2:4" x14ac:dyDescent="0.2">
      <c r="B9284" s="2"/>
      <c r="C9284" s="2"/>
      <c r="D9284" s="2"/>
    </row>
    <row r="9285" spans="2:4" x14ac:dyDescent="0.2">
      <c r="B9285" s="2"/>
      <c r="C9285" s="2"/>
      <c r="D9285" s="2"/>
    </row>
    <row r="9286" spans="2:4" x14ac:dyDescent="0.2">
      <c r="B9286" s="2"/>
      <c r="C9286" s="2"/>
      <c r="D9286" s="2"/>
    </row>
    <row r="9287" spans="2:4" x14ac:dyDescent="0.2">
      <c r="B9287" s="2"/>
      <c r="C9287" s="2"/>
      <c r="D9287" s="2"/>
    </row>
    <row r="9288" spans="2:4" x14ac:dyDescent="0.2">
      <c r="B9288" s="2"/>
      <c r="C9288" s="2"/>
      <c r="D9288" s="2"/>
    </row>
    <row r="9289" spans="2:4" x14ac:dyDescent="0.2">
      <c r="B9289" s="2"/>
      <c r="C9289" s="2"/>
      <c r="D9289" s="2"/>
    </row>
    <row r="9290" spans="2:4" x14ac:dyDescent="0.2">
      <c r="B9290" s="2"/>
      <c r="C9290" s="2"/>
      <c r="D9290" s="2"/>
    </row>
    <row r="9291" spans="2:4" x14ac:dyDescent="0.2">
      <c r="B9291" s="2"/>
      <c r="C9291" s="2"/>
      <c r="D9291" s="2"/>
    </row>
    <row r="9292" spans="2:4" x14ac:dyDescent="0.2">
      <c r="B9292" s="2"/>
      <c r="C9292" s="2"/>
      <c r="D9292" s="2"/>
    </row>
    <row r="9293" spans="2:4" x14ac:dyDescent="0.2">
      <c r="B9293" s="2"/>
      <c r="C9293" s="2"/>
      <c r="D9293" s="2"/>
    </row>
    <row r="9294" spans="2:4" x14ac:dyDescent="0.2">
      <c r="B9294" s="2"/>
      <c r="C9294" s="2"/>
      <c r="D9294" s="2"/>
    </row>
    <row r="9295" spans="2:4" x14ac:dyDescent="0.2">
      <c r="B9295" s="2"/>
      <c r="C9295" s="2"/>
      <c r="D9295" s="2"/>
    </row>
    <row r="9296" spans="2:4" x14ac:dyDescent="0.2">
      <c r="B9296" s="2"/>
      <c r="C9296" s="2"/>
      <c r="D9296" s="2"/>
    </row>
    <row r="9297" spans="2:4" x14ac:dyDescent="0.2">
      <c r="B9297" s="2"/>
      <c r="C9297" s="2"/>
      <c r="D9297" s="2"/>
    </row>
    <row r="9298" spans="2:4" x14ac:dyDescent="0.2">
      <c r="B9298" s="2"/>
      <c r="C9298" s="2"/>
      <c r="D9298" s="2"/>
    </row>
    <row r="9299" spans="2:4" x14ac:dyDescent="0.2">
      <c r="B9299" s="2"/>
      <c r="C9299" s="2"/>
      <c r="D9299" s="2"/>
    </row>
    <row r="9300" spans="2:4" x14ac:dyDescent="0.2">
      <c r="B9300" s="2"/>
      <c r="C9300" s="2"/>
      <c r="D9300" s="2"/>
    </row>
    <row r="9301" spans="2:4" x14ac:dyDescent="0.2">
      <c r="B9301" s="2"/>
      <c r="C9301" s="2"/>
      <c r="D9301" s="2"/>
    </row>
    <row r="9302" spans="2:4" x14ac:dyDescent="0.2">
      <c r="B9302" s="2"/>
      <c r="C9302" s="2"/>
      <c r="D9302" s="2"/>
    </row>
    <row r="9303" spans="2:4" x14ac:dyDescent="0.2">
      <c r="B9303" s="2"/>
      <c r="C9303" s="2"/>
      <c r="D9303" s="2"/>
    </row>
    <row r="9304" spans="2:4" x14ac:dyDescent="0.2">
      <c r="B9304" s="2"/>
      <c r="C9304" s="2"/>
      <c r="D9304" s="2"/>
    </row>
    <row r="9305" spans="2:4" x14ac:dyDescent="0.2">
      <c r="B9305" s="2"/>
      <c r="C9305" s="2"/>
      <c r="D9305" s="2"/>
    </row>
    <row r="9306" spans="2:4" x14ac:dyDescent="0.2">
      <c r="B9306" s="2"/>
      <c r="C9306" s="2"/>
      <c r="D9306" s="2"/>
    </row>
    <row r="9307" spans="2:4" x14ac:dyDescent="0.2">
      <c r="B9307" s="2"/>
      <c r="C9307" s="2"/>
      <c r="D9307" s="2"/>
    </row>
    <row r="9308" spans="2:4" x14ac:dyDescent="0.2">
      <c r="B9308" s="2"/>
      <c r="C9308" s="2"/>
      <c r="D9308" s="2"/>
    </row>
    <row r="9309" spans="2:4" x14ac:dyDescent="0.2">
      <c r="B9309" s="2"/>
      <c r="C9309" s="2"/>
      <c r="D9309" s="2"/>
    </row>
    <row r="9310" spans="2:4" x14ac:dyDescent="0.2">
      <c r="B9310" s="2"/>
      <c r="C9310" s="2"/>
      <c r="D9310" s="2"/>
    </row>
    <row r="9311" spans="2:4" x14ac:dyDescent="0.2">
      <c r="B9311" s="2"/>
      <c r="C9311" s="2"/>
      <c r="D9311" s="2"/>
    </row>
    <row r="9312" spans="2:4" x14ac:dyDescent="0.2">
      <c r="B9312" s="2"/>
      <c r="C9312" s="2"/>
      <c r="D9312" s="2"/>
    </row>
    <row r="9313" spans="2:4" x14ac:dyDescent="0.2">
      <c r="B9313" s="2"/>
      <c r="C9313" s="2"/>
      <c r="D9313" s="2"/>
    </row>
    <row r="9314" spans="2:4" x14ac:dyDescent="0.2">
      <c r="B9314" s="2"/>
      <c r="C9314" s="2"/>
      <c r="D9314" s="2"/>
    </row>
    <row r="9315" spans="2:4" x14ac:dyDescent="0.2">
      <c r="B9315" s="2"/>
      <c r="C9315" s="2"/>
      <c r="D9315" s="2"/>
    </row>
    <row r="9316" spans="2:4" x14ac:dyDescent="0.2">
      <c r="B9316" s="2"/>
      <c r="C9316" s="2"/>
      <c r="D9316" s="2"/>
    </row>
    <row r="9317" spans="2:4" x14ac:dyDescent="0.2">
      <c r="B9317" s="2"/>
      <c r="C9317" s="2"/>
      <c r="D9317" s="2"/>
    </row>
    <row r="9318" spans="2:4" x14ac:dyDescent="0.2">
      <c r="B9318" s="2"/>
      <c r="C9318" s="2"/>
      <c r="D9318" s="2"/>
    </row>
    <row r="9319" spans="2:4" x14ac:dyDescent="0.2">
      <c r="B9319" s="2"/>
      <c r="C9319" s="2"/>
      <c r="D9319" s="2"/>
    </row>
    <row r="9320" spans="2:4" x14ac:dyDescent="0.2">
      <c r="B9320" s="2"/>
      <c r="C9320" s="2"/>
      <c r="D9320" s="2"/>
    </row>
    <row r="9321" spans="2:4" x14ac:dyDescent="0.2">
      <c r="B9321" s="2"/>
      <c r="C9321" s="2"/>
      <c r="D9321" s="2"/>
    </row>
    <row r="9322" spans="2:4" x14ac:dyDescent="0.2">
      <c r="B9322" s="2"/>
      <c r="C9322" s="2"/>
      <c r="D9322" s="2"/>
    </row>
    <row r="9323" spans="2:4" x14ac:dyDescent="0.2">
      <c r="B9323" s="2"/>
      <c r="C9323" s="2"/>
      <c r="D9323" s="2"/>
    </row>
    <row r="9324" spans="2:4" x14ac:dyDescent="0.2">
      <c r="B9324" s="2"/>
      <c r="C9324" s="2"/>
      <c r="D9324" s="2"/>
    </row>
    <row r="9325" spans="2:4" x14ac:dyDescent="0.2">
      <c r="B9325" s="2"/>
      <c r="C9325" s="2"/>
      <c r="D9325" s="2"/>
    </row>
    <row r="9326" spans="2:4" x14ac:dyDescent="0.2">
      <c r="B9326" s="2"/>
      <c r="C9326" s="2"/>
      <c r="D9326" s="2"/>
    </row>
    <row r="9327" spans="2:4" x14ac:dyDescent="0.2">
      <c r="B9327" s="2"/>
      <c r="C9327" s="2"/>
      <c r="D9327" s="2"/>
    </row>
    <row r="9328" spans="2:4" x14ac:dyDescent="0.2">
      <c r="B9328" s="2"/>
      <c r="C9328" s="2"/>
      <c r="D9328" s="2"/>
    </row>
    <row r="9329" spans="2:4" x14ac:dyDescent="0.2">
      <c r="B9329" s="2"/>
      <c r="C9329" s="2"/>
      <c r="D9329" s="2"/>
    </row>
    <row r="9330" spans="2:4" x14ac:dyDescent="0.2">
      <c r="B9330" s="2"/>
      <c r="C9330" s="2"/>
      <c r="D9330" s="2"/>
    </row>
    <row r="9331" spans="2:4" x14ac:dyDescent="0.2">
      <c r="B9331" s="2"/>
      <c r="C9331" s="2"/>
      <c r="D9331" s="2"/>
    </row>
    <row r="9332" spans="2:4" x14ac:dyDescent="0.2">
      <c r="B9332" s="2"/>
      <c r="C9332" s="2"/>
      <c r="D9332" s="2"/>
    </row>
    <row r="9333" spans="2:4" x14ac:dyDescent="0.2">
      <c r="B9333" s="2"/>
      <c r="C9333" s="2"/>
      <c r="D9333" s="2"/>
    </row>
    <row r="9334" spans="2:4" x14ac:dyDescent="0.2">
      <c r="B9334" s="2"/>
      <c r="C9334" s="2"/>
      <c r="D9334" s="2"/>
    </row>
    <row r="9335" spans="2:4" x14ac:dyDescent="0.2">
      <c r="B9335" s="2"/>
      <c r="C9335" s="2"/>
      <c r="D9335" s="2"/>
    </row>
    <row r="9336" spans="2:4" x14ac:dyDescent="0.2">
      <c r="B9336" s="2"/>
      <c r="C9336" s="2"/>
      <c r="D9336" s="2"/>
    </row>
    <row r="9337" spans="2:4" x14ac:dyDescent="0.2">
      <c r="B9337" s="2"/>
      <c r="C9337" s="2"/>
      <c r="D9337" s="2"/>
    </row>
    <row r="9338" spans="2:4" x14ac:dyDescent="0.2">
      <c r="B9338" s="2"/>
      <c r="C9338" s="2"/>
      <c r="D9338" s="2"/>
    </row>
    <row r="9339" spans="2:4" x14ac:dyDescent="0.2">
      <c r="B9339" s="2"/>
      <c r="C9339" s="2"/>
      <c r="D9339" s="2"/>
    </row>
    <row r="9340" spans="2:4" x14ac:dyDescent="0.2">
      <c r="B9340" s="2"/>
      <c r="C9340" s="2"/>
      <c r="D9340" s="2"/>
    </row>
    <row r="9341" spans="2:4" x14ac:dyDescent="0.2">
      <c r="B9341" s="2"/>
      <c r="C9341" s="2"/>
      <c r="D9341" s="2"/>
    </row>
    <row r="9342" spans="2:4" x14ac:dyDescent="0.2">
      <c r="B9342" s="2"/>
      <c r="C9342" s="2"/>
      <c r="D9342" s="2"/>
    </row>
    <row r="9343" spans="2:4" x14ac:dyDescent="0.2">
      <c r="B9343" s="2"/>
      <c r="C9343" s="2"/>
      <c r="D9343" s="2"/>
    </row>
    <row r="9344" spans="2:4" x14ac:dyDescent="0.2">
      <c r="B9344" s="2"/>
      <c r="C9344" s="2"/>
      <c r="D9344" s="2"/>
    </row>
    <row r="9345" spans="2:4" x14ac:dyDescent="0.2">
      <c r="B9345" s="2"/>
      <c r="C9345" s="2"/>
      <c r="D9345" s="2"/>
    </row>
    <row r="9346" spans="2:4" x14ac:dyDescent="0.2">
      <c r="B9346" s="2"/>
      <c r="C9346" s="2"/>
      <c r="D9346" s="2"/>
    </row>
    <row r="9347" spans="2:4" x14ac:dyDescent="0.2">
      <c r="B9347" s="2"/>
      <c r="C9347" s="2"/>
      <c r="D9347" s="2"/>
    </row>
    <row r="9348" spans="2:4" x14ac:dyDescent="0.2">
      <c r="B9348" s="2"/>
      <c r="C9348" s="2"/>
      <c r="D9348" s="2"/>
    </row>
    <row r="9349" spans="2:4" x14ac:dyDescent="0.2">
      <c r="B9349" s="2"/>
      <c r="C9349" s="2"/>
      <c r="D9349" s="2"/>
    </row>
    <row r="9350" spans="2:4" x14ac:dyDescent="0.2">
      <c r="B9350" s="2"/>
      <c r="C9350" s="2"/>
      <c r="D9350" s="2"/>
    </row>
    <row r="9351" spans="2:4" x14ac:dyDescent="0.2">
      <c r="B9351" s="2"/>
      <c r="C9351" s="2"/>
      <c r="D9351" s="2"/>
    </row>
    <row r="9352" spans="2:4" x14ac:dyDescent="0.2">
      <c r="B9352" s="2"/>
      <c r="C9352" s="2"/>
      <c r="D9352" s="2"/>
    </row>
    <row r="9353" spans="2:4" x14ac:dyDescent="0.2">
      <c r="B9353" s="2"/>
      <c r="C9353" s="2"/>
      <c r="D9353" s="2"/>
    </row>
    <row r="9354" spans="2:4" x14ac:dyDescent="0.2">
      <c r="B9354" s="2"/>
      <c r="C9354" s="2"/>
      <c r="D9354" s="2"/>
    </row>
    <row r="9355" spans="2:4" x14ac:dyDescent="0.2">
      <c r="B9355" s="2"/>
      <c r="C9355" s="2"/>
      <c r="D9355" s="2"/>
    </row>
    <row r="9356" spans="2:4" x14ac:dyDescent="0.2">
      <c r="B9356" s="2"/>
      <c r="C9356" s="2"/>
      <c r="D9356" s="2"/>
    </row>
    <row r="9357" spans="2:4" x14ac:dyDescent="0.2">
      <c r="B9357" s="2"/>
      <c r="C9357" s="2"/>
      <c r="D9357" s="2"/>
    </row>
    <row r="9358" spans="2:4" x14ac:dyDescent="0.2">
      <c r="B9358" s="2"/>
      <c r="C9358" s="2"/>
      <c r="D9358" s="2"/>
    </row>
    <row r="9359" spans="2:4" x14ac:dyDescent="0.2">
      <c r="B9359" s="2"/>
      <c r="C9359" s="2"/>
      <c r="D9359" s="2"/>
    </row>
    <row r="9360" spans="2:4" x14ac:dyDescent="0.2">
      <c r="B9360" s="2"/>
      <c r="C9360" s="2"/>
      <c r="D9360" s="2"/>
    </row>
    <row r="9361" spans="2:4" x14ac:dyDescent="0.2">
      <c r="B9361" s="2"/>
      <c r="C9361" s="2"/>
      <c r="D9361" s="2"/>
    </row>
    <row r="9362" spans="2:4" x14ac:dyDescent="0.2">
      <c r="B9362" s="2"/>
      <c r="C9362" s="2"/>
      <c r="D9362" s="2"/>
    </row>
    <row r="9363" spans="2:4" x14ac:dyDescent="0.2">
      <c r="B9363" s="2"/>
      <c r="C9363" s="2"/>
      <c r="D9363" s="2"/>
    </row>
    <row r="9364" spans="2:4" x14ac:dyDescent="0.2">
      <c r="B9364" s="2"/>
      <c r="C9364" s="2"/>
      <c r="D9364" s="2"/>
    </row>
    <row r="9365" spans="2:4" x14ac:dyDescent="0.2">
      <c r="B9365" s="2"/>
      <c r="C9365" s="2"/>
      <c r="D9365" s="2"/>
    </row>
    <row r="9366" spans="2:4" x14ac:dyDescent="0.2">
      <c r="B9366" s="2"/>
      <c r="C9366" s="2"/>
      <c r="D9366" s="2"/>
    </row>
    <row r="9367" spans="2:4" x14ac:dyDescent="0.2">
      <c r="B9367" s="2"/>
      <c r="C9367" s="2"/>
      <c r="D9367" s="2"/>
    </row>
    <row r="9368" spans="2:4" x14ac:dyDescent="0.2">
      <c r="B9368" s="2"/>
      <c r="C9368" s="2"/>
      <c r="D9368" s="2"/>
    </row>
    <row r="9369" spans="2:4" x14ac:dyDescent="0.2">
      <c r="B9369" s="2"/>
      <c r="C9369" s="2"/>
      <c r="D9369" s="2"/>
    </row>
    <row r="9370" spans="2:4" x14ac:dyDescent="0.2">
      <c r="B9370" s="2"/>
      <c r="C9370" s="2"/>
      <c r="D9370" s="2"/>
    </row>
    <row r="9371" spans="2:4" x14ac:dyDescent="0.2">
      <c r="B9371" s="2"/>
      <c r="C9371" s="2"/>
      <c r="D9371" s="2"/>
    </row>
    <row r="9372" spans="2:4" x14ac:dyDescent="0.2">
      <c r="B9372" s="2"/>
      <c r="C9372" s="2"/>
      <c r="D9372" s="2"/>
    </row>
    <row r="9373" spans="2:4" x14ac:dyDescent="0.2">
      <c r="B9373" s="2"/>
      <c r="C9373" s="2"/>
      <c r="D9373" s="2"/>
    </row>
    <row r="9374" spans="2:4" x14ac:dyDescent="0.2">
      <c r="B9374" s="2"/>
      <c r="C9374" s="2"/>
      <c r="D9374" s="2"/>
    </row>
    <row r="9375" spans="2:4" x14ac:dyDescent="0.2">
      <c r="B9375" s="2"/>
      <c r="C9375" s="2"/>
      <c r="D9375" s="2"/>
    </row>
    <row r="9376" spans="2:4" x14ac:dyDescent="0.2">
      <c r="B9376" s="2"/>
      <c r="C9376" s="2"/>
      <c r="D9376" s="2"/>
    </row>
    <row r="9377" spans="2:4" x14ac:dyDescent="0.2">
      <c r="B9377" s="2"/>
      <c r="C9377" s="2"/>
      <c r="D9377" s="2"/>
    </row>
    <row r="9378" spans="2:4" x14ac:dyDescent="0.2">
      <c r="B9378" s="2"/>
      <c r="C9378" s="2"/>
      <c r="D9378" s="2"/>
    </row>
    <row r="9379" spans="2:4" x14ac:dyDescent="0.2">
      <c r="B9379" s="2"/>
      <c r="C9379" s="2"/>
      <c r="D9379" s="2"/>
    </row>
    <row r="9380" spans="2:4" x14ac:dyDescent="0.2">
      <c r="B9380" s="2"/>
      <c r="C9380" s="2"/>
      <c r="D9380" s="2"/>
    </row>
    <row r="9381" spans="2:4" x14ac:dyDescent="0.2">
      <c r="B9381" s="2"/>
      <c r="C9381" s="2"/>
      <c r="D9381" s="2"/>
    </row>
    <row r="9382" spans="2:4" x14ac:dyDescent="0.2">
      <c r="B9382" s="2"/>
      <c r="C9382" s="2"/>
      <c r="D9382" s="2"/>
    </row>
    <row r="9383" spans="2:4" x14ac:dyDescent="0.2">
      <c r="B9383" s="2"/>
      <c r="C9383" s="2"/>
      <c r="D9383" s="2"/>
    </row>
    <row r="9384" spans="2:4" x14ac:dyDescent="0.2">
      <c r="B9384" s="2"/>
      <c r="C9384" s="2"/>
      <c r="D9384" s="2"/>
    </row>
    <row r="9385" spans="2:4" x14ac:dyDescent="0.2">
      <c r="B9385" s="2"/>
      <c r="C9385" s="2"/>
      <c r="D9385" s="2"/>
    </row>
    <row r="9386" spans="2:4" x14ac:dyDescent="0.2">
      <c r="B9386" s="2"/>
      <c r="C9386" s="2"/>
      <c r="D9386" s="2"/>
    </row>
    <row r="9387" spans="2:4" x14ac:dyDescent="0.2">
      <c r="B9387" s="2"/>
      <c r="C9387" s="2"/>
      <c r="D9387" s="2"/>
    </row>
    <row r="9388" spans="2:4" x14ac:dyDescent="0.2">
      <c r="B9388" s="2"/>
      <c r="C9388" s="2"/>
      <c r="D9388" s="2"/>
    </row>
    <row r="9389" spans="2:4" x14ac:dyDescent="0.2">
      <c r="B9389" s="2"/>
      <c r="C9389" s="2"/>
      <c r="D9389" s="2"/>
    </row>
    <row r="9390" spans="2:4" x14ac:dyDescent="0.2">
      <c r="B9390" s="2"/>
      <c r="C9390" s="2"/>
      <c r="D9390" s="2"/>
    </row>
    <row r="9391" spans="2:4" x14ac:dyDescent="0.2">
      <c r="B9391" s="2"/>
      <c r="C9391" s="2"/>
      <c r="D9391" s="2"/>
    </row>
    <row r="9392" spans="2:4" x14ac:dyDescent="0.2">
      <c r="B9392" s="2"/>
      <c r="C9392" s="2"/>
      <c r="D9392" s="2"/>
    </row>
    <row r="9393" spans="2:4" x14ac:dyDescent="0.2">
      <c r="B9393" s="2"/>
      <c r="C9393" s="2"/>
      <c r="D9393" s="2"/>
    </row>
    <row r="9394" spans="2:4" x14ac:dyDescent="0.2">
      <c r="B9394" s="2"/>
      <c r="C9394" s="2"/>
      <c r="D9394" s="2"/>
    </row>
    <row r="9395" spans="2:4" x14ac:dyDescent="0.2">
      <c r="B9395" s="2"/>
      <c r="C9395" s="2"/>
      <c r="D9395" s="2"/>
    </row>
    <row r="9396" spans="2:4" x14ac:dyDescent="0.2">
      <c r="B9396" s="2"/>
      <c r="C9396" s="2"/>
      <c r="D9396" s="2"/>
    </row>
    <row r="9397" spans="2:4" x14ac:dyDescent="0.2">
      <c r="B9397" s="2"/>
      <c r="C9397" s="2"/>
      <c r="D9397" s="2"/>
    </row>
    <row r="9398" spans="2:4" x14ac:dyDescent="0.2">
      <c r="B9398" s="2"/>
      <c r="C9398" s="2"/>
      <c r="D9398" s="2"/>
    </row>
    <row r="9399" spans="2:4" x14ac:dyDescent="0.2">
      <c r="B9399" s="2"/>
      <c r="C9399" s="2"/>
      <c r="D9399" s="2"/>
    </row>
    <row r="9400" spans="2:4" x14ac:dyDescent="0.2">
      <c r="B9400" s="2"/>
      <c r="C9400" s="2"/>
      <c r="D9400" s="2"/>
    </row>
    <row r="9401" spans="2:4" x14ac:dyDescent="0.2">
      <c r="B9401" s="2"/>
      <c r="C9401" s="2"/>
      <c r="D9401" s="2"/>
    </row>
    <row r="9402" spans="2:4" x14ac:dyDescent="0.2">
      <c r="B9402" s="2"/>
      <c r="C9402" s="2"/>
      <c r="D9402" s="2"/>
    </row>
    <row r="9403" spans="2:4" x14ac:dyDescent="0.2">
      <c r="B9403" s="2"/>
      <c r="C9403" s="2"/>
      <c r="D9403" s="2"/>
    </row>
    <row r="9404" spans="2:4" x14ac:dyDescent="0.2">
      <c r="B9404" s="2"/>
      <c r="C9404" s="2"/>
      <c r="D9404" s="2"/>
    </row>
    <row r="9405" spans="2:4" x14ac:dyDescent="0.2">
      <c r="B9405" s="2"/>
      <c r="C9405" s="2"/>
      <c r="D9405" s="2"/>
    </row>
    <row r="9406" spans="2:4" x14ac:dyDescent="0.2">
      <c r="B9406" s="2"/>
      <c r="C9406" s="2"/>
      <c r="D9406" s="2"/>
    </row>
    <row r="9407" spans="2:4" x14ac:dyDescent="0.2">
      <c r="B9407" s="2"/>
      <c r="C9407" s="2"/>
      <c r="D9407" s="2"/>
    </row>
    <row r="9408" spans="2:4" x14ac:dyDescent="0.2">
      <c r="B9408" s="2"/>
      <c r="C9408" s="2"/>
      <c r="D9408" s="2"/>
    </row>
    <row r="9409" spans="2:4" x14ac:dyDescent="0.2">
      <c r="B9409" s="2"/>
      <c r="C9409" s="2"/>
      <c r="D9409" s="2"/>
    </row>
    <row r="9410" spans="2:4" x14ac:dyDescent="0.2">
      <c r="B9410" s="2"/>
      <c r="C9410" s="2"/>
      <c r="D9410" s="2"/>
    </row>
    <row r="9411" spans="2:4" x14ac:dyDescent="0.2">
      <c r="B9411" s="2"/>
      <c r="C9411" s="2"/>
      <c r="D9411" s="2"/>
    </row>
    <row r="9412" spans="2:4" x14ac:dyDescent="0.2">
      <c r="B9412" s="2"/>
      <c r="C9412" s="2"/>
      <c r="D9412" s="2"/>
    </row>
    <row r="9413" spans="2:4" x14ac:dyDescent="0.2">
      <c r="B9413" s="2"/>
      <c r="C9413" s="2"/>
      <c r="D9413" s="2"/>
    </row>
    <row r="9414" spans="2:4" x14ac:dyDescent="0.2">
      <c r="B9414" s="2"/>
      <c r="C9414" s="2"/>
      <c r="D9414" s="2"/>
    </row>
    <row r="9415" spans="2:4" x14ac:dyDescent="0.2">
      <c r="B9415" s="2"/>
      <c r="C9415" s="2"/>
      <c r="D9415" s="2"/>
    </row>
    <row r="9416" spans="2:4" x14ac:dyDescent="0.2">
      <c r="B9416" s="2"/>
      <c r="C9416" s="2"/>
      <c r="D9416" s="2"/>
    </row>
    <row r="9417" spans="2:4" x14ac:dyDescent="0.2">
      <c r="B9417" s="2"/>
      <c r="C9417" s="2"/>
      <c r="D9417" s="2"/>
    </row>
    <row r="9418" spans="2:4" x14ac:dyDescent="0.2">
      <c r="B9418" s="2"/>
      <c r="C9418" s="2"/>
      <c r="D9418" s="2"/>
    </row>
    <row r="9419" spans="2:4" x14ac:dyDescent="0.2">
      <c r="B9419" s="2"/>
      <c r="C9419" s="2"/>
      <c r="D9419" s="2"/>
    </row>
    <row r="9420" spans="2:4" x14ac:dyDescent="0.2">
      <c r="B9420" s="2"/>
      <c r="C9420" s="2"/>
      <c r="D9420" s="2"/>
    </row>
    <row r="9421" spans="2:4" x14ac:dyDescent="0.2">
      <c r="B9421" s="2"/>
      <c r="C9421" s="2"/>
      <c r="D9421" s="2"/>
    </row>
    <row r="9422" spans="2:4" x14ac:dyDescent="0.2">
      <c r="B9422" s="2"/>
      <c r="C9422" s="2"/>
      <c r="D9422" s="2"/>
    </row>
    <row r="9423" spans="2:4" x14ac:dyDescent="0.2">
      <c r="B9423" s="2"/>
      <c r="C9423" s="2"/>
      <c r="D9423" s="2"/>
    </row>
    <row r="9424" spans="2:4" x14ac:dyDescent="0.2">
      <c r="B9424" s="2"/>
      <c r="C9424" s="2"/>
      <c r="D9424" s="2"/>
    </row>
    <row r="9425" spans="2:4" x14ac:dyDescent="0.2">
      <c r="B9425" s="2"/>
      <c r="C9425" s="2"/>
      <c r="D9425" s="2"/>
    </row>
    <row r="9426" spans="2:4" x14ac:dyDescent="0.2">
      <c r="B9426" s="2"/>
      <c r="C9426" s="2"/>
      <c r="D9426" s="2"/>
    </row>
    <row r="9427" spans="2:4" x14ac:dyDescent="0.2">
      <c r="B9427" s="2"/>
      <c r="C9427" s="2"/>
      <c r="D9427" s="2"/>
    </row>
    <row r="9428" spans="2:4" x14ac:dyDescent="0.2">
      <c r="B9428" s="2"/>
      <c r="C9428" s="2"/>
      <c r="D9428" s="2"/>
    </row>
    <row r="9429" spans="2:4" x14ac:dyDescent="0.2">
      <c r="B9429" s="2"/>
      <c r="C9429" s="2"/>
      <c r="D9429" s="2"/>
    </row>
    <row r="9430" spans="2:4" x14ac:dyDescent="0.2">
      <c r="B9430" s="2"/>
      <c r="C9430" s="2"/>
      <c r="D9430" s="2"/>
    </row>
    <row r="9431" spans="2:4" x14ac:dyDescent="0.2">
      <c r="B9431" s="2"/>
      <c r="C9431" s="2"/>
      <c r="D9431" s="2"/>
    </row>
    <row r="9432" spans="2:4" x14ac:dyDescent="0.2">
      <c r="B9432" s="2"/>
      <c r="C9432" s="2"/>
      <c r="D9432" s="2"/>
    </row>
    <row r="9433" spans="2:4" x14ac:dyDescent="0.2">
      <c r="B9433" s="2"/>
      <c r="C9433" s="2"/>
      <c r="D9433" s="2"/>
    </row>
    <row r="9434" spans="2:4" x14ac:dyDescent="0.2">
      <c r="B9434" s="2"/>
      <c r="C9434" s="2"/>
      <c r="D9434" s="2"/>
    </row>
    <row r="9435" spans="2:4" x14ac:dyDescent="0.2">
      <c r="B9435" s="2"/>
      <c r="C9435" s="2"/>
      <c r="D9435" s="2"/>
    </row>
    <row r="9436" spans="2:4" x14ac:dyDescent="0.2">
      <c r="B9436" s="2"/>
      <c r="C9436" s="2"/>
      <c r="D9436" s="2"/>
    </row>
    <row r="9437" spans="2:4" x14ac:dyDescent="0.2">
      <c r="B9437" s="2"/>
      <c r="C9437" s="2"/>
      <c r="D9437" s="2"/>
    </row>
    <row r="9438" spans="2:4" x14ac:dyDescent="0.2">
      <c r="B9438" s="2"/>
      <c r="C9438" s="2"/>
      <c r="D9438" s="2"/>
    </row>
    <row r="9439" spans="2:4" x14ac:dyDescent="0.2">
      <c r="B9439" s="2"/>
      <c r="C9439" s="2"/>
      <c r="D9439" s="2"/>
    </row>
    <row r="9440" spans="2:4" x14ac:dyDescent="0.2">
      <c r="B9440" s="2"/>
      <c r="C9440" s="2"/>
      <c r="D9440" s="2"/>
    </row>
    <row r="9441" spans="2:4" x14ac:dyDescent="0.2">
      <c r="B9441" s="2"/>
      <c r="C9441" s="2"/>
      <c r="D9441" s="2"/>
    </row>
    <row r="9442" spans="2:4" x14ac:dyDescent="0.2">
      <c r="B9442" s="2"/>
      <c r="C9442" s="2"/>
      <c r="D9442" s="2"/>
    </row>
    <row r="9443" spans="2:4" x14ac:dyDescent="0.2">
      <c r="B9443" s="2"/>
      <c r="C9443" s="2"/>
      <c r="D9443" s="2"/>
    </row>
    <row r="9444" spans="2:4" x14ac:dyDescent="0.2">
      <c r="B9444" s="2"/>
      <c r="C9444" s="2"/>
      <c r="D9444" s="2"/>
    </row>
    <row r="9445" spans="2:4" x14ac:dyDescent="0.2">
      <c r="B9445" s="2"/>
      <c r="C9445" s="2"/>
      <c r="D9445" s="2"/>
    </row>
    <row r="9446" spans="2:4" x14ac:dyDescent="0.2">
      <c r="B9446" s="2"/>
      <c r="C9446" s="2"/>
      <c r="D9446" s="2"/>
    </row>
    <row r="9447" spans="2:4" x14ac:dyDescent="0.2">
      <c r="B9447" s="2"/>
      <c r="C9447" s="2"/>
      <c r="D9447" s="2"/>
    </row>
    <row r="9448" spans="2:4" x14ac:dyDescent="0.2">
      <c r="B9448" s="2"/>
      <c r="C9448" s="2"/>
      <c r="D9448" s="2"/>
    </row>
    <row r="9449" spans="2:4" x14ac:dyDescent="0.2">
      <c r="B9449" s="2"/>
      <c r="C9449" s="2"/>
      <c r="D9449" s="2"/>
    </row>
    <row r="9450" spans="2:4" x14ac:dyDescent="0.2">
      <c r="B9450" s="2"/>
      <c r="C9450" s="2"/>
      <c r="D9450" s="2"/>
    </row>
    <row r="9451" spans="2:4" x14ac:dyDescent="0.2">
      <c r="B9451" s="2"/>
      <c r="C9451" s="2"/>
      <c r="D9451" s="2"/>
    </row>
    <row r="9452" spans="2:4" x14ac:dyDescent="0.2">
      <c r="B9452" s="2"/>
      <c r="C9452" s="2"/>
      <c r="D9452" s="2"/>
    </row>
    <row r="9453" spans="2:4" x14ac:dyDescent="0.2">
      <c r="B9453" s="2"/>
      <c r="C9453" s="2"/>
      <c r="D9453" s="2"/>
    </row>
    <row r="9454" spans="2:4" x14ac:dyDescent="0.2">
      <c r="B9454" s="2"/>
      <c r="C9454" s="2"/>
      <c r="D9454" s="2"/>
    </row>
    <row r="9455" spans="2:4" x14ac:dyDescent="0.2">
      <c r="B9455" s="2"/>
      <c r="C9455" s="2"/>
      <c r="D9455" s="2"/>
    </row>
    <row r="9456" spans="2:4" x14ac:dyDescent="0.2">
      <c r="B9456" s="2"/>
      <c r="C9456" s="2"/>
      <c r="D9456" s="2"/>
    </row>
    <row r="9457" spans="2:4" x14ac:dyDescent="0.2">
      <c r="B9457" s="2"/>
      <c r="C9457" s="2"/>
      <c r="D9457" s="2"/>
    </row>
    <row r="9458" spans="2:4" x14ac:dyDescent="0.2">
      <c r="B9458" s="2"/>
      <c r="C9458" s="2"/>
      <c r="D9458" s="2"/>
    </row>
    <row r="9459" spans="2:4" x14ac:dyDescent="0.2">
      <c r="B9459" s="2"/>
      <c r="C9459" s="2"/>
      <c r="D9459" s="2"/>
    </row>
    <row r="9460" spans="2:4" x14ac:dyDescent="0.2">
      <c r="B9460" s="2"/>
      <c r="C9460" s="2"/>
      <c r="D9460" s="2"/>
    </row>
    <row r="9461" spans="2:4" x14ac:dyDescent="0.2">
      <c r="B9461" s="2"/>
      <c r="C9461" s="2"/>
      <c r="D9461" s="2"/>
    </row>
    <row r="9462" spans="2:4" x14ac:dyDescent="0.2">
      <c r="B9462" s="2"/>
      <c r="C9462" s="2"/>
      <c r="D9462" s="2"/>
    </row>
    <row r="9463" spans="2:4" x14ac:dyDescent="0.2">
      <c r="B9463" s="2"/>
      <c r="C9463" s="2"/>
      <c r="D9463" s="2"/>
    </row>
    <row r="9464" spans="2:4" x14ac:dyDescent="0.2">
      <c r="B9464" s="2"/>
      <c r="C9464" s="2"/>
      <c r="D9464" s="2"/>
    </row>
    <row r="9465" spans="2:4" x14ac:dyDescent="0.2">
      <c r="B9465" s="2"/>
      <c r="C9465" s="2"/>
      <c r="D9465" s="2"/>
    </row>
    <row r="9466" spans="2:4" x14ac:dyDescent="0.2">
      <c r="B9466" s="2"/>
      <c r="C9466" s="2"/>
      <c r="D9466" s="2"/>
    </row>
    <row r="9467" spans="2:4" x14ac:dyDescent="0.2">
      <c r="B9467" s="2"/>
      <c r="C9467" s="2"/>
      <c r="D9467" s="2"/>
    </row>
    <row r="9468" spans="2:4" x14ac:dyDescent="0.2">
      <c r="B9468" s="2"/>
      <c r="C9468" s="2"/>
      <c r="D9468" s="2"/>
    </row>
    <row r="9469" spans="2:4" x14ac:dyDescent="0.2">
      <c r="B9469" s="2"/>
      <c r="C9469" s="2"/>
      <c r="D9469" s="2"/>
    </row>
    <row r="9470" spans="2:4" x14ac:dyDescent="0.2">
      <c r="B9470" s="2"/>
      <c r="C9470" s="2"/>
      <c r="D9470" s="2"/>
    </row>
    <row r="9471" spans="2:4" x14ac:dyDescent="0.2">
      <c r="B9471" s="2"/>
      <c r="C9471" s="2"/>
      <c r="D9471" s="2"/>
    </row>
    <row r="9472" spans="2:4" x14ac:dyDescent="0.2">
      <c r="B9472" s="2"/>
      <c r="C9472" s="2"/>
      <c r="D9472" s="2"/>
    </row>
    <row r="9473" spans="2:4" x14ac:dyDescent="0.2">
      <c r="B9473" s="2"/>
      <c r="C9473" s="2"/>
      <c r="D9473" s="2"/>
    </row>
    <row r="9474" spans="2:4" x14ac:dyDescent="0.2">
      <c r="B9474" s="2"/>
      <c r="C9474" s="2"/>
      <c r="D9474" s="2"/>
    </row>
    <row r="9475" spans="2:4" x14ac:dyDescent="0.2">
      <c r="B9475" s="2"/>
      <c r="C9475" s="2"/>
      <c r="D9475" s="2"/>
    </row>
    <row r="9476" spans="2:4" x14ac:dyDescent="0.2">
      <c r="B9476" s="2"/>
      <c r="C9476" s="2"/>
      <c r="D9476" s="2"/>
    </row>
    <row r="9477" spans="2:4" x14ac:dyDescent="0.2">
      <c r="B9477" s="2"/>
      <c r="C9477" s="2"/>
      <c r="D9477" s="2"/>
    </row>
    <row r="9478" spans="2:4" x14ac:dyDescent="0.2">
      <c r="B9478" s="2"/>
      <c r="C9478" s="2"/>
      <c r="D9478" s="2"/>
    </row>
    <row r="9479" spans="2:4" x14ac:dyDescent="0.2">
      <c r="B9479" s="2"/>
      <c r="C9479" s="2"/>
      <c r="D9479" s="2"/>
    </row>
    <row r="9480" spans="2:4" x14ac:dyDescent="0.2">
      <c r="B9480" s="2"/>
      <c r="C9480" s="2"/>
      <c r="D9480" s="2"/>
    </row>
    <row r="9481" spans="2:4" x14ac:dyDescent="0.2">
      <c r="B9481" s="2"/>
      <c r="C9481" s="2"/>
      <c r="D9481" s="2"/>
    </row>
    <row r="9482" spans="2:4" x14ac:dyDescent="0.2">
      <c r="B9482" s="2"/>
      <c r="C9482" s="2"/>
      <c r="D9482" s="2"/>
    </row>
    <row r="9483" spans="2:4" x14ac:dyDescent="0.2">
      <c r="B9483" s="2"/>
      <c r="C9483" s="2"/>
      <c r="D9483" s="2"/>
    </row>
    <row r="9484" spans="2:4" x14ac:dyDescent="0.2">
      <c r="B9484" s="2"/>
      <c r="C9484" s="2"/>
      <c r="D9484" s="2"/>
    </row>
    <row r="9485" spans="2:4" x14ac:dyDescent="0.2">
      <c r="B9485" s="2"/>
      <c r="C9485" s="2"/>
      <c r="D9485" s="2"/>
    </row>
    <row r="9486" spans="2:4" x14ac:dyDescent="0.2">
      <c r="B9486" s="2"/>
      <c r="C9486" s="2"/>
      <c r="D9486" s="2"/>
    </row>
    <row r="9487" spans="2:4" x14ac:dyDescent="0.2">
      <c r="B9487" s="2"/>
      <c r="C9487" s="2"/>
      <c r="D9487" s="2"/>
    </row>
    <row r="9488" spans="2:4" x14ac:dyDescent="0.2">
      <c r="B9488" s="2"/>
      <c r="C9488" s="2"/>
      <c r="D9488" s="2"/>
    </row>
    <row r="9489" spans="2:4" x14ac:dyDescent="0.2">
      <c r="B9489" s="2"/>
      <c r="C9489" s="2"/>
      <c r="D9489" s="2"/>
    </row>
    <row r="9490" spans="2:4" x14ac:dyDescent="0.2">
      <c r="B9490" s="2"/>
      <c r="C9490" s="2"/>
      <c r="D9490" s="2"/>
    </row>
    <row r="9491" spans="2:4" x14ac:dyDescent="0.2">
      <c r="B9491" s="2"/>
      <c r="C9491" s="2"/>
      <c r="D9491" s="2"/>
    </row>
    <row r="9492" spans="2:4" x14ac:dyDescent="0.2">
      <c r="B9492" s="2"/>
      <c r="C9492" s="2"/>
      <c r="D9492" s="2"/>
    </row>
    <row r="9493" spans="2:4" x14ac:dyDescent="0.2">
      <c r="B9493" s="2"/>
      <c r="C9493" s="2"/>
      <c r="D9493" s="2"/>
    </row>
    <row r="9494" spans="2:4" x14ac:dyDescent="0.2">
      <c r="B9494" s="2"/>
      <c r="C9494" s="2"/>
      <c r="D9494" s="2"/>
    </row>
    <row r="9495" spans="2:4" x14ac:dyDescent="0.2">
      <c r="B9495" s="2"/>
      <c r="C9495" s="2"/>
      <c r="D9495" s="2"/>
    </row>
    <row r="9496" spans="2:4" x14ac:dyDescent="0.2">
      <c r="B9496" s="2"/>
      <c r="C9496" s="2"/>
      <c r="D9496" s="2"/>
    </row>
    <row r="9497" spans="2:4" x14ac:dyDescent="0.2">
      <c r="B9497" s="2"/>
      <c r="C9497" s="2"/>
      <c r="D9497" s="2"/>
    </row>
    <row r="9498" spans="2:4" x14ac:dyDescent="0.2">
      <c r="B9498" s="2"/>
      <c r="C9498" s="2"/>
      <c r="D9498" s="2"/>
    </row>
    <row r="9499" spans="2:4" x14ac:dyDescent="0.2">
      <c r="B9499" s="2"/>
      <c r="C9499" s="2"/>
      <c r="D9499" s="2"/>
    </row>
    <row r="9500" spans="2:4" x14ac:dyDescent="0.2">
      <c r="B9500" s="2"/>
      <c r="C9500" s="2"/>
      <c r="D9500" s="2"/>
    </row>
    <row r="9501" spans="2:4" x14ac:dyDescent="0.2">
      <c r="B9501" s="2"/>
      <c r="C9501" s="2"/>
      <c r="D9501" s="2"/>
    </row>
    <row r="9502" spans="2:4" x14ac:dyDescent="0.2">
      <c r="B9502" s="2"/>
      <c r="C9502" s="2"/>
      <c r="D9502" s="2"/>
    </row>
    <row r="9503" spans="2:4" x14ac:dyDescent="0.2">
      <c r="B9503" s="2"/>
      <c r="C9503" s="2"/>
      <c r="D9503" s="2"/>
    </row>
    <row r="9504" spans="2:4" x14ac:dyDescent="0.2">
      <c r="B9504" s="2"/>
      <c r="C9504" s="2"/>
      <c r="D9504" s="2"/>
    </row>
    <row r="9505" spans="2:4" x14ac:dyDescent="0.2">
      <c r="B9505" s="2"/>
      <c r="C9505" s="2"/>
      <c r="D9505" s="2"/>
    </row>
    <row r="9506" spans="2:4" x14ac:dyDescent="0.2">
      <c r="B9506" s="2"/>
      <c r="C9506" s="2"/>
      <c r="D9506" s="2"/>
    </row>
    <row r="9507" spans="2:4" x14ac:dyDescent="0.2">
      <c r="B9507" s="2"/>
      <c r="C9507" s="2"/>
      <c r="D9507" s="2"/>
    </row>
    <row r="9508" spans="2:4" x14ac:dyDescent="0.2">
      <c r="B9508" s="2"/>
      <c r="C9508" s="2"/>
      <c r="D9508" s="2"/>
    </row>
    <row r="9509" spans="2:4" x14ac:dyDescent="0.2">
      <c r="B9509" s="2"/>
      <c r="C9509" s="2"/>
      <c r="D9509" s="2"/>
    </row>
    <row r="9510" spans="2:4" x14ac:dyDescent="0.2">
      <c r="B9510" s="2"/>
      <c r="C9510" s="2"/>
      <c r="D9510" s="2"/>
    </row>
    <row r="9511" spans="2:4" x14ac:dyDescent="0.2">
      <c r="B9511" s="2"/>
      <c r="C9511" s="2"/>
      <c r="D9511" s="2"/>
    </row>
    <row r="9512" spans="2:4" x14ac:dyDescent="0.2">
      <c r="B9512" s="2"/>
      <c r="C9512" s="2"/>
      <c r="D9512" s="2"/>
    </row>
    <row r="9513" spans="2:4" x14ac:dyDescent="0.2">
      <c r="B9513" s="2"/>
      <c r="C9513" s="2"/>
      <c r="D9513" s="2"/>
    </row>
    <row r="9514" spans="2:4" x14ac:dyDescent="0.2">
      <c r="B9514" s="2"/>
      <c r="C9514" s="2"/>
      <c r="D9514" s="2"/>
    </row>
    <row r="9515" spans="2:4" x14ac:dyDescent="0.2">
      <c r="B9515" s="2"/>
      <c r="C9515" s="2"/>
      <c r="D9515" s="2"/>
    </row>
    <row r="9516" spans="2:4" x14ac:dyDescent="0.2">
      <c r="B9516" s="2"/>
      <c r="C9516" s="2"/>
      <c r="D9516" s="2"/>
    </row>
    <row r="9517" spans="2:4" x14ac:dyDescent="0.2">
      <c r="B9517" s="2"/>
      <c r="C9517" s="2"/>
      <c r="D9517" s="2"/>
    </row>
    <row r="9518" spans="2:4" x14ac:dyDescent="0.2">
      <c r="B9518" s="2"/>
      <c r="C9518" s="2"/>
      <c r="D9518" s="2"/>
    </row>
    <row r="9519" spans="2:4" x14ac:dyDescent="0.2">
      <c r="B9519" s="2"/>
      <c r="C9519" s="2"/>
      <c r="D9519" s="2"/>
    </row>
    <row r="9520" spans="2:4" x14ac:dyDescent="0.2">
      <c r="B9520" s="2"/>
      <c r="C9520" s="2"/>
      <c r="D9520" s="2"/>
    </row>
    <row r="9521" spans="2:4" x14ac:dyDescent="0.2">
      <c r="B9521" s="2"/>
      <c r="C9521" s="2"/>
      <c r="D9521" s="2"/>
    </row>
    <row r="9522" spans="2:4" x14ac:dyDescent="0.2">
      <c r="B9522" s="2"/>
      <c r="C9522" s="2"/>
      <c r="D9522" s="2"/>
    </row>
    <row r="9523" spans="2:4" x14ac:dyDescent="0.2">
      <c r="B9523" s="2"/>
      <c r="C9523" s="2"/>
      <c r="D9523" s="2"/>
    </row>
    <row r="9524" spans="2:4" x14ac:dyDescent="0.2">
      <c r="B9524" s="2"/>
      <c r="C9524" s="2"/>
      <c r="D9524" s="2"/>
    </row>
    <row r="9525" spans="2:4" x14ac:dyDescent="0.2">
      <c r="B9525" s="2"/>
      <c r="C9525" s="2"/>
      <c r="D9525" s="2"/>
    </row>
    <row r="9526" spans="2:4" x14ac:dyDescent="0.2">
      <c r="B9526" s="2"/>
      <c r="C9526" s="2"/>
      <c r="D9526" s="2"/>
    </row>
    <row r="9527" spans="2:4" x14ac:dyDescent="0.2">
      <c r="B9527" s="2"/>
      <c r="C9527" s="2"/>
      <c r="D9527" s="2"/>
    </row>
    <row r="9528" spans="2:4" x14ac:dyDescent="0.2">
      <c r="B9528" s="2"/>
      <c r="C9528" s="2"/>
      <c r="D9528" s="2"/>
    </row>
    <row r="9529" spans="2:4" x14ac:dyDescent="0.2">
      <c r="B9529" s="2"/>
      <c r="C9529" s="2"/>
      <c r="D9529" s="2"/>
    </row>
    <row r="9530" spans="2:4" x14ac:dyDescent="0.2">
      <c r="B9530" s="2"/>
      <c r="C9530" s="2"/>
      <c r="D9530" s="2"/>
    </row>
    <row r="9531" spans="2:4" x14ac:dyDescent="0.2">
      <c r="B9531" s="2"/>
      <c r="C9531" s="2"/>
      <c r="D9531" s="2"/>
    </row>
    <row r="9532" spans="2:4" x14ac:dyDescent="0.2">
      <c r="B9532" s="2"/>
      <c r="C9532" s="2"/>
      <c r="D9532" s="2"/>
    </row>
    <row r="9533" spans="2:4" x14ac:dyDescent="0.2">
      <c r="B9533" s="2"/>
      <c r="C9533" s="2"/>
      <c r="D9533" s="2"/>
    </row>
    <row r="9534" spans="2:4" x14ac:dyDescent="0.2">
      <c r="B9534" s="2"/>
      <c r="C9534" s="2"/>
      <c r="D9534" s="2"/>
    </row>
    <row r="9535" spans="2:4" x14ac:dyDescent="0.2">
      <c r="B9535" s="2"/>
      <c r="C9535" s="2"/>
      <c r="D9535" s="2"/>
    </row>
    <row r="9536" spans="2:4" x14ac:dyDescent="0.2">
      <c r="B9536" s="2"/>
      <c r="C9536" s="2"/>
      <c r="D9536" s="2"/>
    </row>
    <row r="9537" spans="2:4" x14ac:dyDescent="0.2">
      <c r="B9537" s="2"/>
      <c r="C9537" s="2"/>
      <c r="D9537" s="2"/>
    </row>
    <row r="9538" spans="2:4" x14ac:dyDescent="0.2">
      <c r="B9538" s="2"/>
      <c r="C9538" s="2"/>
      <c r="D9538" s="2"/>
    </row>
    <row r="9539" spans="2:4" x14ac:dyDescent="0.2">
      <c r="B9539" s="2"/>
      <c r="C9539" s="2"/>
      <c r="D9539" s="2"/>
    </row>
    <row r="9540" spans="2:4" x14ac:dyDescent="0.2">
      <c r="B9540" s="2"/>
      <c r="C9540" s="2"/>
      <c r="D9540" s="2"/>
    </row>
    <row r="9541" spans="2:4" x14ac:dyDescent="0.2">
      <c r="B9541" s="2"/>
      <c r="C9541" s="2"/>
      <c r="D9541" s="2"/>
    </row>
    <row r="9542" spans="2:4" x14ac:dyDescent="0.2">
      <c r="B9542" s="2"/>
      <c r="C9542" s="2"/>
      <c r="D9542" s="2"/>
    </row>
    <row r="9543" spans="2:4" x14ac:dyDescent="0.2">
      <c r="B9543" s="2"/>
      <c r="C9543" s="2"/>
      <c r="D9543" s="2"/>
    </row>
    <row r="9544" spans="2:4" x14ac:dyDescent="0.2">
      <c r="B9544" s="2"/>
      <c r="C9544" s="2"/>
      <c r="D9544" s="2"/>
    </row>
    <row r="9545" spans="2:4" x14ac:dyDescent="0.2">
      <c r="B9545" s="2"/>
      <c r="C9545" s="2"/>
      <c r="D9545" s="2"/>
    </row>
    <row r="9546" spans="2:4" x14ac:dyDescent="0.2">
      <c r="B9546" s="2"/>
      <c r="C9546" s="2"/>
      <c r="D9546" s="2"/>
    </row>
    <row r="9547" spans="2:4" x14ac:dyDescent="0.2">
      <c r="B9547" s="2"/>
      <c r="C9547" s="2"/>
      <c r="D9547" s="2"/>
    </row>
    <row r="9548" spans="2:4" x14ac:dyDescent="0.2">
      <c r="B9548" s="2"/>
      <c r="C9548" s="2"/>
      <c r="D9548" s="2"/>
    </row>
    <row r="9549" spans="2:4" x14ac:dyDescent="0.2">
      <c r="B9549" s="2"/>
      <c r="C9549" s="2"/>
      <c r="D9549" s="2"/>
    </row>
    <row r="9550" spans="2:4" x14ac:dyDescent="0.2">
      <c r="B9550" s="2"/>
      <c r="C9550" s="2"/>
      <c r="D9550" s="2"/>
    </row>
    <row r="9551" spans="2:4" x14ac:dyDescent="0.2">
      <c r="B9551" s="2"/>
      <c r="C9551" s="2"/>
      <c r="D9551" s="2"/>
    </row>
    <row r="9552" spans="2:4" x14ac:dyDescent="0.2">
      <c r="B9552" s="2"/>
      <c r="C9552" s="2"/>
      <c r="D9552" s="2"/>
    </row>
    <row r="9553" spans="2:4" x14ac:dyDescent="0.2">
      <c r="B9553" s="2"/>
      <c r="C9553" s="2"/>
      <c r="D9553" s="2"/>
    </row>
    <row r="9554" spans="2:4" x14ac:dyDescent="0.2">
      <c r="B9554" s="2"/>
      <c r="C9554" s="2"/>
      <c r="D9554" s="2"/>
    </row>
    <row r="9555" spans="2:4" x14ac:dyDescent="0.2">
      <c r="B9555" s="2"/>
      <c r="C9555" s="2"/>
      <c r="D9555" s="2"/>
    </row>
    <row r="9556" spans="2:4" x14ac:dyDescent="0.2">
      <c r="B9556" s="2"/>
      <c r="C9556" s="2"/>
      <c r="D9556" s="2"/>
    </row>
    <row r="9557" spans="2:4" x14ac:dyDescent="0.2">
      <c r="B9557" s="2"/>
      <c r="C9557" s="2"/>
      <c r="D9557" s="2"/>
    </row>
    <row r="9558" spans="2:4" x14ac:dyDescent="0.2">
      <c r="B9558" s="2"/>
      <c r="C9558" s="2"/>
      <c r="D9558" s="2"/>
    </row>
    <row r="9559" spans="2:4" x14ac:dyDescent="0.2">
      <c r="B9559" s="2"/>
      <c r="C9559" s="2"/>
      <c r="D9559" s="2"/>
    </row>
    <row r="9560" spans="2:4" x14ac:dyDescent="0.2">
      <c r="B9560" s="2"/>
      <c r="C9560" s="2"/>
      <c r="D9560" s="2"/>
    </row>
    <row r="9561" spans="2:4" x14ac:dyDescent="0.2">
      <c r="B9561" s="2"/>
      <c r="C9561" s="2"/>
      <c r="D9561" s="2"/>
    </row>
    <row r="9562" spans="2:4" x14ac:dyDescent="0.2">
      <c r="B9562" s="2"/>
      <c r="C9562" s="2"/>
      <c r="D9562" s="2"/>
    </row>
    <row r="9563" spans="2:4" x14ac:dyDescent="0.2">
      <c r="B9563" s="2"/>
      <c r="C9563" s="2"/>
      <c r="D9563" s="2"/>
    </row>
    <row r="9564" spans="2:4" x14ac:dyDescent="0.2">
      <c r="B9564" s="2"/>
      <c r="C9564" s="2"/>
      <c r="D9564" s="2"/>
    </row>
    <row r="9565" spans="2:4" x14ac:dyDescent="0.2">
      <c r="B9565" s="2"/>
      <c r="C9565" s="2"/>
      <c r="D9565" s="2"/>
    </row>
    <row r="9566" spans="2:4" x14ac:dyDescent="0.2">
      <c r="B9566" s="2"/>
      <c r="C9566" s="2"/>
      <c r="D9566" s="2"/>
    </row>
    <row r="9567" spans="2:4" x14ac:dyDescent="0.2">
      <c r="B9567" s="2"/>
      <c r="C9567" s="2"/>
      <c r="D9567" s="2"/>
    </row>
    <row r="9568" spans="2:4" x14ac:dyDescent="0.2">
      <c r="B9568" s="2"/>
      <c r="C9568" s="2"/>
      <c r="D9568" s="2"/>
    </row>
    <row r="9569" spans="2:4" x14ac:dyDescent="0.2">
      <c r="B9569" s="2"/>
      <c r="C9569" s="2"/>
      <c r="D9569" s="2"/>
    </row>
    <row r="9570" spans="2:4" x14ac:dyDescent="0.2">
      <c r="B9570" s="2"/>
      <c r="C9570" s="2"/>
      <c r="D9570" s="2"/>
    </row>
    <row r="9571" spans="2:4" x14ac:dyDescent="0.2">
      <c r="B9571" s="2"/>
      <c r="C9571" s="2"/>
      <c r="D9571" s="2"/>
    </row>
    <row r="9572" spans="2:4" x14ac:dyDescent="0.2">
      <c r="B9572" s="2"/>
      <c r="C9572" s="2"/>
      <c r="D9572" s="2"/>
    </row>
    <row r="9573" spans="2:4" x14ac:dyDescent="0.2">
      <c r="B9573" s="2"/>
      <c r="C9573" s="2"/>
      <c r="D9573" s="2"/>
    </row>
    <row r="9574" spans="2:4" x14ac:dyDescent="0.2">
      <c r="B9574" s="2"/>
      <c r="C9574" s="2"/>
      <c r="D9574" s="2"/>
    </row>
    <row r="9575" spans="2:4" x14ac:dyDescent="0.2">
      <c r="B9575" s="2"/>
      <c r="C9575" s="2"/>
      <c r="D9575" s="2"/>
    </row>
    <row r="9576" spans="2:4" x14ac:dyDescent="0.2">
      <c r="B9576" s="2"/>
      <c r="C9576" s="2"/>
      <c r="D9576" s="2"/>
    </row>
    <row r="9577" spans="2:4" x14ac:dyDescent="0.2">
      <c r="B9577" s="2"/>
      <c r="C9577" s="2"/>
      <c r="D9577" s="2"/>
    </row>
    <row r="9578" spans="2:4" x14ac:dyDescent="0.2">
      <c r="B9578" s="2"/>
      <c r="C9578" s="2"/>
      <c r="D9578" s="2"/>
    </row>
    <row r="9579" spans="2:4" x14ac:dyDescent="0.2">
      <c r="B9579" s="2"/>
      <c r="C9579" s="2"/>
      <c r="D9579" s="2"/>
    </row>
    <row r="9580" spans="2:4" x14ac:dyDescent="0.2">
      <c r="B9580" s="2"/>
      <c r="C9580" s="2"/>
      <c r="D9580" s="2"/>
    </row>
    <row r="9581" spans="2:4" x14ac:dyDescent="0.2">
      <c r="B9581" s="2"/>
      <c r="C9581" s="2"/>
      <c r="D9581" s="2"/>
    </row>
    <row r="9582" spans="2:4" x14ac:dyDescent="0.2">
      <c r="B9582" s="2"/>
      <c r="C9582" s="2"/>
      <c r="D9582" s="2"/>
    </row>
    <row r="9583" spans="2:4" x14ac:dyDescent="0.2">
      <c r="B9583" s="2"/>
      <c r="C9583" s="2"/>
      <c r="D9583" s="2"/>
    </row>
    <row r="9584" spans="2:4" x14ac:dyDescent="0.2">
      <c r="B9584" s="2"/>
      <c r="C9584" s="2"/>
      <c r="D9584" s="2"/>
    </row>
    <row r="9585" spans="2:4" x14ac:dyDescent="0.2">
      <c r="B9585" s="2"/>
      <c r="C9585" s="2"/>
      <c r="D9585" s="2"/>
    </row>
    <row r="9586" spans="2:4" x14ac:dyDescent="0.2">
      <c r="B9586" s="2"/>
      <c r="C9586" s="2"/>
      <c r="D9586" s="2"/>
    </row>
    <row r="9587" spans="2:4" x14ac:dyDescent="0.2">
      <c r="B9587" s="2"/>
      <c r="C9587" s="2"/>
      <c r="D9587" s="2"/>
    </row>
    <row r="9588" spans="2:4" x14ac:dyDescent="0.2">
      <c r="B9588" s="2"/>
      <c r="C9588" s="2"/>
      <c r="D9588" s="2"/>
    </row>
    <row r="9589" spans="2:4" x14ac:dyDescent="0.2">
      <c r="B9589" s="2"/>
      <c r="C9589" s="2"/>
      <c r="D9589" s="2"/>
    </row>
    <row r="9590" spans="2:4" x14ac:dyDescent="0.2">
      <c r="B9590" s="2"/>
      <c r="C9590" s="2"/>
      <c r="D9590" s="2"/>
    </row>
    <row r="9591" spans="2:4" x14ac:dyDescent="0.2">
      <c r="B9591" s="2"/>
      <c r="C9591" s="2"/>
      <c r="D9591" s="2"/>
    </row>
    <row r="9592" spans="2:4" x14ac:dyDescent="0.2">
      <c r="B9592" s="2"/>
      <c r="C9592" s="2"/>
      <c r="D9592" s="2"/>
    </row>
    <row r="9593" spans="2:4" x14ac:dyDescent="0.2">
      <c r="B9593" s="2"/>
      <c r="C9593" s="2"/>
      <c r="D9593" s="2"/>
    </row>
    <row r="9594" spans="2:4" x14ac:dyDescent="0.2">
      <c r="B9594" s="2"/>
      <c r="C9594" s="2"/>
      <c r="D9594" s="2"/>
    </row>
    <row r="9595" spans="2:4" x14ac:dyDescent="0.2">
      <c r="B9595" s="2"/>
      <c r="C9595" s="2"/>
      <c r="D9595" s="2"/>
    </row>
    <row r="9596" spans="2:4" x14ac:dyDescent="0.2">
      <c r="B9596" s="2"/>
      <c r="C9596" s="2"/>
      <c r="D9596" s="2"/>
    </row>
    <row r="9597" spans="2:4" x14ac:dyDescent="0.2">
      <c r="B9597" s="2"/>
      <c r="C9597" s="2"/>
      <c r="D9597" s="2"/>
    </row>
    <row r="9598" spans="2:4" x14ac:dyDescent="0.2">
      <c r="B9598" s="2"/>
      <c r="C9598" s="2"/>
      <c r="D9598" s="2"/>
    </row>
    <row r="9599" spans="2:4" x14ac:dyDescent="0.2">
      <c r="B9599" s="2"/>
      <c r="C9599" s="2"/>
      <c r="D9599" s="2"/>
    </row>
    <row r="9600" spans="2:4" x14ac:dyDescent="0.2">
      <c r="B9600" s="2"/>
      <c r="C9600" s="2"/>
      <c r="D9600" s="2"/>
    </row>
    <row r="9601" spans="2:4" x14ac:dyDescent="0.2">
      <c r="B9601" s="2"/>
      <c r="C9601" s="2"/>
      <c r="D9601" s="2"/>
    </row>
    <row r="9602" spans="2:4" x14ac:dyDescent="0.2">
      <c r="B9602" s="2"/>
      <c r="C9602" s="2"/>
      <c r="D9602" s="2"/>
    </row>
    <row r="9603" spans="2:4" x14ac:dyDescent="0.2">
      <c r="B9603" s="2"/>
      <c r="C9603" s="2"/>
      <c r="D9603" s="2"/>
    </row>
    <row r="9604" spans="2:4" x14ac:dyDescent="0.2">
      <c r="B9604" s="2"/>
      <c r="C9604" s="2"/>
      <c r="D9604" s="2"/>
    </row>
    <row r="9605" spans="2:4" x14ac:dyDescent="0.2">
      <c r="B9605" s="2"/>
      <c r="C9605" s="2"/>
      <c r="D9605" s="2"/>
    </row>
    <row r="9606" spans="2:4" x14ac:dyDescent="0.2">
      <c r="B9606" s="2"/>
      <c r="C9606" s="2"/>
      <c r="D9606" s="2"/>
    </row>
    <row r="9607" spans="2:4" x14ac:dyDescent="0.2">
      <c r="B9607" s="2"/>
      <c r="C9607" s="2"/>
      <c r="D9607" s="2"/>
    </row>
    <row r="9608" spans="2:4" x14ac:dyDescent="0.2">
      <c r="B9608" s="2"/>
      <c r="C9608" s="2"/>
      <c r="D9608" s="2"/>
    </row>
    <row r="9609" spans="2:4" x14ac:dyDescent="0.2">
      <c r="B9609" s="2"/>
      <c r="C9609" s="2"/>
      <c r="D9609" s="2"/>
    </row>
    <row r="9610" spans="2:4" x14ac:dyDescent="0.2">
      <c r="B9610" s="2"/>
      <c r="C9610" s="2"/>
      <c r="D9610" s="2"/>
    </row>
    <row r="9611" spans="2:4" x14ac:dyDescent="0.2">
      <c r="B9611" s="2"/>
      <c r="C9611" s="2"/>
      <c r="D9611" s="2"/>
    </row>
    <row r="9612" spans="2:4" x14ac:dyDescent="0.2">
      <c r="B9612" s="2"/>
      <c r="C9612" s="2"/>
      <c r="D9612" s="2"/>
    </row>
    <row r="9613" spans="2:4" x14ac:dyDescent="0.2">
      <c r="B9613" s="2"/>
      <c r="C9613" s="2"/>
      <c r="D9613" s="2"/>
    </row>
    <row r="9614" spans="2:4" x14ac:dyDescent="0.2">
      <c r="B9614" s="2"/>
      <c r="C9614" s="2"/>
      <c r="D9614" s="2"/>
    </row>
    <row r="9615" spans="2:4" x14ac:dyDescent="0.2">
      <c r="B9615" s="2"/>
      <c r="C9615" s="2"/>
      <c r="D9615" s="2"/>
    </row>
    <row r="9616" spans="2:4" x14ac:dyDescent="0.2">
      <c r="B9616" s="2"/>
      <c r="C9616" s="2"/>
      <c r="D9616" s="2"/>
    </row>
    <row r="9617" spans="2:4" x14ac:dyDescent="0.2">
      <c r="B9617" s="2"/>
      <c r="C9617" s="2"/>
      <c r="D9617" s="2"/>
    </row>
    <row r="9618" spans="2:4" x14ac:dyDescent="0.2">
      <c r="B9618" s="2"/>
      <c r="C9618" s="2"/>
      <c r="D9618" s="2"/>
    </row>
    <row r="9619" spans="2:4" x14ac:dyDescent="0.2">
      <c r="B9619" s="2"/>
      <c r="C9619" s="2"/>
      <c r="D9619" s="2"/>
    </row>
    <row r="9620" spans="2:4" x14ac:dyDescent="0.2">
      <c r="B9620" s="2"/>
      <c r="C9620" s="2"/>
      <c r="D9620" s="2"/>
    </row>
    <row r="9621" spans="2:4" x14ac:dyDescent="0.2">
      <c r="B9621" s="2"/>
      <c r="C9621" s="2"/>
      <c r="D9621" s="2"/>
    </row>
    <row r="9622" spans="2:4" x14ac:dyDescent="0.2">
      <c r="B9622" s="2"/>
      <c r="C9622" s="2"/>
      <c r="D9622" s="2"/>
    </row>
    <row r="9623" spans="2:4" x14ac:dyDescent="0.2">
      <c r="B9623" s="2"/>
      <c r="C9623" s="2"/>
      <c r="D9623" s="2"/>
    </row>
    <row r="9624" spans="2:4" x14ac:dyDescent="0.2">
      <c r="B9624" s="2"/>
      <c r="C9624" s="2"/>
      <c r="D9624" s="2"/>
    </row>
    <row r="9625" spans="2:4" x14ac:dyDescent="0.2">
      <c r="B9625" s="2"/>
      <c r="C9625" s="2"/>
      <c r="D9625" s="2"/>
    </row>
    <row r="9626" spans="2:4" x14ac:dyDescent="0.2">
      <c r="B9626" s="2"/>
      <c r="C9626" s="2"/>
      <c r="D9626" s="2"/>
    </row>
    <row r="9627" spans="2:4" x14ac:dyDescent="0.2">
      <c r="B9627" s="2"/>
      <c r="C9627" s="2"/>
      <c r="D9627" s="2"/>
    </row>
    <row r="9628" spans="2:4" x14ac:dyDescent="0.2">
      <c r="B9628" s="2"/>
      <c r="C9628" s="2"/>
      <c r="D9628" s="2"/>
    </row>
    <row r="9629" spans="2:4" x14ac:dyDescent="0.2">
      <c r="B9629" s="2"/>
      <c r="C9629" s="2"/>
      <c r="D9629" s="2"/>
    </row>
    <row r="9630" spans="2:4" x14ac:dyDescent="0.2">
      <c r="B9630" s="2"/>
      <c r="C9630" s="2"/>
      <c r="D9630" s="2"/>
    </row>
    <row r="9631" spans="2:4" x14ac:dyDescent="0.2">
      <c r="B9631" s="2"/>
      <c r="C9631" s="2"/>
      <c r="D9631" s="2"/>
    </row>
    <row r="9632" spans="2:4" x14ac:dyDescent="0.2">
      <c r="B9632" s="2"/>
      <c r="C9632" s="2"/>
      <c r="D9632" s="2"/>
    </row>
    <row r="9633" spans="2:4" x14ac:dyDescent="0.2">
      <c r="B9633" s="2"/>
      <c r="C9633" s="2"/>
      <c r="D9633" s="2"/>
    </row>
    <row r="9634" spans="2:4" x14ac:dyDescent="0.2">
      <c r="B9634" s="2"/>
      <c r="C9634" s="2"/>
      <c r="D9634" s="2"/>
    </row>
    <row r="9635" spans="2:4" x14ac:dyDescent="0.2">
      <c r="B9635" s="2"/>
      <c r="C9635" s="2"/>
      <c r="D9635" s="2"/>
    </row>
    <row r="9636" spans="2:4" x14ac:dyDescent="0.2">
      <c r="B9636" s="2"/>
      <c r="C9636" s="2"/>
      <c r="D9636" s="2"/>
    </row>
    <row r="9637" spans="2:4" x14ac:dyDescent="0.2">
      <c r="B9637" s="2"/>
      <c r="C9637" s="2"/>
      <c r="D9637" s="2"/>
    </row>
    <row r="9638" spans="2:4" x14ac:dyDescent="0.2">
      <c r="B9638" s="2"/>
      <c r="C9638" s="2"/>
      <c r="D9638" s="2"/>
    </row>
    <row r="9639" spans="2:4" x14ac:dyDescent="0.2">
      <c r="B9639" s="2"/>
      <c r="C9639" s="2"/>
      <c r="D9639" s="2"/>
    </row>
    <row r="9640" spans="2:4" x14ac:dyDescent="0.2">
      <c r="B9640" s="2"/>
      <c r="C9640" s="2"/>
      <c r="D9640" s="2"/>
    </row>
    <row r="9641" spans="2:4" x14ac:dyDescent="0.2">
      <c r="B9641" s="2"/>
      <c r="C9641" s="2"/>
      <c r="D9641" s="2"/>
    </row>
    <row r="9642" spans="2:4" x14ac:dyDescent="0.2">
      <c r="B9642" s="2"/>
      <c r="C9642" s="2"/>
      <c r="D9642" s="2"/>
    </row>
    <row r="9643" spans="2:4" x14ac:dyDescent="0.2">
      <c r="B9643" s="2"/>
      <c r="C9643" s="2"/>
      <c r="D9643" s="2"/>
    </row>
    <row r="9644" spans="2:4" x14ac:dyDescent="0.2">
      <c r="B9644" s="2"/>
      <c r="C9644" s="2"/>
      <c r="D9644" s="2"/>
    </row>
    <row r="9645" spans="2:4" x14ac:dyDescent="0.2">
      <c r="B9645" s="2"/>
      <c r="C9645" s="2"/>
      <c r="D9645" s="2"/>
    </row>
    <row r="9646" spans="2:4" x14ac:dyDescent="0.2">
      <c r="B9646" s="2"/>
      <c r="C9646" s="2"/>
      <c r="D9646" s="2"/>
    </row>
    <row r="9647" spans="2:4" x14ac:dyDescent="0.2">
      <c r="B9647" s="2"/>
      <c r="C9647" s="2"/>
      <c r="D9647" s="2"/>
    </row>
    <row r="9648" spans="2:4" x14ac:dyDescent="0.2">
      <c r="B9648" s="2"/>
      <c r="C9648" s="2"/>
      <c r="D9648" s="2"/>
    </row>
    <row r="9649" spans="2:4" x14ac:dyDescent="0.2">
      <c r="B9649" s="2"/>
      <c r="C9649" s="2"/>
      <c r="D9649" s="2"/>
    </row>
    <row r="9650" spans="2:4" x14ac:dyDescent="0.2">
      <c r="B9650" s="2"/>
      <c r="C9650" s="2"/>
      <c r="D9650" s="2"/>
    </row>
    <row r="9651" spans="2:4" x14ac:dyDescent="0.2">
      <c r="B9651" s="2"/>
      <c r="C9651" s="2"/>
      <c r="D9651" s="2"/>
    </row>
    <row r="9652" spans="2:4" x14ac:dyDescent="0.2">
      <c r="B9652" s="2"/>
      <c r="C9652" s="2"/>
      <c r="D9652" s="2"/>
    </row>
    <row r="9653" spans="2:4" x14ac:dyDescent="0.2">
      <c r="B9653" s="2"/>
      <c r="C9653" s="2"/>
      <c r="D9653" s="2"/>
    </row>
    <row r="9654" spans="2:4" x14ac:dyDescent="0.2">
      <c r="B9654" s="2"/>
      <c r="C9654" s="2"/>
      <c r="D9654" s="2"/>
    </row>
    <row r="9655" spans="2:4" x14ac:dyDescent="0.2">
      <c r="B9655" s="2"/>
      <c r="C9655" s="2"/>
      <c r="D9655" s="2"/>
    </row>
    <row r="9656" spans="2:4" x14ac:dyDescent="0.2">
      <c r="B9656" s="2"/>
      <c r="C9656" s="2"/>
      <c r="D9656" s="2"/>
    </row>
    <row r="9657" spans="2:4" x14ac:dyDescent="0.2">
      <c r="B9657" s="2"/>
      <c r="C9657" s="2"/>
      <c r="D9657" s="2"/>
    </row>
    <row r="9658" spans="2:4" x14ac:dyDescent="0.2">
      <c r="B9658" s="2"/>
      <c r="C9658" s="2"/>
      <c r="D9658" s="2"/>
    </row>
    <row r="9659" spans="2:4" x14ac:dyDescent="0.2">
      <c r="B9659" s="2"/>
      <c r="C9659" s="2"/>
      <c r="D9659" s="2"/>
    </row>
    <row r="9660" spans="2:4" x14ac:dyDescent="0.2">
      <c r="B9660" s="2"/>
      <c r="C9660" s="2"/>
      <c r="D9660" s="2"/>
    </row>
    <row r="9661" spans="2:4" x14ac:dyDescent="0.2">
      <c r="B9661" s="2"/>
      <c r="C9661" s="2"/>
      <c r="D9661" s="2"/>
    </row>
    <row r="9662" spans="2:4" x14ac:dyDescent="0.2">
      <c r="B9662" s="2"/>
      <c r="C9662" s="2"/>
      <c r="D9662" s="2"/>
    </row>
    <row r="9663" spans="2:4" x14ac:dyDescent="0.2">
      <c r="B9663" s="2"/>
      <c r="C9663" s="2"/>
      <c r="D9663" s="2"/>
    </row>
    <row r="9664" spans="2:4" x14ac:dyDescent="0.2">
      <c r="B9664" s="2"/>
      <c r="C9664" s="2"/>
      <c r="D9664" s="2"/>
    </row>
    <row r="9665" spans="2:4" x14ac:dyDescent="0.2">
      <c r="B9665" s="2"/>
      <c r="C9665" s="2"/>
      <c r="D9665" s="2"/>
    </row>
    <row r="9666" spans="2:4" x14ac:dyDescent="0.2">
      <c r="B9666" s="2"/>
      <c r="C9666" s="2"/>
      <c r="D9666" s="2"/>
    </row>
    <row r="9667" spans="2:4" x14ac:dyDescent="0.2">
      <c r="B9667" s="2"/>
      <c r="C9667" s="2"/>
      <c r="D9667" s="2"/>
    </row>
    <row r="9668" spans="2:4" x14ac:dyDescent="0.2">
      <c r="B9668" s="2"/>
      <c r="C9668" s="2"/>
      <c r="D9668" s="2"/>
    </row>
    <row r="9669" spans="2:4" x14ac:dyDescent="0.2">
      <c r="B9669" s="2"/>
      <c r="C9669" s="2"/>
      <c r="D9669" s="2"/>
    </row>
    <row r="9670" spans="2:4" x14ac:dyDescent="0.2">
      <c r="B9670" s="2"/>
      <c r="C9670" s="2"/>
      <c r="D9670" s="2"/>
    </row>
    <row r="9671" spans="2:4" x14ac:dyDescent="0.2">
      <c r="B9671" s="2"/>
      <c r="C9671" s="2"/>
      <c r="D9671" s="2"/>
    </row>
    <row r="9672" spans="2:4" x14ac:dyDescent="0.2">
      <c r="B9672" s="2"/>
      <c r="C9672" s="2"/>
      <c r="D9672" s="2"/>
    </row>
    <row r="9673" spans="2:4" x14ac:dyDescent="0.2">
      <c r="B9673" s="2"/>
      <c r="C9673" s="2"/>
      <c r="D9673" s="2"/>
    </row>
    <row r="9674" spans="2:4" x14ac:dyDescent="0.2">
      <c r="B9674" s="2"/>
      <c r="C9674" s="2"/>
      <c r="D9674" s="2"/>
    </row>
    <row r="9675" spans="2:4" x14ac:dyDescent="0.2">
      <c r="B9675" s="2"/>
      <c r="C9675" s="2"/>
      <c r="D9675" s="2"/>
    </row>
    <row r="9676" spans="2:4" x14ac:dyDescent="0.2">
      <c r="B9676" s="2"/>
      <c r="C9676" s="2"/>
      <c r="D9676" s="2"/>
    </row>
    <row r="9677" spans="2:4" x14ac:dyDescent="0.2">
      <c r="B9677" s="2"/>
      <c r="C9677" s="2"/>
      <c r="D9677" s="2"/>
    </row>
    <row r="9678" spans="2:4" x14ac:dyDescent="0.2">
      <c r="B9678" s="2"/>
      <c r="C9678" s="2"/>
      <c r="D9678" s="2"/>
    </row>
    <row r="9679" spans="2:4" x14ac:dyDescent="0.2">
      <c r="B9679" s="2"/>
      <c r="C9679" s="2"/>
      <c r="D9679" s="2"/>
    </row>
    <row r="9680" spans="2:4" x14ac:dyDescent="0.2">
      <c r="B9680" s="2"/>
      <c r="C9680" s="2"/>
      <c r="D9680" s="2"/>
    </row>
    <row r="9681" spans="2:4" x14ac:dyDescent="0.2">
      <c r="B9681" s="2"/>
      <c r="C9681" s="2"/>
      <c r="D9681" s="2"/>
    </row>
    <row r="9682" spans="2:4" x14ac:dyDescent="0.2">
      <c r="B9682" s="2"/>
      <c r="C9682" s="2"/>
      <c r="D9682" s="2"/>
    </row>
    <row r="9683" spans="2:4" x14ac:dyDescent="0.2">
      <c r="B9683" s="2"/>
      <c r="C9683" s="2"/>
      <c r="D9683" s="2"/>
    </row>
    <row r="9684" spans="2:4" x14ac:dyDescent="0.2">
      <c r="B9684" s="2"/>
      <c r="C9684" s="2"/>
      <c r="D9684" s="2"/>
    </row>
    <row r="9685" spans="2:4" x14ac:dyDescent="0.2">
      <c r="B9685" s="2"/>
      <c r="C9685" s="2"/>
      <c r="D9685" s="2"/>
    </row>
    <row r="9686" spans="2:4" x14ac:dyDescent="0.2">
      <c r="B9686" s="2"/>
      <c r="C9686" s="2"/>
      <c r="D9686" s="2"/>
    </row>
    <row r="9687" spans="2:4" x14ac:dyDescent="0.2">
      <c r="B9687" s="2"/>
      <c r="C9687" s="2"/>
      <c r="D9687" s="2"/>
    </row>
    <row r="9688" spans="2:4" x14ac:dyDescent="0.2">
      <c r="B9688" s="2"/>
      <c r="C9688" s="2"/>
      <c r="D9688" s="2"/>
    </row>
    <row r="9689" spans="2:4" x14ac:dyDescent="0.2">
      <c r="B9689" s="2"/>
      <c r="C9689" s="2"/>
      <c r="D9689" s="2"/>
    </row>
    <row r="9690" spans="2:4" x14ac:dyDescent="0.2">
      <c r="B9690" s="2"/>
      <c r="C9690" s="2"/>
      <c r="D9690" s="2"/>
    </row>
    <row r="9691" spans="2:4" x14ac:dyDescent="0.2">
      <c r="B9691" s="2"/>
      <c r="C9691" s="2"/>
      <c r="D9691" s="2"/>
    </row>
    <row r="9692" spans="2:4" x14ac:dyDescent="0.2">
      <c r="B9692" s="2"/>
      <c r="C9692" s="2"/>
      <c r="D9692" s="2"/>
    </row>
    <row r="9693" spans="2:4" x14ac:dyDescent="0.2">
      <c r="B9693" s="2"/>
      <c r="C9693" s="2"/>
      <c r="D9693" s="2"/>
    </row>
    <row r="9694" spans="2:4" x14ac:dyDescent="0.2">
      <c r="B9694" s="2"/>
      <c r="C9694" s="2"/>
      <c r="D9694" s="2"/>
    </row>
    <row r="9695" spans="2:4" x14ac:dyDescent="0.2">
      <c r="B9695" s="2"/>
      <c r="C9695" s="2"/>
      <c r="D9695" s="2"/>
    </row>
    <row r="9696" spans="2:4" x14ac:dyDescent="0.2">
      <c r="B9696" s="2"/>
      <c r="C9696" s="2"/>
      <c r="D9696" s="2"/>
    </row>
    <row r="9697" spans="2:4" x14ac:dyDescent="0.2">
      <c r="B9697" s="2"/>
      <c r="C9697" s="2"/>
      <c r="D9697" s="2"/>
    </row>
    <row r="9698" spans="2:4" x14ac:dyDescent="0.2">
      <c r="B9698" s="2"/>
      <c r="C9698" s="2"/>
      <c r="D9698" s="2"/>
    </row>
    <row r="9699" spans="2:4" x14ac:dyDescent="0.2">
      <c r="B9699" s="2"/>
      <c r="C9699" s="2"/>
      <c r="D9699" s="2"/>
    </row>
    <row r="9700" spans="2:4" x14ac:dyDescent="0.2">
      <c r="B9700" s="2"/>
      <c r="C9700" s="2"/>
      <c r="D9700" s="2"/>
    </row>
    <row r="9701" spans="2:4" x14ac:dyDescent="0.2">
      <c r="B9701" s="2"/>
      <c r="C9701" s="2"/>
      <c r="D9701" s="2"/>
    </row>
    <row r="9702" spans="2:4" x14ac:dyDescent="0.2">
      <c r="B9702" s="2"/>
      <c r="C9702" s="2"/>
      <c r="D9702" s="2"/>
    </row>
    <row r="9703" spans="2:4" x14ac:dyDescent="0.2">
      <c r="B9703" s="2"/>
      <c r="C9703" s="2"/>
      <c r="D9703" s="2"/>
    </row>
    <row r="9704" spans="2:4" x14ac:dyDescent="0.2">
      <c r="B9704" s="2"/>
      <c r="C9704" s="2"/>
      <c r="D9704" s="2"/>
    </row>
    <row r="9705" spans="2:4" x14ac:dyDescent="0.2">
      <c r="B9705" s="2"/>
      <c r="C9705" s="2"/>
      <c r="D9705" s="2"/>
    </row>
    <row r="9706" spans="2:4" x14ac:dyDescent="0.2">
      <c r="B9706" s="2"/>
      <c r="C9706" s="2"/>
      <c r="D9706" s="2"/>
    </row>
    <row r="9707" spans="2:4" x14ac:dyDescent="0.2">
      <c r="B9707" s="2"/>
      <c r="C9707" s="2"/>
      <c r="D9707" s="2"/>
    </row>
    <row r="9708" spans="2:4" x14ac:dyDescent="0.2">
      <c r="B9708" s="2"/>
      <c r="C9708" s="2"/>
      <c r="D9708" s="2"/>
    </row>
    <row r="9709" spans="2:4" x14ac:dyDescent="0.2">
      <c r="B9709" s="2"/>
      <c r="C9709" s="2"/>
      <c r="D9709" s="2"/>
    </row>
    <row r="9710" spans="2:4" x14ac:dyDescent="0.2">
      <c r="B9710" s="2"/>
      <c r="C9710" s="2"/>
      <c r="D9710" s="2"/>
    </row>
    <row r="9711" spans="2:4" x14ac:dyDescent="0.2">
      <c r="B9711" s="2"/>
      <c r="C9711" s="2"/>
      <c r="D9711" s="2"/>
    </row>
    <row r="9712" spans="2:4" x14ac:dyDescent="0.2">
      <c r="B9712" s="2"/>
      <c r="C9712" s="2"/>
      <c r="D9712" s="2"/>
    </row>
    <row r="9713" spans="2:4" x14ac:dyDescent="0.2">
      <c r="B9713" s="2"/>
      <c r="C9713" s="2"/>
      <c r="D9713" s="2"/>
    </row>
    <row r="9714" spans="2:4" x14ac:dyDescent="0.2">
      <c r="B9714" s="2"/>
      <c r="C9714" s="2"/>
      <c r="D9714" s="2"/>
    </row>
    <row r="9715" spans="2:4" x14ac:dyDescent="0.2">
      <c r="B9715" s="2"/>
      <c r="C9715" s="2"/>
      <c r="D9715" s="2"/>
    </row>
    <row r="9716" spans="2:4" x14ac:dyDescent="0.2">
      <c r="B9716" s="2"/>
      <c r="C9716" s="2"/>
      <c r="D9716" s="2"/>
    </row>
    <row r="9717" spans="2:4" x14ac:dyDescent="0.2">
      <c r="B9717" s="2"/>
      <c r="C9717" s="2"/>
      <c r="D9717" s="2"/>
    </row>
    <row r="9718" spans="2:4" x14ac:dyDescent="0.2">
      <c r="B9718" s="2"/>
      <c r="C9718" s="2"/>
      <c r="D9718" s="2"/>
    </row>
    <row r="9719" spans="2:4" x14ac:dyDescent="0.2">
      <c r="B9719" s="2"/>
      <c r="C9719" s="2"/>
      <c r="D9719" s="2"/>
    </row>
    <row r="9720" spans="2:4" x14ac:dyDescent="0.2">
      <c r="B9720" s="2"/>
      <c r="C9720" s="2"/>
      <c r="D9720" s="2"/>
    </row>
    <row r="9721" spans="2:4" x14ac:dyDescent="0.2">
      <c r="B9721" s="2"/>
      <c r="C9721" s="2"/>
      <c r="D9721" s="2"/>
    </row>
    <row r="9722" spans="2:4" x14ac:dyDescent="0.2">
      <c r="B9722" s="2"/>
      <c r="C9722" s="2"/>
      <c r="D9722" s="2"/>
    </row>
    <row r="9723" spans="2:4" x14ac:dyDescent="0.2">
      <c r="B9723" s="2"/>
      <c r="C9723" s="2"/>
      <c r="D9723" s="2"/>
    </row>
    <row r="9724" spans="2:4" x14ac:dyDescent="0.2">
      <c r="B9724" s="2"/>
      <c r="C9724" s="2"/>
      <c r="D9724" s="2"/>
    </row>
    <row r="9725" spans="2:4" x14ac:dyDescent="0.2">
      <c r="B9725" s="2"/>
      <c r="C9725" s="2"/>
      <c r="D9725" s="2"/>
    </row>
    <row r="9726" spans="2:4" x14ac:dyDescent="0.2">
      <c r="B9726" s="2"/>
      <c r="C9726" s="2"/>
      <c r="D9726" s="2"/>
    </row>
    <row r="9727" spans="2:4" x14ac:dyDescent="0.2">
      <c r="B9727" s="2"/>
      <c r="C9727" s="2"/>
      <c r="D9727" s="2"/>
    </row>
    <row r="9728" spans="2:4" x14ac:dyDescent="0.2">
      <c r="B9728" s="2"/>
      <c r="C9728" s="2"/>
      <c r="D9728" s="2"/>
    </row>
    <row r="9729" spans="2:4" x14ac:dyDescent="0.2">
      <c r="B9729" s="2"/>
      <c r="C9729" s="2"/>
      <c r="D9729" s="2"/>
    </row>
    <row r="9730" spans="2:4" x14ac:dyDescent="0.2">
      <c r="B9730" s="2"/>
      <c r="C9730" s="2"/>
      <c r="D9730" s="2"/>
    </row>
    <row r="9731" spans="2:4" x14ac:dyDescent="0.2">
      <c r="B9731" s="2"/>
      <c r="C9731" s="2"/>
      <c r="D9731" s="2"/>
    </row>
    <row r="9732" spans="2:4" x14ac:dyDescent="0.2">
      <c r="B9732" s="2"/>
      <c r="C9732" s="2"/>
      <c r="D9732" s="2"/>
    </row>
    <row r="9733" spans="2:4" x14ac:dyDescent="0.2">
      <c r="B9733" s="2"/>
      <c r="C9733" s="2"/>
      <c r="D9733" s="2"/>
    </row>
    <row r="9734" spans="2:4" x14ac:dyDescent="0.2">
      <c r="B9734" s="2"/>
      <c r="C9734" s="2"/>
      <c r="D9734" s="2"/>
    </row>
    <row r="9735" spans="2:4" x14ac:dyDescent="0.2">
      <c r="B9735" s="2"/>
      <c r="C9735" s="2"/>
      <c r="D9735" s="2"/>
    </row>
    <row r="9736" spans="2:4" x14ac:dyDescent="0.2">
      <c r="B9736" s="2"/>
      <c r="C9736" s="2"/>
      <c r="D9736" s="2"/>
    </row>
    <row r="9737" spans="2:4" x14ac:dyDescent="0.2">
      <c r="B9737" s="2"/>
      <c r="C9737" s="2"/>
      <c r="D9737" s="2"/>
    </row>
    <row r="9738" spans="2:4" x14ac:dyDescent="0.2">
      <c r="B9738" s="2"/>
      <c r="C9738" s="2"/>
      <c r="D9738" s="2"/>
    </row>
    <row r="9739" spans="2:4" x14ac:dyDescent="0.2">
      <c r="B9739" s="2"/>
      <c r="C9739" s="2"/>
      <c r="D9739" s="2"/>
    </row>
    <row r="9740" spans="2:4" x14ac:dyDescent="0.2">
      <c r="B9740" s="2"/>
      <c r="C9740" s="2"/>
      <c r="D9740" s="2"/>
    </row>
    <row r="9741" spans="2:4" x14ac:dyDescent="0.2">
      <c r="B9741" s="2"/>
      <c r="C9741" s="2"/>
      <c r="D9741" s="2"/>
    </row>
    <row r="9742" spans="2:4" x14ac:dyDescent="0.2">
      <c r="B9742" s="2"/>
      <c r="C9742" s="2"/>
      <c r="D9742" s="2"/>
    </row>
    <row r="9743" spans="2:4" x14ac:dyDescent="0.2">
      <c r="B9743" s="2"/>
      <c r="C9743" s="2"/>
      <c r="D9743" s="2"/>
    </row>
    <row r="9744" spans="2:4" x14ac:dyDescent="0.2">
      <c r="B9744" s="2"/>
      <c r="C9744" s="2"/>
      <c r="D9744" s="2"/>
    </row>
    <row r="9745" spans="2:4" x14ac:dyDescent="0.2">
      <c r="B9745" s="2"/>
      <c r="C9745" s="2"/>
      <c r="D9745" s="2"/>
    </row>
    <row r="9746" spans="2:4" x14ac:dyDescent="0.2">
      <c r="B9746" s="2"/>
      <c r="C9746" s="2"/>
      <c r="D9746" s="2"/>
    </row>
    <row r="9747" spans="2:4" x14ac:dyDescent="0.2">
      <c r="B9747" s="2"/>
      <c r="C9747" s="2"/>
      <c r="D9747" s="2"/>
    </row>
    <row r="9748" spans="2:4" x14ac:dyDescent="0.2">
      <c r="B9748" s="2"/>
      <c r="C9748" s="2"/>
      <c r="D9748" s="2"/>
    </row>
    <row r="9749" spans="2:4" x14ac:dyDescent="0.2">
      <c r="B9749" s="2"/>
      <c r="C9749" s="2"/>
      <c r="D9749" s="2"/>
    </row>
    <row r="9750" spans="2:4" x14ac:dyDescent="0.2">
      <c r="B9750" s="2"/>
      <c r="C9750" s="2"/>
      <c r="D9750" s="2"/>
    </row>
    <row r="9751" spans="2:4" x14ac:dyDescent="0.2">
      <c r="B9751" s="2"/>
      <c r="C9751" s="2"/>
      <c r="D9751" s="2"/>
    </row>
    <row r="9752" spans="2:4" x14ac:dyDescent="0.2">
      <c r="B9752" s="2"/>
      <c r="C9752" s="2"/>
      <c r="D9752" s="2"/>
    </row>
    <row r="9753" spans="2:4" x14ac:dyDescent="0.2">
      <c r="B9753" s="2"/>
      <c r="C9753" s="2"/>
      <c r="D9753" s="2"/>
    </row>
    <row r="9754" spans="2:4" x14ac:dyDescent="0.2">
      <c r="B9754" s="2"/>
      <c r="C9754" s="2"/>
      <c r="D9754" s="2"/>
    </row>
    <row r="9755" spans="2:4" x14ac:dyDescent="0.2">
      <c r="B9755" s="2"/>
      <c r="C9755" s="2"/>
      <c r="D9755" s="2"/>
    </row>
    <row r="9756" spans="2:4" x14ac:dyDescent="0.2">
      <c r="B9756" s="2"/>
      <c r="C9756" s="2"/>
      <c r="D9756" s="2"/>
    </row>
    <row r="9757" spans="2:4" x14ac:dyDescent="0.2">
      <c r="B9757" s="2"/>
      <c r="C9757" s="2"/>
      <c r="D9757" s="2"/>
    </row>
    <row r="9758" spans="2:4" x14ac:dyDescent="0.2">
      <c r="B9758" s="2"/>
      <c r="C9758" s="2"/>
      <c r="D9758" s="2"/>
    </row>
    <row r="9759" spans="2:4" x14ac:dyDescent="0.2">
      <c r="B9759" s="2"/>
      <c r="C9759" s="2"/>
      <c r="D9759" s="2"/>
    </row>
    <row r="9760" spans="2:4" x14ac:dyDescent="0.2">
      <c r="B9760" s="2"/>
      <c r="C9760" s="2"/>
      <c r="D9760" s="2"/>
    </row>
    <row r="9761" spans="2:4" x14ac:dyDescent="0.2">
      <c r="B9761" s="2"/>
      <c r="C9761" s="2"/>
      <c r="D9761" s="2"/>
    </row>
    <row r="9762" spans="2:4" x14ac:dyDescent="0.2">
      <c r="B9762" s="2"/>
      <c r="C9762" s="2"/>
      <c r="D9762" s="2"/>
    </row>
    <row r="9763" spans="2:4" x14ac:dyDescent="0.2">
      <c r="B9763" s="2"/>
      <c r="C9763" s="2"/>
      <c r="D9763" s="2"/>
    </row>
    <row r="9764" spans="2:4" x14ac:dyDescent="0.2">
      <c r="B9764" s="2"/>
      <c r="C9764" s="2"/>
      <c r="D9764" s="2"/>
    </row>
    <row r="9765" spans="2:4" x14ac:dyDescent="0.2">
      <c r="B9765" s="2"/>
      <c r="C9765" s="2"/>
      <c r="D9765" s="2"/>
    </row>
    <row r="9766" spans="2:4" x14ac:dyDescent="0.2">
      <c r="B9766" s="2"/>
      <c r="C9766" s="2"/>
      <c r="D9766" s="2"/>
    </row>
    <row r="9767" spans="2:4" x14ac:dyDescent="0.2">
      <c r="B9767" s="2"/>
      <c r="C9767" s="2"/>
      <c r="D9767" s="2"/>
    </row>
    <row r="9768" spans="2:4" x14ac:dyDescent="0.2">
      <c r="B9768" s="2"/>
      <c r="C9768" s="2"/>
      <c r="D9768" s="2"/>
    </row>
    <row r="9769" spans="2:4" x14ac:dyDescent="0.2">
      <c r="B9769" s="2"/>
      <c r="C9769" s="2"/>
      <c r="D9769" s="2"/>
    </row>
    <row r="9770" spans="2:4" x14ac:dyDescent="0.2">
      <c r="B9770" s="2"/>
      <c r="C9770" s="2"/>
      <c r="D9770" s="2"/>
    </row>
    <row r="9771" spans="2:4" x14ac:dyDescent="0.2">
      <c r="B9771" s="2"/>
      <c r="C9771" s="2"/>
      <c r="D9771" s="2"/>
    </row>
    <row r="9772" spans="2:4" x14ac:dyDescent="0.2">
      <c r="B9772" s="2"/>
      <c r="C9772" s="2"/>
      <c r="D9772" s="2"/>
    </row>
    <row r="9773" spans="2:4" x14ac:dyDescent="0.2">
      <c r="B9773" s="2"/>
      <c r="C9773" s="2"/>
      <c r="D9773" s="2"/>
    </row>
    <row r="9774" spans="2:4" x14ac:dyDescent="0.2">
      <c r="B9774" s="2"/>
      <c r="C9774" s="2"/>
      <c r="D9774" s="2"/>
    </row>
    <row r="9775" spans="2:4" x14ac:dyDescent="0.2">
      <c r="B9775" s="2"/>
      <c r="C9775" s="2"/>
      <c r="D9775" s="2"/>
    </row>
    <row r="9776" spans="2:4" x14ac:dyDescent="0.2">
      <c r="B9776" s="2"/>
      <c r="C9776" s="2"/>
      <c r="D9776" s="2"/>
    </row>
    <row r="9777" spans="2:4" x14ac:dyDescent="0.2">
      <c r="B9777" s="2"/>
      <c r="C9777" s="2"/>
      <c r="D9777" s="2"/>
    </row>
    <row r="9778" spans="2:4" x14ac:dyDescent="0.2">
      <c r="B9778" s="2"/>
      <c r="C9778" s="2"/>
      <c r="D9778" s="2"/>
    </row>
    <row r="9779" spans="2:4" x14ac:dyDescent="0.2">
      <c r="B9779" s="2"/>
      <c r="C9779" s="2"/>
      <c r="D9779" s="2"/>
    </row>
    <row r="9780" spans="2:4" x14ac:dyDescent="0.2">
      <c r="B9780" s="2"/>
      <c r="C9780" s="2"/>
      <c r="D9780" s="2"/>
    </row>
    <row r="9781" spans="2:4" x14ac:dyDescent="0.2">
      <c r="B9781" s="2"/>
      <c r="C9781" s="2"/>
      <c r="D9781" s="2"/>
    </row>
    <row r="9782" spans="2:4" x14ac:dyDescent="0.2">
      <c r="B9782" s="2"/>
      <c r="C9782" s="2"/>
      <c r="D9782" s="2"/>
    </row>
    <row r="9783" spans="2:4" x14ac:dyDescent="0.2">
      <c r="B9783" s="2"/>
      <c r="C9783" s="2"/>
      <c r="D9783" s="2"/>
    </row>
    <row r="9784" spans="2:4" x14ac:dyDescent="0.2">
      <c r="B9784" s="2"/>
      <c r="C9784" s="2"/>
      <c r="D9784" s="2"/>
    </row>
    <row r="9785" spans="2:4" x14ac:dyDescent="0.2">
      <c r="B9785" s="2"/>
      <c r="C9785" s="2"/>
      <c r="D9785" s="2"/>
    </row>
    <row r="9786" spans="2:4" x14ac:dyDescent="0.2">
      <c r="B9786" s="2"/>
      <c r="C9786" s="2"/>
      <c r="D9786" s="2"/>
    </row>
    <row r="9787" spans="2:4" x14ac:dyDescent="0.2">
      <c r="B9787" s="2"/>
      <c r="C9787" s="2"/>
      <c r="D9787" s="2"/>
    </row>
    <row r="9788" spans="2:4" x14ac:dyDescent="0.2">
      <c r="B9788" s="2"/>
      <c r="C9788" s="2"/>
      <c r="D9788" s="2"/>
    </row>
    <row r="9789" spans="2:4" x14ac:dyDescent="0.2">
      <c r="B9789" s="2"/>
      <c r="C9789" s="2"/>
      <c r="D9789" s="2"/>
    </row>
    <row r="9790" spans="2:4" x14ac:dyDescent="0.2">
      <c r="B9790" s="2"/>
      <c r="C9790" s="2"/>
      <c r="D9790" s="2"/>
    </row>
    <row r="9791" spans="2:4" x14ac:dyDescent="0.2">
      <c r="B9791" s="2"/>
      <c r="C9791" s="2"/>
      <c r="D9791" s="2"/>
    </row>
    <row r="9792" spans="2:4" x14ac:dyDescent="0.2">
      <c r="B9792" s="2"/>
      <c r="C9792" s="2"/>
      <c r="D9792" s="2"/>
    </row>
    <row r="9793" spans="2:4" x14ac:dyDescent="0.2">
      <c r="B9793" s="2"/>
      <c r="C9793" s="2"/>
      <c r="D9793" s="2"/>
    </row>
    <row r="9794" spans="2:4" x14ac:dyDescent="0.2">
      <c r="B9794" s="2"/>
      <c r="C9794" s="2"/>
      <c r="D9794" s="2"/>
    </row>
    <row r="9795" spans="2:4" x14ac:dyDescent="0.2">
      <c r="B9795" s="2"/>
      <c r="C9795" s="2"/>
      <c r="D9795" s="2"/>
    </row>
    <row r="9796" spans="2:4" x14ac:dyDescent="0.2">
      <c r="B9796" s="2"/>
      <c r="C9796" s="2"/>
      <c r="D9796" s="2"/>
    </row>
    <row r="9797" spans="2:4" x14ac:dyDescent="0.2">
      <c r="B9797" s="2"/>
      <c r="C9797" s="2"/>
      <c r="D9797" s="2"/>
    </row>
    <row r="9798" spans="2:4" x14ac:dyDescent="0.2">
      <c r="B9798" s="2"/>
      <c r="C9798" s="2"/>
      <c r="D9798" s="2"/>
    </row>
    <row r="9799" spans="2:4" x14ac:dyDescent="0.2">
      <c r="B9799" s="2"/>
      <c r="C9799" s="2"/>
      <c r="D9799" s="2"/>
    </row>
    <row r="9800" spans="2:4" x14ac:dyDescent="0.2">
      <c r="B9800" s="2"/>
      <c r="C9800" s="2"/>
      <c r="D9800" s="2"/>
    </row>
    <row r="9801" spans="2:4" x14ac:dyDescent="0.2">
      <c r="B9801" s="2"/>
      <c r="C9801" s="2"/>
      <c r="D9801" s="2"/>
    </row>
    <row r="9802" spans="2:4" x14ac:dyDescent="0.2">
      <c r="B9802" s="2"/>
      <c r="C9802" s="2"/>
      <c r="D9802" s="2"/>
    </row>
    <row r="9803" spans="2:4" x14ac:dyDescent="0.2">
      <c r="B9803" s="2"/>
      <c r="C9803" s="2"/>
      <c r="D9803" s="2"/>
    </row>
    <row r="9804" spans="2:4" x14ac:dyDescent="0.2">
      <c r="B9804" s="2"/>
      <c r="C9804" s="2"/>
      <c r="D9804" s="2"/>
    </row>
    <row r="9805" spans="2:4" x14ac:dyDescent="0.2">
      <c r="B9805" s="2"/>
      <c r="C9805" s="2"/>
      <c r="D9805" s="2"/>
    </row>
    <row r="9806" spans="2:4" x14ac:dyDescent="0.2">
      <c r="B9806" s="2"/>
      <c r="C9806" s="2"/>
      <c r="D9806" s="2"/>
    </row>
    <row r="9807" spans="2:4" x14ac:dyDescent="0.2">
      <c r="B9807" s="2"/>
      <c r="C9807" s="2"/>
      <c r="D9807" s="2"/>
    </row>
    <row r="9808" spans="2:4" x14ac:dyDescent="0.2">
      <c r="B9808" s="2"/>
      <c r="C9808" s="2"/>
      <c r="D9808" s="2"/>
    </row>
    <row r="9809" spans="2:4" x14ac:dyDescent="0.2">
      <c r="B9809" s="2"/>
      <c r="C9809" s="2"/>
      <c r="D9809" s="2"/>
    </row>
    <row r="9810" spans="2:4" x14ac:dyDescent="0.2">
      <c r="B9810" s="2"/>
      <c r="C9810" s="2"/>
      <c r="D9810" s="2"/>
    </row>
    <row r="9811" spans="2:4" x14ac:dyDescent="0.2">
      <c r="B9811" s="2"/>
      <c r="C9811" s="2"/>
      <c r="D9811" s="2"/>
    </row>
    <row r="9812" spans="2:4" x14ac:dyDescent="0.2">
      <c r="B9812" s="2"/>
      <c r="C9812" s="2"/>
      <c r="D9812" s="2"/>
    </row>
    <row r="9813" spans="2:4" x14ac:dyDescent="0.2">
      <c r="B9813" s="2"/>
      <c r="C9813" s="2"/>
      <c r="D9813" s="2"/>
    </row>
    <row r="9814" spans="2:4" x14ac:dyDescent="0.2">
      <c r="B9814" s="2"/>
      <c r="C9814" s="2"/>
      <c r="D9814" s="2"/>
    </row>
    <row r="9815" spans="2:4" x14ac:dyDescent="0.2">
      <c r="B9815" s="2"/>
      <c r="C9815" s="2"/>
      <c r="D9815" s="2"/>
    </row>
    <row r="9816" spans="2:4" x14ac:dyDescent="0.2">
      <c r="B9816" s="2"/>
      <c r="C9816" s="2"/>
      <c r="D9816" s="2"/>
    </row>
    <row r="9817" spans="2:4" x14ac:dyDescent="0.2">
      <c r="B9817" s="2"/>
      <c r="C9817" s="2"/>
      <c r="D9817" s="2"/>
    </row>
    <row r="9818" spans="2:4" x14ac:dyDescent="0.2">
      <c r="B9818" s="2"/>
      <c r="C9818" s="2"/>
      <c r="D9818" s="2"/>
    </row>
    <row r="9819" spans="2:4" x14ac:dyDescent="0.2">
      <c r="B9819" s="2"/>
      <c r="C9819" s="2"/>
      <c r="D9819" s="2"/>
    </row>
    <row r="9820" spans="2:4" x14ac:dyDescent="0.2">
      <c r="B9820" s="2"/>
      <c r="C9820" s="2"/>
      <c r="D9820" s="2"/>
    </row>
    <row r="9821" spans="2:4" x14ac:dyDescent="0.2">
      <c r="B9821" s="2"/>
      <c r="C9821" s="2"/>
      <c r="D9821" s="2"/>
    </row>
    <row r="9822" spans="2:4" x14ac:dyDescent="0.2">
      <c r="B9822" s="2"/>
      <c r="C9822" s="2"/>
      <c r="D9822" s="2"/>
    </row>
    <row r="9823" spans="2:4" x14ac:dyDescent="0.2">
      <c r="B9823" s="2"/>
      <c r="C9823" s="2"/>
      <c r="D9823" s="2"/>
    </row>
    <row r="9824" spans="2:4" x14ac:dyDescent="0.2">
      <c r="B9824" s="2"/>
      <c r="C9824" s="2"/>
      <c r="D9824" s="2"/>
    </row>
    <row r="9825" spans="2:4" x14ac:dyDescent="0.2">
      <c r="B9825" s="2"/>
      <c r="C9825" s="2"/>
      <c r="D9825" s="2"/>
    </row>
    <row r="9826" spans="2:4" x14ac:dyDescent="0.2">
      <c r="B9826" s="2"/>
      <c r="C9826" s="2"/>
      <c r="D9826" s="2"/>
    </row>
    <row r="9827" spans="2:4" x14ac:dyDescent="0.2">
      <c r="B9827" s="2"/>
      <c r="C9827" s="2"/>
      <c r="D9827" s="2"/>
    </row>
    <row r="9828" spans="2:4" x14ac:dyDescent="0.2">
      <c r="B9828" s="2"/>
      <c r="C9828" s="2"/>
      <c r="D9828" s="2"/>
    </row>
    <row r="9829" spans="2:4" x14ac:dyDescent="0.2">
      <c r="B9829" s="2"/>
      <c r="C9829" s="2"/>
      <c r="D9829" s="2"/>
    </row>
    <row r="9830" spans="2:4" x14ac:dyDescent="0.2">
      <c r="B9830" s="2"/>
      <c r="C9830" s="2"/>
      <c r="D9830" s="2"/>
    </row>
    <row r="9831" spans="2:4" x14ac:dyDescent="0.2">
      <c r="B9831" s="2"/>
      <c r="C9831" s="2"/>
      <c r="D9831" s="2"/>
    </row>
    <row r="9832" spans="2:4" x14ac:dyDescent="0.2">
      <c r="B9832" s="2"/>
      <c r="C9832" s="2"/>
      <c r="D9832" s="2"/>
    </row>
    <row r="9833" spans="2:4" x14ac:dyDescent="0.2">
      <c r="B9833" s="2"/>
      <c r="C9833" s="2"/>
      <c r="D9833" s="2"/>
    </row>
    <row r="9834" spans="2:4" x14ac:dyDescent="0.2">
      <c r="B9834" s="2"/>
      <c r="C9834" s="2"/>
      <c r="D9834" s="2"/>
    </row>
    <row r="9835" spans="2:4" x14ac:dyDescent="0.2">
      <c r="B9835" s="2"/>
      <c r="C9835" s="2"/>
      <c r="D9835" s="2"/>
    </row>
    <row r="9836" spans="2:4" x14ac:dyDescent="0.2">
      <c r="B9836" s="2"/>
      <c r="C9836" s="2"/>
      <c r="D9836" s="2"/>
    </row>
    <row r="9837" spans="2:4" x14ac:dyDescent="0.2">
      <c r="B9837" s="2"/>
      <c r="C9837" s="2"/>
      <c r="D9837" s="2"/>
    </row>
    <row r="9838" spans="2:4" x14ac:dyDescent="0.2">
      <c r="B9838" s="2"/>
      <c r="C9838" s="2"/>
      <c r="D9838" s="2"/>
    </row>
    <row r="9839" spans="2:4" x14ac:dyDescent="0.2">
      <c r="B9839" s="2"/>
      <c r="C9839" s="2"/>
      <c r="D9839" s="2"/>
    </row>
    <row r="9840" spans="2:4" x14ac:dyDescent="0.2">
      <c r="B9840" s="2"/>
      <c r="C9840" s="2"/>
      <c r="D9840" s="2"/>
    </row>
    <row r="9841" spans="2:4" x14ac:dyDescent="0.2">
      <c r="B9841" s="2"/>
      <c r="C9841" s="2"/>
      <c r="D9841" s="2"/>
    </row>
    <row r="9842" spans="2:4" x14ac:dyDescent="0.2">
      <c r="B9842" s="2"/>
      <c r="C9842" s="2"/>
      <c r="D9842" s="2"/>
    </row>
    <row r="9843" spans="2:4" x14ac:dyDescent="0.2">
      <c r="B9843" s="2"/>
      <c r="C9843" s="2"/>
      <c r="D9843" s="2"/>
    </row>
    <row r="9844" spans="2:4" x14ac:dyDescent="0.2">
      <c r="B9844" s="2"/>
      <c r="C9844" s="2"/>
      <c r="D9844" s="2"/>
    </row>
    <row r="9845" spans="2:4" x14ac:dyDescent="0.2">
      <c r="B9845" s="2"/>
      <c r="C9845" s="2"/>
      <c r="D9845" s="2"/>
    </row>
    <row r="9846" spans="2:4" x14ac:dyDescent="0.2">
      <c r="B9846" s="2"/>
      <c r="C9846" s="2"/>
      <c r="D9846" s="2"/>
    </row>
    <row r="9847" spans="2:4" x14ac:dyDescent="0.2">
      <c r="B9847" s="2"/>
      <c r="C9847" s="2"/>
      <c r="D9847" s="2"/>
    </row>
    <row r="9848" spans="2:4" x14ac:dyDescent="0.2">
      <c r="B9848" s="2"/>
      <c r="C9848" s="2"/>
      <c r="D9848" s="2"/>
    </row>
    <row r="9849" spans="2:4" x14ac:dyDescent="0.2">
      <c r="B9849" s="2"/>
      <c r="C9849" s="2"/>
      <c r="D9849" s="2"/>
    </row>
    <row r="9850" spans="2:4" x14ac:dyDescent="0.2">
      <c r="B9850" s="2"/>
      <c r="C9850" s="2"/>
      <c r="D9850" s="2"/>
    </row>
    <row r="9851" spans="2:4" x14ac:dyDescent="0.2">
      <c r="B9851" s="2"/>
      <c r="C9851" s="2"/>
      <c r="D9851" s="2"/>
    </row>
    <row r="9852" spans="2:4" x14ac:dyDescent="0.2">
      <c r="B9852" s="2"/>
      <c r="C9852" s="2"/>
      <c r="D9852" s="2"/>
    </row>
    <row r="9853" spans="2:4" x14ac:dyDescent="0.2">
      <c r="B9853" s="2"/>
      <c r="C9853" s="2"/>
      <c r="D9853" s="2"/>
    </row>
    <row r="9854" spans="2:4" x14ac:dyDescent="0.2">
      <c r="B9854" s="2"/>
      <c r="C9854" s="2"/>
      <c r="D9854" s="2"/>
    </row>
    <row r="9855" spans="2:4" x14ac:dyDescent="0.2">
      <c r="B9855" s="2"/>
      <c r="C9855" s="2"/>
      <c r="D9855" s="2"/>
    </row>
    <row r="9856" spans="2:4" x14ac:dyDescent="0.2">
      <c r="B9856" s="2"/>
      <c r="C9856" s="2"/>
      <c r="D9856" s="2"/>
    </row>
    <row r="9857" spans="2:4" x14ac:dyDescent="0.2">
      <c r="B9857" s="2"/>
      <c r="C9857" s="2"/>
      <c r="D9857" s="2"/>
    </row>
    <row r="9858" spans="2:4" x14ac:dyDescent="0.2">
      <c r="B9858" s="2"/>
      <c r="C9858" s="2"/>
      <c r="D9858" s="2"/>
    </row>
    <row r="9859" spans="2:4" x14ac:dyDescent="0.2">
      <c r="B9859" s="2"/>
      <c r="C9859" s="2"/>
      <c r="D9859" s="2"/>
    </row>
    <row r="9860" spans="2:4" x14ac:dyDescent="0.2">
      <c r="B9860" s="2"/>
      <c r="C9860" s="2"/>
      <c r="D9860" s="2"/>
    </row>
    <row r="9861" spans="2:4" x14ac:dyDescent="0.2">
      <c r="B9861" s="2"/>
      <c r="C9861" s="2"/>
      <c r="D9861" s="2"/>
    </row>
    <row r="9862" spans="2:4" x14ac:dyDescent="0.2">
      <c r="B9862" s="2"/>
      <c r="C9862" s="2"/>
      <c r="D9862" s="2"/>
    </row>
    <row r="9863" spans="2:4" x14ac:dyDescent="0.2">
      <c r="B9863" s="2"/>
      <c r="C9863" s="2"/>
      <c r="D9863" s="2"/>
    </row>
    <row r="9864" spans="2:4" x14ac:dyDescent="0.2">
      <c r="B9864" s="2"/>
      <c r="C9864" s="2"/>
      <c r="D9864" s="2"/>
    </row>
    <row r="9865" spans="2:4" x14ac:dyDescent="0.2">
      <c r="B9865" s="2"/>
      <c r="C9865" s="2"/>
      <c r="D9865" s="2"/>
    </row>
    <row r="9866" spans="2:4" x14ac:dyDescent="0.2">
      <c r="B9866" s="2"/>
      <c r="C9866" s="2"/>
      <c r="D9866" s="2"/>
    </row>
    <row r="9867" spans="2:4" x14ac:dyDescent="0.2">
      <c r="B9867" s="2"/>
      <c r="C9867" s="2"/>
      <c r="D9867" s="2"/>
    </row>
    <row r="9868" spans="2:4" x14ac:dyDescent="0.2">
      <c r="B9868" s="2"/>
      <c r="C9868" s="2"/>
      <c r="D9868" s="2"/>
    </row>
    <row r="9869" spans="2:4" x14ac:dyDescent="0.2">
      <c r="B9869" s="2"/>
      <c r="C9869" s="2"/>
      <c r="D9869" s="2"/>
    </row>
    <row r="9870" spans="2:4" x14ac:dyDescent="0.2">
      <c r="B9870" s="2"/>
      <c r="C9870" s="2"/>
      <c r="D9870" s="2"/>
    </row>
    <row r="9871" spans="2:4" x14ac:dyDescent="0.2">
      <c r="B9871" s="2"/>
      <c r="C9871" s="2"/>
      <c r="D9871" s="2"/>
    </row>
    <row r="9872" spans="2:4" x14ac:dyDescent="0.2">
      <c r="B9872" s="2"/>
      <c r="C9872" s="2"/>
      <c r="D9872" s="2"/>
    </row>
    <row r="9873" spans="2:4" x14ac:dyDescent="0.2">
      <c r="B9873" s="2"/>
      <c r="C9873" s="2"/>
      <c r="D9873" s="2"/>
    </row>
    <row r="9874" spans="2:4" x14ac:dyDescent="0.2">
      <c r="B9874" s="2"/>
      <c r="C9874" s="2"/>
      <c r="D9874" s="2"/>
    </row>
    <row r="9875" spans="2:4" x14ac:dyDescent="0.2">
      <c r="B9875" s="2"/>
      <c r="C9875" s="2"/>
      <c r="D9875" s="2"/>
    </row>
    <row r="9876" spans="2:4" x14ac:dyDescent="0.2">
      <c r="B9876" s="2"/>
      <c r="C9876" s="2"/>
      <c r="D9876" s="2"/>
    </row>
    <row r="9877" spans="2:4" x14ac:dyDescent="0.2">
      <c r="B9877" s="2"/>
      <c r="C9877" s="2"/>
      <c r="D9877" s="2"/>
    </row>
    <row r="9878" spans="2:4" x14ac:dyDescent="0.2">
      <c r="B9878" s="2"/>
      <c r="C9878" s="2"/>
      <c r="D9878" s="2"/>
    </row>
    <row r="9879" spans="2:4" x14ac:dyDescent="0.2">
      <c r="B9879" s="2"/>
      <c r="C9879" s="2"/>
      <c r="D9879" s="2"/>
    </row>
    <row r="9880" spans="2:4" x14ac:dyDescent="0.2">
      <c r="B9880" s="2"/>
      <c r="C9880" s="2"/>
      <c r="D9880" s="2"/>
    </row>
    <row r="9881" spans="2:4" x14ac:dyDescent="0.2">
      <c r="B9881" s="2"/>
      <c r="C9881" s="2"/>
      <c r="D9881" s="2"/>
    </row>
    <row r="9882" spans="2:4" x14ac:dyDescent="0.2">
      <c r="B9882" s="2"/>
      <c r="C9882" s="2"/>
      <c r="D9882" s="2"/>
    </row>
    <row r="9883" spans="2:4" x14ac:dyDescent="0.2">
      <c r="B9883" s="2"/>
      <c r="C9883" s="2"/>
      <c r="D9883" s="2"/>
    </row>
    <row r="9884" spans="2:4" x14ac:dyDescent="0.2">
      <c r="B9884" s="2"/>
      <c r="C9884" s="2"/>
      <c r="D9884" s="2"/>
    </row>
    <row r="9885" spans="2:4" x14ac:dyDescent="0.2">
      <c r="B9885" s="2"/>
      <c r="C9885" s="2"/>
      <c r="D9885" s="2"/>
    </row>
    <row r="9886" spans="2:4" x14ac:dyDescent="0.2">
      <c r="B9886" s="2"/>
      <c r="C9886" s="2"/>
      <c r="D9886" s="2"/>
    </row>
    <row r="9887" spans="2:4" x14ac:dyDescent="0.2">
      <c r="B9887" s="2"/>
      <c r="C9887" s="2"/>
      <c r="D9887" s="2"/>
    </row>
    <row r="9888" spans="2:4" x14ac:dyDescent="0.2">
      <c r="B9888" s="2"/>
      <c r="C9888" s="2"/>
      <c r="D9888" s="2"/>
    </row>
    <row r="9889" spans="2:4" x14ac:dyDescent="0.2">
      <c r="B9889" s="2"/>
      <c r="C9889" s="2"/>
      <c r="D9889" s="2"/>
    </row>
    <row r="9890" spans="2:4" x14ac:dyDescent="0.2">
      <c r="B9890" s="2"/>
      <c r="C9890" s="2"/>
      <c r="D9890" s="2"/>
    </row>
    <row r="9891" spans="2:4" x14ac:dyDescent="0.2">
      <c r="B9891" s="2"/>
      <c r="C9891" s="2"/>
      <c r="D9891" s="2"/>
    </row>
    <row r="9892" spans="2:4" x14ac:dyDescent="0.2">
      <c r="B9892" s="2"/>
      <c r="C9892" s="2"/>
      <c r="D9892" s="2"/>
    </row>
    <row r="9893" spans="2:4" x14ac:dyDescent="0.2">
      <c r="B9893" s="2"/>
      <c r="C9893" s="2"/>
      <c r="D9893" s="2"/>
    </row>
    <row r="9894" spans="2:4" x14ac:dyDescent="0.2">
      <c r="B9894" s="2"/>
      <c r="C9894" s="2"/>
      <c r="D9894" s="2"/>
    </row>
    <row r="9895" spans="2:4" x14ac:dyDescent="0.2">
      <c r="B9895" s="2"/>
      <c r="C9895" s="2"/>
      <c r="D9895" s="2"/>
    </row>
    <row r="9896" spans="2:4" x14ac:dyDescent="0.2">
      <c r="B9896" s="2"/>
      <c r="C9896" s="2"/>
      <c r="D9896" s="2"/>
    </row>
    <row r="9897" spans="2:4" x14ac:dyDescent="0.2">
      <c r="B9897" s="2"/>
      <c r="C9897" s="2"/>
      <c r="D9897" s="2"/>
    </row>
    <row r="9898" spans="2:4" x14ac:dyDescent="0.2">
      <c r="B9898" s="2"/>
      <c r="C9898" s="2"/>
      <c r="D9898" s="2"/>
    </row>
    <row r="9899" spans="2:4" x14ac:dyDescent="0.2">
      <c r="B9899" s="2"/>
      <c r="C9899" s="2"/>
      <c r="D9899" s="2"/>
    </row>
    <row r="9900" spans="2:4" x14ac:dyDescent="0.2">
      <c r="B9900" s="2"/>
      <c r="C9900" s="2"/>
      <c r="D9900" s="2"/>
    </row>
    <row r="9901" spans="2:4" x14ac:dyDescent="0.2">
      <c r="B9901" s="2"/>
      <c r="C9901" s="2"/>
      <c r="D9901" s="2"/>
    </row>
    <row r="9902" spans="2:4" x14ac:dyDescent="0.2">
      <c r="B9902" s="2"/>
      <c r="C9902" s="2"/>
      <c r="D9902" s="2"/>
    </row>
    <row r="9903" spans="2:4" x14ac:dyDescent="0.2">
      <c r="B9903" s="2"/>
      <c r="C9903" s="2"/>
      <c r="D9903" s="2"/>
    </row>
    <row r="9904" spans="2:4" x14ac:dyDescent="0.2">
      <c r="B9904" s="2"/>
      <c r="C9904" s="2"/>
      <c r="D9904" s="2"/>
    </row>
    <row r="9905" spans="2:4" x14ac:dyDescent="0.2">
      <c r="B9905" s="2"/>
      <c r="C9905" s="2"/>
      <c r="D9905" s="2"/>
    </row>
    <row r="9906" spans="2:4" x14ac:dyDescent="0.2">
      <c r="B9906" s="2"/>
      <c r="C9906" s="2"/>
      <c r="D9906" s="2"/>
    </row>
    <row r="9907" spans="2:4" x14ac:dyDescent="0.2">
      <c r="B9907" s="2"/>
      <c r="C9907" s="2"/>
      <c r="D9907" s="2"/>
    </row>
    <row r="9908" spans="2:4" x14ac:dyDescent="0.2">
      <c r="B9908" s="2"/>
      <c r="C9908" s="2"/>
      <c r="D9908" s="2"/>
    </row>
    <row r="9909" spans="2:4" x14ac:dyDescent="0.2">
      <c r="B9909" s="2"/>
      <c r="C9909" s="2"/>
      <c r="D9909" s="2"/>
    </row>
    <row r="9910" spans="2:4" x14ac:dyDescent="0.2">
      <c r="B9910" s="2"/>
      <c r="C9910" s="2"/>
      <c r="D9910" s="2"/>
    </row>
    <row r="9911" spans="2:4" x14ac:dyDescent="0.2">
      <c r="B9911" s="2"/>
      <c r="C9911" s="2"/>
      <c r="D9911" s="2"/>
    </row>
    <row r="9912" spans="2:4" x14ac:dyDescent="0.2">
      <c r="B9912" s="2"/>
      <c r="C9912" s="2"/>
      <c r="D9912" s="2"/>
    </row>
    <row r="9913" spans="2:4" x14ac:dyDescent="0.2">
      <c r="B9913" s="2"/>
      <c r="C9913" s="2"/>
      <c r="D9913" s="2"/>
    </row>
    <row r="9914" spans="2:4" x14ac:dyDescent="0.2">
      <c r="B9914" s="2"/>
      <c r="C9914" s="2"/>
      <c r="D9914" s="2"/>
    </row>
    <row r="9915" spans="2:4" x14ac:dyDescent="0.2">
      <c r="B9915" s="2"/>
      <c r="C9915" s="2"/>
      <c r="D9915" s="2"/>
    </row>
    <row r="9916" spans="2:4" x14ac:dyDescent="0.2">
      <c r="B9916" s="2"/>
      <c r="C9916" s="2"/>
      <c r="D9916" s="2"/>
    </row>
    <row r="9917" spans="2:4" x14ac:dyDescent="0.2">
      <c r="B9917" s="2"/>
      <c r="C9917" s="2"/>
      <c r="D9917" s="2"/>
    </row>
    <row r="9918" spans="2:4" x14ac:dyDescent="0.2">
      <c r="B9918" s="2"/>
      <c r="C9918" s="2"/>
      <c r="D9918" s="2"/>
    </row>
    <row r="9919" spans="2:4" x14ac:dyDescent="0.2">
      <c r="B9919" s="2"/>
      <c r="C9919" s="2"/>
      <c r="D9919" s="2"/>
    </row>
    <row r="9920" spans="2:4" x14ac:dyDescent="0.2">
      <c r="B9920" s="2"/>
      <c r="C9920" s="2"/>
      <c r="D9920" s="2"/>
    </row>
    <row r="9921" spans="2:4" x14ac:dyDescent="0.2">
      <c r="B9921" s="2"/>
      <c r="C9921" s="2"/>
      <c r="D9921" s="2"/>
    </row>
    <row r="9922" spans="2:4" x14ac:dyDescent="0.2">
      <c r="B9922" s="2"/>
      <c r="C9922" s="2"/>
      <c r="D9922" s="2"/>
    </row>
    <row r="9923" spans="2:4" x14ac:dyDescent="0.2">
      <c r="B9923" s="2"/>
      <c r="C9923" s="2"/>
      <c r="D9923" s="2"/>
    </row>
    <row r="9924" spans="2:4" x14ac:dyDescent="0.2">
      <c r="B9924" s="2"/>
      <c r="C9924" s="2"/>
      <c r="D9924" s="2"/>
    </row>
    <row r="9925" spans="2:4" x14ac:dyDescent="0.2">
      <c r="B9925" s="2"/>
      <c r="C9925" s="2"/>
      <c r="D9925" s="2"/>
    </row>
    <row r="9926" spans="2:4" x14ac:dyDescent="0.2">
      <c r="B9926" s="2"/>
      <c r="C9926" s="2"/>
      <c r="D9926" s="2"/>
    </row>
    <row r="9927" spans="2:4" x14ac:dyDescent="0.2">
      <c r="B9927" s="2"/>
      <c r="C9927" s="2"/>
      <c r="D9927" s="2"/>
    </row>
    <row r="9928" spans="2:4" x14ac:dyDescent="0.2">
      <c r="B9928" s="2"/>
      <c r="C9928" s="2"/>
      <c r="D9928" s="2"/>
    </row>
    <row r="9929" spans="2:4" x14ac:dyDescent="0.2">
      <c r="B9929" s="2"/>
      <c r="C9929" s="2"/>
      <c r="D9929" s="2"/>
    </row>
    <row r="9930" spans="2:4" x14ac:dyDescent="0.2">
      <c r="B9930" s="2"/>
      <c r="C9930" s="2"/>
      <c r="D9930" s="2"/>
    </row>
    <row r="9931" spans="2:4" x14ac:dyDescent="0.2">
      <c r="B9931" s="2"/>
      <c r="C9931" s="2"/>
      <c r="D9931" s="2"/>
    </row>
    <row r="9932" spans="2:4" x14ac:dyDescent="0.2">
      <c r="B9932" s="2"/>
      <c r="C9932" s="2"/>
      <c r="D9932" s="2"/>
    </row>
    <row r="9933" spans="2:4" x14ac:dyDescent="0.2">
      <c r="B9933" s="2"/>
      <c r="C9933" s="2"/>
      <c r="D9933" s="2"/>
    </row>
    <row r="9934" spans="2:4" x14ac:dyDescent="0.2">
      <c r="B9934" s="2"/>
      <c r="C9934" s="2"/>
      <c r="D9934" s="2"/>
    </row>
    <row r="9935" spans="2:4" x14ac:dyDescent="0.2">
      <c r="B9935" s="2"/>
      <c r="C9935" s="2"/>
      <c r="D9935" s="2"/>
    </row>
    <row r="9936" spans="2:4" x14ac:dyDescent="0.2">
      <c r="B9936" s="2"/>
      <c r="C9936" s="2"/>
      <c r="D9936" s="2"/>
    </row>
    <row r="9937" spans="2:4" x14ac:dyDescent="0.2">
      <c r="B9937" s="2"/>
      <c r="C9937" s="2"/>
      <c r="D9937" s="2"/>
    </row>
    <row r="9938" spans="2:4" x14ac:dyDescent="0.2">
      <c r="B9938" s="2"/>
      <c r="C9938" s="2"/>
      <c r="D9938" s="2"/>
    </row>
    <row r="9939" spans="2:4" x14ac:dyDescent="0.2">
      <c r="B9939" s="2"/>
      <c r="C9939" s="2"/>
      <c r="D9939" s="2"/>
    </row>
    <row r="9940" spans="2:4" x14ac:dyDescent="0.2">
      <c r="B9940" s="2"/>
      <c r="C9940" s="2"/>
      <c r="D9940" s="2"/>
    </row>
    <row r="9941" spans="2:4" x14ac:dyDescent="0.2">
      <c r="B9941" s="2"/>
      <c r="C9941" s="2"/>
      <c r="D9941" s="2"/>
    </row>
    <row r="9942" spans="2:4" x14ac:dyDescent="0.2">
      <c r="B9942" s="2"/>
      <c r="C9942" s="2"/>
      <c r="D9942" s="2"/>
    </row>
    <row r="9943" spans="2:4" x14ac:dyDescent="0.2">
      <c r="B9943" s="2"/>
      <c r="C9943" s="2"/>
      <c r="D9943" s="2"/>
    </row>
    <row r="9944" spans="2:4" x14ac:dyDescent="0.2">
      <c r="B9944" s="2"/>
      <c r="C9944" s="2"/>
      <c r="D9944" s="2"/>
    </row>
    <row r="9945" spans="2:4" x14ac:dyDescent="0.2">
      <c r="B9945" s="2"/>
      <c r="C9945" s="2"/>
      <c r="D9945" s="2"/>
    </row>
    <row r="9946" spans="2:4" x14ac:dyDescent="0.2">
      <c r="B9946" s="2"/>
      <c r="C9946" s="2"/>
      <c r="D9946" s="2"/>
    </row>
    <row r="9947" spans="2:4" x14ac:dyDescent="0.2">
      <c r="B9947" s="2"/>
      <c r="C9947" s="2"/>
      <c r="D9947" s="2"/>
    </row>
    <row r="9948" spans="2:4" x14ac:dyDescent="0.2">
      <c r="B9948" s="2"/>
      <c r="C9948" s="2"/>
      <c r="D9948" s="2"/>
    </row>
    <row r="9949" spans="2:4" x14ac:dyDescent="0.2">
      <c r="B9949" s="2"/>
      <c r="C9949" s="2"/>
      <c r="D9949" s="2"/>
    </row>
    <row r="9950" spans="2:4" x14ac:dyDescent="0.2">
      <c r="B9950" s="2"/>
      <c r="C9950" s="2"/>
      <c r="D9950" s="2"/>
    </row>
    <row r="9951" spans="2:4" x14ac:dyDescent="0.2">
      <c r="B9951" s="2"/>
      <c r="C9951" s="2"/>
      <c r="D9951" s="2"/>
    </row>
    <row r="9952" spans="2:4" x14ac:dyDescent="0.2">
      <c r="B9952" s="2"/>
      <c r="C9952" s="2"/>
      <c r="D9952" s="2"/>
    </row>
    <row r="9953" spans="2:4" x14ac:dyDescent="0.2">
      <c r="B9953" s="2"/>
      <c r="C9953" s="2"/>
      <c r="D9953" s="2"/>
    </row>
    <row r="9954" spans="2:4" x14ac:dyDescent="0.2">
      <c r="B9954" s="2"/>
      <c r="C9954" s="2"/>
      <c r="D9954" s="2"/>
    </row>
    <row r="9955" spans="2:4" x14ac:dyDescent="0.2">
      <c r="B9955" s="2"/>
      <c r="C9955" s="2"/>
      <c r="D9955" s="2"/>
    </row>
    <row r="9956" spans="2:4" x14ac:dyDescent="0.2">
      <c r="B9956" s="2"/>
      <c r="C9956" s="2"/>
      <c r="D9956" s="2"/>
    </row>
    <row r="9957" spans="2:4" x14ac:dyDescent="0.2">
      <c r="B9957" s="2"/>
      <c r="C9957" s="2"/>
      <c r="D9957" s="2"/>
    </row>
    <row r="9958" spans="2:4" x14ac:dyDescent="0.2">
      <c r="B9958" s="2"/>
      <c r="C9958" s="2"/>
      <c r="D9958" s="2"/>
    </row>
    <row r="9959" spans="2:4" x14ac:dyDescent="0.2">
      <c r="B9959" s="2"/>
      <c r="C9959" s="2"/>
      <c r="D9959" s="2"/>
    </row>
    <row r="9960" spans="2:4" x14ac:dyDescent="0.2">
      <c r="B9960" s="2"/>
      <c r="C9960" s="2"/>
      <c r="D9960" s="2"/>
    </row>
    <row r="9961" spans="2:4" x14ac:dyDescent="0.2">
      <c r="B9961" s="2"/>
      <c r="C9961" s="2"/>
      <c r="D9961" s="2"/>
    </row>
    <row r="9962" spans="2:4" x14ac:dyDescent="0.2">
      <c r="B9962" s="2"/>
      <c r="C9962" s="2"/>
      <c r="D9962" s="2"/>
    </row>
    <row r="9963" spans="2:4" x14ac:dyDescent="0.2">
      <c r="B9963" s="2"/>
      <c r="C9963" s="2"/>
      <c r="D9963" s="2"/>
    </row>
    <row r="9964" spans="2:4" x14ac:dyDescent="0.2">
      <c r="B9964" s="2"/>
      <c r="C9964" s="2"/>
      <c r="D9964" s="2"/>
    </row>
    <row r="9965" spans="2:4" x14ac:dyDescent="0.2">
      <c r="B9965" s="2"/>
      <c r="C9965" s="2"/>
      <c r="D9965" s="2"/>
    </row>
    <row r="9966" spans="2:4" x14ac:dyDescent="0.2">
      <c r="B9966" s="2"/>
      <c r="C9966" s="2"/>
      <c r="D9966" s="2"/>
    </row>
    <row r="9967" spans="2:4" x14ac:dyDescent="0.2">
      <c r="B9967" s="2"/>
      <c r="C9967" s="2"/>
      <c r="D9967" s="2"/>
    </row>
    <row r="9968" spans="2:4" x14ac:dyDescent="0.2">
      <c r="B9968" s="2"/>
      <c r="C9968" s="2"/>
      <c r="D9968" s="2"/>
    </row>
    <row r="9969" spans="2:4" x14ac:dyDescent="0.2">
      <c r="B9969" s="2"/>
      <c r="C9969" s="2"/>
      <c r="D9969" s="2"/>
    </row>
    <row r="9970" spans="2:4" x14ac:dyDescent="0.2">
      <c r="B9970" s="2"/>
      <c r="C9970" s="2"/>
      <c r="D9970" s="2"/>
    </row>
    <row r="9971" spans="2:4" x14ac:dyDescent="0.2">
      <c r="B9971" s="2"/>
      <c r="C9971" s="2"/>
      <c r="D9971" s="2"/>
    </row>
    <row r="9972" spans="2:4" x14ac:dyDescent="0.2">
      <c r="B9972" s="2"/>
      <c r="C9972" s="2"/>
      <c r="D9972" s="2"/>
    </row>
    <row r="9973" spans="2:4" x14ac:dyDescent="0.2">
      <c r="B9973" s="2"/>
      <c r="C9973" s="2"/>
      <c r="D9973" s="2"/>
    </row>
    <row r="9974" spans="2:4" x14ac:dyDescent="0.2">
      <c r="B9974" s="2"/>
      <c r="C9974" s="2"/>
      <c r="D9974" s="2"/>
    </row>
    <row r="9975" spans="2:4" x14ac:dyDescent="0.2">
      <c r="B9975" s="2"/>
      <c r="C9975" s="2"/>
      <c r="D9975" s="2"/>
    </row>
    <row r="9976" spans="2:4" x14ac:dyDescent="0.2">
      <c r="B9976" s="2"/>
      <c r="C9976" s="2"/>
      <c r="D9976" s="2"/>
    </row>
    <row r="9977" spans="2:4" x14ac:dyDescent="0.2">
      <c r="B9977" s="2"/>
      <c r="C9977" s="2"/>
      <c r="D9977" s="2"/>
    </row>
    <row r="9978" spans="2:4" x14ac:dyDescent="0.2">
      <c r="B9978" s="2"/>
      <c r="C9978" s="2"/>
      <c r="D9978" s="2"/>
    </row>
    <row r="9979" spans="2:4" x14ac:dyDescent="0.2">
      <c r="B9979" s="2"/>
      <c r="C9979" s="2"/>
      <c r="D9979" s="2"/>
    </row>
    <row r="9980" spans="2:4" x14ac:dyDescent="0.2">
      <c r="B9980" s="2"/>
      <c r="C9980" s="2"/>
      <c r="D9980" s="2"/>
    </row>
    <row r="9981" spans="2:4" x14ac:dyDescent="0.2">
      <c r="B9981" s="2"/>
      <c r="C9981" s="2"/>
      <c r="D9981" s="2"/>
    </row>
    <row r="9982" spans="2:4" x14ac:dyDescent="0.2">
      <c r="B9982" s="2"/>
      <c r="C9982" s="2"/>
      <c r="D9982" s="2"/>
    </row>
    <row r="9983" spans="2:4" x14ac:dyDescent="0.2">
      <c r="B9983" s="2"/>
      <c r="C9983" s="2"/>
      <c r="D9983" s="2"/>
    </row>
    <row r="9984" spans="2:4" x14ac:dyDescent="0.2">
      <c r="B9984" s="2"/>
      <c r="C9984" s="2"/>
      <c r="D9984" s="2"/>
    </row>
    <row r="9985" spans="2:4" x14ac:dyDescent="0.2">
      <c r="B9985" s="2"/>
      <c r="C9985" s="2"/>
      <c r="D9985" s="2"/>
    </row>
    <row r="9986" spans="2:4" x14ac:dyDescent="0.2">
      <c r="B9986" s="2"/>
      <c r="C9986" s="2"/>
      <c r="D9986" s="2"/>
    </row>
    <row r="9987" spans="2:4" x14ac:dyDescent="0.2">
      <c r="B9987" s="2"/>
      <c r="C9987" s="2"/>
      <c r="D9987" s="2"/>
    </row>
    <row r="9988" spans="2:4" x14ac:dyDescent="0.2">
      <c r="B9988" s="2"/>
      <c r="C9988" s="2"/>
      <c r="D9988" s="2"/>
    </row>
    <row r="9989" spans="2:4" x14ac:dyDescent="0.2">
      <c r="B9989" s="2"/>
      <c r="C9989" s="2"/>
      <c r="D9989" s="2"/>
    </row>
    <row r="9990" spans="2:4" x14ac:dyDescent="0.2">
      <c r="B9990" s="2"/>
      <c r="C9990" s="2"/>
      <c r="D9990" s="2"/>
    </row>
    <row r="9991" spans="2:4" x14ac:dyDescent="0.2">
      <c r="B9991" s="2"/>
      <c r="C9991" s="2"/>
      <c r="D9991" s="2"/>
    </row>
    <row r="9992" spans="2:4" x14ac:dyDescent="0.2">
      <c r="B9992" s="2"/>
      <c r="C9992" s="2"/>
      <c r="D9992" s="2"/>
    </row>
    <row r="9993" spans="2:4" x14ac:dyDescent="0.2">
      <c r="B9993" s="2"/>
      <c r="C9993" s="2"/>
      <c r="D9993" s="2"/>
    </row>
    <row r="9994" spans="2:4" x14ac:dyDescent="0.2">
      <c r="B9994" s="2"/>
      <c r="C9994" s="2"/>
      <c r="D9994" s="2"/>
    </row>
    <row r="9995" spans="2:4" x14ac:dyDescent="0.2">
      <c r="B9995" s="2"/>
      <c r="C9995" s="2"/>
      <c r="D9995" s="2"/>
    </row>
    <row r="9996" spans="2:4" x14ac:dyDescent="0.2">
      <c r="B9996" s="2"/>
      <c r="C9996" s="2"/>
      <c r="D9996" s="2"/>
    </row>
    <row r="9997" spans="2:4" x14ac:dyDescent="0.2">
      <c r="B9997" s="2"/>
      <c r="C9997" s="2"/>
      <c r="D9997" s="2"/>
    </row>
    <row r="9998" spans="2:4" x14ac:dyDescent="0.2">
      <c r="B9998" s="2"/>
      <c r="C9998" s="2"/>
      <c r="D9998" s="2"/>
    </row>
    <row r="9999" spans="2:4" x14ac:dyDescent="0.2">
      <c r="B9999" s="2"/>
      <c r="C9999" s="2"/>
      <c r="D9999" s="2"/>
    </row>
    <row r="10000" spans="2:4" x14ac:dyDescent="0.2">
      <c r="B10000" s="2"/>
      <c r="C10000" s="2"/>
      <c r="D10000" s="2"/>
    </row>
    <row r="10001" spans="2:4" x14ac:dyDescent="0.2">
      <c r="B10001" s="2"/>
      <c r="C10001" s="2"/>
      <c r="D10001" s="2"/>
    </row>
    <row r="10002" spans="2:4" x14ac:dyDescent="0.2">
      <c r="B10002" s="2"/>
      <c r="C10002" s="2"/>
      <c r="D10002" s="2"/>
    </row>
    <row r="10003" spans="2:4" x14ac:dyDescent="0.2">
      <c r="B10003" s="2"/>
      <c r="C10003" s="2"/>
      <c r="D10003" s="2"/>
    </row>
    <row r="10004" spans="2:4" x14ac:dyDescent="0.2">
      <c r="B10004" s="2"/>
      <c r="C10004" s="2"/>
      <c r="D10004" s="2"/>
    </row>
    <row r="10005" spans="2:4" x14ac:dyDescent="0.2">
      <c r="B10005" s="2"/>
      <c r="C10005" s="2"/>
      <c r="D10005" s="2"/>
    </row>
    <row r="10006" spans="2:4" x14ac:dyDescent="0.2">
      <c r="B10006" s="2"/>
      <c r="C10006" s="2"/>
      <c r="D10006" s="2"/>
    </row>
    <row r="10007" spans="2:4" x14ac:dyDescent="0.2">
      <c r="B10007" s="2"/>
      <c r="C10007" s="2"/>
      <c r="D10007" s="2"/>
    </row>
    <row r="10008" spans="2:4" x14ac:dyDescent="0.2">
      <c r="B10008" s="2"/>
      <c r="C10008" s="2"/>
      <c r="D10008" s="2"/>
    </row>
    <row r="10009" spans="2:4" x14ac:dyDescent="0.2">
      <c r="B10009" s="2"/>
      <c r="C10009" s="2"/>
      <c r="D10009" s="2"/>
    </row>
    <row r="10010" spans="2:4" x14ac:dyDescent="0.2">
      <c r="B10010" s="2"/>
      <c r="C10010" s="2"/>
      <c r="D10010" s="2"/>
    </row>
    <row r="10011" spans="2:4" x14ac:dyDescent="0.2">
      <c r="B10011" s="2"/>
      <c r="C10011" s="2"/>
      <c r="D10011" s="2"/>
    </row>
    <row r="10012" spans="2:4" x14ac:dyDescent="0.2">
      <c r="B10012" s="2"/>
      <c r="C10012" s="2"/>
      <c r="D10012" s="2"/>
    </row>
    <row r="10013" spans="2:4" x14ac:dyDescent="0.2">
      <c r="B10013" s="2"/>
      <c r="C10013" s="2"/>
      <c r="D10013" s="2"/>
    </row>
    <row r="10014" spans="2:4" x14ac:dyDescent="0.2">
      <c r="B10014" s="2"/>
      <c r="C10014" s="2"/>
      <c r="D10014" s="2"/>
    </row>
    <row r="10015" spans="2:4" x14ac:dyDescent="0.2">
      <c r="B10015" s="2"/>
      <c r="C10015" s="2"/>
      <c r="D10015" s="2"/>
    </row>
    <row r="10016" spans="2:4" x14ac:dyDescent="0.2">
      <c r="B10016" s="2"/>
      <c r="C10016" s="2"/>
      <c r="D10016" s="2"/>
    </row>
    <row r="10017" spans="2:4" x14ac:dyDescent="0.2">
      <c r="B10017" s="2"/>
      <c r="C10017" s="2"/>
      <c r="D10017" s="2"/>
    </row>
    <row r="10018" spans="2:4" x14ac:dyDescent="0.2">
      <c r="B10018" s="2"/>
      <c r="C10018" s="2"/>
      <c r="D10018" s="2"/>
    </row>
    <row r="10019" spans="2:4" x14ac:dyDescent="0.2">
      <c r="B10019" s="2"/>
      <c r="C10019" s="2"/>
      <c r="D10019" s="2"/>
    </row>
    <row r="10020" spans="2:4" x14ac:dyDescent="0.2">
      <c r="B10020" s="2"/>
      <c r="C10020" s="2"/>
      <c r="D10020" s="2"/>
    </row>
    <row r="10021" spans="2:4" x14ac:dyDescent="0.2">
      <c r="B10021" s="2"/>
      <c r="C10021" s="2"/>
      <c r="D10021" s="2"/>
    </row>
    <row r="10022" spans="2:4" x14ac:dyDescent="0.2">
      <c r="B10022" s="2"/>
      <c r="C10022" s="2"/>
      <c r="D10022" s="2"/>
    </row>
    <row r="10023" spans="2:4" x14ac:dyDescent="0.2">
      <c r="B10023" s="2"/>
      <c r="C10023" s="2"/>
      <c r="D10023" s="2"/>
    </row>
    <row r="10024" spans="2:4" x14ac:dyDescent="0.2">
      <c r="B10024" s="2"/>
      <c r="C10024" s="2"/>
      <c r="D10024" s="2"/>
    </row>
    <row r="10025" spans="2:4" x14ac:dyDescent="0.2">
      <c r="B10025" s="2"/>
      <c r="C10025" s="2"/>
      <c r="D10025" s="2"/>
    </row>
    <row r="10026" spans="2:4" x14ac:dyDescent="0.2">
      <c r="B10026" s="2"/>
      <c r="C10026" s="2"/>
      <c r="D10026" s="2"/>
    </row>
    <row r="10027" spans="2:4" x14ac:dyDescent="0.2">
      <c r="B10027" s="2"/>
      <c r="C10027" s="2"/>
      <c r="D10027" s="2"/>
    </row>
    <row r="10028" spans="2:4" x14ac:dyDescent="0.2">
      <c r="B10028" s="2"/>
      <c r="C10028" s="2"/>
      <c r="D10028" s="2"/>
    </row>
    <row r="10029" spans="2:4" x14ac:dyDescent="0.2">
      <c r="B10029" s="2"/>
      <c r="C10029" s="2"/>
      <c r="D10029" s="2"/>
    </row>
    <row r="10030" spans="2:4" x14ac:dyDescent="0.2">
      <c r="B10030" s="2"/>
      <c r="C10030" s="2"/>
      <c r="D10030" s="2"/>
    </row>
    <row r="10031" spans="2:4" x14ac:dyDescent="0.2">
      <c r="B10031" s="2"/>
      <c r="C10031" s="2"/>
      <c r="D10031" s="2"/>
    </row>
    <row r="10032" spans="2:4" x14ac:dyDescent="0.2">
      <c r="B10032" s="2"/>
      <c r="C10032" s="2"/>
      <c r="D10032" s="2"/>
    </row>
    <row r="10033" spans="2:4" x14ac:dyDescent="0.2">
      <c r="B10033" s="2"/>
      <c r="C10033" s="2"/>
      <c r="D10033" s="2"/>
    </row>
    <row r="10034" spans="2:4" x14ac:dyDescent="0.2">
      <c r="B10034" s="2"/>
      <c r="C10034" s="2"/>
      <c r="D10034" s="2"/>
    </row>
    <row r="10035" spans="2:4" x14ac:dyDescent="0.2">
      <c r="B10035" s="2"/>
      <c r="C10035" s="2"/>
      <c r="D10035" s="2"/>
    </row>
    <row r="10036" spans="2:4" x14ac:dyDescent="0.2">
      <c r="B10036" s="2"/>
      <c r="C10036" s="2"/>
      <c r="D10036" s="2"/>
    </row>
    <row r="10037" spans="2:4" x14ac:dyDescent="0.2">
      <c r="B10037" s="2"/>
      <c r="C10037" s="2"/>
      <c r="D10037" s="2"/>
    </row>
    <row r="10038" spans="2:4" x14ac:dyDescent="0.2">
      <c r="B10038" s="2"/>
      <c r="C10038" s="2"/>
      <c r="D10038" s="2"/>
    </row>
    <row r="10039" spans="2:4" x14ac:dyDescent="0.2">
      <c r="B10039" s="2"/>
      <c r="C10039" s="2"/>
      <c r="D10039" s="2"/>
    </row>
    <row r="10040" spans="2:4" x14ac:dyDescent="0.2">
      <c r="B10040" s="2"/>
      <c r="C10040" s="2"/>
      <c r="D10040" s="2"/>
    </row>
    <row r="10041" spans="2:4" x14ac:dyDescent="0.2">
      <c r="B10041" s="2"/>
      <c r="C10041" s="2"/>
      <c r="D10041" s="2"/>
    </row>
    <row r="10042" spans="2:4" x14ac:dyDescent="0.2">
      <c r="B10042" s="2"/>
      <c r="C10042" s="2"/>
      <c r="D10042" s="2"/>
    </row>
    <row r="10043" spans="2:4" x14ac:dyDescent="0.2">
      <c r="B10043" s="2"/>
      <c r="C10043" s="2"/>
      <c r="D10043" s="2"/>
    </row>
    <row r="10044" spans="2:4" x14ac:dyDescent="0.2">
      <c r="B10044" s="2"/>
      <c r="C10044" s="2"/>
      <c r="D10044" s="2"/>
    </row>
    <row r="10045" spans="2:4" x14ac:dyDescent="0.2">
      <c r="B10045" s="2"/>
      <c r="C10045" s="2"/>
      <c r="D10045" s="2"/>
    </row>
    <row r="10046" spans="2:4" x14ac:dyDescent="0.2">
      <c r="B10046" s="2"/>
      <c r="C10046" s="2"/>
      <c r="D10046" s="2"/>
    </row>
    <row r="10047" spans="2:4" x14ac:dyDescent="0.2">
      <c r="B10047" s="2"/>
      <c r="C10047" s="2"/>
      <c r="D10047" s="2"/>
    </row>
    <row r="10048" spans="2:4" x14ac:dyDescent="0.2">
      <c r="B10048" s="2"/>
      <c r="C10048" s="2"/>
      <c r="D10048" s="2"/>
    </row>
    <row r="10049" spans="2:4" x14ac:dyDescent="0.2">
      <c r="B10049" s="2"/>
      <c r="C10049" s="2"/>
      <c r="D10049" s="2"/>
    </row>
    <row r="10050" spans="2:4" x14ac:dyDescent="0.2">
      <c r="B10050" s="2"/>
      <c r="C10050" s="2"/>
      <c r="D10050" s="2"/>
    </row>
    <row r="10051" spans="2:4" x14ac:dyDescent="0.2">
      <c r="B10051" s="2"/>
      <c r="C10051" s="2"/>
      <c r="D10051" s="2"/>
    </row>
    <row r="10052" spans="2:4" x14ac:dyDescent="0.2">
      <c r="B10052" s="2"/>
      <c r="C10052" s="2"/>
      <c r="D10052" s="2"/>
    </row>
    <row r="10053" spans="2:4" x14ac:dyDescent="0.2">
      <c r="B10053" s="2"/>
      <c r="C10053" s="2"/>
      <c r="D10053" s="2"/>
    </row>
    <row r="10054" spans="2:4" x14ac:dyDescent="0.2">
      <c r="B10054" s="2"/>
      <c r="C10054" s="2"/>
      <c r="D10054" s="2"/>
    </row>
    <row r="10055" spans="2:4" x14ac:dyDescent="0.2">
      <c r="B10055" s="2"/>
      <c r="C10055" s="2"/>
      <c r="D10055" s="2"/>
    </row>
    <row r="10056" spans="2:4" x14ac:dyDescent="0.2">
      <c r="B10056" s="2"/>
      <c r="C10056" s="2"/>
      <c r="D10056" s="2"/>
    </row>
    <row r="10057" spans="2:4" x14ac:dyDescent="0.2">
      <c r="B10057" s="2"/>
      <c r="C10057" s="2"/>
      <c r="D10057" s="2"/>
    </row>
    <row r="10058" spans="2:4" x14ac:dyDescent="0.2">
      <c r="B10058" s="2"/>
      <c r="C10058" s="2"/>
      <c r="D10058" s="2"/>
    </row>
    <row r="10059" spans="2:4" x14ac:dyDescent="0.2">
      <c r="B10059" s="2"/>
      <c r="C10059" s="2"/>
      <c r="D10059" s="2"/>
    </row>
    <row r="10060" spans="2:4" x14ac:dyDescent="0.2">
      <c r="B10060" s="2"/>
      <c r="C10060" s="2"/>
      <c r="D10060" s="2"/>
    </row>
    <row r="10061" spans="2:4" x14ac:dyDescent="0.2">
      <c r="B10061" s="2"/>
      <c r="C10061" s="2"/>
      <c r="D10061" s="2"/>
    </row>
    <row r="10062" spans="2:4" x14ac:dyDescent="0.2">
      <c r="B10062" s="2"/>
      <c r="C10062" s="2"/>
      <c r="D10062" s="2"/>
    </row>
    <row r="10063" spans="2:4" x14ac:dyDescent="0.2">
      <c r="B10063" s="2"/>
      <c r="C10063" s="2"/>
      <c r="D10063" s="2"/>
    </row>
    <row r="10064" spans="2:4" x14ac:dyDescent="0.2">
      <c r="B10064" s="2"/>
      <c r="C10064" s="2"/>
      <c r="D10064" s="2"/>
    </row>
    <row r="10065" spans="2:4" x14ac:dyDescent="0.2">
      <c r="B10065" s="2"/>
      <c r="C10065" s="2"/>
      <c r="D10065" s="2"/>
    </row>
    <row r="10066" spans="2:4" x14ac:dyDescent="0.2">
      <c r="B10066" s="2"/>
      <c r="C10066" s="2"/>
      <c r="D10066" s="2"/>
    </row>
    <row r="10067" spans="2:4" x14ac:dyDescent="0.2">
      <c r="B10067" s="2"/>
      <c r="C10067" s="2"/>
      <c r="D10067" s="2"/>
    </row>
    <row r="10068" spans="2:4" x14ac:dyDescent="0.2">
      <c r="B10068" s="2"/>
      <c r="C10068" s="2"/>
      <c r="D10068" s="2"/>
    </row>
    <row r="10069" spans="2:4" x14ac:dyDescent="0.2">
      <c r="B10069" s="2"/>
      <c r="C10069" s="2"/>
      <c r="D10069" s="2"/>
    </row>
    <row r="10070" spans="2:4" x14ac:dyDescent="0.2">
      <c r="B10070" s="2"/>
      <c r="C10070" s="2"/>
      <c r="D10070" s="2"/>
    </row>
    <row r="10071" spans="2:4" x14ac:dyDescent="0.2">
      <c r="B10071" s="2"/>
      <c r="C10071" s="2"/>
      <c r="D10071" s="2"/>
    </row>
    <row r="10072" spans="2:4" x14ac:dyDescent="0.2">
      <c r="B10072" s="2"/>
      <c r="C10072" s="2"/>
      <c r="D10072" s="2"/>
    </row>
    <row r="10073" spans="2:4" x14ac:dyDescent="0.2">
      <c r="B10073" s="2"/>
      <c r="C10073" s="2"/>
      <c r="D10073" s="2"/>
    </row>
    <row r="10074" spans="2:4" x14ac:dyDescent="0.2">
      <c r="B10074" s="2"/>
      <c r="C10074" s="2"/>
      <c r="D10074" s="2"/>
    </row>
    <row r="10075" spans="2:4" x14ac:dyDescent="0.2">
      <c r="B10075" s="2"/>
      <c r="C10075" s="2"/>
      <c r="D10075" s="2"/>
    </row>
    <row r="10076" spans="2:4" x14ac:dyDescent="0.2">
      <c r="B10076" s="2"/>
      <c r="C10076" s="2"/>
      <c r="D10076" s="2"/>
    </row>
    <row r="10077" spans="2:4" x14ac:dyDescent="0.2">
      <c r="B10077" s="2"/>
      <c r="C10077" s="2"/>
      <c r="D10077" s="2"/>
    </row>
    <row r="10078" spans="2:4" x14ac:dyDescent="0.2">
      <c r="B10078" s="2"/>
      <c r="C10078" s="2"/>
      <c r="D10078" s="2"/>
    </row>
    <row r="10079" spans="2:4" x14ac:dyDescent="0.2">
      <c r="B10079" s="2"/>
      <c r="C10079" s="2"/>
      <c r="D10079" s="2"/>
    </row>
    <row r="10080" spans="2:4" x14ac:dyDescent="0.2">
      <c r="B10080" s="2"/>
      <c r="C10080" s="2"/>
      <c r="D10080" s="2"/>
    </row>
    <row r="10081" spans="2:4" x14ac:dyDescent="0.2">
      <c r="B10081" s="2"/>
      <c r="C10081" s="2"/>
      <c r="D10081" s="2"/>
    </row>
    <row r="10082" spans="2:4" x14ac:dyDescent="0.2">
      <c r="B10082" s="2"/>
      <c r="C10082" s="2"/>
      <c r="D10082" s="2"/>
    </row>
    <row r="10083" spans="2:4" x14ac:dyDescent="0.2">
      <c r="B10083" s="2"/>
      <c r="C10083" s="2"/>
      <c r="D10083" s="2"/>
    </row>
    <row r="10084" spans="2:4" x14ac:dyDescent="0.2">
      <c r="B10084" s="2"/>
      <c r="C10084" s="2"/>
      <c r="D10084" s="2"/>
    </row>
    <row r="10085" spans="2:4" x14ac:dyDescent="0.2">
      <c r="B10085" s="2"/>
      <c r="C10085" s="2"/>
      <c r="D10085" s="2"/>
    </row>
    <row r="10086" spans="2:4" x14ac:dyDescent="0.2">
      <c r="B10086" s="2"/>
      <c r="C10086" s="2"/>
      <c r="D10086" s="2"/>
    </row>
    <row r="10087" spans="2:4" x14ac:dyDescent="0.2">
      <c r="B10087" s="2"/>
      <c r="C10087" s="2"/>
      <c r="D10087" s="2"/>
    </row>
    <row r="10088" spans="2:4" x14ac:dyDescent="0.2">
      <c r="B10088" s="2"/>
      <c r="C10088" s="2"/>
      <c r="D10088" s="2"/>
    </row>
    <row r="10089" spans="2:4" x14ac:dyDescent="0.2">
      <c r="B10089" s="2"/>
      <c r="C10089" s="2"/>
      <c r="D10089" s="2"/>
    </row>
    <row r="10090" spans="2:4" x14ac:dyDescent="0.2">
      <c r="B10090" s="2"/>
      <c r="C10090" s="2"/>
      <c r="D10090" s="2"/>
    </row>
    <row r="10091" spans="2:4" x14ac:dyDescent="0.2">
      <c r="B10091" s="2"/>
      <c r="C10091" s="2"/>
      <c r="D10091" s="2"/>
    </row>
    <row r="10092" spans="2:4" x14ac:dyDescent="0.2">
      <c r="B10092" s="2"/>
      <c r="C10092" s="2"/>
      <c r="D10092" s="2"/>
    </row>
    <row r="10093" spans="2:4" x14ac:dyDescent="0.2">
      <c r="B10093" s="2"/>
      <c r="C10093" s="2"/>
      <c r="D10093" s="2"/>
    </row>
    <row r="10094" spans="2:4" x14ac:dyDescent="0.2">
      <c r="B10094" s="2"/>
      <c r="C10094" s="2"/>
      <c r="D10094" s="2"/>
    </row>
    <row r="10095" spans="2:4" x14ac:dyDescent="0.2">
      <c r="B10095" s="2"/>
      <c r="C10095" s="2"/>
      <c r="D10095" s="2"/>
    </row>
    <row r="10096" spans="2:4" x14ac:dyDescent="0.2">
      <c r="B10096" s="2"/>
      <c r="C10096" s="2"/>
      <c r="D10096" s="2"/>
    </row>
    <row r="10097" spans="2:4" x14ac:dyDescent="0.2">
      <c r="B10097" s="2"/>
      <c r="C10097" s="2"/>
      <c r="D10097" s="2"/>
    </row>
    <row r="10098" spans="2:4" x14ac:dyDescent="0.2">
      <c r="B10098" s="2"/>
      <c r="C10098" s="2"/>
      <c r="D10098" s="2"/>
    </row>
    <row r="10099" spans="2:4" x14ac:dyDescent="0.2">
      <c r="B10099" s="2"/>
      <c r="C10099" s="2"/>
      <c r="D10099" s="2"/>
    </row>
    <row r="10100" spans="2:4" x14ac:dyDescent="0.2">
      <c r="B10100" s="2"/>
      <c r="C10100" s="2"/>
      <c r="D10100" s="2"/>
    </row>
    <row r="10101" spans="2:4" x14ac:dyDescent="0.2">
      <c r="B10101" s="2"/>
      <c r="C10101" s="2"/>
      <c r="D10101" s="2"/>
    </row>
    <row r="10102" spans="2:4" x14ac:dyDescent="0.2">
      <c r="B10102" s="2"/>
      <c r="C10102" s="2"/>
      <c r="D10102" s="2"/>
    </row>
    <row r="10103" spans="2:4" x14ac:dyDescent="0.2">
      <c r="B10103" s="2"/>
      <c r="C10103" s="2"/>
      <c r="D10103" s="2"/>
    </row>
    <row r="10104" spans="2:4" x14ac:dyDescent="0.2">
      <c r="B10104" s="2"/>
      <c r="C10104" s="2"/>
      <c r="D10104" s="2"/>
    </row>
    <row r="10105" spans="2:4" x14ac:dyDescent="0.2">
      <c r="B10105" s="2"/>
      <c r="C10105" s="2"/>
      <c r="D10105" s="2"/>
    </row>
    <row r="10106" spans="2:4" x14ac:dyDescent="0.2">
      <c r="B10106" s="2"/>
      <c r="C10106" s="2"/>
      <c r="D10106" s="2"/>
    </row>
    <row r="10107" spans="2:4" x14ac:dyDescent="0.2">
      <c r="B10107" s="2"/>
      <c r="C10107" s="2"/>
      <c r="D10107" s="2"/>
    </row>
    <row r="10108" spans="2:4" x14ac:dyDescent="0.2">
      <c r="B10108" s="2"/>
      <c r="C10108" s="2"/>
      <c r="D10108" s="2"/>
    </row>
    <row r="10109" spans="2:4" x14ac:dyDescent="0.2">
      <c r="B10109" s="2"/>
      <c r="C10109" s="2"/>
      <c r="D10109" s="2"/>
    </row>
    <row r="10110" spans="2:4" x14ac:dyDescent="0.2">
      <c r="B10110" s="2"/>
      <c r="C10110" s="2"/>
      <c r="D10110" s="2"/>
    </row>
    <row r="10111" spans="2:4" x14ac:dyDescent="0.2">
      <c r="B10111" s="2"/>
      <c r="C10111" s="2"/>
      <c r="D10111" s="2"/>
    </row>
    <row r="10112" spans="2:4" x14ac:dyDescent="0.2">
      <c r="B10112" s="2"/>
      <c r="C10112" s="2"/>
      <c r="D10112" s="2"/>
    </row>
    <row r="10113" spans="2:4" x14ac:dyDescent="0.2">
      <c r="B10113" s="2"/>
      <c r="C10113" s="2"/>
      <c r="D10113" s="2"/>
    </row>
    <row r="10114" spans="2:4" x14ac:dyDescent="0.2">
      <c r="B10114" s="2"/>
      <c r="C10114" s="2"/>
      <c r="D10114" s="2"/>
    </row>
    <row r="10115" spans="2:4" x14ac:dyDescent="0.2">
      <c r="B10115" s="2"/>
      <c r="C10115" s="2"/>
      <c r="D10115" s="2"/>
    </row>
    <row r="10116" spans="2:4" x14ac:dyDescent="0.2">
      <c r="B10116" s="2"/>
      <c r="C10116" s="2"/>
      <c r="D10116" s="2"/>
    </row>
    <row r="10117" spans="2:4" x14ac:dyDescent="0.2">
      <c r="B10117" s="2"/>
      <c r="C10117" s="2"/>
      <c r="D10117" s="2"/>
    </row>
    <row r="10118" spans="2:4" x14ac:dyDescent="0.2">
      <c r="B10118" s="2"/>
      <c r="C10118" s="2"/>
      <c r="D10118" s="2"/>
    </row>
    <row r="10119" spans="2:4" x14ac:dyDescent="0.2">
      <c r="B10119" s="2"/>
      <c r="C10119" s="2"/>
      <c r="D10119" s="2"/>
    </row>
    <row r="10120" spans="2:4" x14ac:dyDescent="0.2">
      <c r="B10120" s="2"/>
      <c r="C10120" s="2"/>
      <c r="D10120" s="2"/>
    </row>
    <row r="10121" spans="2:4" x14ac:dyDescent="0.2">
      <c r="B10121" s="2"/>
      <c r="C10121" s="2"/>
      <c r="D10121" s="2"/>
    </row>
    <row r="10122" spans="2:4" x14ac:dyDescent="0.2">
      <c r="B10122" s="2"/>
      <c r="C10122" s="2"/>
      <c r="D10122" s="2"/>
    </row>
    <row r="10123" spans="2:4" x14ac:dyDescent="0.2">
      <c r="B10123" s="2"/>
      <c r="C10123" s="2"/>
      <c r="D10123" s="2"/>
    </row>
    <row r="10124" spans="2:4" x14ac:dyDescent="0.2">
      <c r="B10124" s="2"/>
      <c r="C10124" s="2"/>
      <c r="D10124" s="2"/>
    </row>
    <row r="10125" spans="2:4" x14ac:dyDescent="0.2">
      <c r="B10125" s="2"/>
      <c r="C10125" s="2"/>
      <c r="D10125" s="2"/>
    </row>
    <row r="10126" spans="2:4" x14ac:dyDescent="0.2">
      <c r="B10126" s="2"/>
      <c r="C10126" s="2"/>
      <c r="D10126" s="2"/>
    </row>
    <row r="10127" spans="2:4" x14ac:dyDescent="0.2">
      <c r="B10127" s="2"/>
      <c r="C10127" s="2"/>
      <c r="D10127" s="2"/>
    </row>
    <row r="10128" spans="2:4" x14ac:dyDescent="0.2">
      <c r="B10128" s="2"/>
      <c r="C10128" s="2"/>
      <c r="D10128" s="2"/>
    </row>
    <row r="10129" spans="2:4" x14ac:dyDescent="0.2">
      <c r="B10129" s="2"/>
      <c r="C10129" s="2"/>
      <c r="D10129" s="2"/>
    </row>
    <row r="10130" spans="2:4" x14ac:dyDescent="0.2">
      <c r="B10130" s="2"/>
      <c r="C10130" s="2"/>
      <c r="D10130" s="2"/>
    </row>
    <row r="10131" spans="2:4" x14ac:dyDescent="0.2">
      <c r="B10131" s="2"/>
      <c r="C10131" s="2"/>
      <c r="D10131" s="2"/>
    </row>
    <row r="10132" spans="2:4" x14ac:dyDescent="0.2">
      <c r="B10132" s="2"/>
      <c r="C10132" s="2"/>
      <c r="D10132" s="2"/>
    </row>
    <row r="10133" spans="2:4" x14ac:dyDescent="0.2">
      <c r="B10133" s="2"/>
      <c r="C10133" s="2"/>
      <c r="D10133" s="2"/>
    </row>
    <row r="10134" spans="2:4" x14ac:dyDescent="0.2">
      <c r="B10134" s="2"/>
      <c r="C10134" s="2"/>
      <c r="D10134" s="2"/>
    </row>
    <row r="10135" spans="2:4" x14ac:dyDescent="0.2">
      <c r="B10135" s="2"/>
      <c r="C10135" s="2"/>
      <c r="D10135" s="2"/>
    </row>
    <row r="10136" spans="2:4" x14ac:dyDescent="0.2">
      <c r="B10136" s="2"/>
      <c r="C10136" s="2"/>
      <c r="D10136" s="2"/>
    </row>
    <row r="10137" spans="2:4" x14ac:dyDescent="0.2">
      <c r="B10137" s="2"/>
      <c r="C10137" s="2"/>
      <c r="D10137" s="2"/>
    </row>
    <row r="10138" spans="2:4" x14ac:dyDescent="0.2">
      <c r="B10138" s="2"/>
      <c r="C10138" s="2"/>
      <c r="D10138" s="2"/>
    </row>
    <row r="10139" spans="2:4" x14ac:dyDescent="0.2">
      <c r="B10139" s="2"/>
      <c r="C10139" s="2"/>
      <c r="D10139" s="2"/>
    </row>
    <row r="10140" spans="2:4" x14ac:dyDescent="0.2">
      <c r="B10140" s="2"/>
      <c r="C10140" s="2"/>
      <c r="D10140" s="2"/>
    </row>
    <row r="10141" spans="2:4" x14ac:dyDescent="0.2">
      <c r="B10141" s="2"/>
      <c r="C10141" s="2"/>
      <c r="D10141" s="2"/>
    </row>
    <row r="10142" spans="2:4" x14ac:dyDescent="0.2">
      <c r="B10142" s="2"/>
      <c r="C10142" s="2"/>
      <c r="D10142" s="2"/>
    </row>
    <row r="10143" spans="2:4" x14ac:dyDescent="0.2">
      <c r="B10143" s="2"/>
      <c r="C10143" s="2"/>
      <c r="D10143" s="2"/>
    </row>
    <row r="10144" spans="2:4" x14ac:dyDescent="0.2">
      <c r="B10144" s="2"/>
      <c r="C10144" s="2"/>
      <c r="D10144" s="2"/>
    </row>
    <row r="10145" spans="2:4" x14ac:dyDescent="0.2">
      <c r="B10145" s="2"/>
      <c r="C10145" s="2"/>
      <c r="D10145" s="2"/>
    </row>
    <row r="10146" spans="2:4" x14ac:dyDescent="0.2">
      <c r="B10146" s="2"/>
      <c r="C10146" s="2"/>
      <c r="D10146" s="2"/>
    </row>
    <row r="10147" spans="2:4" x14ac:dyDescent="0.2">
      <c r="B10147" s="2"/>
      <c r="C10147" s="2"/>
      <c r="D10147" s="2"/>
    </row>
    <row r="10148" spans="2:4" x14ac:dyDescent="0.2">
      <c r="B10148" s="2"/>
      <c r="C10148" s="2"/>
      <c r="D10148" s="2"/>
    </row>
    <row r="10149" spans="2:4" x14ac:dyDescent="0.2">
      <c r="B10149" s="2"/>
      <c r="C10149" s="2"/>
      <c r="D10149" s="2"/>
    </row>
    <row r="10150" spans="2:4" x14ac:dyDescent="0.2">
      <c r="B10150" s="2"/>
      <c r="C10150" s="2"/>
      <c r="D10150" s="2"/>
    </row>
    <row r="10151" spans="2:4" x14ac:dyDescent="0.2">
      <c r="B10151" s="2"/>
      <c r="C10151" s="2"/>
      <c r="D10151" s="2"/>
    </row>
    <row r="10152" spans="2:4" x14ac:dyDescent="0.2">
      <c r="B10152" s="2"/>
      <c r="C10152" s="2"/>
      <c r="D10152" s="2"/>
    </row>
    <row r="10153" spans="2:4" x14ac:dyDescent="0.2">
      <c r="B10153" s="2"/>
      <c r="C10153" s="2"/>
      <c r="D10153" s="2"/>
    </row>
    <row r="10154" spans="2:4" x14ac:dyDescent="0.2">
      <c r="B10154" s="2"/>
      <c r="C10154" s="2"/>
      <c r="D10154" s="2"/>
    </row>
    <row r="10155" spans="2:4" x14ac:dyDescent="0.2">
      <c r="B10155" s="2"/>
      <c r="C10155" s="2"/>
      <c r="D10155" s="2"/>
    </row>
    <row r="10156" spans="2:4" x14ac:dyDescent="0.2">
      <c r="B10156" s="2"/>
      <c r="C10156" s="2"/>
      <c r="D10156" s="2"/>
    </row>
    <row r="10157" spans="2:4" x14ac:dyDescent="0.2">
      <c r="B10157" s="2"/>
      <c r="C10157" s="2"/>
      <c r="D10157" s="2"/>
    </row>
    <row r="10158" spans="2:4" x14ac:dyDescent="0.2">
      <c r="B10158" s="2"/>
      <c r="C10158" s="2"/>
      <c r="D10158" s="2"/>
    </row>
    <row r="10159" spans="2:4" x14ac:dyDescent="0.2">
      <c r="B10159" s="2"/>
      <c r="C10159" s="2"/>
      <c r="D10159" s="2"/>
    </row>
    <row r="10160" spans="2:4" x14ac:dyDescent="0.2">
      <c r="B10160" s="2"/>
      <c r="C10160" s="2"/>
      <c r="D10160" s="2"/>
    </row>
    <row r="10161" spans="2:4" x14ac:dyDescent="0.2">
      <c r="B10161" s="2"/>
      <c r="C10161" s="2"/>
      <c r="D10161" s="2"/>
    </row>
    <row r="10162" spans="2:4" x14ac:dyDescent="0.2">
      <c r="B10162" s="2"/>
      <c r="C10162" s="2"/>
      <c r="D10162" s="2"/>
    </row>
    <row r="10163" spans="2:4" x14ac:dyDescent="0.2">
      <c r="B10163" s="2"/>
      <c r="C10163" s="2"/>
      <c r="D10163" s="2"/>
    </row>
    <row r="10164" spans="2:4" x14ac:dyDescent="0.2">
      <c r="B10164" s="2"/>
      <c r="C10164" s="2"/>
      <c r="D10164" s="2"/>
    </row>
    <row r="10165" spans="2:4" x14ac:dyDescent="0.2">
      <c r="B10165" s="2"/>
      <c r="C10165" s="2"/>
      <c r="D10165" s="2"/>
    </row>
    <row r="10166" spans="2:4" x14ac:dyDescent="0.2">
      <c r="B10166" s="2"/>
      <c r="C10166" s="2"/>
      <c r="D10166" s="2"/>
    </row>
    <row r="10167" spans="2:4" x14ac:dyDescent="0.2">
      <c r="B10167" s="2"/>
      <c r="C10167" s="2"/>
      <c r="D10167" s="2"/>
    </row>
    <row r="10168" spans="2:4" x14ac:dyDescent="0.2">
      <c r="B10168" s="2"/>
      <c r="C10168" s="2"/>
      <c r="D10168" s="2"/>
    </row>
    <row r="10169" spans="2:4" x14ac:dyDescent="0.2">
      <c r="B10169" s="2"/>
      <c r="C10169" s="2"/>
      <c r="D10169" s="2"/>
    </row>
    <row r="10170" spans="2:4" x14ac:dyDescent="0.2">
      <c r="B10170" s="2"/>
      <c r="C10170" s="2"/>
      <c r="D10170" s="2"/>
    </row>
    <row r="10171" spans="2:4" x14ac:dyDescent="0.2">
      <c r="B10171" s="2"/>
      <c r="C10171" s="2"/>
      <c r="D10171" s="2"/>
    </row>
    <row r="10172" spans="2:4" x14ac:dyDescent="0.2">
      <c r="B10172" s="2"/>
      <c r="C10172" s="2"/>
      <c r="D10172" s="2"/>
    </row>
    <row r="10173" spans="2:4" x14ac:dyDescent="0.2">
      <c r="B10173" s="2"/>
      <c r="C10173" s="2"/>
      <c r="D10173" s="2"/>
    </row>
    <row r="10174" spans="2:4" x14ac:dyDescent="0.2">
      <c r="B10174" s="2"/>
      <c r="C10174" s="2"/>
      <c r="D10174" s="2"/>
    </row>
    <row r="10175" spans="2:4" x14ac:dyDescent="0.2">
      <c r="B10175" s="2"/>
      <c r="C10175" s="2"/>
      <c r="D10175" s="2"/>
    </row>
    <row r="10176" spans="2:4" x14ac:dyDescent="0.2">
      <c r="B10176" s="2"/>
      <c r="C10176" s="2"/>
      <c r="D10176" s="2"/>
    </row>
    <row r="10177" spans="2:4" x14ac:dyDescent="0.2">
      <c r="B10177" s="2"/>
      <c r="C10177" s="2"/>
      <c r="D10177" s="2"/>
    </row>
    <row r="10178" spans="2:4" x14ac:dyDescent="0.2">
      <c r="B10178" s="2"/>
      <c r="C10178" s="2"/>
      <c r="D10178" s="2"/>
    </row>
    <row r="10179" spans="2:4" x14ac:dyDescent="0.2">
      <c r="B10179" s="2"/>
      <c r="C10179" s="2"/>
      <c r="D10179" s="2"/>
    </row>
    <row r="10180" spans="2:4" x14ac:dyDescent="0.2">
      <c r="B10180" s="2"/>
      <c r="C10180" s="2"/>
      <c r="D10180" s="2"/>
    </row>
    <row r="10181" spans="2:4" x14ac:dyDescent="0.2">
      <c r="B10181" s="2"/>
      <c r="C10181" s="2"/>
      <c r="D10181" s="2"/>
    </row>
    <row r="10182" spans="2:4" x14ac:dyDescent="0.2">
      <c r="B10182" s="2"/>
      <c r="C10182" s="2"/>
      <c r="D10182" s="2"/>
    </row>
    <row r="10183" spans="2:4" x14ac:dyDescent="0.2">
      <c r="B10183" s="2"/>
      <c r="C10183" s="2"/>
      <c r="D10183" s="2"/>
    </row>
    <row r="10184" spans="2:4" x14ac:dyDescent="0.2">
      <c r="B10184" s="2"/>
      <c r="C10184" s="2"/>
      <c r="D10184" s="2"/>
    </row>
    <row r="10185" spans="2:4" x14ac:dyDescent="0.2">
      <c r="B10185" s="2"/>
      <c r="C10185" s="2"/>
      <c r="D10185" s="2"/>
    </row>
    <row r="10186" spans="2:4" x14ac:dyDescent="0.2">
      <c r="B10186" s="2"/>
      <c r="C10186" s="2"/>
      <c r="D10186" s="2"/>
    </row>
    <row r="10187" spans="2:4" x14ac:dyDescent="0.2">
      <c r="B10187" s="2"/>
      <c r="C10187" s="2"/>
      <c r="D10187" s="2"/>
    </row>
    <row r="10188" spans="2:4" x14ac:dyDescent="0.2">
      <c r="B10188" s="2"/>
      <c r="C10188" s="2"/>
      <c r="D10188" s="2"/>
    </row>
    <row r="10189" spans="2:4" x14ac:dyDescent="0.2">
      <c r="B10189" s="2"/>
      <c r="C10189" s="2"/>
      <c r="D10189" s="2"/>
    </row>
    <row r="10190" spans="2:4" x14ac:dyDescent="0.2">
      <c r="B10190" s="2"/>
      <c r="C10190" s="2"/>
      <c r="D10190" s="2"/>
    </row>
    <row r="10191" spans="2:4" x14ac:dyDescent="0.2">
      <c r="B10191" s="2"/>
      <c r="C10191" s="2"/>
      <c r="D10191" s="2"/>
    </row>
    <row r="10192" spans="2:4" x14ac:dyDescent="0.2">
      <c r="B10192" s="2"/>
      <c r="C10192" s="2"/>
      <c r="D10192" s="2"/>
    </row>
    <row r="10193" spans="2:4" x14ac:dyDescent="0.2">
      <c r="B10193" s="2"/>
      <c r="C10193" s="2"/>
      <c r="D10193" s="2"/>
    </row>
    <row r="10194" spans="2:4" x14ac:dyDescent="0.2">
      <c r="B10194" s="2"/>
      <c r="C10194" s="2"/>
      <c r="D10194" s="2"/>
    </row>
    <row r="10195" spans="2:4" x14ac:dyDescent="0.2">
      <c r="B10195" s="2"/>
      <c r="C10195" s="2"/>
      <c r="D10195" s="2"/>
    </row>
    <row r="10196" spans="2:4" x14ac:dyDescent="0.2">
      <c r="B10196" s="2"/>
      <c r="C10196" s="2"/>
      <c r="D10196" s="2"/>
    </row>
    <row r="10197" spans="2:4" x14ac:dyDescent="0.2">
      <c r="B10197" s="2"/>
      <c r="C10197" s="2"/>
      <c r="D10197" s="2"/>
    </row>
    <row r="10198" spans="2:4" x14ac:dyDescent="0.2">
      <c r="B10198" s="2"/>
      <c r="C10198" s="2"/>
      <c r="D10198" s="2"/>
    </row>
    <row r="10199" spans="2:4" x14ac:dyDescent="0.2">
      <c r="B10199" s="2"/>
      <c r="C10199" s="2"/>
      <c r="D10199" s="2"/>
    </row>
    <row r="10200" spans="2:4" x14ac:dyDescent="0.2">
      <c r="B10200" s="2"/>
      <c r="C10200" s="2"/>
      <c r="D10200" s="2"/>
    </row>
    <row r="10201" spans="2:4" x14ac:dyDescent="0.2">
      <c r="B10201" s="2"/>
      <c r="C10201" s="2"/>
      <c r="D10201" s="2"/>
    </row>
    <row r="10202" spans="2:4" x14ac:dyDescent="0.2">
      <c r="B10202" s="2"/>
      <c r="C10202" s="2"/>
      <c r="D10202" s="2"/>
    </row>
    <row r="10203" spans="2:4" x14ac:dyDescent="0.2">
      <c r="B10203" s="2"/>
      <c r="C10203" s="2"/>
      <c r="D10203" s="2"/>
    </row>
    <row r="10204" spans="2:4" x14ac:dyDescent="0.2">
      <c r="B10204" s="2"/>
      <c r="C10204" s="2"/>
      <c r="D10204" s="2"/>
    </row>
    <row r="10205" spans="2:4" x14ac:dyDescent="0.2">
      <c r="B10205" s="2"/>
      <c r="C10205" s="2"/>
      <c r="D10205" s="2"/>
    </row>
    <row r="10206" spans="2:4" x14ac:dyDescent="0.2">
      <c r="B10206" s="2"/>
      <c r="C10206" s="2"/>
      <c r="D10206" s="2"/>
    </row>
    <row r="10207" spans="2:4" x14ac:dyDescent="0.2">
      <c r="B10207" s="2"/>
      <c r="C10207" s="2"/>
      <c r="D10207" s="2"/>
    </row>
    <row r="10208" spans="2:4" x14ac:dyDescent="0.2">
      <c r="B10208" s="2"/>
      <c r="C10208" s="2"/>
      <c r="D10208" s="2"/>
    </row>
    <row r="10209" spans="2:4" x14ac:dyDescent="0.2">
      <c r="B10209" s="2"/>
      <c r="C10209" s="2"/>
      <c r="D10209" s="2"/>
    </row>
    <row r="10210" spans="2:4" x14ac:dyDescent="0.2">
      <c r="B10210" s="2"/>
      <c r="C10210" s="2"/>
      <c r="D10210" s="2"/>
    </row>
    <row r="10211" spans="2:4" x14ac:dyDescent="0.2">
      <c r="B10211" s="2"/>
      <c r="C10211" s="2"/>
      <c r="D10211" s="2"/>
    </row>
    <row r="10212" spans="2:4" x14ac:dyDescent="0.2">
      <c r="B10212" s="2"/>
      <c r="C10212" s="2"/>
      <c r="D10212" s="2"/>
    </row>
    <row r="10213" spans="2:4" x14ac:dyDescent="0.2">
      <c r="B10213" s="2"/>
      <c r="C10213" s="2"/>
      <c r="D10213" s="2"/>
    </row>
    <row r="10214" spans="2:4" x14ac:dyDescent="0.2">
      <c r="B10214" s="2"/>
      <c r="C10214" s="2"/>
      <c r="D10214" s="2"/>
    </row>
    <row r="10215" spans="2:4" x14ac:dyDescent="0.2">
      <c r="B10215" s="2"/>
      <c r="C10215" s="2"/>
      <c r="D10215" s="2"/>
    </row>
    <row r="10216" spans="2:4" x14ac:dyDescent="0.2">
      <c r="B10216" s="2"/>
      <c r="C10216" s="2"/>
      <c r="D10216" s="2"/>
    </row>
    <row r="10217" spans="2:4" x14ac:dyDescent="0.2">
      <c r="B10217" s="2"/>
      <c r="C10217" s="2"/>
      <c r="D10217" s="2"/>
    </row>
    <row r="10218" spans="2:4" x14ac:dyDescent="0.2">
      <c r="B10218" s="2"/>
      <c r="C10218" s="2"/>
      <c r="D10218" s="2"/>
    </row>
    <row r="10219" spans="2:4" x14ac:dyDescent="0.2">
      <c r="B10219" s="2"/>
      <c r="C10219" s="2"/>
      <c r="D10219" s="2"/>
    </row>
    <row r="10220" spans="2:4" x14ac:dyDescent="0.2">
      <c r="B10220" s="2"/>
      <c r="C10220" s="2"/>
      <c r="D10220" s="2"/>
    </row>
    <row r="10221" spans="2:4" x14ac:dyDescent="0.2">
      <c r="B10221" s="2"/>
      <c r="C10221" s="2"/>
      <c r="D10221" s="2"/>
    </row>
    <row r="10222" spans="2:4" x14ac:dyDescent="0.2">
      <c r="B10222" s="2"/>
      <c r="C10222" s="2"/>
      <c r="D10222" s="2"/>
    </row>
    <row r="10223" spans="2:4" x14ac:dyDescent="0.2">
      <c r="B10223" s="2"/>
      <c r="C10223" s="2"/>
      <c r="D10223" s="2"/>
    </row>
    <row r="10224" spans="2:4" x14ac:dyDescent="0.2">
      <c r="B10224" s="2"/>
      <c r="C10224" s="2"/>
      <c r="D10224" s="2"/>
    </row>
    <row r="10225" spans="2:4" x14ac:dyDescent="0.2">
      <c r="B10225" s="2"/>
      <c r="C10225" s="2"/>
      <c r="D10225" s="2"/>
    </row>
    <row r="10226" spans="2:4" x14ac:dyDescent="0.2">
      <c r="B10226" s="2"/>
      <c r="C10226" s="2"/>
      <c r="D10226" s="2"/>
    </row>
    <row r="10227" spans="2:4" x14ac:dyDescent="0.2">
      <c r="B10227" s="2"/>
      <c r="C10227" s="2"/>
      <c r="D10227" s="2"/>
    </row>
    <row r="10228" spans="2:4" x14ac:dyDescent="0.2">
      <c r="B10228" s="2"/>
      <c r="C10228" s="2"/>
      <c r="D10228" s="2"/>
    </row>
    <row r="10229" spans="2:4" x14ac:dyDescent="0.2">
      <c r="B10229" s="2"/>
      <c r="C10229" s="2"/>
      <c r="D10229" s="2"/>
    </row>
    <row r="10230" spans="2:4" x14ac:dyDescent="0.2">
      <c r="B10230" s="2"/>
      <c r="C10230" s="2"/>
      <c r="D10230" s="2"/>
    </row>
    <row r="10231" spans="2:4" x14ac:dyDescent="0.2">
      <c r="B10231" s="2"/>
      <c r="C10231" s="2"/>
      <c r="D10231" s="2"/>
    </row>
    <row r="10232" spans="2:4" x14ac:dyDescent="0.2">
      <c r="B10232" s="2"/>
      <c r="C10232" s="2"/>
      <c r="D10232" s="2"/>
    </row>
    <row r="10233" spans="2:4" x14ac:dyDescent="0.2">
      <c r="B10233" s="2"/>
      <c r="C10233" s="2"/>
      <c r="D10233" s="2"/>
    </row>
    <row r="10234" spans="2:4" x14ac:dyDescent="0.2">
      <c r="B10234" s="2"/>
      <c r="C10234" s="2"/>
      <c r="D10234" s="2"/>
    </row>
    <row r="10235" spans="2:4" x14ac:dyDescent="0.2">
      <c r="B10235" s="2"/>
      <c r="C10235" s="2"/>
      <c r="D10235" s="2"/>
    </row>
    <row r="10236" spans="2:4" x14ac:dyDescent="0.2">
      <c r="B10236" s="2"/>
      <c r="C10236" s="2"/>
      <c r="D10236" s="2"/>
    </row>
    <row r="10237" spans="2:4" x14ac:dyDescent="0.2">
      <c r="B10237" s="2"/>
      <c r="C10237" s="2"/>
      <c r="D10237" s="2"/>
    </row>
    <row r="10238" spans="2:4" x14ac:dyDescent="0.2">
      <c r="B10238" s="2"/>
      <c r="C10238" s="2"/>
      <c r="D10238" s="2"/>
    </row>
    <row r="10239" spans="2:4" x14ac:dyDescent="0.2">
      <c r="B10239" s="2"/>
      <c r="C10239" s="2"/>
      <c r="D10239" s="2"/>
    </row>
    <row r="10240" spans="2:4" x14ac:dyDescent="0.2">
      <c r="B10240" s="2"/>
      <c r="C10240" s="2"/>
      <c r="D10240" s="2"/>
    </row>
    <row r="10241" spans="2:4" x14ac:dyDescent="0.2">
      <c r="B10241" s="2"/>
      <c r="C10241" s="2"/>
      <c r="D10241" s="2"/>
    </row>
    <row r="10242" spans="2:4" x14ac:dyDescent="0.2">
      <c r="B10242" s="2"/>
      <c r="C10242" s="2"/>
      <c r="D10242" s="2"/>
    </row>
    <row r="10243" spans="2:4" x14ac:dyDescent="0.2">
      <c r="B10243" s="2"/>
      <c r="C10243" s="2"/>
      <c r="D10243" s="2"/>
    </row>
    <row r="10244" spans="2:4" x14ac:dyDescent="0.2">
      <c r="B10244" s="2"/>
      <c r="C10244" s="2"/>
      <c r="D10244" s="2"/>
    </row>
    <row r="10245" spans="2:4" x14ac:dyDescent="0.2">
      <c r="B10245" s="2"/>
      <c r="C10245" s="2"/>
      <c r="D10245" s="2"/>
    </row>
    <row r="10246" spans="2:4" x14ac:dyDescent="0.2">
      <c r="B10246" s="2"/>
      <c r="C10246" s="2"/>
      <c r="D10246" s="2"/>
    </row>
    <row r="10247" spans="2:4" x14ac:dyDescent="0.2">
      <c r="B10247" s="2"/>
      <c r="C10247" s="2"/>
      <c r="D10247" s="2"/>
    </row>
    <row r="10248" spans="2:4" x14ac:dyDescent="0.2">
      <c r="B10248" s="2"/>
      <c r="C10248" s="2"/>
      <c r="D10248" s="2"/>
    </row>
    <row r="10249" spans="2:4" x14ac:dyDescent="0.2">
      <c r="B10249" s="2"/>
      <c r="C10249" s="2"/>
      <c r="D10249" s="2"/>
    </row>
    <row r="10250" spans="2:4" x14ac:dyDescent="0.2">
      <c r="B10250" s="2"/>
      <c r="C10250" s="2"/>
      <c r="D10250" s="2"/>
    </row>
    <row r="10251" spans="2:4" x14ac:dyDescent="0.2">
      <c r="B10251" s="2"/>
      <c r="C10251" s="2"/>
      <c r="D10251" s="2"/>
    </row>
    <row r="10252" spans="2:4" x14ac:dyDescent="0.2">
      <c r="B10252" s="2"/>
      <c r="C10252" s="2"/>
      <c r="D10252" s="2"/>
    </row>
    <row r="10253" spans="2:4" x14ac:dyDescent="0.2">
      <c r="B10253" s="2"/>
      <c r="C10253" s="2"/>
      <c r="D10253" s="2"/>
    </row>
    <row r="10254" spans="2:4" x14ac:dyDescent="0.2">
      <c r="B10254" s="2"/>
      <c r="C10254" s="2"/>
      <c r="D10254" s="2"/>
    </row>
    <row r="10255" spans="2:4" x14ac:dyDescent="0.2">
      <c r="B10255" s="2"/>
      <c r="C10255" s="2"/>
      <c r="D10255" s="2"/>
    </row>
    <row r="10256" spans="2:4" x14ac:dyDescent="0.2">
      <c r="B10256" s="2"/>
      <c r="C10256" s="2"/>
      <c r="D10256" s="2"/>
    </row>
    <row r="10257" spans="2:4" x14ac:dyDescent="0.2">
      <c r="B10257" s="2"/>
      <c r="C10257" s="2"/>
      <c r="D10257" s="2"/>
    </row>
    <row r="10258" spans="2:4" x14ac:dyDescent="0.2">
      <c r="B10258" s="2"/>
      <c r="C10258" s="2"/>
      <c r="D10258" s="2"/>
    </row>
    <row r="10259" spans="2:4" x14ac:dyDescent="0.2">
      <c r="B10259" s="2"/>
      <c r="C10259" s="2"/>
      <c r="D10259" s="2"/>
    </row>
    <row r="10260" spans="2:4" x14ac:dyDescent="0.2">
      <c r="B10260" s="2"/>
      <c r="C10260" s="2"/>
      <c r="D10260" s="2"/>
    </row>
    <row r="10261" spans="2:4" x14ac:dyDescent="0.2">
      <c r="B10261" s="2"/>
      <c r="C10261" s="2"/>
      <c r="D10261" s="2"/>
    </row>
    <row r="10262" spans="2:4" x14ac:dyDescent="0.2">
      <c r="B10262" s="2"/>
      <c r="C10262" s="2"/>
      <c r="D10262" s="2"/>
    </row>
    <row r="10263" spans="2:4" x14ac:dyDescent="0.2">
      <c r="B10263" s="2"/>
      <c r="C10263" s="2"/>
      <c r="D10263" s="2"/>
    </row>
    <row r="10264" spans="2:4" x14ac:dyDescent="0.2">
      <c r="B10264" s="2"/>
      <c r="C10264" s="2"/>
      <c r="D10264" s="2"/>
    </row>
    <row r="10265" spans="2:4" x14ac:dyDescent="0.2">
      <c r="B10265" s="2"/>
      <c r="C10265" s="2"/>
      <c r="D10265" s="2"/>
    </row>
    <row r="10266" spans="2:4" x14ac:dyDescent="0.2">
      <c r="B10266" s="2"/>
      <c r="C10266" s="2"/>
      <c r="D10266" s="2"/>
    </row>
    <row r="10267" spans="2:4" x14ac:dyDescent="0.2">
      <c r="B10267" s="2"/>
      <c r="C10267" s="2"/>
      <c r="D10267" s="2"/>
    </row>
    <row r="10268" spans="2:4" x14ac:dyDescent="0.2">
      <c r="B10268" s="2"/>
      <c r="C10268" s="2"/>
      <c r="D10268" s="2"/>
    </row>
    <row r="10269" spans="2:4" x14ac:dyDescent="0.2">
      <c r="B10269" s="2"/>
      <c r="C10269" s="2"/>
      <c r="D10269" s="2"/>
    </row>
    <row r="10270" spans="2:4" x14ac:dyDescent="0.2">
      <c r="B10270" s="2"/>
      <c r="C10270" s="2"/>
      <c r="D10270" s="2"/>
    </row>
    <row r="10271" spans="2:4" x14ac:dyDescent="0.2">
      <c r="B10271" s="2"/>
      <c r="C10271" s="2"/>
      <c r="D10271" s="2"/>
    </row>
    <row r="10272" spans="2:4" x14ac:dyDescent="0.2">
      <c r="B10272" s="2"/>
      <c r="C10272" s="2"/>
      <c r="D10272" s="2"/>
    </row>
    <row r="10273" spans="2:4" x14ac:dyDescent="0.2">
      <c r="B10273" s="2"/>
      <c r="C10273" s="2"/>
      <c r="D10273" s="2"/>
    </row>
    <row r="10274" spans="2:4" x14ac:dyDescent="0.2">
      <c r="B10274" s="2"/>
      <c r="C10274" s="2"/>
      <c r="D10274" s="2"/>
    </row>
    <row r="10275" spans="2:4" x14ac:dyDescent="0.2">
      <c r="B10275" s="2"/>
      <c r="C10275" s="2"/>
      <c r="D10275" s="2"/>
    </row>
    <row r="10276" spans="2:4" x14ac:dyDescent="0.2">
      <c r="B10276" s="2"/>
      <c r="C10276" s="2"/>
      <c r="D10276" s="2"/>
    </row>
    <row r="10277" spans="2:4" x14ac:dyDescent="0.2">
      <c r="B10277" s="2"/>
      <c r="C10277" s="2"/>
      <c r="D10277" s="2"/>
    </row>
    <row r="10278" spans="2:4" x14ac:dyDescent="0.2">
      <c r="B10278" s="2"/>
      <c r="C10278" s="2"/>
      <c r="D10278" s="2"/>
    </row>
    <row r="10279" spans="2:4" x14ac:dyDescent="0.2">
      <c r="B10279" s="2"/>
      <c r="C10279" s="2"/>
      <c r="D10279" s="2"/>
    </row>
    <row r="10280" spans="2:4" x14ac:dyDescent="0.2">
      <c r="B10280" s="2"/>
      <c r="C10280" s="2"/>
      <c r="D10280" s="2"/>
    </row>
    <row r="10281" spans="2:4" x14ac:dyDescent="0.2">
      <c r="B10281" s="2"/>
      <c r="C10281" s="2"/>
      <c r="D10281" s="2"/>
    </row>
    <row r="10282" spans="2:4" x14ac:dyDescent="0.2">
      <c r="B10282" s="2"/>
      <c r="C10282" s="2"/>
      <c r="D10282" s="2"/>
    </row>
    <row r="10283" spans="2:4" x14ac:dyDescent="0.2">
      <c r="B10283" s="2"/>
      <c r="C10283" s="2"/>
      <c r="D10283" s="2"/>
    </row>
    <row r="10284" spans="2:4" x14ac:dyDescent="0.2">
      <c r="B10284" s="2"/>
      <c r="C10284" s="2"/>
      <c r="D10284" s="2"/>
    </row>
    <row r="10285" spans="2:4" x14ac:dyDescent="0.2">
      <c r="B10285" s="2"/>
      <c r="C10285" s="2"/>
      <c r="D10285" s="2"/>
    </row>
    <row r="10286" spans="2:4" x14ac:dyDescent="0.2">
      <c r="B10286" s="2"/>
      <c r="C10286" s="2"/>
      <c r="D10286" s="2"/>
    </row>
    <row r="10287" spans="2:4" x14ac:dyDescent="0.2">
      <c r="B10287" s="2"/>
      <c r="C10287" s="2"/>
      <c r="D10287" s="2"/>
    </row>
    <row r="10288" spans="2:4" x14ac:dyDescent="0.2">
      <c r="B10288" s="2"/>
      <c r="C10288" s="2"/>
      <c r="D10288" s="2"/>
    </row>
    <row r="10289" spans="2:4" x14ac:dyDescent="0.2">
      <c r="B10289" s="2"/>
      <c r="C10289" s="2"/>
      <c r="D10289" s="2"/>
    </row>
    <row r="10290" spans="2:4" x14ac:dyDescent="0.2">
      <c r="B10290" s="2"/>
      <c r="C10290" s="2"/>
      <c r="D10290" s="2"/>
    </row>
    <row r="10291" spans="2:4" x14ac:dyDescent="0.2">
      <c r="B10291" s="2"/>
      <c r="C10291" s="2"/>
      <c r="D10291" s="2"/>
    </row>
    <row r="10292" spans="2:4" x14ac:dyDescent="0.2">
      <c r="B10292" s="2"/>
      <c r="C10292" s="2"/>
      <c r="D10292" s="2"/>
    </row>
    <row r="10293" spans="2:4" x14ac:dyDescent="0.2">
      <c r="B10293" s="2"/>
      <c r="C10293" s="2"/>
      <c r="D10293" s="2"/>
    </row>
    <row r="10294" spans="2:4" x14ac:dyDescent="0.2">
      <c r="B10294" s="2"/>
      <c r="C10294" s="2"/>
      <c r="D10294" s="2"/>
    </row>
    <row r="10295" spans="2:4" x14ac:dyDescent="0.2">
      <c r="B10295" s="2"/>
      <c r="C10295" s="2"/>
      <c r="D10295" s="2"/>
    </row>
    <row r="10296" spans="2:4" x14ac:dyDescent="0.2">
      <c r="B10296" s="2"/>
      <c r="C10296" s="2"/>
      <c r="D10296" s="2"/>
    </row>
    <row r="10297" spans="2:4" x14ac:dyDescent="0.2">
      <c r="B10297" s="2"/>
      <c r="C10297" s="2"/>
      <c r="D10297" s="2"/>
    </row>
    <row r="10298" spans="2:4" x14ac:dyDescent="0.2">
      <c r="B10298" s="2"/>
      <c r="C10298" s="2"/>
      <c r="D10298" s="2"/>
    </row>
    <row r="10299" spans="2:4" x14ac:dyDescent="0.2">
      <c r="B10299" s="2"/>
      <c r="C10299" s="2"/>
      <c r="D10299" s="2"/>
    </row>
    <row r="10300" spans="2:4" x14ac:dyDescent="0.2">
      <c r="B10300" s="2"/>
      <c r="C10300" s="2"/>
      <c r="D10300" s="2"/>
    </row>
    <row r="10301" spans="2:4" x14ac:dyDescent="0.2">
      <c r="B10301" s="2"/>
      <c r="C10301" s="2"/>
      <c r="D10301" s="2"/>
    </row>
    <row r="10302" spans="2:4" x14ac:dyDescent="0.2">
      <c r="B10302" s="2"/>
      <c r="C10302" s="2"/>
      <c r="D10302" s="2"/>
    </row>
    <row r="10303" spans="2:4" x14ac:dyDescent="0.2">
      <c r="B10303" s="2"/>
      <c r="C10303" s="2"/>
      <c r="D10303" s="2"/>
    </row>
    <row r="10304" spans="2:4" x14ac:dyDescent="0.2">
      <c r="B10304" s="2"/>
      <c r="C10304" s="2"/>
      <c r="D10304" s="2"/>
    </row>
    <row r="10305" spans="2:4" x14ac:dyDescent="0.2">
      <c r="B10305" s="2"/>
      <c r="C10305" s="2"/>
      <c r="D10305" s="2"/>
    </row>
    <row r="10306" spans="2:4" x14ac:dyDescent="0.2">
      <c r="B10306" s="2"/>
      <c r="C10306" s="2"/>
      <c r="D10306" s="2"/>
    </row>
    <row r="10307" spans="2:4" x14ac:dyDescent="0.2">
      <c r="B10307" s="2"/>
      <c r="C10307" s="2"/>
      <c r="D10307" s="2"/>
    </row>
    <row r="10308" spans="2:4" x14ac:dyDescent="0.2">
      <c r="B10308" s="2"/>
      <c r="C10308" s="2"/>
      <c r="D10308" s="2"/>
    </row>
    <row r="10309" spans="2:4" x14ac:dyDescent="0.2">
      <c r="B10309" s="2"/>
      <c r="C10309" s="2"/>
      <c r="D10309" s="2"/>
    </row>
    <row r="10310" spans="2:4" x14ac:dyDescent="0.2">
      <c r="B10310" s="2"/>
      <c r="C10310" s="2"/>
      <c r="D10310" s="2"/>
    </row>
    <row r="10311" spans="2:4" x14ac:dyDescent="0.2">
      <c r="B10311" s="2"/>
      <c r="C10311" s="2"/>
      <c r="D10311" s="2"/>
    </row>
    <row r="10312" spans="2:4" x14ac:dyDescent="0.2">
      <c r="B10312" s="2"/>
      <c r="C10312" s="2"/>
      <c r="D10312" s="2"/>
    </row>
    <row r="10313" spans="2:4" x14ac:dyDescent="0.2">
      <c r="B10313" s="2"/>
      <c r="C10313" s="2"/>
      <c r="D10313" s="2"/>
    </row>
    <row r="10314" spans="2:4" x14ac:dyDescent="0.2">
      <c r="B10314" s="2"/>
      <c r="C10314" s="2"/>
      <c r="D10314" s="2"/>
    </row>
    <row r="10315" spans="2:4" x14ac:dyDescent="0.2">
      <c r="B10315" s="2"/>
      <c r="C10315" s="2"/>
      <c r="D10315" s="2"/>
    </row>
    <row r="10316" spans="2:4" x14ac:dyDescent="0.2">
      <c r="B10316" s="2"/>
      <c r="C10316" s="2"/>
      <c r="D10316" s="2"/>
    </row>
    <row r="10317" spans="2:4" x14ac:dyDescent="0.2">
      <c r="B10317" s="2"/>
      <c r="C10317" s="2"/>
      <c r="D10317" s="2"/>
    </row>
    <row r="10318" spans="2:4" x14ac:dyDescent="0.2">
      <c r="B10318" s="2"/>
      <c r="C10318" s="2"/>
      <c r="D10318" s="2"/>
    </row>
    <row r="10319" spans="2:4" x14ac:dyDescent="0.2">
      <c r="B10319" s="2"/>
      <c r="C10319" s="2"/>
      <c r="D10319" s="2"/>
    </row>
    <row r="10320" spans="2:4" x14ac:dyDescent="0.2">
      <c r="B10320" s="2"/>
      <c r="C10320" s="2"/>
      <c r="D10320" s="2"/>
    </row>
    <row r="10321" spans="2:4" x14ac:dyDescent="0.2">
      <c r="B10321" s="2"/>
      <c r="C10321" s="2"/>
      <c r="D10321" s="2"/>
    </row>
    <row r="10322" spans="2:4" x14ac:dyDescent="0.2">
      <c r="B10322" s="2"/>
      <c r="C10322" s="2"/>
      <c r="D10322" s="2"/>
    </row>
    <row r="10323" spans="2:4" x14ac:dyDescent="0.2">
      <c r="B10323" s="2"/>
      <c r="C10323" s="2"/>
      <c r="D10323" s="2"/>
    </row>
    <row r="10324" spans="2:4" x14ac:dyDescent="0.2">
      <c r="B10324" s="2"/>
      <c r="C10324" s="2"/>
      <c r="D10324" s="2"/>
    </row>
    <row r="10325" spans="2:4" x14ac:dyDescent="0.2">
      <c r="B10325" s="2"/>
      <c r="C10325" s="2"/>
      <c r="D10325" s="2"/>
    </row>
    <row r="10326" spans="2:4" x14ac:dyDescent="0.2">
      <c r="B10326" s="2"/>
      <c r="C10326" s="2"/>
      <c r="D10326" s="2"/>
    </row>
    <row r="10327" spans="2:4" x14ac:dyDescent="0.2">
      <c r="B10327" s="2"/>
      <c r="C10327" s="2"/>
      <c r="D10327" s="2"/>
    </row>
    <row r="10328" spans="2:4" x14ac:dyDescent="0.2">
      <c r="B10328" s="2"/>
      <c r="C10328" s="2"/>
      <c r="D10328" s="2"/>
    </row>
    <row r="10329" spans="2:4" x14ac:dyDescent="0.2">
      <c r="B10329" s="2"/>
      <c r="C10329" s="2"/>
      <c r="D10329" s="2"/>
    </row>
    <row r="10330" spans="2:4" x14ac:dyDescent="0.2">
      <c r="B10330" s="2"/>
      <c r="C10330" s="2"/>
      <c r="D10330" s="2"/>
    </row>
    <row r="10331" spans="2:4" x14ac:dyDescent="0.2">
      <c r="B10331" s="2"/>
      <c r="C10331" s="2"/>
      <c r="D10331" s="2"/>
    </row>
    <row r="10332" spans="2:4" x14ac:dyDescent="0.2">
      <c r="B10332" s="2"/>
      <c r="C10332" s="2"/>
      <c r="D10332" s="2"/>
    </row>
    <row r="10333" spans="2:4" x14ac:dyDescent="0.2">
      <c r="B10333" s="2"/>
      <c r="C10333" s="2"/>
      <c r="D10333" s="2"/>
    </row>
    <row r="10334" spans="2:4" x14ac:dyDescent="0.2">
      <c r="B10334" s="2"/>
      <c r="C10334" s="2"/>
      <c r="D10334" s="2"/>
    </row>
    <row r="10335" spans="2:4" x14ac:dyDescent="0.2">
      <c r="B10335" s="2"/>
      <c r="C10335" s="2"/>
      <c r="D10335" s="2"/>
    </row>
    <row r="10336" spans="2:4" x14ac:dyDescent="0.2">
      <c r="B10336" s="2"/>
      <c r="C10336" s="2"/>
      <c r="D10336" s="2"/>
    </row>
    <row r="10337" spans="2:4" x14ac:dyDescent="0.2">
      <c r="B10337" s="2"/>
      <c r="C10337" s="2"/>
      <c r="D10337" s="2"/>
    </row>
    <row r="10338" spans="2:4" x14ac:dyDescent="0.2">
      <c r="B10338" s="2"/>
      <c r="C10338" s="2"/>
      <c r="D10338" s="2"/>
    </row>
    <row r="10339" spans="2:4" x14ac:dyDescent="0.2">
      <c r="B10339" s="2"/>
      <c r="C10339" s="2"/>
      <c r="D10339" s="2"/>
    </row>
    <row r="10340" spans="2:4" x14ac:dyDescent="0.2">
      <c r="B10340" s="2"/>
      <c r="C10340" s="2"/>
      <c r="D10340" s="2"/>
    </row>
    <row r="10341" spans="2:4" x14ac:dyDescent="0.2">
      <c r="B10341" s="2"/>
      <c r="C10341" s="2"/>
      <c r="D10341" s="2"/>
    </row>
    <row r="10342" spans="2:4" x14ac:dyDescent="0.2">
      <c r="B10342" s="2"/>
      <c r="C10342" s="2"/>
      <c r="D10342" s="2"/>
    </row>
    <row r="10343" spans="2:4" x14ac:dyDescent="0.2">
      <c r="B10343" s="2"/>
      <c r="C10343" s="2"/>
      <c r="D10343" s="2"/>
    </row>
    <row r="10344" spans="2:4" x14ac:dyDescent="0.2">
      <c r="B10344" s="2"/>
      <c r="C10344" s="2"/>
      <c r="D10344" s="2"/>
    </row>
    <row r="10345" spans="2:4" x14ac:dyDescent="0.2">
      <c r="B10345" s="2"/>
      <c r="C10345" s="2"/>
      <c r="D10345" s="2"/>
    </row>
    <row r="10346" spans="2:4" x14ac:dyDescent="0.2">
      <c r="B10346" s="2"/>
      <c r="C10346" s="2"/>
      <c r="D10346" s="2"/>
    </row>
    <row r="10347" spans="2:4" x14ac:dyDescent="0.2">
      <c r="B10347" s="2"/>
      <c r="C10347" s="2"/>
      <c r="D10347" s="2"/>
    </row>
    <row r="10348" spans="2:4" x14ac:dyDescent="0.2">
      <c r="B10348" s="2"/>
      <c r="C10348" s="2"/>
      <c r="D10348" s="2"/>
    </row>
    <row r="10349" spans="2:4" x14ac:dyDescent="0.2">
      <c r="B10349" s="2"/>
      <c r="C10349" s="2"/>
      <c r="D10349" s="2"/>
    </row>
    <row r="10350" spans="2:4" x14ac:dyDescent="0.2">
      <c r="B10350" s="2"/>
      <c r="C10350" s="2"/>
      <c r="D10350" s="2"/>
    </row>
    <row r="10351" spans="2:4" x14ac:dyDescent="0.2">
      <c r="B10351" s="2"/>
      <c r="C10351" s="2"/>
      <c r="D10351" s="2"/>
    </row>
    <row r="10352" spans="2:4" x14ac:dyDescent="0.2">
      <c r="B10352" s="2"/>
      <c r="C10352" s="2"/>
      <c r="D10352" s="2"/>
    </row>
    <row r="10353" spans="2:4" x14ac:dyDescent="0.2">
      <c r="B10353" s="2"/>
      <c r="C10353" s="2"/>
      <c r="D10353" s="2"/>
    </row>
    <row r="10354" spans="2:4" x14ac:dyDescent="0.2">
      <c r="B10354" s="2"/>
      <c r="C10354" s="2"/>
      <c r="D10354" s="2"/>
    </row>
    <row r="10355" spans="2:4" x14ac:dyDescent="0.2">
      <c r="B10355" s="2"/>
      <c r="C10355" s="2"/>
      <c r="D10355" s="2"/>
    </row>
    <row r="10356" spans="2:4" x14ac:dyDescent="0.2">
      <c r="B10356" s="2"/>
      <c r="C10356" s="2"/>
      <c r="D10356" s="2"/>
    </row>
    <row r="10357" spans="2:4" x14ac:dyDescent="0.2">
      <c r="B10357" s="2"/>
      <c r="C10357" s="2"/>
      <c r="D10357" s="2"/>
    </row>
    <row r="10358" spans="2:4" x14ac:dyDescent="0.2">
      <c r="B10358" s="2"/>
      <c r="C10358" s="2"/>
      <c r="D10358" s="2"/>
    </row>
    <row r="10359" spans="2:4" x14ac:dyDescent="0.2">
      <c r="B10359" s="2"/>
      <c r="C10359" s="2"/>
      <c r="D10359" s="2"/>
    </row>
    <row r="10360" spans="2:4" x14ac:dyDescent="0.2">
      <c r="B10360" s="2"/>
      <c r="C10360" s="2"/>
      <c r="D10360" s="2"/>
    </row>
    <row r="10361" spans="2:4" x14ac:dyDescent="0.2">
      <c r="B10361" s="2"/>
      <c r="C10361" s="2"/>
      <c r="D10361" s="2"/>
    </row>
    <row r="10362" spans="2:4" x14ac:dyDescent="0.2">
      <c r="B10362" s="2"/>
      <c r="C10362" s="2"/>
      <c r="D10362" s="2"/>
    </row>
    <row r="10363" spans="2:4" x14ac:dyDescent="0.2">
      <c r="B10363" s="2"/>
      <c r="C10363" s="2"/>
      <c r="D10363" s="2"/>
    </row>
    <row r="10364" spans="2:4" x14ac:dyDescent="0.2">
      <c r="B10364" s="2"/>
      <c r="C10364" s="2"/>
      <c r="D10364" s="2"/>
    </row>
    <row r="10365" spans="2:4" x14ac:dyDescent="0.2">
      <c r="B10365" s="2"/>
      <c r="C10365" s="2"/>
      <c r="D10365" s="2"/>
    </row>
    <row r="10366" spans="2:4" x14ac:dyDescent="0.2">
      <c r="B10366" s="2"/>
      <c r="C10366" s="2"/>
      <c r="D10366" s="2"/>
    </row>
    <row r="10367" spans="2:4" x14ac:dyDescent="0.2">
      <c r="B10367" s="2"/>
      <c r="C10367" s="2"/>
      <c r="D10367" s="2"/>
    </row>
    <row r="10368" spans="2:4" x14ac:dyDescent="0.2">
      <c r="B10368" s="2"/>
      <c r="C10368" s="2"/>
      <c r="D10368" s="2"/>
    </row>
    <row r="10369" spans="2:4" x14ac:dyDescent="0.2">
      <c r="B10369" s="2"/>
      <c r="C10369" s="2"/>
      <c r="D10369" s="2"/>
    </row>
    <row r="10370" spans="2:4" x14ac:dyDescent="0.2">
      <c r="B10370" s="2"/>
      <c r="C10370" s="2"/>
      <c r="D10370" s="2"/>
    </row>
    <row r="10371" spans="2:4" x14ac:dyDescent="0.2">
      <c r="B10371" s="2"/>
      <c r="C10371" s="2"/>
      <c r="D10371" s="2"/>
    </row>
    <row r="10372" spans="2:4" x14ac:dyDescent="0.2">
      <c r="B10372" s="2"/>
      <c r="C10372" s="2"/>
      <c r="D10372" s="2"/>
    </row>
    <row r="10373" spans="2:4" x14ac:dyDescent="0.2">
      <c r="B10373" s="2"/>
      <c r="C10373" s="2"/>
      <c r="D10373" s="2"/>
    </row>
    <row r="10374" spans="2:4" x14ac:dyDescent="0.2">
      <c r="B10374" s="2"/>
      <c r="C10374" s="2"/>
      <c r="D10374" s="2"/>
    </row>
    <row r="10375" spans="2:4" x14ac:dyDescent="0.2">
      <c r="B10375" s="2"/>
      <c r="C10375" s="2"/>
      <c r="D10375" s="2"/>
    </row>
    <row r="10376" spans="2:4" x14ac:dyDescent="0.2">
      <c r="B10376" s="2"/>
      <c r="C10376" s="2"/>
      <c r="D10376" s="2"/>
    </row>
    <row r="10377" spans="2:4" x14ac:dyDescent="0.2">
      <c r="B10377" s="2"/>
      <c r="C10377" s="2"/>
      <c r="D10377" s="2"/>
    </row>
    <row r="10378" spans="2:4" x14ac:dyDescent="0.2">
      <c r="B10378" s="2"/>
      <c r="C10378" s="2"/>
      <c r="D10378" s="2"/>
    </row>
    <row r="10379" spans="2:4" x14ac:dyDescent="0.2">
      <c r="B10379" s="2"/>
      <c r="C10379" s="2"/>
      <c r="D10379" s="2"/>
    </row>
    <row r="10380" spans="2:4" x14ac:dyDescent="0.2">
      <c r="B10380" s="2"/>
      <c r="C10380" s="2"/>
      <c r="D10380" s="2"/>
    </row>
    <row r="10381" spans="2:4" x14ac:dyDescent="0.2">
      <c r="B10381" s="2"/>
      <c r="C10381" s="2"/>
      <c r="D10381" s="2"/>
    </row>
    <row r="10382" spans="2:4" x14ac:dyDescent="0.2">
      <c r="B10382" s="2"/>
      <c r="C10382" s="2"/>
      <c r="D10382" s="2"/>
    </row>
    <row r="10383" spans="2:4" x14ac:dyDescent="0.2">
      <c r="B10383" s="2"/>
      <c r="C10383" s="2"/>
      <c r="D10383" s="2"/>
    </row>
    <row r="10384" spans="2:4" x14ac:dyDescent="0.2">
      <c r="B10384" s="2"/>
      <c r="C10384" s="2"/>
      <c r="D10384" s="2"/>
    </row>
    <row r="10385" spans="2:4" x14ac:dyDescent="0.2">
      <c r="B10385" s="2"/>
      <c r="C10385" s="2"/>
      <c r="D10385" s="2"/>
    </row>
    <row r="10386" spans="2:4" x14ac:dyDescent="0.2">
      <c r="B10386" s="2"/>
      <c r="C10386" s="2"/>
      <c r="D10386" s="2"/>
    </row>
    <row r="10387" spans="2:4" x14ac:dyDescent="0.2">
      <c r="B10387" s="2"/>
      <c r="C10387" s="2"/>
      <c r="D10387" s="2"/>
    </row>
    <row r="10388" spans="2:4" x14ac:dyDescent="0.2">
      <c r="B10388" s="2"/>
      <c r="C10388" s="2"/>
      <c r="D10388" s="2"/>
    </row>
    <row r="10389" spans="2:4" x14ac:dyDescent="0.2">
      <c r="B10389" s="2"/>
      <c r="C10389" s="2"/>
      <c r="D10389" s="2"/>
    </row>
    <row r="10390" spans="2:4" x14ac:dyDescent="0.2">
      <c r="B10390" s="2"/>
      <c r="C10390" s="2"/>
      <c r="D10390" s="2"/>
    </row>
    <row r="10391" spans="2:4" x14ac:dyDescent="0.2">
      <c r="B10391" s="2"/>
      <c r="C10391" s="2"/>
      <c r="D10391" s="2"/>
    </row>
    <row r="10392" spans="2:4" x14ac:dyDescent="0.2">
      <c r="B10392" s="2"/>
      <c r="C10392" s="2"/>
      <c r="D10392" s="2"/>
    </row>
    <row r="10393" spans="2:4" x14ac:dyDescent="0.2">
      <c r="B10393" s="2"/>
      <c r="C10393" s="2"/>
      <c r="D10393" s="2"/>
    </row>
    <row r="10394" spans="2:4" x14ac:dyDescent="0.2">
      <c r="B10394" s="2"/>
      <c r="C10394" s="2"/>
      <c r="D10394" s="2"/>
    </row>
    <row r="10395" spans="2:4" x14ac:dyDescent="0.2">
      <c r="B10395" s="2"/>
      <c r="C10395" s="2"/>
      <c r="D10395" s="2"/>
    </row>
    <row r="10396" spans="2:4" x14ac:dyDescent="0.2">
      <c r="B10396" s="2"/>
      <c r="C10396" s="2"/>
      <c r="D10396" s="2"/>
    </row>
    <row r="10397" spans="2:4" x14ac:dyDescent="0.2">
      <c r="B10397" s="2"/>
      <c r="C10397" s="2"/>
      <c r="D10397" s="2"/>
    </row>
    <row r="10398" spans="2:4" x14ac:dyDescent="0.2">
      <c r="B10398" s="2"/>
      <c r="C10398" s="2"/>
      <c r="D10398" s="2"/>
    </row>
    <row r="10399" spans="2:4" x14ac:dyDescent="0.2">
      <c r="B10399" s="2"/>
      <c r="C10399" s="2"/>
      <c r="D10399" s="2"/>
    </row>
    <row r="10400" spans="2:4" x14ac:dyDescent="0.2">
      <c r="B10400" s="2"/>
      <c r="C10400" s="2"/>
      <c r="D10400" s="2"/>
    </row>
    <row r="10401" spans="2:4" x14ac:dyDescent="0.2">
      <c r="B10401" s="2"/>
      <c r="C10401" s="2"/>
      <c r="D10401" s="2"/>
    </row>
    <row r="10402" spans="2:4" x14ac:dyDescent="0.2">
      <c r="B10402" s="2"/>
      <c r="C10402" s="2"/>
      <c r="D10402" s="2"/>
    </row>
    <row r="10403" spans="2:4" x14ac:dyDescent="0.2">
      <c r="B10403" s="2"/>
      <c r="C10403" s="2"/>
      <c r="D10403" s="2"/>
    </row>
    <row r="10404" spans="2:4" x14ac:dyDescent="0.2">
      <c r="B10404" s="2"/>
      <c r="C10404" s="2"/>
      <c r="D10404" s="2"/>
    </row>
    <row r="10405" spans="2:4" x14ac:dyDescent="0.2">
      <c r="B10405" s="2"/>
      <c r="C10405" s="2"/>
      <c r="D10405" s="2"/>
    </row>
    <row r="10406" spans="2:4" x14ac:dyDescent="0.2">
      <c r="B10406" s="2"/>
      <c r="C10406" s="2"/>
      <c r="D10406" s="2"/>
    </row>
    <row r="10407" spans="2:4" x14ac:dyDescent="0.2">
      <c r="B10407" s="2"/>
      <c r="C10407" s="2"/>
      <c r="D10407" s="2"/>
    </row>
    <row r="10408" spans="2:4" x14ac:dyDescent="0.2">
      <c r="B10408" s="2"/>
      <c r="C10408" s="2"/>
      <c r="D10408" s="2"/>
    </row>
    <row r="10409" spans="2:4" x14ac:dyDescent="0.2">
      <c r="B10409" s="2"/>
      <c r="C10409" s="2"/>
      <c r="D10409" s="2"/>
    </row>
    <row r="10410" spans="2:4" x14ac:dyDescent="0.2">
      <c r="B10410" s="2"/>
      <c r="C10410" s="2"/>
      <c r="D10410" s="2"/>
    </row>
    <row r="10411" spans="2:4" x14ac:dyDescent="0.2">
      <c r="B10411" s="2"/>
      <c r="C10411" s="2"/>
      <c r="D10411" s="2"/>
    </row>
    <row r="10412" spans="2:4" x14ac:dyDescent="0.2">
      <c r="B10412" s="2"/>
      <c r="C10412" s="2"/>
      <c r="D10412" s="2"/>
    </row>
    <row r="10413" spans="2:4" x14ac:dyDescent="0.2">
      <c r="B10413" s="2"/>
      <c r="C10413" s="2"/>
      <c r="D10413" s="2"/>
    </row>
    <row r="10414" spans="2:4" x14ac:dyDescent="0.2">
      <c r="B10414" s="2"/>
      <c r="C10414" s="2"/>
      <c r="D10414" s="2"/>
    </row>
    <row r="10415" spans="2:4" x14ac:dyDescent="0.2">
      <c r="B10415" s="2"/>
      <c r="C10415" s="2"/>
      <c r="D10415" s="2"/>
    </row>
    <row r="10416" spans="2:4" x14ac:dyDescent="0.2">
      <c r="B10416" s="2"/>
      <c r="C10416" s="2"/>
      <c r="D10416" s="2"/>
    </row>
    <row r="10417" spans="2:4" x14ac:dyDescent="0.2">
      <c r="B10417" s="2"/>
      <c r="C10417" s="2"/>
      <c r="D10417" s="2"/>
    </row>
    <row r="10418" spans="2:4" x14ac:dyDescent="0.2">
      <c r="B10418" s="2"/>
      <c r="C10418" s="2"/>
      <c r="D10418" s="2"/>
    </row>
    <row r="10419" spans="2:4" x14ac:dyDescent="0.2">
      <c r="B10419" s="2"/>
      <c r="C10419" s="2"/>
      <c r="D10419" s="2"/>
    </row>
    <row r="10420" spans="2:4" x14ac:dyDescent="0.2">
      <c r="B10420" s="2"/>
      <c r="C10420" s="2"/>
      <c r="D10420" s="2"/>
    </row>
    <row r="10421" spans="2:4" x14ac:dyDescent="0.2">
      <c r="B10421" s="2"/>
      <c r="C10421" s="2"/>
      <c r="D10421" s="2"/>
    </row>
    <row r="10422" spans="2:4" x14ac:dyDescent="0.2">
      <c r="B10422" s="2"/>
      <c r="C10422" s="2"/>
      <c r="D10422" s="2"/>
    </row>
    <row r="10423" spans="2:4" x14ac:dyDescent="0.2">
      <c r="B10423" s="2"/>
      <c r="C10423" s="2"/>
      <c r="D10423" s="2"/>
    </row>
    <row r="10424" spans="2:4" x14ac:dyDescent="0.2">
      <c r="B10424" s="2"/>
      <c r="C10424" s="2"/>
      <c r="D10424" s="2"/>
    </row>
    <row r="10425" spans="2:4" x14ac:dyDescent="0.2">
      <c r="B10425" s="2"/>
      <c r="C10425" s="2"/>
      <c r="D10425" s="2"/>
    </row>
    <row r="10426" spans="2:4" x14ac:dyDescent="0.2">
      <c r="B10426" s="2"/>
      <c r="C10426" s="2"/>
      <c r="D10426" s="2"/>
    </row>
    <row r="10427" spans="2:4" x14ac:dyDescent="0.2">
      <c r="B10427" s="2"/>
      <c r="C10427" s="2"/>
      <c r="D10427" s="2"/>
    </row>
    <row r="10428" spans="2:4" x14ac:dyDescent="0.2">
      <c r="B10428" s="2"/>
      <c r="C10428" s="2"/>
      <c r="D10428" s="2"/>
    </row>
    <row r="10429" spans="2:4" x14ac:dyDescent="0.2">
      <c r="B10429" s="2"/>
      <c r="C10429" s="2"/>
      <c r="D10429" s="2"/>
    </row>
    <row r="10430" spans="2:4" x14ac:dyDescent="0.2">
      <c r="B10430" s="2"/>
      <c r="C10430" s="2"/>
      <c r="D10430" s="2"/>
    </row>
    <row r="10431" spans="2:4" x14ac:dyDescent="0.2">
      <c r="B10431" s="2"/>
      <c r="C10431" s="2"/>
      <c r="D10431" s="2"/>
    </row>
    <row r="10432" spans="2:4" x14ac:dyDescent="0.2">
      <c r="B10432" s="2"/>
      <c r="C10432" s="2"/>
      <c r="D10432" s="2"/>
    </row>
    <row r="10433" spans="2:4" x14ac:dyDescent="0.2">
      <c r="B10433" s="2"/>
      <c r="C10433" s="2"/>
      <c r="D10433" s="2"/>
    </row>
    <row r="10434" spans="2:4" x14ac:dyDescent="0.2">
      <c r="B10434" s="2"/>
      <c r="C10434" s="2"/>
      <c r="D10434" s="2"/>
    </row>
    <row r="10435" spans="2:4" x14ac:dyDescent="0.2">
      <c r="B10435" s="2"/>
      <c r="C10435" s="2"/>
      <c r="D10435" s="2"/>
    </row>
    <row r="10436" spans="2:4" x14ac:dyDescent="0.2">
      <c r="B10436" s="2"/>
      <c r="C10436" s="2"/>
      <c r="D10436" s="2"/>
    </row>
    <row r="10437" spans="2:4" x14ac:dyDescent="0.2">
      <c r="B10437" s="2"/>
      <c r="C10437" s="2"/>
      <c r="D10437" s="2"/>
    </row>
    <row r="10438" spans="2:4" x14ac:dyDescent="0.2">
      <c r="B10438" s="2"/>
      <c r="C10438" s="2"/>
      <c r="D10438" s="2"/>
    </row>
    <row r="10439" spans="2:4" x14ac:dyDescent="0.2">
      <c r="B10439" s="2"/>
      <c r="C10439" s="2"/>
      <c r="D10439" s="2"/>
    </row>
    <row r="10440" spans="2:4" x14ac:dyDescent="0.2">
      <c r="B10440" s="2"/>
      <c r="C10440" s="2"/>
      <c r="D10440" s="2"/>
    </row>
    <row r="10441" spans="2:4" x14ac:dyDescent="0.2">
      <c r="B10441" s="2"/>
      <c r="C10441" s="2"/>
      <c r="D10441" s="2"/>
    </row>
    <row r="10442" spans="2:4" x14ac:dyDescent="0.2">
      <c r="B10442" s="2"/>
      <c r="C10442" s="2"/>
      <c r="D10442" s="2"/>
    </row>
    <row r="10443" spans="2:4" x14ac:dyDescent="0.2">
      <c r="B10443" s="2"/>
      <c r="C10443" s="2"/>
      <c r="D10443" s="2"/>
    </row>
    <row r="10444" spans="2:4" x14ac:dyDescent="0.2">
      <c r="B10444" s="2"/>
      <c r="C10444" s="2"/>
      <c r="D10444" s="2"/>
    </row>
    <row r="10445" spans="2:4" x14ac:dyDescent="0.2">
      <c r="B10445" s="2"/>
      <c r="C10445" s="2"/>
      <c r="D10445" s="2"/>
    </row>
    <row r="10446" spans="2:4" x14ac:dyDescent="0.2">
      <c r="B10446" s="2"/>
      <c r="C10446" s="2"/>
      <c r="D10446" s="2"/>
    </row>
    <row r="10447" spans="2:4" x14ac:dyDescent="0.2">
      <c r="B10447" s="2"/>
      <c r="C10447" s="2"/>
      <c r="D10447" s="2"/>
    </row>
    <row r="10448" spans="2:4" x14ac:dyDescent="0.2">
      <c r="B10448" s="2"/>
      <c r="C10448" s="2"/>
      <c r="D10448" s="2"/>
    </row>
    <row r="10449" spans="2:4" x14ac:dyDescent="0.2">
      <c r="B10449" s="2"/>
      <c r="C10449" s="2"/>
      <c r="D10449" s="2"/>
    </row>
    <row r="10450" spans="2:4" x14ac:dyDescent="0.2">
      <c r="B10450" s="2"/>
      <c r="C10450" s="2"/>
      <c r="D10450" s="2"/>
    </row>
    <row r="10451" spans="2:4" x14ac:dyDescent="0.2">
      <c r="B10451" s="2"/>
      <c r="C10451" s="2"/>
      <c r="D10451" s="2"/>
    </row>
    <row r="10452" spans="2:4" x14ac:dyDescent="0.2">
      <c r="B10452" s="2"/>
      <c r="C10452" s="2"/>
      <c r="D10452" s="2"/>
    </row>
    <row r="10453" spans="2:4" x14ac:dyDescent="0.2">
      <c r="B10453" s="2"/>
      <c r="C10453" s="2"/>
      <c r="D10453" s="2"/>
    </row>
    <row r="10454" spans="2:4" x14ac:dyDescent="0.2">
      <c r="B10454" s="2"/>
      <c r="C10454" s="2"/>
      <c r="D10454" s="2"/>
    </row>
    <row r="10455" spans="2:4" x14ac:dyDescent="0.2">
      <c r="B10455" s="2"/>
      <c r="C10455" s="2"/>
      <c r="D10455" s="2"/>
    </row>
    <row r="10456" spans="2:4" x14ac:dyDescent="0.2">
      <c r="B10456" s="2"/>
      <c r="C10456" s="2"/>
      <c r="D10456" s="2"/>
    </row>
    <row r="10457" spans="2:4" x14ac:dyDescent="0.2">
      <c r="B10457" s="2"/>
      <c r="C10457" s="2"/>
      <c r="D10457" s="2"/>
    </row>
    <row r="10458" spans="2:4" x14ac:dyDescent="0.2">
      <c r="B10458" s="2"/>
      <c r="C10458" s="2"/>
      <c r="D10458" s="2"/>
    </row>
    <row r="10459" spans="2:4" x14ac:dyDescent="0.2">
      <c r="B10459" s="2"/>
      <c r="C10459" s="2"/>
      <c r="D10459" s="2"/>
    </row>
    <row r="10460" spans="2:4" x14ac:dyDescent="0.2">
      <c r="B10460" s="2"/>
      <c r="C10460" s="2"/>
      <c r="D10460" s="2"/>
    </row>
    <row r="10461" spans="2:4" x14ac:dyDescent="0.2">
      <c r="B10461" s="2"/>
      <c r="C10461" s="2"/>
      <c r="D10461" s="2"/>
    </row>
    <row r="10462" spans="2:4" x14ac:dyDescent="0.2">
      <c r="B10462" s="2"/>
      <c r="C10462" s="2"/>
      <c r="D10462" s="2"/>
    </row>
    <row r="10463" spans="2:4" x14ac:dyDescent="0.2">
      <c r="B10463" s="2"/>
      <c r="C10463" s="2"/>
      <c r="D10463" s="2"/>
    </row>
    <row r="10464" spans="2:4" x14ac:dyDescent="0.2">
      <c r="B10464" s="2"/>
      <c r="C10464" s="2"/>
      <c r="D10464" s="2"/>
    </row>
    <row r="10465" spans="2:4" x14ac:dyDescent="0.2">
      <c r="B10465" s="2"/>
      <c r="C10465" s="2"/>
      <c r="D10465" s="2"/>
    </row>
    <row r="10466" spans="2:4" x14ac:dyDescent="0.2">
      <c r="B10466" s="2"/>
      <c r="C10466" s="2"/>
      <c r="D10466" s="2"/>
    </row>
    <row r="10467" spans="2:4" x14ac:dyDescent="0.2">
      <c r="B10467" s="2"/>
      <c r="C10467" s="2"/>
      <c r="D10467" s="2"/>
    </row>
    <row r="10468" spans="2:4" x14ac:dyDescent="0.2">
      <c r="B10468" s="2"/>
      <c r="C10468" s="2"/>
      <c r="D10468" s="2"/>
    </row>
    <row r="10469" spans="2:4" x14ac:dyDescent="0.2">
      <c r="B10469" s="2"/>
      <c r="C10469" s="2"/>
      <c r="D10469" s="2"/>
    </row>
    <row r="10470" spans="2:4" x14ac:dyDescent="0.2">
      <c r="B10470" s="2"/>
      <c r="C10470" s="2"/>
      <c r="D10470" s="2"/>
    </row>
    <row r="10471" spans="2:4" x14ac:dyDescent="0.2">
      <c r="B10471" s="2"/>
      <c r="C10471" s="2"/>
      <c r="D10471" s="2"/>
    </row>
    <row r="10472" spans="2:4" x14ac:dyDescent="0.2">
      <c r="B10472" s="2"/>
      <c r="C10472" s="2"/>
      <c r="D10472" s="2"/>
    </row>
    <row r="10473" spans="2:4" x14ac:dyDescent="0.2">
      <c r="B10473" s="2"/>
      <c r="C10473" s="2"/>
      <c r="D10473" s="2"/>
    </row>
    <row r="10474" spans="2:4" x14ac:dyDescent="0.2">
      <c r="B10474" s="2"/>
      <c r="C10474" s="2"/>
      <c r="D10474" s="2"/>
    </row>
    <row r="10475" spans="2:4" x14ac:dyDescent="0.2">
      <c r="B10475" s="2"/>
      <c r="C10475" s="2"/>
      <c r="D10475" s="2"/>
    </row>
    <row r="10476" spans="2:4" x14ac:dyDescent="0.2">
      <c r="B10476" s="2"/>
      <c r="C10476" s="2"/>
      <c r="D10476" s="2"/>
    </row>
    <row r="10477" spans="2:4" x14ac:dyDescent="0.2">
      <c r="B10477" s="2"/>
      <c r="C10477" s="2"/>
      <c r="D10477" s="2"/>
    </row>
    <row r="10478" spans="2:4" x14ac:dyDescent="0.2">
      <c r="B10478" s="2"/>
      <c r="C10478" s="2"/>
      <c r="D10478" s="2"/>
    </row>
    <row r="10479" spans="2:4" x14ac:dyDescent="0.2">
      <c r="B10479" s="2"/>
      <c r="C10479" s="2"/>
      <c r="D10479" s="2"/>
    </row>
    <row r="10480" spans="2:4" x14ac:dyDescent="0.2">
      <c r="B10480" s="2"/>
      <c r="C10480" s="2"/>
      <c r="D10480" s="2"/>
    </row>
    <row r="10481" spans="2:4" x14ac:dyDescent="0.2">
      <c r="B10481" s="2"/>
      <c r="C10481" s="2"/>
      <c r="D10481" s="2"/>
    </row>
    <row r="10482" spans="2:4" x14ac:dyDescent="0.2">
      <c r="B10482" s="2"/>
      <c r="C10482" s="2"/>
      <c r="D10482" s="2"/>
    </row>
    <row r="10483" spans="2:4" x14ac:dyDescent="0.2">
      <c r="B10483" s="2"/>
      <c r="C10483" s="2"/>
      <c r="D10483" s="2"/>
    </row>
    <row r="10484" spans="2:4" x14ac:dyDescent="0.2">
      <c r="B10484" s="2"/>
      <c r="C10484" s="2"/>
      <c r="D10484" s="2"/>
    </row>
    <row r="10485" spans="2:4" x14ac:dyDescent="0.2">
      <c r="B10485" s="2"/>
      <c r="C10485" s="2"/>
      <c r="D10485" s="2"/>
    </row>
    <row r="10486" spans="2:4" x14ac:dyDescent="0.2">
      <c r="B10486" s="2"/>
      <c r="C10486" s="2"/>
      <c r="D10486" s="2"/>
    </row>
    <row r="10487" spans="2:4" x14ac:dyDescent="0.2">
      <c r="B10487" s="2"/>
      <c r="C10487" s="2"/>
      <c r="D10487" s="2"/>
    </row>
    <row r="10488" spans="2:4" x14ac:dyDescent="0.2">
      <c r="B10488" s="2"/>
      <c r="C10488" s="2"/>
      <c r="D10488" s="2"/>
    </row>
    <row r="10489" spans="2:4" x14ac:dyDescent="0.2">
      <c r="B10489" s="2"/>
      <c r="C10489" s="2"/>
      <c r="D10489" s="2"/>
    </row>
    <row r="10490" spans="2:4" x14ac:dyDescent="0.2">
      <c r="B10490" s="2"/>
      <c r="C10490" s="2"/>
      <c r="D10490" s="2"/>
    </row>
    <row r="10491" spans="2:4" x14ac:dyDescent="0.2">
      <c r="B10491" s="2"/>
      <c r="C10491" s="2"/>
      <c r="D10491" s="2"/>
    </row>
    <row r="10492" spans="2:4" x14ac:dyDescent="0.2">
      <c r="B10492" s="2"/>
      <c r="C10492" s="2"/>
      <c r="D10492" s="2"/>
    </row>
    <row r="10493" spans="2:4" x14ac:dyDescent="0.2">
      <c r="B10493" s="2"/>
      <c r="C10493" s="2"/>
      <c r="D10493" s="2"/>
    </row>
    <row r="10494" spans="2:4" x14ac:dyDescent="0.2">
      <c r="B10494" s="2"/>
      <c r="C10494" s="2"/>
      <c r="D10494" s="2"/>
    </row>
    <row r="10495" spans="2:4" x14ac:dyDescent="0.2">
      <c r="B10495" s="2"/>
      <c r="C10495" s="2"/>
      <c r="D10495" s="2"/>
    </row>
    <row r="10496" spans="2:4" x14ac:dyDescent="0.2">
      <c r="B10496" s="2"/>
      <c r="C10496" s="2"/>
      <c r="D10496" s="2"/>
    </row>
    <row r="10497" spans="2:4" x14ac:dyDescent="0.2">
      <c r="B10497" s="2"/>
      <c r="C10497" s="2"/>
      <c r="D10497" s="2"/>
    </row>
    <row r="10498" spans="2:4" x14ac:dyDescent="0.2">
      <c r="B10498" s="2"/>
      <c r="C10498" s="2"/>
      <c r="D10498" s="2"/>
    </row>
    <row r="10499" spans="2:4" x14ac:dyDescent="0.2">
      <c r="B10499" s="2"/>
      <c r="C10499" s="2"/>
      <c r="D10499" s="2"/>
    </row>
    <row r="10500" spans="2:4" x14ac:dyDescent="0.2">
      <c r="B10500" s="2"/>
      <c r="C10500" s="2"/>
      <c r="D10500" s="2"/>
    </row>
    <row r="10501" spans="2:4" x14ac:dyDescent="0.2">
      <c r="B10501" s="2"/>
      <c r="C10501" s="2"/>
      <c r="D10501" s="2"/>
    </row>
    <row r="10502" spans="2:4" x14ac:dyDescent="0.2">
      <c r="B10502" s="2"/>
      <c r="C10502" s="2"/>
      <c r="D10502" s="2"/>
    </row>
    <row r="10503" spans="2:4" x14ac:dyDescent="0.2">
      <c r="B10503" s="2"/>
      <c r="C10503" s="2"/>
      <c r="D10503" s="2"/>
    </row>
    <row r="10504" spans="2:4" x14ac:dyDescent="0.2">
      <c r="B10504" s="2"/>
      <c r="C10504" s="2"/>
      <c r="D10504" s="2"/>
    </row>
    <row r="10505" spans="2:4" x14ac:dyDescent="0.2">
      <c r="B10505" s="2"/>
      <c r="C10505" s="2"/>
      <c r="D10505" s="2"/>
    </row>
    <row r="10506" spans="2:4" x14ac:dyDescent="0.2">
      <c r="B10506" s="2"/>
      <c r="C10506" s="2"/>
      <c r="D10506" s="2"/>
    </row>
    <row r="10507" spans="2:4" x14ac:dyDescent="0.2">
      <c r="B10507" s="2"/>
      <c r="C10507" s="2"/>
      <c r="D10507" s="2"/>
    </row>
    <row r="10508" spans="2:4" x14ac:dyDescent="0.2">
      <c r="B10508" s="2"/>
      <c r="C10508" s="2"/>
      <c r="D10508" s="2"/>
    </row>
    <row r="10509" spans="2:4" x14ac:dyDescent="0.2">
      <c r="B10509" s="2"/>
      <c r="C10509" s="2"/>
      <c r="D10509" s="2"/>
    </row>
    <row r="10510" spans="2:4" x14ac:dyDescent="0.2">
      <c r="B10510" s="2"/>
      <c r="C10510" s="2"/>
      <c r="D10510" s="2"/>
    </row>
    <row r="10511" spans="2:4" x14ac:dyDescent="0.2">
      <c r="B10511" s="2"/>
      <c r="C10511" s="2"/>
      <c r="D10511" s="2"/>
    </row>
    <row r="10512" spans="2:4" x14ac:dyDescent="0.2">
      <c r="B10512" s="2"/>
      <c r="C10512" s="2"/>
      <c r="D10512" s="2"/>
    </row>
    <row r="10513" spans="2:4" x14ac:dyDescent="0.2">
      <c r="B10513" s="2"/>
      <c r="C10513" s="2"/>
      <c r="D10513" s="2"/>
    </row>
    <row r="10514" spans="2:4" x14ac:dyDescent="0.2">
      <c r="B10514" s="2"/>
      <c r="C10514" s="2"/>
      <c r="D10514" s="2"/>
    </row>
    <row r="10515" spans="2:4" x14ac:dyDescent="0.2">
      <c r="B10515" s="2"/>
      <c r="C10515" s="2"/>
      <c r="D10515" s="2"/>
    </row>
    <row r="10516" spans="2:4" x14ac:dyDescent="0.2">
      <c r="B10516" s="2"/>
      <c r="C10516" s="2"/>
      <c r="D10516" s="2"/>
    </row>
    <row r="10517" spans="2:4" x14ac:dyDescent="0.2">
      <c r="B10517" s="2"/>
      <c r="C10517" s="2"/>
      <c r="D10517" s="2"/>
    </row>
    <row r="10518" spans="2:4" x14ac:dyDescent="0.2">
      <c r="B10518" s="2"/>
      <c r="C10518" s="2"/>
      <c r="D10518" s="2"/>
    </row>
    <row r="10519" spans="2:4" x14ac:dyDescent="0.2">
      <c r="B10519" s="2"/>
      <c r="C10519" s="2"/>
      <c r="D10519" s="2"/>
    </row>
    <row r="10520" spans="2:4" x14ac:dyDescent="0.2">
      <c r="B10520" s="2"/>
      <c r="C10520" s="2"/>
      <c r="D10520" s="2"/>
    </row>
    <row r="10521" spans="2:4" x14ac:dyDescent="0.2">
      <c r="B10521" s="2"/>
      <c r="C10521" s="2"/>
      <c r="D10521" s="2"/>
    </row>
    <row r="10522" spans="2:4" x14ac:dyDescent="0.2">
      <c r="B10522" s="2"/>
      <c r="C10522" s="2"/>
      <c r="D10522" s="2"/>
    </row>
    <row r="10523" spans="2:4" x14ac:dyDescent="0.2">
      <c r="B10523" s="2"/>
      <c r="C10523" s="2"/>
      <c r="D10523" s="2"/>
    </row>
    <row r="10524" spans="2:4" x14ac:dyDescent="0.2">
      <c r="B10524" s="2"/>
      <c r="C10524" s="2"/>
      <c r="D10524" s="2"/>
    </row>
    <row r="10525" spans="2:4" x14ac:dyDescent="0.2">
      <c r="B10525" s="2"/>
      <c r="C10525" s="2"/>
      <c r="D10525" s="2"/>
    </row>
    <row r="10526" spans="2:4" x14ac:dyDescent="0.2">
      <c r="B10526" s="2"/>
      <c r="C10526" s="2"/>
      <c r="D10526" s="2"/>
    </row>
    <row r="10527" spans="2:4" x14ac:dyDescent="0.2">
      <c r="B10527" s="2"/>
      <c r="C10527" s="2"/>
      <c r="D10527" s="2"/>
    </row>
    <row r="10528" spans="2:4" x14ac:dyDescent="0.2">
      <c r="B10528" s="2"/>
      <c r="C10528" s="2"/>
      <c r="D10528" s="2"/>
    </row>
    <row r="10529" spans="2:4" x14ac:dyDescent="0.2">
      <c r="B10529" s="2"/>
      <c r="C10529" s="2"/>
      <c r="D10529" s="2"/>
    </row>
    <row r="10530" spans="2:4" x14ac:dyDescent="0.2">
      <c r="B10530" s="2"/>
      <c r="C10530" s="2"/>
      <c r="D10530" s="2"/>
    </row>
    <row r="10531" spans="2:4" x14ac:dyDescent="0.2">
      <c r="B10531" s="2"/>
      <c r="C10531" s="2"/>
      <c r="D10531" s="2"/>
    </row>
    <row r="10532" spans="2:4" x14ac:dyDescent="0.2">
      <c r="B10532" s="2"/>
      <c r="C10532" s="2"/>
      <c r="D10532" s="2"/>
    </row>
    <row r="10533" spans="2:4" x14ac:dyDescent="0.2">
      <c r="B10533" s="2"/>
      <c r="C10533" s="2"/>
      <c r="D10533" s="2"/>
    </row>
    <row r="10534" spans="2:4" x14ac:dyDescent="0.2">
      <c r="B10534" s="2"/>
      <c r="C10534" s="2"/>
      <c r="D10534" s="2"/>
    </row>
    <row r="10535" spans="2:4" x14ac:dyDescent="0.2">
      <c r="B10535" s="2"/>
      <c r="C10535" s="2"/>
      <c r="D10535" s="2"/>
    </row>
    <row r="10536" spans="2:4" x14ac:dyDescent="0.2">
      <c r="B10536" s="2"/>
      <c r="C10536" s="2"/>
      <c r="D10536" s="2"/>
    </row>
    <row r="10537" spans="2:4" x14ac:dyDescent="0.2">
      <c r="B10537" s="2"/>
      <c r="C10537" s="2"/>
      <c r="D10537" s="2"/>
    </row>
    <row r="10538" spans="2:4" x14ac:dyDescent="0.2">
      <c r="B10538" s="2"/>
      <c r="C10538" s="2"/>
      <c r="D10538" s="2"/>
    </row>
    <row r="10539" spans="2:4" x14ac:dyDescent="0.2">
      <c r="B10539" s="2"/>
      <c r="C10539" s="2"/>
      <c r="D10539" s="2"/>
    </row>
    <row r="10540" spans="2:4" x14ac:dyDescent="0.2">
      <c r="B10540" s="2"/>
      <c r="C10540" s="2"/>
      <c r="D10540" s="2"/>
    </row>
    <row r="10541" spans="2:4" x14ac:dyDescent="0.2">
      <c r="B10541" s="2"/>
      <c r="C10541" s="2"/>
      <c r="D10541" s="2"/>
    </row>
    <row r="10542" spans="2:4" x14ac:dyDescent="0.2">
      <c r="B10542" s="2"/>
      <c r="C10542" s="2"/>
      <c r="D10542" s="2"/>
    </row>
    <row r="10543" spans="2:4" x14ac:dyDescent="0.2">
      <c r="B10543" s="2"/>
      <c r="C10543" s="2"/>
      <c r="D10543" s="2"/>
    </row>
    <row r="10544" spans="2:4" x14ac:dyDescent="0.2">
      <c r="B10544" s="2"/>
      <c r="C10544" s="2"/>
      <c r="D10544" s="2"/>
    </row>
    <row r="10545" spans="2:4" x14ac:dyDescent="0.2">
      <c r="B10545" s="2"/>
      <c r="C10545" s="2"/>
      <c r="D10545" s="2"/>
    </row>
    <row r="10546" spans="2:4" x14ac:dyDescent="0.2">
      <c r="B10546" s="2"/>
      <c r="C10546" s="2"/>
      <c r="D10546" s="2"/>
    </row>
    <row r="10547" spans="2:4" x14ac:dyDescent="0.2">
      <c r="B10547" s="2"/>
      <c r="C10547" s="2"/>
      <c r="D10547" s="2"/>
    </row>
    <row r="10548" spans="2:4" x14ac:dyDescent="0.2">
      <c r="B10548" s="2"/>
      <c r="C10548" s="2"/>
      <c r="D10548" s="2"/>
    </row>
    <row r="10549" spans="2:4" x14ac:dyDescent="0.2">
      <c r="B10549" s="2"/>
      <c r="C10549" s="2"/>
      <c r="D10549" s="2"/>
    </row>
    <row r="10550" spans="2:4" x14ac:dyDescent="0.2">
      <c r="B10550" s="2"/>
      <c r="C10550" s="2"/>
      <c r="D10550" s="2"/>
    </row>
    <row r="10551" spans="2:4" x14ac:dyDescent="0.2">
      <c r="B10551" s="2"/>
      <c r="C10551" s="2"/>
      <c r="D10551" s="2"/>
    </row>
    <row r="10552" spans="2:4" x14ac:dyDescent="0.2">
      <c r="B10552" s="2"/>
      <c r="C10552" s="2"/>
      <c r="D10552" s="2"/>
    </row>
    <row r="10553" spans="2:4" x14ac:dyDescent="0.2">
      <c r="B10553" s="2"/>
      <c r="C10553" s="2"/>
      <c r="D10553" s="2"/>
    </row>
    <row r="10554" spans="2:4" x14ac:dyDescent="0.2">
      <c r="B10554" s="2"/>
      <c r="C10554" s="2"/>
      <c r="D10554" s="2"/>
    </row>
    <row r="10555" spans="2:4" x14ac:dyDescent="0.2">
      <c r="B10555" s="2"/>
      <c r="C10555" s="2"/>
      <c r="D10555" s="2"/>
    </row>
    <row r="10556" spans="2:4" x14ac:dyDescent="0.2">
      <c r="B10556" s="2"/>
      <c r="C10556" s="2"/>
      <c r="D10556" s="2"/>
    </row>
    <row r="10557" spans="2:4" x14ac:dyDescent="0.2">
      <c r="B10557" s="2"/>
      <c r="C10557" s="2"/>
      <c r="D10557" s="2"/>
    </row>
    <row r="10558" spans="2:4" x14ac:dyDescent="0.2">
      <c r="B10558" s="2"/>
      <c r="C10558" s="2"/>
      <c r="D10558" s="2"/>
    </row>
    <row r="10559" spans="2:4" x14ac:dyDescent="0.2">
      <c r="B10559" s="2"/>
      <c r="C10559" s="2"/>
      <c r="D10559" s="2"/>
    </row>
    <row r="10560" spans="2:4" x14ac:dyDescent="0.2">
      <c r="B10560" s="2"/>
      <c r="C10560" s="2"/>
      <c r="D10560" s="2"/>
    </row>
    <row r="10561" spans="2:4" x14ac:dyDescent="0.2">
      <c r="B10561" s="2"/>
      <c r="C10561" s="2"/>
      <c r="D10561" s="2"/>
    </row>
    <row r="10562" spans="2:4" x14ac:dyDescent="0.2">
      <c r="B10562" s="2"/>
      <c r="C10562" s="2"/>
      <c r="D10562" s="2"/>
    </row>
    <row r="10563" spans="2:4" x14ac:dyDescent="0.2">
      <c r="B10563" s="2"/>
      <c r="C10563" s="2"/>
      <c r="D10563" s="2"/>
    </row>
    <row r="10564" spans="2:4" x14ac:dyDescent="0.2">
      <c r="B10564" s="2"/>
      <c r="C10564" s="2"/>
      <c r="D10564" s="2"/>
    </row>
    <row r="10565" spans="2:4" x14ac:dyDescent="0.2">
      <c r="B10565" s="2"/>
      <c r="C10565" s="2"/>
      <c r="D10565" s="2"/>
    </row>
    <row r="10566" spans="2:4" x14ac:dyDescent="0.2">
      <c r="B10566" s="2"/>
      <c r="C10566" s="2"/>
      <c r="D10566" s="2"/>
    </row>
    <row r="10567" spans="2:4" x14ac:dyDescent="0.2">
      <c r="B10567" s="2"/>
      <c r="C10567" s="2"/>
      <c r="D10567" s="2"/>
    </row>
    <row r="10568" spans="2:4" x14ac:dyDescent="0.2">
      <c r="B10568" s="2"/>
      <c r="C10568" s="2"/>
      <c r="D10568" s="2"/>
    </row>
    <row r="10569" spans="2:4" x14ac:dyDescent="0.2">
      <c r="B10569" s="2"/>
      <c r="C10569" s="2"/>
      <c r="D10569" s="2"/>
    </row>
    <row r="10570" spans="2:4" x14ac:dyDescent="0.2">
      <c r="B10570" s="2"/>
      <c r="C10570" s="2"/>
      <c r="D10570" s="2"/>
    </row>
    <row r="10571" spans="2:4" x14ac:dyDescent="0.2">
      <c r="B10571" s="2"/>
      <c r="C10571" s="2"/>
      <c r="D10571" s="2"/>
    </row>
    <row r="10572" spans="2:4" x14ac:dyDescent="0.2">
      <c r="B10572" s="2"/>
      <c r="C10572" s="2"/>
      <c r="D10572" s="2"/>
    </row>
    <row r="10573" spans="2:4" x14ac:dyDescent="0.2">
      <c r="B10573" s="2"/>
      <c r="C10573" s="2"/>
      <c r="D10573" s="2"/>
    </row>
    <row r="10574" spans="2:4" x14ac:dyDescent="0.2">
      <c r="B10574" s="2"/>
      <c r="C10574" s="2"/>
      <c r="D10574" s="2"/>
    </row>
    <row r="10575" spans="2:4" x14ac:dyDescent="0.2">
      <c r="B10575" s="2"/>
      <c r="C10575" s="2"/>
      <c r="D10575" s="2"/>
    </row>
    <row r="10576" spans="2:4" x14ac:dyDescent="0.2">
      <c r="B10576" s="2"/>
      <c r="C10576" s="2"/>
      <c r="D10576" s="2"/>
    </row>
    <row r="10577" spans="2:4" x14ac:dyDescent="0.2">
      <c r="B10577" s="2"/>
      <c r="C10577" s="2"/>
      <c r="D10577" s="2"/>
    </row>
    <row r="10578" spans="2:4" x14ac:dyDescent="0.2">
      <c r="B10578" s="2"/>
      <c r="C10578" s="2"/>
      <c r="D10578" s="2"/>
    </row>
    <row r="10579" spans="2:4" x14ac:dyDescent="0.2">
      <c r="B10579" s="2"/>
      <c r="C10579" s="2"/>
      <c r="D10579" s="2"/>
    </row>
    <row r="10580" spans="2:4" x14ac:dyDescent="0.2">
      <c r="B10580" s="2"/>
      <c r="C10580" s="2"/>
      <c r="D10580" s="2"/>
    </row>
    <row r="10581" spans="2:4" x14ac:dyDescent="0.2">
      <c r="B10581" s="2"/>
      <c r="C10581" s="2"/>
      <c r="D10581" s="2"/>
    </row>
    <row r="10582" spans="2:4" x14ac:dyDescent="0.2">
      <c r="B10582" s="2"/>
      <c r="C10582" s="2"/>
      <c r="D10582" s="2"/>
    </row>
    <row r="10583" spans="2:4" x14ac:dyDescent="0.2">
      <c r="B10583" s="2"/>
      <c r="C10583" s="2"/>
      <c r="D10583" s="2"/>
    </row>
    <row r="10584" spans="2:4" x14ac:dyDescent="0.2">
      <c r="B10584" s="2"/>
      <c r="C10584" s="2"/>
      <c r="D10584" s="2"/>
    </row>
    <row r="10585" spans="2:4" x14ac:dyDescent="0.2">
      <c r="B10585" s="2"/>
      <c r="C10585" s="2"/>
      <c r="D10585" s="2"/>
    </row>
    <row r="10586" spans="2:4" x14ac:dyDescent="0.2">
      <c r="B10586" s="2"/>
      <c r="C10586" s="2"/>
      <c r="D10586" s="2"/>
    </row>
    <row r="10587" spans="2:4" x14ac:dyDescent="0.2">
      <c r="B10587" s="2"/>
      <c r="C10587" s="2"/>
      <c r="D10587" s="2"/>
    </row>
    <row r="10588" spans="2:4" x14ac:dyDescent="0.2">
      <c r="B10588" s="2"/>
      <c r="C10588" s="2"/>
      <c r="D10588" s="2"/>
    </row>
    <row r="10589" spans="2:4" x14ac:dyDescent="0.2">
      <c r="B10589" s="2"/>
      <c r="C10589" s="2"/>
      <c r="D10589" s="2"/>
    </row>
    <row r="10590" spans="2:4" x14ac:dyDescent="0.2">
      <c r="B10590" s="2"/>
      <c r="C10590" s="2"/>
      <c r="D10590" s="2"/>
    </row>
    <row r="10591" spans="2:4" x14ac:dyDescent="0.2">
      <c r="B10591" s="2"/>
      <c r="C10591" s="2"/>
      <c r="D10591" s="2"/>
    </row>
    <row r="10592" spans="2:4" x14ac:dyDescent="0.2">
      <c r="B10592" s="2"/>
      <c r="C10592" s="2"/>
      <c r="D10592" s="2"/>
    </row>
    <row r="10593" spans="2:4" x14ac:dyDescent="0.2">
      <c r="B10593" s="2"/>
      <c r="C10593" s="2"/>
      <c r="D10593" s="2"/>
    </row>
    <row r="10594" spans="2:4" x14ac:dyDescent="0.2">
      <c r="B10594" s="2"/>
      <c r="C10594" s="2"/>
      <c r="D10594" s="2"/>
    </row>
    <row r="10595" spans="2:4" x14ac:dyDescent="0.2">
      <c r="B10595" s="2"/>
      <c r="C10595" s="2"/>
      <c r="D10595" s="2"/>
    </row>
    <row r="10596" spans="2:4" x14ac:dyDescent="0.2">
      <c r="B10596" s="2"/>
      <c r="C10596" s="2"/>
      <c r="D10596" s="2"/>
    </row>
    <row r="10597" spans="2:4" x14ac:dyDescent="0.2">
      <c r="B10597" s="2"/>
      <c r="C10597" s="2"/>
      <c r="D10597" s="2"/>
    </row>
    <row r="10598" spans="2:4" x14ac:dyDescent="0.2">
      <c r="B10598" s="2"/>
      <c r="C10598" s="2"/>
      <c r="D10598" s="2"/>
    </row>
    <row r="10599" spans="2:4" x14ac:dyDescent="0.2">
      <c r="B10599" s="2"/>
      <c r="C10599" s="2"/>
      <c r="D10599" s="2"/>
    </row>
    <row r="10600" spans="2:4" x14ac:dyDescent="0.2">
      <c r="B10600" s="2"/>
      <c r="C10600" s="2"/>
      <c r="D10600" s="2"/>
    </row>
    <row r="10601" spans="2:4" x14ac:dyDescent="0.2">
      <c r="B10601" s="2"/>
      <c r="C10601" s="2"/>
      <c r="D10601" s="2"/>
    </row>
    <row r="10602" spans="2:4" x14ac:dyDescent="0.2">
      <c r="B10602" s="2"/>
      <c r="C10602" s="2"/>
      <c r="D10602" s="2"/>
    </row>
    <row r="10603" spans="2:4" x14ac:dyDescent="0.2">
      <c r="B10603" s="2"/>
      <c r="C10603" s="2"/>
      <c r="D10603" s="2"/>
    </row>
    <row r="10604" spans="2:4" x14ac:dyDescent="0.2">
      <c r="B10604" s="2"/>
      <c r="C10604" s="2"/>
      <c r="D10604" s="2"/>
    </row>
    <row r="10605" spans="2:4" x14ac:dyDescent="0.2">
      <c r="B10605" s="2"/>
      <c r="C10605" s="2"/>
      <c r="D10605" s="2"/>
    </row>
    <row r="10606" spans="2:4" x14ac:dyDescent="0.2">
      <c r="B10606" s="2"/>
      <c r="C10606" s="2"/>
      <c r="D10606" s="2"/>
    </row>
    <row r="10607" spans="2:4" x14ac:dyDescent="0.2">
      <c r="B10607" s="2"/>
      <c r="C10607" s="2"/>
      <c r="D10607" s="2"/>
    </row>
    <row r="10608" spans="2:4" x14ac:dyDescent="0.2">
      <c r="B10608" s="2"/>
      <c r="C10608" s="2"/>
      <c r="D10608" s="2"/>
    </row>
    <row r="10609" spans="2:4" x14ac:dyDescent="0.2">
      <c r="B10609" s="2"/>
      <c r="C10609" s="2"/>
      <c r="D10609" s="2"/>
    </row>
    <row r="10610" spans="2:4" x14ac:dyDescent="0.2">
      <c r="B10610" s="2"/>
      <c r="C10610" s="2"/>
      <c r="D10610" s="2"/>
    </row>
    <row r="10611" spans="2:4" x14ac:dyDescent="0.2">
      <c r="B10611" s="2"/>
      <c r="C10611" s="2"/>
      <c r="D10611" s="2"/>
    </row>
    <row r="10612" spans="2:4" x14ac:dyDescent="0.2">
      <c r="B10612" s="2"/>
      <c r="C10612" s="2"/>
      <c r="D10612" s="2"/>
    </row>
    <row r="10613" spans="2:4" x14ac:dyDescent="0.2">
      <c r="B10613" s="2"/>
      <c r="C10613" s="2"/>
      <c r="D10613" s="2"/>
    </row>
    <row r="10614" spans="2:4" x14ac:dyDescent="0.2">
      <c r="B10614" s="2"/>
      <c r="C10614" s="2"/>
      <c r="D10614" s="2"/>
    </row>
    <row r="10615" spans="2:4" x14ac:dyDescent="0.2">
      <c r="B10615" s="2"/>
      <c r="C10615" s="2"/>
      <c r="D10615" s="2"/>
    </row>
    <row r="10616" spans="2:4" x14ac:dyDescent="0.2">
      <c r="B10616" s="2"/>
      <c r="C10616" s="2"/>
      <c r="D10616" s="2"/>
    </row>
    <row r="10617" spans="2:4" x14ac:dyDescent="0.2">
      <c r="B10617" s="2"/>
      <c r="C10617" s="2"/>
      <c r="D10617" s="2"/>
    </row>
    <row r="10618" spans="2:4" x14ac:dyDescent="0.2">
      <c r="B10618" s="2"/>
      <c r="C10618" s="2"/>
      <c r="D10618" s="2"/>
    </row>
    <row r="10619" spans="2:4" x14ac:dyDescent="0.2">
      <c r="B10619" s="2"/>
      <c r="C10619" s="2"/>
      <c r="D10619" s="2"/>
    </row>
    <row r="10620" spans="2:4" x14ac:dyDescent="0.2">
      <c r="B10620" s="2"/>
      <c r="C10620" s="2"/>
      <c r="D10620" s="2"/>
    </row>
    <row r="10621" spans="2:4" x14ac:dyDescent="0.2">
      <c r="B10621" s="2"/>
      <c r="C10621" s="2"/>
      <c r="D10621" s="2"/>
    </row>
    <row r="10622" spans="2:4" x14ac:dyDescent="0.2">
      <c r="B10622" s="2"/>
      <c r="C10622" s="2"/>
      <c r="D10622" s="2"/>
    </row>
    <row r="10623" spans="2:4" x14ac:dyDescent="0.2">
      <c r="B10623" s="2"/>
      <c r="C10623" s="2"/>
      <c r="D10623" s="2"/>
    </row>
    <row r="10624" spans="2:4" x14ac:dyDescent="0.2">
      <c r="B10624" s="2"/>
      <c r="C10624" s="2"/>
      <c r="D10624" s="2"/>
    </row>
    <row r="10625" spans="2:4" x14ac:dyDescent="0.2">
      <c r="B10625" s="2"/>
      <c r="C10625" s="2"/>
      <c r="D10625" s="2"/>
    </row>
    <row r="10626" spans="2:4" x14ac:dyDescent="0.2">
      <c r="B10626" s="2"/>
      <c r="C10626" s="2"/>
      <c r="D10626" s="2"/>
    </row>
    <row r="10627" spans="2:4" x14ac:dyDescent="0.2">
      <c r="B10627" s="2"/>
      <c r="C10627" s="2"/>
      <c r="D10627" s="2"/>
    </row>
    <row r="10628" spans="2:4" x14ac:dyDescent="0.2">
      <c r="B10628" s="2"/>
      <c r="C10628" s="2"/>
      <c r="D10628" s="2"/>
    </row>
    <row r="10629" spans="2:4" x14ac:dyDescent="0.2">
      <c r="B10629" s="2"/>
      <c r="C10629" s="2"/>
      <c r="D10629" s="2"/>
    </row>
    <row r="10630" spans="2:4" x14ac:dyDescent="0.2">
      <c r="B10630" s="2"/>
      <c r="C10630" s="2"/>
      <c r="D10630" s="2"/>
    </row>
    <row r="10631" spans="2:4" x14ac:dyDescent="0.2">
      <c r="B10631" s="2"/>
      <c r="C10631" s="2"/>
      <c r="D10631" s="2"/>
    </row>
    <row r="10632" spans="2:4" x14ac:dyDescent="0.2">
      <c r="B10632" s="2"/>
      <c r="C10632" s="2"/>
      <c r="D10632" s="2"/>
    </row>
    <row r="10633" spans="2:4" x14ac:dyDescent="0.2">
      <c r="B10633" s="2"/>
      <c r="C10633" s="2"/>
      <c r="D10633" s="2"/>
    </row>
    <row r="10634" spans="2:4" x14ac:dyDescent="0.2">
      <c r="B10634" s="2"/>
      <c r="C10634" s="2"/>
      <c r="D10634" s="2"/>
    </row>
    <row r="10635" spans="2:4" x14ac:dyDescent="0.2">
      <c r="B10635" s="2"/>
      <c r="C10635" s="2"/>
      <c r="D10635" s="2"/>
    </row>
    <row r="10636" spans="2:4" x14ac:dyDescent="0.2">
      <c r="B10636" s="2"/>
      <c r="C10636" s="2"/>
      <c r="D10636" s="2"/>
    </row>
    <row r="10637" spans="2:4" x14ac:dyDescent="0.2">
      <c r="B10637" s="2"/>
      <c r="C10637" s="2"/>
      <c r="D10637" s="2"/>
    </row>
    <row r="10638" spans="2:4" x14ac:dyDescent="0.2">
      <c r="B10638" s="2"/>
      <c r="C10638" s="2"/>
      <c r="D10638" s="2"/>
    </row>
    <row r="10639" spans="2:4" x14ac:dyDescent="0.2">
      <c r="B10639" s="2"/>
      <c r="C10639" s="2"/>
      <c r="D10639" s="2"/>
    </row>
    <row r="10640" spans="2:4" x14ac:dyDescent="0.2">
      <c r="B10640" s="2"/>
      <c r="C10640" s="2"/>
      <c r="D10640" s="2"/>
    </row>
    <row r="10641" spans="2:4" x14ac:dyDescent="0.2">
      <c r="B10641" s="2"/>
      <c r="C10641" s="2"/>
      <c r="D10641" s="2"/>
    </row>
    <row r="10642" spans="2:4" x14ac:dyDescent="0.2">
      <c r="B10642" s="2"/>
      <c r="C10642" s="2"/>
      <c r="D10642" s="2"/>
    </row>
    <row r="10643" spans="2:4" x14ac:dyDescent="0.2">
      <c r="B10643" s="2"/>
      <c r="C10643" s="2"/>
      <c r="D10643" s="2"/>
    </row>
    <row r="10644" spans="2:4" x14ac:dyDescent="0.2">
      <c r="B10644" s="2"/>
      <c r="C10644" s="2"/>
      <c r="D10644" s="2"/>
    </row>
    <row r="10645" spans="2:4" x14ac:dyDescent="0.2">
      <c r="B10645" s="2"/>
      <c r="C10645" s="2"/>
      <c r="D10645" s="2"/>
    </row>
    <row r="10646" spans="2:4" x14ac:dyDescent="0.2">
      <c r="B10646" s="2"/>
      <c r="C10646" s="2"/>
      <c r="D10646" s="2"/>
    </row>
    <row r="10647" spans="2:4" x14ac:dyDescent="0.2">
      <c r="B10647" s="2"/>
      <c r="C10647" s="2"/>
      <c r="D10647" s="2"/>
    </row>
    <row r="10648" spans="2:4" x14ac:dyDescent="0.2">
      <c r="B10648" s="2"/>
      <c r="C10648" s="2"/>
      <c r="D10648" s="2"/>
    </row>
    <row r="10649" spans="2:4" x14ac:dyDescent="0.2">
      <c r="B10649" s="2"/>
      <c r="C10649" s="2"/>
      <c r="D10649" s="2"/>
    </row>
    <row r="10650" spans="2:4" x14ac:dyDescent="0.2">
      <c r="B10650" s="2"/>
      <c r="C10650" s="2"/>
      <c r="D10650" s="2"/>
    </row>
    <row r="10651" spans="2:4" x14ac:dyDescent="0.2">
      <c r="B10651" s="2"/>
      <c r="C10651" s="2"/>
      <c r="D10651" s="2"/>
    </row>
    <row r="10652" spans="2:4" x14ac:dyDescent="0.2">
      <c r="B10652" s="2"/>
      <c r="C10652" s="2"/>
      <c r="D10652" s="2"/>
    </row>
    <row r="10653" spans="2:4" x14ac:dyDescent="0.2">
      <c r="B10653" s="2"/>
      <c r="C10653" s="2"/>
      <c r="D10653" s="2"/>
    </row>
    <row r="10654" spans="2:4" x14ac:dyDescent="0.2">
      <c r="B10654" s="2"/>
      <c r="C10654" s="2"/>
      <c r="D10654" s="2"/>
    </row>
    <row r="10655" spans="2:4" x14ac:dyDescent="0.2">
      <c r="B10655" s="2"/>
      <c r="C10655" s="2"/>
      <c r="D10655" s="2"/>
    </row>
    <row r="10656" spans="2:4" x14ac:dyDescent="0.2">
      <c r="B10656" s="2"/>
      <c r="C10656" s="2"/>
      <c r="D10656" s="2"/>
    </row>
    <row r="10657" spans="2:4" x14ac:dyDescent="0.2">
      <c r="B10657" s="2"/>
      <c r="C10657" s="2"/>
      <c r="D10657" s="2"/>
    </row>
    <row r="10658" spans="2:4" x14ac:dyDescent="0.2">
      <c r="B10658" s="2"/>
      <c r="C10658" s="2"/>
      <c r="D10658" s="2"/>
    </row>
    <row r="10659" spans="2:4" x14ac:dyDescent="0.2">
      <c r="B10659" s="2"/>
      <c r="C10659" s="2"/>
      <c r="D10659" s="2"/>
    </row>
    <row r="10660" spans="2:4" x14ac:dyDescent="0.2">
      <c r="B10660" s="2"/>
      <c r="C10660" s="2"/>
      <c r="D10660" s="2"/>
    </row>
    <row r="10661" spans="2:4" x14ac:dyDescent="0.2">
      <c r="B10661" s="2"/>
      <c r="C10661" s="2"/>
      <c r="D10661" s="2"/>
    </row>
    <row r="10662" spans="2:4" x14ac:dyDescent="0.2">
      <c r="B10662" s="2"/>
      <c r="C10662" s="2"/>
      <c r="D10662" s="2"/>
    </row>
    <row r="10663" spans="2:4" x14ac:dyDescent="0.2">
      <c r="B10663" s="2"/>
      <c r="C10663" s="2"/>
      <c r="D10663" s="2"/>
    </row>
    <row r="10664" spans="2:4" x14ac:dyDescent="0.2">
      <c r="B10664" s="2"/>
      <c r="C10664" s="2"/>
      <c r="D10664" s="2"/>
    </row>
    <row r="10665" spans="2:4" x14ac:dyDescent="0.2">
      <c r="B10665" s="2"/>
      <c r="C10665" s="2"/>
      <c r="D10665" s="2"/>
    </row>
    <row r="10666" spans="2:4" x14ac:dyDescent="0.2">
      <c r="B10666" s="2"/>
      <c r="C10666" s="2"/>
      <c r="D10666" s="2"/>
    </row>
    <row r="10667" spans="2:4" x14ac:dyDescent="0.2">
      <c r="B10667" s="2"/>
      <c r="C10667" s="2"/>
      <c r="D10667" s="2"/>
    </row>
    <row r="10668" spans="2:4" x14ac:dyDescent="0.2">
      <c r="B10668" s="2"/>
      <c r="C10668" s="2"/>
      <c r="D10668" s="2"/>
    </row>
    <row r="10669" spans="2:4" x14ac:dyDescent="0.2">
      <c r="B10669" s="2"/>
      <c r="C10669" s="2"/>
      <c r="D10669" s="2"/>
    </row>
    <row r="10670" spans="2:4" x14ac:dyDescent="0.2">
      <c r="B10670" s="2"/>
      <c r="C10670" s="2"/>
      <c r="D10670" s="2"/>
    </row>
    <row r="10671" spans="2:4" x14ac:dyDescent="0.2">
      <c r="B10671" s="2"/>
      <c r="C10671" s="2"/>
      <c r="D10671" s="2"/>
    </row>
    <row r="10672" spans="2:4" x14ac:dyDescent="0.2">
      <c r="B10672" s="2"/>
      <c r="C10672" s="2"/>
      <c r="D10672" s="2"/>
    </row>
    <row r="10673" spans="2:4" x14ac:dyDescent="0.2">
      <c r="B10673" s="2"/>
      <c r="C10673" s="2"/>
      <c r="D10673" s="2"/>
    </row>
    <row r="10674" spans="2:4" x14ac:dyDescent="0.2">
      <c r="B10674" s="2"/>
      <c r="C10674" s="2"/>
      <c r="D10674" s="2"/>
    </row>
    <row r="10675" spans="2:4" x14ac:dyDescent="0.2">
      <c r="B10675" s="2"/>
      <c r="C10675" s="2"/>
      <c r="D10675" s="2"/>
    </row>
    <row r="10676" spans="2:4" x14ac:dyDescent="0.2">
      <c r="B10676" s="2"/>
      <c r="C10676" s="2"/>
      <c r="D10676" s="2"/>
    </row>
    <row r="10677" spans="2:4" x14ac:dyDescent="0.2">
      <c r="B10677" s="2"/>
      <c r="C10677" s="2"/>
      <c r="D10677" s="2"/>
    </row>
    <row r="10678" spans="2:4" x14ac:dyDescent="0.2">
      <c r="B10678" s="2"/>
      <c r="C10678" s="2"/>
      <c r="D10678" s="2"/>
    </row>
    <row r="10679" spans="2:4" x14ac:dyDescent="0.2">
      <c r="B10679" s="2"/>
      <c r="C10679" s="2"/>
      <c r="D10679" s="2"/>
    </row>
    <row r="10680" spans="2:4" x14ac:dyDescent="0.2">
      <c r="B10680" s="2"/>
      <c r="C10680" s="2"/>
      <c r="D10680" s="2"/>
    </row>
    <row r="10681" spans="2:4" x14ac:dyDescent="0.2">
      <c r="B10681" s="2"/>
      <c r="C10681" s="2"/>
      <c r="D10681" s="2"/>
    </row>
    <row r="10682" spans="2:4" x14ac:dyDescent="0.2">
      <c r="B10682" s="2"/>
      <c r="C10682" s="2"/>
      <c r="D10682" s="2"/>
    </row>
    <row r="10683" spans="2:4" x14ac:dyDescent="0.2">
      <c r="B10683" s="2"/>
      <c r="C10683" s="2"/>
      <c r="D10683" s="2"/>
    </row>
    <row r="10684" spans="2:4" x14ac:dyDescent="0.2">
      <c r="B10684" s="2"/>
      <c r="C10684" s="2"/>
      <c r="D10684" s="2"/>
    </row>
    <row r="10685" spans="2:4" x14ac:dyDescent="0.2">
      <c r="B10685" s="2"/>
      <c r="C10685" s="2"/>
      <c r="D10685" s="2"/>
    </row>
    <row r="10686" spans="2:4" x14ac:dyDescent="0.2">
      <c r="B10686" s="2"/>
      <c r="C10686" s="2"/>
      <c r="D10686" s="2"/>
    </row>
    <row r="10687" spans="2:4" x14ac:dyDescent="0.2">
      <c r="B10687" s="2"/>
      <c r="C10687" s="2"/>
      <c r="D10687" s="2"/>
    </row>
    <row r="10688" spans="2:4" x14ac:dyDescent="0.2">
      <c r="B10688" s="2"/>
      <c r="C10688" s="2"/>
      <c r="D10688" s="2"/>
    </row>
    <row r="10689" spans="2:4" x14ac:dyDescent="0.2">
      <c r="B10689" s="2"/>
      <c r="C10689" s="2"/>
      <c r="D10689" s="2"/>
    </row>
    <row r="10690" spans="2:4" x14ac:dyDescent="0.2">
      <c r="B10690" s="2"/>
      <c r="C10690" s="2"/>
      <c r="D10690" s="2"/>
    </row>
    <row r="10691" spans="2:4" x14ac:dyDescent="0.2">
      <c r="B10691" s="2"/>
      <c r="C10691" s="2"/>
      <c r="D10691" s="2"/>
    </row>
    <row r="10692" spans="2:4" x14ac:dyDescent="0.2">
      <c r="B10692" s="2"/>
      <c r="C10692" s="2"/>
      <c r="D10692" s="2"/>
    </row>
    <row r="10693" spans="2:4" x14ac:dyDescent="0.2">
      <c r="B10693" s="2"/>
      <c r="C10693" s="2"/>
      <c r="D10693" s="2"/>
    </row>
    <row r="10694" spans="2:4" x14ac:dyDescent="0.2">
      <c r="B10694" s="2"/>
      <c r="C10694" s="2"/>
      <c r="D10694" s="2"/>
    </row>
    <row r="10695" spans="2:4" x14ac:dyDescent="0.2">
      <c r="B10695" s="2"/>
      <c r="C10695" s="2"/>
      <c r="D10695" s="2"/>
    </row>
    <row r="10696" spans="2:4" x14ac:dyDescent="0.2">
      <c r="B10696" s="2"/>
      <c r="C10696" s="2"/>
      <c r="D10696" s="2"/>
    </row>
    <row r="10697" spans="2:4" x14ac:dyDescent="0.2">
      <c r="B10697" s="2"/>
      <c r="C10697" s="2"/>
      <c r="D10697" s="2"/>
    </row>
    <row r="10698" spans="2:4" x14ac:dyDescent="0.2">
      <c r="B10698" s="2"/>
      <c r="C10698" s="2"/>
      <c r="D10698" s="2"/>
    </row>
    <row r="10699" spans="2:4" x14ac:dyDescent="0.2">
      <c r="B10699" s="2"/>
      <c r="C10699" s="2"/>
      <c r="D10699" s="2"/>
    </row>
    <row r="10700" spans="2:4" x14ac:dyDescent="0.2">
      <c r="B10700" s="2"/>
      <c r="C10700" s="2"/>
      <c r="D10700" s="2"/>
    </row>
    <row r="10701" spans="2:4" x14ac:dyDescent="0.2">
      <c r="B10701" s="2"/>
      <c r="C10701" s="2"/>
      <c r="D10701" s="2"/>
    </row>
    <row r="10702" spans="2:4" x14ac:dyDescent="0.2">
      <c r="B10702" s="2"/>
      <c r="C10702" s="2"/>
      <c r="D10702" s="2"/>
    </row>
    <row r="10703" spans="2:4" x14ac:dyDescent="0.2">
      <c r="B10703" s="2"/>
      <c r="C10703" s="2"/>
      <c r="D10703" s="2"/>
    </row>
    <row r="10704" spans="2:4" x14ac:dyDescent="0.2">
      <c r="B10704" s="2"/>
      <c r="C10704" s="2"/>
      <c r="D10704" s="2"/>
    </row>
    <row r="10705" spans="2:4" x14ac:dyDescent="0.2">
      <c r="B10705" s="2"/>
      <c r="C10705" s="2"/>
      <c r="D10705" s="2"/>
    </row>
    <row r="10706" spans="2:4" x14ac:dyDescent="0.2">
      <c r="B10706" s="2"/>
      <c r="C10706" s="2"/>
      <c r="D10706" s="2"/>
    </row>
    <row r="10707" spans="2:4" x14ac:dyDescent="0.2">
      <c r="B10707" s="2"/>
      <c r="C10707" s="2"/>
      <c r="D10707" s="2"/>
    </row>
    <row r="10708" spans="2:4" x14ac:dyDescent="0.2">
      <c r="B10708" s="2"/>
      <c r="C10708" s="2"/>
      <c r="D10708" s="2"/>
    </row>
    <row r="10709" spans="2:4" x14ac:dyDescent="0.2">
      <c r="B10709" s="2"/>
      <c r="C10709" s="2"/>
      <c r="D10709" s="2"/>
    </row>
    <row r="10710" spans="2:4" x14ac:dyDescent="0.2">
      <c r="B10710" s="2"/>
      <c r="C10710" s="2"/>
      <c r="D10710" s="2"/>
    </row>
    <row r="10711" spans="2:4" x14ac:dyDescent="0.2">
      <c r="B10711" s="2"/>
      <c r="C10711" s="2"/>
      <c r="D10711" s="2"/>
    </row>
    <row r="10712" spans="2:4" x14ac:dyDescent="0.2">
      <c r="B10712" s="2"/>
      <c r="C10712" s="2"/>
      <c r="D10712" s="2"/>
    </row>
    <row r="10713" spans="2:4" x14ac:dyDescent="0.2">
      <c r="B10713" s="2"/>
      <c r="C10713" s="2"/>
      <c r="D10713" s="2"/>
    </row>
    <row r="10714" spans="2:4" x14ac:dyDescent="0.2">
      <c r="B10714" s="2"/>
      <c r="C10714" s="2"/>
      <c r="D10714" s="2"/>
    </row>
    <row r="10715" spans="2:4" x14ac:dyDescent="0.2">
      <c r="B10715" s="2"/>
      <c r="C10715" s="2"/>
      <c r="D10715" s="2"/>
    </row>
    <row r="10716" spans="2:4" x14ac:dyDescent="0.2">
      <c r="B10716" s="2"/>
      <c r="C10716" s="2"/>
      <c r="D10716" s="2"/>
    </row>
    <row r="10717" spans="2:4" x14ac:dyDescent="0.2">
      <c r="B10717" s="2"/>
      <c r="C10717" s="2"/>
      <c r="D10717" s="2"/>
    </row>
    <row r="10718" spans="2:4" x14ac:dyDescent="0.2">
      <c r="B10718" s="2"/>
      <c r="C10718" s="2"/>
      <c r="D10718" s="2"/>
    </row>
    <row r="10719" spans="2:4" x14ac:dyDescent="0.2">
      <c r="B10719" s="2"/>
      <c r="C10719" s="2"/>
      <c r="D10719" s="2"/>
    </row>
    <row r="10720" spans="2:4" x14ac:dyDescent="0.2">
      <c r="B10720" s="2"/>
      <c r="C10720" s="2"/>
      <c r="D10720" s="2"/>
    </row>
    <row r="10721" spans="2:4" x14ac:dyDescent="0.2">
      <c r="B10721" s="2"/>
      <c r="C10721" s="2"/>
      <c r="D10721" s="2"/>
    </row>
    <row r="10722" spans="2:4" x14ac:dyDescent="0.2">
      <c r="B10722" s="2"/>
      <c r="C10722" s="2"/>
      <c r="D10722" s="2"/>
    </row>
    <row r="10723" spans="2:4" x14ac:dyDescent="0.2">
      <c r="B10723" s="2"/>
      <c r="C10723" s="2"/>
      <c r="D10723" s="2"/>
    </row>
    <row r="10724" spans="2:4" x14ac:dyDescent="0.2">
      <c r="B10724" s="2"/>
      <c r="C10724" s="2"/>
      <c r="D10724" s="2"/>
    </row>
    <row r="10725" spans="2:4" x14ac:dyDescent="0.2">
      <c r="B10725" s="2"/>
      <c r="C10725" s="2"/>
      <c r="D10725" s="2"/>
    </row>
    <row r="10726" spans="2:4" x14ac:dyDescent="0.2">
      <c r="B10726" s="2"/>
      <c r="C10726" s="2"/>
      <c r="D10726" s="2"/>
    </row>
    <row r="10727" spans="2:4" x14ac:dyDescent="0.2">
      <c r="B10727" s="2"/>
      <c r="C10727" s="2"/>
      <c r="D10727" s="2"/>
    </row>
    <row r="10728" spans="2:4" x14ac:dyDescent="0.2">
      <c r="B10728" s="2"/>
      <c r="C10728" s="2"/>
      <c r="D10728" s="2"/>
    </row>
    <row r="10729" spans="2:4" x14ac:dyDescent="0.2">
      <c r="B10729" s="2"/>
      <c r="C10729" s="2"/>
      <c r="D10729" s="2"/>
    </row>
    <row r="10730" spans="2:4" x14ac:dyDescent="0.2">
      <c r="B10730" s="2"/>
      <c r="C10730" s="2"/>
      <c r="D10730" s="2"/>
    </row>
    <row r="10731" spans="2:4" x14ac:dyDescent="0.2">
      <c r="B10731" s="2"/>
      <c r="C10731" s="2"/>
      <c r="D10731" s="2"/>
    </row>
    <row r="10732" spans="2:4" x14ac:dyDescent="0.2">
      <c r="B10732" s="2"/>
      <c r="C10732" s="2"/>
      <c r="D10732" s="2"/>
    </row>
    <row r="10733" spans="2:4" x14ac:dyDescent="0.2">
      <c r="B10733" s="2"/>
      <c r="C10733" s="2"/>
      <c r="D10733" s="2"/>
    </row>
    <row r="10734" spans="2:4" x14ac:dyDescent="0.2">
      <c r="B10734" s="2"/>
      <c r="C10734" s="2"/>
      <c r="D10734" s="2"/>
    </row>
    <row r="10735" spans="2:4" x14ac:dyDescent="0.2">
      <c r="B10735" s="2"/>
      <c r="C10735" s="2"/>
      <c r="D10735" s="2"/>
    </row>
    <row r="10736" spans="2:4" x14ac:dyDescent="0.2">
      <c r="B10736" s="2"/>
      <c r="C10736" s="2"/>
      <c r="D10736" s="2"/>
    </row>
    <row r="10737" spans="2:4" x14ac:dyDescent="0.2">
      <c r="B10737" s="2"/>
      <c r="C10737" s="2"/>
      <c r="D10737" s="2"/>
    </row>
    <row r="10738" spans="2:4" x14ac:dyDescent="0.2">
      <c r="B10738" s="2"/>
      <c r="C10738" s="2"/>
      <c r="D10738" s="2"/>
    </row>
    <row r="10739" spans="2:4" x14ac:dyDescent="0.2">
      <c r="B10739" s="2"/>
      <c r="C10739" s="2"/>
      <c r="D10739" s="2"/>
    </row>
    <row r="10740" spans="2:4" x14ac:dyDescent="0.2">
      <c r="B10740" s="2"/>
      <c r="C10740" s="2"/>
      <c r="D10740" s="2"/>
    </row>
    <row r="10741" spans="2:4" x14ac:dyDescent="0.2">
      <c r="B10741" s="2"/>
      <c r="C10741" s="2"/>
      <c r="D10741" s="2"/>
    </row>
    <row r="10742" spans="2:4" x14ac:dyDescent="0.2">
      <c r="B10742" s="2"/>
      <c r="C10742" s="2"/>
      <c r="D10742" s="2"/>
    </row>
    <row r="10743" spans="2:4" x14ac:dyDescent="0.2">
      <c r="B10743" s="2"/>
      <c r="C10743" s="2"/>
      <c r="D10743" s="2"/>
    </row>
    <row r="10744" spans="2:4" x14ac:dyDescent="0.2">
      <c r="B10744" s="2"/>
      <c r="C10744" s="2"/>
      <c r="D10744" s="2"/>
    </row>
    <row r="10745" spans="2:4" x14ac:dyDescent="0.2">
      <c r="B10745" s="2"/>
      <c r="C10745" s="2"/>
      <c r="D10745" s="2"/>
    </row>
    <row r="10746" spans="2:4" x14ac:dyDescent="0.2">
      <c r="B10746" s="2"/>
      <c r="C10746" s="2"/>
      <c r="D10746" s="2"/>
    </row>
    <row r="10747" spans="2:4" x14ac:dyDescent="0.2">
      <c r="B10747" s="2"/>
      <c r="C10747" s="2"/>
      <c r="D10747" s="2"/>
    </row>
    <row r="10748" spans="2:4" x14ac:dyDescent="0.2">
      <c r="B10748" s="2"/>
      <c r="C10748" s="2"/>
      <c r="D10748" s="2"/>
    </row>
    <row r="10749" spans="2:4" x14ac:dyDescent="0.2">
      <c r="B10749" s="2"/>
      <c r="C10749" s="2"/>
      <c r="D10749" s="2"/>
    </row>
    <row r="10750" spans="2:4" x14ac:dyDescent="0.2">
      <c r="B10750" s="2"/>
      <c r="C10750" s="2"/>
      <c r="D10750" s="2"/>
    </row>
    <row r="10751" spans="2:4" x14ac:dyDescent="0.2">
      <c r="B10751" s="2"/>
      <c r="C10751" s="2"/>
      <c r="D10751" s="2"/>
    </row>
    <row r="10752" spans="2:4" x14ac:dyDescent="0.2">
      <c r="B10752" s="2"/>
      <c r="C10752" s="2"/>
      <c r="D10752" s="2"/>
    </row>
    <row r="10753" spans="2:4" x14ac:dyDescent="0.2">
      <c r="B10753" s="2"/>
      <c r="C10753" s="2"/>
      <c r="D10753" s="2"/>
    </row>
    <row r="10754" spans="2:4" x14ac:dyDescent="0.2">
      <c r="B10754" s="2"/>
      <c r="C10754" s="2"/>
      <c r="D10754" s="2"/>
    </row>
    <row r="10755" spans="2:4" x14ac:dyDescent="0.2">
      <c r="B10755" s="2"/>
      <c r="C10755" s="2"/>
      <c r="D10755" s="2"/>
    </row>
    <row r="10756" spans="2:4" x14ac:dyDescent="0.2">
      <c r="B10756" s="2"/>
      <c r="C10756" s="2"/>
      <c r="D10756" s="2"/>
    </row>
    <row r="10757" spans="2:4" x14ac:dyDescent="0.2">
      <c r="B10757" s="2"/>
      <c r="C10757" s="2"/>
      <c r="D10757" s="2"/>
    </row>
    <row r="10758" spans="2:4" x14ac:dyDescent="0.2">
      <c r="B10758" s="2"/>
      <c r="C10758" s="2"/>
      <c r="D10758" s="2"/>
    </row>
    <row r="10759" spans="2:4" x14ac:dyDescent="0.2">
      <c r="B10759" s="2"/>
      <c r="C10759" s="2"/>
      <c r="D10759" s="2"/>
    </row>
    <row r="10760" spans="2:4" x14ac:dyDescent="0.2">
      <c r="B10760" s="2"/>
      <c r="C10760" s="2"/>
      <c r="D10760" s="2"/>
    </row>
    <row r="10761" spans="2:4" x14ac:dyDescent="0.2">
      <c r="B10761" s="2"/>
      <c r="C10761" s="2"/>
      <c r="D10761" s="2"/>
    </row>
    <row r="10762" spans="2:4" x14ac:dyDescent="0.2">
      <c r="B10762" s="2"/>
      <c r="C10762" s="2"/>
      <c r="D10762" s="2"/>
    </row>
    <row r="10763" spans="2:4" x14ac:dyDescent="0.2">
      <c r="B10763" s="2"/>
      <c r="C10763" s="2"/>
      <c r="D10763" s="2"/>
    </row>
    <row r="10764" spans="2:4" x14ac:dyDescent="0.2">
      <c r="B10764" s="2"/>
      <c r="C10764" s="2"/>
      <c r="D10764" s="2"/>
    </row>
    <row r="10765" spans="2:4" x14ac:dyDescent="0.2">
      <c r="B10765" s="2"/>
      <c r="C10765" s="2"/>
      <c r="D10765" s="2"/>
    </row>
    <row r="10766" spans="2:4" x14ac:dyDescent="0.2">
      <c r="B10766" s="2"/>
      <c r="C10766" s="2"/>
      <c r="D10766" s="2"/>
    </row>
    <row r="10767" spans="2:4" x14ac:dyDescent="0.2">
      <c r="B10767" s="2"/>
      <c r="C10767" s="2"/>
      <c r="D10767" s="2"/>
    </row>
    <row r="10768" spans="2:4" x14ac:dyDescent="0.2">
      <c r="B10768" s="2"/>
      <c r="C10768" s="2"/>
      <c r="D10768" s="2"/>
    </row>
    <row r="10769" spans="2:4" x14ac:dyDescent="0.2">
      <c r="B10769" s="2"/>
      <c r="C10769" s="2"/>
      <c r="D10769" s="2"/>
    </row>
    <row r="10770" spans="2:4" x14ac:dyDescent="0.2">
      <c r="B10770" s="2"/>
      <c r="C10770" s="2"/>
      <c r="D10770" s="2"/>
    </row>
    <row r="10771" spans="2:4" x14ac:dyDescent="0.2">
      <c r="B10771" s="2"/>
      <c r="C10771" s="2"/>
      <c r="D10771" s="2"/>
    </row>
    <row r="10772" spans="2:4" x14ac:dyDescent="0.2">
      <c r="B10772" s="2"/>
      <c r="C10772" s="2"/>
      <c r="D10772" s="2"/>
    </row>
    <row r="10773" spans="2:4" x14ac:dyDescent="0.2">
      <c r="B10773" s="2"/>
      <c r="C10773" s="2"/>
      <c r="D10773" s="2"/>
    </row>
    <row r="10774" spans="2:4" x14ac:dyDescent="0.2">
      <c r="B10774" s="2"/>
      <c r="C10774" s="2"/>
      <c r="D10774" s="2"/>
    </row>
    <row r="10775" spans="2:4" x14ac:dyDescent="0.2">
      <c r="B10775" s="2"/>
      <c r="C10775" s="2"/>
      <c r="D10775" s="2"/>
    </row>
    <row r="10776" spans="2:4" x14ac:dyDescent="0.2">
      <c r="B10776" s="2"/>
      <c r="C10776" s="2"/>
      <c r="D10776" s="2"/>
    </row>
    <row r="10777" spans="2:4" x14ac:dyDescent="0.2">
      <c r="B10777" s="2"/>
      <c r="C10777" s="2"/>
      <c r="D10777" s="2"/>
    </row>
    <row r="10778" spans="2:4" x14ac:dyDescent="0.2">
      <c r="B10778" s="2"/>
      <c r="C10778" s="2"/>
      <c r="D10778" s="2"/>
    </row>
    <row r="10779" spans="2:4" x14ac:dyDescent="0.2">
      <c r="B10779" s="2"/>
      <c r="C10779" s="2"/>
      <c r="D10779" s="2"/>
    </row>
    <row r="10780" spans="2:4" x14ac:dyDescent="0.2">
      <c r="B10780" s="2"/>
      <c r="C10780" s="2"/>
      <c r="D10780" s="2"/>
    </row>
    <row r="10781" spans="2:4" x14ac:dyDescent="0.2">
      <c r="B10781" s="2"/>
      <c r="C10781" s="2"/>
      <c r="D10781" s="2"/>
    </row>
    <row r="10782" spans="2:4" x14ac:dyDescent="0.2">
      <c r="B10782" s="2"/>
      <c r="C10782" s="2"/>
      <c r="D10782" s="2"/>
    </row>
    <row r="10783" spans="2:4" x14ac:dyDescent="0.2">
      <c r="B10783" s="2"/>
      <c r="C10783" s="2"/>
      <c r="D10783" s="2"/>
    </row>
    <row r="10784" spans="2:4" x14ac:dyDescent="0.2">
      <c r="B10784" s="2"/>
      <c r="C10784" s="2"/>
      <c r="D10784" s="2"/>
    </row>
    <row r="10785" spans="2:4" x14ac:dyDescent="0.2">
      <c r="B10785" s="2"/>
      <c r="C10785" s="2"/>
      <c r="D10785" s="2"/>
    </row>
    <row r="10786" spans="2:4" x14ac:dyDescent="0.2">
      <c r="B10786" s="2"/>
      <c r="C10786" s="2"/>
      <c r="D10786" s="2"/>
    </row>
    <row r="10787" spans="2:4" x14ac:dyDescent="0.2">
      <c r="B10787" s="2"/>
      <c r="C10787" s="2"/>
      <c r="D10787" s="2"/>
    </row>
    <row r="10788" spans="2:4" x14ac:dyDescent="0.2">
      <c r="B10788" s="2"/>
      <c r="C10788" s="2"/>
      <c r="D10788" s="2"/>
    </row>
    <row r="10789" spans="2:4" x14ac:dyDescent="0.2">
      <c r="B10789" s="2"/>
      <c r="C10789" s="2"/>
      <c r="D10789" s="2"/>
    </row>
    <row r="10790" spans="2:4" x14ac:dyDescent="0.2">
      <c r="B10790" s="2"/>
      <c r="C10790" s="2"/>
      <c r="D10790" s="2"/>
    </row>
    <row r="10791" spans="2:4" x14ac:dyDescent="0.2">
      <c r="B10791" s="2"/>
      <c r="C10791" s="2"/>
      <c r="D10791" s="2"/>
    </row>
    <row r="10792" spans="2:4" x14ac:dyDescent="0.2">
      <c r="B10792" s="2"/>
      <c r="C10792" s="2"/>
      <c r="D10792" s="2"/>
    </row>
    <row r="10793" spans="2:4" x14ac:dyDescent="0.2">
      <c r="B10793" s="2"/>
      <c r="C10793" s="2"/>
      <c r="D10793" s="2"/>
    </row>
    <row r="10794" spans="2:4" x14ac:dyDescent="0.2">
      <c r="B10794" s="2"/>
      <c r="C10794" s="2"/>
      <c r="D10794" s="2"/>
    </row>
    <row r="10795" spans="2:4" x14ac:dyDescent="0.2">
      <c r="B10795" s="2"/>
      <c r="C10795" s="2"/>
      <c r="D10795" s="2"/>
    </row>
    <row r="10796" spans="2:4" x14ac:dyDescent="0.2">
      <c r="B10796" s="2"/>
      <c r="C10796" s="2"/>
      <c r="D10796" s="2"/>
    </row>
    <row r="10797" spans="2:4" x14ac:dyDescent="0.2">
      <c r="B10797" s="2"/>
      <c r="C10797" s="2"/>
      <c r="D10797" s="2"/>
    </row>
    <row r="10798" spans="2:4" x14ac:dyDescent="0.2">
      <c r="B10798" s="2"/>
      <c r="C10798" s="2"/>
      <c r="D10798" s="2"/>
    </row>
    <row r="10799" spans="2:4" x14ac:dyDescent="0.2">
      <c r="B10799" s="2"/>
      <c r="C10799" s="2"/>
      <c r="D10799" s="2"/>
    </row>
    <row r="10800" spans="2:4" x14ac:dyDescent="0.2">
      <c r="B10800" s="2"/>
      <c r="C10800" s="2"/>
      <c r="D10800" s="2"/>
    </row>
    <row r="10801" spans="2:4" x14ac:dyDescent="0.2">
      <c r="B10801" s="2"/>
      <c r="C10801" s="2"/>
      <c r="D10801" s="2"/>
    </row>
    <row r="10802" spans="2:4" x14ac:dyDescent="0.2">
      <c r="B10802" s="2"/>
      <c r="C10802" s="2"/>
      <c r="D10802" s="2"/>
    </row>
    <row r="10803" spans="2:4" x14ac:dyDescent="0.2">
      <c r="B10803" s="2"/>
      <c r="C10803" s="2"/>
      <c r="D10803" s="2"/>
    </row>
    <row r="10804" spans="2:4" x14ac:dyDescent="0.2">
      <c r="B10804" s="2"/>
      <c r="C10804" s="2"/>
      <c r="D10804" s="2"/>
    </row>
    <row r="10805" spans="2:4" x14ac:dyDescent="0.2">
      <c r="B10805" s="2"/>
      <c r="C10805" s="2"/>
      <c r="D10805" s="2"/>
    </row>
    <row r="10806" spans="2:4" x14ac:dyDescent="0.2">
      <c r="B10806" s="2"/>
      <c r="C10806" s="2"/>
      <c r="D10806" s="2"/>
    </row>
    <row r="10807" spans="2:4" x14ac:dyDescent="0.2">
      <c r="B10807" s="2"/>
      <c r="C10807" s="2"/>
      <c r="D10807" s="2"/>
    </row>
    <row r="10808" spans="2:4" x14ac:dyDescent="0.2">
      <c r="B10808" s="2"/>
      <c r="C10808" s="2"/>
      <c r="D10808" s="2"/>
    </row>
    <row r="10809" spans="2:4" x14ac:dyDescent="0.2">
      <c r="B10809" s="2"/>
      <c r="C10809" s="2"/>
      <c r="D10809" s="2"/>
    </row>
    <row r="10810" spans="2:4" x14ac:dyDescent="0.2">
      <c r="B10810" s="2"/>
      <c r="C10810" s="2"/>
      <c r="D10810" s="2"/>
    </row>
    <row r="10811" spans="2:4" x14ac:dyDescent="0.2">
      <c r="B10811" s="2"/>
      <c r="C10811" s="2"/>
      <c r="D10811" s="2"/>
    </row>
    <row r="10812" spans="2:4" x14ac:dyDescent="0.2">
      <c r="B10812" s="2"/>
      <c r="C10812" s="2"/>
      <c r="D10812" s="2"/>
    </row>
    <row r="10813" spans="2:4" x14ac:dyDescent="0.2">
      <c r="B10813" s="2"/>
      <c r="C10813" s="2"/>
      <c r="D10813" s="2"/>
    </row>
    <row r="10814" spans="2:4" x14ac:dyDescent="0.2">
      <c r="B10814" s="2"/>
      <c r="C10814" s="2"/>
      <c r="D10814" s="2"/>
    </row>
    <row r="10815" spans="2:4" x14ac:dyDescent="0.2">
      <c r="B10815" s="2"/>
      <c r="C10815" s="2"/>
      <c r="D10815" s="2"/>
    </row>
    <row r="10816" spans="2:4" x14ac:dyDescent="0.2">
      <c r="B10816" s="2"/>
      <c r="C10816" s="2"/>
      <c r="D10816" s="2"/>
    </row>
    <row r="10817" spans="2:4" x14ac:dyDescent="0.2">
      <c r="B10817" s="2"/>
      <c r="C10817" s="2"/>
      <c r="D10817" s="2"/>
    </row>
    <row r="10818" spans="2:4" x14ac:dyDescent="0.2">
      <c r="B10818" s="2"/>
      <c r="C10818" s="2"/>
      <c r="D10818" s="2"/>
    </row>
    <row r="10819" spans="2:4" x14ac:dyDescent="0.2">
      <c r="B10819" s="2"/>
      <c r="C10819" s="2"/>
      <c r="D10819" s="2"/>
    </row>
    <row r="10820" spans="2:4" x14ac:dyDescent="0.2">
      <c r="B10820" s="2"/>
      <c r="C10820" s="2"/>
      <c r="D10820" s="2"/>
    </row>
    <row r="10821" spans="2:4" x14ac:dyDescent="0.2">
      <c r="B10821" s="2"/>
      <c r="C10821" s="2"/>
      <c r="D10821" s="2"/>
    </row>
    <row r="10822" spans="2:4" x14ac:dyDescent="0.2">
      <c r="B10822" s="2"/>
      <c r="C10822" s="2"/>
      <c r="D10822" s="2"/>
    </row>
    <row r="10823" spans="2:4" x14ac:dyDescent="0.2">
      <c r="B10823" s="2"/>
      <c r="C10823" s="2"/>
      <c r="D10823" s="2"/>
    </row>
    <row r="10824" spans="2:4" x14ac:dyDescent="0.2">
      <c r="B10824" s="2"/>
      <c r="C10824" s="2"/>
      <c r="D10824" s="2"/>
    </row>
    <row r="10825" spans="2:4" x14ac:dyDescent="0.2">
      <c r="B10825" s="2"/>
      <c r="C10825" s="2"/>
      <c r="D10825" s="2"/>
    </row>
    <row r="10826" spans="2:4" x14ac:dyDescent="0.2">
      <c r="B10826" s="2"/>
      <c r="C10826" s="2"/>
      <c r="D10826" s="2"/>
    </row>
    <row r="10827" spans="2:4" x14ac:dyDescent="0.2">
      <c r="B10827" s="2"/>
      <c r="C10827" s="2"/>
      <c r="D10827" s="2"/>
    </row>
    <row r="10828" spans="2:4" x14ac:dyDescent="0.2">
      <c r="B10828" s="2"/>
      <c r="C10828" s="2"/>
      <c r="D10828" s="2"/>
    </row>
    <row r="10829" spans="2:4" x14ac:dyDescent="0.2">
      <c r="B10829" s="2"/>
      <c r="C10829" s="2"/>
      <c r="D10829" s="2"/>
    </row>
    <row r="10830" spans="2:4" x14ac:dyDescent="0.2">
      <c r="B10830" s="2"/>
      <c r="C10830" s="2"/>
      <c r="D10830" s="2"/>
    </row>
    <row r="10831" spans="2:4" x14ac:dyDescent="0.2">
      <c r="B10831" s="2"/>
      <c r="C10831" s="2"/>
      <c r="D10831" s="2"/>
    </row>
    <row r="10832" spans="2:4" x14ac:dyDescent="0.2">
      <c r="B10832" s="2"/>
      <c r="C10832" s="2"/>
      <c r="D10832" s="2"/>
    </row>
    <row r="10833" spans="2:4" x14ac:dyDescent="0.2">
      <c r="B10833" s="2"/>
      <c r="C10833" s="2"/>
      <c r="D10833" s="2"/>
    </row>
    <row r="10834" spans="2:4" x14ac:dyDescent="0.2">
      <c r="B10834" s="2"/>
      <c r="C10834" s="2"/>
      <c r="D10834" s="2"/>
    </row>
    <row r="10835" spans="2:4" x14ac:dyDescent="0.2">
      <c r="B10835" s="2"/>
      <c r="C10835" s="2"/>
      <c r="D10835" s="2"/>
    </row>
    <row r="10836" spans="2:4" x14ac:dyDescent="0.2">
      <c r="B10836" s="2"/>
      <c r="C10836" s="2"/>
      <c r="D10836" s="2"/>
    </row>
    <row r="10837" spans="2:4" x14ac:dyDescent="0.2">
      <c r="B10837" s="2"/>
      <c r="C10837" s="2"/>
      <c r="D10837" s="2"/>
    </row>
    <row r="10838" spans="2:4" x14ac:dyDescent="0.2">
      <c r="B10838" s="2"/>
      <c r="C10838" s="2"/>
      <c r="D10838" s="2"/>
    </row>
    <row r="10839" spans="2:4" x14ac:dyDescent="0.2">
      <c r="B10839" s="2"/>
      <c r="C10839" s="2"/>
      <c r="D10839" s="2"/>
    </row>
    <row r="10840" spans="2:4" x14ac:dyDescent="0.2">
      <c r="B10840" s="2"/>
      <c r="C10840" s="2"/>
      <c r="D10840" s="2"/>
    </row>
    <row r="10841" spans="2:4" x14ac:dyDescent="0.2">
      <c r="B10841" s="2"/>
      <c r="C10841" s="2"/>
      <c r="D10841" s="2"/>
    </row>
    <row r="10842" spans="2:4" x14ac:dyDescent="0.2">
      <c r="B10842" s="2"/>
      <c r="C10842" s="2"/>
      <c r="D10842" s="2"/>
    </row>
    <row r="10843" spans="2:4" x14ac:dyDescent="0.2">
      <c r="B10843" s="2"/>
      <c r="C10843" s="2"/>
      <c r="D10843" s="2"/>
    </row>
    <row r="10844" spans="2:4" x14ac:dyDescent="0.2">
      <c r="B10844" s="2"/>
      <c r="C10844" s="2"/>
      <c r="D10844" s="2"/>
    </row>
    <row r="10845" spans="2:4" x14ac:dyDescent="0.2">
      <c r="B10845" s="2"/>
      <c r="C10845" s="2"/>
      <c r="D10845" s="2"/>
    </row>
    <row r="10846" spans="2:4" x14ac:dyDescent="0.2">
      <c r="B10846" s="2"/>
      <c r="C10846" s="2"/>
      <c r="D10846" s="2"/>
    </row>
    <row r="10847" spans="2:4" x14ac:dyDescent="0.2">
      <c r="B10847" s="2"/>
      <c r="C10847" s="2"/>
      <c r="D10847" s="2"/>
    </row>
    <row r="10848" spans="2:4" x14ac:dyDescent="0.2">
      <c r="B10848" s="2"/>
      <c r="C10848" s="2"/>
      <c r="D10848" s="2"/>
    </row>
    <row r="10849" spans="2:4" x14ac:dyDescent="0.2">
      <c r="B10849" s="2"/>
      <c r="C10849" s="2"/>
      <c r="D10849" s="2"/>
    </row>
    <row r="10850" spans="2:4" x14ac:dyDescent="0.2">
      <c r="B10850" s="2"/>
      <c r="C10850" s="2"/>
      <c r="D10850" s="2"/>
    </row>
    <row r="10851" spans="2:4" x14ac:dyDescent="0.2">
      <c r="B10851" s="2"/>
      <c r="C10851" s="2"/>
      <c r="D10851" s="2"/>
    </row>
    <row r="10852" spans="2:4" x14ac:dyDescent="0.2">
      <c r="B10852" s="2"/>
      <c r="C10852" s="2"/>
      <c r="D10852" s="2"/>
    </row>
    <row r="10853" spans="2:4" x14ac:dyDescent="0.2">
      <c r="B10853" s="2"/>
      <c r="C10853" s="2"/>
      <c r="D10853" s="2"/>
    </row>
    <row r="10854" spans="2:4" x14ac:dyDescent="0.2">
      <c r="B10854" s="2"/>
      <c r="C10854" s="2"/>
      <c r="D10854" s="2"/>
    </row>
    <row r="10855" spans="2:4" x14ac:dyDescent="0.2">
      <c r="B10855" s="2"/>
      <c r="C10855" s="2"/>
      <c r="D10855" s="2"/>
    </row>
    <row r="10856" spans="2:4" x14ac:dyDescent="0.2">
      <c r="B10856" s="2"/>
      <c r="C10856" s="2"/>
      <c r="D10856" s="2"/>
    </row>
    <row r="10857" spans="2:4" x14ac:dyDescent="0.2">
      <c r="B10857" s="2"/>
      <c r="C10857" s="2"/>
      <c r="D10857" s="2"/>
    </row>
    <row r="10858" spans="2:4" x14ac:dyDescent="0.2">
      <c r="B10858" s="2"/>
      <c r="C10858" s="2"/>
      <c r="D10858" s="2"/>
    </row>
    <row r="10859" spans="2:4" x14ac:dyDescent="0.2">
      <c r="B10859" s="2"/>
      <c r="C10859" s="2"/>
      <c r="D10859" s="2"/>
    </row>
    <row r="10860" spans="2:4" x14ac:dyDescent="0.2">
      <c r="B10860" s="2"/>
      <c r="C10860" s="2"/>
      <c r="D10860" s="2"/>
    </row>
    <row r="10861" spans="2:4" x14ac:dyDescent="0.2">
      <c r="B10861" s="2"/>
      <c r="C10861" s="2"/>
      <c r="D10861" s="2"/>
    </row>
    <row r="10862" spans="2:4" x14ac:dyDescent="0.2">
      <c r="B10862" s="2"/>
      <c r="C10862" s="2"/>
      <c r="D10862" s="2"/>
    </row>
    <row r="10863" spans="2:4" x14ac:dyDescent="0.2">
      <c r="B10863" s="2"/>
      <c r="C10863" s="2"/>
      <c r="D10863" s="2"/>
    </row>
    <row r="10864" spans="2:4" x14ac:dyDescent="0.2">
      <c r="B10864" s="2"/>
      <c r="C10864" s="2"/>
      <c r="D10864" s="2"/>
    </row>
    <row r="10865" spans="2:4" x14ac:dyDescent="0.2">
      <c r="B10865" s="2"/>
      <c r="C10865" s="2"/>
      <c r="D10865" s="2"/>
    </row>
    <row r="10866" spans="2:4" x14ac:dyDescent="0.2">
      <c r="B10866" s="2"/>
      <c r="C10866" s="2"/>
      <c r="D10866" s="2"/>
    </row>
    <row r="10867" spans="2:4" x14ac:dyDescent="0.2">
      <c r="B10867" s="2"/>
      <c r="C10867" s="2"/>
      <c r="D10867" s="2"/>
    </row>
    <row r="10868" spans="2:4" x14ac:dyDescent="0.2">
      <c r="B10868" s="2"/>
      <c r="C10868" s="2"/>
      <c r="D10868" s="2"/>
    </row>
    <row r="10869" spans="2:4" x14ac:dyDescent="0.2">
      <c r="B10869" s="2"/>
      <c r="C10869" s="2"/>
      <c r="D10869" s="2"/>
    </row>
    <row r="10870" spans="2:4" x14ac:dyDescent="0.2">
      <c r="B10870" s="2"/>
      <c r="C10870" s="2"/>
      <c r="D10870" s="2"/>
    </row>
    <row r="10871" spans="2:4" x14ac:dyDescent="0.2">
      <c r="B10871" s="2"/>
      <c r="C10871" s="2"/>
      <c r="D10871" s="2"/>
    </row>
    <row r="10872" spans="2:4" x14ac:dyDescent="0.2">
      <c r="B10872" s="2"/>
      <c r="C10872" s="2"/>
      <c r="D10872" s="2"/>
    </row>
    <row r="10873" spans="2:4" x14ac:dyDescent="0.2">
      <c r="B10873" s="2"/>
      <c r="C10873" s="2"/>
      <c r="D10873" s="2"/>
    </row>
    <row r="10874" spans="2:4" x14ac:dyDescent="0.2">
      <c r="B10874" s="2"/>
      <c r="C10874" s="2"/>
      <c r="D10874" s="2"/>
    </row>
    <row r="10875" spans="2:4" x14ac:dyDescent="0.2">
      <c r="B10875" s="2"/>
      <c r="C10875" s="2"/>
      <c r="D10875" s="2"/>
    </row>
    <row r="10876" spans="2:4" x14ac:dyDescent="0.2">
      <c r="B10876" s="2"/>
      <c r="C10876" s="2"/>
      <c r="D10876" s="2"/>
    </row>
    <row r="10877" spans="2:4" x14ac:dyDescent="0.2">
      <c r="B10877" s="2"/>
      <c r="C10877" s="2"/>
      <c r="D10877" s="2"/>
    </row>
    <row r="10878" spans="2:4" x14ac:dyDescent="0.2">
      <c r="B10878" s="2"/>
      <c r="C10878" s="2"/>
      <c r="D10878" s="2"/>
    </row>
    <row r="10879" spans="2:4" x14ac:dyDescent="0.2">
      <c r="B10879" s="2"/>
      <c r="C10879" s="2"/>
      <c r="D10879" s="2"/>
    </row>
    <row r="10880" spans="2:4" x14ac:dyDescent="0.2">
      <c r="B10880" s="2"/>
      <c r="C10880" s="2"/>
      <c r="D10880" s="2"/>
    </row>
    <row r="10881" spans="2:4" x14ac:dyDescent="0.2">
      <c r="B10881" s="2"/>
      <c r="C10881" s="2"/>
      <c r="D10881" s="2"/>
    </row>
    <row r="10882" spans="2:4" x14ac:dyDescent="0.2">
      <c r="B10882" s="2"/>
      <c r="C10882" s="2"/>
      <c r="D10882" s="2"/>
    </row>
    <row r="10883" spans="2:4" x14ac:dyDescent="0.2">
      <c r="B10883" s="2"/>
      <c r="C10883" s="2"/>
      <c r="D10883" s="2"/>
    </row>
    <row r="10884" spans="2:4" x14ac:dyDescent="0.2">
      <c r="B10884" s="2"/>
      <c r="C10884" s="2"/>
      <c r="D10884" s="2"/>
    </row>
    <row r="10885" spans="2:4" x14ac:dyDescent="0.2">
      <c r="B10885" s="2"/>
      <c r="C10885" s="2"/>
      <c r="D10885" s="2"/>
    </row>
    <row r="10886" spans="2:4" x14ac:dyDescent="0.2">
      <c r="B10886" s="2"/>
      <c r="C10886" s="2"/>
      <c r="D10886" s="2"/>
    </row>
    <row r="10887" spans="2:4" x14ac:dyDescent="0.2">
      <c r="B10887" s="2"/>
      <c r="C10887" s="2"/>
      <c r="D10887" s="2"/>
    </row>
    <row r="10888" spans="2:4" x14ac:dyDescent="0.2">
      <c r="B10888" s="2"/>
      <c r="C10888" s="2"/>
      <c r="D10888" s="2"/>
    </row>
    <row r="10889" spans="2:4" x14ac:dyDescent="0.2">
      <c r="B10889" s="2"/>
      <c r="C10889" s="2"/>
      <c r="D10889" s="2"/>
    </row>
    <row r="10890" spans="2:4" x14ac:dyDescent="0.2">
      <c r="B10890" s="2"/>
      <c r="C10890" s="2"/>
      <c r="D10890" s="2"/>
    </row>
    <row r="10891" spans="2:4" x14ac:dyDescent="0.2">
      <c r="B10891" s="2"/>
      <c r="C10891" s="2"/>
      <c r="D10891" s="2"/>
    </row>
    <row r="10892" spans="2:4" x14ac:dyDescent="0.2">
      <c r="B10892" s="2"/>
      <c r="C10892" s="2"/>
      <c r="D10892" s="2"/>
    </row>
    <row r="10893" spans="2:4" x14ac:dyDescent="0.2">
      <c r="B10893" s="2"/>
      <c r="C10893" s="2"/>
      <c r="D10893" s="2"/>
    </row>
    <row r="10894" spans="2:4" x14ac:dyDescent="0.2">
      <c r="B10894" s="2"/>
      <c r="C10894" s="2"/>
      <c r="D10894" s="2"/>
    </row>
    <row r="10895" spans="2:4" x14ac:dyDescent="0.2">
      <c r="B10895" s="2"/>
      <c r="C10895" s="2"/>
      <c r="D10895" s="2"/>
    </row>
    <row r="10896" spans="2:4" x14ac:dyDescent="0.2">
      <c r="B10896" s="2"/>
      <c r="C10896" s="2"/>
      <c r="D10896" s="2"/>
    </row>
    <row r="10897" spans="2:4" x14ac:dyDescent="0.2">
      <c r="B10897" s="2"/>
      <c r="C10897" s="2"/>
      <c r="D10897" s="2"/>
    </row>
    <row r="10898" spans="2:4" x14ac:dyDescent="0.2">
      <c r="B10898" s="2"/>
      <c r="C10898" s="2"/>
      <c r="D10898" s="2"/>
    </row>
    <row r="10899" spans="2:4" x14ac:dyDescent="0.2">
      <c r="B10899" s="2"/>
      <c r="C10899" s="2"/>
      <c r="D10899" s="2"/>
    </row>
    <row r="10900" spans="2:4" x14ac:dyDescent="0.2">
      <c r="B10900" s="2"/>
      <c r="C10900" s="2"/>
      <c r="D10900" s="2"/>
    </row>
    <row r="10901" spans="2:4" x14ac:dyDescent="0.2">
      <c r="B10901" s="2"/>
      <c r="C10901" s="2"/>
      <c r="D10901" s="2"/>
    </row>
    <row r="10902" spans="2:4" x14ac:dyDescent="0.2">
      <c r="B10902" s="2"/>
      <c r="C10902" s="2"/>
      <c r="D10902" s="2"/>
    </row>
    <row r="10903" spans="2:4" x14ac:dyDescent="0.2">
      <c r="B10903" s="2"/>
      <c r="C10903" s="2"/>
      <c r="D10903" s="2"/>
    </row>
    <row r="10904" spans="2:4" x14ac:dyDescent="0.2">
      <c r="B10904" s="2"/>
      <c r="C10904" s="2"/>
      <c r="D10904" s="2"/>
    </row>
    <row r="10905" spans="2:4" x14ac:dyDescent="0.2">
      <c r="B10905" s="2"/>
      <c r="C10905" s="2"/>
      <c r="D10905" s="2"/>
    </row>
    <row r="10906" spans="2:4" x14ac:dyDescent="0.2">
      <c r="B10906" s="2"/>
      <c r="C10906" s="2"/>
      <c r="D10906" s="2"/>
    </row>
    <row r="10907" spans="2:4" x14ac:dyDescent="0.2">
      <c r="B10907" s="2"/>
      <c r="C10907" s="2"/>
      <c r="D10907" s="2"/>
    </row>
    <row r="10908" spans="2:4" x14ac:dyDescent="0.2">
      <c r="B10908" s="2"/>
      <c r="C10908" s="2"/>
      <c r="D10908" s="2"/>
    </row>
    <row r="10909" spans="2:4" x14ac:dyDescent="0.2">
      <c r="B10909" s="2"/>
      <c r="C10909" s="2"/>
      <c r="D10909" s="2"/>
    </row>
    <row r="10910" spans="2:4" x14ac:dyDescent="0.2">
      <c r="B10910" s="2"/>
      <c r="C10910" s="2"/>
      <c r="D10910" s="2"/>
    </row>
    <row r="10911" spans="2:4" x14ac:dyDescent="0.2">
      <c r="B10911" s="2"/>
      <c r="C10911" s="2"/>
      <c r="D10911" s="2"/>
    </row>
    <row r="10912" spans="2:4" x14ac:dyDescent="0.2">
      <c r="B10912" s="2"/>
      <c r="C10912" s="2"/>
      <c r="D10912" s="2"/>
    </row>
    <row r="10913" spans="2:4" x14ac:dyDescent="0.2">
      <c r="B10913" s="2"/>
      <c r="C10913" s="2"/>
      <c r="D10913" s="2"/>
    </row>
    <row r="10914" spans="2:4" x14ac:dyDescent="0.2">
      <c r="B10914" s="2"/>
      <c r="C10914" s="2"/>
      <c r="D10914" s="2"/>
    </row>
    <row r="10915" spans="2:4" x14ac:dyDescent="0.2">
      <c r="B10915" s="2"/>
      <c r="C10915" s="2"/>
      <c r="D10915" s="2"/>
    </row>
    <row r="10916" spans="2:4" x14ac:dyDescent="0.2">
      <c r="B10916" s="2"/>
      <c r="C10916" s="2"/>
      <c r="D10916" s="2"/>
    </row>
    <row r="10917" spans="2:4" x14ac:dyDescent="0.2">
      <c r="B10917" s="2"/>
      <c r="C10917" s="2"/>
      <c r="D10917" s="2"/>
    </row>
    <row r="10918" spans="2:4" x14ac:dyDescent="0.2">
      <c r="B10918" s="2"/>
      <c r="C10918" s="2"/>
      <c r="D10918" s="2"/>
    </row>
    <row r="10919" spans="2:4" x14ac:dyDescent="0.2">
      <c r="B10919" s="2"/>
      <c r="C10919" s="2"/>
      <c r="D10919" s="2"/>
    </row>
    <row r="10920" spans="2:4" x14ac:dyDescent="0.2">
      <c r="B10920" s="2"/>
      <c r="C10920" s="2"/>
      <c r="D10920" s="2"/>
    </row>
    <row r="10921" spans="2:4" x14ac:dyDescent="0.2">
      <c r="B10921" s="2"/>
      <c r="C10921" s="2"/>
      <c r="D10921" s="2"/>
    </row>
    <row r="10922" spans="2:4" x14ac:dyDescent="0.2">
      <c r="B10922" s="2"/>
      <c r="C10922" s="2"/>
      <c r="D10922" s="2"/>
    </row>
    <row r="10923" spans="2:4" x14ac:dyDescent="0.2">
      <c r="B10923" s="2"/>
      <c r="C10923" s="2"/>
      <c r="D10923" s="2"/>
    </row>
    <row r="10924" spans="2:4" x14ac:dyDescent="0.2">
      <c r="B10924" s="2"/>
      <c r="C10924" s="2"/>
      <c r="D10924" s="2"/>
    </row>
    <row r="10925" spans="2:4" x14ac:dyDescent="0.2">
      <c r="B10925" s="2"/>
      <c r="C10925" s="2"/>
      <c r="D10925" s="2"/>
    </row>
    <row r="10926" spans="2:4" x14ac:dyDescent="0.2">
      <c r="B10926" s="2"/>
      <c r="C10926" s="2"/>
      <c r="D10926" s="2"/>
    </row>
    <row r="10927" spans="2:4" x14ac:dyDescent="0.2">
      <c r="B10927" s="2"/>
      <c r="C10927" s="2"/>
      <c r="D10927" s="2"/>
    </row>
    <row r="10928" spans="2:4" x14ac:dyDescent="0.2">
      <c r="B10928" s="2"/>
      <c r="C10928" s="2"/>
      <c r="D10928" s="2"/>
    </row>
    <row r="10929" spans="2:4" x14ac:dyDescent="0.2">
      <c r="B10929" s="2"/>
      <c r="C10929" s="2"/>
      <c r="D10929" s="2"/>
    </row>
    <row r="10930" spans="2:4" x14ac:dyDescent="0.2">
      <c r="B10930" s="2"/>
      <c r="C10930" s="2"/>
      <c r="D10930" s="2"/>
    </row>
    <row r="10931" spans="2:4" x14ac:dyDescent="0.2">
      <c r="B10931" s="2"/>
      <c r="C10931" s="2"/>
      <c r="D10931" s="2"/>
    </row>
    <row r="10932" spans="2:4" x14ac:dyDescent="0.2">
      <c r="B10932" s="2"/>
      <c r="C10932" s="2"/>
      <c r="D10932" s="2"/>
    </row>
    <row r="10933" spans="2:4" x14ac:dyDescent="0.2">
      <c r="B10933" s="2"/>
      <c r="C10933" s="2"/>
      <c r="D10933" s="2"/>
    </row>
    <row r="10934" spans="2:4" x14ac:dyDescent="0.2">
      <c r="B10934" s="2"/>
      <c r="C10934" s="2"/>
      <c r="D10934" s="2"/>
    </row>
    <row r="10935" spans="2:4" x14ac:dyDescent="0.2">
      <c r="B10935" s="2"/>
      <c r="C10935" s="2"/>
      <c r="D10935" s="2"/>
    </row>
    <row r="10936" spans="2:4" x14ac:dyDescent="0.2">
      <c r="B10936" s="2"/>
      <c r="C10936" s="2"/>
      <c r="D10936" s="2"/>
    </row>
    <row r="10937" spans="2:4" x14ac:dyDescent="0.2">
      <c r="B10937" s="2"/>
      <c r="C10937" s="2"/>
      <c r="D10937" s="2"/>
    </row>
    <row r="10938" spans="2:4" x14ac:dyDescent="0.2">
      <c r="B10938" s="2"/>
      <c r="C10938" s="2"/>
      <c r="D10938" s="2"/>
    </row>
    <row r="10939" spans="2:4" x14ac:dyDescent="0.2">
      <c r="B10939" s="2"/>
      <c r="C10939" s="2"/>
      <c r="D10939" s="2"/>
    </row>
    <row r="10940" spans="2:4" x14ac:dyDescent="0.2">
      <c r="B10940" s="2"/>
      <c r="C10940" s="2"/>
      <c r="D10940" s="2"/>
    </row>
    <row r="10941" spans="2:4" x14ac:dyDescent="0.2">
      <c r="B10941" s="2"/>
      <c r="C10941" s="2"/>
      <c r="D10941" s="2"/>
    </row>
    <row r="10942" spans="2:4" x14ac:dyDescent="0.2">
      <c r="B10942" s="2"/>
      <c r="C10942" s="2"/>
      <c r="D10942" s="2"/>
    </row>
    <row r="10943" spans="2:4" x14ac:dyDescent="0.2">
      <c r="B10943" s="2"/>
      <c r="C10943" s="2"/>
      <c r="D10943" s="2"/>
    </row>
    <row r="10944" spans="2:4" x14ac:dyDescent="0.2">
      <c r="B10944" s="2"/>
      <c r="C10944" s="2"/>
      <c r="D10944" s="2"/>
    </row>
    <row r="10945" spans="2:4" x14ac:dyDescent="0.2">
      <c r="B10945" s="2"/>
      <c r="C10945" s="2"/>
      <c r="D10945" s="2"/>
    </row>
    <row r="10946" spans="2:4" x14ac:dyDescent="0.2">
      <c r="B10946" s="2"/>
      <c r="C10946" s="2"/>
      <c r="D10946" s="2"/>
    </row>
    <row r="10947" spans="2:4" x14ac:dyDescent="0.2">
      <c r="B10947" s="2"/>
      <c r="C10947" s="2"/>
      <c r="D10947" s="2"/>
    </row>
    <row r="10948" spans="2:4" x14ac:dyDescent="0.2">
      <c r="B10948" s="2"/>
      <c r="C10948" s="2"/>
      <c r="D10948" s="2"/>
    </row>
    <row r="10949" spans="2:4" x14ac:dyDescent="0.2">
      <c r="B10949" s="2"/>
      <c r="C10949" s="2"/>
      <c r="D10949" s="2"/>
    </row>
    <row r="10950" spans="2:4" x14ac:dyDescent="0.2">
      <c r="B10950" s="2"/>
      <c r="C10950" s="2"/>
      <c r="D10950" s="2"/>
    </row>
    <row r="10951" spans="2:4" x14ac:dyDescent="0.2">
      <c r="B10951" s="2"/>
      <c r="C10951" s="2"/>
      <c r="D10951" s="2"/>
    </row>
    <row r="10952" spans="2:4" x14ac:dyDescent="0.2">
      <c r="B10952" s="2"/>
      <c r="C10952" s="2"/>
      <c r="D10952" s="2"/>
    </row>
    <row r="10953" spans="2:4" x14ac:dyDescent="0.2">
      <c r="B10953" s="2"/>
      <c r="C10953" s="2"/>
      <c r="D10953" s="2"/>
    </row>
    <row r="10954" spans="2:4" x14ac:dyDescent="0.2">
      <c r="B10954" s="2"/>
      <c r="C10954" s="2"/>
      <c r="D10954" s="2"/>
    </row>
    <row r="10955" spans="2:4" x14ac:dyDescent="0.2">
      <c r="B10955" s="2"/>
      <c r="C10955" s="2"/>
      <c r="D10955" s="2"/>
    </row>
    <row r="10956" spans="2:4" x14ac:dyDescent="0.2">
      <c r="B10956" s="2"/>
      <c r="C10956" s="2"/>
      <c r="D10956" s="2"/>
    </row>
    <row r="10957" spans="2:4" x14ac:dyDescent="0.2">
      <c r="B10957" s="2"/>
      <c r="C10957" s="2"/>
      <c r="D10957" s="2"/>
    </row>
    <row r="10958" spans="2:4" x14ac:dyDescent="0.2">
      <c r="B10958" s="2"/>
      <c r="C10958" s="2"/>
      <c r="D10958" s="2"/>
    </row>
    <row r="10959" spans="2:4" x14ac:dyDescent="0.2">
      <c r="B10959" s="2"/>
      <c r="C10959" s="2"/>
      <c r="D10959" s="2"/>
    </row>
    <row r="10960" spans="2:4" x14ac:dyDescent="0.2">
      <c r="B10960" s="2"/>
      <c r="C10960" s="2"/>
      <c r="D10960" s="2"/>
    </row>
    <row r="10961" spans="2:4" x14ac:dyDescent="0.2">
      <c r="B10961" s="2"/>
      <c r="C10961" s="2"/>
      <c r="D10961" s="2"/>
    </row>
    <row r="10962" spans="2:4" x14ac:dyDescent="0.2">
      <c r="B10962" s="2"/>
      <c r="C10962" s="2"/>
      <c r="D10962" s="2"/>
    </row>
    <row r="10963" spans="2:4" x14ac:dyDescent="0.2">
      <c r="B10963" s="2"/>
      <c r="C10963" s="2"/>
      <c r="D10963" s="2"/>
    </row>
    <row r="10964" spans="2:4" x14ac:dyDescent="0.2">
      <c r="B10964" s="2"/>
      <c r="C10964" s="2"/>
      <c r="D10964" s="2"/>
    </row>
    <row r="10965" spans="2:4" x14ac:dyDescent="0.2">
      <c r="B10965" s="2"/>
      <c r="C10965" s="2"/>
      <c r="D10965" s="2"/>
    </row>
    <row r="10966" spans="2:4" x14ac:dyDescent="0.2">
      <c r="B10966" s="2"/>
      <c r="C10966" s="2"/>
      <c r="D10966" s="2"/>
    </row>
    <row r="10967" spans="2:4" x14ac:dyDescent="0.2">
      <c r="B10967" s="2"/>
      <c r="C10967" s="2"/>
      <c r="D10967" s="2"/>
    </row>
    <row r="10968" spans="2:4" x14ac:dyDescent="0.2">
      <c r="B10968" s="2"/>
      <c r="C10968" s="2"/>
      <c r="D10968" s="2"/>
    </row>
    <row r="10969" spans="2:4" x14ac:dyDescent="0.2">
      <c r="B10969" s="2"/>
      <c r="C10969" s="2"/>
      <c r="D10969" s="2"/>
    </row>
    <row r="10970" spans="2:4" x14ac:dyDescent="0.2">
      <c r="B10970" s="2"/>
      <c r="C10970" s="2"/>
      <c r="D10970" s="2"/>
    </row>
    <row r="10971" spans="2:4" x14ac:dyDescent="0.2">
      <c r="B10971" s="2"/>
      <c r="C10971" s="2"/>
      <c r="D10971" s="2"/>
    </row>
    <row r="10972" spans="2:4" x14ac:dyDescent="0.2">
      <c r="B10972" s="2"/>
      <c r="C10972" s="2"/>
      <c r="D10972" s="2"/>
    </row>
    <row r="10973" spans="2:4" x14ac:dyDescent="0.2">
      <c r="B10973" s="2"/>
      <c r="C10973" s="2"/>
      <c r="D10973" s="2"/>
    </row>
    <row r="10974" spans="2:4" x14ac:dyDescent="0.2">
      <c r="B10974" s="2"/>
      <c r="C10974" s="2"/>
      <c r="D10974" s="2"/>
    </row>
    <row r="10975" spans="2:4" x14ac:dyDescent="0.2">
      <c r="B10975" s="2"/>
      <c r="C10975" s="2"/>
      <c r="D10975" s="2"/>
    </row>
    <row r="10976" spans="2:4" x14ac:dyDescent="0.2">
      <c r="B10976" s="2"/>
      <c r="C10976" s="2"/>
      <c r="D10976" s="2"/>
    </row>
    <row r="10977" spans="2:4" x14ac:dyDescent="0.2">
      <c r="B10977" s="2"/>
      <c r="C10977" s="2"/>
      <c r="D10977" s="2"/>
    </row>
    <row r="10978" spans="2:4" x14ac:dyDescent="0.2">
      <c r="B10978" s="2"/>
      <c r="C10978" s="2"/>
      <c r="D10978" s="2"/>
    </row>
    <row r="10979" spans="2:4" x14ac:dyDescent="0.2">
      <c r="B10979" s="2"/>
      <c r="C10979" s="2"/>
      <c r="D10979" s="2"/>
    </row>
    <row r="10980" spans="2:4" x14ac:dyDescent="0.2">
      <c r="B10980" s="2"/>
      <c r="C10980" s="2"/>
      <c r="D10980" s="2"/>
    </row>
    <row r="10981" spans="2:4" x14ac:dyDescent="0.2">
      <c r="B10981" s="2"/>
      <c r="C10981" s="2"/>
      <c r="D10981" s="2"/>
    </row>
    <row r="10982" spans="2:4" x14ac:dyDescent="0.2">
      <c r="B10982" s="2"/>
      <c r="C10982" s="2"/>
      <c r="D10982" s="2"/>
    </row>
    <row r="10983" spans="2:4" x14ac:dyDescent="0.2">
      <c r="B10983" s="2"/>
      <c r="C10983" s="2"/>
      <c r="D10983" s="2"/>
    </row>
    <row r="10984" spans="2:4" x14ac:dyDescent="0.2">
      <c r="B10984" s="2"/>
      <c r="C10984" s="2"/>
      <c r="D10984" s="2"/>
    </row>
    <row r="10985" spans="2:4" x14ac:dyDescent="0.2">
      <c r="B10985" s="2"/>
      <c r="C10985" s="2"/>
      <c r="D10985" s="2"/>
    </row>
    <row r="10986" spans="2:4" x14ac:dyDescent="0.2">
      <c r="B10986" s="2"/>
      <c r="C10986" s="2"/>
      <c r="D10986" s="2"/>
    </row>
    <row r="10987" spans="2:4" x14ac:dyDescent="0.2">
      <c r="B10987" s="2"/>
      <c r="C10987" s="2"/>
      <c r="D10987" s="2"/>
    </row>
    <row r="10988" spans="2:4" x14ac:dyDescent="0.2">
      <c r="B10988" s="2"/>
      <c r="C10988" s="2"/>
      <c r="D10988" s="2"/>
    </row>
    <row r="10989" spans="2:4" x14ac:dyDescent="0.2">
      <c r="B10989" s="2"/>
      <c r="C10989" s="2"/>
      <c r="D10989" s="2"/>
    </row>
    <row r="10990" spans="2:4" x14ac:dyDescent="0.2">
      <c r="B10990" s="2"/>
      <c r="C10990" s="2"/>
      <c r="D10990" s="2"/>
    </row>
    <row r="10991" spans="2:4" x14ac:dyDescent="0.2">
      <c r="B10991" s="2"/>
      <c r="C10991" s="2"/>
      <c r="D10991" s="2"/>
    </row>
    <row r="10992" spans="2:4" x14ac:dyDescent="0.2">
      <c r="B10992" s="2"/>
      <c r="C10992" s="2"/>
      <c r="D10992" s="2"/>
    </row>
    <row r="10993" spans="2:4" x14ac:dyDescent="0.2">
      <c r="B10993" s="2"/>
      <c r="C10993" s="2"/>
      <c r="D10993" s="2"/>
    </row>
    <row r="10994" spans="2:4" x14ac:dyDescent="0.2">
      <c r="B10994" s="2"/>
      <c r="C10994" s="2"/>
      <c r="D10994" s="2"/>
    </row>
    <row r="10995" spans="2:4" x14ac:dyDescent="0.2">
      <c r="B10995" s="2"/>
      <c r="C10995" s="2"/>
      <c r="D10995" s="2"/>
    </row>
    <row r="10996" spans="2:4" x14ac:dyDescent="0.2">
      <c r="B10996" s="2"/>
      <c r="C10996" s="2"/>
      <c r="D10996" s="2"/>
    </row>
    <row r="10997" spans="2:4" x14ac:dyDescent="0.2">
      <c r="B10997" s="2"/>
      <c r="C10997" s="2"/>
      <c r="D10997" s="2"/>
    </row>
    <row r="10998" spans="2:4" x14ac:dyDescent="0.2">
      <c r="B10998" s="2"/>
      <c r="C10998" s="2"/>
      <c r="D10998" s="2"/>
    </row>
    <row r="10999" spans="2:4" x14ac:dyDescent="0.2">
      <c r="B10999" s="2"/>
      <c r="C10999" s="2"/>
      <c r="D10999" s="2"/>
    </row>
    <row r="11000" spans="2:4" x14ac:dyDescent="0.2">
      <c r="B11000" s="2"/>
      <c r="C11000" s="2"/>
      <c r="D11000" s="2"/>
    </row>
    <row r="11001" spans="2:4" x14ac:dyDescent="0.2">
      <c r="B11001" s="2"/>
      <c r="C11001" s="2"/>
      <c r="D11001" s="2"/>
    </row>
    <row r="11002" spans="2:4" x14ac:dyDescent="0.2">
      <c r="B11002" s="2"/>
      <c r="C11002" s="2"/>
      <c r="D11002" s="2"/>
    </row>
    <row r="11003" spans="2:4" x14ac:dyDescent="0.2">
      <c r="B11003" s="2"/>
      <c r="C11003" s="2"/>
      <c r="D11003" s="2"/>
    </row>
    <row r="11004" spans="2:4" x14ac:dyDescent="0.2">
      <c r="B11004" s="2"/>
      <c r="C11004" s="2"/>
      <c r="D11004" s="2"/>
    </row>
    <row r="11005" spans="2:4" x14ac:dyDescent="0.2">
      <c r="B11005" s="2"/>
      <c r="C11005" s="2"/>
      <c r="D11005" s="2"/>
    </row>
    <row r="11006" spans="2:4" x14ac:dyDescent="0.2">
      <c r="B11006" s="2"/>
      <c r="C11006" s="2"/>
      <c r="D11006" s="2"/>
    </row>
    <row r="11007" spans="2:4" x14ac:dyDescent="0.2">
      <c r="B11007" s="2"/>
      <c r="C11007" s="2"/>
      <c r="D11007" s="2"/>
    </row>
    <row r="11008" spans="2:4" x14ac:dyDescent="0.2">
      <c r="B11008" s="2"/>
      <c r="C11008" s="2"/>
      <c r="D11008" s="2"/>
    </row>
    <row r="11009" spans="2:4" x14ac:dyDescent="0.2">
      <c r="B11009" s="2"/>
      <c r="C11009" s="2"/>
      <c r="D11009" s="2"/>
    </row>
    <row r="11010" spans="2:4" x14ac:dyDescent="0.2">
      <c r="B11010" s="2"/>
      <c r="C11010" s="2"/>
      <c r="D11010" s="2"/>
    </row>
    <row r="11011" spans="2:4" x14ac:dyDescent="0.2">
      <c r="B11011" s="2"/>
      <c r="C11011" s="2"/>
      <c r="D11011" s="2"/>
    </row>
    <row r="11012" spans="2:4" x14ac:dyDescent="0.2">
      <c r="B11012" s="2"/>
      <c r="C11012" s="2"/>
      <c r="D11012" s="2"/>
    </row>
    <row r="11013" spans="2:4" x14ac:dyDescent="0.2">
      <c r="B11013" s="2"/>
      <c r="C11013" s="2"/>
      <c r="D11013" s="2"/>
    </row>
    <row r="11014" spans="2:4" x14ac:dyDescent="0.2">
      <c r="B11014" s="2"/>
      <c r="C11014" s="2"/>
      <c r="D11014" s="2"/>
    </row>
    <row r="11015" spans="2:4" x14ac:dyDescent="0.2">
      <c r="B11015" s="2"/>
      <c r="C11015" s="2"/>
      <c r="D11015" s="2"/>
    </row>
    <row r="11016" spans="2:4" x14ac:dyDescent="0.2">
      <c r="B11016" s="2"/>
      <c r="C11016" s="2"/>
      <c r="D11016" s="2"/>
    </row>
    <row r="11017" spans="2:4" x14ac:dyDescent="0.2">
      <c r="B11017" s="2"/>
      <c r="C11017" s="2"/>
      <c r="D11017" s="2"/>
    </row>
    <row r="11018" spans="2:4" x14ac:dyDescent="0.2">
      <c r="B11018" s="2"/>
      <c r="C11018" s="2"/>
      <c r="D11018" s="2"/>
    </row>
    <row r="11019" spans="2:4" x14ac:dyDescent="0.2">
      <c r="B11019" s="2"/>
      <c r="C11019" s="2"/>
      <c r="D11019" s="2"/>
    </row>
    <row r="11020" spans="2:4" x14ac:dyDescent="0.2">
      <c r="B11020" s="2"/>
      <c r="C11020" s="2"/>
      <c r="D11020" s="2"/>
    </row>
    <row r="11021" spans="2:4" x14ac:dyDescent="0.2">
      <c r="B11021" s="2"/>
      <c r="C11021" s="2"/>
      <c r="D11021" s="2"/>
    </row>
    <row r="11022" spans="2:4" x14ac:dyDescent="0.2">
      <c r="B11022" s="2"/>
      <c r="C11022" s="2"/>
      <c r="D11022" s="2"/>
    </row>
    <row r="11023" spans="2:4" x14ac:dyDescent="0.2">
      <c r="B11023" s="2"/>
      <c r="C11023" s="2"/>
      <c r="D11023" s="2"/>
    </row>
    <row r="11024" spans="2:4" x14ac:dyDescent="0.2">
      <c r="B11024" s="2"/>
      <c r="C11024" s="2"/>
      <c r="D11024" s="2"/>
    </row>
    <row r="11025" spans="2:4" x14ac:dyDescent="0.2">
      <c r="B11025" s="2"/>
      <c r="C11025" s="2"/>
      <c r="D11025" s="2"/>
    </row>
    <row r="11026" spans="2:4" x14ac:dyDescent="0.2">
      <c r="B11026" s="2"/>
      <c r="C11026" s="2"/>
      <c r="D11026" s="2"/>
    </row>
    <row r="11027" spans="2:4" x14ac:dyDescent="0.2">
      <c r="B11027" s="2"/>
      <c r="C11027" s="2"/>
      <c r="D11027" s="2"/>
    </row>
    <row r="11028" spans="2:4" x14ac:dyDescent="0.2">
      <c r="B11028" s="2"/>
      <c r="C11028" s="2"/>
      <c r="D11028" s="2"/>
    </row>
    <row r="11029" spans="2:4" x14ac:dyDescent="0.2">
      <c r="B11029" s="2"/>
      <c r="C11029" s="2"/>
      <c r="D11029" s="2"/>
    </row>
    <row r="11030" spans="2:4" x14ac:dyDescent="0.2">
      <c r="B11030" s="2"/>
      <c r="C11030" s="2"/>
      <c r="D11030" s="2"/>
    </row>
    <row r="11031" spans="2:4" x14ac:dyDescent="0.2">
      <c r="B11031" s="2"/>
      <c r="C11031" s="2"/>
      <c r="D11031" s="2"/>
    </row>
    <row r="11032" spans="2:4" x14ac:dyDescent="0.2">
      <c r="B11032" s="2"/>
      <c r="C11032" s="2"/>
      <c r="D11032" s="2"/>
    </row>
    <row r="11033" spans="2:4" x14ac:dyDescent="0.2">
      <c r="B11033" s="2"/>
      <c r="C11033" s="2"/>
      <c r="D11033" s="2"/>
    </row>
    <row r="11034" spans="2:4" x14ac:dyDescent="0.2">
      <c r="B11034" s="2"/>
      <c r="C11034" s="2"/>
      <c r="D11034" s="2"/>
    </row>
    <row r="11035" spans="2:4" x14ac:dyDescent="0.2">
      <c r="B11035" s="2"/>
      <c r="C11035" s="2"/>
      <c r="D11035" s="2"/>
    </row>
    <row r="11036" spans="2:4" x14ac:dyDescent="0.2">
      <c r="B11036" s="2"/>
      <c r="C11036" s="2"/>
      <c r="D11036" s="2"/>
    </row>
    <row r="11037" spans="2:4" x14ac:dyDescent="0.2">
      <c r="B11037" s="2"/>
      <c r="C11037" s="2"/>
      <c r="D11037" s="2"/>
    </row>
    <row r="11038" spans="2:4" x14ac:dyDescent="0.2">
      <c r="B11038" s="2"/>
      <c r="C11038" s="2"/>
      <c r="D11038" s="2"/>
    </row>
    <row r="11039" spans="2:4" x14ac:dyDescent="0.2">
      <c r="B11039" s="2"/>
      <c r="C11039" s="2"/>
      <c r="D11039" s="2"/>
    </row>
    <row r="11040" spans="2:4" x14ac:dyDescent="0.2">
      <c r="B11040" s="2"/>
      <c r="C11040" s="2"/>
      <c r="D11040" s="2"/>
    </row>
    <row r="11041" spans="2:4" x14ac:dyDescent="0.2">
      <c r="B11041" s="2"/>
      <c r="C11041" s="2"/>
      <c r="D11041" s="2"/>
    </row>
    <row r="11042" spans="2:4" x14ac:dyDescent="0.2">
      <c r="B11042" s="2"/>
      <c r="C11042" s="2"/>
      <c r="D11042" s="2"/>
    </row>
    <row r="11043" spans="2:4" x14ac:dyDescent="0.2">
      <c r="B11043" s="2"/>
      <c r="C11043" s="2"/>
      <c r="D11043" s="2"/>
    </row>
    <row r="11044" spans="2:4" x14ac:dyDescent="0.2">
      <c r="B11044" s="2"/>
      <c r="C11044" s="2"/>
      <c r="D11044" s="2"/>
    </row>
    <row r="11045" spans="2:4" x14ac:dyDescent="0.2">
      <c r="B11045" s="2"/>
      <c r="C11045" s="2"/>
      <c r="D11045" s="2"/>
    </row>
    <row r="11046" spans="2:4" x14ac:dyDescent="0.2">
      <c r="B11046" s="2"/>
      <c r="C11046" s="2"/>
      <c r="D11046" s="2"/>
    </row>
    <row r="11047" spans="2:4" x14ac:dyDescent="0.2">
      <c r="B11047" s="2"/>
      <c r="C11047" s="2"/>
      <c r="D11047" s="2"/>
    </row>
    <row r="11048" spans="2:4" x14ac:dyDescent="0.2">
      <c r="B11048" s="2"/>
      <c r="C11048" s="2"/>
      <c r="D11048" s="2"/>
    </row>
    <row r="11049" spans="2:4" x14ac:dyDescent="0.2">
      <c r="B11049" s="2"/>
      <c r="C11049" s="2"/>
      <c r="D11049" s="2"/>
    </row>
    <row r="11050" spans="2:4" x14ac:dyDescent="0.2">
      <c r="B11050" s="2"/>
      <c r="C11050" s="2"/>
      <c r="D11050" s="2"/>
    </row>
    <row r="11051" spans="2:4" x14ac:dyDescent="0.2">
      <c r="B11051" s="2"/>
      <c r="C11051" s="2"/>
      <c r="D11051" s="2"/>
    </row>
    <row r="11052" spans="2:4" x14ac:dyDescent="0.2">
      <c r="B11052" s="2"/>
      <c r="C11052" s="2"/>
      <c r="D11052" s="2"/>
    </row>
    <row r="11053" spans="2:4" x14ac:dyDescent="0.2">
      <c r="B11053" s="2"/>
      <c r="C11053" s="2"/>
      <c r="D11053" s="2"/>
    </row>
    <row r="11054" spans="2:4" x14ac:dyDescent="0.2">
      <c r="B11054" s="2"/>
      <c r="C11054" s="2"/>
      <c r="D11054" s="2"/>
    </row>
    <row r="11055" spans="2:4" x14ac:dyDescent="0.2">
      <c r="B11055" s="2"/>
      <c r="C11055" s="2"/>
      <c r="D11055" s="2"/>
    </row>
    <row r="11056" spans="2:4" x14ac:dyDescent="0.2">
      <c r="B11056" s="2"/>
      <c r="C11056" s="2"/>
      <c r="D11056" s="2"/>
    </row>
    <row r="11057" spans="2:4" x14ac:dyDescent="0.2">
      <c r="B11057" s="2"/>
      <c r="C11057" s="2"/>
      <c r="D11057" s="2"/>
    </row>
    <row r="11058" spans="2:4" x14ac:dyDescent="0.2">
      <c r="B11058" s="2"/>
      <c r="C11058" s="2"/>
      <c r="D11058" s="2"/>
    </row>
    <row r="11059" spans="2:4" x14ac:dyDescent="0.2">
      <c r="B11059" s="2"/>
      <c r="C11059" s="2"/>
      <c r="D11059" s="2"/>
    </row>
    <row r="11060" spans="2:4" x14ac:dyDescent="0.2">
      <c r="B11060" s="2"/>
      <c r="C11060" s="2"/>
      <c r="D11060" s="2"/>
    </row>
    <row r="11061" spans="2:4" x14ac:dyDescent="0.2">
      <c r="B11061" s="2"/>
      <c r="C11061" s="2"/>
      <c r="D11061" s="2"/>
    </row>
    <row r="11062" spans="2:4" x14ac:dyDescent="0.2">
      <c r="B11062" s="2"/>
      <c r="C11062" s="2"/>
      <c r="D11062" s="2"/>
    </row>
    <row r="11063" spans="2:4" x14ac:dyDescent="0.2">
      <c r="B11063" s="2"/>
      <c r="C11063" s="2"/>
      <c r="D11063" s="2"/>
    </row>
    <row r="11064" spans="2:4" x14ac:dyDescent="0.2">
      <c r="B11064" s="2"/>
      <c r="C11064" s="2"/>
      <c r="D11064" s="2"/>
    </row>
    <row r="11065" spans="2:4" x14ac:dyDescent="0.2">
      <c r="B11065" s="2"/>
      <c r="C11065" s="2"/>
      <c r="D11065" s="2"/>
    </row>
    <row r="11066" spans="2:4" x14ac:dyDescent="0.2">
      <c r="B11066" s="2"/>
      <c r="C11066" s="2"/>
      <c r="D11066" s="2"/>
    </row>
    <row r="11067" spans="2:4" x14ac:dyDescent="0.2">
      <c r="B11067" s="2"/>
      <c r="C11067" s="2"/>
      <c r="D11067" s="2"/>
    </row>
    <row r="11068" spans="2:4" x14ac:dyDescent="0.2">
      <c r="B11068" s="2"/>
      <c r="C11068" s="2"/>
      <c r="D11068" s="2"/>
    </row>
    <row r="11069" spans="2:4" x14ac:dyDescent="0.2">
      <c r="B11069" s="2"/>
      <c r="C11069" s="2"/>
      <c r="D11069" s="2"/>
    </row>
    <row r="11070" spans="2:4" x14ac:dyDescent="0.2">
      <c r="B11070" s="2"/>
      <c r="C11070" s="2"/>
      <c r="D11070" s="2"/>
    </row>
    <row r="11071" spans="2:4" x14ac:dyDescent="0.2">
      <c r="B11071" s="2"/>
      <c r="C11071" s="2"/>
      <c r="D11071" s="2"/>
    </row>
    <row r="11072" spans="2:4" x14ac:dyDescent="0.2">
      <c r="B11072" s="2"/>
      <c r="C11072" s="2"/>
      <c r="D11072" s="2"/>
    </row>
    <row r="11073" spans="2:4" x14ac:dyDescent="0.2">
      <c r="B11073" s="2"/>
      <c r="C11073" s="2"/>
      <c r="D11073" s="2"/>
    </row>
    <row r="11074" spans="2:4" x14ac:dyDescent="0.2">
      <c r="B11074" s="2"/>
      <c r="C11074" s="2"/>
      <c r="D11074" s="2"/>
    </row>
    <row r="11075" spans="2:4" x14ac:dyDescent="0.2">
      <c r="B11075" s="2"/>
      <c r="C11075" s="2"/>
      <c r="D11075" s="2"/>
    </row>
    <row r="11076" spans="2:4" x14ac:dyDescent="0.2">
      <c r="B11076" s="2"/>
      <c r="C11076" s="2"/>
      <c r="D11076" s="2"/>
    </row>
    <row r="11077" spans="2:4" x14ac:dyDescent="0.2">
      <c r="B11077" s="2"/>
      <c r="C11077" s="2"/>
      <c r="D11077" s="2"/>
    </row>
    <row r="11078" spans="2:4" x14ac:dyDescent="0.2">
      <c r="B11078" s="2"/>
      <c r="C11078" s="2"/>
      <c r="D11078" s="2"/>
    </row>
    <row r="11079" spans="2:4" x14ac:dyDescent="0.2">
      <c r="B11079" s="2"/>
      <c r="C11079" s="2"/>
      <c r="D11079" s="2"/>
    </row>
    <row r="11080" spans="2:4" x14ac:dyDescent="0.2">
      <c r="B11080" s="2"/>
      <c r="C11080" s="2"/>
      <c r="D11080" s="2"/>
    </row>
    <row r="11081" spans="2:4" x14ac:dyDescent="0.2">
      <c r="B11081" s="2"/>
      <c r="C11081" s="2"/>
      <c r="D11081" s="2"/>
    </row>
    <row r="11082" spans="2:4" x14ac:dyDescent="0.2">
      <c r="B11082" s="2"/>
      <c r="C11082" s="2"/>
      <c r="D11082" s="2"/>
    </row>
    <row r="11083" spans="2:4" x14ac:dyDescent="0.2">
      <c r="B11083" s="2"/>
      <c r="C11083" s="2"/>
      <c r="D11083" s="2"/>
    </row>
    <row r="11084" spans="2:4" x14ac:dyDescent="0.2">
      <c r="B11084" s="2"/>
      <c r="C11084" s="2"/>
      <c r="D11084" s="2"/>
    </row>
    <row r="11085" spans="2:4" x14ac:dyDescent="0.2">
      <c r="B11085" s="2"/>
      <c r="C11085" s="2"/>
      <c r="D11085" s="2"/>
    </row>
    <row r="11086" spans="2:4" x14ac:dyDescent="0.2">
      <c r="B11086" s="2"/>
      <c r="C11086" s="2"/>
      <c r="D11086" s="2"/>
    </row>
    <row r="11087" spans="2:4" x14ac:dyDescent="0.2">
      <c r="B11087" s="2"/>
      <c r="C11087" s="2"/>
      <c r="D11087" s="2"/>
    </row>
    <row r="11088" spans="2:4" x14ac:dyDescent="0.2">
      <c r="B11088" s="2"/>
      <c r="C11088" s="2"/>
      <c r="D11088" s="2"/>
    </row>
    <row r="11089" spans="2:4" x14ac:dyDescent="0.2">
      <c r="B11089" s="2"/>
      <c r="C11089" s="2"/>
      <c r="D11089" s="2"/>
    </row>
    <row r="11090" spans="2:4" x14ac:dyDescent="0.2">
      <c r="B11090" s="2"/>
      <c r="C11090" s="2"/>
      <c r="D11090" s="2"/>
    </row>
    <row r="11091" spans="2:4" x14ac:dyDescent="0.2">
      <c r="B11091" s="2"/>
      <c r="C11091" s="2"/>
      <c r="D11091" s="2"/>
    </row>
    <row r="11092" spans="2:4" x14ac:dyDescent="0.2">
      <c r="B11092" s="2"/>
      <c r="C11092" s="2"/>
      <c r="D11092" s="2"/>
    </row>
    <row r="11093" spans="2:4" x14ac:dyDescent="0.2">
      <c r="B11093" s="2"/>
      <c r="C11093" s="2"/>
      <c r="D11093" s="2"/>
    </row>
    <row r="11094" spans="2:4" x14ac:dyDescent="0.2">
      <c r="B11094" s="2"/>
      <c r="C11094" s="2"/>
      <c r="D11094" s="2"/>
    </row>
    <row r="11095" spans="2:4" x14ac:dyDescent="0.2">
      <c r="B11095" s="2"/>
      <c r="C11095" s="2"/>
      <c r="D11095" s="2"/>
    </row>
    <row r="11096" spans="2:4" x14ac:dyDescent="0.2">
      <c r="B11096" s="2"/>
      <c r="C11096" s="2"/>
      <c r="D11096" s="2"/>
    </row>
    <row r="11097" spans="2:4" x14ac:dyDescent="0.2">
      <c r="B11097" s="2"/>
      <c r="C11097" s="2"/>
      <c r="D11097" s="2"/>
    </row>
    <row r="11098" spans="2:4" x14ac:dyDescent="0.2">
      <c r="B11098" s="2"/>
      <c r="C11098" s="2"/>
      <c r="D11098" s="2"/>
    </row>
    <row r="11099" spans="2:4" x14ac:dyDescent="0.2">
      <c r="B11099" s="2"/>
      <c r="C11099" s="2"/>
      <c r="D11099" s="2"/>
    </row>
    <row r="11100" spans="2:4" x14ac:dyDescent="0.2">
      <c r="B11100" s="2"/>
      <c r="C11100" s="2"/>
      <c r="D11100" s="2"/>
    </row>
    <row r="11101" spans="2:4" x14ac:dyDescent="0.2">
      <c r="B11101" s="2"/>
      <c r="C11101" s="2"/>
      <c r="D11101" s="2"/>
    </row>
    <row r="11102" spans="2:4" x14ac:dyDescent="0.2">
      <c r="B11102" s="2"/>
      <c r="C11102" s="2"/>
      <c r="D11102" s="2"/>
    </row>
    <row r="11103" spans="2:4" x14ac:dyDescent="0.2">
      <c r="B11103" s="2"/>
      <c r="C11103" s="2"/>
      <c r="D11103" s="2"/>
    </row>
    <row r="11104" spans="2:4" x14ac:dyDescent="0.2">
      <c r="B11104" s="2"/>
      <c r="C11104" s="2"/>
      <c r="D11104" s="2"/>
    </row>
    <row r="11105" spans="2:4" x14ac:dyDescent="0.2">
      <c r="B11105" s="2"/>
      <c r="C11105" s="2"/>
      <c r="D11105" s="2"/>
    </row>
    <row r="11106" spans="2:4" x14ac:dyDescent="0.2">
      <c r="B11106" s="2"/>
      <c r="C11106" s="2"/>
      <c r="D11106" s="2"/>
    </row>
    <row r="11107" spans="2:4" x14ac:dyDescent="0.2">
      <c r="B11107" s="2"/>
      <c r="C11107" s="2"/>
      <c r="D11107" s="2"/>
    </row>
    <row r="11108" spans="2:4" x14ac:dyDescent="0.2">
      <c r="B11108" s="2"/>
      <c r="C11108" s="2"/>
      <c r="D11108" s="2"/>
    </row>
    <row r="11109" spans="2:4" x14ac:dyDescent="0.2">
      <c r="B11109" s="2"/>
      <c r="C11109" s="2"/>
      <c r="D11109" s="2"/>
    </row>
    <row r="11110" spans="2:4" x14ac:dyDescent="0.2">
      <c r="B11110" s="2"/>
      <c r="C11110" s="2"/>
      <c r="D11110" s="2"/>
    </row>
    <row r="11111" spans="2:4" x14ac:dyDescent="0.2">
      <c r="B11111" s="2"/>
      <c r="C11111" s="2"/>
      <c r="D11111" s="2"/>
    </row>
    <row r="11112" spans="2:4" x14ac:dyDescent="0.2">
      <c r="B11112" s="2"/>
      <c r="C11112" s="2"/>
      <c r="D11112" s="2"/>
    </row>
    <row r="11113" spans="2:4" x14ac:dyDescent="0.2">
      <c r="B11113" s="2"/>
      <c r="C11113" s="2"/>
      <c r="D11113" s="2"/>
    </row>
    <row r="11114" spans="2:4" x14ac:dyDescent="0.2">
      <c r="B11114" s="2"/>
      <c r="C11114" s="2"/>
      <c r="D11114" s="2"/>
    </row>
    <row r="11115" spans="2:4" x14ac:dyDescent="0.2">
      <c r="B11115" s="2"/>
      <c r="C11115" s="2"/>
      <c r="D11115" s="2"/>
    </row>
    <row r="11116" spans="2:4" x14ac:dyDescent="0.2">
      <c r="B11116" s="2"/>
      <c r="C11116" s="2"/>
      <c r="D11116" s="2"/>
    </row>
    <row r="11117" spans="2:4" x14ac:dyDescent="0.2">
      <c r="B11117" s="2"/>
      <c r="C11117" s="2"/>
      <c r="D11117" s="2"/>
    </row>
    <row r="11118" spans="2:4" x14ac:dyDescent="0.2">
      <c r="B11118" s="2"/>
      <c r="C11118" s="2"/>
      <c r="D11118" s="2"/>
    </row>
    <row r="11119" spans="2:4" x14ac:dyDescent="0.2">
      <c r="B11119" s="2"/>
      <c r="C11119" s="2"/>
      <c r="D11119" s="2"/>
    </row>
    <row r="11120" spans="2:4" x14ac:dyDescent="0.2">
      <c r="B11120" s="2"/>
      <c r="C11120" s="2"/>
      <c r="D11120" s="2"/>
    </row>
    <row r="11121" spans="2:4" x14ac:dyDescent="0.2">
      <c r="B11121" s="2"/>
      <c r="C11121" s="2"/>
      <c r="D11121" s="2"/>
    </row>
    <row r="11122" spans="2:4" x14ac:dyDescent="0.2">
      <c r="B11122" s="2"/>
      <c r="C11122" s="2"/>
      <c r="D11122" s="2"/>
    </row>
    <row r="11123" spans="2:4" x14ac:dyDescent="0.2">
      <c r="B11123" s="2"/>
      <c r="C11123" s="2"/>
      <c r="D11123" s="2"/>
    </row>
    <row r="11124" spans="2:4" x14ac:dyDescent="0.2">
      <c r="B11124" s="2"/>
      <c r="C11124" s="2"/>
      <c r="D11124" s="2"/>
    </row>
    <row r="11125" spans="2:4" x14ac:dyDescent="0.2">
      <c r="B11125" s="2"/>
      <c r="C11125" s="2"/>
      <c r="D11125" s="2"/>
    </row>
    <row r="11126" spans="2:4" x14ac:dyDescent="0.2">
      <c r="B11126" s="2"/>
      <c r="C11126" s="2"/>
      <c r="D11126" s="2"/>
    </row>
    <row r="11127" spans="2:4" x14ac:dyDescent="0.2">
      <c r="B11127" s="2"/>
      <c r="C11127" s="2"/>
      <c r="D11127" s="2"/>
    </row>
    <row r="11128" spans="2:4" x14ac:dyDescent="0.2">
      <c r="B11128" s="2"/>
      <c r="C11128" s="2"/>
      <c r="D11128" s="2"/>
    </row>
    <row r="11129" spans="2:4" x14ac:dyDescent="0.2">
      <c r="B11129" s="2"/>
      <c r="C11129" s="2"/>
      <c r="D11129" s="2"/>
    </row>
    <row r="11130" spans="2:4" x14ac:dyDescent="0.2">
      <c r="B11130" s="2"/>
      <c r="C11130" s="2"/>
      <c r="D11130" s="2"/>
    </row>
    <row r="11131" spans="2:4" x14ac:dyDescent="0.2">
      <c r="B11131" s="2"/>
      <c r="C11131" s="2"/>
      <c r="D11131" s="2"/>
    </row>
    <row r="11132" spans="2:4" x14ac:dyDescent="0.2">
      <c r="B11132" s="2"/>
      <c r="C11132" s="2"/>
      <c r="D11132" s="2"/>
    </row>
    <row r="11133" spans="2:4" x14ac:dyDescent="0.2">
      <c r="B11133" s="2"/>
      <c r="C11133" s="2"/>
      <c r="D11133" s="2"/>
    </row>
    <row r="11134" spans="2:4" x14ac:dyDescent="0.2">
      <c r="B11134" s="2"/>
      <c r="C11134" s="2"/>
      <c r="D11134" s="2"/>
    </row>
    <row r="11135" spans="2:4" x14ac:dyDescent="0.2">
      <c r="B11135" s="2"/>
      <c r="C11135" s="2"/>
      <c r="D11135" s="2"/>
    </row>
    <row r="11136" spans="2:4" x14ac:dyDescent="0.2">
      <c r="B11136" s="2"/>
      <c r="C11136" s="2"/>
      <c r="D11136" s="2"/>
    </row>
    <row r="11137" spans="2:4" x14ac:dyDescent="0.2">
      <c r="B11137" s="2"/>
      <c r="C11137" s="2"/>
      <c r="D11137" s="2"/>
    </row>
    <row r="11138" spans="2:4" x14ac:dyDescent="0.2">
      <c r="B11138" s="2"/>
      <c r="C11138" s="2"/>
      <c r="D11138" s="2"/>
    </row>
    <row r="11139" spans="2:4" x14ac:dyDescent="0.2">
      <c r="B11139" s="2"/>
      <c r="C11139" s="2"/>
      <c r="D11139" s="2"/>
    </row>
    <row r="11140" spans="2:4" x14ac:dyDescent="0.2">
      <c r="B11140" s="2"/>
      <c r="C11140" s="2"/>
      <c r="D11140" s="2"/>
    </row>
    <row r="11141" spans="2:4" x14ac:dyDescent="0.2">
      <c r="B11141" s="2"/>
      <c r="C11141" s="2"/>
      <c r="D11141" s="2"/>
    </row>
    <row r="11142" spans="2:4" x14ac:dyDescent="0.2">
      <c r="B11142" s="2"/>
      <c r="C11142" s="2"/>
      <c r="D11142" s="2"/>
    </row>
    <row r="11143" spans="2:4" x14ac:dyDescent="0.2">
      <c r="B11143" s="2"/>
      <c r="C11143" s="2"/>
      <c r="D11143" s="2"/>
    </row>
    <row r="11144" spans="2:4" x14ac:dyDescent="0.2">
      <c r="B11144" s="2"/>
      <c r="C11144" s="2"/>
      <c r="D11144" s="2"/>
    </row>
    <row r="11145" spans="2:4" x14ac:dyDescent="0.2">
      <c r="B11145" s="2"/>
      <c r="C11145" s="2"/>
      <c r="D11145" s="2"/>
    </row>
    <row r="11146" spans="2:4" x14ac:dyDescent="0.2">
      <c r="B11146" s="2"/>
      <c r="C11146" s="2"/>
      <c r="D11146" s="2"/>
    </row>
    <row r="11147" spans="2:4" x14ac:dyDescent="0.2">
      <c r="B11147" s="2"/>
      <c r="C11147" s="2"/>
      <c r="D11147" s="2"/>
    </row>
    <row r="11148" spans="2:4" x14ac:dyDescent="0.2">
      <c r="B11148" s="2"/>
      <c r="C11148" s="2"/>
      <c r="D11148" s="2"/>
    </row>
    <row r="11149" spans="2:4" x14ac:dyDescent="0.2">
      <c r="B11149" s="2"/>
      <c r="C11149" s="2"/>
      <c r="D11149" s="2"/>
    </row>
    <row r="11150" spans="2:4" x14ac:dyDescent="0.2">
      <c r="B11150" s="2"/>
      <c r="C11150" s="2"/>
      <c r="D11150" s="2"/>
    </row>
    <row r="11151" spans="2:4" x14ac:dyDescent="0.2">
      <c r="B11151" s="2"/>
      <c r="C11151" s="2"/>
      <c r="D11151" s="2"/>
    </row>
    <row r="11152" spans="2:4" x14ac:dyDescent="0.2">
      <c r="B11152" s="2"/>
      <c r="C11152" s="2"/>
      <c r="D11152" s="2"/>
    </row>
    <row r="11153" spans="2:4" x14ac:dyDescent="0.2">
      <c r="B11153" s="2"/>
      <c r="C11153" s="2"/>
      <c r="D11153" s="2"/>
    </row>
    <row r="11154" spans="2:4" x14ac:dyDescent="0.2">
      <c r="B11154" s="2"/>
      <c r="C11154" s="2"/>
      <c r="D11154" s="2"/>
    </row>
    <row r="11155" spans="2:4" x14ac:dyDescent="0.2">
      <c r="B11155" s="2"/>
      <c r="C11155" s="2"/>
      <c r="D11155" s="2"/>
    </row>
    <row r="11156" spans="2:4" x14ac:dyDescent="0.2">
      <c r="B11156" s="2"/>
      <c r="C11156" s="2"/>
      <c r="D11156" s="2"/>
    </row>
    <row r="11157" spans="2:4" x14ac:dyDescent="0.2">
      <c r="B11157" s="2"/>
      <c r="C11157" s="2"/>
      <c r="D11157" s="2"/>
    </row>
    <row r="11158" spans="2:4" x14ac:dyDescent="0.2">
      <c r="B11158" s="2"/>
      <c r="C11158" s="2"/>
      <c r="D11158" s="2"/>
    </row>
    <row r="11159" spans="2:4" x14ac:dyDescent="0.2">
      <c r="B11159" s="2"/>
      <c r="C11159" s="2"/>
      <c r="D11159" s="2"/>
    </row>
    <row r="11160" spans="2:4" x14ac:dyDescent="0.2">
      <c r="B11160" s="2"/>
      <c r="C11160" s="2"/>
      <c r="D11160" s="2"/>
    </row>
    <row r="11161" spans="2:4" x14ac:dyDescent="0.2">
      <c r="B11161" s="2"/>
      <c r="C11161" s="2"/>
      <c r="D11161" s="2"/>
    </row>
    <row r="11162" spans="2:4" x14ac:dyDescent="0.2">
      <c r="B11162" s="2"/>
      <c r="C11162" s="2"/>
      <c r="D11162" s="2"/>
    </row>
    <row r="11163" spans="2:4" x14ac:dyDescent="0.2">
      <c r="B11163" s="2"/>
      <c r="C11163" s="2"/>
      <c r="D11163" s="2"/>
    </row>
    <row r="11164" spans="2:4" x14ac:dyDescent="0.2">
      <c r="B11164" s="2"/>
      <c r="C11164" s="2"/>
      <c r="D11164" s="2"/>
    </row>
    <row r="11165" spans="2:4" x14ac:dyDescent="0.2">
      <c r="B11165" s="2"/>
      <c r="C11165" s="2"/>
      <c r="D11165" s="2"/>
    </row>
    <row r="11166" spans="2:4" x14ac:dyDescent="0.2">
      <c r="B11166" s="2"/>
      <c r="C11166" s="2"/>
      <c r="D11166" s="2"/>
    </row>
    <row r="11167" spans="2:4" x14ac:dyDescent="0.2">
      <c r="B11167" s="2"/>
      <c r="C11167" s="2"/>
      <c r="D11167" s="2"/>
    </row>
    <row r="11168" spans="2:4" x14ac:dyDescent="0.2">
      <c r="B11168" s="2"/>
      <c r="C11168" s="2"/>
      <c r="D11168" s="2"/>
    </row>
    <row r="11169" spans="2:4" x14ac:dyDescent="0.2">
      <c r="B11169" s="2"/>
      <c r="C11169" s="2"/>
      <c r="D11169" s="2"/>
    </row>
    <row r="11170" spans="2:4" x14ac:dyDescent="0.2">
      <c r="B11170" s="2"/>
      <c r="C11170" s="2"/>
      <c r="D11170" s="2"/>
    </row>
    <row r="11171" spans="2:4" x14ac:dyDescent="0.2">
      <c r="B11171" s="2"/>
      <c r="C11171" s="2"/>
      <c r="D11171" s="2"/>
    </row>
    <row r="11172" spans="2:4" x14ac:dyDescent="0.2">
      <c r="B11172" s="2"/>
      <c r="C11172" s="2"/>
      <c r="D11172" s="2"/>
    </row>
    <row r="11173" spans="2:4" x14ac:dyDescent="0.2">
      <c r="B11173" s="2"/>
      <c r="C11173" s="2"/>
      <c r="D11173" s="2"/>
    </row>
    <row r="11174" spans="2:4" x14ac:dyDescent="0.2">
      <c r="B11174" s="2"/>
      <c r="C11174" s="2"/>
      <c r="D11174" s="2"/>
    </row>
    <row r="11175" spans="2:4" x14ac:dyDescent="0.2">
      <c r="B11175" s="2"/>
      <c r="C11175" s="2"/>
      <c r="D11175" s="2"/>
    </row>
    <row r="11176" spans="2:4" x14ac:dyDescent="0.2">
      <c r="B11176" s="2"/>
      <c r="C11176" s="2"/>
      <c r="D11176" s="2"/>
    </row>
    <row r="11177" spans="2:4" x14ac:dyDescent="0.2">
      <c r="B11177" s="2"/>
      <c r="C11177" s="2"/>
      <c r="D11177" s="2"/>
    </row>
    <row r="11178" spans="2:4" x14ac:dyDescent="0.2">
      <c r="B11178" s="2"/>
      <c r="C11178" s="2"/>
      <c r="D11178" s="2"/>
    </row>
    <row r="11179" spans="2:4" x14ac:dyDescent="0.2">
      <c r="B11179" s="2"/>
      <c r="C11179" s="2"/>
      <c r="D11179" s="2"/>
    </row>
    <row r="11180" spans="2:4" x14ac:dyDescent="0.2">
      <c r="B11180" s="2"/>
      <c r="C11180" s="2"/>
      <c r="D11180" s="2"/>
    </row>
    <row r="11181" spans="2:4" x14ac:dyDescent="0.2">
      <c r="B11181" s="2"/>
      <c r="C11181" s="2"/>
      <c r="D11181" s="2"/>
    </row>
    <row r="11182" spans="2:4" x14ac:dyDescent="0.2">
      <c r="B11182" s="2"/>
      <c r="C11182" s="2"/>
      <c r="D11182" s="2"/>
    </row>
    <row r="11183" spans="2:4" x14ac:dyDescent="0.2">
      <c r="B11183" s="2"/>
      <c r="C11183" s="2"/>
      <c r="D11183" s="2"/>
    </row>
    <row r="11184" spans="2:4" x14ac:dyDescent="0.2">
      <c r="B11184" s="2"/>
      <c r="C11184" s="2"/>
      <c r="D11184" s="2"/>
    </row>
    <row r="11185" spans="2:4" x14ac:dyDescent="0.2">
      <c r="B11185" s="2"/>
      <c r="C11185" s="2"/>
      <c r="D11185" s="2"/>
    </row>
    <row r="11186" spans="2:4" x14ac:dyDescent="0.2">
      <c r="B11186" s="2"/>
      <c r="C11186" s="2"/>
      <c r="D11186" s="2"/>
    </row>
    <row r="11187" spans="2:4" x14ac:dyDescent="0.2">
      <c r="B11187" s="2"/>
      <c r="C11187" s="2"/>
      <c r="D11187" s="2"/>
    </row>
    <row r="11188" spans="2:4" x14ac:dyDescent="0.2">
      <c r="B11188" s="2"/>
      <c r="C11188" s="2"/>
      <c r="D11188" s="2"/>
    </row>
    <row r="11189" spans="2:4" x14ac:dyDescent="0.2">
      <c r="B11189" s="2"/>
      <c r="C11189" s="2"/>
      <c r="D11189" s="2"/>
    </row>
    <row r="11190" spans="2:4" x14ac:dyDescent="0.2">
      <c r="B11190" s="2"/>
      <c r="C11190" s="2"/>
      <c r="D11190" s="2"/>
    </row>
    <row r="11191" spans="2:4" x14ac:dyDescent="0.2">
      <c r="B11191" s="2"/>
      <c r="C11191" s="2"/>
      <c r="D11191" s="2"/>
    </row>
    <row r="11192" spans="2:4" x14ac:dyDescent="0.2">
      <c r="B11192" s="2"/>
      <c r="C11192" s="2"/>
      <c r="D11192" s="2"/>
    </row>
    <row r="11193" spans="2:4" x14ac:dyDescent="0.2">
      <c r="B11193" s="2"/>
      <c r="C11193" s="2"/>
      <c r="D11193" s="2"/>
    </row>
    <row r="11194" spans="2:4" x14ac:dyDescent="0.2">
      <c r="B11194" s="2"/>
      <c r="C11194" s="2"/>
      <c r="D11194" s="2"/>
    </row>
    <row r="11195" spans="2:4" x14ac:dyDescent="0.2">
      <c r="B11195" s="2"/>
      <c r="C11195" s="2"/>
      <c r="D11195" s="2"/>
    </row>
    <row r="11196" spans="2:4" x14ac:dyDescent="0.2">
      <c r="B11196" s="2"/>
      <c r="C11196" s="2"/>
      <c r="D11196" s="2"/>
    </row>
    <row r="11197" spans="2:4" x14ac:dyDescent="0.2">
      <c r="B11197" s="2"/>
      <c r="C11197" s="2"/>
      <c r="D11197" s="2"/>
    </row>
    <row r="11198" spans="2:4" x14ac:dyDescent="0.2">
      <c r="B11198" s="2"/>
      <c r="C11198" s="2"/>
      <c r="D11198" s="2"/>
    </row>
    <row r="11199" spans="2:4" x14ac:dyDescent="0.2">
      <c r="B11199" s="2"/>
      <c r="C11199" s="2"/>
      <c r="D11199" s="2"/>
    </row>
    <row r="11200" spans="2:4" x14ac:dyDescent="0.2">
      <c r="B11200" s="2"/>
      <c r="C11200" s="2"/>
      <c r="D11200" s="2"/>
    </row>
    <row r="11201" spans="2:4" x14ac:dyDescent="0.2">
      <c r="B11201" s="2"/>
      <c r="C11201" s="2"/>
      <c r="D11201" s="2"/>
    </row>
    <row r="11202" spans="2:4" x14ac:dyDescent="0.2">
      <c r="B11202" s="2"/>
      <c r="C11202" s="2"/>
      <c r="D11202" s="2"/>
    </row>
    <row r="11203" spans="2:4" x14ac:dyDescent="0.2">
      <c r="B11203" s="2"/>
      <c r="C11203" s="2"/>
      <c r="D11203" s="2"/>
    </row>
    <row r="11204" spans="2:4" x14ac:dyDescent="0.2">
      <c r="B11204" s="2"/>
      <c r="C11204" s="2"/>
      <c r="D11204" s="2"/>
    </row>
    <row r="11205" spans="2:4" x14ac:dyDescent="0.2">
      <c r="B11205" s="2"/>
      <c r="C11205" s="2"/>
      <c r="D11205" s="2"/>
    </row>
    <row r="11206" spans="2:4" x14ac:dyDescent="0.2">
      <c r="B11206" s="2"/>
      <c r="C11206" s="2"/>
      <c r="D11206" s="2"/>
    </row>
    <row r="11207" spans="2:4" x14ac:dyDescent="0.2">
      <c r="B11207" s="2"/>
      <c r="C11207" s="2"/>
      <c r="D11207" s="2"/>
    </row>
    <row r="11208" spans="2:4" x14ac:dyDescent="0.2">
      <c r="B11208" s="2"/>
      <c r="C11208" s="2"/>
      <c r="D11208" s="2"/>
    </row>
    <row r="11209" spans="2:4" x14ac:dyDescent="0.2">
      <c r="B11209" s="2"/>
      <c r="C11209" s="2"/>
      <c r="D11209" s="2"/>
    </row>
    <row r="11210" spans="2:4" x14ac:dyDescent="0.2">
      <c r="B11210" s="2"/>
      <c r="C11210" s="2"/>
      <c r="D11210" s="2"/>
    </row>
    <row r="11211" spans="2:4" x14ac:dyDescent="0.2">
      <c r="B11211" s="2"/>
      <c r="C11211" s="2"/>
      <c r="D11211" s="2"/>
    </row>
    <row r="11212" spans="2:4" x14ac:dyDescent="0.2">
      <c r="B11212" s="2"/>
      <c r="C11212" s="2"/>
      <c r="D11212" s="2"/>
    </row>
    <row r="11213" spans="2:4" x14ac:dyDescent="0.2">
      <c r="B11213" s="2"/>
      <c r="C11213" s="2"/>
      <c r="D11213" s="2"/>
    </row>
    <row r="11214" spans="2:4" x14ac:dyDescent="0.2">
      <c r="B11214" s="2"/>
      <c r="C11214" s="2"/>
      <c r="D11214" s="2"/>
    </row>
    <row r="11215" spans="2:4" x14ac:dyDescent="0.2">
      <c r="B11215" s="2"/>
      <c r="C11215" s="2"/>
      <c r="D11215" s="2"/>
    </row>
    <row r="11216" spans="2:4" x14ac:dyDescent="0.2">
      <c r="B11216" s="2"/>
      <c r="C11216" s="2"/>
      <c r="D11216" s="2"/>
    </row>
    <row r="11217" spans="2:4" x14ac:dyDescent="0.2">
      <c r="B11217" s="2"/>
      <c r="C11217" s="2"/>
      <c r="D11217" s="2"/>
    </row>
    <row r="11218" spans="2:4" x14ac:dyDescent="0.2">
      <c r="B11218" s="2"/>
      <c r="C11218" s="2"/>
      <c r="D11218" s="2"/>
    </row>
    <row r="11219" spans="2:4" x14ac:dyDescent="0.2">
      <c r="B11219" s="2"/>
      <c r="C11219" s="2"/>
      <c r="D11219" s="2"/>
    </row>
    <row r="11220" spans="2:4" x14ac:dyDescent="0.2">
      <c r="B11220" s="2"/>
      <c r="C11220" s="2"/>
      <c r="D11220" s="2"/>
    </row>
    <row r="11221" spans="2:4" x14ac:dyDescent="0.2">
      <c r="B11221" s="2"/>
      <c r="C11221" s="2"/>
      <c r="D11221" s="2"/>
    </row>
    <row r="11222" spans="2:4" x14ac:dyDescent="0.2">
      <c r="B11222" s="2"/>
      <c r="C11222" s="2"/>
      <c r="D11222" s="2"/>
    </row>
    <row r="11223" spans="2:4" x14ac:dyDescent="0.2">
      <c r="B11223" s="2"/>
      <c r="C11223" s="2"/>
      <c r="D11223" s="2"/>
    </row>
    <row r="11224" spans="2:4" x14ac:dyDescent="0.2">
      <c r="B11224" s="2"/>
      <c r="C11224" s="2"/>
      <c r="D11224" s="2"/>
    </row>
    <row r="11225" spans="2:4" x14ac:dyDescent="0.2">
      <c r="B11225" s="2"/>
      <c r="C11225" s="2"/>
      <c r="D11225" s="2"/>
    </row>
    <row r="11226" spans="2:4" x14ac:dyDescent="0.2">
      <c r="B11226" s="2"/>
      <c r="C11226" s="2"/>
      <c r="D11226" s="2"/>
    </row>
    <row r="11227" spans="2:4" x14ac:dyDescent="0.2">
      <c r="B11227" s="2"/>
      <c r="C11227" s="2"/>
      <c r="D11227" s="2"/>
    </row>
    <row r="11228" spans="2:4" x14ac:dyDescent="0.2">
      <c r="B11228" s="2"/>
      <c r="C11228" s="2"/>
      <c r="D11228" s="2"/>
    </row>
    <row r="11229" spans="2:4" x14ac:dyDescent="0.2">
      <c r="B11229" s="2"/>
      <c r="C11229" s="2"/>
      <c r="D11229" s="2"/>
    </row>
    <row r="11230" spans="2:4" x14ac:dyDescent="0.2">
      <c r="B11230" s="2"/>
      <c r="C11230" s="2"/>
      <c r="D11230" s="2"/>
    </row>
    <row r="11231" spans="2:4" x14ac:dyDescent="0.2">
      <c r="B11231" s="2"/>
      <c r="C11231" s="2"/>
      <c r="D11231" s="2"/>
    </row>
    <row r="11232" spans="2:4" x14ac:dyDescent="0.2">
      <c r="B11232" s="2"/>
      <c r="C11232" s="2"/>
      <c r="D11232" s="2"/>
    </row>
    <row r="11233" spans="2:4" x14ac:dyDescent="0.2">
      <c r="B11233" s="2"/>
      <c r="C11233" s="2"/>
      <c r="D11233" s="2"/>
    </row>
    <row r="11234" spans="2:4" x14ac:dyDescent="0.2">
      <c r="B11234" s="2"/>
      <c r="C11234" s="2"/>
      <c r="D11234" s="2"/>
    </row>
    <row r="11235" spans="2:4" x14ac:dyDescent="0.2">
      <c r="B11235" s="2"/>
      <c r="C11235" s="2"/>
      <c r="D11235" s="2"/>
    </row>
    <row r="11236" spans="2:4" x14ac:dyDescent="0.2">
      <c r="B11236" s="2"/>
      <c r="C11236" s="2"/>
      <c r="D11236" s="2"/>
    </row>
    <row r="11237" spans="2:4" x14ac:dyDescent="0.2">
      <c r="B11237" s="2"/>
      <c r="C11237" s="2"/>
      <c r="D11237" s="2"/>
    </row>
    <row r="11238" spans="2:4" x14ac:dyDescent="0.2">
      <c r="B11238" s="2"/>
      <c r="C11238" s="2"/>
      <c r="D11238" s="2"/>
    </row>
    <row r="11239" spans="2:4" x14ac:dyDescent="0.2">
      <c r="B11239" s="2"/>
      <c r="C11239" s="2"/>
      <c r="D11239" s="2"/>
    </row>
    <row r="11240" spans="2:4" x14ac:dyDescent="0.2">
      <c r="B11240" s="2"/>
      <c r="C11240" s="2"/>
      <c r="D11240" s="2"/>
    </row>
    <row r="11241" spans="2:4" x14ac:dyDescent="0.2">
      <c r="B11241" s="2"/>
      <c r="C11241" s="2"/>
      <c r="D11241" s="2"/>
    </row>
    <row r="11242" spans="2:4" x14ac:dyDescent="0.2">
      <c r="B11242" s="2"/>
      <c r="C11242" s="2"/>
      <c r="D11242" s="2"/>
    </row>
    <row r="11243" spans="2:4" x14ac:dyDescent="0.2">
      <c r="B11243" s="2"/>
      <c r="C11243" s="2"/>
      <c r="D11243" s="2"/>
    </row>
    <row r="11244" spans="2:4" x14ac:dyDescent="0.2">
      <c r="B11244" s="2"/>
      <c r="C11244" s="2"/>
      <c r="D11244" s="2"/>
    </row>
    <row r="11245" spans="2:4" x14ac:dyDescent="0.2">
      <c r="B11245" s="2"/>
      <c r="C11245" s="2"/>
      <c r="D11245" s="2"/>
    </row>
    <row r="11246" spans="2:4" x14ac:dyDescent="0.2">
      <c r="B11246" s="2"/>
      <c r="C11246" s="2"/>
      <c r="D11246" s="2"/>
    </row>
    <row r="11247" spans="2:4" x14ac:dyDescent="0.2">
      <c r="B11247" s="2"/>
      <c r="C11247" s="2"/>
      <c r="D11247" s="2"/>
    </row>
    <row r="11248" spans="2:4" x14ac:dyDescent="0.2">
      <c r="B11248" s="2"/>
      <c r="C11248" s="2"/>
      <c r="D11248" s="2"/>
    </row>
    <row r="11249" spans="2:4" x14ac:dyDescent="0.2">
      <c r="B11249" s="2"/>
      <c r="C11249" s="2"/>
      <c r="D11249" s="2"/>
    </row>
    <row r="11250" spans="2:4" x14ac:dyDescent="0.2">
      <c r="B11250" s="2"/>
      <c r="C11250" s="2"/>
      <c r="D11250" s="2"/>
    </row>
    <row r="11251" spans="2:4" x14ac:dyDescent="0.2">
      <c r="B11251" s="2"/>
      <c r="C11251" s="2"/>
      <c r="D11251" s="2"/>
    </row>
    <row r="11252" spans="2:4" x14ac:dyDescent="0.2">
      <c r="B11252" s="2"/>
      <c r="C11252" s="2"/>
      <c r="D11252" s="2"/>
    </row>
    <row r="11253" spans="2:4" x14ac:dyDescent="0.2">
      <c r="B11253" s="2"/>
      <c r="C11253" s="2"/>
      <c r="D11253" s="2"/>
    </row>
    <row r="11254" spans="2:4" x14ac:dyDescent="0.2">
      <c r="B11254" s="2"/>
      <c r="C11254" s="2"/>
      <c r="D11254" s="2"/>
    </row>
    <row r="11255" spans="2:4" x14ac:dyDescent="0.2">
      <c r="B11255" s="2"/>
      <c r="C11255" s="2"/>
      <c r="D11255" s="2"/>
    </row>
    <row r="11256" spans="2:4" x14ac:dyDescent="0.2">
      <c r="B11256" s="2"/>
      <c r="C11256" s="2"/>
      <c r="D11256" s="2"/>
    </row>
    <row r="11257" spans="2:4" x14ac:dyDescent="0.2">
      <c r="B11257" s="2"/>
      <c r="C11257" s="2"/>
      <c r="D11257" s="2"/>
    </row>
    <row r="11258" spans="2:4" x14ac:dyDescent="0.2">
      <c r="B11258" s="2"/>
      <c r="C11258" s="2"/>
      <c r="D11258" s="2"/>
    </row>
    <row r="11259" spans="2:4" x14ac:dyDescent="0.2">
      <c r="B11259" s="2"/>
      <c r="C11259" s="2"/>
      <c r="D11259" s="2"/>
    </row>
    <row r="11260" spans="2:4" x14ac:dyDescent="0.2">
      <c r="B11260" s="2"/>
      <c r="C11260" s="2"/>
      <c r="D11260" s="2"/>
    </row>
    <row r="11261" spans="2:4" x14ac:dyDescent="0.2">
      <c r="B11261" s="2"/>
      <c r="C11261" s="2"/>
      <c r="D11261" s="2"/>
    </row>
    <row r="11262" spans="2:4" x14ac:dyDescent="0.2">
      <c r="B11262" s="2"/>
      <c r="C11262" s="2"/>
      <c r="D11262" s="2"/>
    </row>
    <row r="11263" spans="2:4" x14ac:dyDescent="0.2">
      <c r="B11263" s="2"/>
      <c r="C11263" s="2"/>
      <c r="D11263" s="2"/>
    </row>
    <row r="11264" spans="2:4" x14ac:dyDescent="0.2">
      <c r="B11264" s="2"/>
      <c r="C11264" s="2"/>
      <c r="D11264" s="2"/>
    </row>
    <row r="11265" spans="2:4" x14ac:dyDescent="0.2">
      <c r="B11265" s="2"/>
      <c r="C11265" s="2"/>
      <c r="D11265" s="2"/>
    </row>
    <row r="11266" spans="2:4" x14ac:dyDescent="0.2">
      <c r="B11266" s="2"/>
      <c r="C11266" s="2"/>
      <c r="D11266" s="2"/>
    </row>
    <row r="11267" spans="2:4" x14ac:dyDescent="0.2">
      <c r="B11267" s="2"/>
      <c r="C11267" s="2"/>
      <c r="D11267" s="2"/>
    </row>
    <row r="11268" spans="2:4" x14ac:dyDescent="0.2">
      <c r="B11268" s="2"/>
      <c r="C11268" s="2"/>
      <c r="D11268" s="2"/>
    </row>
    <row r="11269" spans="2:4" x14ac:dyDescent="0.2">
      <c r="B11269" s="2"/>
      <c r="C11269" s="2"/>
      <c r="D11269" s="2"/>
    </row>
    <row r="11270" spans="2:4" x14ac:dyDescent="0.2">
      <c r="B11270" s="2"/>
      <c r="C11270" s="2"/>
      <c r="D11270" s="2"/>
    </row>
    <row r="11271" spans="2:4" x14ac:dyDescent="0.2">
      <c r="B11271" s="2"/>
      <c r="C11271" s="2"/>
      <c r="D11271" s="2"/>
    </row>
    <row r="11272" spans="2:4" x14ac:dyDescent="0.2">
      <c r="B11272" s="2"/>
      <c r="C11272" s="2"/>
      <c r="D11272" s="2"/>
    </row>
    <row r="11273" spans="2:4" x14ac:dyDescent="0.2">
      <c r="B11273" s="2"/>
      <c r="C11273" s="2"/>
      <c r="D11273" s="2"/>
    </row>
    <row r="11274" spans="2:4" x14ac:dyDescent="0.2">
      <c r="B11274" s="2"/>
      <c r="C11274" s="2"/>
      <c r="D11274" s="2"/>
    </row>
    <row r="11275" spans="2:4" x14ac:dyDescent="0.2">
      <c r="B11275" s="2"/>
      <c r="C11275" s="2"/>
      <c r="D11275" s="2"/>
    </row>
    <row r="11276" spans="2:4" x14ac:dyDescent="0.2">
      <c r="B11276" s="2"/>
      <c r="C11276" s="2"/>
      <c r="D11276" s="2"/>
    </row>
    <row r="11277" spans="2:4" x14ac:dyDescent="0.2">
      <c r="B11277" s="2"/>
      <c r="C11277" s="2"/>
      <c r="D11277" s="2"/>
    </row>
    <row r="11278" spans="2:4" x14ac:dyDescent="0.2">
      <c r="B11278" s="2"/>
      <c r="C11278" s="2"/>
      <c r="D11278" s="2"/>
    </row>
    <row r="11279" spans="2:4" x14ac:dyDescent="0.2">
      <c r="B11279" s="2"/>
      <c r="C11279" s="2"/>
      <c r="D11279" s="2"/>
    </row>
    <row r="11280" spans="2:4" x14ac:dyDescent="0.2">
      <c r="B11280" s="2"/>
      <c r="C11280" s="2"/>
      <c r="D11280" s="2"/>
    </row>
    <row r="11281" spans="2:4" x14ac:dyDescent="0.2">
      <c r="B11281" s="2"/>
      <c r="C11281" s="2"/>
      <c r="D11281" s="2"/>
    </row>
    <row r="11282" spans="2:4" x14ac:dyDescent="0.2">
      <c r="B11282" s="2"/>
      <c r="C11282" s="2"/>
      <c r="D11282" s="2"/>
    </row>
    <row r="11283" spans="2:4" x14ac:dyDescent="0.2">
      <c r="B11283" s="2"/>
      <c r="C11283" s="2"/>
      <c r="D11283" s="2"/>
    </row>
    <row r="11284" spans="2:4" x14ac:dyDescent="0.2">
      <c r="B11284" s="2"/>
      <c r="C11284" s="2"/>
      <c r="D11284" s="2"/>
    </row>
    <row r="11285" spans="2:4" x14ac:dyDescent="0.2">
      <c r="B11285" s="2"/>
      <c r="C11285" s="2"/>
      <c r="D11285" s="2"/>
    </row>
    <row r="11286" spans="2:4" x14ac:dyDescent="0.2">
      <c r="B11286" s="2"/>
      <c r="C11286" s="2"/>
      <c r="D11286" s="2"/>
    </row>
    <row r="11287" spans="2:4" x14ac:dyDescent="0.2">
      <c r="B11287" s="2"/>
      <c r="C11287" s="2"/>
      <c r="D11287" s="2"/>
    </row>
    <row r="11288" spans="2:4" x14ac:dyDescent="0.2">
      <c r="B11288" s="2"/>
      <c r="C11288" s="2"/>
      <c r="D11288" s="2"/>
    </row>
    <row r="11289" spans="2:4" x14ac:dyDescent="0.2">
      <c r="B11289" s="2"/>
      <c r="C11289" s="2"/>
      <c r="D11289" s="2"/>
    </row>
    <row r="11290" spans="2:4" x14ac:dyDescent="0.2">
      <c r="B11290" s="2"/>
      <c r="C11290" s="2"/>
      <c r="D11290" s="2"/>
    </row>
    <row r="11291" spans="2:4" x14ac:dyDescent="0.2">
      <c r="B11291" s="2"/>
      <c r="C11291" s="2"/>
      <c r="D11291" s="2"/>
    </row>
    <row r="11292" spans="2:4" x14ac:dyDescent="0.2">
      <c r="B11292" s="2"/>
      <c r="C11292" s="2"/>
      <c r="D11292" s="2"/>
    </row>
    <row r="11293" spans="2:4" x14ac:dyDescent="0.2">
      <c r="B11293" s="2"/>
      <c r="C11293" s="2"/>
      <c r="D11293" s="2"/>
    </row>
    <row r="11294" spans="2:4" x14ac:dyDescent="0.2">
      <c r="B11294" s="2"/>
      <c r="C11294" s="2"/>
      <c r="D11294" s="2"/>
    </row>
    <row r="11295" spans="2:4" x14ac:dyDescent="0.2">
      <c r="B11295" s="2"/>
      <c r="C11295" s="2"/>
      <c r="D11295" s="2"/>
    </row>
    <row r="11296" spans="2:4" x14ac:dyDescent="0.2">
      <c r="B11296" s="2"/>
      <c r="C11296" s="2"/>
      <c r="D11296" s="2"/>
    </row>
    <row r="11297" spans="2:4" x14ac:dyDescent="0.2">
      <c r="B11297" s="2"/>
      <c r="C11297" s="2"/>
      <c r="D11297" s="2"/>
    </row>
    <row r="11298" spans="2:4" x14ac:dyDescent="0.2">
      <c r="B11298" s="2"/>
      <c r="C11298" s="2"/>
      <c r="D11298" s="2"/>
    </row>
    <row r="11299" spans="2:4" x14ac:dyDescent="0.2">
      <c r="B11299" s="2"/>
      <c r="C11299" s="2"/>
      <c r="D11299" s="2"/>
    </row>
    <row r="11300" spans="2:4" x14ac:dyDescent="0.2">
      <c r="B11300" s="2"/>
      <c r="C11300" s="2"/>
      <c r="D11300" s="2"/>
    </row>
    <row r="11301" spans="2:4" x14ac:dyDescent="0.2">
      <c r="B11301" s="2"/>
      <c r="C11301" s="2"/>
      <c r="D11301" s="2"/>
    </row>
    <row r="11302" spans="2:4" x14ac:dyDescent="0.2">
      <c r="B11302" s="2"/>
      <c r="C11302" s="2"/>
      <c r="D11302" s="2"/>
    </row>
    <row r="11303" spans="2:4" x14ac:dyDescent="0.2">
      <c r="B11303" s="2"/>
      <c r="C11303" s="2"/>
      <c r="D11303" s="2"/>
    </row>
    <row r="11304" spans="2:4" x14ac:dyDescent="0.2">
      <c r="B11304" s="2"/>
      <c r="C11304" s="2"/>
      <c r="D11304" s="2"/>
    </row>
    <row r="11305" spans="2:4" x14ac:dyDescent="0.2">
      <c r="B11305" s="2"/>
      <c r="C11305" s="2"/>
      <c r="D11305" s="2"/>
    </row>
    <row r="11306" spans="2:4" x14ac:dyDescent="0.2">
      <c r="B11306" s="2"/>
      <c r="C11306" s="2"/>
      <c r="D11306" s="2"/>
    </row>
    <row r="11307" spans="2:4" x14ac:dyDescent="0.2">
      <c r="B11307" s="2"/>
      <c r="C11307" s="2"/>
      <c r="D11307" s="2"/>
    </row>
    <row r="11308" spans="2:4" x14ac:dyDescent="0.2">
      <c r="B11308" s="2"/>
      <c r="C11308" s="2"/>
      <c r="D11308" s="2"/>
    </row>
    <row r="11309" spans="2:4" x14ac:dyDescent="0.2">
      <c r="B11309" s="2"/>
      <c r="C11309" s="2"/>
      <c r="D11309" s="2"/>
    </row>
    <row r="11310" spans="2:4" x14ac:dyDescent="0.2">
      <c r="B11310" s="2"/>
      <c r="C11310" s="2"/>
      <c r="D11310" s="2"/>
    </row>
    <row r="11311" spans="2:4" x14ac:dyDescent="0.2">
      <c r="B11311" s="2"/>
      <c r="C11311" s="2"/>
      <c r="D11311" s="2"/>
    </row>
    <row r="11312" spans="2:4" x14ac:dyDescent="0.2">
      <c r="B11312" s="2"/>
      <c r="C11312" s="2"/>
      <c r="D11312" s="2"/>
    </row>
    <row r="11313" spans="2:4" x14ac:dyDescent="0.2">
      <c r="B11313" s="2"/>
      <c r="C11313" s="2"/>
      <c r="D11313" s="2"/>
    </row>
    <row r="11314" spans="2:4" x14ac:dyDescent="0.2">
      <c r="B11314" s="2"/>
      <c r="C11314" s="2"/>
      <c r="D11314" s="2"/>
    </row>
    <row r="11315" spans="2:4" x14ac:dyDescent="0.2">
      <c r="B11315" s="2"/>
      <c r="C11315" s="2"/>
      <c r="D11315" s="2"/>
    </row>
    <row r="11316" spans="2:4" x14ac:dyDescent="0.2">
      <c r="B11316" s="2"/>
      <c r="C11316" s="2"/>
      <c r="D11316" s="2"/>
    </row>
    <row r="11317" spans="2:4" x14ac:dyDescent="0.2">
      <c r="B11317" s="2"/>
      <c r="C11317" s="2"/>
      <c r="D11317" s="2"/>
    </row>
    <row r="11318" spans="2:4" x14ac:dyDescent="0.2">
      <c r="B11318" s="2"/>
      <c r="C11318" s="2"/>
      <c r="D11318" s="2"/>
    </row>
    <row r="11319" spans="2:4" x14ac:dyDescent="0.2">
      <c r="B11319" s="2"/>
      <c r="C11319" s="2"/>
      <c r="D11319" s="2"/>
    </row>
    <row r="11320" spans="2:4" x14ac:dyDescent="0.2">
      <c r="B11320" s="2"/>
      <c r="C11320" s="2"/>
      <c r="D11320" s="2"/>
    </row>
    <row r="11321" spans="2:4" x14ac:dyDescent="0.2">
      <c r="B11321" s="2"/>
      <c r="C11321" s="2"/>
      <c r="D11321" s="2"/>
    </row>
    <row r="11322" spans="2:4" x14ac:dyDescent="0.2">
      <c r="B11322" s="2"/>
      <c r="C11322" s="2"/>
      <c r="D11322" s="2"/>
    </row>
    <row r="11323" spans="2:4" x14ac:dyDescent="0.2">
      <c r="B11323" s="2"/>
      <c r="C11323" s="2"/>
      <c r="D11323" s="2"/>
    </row>
    <row r="11324" spans="2:4" x14ac:dyDescent="0.2">
      <c r="B11324" s="2"/>
      <c r="C11324" s="2"/>
      <c r="D11324" s="2"/>
    </row>
    <row r="11325" spans="2:4" x14ac:dyDescent="0.2">
      <c r="B11325" s="2"/>
      <c r="C11325" s="2"/>
      <c r="D11325" s="2"/>
    </row>
    <row r="11326" spans="2:4" x14ac:dyDescent="0.2">
      <c r="B11326" s="2"/>
      <c r="C11326" s="2"/>
      <c r="D11326" s="2"/>
    </row>
    <row r="11327" spans="2:4" x14ac:dyDescent="0.2">
      <c r="B11327" s="2"/>
      <c r="C11327" s="2"/>
      <c r="D11327" s="2"/>
    </row>
    <row r="11328" spans="2:4" x14ac:dyDescent="0.2">
      <c r="B11328" s="2"/>
      <c r="C11328" s="2"/>
      <c r="D11328" s="2"/>
    </row>
    <row r="11329" spans="2:4" x14ac:dyDescent="0.2">
      <c r="B11329" s="2"/>
      <c r="C11329" s="2"/>
      <c r="D11329" s="2"/>
    </row>
    <row r="11330" spans="2:4" x14ac:dyDescent="0.2">
      <c r="B11330" s="2"/>
      <c r="C11330" s="2"/>
      <c r="D11330" s="2"/>
    </row>
    <row r="11331" spans="2:4" x14ac:dyDescent="0.2">
      <c r="B11331" s="2"/>
      <c r="C11331" s="2"/>
      <c r="D11331" s="2"/>
    </row>
    <row r="11332" spans="2:4" x14ac:dyDescent="0.2">
      <c r="B11332" s="2"/>
      <c r="C11332" s="2"/>
      <c r="D11332" s="2"/>
    </row>
    <row r="11333" spans="2:4" x14ac:dyDescent="0.2">
      <c r="B11333" s="2"/>
      <c r="C11333" s="2"/>
      <c r="D11333" s="2"/>
    </row>
    <row r="11334" spans="2:4" x14ac:dyDescent="0.2">
      <c r="B11334" s="2"/>
      <c r="C11334" s="2"/>
      <c r="D11334" s="2"/>
    </row>
    <row r="11335" spans="2:4" x14ac:dyDescent="0.2">
      <c r="B11335" s="2"/>
      <c r="C11335" s="2"/>
      <c r="D11335" s="2"/>
    </row>
    <row r="11336" spans="2:4" x14ac:dyDescent="0.2">
      <c r="B11336" s="2"/>
      <c r="C11336" s="2"/>
      <c r="D11336" s="2"/>
    </row>
    <row r="11337" spans="2:4" x14ac:dyDescent="0.2">
      <c r="B11337" s="2"/>
      <c r="C11337" s="2"/>
      <c r="D11337" s="2"/>
    </row>
    <row r="11338" spans="2:4" x14ac:dyDescent="0.2">
      <c r="B11338" s="2"/>
      <c r="C11338" s="2"/>
      <c r="D11338" s="2"/>
    </row>
    <row r="11339" spans="2:4" x14ac:dyDescent="0.2">
      <c r="B11339" s="2"/>
      <c r="C11339" s="2"/>
      <c r="D11339" s="2"/>
    </row>
    <row r="11340" spans="2:4" x14ac:dyDescent="0.2">
      <c r="B11340" s="2"/>
      <c r="C11340" s="2"/>
      <c r="D11340" s="2"/>
    </row>
    <row r="11341" spans="2:4" x14ac:dyDescent="0.2">
      <c r="B11341" s="2"/>
      <c r="C11341" s="2"/>
      <c r="D11341" s="2"/>
    </row>
    <row r="11342" spans="2:4" x14ac:dyDescent="0.2">
      <c r="B11342" s="2"/>
      <c r="C11342" s="2"/>
      <c r="D11342" s="2"/>
    </row>
    <row r="11343" spans="2:4" x14ac:dyDescent="0.2">
      <c r="B11343" s="2"/>
      <c r="C11343" s="2"/>
      <c r="D11343" s="2"/>
    </row>
    <row r="11344" spans="2:4" x14ac:dyDescent="0.2">
      <c r="B11344" s="2"/>
      <c r="C11344" s="2"/>
      <c r="D11344" s="2"/>
    </row>
    <row r="11345" spans="2:4" x14ac:dyDescent="0.2">
      <c r="B11345" s="2"/>
      <c r="C11345" s="2"/>
      <c r="D11345" s="2"/>
    </row>
    <row r="11346" spans="2:4" x14ac:dyDescent="0.2">
      <c r="B11346" s="2"/>
      <c r="C11346" s="2"/>
      <c r="D11346" s="2"/>
    </row>
    <row r="11347" spans="2:4" x14ac:dyDescent="0.2">
      <c r="B11347" s="2"/>
      <c r="C11347" s="2"/>
      <c r="D11347" s="2"/>
    </row>
    <row r="11348" spans="2:4" x14ac:dyDescent="0.2">
      <c r="B11348" s="2"/>
      <c r="C11348" s="2"/>
      <c r="D11348" s="2"/>
    </row>
    <row r="11349" spans="2:4" x14ac:dyDescent="0.2">
      <c r="B11349" s="2"/>
      <c r="C11349" s="2"/>
      <c r="D11349" s="2"/>
    </row>
    <row r="11350" spans="2:4" x14ac:dyDescent="0.2">
      <c r="B11350" s="2"/>
      <c r="C11350" s="2"/>
      <c r="D11350" s="2"/>
    </row>
    <row r="11351" spans="2:4" x14ac:dyDescent="0.2">
      <c r="B11351" s="2"/>
      <c r="C11351" s="2"/>
      <c r="D11351" s="2"/>
    </row>
    <row r="11352" spans="2:4" x14ac:dyDescent="0.2">
      <c r="B11352" s="2"/>
      <c r="C11352" s="2"/>
      <c r="D11352" s="2"/>
    </row>
    <row r="11353" spans="2:4" x14ac:dyDescent="0.2">
      <c r="B11353" s="2"/>
      <c r="C11353" s="2"/>
      <c r="D11353" s="2"/>
    </row>
    <row r="11354" spans="2:4" x14ac:dyDescent="0.2">
      <c r="B11354" s="2"/>
      <c r="C11354" s="2"/>
      <c r="D11354" s="2"/>
    </row>
    <row r="11355" spans="2:4" x14ac:dyDescent="0.2">
      <c r="B11355" s="2"/>
      <c r="C11355" s="2"/>
      <c r="D11355" s="2"/>
    </row>
    <row r="11356" spans="2:4" x14ac:dyDescent="0.2">
      <c r="B11356" s="2"/>
      <c r="C11356" s="2"/>
      <c r="D11356" s="2"/>
    </row>
    <row r="11357" spans="2:4" x14ac:dyDescent="0.2">
      <c r="B11357" s="2"/>
      <c r="C11357" s="2"/>
      <c r="D11357" s="2"/>
    </row>
    <row r="11358" spans="2:4" x14ac:dyDescent="0.2">
      <c r="B11358" s="2"/>
      <c r="C11358" s="2"/>
      <c r="D11358" s="2"/>
    </row>
    <row r="11359" spans="2:4" x14ac:dyDescent="0.2">
      <c r="B11359" s="2"/>
      <c r="C11359" s="2"/>
      <c r="D11359" s="2"/>
    </row>
    <row r="11360" spans="2:4" x14ac:dyDescent="0.2">
      <c r="B11360" s="2"/>
      <c r="C11360" s="2"/>
      <c r="D11360" s="2"/>
    </row>
    <row r="11361" spans="2:4" x14ac:dyDescent="0.2">
      <c r="B11361" s="2"/>
      <c r="C11361" s="2"/>
      <c r="D11361" s="2"/>
    </row>
    <row r="11362" spans="2:4" x14ac:dyDescent="0.2">
      <c r="B11362" s="2"/>
      <c r="C11362" s="2"/>
      <c r="D11362" s="2"/>
    </row>
    <row r="11363" spans="2:4" x14ac:dyDescent="0.2">
      <c r="B11363" s="2"/>
      <c r="C11363" s="2"/>
      <c r="D11363" s="2"/>
    </row>
    <row r="11364" spans="2:4" x14ac:dyDescent="0.2">
      <c r="B11364" s="2"/>
      <c r="C11364" s="2"/>
      <c r="D11364" s="2"/>
    </row>
    <row r="11365" spans="2:4" x14ac:dyDescent="0.2">
      <c r="B11365" s="2"/>
      <c r="C11365" s="2"/>
      <c r="D11365" s="2"/>
    </row>
    <row r="11366" spans="2:4" x14ac:dyDescent="0.2">
      <c r="B11366" s="2"/>
      <c r="C11366" s="2"/>
      <c r="D11366" s="2"/>
    </row>
    <row r="11367" spans="2:4" x14ac:dyDescent="0.2">
      <c r="B11367" s="2"/>
      <c r="C11367" s="2"/>
      <c r="D11367" s="2"/>
    </row>
    <row r="11368" spans="2:4" x14ac:dyDescent="0.2">
      <c r="B11368" s="2"/>
      <c r="C11368" s="2"/>
      <c r="D11368" s="2"/>
    </row>
    <row r="11369" spans="2:4" x14ac:dyDescent="0.2">
      <c r="B11369" s="2"/>
      <c r="C11369" s="2"/>
      <c r="D11369" s="2"/>
    </row>
    <row r="11370" spans="2:4" x14ac:dyDescent="0.2">
      <c r="B11370" s="2"/>
      <c r="C11370" s="2"/>
      <c r="D11370" s="2"/>
    </row>
    <row r="11371" spans="2:4" x14ac:dyDescent="0.2">
      <c r="B11371" s="2"/>
      <c r="C11371" s="2"/>
      <c r="D11371" s="2"/>
    </row>
    <row r="11372" spans="2:4" x14ac:dyDescent="0.2">
      <c r="B11372" s="2"/>
      <c r="C11372" s="2"/>
      <c r="D11372" s="2"/>
    </row>
    <row r="11373" spans="2:4" x14ac:dyDescent="0.2">
      <c r="B11373" s="2"/>
      <c r="C11373" s="2"/>
      <c r="D11373" s="2"/>
    </row>
    <row r="11374" spans="2:4" x14ac:dyDescent="0.2">
      <c r="B11374" s="2"/>
      <c r="C11374" s="2"/>
      <c r="D11374" s="2"/>
    </row>
    <row r="11375" spans="2:4" x14ac:dyDescent="0.2">
      <c r="B11375" s="2"/>
      <c r="C11375" s="2"/>
      <c r="D11375" s="2"/>
    </row>
    <row r="11376" spans="2:4" x14ac:dyDescent="0.2">
      <c r="B11376" s="2"/>
      <c r="C11376" s="2"/>
      <c r="D11376" s="2"/>
    </row>
    <row r="11377" spans="2:4" x14ac:dyDescent="0.2">
      <c r="B11377" s="2"/>
      <c r="C11377" s="2"/>
      <c r="D11377" s="2"/>
    </row>
    <row r="11378" spans="2:4" x14ac:dyDescent="0.2">
      <c r="B11378" s="2"/>
      <c r="C11378" s="2"/>
      <c r="D11378" s="2"/>
    </row>
    <row r="11379" spans="2:4" x14ac:dyDescent="0.2">
      <c r="B11379" s="2"/>
      <c r="C11379" s="2"/>
      <c r="D11379" s="2"/>
    </row>
    <row r="11380" spans="2:4" x14ac:dyDescent="0.2">
      <c r="B11380" s="2"/>
      <c r="C11380" s="2"/>
      <c r="D11380" s="2"/>
    </row>
    <row r="11381" spans="2:4" x14ac:dyDescent="0.2">
      <c r="B11381" s="2"/>
      <c r="C11381" s="2"/>
      <c r="D11381" s="2"/>
    </row>
    <row r="11382" spans="2:4" x14ac:dyDescent="0.2">
      <c r="B11382" s="2"/>
      <c r="C11382" s="2"/>
      <c r="D11382" s="2"/>
    </row>
    <row r="11383" spans="2:4" x14ac:dyDescent="0.2">
      <c r="B11383" s="2"/>
      <c r="C11383" s="2"/>
      <c r="D11383" s="2"/>
    </row>
    <row r="11384" spans="2:4" x14ac:dyDescent="0.2">
      <c r="B11384" s="2"/>
      <c r="C11384" s="2"/>
      <c r="D11384" s="2"/>
    </row>
    <row r="11385" spans="2:4" x14ac:dyDescent="0.2">
      <c r="B11385" s="2"/>
      <c r="C11385" s="2"/>
      <c r="D11385" s="2"/>
    </row>
    <row r="11386" spans="2:4" x14ac:dyDescent="0.2">
      <c r="B11386" s="2"/>
      <c r="C11386" s="2"/>
      <c r="D11386" s="2"/>
    </row>
    <row r="11387" spans="2:4" x14ac:dyDescent="0.2">
      <c r="B11387" s="2"/>
      <c r="C11387" s="2"/>
      <c r="D11387" s="2"/>
    </row>
    <row r="11388" spans="2:4" x14ac:dyDescent="0.2">
      <c r="B11388" s="2"/>
      <c r="C11388" s="2"/>
      <c r="D11388" s="2"/>
    </row>
    <row r="11389" spans="2:4" x14ac:dyDescent="0.2">
      <c r="B11389" s="2"/>
      <c r="C11389" s="2"/>
      <c r="D11389" s="2"/>
    </row>
    <row r="11390" spans="2:4" x14ac:dyDescent="0.2">
      <c r="B11390" s="2"/>
      <c r="C11390" s="2"/>
      <c r="D11390" s="2"/>
    </row>
    <row r="11391" spans="2:4" x14ac:dyDescent="0.2">
      <c r="B11391" s="2"/>
      <c r="C11391" s="2"/>
      <c r="D11391" s="2"/>
    </row>
    <row r="11392" spans="2:4" x14ac:dyDescent="0.2">
      <c r="B11392" s="2"/>
      <c r="C11392" s="2"/>
      <c r="D11392" s="2"/>
    </row>
    <row r="11393" spans="2:4" x14ac:dyDescent="0.2">
      <c r="B11393" s="2"/>
      <c r="C11393" s="2"/>
      <c r="D11393" s="2"/>
    </row>
    <row r="11394" spans="2:4" x14ac:dyDescent="0.2">
      <c r="B11394" s="2"/>
      <c r="C11394" s="2"/>
      <c r="D11394" s="2"/>
    </row>
    <row r="11395" spans="2:4" x14ac:dyDescent="0.2">
      <c r="B11395" s="2"/>
      <c r="C11395" s="2"/>
      <c r="D11395" s="2"/>
    </row>
    <row r="11396" spans="2:4" x14ac:dyDescent="0.2">
      <c r="B11396" s="2"/>
      <c r="C11396" s="2"/>
      <c r="D11396" s="2"/>
    </row>
    <row r="11397" spans="2:4" x14ac:dyDescent="0.2">
      <c r="B11397" s="2"/>
      <c r="C11397" s="2"/>
      <c r="D11397" s="2"/>
    </row>
    <row r="11398" spans="2:4" x14ac:dyDescent="0.2">
      <c r="B11398" s="2"/>
      <c r="C11398" s="2"/>
      <c r="D11398" s="2"/>
    </row>
    <row r="11399" spans="2:4" x14ac:dyDescent="0.2">
      <c r="B11399" s="2"/>
      <c r="C11399" s="2"/>
      <c r="D11399" s="2"/>
    </row>
    <row r="11400" spans="2:4" x14ac:dyDescent="0.2">
      <c r="B11400" s="2"/>
      <c r="C11400" s="2"/>
      <c r="D11400" s="2"/>
    </row>
    <row r="11401" spans="2:4" x14ac:dyDescent="0.2">
      <c r="B11401" s="2"/>
      <c r="C11401" s="2"/>
      <c r="D11401" s="2"/>
    </row>
    <row r="11402" spans="2:4" x14ac:dyDescent="0.2">
      <c r="B11402" s="2"/>
      <c r="C11402" s="2"/>
      <c r="D11402" s="2"/>
    </row>
    <row r="11403" spans="2:4" x14ac:dyDescent="0.2">
      <c r="B11403" s="2"/>
      <c r="C11403" s="2"/>
      <c r="D11403" s="2"/>
    </row>
    <row r="11404" spans="2:4" x14ac:dyDescent="0.2">
      <c r="B11404" s="2"/>
      <c r="C11404" s="2"/>
      <c r="D11404" s="2"/>
    </row>
    <row r="11405" spans="2:4" x14ac:dyDescent="0.2">
      <c r="B11405" s="2"/>
      <c r="C11405" s="2"/>
      <c r="D11405" s="2"/>
    </row>
    <row r="11406" spans="2:4" x14ac:dyDescent="0.2">
      <c r="B11406" s="2"/>
      <c r="C11406" s="2"/>
      <c r="D11406" s="2"/>
    </row>
    <row r="11407" spans="2:4" x14ac:dyDescent="0.2">
      <c r="B11407" s="2"/>
      <c r="C11407" s="2"/>
      <c r="D11407" s="2"/>
    </row>
    <row r="11408" spans="2:4" x14ac:dyDescent="0.2">
      <c r="B11408" s="2"/>
      <c r="C11408" s="2"/>
      <c r="D11408" s="2"/>
    </row>
    <row r="11409" spans="2:4" x14ac:dyDescent="0.2">
      <c r="B11409" s="2"/>
      <c r="C11409" s="2"/>
      <c r="D11409" s="2"/>
    </row>
    <row r="11410" spans="2:4" x14ac:dyDescent="0.2">
      <c r="B11410" s="2"/>
      <c r="C11410" s="2"/>
      <c r="D11410" s="2"/>
    </row>
    <row r="11411" spans="2:4" x14ac:dyDescent="0.2">
      <c r="B11411" s="2"/>
      <c r="C11411" s="2"/>
      <c r="D11411" s="2"/>
    </row>
    <row r="11412" spans="2:4" x14ac:dyDescent="0.2">
      <c r="B11412" s="2"/>
      <c r="C11412" s="2"/>
      <c r="D11412" s="2"/>
    </row>
    <row r="11413" spans="2:4" x14ac:dyDescent="0.2">
      <c r="B11413" s="2"/>
      <c r="C11413" s="2"/>
      <c r="D11413" s="2"/>
    </row>
    <row r="11414" spans="2:4" x14ac:dyDescent="0.2">
      <c r="B11414" s="2"/>
      <c r="C11414" s="2"/>
      <c r="D11414" s="2"/>
    </row>
    <row r="11415" spans="2:4" x14ac:dyDescent="0.2">
      <c r="B11415" s="2"/>
      <c r="C11415" s="2"/>
      <c r="D11415" s="2"/>
    </row>
    <row r="11416" spans="2:4" x14ac:dyDescent="0.2">
      <c r="B11416" s="2"/>
      <c r="C11416" s="2"/>
      <c r="D11416" s="2"/>
    </row>
    <row r="11417" spans="2:4" x14ac:dyDescent="0.2">
      <c r="B11417" s="2"/>
      <c r="C11417" s="2"/>
      <c r="D11417" s="2"/>
    </row>
    <row r="11418" spans="2:4" x14ac:dyDescent="0.2">
      <c r="B11418" s="2"/>
      <c r="C11418" s="2"/>
      <c r="D11418" s="2"/>
    </row>
    <row r="11419" spans="2:4" x14ac:dyDescent="0.2">
      <c r="B11419" s="2"/>
      <c r="C11419" s="2"/>
      <c r="D11419" s="2"/>
    </row>
    <row r="11420" spans="2:4" x14ac:dyDescent="0.2">
      <c r="B11420" s="2"/>
      <c r="C11420" s="2"/>
      <c r="D11420" s="2"/>
    </row>
    <row r="11421" spans="2:4" x14ac:dyDescent="0.2">
      <c r="B11421" s="2"/>
      <c r="C11421" s="2"/>
      <c r="D11421" s="2"/>
    </row>
    <row r="11422" spans="2:4" x14ac:dyDescent="0.2">
      <c r="B11422" s="2"/>
      <c r="C11422" s="2"/>
      <c r="D11422" s="2"/>
    </row>
    <row r="11423" spans="2:4" x14ac:dyDescent="0.2">
      <c r="B11423" s="2"/>
      <c r="C11423" s="2"/>
      <c r="D11423" s="2"/>
    </row>
    <row r="11424" spans="2:4" x14ac:dyDescent="0.2">
      <c r="B11424" s="2"/>
      <c r="C11424" s="2"/>
      <c r="D11424" s="2"/>
    </row>
    <row r="11425" spans="2:4" x14ac:dyDescent="0.2">
      <c r="B11425" s="2"/>
      <c r="C11425" s="2"/>
      <c r="D11425" s="2"/>
    </row>
    <row r="11426" spans="2:4" x14ac:dyDescent="0.2">
      <c r="B11426" s="2"/>
      <c r="C11426" s="2"/>
      <c r="D11426" s="2"/>
    </row>
    <row r="11427" spans="2:4" x14ac:dyDescent="0.2">
      <c r="B11427" s="2"/>
      <c r="C11427" s="2"/>
      <c r="D11427" s="2"/>
    </row>
    <row r="11428" spans="2:4" x14ac:dyDescent="0.2">
      <c r="B11428" s="2"/>
      <c r="C11428" s="2"/>
      <c r="D11428" s="2"/>
    </row>
    <row r="11429" spans="2:4" x14ac:dyDescent="0.2">
      <c r="B11429" s="2"/>
      <c r="C11429" s="2"/>
      <c r="D11429" s="2"/>
    </row>
    <row r="11430" spans="2:4" x14ac:dyDescent="0.2">
      <c r="B11430" s="2"/>
      <c r="C11430" s="2"/>
      <c r="D11430" s="2"/>
    </row>
    <row r="11431" spans="2:4" x14ac:dyDescent="0.2">
      <c r="B11431" s="2"/>
      <c r="C11431" s="2"/>
      <c r="D11431" s="2"/>
    </row>
    <row r="11432" spans="2:4" x14ac:dyDescent="0.2">
      <c r="B11432" s="2"/>
      <c r="C11432" s="2"/>
      <c r="D11432" s="2"/>
    </row>
    <row r="11433" spans="2:4" x14ac:dyDescent="0.2">
      <c r="B11433" s="2"/>
      <c r="C11433" s="2"/>
      <c r="D11433" s="2"/>
    </row>
    <row r="11434" spans="2:4" x14ac:dyDescent="0.2">
      <c r="B11434" s="2"/>
      <c r="C11434" s="2"/>
      <c r="D11434" s="2"/>
    </row>
    <row r="11435" spans="2:4" x14ac:dyDescent="0.2">
      <c r="B11435" s="2"/>
      <c r="C11435" s="2"/>
      <c r="D11435" s="2"/>
    </row>
    <row r="11436" spans="2:4" x14ac:dyDescent="0.2">
      <c r="B11436" s="2"/>
      <c r="C11436" s="2"/>
      <c r="D11436" s="2"/>
    </row>
    <row r="11437" spans="2:4" x14ac:dyDescent="0.2">
      <c r="B11437" s="2"/>
      <c r="C11437" s="2"/>
      <c r="D11437" s="2"/>
    </row>
    <row r="11438" spans="2:4" x14ac:dyDescent="0.2">
      <c r="B11438" s="2"/>
      <c r="C11438" s="2"/>
      <c r="D11438" s="2"/>
    </row>
    <row r="11439" spans="2:4" x14ac:dyDescent="0.2">
      <c r="B11439" s="2"/>
      <c r="C11439" s="2"/>
      <c r="D11439" s="2"/>
    </row>
    <row r="11440" spans="2:4" x14ac:dyDescent="0.2">
      <c r="B11440" s="2"/>
      <c r="C11440" s="2"/>
      <c r="D11440" s="2"/>
    </row>
    <row r="11441" spans="2:4" x14ac:dyDescent="0.2">
      <c r="B11441" s="2"/>
      <c r="C11441" s="2"/>
      <c r="D11441" s="2"/>
    </row>
    <row r="11442" spans="2:4" x14ac:dyDescent="0.2">
      <c r="B11442" s="2"/>
      <c r="C11442" s="2"/>
      <c r="D11442" s="2"/>
    </row>
    <row r="11443" spans="2:4" x14ac:dyDescent="0.2">
      <c r="B11443" s="2"/>
      <c r="C11443" s="2"/>
      <c r="D11443" s="2"/>
    </row>
    <row r="11444" spans="2:4" x14ac:dyDescent="0.2">
      <c r="B11444" s="2"/>
      <c r="C11444" s="2"/>
      <c r="D11444" s="2"/>
    </row>
    <row r="11445" spans="2:4" x14ac:dyDescent="0.2">
      <c r="B11445" s="2"/>
      <c r="C11445" s="2"/>
      <c r="D11445" s="2"/>
    </row>
    <row r="11446" spans="2:4" x14ac:dyDescent="0.2">
      <c r="B11446" s="2"/>
      <c r="C11446" s="2"/>
      <c r="D11446" s="2"/>
    </row>
    <row r="11447" spans="2:4" x14ac:dyDescent="0.2">
      <c r="B11447" s="2"/>
      <c r="C11447" s="2"/>
      <c r="D11447" s="2"/>
    </row>
    <row r="11448" spans="2:4" x14ac:dyDescent="0.2">
      <c r="B11448" s="2"/>
      <c r="C11448" s="2"/>
      <c r="D11448" s="2"/>
    </row>
    <row r="11449" spans="2:4" x14ac:dyDescent="0.2">
      <c r="B11449" s="2"/>
      <c r="C11449" s="2"/>
      <c r="D11449" s="2"/>
    </row>
    <row r="11450" spans="2:4" x14ac:dyDescent="0.2">
      <c r="B11450" s="2"/>
      <c r="C11450" s="2"/>
      <c r="D11450" s="2"/>
    </row>
    <row r="11451" spans="2:4" x14ac:dyDescent="0.2">
      <c r="B11451" s="2"/>
      <c r="C11451" s="2"/>
      <c r="D11451" s="2"/>
    </row>
    <row r="11452" spans="2:4" x14ac:dyDescent="0.2">
      <c r="B11452" s="2"/>
      <c r="C11452" s="2"/>
      <c r="D11452" s="2"/>
    </row>
    <row r="11453" spans="2:4" x14ac:dyDescent="0.2">
      <c r="B11453" s="2"/>
      <c r="C11453" s="2"/>
      <c r="D11453" s="2"/>
    </row>
    <row r="11454" spans="2:4" x14ac:dyDescent="0.2">
      <c r="B11454" s="2"/>
      <c r="C11454" s="2"/>
      <c r="D11454" s="2"/>
    </row>
    <row r="11455" spans="2:4" x14ac:dyDescent="0.2">
      <c r="B11455" s="2"/>
      <c r="C11455" s="2"/>
      <c r="D11455" s="2"/>
    </row>
    <row r="11456" spans="2:4" x14ac:dyDescent="0.2">
      <c r="B11456" s="2"/>
      <c r="C11456" s="2"/>
      <c r="D11456" s="2"/>
    </row>
    <row r="11457" spans="2:4" x14ac:dyDescent="0.2">
      <c r="B11457" s="2"/>
      <c r="C11457" s="2"/>
      <c r="D11457" s="2"/>
    </row>
    <row r="11458" spans="2:4" x14ac:dyDescent="0.2">
      <c r="B11458" s="2"/>
      <c r="C11458" s="2"/>
      <c r="D11458" s="2"/>
    </row>
    <row r="11459" spans="2:4" x14ac:dyDescent="0.2">
      <c r="B11459" s="2"/>
      <c r="C11459" s="2"/>
      <c r="D11459" s="2"/>
    </row>
    <row r="11460" spans="2:4" x14ac:dyDescent="0.2">
      <c r="B11460" s="2"/>
      <c r="C11460" s="2"/>
      <c r="D11460" s="2"/>
    </row>
    <row r="11461" spans="2:4" x14ac:dyDescent="0.2">
      <c r="B11461" s="2"/>
      <c r="C11461" s="2"/>
      <c r="D11461" s="2"/>
    </row>
    <row r="11462" spans="2:4" x14ac:dyDescent="0.2">
      <c r="B11462" s="2"/>
      <c r="C11462" s="2"/>
      <c r="D11462" s="2"/>
    </row>
    <row r="11463" spans="2:4" x14ac:dyDescent="0.2">
      <c r="B11463" s="2"/>
      <c r="C11463" s="2"/>
      <c r="D11463" s="2"/>
    </row>
    <row r="11464" spans="2:4" x14ac:dyDescent="0.2">
      <c r="B11464" s="2"/>
      <c r="C11464" s="2"/>
      <c r="D11464" s="2"/>
    </row>
    <row r="11465" spans="2:4" x14ac:dyDescent="0.2">
      <c r="B11465" s="2"/>
      <c r="C11465" s="2"/>
      <c r="D11465" s="2"/>
    </row>
    <row r="11466" spans="2:4" x14ac:dyDescent="0.2">
      <c r="B11466" s="2"/>
      <c r="C11466" s="2"/>
      <c r="D11466" s="2"/>
    </row>
    <row r="11467" spans="2:4" x14ac:dyDescent="0.2">
      <c r="B11467" s="2"/>
      <c r="C11467" s="2"/>
      <c r="D11467" s="2"/>
    </row>
    <row r="11468" spans="2:4" x14ac:dyDescent="0.2">
      <c r="B11468" s="2"/>
      <c r="C11468" s="2"/>
      <c r="D11468" s="2"/>
    </row>
    <row r="11469" spans="2:4" x14ac:dyDescent="0.2">
      <c r="B11469" s="2"/>
      <c r="C11469" s="2"/>
      <c r="D11469" s="2"/>
    </row>
    <row r="11470" spans="2:4" x14ac:dyDescent="0.2">
      <c r="B11470" s="2"/>
      <c r="C11470" s="2"/>
      <c r="D11470" s="2"/>
    </row>
    <row r="11471" spans="2:4" x14ac:dyDescent="0.2">
      <c r="B11471" s="2"/>
      <c r="C11471" s="2"/>
      <c r="D11471" s="2"/>
    </row>
    <row r="11472" spans="2:4" x14ac:dyDescent="0.2">
      <c r="B11472" s="2"/>
      <c r="C11472" s="2"/>
      <c r="D11472" s="2"/>
    </row>
    <row r="11473" spans="2:4" x14ac:dyDescent="0.2">
      <c r="B11473" s="2"/>
      <c r="C11473" s="2"/>
      <c r="D11473" s="2"/>
    </row>
    <row r="11474" spans="2:4" x14ac:dyDescent="0.2">
      <c r="B11474" s="2"/>
      <c r="C11474" s="2"/>
      <c r="D11474" s="2"/>
    </row>
    <row r="11475" spans="2:4" x14ac:dyDescent="0.2">
      <c r="B11475" s="2"/>
      <c r="C11475" s="2"/>
      <c r="D11475" s="2"/>
    </row>
    <row r="11476" spans="2:4" x14ac:dyDescent="0.2">
      <c r="B11476" s="2"/>
      <c r="C11476" s="2"/>
      <c r="D11476" s="2"/>
    </row>
    <row r="11477" spans="2:4" x14ac:dyDescent="0.2">
      <c r="B11477" s="2"/>
      <c r="C11477" s="2"/>
      <c r="D11477" s="2"/>
    </row>
    <row r="11478" spans="2:4" x14ac:dyDescent="0.2">
      <c r="B11478" s="2"/>
      <c r="C11478" s="2"/>
      <c r="D11478" s="2"/>
    </row>
    <row r="11479" spans="2:4" x14ac:dyDescent="0.2">
      <c r="B11479" s="2"/>
      <c r="C11479" s="2"/>
      <c r="D11479" s="2"/>
    </row>
    <row r="11480" spans="2:4" x14ac:dyDescent="0.2">
      <c r="B11480" s="2"/>
      <c r="C11480" s="2"/>
      <c r="D11480" s="2"/>
    </row>
    <row r="11481" spans="2:4" x14ac:dyDescent="0.2">
      <c r="B11481" s="2"/>
      <c r="C11481" s="2"/>
      <c r="D11481" s="2"/>
    </row>
    <row r="11482" spans="2:4" x14ac:dyDescent="0.2">
      <c r="B11482" s="2"/>
      <c r="C11482" s="2"/>
      <c r="D11482" s="2"/>
    </row>
    <row r="11483" spans="2:4" x14ac:dyDescent="0.2">
      <c r="B11483" s="2"/>
      <c r="C11483" s="2"/>
      <c r="D11483" s="2"/>
    </row>
    <row r="11484" spans="2:4" x14ac:dyDescent="0.2">
      <c r="B11484" s="2"/>
      <c r="C11484" s="2"/>
      <c r="D11484" s="2"/>
    </row>
    <row r="11485" spans="2:4" x14ac:dyDescent="0.2">
      <c r="B11485" s="2"/>
      <c r="C11485" s="2"/>
      <c r="D11485" s="2"/>
    </row>
    <row r="11486" spans="2:4" x14ac:dyDescent="0.2">
      <c r="B11486" s="2"/>
      <c r="C11486" s="2"/>
      <c r="D11486" s="2"/>
    </row>
    <row r="11487" spans="2:4" x14ac:dyDescent="0.2">
      <c r="B11487" s="2"/>
      <c r="C11487" s="2"/>
      <c r="D11487" s="2"/>
    </row>
    <row r="11488" spans="2:4" x14ac:dyDescent="0.2">
      <c r="B11488" s="2"/>
      <c r="C11488" s="2"/>
      <c r="D11488" s="2"/>
    </row>
    <row r="11489" spans="2:4" x14ac:dyDescent="0.2">
      <c r="B11489" s="2"/>
      <c r="C11489" s="2"/>
      <c r="D11489" s="2"/>
    </row>
    <row r="11490" spans="2:4" x14ac:dyDescent="0.2">
      <c r="B11490" s="2"/>
      <c r="C11490" s="2"/>
      <c r="D11490" s="2"/>
    </row>
    <row r="11491" spans="2:4" x14ac:dyDescent="0.2">
      <c r="B11491" s="2"/>
      <c r="C11491" s="2"/>
      <c r="D11491" s="2"/>
    </row>
    <row r="11492" spans="2:4" x14ac:dyDescent="0.2">
      <c r="B11492" s="2"/>
      <c r="C11492" s="2"/>
      <c r="D11492" s="2"/>
    </row>
    <row r="11493" spans="2:4" x14ac:dyDescent="0.2">
      <c r="B11493" s="2"/>
      <c r="C11493" s="2"/>
      <c r="D11493" s="2"/>
    </row>
    <row r="11494" spans="2:4" x14ac:dyDescent="0.2">
      <c r="B11494" s="2"/>
      <c r="C11494" s="2"/>
      <c r="D11494" s="2"/>
    </row>
    <row r="11495" spans="2:4" x14ac:dyDescent="0.2">
      <c r="B11495" s="2"/>
      <c r="C11495" s="2"/>
      <c r="D11495" s="2"/>
    </row>
    <row r="11496" spans="2:4" x14ac:dyDescent="0.2">
      <c r="B11496" s="2"/>
      <c r="C11496" s="2"/>
      <c r="D11496" s="2"/>
    </row>
    <row r="11497" spans="2:4" x14ac:dyDescent="0.2">
      <c r="B11497" s="2"/>
      <c r="C11497" s="2"/>
      <c r="D11497" s="2"/>
    </row>
    <row r="11498" spans="2:4" x14ac:dyDescent="0.2">
      <c r="B11498" s="2"/>
      <c r="C11498" s="2"/>
      <c r="D11498" s="2"/>
    </row>
    <row r="11499" spans="2:4" x14ac:dyDescent="0.2">
      <c r="B11499" s="2"/>
      <c r="C11499" s="2"/>
      <c r="D11499" s="2"/>
    </row>
    <row r="11500" spans="2:4" x14ac:dyDescent="0.2">
      <c r="B11500" s="2"/>
      <c r="C11500" s="2"/>
      <c r="D11500" s="2"/>
    </row>
    <row r="11501" spans="2:4" x14ac:dyDescent="0.2">
      <c r="B11501" s="2"/>
      <c r="C11501" s="2"/>
      <c r="D11501" s="2"/>
    </row>
    <row r="11502" spans="2:4" x14ac:dyDescent="0.2">
      <c r="B11502" s="2"/>
      <c r="C11502" s="2"/>
      <c r="D11502" s="2"/>
    </row>
    <row r="11503" spans="2:4" x14ac:dyDescent="0.2">
      <c r="B11503" s="2"/>
      <c r="C11503" s="2"/>
      <c r="D11503" s="2"/>
    </row>
    <row r="11504" spans="2:4" x14ac:dyDescent="0.2">
      <c r="B11504" s="2"/>
      <c r="C11504" s="2"/>
      <c r="D11504" s="2"/>
    </row>
    <row r="11505" spans="2:4" x14ac:dyDescent="0.2">
      <c r="B11505" s="2"/>
      <c r="C11505" s="2"/>
      <c r="D11505" s="2"/>
    </row>
    <row r="11506" spans="2:4" x14ac:dyDescent="0.2">
      <c r="B11506" s="2"/>
      <c r="C11506" s="2"/>
      <c r="D11506" s="2"/>
    </row>
    <row r="11507" spans="2:4" x14ac:dyDescent="0.2">
      <c r="B11507" s="2"/>
      <c r="C11507" s="2"/>
      <c r="D11507" s="2"/>
    </row>
    <row r="11508" spans="2:4" x14ac:dyDescent="0.2">
      <c r="B11508" s="2"/>
      <c r="C11508" s="2"/>
      <c r="D11508" s="2"/>
    </row>
    <row r="11509" spans="2:4" x14ac:dyDescent="0.2">
      <c r="B11509" s="2"/>
      <c r="C11509" s="2"/>
      <c r="D11509" s="2"/>
    </row>
    <row r="11510" spans="2:4" x14ac:dyDescent="0.2">
      <c r="B11510" s="2"/>
      <c r="C11510" s="2"/>
      <c r="D11510" s="2"/>
    </row>
    <row r="11511" spans="2:4" x14ac:dyDescent="0.2">
      <c r="B11511" s="2"/>
      <c r="C11511" s="2"/>
      <c r="D11511" s="2"/>
    </row>
    <row r="11512" spans="2:4" x14ac:dyDescent="0.2">
      <c r="B11512" s="2"/>
      <c r="C11512" s="2"/>
      <c r="D11512" s="2"/>
    </row>
    <row r="11513" spans="2:4" x14ac:dyDescent="0.2">
      <c r="B11513" s="2"/>
      <c r="C11513" s="2"/>
      <c r="D11513" s="2"/>
    </row>
    <row r="11514" spans="2:4" x14ac:dyDescent="0.2">
      <c r="B11514" s="2"/>
      <c r="C11514" s="2"/>
      <c r="D11514" s="2"/>
    </row>
    <row r="11515" spans="2:4" x14ac:dyDescent="0.2">
      <c r="B11515" s="2"/>
      <c r="C11515" s="2"/>
      <c r="D11515" s="2"/>
    </row>
    <row r="11516" spans="2:4" x14ac:dyDescent="0.2">
      <c r="B11516" s="2"/>
      <c r="C11516" s="2"/>
      <c r="D11516" s="2"/>
    </row>
    <row r="11517" spans="2:4" x14ac:dyDescent="0.2">
      <c r="B11517" s="2"/>
      <c r="C11517" s="2"/>
      <c r="D11517" s="2"/>
    </row>
    <row r="11518" spans="2:4" x14ac:dyDescent="0.2">
      <c r="B11518" s="2"/>
      <c r="C11518" s="2"/>
      <c r="D11518" s="2"/>
    </row>
    <row r="11519" spans="2:4" x14ac:dyDescent="0.2">
      <c r="B11519" s="2"/>
      <c r="C11519" s="2"/>
      <c r="D11519" s="2"/>
    </row>
    <row r="11520" spans="2:4" x14ac:dyDescent="0.2">
      <c r="B11520" s="2"/>
      <c r="C11520" s="2"/>
      <c r="D11520" s="2"/>
    </row>
    <row r="11521" spans="2:4" x14ac:dyDescent="0.2">
      <c r="B11521" s="2"/>
      <c r="C11521" s="2"/>
      <c r="D11521" s="2"/>
    </row>
    <row r="11522" spans="2:4" x14ac:dyDescent="0.2">
      <c r="B11522" s="2"/>
      <c r="C11522" s="2"/>
      <c r="D11522" s="2"/>
    </row>
    <row r="11523" spans="2:4" x14ac:dyDescent="0.2">
      <c r="B11523" s="2"/>
      <c r="C11523" s="2"/>
      <c r="D11523" s="2"/>
    </row>
    <row r="11524" spans="2:4" x14ac:dyDescent="0.2">
      <c r="B11524" s="2"/>
      <c r="C11524" s="2"/>
      <c r="D11524" s="2"/>
    </row>
    <row r="11525" spans="2:4" x14ac:dyDescent="0.2">
      <c r="B11525" s="2"/>
      <c r="C11525" s="2"/>
      <c r="D11525" s="2"/>
    </row>
    <row r="11526" spans="2:4" x14ac:dyDescent="0.2">
      <c r="B11526" s="2"/>
      <c r="C11526" s="2"/>
      <c r="D11526" s="2"/>
    </row>
    <row r="11527" spans="2:4" x14ac:dyDescent="0.2">
      <c r="B11527" s="2"/>
      <c r="C11527" s="2"/>
      <c r="D11527" s="2"/>
    </row>
    <row r="11528" spans="2:4" x14ac:dyDescent="0.2">
      <c r="B11528" s="2"/>
      <c r="C11528" s="2"/>
      <c r="D11528" s="2"/>
    </row>
    <row r="11529" spans="2:4" x14ac:dyDescent="0.2">
      <c r="B11529" s="2"/>
      <c r="C11529" s="2"/>
      <c r="D11529" s="2"/>
    </row>
    <row r="11530" spans="2:4" x14ac:dyDescent="0.2">
      <c r="B11530" s="2"/>
      <c r="C11530" s="2"/>
      <c r="D11530" s="2"/>
    </row>
    <row r="11531" spans="2:4" x14ac:dyDescent="0.2">
      <c r="B11531" s="2"/>
      <c r="C11531" s="2"/>
      <c r="D11531" s="2"/>
    </row>
    <row r="11532" spans="2:4" x14ac:dyDescent="0.2">
      <c r="B11532" s="2"/>
      <c r="C11532" s="2"/>
      <c r="D11532" s="2"/>
    </row>
    <row r="11533" spans="2:4" x14ac:dyDescent="0.2">
      <c r="B11533" s="2"/>
      <c r="C11533" s="2"/>
      <c r="D11533" s="2"/>
    </row>
    <row r="11534" spans="2:4" x14ac:dyDescent="0.2">
      <c r="B11534" s="2"/>
      <c r="C11534" s="2"/>
      <c r="D11534" s="2"/>
    </row>
    <row r="11535" spans="2:4" x14ac:dyDescent="0.2">
      <c r="B11535" s="2"/>
      <c r="C11535" s="2"/>
      <c r="D11535" s="2"/>
    </row>
    <row r="11536" spans="2:4" x14ac:dyDescent="0.2">
      <c r="B11536" s="2"/>
      <c r="C11536" s="2"/>
      <c r="D11536" s="2"/>
    </row>
    <row r="11537" spans="2:4" x14ac:dyDescent="0.2">
      <c r="B11537" s="2"/>
      <c r="C11537" s="2"/>
      <c r="D11537" s="2"/>
    </row>
    <row r="11538" spans="2:4" x14ac:dyDescent="0.2">
      <c r="B11538" s="2"/>
      <c r="C11538" s="2"/>
      <c r="D11538" s="2"/>
    </row>
    <row r="11539" spans="2:4" x14ac:dyDescent="0.2">
      <c r="B11539" s="2"/>
      <c r="C11539" s="2"/>
      <c r="D11539" s="2"/>
    </row>
    <row r="11540" spans="2:4" x14ac:dyDescent="0.2">
      <c r="B11540" s="2"/>
      <c r="C11540" s="2"/>
      <c r="D11540" s="2"/>
    </row>
    <row r="11541" spans="2:4" x14ac:dyDescent="0.2">
      <c r="B11541" s="2"/>
      <c r="C11541" s="2"/>
      <c r="D11541" s="2"/>
    </row>
    <row r="11542" spans="2:4" x14ac:dyDescent="0.2">
      <c r="B11542" s="2"/>
      <c r="C11542" s="2"/>
      <c r="D11542" s="2"/>
    </row>
    <row r="11543" spans="2:4" x14ac:dyDescent="0.2">
      <c r="B11543" s="2"/>
      <c r="C11543" s="2"/>
      <c r="D11543" s="2"/>
    </row>
    <row r="11544" spans="2:4" x14ac:dyDescent="0.2">
      <c r="B11544" s="2"/>
      <c r="C11544" s="2"/>
      <c r="D11544" s="2"/>
    </row>
    <row r="11545" spans="2:4" x14ac:dyDescent="0.2">
      <c r="B11545" s="2"/>
      <c r="C11545" s="2"/>
      <c r="D11545" s="2"/>
    </row>
    <row r="11546" spans="2:4" x14ac:dyDescent="0.2">
      <c r="B11546" s="2"/>
      <c r="C11546" s="2"/>
      <c r="D11546" s="2"/>
    </row>
    <row r="11547" spans="2:4" x14ac:dyDescent="0.2">
      <c r="B11547" s="2"/>
      <c r="C11547" s="2"/>
      <c r="D11547" s="2"/>
    </row>
    <row r="11548" spans="2:4" x14ac:dyDescent="0.2">
      <c r="B11548" s="2"/>
      <c r="C11548" s="2"/>
      <c r="D11548" s="2"/>
    </row>
    <row r="11549" spans="2:4" x14ac:dyDescent="0.2">
      <c r="B11549" s="2"/>
      <c r="C11549" s="2"/>
      <c r="D11549" s="2"/>
    </row>
    <row r="11550" spans="2:4" x14ac:dyDescent="0.2">
      <c r="B11550" s="2"/>
      <c r="C11550" s="2"/>
      <c r="D11550" s="2"/>
    </row>
    <row r="11551" spans="2:4" x14ac:dyDescent="0.2">
      <c r="B11551" s="2"/>
      <c r="C11551" s="2"/>
      <c r="D11551" s="2"/>
    </row>
    <row r="11552" spans="2:4" x14ac:dyDescent="0.2">
      <c r="B11552" s="2"/>
      <c r="C11552" s="2"/>
      <c r="D11552" s="2"/>
    </row>
    <row r="11553" spans="2:4" x14ac:dyDescent="0.2">
      <c r="B11553" s="2"/>
      <c r="C11553" s="2"/>
      <c r="D11553" s="2"/>
    </row>
    <row r="11554" spans="2:4" x14ac:dyDescent="0.2">
      <c r="B11554" s="2"/>
      <c r="C11554" s="2"/>
      <c r="D11554" s="2"/>
    </row>
    <row r="11555" spans="2:4" x14ac:dyDescent="0.2">
      <c r="B11555" s="2"/>
      <c r="C11555" s="2"/>
      <c r="D11555" s="2"/>
    </row>
    <row r="11556" spans="2:4" x14ac:dyDescent="0.2">
      <c r="B11556" s="2"/>
      <c r="C11556" s="2"/>
      <c r="D11556" s="2"/>
    </row>
    <row r="11557" spans="2:4" x14ac:dyDescent="0.2">
      <c r="B11557" s="2"/>
      <c r="C11557" s="2"/>
      <c r="D11557" s="2"/>
    </row>
    <row r="11558" spans="2:4" x14ac:dyDescent="0.2">
      <c r="B11558" s="2"/>
      <c r="C11558" s="2"/>
      <c r="D11558" s="2"/>
    </row>
    <row r="11559" spans="2:4" x14ac:dyDescent="0.2">
      <c r="B11559" s="2"/>
      <c r="C11559" s="2"/>
      <c r="D11559" s="2"/>
    </row>
    <row r="11560" spans="2:4" x14ac:dyDescent="0.2">
      <c r="B11560" s="2"/>
      <c r="C11560" s="2"/>
      <c r="D11560" s="2"/>
    </row>
    <row r="11561" spans="2:4" x14ac:dyDescent="0.2">
      <c r="B11561" s="2"/>
      <c r="C11561" s="2"/>
      <c r="D11561" s="2"/>
    </row>
    <row r="11562" spans="2:4" x14ac:dyDescent="0.2">
      <c r="B11562" s="2"/>
      <c r="C11562" s="2"/>
      <c r="D11562" s="2"/>
    </row>
    <row r="11563" spans="2:4" x14ac:dyDescent="0.2">
      <c r="B11563" s="2"/>
      <c r="C11563" s="2"/>
      <c r="D11563" s="2"/>
    </row>
    <row r="11564" spans="2:4" x14ac:dyDescent="0.2">
      <c r="B11564" s="2"/>
      <c r="C11564" s="2"/>
      <c r="D11564" s="2"/>
    </row>
    <row r="11565" spans="2:4" x14ac:dyDescent="0.2">
      <c r="B11565" s="2"/>
      <c r="C11565" s="2"/>
      <c r="D11565" s="2"/>
    </row>
    <row r="11566" spans="2:4" x14ac:dyDescent="0.2">
      <c r="B11566" s="2"/>
      <c r="C11566" s="2"/>
      <c r="D11566" s="2"/>
    </row>
    <row r="11567" spans="2:4" x14ac:dyDescent="0.2">
      <c r="B11567" s="2"/>
      <c r="C11567" s="2"/>
      <c r="D11567" s="2"/>
    </row>
    <row r="11568" spans="2:4" x14ac:dyDescent="0.2">
      <c r="B11568" s="2"/>
      <c r="C11568" s="2"/>
      <c r="D11568" s="2"/>
    </row>
    <row r="11569" spans="2:4" x14ac:dyDescent="0.2">
      <c r="B11569" s="2"/>
      <c r="C11569" s="2"/>
      <c r="D11569" s="2"/>
    </row>
    <row r="11570" spans="2:4" x14ac:dyDescent="0.2">
      <c r="B11570" s="2"/>
      <c r="C11570" s="2"/>
      <c r="D11570" s="2"/>
    </row>
    <row r="11571" spans="2:4" x14ac:dyDescent="0.2">
      <c r="B11571" s="2"/>
      <c r="C11571" s="2"/>
      <c r="D11571" s="2"/>
    </row>
    <row r="11572" spans="2:4" x14ac:dyDescent="0.2">
      <c r="B11572" s="2"/>
      <c r="C11572" s="2"/>
      <c r="D11572" s="2"/>
    </row>
    <row r="11573" spans="2:4" x14ac:dyDescent="0.2">
      <c r="B11573" s="2"/>
      <c r="C11573" s="2"/>
      <c r="D11573" s="2"/>
    </row>
    <row r="11574" spans="2:4" x14ac:dyDescent="0.2">
      <c r="B11574" s="2"/>
      <c r="C11574" s="2"/>
      <c r="D11574" s="2"/>
    </row>
    <row r="11575" spans="2:4" x14ac:dyDescent="0.2">
      <c r="B11575" s="2"/>
      <c r="C11575" s="2"/>
      <c r="D11575" s="2"/>
    </row>
    <row r="11576" spans="2:4" x14ac:dyDescent="0.2">
      <c r="B11576" s="2"/>
      <c r="C11576" s="2"/>
      <c r="D11576" s="2"/>
    </row>
    <row r="11577" spans="2:4" x14ac:dyDescent="0.2">
      <c r="B11577" s="2"/>
      <c r="C11577" s="2"/>
      <c r="D11577" s="2"/>
    </row>
    <row r="11578" spans="2:4" x14ac:dyDescent="0.2">
      <c r="B11578" s="2"/>
      <c r="C11578" s="2"/>
      <c r="D11578" s="2"/>
    </row>
    <row r="11579" spans="2:4" x14ac:dyDescent="0.2">
      <c r="B11579" s="2"/>
      <c r="C11579" s="2"/>
      <c r="D11579" s="2"/>
    </row>
    <row r="11580" spans="2:4" x14ac:dyDescent="0.2">
      <c r="B11580" s="2"/>
      <c r="C11580" s="2"/>
      <c r="D11580" s="2"/>
    </row>
    <row r="11581" spans="2:4" x14ac:dyDescent="0.2">
      <c r="B11581" s="2"/>
      <c r="C11581" s="2"/>
      <c r="D11581" s="2"/>
    </row>
    <row r="11582" spans="2:4" x14ac:dyDescent="0.2">
      <c r="B11582" s="2"/>
      <c r="C11582" s="2"/>
      <c r="D11582" s="2"/>
    </row>
    <row r="11583" spans="2:4" x14ac:dyDescent="0.2">
      <c r="B11583" s="2"/>
      <c r="C11583" s="2"/>
      <c r="D11583" s="2"/>
    </row>
    <row r="11584" spans="2:4" x14ac:dyDescent="0.2">
      <c r="B11584" s="2"/>
      <c r="C11584" s="2"/>
      <c r="D11584" s="2"/>
    </row>
    <row r="11585" spans="2:4" x14ac:dyDescent="0.2">
      <c r="B11585" s="2"/>
      <c r="C11585" s="2"/>
      <c r="D11585" s="2"/>
    </row>
    <row r="11586" spans="2:4" x14ac:dyDescent="0.2">
      <c r="B11586" s="2"/>
      <c r="C11586" s="2"/>
      <c r="D11586" s="2"/>
    </row>
    <row r="11587" spans="2:4" x14ac:dyDescent="0.2">
      <c r="B11587" s="2"/>
      <c r="C11587" s="2"/>
      <c r="D11587" s="2"/>
    </row>
    <row r="11588" spans="2:4" x14ac:dyDescent="0.2">
      <c r="B11588" s="2"/>
      <c r="C11588" s="2"/>
      <c r="D11588" s="2"/>
    </row>
    <row r="11589" spans="2:4" x14ac:dyDescent="0.2">
      <c r="B11589" s="2"/>
      <c r="C11589" s="2"/>
      <c r="D11589" s="2"/>
    </row>
    <row r="11590" spans="2:4" x14ac:dyDescent="0.2">
      <c r="B11590" s="2"/>
      <c r="C11590" s="2"/>
      <c r="D11590" s="2"/>
    </row>
    <row r="11591" spans="2:4" x14ac:dyDescent="0.2">
      <c r="B11591" s="2"/>
      <c r="C11591" s="2"/>
      <c r="D11591" s="2"/>
    </row>
    <row r="11592" spans="2:4" x14ac:dyDescent="0.2">
      <c r="B11592" s="2"/>
      <c r="C11592" s="2"/>
      <c r="D11592" s="2"/>
    </row>
    <row r="11593" spans="2:4" x14ac:dyDescent="0.2">
      <c r="B11593" s="2"/>
      <c r="C11593" s="2"/>
      <c r="D11593" s="2"/>
    </row>
    <row r="11594" spans="2:4" x14ac:dyDescent="0.2">
      <c r="B11594" s="2"/>
      <c r="C11594" s="2"/>
      <c r="D11594" s="2"/>
    </row>
    <row r="11595" spans="2:4" x14ac:dyDescent="0.2">
      <c r="B11595" s="2"/>
      <c r="C11595" s="2"/>
      <c r="D11595" s="2"/>
    </row>
    <row r="11596" spans="2:4" x14ac:dyDescent="0.2">
      <c r="B11596" s="2"/>
      <c r="C11596" s="2"/>
      <c r="D11596" s="2"/>
    </row>
    <row r="11597" spans="2:4" x14ac:dyDescent="0.2">
      <c r="B11597" s="2"/>
      <c r="C11597" s="2"/>
      <c r="D11597" s="2"/>
    </row>
    <row r="11598" spans="2:4" x14ac:dyDescent="0.2">
      <c r="B11598" s="2"/>
      <c r="C11598" s="2"/>
      <c r="D11598" s="2"/>
    </row>
    <row r="11599" spans="2:4" x14ac:dyDescent="0.2">
      <c r="B11599" s="2"/>
      <c r="C11599" s="2"/>
      <c r="D11599" s="2"/>
    </row>
    <row r="11600" spans="2:4" x14ac:dyDescent="0.2">
      <c r="B11600" s="2"/>
      <c r="C11600" s="2"/>
      <c r="D11600" s="2"/>
    </row>
    <row r="11601" spans="2:4" x14ac:dyDescent="0.2">
      <c r="B11601" s="2"/>
      <c r="C11601" s="2"/>
      <c r="D11601" s="2"/>
    </row>
    <row r="11602" spans="2:4" x14ac:dyDescent="0.2">
      <c r="B11602" s="2"/>
      <c r="C11602" s="2"/>
      <c r="D11602" s="2"/>
    </row>
    <row r="11603" spans="2:4" x14ac:dyDescent="0.2">
      <c r="B11603" s="2"/>
      <c r="C11603" s="2"/>
      <c r="D11603" s="2"/>
    </row>
    <row r="11604" spans="2:4" x14ac:dyDescent="0.2">
      <c r="B11604" s="2"/>
      <c r="C11604" s="2"/>
      <c r="D11604" s="2"/>
    </row>
    <row r="11605" spans="2:4" x14ac:dyDescent="0.2">
      <c r="B11605" s="2"/>
      <c r="C11605" s="2"/>
      <c r="D11605" s="2"/>
    </row>
    <row r="11606" spans="2:4" x14ac:dyDescent="0.2">
      <c r="B11606" s="2"/>
      <c r="C11606" s="2"/>
      <c r="D11606" s="2"/>
    </row>
    <row r="11607" spans="2:4" x14ac:dyDescent="0.2">
      <c r="B11607" s="2"/>
      <c r="C11607" s="2"/>
      <c r="D11607" s="2"/>
    </row>
    <row r="11608" spans="2:4" x14ac:dyDescent="0.2">
      <c r="B11608" s="2"/>
      <c r="C11608" s="2"/>
      <c r="D11608" s="2"/>
    </row>
    <row r="11609" spans="2:4" x14ac:dyDescent="0.2">
      <c r="B11609" s="2"/>
      <c r="C11609" s="2"/>
      <c r="D11609" s="2"/>
    </row>
    <row r="11610" spans="2:4" x14ac:dyDescent="0.2">
      <c r="B11610" s="2"/>
      <c r="C11610" s="2"/>
      <c r="D11610" s="2"/>
    </row>
    <row r="11611" spans="2:4" x14ac:dyDescent="0.2">
      <c r="B11611" s="2"/>
      <c r="C11611" s="2"/>
      <c r="D11611" s="2"/>
    </row>
    <row r="11612" spans="2:4" x14ac:dyDescent="0.2">
      <c r="B11612" s="2"/>
      <c r="C11612" s="2"/>
      <c r="D11612" s="2"/>
    </row>
    <row r="11613" spans="2:4" x14ac:dyDescent="0.2">
      <c r="B11613" s="2"/>
      <c r="C11613" s="2"/>
      <c r="D11613" s="2"/>
    </row>
    <row r="11614" spans="2:4" x14ac:dyDescent="0.2">
      <c r="B11614" s="2"/>
      <c r="C11614" s="2"/>
      <c r="D11614" s="2"/>
    </row>
    <row r="11615" spans="2:4" x14ac:dyDescent="0.2">
      <c r="B11615" s="2"/>
      <c r="C11615" s="2"/>
      <c r="D11615" s="2"/>
    </row>
    <row r="11616" spans="2:4" x14ac:dyDescent="0.2">
      <c r="B11616" s="2"/>
      <c r="C11616" s="2"/>
      <c r="D11616" s="2"/>
    </row>
    <row r="11617" spans="2:4" x14ac:dyDescent="0.2">
      <c r="B11617" s="2"/>
      <c r="C11617" s="2"/>
      <c r="D11617" s="2"/>
    </row>
    <row r="11618" spans="2:4" x14ac:dyDescent="0.2">
      <c r="B11618" s="2"/>
      <c r="C11618" s="2"/>
      <c r="D11618" s="2"/>
    </row>
    <row r="11619" spans="2:4" x14ac:dyDescent="0.2">
      <c r="B11619" s="2"/>
      <c r="C11619" s="2"/>
      <c r="D11619" s="2"/>
    </row>
    <row r="11620" spans="2:4" x14ac:dyDescent="0.2">
      <c r="B11620" s="2"/>
      <c r="C11620" s="2"/>
      <c r="D11620" s="2"/>
    </row>
    <row r="11621" spans="2:4" x14ac:dyDescent="0.2">
      <c r="B11621" s="2"/>
      <c r="C11621" s="2"/>
      <c r="D11621" s="2"/>
    </row>
    <row r="11622" spans="2:4" x14ac:dyDescent="0.2">
      <c r="B11622" s="2"/>
      <c r="C11622" s="2"/>
      <c r="D11622" s="2"/>
    </row>
    <row r="11623" spans="2:4" x14ac:dyDescent="0.2">
      <c r="B11623" s="2"/>
      <c r="C11623" s="2"/>
      <c r="D11623" s="2"/>
    </row>
    <row r="11624" spans="2:4" x14ac:dyDescent="0.2">
      <c r="B11624" s="2"/>
      <c r="C11624" s="2"/>
      <c r="D11624" s="2"/>
    </row>
    <row r="11625" spans="2:4" x14ac:dyDescent="0.2">
      <c r="B11625" s="2"/>
      <c r="C11625" s="2"/>
      <c r="D11625" s="2"/>
    </row>
    <row r="11626" spans="2:4" x14ac:dyDescent="0.2">
      <c r="B11626" s="2"/>
      <c r="C11626" s="2"/>
      <c r="D11626" s="2"/>
    </row>
    <row r="11627" spans="2:4" x14ac:dyDescent="0.2">
      <c r="B11627" s="2"/>
      <c r="C11627" s="2"/>
      <c r="D11627" s="2"/>
    </row>
    <row r="11628" spans="2:4" x14ac:dyDescent="0.2">
      <c r="B11628" s="2"/>
      <c r="C11628" s="2"/>
      <c r="D11628" s="2"/>
    </row>
    <row r="11629" spans="2:4" x14ac:dyDescent="0.2">
      <c r="B11629" s="2"/>
      <c r="C11629" s="2"/>
      <c r="D11629" s="2"/>
    </row>
    <row r="11630" spans="2:4" x14ac:dyDescent="0.2">
      <c r="B11630" s="2"/>
      <c r="C11630" s="2"/>
      <c r="D11630" s="2"/>
    </row>
    <row r="11631" spans="2:4" x14ac:dyDescent="0.2">
      <c r="B11631" s="2"/>
      <c r="C11631" s="2"/>
      <c r="D11631" s="2"/>
    </row>
    <row r="11632" spans="2:4" x14ac:dyDescent="0.2">
      <c r="B11632" s="2"/>
      <c r="C11632" s="2"/>
      <c r="D11632" s="2"/>
    </row>
    <row r="11633" spans="2:4" x14ac:dyDescent="0.2">
      <c r="B11633" s="2"/>
      <c r="C11633" s="2"/>
      <c r="D11633" s="2"/>
    </row>
    <row r="11634" spans="2:4" x14ac:dyDescent="0.2">
      <c r="B11634" s="2"/>
      <c r="C11634" s="2"/>
      <c r="D11634" s="2"/>
    </row>
    <row r="11635" spans="2:4" x14ac:dyDescent="0.2">
      <c r="B11635" s="2"/>
      <c r="C11635" s="2"/>
      <c r="D11635" s="2"/>
    </row>
    <row r="11636" spans="2:4" x14ac:dyDescent="0.2">
      <c r="B11636" s="2"/>
      <c r="C11636" s="2"/>
      <c r="D11636" s="2"/>
    </row>
    <row r="11637" spans="2:4" x14ac:dyDescent="0.2">
      <c r="B11637" s="2"/>
      <c r="C11637" s="2"/>
      <c r="D11637" s="2"/>
    </row>
    <row r="11638" spans="2:4" x14ac:dyDescent="0.2">
      <c r="B11638" s="2"/>
      <c r="C11638" s="2"/>
      <c r="D11638" s="2"/>
    </row>
    <row r="11639" spans="2:4" x14ac:dyDescent="0.2">
      <c r="B11639" s="2"/>
      <c r="C11639" s="2"/>
      <c r="D11639" s="2"/>
    </row>
    <row r="11640" spans="2:4" x14ac:dyDescent="0.2">
      <c r="B11640" s="2"/>
      <c r="C11640" s="2"/>
      <c r="D11640" s="2"/>
    </row>
    <row r="11641" spans="2:4" x14ac:dyDescent="0.2">
      <c r="B11641" s="2"/>
      <c r="C11641" s="2"/>
      <c r="D11641" s="2"/>
    </row>
    <row r="11642" spans="2:4" x14ac:dyDescent="0.2">
      <c r="B11642" s="2"/>
      <c r="C11642" s="2"/>
      <c r="D11642" s="2"/>
    </row>
    <row r="11643" spans="2:4" x14ac:dyDescent="0.2">
      <c r="B11643" s="2"/>
      <c r="C11643" s="2"/>
      <c r="D11643" s="2"/>
    </row>
    <row r="11644" spans="2:4" x14ac:dyDescent="0.2">
      <c r="B11644" s="2"/>
      <c r="C11644" s="2"/>
      <c r="D11644" s="2"/>
    </row>
    <row r="11645" spans="2:4" x14ac:dyDescent="0.2">
      <c r="B11645" s="2"/>
      <c r="C11645" s="2"/>
      <c r="D11645" s="2"/>
    </row>
    <row r="11646" spans="2:4" x14ac:dyDescent="0.2">
      <c r="B11646" s="2"/>
      <c r="C11646" s="2"/>
      <c r="D11646" s="2"/>
    </row>
    <row r="11647" spans="2:4" x14ac:dyDescent="0.2">
      <c r="B11647" s="2"/>
      <c r="C11647" s="2"/>
      <c r="D11647" s="2"/>
    </row>
    <row r="11648" spans="2:4" x14ac:dyDescent="0.2">
      <c r="B11648" s="2"/>
      <c r="C11648" s="2"/>
      <c r="D11648" s="2"/>
    </row>
    <row r="11649" spans="2:4" x14ac:dyDescent="0.2">
      <c r="B11649" s="2"/>
      <c r="C11649" s="2"/>
      <c r="D11649" s="2"/>
    </row>
    <row r="11650" spans="2:4" x14ac:dyDescent="0.2">
      <c r="B11650" s="2"/>
      <c r="C11650" s="2"/>
      <c r="D11650" s="2"/>
    </row>
    <row r="11651" spans="2:4" x14ac:dyDescent="0.2">
      <c r="B11651" s="2"/>
      <c r="C11651" s="2"/>
      <c r="D11651" s="2"/>
    </row>
    <row r="11652" spans="2:4" x14ac:dyDescent="0.2">
      <c r="B11652" s="2"/>
      <c r="C11652" s="2"/>
      <c r="D11652" s="2"/>
    </row>
    <row r="11653" spans="2:4" x14ac:dyDescent="0.2">
      <c r="B11653" s="2"/>
      <c r="C11653" s="2"/>
      <c r="D11653" s="2"/>
    </row>
    <row r="11654" spans="2:4" x14ac:dyDescent="0.2">
      <c r="B11654" s="2"/>
      <c r="C11654" s="2"/>
      <c r="D11654" s="2"/>
    </row>
    <row r="11655" spans="2:4" x14ac:dyDescent="0.2">
      <c r="B11655" s="2"/>
      <c r="C11655" s="2"/>
      <c r="D11655" s="2"/>
    </row>
    <row r="11656" spans="2:4" x14ac:dyDescent="0.2">
      <c r="B11656" s="2"/>
      <c r="C11656" s="2"/>
      <c r="D11656" s="2"/>
    </row>
    <row r="11657" spans="2:4" x14ac:dyDescent="0.2">
      <c r="B11657" s="2"/>
      <c r="C11657" s="2"/>
      <c r="D11657" s="2"/>
    </row>
    <row r="11658" spans="2:4" x14ac:dyDescent="0.2">
      <c r="B11658" s="2"/>
      <c r="C11658" s="2"/>
      <c r="D11658" s="2"/>
    </row>
    <row r="11659" spans="2:4" x14ac:dyDescent="0.2">
      <c r="B11659" s="2"/>
      <c r="C11659" s="2"/>
      <c r="D11659" s="2"/>
    </row>
    <row r="11660" spans="2:4" x14ac:dyDescent="0.2">
      <c r="B11660" s="2"/>
      <c r="C11660" s="2"/>
      <c r="D11660" s="2"/>
    </row>
    <row r="11661" spans="2:4" x14ac:dyDescent="0.2">
      <c r="B11661" s="2"/>
      <c r="C11661" s="2"/>
      <c r="D11661" s="2"/>
    </row>
    <row r="11662" spans="2:4" x14ac:dyDescent="0.2">
      <c r="B11662" s="2"/>
      <c r="C11662" s="2"/>
      <c r="D11662" s="2"/>
    </row>
    <row r="11663" spans="2:4" x14ac:dyDescent="0.2">
      <c r="B11663" s="2"/>
      <c r="C11663" s="2"/>
      <c r="D11663" s="2"/>
    </row>
    <row r="11664" spans="2:4" x14ac:dyDescent="0.2">
      <c r="B11664" s="2"/>
      <c r="C11664" s="2"/>
      <c r="D11664" s="2"/>
    </row>
    <row r="11665" spans="2:4" x14ac:dyDescent="0.2">
      <c r="B11665" s="2"/>
      <c r="C11665" s="2"/>
      <c r="D11665" s="2"/>
    </row>
    <row r="11666" spans="2:4" x14ac:dyDescent="0.2">
      <c r="B11666" s="2"/>
      <c r="C11666" s="2"/>
      <c r="D11666" s="2"/>
    </row>
    <row r="11667" spans="2:4" x14ac:dyDescent="0.2">
      <c r="B11667" s="2"/>
      <c r="C11667" s="2"/>
      <c r="D11667" s="2"/>
    </row>
    <row r="11668" spans="2:4" x14ac:dyDescent="0.2">
      <c r="B11668" s="2"/>
      <c r="C11668" s="2"/>
      <c r="D11668" s="2"/>
    </row>
    <row r="11669" spans="2:4" x14ac:dyDescent="0.2">
      <c r="B11669" s="2"/>
      <c r="C11669" s="2"/>
      <c r="D11669" s="2"/>
    </row>
    <row r="11670" spans="2:4" x14ac:dyDescent="0.2">
      <c r="B11670" s="2"/>
      <c r="C11670" s="2"/>
      <c r="D11670" s="2"/>
    </row>
    <row r="11671" spans="2:4" x14ac:dyDescent="0.2">
      <c r="B11671" s="2"/>
      <c r="C11671" s="2"/>
      <c r="D11671" s="2"/>
    </row>
    <row r="11672" spans="2:4" x14ac:dyDescent="0.2">
      <c r="B11672" s="2"/>
      <c r="C11672" s="2"/>
      <c r="D11672" s="2"/>
    </row>
    <row r="11673" spans="2:4" x14ac:dyDescent="0.2">
      <c r="B11673" s="2"/>
      <c r="C11673" s="2"/>
      <c r="D11673" s="2"/>
    </row>
    <row r="11674" spans="2:4" x14ac:dyDescent="0.2">
      <c r="B11674" s="2"/>
      <c r="C11674" s="2"/>
      <c r="D11674" s="2"/>
    </row>
    <row r="11675" spans="2:4" x14ac:dyDescent="0.2">
      <c r="B11675" s="2"/>
      <c r="C11675" s="2"/>
      <c r="D11675" s="2"/>
    </row>
    <row r="11676" spans="2:4" x14ac:dyDescent="0.2">
      <c r="B11676" s="2"/>
      <c r="C11676" s="2"/>
      <c r="D11676" s="2"/>
    </row>
    <row r="11677" spans="2:4" x14ac:dyDescent="0.2">
      <c r="B11677" s="2"/>
      <c r="C11677" s="2"/>
      <c r="D11677" s="2"/>
    </row>
    <row r="11678" spans="2:4" x14ac:dyDescent="0.2">
      <c r="B11678" s="2"/>
      <c r="C11678" s="2"/>
      <c r="D11678" s="2"/>
    </row>
    <row r="11679" spans="2:4" x14ac:dyDescent="0.2">
      <c r="B11679" s="2"/>
      <c r="C11679" s="2"/>
      <c r="D11679" s="2"/>
    </row>
    <row r="11680" spans="2:4" x14ac:dyDescent="0.2">
      <c r="B11680" s="2"/>
      <c r="C11680" s="2"/>
      <c r="D11680" s="2"/>
    </row>
    <row r="11681" spans="2:4" x14ac:dyDescent="0.2">
      <c r="B11681" s="2"/>
      <c r="C11681" s="2"/>
      <c r="D11681" s="2"/>
    </row>
    <row r="11682" spans="2:4" x14ac:dyDescent="0.2">
      <c r="B11682" s="2"/>
      <c r="C11682" s="2"/>
      <c r="D11682" s="2"/>
    </row>
    <row r="11683" spans="2:4" x14ac:dyDescent="0.2">
      <c r="B11683" s="2"/>
      <c r="C11683" s="2"/>
      <c r="D11683" s="2"/>
    </row>
    <row r="11684" spans="2:4" x14ac:dyDescent="0.2">
      <c r="B11684" s="2"/>
      <c r="C11684" s="2"/>
      <c r="D11684" s="2"/>
    </row>
    <row r="11685" spans="2:4" x14ac:dyDescent="0.2">
      <c r="B11685" s="2"/>
      <c r="C11685" s="2"/>
      <c r="D11685" s="2"/>
    </row>
    <row r="11686" spans="2:4" x14ac:dyDescent="0.2">
      <c r="B11686" s="2"/>
      <c r="C11686" s="2"/>
      <c r="D11686" s="2"/>
    </row>
    <row r="11687" spans="2:4" x14ac:dyDescent="0.2">
      <c r="B11687" s="2"/>
      <c r="C11687" s="2"/>
      <c r="D11687" s="2"/>
    </row>
    <row r="11688" spans="2:4" x14ac:dyDescent="0.2">
      <c r="B11688" s="2"/>
      <c r="C11688" s="2"/>
      <c r="D11688" s="2"/>
    </row>
    <row r="11689" spans="2:4" x14ac:dyDescent="0.2">
      <c r="B11689" s="2"/>
      <c r="C11689" s="2"/>
      <c r="D11689" s="2"/>
    </row>
    <row r="11690" spans="2:4" x14ac:dyDescent="0.2">
      <c r="B11690" s="2"/>
      <c r="C11690" s="2"/>
      <c r="D11690" s="2"/>
    </row>
    <row r="11691" spans="2:4" x14ac:dyDescent="0.2">
      <c r="B11691" s="2"/>
      <c r="C11691" s="2"/>
      <c r="D11691" s="2"/>
    </row>
    <row r="11692" spans="2:4" x14ac:dyDescent="0.2">
      <c r="B11692" s="2"/>
      <c r="C11692" s="2"/>
      <c r="D11692" s="2"/>
    </row>
    <row r="11693" spans="2:4" x14ac:dyDescent="0.2">
      <c r="B11693" s="2"/>
      <c r="C11693" s="2"/>
      <c r="D11693" s="2"/>
    </row>
    <row r="11694" spans="2:4" x14ac:dyDescent="0.2">
      <c r="B11694" s="2"/>
      <c r="C11694" s="2"/>
      <c r="D11694" s="2"/>
    </row>
    <row r="11695" spans="2:4" x14ac:dyDescent="0.2">
      <c r="B11695" s="2"/>
      <c r="C11695" s="2"/>
      <c r="D11695" s="2"/>
    </row>
    <row r="11696" spans="2:4" x14ac:dyDescent="0.2">
      <c r="B11696" s="2"/>
      <c r="C11696" s="2"/>
      <c r="D11696" s="2"/>
    </row>
    <row r="11697" spans="2:4" x14ac:dyDescent="0.2">
      <c r="B11697" s="2"/>
      <c r="C11697" s="2"/>
      <c r="D11697" s="2"/>
    </row>
    <row r="11698" spans="2:4" x14ac:dyDescent="0.2">
      <c r="B11698" s="2"/>
      <c r="C11698" s="2"/>
      <c r="D11698" s="2"/>
    </row>
    <row r="11699" spans="2:4" x14ac:dyDescent="0.2">
      <c r="B11699" s="2"/>
      <c r="C11699" s="2"/>
      <c r="D11699" s="2"/>
    </row>
    <row r="11700" spans="2:4" x14ac:dyDescent="0.2">
      <c r="B11700" s="2"/>
      <c r="C11700" s="2"/>
      <c r="D11700" s="2"/>
    </row>
    <row r="11701" spans="2:4" x14ac:dyDescent="0.2">
      <c r="B11701" s="2"/>
      <c r="C11701" s="2"/>
      <c r="D11701" s="2"/>
    </row>
    <row r="11702" spans="2:4" x14ac:dyDescent="0.2">
      <c r="B11702" s="2"/>
      <c r="C11702" s="2"/>
      <c r="D11702" s="2"/>
    </row>
    <row r="11703" spans="2:4" x14ac:dyDescent="0.2">
      <c r="B11703" s="2"/>
      <c r="C11703" s="2"/>
      <c r="D11703" s="2"/>
    </row>
    <row r="11704" spans="2:4" x14ac:dyDescent="0.2">
      <c r="B11704" s="2"/>
      <c r="C11704" s="2"/>
      <c r="D11704" s="2"/>
    </row>
    <row r="11705" spans="2:4" x14ac:dyDescent="0.2">
      <c r="B11705" s="2"/>
      <c r="C11705" s="2"/>
      <c r="D11705" s="2"/>
    </row>
    <row r="11706" spans="2:4" x14ac:dyDescent="0.2">
      <c r="B11706" s="2"/>
      <c r="C11706" s="2"/>
      <c r="D11706" s="2"/>
    </row>
    <row r="11707" spans="2:4" x14ac:dyDescent="0.2">
      <c r="B11707" s="2"/>
      <c r="C11707" s="2"/>
      <c r="D11707" s="2"/>
    </row>
    <row r="11708" spans="2:4" x14ac:dyDescent="0.2">
      <c r="B11708" s="2"/>
      <c r="C11708" s="2"/>
      <c r="D11708" s="2"/>
    </row>
    <row r="11709" spans="2:4" x14ac:dyDescent="0.2">
      <c r="B11709" s="2"/>
      <c r="C11709" s="2"/>
      <c r="D11709" s="2"/>
    </row>
    <row r="11710" spans="2:4" x14ac:dyDescent="0.2">
      <c r="B11710" s="2"/>
      <c r="C11710" s="2"/>
      <c r="D11710" s="2"/>
    </row>
    <row r="11711" spans="2:4" x14ac:dyDescent="0.2">
      <c r="B11711" s="2"/>
      <c r="C11711" s="2"/>
      <c r="D11711" s="2"/>
    </row>
    <row r="11712" spans="2:4" x14ac:dyDescent="0.2">
      <c r="B11712" s="2"/>
      <c r="C11712" s="2"/>
      <c r="D11712" s="2"/>
    </row>
    <row r="11713" spans="2:4" x14ac:dyDescent="0.2">
      <c r="B11713" s="2"/>
      <c r="C11713" s="2"/>
      <c r="D11713" s="2"/>
    </row>
    <row r="11714" spans="2:4" x14ac:dyDescent="0.2">
      <c r="B11714" s="2"/>
      <c r="C11714" s="2"/>
      <c r="D11714" s="2"/>
    </row>
    <row r="11715" spans="2:4" x14ac:dyDescent="0.2">
      <c r="B11715" s="2"/>
      <c r="C11715" s="2"/>
      <c r="D11715" s="2"/>
    </row>
    <row r="11716" spans="2:4" x14ac:dyDescent="0.2">
      <c r="B11716" s="2"/>
      <c r="C11716" s="2"/>
      <c r="D11716" s="2"/>
    </row>
    <row r="11717" spans="2:4" x14ac:dyDescent="0.2">
      <c r="B11717" s="2"/>
      <c r="C11717" s="2"/>
      <c r="D11717" s="2"/>
    </row>
    <row r="11718" spans="2:4" x14ac:dyDescent="0.2">
      <c r="B11718" s="2"/>
      <c r="C11718" s="2"/>
      <c r="D11718" s="2"/>
    </row>
    <row r="11719" spans="2:4" x14ac:dyDescent="0.2">
      <c r="B11719" s="2"/>
      <c r="C11719" s="2"/>
      <c r="D11719" s="2"/>
    </row>
    <row r="11720" spans="2:4" x14ac:dyDescent="0.2">
      <c r="B11720" s="2"/>
      <c r="C11720" s="2"/>
      <c r="D11720" s="2"/>
    </row>
    <row r="11721" spans="2:4" x14ac:dyDescent="0.2">
      <c r="B11721" s="2"/>
      <c r="C11721" s="2"/>
      <c r="D11721" s="2"/>
    </row>
    <row r="11722" spans="2:4" x14ac:dyDescent="0.2">
      <c r="B11722" s="2"/>
      <c r="C11722" s="2"/>
      <c r="D11722" s="2"/>
    </row>
    <row r="11723" spans="2:4" x14ac:dyDescent="0.2">
      <c r="B11723" s="2"/>
      <c r="C11723" s="2"/>
      <c r="D11723" s="2"/>
    </row>
    <row r="11724" spans="2:4" x14ac:dyDescent="0.2">
      <c r="B11724" s="2"/>
      <c r="C11724" s="2"/>
      <c r="D11724" s="2"/>
    </row>
    <row r="11725" spans="2:4" x14ac:dyDescent="0.2">
      <c r="B11725" s="2"/>
      <c r="C11725" s="2"/>
      <c r="D11725" s="2"/>
    </row>
    <row r="11726" spans="2:4" x14ac:dyDescent="0.2">
      <c r="B11726" s="2"/>
      <c r="C11726" s="2"/>
      <c r="D11726" s="2"/>
    </row>
    <row r="11727" spans="2:4" x14ac:dyDescent="0.2">
      <c r="B11727" s="2"/>
      <c r="C11727" s="2"/>
      <c r="D11727" s="2"/>
    </row>
    <row r="11728" spans="2:4" x14ac:dyDescent="0.2">
      <c r="B11728" s="2"/>
      <c r="C11728" s="2"/>
      <c r="D11728" s="2"/>
    </row>
    <row r="11729" spans="2:4" x14ac:dyDescent="0.2">
      <c r="B11729" s="2"/>
      <c r="C11729" s="2"/>
      <c r="D11729" s="2"/>
    </row>
    <row r="11730" spans="2:4" x14ac:dyDescent="0.2">
      <c r="B11730" s="2"/>
      <c r="C11730" s="2"/>
      <c r="D11730" s="2"/>
    </row>
    <row r="11731" spans="2:4" x14ac:dyDescent="0.2">
      <c r="B11731" s="2"/>
      <c r="C11731" s="2"/>
      <c r="D11731" s="2"/>
    </row>
    <row r="11732" spans="2:4" x14ac:dyDescent="0.2">
      <c r="B11732" s="2"/>
      <c r="C11732" s="2"/>
      <c r="D11732" s="2"/>
    </row>
    <row r="11733" spans="2:4" x14ac:dyDescent="0.2">
      <c r="B11733" s="2"/>
      <c r="C11733" s="2"/>
      <c r="D11733" s="2"/>
    </row>
    <row r="11734" spans="2:4" x14ac:dyDescent="0.2">
      <c r="B11734" s="2"/>
      <c r="C11734" s="2"/>
      <c r="D11734" s="2"/>
    </row>
    <row r="11735" spans="2:4" x14ac:dyDescent="0.2">
      <c r="B11735" s="2"/>
      <c r="C11735" s="2"/>
      <c r="D11735" s="2"/>
    </row>
    <row r="11736" spans="2:4" x14ac:dyDescent="0.2">
      <c r="B11736" s="2"/>
      <c r="C11736" s="2"/>
      <c r="D11736" s="2"/>
    </row>
    <row r="11737" spans="2:4" x14ac:dyDescent="0.2">
      <c r="B11737" s="2"/>
      <c r="C11737" s="2"/>
      <c r="D11737" s="2"/>
    </row>
    <row r="11738" spans="2:4" x14ac:dyDescent="0.2">
      <c r="B11738" s="2"/>
      <c r="C11738" s="2"/>
      <c r="D11738" s="2"/>
    </row>
    <row r="11739" spans="2:4" x14ac:dyDescent="0.2">
      <c r="B11739" s="2"/>
      <c r="C11739" s="2"/>
      <c r="D11739" s="2"/>
    </row>
    <row r="11740" spans="2:4" x14ac:dyDescent="0.2">
      <c r="B11740" s="2"/>
      <c r="C11740" s="2"/>
      <c r="D11740" s="2"/>
    </row>
    <row r="11741" spans="2:4" x14ac:dyDescent="0.2">
      <c r="B11741" s="2"/>
      <c r="C11741" s="2"/>
      <c r="D11741" s="2"/>
    </row>
    <row r="11742" spans="2:4" x14ac:dyDescent="0.2">
      <c r="B11742" s="2"/>
      <c r="C11742" s="2"/>
      <c r="D11742" s="2"/>
    </row>
    <row r="11743" spans="2:4" x14ac:dyDescent="0.2">
      <c r="B11743" s="2"/>
      <c r="C11743" s="2"/>
      <c r="D11743" s="2"/>
    </row>
    <row r="11744" spans="2:4" x14ac:dyDescent="0.2">
      <c r="B11744" s="2"/>
      <c r="C11744" s="2"/>
      <c r="D11744" s="2"/>
    </row>
    <row r="11745" spans="2:4" x14ac:dyDescent="0.2">
      <c r="B11745" s="2"/>
      <c r="C11745" s="2"/>
      <c r="D11745" s="2"/>
    </row>
    <row r="11746" spans="2:4" x14ac:dyDescent="0.2">
      <c r="B11746" s="2"/>
      <c r="C11746" s="2"/>
      <c r="D11746" s="2"/>
    </row>
    <row r="11747" spans="2:4" x14ac:dyDescent="0.2">
      <c r="B11747" s="2"/>
      <c r="C11747" s="2"/>
      <c r="D11747" s="2"/>
    </row>
    <row r="11748" spans="2:4" x14ac:dyDescent="0.2">
      <c r="B11748" s="2"/>
      <c r="C11748" s="2"/>
      <c r="D11748" s="2"/>
    </row>
    <row r="11749" spans="2:4" x14ac:dyDescent="0.2">
      <c r="B11749" s="2"/>
      <c r="C11749" s="2"/>
      <c r="D11749" s="2"/>
    </row>
    <row r="11750" spans="2:4" x14ac:dyDescent="0.2">
      <c r="B11750" s="2"/>
      <c r="C11750" s="2"/>
      <c r="D11750" s="2"/>
    </row>
    <row r="11751" spans="2:4" x14ac:dyDescent="0.2">
      <c r="B11751" s="2"/>
      <c r="C11751" s="2"/>
      <c r="D11751" s="2"/>
    </row>
    <row r="11752" spans="2:4" x14ac:dyDescent="0.2">
      <c r="B11752" s="2"/>
      <c r="C11752" s="2"/>
      <c r="D11752" s="2"/>
    </row>
    <row r="11753" spans="2:4" x14ac:dyDescent="0.2">
      <c r="B11753" s="2"/>
      <c r="C11753" s="2"/>
      <c r="D11753" s="2"/>
    </row>
    <row r="11754" spans="2:4" x14ac:dyDescent="0.2">
      <c r="B11754" s="2"/>
      <c r="C11754" s="2"/>
      <c r="D11754" s="2"/>
    </row>
    <row r="11755" spans="2:4" x14ac:dyDescent="0.2">
      <c r="B11755" s="2"/>
      <c r="C11755" s="2"/>
      <c r="D11755" s="2"/>
    </row>
    <row r="11756" spans="2:4" x14ac:dyDescent="0.2">
      <c r="B11756" s="2"/>
      <c r="C11756" s="2"/>
      <c r="D11756" s="2"/>
    </row>
    <row r="11757" spans="2:4" x14ac:dyDescent="0.2">
      <c r="B11757" s="2"/>
      <c r="C11757" s="2"/>
      <c r="D11757" s="2"/>
    </row>
    <row r="11758" spans="2:4" x14ac:dyDescent="0.2">
      <c r="B11758" s="2"/>
      <c r="C11758" s="2"/>
      <c r="D11758" s="2"/>
    </row>
    <row r="11759" spans="2:4" x14ac:dyDescent="0.2">
      <c r="B11759" s="2"/>
      <c r="C11759" s="2"/>
      <c r="D11759" s="2"/>
    </row>
    <row r="11760" spans="2:4" x14ac:dyDescent="0.2">
      <c r="B11760" s="2"/>
      <c r="C11760" s="2"/>
      <c r="D11760" s="2"/>
    </row>
    <row r="11761" spans="2:4" x14ac:dyDescent="0.2">
      <c r="B11761" s="2"/>
      <c r="C11761" s="2"/>
      <c r="D11761" s="2"/>
    </row>
    <row r="11762" spans="2:4" x14ac:dyDescent="0.2">
      <c r="B11762" s="2"/>
      <c r="C11762" s="2"/>
      <c r="D11762" s="2"/>
    </row>
    <row r="11763" spans="2:4" x14ac:dyDescent="0.2">
      <c r="B11763" s="2"/>
      <c r="C11763" s="2"/>
      <c r="D11763" s="2"/>
    </row>
    <row r="11764" spans="2:4" x14ac:dyDescent="0.2">
      <c r="B11764" s="2"/>
      <c r="C11764" s="2"/>
      <c r="D11764" s="2"/>
    </row>
    <row r="11765" spans="2:4" x14ac:dyDescent="0.2">
      <c r="B11765" s="2"/>
      <c r="C11765" s="2"/>
      <c r="D11765" s="2"/>
    </row>
    <row r="11766" spans="2:4" x14ac:dyDescent="0.2">
      <c r="B11766" s="2"/>
      <c r="C11766" s="2"/>
      <c r="D11766" s="2"/>
    </row>
    <row r="11767" spans="2:4" x14ac:dyDescent="0.2">
      <c r="B11767" s="2"/>
      <c r="C11767" s="2"/>
      <c r="D11767" s="2"/>
    </row>
    <row r="11768" spans="2:4" x14ac:dyDescent="0.2">
      <c r="B11768" s="2"/>
      <c r="C11768" s="2"/>
      <c r="D11768" s="2"/>
    </row>
    <row r="11769" spans="2:4" x14ac:dyDescent="0.2">
      <c r="B11769" s="2"/>
      <c r="C11769" s="2"/>
      <c r="D11769" s="2"/>
    </row>
    <row r="11770" spans="2:4" x14ac:dyDescent="0.2">
      <c r="B11770" s="2"/>
      <c r="C11770" s="2"/>
      <c r="D11770" s="2"/>
    </row>
    <row r="11771" spans="2:4" x14ac:dyDescent="0.2">
      <c r="B11771" s="2"/>
      <c r="C11771" s="2"/>
      <c r="D11771" s="2"/>
    </row>
    <row r="11772" spans="2:4" x14ac:dyDescent="0.2">
      <c r="B11772" s="2"/>
      <c r="C11772" s="2"/>
      <c r="D11772" s="2"/>
    </row>
    <row r="11773" spans="2:4" x14ac:dyDescent="0.2">
      <c r="B11773" s="2"/>
      <c r="C11773" s="2"/>
      <c r="D11773" s="2"/>
    </row>
    <row r="11774" spans="2:4" x14ac:dyDescent="0.2">
      <c r="B11774" s="2"/>
      <c r="C11774" s="2"/>
      <c r="D11774" s="2"/>
    </row>
    <row r="11775" spans="2:4" x14ac:dyDescent="0.2">
      <c r="B11775" s="2"/>
      <c r="C11775" s="2"/>
      <c r="D11775" s="2"/>
    </row>
    <row r="11776" spans="2:4" x14ac:dyDescent="0.2">
      <c r="B11776" s="2"/>
      <c r="C11776" s="2"/>
      <c r="D11776" s="2"/>
    </row>
    <row r="11777" spans="2:4" x14ac:dyDescent="0.2">
      <c r="B11777" s="2"/>
      <c r="C11777" s="2"/>
      <c r="D11777" s="2"/>
    </row>
    <row r="11778" spans="2:4" x14ac:dyDescent="0.2">
      <c r="B11778" s="2"/>
      <c r="C11778" s="2"/>
      <c r="D11778" s="2"/>
    </row>
    <row r="11779" spans="2:4" x14ac:dyDescent="0.2">
      <c r="B11779" s="2"/>
      <c r="C11779" s="2"/>
      <c r="D11779" s="2"/>
    </row>
    <row r="11780" spans="2:4" x14ac:dyDescent="0.2">
      <c r="B11780" s="2"/>
      <c r="C11780" s="2"/>
      <c r="D11780" s="2"/>
    </row>
    <row r="11781" spans="2:4" x14ac:dyDescent="0.2">
      <c r="B11781" s="2"/>
      <c r="C11781" s="2"/>
      <c r="D11781" s="2"/>
    </row>
    <row r="11782" spans="2:4" x14ac:dyDescent="0.2">
      <c r="B11782" s="2"/>
      <c r="C11782" s="2"/>
      <c r="D11782" s="2"/>
    </row>
    <row r="11783" spans="2:4" x14ac:dyDescent="0.2">
      <c r="B11783" s="2"/>
      <c r="C11783" s="2"/>
      <c r="D11783" s="2"/>
    </row>
    <row r="11784" spans="2:4" x14ac:dyDescent="0.2">
      <c r="B11784" s="2"/>
      <c r="C11784" s="2"/>
      <c r="D11784" s="2"/>
    </row>
    <row r="11785" spans="2:4" x14ac:dyDescent="0.2">
      <c r="B11785" s="2"/>
      <c r="C11785" s="2"/>
      <c r="D11785" s="2"/>
    </row>
    <row r="11786" spans="2:4" x14ac:dyDescent="0.2">
      <c r="B11786" s="2"/>
      <c r="C11786" s="2"/>
      <c r="D11786" s="2"/>
    </row>
    <row r="11787" spans="2:4" x14ac:dyDescent="0.2">
      <c r="B11787" s="2"/>
      <c r="C11787" s="2"/>
      <c r="D11787" s="2"/>
    </row>
    <row r="11788" spans="2:4" x14ac:dyDescent="0.2">
      <c r="B11788" s="2"/>
      <c r="C11788" s="2"/>
      <c r="D11788" s="2"/>
    </row>
    <row r="11789" spans="2:4" x14ac:dyDescent="0.2">
      <c r="B11789" s="2"/>
      <c r="C11789" s="2"/>
      <c r="D11789" s="2"/>
    </row>
    <row r="11790" spans="2:4" x14ac:dyDescent="0.2">
      <c r="B11790" s="2"/>
      <c r="C11790" s="2"/>
      <c r="D11790" s="2"/>
    </row>
    <row r="11791" spans="2:4" x14ac:dyDescent="0.2">
      <c r="B11791" s="2"/>
      <c r="C11791" s="2"/>
      <c r="D11791" s="2"/>
    </row>
    <row r="11792" spans="2:4" x14ac:dyDescent="0.2">
      <c r="B11792" s="2"/>
      <c r="C11792" s="2"/>
      <c r="D11792" s="2"/>
    </row>
    <row r="11793" spans="2:4" x14ac:dyDescent="0.2">
      <c r="B11793" s="2"/>
      <c r="C11793" s="2"/>
      <c r="D11793" s="2"/>
    </row>
    <row r="11794" spans="2:4" x14ac:dyDescent="0.2">
      <c r="B11794" s="2"/>
      <c r="C11794" s="2"/>
      <c r="D11794" s="2"/>
    </row>
    <row r="11795" spans="2:4" x14ac:dyDescent="0.2">
      <c r="B11795" s="2"/>
      <c r="C11795" s="2"/>
      <c r="D11795" s="2"/>
    </row>
    <row r="11796" spans="2:4" x14ac:dyDescent="0.2">
      <c r="B11796" s="2"/>
      <c r="C11796" s="2"/>
      <c r="D11796" s="2"/>
    </row>
    <row r="11797" spans="2:4" x14ac:dyDescent="0.2">
      <c r="B11797" s="2"/>
      <c r="C11797" s="2"/>
      <c r="D11797" s="2"/>
    </row>
    <row r="11798" spans="2:4" x14ac:dyDescent="0.2">
      <c r="B11798" s="2"/>
      <c r="C11798" s="2"/>
      <c r="D11798" s="2"/>
    </row>
    <row r="11799" spans="2:4" x14ac:dyDescent="0.2">
      <c r="B11799" s="2"/>
      <c r="C11799" s="2"/>
      <c r="D11799" s="2"/>
    </row>
    <row r="11800" spans="2:4" x14ac:dyDescent="0.2">
      <c r="B11800" s="2"/>
      <c r="C11800" s="2"/>
      <c r="D11800" s="2"/>
    </row>
    <row r="11801" spans="2:4" x14ac:dyDescent="0.2">
      <c r="B11801" s="2"/>
      <c r="C11801" s="2"/>
      <c r="D11801" s="2"/>
    </row>
    <row r="11802" spans="2:4" x14ac:dyDescent="0.2">
      <c r="B11802" s="2"/>
      <c r="C11802" s="2"/>
      <c r="D11802" s="2"/>
    </row>
    <row r="11803" spans="2:4" x14ac:dyDescent="0.2">
      <c r="B11803" s="2"/>
      <c r="C11803" s="2"/>
      <c r="D11803" s="2"/>
    </row>
    <row r="11804" spans="2:4" x14ac:dyDescent="0.2">
      <c r="B11804" s="2"/>
      <c r="C11804" s="2"/>
      <c r="D11804" s="2"/>
    </row>
    <row r="11805" spans="2:4" x14ac:dyDescent="0.2">
      <c r="B11805" s="2"/>
      <c r="C11805" s="2"/>
      <c r="D11805" s="2"/>
    </row>
    <row r="11806" spans="2:4" x14ac:dyDescent="0.2">
      <c r="B11806" s="2"/>
      <c r="C11806" s="2"/>
      <c r="D11806" s="2"/>
    </row>
    <row r="11807" spans="2:4" x14ac:dyDescent="0.2">
      <c r="B11807" s="2"/>
      <c r="C11807" s="2"/>
      <c r="D11807" s="2"/>
    </row>
    <row r="11808" spans="2:4" x14ac:dyDescent="0.2">
      <c r="B11808" s="2"/>
      <c r="C11808" s="2"/>
      <c r="D11808" s="2"/>
    </row>
    <row r="11809" spans="2:4" x14ac:dyDescent="0.2">
      <c r="B11809" s="2"/>
      <c r="C11809" s="2"/>
      <c r="D11809" s="2"/>
    </row>
    <row r="11810" spans="2:4" x14ac:dyDescent="0.2">
      <c r="B11810" s="2"/>
      <c r="C11810" s="2"/>
      <c r="D11810" s="2"/>
    </row>
    <row r="11811" spans="2:4" x14ac:dyDescent="0.2">
      <c r="B11811" s="2"/>
      <c r="C11811" s="2"/>
      <c r="D11811" s="2"/>
    </row>
    <row r="11812" spans="2:4" x14ac:dyDescent="0.2">
      <c r="B11812" s="2"/>
      <c r="C11812" s="2"/>
      <c r="D11812" s="2"/>
    </row>
    <row r="11813" spans="2:4" x14ac:dyDescent="0.2">
      <c r="B11813" s="2"/>
      <c r="C11813" s="2"/>
      <c r="D11813" s="2"/>
    </row>
    <row r="11814" spans="2:4" x14ac:dyDescent="0.2">
      <c r="B11814" s="2"/>
      <c r="C11814" s="2"/>
      <c r="D11814" s="2"/>
    </row>
    <row r="11815" spans="2:4" x14ac:dyDescent="0.2">
      <c r="B11815" s="2"/>
      <c r="C11815" s="2"/>
      <c r="D11815" s="2"/>
    </row>
    <row r="11816" spans="2:4" x14ac:dyDescent="0.2">
      <c r="B11816" s="2"/>
      <c r="C11816" s="2"/>
      <c r="D11816" s="2"/>
    </row>
    <row r="11817" spans="2:4" x14ac:dyDescent="0.2">
      <c r="B11817" s="2"/>
      <c r="C11817" s="2"/>
      <c r="D11817" s="2"/>
    </row>
    <row r="11818" spans="2:4" x14ac:dyDescent="0.2">
      <c r="B11818" s="2"/>
      <c r="C11818" s="2"/>
      <c r="D11818" s="2"/>
    </row>
    <row r="11819" spans="2:4" x14ac:dyDescent="0.2">
      <c r="B11819" s="2"/>
      <c r="C11819" s="2"/>
      <c r="D11819" s="2"/>
    </row>
    <row r="11820" spans="2:4" x14ac:dyDescent="0.2">
      <c r="B11820" s="2"/>
      <c r="C11820" s="2"/>
      <c r="D11820" s="2"/>
    </row>
    <row r="11821" spans="2:4" x14ac:dyDescent="0.2">
      <c r="B11821" s="2"/>
      <c r="C11821" s="2"/>
      <c r="D11821" s="2"/>
    </row>
    <row r="11822" spans="2:4" x14ac:dyDescent="0.2">
      <c r="B11822" s="2"/>
      <c r="C11822" s="2"/>
      <c r="D11822" s="2"/>
    </row>
    <row r="11823" spans="2:4" x14ac:dyDescent="0.2">
      <c r="B11823" s="2"/>
      <c r="C11823" s="2"/>
      <c r="D11823" s="2"/>
    </row>
    <row r="11824" spans="2:4" x14ac:dyDescent="0.2">
      <c r="B11824" s="2"/>
      <c r="C11824" s="2"/>
      <c r="D11824" s="2"/>
    </row>
    <row r="11825" spans="2:4" x14ac:dyDescent="0.2">
      <c r="B11825" s="2"/>
      <c r="C11825" s="2"/>
      <c r="D11825" s="2"/>
    </row>
    <row r="11826" spans="2:4" x14ac:dyDescent="0.2">
      <c r="B11826" s="2"/>
      <c r="C11826" s="2"/>
      <c r="D11826" s="2"/>
    </row>
    <row r="11827" spans="2:4" x14ac:dyDescent="0.2">
      <c r="B11827" s="2"/>
      <c r="C11827" s="2"/>
      <c r="D11827" s="2"/>
    </row>
    <row r="11828" spans="2:4" x14ac:dyDescent="0.2">
      <c r="B11828" s="2"/>
      <c r="C11828" s="2"/>
      <c r="D11828" s="2"/>
    </row>
    <row r="11829" spans="2:4" x14ac:dyDescent="0.2">
      <c r="B11829" s="2"/>
      <c r="C11829" s="2"/>
      <c r="D11829" s="2"/>
    </row>
    <row r="11830" spans="2:4" x14ac:dyDescent="0.2">
      <c r="B11830" s="2"/>
      <c r="C11830" s="2"/>
      <c r="D11830" s="2"/>
    </row>
    <row r="11831" spans="2:4" x14ac:dyDescent="0.2">
      <c r="B11831" s="2"/>
      <c r="C11831" s="2"/>
      <c r="D11831" s="2"/>
    </row>
    <row r="11832" spans="2:4" x14ac:dyDescent="0.2">
      <c r="B11832" s="2"/>
      <c r="C11832" s="2"/>
      <c r="D11832" s="2"/>
    </row>
    <row r="11833" spans="2:4" x14ac:dyDescent="0.2">
      <c r="B11833" s="2"/>
      <c r="C11833" s="2"/>
      <c r="D11833" s="2"/>
    </row>
    <row r="11834" spans="2:4" x14ac:dyDescent="0.2">
      <c r="B11834" s="2"/>
      <c r="C11834" s="2"/>
      <c r="D11834" s="2"/>
    </row>
    <row r="11835" spans="2:4" x14ac:dyDescent="0.2">
      <c r="B11835" s="2"/>
      <c r="C11835" s="2"/>
      <c r="D11835" s="2"/>
    </row>
    <row r="11836" spans="2:4" x14ac:dyDescent="0.2">
      <c r="B11836" s="2"/>
      <c r="C11836" s="2"/>
      <c r="D11836" s="2"/>
    </row>
    <row r="11837" spans="2:4" x14ac:dyDescent="0.2">
      <c r="B11837" s="2"/>
      <c r="C11837" s="2"/>
      <c r="D11837" s="2"/>
    </row>
    <row r="11838" spans="2:4" x14ac:dyDescent="0.2">
      <c r="B11838" s="2"/>
      <c r="C11838" s="2"/>
      <c r="D11838" s="2"/>
    </row>
    <row r="11839" spans="2:4" x14ac:dyDescent="0.2">
      <c r="B11839" s="2"/>
      <c r="C11839" s="2"/>
      <c r="D11839" s="2"/>
    </row>
    <row r="11840" spans="2:4" x14ac:dyDescent="0.2">
      <c r="B11840" s="2"/>
      <c r="C11840" s="2"/>
      <c r="D11840" s="2"/>
    </row>
    <row r="11841" spans="2:4" x14ac:dyDescent="0.2">
      <c r="B11841" s="2"/>
      <c r="C11841" s="2"/>
      <c r="D11841" s="2"/>
    </row>
    <row r="11842" spans="2:4" x14ac:dyDescent="0.2">
      <c r="B11842" s="2"/>
      <c r="C11842" s="2"/>
      <c r="D11842" s="2"/>
    </row>
    <row r="11843" spans="2:4" x14ac:dyDescent="0.2">
      <c r="B11843" s="2"/>
      <c r="C11843" s="2"/>
      <c r="D11843" s="2"/>
    </row>
    <row r="11844" spans="2:4" x14ac:dyDescent="0.2">
      <c r="B11844" s="2"/>
      <c r="C11844" s="2"/>
      <c r="D11844" s="2"/>
    </row>
    <row r="11845" spans="2:4" x14ac:dyDescent="0.2">
      <c r="B11845" s="2"/>
      <c r="C11845" s="2"/>
      <c r="D11845" s="2"/>
    </row>
    <row r="11846" spans="2:4" x14ac:dyDescent="0.2">
      <c r="B11846" s="2"/>
      <c r="C11846" s="2"/>
      <c r="D11846" s="2"/>
    </row>
    <row r="11847" spans="2:4" x14ac:dyDescent="0.2">
      <c r="B11847" s="2"/>
      <c r="C11847" s="2"/>
      <c r="D11847" s="2"/>
    </row>
    <row r="11848" spans="2:4" x14ac:dyDescent="0.2">
      <c r="B11848" s="2"/>
      <c r="C11848" s="2"/>
      <c r="D11848" s="2"/>
    </row>
    <row r="11849" spans="2:4" x14ac:dyDescent="0.2">
      <c r="B11849" s="2"/>
      <c r="C11849" s="2"/>
      <c r="D11849" s="2"/>
    </row>
    <row r="11850" spans="2:4" x14ac:dyDescent="0.2">
      <c r="B11850" s="2"/>
      <c r="C11850" s="2"/>
      <c r="D11850" s="2"/>
    </row>
    <row r="11851" spans="2:4" x14ac:dyDescent="0.2">
      <c r="B11851" s="2"/>
      <c r="C11851" s="2"/>
      <c r="D11851" s="2"/>
    </row>
    <row r="11852" spans="2:4" x14ac:dyDescent="0.2">
      <c r="B11852" s="2"/>
      <c r="C11852" s="2"/>
      <c r="D11852" s="2"/>
    </row>
    <row r="11853" spans="2:4" x14ac:dyDescent="0.2">
      <c r="B11853" s="2"/>
      <c r="C11853" s="2"/>
      <c r="D11853" s="2"/>
    </row>
    <row r="11854" spans="2:4" x14ac:dyDescent="0.2">
      <c r="B11854" s="2"/>
      <c r="C11854" s="2"/>
      <c r="D11854" s="2"/>
    </row>
    <row r="11855" spans="2:4" x14ac:dyDescent="0.2">
      <c r="B11855" s="2"/>
      <c r="C11855" s="2"/>
      <c r="D11855" s="2"/>
    </row>
    <row r="11856" spans="2:4" x14ac:dyDescent="0.2">
      <c r="B11856" s="2"/>
      <c r="C11856" s="2"/>
      <c r="D11856" s="2"/>
    </row>
    <row r="11857" spans="2:4" x14ac:dyDescent="0.2">
      <c r="B11857" s="2"/>
      <c r="C11857" s="2"/>
      <c r="D11857" s="2"/>
    </row>
    <row r="11858" spans="2:4" x14ac:dyDescent="0.2">
      <c r="B11858" s="2"/>
      <c r="C11858" s="2"/>
      <c r="D11858" s="2"/>
    </row>
    <row r="11859" spans="2:4" x14ac:dyDescent="0.2">
      <c r="B11859" s="2"/>
      <c r="C11859" s="2"/>
      <c r="D11859" s="2"/>
    </row>
    <row r="11860" spans="2:4" x14ac:dyDescent="0.2">
      <c r="B11860" s="2"/>
      <c r="C11860" s="2"/>
      <c r="D11860" s="2"/>
    </row>
    <row r="11861" spans="2:4" x14ac:dyDescent="0.2">
      <c r="B11861" s="2"/>
      <c r="C11861" s="2"/>
      <c r="D11861" s="2"/>
    </row>
    <row r="11862" spans="2:4" x14ac:dyDescent="0.2">
      <c r="B11862" s="2"/>
      <c r="C11862" s="2"/>
      <c r="D11862" s="2"/>
    </row>
    <row r="11863" spans="2:4" x14ac:dyDescent="0.2">
      <c r="B11863" s="2"/>
      <c r="C11863" s="2"/>
      <c r="D11863" s="2"/>
    </row>
    <row r="11864" spans="2:4" x14ac:dyDescent="0.2">
      <c r="B11864" s="2"/>
      <c r="C11864" s="2"/>
      <c r="D11864" s="2"/>
    </row>
    <row r="11865" spans="2:4" x14ac:dyDescent="0.2">
      <c r="B11865" s="2"/>
      <c r="C11865" s="2"/>
      <c r="D11865" s="2"/>
    </row>
    <row r="11866" spans="2:4" x14ac:dyDescent="0.2">
      <c r="B11866" s="2"/>
      <c r="C11866" s="2"/>
      <c r="D11866" s="2"/>
    </row>
    <row r="11867" spans="2:4" x14ac:dyDescent="0.2">
      <c r="B11867" s="2"/>
      <c r="C11867" s="2"/>
      <c r="D11867" s="2"/>
    </row>
    <row r="11868" spans="2:4" x14ac:dyDescent="0.2">
      <c r="B11868" s="2"/>
      <c r="C11868" s="2"/>
      <c r="D11868" s="2"/>
    </row>
    <row r="11869" spans="2:4" x14ac:dyDescent="0.2">
      <c r="B11869" s="2"/>
      <c r="C11869" s="2"/>
      <c r="D11869" s="2"/>
    </row>
    <row r="11870" spans="2:4" x14ac:dyDescent="0.2">
      <c r="B11870" s="2"/>
      <c r="C11870" s="2"/>
      <c r="D11870" s="2"/>
    </row>
    <row r="11871" spans="2:4" x14ac:dyDescent="0.2">
      <c r="B11871" s="2"/>
      <c r="C11871" s="2"/>
      <c r="D11871" s="2"/>
    </row>
    <row r="11872" spans="2:4" x14ac:dyDescent="0.2">
      <c r="B11872" s="2"/>
      <c r="C11872" s="2"/>
      <c r="D11872" s="2"/>
    </row>
    <row r="11873" spans="2:4" x14ac:dyDescent="0.2">
      <c r="B11873" s="2"/>
      <c r="C11873" s="2"/>
      <c r="D11873" s="2"/>
    </row>
    <row r="11874" spans="2:4" x14ac:dyDescent="0.2">
      <c r="B11874" s="2"/>
      <c r="C11874" s="2"/>
      <c r="D11874" s="2"/>
    </row>
    <row r="11875" spans="2:4" x14ac:dyDescent="0.2">
      <c r="B11875" s="2"/>
      <c r="C11875" s="2"/>
      <c r="D11875" s="2"/>
    </row>
    <row r="11876" spans="2:4" x14ac:dyDescent="0.2">
      <c r="B11876" s="2"/>
      <c r="C11876" s="2"/>
      <c r="D11876" s="2"/>
    </row>
    <row r="11877" spans="2:4" x14ac:dyDescent="0.2">
      <c r="B11877" s="2"/>
      <c r="C11877" s="2"/>
      <c r="D11877" s="2"/>
    </row>
    <row r="11878" spans="2:4" x14ac:dyDescent="0.2">
      <c r="B11878" s="2"/>
      <c r="C11878" s="2"/>
      <c r="D11878" s="2"/>
    </row>
    <row r="11879" spans="2:4" x14ac:dyDescent="0.2">
      <c r="B11879" s="2"/>
      <c r="C11879" s="2"/>
      <c r="D11879" s="2"/>
    </row>
    <row r="11880" spans="2:4" x14ac:dyDescent="0.2">
      <c r="B11880" s="2"/>
      <c r="C11880" s="2"/>
      <c r="D11880" s="2"/>
    </row>
    <row r="11881" spans="2:4" x14ac:dyDescent="0.2">
      <c r="B11881" s="2"/>
      <c r="C11881" s="2"/>
      <c r="D11881" s="2"/>
    </row>
    <row r="11882" spans="2:4" x14ac:dyDescent="0.2">
      <c r="B11882" s="2"/>
      <c r="C11882" s="2"/>
      <c r="D11882" s="2"/>
    </row>
    <row r="11883" spans="2:4" x14ac:dyDescent="0.2">
      <c r="B11883" s="2"/>
      <c r="C11883" s="2"/>
      <c r="D11883" s="2"/>
    </row>
    <row r="11884" spans="2:4" x14ac:dyDescent="0.2">
      <c r="B11884" s="2"/>
      <c r="C11884" s="2"/>
      <c r="D11884" s="2"/>
    </row>
    <row r="11885" spans="2:4" x14ac:dyDescent="0.2">
      <c r="B11885" s="2"/>
      <c r="C11885" s="2"/>
      <c r="D11885" s="2"/>
    </row>
    <row r="11886" spans="2:4" x14ac:dyDescent="0.2">
      <c r="B11886" s="2"/>
      <c r="C11886" s="2"/>
      <c r="D11886" s="2"/>
    </row>
    <row r="11887" spans="2:4" x14ac:dyDescent="0.2">
      <c r="B11887" s="2"/>
      <c r="C11887" s="2"/>
      <c r="D11887" s="2"/>
    </row>
    <row r="11888" spans="2:4" x14ac:dyDescent="0.2">
      <c r="B11888" s="2"/>
      <c r="C11888" s="2"/>
      <c r="D11888" s="2"/>
    </row>
    <row r="11889" spans="2:4" x14ac:dyDescent="0.2">
      <c r="B11889" s="2"/>
      <c r="C11889" s="2"/>
      <c r="D11889" s="2"/>
    </row>
    <row r="11890" spans="2:4" x14ac:dyDescent="0.2">
      <c r="B11890" s="2"/>
      <c r="C11890" s="2"/>
      <c r="D11890" s="2"/>
    </row>
    <row r="11891" spans="2:4" x14ac:dyDescent="0.2">
      <c r="B11891" s="2"/>
      <c r="C11891" s="2"/>
      <c r="D11891" s="2"/>
    </row>
    <row r="11892" spans="2:4" x14ac:dyDescent="0.2">
      <c r="B11892" s="2"/>
      <c r="C11892" s="2"/>
      <c r="D11892" s="2"/>
    </row>
    <row r="11893" spans="2:4" x14ac:dyDescent="0.2">
      <c r="B11893" s="2"/>
      <c r="C11893" s="2"/>
      <c r="D11893" s="2"/>
    </row>
    <row r="11894" spans="2:4" x14ac:dyDescent="0.2">
      <c r="B11894" s="2"/>
      <c r="C11894" s="2"/>
      <c r="D11894" s="2"/>
    </row>
    <row r="11895" spans="2:4" x14ac:dyDescent="0.2">
      <c r="B11895" s="2"/>
      <c r="C11895" s="2"/>
      <c r="D11895" s="2"/>
    </row>
    <row r="11896" spans="2:4" x14ac:dyDescent="0.2">
      <c r="B11896" s="2"/>
      <c r="C11896" s="2"/>
      <c r="D11896" s="2"/>
    </row>
    <row r="11897" spans="2:4" x14ac:dyDescent="0.2">
      <c r="B11897" s="2"/>
      <c r="C11897" s="2"/>
      <c r="D11897" s="2"/>
    </row>
    <row r="11898" spans="2:4" x14ac:dyDescent="0.2">
      <c r="B11898" s="2"/>
      <c r="C11898" s="2"/>
      <c r="D11898" s="2"/>
    </row>
    <row r="11899" spans="2:4" x14ac:dyDescent="0.2">
      <c r="B11899" s="2"/>
      <c r="C11899" s="2"/>
      <c r="D11899" s="2"/>
    </row>
    <row r="11900" spans="2:4" x14ac:dyDescent="0.2">
      <c r="B11900" s="2"/>
      <c r="C11900" s="2"/>
      <c r="D11900" s="2"/>
    </row>
    <row r="11901" spans="2:4" x14ac:dyDescent="0.2">
      <c r="B11901" s="2"/>
      <c r="C11901" s="2"/>
      <c r="D11901" s="2"/>
    </row>
    <row r="11902" spans="2:4" x14ac:dyDescent="0.2">
      <c r="B11902" s="2"/>
      <c r="C11902" s="2"/>
      <c r="D11902" s="2"/>
    </row>
    <row r="11903" spans="2:4" x14ac:dyDescent="0.2">
      <c r="B11903" s="2"/>
      <c r="C11903" s="2"/>
      <c r="D11903" s="2"/>
    </row>
    <row r="11904" spans="2:4" x14ac:dyDescent="0.2">
      <c r="B11904" s="2"/>
      <c r="C11904" s="2"/>
      <c r="D11904" s="2"/>
    </row>
    <row r="11905" spans="2:4" x14ac:dyDescent="0.2">
      <c r="B11905" s="2"/>
      <c r="C11905" s="2"/>
      <c r="D11905" s="2"/>
    </row>
    <row r="11906" spans="2:4" x14ac:dyDescent="0.2">
      <c r="B11906" s="2"/>
      <c r="C11906" s="2"/>
      <c r="D11906" s="2"/>
    </row>
    <row r="11907" spans="2:4" x14ac:dyDescent="0.2">
      <c r="B11907" s="2"/>
      <c r="C11907" s="2"/>
      <c r="D11907" s="2"/>
    </row>
    <row r="11908" spans="2:4" x14ac:dyDescent="0.2">
      <c r="B11908" s="2"/>
      <c r="C11908" s="2"/>
      <c r="D11908" s="2"/>
    </row>
    <row r="11909" spans="2:4" x14ac:dyDescent="0.2">
      <c r="B11909" s="2"/>
      <c r="C11909" s="2"/>
      <c r="D11909" s="2"/>
    </row>
    <row r="11910" spans="2:4" x14ac:dyDescent="0.2">
      <c r="B11910" s="2"/>
      <c r="C11910" s="2"/>
      <c r="D11910" s="2"/>
    </row>
    <row r="11911" spans="2:4" x14ac:dyDescent="0.2">
      <c r="B11911" s="2"/>
      <c r="C11911" s="2"/>
      <c r="D11911" s="2"/>
    </row>
    <row r="11912" spans="2:4" x14ac:dyDescent="0.2">
      <c r="B11912" s="2"/>
      <c r="C11912" s="2"/>
      <c r="D11912" s="2"/>
    </row>
    <row r="11913" spans="2:4" x14ac:dyDescent="0.2">
      <c r="B11913" s="2"/>
      <c r="C11913" s="2"/>
      <c r="D11913" s="2"/>
    </row>
    <row r="11914" spans="2:4" x14ac:dyDescent="0.2">
      <c r="B11914" s="2"/>
      <c r="C11914" s="2"/>
      <c r="D11914" s="2"/>
    </row>
    <row r="11915" spans="2:4" x14ac:dyDescent="0.2">
      <c r="B11915" s="2"/>
      <c r="C11915" s="2"/>
      <c r="D11915" s="2"/>
    </row>
    <row r="11916" spans="2:4" x14ac:dyDescent="0.2">
      <c r="B11916" s="2"/>
      <c r="C11916" s="2"/>
      <c r="D11916" s="2"/>
    </row>
    <row r="11917" spans="2:4" x14ac:dyDescent="0.2">
      <c r="B11917" s="2"/>
      <c r="C11917" s="2"/>
      <c r="D11917" s="2"/>
    </row>
    <row r="11918" spans="2:4" x14ac:dyDescent="0.2">
      <c r="B11918" s="2"/>
      <c r="C11918" s="2"/>
      <c r="D11918" s="2"/>
    </row>
    <row r="11919" spans="2:4" x14ac:dyDescent="0.2">
      <c r="B11919" s="2"/>
      <c r="C11919" s="2"/>
      <c r="D11919" s="2"/>
    </row>
    <row r="11920" spans="2:4" x14ac:dyDescent="0.2">
      <c r="B11920" s="2"/>
      <c r="C11920" s="2"/>
      <c r="D11920" s="2"/>
    </row>
    <row r="11921" spans="2:4" x14ac:dyDescent="0.2">
      <c r="B11921" s="2"/>
      <c r="C11921" s="2"/>
      <c r="D11921" s="2"/>
    </row>
    <row r="11922" spans="2:4" x14ac:dyDescent="0.2">
      <c r="B11922" s="2"/>
      <c r="C11922" s="2"/>
      <c r="D11922" s="2"/>
    </row>
    <row r="11923" spans="2:4" x14ac:dyDescent="0.2">
      <c r="B11923" s="2"/>
      <c r="C11923" s="2"/>
      <c r="D11923" s="2"/>
    </row>
    <row r="11924" spans="2:4" x14ac:dyDescent="0.2">
      <c r="B11924" s="2"/>
      <c r="C11924" s="2"/>
      <c r="D11924" s="2"/>
    </row>
    <row r="11925" spans="2:4" x14ac:dyDescent="0.2">
      <c r="B11925" s="2"/>
      <c r="C11925" s="2"/>
      <c r="D11925" s="2"/>
    </row>
    <row r="11926" spans="2:4" x14ac:dyDescent="0.2">
      <c r="B11926" s="2"/>
      <c r="C11926" s="2"/>
      <c r="D11926" s="2"/>
    </row>
    <row r="11927" spans="2:4" x14ac:dyDescent="0.2">
      <c r="B11927" s="2"/>
      <c r="C11927" s="2"/>
      <c r="D11927" s="2"/>
    </row>
    <row r="11928" spans="2:4" x14ac:dyDescent="0.2">
      <c r="B11928" s="2"/>
      <c r="C11928" s="2"/>
      <c r="D11928" s="2"/>
    </row>
    <row r="11929" spans="2:4" x14ac:dyDescent="0.2">
      <c r="B11929" s="2"/>
      <c r="C11929" s="2"/>
      <c r="D11929" s="2"/>
    </row>
    <row r="11930" spans="2:4" x14ac:dyDescent="0.2">
      <c r="B11930" s="2"/>
      <c r="C11930" s="2"/>
      <c r="D11930" s="2"/>
    </row>
    <row r="11931" spans="2:4" x14ac:dyDescent="0.2">
      <c r="B11931" s="2"/>
      <c r="C11931" s="2"/>
      <c r="D11931" s="2"/>
    </row>
    <row r="11932" spans="2:4" x14ac:dyDescent="0.2">
      <c r="B11932" s="2"/>
      <c r="C11932" s="2"/>
      <c r="D11932" s="2"/>
    </row>
    <row r="11933" spans="2:4" x14ac:dyDescent="0.2">
      <c r="B11933" s="2"/>
      <c r="C11933" s="2"/>
      <c r="D11933" s="2"/>
    </row>
    <row r="11934" spans="2:4" x14ac:dyDescent="0.2">
      <c r="B11934" s="2"/>
      <c r="C11934" s="2"/>
      <c r="D11934" s="2"/>
    </row>
    <row r="11935" spans="2:4" x14ac:dyDescent="0.2">
      <c r="B11935" s="2"/>
      <c r="C11935" s="2"/>
      <c r="D11935" s="2"/>
    </row>
    <row r="11936" spans="2:4" x14ac:dyDescent="0.2">
      <c r="B11936" s="2"/>
      <c r="C11936" s="2"/>
      <c r="D11936" s="2"/>
    </row>
    <row r="11937" spans="2:4" x14ac:dyDescent="0.2">
      <c r="B11937" s="2"/>
      <c r="C11937" s="2"/>
      <c r="D11937" s="2"/>
    </row>
    <row r="11938" spans="2:4" x14ac:dyDescent="0.2">
      <c r="B11938" s="2"/>
      <c r="C11938" s="2"/>
      <c r="D11938" s="2"/>
    </row>
    <row r="11939" spans="2:4" x14ac:dyDescent="0.2">
      <c r="B11939" s="2"/>
      <c r="C11939" s="2"/>
      <c r="D11939" s="2"/>
    </row>
    <row r="11940" spans="2:4" x14ac:dyDescent="0.2">
      <c r="B11940" s="2"/>
      <c r="C11940" s="2"/>
      <c r="D11940" s="2"/>
    </row>
    <row r="11941" spans="2:4" x14ac:dyDescent="0.2">
      <c r="B11941" s="2"/>
      <c r="C11941" s="2"/>
      <c r="D11941" s="2"/>
    </row>
    <row r="11942" spans="2:4" x14ac:dyDescent="0.2">
      <c r="B11942" s="2"/>
      <c r="C11942" s="2"/>
      <c r="D11942" s="2"/>
    </row>
    <row r="11943" spans="2:4" x14ac:dyDescent="0.2">
      <c r="B11943" s="2"/>
      <c r="C11943" s="2"/>
      <c r="D11943" s="2"/>
    </row>
    <row r="11944" spans="2:4" x14ac:dyDescent="0.2">
      <c r="B11944" s="2"/>
      <c r="C11944" s="2"/>
      <c r="D11944" s="2"/>
    </row>
    <row r="11945" spans="2:4" x14ac:dyDescent="0.2">
      <c r="B11945" s="2"/>
      <c r="C11945" s="2"/>
      <c r="D11945" s="2"/>
    </row>
    <row r="11946" spans="2:4" x14ac:dyDescent="0.2">
      <c r="B11946" s="2"/>
      <c r="C11946" s="2"/>
      <c r="D11946" s="2"/>
    </row>
    <row r="11947" spans="2:4" x14ac:dyDescent="0.2">
      <c r="B11947" s="2"/>
      <c r="C11947" s="2"/>
      <c r="D11947" s="2"/>
    </row>
    <row r="11948" spans="2:4" x14ac:dyDescent="0.2">
      <c r="B11948" s="2"/>
      <c r="C11948" s="2"/>
      <c r="D11948" s="2"/>
    </row>
    <row r="11949" spans="2:4" x14ac:dyDescent="0.2">
      <c r="B11949" s="2"/>
      <c r="C11949" s="2"/>
      <c r="D11949" s="2"/>
    </row>
    <row r="11950" spans="2:4" x14ac:dyDescent="0.2">
      <c r="B11950" s="2"/>
      <c r="C11950" s="2"/>
      <c r="D11950" s="2"/>
    </row>
    <row r="11951" spans="2:4" x14ac:dyDescent="0.2">
      <c r="B11951" s="2"/>
      <c r="C11951" s="2"/>
      <c r="D11951" s="2"/>
    </row>
    <row r="11952" spans="2:4" x14ac:dyDescent="0.2">
      <c r="B11952" s="2"/>
      <c r="C11952" s="2"/>
      <c r="D11952" s="2"/>
    </row>
    <row r="11953" spans="2:4" x14ac:dyDescent="0.2">
      <c r="B11953" s="2"/>
      <c r="C11953" s="2"/>
      <c r="D11953" s="2"/>
    </row>
    <row r="11954" spans="2:4" x14ac:dyDescent="0.2">
      <c r="B11954" s="2"/>
      <c r="C11954" s="2"/>
      <c r="D11954" s="2"/>
    </row>
    <row r="11955" spans="2:4" x14ac:dyDescent="0.2">
      <c r="B11955" s="2"/>
      <c r="C11955" s="2"/>
      <c r="D11955" s="2"/>
    </row>
    <row r="11956" spans="2:4" x14ac:dyDescent="0.2">
      <c r="B11956" s="2"/>
      <c r="C11956" s="2"/>
      <c r="D11956" s="2"/>
    </row>
    <row r="11957" spans="2:4" x14ac:dyDescent="0.2">
      <c r="B11957" s="2"/>
      <c r="C11957" s="2"/>
      <c r="D11957" s="2"/>
    </row>
    <row r="11958" spans="2:4" x14ac:dyDescent="0.2">
      <c r="B11958" s="2"/>
      <c r="C11958" s="2"/>
      <c r="D11958" s="2"/>
    </row>
    <row r="11959" spans="2:4" x14ac:dyDescent="0.2">
      <c r="B11959" s="2"/>
      <c r="C11959" s="2"/>
      <c r="D11959" s="2"/>
    </row>
    <row r="11960" spans="2:4" x14ac:dyDescent="0.2">
      <c r="B11960" s="2"/>
      <c r="C11960" s="2"/>
      <c r="D11960" s="2"/>
    </row>
    <row r="11961" spans="2:4" x14ac:dyDescent="0.2">
      <c r="B11961" s="2"/>
      <c r="C11961" s="2"/>
      <c r="D11961" s="2"/>
    </row>
    <row r="11962" spans="2:4" x14ac:dyDescent="0.2">
      <c r="B11962" s="2"/>
      <c r="C11962" s="2"/>
      <c r="D11962" s="2"/>
    </row>
    <row r="11963" spans="2:4" x14ac:dyDescent="0.2">
      <c r="B11963" s="2"/>
      <c r="C11963" s="2"/>
      <c r="D11963" s="2"/>
    </row>
    <row r="11964" spans="2:4" x14ac:dyDescent="0.2">
      <c r="B11964" s="2"/>
      <c r="C11964" s="2"/>
      <c r="D11964" s="2"/>
    </row>
    <row r="11965" spans="2:4" x14ac:dyDescent="0.2">
      <c r="B11965" s="2"/>
      <c r="C11965" s="2"/>
      <c r="D11965" s="2"/>
    </row>
    <row r="11966" spans="2:4" x14ac:dyDescent="0.2">
      <c r="B11966" s="2"/>
      <c r="C11966" s="2"/>
      <c r="D11966" s="2"/>
    </row>
    <row r="11967" spans="2:4" x14ac:dyDescent="0.2">
      <c r="B11967" s="2"/>
      <c r="C11967" s="2"/>
      <c r="D11967" s="2"/>
    </row>
    <row r="11968" spans="2:4" x14ac:dyDescent="0.2">
      <c r="B11968" s="2"/>
      <c r="C11968" s="2"/>
      <c r="D11968" s="2"/>
    </row>
    <row r="11969" spans="2:4" x14ac:dyDescent="0.2">
      <c r="B11969" s="2"/>
      <c r="C11969" s="2"/>
      <c r="D11969" s="2"/>
    </row>
    <row r="11970" spans="2:4" x14ac:dyDescent="0.2">
      <c r="B11970" s="2"/>
      <c r="C11970" s="2"/>
      <c r="D11970" s="2"/>
    </row>
    <row r="11971" spans="2:4" x14ac:dyDescent="0.2">
      <c r="B11971" s="2"/>
      <c r="C11971" s="2"/>
      <c r="D11971" s="2"/>
    </row>
    <row r="11972" spans="2:4" x14ac:dyDescent="0.2">
      <c r="B11972" s="2"/>
      <c r="C11972" s="2"/>
      <c r="D11972" s="2"/>
    </row>
    <row r="11973" spans="2:4" x14ac:dyDescent="0.2">
      <c r="B11973" s="2"/>
      <c r="C11973" s="2"/>
      <c r="D11973" s="2"/>
    </row>
    <row r="11974" spans="2:4" x14ac:dyDescent="0.2">
      <c r="B11974" s="2"/>
      <c r="C11974" s="2"/>
      <c r="D11974" s="2"/>
    </row>
    <row r="11975" spans="2:4" x14ac:dyDescent="0.2">
      <c r="B11975" s="2"/>
      <c r="C11975" s="2"/>
      <c r="D11975" s="2"/>
    </row>
    <row r="11976" spans="2:4" x14ac:dyDescent="0.2">
      <c r="B11976" s="2"/>
      <c r="C11976" s="2"/>
      <c r="D11976" s="2"/>
    </row>
    <row r="11977" spans="2:4" x14ac:dyDescent="0.2">
      <c r="B11977" s="2"/>
      <c r="C11977" s="2"/>
      <c r="D11977" s="2"/>
    </row>
    <row r="11978" spans="2:4" x14ac:dyDescent="0.2">
      <c r="B11978" s="2"/>
      <c r="C11978" s="2"/>
      <c r="D11978" s="2"/>
    </row>
    <row r="11979" spans="2:4" x14ac:dyDescent="0.2">
      <c r="B11979" s="2"/>
      <c r="C11979" s="2"/>
      <c r="D11979" s="2"/>
    </row>
    <row r="11980" spans="2:4" x14ac:dyDescent="0.2">
      <c r="B11980" s="2"/>
      <c r="C11980" s="2"/>
      <c r="D11980" s="2"/>
    </row>
    <row r="11981" spans="2:4" x14ac:dyDescent="0.2">
      <c r="B11981" s="2"/>
      <c r="C11981" s="2"/>
      <c r="D11981" s="2"/>
    </row>
    <row r="11982" spans="2:4" x14ac:dyDescent="0.2">
      <c r="B11982" s="2"/>
      <c r="C11982" s="2"/>
      <c r="D11982" s="2"/>
    </row>
    <row r="11983" spans="2:4" x14ac:dyDescent="0.2">
      <c r="B11983" s="2"/>
      <c r="C11983" s="2"/>
      <c r="D11983" s="2"/>
    </row>
    <row r="11984" spans="2:4" x14ac:dyDescent="0.2">
      <c r="B11984" s="2"/>
      <c r="C11984" s="2"/>
      <c r="D11984" s="2"/>
    </row>
    <row r="11985" spans="2:4" x14ac:dyDescent="0.2">
      <c r="B11985" s="2"/>
      <c r="C11985" s="2"/>
      <c r="D11985" s="2"/>
    </row>
    <row r="11986" spans="2:4" x14ac:dyDescent="0.2">
      <c r="B11986" s="2"/>
      <c r="C11986" s="2"/>
      <c r="D11986" s="2"/>
    </row>
    <row r="11987" spans="2:4" x14ac:dyDescent="0.2">
      <c r="B11987" s="2"/>
      <c r="C11987" s="2"/>
      <c r="D11987" s="2"/>
    </row>
    <row r="11988" spans="2:4" x14ac:dyDescent="0.2">
      <c r="B11988" s="2"/>
      <c r="C11988" s="2"/>
      <c r="D11988" s="2"/>
    </row>
    <row r="11989" spans="2:4" x14ac:dyDescent="0.2">
      <c r="B11989" s="2"/>
      <c r="C11989" s="2"/>
      <c r="D11989" s="2"/>
    </row>
    <row r="11990" spans="2:4" x14ac:dyDescent="0.2">
      <c r="B11990" s="2"/>
      <c r="C11990" s="2"/>
      <c r="D11990" s="2"/>
    </row>
    <row r="11991" spans="2:4" x14ac:dyDescent="0.2">
      <c r="B11991" s="2"/>
      <c r="C11991" s="2"/>
      <c r="D11991" s="2"/>
    </row>
    <row r="11992" spans="2:4" x14ac:dyDescent="0.2">
      <c r="B11992" s="2"/>
      <c r="C11992" s="2"/>
      <c r="D11992" s="2"/>
    </row>
    <row r="11993" spans="2:4" x14ac:dyDescent="0.2">
      <c r="B11993" s="2"/>
      <c r="C11993" s="2"/>
      <c r="D11993" s="2"/>
    </row>
    <row r="11994" spans="2:4" x14ac:dyDescent="0.2">
      <c r="B11994" s="2"/>
      <c r="C11994" s="2"/>
      <c r="D11994" s="2"/>
    </row>
    <row r="11995" spans="2:4" x14ac:dyDescent="0.2">
      <c r="B11995" s="2"/>
      <c r="C11995" s="2"/>
      <c r="D11995" s="2"/>
    </row>
    <row r="11996" spans="2:4" x14ac:dyDescent="0.2">
      <c r="B11996" s="2"/>
      <c r="C11996" s="2"/>
      <c r="D11996" s="2"/>
    </row>
    <row r="11997" spans="2:4" x14ac:dyDescent="0.2">
      <c r="B11997" s="2"/>
      <c r="C11997" s="2"/>
      <c r="D11997" s="2"/>
    </row>
    <row r="11998" spans="2:4" x14ac:dyDescent="0.2">
      <c r="B11998" s="2"/>
      <c r="C11998" s="2"/>
      <c r="D11998" s="2"/>
    </row>
    <row r="11999" spans="2:4" x14ac:dyDescent="0.2">
      <c r="B11999" s="2"/>
      <c r="C11999" s="2"/>
      <c r="D11999" s="2"/>
    </row>
    <row r="12000" spans="2:4" x14ac:dyDescent="0.2">
      <c r="B12000" s="2"/>
      <c r="C12000" s="2"/>
      <c r="D12000" s="2"/>
    </row>
    <row r="12001" spans="2:4" x14ac:dyDescent="0.2">
      <c r="B12001" s="2"/>
      <c r="C12001" s="2"/>
      <c r="D12001" s="2"/>
    </row>
    <row r="12002" spans="2:4" x14ac:dyDescent="0.2">
      <c r="B12002" s="2"/>
      <c r="C12002" s="2"/>
      <c r="D12002" s="2"/>
    </row>
    <row r="12003" spans="2:4" x14ac:dyDescent="0.2">
      <c r="B12003" s="2"/>
      <c r="C12003" s="2"/>
      <c r="D12003" s="2"/>
    </row>
    <row r="12004" spans="2:4" x14ac:dyDescent="0.2">
      <c r="B12004" s="2"/>
      <c r="C12004" s="2"/>
      <c r="D12004" s="2"/>
    </row>
    <row r="12005" spans="2:4" x14ac:dyDescent="0.2">
      <c r="B12005" s="2"/>
      <c r="C12005" s="2"/>
      <c r="D12005" s="2"/>
    </row>
    <row r="12006" spans="2:4" x14ac:dyDescent="0.2">
      <c r="B12006" s="2"/>
      <c r="C12006" s="2"/>
      <c r="D12006" s="2"/>
    </row>
    <row r="12007" spans="2:4" x14ac:dyDescent="0.2">
      <c r="B12007" s="2"/>
      <c r="C12007" s="2"/>
      <c r="D12007" s="2"/>
    </row>
    <row r="12008" spans="2:4" x14ac:dyDescent="0.2">
      <c r="B12008" s="2"/>
      <c r="C12008" s="2"/>
      <c r="D12008" s="2"/>
    </row>
    <row r="12009" spans="2:4" x14ac:dyDescent="0.2">
      <c r="B12009" s="2"/>
      <c r="C12009" s="2"/>
      <c r="D12009" s="2"/>
    </row>
    <row r="12010" spans="2:4" x14ac:dyDescent="0.2">
      <c r="B12010" s="2"/>
      <c r="C12010" s="2"/>
      <c r="D12010" s="2"/>
    </row>
    <row r="12011" spans="2:4" x14ac:dyDescent="0.2">
      <c r="B12011" s="2"/>
      <c r="C12011" s="2"/>
      <c r="D12011" s="2"/>
    </row>
    <row r="12012" spans="2:4" x14ac:dyDescent="0.2">
      <c r="B12012" s="2"/>
      <c r="C12012" s="2"/>
      <c r="D12012" s="2"/>
    </row>
    <row r="12013" spans="2:4" x14ac:dyDescent="0.2">
      <c r="B12013" s="2"/>
      <c r="C12013" s="2"/>
      <c r="D12013" s="2"/>
    </row>
    <row r="12014" spans="2:4" x14ac:dyDescent="0.2">
      <c r="B12014" s="2"/>
      <c r="C12014" s="2"/>
      <c r="D12014" s="2"/>
    </row>
    <row r="12015" spans="2:4" x14ac:dyDescent="0.2">
      <c r="B12015" s="2"/>
      <c r="C12015" s="2"/>
      <c r="D12015" s="2"/>
    </row>
    <row r="12016" spans="2:4" x14ac:dyDescent="0.2">
      <c r="B12016" s="2"/>
      <c r="C12016" s="2"/>
      <c r="D12016" s="2"/>
    </row>
    <row r="12017" spans="2:4" x14ac:dyDescent="0.2">
      <c r="B12017" s="2"/>
      <c r="C12017" s="2"/>
      <c r="D12017" s="2"/>
    </row>
    <row r="12018" spans="2:4" x14ac:dyDescent="0.2">
      <c r="B12018" s="2"/>
      <c r="C12018" s="2"/>
      <c r="D12018" s="2"/>
    </row>
    <row r="12019" spans="2:4" x14ac:dyDescent="0.2">
      <c r="B12019" s="2"/>
      <c r="C12019" s="2"/>
      <c r="D12019" s="2"/>
    </row>
    <row r="12020" spans="2:4" x14ac:dyDescent="0.2">
      <c r="B12020" s="2"/>
      <c r="C12020" s="2"/>
      <c r="D12020" s="2"/>
    </row>
    <row r="12021" spans="2:4" x14ac:dyDescent="0.2">
      <c r="B12021" s="2"/>
      <c r="C12021" s="2"/>
      <c r="D12021" s="2"/>
    </row>
    <row r="12022" spans="2:4" x14ac:dyDescent="0.2">
      <c r="B12022" s="2"/>
      <c r="C12022" s="2"/>
      <c r="D12022" s="2"/>
    </row>
    <row r="12023" spans="2:4" x14ac:dyDescent="0.2">
      <c r="B12023" s="2"/>
      <c r="C12023" s="2"/>
      <c r="D12023" s="2"/>
    </row>
    <row r="12024" spans="2:4" x14ac:dyDescent="0.2">
      <c r="B12024" s="2"/>
      <c r="C12024" s="2"/>
      <c r="D12024" s="2"/>
    </row>
    <row r="12025" spans="2:4" x14ac:dyDescent="0.2">
      <c r="B12025" s="2"/>
      <c r="C12025" s="2"/>
      <c r="D12025" s="2"/>
    </row>
    <row r="12026" spans="2:4" x14ac:dyDescent="0.2">
      <c r="B12026" s="2"/>
      <c r="C12026" s="2"/>
      <c r="D12026" s="2"/>
    </row>
    <row r="12027" spans="2:4" x14ac:dyDescent="0.2">
      <c r="B12027" s="2"/>
      <c r="C12027" s="2"/>
      <c r="D12027" s="2"/>
    </row>
    <row r="12028" spans="2:4" x14ac:dyDescent="0.2">
      <c r="B12028" s="2"/>
      <c r="C12028" s="2"/>
      <c r="D12028" s="2"/>
    </row>
    <row r="12029" spans="2:4" x14ac:dyDescent="0.2">
      <c r="B12029" s="2"/>
      <c r="C12029" s="2"/>
      <c r="D12029" s="2"/>
    </row>
    <row r="12030" spans="2:4" x14ac:dyDescent="0.2">
      <c r="B12030" s="2"/>
      <c r="C12030" s="2"/>
      <c r="D12030" s="2"/>
    </row>
    <row r="12031" spans="2:4" x14ac:dyDescent="0.2">
      <c r="B12031" s="2"/>
      <c r="C12031" s="2"/>
      <c r="D12031" s="2"/>
    </row>
    <row r="12032" spans="2:4" x14ac:dyDescent="0.2">
      <c r="B12032" s="2"/>
      <c r="C12032" s="2"/>
      <c r="D12032" s="2"/>
    </row>
    <row r="12033" spans="2:4" x14ac:dyDescent="0.2">
      <c r="B12033" s="2"/>
      <c r="C12033" s="2"/>
      <c r="D12033" s="2"/>
    </row>
    <row r="12034" spans="2:4" x14ac:dyDescent="0.2">
      <c r="B12034" s="2"/>
      <c r="C12034" s="2"/>
      <c r="D12034" s="2"/>
    </row>
    <row r="12035" spans="2:4" x14ac:dyDescent="0.2">
      <c r="B12035" s="2"/>
      <c r="C12035" s="2"/>
      <c r="D12035" s="2"/>
    </row>
    <row r="12036" spans="2:4" x14ac:dyDescent="0.2">
      <c r="B12036" s="2"/>
      <c r="C12036" s="2"/>
      <c r="D12036" s="2"/>
    </row>
    <row r="12037" spans="2:4" x14ac:dyDescent="0.2">
      <c r="B12037" s="2"/>
      <c r="C12037" s="2"/>
      <c r="D12037" s="2"/>
    </row>
    <row r="12038" spans="2:4" x14ac:dyDescent="0.2">
      <c r="B12038" s="2"/>
      <c r="C12038" s="2"/>
      <c r="D12038" s="2"/>
    </row>
    <row r="12039" spans="2:4" x14ac:dyDescent="0.2">
      <c r="B12039" s="2"/>
      <c r="C12039" s="2"/>
      <c r="D12039" s="2"/>
    </row>
    <row r="12040" spans="2:4" x14ac:dyDescent="0.2">
      <c r="B12040" s="2"/>
      <c r="C12040" s="2"/>
      <c r="D12040" s="2"/>
    </row>
    <row r="12041" spans="2:4" x14ac:dyDescent="0.2">
      <c r="B12041" s="2"/>
      <c r="C12041" s="2"/>
      <c r="D12041" s="2"/>
    </row>
    <row r="12042" spans="2:4" x14ac:dyDescent="0.2">
      <c r="B12042" s="2"/>
      <c r="C12042" s="2"/>
      <c r="D12042" s="2"/>
    </row>
    <row r="12043" spans="2:4" x14ac:dyDescent="0.2">
      <c r="B12043" s="2"/>
      <c r="C12043" s="2"/>
      <c r="D12043" s="2"/>
    </row>
    <row r="12044" spans="2:4" x14ac:dyDescent="0.2">
      <c r="B12044" s="2"/>
      <c r="C12044" s="2"/>
      <c r="D12044" s="2"/>
    </row>
    <row r="12045" spans="2:4" x14ac:dyDescent="0.2">
      <c r="B12045" s="2"/>
      <c r="C12045" s="2"/>
      <c r="D12045" s="2"/>
    </row>
    <row r="12046" spans="2:4" x14ac:dyDescent="0.2">
      <c r="B12046" s="2"/>
      <c r="C12046" s="2"/>
      <c r="D12046" s="2"/>
    </row>
    <row r="12047" spans="2:4" x14ac:dyDescent="0.2">
      <c r="B12047" s="2"/>
      <c r="C12047" s="2"/>
      <c r="D12047" s="2"/>
    </row>
    <row r="12048" spans="2:4" x14ac:dyDescent="0.2">
      <c r="B12048" s="2"/>
      <c r="C12048" s="2"/>
      <c r="D12048" s="2"/>
    </row>
    <row r="12049" spans="2:4" x14ac:dyDescent="0.2">
      <c r="B12049" s="2"/>
      <c r="C12049" s="2"/>
      <c r="D12049" s="2"/>
    </row>
    <row r="12050" spans="2:4" x14ac:dyDescent="0.2">
      <c r="B12050" s="2"/>
      <c r="C12050" s="2"/>
      <c r="D12050" s="2"/>
    </row>
    <row r="12051" spans="2:4" x14ac:dyDescent="0.2">
      <c r="B12051" s="2"/>
      <c r="C12051" s="2"/>
      <c r="D12051" s="2"/>
    </row>
    <row r="12052" spans="2:4" x14ac:dyDescent="0.2">
      <c r="B12052" s="2"/>
      <c r="C12052" s="2"/>
      <c r="D12052" s="2"/>
    </row>
    <row r="12053" spans="2:4" x14ac:dyDescent="0.2">
      <c r="B12053" s="2"/>
      <c r="C12053" s="2"/>
      <c r="D12053" s="2"/>
    </row>
    <row r="12054" spans="2:4" x14ac:dyDescent="0.2">
      <c r="B12054" s="2"/>
      <c r="C12054" s="2"/>
      <c r="D12054" s="2"/>
    </row>
    <row r="12055" spans="2:4" x14ac:dyDescent="0.2">
      <c r="B12055" s="2"/>
      <c r="C12055" s="2"/>
      <c r="D12055" s="2"/>
    </row>
    <row r="12056" spans="2:4" x14ac:dyDescent="0.2">
      <c r="B12056" s="2"/>
      <c r="C12056" s="2"/>
      <c r="D12056" s="2"/>
    </row>
    <row r="12057" spans="2:4" x14ac:dyDescent="0.2">
      <c r="B12057" s="2"/>
      <c r="C12057" s="2"/>
      <c r="D12057" s="2"/>
    </row>
    <row r="12058" spans="2:4" x14ac:dyDescent="0.2">
      <c r="B12058" s="2"/>
      <c r="C12058" s="2"/>
      <c r="D12058" s="2"/>
    </row>
    <row r="12059" spans="2:4" x14ac:dyDescent="0.2">
      <c r="B12059" s="2"/>
      <c r="C12059" s="2"/>
      <c r="D12059" s="2"/>
    </row>
    <row r="12060" spans="2:4" x14ac:dyDescent="0.2">
      <c r="B12060" s="2"/>
      <c r="C12060" s="2"/>
      <c r="D12060" s="2"/>
    </row>
    <row r="12061" spans="2:4" x14ac:dyDescent="0.2">
      <c r="B12061" s="2"/>
      <c r="C12061" s="2"/>
      <c r="D12061" s="2"/>
    </row>
    <row r="12062" spans="2:4" x14ac:dyDescent="0.2">
      <c r="B12062" s="2"/>
      <c r="C12062" s="2"/>
      <c r="D12062" s="2"/>
    </row>
    <row r="12063" spans="2:4" x14ac:dyDescent="0.2">
      <c r="B12063" s="2"/>
      <c r="C12063" s="2"/>
      <c r="D12063" s="2"/>
    </row>
    <row r="12064" spans="2:4" x14ac:dyDescent="0.2">
      <c r="B12064" s="2"/>
      <c r="C12064" s="2"/>
      <c r="D12064" s="2"/>
    </row>
    <row r="12065" spans="2:4" x14ac:dyDescent="0.2">
      <c r="B12065" s="2"/>
      <c r="C12065" s="2"/>
      <c r="D12065" s="2"/>
    </row>
    <row r="12066" spans="2:4" x14ac:dyDescent="0.2">
      <c r="B12066" s="2"/>
      <c r="C12066" s="2"/>
      <c r="D12066" s="2"/>
    </row>
    <row r="12067" spans="2:4" x14ac:dyDescent="0.2">
      <c r="B12067" s="2"/>
      <c r="C12067" s="2"/>
      <c r="D12067" s="2"/>
    </row>
    <row r="12068" spans="2:4" x14ac:dyDescent="0.2">
      <c r="B12068" s="2"/>
      <c r="C12068" s="2"/>
      <c r="D12068" s="2"/>
    </row>
    <row r="12069" spans="2:4" x14ac:dyDescent="0.2">
      <c r="B12069" s="2"/>
      <c r="C12069" s="2"/>
      <c r="D12069" s="2"/>
    </row>
    <row r="12070" spans="2:4" x14ac:dyDescent="0.2">
      <c r="B12070" s="2"/>
      <c r="C12070" s="2"/>
      <c r="D12070" s="2"/>
    </row>
    <row r="12071" spans="2:4" x14ac:dyDescent="0.2">
      <c r="B12071" s="2"/>
      <c r="C12071" s="2"/>
      <c r="D12071" s="2"/>
    </row>
    <row r="12072" spans="2:4" x14ac:dyDescent="0.2">
      <c r="B12072" s="2"/>
      <c r="C12072" s="2"/>
      <c r="D12072" s="2"/>
    </row>
    <row r="12073" spans="2:4" x14ac:dyDescent="0.2">
      <c r="B12073" s="2"/>
      <c r="C12073" s="2"/>
      <c r="D12073" s="2"/>
    </row>
    <row r="12074" spans="2:4" x14ac:dyDescent="0.2">
      <c r="B12074" s="2"/>
      <c r="C12074" s="2"/>
      <c r="D12074" s="2"/>
    </row>
    <row r="12075" spans="2:4" x14ac:dyDescent="0.2">
      <c r="B12075" s="2"/>
      <c r="C12075" s="2"/>
      <c r="D12075" s="2"/>
    </row>
    <row r="12076" spans="2:4" x14ac:dyDescent="0.2">
      <c r="B12076" s="2"/>
      <c r="C12076" s="2"/>
      <c r="D12076" s="2"/>
    </row>
    <row r="12077" spans="2:4" x14ac:dyDescent="0.2">
      <c r="B12077" s="2"/>
      <c r="C12077" s="2"/>
      <c r="D12077" s="2"/>
    </row>
    <row r="12078" spans="2:4" x14ac:dyDescent="0.2">
      <c r="B12078" s="2"/>
      <c r="C12078" s="2"/>
      <c r="D12078" s="2"/>
    </row>
    <row r="12079" spans="2:4" x14ac:dyDescent="0.2">
      <c r="B12079" s="2"/>
      <c r="C12079" s="2"/>
      <c r="D12079" s="2"/>
    </row>
    <row r="12080" spans="2:4" x14ac:dyDescent="0.2">
      <c r="B12080" s="2"/>
      <c r="C12080" s="2"/>
      <c r="D12080" s="2"/>
    </row>
    <row r="12081" spans="2:4" x14ac:dyDescent="0.2">
      <c r="B12081" s="2"/>
      <c r="C12081" s="2"/>
      <c r="D12081" s="2"/>
    </row>
    <row r="12082" spans="2:4" x14ac:dyDescent="0.2">
      <c r="B12082" s="2"/>
      <c r="C12082" s="2"/>
      <c r="D12082" s="2"/>
    </row>
    <row r="12083" spans="2:4" x14ac:dyDescent="0.2">
      <c r="B12083" s="2"/>
      <c r="C12083" s="2"/>
      <c r="D12083" s="2"/>
    </row>
    <row r="12084" spans="2:4" x14ac:dyDescent="0.2">
      <c r="B12084" s="2"/>
      <c r="C12084" s="2"/>
      <c r="D12084" s="2"/>
    </row>
    <row r="12085" spans="2:4" x14ac:dyDescent="0.2">
      <c r="B12085" s="2"/>
      <c r="C12085" s="2"/>
      <c r="D12085" s="2"/>
    </row>
    <row r="12086" spans="2:4" x14ac:dyDescent="0.2">
      <c r="B12086" s="2"/>
      <c r="C12086" s="2"/>
      <c r="D12086" s="2"/>
    </row>
    <row r="12087" spans="2:4" x14ac:dyDescent="0.2">
      <c r="B12087" s="2"/>
      <c r="C12087" s="2"/>
      <c r="D12087" s="2"/>
    </row>
    <row r="12088" spans="2:4" x14ac:dyDescent="0.2">
      <c r="B12088" s="2"/>
      <c r="C12088" s="2"/>
      <c r="D12088" s="2"/>
    </row>
    <row r="12089" spans="2:4" x14ac:dyDescent="0.2">
      <c r="B12089" s="2"/>
      <c r="C12089" s="2"/>
      <c r="D12089" s="2"/>
    </row>
    <row r="12090" spans="2:4" x14ac:dyDescent="0.2">
      <c r="B12090" s="2"/>
      <c r="C12090" s="2"/>
      <c r="D12090" s="2"/>
    </row>
    <row r="12091" spans="2:4" x14ac:dyDescent="0.2">
      <c r="B12091" s="2"/>
      <c r="C12091" s="2"/>
      <c r="D12091" s="2"/>
    </row>
    <row r="12092" spans="2:4" x14ac:dyDescent="0.2">
      <c r="B12092" s="2"/>
      <c r="C12092" s="2"/>
      <c r="D12092" s="2"/>
    </row>
    <row r="12093" spans="2:4" x14ac:dyDescent="0.2">
      <c r="B12093" s="2"/>
      <c r="C12093" s="2"/>
      <c r="D12093" s="2"/>
    </row>
    <row r="12094" spans="2:4" x14ac:dyDescent="0.2">
      <c r="B12094" s="2"/>
      <c r="C12094" s="2"/>
      <c r="D12094" s="2"/>
    </row>
    <row r="12095" spans="2:4" x14ac:dyDescent="0.2">
      <c r="B12095" s="2"/>
      <c r="C12095" s="2"/>
      <c r="D12095" s="2"/>
    </row>
    <row r="12096" spans="2:4" x14ac:dyDescent="0.2">
      <c r="B12096" s="2"/>
      <c r="C12096" s="2"/>
      <c r="D12096" s="2"/>
    </row>
    <row r="12097" spans="2:4" x14ac:dyDescent="0.2">
      <c r="B12097" s="2"/>
      <c r="C12097" s="2"/>
      <c r="D12097" s="2"/>
    </row>
    <row r="12098" spans="2:4" x14ac:dyDescent="0.2">
      <c r="B12098" s="2"/>
      <c r="C12098" s="2"/>
      <c r="D12098" s="2"/>
    </row>
    <row r="12099" spans="2:4" x14ac:dyDescent="0.2">
      <c r="B12099" s="2"/>
      <c r="C12099" s="2"/>
      <c r="D12099" s="2"/>
    </row>
    <row r="12100" spans="2:4" x14ac:dyDescent="0.2">
      <c r="B12100" s="2"/>
      <c r="C12100" s="2"/>
      <c r="D12100" s="2"/>
    </row>
    <row r="12101" spans="2:4" x14ac:dyDescent="0.2">
      <c r="B12101" s="2"/>
      <c r="C12101" s="2"/>
      <c r="D12101" s="2"/>
    </row>
    <row r="12102" spans="2:4" x14ac:dyDescent="0.2">
      <c r="B12102" s="2"/>
      <c r="C12102" s="2"/>
      <c r="D12102" s="2"/>
    </row>
    <row r="12103" spans="2:4" x14ac:dyDescent="0.2">
      <c r="B12103" s="2"/>
      <c r="C12103" s="2"/>
      <c r="D12103" s="2"/>
    </row>
    <row r="12104" spans="2:4" x14ac:dyDescent="0.2">
      <c r="B12104" s="2"/>
      <c r="C12104" s="2"/>
      <c r="D12104" s="2"/>
    </row>
    <row r="12105" spans="2:4" x14ac:dyDescent="0.2">
      <c r="B12105" s="2"/>
      <c r="C12105" s="2"/>
      <c r="D12105" s="2"/>
    </row>
    <row r="12106" spans="2:4" x14ac:dyDescent="0.2">
      <c r="B12106" s="2"/>
      <c r="C12106" s="2"/>
      <c r="D12106" s="2"/>
    </row>
    <row r="12107" spans="2:4" x14ac:dyDescent="0.2">
      <c r="B12107" s="2"/>
      <c r="C12107" s="2"/>
      <c r="D12107" s="2"/>
    </row>
    <row r="12108" spans="2:4" x14ac:dyDescent="0.2">
      <c r="B12108" s="2"/>
      <c r="C12108" s="2"/>
      <c r="D12108" s="2"/>
    </row>
    <row r="12109" spans="2:4" x14ac:dyDescent="0.2">
      <c r="B12109" s="2"/>
      <c r="C12109" s="2"/>
      <c r="D12109" s="2"/>
    </row>
    <row r="12110" spans="2:4" x14ac:dyDescent="0.2">
      <c r="B12110" s="2"/>
      <c r="C12110" s="2"/>
      <c r="D12110" s="2"/>
    </row>
    <row r="12111" spans="2:4" x14ac:dyDescent="0.2">
      <c r="B12111" s="2"/>
      <c r="C12111" s="2"/>
      <c r="D12111" s="2"/>
    </row>
    <row r="12112" spans="2:4" x14ac:dyDescent="0.2">
      <c r="B12112" s="2"/>
      <c r="C12112" s="2"/>
      <c r="D12112" s="2"/>
    </row>
    <row r="12113" spans="2:4" x14ac:dyDescent="0.2">
      <c r="B12113" s="2"/>
      <c r="C12113" s="2"/>
      <c r="D12113" s="2"/>
    </row>
    <row r="12114" spans="2:4" x14ac:dyDescent="0.2">
      <c r="B12114" s="2"/>
      <c r="C12114" s="2"/>
      <c r="D12114" s="2"/>
    </row>
    <row r="12115" spans="2:4" x14ac:dyDescent="0.2">
      <c r="B12115" s="2"/>
      <c r="C12115" s="2"/>
      <c r="D12115" s="2"/>
    </row>
    <row r="12116" spans="2:4" x14ac:dyDescent="0.2">
      <c r="B12116" s="2"/>
      <c r="C12116" s="2"/>
      <c r="D12116" s="2"/>
    </row>
    <row r="12117" spans="2:4" x14ac:dyDescent="0.2">
      <c r="B12117" s="2"/>
      <c r="C12117" s="2"/>
      <c r="D12117" s="2"/>
    </row>
    <row r="12118" spans="2:4" x14ac:dyDescent="0.2">
      <c r="B12118" s="2"/>
      <c r="C12118" s="2"/>
      <c r="D12118" s="2"/>
    </row>
    <row r="12119" spans="2:4" x14ac:dyDescent="0.2">
      <c r="B12119" s="2"/>
      <c r="C12119" s="2"/>
      <c r="D12119" s="2"/>
    </row>
    <row r="12120" spans="2:4" x14ac:dyDescent="0.2">
      <c r="B12120" s="2"/>
      <c r="C12120" s="2"/>
      <c r="D12120" s="2"/>
    </row>
    <row r="12121" spans="2:4" x14ac:dyDescent="0.2">
      <c r="B12121" s="2"/>
      <c r="C12121" s="2"/>
      <c r="D12121" s="2"/>
    </row>
    <row r="12122" spans="2:4" x14ac:dyDescent="0.2">
      <c r="B12122" s="2"/>
      <c r="C12122" s="2"/>
      <c r="D12122" s="2"/>
    </row>
    <row r="12123" spans="2:4" x14ac:dyDescent="0.2">
      <c r="B12123" s="2"/>
      <c r="C12123" s="2"/>
      <c r="D12123" s="2"/>
    </row>
    <row r="12124" spans="2:4" x14ac:dyDescent="0.2">
      <c r="B12124" s="2"/>
      <c r="C12124" s="2"/>
      <c r="D12124" s="2"/>
    </row>
    <row r="12125" spans="2:4" x14ac:dyDescent="0.2">
      <c r="B12125" s="2"/>
      <c r="C12125" s="2"/>
      <c r="D12125" s="2"/>
    </row>
    <row r="12126" spans="2:4" x14ac:dyDescent="0.2">
      <c r="B12126" s="2"/>
      <c r="C12126" s="2"/>
      <c r="D12126" s="2"/>
    </row>
    <row r="12127" spans="2:4" x14ac:dyDescent="0.2">
      <c r="B12127" s="2"/>
      <c r="C12127" s="2"/>
      <c r="D12127" s="2"/>
    </row>
    <row r="12128" spans="2:4" x14ac:dyDescent="0.2">
      <c r="B12128" s="2"/>
      <c r="C12128" s="2"/>
      <c r="D12128" s="2"/>
    </row>
    <row r="12129" spans="2:4" x14ac:dyDescent="0.2">
      <c r="B12129" s="2"/>
      <c r="C12129" s="2"/>
      <c r="D12129" s="2"/>
    </row>
    <row r="12130" spans="2:4" x14ac:dyDescent="0.2">
      <c r="B12130" s="2"/>
      <c r="C12130" s="2"/>
      <c r="D12130" s="2"/>
    </row>
    <row r="12131" spans="2:4" x14ac:dyDescent="0.2">
      <c r="B12131" s="2"/>
      <c r="C12131" s="2"/>
      <c r="D12131" s="2"/>
    </row>
    <row r="12132" spans="2:4" x14ac:dyDescent="0.2">
      <c r="B12132" s="2"/>
      <c r="C12132" s="2"/>
      <c r="D12132" s="2"/>
    </row>
    <row r="12133" spans="2:4" x14ac:dyDescent="0.2">
      <c r="B12133" s="2"/>
      <c r="C12133" s="2"/>
      <c r="D12133" s="2"/>
    </row>
    <row r="12134" spans="2:4" x14ac:dyDescent="0.2">
      <c r="B12134" s="2"/>
      <c r="C12134" s="2"/>
      <c r="D12134" s="2"/>
    </row>
    <row r="12135" spans="2:4" x14ac:dyDescent="0.2">
      <c r="B12135" s="2"/>
      <c r="C12135" s="2"/>
      <c r="D12135" s="2"/>
    </row>
    <row r="12136" spans="2:4" x14ac:dyDescent="0.2">
      <c r="B12136" s="2"/>
      <c r="C12136" s="2"/>
      <c r="D12136" s="2"/>
    </row>
    <row r="12137" spans="2:4" x14ac:dyDescent="0.2">
      <c r="B12137" s="2"/>
      <c r="C12137" s="2"/>
      <c r="D12137" s="2"/>
    </row>
    <row r="12138" spans="2:4" x14ac:dyDescent="0.2">
      <c r="B12138" s="2"/>
      <c r="C12138" s="2"/>
      <c r="D12138" s="2"/>
    </row>
    <row r="12139" spans="2:4" x14ac:dyDescent="0.2">
      <c r="B12139" s="2"/>
      <c r="C12139" s="2"/>
      <c r="D12139" s="2"/>
    </row>
    <row r="12140" spans="2:4" x14ac:dyDescent="0.2">
      <c r="B12140" s="2"/>
      <c r="C12140" s="2"/>
      <c r="D12140" s="2"/>
    </row>
    <row r="12141" spans="2:4" x14ac:dyDescent="0.2">
      <c r="B12141" s="2"/>
      <c r="C12141" s="2"/>
      <c r="D12141" s="2"/>
    </row>
    <row r="12142" spans="2:4" x14ac:dyDescent="0.2">
      <c r="B12142" s="2"/>
      <c r="C12142" s="2"/>
      <c r="D12142" s="2"/>
    </row>
    <row r="12143" spans="2:4" x14ac:dyDescent="0.2">
      <c r="B12143" s="2"/>
      <c r="C12143" s="2"/>
      <c r="D12143" s="2"/>
    </row>
    <row r="12144" spans="2:4" x14ac:dyDescent="0.2">
      <c r="B12144" s="2"/>
      <c r="C12144" s="2"/>
      <c r="D12144" s="2"/>
    </row>
    <row r="12145" spans="2:4" x14ac:dyDescent="0.2">
      <c r="B12145" s="2"/>
      <c r="C12145" s="2"/>
      <c r="D12145" s="2"/>
    </row>
    <row r="12146" spans="2:4" x14ac:dyDescent="0.2">
      <c r="B12146" s="2"/>
      <c r="C12146" s="2"/>
      <c r="D12146" s="2"/>
    </row>
    <row r="12147" spans="2:4" x14ac:dyDescent="0.2">
      <c r="B12147" s="2"/>
      <c r="C12147" s="2"/>
      <c r="D12147" s="2"/>
    </row>
    <row r="12148" spans="2:4" x14ac:dyDescent="0.2">
      <c r="B12148" s="2"/>
      <c r="C12148" s="2"/>
      <c r="D12148" s="2"/>
    </row>
    <row r="12149" spans="2:4" x14ac:dyDescent="0.2">
      <c r="B12149" s="2"/>
      <c r="C12149" s="2"/>
      <c r="D12149" s="2"/>
    </row>
    <row r="12150" spans="2:4" x14ac:dyDescent="0.2">
      <c r="B12150" s="2"/>
      <c r="C12150" s="2"/>
      <c r="D12150" s="2"/>
    </row>
    <row r="12151" spans="2:4" x14ac:dyDescent="0.2">
      <c r="B12151" s="2"/>
      <c r="C12151" s="2"/>
      <c r="D12151" s="2"/>
    </row>
    <row r="12152" spans="2:4" x14ac:dyDescent="0.2">
      <c r="B12152" s="2"/>
      <c r="C12152" s="2"/>
      <c r="D12152" s="2"/>
    </row>
    <row r="12153" spans="2:4" x14ac:dyDescent="0.2">
      <c r="B12153" s="2"/>
      <c r="C12153" s="2"/>
      <c r="D12153" s="2"/>
    </row>
    <row r="12154" spans="2:4" x14ac:dyDescent="0.2">
      <c r="B12154" s="2"/>
      <c r="C12154" s="2"/>
      <c r="D12154" s="2"/>
    </row>
    <row r="12155" spans="2:4" x14ac:dyDescent="0.2">
      <c r="B12155" s="2"/>
      <c r="C12155" s="2"/>
      <c r="D12155" s="2"/>
    </row>
    <row r="12156" spans="2:4" x14ac:dyDescent="0.2">
      <c r="B12156" s="2"/>
      <c r="C12156" s="2"/>
      <c r="D12156" s="2"/>
    </row>
    <row r="12157" spans="2:4" x14ac:dyDescent="0.2">
      <c r="B12157" s="2"/>
      <c r="C12157" s="2"/>
      <c r="D12157" s="2"/>
    </row>
    <row r="12158" spans="2:4" x14ac:dyDescent="0.2">
      <c r="B12158" s="2"/>
      <c r="C12158" s="2"/>
      <c r="D12158" s="2"/>
    </row>
    <row r="12159" spans="2:4" x14ac:dyDescent="0.2">
      <c r="B12159" s="2"/>
      <c r="C12159" s="2"/>
      <c r="D12159" s="2"/>
    </row>
    <row r="12160" spans="2:4" x14ac:dyDescent="0.2">
      <c r="B12160" s="2"/>
      <c r="C12160" s="2"/>
      <c r="D12160" s="2"/>
    </row>
    <row r="12161" spans="2:4" x14ac:dyDescent="0.2">
      <c r="B12161" s="2"/>
      <c r="C12161" s="2"/>
      <c r="D12161" s="2"/>
    </row>
    <row r="12162" spans="2:4" x14ac:dyDescent="0.2">
      <c r="B12162" s="2"/>
      <c r="C12162" s="2"/>
      <c r="D12162" s="2"/>
    </row>
    <row r="12163" spans="2:4" x14ac:dyDescent="0.2">
      <c r="B12163" s="2"/>
      <c r="C12163" s="2"/>
      <c r="D12163" s="2"/>
    </row>
    <row r="12164" spans="2:4" x14ac:dyDescent="0.2">
      <c r="B12164" s="2"/>
      <c r="C12164" s="2"/>
      <c r="D12164" s="2"/>
    </row>
    <row r="12165" spans="2:4" x14ac:dyDescent="0.2">
      <c r="B12165" s="2"/>
      <c r="C12165" s="2"/>
      <c r="D12165" s="2"/>
    </row>
    <row r="12166" spans="2:4" x14ac:dyDescent="0.2">
      <c r="B12166" s="2"/>
      <c r="C12166" s="2"/>
      <c r="D12166" s="2"/>
    </row>
    <row r="12167" spans="2:4" x14ac:dyDescent="0.2">
      <c r="B12167" s="2"/>
      <c r="C12167" s="2"/>
      <c r="D12167" s="2"/>
    </row>
    <row r="12168" spans="2:4" x14ac:dyDescent="0.2">
      <c r="B12168" s="2"/>
      <c r="C12168" s="2"/>
      <c r="D12168" s="2"/>
    </row>
    <row r="12169" spans="2:4" x14ac:dyDescent="0.2">
      <c r="B12169" s="2"/>
      <c r="C12169" s="2"/>
      <c r="D12169" s="2"/>
    </row>
    <row r="12170" spans="2:4" x14ac:dyDescent="0.2">
      <c r="B12170" s="2"/>
      <c r="C12170" s="2"/>
      <c r="D12170" s="2"/>
    </row>
    <row r="12171" spans="2:4" x14ac:dyDescent="0.2">
      <c r="B12171" s="2"/>
      <c r="C12171" s="2"/>
      <c r="D12171" s="2"/>
    </row>
    <row r="12172" spans="2:4" x14ac:dyDescent="0.2">
      <c r="B12172" s="2"/>
      <c r="C12172" s="2"/>
      <c r="D12172" s="2"/>
    </row>
    <row r="12173" spans="2:4" x14ac:dyDescent="0.2">
      <c r="B12173" s="2"/>
      <c r="C12173" s="2"/>
      <c r="D12173" s="2"/>
    </row>
    <row r="12174" spans="2:4" x14ac:dyDescent="0.2">
      <c r="B12174" s="2"/>
      <c r="C12174" s="2"/>
      <c r="D12174" s="2"/>
    </row>
    <row r="12175" spans="2:4" x14ac:dyDescent="0.2">
      <c r="B12175" s="2"/>
      <c r="C12175" s="2"/>
      <c r="D12175" s="2"/>
    </row>
    <row r="12176" spans="2:4" x14ac:dyDescent="0.2">
      <c r="B12176" s="2"/>
      <c r="C12176" s="2"/>
      <c r="D12176" s="2"/>
    </row>
    <row r="12177" spans="2:4" x14ac:dyDescent="0.2">
      <c r="B12177" s="2"/>
      <c r="C12177" s="2"/>
      <c r="D12177" s="2"/>
    </row>
    <row r="12178" spans="2:4" x14ac:dyDescent="0.2">
      <c r="B12178" s="2"/>
      <c r="C12178" s="2"/>
      <c r="D12178" s="2"/>
    </row>
    <row r="12179" spans="2:4" x14ac:dyDescent="0.2">
      <c r="B12179" s="2"/>
      <c r="C12179" s="2"/>
      <c r="D12179" s="2"/>
    </row>
    <row r="12180" spans="2:4" x14ac:dyDescent="0.2">
      <c r="B12180" s="2"/>
      <c r="C12180" s="2"/>
      <c r="D12180" s="2"/>
    </row>
    <row r="12181" spans="2:4" x14ac:dyDescent="0.2">
      <c r="B12181" s="2"/>
      <c r="C12181" s="2"/>
      <c r="D12181" s="2"/>
    </row>
    <row r="12182" spans="2:4" x14ac:dyDescent="0.2">
      <c r="B12182" s="2"/>
      <c r="C12182" s="2"/>
      <c r="D12182" s="2"/>
    </row>
    <row r="12183" spans="2:4" x14ac:dyDescent="0.2">
      <c r="B12183" s="2"/>
      <c r="C12183" s="2"/>
      <c r="D12183" s="2"/>
    </row>
    <row r="12184" spans="2:4" x14ac:dyDescent="0.2">
      <c r="B12184" s="2"/>
      <c r="C12184" s="2"/>
      <c r="D12184" s="2"/>
    </row>
    <row r="12185" spans="2:4" x14ac:dyDescent="0.2">
      <c r="B12185" s="2"/>
      <c r="C12185" s="2"/>
      <c r="D12185" s="2"/>
    </row>
    <row r="12186" spans="2:4" x14ac:dyDescent="0.2">
      <c r="B12186" s="2"/>
      <c r="C12186" s="2"/>
      <c r="D12186" s="2"/>
    </row>
    <row r="12187" spans="2:4" x14ac:dyDescent="0.2">
      <c r="B12187" s="2"/>
      <c r="C12187" s="2"/>
      <c r="D12187" s="2"/>
    </row>
    <row r="12188" spans="2:4" x14ac:dyDescent="0.2">
      <c r="B12188" s="2"/>
      <c r="C12188" s="2"/>
      <c r="D12188" s="2"/>
    </row>
    <row r="12189" spans="2:4" x14ac:dyDescent="0.2">
      <c r="B12189" s="2"/>
      <c r="C12189" s="2"/>
      <c r="D12189" s="2"/>
    </row>
    <row r="12190" spans="2:4" x14ac:dyDescent="0.2">
      <c r="B12190" s="2"/>
      <c r="C12190" s="2"/>
      <c r="D12190" s="2"/>
    </row>
    <row r="12191" spans="2:4" x14ac:dyDescent="0.2">
      <c r="B12191" s="2"/>
      <c r="C12191" s="2"/>
      <c r="D12191" s="2"/>
    </row>
    <row r="12192" spans="2:4" x14ac:dyDescent="0.2">
      <c r="B12192" s="2"/>
      <c r="C12192" s="2"/>
      <c r="D12192" s="2"/>
    </row>
    <row r="12193" spans="2:4" x14ac:dyDescent="0.2">
      <c r="B12193" s="2"/>
      <c r="C12193" s="2"/>
      <c r="D12193" s="2"/>
    </row>
    <row r="12194" spans="2:4" x14ac:dyDescent="0.2">
      <c r="B12194" s="2"/>
      <c r="C12194" s="2"/>
      <c r="D12194" s="2"/>
    </row>
    <row r="12195" spans="2:4" x14ac:dyDescent="0.2">
      <c r="B12195" s="2"/>
      <c r="C12195" s="2"/>
      <c r="D12195" s="2"/>
    </row>
    <row r="12196" spans="2:4" x14ac:dyDescent="0.2">
      <c r="B12196" s="2"/>
      <c r="C12196" s="2"/>
      <c r="D12196" s="2"/>
    </row>
    <row r="12197" spans="2:4" x14ac:dyDescent="0.2">
      <c r="B12197" s="2"/>
      <c r="C12197" s="2"/>
      <c r="D12197" s="2"/>
    </row>
    <row r="12198" spans="2:4" x14ac:dyDescent="0.2">
      <c r="B12198" s="2"/>
      <c r="C12198" s="2"/>
      <c r="D12198" s="2"/>
    </row>
    <row r="12199" spans="2:4" x14ac:dyDescent="0.2">
      <c r="B12199" s="2"/>
      <c r="C12199" s="2"/>
      <c r="D12199" s="2"/>
    </row>
    <row r="12200" spans="2:4" x14ac:dyDescent="0.2">
      <c r="B12200" s="2"/>
      <c r="C12200" s="2"/>
      <c r="D12200" s="2"/>
    </row>
    <row r="12201" spans="2:4" x14ac:dyDescent="0.2">
      <c r="B12201" s="2"/>
      <c r="C12201" s="2"/>
      <c r="D12201" s="2"/>
    </row>
    <row r="12202" spans="2:4" x14ac:dyDescent="0.2">
      <c r="B12202" s="2"/>
      <c r="C12202" s="2"/>
      <c r="D12202" s="2"/>
    </row>
    <row r="12203" spans="2:4" x14ac:dyDescent="0.2">
      <c r="B12203" s="2"/>
      <c r="C12203" s="2"/>
      <c r="D12203" s="2"/>
    </row>
    <row r="12204" spans="2:4" x14ac:dyDescent="0.2">
      <c r="B12204" s="2"/>
      <c r="C12204" s="2"/>
      <c r="D12204" s="2"/>
    </row>
    <row r="12205" spans="2:4" x14ac:dyDescent="0.2">
      <c r="B12205" s="2"/>
      <c r="C12205" s="2"/>
      <c r="D12205" s="2"/>
    </row>
    <row r="12206" spans="2:4" x14ac:dyDescent="0.2">
      <c r="B12206" s="2"/>
      <c r="C12206" s="2"/>
      <c r="D12206" s="2"/>
    </row>
    <row r="12207" spans="2:4" x14ac:dyDescent="0.2">
      <c r="B12207" s="2"/>
      <c r="C12207" s="2"/>
      <c r="D12207" s="2"/>
    </row>
    <row r="12208" spans="2:4" x14ac:dyDescent="0.2">
      <c r="B12208" s="2"/>
      <c r="C12208" s="2"/>
      <c r="D12208" s="2"/>
    </row>
    <row r="12209" spans="2:4" x14ac:dyDescent="0.2">
      <c r="B12209" s="2"/>
      <c r="C12209" s="2"/>
      <c r="D12209" s="2"/>
    </row>
    <row r="12210" spans="2:4" x14ac:dyDescent="0.2">
      <c r="B12210" s="2"/>
      <c r="C12210" s="2"/>
      <c r="D12210" s="2"/>
    </row>
    <row r="12211" spans="2:4" x14ac:dyDescent="0.2">
      <c r="B12211" s="2"/>
      <c r="C12211" s="2"/>
      <c r="D12211" s="2"/>
    </row>
    <row r="12212" spans="2:4" x14ac:dyDescent="0.2">
      <c r="B12212" s="2"/>
      <c r="C12212" s="2"/>
      <c r="D12212" s="2"/>
    </row>
    <row r="12213" spans="2:4" x14ac:dyDescent="0.2">
      <c r="B12213" s="2"/>
      <c r="C12213" s="2"/>
      <c r="D12213" s="2"/>
    </row>
    <row r="12214" spans="2:4" x14ac:dyDescent="0.2">
      <c r="B12214" s="2"/>
      <c r="C12214" s="2"/>
      <c r="D12214" s="2"/>
    </row>
    <row r="12215" spans="2:4" x14ac:dyDescent="0.2">
      <c r="B12215" s="2"/>
      <c r="C12215" s="2"/>
      <c r="D12215" s="2"/>
    </row>
    <row r="12216" spans="2:4" x14ac:dyDescent="0.2">
      <c r="B12216" s="2"/>
      <c r="C12216" s="2"/>
      <c r="D12216" s="2"/>
    </row>
    <row r="12217" spans="2:4" x14ac:dyDescent="0.2">
      <c r="B12217" s="2"/>
      <c r="C12217" s="2"/>
      <c r="D12217" s="2"/>
    </row>
    <row r="12218" spans="2:4" x14ac:dyDescent="0.2">
      <c r="B12218" s="2"/>
      <c r="C12218" s="2"/>
      <c r="D12218" s="2"/>
    </row>
    <row r="12219" spans="2:4" x14ac:dyDescent="0.2">
      <c r="B12219" s="2"/>
      <c r="C12219" s="2"/>
      <c r="D12219" s="2"/>
    </row>
    <row r="12220" spans="2:4" x14ac:dyDescent="0.2">
      <c r="B12220" s="2"/>
      <c r="C12220" s="2"/>
      <c r="D12220" s="2"/>
    </row>
    <row r="12221" spans="2:4" x14ac:dyDescent="0.2">
      <c r="B12221" s="2"/>
      <c r="C12221" s="2"/>
      <c r="D12221" s="2"/>
    </row>
    <row r="12222" spans="2:4" x14ac:dyDescent="0.2">
      <c r="B12222" s="2"/>
      <c r="C12222" s="2"/>
      <c r="D12222" s="2"/>
    </row>
    <row r="12223" spans="2:4" x14ac:dyDescent="0.2">
      <c r="B12223" s="2"/>
      <c r="C12223" s="2"/>
      <c r="D12223" s="2"/>
    </row>
    <row r="12224" spans="2:4" x14ac:dyDescent="0.2">
      <c r="B12224" s="2"/>
      <c r="C12224" s="2"/>
      <c r="D12224" s="2"/>
    </row>
    <row r="12225" spans="2:4" x14ac:dyDescent="0.2">
      <c r="B12225" s="2"/>
      <c r="C12225" s="2"/>
      <c r="D12225" s="2"/>
    </row>
    <row r="12226" spans="2:4" x14ac:dyDescent="0.2">
      <c r="B12226" s="2"/>
      <c r="C12226" s="2"/>
      <c r="D12226" s="2"/>
    </row>
    <row r="12227" spans="2:4" x14ac:dyDescent="0.2">
      <c r="B12227" s="2"/>
      <c r="C12227" s="2"/>
      <c r="D12227" s="2"/>
    </row>
    <row r="12228" spans="2:4" x14ac:dyDescent="0.2">
      <c r="B12228" s="2"/>
      <c r="C12228" s="2"/>
      <c r="D12228" s="2"/>
    </row>
    <row r="12229" spans="2:4" x14ac:dyDescent="0.2">
      <c r="B12229" s="2"/>
      <c r="C12229" s="2"/>
      <c r="D12229" s="2"/>
    </row>
    <row r="12230" spans="2:4" x14ac:dyDescent="0.2">
      <c r="B12230" s="2"/>
      <c r="C12230" s="2"/>
      <c r="D12230" s="2"/>
    </row>
    <row r="12231" spans="2:4" x14ac:dyDescent="0.2">
      <c r="B12231" s="2"/>
      <c r="C12231" s="2"/>
      <c r="D12231" s="2"/>
    </row>
    <row r="12232" spans="2:4" x14ac:dyDescent="0.2">
      <c r="B12232" s="2"/>
      <c r="C12232" s="2"/>
      <c r="D12232" s="2"/>
    </row>
    <row r="12233" spans="2:4" x14ac:dyDescent="0.2">
      <c r="B12233" s="2"/>
      <c r="C12233" s="2"/>
      <c r="D12233" s="2"/>
    </row>
    <row r="12234" spans="2:4" x14ac:dyDescent="0.2">
      <c r="B12234" s="2"/>
      <c r="C12234" s="2"/>
      <c r="D12234" s="2"/>
    </row>
    <row r="12235" spans="2:4" x14ac:dyDescent="0.2">
      <c r="B12235" s="2"/>
      <c r="C12235" s="2"/>
      <c r="D12235" s="2"/>
    </row>
    <row r="12236" spans="2:4" x14ac:dyDescent="0.2">
      <c r="B12236" s="2"/>
      <c r="C12236" s="2"/>
      <c r="D12236" s="2"/>
    </row>
    <row r="12237" spans="2:4" x14ac:dyDescent="0.2">
      <c r="B12237" s="2"/>
      <c r="C12237" s="2"/>
      <c r="D12237" s="2"/>
    </row>
    <row r="12238" spans="2:4" x14ac:dyDescent="0.2">
      <c r="B12238" s="2"/>
      <c r="C12238" s="2"/>
      <c r="D12238" s="2"/>
    </row>
    <row r="12239" spans="2:4" x14ac:dyDescent="0.2">
      <c r="B12239" s="2"/>
      <c r="C12239" s="2"/>
      <c r="D12239" s="2"/>
    </row>
    <row r="12240" spans="2:4" x14ac:dyDescent="0.2">
      <c r="B12240" s="2"/>
      <c r="C12240" s="2"/>
      <c r="D12240" s="2"/>
    </row>
    <row r="12241" spans="2:4" x14ac:dyDescent="0.2">
      <c r="B12241" s="2"/>
      <c r="C12241" s="2"/>
      <c r="D12241" s="2"/>
    </row>
    <row r="12242" spans="2:4" x14ac:dyDescent="0.2">
      <c r="B12242" s="2"/>
      <c r="C12242" s="2"/>
      <c r="D12242" s="2"/>
    </row>
    <row r="12243" spans="2:4" x14ac:dyDescent="0.2">
      <c r="B12243" s="2"/>
      <c r="C12243" s="2"/>
      <c r="D12243" s="2"/>
    </row>
    <row r="12244" spans="2:4" x14ac:dyDescent="0.2">
      <c r="B12244" s="2"/>
      <c r="C12244" s="2"/>
      <c r="D12244" s="2"/>
    </row>
    <row r="12245" spans="2:4" x14ac:dyDescent="0.2">
      <c r="B12245" s="2"/>
      <c r="C12245" s="2"/>
      <c r="D12245" s="2"/>
    </row>
    <row r="12246" spans="2:4" x14ac:dyDescent="0.2">
      <c r="B12246" s="2"/>
      <c r="C12246" s="2"/>
      <c r="D12246" s="2"/>
    </row>
    <row r="12247" spans="2:4" x14ac:dyDescent="0.2">
      <c r="B12247" s="2"/>
      <c r="C12247" s="2"/>
      <c r="D12247" s="2"/>
    </row>
    <row r="12248" spans="2:4" x14ac:dyDescent="0.2">
      <c r="B12248" s="2"/>
      <c r="C12248" s="2"/>
      <c r="D12248" s="2"/>
    </row>
    <row r="12249" spans="2:4" x14ac:dyDescent="0.2">
      <c r="B12249" s="2"/>
      <c r="C12249" s="2"/>
      <c r="D12249" s="2"/>
    </row>
    <row r="12250" spans="2:4" x14ac:dyDescent="0.2">
      <c r="B12250" s="2"/>
      <c r="C12250" s="2"/>
      <c r="D12250" s="2"/>
    </row>
    <row r="12251" spans="2:4" x14ac:dyDescent="0.2">
      <c r="B12251" s="2"/>
      <c r="C12251" s="2"/>
      <c r="D12251" s="2"/>
    </row>
    <row r="12252" spans="2:4" x14ac:dyDescent="0.2">
      <c r="B12252" s="2"/>
      <c r="C12252" s="2"/>
      <c r="D12252" s="2"/>
    </row>
    <row r="12253" spans="2:4" x14ac:dyDescent="0.2">
      <c r="B12253" s="2"/>
      <c r="C12253" s="2"/>
      <c r="D12253" s="2"/>
    </row>
    <row r="12254" spans="2:4" x14ac:dyDescent="0.2">
      <c r="B12254" s="2"/>
      <c r="C12254" s="2"/>
      <c r="D12254" s="2"/>
    </row>
    <row r="12255" spans="2:4" x14ac:dyDescent="0.2">
      <c r="B12255" s="2"/>
      <c r="C12255" s="2"/>
      <c r="D12255" s="2"/>
    </row>
    <row r="12256" spans="2:4" x14ac:dyDescent="0.2">
      <c r="B12256" s="2"/>
      <c r="C12256" s="2"/>
      <c r="D12256" s="2"/>
    </row>
    <row r="12257" spans="2:4" x14ac:dyDescent="0.2">
      <c r="B12257" s="2"/>
      <c r="C12257" s="2"/>
      <c r="D12257" s="2"/>
    </row>
    <row r="12258" spans="2:4" x14ac:dyDescent="0.2">
      <c r="B12258" s="2"/>
      <c r="C12258" s="2"/>
      <c r="D12258" s="2"/>
    </row>
    <row r="12259" spans="2:4" x14ac:dyDescent="0.2">
      <c r="B12259" s="2"/>
      <c r="C12259" s="2"/>
      <c r="D12259" s="2"/>
    </row>
    <row r="12260" spans="2:4" x14ac:dyDescent="0.2">
      <c r="B12260" s="2"/>
      <c r="C12260" s="2"/>
      <c r="D12260" s="2"/>
    </row>
    <row r="12261" spans="2:4" x14ac:dyDescent="0.2">
      <c r="B12261" s="2"/>
      <c r="C12261" s="2"/>
      <c r="D12261" s="2"/>
    </row>
    <row r="12262" spans="2:4" x14ac:dyDescent="0.2">
      <c r="B12262" s="2"/>
      <c r="C12262" s="2"/>
      <c r="D12262" s="2"/>
    </row>
    <row r="12263" spans="2:4" x14ac:dyDescent="0.2">
      <c r="B12263" s="2"/>
      <c r="C12263" s="2"/>
      <c r="D12263" s="2"/>
    </row>
    <row r="12264" spans="2:4" x14ac:dyDescent="0.2">
      <c r="B12264" s="2"/>
      <c r="C12264" s="2"/>
      <c r="D12264" s="2"/>
    </row>
    <row r="12265" spans="2:4" x14ac:dyDescent="0.2">
      <c r="B12265" s="2"/>
      <c r="C12265" s="2"/>
      <c r="D12265" s="2"/>
    </row>
    <row r="12266" spans="2:4" x14ac:dyDescent="0.2">
      <c r="B12266" s="2"/>
      <c r="C12266" s="2"/>
      <c r="D12266" s="2"/>
    </row>
    <row r="12267" spans="2:4" x14ac:dyDescent="0.2">
      <c r="B12267" s="2"/>
      <c r="C12267" s="2"/>
      <c r="D12267" s="2"/>
    </row>
    <row r="12268" spans="2:4" x14ac:dyDescent="0.2">
      <c r="B12268" s="2"/>
      <c r="C12268" s="2"/>
      <c r="D12268" s="2"/>
    </row>
    <row r="12269" spans="2:4" x14ac:dyDescent="0.2">
      <c r="B12269" s="2"/>
      <c r="C12269" s="2"/>
      <c r="D12269" s="2"/>
    </row>
    <row r="12270" spans="2:4" x14ac:dyDescent="0.2">
      <c r="B12270" s="2"/>
      <c r="C12270" s="2"/>
      <c r="D12270" s="2"/>
    </row>
    <row r="12271" spans="2:4" x14ac:dyDescent="0.2">
      <c r="B12271" s="2"/>
      <c r="C12271" s="2"/>
      <c r="D12271" s="2"/>
    </row>
    <row r="12272" spans="2:4" x14ac:dyDescent="0.2">
      <c r="B12272" s="2"/>
      <c r="C12272" s="2"/>
      <c r="D12272" s="2"/>
    </row>
    <row r="12273" spans="2:4" x14ac:dyDescent="0.2">
      <c r="B12273" s="2"/>
      <c r="C12273" s="2"/>
      <c r="D12273" s="2"/>
    </row>
    <row r="12274" spans="2:4" x14ac:dyDescent="0.2">
      <c r="B12274" s="2"/>
      <c r="C12274" s="2"/>
      <c r="D12274" s="2"/>
    </row>
    <row r="12275" spans="2:4" x14ac:dyDescent="0.2">
      <c r="B12275" s="2"/>
      <c r="C12275" s="2"/>
      <c r="D12275" s="2"/>
    </row>
    <row r="12276" spans="2:4" x14ac:dyDescent="0.2">
      <c r="B12276" s="2"/>
      <c r="C12276" s="2"/>
      <c r="D12276" s="2"/>
    </row>
    <row r="12277" spans="2:4" x14ac:dyDescent="0.2">
      <c r="B12277" s="2"/>
      <c r="C12277" s="2"/>
      <c r="D12277" s="2"/>
    </row>
    <row r="12278" spans="2:4" x14ac:dyDescent="0.2">
      <c r="B12278" s="2"/>
      <c r="C12278" s="2"/>
      <c r="D12278" s="2"/>
    </row>
    <row r="12279" spans="2:4" x14ac:dyDescent="0.2">
      <c r="B12279" s="2"/>
      <c r="C12279" s="2"/>
      <c r="D12279" s="2"/>
    </row>
    <row r="12280" spans="2:4" x14ac:dyDescent="0.2">
      <c r="B12280" s="2"/>
      <c r="C12280" s="2"/>
      <c r="D12280" s="2"/>
    </row>
    <row r="12281" spans="2:4" x14ac:dyDescent="0.2">
      <c r="B12281" s="2"/>
      <c r="C12281" s="2"/>
      <c r="D12281" s="2"/>
    </row>
    <row r="12282" spans="2:4" x14ac:dyDescent="0.2">
      <c r="B12282" s="2"/>
      <c r="C12282" s="2"/>
      <c r="D12282" s="2"/>
    </row>
    <row r="12283" spans="2:4" x14ac:dyDescent="0.2">
      <c r="B12283" s="2"/>
      <c r="C12283" s="2"/>
      <c r="D12283" s="2"/>
    </row>
    <row r="12284" spans="2:4" x14ac:dyDescent="0.2">
      <c r="B12284" s="2"/>
      <c r="C12284" s="2"/>
      <c r="D12284" s="2"/>
    </row>
    <row r="12285" spans="2:4" x14ac:dyDescent="0.2">
      <c r="B12285" s="2"/>
      <c r="C12285" s="2"/>
      <c r="D12285" s="2"/>
    </row>
    <row r="12286" spans="2:4" x14ac:dyDescent="0.2">
      <c r="B12286" s="2"/>
      <c r="C12286" s="2"/>
      <c r="D12286" s="2"/>
    </row>
    <row r="12287" spans="2:4" x14ac:dyDescent="0.2">
      <c r="B12287" s="2"/>
      <c r="C12287" s="2"/>
      <c r="D12287" s="2"/>
    </row>
    <row r="12288" spans="2:4" x14ac:dyDescent="0.2">
      <c r="B12288" s="2"/>
      <c r="C12288" s="2"/>
      <c r="D12288" s="2"/>
    </row>
    <row r="12289" spans="2:4" x14ac:dyDescent="0.2">
      <c r="B12289" s="2"/>
      <c r="C12289" s="2"/>
      <c r="D12289" s="2"/>
    </row>
    <row r="12290" spans="2:4" x14ac:dyDescent="0.2">
      <c r="B12290" s="2"/>
      <c r="C12290" s="2"/>
      <c r="D12290" s="2"/>
    </row>
    <row r="12291" spans="2:4" x14ac:dyDescent="0.2">
      <c r="B12291" s="2"/>
      <c r="C12291" s="2"/>
      <c r="D12291" s="2"/>
    </row>
    <row r="12292" spans="2:4" x14ac:dyDescent="0.2">
      <c r="B12292" s="2"/>
      <c r="C12292" s="2"/>
      <c r="D12292" s="2"/>
    </row>
    <row r="12293" spans="2:4" x14ac:dyDescent="0.2">
      <c r="B12293" s="2"/>
      <c r="C12293" s="2"/>
      <c r="D12293" s="2"/>
    </row>
    <row r="12294" spans="2:4" x14ac:dyDescent="0.2">
      <c r="B12294" s="2"/>
      <c r="C12294" s="2"/>
      <c r="D12294" s="2"/>
    </row>
    <row r="12295" spans="2:4" x14ac:dyDescent="0.2">
      <c r="B12295" s="2"/>
      <c r="C12295" s="2"/>
      <c r="D12295" s="2"/>
    </row>
    <row r="12296" spans="2:4" x14ac:dyDescent="0.2">
      <c r="B12296" s="2"/>
      <c r="C12296" s="2"/>
      <c r="D12296" s="2"/>
    </row>
    <row r="12297" spans="2:4" x14ac:dyDescent="0.2">
      <c r="B12297" s="2"/>
      <c r="C12297" s="2"/>
      <c r="D12297" s="2"/>
    </row>
    <row r="12298" spans="2:4" x14ac:dyDescent="0.2">
      <c r="B12298" s="2"/>
      <c r="C12298" s="2"/>
      <c r="D12298" s="2"/>
    </row>
    <row r="12299" spans="2:4" x14ac:dyDescent="0.2">
      <c r="B12299" s="2"/>
      <c r="C12299" s="2"/>
      <c r="D12299" s="2"/>
    </row>
    <row r="12300" spans="2:4" x14ac:dyDescent="0.2">
      <c r="B12300" s="2"/>
      <c r="C12300" s="2"/>
      <c r="D12300" s="2"/>
    </row>
    <row r="12301" spans="2:4" x14ac:dyDescent="0.2">
      <c r="B12301" s="2"/>
      <c r="C12301" s="2"/>
      <c r="D12301" s="2"/>
    </row>
    <row r="12302" spans="2:4" x14ac:dyDescent="0.2">
      <c r="B12302" s="2"/>
      <c r="C12302" s="2"/>
      <c r="D12302" s="2"/>
    </row>
    <row r="12303" spans="2:4" x14ac:dyDescent="0.2">
      <c r="B12303" s="2"/>
      <c r="C12303" s="2"/>
      <c r="D12303" s="2"/>
    </row>
    <row r="12304" spans="2:4" x14ac:dyDescent="0.2">
      <c r="B12304" s="2"/>
      <c r="C12304" s="2"/>
      <c r="D12304" s="2"/>
    </row>
    <row r="12305" spans="2:4" x14ac:dyDescent="0.2">
      <c r="B12305" s="2"/>
      <c r="C12305" s="2"/>
      <c r="D12305" s="2"/>
    </row>
    <row r="12306" spans="2:4" x14ac:dyDescent="0.2">
      <c r="B12306" s="2"/>
      <c r="C12306" s="2"/>
      <c r="D12306" s="2"/>
    </row>
    <row r="12307" spans="2:4" x14ac:dyDescent="0.2">
      <c r="B12307" s="2"/>
      <c r="C12307" s="2"/>
      <c r="D12307" s="2"/>
    </row>
    <row r="12308" spans="2:4" x14ac:dyDescent="0.2">
      <c r="B12308" s="2"/>
      <c r="C12308" s="2"/>
      <c r="D12308" s="2"/>
    </row>
    <row r="12309" spans="2:4" x14ac:dyDescent="0.2">
      <c r="B12309" s="2"/>
      <c r="C12309" s="2"/>
      <c r="D12309" s="2"/>
    </row>
    <row r="12310" spans="2:4" x14ac:dyDescent="0.2">
      <c r="B12310" s="2"/>
      <c r="C12310" s="2"/>
      <c r="D12310" s="2"/>
    </row>
    <row r="12311" spans="2:4" x14ac:dyDescent="0.2">
      <c r="B12311" s="2"/>
      <c r="C12311" s="2"/>
      <c r="D12311" s="2"/>
    </row>
    <row r="12312" spans="2:4" x14ac:dyDescent="0.2">
      <c r="B12312" s="2"/>
      <c r="C12312" s="2"/>
      <c r="D12312" s="2"/>
    </row>
    <row r="12313" spans="2:4" x14ac:dyDescent="0.2">
      <c r="B12313" s="2"/>
      <c r="C12313" s="2"/>
      <c r="D12313" s="2"/>
    </row>
    <row r="12314" spans="2:4" x14ac:dyDescent="0.2">
      <c r="B12314" s="2"/>
      <c r="C12314" s="2"/>
      <c r="D12314" s="2"/>
    </row>
    <row r="12315" spans="2:4" x14ac:dyDescent="0.2">
      <c r="B12315" s="2"/>
      <c r="C12315" s="2"/>
      <c r="D12315" s="2"/>
    </row>
    <row r="12316" spans="2:4" x14ac:dyDescent="0.2">
      <c r="B12316" s="2"/>
      <c r="C12316" s="2"/>
      <c r="D12316" s="2"/>
    </row>
    <row r="12317" spans="2:4" x14ac:dyDescent="0.2">
      <c r="B12317" s="2"/>
      <c r="C12317" s="2"/>
      <c r="D12317" s="2"/>
    </row>
    <row r="12318" spans="2:4" x14ac:dyDescent="0.2">
      <c r="B12318" s="2"/>
      <c r="C12318" s="2"/>
      <c r="D12318" s="2"/>
    </row>
    <row r="12319" spans="2:4" x14ac:dyDescent="0.2">
      <c r="B12319" s="2"/>
      <c r="C12319" s="2"/>
      <c r="D12319" s="2"/>
    </row>
    <row r="12320" spans="2:4" x14ac:dyDescent="0.2">
      <c r="B12320" s="2"/>
      <c r="C12320" s="2"/>
      <c r="D12320" s="2"/>
    </row>
    <row r="12321" spans="2:4" x14ac:dyDescent="0.2">
      <c r="B12321" s="2"/>
      <c r="C12321" s="2"/>
      <c r="D12321" s="2"/>
    </row>
    <row r="12322" spans="2:4" x14ac:dyDescent="0.2">
      <c r="B12322" s="2"/>
      <c r="C12322" s="2"/>
      <c r="D12322" s="2"/>
    </row>
    <row r="12323" spans="2:4" x14ac:dyDescent="0.2">
      <c r="B12323" s="2"/>
      <c r="C12323" s="2"/>
      <c r="D12323" s="2"/>
    </row>
    <row r="12324" spans="2:4" x14ac:dyDescent="0.2">
      <c r="B12324" s="2"/>
      <c r="C12324" s="2"/>
      <c r="D12324" s="2"/>
    </row>
    <row r="12325" spans="2:4" x14ac:dyDescent="0.2">
      <c r="B12325" s="2"/>
      <c r="C12325" s="2"/>
      <c r="D12325" s="2"/>
    </row>
    <row r="12326" spans="2:4" x14ac:dyDescent="0.2">
      <c r="B12326" s="2"/>
      <c r="C12326" s="2"/>
      <c r="D12326" s="2"/>
    </row>
    <row r="12327" spans="2:4" x14ac:dyDescent="0.2">
      <c r="B12327" s="2"/>
      <c r="C12327" s="2"/>
      <c r="D12327" s="2"/>
    </row>
    <row r="12328" spans="2:4" x14ac:dyDescent="0.2">
      <c r="B12328" s="2"/>
      <c r="C12328" s="2"/>
      <c r="D12328" s="2"/>
    </row>
    <row r="12329" spans="2:4" x14ac:dyDescent="0.2">
      <c r="B12329" s="2"/>
      <c r="C12329" s="2"/>
      <c r="D12329" s="2"/>
    </row>
    <row r="12330" spans="2:4" x14ac:dyDescent="0.2">
      <c r="B12330" s="2"/>
      <c r="C12330" s="2"/>
      <c r="D12330" s="2"/>
    </row>
    <row r="12331" spans="2:4" x14ac:dyDescent="0.2">
      <c r="B12331" s="2"/>
      <c r="C12331" s="2"/>
      <c r="D12331" s="2"/>
    </row>
    <row r="12332" spans="2:4" x14ac:dyDescent="0.2">
      <c r="B12332" s="2"/>
      <c r="C12332" s="2"/>
      <c r="D12332" s="2"/>
    </row>
    <row r="12333" spans="2:4" x14ac:dyDescent="0.2">
      <c r="B12333" s="2"/>
      <c r="C12333" s="2"/>
      <c r="D12333" s="2"/>
    </row>
    <row r="12334" spans="2:4" x14ac:dyDescent="0.2">
      <c r="B12334" s="2"/>
      <c r="C12334" s="2"/>
      <c r="D12334" s="2"/>
    </row>
    <row r="12335" spans="2:4" x14ac:dyDescent="0.2">
      <c r="B12335" s="2"/>
      <c r="C12335" s="2"/>
      <c r="D12335" s="2"/>
    </row>
    <row r="12336" spans="2:4" x14ac:dyDescent="0.2">
      <c r="B12336" s="2"/>
      <c r="C12336" s="2"/>
      <c r="D12336" s="2"/>
    </row>
    <row r="12337" spans="2:4" x14ac:dyDescent="0.2">
      <c r="B12337" s="2"/>
      <c r="C12337" s="2"/>
      <c r="D12337" s="2"/>
    </row>
    <row r="12338" spans="2:4" x14ac:dyDescent="0.2">
      <c r="B12338" s="2"/>
      <c r="C12338" s="2"/>
      <c r="D12338" s="2"/>
    </row>
    <row r="12339" spans="2:4" x14ac:dyDescent="0.2">
      <c r="B12339" s="2"/>
      <c r="C12339" s="2"/>
      <c r="D12339" s="2"/>
    </row>
    <row r="12340" spans="2:4" x14ac:dyDescent="0.2">
      <c r="B12340" s="2"/>
      <c r="C12340" s="2"/>
      <c r="D12340" s="2"/>
    </row>
    <row r="12341" spans="2:4" x14ac:dyDescent="0.2">
      <c r="B12341" s="2"/>
      <c r="C12341" s="2"/>
      <c r="D12341" s="2"/>
    </row>
    <row r="12342" spans="2:4" x14ac:dyDescent="0.2">
      <c r="B12342" s="2"/>
      <c r="C12342" s="2"/>
      <c r="D12342" s="2"/>
    </row>
    <row r="12343" spans="2:4" x14ac:dyDescent="0.2">
      <c r="B12343" s="2"/>
      <c r="C12343" s="2"/>
      <c r="D12343" s="2"/>
    </row>
    <row r="12344" spans="2:4" x14ac:dyDescent="0.2">
      <c r="B12344" s="2"/>
      <c r="C12344" s="2"/>
      <c r="D12344" s="2"/>
    </row>
    <row r="12345" spans="2:4" x14ac:dyDescent="0.2">
      <c r="B12345" s="2"/>
      <c r="C12345" s="2"/>
      <c r="D12345" s="2"/>
    </row>
    <row r="12346" spans="2:4" x14ac:dyDescent="0.2">
      <c r="B12346" s="2"/>
      <c r="C12346" s="2"/>
      <c r="D12346" s="2"/>
    </row>
    <row r="12347" spans="2:4" x14ac:dyDescent="0.2">
      <c r="B12347" s="2"/>
      <c r="C12347" s="2"/>
      <c r="D12347" s="2"/>
    </row>
    <row r="12348" spans="2:4" x14ac:dyDescent="0.2">
      <c r="B12348" s="2"/>
      <c r="C12348" s="2"/>
      <c r="D12348" s="2"/>
    </row>
    <row r="12349" spans="2:4" x14ac:dyDescent="0.2">
      <c r="B12349" s="2"/>
      <c r="C12349" s="2"/>
      <c r="D12349" s="2"/>
    </row>
    <row r="12350" spans="2:4" x14ac:dyDescent="0.2">
      <c r="B12350" s="2"/>
      <c r="C12350" s="2"/>
      <c r="D12350" s="2"/>
    </row>
    <row r="12351" spans="2:4" x14ac:dyDescent="0.2">
      <c r="B12351" s="2"/>
      <c r="C12351" s="2"/>
      <c r="D12351" s="2"/>
    </row>
    <row r="12352" spans="2:4" x14ac:dyDescent="0.2">
      <c r="B12352" s="2"/>
      <c r="C12352" s="2"/>
      <c r="D12352" s="2"/>
    </row>
    <row r="12353" spans="2:4" x14ac:dyDescent="0.2">
      <c r="B12353" s="2"/>
      <c r="C12353" s="2"/>
      <c r="D12353" s="2"/>
    </row>
    <row r="12354" spans="2:4" x14ac:dyDescent="0.2">
      <c r="B12354" s="2"/>
      <c r="C12354" s="2"/>
      <c r="D12354" s="2"/>
    </row>
    <row r="12355" spans="2:4" x14ac:dyDescent="0.2">
      <c r="B12355" s="2"/>
      <c r="C12355" s="2"/>
      <c r="D12355" s="2"/>
    </row>
    <row r="12356" spans="2:4" x14ac:dyDescent="0.2">
      <c r="B12356" s="2"/>
      <c r="C12356" s="2"/>
      <c r="D12356" s="2"/>
    </row>
    <row r="12357" spans="2:4" x14ac:dyDescent="0.2">
      <c r="B12357" s="2"/>
      <c r="C12357" s="2"/>
      <c r="D12357" s="2"/>
    </row>
    <row r="12358" spans="2:4" x14ac:dyDescent="0.2">
      <c r="B12358" s="2"/>
      <c r="C12358" s="2"/>
      <c r="D12358" s="2"/>
    </row>
    <row r="12359" spans="2:4" x14ac:dyDescent="0.2">
      <c r="B12359" s="2"/>
      <c r="C12359" s="2"/>
      <c r="D12359" s="2"/>
    </row>
    <row r="12360" spans="2:4" x14ac:dyDescent="0.2">
      <c r="B12360" s="2"/>
      <c r="C12360" s="2"/>
      <c r="D12360" s="2"/>
    </row>
    <row r="12361" spans="2:4" x14ac:dyDescent="0.2">
      <c r="B12361" s="2"/>
      <c r="C12361" s="2"/>
      <c r="D12361" s="2"/>
    </row>
    <row r="12362" spans="2:4" x14ac:dyDescent="0.2">
      <c r="B12362" s="2"/>
      <c r="C12362" s="2"/>
      <c r="D12362" s="2"/>
    </row>
    <row r="12363" spans="2:4" x14ac:dyDescent="0.2">
      <c r="B12363" s="2"/>
      <c r="C12363" s="2"/>
      <c r="D12363" s="2"/>
    </row>
    <row r="12364" spans="2:4" x14ac:dyDescent="0.2">
      <c r="B12364" s="2"/>
      <c r="C12364" s="2"/>
      <c r="D12364" s="2"/>
    </row>
    <row r="12365" spans="2:4" x14ac:dyDescent="0.2">
      <c r="B12365" s="2"/>
      <c r="C12365" s="2"/>
      <c r="D12365" s="2"/>
    </row>
    <row r="12366" spans="2:4" x14ac:dyDescent="0.2">
      <c r="B12366" s="2"/>
      <c r="C12366" s="2"/>
      <c r="D12366" s="2"/>
    </row>
    <row r="12367" spans="2:4" x14ac:dyDescent="0.2">
      <c r="B12367" s="2"/>
      <c r="C12367" s="2"/>
      <c r="D12367" s="2"/>
    </row>
    <row r="12368" spans="2:4" x14ac:dyDescent="0.2">
      <c r="B12368" s="2"/>
      <c r="C12368" s="2"/>
      <c r="D12368" s="2"/>
    </row>
    <row r="12369" spans="2:4" x14ac:dyDescent="0.2">
      <c r="B12369" s="2"/>
      <c r="C12369" s="2"/>
      <c r="D12369" s="2"/>
    </row>
    <row r="12370" spans="2:4" x14ac:dyDescent="0.2">
      <c r="B12370" s="2"/>
      <c r="C12370" s="2"/>
      <c r="D12370" s="2"/>
    </row>
    <row r="12371" spans="2:4" x14ac:dyDescent="0.2">
      <c r="B12371" s="2"/>
      <c r="C12371" s="2"/>
      <c r="D12371" s="2"/>
    </row>
    <row r="12372" spans="2:4" x14ac:dyDescent="0.2">
      <c r="B12372" s="2"/>
      <c r="C12372" s="2"/>
      <c r="D12372" s="2"/>
    </row>
    <row r="12373" spans="2:4" x14ac:dyDescent="0.2">
      <c r="B12373" s="2"/>
      <c r="C12373" s="2"/>
      <c r="D12373" s="2"/>
    </row>
    <row r="12374" spans="2:4" x14ac:dyDescent="0.2">
      <c r="B12374" s="2"/>
      <c r="C12374" s="2"/>
      <c r="D12374" s="2"/>
    </row>
    <row r="12375" spans="2:4" x14ac:dyDescent="0.2">
      <c r="B12375" s="2"/>
      <c r="C12375" s="2"/>
      <c r="D12375" s="2"/>
    </row>
    <row r="12376" spans="2:4" x14ac:dyDescent="0.2">
      <c r="B12376" s="2"/>
      <c r="C12376" s="2"/>
      <c r="D12376" s="2"/>
    </row>
    <row r="12377" spans="2:4" x14ac:dyDescent="0.2">
      <c r="B12377" s="2"/>
      <c r="C12377" s="2"/>
      <c r="D12377" s="2"/>
    </row>
    <row r="12378" spans="2:4" x14ac:dyDescent="0.2">
      <c r="B12378" s="2"/>
      <c r="C12378" s="2"/>
      <c r="D12378" s="2"/>
    </row>
    <row r="12379" spans="2:4" x14ac:dyDescent="0.2">
      <c r="B12379" s="2"/>
      <c r="C12379" s="2"/>
      <c r="D12379" s="2"/>
    </row>
    <row r="12380" spans="2:4" x14ac:dyDescent="0.2">
      <c r="B12380" s="2"/>
      <c r="C12380" s="2"/>
      <c r="D12380" s="2"/>
    </row>
    <row r="12381" spans="2:4" x14ac:dyDescent="0.2">
      <c r="B12381" s="2"/>
      <c r="C12381" s="2"/>
      <c r="D12381" s="2"/>
    </row>
    <row r="12382" spans="2:4" x14ac:dyDescent="0.2">
      <c r="B12382" s="2"/>
      <c r="C12382" s="2"/>
      <c r="D12382" s="2"/>
    </row>
    <row r="12383" spans="2:4" x14ac:dyDescent="0.2">
      <c r="B12383" s="2"/>
      <c r="C12383" s="2"/>
      <c r="D12383" s="2"/>
    </row>
    <row r="12384" spans="2:4" x14ac:dyDescent="0.2">
      <c r="B12384" s="2"/>
      <c r="C12384" s="2"/>
      <c r="D12384" s="2"/>
    </row>
    <row r="12385" spans="2:4" x14ac:dyDescent="0.2">
      <c r="B12385" s="2"/>
      <c r="C12385" s="2"/>
      <c r="D12385" s="2"/>
    </row>
    <row r="12386" spans="2:4" x14ac:dyDescent="0.2">
      <c r="B12386" s="2"/>
      <c r="C12386" s="2"/>
      <c r="D12386" s="2"/>
    </row>
    <row r="12387" spans="2:4" x14ac:dyDescent="0.2">
      <c r="B12387" s="2"/>
      <c r="C12387" s="2"/>
      <c r="D12387" s="2"/>
    </row>
    <row r="12388" spans="2:4" x14ac:dyDescent="0.2">
      <c r="B12388" s="2"/>
      <c r="C12388" s="2"/>
      <c r="D12388" s="2"/>
    </row>
    <row r="12389" spans="2:4" x14ac:dyDescent="0.2">
      <c r="B12389" s="2"/>
      <c r="C12389" s="2"/>
      <c r="D12389" s="2"/>
    </row>
    <row r="12390" spans="2:4" x14ac:dyDescent="0.2">
      <c r="B12390" s="2"/>
      <c r="C12390" s="2"/>
      <c r="D12390" s="2"/>
    </row>
    <row r="12391" spans="2:4" x14ac:dyDescent="0.2">
      <c r="B12391" s="2"/>
      <c r="C12391" s="2"/>
      <c r="D12391" s="2"/>
    </row>
    <row r="12392" spans="2:4" x14ac:dyDescent="0.2">
      <c r="B12392" s="2"/>
      <c r="C12392" s="2"/>
      <c r="D12392" s="2"/>
    </row>
    <row r="12393" spans="2:4" x14ac:dyDescent="0.2">
      <c r="B12393" s="2"/>
      <c r="C12393" s="2"/>
      <c r="D12393" s="2"/>
    </row>
    <row r="12394" spans="2:4" x14ac:dyDescent="0.2">
      <c r="B12394" s="2"/>
      <c r="C12394" s="2"/>
      <c r="D12394" s="2"/>
    </row>
    <row r="12395" spans="2:4" x14ac:dyDescent="0.2">
      <c r="B12395" s="2"/>
      <c r="C12395" s="2"/>
      <c r="D12395" s="2"/>
    </row>
    <row r="12396" spans="2:4" x14ac:dyDescent="0.2">
      <c r="B12396" s="2"/>
      <c r="C12396" s="2"/>
      <c r="D12396" s="2"/>
    </row>
    <row r="12397" spans="2:4" x14ac:dyDescent="0.2">
      <c r="B12397" s="2"/>
      <c r="C12397" s="2"/>
      <c r="D12397" s="2"/>
    </row>
    <row r="12398" spans="2:4" x14ac:dyDescent="0.2">
      <c r="B12398" s="2"/>
      <c r="C12398" s="2"/>
      <c r="D12398" s="2"/>
    </row>
    <row r="12399" spans="2:4" x14ac:dyDescent="0.2">
      <c r="B12399" s="2"/>
      <c r="C12399" s="2"/>
      <c r="D12399" s="2"/>
    </row>
    <row r="12400" spans="2:4" x14ac:dyDescent="0.2">
      <c r="B12400" s="2"/>
      <c r="C12400" s="2"/>
      <c r="D12400" s="2"/>
    </row>
    <row r="12401" spans="2:4" x14ac:dyDescent="0.2">
      <c r="B12401" s="2"/>
      <c r="C12401" s="2"/>
      <c r="D12401" s="2"/>
    </row>
    <row r="12402" spans="2:4" x14ac:dyDescent="0.2">
      <c r="B12402" s="2"/>
      <c r="C12402" s="2"/>
      <c r="D12402" s="2"/>
    </row>
    <row r="12403" spans="2:4" x14ac:dyDescent="0.2">
      <c r="B12403" s="2"/>
      <c r="C12403" s="2"/>
      <c r="D12403" s="2"/>
    </row>
    <row r="12404" spans="2:4" x14ac:dyDescent="0.2">
      <c r="B12404" s="2"/>
      <c r="C12404" s="2"/>
      <c r="D12404" s="2"/>
    </row>
    <row r="12405" spans="2:4" x14ac:dyDescent="0.2">
      <c r="B12405" s="2"/>
      <c r="C12405" s="2"/>
      <c r="D12405" s="2"/>
    </row>
    <row r="12406" spans="2:4" x14ac:dyDescent="0.2">
      <c r="B12406" s="2"/>
      <c r="C12406" s="2"/>
      <c r="D12406" s="2"/>
    </row>
    <row r="12407" spans="2:4" x14ac:dyDescent="0.2">
      <c r="B12407" s="2"/>
      <c r="C12407" s="2"/>
      <c r="D12407" s="2"/>
    </row>
    <row r="12408" spans="2:4" x14ac:dyDescent="0.2">
      <c r="B12408" s="2"/>
      <c r="C12408" s="2"/>
      <c r="D12408" s="2"/>
    </row>
    <row r="12409" spans="2:4" x14ac:dyDescent="0.2">
      <c r="B12409" s="2"/>
      <c r="C12409" s="2"/>
      <c r="D12409" s="2"/>
    </row>
    <row r="12410" spans="2:4" x14ac:dyDescent="0.2">
      <c r="B12410" s="2"/>
      <c r="C12410" s="2"/>
      <c r="D12410" s="2"/>
    </row>
    <row r="12411" spans="2:4" x14ac:dyDescent="0.2">
      <c r="B12411" s="2"/>
      <c r="C12411" s="2"/>
      <c r="D12411" s="2"/>
    </row>
    <row r="12412" spans="2:4" x14ac:dyDescent="0.2">
      <c r="B12412" s="2"/>
      <c r="C12412" s="2"/>
      <c r="D12412" s="2"/>
    </row>
    <row r="12413" spans="2:4" x14ac:dyDescent="0.2">
      <c r="B12413" s="2"/>
      <c r="C12413" s="2"/>
      <c r="D12413" s="2"/>
    </row>
    <row r="12414" spans="2:4" x14ac:dyDescent="0.2">
      <c r="B12414" s="2"/>
      <c r="C12414" s="2"/>
      <c r="D12414" s="2"/>
    </row>
    <row r="12415" spans="2:4" x14ac:dyDescent="0.2">
      <c r="B12415" s="2"/>
      <c r="C12415" s="2"/>
      <c r="D12415" s="2"/>
    </row>
    <row r="12416" spans="2:4" x14ac:dyDescent="0.2">
      <c r="B12416" s="2"/>
      <c r="C12416" s="2"/>
      <c r="D12416" s="2"/>
    </row>
    <row r="12417" spans="2:4" x14ac:dyDescent="0.2">
      <c r="B12417" s="2"/>
      <c r="C12417" s="2"/>
      <c r="D12417" s="2"/>
    </row>
    <row r="12418" spans="2:4" x14ac:dyDescent="0.2">
      <c r="B12418" s="2"/>
      <c r="C12418" s="2"/>
      <c r="D12418" s="2"/>
    </row>
    <row r="12419" spans="2:4" x14ac:dyDescent="0.2">
      <c r="B12419" s="2"/>
      <c r="C12419" s="2"/>
      <c r="D12419" s="2"/>
    </row>
    <row r="12420" spans="2:4" x14ac:dyDescent="0.2">
      <c r="B12420" s="2"/>
      <c r="C12420" s="2"/>
      <c r="D12420" s="2"/>
    </row>
    <row r="12421" spans="2:4" x14ac:dyDescent="0.2">
      <c r="B12421" s="2"/>
      <c r="C12421" s="2"/>
      <c r="D12421" s="2"/>
    </row>
    <row r="12422" spans="2:4" x14ac:dyDescent="0.2">
      <c r="B12422" s="2"/>
      <c r="C12422" s="2"/>
      <c r="D12422" s="2"/>
    </row>
    <row r="12423" spans="2:4" x14ac:dyDescent="0.2">
      <c r="B12423" s="2"/>
      <c r="C12423" s="2"/>
      <c r="D12423" s="2"/>
    </row>
    <row r="12424" spans="2:4" x14ac:dyDescent="0.2">
      <c r="B12424" s="2"/>
      <c r="C12424" s="2"/>
      <c r="D12424" s="2"/>
    </row>
    <row r="12425" spans="2:4" x14ac:dyDescent="0.2">
      <c r="B12425" s="2"/>
      <c r="C12425" s="2"/>
      <c r="D12425" s="2"/>
    </row>
    <row r="12426" spans="2:4" x14ac:dyDescent="0.2">
      <c r="B12426" s="2"/>
      <c r="C12426" s="2"/>
      <c r="D12426" s="2"/>
    </row>
    <row r="12427" spans="2:4" x14ac:dyDescent="0.2">
      <c r="B12427" s="2"/>
      <c r="C12427" s="2"/>
      <c r="D12427" s="2"/>
    </row>
    <row r="12428" spans="2:4" x14ac:dyDescent="0.2">
      <c r="B12428" s="2"/>
      <c r="C12428" s="2"/>
      <c r="D12428" s="2"/>
    </row>
    <row r="12429" spans="2:4" x14ac:dyDescent="0.2">
      <c r="B12429" s="2"/>
      <c r="C12429" s="2"/>
      <c r="D12429" s="2"/>
    </row>
    <row r="12430" spans="2:4" x14ac:dyDescent="0.2">
      <c r="B12430" s="2"/>
      <c r="C12430" s="2"/>
      <c r="D12430" s="2"/>
    </row>
    <row r="12431" spans="2:4" x14ac:dyDescent="0.2">
      <c r="B12431" s="2"/>
      <c r="C12431" s="2"/>
      <c r="D12431" s="2"/>
    </row>
    <row r="12432" spans="2:4" x14ac:dyDescent="0.2">
      <c r="B12432" s="2"/>
      <c r="C12432" s="2"/>
      <c r="D12432" s="2"/>
    </row>
    <row r="12433" spans="2:4" x14ac:dyDescent="0.2">
      <c r="B12433" s="2"/>
      <c r="C12433" s="2"/>
      <c r="D12433" s="2"/>
    </row>
    <row r="12434" spans="2:4" x14ac:dyDescent="0.2">
      <c r="B12434" s="2"/>
      <c r="C12434" s="2"/>
      <c r="D12434" s="2"/>
    </row>
    <row r="12435" spans="2:4" x14ac:dyDescent="0.2">
      <c r="B12435" s="2"/>
      <c r="C12435" s="2"/>
      <c r="D12435" s="2"/>
    </row>
    <row r="12436" spans="2:4" x14ac:dyDescent="0.2">
      <c r="B12436" s="2"/>
      <c r="C12436" s="2"/>
      <c r="D12436" s="2"/>
    </row>
    <row r="12437" spans="2:4" x14ac:dyDescent="0.2">
      <c r="B12437" s="2"/>
      <c r="C12437" s="2"/>
      <c r="D12437" s="2"/>
    </row>
    <row r="12438" spans="2:4" x14ac:dyDescent="0.2">
      <c r="B12438" s="2"/>
      <c r="C12438" s="2"/>
      <c r="D12438" s="2"/>
    </row>
    <row r="12439" spans="2:4" x14ac:dyDescent="0.2">
      <c r="B12439" s="2"/>
      <c r="C12439" s="2"/>
      <c r="D12439" s="2"/>
    </row>
    <row r="12440" spans="2:4" x14ac:dyDescent="0.2">
      <c r="B12440" s="2"/>
      <c r="C12440" s="2"/>
      <c r="D12440" s="2"/>
    </row>
    <row r="12441" spans="2:4" x14ac:dyDescent="0.2">
      <c r="B12441" s="2"/>
      <c r="C12441" s="2"/>
      <c r="D12441" s="2"/>
    </row>
    <row r="12442" spans="2:4" x14ac:dyDescent="0.2">
      <c r="B12442" s="2"/>
      <c r="C12442" s="2"/>
      <c r="D12442" s="2"/>
    </row>
    <row r="12443" spans="2:4" x14ac:dyDescent="0.2">
      <c r="B12443" s="2"/>
      <c r="C12443" s="2"/>
      <c r="D12443" s="2"/>
    </row>
    <row r="12444" spans="2:4" x14ac:dyDescent="0.2">
      <c r="B12444" s="2"/>
      <c r="C12444" s="2"/>
      <c r="D12444" s="2"/>
    </row>
    <row r="12445" spans="2:4" x14ac:dyDescent="0.2">
      <c r="B12445" s="2"/>
      <c r="C12445" s="2"/>
      <c r="D12445" s="2"/>
    </row>
    <row r="12446" spans="2:4" x14ac:dyDescent="0.2">
      <c r="B12446" s="2"/>
      <c r="C12446" s="2"/>
      <c r="D12446" s="2"/>
    </row>
    <row r="12447" spans="2:4" x14ac:dyDescent="0.2">
      <c r="B12447" s="2"/>
      <c r="C12447" s="2"/>
      <c r="D12447" s="2"/>
    </row>
    <row r="12448" spans="2:4" x14ac:dyDescent="0.2">
      <c r="B12448" s="2"/>
      <c r="C12448" s="2"/>
      <c r="D12448" s="2"/>
    </row>
    <row r="12449" spans="2:4" x14ac:dyDescent="0.2">
      <c r="B12449" s="2"/>
      <c r="C12449" s="2"/>
      <c r="D12449" s="2"/>
    </row>
    <row r="12450" spans="2:4" x14ac:dyDescent="0.2">
      <c r="B12450" s="2"/>
      <c r="C12450" s="2"/>
      <c r="D12450" s="2"/>
    </row>
    <row r="12451" spans="2:4" x14ac:dyDescent="0.2">
      <c r="B12451" s="2"/>
      <c r="C12451" s="2"/>
      <c r="D12451" s="2"/>
    </row>
    <row r="12452" spans="2:4" x14ac:dyDescent="0.2">
      <c r="B12452" s="2"/>
      <c r="C12452" s="2"/>
      <c r="D12452" s="2"/>
    </row>
    <row r="12453" spans="2:4" x14ac:dyDescent="0.2">
      <c r="B12453" s="2"/>
      <c r="C12453" s="2"/>
      <c r="D12453" s="2"/>
    </row>
    <row r="12454" spans="2:4" x14ac:dyDescent="0.2">
      <c r="B12454" s="2"/>
      <c r="C12454" s="2"/>
      <c r="D12454" s="2"/>
    </row>
    <row r="12455" spans="2:4" x14ac:dyDescent="0.2">
      <c r="B12455" s="2"/>
      <c r="C12455" s="2"/>
      <c r="D12455" s="2"/>
    </row>
    <row r="12456" spans="2:4" x14ac:dyDescent="0.2">
      <c r="B12456" s="2"/>
      <c r="C12456" s="2"/>
      <c r="D12456" s="2"/>
    </row>
    <row r="12457" spans="2:4" x14ac:dyDescent="0.2">
      <c r="B12457" s="2"/>
      <c r="C12457" s="2"/>
      <c r="D12457" s="2"/>
    </row>
    <row r="12458" spans="2:4" x14ac:dyDescent="0.2">
      <c r="B12458" s="2"/>
      <c r="C12458" s="2"/>
      <c r="D12458" s="2"/>
    </row>
    <row r="12459" spans="2:4" x14ac:dyDescent="0.2">
      <c r="B12459" s="2"/>
      <c r="C12459" s="2"/>
      <c r="D12459" s="2"/>
    </row>
    <row r="12460" spans="2:4" x14ac:dyDescent="0.2">
      <c r="B12460" s="2"/>
      <c r="C12460" s="2"/>
      <c r="D12460" s="2"/>
    </row>
    <row r="12461" spans="2:4" x14ac:dyDescent="0.2">
      <c r="B12461" s="2"/>
      <c r="C12461" s="2"/>
      <c r="D12461" s="2"/>
    </row>
    <row r="12462" spans="2:4" x14ac:dyDescent="0.2">
      <c r="B12462" s="2"/>
      <c r="C12462" s="2"/>
      <c r="D12462" s="2"/>
    </row>
    <row r="12463" spans="2:4" x14ac:dyDescent="0.2">
      <c r="B12463" s="2"/>
      <c r="C12463" s="2"/>
      <c r="D12463" s="2"/>
    </row>
    <row r="12464" spans="2:4" x14ac:dyDescent="0.2">
      <c r="B12464" s="2"/>
      <c r="C12464" s="2"/>
      <c r="D12464" s="2"/>
    </row>
    <row r="12465" spans="2:4" x14ac:dyDescent="0.2">
      <c r="B12465" s="2"/>
      <c r="C12465" s="2"/>
      <c r="D12465" s="2"/>
    </row>
    <row r="12466" spans="2:4" x14ac:dyDescent="0.2">
      <c r="B12466" s="2"/>
      <c r="C12466" s="2"/>
      <c r="D12466" s="2"/>
    </row>
    <row r="12467" spans="2:4" x14ac:dyDescent="0.2">
      <c r="B12467" s="2"/>
      <c r="C12467" s="2"/>
      <c r="D12467" s="2"/>
    </row>
    <row r="12468" spans="2:4" x14ac:dyDescent="0.2">
      <c r="B12468" s="2"/>
      <c r="C12468" s="2"/>
      <c r="D12468" s="2"/>
    </row>
    <row r="12469" spans="2:4" x14ac:dyDescent="0.2">
      <c r="B12469" s="2"/>
      <c r="C12469" s="2"/>
      <c r="D12469" s="2"/>
    </row>
    <row r="12470" spans="2:4" x14ac:dyDescent="0.2">
      <c r="B12470" s="2"/>
      <c r="C12470" s="2"/>
      <c r="D12470" s="2"/>
    </row>
    <row r="12471" spans="2:4" x14ac:dyDescent="0.2">
      <c r="B12471" s="2"/>
      <c r="C12471" s="2"/>
      <c r="D12471" s="2"/>
    </row>
    <row r="12472" spans="2:4" x14ac:dyDescent="0.2">
      <c r="B12472" s="2"/>
      <c r="C12472" s="2"/>
      <c r="D12472" s="2"/>
    </row>
    <row r="12473" spans="2:4" x14ac:dyDescent="0.2">
      <c r="B12473" s="2"/>
      <c r="C12473" s="2"/>
      <c r="D12473" s="2"/>
    </row>
    <row r="12474" spans="2:4" x14ac:dyDescent="0.2">
      <c r="B12474" s="2"/>
      <c r="C12474" s="2"/>
      <c r="D12474" s="2"/>
    </row>
    <row r="12475" spans="2:4" x14ac:dyDescent="0.2">
      <c r="B12475" s="2"/>
      <c r="C12475" s="2"/>
      <c r="D12475" s="2"/>
    </row>
    <row r="12476" spans="2:4" x14ac:dyDescent="0.2">
      <c r="B12476" s="2"/>
      <c r="C12476" s="2"/>
      <c r="D12476" s="2"/>
    </row>
    <row r="12477" spans="2:4" x14ac:dyDescent="0.2">
      <c r="B12477" s="2"/>
      <c r="C12477" s="2"/>
      <c r="D12477" s="2"/>
    </row>
    <row r="12478" spans="2:4" x14ac:dyDescent="0.2">
      <c r="B12478" s="2"/>
      <c r="C12478" s="2"/>
      <c r="D12478" s="2"/>
    </row>
    <row r="12479" spans="2:4" x14ac:dyDescent="0.2">
      <c r="B12479" s="2"/>
      <c r="C12479" s="2"/>
      <c r="D12479" s="2"/>
    </row>
    <row r="12480" spans="2:4" x14ac:dyDescent="0.2">
      <c r="B12480" s="2"/>
      <c r="C12480" s="2"/>
      <c r="D12480" s="2"/>
    </row>
    <row r="12481" spans="2:4" x14ac:dyDescent="0.2">
      <c r="B12481" s="2"/>
      <c r="C12481" s="2"/>
      <c r="D12481" s="2"/>
    </row>
    <row r="12482" spans="2:4" x14ac:dyDescent="0.2">
      <c r="B12482" s="2"/>
      <c r="C12482" s="2"/>
      <c r="D12482" s="2"/>
    </row>
    <row r="12483" spans="2:4" x14ac:dyDescent="0.2">
      <c r="B12483" s="2"/>
      <c r="C12483" s="2"/>
      <c r="D12483" s="2"/>
    </row>
    <row r="12484" spans="2:4" x14ac:dyDescent="0.2">
      <c r="B12484" s="2"/>
      <c r="C12484" s="2"/>
      <c r="D12484" s="2"/>
    </row>
    <row r="12485" spans="2:4" x14ac:dyDescent="0.2">
      <c r="B12485" s="2"/>
      <c r="C12485" s="2"/>
      <c r="D12485" s="2"/>
    </row>
    <row r="12486" spans="2:4" x14ac:dyDescent="0.2">
      <c r="B12486" s="2"/>
      <c r="C12486" s="2"/>
      <c r="D12486" s="2"/>
    </row>
    <row r="12487" spans="2:4" x14ac:dyDescent="0.2">
      <c r="B12487" s="2"/>
      <c r="C12487" s="2"/>
      <c r="D12487" s="2"/>
    </row>
    <row r="12488" spans="2:4" x14ac:dyDescent="0.2">
      <c r="B12488" s="2"/>
      <c r="C12488" s="2"/>
      <c r="D12488" s="2"/>
    </row>
    <row r="12489" spans="2:4" x14ac:dyDescent="0.2">
      <c r="B12489" s="2"/>
      <c r="C12489" s="2"/>
      <c r="D12489" s="2"/>
    </row>
    <row r="12490" spans="2:4" x14ac:dyDescent="0.2">
      <c r="B12490" s="2"/>
      <c r="C12490" s="2"/>
      <c r="D12490" s="2"/>
    </row>
    <row r="12491" spans="2:4" x14ac:dyDescent="0.2">
      <c r="B12491" s="2"/>
      <c r="C12491" s="2"/>
      <c r="D12491" s="2"/>
    </row>
    <row r="12492" spans="2:4" x14ac:dyDescent="0.2">
      <c r="B12492" s="2"/>
      <c r="C12492" s="2"/>
      <c r="D12492" s="2"/>
    </row>
    <row r="12493" spans="2:4" x14ac:dyDescent="0.2">
      <c r="B12493" s="2"/>
      <c r="C12493" s="2"/>
      <c r="D12493" s="2"/>
    </row>
    <row r="12494" spans="2:4" x14ac:dyDescent="0.2">
      <c r="B12494" s="2"/>
      <c r="C12494" s="2"/>
      <c r="D12494" s="2"/>
    </row>
    <row r="12495" spans="2:4" x14ac:dyDescent="0.2">
      <c r="B12495" s="2"/>
      <c r="C12495" s="2"/>
      <c r="D12495" s="2"/>
    </row>
    <row r="12496" spans="2:4" x14ac:dyDescent="0.2">
      <c r="B12496" s="2"/>
      <c r="C12496" s="2"/>
      <c r="D12496" s="2"/>
    </row>
    <row r="12497" spans="2:4" x14ac:dyDescent="0.2">
      <c r="B12497" s="2"/>
      <c r="C12497" s="2"/>
      <c r="D12497" s="2"/>
    </row>
    <row r="12498" spans="2:4" x14ac:dyDescent="0.2">
      <c r="B12498" s="2"/>
      <c r="C12498" s="2"/>
      <c r="D12498" s="2"/>
    </row>
    <row r="12499" spans="2:4" x14ac:dyDescent="0.2">
      <c r="B12499" s="2"/>
      <c r="C12499" s="2"/>
      <c r="D12499" s="2"/>
    </row>
    <row r="12500" spans="2:4" x14ac:dyDescent="0.2">
      <c r="B12500" s="2"/>
      <c r="C12500" s="2"/>
      <c r="D12500" s="2"/>
    </row>
    <row r="12501" spans="2:4" x14ac:dyDescent="0.2">
      <c r="B12501" s="2"/>
      <c r="C12501" s="2"/>
      <c r="D12501" s="2"/>
    </row>
    <row r="12502" spans="2:4" x14ac:dyDescent="0.2">
      <c r="B12502" s="2"/>
      <c r="C12502" s="2"/>
      <c r="D12502" s="2"/>
    </row>
    <row r="12503" spans="2:4" x14ac:dyDescent="0.2">
      <c r="B12503" s="2"/>
      <c r="C12503" s="2"/>
      <c r="D12503" s="2"/>
    </row>
    <row r="12504" spans="2:4" x14ac:dyDescent="0.2">
      <c r="B12504" s="2"/>
      <c r="C12504" s="2"/>
      <c r="D12504" s="2"/>
    </row>
    <row r="12505" spans="2:4" x14ac:dyDescent="0.2">
      <c r="B12505" s="2"/>
      <c r="C12505" s="2"/>
      <c r="D12505" s="2"/>
    </row>
    <row r="12506" spans="2:4" x14ac:dyDescent="0.2">
      <c r="B12506" s="2"/>
      <c r="C12506" s="2"/>
      <c r="D12506" s="2"/>
    </row>
    <row r="12507" spans="2:4" x14ac:dyDescent="0.2">
      <c r="B12507" s="2"/>
      <c r="C12507" s="2"/>
      <c r="D12507" s="2"/>
    </row>
    <row r="12508" spans="2:4" x14ac:dyDescent="0.2">
      <c r="B12508" s="2"/>
      <c r="C12508" s="2"/>
      <c r="D12508" s="2"/>
    </row>
    <row r="12509" spans="2:4" x14ac:dyDescent="0.2">
      <c r="B12509" s="2"/>
      <c r="C12509" s="2"/>
      <c r="D12509" s="2"/>
    </row>
    <row r="12510" spans="2:4" x14ac:dyDescent="0.2">
      <c r="B12510" s="2"/>
      <c r="C12510" s="2"/>
      <c r="D12510" s="2"/>
    </row>
    <row r="12511" spans="2:4" x14ac:dyDescent="0.2">
      <c r="B12511" s="2"/>
      <c r="C12511" s="2"/>
      <c r="D12511" s="2"/>
    </row>
    <row r="12512" spans="2:4" x14ac:dyDescent="0.2">
      <c r="B12512" s="2"/>
      <c r="C12512" s="2"/>
      <c r="D12512" s="2"/>
    </row>
    <row r="12513" spans="2:4" x14ac:dyDescent="0.2">
      <c r="B12513" s="2"/>
      <c r="C12513" s="2"/>
      <c r="D12513" s="2"/>
    </row>
    <row r="12514" spans="2:4" x14ac:dyDescent="0.2">
      <c r="B12514" s="2"/>
      <c r="C12514" s="2"/>
      <c r="D12514" s="2"/>
    </row>
    <row r="12515" spans="2:4" x14ac:dyDescent="0.2">
      <c r="B12515" s="2"/>
      <c r="C12515" s="2"/>
      <c r="D12515" s="2"/>
    </row>
    <row r="12516" spans="2:4" x14ac:dyDescent="0.2">
      <c r="B12516" s="2"/>
      <c r="C12516" s="2"/>
      <c r="D12516" s="2"/>
    </row>
    <row r="12517" spans="2:4" x14ac:dyDescent="0.2">
      <c r="B12517" s="2"/>
      <c r="C12517" s="2"/>
      <c r="D12517" s="2"/>
    </row>
    <row r="12518" spans="2:4" x14ac:dyDescent="0.2">
      <c r="B12518" s="2"/>
      <c r="C12518" s="2"/>
      <c r="D12518" s="2"/>
    </row>
    <row r="12519" spans="2:4" x14ac:dyDescent="0.2">
      <c r="B12519" s="2"/>
      <c r="C12519" s="2"/>
      <c r="D12519" s="2"/>
    </row>
    <row r="12520" spans="2:4" x14ac:dyDescent="0.2">
      <c r="B12520" s="2"/>
      <c r="C12520" s="2"/>
      <c r="D12520" s="2"/>
    </row>
    <row r="12521" spans="2:4" x14ac:dyDescent="0.2">
      <c r="B12521" s="2"/>
      <c r="C12521" s="2"/>
      <c r="D12521" s="2"/>
    </row>
    <row r="12522" spans="2:4" x14ac:dyDescent="0.2">
      <c r="B12522" s="2"/>
      <c r="C12522" s="2"/>
      <c r="D12522" s="2"/>
    </row>
    <row r="12523" spans="2:4" x14ac:dyDescent="0.2">
      <c r="B12523" s="2"/>
      <c r="C12523" s="2"/>
      <c r="D12523" s="2"/>
    </row>
    <row r="12524" spans="2:4" x14ac:dyDescent="0.2">
      <c r="B12524" s="2"/>
      <c r="C12524" s="2"/>
      <c r="D12524" s="2"/>
    </row>
    <row r="12525" spans="2:4" x14ac:dyDescent="0.2">
      <c r="B12525" s="2"/>
      <c r="C12525" s="2"/>
      <c r="D12525" s="2"/>
    </row>
    <row r="12526" spans="2:4" x14ac:dyDescent="0.2">
      <c r="B12526" s="2"/>
      <c r="C12526" s="2"/>
      <c r="D12526" s="2"/>
    </row>
    <row r="12527" spans="2:4" x14ac:dyDescent="0.2">
      <c r="B12527" s="2"/>
      <c r="C12527" s="2"/>
      <c r="D12527" s="2"/>
    </row>
    <row r="12528" spans="2:4" x14ac:dyDescent="0.2">
      <c r="B12528" s="2"/>
      <c r="C12528" s="2"/>
      <c r="D12528" s="2"/>
    </row>
    <row r="12529" spans="2:4" x14ac:dyDescent="0.2">
      <c r="B12529" s="2"/>
      <c r="C12529" s="2"/>
      <c r="D12529" s="2"/>
    </row>
    <row r="12530" spans="2:4" x14ac:dyDescent="0.2">
      <c r="B12530" s="2"/>
      <c r="C12530" s="2"/>
      <c r="D12530" s="2"/>
    </row>
    <row r="12531" spans="2:4" x14ac:dyDescent="0.2">
      <c r="B12531" s="2"/>
      <c r="C12531" s="2"/>
      <c r="D12531" s="2"/>
    </row>
    <row r="12532" spans="2:4" x14ac:dyDescent="0.2">
      <c r="B12532" s="2"/>
      <c r="C12532" s="2"/>
      <c r="D12532" s="2"/>
    </row>
    <row r="12533" spans="2:4" x14ac:dyDescent="0.2">
      <c r="B12533" s="2"/>
      <c r="C12533" s="2"/>
      <c r="D12533" s="2"/>
    </row>
    <row r="12534" spans="2:4" x14ac:dyDescent="0.2">
      <c r="B12534" s="2"/>
      <c r="C12534" s="2"/>
      <c r="D12534" s="2"/>
    </row>
    <row r="12535" spans="2:4" x14ac:dyDescent="0.2">
      <c r="B12535" s="2"/>
      <c r="C12535" s="2"/>
      <c r="D12535" s="2"/>
    </row>
    <row r="12536" spans="2:4" x14ac:dyDescent="0.2">
      <c r="B12536" s="2"/>
      <c r="C12536" s="2"/>
      <c r="D12536" s="2"/>
    </row>
    <row r="12537" spans="2:4" x14ac:dyDescent="0.2">
      <c r="B12537" s="2"/>
      <c r="C12537" s="2"/>
      <c r="D12537" s="2"/>
    </row>
    <row r="12538" spans="2:4" x14ac:dyDescent="0.2">
      <c r="B12538" s="2"/>
      <c r="C12538" s="2"/>
      <c r="D12538" s="2"/>
    </row>
    <row r="12539" spans="2:4" x14ac:dyDescent="0.2">
      <c r="B12539" s="2"/>
      <c r="C12539" s="2"/>
      <c r="D12539" s="2"/>
    </row>
    <row r="12540" spans="2:4" x14ac:dyDescent="0.2">
      <c r="B12540" s="2"/>
      <c r="C12540" s="2"/>
      <c r="D12540" s="2"/>
    </row>
    <row r="12541" spans="2:4" x14ac:dyDescent="0.2">
      <c r="B12541" s="2"/>
      <c r="C12541" s="2"/>
      <c r="D12541" s="2"/>
    </row>
    <row r="12542" spans="2:4" x14ac:dyDescent="0.2">
      <c r="B12542" s="2"/>
      <c r="C12542" s="2"/>
      <c r="D12542" s="2"/>
    </row>
    <row r="12543" spans="2:4" x14ac:dyDescent="0.2">
      <c r="B12543" s="2"/>
      <c r="C12543" s="2"/>
      <c r="D12543" s="2"/>
    </row>
    <row r="12544" spans="2:4" x14ac:dyDescent="0.2">
      <c r="B12544" s="2"/>
      <c r="C12544" s="2"/>
      <c r="D12544" s="2"/>
    </row>
    <row r="12545" spans="2:4" x14ac:dyDescent="0.2">
      <c r="B12545" s="2"/>
      <c r="C12545" s="2"/>
      <c r="D12545" s="2"/>
    </row>
    <row r="12546" spans="2:4" x14ac:dyDescent="0.2">
      <c r="B12546" s="2"/>
      <c r="C12546" s="2"/>
      <c r="D12546" s="2"/>
    </row>
    <row r="12547" spans="2:4" x14ac:dyDescent="0.2">
      <c r="B12547" s="2"/>
      <c r="C12547" s="2"/>
      <c r="D12547" s="2"/>
    </row>
    <row r="12548" spans="2:4" x14ac:dyDescent="0.2">
      <c r="B12548" s="2"/>
      <c r="C12548" s="2"/>
      <c r="D12548" s="2"/>
    </row>
    <row r="12549" spans="2:4" x14ac:dyDescent="0.2">
      <c r="B12549" s="2"/>
      <c r="C12549" s="2"/>
      <c r="D12549" s="2"/>
    </row>
    <row r="12550" spans="2:4" x14ac:dyDescent="0.2">
      <c r="B12550" s="2"/>
      <c r="C12550" s="2"/>
      <c r="D12550" s="2"/>
    </row>
    <row r="12551" spans="2:4" x14ac:dyDescent="0.2">
      <c r="B12551" s="2"/>
      <c r="C12551" s="2"/>
      <c r="D12551" s="2"/>
    </row>
    <row r="12552" spans="2:4" x14ac:dyDescent="0.2">
      <c r="B12552" s="2"/>
      <c r="C12552" s="2"/>
      <c r="D12552" s="2"/>
    </row>
    <row r="12553" spans="2:4" x14ac:dyDescent="0.2">
      <c r="B12553" s="2"/>
      <c r="C12553" s="2"/>
      <c r="D12553" s="2"/>
    </row>
    <row r="12554" spans="2:4" x14ac:dyDescent="0.2">
      <c r="B12554" s="2"/>
      <c r="C12554" s="2"/>
      <c r="D12554" s="2"/>
    </row>
    <row r="12555" spans="2:4" x14ac:dyDescent="0.2">
      <c r="B12555" s="2"/>
      <c r="C12555" s="2"/>
      <c r="D12555" s="2"/>
    </row>
    <row r="12556" spans="2:4" x14ac:dyDescent="0.2">
      <c r="B12556" s="2"/>
      <c r="C12556" s="2"/>
      <c r="D12556" s="2"/>
    </row>
    <row r="12557" spans="2:4" x14ac:dyDescent="0.2">
      <c r="B12557" s="2"/>
      <c r="C12557" s="2"/>
      <c r="D12557" s="2"/>
    </row>
    <row r="12558" spans="2:4" x14ac:dyDescent="0.2">
      <c r="B12558" s="2"/>
      <c r="C12558" s="2"/>
      <c r="D12558" s="2"/>
    </row>
    <row r="12559" spans="2:4" x14ac:dyDescent="0.2">
      <c r="B12559" s="2"/>
      <c r="C12559" s="2"/>
      <c r="D12559" s="2"/>
    </row>
    <row r="12560" spans="2:4" x14ac:dyDescent="0.2">
      <c r="B12560" s="2"/>
      <c r="C12560" s="2"/>
      <c r="D12560" s="2"/>
    </row>
    <row r="12561" spans="2:4" x14ac:dyDescent="0.2">
      <c r="B12561" s="2"/>
      <c r="C12561" s="2"/>
      <c r="D12561" s="2"/>
    </row>
    <row r="12562" spans="2:4" x14ac:dyDescent="0.2">
      <c r="B12562" s="2"/>
      <c r="C12562" s="2"/>
      <c r="D12562" s="2"/>
    </row>
    <row r="12563" spans="2:4" x14ac:dyDescent="0.2">
      <c r="B12563" s="2"/>
      <c r="C12563" s="2"/>
      <c r="D12563" s="2"/>
    </row>
    <row r="12564" spans="2:4" x14ac:dyDescent="0.2">
      <c r="B12564" s="2"/>
      <c r="C12564" s="2"/>
      <c r="D12564" s="2"/>
    </row>
    <row r="12565" spans="2:4" x14ac:dyDescent="0.2">
      <c r="B12565" s="2"/>
      <c r="C12565" s="2"/>
      <c r="D12565" s="2"/>
    </row>
    <row r="12566" spans="2:4" x14ac:dyDescent="0.2">
      <c r="B12566" s="2"/>
      <c r="C12566" s="2"/>
      <c r="D12566" s="2"/>
    </row>
    <row r="12567" spans="2:4" x14ac:dyDescent="0.2">
      <c r="B12567" s="2"/>
      <c r="C12567" s="2"/>
      <c r="D12567" s="2"/>
    </row>
    <row r="12568" spans="2:4" x14ac:dyDescent="0.2">
      <c r="B12568" s="2"/>
      <c r="C12568" s="2"/>
      <c r="D12568" s="2"/>
    </row>
    <row r="12569" spans="2:4" x14ac:dyDescent="0.2">
      <c r="B12569" s="2"/>
      <c r="C12569" s="2"/>
      <c r="D12569" s="2"/>
    </row>
    <row r="12570" spans="2:4" x14ac:dyDescent="0.2">
      <c r="B12570" s="2"/>
      <c r="C12570" s="2"/>
      <c r="D12570" s="2"/>
    </row>
    <row r="12571" spans="2:4" x14ac:dyDescent="0.2">
      <c r="B12571" s="2"/>
      <c r="C12571" s="2"/>
      <c r="D12571" s="2"/>
    </row>
    <row r="12572" spans="2:4" x14ac:dyDescent="0.2">
      <c r="B12572" s="2"/>
      <c r="C12572" s="2"/>
      <c r="D12572" s="2"/>
    </row>
    <row r="12573" spans="2:4" x14ac:dyDescent="0.2">
      <c r="B12573" s="2"/>
      <c r="C12573" s="2"/>
      <c r="D12573" s="2"/>
    </row>
    <row r="12574" spans="2:4" x14ac:dyDescent="0.2">
      <c r="B12574" s="2"/>
      <c r="C12574" s="2"/>
      <c r="D12574" s="2"/>
    </row>
    <row r="12575" spans="2:4" x14ac:dyDescent="0.2">
      <c r="B12575" s="2"/>
      <c r="C12575" s="2"/>
      <c r="D12575" s="2"/>
    </row>
    <row r="12576" spans="2:4" x14ac:dyDescent="0.2">
      <c r="B12576" s="2"/>
      <c r="C12576" s="2"/>
      <c r="D12576" s="2"/>
    </row>
    <row r="12577" spans="2:4" x14ac:dyDescent="0.2">
      <c r="B12577" s="2"/>
      <c r="C12577" s="2"/>
      <c r="D12577" s="2"/>
    </row>
    <row r="12578" spans="2:4" x14ac:dyDescent="0.2">
      <c r="B12578" s="2"/>
      <c r="C12578" s="2"/>
      <c r="D12578" s="2"/>
    </row>
    <row r="12579" spans="2:4" x14ac:dyDescent="0.2">
      <c r="B12579" s="2"/>
      <c r="C12579" s="2"/>
      <c r="D12579" s="2"/>
    </row>
    <row r="12580" spans="2:4" x14ac:dyDescent="0.2">
      <c r="B12580" s="2"/>
      <c r="C12580" s="2"/>
      <c r="D12580" s="2"/>
    </row>
    <row r="12581" spans="2:4" x14ac:dyDescent="0.2">
      <c r="B12581" s="2"/>
      <c r="C12581" s="2"/>
      <c r="D12581" s="2"/>
    </row>
    <row r="12582" spans="2:4" x14ac:dyDescent="0.2">
      <c r="B12582" s="2"/>
      <c r="C12582" s="2"/>
      <c r="D12582" s="2"/>
    </row>
    <row r="12583" spans="2:4" x14ac:dyDescent="0.2">
      <c r="B12583" s="2"/>
      <c r="C12583" s="2"/>
      <c r="D12583" s="2"/>
    </row>
    <row r="12584" spans="2:4" x14ac:dyDescent="0.2">
      <c r="B12584" s="2"/>
      <c r="C12584" s="2"/>
      <c r="D12584" s="2"/>
    </row>
    <row r="12585" spans="2:4" x14ac:dyDescent="0.2">
      <c r="B12585" s="2"/>
      <c r="C12585" s="2"/>
      <c r="D12585" s="2"/>
    </row>
    <row r="12586" spans="2:4" x14ac:dyDescent="0.2">
      <c r="B12586" s="2"/>
      <c r="C12586" s="2"/>
      <c r="D12586" s="2"/>
    </row>
    <row r="12587" spans="2:4" x14ac:dyDescent="0.2">
      <c r="B12587" s="2"/>
      <c r="C12587" s="2"/>
      <c r="D12587" s="2"/>
    </row>
    <row r="12588" spans="2:4" x14ac:dyDescent="0.2">
      <c r="B12588" s="2"/>
      <c r="C12588" s="2"/>
      <c r="D12588" s="2"/>
    </row>
    <row r="12589" spans="2:4" x14ac:dyDescent="0.2">
      <c r="B12589" s="2"/>
      <c r="C12589" s="2"/>
      <c r="D12589" s="2"/>
    </row>
    <row r="12590" spans="2:4" x14ac:dyDescent="0.2">
      <c r="B12590" s="2"/>
      <c r="C12590" s="2"/>
      <c r="D12590" s="2"/>
    </row>
    <row r="12591" spans="2:4" x14ac:dyDescent="0.2">
      <c r="B12591" s="2"/>
      <c r="C12591" s="2"/>
      <c r="D12591" s="2"/>
    </row>
    <row r="12592" spans="2:4" x14ac:dyDescent="0.2">
      <c r="B12592" s="2"/>
      <c r="C12592" s="2"/>
      <c r="D12592" s="2"/>
    </row>
    <row r="12593" spans="2:4" x14ac:dyDescent="0.2">
      <c r="B12593" s="2"/>
      <c r="C12593" s="2"/>
      <c r="D12593" s="2"/>
    </row>
    <row r="12594" spans="2:4" x14ac:dyDescent="0.2">
      <c r="B12594" s="2"/>
      <c r="C12594" s="2"/>
      <c r="D12594" s="2"/>
    </row>
    <row r="12595" spans="2:4" x14ac:dyDescent="0.2">
      <c r="B12595" s="2"/>
      <c r="C12595" s="2"/>
      <c r="D12595" s="2"/>
    </row>
    <row r="12596" spans="2:4" x14ac:dyDescent="0.2">
      <c r="B12596" s="2"/>
      <c r="C12596" s="2"/>
      <c r="D12596" s="2"/>
    </row>
    <row r="12597" spans="2:4" x14ac:dyDescent="0.2">
      <c r="B12597" s="2"/>
      <c r="C12597" s="2"/>
      <c r="D12597" s="2"/>
    </row>
    <row r="12598" spans="2:4" x14ac:dyDescent="0.2">
      <c r="B12598" s="2"/>
      <c r="C12598" s="2"/>
      <c r="D12598" s="2"/>
    </row>
    <row r="12599" spans="2:4" x14ac:dyDescent="0.2">
      <c r="B12599" s="2"/>
      <c r="C12599" s="2"/>
      <c r="D12599" s="2"/>
    </row>
    <row r="12600" spans="2:4" x14ac:dyDescent="0.2">
      <c r="B12600" s="2"/>
      <c r="C12600" s="2"/>
      <c r="D12600" s="2"/>
    </row>
    <row r="12601" spans="2:4" x14ac:dyDescent="0.2">
      <c r="B12601" s="2"/>
      <c r="C12601" s="2"/>
      <c r="D12601" s="2"/>
    </row>
    <row r="12602" spans="2:4" x14ac:dyDescent="0.2">
      <c r="B12602" s="2"/>
      <c r="C12602" s="2"/>
      <c r="D12602" s="2"/>
    </row>
    <row r="12603" spans="2:4" x14ac:dyDescent="0.2">
      <c r="B12603" s="2"/>
      <c r="C12603" s="2"/>
      <c r="D12603" s="2"/>
    </row>
    <row r="12604" spans="2:4" x14ac:dyDescent="0.2">
      <c r="B12604" s="2"/>
      <c r="C12604" s="2"/>
      <c r="D12604" s="2"/>
    </row>
    <row r="12605" spans="2:4" x14ac:dyDescent="0.2">
      <c r="B12605" s="2"/>
      <c r="C12605" s="2"/>
      <c r="D12605" s="2"/>
    </row>
    <row r="12606" spans="2:4" x14ac:dyDescent="0.2">
      <c r="B12606" s="2"/>
      <c r="C12606" s="2"/>
      <c r="D12606" s="2"/>
    </row>
    <row r="12607" spans="2:4" x14ac:dyDescent="0.2">
      <c r="B12607" s="2"/>
      <c r="C12607" s="2"/>
      <c r="D12607" s="2"/>
    </row>
    <row r="12608" spans="2:4" x14ac:dyDescent="0.2">
      <c r="B12608" s="2"/>
      <c r="C12608" s="2"/>
      <c r="D12608" s="2"/>
    </row>
    <row r="12609" spans="2:4" x14ac:dyDescent="0.2">
      <c r="B12609" s="2"/>
      <c r="C12609" s="2"/>
      <c r="D12609" s="2"/>
    </row>
    <row r="12610" spans="2:4" x14ac:dyDescent="0.2">
      <c r="B12610" s="2"/>
      <c r="C12610" s="2"/>
      <c r="D12610" s="2"/>
    </row>
    <row r="12611" spans="2:4" x14ac:dyDescent="0.2">
      <c r="B12611" s="2"/>
      <c r="C12611" s="2"/>
      <c r="D12611" s="2"/>
    </row>
    <row r="12612" spans="2:4" x14ac:dyDescent="0.2">
      <c r="B12612" s="2"/>
      <c r="C12612" s="2"/>
      <c r="D12612" s="2"/>
    </row>
    <row r="12613" spans="2:4" x14ac:dyDescent="0.2">
      <c r="B12613" s="2"/>
      <c r="C12613" s="2"/>
      <c r="D12613" s="2"/>
    </row>
    <row r="12614" spans="2:4" x14ac:dyDescent="0.2">
      <c r="B12614" s="2"/>
      <c r="C12614" s="2"/>
      <c r="D12614" s="2"/>
    </row>
    <row r="12615" spans="2:4" x14ac:dyDescent="0.2">
      <c r="B12615" s="2"/>
      <c r="C12615" s="2"/>
      <c r="D12615" s="2"/>
    </row>
    <row r="12616" spans="2:4" x14ac:dyDescent="0.2">
      <c r="B12616" s="2"/>
      <c r="C12616" s="2"/>
      <c r="D12616" s="2"/>
    </row>
    <row r="12617" spans="2:4" x14ac:dyDescent="0.2">
      <c r="B12617" s="2"/>
      <c r="C12617" s="2"/>
      <c r="D12617" s="2"/>
    </row>
    <row r="12618" spans="2:4" x14ac:dyDescent="0.2">
      <c r="B12618" s="2"/>
      <c r="C12618" s="2"/>
      <c r="D12618" s="2"/>
    </row>
    <row r="12619" spans="2:4" x14ac:dyDescent="0.2">
      <c r="B12619" s="2"/>
      <c r="C12619" s="2"/>
      <c r="D12619" s="2"/>
    </row>
    <row r="12620" spans="2:4" x14ac:dyDescent="0.2">
      <c r="B12620" s="2"/>
      <c r="C12620" s="2"/>
      <c r="D12620" s="2"/>
    </row>
    <row r="12621" spans="2:4" x14ac:dyDescent="0.2">
      <c r="B12621" s="2"/>
      <c r="C12621" s="2"/>
      <c r="D12621" s="2"/>
    </row>
    <row r="12622" spans="2:4" x14ac:dyDescent="0.2">
      <c r="B12622" s="2"/>
      <c r="C12622" s="2"/>
      <c r="D12622" s="2"/>
    </row>
    <row r="12623" spans="2:4" x14ac:dyDescent="0.2">
      <c r="B12623" s="2"/>
      <c r="C12623" s="2"/>
      <c r="D12623" s="2"/>
    </row>
    <row r="12624" spans="2:4" x14ac:dyDescent="0.2">
      <c r="B12624" s="2"/>
      <c r="C12624" s="2"/>
      <c r="D12624" s="2"/>
    </row>
    <row r="12625" spans="2:4" x14ac:dyDescent="0.2">
      <c r="B12625" s="2"/>
      <c r="C12625" s="2"/>
      <c r="D12625" s="2"/>
    </row>
    <row r="12626" spans="2:4" x14ac:dyDescent="0.2">
      <c r="B12626" s="2"/>
      <c r="C12626" s="2"/>
      <c r="D12626" s="2"/>
    </row>
    <row r="12627" spans="2:4" x14ac:dyDescent="0.2">
      <c r="B12627" s="2"/>
      <c r="C12627" s="2"/>
      <c r="D12627" s="2"/>
    </row>
    <row r="12628" spans="2:4" x14ac:dyDescent="0.2">
      <c r="B12628" s="2"/>
      <c r="C12628" s="2"/>
      <c r="D12628" s="2"/>
    </row>
    <row r="12629" spans="2:4" x14ac:dyDescent="0.2">
      <c r="B12629" s="2"/>
      <c r="C12629" s="2"/>
      <c r="D12629" s="2"/>
    </row>
    <row r="12630" spans="2:4" x14ac:dyDescent="0.2">
      <c r="B12630" s="2"/>
      <c r="C12630" s="2"/>
      <c r="D12630" s="2"/>
    </row>
    <row r="12631" spans="2:4" x14ac:dyDescent="0.2">
      <c r="B12631" s="2"/>
      <c r="C12631" s="2"/>
      <c r="D12631" s="2"/>
    </row>
    <row r="12632" spans="2:4" x14ac:dyDescent="0.2">
      <c r="B12632" s="2"/>
      <c r="C12632" s="2"/>
      <c r="D12632" s="2"/>
    </row>
    <row r="12633" spans="2:4" x14ac:dyDescent="0.2">
      <c r="B12633" s="2"/>
      <c r="C12633" s="2"/>
      <c r="D12633" s="2"/>
    </row>
    <row r="12634" spans="2:4" x14ac:dyDescent="0.2">
      <c r="B12634" s="2"/>
      <c r="C12634" s="2"/>
      <c r="D12634" s="2"/>
    </row>
    <row r="12635" spans="2:4" x14ac:dyDescent="0.2">
      <c r="B12635" s="2"/>
      <c r="C12635" s="2"/>
      <c r="D12635" s="2"/>
    </row>
    <row r="12636" spans="2:4" x14ac:dyDescent="0.2">
      <c r="B12636" s="2"/>
      <c r="C12636" s="2"/>
      <c r="D12636" s="2"/>
    </row>
    <row r="12637" spans="2:4" x14ac:dyDescent="0.2">
      <c r="B12637" s="2"/>
      <c r="C12637" s="2"/>
      <c r="D12637" s="2"/>
    </row>
    <row r="12638" spans="2:4" x14ac:dyDescent="0.2">
      <c r="B12638" s="2"/>
      <c r="C12638" s="2"/>
      <c r="D12638" s="2"/>
    </row>
    <row r="12639" spans="2:4" x14ac:dyDescent="0.2">
      <c r="B12639" s="2"/>
      <c r="C12639" s="2"/>
      <c r="D12639" s="2"/>
    </row>
    <row r="12640" spans="2:4" x14ac:dyDescent="0.2">
      <c r="B12640" s="2"/>
      <c r="C12640" s="2"/>
      <c r="D12640" s="2"/>
    </row>
    <row r="12641" spans="2:4" x14ac:dyDescent="0.2">
      <c r="B12641" s="2"/>
      <c r="C12641" s="2"/>
      <c r="D12641" s="2"/>
    </row>
    <row r="12642" spans="2:4" x14ac:dyDescent="0.2">
      <c r="B12642" s="2"/>
      <c r="C12642" s="2"/>
      <c r="D12642" s="2"/>
    </row>
    <row r="12643" spans="2:4" x14ac:dyDescent="0.2">
      <c r="B12643" s="2"/>
      <c r="C12643" s="2"/>
      <c r="D12643" s="2"/>
    </row>
    <row r="12644" spans="2:4" x14ac:dyDescent="0.2">
      <c r="B12644" s="2"/>
      <c r="C12644" s="2"/>
      <c r="D12644" s="2"/>
    </row>
    <row r="12645" spans="2:4" x14ac:dyDescent="0.2">
      <c r="B12645" s="2"/>
      <c r="C12645" s="2"/>
      <c r="D12645" s="2"/>
    </row>
    <row r="12646" spans="2:4" x14ac:dyDescent="0.2">
      <c r="B12646" s="2"/>
      <c r="C12646" s="2"/>
      <c r="D12646" s="2"/>
    </row>
    <row r="12647" spans="2:4" x14ac:dyDescent="0.2">
      <c r="B12647" s="2"/>
      <c r="C12647" s="2"/>
      <c r="D12647" s="2"/>
    </row>
    <row r="12648" spans="2:4" x14ac:dyDescent="0.2">
      <c r="B12648" s="2"/>
      <c r="C12648" s="2"/>
      <c r="D12648" s="2"/>
    </row>
    <row r="12649" spans="2:4" x14ac:dyDescent="0.2">
      <c r="B12649" s="2"/>
      <c r="C12649" s="2"/>
      <c r="D12649" s="2"/>
    </row>
    <row r="12650" spans="2:4" x14ac:dyDescent="0.2">
      <c r="B12650" s="2"/>
      <c r="C12650" s="2"/>
      <c r="D12650" s="2"/>
    </row>
    <row r="12651" spans="2:4" x14ac:dyDescent="0.2">
      <c r="B12651" s="2"/>
      <c r="C12651" s="2"/>
      <c r="D12651" s="2"/>
    </row>
    <row r="12652" spans="2:4" x14ac:dyDescent="0.2">
      <c r="B12652" s="2"/>
      <c r="C12652" s="2"/>
      <c r="D12652" s="2"/>
    </row>
    <row r="12653" spans="2:4" x14ac:dyDescent="0.2">
      <c r="B12653" s="2"/>
      <c r="C12653" s="2"/>
      <c r="D12653" s="2"/>
    </row>
    <row r="12654" spans="2:4" x14ac:dyDescent="0.2">
      <c r="B12654" s="2"/>
      <c r="C12654" s="2"/>
      <c r="D12654" s="2"/>
    </row>
    <row r="12655" spans="2:4" x14ac:dyDescent="0.2">
      <c r="B12655" s="2"/>
      <c r="C12655" s="2"/>
      <c r="D12655" s="2"/>
    </row>
    <row r="12656" spans="2:4" x14ac:dyDescent="0.2">
      <c r="B12656" s="2"/>
      <c r="C12656" s="2"/>
      <c r="D12656" s="2"/>
    </row>
    <row r="12657" spans="2:4" x14ac:dyDescent="0.2">
      <c r="B12657" s="2"/>
      <c r="C12657" s="2"/>
      <c r="D12657" s="2"/>
    </row>
    <row r="12658" spans="2:4" x14ac:dyDescent="0.2">
      <c r="B12658" s="2"/>
      <c r="C12658" s="2"/>
      <c r="D12658" s="2"/>
    </row>
    <row r="12659" spans="2:4" x14ac:dyDescent="0.2">
      <c r="B12659" s="2"/>
      <c r="C12659" s="2"/>
      <c r="D12659" s="2"/>
    </row>
    <row r="12660" spans="2:4" x14ac:dyDescent="0.2">
      <c r="B12660" s="2"/>
      <c r="C12660" s="2"/>
      <c r="D12660" s="2"/>
    </row>
    <row r="12661" spans="2:4" x14ac:dyDescent="0.2">
      <c r="B12661" s="2"/>
      <c r="C12661" s="2"/>
      <c r="D12661" s="2"/>
    </row>
    <row r="12662" spans="2:4" x14ac:dyDescent="0.2">
      <c r="B12662" s="2"/>
      <c r="C12662" s="2"/>
      <c r="D12662" s="2"/>
    </row>
    <row r="12663" spans="2:4" x14ac:dyDescent="0.2">
      <c r="B12663" s="2"/>
      <c r="C12663" s="2"/>
      <c r="D12663" s="2"/>
    </row>
    <row r="12664" spans="2:4" x14ac:dyDescent="0.2">
      <c r="B12664" s="2"/>
      <c r="C12664" s="2"/>
      <c r="D12664" s="2"/>
    </row>
    <row r="12665" spans="2:4" x14ac:dyDescent="0.2">
      <c r="B12665" s="2"/>
      <c r="C12665" s="2"/>
      <c r="D12665" s="2"/>
    </row>
    <row r="12666" spans="2:4" x14ac:dyDescent="0.2">
      <c r="B12666" s="2"/>
      <c r="C12666" s="2"/>
      <c r="D12666" s="2"/>
    </row>
    <row r="12667" spans="2:4" x14ac:dyDescent="0.2">
      <c r="B12667" s="2"/>
      <c r="C12667" s="2"/>
      <c r="D12667" s="2"/>
    </row>
    <row r="12668" spans="2:4" x14ac:dyDescent="0.2">
      <c r="B12668" s="2"/>
      <c r="C12668" s="2"/>
      <c r="D12668" s="2"/>
    </row>
    <row r="12669" spans="2:4" x14ac:dyDescent="0.2">
      <c r="B12669" s="2"/>
      <c r="C12669" s="2"/>
      <c r="D12669" s="2"/>
    </row>
    <row r="12670" spans="2:4" x14ac:dyDescent="0.2">
      <c r="B12670" s="2"/>
      <c r="C12670" s="2"/>
      <c r="D12670" s="2"/>
    </row>
    <row r="12671" spans="2:4" x14ac:dyDescent="0.2">
      <c r="B12671" s="2"/>
      <c r="C12671" s="2"/>
      <c r="D12671" s="2"/>
    </row>
    <row r="12672" spans="2:4" x14ac:dyDescent="0.2">
      <c r="B12672" s="2"/>
      <c r="C12672" s="2"/>
      <c r="D12672" s="2"/>
    </row>
    <row r="12673" spans="2:4" x14ac:dyDescent="0.2">
      <c r="B12673" s="2"/>
      <c r="C12673" s="2"/>
      <c r="D12673" s="2"/>
    </row>
    <row r="12674" spans="2:4" x14ac:dyDescent="0.2">
      <c r="B12674" s="2"/>
      <c r="C12674" s="2"/>
      <c r="D12674" s="2"/>
    </row>
    <row r="12675" spans="2:4" x14ac:dyDescent="0.2">
      <c r="B12675" s="2"/>
      <c r="C12675" s="2"/>
      <c r="D12675" s="2"/>
    </row>
    <row r="12676" spans="2:4" x14ac:dyDescent="0.2">
      <c r="B12676" s="2"/>
      <c r="C12676" s="2"/>
      <c r="D12676" s="2"/>
    </row>
    <row r="12677" spans="2:4" x14ac:dyDescent="0.2">
      <c r="B12677" s="2"/>
      <c r="C12677" s="2"/>
      <c r="D12677" s="2"/>
    </row>
    <row r="12678" spans="2:4" x14ac:dyDescent="0.2">
      <c r="B12678" s="2"/>
      <c r="C12678" s="2"/>
      <c r="D12678" s="2"/>
    </row>
    <row r="12679" spans="2:4" x14ac:dyDescent="0.2">
      <c r="B12679" s="2"/>
      <c r="C12679" s="2"/>
      <c r="D12679" s="2"/>
    </row>
    <row r="12680" spans="2:4" x14ac:dyDescent="0.2">
      <c r="B12680" s="2"/>
      <c r="C12680" s="2"/>
      <c r="D12680" s="2"/>
    </row>
    <row r="12681" spans="2:4" x14ac:dyDescent="0.2">
      <c r="B12681" s="2"/>
      <c r="C12681" s="2"/>
      <c r="D12681" s="2"/>
    </row>
    <row r="12682" spans="2:4" x14ac:dyDescent="0.2">
      <c r="B12682" s="2"/>
      <c r="C12682" s="2"/>
      <c r="D12682" s="2"/>
    </row>
    <row r="12683" spans="2:4" x14ac:dyDescent="0.2">
      <c r="B12683" s="2"/>
      <c r="C12683" s="2"/>
      <c r="D12683" s="2"/>
    </row>
    <row r="12684" spans="2:4" x14ac:dyDescent="0.2">
      <c r="B12684" s="2"/>
      <c r="C12684" s="2"/>
      <c r="D12684" s="2"/>
    </row>
    <row r="12685" spans="2:4" x14ac:dyDescent="0.2">
      <c r="B12685" s="2"/>
      <c r="C12685" s="2"/>
      <c r="D12685" s="2"/>
    </row>
    <row r="12686" spans="2:4" x14ac:dyDescent="0.2">
      <c r="B12686" s="2"/>
      <c r="C12686" s="2"/>
      <c r="D12686" s="2"/>
    </row>
    <row r="12687" spans="2:4" x14ac:dyDescent="0.2">
      <c r="B12687" s="2"/>
      <c r="C12687" s="2"/>
      <c r="D12687" s="2"/>
    </row>
    <row r="12688" spans="2:4" x14ac:dyDescent="0.2">
      <c r="B12688" s="2"/>
      <c r="C12688" s="2"/>
      <c r="D12688" s="2"/>
    </row>
    <row r="12689" spans="2:4" x14ac:dyDescent="0.2">
      <c r="B12689" s="2"/>
      <c r="C12689" s="2"/>
      <c r="D12689" s="2"/>
    </row>
    <row r="12690" spans="2:4" x14ac:dyDescent="0.2">
      <c r="B12690" s="2"/>
      <c r="C12690" s="2"/>
      <c r="D12690" s="2"/>
    </row>
    <row r="12691" spans="2:4" x14ac:dyDescent="0.2">
      <c r="B12691" s="2"/>
      <c r="C12691" s="2"/>
      <c r="D12691" s="2"/>
    </row>
    <row r="12692" spans="2:4" x14ac:dyDescent="0.2">
      <c r="B12692" s="2"/>
      <c r="C12692" s="2"/>
      <c r="D12692" s="2"/>
    </row>
    <row r="12693" spans="2:4" x14ac:dyDescent="0.2">
      <c r="B12693" s="2"/>
      <c r="C12693" s="2"/>
      <c r="D12693" s="2"/>
    </row>
    <row r="12694" spans="2:4" x14ac:dyDescent="0.2">
      <c r="B12694" s="2"/>
      <c r="C12694" s="2"/>
      <c r="D12694" s="2"/>
    </row>
    <row r="12695" spans="2:4" x14ac:dyDescent="0.2">
      <c r="B12695" s="2"/>
      <c r="C12695" s="2"/>
      <c r="D12695" s="2"/>
    </row>
    <row r="12696" spans="2:4" x14ac:dyDescent="0.2">
      <c r="B12696" s="2"/>
      <c r="C12696" s="2"/>
      <c r="D12696" s="2"/>
    </row>
    <row r="12697" spans="2:4" x14ac:dyDescent="0.2">
      <c r="B12697" s="2"/>
      <c r="C12697" s="2"/>
      <c r="D12697" s="2"/>
    </row>
    <row r="12698" spans="2:4" x14ac:dyDescent="0.2">
      <c r="B12698" s="2"/>
      <c r="C12698" s="2"/>
      <c r="D12698" s="2"/>
    </row>
    <row r="12699" spans="2:4" x14ac:dyDescent="0.2">
      <c r="B12699" s="2"/>
      <c r="C12699" s="2"/>
      <c r="D12699" s="2"/>
    </row>
    <row r="12700" spans="2:4" x14ac:dyDescent="0.2">
      <c r="B12700" s="2"/>
      <c r="C12700" s="2"/>
      <c r="D12700" s="2"/>
    </row>
    <row r="12701" spans="2:4" x14ac:dyDescent="0.2">
      <c r="B12701" s="2"/>
      <c r="C12701" s="2"/>
      <c r="D12701" s="2"/>
    </row>
    <row r="12702" spans="2:4" x14ac:dyDescent="0.2">
      <c r="B12702" s="2"/>
      <c r="C12702" s="2"/>
      <c r="D12702" s="2"/>
    </row>
    <row r="12703" spans="2:4" x14ac:dyDescent="0.2">
      <c r="B12703" s="2"/>
      <c r="C12703" s="2"/>
      <c r="D12703" s="2"/>
    </row>
    <row r="12704" spans="2:4" x14ac:dyDescent="0.2">
      <c r="B12704" s="2"/>
      <c r="C12704" s="2"/>
      <c r="D12704" s="2"/>
    </row>
    <row r="12705" spans="2:4" x14ac:dyDescent="0.2">
      <c r="B12705" s="2"/>
      <c r="C12705" s="2"/>
      <c r="D12705" s="2"/>
    </row>
    <row r="12706" spans="2:4" x14ac:dyDescent="0.2">
      <c r="B12706" s="2"/>
      <c r="C12706" s="2"/>
      <c r="D12706" s="2"/>
    </row>
    <row r="12707" spans="2:4" x14ac:dyDescent="0.2">
      <c r="B12707" s="2"/>
      <c r="C12707" s="2"/>
      <c r="D12707" s="2"/>
    </row>
    <row r="12708" spans="2:4" x14ac:dyDescent="0.2">
      <c r="B12708" s="2"/>
      <c r="C12708" s="2"/>
      <c r="D12708" s="2"/>
    </row>
    <row r="12709" spans="2:4" x14ac:dyDescent="0.2">
      <c r="B12709" s="2"/>
      <c r="C12709" s="2"/>
      <c r="D12709" s="2"/>
    </row>
    <row r="12710" spans="2:4" x14ac:dyDescent="0.2">
      <c r="B12710" s="2"/>
      <c r="C12710" s="2"/>
      <c r="D12710" s="2"/>
    </row>
    <row r="12711" spans="2:4" x14ac:dyDescent="0.2">
      <c r="B12711" s="2"/>
      <c r="C12711" s="2"/>
      <c r="D12711" s="2"/>
    </row>
    <row r="12712" spans="2:4" x14ac:dyDescent="0.2">
      <c r="B12712" s="2"/>
      <c r="C12712" s="2"/>
      <c r="D12712" s="2"/>
    </row>
    <row r="12713" spans="2:4" x14ac:dyDescent="0.2">
      <c r="B12713" s="2"/>
      <c r="C12713" s="2"/>
      <c r="D12713" s="2"/>
    </row>
    <row r="12714" spans="2:4" x14ac:dyDescent="0.2">
      <c r="B12714" s="2"/>
      <c r="C12714" s="2"/>
      <c r="D12714" s="2"/>
    </row>
    <row r="12715" spans="2:4" x14ac:dyDescent="0.2">
      <c r="B12715" s="2"/>
      <c r="C12715" s="2"/>
      <c r="D12715" s="2"/>
    </row>
    <row r="12716" spans="2:4" x14ac:dyDescent="0.2">
      <c r="B12716" s="2"/>
      <c r="C12716" s="2"/>
      <c r="D12716" s="2"/>
    </row>
    <row r="12717" spans="2:4" x14ac:dyDescent="0.2">
      <c r="B12717" s="2"/>
      <c r="C12717" s="2"/>
      <c r="D12717" s="2"/>
    </row>
    <row r="12718" spans="2:4" x14ac:dyDescent="0.2">
      <c r="B12718" s="2"/>
      <c r="C12718" s="2"/>
      <c r="D12718" s="2"/>
    </row>
    <row r="12719" spans="2:4" x14ac:dyDescent="0.2">
      <c r="B12719" s="2"/>
      <c r="C12719" s="2"/>
      <c r="D12719" s="2"/>
    </row>
    <row r="12720" spans="2:4" x14ac:dyDescent="0.2">
      <c r="B12720" s="2"/>
      <c r="C12720" s="2"/>
      <c r="D12720" s="2"/>
    </row>
    <row r="12721" spans="2:4" x14ac:dyDescent="0.2">
      <c r="B12721" s="2"/>
      <c r="C12721" s="2"/>
      <c r="D12721" s="2"/>
    </row>
    <row r="12722" spans="2:4" x14ac:dyDescent="0.2">
      <c r="B12722" s="2"/>
      <c r="C12722" s="2"/>
      <c r="D12722" s="2"/>
    </row>
    <row r="12723" spans="2:4" x14ac:dyDescent="0.2">
      <c r="B12723" s="2"/>
      <c r="C12723" s="2"/>
      <c r="D12723" s="2"/>
    </row>
    <row r="12724" spans="2:4" x14ac:dyDescent="0.2">
      <c r="B12724" s="2"/>
      <c r="C12724" s="2"/>
      <c r="D12724" s="2"/>
    </row>
    <row r="12725" spans="2:4" x14ac:dyDescent="0.2">
      <c r="B12725" s="2"/>
      <c r="C12725" s="2"/>
      <c r="D12725" s="2"/>
    </row>
    <row r="12726" spans="2:4" x14ac:dyDescent="0.2">
      <c r="B12726" s="2"/>
      <c r="C12726" s="2"/>
      <c r="D12726" s="2"/>
    </row>
    <row r="12727" spans="2:4" x14ac:dyDescent="0.2">
      <c r="B12727" s="2"/>
      <c r="C12727" s="2"/>
      <c r="D12727" s="2"/>
    </row>
    <row r="12728" spans="2:4" x14ac:dyDescent="0.2">
      <c r="B12728" s="2"/>
      <c r="C12728" s="2"/>
      <c r="D12728" s="2"/>
    </row>
    <row r="12729" spans="2:4" x14ac:dyDescent="0.2">
      <c r="B12729" s="2"/>
      <c r="C12729" s="2"/>
      <c r="D12729" s="2"/>
    </row>
    <row r="12730" spans="2:4" x14ac:dyDescent="0.2">
      <c r="B12730" s="2"/>
      <c r="C12730" s="2"/>
      <c r="D12730" s="2"/>
    </row>
    <row r="12731" spans="2:4" x14ac:dyDescent="0.2">
      <c r="B12731" s="2"/>
      <c r="C12731" s="2"/>
      <c r="D12731" s="2"/>
    </row>
    <row r="12732" spans="2:4" x14ac:dyDescent="0.2">
      <c r="B12732" s="2"/>
      <c r="C12732" s="2"/>
      <c r="D12732" s="2"/>
    </row>
    <row r="12733" spans="2:4" x14ac:dyDescent="0.2">
      <c r="B12733" s="2"/>
      <c r="C12733" s="2"/>
      <c r="D12733" s="2"/>
    </row>
    <row r="12734" spans="2:4" x14ac:dyDescent="0.2">
      <c r="B12734" s="2"/>
      <c r="C12734" s="2"/>
      <c r="D12734" s="2"/>
    </row>
    <row r="12735" spans="2:4" x14ac:dyDescent="0.2">
      <c r="B12735" s="2"/>
      <c r="C12735" s="2"/>
      <c r="D12735" s="2"/>
    </row>
    <row r="12736" spans="2:4" x14ac:dyDescent="0.2">
      <c r="B12736" s="2"/>
      <c r="C12736" s="2"/>
      <c r="D12736" s="2"/>
    </row>
    <row r="12737" spans="2:4" x14ac:dyDescent="0.2">
      <c r="B12737" s="2"/>
      <c r="C12737" s="2"/>
      <c r="D12737" s="2"/>
    </row>
    <row r="12738" spans="2:4" x14ac:dyDescent="0.2">
      <c r="B12738" s="2"/>
      <c r="C12738" s="2"/>
      <c r="D12738" s="2"/>
    </row>
    <row r="12739" spans="2:4" x14ac:dyDescent="0.2">
      <c r="B12739" s="2"/>
      <c r="C12739" s="2"/>
      <c r="D12739" s="2"/>
    </row>
    <row r="12740" spans="2:4" x14ac:dyDescent="0.2">
      <c r="B12740" s="2"/>
      <c r="C12740" s="2"/>
      <c r="D12740" s="2"/>
    </row>
    <row r="12741" spans="2:4" x14ac:dyDescent="0.2">
      <c r="B12741" s="2"/>
      <c r="C12741" s="2"/>
      <c r="D12741" s="2"/>
    </row>
    <row r="12742" spans="2:4" x14ac:dyDescent="0.2">
      <c r="B12742" s="2"/>
      <c r="C12742" s="2"/>
      <c r="D12742" s="2"/>
    </row>
    <row r="12743" spans="2:4" x14ac:dyDescent="0.2">
      <c r="B12743" s="2"/>
      <c r="C12743" s="2"/>
      <c r="D12743" s="2"/>
    </row>
    <row r="12744" spans="2:4" x14ac:dyDescent="0.2">
      <c r="B12744" s="2"/>
      <c r="C12744" s="2"/>
      <c r="D12744" s="2"/>
    </row>
    <row r="12745" spans="2:4" x14ac:dyDescent="0.2">
      <c r="B12745" s="2"/>
      <c r="C12745" s="2"/>
      <c r="D12745" s="2"/>
    </row>
    <row r="12746" spans="2:4" x14ac:dyDescent="0.2">
      <c r="B12746" s="2"/>
      <c r="C12746" s="2"/>
      <c r="D12746" s="2"/>
    </row>
    <row r="12747" spans="2:4" x14ac:dyDescent="0.2">
      <c r="B12747" s="2"/>
      <c r="C12747" s="2"/>
      <c r="D12747" s="2"/>
    </row>
    <row r="12748" spans="2:4" x14ac:dyDescent="0.2">
      <c r="B12748" s="2"/>
      <c r="C12748" s="2"/>
      <c r="D12748" s="2"/>
    </row>
    <row r="12749" spans="2:4" x14ac:dyDescent="0.2">
      <c r="B12749" s="2"/>
      <c r="C12749" s="2"/>
      <c r="D12749" s="2"/>
    </row>
    <row r="12750" spans="2:4" x14ac:dyDescent="0.2">
      <c r="B12750" s="2"/>
      <c r="C12750" s="2"/>
      <c r="D12750" s="2"/>
    </row>
    <row r="12751" spans="2:4" x14ac:dyDescent="0.2">
      <c r="B12751" s="2"/>
      <c r="C12751" s="2"/>
      <c r="D12751" s="2"/>
    </row>
    <row r="12752" spans="2:4" x14ac:dyDescent="0.2">
      <c r="B12752" s="2"/>
      <c r="C12752" s="2"/>
      <c r="D12752" s="2"/>
    </row>
    <row r="12753" spans="2:4" x14ac:dyDescent="0.2">
      <c r="B12753" s="2"/>
      <c r="C12753" s="2"/>
      <c r="D12753" s="2"/>
    </row>
    <row r="12754" spans="2:4" x14ac:dyDescent="0.2">
      <c r="B12754" s="2"/>
      <c r="C12754" s="2"/>
      <c r="D12754" s="2"/>
    </row>
    <row r="12755" spans="2:4" x14ac:dyDescent="0.2">
      <c r="B12755" s="2"/>
      <c r="C12755" s="2"/>
      <c r="D12755" s="2"/>
    </row>
    <row r="12756" spans="2:4" x14ac:dyDescent="0.2">
      <c r="B12756" s="2"/>
      <c r="C12756" s="2"/>
      <c r="D12756" s="2"/>
    </row>
    <row r="12757" spans="2:4" x14ac:dyDescent="0.2">
      <c r="B12757" s="2"/>
      <c r="C12757" s="2"/>
      <c r="D12757" s="2"/>
    </row>
    <row r="12758" spans="2:4" x14ac:dyDescent="0.2">
      <c r="B12758" s="2"/>
      <c r="C12758" s="2"/>
      <c r="D12758" s="2"/>
    </row>
    <row r="12759" spans="2:4" x14ac:dyDescent="0.2">
      <c r="B12759" s="2"/>
      <c r="C12759" s="2"/>
      <c r="D12759" s="2"/>
    </row>
    <row r="12760" spans="2:4" x14ac:dyDescent="0.2">
      <c r="B12760" s="2"/>
      <c r="C12760" s="2"/>
      <c r="D12760" s="2"/>
    </row>
    <row r="12761" spans="2:4" x14ac:dyDescent="0.2">
      <c r="B12761" s="2"/>
      <c r="C12761" s="2"/>
      <c r="D12761" s="2"/>
    </row>
    <row r="12762" spans="2:4" x14ac:dyDescent="0.2">
      <c r="B12762" s="2"/>
      <c r="C12762" s="2"/>
      <c r="D12762" s="2"/>
    </row>
    <row r="12763" spans="2:4" x14ac:dyDescent="0.2">
      <c r="B12763" s="2"/>
      <c r="C12763" s="2"/>
      <c r="D12763" s="2"/>
    </row>
    <row r="12764" spans="2:4" x14ac:dyDescent="0.2">
      <c r="B12764" s="2"/>
      <c r="C12764" s="2"/>
      <c r="D12764" s="2"/>
    </row>
    <row r="12765" spans="2:4" x14ac:dyDescent="0.2">
      <c r="B12765" s="2"/>
      <c r="C12765" s="2"/>
      <c r="D12765" s="2"/>
    </row>
    <row r="12766" spans="2:4" x14ac:dyDescent="0.2">
      <c r="B12766" s="2"/>
      <c r="C12766" s="2"/>
      <c r="D12766" s="2"/>
    </row>
    <row r="12767" spans="2:4" x14ac:dyDescent="0.2">
      <c r="B12767" s="2"/>
      <c r="C12767" s="2"/>
      <c r="D12767" s="2"/>
    </row>
    <row r="12768" spans="2:4" x14ac:dyDescent="0.2">
      <c r="B12768" s="2"/>
      <c r="C12768" s="2"/>
      <c r="D12768" s="2"/>
    </row>
    <row r="12769" spans="2:4" x14ac:dyDescent="0.2">
      <c r="B12769" s="2"/>
      <c r="C12769" s="2"/>
      <c r="D12769" s="2"/>
    </row>
    <row r="12770" spans="2:4" x14ac:dyDescent="0.2">
      <c r="B12770" s="2"/>
      <c r="C12770" s="2"/>
      <c r="D12770" s="2"/>
    </row>
    <row r="12771" spans="2:4" x14ac:dyDescent="0.2">
      <c r="B12771" s="2"/>
      <c r="C12771" s="2"/>
      <c r="D12771" s="2"/>
    </row>
    <row r="12772" spans="2:4" x14ac:dyDescent="0.2">
      <c r="B12772" s="2"/>
      <c r="C12772" s="2"/>
      <c r="D12772" s="2"/>
    </row>
    <row r="12773" spans="2:4" x14ac:dyDescent="0.2">
      <c r="B12773" s="2"/>
      <c r="C12773" s="2"/>
      <c r="D12773" s="2"/>
    </row>
    <row r="12774" spans="2:4" x14ac:dyDescent="0.2">
      <c r="B12774" s="2"/>
      <c r="C12774" s="2"/>
      <c r="D12774" s="2"/>
    </row>
    <row r="12775" spans="2:4" x14ac:dyDescent="0.2">
      <c r="B12775" s="2"/>
      <c r="C12775" s="2"/>
      <c r="D12775" s="2"/>
    </row>
    <row r="12776" spans="2:4" x14ac:dyDescent="0.2">
      <c r="B12776" s="2"/>
      <c r="C12776" s="2"/>
      <c r="D12776" s="2"/>
    </row>
    <row r="12777" spans="2:4" x14ac:dyDescent="0.2">
      <c r="B12777" s="2"/>
      <c r="C12777" s="2"/>
      <c r="D12777" s="2"/>
    </row>
    <row r="12778" spans="2:4" x14ac:dyDescent="0.2">
      <c r="B12778" s="2"/>
      <c r="C12778" s="2"/>
      <c r="D12778" s="2"/>
    </row>
    <row r="12779" spans="2:4" x14ac:dyDescent="0.2">
      <c r="B12779" s="2"/>
      <c r="C12779" s="2"/>
      <c r="D12779" s="2"/>
    </row>
    <row r="12780" spans="2:4" x14ac:dyDescent="0.2">
      <c r="B12780" s="2"/>
      <c r="C12780" s="2"/>
      <c r="D12780" s="2"/>
    </row>
    <row r="12781" spans="2:4" x14ac:dyDescent="0.2">
      <c r="B12781" s="2"/>
      <c r="C12781" s="2"/>
      <c r="D12781" s="2"/>
    </row>
    <row r="12782" spans="2:4" x14ac:dyDescent="0.2">
      <c r="B12782" s="2"/>
      <c r="C12782" s="2"/>
      <c r="D12782" s="2"/>
    </row>
    <row r="12783" spans="2:4" x14ac:dyDescent="0.2">
      <c r="B12783" s="2"/>
      <c r="C12783" s="2"/>
      <c r="D12783" s="2"/>
    </row>
    <row r="12784" spans="2:4" x14ac:dyDescent="0.2">
      <c r="B12784" s="2"/>
      <c r="C12784" s="2"/>
      <c r="D12784" s="2"/>
    </row>
    <row r="12785" spans="2:4" x14ac:dyDescent="0.2">
      <c r="B12785" s="2"/>
      <c r="C12785" s="2"/>
      <c r="D12785" s="2"/>
    </row>
    <row r="12786" spans="2:4" x14ac:dyDescent="0.2">
      <c r="B12786" s="2"/>
      <c r="C12786" s="2"/>
      <c r="D12786" s="2"/>
    </row>
    <row r="12787" spans="2:4" x14ac:dyDescent="0.2">
      <c r="B12787" s="2"/>
      <c r="C12787" s="2"/>
      <c r="D12787" s="2"/>
    </row>
    <row r="12788" spans="2:4" x14ac:dyDescent="0.2">
      <c r="B12788" s="2"/>
      <c r="C12788" s="2"/>
      <c r="D12788" s="2"/>
    </row>
    <row r="12789" spans="2:4" x14ac:dyDescent="0.2">
      <c r="B12789" s="2"/>
      <c r="C12789" s="2"/>
      <c r="D12789" s="2"/>
    </row>
    <row r="12790" spans="2:4" x14ac:dyDescent="0.2">
      <c r="B12790" s="2"/>
      <c r="C12790" s="2"/>
      <c r="D12790" s="2"/>
    </row>
    <row r="12791" spans="2:4" x14ac:dyDescent="0.2">
      <c r="B12791" s="2"/>
      <c r="C12791" s="2"/>
      <c r="D12791" s="2"/>
    </row>
    <row r="12792" spans="2:4" x14ac:dyDescent="0.2">
      <c r="B12792" s="2"/>
      <c r="C12792" s="2"/>
      <c r="D12792" s="2"/>
    </row>
    <row r="12793" spans="2:4" x14ac:dyDescent="0.2">
      <c r="B12793" s="2"/>
      <c r="C12793" s="2"/>
      <c r="D12793" s="2"/>
    </row>
    <row r="12794" spans="2:4" x14ac:dyDescent="0.2">
      <c r="B12794" s="2"/>
      <c r="C12794" s="2"/>
      <c r="D12794" s="2"/>
    </row>
    <row r="12795" spans="2:4" x14ac:dyDescent="0.2">
      <c r="B12795" s="2"/>
      <c r="C12795" s="2"/>
      <c r="D12795" s="2"/>
    </row>
    <row r="12796" spans="2:4" x14ac:dyDescent="0.2">
      <c r="B12796" s="2"/>
      <c r="C12796" s="2"/>
      <c r="D12796" s="2"/>
    </row>
    <row r="12797" spans="2:4" x14ac:dyDescent="0.2">
      <c r="B12797" s="2"/>
      <c r="C12797" s="2"/>
      <c r="D12797" s="2"/>
    </row>
    <row r="12798" spans="2:4" x14ac:dyDescent="0.2">
      <c r="B12798" s="2"/>
      <c r="C12798" s="2"/>
      <c r="D12798" s="2"/>
    </row>
    <row r="12799" spans="2:4" x14ac:dyDescent="0.2">
      <c r="B12799" s="2"/>
      <c r="C12799" s="2"/>
      <c r="D12799" s="2"/>
    </row>
    <row r="12800" spans="2:4" x14ac:dyDescent="0.2">
      <c r="B12800" s="2"/>
      <c r="C12800" s="2"/>
      <c r="D12800" s="2"/>
    </row>
    <row r="12801" spans="2:4" x14ac:dyDescent="0.2">
      <c r="B12801" s="2"/>
      <c r="C12801" s="2"/>
      <c r="D12801" s="2"/>
    </row>
    <row r="12802" spans="2:4" x14ac:dyDescent="0.2">
      <c r="B12802" s="2"/>
      <c r="C12802" s="2"/>
      <c r="D12802" s="2"/>
    </row>
    <row r="12803" spans="2:4" x14ac:dyDescent="0.2">
      <c r="B12803" s="2"/>
      <c r="C12803" s="2"/>
      <c r="D12803" s="2"/>
    </row>
    <row r="12804" spans="2:4" x14ac:dyDescent="0.2">
      <c r="B12804" s="2"/>
      <c r="C12804" s="2"/>
      <c r="D12804" s="2"/>
    </row>
    <row r="12805" spans="2:4" x14ac:dyDescent="0.2">
      <c r="B12805" s="2"/>
      <c r="C12805" s="2"/>
      <c r="D12805" s="2"/>
    </row>
    <row r="12806" spans="2:4" x14ac:dyDescent="0.2">
      <c r="B12806" s="2"/>
      <c r="C12806" s="2"/>
      <c r="D12806" s="2"/>
    </row>
    <row r="12807" spans="2:4" x14ac:dyDescent="0.2">
      <c r="B12807" s="2"/>
      <c r="C12807" s="2"/>
      <c r="D12807" s="2"/>
    </row>
    <row r="12808" spans="2:4" x14ac:dyDescent="0.2">
      <c r="B12808" s="2"/>
      <c r="C12808" s="2"/>
      <c r="D12808" s="2"/>
    </row>
    <row r="12809" spans="2:4" x14ac:dyDescent="0.2">
      <c r="B12809" s="2"/>
      <c r="C12809" s="2"/>
      <c r="D12809" s="2"/>
    </row>
    <row r="12810" spans="2:4" x14ac:dyDescent="0.2">
      <c r="B12810" s="2"/>
      <c r="C12810" s="2"/>
      <c r="D12810" s="2"/>
    </row>
    <row r="12811" spans="2:4" x14ac:dyDescent="0.2">
      <c r="B12811" s="2"/>
      <c r="C12811" s="2"/>
      <c r="D12811" s="2"/>
    </row>
    <row r="12812" spans="2:4" x14ac:dyDescent="0.2">
      <c r="B12812" s="2"/>
      <c r="C12812" s="2"/>
      <c r="D12812" s="2"/>
    </row>
    <row r="12813" spans="2:4" x14ac:dyDescent="0.2">
      <c r="B12813" s="2"/>
      <c r="C12813" s="2"/>
      <c r="D12813" s="2"/>
    </row>
    <row r="12814" spans="2:4" x14ac:dyDescent="0.2">
      <c r="B12814" s="2"/>
      <c r="C12814" s="2"/>
      <c r="D12814" s="2"/>
    </row>
    <row r="12815" spans="2:4" x14ac:dyDescent="0.2">
      <c r="B12815" s="2"/>
      <c r="C12815" s="2"/>
      <c r="D12815" s="2"/>
    </row>
    <row r="12816" spans="2:4" x14ac:dyDescent="0.2">
      <c r="B12816" s="2"/>
      <c r="C12816" s="2"/>
      <c r="D12816" s="2"/>
    </row>
    <row r="12817" spans="2:4" x14ac:dyDescent="0.2">
      <c r="B12817" s="2"/>
      <c r="C12817" s="2"/>
      <c r="D12817" s="2"/>
    </row>
    <row r="12818" spans="2:4" x14ac:dyDescent="0.2">
      <c r="B12818" s="2"/>
      <c r="C12818" s="2"/>
      <c r="D12818" s="2"/>
    </row>
    <row r="12819" spans="2:4" x14ac:dyDescent="0.2">
      <c r="B12819" s="2"/>
      <c r="C12819" s="2"/>
      <c r="D12819" s="2"/>
    </row>
    <row r="12820" spans="2:4" x14ac:dyDescent="0.2">
      <c r="B12820" s="2"/>
      <c r="C12820" s="2"/>
      <c r="D12820" s="2"/>
    </row>
    <row r="12821" spans="2:4" x14ac:dyDescent="0.2">
      <c r="B12821" s="2"/>
      <c r="C12821" s="2"/>
      <c r="D12821" s="2"/>
    </row>
    <row r="12822" spans="2:4" x14ac:dyDescent="0.2">
      <c r="B12822" s="2"/>
      <c r="C12822" s="2"/>
      <c r="D12822" s="2"/>
    </row>
    <row r="12823" spans="2:4" x14ac:dyDescent="0.2">
      <c r="B12823" s="2"/>
      <c r="C12823" s="2"/>
      <c r="D12823" s="2"/>
    </row>
    <row r="12824" spans="2:4" x14ac:dyDescent="0.2">
      <c r="B12824" s="2"/>
      <c r="C12824" s="2"/>
      <c r="D12824" s="2"/>
    </row>
    <row r="12825" spans="2:4" x14ac:dyDescent="0.2">
      <c r="B12825" s="2"/>
      <c r="C12825" s="2"/>
      <c r="D12825" s="2"/>
    </row>
    <row r="12826" spans="2:4" x14ac:dyDescent="0.2">
      <c r="B12826" s="2"/>
      <c r="C12826" s="2"/>
      <c r="D12826" s="2"/>
    </row>
    <row r="12827" spans="2:4" x14ac:dyDescent="0.2">
      <c r="B12827" s="2"/>
      <c r="C12827" s="2"/>
      <c r="D12827" s="2"/>
    </row>
    <row r="12828" spans="2:4" x14ac:dyDescent="0.2">
      <c r="B12828" s="2"/>
      <c r="C12828" s="2"/>
      <c r="D12828" s="2"/>
    </row>
    <row r="12829" spans="2:4" x14ac:dyDescent="0.2">
      <c r="B12829" s="2"/>
      <c r="C12829" s="2"/>
      <c r="D12829" s="2"/>
    </row>
    <row r="12830" spans="2:4" x14ac:dyDescent="0.2">
      <c r="B12830" s="2"/>
      <c r="C12830" s="2"/>
      <c r="D12830" s="2"/>
    </row>
    <row r="12831" spans="2:4" x14ac:dyDescent="0.2">
      <c r="B12831" s="2"/>
      <c r="C12831" s="2"/>
      <c r="D12831" s="2"/>
    </row>
    <row r="12832" spans="2:4" x14ac:dyDescent="0.2">
      <c r="B12832" s="2"/>
      <c r="C12832" s="2"/>
      <c r="D12832" s="2"/>
    </row>
    <row r="12833" spans="2:4" x14ac:dyDescent="0.2">
      <c r="B12833" s="2"/>
      <c r="C12833" s="2"/>
      <c r="D12833" s="2"/>
    </row>
    <row r="12834" spans="2:4" x14ac:dyDescent="0.2">
      <c r="B12834" s="2"/>
      <c r="C12834" s="2"/>
      <c r="D12834" s="2"/>
    </row>
    <row r="12835" spans="2:4" x14ac:dyDescent="0.2">
      <c r="B12835" s="2"/>
      <c r="C12835" s="2"/>
      <c r="D12835" s="2"/>
    </row>
    <row r="12836" spans="2:4" x14ac:dyDescent="0.2">
      <c r="B12836" s="2"/>
      <c r="C12836" s="2"/>
      <c r="D12836" s="2"/>
    </row>
    <row r="12837" spans="2:4" x14ac:dyDescent="0.2">
      <c r="B12837" s="2"/>
      <c r="C12837" s="2"/>
      <c r="D12837" s="2"/>
    </row>
    <row r="12838" spans="2:4" x14ac:dyDescent="0.2">
      <c r="B12838" s="2"/>
      <c r="C12838" s="2"/>
      <c r="D12838" s="2"/>
    </row>
    <row r="12839" spans="2:4" x14ac:dyDescent="0.2">
      <c r="B12839" s="2"/>
      <c r="C12839" s="2"/>
      <c r="D12839" s="2"/>
    </row>
    <row r="12840" spans="2:4" x14ac:dyDescent="0.2">
      <c r="B12840" s="2"/>
      <c r="C12840" s="2"/>
      <c r="D12840" s="2"/>
    </row>
    <row r="12841" spans="2:4" x14ac:dyDescent="0.2">
      <c r="B12841" s="2"/>
      <c r="C12841" s="2"/>
      <c r="D12841" s="2"/>
    </row>
    <row r="12842" spans="2:4" x14ac:dyDescent="0.2">
      <c r="B12842" s="2"/>
      <c r="C12842" s="2"/>
      <c r="D12842" s="2"/>
    </row>
    <row r="12843" spans="2:4" x14ac:dyDescent="0.2">
      <c r="B12843" s="2"/>
      <c r="C12843" s="2"/>
      <c r="D12843" s="2"/>
    </row>
    <row r="12844" spans="2:4" x14ac:dyDescent="0.2">
      <c r="B12844" s="2"/>
      <c r="C12844" s="2"/>
      <c r="D12844" s="2"/>
    </row>
    <row r="12845" spans="2:4" x14ac:dyDescent="0.2">
      <c r="B12845" s="2"/>
      <c r="C12845" s="2"/>
      <c r="D12845" s="2"/>
    </row>
    <row r="12846" spans="2:4" x14ac:dyDescent="0.2">
      <c r="B12846" s="2"/>
      <c r="C12846" s="2"/>
      <c r="D12846" s="2"/>
    </row>
    <row r="12847" spans="2:4" x14ac:dyDescent="0.2">
      <c r="B12847" s="2"/>
      <c r="C12847" s="2"/>
      <c r="D12847" s="2"/>
    </row>
    <row r="12848" spans="2:4" x14ac:dyDescent="0.2">
      <c r="B12848" s="2"/>
      <c r="C12848" s="2"/>
      <c r="D12848" s="2"/>
    </row>
    <row r="12849" spans="2:4" x14ac:dyDescent="0.2">
      <c r="B12849" s="2"/>
      <c r="C12849" s="2"/>
      <c r="D12849" s="2"/>
    </row>
    <row r="12850" spans="2:4" x14ac:dyDescent="0.2">
      <c r="B12850" s="2"/>
      <c r="C12850" s="2"/>
      <c r="D12850" s="2"/>
    </row>
    <row r="12851" spans="2:4" x14ac:dyDescent="0.2">
      <c r="B12851" s="2"/>
      <c r="C12851" s="2"/>
      <c r="D12851" s="2"/>
    </row>
    <row r="12852" spans="2:4" x14ac:dyDescent="0.2">
      <c r="B12852" s="2"/>
      <c r="C12852" s="2"/>
      <c r="D12852" s="2"/>
    </row>
    <row r="12853" spans="2:4" x14ac:dyDescent="0.2">
      <c r="B12853" s="2"/>
      <c r="C12853" s="2"/>
      <c r="D12853" s="2"/>
    </row>
    <row r="12854" spans="2:4" x14ac:dyDescent="0.2">
      <c r="B12854" s="2"/>
      <c r="C12854" s="2"/>
      <c r="D12854" s="2"/>
    </row>
    <row r="12855" spans="2:4" x14ac:dyDescent="0.2">
      <c r="B12855" s="2"/>
      <c r="C12855" s="2"/>
      <c r="D12855" s="2"/>
    </row>
    <row r="12856" spans="2:4" x14ac:dyDescent="0.2">
      <c r="B12856" s="2"/>
      <c r="C12856" s="2"/>
      <c r="D12856" s="2"/>
    </row>
    <row r="12857" spans="2:4" x14ac:dyDescent="0.2">
      <c r="B12857" s="2"/>
      <c r="C12857" s="2"/>
      <c r="D12857" s="2"/>
    </row>
    <row r="12858" spans="2:4" x14ac:dyDescent="0.2">
      <c r="B12858" s="2"/>
      <c r="C12858" s="2"/>
      <c r="D12858" s="2"/>
    </row>
    <row r="12859" spans="2:4" x14ac:dyDescent="0.2">
      <c r="B12859" s="2"/>
      <c r="C12859" s="2"/>
      <c r="D12859" s="2"/>
    </row>
    <row r="12860" spans="2:4" x14ac:dyDescent="0.2">
      <c r="B12860" s="2"/>
      <c r="C12860" s="2"/>
      <c r="D12860" s="2"/>
    </row>
    <row r="12861" spans="2:4" x14ac:dyDescent="0.2">
      <c r="B12861" s="2"/>
      <c r="C12861" s="2"/>
      <c r="D12861" s="2"/>
    </row>
    <row r="12862" spans="2:4" x14ac:dyDescent="0.2">
      <c r="B12862" s="2"/>
      <c r="C12862" s="2"/>
      <c r="D12862" s="2"/>
    </row>
    <row r="12863" spans="2:4" x14ac:dyDescent="0.2">
      <c r="B12863" s="2"/>
      <c r="C12863" s="2"/>
      <c r="D12863" s="2"/>
    </row>
    <row r="12864" spans="2:4" x14ac:dyDescent="0.2">
      <c r="B12864" s="2"/>
      <c r="C12864" s="2"/>
      <c r="D12864" s="2"/>
    </row>
    <row r="12865" spans="2:4" x14ac:dyDescent="0.2">
      <c r="B12865" s="2"/>
      <c r="C12865" s="2"/>
      <c r="D12865" s="2"/>
    </row>
    <row r="12866" spans="2:4" x14ac:dyDescent="0.2">
      <c r="B12866" s="2"/>
      <c r="C12866" s="2"/>
      <c r="D12866" s="2"/>
    </row>
    <row r="12867" spans="2:4" x14ac:dyDescent="0.2">
      <c r="B12867" s="2"/>
      <c r="C12867" s="2"/>
      <c r="D12867" s="2"/>
    </row>
    <row r="12868" spans="2:4" x14ac:dyDescent="0.2">
      <c r="B12868" s="2"/>
      <c r="C12868" s="2"/>
      <c r="D12868" s="2"/>
    </row>
    <row r="12869" spans="2:4" x14ac:dyDescent="0.2">
      <c r="B12869" s="2"/>
      <c r="C12869" s="2"/>
      <c r="D12869" s="2"/>
    </row>
    <row r="12870" spans="2:4" x14ac:dyDescent="0.2">
      <c r="B12870" s="2"/>
      <c r="C12870" s="2"/>
      <c r="D12870" s="2"/>
    </row>
    <row r="12871" spans="2:4" x14ac:dyDescent="0.2">
      <c r="B12871" s="2"/>
      <c r="C12871" s="2"/>
      <c r="D12871" s="2"/>
    </row>
    <row r="12872" spans="2:4" x14ac:dyDescent="0.2">
      <c r="B12872" s="2"/>
      <c r="C12872" s="2"/>
      <c r="D12872" s="2"/>
    </row>
    <row r="12873" spans="2:4" x14ac:dyDescent="0.2">
      <c r="B12873" s="2"/>
      <c r="C12873" s="2"/>
      <c r="D12873" s="2"/>
    </row>
    <row r="12874" spans="2:4" x14ac:dyDescent="0.2">
      <c r="B12874" s="2"/>
      <c r="C12874" s="2"/>
      <c r="D12874" s="2"/>
    </row>
    <row r="12875" spans="2:4" x14ac:dyDescent="0.2">
      <c r="B12875" s="2"/>
      <c r="C12875" s="2"/>
      <c r="D12875" s="2"/>
    </row>
    <row r="12876" spans="2:4" x14ac:dyDescent="0.2">
      <c r="B12876" s="2"/>
      <c r="C12876" s="2"/>
      <c r="D12876" s="2"/>
    </row>
    <row r="12877" spans="2:4" x14ac:dyDescent="0.2">
      <c r="B12877" s="2"/>
      <c r="C12877" s="2"/>
      <c r="D12877" s="2"/>
    </row>
    <row r="12878" spans="2:4" x14ac:dyDescent="0.2">
      <c r="B12878" s="2"/>
      <c r="C12878" s="2"/>
      <c r="D12878" s="2"/>
    </row>
    <row r="12879" spans="2:4" x14ac:dyDescent="0.2">
      <c r="B12879" s="2"/>
      <c r="C12879" s="2"/>
      <c r="D12879" s="2"/>
    </row>
    <row r="12880" spans="2:4" x14ac:dyDescent="0.2">
      <c r="B12880" s="2"/>
      <c r="C12880" s="2"/>
      <c r="D12880" s="2"/>
    </row>
    <row r="12881" spans="2:4" x14ac:dyDescent="0.2">
      <c r="B12881" s="2"/>
      <c r="C12881" s="2"/>
      <c r="D12881" s="2"/>
    </row>
    <row r="12882" spans="2:4" x14ac:dyDescent="0.2">
      <c r="B12882" s="2"/>
      <c r="C12882" s="2"/>
      <c r="D12882" s="2"/>
    </row>
    <row r="12883" spans="2:4" x14ac:dyDescent="0.2">
      <c r="B12883" s="2"/>
      <c r="C12883" s="2"/>
      <c r="D12883" s="2"/>
    </row>
    <row r="12884" spans="2:4" x14ac:dyDescent="0.2">
      <c r="B12884" s="2"/>
      <c r="C12884" s="2"/>
      <c r="D12884" s="2"/>
    </row>
    <row r="12885" spans="2:4" x14ac:dyDescent="0.2">
      <c r="B12885" s="2"/>
      <c r="C12885" s="2"/>
      <c r="D12885" s="2"/>
    </row>
    <row r="12886" spans="2:4" x14ac:dyDescent="0.2">
      <c r="B12886" s="2"/>
      <c r="C12886" s="2"/>
      <c r="D12886" s="2"/>
    </row>
    <row r="12887" spans="2:4" x14ac:dyDescent="0.2">
      <c r="B12887" s="2"/>
      <c r="C12887" s="2"/>
      <c r="D12887" s="2"/>
    </row>
    <row r="12888" spans="2:4" x14ac:dyDescent="0.2">
      <c r="B12888" s="2"/>
      <c r="C12888" s="2"/>
      <c r="D12888" s="2"/>
    </row>
    <row r="12889" spans="2:4" x14ac:dyDescent="0.2">
      <c r="B12889" s="2"/>
      <c r="C12889" s="2"/>
      <c r="D12889" s="2"/>
    </row>
    <row r="12890" spans="2:4" x14ac:dyDescent="0.2">
      <c r="B12890" s="2"/>
      <c r="C12890" s="2"/>
      <c r="D12890" s="2"/>
    </row>
    <row r="12891" spans="2:4" x14ac:dyDescent="0.2">
      <c r="B12891" s="2"/>
      <c r="C12891" s="2"/>
      <c r="D12891" s="2"/>
    </row>
    <row r="12892" spans="2:4" x14ac:dyDescent="0.2">
      <c r="B12892" s="2"/>
      <c r="C12892" s="2"/>
      <c r="D12892" s="2"/>
    </row>
    <row r="12893" spans="2:4" x14ac:dyDescent="0.2">
      <c r="B12893" s="2"/>
      <c r="C12893" s="2"/>
      <c r="D12893" s="2"/>
    </row>
    <row r="12894" spans="2:4" x14ac:dyDescent="0.2">
      <c r="B12894" s="2"/>
      <c r="C12894" s="2"/>
      <c r="D12894" s="2"/>
    </row>
    <row r="12895" spans="2:4" x14ac:dyDescent="0.2">
      <c r="B12895" s="2"/>
      <c r="C12895" s="2"/>
      <c r="D12895" s="2"/>
    </row>
    <row r="12896" spans="2:4" x14ac:dyDescent="0.2">
      <c r="B12896" s="2"/>
      <c r="C12896" s="2"/>
      <c r="D12896" s="2"/>
    </row>
    <row r="12897" spans="2:4" x14ac:dyDescent="0.2">
      <c r="B12897" s="2"/>
      <c r="C12897" s="2"/>
      <c r="D12897" s="2"/>
    </row>
    <row r="12898" spans="2:4" x14ac:dyDescent="0.2">
      <c r="B12898" s="2"/>
      <c r="C12898" s="2"/>
      <c r="D12898" s="2"/>
    </row>
    <row r="12899" spans="2:4" x14ac:dyDescent="0.2">
      <c r="B12899" s="2"/>
      <c r="C12899" s="2"/>
      <c r="D12899" s="2"/>
    </row>
    <row r="12900" spans="2:4" x14ac:dyDescent="0.2">
      <c r="B12900" s="2"/>
      <c r="C12900" s="2"/>
      <c r="D12900" s="2"/>
    </row>
    <row r="12901" spans="2:4" x14ac:dyDescent="0.2">
      <c r="B12901" s="2"/>
      <c r="C12901" s="2"/>
      <c r="D12901" s="2"/>
    </row>
    <row r="12902" spans="2:4" x14ac:dyDescent="0.2">
      <c r="B12902" s="2"/>
      <c r="C12902" s="2"/>
      <c r="D12902" s="2"/>
    </row>
    <row r="12903" spans="2:4" x14ac:dyDescent="0.2">
      <c r="B12903" s="2"/>
      <c r="C12903" s="2"/>
      <c r="D12903" s="2"/>
    </row>
    <row r="12904" spans="2:4" x14ac:dyDescent="0.2">
      <c r="B12904" s="2"/>
      <c r="C12904" s="2"/>
      <c r="D12904" s="2"/>
    </row>
    <row r="12905" spans="2:4" x14ac:dyDescent="0.2">
      <c r="B12905" s="2"/>
      <c r="C12905" s="2"/>
      <c r="D12905" s="2"/>
    </row>
    <row r="12906" spans="2:4" x14ac:dyDescent="0.2">
      <c r="B12906" s="2"/>
      <c r="C12906" s="2"/>
      <c r="D12906" s="2"/>
    </row>
    <row r="12907" spans="2:4" x14ac:dyDescent="0.2">
      <c r="B12907" s="2"/>
      <c r="C12907" s="2"/>
      <c r="D12907" s="2"/>
    </row>
    <row r="12908" spans="2:4" x14ac:dyDescent="0.2">
      <c r="B12908" s="2"/>
      <c r="C12908" s="2"/>
      <c r="D12908" s="2"/>
    </row>
    <row r="12909" spans="2:4" x14ac:dyDescent="0.2">
      <c r="B12909" s="2"/>
      <c r="C12909" s="2"/>
      <c r="D12909" s="2"/>
    </row>
    <row r="12910" spans="2:4" x14ac:dyDescent="0.2">
      <c r="B12910" s="2"/>
      <c r="C12910" s="2"/>
      <c r="D12910" s="2"/>
    </row>
    <row r="12911" spans="2:4" x14ac:dyDescent="0.2">
      <c r="B12911" s="2"/>
      <c r="C12911" s="2"/>
      <c r="D12911" s="2"/>
    </row>
    <row r="12912" spans="2:4" x14ac:dyDescent="0.2">
      <c r="B12912" s="2"/>
      <c r="C12912" s="2"/>
      <c r="D12912" s="2"/>
    </row>
    <row r="12913" spans="2:4" x14ac:dyDescent="0.2">
      <c r="B12913" s="2"/>
      <c r="C12913" s="2"/>
      <c r="D12913" s="2"/>
    </row>
    <row r="12914" spans="2:4" x14ac:dyDescent="0.2">
      <c r="B12914" s="2"/>
      <c r="C12914" s="2"/>
      <c r="D12914" s="2"/>
    </row>
    <row r="12915" spans="2:4" x14ac:dyDescent="0.2">
      <c r="B12915" s="2"/>
      <c r="C12915" s="2"/>
      <c r="D12915" s="2"/>
    </row>
    <row r="12916" spans="2:4" x14ac:dyDescent="0.2">
      <c r="B12916" s="2"/>
      <c r="C12916" s="2"/>
      <c r="D12916" s="2"/>
    </row>
    <row r="12917" spans="2:4" x14ac:dyDescent="0.2">
      <c r="B12917" s="2"/>
      <c r="C12917" s="2"/>
      <c r="D12917" s="2"/>
    </row>
    <row r="12918" spans="2:4" x14ac:dyDescent="0.2">
      <c r="B12918" s="2"/>
      <c r="C12918" s="2"/>
      <c r="D12918" s="2"/>
    </row>
    <row r="12919" spans="2:4" x14ac:dyDescent="0.2">
      <c r="B12919" s="2"/>
      <c r="C12919" s="2"/>
      <c r="D12919" s="2"/>
    </row>
    <row r="12920" spans="2:4" x14ac:dyDescent="0.2">
      <c r="B12920" s="2"/>
      <c r="C12920" s="2"/>
      <c r="D12920" s="2"/>
    </row>
    <row r="12921" spans="2:4" x14ac:dyDescent="0.2">
      <c r="B12921" s="2"/>
      <c r="C12921" s="2"/>
      <c r="D12921" s="2"/>
    </row>
    <row r="12922" spans="2:4" x14ac:dyDescent="0.2">
      <c r="B12922" s="2"/>
      <c r="C12922" s="2"/>
      <c r="D12922" s="2"/>
    </row>
    <row r="12923" spans="2:4" x14ac:dyDescent="0.2">
      <c r="B12923" s="2"/>
      <c r="C12923" s="2"/>
      <c r="D12923" s="2"/>
    </row>
    <row r="12924" spans="2:4" x14ac:dyDescent="0.2">
      <c r="B12924" s="2"/>
      <c r="C12924" s="2"/>
      <c r="D12924" s="2"/>
    </row>
    <row r="12925" spans="2:4" x14ac:dyDescent="0.2">
      <c r="B12925" s="2"/>
      <c r="C12925" s="2"/>
      <c r="D12925" s="2"/>
    </row>
    <row r="12926" spans="2:4" x14ac:dyDescent="0.2">
      <c r="B12926" s="2"/>
      <c r="C12926" s="2"/>
      <c r="D12926" s="2"/>
    </row>
    <row r="12927" spans="2:4" x14ac:dyDescent="0.2">
      <c r="B12927" s="2"/>
      <c r="C12927" s="2"/>
      <c r="D12927" s="2"/>
    </row>
    <row r="12928" spans="2:4" x14ac:dyDescent="0.2">
      <c r="B12928" s="2"/>
      <c r="C12928" s="2"/>
      <c r="D12928" s="2"/>
    </row>
    <row r="12929" spans="2:4" x14ac:dyDescent="0.2">
      <c r="B12929" s="2"/>
      <c r="C12929" s="2"/>
      <c r="D12929" s="2"/>
    </row>
    <row r="12930" spans="2:4" x14ac:dyDescent="0.2">
      <c r="B12930" s="2"/>
      <c r="C12930" s="2"/>
      <c r="D12930" s="2"/>
    </row>
    <row r="12931" spans="2:4" x14ac:dyDescent="0.2">
      <c r="B12931" s="2"/>
      <c r="C12931" s="2"/>
      <c r="D12931" s="2"/>
    </row>
    <row r="12932" spans="2:4" x14ac:dyDescent="0.2">
      <c r="B12932" s="2"/>
      <c r="C12932" s="2"/>
      <c r="D12932" s="2"/>
    </row>
    <row r="12933" spans="2:4" x14ac:dyDescent="0.2">
      <c r="B12933" s="2"/>
      <c r="C12933" s="2"/>
      <c r="D12933" s="2"/>
    </row>
    <row r="12934" spans="2:4" x14ac:dyDescent="0.2">
      <c r="B12934" s="2"/>
      <c r="C12934" s="2"/>
      <c r="D12934" s="2"/>
    </row>
    <row r="12935" spans="2:4" x14ac:dyDescent="0.2">
      <c r="B12935" s="2"/>
      <c r="C12935" s="2"/>
      <c r="D12935" s="2"/>
    </row>
    <row r="12936" spans="2:4" x14ac:dyDescent="0.2">
      <c r="B12936" s="2"/>
      <c r="C12936" s="2"/>
      <c r="D12936" s="2"/>
    </row>
    <row r="12937" spans="2:4" x14ac:dyDescent="0.2">
      <c r="B12937" s="2"/>
      <c r="C12937" s="2"/>
      <c r="D12937" s="2"/>
    </row>
    <row r="12938" spans="2:4" x14ac:dyDescent="0.2">
      <c r="B12938" s="2"/>
      <c r="C12938" s="2"/>
      <c r="D12938" s="2"/>
    </row>
    <row r="12939" spans="2:4" x14ac:dyDescent="0.2">
      <c r="B12939" s="2"/>
      <c r="C12939" s="2"/>
      <c r="D12939" s="2"/>
    </row>
    <row r="12940" spans="2:4" x14ac:dyDescent="0.2">
      <c r="B12940" s="2"/>
      <c r="C12940" s="2"/>
      <c r="D12940" s="2"/>
    </row>
    <row r="12941" spans="2:4" x14ac:dyDescent="0.2">
      <c r="B12941" s="2"/>
      <c r="C12941" s="2"/>
      <c r="D12941" s="2"/>
    </row>
    <row r="12942" spans="2:4" x14ac:dyDescent="0.2">
      <c r="B12942" s="2"/>
      <c r="C12942" s="2"/>
      <c r="D12942" s="2"/>
    </row>
    <row r="12943" spans="2:4" x14ac:dyDescent="0.2">
      <c r="B12943" s="2"/>
      <c r="C12943" s="2"/>
      <c r="D12943" s="2"/>
    </row>
    <row r="12944" spans="2:4" x14ac:dyDescent="0.2">
      <c r="B12944" s="2"/>
      <c r="C12944" s="2"/>
      <c r="D12944" s="2"/>
    </row>
    <row r="12945" spans="2:4" x14ac:dyDescent="0.2">
      <c r="B12945" s="2"/>
      <c r="C12945" s="2"/>
      <c r="D12945" s="2"/>
    </row>
    <row r="12946" spans="2:4" x14ac:dyDescent="0.2">
      <c r="B12946" s="2"/>
      <c r="C12946" s="2"/>
      <c r="D12946" s="2"/>
    </row>
    <row r="12947" spans="2:4" x14ac:dyDescent="0.2">
      <c r="B12947" s="2"/>
      <c r="C12947" s="2"/>
      <c r="D12947" s="2"/>
    </row>
    <row r="12948" spans="2:4" x14ac:dyDescent="0.2">
      <c r="B12948" s="2"/>
      <c r="C12948" s="2"/>
      <c r="D12948" s="2"/>
    </row>
    <row r="12949" spans="2:4" x14ac:dyDescent="0.2">
      <c r="B12949" s="2"/>
      <c r="C12949" s="2"/>
      <c r="D12949" s="2"/>
    </row>
    <row r="12950" spans="2:4" x14ac:dyDescent="0.2">
      <c r="B12950" s="2"/>
      <c r="C12950" s="2"/>
      <c r="D12950" s="2"/>
    </row>
    <row r="12951" spans="2:4" x14ac:dyDescent="0.2">
      <c r="B12951" s="2"/>
      <c r="C12951" s="2"/>
      <c r="D12951" s="2"/>
    </row>
    <row r="12952" spans="2:4" x14ac:dyDescent="0.2">
      <c r="B12952" s="2"/>
      <c r="C12952" s="2"/>
      <c r="D12952" s="2"/>
    </row>
    <row r="12953" spans="2:4" x14ac:dyDescent="0.2">
      <c r="B12953" s="2"/>
      <c r="C12953" s="2"/>
      <c r="D12953" s="2"/>
    </row>
    <row r="12954" spans="2:4" x14ac:dyDescent="0.2">
      <c r="B12954" s="2"/>
      <c r="C12954" s="2"/>
      <c r="D12954" s="2"/>
    </row>
    <row r="12955" spans="2:4" x14ac:dyDescent="0.2">
      <c r="B12955" s="2"/>
      <c r="C12955" s="2"/>
      <c r="D12955" s="2"/>
    </row>
    <row r="12956" spans="2:4" x14ac:dyDescent="0.2">
      <c r="B12956" s="2"/>
      <c r="C12956" s="2"/>
      <c r="D12956" s="2"/>
    </row>
    <row r="12957" spans="2:4" x14ac:dyDescent="0.2">
      <c r="B12957" s="2"/>
      <c r="C12957" s="2"/>
      <c r="D12957" s="2"/>
    </row>
    <row r="12958" spans="2:4" x14ac:dyDescent="0.2">
      <c r="B12958" s="2"/>
      <c r="C12958" s="2"/>
      <c r="D12958" s="2"/>
    </row>
    <row r="12959" spans="2:4" x14ac:dyDescent="0.2">
      <c r="B12959" s="2"/>
      <c r="C12959" s="2"/>
      <c r="D12959" s="2"/>
    </row>
    <row r="12960" spans="2:4" x14ac:dyDescent="0.2">
      <c r="B12960" s="2"/>
      <c r="C12960" s="2"/>
      <c r="D12960" s="2"/>
    </row>
    <row r="12961" spans="2:4" x14ac:dyDescent="0.2">
      <c r="B12961" s="2"/>
      <c r="C12961" s="2"/>
      <c r="D12961" s="2"/>
    </row>
    <row r="12962" spans="2:4" x14ac:dyDescent="0.2">
      <c r="B12962" s="2"/>
      <c r="C12962" s="2"/>
      <c r="D12962" s="2"/>
    </row>
    <row r="12963" spans="2:4" x14ac:dyDescent="0.2">
      <c r="B12963" s="2"/>
      <c r="C12963" s="2"/>
      <c r="D12963" s="2"/>
    </row>
    <row r="12964" spans="2:4" x14ac:dyDescent="0.2">
      <c r="B12964" s="2"/>
      <c r="C12964" s="2"/>
      <c r="D12964" s="2"/>
    </row>
    <row r="12965" spans="2:4" x14ac:dyDescent="0.2">
      <c r="B12965" s="2"/>
      <c r="C12965" s="2"/>
      <c r="D12965" s="2"/>
    </row>
    <row r="12966" spans="2:4" x14ac:dyDescent="0.2">
      <c r="B12966" s="2"/>
      <c r="C12966" s="2"/>
      <c r="D12966" s="2"/>
    </row>
    <row r="12967" spans="2:4" x14ac:dyDescent="0.2">
      <c r="B12967" s="2"/>
      <c r="C12967" s="2"/>
      <c r="D12967" s="2"/>
    </row>
    <row r="12968" spans="2:4" x14ac:dyDescent="0.2">
      <c r="B12968" s="2"/>
      <c r="C12968" s="2"/>
      <c r="D12968" s="2"/>
    </row>
    <row r="12969" spans="2:4" x14ac:dyDescent="0.2">
      <c r="B12969" s="2"/>
      <c r="C12969" s="2"/>
      <c r="D12969" s="2"/>
    </row>
    <row r="12970" spans="2:4" x14ac:dyDescent="0.2">
      <c r="B12970" s="2"/>
      <c r="C12970" s="2"/>
      <c r="D12970" s="2"/>
    </row>
    <row r="12971" spans="2:4" x14ac:dyDescent="0.2">
      <c r="B12971" s="2"/>
      <c r="C12971" s="2"/>
      <c r="D12971" s="2"/>
    </row>
    <row r="12972" spans="2:4" x14ac:dyDescent="0.2">
      <c r="B12972" s="2"/>
      <c r="C12972" s="2"/>
      <c r="D12972" s="2"/>
    </row>
    <row r="12973" spans="2:4" x14ac:dyDescent="0.2">
      <c r="B12973" s="2"/>
      <c r="C12973" s="2"/>
      <c r="D12973" s="2"/>
    </row>
    <row r="12974" spans="2:4" x14ac:dyDescent="0.2">
      <c r="B12974" s="2"/>
      <c r="C12974" s="2"/>
      <c r="D12974" s="2"/>
    </row>
    <row r="12975" spans="2:4" x14ac:dyDescent="0.2">
      <c r="B12975" s="2"/>
      <c r="C12975" s="2"/>
      <c r="D12975" s="2"/>
    </row>
    <row r="12976" spans="2:4" x14ac:dyDescent="0.2">
      <c r="B12976" s="2"/>
      <c r="C12976" s="2"/>
      <c r="D12976" s="2"/>
    </row>
    <row r="12977" spans="2:4" x14ac:dyDescent="0.2">
      <c r="B12977" s="2"/>
      <c r="C12977" s="2"/>
      <c r="D12977" s="2"/>
    </row>
    <row r="12978" spans="2:4" x14ac:dyDescent="0.2">
      <c r="B12978" s="2"/>
      <c r="C12978" s="2"/>
      <c r="D12978" s="2"/>
    </row>
    <row r="12979" spans="2:4" x14ac:dyDescent="0.2">
      <c r="B12979" s="2"/>
      <c r="C12979" s="2"/>
      <c r="D12979" s="2"/>
    </row>
    <row r="12980" spans="2:4" x14ac:dyDescent="0.2">
      <c r="B12980" s="2"/>
      <c r="C12980" s="2"/>
      <c r="D12980" s="2"/>
    </row>
    <row r="12981" spans="2:4" x14ac:dyDescent="0.2">
      <c r="B12981" s="2"/>
      <c r="C12981" s="2"/>
      <c r="D12981" s="2"/>
    </row>
    <row r="12982" spans="2:4" x14ac:dyDescent="0.2">
      <c r="B12982" s="2"/>
      <c r="C12982" s="2"/>
      <c r="D12982" s="2"/>
    </row>
    <row r="12983" spans="2:4" x14ac:dyDescent="0.2">
      <c r="B12983" s="2"/>
      <c r="C12983" s="2"/>
      <c r="D12983" s="2"/>
    </row>
    <row r="12984" spans="2:4" x14ac:dyDescent="0.2">
      <c r="B12984" s="2"/>
      <c r="C12984" s="2"/>
      <c r="D12984" s="2"/>
    </row>
    <row r="12985" spans="2:4" x14ac:dyDescent="0.2">
      <c r="B12985" s="2"/>
      <c r="C12985" s="2"/>
      <c r="D12985" s="2"/>
    </row>
    <row r="12986" spans="2:4" x14ac:dyDescent="0.2">
      <c r="B12986" s="2"/>
      <c r="C12986" s="2"/>
      <c r="D12986" s="2"/>
    </row>
    <row r="12987" spans="2:4" x14ac:dyDescent="0.2">
      <c r="B12987" s="2"/>
      <c r="C12987" s="2"/>
      <c r="D12987" s="2"/>
    </row>
    <row r="12988" spans="2:4" x14ac:dyDescent="0.2">
      <c r="B12988" s="2"/>
      <c r="C12988" s="2"/>
      <c r="D12988" s="2"/>
    </row>
    <row r="12989" spans="2:4" x14ac:dyDescent="0.2">
      <c r="B12989" s="2"/>
      <c r="C12989" s="2"/>
      <c r="D12989" s="2"/>
    </row>
    <row r="12990" spans="2:4" x14ac:dyDescent="0.2">
      <c r="B12990" s="2"/>
      <c r="C12990" s="2"/>
      <c r="D12990" s="2"/>
    </row>
    <row r="12991" spans="2:4" x14ac:dyDescent="0.2">
      <c r="B12991" s="2"/>
      <c r="C12991" s="2"/>
      <c r="D12991" s="2"/>
    </row>
    <row r="12992" spans="2:4" x14ac:dyDescent="0.2">
      <c r="B12992" s="2"/>
      <c r="C12992" s="2"/>
      <c r="D12992" s="2"/>
    </row>
    <row r="12993" spans="2:4" x14ac:dyDescent="0.2">
      <c r="B12993" s="2"/>
      <c r="C12993" s="2"/>
      <c r="D12993" s="2"/>
    </row>
    <row r="12994" spans="2:4" x14ac:dyDescent="0.2">
      <c r="B12994" s="2"/>
      <c r="C12994" s="2"/>
      <c r="D12994" s="2"/>
    </row>
    <row r="12995" spans="2:4" x14ac:dyDescent="0.2">
      <c r="B12995" s="2"/>
      <c r="C12995" s="2"/>
      <c r="D12995" s="2"/>
    </row>
    <row r="12996" spans="2:4" x14ac:dyDescent="0.2">
      <c r="B12996" s="2"/>
      <c r="C12996" s="2"/>
      <c r="D12996" s="2"/>
    </row>
    <row r="12997" spans="2:4" x14ac:dyDescent="0.2">
      <c r="B12997" s="2"/>
      <c r="C12997" s="2"/>
      <c r="D12997" s="2"/>
    </row>
    <row r="12998" spans="2:4" x14ac:dyDescent="0.2">
      <c r="B12998" s="2"/>
      <c r="C12998" s="2"/>
      <c r="D12998" s="2"/>
    </row>
    <row r="12999" spans="2:4" x14ac:dyDescent="0.2">
      <c r="B12999" s="2"/>
      <c r="C12999" s="2"/>
      <c r="D12999" s="2"/>
    </row>
    <row r="13000" spans="2:4" x14ac:dyDescent="0.2">
      <c r="B13000" s="2"/>
      <c r="C13000" s="2"/>
      <c r="D13000" s="2"/>
    </row>
    <row r="13001" spans="2:4" x14ac:dyDescent="0.2">
      <c r="B13001" s="2"/>
      <c r="C13001" s="2"/>
      <c r="D13001" s="2"/>
    </row>
    <row r="13002" spans="2:4" x14ac:dyDescent="0.2">
      <c r="B13002" s="2"/>
      <c r="C13002" s="2"/>
      <c r="D13002" s="2"/>
    </row>
    <row r="13003" spans="2:4" x14ac:dyDescent="0.2">
      <c r="B13003" s="2"/>
      <c r="C13003" s="2"/>
      <c r="D13003" s="2"/>
    </row>
    <row r="13004" spans="2:4" x14ac:dyDescent="0.2">
      <c r="B13004" s="2"/>
      <c r="C13004" s="2"/>
      <c r="D13004" s="2"/>
    </row>
    <row r="13005" spans="2:4" x14ac:dyDescent="0.2">
      <c r="B13005" s="2"/>
      <c r="C13005" s="2"/>
      <c r="D13005" s="2"/>
    </row>
    <row r="13006" spans="2:4" x14ac:dyDescent="0.2">
      <c r="B13006" s="2"/>
      <c r="C13006" s="2"/>
      <c r="D13006" s="2"/>
    </row>
    <row r="13007" spans="2:4" x14ac:dyDescent="0.2">
      <c r="B13007" s="2"/>
      <c r="C13007" s="2"/>
      <c r="D13007" s="2"/>
    </row>
    <row r="13008" spans="2:4" x14ac:dyDescent="0.2">
      <c r="B13008" s="2"/>
      <c r="C13008" s="2"/>
      <c r="D13008" s="2"/>
    </row>
    <row r="13009" spans="2:4" x14ac:dyDescent="0.2">
      <c r="B13009" s="2"/>
      <c r="C13009" s="2"/>
      <c r="D13009" s="2"/>
    </row>
    <row r="13010" spans="2:4" x14ac:dyDescent="0.2">
      <c r="B13010" s="2"/>
      <c r="C13010" s="2"/>
      <c r="D13010" s="2"/>
    </row>
    <row r="13011" spans="2:4" x14ac:dyDescent="0.2">
      <c r="B13011" s="2"/>
      <c r="C13011" s="2"/>
      <c r="D13011" s="2"/>
    </row>
    <row r="13012" spans="2:4" x14ac:dyDescent="0.2">
      <c r="B13012" s="2"/>
      <c r="C13012" s="2"/>
      <c r="D13012" s="2"/>
    </row>
    <row r="13013" spans="2:4" x14ac:dyDescent="0.2">
      <c r="B13013" s="2"/>
      <c r="C13013" s="2"/>
      <c r="D13013" s="2"/>
    </row>
    <row r="13014" spans="2:4" x14ac:dyDescent="0.2">
      <c r="B13014" s="2"/>
      <c r="C13014" s="2"/>
      <c r="D13014" s="2"/>
    </row>
    <row r="13015" spans="2:4" x14ac:dyDescent="0.2">
      <c r="B13015" s="2"/>
      <c r="C13015" s="2"/>
      <c r="D13015" s="2"/>
    </row>
    <row r="13016" spans="2:4" x14ac:dyDescent="0.2">
      <c r="B13016" s="2"/>
      <c r="C13016" s="2"/>
      <c r="D13016" s="2"/>
    </row>
    <row r="13017" spans="2:4" x14ac:dyDescent="0.2">
      <c r="B13017" s="2"/>
      <c r="C13017" s="2"/>
      <c r="D13017" s="2"/>
    </row>
    <row r="13018" spans="2:4" x14ac:dyDescent="0.2">
      <c r="B13018" s="2"/>
      <c r="C13018" s="2"/>
      <c r="D13018" s="2"/>
    </row>
    <row r="13019" spans="2:4" x14ac:dyDescent="0.2">
      <c r="B13019" s="2"/>
      <c r="C13019" s="2"/>
      <c r="D13019" s="2"/>
    </row>
    <row r="13020" spans="2:4" x14ac:dyDescent="0.2">
      <c r="B13020" s="2"/>
      <c r="C13020" s="2"/>
      <c r="D13020" s="2"/>
    </row>
    <row r="13021" spans="2:4" x14ac:dyDescent="0.2">
      <c r="B13021" s="2"/>
      <c r="C13021" s="2"/>
      <c r="D13021" s="2"/>
    </row>
    <row r="13022" spans="2:4" x14ac:dyDescent="0.2">
      <c r="B13022" s="2"/>
      <c r="C13022" s="2"/>
      <c r="D13022" s="2"/>
    </row>
    <row r="13023" spans="2:4" x14ac:dyDescent="0.2">
      <c r="B13023" s="2"/>
      <c r="C13023" s="2"/>
      <c r="D13023" s="2"/>
    </row>
    <row r="13024" spans="2:4" x14ac:dyDescent="0.2">
      <c r="B13024" s="2"/>
      <c r="C13024" s="2"/>
      <c r="D13024" s="2"/>
    </row>
    <row r="13025" spans="2:4" x14ac:dyDescent="0.2">
      <c r="B13025" s="2"/>
      <c r="C13025" s="2"/>
      <c r="D13025" s="2"/>
    </row>
    <row r="13026" spans="2:4" x14ac:dyDescent="0.2">
      <c r="B13026" s="2"/>
      <c r="C13026" s="2"/>
      <c r="D13026" s="2"/>
    </row>
    <row r="13027" spans="2:4" x14ac:dyDescent="0.2">
      <c r="B13027" s="2"/>
      <c r="C13027" s="2"/>
      <c r="D13027" s="2"/>
    </row>
    <row r="13028" spans="2:4" x14ac:dyDescent="0.2">
      <c r="B13028" s="2"/>
      <c r="C13028" s="2"/>
      <c r="D13028" s="2"/>
    </row>
    <row r="13029" spans="2:4" x14ac:dyDescent="0.2">
      <c r="B13029" s="2"/>
      <c r="C13029" s="2"/>
      <c r="D13029" s="2"/>
    </row>
    <row r="13030" spans="2:4" x14ac:dyDescent="0.2">
      <c r="B13030" s="2"/>
      <c r="C13030" s="2"/>
      <c r="D13030" s="2"/>
    </row>
    <row r="13031" spans="2:4" x14ac:dyDescent="0.2">
      <c r="B13031" s="2"/>
      <c r="C13031" s="2"/>
      <c r="D13031" s="2"/>
    </row>
    <row r="13032" spans="2:4" x14ac:dyDescent="0.2">
      <c r="B13032" s="2"/>
      <c r="C13032" s="2"/>
      <c r="D13032" s="2"/>
    </row>
    <row r="13033" spans="2:4" x14ac:dyDescent="0.2">
      <c r="B13033" s="2"/>
      <c r="C13033" s="2"/>
      <c r="D13033" s="2"/>
    </row>
    <row r="13034" spans="2:4" x14ac:dyDescent="0.2">
      <c r="B13034" s="2"/>
      <c r="C13034" s="2"/>
      <c r="D13034" s="2"/>
    </row>
    <row r="13035" spans="2:4" x14ac:dyDescent="0.2">
      <c r="B13035" s="2"/>
      <c r="C13035" s="2"/>
      <c r="D13035" s="2"/>
    </row>
    <row r="13036" spans="2:4" x14ac:dyDescent="0.2">
      <c r="B13036" s="2"/>
      <c r="C13036" s="2"/>
      <c r="D13036" s="2"/>
    </row>
    <row r="13037" spans="2:4" x14ac:dyDescent="0.2">
      <c r="B13037" s="2"/>
      <c r="C13037" s="2"/>
      <c r="D13037" s="2"/>
    </row>
    <row r="13038" spans="2:4" x14ac:dyDescent="0.2">
      <c r="B13038" s="2"/>
      <c r="C13038" s="2"/>
      <c r="D13038" s="2"/>
    </row>
    <row r="13039" spans="2:4" x14ac:dyDescent="0.2">
      <c r="B13039" s="2"/>
      <c r="C13039" s="2"/>
      <c r="D13039" s="2"/>
    </row>
    <row r="13040" spans="2:4" x14ac:dyDescent="0.2">
      <c r="B13040" s="2"/>
      <c r="C13040" s="2"/>
      <c r="D13040" s="2"/>
    </row>
    <row r="13041" spans="2:4" x14ac:dyDescent="0.2">
      <c r="B13041" s="2"/>
      <c r="C13041" s="2"/>
      <c r="D13041" s="2"/>
    </row>
    <row r="13042" spans="2:4" x14ac:dyDescent="0.2">
      <c r="B13042" s="2"/>
      <c r="C13042" s="2"/>
      <c r="D13042" s="2"/>
    </row>
    <row r="13043" spans="2:4" x14ac:dyDescent="0.2">
      <c r="B13043" s="2"/>
      <c r="C13043" s="2"/>
      <c r="D13043" s="2"/>
    </row>
    <row r="13044" spans="2:4" x14ac:dyDescent="0.2">
      <c r="B13044" s="2"/>
      <c r="C13044" s="2"/>
      <c r="D13044" s="2"/>
    </row>
    <row r="13045" spans="2:4" x14ac:dyDescent="0.2">
      <c r="B13045" s="2"/>
      <c r="C13045" s="2"/>
      <c r="D13045" s="2"/>
    </row>
    <row r="13046" spans="2:4" x14ac:dyDescent="0.2">
      <c r="B13046" s="2"/>
      <c r="C13046" s="2"/>
      <c r="D13046" s="2"/>
    </row>
    <row r="13047" spans="2:4" x14ac:dyDescent="0.2">
      <c r="B13047" s="2"/>
      <c r="C13047" s="2"/>
      <c r="D13047" s="2"/>
    </row>
    <row r="13048" spans="2:4" x14ac:dyDescent="0.2">
      <c r="B13048" s="2"/>
      <c r="C13048" s="2"/>
      <c r="D13048" s="2"/>
    </row>
    <row r="13049" spans="2:4" x14ac:dyDescent="0.2">
      <c r="B13049" s="2"/>
      <c r="C13049" s="2"/>
      <c r="D13049" s="2"/>
    </row>
    <row r="13050" spans="2:4" x14ac:dyDescent="0.2">
      <c r="B13050" s="2"/>
      <c r="C13050" s="2"/>
      <c r="D13050" s="2"/>
    </row>
    <row r="13051" spans="2:4" x14ac:dyDescent="0.2">
      <c r="B13051" s="2"/>
      <c r="C13051" s="2"/>
      <c r="D13051" s="2"/>
    </row>
    <row r="13052" spans="2:4" x14ac:dyDescent="0.2">
      <c r="B13052" s="2"/>
      <c r="C13052" s="2"/>
      <c r="D13052" s="2"/>
    </row>
    <row r="13053" spans="2:4" x14ac:dyDescent="0.2">
      <c r="B13053" s="2"/>
      <c r="C13053" s="2"/>
      <c r="D13053" s="2"/>
    </row>
    <row r="13054" spans="2:4" x14ac:dyDescent="0.2">
      <c r="B13054" s="2"/>
      <c r="C13054" s="2"/>
      <c r="D13054" s="2"/>
    </row>
    <row r="13055" spans="2:4" x14ac:dyDescent="0.2">
      <c r="B13055" s="2"/>
      <c r="C13055" s="2"/>
      <c r="D13055" s="2"/>
    </row>
    <row r="13056" spans="2:4" x14ac:dyDescent="0.2">
      <c r="B13056" s="2"/>
      <c r="C13056" s="2"/>
      <c r="D13056" s="2"/>
    </row>
    <row r="13057" spans="2:4" x14ac:dyDescent="0.2">
      <c r="B13057" s="2"/>
      <c r="C13057" s="2"/>
      <c r="D13057" s="2"/>
    </row>
    <row r="13058" spans="2:4" x14ac:dyDescent="0.2">
      <c r="B13058" s="2"/>
      <c r="C13058" s="2"/>
      <c r="D13058" s="2"/>
    </row>
    <row r="13059" spans="2:4" x14ac:dyDescent="0.2">
      <c r="B13059" s="2"/>
      <c r="C13059" s="2"/>
      <c r="D13059" s="2"/>
    </row>
    <row r="13060" spans="2:4" x14ac:dyDescent="0.2">
      <c r="B13060" s="2"/>
      <c r="C13060" s="2"/>
      <c r="D13060" s="2"/>
    </row>
    <row r="13061" spans="2:4" x14ac:dyDescent="0.2">
      <c r="B13061" s="2"/>
      <c r="C13061" s="2"/>
      <c r="D13061" s="2"/>
    </row>
    <row r="13062" spans="2:4" x14ac:dyDescent="0.2">
      <c r="B13062" s="2"/>
      <c r="C13062" s="2"/>
      <c r="D13062" s="2"/>
    </row>
    <row r="13063" spans="2:4" x14ac:dyDescent="0.2">
      <c r="B13063" s="2"/>
      <c r="C13063" s="2"/>
      <c r="D13063" s="2"/>
    </row>
    <row r="13064" spans="2:4" x14ac:dyDescent="0.2">
      <c r="B13064" s="2"/>
      <c r="C13064" s="2"/>
      <c r="D13064" s="2"/>
    </row>
    <row r="13065" spans="2:4" x14ac:dyDescent="0.2">
      <c r="B13065" s="2"/>
      <c r="C13065" s="2"/>
      <c r="D13065" s="2"/>
    </row>
    <row r="13066" spans="2:4" x14ac:dyDescent="0.2">
      <c r="B13066" s="2"/>
      <c r="C13066" s="2"/>
      <c r="D13066" s="2"/>
    </row>
    <row r="13067" spans="2:4" x14ac:dyDescent="0.2">
      <c r="B13067" s="2"/>
      <c r="C13067" s="2"/>
      <c r="D13067" s="2"/>
    </row>
    <row r="13068" spans="2:4" x14ac:dyDescent="0.2">
      <c r="B13068" s="2"/>
      <c r="C13068" s="2"/>
      <c r="D13068" s="2"/>
    </row>
    <row r="13069" spans="2:4" x14ac:dyDescent="0.2">
      <c r="B13069" s="2"/>
      <c r="C13069" s="2"/>
      <c r="D13069" s="2"/>
    </row>
    <row r="13070" spans="2:4" x14ac:dyDescent="0.2">
      <c r="B13070" s="2"/>
      <c r="C13070" s="2"/>
      <c r="D13070" s="2"/>
    </row>
    <row r="13071" spans="2:4" x14ac:dyDescent="0.2">
      <c r="B13071" s="2"/>
      <c r="C13071" s="2"/>
      <c r="D13071" s="2"/>
    </row>
    <row r="13072" spans="2:4" x14ac:dyDescent="0.2">
      <c r="B13072" s="2"/>
      <c r="C13072" s="2"/>
      <c r="D13072" s="2"/>
    </row>
    <row r="13073" spans="2:4" x14ac:dyDescent="0.2">
      <c r="B13073" s="2"/>
      <c r="C13073" s="2"/>
      <c r="D13073" s="2"/>
    </row>
    <row r="13074" spans="2:4" x14ac:dyDescent="0.2">
      <c r="B13074" s="2"/>
      <c r="C13074" s="2"/>
      <c r="D13074" s="2"/>
    </row>
    <row r="13075" spans="2:4" x14ac:dyDescent="0.2">
      <c r="B13075" s="2"/>
      <c r="C13075" s="2"/>
      <c r="D13075" s="2"/>
    </row>
    <row r="13076" spans="2:4" x14ac:dyDescent="0.2">
      <c r="B13076" s="2"/>
      <c r="C13076" s="2"/>
      <c r="D13076" s="2"/>
    </row>
    <row r="13077" spans="2:4" x14ac:dyDescent="0.2">
      <c r="B13077" s="2"/>
      <c r="C13077" s="2"/>
      <c r="D13077" s="2"/>
    </row>
    <row r="13078" spans="2:4" x14ac:dyDescent="0.2">
      <c r="B13078" s="2"/>
      <c r="C13078" s="2"/>
      <c r="D13078" s="2"/>
    </row>
    <row r="13079" spans="2:4" x14ac:dyDescent="0.2">
      <c r="B13079" s="2"/>
      <c r="C13079" s="2"/>
      <c r="D13079" s="2"/>
    </row>
    <row r="13080" spans="2:4" x14ac:dyDescent="0.2">
      <c r="B13080" s="2"/>
      <c r="C13080" s="2"/>
      <c r="D13080" s="2"/>
    </row>
    <row r="13081" spans="2:4" x14ac:dyDescent="0.2">
      <c r="B13081" s="2"/>
      <c r="C13081" s="2"/>
      <c r="D13081" s="2"/>
    </row>
    <row r="13082" spans="2:4" x14ac:dyDescent="0.2">
      <c r="B13082" s="2"/>
      <c r="C13082" s="2"/>
      <c r="D13082" s="2"/>
    </row>
    <row r="13083" spans="2:4" x14ac:dyDescent="0.2">
      <c r="B13083" s="2"/>
      <c r="C13083" s="2"/>
      <c r="D13083" s="2"/>
    </row>
    <row r="13084" spans="2:4" x14ac:dyDescent="0.2">
      <c r="B13084" s="2"/>
      <c r="C13084" s="2"/>
      <c r="D13084" s="2"/>
    </row>
    <row r="13085" spans="2:4" x14ac:dyDescent="0.2">
      <c r="B13085" s="2"/>
      <c r="C13085" s="2"/>
      <c r="D13085" s="2"/>
    </row>
    <row r="13086" spans="2:4" x14ac:dyDescent="0.2">
      <c r="B13086" s="2"/>
      <c r="C13086" s="2"/>
      <c r="D13086" s="2"/>
    </row>
    <row r="13087" spans="2:4" x14ac:dyDescent="0.2">
      <c r="B13087" s="2"/>
      <c r="C13087" s="2"/>
      <c r="D13087" s="2"/>
    </row>
    <row r="13088" spans="2:4" x14ac:dyDescent="0.2">
      <c r="B13088" s="2"/>
      <c r="C13088" s="2"/>
      <c r="D13088" s="2"/>
    </row>
    <row r="13089" spans="2:4" x14ac:dyDescent="0.2">
      <c r="B13089" s="2"/>
      <c r="C13089" s="2"/>
      <c r="D13089" s="2"/>
    </row>
    <row r="13090" spans="2:4" x14ac:dyDescent="0.2">
      <c r="B13090" s="2"/>
      <c r="C13090" s="2"/>
      <c r="D13090" s="2"/>
    </row>
    <row r="13091" spans="2:4" x14ac:dyDescent="0.2">
      <c r="B13091" s="2"/>
      <c r="C13091" s="2"/>
      <c r="D13091" s="2"/>
    </row>
    <row r="13092" spans="2:4" x14ac:dyDescent="0.2">
      <c r="B13092" s="2"/>
      <c r="C13092" s="2"/>
      <c r="D13092" s="2"/>
    </row>
    <row r="13093" spans="2:4" x14ac:dyDescent="0.2">
      <c r="B13093" s="2"/>
      <c r="C13093" s="2"/>
      <c r="D13093" s="2"/>
    </row>
    <row r="13094" spans="2:4" x14ac:dyDescent="0.2">
      <c r="B13094" s="2"/>
      <c r="C13094" s="2"/>
      <c r="D13094" s="2"/>
    </row>
    <row r="13095" spans="2:4" x14ac:dyDescent="0.2">
      <c r="B13095" s="2"/>
      <c r="C13095" s="2"/>
      <c r="D13095" s="2"/>
    </row>
    <row r="13096" spans="2:4" x14ac:dyDescent="0.2">
      <c r="B13096" s="2"/>
      <c r="C13096" s="2"/>
      <c r="D13096" s="2"/>
    </row>
    <row r="13097" spans="2:4" x14ac:dyDescent="0.2">
      <c r="B13097" s="2"/>
      <c r="C13097" s="2"/>
      <c r="D13097" s="2"/>
    </row>
    <row r="13098" spans="2:4" x14ac:dyDescent="0.2">
      <c r="B13098" s="2"/>
      <c r="C13098" s="2"/>
      <c r="D13098" s="2"/>
    </row>
    <row r="13099" spans="2:4" x14ac:dyDescent="0.2">
      <c r="B13099" s="2"/>
      <c r="C13099" s="2"/>
      <c r="D13099" s="2"/>
    </row>
    <row r="13100" spans="2:4" x14ac:dyDescent="0.2">
      <c r="B13100" s="2"/>
      <c r="C13100" s="2"/>
      <c r="D13100" s="2"/>
    </row>
    <row r="13101" spans="2:4" x14ac:dyDescent="0.2">
      <c r="B13101" s="2"/>
      <c r="C13101" s="2"/>
      <c r="D13101" s="2"/>
    </row>
    <row r="13102" spans="2:4" x14ac:dyDescent="0.2">
      <c r="B13102" s="2"/>
      <c r="C13102" s="2"/>
      <c r="D13102" s="2"/>
    </row>
    <row r="13103" spans="2:4" x14ac:dyDescent="0.2">
      <c r="B13103" s="2"/>
      <c r="C13103" s="2"/>
      <c r="D13103" s="2"/>
    </row>
    <row r="13104" spans="2:4" x14ac:dyDescent="0.2">
      <c r="B13104" s="2"/>
      <c r="C13104" s="2"/>
      <c r="D13104" s="2"/>
    </row>
    <row r="13105" spans="2:4" x14ac:dyDescent="0.2">
      <c r="B13105" s="2"/>
      <c r="C13105" s="2"/>
      <c r="D13105" s="2"/>
    </row>
    <row r="13106" spans="2:4" x14ac:dyDescent="0.2">
      <c r="B13106" s="2"/>
      <c r="C13106" s="2"/>
      <c r="D13106" s="2"/>
    </row>
    <row r="13107" spans="2:4" x14ac:dyDescent="0.2">
      <c r="B13107" s="2"/>
      <c r="C13107" s="2"/>
      <c r="D13107" s="2"/>
    </row>
    <row r="13108" spans="2:4" x14ac:dyDescent="0.2">
      <c r="B13108" s="2"/>
      <c r="C13108" s="2"/>
      <c r="D13108" s="2"/>
    </row>
    <row r="13109" spans="2:4" x14ac:dyDescent="0.2">
      <c r="B13109" s="2"/>
      <c r="C13109" s="2"/>
      <c r="D13109" s="2"/>
    </row>
    <row r="13110" spans="2:4" x14ac:dyDescent="0.2">
      <c r="B13110" s="2"/>
      <c r="C13110" s="2"/>
      <c r="D13110" s="2"/>
    </row>
    <row r="13111" spans="2:4" x14ac:dyDescent="0.2">
      <c r="B13111" s="2"/>
      <c r="C13111" s="2"/>
      <c r="D13111" s="2"/>
    </row>
    <row r="13112" spans="2:4" x14ac:dyDescent="0.2">
      <c r="B13112" s="2"/>
      <c r="C13112" s="2"/>
      <c r="D13112" s="2"/>
    </row>
    <row r="13113" spans="2:4" x14ac:dyDescent="0.2">
      <c r="B13113" s="2"/>
      <c r="C13113" s="2"/>
      <c r="D13113" s="2"/>
    </row>
    <row r="13114" spans="2:4" x14ac:dyDescent="0.2">
      <c r="B13114" s="2"/>
      <c r="C13114" s="2"/>
      <c r="D13114" s="2"/>
    </row>
    <row r="13115" spans="2:4" x14ac:dyDescent="0.2">
      <c r="B13115" s="2"/>
      <c r="C13115" s="2"/>
      <c r="D13115" s="2"/>
    </row>
    <row r="13116" spans="2:4" x14ac:dyDescent="0.2">
      <c r="B13116" s="2"/>
      <c r="C13116" s="2"/>
      <c r="D13116" s="2"/>
    </row>
    <row r="13117" spans="2:4" x14ac:dyDescent="0.2">
      <c r="B13117" s="2"/>
      <c r="C13117" s="2"/>
      <c r="D13117" s="2"/>
    </row>
    <row r="13118" spans="2:4" x14ac:dyDescent="0.2">
      <c r="B13118" s="2"/>
      <c r="C13118" s="2"/>
      <c r="D13118" s="2"/>
    </row>
    <row r="13119" spans="2:4" x14ac:dyDescent="0.2">
      <c r="B13119" s="2"/>
      <c r="C13119" s="2"/>
      <c r="D13119" s="2"/>
    </row>
    <row r="13120" spans="2:4" x14ac:dyDescent="0.2">
      <c r="B13120" s="2"/>
      <c r="C13120" s="2"/>
      <c r="D13120" s="2"/>
    </row>
    <row r="13121" spans="2:4" x14ac:dyDescent="0.2">
      <c r="B13121" s="2"/>
      <c r="C13121" s="2"/>
      <c r="D13121" s="2"/>
    </row>
    <row r="13122" spans="2:4" x14ac:dyDescent="0.2">
      <c r="B13122" s="2"/>
      <c r="C13122" s="2"/>
      <c r="D13122" s="2"/>
    </row>
    <row r="13123" spans="2:4" x14ac:dyDescent="0.2">
      <c r="B13123" s="2"/>
      <c r="C13123" s="2"/>
      <c r="D13123" s="2"/>
    </row>
    <row r="13124" spans="2:4" x14ac:dyDescent="0.2">
      <c r="B13124" s="2"/>
      <c r="C13124" s="2"/>
      <c r="D13124" s="2"/>
    </row>
    <row r="13125" spans="2:4" x14ac:dyDescent="0.2">
      <c r="B13125" s="2"/>
      <c r="C13125" s="2"/>
      <c r="D13125" s="2"/>
    </row>
    <row r="13126" spans="2:4" x14ac:dyDescent="0.2">
      <c r="B13126" s="2"/>
      <c r="C13126" s="2"/>
      <c r="D13126" s="2"/>
    </row>
    <row r="13127" spans="2:4" x14ac:dyDescent="0.2">
      <c r="B13127" s="2"/>
      <c r="C13127" s="2"/>
      <c r="D13127" s="2"/>
    </row>
    <row r="13128" spans="2:4" x14ac:dyDescent="0.2">
      <c r="B13128" s="2"/>
      <c r="C13128" s="2"/>
      <c r="D13128" s="2"/>
    </row>
    <row r="13129" spans="2:4" x14ac:dyDescent="0.2">
      <c r="B13129" s="2"/>
      <c r="C13129" s="2"/>
      <c r="D13129" s="2"/>
    </row>
    <row r="13130" spans="2:4" x14ac:dyDescent="0.2">
      <c r="B13130" s="2"/>
      <c r="C13130" s="2"/>
      <c r="D13130" s="2"/>
    </row>
    <row r="13131" spans="2:4" x14ac:dyDescent="0.2">
      <c r="B13131" s="2"/>
      <c r="C13131" s="2"/>
      <c r="D13131" s="2"/>
    </row>
    <row r="13132" spans="2:4" x14ac:dyDescent="0.2">
      <c r="B13132" s="2"/>
      <c r="C13132" s="2"/>
      <c r="D13132" s="2"/>
    </row>
    <row r="13133" spans="2:4" x14ac:dyDescent="0.2">
      <c r="B13133" s="2"/>
      <c r="C13133" s="2"/>
      <c r="D13133" s="2"/>
    </row>
    <row r="13134" spans="2:4" x14ac:dyDescent="0.2">
      <c r="B13134" s="2"/>
      <c r="C13134" s="2"/>
      <c r="D13134" s="2"/>
    </row>
    <row r="13135" spans="2:4" x14ac:dyDescent="0.2">
      <c r="B13135" s="2"/>
      <c r="C13135" s="2"/>
      <c r="D13135" s="2"/>
    </row>
    <row r="13136" spans="2:4" x14ac:dyDescent="0.2">
      <c r="B13136" s="2"/>
      <c r="C13136" s="2"/>
      <c r="D13136" s="2"/>
    </row>
    <row r="13137" spans="2:4" x14ac:dyDescent="0.2">
      <c r="B13137" s="2"/>
      <c r="C13137" s="2"/>
      <c r="D13137" s="2"/>
    </row>
    <row r="13138" spans="2:4" x14ac:dyDescent="0.2">
      <c r="B13138" s="2"/>
      <c r="C13138" s="2"/>
      <c r="D13138" s="2"/>
    </row>
    <row r="13139" spans="2:4" x14ac:dyDescent="0.2">
      <c r="B13139" s="2"/>
      <c r="C13139" s="2"/>
      <c r="D13139" s="2"/>
    </row>
    <row r="13140" spans="2:4" x14ac:dyDescent="0.2">
      <c r="B13140" s="2"/>
      <c r="C13140" s="2"/>
      <c r="D13140" s="2"/>
    </row>
    <row r="13141" spans="2:4" x14ac:dyDescent="0.2">
      <c r="B13141" s="2"/>
      <c r="C13141" s="2"/>
      <c r="D13141" s="2"/>
    </row>
    <row r="13142" spans="2:4" x14ac:dyDescent="0.2">
      <c r="B13142" s="2"/>
      <c r="C13142" s="2"/>
      <c r="D13142" s="2"/>
    </row>
    <row r="13143" spans="2:4" x14ac:dyDescent="0.2">
      <c r="B13143" s="2"/>
      <c r="C13143" s="2"/>
      <c r="D13143" s="2"/>
    </row>
    <row r="13144" spans="2:4" x14ac:dyDescent="0.2">
      <c r="B13144" s="2"/>
      <c r="C13144" s="2"/>
      <c r="D13144" s="2"/>
    </row>
    <row r="13145" spans="2:4" x14ac:dyDescent="0.2">
      <c r="B13145" s="2"/>
      <c r="C13145" s="2"/>
      <c r="D13145" s="2"/>
    </row>
    <row r="13146" spans="2:4" x14ac:dyDescent="0.2">
      <c r="B13146" s="2"/>
      <c r="C13146" s="2"/>
      <c r="D13146" s="2"/>
    </row>
    <row r="13147" spans="2:4" x14ac:dyDescent="0.2">
      <c r="B13147" s="2"/>
      <c r="C13147" s="2"/>
      <c r="D13147" s="2"/>
    </row>
    <row r="13148" spans="2:4" x14ac:dyDescent="0.2">
      <c r="B13148" s="2"/>
      <c r="C13148" s="2"/>
      <c r="D13148" s="2"/>
    </row>
    <row r="13149" spans="2:4" x14ac:dyDescent="0.2">
      <c r="B13149" s="2"/>
      <c r="C13149" s="2"/>
      <c r="D13149" s="2"/>
    </row>
    <row r="13150" spans="2:4" x14ac:dyDescent="0.2">
      <c r="B13150" s="2"/>
      <c r="C13150" s="2"/>
      <c r="D13150" s="2"/>
    </row>
    <row r="13151" spans="2:4" x14ac:dyDescent="0.2">
      <c r="B13151" s="2"/>
      <c r="C13151" s="2"/>
      <c r="D13151" s="2"/>
    </row>
    <row r="13152" spans="2:4" x14ac:dyDescent="0.2">
      <c r="B13152" s="2"/>
      <c r="C13152" s="2"/>
      <c r="D13152" s="2"/>
    </row>
    <row r="13153" spans="2:4" x14ac:dyDescent="0.2">
      <c r="B13153" s="2"/>
      <c r="C13153" s="2"/>
      <c r="D13153" s="2"/>
    </row>
    <row r="13154" spans="2:4" x14ac:dyDescent="0.2">
      <c r="B13154" s="2"/>
      <c r="C13154" s="2"/>
      <c r="D13154" s="2"/>
    </row>
    <row r="13155" spans="2:4" x14ac:dyDescent="0.2">
      <c r="B13155" s="2"/>
      <c r="C13155" s="2"/>
      <c r="D13155" s="2"/>
    </row>
    <row r="13156" spans="2:4" x14ac:dyDescent="0.2">
      <c r="B13156" s="2"/>
      <c r="C13156" s="2"/>
      <c r="D13156" s="2"/>
    </row>
    <row r="13157" spans="2:4" x14ac:dyDescent="0.2">
      <c r="B13157" s="2"/>
      <c r="C13157" s="2"/>
      <c r="D13157" s="2"/>
    </row>
    <row r="13158" spans="2:4" x14ac:dyDescent="0.2">
      <c r="B13158" s="2"/>
      <c r="C13158" s="2"/>
      <c r="D13158" s="2"/>
    </row>
    <row r="13159" spans="2:4" x14ac:dyDescent="0.2">
      <c r="B13159" s="2"/>
      <c r="C13159" s="2"/>
      <c r="D13159" s="2"/>
    </row>
    <row r="13160" spans="2:4" x14ac:dyDescent="0.2">
      <c r="B13160" s="2"/>
      <c r="C13160" s="2"/>
      <c r="D13160" s="2"/>
    </row>
    <row r="13161" spans="2:4" x14ac:dyDescent="0.2">
      <c r="B13161" s="2"/>
      <c r="C13161" s="2"/>
      <c r="D13161" s="2"/>
    </row>
    <row r="13162" spans="2:4" x14ac:dyDescent="0.2">
      <c r="B13162" s="2"/>
      <c r="C13162" s="2"/>
      <c r="D13162" s="2"/>
    </row>
    <row r="13163" spans="2:4" x14ac:dyDescent="0.2">
      <c r="B13163" s="2"/>
      <c r="C13163" s="2"/>
      <c r="D13163" s="2"/>
    </row>
    <row r="13164" spans="2:4" x14ac:dyDescent="0.2">
      <c r="B13164" s="2"/>
      <c r="C13164" s="2"/>
      <c r="D13164" s="2"/>
    </row>
    <row r="13165" spans="2:4" x14ac:dyDescent="0.2">
      <c r="B13165" s="2"/>
      <c r="C13165" s="2"/>
      <c r="D13165" s="2"/>
    </row>
    <row r="13166" spans="2:4" x14ac:dyDescent="0.2">
      <c r="B13166" s="2"/>
      <c r="C13166" s="2"/>
      <c r="D13166" s="2"/>
    </row>
    <row r="13167" spans="2:4" x14ac:dyDescent="0.2">
      <c r="B13167" s="2"/>
      <c r="C13167" s="2"/>
      <c r="D13167" s="2"/>
    </row>
    <row r="13168" spans="2:4" x14ac:dyDescent="0.2">
      <c r="B13168" s="2"/>
      <c r="C13168" s="2"/>
      <c r="D13168" s="2"/>
    </row>
    <row r="13169" spans="2:4" x14ac:dyDescent="0.2">
      <c r="B13169" s="2"/>
      <c r="C13169" s="2"/>
      <c r="D13169" s="2"/>
    </row>
    <row r="13170" spans="2:4" x14ac:dyDescent="0.2">
      <c r="B13170" s="2"/>
      <c r="C13170" s="2"/>
      <c r="D13170" s="2"/>
    </row>
    <row r="13171" spans="2:4" x14ac:dyDescent="0.2">
      <c r="B13171" s="2"/>
      <c r="C13171" s="2"/>
      <c r="D13171" s="2"/>
    </row>
    <row r="13172" spans="2:4" x14ac:dyDescent="0.2">
      <c r="B13172" s="2"/>
      <c r="C13172" s="2"/>
      <c r="D13172" s="2"/>
    </row>
    <row r="13173" spans="2:4" x14ac:dyDescent="0.2">
      <c r="B13173" s="2"/>
      <c r="C13173" s="2"/>
      <c r="D13173" s="2"/>
    </row>
    <row r="13174" spans="2:4" x14ac:dyDescent="0.2">
      <c r="B13174" s="2"/>
      <c r="C13174" s="2"/>
      <c r="D13174" s="2"/>
    </row>
    <row r="13175" spans="2:4" x14ac:dyDescent="0.2">
      <c r="B13175" s="2"/>
      <c r="C13175" s="2"/>
      <c r="D13175" s="2"/>
    </row>
    <row r="13176" spans="2:4" x14ac:dyDescent="0.2">
      <c r="B13176" s="2"/>
      <c r="C13176" s="2"/>
      <c r="D13176" s="2"/>
    </row>
    <row r="13177" spans="2:4" x14ac:dyDescent="0.2">
      <c r="B13177" s="2"/>
      <c r="C13177" s="2"/>
      <c r="D13177" s="2"/>
    </row>
    <row r="13178" spans="2:4" x14ac:dyDescent="0.2">
      <c r="B13178" s="2"/>
      <c r="C13178" s="2"/>
      <c r="D13178" s="2"/>
    </row>
    <row r="13179" spans="2:4" x14ac:dyDescent="0.2">
      <c r="B13179" s="2"/>
      <c r="C13179" s="2"/>
      <c r="D13179" s="2"/>
    </row>
    <row r="13180" spans="2:4" x14ac:dyDescent="0.2">
      <c r="B13180" s="2"/>
      <c r="C13180" s="2"/>
      <c r="D13180" s="2"/>
    </row>
    <row r="13181" spans="2:4" x14ac:dyDescent="0.2">
      <c r="B13181" s="2"/>
      <c r="C13181" s="2"/>
      <c r="D13181" s="2"/>
    </row>
    <row r="13182" spans="2:4" x14ac:dyDescent="0.2">
      <c r="B13182" s="2"/>
      <c r="C13182" s="2"/>
      <c r="D13182" s="2"/>
    </row>
    <row r="13183" spans="2:4" x14ac:dyDescent="0.2">
      <c r="B13183" s="2"/>
      <c r="C13183" s="2"/>
      <c r="D13183" s="2"/>
    </row>
    <row r="13184" spans="2:4" x14ac:dyDescent="0.2">
      <c r="B13184" s="2"/>
      <c r="C13184" s="2"/>
      <c r="D13184" s="2"/>
    </row>
    <row r="13185" spans="2:4" x14ac:dyDescent="0.2">
      <c r="B13185" s="2"/>
      <c r="C13185" s="2"/>
      <c r="D13185" s="2"/>
    </row>
    <row r="13186" spans="2:4" x14ac:dyDescent="0.2">
      <c r="B13186" s="2"/>
      <c r="C13186" s="2"/>
      <c r="D13186" s="2"/>
    </row>
    <row r="13187" spans="2:4" x14ac:dyDescent="0.2">
      <c r="B13187" s="2"/>
      <c r="C13187" s="2"/>
      <c r="D13187" s="2"/>
    </row>
    <row r="13188" spans="2:4" x14ac:dyDescent="0.2">
      <c r="B13188" s="2"/>
      <c r="C13188" s="2"/>
      <c r="D13188" s="2"/>
    </row>
    <row r="13189" spans="2:4" x14ac:dyDescent="0.2">
      <c r="B13189" s="2"/>
      <c r="C13189" s="2"/>
      <c r="D13189" s="2"/>
    </row>
    <row r="13190" spans="2:4" x14ac:dyDescent="0.2">
      <c r="B13190" s="2"/>
      <c r="C13190" s="2"/>
      <c r="D13190" s="2"/>
    </row>
    <row r="13191" spans="2:4" x14ac:dyDescent="0.2">
      <c r="B13191" s="2"/>
      <c r="C13191" s="2"/>
      <c r="D13191" s="2"/>
    </row>
    <row r="13192" spans="2:4" x14ac:dyDescent="0.2">
      <c r="B13192" s="2"/>
      <c r="C13192" s="2"/>
      <c r="D13192" s="2"/>
    </row>
    <row r="13193" spans="2:4" x14ac:dyDescent="0.2">
      <c r="B13193" s="2"/>
      <c r="C13193" s="2"/>
      <c r="D13193" s="2"/>
    </row>
    <row r="13194" spans="2:4" x14ac:dyDescent="0.2">
      <c r="B13194" s="2"/>
      <c r="C13194" s="2"/>
      <c r="D13194" s="2"/>
    </row>
    <row r="13195" spans="2:4" x14ac:dyDescent="0.2">
      <c r="B13195" s="2"/>
      <c r="C13195" s="2"/>
      <c r="D13195" s="2"/>
    </row>
    <row r="13196" spans="2:4" x14ac:dyDescent="0.2">
      <c r="B13196" s="2"/>
      <c r="C13196" s="2"/>
      <c r="D13196" s="2"/>
    </row>
    <row r="13197" spans="2:4" x14ac:dyDescent="0.2">
      <c r="B13197" s="2"/>
      <c r="C13197" s="2"/>
      <c r="D13197" s="2"/>
    </row>
    <row r="13198" spans="2:4" x14ac:dyDescent="0.2">
      <c r="B13198" s="2"/>
      <c r="C13198" s="2"/>
      <c r="D13198" s="2"/>
    </row>
    <row r="13199" spans="2:4" x14ac:dyDescent="0.2">
      <c r="B13199" s="2"/>
      <c r="C13199" s="2"/>
      <c r="D13199" s="2"/>
    </row>
    <row r="13200" spans="2:4" x14ac:dyDescent="0.2">
      <c r="B13200" s="2"/>
      <c r="C13200" s="2"/>
      <c r="D13200" s="2"/>
    </row>
    <row r="13201" spans="2:4" x14ac:dyDescent="0.2">
      <c r="B13201" s="2"/>
      <c r="C13201" s="2"/>
      <c r="D13201" s="2"/>
    </row>
    <row r="13202" spans="2:4" x14ac:dyDescent="0.2">
      <c r="B13202" s="2"/>
      <c r="C13202" s="2"/>
      <c r="D13202" s="2"/>
    </row>
    <row r="13203" spans="2:4" x14ac:dyDescent="0.2">
      <c r="B13203" s="2"/>
      <c r="C13203" s="2"/>
      <c r="D13203" s="2"/>
    </row>
    <row r="13204" spans="2:4" x14ac:dyDescent="0.2">
      <c r="B13204" s="2"/>
      <c r="C13204" s="2"/>
      <c r="D13204" s="2"/>
    </row>
    <row r="13205" spans="2:4" x14ac:dyDescent="0.2">
      <c r="B13205" s="2"/>
      <c r="C13205" s="2"/>
      <c r="D13205" s="2"/>
    </row>
    <row r="13206" spans="2:4" x14ac:dyDescent="0.2">
      <c r="B13206" s="2"/>
      <c r="C13206" s="2"/>
      <c r="D13206" s="2"/>
    </row>
    <row r="13207" spans="2:4" x14ac:dyDescent="0.2">
      <c r="B13207" s="2"/>
      <c r="C13207" s="2"/>
      <c r="D13207" s="2"/>
    </row>
    <row r="13208" spans="2:4" x14ac:dyDescent="0.2">
      <c r="B13208" s="2"/>
      <c r="C13208" s="2"/>
      <c r="D13208" s="2"/>
    </row>
    <row r="13209" spans="2:4" x14ac:dyDescent="0.2">
      <c r="B13209" s="2"/>
      <c r="C13209" s="2"/>
      <c r="D13209" s="2"/>
    </row>
    <row r="13210" spans="2:4" x14ac:dyDescent="0.2">
      <c r="B13210" s="2"/>
      <c r="C13210" s="2"/>
      <c r="D13210" s="2"/>
    </row>
    <row r="13211" spans="2:4" x14ac:dyDescent="0.2">
      <c r="B13211" s="2"/>
      <c r="C13211" s="2"/>
      <c r="D13211" s="2"/>
    </row>
    <row r="13212" spans="2:4" x14ac:dyDescent="0.2">
      <c r="B13212" s="2"/>
      <c r="C13212" s="2"/>
      <c r="D13212" s="2"/>
    </row>
    <row r="13213" spans="2:4" x14ac:dyDescent="0.2">
      <c r="B13213" s="2"/>
      <c r="C13213" s="2"/>
      <c r="D13213" s="2"/>
    </row>
    <row r="13214" spans="2:4" x14ac:dyDescent="0.2">
      <c r="B13214" s="2"/>
      <c r="C13214" s="2"/>
      <c r="D13214" s="2"/>
    </row>
    <row r="13215" spans="2:4" x14ac:dyDescent="0.2">
      <c r="B13215" s="2"/>
      <c r="C13215" s="2"/>
      <c r="D13215" s="2"/>
    </row>
    <row r="13216" spans="2:4" x14ac:dyDescent="0.2">
      <c r="B13216" s="2"/>
      <c r="C13216" s="2"/>
      <c r="D13216" s="2"/>
    </row>
    <row r="13217" spans="2:4" x14ac:dyDescent="0.2">
      <c r="B13217" s="2"/>
      <c r="C13217" s="2"/>
      <c r="D13217" s="2"/>
    </row>
    <row r="13218" spans="2:4" x14ac:dyDescent="0.2">
      <c r="B13218" s="2"/>
      <c r="C13218" s="2"/>
      <c r="D13218" s="2"/>
    </row>
    <row r="13219" spans="2:4" x14ac:dyDescent="0.2">
      <c r="B13219" s="2"/>
      <c r="C13219" s="2"/>
      <c r="D13219" s="2"/>
    </row>
    <row r="13220" spans="2:4" x14ac:dyDescent="0.2">
      <c r="B13220" s="2"/>
      <c r="C13220" s="2"/>
      <c r="D13220" s="2"/>
    </row>
    <row r="13221" spans="2:4" x14ac:dyDescent="0.2">
      <c r="B13221" s="2"/>
      <c r="C13221" s="2"/>
      <c r="D13221" s="2"/>
    </row>
    <row r="13222" spans="2:4" x14ac:dyDescent="0.2">
      <c r="B13222" s="2"/>
      <c r="C13222" s="2"/>
      <c r="D13222" s="2"/>
    </row>
    <row r="13223" spans="2:4" x14ac:dyDescent="0.2">
      <c r="B13223" s="2"/>
      <c r="C13223" s="2"/>
      <c r="D13223" s="2"/>
    </row>
    <row r="13224" spans="2:4" x14ac:dyDescent="0.2">
      <c r="B13224" s="2"/>
      <c r="C13224" s="2"/>
      <c r="D13224" s="2"/>
    </row>
    <row r="13225" spans="2:4" x14ac:dyDescent="0.2">
      <c r="B13225" s="2"/>
      <c r="C13225" s="2"/>
      <c r="D13225" s="2"/>
    </row>
    <row r="13226" spans="2:4" x14ac:dyDescent="0.2">
      <c r="B13226" s="2"/>
      <c r="C13226" s="2"/>
      <c r="D13226" s="2"/>
    </row>
    <row r="13227" spans="2:4" x14ac:dyDescent="0.2">
      <c r="B13227" s="2"/>
      <c r="C13227" s="2"/>
      <c r="D13227" s="2"/>
    </row>
    <row r="13228" spans="2:4" x14ac:dyDescent="0.2">
      <c r="B13228" s="2"/>
      <c r="C13228" s="2"/>
      <c r="D13228" s="2"/>
    </row>
    <row r="13229" spans="2:4" x14ac:dyDescent="0.2">
      <c r="B13229" s="2"/>
      <c r="C13229" s="2"/>
      <c r="D13229" s="2"/>
    </row>
    <row r="13230" spans="2:4" x14ac:dyDescent="0.2">
      <c r="B13230" s="2"/>
      <c r="C13230" s="2"/>
      <c r="D13230" s="2"/>
    </row>
    <row r="13231" spans="2:4" x14ac:dyDescent="0.2">
      <c r="B13231" s="2"/>
      <c r="C13231" s="2"/>
      <c r="D13231" s="2"/>
    </row>
    <row r="13232" spans="2:4" x14ac:dyDescent="0.2">
      <c r="B13232" s="2"/>
      <c r="C13232" s="2"/>
      <c r="D13232" s="2"/>
    </row>
    <row r="13233" spans="2:4" x14ac:dyDescent="0.2">
      <c r="B13233" s="2"/>
      <c r="C13233" s="2"/>
      <c r="D13233" s="2"/>
    </row>
    <row r="13234" spans="2:4" x14ac:dyDescent="0.2">
      <c r="B13234" s="2"/>
      <c r="C13234" s="2"/>
      <c r="D13234" s="2"/>
    </row>
    <row r="13235" spans="2:4" x14ac:dyDescent="0.2">
      <c r="B13235" s="2"/>
      <c r="C13235" s="2"/>
      <c r="D13235" s="2"/>
    </row>
    <row r="13236" spans="2:4" x14ac:dyDescent="0.2">
      <c r="B13236" s="2"/>
      <c r="C13236" s="2"/>
      <c r="D13236" s="2"/>
    </row>
    <row r="13237" spans="2:4" x14ac:dyDescent="0.2">
      <c r="B13237" s="2"/>
      <c r="C13237" s="2"/>
      <c r="D13237" s="2"/>
    </row>
    <row r="13238" spans="2:4" x14ac:dyDescent="0.2">
      <c r="B13238" s="2"/>
      <c r="C13238" s="2"/>
      <c r="D13238" s="2"/>
    </row>
    <row r="13239" spans="2:4" x14ac:dyDescent="0.2">
      <c r="B13239" s="2"/>
      <c r="C13239" s="2"/>
      <c r="D13239" s="2"/>
    </row>
    <row r="13240" spans="2:4" x14ac:dyDescent="0.2">
      <c r="B13240" s="2"/>
      <c r="C13240" s="2"/>
      <c r="D13240" s="2"/>
    </row>
    <row r="13241" spans="2:4" x14ac:dyDescent="0.2">
      <c r="B13241" s="2"/>
      <c r="C13241" s="2"/>
      <c r="D13241" s="2"/>
    </row>
    <row r="13242" spans="2:4" x14ac:dyDescent="0.2">
      <c r="B13242" s="2"/>
      <c r="C13242" s="2"/>
      <c r="D13242" s="2"/>
    </row>
    <row r="13243" spans="2:4" x14ac:dyDescent="0.2">
      <c r="B13243" s="2"/>
      <c r="C13243" s="2"/>
      <c r="D13243" s="2"/>
    </row>
    <row r="13244" spans="2:4" x14ac:dyDescent="0.2">
      <c r="B13244" s="2"/>
      <c r="C13244" s="2"/>
      <c r="D13244" s="2"/>
    </row>
    <row r="13245" spans="2:4" x14ac:dyDescent="0.2">
      <c r="B13245" s="2"/>
      <c r="C13245" s="2"/>
      <c r="D13245" s="2"/>
    </row>
    <row r="13246" spans="2:4" x14ac:dyDescent="0.2">
      <c r="B13246" s="2"/>
      <c r="C13246" s="2"/>
      <c r="D13246" s="2"/>
    </row>
    <row r="13247" spans="2:4" x14ac:dyDescent="0.2">
      <c r="B13247" s="2"/>
      <c r="C13247" s="2"/>
      <c r="D13247" s="2"/>
    </row>
    <row r="13248" spans="2:4" x14ac:dyDescent="0.2">
      <c r="B13248" s="2"/>
      <c r="C13248" s="2"/>
      <c r="D13248" s="2"/>
    </row>
    <row r="13249" spans="2:4" x14ac:dyDescent="0.2">
      <c r="B13249" s="2"/>
      <c r="C13249" s="2"/>
      <c r="D13249" s="2"/>
    </row>
    <row r="13250" spans="2:4" x14ac:dyDescent="0.2">
      <c r="B13250" s="2"/>
      <c r="C13250" s="2"/>
      <c r="D13250" s="2"/>
    </row>
    <row r="13251" spans="2:4" x14ac:dyDescent="0.2">
      <c r="B13251" s="2"/>
      <c r="C13251" s="2"/>
      <c r="D13251" s="2"/>
    </row>
    <row r="13252" spans="2:4" x14ac:dyDescent="0.2">
      <c r="B13252" s="2"/>
      <c r="C13252" s="2"/>
      <c r="D13252" s="2"/>
    </row>
    <row r="13253" spans="2:4" x14ac:dyDescent="0.2">
      <c r="B13253" s="2"/>
      <c r="C13253" s="2"/>
      <c r="D13253" s="2"/>
    </row>
    <row r="13254" spans="2:4" x14ac:dyDescent="0.2">
      <c r="B13254" s="2"/>
      <c r="C13254" s="2"/>
      <c r="D13254" s="2"/>
    </row>
    <row r="13255" spans="2:4" x14ac:dyDescent="0.2">
      <c r="B13255" s="2"/>
      <c r="C13255" s="2"/>
      <c r="D13255" s="2"/>
    </row>
    <row r="13256" spans="2:4" x14ac:dyDescent="0.2">
      <c r="B13256" s="2"/>
      <c r="C13256" s="2"/>
      <c r="D13256" s="2"/>
    </row>
    <row r="13257" spans="2:4" x14ac:dyDescent="0.2">
      <c r="B13257" s="2"/>
      <c r="C13257" s="2"/>
      <c r="D13257" s="2"/>
    </row>
    <row r="13258" spans="2:4" x14ac:dyDescent="0.2">
      <c r="B13258" s="2"/>
      <c r="C13258" s="2"/>
      <c r="D13258" s="2"/>
    </row>
    <row r="13259" spans="2:4" x14ac:dyDescent="0.2">
      <c r="B13259" s="2"/>
      <c r="C13259" s="2"/>
      <c r="D13259" s="2"/>
    </row>
    <row r="13260" spans="2:4" x14ac:dyDescent="0.2">
      <c r="B13260" s="2"/>
      <c r="C13260" s="2"/>
      <c r="D13260" s="2"/>
    </row>
    <row r="13261" spans="2:4" x14ac:dyDescent="0.2">
      <c r="B13261" s="2"/>
      <c r="C13261" s="2"/>
      <c r="D13261" s="2"/>
    </row>
    <row r="13262" spans="2:4" x14ac:dyDescent="0.2">
      <c r="B13262" s="2"/>
      <c r="C13262" s="2"/>
      <c r="D13262" s="2"/>
    </row>
    <row r="13263" spans="2:4" x14ac:dyDescent="0.2">
      <c r="B13263" s="2"/>
      <c r="C13263" s="2"/>
      <c r="D13263" s="2"/>
    </row>
    <row r="13264" spans="2:4" x14ac:dyDescent="0.2">
      <c r="B13264" s="2"/>
      <c r="C13264" s="2"/>
      <c r="D13264" s="2"/>
    </row>
    <row r="13265" spans="2:4" x14ac:dyDescent="0.2">
      <c r="B13265" s="2"/>
      <c r="C13265" s="2"/>
      <c r="D13265" s="2"/>
    </row>
    <row r="13266" spans="2:4" x14ac:dyDescent="0.2">
      <c r="B13266" s="2"/>
      <c r="C13266" s="2"/>
      <c r="D13266" s="2"/>
    </row>
    <row r="13267" spans="2:4" x14ac:dyDescent="0.2">
      <c r="B13267" s="2"/>
      <c r="C13267" s="2"/>
      <c r="D13267" s="2"/>
    </row>
    <row r="13268" spans="2:4" x14ac:dyDescent="0.2">
      <c r="B13268" s="2"/>
      <c r="C13268" s="2"/>
      <c r="D13268" s="2"/>
    </row>
    <row r="13269" spans="2:4" x14ac:dyDescent="0.2">
      <c r="B13269" s="2"/>
      <c r="C13269" s="2"/>
      <c r="D13269" s="2"/>
    </row>
    <row r="13270" spans="2:4" x14ac:dyDescent="0.2">
      <c r="B13270" s="2"/>
      <c r="C13270" s="2"/>
      <c r="D13270" s="2"/>
    </row>
    <row r="13271" spans="2:4" x14ac:dyDescent="0.2">
      <c r="B13271" s="2"/>
      <c r="C13271" s="2"/>
      <c r="D13271" s="2"/>
    </row>
    <row r="13272" spans="2:4" x14ac:dyDescent="0.2">
      <c r="B13272" s="2"/>
      <c r="C13272" s="2"/>
      <c r="D13272" s="2"/>
    </row>
    <row r="13273" spans="2:4" x14ac:dyDescent="0.2">
      <c r="B13273" s="2"/>
      <c r="C13273" s="2"/>
      <c r="D13273" s="2"/>
    </row>
    <row r="13274" spans="2:4" x14ac:dyDescent="0.2">
      <c r="B13274" s="2"/>
      <c r="C13274" s="2"/>
      <c r="D13274" s="2"/>
    </row>
    <row r="13275" spans="2:4" x14ac:dyDescent="0.2">
      <c r="B13275" s="2"/>
      <c r="C13275" s="2"/>
      <c r="D13275" s="2"/>
    </row>
    <row r="13276" spans="2:4" x14ac:dyDescent="0.2">
      <c r="B13276" s="2"/>
      <c r="C13276" s="2"/>
      <c r="D13276" s="2"/>
    </row>
    <row r="13277" spans="2:4" x14ac:dyDescent="0.2">
      <c r="B13277" s="2"/>
      <c r="C13277" s="2"/>
      <c r="D13277" s="2"/>
    </row>
    <row r="13278" spans="2:4" x14ac:dyDescent="0.2">
      <c r="B13278" s="2"/>
      <c r="C13278" s="2"/>
      <c r="D13278" s="2"/>
    </row>
    <row r="13279" spans="2:4" x14ac:dyDescent="0.2">
      <c r="B13279" s="2"/>
      <c r="C13279" s="2"/>
      <c r="D13279" s="2"/>
    </row>
    <row r="13280" spans="2:4" x14ac:dyDescent="0.2">
      <c r="B13280" s="2"/>
      <c r="C13280" s="2"/>
      <c r="D13280" s="2"/>
    </row>
    <row r="13281" spans="2:4" x14ac:dyDescent="0.2">
      <c r="B13281" s="2"/>
      <c r="C13281" s="2"/>
      <c r="D13281" s="2"/>
    </row>
    <row r="13282" spans="2:4" x14ac:dyDescent="0.2">
      <c r="B13282" s="2"/>
      <c r="C13282" s="2"/>
      <c r="D13282" s="2"/>
    </row>
    <row r="13283" spans="2:4" x14ac:dyDescent="0.2">
      <c r="B13283" s="2"/>
      <c r="C13283" s="2"/>
      <c r="D13283" s="2"/>
    </row>
    <row r="13284" spans="2:4" x14ac:dyDescent="0.2">
      <c r="B13284" s="2"/>
      <c r="C13284" s="2"/>
      <c r="D13284" s="2"/>
    </row>
    <row r="13285" spans="2:4" x14ac:dyDescent="0.2">
      <c r="B13285" s="2"/>
      <c r="C13285" s="2"/>
      <c r="D13285" s="2"/>
    </row>
    <row r="13286" spans="2:4" x14ac:dyDescent="0.2">
      <c r="B13286" s="2"/>
      <c r="C13286" s="2"/>
      <c r="D13286" s="2"/>
    </row>
    <row r="13287" spans="2:4" x14ac:dyDescent="0.2">
      <c r="B13287" s="2"/>
      <c r="C13287" s="2"/>
      <c r="D13287" s="2"/>
    </row>
    <row r="13288" spans="2:4" x14ac:dyDescent="0.2">
      <c r="B13288" s="2"/>
      <c r="C13288" s="2"/>
      <c r="D13288" s="2"/>
    </row>
    <row r="13289" spans="2:4" x14ac:dyDescent="0.2">
      <c r="B13289" s="2"/>
      <c r="C13289" s="2"/>
      <c r="D13289" s="2"/>
    </row>
    <row r="13290" spans="2:4" x14ac:dyDescent="0.2">
      <c r="B13290" s="2"/>
      <c r="C13290" s="2"/>
      <c r="D13290" s="2"/>
    </row>
    <row r="13291" spans="2:4" x14ac:dyDescent="0.2">
      <c r="B13291" s="2"/>
      <c r="C13291" s="2"/>
      <c r="D13291" s="2"/>
    </row>
    <row r="13292" spans="2:4" x14ac:dyDescent="0.2">
      <c r="B13292" s="2"/>
      <c r="C13292" s="2"/>
      <c r="D13292" s="2"/>
    </row>
    <row r="13293" spans="2:4" x14ac:dyDescent="0.2">
      <c r="B13293" s="2"/>
      <c r="C13293" s="2"/>
      <c r="D13293" s="2"/>
    </row>
    <row r="13294" spans="2:4" x14ac:dyDescent="0.2">
      <c r="B13294" s="2"/>
      <c r="C13294" s="2"/>
      <c r="D13294" s="2"/>
    </row>
    <row r="13295" spans="2:4" x14ac:dyDescent="0.2">
      <c r="B13295" s="2"/>
      <c r="C13295" s="2"/>
      <c r="D13295" s="2"/>
    </row>
    <row r="13296" spans="2:4" x14ac:dyDescent="0.2">
      <c r="B13296" s="2"/>
      <c r="C13296" s="2"/>
      <c r="D13296" s="2"/>
    </row>
    <row r="13297" spans="2:4" x14ac:dyDescent="0.2">
      <c r="B13297" s="2"/>
      <c r="C13297" s="2"/>
      <c r="D13297" s="2"/>
    </row>
    <row r="13298" spans="2:4" x14ac:dyDescent="0.2">
      <c r="B13298" s="2"/>
      <c r="C13298" s="2"/>
      <c r="D13298" s="2"/>
    </row>
    <row r="13299" spans="2:4" x14ac:dyDescent="0.2">
      <c r="B13299" s="2"/>
      <c r="C13299" s="2"/>
      <c r="D13299" s="2"/>
    </row>
    <row r="13300" spans="2:4" x14ac:dyDescent="0.2">
      <c r="B13300" s="2"/>
      <c r="C13300" s="2"/>
      <c r="D13300" s="2"/>
    </row>
    <row r="13301" spans="2:4" x14ac:dyDescent="0.2">
      <c r="B13301" s="2"/>
      <c r="C13301" s="2"/>
      <c r="D13301" s="2"/>
    </row>
    <row r="13302" spans="2:4" x14ac:dyDescent="0.2">
      <c r="B13302" s="2"/>
      <c r="C13302" s="2"/>
      <c r="D13302" s="2"/>
    </row>
    <row r="13303" spans="2:4" x14ac:dyDescent="0.2">
      <c r="B13303" s="2"/>
      <c r="C13303" s="2"/>
      <c r="D13303" s="2"/>
    </row>
    <row r="13304" spans="2:4" x14ac:dyDescent="0.2">
      <c r="B13304" s="2"/>
      <c r="C13304" s="2"/>
      <c r="D13304" s="2"/>
    </row>
    <row r="13305" spans="2:4" x14ac:dyDescent="0.2">
      <c r="B13305" s="2"/>
      <c r="C13305" s="2"/>
      <c r="D13305" s="2"/>
    </row>
    <row r="13306" spans="2:4" x14ac:dyDescent="0.2">
      <c r="B13306" s="2"/>
      <c r="C13306" s="2"/>
      <c r="D13306" s="2"/>
    </row>
    <row r="13307" spans="2:4" x14ac:dyDescent="0.2">
      <c r="B13307" s="2"/>
      <c r="C13307" s="2"/>
      <c r="D13307" s="2"/>
    </row>
    <row r="13308" spans="2:4" x14ac:dyDescent="0.2">
      <c r="B13308" s="2"/>
      <c r="C13308" s="2"/>
      <c r="D13308" s="2"/>
    </row>
    <row r="13309" spans="2:4" x14ac:dyDescent="0.2">
      <c r="B13309" s="2"/>
      <c r="C13309" s="2"/>
      <c r="D13309" s="2"/>
    </row>
    <row r="13310" spans="2:4" x14ac:dyDescent="0.2">
      <c r="B13310" s="2"/>
      <c r="C13310" s="2"/>
      <c r="D13310" s="2"/>
    </row>
    <row r="13311" spans="2:4" x14ac:dyDescent="0.2">
      <c r="B13311" s="2"/>
      <c r="C13311" s="2"/>
      <c r="D13311" s="2"/>
    </row>
    <row r="13312" spans="2:4" x14ac:dyDescent="0.2">
      <c r="B13312" s="2"/>
      <c r="C13312" s="2"/>
      <c r="D13312" s="2"/>
    </row>
    <row r="13313" spans="2:4" x14ac:dyDescent="0.2">
      <c r="B13313" s="2"/>
      <c r="C13313" s="2"/>
      <c r="D13313" s="2"/>
    </row>
    <row r="13314" spans="2:4" x14ac:dyDescent="0.2">
      <c r="B13314" s="2"/>
      <c r="C13314" s="2"/>
      <c r="D13314" s="2"/>
    </row>
    <row r="13315" spans="2:4" x14ac:dyDescent="0.2">
      <c r="B13315" s="2"/>
      <c r="C13315" s="2"/>
      <c r="D13315" s="2"/>
    </row>
    <row r="13316" spans="2:4" x14ac:dyDescent="0.2">
      <c r="B13316" s="2"/>
      <c r="C13316" s="2"/>
      <c r="D13316" s="2"/>
    </row>
    <row r="13317" spans="2:4" x14ac:dyDescent="0.2">
      <c r="B13317" s="2"/>
      <c r="C13317" s="2"/>
      <c r="D13317" s="2"/>
    </row>
    <row r="13318" spans="2:4" x14ac:dyDescent="0.2">
      <c r="B13318" s="2"/>
      <c r="C13318" s="2"/>
      <c r="D13318" s="2"/>
    </row>
    <row r="13319" spans="2:4" x14ac:dyDescent="0.2">
      <c r="B13319" s="2"/>
      <c r="C13319" s="2"/>
      <c r="D13319" s="2"/>
    </row>
    <row r="13320" spans="2:4" x14ac:dyDescent="0.2">
      <c r="B13320" s="2"/>
      <c r="C13320" s="2"/>
      <c r="D13320" s="2"/>
    </row>
    <row r="13321" spans="2:4" x14ac:dyDescent="0.2">
      <c r="B13321" s="2"/>
      <c r="C13321" s="2"/>
      <c r="D13321" s="2"/>
    </row>
    <row r="13322" spans="2:4" x14ac:dyDescent="0.2">
      <c r="B13322" s="2"/>
      <c r="C13322" s="2"/>
      <c r="D13322" s="2"/>
    </row>
    <row r="13323" spans="2:4" x14ac:dyDescent="0.2">
      <c r="B13323" s="2"/>
      <c r="C13323" s="2"/>
      <c r="D13323" s="2"/>
    </row>
    <row r="13324" spans="2:4" x14ac:dyDescent="0.2">
      <c r="B13324" s="2"/>
      <c r="C13324" s="2"/>
      <c r="D13324" s="2"/>
    </row>
    <row r="13325" spans="2:4" x14ac:dyDescent="0.2">
      <c r="B13325" s="2"/>
      <c r="C13325" s="2"/>
      <c r="D13325" s="2"/>
    </row>
    <row r="13326" spans="2:4" x14ac:dyDescent="0.2">
      <c r="B13326" s="2"/>
      <c r="C13326" s="2"/>
      <c r="D13326" s="2"/>
    </row>
    <row r="13327" spans="2:4" x14ac:dyDescent="0.2">
      <c r="B13327" s="2"/>
      <c r="C13327" s="2"/>
      <c r="D13327" s="2"/>
    </row>
    <row r="13328" spans="2:4" x14ac:dyDescent="0.2">
      <c r="B13328" s="2"/>
      <c r="C13328" s="2"/>
      <c r="D13328" s="2"/>
    </row>
    <row r="13329" spans="2:4" x14ac:dyDescent="0.2">
      <c r="B13329" s="2"/>
      <c r="C13329" s="2"/>
      <c r="D13329" s="2"/>
    </row>
    <row r="13330" spans="2:4" x14ac:dyDescent="0.2">
      <c r="B13330" s="2"/>
      <c r="C13330" s="2"/>
      <c r="D13330" s="2"/>
    </row>
    <row r="13331" spans="2:4" x14ac:dyDescent="0.2">
      <c r="B13331" s="2"/>
      <c r="C13331" s="2"/>
      <c r="D13331" s="2"/>
    </row>
    <row r="13332" spans="2:4" x14ac:dyDescent="0.2">
      <c r="B13332" s="2"/>
      <c r="C13332" s="2"/>
      <c r="D13332" s="2"/>
    </row>
    <row r="13333" spans="2:4" x14ac:dyDescent="0.2">
      <c r="B13333" s="2"/>
      <c r="C13333" s="2"/>
      <c r="D13333" s="2"/>
    </row>
    <row r="13334" spans="2:4" x14ac:dyDescent="0.2">
      <c r="B13334" s="2"/>
      <c r="C13334" s="2"/>
      <c r="D13334" s="2"/>
    </row>
    <row r="13335" spans="2:4" x14ac:dyDescent="0.2">
      <c r="B13335" s="2"/>
      <c r="C13335" s="2"/>
      <c r="D13335" s="2"/>
    </row>
    <row r="13336" spans="2:4" x14ac:dyDescent="0.2">
      <c r="B13336" s="2"/>
      <c r="C13336" s="2"/>
      <c r="D13336" s="2"/>
    </row>
    <row r="13337" spans="2:4" x14ac:dyDescent="0.2">
      <c r="B13337" s="2"/>
      <c r="C13337" s="2"/>
      <c r="D13337" s="2"/>
    </row>
    <row r="13338" spans="2:4" x14ac:dyDescent="0.2">
      <c r="B13338" s="2"/>
      <c r="C13338" s="2"/>
      <c r="D13338" s="2"/>
    </row>
    <row r="13339" spans="2:4" x14ac:dyDescent="0.2">
      <c r="B13339" s="2"/>
      <c r="C13339" s="2"/>
      <c r="D13339" s="2"/>
    </row>
    <row r="13340" spans="2:4" x14ac:dyDescent="0.2">
      <c r="B13340" s="2"/>
      <c r="C13340" s="2"/>
      <c r="D13340" s="2"/>
    </row>
    <row r="13341" spans="2:4" x14ac:dyDescent="0.2">
      <c r="B13341" s="2"/>
      <c r="C13341" s="2"/>
      <c r="D13341" s="2"/>
    </row>
    <row r="13342" spans="2:4" x14ac:dyDescent="0.2">
      <c r="B13342" s="2"/>
      <c r="C13342" s="2"/>
      <c r="D13342" s="2"/>
    </row>
    <row r="13343" spans="2:4" x14ac:dyDescent="0.2">
      <c r="B13343" s="2"/>
      <c r="C13343" s="2"/>
      <c r="D13343" s="2"/>
    </row>
    <row r="13344" spans="2:4" x14ac:dyDescent="0.2">
      <c r="B13344" s="2"/>
      <c r="C13344" s="2"/>
      <c r="D13344" s="2"/>
    </row>
    <row r="13345" spans="2:4" x14ac:dyDescent="0.2">
      <c r="B13345" s="2"/>
      <c r="C13345" s="2"/>
      <c r="D13345" s="2"/>
    </row>
    <row r="13346" spans="2:4" x14ac:dyDescent="0.2">
      <c r="B13346" s="2"/>
      <c r="C13346" s="2"/>
      <c r="D13346" s="2"/>
    </row>
    <row r="13347" spans="2:4" x14ac:dyDescent="0.2">
      <c r="B13347" s="2"/>
      <c r="C13347" s="2"/>
      <c r="D13347" s="2"/>
    </row>
    <row r="13348" spans="2:4" x14ac:dyDescent="0.2">
      <c r="B13348" s="2"/>
      <c r="C13348" s="2"/>
      <c r="D13348" s="2"/>
    </row>
    <row r="13349" spans="2:4" x14ac:dyDescent="0.2">
      <c r="B13349" s="2"/>
      <c r="C13349" s="2"/>
      <c r="D13349" s="2"/>
    </row>
    <row r="13350" spans="2:4" x14ac:dyDescent="0.2">
      <c r="B13350" s="2"/>
      <c r="C13350" s="2"/>
      <c r="D13350" s="2"/>
    </row>
    <row r="13351" spans="2:4" x14ac:dyDescent="0.2">
      <c r="B13351" s="2"/>
      <c r="C13351" s="2"/>
      <c r="D13351" s="2"/>
    </row>
    <row r="13352" spans="2:4" x14ac:dyDescent="0.2">
      <c r="B13352" s="2"/>
      <c r="C13352" s="2"/>
      <c r="D13352" s="2"/>
    </row>
    <row r="13353" spans="2:4" x14ac:dyDescent="0.2">
      <c r="B13353" s="2"/>
      <c r="C13353" s="2"/>
      <c r="D13353" s="2"/>
    </row>
    <row r="13354" spans="2:4" x14ac:dyDescent="0.2">
      <c r="B13354" s="2"/>
      <c r="C13354" s="2"/>
      <c r="D13354" s="2"/>
    </row>
    <row r="13355" spans="2:4" x14ac:dyDescent="0.2">
      <c r="B13355" s="2"/>
      <c r="C13355" s="2"/>
      <c r="D13355" s="2"/>
    </row>
    <row r="13356" spans="2:4" x14ac:dyDescent="0.2">
      <c r="B13356" s="2"/>
      <c r="C13356" s="2"/>
      <c r="D13356" s="2"/>
    </row>
    <row r="13357" spans="2:4" x14ac:dyDescent="0.2">
      <c r="B13357" s="2"/>
      <c r="C13357" s="2"/>
      <c r="D13357" s="2"/>
    </row>
    <row r="13358" spans="2:4" x14ac:dyDescent="0.2">
      <c r="B13358" s="2"/>
      <c r="C13358" s="2"/>
      <c r="D13358" s="2"/>
    </row>
    <row r="13359" spans="2:4" x14ac:dyDescent="0.2">
      <c r="B13359" s="2"/>
      <c r="C13359" s="2"/>
      <c r="D13359" s="2"/>
    </row>
    <row r="13360" spans="2:4" x14ac:dyDescent="0.2">
      <c r="B13360" s="2"/>
      <c r="C13360" s="2"/>
      <c r="D13360" s="2"/>
    </row>
    <row r="13361" spans="2:4" x14ac:dyDescent="0.2">
      <c r="B13361" s="2"/>
      <c r="C13361" s="2"/>
      <c r="D13361" s="2"/>
    </row>
    <row r="13362" spans="2:4" x14ac:dyDescent="0.2">
      <c r="B13362" s="2"/>
      <c r="C13362" s="2"/>
      <c r="D13362" s="2"/>
    </row>
    <row r="13363" spans="2:4" x14ac:dyDescent="0.2">
      <c r="B13363" s="2"/>
      <c r="C13363" s="2"/>
      <c r="D13363" s="2"/>
    </row>
    <row r="13364" spans="2:4" x14ac:dyDescent="0.2">
      <c r="B13364" s="2"/>
      <c r="C13364" s="2"/>
      <c r="D13364" s="2"/>
    </row>
    <row r="13365" spans="2:4" x14ac:dyDescent="0.2">
      <c r="B13365" s="2"/>
      <c r="C13365" s="2"/>
      <c r="D13365" s="2"/>
    </row>
    <row r="13366" spans="2:4" x14ac:dyDescent="0.2">
      <c r="B13366" s="2"/>
      <c r="C13366" s="2"/>
      <c r="D13366" s="2"/>
    </row>
    <row r="13367" spans="2:4" x14ac:dyDescent="0.2">
      <c r="B13367" s="2"/>
      <c r="C13367" s="2"/>
      <c r="D13367" s="2"/>
    </row>
    <row r="13368" spans="2:4" x14ac:dyDescent="0.2">
      <c r="B13368" s="2"/>
      <c r="C13368" s="2"/>
      <c r="D13368" s="2"/>
    </row>
    <row r="13369" spans="2:4" x14ac:dyDescent="0.2">
      <c r="B13369" s="2"/>
      <c r="C13369" s="2"/>
      <c r="D13369" s="2"/>
    </row>
    <row r="13370" spans="2:4" x14ac:dyDescent="0.2">
      <c r="B13370" s="2"/>
      <c r="C13370" s="2"/>
      <c r="D13370" s="2"/>
    </row>
    <row r="13371" spans="2:4" x14ac:dyDescent="0.2">
      <c r="B13371" s="2"/>
      <c r="C13371" s="2"/>
      <c r="D13371" s="2"/>
    </row>
    <row r="13372" spans="2:4" x14ac:dyDescent="0.2">
      <c r="B13372" s="2"/>
      <c r="C13372" s="2"/>
      <c r="D13372" s="2"/>
    </row>
    <row r="13373" spans="2:4" x14ac:dyDescent="0.2">
      <c r="B13373" s="2"/>
      <c r="C13373" s="2"/>
      <c r="D13373" s="2"/>
    </row>
    <row r="13374" spans="2:4" x14ac:dyDescent="0.2">
      <c r="B13374" s="2"/>
      <c r="C13374" s="2"/>
      <c r="D13374" s="2"/>
    </row>
    <row r="13375" spans="2:4" x14ac:dyDescent="0.2">
      <c r="B13375" s="2"/>
      <c r="C13375" s="2"/>
      <c r="D13375" s="2"/>
    </row>
    <row r="13376" spans="2:4" x14ac:dyDescent="0.2">
      <c r="B13376" s="2"/>
      <c r="C13376" s="2"/>
      <c r="D13376" s="2"/>
    </row>
    <row r="13377" spans="2:4" x14ac:dyDescent="0.2">
      <c r="B13377" s="2"/>
      <c r="C13377" s="2"/>
      <c r="D13377" s="2"/>
    </row>
    <row r="13378" spans="2:4" x14ac:dyDescent="0.2">
      <c r="B13378" s="2"/>
      <c r="C13378" s="2"/>
      <c r="D13378" s="2"/>
    </row>
    <row r="13379" spans="2:4" x14ac:dyDescent="0.2">
      <c r="B13379" s="2"/>
      <c r="C13379" s="2"/>
      <c r="D13379" s="2"/>
    </row>
    <row r="13380" spans="2:4" x14ac:dyDescent="0.2">
      <c r="B13380" s="2"/>
      <c r="C13380" s="2"/>
      <c r="D13380" s="2"/>
    </row>
    <row r="13381" spans="2:4" x14ac:dyDescent="0.2">
      <c r="B13381" s="2"/>
      <c r="C13381" s="2"/>
      <c r="D13381" s="2"/>
    </row>
    <row r="13382" spans="2:4" x14ac:dyDescent="0.2">
      <c r="B13382" s="2"/>
      <c r="C13382" s="2"/>
      <c r="D13382" s="2"/>
    </row>
    <row r="13383" spans="2:4" x14ac:dyDescent="0.2">
      <c r="B13383" s="2"/>
      <c r="C13383" s="2"/>
      <c r="D13383" s="2"/>
    </row>
    <row r="13384" spans="2:4" x14ac:dyDescent="0.2">
      <c r="B13384" s="2"/>
      <c r="C13384" s="2"/>
      <c r="D13384" s="2"/>
    </row>
    <row r="13385" spans="2:4" x14ac:dyDescent="0.2">
      <c r="B13385" s="2"/>
      <c r="C13385" s="2"/>
      <c r="D13385" s="2"/>
    </row>
    <row r="13386" spans="2:4" x14ac:dyDescent="0.2">
      <c r="B13386" s="2"/>
      <c r="C13386" s="2"/>
      <c r="D13386" s="2"/>
    </row>
    <row r="13387" spans="2:4" x14ac:dyDescent="0.2">
      <c r="B13387" s="2"/>
      <c r="C13387" s="2"/>
      <c r="D13387" s="2"/>
    </row>
    <row r="13388" spans="2:4" x14ac:dyDescent="0.2">
      <c r="B13388" s="2"/>
      <c r="C13388" s="2"/>
      <c r="D13388" s="2"/>
    </row>
    <row r="13389" spans="2:4" x14ac:dyDescent="0.2">
      <c r="B13389" s="2"/>
      <c r="C13389" s="2"/>
      <c r="D13389" s="2"/>
    </row>
    <row r="13390" spans="2:4" x14ac:dyDescent="0.2">
      <c r="B13390" s="2"/>
      <c r="C13390" s="2"/>
      <c r="D13390" s="2"/>
    </row>
    <row r="13391" spans="2:4" x14ac:dyDescent="0.2">
      <c r="B13391" s="2"/>
      <c r="C13391" s="2"/>
      <c r="D13391" s="2"/>
    </row>
    <row r="13392" spans="2:4" x14ac:dyDescent="0.2">
      <c r="B13392" s="2"/>
      <c r="C13392" s="2"/>
      <c r="D13392" s="2"/>
    </row>
    <row r="13393" spans="2:4" x14ac:dyDescent="0.2">
      <c r="B13393" s="2"/>
      <c r="C13393" s="2"/>
      <c r="D13393" s="2"/>
    </row>
    <row r="13394" spans="2:4" x14ac:dyDescent="0.2">
      <c r="B13394" s="2"/>
      <c r="C13394" s="2"/>
      <c r="D13394" s="2"/>
    </row>
    <row r="13395" spans="2:4" x14ac:dyDescent="0.2">
      <c r="B13395" s="2"/>
      <c r="C13395" s="2"/>
      <c r="D13395" s="2"/>
    </row>
    <row r="13396" spans="2:4" x14ac:dyDescent="0.2">
      <c r="B13396" s="2"/>
      <c r="C13396" s="2"/>
      <c r="D13396" s="2"/>
    </row>
    <row r="13397" spans="2:4" x14ac:dyDescent="0.2">
      <c r="B13397" s="2"/>
      <c r="C13397" s="2"/>
      <c r="D13397" s="2"/>
    </row>
    <row r="13398" spans="2:4" x14ac:dyDescent="0.2">
      <c r="B13398" s="2"/>
      <c r="C13398" s="2"/>
      <c r="D13398" s="2"/>
    </row>
    <row r="13399" spans="2:4" x14ac:dyDescent="0.2">
      <c r="B13399" s="2"/>
      <c r="C13399" s="2"/>
      <c r="D13399" s="2"/>
    </row>
    <row r="13400" spans="2:4" x14ac:dyDescent="0.2">
      <c r="B13400" s="2"/>
      <c r="C13400" s="2"/>
      <c r="D13400" s="2"/>
    </row>
    <row r="13401" spans="2:4" x14ac:dyDescent="0.2">
      <c r="B13401" s="2"/>
      <c r="C13401" s="2"/>
      <c r="D13401" s="2"/>
    </row>
    <row r="13402" spans="2:4" x14ac:dyDescent="0.2">
      <c r="B13402" s="2"/>
      <c r="C13402" s="2"/>
      <c r="D13402" s="2"/>
    </row>
    <row r="13403" spans="2:4" x14ac:dyDescent="0.2">
      <c r="B13403" s="2"/>
      <c r="C13403" s="2"/>
      <c r="D13403" s="2"/>
    </row>
    <row r="13404" spans="2:4" x14ac:dyDescent="0.2">
      <c r="B13404" s="2"/>
      <c r="C13404" s="2"/>
      <c r="D13404" s="2"/>
    </row>
    <row r="13405" spans="2:4" x14ac:dyDescent="0.2">
      <c r="B13405" s="2"/>
      <c r="C13405" s="2"/>
      <c r="D13405" s="2"/>
    </row>
    <row r="13406" spans="2:4" x14ac:dyDescent="0.2">
      <c r="B13406" s="2"/>
      <c r="C13406" s="2"/>
      <c r="D13406" s="2"/>
    </row>
    <row r="13407" spans="2:4" x14ac:dyDescent="0.2">
      <c r="B13407" s="2"/>
      <c r="C13407" s="2"/>
      <c r="D13407" s="2"/>
    </row>
    <row r="13408" spans="2:4" x14ac:dyDescent="0.2">
      <c r="B13408" s="2"/>
      <c r="C13408" s="2"/>
      <c r="D13408" s="2"/>
    </row>
    <row r="13409" spans="2:4" x14ac:dyDescent="0.2">
      <c r="B13409" s="2"/>
      <c r="C13409" s="2"/>
      <c r="D13409" s="2"/>
    </row>
    <row r="13410" spans="2:4" x14ac:dyDescent="0.2">
      <c r="B13410" s="2"/>
      <c r="C13410" s="2"/>
      <c r="D13410" s="2"/>
    </row>
    <row r="13411" spans="2:4" x14ac:dyDescent="0.2">
      <c r="B13411" s="2"/>
      <c r="C13411" s="2"/>
      <c r="D13411" s="2"/>
    </row>
    <row r="13412" spans="2:4" x14ac:dyDescent="0.2">
      <c r="B13412" s="2"/>
      <c r="C13412" s="2"/>
      <c r="D13412" s="2"/>
    </row>
    <row r="13413" spans="2:4" x14ac:dyDescent="0.2">
      <c r="B13413" s="2"/>
      <c r="C13413" s="2"/>
      <c r="D13413" s="2"/>
    </row>
    <row r="13414" spans="2:4" x14ac:dyDescent="0.2">
      <c r="B13414" s="2"/>
      <c r="C13414" s="2"/>
      <c r="D13414" s="2"/>
    </row>
    <row r="13415" spans="2:4" x14ac:dyDescent="0.2">
      <c r="B13415" s="2"/>
      <c r="C13415" s="2"/>
      <c r="D13415" s="2"/>
    </row>
    <row r="13416" spans="2:4" x14ac:dyDescent="0.2">
      <c r="B13416" s="2"/>
      <c r="C13416" s="2"/>
      <c r="D13416" s="2"/>
    </row>
    <row r="13417" spans="2:4" x14ac:dyDescent="0.2">
      <c r="B13417" s="2"/>
      <c r="C13417" s="2"/>
      <c r="D13417" s="2"/>
    </row>
    <row r="13418" spans="2:4" x14ac:dyDescent="0.2">
      <c r="B13418" s="2"/>
      <c r="C13418" s="2"/>
      <c r="D13418" s="2"/>
    </row>
    <row r="13419" spans="2:4" x14ac:dyDescent="0.2">
      <c r="B13419" s="2"/>
      <c r="C13419" s="2"/>
      <c r="D13419" s="2"/>
    </row>
    <row r="13420" spans="2:4" x14ac:dyDescent="0.2">
      <c r="B13420" s="2"/>
      <c r="C13420" s="2"/>
      <c r="D13420" s="2"/>
    </row>
    <row r="13421" spans="2:4" x14ac:dyDescent="0.2">
      <c r="B13421" s="2"/>
      <c r="C13421" s="2"/>
      <c r="D13421" s="2"/>
    </row>
    <row r="13422" spans="2:4" x14ac:dyDescent="0.2">
      <c r="B13422" s="2"/>
      <c r="C13422" s="2"/>
      <c r="D13422" s="2"/>
    </row>
    <row r="13423" spans="2:4" x14ac:dyDescent="0.2">
      <c r="B13423" s="2"/>
      <c r="C13423" s="2"/>
      <c r="D13423" s="2"/>
    </row>
    <row r="13424" spans="2:4" x14ac:dyDescent="0.2">
      <c r="B13424" s="2"/>
      <c r="C13424" s="2"/>
      <c r="D13424" s="2"/>
    </row>
    <row r="13425" spans="2:4" x14ac:dyDescent="0.2">
      <c r="B13425" s="2"/>
      <c r="C13425" s="2"/>
      <c r="D13425" s="2"/>
    </row>
    <row r="13426" spans="2:4" x14ac:dyDescent="0.2">
      <c r="B13426" s="2"/>
      <c r="C13426" s="2"/>
      <c r="D13426" s="2"/>
    </row>
    <row r="13427" spans="2:4" x14ac:dyDescent="0.2">
      <c r="B13427" s="2"/>
      <c r="C13427" s="2"/>
      <c r="D13427" s="2"/>
    </row>
    <row r="13428" spans="2:4" x14ac:dyDescent="0.2">
      <c r="B13428" s="2"/>
      <c r="C13428" s="2"/>
      <c r="D13428" s="2"/>
    </row>
    <row r="13429" spans="2:4" x14ac:dyDescent="0.2">
      <c r="B13429" s="2"/>
      <c r="C13429" s="2"/>
      <c r="D13429" s="2"/>
    </row>
    <row r="13430" spans="2:4" x14ac:dyDescent="0.2">
      <c r="B13430" s="2"/>
      <c r="C13430" s="2"/>
      <c r="D13430" s="2"/>
    </row>
    <row r="13431" spans="2:4" x14ac:dyDescent="0.2">
      <c r="B13431" s="2"/>
      <c r="C13431" s="2"/>
      <c r="D13431" s="2"/>
    </row>
    <row r="13432" spans="2:4" x14ac:dyDescent="0.2">
      <c r="B13432" s="2"/>
      <c r="C13432" s="2"/>
      <c r="D13432" s="2"/>
    </row>
    <row r="13433" spans="2:4" x14ac:dyDescent="0.2">
      <c r="B13433" s="2"/>
      <c r="C13433" s="2"/>
      <c r="D13433" s="2"/>
    </row>
    <row r="13434" spans="2:4" x14ac:dyDescent="0.2">
      <c r="B13434" s="2"/>
      <c r="C13434" s="2"/>
      <c r="D13434" s="2"/>
    </row>
    <row r="13435" spans="2:4" x14ac:dyDescent="0.2">
      <c r="B13435" s="2"/>
      <c r="C13435" s="2"/>
      <c r="D13435" s="2"/>
    </row>
    <row r="13436" spans="2:4" x14ac:dyDescent="0.2">
      <c r="B13436" s="2"/>
      <c r="C13436" s="2"/>
      <c r="D13436" s="2"/>
    </row>
    <row r="13437" spans="2:4" x14ac:dyDescent="0.2">
      <c r="B13437" s="2"/>
      <c r="C13437" s="2"/>
      <c r="D13437" s="2"/>
    </row>
    <row r="13438" spans="2:4" x14ac:dyDescent="0.2">
      <c r="B13438" s="2"/>
      <c r="C13438" s="2"/>
      <c r="D13438" s="2"/>
    </row>
    <row r="13439" spans="2:4" x14ac:dyDescent="0.2">
      <c r="B13439" s="2"/>
      <c r="C13439" s="2"/>
      <c r="D13439" s="2"/>
    </row>
    <row r="13440" spans="2:4" x14ac:dyDescent="0.2">
      <c r="B13440" s="2"/>
      <c r="C13440" s="2"/>
      <c r="D13440" s="2"/>
    </row>
    <row r="13441" spans="2:4" x14ac:dyDescent="0.2">
      <c r="B13441" s="2"/>
      <c r="C13441" s="2"/>
      <c r="D13441" s="2"/>
    </row>
    <row r="13442" spans="2:4" x14ac:dyDescent="0.2">
      <c r="B13442" s="2"/>
      <c r="C13442" s="2"/>
      <c r="D13442" s="2"/>
    </row>
    <row r="13443" spans="2:4" x14ac:dyDescent="0.2">
      <c r="B13443" s="2"/>
      <c r="C13443" s="2"/>
      <c r="D13443" s="2"/>
    </row>
    <row r="13444" spans="2:4" x14ac:dyDescent="0.2">
      <c r="B13444" s="2"/>
      <c r="C13444" s="2"/>
      <c r="D13444" s="2"/>
    </row>
    <row r="13445" spans="2:4" x14ac:dyDescent="0.2">
      <c r="B13445" s="2"/>
      <c r="C13445" s="2"/>
      <c r="D13445" s="2"/>
    </row>
    <row r="13446" spans="2:4" x14ac:dyDescent="0.2">
      <c r="B13446" s="2"/>
      <c r="C13446" s="2"/>
      <c r="D13446" s="2"/>
    </row>
    <row r="13447" spans="2:4" x14ac:dyDescent="0.2">
      <c r="B13447" s="2"/>
      <c r="C13447" s="2"/>
      <c r="D13447" s="2"/>
    </row>
    <row r="13448" spans="2:4" x14ac:dyDescent="0.2">
      <c r="B13448" s="2"/>
      <c r="C13448" s="2"/>
      <c r="D13448" s="2"/>
    </row>
    <row r="13449" spans="2:4" x14ac:dyDescent="0.2">
      <c r="B13449" s="2"/>
      <c r="C13449" s="2"/>
      <c r="D13449" s="2"/>
    </row>
    <row r="13450" spans="2:4" x14ac:dyDescent="0.2">
      <c r="B13450" s="2"/>
      <c r="C13450" s="2"/>
      <c r="D13450" s="2"/>
    </row>
    <row r="13451" spans="2:4" x14ac:dyDescent="0.2">
      <c r="B13451" s="2"/>
      <c r="C13451" s="2"/>
      <c r="D13451" s="2"/>
    </row>
    <row r="13452" spans="2:4" x14ac:dyDescent="0.2">
      <c r="B13452" s="2"/>
      <c r="C13452" s="2"/>
      <c r="D13452" s="2"/>
    </row>
    <row r="13453" spans="2:4" x14ac:dyDescent="0.2">
      <c r="B13453" s="2"/>
      <c r="C13453" s="2"/>
      <c r="D13453" s="2"/>
    </row>
    <row r="13454" spans="2:4" x14ac:dyDescent="0.2">
      <c r="B13454" s="2"/>
      <c r="C13454" s="2"/>
      <c r="D13454" s="2"/>
    </row>
    <row r="13455" spans="2:4" x14ac:dyDescent="0.2">
      <c r="B13455" s="2"/>
      <c r="C13455" s="2"/>
      <c r="D13455" s="2"/>
    </row>
    <row r="13456" spans="2:4" x14ac:dyDescent="0.2">
      <c r="B13456" s="2"/>
      <c r="C13456" s="2"/>
      <c r="D13456" s="2"/>
    </row>
    <row r="13457" spans="2:4" x14ac:dyDescent="0.2">
      <c r="B13457" s="2"/>
      <c r="C13457" s="2"/>
      <c r="D13457" s="2"/>
    </row>
    <row r="13458" spans="2:4" x14ac:dyDescent="0.2">
      <c r="B13458" s="2"/>
      <c r="C13458" s="2"/>
      <c r="D13458" s="2"/>
    </row>
    <row r="13459" spans="2:4" x14ac:dyDescent="0.2">
      <c r="B13459" s="2"/>
      <c r="C13459" s="2"/>
      <c r="D13459" s="2"/>
    </row>
    <row r="13460" spans="2:4" x14ac:dyDescent="0.2">
      <c r="B13460" s="2"/>
      <c r="C13460" s="2"/>
      <c r="D13460" s="2"/>
    </row>
    <row r="13461" spans="2:4" x14ac:dyDescent="0.2">
      <c r="B13461" s="2"/>
      <c r="C13461" s="2"/>
      <c r="D13461" s="2"/>
    </row>
    <row r="13462" spans="2:4" x14ac:dyDescent="0.2">
      <c r="B13462" s="2"/>
      <c r="C13462" s="2"/>
      <c r="D13462" s="2"/>
    </row>
    <row r="13463" spans="2:4" x14ac:dyDescent="0.2">
      <c r="B13463" s="2"/>
      <c r="C13463" s="2"/>
      <c r="D13463" s="2"/>
    </row>
    <row r="13464" spans="2:4" x14ac:dyDescent="0.2">
      <c r="B13464" s="2"/>
      <c r="C13464" s="2"/>
      <c r="D13464" s="2"/>
    </row>
    <row r="13465" spans="2:4" x14ac:dyDescent="0.2">
      <c r="B13465" s="2"/>
      <c r="C13465" s="2"/>
      <c r="D13465" s="2"/>
    </row>
    <row r="13466" spans="2:4" x14ac:dyDescent="0.2">
      <c r="B13466" s="2"/>
      <c r="C13466" s="2"/>
      <c r="D13466" s="2"/>
    </row>
    <row r="13467" spans="2:4" x14ac:dyDescent="0.2">
      <c r="B13467" s="2"/>
      <c r="C13467" s="2"/>
      <c r="D13467" s="2"/>
    </row>
    <row r="13468" spans="2:4" x14ac:dyDescent="0.2">
      <c r="B13468" s="2"/>
      <c r="C13468" s="2"/>
      <c r="D13468" s="2"/>
    </row>
    <row r="13469" spans="2:4" x14ac:dyDescent="0.2">
      <c r="B13469" s="2"/>
      <c r="C13469" s="2"/>
      <c r="D13469" s="2"/>
    </row>
    <row r="13470" spans="2:4" x14ac:dyDescent="0.2">
      <c r="B13470" s="2"/>
      <c r="C13470" s="2"/>
      <c r="D13470" s="2"/>
    </row>
    <row r="13471" spans="2:4" x14ac:dyDescent="0.2">
      <c r="B13471" s="2"/>
      <c r="C13471" s="2"/>
      <c r="D13471" s="2"/>
    </row>
    <row r="13472" spans="2:4" x14ac:dyDescent="0.2">
      <c r="B13472" s="2"/>
      <c r="C13472" s="2"/>
      <c r="D13472" s="2"/>
    </row>
    <row r="13473" spans="2:4" x14ac:dyDescent="0.2">
      <c r="B13473" s="2"/>
      <c r="C13473" s="2"/>
      <c r="D13473" s="2"/>
    </row>
    <row r="13474" spans="2:4" x14ac:dyDescent="0.2">
      <c r="B13474" s="2"/>
      <c r="C13474" s="2"/>
      <c r="D13474" s="2"/>
    </row>
    <row r="13475" spans="2:4" x14ac:dyDescent="0.2">
      <c r="B13475" s="2"/>
      <c r="C13475" s="2"/>
      <c r="D13475" s="2"/>
    </row>
    <row r="13476" spans="2:4" x14ac:dyDescent="0.2">
      <c r="B13476" s="2"/>
      <c r="C13476" s="2"/>
      <c r="D13476" s="2"/>
    </row>
    <row r="13477" spans="2:4" x14ac:dyDescent="0.2">
      <c r="B13477" s="2"/>
      <c r="C13477" s="2"/>
      <c r="D13477" s="2"/>
    </row>
    <row r="13478" spans="2:4" x14ac:dyDescent="0.2">
      <c r="B13478" s="2"/>
      <c r="C13478" s="2"/>
      <c r="D13478" s="2"/>
    </row>
    <row r="13479" spans="2:4" x14ac:dyDescent="0.2">
      <c r="B13479" s="2"/>
      <c r="C13479" s="2"/>
      <c r="D13479" s="2"/>
    </row>
    <row r="13480" spans="2:4" x14ac:dyDescent="0.2">
      <c r="B13480" s="2"/>
      <c r="C13480" s="2"/>
      <c r="D13480" s="2"/>
    </row>
    <row r="13481" spans="2:4" x14ac:dyDescent="0.2">
      <c r="B13481" s="2"/>
      <c r="C13481" s="2"/>
      <c r="D13481" s="2"/>
    </row>
    <row r="13482" spans="2:4" x14ac:dyDescent="0.2">
      <c r="B13482" s="2"/>
      <c r="C13482" s="2"/>
      <c r="D13482" s="2"/>
    </row>
    <row r="13483" spans="2:4" x14ac:dyDescent="0.2">
      <c r="B13483" s="2"/>
      <c r="C13483" s="2"/>
      <c r="D13483" s="2"/>
    </row>
    <row r="13484" spans="2:4" x14ac:dyDescent="0.2">
      <c r="B13484" s="2"/>
      <c r="C13484" s="2"/>
      <c r="D13484" s="2"/>
    </row>
    <row r="13485" spans="2:4" x14ac:dyDescent="0.2">
      <c r="B13485" s="2"/>
      <c r="C13485" s="2"/>
      <c r="D13485" s="2"/>
    </row>
    <row r="13486" spans="2:4" x14ac:dyDescent="0.2">
      <c r="B13486" s="2"/>
      <c r="C13486" s="2"/>
      <c r="D13486" s="2"/>
    </row>
    <row r="13487" spans="2:4" x14ac:dyDescent="0.2">
      <c r="B13487" s="2"/>
      <c r="C13487" s="2"/>
      <c r="D13487" s="2"/>
    </row>
    <row r="13488" spans="2:4" x14ac:dyDescent="0.2">
      <c r="B13488" s="2"/>
      <c r="C13488" s="2"/>
      <c r="D13488" s="2"/>
    </row>
    <row r="13489" spans="2:4" x14ac:dyDescent="0.2">
      <c r="B13489" s="2"/>
      <c r="C13489" s="2"/>
      <c r="D13489" s="2"/>
    </row>
    <row r="13490" spans="2:4" x14ac:dyDescent="0.2">
      <c r="B13490" s="2"/>
      <c r="C13490" s="2"/>
      <c r="D13490" s="2"/>
    </row>
    <row r="13491" spans="2:4" x14ac:dyDescent="0.2">
      <c r="B13491" s="2"/>
      <c r="C13491" s="2"/>
      <c r="D13491" s="2"/>
    </row>
    <row r="13492" spans="2:4" x14ac:dyDescent="0.2">
      <c r="B13492" s="2"/>
      <c r="C13492" s="2"/>
      <c r="D13492" s="2"/>
    </row>
    <row r="13493" spans="2:4" x14ac:dyDescent="0.2">
      <c r="B13493" s="2"/>
      <c r="C13493" s="2"/>
      <c r="D13493" s="2"/>
    </row>
    <row r="13494" spans="2:4" x14ac:dyDescent="0.2">
      <c r="B13494" s="2"/>
      <c r="C13494" s="2"/>
      <c r="D13494" s="2"/>
    </row>
    <row r="13495" spans="2:4" x14ac:dyDescent="0.2">
      <c r="B13495" s="2"/>
      <c r="C13495" s="2"/>
      <c r="D13495" s="2"/>
    </row>
    <row r="13496" spans="2:4" x14ac:dyDescent="0.2">
      <c r="B13496" s="2"/>
      <c r="C13496" s="2"/>
      <c r="D13496" s="2"/>
    </row>
    <row r="13497" spans="2:4" x14ac:dyDescent="0.2">
      <c r="B13497" s="2"/>
      <c r="C13497" s="2"/>
      <c r="D13497" s="2"/>
    </row>
    <row r="13498" spans="2:4" x14ac:dyDescent="0.2">
      <c r="B13498" s="2"/>
      <c r="C13498" s="2"/>
      <c r="D13498" s="2"/>
    </row>
    <row r="13499" spans="2:4" x14ac:dyDescent="0.2">
      <c r="B13499" s="2"/>
      <c r="C13499" s="2"/>
      <c r="D13499" s="2"/>
    </row>
    <row r="13500" spans="2:4" x14ac:dyDescent="0.2">
      <c r="B13500" s="2"/>
      <c r="C13500" s="2"/>
      <c r="D13500" s="2"/>
    </row>
    <row r="13501" spans="2:4" x14ac:dyDescent="0.2">
      <c r="B13501" s="2"/>
      <c r="C13501" s="2"/>
      <c r="D13501" s="2"/>
    </row>
    <row r="13502" spans="2:4" x14ac:dyDescent="0.2">
      <c r="B13502" s="2"/>
      <c r="C13502" s="2"/>
      <c r="D13502" s="2"/>
    </row>
    <row r="13503" spans="2:4" x14ac:dyDescent="0.2">
      <c r="B13503" s="2"/>
      <c r="C13503" s="2"/>
      <c r="D13503" s="2"/>
    </row>
    <row r="13504" spans="2:4" x14ac:dyDescent="0.2">
      <c r="B13504" s="2"/>
      <c r="C13504" s="2"/>
      <c r="D13504" s="2"/>
    </row>
    <row r="13505" spans="2:4" x14ac:dyDescent="0.2">
      <c r="B13505" s="2"/>
      <c r="C13505" s="2"/>
      <c r="D13505" s="2"/>
    </row>
    <row r="13506" spans="2:4" x14ac:dyDescent="0.2">
      <c r="B13506" s="2"/>
      <c r="C13506" s="2"/>
      <c r="D13506" s="2"/>
    </row>
    <row r="13507" spans="2:4" x14ac:dyDescent="0.2">
      <c r="B13507" s="2"/>
      <c r="C13507" s="2"/>
      <c r="D13507" s="2"/>
    </row>
    <row r="13508" spans="2:4" x14ac:dyDescent="0.2">
      <c r="B13508" s="2"/>
      <c r="C13508" s="2"/>
      <c r="D13508" s="2"/>
    </row>
    <row r="13509" spans="2:4" x14ac:dyDescent="0.2">
      <c r="B13509" s="2"/>
      <c r="C13509" s="2"/>
      <c r="D13509" s="2"/>
    </row>
    <row r="13510" spans="2:4" x14ac:dyDescent="0.2">
      <c r="B13510" s="2"/>
      <c r="C13510" s="2"/>
      <c r="D13510" s="2"/>
    </row>
    <row r="13511" spans="2:4" x14ac:dyDescent="0.2">
      <c r="B13511" s="2"/>
      <c r="C13511" s="2"/>
      <c r="D13511" s="2"/>
    </row>
    <row r="13512" spans="2:4" x14ac:dyDescent="0.2">
      <c r="B13512" s="2"/>
      <c r="C13512" s="2"/>
      <c r="D13512" s="2"/>
    </row>
    <row r="13513" spans="2:4" x14ac:dyDescent="0.2">
      <c r="B13513" s="2"/>
      <c r="C13513" s="2"/>
      <c r="D13513" s="2"/>
    </row>
    <row r="13514" spans="2:4" x14ac:dyDescent="0.2">
      <c r="B13514" s="2"/>
      <c r="C13514" s="2"/>
      <c r="D13514" s="2"/>
    </row>
    <row r="13515" spans="2:4" x14ac:dyDescent="0.2">
      <c r="B13515" s="2"/>
      <c r="C13515" s="2"/>
      <c r="D13515" s="2"/>
    </row>
    <row r="13516" spans="2:4" x14ac:dyDescent="0.2">
      <c r="B13516" s="2"/>
      <c r="C13516" s="2"/>
      <c r="D13516" s="2"/>
    </row>
    <row r="13517" spans="2:4" x14ac:dyDescent="0.2">
      <c r="B13517" s="2"/>
      <c r="C13517" s="2"/>
      <c r="D13517" s="2"/>
    </row>
    <row r="13518" spans="2:4" x14ac:dyDescent="0.2">
      <c r="B13518" s="2"/>
      <c r="C13518" s="2"/>
      <c r="D13518" s="2"/>
    </row>
    <row r="13519" spans="2:4" x14ac:dyDescent="0.2">
      <c r="B13519" s="2"/>
      <c r="C13519" s="2"/>
      <c r="D13519" s="2"/>
    </row>
    <row r="13520" spans="2:4" x14ac:dyDescent="0.2">
      <c r="B13520" s="2"/>
      <c r="C13520" s="2"/>
      <c r="D13520" s="2"/>
    </row>
    <row r="13521" spans="2:4" x14ac:dyDescent="0.2">
      <c r="B13521" s="2"/>
      <c r="C13521" s="2"/>
      <c r="D13521" s="2"/>
    </row>
    <row r="13522" spans="2:4" x14ac:dyDescent="0.2">
      <c r="B13522" s="2"/>
      <c r="C13522" s="2"/>
      <c r="D13522" s="2"/>
    </row>
    <row r="13523" spans="2:4" x14ac:dyDescent="0.2">
      <c r="B13523" s="2"/>
      <c r="C13523" s="2"/>
      <c r="D13523" s="2"/>
    </row>
    <row r="13524" spans="2:4" x14ac:dyDescent="0.2">
      <c r="B13524" s="2"/>
      <c r="C13524" s="2"/>
      <c r="D13524" s="2"/>
    </row>
    <row r="13525" spans="2:4" x14ac:dyDescent="0.2">
      <c r="B13525" s="2"/>
      <c r="C13525" s="2"/>
      <c r="D13525" s="2"/>
    </row>
    <row r="13526" spans="2:4" x14ac:dyDescent="0.2">
      <c r="B13526" s="2"/>
      <c r="C13526" s="2"/>
      <c r="D13526" s="2"/>
    </row>
    <row r="13527" spans="2:4" x14ac:dyDescent="0.2">
      <c r="B13527" s="2"/>
      <c r="C13527" s="2"/>
      <c r="D13527" s="2"/>
    </row>
    <row r="13528" spans="2:4" x14ac:dyDescent="0.2">
      <c r="B13528" s="2"/>
      <c r="C13528" s="2"/>
      <c r="D13528" s="2"/>
    </row>
    <row r="13529" spans="2:4" x14ac:dyDescent="0.2">
      <c r="B13529" s="2"/>
      <c r="C13529" s="2"/>
      <c r="D13529" s="2"/>
    </row>
    <row r="13530" spans="2:4" x14ac:dyDescent="0.2">
      <c r="B13530" s="2"/>
      <c r="C13530" s="2"/>
      <c r="D13530" s="2"/>
    </row>
    <row r="13531" spans="2:4" x14ac:dyDescent="0.2">
      <c r="B13531" s="2"/>
      <c r="C13531" s="2"/>
      <c r="D13531" s="2"/>
    </row>
    <row r="13532" spans="2:4" x14ac:dyDescent="0.2">
      <c r="B13532" s="2"/>
      <c r="C13532" s="2"/>
      <c r="D13532" s="2"/>
    </row>
    <row r="13533" spans="2:4" x14ac:dyDescent="0.2">
      <c r="B13533" s="2"/>
      <c r="C13533" s="2"/>
      <c r="D13533" s="2"/>
    </row>
    <row r="13534" spans="2:4" x14ac:dyDescent="0.2">
      <c r="B13534" s="2"/>
      <c r="C13534" s="2"/>
      <c r="D13534" s="2"/>
    </row>
    <row r="13535" spans="2:4" x14ac:dyDescent="0.2">
      <c r="B13535" s="2"/>
      <c r="C13535" s="2"/>
      <c r="D13535" s="2"/>
    </row>
    <row r="13536" spans="2:4" x14ac:dyDescent="0.2">
      <c r="B13536" s="2"/>
      <c r="C13536" s="2"/>
      <c r="D13536" s="2"/>
    </row>
    <row r="13537" spans="2:4" x14ac:dyDescent="0.2">
      <c r="B13537" s="2"/>
      <c r="C13537" s="2"/>
      <c r="D13537" s="2"/>
    </row>
    <row r="13538" spans="2:4" x14ac:dyDescent="0.2">
      <c r="B13538" s="2"/>
      <c r="C13538" s="2"/>
      <c r="D13538" s="2"/>
    </row>
    <row r="13539" spans="2:4" x14ac:dyDescent="0.2">
      <c r="B13539" s="2"/>
      <c r="C13539" s="2"/>
      <c r="D13539" s="2"/>
    </row>
    <row r="13540" spans="2:4" x14ac:dyDescent="0.2">
      <c r="B13540" s="2"/>
      <c r="C13540" s="2"/>
      <c r="D13540" s="2"/>
    </row>
    <row r="13541" spans="2:4" x14ac:dyDescent="0.2">
      <c r="B13541" s="2"/>
      <c r="C13541" s="2"/>
      <c r="D13541" s="2"/>
    </row>
    <row r="13542" spans="2:4" x14ac:dyDescent="0.2">
      <c r="B13542" s="2"/>
      <c r="C13542" s="2"/>
      <c r="D13542" s="2"/>
    </row>
    <row r="13543" spans="2:4" x14ac:dyDescent="0.2">
      <c r="B13543" s="2"/>
      <c r="C13543" s="2"/>
      <c r="D13543" s="2"/>
    </row>
    <row r="13544" spans="2:4" x14ac:dyDescent="0.2">
      <c r="B13544" s="2"/>
      <c r="C13544" s="2"/>
      <c r="D13544" s="2"/>
    </row>
    <row r="13545" spans="2:4" x14ac:dyDescent="0.2">
      <c r="B13545" s="2"/>
      <c r="C13545" s="2"/>
      <c r="D13545" s="2"/>
    </row>
    <row r="13546" spans="2:4" x14ac:dyDescent="0.2">
      <c r="B13546" s="2"/>
      <c r="C13546" s="2"/>
      <c r="D13546" s="2"/>
    </row>
    <row r="13547" spans="2:4" x14ac:dyDescent="0.2">
      <c r="B13547" s="2"/>
      <c r="C13547" s="2"/>
      <c r="D13547" s="2"/>
    </row>
    <row r="13548" spans="2:4" x14ac:dyDescent="0.2">
      <c r="B13548" s="2"/>
      <c r="C13548" s="2"/>
      <c r="D13548" s="2"/>
    </row>
    <row r="13549" spans="2:4" x14ac:dyDescent="0.2">
      <c r="B13549" s="2"/>
      <c r="C13549" s="2"/>
      <c r="D13549" s="2"/>
    </row>
    <row r="13550" spans="2:4" x14ac:dyDescent="0.2">
      <c r="B13550" s="2"/>
      <c r="C13550" s="2"/>
      <c r="D13550" s="2"/>
    </row>
    <row r="13551" spans="2:4" x14ac:dyDescent="0.2">
      <c r="B13551" s="2"/>
      <c r="C13551" s="2"/>
      <c r="D13551" s="2"/>
    </row>
    <row r="13552" spans="2:4" x14ac:dyDescent="0.2">
      <c r="B13552" s="2"/>
      <c r="C13552" s="2"/>
      <c r="D13552" s="2"/>
    </row>
    <row r="13553" spans="2:4" x14ac:dyDescent="0.2">
      <c r="B13553" s="2"/>
      <c r="C13553" s="2"/>
      <c r="D13553" s="2"/>
    </row>
    <row r="13554" spans="2:4" x14ac:dyDescent="0.2">
      <c r="B13554" s="2"/>
      <c r="C13554" s="2"/>
      <c r="D13554" s="2"/>
    </row>
    <row r="13555" spans="2:4" x14ac:dyDescent="0.2">
      <c r="B13555" s="2"/>
      <c r="C13555" s="2"/>
      <c r="D13555" s="2"/>
    </row>
    <row r="13556" spans="2:4" x14ac:dyDescent="0.2">
      <c r="B13556" s="2"/>
      <c r="C13556" s="2"/>
      <c r="D13556" s="2"/>
    </row>
    <row r="13557" spans="2:4" x14ac:dyDescent="0.2">
      <c r="B13557" s="2"/>
      <c r="C13557" s="2"/>
      <c r="D13557" s="2"/>
    </row>
    <row r="13558" spans="2:4" x14ac:dyDescent="0.2">
      <c r="B13558" s="2"/>
      <c r="C13558" s="2"/>
      <c r="D13558" s="2"/>
    </row>
    <row r="13559" spans="2:4" x14ac:dyDescent="0.2">
      <c r="B13559" s="2"/>
      <c r="C13559" s="2"/>
      <c r="D13559" s="2"/>
    </row>
    <row r="13560" spans="2:4" x14ac:dyDescent="0.2">
      <c r="B13560" s="2"/>
      <c r="C13560" s="2"/>
      <c r="D13560" s="2"/>
    </row>
    <row r="13561" spans="2:4" x14ac:dyDescent="0.2">
      <c r="B13561" s="2"/>
      <c r="C13561" s="2"/>
      <c r="D13561" s="2"/>
    </row>
    <row r="13562" spans="2:4" x14ac:dyDescent="0.2">
      <c r="B13562" s="2"/>
      <c r="C13562" s="2"/>
      <c r="D13562" s="2"/>
    </row>
    <row r="13563" spans="2:4" x14ac:dyDescent="0.2">
      <c r="B13563" s="2"/>
      <c r="C13563" s="2"/>
      <c r="D13563" s="2"/>
    </row>
    <row r="13564" spans="2:4" x14ac:dyDescent="0.2">
      <c r="B13564" s="2"/>
      <c r="C13564" s="2"/>
      <c r="D13564" s="2"/>
    </row>
    <row r="13565" spans="2:4" x14ac:dyDescent="0.2">
      <c r="B13565" s="2"/>
      <c r="C13565" s="2"/>
      <c r="D13565" s="2"/>
    </row>
    <row r="13566" spans="2:4" x14ac:dyDescent="0.2">
      <c r="B13566" s="2"/>
      <c r="C13566" s="2"/>
      <c r="D13566" s="2"/>
    </row>
    <row r="13567" spans="2:4" x14ac:dyDescent="0.2">
      <c r="B13567" s="2"/>
      <c r="C13567" s="2"/>
      <c r="D13567" s="2"/>
    </row>
    <row r="13568" spans="2:4" x14ac:dyDescent="0.2">
      <c r="B13568" s="2"/>
      <c r="C13568" s="2"/>
      <c r="D13568" s="2"/>
    </row>
    <row r="13569" spans="2:4" x14ac:dyDescent="0.2">
      <c r="B13569" s="2"/>
      <c r="C13569" s="2"/>
      <c r="D13569" s="2"/>
    </row>
    <row r="13570" spans="2:4" x14ac:dyDescent="0.2">
      <c r="B13570" s="2"/>
      <c r="C13570" s="2"/>
      <c r="D13570" s="2"/>
    </row>
    <row r="13571" spans="2:4" x14ac:dyDescent="0.2">
      <c r="B13571" s="2"/>
      <c r="C13571" s="2"/>
      <c r="D13571" s="2"/>
    </row>
    <row r="13572" spans="2:4" x14ac:dyDescent="0.2">
      <c r="B13572" s="2"/>
      <c r="C13572" s="2"/>
      <c r="D13572" s="2"/>
    </row>
    <row r="13573" spans="2:4" x14ac:dyDescent="0.2">
      <c r="B13573" s="2"/>
      <c r="C13573" s="2"/>
      <c r="D13573" s="2"/>
    </row>
    <row r="13574" spans="2:4" x14ac:dyDescent="0.2">
      <c r="B13574" s="2"/>
      <c r="C13574" s="2"/>
      <c r="D13574" s="2"/>
    </row>
    <row r="13575" spans="2:4" x14ac:dyDescent="0.2">
      <c r="B13575" s="2"/>
      <c r="C13575" s="2"/>
      <c r="D13575" s="2"/>
    </row>
    <row r="13576" spans="2:4" x14ac:dyDescent="0.2">
      <c r="B13576" s="2"/>
      <c r="C13576" s="2"/>
      <c r="D13576" s="2"/>
    </row>
    <row r="13577" spans="2:4" x14ac:dyDescent="0.2">
      <c r="B13577" s="2"/>
      <c r="C13577" s="2"/>
      <c r="D13577" s="2"/>
    </row>
    <row r="13578" spans="2:4" x14ac:dyDescent="0.2">
      <c r="B13578" s="2"/>
      <c r="C13578" s="2"/>
      <c r="D13578" s="2"/>
    </row>
    <row r="13579" spans="2:4" x14ac:dyDescent="0.2">
      <c r="B13579" s="2"/>
      <c r="C13579" s="2"/>
      <c r="D13579" s="2"/>
    </row>
    <row r="13580" spans="2:4" x14ac:dyDescent="0.2">
      <c r="B13580" s="2"/>
      <c r="C13580" s="2"/>
      <c r="D13580" s="2"/>
    </row>
    <row r="13581" spans="2:4" x14ac:dyDescent="0.2">
      <c r="B13581" s="2"/>
      <c r="C13581" s="2"/>
      <c r="D13581" s="2"/>
    </row>
    <row r="13582" spans="2:4" x14ac:dyDescent="0.2">
      <c r="B13582" s="2"/>
      <c r="C13582" s="2"/>
      <c r="D13582" s="2"/>
    </row>
    <row r="13583" spans="2:4" x14ac:dyDescent="0.2">
      <c r="B13583" s="2"/>
      <c r="C13583" s="2"/>
      <c r="D13583" s="2"/>
    </row>
    <row r="13584" spans="2:4" x14ac:dyDescent="0.2">
      <c r="B13584" s="2"/>
      <c r="C13584" s="2"/>
      <c r="D13584" s="2"/>
    </row>
    <row r="13585" spans="2:4" x14ac:dyDescent="0.2">
      <c r="B13585" s="2"/>
      <c r="C13585" s="2"/>
      <c r="D13585" s="2"/>
    </row>
    <row r="13586" spans="2:4" x14ac:dyDescent="0.2">
      <c r="B13586" s="2"/>
      <c r="C13586" s="2"/>
      <c r="D13586" s="2"/>
    </row>
    <row r="13587" spans="2:4" x14ac:dyDescent="0.2">
      <c r="B13587" s="2"/>
      <c r="C13587" s="2"/>
      <c r="D13587" s="2"/>
    </row>
    <row r="13588" spans="2:4" x14ac:dyDescent="0.2">
      <c r="B13588" s="2"/>
      <c r="C13588" s="2"/>
      <c r="D13588" s="2"/>
    </row>
    <row r="13589" spans="2:4" x14ac:dyDescent="0.2">
      <c r="B13589" s="2"/>
      <c r="C13589" s="2"/>
      <c r="D13589" s="2"/>
    </row>
    <row r="13590" spans="2:4" x14ac:dyDescent="0.2">
      <c r="B13590" s="2"/>
      <c r="C13590" s="2"/>
      <c r="D13590" s="2"/>
    </row>
    <row r="13591" spans="2:4" x14ac:dyDescent="0.2">
      <c r="B13591" s="2"/>
      <c r="C13591" s="2"/>
      <c r="D13591" s="2"/>
    </row>
    <row r="13592" spans="2:4" x14ac:dyDescent="0.2">
      <c r="B13592" s="2"/>
      <c r="C13592" s="2"/>
      <c r="D13592" s="2"/>
    </row>
    <row r="13593" spans="2:4" x14ac:dyDescent="0.2">
      <c r="B13593" s="2"/>
      <c r="C13593" s="2"/>
      <c r="D13593" s="2"/>
    </row>
    <row r="13594" spans="2:4" x14ac:dyDescent="0.2">
      <c r="B13594" s="2"/>
      <c r="C13594" s="2"/>
      <c r="D13594" s="2"/>
    </row>
    <row r="13595" spans="2:4" x14ac:dyDescent="0.2">
      <c r="B13595" s="2"/>
      <c r="C13595" s="2"/>
      <c r="D13595" s="2"/>
    </row>
    <row r="13596" spans="2:4" x14ac:dyDescent="0.2">
      <c r="B13596" s="2"/>
      <c r="C13596" s="2"/>
      <c r="D13596" s="2"/>
    </row>
    <row r="13597" spans="2:4" x14ac:dyDescent="0.2">
      <c r="B13597" s="2"/>
      <c r="C13597" s="2"/>
      <c r="D13597" s="2"/>
    </row>
    <row r="13598" spans="2:4" x14ac:dyDescent="0.2">
      <c r="B13598" s="2"/>
      <c r="C13598" s="2"/>
      <c r="D13598" s="2"/>
    </row>
    <row r="13599" spans="2:4" x14ac:dyDescent="0.2">
      <c r="B13599" s="2"/>
      <c r="C13599" s="2"/>
      <c r="D13599" s="2"/>
    </row>
    <row r="13600" spans="2:4" x14ac:dyDescent="0.2">
      <c r="B13600" s="2"/>
      <c r="C13600" s="2"/>
      <c r="D13600" s="2"/>
    </row>
    <row r="13601" spans="2:4" x14ac:dyDescent="0.2">
      <c r="B13601" s="2"/>
      <c r="C13601" s="2"/>
      <c r="D13601" s="2"/>
    </row>
    <row r="13602" spans="2:4" x14ac:dyDescent="0.2">
      <c r="B13602" s="2"/>
      <c r="C13602" s="2"/>
      <c r="D13602" s="2"/>
    </row>
    <row r="13603" spans="2:4" x14ac:dyDescent="0.2">
      <c r="B13603" s="2"/>
      <c r="C13603" s="2"/>
      <c r="D13603" s="2"/>
    </row>
    <row r="13604" spans="2:4" x14ac:dyDescent="0.2">
      <c r="B13604" s="2"/>
      <c r="C13604" s="2"/>
      <c r="D13604" s="2"/>
    </row>
    <row r="13605" spans="2:4" x14ac:dyDescent="0.2">
      <c r="B13605" s="2"/>
      <c r="C13605" s="2"/>
      <c r="D13605" s="2"/>
    </row>
    <row r="13606" spans="2:4" x14ac:dyDescent="0.2">
      <c r="B13606" s="2"/>
      <c r="C13606" s="2"/>
      <c r="D13606" s="2"/>
    </row>
    <row r="13607" spans="2:4" x14ac:dyDescent="0.2">
      <c r="B13607" s="2"/>
      <c r="C13607" s="2"/>
      <c r="D13607" s="2"/>
    </row>
    <row r="13608" spans="2:4" x14ac:dyDescent="0.2">
      <c r="B13608" s="2"/>
      <c r="C13608" s="2"/>
      <c r="D13608" s="2"/>
    </row>
    <row r="13609" spans="2:4" x14ac:dyDescent="0.2">
      <c r="B13609" s="2"/>
      <c r="C13609" s="2"/>
      <c r="D13609" s="2"/>
    </row>
    <row r="13610" spans="2:4" x14ac:dyDescent="0.2">
      <c r="B13610" s="2"/>
      <c r="C13610" s="2"/>
      <c r="D13610" s="2"/>
    </row>
    <row r="13611" spans="2:4" x14ac:dyDescent="0.2">
      <c r="B13611" s="2"/>
      <c r="C13611" s="2"/>
      <c r="D13611" s="2"/>
    </row>
    <row r="13612" spans="2:4" x14ac:dyDescent="0.2">
      <c r="B13612" s="2"/>
      <c r="C13612" s="2"/>
      <c r="D13612" s="2"/>
    </row>
    <row r="13613" spans="2:4" x14ac:dyDescent="0.2">
      <c r="B13613" s="2"/>
      <c r="C13613" s="2"/>
      <c r="D13613" s="2"/>
    </row>
    <row r="13614" spans="2:4" x14ac:dyDescent="0.2">
      <c r="B13614" s="2"/>
      <c r="C13614" s="2"/>
      <c r="D13614" s="2"/>
    </row>
    <row r="13615" spans="2:4" x14ac:dyDescent="0.2">
      <c r="B13615" s="2"/>
      <c r="C13615" s="2"/>
      <c r="D13615" s="2"/>
    </row>
    <row r="13616" spans="2:4" x14ac:dyDescent="0.2">
      <c r="B13616" s="2"/>
      <c r="C13616" s="2"/>
      <c r="D13616" s="2"/>
    </row>
    <row r="13617" spans="2:4" x14ac:dyDescent="0.2">
      <c r="B13617" s="2"/>
      <c r="C13617" s="2"/>
      <c r="D13617" s="2"/>
    </row>
    <row r="13618" spans="2:4" x14ac:dyDescent="0.2">
      <c r="B13618" s="2"/>
      <c r="C13618" s="2"/>
      <c r="D13618" s="2"/>
    </row>
    <row r="13619" spans="2:4" x14ac:dyDescent="0.2">
      <c r="B13619" s="2"/>
      <c r="C13619" s="2"/>
      <c r="D13619" s="2"/>
    </row>
    <row r="13620" spans="2:4" x14ac:dyDescent="0.2">
      <c r="B13620" s="2"/>
      <c r="C13620" s="2"/>
      <c r="D13620" s="2"/>
    </row>
    <row r="13621" spans="2:4" x14ac:dyDescent="0.2">
      <c r="B13621" s="2"/>
      <c r="C13621" s="2"/>
      <c r="D13621" s="2"/>
    </row>
    <row r="13622" spans="2:4" x14ac:dyDescent="0.2">
      <c r="B13622" s="2"/>
      <c r="C13622" s="2"/>
      <c r="D13622" s="2"/>
    </row>
    <row r="13623" spans="2:4" x14ac:dyDescent="0.2">
      <c r="B13623" s="2"/>
      <c r="C13623" s="2"/>
      <c r="D13623" s="2"/>
    </row>
    <row r="13624" spans="2:4" x14ac:dyDescent="0.2">
      <c r="B13624" s="2"/>
      <c r="C13624" s="2"/>
      <c r="D13624" s="2"/>
    </row>
    <row r="13625" spans="2:4" x14ac:dyDescent="0.2">
      <c r="B13625" s="2"/>
      <c r="C13625" s="2"/>
      <c r="D13625" s="2"/>
    </row>
    <row r="13626" spans="2:4" x14ac:dyDescent="0.2">
      <c r="B13626" s="2"/>
      <c r="C13626" s="2"/>
      <c r="D13626" s="2"/>
    </row>
    <row r="13627" spans="2:4" x14ac:dyDescent="0.2">
      <c r="B13627" s="2"/>
      <c r="C13627" s="2"/>
      <c r="D13627" s="2"/>
    </row>
    <row r="13628" spans="2:4" x14ac:dyDescent="0.2">
      <c r="B13628" s="2"/>
      <c r="C13628" s="2"/>
      <c r="D13628" s="2"/>
    </row>
    <row r="13629" spans="2:4" x14ac:dyDescent="0.2">
      <c r="B13629" s="2"/>
      <c r="C13629" s="2"/>
      <c r="D13629" s="2"/>
    </row>
    <row r="13630" spans="2:4" x14ac:dyDescent="0.2">
      <c r="B13630" s="2"/>
      <c r="C13630" s="2"/>
      <c r="D13630" s="2"/>
    </row>
    <row r="13631" spans="2:4" x14ac:dyDescent="0.2">
      <c r="B13631" s="2"/>
      <c r="C13631" s="2"/>
      <c r="D13631" s="2"/>
    </row>
    <row r="13632" spans="2:4" x14ac:dyDescent="0.2">
      <c r="B13632" s="2"/>
      <c r="C13632" s="2"/>
      <c r="D13632" s="2"/>
    </row>
    <row r="13633" spans="2:4" x14ac:dyDescent="0.2">
      <c r="B13633" s="2"/>
      <c r="C13633" s="2"/>
      <c r="D13633" s="2"/>
    </row>
    <row r="13634" spans="2:4" x14ac:dyDescent="0.2">
      <c r="B13634" s="2"/>
      <c r="C13634" s="2"/>
      <c r="D13634" s="2"/>
    </row>
    <row r="13635" spans="2:4" x14ac:dyDescent="0.2">
      <c r="B13635" s="2"/>
      <c r="C13635" s="2"/>
      <c r="D13635" s="2"/>
    </row>
    <row r="13636" spans="2:4" x14ac:dyDescent="0.2">
      <c r="B13636" s="2"/>
      <c r="C13636" s="2"/>
      <c r="D13636" s="2"/>
    </row>
    <row r="13637" spans="2:4" x14ac:dyDescent="0.2">
      <c r="B13637" s="2"/>
      <c r="C13637" s="2"/>
      <c r="D13637" s="2"/>
    </row>
    <row r="13638" spans="2:4" x14ac:dyDescent="0.2">
      <c r="B13638" s="2"/>
      <c r="C13638" s="2"/>
      <c r="D13638" s="2"/>
    </row>
    <row r="13639" spans="2:4" x14ac:dyDescent="0.2">
      <c r="B13639" s="2"/>
      <c r="C13639" s="2"/>
      <c r="D13639" s="2"/>
    </row>
    <row r="13640" spans="2:4" x14ac:dyDescent="0.2">
      <c r="B13640" s="2"/>
      <c r="C13640" s="2"/>
      <c r="D13640" s="2"/>
    </row>
    <row r="13641" spans="2:4" x14ac:dyDescent="0.2">
      <c r="B13641" s="2"/>
      <c r="C13641" s="2"/>
      <c r="D13641" s="2"/>
    </row>
    <row r="13642" spans="2:4" x14ac:dyDescent="0.2">
      <c r="B13642" s="2"/>
      <c r="C13642" s="2"/>
      <c r="D13642" s="2"/>
    </row>
    <row r="13643" spans="2:4" x14ac:dyDescent="0.2">
      <c r="B13643" s="2"/>
      <c r="C13643" s="2"/>
      <c r="D13643" s="2"/>
    </row>
    <row r="13644" spans="2:4" x14ac:dyDescent="0.2">
      <c r="B13644" s="2"/>
      <c r="C13644" s="2"/>
      <c r="D13644" s="2"/>
    </row>
    <row r="13645" spans="2:4" x14ac:dyDescent="0.2">
      <c r="B13645" s="2"/>
      <c r="C13645" s="2"/>
      <c r="D13645" s="2"/>
    </row>
    <row r="13646" spans="2:4" x14ac:dyDescent="0.2">
      <c r="B13646" s="2"/>
      <c r="C13646" s="2"/>
      <c r="D13646" s="2"/>
    </row>
    <row r="13647" spans="2:4" x14ac:dyDescent="0.2">
      <c r="B13647" s="2"/>
      <c r="C13647" s="2"/>
      <c r="D13647" s="2"/>
    </row>
    <row r="13648" spans="2:4" x14ac:dyDescent="0.2">
      <c r="B13648" s="2"/>
      <c r="C13648" s="2"/>
      <c r="D13648" s="2"/>
    </row>
    <row r="13649" spans="2:4" x14ac:dyDescent="0.2">
      <c r="B13649" s="2"/>
      <c r="C13649" s="2"/>
      <c r="D13649" s="2"/>
    </row>
    <row r="13650" spans="2:4" x14ac:dyDescent="0.2">
      <c r="B13650" s="2"/>
      <c r="C13650" s="2"/>
      <c r="D13650" s="2"/>
    </row>
    <row r="13651" spans="2:4" x14ac:dyDescent="0.2">
      <c r="B13651" s="2"/>
      <c r="C13651" s="2"/>
      <c r="D13651" s="2"/>
    </row>
    <row r="13652" spans="2:4" x14ac:dyDescent="0.2">
      <c r="B13652" s="2"/>
      <c r="C13652" s="2"/>
      <c r="D13652" s="2"/>
    </row>
    <row r="13653" spans="2:4" x14ac:dyDescent="0.2">
      <c r="B13653" s="2"/>
      <c r="C13653" s="2"/>
      <c r="D13653" s="2"/>
    </row>
    <row r="13654" spans="2:4" x14ac:dyDescent="0.2">
      <c r="B13654" s="2"/>
      <c r="C13654" s="2"/>
      <c r="D13654" s="2"/>
    </row>
    <row r="13655" spans="2:4" x14ac:dyDescent="0.2">
      <c r="B13655" s="2"/>
      <c r="C13655" s="2"/>
      <c r="D13655" s="2"/>
    </row>
    <row r="13656" spans="2:4" x14ac:dyDescent="0.2">
      <c r="B13656" s="2"/>
      <c r="C13656" s="2"/>
      <c r="D13656" s="2"/>
    </row>
    <row r="13657" spans="2:4" x14ac:dyDescent="0.2">
      <c r="B13657" s="2"/>
      <c r="C13657" s="2"/>
      <c r="D13657" s="2"/>
    </row>
    <row r="13658" spans="2:4" x14ac:dyDescent="0.2">
      <c r="B13658" s="2"/>
      <c r="C13658" s="2"/>
      <c r="D13658" s="2"/>
    </row>
    <row r="13659" spans="2:4" x14ac:dyDescent="0.2">
      <c r="B13659" s="2"/>
      <c r="C13659" s="2"/>
      <c r="D13659" s="2"/>
    </row>
    <row r="13660" spans="2:4" x14ac:dyDescent="0.2">
      <c r="B13660" s="2"/>
      <c r="C13660" s="2"/>
      <c r="D13660" s="2"/>
    </row>
    <row r="13661" spans="2:4" x14ac:dyDescent="0.2">
      <c r="B13661" s="2"/>
      <c r="C13661" s="2"/>
      <c r="D13661" s="2"/>
    </row>
    <row r="13662" spans="2:4" x14ac:dyDescent="0.2">
      <c r="B13662" s="2"/>
      <c r="C13662" s="2"/>
      <c r="D13662" s="2"/>
    </row>
    <row r="13663" spans="2:4" x14ac:dyDescent="0.2">
      <c r="B13663" s="2"/>
      <c r="C13663" s="2"/>
      <c r="D13663" s="2"/>
    </row>
    <row r="13664" spans="2:4" x14ac:dyDescent="0.2">
      <c r="B13664" s="2"/>
      <c r="C13664" s="2"/>
      <c r="D13664" s="2"/>
    </row>
    <row r="13665" spans="2:4" x14ac:dyDescent="0.2">
      <c r="B13665" s="2"/>
      <c r="C13665" s="2"/>
      <c r="D13665" s="2"/>
    </row>
    <row r="13666" spans="2:4" x14ac:dyDescent="0.2">
      <c r="B13666" s="2"/>
      <c r="C13666" s="2"/>
      <c r="D13666" s="2"/>
    </row>
    <row r="13667" spans="2:4" x14ac:dyDescent="0.2">
      <c r="B13667" s="2"/>
      <c r="C13667" s="2"/>
      <c r="D13667" s="2"/>
    </row>
    <row r="13668" spans="2:4" x14ac:dyDescent="0.2">
      <c r="B13668" s="2"/>
      <c r="C13668" s="2"/>
      <c r="D13668" s="2"/>
    </row>
    <row r="13669" spans="2:4" x14ac:dyDescent="0.2">
      <c r="B13669" s="2"/>
      <c r="C13669" s="2"/>
      <c r="D13669" s="2"/>
    </row>
    <row r="13670" spans="2:4" x14ac:dyDescent="0.2">
      <c r="B13670" s="2"/>
      <c r="C13670" s="2"/>
      <c r="D13670" s="2"/>
    </row>
    <row r="13671" spans="2:4" x14ac:dyDescent="0.2">
      <c r="B13671" s="2"/>
      <c r="C13671" s="2"/>
      <c r="D13671" s="2"/>
    </row>
    <row r="13672" spans="2:4" x14ac:dyDescent="0.2">
      <c r="B13672" s="2"/>
      <c r="C13672" s="2"/>
      <c r="D13672" s="2"/>
    </row>
    <row r="13673" spans="2:4" x14ac:dyDescent="0.2">
      <c r="B13673" s="2"/>
      <c r="C13673" s="2"/>
      <c r="D13673" s="2"/>
    </row>
    <row r="13674" spans="2:4" x14ac:dyDescent="0.2">
      <c r="B13674" s="2"/>
      <c r="C13674" s="2"/>
      <c r="D13674" s="2"/>
    </row>
    <row r="13675" spans="2:4" x14ac:dyDescent="0.2">
      <c r="B13675" s="2"/>
      <c r="C13675" s="2"/>
      <c r="D13675" s="2"/>
    </row>
    <row r="13676" spans="2:4" x14ac:dyDescent="0.2">
      <c r="B13676" s="2"/>
      <c r="C13676" s="2"/>
      <c r="D13676" s="2"/>
    </row>
    <row r="13677" spans="2:4" x14ac:dyDescent="0.2">
      <c r="B13677" s="2"/>
      <c r="C13677" s="2"/>
      <c r="D13677" s="2"/>
    </row>
    <row r="13678" spans="2:4" x14ac:dyDescent="0.2">
      <c r="B13678" s="2"/>
      <c r="C13678" s="2"/>
      <c r="D13678" s="2"/>
    </row>
    <row r="13679" spans="2:4" x14ac:dyDescent="0.2">
      <c r="B13679" s="2"/>
      <c r="C13679" s="2"/>
      <c r="D13679" s="2"/>
    </row>
    <row r="13680" spans="2:4" x14ac:dyDescent="0.2">
      <c r="B13680" s="2"/>
      <c r="C13680" s="2"/>
      <c r="D13680" s="2"/>
    </row>
    <row r="13681" spans="2:4" x14ac:dyDescent="0.2">
      <c r="B13681" s="2"/>
      <c r="C13681" s="2"/>
      <c r="D13681" s="2"/>
    </row>
    <row r="13682" spans="2:4" x14ac:dyDescent="0.2">
      <c r="B13682" s="2"/>
      <c r="C13682" s="2"/>
      <c r="D13682" s="2"/>
    </row>
    <row r="13683" spans="2:4" x14ac:dyDescent="0.2">
      <c r="B13683" s="2"/>
      <c r="C13683" s="2"/>
      <c r="D13683" s="2"/>
    </row>
    <row r="13684" spans="2:4" x14ac:dyDescent="0.2">
      <c r="B13684" s="2"/>
      <c r="C13684" s="2"/>
      <c r="D13684" s="2"/>
    </row>
    <row r="13685" spans="2:4" x14ac:dyDescent="0.2">
      <c r="B13685" s="2"/>
      <c r="C13685" s="2"/>
      <c r="D13685" s="2"/>
    </row>
    <row r="13686" spans="2:4" x14ac:dyDescent="0.2">
      <c r="B13686" s="2"/>
      <c r="C13686" s="2"/>
      <c r="D13686" s="2"/>
    </row>
    <row r="13687" spans="2:4" x14ac:dyDescent="0.2">
      <c r="B13687" s="2"/>
      <c r="C13687" s="2"/>
      <c r="D13687" s="2"/>
    </row>
    <row r="13688" spans="2:4" x14ac:dyDescent="0.2">
      <c r="B13688" s="2"/>
      <c r="C13688" s="2"/>
      <c r="D13688" s="2"/>
    </row>
    <row r="13689" spans="2:4" x14ac:dyDescent="0.2">
      <c r="B13689" s="2"/>
      <c r="C13689" s="2"/>
      <c r="D13689" s="2"/>
    </row>
    <row r="13690" spans="2:4" x14ac:dyDescent="0.2">
      <c r="B13690" s="2"/>
      <c r="C13690" s="2"/>
      <c r="D13690" s="2"/>
    </row>
    <row r="13691" spans="2:4" x14ac:dyDescent="0.2">
      <c r="B13691" s="2"/>
      <c r="C13691" s="2"/>
      <c r="D13691" s="2"/>
    </row>
    <row r="13692" spans="2:4" x14ac:dyDescent="0.2">
      <c r="B13692" s="2"/>
      <c r="C13692" s="2"/>
      <c r="D13692" s="2"/>
    </row>
    <row r="13693" spans="2:4" x14ac:dyDescent="0.2">
      <c r="B13693" s="2"/>
      <c r="C13693" s="2"/>
      <c r="D13693" s="2"/>
    </row>
    <row r="13694" spans="2:4" x14ac:dyDescent="0.2">
      <c r="B13694" s="2"/>
      <c r="C13694" s="2"/>
      <c r="D13694" s="2"/>
    </row>
    <row r="13695" spans="2:4" x14ac:dyDescent="0.2">
      <c r="B13695" s="2"/>
      <c r="C13695" s="2"/>
      <c r="D13695" s="2"/>
    </row>
    <row r="13696" spans="2:4" x14ac:dyDescent="0.2">
      <c r="B13696" s="2"/>
      <c r="C13696" s="2"/>
      <c r="D13696" s="2"/>
    </row>
    <row r="13697" spans="2:4" x14ac:dyDescent="0.2">
      <c r="B13697" s="2"/>
      <c r="C13697" s="2"/>
      <c r="D13697" s="2"/>
    </row>
    <row r="13698" spans="2:4" x14ac:dyDescent="0.2">
      <c r="B13698" s="2"/>
      <c r="C13698" s="2"/>
      <c r="D13698" s="2"/>
    </row>
    <row r="13699" spans="2:4" x14ac:dyDescent="0.2">
      <c r="B13699" s="2"/>
      <c r="C13699" s="2"/>
      <c r="D13699" s="2"/>
    </row>
    <row r="13700" spans="2:4" x14ac:dyDescent="0.2">
      <c r="B13700" s="2"/>
      <c r="C13700" s="2"/>
      <c r="D13700" s="2"/>
    </row>
    <row r="13701" spans="2:4" x14ac:dyDescent="0.2">
      <c r="B13701" s="2"/>
      <c r="C13701" s="2"/>
      <c r="D13701" s="2"/>
    </row>
    <row r="13702" spans="2:4" x14ac:dyDescent="0.2">
      <c r="B13702" s="2"/>
      <c r="C13702" s="2"/>
      <c r="D13702" s="2"/>
    </row>
    <row r="13703" spans="2:4" x14ac:dyDescent="0.2">
      <c r="B13703" s="2"/>
      <c r="C13703" s="2"/>
      <c r="D13703" s="2"/>
    </row>
    <row r="13704" spans="2:4" x14ac:dyDescent="0.2">
      <c r="B13704" s="2"/>
      <c r="C13704" s="2"/>
      <c r="D13704" s="2"/>
    </row>
    <row r="13705" spans="2:4" x14ac:dyDescent="0.2">
      <c r="B13705" s="2"/>
      <c r="C13705" s="2"/>
      <c r="D13705" s="2"/>
    </row>
    <row r="13706" spans="2:4" x14ac:dyDescent="0.2">
      <c r="B13706" s="2"/>
      <c r="C13706" s="2"/>
      <c r="D13706" s="2"/>
    </row>
    <row r="13707" spans="2:4" x14ac:dyDescent="0.2">
      <c r="B13707" s="2"/>
      <c r="C13707" s="2"/>
      <c r="D13707" s="2"/>
    </row>
    <row r="13708" spans="2:4" x14ac:dyDescent="0.2">
      <c r="B13708" s="2"/>
      <c r="C13708" s="2"/>
      <c r="D13708" s="2"/>
    </row>
    <row r="13709" spans="2:4" x14ac:dyDescent="0.2">
      <c r="B13709" s="2"/>
      <c r="C13709" s="2"/>
      <c r="D13709" s="2"/>
    </row>
    <row r="13710" spans="2:4" x14ac:dyDescent="0.2">
      <c r="B13710" s="2"/>
      <c r="C13710" s="2"/>
      <c r="D13710" s="2"/>
    </row>
    <row r="13711" spans="2:4" x14ac:dyDescent="0.2">
      <c r="B13711" s="2"/>
      <c r="C13711" s="2"/>
      <c r="D13711" s="2"/>
    </row>
    <row r="13712" spans="2:4" x14ac:dyDescent="0.2">
      <c r="B13712" s="2"/>
      <c r="C13712" s="2"/>
      <c r="D13712" s="2"/>
    </row>
    <row r="13713" spans="2:4" x14ac:dyDescent="0.2">
      <c r="B13713" s="2"/>
      <c r="C13713" s="2"/>
      <c r="D13713" s="2"/>
    </row>
    <row r="13714" spans="2:4" x14ac:dyDescent="0.2">
      <c r="B13714" s="2"/>
      <c r="C13714" s="2"/>
      <c r="D13714" s="2"/>
    </row>
    <row r="13715" spans="2:4" x14ac:dyDescent="0.2">
      <c r="B13715" s="2"/>
      <c r="C13715" s="2"/>
      <c r="D13715" s="2"/>
    </row>
    <row r="13716" spans="2:4" x14ac:dyDescent="0.2">
      <c r="B13716" s="2"/>
      <c r="C13716" s="2"/>
      <c r="D13716" s="2"/>
    </row>
    <row r="13717" spans="2:4" x14ac:dyDescent="0.2">
      <c r="B13717" s="2"/>
      <c r="C13717" s="2"/>
      <c r="D13717" s="2"/>
    </row>
    <row r="13718" spans="2:4" x14ac:dyDescent="0.2">
      <c r="B13718" s="2"/>
      <c r="C13718" s="2"/>
      <c r="D13718" s="2"/>
    </row>
    <row r="13719" spans="2:4" x14ac:dyDescent="0.2">
      <c r="B13719" s="2"/>
      <c r="C13719" s="2"/>
      <c r="D13719" s="2"/>
    </row>
    <row r="13720" spans="2:4" x14ac:dyDescent="0.2">
      <c r="B13720" s="2"/>
      <c r="C13720" s="2"/>
      <c r="D13720" s="2"/>
    </row>
    <row r="13721" spans="2:4" x14ac:dyDescent="0.2">
      <c r="B13721" s="2"/>
      <c r="C13721" s="2"/>
      <c r="D13721" s="2"/>
    </row>
    <row r="13722" spans="2:4" x14ac:dyDescent="0.2">
      <c r="B13722" s="2"/>
      <c r="C13722" s="2"/>
      <c r="D13722" s="2"/>
    </row>
    <row r="13723" spans="2:4" x14ac:dyDescent="0.2">
      <c r="B13723" s="2"/>
      <c r="C13723" s="2"/>
      <c r="D13723" s="2"/>
    </row>
    <row r="13724" spans="2:4" x14ac:dyDescent="0.2">
      <c r="B13724" s="2"/>
      <c r="C13724" s="2"/>
      <c r="D13724" s="2"/>
    </row>
    <row r="13725" spans="2:4" x14ac:dyDescent="0.2">
      <c r="B13725" s="2"/>
      <c r="C13725" s="2"/>
      <c r="D13725" s="2"/>
    </row>
    <row r="13726" spans="2:4" x14ac:dyDescent="0.2">
      <c r="B13726" s="2"/>
      <c r="C13726" s="2"/>
      <c r="D13726" s="2"/>
    </row>
    <row r="13727" spans="2:4" x14ac:dyDescent="0.2">
      <c r="B13727" s="2"/>
      <c r="C13727" s="2"/>
      <c r="D13727" s="2"/>
    </row>
    <row r="13728" spans="2:4" x14ac:dyDescent="0.2">
      <c r="B13728" s="2"/>
      <c r="C13728" s="2"/>
      <c r="D13728" s="2"/>
    </row>
    <row r="13729" spans="2:4" x14ac:dyDescent="0.2">
      <c r="B13729" s="2"/>
      <c r="C13729" s="2"/>
      <c r="D13729" s="2"/>
    </row>
    <row r="13730" spans="2:4" x14ac:dyDescent="0.2">
      <c r="B13730" s="2"/>
      <c r="C13730" s="2"/>
      <c r="D13730" s="2"/>
    </row>
    <row r="13731" spans="2:4" x14ac:dyDescent="0.2">
      <c r="B13731" s="2"/>
      <c r="C13731" s="2"/>
      <c r="D13731" s="2"/>
    </row>
    <row r="13732" spans="2:4" x14ac:dyDescent="0.2">
      <c r="B13732" s="2"/>
      <c r="C13732" s="2"/>
      <c r="D13732" s="2"/>
    </row>
    <row r="13733" spans="2:4" x14ac:dyDescent="0.2">
      <c r="B13733" s="2"/>
      <c r="C13733" s="2"/>
      <c r="D13733" s="2"/>
    </row>
    <row r="13734" spans="2:4" x14ac:dyDescent="0.2">
      <c r="B13734" s="2"/>
      <c r="C13734" s="2"/>
      <c r="D13734" s="2"/>
    </row>
    <row r="13735" spans="2:4" x14ac:dyDescent="0.2">
      <c r="B13735" s="2"/>
      <c r="C13735" s="2"/>
      <c r="D13735" s="2"/>
    </row>
    <row r="13736" spans="2:4" x14ac:dyDescent="0.2">
      <c r="B13736" s="2"/>
      <c r="C13736" s="2"/>
      <c r="D13736" s="2"/>
    </row>
    <row r="13737" spans="2:4" x14ac:dyDescent="0.2">
      <c r="B13737" s="2"/>
      <c r="C13737" s="2"/>
      <c r="D13737" s="2"/>
    </row>
    <row r="13738" spans="2:4" x14ac:dyDescent="0.2">
      <c r="B13738" s="2"/>
      <c r="C13738" s="2"/>
      <c r="D13738" s="2"/>
    </row>
    <row r="13739" spans="2:4" x14ac:dyDescent="0.2">
      <c r="B13739" s="2"/>
      <c r="C13739" s="2"/>
      <c r="D13739" s="2"/>
    </row>
    <row r="13740" spans="2:4" x14ac:dyDescent="0.2">
      <c r="B13740" s="2"/>
      <c r="C13740" s="2"/>
      <c r="D13740" s="2"/>
    </row>
    <row r="13741" spans="2:4" x14ac:dyDescent="0.2">
      <c r="B13741" s="2"/>
      <c r="C13741" s="2"/>
      <c r="D13741" s="2"/>
    </row>
    <row r="13742" spans="2:4" x14ac:dyDescent="0.2">
      <c r="B13742" s="2"/>
      <c r="C13742" s="2"/>
      <c r="D13742" s="2"/>
    </row>
    <row r="13743" spans="2:4" x14ac:dyDescent="0.2">
      <c r="B13743" s="2"/>
      <c r="C13743" s="2"/>
      <c r="D13743" s="2"/>
    </row>
    <row r="13744" spans="2:4" x14ac:dyDescent="0.2">
      <c r="B13744" s="2"/>
      <c r="C13744" s="2"/>
      <c r="D13744" s="2"/>
    </row>
    <row r="13745" spans="2:4" x14ac:dyDescent="0.2">
      <c r="B13745" s="2"/>
      <c r="C13745" s="2"/>
      <c r="D13745" s="2"/>
    </row>
    <row r="13746" spans="2:4" x14ac:dyDescent="0.2">
      <c r="B13746" s="2"/>
      <c r="C13746" s="2"/>
      <c r="D13746" s="2"/>
    </row>
    <row r="13747" spans="2:4" x14ac:dyDescent="0.2">
      <c r="B13747" s="2"/>
      <c r="C13747" s="2"/>
      <c r="D13747" s="2"/>
    </row>
    <row r="13748" spans="2:4" x14ac:dyDescent="0.2">
      <c r="B13748" s="2"/>
      <c r="C13748" s="2"/>
      <c r="D13748" s="2"/>
    </row>
    <row r="13749" spans="2:4" x14ac:dyDescent="0.2">
      <c r="B13749" s="2"/>
      <c r="C13749" s="2"/>
      <c r="D13749" s="2"/>
    </row>
    <row r="13750" spans="2:4" x14ac:dyDescent="0.2">
      <c r="B13750" s="2"/>
      <c r="C13750" s="2"/>
      <c r="D13750" s="2"/>
    </row>
    <row r="13751" spans="2:4" x14ac:dyDescent="0.2">
      <c r="B13751" s="2"/>
      <c r="C13751" s="2"/>
      <c r="D13751" s="2"/>
    </row>
    <row r="13752" spans="2:4" x14ac:dyDescent="0.2">
      <c r="B13752" s="2"/>
      <c r="C13752" s="2"/>
      <c r="D13752" s="2"/>
    </row>
    <row r="13753" spans="2:4" x14ac:dyDescent="0.2">
      <c r="B13753" s="2"/>
      <c r="C13753" s="2"/>
      <c r="D13753" s="2"/>
    </row>
    <row r="13754" spans="2:4" x14ac:dyDescent="0.2">
      <c r="B13754" s="2"/>
      <c r="C13754" s="2"/>
      <c r="D13754" s="2"/>
    </row>
    <row r="13755" spans="2:4" x14ac:dyDescent="0.2">
      <c r="B13755" s="2"/>
      <c r="C13755" s="2"/>
      <c r="D13755" s="2"/>
    </row>
    <row r="13756" spans="2:4" x14ac:dyDescent="0.2">
      <c r="B13756" s="2"/>
      <c r="C13756" s="2"/>
      <c r="D13756" s="2"/>
    </row>
    <row r="13757" spans="2:4" x14ac:dyDescent="0.2">
      <c r="B13757" s="2"/>
      <c r="C13757" s="2"/>
      <c r="D13757" s="2"/>
    </row>
    <row r="13758" spans="2:4" x14ac:dyDescent="0.2">
      <c r="B13758" s="2"/>
      <c r="C13758" s="2"/>
      <c r="D13758" s="2"/>
    </row>
    <row r="13759" spans="2:4" x14ac:dyDescent="0.2">
      <c r="B13759" s="2"/>
      <c r="C13759" s="2"/>
      <c r="D13759" s="2"/>
    </row>
    <row r="13760" spans="2:4" x14ac:dyDescent="0.2">
      <c r="B13760" s="2"/>
      <c r="C13760" s="2"/>
      <c r="D13760" s="2"/>
    </row>
    <row r="13761" spans="2:4" x14ac:dyDescent="0.2">
      <c r="B13761" s="2"/>
      <c r="C13761" s="2"/>
      <c r="D13761" s="2"/>
    </row>
    <row r="13762" spans="2:4" x14ac:dyDescent="0.2">
      <c r="B13762" s="2"/>
      <c r="C13762" s="2"/>
      <c r="D13762" s="2"/>
    </row>
    <row r="13763" spans="2:4" x14ac:dyDescent="0.2">
      <c r="B13763" s="2"/>
      <c r="C13763" s="2"/>
      <c r="D13763" s="2"/>
    </row>
    <row r="13764" spans="2:4" x14ac:dyDescent="0.2">
      <c r="B13764" s="2"/>
      <c r="C13764" s="2"/>
      <c r="D13764" s="2"/>
    </row>
    <row r="13765" spans="2:4" x14ac:dyDescent="0.2">
      <c r="B13765" s="2"/>
      <c r="C13765" s="2"/>
      <c r="D13765" s="2"/>
    </row>
    <row r="13766" spans="2:4" x14ac:dyDescent="0.2">
      <c r="B13766" s="2"/>
      <c r="C13766" s="2"/>
      <c r="D13766" s="2"/>
    </row>
    <row r="13767" spans="2:4" x14ac:dyDescent="0.2">
      <c r="B13767" s="2"/>
      <c r="C13767" s="2"/>
      <c r="D13767" s="2"/>
    </row>
    <row r="13768" spans="2:4" x14ac:dyDescent="0.2">
      <c r="B13768" s="2"/>
      <c r="C13768" s="2"/>
      <c r="D13768" s="2"/>
    </row>
    <row r="13769" spans="2:4" x14ac:dyDescent="0.2">
      <c r="B13769" s="2"/>
      <c r="C13769" s="2"/>
      <c r="D13769" s="2"/>
    </row>
    <row r="13770" spans="2:4" x14ac:dyDescent="0.2">
      <c r="B13770" s="2"/>
      <c r="C13770" s="2"/>
      <c r="D13770" s="2"/>
    </row>
    <row r="13771" spans="2:4" x14ac:dyDescent="0.2">
      <c r="B13771" s="2"/>
      <c r="C13771" s="2"/>
      <c r="D13771" s="2"/>
    </row>
    <row r="13772" spans="2:4" x14ac:dyDescent="0.2">
      <c r="B13772" s="2"/>
      <c r="C13772" s="2"/>
      <c r="D13772" s="2"/>
    </row>
    <row r="13773" spans="2:4" x14ac:dyDescent="0.2">
      <c r="B13773" s="2"/>
      <c r="C13773" s="2"/>
      <c r="D13773" s="2"/>
    </row>
    <row r="13774" spans="2:4" x14ac:dyDescent="0.2">
      <c r="B13774" s="2"/>
      <c r="C13774" s="2"/>
      <c r="D13774" s="2"/>
    </row>
    <row r="13775" spans="2:4" x14ac:dyDescent="0.2">
      <c r="B13775" s="2"/>
      <c r="C13775" s="2"/>
      <c r="D13775" s="2"/>
    </row>
    <row r="13776" spans="2:4" x14ac:dyDescent="0.2">
      <c r="B13776" s="2"/>
      <c r="C13776" s="2"/>
      <c r="D13776" s="2"/>
    </row>
    <row r="13777" spans="2:4" x14ac:dyDescent="0.2">
      <c r="B13777" s="2"/>
      <c r="C13777" s="2"/>
      <c r="D13777" s="2"/>
    </row>
    <row r="13778" spans="2:4" x14ac:dyDescent="0.2">
      <c r="B13778" s="2"/>
      <c r="C13778" s="2"/>
      <c r="D13778" s="2"/>
    </row>
    <row r="13779" spans="2:4" x14ac:dyDescent="0.2">
      <c r="B13779" s="2"/>
      <c r="C13779" s="2"/>
      <c r="D13779" s="2"/>
    </row>
    <row r="13780" spans="2:4" x14ac:dyDescent="0.2">
      <c r="B13780" s="2"/>
      <c r="C13780" s="2"/>
      <c r="D13780" s="2"/>
    </row>
    <row r="13781" spans="2:4" x14ac:dyDescent="0.2">
      <c r="B13781" s="2"/>
      <c r="C13781" s="2"/>
      <c r="D13781" s="2"/>
    </row>
    <row r="13782" spans="2:4" x14ac:dyDescent="0.2">
      <c r="B13782" s="2"/>
      <c r="C13782" s="2"/>
      <c r="D13782" s="2"/>
    </row>
    <row r="13783" spans="2:4" x14ac:dyDescent="0.2">
      <c r="B13783" s="2"/>
      <c r="C13783" s="2"/>
      <c r="D13783" s="2"/>
    </row>
    <row r="13784" spans="2:4" x14ac:dyDescent="0.2">
      <c r="B13784" s="2"/>
      <c r="C13784" s="2"/>
      <c r="D13784" s="2"/>
    </row>
    <row r="13785" spans="2:4" x14ac:dyDescent="0.2">
      <c r="B13785" s="2"/>
      <c r="C13785" s="2"/>
      <c r="D13785" s="2"/>
    </row>
    <row r="13786" spans="2:4" x14ac:dyDescent="0.2">
      <c r="B13786" s="2"/>
      <c r="C13786" s="2"/>
      <c r="D13786" s="2"/>
    </row>
    <row r="13787" spans="2:4" x14ac:dyDescent="0.2">
      <c r="B13787" s="2"/>
      <c r="C13787" s="2"/>
      <c r="D13787" s="2"/>
    </row>
    <row r="13788" spans="2:4" x14ac:dyDescent="0.2">
      <c r="B13788" s="2"/>
      <c r="C13788" s="2"/>
      <c r="D13788" s="2"/>
    </row>
    <row r="13789" spans="2:4" x14ac:dyDescent="0.2">
      <c r="B13789" s="2"/>
      <c r="C13789" s="2"/>
      <c r="D13789" s="2"/>
    </row>
    <row r="13790" spans="2:4" x14ac:dyDescent="0.2">
      <c r="B13790" s="2"/>
      <c r="C13790" s="2"/>
      <c r="D13790" s="2"/>
    </row>
    <row r="13791" spans="2:4" x14ac:dyDescent="0.2">
      <c r="B13791" s="2"/>
      <c r="C13791" s="2"/>
      <c r="D13791" s="2"/>
    </row>
    <row r="13792" spans="2:4" x14ac:dyDescent="0.2">
      <c r="B13792" s="2"/>
      <c r="C13792" s="2"/>
      <c r="D13792" s="2"/>
    </row>
    <row r="13793" spans="2:4" x14ac:dyDescent="0.2">
      <c r="B13793" s="2"/>
      <c r="C13793" s="2"/>
      <c r="D13793" s="2"/>
    </row>
    <row r="13794" spans="2:4" x14ac:dyDescent="0.2">
      <c r="B13794" s="2"/>
      <c r="C13794" s="2"/>
      <c r="D13794" s="2"/>
    </row>
    <row r="13795" spans="2:4" x14ac:dyDescent="0.2">
      <c r="B13795" s="2"/>
      <c r="C13795" s="2"/>
      <c r="D13795" s="2"/>
    </row>
    <row r="13796" spans="2:4" x14ac:dyDescent="0.2">
      <c r="B13796" s="2"/>
      <c r="C13796" s="2"/>
      <c r="D13796" s="2"/>
    </row>
    <row r="13797" spans="2:4" x14ac:dyDescent="0.2">
      <c r="B13797" s="2"/>
      <c r="C13797" s="2"/>
      <c r="D13797" s="2"/>
    </row>
    <row r="13798" spans="2:4" x14ac:dyDescent="0.2">
      <c r="B13798" s="2"/>
      <c r="C13798" s="2"/>
      <c r="D13798" s="2"/>
    </row>
    <row r="13799" spans="2:4" x14ac:dyDescent="0.2">
      <c r="B13799" s="2"/>
      <c r="C13799" s="2"/>
      <c r="D13799" s="2"/>
    </row>
    <row r="13800" spans="2:4" x14ac:dyDescent="0.2">
      <c r="B13800" s="2"/>
      <c r="C13800" s="2"/>
      <c r="D13800" s="2"/>
    </row>
    <row r="13801" spans="2:4" x14ac:dyDescent="0.2">
      <c r="B13801" s="2"/>
      <c r="C13801" s="2"/>
      <c r="D13801" s="2"/>
    </row>
    <row r="13802" spans="2:4" x14ac:dyDescent="0.2">
      <c r="B13802" s="2"/>
      <c r="C13802" s="2"/>
      <c r="D13802" s="2"/>
    </row>
    <row r="13803" spans="2:4" x14ac:dyDescent="0.2">
      <c r="B13803" s="2"/>
      <c r="C13803" s="2"/>
      <c r="D13803" s="2"/>
    </row>
    <row r="13804" spans="2:4" x14ac:dyDescent="0.2">
      <c r="B13804" s="2"/>
      <c r="C13804" s="2"/>
      <c r="D13804" s="2"/>
    </row>
    <row r="13805" spans="2:4" x14ac:dyDescent="0.2">
      <c r="B13805" s="2"/>
      <c r="C13805" s="2"/>
      <c r="D13805" s="2"/>
    </row>
    <row r="13806" spans="2:4" x14ac:dyDescent="0.2">
      <c r="B13806" s="2"/>
      <c r="C13806" s="2"/>
      <c r="D13806" s="2"/>
    </row>
    <row r="13807" spans="2:4" x14ac:dyDescent="0.2">
      <c r="B13807" s="2"/>
      <c r="C13807" s="2"/>
      <c r="D13807" s="2"/>
    </row>
    <row r="13808" spans="2:4" x14ac:dyDescent="0.2">
      <c r="B13808" s="2"/>
      <c r="C13808" s="2"/>
      <c r="D13808" s="2"/>
    </row>
    <row r="13809" spans="2:4" x14ac:dyDescent="0.2">
      <c r="B13809" s="2"/>
      <c r="C13809" s="2"/>
      <c r="D13809" s="2"/>
    </row>
    <row r="13810" spans="2:4" x14ac:dyDescent="0.2">
      <c r="B13810" s="2"/>
      <c r="C13810" s="2"/>
      <c r="D13810" s="2"/>
    </row>
    <row r="13811" spans="2:4" x14ac:dyDescent="0.2">
      <c r="B13811" s="2"/>
      <c r="C13811" s="2"/>
      <c r="D13811" s="2"/>
    </row>
    <row r="13812" spans="2:4" x14ac:dyDescent="0.2">
      <c r="B13812" s="2"/>
      <c r="C13812" s="2"/>
      <c r="D13812" s="2"/>
    </row>
    <row r="13813" spans="2:4" x14ac:dyDescent="0.2">
      <c r="B13813" s="2"/>
      <c r="C13813" s="2"/>
      <c r="D13813" s="2"/>
    </row>
    <row r="13814" spans="2:4" x14ac:dyDescent="0.2">
      <c r="B13814" s="2"/>
      <c r="C13814" s="2"/>
      <c r="D13814" s="2"/>
    </row>
    <row r="13815" spans="2:4" x14ac:dyDescent="0.2">
      <c r="B13815" s="2"/>
      <c r="C13815" s="2"/>
      <c r="D13815" s="2"/>
    </row>
    <row r="13816" spans="2:4" x14ac:dyDescent="0.2">
      <c r="B13816" s="2"/>
      <c r="C13816" s="2"/>
      <c r="D13816" s="2"/>
    </row>
    <row r="13817" spans="2:4" x14ac:dyDescent="0.2">
      <c r="B13817" s="2"/>
      <c r="C13817" s="2"/>
      <c r="D13817" s="2"/>
    </row>
    <row r="13818" spans="2:4" x14ac:dyDescent="0.2">
      <c r="B13818" s="2"/>
      <c r="C13818" s="2"/>
      <c r="D13818" s="2"/>
    </row>
    <row r="13819" spans="2:4" x14ac:dyDescent="0.2">
      <c r="B13819" s="2"/>
      <c r="C13819" s="2"/>
      <c r="D13819" s="2"/>
    </row>
    <row r="13820" spans="2:4" x14ac:dyDescent="0.2">
      <c r="B13820" s="2"/>
      <c r="C13820" s="2"/>
      <c r="D13820" s="2"/>
    </row>
    <row r="13821" spans="2:4" x14ac:dyDescent="0.2">
      <c r="B13821" s="2"/>
      <c r="C13821" s="2"/>
      <c r="D13821" s="2"/>
    </row>
    <row r="13822" spans="2:4" x14ac:dyDescent="0.2">
      <c r="B13822" s="2"/>
      <c r="C13822" s="2"/>
      <c r="D13822" s="2"/>
    </row>
    <row r="13823" spans="2:4" x14ac:dyDescent="0.2">
      <c r="B13823" s="2"/>
      <c r="C13823" s="2"/>
      <c r="D13823" s="2"/>
    </row>
    <row r="13824" spans="2:4" x14ac:dyDescent="0.2">
      <c r="B13824" s="2"/>
      <c r="C13824" s="2"/>
      <c r="D13824" s="2"/>
    </row>
    <row r="13825" spans="2:4" x14ac:dyDescent="0.2">
      <c r="B13825" s="2"/>
      <c r="C13825" s="2"/>
      <c r="D13825" s="2"/>
    </row>
    <row r="13826" spans="2:4" x14ac:dyDescent="0.2">
      <c r="B13826" s="2"/>
      <c r="C13826" s="2"/>
      <c r="D13826" s="2"/>
    </row>
    <row r="13827" spans="2:4" x14ac:dyDescent="0.2">
      <c r="B13827" s="2"/>
      <c r="C13827" s="2"/>
      <c r="D13827" s="2"/>
    </row>
    <row r="13828" spans="2:4" x14ac:dyDescent="0.2">
      <c r="B13828" s="2"/>
      <c r="C13828" s="2"/>
      <c r="D13828" s="2"/>
    </row>
    <row r="13829" spans="2:4" x14ac:dyDescent="0.2">
      <c r="B13829" s="2"/>
      <c r="C13829" s="2"/>
      <c r="D13829" s="2"/>
    </row>
    <row r="13830" spans="2:4" x14ac:dyDescent="0.2">
      <c r="B13830" s="2"/>
      <c r="C13830" s="2"/>
      <c r="D13830" s="2"/>
    </row>
    <row r="13831" spans="2:4" x14ac:dyDescent="0.2">
      <c r="B13831" s="2"/>
      <c r="C13831" s="2"/>
      <c r="D13831" s="2"/>
    </row>
    <row r="13832" spans="2:4" x14ac:dyDescent="0.2">
      <c r="B13832" s="2"/>
      <c r="C13832" s="2"/>
      <c r="D13832" s="2"/>
    </row>
    <row r="13833" spans="2:4" x14ac:dyDescent="0.2">
      <c r="B13833" s="2"/>
      <c r="C13833" s="2"/>
      <c r="D13833" s="2"/>
    </row>
    <row r="13834" spans="2:4" x14ac:dyDescent="0.2">
      <c r="B13834" s="2"/>
      <c r="C13834" s="2"/>
      <c r="D13834" s="2"/>
    </row>
    <row r="13835" spans="2:4" x14ac:dyDescent="0.2">
      <c r="B13835" s="2"/>
      <c r="C13835" s="2"/>
      <c r="D13835" s="2"/>
    </row>
    <row r="13836" spans="2:4" x14ac:dyDescent="0.2">
      <c r="B13836" s="2"/>
      <c r="C13836" s="2"/>
      <c r="D13836" s="2"/>
    </row>
    <row r="13837" spans="2:4" x14ac:dyDescent="0.2">
      <c r="B13837" s="2"/>
      <c r="C13837" s="2"/>
      <c r="D13837" s="2"/>
    </row>
    <row r="13838" spans="2:4" x14ac:dyDescent="0.2">
      <c r="B13838" s="2"/>
      <c r="C13838" s="2"/>
      <c r="D13838" s="2"/>
    </row>
    <row r="13839" spans="2:4" x14ac:dyDescent="0.2">
      <c r="B13839" s="2"/>
      <c r="C13839" s="2"/>
      <c r="D13839" s="2"/>
    </row>
    <row r="13840" spans="2:4" x14ac:dyDescent="0.2">
      <c r="B13840" s="2"/>
      <c r="C13840" s="2"/>
      <c r="D13840" s="2"/>
    </row>
    <row r="13841" spans="2:4" x14ac:dyDescent="0.2">
      <c r="B13841" s="2"/>
      <c r="C13841" s="2"/>
      <c r="D13841" s="2"/>
    </row>
    <row r="13842" spans="2:4" x14ac:dyDescent="0.2">
      <c r="B13842" s="2"/>
      <c r="C13842" s="2"/>
      <c r="D13842" s="2"/>
    </row>
    <row r="13843" spans="2:4" x14ac:dyDescent="0.2">
      <c r="B13843" s="2"/>
      <c r="C13843" s="2"/>
      <c r="D13843" s="2"/>
    </row>
    <row r="13844" spans="2:4" x14ac:dyDescent="0.2">
      <c r="B13844" s="2"/>
      <c r="C13844" s="2"/>
      <c r="D13844" s="2"/>
    </row>
    <row r="13845" spans="2:4" x14ac:dyDescent="0.2">
      <c r="B13845" s="2"/>
      <c r="C13845" s="2"/>
      <c r="D13845" s="2"/>
    </row>
    <row r="13846" spans="2:4" x14ac:dyDescent="0.2">
      <c r="B13846" s="2"/>
      <c r="C13846" s="2"/>
      <c r="D13846" s="2"/>
    </row>
    <row r="13847" spans="2:4" x14ac:dyDescent="0.2">
      <c r="B13847" s="2"/>
      <c r="C13847" s="2"/>
      <c r="D13847" s="2"/>
    </row>
    <row r="13848" spans="2:4" x14ac:dyDescent="0.2">
      <c r="B13848" s="2"/>
      <c r="C13848" s="2"/>
      <c r="D13848" s="2"/>
    </row>
    <row r="13849" spans="2:4" x14ac:dyDescent="0.2">
      <c r="B13849" s="2"/>
      <c r="C13849" s="2"/>
      <c r="D13849" s="2"/>
    </row>
    <row r="13850" spans="2:4" x14ac:dyDescent="0.2">
      <c r="B13850" s="2"/>
      <c r="C13850" s="2"/>
      <c r="D13850" s="2"/>
    </row>
    <row r="13851" spans="2:4" x14ac:dyDescent="0.2">
      <c r="B13851" s="2"/>
      <c r="C13851" s="2"/>
      <c r="D13851" s="2"/>
    </row>
    <row r="13852" spans="2:4" x14ac:dyDescent="0.2">
      <c r="B13852" s="2"/>
      <c r="C13852" s="2"/>
      <c r="D13852" s="2"/>
    </row>
    <row r="13853" spans="2:4" x14ac:dyDescent="0.2">
      <c r="B13853" s="2"/>
      <c r="C13853" s="2"/>
      <c r="D13853" s="2"/>
    </row>
    <row r="13854" spans="2:4" x14ac:dyDescent="0.2">
      <c r="B13854" s="2"/>
      <c r="C13854" s="2"/>
      <c r="D13854" s="2"/>
    </row>
    <row r="13855" spans="2:4" x14ac:dyDescent="0.2">
      <c r="B13855" s="2"/>
      <c r="C13855" s="2"/>
      <c r="D13855" s="2"/>
    </row>
    <row r="13856" spans="2:4" x14ac:dyDescent="0.2">
      <c r="B13856" s="2"/>
      <c r="C13856" s="2"/>
      <c r="D13856" s="2"/>
    </row>
    <row r="13857" spans="2:4" x14ac:dyDescent="0.2">
      <c r="B13857" s="2"/>
      <c r="C13857" s="2"/>
      <c r="D13857" s="2"/>
    </row>
    <row r="13858" spans="2:4" x14ac:dyDescent="0.2">
      <c r="B13858" s="2"/>
      <c r="C13858" s="2"/>
      <c r="D13858" s="2"/>
    </row>
    <row r="13859" spans="2:4" x14ac:dyDescent="0.2">
      <c r="B13859" s="2"/>
      <c r="C13859" s="2"/>
      <c r="D13859" s="2"/>
    </row>
    <row r="13860" spans="2:4" x14ac:dyDescent="0.2">
      <c r="B13860" s="2"/>
      <c r="C13860" s="2"/>
      <c r="D13860" s="2"/>
    </row>
    <row r="13861" spans="2:4" x14ac:dyDescent="0.2">
      <c r="B13861" s="2"/>
      <c r="C13861" s="2"/>
      <c r="D13861" s="2"/>
    </row>
    <row r="13862" spans="2:4" x14ac:dyDescent="0.2">
      <c r="B13862" s="2"/>
      <c r="C13862" s="2"/>
      <c r="D13862" s="2"/>
    </row>
    <row r="13863" spans="2:4" x14ac:dyDescent="0.2">
      <c r="B13863" s="2"/>
      <c r="C13863" s="2"/>
      <c r="D13863" s="2"/>
    </row>
    <row r="13864" spans="2:4" x14ac:dyDescent="0.2">
      <c r="B13864" s="2"/>
      <c r="C13864" s="2"/>
      <c r="D13864" s="2"/>
    </row>
    <row r="13865" spans="2:4" x14ac:dyDescent="0.2">
      <c r="B13865" s="2"/>
      <c r="C13865" s="2"/>
      <c r="D13865" s="2"/>
    </row>
    <row r="13866" spans="2:4" x14ac:dyDescent="0.2">
      <c r="B13866" s="2"/>
      <c r="C13866" s="2"/>
      <c r="D13866" s="2"/>
    </row>
    <row r="13867" spans="2:4" x14ac:dyDescent="0.2">
      <c r="B13867" s="2"/>
      <c r="C13867" s="2"/>
      <c r="D13867" s="2"/>
    </row>
    <row r="13868" spans="2:4" x14ac:dyDescent="0.2">
      <c r="B13868" s="2"/>
      <c r="C13868" s="2"/>
      <c r="D13868" s="2"/>
    </row>
    <row r="13869" spans="2:4" x14ac:dyDescent="0.2">
      <c r="B13869" s="2"/>
      <c r="C13869" s="2"/>
      <c r="D13869" s="2"/>
    </row>
    <row r="13870" spans="2:4" x14ac:dyDescent="0.2">
      <c r="B13870" s="2"/>
      <c r="C13870" s="2"/>
      <c r="D13870" s="2"/>
    </row>
    <row r="13871" spans="2:4" x14ac:dyDescent="0.2">
      <c r="B13871" s="2"/>
      <c r="C13871" s="2"/>
      <c r="D13871" s="2"/>
    </row>
    <row r="13872" spans="2:4" x14ac:dyDescent="0.2">
      <c r="B13872" s="2"/>
      <c r="C13872" s="2"/>
      <c r="D13872" s="2"/>
    </row>
    <row r="13873" spans="2:4" x14ac:dyDescent="0.2">
      <c r="B13873" s="2"/>
      <c r="C13873" s="2"/>
      <c r="D13873" s="2"/>
    </row>
    <row r="13874" spans="2:4" x14ac:dyDescent="0.2">
      <c r="B13874" s="2"/>
      <c r="C13874" s="2"/>
      <c r="D13874" s="2"/>
    </row>
    <row r="13875" spans="2:4" x14ac:dyDescent="0.2">
      <c r="B13875" s="2"/>
      <c r="C13875" s="2"/>
      <c r="D13875" s="2"/>
    </row>
    <row r="13876" spans="2:4" x14ac:dyDescent="0.2">
      <c r="B13876" s="2"/>
      <c r="C13876" s="2"/>
      <c r="D13876" s="2"/>
    </row>
    <row r="13877" spans="2:4" x14ac:dyDescent="0.2">
      <c r="B13877" s="2"/>
      <c r="C13877" s="2"/>
      <c r="D13877" s="2"/>
    </row>
    <row r="13878" spans="2:4" x14ac:dyDescent="0.2">
      <c r="B13878" s="2"/>
      <c r="C13878" s="2"/>
      <c r="D13878" s="2"/>
    </row>
    <row r="13879" spans="2:4" x14ac:dyDescent="0.2">
      <c r="B13879" s="2"/>
      <c r="C13879" s="2"/>
      <c r="D13879" s="2"/>
    </row>
    <row r="13880" spans="2:4" x14ac:dyDescent="0.2">
      <c r="B13880" s="2"/>
      <c r="C13880" s="2"/>
      <c r="D13880" s="2"/>
    </row>
    <row r="13881" spans="2:4" x14ac:dyDescent="0.2">
      <c r="B13881" s="2"/>
      <c r="C13881" s="2"/>
      <c r="D13881" s="2"/>
    </row>
    <row r="13882" spans="2:4" x14ac:dyDescent="0.2">
      <c r="B13882" s="2"/>
      <c r="C13882" s="2"/>
      <c r="D13882" s="2"/>
    </row>
    <row r="13883" spans="2:4" x14ac:dyDescent="0.2">
      <c r="B13883" s="2"/>
      <c r="C13883" s="2"/>
      <c r="D13883" s="2"/>
    </row>
    <row r="13884" spans="2:4" x14ac:dyDescent="0.2">
      <c r="B13884" s="2"/>
      <c r="C13884" s="2"/>
      <c r="D13884" s="2"/>
    </row>
    <row r="13885" spans="2:4" x14ac:dyDescent="0.2">
      <c r="B13885" s="2"/>
      <c r="C13885" s="2"/>
      <c r="D13885" s="2"/>
    </row>
    <row r="13886" spans="2:4" x14ac:dyDescent="0.2">
      <c r="B13886" s="2"/>
      <c r="C13886" s="2"/>
      <c r="D13886" s="2"/>
    </row>
    <row r="13887" spans="2:4" x14ac:dyDescent="0.2">
      <c r="B13887" s="2"/>
      <c r="C13887" s="2"/>
      <c r="D13887" s="2"/>
    </row>
    <row r="13888" spans="2:4" x14ac:dyDescent="0.2">
      <c r="B13888" s="2"/>
      <c r="C13888" s="2"/>
      <c r="D13888" s="2"/>
    </row>
    <row r="13889" spans="2:4" x14ac:dyDescent="0.2">
      <c r="B13889" s="2"/>
      <c r="C13889" s="2"/>
      <c r="D13889" s="2"/>
    </row>
    <row r="13890" spans="2:4" x14ac:dyDescent="0.2">
      <c r="B13890" s="2"/>
      <c r="C13890" s="2"/>
      <c r="D13890" s="2"/>
    </row>
    <row r="13891" spans="2:4" x14ac:dyDescent="0.2">
      <c r="B13891" s="2"/>
      <c r="C13891" s="2"/>
      <c r="D13891" s="2"/>
    </row>
    <row r="13892" spans="2:4" x14ac:dyDescent="0.2">
      <c r="B13892" s="2"/>
      <c r="C13892" s="2"/>
      <c r="D13892" s="2"/>
    </row>
    <row r="13893" spans="2:4" x14ac:dyDescent="0.2">
      <c r="B13893" s="2"/>
      <c r="C13893" s="2"/>
      <c r="D13893" s="2"/>
    </row>
    <row r="13894" spans="2:4" x14ac:dyDescent="0.2">
      <c r="B13894" s="2"/>
      <c r="C13894" s="2"/>
      <c r="D13894" s="2"/>
    </row>
    <row r="13895" spans="2:4" x14ac:dyDescent="0.2">
      <c r="B13895" s="2"/>
      <c r="C13895" s="2"/>
      <c r="D13895" s="2"/>
    </row>
    <row r="13896" spans="2:4" x14ac:dyDescent="0.2">
      <c r="B13896" s="2"/>
      <c r="C13896" s="2"/>
      <c r="D13896" s="2"/>
    </row>
    <row r="13897" spans="2:4" x14ac:dyDescent="0.2">
      <c r="B13897" s="2"/>
      <c r="C13897" s="2"/>
      <c r="D13897" s="2"/>
    </row>
    <row r="13898" spans="2:4" x14ac:dyDescent="0.2">
      <c r="B13898" s="2"/>
      <c r="C13898" s="2"/>
      <c r="D13898" s="2"/>
    </row>
    <row r="13899" spans="2:4" x14ac:dyDescent="0.2">
      <c r="B13899" s="2"/>
      <c r="C13899" s="2"/>
      <c r="D13899" s="2"/>
    </row>
    <row r="13900" spans="2:4" x14ac:dyDescent="0.2">
      <c r="B13900" s="2"/>
      <c r="C13900" s="2"/>
      <c r="D13900" s="2"/>
    </row>
    <row r="13901" spans="2:4" x14ac:dyDescent="0.2">
      <c r="B13901" s="2"/>
      <c r="C13901" s="2"/>
      <c r="D13901" s="2"/>
    </row>
    <row r="13902" spans="2:4" x14ac:dyDescent="0.2">
      <c r="B13902" s="2"/>
      <c r="C13902" s="2"/>
      <c r="D13902" s="2"/>
    </row>
    <row r="13903" spans="2:4" x14ac:dyDescent="0.2">
      <c r="B13903" s="2"/>
      <c r="C13903" s="2"/>
      <c r="D13903" s="2"/>
    </row>
    <row r="13904" spans="2:4" x14ac:dyDescent="0.2">
      <c r="B13904" s="2"/>
      <c r="C13904" s="2"/>
      <c r="D13904" s="2"/>
    </row>
    <row r="13905" spans="2:4" x14ac:dyDescent="0.2">
      <c r="B13905" s="2"/>
      <c r="C13905" s="2"/>
      <c r="D13905" s="2"/>
    </row>
    <row r="13906" spans="2:4" x14ac:dyDescent="0.2">
      <c r="B13906" s="2"/>
      <c r="C13906" s="2"/>
      <c r="D13906" s="2"/>
    </row>
    <row r="13907" spans="2:4" x14ac:dyDescent="0.2">
      <c r="B13907" s="2"/>
      <c r="C13907" s="2"/>
      <c r="D13907" s="2"/>
    </row>
    <row r="13908" spans="2:4" x14ac:dyDescent="0.2">
      <c r="B13908" s="2"/>
      <c r="C13908" s="2"/>
      <c r="D13908" s="2"/>
    </row>
    <row r="13909" spans="2:4" x14ac:dyDescent="0.2">
      <c r="B13909" s="2"/>
      <c r="C13909" s="2"/>
      <c r="D13909" s="2"/>
    </row>
    <row r="13910" spans="2:4" x14ac:dyDescent="0.2">
      <c r="B13910" s="2"/>
      <c r="C13910" s="2"/>
      <c r="D13910" s="2"/>
    </row>
    <row r="13911" spans="2:4" x14ac:dyDescent="0.2">
      <c r="B13911" s="2"/>
      <c r="C13911" s="2"/>
      <c r="D13911" s="2"/>
    </row>
    <row r="13912" spans="2:4" x14ac:dyDescent="0.2">
      <c r="B13912" s="2"/>
      <c r="C13912" s="2"/>
      <c r="D13912" s="2"/>
    </row>
    <row r="13913" spans="2:4" x14ac:dyDescent="0.2">
      <c r="B13913" s="2"/>
      <c r="C13913" s="2"/>
      <c r="D13913" s="2"/>
    </row>
    <row r="13914" spans="2:4" x14ac:dyDescent="0.2">
      <c r="B13914" s="2"/>
      <c r="C13914" s="2"/>
      <c r="D13914" s="2"/>
    </row>
    <row r="13915" spans="2:4" x14ac:dyDescent="0.2">
      <c r="B13915" s="2"/>
      <c r="C13915" s="2"/>
      <c r="D13915" s="2"/>
    </row>
    <row r="13916" spans="2:4" x14ac:dyDescent="0.2">
      <c r="B13916" s="2"/>
      <c r="C13916" s="2"/>
      <c r="D13916" s="2"/>
    </row>
    <row r="13917" spans="2:4" x14ac:dyDescent="0.2">
      <c r="B13917" s="2"/>
      <c r="C13917" s="2"/>
      <c r="D13917" s="2"/>
    </row>
    <row r="13918" spans="2:4" x14ac:dyDescent="0.2">
      <c r="B13918" s="2"/>
      <c r="C13918" s="2"/>
      <c r="D13918" s="2"/>
    </row>
    <row r="13919" spans="2:4" x14ac:dyDescent="0.2">
      <c r="B13919" s="2"/>
      <c r="C13919" s="2"/>
      <c r="D13919" s="2"/>
    </row>
    <row r="13920" spans="2:4" x14ac:dyDescent="0.2">
      <c r="B13920" s="2"/>
      <c r="C13920" s="2"/>
      <c r="D13920" s="2"/>
    </row>
    <row r="13921" spans="2:4" x14ac:dyDescent="0.2">
      <c r="B13921" s="2"/>
      <c r="C13921" s="2"/>
      <c r="D13921" s="2"/>
    </row>
    <row r="13922" spans="2:4" x14ac:dyDescent="0.2">
      <c r="B13922" s="2"/>
      <c r="C13922" s="2"/>
      <c r="D13922" s="2"/>
    </row>
    <row r="13923" spans="2:4" x14ac:dyDescent="0.2">
      <c r="B13923" s="2"/>
      <c r="C13923" s="2"/>
      <c r="D13923" s="2"/>
    </row>
    <row r="13924" spans="2:4" x14ac:dyDescent="0.2">
      <c r="B13924" s="2"/>
      <c r="C13924" s="2"/>
      <c r="D13924" s="2"/>
    </row>
    <row r="13925" spans="2:4" x14ac:dyDescent="0.2">
      <c r="B13925" s="2"/>
      <c r="C13925" s="2"/>
      <c r="D13925" s="2"/>
    </row>
    <row r="13926" spans="2:4" x14ac:dyDescent="0.2">
      <c r="B13926" s="2"/>
      <c r="C13926" s="2"/>
      <c r="D13926" s="2"/>
    </row>
    <row r="13927" spans="2:4" x14ac:dyDescent="0.2">
      <c r="B13927" s="2"/>
      <c r="C13927" s="2"/>
      <c r="D13927" s="2"/>
    </row>
    <row r="13928" spans="2:4" x14ac:dyDescent="0.2">
      <c r="B13928" s="2"/>
      <c r="C13928" s="2"/>
      <c r="D13928" s="2"/>
    </row>
    <row r="13929" spans="2:4" x14ac:dyDescent="0.2">
      <c r="B13929" s="2"/>
      <c r="C13929" s="2"/>
      <c r="D13929" s="2"/>
    </row>
    <row r="13930" spans="2:4" x14ac:dyDescent="0.2">
      <c r="B13930" s="2"/>
      <c r="C13930" s="2"/>
      <c r="D13930" s="2"/>
    </row>
    <row r="13931" spans="2:4" x14ac:dyDescent="0.2">
      <c r="B13931" s="2"/>
      <c r="C13931" s="2"/>
      <c r="D13931" s="2"/>
    </row>
    <row r="13932" spans="2:4" x14ac:dyDescent="0.2">
      <c r="B13932" s="2"/>
      <c r="C13932" s="2"/>
      <c r="D13932" s="2"/>
    </row>
    <row r="13933" spans="2:4" x14ac:dyDescent="0.2">
      <c r="B13933" s="2"/>
      <c r="C13933" s="2"/>
      <c r="D13933" s="2"/>
    </row>
    <row r="13934" spans="2:4" x14ac:dyDescent="0.2">
      <c r="B13934" s="2"/>
      <c r="C13934" s="2"/>
      <c r="D13934" s="2"/>
    </row>
    <row r="13935" spans="2:4" x14ac:dyDescent="0.2">
      <c r="B13935" s="2"/>
      <c r="C13935" s="2"/>
      <c r="D13935" s="2"/>
    </row>
    <row r="13936" spans="2:4" x14ac:dyDescent="0.2">
      <c r="B13936" s="2"/>
      <c r="C13936" s="2"/>
      <c r="D13936" s="2"/>
    </row>
    <row r="13937" spans="2:4" x14ac:dyDescent="0.2">
      <c r="B13937" s="2"/>
      <c r="C13937" s="2"/>
      <c r="D13937" s="2"/>
    </row>
    <row r="13938" spans="2:4" x14ac:dyDescent="0.2">
      <c r="B13938" s="2"/>
      <c r="C13938" s="2"/>
      <c r="D13938" s="2"/>
    </row>
    <row r="13939" spans="2:4" x14ac:dyDescent="0.2">
      <c r="B13939" s="2"/>
      <c r="C13939" s="2"/>
      <c r="D13939" s="2"/>
    </row>
    <row r="13940" spans="2:4" x14ac:dyDescent="0.2">
      <c r="B13940" s="2"/>
      <c r="C13940" s="2"/>
      <c r="D13940" s="2"/>
    </row>
    <row r="13941" spans="2:4" x14ac:dyDescent="0.2">
      <c r="B13941" s="2"/>
      <c r="C13941" s="2"/>
      <c r="D13941" s="2"/>
    </row>
    <row r="13942" spans="2:4" x14ac:dyDescent="0.2">
      <c r="B13942" s="2"/>
      <c r="C13942" s="2"/>
      <c r="D13942" s="2"/>
    </row>
    <row r="13943" spans="2:4" x14ac:dyDescent="0.2">
      <c r="B13943" s="2"/>
      <c r="C13943" s="2"/>
      <c r="D13943" s="2"/>
    </row>
    <row r="13944" spans="2:4" x14ac:dyDescent="0.2">
      <c r="B13944" s="2"/>
      <c r="C13944" s="2"/>
      <c r="D13944" s="2"/>
    </row>
    <row r="13945" spans="2:4" x14ac:dyDescent="0.2">
      <c r="B13945" s="2"/>
      <c r="C13945" s="2"/>
      <c r="D13945" s="2"/>
    </row>
    <row r="13946" spans="2:4" x14ac:dyDescent="0.2">
      <c r="B13946" s="2"/>
      <c r="C13946" s="2"/>
      <c r="D13946" s="2"/>
    </row>
    <row r="13947" spans="2:4" x14ac:dyDescent="0.2">
      <c r="B13947" s="2"/>
      <c r="C13947" s="2"/>
      <c r="D13947" s="2"/>
    </row>
    <row r="13948" spans="2:4" x14ac:dyDescent="0.2">
      <c r="B13948" s="2"/>
      <c r="C13948" s="2"/>
      <c r="D13948" s="2"/>
    </row>
    <row r="13949" spans="2:4" x14ac:dyDescent="0.2">
      <c r="B13949" s="2"/>
      <c r="C13949" s="2"/>
      <c r="D13949" s="2"/>
    </row>
    <row r="13950" spans="2:4" x14ac:dyDescent="0.2">
      <c r="B13950" s="2"/>
      <c r="C13950" s="2"/>
      <c r="D13950" s="2"/>
    </row>
    <row r="13951" spans="2:4" x14ac:dyDescent="0.2">
      <c r="B13951" s="2"/>
      <c r="C13951" s="2"/>
      <c r="D13951" s="2"/>
    </row>
    <row r="13952" spans="2:4" x14ac:dyDescent="0.2">
      <c r="B13952" s="2"/>
      <c r="C13952" s="2"/>
      <c r="D13952" s="2"/>
    </row>
    <row r="13953" spans="2:4" x14ac:dyDescent="0.2">
      <c r="B13953" s="2"/>
      <c r="C13953" s="2"/>
      <c r="D13953" s="2"/>
    </row>
    <row r="13954" spans="2:4" x14ac:dyDescent="0.2">
      <c r="B13954" s="2"/>
      <c r="C13954" s="2"/>
      <c r="D13954" s="2"/>
    </row>
    <row r="13955" spans="2:4" x14ac:dyDescent="0.2">
      <c r="B13955" s="2"/>
      <c r="C13955" s="2"/>
      <c r="D13955" s="2"/>
    </row>
    <row r="13956" spans="2:4" x14ac:dyDescent="0.2">
      <c r="B13956" s="2"/>
      <c r="C13956" s="2"/>
      <c r="D13956" s="2"/>
    </row>
    <row r="13957" spans="2:4" x14ac:dyDescent="0.2">
      <c r="B13957" s="2"/>
      <c r="C13957" s="2"/>
      <c r="D13957" s="2"/>
    </row>
    <row r="13958" spans="2:4" x14ac:dyDescent="0.2">
      <c r="B13958" s="2"/>
      <c r="C13958" s="2"/>
      <c r="D13958" s="2"/>
    </row>
    <row r="13959" spans="2:4" x14ac:dyDescent="0.2">
      <c r="B13959" s="2"/>
      <c r="C13959" s="2"/>
      <c r="D13959" s="2"/>
    </row>
    <row r="13960" spans="2:4" x14ac:dyDescent="0.2">
      <c r="B13960" s="2"/>
      <c r="C13960" s="2"/>
      <c r="D13960" s="2"/>
    </row>
    <row r="13961" spans="2:4" x14ac:dyDescent="0.2">
      <c r="B13961" s="2"/>
      <c r="C13961" s="2"/>
      <c r="D13961" s="2"/>
    </row>
    <row r="13962" spans="2:4" x14ac:dyDescent="0.2">
      <c r="B13962" s="2"/>
      <c r="C13962" s="2"/>
      <c r="D13962" s="2"/>
    </row>
    <row r="13963" spans="2:4" x14ac:dyDescent="0.2">
      <c r="B13963" s="2"/>
      <c r="C13963" s="2"/>
      <c r="D13963" s="2"/>
    </row>
    <row r="13964" spans="2:4" x14ac:dyDescent="0.2">
      <c r="B13964" s="2"/>
      <c r="C13964" s="2"/>
      <c r="D13964" s="2"/>
    </row>
    <row r="13965" spans="2:4" x14ac:dyDescent="0.2">
      <c r="B13965" s="2"/>
      <c r="C13965" s="2"/>
      <c r="D13965" s="2"/>
    </row>
    <row r="13966" spans="2:4" x14ac:dyDescent="0.2">
      <c r="B13966" s="2"/>
      <c r="C13966" s="2"/>
      <c r="D13966" s="2"/>
    </row>
    <row r="13967" spans="2:4" x14ac:dyDescent="0.2">
      <c r="B13967" s="2"/>
      <c r="C13967" s="2"/>
      <c r="D13967" s="2"/>
    </row>
    <row r="13968" spans="2:4" x14ac:dyDescent="0.2">
      <c r="B13968" s="2"/>
      <c r="C13968" s="2"/>
      <c r="D13968" s="2"/>
    </row>
    <row r="13969" spans="2:4" x14ac:dyDescent="0.2">
      <c r="B13969" s="2"/>
      <c r="C13969" s="2"/>
      <c r="D13969" s="2"/>
    </row>
    <row r="13970" spans="2:4" x14ac:dyDescent="0.2">
      <c r="B13970" s="2"/>
      <c r="C13970" s="2"/>
      <c r="D13970" s="2"/>
    </row>
    <row r="13971" spans="2:4" x14ac:dyDescent="0.2">
      <c r="B13971" s="2"/>
      <c r="C13971" s="2"/>
      <c r="D13971" s="2"/>
    </row>
    <row r="13972" spans="2:4" x14ac:dyDescent="0.2">
      <c r="B13972" s="2"/>
      <c r="C13972" s="2"/>
      <c r="D13972" s="2"/>
    </row>
    <row r="13973" spans="2:4" x14ac:dyDescent="0.2">
      <c r="B13973" s="2"/>
      <c r="C13973" s="2"/>
      <c r="D13973" s="2"/>
    </row>
    <row r="13974" spans="2:4" x14ac:dyDescent="0.2">
      <c r="B13974" s="2"/>
      <c r="C13974" s="2"/>
      <c r="D13974" s="2"/>
    </row>
    <row r="13975" spans="2:4" x14ac:dyDescent="0.2">
      <c r="B13975" s="2"/>
      <c r="C13975" s="2"/>
      <c r="D13975" s="2"/>
    </row>
    <row r="13976" spans="2:4" x14ac:dyDescent="0.2">
      <c r="B13976" s="2"/>
      <c r="C13976" s="2"/>
      <c r="D13976" s="2"/>
    </row>
    <row r="13977" spans="2:4" x14ac:dyDescent="0.2">
      <c r="B13977" s="2"/>
      <c r="C13977" s="2"/>
      <c r="D13977" s="2"/>
    </row>
    <row r="13978" spans="2:4" x14ac:dyDescent="0.2">
      <c r="B13978" s="2"/>
      <c r="C13978" s="2"/>
      <c r="D13978" s="2"/>
    </row>
    <row r="13979" spans="2:4" x14ac:dyDescent="0.2">
      <c r="B13979" s="2"/>
      <c r="C13979" s="2"/>
      <c r="D13979" s="2"/>
    </row>
    <row r="13980" spans="2:4" x14ac:dyDescent="0.2">
      <c r="B13980" s="2"/>
      <c r="C13980" s="2"/>
      <c r="D13980" s="2"/>
    </row>
    <row r="13981" spans="2:4" x14ac:dyDescent="0.2">
      <c r="B13981" s="2"/>
      <c r="C13981" s="2"/>
      <c r="D13981" s="2"/>
    </row>
    <row r="13982" spans="2:4" x14ac:dyDescent="0.2">
      <c r="B13982" s="2"/>
      <c r="C13982" s="2"/>
      <c r="D13982" s="2"/>
    </row>
    <row r="13983" spans="2:4" x14ac:dyDescent="0.2">
      <c r="B13983" s="2"/>
      <c r="C13983" s="2"/>
      <c r="D13983" s="2"/>
    </row>
    <row r="13984" spans="2:4" x14ac:dyDescent="0.2">
      <c r="B13984" s="2"/>
      <c r="C13984" s="2"/>
      <c r="D13984" s="2"/>
    </row>
    <row r="13985" spans="2:4" x14ac:dyDescent="0.2">
      <c r="B13985" s="2"/>
      <c r="C13985" s="2"/>
      <c r="D13985" s="2"/>
    </row>
    <row r="13986" spans="2:4" x14ac:dyDescent="0.2">
      <c r="B13986" s="2"/>
      <c r="C13986" s="2"/>
      <c r="D13986" s="2"/>
    </row>
    <row r="13987" spans="2:4" x14ac:dyDescent="0.2">
      <c r="B13987" s="2"/>
      <c r="C13987" s="2"/>
      <c r="D13987" s="2"/>
    </row>
    <row r="13988" spans="2:4" x14ac:dyDescent="0.2">
      <c r="B13988" s="2"/>
      <c r="C13988" s="2"/>
      <c r="D13988" s="2"/>
    </row>
    <row r="13989" spans="2:4" x14ac:dyDescent="0.2">
      <c r="B13989" s="2"/>
      <c r="C13989" s="2"/>
      <c r="D13989" s="2"/>
    </row>
    <row r="13990" spans="2:4" x14ac:dyDescent="0.2">
      <c r="B13990" s="2"/>
      <c r="C13990" s="2"/>
      <c r="D13990" s="2"/>
    </row>
    <row r="13991" spans="2:4" x14ac:dyDescent="0.2">
      <c r="B13991" s="2"/>
      <c r="C13991" s="2"/>
      <c r="D13991" s="2"/>
    </row>
    <row r="13992" spans="2:4" x14ac:dyDescent="0.2">
      <c r="B13992" s="2"/>
      <c r="C13992" s="2"/>
      <c r="D13992" s="2"/>
    </row>
    <row r="13993" spans="2:4" x14ac:dyDescent="0.2">
      <c r="B13993" s="2"/>
      <c r="C13993" s="2"/>
      <c r="D13993" s="2"/>
    </row>
    <row r="13994" spans="2:4" x14ac:dyDescent="0.2">
      <c r="B13994" s="2"/>
      <c r="C13994" s="2"/>
      <c r="D13994" s="2"/>
    </row>
    <row r="13995" spans="2:4" x14ac:dyDescent="0.2">
      <c r="B13995" s="2"/>
      <c r="C13995" s="2"/>
      <c r="D13995" s="2"/>
    </row>
    <row r="13996" spans="2:4" x14ac:dyDescent="0.2">
      <c r="B13996" s="2"/>
      <c r="C13996" s="2"/>
      <c r="D13996" s="2"/>
    </row>
    <row r="13997" spans="2:4" x14ac:dyDescent="0.2">
      <c r="B13997" s="2"/>
      <c r="C13997" s="2"/>
      <c r="D13997" s="2"/>
    </row>
    <row r="13998" spans="2:4" x14ac:dyDescent="0.2">
      <c r="B13998" s="2"/>
      <c r="C13998" s="2"/>
      <c r="D13998" s="2"/>
    </row>
    <row r="13999" spans="2:4" x14ac:dyDescent="0.2">
      <c r="B13999" s="2"/>
      <c r="C13999" s="2"/>
      <c r="D13999" s="2"/>
    </row>
    <row r="14000" spans="2:4" x14ac:dyDescent="0.2">
      <c r="B14000" s="2"/>
      <c r="C14000" s="2"/>
      <c r="D14000" s="2"/>
    </row>
    <row r="14001" spans="2:4" x14ac:dyDescent="0.2">
      <c r="B14001" s="2"/>
      <c r="C14001" s="2"/>
      <c r="D14001" s="2"/>
    </row>
    <row r="14002" spans="2:4" x14ac:dyDescent="0.2">
      <c r="B14002" s="2"/>
      <c r="C14002" s="2"/>
      <c r="D14002" s="2"/>
    </row>
    <row r="14003" spans="2:4" x14ac:dyDescent="0.2">
      <c r="B14003" s="2"/>
      <c r="C14003" s="2"/>
      <c r="D14003" s="2"/>
    </row>
    <row r="14004" spans="2:4" x14ac:dyDescent="0.2">
      <c r="B14004" s="2"/>
      <c r="C14004" s="2"/>
      <c r="D14004" s="2"/>
    </row>
    <row r="14005" spans="2:4" x14ac:dyDescent="0.2">
      <c r="B14005" s="2"/>
      <c r="C14005" s="2"/>
      <c r="D14005" s="2"/>
    </row>
    <row r="14006" spans="2:4" x14ac:dyDescent="0.2">
      <c r="B14006" s="2"/>
      <c r="C14006" s="2"/>
      <c r="D14006" s="2"/>
    </row>
    <row r="14007" spans="2:4" x14ac:dyDescent="0.2">
      <c r="B14007" s="2"/>
      <c r="C14007" s="2"/>
      <c r="D14007" s="2"/>
    </row>
    <row r="14008" spans="2:4" x14ac:dyDescent="0.2">
      <c r="B14008" s="2"/>
      <c r="C14008" s="2"/>
      <c r="D14008" s="2"/>
    </row>
    <row r="14009" spans="2:4" x14ac:dyDescent="0.2">
      <c r="B14009" s="2"/>
      <c r="C14009" s="2"/>
      <c r="D14009" s="2"/>
    </row>
    <row r="14010" spans="2:4" x14ac:dyDescent="0.2">
      <c r="B14010" s="2"/>
      <c r="C14010" s="2"/>
      <c r="D14010" s="2"/>
    </row>
    <row r="14011" spans="2:4" x14ac:dyDescent="0.2">
      <c r="B14011" s="2"/>
      <c r="C14011" s="2"/>
      <c r="D14011" s="2"/>
    </row>
    <row r="14012" spans="2:4" x14ac:dyDescent="0.2">
      <c r="B14012" s="2"/>
      <c r="C14012" s="2"/>
      <c r="D14012" s="2"/>
    </row>
    <row r="14013" spans="2:4" x14ac:dyDescent="0.2">
      <c r="B14013" s="2"/>
      <c r="C14013" s="2"/>
      <c r="D14013" s="2"/>
    </row>
    <row r="14014" spans="2:4" x14ac:dyDescent="0.2">
      <c r="B14014" s="2"/>
      <c r="C14014" s="2"/>
      <c r="D14014" s="2"/>
    </row>
    <row r="14015" spans="2:4" x14ac:dyDescent="0.2">
      <c r="B14015" s="2"/>
      <c r="C14015" s="2"/>
      <c r="D14015" s="2"/>
    </row>
    <row r="14016" spans="2:4" x14ac:dyDescent="0.2">
      <c r="B14016" s="2"/>
      <c r="C14016" s="2"/>
      <c r="D14016" s="2"/>
    </row>
    <row r="14017" spans="2:4" x14ac:dyDescent="0.2">
      <c r="B14017" s="2"/>
      <c r="C14017" s="2"/>
      <c r="D14017" s="2"/>
    </row>
    <row r="14018" spans="2:4" x14ac:dyDescent="0.2">
      <c r="B14018" s="2"/>
      <c r="C14018" s="2"/>
      <c r="D14018" s="2"/>
    </row>
    <row r="14019" spans="2:4" x14ac:dyDescent="0.2">
      <c r="B14019" s="2"/>
      <c r="C14019" s="2"/>
      <c r="D14019" s="2"/>
    </row>
    <row r="14020" spans="2:4" x14ac:dyDescent="0.2">
      <c r="B14020" s="2"/>
      <c r="C14020" s="2"/>
      <c r="D14020" s="2"/>
    </row>
    <row r="14021" spans="2:4" x14ac:dyDescent="0.2">
      <c r="B14021" s="2"/>
      <c r="C14021" s="2"/>
      <c r="D14021" s="2"/>
    </row>
    <row r="14022" spans="2:4" x14ac:dyDescent="0.2">
      <c r="B14022" s="2"/>
      <c r="C14022" s="2"/>
      <c r="D14022" s="2"/>
    </row>
    <row r="14023" spans="2:4" x14ac:dyDescent="0.2">
      <c r="B14023" s="2"/>
      <c r="C14023" s="2"/>
      <c r="D14023" s="2"/>
    </row>
    <row r="14024" spans="2:4" x14ac:dyDescent="0.2">
      <c r="B14024" s="2"/>
      <c r="C14024" s="2"/>
      <c r="D14024" s="2"/>
    </row>
    <row r="14025" spans="2:4" x14ac:dyDescent="0.2">
      <c r="B14025" s="2"/>
      <c r="C14025" s="2"/>
      <c r="D14025" s="2"/>
    </row>
    <row r="14026" spans="2:4" x14ac:dyDescent="0.2">
      <c r="B14026" s="2"/>
      <c r="C14026" s="2"/>
      <c r="D14026" s="2"/>
    </row>
    <row r="14027" spans="2:4" x14ac:dyDescent="0.2">
      <c r="B14027" s="2"/>
      <c r="C14027" s="2"/>
      <c r="D14027" s="2"/>
    </row>
    <row r="14028" spans="2:4" x14ac:dyDescent="0.2">
      <c r="B14028" s="2"/>
      <c r="C14028" s="2"/>
      <c r="D14028" s="2"/>
    </row>
    <row r="14029" spans="2:4" x14ac:dyDescent="0.2">
      <c r="B14029" s="2"/>
      <c r="C14029" s="2"/>
      <c r="D14029" s="2"/>
    </row>
    <row r="14030" spans="2:4" x14ac:dyDescent="0.2">
      <c r="B14030" s="2"/>
      <c r="C14030" s="2"/>
      <c r="D14030" s="2"/>
    </row>
    <row r="14031" spans="2:4" x14ac:dyDescent="0.2">
      <c r="B14031" s="2"/>
      <c r="C14031" s="2"/>
      <c r="D14031" s="2"/>
    </row>
    <row r="14032" spans="2:4" x14ac:dyDescent="0.2">
      <c r="B14032" s="2"/>
      <c r="C14032" s="2"/>
      <c r="D14032" s="2"/>
    </row>
    <row r="14033" spans="2:4" x14ac:dyDescent="0.2">
      <c r="B14033" s="2"/>
      <c r="C14033" s="2"/>
      <c r="D14033" s="2"/>
    </row>
    <row r="14034" spans="2:4" x14ac:dyDescent="0.2">
      <c r="B14034" s="2"/>
      <c r="C14034" s="2"/>
      <c r="D14034" s="2"/>
    </row>
    <row r="14035" spans="2:4" x14ac:dyDescent="0.2">
      <c r="B14035" s="2"/>
      <c r="C14035" s="2"/>
      <c r="D14035" s="2"/>
    </row>
    <row r="14036" spans="2:4" x14ac:dyDescent="0.2">
      <c r="B14036" s="2"/>
      <c r="C14036" s="2"/>
      <c r="D14036" s="2"/>
    </row>
    <row r="14037" spans="2:4" x14ac:dyDescent="0.2">
      <c r="B14037" s="2"/>
      <c r="C14037" s="2"/>
      <c r="D14037" s="2"/>
    </row>
    <row r="14038" spans="2:4" x14ac:dyDescent="0.2">
      <c r="B14038" s="2"/>
      <c r="C14038" s="2"/>
      <c r="D14038" s="2"/>
    </row>
    <row r="14039" spans="2:4" x14ac:dyDescent="0.2">
      <c r="B14039" s="2"/>
      <c r="C14039" s="2"/>
      <c r="D14039" s="2"/>
    </row>
    <row r="14040" spans="2:4" x14ac:dyDescent="0.2">
      <c r="B14040" s="2"/>
      <c r="C14040" s="2"/>
      <c r="D14040" s="2"/>
    </row>
    <row r="14041" spans="2:4" x14ac:dyDescent="0.2">
      <c r="B14041" s="2"/>
      <c r="C14041" s="2"/>
      <c r="D14041" s="2"/>
    </row>
    <row r="14042" spans="2:4" x14ac:dyDescent="0.2">
      <c r="B14042" s="2"/>
      <c r="C14042" s="2"/>
      <c r="D14042" s="2"/>
    </row>
    <row r="14043" spans="2:4" x14ac:dyDescent="0.2">
      <c r="B14043" s="2"/>
      <c r="C14043" s="2"/>
      <c r="D14043" s="2"/>
    </row>
    <row r="14044" spans="2:4" x14ac:dyDescent="0.2">
      <c r="B14044" s="2"/>
      <c r="C14044" s="2"/>
      <c r="D14044" s="2"/>
    </row>
    <row r="14045" spans="2:4" x14ac:dyDescent="0.2">
      <c r="B14045" s="2"/>
      <c r="C14045" s="2"/>
      <c r="D14045" s="2"/>
    </row>
    <row r="14046" spans="2:4" x14ac:dyDescent="0.2">
      <c r="B14046" s="2"/>
      <c r="C14046" s="2"/>
      <c r="D14046" s="2"/>
    </row>
    <row r="14047" spans="2:4" x14ac:dyDescent="0.2">
      <c r="B14047" s="2"/>
      <c r="C14047" s="2"/>
      <c r="D14047" s="2"/>
    </row>
    <row r="14048" spans="2:4" x14ac:dyDescent="0.2">
      <c r="B14048" s="2"/>
      <c r="C14048" s="2"/>
      <c r="D14048" s="2"/>
    </row>
    <row r="14049" spans="2:4" x14ac:dyDescent="0.2">
      <c r="B14049" s="2"/>
      <c r="C14049" s="2"/>
      <c r="D14049" s="2"/>
    </row>
    <row r="14050" spans="2:4" x14ac:dyDescent="0.2">
      <c r="B14050" s="2"/>
      <c r="C14050" s="2"/>
      <c r="D14050" s="2"/>
    </row>
    <row r="14051" spans="2:4" x14ac:dyDescent="0.2">
      <c r="B14051" s="2"/>
      <c r="C14051" s="2"/>
      <c r="D14051" s="2"/>
    </row>
    <row r="14052" spans="2:4" x14ac:dyDescent="0.2">
      <c r="B14052" s="2"/>
      <c r="C14052" s="2"/>
      <c r="D14052" s="2"/>
    </row>
    <row r="14053" spans="2:4" x14ac:dyDescent="0.2">
      <c r="B14053" s="2"/>
      <c r="C14053" s="2"/>
      <c r="D14053" s="2"/>
    </row>
    <row r="14054" spans="2:4" x14ac:dyDescent="0.2">
      <c r="B14054" s="2"/>
      <c r="C14054" s="2"/>
      <c r="D14054" s="2"/>
    </row>
    <row r="14055" spans="2:4" x14ac:dyDescent="0.2">
      <c r="B14055" s="2"/>
      <c r="C14055" s="2"/>
      <c r="D14055" s="2"/>
    </row>
    <row r="14056" spans="2:4" x14ac:dyDescent="0.2">
      <c r="B14056" s="2"/>
      <c r="C14056" s="2"/>
      <c r="D14056" s="2"/>
    </row>
    <row r="14057" spans="2:4" x14ac:dyDescent="0.2">
      <c r="B14057" s="2"/>
      <c r="C14057" s="2"/>
      <c r="D14057" s="2"/>
    </row>
    <row r="14058" spans="2:4" x14ac:dyDescent="0.2">
      <c r="B14058" s="2"/>
      <c r="C14058" s="2"/>
      <c r="D14058" s="2"/>
    </row>
    <row r="14059" spans="2:4" x14ac:dyDescent="0.2">
      <c r="B14059" s="2"/>
      <c r="C14059" s="2"/>
      <c r="D14059" s="2"/>
    </row>
    <row r="14060" spans="2:4" x14ac:dyDescent="0.2">
      <c r="B14060" s="2"/>
      <c r="C14060" s="2"/>
      <c r="D14060" s="2"/>
    </row>
    <row r="14061" spans="2:4" x14ac:dyDescent="0.2">
      <c r="B14061" s="2"/>
      <c r="C14061" s="2"/>
      <c r="D14061" s="2"/>
    </row>
    <row r="14062" spans="2:4" x14ac:dyDescent="0.2">
      <c r="B14062" s="2"/>
      <c r="C14062" s="2"/>
      <c r="D14062" s="2"/>
    </row>
    <row r="14063" spans="2:4" x14ac:dyDescent="0.2">
      <c r="B14063" s="2"/>
      <c r="C14063" s="2"/>
      <c r="D14063" s="2"/>
    </row>
    <row r="14064" spans="2:4" x14ac:dyDescent="0.2">
      <c r="B14064" s="2"/>
      <c r="C14064" s="2"/>
      <c r="D14064" s="2"/>
    </row>
    <row r="14065" spans="2:4" x14ac:dyDescent="0.2">
      <c r="B14065" s="2"/>
      <c r="C14065" s="2"/>
      <c r="D14065" s="2"/>
    </row>
    <row r="14066" spans="2:4" x14ac:dyDescent="0.2">
      <c r="B14066" s="2"/>
      <c r="C14066" s="2"/>
      <c r="D14066" s="2"/>
    </row>
    <row r="14067" spans="2:4" x14ac:dyDescent="0.2">
      <c r="B14067" s="2"/>
      <c r="C14067" s="2"/>
      <c r="D14067" s="2"/>
    </row>
    <row r="14068" spans="2:4" x14ac:dyDescent="0.2">
      <c r="B14068" s="2"/>
      <c r="C14068" s="2"/>
      <c r="D14068" s="2"/>
    </row>
    <row r="14069" spans="2:4" x14ac:dyDescent="0.2">
      <c r="B14069" s="2"/>
      <c r="C14069" s="2"/>
      <c r="D14069" s="2"/>
    </row>
    <row r="14070" spans="2:4" x14ac:dyDescent="0.2">
      <c r="B14070" s="2"/>
      <c r="C14070" s="2"/>
      <c r="D14070" s="2"/>
    </row>
    <row r="14071" spans="2:4" x14ac:dyDescent="0.2">
      <c r="B14071" s="2"/>
      <c r="C14071" s="2"/>
      <c r="D14071" s="2"/>
    </row>
    <row r="14072" spans="2:4" x14ac:dyDescent="0.2">
      <c r="B14072" s="2"/>
      <c r="C14072" s="2"/>
      <c r="D14072" s="2"/>
    </row>
    <row r="14073" spans="2:4" x14ac:dyDescent="0.2">
      <c r="B14073" s="2"/>
      <c r="C14073" s="2"/>
      <c r="D14073" s="2"/>
    </row>
    <row r="14074" spans="2:4" x14ac:dyDescent="0.2">
      <c r="B14074" s="2"/>
      <c r="C14074" s="2"/>
      <c r="D14074" s="2"/>
    </row>
    <row r="14075" spans="2:4" x14ac:dyDescent="0.2">
      <c r="B14075" s="2"/>
      <c r="C14075" s="2"/>
      <c r="D14075" s="2"/>
    </row>
    <row r="14076" spans="2:4" x14ac:dyDescent="0.2">
      <c r="B14076" s="2"/>
      <c r="C14076" s="2"/>
      <c r="D14076" s="2"/>
    </row>
    <row r="14077" spans="2:4" x14ac:dyDescent="0.2">
      <c r="B14077" s="2"/>
      <c r="C14077" s="2"/>
      <c r="D14077" s="2"/>
    </row>
    <row r="14078" spans="2:4" x14ac:dyDescent="0.2">
      <c r="B14078" s="2"/>
      <c r="C14078" s="2"/>
      <c r="D14078" s="2"/>
    </row>
    <row r="14079" spans="2:4" x14ac:dyDescent="0.2">
      <c r="B14079" s="2"/>
      <c r="C14079" s="2"/>
      <c r="D14079" s="2"/>
    </row>
    <row r="14080" spans="2:4" x14ac:dyDescent="0.2">
      <c r="B14080" s="2"/>
      <c r="C14080" s="2"/>
      <c r="D14080" s="2"/>
    </row>
    <row r="14081" spans="2:4" x14ac:dyDescent="0.2">
      <c r="B14081" s="2"/>
      <c r="C14081" s="2"/>
      <c r="D14081" s="2"/>
    </row>
    <row r="14082" spans="2:4" x14ac:dyDescent="0.2">
      <c r="B14082" s="2"/>
      <c r="C14082" s="2"/>
      <c r="D14082" s="2"/>
    </row>
    <row r="14083" spans="2:4" x14ac:dyDescent="0.2">
      <c r="B14083" s="2"/>
      <c r="C14083" s="2"/>
      <c r="D14083" s="2"/>
    </row>
    <row r="14084" spans="2:4" x14ac:dyDescent="0.2">
      <c r="B14084" s="2"/>
      <c r="C14084" s="2"/>
      <c r="D14084" s="2"/>
    </row>
    <row r="14085" spans="2:4" x14ac:dyDescent="0.2">
      <c r="B14085" s="2"/>
      <c r="C14085" s="2"/>
      <c r="D14085" s="2"/>
    </row>
    <row r="14086" spans="2:4" x14ac:dyDescent="0.2">
      <c r="B14086" s="2"/>
      <c r="C14086" s="2"/>
      <c r="D14086" s="2"/>
    </row>
    <row r="14087" spans="2:4" x14ac:dyDescent="0.2">
      <c r="B14087" s="2"/>
      <c r="C14087" s="2"/>
      <c r="D14087" s="2"/>
    </row>
    <row r="14088" spans="2:4" x14ac:dyDescent="0.2">
      <c r="B14088" s="2"/>
      <c r="C14088" s="2"/>
      <c r="D14088" s="2"/>
    </row>
    <row r="14089" spans="2:4" x14ac:dyDescent="0.2">
      <c r="B14089" s="2"/>
      <c r="C14089" s="2"/>
      <c r="D14089" s="2"/>
    </row>
    <row r="14090" spans="2:4" x14ac:dyDescent="0.2">
      <c r="B14090" s="2"/>
      <c r="C14090" s="2"/>
      <c r="D14090" s="2"/>
    </row>
    <row r="14091" spans="2:4" x14ac:dyDescent="0.2">
      <c r="B14091" s="2"/>
      <c r="C14091" s="2"/>
      <c r="D14091" s="2"/>
    </row>
    <row r="14092" spans="2:4" x14ac:dyDescent="0.2">
      <c r="B14092" s="2"/>
      <c r="C14092" s="2"/>
      <c r="D14092" s="2"/>
    </row>
    <row r="14093" spans="2:4" x14ac:dyDescent="0.2">
      <c r="B14093" s="2"/>
      <c r="C14093" s="2"/>
      <c r="D14093" s="2"/>
    </row>
    <row r="14094" spans="2:4" x14ac:dyDescent="0.2">
      <c r="B14094" s="2"/>
      <c r="C14094" s="2"/>
      <c r="D14094" s="2"/>
    </row>
    <row r="14095" spans="2:4" x14ac:dyDescent="0.2">
      <c r="B14095" s="2"/>
      <c r="C14095" s="2"/>
      <c r="D14095" s="2"/>
    </row>
    <row r="14096" spans="2:4" x14ac:dyDescent="0.2">
      <c r="B14096" s="2"/>
      <c r="C14096" s="2"/>
      <c r="D14096" s="2"/>
    </row>
    <row r="14097" spans="2:4" x14ac:dyDescent="0.2">
      <c r="B14097" s="2"/>
      <c r="C14097" s="2"/>
      <c r="D14097" s="2"/>
    </row>
    <row r="14098" spans="2:4" x14ac:dyDescent="0.2">
      <c r="B14098" s="2"/>
      <c r="C14098" s="2"/>
      <c r="D14098" s="2"/>
    </row>
    <row r="14099" spans="2:4" x14ac:dyDescent="0.2">
      <c r="B14099" s="2"/>
      <c r="C14099" s="2"/>
      <c r="D14099" s="2"/>
    </row>
    <row r="14100" spans="2:4" x14ac:dyDescent="0.2">
      <c r="B14100" s="2"/>
      <c r="C14100" s="2"/>
      <c r="D14100" s="2"/>
    </row>
    <row r="14101" spans="2:4" x14ac:dyDescent="0.2">
      <c r="B14101" s="2"/>
      <c r="C14101" s="2"/>
      <c r="D14101" s="2"/>
    </row>
    <row r="14102" spans="2:4" x14ac:dyDescent="0.2">
      <c r="B14102" s="2"/>
      <c r="C14102" s="2"/>
      <c r="D14102" s="2"/>
    </row>
    <row r="14103" spans="2:4" x14ac:dyDescent="0.2">
      <c r="B14103" s="2"/>
      <c r="C14103" s="2"/>
      <c r="D14103" s="2"/>
    </row>
    <row r="14104" spans="2:4" x14ac:dyDescent="0.2">
      <c r="B14104" s="2"/>
      <c r="C14104" s="2"/>
      <c r="D14104" s="2"/>
    </row>
    <row r="14105" spans="2:4" x14ac:dyDescent="0.2">
      <c r="B14105" s="2"/>
      <c r="C14105" s="2"/>
      <c r="D14105" s="2"/>
    </row>
    <row r="14106" spans="2:4" x14ac:dyDescent="0.2">
      <c r="B14106" s="2"/>
      <c r="C14106" s="2"/>
      <c r="D14106" s="2"/>
    </row>
    <row r="14107" spans="2:4" x14ac:dyDescent="0.2">
      <c r="B14107" s="2"/>
      <c r="C14107" s="2"/>
      <c r="D14107" s="2"/>
    </row>
    <row r="14108" spans="2:4" x14ac:dyDescent="0.2">
      <c r="B14108" s="2"/>
      <c r="C14108" s="2"/>
      <c r="D14108" s="2"/>
    </row>
    <row r="14109" spans="2:4" x14ac:dyDescent="0.2">
      <c r="B14109" s="2"/>
      <c r="C14109" s="2"/>
      <c r="D14109" s="2"/>
    </row>
    <row r="14110" spans="2:4" x14ac:dyDescent="0.2">
      <c r="B14110" s="2"/>
      <c r="C14110" s="2"/>
      <c r="D14110" s="2"/>
    </row>
    <row r="14111" spans="2:4" x14ac:dyDescent="0.2">
      <c r="B14111" s="2"/>
      <c r="C14111" s="2"/>
      <c r="D14111" s="2"/>
    </row>
    <row r="14112" spans="2:4" x14ac:dyDescent="0.2">
      <c r="B14112" s="2"/>
      <c r="C14112" s="2"/>
      <c r="D14112" s="2"/>
    </row>
    <row r="14113" spans="2:4" x14ac:dyDescent="0.2">
      <c r="B14113" s="2"/>
      <c r="C14113" s="2"/>
      <c r="D14113" s="2"/>
    </row>
    <row r="14114" spans="2:4" x14ac:dyDescent="0.2">
      <c r="B14114" s="2"/>
      <c r="C14114" s="2"/>
      <c r="D14114" s="2"/>
    </row>
    <row r="14115" spans="2:4" x14ac:dyDescent="0.2">
      <c r="B14115" s="2"/>
      <c r="C14115" s="2"/>
      <c r="D14115" s="2"/>
    </row>
    <row r="14116" spans="2:4" x14ac:dyDescent="0.2">
      <c r="B14116" s="2"/>
      <c r="C14116" s="2"/>
      <c r="D14116" s="2"/>
    </row>
    <row r="14117" spans="2:4" x14ac:dyDescent="0.2">
      <c r="B14117" s="2"/>
      <c r="C14117" s="2"/>
      <c r="D14117" s="2"/>
    </row>
    <row r="14118" spans="2:4" x14ac:dyDescent="0.2">
      <c r="B14118" s="2"/>
      <c r="C14118" s="2"/>
      <c r="D14118" s="2"/>
    </row>
    <row r="14119" spans="2:4" x14ac:dyDescent="0.2">
      <c r="B14119" s="2"/>
      <c r="C14119" s="2"/>
      <c r="D14119" s="2"/>
    </row>
    <row r="14120" spans="2:4" x14ac:dyDescent="0.2">
      <c r="B14120" s="2"/>
      <c r="C14120" s="2"/>
      <c r="D14120" s="2"/>
    </row>
    <row r="14121" spans="2:4" x14ac:dyDescent="0.2">
      <c r="B14121" s="2"/>
      <c r="C14121" s="2"/>
      <c r="D14121" s="2"/>
    </row>
    <row r="14122" spans="2:4" x14ac:dyDescent="0.2">
      <c r="B14122" s="2"/>
      <c r="C14122" s="2"/>
      <c r="D14122" s="2"/>
    </row>
    <row r="14123" spans="2:4" x14ac:dyDescent="0.2">
      <c r="B14123" s="2"/>
      <c r="C14123" s="2"/>
      <c r="D14123" s="2"/>
    </row>
    <row r="14124" spans="2:4" x14ac:dyDescent="0.2">
      <c r="B14124" s="2"/>
      <c r="C14124" s="2"/>
      <c r="D14124" s="2"/>
    </row>
    <row r="14125" spans="2:4" x14ac:dyDescent="0.2">
      <c r="B14125" s="2"/>
      <c r="C14125" s="2"/>
      <c r="D14125" s="2"/>
    </row>
    <row r="14126" spans="2:4" x14ac:dyDescent="0.2">
      <c r="B14126" s="2"/>
      <c r="C14126" s="2"/>
      <c r="D14126" s="2"/>
    </row>
    <row r="14127" spans="2:4" x14ac:dyDescent="0.2">
      <c r="B14127" s="2"/>
      <c r="C14127" s="2"/>
      <c r="D14127" s="2"/>
    </row>
    <row r="14128" spans="2:4" x14ac:dyDescent="0.2">
      <c r="B14128" s="2"/>
      <c r="C14128" s="2"/>
      <c r="D14128" s="2"/>
    </row>
    <row r="14129" spans="2:4" x14ac:dyDescent="0.2">
      <c r="B14129" s="2"/>
      <c r="C14129" s="2"/>
      <c r="D14129" s="2"/>
    </row>
    <row r="14130" spans="2:4" x14ac:dyDescent="0.2">
      <c r="B14130" s="2"/>
      <c r="C14130" s="2"/>
      <c r="D14130" s="2"/>
    </row>
    <row r="14131" spans="2:4" x14ac:dyDescent="0.2">
      <c r="B14131" s="2"/>
      <c r="C14131" s="2"/>
      <c r="D14131" s="2"/>
    </row>
    <row r="14132" spans="2:4" x14ac:dyDescent="0.2">
      <c r="B14132" s="2"/>
      <c r="C14132" s="2"/>
      <c r="D14132" s="2"/>
    </row>
    <row r="14133" spans="2:4" x14ac:dyDescent="0.2">
      <c r="B14133" s="2"/>
      <c r="C14133" s="2"/>
      <c r="D14133" s="2"/>
    </row>
    <row r="14134" spans="2:4" x14ac:dyDescent="0.2">
      <c r="B14134" s="2"/>
      <c r="C14134" s="2"/>
      <c r="D14134" s="2"/>
    </row>
    <row r="14135" spans="2:4" x14ac:dyDescent="0.2">
      <c r="B14135" s="2"/>
      <c r="C14135" s="2"/>
      <c r="D14135" s="2"/>
    </row>
    <row r="14136" spans="2:4" x14ac:dyDescent="0.2">
      <c r="B14136" s="2"/>
      <c r="C14136" s="2"/>
      <c r="D14136" s="2"/>
    </row>
    <row r="14137" spans="2:4" x14ac:dyDescent="0.2">
      <c r="B14137" s="2"/>
      <c r="C14137" s="2"/>
      <c r="D14137" s="2"/>
    </row>
    <row r="14138" spans="2:4" x14ac:dyDescent="0.2">
      <c r="B14138" s="2"/>
      <c r="C14138" s="2"/>
      <c r="D14138" s="2"/>
    </row>
    <row r="14139" spans="2:4" x14ac:dyDescent="0.2">
      <c r="B14139" s="2"/>
      <c r="C14139" s="2"/>
      <c r="D14139" s="2"/>
    </row>
    <row r="14140" spans="2:4" x14ac:dyDescent="0.2">
      <c r="B14140" s="2"/>
      <c r="C14140" s="2"/>
      <c r="D14140" s="2"/>
    </row>
    <row r="14141" spans="2:4" x14ac:dyDescent="0.2">
      <c r="B14141" s="2"/>
      <c r="C14141" s="2"/>
      <c r="D14141" s="2"/>
    </row>
    <row r="14142" spans="2:4" x14ac:dyDescent="0.2">
      <c r="B14142" s="2"/>
      <c r="C14142" s="2"/>
      <c r="D14142" s="2"/>
    </row>
    <row r="14143" spans="2:4" x14ac:dyDescent="0.2">
      <c r="B14143" s="2"/>
      <c r="C14143" s="2"/>
      <c r="D14143" s="2"/>
    </row>
    <row r="14144" spans="2:4" x14ac:dyDescent="0.2">
      <c r="B14144" s="2"/>
      <c r="C14144" s="2"/>
      <c r="D14144" s="2"/>
    </row>
    <row r="14145" spans="2:4" x14ac:dyDescent="0.2">
      <c r="B14145" s="2"/>
      <c r="C14145" s="2"/>
      <c r="D14145" s="2"/>
    </row>
    <row r="14146" spans="2:4" x14ac:dyDescent="0.2">
      <c r="B14146" s="2"/>
      <c r="C14146" s="2"/>
      <c r="D14146" s="2"/>
    </row>
    <row r="14147" spans="2:4" x14ac:dyDescent="0.2">
      <c r="B14147" s="2"/>
      <c r="C14147" s="2"/>
      <c r="D14147" s="2"/>
    </row>
    <row r="14148" spans="2:4" x14ac:dyDescent="0.2">
      <c r="B14148" s="2"/>
      <c r="C14148" s="2"/>
      <c r="D14148" s="2"/>
    </row>
    <row r="14149" spans="2:4" x14ac:dyDescent="0.2">
      <c r="B14149" s="2"/>
      <c r="C14149" s="2"/>
      <c r="D14149" s="2"/>
    </row>
    <row r="14150" spans="2:4" x14ac:dyDescent="0.2">
      <c r="B14150" s="2"/>
      <c r="C14150" s="2"/>
      <c r="D14150" s="2"/>
    </row>
    <row r="14151" spans="2:4" x14ac:dyDescent="0.2">
      <c r="B14151" s="2"/>
      <c r="C14151" s="2"/>
      <c r="D14151" s="2"/>
    </row>
    <row r="14152" spans="2:4" x14ac:dyDescent="0.2">
      <c r="B14152" s="2"/>
      <c r="C14152" s="2"/>
      <c r="D14152" s="2"/>
    </row>
    <row r="14153" spans="2:4" x14ac:dyDescent="0.2">
      <c r="B14153" s="2"/>
      <c r="C14153" s="2"/>
      <c r="D14153" s="2"/>
    </row>
    <row r="14154" spans="2:4" x14ac:dyDescent="0.2">
      <c r="B14154" s="2"/>
      <c r="C14154" s="2"/>
      <c r="D14154" s="2"/>
    </row>
    <row r="14155" spans="2:4" x14ac:dyDescent="0.2">
      <c r="B14155" s="2"/>
      <c r="C14155" s="2"/>
      <c r="D14155" s="2"/>
    </row>
    <row r="14156" spans="2:4" x14ac:dyDescent="0.2">
      <c r="B14156" s="2"/>
      <c r="C14156" s="2"/>
      <c r="D14156" s="2"/>
    </row>
    <row r="14157" spans="2:4" x14ac:dyDescent="0.2">
      <c r="B14157" s="2"/>
      <c r="C14157" s="2"/>
      <c r="D14157" s="2"/>
    </row>
    <row r="14158" spans="2:4" x14ac:dyDescent="0.2">
      <c r="B14158" s="2"/>
      <c r="C14158" s="2"/>
      <c r="D14158" s="2"/>
    </row>
    <row r="14159" spans="2:4" x14ac:dyDescent="0.2">
      <c r="B14159" s="2"/>
      <c r="C14159" s="2"/>
      <c r="D14159" s="2"/>
    </row>
    <row r="14160" spans="2:4" x14ac:dyDescent="0.2">
      <c r="B14160" s="2"/>
      <c r="C14160" s="2"/>
      <c r="D14160" s="2"/>
    </row>
    <row r="14161" spans="2:4" x14ac:dyDescent="0.2">
      <c r="B14161" s="2"/>
      <c r="C14161" s="2"/>
      <c r="D14161" s="2"/>
    </row>
    <row r="14162" spans="2:4" x14ac:dyDescent="0.2">
      <c r="B14162" s="2"/>
      <c r="C14162" s="2"/>
      <c r="D14162" s="2"/>
    </row>
    <row r="14163" spans="2:4" x14ac:dyDescent="0.2">
      <c r="B14163" s="2"/>
      <c r="C14163" s="2"/>
      <c r="D14163" s="2"/>
    </row>
    <row r="14164" spans="2:4" x14ac:dyDescent="0.2">
      <c r="B14164" s="2"/>
      <c r="C14164" s="2"/>
      <c r="D14164" s="2"/>
    </row>
    <row r="14165" spans="2:4" x14ac:dyDescent="0.2">
      <c r="B14165" s="2"/>
      <c r="C14165" s="2"/>
      <c r="D14165" s="2"/>
    </row>
    <row r="14166" spans="2:4" x14ac:dyDescent="0.2">
      <c r="B14166" s="2"/>
      <c r="C14166" s="2"/>
      <c r="D14166" s="2"/>
    </row>
    <row r="14167" spans="2:4" x14ac:dyDescent="0.2">
      <c r="B14167" s="2"/>
      <c r="C14167" s="2"/>
      <c r="D14167" s="2"/>
    </row>
    <row r="14168" spans="2:4" x14ac:dyDescent="0.2">
      <c r="B14168" s="2"/>
      <c r="C14168" s="2"/>
      <c r="D14168" s="2"/>
    </row>
    <row r="14169" spans="2:4" x14ac:dyDescent="0.2">
      <c r="B14169" s="2"/>
      <c r="C14169" s="2"/>
      <c r="D14169" s="2"/>
    </row>
    <row r="14170" spans="2:4" x14ac:dyDescent="0.2">
      <c r="B14170" s="2"/>
      <c r="C14170" s="2"/>
      <c r="D14170" s="2"/>
    </row>
    <row r="14171" spans="2:4" x14ac:dyDescent="0.2">
      <c r="B14171" s="2"/>
      <c r="C14171" s="2"/>
      <c r="D14171" s="2"/>
    </row>
    <row r="14172" spans="2:4" x14ac:dyDescent="0.2">
      <c r="B14172" s="2"/>
      <c r="C14172" s="2"/>
      <c r="D14172" s="2"/>
    </row>
    <row r="14173" spans="2:4" x14ac:dyDescent="0.2">
      <c r="B14173" s="2"/>
      <c r="C14173" s="2"/>
      <c r="D14173" s="2"/>
    </row>
    <row r="14174" spans="2:4" x14ac:dyDescent="0.2">
      <c r="B14174" s="2"/>
      <c r="C14174" s="2"/>
      <c r="D14174" s="2"/>
    </row>
    <row r="14175" spans="2:4" x14ac:dyDescent="0.2">
      <c r="B14175" s="2"/>
      <c r="C14175" s="2"/>
      <c r="D14175" s="2"/>
    </row>
    <row r="14176" spans="2:4" x14ac:dyDescent="0.2">
      <c r="B14176" s="2"/>
      <c r="C14176" s="2"/>
      <c r="D14176" s="2"/>
    </row>
    <row r="14177" spans="2:4" x14ac:dyDescent="0.2">
      <c r="B14177" s="2"/>
      <c r="C14177" s="2"/>
      <c r="D14177" s="2"/>
    </row>
    <row r="14178" spans="2:4" x14ac:dyDescent="0.2">
      <c r="B14178" s="2"/>
      <c r="C14178" s="2"/>
      <c r="D14178" s="2"/>
    </row>
    <row r="14179" spans="2:4" x14ac:dyDescent="0.2">
      <c r="B14179" s="2"/>
      <c r="C14179" s="2"/>
      <c r="D14179" s="2"/>
    </row>
    <row r="14180" spans="2:4" x14ac:dyDescent="0.2">
      <c r="B14180" s="2"/>
      <c r="C14180" s="2"/>
      <c r="D14180" s="2"/>
    </row>
    <row r="14181" spans="2:4" x14ac:dyDescent="0.2">
      <c r="B14181" s="2"/>
      <c r="C14181" s="2"/>
      <c r="D14181" s="2"/>
    </row>
    <row r="14182" spans="2:4" x14ac:dyDescent="0.2">
      <c r="B14182" s="2"/>
      <c r="C14182" s="2"/>
      <c r="D14182" s="2"/>
    </row>
    <row r="14183" spans="2:4" x14ac:dyDescent="0.2">
      <c r="B14183" s="2"/>
      <c r="C14183" s="2"/>
      <c r="D14183" s="2"/>
    </row>
    <row r="14184" spans="2:4" x14ac:dyDescent="0.2">
      <c r="B14184" s="2"/>
      <c r="C14184" s="2"/>
      <c r="D14184" s="2"/>
    </row>
    <row r="14185" spans="2:4" x14ac:dyDescent="0.2">
      <c r="B14185" s="2"/>
      <c r="C14185" s="2"/>
      <c r="D14185" s="2"/>
    </row>
    <row r="14186" spans="2:4" x14ac:dyDescent="0.2">
      <c r="B14186" s="2"/>
      <c r="C14186" s="2"/>
      <c r="D14186" s="2"/>
    </row>
    <row r="14187" spans="2:4" x14ac:dyDescent="0.2">
      <c r="B14187" s="2"/>
      <c r="C14187" s="2"/>
      <c r="D14187" s="2"/>
    </row>
    <row r="14188" spans="2:4" x14ac:dyDescent="0.2">
      <c r="B14188" s="2"/>
      <c r="C14188" s="2"/>
      <c r="D14188" s="2"/>
    </row>
    <row r="14189" spans="2:4" x14ac:dyDescent="0.2">
      <c r="B14189" s="2"/>
      <c r="C14189" s="2"/>
      <c r="D14189" s="2"/>
    </row>
    <row r="14190" spans="2:4" x14ac:dyDescent="0.2">
      <c r="B14190" s="2"/>
      <c r="C14190" s="2"/>
      <c r="D14190" s="2"/>
    </row>
    <row r="14191" spans="2:4" x14ac:dyDescent="0.2">
      <c r="B14191" s="2"/>
      <c r="C14191" s="2"/>
      <c r="D14191" s="2"/>
    </row>
    <row r="14192" spans="2:4" x14ac:dyDescent="0.2">
      <c r="B14192" s="2"/>
      <c r="C14192" s="2"/>
      <c r="D14192" s="2"/>
    </row>
    <row r="14193" spans="2:4" x14ac:dyDescent="0.2">
      <c r="B14193" s="2"/>
      <c r="C14193" s="2"/>
      <c r="D14193" s="2"/>
    </row>
    <row r="14194" spans="2:4" x14ac:dyDescent="0.2">
      <c r="B14194" s="2"/>
      <c r="C14194" s="2"/>
      <c r="D14194" s="2"/>
    </row>
    <row r="14195" spans="2:4" x14ac:dyDescent="0.2">
      <c r="B14195" s="2"/>
      <c r="C14195" s="2"/>
      <c r="D14195" s="2"/>
    </row>
    <row r="14196" spans="2:4" x14ac:dyDescent="0.2">
      <c r="B14196" s="2"/>
      <c r="C14196" s="2"/>
      <c r="D14196" s="2"/>
    </row>
    <row r="14197" spans="2:4" x14ac:dyDescent="0.2">
      <c r="B14197" s="2"/>
      <c r="C14197" s="2"/>
      <c r="D14197" s="2"/>
    </row>
    <row r="14198" spans="2:4" x14ac:dyDescent="0.2">
      <c r="B14198" s="2"/>
      <c r="C14198" s="2"/>
      <c r="D14198" s="2"/>
    </row>
    <row r="14199" spans="2:4" x14ac:dyDescent="0.2">
      <c r="B14199" s="2"/>
      <c r="C14199" s="2"/>
      <c r="D14199" s="2"/>
    </row>
    <row r="14200" spans="2:4" x14ac:dyDescent="0.2">
      <c r="B14200" s="2"/>
      <c r="C14200" s="2"/>
      <c r="D14200" s="2"/>
    </row>
    <row r="14201" spans="2:4" x14ac:dyDescent="0.2">
      <c r="B14201" s="2"/>
      <c r="C14201" s="2"/>
      <c r="D14201" s="2"/>
    </row>
    <row r="14202" spans="2:4" x14ac:dyDescent="0.2">
      <c r="B14202" s="2"/>
      <c r="C14202" s="2"/>
      <c r="D14202" s="2"/>
    </row>
    <row r="14203" spans="2:4" x14ac:dyDescent="0.2">
      <c r="B14203" s="2"/>
      <c r="C14203" s="2"/>
      <c r="D14203" s="2"/>
    </row>
    <row r="14204" spans="2:4" x14ac:dyDescent="0.2">
      <c r="B14204" s="2"/>
      <c r="C14204" s="2"/>
      <c r="D14204" s="2"/>
    </row>
    <row r="14205" spans="2:4" x14ac:dyDescent="0.2">
      <c r="B14205" s="2"/>
      <c r="C14205" s="2"/>
      <c r="D14205" s="2"/>
    </row>
    <row r="14206" spans="2:4" x14ac:dyDescent="0.2">
      <c r="B14206" s="2"/>
      <c r="C14206" s="2"/>
      <c r="D14206" s="2"/>
    </row>
    <row r="14207" spans="2:4" x14ac:dyDescent="0.2">
      <c r="B14207" s="2"/>
      <c r="C14207" s="2"/>
      <c r="D14207" s="2"/>
    </row>
    <row r="14208" spans="2:4" x14ac:dyDescent="0.2">
      <c r="B14208" s="2"/>
      <c r="C14208" s="2"/>
      <c r="D14208" s="2"/>
    </row>
    <row r="14209" spans="2:4" x14ac:dyDescent="0.2">
      <c r="B14209" s="2"/>
      <c r="C14209" s="2"/>
      <c r="D14209" s="2"/>
    </row>
    <row r="14210" spans="2:4" x14ac:dyDescent="0.2">
      <c r="B14210" s="2"/>
      <c r="C14210" s="2"/>
      <c r="D14210" s="2"/>
    </row>
    <row r="14211" spans="2:4" x14ac:dyDescent="0.2">
      <c r="B14211" s="2"/>
      <c r="C14211" s="2"/>
      <c r="D14211" s="2"/>
    </row>
    <row r="14212" spans="2:4" x14ac:dyDescent="0.2">
      <c r="B14212" s="2"/>
      <c r="C14212" s="2"/>
      <c r="D14212" s="2"/>
    </row>
    <row r="14213" spans="2:4" x14ac:dyDescent="0.2">
      <c r="B14213" s="2"/>
      <c r="C14213" s="2"/>
      <c r="D14213" s="2"/>
    </row>
    <row r="14214" spans="2:4" x14ac:dyDescent="0.2">
      <c r="B14214" s="2"/>
      <c r="C14214" s="2"/>
      <c r="D14214" s="2"/>
    </row>
    <row r="14215" spans="2:4" x14ac:dyDescent="0.2">
      <c r="B14215" s="2"/>
      <c r="C14215" s="2"/>
      <c r="D14215" s="2"/>
    </row>
    <row r="14216" spans="2:4" x14ac:dyDescent="0.2">
      <c r="B14216" s="2"/>
      <c r="C14216" s="2"/>
      <c r="D14216" s="2"/>
    </row>
    <row r="14217" spans="2:4" x14ac:dyDescent="0.2">
      <c r="B14217" s="2"/>
      <c r="C14217" s="2"/>
      <c r="D14217" s="2"/>
    </row>
    <row r="14218" spans="2:4" x14ac:dyDescent="0.2">
      <c r="B14218" s="2"/>
      <c r="C14218" s="2"/>
      <c r="D14218" s="2"/>
    </row>
    <row r="14219" spans="2:4" x14ac:dyDescent="0.2">
      <c r="B14219" s="2"/>
      <c r="C14219" s="2"/>
      <c r="D14219" s="2"/>
    </row>
    <row r="14220" spans="2:4" x14ac:dyDescent="0.2">
      <c r="B14220" s="2"/>
      <c r="C14220" s="2"/>
      <c r="D14220" s="2"/>
    </row>
    <row r="14221" spans="2:4" x14ac:dyDescent="0.2">
      <c r="B14221" s="2"/>
      <c r="C14221" s="2"/>
      <c r="D14221" s="2"/>
    </row>
    <row r="14222" spans="2:4" x14ac:dyDescent="0.2">
      <c r="B14222" s="2"/>
      <c r="C14222" s="2"/>
      <c r="D14222" s="2"/>
    </row>
    <row r="14223" spans="2:4" x14ac:dyDescent="0.2">
      <c r="B14223" s="2"/>
      <c r="C14223" s="2"/>
      <c r="D14223" s="2"/>
    </row>
    <row r="14224" spans="2:4" x14ac:dyDescent="0.2">
      <c r="B14224" s="2"/>
      <c r="C14224" s="2"/>
      <c r="D14224" s="2"/>
    </row>
    <row r="14225" spans="2:4" x14ac:dyDescent="0.2">
      <c r="B14225" s="2"/>
      <c r="C14225" s="2"/>
      <c r="D14225" s="2"/>
    </row>
    <row r="14226" spans="2:4" x14ac:dyDescent="0.2">
      <c r="B14226" s="2"/>
      <c r="C14226" s="2"/>
      <c r="D14226" s="2"/>
    </row>
    <row r="14227" spans="2:4" x14ac:dyDescent="0.2">
      <c r="B14227" s="2"/>
      <c r="C14227" s="2"/>
      <c r="D14227" s="2"/>
    </row>
    <row r="14228" spans="2:4" x14ac:dyDescent="0.2">
      <c r="B14228" s="2"/>
      <c r="C14228" s="2"/>
      <c r="D14228" s="2"/>
    </row>
    <row r="14229" spans="2:4" x14ac:dyDescent="0.2">
      <c r="B14229" s="2"/>
      <c r="C14229" s="2"/>
      <c r="D14229" s="2"/>
    </row>
    <row r="14230" spans="2:4" x14ac:dyDescent="0.2">
      <c r="B14230" s="2"/>
      <c r="C14230" s="2"/>
      <c r="D14230" s="2"/>
    </row>
    <row r="14231" spans="2:4" x14ac:dyDescent="0.2">
      <c r="B14231" s="2"/>
      <c r="C14231" s="2"/>
      <c r="D14231" s="2"/>
    </row>
    <row r="14232" spans="2:4" x14ac:dyDescent="0.2">
      <c r="B14232" s="2"/>
      <c r="C14232" s="2"/>
      <c r="D14232" s="2"/>
    </row>
    <row r="14233" spans="2:4" x14ac:dyDescent="0.2">
      <c r="B14233" s="2"/>
      <c r="C14233" s="2"/>
      <c r="D14233" s="2"/>
    </row>
    <row r="14234" spans="2:4" x14ac:dyDescent="0.2">
      <c r="B14234" s="2"/>
      <c r="C14234" s="2"/>
      <c r="D14234" s="2"/>
    </row>
    <row r="14235" spans="2:4" x14ac:dyDescent="0.2">
      <c r="B14235" s="2"/>
      <c r="C14235" s="2"/>
      <c r="D14235" s="2"/>
    </row>
    <row r="14236" spans="2:4" x14ac:dyDescent="0.2">
      <c r="B14236" s="2"/>
      <c r="C14236" s="2"/>
      <c r="D14236" s="2"/>
    </row>
    <row r="14237" spans="2:4" x14ac:dyDescent="0.2">
      <c r="B14237" s="2"/>
      <c r="C14237" s="2"/>
      <c r="D14237" s="2"/>
    </row>
    <row r="14238" spans="2:4" x14ac:dyDescent="0.2">
      <c r="B14238" s="2"/>
      <c r="C14238" s="2"/>
      <c r="D14238" s="2"/>
    </row>
    <row r="14239" spans="2:4" x14ac:dyDescent="0.2">
      <c r="B14239" s="2"/>
      <c r="C14239" s="2"/>
      <c r="D14239" s="2"/>
    </row>
    <row r="14240" spans="2:4" x14ac:dyDescent="0.2">
      <c r="B14240" s="2"/>
      <c r="C14240" s="2"/>
      <c r="D14240" s="2"/>
    </row>
    <row r="14241" spans="2:4" x14ac:dyDescent="0.2">
      <c r="B14241" s="2"/>
      <c r="C14241" s="2"/>
      <c r="D14241" s="2"/>
    </row>
    <row r="14242" spans="2:4" x14ac:dyDescent="0.2">
      <c r="B14242" s="2"/>
      <c r="C14242" s="2"/>
      <c r="D14242" s="2"/>
    </row>
    <row r="14243" spans="2:4" x14ac:dyDescent="0.2">
      <c r="B14243" s="2"/>
      <c r="C14243" s="2"/>
      <c r="D14243" s="2"/>
    </row>
    <row r="14244" spans="2:4" x14ac:dyDescent="0.2">
      <c r="B14244" s="2"/>
      <c r="C14244" s="2"/>
      <c r="D14244" s="2"/>
    </row>
    <row r="14245" spans="2:4" x14ac:dyDescent="0.2">
      <c r="B14245" s="2"/>
      <c r="C14245" s="2"/>
      <c r="D14245" s="2"/>
    </row>
    <row r="14246" spans="2:4" x14ac:dyDescent="0.2">
      <c r="B14246" s="2"/>
      <c r="C14246" s="2"/>
      <c r="D14246" s="2"/>
    </row>
    <row r="14247" spans="2:4" x14ac:dyDescent="0.2">
      <c r="B14247" s="2"/>
      <c r="C14247" s="2"/>
      <c r="D14247" s="2"/>
    </row>
    <row r="14248" spans="2:4" x14ac:dyDescent="0.2">
      <c r="B14248" s="2"/>
      <c r="C14248" s="2"/>
      <c r="D14248" s="2"/>
    </row>
    <row r="14249" spans="2:4" x14ac:dyDescent="0.2">
      <c r="B14249" s="2"/>
      <c r="C14249" s="2"/>
      <c r="D14249" s="2"/>
    </row>
    <row r="14250" spans="2:4" x14ac:dyDescent="0.2">
      <c r="B14250" s="2"/>
      <c r="C14250" s="2"/>
      <c r="D14250" s="2"/>
    </row>
    <row r="14251" spans="2:4" x14ac:dyDescent="0.2">
      <c r="B14251" s="2"/>
      <c r="C14251" s="2"/>
      <c r="D14251" s="2"/>
    </row>
    <row r="14252" spans="2:4" x14ac:dyDescent="0.2">
      <c r="B14252" s="2"/>
      <c r="C14252" s="2"/>
      <c r="D14252" s="2"/>
    </row>
    <row r="14253" spans="2:4" x14ac:dyDescent="0.2">
      <c r="B14253" s="2"/>
      <c r="C14253" s="2"/>
      <c r="D14253" s="2"/>
    </row>
    <row r="14254" spans="2:4" x14ac:dyDescent="0.2">
      <c r="B14254" s="2"/>
      <c r="C14254" s="2"/>
      <c r="D14254" s="2"/>
    </row>
    <row r="14255" spans="2:4" x14ac:dyDescent="0.2">
      <c r="B14255" s="2"/>
      <c r="C14255" s="2"/>
      <c r="D14255" s="2"/>
    </row>
    <row r="14256" spans="2:4" x14ac:dyDescent="0.2">
      <c r="B14256" s="2"/>
      <c r="C14256" s="2"/>
      <c r="D14256" s="2"/>
    </row>
    <row r="14257" spans="2:4" x14ac:dyDescent="0.2">
      <c r="B14257" s="2"/>
      <c r="C14257" s="2"/>
      <c r="D14257" s="2"/>
    </row>
    <row r="14258" spans="2:4" x14ac:dyDescent="0.2">
      <c r="B14258" s="2"/>
      <c r="C14258" s="2"/>
      <c r="D14258" s="2"/>
    </row>
    <row r="14259" spans="2:4" x14ac:dyDescent="0.2">
      <c r="B14259" s="2"/>
      <c r="C14259" s="2"/>
      <c r="D14259" s="2"/>
    </row>
    <row r="14260" spans="2:4" x14ac:dyDescent="0.2">
      <c r="B14260" s="2"/>
      <c r="C14260" s="2"/>
      <c r="D14260" s="2"/>
    </row>
    <row r="14261" spans="2:4" x14ac:dyDescent="0.2">
      <c r="B14261" s="2"/>
      <c r="C14261" s="2"/>
      <c r="D14261" s="2"/>
    </row>
    <row r="14262" spans="2:4" x14ac:dyDescent="0.2">
      <c r="B14262" s="2"/>
      <c r="C14262" s="2"/>
      <c r="D14262" s="2"/>
    </row>
    <row r="14263" spans="2:4" x14ac:dyDescent="0.2">
      <c r="B14263" s="2"/>
      <c r="C14263" s="2"/>
      <c r="D14263" s="2"/>
    </row>
    <row r="14264" spans="2:4" x14ac:dyDescent="0.2">
      <c r="B14264" s="2"/>
      <c r="C14264" s="2"/>
      <c r="D14264" s="2"/>
    </row>
    <row r="14265" spans="2:4" x14ac:dyDescent="0.2">
      <c r="B14265" s="2"/>
      <c r="C14265" s="2"/>
      <c r="D14265" s="2"/>
    </row>
    <row r="14266" spans="2:4" x14ac:dyDescent="0.2">
      <c r="B14266" s="2"/>
      <c r="C14266" s="2"/>
      <c r="D14266" s="2"/>
    </row>
    <row r="14267" spans="2:4" x14ac:dyDescent="0.2">
      <c r="B14267" s="2"/>
      <c r="C14267" s="2"/>
      <c r="D14267" s="2"/>
    </row>
    <row r="14268" spans="2:4" x14ac:dyDescent="0.2">
      <c r="B14268" s="2"/>
      <c r="C14268" s="2"/>
      <c r="D14268" s="2"/>
    </row>
    <row r="14269" spans="2:4" x14ac:dyDescent="0.2">
      <c r="B14269" s="2"/>
      <c r="C14269" s="2"/>
      <c r="D14269" s="2"/>
    </row>
    <row r="14270" spans="2:4" x14ac:dyDescent="0.2">
      <c r="B14270" s="2"/>
      <c r="C14270" s="2"/>
      <c r="D14270" s="2"/>
    </row>
    <row r="14271" spans="2:4" x14ac:dyDescent="0.2">
      <c r="B14271" s="2"/>
      <c r="C14271" s="2"/>
      <c r="D14271" s="2"/>
    </row>
    <row r="14272" spans="2:4" x14ac:dyDescent="0.2">
      <c r="B14272" s="2"/>
      <c r="C14272" s="2"/>
      <c r="D14272" s="2"/>
    </row>
    <row r="14273" spans="2:4" x14ac:dyDescent="0.2">
      <c r="B14273" s="2"/>
      <c r="C14273" s="2"/>
      <c r="D14273" s="2"/>
    </row>
    <row r="14274" spans="2:4" x14ac:dyDescent="0.2">
      <c r="B14274" s="2"/>
      <c r="C14274" s="2"/>
      <c r="D14274" s="2"/>
    </row>
    <row r="14275" spans="2:4" x14ac:dyDescent="0.2">
      <c r="B14275" s="2"/>
      <c r="C14275" s="2"/>
      <c r="D14275" s="2"/>
    </row>
    <row r="14276" spans="2:4" x14ac:dyDescent="0.2">
      <c r="B14276" s="2"/>
      <c r="C14276" s="2"/>
      <c r="D14276" s="2"/>
    </row>
    <row r="14277" spans="2:4" x14ac:dyDescent="0.2">
      <c r="B14277" s="2"/>
      <c r="C14277" s="2"/>
      <c r="D14277" s="2"/>
    </row>
    <row r="14278" spans="2:4" x14ac:dyDescent="0.2">
      <c r="B14278" s="2"/>
      <c r="C14278" s="2"/>
      <c r="D14278" s="2"/>
    </row>
    <row r="14279" spans="2:4" x14ac:dyDescent="0.2">
      <c r="B14279" s="2"/>
      <c r="C14279" s="2"/>
      <c r="D14279" s="2"/>
    </row>
    <row r="14280" spans="2:4" x14ac:dyDescent="0.2">
      <c r="B14280" s="2"/>
      <c r="C14280" s="2"/>
      <c r="D14280" s="2"/>
    </row>
    <row r="14281" spans="2:4" x14ac:dyDescent="0.2">
      <c r="B14281" s="2"/>
      <c r="C14281" s="2"/>
      <c r="D14281" s="2"/>
    </row>
    <row r="14282" spans="2:4" x14ac:dyDescent="0.2">
      <c r="B14282" s="2"/>
      <c r="C14282" s="2"/>
      <c r="D14282" s="2"/>
    </row>
    <row r="14283" spans="2:4" x14ac:dyDescent="0.2">
      <c r="B14283" s="2"/>
      <c r="C14283" s="2"/>
      <c r="D14283" s="2"/>
    </row>
    <row r="14284" spans="2:4" x14ac:dyDescent="0.2">
      <c r="B14284" s="2"/>
      <c r="C14284" s="2"/>
      <c r="D14284" s="2"/>
    </row>
    <row r="14285" spans="2:4" x14ac:dyDescent="0.2">
      <c r="B14285" s="2"/>
      <c r="C14285" s="2"/>
      <c r="D14285" s="2"/>
    </row>
    <row r="14286" spans="2:4" x14ac:dyDescent="0.2">
      <c r="B14286" s="2"/>
      <c r="C14286" s="2"/>
      <c r="D14286" s="2"/>
    </row>
    <row r="14287" spans="2:4" x14ac:dyDescent="0.2">
      <c r="B14287" s="2"/>
      <c r="C14287" s="2"/>
      <c r="D14287" s="2"/>
    </row>
    <row r="14288" spans="2:4" x14ac:dyDescent="0.2">
      <c r="B14288" s="2"/>
      <c r="C14288" s="2"/>
      <c r="D14288" s="2"/>
    </row>
    <row r="14289" spans="2:4" x14ac:dyDescent="0.2">
      <c r="B14289" s="2"/>
      <c r="C14289" s="2"/>
      <c r="D14289" s="2"/>
    </row>
    <row r="14290" spans="2:4" x14ac:dyDescent="0.2">
      <c r="B14290" s="2"/>
      <c r="C14290" s="2"/>
      <c r="D14290" s="2"/>
    </row>
    <row r="14291" spans="2:4" x14ac:dyDescent="0.2">
      <c r="B14291" s="2"/>
      <c r="C14291" s="2"/>
      <c r="D14291" s="2"/>
    </row>
    <row r="14292" spans="2:4" x14ac:dyDescent="0.2">
      <c r="B14292" s="2"/>
      <c r="C14292" s="2"/>
      <c r="D14292" s="2"/>
    </row>
    <row r="14293" spans="2:4" x14ac:dyDescent="0.2">
      <c r="B14293" s="2"/>
      <c r="C14293" s="2"/>
      <c r="D14293" s="2"/>
    </row>
    <row r="14294" spans="2:4" x14ac:dyDescent="0.2">
      <c r="B14294" s="2"/>
      <c r="C14294" s="2"/>
      <c r="D14294" s="2"/>
    </row>
    <row r="14295" spans="2:4" x14ac:dyDescent="0.2">
      <c r="B14295" s="2"/>
      <c r="C14295" s="2"/>
      <c r="D14295" s="2"/>
    </row>
    <row r="14296" spans="2:4" x14ac:dyDescent="0.2">
      <c r="B14296" s="2"/>
      <c r="C14296" s="2"/>
      <c r="D14296" s="2"/>
    </row>
    <row r="14297" spans="2:4" x14ac:dyDescent="0.2">
      <c r="B14297" s="2"/>
      <c r="C14297" s="2"/>
      <c r="D14297" s="2"/>
    </row>
    <row r="14298" spans="2:4" x14ac:dyDescent="0.2">
      <c r="B14298" s="2"/>
      <c r="C14298" s="2"/>
      <c r="D14298" s="2"/>
    </row>
    <row r="14299" spans="2:4" x14ac:dyDescent="0.2">
      <c r="B14299" s="2"/>
      <c r="C14299" s="2"/>
      <c r="D14299" s="2"/>
    </row>
    <row r="14300" spans="2:4" x14ac:dyDescent="0.2">
      <c r="B14300" s="2"/>
      <c r="C14300" s="2"/>
      <c r="D14300" s="2"/>
    </row>
    <row r="14301" spans="2:4" x14ac:dyDescent="0.2">
      <c r="B14301" s="2"/>
      <c r="C14301" s="2"/>
      <c r="D14301" s="2"/>
    </row>
    <row r="14302" spans="2:4" x14ac:dyDescent="0.2">
      <c r="B14302" s="2"/>
      <c r="C14302" s="2"/>
      <c r="D14302" s="2"/>
    </row>
    <row r="14303" spans="2:4" x14ac:dyDescent="0.2">
      <c r="B14303" s="2"/>
      <c r="C14303" s="2"/>
      <c r="D14303" s="2"/>
    </row>
    <row r="14304" spans="2:4" x14ac:dyDescent="0.2">
      <c r="B14304" s="2"/>
      <c r="C14304" s="2"/>
      <c r="D14304" s="2"/>
    </row>
    <row r="14305" spans="2:4" x14ac:dyDescent="0.2">
      <c r="B14305" s="2"/>
      <c r="C14305" s="2"/>
      <c r="D14305" s="2"/>
    </row>
    <row r="14306" spans="2:4" x14ac:dyDescent="0.2">
      <c r="B14306" s="2"/>
      <c r="C14306" s="2"/>
      <c r="D14306" s="2"/>
    </row>
    <row r="14307" spans="2:4" x14ac:dyDescent="0.2">
      <c r="B14307" s="2"/>
      <c r="C14307" s="2"/>
      <c r="D14307" s="2"/>
    </row>
    <row r="14308" spans="2:4" x14ac:dyDescent="0.2">
      <c r="B14308" s="2"/>
      <c r="C14308" s="2"/>
      <c r="D14308" s="2"/>
    </row>
    <row r="14309" spans="2:4" x14ac:dyDescent="0.2">
      <c r="B14309" s="2"/>
      <c r="C14309" s="2"/>
      <c r="D14309" s="2"/>
    </row>
    <row r="14310" spans="2:4" x14ac:dyDescent="0.2">
      <c r="B14310" s="2"/>
      <c r="C14310" s="2"/>
      <c r="D14310" s="2"/>
    </row>
    <row r="14311" spans="2:4" x14ac:dyDescent="0.2">
      <c r="B14311" s="2"/>
      <c r="C14311" s="2"/>
      <c r="D14311" s="2"/>
    </row>
    <row r="14312" spans="2:4" x14ac:dyDescent="0.2">
      <c r="B14312" s="2"/>
      <c r="C14312" s="2"/>
      <c r="D14312" s="2"/>
    </row>
    <row r="14313" spans="2:4" x14ac:dyDescent="0.2">
      <c r="B14313" s="2"/>
      <c r="C14313" s="2"/>
      <c r="D14313" s="2"/>
    </row>
    <row r="14314" spans="2:4" x14ac:dyDescent="0.2">
      <c r="B14314" s="2"/>
      <c r="C14314" s="2"/>
      <c r="D14314" s="2"/>
    </row>
    <row r="14315" spans="2:4" x14ac:dyDescent="0.2">
      <c r="B14315" s="2"/>
      <c r="C14315" s="2"/>
      <c r="D14315" s="2"/>
    </row>
    <row r="14316" spans="2:4" x14ac:dyDescent="0.2">
      <c r="B14316" s="2"/>
      <c r="C14316" s="2"/>
      <c r="D14316" s="2"/>
    </row>
    <row r="14317" spans="2:4" x14ac:dyDescent="0.2">
      <c r="B14317" s="2"/>
      <c r="C14317" s="2"/>
      <c r="D14317" s="2"/>
    </row>
    <row r="14318" spans="2:4" x14ac:dyDescent="0.2">
      <c r="B14318" s="2"/>
      <c r="C14318" s="2"/>
      <c r="D14318" s="2"/>
    </row>
    <row r="14319" spans="2:4" x14ac:dyDescent="0.2">
      <c r="B14319" s="2"/>
      <c r="C14319" s="2"/>
      <c r="D14319" s="2"/>
    </row>
    <row r="14320" spans="2:4" x14ac:dyDescent="0.2">
      <c r="B14320" s="2"/>
      <c r="C14320" s="2"/>
      <c r="D14320" s="2"/>
    </row>
    <row r="14321" spans="2:4" x14ac:dyDescent="0.2">
      <c r="B14321" s="2"/>
      <c r="C14321" s="2"/>
      <c r="D14321" s="2"/>
    </row>
    <row r="14322" spans="2:4" x14ac:dyDescent="0.2">
      <c r="B14322" s="2"/>
      <c r="C14322" s="2"/>
      <c r="D14322" s="2"/>
    </row>
    <row r="14323" spans="2:4" x14ac:dyDescent="0.2">
      <c r="B14323" s="2"/>
      <c r="C14323" s="2"/>
      <c r="D14323" s="2"/>
    </row>
    <row r="14324" spans="2:4" x14ac:dyDescent="0.2">
      <c r="B14324" s="2"/>
      <c r="C14324" s="2"/>
      <c r="D14324" s="2"/>
    </row>
    <row r="14325" spans="2:4" x14ac:dyDescent="0.2">
      <c r="B14325" s="2"/>
      <c r="C14325" s="2"/>
      <c r="D14325" s="2"/>
    </row>
    <row r="14326" spans="2:4" x14ac:dyDescent="0.2">
      <c r="B14326" s="2"/>
      <c r="C14326" s="2"/>
      <c r="D14326" s="2"/>
    </row>
    <row r="14327" spans="2:4" x14ac:dyDescent="0.2">
      <c r="B14327" s="2"/>
      <c r="C14327" s="2"/>
      <c r="D14327" s="2"/>
    </row>
    <row r="14328" spans="2:4" x14ac:dyDescent="0.2">
      <c r="B14328" s="2"/>
      <c r="C14328" s="2"/>
      <c r="D14328" s="2"/>
    </row>
    <row r="14329" spans="2:4" x14ac:dyDescent="0.2">
      <c r="B14329" s="2"/>
      <c r="C14329" s="2"/>
      <c r="D14329" s="2"/>
    </row>
    <row r="14330" spans="2:4" x14ac:dyDescent="0.2">
      <c r="B14330" s="2"/>
      <c r="C14330" s="2"/>
      <c r="D14330" s="2"/>
    </row>
    <row r="14331" spans="2:4" x14ac:dyDescent="0.2">
      <c r="B14331" s="2"/>
      <c r="C14331" s="2"/>
      <c r="D14331" s="2"/>
    </row>
    <row r="14332" spans="2:4" x14ac:dyDescent="0.2">
      <c r="B14332" s="2"/>
      <c r="C14332" s="2"/>
      <c r="D14332" s="2"/>
    </row>
    <row r="14333" spans="2:4" x14ac:dyDescent="0.2">
      <c r="B14333" s="2"/>
      <c r="C14333" s="2"/>
      <c r="D14333" s="2"/>
    </row>
    <row r="14334" spans="2:4" x14ac:dyDescent="0.2">
      <c r="B14334" s="2"/>
      <c r="C14334" s="2"/>
      <c r="D14334" s="2"/>
    </row>
    <row r="14335" spans="2:4" x14ac:dyDescent="0.2">
      <c r="B14335" s="2"/>
      <c r="C14335" s="2"/>
      <c r="D14335" s="2"/>
    </row>
    <row r="14336" spans="2:4" x14ac:dyDescent="0.2">
      <c r="B14336" s="2"/>
      <c r="C14336" s="2"/>
      <c r="D14336" s="2"/>
    </row>
    <row r="14337" spans="2:4" x14ac:dyDescent="0.2">
      <c r="B14337" s="2"/>
      <c r="C14337" s="2"/>
      <c r="D14337" s="2"/>
    </row>
    <row r="14338" spans="2:4" x14ac:dyDescent="0.2">
      <c r="B14338" s="2"/>
      <c r="C14338" s="2"/>
      <c r="D14338" s="2"/>
    </row>
    <row r="14339" spans="2:4" x14ac:dyDescent="0.2">
      <c r="B14339" s="2"/>
      <c r="C14339" s="2"/>
      <c r="D14339" s="2"/>
    </row>
    <row r="14340" spans="2:4" x14ac:dyDescent="0.2">
      <c r="B14340" s="2"/>
      <c r="C14340" s="2"/>
      <c r="D14340" s="2"/>
    </row>
    <row r="14341" spans="2:4" x14ac:dyDescent="0.2">
      <c r="B14341" s="2"/>
      <c r="C14341" s="2"/>
      <c r="D14341" s="2"/>
    </row>
    <row r="14342" spans="2:4" x14ac:dyDescent="0.2">
      <c r="B14342" s="2"/>
      <c r="C14342" s="2"/>
      <c r="D14342" s="2"/>
    </row>
    <row r="14343" spans="2:4" x14ac:dyDescent="0.2">
      <c r="B14343" s="2"/>
      <c r="C14343" s="2"/>
      <c r="D14343" s="2"/>
    </row>
    <row r="14344" spans="2:4" x14ac:dyDescent="0.2">
      <c r="B14344" s="2"/>
      <c r="C14344" s="2"/>
      <c r="D14344" s="2"/>
    </row>
    <row r="14345" spans="2:4" x14ac:dyDescent="0.2">
      <c r="B14345" s="2"/>
      <c r="C14345" s="2"/>
      <c r="D14345" s="2"/>
    </row>
    <row r="14346" spans="2:4" x14ac:dyDescent="0.2">
      <c r="B14346" s="2"/>
      <c r="C14346" s="2"/>
      <c r="D14346" s="2"/>
    </row>
    <row r="14347" spans="2:4" x14ac:dyDescent="0.2">
      <c r="B14347" s="2"/>
      <c r="C14347" s="2"/>
      <c r="D14347" s="2"/>
    </row>
    <row r="14348" spans="2:4" x14ac:dyDescent="0.2">
      <c r="B14348" s="2"/>
      <c r="C14348" s="2"/>
      <c r="D14348" s="2"/>
    </row>
    <row r="14349" spans="2:4" x14ac:dyDescent="0.2">
      <c r="B14349" s="2"/>
      <c r="C14349" s="2"/>
      <c r="D14349" s="2"/>
    </row>
    <row r="14350" spans="2:4" x14ac:dyDescent="0.2">
      <c r="B14350" s="2"/>
      <c r="C14350" s="2"/>
      <c r="D14350" s="2"/>
    </row>
    <row r="14351" spans="2:4" x14ac:dyDescent="0.2">
      <c r="B14351" s="2"/>
      <c r="C14351" s="2"/>
      <c r="D14351" s="2"/>
    </row>
    <row r="14352" spans="2:4" x14ac:dyDescent="0.2">
      <c r="B14352" s="2"/>
      <c r="C14352" s="2"/>
      <c r="D14352" s="2"/>
    </row>
    <row r="14353" spans="2:4" x14ac:dyDescent="0.2">
      <c r="B14353" s="2"/>
      <c r="C14353" s="2"/>
      <c r="D14353" s="2"/>
    </row>
    <row r="14354" spans="2:4" x14ac:dyDescent="0.2">
      <c r="B14354" s="2"/>
      <c r="C14354" s="2"/>
      <c r="D14354" s="2"/>
    </row>
    <row r="14355" spans="2:4" x14ac:dyDescent="0.2">
      <c r="B14355" s="2"/>
      <c r="C14355" s="2"/>
      <c r="D14355" s="2"/>
    </row>
    <row r="14356" spans="2:4" x14ac:dyDescent="0.2">
      <c r="B14356" s="2"/>
      <c r="C14356" s="2"/>
      <c r="D14356" s="2"/>
    </row>
    <row r="14357" spans="2:4" x14ac:dyDescent="0.2">
      <c r="B14357" s="2"/>
      <c r="C14357" s="2"/>
      <c r="D14357" s="2"/>
    </row>
    <row r="14358" spans="2:4" x14ac:dyDescent="0.2">
      <c r="B14358" s="2"/>
      <c r="C14358" s="2"/>
      <c r="D14358" s="2"/>
    </row>
    <row r="14359" spans="2:4" x14ac:dyDescent="0.2">
      <c r="B14359" s="2"/>
      <c r="C14359" s="2"/>
      <c r="D14359" s="2"/>
    </row>
    <row r="14360" spans="2:4" x14ac:dyDescent="0.2">
      <c r="B14360" s="2"/>
      <c r="C14360" s="2"/>
      <c r="D14360" s="2"/>
    </row>
    <row r="14361" spans="2:4" x14ac:dyDescent="0.2">
      <c r="B14361" s="2"/>
      <c r="C14361" s="2"/>
      <c r="D14361" s="2"/>
    </row>
    <row r="14362" spans="2:4" x14ac:dyDescent="0.2">
      <c r="B14362" s="2"/>
      <c r="C14362" s="2"/>
      <c r="D14362" s="2"/>
    </row>
    <row r="14363" spans="2:4" x14ac:dyDescent="0.2">
      <c r="B14363" s="2"/>
      <c r="C14363" s="2"/>
      <c r="D14363" s="2"/>
    </row>
    <row r="14364" spans="2:4" x14ac:dyDescent="0.2">
      <c r="B14364" s="2"/>
      <c r="C14364" s="2"/>
      <c r="D14364" s="2"/>
    </row>
    <row r="14365" spans="2:4" x14ac:dyDescent="0.2">
      <c r="B14365" s="2"/>
      <c r="C14365" s="2"/>
      <c r="D14365" s="2"/>
    </row>
    <row r="14366" spans="2:4" x14ac:dyDescent="0.2">
      <c r="B14366" s="2"/>
      <c r="C14366" s="2"/>
      <c r="D14366" s="2"/>
    </row>
    <row r="14367" spans="2:4" x14ac:dyDescent="0.2">
      <c r="B14367" s="2"/>
      <c r="C14367" s="2"/>
      <c r="D14367" s="2"/>
    </row>
    <row r="14368" spans="2:4" x14ac:dyDescent="0.2">
      <c r="B14368" s="2"/>
      <c r="C14368" s="2"/>
      <c r="D14368" s="2"/>
    </row>
    <row r="14369" spans="2:4" x14ac:dyDescent="0.2">
      <c r="B14369" s="2"/>
      <c r="C14369" s="2"/>
      <c r="D14369" s="2"/>
    </row>
    <row r="14370" spans="2:4" x14ac:dyDescent="0.2">
      <c r="B14370" s="2"/>
      <c r="C14370" s="2"/>
      <c r="D14370" s="2"/>
    </row>
    <row r="14371" spans="2:4" x14ac:dyDescent="0.2">
      <c r="B14371" s="2"/>
      <c r="C14371" s="2"/>
      <c r="D14371" s="2"/>
    </row>
    <row r="14372" spans="2:4" x14ac:dyDescent="0.2">
      <c r="B14372" s="2"/>
      <c r="C14372" s="2"/>
      <c r="D14372" s="2"/>
    </row>
    <row r="14373" spans="2:4" x14ac:dyDescent="0.2">
      <c r="B14373" s="2"/>
      <c r="C14373" s="2"/>
      <c r="D14373" s="2"/>
    </row>
    <row r="14374" spans="2:4" x14ac:dyDescent="0.2">
      <c r="B14374" s="2"/>
      <c r="C14374" s="2"/>
      <c r="D14374" s="2"/>
    </row>
    <row r="14375" spans="2:4" x14ac:dyDescent="0.2">
      <c r="B14375" s="2"/>
      <c r="C14375" s="2"/>
      <c r="D14375" s="2"/>
    </row>
    <row r="14376" spans="2:4" x14ac:dyDescent="0.2">
      <c r="B14376" s="2"/>
      <c r="C14376" s="2"/>
      <c r="D14376" s="2"/>
    </row>
    <row r="14377" spans="2:4" x14ac:dyDescent="0.2">
      <c r="B14377" s="2"/>
      <c r="C14377" s="2"/>
      <c r="D14377" s="2"/>
    </row>
    <row r="14378" spans="2:4" x14ac:dyDescent="0.2">
      <c r="B14378" s="2"/>
      <c r="C14378" s="2"/>
      <c r="D14378" s="2"/>
    </row>
    <row r="14379" spans="2:4" x14ac:dyDescent="0.2">
      <c r="B14379" s="2"/>
      <c r="C14379" s="2"/>
      <c r="D14379" s="2"/>
    </row>
    <row r="14380" spans="2:4" x14ac:dyDescent="0.2">
      <c r="B14380" s="2"/>
      <c r="C14380" s="2"/>
      <c r="D14380" s="2"/>
    </row>
    <row r="14381" spans="2:4" x14ac:dyDescent="0.2">
      <c r="B14381" s="2"/>
      <c r="C14381" s="2"/>
      <c r="D14381" s="2"/>
    </row>
    <row r="14382" spans="2:4" x14ac:dyDescent="0.2">
      <c r="B14382" s="2"/>
      <c r="C14382" s="2"/>
      <c r="D14382" s="2"/>
    </row>
    <row r="14383" spans="2:4" x14ac:dyDescent="0.2">
      <c r="B14383" s="2"/>
      <c r="C14383" s="2"/>
      <c r="D14383" s="2"/>
    </row>
    <row r="14384" spans="2:4" x14ac:dyDescent="0.2">
      <c r="B14384" s="2"/>
      <c r="C14384" s="2"/>
      <c r="D14384" s="2"/>
    </row>
    <row r="14385" spans="2:4" x14ac:dyDescent="0.2">
      <c r="B14385" s="2"/>
      <c r="C14385" s="2"/>
      <c r="D14385" s="2"/>
    </row>
    <row r="14386" spans="2:4" x14ac:dyDescent="0.2">
      <c r="B14386" s="2"/>
      <c r="C14386" s="2"/>
      <c r="D14386" s="2"/>
    </row>
    <row r="14387" spans="2:4" x14ac:dyDescent="0.2">
      <c r="B14387" s="2"/>
      <c r="C14387" s="2"/>
      <c r="D14387" s="2"/>
    </row>
    <row r="14388" spans="2:4" x14ac:dyDescent="0.2">
      <c r="B14388" s="2"/>
      <c r="C14388" s="2"/>
      <c r="D14388" s="2"/>
    </row>
    <row r="14389" spans="2:4" x14ac:dyDescent="0.2">
      <c r="B14389" s="2"/>
      <c r="C14389" s="2"/>
      <c r="D14389" s="2"/>
    </row>
    <row r="14390" spans="2:4" x14ac:dyDescent="0.2">
      <c r="B14390" s="2"/>
      <c r="C14390" s="2"/>
      <c r="D14390" s="2"/>
    </row>
    <row r="14391" spans="2:4" x14ac:dyDescent="0.2">
      <c r="B14391" s="2"/>
      <c r="C14391" s="2"/>
      <c r="D14391" s="2"/>
    </row>
    <row r="14392" spans="2:4" x14ac:dyDescent="0.2">
      <c r="B14392" s="2"/>
      <c r="C14392" s="2"/>
      <c r="D14392" s="2"/>
    </row>
    <row r="14393" spans="2:4" x14ac:dyDescent="0.2">
      <c r="B14393" s="2"/>
      <c r="C14393" s="2"/>
      <c r="D14393" s="2"/>
    </row>
    <row r="14394" spans="2:4" x14ac:dyDescent="0.2">
      <c r="B14394" s="2"/>
      <c r="C14394" s="2"/>
      <c r="D14394" s="2"/>
    </row>
    <row r="14395" spans="2:4" x14ac:dyDescent="0.2">
      <c r="B14395" s="2"/>
      <c r="C14395" s="2"/>
      <c r="D14395" s="2"/>
    </row>
    <row r="14396" spans="2:4" x14ac:dyDescent="0.2">
      <c r="B14396" s="2"/>
      <c r="C14396" s="2"/>
      <c r="D14396" s="2"/>
    </row>
    <row r="14397" spans="2:4" x14ac:dyDescent="0.2">
      <c r="B14397" s="2"/>
      <c r="C14397" s="2"/>
      <c r="D14397" s="2"/>
    </row>
    <row r="14398" spans="2:4" x14ac:dyDescent="0.2">
      <c r="B14398" s="2"/>
      <c r="C14398" s="2"/>
      <c r="D14398" s="2"/>
    </row>
    <row r="14399" spans="2:4" x14ac:dyDescent="0.2">
      <c r="B14399" s="2"/>
      <c r="C14399" s="2"/>
      <c r="D14399" s="2"/>
    </row>
    <row r="14400" spans="2:4" x14ac:dyDescent="0.2">
      <c r="B14400" s="2"/>
      <c r="C14400" s="2"/>
      <c r="D14400" s="2"/>
    </row>
    <row r="14401" spans="2:4" x14ac:dyDescent="0.2">
      <c r="B14401" s="2"/>
      <c r="C14401" s="2"/>
      <c r="D14401" s="2"/>
    </row>
    <row r="14402" spans="2:4" x14ac:dyDescent="0.2">
      <c r="B14402" s="2"/>
      <c r="C14402" s="2"/>
      <c r="D14402" s="2"/>
    </row>
    <row r="14403" spans="2:4" x14ac:dyDescent="0.2">
      <c r="B14403" s="2"/>
      <c r="C14403" s="2"/>
      <c r="D14403" s="2"/>
    </row>
    <row r="14404" spans="2:4" x14ac:dyDescent="0.2">
      <c r="B14404" s="2"/>
      <c r="C14404" s="2"/>
      <c r="D14404" s="2"/>
    </row>
    <row r="14405" spans="2:4" x14ac:dyDescent="0.2">
      <c r="B14405" s="2"/>
      <c r="C14405" s="2"/>
      <c r="D14405" s="2"/>
    </row>
    <row r="14406" spans="2:4" x14ac:dyDescent="0.2">
      <c r="B14406" s="2"/>
      <c r="C14406" s="2"/>
      <c r="D14406" s="2"/>
    </row>
    <row r="14407" spans="2:4" x14ac:dyDescent="0.2">
      <c r="B14407" s="2"/>
      <c r="C14407" s="2"/>
      <c r="D14407" s="2"/>
    </row>
    <row r="14408" spans="2:4" x14ac:dyDescent="0.2">
      <c r="B14408" s="2"/>
      <c r="C14408" s="2"/>
      <c r="D14408" s="2"/>
    </row>
    <row r="14409" spans="2:4" x14ac:dyDescent="0.2">
      <c r="B14409" s="2"/>
      <c r="C14409" s="2"/>
      <c r="D14409" s="2"/>
    </row>
    <row r="14410" spans="2:4" x14ac:dyDescent="0.2">
      <c r="B14410" s="2"/>
      <c r="C14410" s="2"/>
      <c r="D14410" s="2"/>
    </row>
    <row r="14411" spans="2:4" x14ac:dyDescent="0.2">
      <c r="B14411" s="2"/>
      <c r="C14411" s="2"/>
      <c r="D14411" s="2"/>
    </row>
    <row r="14412" spans="2:4" x14ac:dyDescent="0.2">
      <c r="B14412" s="2"/>
      <c r="C14412" s="2"/>
      <c r="D14412" s="2"/>
    </row>
    <row r="14413" spans="2:4" x14ac:dyDescent="0.2">
      <c r="B14413" s="2"/>
      <c r="C14413" s="2"/>
      <c r="D14413" s="2"/>
    </row>
    <row r="14414" spans="2:4" x14ac:dyDescent="0.2">
      <c r="B14414" s="2"/>
      <c r="C14414" s="2"/>
      <c r="D14414" s="2"/>
    </row>
    <row r="14415" spans="2:4" x14ac:dyDescent="0.2">
      <c r="B14415" s="2"/>
      <c r="C14415" s="2"/>
      <c r="D14415" s="2"/>
    </row>
    <row r="14416" spans="2:4" x14ac:dyDescent="0.2">
      <c r="B14416" s="2"/>
      <c r="C14416" s="2"/>
      <c r="D14416" s="2"/>
    </row>
    <row r="14417" spans="2:4" x14ac:dyDescent="0.2">
      <c r="B14417" s="2"/>
      <c r="C14417" s="2"/>
      <c r="D14417" s="2"/>
    </row>
    <row r="14418" spans="2:4" x14ac:dyDescent="0.2">
      <c r="B14418" s="2"/>
      <c r="C14418" s="2"/>
      <c r="D14418" s="2"/>
    </row>
    <row r="14419" spans="2:4" x14ac:dyDescent="0.2">
      <c r="B14419" s="2"/>
      <c r="C14419" s="2"/>
      <c r="D14419" s="2"/>
    </row>
    <row r="14420" spans="2:4" x14ac:dyDescent="0.2">
      <c r="B14420" s="2"/>
      <c r="C14420" s="2"/>
      <c r="D14420" s="2"/>
    </row>
    <row r="14421" spans="2:4" x14ac:dyDescent="0.2">
      <c r="B14421" s="2"/>
      <c r="C14421" s="2"/>
      <c r="D14421" s="2"/>
    </row>
    <row r="14422" spans="2:4" x14ac:dyDescent="0.2">
      <c r="B14422" s="2"/>
      <c r="C14422" s="2"/>
      <c r="D14422" s="2"/>
    </row>
    <row r="14423" spans="2:4" x14ac:dyDescent="0.2">
      <c r="B14423" s="2"/>
      <c r="C14423" s="2"/>
      <c r="D14423" s="2"/>
    </row>
    <row r="14424" spans="2:4" x14ac:dyDescent="0.2">
      <c r="B14424" s="2"/>
      <c r="C14424" s="2"/>
      <c r="D14424" s="2"/>
    </row>
    <row r="14425" spans="2:4" x14ac:dyDescent="0.2">
      <c r="B14425" s="2"/>
      <c r="C14425" s="2"/>
      <c r="D14425" s="2"/>
    </row>
    <row r="14426" spans="2:4" x14ac:dyDescent="0.2">
      <c r="B14426" s="2"/>
      <c r="C14426" s="2"/>
      <c r="D14426" s="2"/>
    </row>
    <row r="14427" spans="2:4" x14ac:dyDescent="0.2">
      <c r="B14427" s="2"/>
      <c r="C14427" s="2"/>
      <c r="D14427" s="2"/>
    </row>
    <row r="14428" spans="2:4" x14ac:dyDescent="0.2">
      <c r="B14428" s="2"/>
      <c r="C14428" s="2"/>
      <c r="D14428" s="2"/>
    </row>
    <row r="14429" spans="2:4" x14ac:dyDescent="0.2">
      <c r="B14429" s="2"/>
      <c r="C14429" s="2"/>
      <c r="D14429" s="2"/>
    </row>
    <row r="14430" spans="2:4" x14ac:dyDescent="0.2">
      <c r="B14430" s="2"/>
      <c r="C14430" s="2"/>
      <c r="D14430" s="2"/>
    </row>
    <row r="14431" spans="2:4" x14ac:dyDescent="0.2">
      <c r="B14431" s="2"/>
      <c r="C14431" s="2"/>
      <c r="D14431" s="2"/>
    </row>
    <row r="14432" spans="2:4" x14ac:dyDescent="0.2">
      <c r="B14432" s="2"/>
      <c r="C14432" s="2"/>
      <c r="D14432" s="2"/>
    </row>
    <row r="14433" spans="2:4" x14ac:dyDescent="0.2">
      <c r="B14433" s="2"/>
      <c r="C14433" s="2"/>
      <c r="D14433" s="2"/>
    </row>
    <row r="14434" spans="2:4" x14ac:dyDescent="0.2">
      <c r="B14434" s="2"/>
      <c r="C14434" s="2"/>
      <c r="D14434" s="2"/>
    </row>
    <row r="14435" spans="2:4" x14ac:dyDescent="0.2">
      <c r="B14435" s="2"/>
      <c r="C14435" s="2"/>
      <c r="D14435" s="2"/>
    </row>
    <row r="14436" spans="2:4" x14ac:dyDescent="0.2">
      <c r="B14436" s="2"/>
      <c r="C14436" s="2"/>
      <c r="D14436" s="2"/>
    </row>
    <row r="14437" spans="2:4" x14ac:dyDescent="0.2">
      <c r="B14437" s="2"/>
      <c r="C14437" s="2"/>
      <c r="D14437" s="2"/>
    </row>
    <row r="14438" spans="2:4" x14ac:dyDescent="0.2">
      <c r="B14438" s="2"/>
      <c r="C14438" s="2"/>
      <c r="D14438" s="2"/>
    </row>
    <row r="14439" spans="2:4" x14ac:dyDescent="0.2">
      <c r="B14439" s="2"/>
      <c r="C14439" s="2"/>
      <c r="D14439" s="2"/>
    </row>
    <row r="14440" spans="2:4" x14ac:dyDescent="0.2">
      <c r="B14440" s="2"/>
      <c r="C14440" s="2"/>
      <c r="D14440" s="2"/>
    </row>
    <row r="14441" spans="2:4" x14ac:dyDescent="0.2">
      <c r="B14441" s="2"/>
      <c r="C14441" s="2"/>
      <c r="D14441" s="2"/>
    </row>
    <row r="14442" spans="2:4" x14ac:dyDescent="0.2">
      <c r="B14442" s="2"/>
      <c r="C14442" s="2"/>
      <c r="D14442" s="2"/>
    </row>
    <row r="14443" spans="2:4" x14ac:dyDescent="0.2">
      <c r="B14443" s="2"/>
      <c r="C14443" s="2"/>
      <c r="D14443" s="2"/>
    </row>
    <row r="14444" spans="2:4" x14ac:dyDescent="0.2">
      <c r="B14444" s="2"/>
      <c r="C14444" s="2"/>
      <c r="D14444" s="2"/>
    </row>
    <row r="14445" spans="2:4" x14ac:dyDescent="0.2">
      <c r="B14445" s="2"/>
      <c r="C14445" s="2"/>
      <c r="D14445" s="2"/>
    </row>
    <row r="14446" spans="2:4" x14ac:dyDescent="0.2">
      <c r="B14446" s="2"/>
      <c r="C14446" s="2"/>
      <c r="D14446" s="2"/>
    </row>
    <row r="14447" spans="2:4" x14ac:dyDescent="0.2">
      <c r="B14447" s="2"/>
      <c r="C14447" s="2"/>
      <c r="D14447" s="2"/>
    </row>
    <row r="14448" spans="2:4" x14ac:dyDescent="0.2">
      <c r="B14448" s="2"/>
      <c r="C14448" s="2"/>
      <c r="D14448" s="2"/>
    </row>
    <row r="14449" spans="2:4" x14ac:dyDescent="0.2">
      <c r="B14449" s="2"/>
      <c r="C14449" s="2"/>
      <c r="D14449" s="2"/>
    </row>
    <row r="14450" spans="2:4" x14ac:dyDescent="0.2">
      <c r="B14450" s="2"/>
      <c r="C14450" s="2"/>
      <c r="D14450" s="2"/>
    </row>
    <row r="14451" spans="2:4" x14ac:dyDescent="0.2">
      <c r="B14451" s="2"/>
      <c r="C14451" s="2"/>
      <c r="D14451" s="2"/>
    </row>
    <row r="14452" spans="2:4" x14ac:dyDescent="0.2">
      <c r="B14452" s="2"/>
      <c r="C14452" s="2"/>
      <c r="D14452" s="2"/>
    </row>
    <row r="14453" spans="2:4" x14ac:dyDescent="0.2">
      <c r="B14453" s="2"/>
      <c r="C14453" s="2"/>
      <c r="D14453" s="2"/>
    </row>
    <row r="14454" spans="2:4" x14ac:dyDescent="0.2">
      <c r="B14454" s="2"/>
      <c r="C14454" s="2"/>
      <c r="D14454" s="2"/>
    </row>
    <row r="14455" spans="2:4" x14ac:dyDescent="0.2">
      <c r="B14455" s="2"/>
      <c r="C14455" s="2"/>
      <c r="D14455" s="2"/>
    </row>
    <row r="14456" spans="2:4" x14ac:dyDescent="0.2">
      <c r="B14456" s="2"/>
      <c r="C14456" s="2"/>
      <c r="D14456" s="2"/>
    </row>
    <row r="14457" spans="2:4" x14ac:dyDescent="0.2">
      <c r="B14457" s="2"/>
      <c r="C14457" s="2"/>
      <c r="D14457" s="2"/>
    </row>
    <row r="14458" spans="2:4" x14ac:dyDescent="0.2">
      <c r="B14458" s="2"/>
      <c r="C14458" s="2"/>
      <c r="D14458" s="2"/>
    </row>
    <row r="14459" spans="2:4" x14ac:dyDescent="0.2">
      <c r="B14459" s="2"/>
      <c r="C14459" s="2"/>
      <c r="D14459" s="2"/>
    </row>
    <row r="14460" spans="2:4" x14ac:dyDescent="0.2">
      <c r="B14460" s="2"/>
      <c r="C14460" s="2"/>
      <c r="D14460" s="2"/>
    </row>
    <row r="14461" spans="2:4" x14ac:dyDescent="0.2">
      <c r="B14461" s="2"/>
      <c r="C14461" s="2"/>
      <c r="D14461" s="2"/>
    </row>
    <row r="14462" spans="2:4" x14ac:dyDescent="0.2">
      <c r="B14462" s="2"/>
      <c r="C14462" s="2"/>
      <c r="D14462" s="2"/>
    </row>
    <row r="14463" spans="2:4" x14ac:dyDescent="0.2">
      <c r="B14463" s="2"/>
      <c r="C14463" s="2"/>
      <c r="D14463" s="2"/>
    </row>
    <row r="14464" spans="2:4" x14ac:dyDescent="0.2">
      <c r="B14464" s="2"/>
      <c r="C14464" s="2"/>
      <c r="D14464" s="2"/>
    </row>
    <row r="14465" spans="2:4" x14ac:dyDescent="0.2">
      <c r="B14465" s="2"/>
      <c r="C14465" s="2"/>
      <c r="D14465" s="2"/>
    </row>
    <row r="14466" spans="2:4" x14ac:dyDescent="0.2">
      <c r="B14466" s="2"/>
      <c r="C14466" s="2"/>
      <c r="D14466" s="2"/>
    </row>
    <row r="14467" spans="2:4" x14ac:dyDescent="0.2">
      <c r="B14467" s="2"/>
      <c r="C14467" s="2"/>
      <c r="D14467" s="2"/>
    </row>
    <row r="14468" spans="2:4" x14ac:dyDescent="0.2">
      <c r="B14468" s="2"/>
      <c r="C14468" s="2"/>
      <c r="D14468" s="2"/>
    </row>
    <row r="14469" spans="2:4" x14ac:dyDescent="0.2">
      <c r="B14469" s="2"/>
      <c r="C14469" s="2"/>
      <c r="D14469" s="2"/>
    </row>
    <row r="14470" spans="2:4" x14ac:dyDescent="0.2">
      <c r="B14470" s="2"/>
      <c r="C14470" s="2"/>
      <c r="D14470" s="2"/>
    </row>
    <row r="14471" spans="2:4" x14ac:dyDescent="0.2">
      <c r="B14471" s="2"/>
      <c r="C14471" s="2"/>
      <c r="D14471" s="2"/>
    </row>
    <row r="14472" spans="2:4" x14ac:dyDescent="0.2">
      <c r="B14472" s="2"/>
      <c r="C14472" s="2"/>
      <c r="D14472" s="2"/>
    </row>
    <row r="14473" spans="2:4" x14ac:dyDescent="0.2">
      <c r="B14473" s="2"/>
      <c r="C14473" s="2"/>
      <c r="D14473" s="2"/>
    </row>
    <row r="14474" spans="2:4" x14ac:dyDescent="0.2">
      <c r="B14474" s="2"/>
      <c r="C14474" s="2"/>
      <c r="D14474" s="2"/>
    </row>
    <row r="14475" spans="2:4" x14ac:dyDescent="0.2">
      <c r="B14475" s="2"/>
      <c r="C14475" s="2"/>
      <c r="D14475" s="2"/>
    </row>
    <row r="14476" spans="2:4" x14ac:dyDescent="0.2">
      <c r="B14476" s="2"/>
      <c r="C14476" s="2"/>
      <c r="D14476" s="2"/>
    </row>
    <row r="14477" spans="2:4" x14ac:dyDescent="0.2">
      <c r="B14477" s="2"/>
      <c r="C14477" s="2"/>
      <c r="D14477" s="2"/>
    </row>
    <row r="14478" spans="2:4" x14ac:dyDescent="0.2">
      <c r="B14478" s="2"/>
      <c r="C14478" s="2"/>
      <c r="D14478" s="2"/>
    </row>
    <row r="14479" spans="2:4" x14ac:dyDescent="0.2">
      <c r="B14479" s="2"/>
      <c r="C14479" s="2"/>
      <c r="D14479" s="2"/>
    </row>
    <row r="14480" spans="2:4" x14ac:dyDescent="0.2">
      <c r="B14480" s="2"/>
      <c r="C14480" s="2"/>
      <c r="D14480" s="2"/>
    </row>
    <row r="14481" spans="2:4" x14ac:dyDescent="0.2">
      <c r="B14481" s="2"/>
      <c r="C14481" s="2"/>
      <c r="D14481" s="2"/>
    </row>
    <row r="14482" spans="2:4" x14ac:dyDescent="0.2">
      <c r="B14482" s="2"/>
      <c r="C14482" s="2"/>
      <c r="D14482" s="2"/>
    </row>
    <row r="14483" spans="2:4" x14ac:dyDescent="0.2">
      <c r="B14483" s="2"/>
      <c r="C14483" s="2"/>
      <c r="D14483" s="2"/>
    </row>
    <row r="14484" spans="2:4" x14ac:dyDescent="0.2">
      <c r="B14484" s="2"/>
      <c r="C14484" s="2"/>
      <c r="D14484" s="2"/>
    </row>
    <row r="14485" spans="2:4" x14ac:dyDescent="0.2">
      <c r="B14485" s="2"/>
      <c r="C14485" s="2"/>
      <c r="D14485" s="2"/>
    </row>
    <row r="14486" spans="2:4" x14ac:dyDescent="0.2">
      <c r="B14486" s="2"/>
      <c r="C14486" s="2"/>
      <c r="D14486" s="2"/>
    </row>
    <row r="14487" spans="2:4" x14ac:dyDescent="0.2">
      <c r="B14487" s="2"/>
      <c r="C14487" s="2"/>
      <c r="D14487" s="2"/>
    </row>
    <row r="14488" spans="2:4" x14ac:dyDescent="0.2">
      <c r="B14488" s="2"/>
      <c r="C14488" s="2"/>
      <c r="D14488" s="2"/>
    </row>
    <row r="14489" spans="2:4" x14ac:dyDescent="0.2">
      <c r="B14489" s="2"/>
      <c r="C14489" s="2"/>
      <c r="D14489" s="2"/>
    </row>
    <row r="14490" spans="2:4" x14ac:dyDescent="0.2">
      <c r="B14490" s="2"/>
      <c r="C14490" s="2"/>
      <c r="D14490" s="2"/>
    </row>
    <row r="14491" spans="2:4" x14ac:dyDescent="0.2">
      <c r="B14491" s="2"/>
      <c r="C14491" s="2"/>
      <c r="D14491" s="2"/>
    </row>
    <row r="14492" spans="2:4" x14ac:dyDescent="0.2">
      <c r="B14492" s="2"/>
      <c r="C14492" s="2"/>
      <c r="D14492" s="2"/>
    </row>
    <row r="14493" spans="2:4" x14ac:dyDescent="0.2">
      <c r="B14493" s="2"/>
      <c r="C14493" s="2"/>
      <c r="D14493" s="2"/>
    </row>
    <row r="14494" spans="2:4" x14ac:dyDescent="0.2">
      <c r="B14494" s="2"/>
      <c r="C14494" s="2"/>
      <c r="D14494" s="2"/>
    </row>
    <row r="14495" spans="2:4" x14ac:dyDescent="0.2">
      <c r="B14495" s="2"/>
      <c r="C14495" s="2"/>
      <c r="D14495" s="2"/>
    </row>
    <row r="14496" spans="2:4" x14ac:dyDescent="0.2">
      <c r="B14496" s="2"/>
      <c r="C14496" s="2"/>
      <c r="D14496" s="2"/>
    </row>
    <row r="14497" spans="2:4" x14ac:dyDescent="0.2">
      <c r="B14497" s="2"/>
      <c r="C14497" s="2"/>
      <c r="D14497" s="2"/>
    </row>
    <row r="14498" spans="2:4" x14ac:dyDescent="0.2">
      <c r="B14498" s="2"/>
      <c r="C14498" s="2"/>
      <c r="D14498" s="2"/>
    </row>
    <row r="14499" spans="2:4" x14ac:dyDescent="0.2">
      <c r="B14499" s="2"/>
      <c r="C14499" s="2"/>
      <c r="D14499" s="2"/>
    </row>
    <row r="14500" spans="2:4" x14ac:dyDescent="0.2">
      <c r="B14500" s="2"/>
      <c r="C14500" s="2"/>
      <c r="D14500" s="2"/>
    </row>
    <row r="14501" spans="2:4" x14ac:dyDescent="0.2">
      <c r="B14501" s="2"/>
      <c r="C14501" s="2"/>
      <c r="D14501" s="2"/>
    </row>
    <row r="14502" spans="2:4" x14ac:dyDescent="0.2">
      <c r="B14502" s="2"/>
      <c r="C14502" s="2"/>
      <c r="D14502" s="2"/>
    </row>
    <row r="14503" spans="2:4" x14ac:dyDescent="0.2">
      <c r="B14503" s="2"/>
      <c r="C14503" s="2"/>
      <c r="D14503" s="2"/>
    </row>
    <row r="14504" spans="2:4" x14ac:dyDescent="0.2">
      <c r="B14504" s="2"/>
      <c r="C14504" s="2"/>
      <c r="D14504" s="2"/>
    </row>
    <row r="14505" spans="2:4" x14ac:dyDescent="0.2">
      <c r="B14505" s="2"/>
      <c r="C14505" s="2"/>
      <c r="D14505" s="2"/>
    </row>
    <row r="14506" spans="2:4" x14ac:dyDescent="0.2">
      <c r="B14506" s="2"/>
      <c r="C14506" s="2"/>
      <c r="D14506" s="2"/>
    </row>
    <row r="14507" spans="2:4" x14ac:dyDescent="0.2">
      <c r="B14507" s="2"/>
      <c r="C14507" s="2"/>
      <c r="D14507" s="2"/>
    </row>
    <row r="14508" spans="2:4" x14ac:dyDescent="0.2">
      <c r="B14508" s="2"/>
      <c r="C14508" s="2"/>
      <c r="D14508" s="2"/>
    </row>
    <row r="14509" spans="2:4" x14ac:dyDescent="0.2">
      <c r="B14509" s="2"/>
      <c r="C14509" s="2"/>
      <c r="D14509" s="2"/>
    </row>
    <row r="14510" spans="2:4" x14ac:dyDescent="0.2">
      <c r="B14510" s="2"/>
      <c r="C14510" s="2"/>
      <c r="D14510" s="2"/>
    </row>
    <row r="14511" spans="2:4" x14ac:dyDescent="0.2">
      <c r="B14511" s="2"/>
      <c r="C14511" s="2"/>
      <c r="D14511" s="2"/>
    </row>
    <row r="14512" spans="2:4" x14ac:dyDescent="0.2">
      <c r="B14512" s="2"/>
      <c r="C14512" s="2"/>
      <c r="D14512" s="2"/>
    </row>
    <row r="14513" spans="2:4" x14ac:dyDescent="0.2">
      <c r="B14513" s="2"/>
      <c r="C14513" s="2"/>
      <c r="D14513" s="2"/>
    </row>
    <row r="14514" spans="2:4" x14ac:dyDescent="0.2">
      <c r="B14514" s="2"/>
      <c r="C14514" s="2"/>
      <c r="D14514" s="2"/>
    </row>
    <row r="14515" spans="2:4" x14ac:dyDescent="0.2">
      <c r="B14515" s="2"/>
      <c r="C14515" s="2"/>
      <c r="D14515" s="2"/>
    </row>
    <row r="14516" spans="2:4" x14ac:dyDescent="0.2">
      <c r="B14516" s="2"/>
      <c r="C14516" s="2"/>
      <c r="D14516" s="2"/>
    </row>
    <row r="14517" spans="2:4" x14ac:dyDescent="0.2">
      <c r="B14517" s="2"/>
      <c r="C14517" s="2"/>
      <c r="D14517" s="2"/>
    </row>
    <row r="14518" spans="2:4" x14ac:dyDescent="0.2">
      <c r="B14518" s="2"/>
      <c r="C14518" s="2"/>
      <c r="D14518" s="2"/>
    </row>
    <row r="14519" spans="2:4" x14ac:dyDescent="0.2">
      <c r="B14519" s="2"/>
      <c r="C14519" s="2"/>
      <c r="D14519" s="2"/>
    </row>
    <row r="14520" spans="2:4" x14ac:dyDescent="0.2">
      <c r="B14520" s="2"/>
      <c r="C14520" s="2"/>
      <c r="D14520" s="2"/>
    </row>
    <row r="14521" spans="2:4" x14ac:dyDescent="0.2">
      <c r="B14521" s="2"/>
      <c r="C14521" s="2"/>
      <c r="D14521" s="2"/>
    </row>
    <row r="14522" spans="2:4" x14ac:dyDescent="0.2">
      <c r="B14522" s="2"/>
      <c r="C14522" s="2"/>
      <c r="D14522" s="2"/>
    </row>
    <row r="14523" spans="2:4" x14ac:dyDescent="0.2">
      <c r="B14523" s="2"/>
      <c r="C14523" s="2"/>
      <c r="D14523" s="2"/>
    </row>
    <row r="14524" spans="2:4" x14ac:dyDescent="0.2">
      <c r="B14524" s="2"/>
      <c r="C14524" s="2"/>
      <c r="D14524" s="2"/>
    </row>
    <row r="14525" spans="2:4" x14ac:dyDescent="0.2">
      <c r="B14525" s="2"/>
      <c r="C14525" s="2"/>
      <c r="D14525" s="2"/>
    </row>
    <row r="14526" spans="2:4" x14ac:dyDescent="0.2">
      <c r="B14526" s="2"/>
      <c r="C14526" s="2"/>
      <c r="D14526" s="2"/>
    </row>
    <row r="14527" spans="2:4" x14ac:dyDescent="0.2">
      <c r="B14527" s="2"/>
      <c r="C14527" s="2"/>
      <c r="D14527" s="2"/>
    </row>
    <row r="14528" spans="2:4" x14ac:dyDescent="0.2">
      <c r="B14528" s="2"/>
      <c r="C14528" s="2"/>
      <c r="D14528" s="2"/>
    </row>
    <row r="14529" spans="2:4" x14ac:dyDescent="0.2">
      <c r="B14529" s="2"/>
      <c r="C14529" s="2"/>
      <c r="D14529" s="2"/>
    </row>
    <row r="14530" spans="2:4" x14ac:dyDescent="0.2">
      <c r="B14530" s="2"/>
      <c r="C14530" s="2"/>
      <c r="D14530" s="2"/>
    </row>
    <row r="14531" spans="2:4" x14ac:dyDescent="0.2">
      <c r="B14531" s="2"/>
      <c r="C14531" s="2"/>
      <c r="D14531" s="2"/>
    </row>
    <row r="14532" spans="2:4" x14ac:dyDescent="0.2">
      <c r="B14532" s="2"/>
      <c r="C14532" s="2"/>
      <c r="D14532" s="2"/>
    </row>
    <row r="14533" spans="2:4" x14ac:dyDescent="0.2">
      <c r="B14533" s="2"/>
      <c r="C14533" s="2"/>
      <c r="D14533" s="2"/>
    </row>
    <row r="14534" spans="2:4" x14ac:dyDescent="0.2">
      <c r="B14534" s="2"/>
      <c r="C14534" s="2"/>
      <c r="D14534" s="2"/>
    </row>
    <row r="14535" spans="2:4" x14ac:dyDescent="0.2">
      <c r="B14535" s="2"/>
      <c r="C14535" s="2"/>
      <c r="D14535" s="2"/>
    </row>
    <row r="14536" spans="2:4" x14ac:dyDescent="0.2">
      <c r="B14536" s="2"/>
      <c r="C14536" s="2"/>
      <c r="D14536" s="2"/>
    </row>
    <row r="14537" spans="2:4" x14ac:dyDescent="0.2">
      <c r="B14537" s="2"/>
      <c r="C14537" s="2"/>
      <c r="D14537" s="2"/>
    </row>
    <row r="14538" spans="2:4" x14ac:dyDescent="0.2">
      <c r="B14538" s="2"/>
      <c r="C14538" s="2"/>
      <c r="D14538" s="2"/>
    </row>
    <row r="14539" spans="2:4" x14ac:dyDescent="0.2">
      <c r="B14539" s="2"/>
      <c r="C14539" s="2"/>
      <c r="D14539" s="2"/>
    </row>
    <row r="14540" spans="2:4" x14ac:dyDescent="0.2">
      <c r="B14540" s="2"/>
      <c r="C14540" s="2"/>
      <c r="D14540" s="2"/>
    </row>
    <row r="14541" spans="2:4" x14ac:dyDescent="0.2">
      <c r="B14541" s="2"/>
      <c r="C14541" s="2"/>
      <c r="D14541" s="2"/>
    </row>
    <row r="14542" spans="2:4" x14ac:dyDescent="0.2">
      <c r="B14542" s="2"/>
      <c r="C14542" s="2"/>
      <c r="D14542" s="2"/>
    </row>
    <row r="14543" spans="2:4" x14ac:dyDescent="0.2">
      <c r="B14543" s="2"/>
      <c r="C14543" s="2"/>
      <c r="D14543" s="2"/>
    </row>
    <row r="14544" spans="2:4" x14ac:dyDescent="0.2">
      <c r="B14544" s="2"/>
      <c r="C14544" s="2"/>
      <c r="D14544" s="2"/>
    </row>
    <row r="14545" spans="2:4" x14ac:dyDescent="0.2">
      <c r="B14545" s="2"/>
      <c r="C14545" s="2"/>
      <c r="D14545" s="2"/>
    </row>
    <row r="14546" spans="2:4" x14ac:dyDescent="0.2">
      <c r="B14546" s="2"/>
      <c r="C14546" s="2"/>
      <c r="D14546" s="2"/>
    </row>
    <row r="14547" spans="2:4" x14ac:dyDescent="0.2">
      <c r="B14547" s="2"/>
      <c r="C14547" s="2"/>
      <c r="D14547" s="2"/>
    </row>
    <row r="14548" spans="2:4" x14ac:dyDescent="0.2">
      <c r="B14548" s="2"/>
      <c r="C14548" s="2"/>
      <c r="D14548" s="2"/>
    </row>
    <row r="14549" spans="2:4" x14ac:dyDescent="0.2">
      <c r="B14549" s="2"/>
      <c r="C14549" s="2"/>
      <c r="D14549" s="2"/>
    </row>
    <row r="14550" spans="2:4" x14ac:dyDescent="0.2">
      <c r="B14550" s="2"/>
      <c r="C14550" s="2"/>
      <c r="D14550" s="2"/>
    </row>
    <row r="14551" spans="2:4" x14ac:dyDescent="0.2">
      <c r="B14551" s="2"/>
      <c r="C14551" s="2"/>
      <c r="D14551" s="2"/>
    </row>
    <row r="14552" spans="2:4" x14ac:dyDescent="0.2">
      <c r="B14552" s="2"/>
      <c r="C14552" s="2"/>
      <c r="D14552" s="2"/>
    </row>
    <row r="14553" spans="2:4" x14ac:dyDescent="0.2">
      <c r="B14553" s="2"/>
      <c r="C14553" s="2"/>
      <c r="D14553" s="2"/>
    </row>
    <row r="14554" spans="2:4" x14ac:dyDescent="0.2">
      <c r="B14554" s="2"/>
      <c r="C14554" s="2"/>
      <c r="D14554" s="2"/>
    </row>
    <row r="14555" spans="2:4" x14ac:dyDescent="0.2">
      <c r="B14555" s="2"/>
      <c r="C14555" s="2"/>
      <c r="D14555" s="2"/>
    </row>
    <row r="14556" spans="2:4" x14ac:dyDescent="0.2">
      <c r="B14556" s="2"/>
      <c r="C14556" s="2"/>
      <c r="D14556" s="2"/>
    </row>
    <row r="14557" spans="2:4" x14ac:dyDescent="0.2">
      <c r="B14557" s="2"/>
      <c r="C14557" s="2"/>
      <c r="D14557" s="2"/>
    </row>
    <row r="14558" spans="2:4" x14ac:dyDescent="0.2">
      <c r="B14558" s="2"/>
      <c r="C14558" s="2"/>
      <c r="D14558" s="2"/>
    </row>
    <row r="14559" spans="2:4" x14ac:dyDescent="0.2">
      <c r="B14559" s="2"/>
      <c r="C14559" s="2"/>
      <c r="D14559" s="2"/>
    </row>
    <row r="14560" spans="2:4" x14ac:dyDescent="0.2">
      <c r="B14560" s="2"/>
      <c r="C14560" s="2"/>
      <c r="D14560" s="2"/>
    </row>
    <row r="14561" spans="2:4" x14ac:dyDescent="0.2">
      <c r="B14561" s="2"/>
      <c r="C14561" s="2"/>
      <c r="D14561" s="2"/>
    </row>
    <row r="14562" spans="2:4" x14ac:dyDescent="0.2">
      <c r="B14562" s="2"/>
      <c r="C14562" s="2"/>
      <c r="D14562" s="2"/>
    </row>
    <row r="14563" spans="2:4" x14ac:dyDescent="0.2">
      <c r="B14563" s="2"/>
      <c r="C14563" s="2"/>
      <c r="D14563" s="2"/>
    </row>
    <row r="14564" spans="2:4" x14ac:dyDescent="0.2">
      <c r="B14564" s="2"/>
      <c r="C14564" s="2"/>
      <c r="D14564" s="2"/>
    </row>
    <row r="14565" spans="2:4" x14ac:dyDescent="0.2">
      <c r="B14565" s="2"/>
      <c r="C14565" s="2"/>
      <c r="D14565" s="2"/>
    </row>
    <row r="14566" spans="2:4" x14ac:dyDescent="0.2">
      <c r="B14566" s="2"/>
      <c r="C14566" s="2"/>
      <c r="D14566" s="2"/>
    </row>
    <row r="14567" spans="2:4" x14ac:dyDescent="0.2">
      <c r="B14567" s="2"/>
      <c r="C14567" s="2"/>
      <c r="D14567" s="2"/>
    </row>
    <row r="14568" spans="2:4" x14ac:dyDescent="0.2">
      <c r="B14568" s="2"/>
      <c r="C14568" s="2"/>
      <c r="D14568" s="2"/>
    </row>
    <row r="14569" spans="2:4" x14ac:dyDescent="0.2">
      <c r="B14569" s="2"/>
      <c r="C14569" s="2"/>
      <c r="D14569" s="2"/>
    </row>
    <row r="14570" spans="2:4" x14ac:dyDescent="0.2">
      <c r="B14570" s="2"/>
      <c r="C14570" s="2"/>
      <c r="D14570" s="2"/>
    </row>
    <row r="14571" spans="2:4" x14ac:dyDescent="0.2">
      <c r="B14571" s="2"/>
      <c r="C14571" s="2"/>
      <c r="D14571" s="2"/>
    </row>
    <row r="14572" spans="2:4" x14ac:dyDescent="0.2">
      <c r="B14572" s="2"/>
      <c r="C14572" s="2"/>
      <c r="D14572" s="2"/>
    </row>
    <row r="14573" spans="2:4" x14ac:dyDescent="0.2">
      <c r="B14573" s="2"/>
      <c r="C14573" s="2"/>
      <c r="D14573" s="2"/>
    </row>
    <row r="14574" spans="2:4" x14ac:dyDescent="0.2">
      <c r="B14574" s="2"/>
      <c r="C14574" s="2"/>
      <c r="D14574" s="2"/>
    </row>
    <row r="14575" spans="2:4" x14ac:dyDescent="0.2">
      <c r="B14575" s="2"/>
      <c r="C14575" s="2"/>
      <c r="D14575" s="2"/>
    </row>
    <row r="14576" spans="2:4" x14ac:dyDescent="0.2">
      <c r="B14576" s="2"/>
      <c r="C14576" s="2"/>
      <c r="D14576" s="2"/>
    </row>
    <row r="14577" spans="2:4" x14ac:dyDescent="0.2">
      <c r="B14577" s="2"/>
      <c r="C14577" s="2"/>
      <c r="D14577" s="2"/>
    </row>
    <row r="14578" spans="2:4" x14ac:dyDescent="0.2">
      <c r="B14578" s="2"/>
      <c r="C14578" s="2"/>
      <c r="D14578" s="2"/>
    </row>
    <row r="14579" spans="2:4" x14ac:dyDescent="0.2">
      <c r="B14579" s="2"/>
      <c r="C14579" s="2"/>
      <c r="D14579" s="2"/>
    </row>
    <row r="14580" spans="2:4" x14ac:dyDescent="0.2">
      <c r="B14580" s="2"/>
      <c r="C14580" s="2"/>
      <c r="D14580" s="2"/>
    </row>
    <row r="14581" spans="2:4" x14ac:dyDescent="0.2">
      <c r="B14581" s="2"/>
      <c r="C14581" s="2"/>
      <c r="D14581" s="2"/>
    </row>
    <row r="14582" spans="2:4" x14ac:dyDescent="0.2">
      <c r="B14582" s="2"/>
      <c r="C14582" s="2"/>
      <c r="D14582" s="2"/>
    </row>
    <row r="14583" spans="2:4" x14ac:dyDescent="0.2">
      <c r="B14583" s="2"/>
      <c r="C14583" s="2"/>
      <c r="D14583" s="2"/>
    </row>
    <row r="14584" spans="2:4" x14ac:dyDescent="0.2">
      <c r="B14584" s="2"/>
      <c r="C14584" s="2"/>
      <c r="D14584" s="2"/>
    </row>
    <row r="14585" spans="2:4" x14ac:dyDescent="0.2">
      <c r="B14585" s="2"/>
      <c r="C14585" s="2"/>
      <c r="D14585" s="2"/>
    </row>
    <row r="14586" spans="2:4" x14ac:dyDescent="0.2">
      <c r="B14586" s="2"/>
      <c r="C14586" s="2"/>
      <c r="D14586" s="2"/>
    </row>
    <row r="14587" spans="2:4" x14ac:dyDescent="0.2">
      <c r="B14587" s="2"/>
      <c r="C14587" s="2"/>
      <c r="D14587" s="2"/>
    </row>
    <row r="14588" spans="2:4" x14ac:dyDescent="0.2">
      <c r="B14588" s="2"/>
      <c r="C14588" s="2"/>
      <c r="D14588" s="2"/>
    </row>
    <row r="14589" spans="2:4" x14ac:dyDescent="0.2">
      <c r="B14589" s="2"/>
      <c r="C14589" s="2"/>
      <c r="D14589" s="2"/>
    </row>
    <row r="14590" spans="2:4" x14ac:dyDescent="0.2">
      <c r="B14590" s="2"/>
      <c r="C14590" s="2"/>
      <c r="D14590" s="2"/>
    </row>
    <row r="14591" spans="2:4" x14ac:dyDescent="0.2">
      <c r="B14591" s="2"/>
      <c r="C14591" s="2"/>
      <c r="D14591" s="2"/>
    </row>
    <row r="14592" spans="2:4" x14ac:dyDescent="0.2">
      <c r="B14592" s="2"/>
      <c r="C14592" s="2"/>
      <c r="D14592" s="2"/>
    </row>
    <row r="14593" spans="2:4" x14ac:dyDescent="0.2">
      <c r="B14593" s="2"/>
      <c r="C14593" s="2"/>
      <c r="D14593" s="2"/>
    </row>
    <row r="14594" spans="2:4" x14ac:dyDescent="0.2">
      <c r="B14594" s="2"/>
      <c r="C14594" s="2"/>
      <c r="D14594" s="2"/>
    </row>
    <row r="14595" spans="2:4" x14ac:dyDescent="0.2">
      <c r="B14595" s="2"/>
      <c r="C14595" s="2"/>
      <c r="D14595" s="2"/>
    </row>
    <row r="14596" spans="2:4" x14ac:dyDescent="0.2">
      <c r="B14596" s="2"/>
      <c r="C14596" s="2"/>
      <c r="D14596" s="2"/>
    </row>
    <row r="14597" spans="2:4" x14ac:dyDescent="0.2">
      <c r="B14597" s="2"/>
      <c r="C14597" s="2"/>
      <c r="D14597" s="2"/>
    </row>
    <row r="14598" spans="2:4" x14ac:dyDescent="0.2">
      <c r="B14598" s="2"/>
      <c r="C14598" s="2"/>
      <c r="D14598" s="2"/>
    </row>
    <row r="14599" spans="2:4" x14ac:dyDescent="0.2">
      <c r="B14599" s="2"/>
      <c r="C14599" s="2"/>
      <c r="D14599" s="2"/>
    </row>
    <row r="14600" spans="2:4" x14ac:dyDescent="0.2">
      <c r="B14600" s="2"/>
      <c r="C14600" s="2"/>
      <c r="D14600" s="2"/>
    </row>
    <row r="14601" spans="2:4" x14ac:dyDescent="0.2">
      <c r="B14601" s="2"/>
      <c r="C14601" s="2"/>
      <c r="D14601" s="2"/>
    </row>
    <row r="14602" spans="2:4" x14ac:dyDescent="0.2">
      <c r="B14602" s="2"/>
      <c r="C14602" s="2"/>
      <c r="D14602" s="2"/>
    </row>
    <row r="14603" spans="2:4" x14ac:dyDescent="0.2">
      <c r="B14603" s="2"/>
      <c r="C14603" s="2"/>
      <c r="D14603" s="2"/>
    </row>
    <row r="14604" spans="2:4" x14ac:dyDescent="0.2">
      <c r="B14604" s="2"/>
      <c r="C14604" s="2"/>
      <c r="D14604" s="2"/>
    </row>
    <row r="14605" spans="2:4" x14ac:dyDescent="0.2">
      <c r="B14605" s="2"/>
      <c r="C14605" s="2"/>
      <c r="D14605" s="2"/>
    </row>
    <row r="14606" spans="2:4" x14ac:dyDescent="0.2">
      <c r="B14606" s="2"/>
      <c r="C14606" s="2"/>
      <c r="D14606" s="2"/>
    </row>
    <row r="14607" spans="2:4" x14ac:dyDescent="0.2">
      <c r="B14607" s="2"/>
      <c r="C14607" s="2"/>
      <c r="D14607" s="2"/>
    </row>
    <row r="14608" spans="2:4" x14ac:dyDescent="0.2">
      <c r="B14608" s="2"/>
      <c r="C14608" s="2"/>
      <c r="D14608" s="2"/>
    </row>
    <row r="14609" spans="2:4" x14ac:dyDescent="0.2">
      <c r="B14609" s="2"/>
      <c r="C14609" s="2"/>
      <c r="D14609" s="2"/>
    </row>
    <row r="14610" spans="2:4" x14ac:dyDescent="0.2">
      <c r="B14610" s="2"/>
      <c r="C14610" s="2"/>
      <c r="D14610" s="2"/>
    </row>
    <row r="14611" spans="2:4" x14ac:dyDescent="0.2">
      <c r="B14611" s="2"/>
      <c r="C14611" s="2"/>
      <c r="D14611" s="2"/>
    </row>
    <row r="14612" spans="2:4" x14ac:dyDescent="0.2">
      <c r="B14612" s="2"/>
      <c r="C14612" s="2"/>
      <c r="D14612" s="2"/>
    </row>
    <row r="14613" spans="2:4" x14ac:dyDescent="0.2">
      <c r="B14613" s="2"/>
      <c r="C14613" s="2"/>
      <c r="D14613" s="2"/>
    </row>
    <row r="14614" spans="2:4" x14ac:dyDescent="0.2">
      <c r="B14614" s="2"/>
      <c r="C14614" s="2"/>
      <c r="D14614" s="2"/>
    </row>
    <row r="14615" spans="2:4" x14ac:dyDescent="0.2">
      <c r="B14615" s="2"/>
      <c r="C14615" s="2"/>
      <c r="D14615" s="2"/>
    </row>
    <row r="14616" spans="2:4" x14ac:dyDescent="0.2">
      <c r="B14616" s="2"/>
      <c r="C14616" s="2"/>
      <c r="D14616" s="2"/>
    </row>
    <row r="14617" spans="2:4" x14ac:dyDescent="0.2">
      <c r="B14617" s="2"/>
      <c r="C14617" s="2"/>
      <c r="D14617" s="2"/>
    </row>
    <row r="14618" spans="2:4" x14ac:dyDescent="0.2">
      <c r="B14618" s="2"/>
      <c r="C14618" s="2"/>
      <c r="D14618" s="2"/>
    </row>
    <row r="14619" spans="2:4" x14ac:dyDescent="0.2">
      <c r="B14619" s="2"/>
      <c r="C14619" s="2"/>
      <c r="D14619" s="2"/>
    </row>
    <row r="14620" spans="2:4" x14ac:dyDescent="0.2">
      <c r="B14620" s="2"/>
      <c r="C14620" s="2"/>
      <c r="D14620" s="2"/>
    </row>
    <row r="14621" spans="2:4" x14ac:dyDescent="0.2">
      <c r="B14621" s="2"/>
      <c r="C14621" s="2"/>
      <c r="D14621" s="2"/>
    </row>
    <row r="14622" spans="2:4" x14ac:dyDescent="0.2">
      <c r="B14622" s="2"/>
      <c r="C14622" s="2"/>
      <c r="D14622" s="2"/>
    </row>
    <row r="14623" spans="2:4" x14ac:dyDescent="0.2">
      <c r="B14623" s="2"/>
      <c r="C14623" s="2"/>
      <c r="D14623" s="2"/>
    </row>
    <row r="14624" spans="2:4" x14ac:dyDescent="0.2">
      <c r="B14624" s="2"/>
      <c r="C14624" s="2"/>
      <c r="D14624" s="2"/>
    </row>
    <row r="14625" spans="2:4" x14ac:dyDescent="0.2">
      <c r="B14625" s="2"/>
      <c r="C14625" s="2"/>
      <c r="D14625" s="2"/>
    </row>
    <row r="14626" spans="2:4" x14ac:dyDescent="0.2">
      <c r="B14626" s="2"/>
      <c r="C14626" s="2"/>
      <c r="D14626" s="2"/>
    </row>
    <row r="14627" spans="2:4" x14ac:dyDescent="0.2">
      <c r="B14627" s="2"/>
      <c r="C14627" s="2"/>
      <c r="D14627" s="2"/>
    </row>
    <row r="14628" spans="2:4" x14ac:dyDescent="0.2">
      <c r="B14628" s="2"/>
      <c r="C14628" s="2"/>
      <c r="D14628" s="2"/>
    </row>
    <row r="14629" spans="2:4" x14ac:dyDescent="0.2">
      <c r="B14629" s="2"/>
      <c r="C14629" s="2"/>
      <c r="D14629" s="2"/>
    </row>
    <row r="14630" spans="2:4" x14ac:dyDescent="0.2">
      <c r="B14630" s="2"/>
      <c r="C14630" s="2"/>
      <c r="D14630" s="2"/>
    </row>
    <row r="14631" spans="2:4" x14ac:dyDescent="0.2">
      <c r="B14631" s="2"/>
      <c r="C14631" s="2"/>
      <c r="D14631" s="2"/>
    </row>
    <row r="14632" spans="2:4" x14ac:dyDescent="0.2">
      <c r="B14632" s="2"/>
      <c r="C14632" s="2"/>
      <c r="D14632" s="2"/>
    </row>
    <row r="14633" spans="2:4" x14ac:dyDescent="0.2">
      <c r="B14633" s="2"/>
      <c r="C14633" s="2"/>
      <c r="D14633" s="2"/>
    </row>
    <row r="14634" spans="2:4" x14ac:dyDescent="0.2">
      <c r="B14634" s="2"/>
      <c r="C14634" s="2"/>
      <c r="D14634" s="2"/>
    </row>
    <row r="14635" spans="2:4" x14ac:dyDescent="0.2">
      <c r="B14635" s="2"/>
      <c r="C14635" s="2"/>
      <c r="D14635" s="2"/>
    </row>
    <row r="14636" spans="2:4" x14ac:dyDescent="0.2">
      <c r="B14636" s="2"/>
      <c r="C14636" s="2"/>
      <c r="D14636" s="2"/>
    </row>
    <row r="14637" spans="2:4" x14ac:dyDescent="0.2">
      <c r="B14637" s="2"/>
      <c r="C14637" s="2"/>
      <c r="D14637" s="2"/>
    </row>
    <row r="14638" spans="2:4" x14ac:dyDescent="0.2">
      <c r="B14638" s="2"/>
      <c r="C14638" s="2"/>
      <c r="D14638" s="2"/>
    </row>
    <row r="14639" spans="2:4" x14ac:dyDescent="0.2">
      <c r="B14639" s="2"/>
      <c r="C14639" s="2"/>
      <c r="D14639" s="2"/>
    </row>
    <row r="14640" spans="2:4" x14ac:dyDescent="0.2">
      <c r="B14640" s="2"/>
      <c r="C14640" s="2"/>
      <c r="D14640" s="2"/>
    </row>
    <row r="14641" spans="2:4" x14ac:dyDescent="0.2">
      <c r="B14641" s="2"/>
      <c r="C14641" s="2"/>
      <c r="D14641" s="2"/>
    </row>
    <row r="14642" spans="2:4" x14ac:dyDescent="0.2">
      <c r="B14642" s="2"/>
      <c r="C14642" s="2"/>
      <c r="D14642" s="2"/>
    </row>
    <row r="14643" spans="2:4" x14ac:dyDescent="0.2">
      <c r="B14643" s="2"/>
      <c r="C14643" s="2"/>
      <c r="D14643" s="2"/>
    </row>
    <row r="14644" spans="2:4" x14ac:dyDescent="0.2">
      <c r="B14644" s="2"/>
      <c r="C14644" s="2"/>
      <c r="D14644" s="2"/>
    </row>
    <row r="14645" spans="2:4" x14ac:dyDescent="0.2">
      <c r="B14645" s="2"/>
      <c r="C14645" s="2"/>
      <c r="D14645" s="2"/>
    </row>
    <row r="14646" spans="2:4" x14ac:dyDescent="0.2">
      <c r="B14646" s="2"/>
      <c r="C14646" s="2"/>
      <c r="D14646" s="2"/>
    </row>
    <row r="14647" spans="2:4" x14ac:dyDescent="0.2">
      <c r="B14647" s="2"/>
      <c r="C14647" s="2"/>
      <c r="D14647" s="2"/>
    </row>
    <row r="14648" spans="2:4" x14ac:dyDescent="0.2">
      <c r="B14648" s="2"/>
      <c r="C14648" s="2"/>
      <c r="D14648" s="2"/>
    </row>
    <row r="14649" spans="2:4" x14ac:dyDescent="0.2">
      <c r="B14649" s="2"/>
      <c r="C14649" s="2"/>
      <c r="D14649" s="2"/>
    </row>
    <row r="14650" spans="2:4" x14ac:dyDescent="0.2">
      <c r="B14650" s="2"/>
      <c r="C14650" s="2"/>
      <c r="D14650" s="2"/>
    </row>
    <row r="14651" spans="2:4" x14ac:dyDescent="0.2">
      <c r="B14651" s="2"/>
      <c r="C14651" s="2"/>
      <c r="D14651" s="2"/>
    </row>
    <row r="14652" spans="2:4" x14ac:dyDescent="0.2">
      <c r="B14652" s="2"/>
      <c r="C14652" s="2"/>
      <c r="D14652" s="2"/>
    </row>
    <row r="14653" spans="2:4" x14ac:dyDescent="0.2">
      <c r="B14653" s="2"/>
      <c r="C14653" s="2"/>
      <c r="D14653" s="2"/>
    </row>
    <row r="14654" spans="2:4" x14ac:dyDescent="0.2">
      <c r="B14654" s="2"/>
      <c r="C14654" s="2"/>
      <c r="D14654" s="2"/>
    </row>
    <row r="14655" spans="2:4" x14ac:dyDescent="0.2">
      <c r="B14655" s="2"/>
      <c r="C14655" s="2"/>
      <c r="D14655" s="2"/>
    </row>
    <row r="14656" spans="2:4" x14ac:dyDescent="0.2">
      <c r="B14656" s="2"/>
      <c r="C14656" s="2"/>
      <c r="D14656" s="2"/>
    </row>
    <row r="14657" spans="2:4" x14ac:dyDescent="0.2">
      <c r="B14657" s="2"/>
      <c r="C14657" s="2"/>
      <c r="D14657" s="2"/>
    </row>
    <row r="14658" spans="2:4" x14ac:dyDescent="0.2">
      <c r="B14658" s="2"/>
      <c r="C14658" s="2"/>
      <c r="D14658" s="2"/>
    </row>
    <row r="14659" spans="2:4" x14ac:dyDescent="0.2">
      <c r="B14659" s="2"/>
      <c r="C14659" s="2"/>
      <c r="D14659" s="2"/>
    </row>
    <row r="14660" spans="2:4" x14ac:dyDescent="0.2">
      <c r="B14660" s="2"/>
      <c r="C14660" s="2"/>
      <c r="D14660" s="2"/>
    </row>
    <row r="14661" spans="2:4" x14ac:dyDescent="0.2">
      <c r="B14661" s="2"/>
      <c r="C14661" s="2"/>
      <c r="D14661" s="2"/>
    </row>
    <row r="14662" spans="2:4" x14ac:dyDescent="0.2">
      <c r="B14662" s="2"/>
      <c r="C14662" s="2"/>
      <c r="D14662" s="2"/>
    </row>
    <row r="14663" spans="2:4" x14ac:dyDescent="0.2">
      <c r="B14663" s="2"/>
      <c r="C14663" s="2"/>
      <c r="D14663" s="2"/>
    </row>
    <row r="14664" spans="2:4" x14ac:dyDescent="0.2">
      <c r="B14664" s="2"/>
      <c r="C14664" s="2"/>
      <c r="D14664" s="2"/>
    </row>
    <row r="14665" spans="2:4" x14ac:dyDescent="0.2">
      <c r="B14665" s="2"/>
      <c r="C14665" s="2"/>
      <c r="D14665" s="2"/>
    </row>
    <row r="14666" spans="2:4" x14ac:dyDescent="0.2">
      <c r="B14666" s="2"/>
      <c r="C14666" s="2"/>
      <c r="D14666" s="2"/>
    </row>
    <row r="14667" spans="2:4" x14ac:dyDescent="0.2">
      <c r="B14667" s="2"/>
      <c r="C14667" s="2"/>
      <c r="D14667" s="2"/>
    </row>
    <row r="14668" spans="2:4" x14ac:dyDescent="0.2">
      <c r="B14668" s="2"/>
      <c r="C14668" s="2"/>
      <c r="D14668" s="2"/>
    </row>
    <row r="14669" spans="2:4" x14ac:dyDescent="0.2">
      <c r="B14669" s="2"/>
      <c r="C14669" s="2"/>
      <c r="D14669" s="2"/>
    </row>
    <row r="14670" spans="2:4" x14ac:dyDescent="0.2">
      <c r="B14670" s="2"/>
      <c r="C14670" s="2"/>
      <c r="D14670" s="2"/>
    </row>
    <row r="14671" spans="2:4" x14ac:dyDescent="0.2">
      <c r="B14671" s="2"/>
      <c r="C14671" s="2"/>
      <c r="D14671" s="2"/>
    </row>
    <row r="14672" spans="2:4" x14ac:dyDescent="0.2">
      <c r="B14672" s="2"/>
      <c r="C14672" s="2"/>
      <c r="D14672" s="2"/>
    </row>
    <row r="14673" spans="2:4" x14ac:dyDescent="0.2">
      <c r="B14673" s="2"/>
      <c r="C14673" s="2"/>
      <c r="D14673" s="2"/>
    </row>
    <row r="14674" spans="2:4" x14ac:dyDescent="0.2">
      <c r="B14674" s="2"/>
      <c r="C14674" s="2"/>
      <c r="D14674" s="2"/>
    </row>
    <row r="14675" spans="2:4" x14ac:dyDescent="0.2">
      <c r="B14675" s="2"/>
      <c r="C14675" s="2"/>
      <c r="D14675" s="2"/>
    </row>
    <row r="14676" spans="2:4" x14ac:dyDescent="0.2">
      <c r="B14676" s="2"/>
      <c r="C14676" s="2"/>
      <c r="D14676" s="2"/>
    </row>
    <row r="14677" spans="2:4" x14ac:dyDescent="0.2">
      <c r="B14677" s="2"/>
      <c r="C14677" s="2"/>
      <c r="D14677" s="2"/>
    </row>
    <row r="14678" spans="2:4" x14ac:dyDescent="0.2">
      <c r="B14678" s="2"/>
      <c r="C14678" s="2"/>
      <c r="D14678" s="2"/>
    </row>
    <row r="14679" spans="2:4" x14ac:dyDescent="0.2">
      <c r="B14679" s="2"/>
      <c r="C14679" s="2"/>
      <c r="D14679" s="2"/>
    </row>
    <row r="14680" spans="2:4" x14ac:dyDescent="0.2">
      <c r="B14680" s="2"/>
      <c r="C14680" s="2"/>
      <c r="D14680" s="2"/>
    </row>
    <row r="14681" spans="2:4" x14ac:dyDescent="0.2">
      <c r="B14681" s="2"/>
      <c r="C14681" s="2"/>
      <c r="D14681" s="2"/>
    </row>
    <row r="14682" spans="2:4" x14ac:dyDescent="0.2">
      <c r="B14682" s="2"/>
      <c r="C14682" s="2"/>
      <c r="D14682" s="2"/>
    </row>
    <row r="14683" spans="2:4" x14ac:dyDescent="0.2">
      <c r="B14683" s="2"/>
      <c r="C14683" s="2"/>
      <c r="D14683" s="2"/>
    </row>
    <row r="14684" spans="2:4" x14ac:dyDescent="0.2">
      <c r="B14684" s="2"/>
      <c r="C14684" s="2"/>
      <c r="D14684" s="2"/>
    </row>
    <row r="14685" spans="2:4" x14ac:dyDescent="0.2">
      <c r="B14685" s="2"/>
      <c r="C14685" s="2"/>
      <c r="D14685" s="2"/>
    </row>
    <row r="14686" spans="2:4" x14ac:dyDescent="0.2">
      <c r="B14686" s="2"/>
      <c r="C14686" s="2"/>
      <c r="D14686" s="2"/>
    </row>
    <row r="14687" spans="2:4" x14ac:dyDescent="0.2">
      <c r="B14687" s="2"/>
      <c r="C14687" s="2"/>
      <c r="D14687" s="2"/>
    </row>
    <row r="14688" spans="2:4" x14ac:dyDescent="0.2">
      <c r="B14688" s="2"/>
      <c r="C14688" s="2"/>
      <c r="D14688" s="2"/>
    </row>
    <row r="14689" spans="2:4" x14ac:dyDescent="0.2">
      <c r="B14689" s="2"/>
      <c r="C14689" s="2"/>
      <c r="D14689" s="2"/>
    </row>
    <row r="14690" spans="2:4" x14ac:dyDescent="0.2">
      <c r="B14690" s="2"/>
      <c r="C14690" s="2"/>
      <c r="D14690" s="2"/>
    </row>
    <row r="14691" spans="2:4" x14ac:dyDescent="0.2">
      <c r="B14691" s="2"/>
      <c r="C14691" s="2"/>
      <c r="D14691" s="2"/>
    </row>
    <row r="14692" spans="2:4" x14ac:dyDescent="0.2">
      <c r="B14692" s="2"/>
      <c r="C14692" s="2"/>
      <c r="D14692" s="2"/>
    </row>
    <row r="14693" spans="2:4" x14ac:dyDescent="0.2">
      <c r="B14693" s="2"/>
      <c r="C14693" s="2"/>
      <c r="D14693" s="2"/>
    </row>
    <row r="14694" spans="2:4" x14ac:dyDescent="0.2">
      <c r="B14694" s="2"/>
      <c r="C14694" s="2"/>
      <c r="D14694" s="2"/>
    </row>
    <row r="14695" spans="2:4" x14ac:dyDescent="0.2">
      <c r="B14695" s="2"/>
      <c r="C14695" s="2"/>
      <c r="D14695" s="2"/>
    </row>
    <row r="14696" spans="2:4" x14ac:dyDescent="0.2">
      <c r="B14696" s="2"/>
      <c r="C14696" s="2"/>
      <c r="D14696" s="2"/>
    </row>
    <row r="14697" spans="2:4" x14ac:dyDescent="0.2">
      <c r="B14697" s="2"/>
      <c r="C14697" s="2"/>
      <c r="D14697" s="2"/>
    </row>
    <row r="14698" spans="2:4" x14ac:dyDescent="0.2">
      <c r="B14698" s="2"/>
      <c r="C14698" s="2"/>
      <c r="D14698" s="2"/>
    </row>
    <row r="14699" spans="2:4" x14ac:dyDescent="0.2">
      <c r="B14699" s="2"/>
      <c r="C14699" s="2"/>
      <c r="D14699" s="2"/>
    </row>
    <row r="14700" spans="2:4" x14ac:dyDescent="0.2">
      <c r="B14700" s="2"/>
      <c r="C14700" s="2"/>
      <c r="D14700" s="2"/>
    </row>
    <row r="14701" spans="2:4" x14ac:dyDescent="0.2">
      <c r="B14701" s="2"/>
      <c r="C14701" s="2"/>
      <c r="D14701" s="2"/>
    </row>
    <row r="14702" spans="2:4" x14ac:dyDescent="0.2">
      <c r="B14702" s="2"/>
      <c r="C14702" s="2"/>
      <c r="D14702" s="2"/>
    </row>
    <row r="14703" spans="2:4" x14ac:dyDescent="0.2">
      <c r="B14703" s="2"/>
      <c r="C14703" s="2"/>
      <c r="D14703" s="2"/>
    </row>
    <row r="14704" spans="2:4" x14ac:dyDescent="0.2">
      <c r="B14704" s="2"/>
      <c r="C14704" s="2"/>
      <c r="D14704" s="2"/>
    </row>
    <row r="14705" spans="2:4" x14ac:dyDescent="0.2">
      <c r="B14705" s="2"/>
      <c r="C14705" s="2"/>
      <c r="D14705" s="2"/>
    </row>
    <row r="14706" spans="2:4" x14ac:dyDescent="0.2">
      <c r="B14706" s="2"/>
      <c r="C14706" s="2"/>
      <c r="D14706" s="2"/>
    </row>
    <row r="14707" spans="2:4" x14ac:dyDescent="0.2">
      <c r="B14707" s="2"/>
      <c r="C14707" s="2"/>
      <c r="D14707" s="2"/>
    </row>
    <row r="14708" spans="2:4" x14ac:dyDescent="0.2">
      <c r="B14708" s="2"/>
      <c r="C14708" s="2"/>
      <c r="D14708" s="2"/>
    </row>
    <row r="14709" spans="2:4" x14ac:dyDescent="0.2">
      <c r="B14709" s="2"/>
      <c r="C14709" s="2"/>
      <c r="D14709" s="2"/>
    </row>
    <row r="14710" spans="2:4" x14ac:dyDescent="0.2">
      <c r="B14710" s="2"/>
      <c r="C14710" s="2"/>
      <c r="D14710" s="2"/>
    </row>
    <row r="14711" spans="2:4" x14ac:dyDescent="0.2">
      <c r="B14711" s="2"/>
      <c r="C14711" s="2"/>
      <c r="D14711" s="2"/>
    </row>
    <row r="14712" spans="2:4" x14ac:dyDescent="0.2">
      <c r="B14712" s="2"/>
      <c r="C14712" s="2"/>
      <c r="D14712" s="2"/>
    </row>
    <row r="14713" spans="2:4" x14ac:dyDescent="0.2">
      <c r="B14713" s="2"/>
      <c r="C14713" s="2"/>
      <c r="D14713" s="2"/>
    </row>
    <row r="14714" spans="2:4" x14ac:dyDescent="0.2">
      <c r="B14714" s="2"/>
      <c r="C14714" s="2"/>
      <c r="D14714" s="2"/>
    </row>
    <row r="14715" spans="2:4" x14ac:dyDescent="0.2">
      <c r="B14715" s="2"/>
      <c r="C14715" s="2"/>
      <c r="D14715" s="2"/>
    </row>
    <row r="14716" spans="2:4" x14ac:dyDescent="0.2">
      <c r="B14716" s="2"/>
      <c r="C14716" s="2"/>
      <c r="D14716" s="2"/>
    </row>
    <row r="14717" spans="2:4" x14ac:dyDescent="0.2">
      <c r="B14717" s="2"/>
      <c r="C14717" s="2"/>
      <c r="D14717" s="2"/>
    </row>
    <row r="14718" spans="2:4" x14ac:dyDescent="0.2">
      <c r="B14718" s="2"/>
      <c r="C14718" s="2"/>
      <c r="D14718" s="2"/>
    </row>
    <row r="14719" spans="2:4" x14ac:dyDescent="0.2">
      <c r="B14719" s="2"/>
      <c r="C14719" s="2"/>
      <c r="D14719" s="2"/>
    </row>
    <row r="14720" spans="2:4" x14ac:dyDescent="0.2">
      <c r="B14720" s="2"/>
      <c r="C14720" s="2"/>
      <c r="D14720" s="2"/>
    </row>
    <row r="14721" spans="2:4" x14ac:dyDescent="0.2">
      <c r="B14721" s="2"/>
      <c r="C14721" s="2"/>
      <c r="D14721" s="2"/>
    </row>
    <row r="14722" spans="2:4" x14ac:dyDescent="0.2">
      <c r="B14722" s="2"/>
      <c r="C14722" s="2"/>
      <c r="D14722" s="2"/>
    </row>
    <row r="14723" spans="2:4" x14ac:dyDescent="0.2">
      <c r="B14723" s="2"/>
      <c r="C14723" s="2"/>
      <c r="D14723" s="2"/>
    </row>
    <row r="14724" spans="2:4" x14ac:dyDescent="0.2">
      <c r="B14724" s="2"/>
      <c r="C14724" s="2"/>
      <c r="D14724" s="2"/>
    </row>
    <row r="14725" spans="2:4" x14ac:dyDescent="0.2">
      <c r="B14725" s="2"/>
      <c r="C14725" s="2"/>
      <c r="D14725" s="2"/>
    </row>
    <row r="14726" spans="2:4" x14ac:dyDescent="0.2">
      <c r="B14726" s="2"/>
      <c r="C14726" s="2"/>
      <c r="D14726" s="2"/>
    </row>
    <row r="14727" spans="2:4" x14ac:dyDescent="0.2">
      <c r="B14727" s="2"/>
      <c r="C14727" s="2"/>
      <c r="D14727" s="2"/>
    </row>
    <row r="14728" spans="2:4" x14ac:dyDescent="0.2">
      <c r="B14728" s="2"/>
      <c r="C14728" s="2"/>
      <c r="D14728" s="2"/>
    </row>
    <row r="14729" spans="2:4" x14ac:dyDescent="0.2">
      <c r="B14729" s="2"/>
      <c r="C14729" s="2"/>
      <c r="D14729" s="2"/>
    </row>
    <row r="14730" spans="2:4" x14ac:dyDescent="0.2">
      <c r="B14730" s="2"/>
      <c r="C14730" s="2"/>
      <c r="D14730" s="2"/>
    </row>
    <row r="14731" spans="2:4" x14ac:dyDescent="0.2">
      <c r="B14731" s="2"/>
      <c r="C14731" s="2"/>
      <c r="D14731" s="2"/>
    </row>
    <row r="14732" spans="2:4" x14ac:dyDescent="0.2">
      <c r="B14732" s="2"/>
      <c r="C14732" s="2"/>
      <c r="D14732" s="2"/>
    </row>
    <row r="14733" spans="2:4" x14ac:dyDescent="0.2">
      <c r="B14733" s="2"/>
      <c r="C14733" s="2"/>
      <c r="D14733" s="2"/>
    </row>
    <row r="14734" spans="2:4" x14ac:dyDescent="0.2">
      <c r="B14734" s="2"/>
      <c r="C14734" s="2"/>
      <c r="D14734" s="2"/>
    </row>
    <row r="14735" spans="2:4" x14ac:dyDescent="0.2">
      <c r="B14735" s="2"/>
      <c r="C14735" s="2"/>
      <c r="D14735" s="2"/>
    </row>
    <row r="14736" spans="2:4" x14ac:dyDescent="0.2">
      <c r="B14736" s="2"/>
      <c r="C14736" s="2"/>
      <c r="D14736" s="2"/>
    </row>
    <row r="14737" spans="2:4" x14ac:dyDescent="0.2">
      <c r="B14737" s="2"/>
      <c r="C14737" s="2"/>
      <c r="D14737" s="2"/>
    </row>
    <row r="14738" spans="2:4" x14ac:dyDescent="0.2">
      <c r="B14738" s="2"/>
      <c r="C14738" s="2"/>
      <c r="D14738" s="2"/>
    </row>
    <row r="14739" spans="2:4" x14ac:dyDescent="0.2">
      <c r="B14739" s="2"/>
      <c r="C14739" s="2"/>
      <c r="D14739" s="2"/>
    </row>
    <row r="14740" spans="2:4" x14ac:dyDescent="0.2">
      <c r="B14740" s="2"/>
      <c r="C14740" s="2"/>
      <c r="D14740" s="2"/>
    </row>
    <row r="14741" spans="2:4" x14ac:dyDescent="0.2">
      <c r="B14741" s="2"/>
      <c r="C14741" s="2"/>
      <c r="D14741" s="2"/>
    </row>
    <row r="14742" spans="2:4" x14ac:dyDescent="0.2">
      <c r="B14742" s="2"/>
      <c r="C14742" s="2"/>
      <c r="D14742" s="2"/>
    </row>
    <row r="14743" spans="2:4" x14ac:dyDescent="0.2">
      <c r="B14743" s="2"/>
      <c r="C14743" s="2"/>
      <c r="D14743" s="2"/>
    </row>
    <row r="14744" spans="2:4" x14ac:dyDescent="0.2">
      <c r="B14744" s="2"/>
      <c r="C14744" s="2"/>
      <c r="D14744" s="2"/>
    </row>
    <row r="14745" spans="2:4" x14ac:dyDescent="0.2">
      <c r="B14745" s="2"/>
      <c r="C14745" s="2"/>
      <c r="D14745" s="2"/>
    </row>
    <row r="14746" spans="2:4" x14ac:dyDescent="0.2">
      <c r="B14746" s="2"/>
      <c r="C14746" s="2"/>
      <c r="D14746" s="2"/>
    </row>
    <row r="14747" spans="2:4" x14ac:dyDescent="0.2">
      <c r="B14747" s="2"/>
      <c r="C14747" s="2"/>
      <c r="D14747" s="2"/>
    </row>
    <row r="14748" spans="2:4" x14ac:dyDescent="0.2">
      <c r="B14748" s="2"/>
      <c r="C14748" s="2"/>
      <c r="D14748" s="2"/>
    </row>
    <row r="14749" spans="2:4" x14ac:dyDescent="0.2">
      <c r="B14749" s="2"/>
      <c r="C14749" s="2"/>
      <c r="D14749" s="2"/>
    </row>
    <row r="14750" spans="2:4" x14ac:dyDescent="0.2">
      <c r="B14750" s="2"/>
      <c r="C14750" s="2"/>
      <c r="D14750" s="2"/>
    </row>
    <row r="14751" spans="2:4" x14ac:dyDescent="0.2">
      <c r="B14751" s="2"/>
      <c r="C14751" s="2"/>
      <c r="D14751" s="2"/>
    </row>
    <row r="14752" spans="2:4" x14ac:dyDescent="0.2">
      <c r="B14752" s="2"/>
      <c r="C14752" s="2"/>
      <c r="D14752" s="2"/>
    </row>
    <row r="14753" spans="2:4" x14ac:dyDescent="0.2">
      <c r="B14753" s="2"/>
      <c r="C14753" s="2"/>
      <c r="D14753" s="2"/>
    </row>
    <row r="14754" spans="2:4" x14ac:dyDescent="0.2">
      <c r="B14754" s="2"/>
      <c r="C14754" s="2"/>
      <c r="D14754" s="2"/>
    </row>
    <row r="14755" spans="2:4" x14ac:dyDescent="0.2">
      <c r="B14755" s="2"/>
      <c r="C14755" s="2"/>
      <c r="D14755" s="2"/>
    </row>
    <row r="14756" spans="2:4" x14ac:dyDescent="0.2">
      <c r="B14756" s="2"/>
      <c r="C14756" s="2"/>
      <c r="D14756" s="2"/>
    </row>
    <row r="14757" spans="2:4" x14ac:dyDescent="0.2">
      <c r="B14757" s="2"/>
      <c r="C14757" s="2"/>
      <c r="D14757" s="2"/>
    </row>
    <row r="14758" spans="2:4" x14ac:dyDescent="0.2">
      <c r="B14758" s="2"/>
      <c r="C14758" s="2"/>
      <c r="D14758" s="2"/>
    </row>
    <row r="14759" spans="2:4" x14ac:dyDescent="0.2">
      <c r="B14759" s="2"/>
      <c r="C14759" s="2"/>
      <c r="D14759" s="2"/>
    </row>
    <row r="14760" spans="2:4" x14ac:dyDescent="0.2">
      <c r="B14760" s="2"/>
      <c r="C14760" s="2"/>
      <c r="D14760" s="2"/>
    </row>
    <row r="14761" spans="2:4" x14ac:dyDescent="0.2">
      <c r="B14761" s="2"/>
      <c r="C14761" s="2"/>
      <c r="D14761" s="2"/>
    </row>
    <row r="14762" spans="2:4" x14ac:dyDescent="0.2">
      <c r="B14762" s="2"/>
      <c r="C14762" s="2"/>
      <c r="D14762" s="2"/>
    </row>
    <row r="14763" spans="2:4" x14ac:dyDescent="0.2">
      <c r="B14763" s="2"/>
      <c r="C14763" s="2"/>
      <c r="D14763" s="2"/>
    </row>
    <row r="14764" spans="2:4" x14ac:dyDescent="0.2">
      <c r="B14764" s="2"/>
      <c r="C14764" s="2"/>
      <c r="D14764" s="2"/>
    </row>
    <row r="14765" spans="2:4" x14ac:dyDescent="0.2">
      <c r="B14765" s="2"/>
      <c r="C14765" s="2"/>
      <c r="D14765" s="2"/>
    </row>
    <row r="14766" spans="2:4" x14ac:dyDescent="0.2">
      <c r="B14766" s="2"/>
      <c r="C14766" s="2"/>
      <c r="D14766" s="2"/>
    </row>
    <row r="14767" spans="2:4" x14ac:dyDescent="0.2">
      <c r="B14767" s="2"/>
      <c r="C14767" s="2"/>
      <c r="D14767" s="2"/>
    </row>
    <row r="14768" spans="2:4" x14ac:dyDescent="0.2">
      <c r="B14768" s="2"/>
      <c r="C14768" s="2"/>
      <c r="D14768" s="2"/>
    </row>
    <row r="14769" spans="2:4" x14ac:dyDescent="0.2">
      <c r="B14769" s="2"/>
      <c r="C14769" s="2"/>
      <c r="D14769" s="2"/>
    </row>
    <row r="14770" spans="2:4" x14ac:dyDescent="0.2">
      <c r="B14770" s="2"/>
      <c r="C14770" s="2"/>
      <c r="D14770" s="2"/>
    </row>
    <row r="14771" spans="2:4" x14ac:dyDescent="0.2">
      <c r="B14771" s="2"/>
      <c r="C14771" s="2"/>
      <c r="D14771" s="2"/>
    </row>
    <row r="14772" spans="2:4" x14ac:dyDescent="0.2">
      <c r="B14772" s="2"/>
      <c r="C14772" s="2"/>
      <c r="D14772" s="2"/>
    </row>
    <row r="14773" spans="2:4" x14ac:dyDescent="0.2">
      <c r="B14773" s="2"/>
      <c r="C14773" s="2"/>
      <c r="D14773" s="2"/>
    </row>
    <row r="14774" spans="2:4" x14ac:dyDescent="0.2">
      <c r="B14774" s="2"/>
      <c r="C14774" s="2"/>
      <c r="D14774" s="2"/>
    </row>
    <row r="14775" spans="2:4" x14ac:dyDescent="0.2">
      <c r="B14775" s="2"/>
      <c r="C14775" s="2"/>
      <c r="D14775" s="2"/>
    </row>
    <row r="14776" spans="2:4" x14ac:dyDescent="0.2">
      <c r="B14776" s="2"/>
      <c r="C14776" s="2"/>
      <c r="D14776" s="2"/>
    </row>
    <row r="14777" spans="2:4" x14ac:dyDescent="0.2">
      <c r="B14777" s="2"/>
      <c r="C14777" s="2"/>
      <c r="D14777" s="2"/>
    </row>
    <row r="14778" spans="2:4" x14ac:dyDescent="0.2">
      <c r="B14778" s="2"/>
      <c r="C14778" s="2"/>
      <c r="D14778" s="2"/>
    </row>
    <row r="14779" spans="2:4" x14ac:dyDescent="0.2">
      <c r="B14779" s="2"/>
      <c r="C14779" s="2"/>
      <c r="D14779" s="2"/>
    </row>
    <row r="14780" spans="2:4" x14ac:dyDescent="0.2">
      <c r="B14780" s="2"/>
      <c r="C14780" s="2"/>
      <c r="D14780" s="2"/>
    </row>
    <row r="14781" spans="2:4" x14ac:dyDescent="0.2">
      <c r="B14781" s="2"/>
      <c r="C14781" s="2"/>
      <c r="D14781" s="2"/>
    </row>
    <row r="14782" spans="2:4" x14ac:dyDescent="0.2">
      <c r="B14782" s="2"/>
      <c r="C14782" s="2"/>
      <c r="D14782" s="2"/>
    </row>
    <row r="14783" spans="2:4" x14ac:dyDescent="0.2">
      <c r="B14783" s="2"/>
      <c r="C14783" s="2"/>
      <c r="D14783" s="2"/>
    </row>
    <row r="14784" spans="2:4" x14ac:dyDescent="0.2">
      <c r="B14784" s="2"/>
      <c r="C14784" s="2"/>
      <c r="D14784" s="2"/>
    </row>
    <row r="14785" spans="2:4" x14ac:dyDescent="0.2">
      <c r="B14785" s="2"/>
      <c r="C14785" s="2"/>
      <c r="D14785" s="2"/>
    </row>
    <row r="14786" spans="2:4" x14ac:dyDescent="0.2">
      <c r="B14786" s="2"/>
      <c r="C14786" s="2"/>
      <c r="D14786" s="2"/>
    </row>
    <row r="14787" spans="2:4" x14ac:dyDescent="0.2">
      <c r="B14787" s="2"/>
      <c r="C14787" s="2"/>
      <c r="D14787" s="2"/>
    </row>
    <row r="14788" spans="2:4" x14ac:dyDescent="0.2">
      <c r="B14788" s="2"/>
      <c r="C14788" s="2"/>
      <c r="D14788" s="2"/>
    </row>
    <row r="14789" spans="2:4" x14ac:dyDescent="0.2">
      <c r="B14789" s="2"/>
      <c r="C14789" s="2"/>
      <c r="D14789" s="2"/>
    </row>
    <row r="14790" spans="2:4" x14ac:dyDescent="0.2">
      <c r="B14790" s="2"/>
      <c r="C14790" s="2"/>
      <c r="D14790" s="2"/>
    </row>
    <row r="14791" spans="2:4" x14ac:dyDescent="0.2">
      <c r="B14791" s="2"/>
      <c r="C14791" s="2"/>
      <c r="D14791" s="2"/>
    </row>
    <row r="14792" spans="2:4" x14ac:dyDescent="0.2">
      <c r="B14792" s="2"/>
      <c r="C14792" s="2"/>
      <c r="D14792" s="2"/>
    </row>
    <row r="14793" spans="2:4" x14ac:dyDescent="0.2">
      <c r="B14793" s="2"/>
      <c r="C14793" s="2"/>
      <c r="D14793" s="2"/>
    </row>
    <row r="14794" spans="2:4" x14ac:dyDescent="0.2">
      <c r="B14794" s="2"/>
      <c r="C14794" s="2"/>
      <c r="D14794" s="2"/>
    </row>
    <row r="14795" spans="2:4" x14ac:dyDescent="0.2">
      <c r="B14795" s="2"/>
      <c r="C14795" s="2"/>
      <c r="D14795" s="2"/>
    </row>
    <row r="14796" spans="2:4" x14ac:dyDescent="0.2">
      <c r="B14796" s="2"/>
      <c r="C14796" s="2"/>
      <c r="D14796" s="2"/>
    </row>
    <row r="14797" spans="2:4" x14ac:dyDescent="0.2">
      <c r="B14797" s="2"/>
      <c r="C14797" s="2"/>
      <c r="D14797" s="2"/>
    </row>
    <row r="14798" spans="2:4" x14ac:dyDescent="0.2">
      <c r="B14798" s="2"/>
      <c r="C14798" s="2"/>
      <c r="D14798" s="2"/>
    </row>
    <row r="14799" spans="2:4" x14ac:dyDescent="0.2">
      <c r="B14799" s="2"/>
      <c r="C14799" s="2"/>
      <c r="D14799" s="2"/>
    </row>
    <row r="14800" spans="2:4" x14ac:dyDescent="0.2">
      <c r="B14800" s="2"/>
      <c r="C14800" s="2"/>
      <c r="D14800" s="2"/>
    </row>
    <row r="14801" spans="2:4" x14ac:dyDescent="0.2">
      <c r="B14801" s="2"/>
      <c r="C14801" s="2"/>
      <c r="D14801" s="2"/>
    </row>
    <row r="14802" spans="2:4" x14ac:dyDescent="0.2">
      <c r="B14802" s="2"/>
      <c r="C14802" s="2"/>
      <c r="D14802" s="2"/>
    </row>
    <row r="14803" spans="2:4" x14ac:dyDescent="0.2">
      <c r="B14803" s="2"/>
      <c r="C14803" s="2"/>
      <c r="D14803" s="2"/>
    </row>
    <row r="14804" spans="2:4" x14ac:dyDescent="0.2">
      <c r="B14804" s="2"/>
      <c r="C14804" s="2"/>
      <c r="D14804" s="2"/>
    </row>
    <row r="14805" spans="2:4" x14ac:dyDescent="0.2">
      <c r="B14805" s="2"/>
      <c r="C14805" s="2"/>
      <c r="D14805" s="2"/>
    </row>
    <row r="14806" spans="2:4" x14ac:dyDescent="0.2">
      <c r="B14806" s="2"/>
      <c r="C14806" s="2"/>
      <c r="D14806" s="2"/>
    </row>
    <row r="14807" spans="2:4" x14ac:dyDescent="0.2">
      <c r="B14807" s="2"/>
      <c r="C14807" s="2"/>
      <c r="D14807" s="2"/>
    </row>
    <row r="14808" spans="2:4" x14ac:dyDescent="0.2">
      <c r="B14808" s="2"/>
      <c r="C14808" s="2"/>
      <c r="D14808" s="2"/>
    </row>
    <row r="14809" spans="2:4" x14ac:dyDescent="0.2">
      <c r="B14809" s="2"/>
      <c r="C14809" s="2"/>
      <c r="D14809" s="2"/>
    </row>
    <row r="14810" spans="2:4" x14ac:dyDescent="0.2">
      <c r="B14810" s="2"/>
      <c r="C14810" s="2"/>
      <c r="D14810" s="2"/>
    </row>
    <row r="14811" spans="2:4" x14ac:dyDescent="0.2">
      <c r="B14811" s="2"/>
      <c r="C14811" s="2"/>
      <c r="D14811" s="2"/>
    </row>
    <row r="14812" spans="2:4" x14ac:dyDescent="0.2">
      <c r="B14812" s="2"/>
      <c r="C14812" s="2"/>
      <c r="D14812" s="2"/>
    </row>
    <row r="14813" spans="2:4" x14ac:dyDescent="0.2">
      <c r="B14813" s="2"/>
      <c r="C14813" s="2"/>
      <c r="D14813" s="2"/>
    </row>
    <row r="14814" spans="2:4" x14ac:dyDescent="0.2">
      <c r="B14814" s="2"/>
      <c r="C14814" s="2"/>
      <c r="D14814" s="2"/>
    </row>
    <row r="14815" spans="2:4" x14ac:dyDescent="0.2">
      <c r="B14815" s="2"/>
      <c r="C14815" s="2"/>
      <c r="D14815" s="2"/>
    </row>
    <row r="14816" spans="2:4" x14ac:dyDescent="0.2">
      <c r="B14816" s="2"/>
      <c r="C14816" s="2"/>
      <c r="D14816" s="2"/>
    </row>
    <row r="14817" spans="2:4" x14ac:dyDescent="0.2">
      <c r="B14817" s="2"/>
      <c r="C14817" s="2"/>
      <c r="D14817" s="2"/>
    </row>
    <row r="14818" spans="2:4" x14ac:dyDescent="0.2">
      <c r="B14818" s="2"/>
      <c r="C14818" s="2"/>
      <c r="D14818" s="2"/>
    </row>
    <row r="14819" spans="2:4" x14ac:dyDescent="0.2">
      <c r="B14819" s="2"/>
      <c r="C14819" s="2"/>
      <c r="D14819" s="2"/>
    </row>
    <row r="14820" spans="2:4" x14ac:dyDescent="0.2">
      <c r="B14820" s="2"/>
      <c r="C14820" s="2"/>
      <c r="D14820" s="2"/>
    </row>
    <row r="14821" spans="2:4" x14ac:dyDescent="0.2">
      <c r="B14821" s="2"/>
      <c r="C14821" s="2"/>
      <c r="D14821" s="2"/>
    </row>
    <row r="14822" spans="2:4" x14ac:dyDescent="0.2">
      <c r="B14822" s="2"/>
      <c r="C14822" s="2"/>
      <c r="D14822" s="2"/>
    </row>
    <row r="14823" spans="2:4" x14ac:dyDescent="0.2">
      <c r="B14823" s="2"/>
      <c r="C14823" s="2"/>
      <c r="D14823" s="2"/>
    </row>
    <row r="14824" spans="2:4" x14ac:dyDescent="0.2">
      <c r="B14824" s="2"/>
      <c r="C14824" s="2"/>
      <c r="D14824" s="2"/>
    </row>
    <row r="14825" spans="2:4" x14ac:dyDescent="0.2">
      <c r="B14825" s="2"/>
      <c r="C14825" s="2"/>
      <c r="D14825" s="2"/>
    </row>
    <row r="14826" spans="2:4" x14ac:dyDescent="0.2">
      <c r="B14826" s="2"/>
      <c r="C14826" s="2"/>
      <c r="D14826" s="2"/>
    </row>
    <row r="14827" spans="2:4" x14ac:dyDescent="0.2">
      <c r="B14827" s="2"/>
      <c r="C14827" s="2"/>
      <c r="D14827" s="2"/>
    </row>
    <row r="14828" spans="2:4" x14ac:dyDescent="0.2">
      <c r="B14828" s="2"/>
      <c r="C14828" s="2"/>
      <c r="D14828" s="2"/>
    </row>
    <row r="14829" spans="2:4" x14ac:dyDescent="0.2">
      <c r="B14829" s="2"/>
      <c r="C14829" s="2"/>
      <c r="D14829" s="2"/>
    </row>
    <row r="14830" spans="2:4" x14ac:dyDescent="0.2">
      <c r="B14830" s="2"/>
      <c r="C14830" s="2"/>
      <c r="D14830" s="2"/>
    </row>
    <row r="14831" spans="2:4" x14ac:dyDescent="0.2">
      <c r="B14831" s="2"/>
      <c r="C14831" s="2"/>
      <c r="D14831" s="2"/>
    </row>
    <row r="14832" spans="2:4" x14ac:dyDescent="0.2">
      <c r="B14832" s="2"/>
      <c r="C14832" s="2"/>
      <c r="D14832" s="2"/>
    </row>
    <row r="14833" spans="2:4" x14ac:dyDescent="0.2">
      <c r="B14833" s="2"/>
      <c r="C14833" s="2"/>
      <c r="D14833" s="2"/>
    </row>
    <row r="14834" spans="2:4" x14ac:dyDescent="0.2">
      <c r="B14834" s="2"/>
      <c r="C14834" s="2"/>
      <c r="D14834" s="2"/>
    </row>
    <row r="14835" spans="2:4" x14ac:dyDescent="0.2">
      <c r="B14835" s="2"/>
      <c r="C14835" s="2"/>
      <c r="D14835" s="2"/>
    </row>
    <row r="14836" spans="2:4" x14ac:dyDescent="0.2">
      <c r="B14836" s="2"/>
      <c r="C14836" s="2"/>
      <c r="D14836" s="2"/>
    </row>
    <row r="14837" spans="2:4" x14ac:dyDescent="0.2">
      <c r="B14837" s="2"/>
      <c r="C14837" s="2"/>
      <c r="D14837" s="2"/>
    </row>
    <row r="14838" spans="2:4" x14ac:dyDescent="0.2">
      <c r="B14838" s="2"/>
      <c r="C14838" s="2"/>
      <c r="D14838" s="2"/>
    </row>
    <row r="14839" spans="2:4" x14ac:dyDescent="0.2">
      <c r="B14839" s="2"/>
      <c r="C14839" s="2"/>
      <c r="D14839" s="2"/>
    </row>
    <row r="14840" spans="2:4" x14ac:dyDescent="0.2">
      <c r="B14840" s="2"/>
      <c r="C14840" s="2"/>
      <c r="D14840" s="2"/>
    </row>
    <row r="14841" spans="2:4" x14ac:dyDescent="0.2">
      <c r="B14841" s="2"/>
      <c r="C14841" s="2"/>
      <c r="D14841" s="2"/>
    </row>
    <row r="14842" spans="2:4" x14ac:dyDescent="0.2">
      <c r="B14842" s="2"/>
      <c r="C14842" s="2"/>
      <c r="D14842" s="2"/>
    </row>
    <row r="14843" spans="2:4" x14ac:dyDescent="0.2">
      <c r="B14843" s="2"/>
      <c r="C14843" s="2"/>
      <c r="D14843" s="2"/>
    </row>
    <row r="14844" spans="2:4" x14ac:dyDescent="0.2">
      <c r="B14844" s="2"/>
      <c r="C14844" s="2"/>
      <c r="D14844" s="2"/>
    </row>
    <row r="14845" spans="2:4" x14ac:dyDescent="0.2">
      <c r="B14845" s="2"/>
      <c r="C14845" s="2"/>
      <c r="D14845" s="2"/>
    </row>
    <row r="14846" spans="2:4" x14ac:dyDescent="0.2">
      <c r="B14846" s="2"/>
      <c r="C14846" s="2"/>
      <c r="D14846" s="2"/>
    </row>
    <row r="14847" spans="2:4" x14ac:dyDescent="0.2">
      <c r="B14847" s="2"/>
      <c r="C14847" s="2"/>
      <c r="D14847" s="2"/>
    </row>
    <row r="14848" spans="2:4" x14ac:dyDescent="0.2">
      <c r="B14848" s="2"/>
      <c r="C14848" s="2"/>
      <c r="D14848" s="2"/>
    </row>
    <row r="14849" spans="2:4" x14ac:dyDescent="0.2">
      <c r="B14849" s="2"/>
      <c r="C14849" s="2"/>
      <c r="D14849" s="2"/>
    </row>
    <row r="14850" spans="2:4" x14ac:dyDescent="0.2">
      <c r="B14850" s="2"/>
      <c r="C14850" s="2"/>
      <c r="D14850" s="2"/>
    </row>
    <row r="14851" spans="2:4" x14ac:dyDescent="0.2">
      <c r="B14851" s="2"/>
      <c r="C14851" s="2"/>
      <c r="D14851" s="2"/>
    </row>
    <row r="14852" spans="2:4" x14ac:dyDescent="0.2">
      <c r="B14852" s="2"/>
      <c r="C14852" s="2"/>
      <c r="D14852" s="2"/>
    </row>
    <row r="14853" spans="2:4" x14ac:dyDescent="0.2">
      <c r="B14853" s="2"/>
      <c r="C14853" s="2"/>
      <c r="D14853" s="2"/>
    </row>
    <row r="14854" spans="2:4" x14ac:dyDescent="0.2">
      <c r="B14854" s="2"/>
      <c r="C14854" s="2"/>
      <c r="D14854" s="2"/>
    </row>
    <row r="14855" spans="2:4" x14ac:dyDescent="0.2">
      <c r="B14855" s="2"/>
      <c r="C14855" s="2"/>
      <c r="D14855" s="2"/>
    </row>
    <row r="14856" spans="2:4" x14ac:dyDescent="0.2">
      <c r="B14856" s="2"/>
      <c r="C14856" s="2"/>
      <c r="D14856" s="2"/>
    </row>
    <row r="14857" spans="2:4" x14ac:dyDescent="0.2">
      <c r="B14857" s="2"/>
      <c r="C14857" s="2"/>
      <c r="D14857" s="2"/>
    </row>
    <row r="14858" spans="2:4" x14ac:dyDescent="0.2">
      <c r="B14858" s="2"/>
      <c r="C14858" s="2"/>
      <c r="D14858" s="2"/>
    </row>
    <row r="14859" spans="2:4" x14ac:dyDescent="0.2">
      <c r="B14859" s="2"/>
      <c r="C14859" s="2"/>
      <c r="D14859" s="2"/>
    </row>
    <row r="14860" spans="2:4" x14ac:dyDescent="0.2">
      <c r="B14860" s="2"/>
      <c r="C14860" s="2"/>
      <c r="D14860" s="2"/>
    </row>
    <row r="14861" spans="2:4" x14ac:dyDescent="0.2">
      <c r="B14861" s="2"/>
      <c r="C14861" s="2"/>
      <c r="D14861" s="2"/>
    </row>
    <row r="14862" spans="2:4" x14ac:dyDescent="0.2">
      <c r="B14862" s="2"/>
      <c r="C14862" s="2"/>
      <c r="D14862" s="2"/>
    </row>
    <row r="14863" spans="2:4" x14ac:dyDescent="0.2">
      <c r="B14863" s="2"/>
      <c r="C14863" s="2"/>
      <c r="D14863" s="2"/>
    </row>
    <row r="14864" spans="2:4" x14ac:dyDescent="0.2">
      <c r="B14864" s="2"/>
      <c r="C14864" s="2"/>
      <c r="D14864" s="2"/>
    </row>
    <row r="14865" spans="2:4" x14ac:dyDescent="0.2">
      <c r="B14865" s="2"/>
      <c r="C14865" s="2"/>
      <c r="D14865" s="2"/>
    </row>
    <row r="14866" spans="2:4" x14ac:dyDescent="0.2">
      <c r="B14866" s="2"/>
      <c r="C14866" s="2"/>
      <c r="D14866" s="2"/>
    </row>
    <row r="14867" spans="2:4" x14ac:dyDescent="0.2">
      <c r="B14867" s="2"/>
      <c r="C14867" s="2"/>
      <c r="D14867" s="2"/>
    </row>
    <row r="14868" spans="2:4" x14ac:dyDescent="0.2">
      <c r="B14868" s="2"/>
      <c r="C14868" s="2"/>
      <c r="D14868" s="2"/>
    </row>
    <row r="14869" spans="2:4" x14ac:dyDescent="0.2">
      <c r="B14869" s="2"/>
      <c r="C14869" s="2"/>
      <c r="D14869" s="2"/>
    </row>
    <row r="14870" spans="2:4" x14ac:dyDescent="0.2">
      <c r="B14870" s="2"/>
      <c r="C14870" s="2"/>
      <c r="D14870" s="2"/>
    </row>
    <row r="14871" spans="2:4" x14ac:dyDescent="0.2">
      <c r="B14871" s="2"/>
      <c r="C14871" s="2"/>
      <c r="D14871" s="2"/>
    </row>
    <row r="14872" spans="2:4" x14ac:dyDescent="0.2">
      <c r="B14872" s="2"/>
      <c r="C14872" s="2"/>
      <c r="D14872" s="2"/>
    </row>
    <row r="14873" spans="2:4" x14ac:dyDescent="0.2">
      <c r="B14873" s="2"/>
      <c r="C14873" s="2"/>
      <c r="D14873" s="2"/>
    </row>
    <row r="14874" spans="2:4" x14ac:dyDescent="0.2">
      <c r="B14874" s="2"/>
      <c r="C14874" s="2"/>
      <c r="D14874" s="2"/>
    </row>
    <row r="14875" spans="2:4" x14ac:dyDescent="0.2">
      <c r="B14875" s="2"/>
      <c r="C14875" s="2"/>
      <c r="D14875" s="2"/>
    </row>
    <row r="14876" spans="2:4" x14ac:dyDescent="0.2">
      <c r="B14876" s="2"/>
      <c r="C14876" s="2"/>
      <c r="D14876" s="2"/>
    </row>
    <row r="14877" spans="2:4" x14ac:dyDescent="0.2">
      <c r="B14877" s="2"/>
      <c r="C14877" s="2"/>
      <c r="D14877" s="2"/>
    </row>
    <row r="14878" spans="2:4" x14ac:dyDescent="0.2">
      <c r="B14878" s="2"/>
      <c r="C14878" s="2"/>
      <c r="D14878" s="2"/>
    </row>
    <row r="14879" spans="2:4" x14ac:dyDescent="0.2">
      <c r="B14879" s="2"/>
      <c r="C14879" s="2"/>
      <c r="D14879" s="2"/>
    </row>
    <row r="14880" spans="2:4" x14ac:dyDescent="0.2">
      <c r="B14880" s="2"/>
      <c r="C14880" s="2"/>
      <c r="D14880" s="2"/>
    </row>
    <row r="14881" spans="2:4" x14ac:dyDescent="0.2">
      <c r="B14881" s="2"/>
      <c r="C14881" s="2"/>
      <c r="D14881" s="2"/>
    </row>
    <row r="14882" spans="2:4" x14ac:dyDescent="0.2">
      <c r="B14882" s="2"/>
      <c r="C14882" s="2"/>
      <c r="D14882" s="2"/>
    </row>
    <row r="14883" spans="2:4" x14ac:dyDescent="0.2">
      <c r="B14883" s="2"/>
      <c r="C14883" s="2"/>
      <c r="D14883" s="2"/>
    </row>
    <row r="14884" spans="2:4" x14ac:dyDescent="0.2">
      <c r="B14884" s="2"/>
      <c r="C14884" s="2"/>
      <c r="D14884" s="2"/>
    </row>
    <row r="14885" spans="2:4" x14ac:dyDescent="0.2">
      <c r="B14885" s="2"/>
      <c r="C14885" s="2"/>
      <c r="D14885" s="2"/>
    </row>
    <row r="14886" spans="2:4" x14ac:dyDescent="0.2">
      <c r="B14886" s="2"/>
      <c r="C14886" s="2"/>
      <c r="D14886" s="2"/>
    </row>
    <row r="14887" spans="2:4" x14ac:dyDescent="0.2">
      <c r="B14887" s="2"/>
      <c r="C14887" s="2"/>
      <c r="D14887" s="2"/>
    </row>
    <row r="14888" spans="2:4" x14ac:dyDescent="0.2">
      <c r="B14888" s="2"/>
      <c r="C14888" s="2"/>
      <c r="D14888" s="2"/>
    </row>
    <row r="14889" spans="2:4" x14ac:dyDescent="0.2">
      <c r="B14889" s="2"/>
      <c r="C14889" s="2"/>
      <c r="D14889" s="2"/>
    </row>
    <row r="14890" spans="2:4" x14ac:dyDescent="0.2">
      <c r="B14890" s="2"/>
      <c r="C14890" s="2"/>
      <c r="D14890" s="2"/>
    </row>
    <row r="14891" spans="2:4" x14ac:dyDescent="0.2">
      <c r="B14891" s="2"/>
      <c r="C14891" s="2"/>
      <c r="D14891" s="2"/>
    </row>
    <row r="14892" spans="2:4" x14ac:dyDescent="0.2">
      <c r="B14892" s="2"/>
      <c r="C14892" s="2"/>
      <c r="D14892" s="2"/>
    </row>
    <row r="14893" spans="2:4" x14ac:dyDescent="0.2">
      <c r="B14893" s="2"/>
      <c r="C14893" s="2"/>
      <c r="D14893" s="2"/>
    </row>
    <row r="14894" spans="2:4" x14ac:dyDescent="0.2">
      <c r="B14894" s="2"/>
      <c r="C14894" s="2"/>
      <c r="D14894" s="2"/>
    </row>
    <row r="14895" spans="2:4" x14ac:dyDescent="0.2">
      <c r="B14895" s="2"/>
      <c r="C14895" s="2"/>
      <c r="D14895" s="2"/>
    </row>
    <row r="14896" spans="2:4" x14ac:dyDescent="0.2">
      <c r="B14896" s="2"/>
      <c r="C14896" s="2"/>
      <c r="D14896" s="2"/>
    </row>
    <row r="14897" spans="2:4" x14ac:dyDescent="0.2">
      <c r="B14897" s="2"/>
      <c r="C14897" s="2"/>
      <c r="D14897" s="2"/>
    </row>
    <row r="14898" spans="2:4" x14ac:dyDescent="0.2">
      <c r="B14898" s="2"/>
      <c r="C14898" s="2"/>
      <c r="D14898" s="2"/>
    </row>
    <row r="14899" spans="2:4" x14ac:dyDescent="0.2">
      <c r="B14899" s="2"/>
      <c r="C14899" s="2"/>
      <c r="D14899" s="2"/>
    </row>
    <row r="14900" spans="2:4" x14ac:dyDescent="0.2">
      <c r="B14900" s="2"/>
      <c r="C14900" s="2"/>
      <c r="D14900" s="2"/>
    </row>
    <row r="14901" spans="2:4" x14ac:dyDescent="0.2">
      <c r="B14901" s="2"/>
      <c r="C14901" s="2"/>
      <c r="D14901" s="2"/>
    </row>
    <row r="14902" spans="2:4" x14ac:dyDescent="0.2">
      <c r="B14902" s="2"/>
      <c r="C14902" s="2"/>
      <c r="D14902" s="2"/>
    </row>
    <row r="14903" spans="2:4" x14ac:dyDescent="0.2">
      <c r="B14903" s="2"/>
      <c r="C14903" s="2"/>
      <c r="D14903" s="2"/>
    </row>
    <row r="14904" spans="2:4" x14ac:dyDescent="0.2">
      <c r="B14904" s="2"/>
      <c r="C14904" s="2"/>
      <c r="D14904" s="2"/>
    </row>
    <row r="14905" spans="2:4" x14ac:dyDescent="0.2">
      <c r="B14905" s="2"/>
      <c r="C14905" s="2"/>
      <c r="D14905" s="2"/>
    </row>
    <row r="14906" spans="2:4" x14ac:dyDescent="0.2">
      <c r="B14906" s="2"/>
      <c r="C14906" s="2"/>
      <c r="D14906" s="2"/>
    </row>
    <row r="14907" spans="2:4" x14ac:dyDescent="0.2">
      <c r="B14907" s="2"/>
      <c r="C14907" s="2"/>
      <c r="D14907" s="2"/>
    </row>
    <row r="14908" spans="2:4" x14ac:dyDescent="0.2">
      <c r="B14908" s="2"/>
      <c r="C14908" s="2"/>
      <c r="D14908" s="2"/>
    </row>
    <row r="14909" spans="2:4" x14ac:dyDescent="0.2">
      <c r="B14909" s="2"/>
      <c r="C14909" s="2"/>
      <c r="D14909" s="2"/>
    </row>
    <row r="14910" spans="2:4" x14ac:dyDescent="0.2">
      <c r="B14910" s="2"/>
      <c r="C14910" s="2"/>
      <c r="D14910" s="2"/>
    </row>
    <row r="14911" spans="2:4" x14ac:dyDescent="0.2">
      <c r="B14911" s="2"/>
      <c r="C14911" s="2"/>
      <c r="D14911" s="2"/>
    </row>
    <row r="14912" spans="2:4" x14ac:dyDescent="0.2">
      <c r="B14912" s="2"/>
      <c r="C14912" s="2"/>
      <c r="D14912" s="2"/>
    </row>
    <row r="14913" spans="2:4" x14ac:dyDescent="0.2">
      <c r="B14913" s="2"/>
      <c r="C14913" s="2"/>
      <c r="D14913" s="2"/>
    </row>
    <row r="14914" spans="2:4" x14ac:dyDescent="0.2">
      <c r="B14914" s="2"/>
      <c r="C14914" s="2"/>
      <c r="D14914" s="2"/>
    </row>
    <row r="14915" spans="2:4" x14ac:dyDescent="0.2">
      <c r="B14915" s="2"/>
      <c r="C14915" s="2"/>
      <c r="D14915" s="2"/>
    </row>
    <row r="14916" spans="2:4" x14ac:dyDescent="0.2">
      <c r="B14916" s="2"/>
      <c r="C14916" s="2"/>
      <c r="D14916" s="2"/>
    </row>
    <row r="14917" spans="2:4" x14ac:dyDescent="0.2">
      <c r="B14917" s="2"/>
      <c r="C14917" s="2"/>
      <c r="D14917" s="2"/>
    </row>
    <row r="14918" spans="2:4" x14ac:dyDescent="0.2">
      <c r="B14918" s="2"/>
      <c r="C14918" s="2"/>
      <c r="D14918" s="2"/>
    </row>
    <row r="14919" spans="2:4" x14ac:dyDescent="0.2">
      <c r="B14919" s="2"/>
      <c r="C14919" s="2"/>
      <c r="D14919" s="2"/>
    </row>
    <row r="14920" spans="2:4" x14ac:dyDescent="0.2">
      <c r="B14920" s="2"/>
      <c r="C14920" s="2"/>
      <c r="D14920" s="2"/>
    </row>
    <row r="14921" spans="2:4" x14ac:dyDescent="0.2">
      <c r="B14921" s="2"/>
      <c r="C14921" s="2"/>
      <c r="D14921" s="2"/>
    </row>
    <row r="14922" spans="2:4" x14ac:dyDescent="0.2">
      <c r="B14922" s="2"/>
      <c r="C14922" s="2"/>
      <c r="D14922" s="2"/>
    </row>
    <row r="14923" spans="2:4" x14ac:dyDescent="0.2">
      <c r="B14923" s="2"/>
      <c r="C14923" s="2"/>
      <c r="D14923" s="2"/>
    </row>
    <row r="14924" spans="2:4" x14ac:dyDescent="0.2">
      <c r="B14924" s="2"/>
      <c r="C14924" s="2"/>
      <c r="D14924" s="2"/>
    </row>
    <row r="14925" spans="2:4" x14ac:dyDescent="0.2">
      <c r="B14925" s="2"/>
      <c r="C14925" s="2"/>
      <c r="D14925" s="2"/>
    </row>
    <row r="14926" spans="2:4" x14ac:dyDescent="0.2">
      <c r="B14926" s="2"/>
      <c r="C14926" s="2"/>
      <c r="D14926" s="2"/>
    </row>
    <row r="14927" spans="2:4" x14ac:dyDescent="0.2">
      <c r="B14927" s="2"/>
      <c r="C14927" s="2"/>
      <c r="D14927" s="2"/>
    </row>
    <row r="14928" spans="2:4" x14ac:dyDescent="0.2">
      <c r="B14928" s="2"/>
      <c r="C14928" s="2"/>
      <c r="D14928" s="2"/>
    </row>
    <row r="14929" spans="2:4" x14ac:dyDescent="0.2">
      <c r="B14929" s="2"/>
      <c r="C14929" s="2"/>
      <c r="D14929" s="2"/>
    </row>
    <row r="14930" spans="2:4" x14ac:dyDescent="0.2">
      <c r="B14930" s="2"/>
      <c r="C14930" s="2"/>
      <c r="D14930" s="2"/>
    </row>
    <row r="14931" spans="2:4" x14ac:dyDescent="0.2">
      <c r="B14931" s="2"/>
      <c r="C14931" s="2"/>
      <c r="D14931" s="2"/>
    </row>
    <row r="14932" spans="2:4" x14ac:dyDescent="0.2">
      <c r="B14932" s="2"/>
      <c r="C14932" s="2"/>
      <c r="D14932" s="2"/>
    </row>
    <row r="14933" spans="2:4" x14ac:dyDescent="0.2">
      <c r="B14933" s="2"/>
      <c r="C14933" s="2"/>
      <c r="D14933" s="2"/>
    </row>
    <row r="14934" spans="2:4" x14ac:dyDescent="0.2">
      <c r="B14934" s="2"/>
      <c r="C14934" s="2"/>
      <c r="D14934" s="2"/>
    </row>
    <row r="14935" spans="2:4" x14ac:dyDescent="0.2">
      <c r="B14935" s="2"/>
      <c r="C14935" s="2"/>
      <c r="D14935" s="2"/>
    </row>
    <row r="14936" spans="2:4" x14ac:dyDescent="0.2">
      <c r="B14936" s="2"/>
      <c r="C14936" s="2"/>
      <c r="D14936" s="2"/>
    </row>
    <row r="14937" spans="2:4" x14ac:dyDescent="0.2">
      <c r="B14937" s="2"/>
      <c r="C14937" s="2"/>
      <c r="D14937" s="2"/>
    </row>
    <row r="14938" spans="2:4" x14ac:dyDescent="0.2">
      <c r="B14938" s="2"/>
      <c r="C14938" s="2"/>
      <c r="D14938" s="2"/>
    </row>
    <row r="14939" spans="2:4" x14ac:dyDescent="0.2">
      <c r="B14939" s="2"/>
      <c r="C14939" s="2"/>
      <c r="D14939" s="2"/>
    </row>
    <row r="14940" spans="2:4" x14ac:dyDescent="0.2">
      <c r="B14940" s="2"/>
      <c r="C14940" s="2"/>
      <c r="D14940" s="2"/>
    </row>
    <row r="14941" spans="2:4" x14ac:dyDescent="0.2">
      <c r="B14941" s="2"/>
      <c r="C14941" s="2"/>
      <c r="D14941" s="2"/>
    </row>
    <row r="14942" spans="2:4" x14ac:dyDescent="0.2">
      <c r="B14942" s="2"/>
      <c r="C14942" s="2"/>
      <c r="D14942" s="2"/>
    </row>
    <row r="14943" spans="2:4" x14ac:dyDescent="0.2">
      <c r="B14943" s="2"/>
      <c r="C14943" s="2"/>
      <c r="D14943" s="2"/>
    </row>
    <row r="14944" spans="2:4" x14ac:dyDescent="0.2">
      <c r="B14944" s="2"/>
      <c r="C14944" s="2"/>
      <c r="D14944" s="2"/>
    </row>
    <row r="14945" spans="2:4" x14ac:dyDescent="0.2">
      <c r="B14945" s="2"/>
      <c r="C14945" s="2"/>
      <c r="D14945" s="2"/>
    </row>
    <row r="14946" spans="2:4" x14ac:dyDescent="0.2">
      <c r="B14946" s="2"/>
      <c r="C14946" s="2"/>
      <c r="D14946" s="2"/>
    </row>
    <row r="14947" spans="2:4" x14ac:dyDescent="0.2">
      <c r="B14947" s="2"/>
      <c r="C14947" s="2"/>
      <c r="D14947" s="2"/>
    </row>
    <row r="14948" spans="2:4" x14ac:dyDescent="0.2">
      <c r="B14948" s="2"/>
      <c r="C14948" s="2"/>
      <c r="D14948" s="2"/>
    </row>
    <row r="14949" spans="2:4" x14ac:dyDescent="0.2">
      <c r="B14949" s="2"/>
      <c r="C14949" s="2"/>
      <c r="D14949" s="2"/>
    </row>
    <row r="14950" spans="2:4" x14ac:dyDescent="0.2">
      <c r="B14950" s="2"/>
      <c r="C14950" s="2"/>
      <c r="D14950" s="2"/>
    </row>
    <row r="14951" spans="2:4" x14ac:dyDescent="0.2">
      <c r="B14951" s="2"/>
      <c r="C14951" s="2"/>
      <c r="D14951" s="2"/>
    </row>
    <row r="14952" spans="2:4" x14ac:dyDescent="0.2">
      <c r="B14952" s="2"/>
      <c r="C14952" s="2"/>
      <c r="D14952" s="2"/>
    </row>
    <row r="14953" spans="2:4" x14ac:dyDescent="0.2">
      <c r="B14953" s="2"/>
      <c r="C14953" s="2"/>
      <c r="D14953" s="2"/>
    </row>
    <row r="14954" spans="2:4" x14ac:dyDescent="0.2">
      <c r="B14954" s="2"/>
      <c r="C14954" s="2"/>
      <c r="D14954" s="2"/>
    </row>
    <row r="14955" spans="2:4" x14ac:dyDescent="0.2">
      <c r="B14955" s="2"/>
      <c r="C14955" s="2"/>
      <c r="D14955" s="2"/>
    </row>
    <row r="14956" spans="2:4" x14ac:dyDescent="0.2">
      <c r="B14956" s="2"/>
      <c r="C14956" s="2"/>
      <c r="D14956" s="2"/>
    </row>
    <row r="14957" spans="2:4" x14ac:dyDescent="0.2">
      <c r="B14957" s="2"/>
      <c r="C14957" s="2"/>
      <c r="D14957" s="2"/>
    </row>
    <row r="14958" spans="2:4" x14ac:dyDescent="0.2">
      <c r="B14958" s="2"/>
      <c r="C14958" s="2"/>
      <c r="D14958" s="2"/>
    </row>
    <row r="14959" spans="2:4" x14ac:dyDescent="0.2">
      <c r="B14959" s="2"/>
      <c r="C14959" s="2"/>
      <c r="D14959" s="2"/>
    </row>
    <row r="14960" spans="2:4" x14ac:dyDescent="0.2">
      <c r="B14960" s="2"/>
      <c r="C14960" s="2"/>
      <c r="D14960" s="2"/>
    </row>
    <row r="14961" spans="2:4" x14ac:dyDescent="0.2">
      <c r="B14961" s="2"/>
      <c r="C14961" s="2"/>
      <c r="D14961" s="2"/>
    </row>
    <row r="14962" spans="2:4" x14ac:dyDescent="0.2">
      <c r="B14962" s="2"/>
      <c r="C14962" s="2"/>
      <c r="D14962" s="2"/>
    </row>
    <row r="14963" spans="2:4" x14ac:dyDescent="0.2">
      <c r="B14963" s="2"/>
      <c r="C14963" s="2"/>
      <c r="D14963" s="2"/>
    </row>
    <row r="14964" spans="2:4" x14ac:dyDescent="0.2">
      <c r="B14964" s="2"/>
      <c r="C14964" s="2"/>
      <c r="D14964" s="2"/>
    </row>
    <row r="14965" spans="2:4" x14ac:dyDescent="0.2">
      <c r="B14965" s="2"/>
      <c r="C14965" s="2"/>
      <c r="D14965" s="2"/>
    </row>
    <row r="14966" spans="2:4" x14ac:dyDescent="0.2">
      <c r="B14966" s="2"/>
      <c r="C14966" s="2"/>
      <c r="D14966" s="2"/>
    </row>
    <row r="14967" spans="2:4" x14ac:dyDescent="0.2">
      <c r="B14967" s="2"/>
      <c r="C14967" s="2"/>
      <c r="D14967" s="2"/>
    </row>
    <row r="14968" spans="2:4" x14ac:dyDescent="0.2">
      <c r="B14968" s="2"/>
      <c r="C14968" s="2"/>
      <c r="D14968" s="2"/>
    </row>
    <row r="14969" spans="2:4" x14ac:dyDescent="0.2">
      <c r="B14969" s="2"/>
      <c r="C14969" s="2"/>
      <c r="D14969" s="2"/>
    </row>
    <row r="14970" spans="2:4" x14ac:dyDescent="0.2">
      <c r="B14970" s="2"/>
      <c r="C14970" s="2"/>
      <c r="D14970" s="2"/>
    </row>
    <row r="14971" spans="2:4" x14ac:dyDescent="0.2">
      <c r="B14971" s="2"/>
      <c r="C14971" s="2"/>
      <c r="D14971" s="2"/>
    </row>
    <row r="14972" spans="2:4" x14ac:dyDescent="0.2">
      <c r="B14972" s="2"/>
      <c r="C14972" s="2"/>
      <c r="D14972" s="2"/>
    </row>
    <row r="14973" spans="2:4" x14ac:dyDescent="0.2">
      <c r="B14973" s="2"/>
      <c r="C14973" s="2"/>
      <c r="D14973" s="2"/>
    </row>
    <row r="14974" spans="2:4" x14ac:dyDescent="0.2">
      <c r="B14974" s="2"/>
      <c r="C14974" s="2"/>
      <c r="D14974" s="2"/>
    </row>
    <row r="14975" spans="2:4" x14ac:dyDescent="0.2">
      <c r="B14975" s="2"/>
      <c r="C14975" s="2"/>
      <c r="D14975" s="2"/>
    </row>
    <row r="14976" spans="2:4" x14ac:dyDescent="0.2">
      <c r="B14976" s="2"/>
      <c r="C14976" s="2"/>
      <c r="D14976" s="2"/>
    </row>
    <row r="14977" spans="2:4" x14ac:dyDescent="0.2">
      <c r="B14977" s="2"/>
      <c r="C14977" s="2"/>
      <c r="D14977" s="2"/>
    </row>
    <row r="14978" spans="2:4" x14ac:dyDescent="0.2">
      <c r="B14978" s="2"/>
      <c r="C14978" s="2"/>
      <c r="D14978" s="2"/>
    </row>
    <row r="14979" spans="2:4" x14ac:dyDescent="0.2">
      <c r="B14979" s="2"/>
      <c r="C14979" s="2"/>
      <c r="D14979" s="2"/>
    </row>
    <row r="14980" spans="2:4" x14ac:dyDescent="0.2">
      <c r="B14980" s="2"/>
      <c r="C14980" s="2"/>
      <c r="D14980" s="2"/>
    </row>
    <row r="14981" spans="2:4" x14ac:dyDescent="0.2">
      <c r="B14981" s="2"/>
      <c r="C14981" s="2"/>
      <c r="D14981" s="2"/>
    </row>
    <row r="14982" spans="2:4" x14ac:dyDescent="0.2">
      <c r="B14982" s="2"/>
      <c r="C14982" s="2"/>
      <c r="D14982" s="2"/>
    </row>
    <row r="14983" spans="2:4" x14ac:dyDescent="0.2">
      <c r="B14983" s="2"/>
      <c r="C14983" s="2"/>
      <c r="D14983" s="2"/>
    </row>
    <row r="14984" spans="2:4" x14ac:dyDescent="0.2">
      <c r="B14984" s="2"/>
      <c r="C14984" s="2"/>
      <c r="D14984" s="2"/>
    </row>
    <row r="14985" spans="2:4" x14ac:dyDescent="0.2">
      <c r="B14985" s="2"/>
      <c r="C14985" s="2"/>
      <c r="D14985" s="2"/>
    </row>
    <row r="14986" spans="2:4" x14ac:dyDescent="0.2">
      <c r="B14986" s="2"/>
      <c r="C14986" s="2"/>
      <c r="D14986" s="2"/>
    </row>
    <row r="14987" spans="2:4" x14ac:dyDescent="0.2">
      <c r="B14987" s="2"/>
      <c r="C14987" s="2"/>
      <c r="D14987" s="2"/>
    </row>
    <row r="14988" spans="2:4" x14ac:dyDescent="0.2">
      <c r="B14988" s="2"/>
      <c r="C14988" s="2"/>
      <c r="D14988" s="2"/>
    </row>
    <row r="14989" spans="2:4" x14ac:dyDescent="0.2">
      <c r="B14989" s="2"/>
      <c r="C14989" s="2"/>
      <c r="D14989" s="2"/>
    </row>
    <row r="14990" spans="2:4" x14ac:dyDescent="0.2">
      <c r="B14990" s="2"/>
      <c r="C14990" s="2"/>
      <c r="D14990" s="2"/>
    </row>
    <row r="14991" spans="2:4" x14ac:dyDescent="0.2">
      <c r="B14991" s="2"/>
      <c r="C14991" s="2"/>
      <c r="D14991" s="2"/>
    </row>
    <row r="14992" spans="2:4" x14ac:dyDescent="0.2">
      <c r="B14992" s="2"/>
      <c r="C14992" s="2"/>
      <c r="D14992" s="2"/>
    </row>
    <row r="14993" spans="2:4" x14ac:dyDescent="0.2">
      <c r="B14993" s="2"/>
      <c r="C14993" s="2"/>
      <c r="D14993" s="2"/>
    </row>
    <row r="14994" spans="2:4" x14ac:dyDescent="0.2">
      <c r="B14994" s="2"/>
      <c r="C14994" s="2"/>
      <c r="D14994" s="2"/>
    </row>
    <row r="14995" spans="2:4" x14ac:dyDescent="0.2">
      <c r="B14995" s="2"/>
      <c r="C14995" s="2"/>
      <c r="D14995" s="2"/>
    </row>
    <row r="14996" spans="2:4" x14ac:dyDescent="0.2">
      <c r="B14996" s="2"/>
      <c r="C14996" s="2"/>
      <c r="D14996" s="2"/>
    </row>
    <row r="14997" spans="2:4" x14ac:dyDescent="0.2">
      <c r="B14997" s="2"/>
      <c r="C14997" s="2"/>
      <c r="D14997" s="2"/>
    </row>
    <row r="14998" spans="2:4" x14ac:dyDescent="0.2">
      <c r="B14998" s="2"/>
      <c r="C14998" s="2"/>
      <c r="D14998" s="2"/>
    </row>
    <row r="14999" spans="2:4" x14ac:dyDescent="0.2">
      <c r="B14999" s="2"/>
      <c r="C14999" s="2"/>
      <c r="D14999" s="2"/>
    </row>
    <row r="15000" spans="2:4" x14ac:dyDescent="0.2">
      <c r="B15000" s="2"/>
      <c r="C15000" s="2"/>
      <c r="D15000" s="2"/>
    </row>
    <row r="15001" spans="2:4" x14ac:dyDescent="0.2">
      <c r="B15001" s="2"/>
      <c r="C15001" s="2"/>
      <c r="D15001" s="2"/>
    </row>
    <row r="15002" spans="2:4" x14ac:dyDescent="0.2">
      <c r="B15002" s="2"/>
      <c r="C15002" s="2"/>
      <c r="D15002" s="2"/>
    </row>
    <row r="15003" spans="2:4" x14ac:dyDescent="0.2">
      <c r="B15003" s="2"/>
      <c r="C15003" s="2"/>
      <c r="D15003" s="2"/>
    </row>
    <row r="15004" spans="2:4" x14ac:dyDescent="0.2">
      <c r="B15004" s="2"/>
      <c r="C15004" s="2"/>
      <c r="D15004" s="2"/>
    </row>
    <row r="15005" spans="2:4" x14ac:dyDescent="0.2">
      <c r="B15005" s="2"/>
      <c r="C15005" s="2"/>
      <c r="D15005" s="2"/>
    </row>
    <row r="15006" spans="2:4" x14ac:dyDescent="0.2">
      <c r="B15006" s="2"/>
      <c r="C15006" s="2"/>
      <c r="D15006" s="2"/>
    </row>
    <row r="15007" spans="2:4" x14ac:dyDescent="0.2">
      <c r="B15007" s="2"/>
      <c r="C15007" s="2"/>
      <c r="D15007" s="2"/>
    </row>
    <row r="15008" spans="2:4" x14ac:dyDescent="0.2">
      <c r="B15008" s="2"/>
      <c r="C15008" s="2"/>
      <c r="D15008" s="2"/>
    </row>
    <row r="15009" spans="2:4" x14ac:dyDescent="0.2">
      <c r="B15009" s="2"/>
      <c r="C15009" s="2"/>
      <c r="D15009" s="2"/>
    </row>
    <row r="15010" spans="2:4" x14ac:dyDescent="0.2">
      <c r="B15010" s="2"/>
      <c r="C15010" s="2"/>
      <c r="D15010" s="2"/>
    </row>
    <row r="15011" spans="2:4" x14ac:dyDescent="0.2">
      <c r="B15011" s="2"/>
      <c r="C15011" s="2"/>
      <c r="D15011" s="2"/>
    </row>
    <row r="15012" spans="2:4" x14ac:dyDescent="0.2">
      <c r="B15012" s="2"/>
      <c r="C15012" s="2"/>
      <c r="D15012" s="2"/>
    </row>
    <row r="15013" spans="2:4" x14ac:dyDescent="0.2">
      <c r="B15013" s="2"/>
      <c r="C15013" s="2"/>
      <c r="D15013" s="2"/>
    </row>
    <row r="15014" spans="2:4" x14ac:dyDescent="0.2">
      <c r="B15014" s="2"/>
      <c r="C15014" s="2"/>
      <c r="D15014" s="2"/>
    </row>
    <row r="15015" spans="2:4" x14ac:dyDescent="0.2">
      <c r="B15015" s="2"/>
      <c r="C15015" s="2"/>
      <c r="D15015" s="2"/>
    </row>
    <row r="15016" spans="2:4" x14ac:dyDescent="0.2">
      <c r="B15016" s="2"/>
      <c r="C15016" s="2"/>
      <c r="D15016" s="2"/>
    </row>
    <row r="15017" spans="2:4" x14ac:dyDescent="0.2">
      <c r="B15017" s="2"/>
      <c r="C15017" s="2"/>
      <c r="D15017" s="2"/>
    </row>
    <row r="15018" spans="2:4" x14ac:dyDescent="0.2">
      <c r="B15018" s="2"/>
      <c r="C15018" s="2"/>
      <c r="D15018" s="2"/>
    </row>
    <row r="15019" spans="2:4" x14ac:dyDescent="0.2">
      <c r="B15019" s="2"/>
      <c r="C15019" s="2"/>
      <c r="D15019" s="2"/>
    </row>
    <row r="15020" spans="2:4" x14ac:dyDescent="0.2">
      <c r="B15020" s="2"/>
      <c r="C15020" s="2"/>
      <c r="D15020" s="2"/>
    </row>
    <row r="15021" spans="2:4" x14ac:dyDescent="0.2">
      <c r="B15021" s="2"/>
      <c r="C15021" s="2"/>
      <c r="D15021" s="2"/>
    </row>
    <row r="15022" spans="2:4" x14ac:dyDescent="0.2">
      <c r="B15022" s="2"/>
      <c r="C15022" s="2"/>
      <c r="D15022" s="2"/>
    </row>
    <row r="15023" spans="2:4" x14ac:dyDescent="0.2">
      <c r="B15023" s="2"/>
      <c r="C15023" s="2"/>
      <c r="D15023" s="2"/>
    </row>
    <row r="15024" spans="2:4" x14ac:dyDescent="0.2">
      <c r="B15024" s="2"/>
      <c r="C15024" s="2"/>
      <c r="D15024" s="2"/>
    </row>
    <row r="15025" spans="2:4" x14ac:dyDescent="0.2">
      <c r="B15025" s="2"/>
      <c r="C15025" s="2"/>
      <c r="D15025" s="2"/>
    </row>
    <row r="15026" spans="2:4" x14ac:dyDescent="0.2">
      <c r="B15026" s="2"/>
      <c r="C15026" s="2"/>
      <c r="D15026" s="2"/>
    </row>
    <row r="15027" spans="2:4" x14ac:dyDescent="0.2">
      <c r="B15027" s="2"/>
      <c r="C15027" s="2"/>
      <c r="D15027" s="2"/>
    </row>
    <row r="15028" spans="2:4" x14ac:dyDescent="0.2">
      <c r="B15028" s="2"/>
      <c r="C15028" s="2"/>
      <c r="D15028" s="2"/>
    </row>
    <row r="15029" spans="2:4" x14ac:dyDescent="0.2">
      <c r="B15029" s="2"/>
      <c r="C15029" s="2"/>
      <c r="D15029" s="2"/>
    </row>
    <row r="15030" spans="2:4" x14ac:dyDescent="0.2">
      <c r="B15030" s="2"/>
      <c r="C15030" s="2"/>
      <c r="D15030" s="2"/>
    </row>
    <row r="15031" spans="2:4" x14ac:dyDescent="0.2">
      <c r="B15031" s="2"/>
      <c r="C15031" s="2"/>
      <c r="D15031" s="2"/>
    </row>
    <row r="15032" spans="2:4" x14ac:dyDescent="0.2">
      <c r="B15032" s="2"/>
      <c r="C15032" s="2"/>
      <c r="D15032" s="2"/>
    </row>
    <row r="15033" spans="2:4" x14ac:dyDescent="0.2">
      <c r="B15033" s="2"/>
      <c r="C15033" s="2"/>
      <c r="D15033" s="2"/>
    </row>
    <row r="15034" spans="2:4" x14ac:dyDescent="0.2">
      <c r="B15034" s="2"/>
      <c r="C15034" s="2"/>
      <c r="D15034" s="2"/>
    </row>
    <row r="15035" spans="2:4" x14ac:dyDescent="0.2">
      <c r="B15035" s="2"/>
      <c r="C15035" s="2"/>
      <c r="D15035" s="2"/>
    </row>
    <row r="15036" spans="2:4" x14ac:dyDescent="0.2">
      <c r="B15036" s="2"/>
      <c r="C15036" s="2"/>
      <c r="D15036" s="2"/>
    </row>
    <row r="15037" spans="2:4" x14ac:dyDescent="0.2">
      <c r="B15037" s="2"/>
      <c r="C15037" s="2"/>
      <c r="D15037" s="2"/>
    </row>
    <row r="15038" spans="2:4" x14ac:dyDescent="0.2">
      <c r="B15038" s="2"/>
      <c r="C15038" s="2"/>
      <c r="D15038" s="2"/>
    </row>
    <row r="15039" spans="2:4" x14ac:dyDescent="0.2">
      <c r="B15039" s="2"/>
      <c r="C15039" s="2"/>
      <c r="D15039" s="2"/>
    </row>
    <row r="15040" spans="2:4" x14ac:dyDescent="0.2">
      <c r="B15040" s="2"/>
      <c r="C15040" s="2"/>
      <c r="D15040" s="2"/>
    </row>
    <row r="15041" spans="2:4" x14ac:dyDescent="0.2">
      <c r="B15041" s="2"/>
      <c r="C15041" s="2"/>
      <c r="D15041" s="2"/>
    </row>
    <row r="15042" spans="2:4" x14ac:dyDescent="0.2">
      <c r="B15042" s="2"/>
      <c r="C15042" s="2"/>
      <c r="D15042" s="2"/>
    </row>
    <row r="15043" spans="2:4" x14ac:dyDescent="0.2">
      <c r="B15043" s="2"/>
      <c r="C15043" s="2"/>
      <c r="D15043" s="2"/>
    </row>
    <row r="15044" spans="2:4" x14ac:dyDescent="0.2">
      <c r="B15044" s="2"/>
      <c r="C15044" s="2"/>
      <c r="D15044" s="2"/>
    </row>
    <row r="15045" spans="2:4" x14ac:dyDescent="0.2">
      <c r="B15045" s="2"/>
      <c r="C15045" s="2"/>
      <c r="D15045" s="2"/>
    </row>
    <row r="15046" spans="2:4" x14ac:dyDescent="0.2">
      <c r="B15046" s="2"/>
      <c r="C15046" s="2"/>
      <c r="D15046" s="2"/>
    </row>
    <row r="15047" spans="2:4" x14ac:dyDescent="0.2">
      <c r="B15047" s="2"/>
      <c r="C15047" s="2"/>
      <c r="D15047" s="2"/>
    </row>
    <row r="15048" spans="2:4" x14ac:dyDescent="0.2">
      <c r="B15048" s="2"/>
      <c r="C15048" s="2"/>
      <c r="D15048" s="2"/>
    </row>
    <row r="15049" spans="2:4" x14ac:dyDescent="0.2">
      <c r="B15049" s="2"/>
      <c r="C15049" s="2"/>
      <c r="D15049" s="2"/>
    </row>
    <row r="15050" spans="2:4" x14ac:dyDescent="0.2">
      <c r="B15050" s="2"/>
      <c r="C15050" s="2"/>
      <c r="D15050" s="2"/>
    </row>
    <row r="15051" spans="2:4" x14ac:dyDescent="0.2">
      <c r="B15051" s="2"/>
      <c r="C15051" s="2"/>
      <c r="D15051" s="2"/>
    </row>
    <row r="15052" spans="2:4" x14ac:dyDescent="0.2">
      <c r="B15052" s="2"/>
      <c r="C15052" s="2"/>
      <c r="D15052" s="2"/>
    </row>
    <row r="15053" spans="2:4" x14ac:dyDescent="0.2">
      <c r="B15053" s="2"/>
      <c r="C15053" s="2"/>
      <c r="D15053" s="2"/>
    </row>
    <row r="15054" spans="2:4" x14ac:dyDescent="0.2">
      <c r="B15054" s="2"/>
      <c r="C15054" s="2"/>
      <c r="D15054" s="2"/>
    </row>
    <row r="15055" spans="2:4" x14ac:dyDescent="0.2">
      <c r="B15055" s="2"/>
      <c r="C15055" s="2"/>
      <c r="D15055" s="2"/>
    </row>
    <row r="15056" spans="2:4" x14ac:dyDescent="0.2">
      <c r="B15056" s="2"/>
      <c r="C15056" s="2"/>
      <c r="D15056" s="2"/>
    </row>
    <row r="15057" spans="2:4" x14ac:dyDescent="0.2">
      <c r="B15057" s="2"/>
      <c r="C15057" s="2"/>
      <c r="D15057" s="2"/>
    </row>
    <row r="15058" spans="2:4" x14ac:dyDescent="0.2">
      <c r="B15058" s="2"/>
      <c r="C15058" s="2"/>
      <c r="D15058" s="2"/>
    </row>
    <row r="15059" spans="2:4" x14ac:dyDescent="0.2">
      <c r="B15059" s="2"/>
      <c r="C15059" s="2"/>
      <c r="D15059" s="2"/>
    </row>
    <row r="15060" spans="2:4" x14ac:dyDescent="0.2">
      <c r="B15060" s="2"/>
      <c r="C15060" s="2"/>
      <c r="D15060" s="2"/>
    </row>
    <row r="15061" spans="2:4" x14ac:dyDescent="0.2">
      <c r="B15061" s="2"/>
      <c r="C15061" s="2"/>
      <c r="D15061" s="2"/>
    </row>
    <row r="15062" spans="2:4" x14ac:dyDescent="0.2">
      <c r="B15062" s="2"/>
      <c r="C15062" s="2"/>
      <c r="D15062" s="2"/>
    </row>
    <row r="15063" spans="2:4" x14ac:dyDescent="0.2">
      <c r="B15063" s="2"/>
      <c r="C15063" s="2"/>
      <c r="D15063" s="2"/>
    </row>
    <row r="15064" spans="2:4" x14ac:dyDescent="0.2">
      <c r="B15064" s="2"/>
      <c r="C15064" s="2"/>
      <c r="D15064" s="2"/>
    </row>
    <row r="15065" spans="2:4" x14ac:dyDescent="0.2">
      <c r="B15065" s="2"/>
      <c r="C15065" s="2"/>
      <c r="D15065" s="2"/>
    </row>
    <row r="15066" spans="2:4" x14ac:dyDescent="0.2">
      <c r="B15066" s="2"/>
      <c r="C15066" s="2"/>
      <c r="D15066" s="2"/>
    </row>
    <row r="15067" spans="2:4" x14ac:dyDescent="0.2">
      <c r="B15067" s="2"/>
      <c r="C15067" s="2"/>
      <c r="D15067" s="2"/>
    </row>
    <row r="15068" spans="2:4" x14ac:dyDescent="0.2">
      <c r="B15068" s="2"/>
      <c r="C15068" s="2"/>
      <c r="D15068" s="2"/>
    </row>
    <row r="15069" spans="2:4" x14ac:dyDescent="0.2">
      <c r="B15069" s="2"/>
      <c r="C15069" s="2"/>
      <c r="D15069" s="2"/>
    </row>
    <row r="15070" spans="2:4" x14ac:dyDescent="0.2">
      <c r="B15070" s="2"/>
      <c r="C15070" s="2"/>
      <c r="D15070" s="2"/>
    </row>
    <row r="15071" spans="2:4" x14ac:dyDescent="0.2">
      <c r="B15071" s="2"/>
      <c r="C15071" s="2"/>
      <c r="D15071" s="2"/>
    </row>
    <row r="15072" spans="2:4" x14ac:dyDescent="0.2">
      <c r="B15072" s="2"/>
      <c r="C15072" s="2"/>
      <c r="D15072" s="2"/>
    </row>
    <row r="15073" spans="2:4" x14ac:dyDescent="0.2">
      <c r="B15073" s="2"/>
      <c r="C15073" s="2"/>
      <c r="D15073" s="2"/>
    </row>
    <row r="15074" spans="2:4" x14ac:dyDescent="0.2">
      <c r="B15074" s="2"/>
      <c r="C15074" s="2"/>
      <c r="D15074" s="2"/>
    </row>
    <row r="15075" spans="2:4" x14ac:dyDescent="0.2">
      <c r="B15075" s="2"/>
      <c r="C15075" s="2"/>
      <c r="D15075" s="2"/>
    </row>
    <row r="15076" spans="2:4" x14ac:dyDescent="0.2">
      <c r="B15076" s="2"/>
      <c r="C15076" s="2"/>
      <c r="D15076" s="2"/>
    </row>
    <row r="15077" spans="2:4" x14ac:dyDescent="0.2">
      <c r="B15077" s="2"/>
      <c r="C15077" s="2"/>
      <c r="D15077" s="2"/>
    </row>
    <row r="15078" spans="2:4" x14ac:dyDescent="0.2">
      <c r="B15078" s="2"/>
      <c r="C15078" s="2"/>
      <c r="D15078" s="2"/>
    </row>
    <row r="15079" spans="2:4" x14ac:dyDescent="0.2">
      <c r="B15079" s="2"/>
      <c r="C15079" s="2"/>
      <c r="D15079" s="2"/>
    </row>
    <row r="15080" spans="2:4" x14ac:dyDescent="0.2">
      <c r="B15080" s="2"/>
      <c r="C15080" s="2"/>
      <c r="D15080" s="2"/>
    </row>
    <row r="15081" spans="2:4" x14ac:dyDescent="0.2">
      <c r="B15081" s="2"/>
      <c r="C15081" s="2"/>
      <c r="D15081" s="2"/>
    </row>
    <row r="15082" spans="2:4" x14ac:dyDescent="0.2">
      <c r="B15082" s="2"/>
      <c r="C15082" s="2"/>
      <c r="D15082" s="2"/>
    </row>
    <row r="15083" spans="2:4" x14ac:dyDescent="0.2">
      <c r="B15083" s="2"/>
      <c r="C15083" s="2"/>
      <c r="D15083" s="2"/>
    </row>
    <row r="15084" spans="2:4" x14ac:dyDescent="0.2">
      <c r="B15084" s="2"/>
      <c r="C15084" s="2"/>
      <c r="D15084" s="2"/>
    </row>
    <row r="15085" spans="2:4" x14ac:dyDescent="0.2">
      <c r="B15085" s="2"/>
      <c r="C15085" s="2"/>
      <c r="D15085" s="2"/>
    </row>
    <row r="15086" spans="2:4" x14ac:dyDescent="0.2">
      <c r="B15086" s="2"/>
      <c r="C15086" s="2"/>
      <c r="D15086" s="2"/>
    </row>
    <row r="15087" spans="2:4" x14ac:dyDescent="0.2">
      <c r="B15087" s="2"/>
      <c r="C15087" s="2"/>
      <c r="D15087" s="2"/>
    </row>
    <row r="15088" spans="2:4" x14ac:dyDescent="0.2">
      <c r="B15088" s="2"/>
      <c r="C15088" s="2"/>
      <c r="D15088" s="2"/>
    </row>
    <row r="15089" spans="2:4" x14ac:dyDescent="0.2">
      <c r="B15089" s="2"/>
      <c r="C15089" s="2"/>
      <c r="D15089" s="2"/>
    </row>
    <row r="15090" spans="2:4" x14ac:dyDescent="0.2">
      <c r="B15090" s="2"/>
      <c r="C15090" s="2"/>
      <c r="D15090" s="2"/>
    </row>
    <row r="15091" spans="2:4" x14ac:dyDescent="0.2">
      <c r="B15091" s="2"/>
      <c r="C15091" s="2"/>
      <c r="D15091" s="2"/>
    </row>
    <row r="15092" spans="2:4" x14ac:dyDescent="0.2">
      <c r="B15092" s="2"/>
      <c r="C15092" s="2"/>
      <c r="D15092" s="2"/>
    </row>
    <row r="15093" spans="2:4" x14ac:dyDescent="0.2">
      <c r="B15093" s="2"/>
      <c r="C15093" s="2"/>
      <c r="D15093" s="2"/>
    </row>
    <row r="15094" spans="2:4" x14ac:dyDescent="0.2">
      <c r="B15094" s="2"/>
      <c r="C15094" s="2"/>
      <c r="D15094" s="2"/>
    </row>
    <row r="15095" spans="2:4" x14ac:dyDescent="0.2">
      <c r="B15095" s="2"/>
      <c r="C15095" s="2"/>
      <c r="D15095" s="2"/>
    </row>
    <row r="15096" spans="2:4" x14ac:dyDescent="0.2">
      <c r="B15096" s="2"/>
      <c r="C15096" s="2"/>
      <c r="D15096" s="2"/>
    </row>
    <row r="15097" spans="2:4" x14ac:dyDescent="0.2">
      <c r="B15097" s="2"/>
      <c r="C15097" s="2"/>
      <c r="D15097" s="2"/>
    </row>
    <row r="15098" spans="2:4" x14ac:dyDescent="0.2">
      <c r="B15098" s="2"/>
      <c r="C15098" s="2"/>
      <c r="D15098" s="2"/>
    </row>
    <row r="15099" spans="2:4" x14ac:dyDescent="0.2">
      <c r="B15099" s="2"/>
      <c r="C15099" s="2"/>
      <c r="D15099" s="2"/>
    </row>
    <row r="15100" spans="2:4" x14ac:dyDescent="0.2">
      <c r="B15100" s="2"/>
      <c r="C15100" s="2"/>
      <c r="D15100" s="2"/>
    </row>
    <row r="15101" spans="2:4" x14ac:dyDescent="0.2">
      <c r="B15101" s="2"/>
      <c r="C15101" s="2"/>
      <c r="D15101" s="2"/>
    </row>
    <row r="15102" spans="2:4" x14ac:dyDescent="0.2">
      <c r="B15102" s="2"/>
      <c r="C15102" s="2"/>
      <c r="D15102" s="2"/>
    </row>
    <row r="15103" spans="2:4" x14ac:dyDescent="0.2">
      <c r="B15103" s="2"/>
      <c r="C15103" s="2"/>
      <c r="D15103" s="2"/>
    </row>
    <row r="15104" spans="2:4" x14ac:dyDescent="0.2">
      <c r="B15104" s="2"/>
      <c r="C15104" s="2"/>
      <c r="D15104" s="2"/>
    </row>
    <row r="15105" spans="2:4" x14ac:dyDescent="0.2">
      <c r="B15105" s="2"/>
      <c r="C15105" s="2"/>
      <c r="D15105" s="2"/>
    </row>
    <row r="15106" spans="2:4" x14ac:dyDescent="0.2">
      <c r="B15106" s="2"/>
      <c r="C15106" s="2"/>
      <c r="D15106" s="2"/>
    </row>
    <row r="15107" spans="2:4" x14ac:dyDescent="0.2">
      <c r="B15107" s="2"/>
      <c r="C15107" s="2"/>
      <c r="D15107" s="2"/>
    </row>
    <row r="15108" spans="2:4" x14ac:dyDescent="0.2">
      <c r="B15108" s="2"/>
      <c r="C15108" s="2"/>
      <c r="D15108" s="2"/>
    </row>
    <row r="15109" spans="2:4" x14ac:dyDescent="0.2">
      <c r="B15109" s="2"/>
      <c r="C15109" s="2"/>
      <c r="D15109" s="2"/>
    </row>
    <row r="15110" spans="2:4" x14ac:dyDescent="0.2">
      <c r="B15110" s="2"/>
      <c r="C15110" s="2"/>
      <c r="D15110" s="2"/>
    </row>
    <row r="15111" spans="2:4" x14ac:dyDescent="0.2">
      <c r="B15111" s="2"/>
      <c r="C15111" s="2"/>
      <c r="D15111" s="2"/>
    </row>
    <row r="15112" spans="2:4" x14ac:dyDescent="0.2">
      <c r="B15112" s="2"/>
      <c r="C15112" s="2"/>
      <c r="D15112" s="2"/>
    </row>
    <row r="15113" spans="2:4" x14ac:dyDescent="0.2">
      <c r="B15113" s="2"/>
      <c r="C15113" s="2"/>
      <c r="D15113" s="2"/>
    </row>
    <row r="15114" spans="2:4" x14ac:dyDescent="0.2">
      <c r="B15114" s="2"/>
      <c r="C15114" s="2"/>
      <c r="D15114" s="2"/>
    </row>
    <row r="15115" spans="2:4" x14ac:dyDescent="0.2">
      <c r="B15115" s="2"/>
      <c r="C15115" s="2"/>
      <c r="D15115" s="2"/>
    </row>
    <row r="15116" spans="2:4" x14ac:dyDescent="0.2">
      <c r="B15116" s="2"/>
      <c r="C15116" s="2"/>
      <c r="D15116" s="2"/>
    </row>
    <row r="15117" spans="2:4" x14ac:dyDescent="0.2">
      <c r="B15117" s="2"/>
      <c r="C15117" s="2"/>
      <c r="D15117" s="2"/>
    </row>
    <row r="15118" spans="2:4" x14ac:dyDescent="0.2">
      <c r="B15118" s="2"/>
      <c r="C15118" s="2"/>
      <c r="D15118" s="2"/>
    </row>
    <row r="15119" spans="2:4" x14ac:dyDescent="0.2">
      <c r="B15119" s="2"/>
      <c r="C15119" s="2"/>
      <c r="D15119" s="2"/>
    </row>
    <row r="15120" spans="2:4" x14ac:dyDescent="0.2">
      <c r="B15120" s="2"/>
      <c r="C15120" s="2"/>
      <c r="D15120" s="2"/>
    </row>
    <row r="15121" spans="2:4" x14ac:dyDescent="0.2">
      <c r="B15121" s="2"/>
      <c r="C15121" s="2"/>
      <c r="D15121" s="2"/>
    </row>
    <row r="15122" spans="2:4" x14ac:dyDescent="0.2">
      <c r="B15122" s="2"/>
      <c r="C15122" s="2"/>
      <c r="D15122" s="2"/>
    </row>
    <row r="15123" spans="2:4" x14ac:dyDescent="0.2">
      <c r="B15123" s="2"/>
      <c r="C15123" s="2"/>
      <c r="D15123" s="2"/>
    </row>
    <row r="15124" spans="2:4" x14ac:dyDescent="0.2">
      <c r="B15124" s="2"/>
      <c r="C15124" s="2"/>
      <c r="D15124" s="2"/>
    </row>
    <row r="15125" spans="2:4" x14ac:dyDescent="0.2">
      <c r="B15125" s="2"/>
      <c r="C15125" s="2"/>
      <c r="D15125" s="2"/>
    </row>
    <row r="15126" spans="2:4" x14ac:dyDescent="0.2">
      <c r="B15126" s="2"/>
      <c r="C15126" s="2"/>
      <c r="D15126" s="2"/>
    </row>
    <row r="15127" spans="2:4" x14ac:dyDescent="0.2">
      <c r="B15127" s="2"/>
      <c r="C15127" s="2"/>
      <c r="D15127" s="2"/>
    </row>
    <row r="15128" spans="2:4" x14ac:dyDescent="0.2">
      <c r="B15128" s="2"/>
      <c r="C15128" s="2"/>
      <c r="D15128" s="2"/>
    </row>
    <row r="15129" spans="2:4" x14ac:dyDescent="0.2">
      <c r="B15129" s="2"/>
      <c r="C15129" s="2"/>
      <c r="D15129" s="2"/>
    </row>
    <row r="15130" spans="2:4" x14ac:dyDescent="0.2">
      <c r="B15130" s="2"/>
      <c r="C15130" s="2"/>
      <c r="D15130" s="2"/>
    </row>
    <row r="15131" spans="2:4" x14ac:dyDescent="0.2">
      <c r="B15131" s="2"/>
      <c r="C15131" s="2"/>
      <c r="D15131" s="2"/>
    </row>
    <row r="15132" spans="2:4" x14ac:dyDescent="0.2">
      <c r="B15132" s="2"/>
      <c r="C15132" s="2"/>
      <c r="D15132" s="2"/>
    </row>
    <row r="15133" spans="2:4" x14ac:dyDescent="0.2">
      <c r="B15133" s="2"/>
      <c r="C15133" s="2"/>
      <c r="D15133" s="2"/>
    </row>
    <row r="15134" spans="2:4" x14ac:dyDescent="0.2">
      <c r="B15134" s="2"/>
      <c r="C15134" s="2"/>
      <c r="D15134" s="2"/>
    </row>
    <row r="15135" spans="2:4" x14ac:dyDescent="0.2">
      <c r="B15135" s="2"/>
      <c r="C15135" s="2"/>
      <c r="D15135" s="2"/>
    </row>
    <row r="15136" spans="2:4" x14ac:dyDescent="0.2">
      <c r="B15136" s="2"/>
      <c r="C15136" s="2"/>
      <c r="D15136" s="2"/>
    </row>
    <row r="15137" spans="2:4" x14ac:dyDescent="0.2">
      <c r="B15137" s="2"/>
      <c r="C15137" s="2"/>
      <c r="D15137" s="2"/>
    </row>
    <row r="15138" spans="2:4" x14ac:dyDescent="0.2">
      <c r="B15138" s="2"/>
      <c r="C15138" s="2"/>
      <c r="D15138" s="2"/>
    </row>
    <row r="15139" spans="2:4" x14ac:dyDescent="0.2">
      <c r="B15139" s="2"/>
      <c r="C15139" s="2"/>
      <c r="D15139" s="2"/>
    </row>
    <row r="15140" spans="2:4" x14ac:dyDescent="0.2">
      <c r="B15140" s="2"/>
      <c r="C15140" s="2"/>
      <c r="D15140" s="2"/>
    </row>
    <row r="15141" spans="2:4" x14ac:dyDescent="0.2">
      <c r="B15141" s="2"/>
      <c r="C15141" s="2"/>
      <c r="D15141" s="2"/>
    </row>
    <row r="15142" spans="2:4" x14ac:dyDescent="0.2">
      <c r="B15142" s="2"/>
      <c r="C15142" s="2"/>
      <c r="D15142" s="2"/>
    </row>
    <row r="15143" spans="2:4" x14ac:dyDescent="0.2">
      <c r="B15143" s="2"/>
      <c r="C15143" s="2"/>
      <c r="D15143" s="2"/>
    </row>
    <row r="15144" spans="2:4" x14ac:dyDescent="0.2">
      <c r="B15144" s="2"/>
      <c r="C15144" s="2"/>
      <c r="D15144" s="2"/>
    </row>
    <row r="15145" spans="2:4" x14ac:dyDescent="0.2">
      <c r="B15145" s="2"/>
      <c r="C15145" s="2"/>
      <c r="D15145" s="2"/>
    </row>
    <row r="15146" spans="2:4" x14ac:dyDescent="0.2">
      <c r="B15146" s="2"/>
      <c r="C15146" s="2"/>
      <c r="D15146" s="2"/>
    </row>
    <row r="15147" spans="2:4" x14ac:dyDescent="0.2">
      <c r="B15147" s="2"/>
      <c r="C15147" s="2"/>
      <c r="D15147" s="2"/>
    </row>
    <row r="15148" spans="2:4" x14ac:dyDescent="0.2">
      <c r="B15148" s="2"/>
      <c r="C15148" s="2"/>
      <c r="D15148" s="2"/>
    </row>
    <row r="15149" spans="2:4" x14ac:dyDescent="0.2">
      <c r="B15149" s="2"/>
      <c r="C15149" s="2"/>
      <c r="D15149" s="2"/>
    </row>
    <row r="15150" spans="2:4" x14ac:dyDescent="0.2">
      <c r="B15150" s="2"/>
      <c r="C15150" s="2"/>
      <c r="D15150" s="2"/>
    </row>
    <row r="15151" spans="2:4" x14ac:dyDescent="0.2">
      <c r="B15151" s="2"/>
      <c r="C15151" s="2"/>
      <c r="D15151" s="2"/>
    </row>
    <row r="15152" spans="2:4" x14ac:dyDescent="0.2">
      <c r="B15152" s="2"/>
      <c r="C15152" s="2"/>
      <c r="D15152" s="2"/>
    </row>
    <row r="15153" spans="2:4" x14ac:dyDescent="0.2">
      <c r="B15153" s="2"/>
      <c r="C15153" s="2"/>
      <c r="D15153" s="2"/>
    </row>
    <row r="15154" spans="2:4" x14ac:dyDescent="0.2">
      <c r="B15154" s="2"/>
      <c r="C15154" s="2"/>
      <c r="D15154" s="2"/>
    </row>
    <row r="15155" spans="2:4" x14ac:dyDescent="0.2">
      <c r="B15155" s="2"/>
      <c r="C15155" s="2"/>
      <c r="D15155" s="2"/>
    </row>
    <row r="15156" spans="2:4" x14ac:dyDescent="0.2">
      <c r="B15156" s="2"/>
      <c r="C15156" s="2"/>
      <c r="D15156" s="2"/>
    </row>
    <row r="15157" spans="2:4" x14ac:dyDescent="0.2">
      <c r="B15157" s="2"/>
      <c r="C15157" s="2"/>
      <c r="D15157" s="2"/>
    </row>
    <row r="15158" spans="2:4" x14ac:dyDescent="0.2">
      <c r="B15158" s="2"/>
      <c r="C15158" s="2"/>
      <c r="D15158" s="2"/>
    </row>
    <row r="15159" spans="2:4" x14ac:dyDescent="0.2">
      <c r="B15159" s="2"/>
      <c r="C15159" s="2"/>
      <c r="D15159" s="2"/>
    </row>
    <row r="15160" spans="2:4" x14ac:dyDescent="0.2">
      <c r="B15160" s="2"/>
      <c r="C15160" s="2"/>
      <c r="D15160" s="2"/>
    </row>
    <row r="15161" spans="2:4" x14ac:dyDescent="0.2">
      <c r="B15161" s="2"/>
      <c r="C15161" s="2"/>
      <c r="D15161" s="2"/>
    </row>
    <row r="15162" spans="2:4" x14ac:dyDescent="0.2">
      <c r="B15162" s="2"/>
      <c r="C15162" s="2"/>
      <c r="D15162" s="2"/>
    </row>
    <row r="15163" spans="2:4" x14ac:dyDescent="0.2">
      <c r="B15163" s="2"/>
      <c r="C15163" s="2"/>
      <c r="D15163" s="2"/>
    </row>
    <row r="15164" spans="2:4" x14ac:dyDescent="0.2">
      <c r="B15164" s="2"/>
      <c r="C15164" s="2"/>
      <c r="D15164" s="2"/>
    </row>
    <row r="15165" spans="2:4" x14ac:dyDescent="0.2">
      <c r="B15165" s="2"/>
      <c r="C15165" s="2"/>
      <c r="D15165" s="2"/>
    </row>
    <row r="15166" spans="2:4" x14ac:dyDescent="0.2">
      <c r="B15166" s="2"/>
      <c r="C15166" s="2"/>
      <c r="D15166" s="2"/>
    </row>
    <row r="15167" spans="2:4" x14ac:dyDescent="0.2">
      <c r="B15167" s="2"/>
      <c r="C15167" s="2"/>
      <c r="D15167" s="2"/>
    </row>
    <row r="15168" spans="2:4" x14ac:dyDescent="0.2">
      <c r="B15168" s="2"/>
      <c r="C15168" s="2"/>
      <c r="D15168" s="2"/>
    </row>
    <row r="15169" spans="2:4" x14ac:dyDescent="0.2">
      <c r="B15169" s="2"/>
      <c r="C15169" s="2"/>
      <c r="D15169" s="2"/>
    </row>
    <row r="15170" spans="2:4" x14ac:dyDescent="0.2">
      <c r="B15170" s="2"/>
      <c r="C15170" s="2"/>
      <c r="D15170" s="2"/>
    </row>
    <row r="15171" spans="2:4" x14ac:dyDescent="0.2">
      <c r="B15171" s="2"/>
      <c r="C15171" s="2"/>
      <c r="D15171" s="2"/>
    </row>
    <row r="15172" spans="2:4" x14ac:dyDescent="0.2">
      <c r="B15172" s="2"/>
      <c r="C15172" s="2"/>
      <c r="D15172" s="2"/>
    </row>
    <row r="15173" spans="2:4" x14ac:dyDescent="0.2">
      <c r="B15173" s="2"/>
      <c r="C15173" s="2"/>
      <c r="D15173" s="2"/>
    </row>
    <row r="15174" spans="2:4" x14ac:dyDescent="0.2">
      <c r="B15174" s="2"/>
      <c r="C15174" s="2"/>
      <c r="D15174" s="2"/>
    </row>
    <row r="15175" spans="2:4" x14ac:dyDescent="0.2">
      <c r="B15175" s="2"/>
      <c r="C15175" s="2"/>
      <c r="D15175" s="2"/>
    </row>
    <row r="15176" spans="2:4" x14ac:dyDescent="0.2">
      <c r="B15176" s="2"/>
      <c r="C15176" s="2"/>
      <c r="D15176" s="2"/>
    </row>
    <row r="15177" spans="2:4" x14ac:dyDescent="0.2">
      <c r="B15177" s="2"/>
      <c r="C15177" s="2"/>
      <c r="D15177" s="2"/>
    </row>
    <row r="15178" spans="2:4" x14ac:dyDescent="0.2">
      <c r="B15178" s="2"/>
      <c r="C15178" s="2"/>
      <c r="D15178" s="2"/>
    </row>
    <row r="15179" spans="2:4" x14ac:dyDescent="0.2">
      <c r="B15179" s="2"/>
      <c r="C15179" s="2"/>
      <c r="D15179" s="2"/>
    </row>
    <row r="15180" spans="2:4" x14ac:dyDescent="0.2">
      <c r="B15180" s="2"/>
      <c r="C15180" s="2"/>
      <c r="D15180" s="2"/>
    </row>
    <row r="15181" spans="2:4" x14ac:dyDescent="0.2">
      <c r="B15181" s="2"/>
      <c r="C15181" s="2"/>
      <c r="D15181" s="2"/>
    </row>
    <row r="15182" spans="2:4" x14ac:dyDescent="0.2">
      <c r="B15182" s="2"/>
      <c r="C15182" s="2"/>
      <c r="D15182" s="2"/>
    </row>
    <row r="15183" spans="2:4" x14ac:dyDescent="0.2">
      <c r="B15183" s="2"/>
      <c r="C15183" s="2"/>
      <c r="D15183" s="2"/>
    </row>
    <row r="15184" spans="2:4" x14ac:dyDescent="0.2">
      <c r="B15184" s="2"/>
      <c r="C15184" s="2"/>
      <c r="D15184" s="2"/>
    </row>
    <row r="15185" spans="2:4" x14ac:dyDescent="0.2">
      <c r="B15185" s="2"/>
      <c r="C15185" s="2"/>
      <c r="D15185" s="2"/>
    </row>
    <row r="15186" spans="2:4" x14ac:dyDescent="0.2">
      <c r="B15186" s="2"/>
      <c r="C15186" s="2"/>
      <c r="D15186" s="2"/>
    </row>
    <row r="15187" spans="2:4" x14ac:dyDescent="0.2">
      <c r="B15187" s="2"/>
      <c r="C15187" s="2"/>
      <c r="D15187" s="2"/>
    </row>
    <row r="15188" spans="2:4" x14ac:dyDescent="0.2">
      <c r="B15188" s="2"/>
      <c r="C15188" s="2"/>
      <c r="D15188" s="2"/>
    </row>
    <row r="15189" spans="2:4" x14ac:dyDescent="0.2">
      <c r="B15189" s="2"/>
      <c r="C15189" s="2"/>
      <c r="D15189" s="2"/>
    </row>
    <row r="15190" spans="2:4" x14ac:dyDescent="0.2">
      <c r="B15190" s="2"/>
      <c r="C15190" s="2"/>
      <c r="D15190" s="2"/>
    </row>
    <row r="15191" spans="2:4" x14ac:dyDescent="0.2">
      <c r="B15191" s="2"/>
      <c r="C15191" s="2"/>
      <c r="D15191" s="2"/>
    </row>
    <row r="15192" spans="2:4" x14ac:dyDescent="0.2">
      <c r="B15192" s="2"/>
      <c r="C15192" s="2"/>
      <c r="D15192" s="2"/>
    </row>
    <row r="15193" spans="2:4" x14ac:dyDescent="0.2">
      <c r="B15193" s="2"/>
      <c r="C15193" s="2"/>
      <c r="D15193" s="2"/>
    </row>
    <row r="15194" spans="2:4" x14ac:dyDescent="0.2">
      <c r="B15194" s="2"/>
      <c r="C15194" s="2"/>
      <c r="D15194" s="2"/>
    </row>
    <row r="15195" spans="2:4" x14ac:dyDescent="0.2">
      <c r="B15195" s="2"/>
      <c r="C15195" s="2"/>
      <c r="D15195" s="2"/>
    </row>
    <row r="15196" spans="2:4" x14ac:dyDescent="0.2">
      <c r="B15196" s="2"/>
      <c r="C15196" s="2"/>
      <c r="D15196" s="2"/>
    </row>
    <row r="15197" spans="2:4" x14ac:dyDescent="0.2">
      <c r="B15197" s="2"/>
      <c r="C15197" s="2"/>
      <c r="D15197" s="2"/>
    </row>
    <row r="15198" spans="2:4" x14ac:dyDescent="0.2">
      <c r="B15198" s="2"/>
      <c r="C15198" s="2"/>
      <c r="D15198" s="2"/>
    </row>
    <row r="15199" spans="2:4" x14ac:dyDescent="0.2">
      <c r="B15199" s="2"/>
      <c r="C15199" s="2"/>
      <c r="D15199" s="2"/>
    </row>
    <row r="15200" spans="2:4" x14ac:dyDescent="0.2">
      <c r="B15200" s="2"/>
      <c r="C15200" s="2"/>
      <c r="D15200" s="2"/>
    </row>
    <row r="15201" spans="2:4" x14ac:dyDescent="0.2">
      <c r="B15201" s="2"/>
      <c r="C15201" s="2"/>
      <c r="D15201" s="2"/>
    </row>
    <row r="15202" spans="2:4" x14ac:dyDescent="0.2">
      <c r="B15202" s="2"/>
      <c r="C15202" s="2"/>
      <c r="D15202" s="2"/>
    </row>
    <row r="15203" spans="2:4" x14ac:dyDescent="0.2">
      <c r="B15203" s="2"/>
      <c r="C15203" s="2"/>
      <c r="D15203" s="2"/>
    </row>
    <row r="15204" spans="2:4" x14ac:dyDescent="0.2">
      <c r="B15204" s="2"/>
      <c r="C15204" s="2"/>
      <c r="D15204" s="2"/>
    </row>
    <row r="15205" spans="2:4" x14ac:dyDescent="0.2">
      <c r="B15205" s="2"/>
      <c r="C15205" s="2"/>
      <c r="D15205" s="2"/>
    </row>
    <row r="15206" spans="2:4" x14ac:dyDescent="0.2">
      <c r="B15206" s="2"/>
      <c r="C15206" s="2"/>
      <c r="D15206" s="2"/>
    </row>
    <row r="15207" spans="2:4" x14ac:dyDescent="0.2">
      <c r="B15207" s="2"/>
      <c r="C15207" s="2"/>
      <c r="D15207" s="2"/>
    </row>
    <row r="15208" spans="2:4" x14ac:dyDescent="0.2">
      <c r="B15208" s="2"/>
      <c r="C15208" s="2"/>
      <c r="D15208" s="2"/>
    </row>
    <row r="15209" spans="2:4" x14ac:dyDescent="0.2">
      <c r="B15209" s="2"/>
      <c r="C15209" s="2"/>
      <c r="D15209" s="2"/>
    </row>
    <row r="15210" spans="2:4" x14ac:dyDescent="0.2">
      <c r="B15210" s="2"/>
      <c r="C15210" s="2"/>
      <c r="D15210" s="2"/>
    </row>
    <row r="15211" spans="2:4" x14ac:dyDescent="0.2">
      <c r="B15211" s="2"/>
      <c r="C15211" s="2"/>
      <c r="D15211" s="2"/>
    </row>
    <row r="15212" spans="2:4" x14ac:dyDescent="0.2">
      <c r="B15212" s="2"/>
      <c r="C15212" s="2"/>
      <c r="D15212" s="2"/>
    </row>
    <row r="15213" spans="2:4" x14ac:dyDescent="0.2">
      <c r="B15213" s="2"/>
      <c r="C15213" s="2"/>
      <c r="D15213" s="2"/>
    </row>
    <row r="15214" spans="2:4" x14ac:dyDescent="0.2">
      <c r="B15214" s="2"/>
      <c r="C15214" s="2"/>
      <c r="D15214" s="2"/>
    </row>
    <row r="15215" spans="2:4" x14ac:dyDescent="0.2">
      <c r="B15215" s="2"/>
      <c r="C15215" s="2"/>
      <c r="D15215" s="2"/>
    </row>
    <row r="15216" spans="2:4" x14ac:dyDescent="0.2">
      <c r="B15216" s="2"/>
      <c r="C15216" s="2"/>
      <c r="D15216" s="2"/>
    </row>
    <row r="15217" spans="2:4" x14ac:dyDescent="0.2">
      <c r="B15217" s="2"/>
      <c r="C15217" s="2"/>
      <c r="D15217" s="2"/>
    </row>
    <row r="15218" spans="2:4" x14ac:dyDescent="0.2">
      <c r="B15218" s="2"/>
      <c r="C15218" s="2"/>
      <c r="D15218" s="2"/>
    </row>
    <row r="15219" spans="2:4" x14ac:dyDescent="0.2">
      <c r="B15219" s="2"/>
      <c r="C15219" s="2"/>
      <c r="D15219" s="2"/>
    </row>
    <row r="15220" spans="2:4" x14ac:dyDescent="0.2">
      <c r="B15220" s="2"/>
      <c r="C15220" s="2"/>
      <c r="D15220" s="2"/>
    </row>
    <row r="15221" spans="2:4" x14ac:dyDescent="0.2">
      <c r="B15221" s="2"/>
      <c r="C15221" s="2"/>
      <c r="D15221" s="2"/>
    </row>
    <row r="15222" spans="2:4" x14ac:dyDescent="0.2">
      <c r="B15222" s="2"/>
      <c r="C15222" s="2"/>
      <c r="D15222" s="2"/>
    </row>
    <row r="15223" spans="2:4" x14ac:dyDescent="0.2">
      <c r="B15223" s="2"/>
      <c r="C15223" s="2"/>
      <c r="D15223" s="2"/>
    </row>
    <row r="15224" spans="2:4" x14ac:dyDescent="0.2">
      <c r="B15224" s="2"/>
      <c r="C15224" s="2"/>
      <c r="D15224" s="2"/>
    </row>
    <row r="15225" spans="2:4" x14ac:dyDescent="0.2">
      <c r="B15225" s="2"/>
      <c r="C15225" s="2"/>
      <c r="D15225" s="2"/>
    </row>
    <row r="15226" spans="2:4" x14ac:dyDescent="0.2">
      <c r="B15226" s="2"/>
      <c r="C15226" s="2"/>
      <c r="D15226" s="2"/>
    </row>
    <row r="15227" spans="2:4" x14ac:dyDescent="0.2">
      <c r="B15227" s="2"/>
      <c r="C15227" s="2"/>
      <c r="D15227" s="2"/>
    </row>
    <row r="15228" spans="2:4" x14ac:dyDescent="0.2">
      <c r="B15228" s="2"/>
      <c r="C15228" s="2"/>
      <c r="D15228" s="2"/>
    </row>
    <row r="15229" spans="2:4" x14ac:dyDescent="0.2">
      <c r="B15229" s="2"/>
      <c r="C15229" s="2"/>
      <c r="D15229" s="2"/>
    </row>
    <row r="15230" spans="2:4" x14ac:dyDescent="0.2">
      <c r="B15230" s="2"/>
      <c r="C15230" s="2"/>
      <c r="D15230" s="2"/>
    </row>
    <row r="15231" spans="2:4" x14ac:dyDescent="0.2">
      <c r="B15231" s="2"/>
      <c r="C15231" s="2"/>
      <c r="D15231" s="2"/>
    </row>
    <row r="15232" spans="2:4" x14ac:dyDescent="0.2">
      <c r="B15232" s="2"/>
      <c r="C15232" s="2"/>
      <c r="D15232" s="2"/>
    </row>
    <row r="15233" spans="2:4" x14ac:dyDescent="0.2">
      <c r="B15233" s="2"/>
      <c r="C15233" s="2"/>
      <c r="D15233" s="2"/>
    </row>
    <row r="15234" spans="2:4" x14ac:dyDescent="0.2">
      <c r="B15234" s="2"/>
      <c r="C15234" s="2"/>
      <c r="D15234" s="2"/>
    </row>
    <row r="15235" spans="2:4" x14ac:dyDescent="0.2">
      <c r="B15235" s="2"/>
      <c r="C15235" s="2"/>
      <c r="D15235" s="2"/>
    </row>
    <row r="15236" spans="2:4" x14ac:dyDescent="0.2">
      <c r="B15236" s="2"/>
      <c r="C15236" s="2"/>
      <c r="D15236" s="2"/>
    </row>
    <row r="15237" spans="2:4" x14ac:dyDescent="0.2">
      <c r="B15237" s="2"/>
      <c r="C15237" s="2"/>
      <c r="D15237" s="2"/>
    </row>
    <row r="15238" spans="2:4" x14ac:dyDescent="0.2">
      <c r="B15238" s="2"/>
      <c r="C15238" s="2"/>
      <c r="D15238" s="2"/>
    </row>
    <row r="15239" spans="2:4" x14ac:dyDescent="0.2">
      <c r="B15239" s="2"/>
      <c r="C15239" s="2"/>
      <c r="D15239" s="2"/>
    </row>
    <row r="15240" spans="2:4" x14ac:dyDescent="0.2">
      <c r="B15240" s="2"/>
      <c r="C15240" s="2"/>
      <c r="D15240" s="2"/>
    </row>
    <row r="15241" spans="2:4" x14ac:dyDescent="0.2">
      <c r="B15241" s="2"/>
      <c r="C15241" s="2"/>
      <c r="D15241" s="2"/>
    </row>
    <row r="15242" spans="2:4" x14ac:dyDescent="0.2">
      <c r="B15242" s="2"/>
      <c r="C15242" s="2"/>
      <c r="D15242" s="2"/>
    </row>
    <row r="15243" spans="2:4" x14ac:dyDescent="0.2">
      <c r="B15243" s="2"/>
      <c r="C15243" s="2"/>
      <c r="D15243" s="2"/>
    </row>
    <row r="15244" spans="2:4" x14ac:dyDescent="0.2">
      <c r="B15244" s="2"/>
      <c r="C15244" s="2"/>
      <c r="D15244" s="2"/>
    </row>
    <row r="15245" spans="2:4" x14ac:dyDescent="0.2">
      <c r="B15245" s="2"/>
      <c r="C15245" s="2"/>
      <c r="D15245" s="2"/>
    </row>
    <row r="15246" spans="2:4" x14ac:dyDescent="0.2">
      <c r="B15246" s="2"/>
      <c r="C15246" s="2"/>
      <c r="D15246" s="2"/>
    </row>
    <row r="15247" spans="2:4" x14ac:dyDescent="0.2">
      <c r="B15247" s="2"/>
      <c r="C15247" s="2"/>
      <c r="D15247" s="2"/>
    </row>
    <row r="15248" spans="2:4" x14ac:dyDescent="0.2">
      <c r="B15248" s="2"/>
      <c r="C15248" s="2"/>
      <c r="D15248" s="2"/>
    </row>
    <row r="15249" spans="2:4" x14ac:dyDescent="0.2">
      <c r="B15249" s="2"/>
      <c r="C15249" s="2"/>
      <c r="D15249" s="2"/>
    </row>
    <row r="15250" spans="2:4" x14ac:dyDescent="0.2">
      <c r="B15250" s="2"/>
      <c r="C15250" s="2"/>
      <c r="D15250" s="2"/>
    </row>
    <row r="15251" spans="2:4" x14ac:dyDescent="0.2">
      <c r="B15251" s="2"/>
      <c r="C15251" s="2"/>
      <c r="D15251" s="2"/>
    </row>
    <row r="15252" spans="2:4" x14ac:dyDescent="0.2">
      <c r="B15252" s="2"/>
      <c r="C15252" s="2"/>
      <c r="D15252" s="2"/>
    </row>
    <row r="15253" spans="2:4" x14ac:dyDescent="0.2">
      <c r="B15253" s="2"/>
      <c r="C15253" s="2"/>
      <c r="D15253" s="2"/>
    </row>
    <row r="15254" spans="2:4" x14ac:dyDescent="0.2">
      <c r="B15254" s="2"/>
      <c r="C15254" s="2"/>
      <c r="D15254" s="2"/>
    </row>
    <row r="15255" spans="2:4" x14ac:dyDescent="0.2">
      <c r="B15255" s="2"/>
      <c r="C15255" s="2"/>
      <c r="D15255" s="2"/>
    </row>
    <row r="15256" spans="2:4" x14ac:dyDescent="0.2">
      <c r="B15256" s="2"/>
      <c r="C15256" s="2"/>
      <c r="D15256" s="2"/>
    </row>
    <row r="15257" spans="2:4" x14ac:dyDescent="0.2">
      <c r="B15257" s="2"/>
      <c r="C15257" s="2"/>
      <c r="D15257" s="2"/>
    </row>
    <row r="15258" spans="2:4" x14ac:dyDescent="0.2">
      <c r="B15258" s="2"/>
      <c r="C15258" s="2"/>
      <c r="D15258" s="2"/>
    </row>
    <row r="15259" spans="2:4" x14ac:dyDescent="0.2">
      <c r="B15259" s="2"/>
      <c r="C15259" s="2"/>
      <c r="D15259" s="2"/>
    </row>
    <row r="15260" spans="2:4" x14ac:dyDescent="0.2">
      <c r="B15260" s="2"/>
      <c r="C15260" s="2"/>
      <c r="D15260" s="2"/>
    </row>
    <row r="15261" spans="2:4" x14ac:dyDescent="0.2">
      <c r="B15261" s="2"/>
      <c r="C15261" s="2"/>
      <c r="D15261" s="2"/>
    </row>
    <row r="15262" spans="2:4" x14ac:dyDescent="0.2">
      <c r="B15262" s="2"/>
      <c r="C15262" s="2"/>
      <c r="D15262" s="2"/>
    </row>
    <row r="15263" spans="2:4" x14ac:dyDescent="0.2">
      <c r="B15263" s="2"/>
      <c r="C15263" s="2"/>
      <c r="D15263" s="2"/>
    </row>
    <row r="15264" spans="2:4" x14ac:dyDescent="0.2">
      <c r="B15264" s="2"/>
      <c r="C15264" s="2"/>
      <c r="D15264" s="2"/>
    </row>
    <row r="15265" spans="2:4" x14ac:dyDescent="0.2">
      <c r="B15265" s="2"/>
      <c r="C15265" s="2"/>
      <c r="D15265" s="2"/>
    </row>
    <row r="15266" spans="2:4" x14ac:dyDescent="0.2">
      <c r="B15266" s="2"/>
      <c r="C15266" s="2"/>
      <c r="D15266" s="2"/>
    </row>
    <row r="15267" spans="2:4" x14ac:dyDescent="0.2">
      <c r="B15267" s="2"/>
      <c r="C15267" s="2"/>
      <c r="D15267" s="2"/>
    </row>
    <row r="15268" spans="2:4" x14ac:dyDescent="0.2">
      <c r="B15268" s="2"/>
      <c r="C15268" s="2"/>
      <c r="D15268" s="2"/>
    </row>
    <row r="15269" spans="2:4" x14ac:dyDescent="0.2">
      <c r="B15269" s="2"/>
      <c r="C15269" s="2"/>
      <c r="D15269" s="2"/>
    </row>
    <row r="15270" spans="2:4" x14ac:dyDescent="0.2">
      <c r="B15270" s="2"/>
      <c r="C15270" s="2"/>
      <c r="D15270" s="2"/>
    </row>
    <row r="15271" spans="2:4" x14ac:dyDescent="0.2">
      <c r="B15271" s="2"/>
      <c r="C15271" s="2"/>
      <c r="D15271" s="2"/>
    </row>
    <row r="15272" spans="2:4" x14ac:dyDescent="0.2">
      <c r="B15272" s="2"/>
      <c r="C15272" s="2"/>
      <c r="D15272" s="2"/>
    </row>
    <row r="15273" spans="2:4" x14ac:dyDescent="0.2">
      <c r="B15273" s="2"/>
      <c r="C15273" s="2"/>
      <c r="D15273" s="2"/>
    </row>
    <row r="15274" spans="2:4" x14ac:dyDescent="0.2">
      <c r="B15274" s="2"/>
      <c r="C15274" s="2"/>
      <c r="D15274" s="2"/>
    </row>
    <row r="15275" spans="2:4" x14ac:dyDescent="0.2">
      <c r="B15275" s="2"/>
      <c r="C15275" s="2"/>
      <c r="D15275" s="2"/>
    </row>
    <row r="15276" spans="2:4" x14ac:dyDescent="0.2">
      <c r="B15276" s="2"/>
      <c r="C15276" s="2"/>
      <c r="D15276" s="2"/>
    </row>
    <row r="15277" spans="2:4" x14ac:dyDescent="0.2">
      <c r="B15277" s="2"/>
      <c r="C15277" s="2"/>
      <c r="D15277" s="2"/>
    </row>
    <row r="15278" spans="2:4" x14ac:dyDescent="0.2">
      <c r="B15278" s="2"/>
      <c r="C15278" s="2"/>
      <c r="D15278" s="2"/>
    </row>
    <row r="15279" spans="2:4" x14ac:dyDescent="0.2">
      <c r="B15279" s="2"/>
      <c r="C15279" s="2"/>
      <c r="D15279" s="2"/>
    </row>
    <row r="15280" spans="2:4" x14ac:dyDescent="0.2">
      <c r="B15280" s="2"/>
      <c r="C15280" s="2"/>
      <c r="D15280" s="2"/>
    </row>
    <row r="15281" spans="2:4" x14ac:dyDescent="0.2">
      <c r="B15281" s="2"/>
      <c r="C15281" s="2"/>
      <c r="D15281" s="2"/>
    </row>
    <row r="15282" spans="2:4" x14ac:dyDescent="0.2">
      <c r="B15282" s="2"/>
      <c r="C15282" s="2"/>
      <c r="D15282" s="2"/>
    </row>
    <row r="15283" spans="2:4" x14ac:dyDescent="0.2">
      <c r="B15283" s="2"/>
      <c r="C15283" s="2"/>
      <c r="D15283" s="2"/>
    </row>
    <row r="15284" spans="2:4" x14ac:dyDescent="0.2">
      <c r="B15284" s="2"/>
      <c r="C15284" s="2"/>
      <c r="D15284" s="2"/>
    </row>
    <row r="15285" spans="2:4" x14ac:dyDescent="0.2">
      <c r="B15285" s="2"/>
      <c r="C15285" s="2"/>
      <c r="D15285" s="2"/>
    </row>
    <row r="15286" spans="2:4" x14ac:dyDescent="0.2">
      <c r="B15286" s="2"/>
      <c r="C15286" s="2"/>
      <c r="D15286" s="2"/>
    </row>
    <row r="15287" spans="2:4" x14ac:dyDescent="0.2">
      <c r="B15287" s="2"/>
      <c r="C15287" s="2"/>
      <c r="D15287" s="2"/>
    </row>
    <row r="15288" spans="2:4" x14ac:dyDescent="0.2">
      <c r="B15288" s="2"/>
      <c r="C15288" s="2"/>
      <c r="D15288" s="2"/>
    </row>
    <row r="15289" spans="2:4" x14ac:dyDescent="0.2">
      <c r="B15289" s="2"/>
      <c r="C15289" s="2"/>
      <c r="D15289" s="2"/>
    </row>
    <row r="15290" spans="2:4" x14ac:dyDescent="0.2">
      <c r="B15290" s="2"/>
      <c r="C15290" s="2"/>
      <c r="D15290" s="2"/>
    </row>
    <row r="15291" spans="2:4" x14ac:dyDescent="0.2">
      <c r="B15291" s="2"/>
      <c r="C15291" s="2"/>
      <c r="D15291" s="2"/>
    </row>
    <row r="15292" spans="2:4" x14ac:dyDescent="0.2">
      <c r="B15292" s="2"/>
      <c r="C15292" s="2"/>
      <c r="D15292" s="2"/>
    </row>
    <row r="15293" spans="2:4" x14ac:dyDescent="0.2">
      <c r="B15293" s="2"/>
      <c r="C15293" s="2"/>
      <c r="D15293" s="2"/>
    </row>
    <row r="15294" spans="2:4" x14ac:dyDescent="0.2">
      <c r="B15294" s="2"/>
      <c r="C15294" s="2"/>
      <c r="D15294" s="2"/>
    </row>
    <row r="15295" spans="2:4" x14ac:dyDescent="0.2">
      <c r="B15295" s="2"/>
      <c r="C15295" s="2"/>
      <c r="D15295" s="2"/>
    </row>
    <row r="15296" spans="2:4" x14ac:dyDescent="0.2">
      <c r="B15296" s="2"/>
      <c r="C15296" s="2"/>
      <c r="D15296" s="2"/>
    </row>
    <row r="15297" spans="2:4" x14ac:dyDescent="0.2">
      <c r="B15297" s="2"/>
      <c r="C15297" s="2"/>
      <c r="D15297" s="2"/>
    </row>
    <row r="15298" spans="2:4" x14ac:dyDescent="0.2">
      <c r="B15298" s="2"/>
      <c r="C15298" s="2"/>
      <c r="D15298" s="2"/>
    </row>
    <row r="15299" spans="2:4" x14ac:dyDescent="0.2">
      <c r="B15299" s="2"/>
      <c r="C15299" s="2"/>
      <c r="D15299" s="2"/>
    </row>
    <row r="15300" spans="2:4" x14ac:dyDescent="0.2">
      <c r="B15300" s="2"/>
      <c r="C15300" s="2"/>
      <c r="D15300" s="2"/>
    </row>
    <row r="15301" spans="2:4" x14ac:dyDescent="0.2">
      <c r="B15301" s="2"/>
      <c r="C15301" s="2"/>
      <c r="D15301" s="2"/>
    </row>
    <row r="15302" spans="2:4" x14ac:dyDescent="0.2">
      <c r="B15302" s="2"/>
      <c r="C15302" s="2"/>
      <c r="D15302" s="2"/>
    </row>
    <row r="15303" spans="2:4" x14ac:dyDescent="0.2">
      <c r="B15303" s="2"/>
      <c r="C15303" s="2"/>
      <c r="D15303" s="2"/>
    </row>
    <row r="15304" spans="2:4" x14ac:dyDescent="0.2">
      <c r="B15304" s="2"/>
      <c r="C15304" s="2"/>
      <c r="D15304" s="2"/>
    </row>
    <row r="15305" spans="2:4" x14ac:dyDescent="0.2">
      <c r="B15305" s="2"/>
      <c r="C15305" s="2"/>
      <c r="D15305" s="2"/>
    </row>
    <row r="15306" spans="2:4" x14ac:dyDescent="0.2">
      <c r="B15306" s="2"/>
      <c r="C15306" s="2"/>
      <c r="D15306" s="2"/>
    </row>
    <row r="15307" spans="2:4" x14ac:dyDescent="0.2">
      <c r="B15307" s="2"/>
      <c r="C15307" s="2"/>
      <c r="D15307" s="2"/>
    </row>
    <row r="15308" spans="2:4" x14ac:dyDescent="0.2">
      <c r="B15308" s="2"/>
      <c r="C15308" s="2"/>
      <c r="D15308" s="2"/>
    </row>
    <row r="15309" spans="2:4" x14ac:dyDescent="0.2">
      <c r="B15309" s="2"/>
      <c r="C15309" s="2"/>
      <c r="D15309" s="2"/>
    </row>
    <row r="15310" spans="2:4" x14ac:dyDescent="0.2">
      <c r="B15310" s="2"/>
      <c r="C15310" s="2"/>
      <c r="D15310" s="2"/>
    </row>
    <row r="15311" spans="2:4" x14ac:dyDescent="0.2">
      <c r="B15311" s="2"/>
      <c r="C15311" s="2"/>
      <c r="D15311" s="2"/>
    </row>
    <row r="15312" spans="2:4" x14ac:dyDescent="0.2">
      <c r="B15312" s="2"/>
      <c r="C15312" s="2"/>
      <c r="D15312" s="2"/>
    </row>
    <row r="15313" spans="2:4" x14ac:dyDescent="0.2">
      <c r="B15313" s="2"/>
      <c r="C15313" s="2"/>
      <c r="D15313" s="2"/>
    </row>
    <row r="15314" spans="2:4" x14ac:dyDescent="0.2">
      <c r="B15314" s="2"/>
      <c r="C15314" s="2"/>
      <c r="D15314" s="2"/>
    </row>
    <row r="15315" spans="2:4" x14ac:dyDescent="0.2">
      <c r="B15315" s="2"/>
      <c r="C15315" s="2"/>
      <c r="D15315" s="2"/>
    </row>
    <row r="15316" spans="2:4" x14ac:dyDescent="0.2">
      <c r="B15316" s="2"/>
      <c r="C15316" s="2"/>
      <c r="D15316" s="2"/>
    </row>
    <row r="15317" spans="2:4" x14ac:dyDescent="0.2">
      <c r="B15317" s="2"/>
      <c r="C15317" s="2"/>
      <c r="D15317" s="2"/>
    </row>
    <row r="15318" spans="2:4" x14ac:dyDescent="0.2">
      <c r="B15318" s="2"/>
      <c r="C15318" s="2"/>
      <c r="D15318" s="2"/>
    </row>
    <row r="15319" spans="2:4" x14ac:dyDescent="0.2">
      <c r="B15319" s="2"/>
      <c r="C15319" s="2"/>
      <c r="D15319" s="2"/>
    </row>
    <row r="15320" spans="2:4" x14ac:dyDescent="0.2">
      <c r="B15320" s="2"/>
      <c r="C15320" s="2"/>
      <c r="D15320" s="2"/>
    </row>
    <row r="15321" spans="2:4" x14ac:dyDescent="0.2">
      <c r="B15321" s="2"/>
      <c r="C15321" s="2"/>
      <c r="D15321" s="2"/>
    </row>
    <row r="15322" spans="2:4" x14ac:dyDescent="0.2">
      <c r="B15322" s="2"/>
      <c r="C15322" s="2"/>
      <c r="D15322" s="2"/>
    </row>
    <row r="15323" spans="2:4" x14ac:dyDescent="0.2">
      <c r="B15323" s="2"/>
      <c r="C15323" s="2"/>
      <c r="D15323" s="2"/>
    </row>
    <row r="15324" spans="2:4" x14ac:dyDescent="0.2">
      <c r="B15324" s="2"/>
      <c r="C15324" s="2"/>
      <c r="D15324" s="2"/>
    </row>
    <row r="15325" spans="2:4" x14ac:dyDescent="0.2">
      <c r="B15325" s="2"/>
      <c r="C15325" s="2"/>
      <c r="D15325" s="2"/>
    </row>
    <row r="15326" spans="2:4" x14ac:dyDescent="0.2">
      <c r="B15326" s="2"/>
      <c r="C15326" s="2"/>
      <c r="D15326" s="2"/>
    </row>
    <row r="15327" spans="2:4" x14ac:dyDescent="0.2">
      <c r="B15327" s="2"/>
      <c r="C15327" s="2"/>
      <c r="D15327" s="2"/>
    </row>
    <row r="15328" spans="2:4" x14ac:dyDescent="0.2">
      <c r="B15328" s="2"/>
      <c r="C15328" s="2"/>
      <c r="D15328" s="2"/>
    </row>
    <row r="15329" spans="2:4" x14ac:dyDescent="0.2">
      <c r="B15329" s="2"/>
      <c r="C15329" s="2"/>
      <c r="D15329" s="2"/>
    </row>
    <row r="15330" spans="2:4" x14ac:dyDescent="0.2">
      <c r="B15330" s="2"/>
      <c r="C15330" s="2"/>
      <c r="D15330" s="2"/>
    </row>
    <row r="15331" spans="2:4" x14ac:dyDescent="0.2">
      <c r="B15331" s="2"/>
      <c r="C15331" s="2"/>
      <c r="D15331" s="2"/>
    </row>
    <row r="15332" spans="2:4" x14ac:dyDescent="0.2">
      <c r="B15332" s="2"/>
      <c r="C15332" s="2"/>
      <c r="D15332" s="2"/>
    </row>
    <row r="15333" spans="2:4" x14ac:dyDescent="0.2">
      <c r="B15333" s="2"/>
      <c r="C15333" s="2"/>
      <c r="D15333" s="2"/>
    </row>
    <row r="15334" spans="2:4" x14ac:dyDescent="0.2">
      <c r="B15334" s="2"/>
      <c r="C15334" s="2"/>
      <c r="D15334" s="2"/>
    </row>
    <row r="15335" spans="2:4" x14ac:dyDescent="0.2">
      <c r="B15335" s="2"/>
      <c r="C15335" s="2"/>
      <c r="D15335" s="2"/>
    </row>
    <row r="15336" spans="2:4" x14ac:dyDescent="0.2">
      <c r="B15336" s="2"/>
      <c r="C15336" s="2"/>
      <c r="D15336" s="2"/>
    </row>
    <row r="15337" spans="2:4" x14ac:dyDescent="0.2">
      <c r="B15337" s="2"/>
      <c r="C15337" s="2"/>
      <c r="D15337" s="2"/>
    </row>
    <row r="15338" spans="2:4" x14ac:dyDescent="0.2">
      <c r="B15338" s="2"/>
      <c r="C15338" s="2"/>
      <c r="D15338" s="2"/>
    </row>
    <row r="15339" spans="2:4" x14ac:dyDescent="0.2">
      <c r="B15339" s="2"/>
      <c r="C15339" s="2"/>
      <c r="D15339" s="2"/>
    </row>
    <row r="15340" spans="2:4" x14ac:dyDescent="0.2">
      <c r="B15340" s="2"/>
      <c r="C15340" s="2"/>
      <c r="D15340" s="2"/>
    </row>
    <row r="15341" spans="2:4" x14ac:dyDescent="0.2">
      <c r="B15341" s="2"/>
      <c r="C15341" s="2"/>
      <c r="D15341" s="2"/>
    </row>
    <row r="15342" spans="2:4" x14ac:dyDescent="0.2">
      <c r="B15342" s="2"/>
      <c r="C15342" s="2"/>
      <c r="D15342" s="2"/>
    </row>
    <row r="15343" spans="2:4" x14ac:dyDescent="0.2">
      <c r="B15343" s="2"/>
      <c r="C15343" s="2"/>
      <c r="D15343" s="2"/>
    </row>
    <row r="15344" spans="2:4" x14ac:dyDescent="0.2">
      <c r="B15344" s="2"/>
      <c r="C15344" s="2"/>
      <c r="D15344" s="2"/>
    </row>
    <row r="15345" spans="2:4" x14ac:dyDescent="0.2">
      <c r="B15345" s="2"/>
      <c r="C15345" s="2"/>
      <c r="D15345" s="2"/>
    </row>
    <row r="15346" spans="2:4" x14ac:dyDescent="0.2">
      <c r="B15346" s="2"/>
      <c r="C15346" s="2"/>
      <c r="D15346" s="2"/>
    </row>
    <row r="15347" spans="2:4" x14ac:dyDescent="0.2">
      <c r="B15347" s="2"/>
      <c r="C15347" s="2"/>
      <c r="D15347" s="2"/>
    </row>
    <row r="15348" spans="2:4" x14ac:dyDescent="0.2">
      <c r="B15348" s="2"/>
      <c r="C15348" s="2"/>
      <c r="D15348" s="2"/>
    </row>
    <row r="15349" spans="2:4" x14ac:dyDescent="0.2">
      <c r="B15349" s="2"/>
      <c r="C15349" s="2"/>
      <c r="D15349" s="2"/>
    </row>
    <row r="15350" spans="2:4" x14ac:dyDescent="0.2">
      <c r="B15350" s="2"/>
      <c r="C15350" s="2"/>
      <c r="D15350" s="2"/>
    </row>
    <row r="15351" spans="2:4" x14ac:dyDescent="0.2">
      <c r="B15351" s="2"/>
      <c r="C15351" s="2"/>
      <c r="D15351" s="2"/>
    </row>
    <row r="15352" spans="2:4" x14ac:dyDescent="0.2">
      <c r="B15352" s="2"/>
      <c r="C15352" s="2"/>
      <c r="D15352" s="2"/>
    </row>
    <row r="15353" spans="2:4" x14ac:dyDescent="0.2">
      <c r="B15353" s="2"/>
      <c r="C15353" s="2"/>
      <c r="D15353" s="2"/>
    </row>
    <row r="15354" spans="2:4" x14ac:dyDescent="0.2">
      <c r="B15354" s="2"/>
      <c r="C15354" s="2"/>
      <c r="D15354" s="2"/>
    </row>
    <row r="15355" spans="2:4" x14ac:dyDescent="0.2">
      <c r="B15355" s="2"/>
      <c r="C15355" s="2"/>
      <c r="D15355" s="2"/>
    </row>
    <row r="15356" spans="2:4" x14ac:dyDescent="0.2">
      <c r="B15356" s="2"/>
      <c r="C15356" s="2"/>
      <c r="D15356" s="2"/>
    </row>
    <row r="15357" spans="2:4" x14ac:dyDescent="0.2">
      <c r="B15357" s="2"/>
      <c r="C15357" s="2"/>
      <c r="D15357" s="2"/>
    </row>
    <row r="15358" spans="2:4" x14ac:dyDescent="0.2">
      <c r="B15358" s="2"/>
      <c r="C15358" s="2"/>
      <c r="D15358" s="2"/>
    </row>
    <row r="15359" spans="2:4" x14ac:dyDescent="0.2">
      <c r="B15359" s="2"/>
      <c r="C15359" s="2"/>
      <c r="D15359" s="2"/>
    </row>
    <row r="15360" spans="2:4" x14ac:dyDescent="0.2">
      <c r="B15360" s="2"/>
      <c r="C15360" s="2"/>
      <c r="D15360" s="2"/>
    </row>
    <row r="15361" spans="2:4" x14ac:dyDescent="0.2">
      <c r="B15361" s="2"/>
      <c r="C15361" s="2"/>
      <c r="D15361" s="2"/>
    </row>
    <row r="15362" spans="2:4" x14ac:dyDescent="0.2">
      <c r="B15362" s="2"/>
      <c r="C15362" s="2"/>
      <c r="D15362" s="2"/>
    </row>
    <row r="15363" spans="2:4" x14ac:dyDescent="0.2">
      <c r="B15363" s="2"/>
      <c r="C15363" s="2"/>
      <c r="D15363" s="2"/>
    </row>
    <row r="15364" spans="2:4" x14ac:dyDescent="0.2">
      <c r="B15364" s="2"/>
      <c r="C15364" s="2"/>
      <c r="D15364" s="2"/>
    </row>
    <row r="15365" spans="2:4" x14ac:dyDescent="0.2">
      <c r="B15365" s="2"/>
      <c r="C15365" s="2"/>
      <c r="D15365" s="2"/>
    </row>
    <row r="15366" spans="2:4" x14ac:dyDescent="0.2">
      <c r="B15366" s="2"/>
      <c r="C15366" s="2"/>
      <c r="D15366" s="2"/>
    </row>
    <row r="15367" spans="2:4" x14ac:dyDescent="0.2">
      <c r="B15367" s="2"/>
      <c r="C15367" s="2"/>
      <c r="D15367" s="2"/>
    </row>
    <row r="15368" spans="2:4" x14ac:dyDescent="0.2">
      <c r="B15368" s="2"/>
      <c r="C15368" s="2"/>
      <c r="D15368" s="2"/>
    </row>
    <row r="15369" spans="2:4" x14ac:dyDescent="0.2">
      <c r="B15369" s="2"/>
      <c r="C15369" s="2"/>
      <c r="D15369" s="2"/>
    </row>
    <row r="15370" spans="2:4" x14ac:dyDescent="0.2">
      <c r="B15370" s="2"/>
      <c r="C15370" s="2"/>
      <c r="D15370" s="2"/>
    </row>
    <row r="15371" spans="2:4" x14ac:dyDescent="0.2">
      <c r="B15371" s="2"/>
      <c r="C15371" s="2"/>
      <c r="D15371" s="2"/>
    </row>
    <row r="15372" spans="2:4" x14ac:dyDescent="0.2">
      <c r="B15372" s="2"/>
      <c r="C15372" s="2"/>
      <c r="D15372" s="2"/>
    </row>
    <row r="15373" spans="2:4" x14ac:dyDescent="0.2">
      <c r="B15373" s="2"/>
      <c r="C15373" s="2"/>
      <c r="D15373" s="2"/>
    </row>
    <row r="15374" spans="2:4" x14ac:dyDescent="0.2">
      <c r="B15374" s="2"/>
      <c r="C15374" s="2"/>
      <c r="D15374" s="2"/>
    </row>
    <row r="15375" spans="2:4" x14ac:dyDescent="0.2">
      <c r="B15375" s="2"/>
      <c r="C15375" s="2"/>
      <c r="D15375" s="2"/>
    </row>
    <row r="15376" spans="2:4" x14ac:dyDescent="0.2">
      <c r="B15376" s="2"/>
      <c r="C15376" s="2"/>
      <c r="D15376" s="2"/>
    </row>
    <row r="15377" spans="2:4" x14ac:dyDescent="0.2">
      <c r="B15377" s="2"/>
      <c r="C15377" s="2"/>
      <c r="D15377" s="2"/>
    </row>
    <row r="15378" spans="2:4" x14ac:dyDescent="0.2">
      <c r="B15378" s="2"/>
      <c r="C15378" s="2"/>
      <c r="D15378" s="2"/>
    </row>
    <row r="15379" spans="2:4" x14ac:dyDescent="0.2">
      <c r="B15379" s="2"/>
      <c r="C15379" s="2"/>
      <c r="D15379" s="2"/>
    </row>
    <row r="15380" spans="2:4" x14ac:dyDescent="0.2">
      <c r="B15380" s="2"/>
      <c r="C15380" s="2"/>
      <c r="D15380" s="2"/>
    </row>
    <row r="15381" spans="2:4" x14ac:dyDescent="0.2">
      <c r="B15381" s="2"/>
      <c r="C15381" s="2"/>
      <c r="D15381" s="2"/>
    </row>
    <row r="15382" spans="2:4" x14ac:dyDescent="0.2">
      <c r="B15382" s="2"/>
      <c r="C15382" s="2"/>
      <c r="D15382" s="2"/>
    </row>
    <row r="15383" spans="2:4" x14ac:dyDescent="0.2">
      <c r="B15383" s="2"/>
      <c r="C15383" s="2"/>
      <c r="D15383" s="2"/>
    </row>
    <row r="15384" spans="2:4" x14ac:dyDescent="0.2">
      <c r="B15384" s="2"/>
      <c r="C15384" s="2"/>
      <c r="D15384" s="2"/>
    </row>
    <row r="15385" spans="2:4" x14ac:dyDescent="0.2">
      <c r="B15385" s="2"/>
      <c r="C15385" s="2"/>
      <c r="D15385" s="2"/>
    </row>
    <row r="15386" spans="2:4" x14ac:dyDescent="0.2">
      <c r="B15386" s="2"/>
      <c r="C15386" s="2"/>
      <c r="D15386" s="2"/>
    </row>
    <row r="15387" spans="2:4" x14ac:dyDescent="0.2">
      <c r="B15387" s="2"/>
      <c r="C15387" s="2"/>
      <c r="D15387" s="2"/>
    </row>
    <row r="15388" spans="2:4" x14ac:dyDescent="0.2">
      <c r="B15388" s="2"/>
      <c r="C15388" s="2"/>
      <c r="D15388" s="2"/>
    </row>
    <row r="15389" spans="2:4" x14ac:dyDescent="0.2">
      <c r="B15389" s="2"/>
      <c r="C15389" s="2"/>
      <c r="D15389" s="2"/>
    </row>
    <row r="15390" spans="2:4" x14ac:dyDescent="0.2">
      <c r="B15390" s="2"/>
      <c r="C15390" s="2"/>
      <c r="D15390" s="2"/>
    </row>
    <row r="15391" spans="2:4" x14ac:dyDescent="0.2">
      <c r="B15391" s="2"/>
      <c r="C15391" s="2"/>
      <c r="D15391" s="2"/>
    </row>
    <row r="15392" spans="2:4" x14ac:dyDescent="0.2">
      <c r="B15392" s="2"/>
      <c r="C15392" s="2"/>
      <c r="D15392" s="2"/>
    </row>
    <row r="15393" spans="2:4" x14ac:dyDescent="0.2">
      <c r="B15393" s="2"/>
      <c r="C15393" s="2"/>
      <c r="D15393" s="2"/>
    </row>
    <row r="15394" spans="2:4" x14ac:dyDescent="0.2">
      <c r="B15394" s="2"/>
      <c r="C15394" s="2"/>
      <c r="D15394" s="2"/>
    </row>
    <row r="15395" spans="2:4" x14ac:dyDescent="0.2">
      <c r="B15395" s="2"/>
      <c r="C15395" s="2"/>
      <c r="D15395" s="2"/>
    </row>
    <row r="15396" spans="2:4" x14ac:dyDescent="0.2">
      <c r="B15396" s="2"/>
      <c r="C15396" s="2"/>
      <c r="D15396" s="2"/>
    </row>
    <row r="15397" spans="2:4" x14ac:dyDescent="0.2">
      <c r="B15397" s="2"/>
      <c r="C15397" s="2"/>
      <c r="D15397" s="2"/>
    </row>
    <row r="15398" spans="2:4" x14ac:dyDescent="0.2">
      <c r="B15398" s="2"/>
      <c r="C15398" s="2"/>
      <c r="D15398" s="2"/>
    </row>
    <row r="15399" spans="2:4" x14ac:dyDescent="0.2">
      <c r="B15399" s="2"/>
      <c r="C15399" s="2"/>
      <c r="D15399" s="2"/>
    </row>
    <row r="15400" spans="2:4" x14ac:dyDescent="0.2">
      <c r="B15400" s="2"/>
      <c r="C15400" s="2"/>
      <c r="D15400" s="2"/>
    </row>
    <row r="15401" spans="2:4" x14ac:dyDescent="0.2">
      <c r="B15401" s="2"/>
      <c r="C15401" s="2"/>
      <c r="D15401" s="2"/>
    </row>
    <row r="15402" spans="2:4" x14ac:dyDescent="0.2">
      <c r="B15402" s="2"/>
      <c r="C15402" s="2"/>
      <c r="D15402" s="2"/>
    </row>
    <row r="15403" spans="2:4" x14ac:dyDescent="0.2">
      <c r="B15403" s="2"/>
      <c r="C15403" s="2"/>
      <c r="D15403" s="2"/>
    </row>
    <row r="15404" spans="2:4" x14ac:dyDescent="0.2">
      <c r="B15404" s="2"/>
      <c r="C15404" s="2"/>
      <c r="D15404" s="2"/>
    </row>
    <row r="15405" spans="2:4" x14ac:dyDescent="0.2">
      <c r="B15405" s="2"/>
      <c r="C15405" s="2"/>
      <c r="D15405" s="2"/>
    </row>
    <row r="15406" spans="2:4" x14ac:dyDescent="0.2">
      <c r="B15406" s="2"/>
      <c r="C15406" s="2"/>
      <c r="D15406" s="2"/>
    </row>
    <row r="15407" spans="2:4" x14ac:dyDescent="0.2">
      <c r="B15407" s="2"/>
      <c r="C15407" s="2"/>
      <c r="D15407" s="2"/>
    </row>
    <row r="15408" spans="2:4" x14ac:dyDescent="0.2">
      <c r="B15408" s="2"/>
      <c r="C15408" s="2"/>
      <c r="D15408" s="2"/>
    </row>
    <row r="15409" spans="2:4" x14ac:dyDescent="0.2">
      <c r="B15409" s="2"/>
      <c r="C15409" s="2"/>
      <c r="D15409" s="2"/>
    </row>
    <row r="15410" spans="2:4" x14ac:dyDescent="0.2">
      <c r="B15410" s="2"/>
      <c r="C15410" s="2"/>
      <c r="D15410" s="2"/>
    </row>
    <row r="15411" spans="2:4" x14ac:dyDescent="0.2">
      <c r="B15411" s="2"/>
      <c r="C15411" s="2"/>
      <c r="D15411" s="2"/>
    </row>
    <row r="15412" spans="2:4" x14ac:dyDescent="0.2">
      <c r="B15412" s="2"/>
      <c r="C15412" s="2"/>
      <c r="D15412" s="2"/>
    </row>
    <row r="15413" spans="2:4" x14ac:dyDescent="0.2">
      <c r="B15413" s="2"/>
      <c r="C15413" s="2"/>
      <c r="D15413" s="2"/>
    </row>
    <row r="15414" spans="2:4" x14ac:dyDescent="0.2">
      <c r="B15414" s="2"/>
      <c r="C15414" s="2"/>
      <c r="D15414" s="2"/>
    </row>
    <row r="15415" spans="2:4" x14ac:dyDescent="0.2">
      <c r="B15415" s="2"/>
      <c r="C15415" s="2"/>
      <c r="D15415" s="2"/>
    </row>
    <row r="15416" spans="2:4" x14ac:dyDescent="0.2">
      <c r="B15416" s="2"/>
      <c r="C15416" s="2"/>
      <c r="D15416" s="2"/>
    </row>
    <row r="15417" spans="2:4" x14ac:dyDescent="0.2">
      <c r="B15417" s="2"/>
      <c r="C15417" s="2"/>
      <c r="D15417" s="2"/>
    </row>
    <row r="15418" spans="2:4" x14ac:dyDescent="0.2">
      <c r="B15418" s="2"/>
      <c r="C15418" s="2"/>
      <c r="D15418" s="2"/>
    </row>
    <row r="15419" spans="2:4" x14ac:dyDescent="0.2">
      <c r="B15419" s="2"/>
      <c r="C15419" s="2"/>
      <c r="D15419" s="2"/>
    </row>
    <row r="15420" spans="2:4" x14ac:dyDescent="0.2">
      <c r="B15420" s="2"/>
      <c r="C15420" s="2"/>
      <c r="D15420" s="2"/>
    </row>
    <row r="15421" spans="2:4" x14ac:dyDescent="0.2">
      <c r="B15421" s="2"/>
      <c r="C15421" s="2"/>
      <c r="D15421" s="2"/>
    </row>
    <row r="15422" spans="2:4" x14ac:dyDescent="0.2">
      <c r="B15422" s="2"/>
      <c r="C15422" s="2"/>
      <c r="D15422" s="2"/>
    </row>
    <row r="15423" spans="2:4" x14ac:dyDescent="0.2">
      <c r="B15423" s="2"/>
      <c r="C15423" s="2"/>
      <c r="D15423" s="2"/>
    </row>
    <row r="15424" spans="2:4" x14ac:dyDescent="0.2">
      <c r="B15424" s="2"/>
      <c r="C15424" s="2"/>
      <c r="D15424" s="2"/>
    </row>
    <row r="15425" spans="2:4" x14ac:dyDescent="0.2">
      <c r="B15425" s="2"/>
      <c r="C15425" s="2"/>
      <c r="D15425" s="2"/>
    </row>
    <row r="15426" spans="2:4" x14ac:dyDescent="0.2">
      <c r="B15426" s="2"/>
      <c r="C15426" s="2"/>
      <c r="D15426" s="2"/>
    </row>
    <row r="15427" spans="2:4" x14ac:dyDescent="0.2">
      <c r="B15427" s="2"/>
      <c r="C15427" s="2"/>
      <c r="D15427" s="2"/>
    </row>
    <row r="15428" spans="2:4" x14ac:dyDescent="0.2">
      <c r="B15428" s="2"/>
      <c r="C15428" s="2"/>
      <c r="D15428" s="2"/>
    </row>
    <row r="15429" spans="2:4" x14ac:dyDescent="0.2">
      <c r="B15429" s="2"/>
      <c r="C15429" s="2"/>
      <c r="D15429" s="2"/>
    </row>
    <row r="15430" spans="2:4" x14ac:dyDescent="0.2">
      <c r="B15430" s="2"/>
      <c r="C15430" s="2"/>
      <c r="D15430" s="2"/>
    </row>
    <row r="15431" spans="2:4" x14ac:dyDescent="0.2">
      <c r="B15431" s="2"/>
      <c r="C15431" s="2"/>
      <c r="D15431" s="2"/>
    </row>
    <row r="15432" spans="2:4" x14ac:dyDescent="0.2">
      <c r="B15432" s="2"/>
      <c r="C15432" s="2"/>
      <c r="D15432" s="2"/>
    </row>
    <row r="15433" spans="2:4" x14ac:dyDescent="0.2">
      <c r="B15433" s="2"/>
      <c r="C15433" s="2"/>
      <c r="D15433" s="2"/>
    </row>
    <row r="15434" spans="2:4" x14ac:dyDescent="0.2">
      <c r="B15434" s="2"/>
      <c r="C15434" s="2"/>
      <c r="D15434" s="2"/>
    </row>
    <row r="15435" spans="2:4" x14ac:dyDescent="0.2">
      <c r="B15435" s="2"/>
      <c r="C15435" s="2"/>
      <c r="D15435" s="2"/>
    </row>
    <row r="15436" spans="2:4" x14ac:dyDescent="0.2">
      <c r="B15436" s="2"/>
      <c r="C15436" s="2"/>
      <c r="D15436" s="2"/>
    </row>
    <row r="15437" spans="2:4" x14ac:dyDescent="0.2">
      <c r="B15437" s="2"/>
      <c r="C15437" s="2"/>
      <c r="D15437" s="2"/>
    </row>
    <row r="15438" spans="2:4" x14ac:dyDescent="0.2">
      <c r="B15438" s="2"/>
      <c r="C15438" s="2"/>
      <c r="D15438" s="2"/>
    </row>
    <row r="15439" spans="2:4" x14ac:dyDescent="0.2">
      <c r="B15439" s="2"/>
      <c r="C15439" s="2"/>
      <c r="D15439" s="2"/>
    </row>
    <row r="15440" spans="2:4" x14ac:dyDescent="0.2">
      <c r="B15440" s="2"/>
      <c r="C15440" s="2"/>
      <c r="D15440" s="2"/>
    </row>
    <row r="15441" spans="2:4" x14ac:dyDescent="0.2">
      <c r="B15441" s="2"/>
      <c r="C15441" s="2"/>
      <c r="D15441" s="2"/>
    </row>
    <row r="15442" spans="2:4" x14ac:dyDescent="0.2">
      <c r="B15442" s="2"/>
      <c r="C15442" s="2"/>
      <c r="D15442" s="2"/>
    </row>
    <row r="15443" spans="2:4" x14ac:dyDescent="0.2">
      <c r="B15443" s="2"/>
      <c r="C15443" s="2"/>
      <c r="D15443" s="2"/>
    </row>
    <row r="15444" spans="2:4" x14ac:dyDescent="0.2">
      <c r="B15444" s="2"/>
      <c r="C15444" s="2"/>
      <c r="D15444" s="2"/>
    </row>
    <row r="15445" spans="2:4" x14ac:dyDescent="0.2">
      <c r="B15445" s="2"/>
      <c r="C15445" s="2"/>
      <c r="D15445" s="2"/>
    </row>
    <row r="15446" spans="2:4" x14ac:dyDescent="0.2">
      <c r="B15446" s="2"/>
      <c r="C15446" s="2"/>
      <c r="D15446" s="2"/>
    </row>
    <row r="15447" spans="2:4" x14ac:dyDescent="0.2">
      <c r="B15447" s="2"/>
      <c r="C15447" s="2"/>
      <c r="D15447" s="2"/>
    </row>
    <row r="15448" spans="2:4" x14ac:dyDescent="0.2">
      <c r="B15448" s="2"/>
      <c r="C15448" s="2"/>
      <c r="D15448" s="2"/>
    </row>
    <row r="15449" spans="2:4" x14ac:dyDescent="0.2">
      <c r="B15449" s="2"/>
      <c r="C15449" s="2"/>
      <c r="D15449" s="2"/>
    </row>
    <row r="15450" spans="2:4" x14ac:dyDescent="0.2">
      <c r="B15450" s="2"/>
      <c r="C15450" s="2"/>
      <c r="D15450" s="2"/>
    </row>
    <row r="15451" spans="2:4" x14ac:dyDescent="0.2">
      <c r="B15451" s="2"/>
      <c r="C15451" s="2"/>
      <c r="D15451" s="2"/>
    </row>
    <row r="15452" spans="2:4" x14ac:dyDescent="0.2">
      <c r="B15452" s="2"/>
      <c r="C15452" s="2"/>
      <c r="D15452" s="2"/>
    </row>
    <row r="15453" spans="2:4" x14ac:dyDescent="0.2">
      <c r="B15453" s="2"/>
      <c r="C15453" s="2"/>
      <c r="D15453" s="2"/>
    </row>
    <row r="15454" spans="2:4" x14ac:dyDescent="0.2">
      <c r="B15454" s="2"/>
      <c r="C15454" s="2"/>
      <c r="D15454" s="2"/>
    </row>
    <row r="15455" spans="2:4" x14ac:dyDescent="0.2">
      <c r="B15455" s="2"/>
      <c r="C15455" s="2"/>
      <c r="D15455" s="2"/>
    </row>
    <row r="15456" spans="2:4" x14ac:dyDescent="0.2">
      <c r="B15456" s="2"/>
      <c r="C15456" s="2"/>
      <c r="D15456" s="2"/>
    </row>
    <row r="15457" spans="2:4" x14ac:dyDescent="0.2">
      <c r="B15457" s="2"/>
      <c r="C15457" s="2"/>
      <c r="D15457" s="2"/>
    </row>
    <row r="15458" spans="2:4" x14ac:dyDescent="0.2">
      <c r="B15458" s="2"/>
      <c r="C15458" s="2"/>
      <c r="D15458" s="2"/>
    </row>
    <row r="15459" spans="2:4" x14ac:dyDescent="0.2">
      <c r="B15459" s="2"/>
      <c r="C15459" s="2"/>
      <c r="D15459" s="2"/>
    </row>
    <row r="15460" spans="2:4" x14ac:dyDescent="0.2">
      <c r="B15460" s="2"/>
      <c r="C15460" s="2"/>
      <c r="D15460" s="2"/>
    </row>
    <row r="15461" spans="2:4" x14ac:dyDescent="0.2">
      <c r="B15461" s="2"/>
      <c r="C15461" s="2"/>
      <c r="D15461" s="2"/>
    </row>
    <row r="15462" spans="2:4" x14ac:dyDescent="0.2">
      <c r="B15462" s="2"/>
      <c r="C15462" s="2"/>
      <c r="D15462" s="2"/>
    </row>
    <row r="15463" spans="2:4" x14ac:dyDescent="0.2">
      <c r="B15463" s="2"/>
      <c r="C15463" s="2"/>
      <c r="D15463" s="2"/>
    </row>
    <row r="15464" spans="2:4" x14ac:dyDescent="0.2">
      <c r="B15464" s="2"/>
      <c r="C15464" s="2"/>
      <c r="D15464" s="2"/>
    </row>
    <row r="15465" spans="2:4" x14ac:dyDescent="0.2">
      <c r="B15465" s="2"/>
      <c r="C15465" s="2"/>
      <c r="D15465" s="2"/>
    </row>
    <row r="15466" spans="2:4" x14ac:dyDescent="0.2">
      <c r="B15466" s="2"/>
      <c r="C15466" s="2"/>
      <c r="D15466" s="2"/>
    </row>
    <row r="15467" spans="2:4" x14ac:dyDescent="0.2">
      <c r="B15467" s="2"/>
      <c r="C15467" s="2"/>
      <c r="D15467" s="2"/>
    </row>
    <row r="15468" spans="2:4" x14ac:dyDescent="0.2">
      <c r="B15468" s="2"/>
      <c r="C15468" s="2"/>
      <c r="D15468" s="2"/>
    </row>
    <row r="15469" spans="2:4" x14ac:dyDescent="0.2">
      <c r="B15469" s="2"/>
      <c r="C15469" s="2"/>
      <c r="D15469" s="2"/>
    </row>
    <row r="15470" spans="2:4" x14ac:dyDescent="0.2">
      <c r="B15470" s="2"/>
      <c r="C15470" s="2"/>
      <c r="D15470" s="2"/>
    </row>
    <row r="15471" spans="2:4" x14ac:dyDescent="0.2">
      <c r="B15471" s="2"/>
      <c r="C15471" s="2"/>
      <c r="D15471" s="2"/>
    </row>
    <row r="15472" spans="2:4" x14ac:dyDescent="0.2">
      <c r="B15472" s="2"/>
      <c r="C15472" s="2"/>
      <c r="D15472" s="2"/>
    </row>
    <row r="15473" spans="2:4" x14ac:dyDescent="0.2">
      <c r="B15473" s="2"/>
      <c r="C15473" s="2"/>
      <c r="D15473" s="2"/>
    </row>
    <row r="15474" spans="2:4" x14ac:dyDescent="0.2">
      <c r="B15474" s="2"/>
      <c r="C15474" s="2"/>
      <c r="D15474" s="2"/>
    </row>
    <row r="15475" spans="2:4" x14ac:dyDescent="0.2">
      <c r="B15475" s="2"/>
      <c r="C15475" s="2"/>
      <c r="D15475" s="2"/>
    </row>
    <row r="15476" spans="2:4" x14ac:dyDescent="0.2">
      <c r="B15476" s="2"/>
      <c r="C15476" s="2"/>
      <c r="D15476" s="2"/>
    </row>
    <row r="15477" spans="2:4" x14ac:dyDescent="0.2">
      <c r="B15477" s="2"/>
      <c r="C15477" s="2"/>
      <c r="D15477" s="2"/>
    </row>
    <row r="15478" spans="2:4" x14ac:dyDescent="0.2">
      <c r="B15478" s="2"/>
      <c r="C15478" s="2"/>
      <c r="D15478" s="2"/>
    </row>
    <row r="15479" spans="2:4" x14ac:dyDescent="0.2">
      <c r="B15479" s="2"/>
      <c r="C15479" s="2"/>
      <c r="D15479" s="2"/>
    </row>
    <row r="15480" spans="2:4" x14ac:dyDescent="0.2">
      <c r="B15480" s="2"/>
      <c r="C15480" s="2"/>
      <c r="D15480" s="2"/>
    </row>
    <row r="15481" spans="2:4" x14ac:dyDescent="0.2">
      <c r="B15481" s="2"/>
      <c r="C15481" s="2"/>
      <c r="D15481" s="2"/>
    </row>
    <row r="15482" spans="2:4" x14ac:dyDescent="0.2">
      <c r="B15482" s="2"/>
      <c r="C15482" s="2"/>
      <c r="D15482" s="2"/>
    </row>
    <row r="15483" spans="2:4" x14ac:dyDescent="0.2">
      <c r="B15483" s="2"/>
      <c r="C15483" s="2"/>
      <c r="D15483" s="2"/>
    </row>
    <row r="15484" spans="2:4" x14ac:dyDescent="0.2">
      <c r="B15484" s="2"/>
      <c r="C15484" s="2"/>
      <c r="D15484" s="2"/>
    </row>
    <row r="15485" spans="2:4" x14ac:dyDescent="0.2">
      <c r="B15485" s="2"/>
      <c r="C15485" s="2"/>
      <c r="D15485" s="2"/>
    </row>
    <row r="15486" spans="2:4" x14ac:dyDescent="0.2">
      <c r="B15486" s="2"/>
      <c r="C15486" s="2"/>
      <c r="D15486" s="2"/>
    </row>
    <row r="15487" spans="2:4" x14ac:dyDescent="0.2">
      <c r="B15487" s="2"/>
      <c r="C15487" s="2"/>
      <c r="D15487" s="2"/>
    </row>
    <row r="15488" spans="2:4" x14ac:dyDescent="0.2">
      <c r="B15488" s="2"/>
      <c r="C15488" s="2"/>
      <c r="D15488" s="2"/>
    </row>
    <row r="15489" spans="2:4" x14ac:dyDescent="0.2">
      <c r="B15489" s="2"/>
      <c r="C15489" s="2"/>
      <c r="D15489" s="2"/>
    </row>
    <row r="15490" spans="2:4" x14ac:dyDescent="0.2">
      <c r="B15490" s="2"/>
      <c r="C15490" s="2"/>
      <c r="D15490" s="2"/>
    </row>
    <row r="15491" spans="2:4" x14ac:dyDescent="0.2">
      <c r="B15491" s="2"/>
      <c r="C15491" s="2"/>
      <c r="D15491" s="2"/>
    </row>
    <row r="15492" spans="2:4" x14ac:dyDescent="0.2">
      <c r="B15492" s="2"/>
      <c r="C15492" s="2"/>
      <c r="D15492" s="2"/>
    </row>
    <row r="15493" spans="2:4" x14ac:dyDescent="0.2">
      <c r="B15493" s="2"/>
      <c r="C15493" s="2"/>
      <c r="D15493" s="2"/>
    </row>
    <row r="15494" spans="2:4" x14ac:dyDescent="0.2">
      <c r="B15494" s="2"/>
      <c r="C15494" s="2"/>
      <c r="D15494" s="2"/>
    </row>
    <row r="15495" spans="2:4" x14ac:dyDescent="0.2">
      <c r="B15495" s="2"/>
      <c r="C15495" s="2"/>
      <c r="D15495" s="2"/>
    </row>
    <row r="15496" spans="2:4" x14ac:dyDescent="0.2">
      <c r="B15496" s="2"/>
      <c r="C15496" s="2"/>
      <c r="D15496" s="2"/>
    </row>
    <row r="15497" spans="2:4" x14ac:dyDescent="0.2">
      <c r="B15497" s="2"/>
      <c r="C15497" s="2"/>
      <c r="D15497" s="2"/>
    </row>
    <row r="15498" spans="2:4" x14ac:dyDescent="0.2">
      <c r="B15498" s="2"/>
      <c r="C15498" s="2"/>
      <c r="D15498" s="2"/>
    </row>
    <row r="15499" spans="2:4" x14ac:dyDescent="0.2">
      <c r="B15499" s="2"/>
      <c r="C15499" s="2"/>
      <c r="D15499" s="2"/>
    </row>
    <row r="15500" spans="2:4" x14ac:dyDescent="0.2">
      <c r="B15500" s="2"/>
      <c r="C15500" s="2"/>
      <c r="D15500" s="2"/>
    </row>
    <row r="15501" spans="2:4" x14ac:dyDescent="0.2">
      <c r="B15501" s="2"/>
      <c r="C15501" s="2"/>
      <c r="D15501" s="2"/>
    </row>
    <row r="15502" spans="2:4" x14ac:dyDescent="0.2">
      <c r="B15502" s="2"/>
      <c r="C15502" s="2"/>
      <c r="D15502" s="2"/>
    </row>
    <row r="15503" spans="2:4" x14ac:dyDescent="0.2">
      <c r="B15503" s="2"/>
      <c r="C15503" s="2"/>
      <c r="D15503" s="2"/>
    </row>
    <row r="15504" spans="2:4" x14ac:dyDescent="0.2">
      <c r="B15504" s="2"/>
      <c r="C15504" s="2"/>
      <c r="D15504" s="2"/>
    </row>
    <row r="15505" spans="2:4" x14ac:dyDescent="0.2">
      <c r="B15505" s="2"/>
      <c r="C15505" s="2"/>
      <c r="D15505" s="2"/>
    </row>
    <row r="15506" spans="2:4" x14ac:dyDescent="0.2">
      <c r="B15506" s="2"/>
      <c r="C15506" s="2"/>
      <c r="D15506" s="2"/>
    </row>
    <row r="15507" spans="2:4" x14ac:dyDescent="0.2">
      <c r="B15507" s="2"/>
      <c r="C15507" s="2"/>
      <c r="D15507" s="2"/>
    </row>
    <row r="15508" spans="2:4" x14ac:dyDescent="0.2">
      <c r="B15508" s="2"/>
      <c r="C15508" s="2"/>
      <c r="D15508" s="2"/>
    </row>
    <row r="15509" spans="2:4" x14ac:dyDescent="0.2">
      <c r="B15509" s="2"/>
      <c r="C15509" s="2"/>
      <c r="D15509" s="2"/>
    </row>
    <row r="15510" spans="2:4" x14ac:dyDescent="0.2">
      <c r="B15510" s="2"/>
      <c r="C15510" s="2"/>
      <c r="D15510" s="2"/>
    </row>
    <row r="15511" spans="2:4" x14ac:dyDescent="0.2">
      <c r="B15511" s="2"/>
      <c r="C15511" s="2"/>
      <c r="D15511" s="2"/>
    </row>
    <row r="15512" spans="2:4" x14ac:dyDescent="0.2">
      <c r="B15512" s="2"/>
      <c r="C15512" s="2"/>
      <c r="D15512" s="2"/>
    </row>
    <row r="15513" spans="2:4" x14ac:dyDescent="0.2">
      <c r="B15513" s="2"/>
      <c r="C15513" s="2"/>
      <c r="D15513" s="2"/>
    </row>
    <row r="15514" spans="2:4" x14ac:dyDescent="0.2">
      <c r="B15514" s="2"/>
      <c r="C15514" s="2"/>
      <c r="D15514" s="2"/>
    </row>
    <row r="15515" spans="2:4" x14ac:dyDescent="0.2">
      <c r="B15515" s="2"/>
      <c r="C15515" s="2"/>
      <c r="D15515" s="2"/>
    </row>
    <row r="15516" spans="2:4" x14ac:dyDescent="0.2">
      <c r="B15516" s="2"/>
      <c r="C15516" s="2"/>
      <c r="D15516" s="2"/>
    </row>
    <row r="15517" spans="2:4" x14ac:dyDescent="0.2">
      <c r="B15517" s="2"/>
      <c r="C15517" s="2"/>
      <c r="D15517" s="2"/>
    </row>
    <row r="15518" spans="2:4" x14ac:dyDescent="0.2">
      <c r="B15518" s="2"/>
      <c r="C15518" s="2"/>
      <c r="D15518" s="2"/>
    </row>
    <row r="15519" spans="2:4" x14ac:dyDescent="0.2">
      <c r="B15519" s="2"/>
      <c r="C15519" s="2"/>
      <c r="D15519" s="2"/>
    </row>
    <row r="15520" spans="2:4" x14ac:dyDescent="0.2">
      <c r="B15520" s="2"/>
      <c r="C15520" s="2"/>
      <c r="D15520" s="2"/>
    </row>
    <row r="15521" spans="2:4" x14ac:dyDescent="0.2">
      <c r="B15521" s="2"/>
      <c r="C15521" s="2"/>
      <c r="D15521" s="2"/>
    </row>
    <row r="15522" spans="2:4" x14ac:dyDescent="0.2">
      <c r="B15522" s="2"/>
      <c r="C15522" s="2"/>
      <c r="D15522" s="2"/>
    </row>
    <row r="15523" spans="2:4" x14ac:dyDescent="0.2">
      <c r="B15523" s="2"/>
      <c r="C15523" s="2"/>
      <c r="D15523" s="2"/>
    </row>
    <row r="15524" spans="2:4" x14ac:dyDescent="0.2">
      <c r="B15524" s="2"/>
      <c r="C15524" s="2"/>
      <c r="D15524" s="2"/>
    </row>
    <row r="15525" spans="2:4" x14ac:dyDescent="0.2">
      <c r="B15525" s="2"/>
      <c r="C15525" s="2"/>
      <c r="D15525" s="2"/>
    </row>
    <row r="15526" spans="2:4" x14ac:dyDescent="0.2">
      <c r="B15526" s="2"/>
      <c r="C15526" s="2"/>
      <c r="D15526" s="2"/>
    </row>
    <row r="15527" spans="2:4" x14ac:dyDescent="0.2">
      <c r="B15527" s="2"/>
      <c r="C15527" s="2"/>
      <c r="D15527" s="2"/>
    </row>
    <row r="15528" spans="2:4" x14ac:dyDescent="0.2">
      <c r="B15528" s="2"/>
      <c r="C15528" s="2"/>
      <c r="D15528" s="2"/>
    </row>
    <row r="15529" spans="2:4" x14ac:dyDescent="0.2">
      <c r="B15529" s="2"/>
      <c r="C15529" s="2"/>
      <c r="D15529" s="2"/>
    </row>
    <row r="15530" spans="2:4" x14ac:dyDescent="0.2">
      <c r="B15530" s="2"/>
      <c r="C15530" s="2"/>
      <c r="D15530" s="2"/>
    </row>
    <row r="15531" spans="2:4" x14ac:dyDescent="0.2">
      <c r="B15531" s="2"/>
      <c r="C15531" s="2"/>
      <c r="D15531" s="2"/>
    </row>
    <row r="15532" spans="2:4" x14ac:dyDescent="0.2">
      <c r="B15532" s="2"/>
      <c r="C15532" s="2"/>
      <c r="D15532" s="2"/>
    </row>
    <row r="15533" spans="2:4" x14ac:dyDescent="0.2">
      <c r="B15533" s="2"/>
      <c r="C15533" s="2"/>
      <c r="D15533" s="2"/>
    </row>
    <row r="15534" spans="2:4" x14ac:dyDescent="0.2">
      <c r="B15534" s="2"/>
      <c r="C15534" s="2"/>
      <c r="D15534" s="2"/>
    </row>
    <row r="15535" spans="2:4" x14ac:dyDescent="0.2">
      <c r="B15535" s="2"/>
      <c r="C15535" s="2"/>
      <c r="D15535" s="2"/>
    </row>
    <row r="15536" spans="2:4" x14ac:dyDescent="0.2">
      <c r="B15536" s="2"/>
      <c r="C15536" s="2"/>
      <c r="D15536" s="2"/>
    </row>
    <row r="15537" spans="2:4" x14ac:dyDescent="0.2">
      <c r="B15537" s="2"/>
      <c r="C15537" s="2"/>
      <c r="D15537" s="2"/>
    </row>
    <row r="15538" spans="2:4" x14ac:dyDescent="0.2">
      <c r="B15538" s="2"/>
      <c r="C15538" s="2"/>
      <c r="D15538" s="2"/>
    </row>
    <row r="15539" spans="2:4" x14ac:dyDescent="0.2">
      <c r="B15539" s="2"/>
      <c r="C15539" s="2"/>
      <c r="D15539" s="2"/>
    </row>
    <row r="15540" spans="2:4" x14ac:dyDescent="0.2">
      <c r="B15540" s="2"/>
      <c r="C15540" s="2"/>
      <c r="D15540" s="2"/>
    </row>
    <row r="15541" spans="2:4" x14ac:dyDescent="0.2">
      <c r="B15541" s="2"/>
      <c r="C15541" s="2"/>
      <c r="D15541" s="2"/>
    </row>
    <row r="15542" spans="2:4" x14ac:dyDescent="0.2">
      <c r="B15542" s="2"/>
      <c r="C15542" s="2"/>
      <c r="D15542" s="2"/>
    </row>
    <row r="15543" spans="2:4" x14ac:dyDescent="0.2">
      <c r="B15543" s="2"/>
      <c r="C15543" s="2"/>
      <c r="D15543" s="2"/>
    </row>
    <row r="15544" spans="2:4" x14ac:dyDescent="0.2">
      <c r="B15544" s="2"/>
      <c r="C15544" s="2"/>
      <c r="D15544" s="2"/>
    </row>
    <row r="15545" spans="2:4" x14ac:dyDescent="0.2">
      <c r="B15545" s="2"/>
      <c r="C15545" s="2"/>
      <c r="D15545" s="2"/>
    </row>
    <row r="15546" spans="2:4" x14ac:dyDescent="0.2">
      <c r="B15546" s="2"/>
      <c r="C15546" s="2"/>
      <c r="D15546" s="2"/>
    </row>
    <row r="15547" spans="2:4" x14ac:dyDescent="0.2">
      <c r="B15547" s="2"/>
      <c r="C15547" s="2"/>
      <c r="D15547" s="2"/>
    </row>
    <row r="15548" spans="2:4" x14ac:dyDescent="0.2">
      <c r="B15548" s="2"/>
      <c r="C15548" s="2"/>
      <c r="D15548" s="2"/>
    </row>
    <row r="15549" spans="2:4" x14ac:dyDescent="0.2">
      <c r="B15549" s="2"/>
      <c r="C15549" s="2"/>
      <c r="D15549" s="2"/>
    </row>
    <row r="15550" spans="2:4" x14ac:dyDescent="0.2">
      <c r="B15550" s="2"/>
      <c r="C15550" s="2"/>
      <c r="D15550" s="2"/>
    </row>
    <row r="15551" spans="2:4" x14ac:dyDescent="0.2">
      <c r="B15551" s="2"/>
      <c r="C15551" s="2"/>
      <c r="D15551" s="2"/>
    </row>
    <row r="15552" spans="2:4" x14ac:dyDescent="0.2">
      <c r="B15552" s="2"/>
      <c r="C15552" s="2"/>
      <c r="D15552" s="2"/>
    </row>
    <row r="15553" spans="2:4" x14ac:dyDescent="0.2">
      <c r="B15553" s="2"/>
      <c r="C15553" s="2"/>
      <c r="D15553" s="2"/>
    </row>
    <row r="15554" spans="2:4" x14ac:dyDescent="0.2">
      <c r="B15554" s="2"/>
      <c r="C15554" s="2"/>
      <c r="D15554" s="2"/>
    </row>
    <row r="15555" spans="2:4" x14ac:dyDescent="0.2">
      <c r="B15555" s="2"/>
      <c r="C15555" s="2"/>
      <c r="D15555" s="2"/>
    </row>
    <row r="15556" spans="2:4" x14ac:dyDescent="0.2">
      <c r="B15556" s="2"/>
      <c r="C15556" s="2"/>
      <c r="D15556" s="2"/>
    </row>
    <row r="15557" spans="2:4" x14ac:dyDescent="0.2">
      <c r="B15557" s="2"/>
      <c r="C15557" s="2"/>
      <c r="D15557" s="2"/>
    </row>
    <row r="15558" spans="2:4" x14ac:dyDescent="0.2">
      <c r="B15558" s="2"/>
      <c r="C15558" s="2"/>
      <c r="D15558" s="2"/>
    </row>
    <row r="15559" spans="2:4" x14ac:dyDescent="0.2">
      <c r="B15559" s="2"/>
      <c r="C15559" s="2"/>
      <c r="D15559" s="2"/>
    </row>
    <row r="15560" spans="2:4" x14ac:dyDescent="0.2">
      <c r="B15560" s="2"/>
      <c r="C15560" s="2"/>
      <c r="D15560" s="2"/>
    </row>
    <row r="15561" spans="2:4" x14ac:dyDescent="0.2">
      <c r="B15561" s="2"/>
      <c r="C15561" s="2"/>
      <c r="D15561" s="2"/>
    </row>
    <row r="15562" spans="2:4" x14ac:dyDescent="0.2">
      <c r="B15562" s="2"/>
      <c r="C15562" s="2"/>
      <c r="D15562" s="2"/>
    </row>
    <row r="15563" spans="2:4" x14ac:dyDescent="0.2">
      <c r="B15563" s="2"/>
      <c r="C15563" s="2"/>
      <c r="D15563" s="2"/>
    </row>
    <row r="15564" spans="2:4" x14ac:dyDescent="0.2">
      <c r="B15564" s="2"/>
      <c r="C15564" s="2"/>
      <c r="D15564" s="2"/>
    </row>
    <row r="15565" spans="2:4" x14ac:dyDescent="0.2">
      <c r="B15565" s="2"/>
      <c r="C15565" s="2"/>
      <c r="D15565" s="2"/>
    </row>
    <row r="15566" spans="2:4" x14ac:dyDescent="0.2">
      <c r="B15566" s="2"/>
      <c r="C15566" s="2"/>
      <c r="D15566" s="2"/>
    </row>
    <row r="15567" spans="2:4" x14ac:dyDescent="0.2">
      <c r="B15567" s="2"/>
      <c r="C15567" s="2"/>
      <c r="D15567" s="2"/>
    </row>
    <row r="15568" spans="2:4" x14ac:dyDescent="0.2">
      <c r="B15568" s="2"/>
      <c r="C15568" s="2"/>
      <c r="D15568" s="2"/>
    </row>
    <row r="15569" spans="2:4" x14ac:dyDescent="0.2">
      <c r="B15569" s="2"/>
      <c r="C15569" s="2"/>
      <c r="D15569" s="2"/>
    </row>
    <row r="15570" spans="2:4" x14ac:dyDescent="0.2">
      <c r="B15570" s="2"/>
      <c r="C15570" s="2"/>
      <c r="D15570" s="2"/>
    </row>
    <row r="15571" spans="2:4" x14ac:dyDescent="0.2">
      <c r="B15571" s="2"/>
      <c r="C15571" s="2"/>
      <c r="D15571" s="2"/>
    </row>
    <row r="15572" spans="2:4" x14ac:dyDescent="0.2">
      <c r="B15572" s="2"/>
      <c r="C15572" s="2"/>
      <c r="D15572" s="2"/>
    </row>
    <row r="15573" spans="2:4" x14ac:dyDescent="0.2">
      <c r="B15573" s="2"/>
      <c r="C15573" s="2"/>
      <c r="D15573" s="2"/>
    </row>
    <row r="15574" spans="2:4" x14ac:dyDescent="0.2">
      <c r="B15574" s="2"/>
      <c r="C15574" s="2"/>
      <c r="D15574" s="2"/>
    </row>
    <row r="15575" spans="2:4" x14ac:dyDescent="0.2">
      <c r="B15575" s="2"/>
      <c r="C15575" s="2"/>
      <c r="D15575" s="2"/>
    </row>
    <row r="15576" spans="2:4" x14ac:dyDescent="0.2">
      <c r="B15576" s="2"/>
      <c r="C15576" s="2"/>
      <c r="D15576" s="2"/>
    </row>
    <row r="15577" spans="2:4" x14ac:dyDescent="0.2">
      <c r="B15577" s="2"/>
      <c r="C15577" s="2"/>
      <c r="D15577" s="2"/>
    </row>
    <row r="15578" spans="2:4" x14ac:dyDescent="0.2">
      <c r="B15578" s="2"/>
      <c r="C15578" s="2"/>
      <c r="D15578" s="2"/>
    </row>
    <row r="15579" spans="2:4" x14ac:dyDescent="0.2">
      <c r="B15579" s="2"/>
      <c r="C15579" s="2"/>
      <c r="D15579" s="2"/>
    </row>
    <row r="15580" spans="2:4" x14ac:dyDescent="0.2">
      <c r="B15580" s="2"/>
      <c r="C15580" s="2"/>
      <c r="D15580" s="2"/>
    </row>
    <row r="15581" spans="2:4" x14ac:dyDescent="0.2">
      <c r="B15581" s="2"/>
      <c r="C15581" s="2"/>
      <c r="D15581" s="2"/>
    </row>
    <row r="15582" spans="2:4" x14ac:dyDescent="0.2">
      <c r="B15582" s="2"/>
      <c r="C15582" s="2"/>
      <c r="D15582" s="2"/>
    </row>
    <row r="15583" spans="2:4" x14ac:dyDescent="0.2">
      <c r="B15583" s="2"/>
      <c r="C15583" s="2"/>
      <c r="D15583" s="2"/>
    </row>
    <row r="15584" spans="2:4" x14ac:dyDescent="0.2">
      <c r="B15584" s="2"/>
      <c r="C15584" s="2"/>
      <c r="D15584" s="2"/>
    </row>
    <row r="15585" spans="2:4" x14ac:dyDescent="0.2">
      <c r="B15585" s="2"/>
      <c r="C15585" s="2"/>
      <c r="D15585" s="2"/>
    </row>
    <row r="15586" spans="2:4" x14ac:dyDescent="0.2">
      <c r="B15586" s="2"/>
      <c r="C15586" s="2"/>
      <c r="D15586" s="2"/>
    </row>
    <row r="15587" spans="2:4" x14ac:dyDescent="0.2">
      <c r="B15587" s="2"/>
      <c r="C15587" s="2"/>
      <c r="D15587" s="2"/>
    </row>
    <row r="15588" spans="2:4" x14ac:dyDescent="0.2">
      <c r="B15588" s="2"/>
      <c r="C15588" s="2"/>
      <c r="D15588" s="2"/>
    </row>
    <row r="15589" spans="2:4" x14ac:dyDescent="0.2">
      <c r="B15589" s="2"/>
      <c r="C15589" s="2"/>
      <c r="D15589" s="2"/>
    </row>
    <row r="15590" spans="2:4" x14ac:dyDescent="0.2">
      <c r="B15590" s="2"/>
      <c r="C15590" s="2"/>
      <c r="D15590" s="2"/>
    </row>
    <row r="15591" spans="2:4" x14ac:dyDescent="0.2">
      <c r="B15591" s="2"/>
      <c r="C15591" s="2"/>
      <c r="D15591" s="2"/>
    </row>
    <row r="15592" spans="2:4" x14ac:dyDescent="0.2">
      <c r="B15592" s="2"/>
      <c r="C15592" s="2"/>
      <c r="D15592" s="2"/>
    </row>
    <row r="15593" spans="2:4" x14ac:dyDescent="0.2">
      <c r="B15593" s="2"/>
      <c r="C15593" s="2"/>
      <c r="D15593" s="2"/>
    </row>
    <row r="15594" spans="2:4" x14ac:dyDescent="0.2">
      <c r="B15594" s="2"/>
      <c r="C15594" s="2"/>
      <c r="D15594" s="2"/>
    </row>
    <row r="15595" spans="2:4" x14ac:dyDescent="0.2">
      <c r="B15595" s="2"/>
      <c r="C15595" s="2"/>
      <c r="D15595" s="2"/>
    </row>
    <row r="15596" spans="2:4" x14ac:dyDescent="0.2">
      <c r="B15596" s="2"/>
      <c r="C15596" s="2"/>
      <c r="D15596" s="2"/>
    </row>
    <row r="15597" spans="2:4" x14ac:dyDescent="0.2">
      <c r="B15597" s="2"/>
      <c r="C15597" s="2"/>
      <c r="D15597" s="2"/>
    </row>
    <row r="15598" spans="2:4" x14ac:dyDescent="0.2">
      <c r="B15598" s="2"/>
      <c r="C15598" s="2"/>
      <c r="D15598" s="2"/>
    </row>
    <row r="15599" spans="2:4" x14ac:dyDescent="0.2">
      <c r="B15599" s="2"/>
      <c r="C15599" s="2"/>
      <c r="D15599" s="2"/>
    </row>
    <row r="15600" spans="2:4" x14ac:dyDescent="0.2">
      <c r="B15600" s="2"/>
      <c r="C15600" s="2"/>
      <c r="D15600" s="2"/>
    </row>
    <row r="15601" spans="2:4" x14ac:dyDescent="0.2">
      <c r="B15601" s="2"/>
      <c r="C15601" s="2"/>
      <c r="D15601" s="2"/>
    </row>
    <row r="15602" spans="2:4" x14ac:dyDescent="0.2">
      <c r="B15602" s="2"/>
      <c r="C15602" s="2"/>
      <c r="D15602" s="2"/>
    </row>
    <row r="15603" spans="2:4" x14ac:dyDescent="0.2">
      <c r="B15603" s="2"/>
      <c r="C15603" s="2"/>
      <c r="D15603" s="2"/>
    </row>
    <row r="15604" spans="2:4" x14ac:dyDescent="0.2">
      <c r="B15604" s="2"/>
      <c r="C15604" s="2"/>
      <c r="D15604" s="2"/>
    </row>
    <row r="15605" spans="2:4" x14ac:dyDescent="0.2">
      <c r="B15605" s="2"/>
      <c r="C15605" s="2"/>
      <c r="D15605" s="2"/>
    </row>
    <row r="15606" spans="2:4" x14ac:dyDescent="0.2">
      <c r="B15606" s="2"/>
      <c r="C15606" s="2"/>
      <c r="D15606" s="2"/>
    </row>
    <row r="15607" spans="2:4" x14ac:dyDescent="0.2">
      <c r="B15607" s="2"/>
      <c r="C15607" s="2"/>
      <c r="D15607" s="2"/>
    </row>
    <row r="15608" spans="2:4" x14ac:dyDescent="0.2">
      <c r="B15608" s="2"/>
      <c r="C15608" s="2"/>
      <c r="D15608" s="2"/>
    </row>
    <row r="15609" spans="2:4" x14ac:dyDescent="0.2">
      <c r="B15609" s="2"/>
      <c r="C15609" s="2"/>
      <c r="D15609" s="2"/>
    </row>
    <row r="15610" spans="2:4" x14ac:dyDescent="0.2">
      <c r="B15610" s="2"/>
      <c r="C15610" s="2"/>
      <c r="D15610" s="2"/>
    </row>
    <row r="15611" spans="2:4" x14ac:dyDescent="0.2">
      <c r="B15611" s="2"/>
      <c r="C15611" s="2"/>
      <c r="D15611" s="2"/>
    </row>
    <row r="15612" spans="2:4" x14ac:dyDescent="0.2">
      <c r="B15612" s="2"/>
      <c r="C15612" s="2"/>
      <c r="D15612" s="2"/>
    </row>
    <row r="15613" spans="2:4" x14ac:dyDescent="0.2">
      <c r="B15613" s="2"/>
      <c r="C15613" s="2"/>
      <c r="D15613" s="2"/>
    </row>
    <row r="15614" spans="2:4" x14ac:dyDescent="0.2">
      <c r="B15614" s="2"/>
      <c r="C15614" s="2"/>
      <c r="D15614" s="2"/>
    </row>
    <row r="15615" spans="2:4" x14ac:dyDescent="0.2">
      <c r="B15615" s="2"/>
      <c r="C15615" s="2"/>
      <c r="D15615" s="2"/>
    </row>
    <row r="15616" spans="2:4" x14ac:dyDescent="0.2">
      <c r="B15616" s="2"/>
      <c r="C15616" s="2"/>
      <c r="D15616" s="2"/>
    </row>
    <row r="15617" spans="2:4" x14ac:dyDescent="0.2">
      <c r="B15617" s="2"/>
      <c r="C15617" s="2"/>
      <c r="D15617" s="2"/>
    </row>
    <row r="15618" spans="2:4" x14ac:dyDescent="0.2">
      <c r="B15618" s="2"/>
      <c r="C15618" s="2"/>
      <c r="D15618" s="2"/>
    </row>
    <row r="15619" spans="2:4" x14ac:dyDescent="0.2">
      <c r="B15619" s="2"/>
      <c r="C15619" s="2"/>
      <c r="D15619" s="2"/>
    </row>
    <row r="15620" spans="2:4" x14ac:dyDescent="0.2">
      <c r="B15620" s="2"/>
      <c r="C15620" s="2"/>
      <c r="D15620" s="2"/>
    </row>
    <row r="15621" spans="2:4" x14ac:dyDescent="0.2">
      <c r="B15621" s="2"/>
      <c r="C15621" s="2"/>
      <c r="D15621" s="2"/>
    </row>
    <row r="15622" spans="2:4" x14ac:dyDescent="0.2">
      <c r="B15622" s="2"/>
      <c r="C15622" s="2"/>
      <c r="D15622" s="2"/>
    </row>
    <row r="15623" spans="2:4" x14ac:dyDescent="0.2">
      <c r="B15623" s="2"/>
      <c r="C15623" s="2"/>
      <c r="D15623" s="2"/>
    </row>
    <row r="15624" spans="2:4" x14ac:dyDescent="0.2">
      <c r="B15624" s="2"/>
      <c r="C15624" s="2"/>
      <c r="D15624" s="2"/>
    </row>
    <row r="15625" spans="2:4" x14ac:dyDescent="0.2">
      <c r="B15625" s="2"/>
      <c r="C15625" s="2"/>
      <c r="D15625" s="2"/>
    </row>
    <row r="15626" spans="2:4" x14ac:dyDescent="0.2">
      <c r="B15626" s="2"/>
      <c r="C15626" s="2"/>
      <c r="D15626" s="2"/>
    </row>
    <row r="15627" spans="2:4" x14ac:dyDescent="0.2">
      <c r="B15627" s="2"/>
      <c r="C15627" s="2"/>
      <c r="D15627" s="2"/>
    </row>
    <row r="15628" spans="2:4" x14ac:dyDescent="0.2">
      <c r="B15628" s="2"/>
      <c r="C15628" s="2"/>
      <c r="D15628" s="2"/>
    </row>
    <row r="15629" spans="2:4" x14ac:dyDescent="0.2">
      <c r="B15629" s="2"/>
      <c r="C15629" s="2"/>
      <c r="D15629" s="2"/>
    </row>
    <row r="15630" spans="2:4" x14ac:dyDescent="0.2">
      <c r="B15630" s="2"/>
      <c r="C15630" s="2"/>
      <c r="D15630" s="2"/>
    </row>
    <row r="15631" spans="2:4" x14ac:dyDescent="0.2">
      <c r="B15631" s="2"/>
      <c r="C15631" s="2"/>
      <c r="D15631" s="2"/>
    </row>
    <row r="15632" spans="2:4" x14ac:dyDescent="0.2">
      <c r="B15632" s="2"/>
      <c r="C15632" s="2"/>
      <c r="D15632" s="2"/>
    </row>
    <row r="15633" spans="2:4" x14ac:dyDescent="0.2">
      <c r="B15633" s="2"/>
      <c r="C15633" s="2"/>
      <c r="D15633" s="2"/>
    </row>
    <row r="15634" spans="2:4" x14ac:dyDescent="0.2">
      <c r="B15634" s="2"/>
      <c r="C15634" s="2"/>
      <c r="D15634" s="2"/>
    </row>
    <row r="15635" spans="2:4" x14ac:dyDescent="0.2">
      <c r="B15635" s="2"/>
      <c r="C15635" s="2"/>
      <c r="D15635" s="2"/>
    </row>
    <row r="15636" spans="2:4" x14ac:dyDescent="0.2">
      <c r="B15636" s="2"/>
      <c r="C15636" s="2"/>
      <c r="D15636" s="2"/>
    </row>
    <row r="15637" spans="2:4" x14ac:dyDescent="0.2">
      <c r="B15637" s="2"/>
      <c r="C15637" s="2"/>
      <c r="D15637" s="2"/>
    </row>
    <row r="15638" spans="2:4" x14ac:dyDescent="0.2">
      <c r="B15638" s="2"/>
      <c r="C15638" s="2"/>
      <c r="D15638" s="2"/>
    </row>
    <row r="15639" spans="2:4" x14ac:dyDescent="0.2">
      <c r="B15639" s="2"/>
      <c r="C15639" s="2"/>
      <c r="D15639" s="2"/>
    </row>
    <row r="15640" spans="2:4" x14ac:dyDescent="0.2">
      <c r="B15640" s="2"/>
      <c r="C15640" s="2"/>
      <c r="D15640" s="2"/>
    </row>
    <row r="15641" spans="2:4" x14ac:dyDescent="0.2">
      <c r="B15641" s="2"/>
      <c r="C15641" s="2"/>
      <c r="D15641" s="2"/>
    </row>
    <row r="15642" spans="2:4" x14ac:dyDescent="0.2">
      <c r="B15642" s="2"/>
      <c r="C15642" s="2"/>
      <c r="D15642" s="2"/>
    </row>
    <row r="15643" spans="2:4" x14ac:dyDescent="0.2">
      <c r="B15643" s="2"/>
      <c r="C15643" s="2"/>
      <c r="D15643" s="2"/>
    </row>
    <row r="15644" spans="2:4" x14ac:dyDescent="0.2">
      <c r="B15644" s="2"/>
      <c r="C15644" s="2"/>
      <c r="D15644" s="2"/>
    </row>
    <row r="15645" spans="2:4" x14ac:dyDescent="0.2">
      <c r="B15645" s="2"/>
      <c r="C15645" s="2"/>
      <c r="D15645" s="2"/>
    </row>
    <row r="15646" spans="2:4" x14ac:dyDescent="0.2">
      <c r="B15646" s="2"/>
      <c r="C15646" s="2"/>
      <c r="D15646" s="2"/>
    </row>
    <row r="15647" spans="2:4" x14ac:dyDescent="0.2">
      <c r="B15647" s="2"/>
      <c r="C15647" s="2"/>
      <c r="D15647" s="2"/>
    </row>
    <row r="15648" spans="2:4" x14ac:dyDescent="0.2">
      <c r="B15648" s="2"/>
      <c r="C15648" s="2"/>
      <c r="D15648" s="2"/>
    </row>
    <row r="15649" spans="2:4" x14ac:dyDescent="0.2">
      <c r="B15649" s="2"/>
      <c r="C15649" s="2"/>
      <c r="D15649" s="2"/>
    </row>
    <row r="15650" spans="2:4" x14ac:dyDescent="0.2">
      <c r="B15650" s="2"/>
      <c r="C15650" s="2"/>
      <c r="D15650" s="2"/>
    </row>
    <row r="15651" spans="2:4" x14ac:dyDescent="0.2">
      <c r="B15651" s="2"/>
      <c r="C15651" s="2"/>
      <c r="D15651" s="2"/>
    </row>
    <row r="15652" spans="2:4" x14ac:dyDescent="0.2">
      <c r="B15652" s="2"/>
      <c r="C15652" s="2"/>
      <c r="D15652" s="2"/>
    </row>
    <row r="15653" spans="2:4" x14ac:dyDescent="0.2">
      <c r="B15653" s="2"/>
      <c r="C15653" s="2"/>
      <c r="D15653" s="2"/>
    </row>
    <row r="15654" spans="2:4" x14ac:dyDescent="0.2">
      <c r="B15654" s="2"/>
      <c r="C15654" s="2"/>
      <c r="D15654" s="2"/>
    </row>
    <row r="15655" spans="2:4" x14ac:dyDescent="0.2">
      <c r="B15655" s="2"/>
      <c r="C15655" s="2"/>
      <c r="D15655" s="2"/>
    </row>
    <row r="15656" spans="2:4" x14ac:dyDescent="0.2">
      <c r="B15656" s="2"/>
      <c r="C15656" s="2"/>
      <c r="D15656" s="2"/>
    </row>
    <row r="15657" spans="2:4" x14ac:dyDescent="0.2">
      <c r="B15657" s="2"/>
      <c r="C15657" s="2"/>
      <c r="D15657" s="2"/>
    </row>
    <row r="15658" spans="2:4" x14ac:dyDescent="0.2">
      <c r="B15658" s="2"/>
      <c r="C15658" s="2"/>
      <c r="D15658" s="2"/>
    </row>
    <row r="15659" spans="2:4" x14ac:dyDescent="0.2">
      <c r="B15659" s="2"/>
      <c r="C15659" s="2"/>
      <c r="D15659" s="2"/>
    </row>
    <row r="15660" spans="2:4" x14ac:dyDescent="0.2">
      <c r="B15660" s="2"/>
      <c r="C15660" s="2"/>
      <c r="D15660" s="2"/>
    </row>
    <row r="15661" spans="2:4" x14ac:dyDescent="0.2">
      <c r="B15661" s="2"/>
      <c r="C15661" s="2"/>
      <c r="D15661" s="2"/>
    </row>
    <row r="15662" spans="2:4" x14ac:dyDescent="0.2">
      <c r="B15662" s="2"/>
      <c r="C15662" s="2"/>
      <c r="D15662" s="2"/>
    </row>
    <row r="15663" spans="2:4" x14ac:dyDescent="0.2">
      <c r="B15663" s="2"/>
      <c r="C15663" s="2"/>
      <c r="D15663" s="2"/>
    </row>
    <row r="15664" spans="2:4" x14ac:dyDescent="0.2">
      <c r="B15664" s="2"/>
      <c r="C15664" s="2"/>
      <c r="D15664" s="2"/>
    </row>
    <row r="15665" spans="2:4" x14ac:dyDescent="0.2">
      <c r="B15665" s="2"/>
      <c r="C15665" s="2"/>
      <c r="D15665" s="2"/>
    </row>
    <row r="15666" spans="2:4" x14ac:dyDescent="0.2">
      <c r="B15666" s="2"/>
      <c r="C15666" s="2"/>
      <c r="D15666" s="2"/>
    </row>
    <row r="15667" spans="2:4" x14ac:dyDescent="0.2">
      <c r="B15667" s="2"/>
      <c r="C15667" s="2"/>
      <c r="D15667" s="2"/>
    </row>
    <row r="15668" spans="2:4" x14ac:dyDescent="0.2">
      <c r="B15668" s="2"/>
      <c r="C15668" s="2"/>
      <c r="D15668" s="2"/>
    </row>
    <row r="15669" spans="2:4" x14ac:dyDescent="0.2">
      <c r="B15669" s="2"/>
      <c r="C15669" s="2"/>
      <c r="D15669" s="2"/>
    </row>
    <row r="15670" spans="2:4" x14ac:dyDescent="0.2">
      <c r="B15670" s="2"/>
      <c r="C15670" s="2"/>
      <c r="D15670" s="2"/>
    </row>
    <row r="15671" spans="2:4" x14ac:dyDescent="0.2">
      <c r="B15671" s="2"/>
      <c r="C15671" s="2"/>
      <c r="D15671" s="2"/>
    </row>
    <row r="15672" spans="2:4" x14ac:dyDescent="0.2">
      <c r="B15672" s="2"/>
      <c r="C15672" s="2"/>
      <c r="D15672" s="2"/>
    </row>
    <row r="15673" spans="2:4" x14ac:dyDescent="0.2">
      <c r="B15673" s="2"/>
      <c r="C15673" s="2"/>
      <c r="D15673" s="2"/>
    </row>
    <row r="15674" spans="2:4" x14ac:dyDescent="0.2">
      <c r="B15674" s="2"/>
      <c r="C15674" s="2"/>
      <c r="D15674" s="2"/>
    </row>
    <row r="15675" spans="2:4" x14ac:dyDescent="0.2">
      <c r="B15675" s="2"/>
      <c r="C15675" s="2"/>
      <c r="D15675" s="2"/>
    </row>
    <row r="15676" spans="2:4" x14ac:dyDescent="0.2">
      <c r="B15676" s="2"/>
      <c r="C15676" s="2"/>
      <c r="D15676" s="2"/>
    </row>
    <row r="15677" spans="2:4" x14ac:dyDescent="0.2">
      <c r="B15677" s="2"/>
      <c r="C15677" s="2"/>
      <c r="D15677" s="2"/>
    </row>
    <row r="15678" spans="2:4" x14ac:dyDescent="0.2">
      <c r="B15678" s="2"/>
      <c r="C15678" s="2"/>
      <c r="D15678" s="2"/>
    </row>
    <row r="15679" spans="2:4" x14ac:dyDescent="0.2">
      <c r="B15679" s="2"/>
      <c r="C15679" s="2"/>
      <c r="D15679" s="2"/>
    </row>
    <row r="15680" spans="2:4" x14ac:dyDescent="0.2">
      <c r="B15680" s="2"/>
      <c r="C15680" s="2"/>
      <c r="D15680" s="2"/>
    </row>
    <row r="15681" spans="2:4" x14ac:dyDescent="0.2">
      <c r="B15681" s="2"/>
      <c r="C15681" s="2"/>
      <c r="D15681" s="2"/>
    </row>
    <row r="15682" spans="2:4" x14ac:dyDescent="0.2">
      <c r="B15682" s="2"/>
      <c r="C15682" s="2"/>
      <c r="D15682" s="2"/>
    </row>
    <row r="15683" spans="2:4" x14ac:dyDescent="0.2">
      <c r="B15683" s="2"/>
      <c r="C15683" s="2"/>
      <c r="D15683" s="2"/>
    </row>
    <row r="15684" spans="2:4" x14ac:dyDescent="0.2">
      <c r="B15684" s="2"/>
      <c r="C15684" s="2"/>
      <c r="D15684" s="2"/>
    </row>
    <row r="15685" spans="2:4" x14ac:dyDescent="0.2">
      <c r="B15685" s="2"/>
      <c r="C15685" s="2"/>
      <c r="D15685" s="2"/>
    </row>
    <row r="15686" spans="2:4" x14ac:dyDescent="0.2">
      <c r="B15686" s="2"/>
      <c r="C15686" s="2"/>
      <c r="D15686" s="2"/>
    </row>
    <row r="15687" spans="2:4" x14ac:dyDescent="0.2">
      <c r="B15687" s="2"/>
      <c r="C15687" s="2"/>
      <c r="D15687" s="2"/>
    </row>
    <row r="15688" spans="2:4" x14ac:dyDescent="0.2">
      <c r="B15688" s="2"/>
      <c r="C15688" s="2"/>
      <c r="D15688" s="2"/>
    </row>
    <row r="15689" spans="2:4" x14ac:dyDescent="0.2">
      <c r="B15689" s="2"/>
      <c r="C15689" s="2"/>
      <c r="D15689" s="2"/>
    </row>
    <row r="15690" spans="2:4" x14ac:dyDescent="0.2">
      <c r="B15690" s="2"/>
      <c r="C15690" s="2"/>
      <c r="D15690" s="2"/>
    </row>
    <row r="15691" spans="2:4" x14ac:dyDescent="0.2">
      <c r="B15691" s="2"/>
      <c r="C15691" s="2"/>
      <c r="D15691" s="2"/>
    </row>
    <row r="15692" spans="2:4" x14ac:dyDescent="0.2">
      <c r="B15692" s="2"/>
      <c r="C15692" s="2"/>
      <c r="D15692" s="2"/>
    </row>
    <row r="15693" spans="2:4" x14ac:dyDescent="0.2">
      <c r="B15693" s="2"/>
      <c r="C15693" s="2"/>
      <c r="D15693" s="2"/>
    </row>
    <row r="15694" spans="2:4" x14ac:dyDescent="0.2">
      <c r="B15694" s="2"/>
      <c r="C15694" s="2"/>
      <c r="D15694" s="2"/>
    </row>
    <row r="15695" spans="2:4" x14ac:dyDescent="0.2">
      <c r="B15695" s="2"/>
      <c r="C15695" s="2"/>
      <c r="D15695" s="2"/>
    </row>
    <row r="15696" spans="2:4" x14ac:dyDescent="0.2">
      <c r="B15696" s="2"/>
      <c r="C15696" s="2"/>
      <c r="D15696" s="2"/>
    </row>
    <row r="15697" spans="2:4" x14ac:dyDescent="0.2">
      <c r="B15697" s="2"/>
      <c r="C15697" s="2"/>
      <c r="D15697" s="2"/>
    </row>
    <row r="15698" spans="2:4" x14ac:dyDescent="0.2">
      <c r="B15698" s="2"/>
      <c r="C15698" s="2"/>
      <c r="D15698" s="2"/>
    </row>
    <row r="15699" spans="2:4" x14ac:dyDescent="0.2">
      <c r="B15699" s="2"/>
      <c r="C15699" s="2"/>
      <c r="D15699" s="2"/>
    </row>
    <row r="15700" spans="2:4" x14ac:dyDescent="0.2">
      <c r="B15700" s="2"/>
      <c r="C15700" s="2"/>
      <c r="D15700" s="2"/>
    </row>
    <row r="15701" spans="2:4" x14ac:dyDescent="0.2">
      <c r="B15701" s="2"/>
      <c r="C15701" s="2"/>
      <c r="D15701" s="2"/>
    </row>
    <row r="15702" spans="2:4" x14ac:dyDescent="0.2">
      <c r="B15702" s="2"/>
      <c r="C15702" s="2"/>
      <c r="D15702" s="2"/>
    </row>
    <row r="15703" spans="2:4" x14ac:dyDescent="0.2">
      <c r="B15703" s="2"/>
      <c r="C15703" s="2"/>
      <c r="D15703" s="2"/>
    </row>
    <row r="15704" spans="2:4" x14ac:dyDescent="0.2">
      <c r="B15704" s="2"/>
      <c r="C15704" s="2"/>
      <c r="D15704" s="2"/>
    </row>
    <row r="15705" spans="2:4" x14ac:dyDescent="0.2">
      <c r="B15705" s="2"/>
      <c r="C15705" s="2"/>
      <c r="D15705" s="2"/>
    </row>
    <row r="15706" spans="2:4" x14ac:dyDescent="0.2">
      <c r="B15706" s="2"/>
      <c r="C15706" s="2"/>
      <c r="D15706" s="2"/>
    </row>
    <row r="15707" spans="2:4" x14ac:dyDescent="0.2">
      <c r="B15707" s="2"/>
      <c r="C15707" s="2"/>
      <c r="D15707" s="2"/>
    </row>
    <row r="15708" spans="2:4" x14ac:dyDescent="0.2">
      <c r="B15708" s="2"/>
      <c r="C15708" s="2"/>
      <c r="D15708" s="2"/>
    </row>
    <row r="15709" spans="2:4" x14ac:dyDescent="0.2">
      <c r="B15709" s="2"/>
      <c r="C15709" s="2"/>
      <c r="D15709" s="2"/>
    </row>
    <row r="15710" spans="2:4" x14ac:dyDescent="0.2">
      <c r="B15710" s="2"/>
      <c r="C15710" s="2"/>
      <c r="D15710" s="2"/>
    </row>
    <row r="15711" spans="2:4" x14ac:dyDescent="0.2">
      <c r="B15711" s="2"/>
      <c r="C15711" s="2"/>
      <c r="D15711" s="2"/>
    </row>
    <row r="15712" spans="2:4" x14ac:dyDescent="0.2">
      <c r="B15712" s="2"/>
      <c r="C15712" s="2"/>
      <c r="D15712" s="2"/>
    </row>
    <row r="15713" spans="2:4" x14ac:dyDescent="0.2">
      <c r="B15713" s="2"/>
      <c r="C15713" s="2"/>
      <c r="D15713" s="2"/>
    </row>
    <row r="15714" spans="2:4" x14ac:dyDescent="0.2">
      <c r="B15714" s="2"/>
      <c r="C15714" s="2"/>
      <c r="D15714" s="2"/>
    </row>
    <row r="15715" spans="2:4" x14ac:dyDescent="0.2">
      <c r="B15715" s="2"/>
      <c r="C15715" s="2"/>
      <c r="D15715" s="2"/>
    </row>
    <row r="15716" spans="2:4" x14ac:dyDescent="0.2">
      <c r="B15716" s="2"/>
      <c r="C15716" s="2"/>
      <c r="D15716" s="2"/>
    </row>
    <row r="15717" spans="2:4" x14ac:dyDescent="0.2">
      <c r="B15717" s="2"/>
      <c r="C15717" s="2"/>
      <c r="D15717" s="2"/>
    </row>
    <row r="15718" spans="2:4" x14ac:dyDescent="0.2">
      <c r="B15718" s="2"/>
      <c r="C15718" s="2"/>
      <c r="D15718" s="2"/>
    </row>
    <row r="15719" spans="2:4" x14ac:dyDescent="0.2">
      <c r="B15719" s="2"/>
      <c r="C15719" s="2"/>
      <c r="D15719" s="2"/>
    </row>
    <row r="15720" spans="2:4" x14ac:dyDescent="0.2">
      <c r="B15720" s="2"/>
      <c r="C15720" s="2"/>
      <c r="D15720" s="2"/>
    </row>
    <row r="15721" spans="2:4" x14ac:dyDescent="0.2">
      <c r="B15721" s="2"/>
      <c r="C15721" s="2"/>
      <c r="D15721" s="2"/>
    </row>
    <row r="15722" spans="2:4" x14ac:dyDescent="0.2">
      <c r="B15722" s="2"/>
      <c r="C15722" s="2"/>
      <c r="D15722" s="2"/>
    </row>
    <row r="15723" spans="2:4" x14ac:dyDescent="0.2">
      <c r="B15723" s="2"/>
      <c r="C15723" s="2"/>
      <c r="D15723" s="2"/>
    </row>
    <row r="15724" spans="2:4" x14ac:dyDescent="0.2">
      <c r="B15724" s="2"/>
      <c r="C15724" s="2"/>
      <c r="D15724" s="2"/>
    </row>
    <row r="15725" spans="2:4" x14ac:dyDescent="0.2">
      <c r="B15725" s="2"/>
      <c r="C15725" s="2"/>
      <c r="D15725" s="2"/>
    </row>
    <row r="15726" spans="2:4" x14ac:dyDescent="0.2">
      <c r="B15726" s="2"/>
      <c r="C15726" s="2"/>
      <c r="D15726" s="2"/>
    </row>
    <row r="15727" spans="2:4" x14ac:dyDescent="0.2">
      <c r="B15727" s="2"/>
      <c r="C15727" s="2"/>
      <c r="D15727" s="2"/>
    </row>
    <row r="15728" spans="2:4" x14ac:dyDescent="0.2">
      <c r="B15728" s="2"/>
      <c r="C15728" s="2"/>
      <c r="D15728" s="2"/>
    </row>
    <row r="15729" spans="2:4" x14ac:dyDescent="0.2">
      <c r="B15729" s="2"/>
      <c r="C15729" s="2"/>
      <c r="D15729" s="2"/>
    </row>
    <row r="15730" spans="2:4" x14ac:dyDescent="0.2">
      <c r="B15730" s="2"/>
      <c r="C15730" s="2"/>
      <c r="D15730" s="2"/>
    </row>
    <row r="15731" spans="2:4" x14ac:dyDescent="0.2">
      <c r="B15731" s="2"/>
      <c r="C15731" s="2"/>
      <c r="D15731" s="2"/>
    </row>
    <row r="15732" spans="2:4" x14ac:dyDescent="0.2">
      <c r="B15732" s="2"/>
      <c r="C15732" s="2"/>
      <c r="D15732" s="2"/>
    </row>
    <row r="15733" spans="2:4" x14ac:dyDescent="0.2">
      <c r="B15733" s="2"/>
      <c r="C15733" s="2"/>
      <c r="D15733" s="2"/>
    </row>
    <row r="15734" spans="2:4" x14ac:dyDescent="0.2">
      <c r="B15734" s="2"/>
      <c r="C15734" s="2"/>
      <c r="D15734" s="2"/>
    </row>
    <row r="15735" spans="2:4" x14ac:dyDescent="0.2">
      <c r="B15735" s="2"/>
      <c r="C15735" s="2"/>
      <c r="D15735" s="2"/>
    </row>
    <row r="15736" spans="2:4" x14ac:dyDescent="0.2">
      <c r="B15736" s="2"/>
      <c r="C15736" s="2"/>
      <c r="D15736" s="2"/>
    </row>
    <row r="15737" spans="2:4" x14ac:dyDescent="0.2">
      <c r="B15737" s="2"/>
      <c r="C15737" s="2"/>
      <c r="D15737" s="2"/>
    </row>
    <row r="15738" spans="2:4" x14ac:dyDescent="0.2">
      <c r="B15738" s="2"/>
      <c r="C15738" s="2"/>
      <c r="D15738" s="2"/>
    </row>
    <row r="15739" spans="2:4" x14ac:dyDescent="0.2">
      <c r="B15739" s="2"/>
      <c r="C15739" s="2"/>
      <c r="D15739" s="2"/>
    </row>
    <row r="15740" spans="2:4" x14ac:dyDescent="0.2">
      <c r="B15740" s="2"/>
      <c r="C15740" s="2"/>
      <c r="D15740" s="2"/>
    </row>
    <row r="15741" spans="2:4" x14ac:dyDescent="0.2">
      <c r="B15741" s="2"/>
      <c r="C15741" s="2"/>
      <c r="D15741" s="2"/>
    </row>
    <row r="15742" spans="2:4" x14ac:dyDescent="0.2">
      <c r="B15742" s="2"/>
      <c r="C15742" s="2"/>
      <c r="D15742" s="2"/>
    </row>
    <row r="15743" spans="2:4" x14ac:dyDescent="0.2">
      <c r="B15743" s="2"/>
      <c r="C15743" s="2"/>
      <c r="D15743" s="2"/>
    </row>
    <row r="15744" spans="2:4" x14ac:dyDescent="0.2">
      <c r="B15744" s="2"/>
      <c r="C15744" s="2"/>
      <c r="D15744" s="2"/>
    </row>
    <row r="15745" spans="2:4" x14ac:dyDescent="0.2">
      <c r="B15745" s="2"/>
      <c r="C15745" s="2"/>
      <c r="D15745" s="2"/>
    </row>
    <row r="15746" spans="2:4" x14ac:dyDescent="0.2">
      <c r="B15746" s="2"/>
      <c r="C15746" s="2"/>
      <c r="D15746" s="2"/>
    </row>
    <row r="15747" spans="2:4" x14ac:dyDescent="0.2">
      <c r="B15747" s="2"/>
      <c r="C15747" s="2"/>
      <c r="D15747" s="2"/>
    </row>
    <row r="15748" spans="2:4" x14ac:dyDescent="0.2">
      <c r="B15748" s="2"/>
      <c r="C15748" s="2"/>
      <c r="D15748" s="2"/>
    </row>
    <row r="15749" spans="2:4" x14ac:dyDescent="0.2">
      <c r="B15749" s="2"/>
      <c r="C15749" s="2"/>
      <c r="D15749" s="2"/>
    </row>
    <row r="15750" spans="2:4" x14ac:dyDescent="0.2">
      <c r="B15750" s="2"/>
      <c r="C15750" s="2"/>
      <c r="D15750" s="2"/>
    </row>
    <row r="15751" spans="2:4" x14ac:dyDescent="0.2">
      <c r="B15751" s="2"/>
      <c r="C15751" s="2"/>
      <c r="D15751" s="2"/>
    </row>
    <row r="15752" spans="2:4" x14ac:dyDescent="0.2">
      <c r="B15752" s="2"/>
      <c r="C15752" s="2"/>
      <c r="D15752" s="2"/>
    </row>
    <row r="15753" spans="2:4" x14ac:dyDescent="0.2">
      <c r="B15753" s="2"/>
      <c r="C15753" s="2"/>
      <c r="D15753" s="2"/>
    </row>
    <row r="15754" spans="2:4" x14ac:dyDescent="0.2">
      <c r="B15754" s="2"/>
      <c r="C15754" s="2"/>
      <c r="D15754" s="2"/>
    </row>
    <row r="15755" spans="2:4" x14ac:dyDescent="0.2">
      <c r="B15755" s="2"/>
      <c r="C15755" s="2"/>
      <c r="D15755" s="2"/>
    </row>
    <row r="15756" spans="2:4" x14ac:dyDescent="0.2">
      <c r="B15756" s="2"/>
      <c r="C15756" s="2"/>
      <c r="D15756" s="2"/>
    </row>
    <row r="15757" spans="2:4" x14ac:dyDescent="0.2">
      <c r="B15757" s="2"/>
      <c r="C15757" s="2"/>
      <c r="D15757" s="2"/>
    </row>
    <row r="15758" spans="2:4" x14ac:dyDescent="0.2">
      <c r="B15758" s="2"/>
      <c r="C15758" s="2"/>
      <c r="D15758" s="2"/>
    </row>
    <row r="15759" spans="2:4" x14ac:dyDescent="0.2">
      <c r="B15759" s="2"/>
      <c r="C15759" s="2"/>
      <c r="D15759" s="2"/>
    </row>
    <row r="15760" spans="2:4" x14ac:dyDescent="0.2">
      <c r="B15760" s="2"/>
      <c r="C15760" s="2"/>
      <c r="D15760" s="2"/>
    </row>
    <row r="15761" spans="2:4" x14ac:dyDescent="0.2">
      <c r="B15761" s="2"/>
      <c r="C15761" s="2"/>
      <c r="D15761" s="2"/>
    </row>
    <row r="15762" spans="2:4" x14ac:dyDescent="0.2">
      <c r="B15762" s="2"/>
      <c r="C15762" s="2"/>
      <c r="D15762" s="2"/>
    </row>
    <row r="15763" spans="2:4" x14ac:dyDescent="0.2">
      <c r="B15763" s="2"/>
      <c r="C15763" s="2"/>
      <c r="D15763" s="2"/>
    </row>
    <row r="15764" spans="2:4" x14ac:dyDescent="0.2">
      <c r="B15764" s="2"/>
      <c r="C15764" s="2"/>
      <c r="D15764" s="2"/>
    </row>
    <row r="15765" spans="2:4" x14ac:dyDescent="0.2">
      <c r="B15765" s="2"/>
      <c r="C15765" s="2"/>
      <c r="D15765" s="2"/>
    </row>
    <row r="15766" spans="2:4" x14ac:dyDescent="0.2">
      <c r="B15766" s="2"/>
      <c r="C15766" s="2"/>
      <c r="D15766" s="2"/>
    </row>
    <row r="15767" spans="2:4" x14ac:dyDescent="0.2">
      <c r="B15767" s="2"/>
      <c r="C15767" s="2"/>
      <c r="D15767" s="2"/>
    </row>
    <row r="15768" spans="2:4" x14ac:dyDescent="0.2">
      <c r="B15768" s="2"/>
      <c r="C15768" s="2"/>
      <c r="D15768" s="2"/>
    </row>
    <row r="15769" spans="2:4" x14ac:dyDescent="0.2">
      <c r="B15769" s="2"/>
      <c r="C15769" s="2"/>
      <c r="D15769" s="2"/>
    </row>
    <row r="15770" spans="2:4" x14ac:dyDescent="0.2">
      <c r="B15770" s="2"/>
      <c r="C15770" s="2"/>
      <c r="D15770" s="2"/>
    </row>
    <row r="15771" spans="2:4" x14ac:dyDescent="0.2">
      <c r="B15771" s="2"/>
      <c r="C15771" s="2"/>
      <c r="D15771" s="2"/>
    </row>
    <row r="15772" spans="2:4" x14ac:dyDescent="0.2">
      <c r="B15772" s="2"/>
      <c r="C15772" s="2"/>
      <c r="D15772" s="2"/>
    </row>
    <row r="15773" spans="2:4" x14ac:dyDescent="0.2">
      <c r="B15773" s="2"/>
      <c r="C15773" s="2"/>
      <c r="D15773" s="2"/>
    </row>
    <row r="15774" spans="2:4" x14ac:dyDescent="0.2">
      <c r="B15774" s="2"/>
      <c r="C15774" s="2"/>
      <c r="D15774" s="2"/>
    </row>
    <row r="15775" spans="2:4" x14ac:dyDescent="0.2">
      <c r="B15775" s="2"/>
      <c r="C15775" s="2"/>
      <c r="D15775" s="2"/>
    </row>
    <row r="15776" spans="2:4" x14ac:dyDescent="0.2">
      <c r="B15776" s="2"/>
      <c r="C15776" s="2"/>
      <c r="D15776" s="2"/>
    </row>
    <row r="15777" spans="2:4" x14ac:dyDescent="0.2">
      <c r="B15777" s="2"/>
      <c r="C15777" s="2"/>
      <c r="D15777" s="2"/>
    </row>
    <row r="15778" spans="2:4" x14ac:dyDescent="0.2">
      <c r="B15778" s="2"/>
      <c r="C15778" s="2"/>
      <c r="D15778" s="2"/>
    </row>
    <row r="15779" spans="2:4" x14ac:dyDescent="0.2">
      <c r="B15779" s="2"/>
      <c r="C15779" s="2"/>
      <c r="D15779" s="2"/>
    </row>
    <row r="15780" spans="2:4" x14ac:dyDescent="0.2">
      <c r="B15780" s="2"/>
      <c r="C15780" s="2"/>
      <c r="D15780" s="2"/>
    </row>
    <row r="15781" spans="2:4" x14ac:dyDescent="0.2">
      <c r="B15781" s="2"/>
      <c r="C15781" s="2"/>
      <c r="D15781" s="2"/>
    </row>
    <row r="15782" spans="2:4" x14ac:dyDescent="0.2">
      <c r="B15782" s="2"/>
      <c r="C15782" s="2"/>
      <c r="D15782" s="2"/>
    </row>
    <row r="15783" spans="2:4" x14ac:dyDescent="0.2">
      <c r="B15783" s="2"/>
      <c r="C15783" s="2"/>
      <c r="D15783" s="2"/>
    </row>
    <row r="15784" spans="2:4" x14ac:dyDescent="0.2">
      <c r="B15784" s="2"/>
      <c r="C15784" s="2"/>
      <c r="D15784" s="2"/>
    </row>
    <row r="15785" spans="2:4" x14ac:dyDescent="0.2">
      <c r="B15785" s="2"/>
      <c r="C15785" s="2"/>
      <c r="D15785" s="2"/>
    </row>
    <row r="15786" spans="2:4" x14ac:dyDescent="0.2">
      <c r="B15786" s="2"/>
      <c r="C15786" s="2"/>
      <c r="D15786" s="2"/>
    </row>
    <row r="15787" spans="2:4" x14ac:dyDescent="0.2">
      <c r="B15787" s="2"/>
      <c r="C15787" s="2"/>
      <c r="D15787" s="2"/>
    </row>
    <row r="15788" spans="2:4" x14ac:dyDescent="0.2">
      <c r="B15788" s="2"/>
      <c r="C15788" s="2"/>
      <c r="D15788" s="2"/>
    </row>
    <row r="15789" spans="2:4" x14ac:dyDescent="0.2">
      <c r="B15789" s="2"/>
      <c r="C15789" s="2"/>
      <c r="D15789" s="2"/>
    </row>
    <row r="15790" spans="2:4" x14ac:dyDescent="0.2">
      <c r="B15790" s="2"/>
      <c r="C15790" s="2"/>
      <c r="D15790" s="2"/>
    </row>
    <row r="15791" spans="2:4" x14ac:dyDescent="0.2">
      <c r="B15791" s="2"/>
      <c r="C15791" s="2"/>
      <c r="D15791" s="2"/>
    </row>
    <row r="15792" spans="2:4" x14ac:dyDescent="0.2">
      <c r="B15792" s="2"/>
      <c r="C15792" s="2"/>
      <c r="D15792" s="2"/>
    </row>
    <row r="15793" spans="2:4" x14ac:dyDescent="0.2">
      <c r="B15793" s="2"/>
      <c r="C15793" s="2"/>
      <c r="D15793" s="2"/>
    </row>
    <row r="15794" spans="2:4" x14ac:dyDescent="0.2">
      <c r="B15794" s="2"/>
      <c r="C15794" s="2"/>
      <c r="D15794" s="2"/>
    </row>
    <row r="15795" spans="2:4" x14ac:dyDescent="0.2">
      <c r="B15795" s="2"/>
      <c r="C15795" s="2"/>
      <c r="D15795" s="2"/>
    </row>
    <row r="15796" spans="2:4" x14ac:dyDescent="0.2">
      <c r="B15796" s="2"/>
      <c r="C15796" s="2"/>
      <c r="D15796" s="2"/>
    </row>
    <row r="15797" spans="2:4" x14ac:dyDescent="0.2">
      <c r="B15797" s="2"/>
      <c r="C15797" s="2"/>
      <c r="D15797" s="2"/>
    </row>
    <row r="15798" spans="2:4" x14ac:dyDescent="0.2">
      <c r="B15798" s="2"/>
      <c r="C15798" s="2"/>
      <c r="D15798" s="2"/>
    </row>
    <row r="15799" spans="2:4" x14ac:dyDescent="0.2">
      <c r="B15799" s="2"/>
      <c r="C15799" s="2"/>
      <c r="D15799" s="2"/>
    </row>
    <row r="15800" spans="2:4" x14ac:dyDescent="0.2">
      <c r="B15800" s="2"/>
      <c r="C15800" s="2"/>
      <c r="D15800" s="2"/>
    </row>
    <row r="15801" spans="2:4" x14ac:dyDescent="0.2">
      <c r="B15801" s="2"/>
      <c r="C15801" s="2"/>
      <c r="D15801" s="2"/>
    </row>
    <row r="15802" spans="2:4" x14ac:dyDescent="0.2">
      <c r="B15802" s="2"/>
      <c r="C15802" s="2"/>
      <c r="D15802" s="2"/>
    </row>
    <row r="15803" spans="2:4" x14ac:dyDescent="0.2">
      <c r="B15803" s="2"/>
      <c r="C15803" s="2"/>
      <c r="D15803" s="2"/>
    </row>
    <row r="15804" spans="2:4" x14ac:dyDescent="0.2">
      <c r="B15804" s="2"/>
      <c r="C15804" s="2"/>
      <c r="D15804" s="2"/>
    </row>
    <row r="15805" spans="2:4" x14ac:dyDescent="0.2">
      <c r="B15805" s="2"/>
      <c r="C15805" s="2"/>
      <c r="D15805" s="2"/>
    </row>
    <row r="15806" spans="2:4" x14ac:dyDescent="0.2">
      <c r="B15806" s="2"/>
      <c r="C15806" s="2"/>
      <c r="D15806" s="2"/>
    </row>
    <row r="15807" spans="2:4" x14ac:dyDescent="0.2">
      <c r="B15807" s="2"/>
      <c r="C15807" s="2"/>
      <c r="D15807" s="2"/>
    </row>
    <row r="15808" spans="2:4" x14ac:dyDescent="0.2">
      <c r="B15808" s="2"/>
      <c r="C15808" s="2"/>
      <c r="D15808" s="2"/>
    </row>
    <row r="15809" spans="2:4" x14ac:dyDescent="0.2">
      <c r="B15809" s="2"/>
      <c r="C15809" s="2"/>
      <c r="D15809" s="2"/>
    </row>
    <row r="15810" spans="2:4" x14ac:dyDescent="0.2">
      <c r="B15810" s="2"/>
      <c r="C15810" s="2"/>
      <c r="D15810" s="2"/>
    </row>
    <row r="15811" spans="2:4" x14ac:dyDescent="0.2">
      <c r="B15811" s="2"/>
      <c r="C15811" s="2"/>
      <c r="D15811" s="2"/>
    </row>
    <row r="15812" spans="2:4" x14ac:dyDescent="0.2">
      <c r="B15812" s="2"/>
      <c r="C15812" s="2"/>
      <c r="D15812" s="2"/>
    </row>
    <row r="15813" spans="2:4" x14ac:dyDescent="0.2">
      <c r="B15813" s="2"/>
      <c r="C15813" s="2"/>
      <c r="D15813" s="2"/>
    </row>
    <row r="15814" spans="2:4" x14ac:dyDescent="0.2">
      <c r="B15814" s="2"/>
      <c r="C15814" s="2"/>
      <c r="D15814" s="2"/>
    </row>
    <row r="15815" spans="2:4" x14ac:dyDescent="0.2">
      <c r="B15815" s="2"/>
      <c r="C15815" s="2"/>
      <c r="D15815" s="2"/>
    </row>
    <row r="15816" spans="2:4" x14ac:dyDescent="0.2">
      <c r="B15816" s="2"/>
      <c r="C15816" s="2"/>
      <c r="D15816" s="2"/>
    </row>
    <row r="15817" spans="2:4" x14ac:dyDescent="0.2">
      <c r="B15817" s="2"/>
      <c r="C15817" s="2"/>
      <c r="D15817" s="2"/>
    </row>
    <row r="15818" spans="2:4" x14ac:dyDescent="0.2">
      <c r="B15818" s="2"/>
      <c r="C15818" s="2"/>
      <c r="D15818" s="2"/>
    </row>
    <row r="15819" spans="2:4" x14ac:dyDescent="0.2">
      <c r="B15819" s="2"/>
      <c r="C15819" s="2"/>
      <c r="D15819" s="2"/>
    </row>
    <row r="15820" spans="2:4" x14ac:dyDescent="0.2">
      <c r="B15820" s="2"/>
      <c r="C15820" s="2"/>
      <c r="D15820" s="2"/>
    </row>
    <row r="15821" spans="2:4" x14ac:dyDescent="0.2">
      <c r="B15821" s="2"/>
      <c r="C15821" s="2"/>
      <c r="D15821" s="2"/>
    </row>
    <row r="15822" spans="2:4" x14ac:dyDescent="0.2">
      <c r="B15822" s="2"/>
      <c r="C15822" s="2"/>
      <c r="D15822" s="2"/>
    </row>
    <row r="15823" spans="2:4" x14ac:dyDescent="0.2">
      <c r="B15823" s="2"/>
      <c r="C15823" s="2"/>
      <c r="D15823" s="2"/>
    </row>
    <row r="15824" spans="2:4" x14ac:dyDescent="0.2">
      <c r="B15824" s="2"/>
      <c r="C15824" s="2"/>
      <c r="D15824" s="2"/>
    </row>
    <row r="15825" spans="2:4" x14ac:dyDescent="0.2">
      <c r="B15825" s="2"/>
      <c r="C15825" s="2"/>
      <c r="D15825" s="2"/>
    </row>
    <row r="15826" spans="2:4" x14ac:dyDescent="0.2">
      <c r="B15826" s="2"/>
      <c r="C15826" s="2"/>
      <c r="D15826" s="2"/>
    </row>
    <row r="15827" spans="2:4" x14ac:dyDescent="0.2">
      <c r="B15827" s="2"/>
      <c r="C15827" s="2"/>
      <c r="D15827" s="2"/>
    </row>
    <row r="15828" spans="2:4" x14ac:dyDescent="0.2">
      <c r="B15828" s="2"/>
      <c r="C15828" s="2"/>
      <c r="D15828" s="2"/>
    </row>
    <row r="15829" spans="2:4" x14ac:dyDescent="0.2">
      <c r="B15829" s="2"/>
      <c r="C15829" s="2"/>
      <c r="D15829" s="2"/>
    </row>
    <row r="15830" spans="2:4" x14ac:dyDescent="0.2">
      <c r="B15830" s="2"/>
      <c r="C15830" s="2"/>
      <c r="D15830" s="2"/>
    </row>
    <row r="15831" spans="2:4" x14ac:dyDescent="0.2">
      <c r="B15831" s="2"/>
      <c r="C15831" s="2"/>
      <c r="D15831" s="2"/>
    </row>
    <row r="15832" spans="2:4" x14ac:dyDescent="0.2">
      <c r="B15832" s="2"/>
      <c r="C15832" s="2"/>
      <c r="D15832" s="2"/>
    </row>
    <row r="15833" spans="2:4" x14ac:dyDescent="0.2">
      <c r="B15833" s="2"/>
      <c r="C15833" s="2"/>
      <c r="D15833" s="2"/>
    </row>
    <row r="15834" spans="2:4" x14ac:dyDescent="0.2">
      <c r="B15834" s="2"/>
      <c r="C15834" s="2"/>
      <c r="D15834" s="2"/>
    </row>
    <row r="15835" spans="2:4" x14ac:dyDescent="0.2">
      <c r="B15835" s="2"/>
      <c r="C15835" s="2"/>
      <c r="D15835" s="2"/>
    </row>
    <row r="15836" spans="2:4" x14ac:dyDescent="0.2">
      <c r="B15836" s="2"/>
      <c r="C15836" s="2"/>
      <c r="D15836" s="2"/>
    </row>
    <row r="15837" spans="2:4" x14ac:dyDescent="0.2">
      <c r="B15837" s="2"/>
      <c r="C15837" s="2"/>
      <c r="D15837" s="2"/>
    </row>
    <row r="15838" spans="2:4" x14ac:dyDescent="0.2">
      <c r="B15838" s="2"/>
      <c r="C15838" s="2"/>
      <c r="D15838" s="2"/>
    </row>
    <row r="15839" spans="2:4" x14ac:dyDescent="0.2">
      <c r="B15839" s="2"/>
      <c r="C15839" s="2"/>
      <c r="D15839" s="2"/>
    </row>
    <row r="15840" spans="2:4" x14ac:dyDescent="0.2">
      <c r="B15840" s="2"/>
      <c r="C15840" s="2"/>
      <c r="D15840" s="2"/>
    </row>
    <row r="15841" spans="2:4" x14ac:dyDescent="0.2">
      <c r="B15841" s="2"/>
      <c r="C15841" s="2"/>
      <c r="D15841" s="2"/>
    </row>
    <row r="15842" spans="2:4" x14ac:dyDescent="0.2">
      <c r="B15842" s="2"/>
      <c r="C15842" s="2"/>
      <c r="D15842" s="2"/>
    </row>
    <row r="15843" spans="2:4" x14ac:dyDescent="0.2">
      <c r="B15843" s="2"/>
      <c r="C15843" s="2"/>
      <c r="D15843" s="2"/>
    </row>
    <row r="15844" spans="2:4" x14ac:dyDescent="0.2">
      <c r="B15844" s="2"/>
      <c r="C15844" s="2"/>
      <c r="D15844" s="2"/>
    </row>
    <row r="15845" spans="2:4" x14ac:dyDescent="0.2">
      <c r="B15845" s="2"/>
      <c r="C15845" s="2"/>
      <c r="D15845" s="2"/>
    </row>
    <row r="15846" spans="2:4" x14ac:dyDescent="0.2">
      <c r="B15846" s="2"/>
      <c r="C15846" s="2"/>
      <c r="D15846" s="2"/>
    </row>
    <row r="15847" spans="2:4" x14ac:dyDescent="0.2">
      <c r="B15847" s="2"/>
      <c r="C15847" s="2"/>
      <c r="D15847" s="2"/>
    </row>
    <row r="15848" spans="2:4" x14ac:dyDescent="0.2">
      <c r="B15848" s="2"/>
      <c r="C15848" s="2"/>
      <c r="D15848" s="2"/>
    </row>
    <row r="15849" spans="2:4" x14ac:dyDescent="0.2">
      <c r="B15849" s="2"/>
      <c r="C15849" s="2"/>
      <c r="D15849" s="2"/>
    </row>
    <row r="15850" spans="2:4" x14ac:dyDescent="0.2">
      <c r="B15850" s="2"/>
      <c r="C15850" s="2"/>
      <c r="D15850" s="2"/>
    </row>
    <row r="15851" spans="2:4" x14ac:dyDescent="0.2">
      <c r="B15851" s="2"/>
      <c r="C15851" s="2"/>
      <c r="D15851" s="2"/>
    </row>
    <row r="15852" spans="2:4" x14ac:dyDescent="0.2">
      <c r="B15852" s="2"/>
      <c r="C15852" s="2"/>
      <c r="D15852" s="2"/>
    </row>
    <row r="15853" spans="2:4" x14ac:dyDescent="0.2">
      <c r="B15853" s="2"/>
      <c r="C15853" s="2"/>
      <c r="D15853" s="2"/>
    </row>
    <row r="15854" spans="2:4" x14ac:dyDescent="0.2">
      <c r="B15854" s="2"/>
      <c r="C15854" s="2"/>
      <c r="D15854" s="2"/>
    </row>
    <row r="15855" spans="2:4" x14ac:dyDescent="0.2">
      <c r="B15855" s="2"/>
      <c r="C15855" s="2"/>
      <c r="D15855" s="2"/>
    </row>
    <row r="15856" spans="2:4" x14ac:dyDescent="0.2">
      <c r="B15856" s="2"/>
      <c r="C15856" s="2"/>
      <c r="D15856" s="2"/>
    </row>
    <row r="15857" spans="2:4" x14ac:dyDescent="0.2">
      <c r="B15857" s="2"/>
      <c r="C15857" s="2"/>
      <c r="D15857" s="2"/>
    </row>
    <row r="15858" spans="2:4" x14ac:dyDescent="0.2">
      <c r="B15858" s="2"/>
      <c r="C15858" s="2"/>
      <c r="D15858" s="2"/>
    </row>
    <row r="15859" spans="2:4" x14ac:dyDescent="0.2">
      <c r="B15859" s="2"/>
      <c r="C15859" s="2"/>
      <c r="D15859" s="2"/>
    </row>
    <row r="15860" spans="2:4" x14ac:dyDescent="0.2">
      <c r="B15860" s="2"/>
      <c r="C15860" s="2"/>
      <c r="D15860" s="2"/>
    </row>
    <row r="15861" spans="2:4" x14ac:dyDescent="0.2">
      <c r="B15861" s="2"/>
      <c r="C15861" s="2"/>
      <c r="D15861" s="2"/>
    </row>
    <row r="15862" spans="2:4" x14ac:dyDescent="0.2">
      <c r="B15862" s="2"/>
      <c r="C15862" s="2"/>
      <c r="D15862" s="2"/>
    </row>
    <row r="15863" spans="2:4" x14ac:dyDescent="0.2">
      <c r="B15863" s="2"/>
      <c r="C15863" s="2"/>
      <c r="D15863" s="2"/>
    </row>
    <row r="15864" spans="2:4" x14ac:dyDescent="0.2">
      <c r="B15864" s="2"/>
      <c r="C15864" s="2"/>
      <c r="D15864" s="2"/>
    </row>
    <row r="15865" spans="2:4" x14ac:dyDescent="0.2">
      <c r="B15865" s="2"/>
      <c r="C15865" s="2"/>
      <c r="D15865" s="2"/>
    </row>
    <row r="15866" spans="2:4" x14ac:dyDescent="0.2">
      <c r="B15866" s="2"/>
      <c r="C15866" s="2"/>
      <c r="D15866" s="2"/>
    </row>
    <row r="15867" spans="2:4" x14ac:dyDescent="0.2">
      <c r="B15867" s="2"/>
      <c r="C15867" s="2"/>
      <c r="D15867" s="2"/>
    </row>
    <row r="15868" spans="2:4" x14ac:dyDescent="0.2">
      <c r="B15868" s="2"/>
      <c r="C15868" s="2"/>
      <c r="D15868" s="2"/>
    </row>
    <row r="15869" spans="2:4" x14ac:dyDescent="0.2">
      <c r="B15869" s="2"/>
      <c r="C15869" s="2"/>
      <c r="D15869" s="2"/>
    </row>
    <row r="15870" spans="2:4" x14ac:dyDescent="0.2">
      <c r="B15870" s="2"/>
      <c r="C15870" s="2"/>
      <c r="D15870" s="2"/>
    </row>
    <row r="15871" spans="2:4" x14ac:dyDescent="0.2">
      <c r="B15871" s="2"/>
      <c r="C15871" s="2"/>
      <c r="D15871" s="2"/>
    </row>
    <row r="15872" spans="2:4" x14ac:dyDescent="0.2">
      <c r="B15872" s="2"/>
      <c r="C15872" s="2"/>
      <c r="D15872" s="2"/>
    </row>
    <row r="15873" spans="2:4" x14ac:dyDescent="0.2">
      <c r="B15873" s="2"/>
      <c r="C15873" s="2"/>
      <c r="D15873" s="2"/>
    </row>
    <row r="15874" spans="2:4" x14ac:dyDescent="0.2">
      <c r="B15874" s="2"/>
      <c r="C15874" s="2"/>
      <c r="D15874" s="2"/>
    </row>
    <row r="15875" spans="2:4" x14ac:dyDescent="0.2">
      <c r="B15875" s="2"/>
      <c r="C15875" s="2"/>
      <c r="D15875" s="2"/>
    </row>
    <row r="15876" spans="2:4" x14ac:dyDescent="0.2">
      <c r="B15876" s="2"/>
      <c r="C15876" s="2"/>
      <c r="D15876" s="2"/>
    </row>
    <row r="15877" spans="2:4" x14ac:dyDescent="0.2">
      <c r="B15877" s="2"/>
      <c r="C15877" s="2"/>
      <c r="D15877" s="2"/>
    </row>
    <row r="15878" spans="2:4" x14ac:dyDescent="0.2">
      <c r="B15878" s="2"/>
      <c r="C15878" s="2"/>
      <c r="D15878" s="2"/>
    </row>
    <row r="15879" spans="2:4" x14ac:dyDescent="0.2">
      <c r="B15879" s="2"/>
      <c r="C15879" s="2"/>
      <c r="D15879" s="2"/>
    </row>
    <row r="15880" spans="2:4" x14ac:dyDescent="0.2">
      <c r="B15880" s="2"/>
      <c r="C15880" s="2"/>
      <c r="D15880" s="2"/>
    </row>
    <row r="15881" spans="2:4" x14ac:dyDescent="0.2">
      <c r="B15881" s="2"/>
      <c r="C15881" s="2"/>
      <c r="D15881" s="2"/>
    </row>
    <row r="15882" spans="2:4" x14ac:dyDescent="0.2">
      <c r="B15882" s="2"/>
      <c r="C15882" s="2"/>
      <c r="D15882" s="2"/>
    </row>
    <row r="15883" spans="2:4" x14ac:dyDescent="0.2">
      <c r="B15883" s="2"/>
      <c r="C15883" s="2"/>
      <c r="D15883" s="2"/>
    </row>
    <row r="15884" spans="2:4" x14ac:dyDescent="0.2">
      <c r="B15884" s="2"/>
      <c r="C15884" s="2"/>
      <c r="D15884" s="2"/>
    </row>
    <row r="15885" spans="2:4" x14ac:dyDescent="0.2">
      <c r="B15885" s="2"/>
      <c r="C15885" s="2"/>
      <c r="D15885" s="2"/>
    </row>
    <row r="15886" spans="2:4" x14ac:dyDescent="0.2">
      <c r="B15886" s="2"/>
      <c r="C15886" s="2"/>
      <c r="D15886" s="2"/>
    </row>
    <row r="15887" spans="2:4" x14ac:dyDescent="0.2">
      <c r="B15887" s="2"/>
      <c r="C15887" s="2"/>
      <c r="D15887" s="2"/>
    </row>
    <row r="15888" spans="2:4" x14ac:dyDescent="0.2">
      <c r="B15888" s="2"/>
      <c r="C15888" s="2"/>
      <c r="D15888" s="2"/>
    </row>
    <row r="15889" spans="2:4" x14ac:dyDescent="0.2">
      <c r="B15889" s="2"/>
      <c r="C15889" s="2"/>
      <c r="D15889" s="2"/>
    </row>
    <row r="15890" spans="2:4" x14ac:dyDescent="0.2">
      <c r="B15890" s="2"/>
      <c r="C15890" s="2"/>
      <c r="D15890" s="2"/>
    </row>
    <row r="15891" spans="2:4" x14ac:dyDescent="0.2">
      <c r="B15891" s="2"/>
      <c r="C15891" s="2"/>
      <c r="D15891" s="2"/>
    </row>
    <row r="15892" spans="2:4" x14ac:dyDescent="0.2">
      <c r="B15892" s="2"/>
      <c r="C15892" s="2"/>
      <c r="D15892" s="2"/>
    </row>
    <row r="15893" spans="2:4" x14ac:dyDescent="0.2">
      <c r="B15893" s="2"/>
      <c r="C15893" s="2"/>
      <c r="D15893" s="2"/>
    </row>
    <row r="15894" spans="2:4" x14ac:dyDescent="0.2">
      <c r="B15894" s="2"/>
      <c r="C15894" s="2"/>
      <c r="D15894" s="2"/>
    </row>
    <row r="15895" spans="2:4" x14ac:dyDescent="0.2">
      <c r="B15895" s="2"/>
      <c r="C15895" s="2"/>
      <c r="D15895" s="2"/>
    </row>
    <row r="15896" spans="2:4" x14ac:dyDescent="0.2">
      <c r="B15896" s="4"/>
      <c r="C15896" s="2"/>
      <c r="D15896" s="4"/>
    </row>
    <row r="15897" spans="2:4" x14ac:dyDescent="0.2">
      <c r="B15897" s="2"/>
      <c r="C15897" s="2"/>
      <c r="D15897" s="2"/>
    </row>
    <row r="15898" spans="2:4" x14ac:dyDescent="0.2">
      <c r="B15898" s="2"/>
      <c r="C15898" s="2"/>
      <c r="D15898" s="2"/>
    </row>
    <row r="15899" spans="2:4" x14ac:dyDescent="0.2">
      <c r="B15899" s="2"/>
      <c r="C15899" s="2"/>
      <c r="D15899" s="2"/>
    </row>
    <row r="15900" spans="2:4" x14ac:dyDescent="0.2">
      <c r="B15900" s="2"/>
      <c r="C15900" s="2"/>
      <c r="D15900" s="2"/>
    </row>
    <row r="15901" spans="2:4" x14ac:dyDescent="0.2">
      <c r="B15901" s="2"/>
      <c r="C15901" s="2"/>
      <c r="D15901" s="2"/>
    </row>
    <row r="15902" spans="2:4" x14ac:dyDescent="0.2">
      <c r="B15902" s="2"/>
      <c r="C15902" s="2"/>
      <c r="D15902" s="2"/>
    </row>
    <row r="15903" spans="2:4" x14ac:dyDescent="0.2">
      <c r="B15903" s="2"/>
      <c r="C15903" s="2"/>
      <c r="D15903" s="2"/>
    </row>
    <row r="15904" spans="2:4" x14ac:dyDescent="0.2">
      <c r="B15904" s="2"/>
      <c r="C15904" s="2"/>
      <c r="D15904" s="2"/>
    </row>
    <row r="15905" spans="2:4" x14ac:dyDescent="0.2">
      <c r="B15905" s="2"/>
      <c r="C15905" s="2"/>
      <c r="D15905" s="2"/>
    </row>
    <row r="15906" spans="2:4" x14ac:dyDescent="0.2">
      <c r="B15906" s="2"/>
      <c r="C15906" s="2"/>
      <c r="D15906" s="2"/>
    </row>
    <row r="15907" spans="2:4" x14ac:dyDescent="0.2">
      <c r="B15907" s="2"/>
      <c r="C15907" s="2"/>
      <c r="D15907" s="2"/>
    </row>
    <row r="15908" spans="2:4" x14ac:dyDescent="0.2">
      <c r="B15908" s="2"/>
      <c r="C15908" s="2"/>
      <c r="D15908" s="2"/>
    </row>
    <row r="15909" spans="2:4" x14ac:dyDescent="0.2">
      <c r="B15909" s="2"/>
      <c r="C15909" s="2"/>
      <c r="D15909" s="2"/>
    </row>
    <row r="15910" spans="2:4" x14ac:dyDescent="0.2">
      <c r="B15910" s="2"/>
      <c r="C15910" s="2"/>
      <c r="D15910" s="2"/>
    </row>
    <row r="15911" spans="2:4" x14ac:dyDescent="0.2">
      <c r="B15911" s="2"/>
      <c r="C15911" s="2"/>
      <c r="D15911" s="2"/>
    </row>
    <row r="15912" spans="2:4" x14ac:dyDescent="0.2">
      <c r="B15912" s="2"/>
      <c r="C15912" s="2"/>
      <c r="D15912" s="2"/>
    </row>
    <row r="15913" spans="2:4" x14ac:dyDescent="0.2">
      <c r="B15913" s="2"/>
      <c r="C15913" s="2"/>
      <c r="D15913" s="2"/>
    </row>
    <row r="15914" spans="2:4" x14ac:dyDescent="0.2">
      <c r="B15914" s="2"/>
      <c r="C15914" s="2"/>
      <c r="D15914" s="2"/>
    </row>
    <row r="15915" spans="2:4" x14ac:dyDescent="0.2">
      <c r="B15915" s="2"/>
      <c r="C15915" s="2"/>
      <c r="D15915" s="2"/>
    </row>
    <row r="15916" spans="2:4" x14ac:dyDescent="0.2">
      <c r="B15916" s="2"/>
      <c r="C15916" s="2"/>
      <c r="D15916" s="2"/>
    </row>
    <row r="15917" spans="2:4" x14ac:dyDescent="0.2">
      <c r="B15917" s="2"/>
      <c r="C15917" s="2"/>
      <c r="D15917" s="2"/>
    </row>
    <row r="15918" spans="2:4" x14ac:dyDescent="0.2">
      <c r="B15918" s="2"/>
      <c r="C15918" s="2"/>
      <c r="D15918" s="2"/>
    </row>
    <row r="15919" spans="2:4" x14ac:dyDescent="0.2">
      <c r="B15919" s="2"/>
      <c r="C15919" s="2"/>
      <c r="D15919" s="2"/>
    </row>
    <row r="15920" spans="2:4" x14ac:dyDescent="0.2">
      <c r="B15920" s="2"/>
      <c r="C15920" s="2"/>
      <c r="D15920" s="2"/>
    </row>
    <row r="15921" spans="2:4" x14ac:dyDescent="0.2">
      <c r="B15921" s="2"/>
      <c r="C15921" s="2"/>
      <c r="D15921" s="2"/>
    </row>
    <row r="15922" spans="2:4" x14ac:dyDescent="0.2">
      <c r="B15922" s="2"/>
      <c r="C15922" s="2"/>
      <c r="D15922" s="2"/>
    </row>
    <row r="15923" spans="2:4" x14ac:dyDescent="0.2">
      <c r="B15923" s="2"/>
      <c r="C15923" s="2"/>
      <c r="D15923" s="2"/>
    </row>
    <row r="15924" spans="2:4" x14ac:dyDescent="0.2">
      <c r="B15924" s="2"/>
      <c r="C15924" s="2"/>
      <c r="D15924" s="2"/>
    </row>
    <row r="15925" spans="2:4" x14ac:dyDescent="0.2">
      <c r="B15925" s="2"/>
      <c r="C15925" s="2"/>
      <c r="D15925" s="2"/>
    </row>
    <row r="15926" spans="2:4" x14ac:dyDescent="0.2">
      <c r="B15926" s="2"/>
      <c r="C15926" s="2"/>
      <c r="D15926" s="2"/>
    </row>
    <row r="15927" spans="2:4" x14ac:dyDescent="0.2">
      <c r="B15927" s="2"/>
      <c r="C15927" s="2"/>
      <c r="D15927" s="2"/>
    </row>
    <row r="15928" spans="2:4" x14ac:dyDescent="0.2">
      <c r="B15928" s="2"/>
      <c r="C15928" s="2"/>
      <c r="D15928" s="2"/>
    </row>
    <row r="15929" spans="2:4" x14ac:dyDescent="0.2">
      <c r="B15929" s="2"/>
      <c r="C15929" s="2"/>
      <c r="D15929" s="2"/>
    </row>
    <row r="15930" spans="2:4" x14ac:dyDescent="0.2">
      <c r="B15930" s="2"/>
      <c r="C15930" s="2"/>
      <c r="D15930" s="2"/>
    </row>
    <row r="15931" spans="2:4" x14ac:dyDescent="0.2">
      <c r="B15931" s="2"/>
      <c r="C15931" s="2"/>
      <c r="D15931" s="2"/>
    </row>
    <row r="15932" spans="2:4" x14ac:dyDescent="0.2">
      <c r="B15932" s="2"/>
      <c r="C15932" s="2"/>
      <c r="D15932" s="2"/>
    </row>
    <row r="15933" spans="2:4" x14ac:dyDescent="0.2">
      <c r="B15933" s="2"/>
      <c r="C15933" s="2"/>
      <c r="D15933" s="2"/>
    </row>
    <row r="15934" spans="2:4" x14ac:dyDescent="0.2">
      <c r="B15934" s="2"/>
      <c r="C15934" s="2"/>
      <c r="D15934" s="2"/>
    </row>
    <row r="15935" spans="2:4" x14ac:dyDescent="0.2">
      <c r="B15935" s="2"/>
      <c r="C15935" s="2"/>
      <c r="D15935" s="2"/>
    </row>
    <row r="15936" spans="2:4" x14ac:dyDescent="0.2">
      <c r="B15936" s="2"/>
      <c r="C15936" s="2"/>
      <c r="D15936" s="2"/>
    </row>
    <row r="15937" spans="2:4" x14ac:dyDescent="0.2">
      <c r="B15937" s="2"/>
      <c r="C15937" s="2"/>
      <c r="D15937" s="2"/>
    </row>
    <row r="15938" spans="2:4" x14ac:dyDescent="0.2">
      <c r="B15938" s="2"/>
      <c r="C15938" s="2"/>
      <c r="D15938" s="2"/>
    </row>
    <row r="15939" spans="2:4" x14ac:dyDescent="0.2">
      <c r="B15939" s="2"/>
      <c r="C15939" s="2"/>
      <c r="D15939" s="2"/>
    </row>
    <row r="15940" spans="2:4" x14ac:dyDescent="0.2">
      <c r="B15940" s="2"/>
      <c r="C15940" s="2"/>
      <c r="D15940" s="2"/>
    </row>
    <row r="15941" spans="2:4" x14ac:dyDescent="0.2">
      <c r="B15941" s="2"/>
      <c r="C15941" s="2"/>
      <c r="D15941" s="2"/>
    </row>
    <row r="15942" spans="2:4" x14ac:dyDescent="0.2">
      <c r="B15942" s="2"/>
      <c r="C15942" s="2"/>
      <c r="D15942" s="2"/>
    </row>
    <row r="15943" spans="2:4" x14ac:dyDescent="0.2">
      <c r="B15943" s="2"/>
      <c r="C15943" s="2"/>
      <c r="D15943" s="2"/>
    </row>
    <row r="15944" spans="2:4" x14ac:dyDescent="0.2">
      <c r="B15944" s="2"/>
      <c r="C15944" s="2"/>
      <c r="D15944" s="2"/>
    </row>
    <row r="15945" spans="2:4" x14ac:dyDescent="0.2">
      <c r="B15945" s="2"/>
      <c r="C15945" s="2"/>
      <c r="D15945" s="2"/>
    </row>
    <row r="15946" spans="2:4" x14ac:dyDescent="0.2">
      <c r="B15946" s="2"/>
      <c r="C15946" s="2"/>
      <c r="D15946" s="2"/>
    </row>
    <row r="15947" spans="2:4" x14ac:dyDescent="0.2">
      <c r="B15947" s="2"/>
      <c r="C15947" s="2"/>
      <c r="D15947" s="2"/>
    </row>
    <row r="15948" spans="2:4" x14ac:dyDescent="0.2">
      <c r="B15948" s="2"/>
      <c r="C15948" s="2"/>
      <c r="D15948" s="2"/>
    </row>
    <row r="15949" spans="2:4" x14ac:dyDescent="0.2">
      <c r="B15949" s="2"/>
      <c r="C15949" s="2"/>
      <c r="D15949" s="2"/>
    </row>
    <row r="15950" spans="2:4" x14ac:dyDescent="0.2">
      <c r="B15950" s="2"/>
      <c r="C15950" s="2"/>
      <c r="D15950" s="2"/>
    </row>
    <row r="15951" spans="2:4" x14ac:dyDescent="0.2">
      <c r="B15951" s="2"/>
      <c r="C15951" s="2"/>
      <c r="D15951" s="2"/>
    </row>
    <row r="15952" spans="2:4" x14ac:dyDescent="0.2">
      <c r="B15952" s="2"/>
      <c r="C15952" s="2"/>
      <c r="D15952" s="2"/>
    </row>
    <row r="15953" spans="2:4" x14ac:dyDescent="0.2">
      <c r="B15953" s="2"/>
      <c r="C15953" s="2"/>
      <c r="D15953" s="2"/>
    </row>
    <row r="15954" spans="2:4" x14ac:dyDescent="0.2">
      <c r="B15954" s="2"/>
      <c r="C15954" s="2"/>
      <c r="D15954" s="2"/>
    </row>
    <row r="15955" spans="2:4" x14ac:dyDescent="0.2">
      <c r="B15955" s="2"/>
      <c r="C15955" s="2"/>
      <c r="D15955" s="2"/>
    </row>
    <row r="15956" spans="2:4" x14ac:dyDescent="0.2">
      <c r="B15956" s="2"/>
      <c r="C15956" s="2"/>
      <c r="D15956" s="2"/>
    </row>
    <row r="15957" spans="2:4" x14ac:dyDescent="0.2">
      <c r="B15957" s="2"/>
      <c r="C15957" s="2"/>
      <c r="D15957" s="2"/>
    </row>
    <row r="15958" spans="2:4" x14ac:dyDescent="0.2">
      <c r="B15958" s="2"/>
      <c r="C15958" s="2"/>
      <c r="D15958" s="2"/>
    </row>
    <row r="15959" spans="2:4" x14ac:dyDescent="0.2">
      <c r="B15959" s="2"/>
      <c r="C15959" s="2"/>
      <c r="D15959" s="2"/>
    </row>
    <row r="15960" spans="2:4" x14ac:dyDescent="0.2">
      <c r="B15960" s="2"/>
      <c r="C15960" s="2"/>
      <c r="D15960" s="2"/>
    </row>
    <row r="15961" spans="2:4" x14ac:dyDescent="0.2">
      <c r="B15961" s="2"/>
      <c r="C15961" s="2"/>
      <c r="D15961" s="2"/>
    </row>
    <row r="15962" spans="2:4" x14ac:dyDescent="0.2">
      <c r="B15962" s="2"/>
      <c r="C15962" s="2"/>
      <c r="D15962" s="2"/>
    </row>
    <row r="15963" spans="2:4" x14ac:dyDescent="0.2">
      <c r="B15963" s="2"/>
      <c r="C15963" s="2"/>
      <c r="D15963" s="2"/>
    </row>
    <row r="15964" spans="2:4" x14ac:dyDescent="0.2">
      <c r="B15964" s="2"/>
      <c r="C15964" s="2"/>
      <c r="D15964" s="2"/>
    </row>
    <row r="15965" spans="2:4" x14ac:dyDescent="0.2">
      <c r="B15965" s="2"/>
      <c r="C15965" s="2"/>
      <c r="D15965" s="2"/>
    </row>
    <row r="15966" spans="2:4" x14ac:dyDescent="0.2">
      <c r="B15966" s="2"/>
      <c r="C15966" s="2"/>
      <c r="D15966" s="2"/>
    </row>
    <row r="15967" spans="2:4" x14ac:dyDescent="0.2">
      <c r="B15967" s="2"/>
      <c r="C15967" s="2"/>
      <c r="D15967" s="2"/>
    </row>
    <row r="15968" spans="2:4" x14ac:dyDescent="0.2">
      <c r="B15968" s="2"/>
      <c r="C15968" s="2"/>
      <c r="D15968" s="2"/>
    </row>
    <row r="15969" spans="2:4" x14ac:dyDescent="0.2">
      <c r="B15969" s="2"/>
      <c r="C15969" s="2"/>
      <c r="D15969" s="2"/>
    </row>
    <row r="15970" spans="2:4" x14ac:dyDescent="0.2">
      <c r="B15970" s="2"/>
      <c r="C15970" s="2"/>
      <c r="D15970" s="2"/>
    </row>
    <row r="15971" spans="2:4" x14ac:dyDescent="0.2">
      <c r="B15971" s="2"/>
      <c r="C15971" s="2"/>
      <c r="D15971" s="2"/>
    </row>
    <row r="15972" spans="2:4" x14ac:dyDescent="0.2">
      <c r="B15972" s="2"/>
      <c r="C15972" s="2"/>
      <c r="D15972" s="2"/>
    </row>
    <row r="15973" spans="2:4" x14ac:dyDescent="0.2">
      <c r="B15973" s="2"/>
      <c r="C15973" s="2"/>
      <c r="D15973" s="2"/>
    </row>
    <row r="15974" spans="2:4" x14ac:dyDescent="0.2">
      <c r="B15974" s="2"/>
      <c r="C15974" s="2"/>
      <c r="D15974" s="2"/>
    </row>
    <row r="15975" spans="2:4" x14ac:dyDescent="0.2">
      <c r="B15975" s="2"/>
      <c r="C15975" s="2"/>
      <c r="D15975" s="2"/>
    </row>
    <row r="15976" spans="2:4" x14ac:dyDescent="0.2">
      <c r="B15976" s="2"/>
      <c r="C15976" s="2"/>
      <c r="D15976" s="2"/>
    </row>
    <row r="15977" spans="2:4" x14ac:dyDescent="0.2">
      <c r="B15977" s="2"/>
      <c r="C15977" s="2"/>
      <c r="D15977" s="2"/>
    </row>
    <row r="15978" spans="2:4" x14ac:dyDescent="0.2">
      <c r="B15978" s="2"/>
      <c r="C15978" s="2"/>
      <c r="D15978" s="2"/>
    </row>
    <row r="15979" spans="2:4" x14ac:dyDescent="0.2">
      <c r="B15979" s="2"/>
      <c r="C15979" s="2"/>
      <c r="D15979" s="2"/>
    </row>
    <row r="15980" spans="2:4" x14ac:dyDescent="0.2">
      <c r="B15980" s="2"/>
      <c r="C15980" s="2"/>
      <c r="D15980" s="2"/>
    </row>
    <row r="15981" spans="2:4" x14ac:dyDescent="0.2">
      <c r="B15981" s="2"/>
      <c r="C15981" s="2"/>
      <c r="D15981" s="2"/>
    </row>
    <row r="15982" spans="2:4" x14ac:dyDescent="0.2">
      <c r="B15982" s="2"/>
      <c r="C15982" s="2"/>
      <c r="D15982" s="2"/>
    </row>
    <row r="15983" spans="2:4" x14ac:dyDescent="0.2">
      <c r="B15983" s="2"/>
      <c r="C15983" s="2"/>
      <c r="D15983" s="2"/>
    </row>
    <row r="15984" spans="2:4" x14ac:dyDescent="0.2">
      <c r="B15984" s="2"/>
      <c r="C15984" s="2"/>
      <c r="D15984" s="2"/>
    </row>
    <row r="15985" spans="2:4" x14ac:dyDescent="0.2">
      <c r="B15985" s="2"/>
      <c r="C15985" s="2"/>
      <c r="D15985" s="2"/>
    </row>
    <row r="15986" spans="2:4" x14ac:dyDescent="0.2">
      <c r="B15986" s="2"/>
      <c r="C15986" s="2"/>
      <c r="D15986" s="2"/>
    </row>
    <row r="15987" spans="2:4" x14ac:dyDescent="0.2">
      <c r="B15987" s="2"/>
      <c r="C15987" s="2"/>
      <c r="D15987" s="2"/>
    </row>
    <row r="15988" spans="2:4" x14ac:dyDescent="0.2">
      <c r="B15988" s="2"/>
      <c r="C15988" s="2"/>
      <c r="D15988" s="2"/>
    </row>
    <row r="15989" spans="2:4" x14ac:dyDescent="0.2">
      <c r="B15989" s="2"/>
      <c r="C15989" s="2"/>
      <c r="D15989" s="2"/>
    </row>
    <row r="15990" spans="2:4" x14ac:dyDescent="0.2">
      <c r="B15990" s="2"/>
      <c r="C15990" s="2"/>
      <c r="D15990" s="2"/>
    </row>
    <row r="15991" spans="2:4" x14ac:dyDescent="0.2">
      <c r="B15991" s="2"/>
      <c r="C15991" s="2"/>
      <c r="D15991" s="2"/>
    </row>
    <row r="15992" spans="2:4" x14ac:dyDescent="0.2">
      <c r="B15992" s="2"/>
      <c r="C15992" s="2"/>
      <c r="D15992" s="2"/>
    </row>
    <row r="15993" spans="2:4" x14ac:dyDescent="0.2">
      <c r="B15993" s="2"/>
      <c r="C15993" s="2"/>
      <c r="D15993" s="2"/>
    </row>
    <row r="15994" spans="2:4" x14ac:dyDescent="0.2">
      <c r="B15994" s="2"/>
      <c r="C15994" s="2"/>
      <c r="D15994" s="2"/>
    </row>
    <row r="15995" spans="2:4" x14ac:dyDescent="0.2">
      <c r="B15995" s="2"/>
      <c r="C15995" s="2"/>
      <c r="D15995" s="2"/>
    </row>
    <row r="15996" spans="2:4" x14ac:dyDescent="0.2">
      <c r="B15996" s="2"/>
      <c r="C15996" s="2"/>
      <c r="D15996" s="2"/>
    </row>
    <row r="15997" spans="2:4" x14ac:dyDescent="0.2">
      <c r="B15997" s="2"/>
      <c r="C15997" s="2"/>
      <c r="D15997" s="2"/>
    </row>
    <row r="15998" spans="2:4" x14ac:dyDescent="0.2">
      <c r="B15998" s="2"/>
      <c r="C15998" s="2"/>
      <c r="D15998" s="2"/>
    </row>
    <row r="15999" spans="2:4" x14ac:dyDescent="0.2">
      <c r="B15999" s="2"/>
      <c r="C15999" s="2"/>
      <c r="D15999" s="2"/>
    </row>
    <row r="16000" spans="2:4" x14ac:dyDescent="0.2">
      <c r="B16000" s="2"/>
      <c r="C16000" s="2"/>
      <c r="D16000" s="2"/>
    </row>
    <row r="16001" spans="2:4" x14ac:dyDescent="0.2">
      <c r="B16001" s="2"/>
      <c r="C16001" s="2"/>
      <c r="D16001" s="2"/>
    </row>
    <row r="16002" spans="2:4" x14ac:dyDescent="0.2">
      <c r="B16002" s="2"/>
      <c r="C16002" s="2"/>
      <c r="D16002" s="2"/>
    </row>
    <row r="16003" spans="2:4" x14ac:dyDescent="0.2">
      <c r="B16003" s="2"/>
      <c r="C16003" s="2"/>
      <c r="D16003" s="2"/>
    </row>
    <row r="16004" spans="2:4" x14ac:dyDescent="0.2">
      <c r="B16004" s="2"/>
      <c r="C16004" s="2"/>
      <c r="D16004" s="2"/>
    </row>
    <row r="16005" spans="2:4" x14ac:dyDescent="0.2">
      <c r="B16005" s="2"/>
      <c r="C16005" s="2"/>
      <c r="D16005" s="2"/>
    </row>
    <row r="16006" spans="2:4" x14ac:dyDescent="0.2">
      <c r="B16006" s="2"/>
      <c r="C16006" s="2"/>
      <c r="D16006" s="2"/>
    </row>
    <row r="16007" spans="2:4" x14ac:dyDescent="0.2">
      <c r="B16007" s="2"/>
      <c r="C16007" s="2"/>
      <c r="D16007" s="2"/>
    </row>
    <row r="16008" spans="2:4" x14ac:dyDescent="0.2">
      <c r="B16008" s="2"/>
      <c r="C16008" s="2"/>
      <c r="D16008" s="2"/>
    </row>
    <row r="16009" spans="2:4" x14ac:dyDescent="0.2">
      <c r="B16009" s="2"/>
      <c r="C16009" s="2"/>
      <c r="D16009" s="2"/>
    </row>
    <row r="16010" spans="2:4" x14ac:dyDescent="0.2">
      <c r="B16010" s="2"/>
      <c r="C16010" s="2"/>
      <c r="D16010" s="2"/>
    </row>
    <row r="16011" spans="2:4" x14ac:dyDescent="0.2">
      <c r="B16011" s="2"/>
      <c r="C16011" s="2"/>
      <c r="D16011" s="2"/>
    </row>
    <row r="16012" spans="2:4" x14ac:dyDescent="0.2">
      <c r="B16012" s="2"/>
      <c r="C16012" s="2"/>
      <c r="D16012" s="2"/>
    </row>
    <row r="16013" spans="2:4" x14ac:dyDescent="0.2">
      <c r="B16013" s="2"/>
      <c r="C16013" s="2"/>
      <c r="D16013" s="2"/>
    </row>
    <row r="16014" spans="2:4" x14ac:dyDescent="0.2">
      <c r="B16014" s="2"/>
      <c r="C16014" s="2"/>
      <c r="D16014" s="2"/>
    </row>
    <row r="16015" spans="2:4" x14ac:dyDescent="0.2">
      <c r="B16015" s="2"/>
      <c r="C16015" s="2"/>
      <c r="D16015" s="2"/>
    </row>
    <row r="16016" spans="2:4" x14ac:dyDescent="0.2">
      <c r="B16016" s="2"/>
      <c r="C16016" s="2"/>
      <c r="D16016" s="2"/>
    </row>
    <row r="16017" spans="2:4" x14ac:dyDescent="0.2">
      <c r="B16017" s="2"/>
      <c r="C16017" s="2"/>
      <c r="D16017" s="2"/>
    </row>
    <row r="16018" spans="2:4" x14ac:dyDescent="0.2">
      <c r="B16018" s="2"/>
      <c r="C16018" s="2"/>
      <c r="D16018" s="2"/>
    </row>
    <row r="16019" spans="2:4" x14ac:dyDescent="0.2">
      <c r="B16019" s="2"/>
      <c r="C16019" s="2"/>
      <c r="D16019" s="2"/>
    </row>
    <row r="16020" spans="2:4" x14ac:dyDescent="0.2">
      <c r="B16020" s="2"/>
      <c r="C16020" s="2"/>
      <c r="D16020" s="2"/>
    </row>
    <row r="16021" spans="2:4" x14ac:dyDescent="0.2">
      <c r="B16021" s="2"/>
      <c r="C16021" s="2"/>
      <c r="D16021" s="2"/>
    </row>
    <row r="16022" spans="2:4" x14ac:dyDescent="0.2">
      <c r="B16022" s="2"/>
      <c r="C16022" s="2"/>
      <c r="D16022" s="2"/>
    </row>
    <row r="16023" spans="2:4" x14ac:dyDescent="0.2">
      <c r="B16023" s="2"/>
      <c r="C16023" s="2"/>
      <c r="D16023" s="2"/>
    </row>
    <row r="16024" spans="2:4" x14ac:dyDescent="0.2">
      <c r="B16024" s="2"/>
      <c r="C16024" s="2"/>
      <c r="D16024" s="2"/>
    </row>
    <row r="16025" spans="2:4" x14ac:dyDescent="0.2">
      <c r="B16025" s="2"/>
      <c r="C16025" s="2"/>
      <c r="D16025" s="2"/>
    </row>
    <row r="16026" spans="2:4" x14ac:dyDescent="0.2">
      <c r="B16026" s="2"/>
      <c r="C16026" s="2"/>
      <c r="D16026" s="2"/>
    </row>
    <row r="16027" spans="2:4" x14ac:dyDescent="0.2">
      <c r="B16027" s="2"/>
      <c r="C16027" s="2"/>
      <c r="D16027" s="2"/>
    </row>
    <row r="16028" spans="2:4" x14ac:dyDescent="0.2">
      <c r="B16028" s="2"/>
      <c r="C16028" s="2"/>
      <c r="D16028" s="2"/>
    </row>
    <row r="16029" spans="2:4" x14ac:dyDescent="0.2">
      <c r="B16029" s="2"/>
      <c r="C16029" s="2"/>
      <c r="D16029" s="2"/>
    </row>
    <row r="16030" spans="2:4" x14ac:dyDescent="0.2">
      <c r="B16030" s="2"/>
      <c r="C16030" s="2"/>
      <c r="D16030" s="2"/>
    </row>
    <row r="16031" spans="2:4" x14ac:dyDescent="0.2">
      <c r="B16031" s="2"/>
      <c r="C16031" s="2"/>
      <c r="D16031" s="2"/>
    </row>
    <row r="16032" spans="2:4" x14ac:dyDescent="0.2">
      <c r="B16032" s="2"/>
      <c r="C16032" s="2"/>
      <c r="D16032" s="2"/>
    </row>
    <row r="16033" spans="2:4" x14ac:dyDescent="0.2">
      <c r="B16033" s="2"/>
      <c r="C16033" s="2"/>
      <c r="D16033" s="2"/>
    </row>
    <row r="16034" spans="2:4" x14ac:dyDescent="0.2">
      <c r="B16034" s="2"/>
      <c r="C16034" s="2"/>
      <c r="D16034" s="2"/>
    </row>
    <row r="16035" spans="2:4" x14ac:dyDescent="0.2">
      <c r="B16035" s="2"/>
      <c r="C16035" s="2"/>
      <c r="D16035" s="2"/>
    </row>
    <row r="16036" spans="2:4" x14ac:dyDescent="0.2">
      <c r="B16036" s="2"/>
      <c r="C16036" s="2"/>
      <c r="D16036" s="2"/>
    </row>
    <row r="16037" spans="2:4" x14ac:dyDescent="0.2">
      <c r="B16037" s="2"/>
      <c r="C16037" s="2"/>
      <c r="D16037" s="2"/>
    </row>
    <row r="16038" spans="2:4" x14ac:dyDescent="0.2">
      <c r="B16038" s="2"/>
      <c r="C16038" s="2"/>
      <c r="D16038" s="2"/>
    </row>
    <row r="16039" spans="2:4" x14ac:dyDescent="0.2">
      <c r="B16039" s="2"/>
      <c r="C16039" s="2"/>
      <c r="D16039" s="2"/>
    </row>
    <row r="16040" spans="2:4" x14ac:dyDescent="0.2">
      <c r="B16040" s="2"/>
      <c r="C16040" s="2"/>
      <c r="D16040" s="2"/>
    </row>
    <row r="16041" spans="2:4" x14ac:dyDescent="0.2">
      <c r="B16041" s="2"/>
      <c r="C16041" s="2"/>
      <c r="D16041" s="2"/>
    </row>
    <row r="16042" spans="2:4" x14ac:dyDescent="0.2">
      <c r="B16042" s="2"/>
      <c r="C16042" s="2"/>
      <c r="D16042" s="2"/>
    </row>
    <row r="16043" spans="2:4" x14ac:dyDescent="0.2">
      <c r="B16043" s="2"/>
      <c r="C16043" s="2"/>
      <c r="D16043" s="2"/>
    </row>
    <row r="16044" spans="2:4" x14ac:dyDescent="0.2">
      <c r="B16044" s="2"/>
      <c r="C16044" s="2"/>
      <c r="D16044" s="2"/>
    </row>
    <row r="16045" spans="2:4" x14ac:dyDescent="0.2">
      <c r="B16045" s="2"/>
      <c r="C16045" s="2"/>
      <c r="D16045" s="2"/>
    </row>
    <row r="16046" spans="2:4" x14ac:dyDescent="0.2">
      <c r="B16046" s="2"/>
      <c r="C16046" s="2"/>
      <c r="D16046" s="2"/>
    </row>
    <row r="16047" spans="2:4" x14ac:dyDescent="0.2">
      <c r="B16047" s="2"/>
      <c r="C16047" s="2"/>
      <c r="D16047" s="2"/>
    </row>
    <row r="16048" spans="2:4" x14ac:dyDescent="0.2">
      <c r="B16048" s="2"/>
      <c r="C16048" s="2"/>
      <c r="D16048" s="2"/>
    </row>
    <row r="16049" spans="2:4" x14ac:dyDescent="0.2">
      <c r="B16049" s="2"/>
      <c r="C16049" s="2"/>
      <c r="D16049" s="2"/>
    </row>
    <row r="16050" spans="2:4" x14ac:dyDescent="0.2">
      <c r="B16050" s="2"/>
      <c r="C16050" s="2"/>
      <c r="D16050" s="2"/>
    </row>
    <row r="16051" spans="2:4" x14ac:dyDescent="0.2">
      <c r="B16051" s="2"/>
      <c r="C16051" s="2"/>
      <c r="D16051" s="2"/>
    </row>
    <row r="16052" spans="2:4" x14ac:dyDescent="0.2">
      <c r="B16052" s="2"/>
      <c r="C16052" s="2"/>
      <c r="D16052" s="2"/>
    </row>
    <row r="16053" spans="2:4" x14ac:dyDescent="0.2">
      <c r="B16053" s="2"/>
      <c r="C16053" s="2"/>
      <c r="D16053" s="2"/>
    </row>
    <row r="16054" spans="2:4" x14ac:dyDescent="0.2">
      <c r="B16054" s="2"/>
      <c r="C16054" s="2"/>
      <c r="D16054" s="2"/>
    </row>
    <row r="16055" spans="2:4" x14ac:dyDescent="0.2">
      <c r="B16055" s="2"/>
      <c r="C16055" s="2"/>
      <c r="D16055" s="2"/>
    </row>
    <row r="16056" spans="2:4" x14ac:dyDescent="0.2">
      <c r="B16056" s="2"/>
      <c r="C16056" s="2"/>
      <c r="D16056" s="2"/>
    </row>
    <row r="16057" spans="2:4" x14ac:dyDescent="0.2">
      <c r="B16057" s="2"/>
      <c r="C16057" s="2"/>
      <c r="D16057" s="2"/>
    </row>
    <row r="16058" spans="2:4" x14ac:dyDescent="0.2">
      <c r="B16058" s="2"/>
      <c r="C16058" s="2"/>
      <c r="D16058" s="2"/>
    </row>
    <row r="16059" spans="2:4" x14ac:dyDescent="0.2">
      <c r="B16059" s="2"/>
      <c r="C16059" s="2"/>
      <c r="D16059" s="2"/>
    </row>
    <row r="16060" spans="2:4" x14ac:dyDescent="0.2">
      <c r="B16060" s="2"/>
      <c r="C16060" s="2"/>
      <c r="D16060" s="2"/>
    </row>
    <row r="16061" spans="2:4" x14ac:dyDescent="0.2">
      <c r="B16061" s="2"/>
      <c r="C16061" s="2"/>
      <c r="D16061" s="2"/>
    </row>
    <row r="16062" spans="2:4" x14ac:dyDescent="0.2">
      <c r="B16062" s="2"/>
      <c r="C16062" s="2"/>
      <c r="D16062" s="2"/>
    </row>
    <row r="16063" spans="2:4" x14ac:dyDescent="0.2">
      <c r="B16063" s="2"/>
      <c r="C16063" s="2"/>
      <c r="D16063" s="2"/>
    </row>
    <row r="16064" spans="2:4" x14ac:dyDescent="0.2">
      <c r="B16064" s="2"/>
      <c r="C16064" s="2"/>
      <c r="D16064" s="2"/>
    </row>
    <row r="16065" spans="2:4" x14ac:dyDescent="0.2">
      <c r="B16065" s="2"/>
      <c r="C16065" s="2"/>
      <c r="D16065" s="2"/>
    </row>
    <row r="16066" spans="2:4" x14ac:dyDescent="0.2">
      <c r="B16066" s="2"/>
      <c r="C16066" s="2"/>
      <c r="D16066" s="2"/>
    </row>
    <row r="16067" spans="2:4" x14ac:dyDescent="0.2">
      <c r="B16067" s="2"/>
      <c r="C16067" s="2"/>
      <c r="D16067" s="2"/>
    </row>
    <row r="16068" spans="2:4" x14ac:dyDescent="0.2">
      <c r="B16068" s="2"/>
      <c r="C16068" s="2"/>
      <c r="D16068" s="2"/>
    </row>
    <row r="16069" spans="2:4" x14ac:dyDescent="0.2">
      <c r="B16069" s="2"/>
      <c r="C16069" s="2"/>
      <c r="D16069" s="2"/>
    </row>
    <row r="16070" spans="2:4" x14ac:dyDescent="0.2">
      <c r="B16070" s="2"/>
      <c r="C16070" s="2"/>
      <c r="D16070" s="2"/>
    </row>
    <row r="16071" spans="2:4" x14ac:dyDescent="0.2">
      <c r="B16071" s="2"/>
      <c r="C16071" s="2"/>
      <c r="D16071" s="2"/>
    </row>
    <row r="16072" spans="2:4" x14ac:dyDescent="0.2">
      <c r="B16072" s="2"/>
      <c r="C16072" s="2"/>
      <c r="D16072" s="2"/>
    </row>
    <row r="16073" spans="2:4" x14ac:dyDescent="0.2">
      <c r="B16073" s="2"/>
      <c r="C16073" s="2"/>
      <c r="D16073" s="2"/>
    </row>
    <row r="16074" spans="2:4" x14ac:dyDescent="0.2">
      <c r="B16074" s="2"/>
      <c r="C16074" s="2"/>
      <c r="D16074" s="2"/>
    </row>
    <row r="16075" spans="2:4" x14ac:dyDescent="0.2">
      <c r="B16075" s="2"/>
      <c r="C16075" s="2"/>
      <c r="D16075" s="2"/>
    </row>
    <row r="16076" spans="2:4" x14ac:dyDescent="0.2">
      <c r="B16076" s="2"/>
      <c r="C16076" s="2"/>
      <c r="D16076" s="2"/>
    </row>
    <row r="16077" spans="2:4" x14ac:dyDescent="0.2">
      <c r="B16077" s="2"/>
      <c r="C16077" s="2"/>
      <c r="D16077" s="2"/>
    </row>
    <row r="16078" spans="2:4" x14ac:dyDescent="0.2">
      <c r="B16078" s="2"/>
      <c r="C16078" s="2"/>
      <c r="D16078" s="2"/>
    </row>
    <row r="16079" spans="2:4" x14ac:dyDescent="0.2">
      <c r="B16079" s="2"/>
      <c r="C16079" s="2"/>
      <c r="D16079" s="2"/>
    </row>
    <row r="16080" spans="2:4" x14ac:dyDescent="0.2">
      <c r="B16080" s="2"/>
      <c r="C16080" s="2"/>
      <c r="D16080" s="2"/>
    </row>
    <row r="16081" spans="2:4" x14ac:dyDescent="0.2">
      <c r="B16081" s="2"/>
      <c r="C16081" s="2"/>
      <c r="D16081" s="2"/>
    </row>
    <row r="16082" spans="2:4" x14ac:dyDescent="0.2">
      <c r="B16082" s="2"/>
      <c r="C16082" s="2"/>
      <c r="D16082" s="2"/>
    </row>
    <row r="16083" spans="2:4" x14ac:dyDescent="0.2">
      <c r="B16083" s="2"/>
      <c r="C16083" s="2"/>
      <c r="D16083" s="2"/>
    </row>
    <row r="16084" spans="2:4" x14ac:dyDescent="0.2">
      <c r="B16084" s="2"/>
      <c r="C16084" s="2"/>
      <c r="D16084" s="2"/>
    </row>
    <row r="16085" spans="2:4" x14ac:dyDescent="0.2">
      <c r="B16085" s="2"/>
      <c r="C16085" s="2"/>
      <c r="D16085" s="2"/>
    </row>
    <row r="16086" spans="2:4" x14ac:dyDescent="0.2">
      <c r="B16086" s="2"/>
      <c r="C16086" s="2"/>
      <c r="D16086" s="2"/>
    </row>
    <row r="16087" spans="2:4" x14ac:dyDescent="0.2">
      <c r="B16087" s="2"/>
      <c r="C16087" s="2"/>
      <c r="D16087" s="2"/>
    </row>
    <row r="16088" spans="2:4" x14ac:dyDescent="0.2">
      <c r="B16088" s="2"/>
      <c r="C16088" s="2"/>
      <c r="D16088" s="2"/>
    </row>
    <row r="16089" spans="2:4" x14ac:dyDescent="0.2">
      <c r="B16089" s="2"/>
      <c r="C16089" s="2"/>
      <c r="D16089" s="2"/>
    </row>
    <row r="16090" spans="2:4" x14ac:dyDescent="0.2">
      <c r="B16090" s="2"/>
      <c r="C16090" s="2"/>
      <c r="D16090" s="2"/>
    </row>
    <row r="16091" spans="2:4" x14ac:dyDescent="0.2">
      <c r="B16091" s="2"/>
      <c r="C16091" s="2"/>
      <c r="D16091" s="2"/>
    </row>
    <row r="16092" spans="2:4" x14ac:dyDescent="0.2">
      <c r="B16092" s="2"/>
      <c r="C16092" s="2"/>
      <c r="D16092" s="2"/>
    </row>
    <row r="16093" spans="2:4" x14ac:dyDescent="0.2">
      <c r="B16093" s="2"/>
      <c r="C16093" s="2"/>
      <c r="D16093" s="2"/>
    </row>
    <row r="16094" spans="2:4" x14ac:dyDescent="0.2">
      <c r="B16094" s="2"/>
      <c r="C16094" s="2"/>
      <c r="D16094" s="2"/>
    </row>
    <row r="16095" spans="2:4" x14ac:dyDescent="0.2">
      <c r="B16095" s="2"/>
      <c r="C16095" s="2"/>
      <c r="D16095" s="2"/>
    </row>
    <row r="16096" spans="2:4" x14ac:dyDescent="0.2">
      <c r="B16096" s="2"/>
      <c r="C16096" s="2"/>
      <c r="D16096" s="2"/>
    </row>
    <row r="16097" spans="2:4" x14ac:dyDescent="0.2">
      <c r="B16097" s="2"/>
      <c r="C16097" s="2"/>
      <c r="D16097" s="2"/>
    </row>
    <row r="16098" spans="2:4" x14ac:dyDescent="0.2">
      <c r="B16098" s="2"/>
      <c r="C16098" s="2"/>
      <c r="D16098" s="2"/>
    </row>
    <row r="16099" spans="2:4" x14ac:dyDescent="0.2">
      <c r="B16099" s="2"/>
      <c r="C16099" s="2"/>
      <c r="D16099" s="2"/>
    </row>
    <row r="16100" spans="2:4" x14ac:dyDescent="0.2">
      <c r="B16100" s="2"/>
      <c r="C16100" s="2"/>
      <c r="D16100" s="2"/>
    </row>
    <row r="16101" spans="2:4" x14ac:dyDescent="0.2">
      <c r="B16101" s="2"/>
      <c r="C16101" s="2"/>
      <c r="D16101" s="2"/>
    </row>
    <row r="16102" spans="2:4" x14ac:dyDescent="0.2">
      <c r="B16102" s="2"/>
      <c r="C16102" s="2"/>
      <c r="D16102" s="2"/>
    </row>
    <row r="16103" spans="2:4" x14ac:dyDescent="0.2">
      <c r="B16103" s="2"/>
      <c r="C16103" s="2"/>
      <c r="D16103" s="2"/>
    </row>
    <row r="16104" spans="2:4" x14ac:dyDescent="0.2">
      <c r="B16104" s="2"/>
      <c r="C16104" s="2"/>
      <c r="D16104" s="2"/>
    </row>
    <row r="16105" spans="2:4" x14ac:dyDescent="0.2">
      <c r="B16105" s="2"/>
      <c r="C16105" s="2"/>
      <c r="D16105" s="2"/>
    </row>
    <row r="16106" spans="2:4" x14ac:dyDescent="0.2">
      <c r="B16106" s="2"/>
      <c r="C16106" s="2"/>
      <c r="D16106" s="2"/>
    </row>
    <row r="16107" spans="2:4" x14ac:dyDescent="0.2">
      <c r="B16107" s="2"/>
      <c r="C16107" s="2"/>
      <c r="D16107" s="2"/>
    </row>
    <row r="16108" spans="2:4" x14ac:dyDescent="0.2">
      <c r="B16108" s="2"/>
      <c r="C16108" s="2"/>
      <c r="D16108" s="2"/>
    </row>
    <row r="16109" spans="2:4" x14ac:dyDescent="0.2">
      <c r="B16109" s="2"/>
      <c r="C16109" s="2"/>
      <c r="D16109" s="2"/>
    </row>
    <row r="16110" spans="2:4" x14ac:dyDescent="0.2">
      <c r="B16110" s="2"/>
      <c r="C16110" s="2"/>
      <c r="D16110" s="2"/>
    </row>
    <row r="16111" spans="2:4" x14ac:dyDescent="0.2">
      <c r="B16111" s="2"/>
      <c r="C16111" s="2"/>
      <c r="D16111" s="2"/>
    </row>
    <row r="16112" spans="2:4" x14ac:dyDescent="0.2">
      <c r="B16112" s="2"/>
      <c r="C16112" s="2"/>
      <c r="D16112" s="2"/>
    </row>
    <row r="16113" spans="2:4" x14ac:dyDescent="0.2">
      <c r="B16113" s="2"/>
      <c r="C16113" s="2"/>
      <c r="D16113" s="2"/>
    </row>
    <row r="16114" spans="2:4" x14ac:dyDescent="0.2">
      <c r="B16114" s="2"/>
      <c r="C16114" s="2"/>
      <c r="D16114" s="2"/>
    </row>
    <row r="16115" spans="2:4" x14ac:dyDescent="0.2">
      <c r="B16115" s="2"/>
      <c r="C16115" s="2"/>
      <c r="D16115" s="2"/>
    </row>
    <row r="16116" spans="2:4" x14ac:dyDescent="0.2">
      <c r="B16116" s="2"/>
      <c r="C16116" s="2"/>
      <c r="D16116" s="2"/>
    </row>
    <row r="16117" spans="2:4" x14ac:dyDescent="0.2">
      <c r="B16117" s="2"/>
      <c r="C16117" s="2"/>
      <c r="D16117" s="2"/>
    </row>
    <row r="16118" spans="2:4" x14ac:dyDescent="0.2">
      <c r="B16118" s="2"/>
      <c r="C16118" s="2"/>
      <c r="D16118" s="2"/>
    </row>
    <row r="16119" spans="2:4" x14ac:dyDescent="0.2">
      <c r="B16119" s="2"/>
      <c r="C16119" s="2"/>
      <c r="D16119" s="2"/>
    </row>
    <row r="16120" spans="2:4" x14ac:dyDescent="0.2">
      <c r="B16120" s="2"/>
      <c r="C16120" s="2"/>
      <c r="D16120" s="2"/>
    </row>
    <row r="16121" spans="2:4" x14ac:dyDescent="0.2">
      <c r="B16121" s="2"/>
      <c r="C16121" s="2"/>
      <c r="D16121" s="2"/>
    </row>
    <row r="16122" spans="2:4" x14ac:dyDescent="0.2">
      <c r="B16122" s="2"/>
      <c r="C16122" s="2"/>
      <c r="D16122" s="2"/>
    </row>
    <row r="16123" spans="2:4" x14ac:dyDescent="0.2">
      <c r="B16123" s="2"/>
      <c r="C16123" s="2"/>
      <c r="D16123" s="2"/>
    </row>
    <row r="16124" spans="2:4" x14ac:dyDescent="0.2">
      <c r="B16124" s="2"/>
      <c r="C16124" s="2"/>
      <c r="D16124" s="2"/>
    </row>
    <row r="16125" spans="2:4" x14ac:dyDescent="0.2">
      <c r="B16125" s="2"/>
      <c r="C16125" s="2"/>
      <c r="D16125" s="2"/>
    </row>
    <row r="16126" spans="2:4" x14ac:dyDescent="0.2">
      <c r="B16126" s="2"/>
      <c r="C16126" s="2"/>
      <c r="D16126" s="2"/>
    </row>
    <row r="16127" spans="2:4" x14ac:dyDescent="0.2">
      <c r="B16127" s="2"/>
      <c r="C16127" s="2"/>
      <c r="D16127" s="2"/>
    </row>
    <row r="16128" spans="2:4" x14ac:dyDescent="0.2">
      <c r="B16128" s="2"/>
      <c r="C16128" s="2"/>
      <c r="D16128" s="2"/>
    </row>
    <row r="16129" spans="2:4" x14ac:dyDescent="0.2">
      <c r="B16129" s="2"/>
      <c r="C16129" s="2"/>
      <c r="D16129" s="2"/>
    </row>
    <row r="16130" spans="2:4" x14ac:dyDescent="0.2">
      <c r="B16130" s="2"/>
      <c r="C16130" s="2"/>
      <c r="D16130" s="2"/>
    </row>
    <row r="16131" spans="2:4" x14ac:dyDescent="0.2">
      <c r="B16131" s="2"/>
      <c r="C16131" s="2"/>
      <c r="D16131" s="2"/>
    </row>
    <row r="16132" spans="2:4" x14ac:dyDescent="0.2">
      <c r="B16132" s="2"/>
      <c r="C16132" s="2"/>
      <c r="D16132" s="2"/>
    </row>
    <row r="16133" spans="2:4" x14ac:dyDescent="0.2">
      <c r="B16133" s="2"/>
      <c r="C16133" s="2"/>
      <c r="D16133" s="2"/>
    </row>
    <row r="16134" spans="2:4" x14ac:dyDescent="0.2">
      <c r="B16134" s="2"/>
      <c r="C16134" s="2"/>
      <c r="D16134" s="2"/>
    </row>
    <row r="16135" spans="2:4" x14ac:dyDescent="0.2">
      <c r="B16135" s="2"/>
      <c r="C16135" s="2"/>
      <c r="D16135" s="2"/>
    </row>
    <row r="16136" spans="2:4" x14ac:dyDescent="0.2">
      <c r="B16136" s="2"/>
      <c r="C16136" s="2"/>
      <c r="D16136" s="2"/>
    </row>
    <row r="16137" spans="2:4" x14ac:dyDescent="0.2">
      <c r="B16137" s="2"/>
      <c r="C16137" s="2"/>
      <c r="D16137" s="2"/>
    </row>
    <row r="16138" spans="2:4" x14ac:dyDescent="0.2">
      <c r="B16138" s="2"/>
      <c r="C16138" s="2"/>
      <c r="D16138" s="2"/>
    </row>
    <row r="16139" spans="2:4" x14ac:dyDescent="0.2">
      <c r="B16139" s="2"/>
      <c r="C16139" s="2"/>
      <c r="D16139" s="2"/>
    </row>
    <row r="16140" spans="2:4" x14ac:dyDescent="0.2">
      <c r="B16140" s="2"/>
      <c r="C16140" s="2"/>
      <c r="D16140" s="2"/>
    </row>
    <row r="16141" spans="2:4" x14ac:dyDescent="0.2">
      <c r="B16141" s="2"/>
      <c r="C16141" s="2"/>
      <c r="D16141" s="2"/>
    </row>
    <row r="16142" spans="2:4" x14ac:dyDescent="0.2">
      <c r="B16142" s="2"/>
      <c r="C16142" s="2"/>
      <c r="D16142" s="2"/>
    </row>
    <row r="16143" spans="2:4" x14ac:dyDescent="0.2">
      <c r="B16143" s="2"/>
      <c r="C16143" s="2"/>
      <c r="D16143" s="2"/>
    </row>
    <row r="16144" spans="2:4" x14ac:dyDescent="0.2">
      <c r="B16144" s="2"/>
      <c r="C16144" s="2"/>
      <c r="D16144" s="2"/>
    </row>
    <row r="16145" spans="2:4" x14ac:dyDescent="0.2">
      <c r="B16145" s="2"/>
      <c r="C16145" s="2"/>
      <c r="D16145" s="2"/>
    </row>
    <row r="16146" spans="2:4" x14ac:dyDescent="0.2">
      <c r="B16146" s="2"/>
      <c r="C16146" s="2"/>
      <c r="D16146" s="2"/>
    </row>
    <row r="16147" spans="2:4" x14ac:dyDescent="0.2">
      <c r="B16147" s="2"/>
      <c r="C16147" s="2"/>
      <c r="D16147" s="2"/>
    </row>
    <row r="16148" spans="2:4" x14ac:dyDescent="0.2">
      <c r="B16148" s="2"/>
      <c r="C16148" s="2"/>
      <c r="D16148" s="2"/>
    </row>
    <row r="16149" spans="2:4" x14ac:dyDescent="0.2">
      <c r="B16149" s="2"/>
      <c r="C16149" s="2"/>
      <c r="D16149" s="2"/>
    </row>
    <row r="16150" spans="2:4" x14ac:dyDescent="0.2">
      <c r="B16150" s="2"/>
      <c r="C16150" s="2"/>
      <c r="D16150" s="2"/>
    </row>
    <row r="16151" spans="2:4" x14ac:dyDescent="0.2">
      <c r="B16151" s="2"/>
      <c r="C16151" s="2"/>
      <c r="D16151" s="2"/>
    </row>
    <row r="16152" spans="2:4" x14ac:dyDescent="0.2">
      <c r="B16152" s="2"/>
      <c r="C16152" s="2"/>
      <c r="D16152" s="2"/>
    </row>
    <row r="16153" spans="2:4" x14ac:dyDescent="0.2">
      <c r="B16153" s="2"/>
      <c r="C16153" s="2"/>
      <c r="D16153" s="2"/>
    </row>
    <row r="16154" spans="2:4" x14ac:dyDescent="0.2">
      <c r="B16154" s="2"/>
      <c r="C16154" s="2"/>
      <c r="D16154" s="2"/>
    </row>
    <row r="16155" spans="2:4" x14ac:dyDescent="0.2">
      <c r="B16155" s="2"/>
      <c r="C16155" s="2"/>
      <c r="D16155" s="2"/>
    </row>
    <row r="16156" spans="2:4" x14ac:dyDescent="0.2">
      <c r="B16156" s="2"/>
      <c r="C16156" s="2"/>
      <c r="D16156" s="2"/>
    </row>
    <row r="16157" spans="2:4" x14ac:dyDescent="0.2">
      <c r="B16157" s="2"/>
      <c r="C16157" s="2"/>
      <c r="D16157" s="2"/>
    </row>
    <row r="16158" spans="2:4" x14ac:dyDescent="0.2">
      <c r="B16158" s="2"/>
      <c r="C16158" s="2"/>
      <c r="D16158" s="2"/>
    </row>
    <row r="16159" spans="2:4" x14ac:dyDescent="0.2">
      <c r="B16159" s="2"/>
      <c r="C16159" s="2"/>
      <c r="D16159" s="2"/>
    </row>
    <row r="16160" spans="2:4" x14ac:dyDescent="0.2">
      <c r="B16160" s="2"/>
      <c r="C16160" s="2"/>
      <c r="D16160" s="2"/>
    </row>
    <row r="16161" spans="2:4" x14ac:dyDescent="0.2">
      <c r="B16161" s="2"/>
      <c r="C16161" s="2"/>
      <c r="D16161" s="2"/>
    </row>
    <row r="16162" spans="2:4" x14ac:dyDescent="0.2">
      <c r="B16162" s="2"/>
      <c r="C16162" s="2"/>
      <c r="D16162" s="2"/>
    </row>
    <row r="16163" spans="2:4" x14ac:dyDescent="0.2">
      <c r="B16163" s="2"/>
      <c r="C16163" s="2"/>
      <c r="D16163" s="2"/>
    </row>
    <row r="16164" spans="2:4" x14ac:dyDescent="0.2">
      <c r="B16164" s="2"/>
      <c r="C16164" s="2"/>
      <c r="D16164" s="2"/>
    </row>
    <row r="16165" spans="2:4" x14ac:dyDescent="0.2">
      <c r="B16165" s="2"/>
      <c r="C16165" s="2"/>
      <c r="D16165" s="2"/>
    </row>
    <row r="16166" spans="2:4" x14ac:dyDescent="0.2">
      <c r="B16166" s="2"/>
      <c r="C16166" s="2"/>
      <c r="D16166" s="2"/>
    </row>
    <row r="16167" spans="2:4" x14ac:dyDescent="0.2">
      <c r="B16167" s="2"/>
      <c r="C16167" s="2"/>
      <c r="D16167" s="2"/>
    </row>
    <row r="16168" spans="2:4" x14ac:dyDescent="0.2">
      <c r="B16168" s="2"/>
      <c r="C16168" s="2"/>
      <c r="D16168" s="2"/>
    </row>
    <row r="16169" spans="2:4" x14ac:dyDescent="0.2">
      <c r="B16169" s="2"/>
      <c r="C16169" s="2"/>
      <c r="D16169" s="2"/>
    </row>
    <row r="16170" spans="2:4" x14ac:dyDescent="0.2">
      <c r="B16170" s="2"/>
      <c r="C16170" s="2"/>
      <c r="D16170" s="2"/>
    </row>
    <row r="16171" spans="2:4" x14ac:dyDescent="0.2">
      <c r="B16171" s="2"/>
      <c r="C16171" s="2"/>
      <c r="D16171" s="2"/>
    </row>
    <row r="16172" spans="2:4" x14ac:dyDescent="0.2">
      <c r="B16172" s="2"/>
      <c r="C16172" s="2"/>
      <c r="D16172" s="2"/>
    </row>
    <row r="16173" spans="2:4" x14ac:dyDescent="0.2">
      <c r="B16173" s="2"/>
      <c r="C16173" s="2"/>
      <c r="D16173" s="2"/>
    </row>
    <row r="16174" spans="2:4" x14ac:dyDescent="0.2">
      <c r="B16174" s="2"/>
      <c r="C16174" s="2"/>
      <c r="D16174" s="2"/>
    </row>
    <row r="16175" spans="2:4" x14ac:dyDescent="0.2">
      <c r="B16175" s="2"/>
      <c r="C16175" s="2"/>
      <c r="D16175" s="2"/>
    </row>
    <row r="16176" spans="2:4" x14ac:dyDescent="0.2">
      <c r="B16176" s="2"/>
      <c r="C16176" s="2"/>
      <c r="D16176" s="2"/>
    </row>
    <row r="16177" spans="2:4" x14ac:dyDescent="0.2">
      <c r="B16177" s="2"/>
      <c r="C16177" s="2"/>
      <c r="D16177" s="2"/>
    </row>
    <row r="16178" spans="2:4" x14ac:dyDescent="0.2">
      <c r="B16178" s="2"/>
      <c r="C16178" s="2"/>
      <c r="D16178" s="2"/>
    </row>
    <row r="16179" spans="2:4" x14ac:dyDescent="0.2">
      <c r="B16179" s="2"/>
      <c r="C16179" s="2"/>
      <c r="D16179" s="2"/>
    </row>
    <row r="16180" spans="2:4" x14ac:dyDescent="0.2">
      <c r="B16180" s="2"/>
      <c r="C16180" s="2"/>
      <c r="D16180" s="2"/>
    </row>
    <row r="16181" spans="2:4" x14ac:dyDescent="0.2">
      <c r="B16181" s="2"/>
      <c r="C16181" s="2"/>
      <c r="D16181" s="2"/>
    </row>
    <row r="16182" spans="2:4" x14ac:dyDescent="0.2">
      <c r="B16182" s="2"/>
      <c r="C16182" s="2"/>
      <c r="D16182" s="2"/>
    </row>
    <row r="16183" spans="2:4" x14ac:dyDescent="0.2">
      <c r="B16183" s="2"/>
      <c r="C16183" s="2"/>
      <c r="D16183" s="2"/>
    </row>
    <row r="16184" spans="2:4" x14ac:dyDescent="0.2">
      <c r="B16184" s="2"/>
      <c r="C16184" s="2"/>
      <c r="D16184" s="2"/>
    </row>
    <row r="16185" spans="2:4" x14ac:dyDescent="0.2">
      <c r="B16185" s="2"/>
      <c r="C16185" s="2"/>
      <c r="D16185" s="2"/>
    </row>
    <row r="16186" spans="2:4" x14ac:dyDescent="0.2">
      <c r="B16186" s="2"/>
      <c r="C16186" s="2"/>
      <c r="D16186" s="2"/>
    </row>
    <row r="16187" spans="2:4" x14ac:dyDescent="0.2">
      <c r="B16187" s="2"/>
      <c r="C16187" s="2"/>
      <c r="D16187" s="2"/>
    </row>
    <row r="16188" spans="2:4" x14ac:dyDescent="0.2">
      <c r="B16188" s="2"/>
      <c r="C16188" s="2"/>
      <c r="D16188" s="2"/>
    </row>
    <row r="16189" spans="2:4" x14ac:dyDescent="0.2">
      <c r="B16189" s="2"/>
      <c r="C16189" s="2"/>
      <c r="D16189" s="2"/>
    </row>
    <row r="16190" spans="2:4" x14ac:dyDescent="0.2">
      <c r="B16190" s="2"/>
      <c r="C16190" s="2"/>
      <c r="D16190" s="2"/>
    </row>
    <row r="16191" spans="2:4" x14ac:dyDescent="0.2">
      <c r="B16191" s="2"/>
      <c r="C16191" s="2"/>
      <c r="D16191" s="2"/>
    </row>
    <row r="16192" spans="2:4" x14ac:dyDescent="0.2">
      <c r="B16192" s="2"/>
      <c r="C16192" s="2"/>
      <c r="D16192" s="2"/>
    </row>
    <row r="16193" spans="2:4" x14ac:dyDescent="0.2">
      <c r="B16193" s="2"/>
      <c r="C16193" s="2"/>
      <c r="D16193" s="2"/>
    </row>
    <row r="16194" spans="2:4" x14ac:dyDescent="0.2">
      <c r="B16194" s="2"/>
      <c r="C16194" s="2"/>
      <c r="D16194" s="2"/>
    </row>
    <row r="16195" spans="2:4" x14ac:dyDescent="0.2">
      <c r="B16195" s="2"/>
      <c r="C16195" s="2"/>
      <c r="D16195" s="2"/>
    </row>
    <row r="16196" spans="2:4" x14ac:dyDescent="0.2">
      <c r="B16196" s="2"/>
      <c r="C16196" s="2"/>
      <c r="D16196" s="2"/>
    </row>
    <row r="16197" spans="2:4" x14ac:dyDescent="0.2">
      <c r="B16197" s="2"/>
      <c r="C16197" s="2"/>
      <c r="D16197" s="2"/>
    </row>
    <row r="16198" spans="2:4" x14ac:dyDescent="0.2">
      <c r="B16198" s="2"/>
      <c r="C16198" s="2"/>
      <c r="D16198" s="2"/>
    </row>
    <row r="16199" spans="2:4" x14ac:dyDescent="0.2">
      <c r="B16199" s="2"/>
      <c r="C16199" s="2"/>
      <c r="D16199" s="2"/>
    </row>
    <row r="16200" spans="2:4" x14ac:dyDescent="0.2">
      <c r="B16200" s="2"/>
      <c r="C16200" s="2"/>
      <c r="D16200" s="2"/>
    </row>
    <row r="16201" spans="2:4" x14ac:dyDescent="0.2">
      <c r="B16201" s="2"/>
      <c r="C16201" s="2"/>
      <c r="D16201" s="2"/>
    </row>
    <row r="16202" spans="2:4" x14ac:dyDescent="0.2">
      <c r="B16202" s="2"/>
      <c r="C16202" s="2"/>
      <c r="D16202" s="2"/>
    </row>
    <row r="16203" spans="2:4" x14ac:dyDescent="0.2">
      <c r="B16203" s="2"/>
      <c r="C16203" s="2"/>
      <c r="D16203" s="2"/>
    </row>
    <row r="16204" spans="2:4" x14ac:dyDescent="0.2">
      <c r="B16204" s="2"/>
      <c r="C16204" s="2"/>
      <c r="D16204" s="2"/>
    </row>
    <row r="16205" spans="2:4" x14ac:dyDescent="0.2">
      <c r="B16205" s="2"/>
      <c r="C16205" s="2"/>
      <c r="D16205" s="2"/>
    </row>
    <row r="16206" spans="2:4" x14ac:dyDescent="0.2">
      <c r="B16206" s="2"/>
      <c r="C16206" s="2"/>
      <c r="D16206" s="2"/>
    </row>
    <row r="16207" spans="2:4" x14ac:dyDescent="0.2">
      <c r="B16207" s="2"/>
      <c r="C16207" s="2"/>
      <c r="D16207" s="2"/>
    </row>
    <row r="16208" spans="2:4" x14ac:dyDescent="0.2">
      <c r="B16208" s="2"/>
      <c r="C16208" s="2"/>
      <c r="D16208" s="2"/>
    </row>
    <row r="16209" spans="2:4" x14ac:dyDescent="0.2">
      <c r="B16209" s="2"/>
      <c r="C16209" s="2"/>
      <c r="D16209" s="2"/>
    </row>
    <row r="16210" spans="2:4" x14ac:dyDescent="0.2">
      <c r="B16210" s="2"/>
      <c r="C16210" s="2"/>
      <c r="D16210" s="2"/>
    </row>
    <row r="16211" spans="2:4" x14ac:dyDescent="0.2">
      <c r="B16211" s="2"/>
      <c r="C16211" s="2"/>
      <c r="D16211" s="2"/>
    </row>
    <row r="16212" spans="2:4" x14ac:dyDescent="0.2">
      <c r="B16212" s="2"/>
      <c r="C16212" s="2"/>
      <c r="D16212" s="2"/>
    </row>
    <row r="16213" spans="2:4" x14ac:dyDescent="0.2">
      <c r="B16213" s="2"/>
      <c r="C16213" s="2"/>
      <c r="D16213" s="2"/>
    </row>
    <row r="16214" spans="2:4" x14ac:dyDescent="0.2">
      <c r="B16214" s="2"/>
      <c r="C16214" s="2"/>
      <c r="D16214" s="2"/>
    </row>
    <row r="16215" spans="2:4" x14ac:dyDescent="0.2">
      <c r="B16215" s="2"/>
      <c r="C16215" s="2"/>
      <c r="D16215" s="2"/>
    </row>
    <row r="16216" spans="2:4" x14ac:dyDescent="0.2">
      <c r="B16216" s="2"/>
      <c r="C16216" s="2"/>
      <c r="D16216" s="2"/>
    </row>
    <row r="16217" spans="2:4" x14ac:dyDescent="0.2">
      <c r="B16217" s="2"/>
      <c r="C16217" s="2"/>
      <c r="D16217" s="2"/>
    </row>
    <row r="16218" spans="2:4" x14ac:dyDescent="0.2">
      <c r="B16218" s="2"/>
      <c r="C16218" s="2"/>
      <c r="D16218" s="2"/>
    </row>
    <row r="16219" spans="2:4" x14ac:dyDescent="0.2">
      <c r="B16219" s="2"/>
      <c r="C16219" s="2"/>
      <c r="D16219" s="2"/>
    </row>
    <row r="16220" spans="2:4" x14ac:dyDescent="0.2">
      <c r="B16220" s="2"/>
      <c r="C16220" s="2"/>
      <c r="D16220" s="2"/>
    </row>
    <row r="16221" spans="2:4" x14ac:dyDescent="0.2">
      <c r="B16221" s="2"/>
      <c r="C16221" s="2"/>
      <c r="D16221" s="2"/>
    </row>
    <row r="16222" spans="2:4" x14ac:dyDescent="0.2">
      <c r="B16222" s="2"/>
      <c r="C16222" s="2"/>
      <c r="D16222" s="2"/>
    </row>
    <row r="16223" spans="2:4" x14ac:dyDescent="0.2">
      <c r="B16223" s="2"/>
      <c r="C16223" s="2"/>
      <c r="D16223" s="2"/>
    </row>
    <row r="16224" spans="2:4" x14ac:dyDescent="0.2">
      <c r="B16224" s="2"/>
      <c r="C16224" s="2"/>
      <c r="D16224" s="2"/>
    </row>
    <row r="16225" spans="2:4" x14ac:dyDescent="0.2">
      <c r="B16225" s="2"/>
      <c r="C16225" s="2"/>
      <c r="D16225" s="2"/>
    </row>
    <row r="16226" spans="2:4" x14ac:dyDescent="0.2">
      <c r="B16226" s="2"/>
      <c r="C16226" s="2"/>
      <c r="D16226" s="2"/>
    </row>
    <row r="16227" spans="2:4" x14ac:dyDescent="0.2">
      <c r="B16227" s="2"/>
      <c r="C16227" s="2"/>
      <c r="D16227" s="2"/>
    </row>
    <row r="16228" spans="2:4" x14ac:dyDescent="0.2">
      <c r="B16228" s="2"/>
      <c r="C16228" s="2"/>
      <c r="D16228" s="2"/>
    </row>
    <row r="16229" spans="2:4" x14ac:dyDescent="0.2">
      <c r="B16229" s="2"/>
      <c r="C16229" s="2"/>
      <c r="D16229" s="2"/>
    </row>
    <row r="16230" spans="2:4" x14ac:dyDescent="0.2">
      <c r="B16230" s="2"/>
      <c r="C16230" s="2"/>
      <c r="D16230" s="2"/>
    </row>
    <row r="16231" spans="2:4" x14ac:dyDescent="0.2">
      <c r="B16231" s="2"/>
      <c r="C16231" s="2"/>
      <c r="D16231" s="2"/>
    </row>
    <row r="16232" spans="2:4" x14ac:dyDescent="0.2">
      <c r="B16232" s="2"/>
      <c r="C16232" s="2"/>
      <c r="D16232" s="2"/>
    </row>
    <row r="16233" spans="2:4" x14ac:dyDescent="0.2">
      <c r="B16233" s="2"/>
      <c r="C16233" s="2"/>
      <c r="D16233" s="2"/>
    </row>
    <row r="16234" spans="2:4" x14ac:dyDescent="0.2">
      <c r="B16234" s="2"/>
      <c r="C16234" s="2"/>
      <c r="D16234" s="2"/>
    </row>
    <row r="16235" spans="2:4" x14ac:dyDescent="0.2">
      <c r="B16235" s="2"/>
      <c r="C16235" s="2"/>
      <c r="D16235" s="2"/>
    </row>
    <row r="16236" spans="2:4" x14ac:dyDescent="0.2">
      <c r="B16236" s="2"/>
      <c r="C16236" s="2"/>
      <c r="D16236" s="2"/>
    </row>
    <row r="16237" spans="2:4" x14ac:dyDescent="0.2">
      <c r="B16237" s="2"/>
      <c r="C16237" s="2"/>
      <c r="D16237" s="2"/>
    </row>
    <row r="16238" spans="2:4" x14ac:dyDescent="0.2">
      <c r="B16238" s="2"/>
      <c r="C16238" s="2"/>
      <c r="D16238" s="2"/>
    </row>
    <row r="16239" spans="2:4" x14ac:dyDescent="0.2">
      <c r="B16239" s="2"/>
      <c r="C16239" s="2"/>
      <c r="D16239" s="2"/>
    </row>
    <row r="16240" spans="2:4" x14ac:dyDescent="0.2">
      <c r="B16240" s="2"/>
      <c r="C16240" s="2"/>
      <c r="D16240" s="2"/>
    </row>
    <row r="16241" spans="2:4" x14ac:dyDescent="0.2">
      <c r="B16241" s="2"/>
      <c r="C16241" s="2"/>
      <c r="D16241" s="2"/>
    </row>
    <row r="16242" spans="2:4" x14ac:dyDescent="0.2">
      <c r="B16242" s="2"/>
      <c r="C16242" s="2"/>
      <c r="D16242" s="2"/>
    </row>
    <row r="16243" spans="2:4" x14ac:dyDescent="0.2">
      <c r="B16243" s="2"/>
      <c r="C16243" s="2"/>
      <c r="D16243" s="2"/>
    </row>
    <row r="16244" spans="2:4" x14ac:dyDescent="0.2">
      <c r="B16244" s="2"/>
      <c r="C16244" s="2"/>
      <c r="D16244" s="2"/>
    </row>
    <row r="16245" spans="2:4" x14ac:dyDescent="0.2">
      <c r="B16245" s="2"/>
      <c r="C16245" s="2"/>
      <c r="D16245" s="2"/>
    </row>
    <row r="16246" spans="2:4" x14ac:dyDescent="0.2">
      <c r="B16246" s="2"/>
      <c r="C16246" s="2"/>
      <c r="D16246" s="2"/>
    </row>
    <row r="16247" spans="2:4" x14ac:dyDescent="0.2">
      <c r="B16247" s="2"/>
      <c r="C16247" s="2"/>
      <c r="D16247" s="2"/>
    </row>
    <row r="16248" spans="2:4" x14ac:dyDescent="0.2">
      <c r="B16248" s="2"/>
      <c r="C16248" s="2"/>
      <c r="D16248" s="2"/>
    </row>
    <row r="16249" spans="2:4" x14ac:dyDescent="0.2">
      <c r="B16249" s="2"/>
      <c r="C16249" s="2"/>
      <c r="D16249" s="2"/>
    </row>
    <row r="16250" spans="2:4" x14ac:dyDescent="0.2">
      <c r="B16250" s="2"/>
      <c r="C16250" s="2"/>
      <c r="D16250" s="2"/>
    </row>
    <row r="16251" spans="2:4" x14ac:dyDescent="0.2">
      <c r="B16251" s="2"/>
      <c r="C16251" s="2"/>
      <c r="D16251" s="2"/>
    </row>
    <row r="16252" spans="2:4" x14ac:dyDescent="0.2">
      <c r="B16252" s="2"/>
      <c r="C16252" s="2"/>
      <c r="D16252" s="2"/>
    </row>
    <row r="16253" spans="2:4" x14ac:dyDescent="0.2">
      <c r="B16253" s="2"/>
      <c r="C16253" s="2"/>
      <c r="D16253" s="2"/>
    </row>
    <row r="16254" spans="2:4" x14ac:dyDescent="0.2">
      <c r="B16254" s="2"/>
      <c r="C16254" s="2"/>
      <c r="D16254" s="2"/>
    </row>
    <row r="16255" spans="2:4" x14ac:dyDescent="0.2">
      <c r="B16255" s="2"/>
      <c r="C16255" s="2"/>
      <c r="D16255" s="2"/>
    </row>
    <row r="16256" spans="2:4" x14ac:dyDescent="0.2">
      <c r="B16256" s="2"/>
      <c r="C16256" s="2"/>
      <c r="D16256" s="2"/>
    </row>
    <row r="16257" spans="2:4" x14ac:dyDescent="0.2">
      <c r="B16257" s="2"/>
      <c r="C16257" s="2"/>
      <c r="D16257" s="2"/>
    </row>
    <row r="16258" spans="2:4" x14ac:dyDescent="0.2">
      <c r="B16258" s="2"/>
      <c r="C16258" s="2"/>
      <c r="D16258" s="2"/>
    </row>
    <row r="16259" spans="2:4" x14ac:dyDescent="0.2">
      <c r="B16259" s="2"/>
      <c r="C16259" s="2"/>
      <c r="D16259" s="2"/>
    </row>
    <row r="16260" spans="2:4" x14ac:dyDescent="0.2">
      <c r="B16260" s="2"/>
      <c r="C16260" s="2"/>
      <c r="D16260" s="2"/>
    </row>
    <row r="16261" spans="2:4" x14ac:dyDescent="0.2">
      <c r="B16261" s="2"/>
      <c r="C16261" s="2"/>
      <c r="D16261" s="2"/>
    </row>
    <row r="16262" spans="2:4" x14ac:dyDescent="0.2">
      <c r="B16262" s="2"/>
      <c r="C16262" s="2"/>
      <c r="D16262" s="2"/>
    </row>
    <row r="16263" spans="2:4" x14ac:dyDescent="0.2">
      <c r="B16263" s="2"/>
      <c r="C16263" s="2"/>
      <c r="D16263" s="2"/>
    </row>
    <row r="16264" spans="2:4" x14ac:dyDescent="0.2">
      <c r="B16264" s="2"/>
      <c r="C16264" s="2"/>
      <c r="D16264" s="2"/>
    </row>
    <row r="16265" spans="2:4" x14ac:dyDescent="0.2">
      <c r="B16265" s="2"/>
      <c r="C16265" s="2"/>
      <c r="D16265" s="2"/>
    </row>
    <row r="16266" spans="2:4" x14ac:dyDescent="0.2">
      <c r="B16266" s="2"/>
      <c r="C16266" s="2"/>
      <c r="D16266" s="2"/>
    </row>
    <row r="16267" spans="2:4" x14ac:dyDescent="0.2">
      <c r="B16267" s="2"/>
      <c r="C16267" s="2"/>
      <c r="D16267" s="2"/>
    </row>
    <row r="16268" spans="2:4" x14ac:dyDescent="0.2">
      <c r="B16268" s="2"/>
      <c r="C16268" s="2"/>
      <c r="D16268" s="2"/>
    </row>
    <row r="16269" spans="2:4" x14ac:dyDescent="0.2">
      <c r="B16269" s="2"/>
      <c r="C16269" s="2"/>
      <c r="D16269" s="2"/>
    </row>
    <row r="16270" spans="2:4" x14ac:dyDescent="0.2">
      <c r="B16270" s="2"/>
      <c r="C16270" s="2"/>
      <c r="D16270" s="2"/>
    </row>
    <row r="16271" spans="2:4" x14ac:dyDescent="0.2">
      <c r="B16271" s="2"/>
      <c r="C16271" s="2"/>
      <c r="D16271" s="2"/>
    </row>
    <row r="16272" spans="2:4" x14ac:dyDescent="0.2">
      <c r="B16272" s="2"/>
      <c r="C16272" s="2"/>
      <c r="D16272" s="2"/>
    </row>
    <row r="16273" spans="2:4" x14ac:dyDescent="0.2">
      <c r="B16273" s="2"/>
      <c r="C16273" s="2"/>
      <c r="D16273" s="2"/>
    </row>
    <row r="16274" spans="2:4" x14ac:dyDescent="0.2">
      <c r="B16274" s="2"/>
      <c r="C16274" s="2"/>
      <c r="D16274" s="2"/>
    </row>
    <row r="16275" spans="2:4" x14ac:dyDescent="0.2">
      <c r="B16275" s="2"/>
      <c r="C16275" s="2"/>
      <c r="D16275" s="2"/>
    </row>
    <row r="16276" spans="2:4" x14ac:dyDescent="0.2">
      <c r="B16276" s="2"/>
      <c r="C16276" s="2"/>
      <c r="D16276" s="2"/>
    </row>
    <row r="16277" spans="2:4" x14ac:dyDescent="0.2">
      <c r="B16277" s="2"/>
      <c r="C16277" s="2"/>
      <c r="D16277" s="2"/>
    </row>
    <row r="16278" spans="2:4" x14ac:dyDescent="0.2">
      <c r="B16278" s="2"/>
      <c r="C16278" s="2"/>
      <c r="D16278" s="2"/>
    </row>
    <row r="16279" spans="2:4" x14ac:dyDescent="0.2">
      <c r="B16279" s="2"/>
      <c r="C16279" s="2"/>
      <c r="D16279" s="2"/>
    </row>
    <row r="16280" spans="2:4" x14ac:dyDescent="0.2">
      <c r="B16280" s="2"/>
      <c r="C16280" s="2"/>
      <c r="D16280" s="2"/>
    </row>
    <row r="16281" spans="2:4" x14ac:dyDescent="0.2">
      <c r="B16281" s="2"/>
      <c r="C16281" s="2"/>
      <c r="D16281" s="2"/>
    </row>
    <row r="16282" spans="2:4" x14ac:dyDescent="0.2">
      <c r="B16282" s="2"/>
      <c r="C16282" s="2"/>
      <c r="D16282" s="2"/>
    </row>
    <row r="16283" spans="2:4" x14ac:dyDescent="0.2">
      <c r="B16283" s="2"/>
      <c r="C16283" s="2"/>
      <c r="D16283" s="2"/>
    </row>
    <row r="16284" spans="2:4" x14ac:dyDescent="0.2">
      <c r="B16284" s="2"/>
      <c r="C16284" s="2"/>
      <c r="D16284" s="2"/>
    </row>
    <row r="16285" spans="2:4" x14ac:dyDescent="0.2">
      <c r="B16285" s="2"/>
      <c r="C16285" s="2"/>
      <c r="D16285" s="2"/>
    </row>
    <row r="16286" spans="2:4" x14ac:dyDescent="0.2">
      <c r="B16286" s="2"/>
      <c r="C16286" s="2"/>
      <c r="D16286" s="2"/>
    </row>
    <row r="16287" spans="2:4" x14ac:dyDescent="0.2">
      <c r="B16287" s="2"/>
      <c r="C16287" s="2"/>
      <c r="D16287" s="2"/>
    </row>
    <row r="16288" spans="2:4" x14ac:dyDescent="0.2">
      <c r="B16288" s="2"/>
      <c r="C16288" s="2"/>
      <c r="D16288" s="2"/>
    </row>
    <row r="16289" spans="2:4" x14ac:dyDescent="0.2">
      <c r="B16289" s="2"/>
      <c r="C16289" s="2"/>
      <c r="D16289" s="2"/>
    </row>
    <row r="16290" spans="2:4" x14ac:dyDescent="0.2">
      <c r="B16290" s="2"/>
      <c r="C16290" s="2"/>
      <c r="D16290" s="2"/>
    </row>
    <row r="16291" spans="2:4" x14ac:dyDescent="0.2">
      <c r="B16291" s="2"/>
      <c r="C16291" s="2"/>
      <c r="D16291" s="2"/>
    </row>
    <row r="16292" spans="2:4" x14ac:dyDescent="0.2">
      <c r="B16292" s="2"/>
      <c r="C16292" s="2"/>
      <c r="D16292" s="2"/>
    </row>
    <row r="16293" spans="2:4" x14ac:dyDescent="0.2">
      <c r="B16293" s="2"/>
      <c r="C16293" s="2"/>
      <c r="D16293" s="2"/>
    </row>
    <row r="16294" spans="2:4" x14ac:dyDescent="0.2">
      <c r="B16294" s="2"/>
      <c r="C16294" s="2"/>
      <c r="D16294" s="2"/>
    </row>
    <row r="16295" spans="2:4" x14ac:dyDescent="0.2">
      <c r="B16295" s="2"/>
      <c r="C16295" s="2"/>
      <c r="D16295" s="2"/>
    </row>
    <row r="16296" spans="2:4" x14ac:dyDescent="0.2">
      <c r="B16296" s="2"/>
      <c r="C16296" s="2"/>
      <c r="D16296" s="2"/>
    </row>
    <row r="16297" spans="2:4" x14ac:dyDescent="0.2">
      <c r="B16297" s="2"/>
      <c r="C16297" s="2"/>
      <c r="D16297" s="2"/>
    </row>
    <row r="16298" spans="2:4" x14ac:dyDescent="0.2">
      <c r="B16298" s="2"/>
      <c r="C16298" s="2"/>
      <c r="D16298" s="2"/>
    </row>
    <row r="16299" spans="2:4" x14ac:dyDescent="0.2">
      <c r="B16299" s="2"/>
      <c r="C16299" s="2"/>
      <c r="D16299" s="2"/>
    </row>
    <row r="16300" spans="2:4" x14ac:dyDescent="0.2">
      <c r="B16300" s="2"/>
      <c r="C16300" s="2"/>
      <c r="D16300" s="2"/>
    </row>
    <row r="16301" spans="2:4" x14ac:dyDescent="0.2">
      <c r="B16301" s="2"/>
      <c r="C16301" s="2"/>
      <c r="D16301" s="2"/>
    </row>
    <row r="16302" spans="2:4" x14ac:dyDescent="0.2">
      <c r="B16302" s="2"/>
      <c r="C16302" s="2"/>
      <c r="D16302" s="2"/>
    </row>
    <row r="16303" spans="2:4" x14ac:dyDescent="0.2">
      <c r="B16303" s="2"/>
      <c r="C16303" s="2"/>
      <c r="D16303" s="2"/>
    </row>
    <row r="16304" spans="2:4" x14ac:dyDescent="0.2">
      <c r="B16304" s="2"/>
      <c r="C16304" s="2"/>
      <c r="D16304" s="2"/>
    </row>
    <row r="16305" spans="2:4" x14ac:dyDescent="0.2">
      <c r="B16305" s="2"/>
      <c r="C16305" s="2"/>
      <c r="D16305" s="2"/>
    </row>
    <row r="16306" spans="2:4" x14ac:dyDescent="0.2">
      <c r="B16306" s="2"/>
      <c r="C16306" s="2"/>
      <c r="D16306" s="2"/>
    </row>
    <row r="16307" spans="2:4" x14ac:dyDescent="0.2">
      <c r="B16307" s="2"/>
      <c r="C16307" s="2"/>
      <c r="D16307" s="2"/>
    </row>
    <row r="16308" spans="2:4" x14ac:dyDescent="0.2">
      <c r="B16308" s="2"/>
      <c r="C16308" s="2"/>
      <c r="D16308" s="2"/>
    </row>
    <row r="16309" spans="2:4" x14ac:dyDescent="0.2">
      <c r="B16309" s="2"/>
      <c r="C16309" s="2"/>
      <c r="D16309" s="2"/>
    </row>
    <row r="16310" spans="2:4" x14ac:dyDescent="0.2">
      <c r="B16310" s="2"/>
      <c r="C16310" s="2"/>
      <c r="D16310" s="2"/>
    </row>
    <row r="16311" spans="2:4" x14ac:dyDescent="0.2">
      <c r="B16311" s="2"/>
      <c r="C16311" s="2"/>
      <c r="D16311" s="2"/>
    </row>
    <row r="16312" spans="2:4" x14ac:dyDescent="0.2">
      <c r="B16312" s="2"/>
      <c r="C16312" s="2"/>
      <c r="D16312" s="2"/>
    </row>
    <row r="16313" spans="2:4" x14ac:dyDescent="0.2">
      <c r="B16313" s="2"/>
      <c r="C16313" s="2"/>
      <c r="D16313" s="2"/>
    </row>
    <row r="16314" spans="2:4" x14ac:dyDescent="0.2">
      <c r="B16314" s="2"/>
      <c r="C16314" s="2"/>
      <c r="D16314" s="2"/>
    </row>
    <row r="16315" spans="2:4" x14ac:dyDescent="0.2">
      <c r="B16315" s="2"/>
      <c r="C16315" s="2"/>
      <c r="D16315" s="2"/>
    </row>
    <row r="16316" spans="2:4" x14ac:dyDescent="0.2">
      <c r="B16316" s="2"/>
      <c r="C16316" s="2"/>
      <c r="D16316" s="2"/>
    </row>
    <row r="16317" spans="2:4" x14ac:dyDescent="0.2">
      <c r="B16317" s="2"/>
      <c r="C16317" s="2"/>
      <c r="D16317" s="2"/>
    </row>
    <row r="16318" spans="2:4" x14ac:dyDescent="0.2">
      <c r="B16318" s="2"/>
      <c r="C16318" s="2"/>
      <c r="D16318" s="2"/>
    </row>
    <row r="16319" spans="2:4" x14ac:dyDescent="0.2">
      <c r="B16319" s="2"/>
      <c r="C16319" s="2"/>
      <c r="D16319" s="2"/>
    </row>
    <row r="16320" spans="2:4" x14ac:dyDescent="0.2">
      <c r="B16320" s="2"/>
      <c r="C16320" s="2"/>
      <c r="D16320" s="2"/>
    </row>
    <row r="16321" spans="2:4" x14ac:dyDescent="0.2">
      <c r="B16321" s="2"/>
      <c r="C16321" s="2"/>
      <c r="D16321" s="2"/>
    </row>
    <row r="16322" spans="2:4" x14ac:dyDescent="0.2">
      <c r="B16322" s="2"/>
      <c r="C16322" s="2"/>
      <c r="D16322" s="2"/>
    </row>
    <row r="16323" spans="2:4" x14ac:dyDescent="0.2">
      <c r="B16323" s="2"/>
      <c r="C16323" s="2"/>
      <c r="D16323" s="2"/>
    </row>
    <row r="16324" spans="2:4" x14ac:dyDescent="0.2">
      <c r="B16324" s="2"/>
      <c r="C16324" s="2"/>
      <c r="D16324" s="2"/>
    </row>
    <row r="16325" spans="2:4" x14ac:dyDescent="0.2">
      <c r="B16325" s="2"/>
      <c r="C16325" s="2"/>
      <c r="D16325" s="2"/>
    </row>
    <row r="16326" spans="2:4" x14ac:dyDescent="0.2">
      <c r="B16326" s="2"/>
      <c r="C16326" s="2"/>
      <c r="D16326" s="2"/>
    </row>
    <row r="16327" spans="2:4" x14ac:dyDescent="0.2">
      <c r="B16327" s="2"/>
      <c r="C16327" s="2"/>
      <c r="D16327" s="2"/>
    </row>
    <row r="16328" spans="2:4" x14ac:dyDescent="0.2">
      <c r="B16328" s="2"/>
      <c r="C16328" s="2"/>
      <c r="D16328" s="2"/>
    </row>
    <row r="16329" spans="2:4" x14ac:dyDescent="0.2">
      <c r="B16329" s="2"/>
      <c r="C16329" s="2"/>
      <c r="D16329" s="2"/>
    </row>
    <row r="16330" spans="2:4" x14ac:dyDescent="0.2">
      <c r="B16330" s="2"/>
      <c r="C16330" s="2"/>
      <c r="D16330" s="2"/>
    </row>
    <row r="16331" spans="2:4" x14ac:dyDescent="0.2">
      <c r="B16331" s="2"/>
      <c r="C16331" s="2"/>
      <c r="D16331" s="2"/>
    </row>
    <row r="16332" spans="2:4" x14ac:dyDescent="0.2">
      <c r="B16332" s="2"/>
      <c r="C16332" s="2"/>
      <c r="D16332" s="2"/>
    </row>
    <row r="16333" spans="2:4" x14ac:dyDescent="0.2">
      <c r="B16333" s="2"/>
      <c r="C16333" s="2"/>
      <c r="D16333" s="2"/>
    </row>
    <row r="16334" spans="2:4" x14ac:dyDescent="0.2">
      <c r="B16334" s="2"/>
      <c r="C16334" s="2"/>
      <c r="D16334" s="2"/>
    </row>
    <row r="16335" spans="2:4" x14ac:dyDescent="0.2">
      <c r="B16335" s="2"/>
      <c r="C16335" s="2"/>
      <c r="D16335" s="2"/>
    </row>
    <row r="16336" spans="2:4" x14ac:dyDescent="0.2">
      <c r="B16336" s="2"/>
      <c r="C16336" s="2"/>
      <c r="D16336" s="2"/>
    </row>
    <row r="16337" spans="2:4" x14ac:dyDescent="0.2">
      <c r="B16337" s="2"/>
      <c r="C16337" s="2"/>
      <c r="D16337" s="2"/>
    </row>
    <row r="16338" spans="2:4" x14ac:dyDescent="0.2">
      <c r="B16338" s="2"/>
      <c r="C16338" s="2"/>
      <c r="D16338" s="2"/>
    </row>
    <row r="16339" spans="2:4" x14ac:dyDescent="0.2">
      <c r="B16339" s="2"/>
      <c r="C16339" s="2"/>
      <c r="D16339" s="2"/>
    </row>
    <row r="16340" spans="2:4" x14ac:dyDescent="0.2">
      <c r="B16340" s="2"/>
      <c r="C16340" s="2"/>
      <c r="D16340" s="2"/>
    </row>
    <row r="16341" spans="2:4" x14ac:dyDescent="0.2">
      <c r="B16341" s="2"/>
      <c r="C16341" s="2"/>
      <c r="D16341" s="2"/>
    </row>
    <row r="16342" spans="2:4" x14ac:dyDescent="0.2">
      <c r="B16342" s="2"/>
      <c r="C16342" s="2"/>
      <c r="D16342" s="2"/>
    </row>
    <row r="16343" spans="2:4" x14ac:dyDescent="0.2">
      <c r="B16343" s="2"/>
      <c r="C16343" s="2"/>
      <c r="D16343" s="2"/>
    </row>
    <row r="16344" spans="2:4" x14ac:dyDescent="0.2">
      <c r="B16344" s="2"/>
      <c r="C16344" s="2"/>
      <c r="D16344" s="2"/>
    </row>
    <row r="16345" spans="2:4" x14ac:dyDescent="0.2">
      <c r="B16345" s="2"/>
      <c r="C16345" s="2"/>
      <c r="D16345" s="2"/>
    </row>
    <row r="16346" spans="2:4" x14ac:dyDescent="0.2">
      <c r="B16346" s="2"/>
      <c r="C16346" s="2"/>
      <c r="D16346" s="2"/>
    </row>
    <row r="16347" spans="2:4" x14ac:dyDescent="0.2">
      <c r="B16347" s="2"/>
      <c r="C16347" s="2"/>
      <c r="D16347" s="2"/>
    </row>
    <row r="16348" spans="2:4" x14ac:dyDescent="0.2">
      <c r="B16348" s="2"/>
      <c r="C16348" s="2"/>
      <c r="D16348" s="2"/>
    </row>
    <row r="16349" spans="2:4" x14ac:dyDescent="0.2">
      <c r="B16349" s="2"/>
      <c r="C16349" s="2"/>
      <c r="D16349" s="2"/>
    </row>
    <row r="16350" spans="2:4" x14ac:dyDescent="0.2">
      <c r="B16350" s="2"/>
      <c r="C16350" s="2"/>
      <c r="D16350" s="2"/>
    </row>
    <row r="16351" spans="2:4" x14ac:dyDescent="0.2">
      <c r="B16351" s="2"/>
      <c r="C16351" s="2"/>
      <c r="D16351" s="2"/>
    </row>
    <row r="16352" spans="2:4" x14ac:dyDescent="0.2">
      <c r="B16352" s="2"/>
      <c r="C16352" s="2"/>
      <c r="D16352" s="2"/>
    </row>
    <row r="16353" spans="2:4" x14ac:dyDescent="0.2">
      <c r="B16353" s="2"/>
      <c r="C16353" s="2"/>
      <c r="D16353" s="2"/>
    </row>
    <row r="16354" spans="2:4" x14ac:dyDescent="0.2">
      <c r="B16354" s="2"/>
      <c r="C16354" s="2"/>
      <c r="D16354" s="2"/>
    </row>
    <row r="16355" spans="2:4" x14ac:dyDescent="0.2">
      <c r="B16355" s="2"/>
      <c r="C16355" s="2"/>
      <c r="D16355" s="2"/>
    </row>
    <row r="16356" spans="2:4" x14ac:dyDescent="0.2">
      <c r="B16356" s="2"/>
      <c r="C16356" s="2"/>
      <c r="D16356" s="2"/>
    </row>
    <row r="16357" spans="2:4" x14ac:dyDescent="0.2">
      <c r="B16357" s="2"/>
      <c r="C16357" s="2"/>
      <c r="D16357" s="2"/>
    </row>
    <row r="16358" spans="2:4" x14ac:dyDescent="0.2">
      <c r="B16358" s="2"/>
      <c r="C16358" s="2"/>
      <c r="D16358" s="2"/>
    </row>
    <row r="16359" spans="2:4" x14ac:dyDescent="0.2">
      <c r="B16359" s="2"/>
      <c r="C16359" s="2"/>
      <c r="D16359" s="2"/>
    </row>
    <row r="16360" spans="2:4" x14ac:dyDescent="0.2">
      <c r="B16360" s="2"/>
      <c r="C16360" s="2"/>
      <c r="D16360" s="2"/>
    </row>
    <row r="16361" spans="2:4" x14ac:dyDescent="0.2">
      <c r="B16361" s="2"/>
      <c r="C16361" s="2"/>
      <c r="D16361" s="2"/>
    </row>
    <row r="16362" spans="2:4" x14ac:dyDescent="0.2">
      <c r="B16362" s="2"/>
      <c r="C16362" s="2"/>
      <c r="D16362" s="2"/>
    </row>
    <row r="16363" spans="2:4" x14ac:dyDescent="0.2">
      <c r="B16363" s="2"/>
      <c r="C16363" s="2"/>
      <c r="D16363" s="2"/>
    </row>
    <row r="16364" spans="2:4" x14ac:dyDescent="0.2">
      <c r="B16364" s="2"/>
      <c r="C16364" s="2"/>
      <c r="D16364" s="2"/>
    </row>
    <row r="16365" spans="2:4" x14ac:dyDescent="0.2">
      <c r="B16365" s="2"/>
      <c r="C16365" s="2"/>
      <c r="D16365" s="2"/>
    </row>
    <row r="16366" spans="2:4" x14ac:dyDescent="0.2">
      <c r="B16366" s="2"/>
      <c r="C16366" s="2"/>
      <c r="D16366" s="2"/>
    </row>
    <row r="16367" spans="2:4" x14ac:dyDescent="0.2">
      <c r="B16367" s="2"/>
      <c r="C16367" s="2"/>
      <c r="D16367" s="2"/>
    </row>
    <row r="16368" spans="2:4" x14ac:dyDescent="0.2">
      <c r="B16368" s="2"/>
      <c r="C16368" s="2"/>
      <c r="D16368" s="2"/>
    </row>
    <row r="16369" spans="2:4" x14ac:dyDescent="0.2">
      <c r="B16369" s="2"/>
      <c r="C16369" s="2"/>
      <c r="D16369" s="2"/>
    </row>
    <row r="16370" spans="2:4" x14ac:dyDescent="0.2">
      <c r="B16370" s="2"/>
      <c r="C16370" s="2"/>
      <c r="D16370" s="2"/>
    </row>
    <row r="16371" spans="2:4" x14ac:dyDescent="0.2">
      <c r="B16371" s="2"/>
      <c r="C16371" s="2"/>
      <c r="D16371" s="2"/>
    </row>
    <row r="16372" spans="2:4" x14ac:dyDescent="0.2">
      <c r="B16372" s="2"/>
      <c r="C16372" s="2"/>
      <c r="D16372" s="2"/>
    </row>
    <row r="16373" spans="2:4" x14ac:dyDescent="0.2">
      <c r="B16373" s="2"/>
      <c r="C16373" s="2"/>
      <c r="D16373" s="2"/>
    </row>
    <row r="16374" spans="2:4" x14ac:dyDescent="0.2">
      <c r="B16374" s="2"/>
      <c r="C16374" s="2"/>
      <c r="D16374" s="2"/>
    </row>
    <row r="16375" spans="2:4" x14ac:dyDescent="0.2">
      <c r="B16375" s="2"/>
      <c r="C16375" s="2"/>
      <c r="D16375" s="2"/>
    </row>
    <row r="16376" spans="2:4" x14ac:dyDescent="0.2">
      <c r="B16376" s="2"/>
      <c r="C16376" s="2"/>
      <c r="D16376" s="2"/>
    </row>
    <row r="16377" spans="2:4" x14ac:dyDescent="0.2">
      <c r="B16377" s="2"/>
      <c r="C16377" s="2"/>
      <c r="D16377" s="2"/>
    </row>
    <row r="16378" spans="2:4" x14ac:dyDescent="0.2">
      <c r="B16378" s="2"/>
      <c r="C16378" s="2"/>
      <c r="D16378" s="2"/>
    </row>
    <row r="16379" spans="2:4" x14ac:dyDescent="0.2">
      <c r="B16379" s="2"/>
      <c r="C16379" s="2"/>
      <c r="D16379" s="2"/>
    </row>
    <row r="16380" spans="2:4" x14ac:dyDescent="0.2">
      <c r="B16380" s="2"/>
      <c r="C16380" s="2"/>
      <c r="D16380" s="2"/>
    </row>
    <row r="16381" spans="2:4" x14ac:dyDescent="0.2">
      <c r="B16381" s="2"/>
      <c r="C16381" s="2"/>
      <c r="D16381" s="2"/>
    </row>
    <row r="16382" spans="2:4" x14ac:dyDescent="0.2">
      <c r="B16382" s="2"/>
      <c r="C16382" s="2"/>
      <c r="D16382" s="2"/>
    </row>
    <row r="16383" spans="2:4" x14ac:dyDescent="0.2">
      <c r="B16383" s="2"/>
      <c r="C16383" s="2"/>
      <c r="D16383" s="2"/>
    </row>
    <row r="16384" spans="2:4" x14ac:dyDescent="0.2">
      <c r="B16384" s="2"/>
      <c r="C16384" s="2"/>
      <c r="D16384" s="2"/>
    </row>
    <row r="16385" spans="2:4" x14ac:dyDescent="0.2">
      <c r="B16385" s="2"/>
      <c r="C16385" s="2"/>
      <c r="D16385" s="2"/>
    </row>
    <row r="16386" spans="2:4" x14ac:dyDescent="0.2">
      <c r="B16386" s="2"/>
      <c r="C16386" s="2"/>
      <c r="D16386" s="2"/>
    </row>
    <row r="16387" spans="2:4" x14ac:dyDescent="0.2">
      <c r="B16387" s="2"/>
      <c r="C16387" s="2"/>
      <c r="D16387" s="2"/>
    </row>
    <row r="16388" spans="2:4" x14ac:dyDescent="0.2">
      <c r="B16388" s="2"/>
      <c r="C16388" s="2"/>
      <c r="D16388" s="2"/>
    </row>
    <row r="16389" spans="2:4" x14ac:dyDescent="0.2">
      <c r="B16389" s="2"/>
      <c r="C16389" s="2"/>
      <c r="D16389" s="2"/>
    </row>
    <row r="16390" spans="2:4" x14ac:dyDescent="0.2">
      <c r="B16390" s="2"/>
      <c r="C16390" s="2"/>
      <c r="D16390" s="2"/>
    </row>
    <row r="16391" spans="2:4" x14ac:dyDescent="0.2">
      <c r="B16391" s="2"/>
      <c r="C16391" s="2"/>
      <c r="D16391" s="2"/>
    </row>
    <row r="16392" spans="2:4" x14ac:dyDescent="0.2">
      <c r="B16392" s="2"/>
      <c r="C16392" s="2"/>
      <c r="D16392" s="2"/>
    </row>
    <row r="16393" spans="2:4" x14ac:dyDescent="0.2">
      <c r="B16393" s="2"/>
      <c r="C16393" s="2"/>
      <c r="D16393" s="2"/>
    </row>
    <row r="16394" spans="2:4" x14ac:dyDescent="0.2">
      <c r="B16394" s="2"/>
      <c r="C16394" s="2"/>
      <c r="D16394" s="2"/>
    </row>
    <row r="16395" spans="2:4" x14ac:dyDescent="0.2">
      <c r="B16395" s="2"/>
      <c r="C16395" s="2"/>
      <c r="D16395" s="2"/>
    </row>
    <row r="16396" spans="2:4" x14ac:dyDescent="0.2">
      <c r="B16396" s="2"/>
      <c r="C16396" s="2"/>
      <c r="D16396" s="2"/>
    </row>
    <row r="16397" spans="2:4" x14ac:dyDescent="0.2">
      <c r="B16397" s="2"/>
      <c r="C16397" s="2"/>
      <c r="D16397" s="2"/>
    </row>
    <row r="16398" spans="2:4" x14ac:dyDescent="0.2">
      <c r="B16398" s="2"/>
      <c r="C16398" s="2"/>
      <c r="D16398" s="2"/>
    </row>
    <row r="16399" spans="2:4" x14ac:dyDescent="0.2">
      <c r="B16399" s="2"/>
      <c r="C16399" s="2"/>
      <c r="D16399" s="2"/>
    </row>
    <row r="16400" spans="2:4" x14ac:dyDescent="0.2">
      <c r="B16400" s="2"/>
      <c r="C16400" s="2"/>
      <c r="D16400" s="2"/>
    </row>
    <row r="16401" spans="2:4" x14ac:dyDescent="0.2">
      <c r="B16401" s="2"/>
      <c r="C16401" s="2"/>
      <c r="D16401" s="2"/>
    </row>
    <row r="16402" spans="2:4" x14ac:dyDescent="0.2">
      <c r="B16402" s="2"/>
      <c r="C16402" s="2"/>
      <c r="D16402" s="2"/>
    </row>
    <row r="16403" spans="2:4" x14ac:dyDescent="0.2">
      <c r="B16403" s="2"/>
      <c r="C16403" s="2"/>
      <c r="D16403" s="2"/>
    </row>
    <row r="16404" spans="2:4" x14ac:dyDescent="0.2">
      <c r="B16404" s="2"/>
      <c r="C16404" s="2"/>
      <c r="D16404" s="2"/>
    </row>
    <row r="16405" spans="2:4" x14ac:dyDescent="0.2">
      <c r="B16405" s="2"/>
      <c r="C16405" s="2"/>
      <c r="D16405" s="2"/>
    </row>
    <row r="16406" spans="2:4" x14ac:dyDescent="0.2">
      <c r="B16406" s="2"/>
      <c r="C16406" s="2"/>
      <c r="D16406" s="2"/>
    </row>
    <row r="16407" spans="2:4" x14ac:dyDescent="0.2">
      <c r="B16407" s="2"/>
      <c r="C16407" s="2"/>
      <c r="D16407" s="2"/>
    </row>
    <row r="16408" spans="2:4" x14ac:dyDescent="0.2">
      <c r="B16408" s="2"/>
      <c r="C16408" s="2"/>
      <c r="D16408" s="2"/>
    </row>
    <row r="16409" spans="2:4" x14ac:dyDescent="0.2">
      <c r="B16409" s="2"/>
      <c r="C16409" s="2"/>
      <c r="D16409" s="2"/>
    </row>
    <row r="16410" spans="2:4" x14ac:dyDescent="0.2">
      <c r="B16410" s="2"/>
      <c r="C16410" s="2"/>
      <c r="D16410" s="2"/>
    </row>
    <row r="16411" spans="2:4" x14ac:dyDescent="0.2">
      <c r="B16411" s="2"/>
      <c r="C16411" s="2"/>
      <c r="D16411" s="2"/>
    </row>
    <row r="16412" spans="2:4" x14ac:dyDescent="0.2">
      <c r="B16412" s="2"/>
      <c r="C16412" s="2"/>
      <c r="D16412" s="2"/>
    </row>
    <row r="16413" spans="2:4" x14ac:dyDescent="0.2">
      <c r="B16413" s="2"/>
      <c r="C16413" s="2"/>
      <c r="D16413" s="2"/>
    </row>
    <row r="16414" spans="2:4" x14ac:dyDescent="0.2">
      <c r="B16414" s="2"/>
      <c r="C16414" s="2"/>
      <c r="D16414" s="2"/>
    </row>
    <row r="16415" spans="2:4" x14ac:dyDescent="0.2">
      <c r="B16415" s="2"/>
      <c r="C16415" s="2"/>
      <c r="D16415" s="2"/>
    </row>
    <row r="16416" spans="2:4" x14ac:dyDescent="0.2">
      <c r="B16416" s="2"/>
      <c r="C16416" s="2"/>
      <c r="D16416" s="2"/>
    </row>
    <row r="16417" spans="2:4" x14ac:dyDescent="0.2">
      <c r="B16417" s="2"/>
      <c r="C16417" s="2"/>
      <c r="D16417" s="2"/>
    </row>
    <row r="16418" spans="2:4" x14ac:dyDescent="0.2">
      <c r="B16418" s="2"/>
      <c r="C16418" s="2"/>
      <c r="D16418" s="2"/>
    </row>
    <row r="16419" spans="2:4" x14ac:dyDescent="0.2">
      <c r="B16419" s="2"/>
      <c r="C16419" s="2"/>
      <c r="D16419" s="2"/>
    </row>
    <row r="16420" spans="2:4" x14ac:dyDescent="0.2">
      <c r="B16420" s="2"/>
      <c r="C16420" s="2"/>
      <c r="D16420" s="2"/>
    </row>
    <row r="16421" spans="2:4" x14ac:dyDescent="0.2">
      <c r="B16421" s="2"/>
      <c r="C16421" s="2"/>
      <c r="D16421" s="2"/>
    </row>
    <row r="16422" spans="2:4" x14ac:dyDescent="0.2">
      <c r="B16422" s="2"/>
      <c r="C16422" s="2"/>
      <c r="D16422" s="2"/>
    </row>
    <row r="16423" spans="2:4" x14ac:dyDescent="0.2">
      <c r="B16423" s="2"/>
      <c r="C16423" s="2"/>
      <c r="D16423" s="2"/>
    </row>
    <row r="16424" spans="2:4" x14ac:dyDescent="0.2">
      <c r="B16424" s="2"/>
      <c r="C16424" s="2"/>
      <c r="D16424" s="2"/>
    </row>
    <row r="16425" spans="2:4" x14ac:dyDescent="0.2">
      <c r="B16425" s="2"/>
      <c r="C16425" s="2"/>
      <c r="D16425" s="2"/>
    </row>
    <row r="16426" spans="2:4" x14ac:dyDescent="0.2">
      <c r="B16426" s="2"/>
      <c r="C16426" s="2"/>
      <c r="D16426" s="2"/>
    </row>
    <row r="16427" spans="2:4" x14ac:dyDescent="0.2">
      <c r="B16427" s="2"/>
      <c r="C16427" s="2"/>
      <c r="D16427" s="2"/>
    </row>
    <row r="16428" spans="2:4" x14ac:dyDescent="0.2">
      <c r="B16428" s="2"/>
      <c r="C16428" s="2"/>
      <c r="D16428" s="2"/>
    </row>
    <row r="16429" spans="2:4" x14ac:dyDescent="0.2">
      <c r="B16429" s="2"/>
      <c r="C16429" s="2"/>
      <c r="D16429" s="2"/>
    </row>
    <row r="16430" spans="2:4" x14ac:dyDescent="0.2">
      <c r="B16430" s="2"/>
      <c r="C16430" s="2"/>
      <c r="D16430" s="2"/>
    </row>
    <row r="16431" spans="2:4" x14ac:dyDescent="0.2">
      <c r="B16431" s="2"/>
      <c r="C16431" s="2"/>
      <c r="D16431" s="2"/>
    </row>
    <row r="16432" spans="2:4" x14ac:dyDescent="0.2">
      <c r="B16432" s="2"/>
      <c r="C16432" s="2"/>
      <c r="D16432" s="2"/>
    </row>
    <row r="16433" spans="2:4" x14ac:dyDescent="0.2">
      <c r="B16433" s="2"/>
      <c r="C16433" s="2"/>
      <c r="D16433" s="2"/>
    </row>
    <row r="16434" spans="2:4" x14ac:dyDescent="0.2">
      <c r="B16434" s="2"/>
      <c r="C16434" s="2"/>
      <c r="D16434" s="2"/>
    </row>
    <row r="16435" spans="2:4" x14ac:dyDescent="0.2">
      <c r="B16435" s="2"/>
      <c r="C16435" s="2"/>
      <c r="D16435" s="2"/>
    </row>
    <row r="16436" spans="2:4" x14ac:dyDescent="0.2">
      <c r="B16436" s="2"/>
      <c r="C16436" s="2"/>
      <c r="D16436" s="2"/>
    </row>
    <row r="16437" spans="2:4" x14ac:dyDescent="0.2">
      <c r="B16437" s="2"/>
      <c r="C16437" s="2"/>
      <c r="D16437" s="2"/>
    </row>
    <row r="16438" spans="2:4" x14ac:dyDescent="0.2">
      <c r="B16438" s="2"/>
      <c r="C16438" s="2"/>
      <c r="D16438" s="2"/>
    </row>
    <row r="16439" spans="2:4" x14ac:dyDescent="0.2">
      <c r="B16439" s="2"/>
      <c r="C16439" s="2"/>
      <c r="D16439" s="2"/>
    </row>
    <row r="16440" spans="2:4" x14ac:dyDescent="0.2">
      <c r="B16440" s="2"/>
      <c r="C16440" s="2"/>
      <c r="D16440" s="2"/>
    </row>
    <row r="16441" spans="2:4" x14ac:dyDescent="0.2">
      <c r="B16441" s="2"/>
      <c r="C16441" s="2"/>
      <c r="D16441" s="2"/>
    </row>
    <row r="16442" spans="2:4" x14ac:dyDescent="0.2">
      <c r="B16442" s="2"/>
      <c r="C16442" s="2"/>
      <c r="D16442" s="2"/>
    </row>
    <row r="16443" spans="2:4" x14ac:dyDescent="0.2">
      <c r="B16443" s="2"/>
      <c r="C16443" s="2"/>
      <c r="D16443" s="2"/>
    </row>
    <row r="16444" spans="2:4" x14ac:dyDescent="0.2">
      <c r="B16444" s="2"/>
      <c r="C16444" s="2"/>
      <c r="D16444" s="2"/>
    </row>
    <row r="16445" spans="2:4" x14ac:dyDescent="0.2">
      <c r="B16445" s="2"/>
      <c r="C16445" s="2"/>
      <c r="D16445" s="2"/>
    </row>
    <row r="16446" spans="2:4" x14ac:dyDescent="0.2">
      <c r="B16446" s="2"/>
      <c r="C16446" s="2"/>
      <c r="D16446" s="2"/>
    </row>
    <row r="16447" spans="2:4" x14ac:dyDescent="0.2">
      <c r="B16447" s="2"/>
      <c r="C16447" s="2"/>
      <c r="D16447" s="2"/>
    </row>
    <row r="16448" spans="2:4" x14ac:dyDescent="0.2">
      <c r="B16448" s="2"/>
      <c r="C16448" s="2"/>
      <c r="D16448" s="2"/>
    </row>
    <row r="16449" spans="2:4" x14ac:dyDescent="0.2">
      <c r="B16449" s="2"/>
      <c r="C16449" s="2"/>
      <c r="D16449" s="2"/>
    </row>
    <row r="16450" spans="2:4" x14ac:dyDescent="0.2">
      <c r="B16450" s="2"/>
      <c r="C16450" s="2"/>
      <c r="D16450" s="2"/>
    </row>
    <row r="16451" spans="2:4" x14ac:dyDescent="0.2">
      <c r="B16451" s="2"/>
      <c r="C16451" s="2"/>
      <c r="D16451" s="2"/>
    </row>
    <row r="16452" spans="2:4" x14ac:dyDescent="0.2">
      <c r="B16452" s="2"/>
      <c r="C16452" s="2"/>
      <c r="D16452" s="2"/>
    </row>
    <row r="16453" spans="2:4" x14ac:dyDescent="0.2">
      <c r="B16453" s="2"/>
      <c r="C16453" s="2"/>
      <c r="D16453" s="2"/>
    </row>
    <row r="16454" spans="2:4" x14ac:dyDescent="0.2">
      <c r="B16454" s="2"/>
      <c r="C16454" s="2"/>
      <c r="D16454" s="2"/>
    </row>
    <row r="16455" spans="2:4" x14ac:dyDescent="0.2">
      <c r="B16455" s="2"/>
      <c r="C16455" s="2"/>
      <c r="D16455" s="2"/>
    </row>
    <row r="16456" spans="2:4" x14ac:dyDescent="0.2">
      <c r="B16456" s="2"/>
      <c r="C16456" s="2"/>
      <c r="D16456" s="2"/>
    </row>
    <row r="16457" spans="2:4" x14ac:dyDescent="0.2">
      <c r="B16457" s="2"/>
      <c r="C16457" s="2"/>
      <c r="D16457" s="2"/>
    </row>
    <row r="16458" spans="2:4" x14ac:dyDescent="0.2">
      <c r="B16458" s="2"/>
      <c r="C16458" s="2"/>
      <c r="D16458" s="2"/>
    </row>
    <row r="16459" spans="2:4" x14ac:dyDescent="0.2">
      <c r="B16459" s="2"/>
      <c r="C16459" s="2"/>
      <c r="D16459" s="2"/>
    </row>
    <row r="16460" spans="2:4" x14ac:dyDescent="0.2">
      <c r="B16460" s="2"/>
      <c r="C16460" s="2"/>
      <c r="D16460" s="2"/>
    </row>
    <row r="16461" spans="2:4" x14ac:dyDescent="0.2">
      <c r="B16461" s="2"/>
      <c r="C16461" s="2"/>
      <c r="D16461" s="2"/>
    </row>
    <row r="16462" spans="2:4" x14ac:dyDescent="0.2">
      <c r="B16462" s="2"/>
      <c r="C16462" s="2"/>
      <c r="D16462" s="2"/>
    </row>
    <row r="16463" spans="2:4" x14ac:dyDescent="0.2">
      <c r="B16463" s="2"/>
      <c r="C16463" s="2"/>
      <c r="D16463" s="2"/>
    </row>
    <row r="16464" spans="2:4" x14ac:dyDescent="0.2">
      <c r="B16464" s="2"/>
      <c r="C16464" s="2"/>
      <c r="D16464" s="2"/>
    </row>
    <row r="16465" spans="2:4" x14ac:dyDescent="0.2">
      <c r="B16465" s="2"/>
      <c r="C16465" s="2"/>
      <c r="D16465" s="2"/>
    </row>
    <row r="16466" spans="2:4" x14ac:dyDescent="0.2">
      <c r="B16466" s="2"/>
      <c r="C16466" s="2"/>
      <c r="D16466" s="2"/>
    </row>
    <row r="16467" spans="2:4" x14ac:dyDescent="0.2">
      <c r="B16467" s="2"/>
      <c r="C16467" s="2"/>
      <c r="D16467" s="2"/>
    </row>
    <row r="16468" spans="2:4" x14ac:dyDescent="0.2">
      <c r="B16468" s="2"/>
      <c r="C16468" s="2"/>
      <c r="D16468" s="2"/>
    </row>
    <row r="16469" spans="2:4" x14ac:dyDescent="0.2">
      <c r="B16469" s="2"/>
      <c r="C16469" s="2"/>
      <c r="D16469" s="2"/>
    </row>
    <row r="16470" spans="2:4" x14ac:dyDescent="0.2">
      <c r="B16470" s="2"/>
      <c r="C16470" s="2"/>
      <c r="D16470" s="2"/>
    </row>
    <row r="16471" spans="2:4" x14ac:dyDescent="0.2">
      <c r="B16471" s="2"/>
      <c r="C16471" s="2"/>
      <c r="D16471" s="2"/>
    </row>
    <row r="16472" spans="2:4" x14ac:dyDescent="0.2">
      <c r="B16472" s="2"/>
      <c r="C16472" s="2"/>
      <c r="D16472" s="2"/>
    </row>
    <row r="16473" spans="2:4" x14ac:dyDescent="0.2">
      <c r="B16473" s="2"/>
      <c r="C16473" s="2"/>
      <c r="D16473" s="2"/>
    </row>
    <row r="16474" spans="2:4" x14ac:dyDescent="0.2">
      <c r="B16474" s="2"/>
      <c r="C16474" s="2"/>
      <c r="D16474" s="2"/>
    </row>
    <row r="16475" spans="2:4" x14ac:dyDescent="0.2">
      <c r="B16475" s="2"/>
      <c r="C16475" s="2"/>
      <c r="D16475" s="2"/>
    </row>
    <row r="16476" spans="2:4" x14ac:dyDescent="0.2">
      <c r="B16476" s="2"/>
      <c r="C16476" s="2"/>
      <c r="D16476" s="2"/>
    </row>
    <row r="16477" spans="2:4" x14ac:dyDescent="0.2">
      <c r="B16477" s="2"/>
      <c r="C16477" s="2"/>
      <c r="D16477" s="2"/>
    </row>
    <row r="16478" spans="2:4" x14ac:dyDescent="0.2">
      <c r="B16478" s="2"/>
      <c r="C16478" s="2"/>
      <c r="D16478" s="2"/>
    </row>
    <row r="16479" spans="2:4" x14ac:dyDescent="0.2">
      <c r="B16479" s="2"/>
      <c r="C16479" s="2"/>
      <c r="D16479" s="2"/>
    </row>
    <row r="16480" spans="2:4" x14ac:dyDescent="0.2">
      <c r="B16480" s="2"/>
      <c r="C16480" s="2"/>
      <c r="D16480" s="2"/>
    </row>
    <row r="16481" spans="2:4" x14ac:dyDescent="0.2">
      <c r="B16481" s="2"/>
      <c r="C16481" s="2"/>
      <c r="D16481" s="2"/>
    </row>
    <row r="16482" spans="2:4" x14ac:dyDescent="0.2">
      <c r="B16482" s="2"/>
      <c r="C16482" s="2"/>
      <c r="D16482" s="2"/>
    </row>
    <row r="16483" spans="2:4" x14ac:dyDescent="0.2">
      <c r="B16483" s="2"/>
      <c r="C16483" s="2"/>
      <c r="D16483" s="2"/>
    </row>
    <row r="16484" spans="2:4" x14ac:dyDescent="0.2">
      <c r="B16484" s="2"/>
      <c r="C16484" s="2"/>
      <c r="D16484" s="2"/>
    </row>
    <row r="16485" spans="2:4" x14ac:dyDescent="0.2">
      <c r="B16485" s="2"/>
      <c r="C16485" s="2"/>
      <c r="D16485" s="2"/>
    </row>
    <row r="16486" spans="2:4" x14ac:dyDescent="0.2">
      <c r="B16486" s="2"/>
      <c r="C16486" s="2"/>
      <c r="D16486" s="2"/>
    </row>
    <row r="16487" spans="2:4" x14ac:dyDescent="0.2">
      <c r="B16487" s="2"/>
      <c r="C16487" s="2"/>
      <c r="D16487" s="2"/>
    </row>
    <row r="16488" spans="2:4" x14ac:dyDescent="0.2">
      <c r="B16488" s="2"/>
      <c r="C16488" s="2"/>
      <c r="D16488" s="2"/>
    </row>
    <row r="16489" spans="2:4" x14ac:dyDescent="0.2">
      <c r="B16489" s="2"/>
      <c r="C16489" s="2"/>
      <c r="D16489" s="2"/>
    </row>
    <row r="16490" spans="2:4" x14ac:dyDescent="0.2">
      <c r="B16490" s="2"/>
      <c r="C16490" s="2"/>
      <c r="D16490" s="2"/>
    </row>
    <row r="16491" spans="2:4" x14ac:dyDescent="0.2">
      <c r="B16491" s="2"/>
      <c r="C16491" s="2"/>
      <c r="D16491" s="2"/>
    </row>
    <row r="16492" spans="2:4" x14ac:dyDescent="0.2">
      <c r="B16492" s="2"/>
      <c r="C16492" s="2"/>
      <c r="D16492" s="2"/>
    </row>
    <row r="16493" spans="2:4" x14ac:dyDescent="0.2">
      <c r="B16493" s="2"/>
      <c r="C16493" s="2"/>
      <c r="D16493" s="2"/>
    </row>
    <row r="16494" spans="2:4" x14ac:dyDescent="0.2">
      <c r="B16494" s="2"/>
      <c r="C16494" s="2"/>
      <c r="D16494" s="2"/>
    </row>
    <row r="16495" spans="2:4" x14ac:dyDescent="0.2">
      <c r="B16495" s="2"/>
      <c r="C16495" s="2"/>
      <c r="D16495" s="2"/>
    </row>
    <row r="16496" spans="2:4" x14ac:dyDescent="0.2">
      <c r="B16496" s="2"/>
      <c r="C16496" s="2"/>
      <c r="D16496" s="2"/>
    </row>
    <row r="16497" spans="2:4" x14ac:dyDescent="0.2">
      <c r="B16497" s="2"/>
      <c r="C16497" s="2"/>
      <c r="D16497" s="2"/>
    </row>
    <row r="16498" spans="2:4" x14ac:dyDescent="0.2">
      <c r="B16498" s="2"/>
      <c r="C16498" s="2"/>
      <c r="D16498" s="2"/>
    </row>
    <row r="16499" spans="2:4" x14ac:dyDescent="0.2">
      <c r="B16499" s="2"/>
      <c r="C16499" s="2"/>
      <c r="D16499" s="2"/>
    </row>
    <row r="16500" spans="2:4" x14ac:dyDescent="0.2">
      <c r="B16500" s="2"/>
      <c r="C16500" s="2"/>
      <c r="D16500" s="2"/>
    </row>
    <row r="16501" spans="2:4" x14ac:dyDescent="0.2">
      <c r="B16501" s="2"/>
      <c r="C16501" s="2"/>
      <c r="D16501" s="2"/>
    </row>
    <row r="16502" spans="2:4" x14ac:dyDescent="0.2">
      <c r="B16502" s="2"/>
      <c r="C16502" s="2"/>
      <c r="D16502" s="2"/>
    </row>
    <row r="16503" spans="2:4" x14ac:dyDescent="0.2">
      <c r="B16503" s="2"/>
      <c r="C16503" s="2"/>
      <c r="D16503" s="2"/>
    </row>
    <row r="16504" spans="2:4" x14ac:dyDescent="0.2">
      <c r="B16504" s="2"/>
      <c r="C16504" s="2"/>
      <c r="D16504" s="2"/>
    </row>
    <row r="16505" spans="2:4" x14ac:dyDescent="0.2">
      <c r="B16505" s="2"/>
      <c r="C16505" s="2"/>
      <c r="D16505" s="2"/>
    </row>
    <row r="16506" spans="2:4" x14ac:dyDescent="0.2">
      <c r="B16506" s="2"/>
      <c r="C16506" s="2"/>
      <c r="D16506" s="2"/>
    </row>
    <row r="16507" spans="2:4" x14ac:dyDescent="0.2">
      <c r="B16507" s="2"/>
      <c r="C16507" s="2"/>
      <c r="D16507" s="2"/>
    </row>
    <row r="16508" spans="2:4" x14ac:dyDescent="0.2">
      <c r="B16508" s="2"/>
      <c r="C16508" s="2"/>
      <c r="D16508" s="2"/>
    </row>
    <row r="16509" spans="2:4" x14ac:dyDescent="0.2">
      <c r="B16509" s="2"/>
      <c r="C16509" s="2"/>
      <c r="D16509" s="2"/>
    </row>
    <row r="16510" spans="2:4" x14ac:dyDescent="0.2">
      <c r="B16510" s="2"/>
      <c r="C16510" s="2"/>
      <c r="D16510" s="2"/>
    </row>
    <row r="16511" spans="2:4" x14ac:dyDescent="0.2">
      <c r="B16511" s="2"/>
      <c r="C16511" s="2"/>
      <c r="D16511" s="2"/>
    </row>
    <row r="16512" spans="2:4" x14ac:dyDescent="0.2">
      <c r="B16512" s="2"/>
      <c r="C16512" s="2"/>
      <c r="D16512" s="2"/>
    </row>
    <row r="16513" spans="2:4" x14ac:dyDescent="0.2">
      <c r="B16513" s="2"/>
      <c r="C16513" s="2"/>
      <c r="D16513" s="2"/>
    </row>
    <row r="16514" spans="2:4" x14ac:dyDescent="0.2">
      <c r="B16514" s="2"/>
      <c r="C16514" s="2"/>
      <c r="D16514" s="2"/>
    </row>
    <row r="16515" spans="2:4" x14ac:dyDescent="0.2">
      <c r="B16515" s="2"/>
      <c r="C16515" s="2"/>
      <c r="D16515" s="2"/>
    </row>
    <row r="16516" spans="2:4" x14ac:dyDescent="0.2">
      <c r="B16516" s="2"/>
      <c r="C16516" s="2"/>
      <c r="D16516" s="2"/>
    </row>
    <row r="16517" spans="2:4" x14ac:dyDescent="0.2">
      <c r="B16517" s="2"/>
      <c r="C16517" s="2"/>
      <c r="D16517" s="2"/>
    </row>
    <row r="16518" spans="2:4" x14ac:dyDescent="0.2">
      <c r="B16518" s="2"/>
      <c r="C16518" s="2"/>
      <c r="D16518" s="2"/>
    </row>
    <row r="16519" spans="2:4" x14ac:dyDescent="0.2">
      <c r="B16519" s="2"/>
      <c r="C16519" s="2"/>
      <c r="D16519" s="2"/>
    </row>
    <row r="16520" spans="2:4" x14ac:dyDescent="0.2">
      <c r="B16520" s="2"/>
      <c r="C16520" s="2"/>
      <c r="D16520" s="2"/>
    </row>
    <row r="16521" spans="2:4" x14ac:dyDescent="0.2">
      <c r="B16521" s="2"/>
      <c r="C16521" s="2"/>
      <c r="D16521" s="2"/>
    </row>
    <row r="16522" spans="2:4" x14ac:dyDescent="0.2">
      <c r="B16522" s="2"/>
      <c r="C16522" s="2"/>
      <c r="D16522" s="2"/>
    </row>
    <row r="16523" spans="2:4" x14ac:dyDescent="0.2">
      <c r="B16523" s="2"/>
      <c r="C16523" s="2"/>
      <c r="D16523" s="2"/>
    </row>
    <row r="16524" spans="2:4" x14ac:dyDescent="0.2">
      <c r="B16524" s="2"/>
      <c r="C16524" s="2"/>
      <c r="D16524" s="2"/>
    </row>
    <row r="16525" spans="2:4" x14ac:dyDescent="0.2">
      <c r="B16525" s="2"/>
      <c r="C16525" s="2"/>
      <c r="D16525" s="2"/>
    </row>
    <row r="16526" spans="2:4" x14ac:dyDescent="0.2">
      <c r="B16526" s="2"/>
      <c r="C16526" s="2"/>
      <c r="D16526" s="2"/>
    </row>
    <row r="16527" spans="2:4" x14ac:dyDescent="0.2">
      <c r="B16527" s="2"/>
      <c r="C16527" s="2"/>
      <c r="D16527" s="2"/>
    </row>
    <row r="16528" spans="2:4" x14ac:dyDescent="0.2">
      <c r="B16528" s="2"/>
      <c r="C16528" s="2"/>
      <c r="D16528" s="2"/>
    </row>
    <row r="16529" spans="2:4" x14ac:dyDescent="0.2">
      <c r="B16529" s="2"/>
      <c r="C16529" s="2"/>
      <c r="D16529" s="2"/>
    </row>
    <row r="16530" spans="2:4" x14ac:dyDescent="0.2">
      <c r="B16530" s="2"/>
      <c r="C16530" s="2"/>
      <c r="D16530" s="2"/>
    </row>
    <row r="16531" spans="2:4" x14ac:dyDescent="0.2">
      <c r="B16531" s="2"/>
      <c r="C16531" s="2"/>
      <c r="D16531" s="2"/>
    </row>
    <row r="16532" spans="2:4" x14ac:dyDescent="0.2">
      <c r="B16532" s="2"/>
      <c r="C16532" s="2"/>
      <c r="D16532" s="2"/>
    </row>
    <row r="16533" spans="2:4" x14ac:dyDescent="0.2">
      <c r="B16533" s="2"/>
      <c r="C16533" s="2"/>
      <c r="D16533" s="2"/>
    </row>
    <row r="16534" spans="2:4" x14ac:dyDescent="0.2">
      <c r="B16534" s="2"/>
      <c r="C16534" s="2"/>
      <c r="D16534" s="2"/>
    </row>
    <row r="16535" spans="2:4" x14ac:dyDescent="0.2">
      <c r="B16535" s="2"/>
      <c r="C16535" s="2"/>
      <c r="D16535" s="2"/>
    </row>
    <row r="16536" spans="2:4" x14ac:dyDescent="0.2">
      <c r="B16536" s="2"/>
      <c r="C16536" s="2"/>
      <c r="D16536" s="2"/>
    </row>
    <row r="16537" spans="2:4" x14ac:dyDescent="0.2">
      <c r="B16537" s="2"/>
      <c r="C16537" s="2"/>
      <c r="D16537" s="2"/>
    </row>
    <row r="16538" spans="2:4" x14ac:dyDescent="0.2">
      <c r="B16538" s="2"/>
      <c r="C16538" s="2"/>
      <c r="D16538" s="2"/>
    </row>
    <row r="16539" spans="2:4" x14ac:dyDescent="0.2">
      <c r="B16539" s="2"/>
      <c r="C16539" s="2"/>
      <c r="D16539" s="2"/>
    </row>
    <row r="16540" spans="2:4" x14ac:dyDescent="0.2">
      <c r="B16540" s="2"/>
      <c r="C16540" s="2"/>
      <c r="D16540" s="2"/>
    </row>
    <row r="16541" spans="2:4" x14ac:dyDescent="0.2">
      <c r="B16541" s="2"/>
      <c r="C16541" s="2"/>
      <c r="D16541" s="2"/>
    </row>
    <row r="16542" spans="2:4" x14ac:dyDescent="0.2">
      <c r="B16542" s="2"/>
      <c r="C16542" s="2"/>
      <c r="D16542" s="2"/>
    </row>
    <row r="16543" spans="2:4" x14ac:dyDescent="0.2">
      <c r="B16543" s="2"/>
      <c r="C16543" s="2"/>
      <c r="D16543" s="2"/>
    </row>
    <row r="16544" spans="2:4" x14ac:dyDescent="0.2">
      <c r="B16544" s="2"/>
      <c r="C16544" s="2"/>
      <c r="D16544" s="2"/>
    </row>
    <row r="16545" spans="2:4" x14ac:dyDescent="0.2">
      <c r="B16545" s="2"/>
      <c r="C16545" s="2"/>
      <c r="D16545" s="2"/>
    </row>
    <row r="16546" spans="2:4" x14ac:dyDescent="0.2">
      <c r="B16546" s="2"/>
      <c r="C16546" s="2"/>
      <c r="D16546" s="2"/>
    </row>
    <row r="16547" spans="2:4" x14ac:dyDescent="0.2">
      <c r="B16547" s="2"/>
      <c r="C16547" s="2"/>
      <c r="D16547" s="2"/>
    </row>
    <row r="16548" spans="2:4" x14ac:dyDescent="0.2">
      <c r="B16548" s="2"/>
      <c r="C16548" s="2"/>
      <c r="D16548" s="2"/>
    </row>
    <row r="16549" spans="2:4" x14ac:dyDescent="0.2">
      <c r="B16549" s="2"/>
      <c r="C16549" s="2"/>
      <c r="D16549" s="2"/>
    </row>
    <row r="16550" spans="2:4" x14ac:dyDescent="0.2">
      <c r="B16550" s="2"/>
      <c r="C16550" s="2"/>
      <c r="D16550" s="2"/>
    </row>
    <row r="16551" spans="2:4" x14ac:dyDescent="0.2">
      <c r="B16551" s="2"/>
      <c r="C16551" s="2"/>
      <c r="D16551" s="2"/>
    </row>
    <row r="16552" spans="2:4" x14ac:dyDescent="0.2">
      <c r="B16552" s="2"/>
      <c r="C16552" s="2"/>
      <c r="D16552" s="2"/>
    </row>
    <row r="16553" spans="2:4" x14ac:dyDescent="0.2">
      <c r="B16553" s="2"/>
      <c r="C16553" s="2"/>
      <c r="D16553" s="2"/>
    </row>
    <row r="16554" spans="2:4" x14ac:dyDescent="0.2">
      <c r="B16554" s="2"/>
      <c r="C16554" s="2"/>
      <c r="D16554" s="2"/>
    </row>
    <row r="16555" spans="2:4" x14ac:dyDescent="0.2">
      <c r="B16555" s="2"/>
      <c r="C16555" s="2"/>
      <c r="D16555" s="2"/>
    </row>
    <row r="16556" spans="2:4" x14ac:dyDescent="0.2">
      <c r="B16556" s="2"/>
      <c r="C16556" s="2"/>
      <c r="D16556" s="2"/>
    </row>
    <row r="16557" spans="2:4" x14ac:dyDescent="0.2">
      <c r="B16557" s="2"/>
      <c r="C16557" s="2"/>
      <c r="D16557" s="2"/>
    </row>
    <row r="16558" spans="2:4" x14ac:dyDescent="0.2">
      <c r="B16558" s="2"/>
      <c r="C16558" s="2"/>
      <c r="D16558" s="2"/>
    </row>
    <row r="16559" spans="2:4" x14ac:dyDescent="0.2">
      <c r="B16559" s="2"/>
      <c r="C16559" s="2"/>
      <c r="D16559" s="2"/>
    </row>
    <row r="16560" spans="2:4" x14ac:dyDescent="0.2">
      <c r="B16560" s="2"/>
      <c r="C16560" s="2"/>
      <c r="D16560" s="2"/>
    </row>
    <row r="16561" spans="2:4" x14ac:dyDescent="0.2">
      <c r="B16561" s="2"/>
      <c r="C16561" s="2"/>
      <c r="D16561" s="2"/>
    </row>
    <row r="16562" spans="2:4" x14ac:dyDescent="0.2">
      <c r="B16562" s="2"/>
      <c r="C16562" s="2"/>
      <c r="D16562" s="2"/>
    </row>
    <row r="16563" spans="2:4" x14ac:dyDescent="0.2">
      <c r="B16563" s="2"/>
      <c r="C16563" s="2"/>
      <c r="D16563" s="2"/>
    </row>
    <row r="16564" spans="2:4" x14ac:dyDescent="0.2">
      <c r="B16564" s="2"/>
      <c r="C16564" s="2"/>
      <c r="D16564" s="2"/>
    </row>
    <row r="16565" spans="2:4" x14ac:dyDescent="0.2">
      <c r="B16565" s="2"/>
      <c r="C16565" s="2"/>
      <c r="D16565" s="2"/>
    </row>
    <row r="16566" spans="2:4" x14ac:dyDescent="0.2">
      <c r="B16566" s="2"/>
      <c r="C16566" s="2"/>
      <c r="D16566" s="2"/>
    </row>
    <row r="16567" spans="2:4" x14ac:dyDescent="0.2">
      <c r="B16567" s="2"/>
      <c r="C16567" s="2"/>
      <c r="D16567" s="2"/>
    </row>
    <row r="16568" spans="2:4" x14ac:dyDescent="0.2">
      <c r="B16568" s="2"/>
      <c r="C16568" s="2"/>
      <c r="D16568" s="2"/>
    </row>
    <row r="16569" spans="2:4" x14ac:dyDescent="0.2">
      <c r="B16569" s="2"/>
      <c r="C16569" s="2"/>
      <c r="D16569" s="2"/>
    </row>
    <row r="16570" spans="2:4" x14ac:dyDescent="0.2">
      <c r="B16570" s="2"/>
      <c r="C16570" s="2"/>
      <c r="D16570" s="2"/>
    </row>
    <row r="16571" spans="2:4" x14ac:dyDescent="0.2">
      <c r="B16571" s="2"/>
      <c r="C16571" s="2"/>
      <c r="D16571" s="2"/>
    </row>
    <row r="16572" spans="2:4" x14ac:dyDescent="0.2">
      <c r="B16572" s="2"/>
      <c r="C16572" s="2"/>
      <c r="D16572" s="2"/>
    </row>
    <row r="16573" spans="2:4" x14ac:dyDescent="0.2">
      <c r="B16573" s="2"/>
      <c r="C16573" s="2"/>
      <c r="D16573" s="2"/>
    </row>
    <row r="16574" spans="2:4" x14ac:dyDescent="0.2">
      <c r="B16574" s="2"/>
      <c r="C16574" s="2"/>
      <c r="D16574" s="2"/>
    </row>
    <row r="16575" spans="2:4" x14ac:dyDescent="0.2">
      <c r="B16575" s="2"/>
      <c r="C16575" s="2"/>
      <c r="D16575" s="2"/>
    </row>
    <row r="16576" spans="2:4" x14ac:dyDescent="0.2">
      <c r="B16576" s="2"/>
      <c r="C16576" s="2"/>
      <c r="D16576" s="2"/>
    </row>
    <row r="16577" spans="2:4" x14ac:dyDescent="0.2">
      <c r="B16577" s="2"/>
      <c r="C16577" s="2"/>
      <c r="D16577" s="2"/>
    </row>
    <row r="16578" spans="2:4" x14ac:dyDescent="0.2">
      <c r="B16578" s="2"/>
      <c r="C16578" s="2"/>
      <c r="D16578" s="2"/>
    </row>
    <row r="16579" spans="2:4" x14ac:dyDescent="0.2">
      <c r="B16579" s="2"/>
      <c r="C16579" s="2"/>
      <c r="D16579" s="2"/>
    </row>
    <row r="16580" spans="2:4" x14ac:dyDescent="0.2">
      <c r="B16580" s="2"/>
      <c r="C16580" s="2"/>
      <c r="D16580" s="2"/>
    </row>
    <row r="16581" spans="2:4" x14ac:dyDescent="0.2">
      <c r="B16581" s="2"/>
      <c r="C16581" s="2"/>
      <c r="D16581" s="2"/>
    </row>
    <row r="16582" spans="2:4" x14ac:dyDescent="0.2">
      <c r="B16582" s="2"/>
      <c r="C16582" s="2"/>
      <c r="D16582" s="2"/>
    </row>
    <row r="16583" spans="2:4" x14ac:dyDescent="0.2">
      <c r="B16583" s="2"/>
      <c r="C16583" s="2"/>
      <c r="D16583" s="2"/>
    </row>
    <row r="16584" spans="2:4" x14ac:dyDescent="0.2">
      <c r="B16584" s="2"/>
      <c r="C16584" s="2"/>
      <c r="D16584" s="2"/>
    </row>
    <row r="16585" spans="2:4" x14ac:dyDescent="0.2">
      <c r="B16585" s="2"/>
      <c r="C16585" s="2"/>
      <c r="D16585" s="2"/>
    </row>
    <row r="16586" spans="2:4" x14ac:dyDescent="0.2">
      <c r="B16586" s="2"/>
      <c r="C16586" s="2"/>
      <c r="D16586" s="2"/>
    </row>
    <row r="16587" spans="2:4" x14ac:dyDescent="0.2">
      <c r="B16587" s="2"/>
      <c r="C16587" s="2"/>
      <c r="D16587" s="2"/>
    </row>
    <row r="16588" spans="2:4" x14ac:dyDescent="0.2">
      <c r="B16588" s="2"/>
      <c r="C16588" s="2"/>
      <c r="D16588" s="2"/>
    </row>
    <row r="16589" spans="2:4" x14ac:dyDescent="0.2">
      <c r="B16589" s="2"/>
      <c r="C16589" s="2"/>
      <c r="D16589" s="2"/>
    </row>
    <row r="16590" spans="2:4" x14ac:dyDescent="0.2">
      <c r="B16590" s="2"/>
      <c r="C16590" s="2"/>
      <c r="D16590" s="2"/>
    </row>
    <row r="16591" spans="2:4" x14ac:dyDescent="0.2">
      <c r="B16591" s="2"/>
      <c r="C16591" s="2"/>
      <c r="D16591" s="2"/>
    </row>
    <row r="16592" spans="2:4" x14ac:dyDescent="0.2">
      <c r="B16592" s="2"/>
      <c r="C16592" s="2"/>
      <c r="D16592" s="2"/>
    </row>
    <row r="16593" spans="2:4" x14ac:dyDescent="0.2">
      <c r="B16593" s="2"/>
      <c r="C16593" s="2"/>
      <c r="D16593" s="2"/>
    </row>
    <row r="16594" spans="2:4" x14ac:dyDescent="0.2">
      <c r="B16594" s="2"/>
      <c r="C16594" s="2"/>
      <c r="D16594" s="2"/>
    </row>
    <row r="16595" spans="2:4" x14ac:dyDescent="0.2">
      <c r="B16595" s="2"/>
      <c r="C16595" s="2"/>
      <c r="D16595" s="2"/>
    </row>
    <row r="16596" spans="2:4" x14ac:dyDescent="0.2">
      <c r="B16596" s="2"/>
      <c r="C16596" s="2"/>
      <c r="D16596" s="2"/>
    </row>
    <row r="16597" spans="2:4" x14ac:dyDescent="0.2">
      <c r="B16597" s="2"/>
      <c r="C16597" s="2"/>
      <c r="D16597" s="2"/>
    </row>
    <row r="16598" spans="2:4" x14ac:dyDescent="0.2">
      <c r="B16598" s="2"/>
      <c r="C16598" s="2"/>
      <c r="D16598" s="2"/>
    </row>
    <row r="16599" spans="2:4" x14ac:dyDescent="0.2">
      <c r="B16599" s="2"/>
      <c r="C16599" s="2"/>
      <c r="D16599" s="2"/>
    </row>
    <row r="16600" spans="2:4" x14ac:dyDescent="0.2">
      <c r="B16600" s="2"/>
      <c r="C16600" s="2"/>
      <c r="D16600" s="2"/>
    </row>
    <row r="16601" spans="2:4" x14ac:dyDescent="0.2">
      <c r="B16601" s="2"/>
      <c r="C16601" s="2"/>
      <c r="D16601" s="2"/>
    </row>
    <row r="16602" spans="2:4" x14ac:dyDescent="0.2">
      <c r="B16602" s="2"/>
      <c r="C16602" s="2"/>
      <c r="D16602" s="2"/>
    </row>
    <row r="16603" spans="2:4" x14ac:dyDescent="0.2">
      <c r="B16603" s="2"/>
      <c r="C16603" s="2"/>
      <c r="D16603" s="2"/>
    </row>
    <row r="16604" spans="2:4" x14ac:dyDescent="0.2">
      <c r="B16604" s="2"/>
      <c r="C16604" s="2"/>
      <c r="D16604" s="2"/>
    </row>
    <row r="16605" spans="2:4" x14ac:dyDescent="0.2">
      <c r="B16605" s="2"/>
      <c r="C16605" s="2"/>
      <c r="D16605" s="2"/>
    </row>
    <row r="16606" spans="2:4" x14ac:dyDescent="0.2">
      <c r="B16606" s="2"/>
      <c r="C16606" s="2"/>
      <c r="D16606" s="2"/>
    </row>
    <row r="16607" spans="2:4" x14ac:dyDescent="0.2">
      <c r="B16607" s="2"/>
      <c r="C16607" s="2"/>
      <c r="D16607" s="2"/>
    </row>
    <row r="16608" spans="2:4" x14ac:dyDescent="0.2">
      <c r="B16608" s="2"/>
      <c r="C16608" s="2"/>
      <c r="D16608" s="2"/>
    </row>
    <row r="16609" spans="2:4" x14ac:dyDescent="0.2">
      <c r="B16609" s="2"/>
      <c r="C16609" s="2"/>
      <c r="D16609" s="2"/>
    </row>
    <row r="16610" spans="2:4" x14ac:dyDescent="0.2">
      <c r="B16610" s="2"/>
      <c r="C16610" s="2"/>
      <c r="D16610" s="2"/>
    </row>
    <row r="16611" spans="2:4" x14ac:dyDescent="0.2">
      <c r="B16611" s="2"/>
      <c r="C16611" s="2"/>
      <c r="D16611" s="2"/>
    </row>
    <row r="16612" spans="2:4" x14ac:dyDescent="0.2">
      <c r="B16612" s="2"/>
      <c r="C16612" s="2"/>
      <c r="D16612" s="2"/>
    </row>
    <row r="16613" spans="2:4" x14ac:dyDescent="0.2">
      <c r="B16613" s="2"/>
      <c r="C16613" s="2"/>
      <c r="D16613" s="2"/>
    </row>
    <row r="16614" spans="2:4" x14ac:dyDescent="0.2">
      <c r="B16614" s="2"/>
      <c r="C16614" s="2"/>
      <c r="D16614" s="2"/>
    </row>
    <row r="16615" spans="2:4" x14ac:dyDescent="0.2">
      <c r="B16615" s="2"/>
      <c r="C16615" s="2"/>
      <c r="D16615" s="2"/>
    </row>
    <row r="16616" spans="2:4" x14ac:dyDescent="0.2">
      <c r="B16616" s="2"/>
      <c r="C16616" s="2"/>
      <c r="D16616" s="2"/>
    </row>
    <row r="16617" spans="2:4" x14ac:dyDescent="0.2">
      <c r="B16617" s="2"/>
      <c r="C16617" s="2"/>
      <c r="D16617" s="2"/>
    </row>
    <row r="16618" spans="2:4" x14ac:dyDescent="0.2">
      <c r="B16618" s="2"/>
      <c r="C16618" s="2"/>
      <c r="D16618" s="2"/>
    </row>
    <row r="16619" spans="2:4" x14ac:dyDescent="0.2">
      <c r="B16619" s="2"/>
      <c r="C16619" s="2"/>
      <c r="D16619" s="2"/>
    </row>
    <row r="16620" spans="2:4" x14ac:dyDescent="0.2">
      <c r="B16620" s="2"/>
      <c r="C16620" s="2"/>
      <c r="D16620" s="2"/>
    </row>
    <row r="16621" spans="2:4" x14ac:dyDescent="0.2">
      <c r="B16621" s="2"/>
      <c r="C16621" s="2"/>
      <c r="D16621" s="2"/>
    </row>
    <row r="16622" spans="2:4" x14ac:dyDescent="0.2">
      <c r="B16622" s="2"/>
      <c r="C16622" s="2"/>
      <c r="D16622" s="2"/>
    </row>
    <row r="16623" spans="2:4" x14ac:dyDescent="0.2">
      <c r="B16623" s="2"/>
      <c r="C16623" s="2"/>
      <c r="D16623" s="2"/>
    </row>
    <row r="16624" spans="2:4" x14ac:dyDescent="0.2">
      <c r="B16624" s="2"/>
      <c r="C16624" s="2"/>
      <c r="D16624" s="2"/>
    </row>
    <row r="16625" spans="2:4" x14ac:dyDescent="0.2">
      <c r="B16625" s="2"/>
      <c r="C16625" s="2"/>
      <c r="D16625" s="2"/>
    </row>
    <row r="16626" spans="2:4" x14ac:dyDescent="0.2">
      <c r="B16626" s="2"/>
      <c r="C16626" s="2"/>
      <c r="D16626" s="2"/>
    </row>
    <row r="16627" spans="2:4" x14ac:dyDescent="0.2">
      <c r="B16627" s="2"/>
      <c r="C16627" s="2"/>
      <c r="D16627" s="2"/>
    </row>
    <row r="16628" spans="2:4" x14ac:dyDescent="0.2">
      <c r="B16628" s="2"/>
      <c r="C16628" s="2"/>
      <c r="D16628" s="2"/>
    </row>
    <row r="16629" spans="2:4" x14ac:dyDescent="0.2">
      <c r="B16629" s="2"/>
      <c r="C16629" s="2"/>
      <c r="D16629" s="2"/>
    </row>
    <row r="16630" spans="2:4" x14ac:dyDescent="0.2">
      <c r="B16630" s="2"/>
      <c r="C16630" s="2"/>
      <c r="D16630" s="2"/>
    </row>
    <row r="16631" spans="2:4" x14ac:dyDescent="0.2">
      <c r="B16631" s="2"/>
      <c r="C16631" s="2"/>
      <c r="D16631" s="2"/>
    </row>
    <row r="16632" spans="2:4" x14ac:dyDescent="0.2">
      <c r="B16632" s="2"/>
      <c r="C16632" s="2"/>
      <c r="D16632" s="2"/>
    </row>
    <row r="16633" spans="2:4" x14ac:dyDescent="0.2">
      <c r="B16633" s="2"/>
      <c r="C16633" s="2"/>
      <c r="D16633" s="2"/>
    </row>
    <row r="16634" spans="2:4" x14ac:dyDescent="0.2">
      <c r="B16634" s="2"/>
      <c r="C16634" s="2"/>
      <c r="D16634" s="2"/>
    </row>
    <row r="16635" spans="2:4" x14ac:dyDescent="0.2">
      <c r="B16635" s="2"/>
      <c r="C16635" s="2"/>
      <c r="D16635" s="2"/>
    </row>
    <row r="16636" spans="2:4" x14ac:dyDescent="0.2">
      <c r="B16636" s="2"/>
      <c r="C16636" s="2"/>
      <c r="D16636" s="2"/>
    </row>
    <row r="16637" spans="2:4" x14ac:dyDescent="0.2">
      <c r="B16637" s="2"/>
      <c r="C16637" s="2"/>
      <c r="D16637" s="2"/>
    </row>
    <row r="16638" spans="2:4" x14ac:dyDescent="0.2">
      <c r="B16638" s="2"/>
      <c r="C16638" s="2"/>
      <c r="D16638" s="2"/>
    </row>
    <row r="16639" spans="2:4" x14ac:dyDescent="0.2">
      <c r="B16639" s="2"/>
      <c r="C16639" s="2"/>
      <c r="D16639" s="2"/>
    </row>
    <row r="16640" spans="2:4" x14ac:dyDescent="0.2">
      <c r="B16640" s="2"/>
      <c r="C16640" s="2"/>
      <c r="D16640" s="2"/>
    </row>
    <row r="16641" spans="2:4" x14ac:dyDescent="0.2">
      <c r="B16641" s="2"/>
      <c r="C16641" s="2"/>
      <c r="D16641" s="2"/>
    </row>
    <row r="16642" spans="2:4" x14ac:dyDescent="0.2">
      <c r="B16642" s="2"/>
      <c r="C16642" s="2"/>
      <c r="D16642" s="2"/>
    </row>
    <row r="16643" spans="2:4" x14ac:dyDescent="0.2">
      <c r="B16643" s="2"/>
      <c r="C16643" s="2"/>
      <c r="D16643" s="2"/>
    </row>
    <row r="16644" spans="2:4" x14ac:dyDescent="0.2">
      <c r="B16644" s="2"/>
      <c r="C16644" s="2"/>
      <c r="D16644" s="2"/>
    </row>
    <row r="16645" spans="2:4" x14ac:dyDescent="0.2">
      <c r="B16645" s="2"/>
      <c r="C16645" s="2"/>
      <c r="D16645" s="2"/>
    </row>
    <row r="16646" spans="2:4" x14ac:dyDescent="0.2">
      <c r="B16646" s="2"/>
      <c r="C16646" s="2"/>
      <c r="D16646" s="2"/>
    </row>
    <row r="16647" spans="2:4" x14ac:dyDescent="0.2">
      <c r="B16647" s="2"/>
      <c r="C16647" s="2"/>
      <c r="D16647" s="2"/>
    </row>
    <row r="16648" spans="2:4" x14ac:dyDescent="0.2">
      <c r="B16648" s="2"/>
      <c r="C16648" s="2"/>
      <c r="D16648" s="2"/>
    </row>
    <row r="16649" spans="2:4" x14ac:dyDescent="0.2">
      <c r="B16649" s="2"/>
      <c r="C16649" s="2"/>
      <c r="D16649" s="2"/>
    </row>
    <row r="16650" spans="2:4" x14ac:dyDescent="0.2">
      <c r="B16650" s="2"/>
      <c r="C16650" s="2"/>
      <c r="D16650" s="2"/>
    </row>
    <row r="16651" spans="2:4" x14ac:dyDescent="0.2">
      <c r="B16651" s="2"/>
      <c r="C16651" s="2"/>
      <c r="D16651" s="2"/>
    </row>
    <row r="16652" spans="2:4" x14ac:dyDescent="0.2">
      <c r="B16652" s="2"/>
      <c r="C16652" s="2"/>
      <c r="D16652" s="2"/>
    </row>
    <row r="16653" spans="2:4" x14ac:dyDescent="0.2">
      <c r="B16653" s="2"/>
      <c r="C16653" s="2"/>
      <c r="D16653" s="2"/>
    </row>
    <row r="16654" spans="2:4" x14ac:dyDescent="0.2">
      <c r="B16654" s="2"/>
      <c r="C16654" s="2"/>
      <c r="D16654" s="2"/>
    </row>
    <row r="16655" spans="2:4" x14ac:dyDescent="0.2">
      <c r="B16655" s="2"/>
      <c r="C16655" s="2"/>
      <c r="D16655" s="2"/>
    </row>
    <row r="16656" spans="2:4" x14ac:dyDescent="0.2">
      <c r="B16656" s="2"/>
      <c r="C16656" s="2"/>
      <c r="D16656" s="2"/>
    </row>
    <row r="16657" spans="2:4" x14ac:dyDescent="0.2">
      <c r="B16657" s="2"/>
      <c r="C16657" s="2"/>
      <c r="D16657" s="2"/>
    </row>
    <row r="16658" spans="2:4" x14ac:dyDescent="0.2">
      <c r="B16658" s="2"/>
      <c r="C16658" s="2"/>
      <c r="D16658" s="2"/>
    </row>
    <row r="16659" spans="2:4" x14ac:dyDescent="0.2">
      <c r="B16659" s="2"/>
      <c r="C16659" s="2"/>
      <c r="D16659" s="2"/>
    </row>
    <row r="16660" spans="2:4" x14ac:dyDescent="0.2">
      <c r="B16660" s="2"/>
      <c r="C16660" s="2"/>
      <c r="D16660" s="2"/>
    </row>
    <row r="16661" spans="2:4" x14ac:dyDescent="0.2">
      <c r="B16661" s="2"/>
      <c r="C16661" s="2"/>
      <c r="D16661" s="2"/>
    </row>
    <row r="16662" spans="2:4" x14ac:dyDescent="0.2">
      <c r="B16662" s="2"/>
      <c r="C16662" s="2"/>
      <c r="D16662" s="2"/>
    </row>
    <row r="16663" spans="2:4" x14ac:dyDescent="0.2">
      <c r="B16663" s="2"/>
      <c r="C16663" s="2"/>
      <c r="D16663" s="2"/>
    </row>
    <row r="16664" spans="2:4" x14ac:dyDescent="0.2">
      <c r="B16664" s="2"/>
      <c r="C16664" s="2"/>
      <c r="D16664" s="2"/>
    </row>
    <row r="16665" spans="2:4" x14ac:dyDescent="0.2">
      <c r="B16665" s="2"/>
      <c r="C16665" s="2"/>
      <c r="D16665" s="2"/>
    </row>
    <row r="16666" spans="2:4" x14ac:dyDescent="0.2">
      <c r="B16666" s="2"/>
      <c r="C16666" s="2"/>
      <c r="D16666" s="2"/>
    </row>
    <row r="16667" spans="2:4" x14ac:dyDescent="0.2">
      <c r="B16667" s="2"/>
      <c r="C16667" s="2"/>
      <c r="D16667" s="2"/>
    </row>
    <row r="16668" spans="2:4" x14ac:dyDescent="0.2">
      <c r="B16668" s="2"/>
      <c r="C16668" s="2"/>
      <c r="D16668" s="2"/>
    </row>
    <row r="16669" spans="2:4" x14ac:dyDescent="0.2">
      <c r="B16669" s="2"/>
      <c r="C16669" s="2"/>
      <c r="D16669" s="2"/>
    </row>
    <row r="16670" spans="2:4" x14ac:dyDescent="0.2">
      <c r="B16670" s="2"/>
      <c r="C16670" s="2"/>
      <c r="D16670" s="2"/>
    </row>
    <row r="16671" spans="2:4" x14ac:dyDescent="0.2">
      <c r="B16671" s="2"/>
      <c r="C16671" s="2"/>
      <c r="D16671" s="2"/>
    </row>
    <row r="16672" spans="2:4" x14ac:dyDescent="0.2">
      <c r="B16672" s="2"/>
      <c r="C16672" s="2"/>
      <c r="D16672" s="2"/>
    </row>
    <row r="16673" spans="2:4" x14ac:dyDescent="0.2">
      <c r="B16673" s="2"/>
      <c r="C16673" s="2"/>
      <c r="D16673" s="2"/>
    </row>
    <row r="16674" spans="2:4" x14ac:dyDescent="0.2">
      <c r="B16674" s="2"/>
      <c r="C16674" s="2"/>
      <c r="D16674" s="2"/>
    </row>
    <row r="16675" spans="2:4" x14ac:dyDescent="0.2">
      <c r="B16675" s="2"/>
      <c r="C16675" s="2"/>
      <c r="D16675" s="2"/>
    </row>
    <row r="16676" spans="2:4" x14ac:dyDescent="0.2">
      <c r="B16676" s="2"/>
      <c r="C16676" s="2"/>
      <c r="D16676" s="2"/>
    </row>
    <row r="16677" spans="2:4" x14ac:dyDescent="0.2">
      <c r="B16677" s="2"/>
      <c r="C16677" s="2"/>
      <c r="D16677" s="2"/>
    </row>
    <row r="16678" spans="2:4" x14ac:dyDescent="0.2">
      <c r="B16678" s="2"/>
      <c r="C16678" s="2"/>
      <c r="D16678" s="2"/>
    </row>
    <row r="16679" spans="2:4" x14ac:dyDescent="0.2">
      <c r="B16679" s="2"/>
      <c r="C16679" s="2"/>
      <c r="D16679" s="2"/>
    </row>
    <row r="16680" spans="2:4" x14ac:dyDescent="0.2">
      <c r="B16680" s="2"/>
      <c r="C16680" s="2"/>
      <c r="D16680" s="2"/>
    </row>
    <row r="16681" spans="2:4" x14ac:dyDescent="0.2">
      <c r="B16681" s="2"/>
      <c r="C16681" s="2"/>
      <c r="D16681" s="2"/>
    </row>
    <row r="16682" spans="2:4" x14ac:dyDescent="0.2">
      <c r="B16682" s="2"/>
      <c r="C16682" s="2"/>
      <c r="D16682" s="2"/>
    </row>
    <row r="16683" spans="2:4" x14ac:dyDescent="0.2">
      <c r="B16683" s="2"/>
      <c r="C16683" s="2"/>
      <c r="D16683" s="2"/>
    </row>
    <row r="16684" spans="2:4" x14ac:dyDescent="0.2">
      <c r="B16684" s="2"/>
      <c r="C16684" s="2"/>
      <c r="D16684" s="2"/>
    </row>
    <row r="16685" spans="2:4" x14ac:dyDescent="0.2">
      <c r="B16685" s="2"/>
      <c r="C16685" s="2"/>
      <c r="D16685" s="2"/>
    </row>
    <row r="16686" spans="2:4" x14ac:dyDescent="0.2">
      <c r="B16686" s="2"/>
      <c r="C16686" s="2"/>
      <c r="D16686" s="2"/>
    </row>
    <row r="16687" spans="2:4" x14ac:dyDescent="0.2">
      <c r="B16687" s="2"/>
      <c r="C16687" s="2"/>
      <c r="D16687" s="2"/>
    </row>
    <row r="16688" spans="2:4" x14ac:dyDescent="0.2">
      <c r="B16688" s="2"/>
      <c r="C16688" s="2"/>
      <c r="D16688" s="2"/>
    </row>
    <row r="16689" spans="2:4" x14ac:dyDescent="0.2">
      <c r="B16689" s="2"/>
      <c r="C16689" s="2"/>
      <c r="D16689" s="2"/>
    </row>
    <row r="16690" spans="2:4" x14ac:dyDescent="0.2">
      <c r="B16690" s="2"/>
      <c r="C16690" s="2"/>
      <c r="D16690" s="2"/>
    </row>
    <row r="16691" spans="2:4" x14ac:dyDescent="0.2">
      <c r="B16691" s="2"/>
      <c r="C16691" s="2"/>
      <c r="D16691" s="2"/>
    </row>
    <row r="16692" spans="2:4" x14ac:dyDescent="0.2">
      <c r="B16692" s="2"/>
      <c r="C16692" s="2"/>
      <c r="D16692" s="2"/>
    </row>
    <row r="16693" spans="2:4" x14ac:dyDescent="0.2">
      <c r="B16693" s="2"/>
      <c r="C16693" s="2"/>
      <c r="D16693" s="2"/>
    </row>
    <row r="16694" spans="2:4" x14ac:dyDescent="0.2">
      <c r="B16694" s="2"/>
      <c r="C16694" s="2"/>
      <c r="D16694" s="2"/>
    </row>
    <row r="16695" spans="2:4" x14ac:dyDescent="0.2">
      <c r="B16695" s="2"/>
      <c r="C16695" s="2"/>
      <c r="D16695" s="2"/>
    </row>
    <row r="16696" spans="2:4" x14ac:dyDescent="0.2">
      <c r="B16696" s="2"/>
      <c r="C16696" s="2"/>
      <c r="D16696" s="2"/>
    </row>
    <row r="16697" spans="2:4" x14ac:dyDescent="0.2">
      <c r="B16697" s="2"/>
      <c r="C16697" s="2"/>
      <c r="D16697" s="2"/>
    </row>
    <row r="16698" spans="2:4" x14ac:dyDescent="0.2">
      <c r="B16698" s="2"/>
      <c r="C16698" s="2"/>
      <c r="D16698" s="2"/>
    </row>
    <row r="16699" spans="2:4" x14ac:dyDescent="0.2">
      <c r="B16699" s="2"/>
      <c r="C16699" s="2"/>
      <c r="D16699" s="2"/>
    </row>
    <row r="16700" spans="2:4" x14ac:dyDescent="0.2">
      <c r="B16700" s="2"/>
      <c r="C16700" s="2"/>
      <c r="D16700" s="2"/>
    </row>
    <row r="16701" spans="2:4" x14ac:dyDescent="0.2">
      <c r="B16701" s="2"/>
      <c r="C16701" s="2"/>
      <c r="D16701" s="2"/>
    </row>
    <row r="16702" spans="2:4" x14ac:dyDescent="0.2">
      <c r="B16702" s="2"/>
      <c r="C16702" s="2"/>
      <c r="D16702" s="2"/>
    </row>
    <row r="16703" spans="2:4" x14ac:dyDescent="0.2">
      <c r="B16703" s="2"/>
      <c r="C16703" s="2"/>
      <c r="D16703" s="2"/>
    </row>
    <row r="16704" spans="2:4" x14ac:dyDescent="0.2">
      <c r="B16704" s="2"/>
      <c r="C16704" s="2"/>
      <c r="D16704" s="2"/>
    </row>
    <row r="16705" spans="2:4" x14ac:dyDescent="0.2">
      <c r="B16705" s="2"/>
      <c r="C16705" s="2"/>
      <c r="D16705" s="2"/>
    </row>
    <row r="16706" spans="2:4" x14ac:dyDescent="0.2">
      <c r="B16706" s="2"/>
      <c r="C16706" s="2"/>
      <c r="D16706" s="2"/>
    </row>
    <row r="16707" spans="2:4" x14ac:dyDescent="0.2">
      <c r="B16707" s="2"/>
      <c r="C16707" s="2"/>
      <c r="D16707" s="2"/>
    </row>
    <row r="16708" spans="2:4" x14ac:dyDescent="0.2">
      <c r="B16708" s="2"/>
      <c r="C16708" s="2"/>
      <c r="D16708" s="2"/>
    </row>
    <row r="16709" spans="2:4" x14ac:dyDescent="0.2">
      <c r="B16709" s="2"/>
      <c r="C16709" s="2"/>
      <c r="D16709" s="2"/>
    </row>
    <row r="16710" spans="2:4" x14ac:dyDescent="0.2">
      <c r="B16710" s="2"/>
      <c r="C16710" s="2"/>
      <c r="D16710" s="2"/>
    </row>
    <row r="16711" spans="2:4" x14ac:dyDescent="0.2">
      <c r="B16711" s="2"/>
      <c r="C16711" s="2"/>
      <c r="D16711" s="2"/>
    </row>
    <row r="16712" spans="2:4" x14ac:dyDescent="0.2">
      <c r="B16712" s="2"/>
      <c r="C16712" s="2"/>
      <c r="D16712" s="2"/>
    </row>
    <row r="16713" spans="2:4" x14ac:dyDescent="0.2">
      <c r="B16713" s="2"/>
      <c r="C16713" s="2"/>
      <c r="D16713" s="2"/>
    </row>
    <row r="16714" spans="2:4" x14ac:dyDescent="0.2">
      <c r="B16714" s="2"/>
      <c r="C16714" s="2"/>
      <c r="D16714" s="2"/>
    </row>
    <row r="16715" spans="2:4" x14ac:dyDescent="0.2">
      <c r="B16715" s="2"/>
      <c r="C16715" s="2"/>
      <c r="D16715" s="2"/>
    </row>
    <row r="16716" spans="2:4" x14ac:dyDescent="0.2">
      <c r="B16716" s="2"/>
      <c r="C16716" s="2"/>
      <c r="D16716" s="2"/>
    </row>
    <row r="16717" spans="2:4" x14ac:dyDescent="0.2">
      <c r="B16717" s="2"/>
      <c r="C16717" s="2"/>
      <c r="D16717" s="2"/>
    </row>
    <row r="16718" spans="2:4" x14ac:dyDescent="0.2">
      <c r="B16718" s="2"/>
      <c r="C16718" s="2"/>
      <c r="D16718" s="2"/>
    </row>
    <row r="16719" spans="2:4" x14ac:dyDescent="0.2">
      <c r="B16719" s="2"/>
      <c r="C16719" s="2"/>
      <c r="D16719" s="2"/>
    </row>
    <row r="16720" spans="2:4" x14ac:dyDescent="0.2">
      <c r="B16720" s="2"/>
      <c r="C16720" s="2"/>
      <c r="D16720" s="2"/>
    </row>
    <row r="16721" spans="2:4" x14ac:dyDescent="0.2">
      <c r="B16721" s="2"/>
      <c r="C16721" s="2"/>
      <c r="D16721" s="2"/>
    </row>
    <row r="16722" spans="2:4" x14ac:dyDescent="0.2">
      <c r="B16722" s="2"/>
      <c r="C16722" s="2"/>
      <c r="D16722" s="2"/>
    </row>
    <row r="16723" spans="2:4" x14ac:dyDescent="0.2">
      <c r="B16723" s="2"/>
      <c r="C16723" s="2"/>
      <c r="D16723" s="2"/>
    </row>
    <row r="16724" spans="2:4" x14ac:dyDescent="0.2">
      <c r="B16724" s="2"/>
      <c r="C16724" s="2"/>
      <c r="D16724" s="2"/>
    </row>
    <row r="16725" spans="2:4" x14ac:dyDescent="0.2">
      <c r="B16725" s="2"/>
      <c r="C16725" s="2"/>
      <c r="D16725" s="2"/>
    </row>
    <row r="16726" spans="2:4" x14ac:dyDescent="0.2">
      <c r="B16726" s="2"/>
      <c r="C16726" s="2"/>
      <c r="D16726" s="2"/>
    </row>
    <row r="16727" spans="2:4" x14ac:dyDescent="0.2">
      <c r="B16727" s="2"/>
      <c r="C16727" s="2"/>
      <c r="D16727" s="2"/>
    </row>
    <row r="16728" spans="2:4" x14ac:dyDescent="0.2">
      <c r="B16728" s="2"/>
      <c r="C16728" s="2"/>
      <c r="D16728" s="2"/>
    </row>
    <row r="16729" spans="2:4" x14ac:dyDescent="0.2">
      <c r="B16729" s="2"/>
      <c r="C16729" s="2"/>
      <c r="D16729" s="2"/>
    </row>
    <row r="16730" spans="2:4" x14ac:dyDescent="0.2">
      <c r="B16730" s="2"/>
      <c r="C16730" s="2"/>
      <c r="D16730" s="2"/>
    </row>
    <row r="16731" spans="2:4" x14ac:dyDescent="0.2">
      <c r="B16731" s="2"/>
      <c r="C16731" s="2"/>
      <c r="D16731" s="2"/>
    </row>
    <row r="16732" spans="2:4" x14ac:dyDescent="0.2">
      <c r="B16732" s="2"/>
      <c r="C16732" s="2"/>
      <c r="D16732" s="2"/>
    </row>
    <row r="16733" spans="2:4" x14ac:dyDescent="0.2">
      <c r="B16733" s="2"/>
      <c r="C16733" s="2"/>
      <c r="D16733" s="2"/>
    </row>
    <row r="16734" spans="2:4" x14ac:dyDescent="0.2">
      <c r="B16734" s="2"/>
      <c r="C16734" s="2"/>
      <c r="D16734" s="2"/>
    </row>
    <row r="16735" spans="2:4" x14ac:dyDescent="0.2">
      <c r="B16735" s="2"/>
      <c r="C16735" s="2"/>
      <c r="D16735" s="2"/>
    </row>
    <row r="16736" spans="2:4" x14ac:dyDescent="0.2">
      <c r="B16736" s="2"/>
      <c r="C16736" s="2"/>
      <c r="D16736" s="2"/>
    </row>
    <row r="16737" spans="2:4" x14ac:dyDescent="0.2">
      <c r="B16737" s="2"/>
      <c r="C16737" s="2"/>
      <c r="D16737" s="2"/>
    </row>
    <row r="16738" spans="2:4" x14ac:dyDescent="0.2">
      <c r="B16738" s="2"/>
      <c r="C16738" s="2"/>
      <c r="D16738" s="2"/>
    </row>
    <row r="16739" spans="2:4" x14ac:dyDescent="0.2">
      <c r="B16739" s="2"/>
      <c r="C16739" s="2"/>
      <c r="D16739" s="2"/>
    </row>
    <row r="16740" spans="2:4" x14ac:dyDescent="0.2">
      <c r="B16740" s="2"/>
      <c r="C16740" s="2"/>
      <c r="D16740" s="2"/>
    </row>
    <row r="16741" spans="2:4" x14ac:dyDescent="0.2">
      <c r="B16741" s="2"/>
      <c r="C16741" s="2"/>
      <c r="D16741" s="2"/>
    </row>
    <row r="16742" spans="2:4" x14ac:dyDescent="0.2">
      <c r="B16742" s="2"/>
      <c r="C16742" s="2"/>
      <c r="D16742" s="2"/>
    </row>
    <row r="16743" spans="2:4" x14ac:dyDescent="0.2">
      <c r="B16743" s="2"/>
      <c r="C16743" s="2"/>
      <c r="D16743" s="2"/>
    </row>
    <row r="16744" spans="2:4" x14ac:dyDescent="0.2">
      <c r="B16744" s="2"/>
      <c r="C16744" s="2"/>
      <c r="D16744" s="2"/>
    </row>
    <row r="16745" spans="2:4" x14ac:dyDescent="0.2">
      <c r="B16745" s="2"/>
      <c r="C16745" s="2"/>
      <c r="D16745" s="2"/>
    </row>
    <row r="16746" spans="2:4" x14ac:dyDescent="0.2">
      <c r="B16746" s="2"/>
      <c r="C16746" s="2"/>
      <c r="D16746" s="2"/>
    </row>
    <row r="16747" spans="2:4" x14ac:dyDescent="0.2">
      <c r="B16747" s="2"/>
      <c r="C16747" s="2"/>
      <c r="D16747" s="2"/>
    </row>
    <row r="16748" spans="2:4" x14ac:dyDescent="0.2">
      <c r="B16748" s="2"/>
      <c r="C16748" s="2"/>
      <c r="D16748" s="2"/>
    </row>
    <row r="16749" spans="2:4" x14ac:dyDescent="0.2">
      <c r="B16749" s="2"/>
      <c r="C16749" s="2"/>
      <c r="D16749" s="2"/>
    </row>
    <row r="16750" spans="2:4" x14ac:dyDescent="0.2">
      <c r="B16750" s="2"/>
      <c r="C16750" s="2"/>
      <c r="D16750" s="2"/>
    </row>
    <row r="16751" spans="2:4" x14ac:dyDescent="0.2">
      <c r="B16751" s="2"/>
      <c r="C16751" s="2"/>
      <c r="D16751" s="2"/>
    </row>
    <row r="16752" spans="2:4" x14ac:dyDescent="0.2">
      <c r="B16752" s="2"/>
      <c r="C16752" s="2"/>
      <c r="D16752" s="2"/>
    </row>
    <row r="16753" spans="2:4" x14ac:dyDescent="0.2">
      <c r="B16753" s="2"/>
      <c r="C16753" s="2"/>
      <c r="D16753" s="2"/>
    </row>
    <row r="16754" spans="2:4" x14ac:dyDescent="0.2">
      <c r="B16754" s="2"/>
      <c r="C16754" s="2"/>
      <c r="D16754" s="2"/>
    </row>
    <row r="16755" spans="2:4" x14ac:dyDescent="0.2">
      <c r="B16755" s="2"/>
      <c r="C16755" s="2"/>
      <c r="D16755" s="2"/>
    </row>
    <row r="16756" spans="2:4" x14ac:dyDescent="0.2">
      <c r="B16756" s="2"/>
      <c r="C16756" s="2"/>
      <c r="D16756" s="2"/>
    </row>
    <row r="16757" spans="2:4" x14ac:dyDescent="0.2">
      <c r="B16757" s="2"/>
      <c r="C16757" s="2"/>
      <c r="D16757" s="2"/>
    </row>
    <row r="16758" spans="2:4" x14ac:dyDescent="0.2">
      <c r="B16758" s="2"/>
      <c r="C16758" s="2"/>
      <c r="D16758" s="2"/>
    </row>
    <row r="16759" spans="2:4" x14ac:dyDescent="0.2">
      <c r="B16759" s="2"/>
      <c r="C16759" s="2"/>
      <c r="D16759" s="2"/>
    </row>
    <row r="16760" spans="2:4" x14ac:dyDescent="0.2">
      <c r="B16760" s="2"/>
      <c r="C16760" s="2"/>
      <c r="D16760" s="2"/>
    </row>
    <row r="16761" spans="2:4" x14ac:dyDescent="0.2">
      <c r="B16761" s="2"/>
      <c r="C16761" s="2"/>
      <c r="D16761" s="2"/>
    </row>
    <row r="16762" spans="2:4" x14ac:dyDescent="0.2">
      <c r="B16762" s="2"/>
      <c r="C16762" s="2"/>
      <c r="D16762" s="2"/>
    </row>
    <row r="16763" spans="2:4" x14ac:dyDescent="0.2">
      <c r="B16763" s="2"/>
      <c r="C16763" s="2"/>
      <c r="D16763" s="2"/>
    </row>
    <row r="16764" spans="2:4" x14ac:dyDescent="0.2">
      <c r="B16764" s="2"/>
      <c r="C16764" s="2"/>
      <c r="D16764" s="2"/>
    </row>
    <row r="16765" spans="2:4" x14ac:dyDescent="0.2">
      <c r="B16765" s="2"/>
      <c r="C16765" s="2"/>
      <c r="D16765" s="2"/>
    </row>
    <row r="16766" spans="2:4" x14ac:dyDescent="0.2">
      <c r="B16766" s="2"/>
      <c r="C16766" s="2"/>
      <c r="D16766" s="2"/>
    </row>
    <row r="16767" spans="2:4" x14ac:dyDescent="0.2">
      <c r="B16767" s="2"/>
      <c r="C16767" s="2"/>
      <c r="D16767" s="2"/>
    </row>
    <row r="16768" spans="2:4" x14ac:dyDescent="0.2">
      <c r="B16768" s="2"/>
      <c r="C16768" s="2"/>
      <c r="D16768" s="2"/>
    </row>
    <row r="16769" spans="2:4" x14ac:dyDescent="0.2">
      <c r="B16769" s="2"/>
      <c r="C16769" s="2"/>
      <c r="D16769" s="2"/>
    </row>
    <row r="16770" spans="2:4" x14ac:dyDescent="0.2">
      <c r="B16770" s="2"/>
      <c r="C16770" s="2"/>
      <c r="D16770" s="2"/>
    </row>
    <row r="16771" spans="2:4" x14ac:dyDescent="0.2">
      <c r="B16771" s="2"/>
      <c r="C16771" s="2"/>
      <c r="D16771" s="2"/>
    </row>
    <row r="16772" spans="2:4" x14ac:dyDescent="0.2">
      <c r="B16772" s="2"/>
      <c r="C16772" s="2"/>
      <c r="D16772" s="2"/>
    </row>
    <row r="16773" spans="2:4" x14ac:dyDescent="0.2">
      <c r="B16773" s="2"/>
      <c r="C16773" s="2"/>
      <c r="D16773" s="2"/>
    </row>
    <row r="16774" spans="2:4" x14ac:dyDescent="0.2">
      <c r="B16774" s="2"/>
      <c r="C16774" s="2"/>
      <c r="D16774" s="2"/>
    </row>
    <row r="16775" spans="2:4" x14ac:dyDescent="0.2">
      <c r="B16775" s="2"/>
      <c r="C16775" s="2"/>
      <c r="D16775" s="2"/>
    </row>
    <row r="16776" spans="2:4" x14ac:dyDescent="0.2">
      <c r="B16776" s="2"/>
      <c r="C16776" s="2"/>
      <c r="D16776" s="2"/>
    </row>
    <row r="16777" spans="2:4" x14ac:dyDescent="0.2">
      <c r="B16777" s="2"/>
      <c r="C16777" s="2"/>
      <c r="D16777" s="2"/>
    </row>
    <row r="16778" spans="2:4" x14ac:dyDescent="0.2">
      <c r="B16778" s="2"/>
      <c r="C16778" s="2"/>
      <c r="D16778" s="2"/>
    </row>
    <row r="16779" spans="2:4" x14ac:dyDescent="0.2">
      <c r="B16779" s="2"/>
      <c r="C16779" s="2"/>
      <c r="D16779" s="2"/>
    </row>
    <row r="16780" spans="2:4" x14ac:dyDescent="0.2">
      <c r="B16780" s="2"/>
      <c r="C16780" s="2"/>
      <c r="D16780" s="2"/>
    </row>
    <row r="16781" spans="2:4" x14ac:dyDescent="0.2">
      <c r="B16781" s="2"/>
      <c r="C16781" s="2"/>
      <c r="D16781" s="2"/>
    </row>
    <row r="16782" spans="2:4" x14ac:dyDescent="0.2">
      <c r="B16782" s="2"/>
      <c r="C16782" s="2"/>
      <c r="D16782" s="2"/>
    </row>
    <row r="16783" spans="2:4" x14ac:dyDescent="0.2">
      <c r="B16783" s="2"/>
      <c r="C16783" s="2"/>
      <c r="D16783" s="2"/>
    </row>
    <row r="16784" spans="2:4" x14ac:dyDescent="0.2">
      <c r="B16784" s="2"/>
      <c r="C16784" s="2"/>
      <c r="D16784" s="2"/>
    </row>
    <row r="16785" spans="2:4" x14ac:dyDescent="0.2">
      <c r="B16785" s="2"/>
      <c r="C16785" s="2"/>
      <c r="D16785" s="2"/>
    </row>
    <row r="16786" spans="2:4" x14ac:dyDescent="0.2">
      <c r="B16786" s="2"/>
      <c r="C16786" s="2"/>
      <c r="D16786" s="2"/>
    </row>
    <row r="16787" spans="2:4" x14ac:dyDescent="0.2">
      <c r="B16787" s="2"/>
      <c r="C16787" s="2"/>
      <c r="D16787" s="2"/>
    </row>
    <row r="16788" spans="2:4" x14ac:dyDescent="0.2">
      <c r="B16788" s="2"/>
      <c r="C16788" s="2"/>
      <c r="D16788" s="2"/>
    </row>
    <row r="16789" spans="2:4" x14ac:dyDescent="0.2">
      <c r="B16789" s="2"/>
      <c r="C16789" s="2"/>
      <c r="D16789" s="2"/>
    </row>
    <row r="16790" spans="2:4" x14ac:dyDescent="0.2">
      <c r="B16790" s="2"/>
      <c r="C16790" s="2"/>
      <c r="D16790" s="2"/>
    </row>
    <row r="16791" spans="2:4" x14ac:dyDescent="0.2">
      <c r="B16791" s="2"/>
      <c r="C16791" s="2"/>
      <c r="D16791" s="2"/>
    </row>
    <row r="16792" spans="2:4" x14ac:dyDescent="0.2">
      <c r="B16792" s="2"/>
      <c r="C16792" s="2"/>
      <c r="D16792" s="2"/>
    </row>
    <row r="16793" spans="2:4" x14ac:dyDescent="0.2">
      <c r="B16793" s="2"/>
      <c r="C16793" s="2"/>
      <c r="D16793" s="2"/>
    </row>
    <row r="16794" spans="2:4" x14ac:dyDescent="0.2">
      <c r="B16794" s="2"/>
      <c r="C16794" s="2"/>
      <c r="D16794" s="2"/>
    </row>
    <row r="16795" spans="2:4" x14ac:dyDescent="0.2">
      <c r="B16795" s="2"/>
      <c r="C16795" s="2"/>
      <c r="D16795" s="2"/>
    </row>
    <row r="16796" spans="2:4" x14ac:dyDescent="0.2">
      <c r="B16796" s="2"/>
      <c r="C16796" s="2"/>
      <c r="D16796" s="2"/>
    </row>
    <row r="16797" spans="2:4" x14ac:dyDescent="0.2">
      <c r="B16797" s="2"/>
      <c r="C16797" s="2"/>
      <c r="D16797" s="2"/>
    </row>
    <row r="16798" spans="2:4" x14ac:dyDescent="0.2">
      <c r="B16798" s="2"/>
      <c r="C16798" s="2"/>
      <c r="D16798" s="2"/>
    </row>
    <row r="16799" spans="2:4" x14ac:dyDescent="0.2">
      <c r="B16799" s="2"/>
      <c r="C16799" s="2"/>
      <c r="D16799" s="2"/>
    </row>
    <row r="16800" spans="2:4" x14ac:dyDescent="0.2">
      <c r="B16800" s="2"/>
      <c r="C16800" s="2"/>
      <c r="D16800" s="2"/>
    </row>
    <row r="16801" spans="2:4" x14ac:dyDescent="0.2">
      <c r="B16801" s="2"/>
      <c r="C16801" s="2"/>
      <c r="D16801" s="2"/>
    </row>
    <row r="16802" spans="2:4" x14ac:dyDescent="0.2">
      <c r="B16802" s="2"/>
      <c r="C16802" s="2"/>
      <c r="D16802" s="2"/>
    </row>
    <row r="16803" spans="2:4" x14ac:dyDescent="0.2">
      <c r="B16803" s="2"/>
      <c r="C16803" s="2"/>
      <c r="D16803" s="2"/>
    </row>
    <row r="16804" spans="2:4" x14ac:dyDescent="0.2">
      <c r="B16804" s="2"/>
      <c r="C16804" s="2"/>
      <c r="D16804" s="2"/>
    </row>
    <row r="16805" spans="2:4" x14ac:dyDescent="0.2">
      <c r="B16805" s="2"/>
      <c r="C16805" s="2"/>
      <c r="D16805" s="2"/>
    </row>
    <row r="16806" spans="2:4" x14ac:dyDescent="0.2">
      <c r="B16806" s="2"/>
      <c r="C16806" s="2"/>
      <c r="D16806" s="2"/>
    </row>
    <row r="16807" spans="2:4" x14ac:dyDescent="0.2">
      <c r="B16807" s="2"/>
      <c r="C16807" s="2"/>
      <c r="D16807" s="2"/>
    </row>
    <row r="16808" spans="2:4" x14ac:dyDescent="0.2">
      <c r="B16808" s="2"/>
      <c r="C16808" s="2"/>
      <c r="D16808" s="2"/>
    </row>
    <row r="16809" spans="2:4" x14ac:dyDescent="0.2">
      <c r="B16809" s="2"/>
      <c r="C16809" s="2"/>
      <c r="D16809" s="2"/>
    </row>
    <row r="16810" spans="2:4" x14ac:dyDescent="0.2">
      <c r="B16810" s="2"/>
      <c r="C16810" s="2"/>
      <c r="D16810" s="2"/>
    </row>
    <row r="16811" spans="2:4" x14ac:dyDescent="0.2">
      <c r="B16811" s="2"/>
      <c r="C16811" s="2"/>
      <c r="D16811" s="2"/>
    </row>
    <row r="16812" spans="2:4" x14ac:dyDescent="0.2">
      <c r="B16812" s="2"/>
      <c r="C16812" s="2"/>
      <c r="D16812" s="2"/>
    </row>
    <row r="16813" spans="2:4" x14ac:dyDescent="0.2">
      <c r="B16813" s="2"/>
      <c r="C16813" s="2"/>
      <c r="D16813" s="2"/>
    </row>
    <row r="16814" spans="2:4" x14ac:dyDescent="0.2">
      <c r="B16814" s="2"/>
      <c r="C16814" s="2"/>
      <c r="D16814" s="2"/>
    </row>
    <row r="16815" spans="2:4" x14ac:dyDescent="0.2">
      <c r="B16815" s="2"/>
      <c r="C16815" s="2"/>
      <c r="D16815" s="2"/>
    </row>
    <row r="16816" spans="2:4" x14ac:dyDescent="0.2">
      <c r="B16816" s="2"/>
      <c r="C16816" s="2"/>
      <c r="D16816" s="2"/>
    </row>
    <row r="16817" spans="2:4" x14ac:dyDescent="0.2">
      <c r="B16817" s="2"/>
      <c r="C16817" s="2"/>
      <c r="D16817" s="2"/>
    </row>
    <row r="16818" spans="2:4" x14ac:dyDescent="0.2">
      <c r="B16818" s="2"/>
      <c r="C16818" s="2"/>
      <c r="D16818" s="2"/>
    </row>
    <row r="16819" spans="2:4" x14ac:dyDescent="0.2">
      <c r="B16819" s="2"/>
      <c r="C16819" s="2"/>
      <c r="D16819" s="2"/>
    </row>
    <row r="16820" spans="2:4" x14ac:dyDescent="0.2">
      <c r="B16820" s="2"/>
      <c r="C16820" s="2"/>
      <c r="D16820" s="2"/>
    </row>
    <row r="16821" spans="2:4" x14ac:dyDescent="0.2">
      <c r="B16821" s="2"/>
      <c r="C16821" s="2"/>
      <c r="D16821" s="2"/>
    </row>
    <row r="16822" spans="2:4" x14ac:dyDescent="0.2">
      <c r="B16822" s="2"/>
      <c r="C16822" s="2"/>
      <c r="D16822" s="2"/>
    </row>
    <row r="16823" spans="2:4" x14ac:dyDescent="0.2">
      <c r="B16823" s="2"/>
      <c r="C16823" s="2"/>
      <c r="D16823" s="2"/>
    </row>
    <row r="16824" spans="2:4" x14ac:dyDescent="0.2">
      <c r="B16824" s="2"/>
      <c r="C16824" s="2"/>
      <c r="D16824" s="2"/>
    </row>
    <row r="16825" spans="2:4" x14ac:dyDescent="0.2">
      <c r="B16825" s="2"/>
      <c r="C16825" s="2"/>
      <c r="D16825" s="2"/>
    </row>
    <row r="16826" spans="2:4" x14ac:dyDescent="0.2">
      <c r="B16826" s="2"/>
      <c r="C16826" s="2"/>
      <c r="D16826" s="2"/>
    </row>
    <row r="16827" spans="2:4" x14ac:dyDescent="0.2">
      <c r="B16827" s="2"/>
      <c r="C16827" s="2"/>
      <c r="D16827" s="2"/>
    </row>
    <row r="16828" spans="2:4" x14ac:dyDescent="0.2">
      <c r="B16828" s="2"/>
      <c r="C16828" s="2"/>
      <c r="D16828" s="2"/>
    </row>
    <row r="16829" spans="2:4" x14ac:dyDescent="0.2">
      <c r="B16829" s="2"/>
      <c r="C16829" s="2"/>
      <c r="D16829" s="2"/>
    </row>
    <row r="16830" spans="2:4" x14ac:dyDescent="0.2">
      <c r="B16830" s="2"/>
      <c r="C16830" s="2"/>
      <c r="D16830" s="2"/>
    </row>
    <row r="16831" spans="2:4" x14ac:dyDescent="0.2">
      <c r="B16831" s="2"/>
      <c r="C16831" s="2"/>
      <c r="D16831" s="2"/>
    </row>
    <row r="16832" spans="2:4" x14ac:dyDescent="0.2">
      <c r="B16832" s="2"/>
      <c r="C16832" s="2"/>
      <c r="D16832" s="2"/>
    </row>
    <row r="16833" spans="2:4" x14ac:dyDescent="0.2">
      <c r="B16833" s="2"/>
      <c r="C16833" s="2"/>
      <c r="D16833" s="2"/>
    </row>
    <row r="16834" spans="2:4" x14ac:dyDescent="0.2">
      <c r="B16834" s="2"/>
      <c r="C16834" s="2"/>
      <c r="D16834" s="2"/>
    </row>
    <row r="16835" spans="2:4" x14ac:dyDescent="0.2">
      <c r="B16835" s="2"/>
      <c r="C16835" s="2"/>
      <c r="D16835" s="2"/>
    </row>
    <row r="16836" spans="2:4" x14ac:dyDescent="0.2">
      <c r="B16836" s="2"/>
      <c r="C16836" s="2"/>
      <c r="D16836" s="2"/>
    </row>
    <row r="16837" spans="2:4" x14ac:dyDescent="0.2">
      <c r="B16837" s="2"/>
      <c r="C16837" s="2"/>
      <c r="D16837" s="2"/>
    </row>
    <row r="16838" spans="2:4" x14ac:dyDescent="0.2">
      <c r="B16838" s="2"/>
      <c r="C16838" s="2"/>
      <c r="D16838" s="2"/>
    </row>
    <row r="16839" spans="2:4" x14ac:dyDescent="0.2">
      <c r="B16839" s="2"/>
      <c r="C16839" s="2"/>
      <c r="D16839" s="2"/>
    </row>
    <row r="16840" spans="2:4" x14ac:dyDescent="0.2">
      <c r="B16840" s="2"/>
      <c r="C16840" s="2"/>
      <c r="D16840" s="2"/>
    </row>
    <row r="16841" spans="2:4" x14ac:dyDescent="0.2">
      <c r="B16841" s="2"/>
      <c r="C16841" s="2"/>
      <c r="D16841" s="2"/>
    </row>
    <row r="16842" spans="2:4" x14ac:dyDescent="0.2">
      <c r="B16842" s="2"/>
      <c r="C16842" s="2"/>
      <c r="D16842" s="2"/>
    </row>
    <row r="16843" spans="2:4" x14ac:dyDescent="0.2">
      <c r="B16843" s="2"/>
      <c r="C16843" s="2"/>
      <c r="D16843" s="2"/>
    </row>
    <row r="16844" spans="2:4" x14ac:dyDescent="0.2">
      <c r="B16844" s="2"/>
      <c r="C16844" s="2"/>
      <c r="D16844" s="2"/>
    </row>
    <row r="16845" spans="2:4" x14ac:dyDescent="0.2">
      <c r="B16845" s="2"/>
      <c r="C16845" s="2"/>
      <c r="D16845" s="2"/>
    </row>
    <row r="16846" spans="2:4" x14ac:dyDescent="0.2">
      <c r="B16846" s="2"/>
      <c r="C16846" s="2"/>
      <c r="D16846" s="2"/>
    </row>
    <row r="16847" spans="2:4" x14ac:dyDescent="0.2">
      <c r="B16847" s="2"/>
      <c r="C16847" s="2"/>
      <c r="D16847" s="2"/>
    </row>
    <row r="16848" spans="2:4" x14ac:dyDescent="0.2">
      <c r="B16848" s="2"/>
      <c r="C16848" s="2"/>
      <c r="D16848" s="2"/>
    </row>
    <row r="16849" spans="2:4" x14ac:dyDescent="0.2">
      <c r="B16849" s="2"/>
      <c r="C16849" s="2"/>
      <c r="D16849" s="2"/>
    </row>
    <row r="16850" spans="2:4" x14ac:dyDescent="0.2">
      <c r="B16850" s="2"/>
      <c r="C16850" s="2"/>
      <c r="D16850" s="2"/>
    </row>
    <row r="16851" spans="2:4" x14ac:dyDescent="0.2">
      <c r="B16851" s="2"/>
      <c r="C16851" s="2"/>
      <c r="D16851" s="2"/>
    </row>
    <row r="16852" spans="2:4" x14ac:dyDescent="0.2">
      <c r="B16852" s="2"/>
      <c r="C16852" s="2"/>
      <c r="D16852" s="2"/>
    </row>
    <row r="16853" spans="2:4" x14ac:dyDescent="0.2">
      <c r="B16853" s="2"/>
      <c r="C16853" s="2"/>
      <c r="D16853" s="2"/>
    </row>
    <row r="16854" spans="2:4" x14ac:dyDescent="0.2">
      <c r="B16854" s="2"/>
      <c r="C16854" s="2"/>
      <c r="D16854" s="2"/>
    </row>
    <row r="16855" spans="2:4" x14ac:dyDescent="0.2">
      <c r="B16855" s="2"/>
      <c r="C16855" s="2"/>
      <c r="D16855" s="2"/>
    </row>
    <row r="16856" spans="2:4" x14ac:dyDescent="0.2">
      <c r="B16856" s="2"/>
      <c r="C16856" s="2"/>
      <c r="D16856" s="2"/>
    </row>
    <row r="16857" spans="2:4" x14ac:dyDescent="0.2">
      <c r="B16857" s="2"/>
      <c r="C16857" s="2"/>
      <c r="D16857" s="2"/>
    </row>
    <row r="16858" spans="2:4" x14ac:dyDescent="0.2">
      <c r="B16858" s="2"/>
      <c r="C16858" s="2"/>
      <c r="D16858" s="2"/>
    </row>
    <row r="16859" spans="2:4" x14ac:dyDescent="0.2">
      <c r="B16859" s="2"/>
      <c r="C16859" s="2"/>
      <c r="D16859" s="2"/>
    </row>
    <row r="16860" spans="2:4" x14ac:dyDescent="0.2">
      <c r="B16860" s="2"/>
      <c r="C16860" s="2"/>
      <c r="D16860" s="2"/>
    </row>
    <row r="16861" spans="2:4" x14ac:dyDescent="0.2">
      <c r="B16861" s="2"/>
      <c r="C16861" s="2"/>
      <c r="D16861" s="2"/>
    </row>
    <row r="16862" spans="2:4" x14ac:dyDescent="0.2">
      <c r="B16862" s="2"/>
      <c r="C16862" s="2"/>
      <c r="D16862" s="2"/>
    </row>
    <row r="16863" spans="2:4" x14ac:dyDescent="0.2">
      <c r="B16863" s="2"/>
      <c r="C16863" s="2"/>
      <c r="D16863" s="2"/>
    </row>
    <row r="16864" spans="2:4" x14ac:dyDescent="0.2">
      <c r="B16864" s="2"/>
      <c r="C16864" s="2"/>
      <c r="D16864" s="2"/>
    </row>
    <row r="16865" spans="2:4" x14ac:dyDescent="0.2">
      <c r="B16865" s="2"/>
      <c r="C16865" s="2"/>
      <c r="D16865" s="2"/>
    </row>
    <row r="16866" spans="2:4" x14ac:dyDescent="0.2">
      <c r="B16866" s="2"/>
      <c r="C16866" s="2"/>
      <c r="D16866" s="2"/>
    </row>
    <row r="16867" spans="2:4" x14ac:dyDescent="0.2">
      <c r="B16867" s="2"/>
      <c r="C16867" s="2"/>
      <c r="D16867" s="2"/>
    </row>
    <row r="16868" spans="2:4" x14ac:dyDescent="0.2">
      <c r="B16868" s="2"/>
      <c r="C16868" s="2"/>
      <c r="D16868" s="2"/>
    </row>
    <row r="16869" spans="2:4" x14ac:dyDescent="0.2">
      <c r="B16869" s="2"/>
      <c r="C16869" s="2"/>
      <c r="D16869" s="2"/>
    </row>
    <row r="16870" spans="2:4" x14ac:dyDescent="0.2">
      <c r="B16870" s="2"/>
      <c r="C16870" s="2"/>
      <c r="D16870" s="2"/>
    </row>
    <row r="16871" spans="2:4" x14ac:dyDescent="0.2">
      <c r="B16871" s="2"/>
      <c r="C16871" s="2"/>
      <c r="D16871" s="2"/>
    </row>
    <row r="16872" spans="2:4" x14ac:dyDescent="0.2">
      <c r="B16872" s="2"/>
      <c r="C16872" s="2"/>
      <c r="D16872" s="2"/>
    </row>
    <row r="16873" spans="2:4" x14ac:dyDescent="0.2">
      <c r="B16873" s="2"/>
      <c r="C16873" s="2"/>
      <c r="D16873" s="2"/>
    </row>
    <row r="16874" spans="2:4" x14ac:dyDescent="0.2">
      <c r="B16874" s="2"/>
      <c r="C16874" s="2"/>
      <c r="D16874" s="2"/>
    </row>
    <row r="16875" spans="2:4" x14ac:dyDescent="0.2">
      <c r="B16875" s="2"/>
      <c r="C16875" s="2"/>
      <c r="D16875" s="2"/>
    </row>
    <row r="16876" spans="2:4" x14ac:dyDescent="0.2">
      <c r="B16876" s="2"/>
      <c r="C16876" s="2"/>
      <c r="D16876" s="2"/>
    </row>
    <row r="16877" spans="2:4" x14ac:dyDescent="0.2">
      <c r="B16877" s="2"/>
      <c r="C16877" s="2"/>
      <c r="D16877" s="2"/>
    </row>
    <row r="16878" spans="2:4" x14ac:dyDescent="0.2">
      <c r="B16878" s="2"/>
      <c r="C16878" s="2"/>
      <c r="D16878" s="2"/>
    </row>
    <row r="16879" spans="2:4" x14ac:dyDescent="0.2">
      <c r="B16879" s="2"/>
      <c r="C16879" s="2"/>
      <c r="D16879" s="2"/>
    </row>
    <row r="16880" spans="2:4" x14ac:dyDescent="0.2">
      <c r="B16880" s="2"/>
      <c r="C16880" s="2"/>
      <c r="D16880" s="2"/>
    </row>
    <row r="16881" spans="2:4" x14ac:dyDescent="0.2">
      <c r="B16881" s="2"/>
      <c r="C16881" s="2"/>
      <c r="D16881" s="2"/>
    </row>
    <row r="16882" spans="2:4" x14ac:dyDescent="0.2">
      <c r="B16882" s="2"/>
      <c r="C16882" s="2"/>
      <c r="D16882" s="2"/>
    </row>
    <row r="16883" spans="2:4" x14ac:dyDescent="0.2">
      <c r="B16883" s="2"/>
      <c r="C16883" s="2"/>
      <c r="D16883" s="2"/>
    </row>
    <row r="16884" spans="2:4" x14ac:dyDescent="0.2">
      <c r="B16884" s="2"/>
      <c r="C16884" s="2"/>
      <c r="D16884" s="2"/>
    </row>
    <row r="16885" spans="2:4" x14ac:dyDescent="0.2">
      <c r="B16885" s="2"/>
      <c r="C16885" s="2"/>
      <c r="D16885" s="2"/>
    </row>
    <row r="16886" spans="2:4" x14ac:dyDescent="0.2">
      <c r="B16886" s="2"/>
      <c r="C16886" s="2"/>
      <c r="D16886" s="2"/>
    </row>
    <row r="16887" spans="2:4" x14ac:dyDescent="0.2">
      <c r="B16887" s="2"/>
      <c r="C16887" s="2"/>
      <c r="D16887" s="2"/>
    </row>
    <row r="16888" spans="2:4" x14ac:dyDescent="0.2">
      <c r="B16888" s="2"/>
      <c r="C16888" s="2"/>
      <c r="D16888" s="2"/>
    </row>
    <row r="16889" spans="2:4" x14ac:dyDescent="0.2">
      <c r="B16889" s="2"/>
      <c r="C16889" s="2"/>
      <c r="D16889" s="2"/>
    </row>
    <row r="16890" spans="2:4" x14ac:dyDescent="0.2">
      <c r="B16890" s="2"/>
      <c r="C16890" s="2"/>
      <c r="D16890" s="2"/>
    </row>
    <row r="16891" spans="2:4" x14ac:dyDescent="0.2">
      <c r="B16891" s="2"/>
      <c r="C16891" s="2"/>
      <c r="D16891" s="2"/>
    </row>
    <row r="16892" spans="2:4" x14ac:dyDescent="0.2">
      <c r="B16892" s="2"/>
      <c r="C16892" s="2"/>
      <c r="D16892" s="2"/>
    </row>
    <row r="16893" spans="2:4" x14ac:dyDescent="0.2">
      <c r="B16893" s="2"/>
      <c r="C16893" s="2"/>
      <c r="D16893" s="2"/>
    </row>
    <row r="16894" spans="2:4" x14ac:dyDescent="0.2">
      <c r="B16894" s="2"/>
      <c r="C16894" s="2"/>
      <c r="D16894" s="2"/>
    </row>
    <row r="16895" spans="2:4" x14ac:dyDescent="0.2">
      <c r="B16895" s="2"/>
      <c r="C16895" s="2"/>
      <c r="D16895" s="2"/>
    </row>
    <row r="16896" spans="2:4" x14ac:dyDescent="0.2">
      <c r="B16896" s="2"/>
      <c r="C16896" s="2"/>
      <c r="D16896" s="2"/>
    </row>
    <row r="16897" spans="2:4" x14ac:dyDescent="0.2">
      <c r="B16897" s="2"/>
      <c r="C16897" s="2"/>
      <c r="D16897" s="2"/>
    </row>
    <row r="16898" spans="2:4" x14ac:dyDescent="0.2">
      <c r="B16898" s="2"/>
      <c r="C16898" s="2"/>
      <c r="D16898" s="2"/>
    </row>
    <row r="16899" spans="2:4" x14ac:dyDescent="0.2">
      <c r="B16899" s="2"/>
      <c r="C16899" s="2"/>
      <c r="D16899" s="2"/>
    </row>
    <row r="16900" spans="2:4" x14ac:dyDescent="0.2">
      <c r="B16900" s="2"/>
      <c r="C16900" s="2"/>
      <c r="D16900" s="2"/>
    </row>
    <row r="16901" spans="2:4" x14ac:dyDescent="0.2">
      <c r="B16901" s="2"/>
      <c r="C16901" s="2"/>
      <c r="D16901" s="2"/>
    </row>
    <row r="16902" spans="2:4" x14ac:dyDescent="0.2">
      <c r="B16902" s="2"/>
      <c r="C16902" s="2"/>
      <c r="D16902" s="2"/>
    </row>
    <row r="16903" spans="2:4" x14ac:dyDescent="0.2">
      <c r="B16903" s="2"/>
      <c r="C16903" s="2"/>
      <c r="D16903" s="2"/>
    </row>
    <row r="16904" spans="2:4" x14ac:dyDescent="0.2">
      <c r="B16904" s="2"/>
      <c r="C16904" s="2"/>
      <c r="D16904" s="2"/>
    </row>
    <row r="16905" spans="2:4" x14ac:dyDescent="0.2">
      <c r="B16905" s="2"/>
      <c r="C16905" s="2"/>
      <c r="D16905" s="2"/>
    </row>
    <row r="16906" spans="2:4" x14ac:dyDescent="0.2">
      <c r="B16906" s="2"/>
      <c r="C16906" s="2"/>
      <c r="D16906" s="2"/>
    </row>
    <row r="16907" spans="2:4" x14ac:dyDescent="0.2">
      <c r="B16907" s="2"/>
      <c r="C16907" s="2"/>
      <c r="D16907" s="2"/>
    </row>
    <row r="16908" spans="2:4" x14ac:dyDescent="0.2">
      <c r="B16908" s="2"/>
      <c r="C16908" s="2"/>
      <c r="D16908" s="2"/>
    </row>
    <row r="16909" spans="2:4" x14ac:dyDescent="0.2">
      <c r="B16909" s="2"/>
      <c r="C16909" s="2"/>
      <c r="D16909" s="2"/>
    </row>
    <row r="16910" spans="2:4" x14ac:dyDescent="0.2">
      <c r="B16910" s="2"/>
      <c r="C16910" s="2"/>
      <c r="D16910" s="2"/>
    </row>
    <row r="16911" spans="2:4" x14ac:dyDescent="0.2">
      <c r="B16911" s="2"/>
      <c r="C16911" s="2"/>
      <c r="D16911" s="2"/>
    </row>
    <row r="16912" spans="2:4" x14ac:dyDescent="0.2">
      <c r="B16912" s="2"/>
      <c r="C16912" s="2"/>
      <c r="D16912" s="2"/>
    </row>
    <row r="16913" spans="2:4" x14ac:dyDescent="0.2">
      <c r="B16913" s="2"/>
      <c r="C16913" s="2"/>
      <c r="D16913" s="2"/>
    </row>
    <row r="16914" spans="2:4" x14ac:dyDescent="0.2">
      <c r="B16914" s="2"/>
      <c r="C16914" s="2"/>
      <c r="D16914" s="2"/>
    </row>
    <row r="16915" spans="2:4" x14ac:dyDescent="0.2">
      <c r="B16915" s="2"/>
      <c r="C16915" s="2"/>
      <c r="D16915" s="2"/>
    </row>
    <row r="16916" spans="2:4" x14ac:dyDescent="0.2">
      <c r="B16916" s="2"/>
      <c r="C16916" s="2"/>
      <c r="D16916" s="2"/>
    </row>
    <row r="16917" spans="2:4" x14ac:dyDescent="0.2">
      <c r="B16917" s="2"/>
      <c r="C16917" s="2"/>
      <c r="D16917" s="2"/>
    </row>
    <row r="16918" spans="2:4" x14ac:dyDescent="0.2">
      <c r="B16918" s="2"/>
      <c r="C16918" s="2"/>
      <c r="D16918" s="2"/>
    </row>
    <row r="16919" spans="2:4" x14ac:dyDescent="0.2">
      <c r="B16919" s="2"/>
      <c r="C16919" s="2"/>
      <c r="D16919" s="2"/>
    </row>
    <row r="16920" spans="2:4" x14ac:dyDescent="0.2">
      <c r="B16920" s="2"/>
      <c r="C16920" s="2"/>
      <c r="D16920" s="2"/>
    </row>
    <row r="16921" spans="2:4" x14ac:dyDescent="0.2">
      <c r="B16921" s="2"/>
      <c r="C16921" s="2"/>
      <c r="D16921" s="2"/>
    </row>
    <row r="16922" spans="2:4" x14ac:dyDescent="0.2">
      <c r="B16922" s="2"/>
      <c r="C16922" s="2"/>
      <c r="D16922" s="2"/>
    </row>
    <row r="16923" spans="2:4" x14ac:dyDescent="0.2">
      <c r="B16923" s="2"/>
      <c r="C16923" s="2"/>
      <c r="D16923" s="2"/>
    </row>
    <row r="16924" spans="2:4" x14ac:dyDescent="0.2">
      <c r="B16924" s="2"/>
      <c r="C16924" s="2"/>
      <c r="D16924" s="2"/>
    </row>
    <row r="16925" spans="2:4" x14ac:dyDescent="0.2">
      <c r="B16925" s="2"/>
      <c r="C16925" s="2"/>
      <c r="D16925" s="2"/>
    </row>
    <row r="16926" spans="2:4" x14ac:dyDescent="0.2">
      <c r="B16926" s="2"/>
      <c r="C16926" s="2"/>
      <c r="D16926" s="2"/>
    </row>
    <row r="16927" spans="2:4" x14ac:dyDescent="0.2">
      <c r="B16927" s="2"/>
      <c r="C16927" s="2"/>
      <c r="D16927" s="2"/>
    </row>
    <row r="16928" spans="2:4" x14ac:dyDescent="0.2">
      <c r="B16928" s="2"/>
      <c r="C16928" s="2"/>
      <c r="D16928" s="2"/>
    </row>
    <row r="16929" spans="2:4" x14ac:dyDescent="0.2">
      <c r="B16929" s="2"/>
      <c r="C16929" s="2"/>
      <c r="D16929" s="2"/>
    </row>
    <row r="16930" spans="2:4" x14ac:dyDescent="0.2">
      <c r="B16930" s="2"/>
      <c r="C16930" s="2"/>
      <c r="D16930" s="2"/>
    </row>
    <row r="16931" spans="2:4" x14ac:dyDescent="0.2">
      <c r="B16931" s="2"/>
      <c r="C16931" s="2"/>
      <c r="D16931" s="2"/>
    </row>
    <row r="16932" spans="2:4" x14ac:dyDescent="0.2">
      <c r="B16932" s="2"/>
      <c r="C16932" s="2"/>
      <c r="D16932" s="2"/>
    </row>
    <row r="16933" spans="2:4" x14ac:dyDescent="0.2">
      <c r="B16933" s="2"/>
      <c r="C16933" s="2"/>
      <c r="D16933" s="2"/>
    </row>
    <row r="16934" spans="2:4" x14ac:dyDescent="0.2">
      <c r="B16934" s="2"/>
      <c r="C16934" s="2"/>
      <c r="D16934" s="2"/>
    </row>
    <row r="16935" spans="2:4" x14ac:dyDescent="0.2">
      <c r="B16935" s="2"/>
      <c r="C16935" s="2"/>
      <c r="D16935" s="2"/>
    </row>
    <row r="16936" spans="2:4" x14ac:dyDescent="0.2">
      <c r="B16936" s="2"/>
      <c r="C16936" s="2"/>
      <c r="D16936" s="2"/>
    </row>
    <row r="16937" spans="2:4" x14ac:dyDescent="0.2">
      <c r="B16937" s="2"/>
      <c r="C16937" s="2"/>
      <c r="D16937" s="2"/>
    </row>
    <row r="16938" spans="2:4" x14ac:dyDescent="0.2">
      <c r="B16938" s="2"/>
      <c r="C16938" s="2"/>
      <c r="D16938" s="2"/>
    </row>
    <row r="16939" spans="2:4" x14ac:dyDescent="0.2">
      <c r="B16939" s="2"/>
      <c r="C16939" s="2"/>
      <c r="D16939" s="2"/>
    </row>
    <row r="16940" spans="2:4" x14ac:dyDescent="0.2">
      <c r="B16940" s="2"/>
      <c r="C16940" s="2"/>
      <c r="D16940" s="2"/>
    </row>
    <row r="16941" spans="2:4" x14ac:dyDescent="0.2">
      <c r="B16941" s="2"/>
      <c r="C16941" s="2"/>
      <c r="D16941" s="2"/>
    </row>
    <row r="16942" spans="2:4" x14ac:dyDescent="0.2">
      <c r="B16942" s="2"/>
      <c r="C16942" s="2"/>
      <c r="D16942" s="2"/>
    </row>
    <row r="16943" spans="2:4" x14ac:dyDescent="0.2">
      <c r="B16943" s="2"/>
      <c r="C16943" s="2"/>
      <c r="D16943" s="2"/>
    </row>
    <row r="16944" spans="2:4" x14ac:dyDescent="0.2">
      <c r="B16944" s="2"/>
      <c r="C16944" s="2"/>
      <c r="D16944" s="2"/>
    </row>
    <row r="16945" spans="2:4" x14ac:dyDescent="0.2">
      <c r="B16945" s="2"/>
      <c r="C16945" s="2"/>
      <c r="D16945" s="2"/>
    </row>
    <row r="16946" spans="2:4" x14ac:dyDescent="0.2">
      <c r="B16946" s="2"/>
      <c r="C16946" s="2"/>
      <c r="D16946" s="2"/>
    </row>
    <row r="16947" spans="2:4" x14ac:dyDescent="0.2">
      <c r="B16947" s="2"/>
      <c r="C16947" s="2"/>
      <c r="D16947" s="2"/>
    </row>
    <row r="16948" spans="2:4" x14ac:dyDescent="0.2">
      <c r="B16948" s="2"/>
      <c r="C16948" s="2"/>
      <c r="D16948" s="2"/>
    </row>
    <row r="16949" spans="2:4" x14ac:dyDescent="0.2">
      <c r="B16949" s="2"/>
      <c r="C16949" s="2"/>
      <c r="D16949" s="2"/>
    </row>
    <row r="16950" spans="2:4" x14ac:dyDescent="0.2">
      <c r="B16950" s="2"/>
      <c r="C16950" s="2"/>
      <c r="D16950" s="2"/>
    </row>
    <row r="16951" spans="2:4" x14ac:dyDescent="0.2">
      <c r="B16951" s="2"/>
      <c r="C16951" s="2"/>
      <c r="D16951" s="2"/>
    </row>
    <row r="16952" spans="2:4" x14ac:dyDescent="0.2">
      <c r="B16952" s="2"/>
      <c r="C16952" s="2"/>
      <c r="D16952" s="2"/>
    </row>
    <row r="16953" spans="2:4" x14ac:dyDescent="0.2">
      <c r="B16953" s="2"/>
      <c r="C16953" s="2"/>
      <c r="D16953" s="2"/>
    </row>
    <row r="16954" spans="2:4" x14ac:dyDescent="0.2">
      <c r="B16954" s="2"/>
      <c r="C16954" s="2"/>
      <c r="D16954" s="2"/>
    </row>
    <row r="16955" spans="2:4" x14ac:dyDescent="0.2">
      <c r="B16955" s="2"/>
      <c r="C16955" s="2"/>
      <c r="D16955" s="2"/>
    </row>
    <row r="16956" spans="2:4" x14ac:dyDescent="0.2">
      <c r="B16956" s="2"/>
      <c r="C16956" s="2"/>
      <c r="D16956" s="2"/>
    </row>
    <row r="16957" spans="2:4" x14ac:dyDescent="0.2">
      <c r="B16957" s="2"/>
      <c r="C16957" s="2"/>
      <c r="D16957" s="2"/>
    </row>
    <row r="16958" spans="2:4" x14ac:dyDescent="0.2">
      <c r="B16958" s="2"/>
      <c r="C16958" s="2"/>
      <c r="D16958" s="2"/>
    </row>
    <row r="16959" spans="2:4" x14ac:dyDescent="0.2">
      <c r="B16959" s="2"/>
      <c r="C16959" s="2"/>
      <c r="D16959" s="2"/>
    </row>
    <row r="16960" spans="2:4" x14ac:dyDescent="0.2">
      <c r="B16960" s="2"/>
      <c r="C16960" s="2"/>
      <c r="D16960" s="2"/>
    </row>
    <row r="16961" spans="2:4" x14ac:dyDescent="0.2">
      <c r="B16961" s="2"/>
      <c r="C16961" s="2"/>
      <c r="D16961" s="2"/>
    </row>
    <row r="16962" spans="2:4" x14ac:dyDescent="0.2">
      <c r="B16962" s="2"/>
      <c r="C16962" s="2"/>
      <c r="D16962" s="2"/>
    </row>
    <row r="16963" spans="2:4" x14ac:dyDescent="0.2">
      <c r="B16963" s="2"/>
      <c r="C16963" s="2"/>
      <c r="D16963" s="2"/>
    </row>
    <row r="16964" spans="2:4" x14ac:dyDescent="0.2">
      <c r="B16964" s="2"/>
      <c r="C16964" s="2"/>
      <c r="D16964" s="2"/>
    </row>
    <row r="16965" spans="2:4" x14ac:dyDescent="0.2">
      <c r="B16965" s="2"/>
      <c r="C16965" s="2"/>
      <c r="D16965" s="2"/>
    </row>
    <row r="16966" spans="2:4" x14ac:dyDescent="0.2">
      <c r="B16966" s="2"/>
      <c r="C16966" s="2"/>
      <c r="D16966" s="2"/>
    </row>
    <row r="16967" spans="2:4" x14ac:dyDescent="0.2">
      <c r="B16967" s="2"/>
      <c r="C16967" s="2"/>
      <c r="D16967" s="2"/>
    </row>
    <row r="16968" spans="2:4" x14ac:dyDescent="0.2">
      <c r="B16968" s="2"/>
      <c r="C16968" s="2"/>
      <c r="D16968" s="2"/>
    </row>
    <row r="16969" spans="2:4" x14ac:dyDescent="0.2">
      <c r="B16969" s="2"/>
      <c r="C16969" s="2"/>
      <c r="D16969" s="2"/>
    </row>
    <row r="16970" spans="2:4" x14ac:dyDescent="0.2">
      <c r="B16970" s="2"/>
      <c r="C16970" s="2"/>
      <c r="D16970" s="2"/>
    </row>
    <row r="16971" spans="2:4" x14ac:dyDescent="0.2">
      <c r="B16971" s="2"/>
      <c r="C16971" s="2"/>
      <c r="D16971" s="2"/>
    </row>
    <row r="16972" spans="2:4" x14ac:dyDescent="0.2">
      <c r="B16972" s="2"/>
      <c r="C16972" s="2"/>
      <c r="D16972" s="2"/>
    </row>
    <row r="16973" spans="2:4" x14ac:dyDescent="0.2">
      <c r="B16973" s="2"/>
      <c r="C16973" s="2"/>
      <c r="D16973" s="2"/>
    </row>
    <row r="16974" spans="2:4" x14ac:dyDescent="0.2">
      <c r="B16974" s="2"/>
      <c r="C16974" s="2"/>
      <c r="D16974" s="2"/>
    </row>
    <row r="16975" spans="2:4" x14ac:dyDescent="0.2">
      <c r="B16975" s="2"/>
      <c r="C16975" s="2"/>
      <c r="D16975" s="2"/>
    </row>
    <row r="16976" spans="2:4" x14ac:dyDescent="0.2">
      <c r="B16976" s="2"/>
      <c r="C16976" s="2"/>
      <c r="D16976" s="2"/>
    </row>
    <row r="16977" spans="2:4" x14ac:dyDescent="0.2">
      <c r="B16977" s="2"/>
      <c r="C16977" s="2"/>
      <c r="D16977" s="2"/>
    </row>
    <row r="16978" spans="2:4" x14ac:dyDescent="0.2">
      <c r="B16978" s="2"/>
      <c r="C16978" s="2"/>
      <c r="D16978" s="2"/>
    </row>
    <row r="16979" spans="2:4" x14ac:dyDescent="0.2">
      <c r="B16979" s="2"/>
      <c r="C16979" s="2"/>
      <c r="D16979" s="2"/>
    </row>
    <row r="16980" spans="2:4" x14ac:dyDescent="0.2">
      <c r="B16980" s="2"/>
      <c r="C16980" s="2"/>
      <c r="D16980" s="2"/>
    </row>
    <row r="16981" spans="2:4" x14ac:dyDescent="0.2">
      <c r="B16981" s="2"/>
      <c r="C16981" s="2"/>
      <c r="D16981" s="2"/>
    </row>
    <row r="16982" spans="2:4" x14ac:dyDescent="0.2">
      <c r="B16982" s="2"/>
      <c r="C16982" s="2"/>
      <c r="D16982" s="2"/>
    </row>
    <row r="16983" spans="2:4" x14ac:dyDescent="0.2">
      <c r="B16983" s="2"/>
      <c r="C16983" s="2"/>
      <c r="D16983" s="2"/>
    </row>
    <row r="16984" spans="2:4" x14ac:dyDescent="0.2">
      <c r="B16984" s="2"/>
      <c r="C16984" s="2"/>
      <c r="D16984" s="2"/>
    </row>
    <row r="16985" spans="2:4" x14ac:dyDescent="0.2">
      <c r="B16985" s="2"/>
      <c r="C16985" s="2"/>
      <c r="D16985" s="2"/>
    </row>
    <row r="16986" spans="2:4" x14ac:dyDescent="0.2">
      <c r="B16986" s="2"/>
      <c r="C16986" s="2"/>
      <c r="D16986" s="2"/>
    </row>
    <row r="16987" spans="2:4" x14ac:dyDescent="0.2">
      <c r="B16987" s="2"/>
      <c r="C16987" s="2"/>
      <c r="D16987" s="2"/>
    </row>
    <row r="16988" spans="2:4" x14ac:dyDescent="0.2">
      <c r="B16988" s="2"/>
      <c r="C16988" s="2"/>
      <c r="D16988" s="2"/>
    </row>
    <row r="16989" spans="2:4" x14ac:dyDescent="0.2">
      <c r="B16989" s="2"/>
      <c r="C16989" s="2"/>
      <c r="D16989" s="2"/>
    </row>
    <row r="16990" spans="2:4" x14ac:dyDescent="0.2">
      <c r="B16990" s="2"/>
      <c r="C16990" s="2"/>
      <c r="D16990" s="2"/>
    </row>
    <row r="16991" spans="2:4" x14ac:dyDescent="0.2">
      <c r="B16991" s="2"/>
      <c r="C16991" s="2"/>
      <c r="D16991" s="2"/>
    </row>
    <row r="16992" spans="2:4" x14ac:dyDescent="0.2">
      <c r="B16992" s="2"/>
      <c r="C16992" s="2"/>
      <c r="D16992" s="2"/>
    </row>
    <row r="16993" spans="2:4" x14ac:dyDescent="0.2">
      <c r="B16993" s="2"/>
      <c r="C16993" s="2"/>
      <c r="D16993" s="2"/>
    </row>
    <row r="16994" spans="2:4" x14ac:dyDescent="0.2">
      <c r="B16994" s="2"/>
      <c r="C16994" s="2"/>
      <c r="D16994" s="2"/>
    </row>
    <row r="16995" spans="2:4" x14ac:dyDescent="0.2">
      <c r="B16995" s="2"/>
      <c r="C16995" s="2"/>
      <c r="D16995" s="2"/>
    </row>
    <row r="16996" spans="2:4" x14ac:dyDescent="0.2">
      <c r="B16996" s="2"/>
      <c r="C16996" s="2"/>
      <c r="D16996" s="2"/>
    </row>
    <row r="16997" spans="2:4" x14ac:dyDescent="0.2">
      <c r="B16997" s="2"/>
      <c r="C16997" s="2"/>
      <c r="D16997" s="2"/>
    </row>
    <row r="16998" spans="2:4" x14ac:dyDescent="0.2">
      <c r="B16998" s="2"/>
      <c r="C16998" s="2"/>
      <c r="D16998" s="2"/>
    </row>
    <row r="16999" spans="2:4" x14ac:dyDescent="0.2">
      <c r="B16999" s="2"/>
      <c r="C16999" s="2"/>
      <c r="D16999" s="2"/>
    </row>
    <row r="17000" spans="2:4" x14ac:dyDescent="0.2">
      <c r="B17000" s="2"/>
      <c r="C17000" s="2"/>
      <c r="D17000" s="2"/>
    </row>
    <row r="17001" spans="2:4" x14ac:dyDescent="0.2">
      <c r="B17001" s="2"/>
      <c r="C17001" s="2"/>
      <c r="D17001" s="2"/>
    </row>
    <row r="17002" spans="2:4" x14ac:dyDescent="0.2">
      <c r="B17002" s="2"/>
      <c r="C17002" s="2"/>
      <c r="D17002" s="2"/>
    </row>
    <row r="17003" spans="2:4" x14ac:dyDescent="0.2">
      <c r="B17003" s="2"/>
      <c r="C17003" s="2"/>
      <c r="D17003" s="2"/>
    </row>
    <row r="17004" spans="2:4" x14ac:dyDescent="0.2">
      <c r="B17004" s="2"/>
      <c r="C17004" s="2"/>
      <c r="D17004" s="2"/>
    </row>
    <row r="17005" spans="2:4" x14ac:dyDescent="0.2">
      <c r="B17005" s="2"/>
      <c r="C17005" s="2"/>
      <c r="D17005" s="2"/>
    </row>
    <row r="17006" spans="2:4" x14ac:dyDescent="0.2">
      <c r="B17006" s="2"/>
      <c r="C17006" s="2"/>
      <c r="D17006" s="2"/>
    </row>
    <row r="17007" spans="2:4" x14ac:dyDescent="0.2">
      <c r="B17007" s="2"/>
      <c r="C17007" s="2"/>
      <c r="D17007" s="2"/>
    </row>
    <row r="17008" spans="2:4" x14ac:dyDescent="0.2">
      <c r="B17008" s="2"/>
      <c r="C17008" s="2"/>
      <c r="D17008" s="2"/>
    </row>
    <row r="17009" spans="2:4" x14ac:dyDescent="0.2">
      <c r="B17009" s="2"/>
      <c r="C17009" s="2"/>
      <c r="D17009" s="2"/>
    </row>
    <row r="17010" spans="2:4" x14ac:dyDescent="0.2">
      <c r="B17010" s="2"/>
      <c r="C17010" s="2"/>
      <c r="D17010" s="2"/>
    </row>
    <row r="17011" spans="2:4" x14ac:dyDescent="0.2">
      <c r="B17011" s="2"/>
      <c r="C17011" s="2"/>
      <c r="D17011" s="2"/>
    </row>
    <row r="17012" spans="2:4" x14ac:dyDescent="0.2">
      <c r="B17012" s="2"/>
      <c r="C17012" s="2"/>
      <c r="D17012" s="2"/>
    </row>
    <row r="17013" spans="2:4" x14ac:dyDescent="0.2">
      <c r="B17013" s="2"/>
      <c r="C17013" s="2"/>
      <c r="D17013" s="2"/>
    </row>
    <row r="17014" spans="2:4" x14ac:dyDescent="0.2">
      <c r="B17014" s="2"/>
      <c r="C17014" s="2"/>
      <c r="D17014" s="2"/>
    </row>
    <row r="17015" spans="2:4" x14ac:dyDescent="0.2">
      <c r="B17015" s="2"/>
      <c r="C17015" s="2"/>
      <c r="D17015" s="2"/>
    </row>
    <row r="17016" spans="2:4" x14ac:dyDescent="0.2">
      <c r="B17016" s="2"/>
      <c r="C17016" s="2"/>
      <c r="D17016" s="2"/>
    </row>
    <row r="17017" spans="2:4" x14ac:dyDescent="0.2">
      <c r="B17017" s="2"/>
      <c r="C17017" s="2"/>
      <c r="D17017" s="2"/>
    </row>
    <row r="17018" spans="2:4" x14ac:dyDescent="0.2">
      <c r="B17018" s="2"/>
      <c r="C17018" s="2"/>
      <c r="D17018" s="2"/>
    </row>
    <row r="17019" spans="2:4" x14ac:dyDescent="0.2">
      <c r="B17019" s="2"/>
      <c r="C17019" s="2"/>
      <c r="D17019" s="2"/>
    </row>
    <row r="17020" spans="2:4" x14ac:dyDescent="0.2">
      <c r="B17020" s="2"/>
      <c r="C17020" s="2"/>
      <c r="D17020" s="2"/>
    </row>
    <row r="17021" spans="2:4" x14ac:dyDescent="0.2">
      <c r="B17021" s="2"/>
      <c r="C17021" s="2"/>
      <c r="D17021" s="2"/>
    </row>
    <row r="17022" spans="2:4" x14ac:dyDescent="0.2">
      <c r="B17022" s="2"/>
      <c r="C17022" s="2"/>
      <c r="D17022" s="2"/>
    </row>
    <row r="17023" spans="2:4" x14ac:dyDescent="0.2">
      <c r="B17023" s="2"/>
      <c r="C17023" s="2"/>
      <c r="D17023" s="2"/>
    </row>
    <row r="17024" spans="2:4" x14ac:dyDescent="0.2">
      <c r="B17024" s="2"/>
      <c r="C17024" s="2"/>
      <c r="D17024" s="2"/>
    </row>
    <row r="17025" spans="2:4" x14ac:dyDescent="0.2">
      <c r="B17025" s="2"/>
      <c r="C17025" s="2"/>
      <c r="D17025" s="2"/>
    </row>
    <row r="17026" spans="2:4" x14ac:dyDescent="0.2">
      <c r="B17026" s="2"/>
      <c r="C17026" s="2"/>
      <c r="D17026" s="2"/>
    </row>
    <row r="17027" spans="2:4" x14ac:dyDescent="0.2">
      <c r="B17027" s="2"/>
      <c r="C17027" s="2"/>
      <c r="D17027" s="2"/>
    </row>
    <row r="17028" spans="2:4" x14ac:dyDescent="0.2">
      <c r="B17028" s="2"/>
      <c r="C17028" s="2"/>
      <c r="D17028" s="2"/>
    </row>
    <row r="17029" spans="2:4" x14ac:dyDescent="0.2">
      <c r="B17029" s="2"/>
      <c r="C17029" s="2"/>
      <c r="D17029" s="2"/>
    </row>
    <row r="17030" spans="2:4" x14ac:dyDescent="0.2">
      <c r="B17030" s="2"/>
      <c r="C17030" s="2"/>
      <c r="D17030" s="2"/>
    </row>
    <row r="17031" spans="2:4" x14ac:dyDescent="0.2">
      <c r="B17031" s="2"/>
      <c r="C17031" s="2"/>
      <c r="D17031" s="2"/>
    </row>
    <row r="17032" spans="2:4" x14ac:dyDescent="0.2">
      <c r="B17032" s="2"/>
      <c r="C17032" s="2"/>
      <c r="D17032" s="2"/>
    </row>
    <row r="17033" spans="2:4" x14ac:dyDescent="0.2">
      <c r="B17033" s="2"/>
      <c r="C17033" s="2"/>
      <c r="D17033" s="2"/>
    </row>
    <row r="17034" spans="2:4" x14ac:dyDescent="0.2">
      <c r="B17034" s="2"/>
      <c r="C17034" s="2"/>
      <c r="D17034" s="2"/>
    </row>
    <row r="17035" spans="2:4" x14ac:dyDescent="0.2">
      <c r="B17035" s="2"/>
      <c r="C17035" s="2"/>
      <c r="D17035" s="2"/>
    </row>
    <row r="17036" spans="2:4" x14ac:dyDescent="0.2">
      <c r="B17036" s="2"/>
      <c r="C17036" s="2"/>
      <c r="D17036" s="2"/>
    </row>
    <row r="17037" spans="2:4" x14ac:dyDescent="0.2">
      <c r="B17037" s="2"/>
      <c r="C17037" s="2"/>
      <c r="D17037" s="2"/>
    </row>
    <row r="17038" spans="2:4" x14ac:dyDescent="0.2">
      <c r="B17038" s="2"/>
      <c r="C17038" s="2"/>
      <c r="D17038" s="2"/>
    </row>
    <row r="17039" spans="2:4" x14ac:dyDescent="0.2">
      <c r="B17039" s="2"/>
      <c r="C17039" s="2"/>
      <c r="D17039" s="2"/>
    </row>
    <row r="17040" spans="2:4" x14ac:dyDescent="0.2">
      <c r="B17040" s="2"/>
      <c r="C17040" s="2"/>
      <c r="D17040" s="2"/>
    </row>
    <row r="17041" spans="2:4" x14ac:dyDescent="0.2">
      <c r="B17041" s="2"/>
      <c r="C17041" s="2"/>
      <c r="D17041" s="2"/>
    </row>
    <row r="17042" spans="2:4" x14ac:dyDescent="0.2">
      <c r="B17042" s="2"/>
      <c r="C17042" s="2"/>
      <c r="D17042" s="2"/>
    </row>
    <row r="17043" spans="2:4" x14ac:dyDescent="0.2">
      <c r="B17043" s="2"/>
      <c r="C17043" s="2"/>
      <c r="D17043" s="2"/>
    </row>
    <row r="17044" spans="2:4" x14ac:dyDescent="0.2">
      <c r="B17044" s="2"/>
      <c r="C17044" s="2"/>
      <c r="D17044" s="2"/>
    </row>
    <row r="17045" spans="2:4" x14ac:dyDescent="0.2">
      <c r="B17045" s="2"/>
      <c r="C17045" s="2"/>
      <c r="D17045" s="2"/>
    </row>
    <row r="17046" spans="2:4" x14ac:dyDescent="0.2">
      <c r="B17046" s="2"/>
      <c r="C17046" s="2"/>
      <c r="D17046" s="2"/>
    </row>
    <row r="17047" spans="2:4" x14ac:dyDescent="0.2">
      <c r="B17047" s="2"/>
      <c r="C17047" s="2"/>
      <c r="D17047" s="2"/>
    </row>
    <row r="17048" spans="2:4" x14ac:dyDescent="0.2">
      <c r="B17048" s="2"/>
      <c r="C17048" s="2"/>
      <c r="D17048" s="2"/>
    </row>
    <row r="17049" spans="2:4" x14ac:dyDescent="0.2">
      <c r="B17049" s="2"/>
      <c r="C17049" s="2"/>
      <c r="D17049" s="2"/>
    </row>
    <row r="17050" spans="2:4" x14ac:dyDescent="0.2">
      <c r="B17050" s="2"/>
      <c r="C17050" s="2"/>
      <c r="D17050" s="2"/>
    </row>
    <row r="17051" spans="2:4" x14ac:dyDescent="0.2">
      <c r="B17051" s="2"/>
      <c r="C17051" s="2"/>
      <c r="D17051" s="2"/>
    </row>
    <row r="17052" spans="2:4" x14ac:dyDescent="0.2">
      <c r="B17052" s="2"/>
      <c r="C17052" s="2"/>
      <c r="D17052" s="2"/>
    </row>
    <row r="17053" spans="2:4" x14ac:dyDescent="0.2">
      <c r="B17053" s="2"/>
      <c r="C17053" s="2"/>
      <c r="D17053" s="2"/>
    </row>
    <row r="17054" spans="2:4" x14ac:dyDescent="0.2">
      <c r="B17054" s="2"/>
      <c r="C17054" s="2"/>
      <c r="D17054" s="2"/>
    </row>
    <row r="17055" spans="2:4" x14ac:dyDescent="0.2">
      <c r="B17055" s="2"/>
      <c r="C17055" s="2"/>
      <c r="D17055" s="2"/>
    </row>
    <row r="17056" spans="2:4" x14ac:dyDescent="0.2">
      <c r="B17056" s="2"/>
      <c r="C17056" s="2"/>
      <c r="D17056" s="2"/>
    </row>
    <row r="17057" spans="2:4" x14ac:dyDescent="0.2">
      <c r="B17057" s="2"/>
      <c r="C17057" s="2"/>
      <c r="D17057" s="2"/>
    </row>
    <row r="17058" spans="2:4" x14ac:dyDescent="0.2">
      <c r="B17058" s="2"/>
      <c r="C17058" s="2"/>
      <c r="D17058" s="2"/>
    </row>
    <row r="17059" spans="2:4" x14ac:dyDescent="0.2">
      <c r="B17059" s="2"/>
      <c r="C17059" s="2"/>
      <c r="D17059" s="2"/>
    </row>
    <row r="17060" spans="2:4" x14ac:dyDescent="0.2">
      <c r="B17060" s="2"/>
      <c r="C17060" s="2"/>
      <c r="D17060" s="2"/>
    </row>
    <row r="17061" spans="2:4" x14ac:dyDescent="0.2">
      <c r="B17061" s="2"/>
      <c r="C17061" s="2"/>
      <c r="D17061" s="2"/>
    </row>
    <row r="17062" spans="2:4" x14ac:dyDescent="0.2">
      <c r="B17062" s="2"/>
      <c r="C17062" s="2"/>
      <c r="D17062" s="2"/>
    </row>
    <row r="17063" spans="2:4" x14ac:dyDescent="0.2">
      <c r="B17063" s="2"/>
      <c r="C17063" s="2"/>
      <c r="D17063" s="2"/>
    </row>
    <row r="17064" spans="2:4" x14ac:dyDescent="0.2">
      <c r="B17064" s="2"/>
      <c r="C17064" s="2"/>
      <c r="D17064" s="2"/>
    </row>
    <row r="17065" spans="2:4" x14ac:dyDescent="0.2">
      <c r="B17065" s="2"/>
      <c r="C17065" s="2"/>
      <c r="D17065" s="2"/>
    </row>
    <row r="17066" spans="2:4" x14ac:dyDescent="0.2">
      <c r="B17066" s="2"/>
      <c r="C17066" s="2"/>
      <c r="D17066" s="2"/>
    </row>
    <row r="17067" spans="2:4" x14ac:dyDescent="0.2">
      <c r="B17067" s="2"/>
      <c r="C17067" s="2"/>
      <c r="D17067" s="2"/>
    </row>
    <row r="17068" spans="2:4" x14ac:dyDescent="0.2">
      <c r="B17068" s="2"/>
      <c r="C17068" s="2"/>
      <c r="D17068" s="2"/>
    </row>
    <row r="17069" spans="2:4" x14ac:dyDescent="0.2">
      <c r="B17069" s="2"/>
      <c r="C17069" s="2"/>
      <c r="D17069" s="2"/>
    </row>
    <row r="17070" spans="2:4" x14ac:dyDescent="0.2">
      <c r="B17070" s="2"/>
      <c r="C17070" s="2"/>
      <c r="D17070" s="2"/>
    </row>
    <row r="17071" spans="2:4" x14ac:dyDescent="0.2">
      <c r="B17071" s="2"/>
      <c r="C17071" s="2"/>
      <c r="D17071" s="2"/>
    </row>
    <row r="17072" spans="2:4" x14ac:dyDescent="0.2">
      <c r="B17072" s="2"/>
      <c r="C17072" s="2"/>
      <c r="D17072" s="2"/>
    </row>
    <row r="17073" spans="2:4" x14ac:dyDescent="0.2">
      <c r="B17073" s="2"/>
      <c r="C17073" s="2"/>
      <c r="D17073" s="2"/>
    </row>
    <row r="17074" spans="2:4" x14ac:dyDescent="0.2">
      <c r="B17074" s="2"/>
      <c r="C17074" s="2"/>
      <c r="D17074" s="2"/>
    </row>
    <row r="17075" spans="2:4" x14ac:dyDescent="0.2">
      <c r="B17075" s="2"/>
      <c r="C17075" s="2"/>
      <c r="D17075" s="2"/>
    </row>
    <row r="17076" spans="2:4" x14ac:dyDescent="0.2">
      <c r="B17076" s="2"/>
      <c r="C17076" s="2"/>
      <c r="D17076" s="2"/>
    </row>
    <row r="17077" spans="2:4" x14ac:dyDescent="0.2">
      <c r="B17077" s="2"/>
      <c r="C17077" s="2"/>
      <c r="D17077" s="2"/>
    </row>
    <row r="17078" spans="2:4" x14ac:dyDescent="0.2">
      <c r="B17078" s="2"/>
      <c r="C17078" s="2"/>
      <c r="D17078" s="2"/>
    </row>
    <row r="17079" spans="2:4" x14ac:dyDescent="0.2">
      <c r="B17079" s="2"/>
      <c r="C17079" s="2"/>
      <c r="D17079" s="2"/>
    </row>
    <row r="17080" spans="2:4" x14ac:dyDescent="0.2">
      <c r="B17080" s="2"/>
      <c r="C17080" s="2"/>
      <c r="D17080" s="2"/>
    </row>
    <row r="17081" spans="2:4" x14ac:dyDescent="0.2">
      <c r="B17081" s="2"/>
      <c r="C17081" s="2"/>
      <c r="D17081" s="2"/>
    </row>
    <row r="17082" spans="2:4" x14ac:dyDescent="0.2">
      <c r="B17082" s="2"/>
      <c r="C17082" s="2"/>
      <c r="D17082" s="2"/>
    </row>
    <row r="17083" spans="2:4" x14ac:dyDescent="0.2">
      <c r="B17083" s="2"/>
      <c r="C17083" s="2"/>
      <c r="D17083" s="2"/>
    </row>
    <row r="17084" spans="2:4" x14ac:dyDescent="0.2">
      <c r="B17084" s="2"/>
      <c r="C17084" s="2"/>
      <c r="D17084" s="2"/>
    </row>
    <row r="17085" spans="2:4" x14ac:dyDescent="0.2">
      <c r="B17085" s="2"/>
      <c r="C17085" s="2"/>
      <c r="D17085" s="2"/>
    </row>
    <row r="17086" spans="2:4" x14ac:dyDescent="0.2">
      <c r="B17086" s="2"/>
      <c r="C17086" s="2"/>
      <c r="D17086" s="2"/>
    </row>
    <row r="17087" spans="2:4" x14ac:dyDescent="0.2">
      <c r="B17087" s="2"/>
      <c r="C17087" s="2"/>
      <c r="D17087" s="2"/>
    </row>
    <row r="17088" spans="2:4" x14ac:dyDescent="0.2">
      <c r="B17088" s="2"/>
      <c r="C17088" s="2"/>
      <c r="D17088" s="2"/>
    </row>
    <row r="17089" spans="2:4" x14ac:dyDescent="0.2">
      <c r="B17089" s="2"/>
      <c r="C17089" s="2"/>
      <c r="D17089" s="2"/>
    </row>
    <row r="17090" spans="2:4" x14ac:dyDescent="0.2">
      <c r="B17090" s="2"/>
      <c r="C17090" s="2"/>
      <c r="D17090" s="2"/>
    </row>
    <row r="17091" spans="2:4" x14ac:dyDescent="0.2">
      <c r="B17091" s="2"/>
      <c r="C17091" s="2"/>
      <c r="D17091" s="2"/>
    </row>
    <row r="17092" spans="2:4" x14ac:dyDescent="0.2">
      <c r="B17092" s="2"/>
      <c r="C17092" s="2"/>
      <c r="D17092" s="2"/>
    </row>
    <row r="17093" spans="2:4" x14ac:dyDescent="0.2">
      <c r="B17093" s="2"/>
      <c r="C17093" s="2"/>
      <c r="D17093" s="2"/>
    </row>
    <row r="17094" spans="2:4" x14ac:dyDescent="0.2">
      <c r="B17094" s="2"/>
      <c r="C17094" s="2"/>
      <c r="D17094" s="2"/>
    </row>
    <row r="17095" spans="2:4" x14ac:dyDescent="0.2">
      <c r="B17095" s="2"/>
      <c r="C17095" s="2"/>
      <c r="D17095" s="2"/>
    </row>
    <row r="17096" spans="2:4" x14ac:dyDescent="0.2">
      <c r="B17096" s="2"/>
      <c r="C17096" s="2"/>
      <c r="D17096" s="2"/>
    </row>
    <row r="17097" spans="2:4" x14ac:dyDescent="0.2">
      <c r="B17097" s="2"/>
      <c r="C17097" s="2"/>
      <c r="D17097" s="2"/>
    </row>
    <row r="17098" spans="2:4" x14ac:dyDescent="0.2">
      <c r="B17098" s="2"/>
      <c r="C17098" s="2"/>
      <c r="D17098" s="2"/>
    </row>
    <row r="17099" spans="2:4" x14ac:dyDescent="0.2">
      <c r="B17099" s="2"/>
      <c r="C17099" s="2"/>
      <c r="D17099" s="2"/>
    </row>
    <row r="17100" spans="2:4" x14ac:dyDescent="0.2">
      <c r="B17100" s="2"/>
      <c r="C17100" s="2"/>
      <c r="D17100" s="2"/>
    </row>
    <row r="17101" spans="2:4" x14ac:dyDescent="0.2">
      <c r="B17101" s="2"/>
      <c r="C17101" s="2"/>
      <c r="D17101" s="2"/>
    </row>
    <row r="17102" spans="2:4" x14ac:dyDescent="0.2">
      <c r="B17102" s="2"/>
      <c r="C17102" s="2"/>
      <c r="D17102" s="2"/>
    </row>
    <row r="17103" spans="2:4" x14ac:dyDescent="0.2">
      <c r="B17103" s="2"/>
      <c r="C17103" s="2"/>
      <c r="D17103" s="2"/>
    </row>
    <row r="17104" spans="2:4" x14ac:dyDescent="0.2">
      <c r="B17104" s="2"/>
      <c r="C17104" s="2"/>
      <c r="D17104" s="2"/>
    </row>
    <row r="17105" spans="2:4" x14ac:dyDescent="0.2">
      <c r="B17105" s="2"/>
      <c r="C17105" s="2"/>
      <c r="D17105" s="2"/>
    </row>
    <row r="17106" spans="2:4" x14ac:dyDescent="0.2">
      <c r="B17106" s="2"/>
      <c r="C17106" s="2"/>
      <c r="D17106" s="2"/>
    </row>
    <row r="17107" spans="2:4" x14ac:dyDescent="0.2">
      <c r="B17107" s="2"/>
      <c r="C17107" s="2"/>
      <c r="D17107" s="2"/>
    </row>
    <row r="17108" spans="2:4" x14ac:dyDescent="0.2">
      <c r="B17108" s="2"/>
      <c r="C17108" s="2"/>
      <c r="D17108" s="2"/>
    </row>
    <row r="17109" spans="2:4" x14ac:dyDescent="0.2">
      <c r="B17109" s="2"/>
      <c r="C17109" s="2"/>
      <c r="D17109" s="2"/>
    </row>
    <row r="17110" spans="2:4" x14ac:dyDescent="0.2">
      <c r="B17110" s="2"/>
      <c r="C17110" s="2"/>
      <c r="D17110" s="2"/>
    </row>
    <row r="17111" spans="2:4" x14ac:dyDescent="0.2">
      <c r="B17111" s="2"/>
      <c r="C17111" s="2"/>
      <c r="D17111" s="2"/>
    </row>
    <row r="17112" spans="2:4" x14ac:dyDescent="0.2">
      <c r="B17112" s="2"/>
      <c r="C17112" s="2"/>
      <c r="D17112" s="2"/>
    </row>
    <row r="17113" spans="2:4" x14ac:dyDescent="0.2">
      <c r="B17113" s="2"/>
      <c r="C17113" s="2"/>
      <c r="D17113" s="2"/>
    </row>
    <row r="17114" spans="2:4" x14ac:dyDescent="0.2">
      <c r="B17114" s="2"/>
      <c r="C17114" s="2"/>
      <c r="D17114" s="2"/>
    </row>
    <row r="17115" spans="2:4" x14ac:dyDescent="0.2">
      <c r="B17115" s="2"/>
      <c r="C17115" s="2"/>
      <c r="D17115" s="2"/>
    </row>
    <row r="17116" spans="2:4" x14ac:dyDescent="0.2">
      <c r="B17116" s="2"/>
      <c r="C17116" s="2"/>
      <c r="D17116" s="2"/>
    </row>
    <row r="17117" spans="2:4" x14ac:dyDescent="0.2">
      <c r="B17117" s="2"/>
      <c r="C17117" s="2"/>
      <c r="D17117" s="2"/>
    </row>
    <row r="17118" spans="2:4" x14ac:dyDescent="0.2">
      <c r="B17118" s="2"/>
      <c r="C17118" s="2"/>
      <c r="D17118" s="2"/>
    </row>
    <row r="17119" spans="2:4" x14ac:dyDescent="0.2">
      <c r="B17119" s="2"/>
      <c r="C17119" s="2"/>
      <c r="D17119" s="2"/>
    </row>
    <row r="17120" spans="2:4" x14ac:dyDescent="0.2">
      <c r="B17120" s="2"/>
      <c r="C17120" s="2"/>
      <c r="D17120" s="2"/>
    </row>
    <row r="17121" spans="2:4" x14ac:dyDescent="0.2">
      <c r="B17121" s="2"/>
      <c r="C17121" s="2"/>
      <c r="D17121" s="2"/>
    </row>
    <row r="17122" spans="2:4" x14ac:dyDescent="0.2">
      <c r="B17122" s="2"/>
      <c r="C17122" s="2"/>
      <c r="D17122" s="2"/>
    </row>
    <row r="17123" spans="2:4" x14ac:dyDescent="0.2">
      <c r="B17123" s="2"/>
      <c r="C17123" s="2"/>
      <c r="D17123" s="2"/>
    </row>
    <row r="17124" spans="2:4" x14ac:dyDescent="0.2">
      <c r="B17124" s="2"/>
      <c r="C17124" s="2"/>
      <c r="D17124" s="2"/>
    </row>
    <row r="17125" spans="2:4" x14ac:dyDescent="0.2">
      <c r="B17125" s="2"/>
      <c r="C17125" s="2"/>
      <c r="D17125" s="2"/>
    </row>
    <row r="17126" spans="2:4" x14ac:dyDescent="0.2">
      <c r="B17126" s="2"/>
      <c r="C17126" s="2"/>
      <c r="D17126" s="2"/>
    </row>
    <row r="17127" spans="2:4" x14ac:dyDescent="0.2">
      <c r="B17127" s="2"/>
      <c r="C17127" s="2"/>
      <c r="D17127" s="2"/>
    </row>
    <row r="17128" spans="2:4" x14ac:dyDescent="0.2">
      <c r="B17128" s="2"/>
      <c r="C17128" s="2"/>
      <c r="D17128" s="2"/>
    </row>
    <row r="17129" spans="2:4" x14ac:dyDescent="0.2">
      <c r="B17129" s="2"/>
      <c r="C17129" s="2"/>
      <c r="D17129" s="2"/>
    </row>
    <row r="17130" spans="2:4" x14ac:dyDescent="0.2">
      <c r="B17130" s="2"/>
      <c r="C17130" s="2"/>
      <c r="D17130" s="2"/>
    </row>
    <row r="17131" spans="2:4" x14ac:dyDescent="0.2">
      <c r="B17131" s="2"/>
      <c r="C17131" s="2"/>
      <c r="D17131" s="2"/>
    </row>
    <row r="17132" spans="2:4" x14ac:dyDescent="0.2">
      <c r="B17132" s="2"/>
      <c r="C17132" s="2"/>
      <c r="D17132" s="2"/>
    </row>
    <row r="17133" spans="2:4" x14ac:dyDescent="0.2">
      <c r="B17133" s="2"/>
      <c r="C17133" s="2"/>
      <c r="D17133" s="2"/>
    </row>
    <row r="17134" spans="2:4" x14ac:dyDescent="0.2">
      <c r="B17134" s="2"/>
      <c r="C17134" s="2"/>
      <c r="D17134" s="2"/>
    </row>
    <row r="17135" spans="2:4" x14ac:dyDescent="0.2">
      <c r="B17135" s="2"/>
      <c r="C17135" s="2"/>
      <c r="D17135" s="2"/>
    </row>
    <row r="17136" spans="2:4" x14ac:dyDescent="0.2">
      <c r="B17136" s="2"/>
      <c r="C17136" s="2"/>
      <c r="D17136" s="2"/>
    </row>
    <row r="17137" spans="2:4" x14ac:dyDescent="0.2">
      <c r="B17137" s="2"/>
      <c r="C17137" s="2"/>
      <c r="D17137" s="2"/>
    </row>
    <row r="17138" spans="2:4" x14ac:dyDescent="0.2">
      <c r="B17138" s="2"/>
      <c r="C17138" s="2"/>
      <c r="D17138" s="2"/>
    </row>
    <row r="17139" spans="2:4" x14ac:dyDescent="0.2">
      <c r="B17139" s="2"/>
      <c r="C17139" s="2"/>
      <c r="D17139" s="2"/>
    </row>
    <row r="17140" spans="2:4" x14ac:dyDescent="0.2">
      <c r="B17140" s="2"/>
      <c r="C17140" s="2"/>
      <c r="D17140" s="2"/>
    </row>
    <row r="17141" spans="2:4" x14ac:dyDescent="0.2">
      <c r="B17141" s="2"/>
      <c r="C17141" s="2"/>
      <c r="D17141" s="2"/>
    </row>
    <row r="17142" spans="2:4" x14ac:dyDescent="0.2">
      <c r="B17142" s="2"/>
      <c r="C17142" s="2"/>
      <c r="D17142" s="2"/>
    </row>
    <row r="17143" spans="2:4" x14ac:dyDescent="0.2">
      <c r="B17143" s="2"/>
      <c r="C17143" s="2"/>
      <c r="D17143" s="2"/>
    </row>
    <row r="17144" spans="2:4" x14ac:dyDescent="0.2">
      <c r="B17144" s="2"/>
      <c r="C17144" s="2"/>
      <c r="D17144" s="2"/>
    </row>
    <row r="17145" spans="2:4" x14ac:dyDescent="0.2">
      <c r="B17145" s="2"/>
      <c r="C17145" s="2"/>
      <c r="D17145" s="2"/>
    </row>
    <row r="17146" spans="2:4" x14ac:dyDescent="0.2">
      <c r="B17146" s="2"/>
      <c r="C17146" s="2"/>
      <c r="D17146" s="2"/>
    </row>
    <row r="17147" spans="2:4" x14ac:dyDescent="0.2">
      <c r="B17147" s="2"/>
      <c r="C17147" s="2"/>
      <c r="D17147" s="2"/>
    </row>
    <row r="17148" spans="2:4" x14ac:dyDescent="0.2">
      <c r="B17148" s="2"/>
      <c r="C17148" s="2"/>
      <c r="D17148" s="2"/>
    </row>
    <row r="17149" spans="2:4" x14ac:dyDescent="0.2">
      <c r="B17149" s="2"/>
      <c r="C17149" s="2"/>
      <c r="D17149" s="2"/>
    </row>
    <row r="17150" spans="2:4" x14ac:dyDescent="0.2">
      <c r="B17150" s="2"/>
      <c r="C17150" s="2"/>
      <c r="D17150" s="2"/>
    </row>
    <row r="17151" spans="2:4" x14ac:dyDescent="0.2">
      <c r="B17151" s="2"/>
      <c r="C17151" s="2"/>
      <c r="D17151" s="2"/>
    </row>
    <row r="17152" spans="2:4" x14ac:dyDescent="0.2">
      <c r="B17152" s="2"/>
      <c r="C17152" s="2"/>
      <c r="D17152" s="2"/>
    </row>
    <row r="17153" spans="2:4" x14ac:dyDescent="0.2">
      <c r="B17153" s="2"/>
      <c r="C17153" s="2"/>
      <c r="D17153" s="2"/>
    </row>
    <row r="17154" spans="2:4" x14ac:dyDescent="0.2">
      <c r="B17154" s="2"/>
      <c r="C17154" s="2"/>
      <c r="D17154" s="2"/>
    </row>
    <row r="17155" spans="2:4" x14ac:dyDescent="0.2">
      <c r="B17155" s="2"/>
      <c r="C17155" s="2"/>
      <c r="D17155" s="2"/>
    </row>
    <row r="17156" spans="2:4" x14ac:dyDescent="0.2">
      <c r="B17156" s="2"/>
      <c r="C17156" s="2"/>
      <c r="D17156" s="2"/>
    </row>
    <row r="17157" spans="2:4" x14ac:dyDescent="0.2">
      <c r="B17157" s="2"/>
      <c r="C17157" s="2"/>
      <c r="D17157" s="2"/>
    </row>
    <row r="17158" spans="2:4" x14ac:dyDescent="0.2">
      <c r="B17158" s="2"/>
      <c r="C17158" s="2"/>
      <c r="D17158" s="2"/>
    </row>
    <row r="17159" spans="2:4" x14ac:dyDescent="0.2">
      <c r="B17159" s="2"/>
      <c r="C17159" s="2"/>
      <c r="D17159" s="2"/>
    </row>
    <row r="17160" spans="2:4" x14ac:dyDescent="0.2">
      <c r="B17160" s="2"/>
      <c r="C17160" s="2"/>
      <c r="D17160" s="2"/>
    </row>
    <row r="17161" spans="2:4" x14ac:dyDescent="0.2">
      <c r="B17161" s="2"/>
      <c r="C17161" s="2"/>
      <c r="D17161" s="2"/>
    </row>
    <row r="17162" spans="2:4" x14ac:dyDescent="0.2">
      <c r="B17162" s="2"/>
      <c r="C17162" s="2"/>
      <c r="D17162" s="2"/>
    </row>
    <row r="17163" spans="2:4" x14ac:dyDescent="0.2">
      <c r="B17163" s="2"/>
      <c r="C17163" s="2"/>
      <c r="D17163" s="2"/>
    </row>
    <row r="17164" spans="2:4" x14ac:dyDescent="0.2">
      <c r="B17164" s="2"/>
      <c r="C17164" s="2"/>
      <c r="D17164" s="2"/>
    </row>
    <row r="17165" spans="2:4" x14ac:dyDescent="0.2">
      <c r="B17165" s="2"/>
      <c r="C17165" s="2"/>
      <c r="D17165" s="2"/>
    </row>
    <row r="17166" spans="2:4" x14ac:dyDescent="0.2">
      <c r="B17166" s="2"/>
      <c r="C17166" s="2"/>
      <c r="D17166" s="2"/>
    </row>
    <row r="17167" spans="2:4" x14ac:dyDescent="0.2">
      <c r="B17167" s="2"/>
      <c r="C17167" s="2"/>
      <c r="D17167" s="2"/>
    </row>
    <row r="17168" spans="2:4" x14ac:dyDescent="0.2">
      <c r="B17168" s="2"/>
      <c r="C17168" s="2"/>
      <c r="D17168" s="2"/>
    </row>
    <row r="17169" spans="2:4" x14ac:dyDescent="0.2">
      <c r="B17169" s="2"/>
      <c r="C17169" s="2"/>
      <c r="D17169" s="2"/>
    </row>
    <row r="17170" spans="2:4" x14ac:dyDescent="0.2">
      <c r="B17170" s="2"/>
      <c r="C17170" s="2"/>
      <c r="D17170" s="2"/>
    </row>
    <row r="17171" spans="2:4" x14ac:dyDescent="0.2">
      <c r="B17171" s="2"/>
      <c r="C17171" s="2"/>
      <c r="D17171" s="2"/>
    </row>
    <row r="17172" spans="2:4" x14ac:dyDescent="0.2">
      <c r="B17172" s="2"/>
      <c r="C17172" s="2"/>
      <c r="D17172" s="2"/>
    </row>
    <row r="17173" spans="2:4" x14ac:dyDescent="0.2">
      <c r="B17173" s="2"/>
      <c r="C17173" s="2"/>
      <c r="D17173" s="2"/>
    </row>
    <row r="17174" spans="2:4" x14ac:dyDescent="0.2">
      <c r="B17174" s="2"/>
      <c r="C17174" s="2"/>
      <c r="D17174" s="2"/>
    </row>
    <row r="17175" spans="2:4" x14ac:dyDescent="0.2">
      <c r="B17175" s="2"/>
      <c r="C17175" s="2"/>
      <c r="D17175" s="2"/>
    </row>
    <row r="17176" spans="2:4" x14ac:dyDescent="0.2">
      <c r="B17176" s="2"/>
      <c r="C17176" s="2"/>
      <c r="D17176" s="2"/>
    </row>
    <row r="17177" spans="2:4" x14ac:dyDescent="0.2">
      <c r="B17177" s="2"/>
      <c r="C17177" s="2"/>
      <c r="D17177" s="2"/>
    </row>
    <row r="17178" spans="2:4" x14ac:dyDescent="0.2">
      <c r="B17178" s="2"/>
      <c r="C17178" s="2"/>
      <c r="D17178" s="2"/>
    </row>
    <row r="17179" spans="2:4" x14ac:dyDescent="0.2">
      <c r="B17179" s="2"/>
      <c r="C17179" s="2"/>
      <c r="D17179" s="2"/>
    </row>
    <row r="17180" spans="2:4" x14ac:dyDescent="0.2">
      <c r="B17180" s="2"/>
      <c r="C17180" s="2"/>
      <c r="D17180" s="2"/>
    </row>
    <row r="17181" spans="2:4" x14ac:dyDescent="0.2">
      <c r="B17181" s="2"/>
      <c r="C17181" s="2"/>
      <c r="D17181" s="2"/>
    </row>
    <row r="17182" spans="2:4" x14ac:dyDescent="0.2">
      <c r="B17182" s="2"/>
      <c r="C17182" s="2"/>
      <c r="D17182" s="2"/>
    </row>
    <row r="17183" spans="2:4" x14ac:dyDescent="0.2">
      <c r="B17183" s="2"/>
      <c r="C17183" s="2"/>
      <c r="D17183" s="2"/>
    </row>
    <row r="17184" spans="2:4" x14ac:dyDescent="0.2">
      <c r="B17184" s="2"/>
      <c r="C17184" s="2"/>
      <c r="D17184" s="2"/>
    </row>
    <row r="17185" spans="2:4" x14ac:dyDescent="0.2">
      <c r="B17185" s="2"/>
      <c r="C17185" s="2"/>
      <c r="D17185" s="2"/>
    </row>
    <row r="17186" spans="2:4" x14ac:dyDescent="0.2">
      <c r="B17186" s="2"/>
      <c r="C17186" s="2"/>
      <c r="D17186" s="2"/>
    </row>
    <row r="17187" spans="2:4" x14ac:dyDescent="0.2">
      <c r="B17187" s="2"/>
      <c r="C17187" s="2"/>
      <c r="D17187" s="2"/>
    </row>
    <row r="17188" spans="2:4" x14ac:dyDescent="0.2">
      <c r="B17188" s="2"/>
      <c r="C17188" s="2"/>
      <c r="D17188" s="2"/>
    </row>
    <row r="17189" spans="2:4" x14ac:dyDescent="0.2">
      <c r="B17189" s="2"/>
      <c r="C17189" s="2"/>
      <c r="D17189" s="2"/>
    </row>
    <row r="17190" spans="2:4" x14ac:dyDescent="0.2">
      <c r="B17190" s="2"/>
      <c r="C17190" s="2"/>
      <c r="D17190" s="2"/>
    </row>
    <row r="17191" spans="2:4" x14ac:dyDescent="0.2">
      <c r="B17191" s="2"/>
      <c r="C17191" s="2"/>
      <c r="D17191" s="2"/>
    </row>
    <row r="17192" spans="2:4" x14ac:dyDescent="0.2">
      <c r="B17192" s="2"/>
      <c r="C17192" s="2"/>
      <c r="D17192" s="2"/>
    </row>
    <row r="17193" spans="2:4" x14ac:dyDescent="0.2">
      <c r="B17193" s="2"/>
      <c r="C17193" s="2"/>
      <c r="D17193" s="2"/>
    </row>
    <row r="17194" spans="2:4" x14ac:dyDescent="0.2">
      <c r="B17194" s="2"/>
      <c r="C17194" s="2"/>
      <c r="D17194" s="2"/>
    </row>
    <row r="17195" spans="2:4" x14ac:dyDescent="0.2">
      <c r="B17195" s="2"/>
      <c r="C17195" s="2"/>
      <c r="D17195" s="2"/>
    </row>
    <row r="17196" spans="2:4" x14ac:dyDescent="0.2">
      <c r="B17196" s="2"/>
      <c r="C17196" s="2"/>
      <c r="D17196" s="2"/>
    </row>
    <row r="17197" spans="2:4" x14ac:dyDescent="0.2">
      <c r="B17197" s="2"/>
      <c r="C17197" s="2"/>
      <c r="D17197" s="2"/>
    </row>
    <row r="17198" spans="2:4" x14ac:dyDescent="0.2">
      <c r="B17198" s="2"/>
      <c r="C17198" s="2"/>
      <c r="D17198" s="2"/>
    </row>
    <row r="17199" spans="2:4" x14ac:dyDescent="0.2">
      <c r="B17199" s="2"/>
      <c r="C17199" s="2"/>
      <c r="D17199" s="2"/>
    </row>
    <row r="17200" spans="2:4" x14ac:dyDescent="0.2">
      <c r="B17200" s="2"/>
      <c r="C17200" s="2"/>
      <c r="D17200" s="2"/>
    </row>
    <row r="17201" spans="2:4" x14ac:dyDescent="0.2">
      <c r="B17201" s="2"/>
      <c r="C17201" s="2"/>
      <c r="D17201" s="2"/>
    </row>
    <row r="17202" spans="2:4" x14ac:dyDescent="0.2">
      <c r="B17202" s="2"/>
      <c r="C17202" s="2"/>
      <c r="D17202" s="2"/>
    </row>
    <row r="17203" spans="2:4" x14ac:dyDescent="0.2">
      <c r="B17203" s="2"/>
      <c r="C17203" s="2"/>
      <c r="D17203" s="2"/>
    </row>
    <row r="17204" spans="2:4" x14ac:dyDescent="0.2">
      <c r="B17204" s="2"/>
      <c r="C17204" s="2"/>
      <c r="D17204" s="2"/>
    </row>
    <row r="17205" spans="2:4" x14ac:dyDescent="0.2">
      <c r="B17205" s="2"/>
      <c r="C17205" s="2"/>
      <c r="D17205" s="2"/>
    </row>
    <row r="17206" spans="2:4" x14ac:dyDescent="0.2">
      <c r="B17206" s="2"/>
      <c r="C17206" s="2"/>
      <c r="D17206" s="2"/>
    </row>
    <row r="17207" spans="2:4" x14ac:dyDescent="0.2">
      <c r="B17207" s="2"/>
      <c r="C17207" s="2"/>
      <c r="D17207" s="2"/>
    </row>
    <row r="17208" spans="2:4" x14ac:dyDescent="0.2">
      <c r="B17208" s="2"/>
      <c r="C17208" s="2"/>
      <c r="D17208" s="2"/>
    </row>
    <row r="17209" spans="2:4" x14ac:dyDescent="0.2">
      <c r="B17209" s="2"/>
      <c r="C17209" s="2"/>
      <c r="D17209" s="2"/>
    </row>
    <row r="17210" spans="2:4" x14ac:dyDescent="0.2">
      <c r="B17210" s="2"/>
      <c r="C17210" s="2"/>
      <c r="D17210" s="2"/>
    </row>
    <row r="17211" spans="2:4" x14ac:dyDescent="0.2">
      <c r="B17211" s="2"/>
      <c r="C17211" s="2"/>
      <c r="D17211" s="2"/>
    </row>
    <row r="17212" spans="2:4" x14ac:dyDescent="0.2">
      <c r="B17212" s="2"/>
      <c r="C17212" s="2"/>
      <c r="D17212" s="2"/>
    </row>
    <row r="17213" spans="2:4" x14ac:dyDescent="0.2">
      <c r="B17213" s="2"/>
      <c r="C17213" s="2"/>
      <c r="D17213" s="2"/>
    </row>
    <row r="17214" spans="2:4" x14ac:dyDescent="0.2">
      <c r="B17214" s="2"/>
      <c r="C17214" s="2"/>
      <c r="D17214" s="2"/>
    </row>
    <row r="17215" spans="2:4" x14ac:dyDescent="0.2">
      <c r="B17215" s="2"/>
      <c r="C17215" s="2"/>
      <c r="D17215" s="2"/>
    </row>
    <row r="17216" spans="2:4" x14ac:dyDescent="0.2">
      <c r="B17216" s="2"/>
      <c r="C17216" s="2"/>
      <c r="D17216" s="2"/>
    </row>
    <row r="17217" spans="2:4" x14ac:dyDescent="0.2">
      <c r="B17217" s="2"/>
      <c r="C17217" s="2"/>
      <c r="D17217" s="2"/>
    </row>
    <row r="17218" spans="2:4" x14ac:dyDescent="0.2">
      <c r="B17218" s="2"/>
      <c r="C17218" s="2"/>
      <c r="D17218" s="2"/>
    </row>
    <row r="17219" spans="2:4" x14ac:dyDescent="0.2">
      <c r="B17219" s="2"/>
      <c r="C17219" s="2"/>
      <c r="D17219" s="2"/>
    </row>
    <row r="17220" spans="2:4" x14ac:dyDescent="0.2">
      <c r="B17220" s="2"/>
      <c r="C17220" s="2"/>
      <c r="D17220" s="2"/>
    </row>
    <row r="17221" spans="2:4" x14ac:dyDescent="0.2">
      <c r="B17221" s="2"/>
      <c r="C17221" s="2"/>
      <c r="D17221" s="2"/>
    </row>
    <row r="17222" spans="2:4" x14ac:dyDescent="0.2">
      <c r="B17222" s="2"/>
      <c r="C17222" s="2"/>
      <c r="D17222" s="2"/>
    </row>
    <row r="17223" spans="2:4" x14ac:dyDescent="0.2">
      <c r="B17223" s="2"/>
      <c r="C17223" s="2"/>
      <c r="D17223" s="2"/>
    </row>
    <row r="17224" spans="2:4" x14ac:dyDescent="0.2">
      <c r="B17224" s="2"/>
      <c r="C17224" s="2"/>
      <c r="D17224" s="2"/>
    </row>
    <row r="17225" spans="2:4" x14ac:dyDescent="0.2">
      <c r="B17225" s="2"/>
      <c r="C17225" s="2"/>
      <c r="D17225" s="2"/>
    </row>
    <row r="17226" spans="2:4" x14ac:dyDescent="0.2">
      <c r="B17226" s="2"/>
      <c r="C17226" s="2"/>
      <c r="D17226" s="2"/>
    </row>
    <row r="17227" spans="2:4" x14ac:dyDescent="0.2">
      <c r="B17227" s="2"/>
      <c r="C17227" s="2"/>
      <c r="D17227" s="2"/>
    </row>
    <row r="17228" spans="2:4" x14ac:dyDescent="0.2">
      <c r="B17228" s="2"/>
      <c r="C17228" s="2"/>
      <c r="D17228" s="2"/>
    </row>
    <row r="17229" spans="2:4" x14ac:dyDescent="0.2">
      <c r="B17229" s="2"/>
      <c r="C17229" s="2"/>
      <c r="D17229" s="2"/>
    </row>
    <row r="17230" spans="2:4" x14ac:dyDescent="0.2">
      <c r="B17230" s="2"/>
      <c r="C17230" s="2"/>
      <c r="D17230" s="2"/>
    </row>
    <row r="17231" spans="2:4" x14ac:dyDescent="0.2">
      <c r="B17231" s="2"/>
      <c r="C17231" s="2"/>
      <c r="D17231" s="2"/>
    </row>
    <row r="17232" spans="2:4" x14ac:dyDescent="0.2">
      <c r="B17232" s="2"/>
      <c r="C17232" s="2"/>
      <c r="D17232" s="2"/>
    </row>
    <row r="17233" spans="2:4" x14ac:dyDescent="0.2">
      <c r="B17233" s="2"/>
      <c r="C17233" s="2"/>
      <c r="D17233" s="2"/>
    </row>
    <row r="17234" spans="2:4" x14ac:dyDescent="0.2">
      <c r="B17234" s="2"/>
      <c r="C17234" s="2"/>
      <c r="D17234" s="2"/>
    </row>
    <row r="17235" spans="2:4" x14ac:dyDescent="0.2">
      <c r="B17235" s="2"/>
      <c r="C17235" s="2"/>
      <c r="D17235" s="2"/>
    </row>
    <row r="17236" spans="2:4" x14ac:dyDescent="0.2">
      <c r="B17236" s="2"/>
      <c r="C17236" s="2"/>
      <c r="D17236" s="2"/>
    </row>
    <row r="17237" spans="2:4" x14ac:dyDescent="0.2">
      <c r="B17237" s="2"/>
      <c r="C17237" s="2"/>
      <c r="D17237" s="2"/>
    </row>
    <row r="17238" spans="2:4" x14ac:dyDescent="0.2">
      <c r="B17238" s="2"/>
      <c r="C17238" s="2"/>
      <c r="D17238" s="2"/>
    </row>
    <row r="17239" spans="2:4" x14ac:dyDescent="0.2">
      <c r="B17239" s="2"/>
      <c r="C17239" s="2"/>
      <c r="D17239" s="2"/>
    </row>
    <row r="17240" spans="2:4" x14ac:dyDescent="0.2">
      <c r="B17240" s="2"/>
      <c r="C17240" s="2"/>
      <c r="D17240" s="2"/>
    </row>
    <row r="17241" spans="2:4" x14ac:dyDescent="0.2">
      <c r="B17241" s="2"/>
      <c r="C17241" s="2"/>
      <c r="D17241" s="2"/>
    </row>
    <row r="17242" spans="2:4" x14ac:dyDescent="0.2">
      <c r="B17242" s="2"/>
      <c r="C17242" s="2"/>
      <c r="D17242" s="2"/>
    </row>
    <row r="17243" spans="2:4" x14ac:dyDescent="0.2">
      <c r="B17243" s="2"/>
      <c r="C17243" s="2"/>
      <c r="D17243" s="2"/>
    </row>
    <row r="17244" spans="2:4" x14ac:dyDescent="0.2">
      <c r="B17244" s="2"/>
      <c r="C17244" s="2"/>
      <c r="D17244" s="2"/>
    </row>
    <row r="17245" spans="2:4" x14ac:dyDescent="0.2">
      <c r="B17245" s="2"/>
      <c r="C17245" s="2"/>
      <c r="D17245" s="2"/>
    </row>
    <row r="17246" spans="2:4" x14ac:dyDescent="0.2">
      <c r="B17246" s="2"/>
      <c r="C17246" s="2"/>
      <c r="D17246" s="2"/>
    </row>
    <row r="17247" spans="2:4" x14ac:dyDescent="0.2">
      <c r="B17247" s="2"/>
      <c r="C17247" s="2"/>
      <c r="D17247" s="2"/>
    </row>
    <row r="17248" spans="2:4" x14ac:dyDescent="0.2">
      <c r="B17248" s="2"/>
      <c r="C17248" s="2"/>
      <c r="D17248" s="2"/>
    </row>
    <row r="17249" spans="2:4" x14ac:dyDescent="0.2">
      <c r="B17249" s="2"/>
      <c r="C17249" s="2"/>
      <c r="D17249" s="2"/>
    </row>
    <row r="17250" spans="2:4" x14ac:dyDescent="0.2">
      <c r="B17250" s="2"/>
      <c r="C17250" s="2"/>
      <c r="D17250" s="2"/>
    </row>
    <row r="17251" spans="2:4" x14ac:dyDescent="0.2">
      <c r="B17251" s="2"/>
      <c r="C17251" s="2"/>
      <c r="D17251" s="2"/>
    </row>
    <row r="17252" spans="2:4" x14ac:dyDescent="0.2">
      <c r="B17252" s="2"/>
      <c r="C17252" s="2"/>
      <c r="D17252" s="2"/>
    </row>
    <row r="17253" spans="2:4" x14ac:dyDescent="0.2">
      <c r="B17253" s="2"/>
      <c r="C17253" s="2"/>
      <c r="D17253" s="2"/>
    </row>
    <row r="17254" spans="2:4" x14ac:dyDescent="0.2">
      <c r="B17254" s="2"/>
      <c r="C17254" s="2"/>
      <c r="D17254" s="2"/>
    </row>
    <row r="17255" spans="2:4" x14ac:dyDescent="0.2">
      <c r="B17255" s="2"/>
      <c r="C17255" s="2"/>
      <c r="D17255" s="2"/>
    </row>
    <row r="17256" spans="2:4" x14ac:dyDescent="0.2">
      <c r="B17256" s="2"/>
      <c r="C17256" s="2"/>
      <c r="D17256" s="2"/>
    </row>
    <row r="17257" spans="2:4" x14ac:dyDescent="0.2">
      <c r="B17257" s="2"/>
      <c r="C17257" s="2"/>
      <c r="D17257" s="2"/>
    </row>
    <row r="17258" spans="2:4" x14ac:dyDescent="0.2">
      <c r="B17258" s="2"/>
      <c r="C17258" s="2"/>
      <c r="D17258" s="2"/>
    </row>
    <row r="17259" spans="2:4" x14ac:dyDescent="0.2">
      <c r="B17259" s="2"/>
      <c r="C17259" s="2"/>
      <c r="D17259" s="2"/>
    </row>
    <row r="17260" spans="2:4" x14ac:dyDescent="0.2">
      <c r="B17260" s="2"/>
      <c r="C17260" s="2"/>
      <c r="D17260" s="2"/>
    </row>
    <row r="17261" spans="2:4" x14ac:dyDescent="0.2">
      <c r="B17261" s="2"/>
      <c r="C17261" s="2"/>
      <c r="D17261" s="2"/>
    </row>
    <row r="17262" spans="2:4" x14ac:dyDescent="0.2">
      <c r="B17262" s="2"/>
      <c r="C17262" s="2"/>
      <c r="D17262" s="2"/>
    </row>
    <row r="17263" spans="2:4" x14ac:dyDescent="0.2">
      <c r="B17263" s="2"/>
      <c r="C17263" s="2"/>
      <c r="D17263" s="2"/>
    </row>
    <row r="17264" spans="2:4" x14ac:dyDescent="0.2">
      <c r="B17264" s="2"/>
      <c r="C17264" s="2"/>
      <c r="D17264" s="2"/>
    </row>
    <row r="17265" spans="2:4" x14ac:dyDescent="0.2">
      <c r="B17265" s="2"/>
      <c r="C17265" s="2"/>
      <c r="D17265" s="2"/>
    </row>
    <row r="17266" spans="2:4" x14ac:dyDescent="0.2">
      <c r="B17266" s="2"/>
      <c r="C17266" s="2"/>
      <c r="D17266" s="2"/>
    </row>
    <row r="17267" spans="2:4" x14ac:dyDescent="0.2">
      <c r="B17267" s="2"/>
      <c r="C17267" s="2"/>
      <c r="D17267" s="2"/>
    </row>
    <row r="17268" spans="2:4" x14ac:dyDescent="0.2">
      <c r="B17268" s="2"/>
      <c r="C17268" s="2"/>
      <c r="D17268" s="2"/>
    </row>
    <row r="17269" spans="2:4" x14ac:dyDescent="0.2">
      <c r="B17269" s="2"/>
      <c r="C17269" s="2"/>
      <c r="D17269" s="2"/>
    </row>
    <row r="17270" spans="2:4" x14ac:dyDescent="0.2">
      <c r="B17270" s="2"/>
      <c r="C17270" s="2"/>
      <c r="D17270" s="2"/>
    </row>
    <row r="17271" spans="2:4" x14ac:dyDescent="0.2">
      <c r="B17271" s="2"/>
      <c r="C17271" s="2"/>
      <c r="D17271" s="2"/>
    </row>
    <row r="17272" spans="2:4" x14ac:dyDescent="0.2">
      <c r="B17272" s="2"/>
      <c r="C17272" s="2"/>
      <c r="D17272" s="2"/>
    </row>
    <row r="17273" spans="2:4" x14ac:dyDescent="0.2">
      <c r="B17273" s="2"/>
      <c r="C17273" s="2"/>
      <c r="D17273" s="2"/>
    </row>
    <row r="17274" spans="2:4" x14ac:dyDescent="0.2">
      <c r="B17274" s="2"/>
      <c r="C17274" s="2"/>
      <c r="D17274" s="2"/>
    </row>
    <row r="17275" spans="2:4" x14ac:dyDescent="0.2">
      <c r="B17275" s="2"/>
      <c r="C17275" s="2"/>
      <c r="D17275" s="2"/>
    </row>
    <row r="17276" spans="2:4" x14ac:dyDescent="0.2">
      <c r="B17276" s="2"/>
      <c r="C17276" s="2"/>
      <c r="D17276" s="2"/>
    </row>
    <row r="17277" spans="2:4" x14ac:dyDescent="0.2">
      <c r="B17277" s="2"/>
      <c r="C17277" s="2"/>
      <c r="D17277" s="2"/>
    </row>
    <row r="17278" spans="2:4" x14ac:dyDescent="0.2">
      <c r="B17278" s="2"/>
      <c r="C17278" s="2"/>
      <c r="D17278" s="2"/>
    </row>
    <row r="17279" spans="2:4" x14ac:dyDescent="0.2">
      <c r="B17279" s="2"/>
      <c r="C17279" s="2"/>
      <c r="D17279" s="2"/>
    </row>
    <row r="17280" spans="2:4" x14ac:dyDescent="0.2">
      <c r="B17280" s="2"/>
      <c r="C17280" s="2"/>
      <c r="D17280" s="2"/>
    </row>
    <row r="17281" spans="2:4" x14ac:dyDescent="0.2">
      <c r="B17281" s="2"/>
      <c r="C17281" s="2"/>
      <c r="D17281" s="2"/>
    </row>
    <row r="17282" spans="2:4" x14ac:dyDescent="0.2">
      <c r="B17282" s="2"/>
      <c r="C17282" s="2"/>
      <c r="D17282" s="2"/>
    </row>
    <row r="17283" spans="2:4" x14ac:dyDescent="0.2">
      <c r="B17283" s="2"/>
      <c r="C17283" s="2"/>
      <c r="D17283" s="2"/>
    </row>
    <row r="17284" spans="2:4" x14ac:dyDescent="0.2">
      <c r="B17284" s="2"/>
      <c r="C17284" s="2"/>
      <c r="D17284" s="2"/>
    </row>
    <row r="17285" spans="2:4" x14ac:dyDescent="0.2">
      <c r="B17285" s="2"/>
      <c r="C17285" s="2"/>
      <c r="D17285" s="2"/>
    </row>
    <row r="17286" spans="2:4" x14ac:dyDescent="0.2">
      <c r="B17286" s="2"/>
      <c r="C17286" s="2"/>
      <c r="D17286" s="2"/>
    </row>
    <row r="17287" spans="2:4" x14ac:dyDescent="0.2">
      <c r="B17287" s="2"/>
      <c r="C17287" s="2"/>
      <c r="D17287" s="2"/>
    </row>
    <row r="17288" spans="2:4" x14ac:dyDescent="0.2">
      <c r="B17288" s="2"/>
      <c r="C17288" s="2"/>
      <c r="D17288" s="2"/>
    </row>
    <row r="17289" spans="2:4" x14ac:dyDescent="0.2">
      <c r="B17289" s="2"/>
      <c r="C17289" s="2"/>
      <c r="D17289" s="2"/>
    </row>
    <row r="17290" spans="2:4" x14ac:dyDescent="0.2">
      <c r="B17290" s="2"/>
      <c r="C17290" s="2"/>
      <c r="D17290" s="2"/>
    </row>
    <row r="17291" spans="2:4" x14ac:dyDescent="0.2">
      <c r="B17291" s="2"/>
      <c r="C17291" s="2"/>
      <c r="D17291" s="2"/>
    </row>
    <row r="17292" spans="2:4" x14ac:dyDescent="0.2">
      <c r="B17292" s="2"/>
      <c r="C17292" s="2"/>
      <c r="D17292" s="2"/>
    </row>
    <row r="17293" spans="2:4" x14ac:dyDescent="0.2">
      <c r="B17293" s="2"/>
      <c r="C17293" s="2"/>
      <c r="D17293" s="2"/>
    </row>
    <row r="17294" spans="2:4" x14ac:dyDescent="0.2">
      <c r="B17294" s="2"/>
      <c r="C17294" s="2"/>
      <c r="D17294" s="2"/>
    </row>
    <row r="17295" spans="2:4" x14ac:dyDescent="0.2">
      <c r="B17295" s="2"/>
      <c r="C17295" s="2"/>
      <c r="D17295" s="2"/>
    </row>
    <row r="17296" spans="2:4" x14ac:dyDescent="0.2">
      <c r="B17296" s="2"/>
      <c r="C17296" s="2"/>
      <c r="D17296" s="2"/>
    </row>
    <row r="17297" spans="2:4" x14ac:dyDescent="0.2">
      <c r="B17297" s="2"/>
      <c r="C17297" s="2"/>
      <c r="D17297" s="2"/>
    </row>
    <row r="17298" spans="2:4" x14ac:dyDescent="0.2">
      <c r="B17298" s="2"/>
      <c r="C17298" s="2"/>
      <c r="D17298" s="2"/>
    </row>
    <row r="17299" spans="2:4" x14ac:dyDescent="0.2">
      <c r="B17299" s="2"/>
      <c r="C17299" s="2"/>
      <c r="D17299" s="2"/>
    </row>
    <row r="17300" spans="2:4" x14ac:dyDescent="0.2">
      <c r="B17300" s="2"/>
      <c r="C17300" s="2"/>
      <c r="D17300" s="2"/>
    </row>
    <row r="17301" spans="2:4" x14ac:dyDescent="0.2">
      <c r="B17301" s="2"/>
      <c r="C17301" s="2"/>
      <c r="D17301" s="2"/>
    </row>
    <row r="17302" spans="2:4" x14ac:dyDescent="0.2">
      <c r="B17302" s="2"/>
      <c r="C17302" s="2"/>
      <c r="D17302" s="2"/>
    </row>
    <row r="17303" spans="2:4" x14ac:dyDescent="0.2">
      <c r="B17303" s="2"/>
      <c r="C17303" s="2"/>
      <c r="D17303" s="2"/>
    </row>
    <row r="17304" spans="2:4" x14ac:dyDescent="0.2">
      <c r="B17304" s="2"/>
      <c r="C17304" s="2"/>
      <c r="D17304" s="2"/>
    </row>
    <row r="17305" spans="2:4" x14ac:dyDescent="0.2">
      <c r="B17305" s="2"/>
      <c r="C17305" s="2"/>
      <c r="D17305" s="2"/>
    </row>
    <row r="17306" spans="2:4" x14ac:dyDescent="0.2">
      <c r="B17306" s="2"/>
      <c r="C17306" s="2"/>
      <c r="D17306" s="2"/>
    </row>
    <row r="17307" spans="2:4" x14ac:dyDescent="0.2">
      <c r="B17307" s="2"/>
      <c r="C17307" s="2"/>
      <c r="D17307" s="2"/>
    </row>
    <row r="17308" spans="2:4" x14ac:dyDescent="0.2">
      <c r="B17308" s="2"/>
      <c r="C17308" s="2"/>
      <c r="D17308" s="2"/>
    </row>
    <row r="17309" spans="2:4" x14ac:dyDescent="0.2">
      <c r="B17309" s="2"/>
      <c r="C17309" s="2"/>
      <c r="D17309" s="2"/>
    </row>
    <row r="17310" spans="2:4" x14ac:dyDescent="0.2">
      <c r="B17310" s="2"/>
      <c r="C17310" s="2"/>
      <c r="D17310" s="2"/>
    </row>
    <row r="17311" spans="2:4" x14ac:dyDescent="0.2">
      <c r="B17311" s="2"/>
      <c r="C17311" s="2"/>
      <c r="D17311" s="2"/>
    </row>
    <row r="17312" spans="2:4" x14ac:dyDescent="0.2">
      <c r="B17312" s="2"/>
      <c r="C17312" s="2"/>
      <c r="D17312" s="2"/>
    </row>
    <row r="17313" spans="2:4" x14ac:dyDescent="0.2">
      <c r="B17313" s="2"/>
      <c r="C17313" s="2"/>
      <c r="D17313" s="2"/>
    </row>
    <row r="17314" spans="2:4" x14ac:dyDescent="0.2">
      <c r="B17314" s="2"/>
      <c r="C17314" s="2"/>
      <c r="D17314" s="2"/>
    </row>
    <row r="17315" spans="2:4" x14ac:dyDescent="0.2">
      <c r="B17315" s="2"/>
      <c r="C17315" s="2"/>
      <c r="D17315" s="2"/>
    </row>
    <row r="17316" spans="2:4" x14ac:dyDescent="0.2">
      <c r="B17316" s="2"/>
      <c r="C17316" s="2"/>
      <c r="D17316" s="2"/>
    </row>
    <row r="17317" spans="2:4" x14ac:dyDescent="0.2">
      <c r="B17317" s="2"/>
      <c r="C17317" s="2"/>
      <c r="D17317" s="2"/>
    </row>
    <row r="17318" spans="2:4" x14ac:dyDescent="0.2">
      <c r="B17318" s="2"/>
      <c r="C17318" s="2"/>
      <c r="D17318" s="2"/>
    </row>
    <row r="17319" spans="2:4" x14ac:dyDescent="0.2">
      <c r="B17319" s="2"/>
      <c r="C17319" s="2"/>
      <c r="D17319" s="2"/>
    </row>
    <row r="17320" spans="2:4" x14ac:dyDescent="0.2">
      <c r="B17320" s="2"/>
      <c r="C17320" s="2"/>
      <c r="D17320" s="2"/>
    </row>
    <row r="17321" spans="2:4" x14ac:dyDescent="0.2">
      <c r="B17321" s="2"/>
      <c r="C17321" s="2"/>
      <c r="D17321" s="2"/>
    </row>
    <row r="17322" spans="2:4" x14ac:dyDescent="0.2">
      <c r="B17322" s="2"/>
      <c r="C17322" s="2"/>
      <c r="D17322" s="2"/>
    </row>
    <row r="17323" spans="2:4" x14ac:dyDescent="0.2">
      <c r="B17323" s="2"/>
      <c r="C17323" s="2"/>
      <c r="D17323" s="2"/>
    </row>
    <row r="17324" spans="2:4" x14ac:dyDescent="0.2">
      <c r="B17324" s="2"/>
      <c r="C17324" s="2"/>
      <c r="D17324" s="2"/>
    </row>
    <row r="17325" spans="2:4" x14ac:dyDescent="0.2">
      <c r="B17325" s="2"/>
      <c r="C17325" s="2"/>
      <c r="D17325" s="2"/>
    </row>
    <row r="17326" spans="2:4" x14ac:dyDescent="0.2">
      <c r="B17326" s="2"/>
      <c r="C17326" s="2"/>
      <c r="D17326" s="2"/>
    </row>
    <row r="17327" spans="2:4" x14ac:dyDescent="0.2">
      <c r="B17327" s="2"/>
      <c r="C17327" s="2"/>
      <c r="D17327" s="2"/>
    </row>
    <row r="17328" spans="2:4" x14ac:dyDescent="0.2">
      <c r="B17328" s="2"/>
      <c r="C17328" s="2"/>
      <c r="D17328" s="2"/>
    </row>
    <row r="17329" spans="2:4" x14ac:dyDescent="0.2">
      <c r="B17329" s="2"/>
      <c r="C17329" s="2"/>
      <c r="D17329" s="2"/>
    </row>
    <row r="17330" spans="2:4" x14ac:dyDescent="0.2">
      <c r="B17330" s="2"/>
      <c r="C17330" s="2"/>
      <c r="D17330" s="2"/>
    </row>
    <row r="17331" spans="2:4" x14ac:dyDescent="0.2">
      <c r="B17331" s="2"/>
      <c r="C17331" s="2"/>
      <c r="D17331" s="2"/>
    </row>
    <row r="17332" spans="2:4" x14ac:dyDescent="0.2">
      <c r="B17332" s="2"/>
      <c r="C17332" s="2"/>
      <c r="D17332" s="2"/>
    </row>
    <row r="17333" spans="2:4" x14ac:dyDescent="0.2">
      <c r="B17333" s="2"/>
      <c r="C17333" s="2"/>
      <c r="D17333" s="2"/>
    </row>
    <row r="17334" spans="2:4" x14ac:dyDescent="0.2">
      <c r="B17334" s="2"/>
      <c r="C17334" s="2"/>
      <c r="D17334" s="2"/>
    </row>
    <row r="17335" spans="2:4" x14ac:dyDescent="0.2">
      <c r="B17335" s="2"/>
      <c r="C17335" s="2"/>
      <c r="D17335" s="2"/>
    </row>
    <row r="17336" spans="2:4" x14ac:dyDescent="0.2">
      <c r="B17336" s="2"/>
      <c r="C17336" s="2"/>
      <c r="D17336" s="2"/>
    </row>
    <row r="17337" spans="2:4" x14ac:dyDescent="0.2">
      <c r="B17337" s="2"/>
      <c r="C17337" s="2"/>
      <c r="D17337" s="2"/>
    </row>
    <row r="17338" spans="2:4" x14ac:dyDescent="0.2">
      <c r="B17338" s="2"/>
      <c r="C17338" s="2"/>
      <c r="D17338" s="2"/>
    </row>
    <row r="17339" spans="2:4" x14ac:dyDescent="0.2">
      <c r="B17339" s="2"/>
      <c r="C17339" s="2"/>
      <c r="D17339" s="2"/>
    </row>
    <row r="17340" spans="2:4" x14ac:dyDescent="0.2">
      <c r="B17340" s="2"/>
      <c r="C17340" s="2"/>
      <c r="D17340" s="2"/>
    </row>
    <row r="17341" spans="2:4" x14ac:dyDescent="0.2">
      <c r="B17341" s="2"/>
      <c r="C17341" s="2"/>
      <c r="D17341" s="2"/>
    </row>
    <row r="17342" spans="2:4" x14ac:dyDescent="0.2">
      <c r="B17342" s="2"/>
      <c r="C17342" s="2"/>
      <c r="D17342" s="2"/>
    </row>
    <row r="17343" spans="2:4" x14ac:dyDescent="0.2">
      <c r="B17343" s="2"/>
      <c r="C17343" s="2"/>
      <c r="D17343" s="2"/>
    </row>
    <row r="17344" spans="2:4" x14ac:dyDescent="0.2">
      <c r="B17344" s="2"/>
      <c r="C17344" s="2"/>
      <c r="D17344" s="2"/>
    </row>
    <row r="17345" spans="2:4" x14ac:dyDescent="0.2">
      <c r="B17345" s="2"/>
      <c r="C17345" s="2"/>
      <c r="D17345" s="2"/>
    </row>
    <row r="17346" spans="2:4" x14ac:dyDescent="0.2">
      <c r="B17346" s="2"/>
      <c r="C17346" s="2"/>
      <c r="D17346" s="2"/>
    </row>
    <row r="17347" spans="2:4" x14ac:dyDescent="0.2">
      <c r="B17347" s="2"/>
      <c r="C17347" s="2"/>
      <c r="D17347" s="2"/>
    </row>
    <row r="17348" spans="2:4" x14ac:dyDescent="0.2">
      <c r="B17348" s="2"/>
      <c r="C17348" s="2"/>
      <c r="D17348" s="2"/>
    </row>
    <row r="17349" spans="2:4" x14ac:dyDescent="0.2">
      <c r="B17349" s="2"/>
      <c r="C17349" s="2"/>
      <c r="D17349" s="2"/>
    </row>
    <row r="17350" spans="2:4" x14ac:dyDescent="0.2">
      <c r="B17350" s="2"/>
      <c r="C17350" s="2"/>
      <c r="D17350" s="2"/>
    </row>
    <row r="17351" spans="2:4" x14ac:dyDescent="0.2">
      <c r="B17351" s="2"/>
      <c r="C17351" s="2"/>
      <c r="D17351" s="2"/>
    </row>
    <row r="17352" spans="2:4" x14ac:dyDescent="0.2">
      <c r="B17352" s="2"/>
      <c r="C17352" s="2"/>
      <c r="D17352" s="2"/>
    </row>
    <row r="17353" spans="2:4" x14ac:dyDescent="0.2">
      <c r="B17353" s="2"/>
      <c r="C17353" s="2"/>
      <c r="D17353" s="2"/>
    </row>
    <row r="17354" spans="2:4" x14ac:dyDescent="0.2">
      <c r="B17354" s="2"/>
      <c r="C17354" s="2"/>
      <c r="D17354" s="2"/>
    </row>
    <row r="17355" spans="2:4" x14ac:dyDescent="0.2">
      <c r="B17355" s="2"/>
      <c r="C17355" s="2"/>
      <c r="D17355" s="2"/>
    </row>
    <row r="17356" spans="2:4" x14ac:dyDescent="0.2">
      <c r="B17356" s="2"/>
      <c r="C17356" s="2"/>
      <c r="D17356" s="2"/>
    </row>
    <row r="17357" spans="2:4" x14ac:dyDescent="0.2">
      <c r="B17357" s="2"/>
      <c r="C17357" s="2"/>
      <c r="D17357" s="2"/>
    </row>
    <row r="17358" spans="2:4" x14ac:dyDescent="0.2">
      <c r="B17358" s="2"/>
      <c r="C17358" s="2"/>
      <c r="D17358" s="2"/>
    </row>
    <row r="17359" spans="2:4" x14ac:dyDescent="0.2">
      <c r="B17359" s="2"/>
      <c r="C17359" s="2"/>
      <c r="D17359" s="2"/>
    </row>
    <row r="17360" spans="2:4" x14ac:dyDescent="0.2">
      <c r="B17360" s="2"/>
      <c r="C17360" s="2"/>
      <c r="D17360" s="2"/>
    </row>
    <row r="17361" spans="2:4" x14ac:dyDescent="0.2">
      <c r="B17361" s="2"/>
      <c r="C17361" s="2"/>
      <c r="D17361" s="2"/>
    </row>
    <row r="17362" spans="2:4" x14ac:dyDescent="0.2">
      <c r="B17362" s="2"/>
      <c r="C17362" s="2"/>
      <c r="D17362" s="2"/>
    </row>
    <row r="17363" spans="2:4" x14ac:dyDescent="0.2">
      <c r="B17363" s="2"/>
      <c r="C17363" s="2"/>
      <c r="D17363" s="2"/>
    </row>
    <row r="17364" spans="2:4" x14ac:dyDescent="0.2">
      <c r="B17364" s="2"/>
      <c r="C17364" s="2"/>
      <c r="D17364" s="2"/>
    </row>
    <row r="17365" spans="2:4" x14ac:dyDescent="0.2">
      <c r="B17365" s="2"/>
      <c r="C17365" s="2"/>
      <c r="D17365" s="2"/>
    </row>
    <row r="17366" spans="2:4" x14ac:dyDescent="0.2">
      <c r="B17366" s="2"/>
      <c r="C17366" s="2"/>
      <c r="D17366" s="2"/>
    </row>
    <row r="17367" spans="2:4" x14ac:dyDescent="0.2">
      <c r="B17367" s="2"/>
      <c r="C17367" s="2"/>
      <c r="D17367" s="2"/>
    </row>
    <row r="17368" spans="2:4" x14ac:dyDescent="0.2">
      <c r="B17368" s="2"/>
      <c r="C17368" s="2"/>
      <c r="D17368" s="2"/>
    </row>
    <row r="17369" spans="2:4" x14ac:dyDescent="0.2">
      <c r="B17369" s="2"/>
      <c r="C17369" s="2"/>
      <c r="D17369" s="2"/>
    </row>
    <row r="17370" spans="2:4" x14ac:dyDescent="0.2">
      <c r="B17370" s="2"/>
      <c r="C17370" s="2"/>
      <c r="D17370" s="2"/>
    </row>
    <row r="17371" spans="2:4" x14ac:dyDescent="0.2">
      <c r="B17371" s="2"/>
      <c r="C17371" s="2"/>
      <c r="D17371" s="2"/>
    </row>
    <row r="17372" spans="2:4" x14ac:dyDescent="0.2">
      <c r="B17372" s="2"/>
      <c r="C17372" s="2"/>
      <c r="D17372" s="2"/>
    </row>
    <row r="17373" spans="2:4" x14ac:dyDescent="0.2">
      <c r="B17373" s="2"/>
      <c r="C17373" s="2"/>
      <c r="D17373" s="2"/>
    </row>
    <row r="17374" spans="2:4" x14ac:dyDescent="0.2">
      <c r="B17374" s="2"/>
      <c r="C17374" s="2"/>
      <c r="D17374" s="2"/>
    </row>
    <row r="17375" spans="2:4" x14ac:dyDescent="0.2">
      <c r="B17375" s="2"/>
      <c r="C17375" s="2"/>
      <c r="D17375" s="2"/>
    </row>
    <row r="17376" spans="2:4" x14ac:dyDescent="0.2">
      <c r="B17376" s="2"/>
      <c r="C17376" s="2"/>
      <c r="D17376" s="2"/>
    </row>
    <row r="17377" spans="2:4" x14ac:dyDescent="0.2">
      <c r="B17377" s="2"/>
      <c r="C17377" s="2"/>
      <c r="D17377" s="2"/>
    </row>
    <row r="17378" spans="2:4" x14ac:dyDescent="0.2">
      <c r="B17378" s="2"/>
      <c r="C17378" s="2"/>
      <c r="D17378" s="2"/>
    </row>
    <row r="17379" spans="2:4" x14ac:dyDescent="0.2">
      <c r="B17379" s="2"/>
      <c r="C17379" s="2"/>
      <c r="D17379" s="2"/>
    </row>
    <row r="17380" spans="2:4" x14ac:dyDescent="0.2">
      <c r="B17380" s="2"/>
      <c r="C17380" s="2"/>
      <c r="D17380" s="2"/>
    </row>
    <row r="17381" spans="2:4" x14ac:dyDescent="0.2">
      <c r="B17381" s="2"/>
      <c r="C17381" s="2"/>
      <c r="D17381" s="2"/>
    </row>
    <row r="17382" spans="2:4" x14ac:dyDescent="0.2">
      <c r="B17382" s="2"/>
      <c r="C17382" s="2"/>
      <c r="D17382" s="2"/>
    </row>
    <row r="17383" spans="2:4" x14ac:dyDescent="0.2">
      <c r="B17383" s="2"/>
      <c r="C17383" s="2"/>
      <c r="D17383" s="2"/>
    </row>
    <row r="17384" spans="2:4" x14ac:dyDescent="0.2">
      <c r="B17384" s="2"/>
      <c r="C17384" s="2"/>
      <c r="D17384" s="2"/>
    </row>
    <row r="17385" spans="2:4" x14ac:dyDescent="0.2">
      <c r="B17385" s="2"/>
      <c r="C17385" s="2"/>
      <c r="D17385" s="2"/>
    </row>
    <row r="17386" spans="2:4" x14ac:dyDescent="0.2">
      <c r="B17386" s="2"/>
      <c r="C17386" s="2"/>
      <c r="D17386" s="2"/>
    </row>
    <row r="17387" spans="2:4" x14ac:dyDescent="0.2">
      <c r="B17387" s="2"/>
      <c r="C17387" s="2"/>
      <c r="D17387" s="2"/>
    </row>
    <row r="17388" spans="2:4" x14ac:dyDescent="0.2">
      <c r="B17388" s="2"/>
      <c r="C17388" s="2"/>
      <c r="D17388" s="2"/>
    </row>
    <row r="17389" spans="2:4" x14ac:dyDescent="0.2">
      <c r="B17389" s="2"/>
      <c r="C17389" s="2"/>
      <c r="D17389" s="2"/>
    </row>
    <row r="17390" spans="2:4" x14ac:dyDescent="0.2">
      <c r="B17390" s="2"/>
      <c r="C17390" s="2"/>
      <c r="D17390" s="2"/>
    </row>
    <row r="17391" spans="2:4" x14ac:dyDescent="0.2">
      <c r="B17391" s="2"/>
      <c r="C17391" s="2"/>
      <c r="D17391" s="2"/>
    </row>
    <row r="17392" spans="2:4" x14ac:dyDescent="0.2">
      <c r="B17392" s="2"/>
      <c r="C17392" s="2"/>
      <c r="D17392" s="2"/>
    </row>
    <row r="17393" spans="2:4" x14ac:dyDescent="0.2">
      <c r="B17393" s="2"/>
      <c r="C17393" s="2"/>
      <c r="D17393" s="2"/>
    </row>
    <row r="17394" spans="2:4" x14ac:dyDescent="0.2">
      <c r="B17394" s="2"/>
      <c r="C17394" s="2"/>
      <c r="D17394" s="2"/>
    </row>
    <row r="17395" spans="2:4" x14ac:dyDescent="0.2">
      <c r="B17395" s="2"/>
      <c r="C17395" s="2"/>
      <c r="D17395" s="2"/>
    </row>
    <row r="17396" spans="2:4" x14ac:dyDescent="0.2">
      <c r="B17396" s="2"/>
      <c r="C17396" s="2"/>
      <c r="D17396" s="2"/>
    </row>
    <row r="17397" spans="2:4" x14ac:dyDescent="0.2">
      <c r="B17397" s="2"/>
      <c r="C17397" s="2"/>
      <c r="D17397" s="2"/>
    </row>
    <row r="17398" spans="2:4" x14ac:dyDescent="0.2">
      <c r="B17398" s="2"/>
      <c r="C17398" s="2"/>
      <c r="D17398" s="2"/>
    </row>
    <row r="17399" spans="2:4" x14ac:dyDescent="0.2">
      <c r="B17399" s="2"/>
      <c r="C17399" s="2"/>
      <c r="D17399" s="2"/>
    </row>
    <row r="17400" spans="2:4" x14ac:dyDescent="0.2">
      <c r="B17400" s="2"/>
      <c r="C17400" s="2"/>
      <c r="D17400" s="2"/>
    </row>
    <row r="17401" spans="2:4" x14ac:dyDescent="0.2">
      <c r="B17401" s="2"/>
      <c r="C17401" s="2"/>
      <c r="D17401" s="2"/>
    </row>
    <row r="17402" spans="2:4" x14ac:dyDescent="0.2">
      <c r="B17402" s="2"/>
      <c r="C17402" s="2"/>
      <c r="D17402" s="2"/>
    </row>
    <row r="17403" spans="2:4" x14ac:dyDescent="0.2">
      <c r="B17403" s="2"/>
      <c r="C17403" s="2"/>
      <c r="D17403" s="2"/>
    </row>
    <row r="17404" spans="2:4" x14ac:dyDescent="0.2">
      <c r="B17404" s="2"/>
      <c r="C17404" s="2"/>
      <c r="D17404" s="2"/>
    </row>
    <row r="17405" spans="2:4" x14ac:dyDescent="0.2">
      <c r="B17405" s="2"/>
      <c r="C17405" s="2"/>
      <c r="D17405" s="2"/>
    </row>
    <row r="17406" spans="2:4" x14ac:dyDescent="0.2">
      <c r="B17406" s="2"/>
      <c r="C17406" s="2"/>
      <c r="D17406" s="2"/>
    </row>
    <row r="17407" spans="2:4" x14ac:dyDescent="0.2">
      <c r="B17407" s="2"/>
      <c r="C17407" s="2"/>
      <c r="D17407" s="2"/>
    </row>
    <row r="17408" spans="2:4" x14ac:dyDescent="0.2">
      <c r="B17408" s="2"/>
      <c r="C17408" s="2"/>
      <c r="D17408" s="2"/>
    </row>
    <row r="17409" spans="2:4" x14ac:dyDescent="0.2">
      <c r="B17409" s="2"/>
      <c r="C17409" s="2"/>
      <c r="D17409" s="2"/>
    </row>
    <row r="17410" spans="2:4" x14ac:dyDescent="0.2">
      <c r="B17410" s="2"/>
      <c r="C17410" s="2"/>
      <c r="D17410" s="2"/>
    </row>
    <row r="17411" spans="2:4" x14ac:dyDescent="0.2">
      <c r="B17411" s="2"/>
      <c r="C17411" s="2"/>
      <c r="D17411" s="2"/>
    </row>
    <row r="17412" spans="2:4" x14ac:dyDescent="0.2">
      <c r="B17412" s="2"/>
      <c r="C17412" s="2"/>
      <c r="D17412" s="2"/>
    </row>
    <row r="17413" spans="2:4" x14ac:dyDescent="0.2">
      <c r="B17413" s="2"/>
      <c r="C17413" s="2"/>
      <c r="D17413" s="2"/>
    </row>
    <row r="17414" spans="2:4" x14ac:dyDescent="0.2">
      <c r="B17414" s="2"/>
      <c r="C17414" s="2"/>
      <c r="D17414" s="2"/>
    </row>
    <row r="17415" spans="2:4" x14ac:dyDescent="0.2">
      <c r="B17415" s="2"/>
      <c r="C17415" s="2"/>
      <c r="D17415" s="2"/>
    </row>
    <row r="17416" spans="2:4" x14ac:dyDescent="0.2">
      <c r="B17416" s="2"/>
      <c r="C17416" s="2"/>
      <c r="D17416" s="2"/>
    </row>
    <row r="17417" spans="2:4" x14ac:dyDescent="0.2">
      <c r="B17417" s="2"/>
      <c r="C17417" s="2"/>
      <c r="D17417" s="2"/>
    </row>
    <row r="17418" spans="2:4" x14ac:dyDescent="0.2">
      <c r="B17418" s="2"/>
      <c r="C17418" s="2"/>
      <c r="D17418" s="2"/>
    </row>
    <row r="17419" spans="2:4" x14ac:dyDescent="0.2">
      <c r="B17419" s="2"/>
      <c r="C17419" s="2"/>
      <c r="D17419" s="2"/>
    </row>
    <row r="17420" spans="2:4" x14ac:dyDescent="0.2">
      <c r="B17420" s="2"/>
      <c r="C17420" s="2"/>
      <c r="D17420" s="2"/>
    </row>
    <row r="17421" spans="2:4" x14ac:dyDescent="0.2">
      <c r="B17421" s="2"/>
      <c r="C17421" s="2"/>
      <c r="D17421" s="2"/>
    </row>
    <row r="17422" spans="2:4" x14ac:dyDescent="0.2">
      <c r="B17422" s="2"/>
      <c r="C17422" s="2"/>
      <c r="D17422" s="2"/>
    </row>
    <row r="17423" spans="2:4" x14ac:dyDescent="0.2">
      <c r="B17423" s="2"/>
      <c r="C17423" s="2"/>
      <c r="D17423" s="2"/>
    </row>
    <row r="17424" spans="2:4" x14ac:dyDescent="0.2">
      <c r="B17424" s="2"/>
      <c r="C17424" s="2"/>
      <c r="D17424" s="2"/>
    </row>
    <row r="17425" spans="2:4" x14ac:dyDescent="0.2">
      <c r="B17425" s="2"/>
      <c r="C17425" s="2"/>
      <c r="D17425" s="2"/>
    </row>
    <row r="17426" spans="2:4" x14ac:dyDescent="0.2">
      <c r="B17426" s="2"/>
      <c r="C17426" s="2"/>
      <c r="D17426" s="2"/>
    </row>
    <row r="17427" spans="2:4" x14ac:dyDescent="0.2">
      <c r="B17427" s="2"/>
      <c r="C17427" s="2"/>
      <c r="D17427" s="2"/>
    </row>
    <row r="17428" spans="2:4" x14ac:dyDescent="0.2">
      <c r="B17428" s="2"/>
      <c r="C17428" s="2"/>
      <c r="D17428" s="2"/>
    </row>
    <row r="17429" spans="2:4" x14ac:dyDescent="0.2">
      <c r="B17429" s="2"/>
      <c r="C17429" s="2"/>
      <c r="D17429" s="2"/>
    </row>
    <row r="17430" spans="2:4" x14ac:dyDescent="0.2">
      <c r="B17430" s="2"/>
      <c r="C17430" s="2"/>
      <c r="D17430" s="2"/>
    </row>
    <row r="17431" spans="2:4" x14ac:dyDescent="0.2">
      <c r="B17431" s="2"/>
      <c r="C17431" s="2"/>
      <c r="D17431" s="2"/>
    </row>
    <row r="17432" spans="2:4" x14ac:dyDescent="0.2">
      <c r="B17432" s="2"/>
      <c r="C17432" s="2"/>
      <c r="D17432" s="2"/>
    </row>
    <row r="17433" spans="2:4" x14ac:dyDescent="0.2">
      <c r="B17433" s="2"/>
      <c r="C17433" s="2"/>
      <c r="D17433" s="2"/>
    </row>
    <row r="17434" spans="2:4" x14ac:dyDescent="0.2">
      <c r="B17434" s="2"/>
      <c r="C17434" s="2"/>
      <c r="D17434" s="2"/>
    </row>
    <row r="17435" spans="2:4" x14ac:dyDescent="0.2">
      <c r="B17435" s="2"/>
      <c r="C17435" s="2"/>
      <c r="D17435" s="2"/>
    </row>
    <row r="17436" spans="2:4" x14ac:dyDescent="0.2">
      <c r="B17436" s="2"/>
      <c r="C17436" s="2"/>
      <c r="D17436" s="2"/>
    </row>
    <row r="17437" spans="2:4" x14ac:dyDescent="0.2">
      <c r="B17437" s="2"/>
      <c r="C17437" s="2"/>
      <c r="D17437" s="2"/>
    </row>
    <row r="17438" spans="2:4" x14ac:dyDescent="0.2">
      <c r="B17438" s="2"/>
      <c r="C17438" s="2"/>
      <c r="D17438" s="2"/>
    </row>
    <row r="17439" spans="2:4" x14ac:dyDescent="0.2">
      <c r="B17439" s="2"/>
      <c r="C17439" s="2"/>
      <c r="D17439" s="2"/>
    </row>
    <row r="17440" spans="2:4" x14ac:dyDescent="0.2">
      <c r="B17440" s="2"/>
      <c r="C17440" s="2"/>
      <c r="D17440" s="2"/>
    </row>
    <row r="17441" spans="2:4" x14ac:dyDescent="0.2">
      <c r="B17441" s="2"/>
      <c r="C17441" s="2"/>
      <c r="D17441" s="2"/>
    </row>
    <row r="17442" spans="2:4" x14ac:dyDescent="0.2">
      <c r="B17442" s="2"/>
      <c r="C17442" s="2"/>
      <c r="D17442" s="2"/>
    </row>
    <row r="17443" spans="2:4" x14ac:dyDescent="0.2">
      <c r="B17443" s="2"/>
      <c r="C17443" s="2"/>
      <c r="D17443" s="2"/>
    </row>
    <row r="17444" spans="2:4" x14ac:dyDescent="0.2">
      <c r="B17444" s="2"/>
      <c r="C17444" s="2"/>
      <c r="D17444" s="2"/>
    </row>
    <row r="17445" spans="2:4" x14ac:dyDescent="0.2">
      <c r="B17445" s="2"/>
      <c r="C17445" s="2"/>
      <c r="D17445" s="2"/>
    </row>
    <row r="17446" spans="2:4" x14ac:dyDescent="0.2">
      <c r="B17446" s="2"/>
      <c r="C17446" s="2"/>
      <c r="D17446" s="2"/>
    </row>
    <row r="17447" spans="2:4" x14ac:dyDescent="0.2">
      <c r="B17447" s="2"/>
      <c r="C17447" s="2"/>
      <c r="D17447" s="2"/>
    </row>
    <row r="17448" spans="2:4" x14ac:dyDescent="0.2">
      <c r="B17448" s="2"/>
      <c r="C17448" s="2"/>
      <c r="D17448" s="2"/>
    </row>
    <row r="17449" spans="2:4" x14ac:dyDescent="0.2">
      <c r="B17449" s="2"/>
      <c r="C17449" s="2"/>
      <c r="D17449" s="2"/>
    </row>
    <row r="17450" spans="2:4" x14ac:dyDescent="0.2">
      <c r="B17450" s="2"/>
      <c r="C17450" s="2"/>
      <c r="D17450" s="2"/>
    </row>
    <row r="17451" spans="2:4" x14ac:dyDescent="0.2">
      <c r="B17451" s="2"/>
      <c r="C17451" s="2"/>
      <c r="D17451" s="2"/>
    </row>
    <row r="17452" spans="2:4" x14ac:dyDescent="0.2">
      <c r="B17452" s="2"/>
      <c r="C17452" s="2"/>
      <c r="D17452" s="2"/>
    </row>
    <row r="17453" spans="2:4" x14ac:dyDescent="0.2">
      <c r="B17453" s="2"/>
      <c r="C17453" s="2"/>
      <c r="D17453" s="2"/>
    </row>
    <row r="17454" spans="2:4" x14ac:dyDescent="0.2">
      <c r="B17454" s="2"/>
      <c r="C17454" s="2"/>
      <c r="D17454" s="2"/>
    </row>
    <row r="17455" spans="2:4" x14ac:dyDescent="0.2">
      <c r="B17455" s="2"/>
      <c r="C17455" s="2"/>
      <c r="D17455" s="2"/>
    </row>
    <row r="17456" spans="2:4" x14ac:dyDescent="0.2">
      <c r="B17456" s="2"/>
      <c r="C17456" s="2"/>
      <c r="D17456" s="2"/>
    </row>
    <row r="17457" spans="2:4" x14ac:dyDescent="0.2">
      <c r="B17457" s="2"/>
      <c r="C17457" s="2"/>
      <c r="D17457" s="2"/>
    </row>
    <row r="17458" spans="2:4" x14ac:dyDescent="0.2">
      <c r="B17458" s="2"/>
      <c r="C17458" s="2"/>
      <c r="D17458" s="2"/>
    </row>
    <row r="17459" spans="2:4" x14ac:dyDescent="0.2">
      <c r="B17459" s="2"/>
      <c r="C17459" s="2"/>
      <c r="D17459" s="2"/>
    </row>
    <row r="17460" spans="2:4" x14ac:dyDescent="0.2">
      <c r="B17460" s="2"/>
      <c r="C17460" s="2"/>
      <c r="D17460" s="2"/>
    </row>
    <row r="17461" spans="2:4" x14ac:dyDescent="0.2">
      <c r="B17461" s="2"/>
      <c r="C17461" s="2"/>
      <c r="D17461" s="2"/>
    </row>
    <row r="17462" spans="2:4" x14ac:dyDescent="0.2">
      <c r="B17462" s="2"/>
      <c r="C17462" s="2"/>
      <c r="D17462" s="2"/>
    </row>
    <row r="17463" spans="2:4" x14ac:dyDescent="0.2">
      <c r="B17463" s="2"/>
      <c r="C17463" s="2"/>
      <c r="D17463" s="2"/>
    </row>
    <row r="17464" spans="2:4" x14ac:dyDescent="0.2">
      <c r="B17464" s="2"/>
      <c r="C17464" s="2"/>
      <c r="D17464" s="2"/>
    </row>
    <row r="17465" spans="2:4" x14ac:dyDescent="0.2">
      <c r="B17465" s="2"/>
      <c r="C17465" s="2"/>
      <c r="D17465" s="2"/>
    </row>
    <row r="17466" spans="2:4" x14ac:dyDescent="0.2">
      <c r="B17466" s="2"/>
      <c r="C17466" s="2"/>
      <c r="D17466" s="2"/>
    </row>
    <row r="17467" spans="2:4" x14ac:dyDescent="0.2">
      <c r="B17467" s="2"/>
      <c r="C17467" s="2"/>
      <c r="D17467" s="2"/>
    </row>
    <row r="17468" spans="2:4" x14ac:dyDescent="0.2">
      <c r="B17468" s="2"/>
      <c r="C17468" s="2"/>
      <c r="D17468" s="2"/>
    </row>
    <row r="17469" spans="2:4" x14ac:dyDescent="0.2">
      <c r="B17469" s="2"/>
      <c r="C17469" s="2"/>
      <c r="D17469" s="2"/>
    </row>
    <row r="17470" spans="2:4" x14ac:dyDescent="0.2">
      <c r="B17470" s="2"/>
      <c r="C17470" s="2"/>
      <c r="D17470" s="2"/>
    </row>
    <row r="17471" spans="2:4" x14ac:dyDescent="0.2">
      <c r="B17471" s="2"/>
      <c r="C17471" s="2"/>
      <c r="D17471" s="2"/>
    </row>
    <row r="17472" spans="2:4" x14ac:dyDescent="0.2">
      <c r="B17472" s="2"/>
      <c r="C17472" s="2"/>
      <c r="D17472" s="2"/>
    </row>
    <row r="17473" spans="2:4" x14ac:dyDescent="0.2">
      <c r="B17473" s="2"/>
      <c r="C17473" s="2"/>
      <c r="D17473" s="2"/>
    </row>
    <row r="17474" spans="2:4" x14ac:dyDescent="0.2">
      <c r="B17474" s="2"/>
      <c r="C17474" s="2"/>
      <c r="D17474" s="2"/>
    </row>
    <row r="17475" spans="2:4" x14ac:dyDescent="0.2">
      <c r="B17475" s="2"/>
      <c r="C17475" s="2"/>
      <c r="D17475" s="2"/>
    </row>
    <row r="17476" spans="2:4" x14ac:dyDescent="0.2">
      <c r="B17476" s="2"/>
      <c r="C17476" s="2"/>
      <c r="D17476" s="2"/>
    </row>
    <row r="17477" spans="2:4" x14ac:dyDescent="0.2">
      <c r="B17477" s="2"/>
      <c r="C17477" s="2"/>
      <c r="D17477" s="2"/>
    </row>
    <row r="17478" spans="2:4" x14ac:dyDescent="0.2">
      <c r="B17478" s="2"/>
      <c r="C17478" s="2"/>
      <c r="D17478" s="2"/>
    </row>
    <row r="17479" spans="2:4" x14ac:dyDescent="0.2">
      <c r="B17479" s="2"/>
      <c r="C17479" s="2"/>
      <c r="D17479" s="2"/>
    </row>
    <row r="17480" spans="2:4" x14ac:dyDescent="0.2">
      <c r="B17480" s="2"/>
      <c r="C17480" s="2"/>
      <c r="D17480" s="2"/>
    </row>
    <row r="17481" spans="2:4" x14ac:dyDescent="0.2">
      <c r="B17481" s="2"/>
      <c r="C17481" s="2"/>
      <c r="D17481" s="2"/>
    </row>
    <row r="17482" spans="2:4" x14ac:dyDescent="0.2">
      <c r="B17482" s="2"/>
      <c r="C17482" s="2"/>
      <c r="D17482" s="2"/>
    </row>
    <row r="17483" spans="2:4" x14ac:dyDescent="0.2">
      <c r="B17483" s="2"/>
      <c r="C17483" s="2"/>
      <c r="D17483" s="2"/>
    </row>
    <row r="17484" spans="2:4" x14ac:dyDescent="0.2">
      <c r="B17484" s="2"/>
      <c r="C17484" s="2"/>
      <c r="D17484" s="2"/>
    </row>
    <row r="17485" spans="2:4" x14ac:dyDescent="0.2">
      <c r="B17485" s="2"/>
      <c r="C17485" s="2"/>
      <c r="D17485" s="2"/>
    </row>
    <row r="17486" spans="2:4" x14ac:dyDescent="0.2">
      <c r="B17486" s="2"/>
      <c r="C17486" s="2"/>
      <c r="D17486" s="2"/>
    </row>
    <row r="17487" spans="2:4" x14ac:dyDescent="0.2">
      <c r="B17487" s="2"/>
      <c r="C17487" s="2"/>
      <c r="D17487" s="2"/>
    </row>
    <row r="17488" spans="2:4" x14ac:dyDescent="0.2">
      <c r="B17488" s="2"/>
      <c r="C17488" s="2"/>
      <c r="D17488" s="2"/>
    </row>
    <row r="17489" spans="2:4" x14ac:dyDescent="0.2">
      <c r="B17489" s="2"/>
      <c r="C17489" s="2"/>
      <c r="D17489" s="2"/>
    </row>
    <row r="17490" spans="2:4" x14ac:dyDescent="0.2">
      <c r="B17490" s="2"/>
      <c r="C17490" s="2"/>
      <c r="D17490" s="2"/>
    </row>
    <row r="17491" spans="2:4" x14ac:dyDescent="0.2">
      <c r="B17491" s="2"/>
      <c r="C17491" s="2"/>
      <c r="D17491" s="2"/>
    </row>
    <row r="17492" spans="2:4" x14ac:dyDescent="0.2">
      <c r="B17492" s="2"/>
      <c r="C17492" s="2"/>
      <c r="D17492" s="2"/>
    </row>
    <row r="17493" spans="2:4" x14ac:dyDescent="0.2">
      <c r="B17493" s="2"/>
      <c r="C17493" s="2"/>
      <c r="D17493" s="2"/>
    </row>
    <row r="17494" spans="2:4" x14ac:dyDescent="0.2">
      <c r="B17494" s="2"/>
      <c r="C17494" s="2"/>
      <c r="D17494" s="2"/>
    </row>
    <row r="17495" spans="2:4" x14ac:dyDescent="0.2">
      <c r="B17495" s="2"/>
      <c r="C17495" s="2"/>
      <c r="D17495" s="2"/>
    </row>
    <row r="17496" spans="2:4" x14ac:dyDescent="0.2">
      <c r="B17496" s="2"/>
      <c r="C17496" s="2"/>
      <c r="D17496" s="2"/>
    </row>
    <row r="17497" spans="2:4" x14ac:dyDescent="0.2">
      <c r="B17497" s="2"/>
      <c r="C17497" s="2"/>
      <c r="D17497" s="2"/>
    </row>
    <row r="17498" spans="2:4" x14ac:dyDescent="0.2">
      <c r="B17498" s="2"/>
      <c r="C17498" s="2"/>
      <c r="D17498" s="2"/>
    </row>
    <row r="17499" spans="2:4" x14ac:dyDescent="0.2">
      <c r="B17499" s="2"/>
      <c r="C17499" s="2"/>
      <c r="D17499" s="2"/>
    </row>
    <row r="17500" spans="2:4" x14ac:dyDescent="0.2">
      <c r="B17500" s="2"/>
      <c r="C17500" s="2"/>
      <c r="D17500" s="2"/>
    </row>
    <row r="17501" spans="2:4" x14ac:dyDescent="0.2">
      <c r="B17501" s="2"/>
      <c r="C17501" s="2"/>
      <c r="D17501" s="2"/>
    </row>
    <row r="17502" spans="2:4" x14ac:dyDescent="0.2">
      <c r="B17502" s="2"/>
      <c r="C17502" s="2"/>
      <c r="D17502" s="2"/>
    </row>
    <row r="17503" spans="2:4" x14ac:dyDescent="0.2">
      <c r="B17503" s="2"/>
      <c r="C17503" s="2"/>
      <c r="D17503" s="2"/>
    </row>
    <row r="17504" spans="2:4" x14ac:dyDescent="0.2">
      <c r="B17504" s="2"/>
      <c r="C17504" s="2"/>
      <c r="D17504" s="2"/>
    </row>
    <row r="17505" spans="2:4" x14ac:dyDescent="0.2">
      <c r="B17505" s="2"/>
      <c r="C17505" s="2"/>
      <c r="D17505" s="2"/>
    </row>
    <row r="17506" spans="2:4" x14ac:dyDescent="0.2">
      <c r="B17506" s="2"/>
      <c r="C17506" s="2"/>
      <c r="D17506" s="2"/>
    </row>
    <row r="17507" spans="2:4" x14ac:dyDescent="0.2">
      <c r="B17507" s="2"/>
      <c r="C17507" s="2"/>
      <c r="D17507" s="2"/>
    </row>
    <row r="17508" spans="2:4" x14ac:dyDescent="0.2">
      <c r="B17508" s="2"/>
      <c r="C17508" s="2"/>
      <c r="D17508" s="2"/>
    </row>
    <row r="17509" spans="2:4" x14ac:dyDescent="0.2">
      <c r="B17509" s="2"/>
      <c r="C17509" s="2"/>
      <c r="D17509" s="2"/>
    </row>
    <row r="17510" spans="2:4" x14ac:dyDescent="0.2">
      <c r="B17510" s="2"/>
      <c r="C17510" s="2"/>
      <c r="D17510" s="2"/>
    </row>
    <row r="17511" spans="2:4" x14ac:dyDescent="0.2">
      <c r="B17511" s="2"/>
      <c r="C17511" s="2"/>
      <c r="D17511" s="2"/>
    </row>
    <row r="17512" spans="2:4" x14ac:dyDescent="0.2">
      <c r="B17512" s="2"/>
      <c r="C17512" s="2"/>
      <c r="D17512" s="2"/>
    </row>
    <row r="17513" spans="2:4" x14ac:dyDescent="0.2">
      <c r="B17513" s="2"/>
      <c r="C17513" s="2"/>
      <c r="D17513" s="2"/>
    </row>
    <row r="17514" spans="2:4" x14ac:dyDescent="0.2">
      <c r="B17514" s="2"/>
      <c r="C17514" s="2"/>
      <c r="D17514" s="2"/>
    </row>
    <row r="17515" spans="2:4" x14ac:dyDescent="0.2">
      <c r="B17515" s="2"/>
      <c r="C17515" s="2"/>
      <c r="D17515" s="2"/>
    </row>
    <row r="17516" spans="2:4" x14ac:dyDescent="0.2">
      <c r="B17516" s="2"/>
      <c r="C17516" s="2"/>
      <c r="D17516" s="2"/>
    </row>
    <row r="17517" spans="2:4" x14ac:dyDescent="0.2">
      <c r="B17517" s="2"/>
      <c r="C17517" s="2"/>
      <c r="D17517" s="2"/>
    </row>
    <row r="17518" spans="2:4" x14ac:dyDescent="0.2">
      <c r="B17518" s="2"/>
      <c r="C17518" s="2"/>
      <c r="D17518" s="2"/>
    </row>
    <row r="17519" spans="2:4" x14ac:dyDescent="0.2">
      <c r="B17519" s="2"/>
      <c r="C17519" s="2"/>
      <c r="D17519" s="2"/>
    </row>
    <row r="17520" spans="2:4" x14ac:dyDescent="0.2">
      <c r="B17520" s="2"/>
      <c r="C17520" s="2"/>
      <c r="D17520" s="2"/>
    </row>
    <row r="17521" spans="2:4" x14ac:dyDescent="0.2">
      <c r="B17521" s="2"/>
      <c r="C17521" s="2"/>
      <c r="D17521" s="2"/>
    </row>
    <row r="17522" spans="2:4" x14ac:dyDescent="0.2">
      <c r="B17522" s="2"/>
      <c r="C17522" s="2"/>
      <c r="D17522" s="2"/>
    </row>
    <row r="17523" spans="2:4" x14ac:dyDescent="0.2">
      <c r="B17523" s="2"/>
      <c r="C17523" s="2"/>
      <c r="D17523" s="2"/>
    </row>
    <row r="17524" spans="2:4" x14ac:dyDescent="0.2">
      <c r="B17524" s="2"/>
      <c r="C17524" s="2"/>
      <c r="D17524" s="2"/>
    </row>
    <row r="17525" spans="2:4" x14ac:dyDescent="0.2">
      <c r="B17525" s="2"/>
      <c r="C17525" s="2"/>
      <c r="D17525" s="2"/>
    </row>
    <row r="17526" spans="2:4" x14ac:dyDescent="0.2">
      <c r="B17526" s="2"/>
      <c r="C17526" s="2"/>
      <c r="D17526" s="2"/>
    </row>
    <row r="17527" spans="2:4" x14ac:dyDescent="0.2">
      <c r="B17527" s="2"/>
      <c r="C17527" s="2"/>
      <c r="D17527" s="2"/>
    </row>
    <row r="17528" spans="2:4" x14ac:dyDescent="0.2">
      <c r="B17528" s="2"/>
      <c r="C17528" s="2"/>
      <c r="D17528" s="2"/>
    </row>
    <row r="17529" spans="2:4" x14ac:dyDescent="0.2">
      <c r="B17529" s="2"/>
      <c r="C17529" s="2"/>
      <c r="D17529" s="2"/>
    </row>
    <row r="17530" spans="2:4" x14ac:dyDescent="0.2">
      <c r="B17530" s="2"/>
      <c r="C17530" s="2"/>
      <c r="D17530" s="2"/>
    </row>
    <row r="17531" spans="2:4" x14ac:dyDescent="0.2">
      <c r="B17531" s="2"/>
      <c r="C17531" s="2"/>
      <c r="D17531" s="2"/>
    </row>
    <row r="17532" spans="2:4" x14ac:dyDescent="0.2">
      <c r="B17532" s="2"/>
      <c r="C17532" s="2"/>
      <c r="D17532" s="2"/>
    </row>
    <row r="17533" spans="2:4" x14ac:dyDescent="0.2">
      <c r="B17533" s="2"/>
      <c r="C17533" s="2"/>
      <c r="D17533" s="2"/>
    </row>
    <row r="17534" spans="2:4" x14ac:dyDescent="0.2">
      <c r="B17534" s="2"/>
      <c r="C17534" s="2"/>
      <c r="D17534" s="2"/>
    </row>
    <row r="17535" spans="2:4" x14ac:dyDescent="0.2">
      <c r="B17535" s="2"/>
      <c r="C17535" s="2"/>
      <c r="D17535" s="2"/>
    </row>
    <row r="17536" spans="2:4" x14ac:dyDescent="0.2">
      <c r="B17536" s="2"/>
      <c r="C17536" s="2"/>
      <c r="D17536" s="2"/>
    </row>
    <row r="17537" spans="2:4" x14ac:dyDescent="0.2">
      <c r="B17537" s="2"/>
      <c r="C17537" s="2"/>
      <c r="D17537" s="2"/>
    </row>
    <row r="17538" spans="2:4" x14ac:dyDescent="0.2">
      <c r="B17538" s="2"/>
      <c r="C17538" s="2"/>
      <c r="D17538" s="2"/>
    </row>
    <row r="17539" spans="2:4" x14ac:dyDescent="0.2">
      <c r="B17539" s="2"/>
      <c r="C17539" s="2"/>
      <c r="D17539" s="2"/>
    </row>
    <row r="17540" spans="2:4" x14ac:dyDescent="0.2">
      <c r="B17540" s="2"/>
      <c r="C17540" s="2"/>
      <c r="D17540" s="2"/>
    </row>
    <row r="17541" spans="2:4" x14ac:dyDescent="0.2">
      <c r="B17541" s="2"/>
      <c r="C17541" s="2"/>
      <c r="D17541" s="2"/>
    </row>
    <row r="17542" spans="2:4" x14ac:dyDescent="0.2">
      <c r="B17542" s="2"/>
      <c r="C17542" s="2"/>
      <c r="D17542" s="2"/>
    </row>
    <row r="17543" spans="2:4" x14ac:dyDescent="0.2">
      <c r="B17543" s="2"/>
      <c r="C17543" s="2"/>
      <c r="D17543" s="2"/>
    </row>
    <row r="17544" spans="2:4" x14ac:dyDescent="0.2">
      <c r="B17544" s="2"/>
      <c r="C17544" s="2"/>
      <c r="D17544" s="2"/>
    </row>
    <row r="17545" spans="2:4" x14ac:dyDescent="0.2">
      <c r="B17545" s="2"/>
      <c r="C17545" s="2"/>
      <c r="D17545" s="2"/>
    </row>
    <row r="17546" spans="2:4" x14ac:dyDescent="0.2">
      <c r="B17546" s="2"/>
      <c r="C17546" s="2"/>
      <c r="D17546" s="2"/>
    </row>
    <row r="17547" spans="2:4" x14ac:dyDescent="0.2">
      <c r="B17547" s="2"/>
      <c r="C17547" s="2"/>
      <c r="D17547" s="2"/>
    </row>
    <row r="17548" spans="2:4" x14ac:dyDescent="0.2">
      <c r="B17548" s="2"/>
      <c r="C17548" s="2"/>
      <c r="D17548" s="2"/>
    </row>
    <row r="17549" spans="2:4" x14ac:dyDescent="0.2">
      <c r="B17549" s="2"/>
      <c r="C17549" s="2"/>
      <c r="D17549" s="2"/>
    </row>
    <row r="17550" spans="2:4" x14ac:dyDescent="0.2">
      <c r="B17550" s="2"/>
      <c r="C17550" s="2"/>
      <c r="D17550" s="2"/>
    </row>
    <row r="17551" spans="2:4" x14ac:dyDescent="0.2">
      <c r="B17551" s="2"/>
      <c r="C17551" s="2"/>
      <c r="D17551" s="2"/>
    </row>
    <row r="17552" spans="2:4" x14ac:dyDescent="0.2">
      <c r="B17552" s="2"/>
      <c r="C17552" s="2"/>
      <c r="D17552" s="2"/>
    </row>
    <row r="17553" spans="2:4" x14ac:dyDescent="0.2">
      <c r="B17553" s="2"/>
      <c r="C17553" s="2"/>
      <c r="D17553" s="2"/>
    </row>
    <row r="17554" spans="2:4" x14ac:dyDescent="0.2">
      <c r="B17554" s="2"/>
      <c r="C17554" s="2"/>
      <c r="D17554" s="2"/>
    </row>
    <row r="17555" spans="2:4" x14ac:dyDescent="0.2">
      <c r="B17555" s="2"/>
      <c r="C17555" s="2"/>
      <c r="D17555" s="2"/>
    </row>
    <row r="17556" spans="2:4" x14ac:dyDescent="0.2">
      <c r="B17556" s="2"/>
      <c r="C17556" s="2"/>
      <c r="D17556" s="2"/>
    </row>
    <row r="17557" spans="2:4" x14ac:dyDescent="0.2">
      <c r="B17557" s="2"/>
      <c r="C17557" s="2"/>
      <c r="D17557" s="2"/>
    </row>
    <row r="17558" spans="2:4" x14ac:dyDescent="0.2">
      <c r="B17558" s="2"/>
      <c r="C17558" s="2"/>
      <c r="D17558" s="2"/>
    </row>
    <row r="17559" spans="2:4" x14ac:dyDescent="0.2">
      <c r="B17559" s="2"/>
      <c r="C17559" s="2"/>
      <c r="D17559" s="2"/>
    </row>
    <row r="17560" spans="2:4" x14ac:dyDescent="0.2">
      <c r="B17560" s="2"/>
      <c r="C17560" s="2"/>
      <c r="D17560" s="2"/>
    </row>
    <row r="17561" spans="2:4" x14ac:dyDescent="0.2">
      <c r="B17561" s="2"/>
      <c r="C17561" s="2"/>
      <c r="D17561" s="2"/>
    </row>
    <row r="17562" spans="2:4" x14ac:dyDescent="0.2">
      <c r="B17562" s="2"/>
      <c r="C17562" s="2"/>
      <c r="D17562" s="2"/>
    </row>
    <row r="17563" spans="2:4" x14ac:dyDescent="0.2">
      <c r="B17563" s="2"/>
      <c r="C17563" s="2"/>
      <c r="D17563" s="2"/>
    </row>
    <row r="17564" spans="2:4" x14ac:dyDescent="0.2">
      <c r="B17564" s="2"/>
      <c r="C17564" s="2"/>
      <c r="D17564" s="2"/>
    </row>
    <row r="17565" spans="2:4" x14ac:dyDescent="0.2">
      <c r="B17565" s="2"/>
      <c r="C17565" s="2"/>
      <c r="D17565" s="2"/>
    </row>
    <row r="17566" spans="2:4" x14ac:dyDescent="0.2">
      <c r="B17566" s="2"/>
      <c r="C17566" s="2"/>
      <c r="D17566" s="2"/>
    </row>
    <row r="17567" spans="2:4" x14ac:dyDescent="0.2">
      <c r="B17567" s="2"/>
      <c r="C17567" s="2"/>
      <c r="D17567" s="2"/>
    </row>
    <row r="17568" spans="2:4" x14ac:dyDescent="0.2">
      <c r="B17568" s="2"/>
      <c r="C17568" s="2"/>
      <c r="D17568" s="2"/>
    </row>
    <row r="17569" spans="2:4" x14ac:dyDescent="0.2">
      <c r="B17569" s="2"/>
      <c r="C17569" s="2"/>
      <c r="D17569" s="2"/>
    </row>
    <row r="17570" spans="2:4" x14ac:dyDescent="0.2">
      <c r="B17570" s="2"/>
      <c r="C17570" s="2"/>
      <c r="D17570" s="2"/>
    </row>
    <row r="17571" spans="2:4" x14ac:dyDescent="0.2">
      <c r="B17571" s="2"/>
      <c r="C17571" s="2"/>
      <c r="D17571" s="2"/>
    </row>
    <row r="17572" spans="2:4" x14ac:dyDescent="0.2">
      <c r="B17572" s="2"/>
      <c r="C17572" s="2"/>
      <c r="D17572" s="2"/>
    </row>
    <row r="17573" spans="2:4" x14ac:dyDescent="0.2">
      <c r="B17573" s="2"/>
      <c r="C17573" s="2"/>
      <c r="D17573" s="2"/>
    </row>
    <row r="17574" spans="2:4" x14ac:dyDescent="0.2">
      <c r="B17574" s="2"/>
      <c r="C17574" s="2"/>
      <c r="D17574" s="2"/>
    </row>
    <row r="17575" spans="2:4" x14ac:dyDescent="0.2">
      <c r="B17575" s="2"/>
      <c r="C17575" s="2"/>
      <c r="D17575" s="2"/>
    </row>
    <row r="17576" spans="2:4" x14ac:dyDescent="0.2">
      <c r="B17576" s="2"/>
      <c r="C17576" s="2"/>
      <c r="D17576" s="2"/>
    </row>
    <row r="17577" spans="2:4" x14ac:dyDescent="0.2">
      <c r="B17577" s="2"/>
      <c r="C17577" s="2"/>
      <c r="D17577" s="2"/>
    </row>
    <row r="17578" spans="2:4" x14ac:dyDescent="0.2">
      <c r="B17578" s="2"/>
      <c r="C17578" s="2"/>
      <c r="D17578" s="2"/>
    </row>
    <row r="17579" spans="2:4" x14ac:dyDescent="0.2">
      <c r="B17579" s="2"/>
      <c r="C17579" s="2"/>
      <c r="D17579" s="2"/>
    </row>
    <row r="17580" spans="2:4" x14ac:dyDescent="0.2">
      <c r="B17580" s="2"/>
      <c r="C17580" s="2"/>
      <c r="D17580" s="2"/>
    </row>
    <row r="17581" spans="2:4" x14ac:dyDescent="0.2">
      <c r="B17581" s="2"/>
      <c r="C17581" s="2"/>
      <c r="D17581" s="2"/>
    </row>
    <row r="17582" spans="2:4" x14ac:dyDescent="0.2">
      <c r="B17582" s="2"/>
      <c r="C17582" s="2"/>
      <c r="D17582" s="2"/>
    </row>
    <row r="17583" spans="2:4" x14ac:dyDescent="0.2">
      <c r="B17583" s="2"/>
      <c r="C17583" s="2"/>
      <c r="D17583" s="2"/>
    </row>
    <row r="17584" spans="2:4" x14ac:dyDescent="0.2">
      <c r="B17584" s="2"/>
      <c r="C17584" s="2"/>
      <c r="D17584" s="2"/>
    </row>
    <row r="17585" spans="2:4" x14ac:dyDescent="0.2">
      <c r="B17585" s="2"/>
      <c r="C17585" s="2"/>
      <c r="D17585" s="2"/>
    </row>
    <row r="17586" spans="2:4" x14ac:dyDescent="0.2">
      <c r="B17586" s="2"/>
      <c r="C17586" s="2"/>
      <c r="D17586" s="2"/>
    </row>
    <row r="17587" spans="2:4" x14ac:dyDescent="0.2">
      <c r="B17587" s="2"/>
      <c r="C17587" s="2"/>
      <c r="D17587" s="2"/>
    </row>
    <row r="17588" spans="2:4" x14ac:dyDescent="0.2">
      <c r="B17588" s="2"/>
      <c r="C17588" s="2"/>
      <c r="D17588" s="2"/>
    </row>
    <row r="17589" spans="2:4" x14ac:dyDescent="0.2">
      <c r="B17589" s="2"/>
      <c r="C17589" s="2"/>
      <c r="D17589" s="2"/>
    </row>
    <row r="17590" spans="2:4" x14ac:dyDescent="0.2">
      <c r="B17590" s="2"/>
      <c r="C17590" s="2"/>
      <c r="D17590" s="2"/>
    </row>
    <row r="17591" spans="2:4" x14ac:dyDescent="0.2">
      <c r="B17591" s="2"/>
      <c r="C17591" s="2"/>
      <c r="D17591" s="2"/>
    </row>
    <row r="17592" spans="2:4" x14ac:dyDescent="0.2">
      <c r="B17592" s="2"/>
      <c r="C17592" s="2"/>
      <c r="D17592" s="2"/>
    </row>
    <row r="17593" spans="2:4" x14ac:dyDescent="0.2">
      <c r="B17593" s="2"/>
      <c r="C17593" s="2"/>
      <c r="D17593" s="2"/>
    </row>
    <row r="17594" spans="2:4" x14ac:dyDescent="0.2">
      <c r="B17594" s="2"/>
      <c r="C17594" s="2"/>
      <c r="D17594" s="2"/>
    </row>
    <row r="17595" spans="2:4" x14ac:dyDescent="0.2">
      <c r="B17595" s="2"/>
      <c r="C17595" s="2"/>
      <c r="D17595" s="2"/>
    </row>
    <row r="17596" spans="2:4" x14ac:dyDescent="0.2">
      <c r="B17596" s="2"/>
      <c r="C17596" s="2"/>
      <c r="D17596" s="2"/>
    </row>
    <row r="17597" spans="2:4" x14ac:dyDescent="0.2">
      <c r="B17597" s="2"/>
      <c r="C17597" s="2"/>
      <c r="D17597" s="2"/>
    </row>
    <row r="17598" spans="2:4" x14ac:dyDescent="0.2">
      <c r="B17598" s="2"/>
      <c r="C17598" s="2"/>
      <c r="D17598" s="2"/>
    </row>
    <row r="17599" spans="2:4" x14ac:dyDescent="0.2">
      <c r="B17599" s="2"/>
      <c r="C17599" s="2"/>
      <c r="D17599" s="2"/>
    </row>
    <row r="17600" spans="2:4" x14ac:dyDescent="0.2">
      <c r="B17600" s="2"/>
      <c r="C17600" s="2"/>
      <c r="D17600" s="2"/>
    </row>
    <row r="17601" spans="2:4" x14ac:dyDescent="0.2">
      <c r="B17601" s="2"/>
      <c r="C17601" s="2"/>
      <c r="D17601" s="2"/>
    </row>
    <row r="17602" spans="2:4" x14ac:dyDescent="0.2">
      <c r="B17602" s="2"/>
      <c r="C17602" s="2"/>
      <c r="D17602" s="2"/>
    </row>
    <row r="17603" spans="2:4" x14ac:dyDescent="0.2">
      <c r="B17603" s="2"/>
      <c r="C17603" s="2"/>
      <c r="D17603" s="2"/>
    </row>
    <row r="17604" spans="2:4" x14ac:dyDescent="0.2">
      <c r="B17604" s="2"/>
      <c r="C17604" s="2"/>
      <c r="D17604" s="2"/>
    </row>
    <row r="17605" spans="2:4" x14ac:dyDescent="0.2">
      <c r="B17605" s="2"/>
      <c r="C17605" s="2"/>
      <c r="D17605" s="2"/>
    </row>
    <row r="17606" spans="2:4" x14ac:dyDescent="0.2">
      <c r="B17606" s="2"/>
      <c r="C17606" s="2"/>
      <c r="D17606" s="2"/>
    </row>
    <row r="17607" spans="2:4" x14ac:dyDescent="0.2">
      <c r="B17607" s="2"/>
      <c r="C17607" s="2"/>
      <c r="D17607" s="2"/>
    </row>
    <row r="17608" spans="2:4" x14ac:dyDescent="0.2">
      <c r="B17608" s="2"/>
      <c r="C17608" s="2"/>
      <c r="D17608" s="2"/>
    </row>
    <row r="17609" spans="2:4" x14ac:dyDescent="0.2">
      <c r="B17609" s="2"/>
      <c r="C17609" s="2"/>
      <c r="D17609" s="2"/>
    </row>
    <row r="17610" spans="2:4" x14ac:dyDescent="0.2">
      <c r="B17610" s="2"/>
      <c r="C17610" s="2"/>
      <c r="D17610" s="2"/>
    </row>
    <row r="17611" spans="2:4" x14ac:dyDescent="0.2">
      <c r="B17611" s="2"/>
      <c r="C17611" s="2"/>
      <c r="D17611" s="2"/>
    </row>
    <row r="17612" spans="2:4" x14ac:dyDescent="0.2">
      <c r="B17612" s="2"/>
      <c r="C17612" s="2"/>
      <c r="D17612" s="2"/>
    </row>
    <row r="17613" spans="2:4" x14ac:dyDescent="0.2">
      <c r="B17613" s="2"/>
      <c r="C17613" s="2"/>
      <c r="D17613" s="2"/>
    </row>
    <row r="17614" spans="2:4" x14ac:dyDescent="0.2">
      <c r="B17614" s="2"/>
      <c r="C17614" s="2"/>
      <c r="D17614" s="2"/>
    </row>
    <row r="17615" spans="2:4" x14ac:dyDescent="0.2">
      <c r="B17615" s="2"/>
      <c r="C17615" s="2"/>
      <c r="D17615" s="2"/>
    </row>
    <row r="17616" spans="2:4" x14ac:dyDescent="0.2">
      <c r="B17616" s="2"/>
      <c r="C17616" s="2"/>
      <c r="D17616" s="2"/>
    </row>
    <row r="17617" spans="2:4" x14ac:dyDescent="0.2">
      <c r="B17617" s="2"/>
      <c r="C17617" s="2"/>
      <c r="D17617" s="2"/>
    </row>
    <row r="17618" spans="2:4" x14ac:dyDescent="0.2">
      <c r="B17618" s="2"/>
      <c r="C17618" s="2"/>
      <c r="D17618" s="2"/>
    </row>
    <row r="17619" spans="2:4" x14ac:dyDescent="0.2">
      <c r="B17619" s="2"/>
      <c r="C17619" s="2"/>
      <c r="D17619" s="2"/>
    </row>
    <row r="17620" spans="2:4" x14ac:dyDescent="0.2">
      <c r="B17620" s="2"/>
      <c r="C17620" s="2"/>
      <c r="D17620" s="2"/>
    </row>
    <row r="17621" spans="2:4" x14ac:dyDescent="0.2">
      <c r="B17621" s="2"/>
      <c r="C17621" s="2"/>
      <c r="D17621" s="2"/>
    </row>
    <row r="17622" spans="2:4" x14ac:dyDescent="0.2">
      <c r="B17622" s="2"/>
      <c r="C17622" s="2"/>
      <c r="D17622" s="2"/>
    </row>
    <row r="17623" spans="2:4" x14ac:dyDescent="0.2">
      <c r="B17623" s="2"/>
      <c r="C17623" s="2"/>
      <c r="D17623" s="2"/>
    </row>
    <row r="17624" spans="2:4" x14ac:dyDescent="0.2">
      <c r="B17624" s="2"/>
      <c r="C17624" s="2"/>
      <c r="D17624" s="2"/>
    </row>
    <row r="17625" spans="2:4" x14ac:dyDescent="0.2">
      <c r="B17625" s="2"/>
      <c r="C17625" s="2"/>
      <c r="D17625" s="2"/>
    </row>
    <row r="17626" spans="2:4" x14ac:dyDescent="0.2">
      <c r="B17626" s="2"/>
      <c r="C17626" s="2"/>
      <c r="D17626" s="2"/>
    </row>
    <row r="17627" spans="2:4" x14ac:dyDescent="0.2">
      <c r="B17627" s="2"/>
      <c r="C17627" s="2"/>
      <c r="D17627" s="2"/>
    </row>
    <row r="17628" spans="2:4" x14ac:dyDescent="0.2">
      <c r="B17628" s="2"/>
      <c r="C17628" s="2"/>
      <c r="D17628" s="2"/>
    </row>
    <row r="17629" spans="2:4" x14ac:dyDescent="0.2">
      <c r="B17629" s="2"/>
      <c r="C17629" s="2"/>
      <c r="D17629" s="2"/>
    </row>
    <row r="17630" spans="2:4" x14ac:dyDescent="0.2">
      <c r="B17630" s="2"/>
      <c r="C17630" s="2"/>
      <c r="D17630" s="2"/>
    </row>
    <row r="17631" spans="2:4" x14ac:dyDescent="0.2">
      <c r="B17631" s="2"/>
      <c r="C17631" s="2"/>
      <c r="D17631" s="2"/>
    </row>
    <row r="17632" spans="2:4" x14ac:dyDescent="0.2">
      <c r="B17632" s="2"/>
      <c r="C17632" s="2"/>
      <c r="D17632" s="2"/>
    </row>
    <row r="17633" spans="2:4" x14ac:dyDescent="0.2">
      <c r="B17633" s="2"/>
      <c r="C17633" s="2"/>
      <c r="D17633" s="2"/>
    </row>
    <row r="17634" spans="2:4" x14ac:dyDescent="0.2">
      <c r="B17634" s="2"/>
      <c r="C17634" s="2"/>
      <c r="D17634" s="2"/>
    </row>
    <row r="17635" spans="2:4" x14ac:dyDescent="0.2">
      <c r="B17635" s="2"/>
      <c r="C17635" s="2"/>
      <c r="D17635" s="2"/>
    </row>
    <row r="17636" spans="2:4" x14ac:dyDescent="0.2">
      <c r="B17636" s="2"/>
      <c r="C17636" s="2"/>
      <c r="D17636" s="2"/>
    </row>
    <row r="17637" spans="2:4" x14ac:dyDescent="0.2">
      <c r="B17637" s="2"/>
      <c r="C17637" s="2"/>
      <c r="D17637" s="2"/>
    </row>
    <row r="17638" spans="2:4" x14ac:dyDescent="0.2">
      <c r="B17638" s="2"/>
      <c r="C17638" s="2"/>
      <c r="D17638" s="2"/>
    </row>
    <row r="17639" spans="2:4" x14ac:dyDescent="0.2">
      <c r="B17639" s="2"/>
      <c r="C17639" s="2"/>
      <c r="D17639" s="2"/>
    </row>
    <row r="17640" spans="2:4" x14ac:dyDescent="0.2">
      <c r="B17640" s="2"/>
      <c r="C17640" s="2"/>
      <c r="D17640" s="2"/>
    </row>
    <row r="17641" spans="2:4" x14ac:dyDescent="0.2">
      <c r="B17641" s="2"/>
      <c r="C17641" s="2"/>
      <c r="D17641" s="2"/>
    </row>
    <row r="17642" spans="2:4" x14ac:dyDescent="0.2">
      <c r="B17642" s="2"/>
      <c r="C17642" s="2"/>
      <c r="D17642" s="2"/>
    </row>
    <row r="17643" spans="2:4" x14ac:dyDescent="0.2">
      <c r="B17643" s="2"/>
      <c r="C17643" s="2"/>
      <c r="D17643" s="2"/>
    </row>
    <row r="17644" spans="2:4" x14ac:dyDescent="0.2">
      <c r="B17644" s="2"/>
      <c r="C17644" s="2"/>
      <c r="D17644" s="2"/>
    </row>
    <row r="17645" spans="2:4" x14ac:dyDescent="0.2">
      <c r="B17645" s="2"/>
      <c r="C17645" s="2"/>
      <c r="D17645" s="2"/>
    </row>
    <row r="17646" spans="2:4" x14ac:dyDescent="0.2">
      <c r="B17646" s="2"/>
      <c r="C17646" s="2"/>
      <c r="D17646" s="2"/>
    </row>
    <row r="17647" spans="2:4" x14ac:dyDescent="0.2">
      <c r="B17647" s="2"/>
      <c r="C17647" s="2"/>
      <c r="D17647" s="2"/>
    </row>
    <row r="17648" spans="2:4" x14ac:dyDescent="0.2">
      <c r="B17648" s="2"/>
      <c r="C17648" s="2"/>
      <c r="D17648" s="2"/>
    </row>
    <row r="17649" spans="2:4" x14ac:dyDescent="0.2">
      <c r="B17649" s="2"/>
      <c r="C17649" s="2"/>
      <c r="D17649" s="2"/>
    </row>
    <row r="17650" spans="2:4" x14ac:dyDescent="0.2">
      <c r="B17650" s="2"/>
      <c r="C17650" s="2"/>
      <c r="D17650" s="2"/>
    </row>
    <row r="17651" spans="2:4" x14ac:dyDescent="0.2">
      <c r="B17651" s="2"/>
      <c r="C17651" s="2"/>
      <c r="D17651" s="2"/>
    </row>
    <row r="17652" spans="2:4" x14ac:dyDescent="0.2">
      <c r="B17652" s="2"/>
      <c r="C17652" s="2"/>
      <c r="D17652" s="2"/>
    </row>
    <row r="17653" spans="2:4" x14ac:dyDescent="0.2">
      <c r="B17653" s="2"/>
      <c r="C17653" s="2"/>
      <c r="D17653" s="2"/>
    </row>
    <row r="17654" spans="2:4" x14ac:dyDescent="0.2">
      <c r="B17654" s="2"/>
      <c r="C17654" s="2"/>
      <c r="D17654" s="2"/>
    </row>
    <row r="17655" spans="2:4" x14ac:dyDescent="0.2">
      <c r="B17655" s="2"/>
      <c r="C17655" s="2"/>
      <c r="D17655" s="2"/>
    </row>
    <row r="17656" spans="2:4" x14ac:dyDescent="0.2">
      <c r="B17656" s="2"/>
      <c r="C17656" s="2"/>
      <c r="D17656" s="2"/>
    </row>
    <row r="17657" spans="2:4" x14ac:dyDescent="0.2">
      <c r="B17657" s="2"/>
      <c r="C17657" s="2"/>
      <c r="D17657" s="2"/>
    </row>
    <row r="17658" spans="2:4" x14ac:dyDescent="0.2">
      <c r="B17658" s="2"/>
      <c r="C17658" s="2"/>
      <c r="D17658" s="2"/>
    </row>
    <row r="17659" spans="2:4" x14ac:dyDescent="0.2">
      <c r="B17659" s="2"/>
      <c r="C17659" s="2"/>
      <c r="D17659" s="2"/>
    </row>
    <row r="17660" spans="2:4" x14ac:dyDescent="0.2">
      <c r="B17660" s="2"/>
      <c r="C17660" s="2"/>
      <c r="D17660" s="2"/>
    </row>
    <row r="17661" spans="2:4" x14ac:dyDescent="0.2">
      <c r="B17661" s="2"/>
      <c r="C17661" s="2"/>
      <c r="D17661" s="2"/>
    </row>
    <row r="17662" spans="2:4" x14ac:dyDescent="0.2">
      <c r="B17662" s="2"/>
      <c r="C17662" s="2"/>
      <c r="D17662" s="2"/>
    </row>
    <row r="17663" spans="2:4" x14ac:dyDescent="0.2">
      <c r="B17663" s="2"/>
      <c r="C17663" s="2"/>
      <c r="D17663" s="2"/>
    </row>
    <row r="17664" spans="2:4" x14ac:dyDescent="0.2">
      <c r="B17664" s="2"/>
      <c r="C17664" s="2"/>
      <c r="D17664" s="2"/>
    </row>
    <row r="17665" spans="2:4" x14ac:dyDescent="0.2">
      <c r="B17665" s="2"/>
      <c r="C17665" s="2"/>
      <c r="D17665" s="2"/>
    </row>
    <row r="17666" spans="2:4" x14ac:dyDescent="0.2">
      <c r="B17666" s="2"/>
      <c r="C17666" s="2"/>
      <c r="D17666" s="2"/>
    </row>
    <row r="17667" spans="2:4" x14ac:dyDescent="0.2">
      <c r="B17667" s="2"/>
      <c r="C17667" s="2"/>
      <c r="D17667" s="2"/>
    </row>
    <row r="17668" spans="2:4" x14ac:dyDescent="0.2">
      <c r="B17668" s="2"/>
      <c r="C17668" s="2"/>
      <c r="D17668" s="2"/>
    </row>
    <row r="17669" spans="2:4" x14ac:dyDescent="0.2">
      <c r="B17669" s="2"/>
      <c r="C17669" s="2"/>
      <c r="D17669" s="2"/>
    </row>
    <row r="17670" spans="2:4" x14ac:dyDescent="0.2">
      <c r="B17670" s="2"/>
      <c r="C17670" s="2"/>
      <c r="D17670" s="2"/>
    </row>
    <row r="17671" spans="2:4" x14ac:dyDescent="0.2">
      <c r="B17671" s="2"/>
      <c r="C17671" s="2"/>
      <c r="D17671" s="2"/>
    </row>
    <row r="17672" spans="2:4" x14ac:dyDescent="0.2">
      <c r="B17672" s="2"/>
      <c r="C17672" s="2"/>
      <c r="D17672" s="2"/>
    </row>
    <row r="17673" spans="2:4" x14ac:dyDescent="0.2">
      <c r="B17673" s="2"/>
      <c r="C17673" s="2"/>
      <c r="D17673" s="2"/>
    </row>
    <row r="17674" spans="2:4" x14ac:dyDescent="0.2">
      <c r="B17674" s="2"/>
      <c r="C17674" s="2"/>
      <c r="D17674" s="2"/>
    </row>
    <row r="17675" spans="2:4" x14ac:dyDescent="0.2">
      <c r="B17675" s="2"/>
      <c r="C17675" s="2"/>
      <c r="D17675" s="2"/>
    </row>
    <row r="17676" spans="2:4" x14ac:dyDescent="0.2">
      <c r="B17676" s="2"/>
      <c r="C17676" s="2"/>
      <c r="D17676" s="2"/>
    </row>
    <row r="17677" spans="2:4" x14ac:dyDescent="0.2">
      <c r="B17677" s="2"/>
      <c r="C17677" s="2"/>
      <c r="D17677" s="2"/>
    </row>
    <row r="17678" spans="2:4" x14ac:dyDescent="0.2">
      <c r="B17678" s="2"/>
      <c r="C17678" s="2"/>
      <c r="D17678" s="2"/>
    </row>
    <row r="17679" spans="2:4" x14ac:dyDescent="0.2">
      <c r="B17679" s="2"/>
      <c r="C17679" s="2"/>
      <c r="D17679" s="2"/>
    </row>
    <row r="17680" spans="2:4" x14ac:dyDescent="0.2">
      <c r="B17680" s="2"/>
      <c r="C17680" s="2"/>
      <c r="D17680" s="2"/>
    </row>
    <row r="17681" spans="2:4" x14ac:dyDescent="0.2">
      <c r="B17681" s="2"/>
      <c r="C17681" s="2"/>
      <c r="D17681" s="2"/>
    </row>
    <row r="17682" spans="2:4" x14ac:dyDescent="0.2">
      <c r="B17682" s="2"/>
      <c r="C17682" s="2"/>
      <c r="D17682" s="2"/>
    </row>
    <row r="17683" spans="2:4" x14ac:dyDescent="0.2">
      <c r="B17683" s="2"/>
      <c r="C17683" s="2"/>
      <c r="D17683" s="2"/>
    </row>
    <row r="17684" spans="2:4" x14ac:dyDescent="0.2">
      <c r="B17684" s="2"/>
      <c r="C17684" s="2"/>
      <c r="D17684" s="2"/>
    </row>
    <row r="17685" spans="2:4" x14ac:dyDescent="0.2">
      <c r="B17685" s="2"/>
      <c r="C17685" s="2"/>
      <c r="D17685" s="2"/>
    </row>
    <row r="17686" spans="2:4" x14ac:dyDescent="0.2">
      <c r="B17686" s="2"/>
      <c r="C17686" s="2"/>
      <c r="D17686" s="2"/>
    </row>
    <row r="17687" spans="2:4" x14ac:dyDescent="0.2">
      <c r="B17687" s="2"/>
      <c r="C17687" s="2"/>
      <c r="D17687" s="2"/>
    </row>
    <row r="17688" spans="2:4" x14ac:dyDescent="0.2">
      <c r="B17688" s="2"/>
      <c r="C17688" s="2"/>
      <c r="D17688" s="2"/>
    </row>
    <row r="17689" spans="2:4" x14ac:dyDescent="0.2">
      <c r="B17689" s="2"/>
      <c r="C17689" s="2"/>
      <c r="D17689" s="2"/>
    </row>
    <row r="17690" spans="2:4" x14ac:dyDescent="0.2">
      <c r="B17690" s="2"/>
      <c r="C17690" s="2"/>
      <c r="D17690" s="2"/>
    </row>
    <row r="17691" spans="2:4" x14ac:dyDescent="0.2">
      <c r="B17691" s="2"/>
      <c r="C17691" s="2"/>
      <c r="D17691" s="2"/>
    </row>
    <row r="17692" spans="2:4" x14ac:dyDescent="0.2">
      <c r="B17692" s="2"/>
      <c r="C17692" s="2"/>
      <c r="D17692" s="2"/>
    </row>
    <row r="17693" spans="2:4" x14ac:dyDescent="0.2">
      <c r="B17693" s="2"/>
      <c r="C17693" s="2"/>
      <c r="D17693" s="2"/>
    </row>
    <row r="17694" spans="2:4" x14ac:dyDescent="0.2">
      <c r="B17694" s="2"/>
      <c r="C17694" s="2"/>
      <c r="D17694" s="2"/>
    </row>
    <row r="17695" spans="2:4" x14ac:dyDescent="0.2">
      <c r="B17695" s="2"/>
      <c r="C17695" s="2"/>
      <c r="D17695" s="2"/>
    </row>
    <row r="17696" spans="2:4" x14ac:dyDescent="0.2">
      <c r="B17696" s="2"/>
      <c r="C17696" s="2"/>
      <c r="D17696" s="2"/>
    </row>
    <row r="17697" spans="2:4" x14ac:dyDescent="0.2">
      <c r="B17697" s="2"/>
      <c r="C17697" s="2"/>
      <c r="D17697" s="2"/>
    </row>
    <row r="17698" spans="2:4" x14ac:dyDescent="0.2">
      <c r="B17698" s="2"/>
      <c r="C17698" s="2"/>
      <c r="D17698" s="2"/>
    </row>
    <row r="17699" spans="2:4" x14ac:dyDescent="0.2">
      <c r="B17699" s="2"/>
      <c r="C17699" s="2"/>
      <c r="D17699" s="2"/>
    </row>
    <row r="17700" spans="2:4" x14ac:dyDescent="0.2">
      <c r="B17700" s="2"/>
      <c r="C17700" s="2"/>
      <c r="D17700" s="2"/>
    </row>
    <row r="17701" spans="2:4" x14ac:dyDescent="0.2">
      <c r="B17701" s="2"/>
      <c r="C17701" s="2"/>
      <c r="D17701" s="2"/>
    </row>
    <row r="17702" spans="2:4" x14ac:dyDescent="0.2">
      <c r="B17702" s="2"/>
      <c r="C17702" s="2"/>
      <c r="D17702" s="2"/>
    </row>
    <row r="17703" spans="2:4" x14ac:dyDescent="0.2">
      <c r="B17703" s="2"/>
      <c r="C17703" s="2"/>
      <c r="D17703" s="2"/>
    </row>
    <row r="17704" spans="2:4" x14ac:dyDescent="0.2">
      <c r="B17704" s="2"/>
      <c r="C17704" s="2"/>
      <c r="D17704" s="2"/>
    </row>
    <row r="17705" spans="2:4" x14ac:dyDescent="0.2">
      <c r="B17705" s="2"/>
      <c r="C17705" s="2"/>
      <c r="D17705" s="2"/>
    </row>
    <row r="17706" spans="2:4" x14ac:dyDescent="0.2">
      <c r="B17706" s="2"/>
      <c r="C17706" s="2"/>
      <c r="D17706" s="2"/>
    </row>
    <row r="17707" spans="2:4" x14ac:dyDescent="0.2">
      <c r="B17707" s="2"/>
      <c r="C17707" s="2"/>
      <c r="D17707" s="2"/>
    </row>
    <row r="17708" spans="2:4" x14ac:dyDescent="0.2">
      <c r="B17708" s="2"/>
      <c r="C17708" s="2"/>
      <c r="D17708" s="2"/>
    </row>
    <row r="17709" spans="2:4" x14ac:dyDescent="0.2">
      <c r="B17709" s="2"/>
      <c r="C17709" s="2"/>
      <c r="D17709" s="2"/>
    </row>
    <row r="17710" spans="2:4" x14ac:dyDescent="0.2">
      <c r="B17710" s="2"/>
      <c r="C17710" s="2"/>
      <c r="D17710" s="2"/>
    </row>
    <row r="17711" spans="2:4" x14ac:dyDescent="0.2">
      <c r="B17711" s="2"/>
      <c r="C17711" s="2"/>
      <c r="D17711" s="2"/>
    </row>
    <row r="17712" spans="2:4" x14ac:dyDescent="0.2">
      <c r="B17712" s="2"/>
      <c r="C17712" s="2"/>
      <c r="D17712" s="2"/>
    </row>
    <row r="17713" spans="2:4" x14ac:dyDescent="0.2">
      <c r="B17713" s="2"/>
      <c r="C17713" s="2"/>
      <c r="D17713" s="2"/>
    </row>
    <row r="17714" spans="2:4" x14ac:dyDescent="0.2">
      <c r="B17714" s="2"/>
      <c r="C17714" s="2"/>
      <c r="D17714" s="2"/>
    </row>
    <row r="17715" spans="2:4" x14ac:dyDescent="0.2">
      <c r="B17715" s="2"/>
      <c r="C17715" s="2"/>
      <c r="D17715" s="2"/>
    </row>
    <row r="17716" spans="2:4" x14ac:dyDescent="0.2">
      <c r="B17716" s="2"/>
      <c r="C17716" s="2"/>
      <c r="D17716" s="2"/>
    </row>
    <row r="17717" spans="2:4" x14ac:dyDescent="0.2">
      <c r="B17717" s="2"/>
      <c r="C17717" s="2"/>
      <c r="D17717" s="2"/>
    </row>
    <row r="17718" spans="2:4" x14ac:dyDescent="0.2">
      <c r="B17718" s="2"/>
      <c r="C17718" s="2"/>
      <c r="D17718" s="2"/>
    </row>
    <row r="17719" spans="2:4" x14ac:dyDescent="0.2">
      <c r="B17719" s="2"/>
      <c r="C17719" s="2"/>
      <c r="D17719" s="2"/>
    </row>
    <row r="17720" spans="2:4" x14ac:dyDescent="0.2">
      <c r="B17720" s="2"/>
      <c r="C17720" s="2"/>
      <c r="D17720" s="2"/>
    </row>
    <row r="17721" spans="2:4" x14ac:dyDescent="0.2">
      <c r="B17721" s="2"/>
      <c r="C17721" s="2"/>
      <c r="D17721" s="2"/>
    </row>
    <row r="17722" spans="2:4" x14ac:dyDescent="0.2">
      <c r="B17722" s="2"/>
      <c r="C17722" s="2"/>
      <c r="D17722" s="2"/>
    </row>
    <row r="17723" spans="2:4" x14ac:dyDescent="0.2">
      <c r="B17723" s="2"/>
      <c r="C17723" s="2"/>
      <c r="D17723" s="2"/>
    </row>
    <row r="17724" spans="2:4" x14ac:dyDescent="0.2">
      <c r="B17724" s="2"/>
      <c r="C17724" s="2"/>
      <c r="D17724" s="2"/>
    </row>
    <row r="17725" spans="2:4" x14ac:dyDescent="0.2">
      <c r="B17725" s="2"/>
      <c r="C17725" s="2"/>
      <c r="D17725" s="2"/>
    </row>
    <row r="17726" spans="2:4" x14ac:dyDescent="0.2">
      <c r="B17726" s="2"/>
      <c r="C17726" s="2"/>
      <c r="D17726" s="2"/>
    </row>
    <row r="17727" spans="2:4" x14ac:dyDescent="0.2">
      <c r="B17727" s="2"/>
      <c r="C17727" s="2"/>
      <c r="D17727" s="2"/>
    </row>
    <row r="17728" spans="2:4" x14ac:dyDescent="0.2">
      <c r="B17728" s="2"/>
      <c r="C17728" s="2"/>
      <c r="D17728" s="2"/>
    </row>
    <row r="17729" spans="2:4" x14ac:dyDescent="0.2">
      <c r="B17729" s="2"/>
      <c r="C17729" s="2"/>
      <c r="D17729" s="2"/>
    </row>
    <row r="17730" spans="2:4" x14ac:dyDescent="0.2">
      <c r="B17730" s="2"/>
      <c r="C17730" s="2"/>
      <c r="D17730" s="2"/>
    </row>
    <row r="17731" spans="2:4" x14ac:dyDescent="0.2">
      <c r="B17731" s="2"/>
      <c r="C17731" s="2"/>
      <c r="D17731" s="2"/>
    </row>
    <row r="17732" spans="2:4" x14ac:dyDescent="0.2">
      <c r="B17732" s="2"/>
      <c r="C17732" s="2"/>
      <c r="D17732" s="2"/>
    </row>
    <row r="17733" spans="2:4" x14ac:dyDescent="0.2">
      <c r="B17733" s="2"/>
      <c r="C17733" s="2"/>
      <c r="D17733" s="2"/>
    </row>
    <row r="17734" spans="2:4" x14ac:dyDescent="0.2">
      <c r="B17734" s="2"/>
      <c r="C17734" s="2"/>
      <c r="D17734" s="2"/>
    </row>
    <row r="17735" spans="2:4" x14ac:dyDescent="0.2">
      <c r="B17735" s="2"/>
      <c r="C17735" s="2"/>
      <c r="D17735" s="2"/>
    </row>
    <row r="17736" spans="2:4" x14ac:dyDescent="0.2">
      <c r="B17736" s="2"/>
      <c r="C17736" s="2"/>
      <c r="D17736" s="2"/>
    </row>
    <row r="17737" spans="2:4" x14ac:dyDescent="0.2">
      <c r="B17737" s="2"/>
      <c r="C17737" s="2"/>
      <c r="D17737" s="2"/>
    </row>
    <row r="17738" spans="2:4" x14ac:dyDescent="0.2">
      <c r="B17738" s="2"/>
      <c r="C17738" s="2"/>
      <c r="D17738" s="2"/>
    </row>
    <row r="17739" spans="2:4" x14ac:dyDescent="0.2">
      <c r="B17739" s="2"/>
      <c r="C17739" s="2"/>
      <c r="D17739" s="2"/>
    </row>
    <row r="17740" spans="2:4" x14ac:dyDescent="0.2">
      <c r="B17740" s="2"/>
      <c r="C17740" s="2"/>
      <c r="D17740" s="2"/>
    </row>
    <row r="17741" spans="2:4" x14ac:dyDescent="0.2">
      <c r="B17741" s="2"/>
      <c r="C17741" s="2"/>
      <c r="D17741" s="2"/>
    </row>
    <row r="17742" spans="2:4" x14ac:dyDescent="0.2">
      <c r="B17742" s="2"/>
      <c r="C17742" s="2"/>
      <c r="D17742" s="2"/>
    </row>
    <row r="17743" spans="2:4" x14ac:dyDescent="0.2">
      <c r="B17743" s="2"/>
      <c r="C17743" s="2"/>
      <c r="D17743" s="2"/>
    </row>
    <row r="17744" spans="2:4" x14ac:dyDescent="0.2">
      <c r="B17744" s="2"/>
      <c r="C17744" s="2"/>
      <c r="D17744" s="2"/>
    </row>
    <row r="17745" spans="2:4" x14ac:dyDescent="0.2">
      <c r="B17745" s="2"/>
      <c r="C17745" s="2"/>
      <c r="D17745" s="2"/>
    </row>
    <row r="17746" spans="2:4" x14ac:dyDescent="0.2">
      <c r="B17746" s="2"/>
      <c r="C17746" s="2"/>
      <c r="D17746" s="2"/>
    </row>
    <row r="17747" spans="2:4" x14ac:dyDescent="0.2">
      <c r="B17747" s="2"/>
      <c r="C17747" s="2"/>
      <c r="D17747" s="2"/>
    </row>
    <row r="17748" spans="2:4" x14ac:dyDescent="0.2">
      <c r="B17748" s="2"/>
      <c r="C17748" s="2"/>
      <c r="D17748" s="2"/>
    </row>
    <row r="17749" spans="2:4" x14ac:dyDescent="0.2">
      <c r="B17749" s="2"/>
      <c r="C17749" s="2"/>
      <c r="D17749" s="2"/>
    </row>
    <row r="17750" spans="2:4" x14ac:dyDescent="0.2">
      <c r="B17750" s="2"/>
      <c r="C17750" s="2"/>
      <c r="D17750" s="2"/>
    </row>
    <row r="17751" spans="2:4" x14ac:dyDescent="0.2">
      <c r="B17751" s="2"/>
      <c r="C17751" s="2"/>
      <c r="D17751" s="2"/>
    </row>
    <row r="17752" spans="2:4" x14ac:dyDescent="0.2">
      <c r="B17752" s="2"/>
      <c r="C17752" s="2"/>
      <c r="D17752" s="2"/>
    </row>
    <row r="17753" spans="2:4" x14ac:dyDescent="0.2">
      <c r="B17753" s="2"/>
      <c r="C17753" s="2"/>
      <c r="D17753" s="2"/>
    </row>
    <row r="17754" spans="2:4" x14ac:dyDescent="0.2">
      <c r="B17754" s="2"/>
      <c r="C17754" s="2"/>
      <c r="D17754" s="2"/>
    </row>
    <row r="17755" spans="2:4" x14ac:dyDescent="0.2">
      <c r="B17755" s="2"/>
      <c r="C17755" s="2"/>
      <c r="D17755" s="2"/>
    </row>
    <row r="17756" spans="2:4" x14ac:dyDescent="0.2">
      <c r="B17756" s="2"/>
      <c r="C17756" s="2"/>
      <c r="D17756" s="2"/>
    </row>
    <row r="17757" spans="2:4" x14ac:dyDescent="0.2">
      <c r="B17757" s="2"/>
      <c r="C17757" s="2"/>
      <c r="D17757" s="2"/>
    </row>
    <row r="17758" spans="2:4" x14ac:dyDescent="0.2">
      <c r="B17758" s="2"/>
      <c r="C17758" s="2"/>
      <c r="D17758" s="2"/>
    </row>
    <row r="17759" spans="2:4" x14ac:dyDescent="0.2">
      <c r="B17759" s="2"/>
      <c r="C17759" s="2"/>
      <c r="D17759" s="2"/>
    </row>
    <row r="17760" spans="2:4" x14ac:dyDescent="0.2">
      <c r="B17760" s="2"/>
      <c r="C17760" s="2"/>
      <c r="D17760" s="2"/>
    </row>
    <row r="17761" spans="2:4" x14ac:dyDescent="0.2">
      <c r="B17761" s="2"/>
      <c r="C17761" s="2"/>
      <c r="D17761" s="2"/>
    </row>
    <row r="17762" spans="2:4" x14ac:dyDescent="0.2">
      <c r="B17762" s="2"/>
      <c r="C17762" s="2"/>
      <c r="D17762" s="2"/>
    </row>
    <row r="17763" spans="2:4" x14ac:dyDescent="0.2">
      <c r="B17763" s="2"/>
      <c r="C17763" s="2"/>
      <c r="D17763" s="2"/>
    </row>
    <row r="17764" spans="2:4" x14ac:dyDescent="0.2">
      <c r="B17764" s="2"/>
      <c r="C17764" s="2"/>
      <c r="D17764" s="2"/>
    </row>
    <row r="17765" spans="2:4" x14ac:dyDescent="0.2">
      <c r="B17765" s="2"/>
      <c r="C17765" s="2"/>
      <c r="D17765" s="2"/>
    </row>
    <row r="17766" spans="2:4" x14ac:dyDescent="0.2">
      <c r="B17766" s="2"/>
      <c r="C17766" s="2"/>
      <c r="D17766" s="2"/>
    </row>
    <row r="17767" spans="2:4" x14ac:dyDescent="0.2">
      <c r="B17767" s="2"/>
      <c r="C17767" s="2"/>
      <c r="D17767" s="2"/>
    </row>
    <row r="17768" spans="2:4" x14ac:dyDescent="0.2">
      <c r="B17768" s="2"/>
      <c r="C17768" s="2"/>
      <c r="D17768" s="2"/>
    </row>
    <row r="17769" spans="2:4" x14ac:dyDescent="0.2">
      <c r="B17769" s="2"/>
      <c r="C17769" s="2"/>
      <c r="D17769" s="2"/>
    </row>
    <row r="17770" spans="2:4" x14ac:dyDescent="0.2">
      <c r="B17770" s="2"/>
      <c r="C17770" s="2"/>
      <c r="D17770" s="2"/>
    </row>
    <row r="17771" spans="2:4" x14ac:dyDescent="0.2">
      <c r="B17771" s="2"/>
      <c r="C17771" s="2"/>
      <c r="D17771" s="2"/>
    </row>
    <row r="17772" spans="2:4" x14ac:dyDescent="0.2">
      <c r="B17772" s="2"/>
      <c r="C17772" s="2"/>
      <c r="D17772" s="2"/>
    </row>
    <row r="17773" spans="2:4" x14ac:dyDescent="0.2">
      <c r="B17773" s="2"/>
      <c r="C17773" s="2"/>
      <c r="D17773" s="2"/>
    </row>
    <row r="17774" spans="2:4" x14ac:dyDescent="0.2">
      <c r="B17774" s="2"/>
      <c r="C17774" s="2"/>
      <c r="D17774" s="2"/>
    </row>
    <row r="17775" spans="2:4" x14ac:dyDescent="0.2">
      <c r="B17775" s="2"/>
      <c r="C17775" s="2"/>
      <c r="D17775" s="2"/>
    </row>
    <row r="17776" spans="2:4" x14ac:dyDescent="0.2">
      <c r="B17776" s="2"/>
      <c r="C17776" s="2"/>
      <c r="D17776" s="2"/>
    </row>
    <row r="17777" spans="2:4" x14ac:dyDescent="0.2">
      <c r="B17777" s="2"/>
      <c r="C17777" s="2"/>
      <c r="D17777" s="2"/>
    </row>
    <row r="17778" spans="2:4" x14ac:dyDescent="0.2">
      <c r="B17778" s="2"/>
      <c r="C17778" s="2"/>
      <c r="D17778" s="2"/>
    </row>
    <row r="17779" spans="2:4" x14ac:dyDescent="0.2">
      <c r="B17779" s="2"/>
      <c r="C17779" s="2"/>
      <c r="D17779" s="2"/>
    </row>
    <row r="17780" spans="2:4" x14ac:dyDescent="0.2">
      <c r="B17780" s="2"/>
      <c r="C17780" s="2"/>
      <c r="D17780" s="2"/>
    </row>
    <row r="17781" spans="2:4" x14ac:dyDescent="0.2">
      <c r="B17781" s="2"/>
      <c r="C17781" s="2"/>
      <c r="D17781" s="2"/>
    </row>
    <row r="17782" spans="2:4" x14ac:dyDescent="0.2">
      <c r="B17782" s="2"/>
      <c r="C17782" s="2"/>
      <c r="D17782" s="2"/>
    </row>
    <row r="17783" spans="2:4" x14ac:dyDescent="0.2">
      <c r="B17783" s="2"/>
      <c r="C17783" s="2"/>
      <c r="D17783" s="2"/>
    </row>
    <row r="17784" spans="2:4" x14ac:dyDescent="0.2">
      <c r="B17784" s="2"/>
      <c r="C17784" s="2"/>
      <c r="D17784" s="2"/>
    </row>
    <row r="17785" spans="2:4" x14ac:dyDescent="0.2">
      <c r="B17785" s="2"/>
      <c r="C17785" s="2"/>
      <c r="D17785" s="2"/>
    </row>
    <row r="17786" spans="2:4" x14ac:dyDescent="0.2">
      <c r="B17786" s="2"/>
      <c r="C17786" s="2"/>
      <c r="D17786" s="2"/>
    </row>
    <row r="17787" spans="2:4" x14ac:dyDescent="0.2">
      <c r="B17787" s="2"/>
      <c r="C17787" s="2"/>
      <c r="D17787" s="2"/>
    </row>
    <row r="17788" spans="2:4" x14ac:dyDescent="0.2">
      <c r="B17788" s="2"/>
      <c r="C17788" s="2"/>
      <c r="D17788" s="2"/>
    </row>
    <row r="17789" spans="2:4" x14ac:dyDescent="0.2">
      <c r="B17789" s="2"/>
      <c r="C17789" s="2"/>
      <c r="D17789" s="2"/>
    </row>
    <row r="17790" spans="2:4" x14ac:dyDescent="0.2">
      <c r="B17790" s="2"/>
      <c r="C17790" s="2"/>
      <c r="D17790" s="2"/>
    </row>
    <row r="17791" spans="2:4" x14ac:dyDescent="0.2">
      <c r="B17791" s="2"/>
      <c r="C17791" s="2"/>
      <c r="D17791" s="2"/>
    </row>
    <row r="17792" spans="2:4" x14ac:dyDescent="0.2">
      <c r="B17792" s="2"/>
      <c r="C17792" s="2"/>
      <c r="D17792" s="2"/>
    </row>
    <row r="17793" spans="2:4" x14ac:dyDescent="0.2">
      <c r="B17793" s="2"/>
      <c r="C17793" s="2"/>
      <c r="D17793" s="2"/>
    </row>
    <row r="17794" spans="2:4" x14ac:dyDescent="0.2">
      <c r="B17794" s="2"/>
      <c r="C17794" s="2"/>
      <c r="D17794" s="2"/>
    </row>
    <row r="17795" spans="2:4" x14ac:dyDescent="0.2">
      <c r="B17795" s="2"/>
      <c r="C17795" s="2"/>
      <c r="D17795" s="2"/>
    </row>
    <row r="17796" spans="2:4" x14ac:dyDescent="0.2">
      <c r="B17796" s="2"/>
      <c r="C17796" s="2"/>
      <c r="D17796" s="2"/>
    </row>
    <row r="17797" spans="2:4" x14ac:dyDescent="0.2">
      <c r="B17797" s="2"/>
      <c r="C17797" s="2"/>
      <c r="D17797" s="2"/>
    </row>
    <row r="17798" spans="2:4" x14ac:dyDescent="0.2">
      <c r="B17798" s="2"/>
      <c r="C17798" s="2"/>
      <c r="D17798" s="2"/>
    </row>
    <row r="17799" spans="2:4" x14ac:dyDescent="0.2">
      <c r="B17799" s="2"/>
      <c r="C17799" s="2"/>
      <c r="D17799" s="2"/>
    </row>
    <row r="17800" spans="2:4" x14ac:dyDescent="0.2">
      <c r="B17800" s="2"/>
      <c r="C17800" s="2"/>
      <c r="D17800" s="2"/>
    </row>
    <row r="17801" spans="2:4" x14ac:dyDescent="0.2">
      <c r="B17801" s="2"/>
      <c r="C17801" s="2"/>
      <c r="D17801" s="2"/>
    </row>
    <row r="17802" spans="2:4" x14ac:dyDescent="0.2">
      <c r="B17802" s="2"/>
      <c r="C17802" s="2"/>
      <c r="D17802" s="2"/>
    </row>
    <row r="17803" spans="2:4" x14ac:dyDescent="0.2">
      <c r="B17803" s="2"/>
      <c r="C17803" s="2"/>
      <c r="D17803" s="2"/>
    </row>
    <row r="17804" spans="2:4" x14ac:dyDescent="0.2">
      <c r="B17804" s="2"/>
      <c r="C17804" s="2"/>
      <c r="D17804" s="2"/>
    </row>
    <row r="17805" spans="2:4" x14ac:dyDescent="0.2">
      <c r="B17805" s="2"/>
      <c r="C17805" s="2"/>
      <c r="D17805" s="2"/>
    </row>
    <row r="17806" spans="2:4" x14ac:dyDescent="0.2">
      <c r="B17806" s="2"/>
      <c r="C17806" s="2"/>
      <c r="D17806" s="2"/>
    </row>
    <row r="17807" spans="2:4" x14ac:dyDescent="0.2">
      <c r="B17807" s="2"/>
      <c r="C17807" s="2"/>
      <c r="D17807" s="2"/>
    </row>
    <row r="17808" spans="2:4" x14ac:dyDescent="0.2">
      <c r="B17808" s="2"/>
      <c r="C17808" s="2"/>
      <c r="D17808" s="2"/>
    </row>
    <row r="17809" spans="2:4" x14ac:dyDescent="0.2">
      <c r="B17809" s="2"/>
      <c r="C17809" s="2"/>
      <c r="D17809" s="2"/>
    </row>
    <row r="17810" spans="2:4" x14ac:dyDescent="0.2">
      <c r="B17810" s="2"/>
      <c r="C17810" s="2"/>
      <c r="D17810" s="2"/>
    </row>
    <row r="17811" spans="2:4" x14ac:dyDescent="0.2">
      <c r="B17811" s="2"/>
      <c r="C17811" s="2"/>
      <c r="D17811" s="2"/>
    </row>
    <row r="17812" spans="2:4" x14ac:dyDescent="0.2">
      <c r="B17812" s="2"/>
      <c r="C17812" s="2"/>
      <c r="D17812" s="2"/>
    </row>
    <row r="17813" spans="2:4" x14ac:dyDescent="0.2">
      <c r="B17813" s="2"/>
      <c r="C17813" s="2"/>
      <c r="D17813" s="2"/>
    </row>
    <row r="17814" spans="2:4" x14ac:dyDescent="0.2">
      <c r="B17814" s="2"/>
      <c r="C17814" s="2"/>
      <c r="D17814" s="2"/>
    </row>
    <row r="17815" spans="2:4" x14ac:dyDescent="0.2">
      <c r="B17815" s="2"/>
      <c r="C17815" s="2"/>
      <c r="D17815" s="2"/>
    </row>
    <row r="17816" spans="2:4" x14ac:dyDescent="0.2">
      <c r="B17816" s="2"/>
      <c r="C17816" s="2"/>
      <c r="D17816" s="2"/>
    </row>
    <row r="17817" spans="2:4" x14ac:dyDescent="0.2">
      <c r="B17817" s="2"/>
      <c r="C17817" s="2"/>
      <c r="D17817" s="2"/>
    </row>
    <row r="17818" spans="2:4" x14ac:dyDescent="0.2">
      <c r="B17818" s="2"/>
      <c r="C17818" s="2"/>
      <c r="D17818" s="2"/>
    </row>
    <row r="17819" spans="2:4" x14ac:dyDescent="0.2">
      <c r="B17819" s="2"/>
      <c r="C17819" s="2"/>
      <c r="D17819" s="2"/>
    </row>
    <row r="17820" spans="2:4" x14ac:dyDescent="0.2">
      <c r="B17820" s="2"/>
      <c r="C17820" s="2"/>
      <c r="D17820" s="2"/>
    </row>
    <row r="17821" spans="2:4" x14ac:dyDescent="0.2">
      <c r="B17821" s="2"/>
      <c r="C17821" s="2"/>
      <c r="D17821" s="2"/>
    </row>
    <row r="17822" spans="2:4" x14ac:dyDescent="0.2">
      <c r="B17822" s="2"/>
      <c r="C17822" s="2"/>
      <c r="D17822" s="2"/>
    </row>
    <row r="17823" spans="2:4" x14ac:dyDescent="0.2">
      <c r="B17823" s="2"/>
      <c r="C17823" s="2"/>
      <c r="D17823" s="2"/>
    </row>
    <row r="17824" spans="2:4" x14ac:dyDescent="0.2">
      <c r="B17824" s="2"/>
      <c r="C17824" s="2"/>
      <c r="D17824" s="2"/>
    </row>
    <row r="17825" spans="2:4" x14ac:dyDescent="0.2">
      <c r="B17825" s="2"/>
      <c r="C17825" s="2"/>
      <c r="D17825" s="2"/>
    </row>
    <row r="17826" spans="2:4" x14ac:dyDescent="0.2">
      <c r="B17826" s="2"/>
      <c r="C17826" s="2"/>
      <c r="D17826" s="2"/>
    </row>
    <row r="17827" spans="2:4" x14ac:dyDescent="0.2">
      <c r="B17827" s="2"/>
      <c r="C17827" s="2"/>
      <c r="D17827" s="2"/>
    </row>
    <row r="17828" spans="2:4" x14ac:dyDescent="0.2">
      <c r="B17828" s="2"/>
      <c r="C17828" s="2"/>
      <c r="D17828" s="2"/>
    </row>
    <row r="17829" spans="2:4" x14ac:dyDescent="0.2">
      <c r="B17829" s="2"/>
      <c r="C17829" s="2"/>
      <c r="D17829" s="2"/>
    </row>
    <row r="17830" spans="2:4" x14ac:dyDescent="0.2">
      <c r="B17830" s="2"/>
      <c r="C17830" s="2"/>
      <c r="D17830" s="2"/>
    </row>
    <row r="17831" spans="2:4" x14ac:dyDescent="0.2">
      <c r="B17831" s="2"/>
      <c r="C17831" s="2"/>
      <c r="D17831" s="2"/>
    </row>
    <row r="17832" spans="2:4" x14ac:dyDescent="0.2">
      <c r="B17832" s="2"/>
      <c r="C17832" s="2"/>
      <c r="D17832" s="2"/>
    </row>
    <row r="17833" spans="2:4" x14ac:dyDescent="0.2">
      <c r="B17833" s="2"/>
      <c r="C17833" s="2"/>
      <c r="D17833" s="2"/>
    </row>
    <row r="17834" spans="2:4" x14ac:dyDescent="0.2">
      <c r="B17834" s="2"/>
      <c r="C17834" s="2"/>
      <c r="D17834" s="2"/>
    </row>
    <row r="17835" spans="2:4" x14ac:dyDescent="0.2">
      <c r="B17835" s="2"/>
      <c r="C17835" s="2"/>
      <c r="D17835" s="2"/>
    </row>
    <row r="17836" spans="2:4" x14ac:dyDescent="0.2">
      <c r="B17836" s="2"/>
      <c r="C17836" s="2"/>
      <c r="D17836" s="2"/>
    </row>
    <row r="17837" spans="2:4" x14ac:dyDescent="0.2">
      <c r="B17837" s="2"/>
      <c r="C17837" s="2"/>
      <c r="D17837" s="2"/>
    </row>
    <row r="17838" spans="2:4" x14ac:dyDescent="0.2">
      <c r="B17838" s="2"/>
      <c r="C17838" s="2"/>
      <c r="D17838" s="2"/>
    </row>
    <row r="17839" spans="2:4" x14ac:dyDescent="0.2">
      <c r="B17839" s="2"/>
      <c r="C17839" s="2"/>
      <c r="D17839" s="2"/>
    </row>
    <row r="17840" spans="2:4" x14ac:dyDescent="0.2">
      <c r="B17840" s="2"/>
      <c r="C17840" s="2"/>
      <c r="D17840" s="2"/>
    </row>
    <row r="17841" spans="2:4" x14ac:dyDescent="0.2">
      <c r="B17841" s="2"/>
      <c r="C17841" s="2"/>
      <c r="D17841" s="2"/>
    </row>
    <row r="17842" spans="2:4" x14ac:dyDescent="0.2">
      <c r="B17842" s="2"/>
      <c r="C17842" s="2"/>
      <c r="D17842" s="2"/>
    </row>
    <row r="17843" spans="2:4" x14ac:dyDescent="0.2">
      <c r="B17843" s="2"/>
      <c r="C17843" s="2"/>
      <c r="D17843" s="2"/>
    </row>
    <row r="17844" spans="2:4" x14ac:dyDescent="0.2">
      <c r="B17844" s="2"/>
      <c r="C17844" s="2"/>
      <c r="D17844" s="2"/>
    </row>
    <row r="17845" spans="2:4" x14ac:dyDescent="0.2">
      <c r="B17845" s="2"/>
      <c r="C17845" s="2"/>
      <c r="D17845" s="2"/>
    </row>
    <row r="17846" spans="2:4" x14ac:dyDescent="0.2">
      <c r="B17846" s="2"/>
      <c r="C17846" s="2"/>
      <c r="D17846" s="2"/>
    </row>
    <row r="17847" spans="2:4" x14ac:dyDescent="0.2">
      <c r="B17847" s="2"/>
      <c r="C17847" s="2"/>
      <c r="D17847" s="2"/>
    </row>
    <row r="17848" spans="2:4" x14ac:dyDescent="0.2">
      <c r="B17848" s="2"/>
      <c r="C17848" s="2"/>
      <c r="D17848" s="2"/>
    </row>
    <row r="17849" spans="2:4" x14ac:dyDescent="0.2">
      <c r="B17849" s="2"/>
      <c r="C17849" s="2"/>
      <c r="D17849" s="2"/>
    </row>
    <row r="17850" spans="2:4" x14ac:dyDescent="0.2">
      <c r="B17850" s="2"/>
      <c r="C17850" s="2"/>
      <c r="D17850" s="2"/>
    </row>
    <row r="17851" spans="2:4" x14ac:dyDescent="0.2">
      <c r="B17851" s="2"/>
      <c r="C17851" s="2"/>
      <c r="D17851" s="2"/>
    </row>
    <row r="17852" spans="2:4" x14ac:dyDescent="0.2">
      <c r="B17852" s="2"/>
      <c r="C17852" s="2"/>
      <c r="D17852" s="2"/>
    </row>
    <row r="17853" spans="2:4" x14ac:dyDescent="0.2">
      <c r="B17853" s="2"/>
      <c r="C17853" s="2"/>
      <c r="D17853" s="2"/>
    </row>
    <row r="17854" spans="2:4" x14ac:dyDescent="0.2">
      <c r="B17854" s="2"/>
      <c r="C17854" s="2"/>
      <c r="D17854" s="2"/>
    </row>
    <row r="17855" spans="2:4" x14ac:dyDescent="0.2">
      <c r="B17855" s="2"/>
      <c r="C17855" s="2"/>
      <c r="D17855" s="2"/>
    </row>
    <row r="17856" spans="2:4" x14ac:dyDescent="0.2">
      <c r="B17856" s="2"/>
      <c r="C17856" s="2"/>
      <c r="D17856" s="2"/>
    </row>
    <row r="17857" spans="2:4" x14ac:dyDescent="0.2">
      <c r="B17857" s="2"/>
      <c r="C17857" s="2"/>
      <c r="D17857" s="2"/>
    </row>
    <row r="17858" spans="2:4" x14ac:dyDescent="0.2">
      <c r="B17858" s="2"/>
      <c r="C17858" s="2"/>
      <c r="D17858" s="2"/>
    </row>
    <row r="17859" spans="2:4" x14ac:dyDescent="0.2">
      <c r="B17859" s="2"/>
      <c r="C17859" s="2"/>
      <c r="D17859" s="2"/>
    </row>
    <row r="17860" spans="2:4" x14ac:dyDescent="0.2">
      <c r="B17860" s="2"/>
      <c r="C17860" s="2"/>
      <c r="D17860" s="2"/>
    </row>
    <row r="17861" spans="2:4" x14ac:dyDescent="0.2">
      <c r="B17861" s="2"/>
      <c r="C17861" s="2"/>
      <c r="D17861" s="2"/>
    </row>
    <row r="17862" spans="2:4" x14ac:dyDescent="0.2">
      <c r="B17862" s="2"/>
      <c r="C17862" s="2"/>
      <c r="D17862" s="2"/>
    </row>
    <row r="17863" spans="2:4" x14ac:dyDescent="0.2">
      <c r="B17863" s="2"/>
      <c r="C17863" s="2"/>
      <c r="D17863" s="2"/>
    </row>
    <row r="17864" spans="2:4" x14ac:dyDescent="0.2">
      <c r="B17864" s="2"/>
      <c r="C17864" s="2"/>
      <c r="D17864" s="2"/>
    </row>
    <row r="17865" spans="2:4" x14ac:dyDescent="0.2">
      <c r="B17865" s="2"/>
      <c r="C17865" s="2"/>
      <c r="D17865" s="2"/>
    </row>
    <row r="17866" spans="2:4" x14ac:dyDescent="0.2">
      <c r="B17866" s="2"/>
      <c r="C17866" s="2"/>
      <c r="D17866" s="2"/>
    </row>
    <row r="17867" spans="2:4" x14ac:dyDescent="0.2">
      <c r="B17867" s="2"/>
      <c r="C17867" s="2"/>
      <c r="D17867" s="2"/>
    </row>
    <row r="17868" spans="2:4" x14ac:dyDescent="0.2">
      <c r="B17868" s="2"/>
      <c r="C17868" s="2"/>
      <c r="D17868" s="2"/>
    </row>
    <row r="17869" spans="2:4" x14ac:dyDescent="0.2">
      <c r="B17869" s="2"/>
      <c r="C17869" s="2"/>
      <c r="D17869" s="2"/>
    </row>
    <row r="17870" spans="2:4" x14ac:dyDescent="0.2">
      <c r="B17870" s="2"/>
      <c r="C17870" s="2"/>
      <c r="D17870" s="2"/>
    </row>
    <row r="17871" spans="2:4" x14ac:dyDescent="0.2">
      <c r="B17871" s="2"/>
      <c r="C17871" s="2"/>
      <c r="D17871" s="2"/>
    </row>
    <row r="17872" spans="2:4" x14ac:dyDescent="0.2">
      <c r="B17872" s="2"/>
      <c r="C17872" s="2"/>
      <c r="D17872" s="2"/>
    </row>
    <row r="17873" spans="2:4" x14ac:dyDescent="0.2">
      <c r="B17873" s="2"/>
      <c r="C17873" s="2"/>
      <c r="D17873" s="2"/>
    </row>
    <row r="17874" spans="2:4" x14ac:dyDescent="0.2">
      <c r="B17874" s="2"/>
      <c r="C17874" s="2"/>
      <c r="D17874" s="2"/>
    </row>
    <row r="17875" spans="2:4" x14ac:dyDescent="0.2">
      <c r="B17875" s="2"/>
      <c r="C17875" s="2"/>
      <c r="D17875" s="2"/>
    </row>
    <row r="17876" spans="2:4" x14ac:dyDescent="0.2">
      <c r="B17876" s="2"/>
      <c r="C17876" s="2"/>
      <c r="D17876" s="2"/>
    </row>
    <row r="17877" spans="2:4" x14ac:dyDescent="0.2">
      <c r="B17877" s="2"/>
      <c r="C17877" s="2"/>
      <c r="D17877" s="2"/>
    </row>
    <row r="17878" spans="2:4" x14ac:dyDescent="0.2">
      <c r="B17878" s="2"/>
      <c r="C17878" s="2"/>
      <c r="D17878" s="2"/>
    </row>
    <row r="17879" spans="2:4" x14ac:dyDescent="0.2">
      <c r="B17879" s="2"/>
      <c r="C17879" s="2"/>
      <c r="D17879" s="2"/>
    </row>
    <row r="17880" spans="2:4" x14ac:dyDescent="0.2">
      <c r="B17880" s="2"/>
      <c r="C17880" s="2"/>
      <c r="D17880" s="2"/>
    </row>
    <row r="17881" spans="2:4" x14ac:dyDescent="0.2">
      <c r="B17881" s="2"/>
      <c r="C17881" s="2"/>
      <c r="D17881" s="2"/>
    </row>
    <row r="17882" spans="2:4" x14ac:dyDescent="0.2">
      <c r="B17882" s="2"/>
      <c r="C17882" s="2"/>
      <c r="D17882" s="2"/>
    </row>
    <row r="17883" spans="2:4" x14ac:dyDescent="0.2">
      <c r="B17883" s="2"/>
      <c r="C17883" s="2"/>
      <c r="D17883" s="2"/>
    </row>
    <row r="17884" spans="2:4" x14ac:dyDescent="0.2">
      <c r="B17884" s="2"/>
      <c r="C17884" s="2"/>
      <c r="D17884" s="2"/>
    </row>
    <row r="17885" spans="2:4" x14ac:dyDescent="0.2">
      <c r="B17885" s="2"/>
      <c r="C17885" s="2"/>
      <c r="D17885" s="2"/>
    </row>
    <row r="17886" spans="2:4" x14ac:dyDescent="0.2">
      <c r="B17886" s="2"/>
      <c r="C17886" s="2"/>
      <c r="D17886" s="2"/>
    </row>
    <row r="17887" spans="2:4" x14ac:dyDescent="0.2">
      <c r="B17887" s="2"/>
      <c r="C17887" s="2"/>
      <c r="D17887" s="2"/>
    </row>
    <row r="17888" spans="2:4" x14ac:dyDescent="0.2">
      <c r="B17888" s="2"/>
      <c r="C17888" s="2"/>
      <c r="D17888" s="2"/>
    </row>
    <row r="17889" spans="2:4" x14ac:dyDescent="0.2">
      <c r="B17889" s="2"/>
      <c r="C17889" s="2"/>
      <c r="D17889" s="2"/>
    </row>
    <row r="17890" spans="2:4" x14ac:dyDescent="0.2">
      <c r="B17890" s="2"/>
      <c r="C17890" s="2"/>
      <c r="D17890" s="2"/>
    </row>
    <row r="17891" spans="2:4" x14ac:dyDescent="0.2">
      <c r="B17891" s="2"/>
      <c r="C17891" s="2"/>
      <c r="D17891" s="2"/>
    </row>
    <row r="17892" spans="2:4" x14ac:dyDescent="0.2">
      <c r="B17892" s="2"/>
      <c r="C17892" s="2"/>
      <c r="D17892" s="2"/>
    </row>
    <row r="17893" spans="2:4" x14ac:dyDescent="0.2">
      <c r="B17893" s="2"/>
      <c r="C17893" s="2"/>
      <c r="D17893" s="2"/>
    </row>
    <row r="17894" spans="2:4" x14ac:dyDescent="0.2">
      <c r="B17894" s="2"/>
      <c r="C17894" s="2"/>
      <c r="D17894" s="2"/>
    </row>
    <row r="17895" spans="2:4" x14ac:dyDescent="0.2">
      <c r="B17895" s="2"/>
      <c r="C17895" s="2"/>
      <c r="D17895" s="2"/>
    </row>
    <row r="17896" spans="2:4" x14ac:dyDescent="0.2">
      <c r="B17896" s="2"/>
      <c r="C17896" s="2"/>
      <c r="D17896" s="2"/>
    </row>
    <row r="17897" spans="2:4" x14ac:dyDescent="0.2">
      <c r="B17897" s="2"/>
      <c r="C17897" s="2"/>
      <c r="D17897" s="2"/>
    </row>
    <row r="17898" spans="2:4" x14ac:dyDescent="0.2">
      <c r="B17898" s="2"/>
      <c r="C17898" s="2"/>
      <c r="D17898" s="2"/>
    </row>
    <row r="17899" spans="2:4" x14ac:dyDescent="0.2">
      <c r="B17899" s="2"/>
      <c r="C17899" s="2"/>
      <c r="D17899" s="2"/>
    </row>
    <row r="17900" spans="2:4" x14ac:dyDescent="0.2">
      <c r="B17900" s="2"/>
      <c r="C17900" s="2"/>
      <c r="D17900" s="2"/>
    </row>
    <row r="17901" spans="2:4" x14ac:dyDescent="0.2">
      <c r="B17901" s="2"/>
      <c r="C17901" s="2"/>
      <c r="D17901" s="2"/>
    </row>
    <row r="17902" spans="2:4" x14ac:dyDescent="0.2">
      <c r="B17902" s="2"/>
      <c r="C17902" s="2"/>
      <c r="D17902" s="2"/>
    </row>
    <row r="17903" spans="2:4" x14ac:dyDescent="0.2">
      <c r="B17903" s="2"/>
      <c r="C17903" s="2"/>
      <c r="D17903" s="2"/>
    </row>
    <row r="17904" spans="2:4" x14ac:dyDescent="0.2">
      <c r="B17904" s="2"/>
      <c r="C17904" s="2"/>
      <c r="D17904" s="2"/>
    </row>
    <row r="17905" spans="2:4" x14ac:dyDescent="0.2">
      <c r="B17905" s="2"/>
      <c r="C17905" s="2"/>
      <c r="D17905" s="2"/>
    </row>
    <row r="17906" spans="2:4" x14ac:dyDescent="0.2">
      <c r="B17906" s="2"/>
      <c r="C17906" s="2"/>
      <c r="D17906" s="2"/>
    </row>
    <row r="17907" spans="2:4" x14ac:dyDescent="0.2">
      <c r="B17907" s="2"/>
      <c r="C17907" s="2"/>
      <c r="D17907" s="2"/>
    </row>
    <row r="17908" spans="2:4" x14ac:dyDescent="0.2">
      <c r="B17908" s="2"/>
      <c r="C17908" s="2"/>
      <c r="D17908" s="2"/>
    </row>
    <row r="17909" spans="2:4" x14ac:dyDescent="0.2">
      <c r="B17909" s="2"/>
      <c r="C17909" s="2"/>
      <c r="D17909" s="2"/>
    </row>
    <row r="17910" spans="2:4" x14ac:dyDescent="0.2">
      <c r="B17910" s="2"/>
      <c r="C17910" s="2"/>
      <c r="D17910" s="2"/>
    </row>
    <row r="17911" spans="2:4" x14ac:dyDescent="0.2">
      <c r="B17911" s="2"/>
      <c r="C17911" s="2"/>
      <c r="D17911" s="2"/>
    </row>
    <row r="17912" spans="2:4" x14ac:dyDescent="0.2">
      <c r="B17912" s="2"/>
      <c r="C17912" s="2"/>
      <c r="D17912" s="2"/>
    </row>
    <row r="17913" spans="2:4" x14ac:dyDescent="0.2">
      <c r="B17913" s="2"/>
      <c r="C17913" s="2"/>
      <c r="D17913" s="2"/>
    </row>
    <row r="17914" spans="2:4" x14ac:dyDescent="0.2">
      <c r="B17914" s="2"/>
      <c r="C17914" s="2"/>
      <c r="D17914" s="2"/>
    </row>
    <row r="17915" spans="2:4" x14ac:dyDescent="0.2">
      <c r="B17915" s="2"/>
      <c r="C17915" s="2"/>
      <c r="D17915" s="2"/>
    </row>
    <row r="17916" spans="2:4" x14ac:dyDescent="0.2">
      <c r="B17916" s="2"/>
      <c r="C17916" s="2"/>
      <c r="D17916" s="2"/>
    </row>
    <row r="17917" spans="2:4" x14ac:dyDescent="0.2">
      <c r="B17917" s="2"/>
      <c r="C17917" s="2"/>
      <c r="D17917" s="2"/>
    </row>
    <row r="17918" spans="2:4" x14ac:dyDescent="0.2">
      <c r="B17918" s="2"/>
      <c r="C17918" s="2"/>
      <c r="D17918" s="2"/>
    </row>
    <row r="17919" spans="2:4" x14ac:dyDescent="0.2">
      <c r="B17919" s="2"/>
      <c r="C17919" s="2"/>
      <c r="D17919" s="2"/>
    </row>
    <row r="17920" spans="2:4" x14ac:dyDescent="0.2">
      <c r="B17920" s="2"/>
      <c r="C17920" s="2"/>
      <c r="D17920" s="2"/>
    </row>
    <row r="17921" spans="2:4" x14ac:dyDescent="0.2">
      <c r="B17921" s="2"/>
      <c r="C17921" s="2"/>
      <c r="D17921" s="2"/>
    </row>
    <row r="17922" spans="2:4" x14ac:dyDescent="0.2">
      <c r="B17922" s="2"/>
      <c r="C17922" s="2"/>
      <c r="D17922" s="2"/>
    </row>
    <row r="17923" spans="2:4" x14ac:dyDescent="0.2">
      <c r="B17923" s="2"/>
      <c r="C17923" s="2"/>
      <c r="D17923" s="2"/>
    </row>
    <row r="17924" spans="2:4" x14ac:dyDescent="0.2">
      <c r="B17924" s="2"/>
      <c r="C17924" s="2"/>
      <c r="D17924" s="2"/>
    </row>
    <row r="17925" spans="2:4" x14ac:dyDescent="0.2">
      <c r="B17925" s="2"/>
      <c r="C17925" s="2"/>
      <c r="D17925" s="2"/>
    </row>
    <row r="17926" spans="2:4" x14ac:dyDescent="0.2">
      <c r="B17926" s="2"/>
      <c r="C17926" s="2"/>
      <c r="D17926" s="2"/>
    </row>
    <row r="17927" spans="2:4" x14ac:dyDescent="0.2">
      <c r="B17927" s="2"/>
      <c r="C17927" s="2"/>
      <c r="D17927" s="2"/>
    </row>
    <row r="17928" spans="2:4" x14ac:dyDescent="0.2">
      <c r="B17928" s="2"/>
      <c r="C17928" s="2"/>
      <c r="D17928" s="2"/>
    </row>
    <row r="17929" spans="2:4" x14ac:dyDescent="0.2">
      <c r="B17929" s="2"/>
      <c r="C17929" s="2"/>
      <c r="D17929" s="2"/>
    </row>
    <row r="17930" spans="2:4" x14ac:dyDescent="0.2">
      <c r="B17930" s="2"/>
      <c r="C17930" s="2"/>
      <c r="D17930" s="2"/>
    </row>
    <row r="17931" spans="2:4" x14ac:dyDescent="0.2">
      <c r="B17931" s="2"/>
      <c r="C17931" s="2"/>
      <c r="D17931" s="2"/>
    </row>
    <row r="17932" spans="2:4" x14ac:dyDescent="0.2">
      <c r="B17932" s="2"/>
      <c r="C17932" s="2"/>
      <c r="D17932" s="2"/>
    </row>
    <row r="17933" spans="2:4" x14ac:dyDescent="0.2">
      <c r="B17933" s="2"/>
      <c r="C17933" s="2"/>
      <c r="D17933" s="2"/>
    </row>
    <row r="17934" spans="2:4" x14ac:dyDescent="0.2">
      <c r="B17934" s="2"/>
      <c r="C17934" s="2"/>
      <c r="D17934" s="2"/>
    </row>
    <row r="17935" spans="2:4" x14ac:dyDescent="0.2">
      <c r="B17935" s="2"/>
      <c r="C17935" s="2"/>
      <c r="D17935" s="2"/>
    </row>
    <row r="17936" spans="2:4" x14ac:dyDescent="0.2">
      <c r="B17936" s="2"/>
      <c r="C17936" s="2"/>
      <c r="D17936" s="2"/>
    </row>
    <row r="17937" spans="2:4" x14ac:dyDescent="0.2">
      <c r="B17937" s="2"/>
      <c r="C17937" s="2"/>
      <c r="D17937" s="2"/>
    </row>
    <row r="17938" spans="2:4" x14ac:dyDescent="0.2">
      <c r="B17938" s="2"/>
      <c r="C17938" s="2"/>
      <c r="D17938" s="2"/>
    </row>
    <row r="17939" spans="2:4" x14ac:dyDescent="0.2">
      <c r="B17939" s="2"/>
      <c r="C17939" s="2"/>
      <c r="D17939" s="2"/>
    </row>
    <row r="17940" spans="2:4" x14ac:dyDescent="0.2">
      <c r="B17940" s="2"/>
      <c r="C17940" s="2"/>
      <c r="D17940" s="2"/>
    </row>
    <row r="17941" spans="2:4" x14ac:dyDescent="0.2">
      <c r="B17941" s="2"/>
      <c r="C17941" s="2"/>
      <c r="D17941" s="2"/>
    </row>
    <row r="17942" spans="2:4" x14ac:dyDescent="0.2">
      <c r="B17942" s="2"/>
      <c r="C17942" s="2"/>
      <c r="D17942" s="2"/>
    </row>
    <row r="17943" spans="2:4" x14ac:dyDescent="0.2">
      <c r="B17943" s="2"/>
      <c r="C17943" s="2"/>
      <c r="D17943" s="2"/>
    </row>
    <row r="17944" spans="2:4" x14ac:dyDescent="0.2">
      <c r="B17944" s="2"/>
      <c r="C17944" s="2"/>
      <c r="D17944" s="2"/>
    </row>
    <row r="17945" spans="2:4" x14ac:dyDescent="0.2">
      <c r="B17945" s="2"/>
      <c r="C17945" s="2"/>
      <c r="D17945" s="2"/>
    </row>
    <row r="17946" spans="2:4" x14ac:dyDescent="0.2">
      <c r="B17946" s="2"/>
      <c r="C17946" s="2"/>
      <c r="D17946" s="2"/>
    </row>
    <row r="17947" spans="2:4" x14ac:dyDescent="0.2">
      <c r="B17947" s="2"/>
      <c r="C17947" s="2"/>
      <c r="D17947" s="2"/>
    </row>
    <row r="17948" spans="2:4" x14ac:dyDescent="0.2">
      <c r="B17948" s="2"/>
      <c r="C17948" s="2"/>
      <c r="D17948" s="2"/>
    </row>
    <row r="17949" spans="2:4" x14ac:dyDescent="0.2">
      <c r="B17949" s="2"/>
      <c r="C17949" s="2"/>
      <c r="D17949" s="2"/>
    </row>
    <row r="17950" spans="2:4" x14ac:dyDescent="0.2">
      <c r="B17950" s="2"/>
      <c r="C17950" s="2"/>
      <c r="D17950" s="2"/>
    </row>
    <row r="17951" spans="2:4" x14ac:dyDescent="0.2">
      <c r="B17951" s="2"/>
      <c r="C17951" s="2"/>
      <c r="D17951" s="2"/>
    </row>
    <row r="17952" spans="2:4" x14ac:dyDescent="0.2">
      <c r="B17952" s="2"/>
      <c r="C17952" s="2"/>
      <c r="D17952" s="2"/>
    </row>
    <row r="17953" spans="2:4" x14ac:dyDescent="0.2">
      <c r="B17953" s="2"/>
      <c r="C17953" s="2"/>
      <c r="D17953" s="2"/>
    </row>
    <row r="17954" spans="2:4" x14ac:dyDescent="0.2">
      <c r="B17954" s="2"/>
      <c r="C17954" s="2"/>
      <c r="D17954" s="2"/>
    </row>
    <row r="17955" spans="2:4" x14ac:dyDescent="0.2">
      <c r="B17955" s="2"/>
      <c r="C17955" s="2"/>
      <c r="D17955" s="2"/>
    </row>
    <row r="17956" spans="2:4" x14ac:dyDescent="0.2">
      <c r="B17956" s="2"/>
      <c r="C17956" s="2"/>
      <c r="D17956" s="2"/>
    </row>
    <row r="17957" spans="2:4" x14ac:dyDescent="0.2">
      <c r="B17957" s="2"/>
      <c r="C17957" s="2"/>
      <c r="D17957" s="2"/>
    </row>
    <row r="17958" spans="2:4" x14ac:dyDescent="0.2">
      <c r="B17958" s="2"/>
      <c r="C17958" s="2"/>
      <c r="D17958" s="2"/>
    </row>
    <row r="17959" spans="2:4" x14ac:dyDescent="0.2">
      <c r="B17959" s="2"/>
      <c r="C17959" s="2"/>
      <c r="D17959" s="2"/>
    </row>
    <row r="17960" spans="2:4" x14ac:dyDescent="0.2">
      <c r="B17960" s="2"/>
      <c r="C17960" s="2"/>
      <c r="D17960" s="2"/>
    </row>
    <row r="17961" spans="2:4" x14ac:dyDescent="0.2">
      <c r="B17961" s="2"/>
      <c r="C17961" s="2"/>
      <c r="D17961" s="2"/>
    </row>
    <row r="17962" spans="2:4" x14ac:dyDescent="0.2">
      <c r="B17962" s="2"/>
      <c r="C17962" s="2"/>
      <c r="D17962" s="2"/>
    </row>
    <row r="17963" spans="2:4" x14ac:dyDescent="0.2">
      <c r="B17963" s="2"/>
      <c r="C17963" s="2"/>
      <c r="D17963" s="2"/>
    </row>
    <row r="17964" spans="2:4" x14ac:dyDescent="0.2">
      <c r="B17964" s="2"/>
      <c r="C17964" s="2"/>
      <c r="D17964" s="2"/>
    </row>
    <row r="17965" spans="2:4" x14ac:dyDescent="0.2">
      <c r="B17965" s="2"/>
      <c r="C17965" s="2"/>
      <c r="D17965" s="2"/>
    </row>
    <row r="17966" spans="2:4" x14ac:dyDescent="0.2">
      <c r="B17966" s="2"/>
      <c r="C17966" s="2"/>
      <c r="D17966" s="2"/>
    </row>
    <row r="17967" spans="2:4" x14ac:dyDescent="0.2">
      <c r="B17967" s="2"/>
      <c r="C17967" s="2"/>
      <c r="D17967" s="2"/>
    </row>
    <row r="17968" spans="2:4" x14ac:dyDescent="0.2">
      <c r="B17968" s="2"/>
      <c r="C17968" s="2"/>
      <c r="D17968" s="2"/>
    </row>
    <row r="17969" spans="2:4" x14ac:dyDescent="0.2">
      <c r="B17969" s="2"/>
      <c r="C17969" s="2"/>
      <c r="D17969" s="2"/>
    </row>
    <row r="17970" spans="2:4" x14ac:dyDescent="0.2">
      <c r="B17970" s="2"/>
      <c r="C17970" s="2"/>
      <c r="D17970" s="2"/>
    </row>
    <row r="17971" spans="2:4" x14ac:dyDescent="0.2">
      <c r="B17971" s="2"/>
      <c r="C17971" s="2"/>
      <c r="D17971" s="2"/>
    </row>
    <row r="17972" spans="2:4" x14ac:dyDescent="0.2">
      <c r="B17972" s="2"/>
      <c r="C17972" s="2"/>
      <c r="D17972" s="2"/>
    </row>
    <row r="17973" spans="2:4" x14ac:dyDescent="0.2">
      <c r="B17973" s="2"/>
      <c r="C17973" s="2"/>
      <c r="D17973" s="2"/>
    </row>
    <row r="17974" spans="2:4" x14ac:dyDescent="0.2">
      <c r="B17974" s="2"/>
      <c r="C17974" s="2"/>
      <c r="D17974" s="2"/>
    </row>
    <row r="17975" spans="2:4" x14ac:dyDescent="0.2">
      <c r="B17975" s="2"/>
      <c r="C17975" s="2"/>
      <c r="D17975" s="2"/>
    </row>
    <row r="17976" spans="2:4" x14ac:dyDescent="0.2">
      <c r="B17976" s="2"/>
      <c r="C17976" s="2"/>
      <c r="D17976" s="2"/>
    </row>
    <row r="17977" spans="2:4" x14ac:dyDescent="0.2">
      <c r="B17977" s="2"/>
      <c r="C17977" s="2"/>
      <c r="D17977" s="2"/>
    </row>
    <row r="17978" spans="2:4" x14ac:dyDescent="0.2">
      <c r="B17978" s="2"/>
      <c r="C17978" s="2"/>
      <c r="D17978" s="2"/>
    </row>
    <row r="17979" spans="2:4" x14ac:dyDescent="0.2">
      <c r="B17979" s="2"/>
      <c r="C17979" s="2"/>
      <c r="D17979" s="2"/>
    </row>
    <row r="17980" spans="2:4" x14ac:dyDescent="0.2">
      <c r="B17980" s="2"/>
      <c r="C17980" s="2"/>
      <c r="D17980" s="2"/>
    </row>
    <row r="17981" spans="2:4" x14ac:dyDescent="0.2">
      <c r="B17981" s="2"/>
      <c r="C17981" s="2"/>
      <c r="D17981" s="2"/>
    </row>
    <row r="17982" spans="2:4" x14ac:dyDescent="0.2">
      <c r="B17982" s="2"/>
      <c r="C17982" s="2"/>
      <c r="D17982" s="2"/>
    </row>
    <row r="17983" spans="2:4" x14ac:dyDescent="0.2">
      <c r="B17983" s="2"/>
      <c r="C17983" s="2"/>
      <c r="D17983" s="2"/>
    </row>
    <row r="17984" spans="2:4" x14ac:dyDescent="0.2">
      <c r="B17984" s="2"/>
      <c r="C17984" s="2"/>
      <c r="D17984" s="2"/>
    </row>
    <row r="17985" spans="2:4" x14ac:dyDescent="0.2">
      <c r="B17985" s="2"/>
      <c r="C17985" s="2"/>
      <c r="D17985" s="2"/>
    </row>
    <row r="17986" spans="2:4" x14ac:dyDescent="0.2">
      <c r="B17986" s="2"/>
      <c r="C17986" s="2"/>
      <c r="D17986" s="2"/>
    </row>
    <row r="17987" spans="2:4" x14ac:dyDescent="0.2">
      <c r="B17987" s="2"/>
      <c r="C17987" s="2"/>
      <c r="D17987" s="2"/>
    </row>
    <row r="17988" spans="2:4" x14ac:dyDescent="0.2">
      <c r="B17988" s="2"/>
      <c r="C17988" s="2"/>
      <c r="D17988" s="2"/>
    </row>
    <row r="17989" spans="2:4" x14ac:dyDescent="0.2">
      <c r="B17989" s="2"/>
      <c r="C17989" s="2"/>
      <c r="D17989" s="2"/>
    </row>
    <row r="17990" spans="2:4" x14ac:dyDescent="0.2">
      <c r="B17990" s="2"/>
      <c r="C17990" s="2"/>
      <c r="D17990" s="2"/>
    </row>
    <row r="17991" spans="2:4" x14ac:dyDescent="0.2">
      <c r="B17991" s="2"/>
      <c r="C17991" s="2"/>
      <c r="D17991" s="2"/>
    </row>
    <row r="17992" spans="2:4" x14ac:dyDescent="0.2">
      <c r="B17992" s="2"/>
      <c r="C17992" s="2"/>
      <c r="D17992" s="2"/>
    </row>
    <row r="17993" spans="2:4" x14ac:dyDescent="0.2">
      <c r="B17993" s="2"/>
      <c r="C17993" s="2"/>
      <c r="D17993" s="2"/>
    </row>
    <row r="17994" spans="2:4" x14ac:dyDescent="0.2">
      <c r="B17994" s="2"/>
      <c r="C17994" s="2"/>
      <c r="D17994" s="2"/>
    </row>
    <row r="17995" spans="2:4" x14ac:dyDescent="0.2">
      <c r="B17995" s="2"/>
      <c r="C17995" s="2"/>
      <c r="D17995" s="2"/>
    </row>
    <row r="17996" spans="2:4" x14ac:dyDescent="0.2">
      <c r="B17996" s="2"/>
      <c r="C17996" s="2"/>
      <c r="D17996" s="2"/>
    </row>
    <row r="17997" spans="2:4" x14ac:dyDescent="0.2">
      <c r="B17997" s="2"/>
      <c r="C17997" s="2"/>
      <c r="D17997" s="2"/>
    </row>
    <row r="17998" spans="2:4" x14ac:dyDescent="0.2">
      <c r="B17998" s="2"/>
      <c r="C17998" s="2"/>
      <c r="D17998" s="2"/>
    </row>
    <row r="17999" spans="2:4" x14ac:dyDescent="0.2">
      <c r="B17999" s="2"/>
      <c r="C17999" s="2"/>
      <c r="D17999" s="2"/>
    </row>
    <row r="18000" spans="2:4" x14ac:dyDescent="0.2">
      <c r="B18000" s="2"/>
      <c r="C18000" s="2"/>
      <c r="D18000" s="2"/>
    </row>
    <row r="18001" spans="2:4" x14ac:dyDescent="0.2">
      <c r="B18001" s="2"/>
      <c r="C18001" s="2"/>
      <c r="D18001" s="2"/>
    </row>
    <row r="18002" spans="2:4" x14ac:dyDescent="0.2">
      <c r="B18002" s="2"/>
      <c r="C18002" s="2"/>
      <c r="D18002" s="2"/>
    </row>
    <row r="18003" spans="2:4" x14ac:dyDescent="0.2">
      <c r="B18003" s="2"/>
      <c r="C18003" s="2"/>
      <c r="D18003" s="2"/>
    </row>
    <row r="18004" spans="2:4" x14ac:dyDescent="0.2">
      <c r="B18004" s="2"/>
      <c r="C18004" s="2"/>
      <c r="D18004" s="2"/>
    </row>
    <row r="18005" spans="2:4" x14ac:dyDescent="0.2">
      <c r="B18005" s="2"/>
      <c r="C18005" s="2"/>
      <c r="D18005" s="2"/>
    </row>
    <row r="18006" spans="2:4" x14ac:dyDescent="0.2">
      <c r="B18006" s="2"/>
      <c r="C18006" s="2"/>
      <c r="D18006" s="2"/>
    </row>
    <row r="18007" spans="2:4" x14ac:dyDescent="0.2">
      <c r="B18007" s="2"/>
      <c r="C18007" s="2"/>
      <c r="D18007" s="2"/>
    </row>
    <row r="18008" spans="2:4" x14ac:dyDescent="0.2">
      <c r="B18008" s="2"/>
      <c r="C18008" s="2"/>
      <c r="D18008" s="2"/>
    </row>
    <row r="18009" spans="2:4" x14ac:dyDescent="0.2">
      <c r="B18009" s="2"/>
      <c r="C18009" s="2"/>
      <c r="D18009" s="2"/>
    </row>
    <row r="18010" spans="2:4" x14ac:dyDescent="0.2">
      <c r="B18010" s="2"/>
      <c r="C18010" s="2"/>
      <c r="D18010" s="2"/>
    </row>
    <row r="18011" spans="2:4" x14ac:dyDescent="0.2">
      <c r="B18011" s="2"/>
      <c r="C18011" s="2"/>
      <c r="D18011" s="2"/>
    </row>
    <row r="18012" spans="2:4" x14ac:dyDescent="0.2">
      <c r="B18012" s="2"/>
      <c r="C18012" s="2"/>
      <c r="D18012" s="2"/>
    </row>
    <row r="18013" spans="2:4" x14ac:dyDescent="0.2">
      <c r="B18013" s="2"/>
      <c r="C18013" s="2"/>
      <c r="D18013" s="2"/>
    </row>
    <row r="18014" spans="2:4" x14ac:dyDescent="0.2">
      <c r="B18014" s="2"/>
      <c r="C18014" s="2"/>
      <c r="D18014" s="2"/>
    </row>
    <row r="18015" spans="2:4" x14ac:dyDescent="0.2">
      <c r="B18015" s="2"/>
      <c r="C18015" s="2"/>
      <c r="D18015" s="2"/>
    </row>
    <row r="18016" spans="2:4" x14ac:dyDescent="0.2">
      <c r="B18016" s="2"/>
      <c r="C18016" s="2"/>
      <c r="D18016" s="2"/>
    </row>
    <row r="18017" spans="2:4" x14ac:dyDescent="0.2">
      <c r="B18017" s="2"/>
      <c r="C18017" s="2"/>
      <c r="D18017" s="2"/>
    </row>
    <row r="18018" spans="2:4" x14ac:dyDescent="0.2">
      <c r="B18018" s="2"/>
      <c r="C18018" s="2"/>
      <c r="D18018" s="2"/>
    </row>
    <row r="18019" spans="2:4" x14ac:dyDescent="0.2">
      <c r="B18019" s="2"/>
      <c r="C18019" s="2"/>
      <c r="D18019" s="2"/>
    </row>
    <row r="18020" spans="2:4" x14ac:dyDescent="0.2">
      <c r="B18020" s="2"/>
      <c r="C18020" s="2"/>
      <c r="D18020" s="2"/>
    </row>
    <row r="18021" spans="2:4" x14ac:dyDescent="0.2">
      <c r="B18021" s="2"/>
      <c r="C18021" s="2"/>
      <c r="D18021" s="2"/>
    </row>
    <row r="18022" spans="2:4" x14ac:dyDescent="0.2">
      <c r="B18022" s="2"/>
      <c r="C18022" s="2"/>
      <c r="D18022" s="2"/>
    </row>
    <row r="18023" spans="2:4" x14ac:dyDescent="0.2">
      <c r="B18023" s="2"/>
      <c r="C18023" s="2"/>
      <c r="D18023" s="2"/>
    </row>
    <row r="18024" spans="2:4" x14ac:dyDescent="0.2">
      <c r="B18024" s="2"/>
      <c r="C18024" s="2"/>
      <c r="D18024" s="2"/>
    </row>
    <row r="18025" spans="2:4" x14ac:dyDescent="0.2">
      <c r="B18025" s="2"/>
      <c r="C18025" s="2"/>
      <c r="D18025" s="2"/>
    </row>
    <row r="18026" spans="2:4" x14ac:dyDescent="0.2">
      <c r="B18026" s="2"/>
      <c r="C18026" s="2"/>
      <c r="D18026" s="2"/>
    </row>
    <row r="18027" spans="2:4" x14ac:dyDescent="0.2">
      <c r="B18027" s="2"/>
      <c r="C18027" s="2"/>
      <c r="D18027" s="2"/>
    </row>
    <row r="18028" spans="2:4" x14ac:dyDescent="0.2">
      <c r="B18028" s="2"/>
      <c r="C18028" s="2"/>
      <c r="D18028" s="2"/>
    </row>
    <row r="18029" spans="2:4" x14ac:dyDescent="0.2">
      <c r="B18029" s="2"/>
      <c r="C18029" s="2"/>
      <c r="D18029" s="2"/>
    </row>
    <row r="18030" spans="2:4" x14ac:dyDescent="0.2">
      <c r="B18030" s="2"/>
      <c r="C18030" s="2"/>
      <c r="D18030" s="2"/>
    </row>
    <row r="18031" spans="2:4" x14ac:dyDescent="0.2">
      <c r="B18031" s="2"/>
      <c r="C18031" s="2"/>
      <c r="D18031" s="2"/>
    </row>
    <row r="18032" spans="2:4" x14ac:dyDescent="0.2">
      <c r="B18032" s="2"/>
      <c r="C18032" s="2"/>
      <c r="D18032" s="2"/>
    </row>
    <row r="18033" spans="2:4" x14ac:dyDescent="0.2">
      <c r="B18033" s="2"/>
      <c r="C18033" s="2"/>
      <c r="D18033" s="2"/>
    </row>
    <row r="18034" spans="2:4" x14ac:dyDescent="0.2">
      <c r="B18034" s="2"/>
      <c r="C18034" s="2"/>
      <c r="D18034" s="2"/>
    </row>
    <row r="18035" spans="2:4" x14ac:dyDescent="0.2">
      <c r="B18035" s="2"/>
      <c r="C18035" s="2"/>
      <c r="D18035" s="2"/>
    </row>
    <row r="18036" spans="2:4" x14ac:dyDescent="0.2">
      <c r="B18036" s="2"/>
      <c r="C18036" s="2"/>
      <c r="D18036" s="2"/>
    </row>
    <row r="18037" spans="2:4" x14ac:dyDescent="0.2">
      <c r="B18037" s="2"/>
      <c r="C18037" s="2"/>
      <c r="D18037" s="2"/>
    </row>
    <row r="18038" spans="2:4" x14ac:dyDescent="0.2">
      <c r="B18038" s="2"/>
      <c r="C18038" s="2"/>
      <c r="D18038" s="2"/>
    </row>
    <row r="18039" spans="2:4" x14ac:dyDescent="0.2">
      <c r="B18039" s="2"/>
      <c r="C18039" s="2"/>
      <c r="D18039" s="2"/>
    </row>
    <row r="18040" spans="2:4" x14ac:dyDescent="0.2">
      <c r="B18040" s="2"/>
      <c r="C18040" s="2"/>
      <c r="D18040" s="2"/>
    </row>
    <row r="18041" spans="2:4" x14ac:dyDescent="0.2">
      <c r="B18041" s="2"/>
      <c r="C18041" s="2"/>
      <c r="D18041" s="2"/>
    </row>
    <row r="18042" spans="2:4" x14ac:dyDescent="0.2">
      <c r="B18042" s="2"/>
      <c r="C18042" s="2"/>
      <c r="D18042" s="2"/>
    </row>
    <row r="18043" spans="2:4" x14ac:dyDescent="0.2">
      <c r="B18043" s="2"/>
      <c r="C18043" s="2"/>
      <c r="D18043" s="2"/>
    </row>
    <row r="18044" spans="2:4" x14ac:dyDescent="0.2">
      <c r="B18044" s="2"/>
      <c r="C18044" s="2"/>
      <c r="D18044" s="2"/>
    </row>
    <row r="18045" spans="2:4" x14ac:dyDescent="0.2">
      <c r="B18045" s="2"/>
      <c r="C18045" s="2"/>
      <c r="D18045" s="2"/>
    </row>
    <row r="18046" spans="2:4" x14ac:dyDescent="0.2">
      <c r="B18046" s="2"/>
      <c r="C18046" s="2"/>
      <c r="D18046" s="2"/>
    </row>
    <row r="18047" spans="2:4" x14ac:dyDescent="0.2">
      <c r="B18047" s="2"/>
      <c r="C18047" s="2"/>
      <c r="D18047" s="2"/>
    </row>
    <row r="18048" spans="2:4" x14ac:dyDescent="0.2">
      <c r="B18048" s="2"/>
      <c r="C18048" s="2"/>
      <c r="D18048" s="2"/>
    </row>
    <row r="18049" spans="2:4" x14ac:dyDescent="0.2">
      <c r="B18049" s="2"/>
      <c r="C18049" s="2"/>
      <c r="D18049" s="2"/>
    </row>
    <row r="18050" spans="2:4" x14ac:dyDescent="0.2">
      <c r="B18050" s="2"/>
      <c r="C18050" s="2"/>
      <c r="D18050" s="2"/>
    </row>
    <row r="18051" spans="2:4" x14ac:dyDescent="0.2">
      <c r="B18051" s="2"/>
      <c r="C18051" s="2"/>
      <c r="D18051" s="2"/>
    </row>
    <row r="18052" spans="2:4" x14ac:dyDescent="0.2">
      <c r="B18052" s="2"/>
      <c r="C18052" s="2"/>
      <c r="D18052" s="2"/>
    </row>
    <row r="18053" spans="2:4" x14ac:dyDescent="0.2">
      <c r="B18053" s="2"/>
      <c r="C18053" s="2"/>
      <c r="D18053" s="2"/>
    </row>
    <row r="18054" spans="2:4" x14ac:dyDescent="0.2">
      <c r="B18054" s="2"/>
      <c r="C18054" s="2"/>
      <c r="D18054" s="2"/>
    </row>
    <row r="18055" spans="2:4" x14ac:dyDescent="0.2">
      <c r="B18055" s="2"/>
      <c r="C18055" s="2"/>
      <c r="D18055" s="2"/>
    </row>
    <row r="18056" spans="2:4" x14ac:dyDescent="0.2">
      <c r="B18056" s="2"/>
      <c r="C18056" s="2"/>
      <c r="D18056" s="2"/>
    </row>
    <row r="18057" spans="2:4" x14ac:dyDescent="0.2">
      <c r="B18057" s="2"/>
      <c r="C18057" s="2"/>
      <c r="D18057" s="2"/>
    </row>
    <row r="18058" spans="2:4" x14ac:dyDescent="0.2">
      <c r="B18058" s="2"/>
      <c r="C18058" s="2"/>
      <c r="D18058" s="2"/>
    </row>
    <row r="18059" spans="2:4" x14ac:dyDescent="0.2">
      <c r="B18059" s="2"/>
      <c r="C18059" s="2"/>
      <c r="D18059" s="2"/>
    </row>
    <row r="18060" spans="2:4" x14ac:dyDescent="0.2">
      <c r="B18060" s="2"/>
      <c r="C18060" s="2"/>
      <c r="D18060" s="2"/>
    </row>
    <row r="18061" spans="2:4" x14ac:dyDescent="0.2">
      <c r="B18061" s="2"/>
      <c r="C18061" s="2"/>
      <c r="D18061" s="2"/>
    </row>
    <row r="18062" spans="2:4" x14ac:dyDescent="0.2">
      <c r="B18062" s="2"/>
      <c r="C18062" s="2"/>
      <c r="D18062" s="2"/>
    </row>
    <row r="18063" spans="2:4" x14ac:dyDescent="0.2">
      <c r="B18063" s="2"/>
      <c r="C18063" s="2"/>
      <c r="D18063" s="2"/>
    </row>
    <row r="18064" spans="2:4" x14ac:dyDescent="0.2">
      <c r="B18064" s="2"/>
      <c r="C18064" s="2"/>
      <c r="D18064" s="2"/>
    </row>
    <row r="18065" spans="2:4" x14ac:dyDescent="0.2">
      <c r="B18065" s="2"/>
      <c r="C18065" s="2"/>
      <c r="D18065" s="2"/>
    </row>
    <row r="18066" spans="2:4" x14ac:dyDescent="0.2">
      <c r="B18066" s="2"/>
      <c r="C18066" s="2"/>
      <c r="D18066" s="2"/>
    </row>
    <row r="18067" spans="2:4" x14ac:dyDescent="0.2">
      <c r="B18067" s="2"/>
      <c r="C18067" s="2"/>
      <c r="D18067" s="2"/>
    </row>
    <row r="18068" spans="2:4" x14ac:dyDescent="0.2">
      <c r="B18068" s="2"/>
      <c r="C18068" s="2"/>
      <c r="D18068" s="2"/>
    </row>
    <row r="18069" spans="2:4" x14ac:dyDescent="0.2">
      <c r="B18069" s="2"/>
      <c r="C18069" s="2"/>
      <c r="D18069" s="2"/>
    </row>
    <row r="18070" spans="2:4" x14ac:dyDescent="0.2">
      <c r="B18070" s="2"/>
      <c r="C18070" s="2"/>
      <c r="D18070" s="2"/>
    </row>
    <row r="18071" spans="2:4" x14ac:dyDescent="0.2">
      <c r="B18071" s="2"/>
      <c r="C18071" s="2"/>
      <c r="D18071" s="2"/>
    </row>
    <row r="18072" spans="2:4" x14ac:dyDescent="0.2">
      <c r="B18072" s="2"/>
      <c r="C18072" s="2"/>
      <c r="D18072" s="2"/>
    </row>
    <row r="18073" spans="2:4" x14ac:dyDescent="0.2">
      <c r="B18073" s="2"/>
      <c r="C18073" s="2"/>
      <c r="D18073" s="2"/>
    </row>
    <row r="18074" spans="2:4" x14ac:dyDescent="0.2">
      <c r="B18074" s="2"/>
      <c r="C18074" s="2"/>
      <c r="D18074" s="2"/>
    </row>
    <row r="18075" spans="2:4" x14ac:dyDescent="0.2">
      <c r="B18075" s="2"/>
      <c r="C18075" s="2"/>
      <c r="D18075" s="2"/>
    </row>
    <row r="18076" spans="2:4" x14ac:dyDescent="0.2">
      <c r="B18076" s="2"/>
      <c r="C18076" s="2"/>
      <c r="D18076" s="2"/>
    </row>
    <row r="18077" spans="2:4" x14ac:dyDescent="0.2">
      <c r="B18077" s="2"/>
      <c r="C18077" s="2"/>
      <c r="D18077" s="2"/>
    </row>
    <row r="18078" spans="2:4" x14ac:dyDescent="0.2">
      <c r="B18078" s="2"/>
      <c r="C18078" s="2"/>
      <c r="D18078" s="2"/>
    </row>
    <row r="18079" spans="2:4" x14ac:dyDescent="0.2">
      <c r="B18079" s="2"/>
      <c r="C18079" s="2"/>
      <c r="D18079" s="2"/>
    </row>
    <row r="18080" spans="2:4" x14ac:dyDescent="0.2">
      <c r="B18080" s="2"/>
      <c r="C18080" s="2"/>
      <c r="D18080" s="2"/>
    </row>
    <row r="18081" spans="2:4" x14ac:dyDescent="0.2">
      <c r="B18081" s="2"/>
      <c r="C18081" s="2"/>
      <c r="D18081" s="2"/>
    </row>
    <row r="18082" spans="2:4" x14ac:dyDescent="0.2">
      <c r="B18082" s="2"/>
      <c r="C18082" s="2"/>
      <c r="D18082" s="2"/>
    </row>
    <row r="18083" spans="2:4" x14ac:dyDescent="0.2">
      <c r="B18083" s="2"/>
      <c r="C18083" s="2"/>
      <c r="D18083" s="2"/>
    </row>
    <row r="18084" spans="2:4" x14ac:dyDescent="0.2">
      <c r="B18084" s="2"/>
      <c r="C18084" s="2"/>
      <c r="D18084" s="2"/>
    </row>
    <row r="18085" spans="2:4" x14ac:dyDescent="0.2">
      <c r="B18085" s="2"/>
      <c r="C18085" s="2"/>
      <c r="D18085" s="2"/>
    </row>
    <row r="18086" spans="2:4" x14ac:dyDescent="0.2">
      <c r="B18086" s="2"/>
      <c r="C18086" s="2"/>
      <c r="D18086" s="2"/>
    </row>
    <row r="18087" spans="2:4" x14ac:dyDescent="0.2">
      <c r="B18087" s="2"/>
      <c r="C18087" s="2"/>
      <c r="D18087" s="2"/>
    </row>
    <row r="18088" spans="2:4" x14ac:dyDescent="0.2">
      <c r="B18088" s="2"/>
      <c r="C18088" s="2"/>
      <c r="D18088" s="2"/>
    </row>
    <row r="18089" spans="2:4" x14ac:dyDescent="0.2">
      <c r="B18089" s="2"/>
      <c r="C18089" s="2"/>
      <c r="D18089" s="2"/>
    </row>
    <row r="18090" spans="2:4" x14ac:dyDescent="0.2">
      <c r="B18090" s="2"/>
      <c r="C18090" s="2"/>
      <c r="D18090" s="2"/>
    </row>
    <row r="18091" spans="2:4" x14ac:dyDescent="0.2">
      <c r="B18091" s="2"/>
      <c r="C18091" s="2"/>
      <c r="D18091" s="2"/>
    </row>
    <row r="18092" spans="2:4" x14ac:dyDescent="0.2">
      <c r="B18092" s="2"/>
      <c r="C18092" s="2"/>
      <c r="D18092" s="2"/>
    </row>
    <row r="18093" spans="2:4" x14ac:dyDescent="0.2">
      <c r="B18093" s="2"/>
      <c r="C18093" s="2"/>
      <c r="D18093" s="2"/>
    </row>
    <row r="18094" spans="2:4" x14ac:dyDescent="0.2">
      <c r="B18094" s="2"/>
      <c r="C18094" s="2"/>
      <c r="D18094" s="2"/>
    </row>
    <row r="18095" spans="2:4" x14ac:dyDescent="0.2">
      <c r="B18095" s="2"/>
      <c r="C18095" s="2"/>
      <c r="D18095" s="2"/>
    </row>
    <row r="18096" spans="2:4" x14ac:dyDescent="0.2">
      <c r="B18096" s="2"/>
      <c r="C18096" s="2"/>
      <c r="D18096" s="2"/>
    </row>
    <row r="18097" spans="2:4" x14ac:dyDescent="0.2">
      <c r="B18097" s="2"/>
      <c r="C18097" s="2"/>
      <c r="D18097" s="2"/>
    </row>
    <row r="18098" spans="2:4" x14ac:dyDescent="0.2">
      <c r="B18098" s="2"/>
      <c r="C18098" s="2"/>
      <c r="D18098" s="2"/>
    </row>
    <row r="18099" spans="2:4" x14ac:dyDescent="0.2">
      <c r="B18099" s="2"/>
      <c r="C18099" s="2"/>
      <c r="D18099" s="2"/>
    </row>
    <row r="18100" spans="2:4" x14ac:dyDescent="0.2">
      <c r="B18100" s="2"/>
      <c r="C18100" s="2"/>
      <c r="D18100" s="2"/>
    </row>
    <row r="18101" spans="2:4" x14ac:dyDescent="0.2">
      <c r="B18101" s="2"/>
      <c r="C18101" s="2"/>
      <c r="D18101" s="2"/>
    </row>
    <row r="18102" spans="2:4" x14ac:dyDescent="0.2">
      <c r="B18102" s="2"/>
      <c r="C18102" s="2"/>
      <c r="D18102" s="2"/>
    </row>
    <row r="18103" spans="2:4" x14ac:dyDescent="0.2">
      <c r="B18103" s="2"/>
      <c r="C18103" s="2"/>
      <c r="D18103" s="2"/>
    </row>
    <row r="18104" spans="2:4" x14ac:dyDescent="0.2">
      <c r="B18104" s="2"/>
      <c r="C18104" s="2"/>
      <c r="D18104" s="2"/>
    </row>
    <row r="18105" spans="2:4" x14ac:dyDescent="0.2">
      <c r="B18105" s="2"/>
      <c r="C18105" s="2"/>
      <c r="D18105" s="2"/>
    </row>
    <row r="18106" spans="2:4" x14ac:dyDescent="0.2">
      <c r="B18106" s="2"/>
      <c r="C18106" s="2"/>
      <c r="D18106" s="2"/>
    </row>
    <row r="18107" spans="2:4" x14ac:dyDescent="0.2">
      <c r="B18107" s="2"/>
      <c r="C18107" s="2"/>
      <c r="D18107" s="2"/>
    </row>
    <row r="18108" spans="2:4" x14ac:dyDescent="0.2">
      <c r="B18108" s="2"/>
      <c r="C18108" s="2"/>
      <c r="D18108" s="2"/>
    </row>
    <row r="18109" spans="2:4" x14ac:dyDescent="0.2">
      <c r="B18109" s="2"/>
      <c r="C18109" s="2"/>
      <c r="D18109" s="2"/>
    </row>
    <row r="18110" spans="2:4" x14ac:dyDescent="0.2">
      <c r="B18110" s="2"/>
      <c r="C18110" s="2"/>
      <c r="D18110" s="2"/>
    </row>
    <row r="18111" spans="2:4" x14ac:dyDescent="0.2">
      <c r="B18111" s="2"/>
      <c r="C18111" s="2"/>
      <c r="D18111" s="2"/>
    </row>
    <row r="18112" spans="2:4" x14ac:dyDescent="0.2">
      <c r="B18112" s="2"/>
      <c r="C18112" s="2"/>
      <c r="D18112" s="2"/>
    </row>
    <row r="18113" spans="2:4" x14ac:dyDescent="0.2">
      <c r="B18113" s="2"/>
      <c r="C18113" s="2"/>
      <c r="D18113" s="2"/>
    </row>
    <row r="18114" spans="2:4" x14ac:dyDescent="0.2">
      <c r="B18114" s="2"/>
      <c r="C18114" s="2"/>
      <c r="D18114" s="2"/>
    </row>
    <row r="18115" spans="2:4" x14ac:dyDescent="0.2">
      <c r="B18115" s="2"/>
      <c r="C18115" s="2"/>
      <c r="D18115" s="2"/>
    </row>
    <row r="18116" spans="2:4" x14ac:dyDescent="0.2">
      <c r="B18116" s="2"/>
      <c r="C18116" s="2"/>
      <c r="D18116" s="2"/>
    </row>
    <row r="18117" spans="2:4" x14ac:dyDescent="0.2">
      <c r="B18117" s="2"/>
      <c r="C18117" s="2"/>
      <c r="D18117" s="2"/>
    </row>
    <row r="18118" spans="2:4" x14ac:dyDescent="0.2">
      <c r="B18118" s="2"/>
      <c r="C18118" s="2"/>
      <c r="D18118" s="2"/>
    </row>
    <row r="18119" spans="2:4" x14ac:dyDescent="0.2">
      <c r="B18119" s="2"/>
      <c r="C18119" s="2"/>
      <c r="D18119" s="2"/>
    </row>
    <row r="18120" spans="2:4" x14ac:dyDescent="0.2">
      <c r="B18120" s="2"/>
      <c r="C18120" s="2"/>
      <c r="D18120" s="2"/>
    </row>
    <row r="18121" spans="2:4" x14ac:dyDescent="0.2">
      <c r="B18121" s="2"/>
      <c r="C18121" s="2"/>
      <c r="D18121" s="2"/>
    </row>
    <row r="18122" spans="2:4" x14ac:dyDescent="0.2">
      <c r="B18122" s="2"/>
      <c r="C18122" s="2"/>
      <c r="D18122" s="2"/>
    </row>
    <row r="18123" spans="2:4" x14ac:dyDescent="0.2">
      <c r="B18123" s="2"/>
      <c r="C18123" s="2"/>
      <c r="D18123" s="2"/>
    </row>
    <row r="18124" spans="2:4" x14ac:dyDescent="0.2">
      <c r="B18124" s="2"/>
      <c r="C18124" s="2"/>
      <c r="D18124" s="2"/>
    </row>
    <row r="18125" spans="2:4" x14ac:dyDescent="0.2">
      <c r="B18125" s="2"/>
      <c r="C18125" s="2"/>
      <c r="D18125" s="2"/>
    </row>
    <row r="18126" spans="2:4" x14ac:dyDescent="0.2">
      <c r="B18126" s="2"/>
      <c r="C18126" s="2"/>
      <c r="D18126" s="2"/>
    </row>
    <row r="18127" spans="2:4" x14ac:dyDescent="0.2">
      <c r="B18127" s="2"/>
      <c r="C18127" s="2"/>
      <c r="D18127" s="2"/>
    </row>
    <row r="18128" spans="2:4" x14ac:dyDescent="0.2">
      <c r="B18128" s="2"/>
      <c r="C18128" s="2"/>
      <c r="D18128" s="2"/>
    </row>
    <row r="18129" spans="2:4" x14ac:dyDescent="0.2">
      <c r="B18129" s="2"/>
      <c r="C18129" s="2"/>
      <c r="D18129" s="2"/>
    </row>
    <row r="18130" spans="2:4" x14ac:dyDescent="0.2">
      <c r="B18130" s="2"/>
      <c r="C18130" s="2"/>
      <c r="D18130" s="2"/>
    </row>
    <row r="18131" spans="2:4" x14ac:dyDescent="0.2">
      <c r="B18131" s="2"/>
      <c r="C18131" s="2"/>
      <c r="D18131" s="2"/>
    </row>
    <row r="18132" spans="2:4" x14ac:dyDescent="0.2">
      <c r="B18132" s="2"/>
      <c r="C18132" s="2"/>
      <c r="D18132" s="2"/>
    </row>
    <row r="18133" spans="2:4" x14ac:dyDescent="0.2">
      <c r="B18133" s="2"/>
      <c r="C18133" s="2"/>
      <c r="D18133" s="2"/>
    </row>
    <row r="18134" spans="2:4" x14ac:dyDescent="0.2">
      <c r="B18134" s="2"/>
      <c r="C18134" s="2"/>
      <c r="D18134" s="2"/>
    </row>
    <row r="18135" spans="2:4" x14ac:dyDescent="0.2">
      <c r="B18135" s="2"/>
      <c r="C18135" s="2"/>
      <c r="D18135" s="2"/>
    </row>
    <row r="18136" spans="2:4" x14ac:dyDescent="0.2">
      <c r="B18136" s="2"/>
      <c r="C18136" s="2"/>
      <c r="D18136" s="2"/>
    </row>
    <row r="18137" spans="2:4" x14ac:dyDescent="0.2">
      <c r="B18137" s="2"/>
      <c r="C18137" s="2"/>
      <c r="D18137" s="2"/>
    </row>
    <row r="18138" spans="2:4" x14ac:dyDescent="0.2">
      <c r="B18138" s="2"/>
      <c r="C18138" s="2"/>
      <c r="D18138" s="2"/>
    </row>
    <row r="18139" spans="2:4" x14ac:dyDescent="0.2">
      <c r="B18139" s="2"/>
      <c r="C18139" s="2"/>
      <c r="D18139" s="2"/>
    </row>
    <row r="18140" spans="2:4" x14ac:dyDescent="0.2">
      <c r="B18140" s="2"/>
      <c r="C18140" s="2"/>
      <c r="D18140" s="2"/>
    </row>
    <row r="18141" spans="2:4" x14ac:dyDescent="0.2">
      <c r="B18141" s="2"/>
      <c r="C18141" s="2"/>
      <c r="D18141" s="2"/>
    </row>
    <row r="18142" spans="2:4" x14ac:dyDescent="0.2">
      <c r="B18142" s="2"/>
      <c r="C18142" s="2"/>
      <c r="D18142" s="2"/>
    </row>
    <row r="18143" spans="2:4" x14ac:dyDescent="0.2">
      <c r="B18143" s="2"/>
      <c r="C18143" s="2"/>
      <c r="D18143" s="2"/>
    </row>
    <row r="18144" spans="2:4" x14ac:dyDescent="0.2">
      <c r="B18144" s="2"/>
      <c r="C18144" s="2"/>
      <c r="D18144" s="2"/>
    </row>
    <row r="18145" spans="2:4" x14ac:dyDescent="0.2">
      <c r="B18145" s="2"/>
      <c r="C18145" s="2"/>
      <c r="D18145" s="2"/>
    </row>
    <row r="18146" spans="2:4" x14ac:dyDescent="0.2">
      <c r="B18146" s="2"/>
      <c r="C18146" s="2"/>
      <c r="D18146" s="2"/>
    </row>
    <row r="18147" spans="2:4" x14ac:dyDescent="0.2">
      <c r="B18147" s="2"/>
      <c r="C18147" s="2"/>
      <c r="D18147" s="2"/>
    </row>
    <row r="18148" spans="2:4" x14ac:dyDescent="0.2">
      <c r="B18148" s="2"/>
      <c r="C18148" s="2"/>
      <c r="D18148" s="2"/>
    </row>
    <row r="18149" spans="2:4" x14ac:dyDescent="0.2">
      <c r="B18149" s="2"/>
      <c r="C18149" s="2"/>
      <c r="D18149" s="2"/>
    </row>
    <row r="18150" spans="2:4" x14ac:dyDescent="0.2">
      <c r="B18150" s="2"/>
      <c r="C18150" s="2"/>
      <c r="D18150" s="2"/>
    </row>
    <row r="18151" spans="2:4" x14ac:dyDescent="0.2">
      <c r="B18151" s="2"/>
      <c r="C18151" s="2"/>
      <c r="D18151" s="2"/>
    </row>
    <row r="18152" spans="2:4" x14ac:dyDescent="0.2">
      <c r="B18152" s="2"/>
      <c r="C18152" s="2"/>
      <c r="D18152" s="2"/>
    </row>
    <row r="18153" spans="2:4" x14ac:dyDescent="0.2">
      <c r="B18153" s="2"/>
      <c r="C18153" s="2"/>
      <c r="D18153" s="2"/>
    </row>
    <row r="18154" spans="2:4" x14ac:dyDescent="0.2">
      <c r="B18154" s="2"/>
      <c r="C18154" s="2"/>
      <c r="D18154" s="2"/>
    </row>
    <row r="18155" spans="2:4" x14ac:dyDescent="0.2">
      <c r="B18155" s="2"/>
      <c r="C18155" s="2"/>
      <c r="D18155" s="2"/>
    </row>
    <row r="18156" spans="2:4" x14ac:dyDescent="0.2">
      <c r="B18156" s="2"/>
      <c r="C18156" s="2"/>
      <c r="D18156" s="2"/>
    </row>
    <row r="18157" spans="2:4" x14ac:dyDescent="0.2">
      <c r="B18157" s="2"/>
      <c r="C18157" s="2"/>
      <c r="D18157" s="2"/>
    </row>
    <row r="18158" spans="2:4" x14ac:dyDescent="0.2">
      <c r="B18158" s="2"/>
      <c r="C18158" s="2"/>
      <c r="D18158" s="2"/>
    </row>
    <row r="18159" spans="2:4" x14ac:dyDescent="0.2">
      <c r="B18159" s="2"/>
      <c r="C18159" s="2"/>
      <c r="D18159" s="2"/>
    </row>
    <row r="18160" spans="2:4" x14ac:dyDescent="0.2">
      <c r="B18160" s="2"/>
      <c r="C18160" s="2"/>
      <c r="D18160" s="2"/>
    </row>
    <row r="18161" spans="2:4" x14ac:dyDescent="0.2">
      <c r="B18161" s="2"/>
      <c r="C18161" s="2"/>
      <c r="D18161" s="2"/>
    </row>
    <row r="18162" spans="2:4" x14ac:dyDescent="0.2">
      <c r="B18162" s="2"/>
      <c r="C18162" s="2"/>
      <c r="D18162" s="2"/>
    </row>
    <row r="18163" spans="2:4" x14ac:dyDescent="0.2">
      <c r="B18163" s="2"/>
      <c r="C18163" s="2"/>
      <c r="D18163" s="2"/>
    </row>
    <row r="18164" spans="2:4" x14ac:dyDescent="0.2">
      <c r="B18164" s="2"/>
      <c r="C18164" s="2"/>
      <c r="D18164" s="2"/>
    </row>
    <row r="18165" spans="2:4" x14ac:dyDescent="0.2">
      <c r="B18165" s="2"/>
      <c r="C18165" s="2"/>
      <c r="D18165" s="2"/>
    </row>
    <row r="18166" spans="2:4" x14ac:dyDescent="0.2">
      <c r="B18166" s="2"/>
      <c r="C18166" s="2"/>
      <c r="D18166" s="2"/>
    </row>
    <row r="18167" spans="2:4" x14ac:dyDescent="0.2">
      <c r="B18167" s="2"/>
      <c r="C18167" s="2"/>
      <c r="D18167" s="2"/>
    </row>
    <row r="18168" spans="2:4" x14ac:dyDescent="0.2">
      <c r="B18168" s="2"/>
      <c r="C18168" s="2"/>
      <c r="D18168" s="2"/>
    </row>
    <row r="18169" spans="2:4" x14ac:dyDescent="0.2">
      <c r="B18169" s="2"/>
      <c r="C18169" s="2"/>
      <c r="D18169" s="2"/>
    </row>
    <row r="18170" spans="2:4" x14ac:dyDescent="0.2">
      <c r="B18170" s="2"/>
      <c r="C18170" s="2"/>
      <c r="D18170" s="2"/>
    </row>
    <row r="18171" spans="2:4" x14ac:dyDescent="0.2">
      <c r="B18171" s="2"/>
      <c r="C18171" s="2"/>
      <c r="D18171" s="2"/>
    </row>
    <row r="18172" spans="2:4" x14ac:dyDescent="0.2">
      <c r="B18172" s="2"/>
      <c r="C18172" s="2"/>
      <c r="D18172" s="2"/>
    </row>
    <row r="18173" spans="2:4" x14ac:dyDescent="0.2">
      <c r="B18173" s="2"/>
      <c r="C18173" s="2"/>
      <c r="D18173" s="2"/>
    </row>
    <row r="18174" spans="2:4" x14ac:dyDescent="0.2">
      <c r="B18174" s="2"/>
      <c r="C18174" s="2"/>
      <c r="D18174" s="2"/>
    </row>
    <row r="18175" spans="2:4" x14ac:dyDescent="0.2">
      <c r="B18175" s="2"/>
      <c r="C18175" s="2"/>
      <c r="D18175" s="2"/>
    </row>
    <row r="18176" spans="2:4" x14ac:dyDescent="0.2">
      <c r="B18176" s="2"/>
      <c r="C18176" s="2"/>
      <c r="D18176" s="2"/>
    </row>
    <row r="18177" spans="2:4" x14ac:dyDescent="0.2">
      <c r="B18177" s="2"/>
      <c r="C18177" s="2"/>
      <c r="D18177" s="2"/>
    </row>
    <row r="18178" spans="2:4" x14ac:dyDescent="0.2">
      <c r="B18178" s="2"/>
      <c r="C18178" s="2"/>
      <c r="D18178" s="2"/>
    </row>
    <row r="18179" spans="2:4" x14ac:dyDescent="0.2">
      <c r="B18179" s="2"/>
      <c r="C18179" s="2"/>
      <c r="D18179" s="2"/>
    </row>
    <row r="18180" spans="2:4" x14ac:dyDescent="0.2">
      <c r="B18180" s="2"/>
      <c r="C18180" s="2"/>
      <c r="D18180" s="2"/>
    </row>
    <row r="18181" spans="2:4" x14ac:dyDescent="0.2">
      <c r="B18181" s="2"/>
      <c r="C18181" s="2"/>
      <c r="D18181" s="2"/>
    </row>
    <row r="18182" spans="2:4" x14ac:dyDescent="0.2">
      <c r="B18182" s="2"/>
      <c r="C18182" s="2"/>
      <c r="D18182" s="2"/>
    </row>
    <row r="18183" spans="2:4" x14ac:dyDescent="0.2">
      <c r="B18183" s="2"/>
      <c r="C18183" s="2"/>
      <c r="D18183" s="2"/>
    </row>
    <row r="18184" spans="2:4" x14ac:dyDescent="0.2">
      <c r="B18184" s="2"/>
      <c r="C18184" s="2"/>
      <c r="D18184" s="2"/>
    </row>
    <row r="18185" spans="2:4" x14ac:dyDescent="0.2">
      <c r="B18185" s="2"/>
      <c r="C18185" s="2"/>
      <c r="D18185" s="2"/>
    </row>
    <row r="18186" spans="2:4" x14ac:dyDescent="0.2">
      <c r="B18186" s="2"/>
      <c r="C18186" s="2"/>
      <c r="D18186" s="2"/>
    </row>
    <row r="18187" spans="2:4" x14ac:dyDescent="0.2">
      <c r="B18187" s="2"/>
      <c r="C18187" s="2"/>
      <c r="D18187" s="2"/>
    </row>
    <row r="18188" spans="2:4" x14ac:dyDescent="0.2">
      <c r="B18188" s="2"/>
      <c r="C18188" s="2"/>
      <c r="D18188" s="2"/>
    </row>
    <row r="18189" spans="2:4" x14ac:dyDescent="0.2">
      <c r="B18189" s="2"/>
      <c r="C18189" s="2"/>
      <c r="D18189" s="2"/>
    </row>
    <row r="18190" spans="2:4" x14ac:dyDescent="0.2">
      <c r="B18190" s="2"/>
      <c r="C18190" s="2"/>
      <c r="D18190" s="2"/>
    </row>
    <row r="18191" spans="2:4" x14ac:dyDescent="0.2">
      <c r="B18191" s="2"/>
      <c r="C18191" s="2"/>
      <c r="D18191" s="2"/>
    </row>
    <row r="18192" spans="2:4" x14ac:dyDescent="0.2">
      <c r="B18192" s="2"/>
      <c r="C18192" s="2"/>
      <c r="D18192" s="2"/>
    </row>
    <row r="18193" spans="2:4" x14ac:dyDescent="0.2">
      <c r="B18193" s="2"/>
      <c r="C18193" s="2"/>
      <c r="D18193" s="2"/>
    </row>
    <row r="18194" spans="2:4" x14ac:dyDescent="0.2">
      <c r="B18194" s="2"/>
      <c r="C18194" s="2"/>
      <c r="D18194" s="2"/>
    </row>
    <row r="18195" spans="2:4" x14ac:dyDescent="0.2">
      <c r="B18195" s="2"/>
      <c r="C18195" s="2"/>
      <c r="D18195" s="2"/>
    </row>
    <row r="18196" spans="2:4" x14ac:dyDescent="0.2">
      <c r="B18196" s="2"/>
      <c r="C18196" s="2"/>
      <c r="D18196" s="2"/>
    </row>
    <row r="18197" spans="2:4" x14ac:dyDescent="0.2">
      <c r="B18197" s="2"/>
      <c r="C18197" s="2"/>
      <c r="D18197" s="2"/>
    </row>
    <row r="18198" spans="2:4" x14ac:dyDescent="0.2">
      <c r="B18198" s="2"/>
      <c r="C18198" s="2"/>
      <c r="D18198" s="2"/>
    </row>
    <row r="18199" spans="2:4" x14ac:dyDescent="0.2">
      <c r="B18199" s="2"/>
      <c r="C18199" s="2"/>
      <c r="D18199" s="2"/>
    </row>
    <row r="18200" spans="2:4" x14ac:dyDescent="0.2">
      <c r="B18200" s="2"/>
      <c r="C18200" s="2"/>
      <c r="D18200" s="2"/>
    </row>
    <row r="18201" spans="2:4" x14ac:dyDescent="0.2">
      <c r="B18201" s="2"/>
      <c r="C18201" s="2"/>
      <c r="D18201" s="2"/>
    </row>
    <row r="18202" spans="2:4" x14ac:dyDescent="0.2">
      <c r="B18202" s="2"/>
      <c r="C18202" s="2"/>
      <c r="D18202" s="2"/>
    </row>
    <row r="18203" spans="2:4" x14ac:dyDescent="0.2">
      <c r="B18203" s="2"/>
      <c r="C18203" s="2"/>
      <c r="D18203" s="2"/>
    </row>
    <row r="18204" spans="2:4" x14ac:dyDescent="0.2">
      <c r="B18204" s="2"/>
      <c r="C18204" s="2"/>
      <c r="D18204" s="2"/>
    </row>
    <row r="18205" spans="2:4" x14ac:dyDescent="0.2">
      <c r="B18205" s="2"/>
      <c r="C18205" s="2"/>
      <c r="D18205" s="2"/>
    </row>
    <row r="18206" spans="2:4" x14ac:dyDescent="0.2">
      <c r="B18206" s="2"/>
      <c r="C18206" s="2"/>
      <c r="D18206" s="2"/>
    </row>
    <row r="18207" spans="2:4" x14ac:dyDescent="0.2">
      <c r="B18207" s="2"/>
      <c r="C18207" s="2"/>
      <c r="D18207" s="2"/>
    </row>
    <row r="18208" spans="2:4" x14ac:dyDescent="0.2">
      <c r="B18208" s="2"/>
      <c r="C18208" s="2"/>
      <c r="D18208" s="2"/>
    </row>
    <row r="18209" spans="2:4" x14ac:dyDescent="0.2">
      <c r="B18209" s="2"/>
      <c r="C18209" s="2"/>
      <c r="D18209" s="2"/>
    </row>
    <row r="18210" spans="2:4" x14ac:dyDescent="0.2">
      <c r="B18210" s="2"/>
      <c r="C18210" s="2"/>
      <c r="D18210" s="2"/>
    </row>
    <row r="18211" spans="2:4" x14ac:dyDescent="0.2">
      <c r="B18211" s="2"/>
      <c r="C18211" s="2"/>
      <c r="D18211" s="2"/>
    </row>
    <row r="18212" spans="2:4" x14ac:dyDescent="0.2">
      <c r="B18212" s="2"/>
      <c r="C18212" s="2"/>
      <c r="D18212" s="2"/>
    </row>
    <row r="18213" spans="2:4" x14ac:dyDescent="0.2">
      <c r="B18213" s="2"/>
      <c r="C18213" s="2"/>
      <c r="D18213" s="2"/>
    </row>
    <row r="18214" spans="2:4" x14ac:dyDescent="0.2">
      <c r="B18214" s="2"/>
      <c r="C18214" s="2"/>
      <c r="D18214" s="2"/>
    </row>
    <row r="18215" spans="2:4" x14ac:dyDescent="0.2">
      <c r="B18215" s="2"/>
      <c r="C18215" s="2"/>
      <c r="D18215" s="2"/>
    </row>
    <row r="18216" spans="2:4" x14ac:dyDescent="0.2">
      <c r="B18216" s="2"/>
      <c r="C18216" s="2"/>
      <c r="D18216" s="2"/>
    </row>
    <row r="18217" spans="2:4" x14ac:dyDescent="0.2">
      <c r="B18217" s="2"/>
      <c r="C18217" s="2"/>
      <c r="D18217" s="2"/>
    </row>
    <row r="18218" spans="2:4" x14ac:dyDescent="0.2">
      <c r="B18218" s="2"/>
      <c r="C18218" s="2"/>
      <c r="D18218" s="2"/>
    </row>
    <row r="18219" spans="2:4" x14ac:dyDescent="0.2">
      <c r="B18219" s="2"/>
      <c r="C18219" s="2"/>
      <c r="D18219" s="2"/>
    </row>
    <row r="18220" spans="2:4" x14ac:dyDescent="0.2">
      <c r="B18220" s="2"/>
      <c r="C18220" s="2"/>
      <c r="D18220" s="2"/>
    </row>
    <row r="18221" spans="2:4" x14ac:dyDescent="0.2">
      <c r="B18221" s="2"/>
      <c r="C18221" s="2"/>
      <c r="D18221" s="2"/>
    </row>
    <row r="18222" spans="2:4" x14ac:dyDescent="0.2">
      <c r="B18222" s="2"/>
      <c r="C18222" s="2"/>
      <c r="D18222" s="2"/>
    </row>
    <row r="18223" spans="2:4" x14ac:dyDescent="0.2">
      <c r="B18223" s="2"/>
      <c r="C18223" s="2"/>
      <c r="D18223" s="2"/>
    </row>
    <row r="18224" spans="2:4" x14ac:dyDescent="0.2">
      <c r="B18224" s="2"/>
      <c r="C18224" s="2"/>
      <c r="D18224" s="2"/>
    </row>
    <row r="18225" spans="2:4" x14ac:dyDescent="0.2">
      <c r="B18225" s="2"/>
      <c r="C18225" s="2"/>
      <c r="D18225" s="2"/>
    </row>
    <row r="18226" spans="2:4" x14ac:dyDescent="0.2">
      <c r="B18226" s="2"/>
      <c r="C18226" s="2"/>
      <c r="D18226" s="2"/>
    </row>
    <row r="18227" spans="2:4" x14ac:dyDescent="0.2">
      <c r="B18227" s="2"/>
      <c r="C18227" s="2"/>
      <c r="D18227" s="2"/>
    </row>
    <row r="18228" spans="2:4" x14ac:dyDescent="0.2">
      <c r="B18228" s="2"/>
      <c r="C18228" s="2"/>
      <c r="D18228" s="2"/>
    </row>
    <row r="18229" spans="2:4" x14ac:dyDescent="0.2">
      <c r="B18229" s="2"/>
      <c r="C18229" s="2"/>
      <c r="D18229" s="2"/>
    </row>
    <row r="18230" spans="2:4" x14ac:dyDescent="0.2">
      <c r="B18230" s="2"/>
      <c r="C18230" s="2"/>
      <c r="D18230" s="2"/>
    </row>
    <row r="18231" spans="2:4" x14ac:dyDescent="0.2">
      <c r="B18231" s="2"/>
      <c r="C18231" s="2"/>
      <c r="D18231" s="2"/>
    </row>
    <row r="18232" spans="2:4" x14ac:dyDescent="0.2">
      <c r="B18232" s="2"/>
      <c r="C18232" s="2"/>
      <c r="D18232" s="2"/>
    </row>
    <row r="18233" spans="2:4" x14ac:dyDescent="0.2">
      <c r="B18233" s="2"/>
      <c r="C18233" s="2"/>
      <c r="D18233" s="2"/>
    </row>
    <row r="18234" spans="2:4" x14ac:dyDescent="0.2">
      <c r="B18234" s="2"/>
      <c r="C18234" s="2"/>
      <c r="D18234" s="2"/>
    </row>
    <row r="18235" spans="2:4" x14ac:dyDescent="0.2">
      <c r="B18235" s="2"/>
      <c r="C18235" s="2"/>
      <c r="D18235" s="2"/>
    </row>
    <row r="18236" spans="2:4" x14ac:dyDescent="0.2">
      <c r="B18236" s="2"/>
      <c r="C18236" s="2"/>
      <c r="D18236" s="2"/>
    </row>
    <row r="18237" spans="2:4" x14ac:dyDescent="0.2">
      <c r="B18237" s="2"/>
      <c r="C18237" s="2"/>
      <c r="D18237" s="2"/>
    </row>
    <row r="18238" spans="2:4" x14ac:dyDescent="0.2">
      <c r="B18238" s="2"/>
      <c r="C18238" s="2"/>
      <c r="D18238" s="2"/>
    </row>
    <row r="18239" spans="2:4" x14ac:dyDescent="0.2">
      <c r="B18239" s="2"/>
      <c r="C18239" s="2"/>
      <c r="D18239" s="2"/>
    </row>
    <row r="18240" spans="2:4" x14ac:dyDescent="0.2">
      <c r="B18240" s="2"/>
      <c r="C18240" s="2"/>
      <c r="D18240" s="2"/>
    </row>
    <row r="18241" spans="2:4" x14ac:dyDescent="0.2">
      <c r="B18241" s="2"/>
      <c r="C18241" s="2"/>
      <c r="D18241" s="2"/>
    </row>
    <row r="18242" spans="2:4" x14ac:dyDescent="0.2">
      <c r="B18242" s="2"/>
      <c r="C18242" s="2"/>
      <c r="D18242" s="2"/>
    </row>
    <row r="18243" spans="2:4" x14ac:dyDescent="0.2">
      <c r="B18243" s="2"/>
      <c r="C18243" s="2"/>
      <c r="D18243" s="2"/>
    </row>
    <row r="18244" spans="2:4" x14ac:dyDescent="0.2">
      <c r="B18244" s="2"/>
      <c r="C18244" s="2"/>
      <c r="D18244" s="2"/>
    </row>
    <row r="18245" spans="2:4" x14ac:dyDescent="0.2">
      <c r="B18245" s="2"/>
      <c r="C18245" s="2"/>
      <c r="D18245" s="2"/>
    </row>
    <row r="18246" spans="2:4" x14ac:dyDescent="0.2">
      <c r="B18246" s="2"/>
      <c r="C18246" s="2"/>
      <c r="D18246" s="2"/>
    </row>
    <row r="18247" spans="2:4" x14ac:dyDescent="0.2">
      <c r="B18247" s="2"/>
      <c r="C18247" s="2"/>
      <c r="D18247" s="2"/>
    </row>
    <row r="18248" spans="2:4" x14ac:dyDescent="0.2">
      <c r="B18248" s="2"/>
      <c r="C18248" s="2"/>
      <c r="D18248" s="2"/>
    </row>
    <row r="18249" spans="2:4" x14ac:dyDescent="0.2">
      <c r="B18249" s="2"/>
      <c r="C18249" s="2"/>
      <c r="D18249" s="2"/>
    </row>
    <row r="18250" spans="2:4" x14ac:dyDescent="0.2">
      <c r="B18250" s="2"/>
      <c r="C18250" s="2"/>
      <c r="D18250" s="2"/>
    </row>
    <row r="18251" spans="2:4" x14ac:dyDescent="0.2">
      <c r="B18251" s="2"/>
      <c r="C18251" s="2"/>
      <c r="D18251" s="2"/>
    </row>
    <row r="18252" spans="2:4" x14ac:dyDescent="0.2">
      <c r="B18252" s="2"/>
      <c r="C18252" s="2"/>
      <c r="D18252" s="2"/>
    </row>
    <row r="18253" spans="2:4" x14ac:dyDescent="0.2">
      <c r="B18253" s="2"/>
      <c r="C18253" s="2"/>
      <c r="D18253" s="2"/>
    </row>
    <row r="18254" spans="2:4" x14ac:dyDescent="0.2">
      <c r="B18254" s="2"/>
      <c r="C18254" s="2"/>
      <c r="D18254" s="2"/>
    </row>
    <row r="18255" spans="2:4" x14ac:dyDescent="0.2">
      <c r="B18255" s="2"/>
      <c r="C18255" s="2"/>
      <c r="D18255" s="2"/>
    </row>
    <row r="18256" spans="2:4" x14ac:dyDescent="0.2">
      <c r="B18256" s="2"/>
      <c r="C18256" s="2"/>
      <c r="D18256" s="2"/>
    </row>
    <row r="18257" spans="2:4" x14ac:dyDescent="0.2">
      <c r="B18257" s="2"/>
      <c r="C18257" s="2"/>
      <c r="D18257" s="2"/>
    </row>
    <row r="18258" spans="2:4" x14ac:dyDescent="0.2">
      <c r="B18258" s="2"/>
      <c r="C18258" s="2"/>
      <c r="D18258" s="2"/>
    </row>
    <row r="18259" spans="2:4" x14ac:dyDescent="0.2">
      <c r="B18259" s="2"/>
      <c r="C18259" s="2"/>
      <c r="D18259" s="2"/>
    </row>
    <row r="18260" spans="2:4" x14ac:dyDescent="0.2">
      <c r="B18260" s="2"/>
      <c r="C18260" s="2"/>
      <c r="D18260" s="2"/>
    </row>
    <row r="18261" spans="2:4" x14ac:dyDescent="0.2">
      <c r="B18261" s="2"/>
      <c r="C18261" s="2"/>
      <c r="D18261" s="2"/>
    </row>
    <row r="18262" spans="2:4" x14ac:dyDescent="0.2">
      <c r="B18262" s="2"/>
      <c r="C18262" s="2"/>
      <c r="D18262" s="2"/>
    </row>
    <row r="18263" spans="2:4" x14ac:dyDescent="0.2">
      <c r="B18263" s="2"/>
      <c r="C18263" s="2"/>
      <c r="D18263" s="2"/>
    </row>
    <row r="18264" spans="2:4" x14ac:dyDescent="0.2">
      <c r="B18264" s="2"/>
      <c r="C18264" s="2"/>
      <c r="D18264" s="2"/>
    </row>
    <row r="18265" spans="2:4" x14ac:dyDescent="0.2">
      <c r="B18265" s="2"/>
      <c r="C18265" s="2"/>
      <c r="D18265" s="2"/>
    </row>
    <row r="18266" spans="2:4" x14ac:dyDescent="0.2">
      <c r="B18266" s="2"/>
      <c r="C18266" s="2"/>
      <c r="D18266" s="2"/>
    </row>
    <row r="18267" spans="2:4" x14ac:dyDescent="0.2">
      <c r="B18267" s="2"/>
      <c r="C18267" s="2"/>
      <c r="D18267" s="2"/>
    </row>
    <row r="18268" spans="2:4" x14ac:dyDescent="0.2">
      <c r="B18268" s="2"/>
      <c r="C18268" s="2"/>
      <c r="D18268" s="2"/>
    </row>
    <row r="18269" spans="2:4" x14ac:dyDescent="0.2">
      <c r="B18269" s="2"/>
      <c r="C18269" s="2"/>
      <c r="D18269" s="2"/>
    </row>
    <row r="18270" spans="2:4" x14ac:dyDescent="0.2">
      <c r="B18270" s="2"/>
      <c r="C18270" s="2"/>
      <c r="D18270" s="2"/>
    </row>
    <row r="18271" spans="2:4" x14ac:dyDescent="0.2">
      <c r="B18271" s="2"/>
      <c r="C18271" s="2"/>
      <c r="D18271" s="2"/>
    </row>
    <row r="18272" spans="2:4" x14ac:dyDescent="0.2">
      <c r="B18272" s="2"/>
      <c r="C18272" s="2"/>
      <c r="D18272" s="2"/>
    </row>
    <row r="18273" spans="2:4" x14ac:dyDescent="0.2">
      <c r="B18273" s="2"/>
      <c r="C18273" s="2"/>
      <c r="D18273" s="2"/>
    </row>
    <row r="18274" spans="2:4" x14ac:dyDescent="0.2">
      <c r="B18274" s="2"/>
      <c r="C18274" s="2"/>
      <c r="D18274" s="2"/>
    </row>
    <row r="18275" spans="2:4" x14ac:dyDescent="0.2">
      <c r="B18275" s="2"/>
      <c r="C18275" s="2"/>
      <c r="D18275" s="2"/>
    </row>
    <row r="18276" spans="2:4" x14ac:dyDescent="0.2">
      <c r="B18276" s="2"/>
      <c r="C18276" s="2"/>
      <c r="D18276" s="2"/>
    </row>
    <row r="18277" spans="2:4" x14ac:dyDescent="0.2">
      <c r="B18277" s="2"/>
      <c r="C18277" s="2"/>
      <c r="D18277" s="2"/>
    </row>
    <row r="18278" spans="2:4" x14ac:dyDescent="0.2">
      <c r="B18278" s="2"/>
      <c r="C18278" s="2"/>
      <c r="D18278" s="2"/>
    </row>
    <row r="18279" spans="2:4" x14ac:dyDescent="0.2">
      <c r="B18279" s="2"/>
      <c r="C18279" s="2"/>
      <c r="D18279" s="2"/>
    </row>
    <row r="18280" spans="2:4" x14ac:dyDescent="0.2">
      <c r="B18280" s="2"/>
      <c r="C18280" s="2"/>
      <c r="D18280" s="2"/>
    </row>
    <row r="18281" spans="2:4" x14ac:dyDescent="0.2">
      <c r="B18281" s="2"/>
      <c r="C18281" s="2"/>
      <c r="D18281" s="2"/>
    </row>
    <row r="18282" spans="2:4" x14ac:dyDescent="0.2">
      <c r="B18282" s="2"/>
      <c r="C18282" s="2"/>
      <c r="D18282" s="2"/>
    </row>
    <row r="18283" spans="2:4" x14ac:dyDescent="0.2">
      <c r="B18283" s="2"/>
      <c r="C18283" s="2"/>
      <c r="D18283" s="2"/>
    </row>
    <row r="18284" spans="2:4" x14ac:dyDescent="0.2">
      <c r="B18284" s="2"/>
      <c r="C18284" s="2"/>
      <c r="D18284" s="2"/>
    </row>
    <row r="18285" spans="2:4" x14ac:dyDescent="0.2">
      <c r="B18285" s="2"/>
      <c r="C18285" s="2"/>
      <c r="D18285" s="2"/>
    </row>
    <row r="18286" spans="2:4" x14ac:dyDescent="0.2">
      <c r="B18286" s="2"/>
      <c r="C18286" s="2"/>
      <c r="D18286" s="2"/>
    </row>
    <row r="18287" spans="2:4" x14ac:dyDescent="0.2">
      <c r="B18287" s="2"/>
      <c r="C18287" s="2"/>
      <c r="D18287" s="2"/>
    </row>
    <row r="18288" spans="2:4" x14ac:dyDescent="0.2">
      <c r="B18288" s="2"/>
      <c r="C18288" s="2"/>
      <c r="D18288" s="2"/>
    </row>
    <row r="18289" spans="2:4" x14ac:dyDescent="0.2">
      <c r="B18289" s="2"/>
      <c r="C18289" s="2"/>
      <c r="D18289" s="2"/>
    </row>
    <row r="18290" spans="2:4" x14ac:dyDescent="0.2">
      <c r="B18290" s="2"/>
      <c r="C18290" s="2"/>
      <c r="D18290" s="2"/>
    </row>
    <row r="18291" spans="2:4" x14ac:dyDescent="0.2">
      <c r="B18291" s="2"/>
      <c r="C18291" s="2"/>
      <c r="D18291" s="2"/>
    </row>
    <row r="18292" spans="2:4" x14ac:dyDescent="0.2">
      <c r="B18292" s="2"/>
      <c r="C18292" s="2"/>
      <c r="D18292" s="2"/>
    </row>
    <row r="18293" spans="2:4" x14ac:dyDescent="0.2">
      <c r="B18293" s="2"/>
      <c r="C18293" s="2"/>
      <c r="D18293" s="2"/>
    </row>
    <row r="18294" spans="2:4" x14ac:dyDescent="0.2">
      <c r="B18294" s="2"/>
      <c r="C18294" s="2"/>
      <c r="D18294" s="2"/>
    </row>
    <row r="18295" spans="2:4" x14ac:dyDescent="0.2">
      <c r="B18295" s="2"/>
      <c r="C18295" s="2"/>
      <c r="D18295" s="2"/>
    </row>
    <row r="18296" spans="2:4" x14ac:dyDescent="0.2">
      <c r="B18296" s="2"/>
      <c r="C18296" s="2"/>
      <c r="D18296" s="2"/>
    </row>
    <row r="18297" spans="2:4" x14ac:dyDescent="0.2">
      <c r="B18297" s="2"/>
      <c r="C18297" s="2"/>
      <c r="D18297" s="2"/>
    </row>
    <row r="18298" spans="2:4" x14ac:dyDescent="0.2">
      <c r="B18298" s="2"/>
      <c r="C18298" s="2"/>
      <c r="D18298" s="2"/>
    </row>
    <row r="18299" spans="2:4" x14ac:dyDescent="0.2">
      <c r="B18299" s="2"/>
      <c r="C18299" s="2"/>
      <c r="D18299" s="2"/>
    </row>
    <row r="18300" spans="2:4" x14ac:dyDescent="0.2">
      <c r="B18300" s="2"/>
      <c r="C18300" s="2"/>
      <c r="D18300" s="2"/>
    </row>
    <row r="18301" spans="2:4" x14ac:dyDescent="0.2">
      <c r="B18301" s="2"/>
      <c r="C18301" s="2"/>
      <c r="D18301" s="2"/>
    </row>
    <row r="18302" spans="2:4" x14ac:dyDescent="0.2">
      <c r="B18302" s="2"/>
      <c r="C18302" s="2"/>
      <c r="D18302" s="2"/>
    </row>
    <row r="18303" spans="2:4" x14ac:dyDescent="0.2">
      <c r="B18303" s="2"/>
      <c r="C18303" s="2"/>
      <c r="D18303" s="2"/>
    </row>
    <row r="18304" spans="2:4" x14ac:dyDescent="0.2">
      <c r="B18304" s="2"/>
      <c r="C18304" s="2"/>
      <c r="D18304" s="2"/>
    </row>
    <row r="18305" spans="2:4" x14ac:dyDescent="0.2">
      <c r="B18305" s="2"/>
      <c r="C18305" s="2"/>
      <c r="D18305" s="2"/>
    </row>
    <row r="18306" spans="2:4" x14ac:dyDescent="0.2">
      <c r="B18306" s="2"/>
      <c r="C18306" s="2"/>
      <c r="D18306" s="2"/>
    </row>
    <row r="18307" spans="2:4" x14ac:dyDescent="0.2">
      <c r="B18307" s="2"/>
      <c r="C18307" s="2"/>
      <c r="D18307" s="2"/>
    </row>
    <row r="18308" spans="2:4" x14ac:dyDescent="0.2">
      <c r="B18308" s="2"/>
      <c r="C18308" s="2"/>
      <c r="D18308" s="2"/>
    </row>
    <row r="18309" spans="2:4" x14ac:dyDescent="0.2">
      <c r="B18309" s="2"/>
      <c r="C18309" s="2"/>
      <c r="D18309" s="2"/>
    </row>
    <row r="18310" spans="2:4" x14ac:dyDescent="0.2">
      <c r="B18310" s="2"/>
      <c r="C18310" s="2"/>
      <c r="D18310" s="2"/>
    </row>
    <row r="18311" spans="2:4" x14ac:dyDescent="0.2">
      <c r="B18311" s="2"/>
      <c r="C18311" s="2"/>
      <c r="D18311" s="2"/>
    </row>
    <row r="18312" spans="2:4" x14ac:dyDescent="0.2">
      <c r="B18312" s="2"/>
      <c r="C18312" s="2"/>
      <c r="D18312" s="2"/>
    </row>
    <row r="18313" spans="2:4" x14ac:dyDescent="0.2">
      <c r="B18313" s="2"/>
      <c r="C18313" s="2"/>
      <c r="D18313" s="2"/>
    </row>
    <row r="18314" spans="2:4" x14ac:dyDescent="0.2">
      <c r="B18314" s="2"/>
      <c r="C18314" s="2"/>
      <c r="D18314" s="2"/>
    </row>
    <row r="18315" spans="2:4" x14ac:dyDescent="0.2">
      <c r="B18315" s="2"/>
      <c r="C18315" s="2"/>
      <c r="D18315" s="2"/>
    </row>
    <row r="18316" spans="2:4" x14ac:dyDescent="0.2">
      <c r="B18316" s="2"/>
      <c r="C18316" s="2"/>
      <c r="D18316" s="2"/>
    </row>
    <row r="18317" spans="2:4" x14ac:dyDescent="0.2">
      <c r="B18317" s="2"/>
      <c r="C18317" s="2"/>
      <c r="D18317" s="2"/>
    </row>
    <row r="18318" spans="2:4" x14ac:dyDescent="0.2">
      <c r="B18318" s="2"/>
      <c r="C18318" s="2"/>
      <c r="D18318" s="2"/>
    </row>
    <row r="18319" spans="2:4" x14ac:dyDescent="0.2">
      <c r="B18319" s="2"/>
      <c r="C18319" s="2"/>
      <c r="D18319" s="2"/>
    </row>
    <row r="18320" spans="2:4" x14ac:dyDescent="0.2">
      <c r="B18320" s="2"/>
      <c r="C18320" s="2"/>
      <c r="D18320" s="2"/>
    </row>
    <row r="18321" spans="2:4" x14ac:dyDescent="0.2">
      <c r="B18321" s="2"/>
      <c r="C18321" s="2"/>
      <c r="D18321" s="2"/>
    </row>
    <row r="18322" spans="2:4" x14ac:dyDescent="0.2">
      <c r="B18322" s="2"/>
      <c r="C18322" s="2"/>
      <c r="D18322" s="2"/>
    </row>
    <row r="18323" spans="2:4" x14ac:dyDescent="0.2">
      <c r="B18323" s="2"/>
      <c r="C18323" s="2"/>
      <c r="D18323" s="2"/>
    </row>
    <row r="18324" spans="2:4" x14ac:dyDescent="0.2">
      <c r="B18324" s="2"/>
      <c r="C18324" s="2"/>
      <c r="D18324" s="2"/>
    </row>
    <row r="18325" spans="2:4" x14ac:dyDescent="0.2">
      <c r="B18325" s="2"/>
      <c r="C18325" s="2"/>
      <c r="D18325" s="2"/>
    </row>
    <row r="18326" spans="2:4" x14ac:dyDescent="0.2">
      <c r="B18326" s="2"/>
      <c r="C18326" s="2"/>
      <c r="D18326" s="2"/>
    </row>
    <row r="18327" spans="2:4" x14ac:dyDescent="0.2">
      <c r="B18327" s="2"/>
      <c r="C18327" s="2"/>
      <c r="D18327" s="2"/>
    </row>
    <row r="18328" spans="2:4" x14ac:dyDescent="0.2">
      <c r="B18328" s="2"/>
      <c r="C18328" s="2"/>
      <c r="D18328" s="2"/>
    </row>
    <row r="18329" spans="2:4" x14ac:dyDescent="0.2">
      <c r="B18329" s="2"/>
      <c r="C18329" s="2"/>
      <c r="D18329" s="2"/>
    </row>
    <row r="18330" spans="2:4" x14ac:dyDescent="0.2">
      <c r="B18330" s="2"/>
      <c r="C18330" s="2"/>
      <c r="D18330" s="2"/>
    </row>
    <row r="18331" spans="2:4" x14ac:dyDescent="0.2">
      <c r="B18331" s="2"/>
      <c r="C18331" s="2"/>
      <c r="D18331" s="2"/>
    </row>
    <row r="18332" spans="2:4" x14ac:dyDescent="0.2">
      <c r="B18332" s="2"/>
      <c r="C18332" s="2"/>
      <c r="D18332" s="2"/>
    </row>
    <row r="18333" spans="2:4" x14ac:dyDescent="0.2">
      <c r="B18333" s="2"/>
      <c r="C18333" s="2"/>
      <c r="D18333" s="2"/>
    </row>
    <row r="18334" spans="2:4" x14ac:dyDescent="0.2">
      <c r="B18334" s="2"/>
      <c r="C18334" s="2"/>
      <c r="D18334" s="2"/>
    </row>
    <row r="18335" spans="2:4" x14ac:dyDescent="0.2">
      <c r="B18335" s="2"/>
      <c r="C18335" s="2"/>
      <c r="D18335" s="2"/>
    </row>
    <row r="18336" spans="2:4" x14ac:dyDescent="0.2">
      <c r="B18336" s="2"/>
      <c r="C18336" s="2"/>
      <c r="D18336" s="2"/>
    </row>
    <row r="18337" spans="2:4" x14ac:dyDescent="0.2">
      <c r="B18337" s="2"/>
      <c r="C18337" s="2"/>
      <c r="D18337" s="2"/>
    </row>
    <row r="18338" spans="2:4" x14ac:dyDescent="0.2">
      <c r="B18338" s="2"/>
      <c r="C18338" s="2"/>
      <c r="D18338" s="2"/>
    </row>
    <row r="18339" spans="2:4" x14ac:dyDescent="0.2">
      <c r="B18339" s="2"/>
      <c r="C18339" s="2"/>
      <c r="D18339" s="2"/>
    </row>
    <row r="18340" spans="2:4" x14ac:dyDescent="0.2">
      <c r="B18340" s="2"/>
      <c r="C18340" s="2"/>
      <c r="D18340" s="2"/>
    </row>
    <row r="18341" spans="2:4" x14ac:dyDescent="0.2">
      <c r="B18341" s="2"/>
      <c r="C18341" s="2"/>
      <c r="D18341" s="2"/>
    </row>
    <row r="18342" spans="2:4" x14ac:dyDescent="0.2">
      <c r="B18342" s="2"/>
      <c r="C18342" s="2"/>
      <c r="D18342" s="2"/>
    </row>
    <row r="18343" spans="2:4" x14ac:dyDescent="0.2">
      <c r="B18343" s="2"/>
      <c r="C18343" s="2"/>
      <c r="D18343" s="2"/>
    </row>
    <row r="18344" spans="2:4" x14ac:dyDescent="0.2">
      <c r="B18344" s="2"/>
      <c r="C18344" s="2"/>
      <c r="D18344" s="2"/>
    </row>
    <row r="18345" spans="2:4" x14ac:dyDescent="0.2">
      <c r="B18345" s="2"/>
      <c r="C18345" s="2"/>
      <c r="D18345" s="2"/>
    </row>
    <row r="18346" spans="2:4" x14ac:dyDescent="0.2">
      <c r="B18346" s="2"/>
      <c r="C18346" s="2"/>
      <c r="D18346" s="2"/>
    </row>
    <row r="18347" spans="2:4" x14ac:dyDescent="0.2">
      <c r="B18347" s="2"/>
      <c r="C18347" s="2"/>
      <c r="D18347" s="2"/>
    </row>
    <row r="18348" spans="2:4" x14ac:dyDescent="0.2">
      <c r="B18348" s="2"/>
      <c r="C18348" s="2"/>
      <c r="D18348" s="2"/>
    </row>
    <row r="18349" spans="2:4" x14ac:dyDescent="0.2">
      <c r="B18349" s="2"/>
      <c r="C18349" s="2"/>
      <c r="D18349" s="2"/>
    </row>
    <row r="18350" spans="2:4" x14ac:dyDescent="0.2">
      <c r="B18350" s="2"/>
      <c r="C18350" s="2"/>
      <c r="D18350" s="2"/>
    </row>
    <row r="18351" spans="2:4" x14ac:dyDescent="0.2">
      <c r="B18351" s="2"/>
      <c r="C18351" s="2"/>
      <c r="D18351" s="2"/>
    </row>
    <row r="18352" spans="2:4" x14ac:dyDescent="0.2">
      <c r="B18352" s="2"/>
      <c r="C18352" s="2"/>
      <c r="D18352" s="2"/>
    </row>
    <row r="18353" spans="2:4" x14ac:dyDescent="0.2">
      <c r="B18353" s="2"/>
      <c r="C18353" s="2"/>
      <c r="D18353" s="2"/>
    </row>
    <row r="18354" spans="2:4" x14ac:dyDescent="0.2">
      <c r="B18354" s="2"/>
      <c r="C18354" s="2"/>
      <c r="D18354" s="2"/>
    </row>
    <row r="18355" spans="2:4" x14ac:dyDescent="0.2">
      <c r="B18355" s="2"/>
      <c r="C18355" s="2"/>
      <c r="D18355" s="2"/>
    </row>
    <row r="18356" spans="2:4" x14ac:dyDescent="0.2">
      <c r="B18356" s="2"/>
      <c r="C18356" s="2"/>
      <c r="D18356" s="2"/>
    </row>
    <row r="18357" spans="2:4" x14ac:dyDescent="0.2">
      <c r="B18357" s="2"/>
      <c r="C18357" s="2"/>
      <c r="D18357" s="2"/>
    </row>
    <row r="18358" spans="2:4" x14ac:dyDescent="0.2">
      <c r="B18358" s="2"/>
      <c r="C18358" s="2"/>
      <c r="D18358" s="2"/>
    </row>
    <row r="18359" spans="2:4" x14ac:dyDescent="0.2">
      <c r="B18359" s="2"/>
      <c r="C18359" s="2"/>
      <c r="D18359" s="2"/>
    </row>
    <row r="18360" spans="2:4" x14ac:dyDescent="0.2">
      <c r="B18360" s="2"/>
      <c r="C18360" s="2"/>
      <c r="D18360" s="2"/>
    </row>
    <row r="18361" spans="2:4" x14ac:dyDescent="0.2">
      <c r="B18361" s="2"/>
      <c r="C18361" s="2"/>
      <c r="D18361" s="2"/>
    </row>
    <row r="18362" spans="2:4" x14ac:dyDescent="0.2">
      <c r="B18362" s="2"/>
      <c r="C18362" s="2"/>
      <c r="D18362" s="2"/>
    </row>
    <row r="18363" spans="2:4" x14ac:dyDescent="0.2">
      <c r="B18363" s="2"/>
      <c r="C18363" s="2"/>
      <c r="D18363" s="2"/>
    </row>
    <row r="18364" spans="2:4" x14ac:dyDescent="0.2">
      <c r="B18364" s="2"/>
      <c r="C18364" s="2"/>
      <c r="D18364" s="2"/>
    </row>
    <row r="18365" spans="2:4" x14ac:dyDescent="0.2">
      <c r="B18365" s="2"/>
      <c r="C18365" s="2"/>
      <c r="D18365" s="2"/>
    </row>
    <row r="18366" spans="2:4" x14ac:dyDescent="0.2">
      <c r="B18366" s="2"/>
      <c r="C18366" s="2"/>
      <c r="D18366" s="2"/>
    </row>
    <row r="18367" spans="2:4" x14ac:dyDescent="0.2">
      <c r="B18367" s="2"/>
      <c r="C18367" s="2"/>
      <c r="D18367" s="2"/>
    </row>
    <row r="18368" spans="2:4" x14ac:dyDescent="0.2">
      <c r="B18368" s="2"/>
      <c r="C18368" s="2"/>
      <c r="D18368" s="2"/>
    </row>
    <row r="18369" spans="2:4" x14ac:dyDescent="0.2">
      <c r="B18369" s="2"/>
      <c r="C18369" s="2"/>
      <c r="D18369" s="2"/>
    </row>
    <row r="18370" spans="2:4" x14ac:dyDescent="0.2">
      <c r="B18370" s="2"/>
      <c r="C18370" s="2"/>
      <c r="D18370" s="2"/>
    </row>
    <row r="18371" spans="2:4" x14ac:dyDescent="0.2">
      <c r="B18371" s="2"/>
      <c r="C18371" s="2"/>
      <c r="D18371" s="2"/>
    </row>
    <row r="18372" spans="2:4" x14ac:dyDescent="0.2">
      <c r="B18372" s="2"/>
      <c r="C18372" s="2"/>
      <c r="D18372" s="2"/>
    </row>
    <row r="18373" spans="2:4" x14ac:dyDescent="0.2">
      <c r="B18373" s="2"/>
      <c r="C18373" s="2"/>
      <c r="D18373" s="2"/>
    </row>
    <row r="18374" spans="2:4" x14ac:dyDescent="0.2">
      <c r="B18374" s="2"/>
      <c r="C18374" s="2"/>
      <c r="D18374" s="2"/>
    </row>
    <row r="18375" spans="2:4" x14ac:dyDescent="0.2">
      <c r="B18375" s="2"/>
      <c r="C18375" s="2"/>
      <c r="D18375" s="2"/>
    </row>
    <row r="18376" spans="2:4" x14ac:dyDescent="0.2">
      <c r="B18376" s="2"/>
      <c r="C18376" s="2"/>
      <c r="D18376" s="2"/>
    </row>
    <row r="18377" spans="2:4" x14ac:dyDescent="0.2">
      <c r="B18377" s="2"/>
      <c r="C18377" s="2"/>
      <c r="D18377" s="2"/>
    </row>
    <row r="18378" spans="2:4" x14ac:dyDescent="0.2">
      <c r="B18378" s="2"/>
      <c r="C18378" s="2"/>
      <c r="D18378" s="2"/>
    </row>
    <row r="18379" spans="2:4" x14ac:dyDescent="0.2">
      <c r="B18379" s="2"/>
      <c r="C18379" s="2"/>
      <c r="D18379" s="2"/>
    </row>
    <row r="18380" spans="2:4" x14ac:dyDescent="0.2">
      <c r="B18380" s="2"/>
      <c r="C18380" s="2"/>
      <c r="D18380" s="2"/>
    </row>
    <row r="18381" spans="2:4" x14ac:dyDescent="0.2">
      <c r="B18381" s="2"/>
      <c r="C18381" s="2"/>
      <c r="D18381" s="2"/>
    </row>
    <row r="18382" spans="2:4" x14ac:dyDescent="0.2">
      <c r="B18382" s="2"/>
      <c r="C18382" s="2"/>
      <c r="D18382" s="2"/>
    </row>
    <row r="18383" spans="2:4" x14ac:dyDescent="0.2">
      <c r="B18383" s="2"/>
      <c r="C18383" s="2"/>
      <c r="D18383" s="2"/>
    </row>
    <row r="18384" spans="2:4" x14ac:dyDescent="0.2">
      <c r="B18384" s="2"/>
      <c r="C18384" s="2"/>
      <c r="D18384" s="2"/>
    </row>
    <row r="18385" spans="2:4" x14ac:dyDescent="0.2">
      <c r="B18385" s="2"/>
      <c r="C18385" s="2"/>
      <c r="D18385" s="2"/>
    </row>
    <row r="18386" spans="2:4" x14ac:dyDescent="0.2">
      <c r="B18386" s="2"/>
      <c r="C18386" s="2"/>
      <c r="D18386" s="2"/>
    </row>
    <row r="18387" spans="2:4" x14ac:dyDescent="0.2">
      <c r="B18387" s="2"/>
      <c r="C18387" s="2"/>
      <c r="D18387" s="2"/>
    </row>
    <row r="18388" spans="2:4" x14ac:dyDescent="0.2">
      <c r="B18388" s="2"/>
      <c r="C18388" s="2"/>
      <c r="D18388" s="2"/>
    </row>
    <row r="18389" spans="2:4" x14ac:dyDescent="0.2">
      <c r="B18389" s="2"/>
      <c r="C18389" s="2"/>
      <c r="D18389" s="2"/>
    </row>
    <row r="18390" spans="2:4" x14ac:dyDescent="0.2">
      <c r="B18390" s="2"/>
      <c r="C18390" s="2"/>
      <c r="D18390" s="2"/>
    </row>
    <row r="18391" spans="2:4" x14ac:dyDescent="0.2">
      <c r="B18391" s="2"/>
      <c r="C18391" s="2"/>
      <c r="D18391" s="2"/>
    </row>
    <row r="18392" spans="2:4" x14ac:dyDescent="0.2">
      <c r="B18392" s="2"/>
      <c r="C18392" s="2"/>
      <c r="D18392" s="2"/>
    </row>
    <row r="18393" spans="2:4" x14ac:dyDescent="0.2">
      <c r="B18393" s="2"/>
      <c r="C18393" s="2"/>
      <c r="D18393" s="2"/>
    </row>
    <row r="18394" spans="2:4" x14ac:dyDescent="0.2">
      <c r="B18394" s="2"/>
      <c r="C18394" s="2"/>
      <c r="D18394" s="2"/>
    </row>
    <row r="18395" spans="2:4" x14ac:dyDescent="0.2">
      <c r="B18395" s="2"/>
      <c r="C18395" s="2"/>
      <c r="D18395" s="2"/>
    </row>
    <row r="18396" spans="2:4" x14ac:dyDescent="0.2">
      <c r="B18396" s="2"/>
      <c r="C18396" s="2"/>
      <c r="D18396" s="2"/>
    </row>
    <row r="18397" spans="2:4" x14ac:dyDescent="0.2">
      <c r="B18397" s="2"/>
      <c r="C18397" s="2"/>
      <c r="D18397" s="2"/>
    </row>
    <row r="18398" spans="2:4" x14ac:dyDescent="0.2">
      <c r="B18398" s="2"/>
      <c r="C18398" s="2"/>
      <c r="D18398" s="2"/>
    </row>
    <row r="18399" spans="2:4" x14ac:dyDescent="0.2">
      <c r="B18399" s="2"/>
      <c r="C18399" s="2"/>
      <c r="D18399" s="2"/>
    </row>
    <row r="18400" spans="2:4" x14ac:dyDescent="0.2">
      <c r="B18400" s="2"/>
      <c r="C18400" s="2"/>
      <c r="D18400" s="2"/>
    </row>
    <row r="18401" spans="2:4" x14ac:dyDescent="0.2">
      <c r="B18401" s="2"/>
      <c r="C18401" s="2"/>
      <c r="D18401" s="2"/>
    </row>
    <row r="18402" spans="2:4" x14ac:dyDescent="0.2">
      <c r="B18402" s="2"/>
      <c r="C18402" s="2"/>
      <c r="D18402" s="2"/>
    </row>
    <row r="18403" spans="2:4" x14ac:dyDescent="0.2">
      <c r="B18403" s="2"/>
      <c r="C18403" s="2"/>
      <c r="D18403" s="2"/>
    </row>
    <row r="18404" spans="2:4" x14ac:dyDescent="0.2">
      <c r="B18404" s="2"/>
      <c r="C18404" s="2"/>
      <c r="D18404" s="2"/>
    </row>
    <row r="18405" spans="2:4" x14ac:dyDescent="0.2">
      <c r="B18405" s="2"/>
      <c r="C18405" s="2"/>
      <c r="D18405" s="2"/>
    </row>
    <row r="18406" spans="2:4" x14ac:dyDescent="0.2">
      <c r="B18406" s="2"/>
      <c r="C18406" s="2"/>
      <c r="D18406" s="2"/>
    </row>
    <row r="18407" spans="2:4" x14ac:dyDescent="0.2">
      <c r="B18407" s="2"/>
      <c r="C18407" s="2"/>
      <c r="D18407" s="2"/>
    </row>
    <row r="18408" spans="2:4" x14ac:dyDescent="0.2">
      <c r="B18408" s="2"/>
      <c r="C18408" s="2"/>
      <c r="D18408" s="2"/>
    </row>
    <row r="18409" spans="2:4" x14ac:dyDescent="0.2">
      <c r="B18409" s="2"/>
      <c r="C18409" s="2"/>
      <c r="D18409" s="2"/>
    </row>
    <row r="18410" spans="2:4" x14ac:dyDescent="0.2">
      <c r="B18410" s="2"/>
      <c r="C18410" s="2"/>
      <c r="D18410" s="2"/>
    </row>
    <row r="18411" spans="2:4" x14ac:dyDescent="0.2">
      <c r="B18411" s="2"/>
      <c r="C18411" s="2"/>
      <c r="D18411" s="2"/>
    </row>
    <row r="18412" spans="2:4" x14ac:dyDescent="0.2">
      <c r="B18412" s="2"/>
      <c r="C18412" s="2"/>
      <c r="D18412" s="2"/>
    </row>
    <row r="18413" spans="2:4" x14ac:dyDescent="0.2">
      <c r="B18413" s="2"/>
      <c r="C18413" s="2"/>
      <c r="D18413" s="2"/>
    </row>
    <row r="18414" spans="2:4" x14ac:dyDescent="0.2">
      <c r="B18414" s="2"/>
      <c r="C18414" s="2"/>
      <c r="D18414" s="2"/>
    </row>
    <row r="18415" spans="2:4" x14ac:dyDescent="0.2">
      <c r="B18415" s="2"/>
      <c r="C18415" s="2"/>
      <c r="D18415" s="2"/>
    </row>
    <row r="18416" spans="2:4" x14ac:dyDescent="0.2">
      <c r="B18416" s="2"/>
      <c r="C18416" s="2"/>
      <c r="D18416" s="2"/>
    </row>
    <row r="18417" spans="2:4" x14ac:dyDescent="0.2">
      <c r="B18417" s="2"/>
      <c r="C18417" s="2"/>
      <c r="D18417" s="2"/>
    </row>
    <row r="18418" spans="2:4" x14ac:dyDescent="0.2">
      <c r="B18418" s="2"/>
      <c r="C18418" s="2"/>
      <c r="D18418" s="2"/>
    </row>
    <row r="18419" spans="2:4" x14ac:dyDescent="0.2">
      <c r="B18419" s="2"/>
      <c r="C18419" s="2"/>
      <c r="D18419" s="2"/>
    </row>
    <row r="18420" spans="2:4" x14ac:dyDescent="0.2">
      <c r="B18420" s="2"/>
      <c r="C18420" s="2"/>
      <c r="D18420" s="2"/>
    </row>
    <row r="18421" spans="2:4" x14ac:dyDescent="0.2">
      <c r="B18421" s="2"/>
      <c r="C18421" s="2"/>
      <c r="D18421" s="2"/>
    </row>
    <row r="18422" spans="2:4" x14ac:dyDescent="0.2">
      <c r="B18422" s="2"/>
      <c r="C18422" s="2"/>
      <c r="D18422" s="2"/>
    </row>
    <row r="18423" spans="2:4" x14ac:dyDescent="0.2">
      <c r="B18423" s="2"/>
      <c r="C18423" s="2"/>
      <c r="D18423" s="2"/>
    </row>
    <row r="18424" spans="2:4" x14ac:dyDescent="0.2">
      <c r="B18424" s="2"/>
      <c r="C18424" s="2"/>
      <c r="D18424" s="2"/>
    </row>
    <row r="18425" spans="2:4" x14ac:dyDescent="0.2">
      <c r="B18425" s="2"/>
      <c r="C18425" s="2"/>
      <c r="D18425" s="2"/>
    </row>
    <row r="18426" spans="2:4" x14ac:dyDescent="0.2">
      <c r="B18426" s="2"/>
      <c r="C18426" s="2"/>
      <c r="D18426" s="2"/>
    </row>
    <row r="18427" spans="2:4" x14ac:dyDescent="0.2">
      <c r="B18427" s="2"/>
      <c r="C18427" s="2"/>
      <c r="D18427" s="2"/>
    </row>
    <row r="18428" spans="2:4" x14ac:dyDescent="0.2">
      <c r="B18428" s="2"/>
      <c r="C18428" s="2"/>
      <c r="D18428" s="2"/>
    </row>
    <row r="18429" spans="2:4" x14ac:dyDescent="0.2">
      <c r="B18429" s="2"/>
      <c r="C18429" s="2"/>
      <c r="D18429" s="2"/>
    </row>
    <row r="18430" spans="2:4" x14ac:dyDescent="0.2">
      <c r="B18430" s="2"/>
      <c r="C18430" s="2"/>
      <c r="D18430" s="2"/>
    </row>
    <row r="18431" spans="2:4" x14ac:dyDescent="0.2">
      <c r="B18431" s="2"/>
      <c r="C18431" s="2"/>
      <c r="D18431" s="2"/>
    </row>
    <row r="18432" spans="2:4" x14ac:dyDescent="0.2">
      <c r="B18432" s="2"/>
      <c r="C18432" s="2"/>
      <c r="D18432" s="2"/>
    </row>
    <row r="18433" spans="2:4" x14ac:dyDescent="0.2">
      <c r="B18433" s="2"/>
      <c r="C18433" s="2"/>
      <c r="D18433" s="2"/>
    </row>
    <row r="18434" spans="2:4" x14ac:dyDescent="0.2">
      <c r="B18434" s="2"/>
      <c r="C18434" s="2"/>
      <c r="D18434" s="2"/>
    </row>
    <row r="18435" spans="2:4" x14ac:dyDescent="0.2">
      <c r="B18435" s="2"/>
      <c r="C18435" s="2"/>
      <c r="D18435" s="2"/>
    </row>
    <row r="18436" spans="2:4" x14ac:dyDescent="0.2">
      <c r="B18436" s="2"/>
      <c r="C18436" s="2"/>
      <c r="D18436" s="2"/>
    </row>
    <row r="18437" spans="2:4" x14ac:dyDescent="0.2">
      <c r="B18437" s="2"/>
      <c r="C18437" s="2"/>
      <c r="D18437" s="2"/>
    </row>
    <row r="18438" spans="2:4" x14ac:dyDescent="0.2">
      <c r="B18438" s="2"/>
      <c r="C18438" s="2"/>
      <c r="D18438" s="2"/>
    </row>
    <row r="18439" spans="2:4" x14ac:dyDescent="0.2">
      <c r="B18439" s="2"/>
      <c r="C18439" s="2"/>
      <c r="D18439" s="2"/>
    </row>
    <row r="18440" spans="2:4" x14ac:dyDescent="0.2">
      <c r="B18440" s="2"/>
      <c r="C18440" s="2"/>
      <c r="D18440" s="2"/>
    </row>
    <row r="18441" spans="2:4" x14ac:dyDescent="0.2">
      <c r="B18441" s="2"/>
      <c r="C18441" s="2"/>
      <c r="D18441" s="2"/>
    </row>
    <row r="18442" spans="2:4" x14ac:dyDescent="0.2">
      <c r="B18442" s="2"/>
      <c r="C18442" s="2"/>
      <c r="D18442" s="2"/>
    </row>
    <row r="18443" spans="2:4" x14ac:dyDescent="0.2">
      <c r="B18443" s="2"/>
      <c r="C18443" s="2"/>
      <c r="D18443" s="2"/>
    </row>
    <row r="18444" spans="2:4" x14ac:dyDescent="0.2">
      <c r="B18444" s="2"/>
      <c r="C18444" s="2"/>
      <c r="D18444" s="2"/>
    </row>
    <row r="18445" spans="2:4" x14ac:dyDescent="0.2">
      <c r="B18445" s="2"/>
      <c r="C18445" s="2"/>
      <c r="D18445" s="2"/>
    </row>
    <row r="18446" spans="2:4" x14ac:dyDescent="0.2">
      <c r="B18446" s="2"/>
      <c r="C18446" s="2"/>
      <c r="D18446" s="2"/>
    </row>
    <row r="18447" spans="2:4" x14ac:dyDescent="0.2">
      <c r="B18447" s="2"/>
      <c r="C18447" s="2"/>
      <c r="D18447" s="2"/>
    </row>
    <row r="18448" spans="2:4" x14ac:dyDescent="0.2">
      <c r="B18448" s="2"/>
      <c r="C18448" s="2"/>
      <c r="D18448" s="2"/>
    </row>
    <row r="18449" spans="2:4" x14ac:dyDescent="0.2">
      <c r="B18449" s="2"/>
      <c r="C18449" s="2"/>
      <c r="D18449" s="2"/>
    </row>
    <row r="18450" spans="2:4" x14ac:dyDescent="0.2">
      <c r="B18450" s="2"/>
      <c r="C18450" s="2"/>
      <c r="D18450" s="2"/>
    </row>
    <row r="18451" spans="2:4" x14ac:dyDescent="0.2">
      <c r="B18451" s="2"/>
      <c r="C18451" s="2"/>
      <c r="D18451" s="2"/>
    </row>
    <row r="18452" spans="2:4" x14ac:dyDescent="0.2">
      <c r="B18452" s="2"/>
      <c r="C18452" s="2"/>
      <c r="D18452" s="2"/>
    </row>
    <row r="18453" spans="2:4" x14ac:dyDescent="0.2">
      <c r="B18453" s="2"/>
      <c r="C18453" s="2"/>
      <c r="D18453" s="2"/>
    </row>
    <row r="18454" spans="2:4" x14ac:dyDescent="0.2">
      <c r="B18454" s="2"/>
      <c r="C18454" s="2"/>
      <c r="D18454" s="2"/>
    </row>
    <row r="18455" spans="2:4" x14ac:dyDescent="0.2">
      <c r="B18455" s="2"/>
      <c r="C18455" s="2"/>
      <c r="D18455" s="2"/>
    </row>
    <row r="18456" spans="2:4" x14ac:dyDescent="0.2">
      <c r="B18456" s="2"/>
      <c r="C18456" s="2"/>
      <c r="D18456" s="2"/>
    </row>
    <row r="18457" spans="2:4" x14ac:dyDescent="0.2">
      <c r="B18457" s="2"/>
      <c r="C18457" s="2"/>
      <c r="D18457" s="2"/>
    </row>
    <row r="18458" spans="2:4" x14ac:dyDescent="0.2">
      <c r="B18458" s="2"/>
      <c r="C18458" s="2"/>
      <c r="D18458" s="2"/>
    </row>
    <row r="18459" spans="2:4" x14ac:dyDescent="0.2">
      <c r="B18459" s="2"/>
      <c r="C18459" s="2"/>
      <c r="D18459" s="2"/>
    </row>
    <row r="18460" spans="2:4" x14ac:dyDescent="0.2">
      <c r="B18460" s="2"/>
      <c r="C18460" s="2"/>
      <c r="D18460" s="2"/>
    </row>
    <row r="18461" spans="2:4" x14ac:dyDescent="0.2">
      <c r="B18461" s="2"/>
      <c r="C18461" s="2"/>
      <c r="D18461" s="2"/>
    </row>
    <row r="18462" spans="2:4" x14ac:dyDescent="0.2">
      <c r="B18462" s="2"/>
      <c r="C18462" s="2"/>
      <c r="D18462" s="2"/>
    </row>
    <row r="18463" spans="2:4" x14ac:dyDescent="0.2">
      <c r="B18463" s="2"/>
      <c r="C18463" s="2"/>
      <c r="D18463" s="2"/>
    </row>
    <row r="18464" spans="2:4" x14ac:dyDescent="0.2">
      <c r="B18464" s="2"/>
      <c r="C18464" s="2"/>
      <c r="D18464" s="2"/>
    </row>
    <row r="18465" spans="2:4" x14ac:dyDescent="0.2">
      <c r="B18465" s="2"/>
      <c r="C18465" s="2"/>
      <c r="D18465" s="2"/>
    </row>
    <row r="18466" spans="2:4" x14ac:dyDescent="0.2">
      <c r="B18466" s="2"/>
      <c r="C18466" s="2"/>
      <c r="D18466" s="2"/>
    </row>
    <row r="18467" spans="2:4" x14ac:dyDescent="0.2">
      <c r="B18467" s="2"/>
      <c r="C18467" s="2"/>
      <c r="D18467" s="2"/>
    </row>
    <row r="18468" spans="2:4" x14ac:dyDescent="0.2">
      <c r="B18468" s="2"/>
      <c r="C18468" s="2"/>
      <c r="D18468" s="2"/>
    </row>
    <row r="18469" spans="2:4" x14ac:dyDescent="0.2">
      <c r="B18469" s="2"/>
      <c r="C18469" s="2"/>
      <c r="D18469" s="2"/>
    </row>
    <row r="18470" spans="2:4" x14ac:dyDescent="0.2">
      <c r="B18470" s="2"/>
      <c r="C18470" s="2"/>
      <c r="D18470" s="2"/>
    </row>
    <row r="18471" spans="2:4" x14ac:dyDescent="0.2">
      <c r="B18471" s="2"/>
      <c r="C18471" s="2"/>
      <c r="D18471" s="2"/>
    </row>
    <row r="18472" spans="2:4" x14ac:dyDescent="0.2">
      <c r="B18472" s="2"/>
      <c r="C18472" s="2"/>
      <c r="D18472" s="2"/>
    </row>
    <row r="18473" spans="2:4" x14ac:dyDescent="0.2">
      <c r="B18473" s="2"/>
      <c r="C18473" s="2"/>
      <c r="D18473" s="2"/>
    </row>
    <row r="18474" spans="2:4" x14ac:dyDescent="0.2">
      <c r="B18474" s="2"/>
      <c r="C18474" s="2"/>
      <c r="D18474" s="2"/>
    </row>
    <row r="18475" spans="2:4" x14ac:dyDescent="0.2">
      <c r="B18475" s="2"/>
      <c r="C18475" s="2"/>
      <c r="D18475" s="2"/>
    </row>
    <row r="18476" spans="2:4" x14ac:dyDescent="0.2">
      <c r="B18476" s="2"/>
      <c r="C18476" s="2"/>
      <c r="D18476" s="2"/>
    </row>
    <row r="18477" spans="2:4" x14ac:dyDescent="0.2">
      <c r="B18477" s="2"/>
      <c r="C18477" s="2"/>
      <c r="D18477" s="2"/>
    </row>
    <row r="18478" spans="2:4" x14ac:dyDescent="0.2">
      <c r="B18478" s="2"/>
      <c r="C18478" s="2"/>
      <c r="D18478" s="2"/>
    </row>
    <row r="18479" spans="2:4" x14ac:dyDescent="0.2">
      <c r="B18479" s="2"/>
      <c r="C18479" s="2"/>
      <c r="D18479" s="2"/>
    </row>
    <row r="18480" spans="2:4" x14ac:dyDescent="0.2">
      <c r="B18480" s="2"/>
      <c r="C18480" s="2"/>
      <c r="D18480" s="2"/>
    </row>
    <row r="18481" spans="2:4" x14ac:dyDescent="0.2">
      <c r="B18481" s="2"/>
      <c r="C18481" s="2"/>
      <c r="D18481" s="2"/>
    </row>
    <row r="18482" spans="2:4" x14ac:dyDescent="0.2">
      <c r="B18482" s="2"/>
      <c r="C18482" s="2"/>
      <c r="D18482" s="2"/>
    </row>
    <row r="18483" spans="2:4" x14ac:dyDescent="0.2">
      <c r="B18483" s="2"/>
      <c r="C18483" s="2"/>
      <c r="D18483" s="2"/>
    </row>
    <row r="18484" spans="2:4" x14ac:dyDescent="0.2">
      <c r="B18484" s="2"/>
      <c r="C18484" s="2"/>
      <c r="D18484" s="2"/>
    </row>
    <row r="18485" spans="2:4" x14ac:dyDescent="0.2">
      <c r="B18485" s="2"/>
      <c r="C18485" s="2"/>
      <c r="D18485" s="2"/>
    </row>
    <row r="18486" spans="2:4" x14ac:dyDescent="0.2">
      <c r="B18486" s="2"/>
      <c r="C18486" s="2"/>
      <c r="D18486" s="2"/>
    </row>
    <row r="18487" spans="2:4" x14ac:dyDescent="0.2">
      <c r="B18487" s="2"/>
      <c r="C18487" s="2"/>
      <c r="D18487" s="2"/>
    </row>
    <row r="18488" spans="2:4" x14ac:dyDescent="0.2">
      <c r="B18488" s="2"/>
      <c r="C18488" s="2"/>
      <c r="D18488" s="2"/>
    </row>
    <row r="18489" spans="2:4" x14ac:dyDescent="0.2">
      <c r="B18489" s="2"/>
      <c r="C18489" s="2"/>
      <c r="D18489" s="2"/>
    </row>
    <row r="18490" spans="2:4" x14ac:dyDescent="0.2">
      <c r="B18490" s="2"/>
      <c r="C18490" s="2"/>
      <c r="D18490" s="2"/>
    </row>
    <row r="18491" spans="2:4" x14ac:dyDescent="0.2">
      <c r="B18491" s="2"/>
      <c r="C18491" s="2"/>
      <c r="D18491" s="2"/>
    </row>
    <row r="18492" spans="2:4" x14ac:dyDescent="0.2">
      <c r="B18492" s="2"/>
      <c r="C18492" s="2"/>
      <c r="D18492" s="2"/>
    </row>
    <row r="18493" spans="2:4" x14ac:dyDescent="0.2">
      <c r="B18493" s="2"/>
      <c r="C18493" s="2"/>
      <c r="D18493" s="2"/>
    </row>
    <row r="18494" spans="2:4" x14ac:dyDescent="0.2">
      <c r="B18494" s="2"/>
      <c r="C18494" s="2"/>
      <c r="D18494" s="2"/>
    </row>
    <row r="18495" spans="2:4" x14ac:dyDescent="0.2">
      <c r="B18495" s="2"/>
      <c r="C18495" s="2"/>
      <c r="D18495" s="2"/>
    </row>
    <row r="18496" spans="2:4" x14ac:dyDescent="0.2">
      <c r="B18496" s="2"/>
      <c r="C18496" s="2"/>
      <c r="D18496" s="2"/>
    </row>
    <row r="18497" spans="2:4" x14ac:dyDescent="0.2">
      <c r="B18497" s="2"/>
      <c r="C18497" s="2"/>
      <c r="D18497" s="2"/>
    </row>
    <row r="18498" spans="2:4" x14ac:dyDescent="0.2">
      <c r="B18498" s="2"/>
      <c r="C18498" s="2"/>
      <c r="D18498" s="2"/>
    </row>
    <row r="18499" spans="2:4" x14ac:dyDescent="0.2">
      <c r="B18499" s="2"/>
      <c r="C18499" s="2"/>
      <c r="D18499" s="2"/>
    </row>
    <row r="18500" spans="2:4" x14ac:dyDescent="0.2">
      <c r="B18500" s="2"/>
      <c r="C18500" s="2"/>
      <c r="D18500" s="2"/>
    </row>
    <row r="18501" spans="2:4" x14ac:dyDescent="0.2">
      <c r="B18501" s="2"/>
      <c r="C18501" s="2"/>
      <c r="D18501" s="2"/>
    </row>
    <row r="18502" spans="2:4" x14ac:dyDescent="0.2">
      <c r="B18502" s="2"/>
      <c r="C18502" s="2"/>
      <c r="D18502" s="2"/>
    </row>
    <row r="18503" spans="2:4" x14ac:dyDescent="0.2">
      <c r="B18503" s="2"/>
      <c r="C18503" s="2"/>
      <c r="D18503" s="2"/>
    </row>
    <row r="18504" spans="2:4" x14ac:dyDescent="0.2">
      <c r="B18504" s="2"/>
      <c r="C18504" s="2"/>
      <c r="D18504" s="2"/>
    </row>
    <row r="18505" spans="2:4" x14ac:dyDescent="0.2">
      <c r="B18505" s="2"/>
      <c r="C18505" s="2"/>
      <c r="D18505" s="2"/>
    </row>
    <row r="18506" spans="2:4" x14ac:dyDescent="0.2">
      <c r="B18506" s="2"/>
      <c r="C18506" s="2"/>
      <c r="D18506" s="2"/>
    </row>
    <row r="18507" spans="2:4" x14ac:dyDescent="0.2">
      <c r="B18507" s="2"/>
      <c r="C18507" s="2"/>
      <c r="D18507" s="2"/>
    </row>
    <row r="18508" spans="2:4" x14ac:dyDescent="0.2">
      <c r="B18508" s="2"/>
      <c r="C18508" s="2"/>
      <c r="D18508" s="2"/>
    </row>
    <row r="18509" spans="2:4" x14ac:dyDescent="0.2">
      <c r="B18509" s="2"/>
      <c r="C18509" s="2"/>
      <c r="D18509" s="2"/>
    </row>
    <row r="18510" spans="2:4" x14ac:dyDescent="0.2">
      <c r="B18510" s="2"/>
      <c r="C18510" s="2"/>
      <c r="D18510" s="2"/>
    </row>
    <row r="18511" spans="2:4" x14ac:dyDescent="0.2">
      <c r="B18511" s="2"/>
      <c r="C18511" s="2"/>
      <c r="D18511" s="2"/>
    </row>
    <row r="18512" spans="2:4" x14ac:dyDescent="0.2">
      <c r="B18512" s="2"/>
      <c r="C18512" s="2"/>
      <c r="D18512" s="2"/>
    </row>
    <row r="18513" spans="2:4" x14ac:dyDescent="0.2">
      <c r="B18513" s="2"/>
      <c r="C18513" s="2"/>
      <c r="D18513" s="2"/>
    </row>
    <row r="18514" spans="2:4" x14ac:dyDescent="0.2">
      <c r="B18514" s="2"/>
      <c r="C18514" s="2"/>
      <c r="D18514" s="2"/>
    </row>
    <row r="18515" spans="2:4" x14ac:dyDescent="0.2">
      <c r="B18515" s="2"/>
      <c r="C18515" s="2"/>
      <c r="D18515" s="2"/>
    </row>
    <row r="18516" spans="2:4" x14ac:dyDescent="0.2">
      <c r="B18516" s="2"/>
      <c r="C18516" s="2"/>
      <c r="D18516" s="2"/>
    </row>
    <row r="18517" spans="2:4" x14ac:dyDescent="0.2">
      <c r="B18517" s="2"/>
      <c r="C18517" s="2"/>
      <c r="D18517" s="2"/>
    </row>
    <row r="18518" spans="2:4" x14ac:dyDescent="0.2">
      <c r="B18518" s="2"/>
      <c r="C18518" s="2"/>
      <c r="D18518" s="2"/>
    </row>
    <row r="18519" spans="2:4" x14ac:dyDescent="0.2">
      <c r="B18519" s="2"/>
      <c r="C18519" s="2"/>
      <c r="D18519" s="2"/>
    </row>
    <row r="18520" spans="2:4" x14ac:dyDescent="0.2">
      <c r="B18520" s="2"/>
      <c r="C18520" s="2"/>
      <c r="D18520" s="2"/>
    </row>
    <row r="18521" spans="2:4" x14ac:dyDescent="0.2">
      <c r="B18521" s="2"/>
      <c r="C18521" s="2"/>
      <c r="D18521" s="2"/>
    </row>
    <row r="18522" spans="2:4" x14ac:dyDescent="0.2">
      <c r="B18522" s="2"/>
      <c r="C18522" s="2"/>
      <c r="D18522" s="2"/>
    </row>
    <row r="18523" spans="2:4" x14ac:dyDescent="0.2">
      <c r="B18523" s="2"/>
      <c r="C18523" s="2"/>
      <c r="D18523" s="2"/>
    </row>
    <row r="18524" spans="2:4" x14ac:dyDescent="0.2">
      <c r="B18524" s="2"/>
      <c r="C18524" s="2"/>
      <c r="D18524" s="2"/>
    </row>
    <row r="18525" spans="2:4" x14ac:dyDescent="0.2">
      <c r="B18525" s="2"/>
      <c r="C18525" s="2"/>
      <c r="D18525" s="2"/>
    </row>
    <row r="18526" spans="2:4" x14ac:dyDescent="0.2">
      <c r="B18526" s="2"/>
      <c r="C18526" s="2"/>
      <c r="D18526" s="2"/>
    </row>
    <row r="18527" spans="2:4" x14ac:dyDescent="0.2">
      <c r="B18527" s="2"/>
      <c r="C18527" s="2"/>
      <c r="D18527" s="2"/>
    </row>
    <row r="18528" spans="2:4" x14ac:dyDescent="0.2">
      <c r="B18528" s="2"/>
      <c r="C18528" s="2"/>
      <c r="D18528" s="2"/>
    </row>
    <row r="18529" spans="2:4" x14ac:dyDescent="0.2">
      <c r="B18529" s="2"/>
      <c r="C18529" s="2"/>
      <c r="D18529" s="2"/>
    </row>
    <row r="18530" spans="2:4" x14ac:dyDescent="0.2">
      <c r="B18530" s="2"/>
      <c r="C18530" s="2"/>
      <c r="D18530" s="2"/>
    </row>
    <row r="18531" spans="2:4" x14ac:dyDescent="0.2">
      <c r="B18531" s="2"/>
      <c r="C18531" s="2"/>
      <c r="D18531" s="2"/>
    </row>
    <row r="18532" spans="2:4" x14ac:dyDescent="0.2">
      <c r="B18532" s="2"/>
      <c r="C18532" s="2"/>
      <c r="D18532" s="2"/>
    </row>
    <row r="18533" spans="2:4" x14ac:dyDescent="0.2">
      <c r="B18533" s="2"/>
      <c r="C18533" s="2"/>
      <c r="D18533" s="2"/>
    </row>
    <row r="18534" spans="2:4" x14ac:dyDescent="0.2">
      <c r="B18534" s="2"/>
      <c r="C18534" s="2"/>
      <c r="D18534" s="2"/>
    </row>
    <row r="18535" spans="2:4" x14ac:dyDescent="0.2">
      <c r="B18535" s="2"/>
      <c r="C18535" s="2"/>
      <c r="D18535" s="2"/>
    </row>
    <row r="18536" spans="2:4" x14ac:dyDescent="0.2">
      <c r="B18536" s="2"/>
      <c r="C18536" s="2"/>
      <c r="D18536" s="2"/>
    </row>
    <row r="18537" spans="2:4" x14ac:dyDescent="0.2">
      <c r="B18537" s="2"/>
      <c r="C18537" s="2"/>
      <c r="D18537" s="2"/>
    </row>
    <row r="18538" spans="2:4" x14ac:dyDescent="0.2">
      <c r="B18538" s="2"/>
      <c r="C18538" s="2"/>
      <c r="D18538" s="2"/>
    </row>
    <row r="18539" spans="2:4" x14ac:dyDescent="0.2">
      <c r="B18539" s="2"/>
      <c r="C18539" s="2"/>
      <c r="D18539" s="2"/>
    </row>
    <row r="18540" spans="2:4" x14ac:dyDescent="0.2">
      <c r="B18540" s="2"/>
      <c r="C18540" s="2"/>
      <c r="D18540" s="2"/>
    </row>
    <row r="18541" spans="2:4" x14ac:dyDescent="0.2">
      <c r="B18541" s="2"/>
      <c r="C18541" s="2"/>
      <c r="D18541" s="2"/>
    </row>
    <row r="18542" spans="2:4" x14ac:dyDescent="0.2">
      <c r="B18542" s="2"/>
      <c r="C18542" s="2"/>
      <c r="D18542" s="2"/>
    </row>
    <row r="18543" spans="2:4" x14ac:dyDescent="0.2">
      <c r="B18543" s="2"/>
      <c r="C18543" s="2"/>
      <c r="D18543" s="2"/>
    </row>
    <row r="18544" spans="2:4" x14ac:dyDescent="0.2">
      <c r="B18544" s="2"/>
      <c r="C18544" s="2"/>
      <c r="D18544" s="2"/>
    </row>
    <row r="18545" spans="2:4" x14ac:dyDescent="0.2">
      <c r="B18545" s="2"/>
      <c r="C18545" s="2"/>
      <c r="D18545" s="2"/>
    </row>
    <row r="18546" spans="2:4" x14ac:dyDescent="0.2">
      <c r="B18546" s="2"/>
      <c r="C18546" s="2"/>
      <c r="D18546" s="2"/>
    </row>
    <row r="18547" spans="2:4" x14ac:dyDescent="0.2">
      <c r="B18547" s="2"/>
      <c r="C18547" s="2"/>
      <c r="D18547" s="2"/>
    </row>
    <row r="18548" spans="2:4" x14ac:dyDescent="0.2">
      <c r="B18548" s="2"/>
      <c r="C18548" s="2"/>
      <c r="D18548" s="2"/>
    </row>
    <row r="18549" spans="2:4" x14ac:dyDescent="0.2">
      <c r="B18549" s="2"/>
      <c r="C18549" s="2"/>
      <c r="D18549" s="2"/>
    </row>
    <row r="18550" spans="2:4" x14ac:dyDescent="0.2">
      <c r="B18550" s="2"/>
      <c r="C18550" s="2"/>
      <c r="D18550" s="2"/>
    </row>
    <row r="18551" spans="2:4" x14ac:dyDescent="0.2">
      <c r="B18551" s="2"/>
      <c r="C18551" s="2"/>
      <c r="D18551" s="2"/>
    </row>
    <row r="18552" spans="2:4" x14ac:dyDescent="0.2">
      <c r="B18552" s="2"/>
      <c r="C18552" s="2"/>
      <c r="D18552" s="2"/>
    </row>
    <row r="18553" spans="2:4" x14ac:dyDescent="0.2">
      <c r="B18553" s="2"/>
      <c r="C18553" s="2"/>
      <c r="D18553" s="2"/>
    </row>
    <row r="18554" spans="2:4" x14ac:dyDescent="0.2">
      <c r="B18554" s="2"/>
      <c r="C18554" s="2"/>
      <c r="D18554" s="2"/>
    </row>
    <row r="18555" spans="2:4" x14ac:dyDescent="0.2">
      <c r="B18555" s="2"/>
      <c r="C18555" s="2"/>
      <c r="D18555" s="2"/>
    </row>
    <row r="18556" spans="2:4" x14ac:dyDescent="0.2">
      <c r="B18556" s="2"/>
      <c r="C18556" s="2"/>
      <c r="D18556" s="2"/>
    </row>
    <row r="18557" spans="2:4" x14ac:dyDescent="0.2">
      <c r="B18557" s="2"/>
      <c r="C18557" s="2"/>
      <c r="D18557" s="2"/>
    </row>
    <row r="18558" spans="2:4" x14ac:dyDescent="0.2">
      <c r="B18558" s="2"/>
      <c r="C18558" s="2"/>
      <c r="D18558" s="2"/>
    </row>
    <row r="18559" spans="2:4" x14ac:dyDescent="0.2">
      <c r="B18559" s="2"/>
      <c r="C18559" s="2"/>
      <c r="D18559" s="2"/>
    </row>
    <row r="18560" spans="2:4" x14ac:dyDescent="0.2">
      <c r="B18560" s="2"/>
      <c r="C18560" s="2"/>
      <c r="D18560" s="2"/>
    </row>
    <row r="18561" spans="2:4" x14ac:dyDescent="0.2">
      <c r="B18561" s="2"/>
      <c r="C18561" s="2"/>
      <c r="D18561" s="2"/>
    </row>
    <row r="18562" spans="2:4" x14ac:dyDescent="0.2">
      <c r="B18562" s="2"/>
      <c r="C18562" s="2"/>
      <c r="D18562" s="2"/>
    </row>
    <row r="18563" spans="2:4" x14ac:dyDescent="0.2">
      <c r="B18563" s="2"/>
      <c r="C18563" s="2"/>
      <c r="D18563" s="2"/>
    </row>
    <row r="18564" spans="2:4" x14ac:dyDescent="0.2">
      <c r="B18564" s="2"/>
      <c r="C18564" s="2"/>
      <c r="D18564" s="2"/>
    </row>
    <row r="18565" spans="2:4" x14ac:dyDescent="0.2">
      <c r="B18565" s="2"/>
      <c r="C18565" s="2"/>
      <c r="D18565" s="2"/>
    </row>
    <row r="18566" spans="2:4" x14ac:dyDescent="0.2">
      <c r="B18566" s="2"/>
      <c r="C18566" s="2"/>
      <c r="D18566" s="2"/>
    </row>
    <row r="18567" spans="2:4" x14ac:dyDescent="0.2">
      <c r="B18567" s="2"/>
      <c r="C18567" s="2"/>
      <c r="D18567" s="2"/>
    </row>
    <row r="18568" spans="2:4" x14ac:dyDescent="0.2">
      <c r="B18568" s="2"/>
      <c r="C18568" s="2"/>
      <c r="D18568" s="2"/>
    </row>
    <row r="18569" spans="2:4" x14ac:dyDescent="0.2">
      <c r="B18569" s="2"/>
      <c r="C18569" s="2"/>
      <c r="D18569" s="2"/>
    </row>
    <row r="18570" spans="2:4" x14ac:dyDescent="0.2">
      <c r="B18570" s="2"/>
      <c r="C18570" s="2"/>
      <c r="D18570" s="2"/>
    </row>
    <row r="18571" spans="2:4" x14ac:dyDescent="0.2">
      <c r="B18571" s="2"/>
      <c r="C18571" s="2"/>
      <c r="D18571" s="2"/>
    </row>
    <row r="18572" spans="2:4" x14ac:dyDescent="0.2">
      <c r="B18572" s="2"/>
      <c r="C18572" s="2"/>
      <c r="D18572" s="2"/>
    </row>
    <row r="18573" spans="2:4" x14ac:dyDescent="0.2">
      <c r="B18573" s="2"/>
      <c r="C18573" s="2"/>
      <c r="D18573" s="2"/>
    </row>
    <row r="18574" spans="2:4" x14ac:dyDescent="0.2">
      <c r="B18574" s="2"/>
      <c r="C18574" s="2"/>
      <c r="D18574" s="2"/>
    </row>
    <row r="18575" spans="2:4" x14ac:dyDescent="0.2">
      <c r="B18575" s="2"/>
      <c r="C18575" s="2"/>
      <c r="D18575" s="2"/>
    </row>
    <row r="18576" spans="2:4" x14ac:dyDescent="0.2">
      <c r="B18576" s="2"/>
      <c r="C18576" s="2"/>
      <c r="D18576" s="2"/>
    </row>
    <row r="18577" spans="2:4" x14ac:dyDescent="0.2">
      <c r="B18577" s="2"/>
      <c r="C18577" s="2"/>
      <c r="D18577" s="2"/>
    </row>
    <row r="18578" spans="2:4" x14ac:dyDescent="0.2">
      <c r="B18578" s="2"/>
      <c r="C18578" s="2"/>
      <c r="D18578" s="2"/>
    </row>
    <row r="18579" spans="2:4" x14ac:dyDescent="0.2">
      <c r="B18579" s="2"/>
      <c r="C18579" s="2"/>
      <c r="D18579" s="2"/>
    </row>
    <row r="18580" spans="2:4" x14ac:dyDescent="0.2">
      <c r="B18580" s="2"/>
      <c r="C18580" s="2"/>
      <c r="D18580" s="2"/>
    </row>
    <row r="18581" spans="2:4" x14ac:dyDescent="0.2">
      <c r="B18581" s="2"/>
      <c r="C18581" s="2"/>
      <c r="D18581" s="2"/>
    </row>
    <row r="18582" spans="2:4" x14ac:dyDescent="0.2">
      <c r="B18582" s="2"/>
      <c r="C18582" s="2"/>
      <c r="D18582" s="2"/>
    </row>
    <row r="18583" spans="2:4" x14ac:dyDescent="0.2">
      <c r="B18583" s="2"/>
      <c r="C18583" s="2"/>
      <c r="D18583" s="2"/>
    </row>
    <row r="18584" spans="2:4" x14ac:dyDescent="0.2">
      <c r="B18584" s="2"/>
      <c r="C18584" s="2"/>
      <c r="D18584" s="2"/>
    </row>
    <row r="18585" spans="2:4" x14ac:dyDescent="0.2">
      <c r="B18585" s="2"/>
      <c r="C18585" s="2"/>
      <c r="D18585" s="2"/>
    </row>
    <row r="18586" spans="2:4" x14ac:dyDescent="0.2">
      <c r="B18586" s="2"/>
      <c r="C18586" s="2"/>
      <c r="D18586" s="2"/>
    </row>
    <row r="18587" spans="2:4" x14ac:dyDescent="0.2">
      <c r="B18587" s="2"/>
      <c r="C18587" s="2"/>
      <c r="D18587" s="2"/>
    </row>
    <row r="18588" spans="2:4" x14ac:dyDescent="0.2">
      <c r="B18588" s="2"/>
      <c r="C18588" s="2"/>
      <c r="D18588" s="2"/>
    </row>
    <row r="18589" spans="2:4" x14ac:dyDescent="0.2">
      <c r="B18589" s="2"/>
      <c r="C18589" s="2"/>
      <c r="D18589" s="2"/>
    </row>
    <row r="18590" spans="2:4" x14ac:dyDescent="0.2">
      <c r="B18590" s="2"/>
      <c r="C18590" s="2"/>
      <c r="D18590" s="2"/>
    </row>
    <row r="18591" spans="2:4" x14ac:dyDescent="0.2">
      <c r="B18591" s="2"/>
      <c r="C18591" s="2"/>
      <c r="D18591" s="2"/>
    </row>
    <row r="18592" spans="2:4" x14ac:dyDescent="0.2">
      <c r="B18592" s="2"/>
      <c r="C18592" s="2"/>
      <c r="D18592" s="2"/>
    </row>
    <row r="18593" spans="2:4" x14ac:dyDescent="0.2">
      <c r="B18593" s="2"/>
      <c r="C18593" s="2"/>
      <c r="D18593" s="2"/>
    </row>
    <row r="18594" spans="2:4" x14ac:dyDescent="0.2">
      <c r="B18594" s="2"/>
      <c r="C18594" s="2"/>
      <c r="D18594" s="2"/>
    </row>
    <row r="18595" spans="2:4" x14ac:dyDescent="0.2">
      <c r="B18595" s="2"/>
      <c r="C18595" s="2"/>
      <c r="D18595" s="2"/>
    </row>
    <row r="18596" spans="2:4" x14ac:dyDescent="0.2">
      <c r="B18596" s="2"/>
      <c r="C18596" s="2"/>
      <c r="D18596" s="2"/>
    </row>
    <row r="18597" spans="2:4" x14ac:dyDescent="0.2">
      <c r="B18597" s="2"/>
      <c r="C18597" s="2"/>
      <c r="D18597" s="2"/>
    </row>
    <row r="18598" spans="2:4" x14ac:dyDescent="0.2">
      <c r="B18598" s="2"/>
      <c r="C18598" s="2"/>
      <c r="D18598" s="2"/>
    </row>
    <row r="18599" spans="2:4" x14ac:dyDescent="0.2">
      <c r="B18599" s="2"/>
      <c r="C18599" s="2"/>
      <c r="D18599" s="2"/>
    </row>
    <row r="18600" spans="2:4" x14ac:dyDescent="0.2">
      <c r="B18600" s="2"/>
      <c r="C18600" s="2"/>
      <c r="D18600" s="2"/>
    </row>
    <row r="18601" spans="2:4" x14ac:dyDescent="0.2">
      <c r="B18601" s="2"/>
      <c r="C18601" s="2"/>
      <c r="D18601" s="2"/>
    </row>
    <row r="18602" spans="2:4" x14ac:dyDescent="0.2">
      <c r="B18602" s="2"/>
      <c r="C18602" s="2"/>
      <c r="D18602" s="2"/>
    </row>
    <row r="18603" spans="2:4" x14ac:dyDescent="0.2">
      <c r="B18603" s="2"/>
      <c r="C18603" s="2"/>
      <c r="D18603" s="2"/>
    </row>
    <row r="18604" spans="2:4" x14ac:dyDescent="0.2">
      <c r="B18604" s="2"/>
      <c r="C18604" s="2"/>
      <c r="D18604" s="2"/>
    </row>
    <row r="18605" spans="2:4" x14ac:dyDescent="0.2">
      <c r="B18605" s="2"/>
      <c r="C18605" s="2"/>
      <c r="D18605" s="2"/>
    </row>
    <row r="18606" spans="2:4" x14ac:dyDescent="0.2">
      <c r="B18606" s="2"/>
      <c r="C18606" s="2"/>
      <c r="D18606" s="2"/>
    </row>
    <row r="18607" spans="2:4" x14ac:dyDescent="0.2">
      <c r="B18607" s="2"/>
      <c r="C18607" s="2"/>
      <c r="D18607" s="2"/>
    </row>
    <row r="18608" spans="2:4" x14ac:dyDescent="0.2">
      <c r="B18608" s="2"/>
      <c r="C18608" s="2"/>
      <c r="D18608" s="2"/>
    </row>
    <row r="18609" spans="2:4" x14ac:dyDescent="0.2">
      <c r="B18609" s="2"/>
      <c r="C18609" s="2"/>
      <c r="D18609" s="2"/>
    </row>
    <row r="18610" spans="2:4" x14ac:dyDescent="0.2">
      <c r="B18610" s="2"/>
      <c r="C18610" s="2"/>
      <c r="D18610" s="2"/>
    </row>
    <row r="18611" spans="2:4" x14ac:dyDescent="0.2">
      <c r="B18611" s="2"/>
      <c r="C18611" s="2"/>
      <c r="D18611" s="2"/>
    </row>
    <row r="18612" spans="2:4" x14ac:dyDescent="0.2">
      <c r="B18612" s="2"/>
      <c r="C18612" s="2"/>
      <c r="D18612" s="2"/>
    </row>
    <row r="18613" spans="2:4" x14ac:dyDescent="0.2">
      <c r="B18613" s="2"/>
      <c r="C18613" s="2"/>
      <c r="D18613" s="2"/>
    </row>
    <row r="18614" spans="2:4" x14ac:dyDescent="0.2">
      <c r="B18614" s="2"/>
      <c r="C18614" s="2"/>
      <c r="D18614" s="2"/>
    </row>
    <row r="18615" spans="2:4" x14ac:dyDescent="0.2">
      <c r="B18615" s="2"/>
      <c r="C18615" s="2"/>
      <c r="D18615" s="2"/>
    </row>
    <row r="18616" spans="2:4" x14ac:dyDescent="0.2">
      <c r="B18616" s="2"/>
      <c r="C18616" s="2"/>
      <c r="D18616" s="2"/>
    </row>
    <row r="18617" spans="2:4" x14ac:dyDescent="0.2">
      <c r="B18617" s="2"/>
      <c r="C18617" s="2"/>
      <c r="D18617" s="2"/>
    </row>
    <row r="18618" spans="2:4" x14ac:dyDescent="0.2">
      <c r="B18618" s="2"/>
      <c r="C18618" s="2"/>
      <c r="D18618" s="2"/>
    </row>
    <row r="18619" spans="2:4" x14ac:dyDescent="0.2">
      <c r="B18619" s="2"/>
      <c r="C18619" s="2"/>
      <c r="D18619" s="2"/>
    </row>
    <row r="18620" spans="2:4" x14ac:dyDescent="0.2">
      <c r="B18620" s="2"/>
      <c r="C18620" s="2"/>
      <c r="D18620" s="2"/>
    </row>
    <row r="18621" spans="2:4" x14ac:dyDescent="0.2">
      <c r="B18621" s="2"/>
      <c r="C18621" s="2"/>
      <c r="D18621" s="2"/>
    </row>
    <row r="18622" spans="2:4" x14ac:dyDescent="0.2">
      <c r="B18622" s="2"/>
      <c r="C18622" s="2"/>
      <c r="D18622" s="2"/>
    </row>
    <row r="18623" spans="2:4" x14ac:dyDescent="0.2">
      <c r="B18623" s="2"/>
      <c r="C18623" s="2"/>
      <c r="D18623" s="2"/>
    </row>
    <row r="18624" spans="2:4" x14ac:dyDescent="0.2">
      <c r="B18624" s="2"/>
      <c r="C18624" s="2"/>
      <c r="D18624" s="2"/>
    </row>
    <row r="18625" spans="2:4" x14ac:dyDescent="0.2">
      <c r="B18625" s="2"/>
      <c r="C18625" s="2"/>
      <c r="D18625" s="2"/>
    </row>
    <row r="18626" spans="2:4" x14ac:dyDescent="0.2">
      <c r="B18626" s="2"/>
      <c r="C18626" s="2"/>
      <c r="D18626" s="2"/>
    </row>
    <row r="18627" spans="2:4" x14ac:dyDescent="0.2">
      <c r="B18627" s="2"/>
      <c r="C18627" s="2"/>
      <c r="D18627" s="2"/>
    </row>
    <row r="18628" spans="2:4" x14ac:dyDescent="0.2">
      <c r="B18628" s="2"/>
      <c r="C18628" s="2"/>
      <c r="D18628" s="2"/>
    </row>
    <row r="18629" spans="2:4" x14ac:dyDescent="0.2">
      <c r="B18629" s="2"/>
      <c r="C18629" s="2"/>
      <c r="D18629" s="2"/>
    </row>
    <row r="18630" spans="2:4" x14ac:dyDescent="0.2">
      <c r="B18630" s="2"/>
      <c r="C18630" s="2"/>
      <c r="D18630" s="2"/>
    </row>
    <row r="18631" spans="2:4" x14ac:dyDescent="0.2">
      <c r="B18631" s="2"/>
      <c r="C18631" s="2"/>
      <c r="D18631" s="2"/>
    </row>
    <row r="18632" spans="2:4" x14ac:dyDescent="0.2">
      <c r="B18632" s="2"/>
      <c r="C18632" s="2"/>
      <c r="D18632" s="2"/>
    </row>
    <row r="18633" spans="2:4" x14ac:dyDescent="0.2">
      <c r="B18633" s="2"/>
      <c r="C18633" s="2"/>
      <c r="D18633" s="2"/>
    </row>
    <row r="18634" spans="2:4" x14ac:dyDescent="0.2">
      <c r="B18634" s="2"/>
      <c r="C18634" s="2"/>
      <c r="D18634" s="2"/>
    </row>
    <row r="18635" spans="2:4" x14ac:dyDescent="0.2">
      <c r="B18635" s="2"/>
      <c r="C18635" s="2"/>
      <c r="D18635" s="2"/>
    </row>
    <row r="18636" spans="2:4" x14ac:dyDescent="0.2">
      <c r="B18636" s="2"/>
      <c r="C18636" s="2"/>
      <c r="D18636" s="2"/>
    </row>
    <row r="18637" spans="2:4" x14ac:dyDescent="0.2">
      <c r="B18637" s="2"/>
      <c r="C18637" s="2"/>
      <c r="D18637" s="2"/>
    </row>
    <row r="18638" spans="2:4" x14ac:dyDescent="0.2">
      <c r="B18638" s="2"/>
      <c r="C18638" s="2"/>
      <c r="D18638" s="2"/>
    </row>
    <row r="18639" spans="2:4" x14ac:dyDescent="0.2">
      <c r="B18639" s="2"/>
      <c r="C18639" s="2"/>
      <c r="D18639" s="2"/>
    </row>
    <row r="18640" spans="2:4" x14ac:dyDescent="0.2">
      <c r="B18640" s="2"/>
      <c r="C18640" s="2"/>
      <c r="D18640" s="2"/>
    </row>
    <row r="18641" spans="2:4" x14ac:dyDescent="0.2">
      <c r="B18641" s="2"/>
      <c r="C18641" s="2"/>
      <c r="D18641" s="2"/>
    </row>
    <row r="18642" spans="2:4" x14ac:dyDescent="0.2">
      <c r="B18642" s="2"/>
      <c r="C18642" s="2"/>
      <c r="D18642" s="2"/>
    </row>
    <row r="18643" spans="2:4" x14ac:dyDescent="0.2">
      <c r="B18643" s="2"/>
      <c r="C18643" s="2"/>
      <c r="D18643" s="2"/>
    </row>
    <row r="18644" spans="2:4" x14ac:dyDescent="0.2">
      <c r="B18644" s="2"/>
      <c r="C18644" s="2"/>
      <c r="D18644" s="2"/>
    </row>
    <row r="18645" spans="2:4" x14ac:dyDescent="0.2">
      <c r="B18645" s="2"/>
      <c r="C18645" s="2"/>
      <c r="D18645" s="2"/>
    </row>
    <row r="18646" spans="2:4" x14ac:dyDescent="0.2">
      <c r="B18646" s="2"/>
      <c r="C18646" s="2"/>
      <c r="D18646" s="2"/>
    </row>
    <row r="18647" spans="2:4" x14ac:dyDescent="0.2">
      <c r="B18647" s="2"/>
      <c r="C18647" s="2"/>
      <c r="D18647" s="2"/>
    </row>
    <row r="18648" spans="2:4" x14ac:dyDescent="0.2">
      <c r="B18648" s="2"/>
      <c r="C18648" s="2"/>
      <c r="D18648" s="2"/>
    </row>
    <row r="18649" spans="2:4" x14ac:dyDescent="0.2">
      <c r="B18649" s="2"/>
      <c r="C18649" s="2"/>
      <c r="D18649" s="2"/>
    </row>
    <row r="18650" spans="2:4" x14ac:dyDescent="0.2">
      <c r="B18650" s="2"/>
      <c r="C18650" s="2"/>
      <c r="D18650" s="2"/>
    </row>
    <row r="18651" spans="2:4" x14ac:dyDescent="0.2">
      <c r="B18651" s="2"/>
      <c r="C18651" s="2"/>
      <c r="D18651" s="2"/>
    </row>
    <row r="18652" spans="2:4" x14ac:dyDescent="0.2">
      <c r="B18652" s="2"/>
      <c r="C18652" s="2"/>
      <c r="D18652" s="2"/>
    </row>
    <row r="18653" spans="2:4" x14ac:dyDescent="0.2">
      <c r="B18653" s="2"/>
      <c r="C18653" s="2"/>
      <c r="D18653" s="2"/>
    </row>
    <row r="18654" spans="2:4" x14ac:dyDescent="0.2">
      <c r="B18654" s="2"/>
      <c r="C18654" s="2"/>
      <c r="D18654" s="2"/>
    </row>
    <row r="18655" spans="2:4" x14ac:dyDescent="0.2">
      <c r="B18655" s="2"/>
      <c r="C18655" s="2"/>
      <c r="D18655" s="2"/>
    </row>
    <row r="18656" spans="2:4" x14ac:dyDescent="0.2">
      <c r="B18656" s="2"/>
      <c r="C18656" s="2"/>
      <c r="D18656" s="2"/>
    </row>
    <row r="18657" spans="2:4" x14ac:dyDescent="0.2">
      <c r="B18657" s="2"/>
      <c r="C18657" s="2"/>
      <c r="D18657" s="2"/>
    </row>
    <row r="18658" spans="2:4" x14ac:dyDescent="0.2">
      <c r="B18658" s="2"/>
      <c r="C18658" s="2"/>
      <c r="D18658" s="2"/>
    </row>
    <row r="18659" spans="2:4" x14ac:dyDescent="0.2">
      <c r="B18659" s="2"/>
      <c r="C18659" s="2"/>
      <c r="D18659" s="2"/>
    </row>
    <row r="18660" spans="2:4" x14ac:dyDescent="0.2">
      <c r="B18660" s="2"/>
      <c r="C18660" s="2"/>
      <c r="D18660" s="2"/>
    </row>
    <row r="18661" spans="2:4" x14ac:dyDescent="0.2">
      <c r="B18661" s="2"/>
      <c r="C18661" s="2"/>
      <c r="D18661" s="2"/>
    </row>
    <row r="18662" spans="2:4" x14ac:dyDescent="0.2">
      <c r="B18662" s="2"/>
      <c r="C18662" s="2"/>
      <c r="D18662" s="2"/>
    </row>
    <row r="18663" spans="2:4" x14ac:dyDescent="0.2">
      <c r="B18663" s="2"/>
      <c r="C18663" s="2"/>
      <c r="D18663" s="2"/>
    </row>
    <row r="18664" spans="2:4" x14ac:dyDescent="0.2">
      <c r="B18664" s="2"/>
      <c r="C18664" s="2"/>
      <c r="D18664" s="2"/>
    </row>
    <row r="18665" spans="2:4" x14ac:dyDescent="0.2">
      <c r="B18665" s="2"/>
      <c r="C18665" s="2"/>
      <c r="D18665" s="2"/>
    </row>
    <row r="18666" spans="2:4" x14ac:dyDescent="0.2">
      <c r="B18666" s="2"/>
      <c r="C18666" s="2"/>
      <c r="D18666" s="2"/>
    </row>
    <row r="18667" spans="2:4" x14ac:dyDescent="0.2">
      <c r="B18667" s="2"/>
      <c r="C18667" s="2"/>
      <c r="D18667" s="2"/>
    </row>
    <row r="18668" spans="2:4" x14ac:dyDescent="0.2">
      <c r="B18668" s="2"/>
      <c r="C18668" s="2"/>
      <c r="D18668" s="2"/>
    </row>
    <row r="18669" spans="2:4" x14ac:dyDescent="0.2">
      <c r="B18669" s="2"/>
      <c r="C18669" s="2"/>
      <c r="D18669" s="2"/>
    </row>
    <row r="18670" spans="2:4" x14ac:dyDescent="0.2">
      <c r="B18670" s="2"/>
      <c r="C18670" s="2"/>
      <c r="D18670" s="2"/>
    </row>
    <row r="18671" spans="2:4" x14ac:dyDescent="0.2">
      <c r="B18671" s="2"/>
      <c r="C18671" s="2"/>
      <c r="D18671" s="2"/>
    </row>
    <row r="18672" spans="2:4" x14ac:dyDescent="0.2">
      <c r="B18672" s="2"/>
      <c r="C18672" s="2"/>
      <c r="D18672" s="2"/>
    </row>
    <row r="18673" spans="2:4" x14ac:dyDescent="0.2">
      <c r="B18673" s="2"/>
      <c r="C18673" s="2"/>
      <c r="D18673" s="2"/>
    </row>
    <row r="18674" spans="2:4" x14ac:dyDescent="0.2">
      <c r="B18674" s="2"/>
      <c r="C18674" s="2"/>
      <c r="D18674" s="2"/>
    </row>
    <row r="18675" spans="2:4" x14ac:dyDescent="0.2">
      <c r="B18675" s="2"/>
      <c r="C18675" s="2"/>
      <c r="D18675" s="2"/>
    </row>
    <row r="18676" spans="2:4" x14ac:dyDescent="0.2">
      <c r="B18676" s="2"/>
      <c r="C18676" s="2"/>
      <c r="D18676" s="2"/>
    </row>
    <row r="18677" spans="2:4" x14ac:dyDescent="0.2">
      <c r="B18677" s="2"/>
      <c r="C18677" s="2"/>
      <c r="D18677" s="2"/>
    </row>
    <row r="18678" spans="2:4" x14ac:dyDescent="0.2">
      <c r="B18678" s="2"/>
      <c r="C18678" s="2"/>
      <c r="D18678" s="2"/>
    </row>
    <row r="18679" spans="2:4" x14ac:dyDescent="0.2">
      <c r="B18679" s="2"/>
      <c r="C18679" s="2"/>
      <c r="D18679" s="2"/>
    </row>
    <row r="18680" spans="2:4" x14ac:dyDescent="0.2">
      <c r="B18680" s="2"/>
      <c r="C18680" s="2"/>
      <c r="D18680" s="2"/>
    </row>
    <row r="18681" spans="2:4" x14ac:dyDescent="0.2">
      <c r="B18681" s="2"/>
      <c r="C18681" s="2"/>
      <c r="D18681" s="2"/>
    </row>
    <row r="18682" spans="2:4" x14ac:dyDescent="0.2">
      <c r="B18682" s="2"/>
      <c r="C18682" s="2"/>
      <c r="D18682" s="2"/>
    </row>
    <row r="18683" spans="2:4" x14ac:dyDescent="0.2">
      <c r="B18683" s="2"/>
      <c r="C18683" s="2"/>
      <c r="D18683" s="2"/>
    </row>
    <row r="18684" spans="2:4" x14ac:dyDescent="0.2">
      <c r="B18684" s="2"/>
      <c r="C18684" s="2"/>
      <c r="D18684" s="2"/>
    </row>
    <row r="18685" spans="2:4" x14ac:dyDescent="0.2">
      <c r="B18685" s="2"/>
      <c r="C18685" s="2"/>
      <c r="D18685" s="2"/>
    </row>
    <row r="18686" spans="2:4" x14ac:dyDescent="0.2">
      <c r="B18686" s="2"/>
      <c r="C18686" s="2"/>
      <c r="D18686" s="2"/>
    </row>
    <row r="18687" spans="2:4" x14ac:dyDescent="0.2">
      <c r="B18687" s="2"/>
      <c r="C18687" s="2"/>
      <c r="D18687" s="2"/>
    </row>
    <row r="18688" spans="2:4" x14ac:dyDescent="0.2">
      <c r="B18688" s="2"/>
      <c r="C18688" s="2"/>
      <c r="D18688" s="2"/>
    </row>
    <row r="18689" spans="2:4" x14ac:dyDescent="0.2">
      <c r="B18689" s="2"/>
      <c r="C18689" s="2"/>
      <c r="D18689" s="2"/>
    </row>
    <row r="18690" spans="2:4" x14ac:dyDescent="0.2">
      <c r="B18690" s="2"/>
      <c r="C18690" s="2"/>
      <c r="D18690" s="2"/>
    </row>
    <row r="18691" spans="2:4" x14ac:dyDescent="0.2">
      <c r="B18691" s="2"/>
      <c r="C18691" s="2"/>
      <c r="D18691" s="2"/>
    </row>
    <row r="18692" spans="2:4" x14ac:dyDescent="0.2">
      <c r="B18692" s="2"/>
      <c r="C18692" s="2"/>
      <c r="D18692" s="2"/>
    </row>
    <row r="18693" spans="2:4" x14ac:dyDescent="0.2">
      <c r="B18693" s="2"/>
      <c r="C18693" s="2"/>
      <c r="D18693" s="2"/>
    </row>
    <row r="18694" spans="2:4" x14ac:dyDescent="0.2">
      <c r="B18694" s="2"/>
      <c r="C18694" s="2"/>
      <c r="D18694" s="2"/>
    </row>
    <row r="18695" spans="2:4" x14ac:dyDescent="0.2">
      <c r="B18695" s="2"/>
      <c r="C18695" s="2"/>
      <c r="D18695" s="2"/>
    </row>
    <row r="18696" spans="2:4" x14ac:dyDescent="0.2">
      <c r="B18696" s="2"/>
      <c r="C18696" s="2"/>
      <c r="D18696" s="2"/>
    </row>
    <row r="18697" spans="2:4" x14ac:dyDescent="0.2">
      <c r="B18697" s="2"/>
      <c r="C18697" s="2"/>
      <c r="D18697" s="2"/>
    </row>
    <row r="18698" spans="2:4" x14ac:dyDescent="0.2">
      <c r="B18698" s="2"/>
      <c r="C18698" s="2"/>
      <c r="D18698" s="2"/>
    </row>
    <row r="18699" spans="2:4" x14ac:dyDescent="0.2">
      <c r="B18699" s="2"/>
      <c r="C18699" s="2"/>
      <c r="D18699" s="2"/>
    </row>
    <row r="18700" spans="2:4" x14ac:dyDescent="0.2">
      <c r="B18700" s="2"/>
      <c r="C18700" s="2"/>
      <c r="D18700" s="2"/>
    </row>
    <row r="18701" spans="2:4" x14ac:dyDescent="0.2">
      <c r="B18701" s="2"/>
      <c r="C18701" s="2"/>
      <c r="D18701" s="2"/>
    </row>
    <row r="18702" spans="2:4" x14ac:dyDescent="0.2">
      <c r="B18702" s="2"/>
      <c r="C18702" s="2"/>
      <c r="D18702" s="2"/>
    </row>
    <row r="18703" spans="2:4" x14ac:dyDescent="0.2">
      <c r="B18703" s="2"/>
      <c r="C18703" s="2"/>
      <c r="D18703" s="2"/>
    </row>
    <row r="18704" spans="2:4" x14ac:dyDescent="0.2">
      <c r="B18704" s="2"/>
      <c r="C18704" s="2"/>
      <c r="D18704" s="2"/>
    </row>
    <row r="18705" spans="2:4" x14ac:dyDescent="0.2">
      <c r="B18705" s="2"/>
      <c r="C18705" s="2"/>
      <c r="D18705" s="2"/>
    </row>
    <row r="18706" spans="2:4" x14ac:dyDescent="0.2">
      <c r="B18706" s="2"/>
      <c r="C18706" s="2"/>
      <c r="D18706" s="2"/>
    </row>
    <row r="18707" spans="2:4" x14ac:dyDescent="0.2">
      <c r="B18707" s="2"/>
      <c r="C18707" s="2"/>
      <c r="D18707" s="2"/>
    </row>
    <row r="18708" spans="2:4" x14ac:dyDescent="0.2">
      <c r="B18708" s="2"/>
      <c r="C18708" s="2"/>
      <c r="D18708" s="2"/>
    </row>
    <row r="18709" spans="2:4" x14ac:dyDescent="0.2">
      <c r="B18709" s="2"/>
      <c r="C18709" s="2"/>
      <c r="D18709" s="2"/>
    </row>
    <row r="18710" spans="2:4" x14ac:dyDescent="0.2">
      <c r="B18710" s="2"/>
      <c r="C18710" s="2"/>
      <c r="D18710" s="2"/>
    </row>
    <row r="18711" spans="2:4" x14ac:dyDescent="0.2">
      <c r="B18711" s="2"/>
      <c r="C18711" s="2"/>
      <c r="D18711" s="2"/>
    </row>
    <row r="18712" spans="2:4" x14ac:dyDescent="0.2">
      <c r="B18712" s="2"/>
      <c r="C18712" s="2"/>
      <c r="D18712" s="2"/>
    </row>
    <row r="18713" spans="2:4" x14ac:dyDescent="0.2">
      <c r="B18713" s="2"/>
      <c r="C18713" s="2"/>
      <c r="D18713" s="2"/>
    </row>
    <row r="18714" spans="2:4" x14ac:dyDescent="0.2">
      <c r="B18714" s="2"/>
      <c r="C18714" s="2"/>
      <c r="D18714" s="2"/>
    </row>
    <row r="18715" spans="2:4" x14ac:dyDescent="0.2">
      <c r="B18715" s="2"/>
      <c r="C18715" s="2"/>
      <c r="D18715" s="2"/>
    </row>
    <row r="18716" spans="2:4" x14ac:dyDescent="0.2">
      <c r="B18716" s="2"/>
      <c r="C18716" s="2"/>
      <c r="D18716" s="2"/>
    </row>
    <row r="18717" spans="2:4" x14ac:dyDescent="0.2">
      <c r="B18717" s="2"/>
      <c r="C18717" s="2"/>
      <c r="D18717" s="2"/>
    </row>
    <row r="18718" spans="2:4" x14ac:dyDescent="0.2">
      <c r="B18718" s="2"/>
      <c r="C18718" s="2"/>
      <c r="D18718" s="2"/>
    </row>
    <row r="18719" spans="2:4" x14ac:dyDescent="0.2">
      <c r="B18719" s="2"/>
      <c r="C18719" s="2"/>
      <c r="D18719" s="2"/>
    </row>
    <row r="18720" spans="2:4" x14ac:dyDescent="0.2">
      <c r="B18720" s="2"/>
      <c r="C18720" s="2"/>
      <c r="D18720" s="2"/>
    </row>
    <row r="18721" spans="2:4" x14ac:dyDescent="0.2">
      <c r="B18721" s="2"/>
      <c r="C18721" s="2"/>
      <c r="D18721" s="2"/>
    </row>
    <row r="18722" spans="2:4" x14ac:dyDescent="0.2">
      <c r="B18722" s="2"/>
      <c r="C18722" s="2"/>
      <c r="D18722" s="2"/>
    </row>
    <row r="18723" spans="2:4" x14ac:dyDescent="0.2">
      <c r="B18723" s="2"/>
      <c r="C18723" s="2"/>
      <c r="D18723" s="2"/>
    </row>
    <row r="18724" spans="2:4" x14ac:dyDescent="0.2">
      <c r="B18724" s="2"/>
      <c r="C18724" s="2"/>
      <c r="D18724" s="2"/>
    </row>
    <row r="18725" spans="2:4" x14ac:dyDescent="0.2">
      <c r="B18725" s="2"/>
      <c r="C18725" s="2"/>
      <c r="D18725" s="2"/>
    </row>
    <row r="18726" spans="2:4" x14ac:dyDescent="0.2">
      <c r="B18726" s="2"/>
      <c r="C18726" s="2"/>
      <c r="D18726" s="2"/>
    </row>
    <row r="18727" spans="2:4" x14ac:dyDescent="0.2">
      <c r="B18727" s="2"/>
      <c r="C18727" s="2"/>
      <c r="D18727" s="2"/>
    </row>
    <row r="18728" spans="2:4" x14ac:dyDescent="0.2">
      <c r="B18728" s="2"/>
      <c r="C18728" s="2"/>
      <c r="D18728" s="2"/>
    </row>
    <row r="18729" spans="2:4" x14ac:dyDescent="0.2">
      <c r="B18729" s="2"/>
      <c r="C18729" s="2"/>
      <c r="D18729" s="2"/>
    </row>
    <row r="18730" spans="2:4" x14ac:dyDescent="0.2">
      <c r="B18730" s="2"/>
      <c r="C18730" s="2"/>
      <c r="D18730" s="2"/>
    </row>
    <row r="18731" spans="2:4" x14ac:dyDescent="0.2">
      <c r="B18731" s="2"/>
      <c r="C18731" s="2"/>
      <c r="D18731" s="2"/>
    </row>
    <row r="18732" spans="2:4" x14ac:dyDescent="0.2">
      <c r="B18732" s="2"/>
      <c r="C18732" s="2"/>
      <c r="D18732" s="2"/>
    </row>
    <row r="18733" spans="2:4" x14ac:dyDescent="0.2">
      <c r="B18733" s="2"/>
      <c r="C18733" s="2"/>
      <c r="D18733" s="2"/>
    </row>
    <row r="18734" spans="2:4" x14ac:dyDescent="0.2">
      <c r="B18734" s="2"/>
      <c r="C18734" s="2"/>
      <c r="D18734" s="2"/>
    </row>
    <row r="18735" spans="2:4" x14ac:dyDescent="0.2">
      <c r="B18735" s="2"/>
      <c r="C18735" s="2"/>
      <c r="D18735" s="2"/>
    </row>
    <row r="18736" spans="2:4" x14ac:dyDescent="0.2">
      <c r="B18736" s="2"/>
      <c r="C18736" s="2"/>
      <c r="D18736" s="2"/>
    </row>
    <row r="18737" spans="2:4" x14ac:dyDescent="0.2">
      <c r="B18737" s="2"/>
      <c r="C18737" s="2"/>
      <c r="D18737" s="2"/>
    </row>
    <row r="18738" spans="2:4" x14ac:dyDescent="0.2">
      <c r="B18738" s="2"/>
      <c r="C18738" s="2"/>
      <c r="D18738" s="2"/>
    </row>
    <row r="18739" spans="2:4" x14ac:dyDescent="0.2">
      <c r="B18739" s="2"/>
      <c r="C18739" s="2"/>
      <c r="D18739" s="2"/>
    </row>
    <row r="18740" spans="2:4" x14ac:dyDescent="0.2">
      <c r="B18740" s="2"/>
      <c r="C18740" s="2"/>
      <c r="D18740" s="2"/>
    </row>
    <row r="18741" spans="2:4" x14ac:dyDescent="0.2">
      <c r="B18741" s="2"/>
      <c r="C18741" s="2"/>
      <c r="D18741" s="2"/>
    </row>
    <row r="18742" spans="2:4" x14ac:dyDescent="0.2">
      <c r="B18742" s="2"/>
      <c r="C18742" s="2"/>
      <c r="D18742" s="2"/>
    </row>
    <row r="18743" spans="2:4" x14ac:dyDescent="0.2">
      <c r="B18743" s="2"/>
      <c r="C18743" s="2"/>
      <c r="D18743" s="2"/>
    </row>
    <row r="18744" spans="2:4" x14ac:dyDescent="0.2">
      <c r="B18744" s="2"/>
      <c r="C18744" s="2"/>
      <c r="D18744" s="2"/>
    </row>
    <row r="18745" spans="2:4" x14ac:dyDescent="0.2">
      <c r="B18745" s="2"/>
      <c r="C18745" s="2"/>
      <c r="D18745" s="2"/>
    </row>
    <row r="18746" spans="2:4" x14ac:dyDescent="0.2">
      <c r="B18746" s="2"/>
      <c r="C18746" s="2"/>
      <c r="D18746" s="2"/>
    </row>
    <row r="18747" spans="2:4" x14ac:dyDescent="0.2">
      <c r="B18747" s="2"/>
      <c r="C18747" s="2"/>
      <c r="D18747" s="2"/>
    </row>
    <row r="18748" spans="2:4" x14ac:dyDescent="0.2">
      <c r="B18748" s="2"/>
      <c r="C18748" s="2"/>
      <c r="D18748" s="2"/>
    </row>
    <row r="18749" spans="2:4" x14ac:dyDescent="0.2">
      <c r="B18749" s="2"/>
      <c r="C18749" s="2"/>
      <c r="D18749" s="2"/>
    </row>
    <row r="18750" spans="2:4" x14ac:dyDescent="0.2">
      <c r="B18750" s="2"/>
      <c r="C18750" s="2"/>
      <c r="D18750" s="2"/>
    </row>
    <row r="18751" spans="2:4" x14ac:dyDescent="0.2">
      <c r="B18751" s="2"/>
      <c r="C18751" s="2"/>
      <c r="D18751" s="2"/>
    </row>
    <row r="18752" spans="2:4" x14ac:dyDescent="0.2">
      <c r="B18752" s="2"/>
      <c r="C18752" s="2"/>
      <c r="D18752" s="2"/>
    </row>
    <row r="18753" spans="2:4" x14ac:dyDescent="0.2">
      <c r="B18753" s="2"/>
      <c r="C18753" s="2"/>
      <c r="D18753" s="2"/>
    </row>
    <row r="18754" spans="2:4" x14ac:dyDescent="0.2">
      <c r="B18754" s="2"/>
      <c r="C18754" s="2"/>
      <c r="D18754" s="2"/>
    </row>
    <row r="18755" spans="2:4" x14ac:dyDescent="0.2">
      <c r="B18755" s="2"/>
      <c r="C18755" s="2"/>
      <c r="D18755" s="2"/>
    </row>
    <row r="18756" spans="2:4" x14ac:dyDescent="0.2">
      <c r="B18756" s="2"/>
      <c r="C18756" s="2"/>
      <c r="D18756" s="2"/>
    </row>
    <row r="18757" spans="2:4" x14ac:dyDescent="0.2">
      <c r="B18757" s="2"/>
      <c r="C18757" s="2"/>
      <c r="D18757" s="2"/>
    </row>
    <row r="18758" spans="2:4" x14ac:dyDescent="0.2">
      <c r="B18758" s="2"/>
      <c r="C18758" s="2"/>
      <c r="D18758" s="2"/>
    </row>
    <row r="18759" spans="2:4" x14ac:dyDescent="0.2">
      <c r="B18759" s="2"/>
      <c r="C18759" s="2"/>
      <c r="D18759" s="2"/>
    </row>
    <row r="18760" spans="2:4" x14ac:dyDescent="0.2">
      <c r="B18760" s="2"/>
      <c r="C18760" s="2"/>
      <c r="D18760" s="2"/>
    </row>
    <row r="18761" spans="2:4" x14ac:dyDescent="0.2">
      <c r="B18761" s="2"/>
      <c r="C18761" s="2"/>
      <c r="D18761" s="2"/>
    </row>
    <row r="18762" spans="2:4" x14ac:dyDescent="0.2">
      <c r="B18762" s="2"/>
      <c r="C18762" s="2"/>
      <c r="D18762" s="2"/>
    </row>
    <row r="18763" spans="2:4" x14ac:dyDescent="0.2">
      <c r="B18763" s="2"/>
      <c r="C18763" s="2"/>
      <c r="D18763" s="2"/>
    </row>
    <row r="18764" spans="2:4" x14ac:dyDescent="0.2">
      <c r="B18764" s="2"/>
      <c r="C18764" s="2"/>
      <c r="D18764" s="2"/>
    </row>
    <row r="18765" spans="2:4" x14ac:dyDescent="0.2">
      <c r="B18765" s="2"/>
      <c r="C18765" s="2"/>
      <c r="D18765" s="2"/>
    </row>
    <row r="18766" spans="2:4" x14ac:dyDescent="0.2">
      <c r="B18766" s="2"/>
      <c r="C18766" s="2"/>
      <c r="D18766" s="2"/>
    </row>
    <row r="18767" spans="2:4" x14ac:dyDescent="0.2">
      <c r="B18767" s="2"/>
      <c r="C18767" s="2"/>
      <c r="D18767" s="2"/>
    </row>
    <row r="18768" spans="2:4" x14ac:dyDescent="0.2">
      <c r="B18768" s="2"/>
      <c r="C18768" s="2"/>
      <c r="D18768" s="2"/>
    </row>
    <row r="18769" spans="2:4" x14ac:dyDescent="0.2">
      <c r="B18769" s="2"/>
      <c r="C18769" s="2"/>
      <c r="D18769" s="2"/>
    </row>
    <row r="18770" spans="2:4" x14ac:dyDescent="0.2">
      <c r="B18770" s="2"/>
      <c r="C18770" s="2"/>
      <c r="D18770" s="2"/>
    </row>
    <row r="18771" spans="2:4" x14ac:dyDescent="0.2">
      <c r="B18771" s="2"/>
      <c r="C18771" s="2"/>
      <c r="D18771" s="2"/>
    </row>
    <row r="18772" spans="2:4" x14ac:dyDescent="0.2">
      <c r="B18772" s="2"/>
      <c r="C18772" s="2"/>
      <c r="D18772" s="2"/>
    </row>
    <row r="18773" spans="2:4" x14ac:dyDescent="0.2">
      <c r="B18773" s="2"/>
      <c r="C18773" s="2"/>
      <c r="D18773" s="2"/>
    </row>
    <row r="18774" spans="2:4" x14ac:dyDescent="0.2">
      <c r="B18774" s="2"/>
      <c r="C18774" s="2"/>
      <c r="D18774" s="2"/>
    </row>
    <row r="18775" spans="2:4" x14ac:dyDescent="0.2">
      <c r="B18775" s="2"/>
      <c r="C18775" s="2"/>
      <c r="D18775" s="2"/>
    </row>
    <row r="18776" spans="2:4" x14ac:dyDescent="0.2">
      <c r="B18776" s="2"/>
      <c r="C18776" s="2"/>
      <c r="D18776" s="2"/>
    </row>
    <row r="18777" spans="2:4" x14ac:dyDescent="0.2">
      <c r="B18777" s="2"/>
      <c r="C18777" s="2"/>
      <c r="D18777" s="2"/>
    </row>
    <row r="18778" spans="2:4" x14ac:dyDescent="0.2">
      <c r="B18778" s="2"/>
      <c r="C18778" s="2"/>
      <c r="D18778" s="2"/>
    </row>
    <row r="18779" spans="2:4" x14ac:dyDescent="0.2">
      <c r="B18779" s="2"/>
      <c r="C18779" s="2"/>
      <c r="D18779" s="2"/>
    </row>
    <row r="18780" spans="2:4" x14ac:dyDescent="0.2">
      <c r="B18780" s="2"/>
      <c r="C18780" s="2"/>
      <c r="D18780" s="2"/>
    </row>
    <row r="18781" spans="2:4" x14ac:dyDescent="0.2">
      <c r="B18781" s="2"/>
      <c r="C18781" s="2"/>
      <c r="D18781" s="2"/>
    </row>
    <row r="18782" spans="2:4" x14ac:dyDescent="0.2">
      <c r="B18782" s="2"/>
      <c r="C18782" s="2"/>
      <c r="D18782" s="2"/>
    </row>
    <row r="18783" spans="2:4" x14ac:dyDescent="0.2">
      <c r="B18783" s="2"/>
      <c r="C18783" s="2"/>
      <c r="D18783" s="2"/>
    </row>
    <row r="18784" spans="2:4" x14ac:dyDescent="0.2">
      <c r="B18784" s="2"/>
      <c r="C18784" s="2"/>
      <c r="D18784" s="2"/>
    </row>
    <row r="18785" spans="2:4" x14ac:dyDescent="0.2">
      <c r="B18785" s="2"/>
      <c r="C18785" s="2"/>
      <c r="D18785" s="2"/>
    </row>
    <row r="18786" spans="2:4" x14ac:dyDescent="0.2">
      <c r="B18786" s="2"/>
      <c r="C18786" s="2"/>
      <c r="D18786" s="2"/>
    </row>
    <row r="18787" spans="2:4" x14ac:dyDescent="0.2">
      <c r="B18787" s="2"/>
      <c r="C18787" s="2"/>
      <c r="D18787" s="2"/>
    </row>
    <row r="18788" spans="2:4" x14ac:dyDescent="0.2">
      <c r="B18788" s="2"/>
      <c r="C18788" s="2"/>
      <c r="D18788" s="2"/>
    </row>
    <row r="18789" spans="2:4" x14ac:dyDescent="0.2">
      <c r="B18789" s="2"/>
      <c r="C18789" s="2"/>
      <c r="D18789" s="2"/>
    </row>
    <row r="18790" spans="2:4" x14ac:dyDescent="0.2">
      <c r="B18790" s="2"/>
      <c r="C18790" s="2"/>
      <c r="D18790" s="2"/>
    </row>
    <row r="18791" spans="2:4" x14ac:dyDescent="0.2">
      <c r="B18791" s="2"/>
      <c r="C18791" s="2"/>
      <c r="D18791" s="2"/>
    </row>
    <row r="18792" spans="2:4" x14ac:dyDescent="0.2">
      <c r="B18792" s="2"/>
      <c r="C18792" s="2"/>
      <c r="D18792" s="2"/>
    </row>
    <row r="18793" spans="2:4" x14ac:dyDescent="0.2">
      <c r="B18793" s="2"/>
      <c r="C18793" s="2"/>
      <c r="D18793" s="2"/>
    </row>
    <row r="18794" spans="2:4" x14ac:dyDescent="0.2">
      <c r="B18794" s="2"/>
      <c r="C18794" s="2"/>
      <c r="D18794" s="2"/>
    </row>
    <row r="18795" spans="2:4" x14ac:dyDescent="0.2">
      <c r="B18795" s="2"/>
      <c r="C18795" s="2"/>
      <c r="D18795" s="2"/>
    </row>
    <row r="18796" spans="2:4" x14ac:dyDescent="0.2">
      <c r="B18796" s="2"/>
      <c r="C18796" s="2"/>
      <c r="D18796" s="2"/>
    </row>
    <row r="18797" spans="2:4" x14ac:dyDescent="0.2">
      <c r="B18797" s="2"/>
      <c r="C18797" s="2"/>
      <c r="D18797" s="2"/>
    </row>
    <row r="18798" spans="2:4" x14ac:dyDescent="0.2">
      <c r="B18798" s="2"/>
      <c r="C18798" s="2"/>
      <c r="D18798" s="2"/>
    </row>
    <row r="18799" spans="2:4" x14ac:dyDescent="0.2">
      <c r="B18799" s="2"/>
      <c r="C18799" s="2"/>
      <c r="D18799" s="2"/>
    </row>
    <row r="18800" spans="2:4" x14ac:dyDescent="0.2">
      <c r="B18800" s="2"/>
      <c r="C18800" s="2"/>
      <c r="D18800" s="2"/>
    </row>
    <row r="18801" spans="2:4" x14ac:dyDescent="0.2">
      <c r="B18801" s="2"/>
      <c r="C18801" s="2"/>
      <c r="D18801" s="2"/>
    </row>
    <row r="18802" spans="2:4" x14ac:dyDescent="0.2">
      <c r="B18802" s="2"/>
      <c r="C18802" s="2"/>
      <c r="D18802" s="2"/>
    </row>
    <row r="18803" spans="2:4" x14ac:dyDescent="0.2">
      <c r="B18803" s="2"/>
      <c r="C18803" s="2"/>
      <c r="D18803" s="2"/>
    </row>
    <row r="18804" spans="2:4" x14ac:dyDescent="0.2">
      <c r="B18804" s="2"/>
      <c r="C18804" s="2"/>
      <c r="D18804" s="2"/>
    </row>
    <row r="18805" spans="2:4" x14ac:dyDescent="0.2">
      <c r="B18805" s="2"/>
      <c r="C18805" s="2"/>
      <c r="D18805" s="2"/>
    </row>
    <row r="18806" spans="2:4" x14ac:dyDescent="0.2">
      <c r="B18806" s="2"/>
      <c r="C18806" s="2"/>
      <c r="D18806" s="2"/>
    </row>
    <row r="18807" spans="2:4" x14ac:dyDescent="0.2">
      <c r="B18807" s="2"/>
      <c r="C18807" s="2"/>
      <c r="D18807" s="2"/>
    </row>
    <row r="18808" spans="2:4" x14ac:dyDescent="0.2">
      <c r="B18808" s="2"/>
      <c r="C18808" s="2"/>
      <c r="D18808" s="2"/>
    </row>
    <row r="18809" spans="2:4" x14ac:dyDescent="0.2">
      <c r="B18809" s="2"/>
      <c r="C18809" s="2"/>
      <c r="D18809" s="2"/>
    </row>
    <row r="18810" spans="2:4" x14ac:dyDescent="0.2">
      <c r="B18810" s="2"/>
      <c r="C18810" s="2"/>
      <c r="D18810" s="2"/>
    </row>
    <row r="18811" spans="2:4" x14ac:dyDescent="0.2">
      <c r="B18811" s="2"/>
      <c r="C18811" s="2"/>
      <c r="D18811" s="2"/>
    </row>
    <row r="18812" spans="2:4" x14ac:dyDescent="0.2">
      <c r="B18812" s="2"/>
      <c r="C18812" s="2"/>
      <c r="D18812" s="2"/>
    </row>
    <row r="18813" spans="2:4" x14ac:dyDescent="0.2">
      <c r="B18813" s="2"/>
      <c r="C18813" s="2"/>
      <c r="D18813" s="2"/>
    </row>
    <row r="18814" spans="2:4" x14ac:dyDescent="0.2">
      <c r="B18814" s="2"/>
      <c r="C18814" s="2"/>
      <c r="D18814" s="2"/>
    </row>
    <row r="18815" spans="2:4" x14ac:dyDescent="0.2">
      <c r="B18815" s="2"/>
      <c r="C18815" s="2"/>
      <c r="D18815" s="2"/>
    </row>
    <row r="18816" spans="2:4" x14ac:dyDescent="0.2">
      <c r="B18816" s="2"/>
      <c r="C18816" s="2"/>
      <c r="D18816" s="2"/>
    </row>
    <row r="18817" spans="2:4" x14ac:dyDescent="0.2">
      <c r="B18817" s="2"/>
      <c r="C18817" s="2"/>
      <c r="D18817" s="2"/>
    </row>
    <row r="18818" spans="2:4" x14ac:dyDescent="0.2">
      <c r="B18818" s="2"/>
      <c r="C18818" s="2"/>
      <c r="D18818" s="2"/>
    </row>
    <row r="18819" spans="2:4" x14ac:dyDescent="0.2">
      <c r="B18819" s="2"/>
      <c r="C18819" s="2"/>
      <c r="D18819" s="2"/>
    </row>
    <row r="18820" spans="2:4" x14ac:dyDescent="0.2">
      <c r="B18820" s="2"/>
      <c r="C18820" s="2"/>
      <c r="D18820" s="2"/>
    </row>
    <row r="18821" spans="2:4" x14ac:dyDescent="0.2">
      <c r="B18821" s="2"/>
      <c r="C18821" s="2"/>
      <c r="D18821" s="2"/>
    </row>
    <row r="18822" spans="2:4" x14ac:dyDescent="0.2">
      <c r="B18822" s="2"/>
      <c r="C18822" s="2"/>
      <c r="D18822" s="2"/>
    </row>
    <row r="18823" spans="2:4" x14ac:dyDescent="0.2">
      <c r="B18823" s="2"/>
      <c r="C18823" s="2"/>
      <c r="D18823" s="2"/>
    </row>
    <row r="18824" spans="2:4" x14ac:dyDescent="0.2">
      <c r="B18824" s="2"/>
      <c r="C18824" s="2"/>
      <c r="D18824" s="2"/>
    </row>
    <row r="18825" spans="2:4" x14ac:dyDescent="0.2">
      <c r="B18825" s="2"/>
      <c r="C18825" s="2"/>
      <c r="D18825" s="2"/>
    </row>
    <row r="18826" spans="2:4" x14ac:dyDescent="0.2">
      <c r="B18826" s="2"/>
      <c r="C18826" s="2"/>
      <c r="D18826" s="2"/>
    </row>
    <row r="18827" spans="2:4" x14ac:dyDescent="0.2">
      <c r="B18827" s="2"/>
      <c r="C18827" s="2"/>
      <c r="D18827" s="2"/>
    </row>
    <row r="18828" spans="2:4" x14ac:dyDescent="0.2">
      <c r="B18828" s="2"/>
      <c r="C18828" s="2"/>
      <c r="D18828" s="2"/>
    </row>
    <row r="18829" spans="2:4" x14ac:dyDescent="0.2">
      <c r="B18829" s="2"/>
      <c r="C18829" s="2"/>
      <c r="D18829" s="2"/>
    </row>
    <row r="18830" spans="2:4" x14ac:dyDescent="0.2">
      <c r="B18830" s="2"/>
      <c r="C18830" s="2"/>
      <c r="D18830" s="2"/>
    </row>
    <row r="18831" spans="2:4" x14ac:dyDescent="0.2">
      <c r="B18831" s="2"/>
      <c r="C18831" s="2"/>
      <c r="D18831" s="2"/>
    </row>
    <row r="18832" spans="2:4" x14ac:dyDescent="0.2">
      <c r="B18832" s="2"/>
      <c r="C18832" s="2"/>
      <c r="D18832" s="2"/>
    </row>
    <row r="18833" spans="2:4" x14ac:dyDescent="0.2">
      <c r="B18833" s="2"/>
      <c r="C18833" s="2"/>
      <c r="D18833" s="2"/>
    </row>
    <row r="18834" spans="2:4" x14ac:dyDescent="0.2">
      <c r="B18834" s="2"/>
      <c r="C18834" s="2"/>
      <c r="D18834" s="2"/>
    </row>
    <row r="18835" spans="2:4" x14ac:dyDescent="0.2">
      <c r="B18835" s="2"/>
      <c r="C18835" s="2"/>
      <c r="D18835" s="2"/>
    </row>
    <row r="18836" spans="2:4" x14ac:dyDescent="0.2">
      <c r="B18836" s="2"/>
      <c r="C18836" s="2"/>
      <c r="D18836" s="2"/>
    </row>
    <row r="18837" spans="2:4" x14ac:dyDescent="0.2">
      <c r="B18837" s="2"/>
      <c r="C18837" s="2"/>
      <c r="D18837" s="2"/>
    </row>
    <row r="18838" spans="2:4" x14ac:dyDescent="0.2">
      <c r="B18838" s="2"/>
      <c r="C18838" s="2"/>
      <c r="D18838" s="2"/>
    </row>
    <row r="18839" spans="2:4" x14ac:dyDescent="0.2">
      <c r="B18839" s="2"/>
      <c r="C18839" s="2"/>
      <c r="D18839" s="2"/>
    </row>
    <row r="18840" spans="2:4" x14ac:dyDescent="0.2">
      <c r="B18840" s="2"/>
      <c r="C18840" s="2"/>
      <c r="D18840" s="2"/>
    </row>
    <row r="18841" spans="2:4" x14ac:dyDescent="0.2">
      <c r="B18841" s="2"/>
      <c r="C18841" s="2"/>
      <c r="D18841" s="2"/>
    </row>
    <row r="18842" spans="2:4" x14ac:dyDescent="0.2">
      <c r="B18842" s="2"/>
      <c r="C18842" s="2"/>
      <c r="D18842" s="2"/>
    </row>
    <row r="18843" spans="2:4" x14ac:dyDescent="0.2">
      <c r="B18843" s="2"/>
      <c r="C18843" s="2"/>
      <c r="D18843" s="2"/>
    </row>
    <row r="18844" spans="2:4" x14ac:dyDescent="0.2">
      <c r="B18844" s="2"/>
      <c r="C18844" s="2"/>
      <c r="D18844" s="2"/>
    </row>
    <row r="18845" spans="2:4" x14ac:dyDescent="0.2">
      <c r="B18845" s="2"/>
      <c r="C18845" s="2"/>
      <c r="D18845" s="2"/>
    </row>
    <row r="18846" spans="2:4" x14ac:dyDescent="0.2">
      <c r="B18846" s="2"/>
      <c r="C18846" s="2"/>
      <c r="D18846" s="2"/>
    </row>
    <row r="18847" spans="2:4" x14ac:dyDescent="0.2">
      <c r="B18847" s="2"/>
      <c r="C18847" s="2"/>
      <c r="D18847" s="2"/>
    </row>
    <row r="18848" spans="2:4" x14ac:dyDescent="0.2">
      <c r="B18848" s="2"/>
      <c r="C18848" s="2"/>
      <c r="D18848" s="2"/>
    </row>
    <row r="18849" spans="2:4" x14ac:dyDescent="0.2">
      <c r="B18849" s="2"/>
      <c r="C18849" s="2"/>
      <c r="D18849" s="2"/>
    </row>
    <row r="18850" spans="2:4" x14ac:dyDescent="0.2">
      <c r="B18850" s="2"/>
      <c r="C18850" s="2"/>
      <c r="D18850" s="2"/>
    </row>
    <row r="18851" spans="2:4" x14ac:dyDescent="0.2">
      <c r="B18851" s="2"/>
      <c r="C18851" s="2"/>
      <c r="D18851" s="2"/>
    </row>
    <row r="18852" spans="2:4" x14ac:dyDescent="0.2">
      <c r="B18852" s="2"/>
      <c r="C18852" s="2"/>
      <c r="D18852" s="2"/>
    </row>
    <row r="18853" spans="2:4" x14ac:dyDescent="0.2">
      <c r="B18853" s="2"/>
      <c r="C18853" s="2"/>
      <c r="D18853" s="2"/>
    </row>
    <row r="18854" spans="2:4" x14ac:dyDescent="0.2">
      <c r="B18854" s="2"/>
      <c r="C18854" s="2"/>
      <c r="D18854" s="2"/>
    </row>
    <row r="18855" spans="2:4" x14ac:dyDescent="0.2">
      <c r="B18855" s="2"/>
      <c r="C18855" s="2"/>
      <c r="D18855" s="2"/>
    </row>
    <row r="18856" spans="2:4" x14ac:dyDescent="0.2">
      <c r="B18856" s="2"/>
      <c r="C18856" s="2"/>
      <c r="D18856" s="2"/>
    </row>
    <row r="18857" spans="2:4" x14ac:dyDescent="0.2">
      <c r="B18857" s="2"/>
      <c r="C18857" s="2"/>
      <c r="D18857" s="2"/>
    </row>
    <row r="18858" spans="2:4" x14ac:dyDescent="0.2">
      <c r="B18858" s="2"/>
      <c r="C18858" s="2"/>
      <c r="D18858" s="2"/>
    </row>
    <row r="18859" spans="2:4" x14ac:dyDescent="0.2">
      <c r="B18859" s="2"/>
      <c r="C18859" s="2"/>
      <c r="D18859" s="2"/>
    </row>
    <row r="18860" spans="2:4" x14ac:dyDescent="0.2">
      <c r="B18860" s="2"/>
      <c r="C18860" s="2"/>
      <c r="D18860" s="2"/>
    </row>
    <row r="18861" spans="2:4" x14ac:dyDescent="0.2">
      <c r="B18861" s="2"/>
      <c r="C18861" s="2"/>
      <c r="D18861" s="2"/>
    </row>
    <row r="18862" spans="2:4" x14ac:dyDescent="0.2">
      <c r="B18862" s="2"/>
      <c r="C18862" s="2"/>
      <c r="D18862" s="2"/>
    </row>
    <row r="18863" spans="2:4" x14ac:dyDescent="0.2">
      <c r="B18863" s="2"/>
      <c r="C18863" s="2"/>
      <c r="D18863" s="2"/>
    </row>
    <row r="18864" spans="2:4" x14ac:dyDescent="0.2">
      <c r="B18864" s="2"/>
      <c r="C18864" s="2"/>
      <c r="D18864" s="2"/>
    </row>
    <row r="18865" spans="2:4" x14ac:dyDescent="0.2">
      <c r="B18865" s="2"/>
      <c r="C18865" s="2"/>
      <c r="D18865" s="2"/>
    </row>
    <row r="18866" spans="2:4" x14ac:dyDescent="0.2">
      <c r="B18866" s="2"/>
      <c r="C18866" s="2"/>
      <c r="D18866" s="2"/>
    </row>
    <row r="18867" spans="2:4" x14ac:dyDescent="0.2">
      <c r="B18867" s="2"/>
      <c r="C18867" s="2"/>
      <c r="D18867" s="2"/>
    </row>
    <row r="18868" spans="2:4" x14ac:dyDescent="0.2">
      <c r="B18868" s="2"/>
      <c r="C18868" s="2"/>
      <c r="D18868" s="2"/>
    </row>
    <row r="18869" spans="2:4" x14ac:dyDescent="0.2">
      <c r="B18869" s="2"/>
      <c r="C18869" s="2"/>
      <c r="D18869" s="2"/>
    </row>
    <row r="18870" spans="2:4" x14ac:dyDescent="0.2">
      <c r="B18870" s="2"/>
      <c r="C18870" s="2"/>
      <c r="D18870" s="2"/>
    </row>
    <row r="18871" spans="2:4" x14ac:dyDescent="0.2">
      <c r="B18871" s="2"/>
      <c r="C18871" s="2"/>
      <c r="D18871" s="2"/>
    </row>
    <row r="18872" spans="2:4" x14ac:dyDescent="0.2">
      <c r="B18872" s="2"/>
      <c r="C18872" s="2"/>
      <c r="D18872" s="2"/>
    </row>
    <row r="18873" spans="2:4" x14ac:dyDescent="0.2">
      <c r="B18873" s="2"/>
      <c r="C18873" s="2"/>
      <c r="D18873" s="2"/>
    </row>
    <row r="18874" spans="2:4" x14ac:dyDescent="0.2">
      <c r="B18874" s="2"/>
      <c r="C18874" s="2"/>
      <c r="D18874" s="2"/>
    </row>
    <row r="18875" spans="2:4" x14ac:dyDescent="0.2">
      <c r="B18875" s="2"/>
      <c r="C18875" s="2"/>
      <c r="D18875" s="2"/>
    </row>
    <row r="18876" spans="2:4" x14ac:dyDescent="0.2">
      <c r="B18876" s="2"/>
      <c r="C18876" s="2"/>
      <c r="D18876" s="2"/>
    </row>
    <row r="18877" spans="2:4" x14ac:dyDescent="0.2">
      <c r="B18877" s="2"/>
      <c r="C18877" s="2"/>
      <c r="D18877" s="2"/>
    </row>
    <row r="18878" spans="2:4" x14ac:dyDescent="0.2">
      <c r="B18878" s="2"/>
      <c r="C18878" s="2"/>
      <c r="D18878" s="2"/>
    </row>
    <row r="18879" spans="2:4" x14ac:dyDescent="0.2">
      <c r="B18879" s="2"/>
      <c r="C18879" s="2"/>
      <c r="D18879" s="2"/>
    </row>
    <row r="18880" spans="2:4" x14ac:dyDescent="0.2">
      <c r="B18880" s="2"/>
      <c r="C18880" s="2"/>
      <c r="D18880" s="2"/>
    </row>
    <row r="18881" spans="2:4" x14ac:dyDescent="0.2">
      <c r="B18881" s="2"/>
      <c r="C18881" s="2"/>
      <c r="D18881" s="2"/>
    </row>
    <row r="18882" spans="2:4" x14ac:dyDescent="0.2">
      <c r="B18882" s="2"/>
      <c r="C18882" s="2"/>
      <c r="D18882" s="2"/>
    </row>
    <row r="18883" spans="2:4" x14ac:dyDescent="0.2">
      <c r="B18883" s="2"/>
      <c r="C18883" s="2"/>
      <c r="D18883" s="2"/>
    </row>
    <row r="18884" spans="2:4" x14ac:dyDescent="0.2">
      <c r="B18884" s="2"/>
      <c r="C18884" s="2"/>
      <c r="D18884" s="2"/>
    </row>
    <row r="18885" spans="2:4" x14ac:dyDescent="0.2">
      <c r="B18885" s="2"/>
      <c r="C18885" s="2"/>
      <c r="D18885" s="2"/>
    </row>
    <row r="18886" spans="2:4" x14ac:dyDescent="0.2">
      <c r="B18886" s="2"/>
      <c r="C18886" s="2"/>
      <c r="D18886" s="2"/>
    </row>
    <row r="18887" spans="2:4" x14ac:dyDescent="0.2">
      <c r="B18887" s="2"/>
      <c r="C18887" s="2"/>
      <c r="D18887" s="2"/>
    </row>
    <row r="18888" spans="2:4" x14ac:dyDescent="0.2">
      <c r="B18888" s="2"/>
      <c r="C18888" s="2"/>
      <c r="D18888" s="2"/>
    </row>
    <row r="18889" spans="2:4" x14ac:dyDescent="0.2">
      <c r="B18889" s="2"/>
      <c r="C18889" s="2"/>
      <c r="D18889" s="2"/>
    </row>
    <row r="18890" spans="2:4" x14ac:dyDescent="0.2">
      <c r="B18890" s="2"/>
      <c r="C18890" s="2"/>
      <c r="D18890" s="2"/>
    </row>
    <row r="18891" spans="2:4" x14ac:dyDescent="0.2">
      <c r="B18891" s="2"/>
      <c r="C18891" s="2"/>
      <c r="D18891" s="2"/>
    </row>
    <row r="18892" spans="2:4" x14ac:dyDescent="0.2">
      <c r="B18892" s="2"/>
      <c r="C18892" s="2"/>
      <c r="D18892" s="2"/>
    </row>
    <row r="18893" spans="2:4" x14ac:dyDescent="0.2">
      <c r="B18893" s="2"/>
      <c r="C18893" s="2"/>
      <c r="D18893" s="2"/>
    </row>
    <row r="18894" spans="2:4" x14ac:dyDescent="0.2">
      <c r="B18894" s="2"/>
      <c r="C18894" s="2"/>
      <c r="D18894" s="2"/>
    </row>
    <row r="18895" spans="2:4" x14ac:dyDescent="0.2">
      <c r="B18895" s="2"/>
      <c r="C18895" s="2"/>
      <c r="D18895" s="2"/>
    </row>
    <row r="18896" spans="2:4" x14ac:dyDescent="0.2">
      <c r="B18896" s="2"/>
      <c r="C18896" s="2"/>
      <c r="D18896" s="2"/>
    </row>
    <row r="18897" spans="2:4" x14ac:dyDescent="0.2">
      <c r="B18897" s="2"/>
      <c r="C18897" s="2"/>
      <c r="D18897" s="2"/>
    </row>
    <row r="18898" spans="2:4" x14ac:dyDescent="0.2">
      <c r="B18898" s="2"/>
      <c r="C18898" s="2"/>
      <c r="D18898" s="2"/>
    </row>
    <row r="18899" spans="2:4" x14ac:dyDescent="0.2">
      <c r="B18899" s="2"/>
      <c r="C18899" s="2"/>
      <c r="D18899" s="2"/>
    </row>
    <row r="18900" spans="2:4" x14ac:dyDescent="0.2">
      <c r="B18900" s="2"/>
      <c r="C18900" s="2"/>
      <c r="D18900" s="2"/>
    </row>
    <row r="18901" spans="2:4" x14ac:dyDescent="0.2">
      <c r="B18901" s="2"/>
      <c r="C18901" s="2"/>
      <c r="D18901" s="2"/>
    </row>
    <row r="18902" spans="2:4" x14ac:dyDescent="0.2">
      <c r="B18902" s="2"/>
      <c r="C18902" s="2"/>
      <c r="D18902" s="2"/>
    </row>
    <row r="18903" spans="2:4" x14ac:dyDescent="0.2">
      <c r="B18903" s="2"/>
      <c r="C18903" s="2"/>
      <c r="D18903" s="2"/>
    </row>
    <row r="18904" spans="2:4" x14ac:dyDescent="0.2">
      <c r="B18904" s="2"/>
      <c r="C18904" s="2"/>
      <c r="D18904" s="2"/>
    </row>
    <row r="18905" spans="2:4" x14ac:dyDescent="0.2">
      <c r="B18905" s="2"/>
      <c r="C18905" s="2"/>
      <c r="D18905" s="2"/>
    </row>
    <row r="18906" spans="2:4" x14ac:dyDescent="0.2">
      <c r="B18906" s="2"/>
      <c r="C18906" s="2"/>
      <c r="D18906" s="2"/>
    </row>
    <row r="18907" spans="2:4" x14ac:dyDescent="0.2">
      <c r="B18907" s="2"/>
      <c r="C18907" s="2"/>
      <c r="D18907" s="2"/>
    </row>
    <row r="18908" spans="2:4" x14ac:dyDescent="0.2">
      <c r="B18908" s="2"/>
      <c r="C18908" s="2"/>
      <c r="D18908" s="2"/>
    </row>
    <row r="18909" spans="2:4" x14ac:dyDescent="0.2">
      <c r="B18909" s="2"/>
      <c r="C18909" s="2"/>
      <c r="D18909" s="2"/>
    </row>
    <row r="18910" spans="2:4" x14ac:dyDescent="0.2">
      <c r="B18910" s="2"/>
      <c r="C18910" s="2"/>
      <c r="D18910" s="2"/>
    </row>
    <row r="18911" spans="2:4" x14ac:dyDescent="0.2">
      <c r="B18911" s="2"/>
      <c r="C18911" s="2"/>
      <c r="D18911" s="2"/>
    </row>
    <row r="18912" spans="2:4" x14ac:dyDescent="0.2">
      <c r="B18912" s="2"/>
      <c r="C18912" s="2"/>
      <c r="D18912" s="2"/>
    </row>
    <row r="18913" spans="2:4" x14ac:dyDescent="0.2">
      <c r="B18913" s="2"/>
      <c r="C18913" s="2"/>
      <c r="D18913" s="2"/>
    </row>
    <row r="18914" spans="2:4" x14ac:dyDescent="0.2">
      <c r="B18914" s="2"/>
      <c r="C18914" s="2"/>
      <c r="D18914" s="2"/>
    </row>
    <row r="18915" spans="2:4" x14ac:dyDescent="0.2">
      <c r="B18915" s="2"/>
      <c r="C18915" s="2"/>
      <c r="D18915" s="2"/>
    </row>
    <row r="18916" spans="2:4" x14ac:dyDescent="0.2">
      <c r="B18916" s="2"/>
      <c r="C18916" s="2"/>
      <c r="D18916" s="2"/>
    </row>
    <row r="18917" spans="2:4" x14ac:dyDescent="0.2">
      <c r="B18917" s="2"/>
      <c r="C18917" s="2"/>
      <c r="D18917" s="2"/>
    </row>
    <row r="18918" spans="2:4" x14ac:dyDescent="0.2">
      <c r="B18918" s="2"/>
      <c r="C18918" s="2"/>
      <c r="D18918" s="2"/>
    </row>
    <row r="18919" spans="2:4" x14ac:dyDescent="0.2">
      <c r="B18919" s="2"/>
      <c r="C18919" s="2"/>
      <c r="D18919" s="2"/>
    </row>
    <row r="18920" spans="2:4" x14ac:dyDescent="0.2">
      <c r="B18920" s="2"/>
      <c r="C18920" s="2"/>
      <c r="D18920" s="2"/>
    </row>
    <row r="18921" spans="2:4" x14ac:dyDescent="0.2">
      <c r="B18921" s="2"/>
      <c r="C18921" s="2"/>
      <c r="D18921" s="2"/>
    </row>
    <row r="18922" spans="2:4" x14ac:dyDescent="0.2">
      <c r="B18922" s="2"/>
      <c r="C18922" s="2"/>
      <c r="D18922" s="2"/>
    </row>
    <row r="18923" spans="2:4" x14ac:dyDescent="0.2">
      <c r="B18923" s="2"/>
      <c r="C18923" s="2"/>
      <c r="D18923" s="2"/>
    </row>
    <row r="18924" spans="2:4" x14ac:dyDescent="0.2">
      <c r="B18924" s="2"/>
      <c r="C18924" s="2"/>
      <c r="D18924" s="2"/>
    </row>
    <row r="18925" spans="2:4" x14ac:dyDescent="0.2">
      <c r="B18925" s="2"/>
      <c r="C18925" s="2"/>
      <c r="D18925" s="2"/>
    </row>
    <row r="18926" spans="2:4" x14ac:dyDescent="0.2">
      <c r="B18926" s="2"/>
      <c r="C18926" s="2"/>
      <c r="D18926" s="2"/>
    </row>
    <row r="18927" spans="2:4" x14ac:dyDescent="0.2">
      <c r="B18927" s="2"/>
      <c r="C18927" s="2"/>
      <c r="D18927" s="2"/>
    </row>
    <row r="18928" spans="2:4" x14ac:dyDescent="0.2">
      <c r="B18928" s="2"/>
      <c r="C18928" s="2"/>
      <c r="D18928" s="2"/>
    </row>
    <row r="18929" spans="2:4" x14ac:dyDescent="0.2">
      <c r="B18929" s="2"/>
      <c r="C18929" s="2"/>
      <c r="D18929" s="2"/>
    </row>
    <row r="18930" spans="2:4" x14ac:dyDescent="0.2">
      <c r="B18930" s="2"/>
      <c r="C18930" s="2"/>
      <c r="D18930" s="2"/>
    </row>
    <row r="18931" spans="2:4" x14ac:dyDescent="0.2">
      <c r="B18931" s="2"/>
      <c r="C18931" s="2"/>
      <c r="D18931" s="2"/>
    </row>
    <row r="18932" spans="2:4" x14ac:dyDescent="0.2">
      <c r="B18932" s="2"/>
      <c r="C18932" s="2"/>
      <c r="D18932" s="2"/>
    </row>
    <row r="18933" spans="2:4" x14ac:dyDescent="0.2">
      <c r="B18933" s="2"/>
      <c r="C18933" s="2"/>
      <c r="D18933" s="2"/>
    </row>
    <row r="18934" spans="2:4" x14ac:dyDescent="0.2">
      <c r="B18934" s="2"/>
      <c r="C18934" s="2"/>
      <c r="D18934" s="2"/>
    </row>
    <row r="18935" spans="2:4" x14ac:dyDescent="0.2">
      <c r="B18935" s="2"/>
      <c r="C18935" s="2"/>
      <c r="D18935" s="2"/>
    </row>
    <row r="18936" spans="2:4" x14ac:dyDescent="0.2">
      <c r="B18936" s="2"/>
      <c r="C18936" s="2"/>
      <c r="D18936" s="2"/>
    </row>
    <row r="18937" spans="2:4" x14ac:dyDescent="0.2">
      <c r="B18937" s="2"/>
      <c r="C18937" s="2"/>
      <c r="D18937" s="2"/>
    </row>
    <row r="18938" spans="2:4" x14ac:dyDescent="0.2">
      <c r="B18938" s="2"/>
      <c r="C18938" s="2"/>
      <c r="D18938" s="2"/>
    </row>
    <row r="18939" spans="2:4" x14ac:dyDescent="0.2">
      <c r="B18939" s="2"/>
      <c r="C18939" s="2"/>
      <c r="D18939" s="2"/>
    </row>
    <row r="18940" spans="2:4" x14ac:dyDescent="0.2">
      <c r="B18940" s="2"/>
      <c r="C18940" s="2"/>
      <c r="D18940" s="2"/>
    </row>
    <row r="18941" spans="2:4" x14ac:dyDescent="0.2">
      <c r="B18941" s="2"/>
      <c r="C18941" s="2"/>
      <c r="D18941" s="2"/>
    </row>
    <row r="18942" spans="2:4" x14ac:dyDescent="0.2">
      <c r="B18942" s="2"/>
      <c r="C18942" s="2"/>
      <c r="D18942" s="2"/>
    </row>
    <row r="18943" spans="2:4" x14ac:dyDescent="0.2">
      <c r="B18943" s="2"/>
      <c r="C18943" s="2"/>
      <c r="D18943" s="2"/>
    </row>
    <row r="18944" spans="2:4" x14ac:dyDescent="0.2">
      <c r="B18944" s="2"/>
      <c r="C18944" s="2"/>
      <c r="D18944" s="2"/>
    </row>
    <row r="18945" spans="2:4" x14ac:dyDescent="0.2">
      <c r="B18945" s="2"/>
      <c r="C18945" s="2"/>
      <c r="D18945" s="2"/>
    </row>
    <row r="18946" spans="2:4" x14ac:dyDescent="0.2">
      <c r="B18946" s="2"/>
      <c r="C18946" s="2"/>
      <c r="D18946" s="2"/>
    </row>
    <row r="18947" spans="2:4" x14ac:dyDescent="0.2">
      <c r="B18947" s="2"/>
      <c r="C18947" s="2"/>
      <c r="D18947" s="2"/>
    </row>
    <row r="18948" spans="2:4" x14ac:dyDescent="0.2">
      <c r="B18948" s="2"/>
      <c r="C18948" s="2"/>
      <c r="D18948" s="2"/>
    </row>
    <row r="18949" spans="2:4" x14ac:dyDescent="0.2">
      <c r="B18949" s="2"/>
      <c r="C18949" s="2"/>
      <c r="D18949" s="2"/>
    </row>
    <row r="18950" spans="2:4" x14ac:dyDescent="0.2">
      <c r="B18950" s="2"/>
      <c r="C18950" s="2"/>
      <c r="D18950" s="2"/>
    </row>
    <row r="18951" spans="2:4" x14ac:dyDescent="0.2">
      <c r="B18951" s="2"/>
      <c r="C18951" s="2"/>
      <c r="D18951" s="2"/>
    </row>
    <row r="18952" spans="2:4" x14ac:dyDescent="0.2">
      <c r="B18952" s="2"/>
      <c r="C18952" s="2"/>
      <c r="D18952" s="2"/>
    </row>
    <row r="18953" spans="2:4" x14ac:dyDescent="0.2">
      <c r="B18953" s="2"/>
      <c r="C18953" s="2"/>
      <c r="D18953" s="2"/>
    </row>
    <row r="18954" spans="2:4" x14ac:dyDescent="0.2">
      <c r="B18954" s="2"/>
      <c r="C18954" s="2"/>
      <c r="D18954" s="2"/>
    </row>
    <row r="18955" spans="2:4" x14ac:dyDescent="0.2">
      <c r="B18955" s="2"/>
      <c r="C18955" s="2"/>
      <c r="D18955" s="2"/>
    </row>
    <row r="18956" spans="2:4" x14ac:dyDescent="0.2">
      <c r="B18956" s="2"/>
      <c r="C18956" s="2"/>
      <c r="D18956" s="2"/>
    </row>
    <row r="18957" spans="2:4" x14ac:dyDescent="0.2">
      <c r="B18957" s="2"/>
      <c r="C18957" s="2"/>
      <c r="D18957" s="2"/>
    </row>
    <row r="18958" spans="2:4" x14ac:dyDescent="0.2">
      <c r="B18958" s="2"/>
      <c r="C18958" s="2"/>
      <c r="D18958" s="2"/>
    </row>
    <row r="18959" spans="2:4" x14ac:dyDescent="0.2">
      <c r="B18959" s="2"/>
      <c r="C18959" s="2"/>
      <c r="D18959" s="2"/>
    </row>
    <row r="18960" spans="2:4" x14ac:dyDescent="0.2">
      <c r="B18960" s="2"/>
      <c r="C18960" s="2"/>
      <c r="D18960" s="2"/>
    </row>
    <row r="18961" spans="2:4" x14ac:dyDescent="0.2">
      <c r="B18961" s="2"/>
      <c r="C18961" s="2"/>
      <c r="D18961" s="2"/>
    </row>
    <row r="18962" spans="2:4" x14ac:dyDescent="0.2">
      <c r="B18962" s="2"/>
      <c r="C18962" s="2"/>
      <c r="D18962" s="2"/>
    </row>
    <row r="18963" spans="2:4" x14ac:dyDescent="0.2">
      <c r="B18963" s="2"/>
      <c r="C18963" s="2"/>
      <c r="D18963" s="2"/>
    </row>
    <row r="18964" spans="2:4" x14ac:dyDescent="0.2">
      <c r="B18964" s="2"/>
      <c r="C18964" s="2"/>
      <c r="D18964" s="2"/>
    </row>
    <row r="18965" spans="2:4" x14ac:dyDescent="0.2">
      <c r="B18965" s="2"/>
      <c r="C18965" s="2"/>
      <c r="D18965" s="2"/>
    </row>
    <row r="18966" spans="2:4" x14ac:dyDescent="0.2">
      <c r="B18966" s="2"/>
      <c r="C18966" s="2"/>
      <c r="D18966" s="2"/>
    </row>
    <row r="18967" spans="2:4" x14ac:dyDescent="0.2">
      <c r="B18967" s="2"/>
      <c r="C18967" s="2"/>
      <c r="D18967" s="2"/>
    </row>
    <row r="18968" spans="2:4" x14ac:dyDescent="0.2">
      <c r="B18968" s="2"/>
      <c r="C18968" s="2"/>
      <c r="D18968" s="2"/>
    </row>
    <row r="18969" spans="2:4" x14ac:dyDescent="0.2">
      <c r="B18969" s="2"/>
      <c r="C18969" s="2"/>
      <c r="D18969" s="2"/>
    </row>
    <row r="18970" spans="2:4" x14ac:dyDescent="0.2">
      <c r="B18970" s="2"/>
      <c r="C18970" s="2"/>
      <c r="D18970" s="2"/>
    </row>
    <row r="18971" spans="2:4" x14ac:dyDescent="0.2">
      <c r="B18971" s="2"/>
      <c r="C18971" s="2"/>
      <c r="D18971" s="2"/>
    </row>
    <row r="18972" spans="2:4" x14ac:dyDescent="0.2">
      <c r="B18972" s="2"/>
      <c r="C18972" s="2"/>
      <c r="D18972" s="2"/>
    </row>
    <row r="18973" spans="2:4" x14ac:dyDescent="0.2">
      <c r="B18973" s="2"/>
      <c r="C18973" s="2"/>
      <c r="D18973" s="2"/>
    </row>
    <row r="18974" spans="2:4" x14ac:dyDescent="0.2">
      <c r="B18974" s="2"/>
      <c r="C18974" s="2"/>
      <c r="D18974" s="2"/>
    </row>
    <row r="18975" spans="2:4" x14ac:dyDescent="0.2">
      <c r="B18975" s="2"/>
      <c r="C18975" s="2"/>
      <c r="D18975" s="2"/>
    </row>
    <row r="18976" spans="2:4" x14ac:dyDescent="0.2">
      <c r="B18976" s="2"/>
      <c r="C18976" s="2"/>
      <c r="D18976" s="2"/>
    </row>
    <row r="18977" spans="2:4" x14ac:dyDescent="0.2">
      <c r="B18977" s="2"/>
      <c r="C18977" s="2"/>
      <c r="D18977" s="2"/>
    </row>
    <row r="18978" spans="2:4" x14ac:dyDescent="0.2">
      <c r="B18978" s="2"/>
      <c r="C18978" s="2"/>
      <c r="D18978" s="2"/>
    </row>
    <row r="18979" spans="2:4" x14ac:dyDescent="0.2">
      <c r="B18979" s="2"/>
      <c r="C18979" s="2"/>
      <c r="D18979" s="2"/>
    </row>
    <row r="18980" spans="2:4" x14ac:dyDescent="0.2">
      <c r="B18980" s="2"/>
      <c r="C18980" s="2"/>
      <c r="D18980" s="2"/>
    </row>
    <row r="18981" spans="2:4" x14ac:dyDescent="0.2">
      <c r="B18981" s="2"/>
      <c r="C18981" s="2"/>
      <c r="D18981" s="2"/>
    </row>
    <row r="18982" spans="2:4" x14ac:dyDescent="0.2">
      <c r="B18982" s="2"/>
      <c r="C18982" s="2"/>
      <c r="D18982" s="2"/>
    </row>
    <row r="18983" spans="2:4" x14ac:dyDescent="0.2">
      <c r="B18983" s="2"/>
      <c r="C18983" s="2"/>
      <c r="D18983" s="2"/>
    </row>
    <row r="18984" spans="2:4" x14ac:dyDescent="0.2">
      <c r="B18984" s="2"/>
      <c r="C18984" s="2"/>
      <c r="D18984" s="2"/>
    </row>
    <row r="18985" spans="2:4" x14ac:dyDescent="0.2">
      <c r="B18985" s="2"/>
      <c r="C18985" s="2"/>
      <c r="D18985" s="2"/>
    </row>
    <row r="18986" spans="2:4" x14ac:dyDescent="0.2">
      <c r="B18986" s="2"/>
      <c r="C18986" s="2"/>
      <c r="D18986" s="2"/>
    </row>
    <row r="18987" spans="2:4" x14ac:dyDescent="0.2">
      <c r="B18987" s="2"/>
      <c r="C18987" s="2"/>
      <c r="D18987" s="2"/>
    </row>
    <row r="18988" spans="2:4" x14ac:dyDescent="0.2">
      <c r="B18988" s="2"/>
      <c r="C18988" s="2"/>
      <c r="D18988" s="2"/>
    </row>
    <row r="18989" spans="2:4" x14ac:dyDescent="0.2">
      <c r="B18989" s="2"/>
      <c r="C18989" s="2"/>
      <c r="D18989" s="2"/>
    </row>
    <row r="18990" spans="2:4" x14ac:dyDescent="0.2">
      <c r="B18990" s="2"/>
      <c r="C18990" s="2"/>
      <c r="D18990" s="2"/>
    </row>
    <row r="18991" spans="2:4" x14ac:dyDescent="0.2">
      <c r="B18991" s="2"/>
      <c r="C18991" s="2"/>
      <c r="D18991" s="2"/>
    </row>
    <row r="18992" spans="2:4" x14ac:dyDescent="0.2">
      <c r="B18992" s="2"/>
      <c r="C18992" s="2"/>
      <c r="D18992" s="2"/>
    </row>
    <row r="18993" spans="2:4" x14ac:dyDescent="0.2">
      <c r="B18993" s="2"/>
      <c r="C18993" s="2"/>
      <c r="D18993" s="2"/>
    </row>
    <row r="18994" spans="2:4" x14ac:dyDescent="0.2">
      <c r="B18994" s="2"/>
      <c r="C18994" s="2"/>
      <c r="D18994" s="2"/>
    </row>
    <row r="18995" spans="2:4" x14ac:dyDescent="0.2">
      <c r="B18995" s="2"/>
      <c r="C18995" s="2"/>
      <c r="D18995" s="2"/>
    </row>
    <row r="18996" spans="2:4" x14ac:dyDescent="0.2">
      <c r="B18996" s="2"/>
      <c r="C18996" s="2"/>
      <c r="D18996" s="2"/>
    </row>
    <row r="18997" spans="2:4" x14ac:dyDescent="0.2">
      <c r="B18997" s="2"/>
      <c r="C18997" s="2"/>
      <c r="D18997" s="2"/>
    </row>
    <row r="18998" spans="2:4" x14ac:dyDescent="0.2">
      <c r="B18998" s="2"/>
      <c r="C18998" s="2"/>
      <c r="D18998" s="2"/>
    </row>
    <row r="18999" spans="2:4" x14ac:dyDescent="0.2">
      <c r="B18999" s="2"/>
      <c r="C18999" s="2"/>
      <c r="D18999" s="2"/>
    </row>
    <row r="19000" spans="2:4" x14ac:dyDescent="0.2">
      <c r="B19000" s="2"/>
      <c r="C19000" s="2"/>
      <c r="D19000" s="2"/>
    </row>
    <row r="19001" spans="2:4" x14ac:dyDescent="0.2">
      <c r="B19001" s="2"/>
      <c r="C19001" s="2"/>
      <c r="D19001" s="2"/>
    </row>
    <row r="19002" spans="2:4" x14ac:dyDescent="0.2">
      <c r="B19002" s="2"/>
      <c r="C19002" s="2"/>
      <c r="D19002" s="2"/>
    </row>
    <row r="19003" spans="2:4" x14ac:dyDescent="0.2">
      <c r="B19003" s="2"/>
      <c r="C19003" s="2"/>
      <c r="D19003" s="2"/>
    </row>
    <row r="19004" spans="2:4" x14ac:dyDescent="0.2">
      <c r="B19004" s="2"/>
      <c r="C19004" s="2"/>
      <c r="D19004" s="2"/>
    </row>
    <row r="19005" spans="2:4" x14ac:dyDescent="0.2">
      <c r="B19005" s="2"/>
      <c r="C19005" s="2"/>
      <c r="D19005" s="2"/>
    </row>
    <row r="19006" spans="2:4" x14ac:dyDescent="0.2">
      <c r="B19006" s="2"/>
      <c r="C19006" s="2"/>
      <c r="D19006" s="2"/>
    </row>
    <row r="19007" spans="2:4" x14ac:dyDescent="0.2">
      <c r="B19007" s="2"/>
      <c r="C19007" s="2"/>
      <c r="D19007" s="2"/>
    </row>
    <row r="19008" spans="2:4" x14ac:dyDescent="0.2">
      <c r="B19008" s="2"/>
      <c r="C19008" s="2"/>
      <c r="D19008" s="2"/>
    </row>
    <row r="19009" spans="2:4" x14ac:dyDescent="0.2">
      <c r="B19009" s="2"/>
      <c r="C19009" s="2"/>
      <c r="D19009" s="2"/>
    </row>
    <row r="19010" spans="2:4" x14ac:dyDescent="0.2">
      <c r="B19010" s="2"/>
      <c r="C19010" s="2"/>
      <c r="D19010" s="2"/>
    </row>
    <row r="19011" spans="2:4" x14ac:dyDescent="0.2">
      <c r="B19011" s="2"/>
      <c r="C19011" s="2"/>
      <c r="D19011" s="2"/>
    </row>
    <row r="19012" spans="2:4" x14ac:dyDescent="0.2">
      <c r="B19012" s="2"/>
      <c r="C19012" s="2"/>
      <c r="D19012" s="2"/>
    </row>
    <row r="19013" spans="2:4" x14ac:dyDescent="0.2">
      <c r="B19013" s="2"/>
      <c r="C19013" s="2"/>
      <c r="D19013" s="2"/>
    </row>
    <row r="19014" spans="2:4" x14ac:dyDescent="0.2">
      <c r="B19014" s="2"/>
      <c r="C19014" s="2"/>
      <c r="D19014" s="2"/>
    </row>
    <row r="19015" spans="2:4" x14ac:dyDescent="0.2">
      <c r="B19015" s="2"/>
      <c r="C19015" s="2"/>
      <c r="D19015" s="2"/>
    </row>
    <row r="19016" spans="2:4" x14ac:dyDescent="0.2">
      <c r="B19016" s="2"/>
      <c r="C19016" s="2"/>
      <c r="D19016" s="2"/>
    </row>
    <row r="19017" spans="2:4" x14ac:dyDescent="0.2">
      <c r="B19017" s="2"/>
      <c r="C19017" s="2"/>
      <c r="D19017" s="2"/>
    </row>
    <row r="19018" spans="2:4" x14ac:dyDescent="0.2">
      <c r="B19018" s="2"/>
      <c r="C19018" s="2"/>
      <c r="D19018" s="2"/>
    </row>
    <row r="19019" spans="2:4" x14ac:dyDescent="0.2">
      <c r="B19019" s="2"/>
      <c r="C19019" s="2"/>
      <c r="D19019" s="2"/>
    </row>
    <row r="19020" spans="2:4" x14ac:dyDescent="0.2">
      <c r="B19020" s="2"/>
      <c r="C19020" s="2"/>
      <c r="D19020" s="2"/>
    </row>
    <row r="19021" spans="2:4" x14ac:dyDescent="0.2">
      <c r="B19021" s="2"/>
      <c r="C19021" s="2"/>
      <c r="D19021" s="2"/>
    </row>
    <row r="19022" spans="2:4" x14ac:dyDescent="0.2">
      <c r="B19022" s="2"/>
      <c r="C19022" s="2"/>
      <c r="D19022" s="2"/>
    </row>
    <row r="19023" spans="2:4" x14ac:dyDescent="0.2">
      <c r="B19023" s="2"/>
      <c r="C19023" s="2"/>
      <c r="D19023" s="2"/>
    </row>
    <row r="19024" spans="2:4" x14ac:dyDescent="0.2">
      <c r="B19024" s="2"/>
      <c r="C19024" s="2"/>
      <c r="D19024" s="2"/>
    </row>
    <row r="19025" spans="2:4" x14ac:dyDescent="0.2">
      <c r="B19025" s="2"/>
      <c r="C19025" s="2"/>
      <c r="D19025" s="2"/>
    </row>
    <row r="19026" spans="2:4" x14ac:dyDescent="0.2">
      <c r="B19026" s="2"/>
      <c r="C19026" s="2"/>
      <c r="D19026" s="2"/>
    </row>
    <row r="19027" spans="2:4" x14ac:dyDescent="0.2">
      <c r="B19027" s="2"/>
      <c r="C19027" s="2"/>
      <c r="D19027" s="2"/>
    </row>
    <row r="19028" spans="2:4" x14ac:dyDescent="0.2">
      <c r="B19028" s="2"/>
      <c r="C19028" s="2"/>
      <c r="D19028" s="2"/>
    </row>
    <row r="19029" spans="2:4" x14ac:dyDescent="0.2">
      <c r="B19029" s="2"/>
      <c r="C19029" s="2"/>
      <c r="D19029" s="2"/>
    </row>
    <row r="19030" spans="2:4" x14ac:dyDescent="0.2">
      <c r="B19030" s="2"/>
      <c r="C19030" s="2"/>
      <c r="D19030" s="2"/>
    </row>
    <row r="19031" spans="2:4" x14ac:dyDescent="0.2">
      <c r="B19031" s="2"/>
      <c r="C19031" s="2"/>
      <c r="D19031" s="2"/>
    </row>
    <row r="19032" spans="2:4" x14ac:dyDescent="0.2">
      <c r="B19032" s="2"/>
      <c r="C19032" s="2"/>
      <c r="D19032" s="2"/>
    </row>
    <row r="19033" spans="2:4" x14ac:dyDescent="0.2">
      <c r="B19033" s="2"/>
      <c r="C19033" s="2"/>
      <c r="D19033" s="2"/>
    </row>
    <row r="19034" spans="2:4" x14ac:dyDescent="0.2">
      <c r="B19034" s="2"/>
      <c r="C19034" s="2"/>
      <c r="D19034" s="2"/>
    </row>
    <row r="19035" spans="2:4" x14ac:dyDescent="0.2">
      <c r="B19035" s="2"/>
      <c r="C19035" s="2"/>
      <c r="D19035" s="2"/>
    </row>
    <row r="19036" spans="2:4" x14ac:dyDescent="0.2">
      <c r="B19036" s="2"/>
      <c r="C19036" s="2"/>
      <c r="D19036" s="2"/>
    </row>
    <row r="19037" spans="2:4" x14ac:dyDescent="0.2">
      <c r="B19037" s="2"/>
      <c r="C19037" s="2"/>
      <c r="D19037" s="2"/>
    </row>
    <row r="19038" spans="2:4" x14ac:dyDescent="0.2">
      <c r="B19038" s="2"/>
      <c r="C19038" s="2"/>
      <c r="D19038" s="2"/>
    </row>
    <row r="19039" spans="2:4" x14ac:dyDescent="0.2">
      <c r="B19039" s="2"/>
      <c r="C19039" s="2"/>
      <c r="D19039" s="2"/>
    </row>
    <row r="19040" spans="2:4" x14ac:dyDescent="0.2">
      <c r="B19040" s="2"/>
      <c r="C19040" s="2"/>
      <c r="D19040" s="2"/>
    </row>
    <row r="19041" spans="2:4" x14ac:dyDescent="0.2">
      <c r="B19041" s="2"/>
      <c r="C19041" s="2"/>
      <c r="D19041" s="2"/>
    </row>
    <row r="19042" spans="2:4" x14ac:dyDescent="0.2">
      <c r="B19042" s="2"/>
      <c r="C19042" s="2"/>
      <c r="D19042" s="2"/>
    </row>
    <row r="19043" spans="2:4" x14ac:dyDescent="0.2">
      <c r="B19043" s="2"/>
      <c r="C19043" s="2"/>
      <c r="D19043" s="2"/>
    </row>
    <row r="19044" spans="2:4" x14ac:dyDescent="0.2">
      <c r="B19044" s="2"/>
      <c r="C19044" s="2"/>
      <c r="D19044" s="2"/>
    </row>
    <row r="19045" spans="2:4" x14ac:dyDescent="0.2">
      <c r="B19045" s="2"/>
      <c r="C19045" s="2"/>
      <c r="D19045" s="2"/>
    </row>
    <row r="19046" spans="2:4" x14ac:dyDescent="0.2">
      <c r="B19046" s="2"/>
      <c r="C19046" s="2"/>
      <c r="D19046" s="2"/>
    </row>
    <row r="19047" spans="2:4" x14ac:dyDescent="0.2">
      <c r="B19047" s="2"/>
      <c r="C19047" s="2"/>
      <c r="D19047" s="2"/>
    </row>
    <row r="19048" spans="2:4" x14ac:dyDescent="0.2">
      <c r="B19048" s="2"/>
      <c r="C19048" s="2"/>
      <c r="D19048" s="2"/>
    </row>
    <row r="19049" spans="2:4" x14ac:dyDescent="0.2">
      <c r="B19049" s="2"/>
      <c r="C19049" s="2"/>
      <c r="D19049" s="2"/>
    </row>
    <row r="19050" spans="2:4" x14ac:dyDescent="0.2">
      <c r="B19050" s="2"/>
      <c r="C19050" s="2"/>
      <c r="D19050" s="2"/>
    </row>
    <row r="19051" spans="2:4" x14ac:dyDescent="0.2">
      <c r="B19051" s="2"/>
      <c r="C19051" s="2"/>
      <c r="D19051" s="2"/>
    </row>
    <row r="19052" spans="2:4" x14ac:dyDescent="0.2">
      <c r="B19052" s="2"/>
      <c r="C19052" s="2"/>
      <c r="D19052" s="2"/>
    </row>
    <row r="19053" spans="2:4" x14ac:dyDescent="0.2">
      <c r="B19053" s="2"/>
      <c r="C19053" s="2"/>
      <c r="D19053" s="2"/>
    </row>
    <row r="19054" spans="2:4" x14ac:dyDescent="0.2">
      <c r="B19054" s="2"/>
      <c r="C19054" s="2"/>
      <c r="D19054" s="2"/>
    </row>
    <row r="19055" spans="2:4" x14ac:dyDescent="0.2">
      <c r="B19055" s="2"/>
      <c r="C19055" s="2"/>
      <c r="D19055" s="2"/>
    </row>
    <row r="19056" spans="2:4" x14ac:dyDescent="0.2">
      <c r="B19056" s="2"/>
      <c r="C19056" s="2"/>
      <c r="D19056" s="2"/>
    </row>
    <row r="19057" spans="2:4" x14ac:dyDescent="0.2">
      <c r="B19057" s="2"/>
      <c r="C19057" s="2"/>
      <c r="D19057" s="2"/>
    </row>
    <row r="19058" spans="2:4" x14ac:dyDescent="0.2">
      <c r="B19058" s="2"/>
      <c r="C19058" s="2"/>
      <c r="D19058" s="2"/>
    </row>
    <row r="19059" spans="2:4" x14ac:dyDescent="0.2">
      <c r="B19059" s="2"/>
      <c r="C19059" s="2"/>
      <c r="D19059" s="2"/>
    </row>
    <row r="19060" spans="2:4" x14ac:dyDescent="0.2">
      <c r="B19060" s="2"/>
      <c r="C19060" s="2"/>
      <c r="D19060" s="2"/>
    </row>
    <row r="19061" spans="2:4" x14ac:dyDescent="0.2">
      <c r="B19061" s="2"/>
      <c r="C19061" s="2"/>
      <c r="D19061" s="2"/>
    </row>
    <row r="19062" spans="2:4" x14ac:dyDescent="0.2">
      <c r="B19062" s="2"/>
      <c r="C19062" s="2"/>
      <c r="D19062" s="2"/>
    </row>
    <row r="19063" spans="2:4" x14ac:dyDescent="0.2">
      <c r="B19063" s="2"/>
      <c r="C19063" s="2"/>
      <c r="D19063" s="2"/>
    </row>
    <row r="19064" spans="2:4" x14ac:dyDescent="0.2">
      <c r="B19064" s="2"/>
      <c r="C19064" s="2"/>
      <c r="D19064" s="2"/>
    </row>
    <row r="19065" spans="2:4" x14ac:dyDescent="0.2">
      <c r="B19065" s="2"/>
      <c r="C19065" s="2"/>
      <c r="D19065" s="2"/>
    </row>
    <row r="19066" spans="2:4" x14ac:dyDescent="0.2">
      <c r="B19066" s="2"/>
      <c r="C19066" s="2"/>
      <c r="D19066" s="2"/>
    </row>
    <row r="19067" spans="2:4" x14ac:dyDescent="0.2">
      <c r="B19067" s="2"/>
      <c r="C19067" s="2"/>
      <c r="D19067" s="2"/>
    </row>
    <row r="19068" spans="2:4" x14ac:dyDescent="0.2">
      <c r="B19068" s="2"/>
      <c r="C19068" s="2"/>
      <c r="D19068" s="2"/>
    </row>
    <row r="19069" spans="2:4" x14ac:dyDescent="0.2">
      <c r="B19069" s="2"/>
      <c r="C19069" s="2"/>
      <c r="D19069" s="2"/>
    </row>
    <row r="19070" spans="2:4" x14ac:dyDescent="0.2">
      <c r="B19070" s="2"/>
      <c r="C19070" s="2"/>
      <c r="D19070" s="2"/>
    </row>
    <row r="19071" spans="2:4" x14ac:dyDescent="0.2">
      <c r="B19071" s="2"/>
      <c r="C19071" s="2"/>
      <c r="D19071" s="2"/>
    </row>
    <row r="19072" spans="2:4" x14ac:dyDescent="0.2">
      <c r="B19072" s="2"/>
      <c r="C19072" s="2"/>
      <c r="D19072" s="2"/>
    </row>
    <row r="19073" spans="2:4" x14ac:dyDescent="0.2">
      <c r="B19073" s="2"/>
      <c r="C19073" s="2"/>
      <c r="D19073" s="2"/>
    </row>
    <row r="19074" spans="2:4" x14ac:dyDescent="0.2">
      <c r="B19074" s="2"/>
      <c r="C19074" s="2"/>
      <c r="D19074" s="2"/>
    </row>
    <row r="19075" spans="2:4" x14ac:dyDescent="0.2">
      <c r="B19075" s="2"/>
      <c r="C19075" s="2"/>
      <c r="D19075" s="2"/>
    </row>
    <row r="19076" spans="2:4" x14ac:dyDescent="0.2">
      <c r="B19076" s="2"/>
      <c r="C19076" s="2"/>
      <c r="D19076" s="2"/>
    </row>
    <row r="19077" spans="2:4" x14ac:dyDescent="0.2">
      <c r="B19077" s="2"/>
      <c r="C19077" s="2"/>
      <c r="D19077" s="2"/>
    </row>
    <row r="19078" spans="2:4" x14ac:dyDescent="0.2">
      <c r="B19078" s="2"/>
      <c r="C19078" s="2"/>
      <c r="D19078" s="2"/>
    </row>
    <row r="19079" spans="2:4" x14ac:dyDescent="0.2">
      <c r="B19079" s="2"/>
      <c r="C19079" s="2"/>
      <c r="D19079" s="2"/>
    </row>
    <row r="19080" spans="2:4" x14ac:dyDescent="0.2">
      <c r="B19080" s="2"/>
      <c r="C19080" s="2"/>
      <c r="D19080" s="2"/>
    </row>
    <row r="19081" spans="2:4" x14ac:dyDescent="0.2">
      <c r="B19081" s="2"/>
      <c r="C19081" s="2"/>
      <c r="D19081" s="2"/>
    </row>
    <row r="19082" spans="2:4" x14ac:dyDescent="0.2">
      <c r="B19082" s="2"/>
      <c r="C19082" s="2"/>
      <c r="D19082" s="2"/>
    </row>
    <row r="19083" spans="2:4" x14ac:dyDescent="0.2">
      <c r="B19083" s="2"/>
      <c r="C19083" s="2"/>
      <c r="D19083" s="2"/>
    </row>
    <row r="19084" spans="2:4" x14ac:dyDescent="0.2">
      <c r="B19084" s="2"/>
      <c r="C19084" s="2"/>
      <c r="D19084" s="2"/>
    </row>
    <row r="19085" spans="2:4" x14ac:dyDescent="0.2">
      <c r="B19085" s="2"/>
      <c r="C19085" s="2"/>
      <c r="D19085" s="2"/>
    </row>
    <row r="19086" spans="2:4" x14ac:dyDescent="0.2">
      <c r="B19086" s="2"/>
      <c r="C19086" s="2"/>
      <c r="D19086" s="2"/>
    </row>
    <row r="19087" spans="2:4" x14ac:dyDescent="0.2">
      <c r="B19087" s="2"/>
      <c r="C19087" s="2"/>
      <c r="D19087" s="2"/>
    </row>
    <row r="19088" spans="2:4" x14ac:dyDescent="0.2">
      <c r="B19088" s="2"/>
      <c r="C19088" s="2"/>
      <c r="D19088" s="2"/>
    </row>
    <row r="19089" spans="2:4" x14ac:dyDescent="0.2">
      <c r="B19089" s="2"/>
      <c r="C19089" s="2"/>
      <c r="D19089" s="2"/>
    </row>
    <row r="19090" spans="2:4" x14ac:dyDescent="0.2">
      <c r="B19090" s="2"/>
      <c r="C19090" s="2"/>
      <c r="D19090" s="2"/>
    </row>
    <row r="19091" spans="2:4" x14ac:dyDescent="0.2">
      <c r="B19091" s="2"/>
      <c r="C19091" s="2"/>
      <c r="D19091" s="2"/>
    </row>
    <row r="19092" spans="2:4" x14ac:dyDescent="0.2">
      <c r="B19092" s="2"/>
      <c r="C19092" s="2"/>
      <c r="D19092" s="2"/>
    </row>
    <row r="19093" spans="2:4" x14ac:dyDescent="0.2">
      <c r="B19093" s="2"/>
      <c r="C19093" s="2"/>
      <c r="D19093" s="2"/>
    </row>
    <row r="19094" spans="2:4" x14ac:dyDescent="0.2">
      <c r="B19094" s="2"/>
      <c r="C19094" s="2"/>
      <c r="D19094" s="2"/>
    </row>
    <row r="19095" spans="2:4" x14ac:dyDescent="0.2">
      <c r="B19095" s="2"/>
      <c r="C19095" s="2"/>
      <c r="D19095" s="2"/>
    </row>
    <row r="19096" spans="2:4" x14ac:dyDescent="0.2">
      <c r="B19096" s="2"/>
      <c r="C19096" s="2"/>
      <c r="D19096" s="2"/>
    </row>
    <row r="19097" spans="2:4" x14ac:dyDescent="0.2">
      <c r="B19097" s="2"/>
      <c r="C19097" s="2"/>
      <c r="D19097" s="2"/>
    </row>
    <row r="19098" spans="2:4" x14ac:dyDescent="0.2">
      <c r="B19098" s="2"/>
      <c r="C19098" s="2"/>
      <c r="D19098" s="2"/>
    </row>
    <row r="19099" spans="2:4" x14ac:dyDescent="0.2">
      <c r="B19099" s="2"/>
      <c r="C19099" s="2"/>
      <c r="D19099" s="2"/>
    </row>
    <row r="19100" spans="2:4" x14ac:dyDescent="0.2">
      <c r="B19100" s="2"/>
      <c r="C19100" s="2"/>
      <c r="D19100" s="2"/>
    </row>
    <row r="19101" spans="2:4" x14ac:dyDescent="0.2">
      <c r="B19101" s="2"/>
      <c r="C19101" s="2"/>
      <c r="D19101" s="2"/>
    </row>
    <row r="19102" spans="2:4" x14ac:dyDescent="0.2">
      <c r="B19102" s="2"/>
      <c r="C19102" s="2"/>
      <c r="D19102" s="2"/>
    </row>
    <row r="19103" spans="2:4" x14ac:dyDescent="0.2">
      <c r="B19103" s="2"/>
      <c r="C19103" s="2"/>
      <c r="D19103" s="2"/>
    </row>
    <row r="19104" spans="2:4" x14ac:dyDescent="0.2">
      <c r="B19104" s="2"/>
      <c r="C19104" s="2"/>
      <c r="D19104" s="2"/>
    </row>
    <row r="19105" spans="2:4" x14ac:dyDescent="0.2">
      <c r="B19105" s="2"/>
      <c r="C19105" s="2"/>
      <c r="D19105" s="2"/>
    </row>
    <row r="19106" spans="2:4" x14ac:dyDescent="0.2">
      <c r="B19106" s="2"/>
      <c r="C19106" s="2"/>
      <c r="D19106" s="2"/>
    </row>
    <row r="19107" spans="2:4" x14ac:dyDescent="0.2">
      <c r="B19107" s="2"/>
      <c r="C19107" s="2"/>
      <c r="D19107" s="2"/>
    </row>
    <row r="19108" spans="2:4" x14ac:dyDescent="0.2">
      <c r="B19108" s="2"/>
      <c r="C19108" s="2"/>
      <c r="D19108" s="2"/>
    </row>
    <row r="19109" spans="2:4" x14ac:dyDescent="0.2">
      <c r="B19109" s="2"/>
      <c r="C19109" s="2"/>
      <c r="D19109" s="2"/>
    </row>
    <row r="19110" spans="2:4" x14ac:dyDescent="0.2">
      <c r="B19110" s="2"/>
      <c r="C19110" s="2"/>
      <c r="D19110" s="2"/>
    </row>
    <row r="19111" spans="2:4" x14ac:dyDescent="0.2">
      <c r="B19111" s="2"/>
      <c r="C19111" s="2"/>
      <c r="D19111" s="2"/>
    </row>
    <row r="19112" spans="2:4" x14ac:dyDescent="0.2">
      <c r="B19112" s="2"/>
      <c r="C19112" s="2"/>
      <c r="D19112" s="2"/>
    </row>
    <row r="19113" spans="2:4" x14ac:dyDescent="0.2">
      <c r="B19113" s="2"/>
      <c r="C19113" s="2"/>
      <c r="D19113" s="2"/>
    </row>
    <row r="19114" spans="2:4" x14ac:dyDescent="0.2">
      <c r="B19114" s="2"/>
      <c r="C19114" s="2"/>
      <c r="D19114" s="2"/>
    </row>
    <row r="19115" spans="2:4" x14ac:dyDescent="0.2">
      <c r="B19115" s="2"/>
      <c r="C19115" s="2"/>
      <c r="D19115" s="2"/>
    </row>
    <row r="19116" spans="2:4" x14ac:dyDescent="0.2">
      <c r="B19116" s="2"/>
      <c r="C19116" s="2"/>
      <c r="D19116" s="2"/>
    </row>
    <row r="19117" spans="2:4" x14ac:dyDescent="0.2">
      <c r="B19117" s="2"/>
      <c r="C19117" s="2"/>
      <c r="D19117" s="2"/>
    </row>
    <row r="19118" spans="2:4" x14ac:dyDescent="0.2">
      <c r="B19118" s="2"/>
      <c r="C19118" s="2"/>
      <c r="D19118" s="2"/>
    </row>
    <row r="19119" spans="2:4" x14ac:dyDescent="0.2">
      <c r="B19119" s="2"/>
      <c r="C19119" s="2"/>
      <c r="D19119" s="2"/>
    </row>
    <row r="19120" spans="2:4" x14ac:dyDescent="0.2">
      <c r="B19120" s="2"/>
      <c r="C19120" s="2"/>
      <c r="D19120" s="2"/>
    </row>
    <row r="19121" spans="2:4" x14ac:dyDescent="0.2">
      <c r="B19121" s="2"/>
      <c r="C19121" s="2"/>
      <c r="D19121" s="2"/>
    </row>
    <row r="19122" spans="2:4" x14ac:dyDescent="0.2">
      <c r="B19122" s="2"/>
      <c r="C19122" s="2"/>
      <c r="D19122" s="2"/>
    </row>
    <row r="19123" spans="2:4" x14ac:dyDescent="0.2">
      <c r="B19123" s="2"/>
      <c r="C19123" s="2"/>
      <c r="D19123" s="2"/>
    </row>
    <row r="19124" spans="2:4" x14ac:dyDescent="0.2">
      <c r="B19124" s="2"/>
      <c r="C19124" s="2"/>
      <c r="D19124" s="2"/>
    </row>
    <row r="19125" spans="2:4" x14ac:dyDescent="0.2">
      <c r="B19125" s="2"/>
      <c r="C19125" s="2"/>
      <c r="D19125" s="2"/>
    </row>
    <row r="19126" spans="2:4" x14ac:dyDescent="0.2">
      <c r="B19126" s="2"/>
      <c r="C19126" s="2"/>
      <c r="D19126" s="2"/>
    </row>
    <row r="19127" spans="2:4" x14ac:dyDescent="0.2">
      <c r="B19127" s="2"/>
      <c r="C19127" s="2"/>
      <c r="D19127" s="2"/>
    </row>
    <row r="19128" spans="2:4" x14ac:dyDescent="0.2">
      <c r="B19128" s="2"/>
      <c r="C19128" s="2"/>
      <c r="D19128" s="2"/>
    </row>
    <row r="19129" spans="2:4" x14ac:dyDescent="0.2">
      <c r="B19129" s="2"/>
      <c r="C19129" s="2"/>
      <c r="D19129" s="2"/>
    </row>
    <row r="19130" spans="2:4" x14ac:dyDescent="0.2">
      <c r="B19130" s="2"/>
      <c r="C19130" s="2"/>
      <c r="D19130" s="2"/>
    </row>
    <row r="19131" spans="2:4" x14ac:dyDescent="0.2">
      <c r="B19131" s="2"/>
      <c r="C19131" s="2"/>
      <c r="D19131" s="2"/>
    </row>
    <row r="19132" spans="2:4" x14ac:dyDescent="0.2">
      <c r="B19132" s="2"/>
      <c r="C19132" s="2"/>
      <c r="D19132" s="2"/>
    </row>
    <row r="19133" spans="2:4" x14ac:dyDescent="0.2">
      <c r="B19133" s="2"/>
      <c r="C19133" s="2"/>
      <c r="D19133" s="2"/>
    </row>
    <row r="19134" spans="2:4" x14ac:dyDescent="0.2">
      <c r="B19134" s="2"/>
      <c r="C19134" s="2"/>
      <c r="D19134" s="2"/>
    </row>
    <row r="19135" spans="2:4" x14ac:dyDescent="0.2">
      <c r="B19135" s="2"/>
      <c r="C19135" s="2"/>
      <c r="D19135" s="2"/>
    </row>
    <row r="19136" spans="2:4" x14ac:dyDescent="0.2">
      <c r="B19136" s="2"/>
      <c r="C19136" s="2"/>
      <c r="D19136" s="2"/>
    </row>
    <row r="19137" spans="2:4" x14ac:dyDescent="0.2">
      <c r="B19137" s="2"/>
      <c r="C19137" s="2"/>
      <c r="D19137" s="2"/>
    </row>
    <row r="19138" spans="2:4" x14ac:dyDescent="0.2">
      <c r="B19138" s="2"/>
      <c r="C19138" s="2"/>
      <c r="D19138" s="2"/>
    </row>
    <row r="19139" spans="2:4" x14ac:dyDescent="0.2">
      <c r="B19139" s="2"/>
      <c r="C19139" s="2"/>
      <c r="D19139" s="2"/>
    </row>
    <row r="19140" spans="2:4" x14ac:dyDescent="0.2">
      <c r="B19140" s="2"/>
      <c r="C19140" s="2"/>
      <c r="D19140" s="2"/>
    </row>
    <row r="19141" spans="2:4" x14ac:dyDescent="0.2">
      <c r="B19141" s="2"/>
      <c r="C19141" s="2"/>
      <c r="D19141" s="2"/>
    </row>
    <row r="19142" spans="2:4" x14ac:dyDescent="0.2">
      <c r="B19142" s="2"/>
      <c r="C19142" s="2"/>
      <c r="D19142" s="2"/>
    </row>
    <row r="19143" spans="2:4" x14ac:dyDescent="0.2">
      <c r="B19143" s="2"/>
      <c r="C19143" s="2"/>
      <c r="D19143" s="2"/>
    </row>
    <row r="19144" spans="2:4" x14ac:dyDescent="0.2">
      <c r="B19144" s="2"/>
      <c r="C19144" s="2"/>
      <c r="D19144" s="2"/>
    </row>
    <row r="19145" spans="2:4" x14ac:dyDescent="0.2">
      <c r="B19145" s="2"/>
      <c r="C19145" s="2"/>
      <c r="D19145" s="2"/>
    </row>
    <row r="19146" spans="2:4" x14ac:dyDescent="0.2">
      <c r="B19146" s="2"/>
      <c r="C19146" s="2"/>
      <c r="D19146" s="2"/>
    </row>
    <row r="19147" spans="2:4" x14ac:dyDescent="0.2">
      <c r="B19147" s="2"/>
      <c r="C19147" s="2"/>
      <c r="D19147" s="2"/>
    </row>
    <row r="19148" spans="2:4" x14ac:dyDescent="0.2">
      <c r="B19148" s="2"/>
      <c r="C19148" s="2"/>
      <c r="D19148" s="2"/>
    </row>
    <row r="19149" spans="2:4" x14ac:dyDescent="0.2">
      <c r="B19149" s="2"/>
      <c r="C19149" s="2"/>
      <c r="D19149" s="2"/>
    </row>
    <row r="19150" spans="2:4" x14ac:dyDescent="0.2">
      <c r="B19150" s="2"/>
      <c r="C19150" s="2"/>
      <c r="D19150" s="2"/>
    </row>
    <row r="19151" spans="2:4" x14ac:dyDescent="0.2">
      <c r="B19151" s="2"/>
      <c r="C19151" s="2"/>
      <c r="D19151" s="2"/>
    </row>
    <row r="19152" spans="2:4" x14ac:dyDescent="0.2">
      <c r="B19152" s="2"/>
      <c r="C19152" s="2"/>
      <c r="D19152" s="2"/>
    </row>
    <row r="19153" spans="2:4" x14ac:dyDescent="0.2">
      <c r="B19153" s="2"/>
      <c r="C19153" s="2"/>
      <c r="D19153" s="2"/>
    </row>
    <row r="19154" spans="2:4" x14ac:dyDescent="0.2">
      <c r="B19154" s="2"/>
      <c r="C19154" s="2"/>
      <c r="D19154" s="2"/>
    </row>
    <row r="19155" spans="2:4" x14ac:dyDescent="0.2">
      <c r="B19155" s="2"/>
      <c r="C19155" s="2"/>
      <c r="D19155" s="2"/>
    </row>
    <row r="19156" spans="2:4" x14ac:dyDescent="0.2">
      <c r="B19156" s="2"/>
      <c r="C19156" s="2"/>
      <c r="D19156" s="2"/>
    </row>
    <row r="19157" spans="2:4" x14ac:dyDescent="0.2">
      <c r="B19157" s="2"/>
      <c r="C19157" s="2"/>
      <c r="D19157" s="2"/>
    </row>
    <row r="19158" spans="2:4" x14ac:dyDescent="0.2">
      <c r="B19158" s="2"/>
      <c r="C19158" s="2"/>
      <c r="D19158" s="2"/>
    </row>
    <row r="19159" spans="2:4" x14ac:dyDescent="0.2">
      <c r="B19159" s="2"/>
      <c r="C19159" s="2"/>
      <c r="D19159" s="2"/>
    </row>
    <row r="19160" spans="2:4" x14ac:dyDescent="0.2">
      <c r="B19160" s="2"/>
      <c r="C19160" s="2"/>
      <c r="D19160" s="2"/>
    </row>
    <row r="19161" spans="2:4" x14ac:dyDescent="0.2">
      <c r="B19161" s="2"/>
      <c r="C19161" s="2"/>
      <c r="D19161" s="2"/>
    </row>
    <row r="19162" spans="2:4" x14ac:dyDescent="0.2">
      <c r="B19162" s="2"/>
      <c r="C19162" s="2"/>
      <c r="D19162" s="2"/>
    </row>
    <row r="19163" spans="2:4" x14ac:dyDescent="0.2">
      <c r="B19163" s="2"/>
      <c r="C19163" s="2"/>
      <c r="D19163" s="2"/>
    </row>
    <row r="19164" spans="2:4" x14ac:dyDescent="0.2">
      <c r="B19164" s="2"/>
      <c r="C19164" s="2"/>
      <c r="D19164" s="2"/>
    </row>
    <row r="19165" spans="2:4" x14ac:dyDescent="0.2">
      <c r="B19165" s="2"/>
      <c r="C19165" s="2"/>
      <c r="D19165" s="2"/>
    </row>
    <row r="19166" spans="2:4" x14ac:dyDescent="0.2">
      <c r="B19166" s="2"/>
      <c r="C19166" s="2"/>
      <c r="D19166" s="2"/>
    </row>
    <row r="19167" spans="2:4" x14ac:dyDescent="0.2">
      <c r="B19167" s="2"/>
      <c r="C19167" s="2"/>
      <c r="D19167" s="2"/>
    </row>
    <row r="19168" spans="2:4" x14ac:dyDescent="0.2">
      <c r="B19168" s="2"/>
      <c r="C19168" s="2"/>
      <c r="D19168" s="2"/>
    </row>
    <row r="19169" spans="2:4" x14ac:dyDescent="0.2">
      <c r="B19169" s="2"/>
      <c r="C19169" s="2"/>
      <c r="D19169" s="2"/>
    </row>
    <row r="19170" spans="2:4" x14ac:dyDescent="0.2">
      <c r="B19170" s="2"/>
      <c r="C19170" s="2"/>
      <c r="D19170" s="2"/>
    </row>
    <row r="19171" spans="2:4" x14ac:dyDescent="0.2">
      <c r="B19171" s="2"/>
      <c r="C19171" s="2"/>
      <c r="D19171" s="2"/>
    </row>
    <row r="19172" spans="2:4" x14ac:dyDescent="0.2">
      <c r="B19172" s="2"/>
      <c r="C19172" s="2"/>
      <c r="D19172" s="2"/>
    </row>
    <row r="19173" spans="2:4" x14ac:dyDescent="0.2">
      <c r="B19173" s="2"/>
      <c r="C19173" s="2"/>
      <c r="D19173" s="2"/>
    </row>
    <row r="19174" spans="2:4" x14ac:dyDescent="0.2">
      <c r="B19174" s="2"/>
      <c r="C19174" s="2"/>
      <c r="D19174" s="2"/>
    </row>
    <row r="19175" spans="2:4" x14ac:dyDescent="0.2">
      <c r="B19175" s="2"/>
      <c r="C19175" s="2"/>
      <c r="D19175" s="2"/>
    </row>
    <row r="19176" spans="2:4" x14ac:dyDescent="0.2">
      <c r="B19176" s="2"/>
      <c r="C19176" s="2"/>
      <c r="D19176" s="2"/>
    </row>
    <row r="19177" spans="2:4" x14ac:dyDescent="0.2">
      <c r="B19177" s="2"/>
      <c r="C19177" s="2"/>
      <c r="D19177" s="2"/>
    </row>
    <row r="19178" spans="2:4" x14ac:dyDescent="0.2">
      <c r="B19178" s="2"/>
      <c r="C19178" s="2"/>
      <c r="D19178" s="2"/>
    </row>
    <row r="19179" spans="2:4" x14ac:dyDescent="0.2">
      <c r="B19179" s="2"/>
      <c r="C19179" s="2"/>
      <c r="D19179" s="2"/>
    </row>
    <row r="19180" spans="2:4" x14ac:dyDescent="0.2">
      <c r="B19180" s="2"/>
      <c r="C19180" s="2"/>
      <c r="D19180" s="2"/>
    </row>
    <row r="19181" spans="2:4" x14ac:dyDescent="0.2">
      <c r="B19181" s="2"/>
      <c r="C19181" s="2"/>
      <c r="D19181" s="2"/>
    </row>
    <row r="19182" spans="2:4" x14ac:dyDescent="0.2">
      <c r="B19182" s="2"/>
      <c r="C19182" s="2"/>
      <c r="D19182" s="2"/>
    </row>
    <row r="19183" spans="2:4" x14ac:dyDescent="0.2">
      <c r="B19183" s="2"/>
      <c r="C19183" s="2"/>
      <c r="D19183" s="2"/>
    </row>
    <row r="19184" spans="2:4" x14ac:dyDescent="0.2">
      <c r="B19184" s="2"/>
      <c r="C19184" s="2"/>
      <c r="D19184" s="2"/>
    </row>
    <row r="19185" spans="2:4" x14ac:dyDescent="0.2">
      <c r="B19185" s="2"/>
      <c r="C19185" s="2"/>
      <c r="D19185" s="2"/>
    </row>
    <row r="19186" spans="2:4" x14ac:dyDescent="0.2">
      <c r="B19186" s="2"/>
      <c r="C19186" s="2"/>
      <c r="D19186" s="2"/>
    </row>
    <row r="19187" spans="2:4" x14ac:dyDescent="0.2">
      <c r="B19187" s="2"/>
      <c r="C19187" s="2"/>
      <c r="D19187" s="2"/>
    </row>
    <row r="19188" spans="2:4" x14ac:dyDescent="0.2">
      <c r="B19188" s="2"/>
      <c r="C19188" s="2"/>
      <c r="D19188" s="2"/>
    </row>
    <row r="19189" spans="2:4" x14ac:dyDescent="0.2">
      <c r="B19189" s="2"/>
      <c r="C19189" s="2"/>
      <c r="D19189" s="2"/>
    </row>
    <row r="19190" spans="2:4" x14ac:dyDescent="0.2">
      <c r="B19190" s="2"/>
      <c r="C19190" s="2"/>
      <c r="D19190" s="2"/>
    </row>
    <row r="19191" spans="2:4" x14ac:dyDescent="0.2">
      <c r="B19191" s="2"/>
      <c r="C19191" s="2"/>
      <c r="D19191" s="2"/>
    </row>
    <row r="19192" spans="2:4" x14ac:dyDescent="0.2">
      <c r="B19192" s="2"/>
      <c r="C19192" s="2"/>
      <c r="D19192" s="2"/>
    </row>
    <row r="19193" spans="2:4" x14ac:dyDescent="0.2">
      <c r="B19193" s="2"/>
      <c r="C19193" s="2"/>
      <c r="D19193" s="2"/>
    </row>
    <row r="19194" spans="2:4" x14ac:dyDescent="0.2">
      <c r="B19194" s="2"/>
      <c r="C19194" s="2"/>
      <c r="D19194" s="2"/>
    </row>
    <row r="19195" spans="2:4" x14ac:dyDescent="0.2">
      <c r="B19195" s="2"/>
      <c r="C19195" s="2"/>
      <c r="D19195" s="2"/>
    </row>
    <row r="19196" spans="2:4" x14ac:dyDescent="0.2">
      <c r="B19196" s="2"/>
      <c r="C19196" s="2"/>
      <c r="D19196" s="2"/>
    </row>
    <row r="19197" spans="2:4" x14ac:dyDescent="0.2">
      <c r="B19197" s="2"/>
      <c r="C19197" s="2"/>
      <c r="D19197" s="2"/>
    </row>
    <row r="19198" spans="2:4" x14ac:dyDescent="0.2">
      <c r="B19198" s="2"/>
      <c r="C19198" s="2"/>
      <c r="D19198" s="2"/>
    </row>
    <row r="19199" spans="2:4" x14ac:dyDescent="0.2">
      <c r="B19199" s="2"/>
      <c r="C19199" s="2"/>
      <c r="D19199" s="2"/>
    </row>
    <row r="19200" spans="2:4" x14ac:dyDescent="0.2">
      <c r="B19200" s="2"/>
      <c r="C19200" s="2"/>
      <c r="D19200" s="2"/>
    </row>
    <row r="19201" spans="2:4" x14ac:dyDescent="0.2">
      <c r="B19201" s="2"/>
      <c r="C19201" s="2"/>
      <c r="D19201" s="2"/>
    </row>
    <row r="19202" spans="2:4" x14ac:dyDescent="0.2">
      <c r="B19202" s="2"/>
      <c r="C19202" s="2"/>
      <c r="D19202" s="2"/>
    </row>
    <row r="19203" spans="2:4" x14ac:dyDescent="0.2">
      <c r="B19203" s="2"/>
      <c r="C19203" s="2"/>
      <c r="D19203" s="2"/>
    </row>
    <row r="19204" spans="2:4" x14ac:dyDescent="0.2">
      <c r="B19204" s="2"/>
      <c r="C19204" s="2"/>
      <c r="D19204" s="2"/>
    </row>
    <row r="19205" spans="2:4" x14ac:dyDescent="0.2">
      <c r="B19205" s="2"/>
      <c r="C19205" s="2"/>
      <c r="D19205" s="2"/>
    </row>
    <row r="19206" spans="2:4" x14ac:dyDescent="0.2">
      <c r="B19206" s="2"/>
      <c r="C19206" s="2"/>
      <c r="D19206" s="2"/>
    </row>
    <row r="19207" spans="2:4" x14ac:dyDescent="0.2">
      <c r="B19207" s="2"/>
      <c r="C19207" s="2"/>
      <c r="D19207" s="2"/>
    </row>
    <row r="19208" spans="2:4" x14ac:dyDescent="0.2">
      <c r="B19208" s="2"/>
      <c r="C19208" s="2"/>
      <c r="D19208" s="2"/>
    </row>
    <row r="19209" spans="2:4" x14ac:dyDescent="0.2">
      <c r="B19209" s="2"/>
      <c r="C19209" s="2"/>
      <c r="D19209" s="2"/>
    </row>
    <row r="19210" spans="2:4" x14ac:dyDescent="0.2">
      <c r="B19210" s="2"/>
      <c r="C19210" s="2"/>
      <c r="D19210" s="2"/>
    </row>
    <row r="19211" spans="2:4" x14ac:dyDescent="0.2">
      <c r="B19211" s="2"/>
      <c r="C19211" s="2"/>
      <c r="D19211" s="2"/>
    </row>
    <row r="19212" spans="2:4" x14ac:dyDescent="0.2">
      <c r="B19212" s="2"/>
      <c r="C19212" s="2"/>
      <c r="D19212" s="2"/>
    </row>
    <row r="19213" spans="2:4" x14ac:dyDescent="0.2">
      <c r="B19213" s="2"/>
      <c r="C19213" s="2"/>
      <c r="D19213" s="2"/>
    </row>
    <row r="19214" spans="2:4" x14ac:dyDescent="0.2">
      <c r="B19214" s="2"/>
      <c r="C19214" s="2"/>
      <c r="D19214" s="2"/>
    </row>
    <row r="19215" spans="2:4" x14ac:dyDescent="0.2">
      <c r="B19215" s="2"/>
      <c r="C19215" s="2"/>
      <c r="D19215" s="2"/>
    </row>
    <row r="19216" spans="2:4" x14ac:dyDescent="0.2">
      <c r="B19216" s="2"/>
      <c r="C19216" s="2"/>
      <c r="D19216" s="2"/>
    </row>
    <row r="19217" spans="2:4" x14ac:dyDescent="0.2">
      <c r="B19217" s="2"/>
      <c r="C19217" s="2"/>
      <c r="D19217" s="2"/>
    </row>
    <row r="19218" spans="2:4" x14ac:dyDescent="0.2">
      <c r="B19218" s="2"/>
      <c r="C19218" s="2"/>
      <c r="D19218" s="2"/>
    </row>
    <row r="19219" spans="2:4" x14ac:dyDescent="0.2">
      <c r="B19219" s="2"/>
      <c r="C19219" s="2"/>
      <c r="D19219" s="2"/>
    </row>
    <row r="19220" spans="2:4" x14ac:dyDescent="0.2">
      <c r="B19220" s="2"/>
      <c r="C19220" s="2"/>
      <c r="D19220" s="2"/>
    </row>
    <row r="19221" spans="2:4" x14ac:dyDescent="0.2">
      <c r="B19221" s="2"/>
      <c r="C19221" s="2"/>
      <c r="D19221" s="2"/>
    </row>
    <row r="19222" spans="2:4" x14ac:dyDescent="0.2">
      <c r="B19222" s="2"/>
      <c r="C19222" s="2"/>
      <c r="D19222" s="2"/>
    </row>
    <row r="19223" spans="2:4" x14ac:dyDescent="0.2">
      <c r="B19223" s="2"/>
      <c r="C19223" s="2"/>
      <c r="D19223" s="2"/>
    </row>
    <row r="19224" spans="2:4" x14ac:dyDescent="0.2">
      <c r="B19224" s="2"/>
      <c r="C19224" s="2"/>
      <c r="D19224" s="2"/>
    </row>
    <row r="19225" spans="2:4" x14ac:dyDescent="0.2">
      <c r="B19225" s="2"/>
      <c r="C19225" s="2"/>
      <c r="D19225" s="2"/>
    </row>
    <row r="19226" spans="2:4" x14ac:dyDescent="0.2">
      <c r="B19226" s="2"/>
      <c r="C19226" s="2"/>
      <c r="D19226" s="2"/>
    </row>
    <row r="19227" spans="2:4" x14ac:dyDescent="0.2">
      <c r="B19227" s="2"/>
      <c r="C19227" s="2"/>
      <c r="D19227" s="2"/>
    </row>
    <row r="19228" spans="2:4" x14ac:dyDescent="0.2">
      <c r="B19228" s="2"/>
      <c r="C19228" s="2"/>
      <c r="D19228" s="2"/>
    </row>
    <row r="19229" spans="2:4" x14ac:dyDescent="0.2">
      <c r="B19229" s="2"/>
      <c r="C19229" s="2"/>
      <c r="D19229" s="2"/>
    </row>
    <row r="19230" spans="2:4" x14ac:dyDescent="0.2">
      <c r="B19230" s="2"/>
      <c r="C19230" s="2"/>
      <c r="D19230" s="2"/>
    </row>
    <row r="19231" spans="2:4" x14ac:dyDescent="0.2">
      <c r="B19231" s="2"/>
      <c r="C19231" s="2"/>
      <c r="D19231" s="2"/>
    </row>
    <row r="19232" spans="2:4" x14ac:dyDescent="0.2">
      <c r="B19232" s="2"/>
      <c r="C19232" s="2"/>
      <c r="D19232" s="2"/>
    </row>
    <row r="19233" spans="2:4" x14ac:dyDescent="0.2">
      <c r="B19233" s="2"/>
      <c r="C19233" s="2"/>
      <c r="D19233" s="2"/>
    </row>
    <row r="19234" spans="2:4" x14ac:dyDescent="0.2">
      <c r="B19234" s="2"/>
      <c r="C19234" s="2"/>
      <c r="D19234" s="2"/>
    </row>
    <row r="19235" spans="2:4" x14ac:dyDescent="0.2">
      <c r="B19235" s="2"/>
      <c r="C19235" s="2"/>
      <c r="D19235" s="2"/>
    </row>
    <row r="19236" spans="2:4" x14ac:dyDescent="0.2">
      <c r="B19236" s="2"/>
      <c r="C19236" s="2"/>
      <c r="D19236" s="2"/>
    </row>
    <row r="19237" spans="2:4" x14ac:dyDescent="0.2">
      <c r="B19237" s="2"/>
      <c r="C19237" s="2"/>
      <c r="D19237" s="2"/>
    </row>
    <row r="19238" spans="2:4" x14ac:dyDescent="0.2">
      <c r="B19238" s="2"/>
      <c r="C19238" s="2"/>
      <c r="D19238" s="2"/>
    </row>
    <row r="19239" spans="2:4" x14ac:dyDescent="0.2">
      <c r="B19239" s="2"/>
      <c r="C19239" s="2"/>
      <c r="D19239" s="2"/>
    </row>
    <row r="19240" spans="2:4" x14ac:dyDescent="0.2">
      <c r="B19240" s="2"/>
      <c r="C19240" s="2"/>
      <c r="D19240" s="2"/>
    </row>
    <row r="19241" spans="2:4" x14ac:dyDescent="0.2">
      <c r="B19241" s="2"/>
      <c r="C19241" s="2"/>
      <c r="D19241" s="2"/>
    </row>
    <row r="19242" spans="2:4" x14ac:dyDescent="0.2">
      <c r="B19242" s="2"/>
      <c r="C19242" s="2"/>
      <c r="D19242" s="2"/>
    </row>
    <row r="19243" spans="2:4" x14ac:dyDescent="0.2">
      <c r="B19243" s="2"/>
      <c r="C19243" s="2"/>
      <c r="D19243" s="2"/>
    </row>
    <row r="19244" spans="2:4" x14ac:dyDescent="0.2">
      <c r="B19244" s="2"/>
      <c r="C19244" s="2"/>
      <c r="D19244" s="2"/>
    </row>
    <row r="19245" spans="2:4" x14ac:dyDescent="0.2">
      <c r="B19245" s="2"/>
      <c r="C19245" s="2"/>
      <c r="D19245" s="2"/>
    </row>
    <row r="19246" spans="2:4" x14ac:dyDescent="0.2">
      <c r="B19246" s="2"/>
      <c r="C19246" s="2"/>
      <c r="D19246" s="2"/>
    </row>
    <row r="19247" spans="2:4" x14ac:dyDescent="0.2">
      <c r="B19247" s="2"/>
      <c r="C19247" s="2"/>
      <c r="D19247" s="2"/>
    </row>
    <row r="19248" spans="2:4" x14ac:dyDescent="0.2">
      <c r="B19248" s="2"/>
      <c r="C19248" s="2"/>
      <c r="D19248" s="2"/>
    </row>
    <row r="19249" spans="2:4" x14ac:dyDescent="0.2">
      <c r="B19249" s="2"/>
      <c r="C19249" s="2"/>
      <c r="D19249" s="2"/>
    </row>
    <row r="19250" spans="2:4" x14ac:dyDescent="0.2">
      <c r="B19250" s="2"/>
      <c r="C19250" s="2"/>
      <c r="D19250" s="2"/>
    </row>
    <row r="19251" spans="2:4" x14ac:dyDescent="0.2">
      <c r="B19251" s="2"/>
      <c r="C19251" s="2"/>
      <c r="D19251" s="2"/>
    </row>
    <row r="19252" spans="2:4" x14ac:dyDescent="0.2">
      <c r="B19252" s="2"/>
      <c r="C19252" s="2"/>
      <c r="D19252" s="2"/>
    </row>
    <row r="19253" spans="2:4" x14ac:dyDescent="0.2">
      <c r="B19253" s="2"/>
      <c r="C19253" s="2"/>
      <c r="D19253" s="2"/>
    </row>
    <row r="19254" spans="2:4" x14ac:dyDescent="0.2">
      <c r="B19254" s="2"/>
      <c r="C19254" s="2"/>
      <c r="D19254" s="2"/>
    </row>
    <row r="19255" spans="2:4" x14ac:dyDescent="0.2">
      <c r="B19255" s="2"/>
      <c r="C19255" s="2"/>
      <c r="D19255" s="2"/>
    </row>
    <row r="19256" spans="2:4" x14ac:dyDescent="0.2">
      <c r="B19256" s="2"/>
      <c r="C19256" s="2"/>
      <c r="D19256" s="2"/>
    </row>
    <row r="19257" spans="2:4" x14ac:dyDescent="0.2">
      <c r="B19257" s="2"/>
      <c r="C19257" s="2"/>
      <c r="D19257" s="2"/>
    </row>
    <row r="19258" spans="2:4" x14ac:dyDescent="0.2">
      <c r="B19258" s="2"/>
      <c r="C19258" s="2"/>
      <c r="D19258" s="2"/>
    </row>
    <row r="19259" spans="2:4" x14ac:dyDescent="0.2">
      <c r="B19259" s="2"/>
      <c r="C19259" s="2"/>
      <c r="D19259" s="2"/>
    </row>
    <row r="19260" spans="2:4" x14ac:dyDescent="0.2">
      <c r="B19260" s="2"/>
      <c r="C19260" s="2"/>
      <c r="D19260" s="2"/>
    </row>
    <row r="19261" spans="2:4" x14ac:dyDescent="0.2">
      <c r="B19261" s="2"/>
      <c r="C19261" s="2"/>
      <c r="D19261" s="2"/>
    </row>
    <row r="19262" spans="2:4" x14ac:dyDescent="0.2">
      <c r="B19262" s="2"/>
      <c r="C19262" s="2"/>
      <c r="D19262" s="2"/>
    </row>
    <row r="19263" spans="2:4" x14ac:dyDescent="0.2">
      <c r="B19263" s="2"/>
      <c r="C19263" s="2"/>
      <c r="D19263" s="2"/>
    </row>
    <row r="19264" spans="2:4" x14ac:dyDescent="0.2">
      <c r="B19264" s="2"/>
      <c r="C19264" s="2"/>
      <c r="D19264" s="2"/>
    </row>
    <row r="19265" spans="2:4" x14ac:dyDescent="0.2">
      <c r="B19265" s="2"/>
      <c r="C19265" s="2"/>
      <c r="D19265" s="2"/>
    </row>
    <row r="19266" spans="2:4" x14ac:dyDescent="0.2">
      <c r="B19266" s="2"/>
      <c r="C19266" s="2"/>
      <c r="D19266" s="2"/>
    </row>
    <row r="19267" spans="2:4" x14ac:dyDescent="0.2">
      <c r="B19267" s="2"/>
      <c r="C19267" s="2"/>
      <c r="D19267" s="2"/>
    </row>
    <row r="19268" spans="2:4" x14ac:dyDescent="0.2">
      <c r="B19268" s="2"/>
      <c r="C19268" s="2"/>
      <c r="D19268" s="2"/>
    </row>
    <row r="19269" spans="2:4" x14ac:dyDescent="0.2">
      <c r="B19269" s="2"/>
      <c r="C19269" s="2"/>
      <c r="D19269" s="2"/>
    </row>
    <row r="19270" spans="2:4" x14ac:dyDescent="0.2">
      <c r="B19270" s="2"/>
      <c r="C19270" s="2"/>
      <c r="D19270" s="2"/>
    </row>
    <row r="19271" spans="2:4" x14ac:dyDescent="0.2">
      <c r="B19271" s="2"/>
      <c r="C19271" s="2"/>
      <c r="D19271" s="2"/>
    </row>
    <row r="19272" spans="2:4" x14ac:dyDescent="0.2">
      <c r="B19272" s="2"/>
      <c r="C19272" s="2"/>
      <c r="D19272" s="2"/>
    </row>
    <row r="19273" spans="2:4" x14ac:dyDescent="0.2">
      <c r="B19273" s="2"/>
      <c r="C19273" s="2"/>
      <c r="D19273" s="2"/>
    </row>
    <row r="19274" spans="2:4" x14ac:dyDescent="0.2">
      <c r="B19274" s="2"/>
      <c r="C19274" s="2"/>
      <c r="D19274" s="2"/>
    </row>
    <row r="19275" spans="2:4" x14ac:dyDescent="0.2">
      <c r="B19275" s="2"/>
      <c r="C19275" s="2"/>
      <c r="D19275" s="2"/>
    </row>
    <row r="19276" spans="2:4" x14ac:dyDescent="0.2">
      <c r="B19276" s="2"/>
      <c r="C19276" s="2"/>
      <c r="D19276" s="2"/>
    </row>
    <row r="19277" spans="2:4" x14ac:dyDescent="0.2">
      <c r="B19277" s="2"/>
      <c r="C19277" s="2"/>
      <c r="D19277" s="2"/>
    </row>
    <row r="19278" spans="2:4" x14ac:dyDescent="0.2">
      <c r="B19278" s="2"/>
      <c r="C19278" s="2"/>
      <c r="D19278" s="2"/>
    </row>
    <row r="19279" spans="2:4" x14ac:dyDescent="0.2">
      <c r="B19279" s="2"/>
      <c r="C19279" s="2"/>
      <c r="D19279" s="2"/>
    </row>
    <row r="19280" spans="2:4" x14ac:dyDescent="0.2">
      <c r="B19280" s="2"/>
      <c r="C19280" s="2"/>
      <c r="D19280" s="2"/>
    </row>
    <row r="19281" spans="2:4" x14ac:dyDescent="0.2">
      <c r="B19281" s="2"/>
      <c r="C19281" s="2"/>
      <c r="D19281" s="2"/>
    </row>
    <row r="19282" spans="2:4" x14ac:dyDescent="0.2">
      <c r="B19282" s="2"/>
      <c r="C19282" s="2"/>
      <c r="D19282" s="2"/>
    </row>
    <row r="19283" spans="2:4" x14ac:dyDescent="0.2">
      <c r="B19283" s="2"/>
      <c r="C19283" s="2"/>
      <c r="D19283" s="2"/>
    </row>
    <row r="19284" spans="2:4" x14ac:dyDescent="0.2">
      <c r="B19284" s="2"/>
      <c r="C19284" s="2"/>
      <c r="D19284" s="2"/>
    </row>
    <row r="19285" spans="2:4" x14ac:dyDescent="0.2">
      <c r="B19285" s="2"/>
      <c r="C19285" s="2"/>
      <c r="D19285" s="2"/>
    </row>
    <row r="19286" spans="2:4" x14ac:dyDescent="0.2">
      <c r="B19286" s="2"/>
      <c r="C19286" s="2"/>
      <c r="D19286" s="2"/>
    </row>
    <row r="19287" spans="2:4" x14ac:dyDescent="0.2">
      <c r="B19287" s="2"/>
      <c r="C19287" s="2"/>
      <c r="D19287" s="2"/>
    </row>
    <row r="19288" spans="2:4" x14ac:dyDescent="0.2">
      <c r="B19288" s="2"/>
      <c r="C19288" s="2"/>
      <c r="D19288" s="2"/>
    </row>
    <row r="19289" spans="2:4" x14ac:dyDescent="0.2">
      <c r="B19289" s="2"/>
      <c r="C19289" s="2"/>
      <c r="D19289" s="2"/>
    </row>
    <row r="19290" spans="2:4" x14ac:dyDescent="0.2">
      <c r="B19290" s="2"/>
      <c r="C19290" s="2"/>
      <c r="D19290" s="2"/>
    </row>
    <row r="19291" spans="2:4" x14ac:dyDescent="0.2">
      <c r="B19291" s="2"/>
      <c r="C19291" s="2"/>
      <c r="D19291" s="2"/>
    </row>
    <row r="19292" spans="2:4" x14ac:dyDescent="0.2">
      <c r="B19292" s="2"/>
      <c r="C19292" s="2"/>
      <c r="D19292" s="2"/>
    </row>
    <row r="19293" spans="2:4" x14ac:dyDescent="0.2">
      <c r="B19293" s="2"/>
      <c r="C19293" s="2"/>
      <c r="D19293" s="2"/>
    </row>
    <row r="19294" spans="2:4" x14ac:dyDescent="0.2">
      <c r="B19294" s="2"/>
      <c r="C19294" s="2"/>
      <c r="D19294" s="2"/>
    </row>
    <row r="19295" spans="2:4" x14ac:dyDescent="0.2">
      <c r="B19295" s="2"/>
      <c r="C19295" s="2"/>
      <c r="D19295" s="2"/>
    </row>
    <row r="19296" spans="2:4" x14ac:dyDescent="0.2">
      <c r="B19296" s="2"/>
      <c r="C19296" s="2"/>
      <c r="D19296" s="2"/>
    </row>
    <row r="19297" spans="2:4" x14ac:dyDescent="0.2">
      <c r="B19297" s="2"/>
      <c r="C19297" s="2"/>
      <c r="D19297" s="2"/>
    </row>
    <row r="19298" spans="2:4" x14ac:dyDescent="0.2">
      <c r="B19298" s="2"/>
      <c r="C19298" s="2"/>
      <c r="D19298" s="2"/>
    </row>
    <row r="19299" spans="2:4" x14ac:dyDescent="0.2">
      <c r="B19299" s="2"/>
      <c r="C19299" s="2"/>
      <c r="D19299" s="2"/>
    </row>
    <row r="19300" spans="2:4" x14ac:dyDescent="0.2">
      <c r="B19300" s="2"/>
      <c r="C19300" s="2"/>
      <c r="D19300" s="2"/>
    </row>
    <row r="19301" spans="2:4" x14ac:dyDescent="0.2">
      <c r="B19301" s="2"/>
      <c r="C19301" s="2"/>
      <c r="D19301" s="2"/>
    </row>
    <row r="19302" spans="2:4" x14ac:dyDescent="0.2">
      <c r="B19302" s="2"/>
      <c r="C19302" s="2"/>
      <c r="D19302" s="2"/>
    </row>
    <row r="19303" spans="2:4" x14ac:dyDescent="0.2">
      <c r="B19303" s="2"/>
      <c r="C19303" s="2"/>
      <c r="D19303" s="2"/>
    </row>
    <row r="19304" spans="2:4" x14ac:dyDescent="0.2">
      <c r="B19304" s="2"/>
      <c r="C19304" s="2"/>
      <c r="D19304" s="2"/>
    </row>
    <row r="19305" spans="2:4" x14ac:dyDescent="0.2">
      <c r="B19305" s="2"/>
      <c r="C19305" s="2"/>
      <c r="D19305" s="2"/>
    </row>
    <row r="19306" spans="2:4" x14ac:dyDescent="0.2">
      <c r="B19306" s="2"/>
      <c r="C19306" s="2"/>
      <c r="D19306" s="2"/>
    </row>
    <row r="19307" spans="2:4" x14ac:dyDescent="0.2">
      <c r="B19307" s="2"/>
      <c r="C19307" s="2"/>
      <c r="D19307" s="2"/>
    </row>
    <row r="19308" spans="2:4" x14ac:dyDescent="0.2">
      <c r="B19308" s="2"/>
      <c r="C19308" s="2"/>
      <c r="D19308" s="2"/>
    </row>
    <row r="19309" spans="2:4" x14ac:dyDescent="0.2">
      <c r="B19309" s="2"/>
      <c r="C19309" s="2"/>
      <c r="D19309" s="2"/>
    </row>
    <row r="19310" spans="2:4" x14ac:dyDescent="0.2">
      <c r="B19310" s="2"/>
      <c r="C19310" s="2"/>
      <c r="D19310" s="2"/>
    </row>
    <row r="19311" spans="2:4" x14ac:dyDescent="0.2">
      <c r="B19311" s="2"/>
      <c r="C19311" s="2"/>
      <c r="D19311" s="2"/>
    </row>
    <row r="19312" spans="2:4" x14ac:dyDescent="0.2">
      <c r="B19312" s="2"/>
      <c r="C19312" s="2"/>
      <c r="D19312" s="2"/>
    </row>
    <row r="19313" spans="2:4" x14ac:dyDescent="0.2">
      <c r="B19313" s="2"/>
      <c r="C19313" s="2"/>
      <c r="D19313" s="2"/>
    </row>
    <row r="19314" spans="2:4" x14ac:dyDescent="0.2">
      <c r="B19314" s="2"/>
      <c r="C19314" s="2"/>
      <c r="D19314" s="2"/>
    </row>
    <row r="19315" spans="2:4" x14ac:dyDescent="0.2">
      <c r="B19315" s="2"/>
      <c r="C19315" s="2"/>
      <c r="D19315" s="2"/>
    </row>
    <row r="19316" spans="2:4" x14ac:dyDescent="0.2">
      <c r="B19316" s="2"/>
      <c r="C19316" s="2"/>
      <c r="D19316" s="2"/>
    </row>
    <row r="19317" spans="2:4" x14ac:dyDescent="0.2">
      <c r="B19317" s="2"/>
      <c r="C19317" s="2"/>
      <c r="D19317" s="2"/>
    </row>
    <row r="19318" spans="2:4" x14ac:dyDescent="0.2">
      <c r="B19318" s="2"/>
      <c r="C19318" s="2"/>
      <c r="D19318" s="2"/>
    </row>
    <row r="19319" spans="2:4" x14ac:dyDescent="0.2">
      <c r="B19319" s="2"/>
      <c r="C19319" s="2"/>
      <c r="D19319" s="2"/>
    </row>
    <row r="19320" spans="2:4" x14ac:dyDescent="0.2">
      <c r="B19320" s="2"/>
      <c r="C19320" s="2"/>
      <c r="D19320" s="2"/>
    </row>
    <row r="19321" spans="2:4" x14ac:dyDescent="0.2">
      <c r="B19321" s="2"/>
      <c r="C19321" s="2"/>
      <c r="D19321" s="2"/>
    </row>
    <row r="19322" spans="2:4" x14ac:dyDescent="0.2">
      <c r="B19322" s="2"/>
      <c r="C19322" s="2"/>
      <c r="D19322" s="2"/>
    </row>
    <row r="19323" spans="2:4" x14ac:dyDescent="0.2">
      <c r="B19323" s="2"/>
      <c r="C19323" s="2"/>
      <c r="D19323" s="2"/>
    </row>
    <row r="19324" spans="2:4" x14ac:dyDescent="0.2">
      <c r="B19324" s="2"/>
      <c r="C19324" s="2"/>
      <c r="D19324" s="2"/>
    </row>
    <row r="19325" spans="2:4" x14ac:dyDescent="0.2">
      <c r="B19325" s="2"/>
      <c r="C19325" s="2"/>
      <c r="D19325" s="2"/>
    </row>
    <row r="19326" spans="2:4" x14ac:dyDescent="0.2">
      <c r="B19326" s="2"/>
      <c r="C19326" s="2"/>
      <c r="D19326" s="2"/>
    </row>
    <row r="19327" spans="2:4" x14ac:dyDescent="0.2">
      <c r="B19327" s="2"/>
      <c r="C19327" s="2"/>
      <c r="D19327" s="2"/>
    </row>
    <row r="19328" spans="2:4" x14ac:dyDescent="0.2">
      <c r="B19328" s="2"/>
      <c r="C19328" s="2"/>
      <c r="D19328" s="2"/>
    </row>
    <row r="19329" spans="2:4" x14ac:dyDescent="0.2">
      <c r="B19329" s="2"/>
      <c r="C19329" s="2"/>
      <c r="D19329" s="2"/>
    </row>
    <row r="19330" spans="2:4" x14ac:dyDescent="0.2">
      <c r="B19330" s="2"/>
      <c r="C19330" s="2"/>
      <c r="D19330" s="2"/>
    </row>
    <row r="19331" spans="2:4" x14ac:dyDescent="0.2">
      <c r="B19331" s="2"/>
      <c r="C19331" s="2"/>
      <c r="D19331" s="2"/>
    </row>
    <row r="19332" spans="2:4" x14ac:dyDescent="0.2">
      <c r="B19332" s="2"/>
      <c r="C19332" s="2"/>
      <c r="D19332" s="2"/>
    </row>
    <row r="19333" spans="2:4" x14ac:dyDescent="0.2">
      <c r="B19333" s="2"/>
      <c r="C19333" s="2"/>
      <c r="D19333" s="2"/>
    </row>
    <row r="19334" spans="2:4" x14ac:dyDescent="0.2">
      <c r="B19334" s="2"/>
      <c r="C19334" s="2"/>
      <c r="D19334" s="2"/>
    </row>
    <row r="19335" spans="2:4" x14ac:dyDescent="0.2">
      <c r="B19335" s="2"/>
      <c r="C19335" s="2"/>
      <c r="D19335" s="2"/>
    </row>
    <row r="19336" spans="2:4" x14ac:dyDescent="0.2">
      <c r="B19336" s="2"/>
      <c r="C19336" s="2"/>
      <c r="D19336" s="2"/>
    </row>
    <row r="19337" spans="2:4" x14ac:dyDescent="0.2">
      <c r="B19337" s="2"/>
      <c r="C19337" s="2"/>
      <c r="D19337" s="2"/>
    </row>
    <row r="19338" spans="2:4" x14ac:dyDescent="0.2">
      <c r="B19338" s="2"/>
      <c r="C19338" s="2"/>
      <c r="D19338" s="2"/>
    </row>
    <row r="19339" spans="2:4" x14ac:dyDescent="0.2">
      <c r="B19339" s="2"/>
      <c r="C19339" s="2"/>
      <c r="D19339" s="2"/>
    </row>
    <row r="19340" spans="2:4" x14ac:dyDescent="0.2">
      <c r="B19340" s="2"/>
      <c r="C19340" s="2"/>
      <c r="D19340" s="2"/>
    </row>
    <row r="19341" spans="2:4" x14ac:dyDescent="0.2">
      <c r="B19341" s="2"/>
      <c r="C19341" s="2"/>
      <c r="D19341" s="2"/>
    </row>
    <row r="19342" spans="2:4" x14ac:dyDescent="0.2">
      <c r="B19342" s="2"/>
      <c r="C19342" s="2"/>
      <c r="D19342" s="2"/>
    </row>
    <row r="19343" spans="2:4" x14ac:dyDescent="0.2">
      <c r="B19343" s="2"/>
      <c r="C19343" s="2"/>
      <c r="D19343" s="2"/>
    </row>
    <row r="19344" spans="2:4" x14ac:dyDescent="0.2">
      <c r="B19344" s="2"/>
      <c r="C19344" s="2"/>
      <c r="D19344" s="2"/>
    </row>
    <row r="19345" spans="2:4" x14ac:dyDescent="0.2">
      <c r="B19345" s="2"/>
      <c r="C19345" s="2"/>
      <c r="D19345" s="2"/>
    </row>
    <row r="19346" spans="2:4" x14ac:dyDescent="0.2">
      <c r="B19346" s="2"/>
      <c r="C19346" s="2"/>
      <c r="D19346" s="2"/>
    </row>
    <row r="19347" spans="2:4" x14ac:dyDescent="0.2">
      <c r="B19347" s="2"/>
      <c r="C19347" s="2"/>
      <c r="D19347" s="2"/>
    </row>
    <row r="19348" spans="2:4" x14ac:dyDescent="0.2">
      <c r="B19348" s="2"/>
      <c r="C19348" s="2"/>
      <c r="D19348" s="2"/>
    </row>
    <row r="19349" spans="2:4" x14ac:dyDescent="0.2">
      <c r="B19349" s="2"/>
      <c r="C19349" s="2"/>
      <c r="D19349" s="2"/>
    </row>
    <row r="19350" spans="2:4" x14ac:dyDescent="0.2">
      <c r="B19350" s="2"/>
      <c r="C19350" s="2"/>
      <c r="D19350" s="2"/>
    </row>
    <row r="19351" spans="2:4" x14ac:dyDescent="0.2">
      <c r="B19351" s="2"/>
      <c r="C19351" s="2"/>
      <c r="D19351" s="2"/>
    </row>
    <row r="19352" spans="2:4" x14ac:dyDescent="0.2">
      <c r="B19352" s="2"/>
      <c r="C19352" s="2"/>
      <c r="D19352" s="2"/>
    </row>
    <row r="19353" spans="2:4" x14ac:dyDescent="0.2">
      <c r="B19353" s="2"/>
      <c r="C19353" s="2"/>
      <c r="D19353" s="2"/>
    </row>
    <row r="19354" spans="2:4" x14ac:dyDescent="0.2">
      <c r="B19354" s="2"/>
      <c r="C19354" s="2"/>
      <c r="D19354" s="2"/>
    </row>
    <row r="19355" spans="2:4" x14ac:dyDescent="0.2">
      <c r="B19355" s="2"/>
      <c r="C19355" s="2"/>
      <c r="D19355" s="2"/>
    </row>
    <row r="19356" spans="2:4" x14ac:dyDescent="0.2">
      <c r="B19356" s="2"/>
      <c r="C19356" s="2"/>
      <c r="D19356" s="2"/>
    </row>
    <row r="19357" spans="2:4" x14ac:dyDescent="0.2">
      <c r="B19357" s="2"/>
      <c r="C19357" s="2"/>
      <c r="D19357" s="2"/>
    </row>
    <row r="19358" spans="2:4" x14ac:dyDescent="0.2">
      <c r="B19358" s="2"/>
      <c r="C19358" s="2"/>
      <c r="D19358" s="2"/>
    </row>
    <row r="19359" spans="2:4" x14ac:dyDescent="0.2">
      <c r="B19359" s="2"/>
      <c r="C19359" s="2"/>
      <c r="D19359" s="2"/>
    </row>
    <row r="19360" spans="2:4" x14ac:dyDescent="0.2">
      <c r="B19360" s="2"/>
      <c r="C19360" s="2"/>
      <c r="D19360" s="2"/>
    </row>
    <row r="19361" spans="2:4" x14ac:dyDescent="0.2">
      <c r="B19361" s="2"/>
      <c r="C19361" s="2"/>
      <c r="D19361" s="2"/>
    </row>
    <row r="19362" spans="2:4" x14ac:dyDescent="0.2">
      <c r="B19362" s="2"/>
      <c r="C19362" s="2"/>
      <c r="D19362" s="2"/>
    </row>
    <row r="19363" spans="2:4" x14ac:dyDescent="0.2">
      <c r="B19363" s="2"/>
      <c r="C19363" s="2"/>
      <c r="D19363" s="2"/>
    </row>
    <row r="19364" spans="2:4" x14ac:dyDescent="0.2">
      <c r="B19364" s="2"/>
      <c r="C19364" s="2"/>
      <c r="D19364" s="2"/>
    </row>
    <row r="19365" spans="2:4" x14ac:dyDescent="0.2">
      <c r="B19365" s="2"/>
      <c r="C19365" s="2"/>
      <c r="D19365" s="2"/>
    </row>
    <row r="19366" spans="2:4" x14ac:dyDescent="0.2">
      <c r="B19366" s="2"/>
      <c r="C19366" s="2"/>
      <c r="D19366" s="2"/>
    </row>
    <row r="19367" spans="2:4" x14ac:dyDescent="0.2">
      <c r="B19367" s="2"/>
      <c r="C19367" s="2"/>
      <c r="D19367" s="2"/>
    </row>
    <row r="19368" spans="2:4" x14ac:dyDescent="0.2">
      <c r="B19368" s="2"/>
      <c r="C19368" s="2"/>
      <c r="D19368" s="2"/>
    </row>
    <row r="19369" spans="2:4" x14ac:dyDescent="0.2">
      <c r="B19369" s="2"/>
      <c r="C19369" s="2"/>
      <c r="D19369" s="2"/>
    </row>
    <row r="19370" spans="2:4" x14ac:dyDescent="0.2">
      <c r="B19370" s="2"/>
      <c r="C19370" s="2"/>
      <c r="D19370" s="2"/>
    </row>
    <row r="19371" spans="2:4" x14ac:dyDescent="0.2">
      <c r="B19371" s="2"/>
      <c r="C19371" s="2"/>
      <c r="D19371" s="2"/>
    </row>
    <row r="19372" spans="2:4" x14ac:dyDescent="0.2">
      <c r="B19372" s="2"/>
      <c r="C19372" s="2"/>
      <c r="D19372" s="2"/>
    </row>
    <row r="19373" spans="2:4" x14ac:dyDescent="0.2">
      <c r="B19373" s="2"/>
      <c r="C19373" s="2"/>
      <c r="D19373" s="2"/>
    </row>
    <row r="19374" spans="2:4" x14ac:dyDescent="0.2">
      <c r="B19374" s="2"/>
      <c r="C19374" s="2"/>
      <c r="D19374" s="2"/>
    </row>
    <row r="19375" spans="2:4" x14ac:dyDescent="0.2">
      <c r="B19375" s="2"/>
      <c r="C19375" s="2"/>
      <c r="D19375" s="2"/>
    </row>
    <row r="19376" spans="2:4" x14ac:dyDescent="0.2">
      <c r="B19376" s="2"/>
      <c r="C19376" s="2"/>
      <c r="D19376" s="2"/>
    </row>
    <row r="19377" spans="2:4" x14ac:dyDescent="0.2">
      <c r="B19377" s="2"/>
      <c r="C19377" s="2"/>
      <c r="D19377" s="2"/>
    </row>
    <row r="19378" spans="2:4" x14ac:dyDescent="0.2">
      <c r="B19378" s="2"/>
      <c r="C19378" s="2"/>
      <c r="D19378" s="2"/>
    </row>
    <row r="19379" spans="2:4" x14ac:dyDescent="0.2">
      <c r="B19379" s="2"/>
      <c r="C19379" s="2"/>
      <c r="D19379" s="2"/>
    </row>
    <row r="19380" spans="2:4" x14ac:dyDescent="0.2">
      <c r="B19380" s="2"/>
      <c r="C19380" s="2"/>
      <c r="D19380" s="2"/>
    </row>
    <row r="19381" spans="2:4" x14ac:dyDescent="0.2">
      <c r="B19381" s="2"/>
      <c r="C19381" s="2"/>
      <c r="D19381" s="2"/>
    </row>
    <row r="19382" spans="2:4" x14ac:dyDescent="0.2">
      <c r="B19382" s="2"/>
      <c r="C19382" s="2"/>
      <c r="D19382" s="2"/>
    </row>
    <row r="19383" spans="2:4" x14ac:dyDescent="0.2">
      <c r="B19383" s="2"/>
      <c r="C19383" s="2"/>
      <c r="D19383" s="2"/>
    </row>
    <row r="19384" spans="2:4" x14ac:dyDescent="0.2">
      <c r="B19384" s="2"/>
      <c r="C19384" s="2"/>
      <c r="D19384" s="2"/>
    </row>
    <row r="19385" spans="2:4" x14ac:dyDescent="0.2">
      <c r="B19385" s="2"/>
      <c r="C19385" s="2"/>
      <c r="D19385" s="2"/>
    </row>
    <row r="19386" spans="2:4" x14ac:dyDescent="0.2">
      <c r="B19386" s="2"/>
      <c r="C19386" s="2"/>
      <c r="D19386" s="2"/>
    </row>
    <row r="19387" spans="2:4" x14ac:dyDescent="0.2">
      <c r="B19387" s="2"/>
      <c r="C19387" s="2"/>
      <c r="D19387" s="2"/>
    </row>
    <row r="19388" spans="2:4" x14ac:dyDescent="0.2">
      <c r="B19388" s="2"/>
      <c r="C19388" s="2"/>
      <c r="D19388" s="2"/>
    </row>
    <row r="19389" spans="2:4" x14ac:dyDescent="0.2">
      <c r="B19389" s="2"/>
      <c r="C19389" s="2"/>
      <c r="D19389" s="2"/>
    </row>
    <row r="19390" spans="2:4" x14ac:dyDescent="0.2">
      <c r="B19390" s="2"/>
      <c r="C19390" s="2"/>
      <c r="D19390" s="2"/>
    </row>
    <row r="19391" spans="2:4" x14ac:dyDescent="0.2">
      <c r="B19391" s="2"/>
      <c r="C19391" s="2"/>
      <c r="D19391" s="2"/>
    </row>
    <row r="19392" spans="2:4" x14ac:dyDescent="0.2">
      <c r="B19392" s="2"/>
      <c r="C19392" s="2"/>
      <c r="D19392" s="2"/>
    </row>
    <row r="19393" spans="2:4" x14ac:dyDescent="0.2">
      <c r="B19393" s="2"/>
      <c r="C19393" s="2"/>
      <c r="D19393" s="2"/>
    </row>
    <row r="19394" spans="2:4" x14ac:dyDescent="0.2">
      <c r="B19394" s="2"/>
      <c r="C19394" s="2"/>
      <c r="D19394" s="2"/>
    </row>
    <row r="19395" spans="2:4" x14ac:dyDescent="0.2">
      <c r="B19395" s="2"/>
      <c r="C19395" s="2"/>
      <c r="D19395" s="2"/>
    </row>
    <row r="19396" spans="2:4" x14ac:dyDescent="0.2">
      <c r="B19396" s="2"/>
      <c r="C19396" s="2"/>
      <c r="D19396" s="2"/>
    </row>
    <row r="19397" spans="2:4" x14ac:dyDescent="0.2">
      <c r="B19397" s="2"/>
      <c r="C19397" s="2"/>
      <c r="D19397" s="2"/>
    </row>
    <row r="19398" spans="2:4" x14ac:dyDescent="0.2">
      <c r="B19398" s="2"/>
      <c r="C19398" s="2"/>
      <c r="D19398" s="2"/>
    </row>
    <row r="19399" spans="2:4" x14ac:dyDescent="0.2">
      <c r="B19399" s="2"/>
      <c r="C19399" s="2"/>
      <c r="D19399" s="2"/>
    </row>
    <row r="19400" spans="2:4" x14ac:dyDescent="0.2">
      <c r="B19400" s="2"/>
      <c r="C19400" s="2"/>
      <c r="D19400" s="2"/>
    </row>
    <row r="19401" spans="2:4" x14ac:dyDescent="0.2">
      <c r="B19401" s="2"/>
      <c r="C19401" s="2"/>
      <c r="D19401" s="2"/>
    </row>
    <row r="19402" spans="2:4" x14ac:dyDescent="0.2">
      <c r="B19402" s="2"/>
      <c r="C19402" s="2"/>
      <c r="D19402" s="2"/>
    </row>
    <row r="19403" spans="2:4" x14ac:dyDescent="0.2">
      <c r="B19403" s="2"/>
      <c r="C19403" s="2"/>
      <c r="D19403" s="2"/>
    </row>
    <row r="19404" spans="2:4" x14ac:dyDescent="0.2">
      <c r="B19404" s="2"/>
      <c r="C19404" s="2"/>
      <c r="D19404" s="2"/>
    </row>
    <row r="19405" spans="2:4" x14ac:dyDescent="0.2">
      <c r="B19405" s="2"/>
      <c r="C19405" s="2"/>
      <c r="D19405" s="2"/>
    </row>
    <row r="19406" spans="2:4" x14ac:dyDescent="0.2">
      <c r="B19406" s="2"/>
      <c r="C19406" s="2"/>
      <c r="D19406" s="2"/>
    </row>
    <row r="19407" spans="2:4" x14ac:dyDescent="0.2">
      <c r="B19407" s="2"/>
      <c r="C19407" s="2"/>
      <c r="D19407" s="2"/>
    </row>
    <row r="19408" spans="2:4" x14ac:dyDescent="0.2">
      <c r="B19408" s="2"/>
      <c r="C19408" s="2"/>
      <c r="D19408" s="2"/>
    </row>
    <row r="19409" spans="2:4" x14ac:dyDescent="0.2">
      <c r="B19409" s="2"/>
      <c r="C19409" s="2"/>
      <c r="D19409" s="2"/>
    </row>
    <row r="19410" spans="2:4" x14ac:dyDescent="0.2">
      <c r="B19410" s="2"/>
      <c r="C19410" s="2"/>
      <c r="D19410" s="2"/>
    </row>
    <row r="19411" spans="2:4" x14ac:dyDescent="0.2">
      <c r="B19411" s="2"/>
      <c r="C19411" s="2"/>
      <c r="D19411" s="2"/>
    </row>
    <row r="19412" spans="2:4" x14ac:dyDescent="0.2">
      <c r="B19412" s="2"/>
      <c r="C19412" s="2"/>
      <c r="D19412" s="2"/>
    </row>
    <row r="19413" spans="2:4" x14ac:dyDescent="0.2">
      <c r="B19413" s="2"/>
      <c r="C19413" s="2"/>
      <c r="D19413" s="2"/>
    </row>
    <row r="19414" spans="2:4" x14ac:dyDescent="0.2">
      <c r="B19414" s="2"/>
      <c r="C19414" s="2"/>
      <c r="D19414" s="2"/>
    </row>
    <row r="19415" spans="2:4" x14ac:dyDescent="0.2">
      <c r="B19415" s="2"/>
      <c r="C19415" s="2"/>
      <c r="D19415" s="2"/>
    </row>
    <row r="19416" spans="2:4" x14ac:dyDescent="0.2">
      <c r="B19416" s="2"/>
      <c r="C19416" s="2"/>
      <c r="D19416" s="2"/>
    </row>
    <row r="19417" spans="2:4" x14ac:dyDescent="0.2">
      <c r="B19417" s="2"/>
      <c r="C19417" s="2"/>
      <c r="D19417" s="2"/>
    </row>
    <row r="19418" spans="2:4" x14ac:dyDescent="0.2">
      <c r="B19418" s="2"/>
      <c r="C19418" s="2"/>
      <c r="D19418" s="2"/>
    </row>
    <row r="19419" spans="2:4" x14ac:dyDescent="0.2">
      <c r="B19419" s="2"/>
      <c r="C19419" s="2"/>
      <c r="D19419" s="2"/>
    </row>
    <row r="19420" spans="2:4" x14ac:dyDescent="0.2">
      <c r="B19420" s="2"/>
      <c r="C19420" s="2"/>
      <c r="D19420" s="2"/>
    </row>
    <row r="19421" spans="2:4" x14ac:dyDescent="0.2">
      <c r="B19421" s="2"/>
      <c r="C19421" s="2"/>
      <c r="D19421" s="2"/>
    </row>
    <row r="19422" spans="2:4" x14ac:dyDescent="0.2">
      <c r="B19422" s="2"/>
      <c r="C19422" s="2"/>
      <c r="D19422" s="2"/>
    </row>
    <row r="19423" spans="2:4" x14ac:dyDescent="0.2">
      <c r="B19423" s="2"/>
      <c r="C19423" s="2"/>
      <c r="D19423" s="2"/>
    </row>
    <row r="19424" spans="2:4" x14ac:dyDescent="0.2">
      <c r="B19424" s="2"/>
      <c r="C19424" s="2"/>
      <c r="D19424" s="2"/>
    </row>
    <row r="19425" spans="2:4" x14ac:dyDescent="0.2">
      <c r="B19425" s="2"/>
      <c r="C19425" s="2"/>
      <c r="D19425" s="2"/>
    </row>
    <row r="19426" spans="2:4" x14ac:dyDescent="0.2">
      <c r="B19426" s="2"/>
      <c r="C19426" s="2"/>
      <c r="D19426" s="2"/>
    </row>
    <row r="19427" spans="2:4" x14ac:dyDescent="0.2">
      <c r="B19427" s="2"/>
      <c r="C19427" s="2"/>
      <c r="D19427" s="2"/>
    </row>
    <row r="19428" spans="2:4" x14ac:dyDescent="0.2">
      <c r="B19428" s="2"/>
      <c r="C19428" s="2"/>
      <c r="D19428" s="2"/>
    </row>
    <row r="19429" spans="2:4" x14ac:dyDescent="0.2">
      <c r="B19429" s="2"/>
      <c r="C19429" s="2"/>
      <c r="D19429" s="2"/>
    </row>
    <row r="19430" spans="2:4" x14ac:dyDescent="0.2">
      <c r="B19430" s="2"/>
      <c r="C19430" s="2"/>
      <c r="D19430" s="2"/>
    </row>
    <row r="19431" spans="2:4" x14ac:dyDescent="0.2">
      <c r="B19431" s="2"/>
      <c r="C19431" s="2"/>
      <c r="D19431" s="2"/>
    </row>
    <row r="19432" spans="2:4" x14ac:dyDescent="0.2">
      <c r="B19432" s="2"/>
      <c r="C19432" s="2"/>
      <c r="D19432" s="2"/>
    </row>
    <row r="19433" spans="2:4" x14ac:dyDescent="0.2">
      <c r="B19433" s="2"/>
      <c r="C19433" s="2"/>
      <c r="D19433" s="2"/>
    </row>
    <row r="19434" spans="2:4" x14ac:dyDescent="0.2">
      <c r="B19434" s="2"/>
      <c r="C19434" s="2"/>
      <c r="D19434" s="2"/>
    </row>
    <row r="19435" spans="2:4" x14ac:dyDescent="0.2">
      <c r="B19435" s="2"/>
      <c r="C19435" s="2"/>
      <c r="D19435" s="2"/>
    </row>
    <row r="19436" spans="2:4" x14ac:dyDescent="0.2">
      <c r="B19436" s="2"/>
      <c r="C19436" s="2"/>
      <c r="D19436" s="2"/>
    </row>
    <row r="19437" spans="2:4" x14ac:dyDescent="0.2">
      <c r="B19437" s="2"/>
      <c r="C19437" s="2"/>
      <c r="D19437" s="2"/>
    </row>
    <row r="19438" spans="2:4" x14ac:dyDescent="0.2">
      <c r="B19438" s="2"/>
      <c r="C19438" s="2"/>
      <c r="D19438" s="2"/>
    </row>
    <row r="19439" spans="2:4" x14ac:dyDescent="0.2">
      <c r="B19439" s="2"/>
      <c r="C19439" s="2"/>
      <c r="D19439" s="2"/>
    </row>
    <row r="19440" spans="2:4" x14ac:dyDescent="0.2">
      <c r="B19440" s="2"/>
      <c r="C19440" s="2"/>
      <c r="D19440" s="2"/>
    </row>
    <row r="19441" spans="2:4" x14ac:dyDescent="0.2">
      <c r="B19441" s="2"/>
      <c r="C19441" s="2"/>
      <c r="D19441" s="2"/>
    </row>
    <row r="19442" spans="2:4" x14ac:dyDescent="0.2">
      <c r="B19442" s="2"/>
      <c r="C19442" s="2"/>
      <c r="D19442" s="2"/>
    </row>
    <row r="19443" spans="2:4" x14ac:dyDescent="0.2">
      <c r="B19443" s="2"/>
      <c r="C19443" s="2"/>
      <c r="D19443" s="2"/>
    </row>
    <row r="19444" spans="2:4" x14ac:dyDescent="0.2">
      <c r="B19444" s="2"/>
      <c r="C19444" s="2"/>
      <c r="D19444" s="2"/>
    </row>
    <row r="19445" spans="2:4" x14ac:dyDescent="0.2">
      <c r="B19445" s="2"/>
      <c r="C19445" s="2"/>
      <c r="D19445" s="2"/>
    </row>
    <row r="19446" spans="2:4" x14ac:dyDescent="0.2">
      <c r="B19446" s="2"/>
      <c r="C19446" s="2"/>
      <c r="D19446" s="2"/>
    </row>
    <row r="19447" spans="2:4" x14ac:dyDescent="0.2">
      <c r="B19447" s="2"/>
      <c r="C19447" s="2"/>
      <c r="D19447" s="2"/>
    </row>
    <row r="19448" spans="2:4" x14ac:dyDescent="0.2">
      <c r="B19448" s="2"/>
      <c r="C19448" s="2"/>
      <c r="D19448" s="2"/>
    </row>
    <row r="19449" spans="2:4" x14ac:dyDescent="0.2">
      <c r="B19449" s="2"/>
      <c r="C19449" s="2"/>
      <c r="D19449" s="2"/>
    </row>
    <row r="19450" spans="2:4" x14ac:dyDescent="0.2">
      <c r="B19450" s="2"/>
      <c r="C19450" s="2"/>
      <c r="D19450" s="2"/>
    </row>
    <row r="19451" spans="2:4" x14ac:dyDescent="0.2">
      <c r="B19451" s="2"/>
      <c r="C19451" s="2"/>
      <c r="D19451" s="2"/>
    </row>
    <row r="19452" spans="2:4" x14ac:dyDescent="0.2">
      <c r="B19452" s="2"/>
      <c r="C19452" s="2"/>
      <c r="D19452" s="2"/>
    </row>
    <row r="19453" spans="2:4" x14ac:dyDescent="0.2">
      <c r="B19453" s="2"/>
      <c r="C19453" s="2"/>
      <c r="D19453" s="2"/>
    </row>
    <row r="19454" spans="2:4" x14ac:dyDescent="0.2">
      <c r="B19454" s="2"/>
      <c r="C19454" s="2"/>
      <c r="D19454" s="2"/>
    </row>
    <row r="19455" spans="2:4" x14ac:dyDescent="0.2">
      <c r="B19455" s="2"/>
      <c r="C19455" s="2"/>
      <c r="D19455" s="2"/>
    </row>
    <row r="19456" spans="2:4" x14ac:dyDescent="0.2">
      <c r="B19456" s="2"/>
      <c r="C19456" s="2"/>
      <c r="D19456" s="2"/>
    </row>
    <row r="19457" spans="2:4" x14ac:dyDescent="0.2">
      <c r="B19457" s="2"/>
      <c r="C19457" s="2"/>
      <c r="D19457" s="2"/>
    </row>
    <row r="19458" spans="2:4" x14ac:dyDescent="0.2">
      <c r="B19458" s="2"/>
      <c r="C19458" s="2"/>
      <c r="D19458" s="2"/>
    </row>
    <row r="19459" spans="2:4" x14ac:dyDescent="0.2">
      <c r="B19459" s="2"/>
      <c r="C19459" s="2"/>
      <c r="D19459" s="2"/>
    </row>
    <row r="19460" spans="2:4" x14ac:dyDescent="0.2">
      <c r="B19460" s="2"/>
      <c r="C19460" s="2"/>
      <c r="D19460" s="2"/>
    </row>
    <row r="19461" spans="2:4" x14ac:dyDescent="0.2">
      <c r="B19461" s="2"/>
      <c r="C19461" s="2"/>
      <c r="D19461" s="2"/>
    </row>
    <row r="19462" spans="2:4" x14ac:dyDescent="0.2">
      <c r="B19462" s="2"/>
      <c r="C19462" s="2"/>
      <c r="D19462" s="2"/>
    </row>
    <row r="19463" spans="2:4" x14ac:dyDescent="0.2">
      <c r="B19463" s="2"/>
      <c r="C19463" s="2"/>
      <c r="D19463" s="2"/>
    </row>
    <row r="19464" spans="2:4" x14ac:dyDescent="0.2">
      <c r="B19464" s="2"/>
      <c r="C19464" s="2"/>
      <c r="D19464" s="2"/>
    </row>
    <row r="19465" spans="2:4" x14ac:dyDescent="0.2">
      <c r="B19465" s="2"/>
      <c r="C19465" s="2"/>
      <c r="D19465" s="2"/>
    </row>
    <row r="19466" spans="2:4" x14ac:dyDescent="0.2">
      <c r="B19466" s="2"/>
      <c r="C19466" s="2"/>
      <c r="D19466" s="2"/>
    </row>
    <row r="19467" spans="2:4" x14ac:dyDescent="0.2">
      <c r="B19467" s="2"/>
      <c r="C19467" s="2"/>
      <c r="D19467" s="2"/>
    </row>
    <row r="19468" spans="2:4" x14ac:dyDescent="0.2">
      <c r="B19468" s="2"/>
      <c r="C19468" s="2"/>
      <c r="D19468" s="2"/>
    </row>
    <row r="19469" spans="2:4" x14ac:dyDescent="0.2">
      <c r="B19469" s="2"/>
      <c r="C19469" s="2"/>
      <c r="D19469" s="2"/>
    </row>
    <row r="19470" spans="2:4" x14ac:dyDescent="0.2">
      <c r="B19470" s="2"/>
      <c r="C19470" s="2"/>
      <c r="D19470" s="2"/>
    </row>
    <row r="19471" spans="2:4" x14ac:dyDescent="0.2">
      <c r="B19471" s="2"/>
      <c r="C19471" s="2"/>
      <c r="D19471" s="2"/>
    </row>
    <row r="19472" spans="2:4" x14ac:dyDescent="0.2">
      <c r="B19472" s="2"/>
      <c r="C19472" s="2"/>
      <c r="D19472" s="2"/>
    </row>
    <row r="19473" spans="2:4" x14ac:dyDescent="0.2">
      <c r="B19473" s="2"/>
      <c r="C19473" s="2"/>
      <c r="D19473" s="2"/>
    </row>
    <row r="19474" spans="2:4" x14ac:dyDescent="0.2">
      <c r="B19474" s="2"/>
      <c r="C19474" s="2"/>
      <c r="D19474" s="2"/>
    </row>
    <row r="19475" spans="2:4" x14ac:dyDescent="0.2">
      <c r="B19475" s="2"/>
      <c r="C19475" s="2"/>
      <c r="D19475" s="2"/>
    </row>
    <row r="19476" spans="2:4" x14ac:dyDescent="0.2">
      <c r="B19476" s="2"/>
      <c r="C19476" s="2"/>
      <c r="D19476" s="2"/>
    </row>
    <row r="19477" spans="2:4" x14ac:dyDescent="0.2">
      <c r="B19477" s="2"/>
      <c r="C19477" s="2"/>
      <c r="D19477" s="2"/>
    </row>
    <row r="19478" spans="2:4" x14ac:dyDescent="0.2">
      <c r="B19478" s="2"/>
      <c r="C19478" s="2"/>
      <c r="D19478" s="2"/>
    </row>
    <row r="19479" spans="2:4" x14ac:dyDescent="0.2">
      <c r="B19479" s="2"/>
      <c r="C19479" s="2"/>
      <c r="D19479" s="2"/>
    </row>
    <row r="19480" spans="2:4" x14ac:dyDescent="0.2">
      <c r="B19480" s="2"/>
      <c r="C19480" s="2"/>
      <c r="D19480" s="2"/>
    </row>
    <row r="19481" spans="2:4" x14ac:dyDescent="0.2">
      <c r="B19481" s="2"/>
      <c r="C19481" s="2"/>
      <c r="D19481" s="2"/>
    </row>
    <row r="19482" spans="2:4" x14ac:dyDescent="0.2">
      <c r="B19482" s="2"/>
      <c r="C19482" s="2"/>
      <c r="D19482" s="2"/>
    </row>
    <row r="19483" spans="2:4" x14ac:dyDescent="0.2">
      <c r="B19483" s="2"/>
      <c r="C19483" s="2"/>
      <c r="D19483" s="2"/>
    </row>
    <row r="19484" spans="2:4" x14ac:dyDescent="0.2">
      <c r="B19484" s="2"/>
      <c r="C19484" s="2"/>
      <c r="D19484" s="2"/>
    </row>
    <row r="19485" spans="2:4" x14ac:dyDescent="0.2">
      <c r="B19485" s="2"/>
      <c r="C19485" s="2"/>
      <c r="D19485" s="2"/>
    </row>
    <row r="19486" spans="2:4" x14ac:dyDescent="0.2">
      <c r="B19486" s="2"/>
      <c r="C19486" s="2"/>
      <c r="D19486" s="2"/>
    </row>
    <row r="19487" spans="2:4" x14ac:dyDescent="0.2">
      <c r="B19487" s="2"/>
      <c r="C19487" s="2"/>
      <c r="D19487" s="2"/>
    </row>
    <row r="19488" spans="2:4" x14ac:dyDescent="0.2">
      <c r="B19488" s="2"/>
      <c r="C19488" s="2"/>
      <c r="D19488" s="2"/>
    </row>
    <row r="19489" spans="2:4" x14ac:dyDescent="0.2">
      <c r="B19489" s="2"/>
      <c r="C19489" s="2"/>
      <c r="D19489" s="2"/>
    </row>
    <row r="19490" spans="2:4" x14ac:dyDescent="0.2">
      <c r="B19490" s="2"/>
      <c r="C19490" s="2"/>
      <c r="D19490" s="2"/>
    </row>
    <row r="19491" spans="2:4" x14ac:dyDescent="0.2">
      <c r="B19491" s="2"/>
      <c r="C19491" s="2"/>
      <c r="D19491" s="2"/>
    </row>
    <row r="19492" spans="2:4" x14ac:dyDescent="0.2">
      <c r="B19492" s="2"/>
      <c r="C19492" s="2"/>
      <c r="D19492" s="2"/>
    </row>
    <row r="19493" spans="2:4" x14ac:dyDescent="0.2">
      <c r="B19493" s="2"/>
      <c r="C19493" s="2"/>
      <c r="D19493" s="2"/>
    </row>
    <row r="19494" spans="2:4" x14ac:dyDescent="0.2">
      <c r="B19494" s="2"/>
      <c r="C19494" s="2"/>
      <c r="D19494" s="2"/>
    </row>
    <row r="19495" spans="2:4" x14ac:dyDescent="0.2">
      <c r="B19495" s="2"/>
      <c r="C19495" s="2"/>
      <c r="D19495" s="2"/>
    </row>
    <row r="19496" spans="2:4" x14ac:dyDescent="0.2">
      <c r="B19496" s="2"/>
      <c r="C19496" s="2"/>
      <c r="D19496" s="2"/>
    </row>
    <row r="19497" spans="2:4" x14ac:dyDescent="0.2">
      <c r="B19497" s="2"/>
      <c r="C19497" s="2"/>
      <c r="D19497" s="2"/>
    </row>
    <row r="19498" spans="2:4" x14ac:dyDescent="0.2">
      <c r="B19498" s="2"/>
      <c r="C19498" s="2"/>
      <c r="D19498" s="2"/>
    </row>
    <row r="19499" spans="2:4" x14ac:dyDescent="0.2">
      <c r="B19499" s="2"/>
      <c r="C19499" s="2"/>
      <c r="D19499" s="2"/>
    </row>
    <row r="19500" spans="2:4" x14ac:dyDescent="0.2">
      <c r="B19500" s="2"/>
      <c r="C19500" s="2"/>
      <c r="D19500" s="2"/>
    </row>
    <row r="19501" spans="2:4" x14ac:dyDescent="0.2">
      <c r="B19501" s="2"/>
      <c r="C19501" s="2"/>
      <c r="D19501" s="2"/>
    </row>
    <row r="19502" spans="2:4" x14ac:dyDescent="0.2">
      <c r="B19502" s="2"/>
      <c r="C19502" s="2"/>
      <c r="D19502" s="2"/>
    </row>
    <row r="19503" spans="2:4" x14ac:dyDescent="0.2">
      <c r="B19503" s="2"/>
      <c r="C19503" s="2"/>
      <c r="D19503" s="2"/>
    </row>
    <row r="19504" spans="2:4" x14ac:dyDescent="0.2">
      <c r="B19504" s="2"/>
      <c r="C19504" s="2"/>
      <c r="D19504" s="2"/>
    </row>
    <row r="19505" spans="2:4" x14ac:dyDescent="0.2">
      <c r="B19505" s="2"/>
      <c r="C19505" s="2"/>
      <c r="D19505" s="2"/>
    </row>
    <row r="19506" spans="2:4" x14ac:dyDescent="0.2">
      <c r="B19506" s="2"/>
      <c r="C19506" s="2"/>
      <c r="D19506" s="2"/>
    </row>
    <row r="19507" spans="2:4" x14ac:dyDescent="0.2">
      <c r="B19507" s="2"/>
      <c r="C19507" s="2"/>
      <c r="D19507" s="2"/>
    </row>
    <row r="19508" spans="2:4" x14ac:dyDescent="0.2">
      <c r="B19508" s="2"/>
      <c r="C19508" s="2"/>
      <c r="D19508" s="2"/>
    </row>
    <row r="19509" spans="2:4" x14ac:dyDescent="0.2">
      <c r="B19509" s="2"/>
      <c r="C19509" s="2"/>
      <c r="D19509" s="2"/>
    </row>
    <row r="19510" spans="2:4" x14ac:dyDescent="0.2">
      <c r="B19510" s="2"/>
      <c r="C19510" s="2"/>
      <c r="D19510" s="2"/>
    </row>
    <row r="19511" spans="2:4" x14ac:dyDescent="0.2">
      <c r="B19511" s="2"/>
      <c r="C19511" s="2"/>
      <c r="D19511" s="2"/>
    </row>
    <row r="19512" spans="2:4" x14ac:dyDescent="0.2">
      <c r="B19512" s="2"/>
      <c r="C19512" s="2"/>
      <c r="D19512" s="2"/>
    </row>
    <row r="19513" spans="2:4" x14ac:dyDescent="0.2">
      <c r="B19513" s="2"/>
      <c r="C19513" s="2"/>
      <c r="D19513" s="2"/>
    </row>
    <row r="19514" spans="2:4" x14ac:dyDescent="0.2">
      <c r="B19514" s="2"/>
      <c r="C19514" s="2"/>
      <c r="D19514" s="2"/>
    </row>
    <row r="19515" spans="2:4" x14ac:dyDescent="0.2">
      <c r="B19515" s="2"/>
      <c r="C19515" s="2"/>
      <c r="D19515" s="2"/>
    </row>
    <row r="19516" spans="2:4" x14ac:dyDescent="0.2">
      <c r="B19516" s="2"/>
      <c r="C19516" s="2"/>
      <c r="D19516" s="2"/>
    </row>
    <row r="19517" spans="2:4" x14ac:dyDescent="0.2">
      <c r="B19517" s="2"/>
      <c r="C19517" s="2"/>
      <c r="D19517" s="2"/>
    </row>
    <row r="19518" spans="2:4" x14ac:dyDescent="0.2">
      <c r="B19518" s="2"/>
      <c r="C19518" s="2"/>
      <c r="D19518" s="2"/>
    </row>
    <row r="19519" spans="2:4" x14ac:dyDescent="0.2">
      <c r="B19519" s="2"/>
      <c r="C19519" s="2"/>
      <c r="D19519" s="2"/>
    </row>
    <row r="19520" spans="2:4" x14ac:dyDescent="0.2">
      <c r="B19520" s="2"/>
      <c r="C19520" s="2"/>
      <c r="D19520" s="2"/>
    </row>
    <row r="19521" spans="2:4" x14ac:dyDescent="0.2">
      <c r="B19521" s="2"/>
      <c r="C19521" s="2"/>
      <c r="D19521" s="2"/>
    </row>
    <row r="19522" spans="2:4" x14ac:dyDescent="0.2">
      <c r="B19522" s="2"/>
      <c r="C19522" s="2"/>
      <c r="D19522" s="2"/>
    </row>
    <row r="19523" spans="2:4" x14ac:dyDescent="0.2">
      <c r="B19523" s="2"/>
      <c r="C19523" s="2"/>
      <c r="D19523" s="2"/>
    </row>
    <row r="19524" spans="2:4" x14ac:dyDescent="0.2">
      <c r="B19524" s="2"/>
      <c r="C19524" s="2"/>
      <c r="D19524" s="2"/>
    </row>
    <row r="19525" spans="2:4" x14ac:dyDescent="0.2">
      <c r="B19525" s="2"/>
      <c r="C19525" s="2"/>
      <c r="D19525" s="2"/>
    </row>
    <row r="19526" spans="2:4" x14ac:dyDescent="0.2">
      <c r="B19526" s="2"/>
      <c r="C19526" s="2"/>
      <c r="D19526" s="2"/>
    </row>
    <row r="19527" spans="2:4" x14ac:dyDescent="0.2">
      <c r="B19527" s="2"/>
      <c r="C19527" s="2"/>
      <c r="D19527" s="2"/>
    </row>
    <row r="19528" spans="2:4" x14ac:dyDescent="0.2">
      <c r="B19528" s="2"/>
      <c r="C19528" s="2"/>
      <c r="D19528" s="2"/>
    </row>
    <row r="19529" spans="2:4" x14ac:dyDescent="0.2">
      <c r="B19529" s="2"/>
      <c r="C19529" s="2"/>
      <c r="D19529" s="2"/>
    </row>
    <row r="19530" spans="2:4" x14ac:dyDescent="0.2">
      <c r="B19530" s="2"/>
      <c r="C19530" s="2"/>
      <c r="D19530" s="2"/>
    </row>
    <row r="19531" spans="2:4" x14ac:dyDescent="0.2">
      <c r="B19531" s="2"/>
      <c r="C19531" s="2"/>
      <c r="D19531" s="2"/>
    </row>
    <row r="19532" spans="2:4" x14ac:dyDescent="0.2">
      <c r="B19532" s="2"/>
      <c r="C19532" s="2"/>
      <c r="D19532" s="2"/>
    </row>
    <row r="19533" spans="2:4" x14ac:dyDescent="0.2">
      <c r="B19533" s="2"/>
      <c r="C19533" s="2"/>
      <c r="D19533" s="2"/>
    </row>
    <row r="19534" spans="2:4" x14ac:dyDescent="0.2">
      <c r="B19534" s="2"/>
      <c r="C19534" s="2"/>
      <c r="D19534" s="2"/>
    </row>
    <row r="19535" spans="2:4" x14ac:dyDescent="0.2">
      <c r="B19535" s="2"/>
      <c r="C19535" s="2"/>
      <c r="D19535" s="2"/>
    </row>
    <row r="19536" spans="2:4" x14ac:dyDescent="0.2">
      <c r="B19536" s="2"/>
      <c r="C19536" s="2"/>
      <c r="D19536" s="2"/>
    </row>
    <row r="19537" spans="2:4" x14ac:dyDescent="0.2">
      <c r="B19537" s="2"/>
      <c r="C19537" s="2"/>
      <c r="D19537" s="2"/>
    </row>
    <row r="19538" spans="2:4" x14ac:dyDescent="0.2">
      <c r="B19538" s="2"/>
      <c r="C19538" s="2"/>
      <c r="D19538" s="2"/>
    </row>
    <row r="19539" spans="2:4" x14ac:dyDescent="0.2">
      <c r="B19539" s="2"/>
      <c r="C19539" s="2"/>
      <c r="D19539" s="2"/>
    </row>
    <row r="19540" spans="2:4" x14ac:dyDescent="0.2">
      <c r="B19540" s="2"/>
      <c r="C19540" s="2"/>
      <c r="D19540" s="2"/>
    </row>
    <row r="19541" spans="2:4" x14ac:dyDescent="0.2">
      <c r="B19541" s="2"/>
      <c r="C19541" s="2"/>
      <c r="D19541" s="2"/>
    </row>
    <row r="19542" spans="2:4" x14ac:dyDescent="0.2">
      <c r="B19542" s="2"/>
      <c r="C19542" s="2"/>
      <c r="D19542" s="2"/>
    </row>
    <row r="19543" spans="2:4" x14ac:dyDescent="0.2">
      <c r="B19543" s="2"/>
      <c r="C19543" s="2"/>
      <c r="D19543" s="2"/>
    </row>
    <row r="19544" spans="2:4" x14ac:dyDescent="0.2">
      <c r="B19544" s="2"/>
      <c r="C19544" s="2"/>
      <c r="D19544" s="2"/>
    </row>
    <row r="19545" spans="2:4" x14ac:dyDescent="0.2">
      <c r="B19545" s="2"/>
      <c r="C19545" s="2"/>
      <c r="D19545" s="2"/>
    </row>
    <row r="19546" spans="2:4" x14ac:dyDescent="0.2">
      <c r="B19546" s="2"/>
      <c r="C19546" s="2"/>
      <c r="D19546" s="2"/>
    </row>
    <row r="19547" spans="2:4" x14ac:dyDescent="0.2">
      <c r="B19547" s="2"/>
      <c r="C19547" s="2"/>
      <c r="D19547" s="2"/>
    </row>
    <row r="19548" spans="2:4" x14ac:dyDescent="0.2">
      <c r="B19548" s="2"/>
      <c r="C19548" s="2"/>
      <c r="D19548" s="2"/>
    </row>
    <row r="19549" spans="2:4" x14ac:dyDescent="0.2">
      <c r="B19549" s="2"/>
      <c r="C19549" s="2"/>
      <c r="D19549" s="2"/>
    </row>
    <row r="19550" spans="2:4" x14ac:dyDescent="0.2">
      <c r="B19550" s="2"/>
      <c r="C19550" s="2"/>
      <c r="D19550" s="2"/>
    </row>
    <row r="19551" spans="2:4" x14ac:dyDescent="0.2">
      <c r="B19551" s="2"/>
      <c r="C19551" s="2"/>
      <c r="D19551" s="2"/>
    </row>
    <row r="19552" spans="2:4" x14ac:dyDescent="0.2">
      <c r="B19552" s="2"/>
      <c r="C19552" s="2"/>
      <c r="D19552" s="2"/>
    </row>
    <row r="19553" spans="2:4" x14ac:dyDescent="0.2">
      <c r="B19553" s="2"/>
      <c r="C19553" s="2"/>
      <c r="D19553" s="2"/>
    </row>
    <row r="19554" spans="2:4" x14ac:dyDescent="0.2">
      <c r="B19554" s="2"/>
      <c r="C19554" s="2"/>
      <c r="D19554" s="2"/>
    </row>
    <row r="19555" spans="2:4" x14ac:dyDescent="0.2">
      <c r="B19555" s="2"/>
      <c r="C19555" s="2"/>
      <c r="D19555" s="2"/>
    </row>
    <row r="19556" spans="2:4" x14ac:dyDescent="0.2">
      <c r="B19556" s="2"/>
      <c r="C19556" s="2"/>
      <c r="D19556" s="2"/>
    </row>
    <row r="19557" spans="2:4" x14ac:dyDescent="0.2">
      <c r="B19557" s="2"/>
      <c r="C19557" s="2"/>
      <c r="D19557" s="2"/>
    </row>
    <row r="19558" spans="2:4" x14ac:dyDescent="0.2">
      <c r="B19558" s="2"/>
      <c r="C19558" s="2"/>
      <c r="D19558" s="2"/>
    </row>
    <row r="19559" spans="2:4" x14ac:dyDescent="0.2">
      <c r="B19559" s="2"/>
      <c r="C19559" s="2"/>
      <c r="D19559" s="2"/>
    </row>
    <row r="19560" spans="2:4" x14ac:dyDescent="0.2">
      <c r="B19560" s="2"/>
      <c r="C19560" s="2"/>
      <c r="D19560" s="2"/>
    </row>
    <row r="19561" spans="2:4" x14ac:dyDescent="0.2">
      <c r="B19561" s="2"/>
      <c r="C19561" s="2"/>
      <c r="D19561" s="2"/>
    </row>
    <row r="19562" spans="2:4" x14ac:dyDescent="0.2">
      <c r="B19562" s="2"/>
      <c r="C19562" s="2"/>
      <c r="D19562" s="2"/>
    </row>
    <row r="19563" spans="2:4" x14ac:dyDescent="0.2">
      <c r="B19563" s="2"/>
      <c r="C19563" s="2"/>
      <c r="D19563" s="2"/>
    </row>
    <row r="19564" spans="2:4" x14ac:dyDescent="0.2">
      <c r="B19564" s="2"/>
      <c r="C19564" s="2"/>
      <c r="D19564" s="2"/>
    </row>
    <row r="19565" spans="2:4" x14ac:dyDescent="0.2">
      <c r="B19565" s="2"/>
      <c r="C19565" s="2"/>
      <c r="D19565" s="2"/>
    </row>
    <row r="19566" spans="2:4" x14ac:dyDescent="0.2">
      <c r="B19566" s="2"/>
      <c r="C19566" s="2"/>
      <c r="D19566" s="2"/>
    </row>
    <row r="19567" spans="2:4" x14ac:dyDescent="0.2">
      <c r="B19567" s="2"/>
      <c r="C19567" s="2"/>
      <c r="D19567" s="2"/>
    </row>
    <row r="19568" spans="2:4" x14ac:dyDescent="0.2">
      <c r="B19568" s="2"/>
      <c r="C19568" s="2"/>
      <c r="D19568" s="2"/>
    </row>
    <row r="19569" spans="2:4" x14ac:dyDescent="0.2">
      <c r="B19569" s="2"/>
      <c r="C19569" s="2"/>
      <c r="D19569" s="2"/>
    </row>
    <row r="19570" spans="2:4" x14ac:dyDescent="0.2">
      <c r="B19570" s="2"/>
      <c r="C19570" s="2"/>
      <c r="D19570" s="2"/>
    </row>
    <row r="19571" spans="2:4" x14ac:dyDescent="0.2">
      <c r="B19571" s="2"/>
      <c r="C19571" s="2"/>
      <c r="D19571" s="2"/>
    </row>
    <row r="19572" spans="2:4" x14ac:dyDescent="0.2">
      <c r="B19572" s="2"/>
      <c r="C19572" s="2"/>
      <c r="D19572" s="2"/>
    </row>
    <row r="19573" spans="2:4" x14ac:dyDescent="0.2">
      <c r="B19573" s="2"/>
      <c r="C19573" s="2"/>
      <c r="D19573" s="2"/>
    </row>
    <row r="19574" spans="2:4" x14ac:dyDescent="0.2">
      <c r="B19574" s="2"/>
      <c r="C19574" s="2"/>
      <c r="D19574" s="2"/>
    </row>
    <row r="19575" spans="2:4" x14ac:dyDescent="0.2">
      <c r="B19575" s="2"/>
      <c r="C19575" s="2"/>
      <c r="D19575" s="2"/>
    </row>
    <row r="19576" spans="2:4" x14ac:dyDescent="0.2">
      <c r="B19576" s="2"/>
      <c r="C19576" s="2"/>
      <c r="D19576" s="2"/>
    </row>
    <row r="19577" spans="2:4" x14ac:dyDescent="0.2">
      <c r="B19577" s="2"/>
      <c r="C19577" s="2"/>
      <c r="D19577" s="2"/>
    </row>
    <row r="19578" spans="2:4" x14ac:dyDescent="0.2">
      <c r="B19578" s="2"/>
      <c r="C19578" s="2"/>
      <c r="D19578" s="2"/>
    </row>
    <row r="19579" spans="2:4" x14ac:dyDescent="0.2">
      <c r="B19579" s="2"/>
      <c r="C19579" s="2"/>
      <c r="D19579" s="2"/>
    </row>
    <row r="19580" spans="2:4" x14ac:dyDescent="0.2">
      <c r="B19580" s="2"/>
      <c r="C19580" s="2"/>
      <c r="D19580" s="2"/>
    </row>
    <row r="19581" spans="2:4" x14ac:dyDescent="0.2">
      <c r="B19581" s="2"/>
      <c r="C19581" s="2"/>
      <c r="D19581" s="2"/>
    </row>
    <row r="19582" spans="2:4" x14ac:dyDescent="0.2">
      <c r="B19582" s="2"/>
      <c r="C19582" s="2"/>
      <c r="D19582" s="2"/>
    </row>
    <row r="19583" spans="2:4" x14ac:dyDescent="0.2">
      <c r="B19583" s="2"/>
      <c r="C19583" s="2"/>
      <c r="D19583" s="2"/>
    </row>
    <row r="19584" spans="2:4" x14ac:dyDescent="0.2">
      <c r="B19584" s="2"/>
      <c r="C19584" s="2"/>
      <c r="D19584" s="2"/>
    </row>
    <row r="19585" spans="2:4" x14ac:dyDescent="0.2">
      <c r="B19585" s="2"/>
      <c r="C19585" s="2"/>
      <c r="D19585" s="2"/>
    </row>
    <row r="19586" spans="2:4" x14ac:dyDescent="0.2">
      <c r="B19586" s="2"/>
      <c r="C19586" s="2"/>
      <c r="D19586" s="2"/>
    </row>
    <row r="19587" spans="2:4" x14ac:dyDescent="0.2">
      <c r="B19587" s="2"/>
      <c r="C19587" s="2"/>
      <c r="D19587" s="2"/>
    </row>
    <row r="19588" spans="2:4" x14ac:dyDescent="0.2">
      <c r="B19588" s="2"/>
      <c r="C19588" s="2"/>
      <c r="D19588" s="2"/>
    </row>
    <row r="19589" spans="2:4" x14ac:dyDescent="0.2">
      <c r="B19589" s="2"/>
      <c r="C19589" s="2"/>
      <c r="D19589" s="2"/>
    </row>
    <row r="19590" spans="2:4" x14ac:dyDescent="0.2">
      <c r="B19590" s="2"/>
      <c r="C19590" s="2"/>
      <c r="D19590" s="2"/>
    </row>
    <row r="19591" spans="2:4" x14ac:dyDescent="0.2">
      <c r="B19591" s="2"/>
      <c r="C19591" s="2"/>
      <c r="D19591" s="2"/>
    </row>
    <row r="19592" spans="2:4" x14ac:dyDescent="0.2">
      <c r="B19592" s="2"/>
      <c r="C19592" s="2"/>
      <c r="D19592" s="2"/>
    </row>
    <row r="19593" spans="2:4" x14ac:dyDescent="0.2">
      <c r="B19593" s="2"/>
      <c r="C19593" s="2"/>
      <c r="D19593" s="2"/>
    </row>
    <row r="19594" spans="2:4" x14ac:dyDescent="0.2">
      <c r="B19594" s="2"/>
      <c r="C19594" s="2"/>
      <c r="D19594" s="2"/>
    </row>
    <row r="19595" spans="2:4" x14ac:dyDescent="0.2">
      <c r="B19595" s="2"/>
      <c r="C19595" s="2"/>
      <c r="D19595" s="2"/>
    </row>
    <row r="19596" spans="2:4" x14ac:dyDescent="0.2">
      <c r="B19596" s="2"/>
      <c r="C19596" s="2"/>
      <c r="D19596" s="2"/>
    </row>
    <row r="19597" spans="2:4" x14ac:dyDescent="0.2">
      <c r="B19597" s="2"/>
      <c r="C19597" s="2"/>
      <c r="D19597" s="2"/>
    </row>
    <row r="19598" spans="2:4" x14ac:dyDescent="0.2">
      <c r="B19598" s="2"/>
      <c r="C19598" s="2"/>
      <c r="D19598" s="2"/>
    </row>
    <row r="19599" spans="2:4" x14ac:dyDescent="0.2">
      <c r="B19599" s="2"/>
      <c r="C19599" s="2"/>
      <c r="D19599" s="2"/>
    </row>
    <row r="19600" spans="2:4" x14ac:dyDescent="0.2">
      <c r="B19600" s="2"/>
      <c r="C19600" s="2"/>
      <c r="D19600" s="2"/>
    </row>
    <row r="19601" spans="2:4" x14ac:dyDescent="0.2">
      <c r="B19601" s="2"/>
      <c r="C19601" s="2"/>
      <c r="D19601" s="2"/>
    </row>
    <row r="19602" spans="2:4" x14ac:dyDescent="0.2">
      <c r="B19602" s="2"/>
      <c r="C19602" s="2"/>
      <c r="D19602" s="2"/>
    </row>
    <row r="19603" spans="2:4" x14ac:dyDescent="0.2">
      <c r="B19603" s="2"/>
      <c r="C19603" s="2"/>
      <c r="D19603" s="2"/>
    </row>
    <row r="19604" spans="2:4" x14ac:dyDescent="0.2">
      <c r="B19604" s="2"/>
      <c r="C19604" s="2"/>
      <c r="D19604" s="2"/>
    </row>
    <row r="19605" spans="2:4" x14ac:dyDescent="0.2">
      <c r="B19605" s="2"/>
      <c r="C19605" s="2"/>
      <c r="D19605" s="2"/>
    </row>
    <row r="19606" spans="2:4" x14ac:dyDescent="0.2">
      <c r="B19606" s="2"/>
      <c r="C19606" s="2"/>
      <c r="D19606" s="2"/>
    </row>
    <row r="19607" spans="2:4" x14ac:dyDescent="0.2">
      <c r="B19607" s="2"/>
      <c r="C19607" s="2"/>
      <c r="D19607" s="2"/>
    </row>
    <row r="19608" spans="2:4" x14ac:dyDescent="0.2">
      <c r="B19608" s="2"/>
      <c r="C19608" s="2"/>
      <c r="D19608" s="2"/>
    </row>
    <row r="19609" spans="2:4" x14ac:dyDescent="0.2">
      <c r="B19609" s="2"/>
      <c r="C19609" s="2"/>
      <c r="D19609" s="2"/>
    </row>
    <row r="19610" spans="2:4" x14ac:dyDescent="0.2">
      <c r="B19610" s="2"/>
      <c r="C19610" s="2"/>
      <c r="D19610" s="2"/>
    </row>
    <row r="19611" spans="2:4" x14ac:dyDescent="0.2">
      <c r="B19611" s="2"/>
      <c r="C19611" s="2"/>
      <c r="D19611" s="2"/>
    </row>
    <row r="19612" spans="2:4" x14ac:dyDescent="0.2">
      <c r="B19612" s="2"/>
      <c r="C19612" s="2"/>
      <c r="D19612" s="2"/>
    </row>
    <row r="19613" spans="2:4" x14ac:dyDescent="0.2">
      <c r="B19613" s="2"/>
      <c r="C19613" s="2"/>
      <c r="D19613" s="2"/>
    </row>
    <row r="19614" spans="2:4" x14ac:dyDescent="0.2">
      <c r="B19614" s="2"/>
      <c r="C19614" s="2"/>
      <c r="D19614" s="2"/>
    </row>
    <row r="19615" spans="2:4" x14ac:dyDescent="0.2">
      <c r="B19615" s="2"/>
      <c r="C19615" s="2"/>
      <c r="D19615" s="2"/>
    </row>
    <row r="19616" spans="2:4" x14ac:dyDescent="0.2">
      <c r="B19616" s="2"/>
      <c r="C19616" s="2"/>
      <c r="D19616" s="2"/>
    </row>
    <row r="19617" spans="2:4" x14ac:dyDescent="0.2">
      <c r="B19617" s="2"/>
      <c r="C19617" s="2"/>
      <c r="D19617" s="2"/>
    </row>
    <row r="19618" spans="2:4" x14ac:dyDescent="0.2">
      <c r="B19618" s="2"/>
      <c r="C19618" s="2"/>
      <c r="D19618" s="2"/>
    </row>
    <row r="19619" spans="2:4" x14ac:dyDescent="0.2">
      <c r="B19619" s="2"/>
      <c r="C19619" s="2"/>
      <c r="D19619" s="2"/>
    </row>
    <row r="19620" spans="2:4" x14ac:dyDescent="0.2">
      <c r="B19620" s="2"/>
      <c r="C19620" s="2"/>
      <c r="D19620" s="2"/>
    </row>
    <row r="19621" spans="2:4" x14ac:dyDescent="0.2">
      <c r="B19621" s="2"/>
      <c r="C19621" s="2"/>
      <c r="D19621" s="2"/>
    </row>
    <row r="19622" spans="2:4" x14ac:dyDescent="0.2">
      <c r="B19622" s="2"/>
      <c r="C19622" s="2"/>
      <c r="D19622" s="2"/>
    </row>
    <row r="19623" spans="2:4" x14ac:dyDescent="0.2">
      <c r="B19623" s="2"/>
      <c r="C19623" s="2"/>
      <c r="D19623" s="2"/>
    </row>
    <row r="19624" spans="2:4" x14ac:dyDescent="0.2">
      <c r="B19624" s="2"/>
      <c r="C19624" s="2"/>
      <c r="D19624" s="2"/>
    </row>
    <row r="19625" spans="2:4" x14ac:dyDescent="0.2">
      <c r="B19625" s="2"/>
      <c r="C19625" s="2"/>
      <c r="D19625" s="2"/>
    </row>
    <row r="19626" spans="2:4" x14ac:dyDescent="0.2">
      <c r="B19626" s="2"/>
      <c r="C19626" s="2"/>
      <c r="D19626" s="2"/>
    </row>
    <row r="19627" spans="2:4" x14ac:dyDescent="0.2">
      <c r="B19627" s="2"/>
      <c r="C19627" s="2"/>
      <c r="D19627" s="2"/>
    </row>
    <row r="19628" spans="2:4" x14ac:dyDescent="0.2">
      <c r="B19628" s="2"/>
      <c r="C19628" s="2"/>
      <c r="D19628" s="2"/>
    </row>
    <row r="19629" spans="2:4" x14ac:dyDescent="0.2">
      <c r="B19629" s="2"/>
      <c r="C19629" s="2"/>
      <c r="D19629" s="2"/>
    </row>
    <row r="19630" spans="2:4" x14ac:dyDescent="0.2">
      <c r="B19630" s="2"/>
      <c r="C19630" s="2"/>
      <c r="D19630" s="2"/>
    </row>
    <row r="19631" spans="2:4" x14ac:dyDescent="0.2">
      <c r="B19631" s="2"/>
      <c r="C19631" s="2"/>
      <c r="D19631" s="2"/>
    </row>
    <row r="19632" spans="2:4" x14ac:dyDescent="0.2">
      <c r="B19632" s="2"/>
      <c r="C19632" s="2"/>
      <c r="D19632" s="2"/>
    </row>
    <row r="19633" spans="2:4" x14ac:dyDescent="0.2">
      <c r="B19633" s="2"/>
      <c r="C19633" s="2"/>
      <c r="D19633" s="2"/>
    </row>
    <row r="19634" spans="2:4" x14ac:dyDescent="0.2">
      <c r="B19634" s="2"/>
      <c r="C19634" s="2"/>
      <c r="D19634" s="2"/>
    </row>
    <row r="19635" spans="2:4" x14ac:dyDescent="0.2">
      <c r="B19635" s="2"/>
      <c r="C19635" s="2"/>
      <c r="D19635" s="2"/>
    </row>
    <row r="19636" spans="2:4" x14ac:dyDescent="0.2">
      <c r="B19636" s="2"/>
      <c r="C19636" s="2"/>
      <c r="D19636" s="2"/>
    </row>
    <row r="19637" spans="2:4" x14ac:dyDescent="0.2">
      <c r="B19637" s="2"/>
      <c r="C19637" s="2"/>
      <c r="D19637" s="2"/>
    </row>
    <row r="19638" spans="2:4" x14ac:dyDescent="0.2">
      <c r="B19638" s="2"/>
      <c r="C19638" s="2"/>
      <c r="D19638" s="2"/>
    </row>
    <row r="19639" spans="2:4" x14ac:dyDescent="0.2">
      <c r="B19639" s="2"/>
      <c r="C19639" s="2"/>
      <c r="D19639" s="2"/>
    </row>
    <row r="19640" spans="2:4" x14ac:dyDescent="0.2">
      <c r="B19640" s="2"/>
      <c r="C19640" s="2"/>
      <c r="D19640" s="2"/>
    </row>
    <row r="19641" spans="2:4" x14ac:dyDescent="0.2">
      <c r="B19641" s="2"/>
      <c r="C19641" s="2"/>
      <c r="D19641" s="2"/>
    </row>
    <row r="19642" spans="2:4" x14ac:dyDescent="0.2">
      <c r="B19642" s="2"/>
      <c r="C19642" s="2"/>
      <c r="D19642" s="2"/>
    </row>
    <row r="19643" spans="2:4" x14ac:dyDescent="0.2">
      <c r="B19643" s="2"/>
      <c r="C19643" s="2"/>
      <c r="D19643" s="2"/>
    </row>
    <row r="19644" spans="2:4" x14ac:dyDescent="0.2">
      <c r="B19644" s="2"/>
      <c r="C19644" s="2"/>
      <c r="D19644" s="2"/>
    </row>
    <row r="19645" spans="2:4" x14ac:dyDescent="0.2">
      <c r="B19645" s="2"/>
      <c r="C19645" s="2"/>
      <c r="D19645" s="2"/>
    </row>
    <row r="19646" spans="2:4" x14ac:dyDescent="0.2">
      <c r="B19646" s="2"/>
      <c r="C19646" s="2"/>
      <c r="D19646" s="2"/>
    </row>
    <row r="19647" spans="2:4" x14ac:dyDescent="0.2">
      <c r="B19647" s="2"/>
      <c r="C19647" s="2"/>
      <c r="D19647" s="2"/>
    </row>
    <row r="19648" spans="2:4" x14ac:dyDescent="0.2">
      <c r="B19648" s="2"/>
      <c r="C19648" s="2"/>
      <c r="D19648" s="2"/>
    </row>
    <row r="19649" spans="2:4" x14ac:dyDescent="0.2">
      <c r="B19649" s="2"/>
      <c r="C19649" s="2"/>
      <c r="D19649" s="2"/>
    </row>
    <row r="19650" spans="2:4" x14ac:dyDescent="0.2">
      <c r="B19650" s="2"/>
      <c r="C19650" s="2"/>
      <c r="D19650" s="2"/>
    </row>
    <row r="19651" spans="2:4" x14ac:dyDescent="0.2">
      <c r="B19651" s="2"/>
      <c r="C19651" s="2"/>
      <c r="D19651" s="2"/>
    </row>
    <row r="19652" spans="2:4" x14ac:dyDescent="0.2">
      <c r="B19652" s="2"/>
      <c r="C19652" s="2"/>
      <c r="D19652" s="2"/>
    </row>
    <row r="19653" spans="2:4" x14ac:dyDescent="0.2">
      <c r="B19653" s="2"/>
      <c r="C19653" s="2"/>
      <c r="D19653" s="2"/>
    </row>
    <row r="19654" spans="2:4" x14ac:dyDescent="0.2">
      <c r="B19654" s="2"/>
      <c r="C19654" s="2"/>
      <c r="D19654" s="2"/>
    </row>
    <row r="19655" spans="2:4" x14ac:dyDescent="0.2">
      <c r="B19655" s="2"/>
      <c r="C19655" s="2"/>
      <c r="D19655" s="2"/>
    </row>
    <row r="19656" spans="2:4" x14ac:dyDescent="0.2">
      <c r="B19656" s="2"/>
      <c r="C19656" s="2"/>
      <c r="D19656" s="2"/>
    </row>
    <row r="19657" spans="2:4" x14ac:dyDescent="0.2">
      <c r="B19657" s="2"/>
      <c r="C19657" s="2"/>
      <c r="D19657" s="2"/>
    </row>
    <row r="19658" spans="2:4" x14ac:dyDescent="0.2">
      <c r="B19658" s="2"/>
      <c r="C19658" s="2"/>
      <c r="D19658" s="2"/>
    </row>
    <row r="19659" spans="2:4" x14ac:dyDescent="0.2">
      <c r="B19659" s="2"/>
      <c r="C19659" s="2"/>
      <c r="D19659" s="2"/>
    </row>
    <row r="19660" spans="2:4" x14ac:dyDescent="0.2">
      <c r="B19660" s="2"/>
      <c r="C19660" s="2"/>
      <c r="D19660" s="2"/>
    </row>
    <row r="19661" spans="2:4" x14ac:dyDescent="0.2">
      <c r="B19661" s="2"/>
      <c r="C19661" s="2"/>
      <c r="D19661" s="2"/>
    </row>
    <row r="19662" spans="2:4" x14ac:dyDescent="0.2">
      <c r="B19662" s="2"/>
      <c r="C19662" s="2"/>
      <c r="D19662" s="2"/>
    </row>
    <row r="19663" spans="2:4" x14ac:dyDescent="0.2">
      <c r="B19663" s="2"/>
      <c r="C19663" s="2"/>
      <c r="D19663" s="2"/>
    </row>
    <row r="19664" spans="2:4" x14ac:dyDescent="0.2">
      <c r="B19664" s="2"/>
      <c r="C19664" s="2"/>
      <c r="D19664" s="2"/>
    </row>
    <row r="19665" spans="2:4" x14ac:dyDescent="0.2">
      <c r="B19665" s="2"/>
      <c r="C19665" s="2"/>
      <c r="D19665" s="2"/>
    </row>
    <row r="19666" spans="2:4" x14ac:dyDescent="0.2">
      <c r="B19666" s="2"/>
      <c r="C19666" s="2"/>
      <c r="D19666" s="2"/>
    </row>
    <row r="19667" spans="2:4" x14ac:dyDescent="0.2">
      <c r="B19667" s="2"/>
      <c r="C19667" s="2"/>
      <c r="D19667" s="2"/>
    </row>
    <row r="19668" spans="2:4" x14ac:dyDescent="0.2">
      <c r="B19668" s="2"/>
      <c r="C19668" s="2"/>
      <c r="D19668" s="2"/>
    </row>
    <row r="19669" spans="2:4" x14ac:dyDescent="0.2">
      <c r="B19669" s="2"/>
      <c r="C19669" s="2"/>
      <c r="D19669" s="2"/>
    </row>
    <row r="19670" spans="2:4" x14ac:dyDescent="0.2">
      <c r="B19670" s="2"/>
      <c r="C19670" s="2"/>
      <c r="D19670" s="2"/>
    </row>
    <row r="19671" spans="2:4" x14ac:dyDescent="0.2">
      <c r="B19671" s="2"/>
      <c r="C19671" s="2"/>
      <c r="D19671" s="2"/>
    </row>
    <row r="19672" spans="2:4" x14ac:dyDescent="0.2">
      <c r="B19672" s="2"/>
      <c r="C19672" s="2"/>
      <c r="D19672" s="2"/>
    </row>
    <row r="19673" spans="2:4" x14ac:dyDescent="0.2">
      <c r="B19673" s="2"/>
      <c r="C19673" s="2"/>
      <c r="D19673" s="2"/>
    </row>
    <row r="19674" spans="2:4" x14ac:dyDescent="0.2">
      <c r="B19674" s="2"/>
      <c r="C19674" s="2"/>
      <c r="D19674" s="2"/>
    </row>
    <row r="19675" spans="2:4" x14ac:dyDescent="0.2">
      <c r="B19675" s="2"/>
      <c r="C19675" s="2"/>
      <c r="D19675" s="2"/>
    </row>
    <row r="19676" spans="2:4" x14ac:dyDescent="0.2">
      <c r="B19676" s="2"/>
      <c r="C19676" s="2"/>
      <c r="D19676" s="2"/>
    </row>
    <row r="19677" spans="2:4" x14ac:dyDescent="0.2">
      <c r="B19677" s="2"/>
      <c r="C19677" s="2"/>
      <c r="D19677" s="2"/>
    </row>
    <row r="19678" spans="2:4" x14ac:dyDescent="0.2">
      <c r="B19678" s="2"/>
      <c r="C19678" s="2"/>
      <c r="D19678" s="2"/>
    </row>
    <row r="19679" spans="2:4" x14ac:dyDescent="0.2">
      <c r="B19679" s="2"/>
      <c r="C19679" s="2"/>
      <c r="D19679" s="2"/>
    </row>
    <row r="19680" spans="2:4" x14ac:dyDescent="0.2">
      <c r="B19680" s="2"/>
      <c r="C19680" s="2"/>
      <c r="D19680" s="2"/>
    </row>
    <row r="19681" spans="2:4" x14ac:dyDescent="0.2">
      <c r="B19681" s="2"/>
      <c r="C19681" s="2"/>
      <c r="D19681" s="2"/>
    </row>
    <row r="19682" spans="2:4" x14ac:dyDescent="0.2">
      <c r="B19682" s="2"/>
      <c r="C19682" s="2"/>
      <c r="D19682" s="2"/>
    </row>
    <row r="19683" spans="2:4" x14ac:dyDescent="0.2">
      <c r="B19683" s="2"/>
      <c r="C19683" s="2"/>
      <c r="D19683" s="2"/>
    </row>
    <row r="19684" spans="2:4" x14ac:dyDescent="0.2">
      <c r="B19684" s="2"/>
      <c r="C19684" s="2"/>
      <c r="D19684" s="2"/>
    </row>
    <row r="19685" spans="2:4" x14ac:dyDescent="0.2">
      <c r="B19685" s="2"/>
      <c r="C19685" s="2"/>
      <c r="D19685" s="2"/>
    </row>
    <row r="19686" spans="2:4" x14ac:dyDescent="0.2">
      <c r="B19686" s="2"/>
      <c r="C19686" s="2"/>
      <c r="D19686" s="2"/>
    </row>
    <row r="19687" spans="2:4" x14ac:dyDescent="0.2">
      <c r="B19687" s="2"/>
      <c r="C19687" s="2"/>
      <c r="D19687" s="2"/>
    </row>
    <row r="19688" spans="2:4" x14ac:dyDescent="0.2">
      <c r="B19688" s="2"/>
      <c r="C19688" s="2"/>
      <c r="D19688" s="2"/>
    </row>
    <row r="19689" spans="2:4" x14ac:dyDescent="0.2">
      <c r="B19689" s="2"/>
      <c r="C19689" s="2"/>
      <c r="D19689" s="2"/>
    </row>
    <row r="19690" spans="2:4" x14ac:dyDescent="0.2">
      <c r="B19690" s="2"/>
      <c r="C19690" s="2"/>
      <c r="D19690" s="2"/>
    </row>
    <row r="19691" spans="2:4" x14ac:dyDescent="0.2">
      <c r="B19691" s="2"/>
      <c r="C19691" s="2"/>
      <c r="D19691" s="2"/>
    </row>
    <row r="19692" spans="2:4" x14ac:dyDescent="0.2">
      <c r="B19692" s="2"/>
      <c r="C19692" s="2"/>
      <c r="D19692" s="2"/>
    </row>
    <row r="19693" spans="2:4" x14ac:dyDescent="0.2">
      <c r="B19693" s="2"/>
      <c r="C19693" s="2"/>
      <c r="D19693" s="2"/>
    </row>
    <row r="19694" spans="2:4" x14ac:dyDescent="0.2">
      <c r="B19694" s="2"/>
      <c r="C19694" s="2"/>
      <c r="D19694" s="2"/>
    </row>
    <row r="19695" spans="2:4" x14ac:dyDescent="0.2">
      <c r="B19695" s="2"/>
      <c r="C19695" s="2"/>
      <c r="D19695" s="2"/>
    </row>
    <row r="19696" spans="2:4" x14ac:dyDescent="0.2">
      <c r="B19696" s="2"/>
      <c r="C19696" s="2"/>
      <c r="D19696" s="2"/>
    </row>
    <row r="19697" spans="2:4" x14ac:dyDescent="0.2">
      <c r="B19697" s="2"/>
      <c r="C19697" s="2"/>
      <c r="D19697" s="2"/>
    </row>
    <row r="19698" spans="2:4" x14ac:dyDescent="0.2">
      <c r="B19698" s="2"/>
      <c r="C19698" s="2"/>
      <c r="D19698" s="2"/>
    </row>
    <row r="19699" spans="2:4" x14ac:dyDescent="0.2">
      <c r="B19699" s="2"/>
      <c r="C19699" s="2"/>
      <c r="D19699" s="2"/>
    </row>
    <row r="19700" spans="2:4" x14ac:dyDescent="0.2">
      <c r="B19700" s="2"/>
      <c r="C19700" s="2"/>
      <c r="D19700" s="2"/>
    </row>
    <row r="19701" spans="2:4" x14ac:dyDescent="0.2">
      <c r="B19701" s="2"/>
      <c r="C19701" s="2"/>
      <c r="D19701" s="2"/>
    </row>
    <row r="19702" spans="2:4" x14ac:dyDescent="0.2">
      <c r="B19702" s="2"/>
      <c r="C19702" s="2"/>
      <c r="D19702" s="2"/>
    </row>
    <row r="19703" spans="2:4" x14ac:dyDescent="0.2">
      <c r="B19703" s="2"/>
      <c r="C19703" s="2"/>
      <c r="D19703" s="2"/>
    </row>
    <row r="19704" spans="2:4" x14ac:dyDescent="0.2">
      <c r="B19704" s="2"/>
      <c r="C19704" s="2"/>
      <c r="D19704" s="2"/>
    </row>
    <row r="19705" spans="2:4" x14ac:dyDescent="0.2">
      <c r="B19705" s="2"/>
      <c r="C19705" s="2"/>
      <c r="D19705" s="2"/>
    </row>
    <row r="19706" spans="2:4" x14ac:dyDescent="0.2">
      <c r="B19706" s="2"/>
      <c r="C19706" s="2"/>
      <c r="D19706" s="2"/>
    </row>
    <row r="19707" spans="2:4" x14ac:dyDescent="0.2">
      <c r="B19707" s="2"/>
      <c r="C19707" s="2"/>
      <c r="D19707" s="2"/>
    </row>
    <row r="19708" spans="2:4" x14ac:dyDescent="0.2">
      <c r="B19708" s="2"/>
      <c r="C19708" s="2"/>
      <c r="D19708" s="2"/>
    </row>
    <row r="19709" spans="2:4" x14ac:dyDescent="0.2">
      <c r="B19709" s="2"/>
      <c r="C19709" s="2"/>
      <c r="D19709" s="2"/>
    </row>
    <row r="19710" spans="2:4" x14ac:dyDescent="0.2">
      <c r="B19710" s="2"/>
      <c r="C19710" s="2"/>
      <c r="D19710" s="2"/>
    </row>
    <row r="19711" spans="2:4" x14ac:dyDescent="0.2">
      <c r="B19711" s="2"/>
      <c r="C19711" s="2"/>
      <c r="D19711" s="2"/>
    </row>
    <row r="19712" spans="2:4" x14ac:dyDescent="0.2">
      <c r="B19712" s="2"/>
      <c r="C19712" s="2"/>
      <c r="D19712" s="2"/>
    </row>
    <row r="19713" spans="2:4" x14ac:dyDescent="0.2">
      <c r="B19713" s="2"/>
      <c r="C19713" s="2"/>
      <c r="D19713" s="2"/>
    </row>
    <row r="19714" spans="2:4" x14ac:dyDescent="0.2">
      <c r="B19714" s="2"/>
      <c r="C19714" s="2"/>
      <c r="D19714" s="2"/>
    </row>
    <row r="19715" spans="2:4" x14ac:dyDescent="0.2">
      <c r="B19715" s="2"/>
      <c r="C19715" s="2"/>
      <c r="D19715" s="2"/>
    </row>
    <row r="19716" spans="2:4" x14ac:dyDescent="0.2">
      <c r="B19716" s="2"/>
      <c r="C19716" s="2"/>
      <c r="D19716" s="2"/>
    </row>
    <row r="19717" spans="2:4" x14ac:dyDescent="0.2">
      <c r="B19717" s="2"/>
      <c r="C19717" s="2"/>
      <c r="D19717" s="2"/>
    </row>
    <row r="19718" spans="2:4" x14ac:dyDescent="0.2">
      <c r="B19718" s="2"/>
      <c r="C19718" s="2"/>
      <c r="D19718" s="2"/>
    </row>
    <row r="19719" spans="2:4" x14ac:dyDescent="0.2">
      <c r="B19719" s="2"/>
      <c r="C19719" s="2"/>
      <c r="D19719" s="2"/>
    </row>
    <row r="19720" spans="2:4" x14ac:dyDescent="0.2">
      <c r="B19720" s="2"/>
      <c r="C19720" s="2"/>
      <c r="D19720" s="2"/>
    </row>
    <row r="19721" spans="2:4" x14ac:dyDescent="0.2">
      <c r="B19721" s="2"/>
      <c r="C19721" s="2"/>
      <c r="D19721" s="2"/>
    </row>
    <row r="19722" spans="2:4" x14ac:dyDescent="0.2">
      <c r="B19722" s="2"/>
      <c r="C19722" s="2"/>
      <c r="D19722" s="2"/>
    </row>
    <row r="19723" spans="2:4" x14ac:dyDescent="0.2">
      <c r="B19723" s="2"/>
      <c r="C19723" s="2"/>
      <c r="D19723" s="2"/>
    </row>
    <row r="19724" spans="2:4" x14ac:dyDescent="0.2">
      <c r="B19724" s="2"/>
      <c r="C19724" s="2"/>
      <c r="D19724" s="2"/>
    </row>
    <row r="19725" spans="2:4" x14ac:dyDescent="0.2">
      <c r="B19725" s="2"/>
      <c r="C19725" s="2"/>
      <c r="D19725" s="2"/>
    </row>
    <row r="19726" spans="2:4" x14ac:dyDescent="0.2">
      <c r="B19726" s="2"/>
      <c r="C19726" s="2"/>
      <c r="D19726" s="2"/>
    </row>
    <row r="19727" spans="2:4" x14ac:dyDescent="0.2">
      <c r="B19727" s="2"/>
      <c r="C19727" s="2"/>
      <c r="D19727" s="2"/>
    </row>
    <row r="19728" spans="2:4" x14ac:dyDescent="0.2">
      <c r="B19728" s="2"/>
      <c r="C19728" s="2"/>
      <c r="D19728" s="2"/>
    </row>
    <row r="19729" spans="2:4" x14ac:dyDescent="0.2">
      <c r="B19729" s="2"/>
      <c r="C19729" s="2"/>
      <c r="D19729" s="2"/>
    </row>
    <row r="19730" spans="2:4" x14ac:dyDescent="0.2">
      <c r="B19730" s="2"/>
      <c r="C19730" s="2"/>
      <c r="D19730" s="2"/>
    </row>
    <row r="19731" spans="2:4" x14ac:dyDescent="0.2">
      <c r="B19731" s="2"/>
      <c r="C19731" s="2"/>
      <c r="D19731" s="2"/>
    </row>
    <row r="19732" spans="2:4" x14ac:dyDescent="0.2">
      <c r="B19732" s="2"/>
      <c r="C19732" s="2"/>
      <c r="D19732" s="2"/>
    </row>
    <row r="19733" spans="2:4" x14ac:dyDescent="0.2">
      <c r="B19733" s="2"/>
      <c r="C19733" s="2"/>
      <c r="D19733" s="2"/>
    </row>
    <row r="19734" spans="2:4" x14ac:dyDescent="0.2">
      <c r="B19734" s="2"/>
      <c r="C19734" s="2"/>
      <c r="D19734" s="2"/>
    </row>
    <row r="19735" spans="2:4" x14ac:dyDescent="0.2">
      <c r="B19735" s="2"/>
      <c r="C19735" s="2"/>
      <c r="D19735" s="2"/>
    </row>
    <row r="19736" spans="2:4" x14ac:dyDescent="0.2">
      <c r="B19736" s="2"/>
      <c r="C19736" s="2"/>
      <c r="D19736" s="2"/>
    </row>
    <row r="19737" spans="2:4" x14ac:dyDescent="0.2">
      <c r="B19737" s="2"/>
      <c r="C19737" s="2"/>
      <c r="D19737" s="2"/>
    </row>
    <row r="19738" spans="2:4" x14ac:dyDescent="0.2">
      <c r="B19738" s="2"/>
      <c r="C19738" s="2"/>
      <c r="D19738" s="2"/>
    </row>
    <row r="19739" spans="2:4" x14ac:dyDescent="0.2">
      <c r="B19739" s="2"/>
      <c r="C19739" s="2"/>
      <c r="D19739" s="2"/>
    </row>
    <row r="19740" spans="2:4" x14ac:dyDescent="0.2">
      <c r="B19740" s="2"/>
      <c r="C19740" s="2"/>
      <c r="D19740" s="2"/>
    </row>
    <row r="19741" spans="2:4" x14ac:dyDescent="0.2">
      <c r="B19741" s="2"/>
      <c r="C19741" s="2"/>
      <c r="D19741" s="2"/>
    </row>
    <row r="19742" spans="2:4" x14ac:dyDescent="0.2">
      <c r="B19742" s="2"/>
      <c r="C19742" s="2"/>
      <c r="D19742" s="2"/>
    </row>
    <row r="19743" spans="2:4" x14ac:dyDescent="0.2">
      <c r="B19743" s="2"/>
      <c r="C19743" s="2"/>
      <c r="D19743" s="2"/>
    </row>
    <row r="19744" spans="2:4" x14ac:dyDescent="0.2">
      <c r="B19744" s="2"/>
      <c r="C19744" s="2"/>
      <c r="D19744" s="2"/>
    </row>
    <row r="19745" spans="2:4" x14ac:dyDescent="0.2">
      <c r="B19745" s="2"/>
      <c r="C19745" s="2"/>
      <c r="D19745" s="2"/>
    </row>
    <row r="19746" spans="2:4" x14ac:dyDescent="0.2">
      <c r="B19746" s="2"/>
      <c r="C19746" s="2"/>
      <c r="D19746" s="2"/>
    </row>
    <row r="19747" spans="2:4" x14ac:dyDescent="0.2">
      <c r="B19747" s="2"/>
      <c r="C19747" s="2"/>
      <c r="D19747" s="2"/>
    </row>
    <row r="19748" spans="2:4" x14ac:dyDescent="0.2">
      <c r="B19748" s="2"/>
      <c r="C19748" s="2"/>
      <c r="D19748" s="2"/>
    </row>
    <row r="19749" spans="2:4" x14ac:dyDescent="0.2">
      <c r="B19749" s="2"/>
      <c r="C19749" s="2"/>
      <c r="D19749" s="2"/>
    </row>
    <row r="19750" spans="2:4" x14ac:dyDescent="0.2">
      <c r="B19750" s="2"/>
      <c r="C19750" s="2"/>
      <c r="D19750" s="2"/>
    </row>
    <row r="19751" spans="2:4" x14ac:dyDescent="0.2">
      <c r="B19751" s="2"/>
      <c r="C19751" s="2"/>
      <c r="D19751" s="2"/>
    </row>
    <row r="19752" spans="2:4" x14ac:dyDescent="0.2">
      <c r="B19752" s="2"/>
      <c r="C19752" s="2"/>
      <c r="D19752" s="2"/>
    </row>
    <row r="19753" spans="2:4" x14ac:dyDescent="0.2">
      <c r="B19753" s="2"/>
      <c r="C19753" s="2"/>
      <c r="D19753" s="2"/>
    </row>
    <row r="19754" spans="2:4" x14ac:dyDescent="0.2">
      <c r="B19754" s="2"/>
      <c r="C19754" s="2"/>
      <c r="D19754" s="2"/>
    </row>
    <row r="19755" spans="2:4" x14ac:dyDescent="0.2">
      <c r="B19755" s="2"/>
      <c r="C19755" s="2"/>
      <c r="D19755" s="2"/>
    </row>
    <row r="19756" spans="2:4" x14ac:dyDescent="0.2">
      <c r="B19756" s="2"/>
      <c r="C19756" s="2"/>
      <c r="D19756" s="2"/>
    </row>
    <row r="19757" spans="2:4" x14ac:dyDescent="0.2">
      <c r="B19757" s="2"/>
      <c r="C19757" s="2"/>
      <c r="D19757" s="2"/>
    </row>
    <row r="19758" spans="2:4" x14ac:dyDescent="0.2">
      <c r="B19758" s="2"/>
      <c r="C19758" s="2"/>
      <c r="D19758" s="2"/>
    </row>
    <row r="19759" spans="2:4" x14ac:dyDescent="0.2">
      <c r="B19759" s="2"/>
      <c r="C19759" s="2"/>
      <c r="D19759" s="2"/>
    </row>
    <row r="19760" spans="2:4" x14ac:dyDescent="0.2">
      <c r="B19760" s="2"/>
      <c r="C19760" s="2"/>
      <c r="D19760" s="2"/>
    </row>
    <row r="19761" spans="2:4" x14ac:dyDescent="0.2">
      <c r="B19761" s="2"/>
      <c r="C19761" s="2"/>
      <c r="D19761" s="2"/>
    </row>
    <row r="19762" spans="2:4" x14ac:dyDescent="0.2">
      <c r="B19762" s="2"/>
      <c r="C19762" s="2"/>
      <c r="D19762" s="2"/>
    </row>
    <row r="19763" spans="2:4" x14ac:dyDescent="0.2">
      <c r="B19763" s="2"/>
      <c r="C19763" s="2"/>
      <c r="D19763" s="2"/>
    </row>
    <row r="19764" spans="2:4" x14ac:dyDescent="0.2">
      <c r="B19764" s="2"/>
      <c r="C19764" s="2"/>
      <c r="D19764" s="2"/>
    </row>
    <row r="19765" spans="2:4" x14ac:dyDescent="0.2">
      <c r="B19765" s="2"/>
      <c r="C19765" s="2"/>
      <c r="D19765" s="2"/>
    </row>
    <row r="19766" spans="2:4" x14ac:dyDescent="0.2">
      <c r="B19766" s="2"/>
      <c r="C19766" s="2"/>
      <c r="D19766" s="2"/>
    </row>
    <row r="19767" spans="2:4" x14ac:dyDescent="0.2">
      <c r="B19767" s="2"/>
      <c r="C19767" s="2"/>
      <c r="D19767" s="2"/>
    </row>
    <row r="19768" spans="2:4" x14ac:dyDescent="0.2">
      <c r="B19768" s="2"/>
      <c r="C19768" s="2"/>
      <c r="D19768" s="2"/>
    </row>
    <row r="19769" spans="2:4" x14ac:dyDescent="0.2">
      <c r="B19769" s="2"/>
      <c r="C19769" s="2"/>
      <c r="D19769" s="2"/>
    </row>
    <row r="19770" spans="2:4" x14ac:dyDescent="0.2">
      <c r="B19770" s="2"/>
      <c r="C19770" s="2"/>
      <c r="D19770" s="2"/>
    </row>
    <row r="19771" spans="2:4" x14ac:dyDescent="0.2">
      <c r="B19771" s="2"/>
      <c r="C19771" s="2"/>
      <c r="D19771" s="2"/>
    </row>
    <row r="19772" spans="2:4" x14ac:dyDescent="0.2">
      <c r="B19772" s="2"/>
      <c r="C19772" s="2"/>
      <c r="D19772" s="2"/>
    </row>
    <row r="19773" spans="2:4" x14ac:dyDescent="0.2">
      <c r="B19773" s="2"/>
      <c r="C19773" s="2"/>
      <c r="D19773" s="2"/>
    </row>
    <row r="19774" spans="2:4" x14ac:dyDescent="0.2">
      <c r="B19774" s="2"/>
      <c r="C19774" s="2"/>
      <c r="D19774" s="2"/>
    </row>
    <row r="19775" spans="2:4" x14ac:dyDescent="0.2">
      <c r="B19775" s="2"/>
      <c r="C19775" s="2"/>
      <c r="D19775" s="2"/>
    </row>
    <row r="19776" spans="2:4" x14ac:dyDescent="0.2">
      <c r="B19776" s="2"/>
      <c r="C19776" s="2"/>
      <c r="D19776" s="2"/>
    </row>
    <row r="19777" spans="2:4" x14ac:dyDescent="0.2">
      <c r="B19777" s="2"/>
      <c r="C19777" s="2"/>
      <c r="D19777" s="2"/>
    </row>
    <row r="19778" spans="2:4" x14ac:dyDescent="0.2">
      <c r="B19778" s="2"/>
      <c r="C19778" s="2"/>
      <c r="D19778" s="2"/>
    </row>
    <row r="19779" spans="2:4" x14ac:dyDescent="0.2">
      <c r="B19779" s="2"/>
      <c r="C19779" s="2"/>
      <c r="D19779" s="2"/>
    </row>
    <row r="19780" spans="2:4" x14ac:dyDescent="0.2">
      <c r="B19780" s="2"/>
      <c r="C19780" s="2"/>
      <c r="D19780" s="2"/>
    </row>
    <row r="19781" spans="2:4" x14ac:dyDescent="0.2">
      <c r="B19781" s="2"/>
      <c r="C19781" s="2"/>
      <c r="D19781" s="2"/>
    </row>
    <row r="19782" spans="2:4" x14ac:dyDescent="0.2">
      <c r="B19782" s="2"/>
      <c r="C19782" s="2"/>
      <c r="D19782" s="2"/>
    </row>
    <row r="19783" spans="2:4" x14ac:dyDescent="0.2">
      <c r="B19783" s="2"/>
      <c r="C19783" s="2"/>
      <c r="D19783" s="2"/>
    </row>
    <row r="19784" spans="2:4" x14ac:dyDescent="0.2">
      <c r="B19784" s="2"/>
      <c r="C19784" s="2"/>
      <c r="D19784" s="2"/>
    </row>
    <row r="19785" spans="2:4" x14ac:dyDescent="0.2">
      <c r="B19785" s="2"/>
      <c r="C19785" s="2"/>
      <c r="D19785" s="2"/>
    </row>
    <row r="19786" spans="2:4" x14ac:dyDescent="0.2">
      <c r="B19786" s="2"/>
      <c r="C19786" s="2"/>
      <c r="D19786" s="2"/>
    </row>
    <row r="19787" spans="2:4" x14ac:dyDescent="0.2">
      <c r="B19787" s="2"/>
      <c r="C19787" s="2"/>
      <c r="D19787" s="2"/>
    </row>
    <row r="19788" spans="2:4" x14ac:dyDescent="0.2">
      <c r="B19788" s="2"/>
      <c r="C19788" s="2"/>
      <c r="D19788" s="2"/>
    </row>
    <row r="19789" spans="2:4" x14ac:dyDescent="0.2">
      <c r="B19789" s="2"/>
      <c r="C19789" s="2"/>
      <c r="D19789" s="2"/>
    </row>
    <row r="19790" spans="2:4" x14ac:dyDescent="0.2">
      <c r="B19790" s="2"/>
      <c r="C19790" s="2"/>
      <c r="D19790" s="2"/>
    </row>
    <row r="19791" spans="2:4" x14ac:dyDescent="0.2">
      <c r="B19791" s="2"/>
      <c r="C19791" s="2"/>
      <c r="D19791" s="2"/>
    </row>
    <row r="19792" spans="2:4" x14ac:dyDescent="0.2">
      <c r="B19792" s="2"/>
      <c r="C19792" s="2"/>
      <c r="D19792" s="2"/>
    </row>
    <row r="19793" spans="2:4" x14ac:dyDescent="0.2">
      <c r="B19793" s="2"/>
      <c r="C19793" s="2"/>
      <c r="D19793" s="2"/>
    </row>
    <row r="19794" spans="2:4" x14ac:dyDescent="0.2">
      <c r="B19794" s="2"/>
      <c r="C19794" s="2"/>
      <c r="D19794" s="2"/>
    </row>
    <row r="19795" spans="2:4" x14ac:dyDescent="0.2">
      <c r="B19795" s="2"/>
      <c r="C19795" s="2"/>
      <c r="D19795" s="2"/>
    </row>
    <row r="19796" spans="2:4" x14ac:dyDescent="0.2">
      <c r="B19796" s="2"/>
      <c r="C19796" s="2"/>
      <c r="D19796" s="2"/>
    </row>
    <row r="19797" spans="2:4" x14ac:dyDescent="0.2">
      <c r="B19797" s="2"/>
      <c r="C19797" s="2"/>
      <c r="D19797" s="2"/>
    </row>
    <row r="19798" spans="2:4" x14ac:dyDescent="0.2">
      <c r="B19798" s="2"/>
      <c r="C19798" s="2"/>
      <c r="D19798" s="2"/>
    </row>
    <row r="19799" spans="2:4" x14ac:dyDescent="0.2">
      <c r="B19799" s="2"/>
      <c r="C19799" s="2"/>
      <c r="D19799" s="2"/>
    </row>
    <row r="19800" spans="2:4" x14ac:dyDescent="0.2">
      <c r="B19800" s="2"/>
      <c r="C19800" s="2"/>
      <c r="D19800" s="2"/>
    </row>
    <row r="19801" spans="2:4" x14ac:dyDescent="0.2">
      <c r="B19801" s="2"/>
      <c r="C19801" s="2"/>
      <c r="D19801" s="2"/>
    </row>
    <row r="19802" spans="2:4" x14ac:dyDescent="0.2">
      <c r="B19802" s="2"/>
      <c r="C19802" s="2"/>
      <c r="D19802" s="2"/>
    </row>
    <row r="19803" spans="2:4" x14ac:dyDescent="0.2">
      <c r="B19803" s="2"/>
      <c r="C19803" s="2"/>
      <c r="D19803" s="2"/>
    </row>
    <row r="19804" spans="2:4" x14ac:dyDescent="0.2">
      <c r="B19804" s="2"/>
      <c r="C19804" s="2"/>
      <c r="D19804" s="2"/>
    </row>
    <row r="19805" spans="2:4" x14ac:dyDescent="0.2">
      <c r="B19805" s="2"/>
      <c r="C19805" s="2"/>
      <c r="D19805" s="2"/>
    </row>
    <row r="19806" spans="2:4" x14ac:dyDescent="0.2">
      <c r="B19806" s="2"/>
      <c r="C19806" s="2"/>
      <c r="D19806" s="2"/>
    </row>
    <row r="19807" spans="2:4" x14ac:dyDescent="0.2">
      <c r="B19807" s="2"/>
      <c r="C19807" s="2"/>
      <c r="D19807" s="2"/>
    </row>
    <row r="19808" spans="2:4" x14ac:dyDescent="0.2">
      <c r="B19808" s="2"/>
      <c r="C19808" s="2"/>
      <c r="D19808" s="2"/>
    </row>
    <row r="19809" spans="2:4" x14ac:dyDescent="0.2">
      <c r="B19809" s="2"/>
      <c r="C19809" s="2"/>
      <c r="D19809" s="2"/>
    </row>
    <row r="19810" spans="2:4" x14ac:dyDescent="0.2">
      <c r="B19810" s="2"/>
      <c r="C19810" s="2"/>
      <c r="D19810" s="2"/>
    </row>
    <row r="19811" spans="2:4" x14ac:dyDescent="0.2">
      <c r="B19811" s="2"/>
      <c r="C19811" s="2"/>
      <c r="D19811" s="2"/>
    </row>
    <row r="19812" spans="2:4" x14ac:dyDescent="0.2">
      <c r="B19812" s="2"/>
      <c r="C19812" s="2"/>
      <c r="D19812" s="2"/>
    </row>
    <row r="19813" spans="2:4" x14ac:dyDescent="0.2">
      <c r="B19813" s="2"/>
      <c r="C19813" s="2"/>
      <c r="D19813" s="2"/>
    </row>
    <row r="19814" spans="2:4" x14ac:dyDescent="0.2">
      <c r="B19814" s="2"/>
      <c r="C19814" s="2"/>
      <c r="D19814" s="2"/>
    </row>
    <row r="19815" spans="2:4" x14ac:dyDescent="0.2">
      <c r="B19815" s="2"/>
      <c r="C19815" s="2"/>
      <c r="D19815" s="2"/>
    </row>
    <row r="19816" spans="2:4" x14ac:dyDescent="0.2">
      <c r="B19816" s="2"/>
      <c r="C19816" s="2"/>
      <c r="D19816" s="2"/>
    </row>
    <row r="19817" spans="2:4" x14ac:dyDescent="0.2">
      <c r="B19817" s="2"/>
      <c r="C19817" s="2"/>
      <c r="D19817" s="2"/>
    </row>
    <row r="19818" spans="2:4" x14ac:dyDescent="0.2">
      <c r="B19818" s="2"/>
      <c r="C19818" s="2"/>
      <c r="D19818" s="2"/>
    </row>
    <row r="19819" spans="2:4" x14ac:dyDescent="0.2">
      <c r="B19819" s="2"/>
      <c r="C19819" s="2"/>
      <c r="D19819" s="2"/>
    </row>
    <row r="19820" spans="2:4" x14ac:dyDescent="0.2">
      <c r="B19820" s="2"/>
      <c r="C19820" s="2"/>
      <c r="D19820" s="2"/>
    </row>
    <row r="19821" spans="2:4" x14ac:dyDescent="0.2">
      <c r="B19821" s="2"/>
      <c r="C19821" s="2"/>
      <c r="D19821" s="2"/>
    </row>
    <row r="19822" spans="2:4" x14ac:dyDescent="0.2">
      <c r="B19822" s="2"/>
      <c r="C19822" s="2"/>
      <c r="D19822" s="2"/>
    </row>
    <row r="19823" spans="2:4" x14ac:dyDescent="0.2">
      <c r="B19823" s="2"/>
      <c r="C19823" s="2"/>
      <c r="D19823" s="2"/>
    </row>
    <row r="19824" spans="2:4" x14ac:dyDescent="0.2">
      <c r="B19824" s="2"/>
      <c r="C19824" s="2"/>
      <c r="D19824" s="2"/>
    </row>
    <row r="19825" spans="2:4" x14ac:dyDescent="0.2">
      <c r="B19825" s="2"/>
      <c r="C19825" s="2"/>
      <c r="D19825" s="2"/>
    </row>
    <row r="19826" spans="2:4" x14ac:dyDescent="0.2">
      <c r="B19826" s="2"/>
      <c r="C19826" s="2"/>
      <c r="D19826" s="2"/>
    </row>
    <row r="19827" spans="2:4" x14ac:dyDescent="0.2">
      <c r="B19827" s="2"/>
      <c r="C19827" s="2"/>
      <c r="D19827" s="2"/>
    </row>
    <row r="19828" spans="2:4" x14ac:dyDescent="0.2">
      <c r="B19828" s="2"/>
      <c r="C19828" s="2"/>
      <c r="D19828" s="2"/>
    </row>
    <row r="19829" spans="2:4" x14ac:dyDescent="0.2">
      <c r="B19829" s="2"/>
      <c r="C19829" s="2"/>
      <c r="D19829" s="2"/>
    </row>
    <row r="19830" spans="2:4" x14ac:dyDescent="0.2">
      <c r="B19830" s="2"/>
      <c r="C19830" s="2"/>
      <c r="D19830" s="2"/>
    </row>
    <row r="19831" spans="2:4" x14ac:dyDescent="0.2">
      <c r="B19831" s="2"/>
      <c r="C19831" s="2"/>
      <c r="D19831" s="2"/>
    </row>
    <row r="19832" spans="2:4" x14ac:dyDescent="0.2">
      <c r="B19832" s="2"/>
      <c r="C19832" s="2"/>
      <c r="D19832" s="2"/>
    </row>
    <row r="19833" spans="2:4" x14ac:dyDescent="0.2">
      <c r="B19833" s="2"/>
      <c r="C19833" s="2"/>
      <c r="D19833" s="2"/>
    </row>
    <row r="19834" spans="2:4" x14ac:dyDescent="0.2">
      <c r="B19834" s="2"/>
      <c r="C19834" s="2"/>
      <c r="D19834" s="2"/>
    </row>
    <row r="19835" spans="2:4" x14ac:dyDescent="0.2">
      <c r="B19835" s="2"/>
      <c r="C19835" s="2"/>
      <c r="D19835" s="2"/>
    </row>
    <row r="19836" spans="2:4" x14ac:dyDescent="0.2">
      <c r="B19836" s="2"/>
      <c r="C19836" s="2"/>
      <c r="D19836" s="2"/>
    </row>
    <row r="19837" spans="2:4" x14ac:dyDescent="0.2">
      <c r="B19837" s="2"/>
      <c r="C19837" s="2"/>
      <c r="D19837" s="2"/>
    </row>
    <row r="19838" spans="2:4" x14ac:dyDescent="0.2">
      <c r="B19838" s="2"/>
      <c r="C19838" s="2"/>
      <c r="D19838" s="2"/>
    </row>
    <row r="19839" spans="2:4" x14ac:dyDescent="0.2">
      <c r="B19839" s="2"/>
      <c r="C19839" s="2"/>
      <c r="D19839" s="2"/>
    </row>
    <row r="19840" spans="2:4" x14ac:dyDescent="0.2">
      <c r="B19840" s="2"/>
      <c r="C19840" s="2"/>
      <c r="D19840" s="2"/>
    </row>
    <row r="19841" spans="2:4" x14ac:dyDescent="0.2">
      <c r="B19841" s="2"/>
      <c r="C19841" s="2"/>
      <c r="D19841" s="2"/>
    </row>
    <row r="19842" spans="2:4" x14ac:dyDescent="0.2">
      <c r="B19842" s="2"/>
      <c r="C19842" s="2"/>
      <c r="D19842" s="2"/>
    </row>
    <row r="19843" spans="2:4" x14ac:dyDescent="0.2">
      <c r="B19843" s="2"/>
      <c r="C19843" s="2"/>
      <c r="D19843" s="2"/>
    </row>
    <row r="19844" spans="2:4" x14ac:dyDescent="0.2">
      <c r="B19844" s="2"/>
      <c r="C19844" s="2"/>
      <c r="D19844" s="2"/>
    </row>
    <row r="19845" spans="2:4" x14ac:dyDescent="0.2">
      <c r="B19845" s="2"/>
      <c r="C19845" s="2"/>
      <c r="D19845" s="2"/>
    </row>
    <row r="19846" spans="2:4" x14ac:dyDescent="0.2">
      <c r="B19846" s="2"/>
      <c r="C19846" s="2"/>
      <c r="D19846" s="2"/>
    </row>
    <row r="19847" spans="2:4" x14ac:dyDescent="0.2">
      <c r="B19847" s="2"/>
      <c r="C19847" s="2"/>
      <c r="D19847" s="2"/>
    </row>
    <row r="19848" spans="2:4" x14ac:dyDescent="0.2">
      <c r="B19848" s="2"/>
      <c r="C19848" s="2"/>
      <c r="D19848" s="2"/>
    </row>
    <row r="19849" spans="2:4" x14ac:dyDescent="0.2">
      <c r="B19849" s="2"/>
      <c r="C19849" s="2"/>
      <c r="D19849" s="2"/>
    </row>
    <row r="19850" spans="2:4" x14ac:dyDescent="0.2">
      <c r="B19850" s="2"/>
      <c r="C19850" s="2"/>
      <c r="D19850" s="2"/>
    </row>
    <row r="19851" spans="2:4" x14ac:dyDescent="0.2">
      <c r="B19851" s="2"/>
      <c r="C19851" s="2"/>
      <c r="D19851" s="2"/>
    </row>
    <row r="19852" spans="2:4" x14ac:dyDescent="0.2">
      <c r="B19852" s="2"/>
      <c r="C19852" s="2"/>
      <c r="D19852" s="2"/>
    </row>
    <row r="19853" spans="2:4" x14ac:dyDescent="0.2">
      <c r="B19853" s="2"/>
      <c r="C19853" s="2"/>
      <c r="D19853" s="2"/>
    </row>
    <row r="19854" spans="2:4" x14ac:dyDescent="0.2">
      <c r="B19854" s="2"/>
      <c r="C19854" s="2"/>
      <c r="D19854" s="2"/>
    </row>
    <row r="19855" spans="2:4" x14ac:dyDescent="0.2">
      <c r="B19855" s="2"/>
      <c r="C19855" s="2"/>
      <c r="D19855" s="2"/>
    </row>
    <row r="19856" spans="2:4" x14ac:dyDescent="0.2">
      <c r="B19856" s="2"/>
      <c r="C19856" s="2"/>
      <c r="D19856" s="2"/>
    </row>
    <row r="19857" spans="2:4" x14ac:dyDescent="0.2">
      <c r="B19857" s="2"/>
      <c r="C19857" s="2"/>
      <c r="D19857" s="2"/>
    </row>
    <row r="19858" spans="2:4" x14ac:dyDescent="0.2">
      <c r="B19858" s="2"/>
      <c r="C19858" s="2"/>
      <c r="D19858" s="2"/>
    </row>
    <row r="19859" spans="2:4" x14ac:dyDescent="0.2">
      <c r="B19859" s="2"/>
      <c r="C19859" s="2"/>
      <c r="D19859" s="2"/>
    </row>
    <row r="19860" spans="2:4" x14ac:dyDescent="0.2">
      <c r="B19860" s="2"/>
      <c r="C19860" s="2"/>
      <c r="D19860" s="2"/>
    </row>
    <row r="19861" spans="2:4" x14ac:dyDescent="0.2">
      <c r="B19861" s="2"/>
      <c r="C19861" s="2"/>
      <c r="D19861" s="2"/>
    </row>
    <row r="19862" spans="2:4" x14ac:dyDescent="0.2">
      <c r="B19862" s="2"/>
      <c r="C19862" s="2"/>
      <c r="D19862" s="2"/>
    </row>
    <row r="19863" spans="2:4" x14ac:dyDescent="0.2">
      <c r="B19863" s="2"/>
      <c r="C19863" s="2"/>
      <c r="D19863" s="2"/>
    </row>
    <row r="19864" spans="2:4" x14ac:dyDescent="0.2">
      <c r="B19864" s="2"/>
      <c r="C19864" s="2"/>
      <c r="D19864" s="2"/>
    </row>
    <row r="19865" spans="2:4" x14ac:dyDescent="0.2">
      <c r="B19865" s="2"/>
      <c r="C19865" s="2"/>
      <c r="D19865" s="2"/>
    </row>
    <row r="19866" spans="2:4" x14ac:dyDescent="0.2">
      <c r="B19866" s="2"/>
      <c r="C19866" s="2"/>
      <c r="D19866" s="2"/>
    </row>
    <row r="19867" spans="2:4" x14ac:dyDescent="0.2">
      <c r="B19867" s="2"/>
      <c r="C19867" s="2"/>
      <c r="D19867" s="2"/>
    </row>
    <row r="19868" spans="2:4" x14ac:dyDescent="0.2">
      <c r="B19868" s="2"/>
      <c r="C19868" s="2"/>
      <c r="D19868" s="2"/>
    </row>
    <row r="19869" spans="2:4" x14ac:dyDescent="0.2">
      <c r="B19869" s="2"/>
      <c r="C19869" s="2"/>
      <c r="D19869" s="2"/>
    </row>
    <row r="19870" spans="2:4" x14ac:dyDescent="0.2">
      <c r="B19870" s="2"/>
      <c r="C19870" s="2"/>
      <c r="D19870" s="2"/>
    </row>
    <row r="19871" spans="2:4" x14ac:dyDescent="0.2">
      <c r="B19871" s="2"/>
      <c r="C19871" s="2"/>
      <c r="D19871" s="2"/>
    </row>
    <row r="19872" spans="2:4" x14ac:dyDescent="0.2">
      <c r="B19872" s="2"/>
      <c r="C19872" s="2"/>
      <c r="D19872" s="2"/>
    </row>
    <row r="19873" spans="2:4" x14ac:dyDescent="0.2">
      <c r="B19873" s="2"/>
      <c r="C19873" s="2"/>
      <c r="D19873" s="2"/>
    </row>
    <row r="19874" spans="2:4" x14ac:dyDescent="0.2">
      <c r="B19874" s="2"/>
      <c r="C19874" s="2"/>
      <c r="D19874" s="2"/>
    </row>
    <row r="19875" spans="2:4" x14ac:dyDescent="0.2">
      <c r="B19875" s="2"/>
      <c r="C19875" s="2"/>
      <c r="D19875" s="2"/>
    </row>
    <row r="19876" spans="2:4" x14ac:dyDescent="0.2">
      <c r="B19876" s="2"/>
      <c r="C19876" s="2"/>
      <c r="D19876" s="2"/>
    </row>
    <row r="19877" spans="2:4" x14ac:dyDescent="0.2">
      <c r="B19877" s="2"/>
      <c r="C19877" s="2"/>
      <c r="D19877" s="2"/>
    </row>
    <row r="19878" spans="2:4" x14ac:dyDescent="0.2">
      <c r="B19878" s="2"/>
      <c r="C19878" s="2"/>
      <c r="D19878" s="2"/>
    </row>
    <row r="19879" spans="2:4" x14ac:dyDescent="0.2">
      <c r="B19879" s="2"/>
      <c r="C19879" s="2"/>
      <c r="D19879" s="2"/>
    </row>
    <row r="19880" spans="2:4" x14ac:dyDescent="0.2">
      <c r="B19880" s="2"/>
      <c r="C19880" s="2"/>
      <c r="D19880" s="2"/>
    </row>
    <row r="19881" spans="2:4" x14ac:dyDescent="0.2">
      <c r="B19881" s="2"/>
      <c r="C19881" s="2"/>
      <c r="D19881" s="2"/>
    </row>
    <row r="19882" spans="2:4" x14ac:dyDescent="0.2">
      <c r="B19882" s="2"/>
      <c r="C19882" s="2"/>
      <c r="D19882" s="2"/>
    </row>
    <row r="19883" spans="2:4" x14ac:dyDescent="0.2">
      <c r="B19883" s="2"/>
      <c r="C19883" s="2"/>
      <c r="D19883" s="2"/>
    </row>
    <row r="19884" spans="2:4" x14ac:dyDescent="0.2">
      <c r="B19884" s="2"/>
      <c r="C19884" s="2"/>
      <c r="D19884" s="2"/>
    </row>
    <row r="19885" spans="2:4" x14ac:dyDescent="0.2">
      <c r="B19885" s="2"/>
      <c r="C19885" s="2"/>
      <c r="D19885" s="2"/>
    </row>
    <row r="19886" spans="2:4" x14ac:dyDescent="0.2">
      <c r="B19886" s="2"/>
      <c r="C19886" s="2"/>
      <c r="D19886" s="2"/>
    </row>
    <row r="19887" spans="2:4" x14ac:dyDescent="0.2">
      <c r="B19887" s="2"/>
      <c r="C19887" s="2"/>
      <c r="D19887" s="2"/>
    </row>
    <row r="19888" spans="2:4" x14ac:dyDescent="0.2">
      <c r="B19888" s="2"/>
      <c r="C19888" s="2"/>
      <c r="D19888" s="2"/>
    </row>
    <row r="19889" spans="2:4" x14ac:dyDescent="0.2">
      <c r="B19889" s="2"/>
      <c r="C19889" s="2"/>
      <c r="D19889" s="2"/>
    </row>
    <row r="19890" spans="2:4" x14ac:dyDescent="0.2">
      <c r="B19890" s="2"/>
      <c r="C19890" s="2"/>
      <c r="D19890" s="2"/>
    </row>
    <row r="19891" spans="2:4" x14ac:dyDescent="0.2">
      <c r="B19891" s="2"/>
      <c r="C19891" s="2"/>
      <c r="D19891" s="2"/>
    </row>
    <row r="19892" spans="2:4" x14ac:dyDescent="0.2">
      <c r="B19892" s="2"/>
      <c r="C19892" s="2"/>
      <c r="D19892" s="2"/>
    </row>
    <row r="19893" spans="2:4" x14ac:dyDescent="0.2">
      <c r="B19893" s="2"/>
      <c r="C19893" s="2"/>
      <c r="D19893" s="2"/>
    </row>
    <row r="19894" spans="2:4" x14ac:dyDescent="0.2">
      <c r="B19894" s="2"/>
      <c r="C19894" s="2"/>
      <c r="D19894" s="2"/>
    </row>
    <row r="19895" spans="2:4" x14ac:dyDescent="0.2">
      <c r="B19895" s="2"/>
      <c r="C19895" s="2"/>
      <c r="D19895" s="2"/>
    </row>
    <row r="19896" spans="2:4" x14ac:dyDescent="0.2">
      <c r="B19896" s="2"/>
      <c r="C19896" s="2"/>
      <c r="D19896" s="2"/>
    </row>
    <row r="19897" spans="2:4" x14ac:dyDescent="0.2">
      <c r="B19897" s="2"/>
      <c r="C19897" s="2"/>
      <c r="D19897" s="2"/>
    </row>
    <row r="19898" spans="2:4" x14ac:dyDescent="0.2">
      <c r="B19898" s="2"/>
      <c r="C19898" s="2"/>
      <c r="D19898" s="2"/>
    </row>
    <row r="19899" spans="2:4" x14ac:dyDescent="0.2">
      <c r="B19899" s="2"/>
      <c r="C19899" s="2"/>
      <c r="D19899" s="2"/>
    </row>
    <row r="19900" spans="2:4" x14ac:dyDescent="0.2">
      <c r="B19900" s="2"/>
      <c r="C19900" s="2"/>
      <c r="D19900" s="2"/>
    </row>
    <row r="19901" spans="2:4" x14ac:dyDescent="0.2">
      <c r="B19901" s="2"/>
      <c r="C19901" s="2"/>
      <c r="D19901" s="2"/>
    </row>
    <row r="19902" spans="2:4" x14ac:dyDescent="0.2">
      <c r="B19902" s="2"/>
      <c r="C19902" s="2"/>
      <c r="D19902" s="2"/>
    </row>
    <row r="19903" spans="2:4" x14ac:dyDescent="0.2">
      <c r="B19903" s="2"/>
      <c r="C19903" s="2"/>
      <c r="D19903" s="2"/>
    </row>
    <row r="19904" spans="2:4" x14ac:dyDescent="0.2">
      <c r="B19904" s="2"/>
      <c r="C19904" s="2"/>
      <c r="D19904" s="2"/>
    </row>
    <row r="19905" spans="2:4" x14ac:dyDescent="0.2">
      <c r="B19905" s="2"/>
      <c r="C19905" s="2"/>
      <c r="D19905" s="2"/>
    </row>
    <row r="19906" spans="2:4" x14ac:dyDescent="0.2">
      <c r="B19906" s="2"/>
      <c r="C19906" s="2"/>
      <c r="D19906" s="2"/>
    </row>
    <row r="19907" spans="2:4" x14ac:dyDescent="0.2">
      <c r="B19907" s="2"/>
      <c r="C19907" s="2"/>
      <c r="D19907" s="2"/>
    </row>
    <row r="19908" spans="2:4" x14ac:dyDescent="0.2">
      <c r="B19908" s="2"/>
      <c r="C19908" s="2"/>
      <c r="D19908" s="2"/>
    </row>
    <row r="19909" spans="2:4" x14ac:dyDescent="0.2">
      <c r="B19909" s="2"/>
      <c r="C19909" s="2"/>
      <c r="D19909" s="2"/>
    </row>
    <row r="19910" spans="2:4" x14ac:dyDescent="0.2">
      <c r="B19910" s="2"/>
      <c r="C19910" s="2"/>
      <c r="D19910" s="2"/>
    </row>
    <row r="19911" spans="2:4" x14ac:dyDescent="0.2">
      <c r="B19911" s="2"/>
      <c r="C19911" s="2"/>
      <c r="D19911" s="2"/>
    </row>
    <row r="19912" spans="2:4" x14ac:dyDescent="0.2">
      <c r="B19912" s="2"/>
      <c r="C19912" s="2"/>
      <c r="D19912" s="2"/>
    </row>
    <row r="19913" spans="2:4" x14ac:dyDescent="0.2">
      <c r="B19913" s="2"/>
      <c r="C19913" s="2"/>
      <c r="D19913" s="2"/>
    </row>
    <row r="19914" spans="2:4" x14ac:dyDescent="0.2">
      <c r="B19914" s="2"/>
      <c r="C19914" s="2"/>
      <c r="D19914" s="2"/>
    </row>
    <row r="19915" spans="2:4" x14ac:dyDescent="0.2">
      <c r="B19915" s="2"/>
      <c r="C19915" s="2"/>
      <c r="D19915" s="2"/>
    </row>
    <row r="19916" spans="2:4" x14ac:dyDescent="0.2">
      <c r="B19916" s="2"/>
      <c r="C19916" s="2"/>
      <c r="D19916" s="2"/>
    </row>
    <row r="19917" spans="2:4" x14ac:dyDescent="0.2">
      <c r="B19917" s="2"/>
      <c r="C19917" s="2"/>
      <c r="D19917" s="2"/>
    </row>
    <row r="19918" spans="2:4" x14ac:dyDescent="0.2">
      <c r="B19918" s="2"/>
      <c r="C19918" s="2"/>
      <c r="D19918" s="2"/>
    </row>
    <row r="19919" spans="2:4" x14ac:dyDescent="0.2">
      <c r="B19919" s="2"/>
      <c r="C19919" s="2"/>
      <c r="D19919" s="2"/>
    </row>
    <row r="19920" spans="2:4" x14ac:dyDescent="0.2">
      <c r="B19920" s="2"/>
      <c r="C19920" s="2"/>
      <c r="D19920" s="2"/>
    </row>
    <row r="19921" spans="2:4" x14ac:dyDescent="0.2">
      <c r="B19921" s="2"/>
      <c r="C19921" s="2"/>
      <c r="D19921" s="2"/>
    </row>
    <row r="19922" spans="2:4" x14ac:dyDescent="0.2">
      <c r="B19922" s="2"/>
      <c r="C19922" s="2"/>
      <c r="D19922" s="2"/>
    </row>
    <row r="19923" spans="2:4" x14ac:dyDescent="0.2">
      <c r="B19923" s="2"/>
      <c r="C19923" s="2"/>
      <c r="D19923" s="2"/>
    </row>
    <row r="19924" spans="2:4" x14ac:dyDescent="0.2">
      <c r="B19924" s="2"/>
      <c r="C19924" s="2"/>
      <c r="D19924" s="2"/>
    </row>
    <row r="19925" spans="2:4" x14ac:dyDescent="0.2">
      <c r="B19925" s="2"/>
      <c r="C19925" s="2"/>
      <c r="D19925" s="2"/>
    </row>
    <row r="19926" spans="2:4" x14ac:dyDescent="0.2">
      <c r="B19926" s="2"/>
      <c r="C19926" s="2"/>
      <c r="D19926" s="2"/>
    </row>
    <row r="19927" spans="2:4" x14ac:dyDescent="0.2">
      <c r="B19927" s="2"/>
      <c r="C19927" s="2"/>
      <c r="D19927" s="2"/>
    </row>
    <row r="19928" spans="2:4" x14ac:dyDescent="0.2">
      <c r="B19928" s="2"/>
      <c r="C19928" s="2"/>
      <c r="D19928" s="2"/>
    </row>
    <row r="19929" spans="2:4" x14ac:dyDescent="0.2">
      <c r="B19929" s="2"/>
      <c r="C19929" s="2"/>
      <c r="D19929" s="2"/>
    </row>
    <row r="19930" spans="2:4" x14ac:dyDescent="0.2">
      <c r="B19930" s="2"/>
      <c r="C19930" s="2"/>
      <c r="D19930" s="2"/>
    </row>
    <row r="19931" spans="2:4" x14ac:dyDescent="0.2">
      <c r="B19931" s="2"/>
      <c r="C19931" s="2"/>
      <c r="D19931" s="2"/>
    </row>
    <row r="19932" spans="2:4" x14ac:dyDescent="0.2">
      <c r="B19932" s="2"/>
      <c r="C19932" s="2"/>
      <c r="D19932" s="2"/>
    </row>
    <row r="19933" spans="2:4" x14ac:dyDescent="0.2">
      <c r="B19933" s="2"/>
      <c r="C19933" s="2"/>
      <c r="D19933" s="2"/>
    </row>
    <row r="19934" spans="2:4" x14ac:dyDescent="0.2">
      <c r="B19934" s="2"/>
      <c r="C19934" s="2"/>
      <c r="D19934" s="2"/>
    </row>
    <row r="19935" spans="2:4" x14ac:dyDescent="0.2">
      <c r="B19935" s="2"/>
      <c r="C19935" s="2"/>
      <c r="D19935" s="2"/>
    </row>
    <row r="19936" spans="2:4" x14ac:dyDescent="0.2">
      <c r="B19936" s="2"/>
      <c r="C19936" s="2"/>
      <c r="D19936" s="2"/>
    </row>
    <row r="19937" spans="2:4" x14ac:dyDescent="0.2">
      <c r="B19937" s="2"/>
      <c r="C19937" s="2"/>
      <c r="D19937" s="2"/>
    </row>
    <row r="19938" spans="2:4" x14ac:dyDescent="0.2">
      <c r="B19938" s="2"/>
      <c r="C19938" s="2"/>
      <c r="D19938" s="2"/>
    </row>
    <row r="19939" spans="2:4" x14ac:dyDescent="0.2">
      <c r="B19939" s="2"/>
      <c r="C19939" s="2"/>
      <c r="D19939" s="2"/>
    </row>
    <row r="19940" spans="2:4" x14ac:dyDescent="0.2">
      <c r="B19940" s="2"/>
      <c r="C19940" s="2"/>
      <c r="D19940" s="2"/>
    </row>
    <row r="19941" spans="2:4" x14ac:dyDescent="0.2">
      <c r="B19941" s="2"/>
      <c r="C19941" s="2"/>
      <c r="D19941" s="2"/>
    </row>
    <row r="19942" spans="2:4" x14ac:dyDescent="0.2">
      <c r="B19942" s="2"/>
      <c r="C19942" s="2"/>
      <c r="D19942" s="2"/>
    </row>
    <row r="19943" spans="2:4" x14ac:dyDescent="0.2">
      <c r="B19943" s="2"/>
      <c r="C19943" s="2"/>
      <c r="D19943" s="2"/>
    </row>
    <row r="19944" spans="2:4" x14ac:dyDescent="0.2">
      <c r="B19944" s="2"/>
      <c r="C19944" s="2"/>
      <c r="D19944" s="2"/>
    </row>
    <row r="19945" spans="2:4" x14ac:dyDescent="0.2">
      <c r="B19945" s="2"/>
      <c r="C19945" s="2"/>
      <c r="D19945" s="2"/>
    </row>
    <row r="19946" spans="2:4" x14ac:dyDescent="0.2">
      <c r="B19946" s="2"/>
      <c r="C19946" s="2"/>
      <c r="D19946" s="2"/>
    </row>
    <row r="19947" spans="2:4" x14ac:dyDescent="0.2">
      <c r="B19947" s="2"/>
      <c r="C19947" s="2"/>
      <c r="D19947" s="2"/>
    </row>
    <row r="19948" spans="2:4" x14ac:dyDescent="0.2">
      <c r="B19948" s="2"/>
      <c r="C19948" s="2"/>
      <c r="D19948" s="2"/>
    </row>
    <row r="19949" spans="2:4" x14ac:dyDescent="0.2">
      <c r="B19949" s="2"/>
      <c r="C19949" s="2"/>
      <c r="D19949" s="2"/>
    </row>
    <row r="19950" spans="2:4" x14ac:dyDescent="0.2">
      <c r="B19950" s="2"/>
      <c r="C19950" s="2"/>
      <c r="D19950" s="2"/>
    </row>
    <row r="19951" spans="2:4" x14ac:dyDescent="0.2">
      <c r="B19951" s="2"/>
      <c r="C19951" s="2"/>
      <c r="D19951" s="2"/>
    </row>
    <row r="19952" spans="2:4" x14ac:dyDescent="0.2">
      <c r="B19952" s="2"/>
      <c r="C19952" s="2"/>
      <c r="D19952" s="2"/>
    </row>
    <row r="19953" spans="2:4" x14ac:dyDescent="0.2">
      <c r="B19953" s="2"/>
      <c r="C19953" s="2"/>
      <c r="D19953" s="2"/>
    </row>
    <row r="19954" spans="2:4" x14ac:dyDescent="0.2">
      <c r="B19954" s="2"/>
      <c r="C19954" s="2"/>
      <c r="D19954" s="2"/>
    </row>
    <row r="19955" spans="2:4" x14ac:dyDescent="0.2">
      <c r="B19955" s="2"/>
      <c r="C19955" s="2"/>
      <c r="D19955" s="2"/>
    </row>
    <row r="19956" spans="2:4" x14ac:dyDescent="0.2">
      <c r="B19956" s="2"/>
      <c r="C19956" s="2"/>
      <c r="D19956" s="2"/>
    </row>
    <row r="19957" spans="2:4" x14ac:dyDescent="0.2">
      <c r="B19957" s="2"/>
      <c r="C19957" s="2"/>
      <c r="D19957" s="2"/>
    </row>
    <row r="19958" spans="2:4" x14ac:dyDescent="0.2">
      <c r="B19958" s="2"/>
      <c r="C19958" s="2"/>
      <c r="D19958" s="2"/>
    </row>
    <row r="19959" spans="2:4" x14ac:dyDescent="0.2">
      <c r="B19959" s="2"/>
      <c r="C19959" s="2"/>
      <c r="D19959" s="2"/>
    </row>
    <row r="19960" spans="2:4" x14ac:dyDescent="0.2">
      <c r="B19960" s="2"/>
      <c r="C19960" s="2"/>
      <c r="D19960" s="2"/>
    </row>
    <row r="19961" spans="2:4" x14ac:dyDescent="0.2">
      <c r="B19961" s="2"/>
      <c r="C19961" s="2"/>
      <c r="D19961" s="2"/>
    </row>
    <row r="19962" spans="2:4" x14ac:dyDescent="0.2">
      <c r="B19962" s="2"/>
      <c r="C19962" s="2"/>
      <c r="D19962" s="2"/>
    </row>
    <row r="19963" spans="2:4" x14ac:dyDescent="0.2">
      <c r="B19963" s="2"/>
      <c r="C19963" s="2"/>
      <c r="D19963" s="2"/>
    </row>
    <row r="19964" spans="2:4" x14ac:dyDescent="0.2">
      <c r="B19964" s="2"/>
      <c r="C19964" s="2"/>
      <c r="D19964" s="2"/>
    </row>
    <row r="19965" spans="2:4" x14ac:dyDescent="0.2">
      <c r="B19965" s="2"/>
      <c r="C19965" s="2"/>
      <c r="D19965" s="2"/>
    </row>
    <row r="19966" spans="2:4" x14ac:dyDescent="0.2">
      <c r="B19966" s="2"/>
      <c r="C19966" s="2"/>
      <c r="D19966" s="2"/>
    </row>
    <row r="19967" spans="2:4" x14ac:dyDescent="0.2">
      <c r="B19967" s="2"/>
      <c r="C19967" s="2"/>
      <c r="D19967" s="2"/>
    </row>
    <row r="19968" spans="2:4" x14ac:dyDescent="0.2">
      <c r="B19968" s="2"/>
      <c r="C19968" s="2"/>
      <c r="D19968" s="2"/>
    </row>
    <row r="19969" spans="2:4" x14ac:dyDescent="0.2">
      <c r="B19969" s="2"/>
      <c r="C19969" s="2"/>
      <c r="D19969" s="2"/>
    </row>
    <row r="19970" spans="2:4" x14ac:dyDescent="0.2">
      <c r="B19970" s="2"/>
      <c r="C19970" s="2"/>
      <c r="D19970" s="2"/>
    </row>
    <row r="19971" spans="2:4" x14ac:dyDescent="0.2">
      <c r="B19971" s="2"/>
      <c r="C19971" s="2"/>
      <c r="D19971" s="2"/>
    </row>
    <row r="19972" spans="2:4" x14ac:dyDescent="0.2">
      <c r="B19972" s="2"/>
      <c r="C19972" s="2"/>
      <c r="D19972" s="2"/>
    </row>
    <row r="19973" spans="2:4" x14ac:dyDescent="0.2">
      <c r="B19973" s="2"/>
      <c r="C19973" s="2"/>
      <c r="D19973" s="2"/>
    </row>
    <row r="19974" spans="2:4" x14ac:dyDescent="0.2">
      <c r="B19974" s="2"/>
      <c r="C19974" s="2"/>
      <c r="D19974" s="2"/>
    </row>
    <row r="19975" spans="2:4" x14ac:dyDescent="0.2">
      <c r="B19975" s="2"/>
      <c r="C19975" s="2"/>
      <c r="D19975" s="2"/>
    </row>
    <row r="19976" spans="2:4" x14ac:dyDescent="0.2">
      <c r="B19976" s="2"/>
      <c r="C19976" s="2"/>
      <c r="D19976" s="2"/>
    </row>
    <row r="19977" spans="2:4" x14ac:dyDescent="0.2">
      <c r="B19977" s="2"/>
      <c r="C19977" s="2"/>
      <c r="D19977" s="2"/>
    </row>
    <row r="19978" spans="2:4" x14ac:dyDescent="0.2">
      <c r="B19978" s="2"/>
      <c r="C19978" s="2"/>
      <c r="D19978" s="2"/>
    </row>
    <row r="19979" spans="2:4" x14ac:dyDescent="0.2">
      <c r="B19979" s="2"/>
      <c r="C19979" s="2"/>
      <c r="D19979" s="2"/>
    </row>
    <row r="19980" spans="2:4" x14ac:dyDescent="0.2">
      <c r="B19980" s="2"/>
      <c r="C19980" s="2"/>
      <c r="D19980" s="2"/>
    </row>
    <row r="19981" spans="2:4" x14ac:dyDescent="0.2">
      <c r="B19981" s="2"/>
      <c r="C19981" s="2"/>
      <c r="D19981" s="2"/>
    </row>
    <row r="19982" spans="2:4" x14ac:dyDescent="0.2">
      <c r="B19982" s="2"/>
      <c r="C19982" s="2"/>
      <c r="D19982" s="2"/>
    </row>
    <row r="19983" spans="2:4" x14ac:dyDescent="0.2">
      <c r="B19983" s="2"/>
      <c r="C19983" s="2"/>
      <c r="D19983" s="2"/>
    </row>
    <row r="19984" spans="2:4" x14ac:dyDescent="0.2">
      <c r="B19984" s="2"/>
      <c r="C19984" s="2"/>
      <c r="D19984" s="2"/>
    </row>
    <row r="19985" spans="2:4" x14ac:dyDescent="0.2">
      <c r="B19985" s="2"/>
      <c r="C19985" s="2"/>
      <c r="D19985" s="2"/>
    </row>
    <row r="19986" spans="2:4" x14ac:dyDescent="0.2">
      <c r="B19986" s="2"/>
      <c r="C19986" s="2"/>
      <c r="D19986" s="2"/>
    </row>
    <row r="19987" spans="2:4" x14ac:dyDescent="0.2">
      <c r="B19987" s="2"/>
      <c r="C19987" s="2"/>
      <c r="D19987" s="2"/>
    </row>
    <row r="19988" spans="2:4" x14ac:dyDescent="0.2">
      <c r="B19988" s="2"/>
      <c r="C19988" s="2"/>
      <c r="D19988" s="2"/>
    </row>
    <row r="19989" spans="2:4" x14ac:dyDescent="0.2">
      <c r="B19989" s="2"/>
      <c r="C19989" s="2"/>
      <c r="D19989" s="2"/>
    </row>
    <row r="19990" spans="2:4" x14ac:dyDescent="0.2">
      <c r="B19990" s="2"/>
      <c r="C19990" s="2"/>
      <c r="D19990" s="2"/>
    </row>
    <row r="19991" spans="2:4" x14ac:dyDescent="0.2">
      <c r="B19991" s="2"/>
      <c r="C19991" s="2"/>
      <c r="D19991" s="2"/>
    </row>
    <row r="19992" spans="2:4" x14ac:dyDescent="0.2">
      <c r="B19992" s="2"/>
      <c r="C19992" s="2"/>
      <c r="D19992" s="2"/>
    </row>
    <row r="19993" spans="2:4" x14ac:dyDescent="0.2">
      <c r="B19993" s="2"/>
      <c r="C19993" s="2"/>
      <c r="D19993" s="2"/>
    </row>
    <row r="19994" spans="2:4" x14ac:dyDescent="0.2">
      <c r="B19994" s="2"/>
      <c r="C19994" s="2"/>
      <c r="D19994" s="2"/>
    </row>
    <row r="19995" spans="2:4" x14ac:dyDescent="0.2">
      <c r="B19995" s="2"/>
      <c r="C19995" s="2"/>
      <c r="D19995" s="2"/>
    </row>
    <row r="19996" spans="2:4" x14ac:dyDescent="0.2">
      <c r="B19996" s="2"/>
      <c r="C19996" s="2"/>
      <c r="D19996" s="2"/>
    </row>
    <row r="19997" spans="2:4" x14ac:dyDescent="0.2">
      <c r="B19997" s="2"/>
      <c r="C19997" s="2"/>
      <c r="D19997" s="2"/>
    </row>
    <row r="19998" spans="2:4" x14ac:dyDescent="0.2">
      <c r="B19998" s="2"/>
      <c r="C19998" s="2"/>
      <c r="D19998" s="2"/>
    </row>
    <row r="19999" spans="2:4" x14ac:dyDescent="0.2">
      <c r="B19999" s="2"/>
      <c r="C19999" s="2"/>
      <c r="D19999" s="2"/>
    </row>
    <row r="20000" spans="2:4" x14ac:dyDescent="0.2">
      <c r="B20000" s="2"/>
      <c r="C20000" s="2"/>
      <c r="D20000" s="2"/>
    </row>
    <row r="20001" spans="2:4" x14ac:dyDescent="0.2">
      <c r="B20001" s="2"/>
      <c r="C20001" s="2"/>
      <c r="D20001" s="2"/>
    </row>
    <row r="20002" spans="2:4" x14ac:dyDescent="0.2">
      <c r="B20002" s="2"/>
      <c r="C20002" s="2"/>
      <c r="D20002" s="2"/>
    </row>
    <row r="20003" spans="2:4" x14ac:dyDescent="0.2">
      <c r="B20003" s="2"/>
      <c r="C20003" s="2"/>
      <c r="D20003" s="2"/>
    </row>
    <row r="20004" spans="2:4" x14ac:dyDescent="0.2">
      <c r="B20004" s="2"/>
      <c r="C20004" s="2"/>
      <c r="D20004" s="2"/>
    </row>
    <row r="20005" spans="2:4" x14ac:dyDescent="0.2">
      <c r="B20005" s="2"/>
      <c r="C20005" s="2"/>
      <c r="D20005" s="2"/>
    </row>
    <row r="20006" spans="2:4" x14ac:dyDescent="0.2">
      <c r="B20006" s="2"/>
      <c r="C20006" s="2"/>
      <c r="D20006" s="2"/>
    </row>
    <row r="20007" spans="2:4" x14ac:dyDescent="0.2">
      <c r="B20007" s="2"/>
      <c r="C20007" s="2"/>
      <c r="D20007" s="2"/>
    </row>
    <row r="20008" spans="2:4" x14ac:dyDescent="0.2">
      <c r="B20008" s="2"/>
      <c r="C20008" s="2"/>
      <c r="D20008" s="2"/>
    </row>
    <row r="20009" spans="2:4" x14ac:dyDescent="0.2">
      <c r="B20009" s="2"/>
      <c r="C20009" s="2"/>
      <c r="D20009" s="2"/>
    </row>
    <row r="20010" spans="2:4" x14ac:dyDescent="0.2">
      <c r="B20010" s="2"/>
      <c r="C20010" s="2"/>
      <c r="D20010" s="2"/>
    </row>
    <row r="20011" spans="2:4" x14ac:dyDescent="0.2">
      <c r="B20011" s="2"/>
      <c r="C20011" s="2"/>
      <c r="D20011" s="2"/>
    </row>
    <row r="20012" spans="2:4" x14ac:dyDescent="0.2">
      <c r="B20012" s="2"/>
      <c r="C20012" s="2"/>
      <c r="D20012" s="2"/>
    </row>
    <row r="20013" spans="2:4" x14ac:dyDescent="0.2">
      <c r="B20013" s="2"/>
      <c r="C20013" s="2"/>
      <c r="D20013" s="2"/>
    </row>
    <row r="20014" spans="2:4" x14ac:dyDescent="0.2">
      <c r="B20014" s="2"/>
      <c r="C20014" s="2"/>
      <c r="D20014" s="2"/>
    </row>
    <row r="20015" spans="2:4" x14ac:dyDescent="0.2">
      <c r="B20015" s="2"/>
      <c r="C20015" s="2"/>
      <c r="D20015" s="2"/>
    </row>
    <row r="20016" spans="2:4" x14ac:dyDescent="0.2">
      <c r="B20016" s="2"/>
      <c r="C20016" s="2"/>
      <c r="D20016" s="2"/>
    </row>
    <row r="20017" spans="2:4" x14ac:dyDescent="0.2">
      <c r="B20017" s="2"/>
      <c r="C20017" s="2"/>
      <c r="D20017" s="2"/>
    </row>
    <row r="20018" spans="2:4" x14ac:dyDescent="0.2">
      <c r="B20018" s="2"/>
      <c r="C20018" s="2"/>
      <c r="D20018" s="2"/>
    </row>
    <row r="20019" spans="2:4" x14ac:dyDescent="0.2">
      <c r="B20019" s="2"/>
      <c r="C20019" s="2"/>
      <c r="D20019" s="2"/>
    </row>
    <row r="20020" spans="2:4" x14ac:dyDescent="0.2">
      <c r="B20020" s="2"/>
      <c r="C20020" s="2"/>
      <c r="D20020" s="2"/>
    </row>
    <row r="20021" spans="2:4" x14ac:dyDescent="0.2">
      <c r="B20021" s="2"/>
      <c r="C20021" s="2"/>
      <c r="D20021" s="2"/>
    </row>
    <row r="20022" spans="2:4" x14ac:dyDescent="0.2">
      <c r="B20022" s="2"/>
      <c r="C20022" s="2"/>
      <c r="D20022" s="2"/>
    </row>
    <row r="20023" spans="2:4" x14ac:dyDescent="0.2">
      <c r="B20023" s="2"/>
      <c r="C20023" s="2"/>
      <c r="D20023" s="2"/>
    </row>
    <row r="20024" spans="2:4" x14ac:dyDescent="0.2">
      <c r="B20024" s="2"/>
      <c r="C20024" s="2"/>
      <c r="D20024" s="2"/>
    </row>
    <row r="20025" spans="2:4" x14ac:dyDescent="0.2">
      <c r="B20025" s="2"/>
      <c r="C20025" s="2"/>
      <c r="D20025" s="2"/>
    </row>
    <row r="20026" spans="2:4" x14ac:dyDescent="0.2">
      <c r="B20026" s="2"/>
      <c r="C20026" s="2"/>
      <c r="D20026" s="2"/>
    </row>
    <row r="20027" spans="2:4" x14ac:dyDescent="0.2">
      <c r="B20027" s="2"/>
      <c r="C20027" s="2"/>
      <c r="D20027" s="2"/>
    </row>
    <row r="20028" spans="2:4" x14ac:dyDescent="0.2">
      <c r="B20028" s="2"/>
      <c r="C20028" s="2"/>
      <c r="D20028" s="2"/>
    </row>
    <row r="20029" spans="2:4" x14ac:dyDescent="0.2">
      <c r="B20029" s="2"/>
      <c r="C20029" s="2"/>
      <c r="D20029" s="2"/>
    </row>
    <row r="20030" spans="2:4" x14ac:dyDescent="0.2">
      <c r="B20030" s="2"/>
      <c r="C20030" s="2"/>
      <c r="D20030" s="2"/>
    </row>
    <row r="20031" spans="2:4" x14ac:dyDescent="0.2">
      <c r="B20031" s="2"/>
      <c r="C20031" s="2"/>
      <c r="D20031" s="2"/>
    </row>
    <row r="20032" spans="2:4" x14ac:dyDescent="0.2">
      <c r="B20032" s="2"/>
      <c r="C20032" s="2"/>
      <c r="D20032" s="2"/>
    </row>
    <row r="20033" spans="2:4" x14ac:dyDescent="0.2">
      <c r="B20033" s="2"/>
      <c r="C20033" s="2"/>
      <c r="D20033" s="2"/>
    </row>
    <row r="20034" spans="2:4" x14ac:dyDescent="0.2">
      <c r="B20034" s="2"/>
      <c r="C20034" s="2"/>
      <c r="D20034" s="2"/>
    </row>
    <row r="20035" spans="2:4" x14ac:dyDescent="0.2">
      <c r="B20035" s="2"/>
      <c r="C20035" s="2"/>
      <c r="D20035" s="2"/>
    </row>
    <row r="20036" spans="2:4" x14ac:dyDescent="0.2">
      <c r="B20036" s="2"/>
      <c r="C20036" s="2"/>
      <c r="D20036" s="2"/>
    </row>
    <row r="20037" spans="2:4" x14ac:dyDescent="0.2">
      <c r="B20037" s="2"/>
      <c r="C20037" s="2"/>
      <c r="D20037" s="2"/>
    </row>
    <row r="20038" spans="2:4" x14ac:dyDescent="0.2">
      <c r="B20038" s="2"/>
      <c r="C20038" s="2"/>
      <c r="D20038" s="2"/>
    </row>
    <row r="20039" spans="2:4" x14ac:dyDescent="0.2">
      <c r="B20039" s="2"/>
      <c r="C20039" s="2"/>
      <c r="D20039" s="2"/>
    </row>
    <row r="20040" spans="2:4" x14ac:dyDescent="0.2">
      <c r="B20040" s="2"/>
      <c r="C20040" s="2"/>
      <c r="D20040" s="2"/>
    </row>
    <row r="20041" spans="2:4" x14ac:dyDescent="0.2">
      <c r="B20041" s="2"/>
      <c r="C20041" s="2"/>
      <c r="D20041" s="2"/>
    </row>
    <row r="20042" spans="2:4" x14ac:dyDescent="0.2">
      <c r="B20042" s="2"/>
      <c r="C20042" s="2"/>
      <c r="D20042" s="2"/>
    </row>
    <row r="20043" spans="2:4" x14ac:dyDescent="0.2">
      <c r="B20043" s="2"/>
      <c r="C20043" s="2"/>
      <c r="D20043" s="2"/>
    </row>
    <row r="20044" spans="2:4" x14ac:dyDescent="0.2">
      <c r="B20044" s="2"/>
      <c r="C20044" s="2"/>
      <c r="D20044" s="2"/>
    </row>
    <row r="20045" spans="2:4" x14ac:dyDescent="0.2">
      <c r="B20045" s="2"/>
      <c r="C20045" s="2"/>
      <c r="D20045" s="2"/>
    </row>
    <row r="20046" spans="2:4" x14ac:dyDescent="0.2">
      <c r="B20046" s="2"/>
      <c r="C20046" s="2"/>
      <c r="D20046" s="2"/>
    </row>
    <row r="20047" spans="2:4" x14ac:dyDescent="0.2">
      <c r="B20047" s="2"/>
      <c r="C20047" s="2"/>
      <c r="D20047" s="2"/>
    </row>
    <row r="20048" spans="2:4" x14ac:dyDescent="0.2">
      <c r="B20048" s="2"/>
      <c r="C20048" s="2"/>
      <c r="D20048" s="2"/>
    </row>
    <row r="20049" spans="2:4" x14ac:dyDescent="0.2">
      <c r="B20049" s="2"/>
      <c r="C20049" s="2"/>
      <c r="D20049" s="2"/>
    </row>
    <row r="20050" spans="2:4" x14ac:dyDescent="0.2">
      <c r="B20050" s="2"/>
      <c r="C20050" s="2"/>
      <c r="D20050" s="2"/>
    </row>
    <row r="20051" spans="2:4" x14ac:dyDescent="0.2">
      <c r="B20051" s="2"/>
      <c r="C20051" s="2"/>
      <c r="D20051" s="2"/>
    </row>
    <row r="20052" spans="2:4" x14ac:dyDescent="0.2">
      <c r="B20052" s="2"/>
      <c r="C20052" s="2"/>
      <c r="D20052" s="2"/>
    </row>
    <row r="20053" spans="2:4" x14ac:dyDescent="0.2">
      <c r="B20053" s="2"/>
      <c r="C20053" s="2"/>
      <c r="D20053" s="2"/>
    </row>
    <row r="20054" spans="2:4" x14ac:dyDescent="0.2">
      <c r="B20054" s="2"/>
      <c r="C20054" s="2"/>
      <c r="D20054" s="2"/>
    </row>
    <row r="20055" spans="2:4" x14ac:dyDescent="0.2">
      <c r="B20055" s="2"/>
      <c r="C20055" s="2"/>
      <c r="D20055" s="2"/>
    </row>
    <row r="20056" spans="2:4" x14ac:dyDescent="0.2">
      <c r="B20056" s="2"/>
      <c r="C20056" s="2"/>
      <c r="D20056" s="2"/>
    </row>
    <row r="20057" spans="2:4" x14ac:dyDescent="0.2">
      <c r="B20057" s="2"/>
      <c r="C20057" s="2"/>
      <c r="D20057" s="2"/>
    </row>
    <row r="20058" spans="2:4" x14ac:dyDescent="0.2">
      <c r="B20058" s="2"/>
      <c r="C20058" s="2"/>
      <c r="D20058" s="2"/>
    </row>
    <row r="20059" spans="2:4" x14ac:dyDescent="0.2">
      <c r="B20059" s="2"/>
      <c r="C20059" s="2"/>
      <c r="D20059" s="2"/>
    </row>
    <row r="20060" spans="2:4" x14ac:dyDescent="0.2">
      <c r="B20060" s="2"/>
      <c r="C20060" s="2"/>
      <c r="D20060" s="2"/>
    </row>
    <row r="20061" spans="2:4" x14ac:dyDescent="0.2">
      <c r="B20061" s="2"/>
      <c r="C20061" s="2"/>
      <c r="D20061" s="2"/>
    </row>
    <row r="20062" spans="2:4" x14ac:dyDescent="0.2">
      <c r="B20062" s="2"/>
      <c r="C20062" s="2"/>
      <c r="D20062" s="2"/>
    </row>
    <row r="20063" spans="2:4" x14ac:dyDescent="0.2">
      <c r="B20063" s="2"/>
      <c r="C20063" s="2"/>
      <c r="D20063" s="2"/>
    </row>
    <row r="20064" spans="2:4" x14ac:dyDescent="0.2">
      <c r="B20064" s="2"/>
      <c r="C20064" s="2"/>
      <c r="D20064" s="2"/>
    </row>
    <row r="20065" spans="2:4" x14ac:dyDescent="0.2">
      <c r="B20065" s="2"/>
      <c r="C20065" s="2"/>
      <c r="D20065" s="2"/>
    </row>
    <row r="20066" spans="2:4" x14ac:dyDescent="0.2">
      <c r="B20066" s="2"/>
      <c r="C20066" s="2"/>
      <c r="D20066" s="2"/>
    </row>
    <row r="20067" spans="2:4" x14ac:dyDescent="0.2">
      <c r="B20067" s="2"/>
      <c r="C20067" s="2"/>
      <c r="D20067" s="2"/>
    </row>
    <row r="20068" spans="2:4" x14ac:dyDescent="0.2">
      <c r="B20068" s="2"/>
      <c r="C20068" s="2"/>
      <c r="D20068" s="2"/>
    </row>
    <row r="20069" spans="2:4" x14ac:dyDescent="0.2">
      <c r="B20069" s="2"/>
      <c r="C20069" s="2"/>
      <c r="D20069" s="2"/>
    </row>
    <row r="20070" spans="2:4" x14ac:dyDescent="0.2">
      <c r="B20070" s="2"/>
      <c r="C20070" s="2"/>
      <c r="D20070" s="2"/>
    </row>
    <row r="20071" spans="2:4" x14ac:dyDescent="0.2">
      <c r="B20071" s="2"/>
      <c r="C20071" s="2"/>
      <c r="D20071" s="2"/>
    </row>
    <row r="20072" spans="2:4" x14ac:dyDescent="0.2">
      <c r="B20072" s="2"/>
      <c r="C20072" s="2"/>
      <c r="D20072" s="2"/>
    </row>
    <row r="20073" spans="2:4" x14ac:dyDescent="0.2">
      <c r="B20073" s="2"/>
      <c r="C20073" s="2"/>
      <c r="D20073" s="2"/>
    </row>
    <row r="20074" spans="2:4" x14ac:dyDescent="0.2">
      <c r="B20074" s="2"/>
      <c r="C20074" s="2"/>
      <c r="D20074" s="2"/>
    </row>
    <row r="20075" spans="2:4" x14ac:dyDescent="0.2">
      <c r="B20075" s="2"/>
      <c r="C20075" s="2"/>
      <c r="D20075" s="2"/>
    </row>
    <row r="20076" spans="2:4" x14ac:dyDescent="0.2">
      <c r="B20076" s="2"/>
      <c r="C20076" s="2"/>
      <c r="D20076" s="2"/>
    </row>
    <row r="20077" spans="2:4" x14ac:dyDescent="0.2">
      <c r="B20077" s="2"/>
      <c r="C20077" s="2"/>
      <c r="D20077" s="2"/>
    </row>
    <row r="20078" spans="2:4" x14ac:dyDescent="0.2">
      <c r="B20078" s="2"/>
      <c r="C20078" s="2"/>
      <c r="D20078" s="2"/>
    </row>
    <row r="20079" spans="2:4" x14ac:dyDescent="0.2">
      <c r="B20079" s="2"/>
      <c r="C20079" s="2"/>
      <c r="D20079" s="2"/>
    </row>
    <row r="20080" spans="2:4" x14ac:dyDescent="0.2">
      <c r="B20080" s="2"/>
      <c r="C20080" s="2"/>
      <c r="D20080" s="2"/>
    </row>
    <row r="20081" spans="2:4" x14ac:dyDescent="0.2">
      <c r="B20081" s="2"/>
      <c r="C20081" s="2"/>
      <c r="D20081" s="2"/>
    </row>
    <row r="20082" spans="2:4" x14ac:dyDescent="0.2">
      <c r="B20082" s="2"/>
      <c r="C20082" s="2"/>
      <c r="D20082" s="2"/>
    </row>
    <row r="20083" spans="2:4" x14ac:dyDescent="0.2">
      <c r="B20083" s="2"/>
      <c r="C20083" s="2"/>
      <c r="D20083" s="2"/>
    </row>
    <row r="20084" spans="2:4" x14ac:dyDescent="0.2">
      <c r="B20084" s="2"/>
      <c r="C20084" s="2"/>
      <c r="D20084" s="2"/>
    </row>
    <row r="20085" spans="2:4" x14ac:dyDescent="0.2">
      <c r="B20085" s="2"/>
      <c r="C20085" s="2"/>
      <c r="D20085" s="2"/>
    </row>
    <row r="20086" spans="2:4" x14ac:dyDescent="0.2">
      <c r="B20086" s="2"/>
      <c r="C20086" s="2"/>
      <c r="D20086" s="2"/>
    </row>
    <row r="20087" spans="2:4" x14ac:dyDescent="0.2">
      <c r="B20087" s="2"/>
      <c r="C20087" s="2"/>
      <c r="D20087" s="2"/>
    </row>
    <row r="20088" spans="2:4" x14ac:dyDescent="0.2">
      <c r="B20088" s="2"/>
      <c r="C20088" s="2"/>
      <c r="D20088" s="2"/>
    </row>
    <row r="20089" spans="2:4" x14ac:dyDescent="0.2">
      <c r="B20089" s="2"/>
      <c r="C20089" s="2"/>
      <c r="D20089" s="2"/>
    </row>
    <row r="20090" spans="2:4" x14ac:dyDescent="0.2">
      <c r="B20090" s="2"/>
      <c r="C20090" s="2"/>
      <c r="D20090" s="2"/>
    </row>
    <row r="20091" spans="2:4" x14ac:dyDescent="0.2">
      <c r="B20091" s="2"/>
      <c r="C20091" s="2"/>
      <c r="D20091" s="2"/>
    </row>
    <row r="20092" spans="2:4" x14ac:dyDescent="0.2">
      <c r="B20092" s="2"/>
      <c r="C20092" s="2"/>
      <c r="D20092" s="2"/>
    </row>
    <row r="20093" spans="2:4" x14ac:dyDescent="0.2">
      <c r="B20093" s="2"/>
      <c r="C20093" s="2"/>
      <c r="D20093" s="2"/>
    </row>
    <row r="20094" spans="2:4" x14ac:dyDescent="0.2">
      <c r="B20094" s="2"/>
      <c r="C20094" s="2"/>
      <c r="D20094" s="2"/>
    </row>
    <row r="20095" spans="2:4" x14ac:dyDescent="0.2">
      <c r="B20095" s="2"/>
      <c r="C20095" s="2"/>
      <c r="D20095" s="2"/>
    </row>
    <row r="20096" spans="2:4" x14ac:dyDescent="0.2">
      <c r="B20096" s="2"/>
      <c r="C20096" s="2"/>
      <c r="D20096" s="2"/>
    </row>
    <row r="20097" spans="2:4" x14ac:dyDescent="0.2">
      <c r="B20097" s="2"/>
      <c r="C20097" s="2"/>
      <c r="D20097" s="2"/>
    </row>
    <row r="20098" spans="2:4" x14ac:dyDescent="0.2">
      <c r="B20098" s="2"/>
      <c r="C20098" s="2"/>
      <c r="D20098" s="2"/>
    </row>
    <row r="20099" spans="2:4" x14ac:dyDescent="0.2">
      <c r="B20099" s="2"/>
      <c r="C20099" s="2"/>
      <c r="D20099" s="2"/>
    </row>
    <row r="20100" spans="2:4" x14ac:dyDescent="0.2">
      <c r="B20100" s="2"/>
      <c r="C20100" s="2"/>
      <c r="D20100" s="2"/>
    </row>
    <row r="20101" spans="2:4" x14ac:dyDescent="0.2">
      <c r="B20101" s="2"/>
      <c r="C20101" s="2"/>
      <c r="D20101" s="2"/>
    </row>
    <row r="20102" spans="2:4" x14ac:dyDescent="0.2">
      <c r="B20102" s="2"/>
      <c r="C20102" s="2"/>
      <c r="D20102" s="2"/>
    </row>
    <row r="20103" spans="2:4" x14ac:dyDescent="0.2">
      <c r="B20103" s="2"/>
      <c r="C20103" s="2"/>
      <c r="D20103" s="2"/>
    </row>
    <row r="20104" spans="2:4" x14ac:dyDescent="0.2">
      <c r="B20104" s="2"/>
      <c r="C20104" s="2"/>
      <c r="D20104" s="2"/>
    </row>
    <row r="20105" spans="2:4" x14ac:dyDescent="0.2">
      <c r="B20105" s="2"/>
      <c r="C20105" s="2"/>
      <c r="D20105" s="2"/>
    </row>
    <row r="20106" spans="2:4" x14ac:dyDescent="0.2">
      <c r="B20106" s="2"/>
      <c r="C20106" s="2"/>
      <c r="D20106" s="2"/>
    </row>
    <row r="20107" spans="2:4" x14ac:dyDescent="0.2">
      <c r="B20107" s="2"/>
      <c r="C20107" s="2"/>
      <c r="D20107" s="2"/>
    </row>
    <row r="20108" spans="2:4" x14ac:dyDescent="0.2">
      <c r="B20108" s="2"/>
      <c r="C20108" s="2"/>
      <c r="D20108" s="2"/>
    </row>
    <row r="20109" spans="2:4" x14ac:dyDescent="0.2">
      <c r="B20109" s="2"/>
      <c r="C20109" s="2"/>
      <c r="D20109" s="2"/>
    </row>
    <row r="20110" spans="2:4" x14ac:dyDescent="0.2">
      <c r="B20110" s="2"/>
      <c r="C20110" s="2"/>
      <c r="D20110" s="2"/>
    </row>
    <row r="20111" spans="2:4" x14ac:dyDescent="0.2">
      <c r="B20111" s="2"/>
      <c r="C20111" s="2"/>
      <c r="D20111" s="2"/>
    </row>
    <row r="20112" spans="2:4" x14ac:dyDescent="0.2">
      <c r="B20112" s="2"/>
      <c r="C20112" s="2"/>
      <c r="D20112" s="2"/>
    </row>
    <row r="20113" spans="2:4" x14ac:dyDescent="0.2">
      <c r="B20113" s="2"/>
      <c r="C20113" s="2"/>
      <c r="D20113" s="2"/>
    </row>
    <row r="20114" spans="2:4" x14ac:dyDescent="0.2">
      <c r="B20114" s="2"/>
      <c r="C20114" s="2"/>
      <c r="D20114" s="2"/>
    </row>
    <row r="20115" spans="2:4" x14ac:dyDescent="0.2">
      <c r="B20115" s="2"/>
      <c r="C20115" s="2"/>
      <c r="D20115" s="2"/>
    </row>
    <row r="20116" spans="2:4" x14ac:dyDescent="0.2">
      <c r="B20116" s="2"/>
      <c r="C20116" s="2"/>
      <c r="D20116" s="2"/>
    </row>
    <row r="20117" spans="2:4" x14ac:dyDescent="0.2">
      <c r="B20117" s="2"/>
      <c r="C20117" s="2"/>
      <c r="D20117" s="2"/>
    </row>
    <row r="20118" spans="2:4" x14ac:dyDescent="0.2">
      <c r="B20118" s="2"/>
      <c r="C20118" s="2"/>
      <c r="D20118" s="2"/>
    </row>
    <row r="20119" spans="2:4" x14ac:dyDescent="0.2">
      <c r="B20119" s="2"/>
      <c r="C20119" s="2"/>
      <c r="D20119" s="2"/>
    </row>
    <row r="20120" spans="2:4" x14ac:dyDescent="0.2">
      <c r="B20120" s="2"/>
      <c r="C20120" s="2"/>
      <c r="D20120" s="2"/>
    </row>
    <row r="20121" spans="2:4" x14ac:dyDescent="0.2">
      <c r="B20121" s="2"/>
      <c r="C20121" s="2"/>
      <c r="D20121" s="2"/>
    </row>
    <row r="20122" spans="2:4" x14ac:dyDescent="0.2">
      <c r="B20122" s="2"/>
      <c r="C20122" s="2"/>
      <c r="D20122" s="2"/>
    </row>
    <row r="20123" spans="2:4" x14ac:dyDescent="0.2">
      <c r="B20123" s="2"/>
      <c r="C20123" s="2"/>
      <c r="D20123" s="2"/>
    </row>
    <row r="20124" spans="2:4" x14ac:dyDescent="0.2">
      <c r="B20124" s="2"/>
      <c r="C20124" s="2"/>
      <c r="D20124" s="2"/>
    </row>
    <row r="20125" spans="2:4" x14ac:dyDescent="0.2">
      <c r="B20125" s="2"/>
      <c r="C20125" s="2"/>
      <c r="D20125" s="2"/>
    </row>
    <row r="20126" spans="2:4" x14ac:dyDescent="0.2">
      <c r="B20126" s="2"/>
      <c r="C20126" s="2"/>
      <c r="D20126" s="2"/>
    </row>
    <row r="20127" spans="2:4" x14ac:dyDescent="0.2">
      <c r="B20127" s="2"/>
      <c r="C20127" s="2"/>
      <c r="D20127" s="2"/>
    </row>
    <row r="20128" spans="2:4" x14ac:dyDescent="0.2">
      <c r="B20128" s="2"/>
      <c r="C20128" s="2"/>
      <c r="D20128" s="2"/>
    </row>
    <row r="20129" spans="2:4" x14ac:dyDescent="0.2">
      <c r="B20129" s="2"/>
      <c r="C20129" s="2"/>
      <c r="D20129" s="2"/>
    </row>
    <row r="20130" spans="2:4" x14ac:dyDescent="0.2">
      <c r="B20130" s="2"/>
      <c r="C20130" s="2"/>
      <c r="D20130" s="2"/>
    </row>
    <row r="20131" spans="2:4" x14ac:dyDescent="0.2">
      <c r="B20131" s="2"/>
      <c r="C20131" s="2"/>
      <c r="D20131" s="2"/>
    </row>
    <row r="20132" spans="2:4" x14ac:dyDescent="0.2">
      <c r="B20132" s="2"/>
      <c r="C20132" s="2"/>
      <c r="D20132" s="2"/>
    </row>
    <row r="20133" spans="2:4" x14ac:dyDescent="0.2">
      <c r="B20133" s="2"/>
      <c r="C20133" s="2"/>
      <c r="D20133" s="2"/>
    </row>
    <row r="20134" spans="2:4" x14ac:dyDescent="0.2">
      <c r="B20134" s="2"/>
      <c r="C20134" s="2"/>
      <c r="D20134" s="2"/>
    </row>
    <row r="20135" spans="2:4" x14ac:dyDescent="0.2">
      <c r="B20135" s="2"/>
      <c r="C20135" s="2"/>
      <c r="D20135" s="2"/>
    </row>
    <row r="20136" spans="2:4" x14ac:dyDescent="0.2">
      <c r="B20136" s="2"/>
      <c r="C20136" s="2"/>
      <c r="D20136" s="2"/>
    </row>
    <row r="20137" spans="2:4" x14ac:dyDescent="0.2">
      <c r="B20137" s="2"/>
      <c r="C20137" s="2"/>
      <c r="D20137" s="2"/>
    </row>
    <row r="20138" spans="2:4" x14ac:dyDescent="0.2">
      <c r="B20138" s="2"/>
      <c r="C20138" s="2"/>
      <c r="D20138" s="2"/>
    </row>
    <row r="20139" spans="2:4" x14ac:dyDescent="0.2">
      <c r="B20139" s="2"/>
      <c r="C20139" s="2"/>
      <c r="D20139" s="2"/>
    </row>
    <row r="20140" spans="2:4" x14ac:dyDescent="0.2">
      <c r="B20140" s="2"/>
      <c r="C20140" s="2"/>
      <c r="D20140" s="2"/>
    </row>
    <row r="20141" spans="2:4" x14ac:dyDescent="0.2">
      <c r="B20141" s="2"/>
      <c r="C20141" s="2"/>
      <c r="D20141" s="2"/>
    </row>
    <row r="20142" spans="2:4" x14ac:dyDescent="0.2">
      <c r="B20142" s="2"/>
      <c r="C20142" s="2"/>
      <c r="D20142" s="2"/>
    </row>
    <row r="20143" spans="2:4" x14ac:dyDescent="0.2">
      <c r="B20143" s="2"/>
      <c r="C20143" s="2"/>
      <c r="D20143" s="2"/>
    </row>
    <row r="20144" spans="2:4" x14ac:dyDescent="0.2">
      <c r="B20144" s="2"/>
      <c r="C20144" s="2"/>
      <c r="D20144" s="2"/>
    </row>
    <row r="20145" spans="2:4" x14ac:dyDescent="0.2">
      <c r="B20145" s="2"/>
      <c r="C20145" s="2"/>
      <c r="D20145" s="2"/>
    </row>
    <row r="20146" spans="2:4" x14ac:dyDescent="0.2">
      <c r="B20146" s="2"/>
      <c r="C20146" s="2"/>
      <c r="D20146" s="2"/>
    </row>
    <row r="20147" spans="2:4" x14ac:dyDescent="0.2">
      <c r="B20147" s="2"/>
      <c r="C20147" s="2"/>
      <c r="D20147" s="2"/>
    </row>
    <row r="20148" spans="2:4" x14ac:dyDescent="0.2">
      <c r="B20148" s="2"/>
      <c r="C20148" s="2"/>
      <c r="D20148" s="2"/>
    </row>
    <row r="20149" spans="2:4" x14ac:dyDescent="0.2">
      <c r="B20149" s="2"/>
      <c r="C20149" s="2"/>
      <c r="D20149" s="2"/>
    </row>
    <row r="20150" spans="2:4" x14ac:dyDescent="0.2">
      <c r="B20150" s="2"/>
      <c r="C20150" s="2"/>
      <c r="D20150" s="2"/>
    </row>
    <row r="20151" spans="2:4" x14ac:dyDescent="0.2">
      <c r="B20151" s="2"/>
      <c r="C20151" s="2"/>
      <c r="D20151" s="2"/>
    </row>
    <row r="20152" spans="2:4" x14ac:dyDescent="0.2">
      <c r="B20152" s="2"/>
      <c r="C20152" s="2"/>
      <c r="D20152" s="2"/>
    </row>
    <row r="20153" spans="2:4" x14ac:dyDescent="0.2">
      <c r="B20153" s="2"/>
      <c r="C20153" s="2"/>
      <c r="D20153" s="2"/>
    </row>
    <row r="20154" spans="2:4" x14ac:dyDescent="0.2">
      <c r="B20154" s="2"/>
      <c r="C20154" s="2"/>
      <c r="D20154" s="2"/>
    </row>
    <row r="20155" spans="2:4" x14ac:dyDescent="0.2">
      <c r="B20155" s="2"/>
      <c r="C20155" s="2"/>
      <c r="D20155" s="2"/>
    </row>
    <row r="20156" spans="2:4" x14ac:dyDescent="0.2">
      <c r="B20156" s="2"/>
      <c r="C20156" s="2"/>
      <c r="D20156" s="2"/>
    </row>
    <row r="20157" spans="2:4" x14ac:dyDescent="0.2">
      <c r="B20157" s="2"/>
      <c r="C20157" s="2"/>
      <c r="D20157" s="2"/>
    </row>
    <row r="20158" spans="2:4" x14ac:dyDescent="0.2">
      <c r="B20158" s="2"/>
      <c r="C20158" s="2"/>
      <c r="D20158" s="2"/>
    </row>
    <row r="20159" spans="2:4" x14ac:dyDescent="0.2">
      <c r="B20159" s="2"/>
      <c r="C20159" s="2"/>
      <c r="D20159" s="2"/>
    </row>
    <row r="20160" spans="2:4" x14ac:dyDescent="0.2">
      <c r="B20160" s="2"/>
      <c r="C20160" s="2"/>
      <c r="D20160" s="2"/>
    </row>
    <row r="20161" spans="2:4" x14ac:dyDescent="0.2">
      <c r="B20161" s="2"/>
      <c r="C20161" s="2"/>
      <c r="D20161" s="2"/>
    </row>
    <row r="20162" spans="2:4" x14ac:dyDescent="0.2">
      <c r="B20162" s="2"/>
      <c r="C20162" s="2"/>
      <c r="D20162" s="2"/>
    </row>
    <row r="20163" spans="2:4" x14ac:dyDescent="0.2">
      <c r="B20163" s="2"/>
      <c r="C20163" s="2"/>
      <c r="D20163" s="2"/>
    </row>
    <row r="20164" spans="2:4" x14ac:dyDescent="0.2">
      <c r="B20164" s="2"/>
      <c r="C20164" s="2"/>
      <c r="D20164" s="2"/>
    </row>
    <row r="20165" spans="2:4" x14ac:dyDescent="0.2">
      <c r="B20165" s="2"/>
      <c r="C20165" s="2"/>
      <c r="D20165" s="2"/>
    </row>
    <row r="20166" spans="2:4" x14ac:dyDescent="0.2">
      <c r="B20166" s="2"/>
      <c r="C20166" s="2"/>
      <c r="D20166" s="2"/>
    </row>
    <row r="20167" spans="2:4" x14ac:dyDescent="0.2">
      <c r="B20167" s="2"/>
      <c r="C20167" s="2"/>
      <c r="D20167" s="2"/>
    </row>
    <row r="20168" spans="2:4" x14ac:dyDescent="0.2">
      <c r="B20168" s="2"/>
      <c r="C20168" s="2"/>
      <c r="D20168" s="2"/>
    </row>
    <row r="20169" spans="2:4" x14ac:dyDescent="0.2">
      <c r="B20169" s="2"/>
      <c r="C20169" s="2"/>
      <c r="D20169" s="2"/>
    </row>
    <row r="20170" spans="2:4" x14ac:dyDescent="0.2">
      <c r="B20170" s="2"/>
      <c r="C20170" s="2"/>
      <c r="D20170" s="2"/>
    </row>
    <row r="20171" spans="2:4" x14ac:dyDescent="0.2">
      <c r="B20171" s="2"/>
      <c r="C20171" s="2"/>
      <c r="D20171" s="2"/>
    </row>
    <row r="20172" spans="2:4" x14ac:dyDescent="0.2">
      <c r="B20172" s="2"/>
      <c r="C20172" s="2"/>
      <c r="D20172" s="2"/>
    </row>
    <row r="20173" spans="2:4" x14ac:dyDescent="0.2">
      <c r="B20173" s="2"/>
      <c r="C20173" s="2"/>
      <c r="D20173" s="2"/>
    </row>
    <row r="20174" spans="2:4" x14ac:dyDescent="0.2">
      <c r="B20174" s="2"/>
      <c r="C20174" s="2"/>
      <c r="D20174" s="2"/>
    </row>
    <row r="20175" spans="2:4" x14ac:dyDescent="0.2">
      <c r="B20175" s="2"/>
      <c r="C20175" s="2"/>
      <c r="D20175" s="2"/>
    </row>
    <row r="20176" spans="2:4" x14ac:dyDescent="0.2">
      <c r="B20176" s="2"/>
      <c r="C20176" s="2"/>
      <c r="D20176" s="2"/>
    </row>
    <row r="20177" spans="2:4" x14ac:dyDescent="0.2">
      <c r="B20177" s="2"/>
      <c r="C20177" s="2"/>
      <c r="D20177" s="2"/>
    </row>
    <row r="20178" spans="2:4" x14ac:dyDescent="0.2">
      <c r="B20178" s="2"/>
      <c r="C20178" s="2"/>
      <c r="D20178" s="2"/>
    </row>
    <row r="20179" spans="2:4" x14ac:dyDescent="0.2">
      <c r="B20179" s="2"/>
      <c r="C20179" s="2"/>
      <c r="D20179" s="2"/>
    </row>
    <row r="20180" spans="2:4" x14ac:dyDescent="0.2">
      <c r="B20180" s="2"/>
      <c r="C20180" s="2"/>
      <c r="D20180" s="2"/>
    </row>
    <row r="20181" spans="2:4" x14ac:dyDescent="0.2">
      <c r="B20181" s="2"/>
      <c r="C20181" s="2"/>
      <c r="D20181" s="2"/>
    </row>
    <row r="20182" spans="2:4" x14ac:dyDescent="0.2">
      <c r="B20182" s="2"/>
      <c r="C20182" s="2"/>
      <c r="D20182" s="2"/>
    </row>
    <row r="20183" spans="2:4" x14ac:dyDescent="0.2">
      <c r="B20183" s="2"/>
      <c r="C20183" s="2"/>
      <c r="D20183" s="2"/>
    </row>
    <row r="20184" spans="2:4" x14ac:dyDescent="0.2">
      <c r="B20184" s="2"/>
      <c r="C20184" s="2"/>
      <c r="D20184" s="2"/>
    </row>
    <row r="20185" spans="2:4" x14ac:dyDescent="0.2">
      <c r="B20185" s="2"/>
      <c r="C20185" s="2"/>
      <c r="D20185" s="2"/>
    </row>
    <row r="20186" spans="2:4" x14ac:dyDescent="0.2">
      <c r="B20186" s="2"/>
      <c r="C20186" s="2"/>
      <c r="D20186" s="2"/>
    </row>
    <row r="20187" spans="2:4" x14ac:dyDescent="0.2">
      <c r="B20187" s="2"/>
      <c r="C20187" s="2"/>
      <c r="D20187" s="2"/>
    </row>
    <row r="20188" spans="2:4" x14ac:dyDescent="0.2">
      <c r="B20188" s="2"/>
      <c r="C20188" s="2"/>
      <c r="D20188" s="2"/>
    </row>
    <row r="20189" spans="2:4" x14ac:dyDescent="0.2">
      <c r="B20189" s="2"/>
      <c r="C20189" s="2"/>
      <c r="D20189" s="2"/>
    </row>
    <row r="20190" spans="2:4" x14ac:dyDescent="0.2">
      <c r="B20190" s="2"/>
      <c r="C20190" s="2"/>
      <c r="D20190" s="2"/>
    </row>
    <row r="20191" spans="2:4" x14ac:dyDescent="0.2">
      <c r="B20191" s="2"/>
      <c r="C20191" s="2"/>
      <c r="D20191" s="2"/>
    </row>
    <row r="20192" spans="2:4" x14ac:dyDescent="0.2">
      <c r="B20192" s="2"/>
      <c r="C20192" s="2"/>
      <c r="D20192" s="2"/>
    </row>
    <row r="20193" spans="2:4" x14ac:dyDescent="0.2">
      <c r="B20193" s="2"/>
      <c r="C20193" s="2"/>
      <c r="D20193" s="2"/>
    </row>
    <row r="20194" spans="2:4" x14ac:dyDescent="0.2">
      <c r="B20194" s="2"/>
      <c r="C20194" s="2"/>
      <c r="D20194" s="2"/>
    </row>
    <row r="20195" spans="2:4" x14ac:dyDescent="0.2">
      <c r="B20195" s="2"/>
      <c r="C20195" s="2"/>
      <c r="D20195" s="2"/>
    </row>
    <row r="20196" spans="2:4" x14ac:dyDescent="0.2">
      <c r="B20196" s="2"/>
      <c r="C20196" s="2"/>
      <c r="D20196" s="2"/>
    </row>
    <row r="20197" spans="2:4" x14ac:dyDescent="0.2">
      <c r="B20197" s="2"/>
      <c r="C20197" s="2"/>
      <c r="D20197" s="2"/>
    </row>
    <row r="20198" spans="2:4" x14ac:dyDescent="0.2">
      <c r="B20198" s="2"/>
      <c r="C20198" s="2"/>
      <c r="D20198" s="2"/>
    </row>
    <row r="20199" spans="2:4" x14ac:dyDescent="0.2">
      <c r="B20199" s="2"/>
      <c r="C20199" s="2"/>
      <c r="D20199" s="2"/>
    </row>
    <row r="20200" spans="2:4" x14ac:dyDescent="0.2">
      <c r="B20200" s="2"/>
      <c r="C20200" s="2"/>
      <c r="D20200" s="2"/>
    </row>
    <row r="20201" spans="2:4" x14ac:dyDescent="0.2">
      <c r="B20201" s="2"/>
      <c r="C20201" s="2"/>
      <c r="D20201" s="2"/>
    </row>
    <row r="20202" spans="2:4" x14ac:dyDescent="0.2">
      <c r="B20202" s="2"/>
      <c r="C20202" s="2"/>
      <c r="D20202" s="2"/>
    </row>
    <row r="20203" spans="2:4" x14ac:dyDescent="0.2">
      <c r="B20203" s="2"/>
      <c r="C20203" s="2"/>
      <c r="D20203" s="2"/>
    </row>
    <row r="20204" spans="2:4" x14ac:dyDescent="0.2">
      <c r="B20204" s="2"/>
      <c r="C20204" s="2"/>
      <c r="D20204" s="2"/>
    </row>
    <row r="20205" spans="2:4" x14ac:dyDescent="0.2">
      <c r="B20205" s="2"/>
      <c r="C20205" s="2"/>
      <c r="D20205" s="2"/>
    </row>
    <row r="20206" spans="2:4" x14ac:dyDescent="0.2">
      <c r="B20206" s="2"/>
      <c r="C20206" s="2"/>
      <c r="D20206" s="2"/>
    </row>
    <row r="20207" spans="2:4" x14ac:dyDescent="0.2">
      <c r="B20207" s="2"/>
      <c r="C20207" s="2"/>
      <c r="D20207" s="2"/>
    </row>
    <row r="20208" spans="2:4" x14ac:dyDescent="0.2">
      <c r="B20208" s="2"/>
      <c r="C20208" s="2"/>
      <c r="D20208" s="2"/>
    </row>
    <row r="20209" spans="2:4" x14ac:dyDescent="0.2">
      <c r="B20209" s="2"/>
      <c r="C20209" s="2"/>
      <c r="D20209" s="2"/>
    </row>
    <row r="20210" spans="2:4" x14ac:dyDescent="0.2">
      <c r="B20210" s="2"/>
      <c r="C20210" s="2"/>
      <c r="D20210" s="2"/>
    </row>
    <row r="20211" spans="2:4" x14ac:dyDescent="0.2">
      <c r="B20211" s="2"/>
      <c r="C20211" s="2"/>
      <c r="D20211" s="2"/>
    </row>
    <row r="20212" spans="2:4" x14ac:dyDescent="0.2">
      <c r="B20212" s="2"/>
      <c r="C20212" s="2"/>
      <c r="D20212" s="2"/>
    </row>
    <row r="20213" spans="2:4" x14ac:dyDescent="0.2">
      <c r="B20213" s="2"/>
      <c r="C20213" s="2"/>
      <c r="D20213" s="2"/>
    </row>
    <row r="20214" spans="2:4" x14ac:dyDescent="0.2">
      <c r="B20214" s="2"/>
      <c r="C20214" s="2"/>
      <c r="D20214" s="2"/>
    </row>
    <row r="20215" spans="2:4" x14ac:dyDescent="0.2">
      <c r="B20215" s="2"/>
      <c r="C20215" s="2"/>
      <c r="D20215" s="2"/>
    </row>
    <row r="20216" spans="2:4" x14ac:dyDescent="0.2">
      <c r="B20216" s="2"/>
      <c r="C20216" s="2"/>
      <c r="D20216" s="2"/>
    </row>
    <row r="20217" spans="2:4" x14ac:dyDescent="0.2">
      <c r="B20217" s="2"/>
      <c r="C20217" s="2"/>
      <c r="D20217" s="2"/>
    </row>
    <row r="20218" spans="2:4" x14ac:dyDescent="0.2">
      <c r="B20218" s="2"/>
      <c r="C20218" s="2"/>
      <c r="D20218" s="2"/>
    </row>
    <row r="20219" spans="2:4" x14ac:dyDescent="0.2">
      <c r="B20219" s="2"/>
      <c r="C20219" s="2"/>
      <c r="D20219" s="2"/>
    </row>
    <row r="20220" spans="2:4" x14ac:dyDescent="0.2">
      <c r="B20220" s="2"/>
      <c r="C20220" s="2"/>
      <c r="D20220" s="2"/>
    </row>
    <row r="20221" spans="2:4" x14ac:dyDescent="0.2">
      <c r="B20221" s="2"/>
      <c r="C20221" s="2"/>
      <c r="D20221" s="2"/>
    </row>
    <row r="20222" spans="2:4" x14ac:dyDescent="0.2">
      <c r="B20222" s="2"/>
      <c r="C20222" s="2"/>
      <c r="D20222" s="2"/>
    </row>
    <row r="20223" spans="2:4" x14ac:dyDescent="0.2">
      <c r="B20223" s="2"/>
      <c r="C20223" s="2"/>
      <c r="D20223" s="2"/>
    </row>
    <row r="20224" spans="2:4" x14ac:dyDescent="0.2">
      <c r="B20224" s="2"/>
      <c r="C20224" s="2"/>
      <c r="D20224" s="2"/>
    </row>
    <row r="20225" spans="2:4" x14ac:dyDescent="0.2">
      <c r="B20225" s="2"/>
      <c r="C20225" s="2"/>
      <c r="D20225" s="2"/>
    </row>
    <row r="20226" spans="2:4" x14ac:dyDescent="0.2">
      <c r="B20226" s="2"/>
      <c r="C20226" s="2"/>
      <c r="D20226" s="2"/>
    </row>
    <row r="20227" spans="2:4" x14ac:dyDescent="0.2">
      <c r="B20227" s="2"/>
      <c r="C20227" s="2"/>
      <c r="D20227" s="2"/>
    </row>
    <row r="20228" spans="2:4" x14ac:dyDescent="0.2">
      <c r="B20228" s="2"/>
      <c r="C20228" s="2"/>
      <c r="D20228" s="2"/>
    </row>
    <row r="20229" spans="2:4" x14ac:dyDescent="0.2">
      <c r="B20229" s="2"/>
      <c r="C20229" s="2"/>
      <c r="D20229" s="2"/>
    </row>
    <row r="20230" spans="2:4" x14ac:dyDescent="0.2">
      <c r="B20230" s="2"/>
      <c r="C20230" s="2"/>
      <c r="D20230" s="2"/>
    </row>
    <row r="20231" spans="2:4" x14ac:dyDescent="0.2">
      <c r="B20231" s="2"/>
      <c r="C20231" s="2"/>
      <c r="D20231" s="2"/>
    </row>
    <row r="20232" spans="2:4" x14ac:dyDescent="0.2">
      <c r="B20232" s="2"/>
      <c r="C20232" s="2"/>
      <c r="D20232" s="2"/>
    </row>
    <row r="20233" spans="2:4" x14ac:dyDescent="0.2">
      <c r="B20233" s="2"/>
      <c r="C20233" s="2"/>
      <c r="D20233" s="2"/>
    </row>
    <row r="20234" spans="2:4" x14ac:dyDescent="0.2">
      <c r="B20234" s="2"/>
      <c r="C20234" s="2"/>
      <c r="D20234" s="2"/>
    </row>
    <row r="20235" spans="2:4" x14ac:dyDescent="0.2">
      <c r="B20235" s="2"/>
      <c r="C20235" s="2"/>
      <c r="D20235" s="2"/>
    </row>
    <row r="20236" spans="2:4" x14ac:dyDescent="0.2">
      <c r="B20236" s="2"/>
      <c r="C20236" s="2"/>
      <c r="D20236" s="2"/>
    </row>
    <row r="20237" spans="2:4" x14ac:dyDescent="0.2">
      <c r="B20237" s="2"/>
      <c r="C20237" s="2"/>
      <c r="D20237" s="2"/>
    </row>
    <row r="20238" spans="2:4" x14ac:dyDescent="0.2">
      <c r="B20238" s="2"/>
      <c r="C20238" s="2"/>
      <c r="D20238" s="2"/>
    </row>
    <row r="20239" spans="2:4" x14ac:dyDescent="0.2">
      <c r="B20239" s="2"/>
      <c r="C20239" s="2"/>
      <c r="D20239" s="2"/>
    </row>
    <row r="20240" spans="2:4" x14ac:dyDescent="0.2">
      <c r="B20240" s="2"/>
      <c r="C20240" s="2"/>
      <c r="D20240" s="2"/>
    </row>
    <row r="20241" spans="2:4" x14ac:dyDescent="0.2">
      <c r="B20241" s="2"/>
      <c r="C20241" s="2"/>
      <c r="D20241" s="2"/>
    </row>
    <row r="20242" spans="2:4" x14ac:dyDescent="0.2">
      <c r="B20242" s="2"/>
      <c r="C20242" s="2"/>
      <c r="D20242" s="2"/>
    </row>
    <row r="20243" spans="2:4" x14ac:dyDescent="0.2">
      <c r="B20243" s="2"/>
      <c r="C20243" s="2"/>
      <c r="D20243" s="2"/>
    </row>
    <row r="20244" spans="2:4" x14ac:dyDescent="0.2">
      <c r="B20244" s="2"/>
      <c r="C20244" s="2"/>
      <c r="D20244" s="2"/>
    </row>
    <row r="20245" spans="2:4" x14ac:dyDescent="0.2">
      <c r="B20245" s="2"/>
      <c r="C20245" s="2"/>
      <c r="D20245" s="2"/>
    </row>
    <row r="20246" spans="2:4" x14ac:dyDescent="0.2">
      <c r="B20246" s="2"/>
      <c r="C20246" s="2"/>
      <c r="D20246" s="2"/>
    </row>
    <row r="20247" spans="2:4" x14ac:dyDescent="0.2">
      <c r="B20247" s="2"/>
      <c r="C20247" s="2"/>
      <c r="D20247" s="2"/>
    </row>
    <row r="20248" spans="2:4" x14ac:dyDescent="0.2">
      <c r="B20248" s="2"/>
      <c r="C20248" s="2"/>
      <c r="D20248" s="2"/>
    </row>
    <row r="20249" spans="2:4" x14ac:dyDescent="0.2">
      <c r="B20249" s="2"/>
      <c r="C20249" s="2"/>
      <c r="D20249" s="2"/>
    </row>
    <row r="20250" spans="2:4" x14ac:dyDescent="0.2">
      <c r="B20250" s="2"/>
      <c r="C20250" s="2"/>
      <c r="D20250" s="2"/>
    </row>
    <row r="20251" spans="2:4" x14ac:dyDescent="0.2">
      <c r="B20251" s="2"/>
      <c r="C20251" s="2"/>
      <c r="D20251" s="2"/>
    </row>
    <row r="20252" spans="2:4" x14ac:dyDescent="0.2">
      <c r="B20252" s="2"/>
      <c r="C20252" s="2"/>
      <c r="D20252" s="2"/>
    </row>
    <row r="20253" spans="2:4" x14ac:dyDescent="0.2">
      <c r="B20253" s="2"/>
      <c r="C20253" s="2"/>
      <c r="D20253" s="2"/>
    </row>
    <row r="20254" spans="2:4" x14ac:dyDescent="0.2">
      <c r="B20254" s="2"/>
      <c r="C20254" s="2"/>
      <c r="D20254" s="2"/>
    </row>
    <row r="20255" spans="2:4" x14ac:dyDescent="0.2">
      <c r="B20255" s="2"/>
      <c r="C20255" s="2"/>
      <c r="D20255" s="2"/>
    </row>
    <row r="20256" spans="2:4" x14ac:dyDescent="0.2">
      <c r="B20256" s="2"/>
      <c r="C20256" s="2"/>
      <c r="D20256" s="2"/>
    </row>
    <row r="20257" spans="2:4" x14ac:dyDescent="0.2">
      <c r="B20257" s="2"/>
      <c r="C20257" s="2"/>
      <c r="D20257" s="2"/>
    </row>
    <row r="20258" spans="2:4" x14ac:dyDescent="0.2">
      <c r="B20258" s="2"/>
      <c r="C20258" s="2"/>
      <c r="D20258" s="2"/>
    </row>
    <row r="20259" spans="2:4" x14ac:dyDescent="0.2">
      <c r="B20259" s="2"/>
      <c r="C20259" s="2"/>
      <c r="D20259" s="2"/>
    </row>
    <row r="20260" spans="2:4" x14ac:dyDescent="0.2">
      <c r="B20260" s="2"/>
      <c r="C20260" s="2"/>
      <c r="D20260" s="2"/>
    </row>
    <row r="20261" spans="2:4" x14ac:dyDescent="0.2">
      <c r="B20261" s="2"/>
      <c r="C20261" s="2"/>
      <c r="D20261" s="2"/>
    </row>
    <row r="20262" spans="2:4" x14ac:dyDescent="0.2">
      <c r="B20262" s="2"/>
      <c r="C20262" s="2"/>
      <c r="D20262" s="2"/>
    </row>
    <row r="20263" spans="2:4" x14ac:dyDescent="0.2">
      <c r="B20263" s="2"/>
      <c r="C20263" s="2"/>
      <c r="D20263" s="2"/>
    </row>
    <row r="20264" spans="2:4" x14ac:dyDescent="0.2">
      <c r="B20264" s="2"/>
      <c r="C20264" s="2"/>
      <c r="D20264" s="2"/>
    </row>
    <row r="20265" spans="2:4" x14ac:dyDescent="0.2">
      <c r="B20265" s="2"/>
      <c r="C20265" s="2"/>
      <c r="D20265" s="2"/>
    </row>
    <row r="20266" spans="2:4" x14ac:dyDescent="0.2">
      <c r="B20266" s="2"/>
      <c r="C20266" s="2"/>
      <c r="D20266" s="2"/>
    </row>
    <row r="20267" spans="2:4" x14ac:dyDescent="0.2">
      <c r="B20267" s="2"/>
      <c r="C20267" s="2"/>
      <c r="D20267" s="2"/>
    </row>
    <row r="20268" spans="2:4" x14ac:dyDescent="0.2">
      <c r="B20268" s="2"/>
      <c r="C20268" s="2"/>
      <c r="D20268" s="2"/>
    </row>
    <row r="20269" spans="2:4" x14ac:dyDescent="0.2">
      <c r="B20269" s="2"/>
      <c r="C20269" s="2"/>
      <c r="D20269" s="2"/>
    </row>
    <row r="20270" spans="2:4" x14ac:dyDescent="0.2">
      <c r="B20270" s="2"/>
      <c r="C20270" s="2"/>
      <c r="D20270" s="2"/>
    </row>
    <row r="20271" spans="2:4" x14ac:dyDescent="0.2">
      <c r="B20271" s="2"/>
      <c r="C20271" s="2"/>
      <c r="D20271" s="2"/>
    </row>
    <row r="20272" spans="2:4" x14ac:dyDescent="0.2">
      <c r="B20272" s="2"/>
      <c r="C20272" s="2"/>
      <c r="D20272" s="2"/>
    </row>
    <row r="20273" spans="2:4" x14ac:dyDescent="0.2">
      <c r="B20273" s="2"/>
      <c r="C20273" s="2"/>
      <c r="D20273" s="2"/>
    </row>
    <row r="20274" spans="2:4" x14ac:dyDescent="0.2">
      <c r="B20274" s="2"/>
      <c r="C20274" s="2"/>
      <c r="D20274" s="2"/>
    </row>
    <row r="20275" spans="2:4" x14ac:dyDescent="0.2">
      <c r="B20275" s="2"/>
      <c r="C20275" s="2"/>
      <c r="D20275" s="2"/>
    </row>
    <row r="20276" spans="2:4" x14ac:dyDescent="0.2">
      <c r="B20276" s="2"/>
      <c r="C20276" s="2"/>
      <c r="D20276" s="2"/>
    </row>
    <row r="20277" spans="2:4" x14ac:dyDescent="0.2">
      <c r="B20277" s="2"/>
      <c r="C20277" s="2"/>
      <c r="D20277" s="2"/>
    </row>
    <row r="20278" spans="2:4" x14ac:dyDescent="0.2">
      <c r="B20278" s="2"/>
      <c r="C20278" s="2"/>
      <c r="D20278" s="2"/>
    </row>
    <row r="20279" spans="2:4" x14ac:dyDescent="0.2">
      <c r="B20279" s="2"/>
      <c r="C20279" s="2"/>
      <c r="D20279" s="2"/>
    </row>
    <row r="20280" spans="2:4" x14ac:dyDescent="0.2">
      <c r="B20280" s="2"/>
      <c r="C20280" s="2"/>
      <c r="D20280" s="2"/>
    </row>
    <row r="20281" spans="2:4" x14ac:dyDescent="0.2">
      <c r="B20281" s="2"/>
      <c r="C20281" s="2"/>
      <c r="D20281" s="2"/>
    </row>
    <row r="20282" spans="2:4" x14ac:dyDescent="0.2">
      <c r="B20282" s="2"/>
      <c r="C20282" s="2"/>
      <c r="D20282" s="2"/>
    </row>
    <row r="20283" spans="2:4" x14ac:dyDescent="0.2">
      <c r="B20283" s="2"/>
      <c r="C20283" s="2"/>
      <c r="D20283" s="2"/>
    </row>
    <row r="20284" spans="2:4" x14ac:dyDescent="0.2">
      <c r="B20284" s="2"/>
      <c r="C20284" s="2"/>
      <c r="D20284" s="2"/>
    </row>
    <row r="20285" spans="2:4" x14ac:dyDescent="0.2">
      <c r="B20285" s="2"/>
      <c r="C20285" s="2"/>
      <c r="D20285" s="2"/>
    </row>
    <row r="20286" spans="2:4" x14ac:dyDescent="0.2">
      <c r="B20286" s="2"/>
      <c r="C20286" s="2"/>
      <c r="D20286" s="2"/>
    </row>
    <row r="20287" spans="2:4" x14ac:dyDescent="0.2">
      <c r="B20287" s="2"/>
      <c r="C20287" s="2"/>
      <c r="D20287" s="2"/>
    </row>
    <row r="20288" spans="2:4" x14ac:dyDescent="0.2">
      <c r="B20288" s="2"/>
      <c r="C20288" s="2"/>
      <c r="D20288" s="2"/>
    </row>
    <row r="20289" spans="2:4" x14ac:dyDescent="0.2">
      <c r="B20289" s="2"/>
      <c r="C20289" s="2"/>
      <c r="D20289" s="2"/>
    </row>
    <row r="20290" spans="2:4" x14ac:dyDescent="0.2">
      <c r="B20290" s="2"/>
      <c r="C20290" s="2"/>
      <c r="D20290" s="2"/>
    </row>
    <row r="20291" spans="2:4" x14ac:dyDescent="0.2">
      <c r="B20291" s="2"/>
      <c r="C20291" s="2"/>
      <c r="D20291" s="2"/>
    </row>
    <row r="20292" spans="2:4" x14ac:dyDescent="0.2">
      <c r="B20292" s="2"/>
      <c r="C20292" s="2"/>
      <c r="D20292" s="2"/>
    </row>
    <row r="20293" spans="2:4" x14ac:dyDescent="0.2">
      <c r="B20293" s="2"/>
      <c r="C20293" s="2"/>
      <c r="D20293" s="2"/>
    </row>
    <row r="20294" spans="2:4" x14ac:dyDescent="0.2">
      <c r="B20294" s="2"/>
      <c r="C20294" s="2"/>
      <c r="D20294" s="2"/>
    </row>
    <row r="20295" spans="2:4" x14ac:dyDescent="0.2">
      <c r="B20295" s="2"/>
      <c r="C20295" s="2"/>
      <c r="D20295" s="2"/>
    </row>
    <row r="20296" spans="2:4" x14ac:dyDescent="0.2">
      <c r="B20296" s="2"/>
      <c r="C20296" s="2"/>
      <c r="D20296" s="2"/>
    </row>
    <row r="20297" spans="2:4" x14ac:dyDescent="0.2">
      <c r="B20297" s="2"/>
      <c r="C20297" s="2"/>
      <c r="D20297" s="2"/>
    </row>
    <row r="20298" spans="2:4" x14ac:dyDescent="0.2">
      <c r="B20298" s="2"/>
      <c r="C20298" s="2"/>
      <c r="D20298" s="2"/>
    </row>
    <row r="20299" spans="2:4" x14ac:dyDescent="0.2">
      <c r="B20299" s="2"/>
      <c r="C20299" s="2"/>
      <c r="D20299" s="2"/>
    </row>
    <row r="20300" spans="2:4" x14ac:dyDescent="0.2">
      <c r="B20300" s="2"/>
      <c r="C20300" s="2"/>
      <c r="D20300" s="2"/>
    </row>
    <row r="20301" spans="2:4" x14ac:dyDescent="0.2">
      <c r="B20301" s="2"/>
      <c r="C20301" s="2"/>
      <c r="D20301" s="2"/>
    </row>
    <row r="20302" spans="2:4" x14ac:dyDescent="0.2">
      <c r="B20302" s="2"/>
      <c r="C20302" s="2"/>
      <c r="D20302" s="2"/>
    </row>
    <row r="20303" spans="2:4" x14ac:dyDescent="0.2">
      <c r="B20303" s="2"/>
      <c r="C20303" s="2"/>
      <c r="D20303" s="2"/>
    </row>
    <row r="20304" spans="2:4" x14ac:dyDescent="0.2">
      <c r="B20304" s="2"/>
      <c r="C20304" s="2"/>
      <c r="D20304" s="2"/>
    </row>
    <row r="20305" spans="2:4" x14ac:dyDescent="0.2">
      <c r="B20305" s="2"/>
      <c r="C20305" s="2"/>
      <c r="D20305" s="2"/>
    </row>
    <row r="20306" spans="2:4" x14ac:dyDescent="0.2">
      <c r="B20306" s="2"/>
      <c r="C20306" s="2"/>
      <c r="D20306" s="2"/>
    </row>
    <row r="20307" spans="2:4" x14ac:dyDescent="0.2">
      <c r="B20307" s="2"/>
      <c r="C20307" s="2"/>
      <c r="D20307" s="2"/>
    </row>
    <row r="20308" spans="2:4" x14ac:dyDescent="0.2">
      <c r="B20308" s="2"/>
      <c r="C20308" s="2"/>
      <c r="D20308" s="2"/>
    </row>
    <row r="20309" spans="2:4" x14ac:dyDescent="0.2">
      <c r="B20309" s="2"/>
      <c r="C20309" s="2"/>
      <c r="D20309" s="2"/>
    </row>
    <row r="20310" spans="2:4" x14ac:dyDescent="0.2">
      <c r="B20310" s="2"/>
      <c r="C20310" s="2"/>
      <c r="D20310" s="2"/>
    </row>
    <row r="20311" spans="2:4" x14ac:dyDescent="0.2">
      <c r="B20311" s="2"/>
      <c r="C20311" s="2"/>
      <c r="D20311" s="2"/>
    </row>
    <row r="20312" spans="2:4" x14ac:dyDescent="0.2">
      <c r="B20312" s="2"/>
      <c r="C20312" s="2"/>
      <c r="D20312" s="2"/>
    </row>
    <row r="20313" spans="2:4" x14ac:dyDescent="0.2">
      <c r="B20313" s="2"/>
      <c r="C20313" s="2"/>
      <c r="D20313" s="2"/>
    </row>
    <row r="20314" spans="2:4" x14ac:dyDescent="0.2">
      <c r="B20314" s="2"/>
      <c r="C20314" s="2"/>
      <c r="D20314" s="2"/>
    </row>
    <row r="20315" spans="2:4" x14ac:dyDescent="0.2">
      <c r="B20315" s="2"/>
      <c r="C20315" s="2"/>
      <c r="D20315" s="2"/>
    </row>
    <row r="20316" spans="2:4" x14ac:dyDescent="0.2">
      <c r="B20316" s="2"/>
      <c r="C20316" s="2"/>
      <c r="D20316" s="2"/>
    </row>
    <row r="20317" spans="2:4" x14ac:dyDescent="0.2">
      <c r="B20317" s="2"/>
      <c r="C20317" s="2"/>
      <c r="D20317" s="2"/>
    </row>
    <row r="20318" spans="2:4" x14ac:dyDescent="0.2">
      <c r="B20318" s="2"/>
      <c r="C20318" s="2"/>
      <c r="D20318" s="2"/>
    </row>
    <row r="20319" spans="2:4" x14ac:dyDescent="0.2">
      <c r="B20319" s="2"/>
      <c r="C20319" s="2"/>
      <c r="D20319" s="2"/>
    </row>
    <row r="20320" spans="2:4" x14ac:dyDescent="0.2">
      <c r="B20320" s="2"/>
      <c r="C20320" s="2"/>
      <c r="D20320" s="2"/>
    </row>
    <row r="20321" spans="2:4" x14ac:dyDescent="0.2">
      <c r="B20321" s="2"/>
      <c r="C20321" s="2"/>
      <c r="D20321" s="2"/>
    </row>
    <row r="20322" spans="2:4" x14ac:dyDescent="0.2">
      <c r="B20322" s="2"/>
      <c r="C20322" s="2"/>
      <c r="D20322" s="2"/>
    </row>
    <row r="20323" spans="2:4" x14ac:dyDescent="0.2">
      <c r="B20323" s="2"/>
      <c r="C20323" s="2"/>
      <c r="D20323" s="2"/>
    </row>
    <row r="20324" spans="2:4" x14ac:dyDescent="0.2">
      <c r="B20324" s="2"/>
      <c r="C20324" s="2"/>
      <c r="D20324" s="2"/>
    </row>
    <row r="20325" spans="2:4" x14ac:dyDescent="0.2">
      <c r="B20325" s="2"/>
      <c r="C20325" s="2"/>
      <c r="D20325" s="2"/>
    </row>
    <row r="20326" spans="2:4" x14ac:dyDescent="0.2">
      <c r="B20326" s="2"/>
      <c r="C20326" s="2"/>
      <c r="D20326" s="2"/>
    </row>
    <row r="20327" spans="2:4" x14ac:dyDescent="0.2">
      <c r="B20327" s="2"/>
      <c r="C20327" s="2"/>
      <c r="D20327" s="2"/>
    </row>
    <row r="20328" spans="2:4" x14ac:dyDescent="0.2">
      <c r="B20328" s="2"/>
      <c r="C20328" s="2"/>
      <c r="D20328" s="2"/>
    </row>
    <row r="20329" spans="2:4" x14ac:dyDescent="0.2">
      <c r="B20329" s="2"/>
      <c r="C20329" s="2"/>
      <c r="D20329" s="2"/>
    </row>
    <row r="20330" spans="2:4" x14ac:dyDescent="0.2">
      <c r="B20330" s="2"/>
      <c r="C20330" s="2"/>
      <c r="D20330" s="2"/>
    </row>
    <row r="20331" spans="2:4" x14ac:dyDescent="0.2">
      <c r="B20331" s="2"/>
      <c r="C20331" s="2"/>
      <c r="D20331" s="2"/>
    </row>
    <row r="20332" spans="2:4" x14ac:dyDescent="0.2">
      <c r="B20332" s="2"/>
      <c r="C20332" s="2"/>
      <c r="D20332" s="2"/>
    </row>
    <row r="20333" spans="2:4" x14ac:dyDescent="0.2">
      <c r="B20333" s="2"/>
      <c r="C20333" s="2"/>
      <c r="D20333" s="2"/>
    </row>
    <row r="20334" spans="2:4" x14ac:dyDescent="0.2">
      <c r="B20334" s="2"/>
      <c r="C20334" s="2"/>
      <c r="D20334" s="2"/>
    </row>
    <row r="20335" spans="2:4" x14ac:dyDescent="0.2">
      <c r="B20335" s="2"/>
      <c r="C20335" s="2"/>
      <c r="D20335" s="2"/>
    </row>
    <row r="20336" spans="2:4" x14ac:dyDescent="0.2">
      <c r="B20336" s="2"/>
      <c r="C20336" s="2"/>
      <c r="D20336" s="2"/>
    </row>
    <row r="20337" spans="2:4" x14ac:dyDescent="0.2">
      <c r="B20337" s="2"/>
      <c r="C20337" s="2"/>
      <c r="D20337" s="2"/>
    </row>
    <row r="20338" spans="2:4" x14ac:dyDescent="0.2">
      <c r="B20338" s="2"/>
      <c r="C20338" s="2"/>
      <c r="D20338" s="2"/>
    </row>
    <row r="20339" spans="2:4" x14ac:dyDescent="0.2">
      <c r="B20339" s="2"/>
      <c r="C20339" s="2"/>
      <c r="D20339" s="2"/>
    </row>
    <row r="20340" spans="2:4" x14ac:dyDescent="0.2">
      <c r="B20340" s="2"/>
      <c r="C20340" s="2"/>
      <c r="D20340" s="2"/>
    </row>
    <row r="20341" spans="2:4" x14ac:dyDescent="0.2">
      <c r="B20341" s="2"/>
      <c r="C20341" s="2"/>
      <c r="D20341" s="2"/>
    </row>
    <row r="20342" spans="2:4" x14ac:dyDescent="0.2">
      <c r="B20342" s="2"/>
      <c r="C20342" s="2"/>
      <c r="D20342" s="2"/>
    </row>
    <row r="20343" spans="2:4" x14ac:dyDescent="0.2">
      <c r="B20343" s="2"/>
      <c r="C20343" s="2"/>
      <c r="D20343" s="2"/>
    </row>
    <row r="20344" spans="2:4" x14ac:dyDescent="0.2">
      <c r="B20344" s="2"/>
      <c r="C20344" s="2"/>
      <c r="D20344" s="2"/>
    </row>
    <row r="20345" spans="2:4" x14ac:dyDescent="0.2">
      <c r="B20345" s="2"/>
      <c r="C20345" s="2"/>
      <c r="D20345" s="2"/>
    </row>
    <row r="20346" spans="2:4" x14ac:dyDescent="0.2">
      <c r="B20346" s="2"/>
      <c r="C20346" s="2"/>
      <c r="D20346" s="2"/>
    </row>
    <row r="20347" spans="2:4" x14ac:dyDescent="0.2">
      <c r="B20347" s="2"/>
      <c r="C20347" s="2"/>
      <c r="D20347" s="2"/>
    </row>
    <row r="20348" spans="2:4" x14ac:dyDescent="0.2">
      <c r="B20348" s="2"/>
      <c r="C20348" s="2"/>
      <c r="D20348" s="2"/>
    </row>
    <row r="20349" spans="2:4" x14ac:dyDescent="0.2">
      <c r="B20349" s="2"/>
      <c r="C20349" s="2"/>
      <c r="D20349" s="2"/>
    </row>
    <row r="20350" spans="2:4" x14ac:dyDescent="0.2">
      <c r="B20350" s="2"/>
      <c r="C20350" s="2"/>
      <c r="D20350" s="2"/>
    </row>
    <row r="20351" spans="2:4" x14ac:dyDescent="0.2">
      <c r="B20351" s="2"/>
      <c r="C20351" s="2"/>
      <c r="D20351" s="2"/>
    </row>
    <row r="20352" spans="2:4" x14ac:dyDescent="0.2">
      <c r="B20352" s="2"/>
      <c r="C20352" s="2"/>
      <c r="D20352" s="2"/>
    </row>
    <row r="20353" spans="2:4" x14ac:dyDescent="0.2">
      <c r="B20353" s="2"/>
      <c r="C20353" s="2"/>
      <c r="D20353" s="2"/>
    </row>
    <row r="20354" spans="2:4" x14ac:dyDescent="0.2">
      <c r="B20354" s="2"/>
      <c r="C20354" s="2"/>
      <c r="D20354" s="2"/>
    </row>
    <row r="20355" spans="2:4" x14ac:dyDescent="0.2">
      <c r="B20355" s="2"/>
      <c r="C20355" s="2"/>
      <c r="D20355" s="2"/>
    </row>
    <row r="20356" spans="2:4" x14ac:dyDescent="0.2">
      <c r="B20356" s="2"/>
      <c r="C20356" s="2"/>
      <c r="D20356" s="2"/>
    </row>
    <row r="20357" spans="2:4" x14ac:dyDescent="0.2">
      <c r="B20357" s="2"/>
      <c r="C20357" s="2"/>
      <c r="D20357" s="2"/>
    </row>
    <row r="20358" spans="2:4" x14ac:dyDescent="0.2">
      <c r="B20358" s="2"/>
      <c r="C20358" s="2"/>
      <c r="D20358" s="2"/>
    </row>
    <row r="20359" spans="2:4" x14ac:dyDescent="0.2">
      <c r="B20359" s="2"/>
      <c r="C20359" s="2"/>
      <c r="D20359" s="2"/>
    </row>
    <row r="20360" spans="2:4" x14ac:dyDescent="0.2">
      <c r="B20360" s="2"/>
      <c r="C20360" s="2"/>
      <c r="D20360" s="2"/>
    </row>
    <row r="20361" spans="2:4" x14ac:dyDescent="0.2">
      <c r="B20361" s="2"/>
      <c r="C20361" s="2"/>
      <c r="D20361" s="2"/>
    </row>
    <row r="20362" spans="2:4" x14ac:dyDescent="0.2">
      <c r="B20362" s="2"/>
      <c r="C20362" s="2"/>
      <c r="D20362" s="2"/>
    </row>
    <row r="20363" spans="2:4" x14ac:dyDescent="0.2">
      <c r="B20363" s="2"/>
      <c r="C20363" s="2"/>
      <c r="D20363" s="2"/>
    </row>
    <row r="20364" spans="2:4" x14ac:dyDescent="0.2">
      <c r="B20364" s="2"/>
      <c r="C20364" s="2"/>
      <c r="D20364" s="2"/>
    </row>
    <row r="20365" spans="2:4" x14ac:dyDescent="0.2">
      <c r="B20365" s="2"/>
      <c r="C20365" s="2"/>
      <c r="D20365" s="2"/>
    </row>
    <row r="20366" spans="2:4" x14ac:dyDescent="0.2">
      <c r="B20366" s="2"/>
      <c r="C20366" s="2"/>
      <c r="D20366" s="2"/>
    </row>
    <row r="20367" spans="2:4" x14ac:dyDescent="0.2">
      <c r="B20367" s="2"/>
      <c r="C20367" s="2"/>
      <c r="D20367" s="2"/>
    </row>
    <row r="20368" spans="2:4" x14ac:dyDescent="0.2">
      <c r="B20368" s="2"/>
      <c r="C20368" s="2"/>
      <c r="D20368" s="2"/>
    </row>
    <row r="20369" spans="2:4" x14ac:dyDescent="0.2">
      <c r="B20369" s="2"/>
      <c r="C20369" s="2"/>
      <c r="D20369" s="2"/>
    </row>
    <row r="20370" spans="2:4" x14ac:dyDescent="0.2">
      <c r="B20370" s="2"/>
      <c r="C20370" s="2"/>
      <c r="D20370" s="2"/>
    </row>
    <row r="20371" spans="2:4" x14ac:dyDescent="0.2">
      <c r="B20371" s="2"/>
      <c r="C20371" s="2"/>
      <c r="D20371" s="2"/>
    </row>
    <row r="20372" spans="2:4" x14ac:dyDescent="0.2">
      <c r="B20372" s="2"/>
      <c r="C20372" s="2"/>
      <c r="D20372" s="2"/>
    </row>
    <row r="20373" spans="2:4" x14ac:dyDescent="0.2">
      <c r="B20373" s="2"/>
      <c r="C20373" s="2"/>
      <c r="D20373" s="2"/>
    </row>
    <row r="20374" spans="2:4" x14ac:dyDescent="0.2">
      <c r="B20374" s="2"/>
      <c r="C20374" s="2"/>
      <c r="D20374" s="2"/>
    </row>
    <row r="20375" spans="2:4" x14ac:dyDescent="0.2">
      <c r="B20375" s="2"/>
      <c r="C20375" s="2"/>
      <c r="D20375" s="2"/>
    </row>
    <row r="20376" spans="2:4" x14ac:dyDescent="0.2">
      <c r="B20376" s="2"/>
      <c r="C20376" s="2"/>
      <c r="D20376" s="2"/>
    </row>
    <row r="20377" spans="2:4" x14ac:dyDescent="0.2">
      <c r="B20377" s="2"/>
      <c r="C20377" s="2"/>
      <c r="D20377" s="2"/>
    </row>
    <row r="20378" spans="2:4" x14ac:dyDescent="0.2">
      <c r="B20378" s="2"/>
      <c r="C20378" s="2"/>
      <c r="D20378" s="2"/>
    </row>
    <row r="20379" spans="2:4" x14ac:dyDescent="0.2">
      <c r="B20379" s="2"/>
      <c r="C20379" s="2"/>
      <c r="D20379" s="2"/>
    </row>
    <row r="20380" spans="2:4" x14ac:dyDescent="0.2">
      <c r="B20380" s="2"/>
      <c r="C20380" s="2"/>
      <c r="D20380" s="2"/>
    </row>
    <row r="20381" spans="2:4" x14ac:dyDescent="0.2">
      <c r="B20381" s="2"/>
      <c r="C20381" s="2"/>
      <c r="D20381" s="2"/>
    </row>
    <row r="20382" spans="2:4" x14ac:dyDescent="0.2">
      <c r="B20382" s="2"/>
      <c r="C20382" s="2"/>
      <c r="D20382" s="2"/>
    </row>
    <row r="20383" spans="2:4" x14ac:dyDescent="0.2">
      <c r="B20383" s="2"/>
      <c r="C20383" s="2"/>
      <c r="D20383" s="2"/>
    </row>
    <row r="20384" spans="2:4" x14ac:dyDescent="0.2">
      <c r="B20384" s="2"/>
      <c r="C20384" s="2"/>
      <c r="D20384" s="2"/>
    </row>
    <row r="20385" spans="2:4" x14ac:dyDescent="0.2">
      <c r="B20385" s="2"/>
      <c r="C20385" s="2"/>
      <c r="D20385" s="2"/>
    </row>
    <row r="20386" spans="2:4" x14ac:dyDescent="0.2">
      <c r="B20386" s="2"/>
      <c r="C20386" s="2"/>
      <c r="D20386" s="2"/>
    </row>
    <row r="20387" spans="2:4" x14ac:dyDescent="0.2">
      <c r="B20387" s="2"/>
      <c r="C20387" s="2"/>
      <c r="D20387" s="2"/>
    </row>
    <row r="20388" spans="2:4" x14ac:dyDescent="0.2">
      <c r="B20388" s="2"/>
      <c r="C20388" s="2"/>
      <c r="D20388" s="2"/>
    </row>
    <row r="20389" spans="2:4" x14ac:dyDescent="0.2">
      <c r="B20389" s="2"/>
      <c r="C20389" s="2"/>
      <c r="D20389" s="2"/>
    </row>
    <row r="20390" spans="2:4" x14ac:dyDescent="0.2">
      <c r="B20390" s="2"/>
      <c r="C20390" s="2"/>
      <c r="D20390" s="2"/>
    </row>
    <row r="20391" spans="2:4" x14ac:dyDescent="0.2">
      <c r="B20391" s="2"/>
      <c r="C20391" s="2"/>
      <c r="D20391" s="2"/>
    </row>
    <row r="20392" spans="2:4" x14ac:dyDescent="0.2">
      <c r="B20392" s="2"/>
      <c r="C20392" s="2"/>
      <c r="D20392" s="2"/>
    </row>
    <row r="20393" spans="2:4" x14ac:dyDescent="0.2">
      <c r="B20393" s="2"/>
      <c r="C20393" s="2"/>
      <c r="D20393" s="2"/>
    </row>
    <row r="20394" spans="2:4" x14ac:dyDescent="0.2">
      <c r="B20394" s="2"/>
      <c r="C20394" s="2"/>
      <c r="D20394" s="2"/>
    </row>
    <row r="20395" spans="2:4" x14ac:dyDescent="0.2">
      <c r="B20395" s="2"/>
      <c r="C20395" s="2"/>
      <c r="D20395" s="2"/>
    </row>
    <row r="20396" spans="2:4" x14ac:dyDescent="0.2">
      <c r="B20396" s="2"/>
      <c r="C20396" s="2"/>
      <c r="D20396" s="2"/>
    </row>
    <row r="20397" spans="2:4" x14ac:dyDescent="0.2">
      <c r="B20397" s="2"/>
      <c r="C20397" s="2"/>
      <c r="D20397" s="2"/>
    </row>
    <row r="20398" spans="2:4" x14ac:dyDescent="0.2">
      <c r="B20398" s="2"/>
      <c r="C20398" s="2"/>
      <c r="D20398" s="2"/>
    </row>
    <row r="20399" spans="2:4" x14ac:dyDescent="0.2">
      <c r="B20399" s="2"/>
      <c r="C20399" s="2"/>
      <c r="D20399" s="2"/>
    </row>
    <row r="20400" spans="2:4" x14ac:dyDescent="0.2">
      <c r="B20400" s="2"/>
      <c r="C20400" s="2"/>
      <c r="D20400" s="2"/>
    </row>
    <row r="20401" spans="2:4" x14ac:dyDescent="0.2">
      <c r="B20401" s="2"/>
      <c r="C20401" s="2"/>
      <c r="D20401" s="2"/>
    </row>
    <row r="20402" spans="2:4" x14ac:dyDescent="0.2">
      <c r="B20402" s="2"/>
      <c r="C20402" s="2"/>
      <c r="D20402" s="2"/>
    </row>
    <row r="20403" spans="2:4" x14ac:dyDescent="0.2">
      <c r="B20403" s="2"/>
      <c r="C20403" s="2"/>
      <c r="D20403" s="2"/>
    </row>
    <row r="20404" spans="2:4" x14ac:dyDescent="0.2">
      <c r="B20404" s="2"/>
      <c r="C20404" s="2"/>
      <c r="D20404" s="2"/>
    </row>
    <row r="20405" spans="2:4" x14ac:dyDescent="0.2">
      <c r="B20405" s="2"/>
      <c r="C20405" s="2"/>
      <c r="D20405" s="2"/>
    </row>
    <row r="20406" spans="2:4" x14ac:dyDescent="0.2">
      <c r="B20406" s="2"/>
      <c r="C20406" s="2"/>
      <c r="D20406" s="2"/>
    </row>
    <row r="20407" spans="2:4" x14ac:dyDescent="0.2">
      <c r="B20407" s="2"/>
      <c r="C20407" s="2"/>
      <c r="D20407" s="2"/>
    </row>
    <row r="20408" spans="2:4" x14ac:dyDescent="0.2">
      <c r="B20408" s="2"/>
      <c r="C20408" s="2"/>
      <c r="D20408" s="2"/>
    </row>
    <row r="20409" spans="2:4" x14ac:dyDescent="0.2">
      <c r="B20409" s="2"/>
      <c r="C20409" s="2"/>
      <c r="D20409" s="2"/>
    </row>
    <row r="20410" spans="2:4" x14ac:dyDescent="0.2">
      <c r="B20410" s="2"/>
      <c r="C20410" s="2"/>
      <c r="D20410" s="2"/>
    </row>
    <row r="20411" spans="2:4" x14ac:dyDescent="0.2">
      <c r="B20411" s="2"/>
      <c r="C20411" s="2"/>
      <c r="D20411" s="2"/>
    </row>
    <row r="20412" spans="2:4" x14ac:dyDescent="0.2">
      <c r="B20412" s="2"/>
      <c r="C20412" s="2"/>
      <c r="D20412" s="2"/>
    </row>
    <row r="20413" spans="2:4" x14ac:dyDescent="0.2">
      <c r="B20413" s="2"/>
      <c r="C20413" s="2"/>
      <c r="D20413" s="2"/>
    </row>
    <row r="20414" spans="2:4" x14ac:dyDescent="0.2">
      <c r="B20414" s="2"/>
      <c r="C20414" s="2"/>
      <c r="D20414" s="2"/>
    </row>
    <row r="20415" spans="2:4" x14ac:dyDescent="0.2">
      <c r="B20415" s="2"/>
      <c r="C20415" s="2"/>
      <c r="D20415" s="2"/>
    </row>
    <row r="20416" spans="2:4" x14ac:dyDescent="0.2">
      <c r="B20416" s="2"/>
      <c r="C20416" s="2"/>
      <c r="D20416" s="2"/>
    </row>
    <row r="20417" spans="2:4" x14ac:dyDescent="0.2">
      <c r="B20417" s="2"/>
      <c r="C20417" s="2"/>
      <c r="D20417" s="2"/>
    </row>
    <row r="20418" spans="2:4" x14ac:dyDescent="0.2">
      <c r="B20418" s="2"/>
      <c r="C20418" s="2"/>
      <c r="D20418" s="2"/>
    </row>
    <row r="20419" spans="2:4" x14ac:dyDescent="0.2">
      <c r="B20419" s="2"/>
      <c r="C20419" s="2"/>
      <c r="D20419" s="2"/>
    </row>
    <row r="20420" spans="2:4" x14ac:dyDescent="0.2">
      <c r="B20420" s="2"/>
      <c r="C20420" s="2"/>
      <c r="D20420" s="2"/>
    </row>
    <row r="20421" spans="2:4" x14ac:dyDescent="0.2">
      <c r="B20421" s="2"/>
      <c r="C20421" s="2"/>
      <c r="D20421" s="2"/>
    </row>
    <row r="20422" spans="2:4" x14ac:dyDescent="0.2">
      <c r="B20422" s="2"/>
      <c r="C20422" s="2"/>
      <c r="D20422" s="2"/>
    </row>
    <row r="20423" spans="2:4" x14ac:dyDescent="0.2">
      <c r="B20423" s="2"/>
      <c r="C20423" s="2"/>
      <c r="D20423" s="2"/>
    </row>
    <row r="20424" spans="2:4" x14ac:dyDescent="0.2">
      <c r="B20424" s="2"/>
      <c r="C20424" s="2"/>
      <c r="D20424" s="2"/>
    </row>
    <row r="20425" spans="2:4" x14ac:dyDescent="0.2">
      <c r="B20425" s="2"/>
      <c r="C20425" s="2"/>
      <c r="D20425" s="2"/>
    </row>
    <row r="20426" spans="2:4" x14ac:dyDescent="0.2">
      <c r="B20426" s="2"/>
      <c r="C20426" s="2"/>
      <c r="D20426" s="2"/>
    </row>
    <row r="20427" spans="2:4" x14ac:dyDescent="0.2">
      <c r="B20427" s="2"/>
      <c r="C20427" s="2"/>
      <c r="D20427" s="2"/>
    </row>
    <row r="20428" spans="2:4" x14ac:dyDescent="0.2">
      <c r="B20428" s="2"/>
      <c r="C20428" s="2"/>
      <c r="D20428" s="2"/>
    </row>
    <row r="20429" spans="2:4" x14ac:dyDescent="0.2">
      <c r="B20429" s="2"/>
      <c r="C20429" s="2"/>
      <c r="D20429" s="2"/>
    </row>
    <row r="20430" spans="2:4" x14ac:dyDescent="0.2">
      <c r="B20430" s="2"/>
      <c r="C20430" s="2"/>
      <c r="D20430" s="2"/>
    </row>
    <row r="20431" spans="2:4" x14ac:dyDescent="0.2">
      <c r="B20431" s="2"/>
      <c r="C20431" s="2"/>
      <c r="D20431" s="2"/>
    </row>
    <row r="20432" spans="2:4" x14ac:dyDescent="0.2">
      <c r="B20432" s="2"/>
      <c r="C20432" s="2"/>
      <c r="D20432" s="2"/>
    </row>
    <row r="20433" spans="2:4" x14ac:dyDescent="0.2">
      <c r="B20433" s="2"/>
      <c r="C20433" s="2"/>
      <c r="D20433" s="2"/>
    </row>
    <row r="20434" spans="2:4" x14ac:dyDescent="0.2">
      <c r="B20434" s="2"/>
      <c r="C20434" s="2"/>
      <c r="D20434" s="2"/>
    </row>
    <row r="20435" spans="2:4" x14ac:dyDescent="0.2">
      <c r="B20435" s="2"/>
      <c r="C20435" s="2"/>
      <c r="D20435" s="2"/>
    </row>
    <row r="20436" spans="2:4" x14ac:dyDescent="0.2">
      <c r="B20436" s="2"/>
      <c r="C20436" s="2"/>
      <c r="D20436" s="2"/>
    </row>
    <row r="20437" spans="2:4" x14ac:dyDescent="0.2">
      <c r="B20437" s="2"/>
      <c r="C20437" s="2"/>
      <c r="D20437" s="2"/>
    </row>
    <row r="20438" spans="2:4" x14ac:dyDescent="0.2">
      <c r="B20438" s="2"/>
      <c r="C20438" s="2"/>
      <c r="D20438" s="2"/>
    </row>
    <row r="20439" spans="2:4" x14ac:dyDescent="0.2">
      <c r="B20439" s="2"/>
      <c r="C20439" s="2"/>
      <c r="D20439" s="2"/>
    </row>
    <row r="20440" spans="2:4" x14ac:dyDescent="0.2">
      <c r="B20440" s="2"/>
      <c r="C20440" s="2"/>
      <c r="D20440" s="2"/>
    </row>
    <row r="20441" spans="2:4" x14ac:dyDescent="0.2">
      <c r="B20441" s="2"/>
      <c r="C20441" s="2"/>
      <c r="D20441" s="2"/>
    </row>
    <row r="20442" spans="2:4" x14ac:dyDescent="0.2">
      <c r="B20442" s="2"/>
      <c r="C20442" s="2"/>
      <c r="D20442" s="2"/>
    </row>
    <row r="20443" spans="2:4" x14ac:dyDescent="0.2">
      <c r="B20443" s="2"/>
      <c r="C20443" s="2"/>
      <c r="D20443" s="2"/>
    </row>
    <row r="20444" spans="2:4" x14ac:dyDescent="0.2">
      <c r="B20444" s="2"/>
      <c r="C20444" s="2"/>
      <c r="D20444" s="2"/>
    </row>
    <row r="20445" spans="2:4" x14ac:dyDescent="0.2">
      <c r="B20445" s="2"/>
      <c r="C20445" s="2"/>
      <c r="D20445" s="2"/>
    </row>
    <row r="20446" spans="2:4" x14ac:dyDescent="0.2">
      <c r="B20446" s="2"/>
      <c r="C20446" s="2"/>
      <c r="D20446" s="2"/>
    </row>
    <row r="20447" spans="2:4" x14ac:dyDescent="0.2">
      <c r="B20447" s="2"/>
      <c r="C20447" s="2"/>
      <c r="D20447" s="2"/>
    </row>
    <row r="20448" spans="2:4" x14ac:dyDescent="0.2">
      <c r="B20448" s="2"/>
      <c r="C20448" s="2"/>
      <c r="D20448" s="2"/>
    </row>
    <row r="20449" spans="2:4" x14ac:dyDescent="0.2">
      <c r="B20449" s="2"/>
      <c r="C20449" s="2"/>
      <c r="D20449" s="2"/>
    </row>
    <row r="20450" spans="2:4" x14ac:dyDescent="0.2">
      <c r="B20450" s="2"/>
      <c r="C20450" s="2"/>
      <c r="D20450" s="2"/>
    </row>
    <row r="20451" spans="2:4" x14ac:dyDescent="0.2">
      <c r="B20451" s="2"/>
      <c r="C20451" s="2"/>
      <c r="D20451" s="2"/>
    </row>
    <row r="20452" spans="2:4" x14ac:dyDescent="0.2">
      <c r="B20452" s="2"/>
      <c r="C20452" s="2"/>
      <c r="D20452" s="2"/>
    </row>
    <row r="20453" spans="2:4" x14ac:dyDescent="0.2">
      <c r="B20453" s="2"/>
      <c r="C20453" s="2"/>
      <c r="D20453" s="2"/>
    </row>
    <row r="20454" spans="2:4" x14ac:dyDescent="0.2">
      <c r="B20454" s="2"/>
      <c r="C20454" s="2"/>
      <c r="D20454" s="2"/>
    </row>
    <row r="20455" spans="2:4" x14ac:dyDescent="0.2">
      <c r="B20455" s="2"/>
      <c r="C20455" s="2"/>
      <c r="D20455" s="2"/>
    </row>
    <row r="20456" spans="2:4" x14ac:dyDescent="0.2">
      <c r="B20456" s="2"/>
      <c r="C20456" s="2"/>
      <c r="D20456" s="2"/>
    </row>
    <row r="20457" spans="2:4" x14ac:dyDescent="0.2">
      <c r="B20457" s="2"/>
      <c r="C20457" s="2"/>
      <c r="D20457" s="2"/>
    </row>
    <row r="20458" spans="2:4" x14ac:dyDescent="0.2">
      <c r="B20458" s="2"/>
      <c r="C20458" s="2"/>
      <c r="D20458" s="2"/>
    </row>
    <row r="20459" spans="2:4" x14ac:dyDescent="0.2">
      <c r="B20459" s="2"/>
      <c r="C20459" s="2"/>
      <c r="D20459" s="2"/>
    </row>
    <row r="20460" spans="2:4" x14ac:dyDescent="0.2">
      <c r="B20460" s="2"/>
      <c r="C20460" s="2"/>
      <c r="D20460" s="2"/>
    </row>
    <row r="20461" spans="2:4" x14ac:dyDescent="0.2">
      <c r="B20461" s="2"/>
      <c r="C20461" s="2"/>
      <c r="D20461" s="2"/>
    </row>
    <row r="20462" spans="2:4" x14ac:dyDescent="0.2">
      <c r="B20462" s="2"/>
      <c r="C20462" s="2"/>
      <c r="D20462" s="2"/>
    </row>
    <row r="20463" spans="2:4" x14ac:dyDescent="0.2">
      <c r="B20463" s="2"/>
      <c r="C20463" s="2"/>
      <c r="D20463" s="2"/>
    </row>
    <row r="20464" spans="2:4" x14ac:dyDescent="0.2">
      <c r="B20464" s="2"/>
      <c r="C20464" s="2"/>
      <c r="D20464" s="2"/>
    </row>
    <row r="20465" spans="2:4" x14ac:dyDescent="0.2">
      <c r="B20465" s="2"/>
      <c r="C20465" s="2"/>
      <c r="D20465" s="2"/>
    </row>
    <row r="20466" spans="2:4" x14ac:dyDescent="0.2">
      <c r="B20466" s="2"/>
      <c r="C20466" s="2"/>
      <c r="D20466" s="2"/>
    </row>
    <row r="20467" spans="2:4" x14ac:dyDescent="0.2">
      <c r="B20467" s="2"/>
      <c r="C20467" s="2"/>
      <c r="D20467" s="2"/>
    </row>
    <row r="20468" spans="2:4" x14ac:dyDescent="0.2">
      <c r="B20468" s="2"/>
      <c r="C20468" s="2"/>
      <c r="D20468" s="2"/>
    </row>
    <row r="20469" spans="2:4" x14ac:dyDescent="0.2">
      <c r="B20469" s="2"/>
      <c r="C20469" s="2"/>
      <c r="D20469" s="2"/>
    </row>
    <row r="20470" spans="2:4" x14ac:dyDescent="0.2">
      <c r="B20470" s="2"/>
      <c r="C20470" s="2"/>
      <c r="D20470" s="2"/>
    </row>
    <row r="20471" spans="2:4" x14ac:dyDescent="0.2">
      <c r="B20471" s="2"/>
      <c r="C20471" s="2"/>
      <c r="D20471" s="2"/>
    </row>
    <row r="20472" spans="2:4" x14ac:dyDescent="0.2">
      <c r="B20472" s="2"/>
      <c r="C20472" s="2"/>
      <c r="D20472" s="2"/>
    </row>
    <row r="20473" spans="2:4" x14ac:dyDescent="0.2">
      <c r="B20473" s="2"/>
      <c r="C20473" s="2"/>
      <c r="D20473" s="2"/>
    </row>
    <row r="20474" spans="2:4" x14ac:dyDescent="0.2">
      <c r="B20474" s="2"/>
      <c r="C20474" s="2"/>
      <c r="D20474" s="2"/>
    </row>
    <row r="20475" spans="2:4" x14ac:dyDescent="0.2">
      <c r="B20475" s="2"/>
      <c r="C20475" s="2"/>
      <c r="D20475" s="2"/>
    </row>
    <row r="20476" spans="2:4" x14ac:dyDescent="0.2">
      <c r="B20476" s="2"/>
      <c r="C20476" s="2"/>
      <c r="D20476" s="2"/>
    </row>
    <row r="20477" spans="2:4" x14ac:dyDescent="0.2">
      <c r="B20477" s="2"/>
      <c r="C20477" s="2"/>
      <c r="D20477" s="2"/>
    </row>
    <row r="20478" spans="2:4" x14ac:dyDescent="0.2">
      <c r="B20478" s="2"/>
      <c r="C20478" s="2"/>
      <c r="D20478" s="2"/>
    </row>
    <row r="20479" spans="2:4" x14ac:dyDescent="0.2">
      <c r="B20479" s="2"/>
      <c r="C20479" s="2"/>
      <c r="D20479" s="2"/>
    </row>
    <row r="20480" spans="2:4" x14ac:dyDescent="0.2">
      <c r="B20480" s="2"/>
      <c r="C20480" s="2"/>
      <c r="D20480" s="2"/>
    </row>
    <row r="20481" spans="2:4" x14ac:dyDescent="0.2">
      <c r="B20481" s="2"/>
      <c r="C20481" s="2"/>
      <c r="D20481" s="2"/>
    </row>
    <row r="20482" spans="2:4" x14ac:dyDescent="0.2">
      <c r="B20482" s="2"/>
      <c r="C20482" s="2"/>
      <c r="D20482" s="2"/>
    </row>
    <row r="20483" spans="2:4" x14ac:dyDescent="0.2">
      <c r="B20483" s="2"/>
      <c r="C20483" s="2"/>
      <c r="D20483" s="2"/>
    </row>
    <row r="20484" spans="2:4" x14ac:dyDescent="0.2">
      <c r="B20484" s="2"/>
      <c r="C20484" s="2"/>
      <c r="D20484" s="2"/>
    </row>
    <row r="20485" spans="2:4" x14ac:dyDescent="0.2">
      <c r="B20485" s="2"/>
      <c r="C20485" s="2"/>
      <c r="D20485" s="2"/>
    </row>
    <row r="20486" spans="2:4" x14ac:dyDescent="0.2">
      <c r="B20486" s="2"/>
      <c r="C20486" s="2"/>
      <c r="D20486" s="2"/>
    </row>
    <row r="20487" spans="2:4" x14ac:dyDescent="0.2">
      <c r="B20487" s="2"/>
      <c r="C20487" s="2"/>
      <c r="D20487" s="2"/>
    </row>
    <row r="20488" spans="2:4" x14ac:dyDescent="0.2">
      <c r="B20488" s="2"/>
      <c r="C20488" s="2"/>
      <c r="D20488" s="2"/>
    </row>
    <row r="20489" spans="2:4" x14ac:dyDescent="0.2">
      <c r="B20489" s="2"/>
      <c r="C20489" s="2"/>
      <c r="D20489" s="2"/>
    </row>
    <row r="20490" spans="2:4" x14ac:dyDescent="0.2">
      <c r="B20490" s="2"/>
      <c r="C20490" s="2"/>
      <c r="D20490" s="2"/>
    </row>
    <row r="20491" spans="2:4" x14ac:dyDescent="0.2">
      <c r="B20491" s="2"/>
      <c r="C20491" s="2"/>
      <c r="D20491" s="2"/>
    </row>
    <row r="20492" spans="2:4" x14ac:dyDescent="0.2">
      <c r="B20492" s="2"/>
      <c r="C20492" s="2"/>
      <c r="D20492" s="2"/>
    </row>
    <row r="20493" spans="2:4" x14ac:dyDescent="0.2">
      <c r="B20493" s="2"/>
      <c r="C20493" s="2"/>
      <c r="D20493" s="2"/>
    </row>
    <row r="20494" spans="2:4" x14ac:dyDescent="0.2">
      <c r="B20494" s="2"/>
      <c r="C20494" s="2"/>
      <c r="D20494" s="2"/>
    </row>
    <row r="20495" spans="2:4" x14ac:dyDescent="0.2">
      <c r="B20495" s="2"/>
      <c r="C20495" s="2"/>
      <c r="D20495" s="2"/>
    </row>
    <row r="20496" spans="2:4" x14ac:dyDescent="0.2">
      <c r="B20496" s="2"/>
      <c r="C20496" s="2"/>
      <c r="D20496" s="2"/>
    </row>
    <row r="20497" spans="2:4" x14ac:dyDescent="0.2">
      <c r="B20497" s="2"/>
      <c r="C20497" s="2"/>
      <c r="D20497" s="2"/>
    </row>
    <row r="20498" spans="2:4" x14ac:dyDescent="0.2">
      <c r="B20498" s="2"/>
      <c r="C20498" s="2"/>
      <c r="D20498" s="2"/>
    </row>
    <row r="20499" spans="2:4" x14ac:dyDescent="0.2">
      <c r="B20499" s="2"/>
      <c r="C20499" s="2"/>
      <c r="D20499" s="2"/>
    </row>
    <row r="20500" spans="2:4" x14ac:dyDescent="0.2">
      <c r="B20500" s="2"/>
      <c r="C20500" s="2"/>
      <c r="D20500" s="2"/>
    </row>
    <row r="20501" spans="2:4" x14ac:dyDescent="0.2">
      <c r="B20501" s="2"/>
      <c r="C20501" s="2"/>
      <c r="D20501" s="2"/>
    </row>
    <row r="20502" spans="2:4" x14ac:dyDescent="0.2">
      <c r="B20502" s="2"/>
      <c r="C20502" s="2"/>
      <c r="D20502" s="2"/>
    </row>
    <row r="20503" spans="2:4" x14ac:dyDescent="0.2">
      <c r="B20503" s="2"/>
      <c r="C20503" s="2"/>
      <c r="D20503" s="2"/>
    </row>
    <row r="20504" spans="2:4" x14ac:dyDescent="0.2">
      <c r="B20504" s="2"/>
      <c r="C20504" s="2"/>
      <c r="D20504" s="2"/>
    </row>
    <row r="20505" spans="2:4" x14ac:dyDescent="0.2">
      <c r="B20505" s="2"/>
      <c r="C20505" s="2"/>
      <c r="D20505" s="2"/>
    </row>
    <row r="20506" spans="2:4" x14ac:dyDescent="0.2">
      <c r="B20506" s="2"/>
      <c r="C20506" s="2"/>
      <c r="D20506" s="2"/>
    </row>
    <row r="20507" spans="2:4" x14ac:dyDescent="0.2">
      <c r="B20507" s="2"/>
      <c r="C20507" s="2"/>
      <c r="D20507" s="2"/>
    </row>
    <row r="20508" spans="2:4" x14ac:dyDescent="0.2">
      <c r="B20508" s="2"/>
      <c r="C20508" s="2"/>
      <c r="D20508" s="2"/>
    </row>
    <row r="20509" spans="2:4" x14ac:dyDescent="0.2">
      <c r="B20509" s="2"/>
      <c r="C20509" s="2"/>
      <c r="D20509" s="2"/>
    </row>
    <row r="20510" spans="2:4" x14ac:dyDescent="0.2">
      <c r="B20510" s="2"/>
      <c r="C20510" s="2"/>
      <c r="D20510" s="2"/>
    </row>
    <row r="20511" spans="2:4" x14ac:dyDescent="0.2">
      <c r="B20511" s="2"/>
      <c r="C20511" s="2"/>
      <c r="D20511" s="2"/>
    </row>
    <row r="20512" spans="2:4" x14ac:dyDescent="0.2">
      <c r="B20512" s="2"/>
      <c r="C20512" s="2"/>
      <c r="D20512" s="2"/>
    </row>
    <row r="20513" spans="2:4" x14ac:dyDescent="0.2">
      <c r="B20513" s="2"/>
      <c r="C20513" s="2"/>
      <c r="D20513" s="2"/>
    </row>
    <row r="20514" spans="2:4" x14ac:dyDescent="0.2">
      <c r="B20514" s="2"/>
      <c r="C20514" s="2"/>
      <c r="D20514" s="2"/>
    </row>
    <row r="20515" spans="2:4" x14ac:dyDescent="0.2">
      <c r="B20515" s="2"/>
      <c r="C20515" s="2"/>
      <c r="D20515" s="2"/>
    </row>
    <row r="20516" spans="2:4" x14ac:dyDescent="0.2">
      <c r="B20516" s="2"/>
      <c r="C20516" s="2"/>
      <c r="D20516" s="2"/>
    </row>
    <row r="20517" spans="2:4" x14ac:dyDescent="0.2">
      <c r="B20517" s="2"/>
      <c r="C20517" s="2"/>
      <c r="D20517" s="2"/>
    </row>
    <row r="20518" spans="2:4" x14ac:dyDescent="0.2">
      <c r="B20518" s="2"/>
      <c r="C20518" s="2"/>
      <c r="D20518" s="2"/>
    </row>
    <row r="20519" spans="2:4" x14ac:dyDescent="0.2">
      <c r="B20519" s="2"/>
      <c r="C20519" s="2"/>
      <c r="D20519" s="2"/>
    </row>
    <row r="20520" spans="2:4" x14ac:dyDescent="0.2">
      <c r="B20520" s="2"/>
      <c r="C20520" s="2"/>
      <c r="D20520" s="2"/>
    </row>
    <row r="20521" spans="2:4" x14ac:dyDescent="0.2">
      <c r="B20521" s="2"/>
      <c r="C20521" s="2"/>
      <c r="D20521" s="2"/>
    </row>
    <row r="20522" spans="2:4" x14ac:dyDescent="0.2">
      <c r="B20522" s="2"/>
      <c r="C20522" s="2"/>
      <c r="D20522" s="2"/>
    </row>
    <row r="20523" spans="2:4" x14ac:dyDescent="0.2">
      <c r="B20523" s="2"/>
      <c r="C20523" s="2"/>
      <c r="D20523" s="2"/>
    </row>
    <row r="20524" spans="2:4" x14ac:dyDescent="0.2">
      <c r="B20524" s="2"/>
      <c r="C20524" s="2"/>
      <c r="D20524" s="2"/>
    </row>
    <row r="20525" spans="2:4" x14ac:dyDescent="0.2">
      <c r="B20525" s="2"/>
      <c r="C20525" s="2"/>
      <c r="D20525" s="2"/>
    </row>
    <row r="20526" spans="2:4" x14ac:dyDescent="0.2">
      <c r="B20526" s="2"/>
      <c r="C20526" s="2"/>
      <c r="D20526" s="2"/>
    </row>
    <row r="20527" spans="2:4" x14ac:dyDescent="0.2">
      <c r="B20527" s="2"/>
      <c r="C20527" s="2"/>
      <c r="D20527" s="2"/>
    </row>
    <row r="20528" spans="2:4" x14ac:dyDescent="0.2">
      <c r="B20528" s="2"/>
      <c r="C20528" s="2"/>
      <c r="D20528" s="2"/>
    </row>
    <row r="20529" spans="2:4" x14ac:dyDescent="0.2">
      <c r="B20529" s="2"/>
      <c r="C20529" s="2"/>
      <c r="D20529" s="2"/>
    </row>
    <row r="20530" spans="2:4" x14ac:dyDescent="0.2">
      <c r="B20530" s="2"/>
      <c r="C20530" s="2"/>
      <c r="D20530" s="2"/>
    </row>
    <row r="20531" spans="2:4" x14ac:dyDescent="0.2">
      <c r="B20531" s="2"/>
      <c r="C20531" s="2"/>
      <c r="D20531" s="2"/>
    </row>
    <row r="20532" spans="2:4" x14ac:dyDescent="0.2">
      <c r="B20532" s="2"/>
      <c r="C20532" s="2"/>
      <c r="D20532" s="2"/>
    </row>
    <row r="20533" spans="2:4" x14ac:dyDescent="0.2">
      <c r="B20533" s="2"/>
      <c r="C20533" s="2"/>
      <c r="D20533" s="2"/>
    </row>
    <row r="20534" spans="2:4" x14ac:dyDescent="0.2">
      <c r="B20534" s="2"/>
      <c r="C20534" s="2"/>
      <c r="D20534" s="2"/>
    </row>
    <row r="20535" spans="2:4" x14ac:dyDescent="0.2">
      <c r="B20535" s="2"/>
      <c r="C20535" s="2"/>
      <c r="D20535" s="2"/>
    </row>
    <row r="20536" spans="2:4" x14ac:dyDescent="0.2">
      <c r="B20536" s="2"/>
      <c r="C20536" s="2"/>
      <c r="D20536" s="2"/>
    </row>
    <row r="20537" spans="2:4" x14ac:dyDescent="0.2">
      <c r="B20537" s="2"/>
      <c r="C20537" s="2"/>
      <c r="D20537" s="2"/>
    </row>
    <row r="20538" spans="2:4" x14ac:dyDescent="0.2">
      <c r="B20538" s="2"/>
      <c r="C20538" s="2"/>
      <c r="D20538" s="2"/>
    </row>
    <row r="20539" spans="2:4" x14ac:dyDescent="0.2">
      <c r="B20539" s="2"/>
      <c r="C20539" s="2"/>
      <c r="D20539" s="2"/>
    </row>
  </sheetData>
  <sheetProtection algorithmName="SHA-512" hashValue="TxCJuGa7DkGIwTT0r/F5aX9B5s27MUaAO1ImktSnor4nThJarvE2MY3sEr3OWWpHl7S3p0HoSGPWdmKvMkovDw==" saltValue="G549RfsEXoswxb5j5woJlA==" spinCount="100000" sheet="1" objects="1" scenarios="1"/>
  <autoFilter ref="B2:C260" xr:uid="{00000000-0009-0000-0000-00000F000000}"/>
  <conditionalFormatting sqref="B32">
    <cfRule type="duplicateValues" dxfId="5" priority="3"/>
  </conditionalFormatting>
  <conditionalFormatting sqref="B66">
    <cfRule type="duplicateValues" dxfId="4" priority="2"/>
  </conditionalFormatting>
  <conditionalFormatting sqref="B67">
    <cfRule type="duplicateValues" dxfId="3" priority="1"/>
  </conditionalFormatting>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גיליון8">
    <tabColor rgb="FFDDFFFF"/>
  </sheetPr>
  <dimension ref="A1:F260"/>
  <sheetViews>
    <sheetView rightToLeft="1" topLeftCell="F1" workbookViewId="0">
      <selection activeCell="D30" sqref="D30"/>
    </sheetView>
  </sheetViews>
  <sheetFormatPr defaultRowHeight="14.25" x14ac:dyDescent="0.2"/>
  <cols>
    <col min="1" max="1" width="17.625" style="192" hidden="1" customWidth="1"/>
    <col min="2" max="2" width="13.5" style="192" hidden="1" customWidth="1"/>
    <col min="3" max="5" width="9" style="192" hidden="1" customWidth="1"/>
  </cols>
  <sheetData>
    <row r="1" spans="1:6" x14ac:dyDescent="0.2">
      <c r="A1" s="863" t="s">
        <v>7402</v>
      </c>
      <c r="B1" s="863" t="s">
        <v>7402</v>
      </c>
      <c r="C1" s="863" t="s">
        <v>7402</v>
      </c>
      <c r="D1" s="863" t="s">
        <v>7402</v>
      </c>
      <c r="E1" s="538" t="s">
        <v>7402</v>
      </c>
      <c r="F1" s="12"/>
    </row>
    <row r="2" spans="1:6" ht="30" x14ac:dyDescent="0.25">
      <c r="A2" s="539" t="s">
        <v>6581</v>
      </c>
      <c r="B2" s="539" t="s">
        <v>10420</v>
      </c>
      <c r="C2" s="539" t="s">
        <v>6582</v>
      </c>
      <c r="D2" s="539" t="s">
        <v>7440</v>
      </c>
      <c r="E2" s="539" t="s">
        <v>7441</v>
      </c>
    </row>
    <row r="3" spans="1:6" ht="15" x14ac:dyDescent="0.25">
      <c r="A3" s="864" t="s">
        <v>143</v>
      </c>
      <c r="B3" s="864">
        <v>3</v>
      </c>
      <c r="C3" s="540">
        <v>10404721</v>
      </c>
      <c r="D3" s="540">
        <v>4721</v>
      </c>
      <c r="E3" s="540">
        <v>2026</v>
      </c>
    </row>
    <row r="4" spans="1:6" ht="15" x14ac:dyDescent="0.25">
      <c r="A4" s="864" t="s">
        <v>144</v>
      </c>
      <c r="B4" s="864">
        <v>3</v>
      </c>
      <c r="C4" s="540">
        <v>10404739</v>
      </c>
      <c r="D4" s="540">
        <v>4739</v>
      </c>
      <c r="E4" s="540">
        <v>2026</v>
      </c>
    </row>
    <row r="5" spans="1:6" ht="15" x14ac:dyDescent="0.25">
      <c r="A5" s="864" t="s">
        <v>145</v>
      </c>
      <c r="B5" s="864">
        <v>9</v>
      </c>
      <c r="C5" s="540">
        <v>10401826</v>
      </c>
      <c r="D5" s="540">
        <v>1826</v>
      </c>
      <c r="E5" s="540">
        <v>2026</v>
      </c>
    </row>
    <row r="6" spans="1:6" ht="15" x14ac:dyDescent="0.25">
      <c r="A6" s="864" t="s">
        <v>146</v>
      </c>
      <c r="B6" s="864">
        <v>2</v>
      </c>
      <c r="C6" s="540">
        <v>10427102</v>
      </c>
      <c r="D6" s="540">
        <v>27102</v>
      </c>
      <c r="E6" s="540">
        <v>2026</v>
      </c>
    </row>
    <row r="7" spans="1:6" ht="15" x14ac:dyDescent="0.25">
      <c r="A7" s="864" t="s">
        <v>147</v>
      </c>
      <c r="B7" s="864">
        <v>3</v>
      </c>
      <c r="C7" s="540">
        <v>10400315</v>
      </c>
      <c r="D7" s="540">
        <v>315</v>
      </c>
      <c r="E7" s="540">
        <v>2026</v>
      </c>
    </row>
    <row r="8" spans="1:6" ht="15" x14ac:dyDescent="0.25">
      <c r="A8" s="864" t="s">
        <v>148</v>
      </c>
      <c r="B8" s="864">
        <v>5</v>
      </c>
      <c r="C8" s="540">
        <v>10424000</v>
      </c>
      <c r="D8" s="540">
        <v>24000</v>
      </c>
      <c r="E8" s="540">
        <v>2026</v>
      </c>
    </row>
    <row r="9" spans="1:6" ht="15" x14ac:dyDescent="0.25">
      <c r="A9" s="864" t="s">
        <v>149</v>
      </c>
      <c r="B9" s="864">
        <v>5</v>
      </c>
      <c r="C9" s="540">
        <v>10410207</v>
      </c>
      <c r="D9" s="540">
        <v>10207</v>
      </c>
      <c r="E9" s="540">
        <v>2026</v>
      </c>
    </row>
    <row r="10" spans="1:6" ht="15" x14ac:dyDescent="0.25">
      <c r="A10" s="864" t="s">
        <v>150</v>
      </c>
      <c r="B10" s="864">
        <v>8</v>
      </c>
      <c r="C10" s="540">
        <v>10437606</v>
      </c>
      <c r="D10" s="540">
        <v>37606</v>
      </c>
      <c r="E10" s="540">
        <v>2026</v>
      </c>
    </row>
    <row r="11" spans="1:6" ht="15" x14ac:dyDescent="0.25">
      <c r="A11" s="864" t="s">
        <v>151</v>
      </c>
      <c r="B11" s="864">
        <v>7</v>
      </c>
      <c r="C11" s="540">
        <v>10405652</v>
      </c>
      <c r="D11" s="540">
        <v>5652</v>
      </c>
      <c r="E11" s="540">
        <v>2026</v>
      </c>
    </row>
    <row r="12" spans="1:6" ht="15" x14ac:dyDescent="0.25">
      <c r="A12" s="864" t="s">
        <v>152</v>
      </c>
      <c r="B12" s="864">
        <v>6</v>
      </c>
      <c r="C12" s="540">
        <v>10426005</v>
      </c>
      <c r="D12" s="540">
        <v>26005</v>
      </c>
      <c r="E12" s="540">
        <v>2026</v>
      </c>
    </row>
    <row r="13" spans="1:6" ht="15" x14ac:dyDescent="0.25">
      <c r="A13" s="864" t="s">
        <v>153</v>
      </c>
      <c r="B13" s="864">
        <v>3</v>
      </c>
      <c r="C13" s="540">
        <v>10404788</v>
      </c>
      <c r="D13" s="540">
        <v>4788</v>
      </c>
      <c r="E13" s="540">
        <v>2026</v>
      </c>
    </row>
    <row r="14" spans="1:6" ht="15" x14ac:dyDescent="0.25">
      <c r="A14" s="864" t="s">
        <v>154</v>
      </c>
      <c r="B14" s="864">
        <v>2</v>
      </c>
      <c r="C14" s="540">
        <v>12300653</v>
      </c>
      <c r="D14" s="540">
        <v>6500000</v>
      </c>
      <c r="E14" s="540">
        <v>2026</v>
      </c>
    </row>
    <row r="15" spans="1:6" ht="15" x14ac:dyDescent="0.25">
      <c r="A15" s="864" t="s">
        <v>155</v>
      </c>
      <c r="B15" s="864">
        <v>1</v>
      </c>
      <c r="C15" s="540">
        <v>12300695</v>
      </c>
      <c r="D15" s="540">
        <v>6900000</v>
      </c>
      <c r="E15" s="540">
        <v>2026</v>
      </c>
    </row>
    <row r="16" spans="1:6" ht="15" x14ac:dyDescent="0.25">
      <c r="A16" s="864" t="s">
        <v>156</v>
      </c>
      <c r="B16" s="864">
        <v>8</v>
      </c>
      <c r="C16" s="540">
        <v>12300455</v>
      </c>
      <c r="D16" s="540">
        <v>4500000</v>
      </c>
      <c r="E16" s="540">
        <v>2026</v>
      </c>
    </row>
    <row r="17" spans="1:5" ht="15" x14ac:dyDescent="0.25">
      <c r="A17" s="864" t="s">
        <v>157</v>
      </c>
      <c r="B17" s="864">
        <v>7</v>
      </c>
      <c r="C17" s="540">
        <v>10400414</v>
      </c>
      <c r="D17" s="540">
        <v>414</v>
      </c>
      <c r="E17" s="540">
        <v>2026</v>
      </c>
    </row>
    <row r="18" spans="1:5" ht="15" x14ac:dyDescent="0.25">
      <c r="A18" s="864" t="s">
        <v>158</v>
      </c>
      <c r="B18" s="864">
        <v>2</v>
      </c>
      <c r="C18" s="540">
        <v>10413094</v>
      </c>
      <c r="D18" s="540">
        <v>13094</v>
      </c>
      <c r="E18" s="540">
        <v>2026</v>
      </c>
    </row>
    <row r="19" spans="1:5" ht="15" x14ac:dyDescent="0.25">
      <c r="A19" s="864" t="s">
        <v>159</v>
      </c>
      <c r="B19" s="864">
        <v>8</v>
      </c>
      <c r="C19" s="540">
        <v>10437507</v>
      </c>
      <c r="D19" s="540">
        <v>37507</v>
      </c>
      <c r="E19" s="540">
        <v>2026</v>
      </c>
    </row>
    <row r="20" spans="1:5" ht="15" x14ac:dyDescent="0.25">
      <c r="A20" s="864" t="s">
        <v>160</v>
      </c>
      <c r="B20" s="864">
        <v>8</v>
      </c>
      <c r="C20" s="540">
        <v>10435600</v>
      </c>
      <c r="D20" s="540">
        <v>35600</v>
      </c>
      <c r="E20" s="540">
        <v>2026</v>
      </c>
    </row>
    <row r="21" spans="1:5" ht="15" x14ac:dyDescent="0.25">
      <c r="A21" s="864" t="s">
        <v>161</v>
      </c>
      <c r="B21" s="864">
        <v>3</v>
      </c>
      <c r="C21" s="540">
        <v>10405298</v>
      </c>
      <c r="D21" s="540">
        <v>5298</v>
      </c>
      <c r="E21" s="540">
        <v>2026</v>
      </c>
    </row>
    <row r="22" spans="1:5" ht="15" x14ac:dyDescent="0.25">
      <c r="A22" s="864" t="s">
        <v>162</v>
      </c>
      <c r="B22" s="864">
        <v>7</v>
      </c>
      <c r="C22" s="540">
        <v>10436509</v>
      </c>
      <c r="D22" s="540">
        <v>36509</v>
      </c>
      <c r="E22" s="540">
        <v>2026</v>
      </c>
    </row>
    <row r="23" spans="1:5" ht="15" x14ac:dyDescent="0.25">
      <c r="A23" s="864" t="s">
        <v>163</v>
      </c>
      <c r="B23" s="864">
        <v>6</v>
      </c>
      <c r="C23" s="540">
        <v>10435709</v>
      </c>
      <c r="D23" s="540">
        <v>35709</v>
      </c>
      <c r="E23" s="540">
        <v>2026</v>
      </c>
    </row>
    <row r="24" spans="1:5" ht="15" x14ac:dyDescent="0.25">
      <c r="A24" s="864" t="s">
        <v>164</v>
      </c>
      <c r="B24" s="864">
        <v>5</v>
      </c>
      <c r="C24" s="540">
        <v>10400703</v>
      </c>
      <c r="D24" s="540">
        <v>703</v>
      </c>
      <c r="E24" s="540">
        <v>2026</v>
      </c>
    </row>
    <row r="25" spans="1:5" ht="15" x14ac:dyDescent="0.25">
      <c r="A25" s="865" t="s">
        <v>165</v>
      </c>
      <c r="B25" s="864">
        <v>6</v>
      </c>
      <c r="C25" s="540">
        <v>12300380</v>
      </c>
      <c r="D25" s="540">
        <v>3800000</v>
      </c>
      <c r="E25" s="540">
        <v>2026</v>
      </c>
    </row>
    <row r="26" spans="1:5" ht="15" x14ac:dyDescent="0.25">
      <c r="A26" s="864" t="s">
        <v>166</v>
      </c>
      <c r="B26" s="864">
        <v>5</v>
      </c>
      <c r="C26" s="540">
        <v>10471001</v>
      </c>
      <c r="D26" s="540">
        <v>71001</v>
      </c>
      <c r="E26" s="540">
        <v>2026</v>
      </c>
    </row>
    <row r="27" spans="1:5" ht="15" x14ac:dyDescent="0.25">
      <c r="A27" s="864" t="s">
        <v>167</v>
      </c>
      <c r="B27" s="864">
        <v>4</v>
      </c>
      <c r="C27" s="540">
        <v>10460004</v>
      </c>
      <c r="D27" s="540">
        <v>60004</v>
      </c>
      <c r="E27" s="540">
        <v>2026</v>
      </c>
    </row>
    <row r="28" spans="1:5" ht="15" x14ac:dyDescent="0.25">
      <c r="A28" s="864" t="s">
        <v>168</v>
      </c>
      <c r="B28" s="864">
        <v>7</v>
      </c>
      <c r="C28" s="540">
        <v>12300331</v>
      </c>
      <c r="D28" s="540">
        <v>3300000</v>
      </c>
      <c r="E28" s="540">
        <v>2026</v>
      </c>
    </row>
    <row r="29" spans="1:5" ht="15" x14ac:dyDescent="0.25">
      <c r="A29" s="864" t="s">
        <v>169</v>
      </c>
      <c r="B29" s="864">
        <v>7</v>
      </c>
      <c r="C29" s="540">
        <v>10425304</v>
      </c>
      <c r="D29" s="540">
        <v>25304</v>
      </c>
      <c r="E29" s="540">
        <v>2026</v>
      </c>
    </row>
    <row r="30" spans="1:5" ht="15" x14ac:dyDescent="0.25">
      <c r="A30" s="864" t="s">
        <v>170</v>
      </c>
      <c r="B30" s="864">
        <v>5</v>
      </c>
      <c r="C30" s="540">
        <v>10490001</v>
      </c>
      <c r="D30" s="540">
        <v>90001</v>
      </c>
      <c r="E30" s="540">
        <v>2026</v>
      </c>
    </row>
    <row r="31" spans="1:5" ht="15" x14ac:dyDescent="0.25">
      <c r="A31" s="864" t="s">
        <v>171</v>
      </c>
      <c r="B31" s="864">
        <v>3</v>
      </c>
      <c r="C31" s="540">
        <v>12300661</v>
      </c>
      <c r="D31" s="540">
        <v>6600000</v>
      </c>
      <c r="E31" s="540">
        <v>2026</v>
      </c>
    </row>
    <row r="32" spans="1:5" ht="15" x14ac:dyDescent="0.25">
      <c r="A32" s="864" t="s">
        <v>8492</v>
      </c>
      <c r="B32" s="864">
        <v>3</v>
      </c>
      <c r="C32" s="540">
        <v>10404820</v>
      </c>
      <c r="D32" s="540">
        <v>4820</v>
      </c>
      <c r="E32" s="540">
        <v>2026</v>
      </c>
    </row>
    <row r="33" spans="1:5" ht="15" x14ac:dyDescent="0.25">
      <c r="A33" s="864" t="s">
        <v>172</v>
      </c>
      <c r="B33" s="864">
        <v>3</v>
      </c>
      <c r="C33" s="540">
        <v>10440014</v>
      </c>
      <c r="D33" s="540">
        <v>40014</v>
      </c>
      <c r="E33" s="540">
        <v>2026</v>
      </c>
    </row>
    <row r="34" spans="1:5" ht="15" x14ac:dyDescent="0.25">
      <c r="A34" s="864" t="s">
        <v>173</v>
      </c>
      <c r="B34" s="864">
        <v>2</v>
      </c>
      <c r="C34" s="540">
        <v>10409985</v>
      </c>
      <c r="D34" s="540">
        <v>9985</v>
      </c>
      <c r="E34" s="540">
        <v>2026</v>
      </c>
    </row>
    <row r="35" spans="1:5" ht="15" x14ac:dyDescent="0.25">
      <c r="A35" s="864" t="s">
        <v>174</v>
      </c>
      <c r="B35" s="864">
        <v>4</v>
      </c>
      <c r="C35" s="540">
        <v>10435741</v>
      </c>
      <c r="D35" s="540">
        <v>35741</v>
      </c>
      <c r="E35" s="540">
        <v>2026</v>
      </c>
    </row>
    <row r="36" spans="1:5" ht="15" x14ac:dyDescent="0.25">
      <c r="A36" s="864" t="s">
        <v>175</v>
      </c>
      <c r="B36" s="864">
        <v>7</v>
      </c>
      <c r="C36" s="540">
        <v>10436525</v>
      </c>
      <c r="D36" s="540">
        <v>36525</v>
      </c>
      <c r="E36" s="540">
        <v>2026</v>
      </c>
    </row>
    <row r="37" spans="1:5" ht="15" x14ac:dyDescent="0.25">
      <c r="A37" s="864" t="s">
        <v>176</v>
      </c>
      <c r="B37" s="864">
        <v>4</v>
      </c>
      <c r="C37" s="540">
        <v>10404804</v>
      </c>
      <c r="D37" s="540">
        <v>4804</v>
      </c>
      <c r="E37" s="540">
        <v>2026</v>
      </c>
    </row>
    <row r="38" spans="1:5" ht="15" x14ac:dyDescent="0.25">
      <c r="A38" s="864" t="s">
        <v>177</v>
      </c>
      <c r="B38" s="864">
        <v>7</v>
      </c>
      <c r="C38" s="540">
        <v>10404663</v>
      </c>
      <c r="D38" s="540">
        <v>4663</v>
      </c>
      <c r="E38" s="540">
        <v>2026</v>
      </c>
    </row>
    <row r="39" spans="1:5" ht="15" x14ac:dyDescent="0.25">
      <c r="A39" s="864" t="s">
        <v>178</v>
      </c>
      <c r="B39" s="864">
        <v>4</v>
      </c>
      <c r="C39" s="540">
        <v>10492007</v>
      </c>
      <c r="D39" s="540">
        <v>92007</v>
      </c>
      <c r="E39" s="540">
        <v>2026</v>
      </c>
    </row>
    <row r="40" spans="1:5" ht="15" x14ac:dyDescent="0.25">
      <c r="A40" s="864" t="s">
        <v>179</v>
      </c>
      <c r="B40" s="864">
        <v>2</v>
      </c>
      <c r="C40" s="540">
        <v>10426104</v>
      </c>
      <c r="D40" s="540">
        <v>26104</v>
      </c>
      <c r="E40" s="540">
        <v>2026</v>
      </c>
    </row>
    <row r="41" spans="1:5" ht="15" x14ac:dyDescent="0.25">
      <c r="A41" s="864" t="s">
        <v>180</v>
      </c>
      <c r="B41" s="864">
        <v>2</v>
      </c>
      <c r="C41" s="540">
        <v>10437804</v>
      </c>
      <c r="D41" s="540">
        <v>37804</v>
      </c>
      <c r="E41" s="540">
        <v>2026</v>
      </c>
    </row>
    <row r="42" spans="1:5" ht="15" x14ac:dyDescent="0.25">
      <c r="A42" s="864" t="s">
        <v>181</v>
      </c>
      <c r="B42" s="864">
        <v>2</v>
      </c>
      <c r="C42" s="540">
        <v>10461002</v>
      </c>
      <c r="D42" s="540">
        <v>61002</v>
      </c>
      <c r="E42" s="540">
        <v>2026</v>
      </c>
    </row>
    <row r="43" spans="1:5" ht="15" x14ac:dyDescent="0.25">
      <c r="A43" s="864" t="s">
        <v>182</v>
      </c>
      <c r="B43" s="864">
        <v>5</v>
      </c>
      <c r="C43" s="540">
        <v>10410660</v>
      </c>
      <c r="D43" s="540">
        <v>10660</v>
      </c>
      <c r="E43" s="540">
        <v>2026</v>
      </c>
    </row>
    <row r="44" spans="1:5" ht="15" x14ac:dyDescent="0.25">
      <c r="A44" s="864" t="s">
        <v>183</v>
      </c>
      <c r="B44" s="864">
        <v>7</v>
      </c>
      <c r="C44" s="540">
        <v>12300414</v>
      </c>
      <c r="D44" s="540">
        <v>4100000</v>
      </c>
      <c r="E44" s="540">
        <v>2026</v>
      </c>
    </row>
    <row r="45" spans="1:5" ht="15" x14ac:dyDescent="0.25">
      <c r="A45" s="864" t="s">
        <v>184</v>
      </c>
      <c r="B45" s="864">
        <v>8</v>
      </c>
      <c r="C45" s="540">
        <v>10413524</v>
      </c>
      <c r="D45" s="540">
        <v>13524</v>
      </c>
      <c r="E45" s="540">
        <v>2026</v>
      </c>
    </row>
    <row r="46" spans="1:5" ht="15" x14ac:dyDescent="0.25">
      <c r="A46" s="864" t="s">
        <v>185</v>
      </c>
      <c r="B46" s="864">
        <v>3</v>
      </c>
      <c r="C46" s="540">
        <v>10413268</v>
      </c>
      <c r="D46" s="540">
        <v>13268</v>
      </c>
      <c r="E46" s="540">
        <v>2026</v>
      </c>
    </row>
    <row r="47" spans="1:5" ht="15" x14ac:dyDescent="0.25">
      <c r="A47" s="864" t="s">
        <v>186</v>
      </c>
      <c r="B47" s="864">
        <v>3</v>
      </c>
      <c r="C47" s="540">
        <v>10409449</v>
      </c>
      <c r="D47" s="540">
        <v>9449</v>
      </c>
      <c r="E47" s="540">
        <v>2026</v>
      </c>
    </row>
    <row r="48" spans="1:5" ht="15" x14ac:dyDescent="0.25">
      <c r="A48" s="864" t="s">
        <v>188</v>
      </c>
      <c r="B48" s="864">
        <v>3</v>
      </c>
      <c r="C48" s="540">
        <v>10404838</v>
      </c>
      <c r="D48" s="540">
        <v>4838</v>
      </c>
      <c r="E48" s="540">
        <v>2026</v>
      </c>
    </row>
    <row r="49" spans="1:5" ht="15" x14ac:dyDescent="0.25">
      <c r="A49" s="864" t="s">
        <v>189</v>
      </c>
      <c r="B49" s="864">
        <v>8</v>
      </c>
      <c r="C49" s="540">
        <v>12300281</v>
      </c>
      <c r="D49" s="540">
        <v>2800000</v>
      </c>
      <c r="E49" s="540">
        <v>2026</v>
      </c>
    </row>
    <row r="50" spans="1:5" ht="15" x14ac:dyDescent="0.25">
      <c r="A50" s="864" t="s">
        <v>190</v>
      </c>
      <c r="B50" s="864">
        <v>5</v>
      </c>
      <c r="C50" s="540">
        <v>10462000</v>
      </c>
      <c r="D50" s="540">
        <v>62000</v>
      </c>
      <c r="E50" s="540">
        <v>2026</v>
      </c>
    </row>
    <row r="51" spans="1:5" ht="15" x14ac:dyDescent="0.25">
      <c r="A51" s="864" t="s">
        <v>191</v>
      </c>
      <c r="B51" s="864">
        <v>3</v>
      </c>
      <c r="C51" s="540">
        <v>10412922</v>
      </c>
      <c r="D51" s="540">
        <v>12922</v>
      </c>
      <c r="E51" s="540">
        <v>2026</v>
      </c>
    </row>
    <row r="52" spans="1:5" ht="15" x14ac:dyDescent="0.25">
      <c r="A52" s="864" t="s">
        <v>192</v>
      </c>
      <c r="B52" s="864">
        <v>5</v>
      </c>
      <c r="C52" s="540">
        <v>10404853</v>
      </c>
      <c r="D52" s="540">
        <v>4853</v>
      </c>
      <c r="E52" s="540">
        <v>2026</v>
      </c>
    </row>
    <row r="53" spans="1:5" ht="15" x14ac:dyDescent="0.25">
      <c r="A53" s="864" t="s">
        <v>193</v>
      </c>
      <c r="B53" s="864">
        <v>3</v>
      </c>
      <c r="C53" s="540">
        <v>10406270</v>
      </c>
      <c r="D53" s="540">
        <v>6270</v>
      </c>
      <c r="E53" s="540">
        <v>2026</v>
      </c>
    </row>
    <row r="54" spans="1:5" ht="15" x14ac:dyDescent="0.25">
      <c r="A54" s="864" t="s">
        <v>194</v>
      </c>
      <c r="B54" s="864">
        <v>2</v>
      </c>
      <c r="C54" s="540">
        <v>10405413</v>
      </c>
      <c r="D54" s="540">
        <v>5413</v>
      </c>
      <c r="E54" s="540">
        <v>2026</v>
      </c>
    </row>
    <row r="55" spans="1:5" ht="15" x14ac:dyDescent="0.25">
      <c r="A55" s="864" t="s">
        <v>195</v>
      </c>
      <c r="B55" s="864">
        <v>5</v>
      </c>
      <c r="C55" s="540">
        <v>10406288</v>
      </c>
      <c r="D55" s="540">
        <v>6288</v>
      </c>
      <c r="E55" s="540">
        <v>2026</v>
      </c>
    </row>
    <row r="56" spans="1:5" ht="15" x14ac:dyDescent="0.25">
      <c r="A56" s="864" t="s">
        <v>196</v>
      </c>
      <c r="B56" s="864">
        <v>4</v>
      </c>
      <c r="C56" s="540">
        <v>10437309</v>
      </c>
      <c r="D56" s="540">
        <v>37309</v>
      </c>
      <c r="E56" s="540">
        <v>2026</v>
      </c>
    </row>
    <row r="57" spans="1:5" ht="15" x14ac:dyDescent="0.25">
      <c r="A57" s="864" t="s">
        <v>197</v>
      </c>
      <c r="B57" s="864">
        <v>8</v>
      </c>
      <c r="C57" s="540">
        <v>10406817</v>
      </c>
      <c r="D57" s="540">
        <v>6817</v>
      </c>
      <c r="E57" s="540">
        <v>2026</v>
      </c>
    </row>
    <row r="58" spans="1:5" ht="15" x14ac:dyDescent="0.25">
      <c r="A58" s="864" t="s">
        <v>198</v>
      </c>
      <c r="B58" s="864">
        <v>9</v>
      </c>
      <c r="C58" s="540">
        <v>10463008</v>
      </c>
      <c r="D58" s="540">
        <v>63008</v>
      </c>
      <c r="E58" s="540">
        <v>2026</v>
      </c>
    </row>
    <row r="59" spans="1:5" ht="15" x14ac:dyDescent="0.25">
      <c r="A59" s="864" t="s">
        <v>199</v>
      </c>
      <c r="B59" s="864">
        <v>7</v>
      </c>
      <c r="C59" s="540">
        <v>10425502</v>
      </c>
      <c r="D59" s="540">
        <v>25502</v>
      </c>
      <c r="E59" s="540">
        <v>2026</v>
      </c>
    </row>
    <row r="60" spans="1:5" ht="15" x14ac:dyDescent="0.25">
      <c r="A60" s="865" t="s">
        <v>200</v>
      </c>
      <c r="B60" s="864">
        <v>9</v>
      </c>
      <c r="C60" s="540">
        <v>12300323</v>
      </c>
      <c r="D60" s="540">
        <v>3200000</v>
      </c>
      <c r="E60" s="540">
        <v>2026</v>
      </c>
    </row>
    <row r="61" spans="1:5" ht="15" x14ac:dyDescent="0.25">
      <c r="A61" s="864" t="s">
        <v>201</v>
      </c>
      <c r="B61" s="864">
        <v>6</v>
      </c>
      <c r="C61" s="540">
        <v>12300711</v>
      </c>
      <c r="D61" s="540">
        <v>7100000</v>
      </c>
      <c r="E61" s="540">
        <v>2026</v>
      </c>
    </row>
    <row r="62" spans="1:5" ht="15" x14ac:dyDescent="0.25">
      <c r="A62" s="864" t="s">
        <v>202</v>
      </c>
      <c r="B62" s="864">
        <v>7</v>
      </c>
      <c r="C62" s="540">
        <v>10404879</v>
      </c>
      <c r="D62" s="540">
        <v>4879</v>
      </c>
      <c r="E62" s="540">
        <v>2026</v>
      </c>
    </row>
    <row r="63" spans="1:5" ht="15" x14ac:dyDescent="0.25">
      <c r="A63" s="864" t="s">
        <v>203</v>
      </c>
      <c r="B63" s="864">
        <v>6</v>
      </c>
      <c r="C63" s="540">
        <v>12300760</v>
      </c>
      <c r="D63" s="540">
        <v>7600000</v>
      </c>
      <c r="E63" s="540">
        <v>2026</v>
      </c>
    </row>
    <row r="64" spans="1:5" ht="15" x14ac:dyDescent="0.25">
      <c r="A64" s="864" t="s">
        <v>204</v>
      </c>
      <c r="B64" s="864">
        <v>8</v>
      </c>
      <c r="C64" s="540">
        <v>12300307</v>
      </c>
      <c r="D64" s="540">
        <v>3000000</v>
      </c>
      <c r="E64" s="540">
        <v>2026</v>
      </c>
    </row>
    <row r="65" spans="1:5" ht="15" x14ac:dyDescent="0.25">
      <c r="A65" s="864" t="s">
        <v>205</v>
      </c>
      <c r="B65" s="864">
        <v>7</v>
      </c>
      <c r="C65" s="540">
        <v>10401669</v>
      </c>
      <c r="D65" s="540">
        <v>1669</v>
      </c>
      <c r="E65" s="540">
        <v>2026</v>
      </c>
    </row>
    <row r="66" spans="1:5" ht="15" x14ac:dyDescent="0.25">
      <c r="A66" s="864" t="s">
        <v>8493</v>
      </c>
      <c r="B66" s="864">
        <v>8</v>
      </c>
      <c r="C66" s="540">
        <v>12300273</v>
      </c>
      <c r="D66" s="540">
        <v>2700000</v>
      </c>
      <c r="E66" s="540">
        <v>2026</v>
      </c>
    </row>
    <row r="67" spans="1:5" ht="15" x14ac:dyDescent="0.25">
      <c r="A67" s="864" t="s">
        <v>8494</v>
      </c>
      <c r="B67" s="864">
        <v>9</v>
      </c>
      <c r="C67" s="540">
        <v>10402295</v>
      </c>
      <c r="D67" s="540">
        <v>2295</v>
      </c>
      <c r="E67" s="540">
        <v>2026</v>
      </c>
    </row>
    <row r="68" spans="1:5" ht="15" x14ac:dyDescent="0.25">
      <c r="A68" s="864" t="s">
        <v>208</v>
      </c>
      <c r="B68" s="864">
        <v>5</v>
      </c>
      <c r="C68" s="540">
        <v>10404945</v>
      </c>
      <c r="D68" s="540">
        <v>4945</v>
      </c>
      <c r="E68" s="540">
        <v>2026</v>
      </c>
    </row>
    <row r="69" spans="1:5" ht="15" x14ac:dyDescent="0.25">
      <c r="A69" s="864" t="s">
        <v>209</v>
      </c>
      <c r="B69" s="864">
        <v>4</v>
      </c>
      <c r="C69" s="540">
        <v>10404895</v>
      </c>
      <c r="D69" s="540">
        <v>4895</v>
      </c>
      <c r="E69" s="540">
        <v>2026</v>
      </c>
    </row>
    <row r="70" spans="1:5" ht="15" x14ac:dyDescent="0.25">
      <c r="A70" s="864" t="s">
        <v>210</v>
      </c>
      <c r="B70" s="864">
        <v>4</v>
      </c>
      <c r="C70" s="540">
        <v>10404903</v>
      </c>
      <c r="D70" s="540">
        <v>4903</v>
      </c>
      <c r="E70" s="540">
        <v>2026</v>
      </c>
    </row>
    <row r="71" spans="1:5" ht="15" x14ac:dyDescent="0.25">
      <c r="A71" s="864" t="s">
        <v>211</v>
      </c>
      <c r="B71" s="864">
        <v>4</v>
      </c>
      <c r="C71" s="540">
        <v>10422004</v>
      </c>
      <c r="D71" s="540">
        <v>22004</v>
      </c>
      <c r="E71" s="540">
        <v>2026</v>
      </c>
    </row>
    <row r="72" spans="1:5" ht="15" x14ac:dyDescent="0.25">
      <c r="A72" s="864" t="s">
        <v>212</v>
      </c>
      <c r="B72" s="864">
        <v>4</v>
      </c>
      <c r="C72" s="540">
        <v>10404929</v>
      </c>
      <c r="D72" s="540">
        <v>4929</v>
      </c>
      <c r="E72" s="540">
        <v>2026</v>
      </c>
    </row>
    <row r="73" spans="1:5" ht="15" x14ac:dyDescent="0.25">
      <c r="A73" s="864" t="s">
        <v>213</v>
      </c>
      <c r="B73" s="864">
        <v>8</v>
      </c>
      <c r="C73" s="540">
        <v>12300208</v>
      </c>
      <c r="D73" s="540">
        <v>2000000</v>
      </c>
      <c r="E73" s="540">
        <v>2026</v>
      </c>
    </row>
    <row r="74" spans="1:5" ht="15" x14ac:dyDescent="0.25">
      <c r="A74" s="864" t="s">
        <v>214</v>
      </c>
      <c r="B74" s="864">
        <v>5</v>
      </c>
      <c r="C74" s="540">
        <v>12300083</v>
      </c>
      <c r="D74" s="540">
        <v>800000</v>
      </c>
      <c r="E74" s="540">
        <v>2026</v>
      </c>
    </row>
    <row r="75" spans="1:5" ht="15" x14ac:dyDescent="0.25">
      <c r="A75" s="864" t="s">
        <v>215</v>
      </c>
      <c r="B75" s="864">
        <v>7</v>
      </c>
      <c r="C75" s="540">
        <v>12300018</v>
      </c>
      <c r="D75" s="540">
        <v>100000</v>
      </c>
      <c r="E75" s="540">
        <v>2026</v>
      </c>
    </row>
    <row r="76" spans="1:5" ht="15" x14ac:dyDescent="0.25">
      <c r="A76" s="864" t="s">
        <v>216</v>
      </c>
      <c r="B76" s="864">
        <v>7</v>
      </c>
      <c r="C76" s="540">
        <v>12300034</v>
      </c>
      <c r="D76" s="540">
        <v>300000</v>
      </c>
      <c r="E76" s="540">
        <v>2026</v>
      </c>
    </row>
    <row r="77" spans="1:5" ht="15" x14ac:dyDescent="0.25">
      <c r="A77" s="864" t="s">
        <v>217</v>
      </c>
      <c r="B77" s="864">
        <v>9</v>
      </c>
      <c r="C77" s="540">
        <v>10497006</v>
      </c>
      <c r="D77" s="540">
        <v>97006</v>
      </c>
      <c r="E77" s="540">
        <v>2026</v>
      </c>
    </row>
    <row r="78" spans="1:5" ht="15" x14ac:dyDescent="0.25">
      <c r="A78" s="864" t="s">
        <v>218</v>
      </c>
      <c r="B78" s="864">
        <v>7</v>
      </c>
      <c r="C78" s="540">
        <v>12300547</v>
      </c>
      <c r="D78" s="540">
        <v>5400000</v>
      </c>
      <c r="E78" s="540">
        <v>2026</v>
      </c>
    </row>
    <row r="79" spans="1:5" ht="15" x14ac:dyDescent="0.25">
      <c r="A79" s="864" t="s">
        <v>219</v>
      </c>
      <c r="B79" s="864">
        <v>9</v>
      </c>
      <c r="C79" s="540">
        <v>10437697</v>
      </c>
      <c r="D79" s="540">
        <v>37697</v>
      </c>
      <c r="E79" s="540">
        <v>2026</v>
      </c>
    </row>
    <row r="80" spans="1:5" ht="15" x14ac:dyDescent="0.25">
      <c r="A80" s="864" t="s">
        <v>220</v>
      </c>
      <c r="B80" s="864">
        <v>5</v>
      </c>
      <c r="C80" s="540">
        <v>12300786</v>
      </c>
      <c r="D80" s="540">
        <v>7800000</v>
      </c>
      <c r="E80" s="540">
        <v>2026</v>
      </c>
    </row>
    <row r="81" spans="1:5" ht="15" x14ac:dyDescent="0.25">
      <c r="A81" s="864" t="s">
        <v>221</v>
      </c>
      <c r="B81" s="864">
        <v>8</v>
      </c>
      <c r="C81" s="540">
        <v>10464006</v>
      </c>
      <c r="D81" s="540">
        <v>64006</v>
      </c>
      <c r="E81" s="540">
        <v>2026</v>
      </c>
    </row>
    <row r="82" spans="1:5" ht="15" x14ac:dyDescent="0.25">
      <c r="A82" s="864" t="s">
        <v>222</v>
      </c>
      <c r="B82" s="864">
        <v>5</v>
      </c>
      <c r="C82" s="540">
        <v>12300125</v>
      </c>
      <c r="D82" s="540">
        <v>1200000</v>
      </c>
      <c r="E82" s="540">
        <v>2026</v>
      </c>
    </row>
    <row r="83" spans="1:5" ht="15" x14ac:dyDescent="0.25">
      <c r="A83" s="864" t="s">
        <v>223</v>
      </c>
      <c r="B83" s="864">
        <v>8</v>
      </c>
      <c r="C83" s="540">
        <v>10493005</v>
      </c>
      <c r="D83" s="540">
        <v>93005</v>
      </c>
      <c r="E83" s="540">
        <v>2026</v>
      </c>
    </row>
    <row r="84" spans="1:5" ht="15" x14ac:dyDescent="0.25">
      <c r="A84" s="864" t="s">
        <v>224</v>
      </c>
      <c r="B84" s="864">
        <v>4</v>
      </c>
      <c r="C84" s="540">
        <v>10412906</v>
      </c>
      <c r="D84" s="540">
        <v>12906</v>
      </c>
      <c r="E84" s="540">
        <v>2026</v>
      </c>
    </row>
    <row r="85" spans="1:5" ht="15" x14ac:dyDescent="0.25">
      <c r="A85" s="864" t="s">
        <v>225</v>
      </c>
      <c r="B85" s="864">
        <v>3</v>
      </c>
      <c r="C85" s="540">
        <v>10409753</v>
      </c>
      <c r="D85" s="540">
        <v>9753</v>
      </c>
      <c r="E85" s="540">
        <v>2026</v>
      </c>
    </row>
    <row r="86" spans="1:5" ht="15" x14ac:dyDescent="0.25">
      <c r="A86" s="864" t="s">
        <v>226</v>
      </c>
      <c r="B86" s="864">
        <v>5</v>
      </c>
      <c r="C86" s="540">
        <v>12300539</v>
      </c>
      <c r="D86" s="540">
        <v>5300000</v>
      </c>
      <c r="E86" s="540">
        <v>2026</v>
      </c>
    </row>
    <row r="87" spans="1:5" ht="15" x14ac:dyDescent="0.25">
      <c r="A87" s="864" t="s">
        <v>227</v>
      </c>
      <c r="B87" s="864">
        <v>6</v>
      </c>
      <c r="C87" s="540">
        <v>12300299</v>
      </c>
      <c r="D87" s="540">
        <v>2900000</v>
      </c>
      <c r="E87" s="540">
        <v>2026</v>
      </c>
    </row>
    <row r="88" spans="1:5" ht="15" x14ac:dyDescent="0.25">
      <c r="A88" s="864" t="s">
        <v>228</v>
      </c>
      <c r="B88" s="864">
        <v>7</v>
      </c>
      <c r="C88" s="540">
        <v>12300257</v>
      </c>
      <c r="D88" s="540">
        <v>2500000</v>
      </c>
      <c r="E88" s="540">
        <v>2026</v>
      </c>
    </row>
    <row r="89" spans="1:5" ht="15" x14ac:dyDescent="0.25">
      <c r="A89" s="864" t="s">
        <v>229</v>
      </c>
      <c r="B89" s="864">
        <v>3</v>
      </c>
      <c r="C89" s="540">
        <v>10434009</v>
      </c>
      <c r="D89" s="540">
        <v>34009</v>
      </c>
      <c r="E89" s="540">
        <v>2026</v>
      </c>
    </row>
    <row r="90" spans="1:5" ht="15" x14ac:dyDescent="0.25">
      <c r="A90" s="864" t="s">
        <v>230</v>
      </c>
      <c r="B90" s="864">
        <v>6</v>
      </c>
      <c r="C90" s="540">
        <v>10465003</v>
      </c>
      <c r="D90" s="540">
        <v>65003</v>
      </c>
      <c r="E90" s="540">
        <v>2026</v>
      </c>
    </row>
    <row r="91" spans="1:5" ht="15" x14ac:dyDescent="0.25">
      <c r="A91" s="864" t="s">
        <v>231</v>
      </c>
      <c r="B91" s="864">
        <v>7</v>
      </c>
      <c r="C91" s="540">
        <v>10466001</v>
      </c>
      <c r="D91" s="540">
        <v>66001</v>
      </c>
      <c r="E91" s="540">
        <v>2026</v>
      </c>
    </row>
    <row r="92" spans="1:5" ht="15" x14ac:dyDescent="0.25">
      <c r="A92" s="864" t="s">
        <v>232</v>
      </c>
      <c r="B92" s="864">
        <v>7</v>
      </c>
      <c r="C92" s="540">
        <v>12300364</v>
      </c>
      <c r="D92" s="540">
        <v>3600000</v>
      </c>
      <c r="E92" s="540">
        <v>2026</v>
      </c>
    </row>
    <row r="93" spans="1:5" ht="15" x14ac:dyDescent="0.25">
      <c r="A93" s="864" t="s">
        <v>233</v>
      </c>
      <c r="B93" s="864">
        <v>8</v>
      </c>
      <c r="C93" s="540">
        <v>12300158</v>
      </c>
      <c r="D93" s="540">
        <v>1500000</v>
      </c>
      <c r="E93" s="540">
        <v>2026</v>
      </c>
    </row>
    <row r="94" spans="1:5" ht="15" x14ac:dyDescent="0.25">
      <c r="A94" s="864" t="s">
        <v>234</v>
      </c>
      <c r="B94" s="864">
        <v>8</v>
      </c>
      <c r="C94" s="540">
        <v>12300190</v>
      </c>
      <c r="D94" s="540">
        <v>1900000</v>
      </c>
      <c r="E94" s="540">
        <v>2026</v>
      </c>
    </row>
    <row r="95" spans="1:5" ht="15" x14ac:dyDescent="0.25">
      <c r="A95" s="864" t="s">
        <v>235</v>
      </c>
      <c r="B95" s="864">
        <v>1</v>
      </c>
      <c r="C95" s="540">
        <v>10413037</v>
      </c>
      <c r="D95" s="540">
        <v>13037</v>
      </c>
      <c r="E95" s="540">
        <v>2026</v>
      </c>
    </row>
    <row r="96" spans="1:5" ht="15" x14ac:dyDescent="0.25">
      <c r="A96" s="864" t="s">
        <v>236</v>
      </c>
      <c r="B96" s="864">
        <v>5</v>
      </c>
      <c r="C96" s="540">
        <v>10404960</v>
      </c>
      <c r="D96" s="540">
        <v>4960</v>
      </c>
      <c r="E96" s="540">
        <v>2026</v>
      </c>
    </row>
    <row r="97" spans="1:5" ht="15" x14ac:dyDescent="0.25">
      <c r="A97" s="864" t="s">
        <v>237</v>
      </c>
      <c r="B97" s="864">
        <v>7</v>
      </c>
      <c r="C97" s="540">
        <v>10440006</v>
      </c>
      <c r="D97" s="540">
        <v>40006</v>
      </c>
      <c r="E97" s="540">
        <v>2026</v>
      </c>
    </row>
    <row r="98" spans="1:5" ht="15" x14ac:dyDescent="0.25">
      <c r="A98" s="864" t="s">
        <v>238</v>
      </c>
      <c r="B98" s="864">
        <v>4</v>
      </c>
      <c r="C98" s="540">
        <v>10420347</v>
      </c>
      <c r="D98" s="540">
        <v>20347</v>
      </c>
      <c r="E98" s="540">
        <v>2026</v>
      </c>
    </row>
    <row r="99" spans="1:5" ht="15" x14ac:dyDescent="0.25">
      <c r="A99" s="864" t="s">
        <v>239</v>
      </c>
      <c r="B99" s="864">
        <v>5</v>
      </c>
      <c r="C99" s="540">
        <v>10412476</v>
      </c>
      <c r="D99" s="540">
        <v>12476</v>
      </c>
      <c r="E99" s="540">
        <v>2026</v>
      </c>
    </row>
    <row r="100" spans="1:5" ht="15" x14ac:dyDescent="0.25">
      <c r="A100" s="864" t="s">
        <v>240</v>
      </c>
      <c r="B100" s="864">
        <v>3</v>
      </c>
      <c r="C100" s="540">
        <v>10467009</v>
      </c>
      <c r="D100" s="540">
        <v>67009</v>
      </c>
      <c r="E100" s="540">
        <v>2026</v>
      </c>
    </row>
    <row r="101" spans="1:5" ht="15" x14ac:dyDescent="0.25">
      <c r="A101" s="864" t="s">
        <v>241</v>
      </c>
      <c r="B101" s="864">
        <v>3</v>
      </c>
      <c r="C101" s="540">
        <v>10409621</v>
      </c>
      <c r="D101" s="540">
        <v>9621</v>
      </c>
      <c r="E101" s="540">
        <v>2026</v>
      </c>
    </row>
    <row r="102" spans="1:5" ht="15" x14ac:dyDescent="0.25">
      <c r="A102" s="864" t="s">
        <v>242</v>
      </c>
      <c r="B102" s="864">
        <v>3</v>
      </c>
      <c r="C102" s="540">
        <v>10404986</v>
      </c>
      <c r="D102" s="540">
        <v>4986</v>
      </c>
      <c r="E102" s="540">
        <v>2026</v>
      </c>
    </row>
    <row r="103" spans="1:5" ht="15" x14ac:dyDescent="0.25">
      <c r="A103" s="864" t="s">
        <v>243</v>
      </c>
      <c r="B103" s="864">
        <v>3</v>
      </c>
      <c r="C103" s="540">
        <v>10427300</v>
      </c>
      <c r="D103" s="540">
        <v>27300</v>
      </c>
      <c r="E103" s="540">
        <v>2026</v>
      </c>
    </row>
    <row r="104" spans="1:5" ht="15" x14ac:dyDescent="0.25">
      <c r="A104" s="864" t="s">
        <v>244</v>
      </c>
      <c r="B104" s="864">
        <v>5</v>
      </c>
      <c r="C104" s="540">
        <v>10427201</v>
      </c>
      <c r="D104" s="540">
        <v>27201</v>
      </c>
      <c r="E104" s="540">
        <v>2026</v>
      </c>
    </row>
    <row r="105" spans="1:5" ht="15" x14ac:dyDescent="0.25">
      <c r="A105" s="864" t="s">
        <v>245</v>
      </c>
      <c r="B105" s="864">
        <v>6</v>
      </c>
      <c r="C105" s="540">
        <v>10421006</v>
      </c>
      <c r="D105" s="540">
        <v>21006</v>
      </c>
      <c r="E105" s="540">
        <v>2026</v>
      </c>
    </row>
    <row r="106" spans="1:5" ht="15" x14ac:dyDescent="0.25">
      <c r="A106" s="864" t="s">
        <v>246</v>
      </c>
      <c r="B106" s="864">
        <v>3</v>
      </c>
      <c r="C106" s="540">
        <v>10489003</v>
      </c>
      <c r="D106" s="540">
        <v>89003</v>
      </c>
      <c r="E106" s="540">
        <v>2026</v>
      </c>
    </row>
    <row r="107" spans="1:5" ht="15" x14ac:dyDescent="0.25">
      <c r="A107" s="864" t="s">
        <v>247</v>
      </c>
      <c r="B107" s="864">
        <v>2</v>
      </c>
      <c r="C107" s="540">
        <v>10400463</v>
      </c>
      <c r="D107" s="540">
        <v>463</v>
      </c>
      <c r="E107" s="540">
        <v>2026</v>
      </c>
    </row>
    <row r="108" spans="1:5" ht="15" x14ac:dyDescent="0.25">
      <c r="A108" s="864" t="s">
        <v>248</v>
      </c>
      <c r="B108" s="864">
        <v>7</v>
      </c>
      <c r="C108" s="540">
        <v>10426609</v>
      </c>
      <c r="D108" s="540">
        <v>26609</v>
      </c>
      <c r="E108" s="540">
        <v>2026</v>
      </c>
    </row>
    <row r="109" spans="1:5" ht="15" x14ac:dyDescent="0.25">
      <c r="A109" s="864" t="s">
        <v>249</v>
      </c>
      <c r="B109" s="864">
        <v>7</v>
      </c>
      <c r="C109" s="540">
        <v>10413573</v>
      </c>
      <c r="D109" s="540">
        <v>13573</v>
      </c>
      <c r="E109" s="540">
        <v>2026</v>
      </c>
    </row>
    <row r="110" spans="1:5" ht="15" x14ac:dyDescent="0.25">
      <c r="A110" s="864" t="s">
        <v>250</v>
      </c>
      <c r="B110" s="864">
        <v>8</v>
      </c>
      <c r="C110" s="540">
        <v>12300356</v>
      </c>
      <c r="D110" s="540">
        <v>3500000</v>
      </c>
      <c r="E110" s="540">
        <v>2026</v>
      </c>
    </row>
    <row r="111" spans="1:5" ht="15" x14ac:dyDescent="0.25">
      <c r="A111" s="864" t="s">
        <v>251</v>
      </c>
      <c r="B111" s="864">
        <v>4</v>
      </c>
      <c r="C111" s="540">
        <v>10412955</v>
      </c>
      <c r="D111" s="540">
        <v>12955</v>
      </c>
      <c r="E111" s="540">
        <v>2026</v>
      </c>
    </row>
    <row r="112" spans="1:5" ht="15" x14ac:dyDescent="0.25">
      <c r="A112" s="864" t="s">
        <v>252</v>
      </c>
      <c r="B112" s="864">
        <v>7</v>
      </c>
      <c r="C112" s="540">
        <v>10400299</v>
      </c>
      <c r="D112" s="540">
        <v>299</v>
      </c>
      <c r="E112" s="540">
        <v>2026</v>
      </c>
    </row>
    <row r="113" spans="1:5" ht="15" x14ac:dyDescent="0.25">
      <c r="A113" s="864" t="s">
        <v>253</v>
      </c>
      <c r="B113" s="864">
        <v>3</v>
      </c>
      <c r="C113" s="540">
        <v>10404994</v>
      </c>
      <c r="D113" s="540">
        <v>4994</v>
      </c>
      <c r="E113" s="540">
        <v>2026</v>
      </c>
    </row>
    <row r="114" spans="1:5" ht="15" x14ac:dyDescent="0.25">
      <c r="A114" s="864" t="s">
        <v>254</v>
      </c>
      <c r="B114" s="864">
        <v>7</v>
      </c>
      <c r="C114" s="540">
        <v>10402402</v>
      </c>
      <c r="D114" s="540">
        <v>2402</v>
      </c>
      <c r="E114" s="540">
        <v>2026</v>
      </c>
    </row>
    <row r="115" spans="1:5" ht="15" x14ac:dyDescent="0.25">
      <c r="A115" s="864" t="s">
        <v>255</v>
      </c>
      <c r="B115" s="864">
        <v>4</v>
      </c>
      <c r="C115" s="540">
        <v>10408318</v>
      </c>
      <c r="D115" s="540">
        <v>8318</v>
      </c>
      <c r="E115" s="540">
        <v>2026</v>
      </c>
    </row>
    <row r="116" spans="1:5" ht="15" x14ac:dyDescent="0.25">
      <c r="A116" s="864" t="s">
        <v>256</v>
      </c>
      <c r="B116" s="864">
        <v>2</v>
      </c>
      <c r="C116" s="540">
        <v>10430007</v>
      </c>
      <c r="D116" s="540">
        <v>30007</v>
      </c>
      <c r="E116" s="540">
        <v>2026</v>
      </c>
    </row>
    <row r="117" spans="1:5" ht="15" x14ac:dyDescent="0.25">
      <c r="A117" s="864" t="s">
        <v>257</v>
      </c>
      <c r="B117" s="864">
        <v>3</v>
      </c>
      <c r="C117" s="540">
        <v>10405025</v>
      </c>
      <c r="D117" s="540">
        <v>5025</v>
      </c>
      <c r="E117" s="540">
        <v>2026</v>
      </c>
    </row>
    <row r="118" spans="1:5" ht="15" x14ac:dyDescent="0.25">
      <c r="A118" s="864" t="s">
        <v>258</v>
      </c>
      <c r="B118" s="864">
        <v>3</v>
      </c>
      <c r="C118" s="540">
        <v>10405041</v>
      </c>
      <c r="D118" s="540">
        <v>5041</v>
      </c>
      <c r="E118" s="540">
        <v>2026</v>
      </c>
    </row>
    <row r="119" spans="1:5" ht="15" x14ac:dyDescent="0.25">
      <c r="A119" s="864" t="s">
        <v>259</v>
      </c>
      <c r="B119" s="864">
        <v>5</v>
      </c>
      <c r="C119" s="540">
        <v>10405058</v>
      </c>
      <c r="D119" s="540">
        <v>5058</v>
      </c>
      <c r="E119" s="540">
        <v>2026</v>
      </c>
    </row>
    <row r="120" spans="1:5" ht="15" x14ac:dyDescent="0.25">
      <c r="A120" s="864" t="s">
        <v>260</v>
      </c>
      <c r="B120" s="864">
        <v>9</v>
      </c>
      <c r="C120" s="540">
        <v>10412245</v>
      </c>
      <c r="D120" s="540">
        <v>12245</v>
      </c>
      <c r="E120" s="540">
        <v>2026</v>
      </c>
    </row>
    <row r="121" spans="1:5" ht="15" x14ac:dyDescent="0.25">
      <c r="A121" s="864" t="s">
        <v>261</v>
      </c>
      <c r="B121" s="864">
        <v>1</v>
      </c>
      <c r="C121" s="540">
        <v>10410595</v>
      </c>
      <c r="D121" s="540">
        <v>10595</v>
      </c>
      <c r="E121" s="540">
        <v>2026</v>
      </c>
    </row>
    <row r="122" spans="1:5" ht="15" x14ac:dyDescent="0.25">
      <c r="A122" s="864" t="s">
        <v>262</v>
      </c>
      <c r="B122" s="864">
        <v>3</v>
      </c>
      <c r="C122" s="540">
        <v>10412963</v>
      </c>
      <c r="D122" s="540">
        <v>12963</v>
      </c>
      <c r="E122" s="540">
        <v>2026</v>
      </c>
    </row>
    <row r="123" spans="1:5" ht="15" x14ac:dyDescent="0.25">
      <c r="A123" s="864" t="s">
        <v>263</v>
      </c>
      <c r="B123" s="864">
        <v>3</v>
      </c>
      <c r="C123" s="540">
        <v>10409787</v>
      </c>
      <c r="D123" s="540">
        <v>9787</v>
      </c>
      <c r="E123" s="540">
        <v>2026</v>
      </c>
    </row>
    <row r="124" spans="1:5" ht="15" x14ac:dyDescent="0.25">
      <c r="A124" s="864" t="s">
        <v>264</v>
      </c>
      <c r="B124" s="864">
        <v>4</v>
      </c>
      <c r="C124" s="540">
        <v>10406338</v>
      </c>
      <c r="D124" s="540">
        <v>6338</v>
      </c>
      <c r="E124" s="540">
        <v>2026</v>
      </c>
    </row>
    <row r="125" spans="1:5" ht="15" x14ac:dyDescent="0.25">
      <c r="A125" s="864" t="s">
        <v>265</v>
      </c>
      <c r="B125" s="864">
        <v>9</v>
      </c>
      <c r="C125" s="540">
        <v>10412633</v>
      </c>
      <c r="D125" s="540">
        <v>12633</v>
      </c>
      <c r="E125" s="540">
        <v>2026</v>
      </c>
    </row>
    <row r="126" spans="1:5" ht="15" x14ac:dyDescent="0.25">
      <c r="A126" s="864" t="s">
        <v>266</v>
      </c>
      <c r="B126" s="864">
        <v>5</v>
      </c>
      <c r="C126" s="540">
        <v>10405074</v>
      </c>
      <c r="D126" s="540">
        <v>5074</v>
      </c>
      <c r="E126" s="540">
        <v>2026</v>
      </c>
    </row>
    <row r="127" spans="1:5" ht="15" x14ac:dyDescent="0.25">
      <c r="A127" s="864" t="s">
        <v>267</v>
      </c>
      <c r="B127" s="864">
        <v>7</v>
      </c>
      <c r="C127" s="540">
        <v>10401685</v>
      </c>
      <c r="D127" s="540">
        <v>1685</v>
      </c>
      <c r="E127" s="540">
        <v>2026</v>
      </c>
    </row>
    <row r="128" spans="1:5" ht="15" x14ac:dyDescent="0.25">
      <c r="A128" s="864" t="s">
        <v>268</v>
      </c>
      <c r="B128" s="864">
        <v>3</v>
      </c>
      <c r="C128" s="540">
        <v>10405090</v>
      </c>
      <c r="D128" s="540">
        <v>5090</v>
      </c>
      <c r="E128" s="540">
        <v>2026</v>
      </c>
    </row>
    <row r="129" spans="1:5" ht="15" x14ac:dyDescent="0.25">
      <c r="A129" s="865" t="s">
        <v>269</v>
      </c>
      <c r="B129" s="864">
        <v>2</v>
      </c>
      <c r="C129" s="540">
        <v>10405108</v>
      </c>
      <c r="D129" s="540">
        <v>5108</v>
      </c>
      <c r="E129" s="540">
        <v>2026</v>
      </c>
    </row>
    <row r="130" spans="1:5" ht="15" x14ac:dyDescent="0.25">
      <c r="A130" s="864" t="s">
        <v>270</v>
      </c>
      <c r="B130" s="864">
        <v>8</v>
      </c>
      <c r="C130" s="540">
        <v>10469005</v>
      </c>
      <c r="D130" s="540">
        <v>69005</v>
      </c>
      <c r="E130" s="540">
        <v>2026</v>
      </c>
    </row>
    <row r="131" spans="1:5" ht="15" x14ac:dyDescent="0.25">
      <c r="A131" s="864" t="s">
        <v>271</v>
      </c>
      <c r="B131" s="864">
        <v>4</v>
      </c>
      <c r="C131" s="540">
        <v>10406346</v>
      </c>
      <c r="D131" s="540">
        <v>6346</v>
      </c>
      <c r="E131" s="540">
        <v>2026</v>
      </c>
    </row>
    <row r="132" spans="1:5" ht="15" x14ac:dyDescent="0.25">
      <c r="A132" s="864" t="s">
        <v>272</v>
      </c>
      <c r="B132" s="864">
        <v>6</v>
      </c>
      <c r="C132" s="540">
        <v>10405082</v>
      </c>
      <c r="D132" s="540">
        <v>5082</v>
      </c>
      <c r="E132" s="540">
        <v>2026</v>
      </c>
    </row>
    <row r="133" spans="1:5" ht="15" x14ac:dyDescent="0.25">
      <c r="A133" s="864" t="s">
        <v>273</v>
      </c>
      <c r="B133" s="864">
        <v>5</v>
      </c>
      <c r="C133" s="540">
        <v>10406544</v>
      </c>
      <c r="D133" s="540">
        <v>6544</v>
      </c>
      <c r="E133" s="540">
        <v>2026</v>
      </c>
    </row>
    <row r="134" spans="1:5" ht="15" x14ac:dyDescent="0.25">
      <c r="A134" s="864" t="s">
        <v>274</v>
      </c>
      <c r="B134" s="864">
        <v>10</v>
      </c>
      <c r="C134" s="540">
        <v>10402675</v>
      </c>
      <c r="D134" s="540">
        <v>2675</v>
      </c>
      <c r="E134" s="540">
        <v>2026</v>
      </c>
    </row>
    <row r="135" spans="1:5" ht="15" x14ac:dyDescent="0.25">
      <c r="A135" s="864" t="s">
        <v>275</v>
      </c>
      <c r="B135" s="864">
        <v>8</v>
      </c>
      <c r="C135" s="540">
        <v>10400471</v>
      </c>
      <c r="D135" s="540">
        <v>471</v>
      </c>
      <c r="E135" s="540">
        <v>2026</v>
      </c>
    </row>
    <row r="136" spans="1:5" ht="15" x14ac:dyDescent="0.25">
      <c r="A136" s="864" t="s">
        <v>276</v>
      </c>
      <c r="B136" s="864">
        <v>5</v>
      </c>
      <c r="C136" s="540">
        <v>10411395</v>
      </c>
      <c r="D136" s="540">
        <v>11395</v>
      </c>
      <c r="E136" s="540">
        <v>2026</v>
      </c>
    </row>
    <row r="137" spans="1:5" ht="15" x14ac:dyDescent="0.25">
      <c r="A137" s="864" t="s">
        <v>277</v>
      </c>
      <c r="B137" s="864">
        <v>8</v>
      </c>
      <c r="C137" s="540">
        <v>12300182</v>
      </c>
      <c r="D137" s="540">
        <v>1800000</v>
      </c>
      <c r="E137" s="540">
        <v>2026</v>
      </c>
    </row>
    <row r="138" spans="1:5" ht="15" x14ac:dyDescent="0.25">
      <c r="A138" s="864" t="s">
        <v>278</v>
      </c>
      <c r="B138" s="864">
        <v>9</v>
      </c>
      <c r="C138" s="540">
        <v>10412716</v>
      </c>
      <c r="D138" s="540">
        <v>12716</v>
      </c>
      <c r="E138" s="540">
        <v>2026</v>
      </c>
    </row>
    <row r="139" spans="1:5" ht="15" x14ac:dyDescent="0.25">
      <c r="A139" s="864" t="s">
        <v>279</v>
      </c>
      <c r="B139" s="864">
        <v>3</v>
      </c>
      <c r="C139" s="540">
        <v>10470003</v>
      </c>
      <c r="D139" s="540">
        <v>70003</v>
      </c>
      <c r="E139" s="540">
        <v>2026</v>
      </c>
    </row>
    <row r="140" spans="1:5" ht="15" x14ac:dyDescent="0.25">
      <c r="A140" s="864" t="s">
        <v>280</v>
      </c>
      <c r="B140" s="864">
        <v>7</v>
      </c>
      <c r="C140" s="540">
        <v>12300505</v>
      </c>
      <c r="D140" s="540">
        <v>5000000</v>
      </c>
      <c r="E140" s="540">
        <v>2026</v>
      </c>
    </row>
    <row r="141" spans="1:5" ht="15" x14ac:dyDescent="0.25">
      <c r="A141" s="864" t="s">
        <v>281</v>
      </c>
      <c r="B141" s="864">
        <v>2</v>
      </c>
      <c r="C141" s="540">
        <v>10410603</v>
      </c>
      <c r="D141" s="540">
        <v>10603</v>
      </c>
      <c r="E141" s="540">
        <v>2026</v>
      </c>
    </row>
    <row r="142" spans="1:5" ht="15" x14ac:dyDescent="0.25">
      <c r="A142" s="864" t="s">
        <v>282</v>
      </c>
      <c r="B142" s="864">
        <v>7</v>
      </c>
      <c r="C142" s="540">
        <v>12300554</v>
      </c>
      <c r="D142" s="540">
        <v>5500000</v>
      </c>
      <c r="E142" s="540">
        <v>2026</v>
      </c>
    </row>
    <row r="143" spans="1:5" ht="15" x14ac:dyDescent="0.25">
      <c r="A143" s="864" t="s">
        <v>283</v>
      </c>
      <c r="B143" s="864">
        <v>8</v>
      </c>
      <c r="C143" s="540">
        <v>10410157</v>
      </c>
      <c r="D143" s="540">
        <v>10157</v>
      </c>
      <c r="E143" s="540">
        <v>2026</v>
      </c>
    </row>
    <row r="144" spans="1:5" ht="15" x14ac:dyDescent="0.25">
      <c r="A144" s="864" t="s">
        <v>284</v>
      </c>
      <c r="B144" s="864">
        <v>3</v>
      </c>
      <c r="C144" s="540">
        <v>10404812</v>
      </c>
      <c r="D144" s="540">
        <v>4812</v>
      </c>
      <c r="E144" s="540">
        <v>2026</v>
      </c>
    </row>
    <row r="145" spans="1:5" ht="15" x14ac:dyDescent="0.25">
      <c r="A145" s="864" t="s">
        <v>285</v>
      </c>
      <c r="B145" s="864">
        <v>3</v>
      </c>
      <c r="C145" s="540">
        <v>10405165</v>
      </c>
      <c r="D145" s="540">
        <v>5165</v>
      </c>
      <c r="E145" s="540">
        <v>2026</v>
      </c>
    </row>
    <row r="146" spans="1:5" ht="15" x14ac:dyDescent="0.25">
      <c r="A146" s="864" t="s">
        <v>286</v>
      </c>
      <c r="B146" s="864">
        <v>3</v>
      </c>
      <c r="C146" s="540">
        <v>10442010</v>
      </c>
      <c r="D146" s="540">
        <v>42010</v>
      </c>
      <c r="E146" s="540">
        <v>2026</v>
      </c>
    </row>
    <row r="147" spans="1:5" ht="15" x14ac:dyDescent="0.25">
      <c r="A147" s="864" t="s">
        <v>287</v>
      </c>
      <c r="B147" s="864">
        <v>5</v>
      </c>
      <c r="C147" s="540">
        <v>10400653</v>
      </c>
      <c r="D147" s="540">
        <v>653</v>
      </c>
      <c r="E147" s="540">
        <v>2026</v>
      </c>
    </row>
    <row r="148" spans="1:5" ht="15" x14ac:dyDescent="0.25">
      <c r="A148" s="864" t="s">
        <v>288</v>
      </c>
      <c r="B148" s="864">
        <v>4</v>
      </c>
      <c r="C148" s="540">
        <v>10408748</v>
      </c>
      <c r="D148" s="540">
        <v>8748</v>
      </c>
      <c r="E148" s="540">
        <v>2026</v>
      </c>
    </row>
    <row r="149" spans="1:5" ht="15" x14ac:dyDescent="0.25">
      <c r="A149" s="864" t="s">
        <v>289</v>
      </c>
      <c r="B149" s="864">
        <v>7</v>
      </c>
      <c r="C149" s="540">
        <v>12300133</v>
      </c>
      <c r="D149" s="540">
        <v>1300000</v>
      </c>
      <c r="E149" s="540">
        <v>2026</v>
      </c>
    </row>
    <row r="150" spans="1:5" ht="15" x14ac:dyDescent="0.25">
      <c r="A150" s="864" t="s">
        <v>290</v>
      </c>
      <c r="B150" s="864">
        <v>7</v>
      </c>
      <c r="C150" s="540">
        <v>12300745</v>
      </c>
      <c r="D150" s="540">
        <v>7400000</v>
      </c>
      <c r="E150" s="540">
        <v>2026</v>
      </c>
    </row>
    <row r="151" spans="1:5" ht="15" x14ac:dyDescent="0.25">
      <c r="A151" s="864" t="s">
        <v>291</v>
      </c>
      <c r="B151" s="864">
        <v>8</v>
      </c>
      <c r="C151" s="540">
        <v>10413516</v>
      </c>
      <c r="D151" s="540">
        <v>13516</v>
      </c>
      <c r="E151" s="540">
        <v>2026</v>
      </c>
    </row>
    <row r="152" spans="1:5" ht="15" x14ac:dyDescent="0.25">
      <c r="A152" s="864" t="s">
        <v>292</v>
      </c>
      <c r="B152" s="864">
        <v>1</v>
      </c>
      <c r="C152" s="540">
        <v>10437978</v>
      </c>
      <c r="D152" s="540">
        <v>37978</v>
      </c>
      <c r="E152" s="540">
        <v>2026</v>
      </c>
    </row>
    <row r="153" spans="1:5" ht="15" x14ac:dyDescent="0.25">
      <c r="A153" s="864" t="s">
        <v>293</v>
      </c>
      <c r="B153" s="864">
        <v>8</v>
      </c>
      <c r="C153" s="540">
        <v>10400281</v>
      </c>
      <c r="D153" s="540">
        <v>281</v>
      </c>
      <c r="E153" s="540">
        <v>2026</v>
      </c>
    </row>
    <row r="154" spans="1:5" ht="15" x14ac:dyDescent="0.25">
      <c r="A154" s="864" t="s">
        <v>294</v>
      </c>
      <c r="B154" s="864">
        <v>4</v>
      </c>
      <c r="C154" s="540">
        <v>10405173</v>
      </c>
      <c r="D154" s="540">
        <v>5173</v>
      </c>
      <c r="E154" s="540">
        <v>2026</v>
      </c>
    </row>
    <row r="155" spans="1:5" ht="15" x14ac:dyDescent="0.25">
      <c r="A155" s="864" t="s">
        <v>295</v>
      </c>
      <c r="B155" s="864">
        <v>7</v>
      </c>
      <c r="C155" s="540">
        <v>12300042</v>
      </c>
      <c r="D155" s="540">
        <v>400000</v>
      </c>
      <c r="E155" s="540">
        <v>2026</v>
      </c>
    </row>
    <row r="156" spans="1:5" ht="15" x14ac:dyDescent="0.25">
      <c r="A156" s="864" t="s">
        <v>296</v>
      </c>
      <c r="B156" s="864">
        <v>5</v>
      </c>
      <c r="C156" s="540">
        <v>12300737</v>
      </c>
      <c r="D156" s="540">
        <v>7300000</v>
      </c>
      <c r="E156" s="540">
        <v>2026</v>
      </c>
    </row>
    <row r="157" spans="1:5" ht="15" x14ac:dyDescent="0.25">
      <c r="A157" s="864" t="s">
        <v>297</v>
      </c>
      <c r="B157" s="864">
        <v>7</v>
      </c>
      <c r="C157" s="540">
        <v>12300265</v>
      </c>
      <c r="D157" s="540">
        <v>2600000</v>
      </c>
      <c r="E157" s="540">
        <v>2026</v>
      </c>
    </row>
    <row r="158" spans="1:5" ht="15" x14ac:dyDescent="0.25">
      <c r="A158" s="864" t="s">
        <v>298</v>
      </c>
      <c r="B158" s="864">
        <v>7</v>
      </c>
      <c r="C158" s="540">
        <v>10400430</v>
      </c>
      <c r="D158" s="540">
        <v>430</v>
      </c>
      <c r="E158" s="540">
        <v>2026</v>
      </c>
    </row>
    <row r="159" spans="1:5" ht="15" x14ac:dyDescent="0.25">
      <c r="A159" s="864" t="s">
        <v>299</v>
      </c>
      <c r="B159" s="864">
        <v>9</v>
      </c>
      <c r="C159" s="540">
        <v>10412682</v>
      </c>
      <c r="D159" s="540">
        <v>12682</v>
      </c>
      <c r="E159" s="540">
        <v>2026</v>
      </c>
    </row>
    <row r="160" spans="1:5" ht="15" x14ac:dyDescent="0.25">
      <c r="A160" s="864" t="s">
        <v>300</v>
      </c>
      <c r="B160" s="864">
        <v>7</v>
      </c>
      <c r="C160" s="540">
        <v>12300141</v>
      </c>
      <c r="D160" s="540">
        <v>1400000</v>
      </c>
      <c r="E160" s="540">
        <v>2026</v>
      </c>
    </row>
    <row r="161" spans="1:5" ht="15" x14ac:dyDescent="0.25">
      <c r="A161" s="864" t="s">
        <v>301</v>
      </c>
      <c r="B161" s="864">
        <v>3</v>
      </c>
      <c r="C161" s="540">
        <v>10442036</v>
      </c>
      <c r="D161" s="540">
        <v>42036</v>
      </c>
      <c r="E161" s="540">
        <v>2026</v>
      </c>
    </row>
    <row r="162" spans="1:5" ht="15" x14ac:dyDescent="0.25">
      <c r="A162" s="864" t="s">
        <v>302</v>
      </c>
      <c r="B162" s="864">
        <v>7</v>
      </c>
      <c r="C162" s="540">
        <v>10405181</v>
      </c>
      <c r="D162" s="540">
        <v>5181</v>
      </c>
      <c r="E162" s="540">
        <v>2026</v>
      </c>
    </row>
    <row r="163" spans="1:5" ht="15" x14ac:dyDescent="0.25">
      <c r="A163" s="864" t="s">
        <v>303</v>
      </c>
      <c r="B163" s="864">
        <v>6</v>
      </c>
      <c r="C163" s="540">
        <v>10436160</v>
      </c>
      <c r="D163" s="540">
        <v>36160</v>
      </c>
      <c r="E163" s="540">
        <v>2026</v>
      </c>
    </row>
    <row r="164" spans="1:5" ht="15" x14ac:dyDescent="0.25">
      <c r="A164" s="864" t="s">
        <v>304</v>
      </c>
      <c r="B164" s="864">
        <v>3</v>
      </c>
      <c r="C164" s="540">
        <v>10436087</v>
      </c>
      <c r="D164" s="540">
        <v>36087</v>
      </c>
      <c r="E164" s="540">
        <v>2026</v>
      </c>
    </row>
    <row r="165" spans="1:5" ht="15" x14ac:dyDescent="0.25">
      <c r="A165" s="864" t="s">
        <v>305</v>
      </c>
      <c r="B165" s="864">
        <v>7</v>
      </c>
      <c r="C165" s="540">
        <v>12300521</v>
      </c>
      <c r="D165" s="540">
        <v>5200000</v>
      </c>
      <c r="E165" s="540">
        <v>2026</v>
      </c>
    </row>
    <row r="166" spans="1:5" ht="15" x14ac:dyDescent="0.25">
      <c r="A166" s="864" t="s">
        <v>306</v>
      </c>
      <c r="B166" s="864">
        <v>3</v>
      </c>
      <c r="C166" s="540">
        <v>10413276</v>
      </c>
      <c r="D166" s="540">
        <v>13276</v>
      </c>
      <c r="E166" s="540">
        <v>2026</v>
      </c>
    </row>
    <row r="167" spans="1:5" ht="15" x14ac:dyDescent="0.25">
      <c r="A167" s="864" t="s">
        <v>307</v>
      </c>
      <c r="B167" s="864">
        <v>5</v>
      </c>
      <c r="C167" s="540">
        <v>10410637</v>
      </c>
      <c r="D167" s="540">
        <v>10637</v>
      </c>
      <c r="E167" s="540">
        <v>2026</v>
      </c>
    </row>
    <row r="168" spans="1:5" ht="15" x14ac:dyDescent="0.25">
      <c r="A168" s="864" t="s">
        <v>308</v>
      </c>
      <c r="B168" s="864">
        <v>3</v>
      </c>
      <c r="C168" s="540">
        <v>10400992</v>
      </c>
      <c r="D168" s="540">
        <v>992</v>
      </c>
      <c r="E168" s="540">
        <v>2026</v>
      </c>
    </row>
    <row r="169" spans="1:5" ht="15" x14ac:dyDescent="0.25">
      <c r="A169" s="864" t="s">
        <v>309</v>
      </c>
      <c r="B169" s="864">
        <v>5</v>
      </c>
      <c r="C169" s="540">
        <v>12300026</v>
      </c>
      <c r="D169" s="540">
        <v>200000</v>
      </c>
      <c r="E169" s="540">
        <v>2026</v>
      </c>
    </row>
    <row r="170" spans="1:5" ht="15" x14ac:dyDescent="0.25">
      <c r="A170" s="864" t="s">
        <v>310</v>
      </c>
      <c r="B170" s="864">
        <v>6</v>
      </c>
      <c r="C170" s="540">
        <v>12300422</v>
      </c>
      <c r="D170" s="540">
        <v>4200000</v>
      </c>
      <c r="E170" s="540">
        <v>2026</v>
      </c>
    </row>
    <row r="171" spans="1:5" ht="15" x14ac:dyDescent="0.25">
      <c r="A171" s="864" t="s">
        <v>311</v>
      </c>
      <c r="B171" s="864">
        <v>7</v>
      </c>
      <c r="C171" s="540">
        <v>12300562</v>
      </c>
      <c r="D171" s="540">
        <v>5600000</v>
      </c>
      <c r="E171" s="540">
        <v>2026</v>
      </c>
    </row>
    <row r="172" spans="1:5" ht="15" x14ac:dyDescent="0.25">
      <c r="A172" s="864" t="s">
        <v>312</v>
      </c>
      <c r="B172" s="864">
        <v>3</v>
      </c>
      <c r="C172" s="540">
        <v>10405207</v>
      </c>
      <c r="D172" s="540">
        <v>5207</v>
      </c>
      <c r="E172" s="540">
        <v>2026</v>
      </c>
    </row>
    <row r="173" spans="1:5" ht="15" x14ac:dyDescent="0.25">
      <c r="A173" s="864" t="s">
        <v>313</v>
      </c>
      <c r="B173" s="864">
        <v>6</v>
      </c>
      <c r="C173" s="540">
        <v>10491009</v>
      </c>
      <c r="D173" s="540">
        <v>91009</v>
      </c>
      <c r="E173" s="540">
        <v>2026</v>
      </c>
    </row>
    <row r="174" spans="1:5" ht="15" x14ac:dyDescent="0.25">
      <c r="A174" s="864" t="s">
        <v>314</v>
      </c>
      <c r="B174" s="864">
        <v>1</v>
      </c>
      <c r="C174" s="540">
        <v>12300687</v>
      </c>
      <c r="D174" s="540">
        <v>6800000</v>
      </c>
      <c r="E174" s="540">
        <v>2026</v>
      </c>
    </row>
    <row r="175" spans="1:5" ht="15" x14ac:dyDescent="0.25">
      <c r="A175" s="864" t="s">
        <v>315</v>
      </c>
      <c r="B175" s="864">
        <v>5</v>
      </c>
      <c r="C175" s="540">
        <v>10410611</v>
      </c>
      <c r="D175" s="540">
        <v>10611</v>
      </c>
      <c r="E175" s="540">
        <v>2026</v>
      </c>
    </row>
    <row r="176" spans="1:5" ht="15" x14ac:dyDescent="0.25">
      <c r="A176" s="864" t="s">
        <v>316</v>
      </c>
      <c r="B176" s="864">
        <v>5</v>
      </c>
      <c r="C176" s="540">
        <v>12300315</v>
      </c>
      <c r="D176" s="540">
        <v>3100000</v>
      </c>
      <c r="E176" s="540">
        <v>2026</v>
      </c>
    </row>
    <row r="177" spans="1:5" ht="15" x14ac:dyDescent="0.25">
      <c r="A177" s="864" t="s">
        <v>317</v>
      </c>
      <c r="B177" s="864">
        <v>3</v>
      </c>
      <c r="C177" s="540">
        <v>10405223</v>
      </c>
      <c r="D177" s="540">
        <v>5223</v>
      </c>
      <c r="E177" s="540">
        <v>2026</v>
      </c>
    </row>
    <row r="178" spans="1:5" ht="15" x14ac:dyDescent="0.25">
      <c r="A178" s="864" t="s">
        <v>318</v>
      </c>
      <c r="B178" s="864">
        <v>8</v>
      </c>
      <c r="C178" s="540">
        <v>10472009</v>
      </c>
      <c r="D178" s="540">
        <v>72009</v>
      </c>
      <c r="E178" s="540">
        <v>2026</v>
      </c>
    </row>
    <row r="179" spans="1:5" ht="15" x14ac:dyDescent="0.25">
      <c r="A179" s="864" t="s">
        <v>319</v>
      </c>
      <c r="B179" s="864">
        <v>3</v>
      </c>
      <c r="C179" s="540">
        <v>10473007</v>
      </c>
      <c r="D179" s="540">
        <v>73007</v>
      </c>
      <c r="E179" s="540">
        <v>2026</v>
      </c>
    </row>
    <row r="180" spans="1:5" ht="15" x14ac:dyDescent="0.25">
      <c r="A180" s="864" t="s">
        <v>320</v>
      </c>
      <c r="B180" s="864">
        <v>7</v>
      </c>
      <c r="C180" s="540">
        <v>10425007</v>
      </c>
      <c r="D180" s="540">
        <v>25007</v>
      </c>
      <c r="E180" s="540">
        <v>2026</v>
      </c>
    </row>
    <row r="181" spans="1:5" ht="15" x14ac:dyDescent="0.25">
      <c r="A181" s="864" t="s">
        <v>321</v>
      </c>
      <c r="B181" s="864">
        <v>3</v>
      </c>
      <c r="C181" s="540">
        <v>10402469</v>
      </c>
      <c r="D181" s="540">
        <v>2469</v>
      </c>
      <c r="E181" s="540">
        <v>2026</v>
      </c>
    </row>
    <row r="182" spans="1:5" ht="15" x14ac:dyDescent="0.25">
      <c r="A182" s="864" t="s">
        <v>322</v>
      </c>
      <c r="B182" s="864">
        <v>6</v>
      </c>
      <c r="C182" s="540">
        <v>10474005</v>
      </c>
      <c r="D182" s="540">
        <v>74005</v>
      </c>
      <c r="E182" s="540">
        <v>2026</v>
      </c>
    </row>
    <row r="183" spans="1:5" ht="15" x14ac:dyDescent="0.25">
      <c r="A183" s="864" t="s">
        <v>323</v>
      </c>
      <c r="B183" s="864">
        <v>4</v>
      </c>
      <c r="C183" s="540">
        <v>10405256</v>
      </c>
      <c r="D183" s="540">
        <v>5256</v>
      </c>
      <c r="E183" s="540">
        <v>2026</v>
      </c>
    </row>
    <row r="184" spans="1:5" ht="15" x14ac:dyDescent="0.25">
      <c r="A184" s="864" t="s">
        <v>324</v>
      </c>
      <c r="B184" s="864">
        <v>10</v>
      </c>
      <c r="C184" s="540">
        <v>10405876</v>
      </c>
      <c r="D184" s="540">
        <v>5876</v>
      </c>
      <c r="E184" s="540">
        <v>2026</v>
      </c>
    </row>
    <row r="185" spans="1:5" ht="15" x14ac:dyDescent="0.25">
      <c r="A185" s="864" t="s">
        <v>325</v>
      </c>
      <c r="B185" s="864">
        <v>4</v>
      </c>
      <c r="C185" s="540">
        <v>10475002</v>
      </c>
      <c r="D185" s="540">
        <v>75002</v>
      </c>
      <c r="E185" s="540">
        <v>2026</v>
      </c>
    </row>
    <row r="186" spans="1:5" ht="15" x14ac:dyDescent="0.25">
      <c r="A186" s="864" t="s">
        <v>326</v>
      </c>
      <c r="B186" s="864">
        <v>3</v>
      </c>
      <c r="C186" s="540">
        <v>10445013</v>
      </c>
      <c r="D186" s="540">
        <v>45013</v>
      </c>
      <c r="E186" s="540">
        <v>2026</v>
      </c>
    </row>
    <row r="187" spans="1:5" ht="15" x14ac:dyDescent="0.25">
      <c r="A187" s="864" t="s">
        <v>327</v>
      </c>
      <c r="B187" s="864">
        <v>9</v>
      </c>
      <c r="C187" s="540">
        <v>10406668</v>
      </c>
      <c r="D187" s="540">
        <v>6668</v>
      </c>
      <c r="E187" s="540">
        <v>2026</v>
      </c>
    </row>
    <row r="188" spans="1:5" ht="15" x14ac:dyDescent="0.25">
      <c r="A188" s="864" t="s">
        <v>328</v>
      </c>
      <c r="B188" s="864">
        <v>5</v>
      </c>
      <c r="C188" s="540">
        <v>10405306</v>
      </c>
      <c r="D188" s="540">
        <v>5306</v>
      </c>
      <c r="E188" s="540">
        <v>2026</v>
      </c>
    </row>
    <row r="189" spans="1:5" ht="15" x14ac:dyDescent="0.25">
      <c r="A189" s="864" t="s">
        <v>329</v>
      </c>
      <c r="B189" s="864">
        <v>2</v>
      </c>
      <c r="C189" s="540">
        <v>10405116</v>
      </c>
      <c r="D189" s="540">
        <v>5116</v>
      </c>
      <c r="E189" s="540">
        <v>2026</v>
      </c>
    </row>
    <row r="190" spans="1:5" ht="15" x14ac:dyDescent="0.25">
      <c r="A190" s="864" t="s">
        <v>330</v>
      </c>
      <c r="B190" s="864">
        <v>3</v>
      </c>
      <c r="C190" s="540">
        <v>10405322</v>
      </c>
      <c r="D190" s="540">
        <v>5322</v>
      </c>
      <c r="E190" s="540">
        <v>2026</v>
      </c>
    </row>
    <row r="191" spans="1:5" ht="15" x14ac:dyDescent="0.25">
      <c r="A191" s="864" t="s">
        <v>331</v>
      </c>
      <c r="B191" s="864">
        <v>3</v>
      </c>
      <c r="C191" s="540">
        <v>10445021</v>
      </c>
      <c r="D191" s="540">
        <v>45021</v>
      </c>
      <c r="E191" s="540">
        <v>2026</v>
      </c>
    </row>
    <row r="192" spans="1:5" ht="15" x14ac:dyDescent="0.25">
      <c r="A192" s="864" t="s">
        <v>332</v>
      </c>
      <c r="B192" s="864">
        <v>4</v>
      </c>
      <c r="C192" s="540">
        <v>10476000</v>
      </c>
      <c r="D192" s="540">
        <v>76000</v>
      </c>
      <c r="E192" s="540">
        <v>2026</v>
      </c>
    </row>
    <row r="193" spans="1:5" ht="15" x14ac:dyDescent="0.25">
      <c r="A193" s="864" t="s">
        <v>333</v>
      </c>
      <c r="B193" s="864">
        <v>2</v>
      </c>
      <c r="C193" s="540">
        <v>10436608</v>
      </c>
      <c r="D193" s="540">
        <v>36608</v>
      </c>
      <c r="E193" s="540">
        <v>2026</v>
      </c>
    </row>
    <row r="194" spans="1:5" ht="15" x14ac:dyDescent="0.25">
      <c r="A194" s="864" t="s">
        <v>334</v>
      </c>
      <c r="B194" s="864">
        <v>7</v>
      </c>
      <c r="C194" s="540">
        <v>12300067</v>
      </c>
      <c r="D194" s="540">
        <v>600000</v>
      </c>
      <c r="E194" s="540">
        <v>2026</v>
      </c>
    </row>
    <row r="195" spans="1:5" ht="15" x14ac:dyDescent="0.25">
      <c r="A195" s="864" t="s">
        <v>335</v>
      </c>
      <c r="B195" s="864">
        <v>6</v>
      </c>
      <c r="C195" s="540">
        <v>12300075</v>
      </c>
      <c r="D195" s="540">
        <v>700000</v>
      </c>
      <c r="E195" s="540">
        <v>2026</v>
      </c>
    </row>
    <row r="196" spans="1:5" ht="15" x14ac:dyDescent="0.25">
      <c r="A196" s="864" t="s">
        <v>336</v>
      </c>
      <c r="B196" s="864">
        <v>8</v>
      </c>
      <c r="C196" s="540">
        <v>12300166</v>
      </c>
      <c r="D196" s="540">
        <v>1600000</v>
      </c>
      <c r="E196" s="540">
        <v>2026</v>
      </c>
    </row>
    <row r="197" spans="1:5" ht="15" x14ac:dyDescent="0.25">
      <c r="A197" s="864" t="s">
        <v>337</v>
      </c>
      <c r="B197" s="864">
        <v>8</v>
      </c>
      <c r="C197" s="540">
        <v>12300091</v>
      </c>
      <c r="D197" s="540">
        <v>900000</v>
      </c>
      <c r="E197" s="540">
        <v>2026</v>
      </c>
    </row>
    <row r="198" spans="1:5" ht="15" x14ac:dyDescent="0.25">
      <c r="A198" s="864" t="s">
        <v>338</v>
      </c>
      <c r="B198" s="864">
        <v>5</v>
      </c>
      <c r="C198" s="540">
        <v>10405348</v>
      </c>
      <c r="D198" s="540">
        <v>5348</v>
      </c>
      <c r="E198" s="540">
        <v>2026</v>
      </c>
    </row>
    <row r="199" spans="1:5" ht="15" x14ac:dyDescent="0.25">
      <c r="A199" s="864" t="s">
        <v>339</v>
      </c>
      <c r="B199" s="864">
        <v>5</v>
      </c>
      <c r="C199" s="540">
        <v>10477008</v>
      </c>
      <c r="D199" s="540">
        <v>77008</v>
      </c>
      <c r="E199" s="540">
        <v>2026</v>
      </c>
    </row>
    <row r="200" spans="1:5" ht="15" x14ac:dyDescent="0.25">
      <c r="A200" s="864" t="s">
        <v>340</v>
      </c>
      <c r="B200" s="864">
        <v>3</v>
      </c>
      <c r="C200" s="540">
        <v>10405314</v>
      </c>
      <c r="D200" s="540">
        <v>5314</v>
      </c>
      <c r="E200" s="540">
        <v>2026</v>
      </c>
    </row>
    <row r="201" spans="1:5" ht="15" x14ac:dyDescent="0.25">
      <c r="A201" s="864" t="s">
        <v>6576</v>
      </c>
      <c r="B201" s="864">
        <v>6</v>
      </c>
      <c r="C201" s="540">
        <v>12300752</v>
      </c>
      <c r="D201" s="540">
        <v>7500000</v>
      </c>
      <c r="E201" s="540">
        <v>2026</v>
      </c>
    </row>
    <row r="202" spans="1:5" ht="15" x14ac:dyDescent="0.25">
      <c r="A202" s="864" t="s">
        <v>341</v>
      </c>
      <c r="B202" s="864">
        <v>3</v>
      </c>
      <c r="C202" s="540">
        <v>10425601</v>
      </c>
      <c r="D202" s="540">
        <v>25601</v>
      </c>
      <c r="E202" s="540">
        <v>2026</v>
      </c>
    </row>
    <row r="203" spans="1:5" ht="15" x14ac:dyDescent="0.25">
      <c r="A203" s="864" t="s">
        <v>342</v>
      </c>
      <c r="B203" s="864">
        <v>4</v>
      </c>
      <c r="C203" s="540">
        <v>10406379</v>
      </c>
      <c r="D203" s="540">
        <v>6379</v>
      </c>
      <c r="E203" s="540">
        <v>2026</v>
      </c>
    </row>
    <row r="204" spans="1:5" ht="15" x14ac:dyDescent="0.25">
      <c r="A204" s="864" t="s">
        <v>343</v>
      </c>
      <c r="B204" s="864">
        <v>1</v>
      </c>
      <c r="C204" s="540">
        <v>10411924</v>
      </c>
      <c r="D204" s="540">
        <v>11924</v>
      </c>
      <c r="E204" s="540">
        <v>2026</v>
      </c>
    </row>
    <row r="205" spans="1:5" ht="15" x14ac:dyDescent="0.25">
      <c r="A205" s="864" t="s">
        <v>344</v>
      </c>
      <c r="B205" s="864">
        <v>3</v>
      </c>
      <c r="C205" s="540">
        <v>10405371</v>
      </c>
      <c r="D205" s="540">
        <v>5371</v>
      </c>
      <c r="E205" s="540">
        <v>2026</v>
      </c>
    </row>
    <row r="206" spans="1:5" ht="15" x14ac:dyDescent="0.25">
      <c r="A206" s="864" t="s">
        <v>345</v>
      </c>
      <c r="B206" s="864">
        <v>7</v>
      </c>
      <c r="C206" s="540">
        <v>10405355</v>
      </c>
      <c r="D206" s="540">
        <v>5355</v>
      </c>
      <c r="E206" s="540">
        <v>2026</v>
      </c>
    </row>
    <row r="207" spans="1:5" ht="15" x14ac:dyDescent="0.25">
      <c r="A207" s="864" t="s">
        <v>346</v>
      </c>
      <c r="B207" s="864">
        <v>5</v>
      </c>
      <c r="C207" s="540">
        <v>10405363</v>
      </c>
      <c r="D207" s="540">
        <v>5363</v>
      </c>
      <c r="E207" s="540">
        <v>2026</v>
      </c>
    </row>
    <row r="208" spans="1:5" ht="15" x14ac:dyDescent="0.25">
      <c r="A208" s="864" t="s">
        <v>347</v>
      </c>
      <c r="B208" s="864">
        <v>7</v>
      </c>
      <c r="C208" s="540">
        <v>10478006</v>
      </c>
      <c r="D208" s="540">
        <v>78006</v>
      </c>
      <c r="E208" s="540">
        <v>2026</v>
      </c>
    </row>
    <row r="209" spans="1:5" ht="15" x14ac:dyDescent="0.25">
      <c r="A209" s="864" t="s">
        <v>348</v>
      </c>
      <c r="B209" s="864">
        <v>9</v>
      </c>
      <c r="C209" s="540">
        <v>10401719</v>
      </c>
      <c r="D209" s="540">
        <v>1719</v>
      </c>
      <c r="E209" s="540">
        <v>2026</v>
      </c>
    </row>
    <row r="210" spans="1:5" ht="15" x14ac:dyDescent="0.25">
      <c r="A210" s="864" t="s">
        <v>349</v>
      </c>
      <c r="B210" s="864">
        <v>7</v>
      </c>
      <c r="C210" s="540">
        <v>10479004</v>
      </c>
      <c r="D210" s="540">
        <v>79004</v>
      </c>
      <c r="E210" s="540">
        <v>2026</v>
      </c>
    </row>
    <row r="211" spans="1:5" ht="15" x14ac:dyDescent="0.25">
      <c r="A211" s="864" t="s">
        <v>8021</v>
      </c>
      <c r="B211" s="864">
        <v>7</v>
      </c>
      <c r="C211" s="540">
        <v>10411130</v>
      </c>
      <c r="D211" s="540">
        <v>11130</v>
      </c>
      <c r="E211" s="540">
        <v>2026</v>
      </c>
    </row>
    <row r="212" spans="1:5" ht="15" x14ac:dyDescent="0.25">
      <c r="A212" s="864" t="s">
        <v>350</v>
      </c>
      <c r="B212" s="864">
        <v>8</v>
      </c>
      <c r="C212" s="540">
        <v>10413508</v>
      </c>
      <c r="D212" s="540">
        <v>13508</v>
      </c>
      <c r="E212" s="540">
        <v>2026</v>
      </c>
    </row>
    <row r="213" spans="1:5" ht="15" x14ac:dyDescent="0.25">
      <c r="A213" s="864" t="s">
        <v>351</v>
      </c>
      <c r="B213" s="864">
        <v>2</v>
      </c>
      <c r="C213" s="540">
        <v>10480002</v>
      </c>
      <c r="D213" s="540">
        <v>80002</v>
      </c>
      <c r="E213" s="540">
        <v>2026</v>
      </c>
    </row>
    <row r="214" spans="1:5" ht="15" x14ac:dyDescent="0.25">
      <c r="A214" s="864" t="s">
        <v>352</v>
      </c>
      <c r="B214" s="864">
        <v>5</v>
      </c>
      <c r="C214" s="540">
        <v>10435576</v>
      </c>
      <c r="D214" s="540">
        <v>35576</v>
      </c>
      <c r="E214" s="540">
        <v>2026</v>
      </c>
    </row>
    <row r="215" spans="1:5" ht="15" x14ac:dyDescent="0.25">
      <c r="A215" s="864" t="s">
        <v>353</v>
      </c>
      <c r="B215" s="864">
        <v>3</v>
      </c>
      <c r="C215" s="540">
        <v>10406387</v>
      </c>
      <c r="D215" s="540">
        <v>6387</v>
      </c>
      <c r="E215" s="540">
        <v>2026</v>
      </c>
    </row>
    <row r="216" spans="1:5" ht="15" x14ac:dyDescent="0.25">
      <c r="A216" s="864" t="s">
        <v>354</v>
      </c>
      <c r="B216" s="864">
        <v>5</v>
      </c>
      <c r="C216" s="540">
        <v>10441004</v>
      </c>
      <c r="D216" s="540">
        <v>41004</v>
      </c>
      <c r="E216" s="540">
        <v>2026</v>
      </c>
    </row>
    <row r="217" spans="1:5" ht="15" x14ac:dyDescent="0.25">
      <c r="A217" s="864" t="s">
        <v>355</v>
      </c>
      <c r="B217" s="864">
        <v>9</v>
      </c>
      <c r="C217" s="540">
        <v>10426203</v>
      </c>
      <c r="D217" s="540">
        <v>26203</v>
      </c>
      <c r="E217" s="540">
        <v>2026</v>
      </c>
    </row>
    <row r="218" spans="1:5" ht="15" x14ac:dyDescent="0.25">
      <c r="A218" s="864" t="s">
        <v>356</v>
      </c>
      <c r="B218" s="864">
        <v>3</v>
      </c>
      <c r="C218" s="540">
        <v>10436111</v>
      </c>
      <c r="D218" s="540">
        <v>36111</v>
      </c>
      <c r="E218" s="540">
        <v>2026</v>
      </c>
    </row>
    <row r="219" spans="1:5" ht="15" x14ac:dyDescent="0.25">
      <c r="A219" s="864" t="s">
        <v>357</v>
      </c>
      <c r="B219" s="864">
        <v>6</v>
      </c>
      <c r="C219" s="540">
        <v>10468007</v>
      </c>
      <c r="D219" s="540">
        <v>68007</v>
      </c>
      <c r="E219" s="540">
        <v>2026</v>
      </c>
    </row>
    <row r="220" spans="1:5" ht="15" x14ac:dyDescent="0.25">
      <c r="A220" s="864" t="s">
        <v>358</v>
      </c>
      <c r="B220" s="864">
        <v>6</v>
      </c>
      <c r="C220" s="540">
        <v>10495000</v>
      </c>
      <c r="D220" s="540">
        <v>95000</v>
      </c>
      <c r="E220" s="540">
        <v>2026</v>
      </c>
    </row>
    <row r="221" spans="1:5" ht="15" x14ac:dyDescent="0.25">
      <c r="A221" s="864" t="s">
        <v>359</v>
      </c>
      <c r="B221" s="864">
        <v>4</v>
      </c>
      <c r="C221" s="540">
        <v>10426302</v>
      </c>
      <c r="D221" s="540">
        <v>26302</v>
      </c>
      <c r="E221" s="540">
        <v>2026</v>
      </c>
    </row>
    <row r="222" spans="1:5" ht="15" x14ac:dyDescent="0.25">
      <c r="A222" s="864" t="s">
        <v>360</v>
      </c>
      <c r="B222" s="864">
        <v>8</v>
      </c>
      <c r="C222" s="540">
        <v>10423002</v>
      </c>
      <c r="D222" s="540">
        <v>23002</v>
      </c>
      <c r="E222" s="540">
        <v>2026</v>
      </c>
    </row>
    <row r="223" spans="1:5" ht="15" x14ac:dyDescent="0.25">
      <c r="A223" s="864" t="s">
        <v>361</v>
      </c>
      <c r="B223" s="864">
        <v>5</v>
      </c>
      <c r="C223" s="540">
        <v>10496008</v>
      </c>
      <c r="D223" s="540">
        <v>96008</v>
      </c>
      <c r="E223" s="540">
        <v>2026</v>
      </c>
    </row>
    <row r="224" spans="1:5" ht="15" x14ac:dyDescent="0.25">
      <c r="A224" s="864" t="s">
        <v>362</v>
      </c>
      <c r="B224" s="864">
        <v>2</v>
      </c>
      <c r="C224" s="540">
        <v>10411379</v>
      </c>
      <c r="D224" s="540">
        <v>11379</v>
      </c>
      <c r="E224" s="540">
        <v>2026</v>
      </c>
    </row>
    <row r="225" spans="1:5" ht="15" x14ac:dyDescent="0.25">
      <c r="A225" s="864" t="s">
        <v>363</v>
      </c>
      <c r="B225" s="864">
        <v>7</v>
      </c>
      <c r="C225" s="540">
        <v>10482008</v>
      </c>
      <c r="D225" s="540">
        <v>82008</v>
      </c>
      <c r="E225" s="540">
        <v>2026</v>
      </c>
    </row>
    <row r="226" spans="1:5" ht="15" x14ac:dyDescent="0.25">
      <c r="A226" s="864" t="s">
        <v>364</v>
      </c>
      <c r="B226" s="864">
        <v>3</v>
      </c>
      <c r="C226" s="540">
        <v>10410348</v>
      </c>
      <c r="D226" s="540">
        <v>10348</v>
      </c>
      <c r="E226" s="540">
        <v>2026</v>
      </c>
    </row>
    <row r="227" spans="1:5" ht="15" x14ac:dyDescent="0.25">
      <c r="A227" s="864" t="s">
        <v>365</v>
      </c>
      <c r="B227" s="864">
        <v>5</v>
      </c>
      <c r="C227" s="540">
        <v>10404697</v>
      </c>
      <c r="D227" s="540">
        <v>4697</v>
      </c>
      <c r="E227" s="540">
        <v>2026</v>
      </c>
    </row>
    <row r="228" spans="1:5" ht="15" x14ac:dyDescent="0.25">
      <c r="A228" s="864" t="s">
        <v>366</v>
      </c>
      <c r="B228" s="864">
        <v>5</v>
      </c>
      <c r="C228" s="540">
        <v>10428001</v>
      </c>
      <c r="D228" s="540">
        <v>28001</v>
      </c>
      <c r="E228" s="540">
        <v>2026</v>
      </c>
    </row>
    <row r="229" spans="1:5" ht="15" x14ac:dyDescent="0.25">
      <c r="A229" s="864" t="s">
        <v>367</v>
      </c>
      <c r="B229" s="864">
        <v>6</v>
      </c>
      <c r="C229" s="540">
        <v>10436400</v>
      </c>
      <c r="D229" s="540">
        <v>36400</v>
      </c>
      <c r="E229" s="540">
        <v>2026</v>
      </c>
    </row>
    <row r="230" spans="1:5" ht="15" x14ac:dyDescent="0.25">
      <c r="A230" s="864" t="s">
        <v>368</v>
      </c>
      <c r="B230" s="864">
        <v>5</v>
      </c>
      <c r="C230" s="540">
        <v>10405439</v>
      </c>
      <c r="D230" s="540">
        <v>5439</v>
      </c>
      <c r="E230" s="540">
        <v>2026</v>
      </c>
    </row>
    <row r="231" spans="1:5" ht="15" x14ac:dyDescent="0.25">
      <c r="A231" s="864" t="s">
        <v>369</v>
      </c>
      <c r="B231" s="864">
        <v>7</v>
      </c>
      <c r="C231" s="540">
        <v>10426401</v>
      </c>
      <c r="D231" s="540">
        <v>26401</v>
      </c>
      <c r="E231" s="540">
        <v>2026</v>
      </c>
    </row>
    <row r="232" spans="1:5" ht="15" x14ac:dyDescent="0.25">
      <c r="A232" s="864" t="s">
        <v>370</v>
      </c>
      <c r="B232" s="864">
        <v>7</v>
      </c>
      <c r="C232" s="540">
        <v>10400265</v>
      </c>
      <c r="D232" s="540">
        <v>265</v>
      </c>
      <c r="E232" s="540">
        <v>2026</v>
      </c>
    </row>
    <row r="233" spans="1:5" ht="15" x14ac:dyDescent="0.25">
      <c r="A233" s="864" t="s">
        <v>371</v>
      </c>
      <c r="B233" s="864">
        <v>7</v>
      </c>
      <c r="C233" s="540">
        <v>10483006</v>
      </c>
      <c r="D233" s="540">
        <v>83006</v>
      </c>
      <c r="E233" s="540">
        <v>2026</v>
      </c>
    </row>
    <row r="234" spans="1:5" ht="15" x14ac:dyDescent="0.25">
      <c r="A234" s="864" t="s">
        <v>372</v>
      </c>
      <c r="B234" s="864">
        <v>2</v>
      </c>
      <c r="C234" s="540">
        <v>10411619</v>
      </c>
      <c r="D234" s="540">
        <v>11619</v>
      </c>
      <c r="E234" s="540">
        <v>2026</v>
      </c>
    </row>
    <row r="235" spans="1:5" ht="15" x14ac:dyDescent="0.25">
      <c r="A235" s="864" t="s">
        <v>373</v>
      </c>
      <c r="B235" s="864">
        <v>7</v>
      </c>
      <c r="C235" s="540">
        <v>10484004</v>
      </c>
      <c r="D235" s="540">
        <v>84004</v>
      </c>
      <c r="E235" s="540">
        <v>2026</v>
      </c>
    </row>
    <row r="236" spans="1:5" ht="15" x14ac:dyDescent="0.25">
      <c r="A236" s="864" t="s">
        <v>374</v>
      </c>
      <c r="B236" s="864">
        <v>3</v>
      </c>
      <c r="C236" s="540">
        <v>10405421</v>
      </c>
      <c r="D236" s="540">
        <v>5421</v>
      </c>
      <c r="E236" s="540">
        <v>2026</v>
      </c>
    </row>
    <row r="237" spans="1:5" ht="15" x14ac:dyDescent="0.25">
      <c r="A237" s="864" t="s">
        <v>375</v>
      </c>
      <c r="B237" s="864">
        <v>2</v>
      </c>
      <c r="C237" s="540">
        <v>10409225</v>
      </c>
      <c r="D237" s="540">
        <v>9225</v>
      </c>
      <c r="E237" s="540">
        <v>2026</v>
      </c>
    </row>
    <row r="238" spans="1:5" ht="15" x14ac:dyDescent="0.25">
      <c r="A238" s="864" t="s">
        <v>376</v>
      </c>
      <c r="B238" s="864">
        <v>4</v>
      </c>
      <c r="C238" s="540">
        <v>10485001</v>
      </c>
      <c r="D238" s="540">
        <v>85001</v>
      </c>
      <c r="E238" s="540">
        <v>2026</v>
      </c>
    </row>
    <row r="239" spans="1:5" ht="15" x14ac:dyDescent="0.25">
      <c r="A239" s="864" t="s">
        <v>377</v>
      </c>
      <c r="B239" s="864">
        <v>8</v>
      </c>
      <c r="C239" s="540">
        <v>10486009</v>
      </c>
      <c r="D239" s="540">
        <v>86009</v>
      </c>
      <c r="E239" s="540">
        <v>2026</v>
      </c>
    </row>
    <row r="240" spans="1:5" ht="15" x14ac:dyDescent="0.25">
      <c r="A240" s="864" t="s">
        <v>378</v>
      </c>
      <c r="B240" s="864">
        <v>9</v>
      </c>
      <c r="C240" s="540">
        <v>10426500</v>
      </c>
      <c r="D240" s="540">
        <v>26500</v>
      </c>
      <c r="E240" s="540">
        <v>2026</v>
      </c>
    </row>
    <row r="241" spans="1:5" ht="15" x14ac:dyDescent="0.25">
      <c r="A241" s="864" t="s">
        <v>379</v>
      </c>
      <c r="B241" s="864">
        <v>8</v>
      </c>
      <c r="C241" s="540">
        <v>10401222</v>
      </c>
      <c r="D241" s="540">
        <v>1222</v>
      </c>
      <c r="E241" s="540">
        <v>2026</v>
      </c>
    </row>
    <row r="242" spans="1:5" ht="15" x14ac:dyDescent="0.25">
      <c r="A242" s="864" t="s">
        <v>380</v>
      </c>
      <c r="B242" s="864">
        <v>6</v>
      </c>
      <c r="C242" s="540">
        <v>12300489</v>
      </c>
      <c r="D242" s="540">
        <v>4800000</v>
      </c>
      <c r="E242" s="540">
        <v>2026</v>
      </c>
    </row>
    <row r="243" spans="1:5" ht="15" x14ac:dyDescent="0.25">
      <c r="A243" s="864" t="s">
        <v>381</v>
      </c>
      <c r="B243" s="864">
        <v>8</v>
      </c>
      <c r="C243" s="540">
        <v>10487007</v>
      </c>
      <c r="D243" s="540">
        <v>87007</v>
      </c>
      <c r="E243" s="540">
        <v>2026</v>
      </c>
    </row>
    <row r="244" spans="1:5" ht="15" x14ac:dyDescent="0.25">
      <c r="A244" s="864" t="s">
        <v>382</v>
      </c>
      <c r="B244" s="864">
        <v>3</v>
      </c>
      <c r="C244" s="540">
        <v>10409134</v>
      </c>
      <c r="D244" s="540">
        <v>9134</v>
      </c>
      <c r="E244" s="540">
        <v>2026</v>
      </c>
    </row>
    <row r="245" spans="1:5" ht="15" x14ac:dyDescent="0.25">
      <c r="A245" s="864" t="s">
        <v>383</v>
      </c>
      <c r="B245" s="864">
        <v>1</v>
      </c>
      <c r="C245" s="540">
        <v>10412864</v>
      </c>
      <c r="D245" s="540">
        <v>12864</v>
      </c>
      <c r="E245" s="540">
        <v>2026</v>
      </c>
    </row>
    <row r="246" spans="1:5" ht="15" x14ac:dyDescent="0.25">
      <c r="A246" s="864" t="s">
        <v>384</v>
      </c>
      <c r="B246" s="864">
        <v>6</v>
      </c>
      <c r="C246" s="540">
        <v>12300406</v>
      </c>
      <c r="D246" s="540">
        <v>4000000</v>
      </c>
      <c r="E246" s="540">
        <v>2026</v>
      </c>
    </row>
    <row r="247" spans="1:5" ht="15" x14ac:dyDescent="0.25">
      <c r="A247" s="864" t="s">
        <v>385</v>
      </c>
      <c r="B247" s="864">
        <v>6</v>
      </c>
      <c r="C247" s="540">
        <v>12300398</v>
      </c>
      <c r="D247" s="540">
        <v>3900000</v>
      </c>
      <c r="E247" s="540">
        <v>2026</v>
      </c>
    </row>
    <row r="248" spans="1:5" ht="15" x14ac:dyDescent="0.25">
      <c r="A248" s="864" t="s">
        <v>386</v>
      </c>
      <c r="B248" s="864">
        <v>5</v>
      </c>
      <c r="C248" s="540">
        <v>10410314</v>
      </c>
      <c r="D248" s="540">
        <v>10314</v>
      </c>
      <c r="E248" s="540">
        <v>2026</v>
      </c>
    </row>
    <row r="249" spans="1:5" ht="15" x14ac:dyDescent="0.25">
      <c r="A249" s="864" t="s">
        <v>387</v>
      </c>
      <c r="B249" s="864">
        <v>9</v>
      </c>
      <c r="C249" s="540">
        <v>10413045</v>
      </c>
      <c r="D249" s="540">
        <v>13045</v>
      </c>
      <c r="E249" s="540">
        <v>2026</v>
      </c>
    </row>
    <row r="250" spans="1:5" ht="15" x14ac:dyDescent="0.25">
      <c r="A250" s="864" t="s">
        <v>388</v>
      </c>
      <c r="B250" s="864">
        <v>6</v>
      </c>
      <c r="C250" s="540">
        <v>12300729</v>
      </c>
      <c r="D250" s="540">
        <v>7200000</v>
      </c>
      <c r="E250" s="540">
        <v>2026</v>
      </c>
    </row>
    <row r="251" spans="1:5" ht="15" x14ac:dyDescent="0.25">
      <c r="A251" s="864" t="s">
        <v>389</v>
      </c>
      <c r="B251" s="864">
        <v>6</v>
      </c>
      <c r="C251" s="540">
        <v>10408128</v>
      </c>
      <c r="D251" s="540">
        <v>8128</v>
      </c>
      <c r="E251" s="540">
        <v>2026</v>
      </c>
    </row>
    <row r="252" spans="1:5" ht="15" x14ac:dyDescent="0.25">
      <c r="A252" s="864" t="s">
        <v>390</v>
      </c>
      <c r="B252" s="864">
        <v>3</v>
      </c>
      <c r="C252" s="540">
        <v>10405389</v>
      </c>
      <c r="D252" s="540">
        <v>5389</v>
      </c>
      <c r="E252" s="540">
        <v>2026</v>
      </c>
    </row>
    <row r="253" spans="1:5" ht="15" x14ac:dyDescent="0.25">
      <c r="A253" s="864" t="s">
        <v>391</v>
      </c>
      <c r="B253" s="864">
        <v>7</v>
      </c>
      <c r="C253" s="540">
        <v>12300372</v>
      </c>
      <c r="D253" s="540">
        <v>3700000</v>
      </c>
      <c r="E253" s="540">
        <v>2026</v>
      </c>
    </row>
    <row r="254" spans="1:5" ht="15" x14ac:dyDescent="0.25">
      <c r="A254" s="864" t="s">
        <v>7443</v>
      </c>
      <c r="B254" s="864">
        <v>6</v>
      </c>
      <c r="C254" s="540">
        <v>10438265</v>
      </c>
      <c r="D254" s="540">
        <v>38265</v>
      </c>
      <c r="E254" s="540">
        <v>2026</v>
      </c>
    </row>
    <row r="255" spans="1:5" ht="15" x14ac:dyDescent="0.25">
      <c r="A255" s="864" t="s">
        <v>392</v>
      </c>
      <c r="B255" s="864">
        <v>5</v>
      </c>
      <c r="C255" s="540">
        <v>12300349</v>
      </c>
      <c r="D255" s="540">
        <v>3400000</v>
      </c>
      <c r="E255" s="540">
        <v>2026</v>
      </c>
    </row>
    <row r="256" spans="1:5" ht="15" x14ac:dyDescent="0.25">
      <c r="A256" s="864" t="s">
        <v>393</v>
      </c>
      <c r="B256" s="864">
        <v>3</v>
      </c>
      <c r="C256" s="540">
        <v>10488005</v>
      </c>
      <c r="D256" s="540">
        <v>88005</v>
      </c>
      <c r="E256" s="540">
        <v>2026</v>
      </c>
    </row>
    <row r="257" spans="1:5" ht="15" x14ac:dyDescent="0.25">
      <c r="A257" s="864" t="s">
        <v>394</v>
      </c>
      <c r="B257" s="864">
        <v>8</v>
      </c>
      <c r="C257" s="540">
        <v>10450005</v>
      </c>
      <c r="D257" s="540">
        <v>50005</v>
      </c>
      <c r="E257" s="540">
        <v>2026</v>
      </c>
    </row>
    <row r="258" spans="1:5" ht="15" x14ac:dyDescent="0.25">
      <c r="A258" s="864" t="s">
        <v>395</v>
      </c>
      <c r="B258" s="864">
        <v>9</v>
      </c>
      <c r="C258" s="540">
        <v>10401545</v>
      </c>
      <c r="D258" s="540">
        <v>1545</v>
      </c>
      <c r="E258" s="540">
        <v>2026</v>
      </c>
    </row>
    <row r="259" spans="1:5" ht="15" x14ac:dyDescent="0.25">
      <c r="A259" s="864" t="s">
        <v>396</v>
      </c>
      <c r="B259" s="864">
        <v>1</v>
      </c>
      <c r="C259" s="540">
        <v>10410546</v>
      </c>
      <c r="D259" s="540">
        <v>10546</v>
      </c>
      <c r="E259" s="540">
        <v>2026</v>
      </c>
    </row>
    <row r="260" spans="1:5" ht="15" x14ac:dyDescent="0.25">
      <c r="A260" s="864" t="s">
        <v>397</v>
      </c>
      <c r="B260" s="864">
        <v>7</v>
      </c>
      <c r="C260" s="540">
        <v>12300513</v>
      </c>
      <c r="D260" s="540">
        <v>5100000</v>
      </c>
      <c r="E260" s="540">
        <v>2026</v>
      </c>
    </row>
  </sheetData>
  <sheetProtection algorithmName="SHA-512" hashValue="JY43sjaezCL9O4XGvkKWHebVYnr+aqNcH3qXMUcO+Q+sPrJGJOMgiRMTtNb0atJ2d9ZbCeC/sDFzIfyFu5P4KQ==" saltValue="tUDZeeat6ipZmI1v65O2kA==" spinCount="100000" sheet="1" objects="1" scenarios="1"/>
  <autoFilter ref="A2:F260" xr:uid="{00000000-0001-0000-0D00-000000000000}"/>
  <conditionalFormatting sqref="A32">
    <cfRule type="duplicateValues" dxfId="2" priority="3"/>
  </conditionalFormatting>
  <conditionalFormatting sqref="A66">
    <cfRule type="duplicateValues" dxfId="1" priority="2"/>
  </conditionalFormatting>
  <conditionalFormatting sqref="A67">
    <cfRule type="duplicateValues" dxfId="0" priority="1"/>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גיליון9">
    <tabColor rgb="FFDDFFFF"/>
  </sheetPr>
  <dimension ref="A1:M18025"/>
  <sheetViews>
    <sheetView rightToLeft="1" topLeftCell="N1" workbookViewId="0">
      <selection activeCell="D30" sqref="D30"/>
    </sheetView>
  </sheetViews>
  <sheetFormatPr defaultRowHeight="14.25" x14ac:dyDescent="0.2"/>
  <cols>
    <col min="1" max="1" width="0" style="518" hidden="1" customWidth="1"/>
    <col min="2" max="3" width="9" style="518" hidden="1" customWidth="1"/>
    <col min="4" max="4" width="19.5" style="518" hidden="1" customWidth="1"/>
    <col min="5" max="5" width="8.5" style="518" hidden="1" customWidth="1"/>
    <col min="6" max="6" width="9" style="518" hidden="1" customWidth="1"/>
    <col min="7" max="7" width="13.375" style="518" hidden="1" customWidth="1"/>
    <col min="8" max="8" width="0" style="518" hidden="1" customWidth="1"/>
    <col min="9" max="9" width="9" style="518" hidden="1" customWidth="1"/>
    <col min="10" max="10" width="9" style="365" hidden="1" customWidth="1"/>
    <col min="11" max="11" width="9.875" style="365" hidden="1" customWidth="1"/>
    <col min="12" max="12" width="9" style="365" hidden="1" customWidth="1"/>
    <col min="13" max="13" width="9.25" style="365" hidden="1" customWidth="1"/>
  </cols>
  <sheetData>
    <row r="1" spans="1:13" s="518" customFormat="1" x14ac:dyDescent="0.2">
      <c r="A1" s="518" t="s">
        <v>7402</v>
      </c>
      <c r="B1" s="518" t="s">
        <v>7402</v>
      </c>
      <c r="C1" s="518" t="s">
        <v>7402</v>
      </c>
      <c r="D1" s="518" t="s">
        <v>7402</v>
      </c>
      <c r="E1" s="518" t="s">
        <v>7402</v>
      </c>
      <c r="F1" s="518" t="s">
        <v>7402</v>
      </c>
      <c r="G1" s="518" t="s">
        <v>7402</v>
      </c>
      <c r="H1" s="518" t="s">
        <v>7402</v>
      </c>
      <c r="I1" s="518" t="s">
        <v>7402</v>
      </c>
      <c r="J1" s="365" t="s">
        <v>7402</v>
      </c>
      <c r="K1" s="365" t="s">
        <v>7402</v>
      </c>
      <c r="L1" s="365" t="s">
        <v>7402</v>
      </c>
      <c r="M1" s="365" t="s">
        <v>7402</v>
      </c>
    </row>
    <row r="2" spans="1:13" ht="42.75" x14ac:dyDescent="0.2">
      <c r="A2" s="858" t="s">
        <v>400</v>
      </c>
      <c r="B2" s="858" t="s">
        <v>398</v>
      </c>
      <c r="C2" s="858" t="s">
        <v>7414</v>
      </c>
      <c r="D2" s="858" t="s">
        <v>6600</v>
      </c>
      <c r="E2" s="860" t="s">
        <v>7415</v>
      </c>
      <c r="F2" s="860" t="s">
        <v>7416</v>
      </c>
      <c r="G2" s="858" t="s">
        <v>399</v>
      </c>
      <c r="H2" s="858" t="s">
        <v>400</v>
      </c>
      <c r="I2" s="858" t="s">
        <v>6543</v>
      </c>
      <c r="J2" s="858" t="s">
        <v>7418</v>
      </c>
      <c r="K2" s="861">
        <v>46236</v>
      </c>
      <c r="L2" s="862"/>
      <c r="M2" s="858" t="s">
        <v>398</v>
      </c>
    </row>
    <row r="3" spans="1:13" x14ac:dyDescent="0.2">
      <c r="A3" s="518" t="s">
        <v>375</v>
      </c>
      <c r="B3" s="518">
        <v>1362</v>
      </c>
      <c r="C3" s="518" t="s">
        <v>2660</v>
      </c>
      <c r="D3" s="518" t="s">
        <v>3845</v>
      </c>
      <c r="E3" s="859">
        <v>34</v>
      </c>
      <c r="F3" s="859">
        <v>0</v>
      </c>
      <c r="G3" s="518" t="s">
        <v>128</v>
      </c>
      <c r="H3" s="518" t="s">
        <v>375</v>
      </c>
      <c r="I3" s="518">
        <v>1362</v>
      </c>
    </row>
    <row r="4" spans="1:13" x14ac:dyDescent="0.2">
      <c r="A4" s="518" t="s">
        <v>164</v>
      </c>
      <c r="B4" s="518">
        <v>1792</v>
      </c>
      <c r="C4" s="518" t="s">
        <v>2660</v>
      </c>
      <c r="D4" s="518" t="s">
        <v>2925</v>
      </c>
      <c r="E4" s="859">
        <v>34</v>
      </c>
      <c r="F4" s="859">
        <v>0</v>
      </c>
      <c r="G4" s="518" t="s">
        <v>128</v>
      </c>
      <c r="H4" s="518" t="s">
        <v>164</v>
      </c>
      <c r="I4" s="518">
        <v>1792</v>
      </c>
    </row>
    <row r="5" spans="1:13" x14ac:dyDescent="0.2">
      <c r="A5" s="518" t="s">
        <v>164</v>
      </c>
      <c r="B5" s="518">
        <v>5389</v>
      </c>
      <c r="C5" s="518" t="s">
        <v>2660</v>
      </c>
      <c r="D5" s="518" t="s">
        <v>8662</v>
      </c>
      <c r="E5" s="859">
        <v>33</v>
      </c>
      <c r="F5" s="859">
        <v>0</v>
      </c>
      <c r="G5" s="518" t="s">
        <v>128</v>
      </c>
      <c r="H5" s="518" t="s">
        <v>164</v>
      </c>
      <c r="I5" s="518">
        <v>5389</v>
      </c>
    </row>
    <row r="6" spans="1:13" x14ac:dyDescent="0.2">
      <c r="A6" s="518" t="s">
        <v>349</v>
      </c>
      <c r="B6" s="518">
        <v>5561</v>
      </c>
      <c r="C6" s="518" t="s">
        <v>2660</v>
      </c>
      <c r="D6" s="518" t="s">
        <v>3697</v>
      </c>
      <c r="E6" s="859">
        <v>35</v>
      </c>
      <c r="F6" s="859">
        <v>0</v>
      </c>
      <c r="G6" s="518" t="s">
        <v>128</v>
      </c>
      <c r="H6" s="518" t="s">
        <v>349</v>
      </c>
      <c r="I6" s="518">
        <v>5561</v>
      </c>
    </row>
    <row r="7" spans="1:13" x14ac:dyDescent="0.2">
      <c r="A7" s="518" t="s">
        <v>181</v>
      </c>
      <c r="B7" s="518">
        <v>6106</v>
      </c>
      <c r="C7" s="518" t="s">
        <v>2660</v>
      </c>
      <c r="D7" s="518" t="s">
        <v>3900</v>
      </c>
      <c r="E7" s="859">
        <v>33</v>
      </c>
      <c r="F7" s="859">
        <v>33</v>
      </c>
      <c r="G7" s="518" t="s">
        <v>128</v>
      </c>
      <c r="H7" s="518" t="s">
        <v>181</v>
      </c>
      <c r="I7" s="518">
        <v>6106</v>
      </c>
    </row>
    <row r="8" spans="1:13" x14ac:dyDescent="0.2">
      <c r="A8" s="518" t="s">
        <v>319</v>
      </c>
      <c r="B8" s="518">
        <v>9266</v>
      </c>
      <c r="C8" s="518" t="s">
        <v>2660</v>
      </c>
      <c r="D8" s="518" t="s">
        <v>4045</v>
      </c>
      <c r="E8" s="859">
        <v>33</v>
      </c>
      <c r="F8" s="859">
        <v>33</v>
      </c>
      <c r="G8" s="518" t="s">
        <v>128</v>
      </c>
      <c r="H8" s="518" t="s">
        <v>319</v>
      </c>
      <c r="I8" s="518">
        <v>9266</v>
      </c>
    </row>
    <row r="9" spans="1:13" x14ac:dyDescent="0.2">
      <c r="A9" s="518" t="s">
        <v>284</v>
      </c>
      <c r="B9" s="518">
        <v>9787</v>
      </c>
      <c r="C9" s="518" t="s">
        <v>2660</v>
      </c>
      <c r="D9" s="518" t="s">
        <v>8663</v>
      </c>
      <c r="E9" s="859">
        <v>24</v>
      </c>
      <c r="F9" s="859">
        <v>24</v>
      </c>
      <c r="G9" s="518" t="s">
        <v>128</v>
      </c>
      <c r="H9" s="518" t="s">
        <v>284</v>
      </c>
      <c r="I9" s="518">
        <v>9787</v>
      </c>
    </row>
    <row r="10" spans="1:13" x14ac:dyDescent="0.2">
      <c r="A10" s="518" t="s">
        <v>251</v>
      </c>
      <c r="B10" s="518">
        <v>9803</v>
      </c>
      <c r="C10" s="518" t="s">
        <v>2660</v>
      </c>
      <c r="D10" s="518" t="s">
        <v>923</v>
      </c>
      <c r="E10" s="859">
        <v>31</v>
      </c>
      <c r="F10" s="859">
        <v>31</v>
      </c>
      <c r="G10" s="518" t="s">
        <v>128</v>
      </c>
      <c r="H10" s="518" t="s">
        <v>251</v>
      </c>
      <c r="I10" s="518">
        <v>9803</v>
      </c>
    </row>
    <row r="11" spans="1:13" x14ac:dyDescent="0.2">
      <c r="A11" s="518" t="s">
        <v>236</v>
      </c>
      <c r="B11" s="518">
        <v>9878</v>
      </c>
      <c r="C11" s="518" t="s">
        <v>2660</v>
      </c>
      <c r="D11" s="518" t="s">
        <v>8353</v>
      </c>
      <c r="E11" s="859">
        <v>30</v>
      </c>
      <c r="F11" s="859">
        <v>30</v>
      </c>
      <c r="G11" s="518" t="s">
        <v>128</v>
      </c>
      <c r="H11" s="518" t="s">
        <v>236</v>
      </c>
      <c r="I11" s="518">
        <v>9878</v>
      </c>
    </row>
    <row r="12" spans="1:13" x14ac:dyDescent="0.2">
      <c r="A12" s="518" t="s">
        <v>381</v>
      </c>
      <c r="B12" s="518">
        <v>10231</v>
      </c>
      <c r="C12" s="518" t="s">
        <v>2660</v>
      </c>
      <c r="D12" s="518" t="s">
        <v>7847</v>
      </c>
      <c r="E12" s="859">
        <v>28</v>
      </c>
      <c r="F12" s="859">
        <v>0</v>
      </c>
      <c r="G12" s="518" t="s">
        <v>128</v>
      </c>
      <c r="H12" s="518" t="s">
        <v>381</v>
      </c>
      <c r="I12" s="518">
        <v>10231</v>
      </c>
    </row>
    <row r="13" spans="1:13" x14ac:dyDescent="0.2">
      <c r="A13" s="518" t="s">
        <v>178</v>
      </c>
      <c r="B13" s="518">
        <v>11809</v>
      </c>
      <c r="C13" s="518" t="s">
        <v>2660</v>
      </c>
      <c r="D13" s="518" t="s">
        <v>3497</v>
      </c>
      <c r="E13" s="859">
        <v>34</v>
      </c>
      <c r="F13" s="859">
        <v>32</v>
      </c>
      <c r="G13" s="518" t="s">
        <v>128</v>
      </c>
      <c r="H13" s="518" t="s">
        <v>178</v>
      </c>
      <c r="I13" s="518">
        <v>11809</v>
      </c>
    </row>
    <row r="14" spans="1:13" x14ac:dyDescent="0.2">
      <c r="A14" s="518" t="s">
        <v>166</v>
      </c>
      <c r="B14" s="518">
        <v>11940</v>
      </c>
      <c r="C14" s="518" t="s">
        <v>2660</v>
      </c>
      <c r="D14" s="518" t="s">
        <v>3497</v>
      </c>
      <c r="E14" s="859">
        <v>15</v>
      </c>
      <c r="F14" s="859">
        <v>15</v>
      </c>
      <c r="G14" s="518" t="s">
        <v>128</v>
      </c>
      <c r="H14" s="518" t="s">
        <v>166</v>
      </c>
      <c r="I14" s="518">
        <v>11940</v>
      </c>
    </row>
    <row r="15" spans="1:13" x14ac:dyDescent="0.2">
      <c r="A15" s="518" t="s">
        <v>394</v>
      </c>
      <c r="B15" s="518">
        <v>12070</v>
      </c>
      <c r="C15" s="518" t="s">
        <v>2660</v>
      </c>
      <c r="D15" s="518" t="s">
        <v>8664</v>
      </c>
      <c r="E15" s="859">
        <v>17</v>
      </c>
      <c r="F15" s="859">
        <v>0</v>
      </c>
      <c r="G15" s="518" t="s">
        <v>128</v>
      </c>
      <c r="H15" s="518" t="s">
        <v>394</v>
      </c>
      <c r="I15" s="518">
        <v>12070</v>
      </c>
    </row>
    <row r="16" spans="1:13" x14ac:dyDescent="0.2">
      <c r="A16" s="518" t="s">
        <v>369</v>
      </c>
      <c r="B16" s="518">
        <v>16071</v>
      </c>
      <c r="C16" s="518" t="s">
        <v>2660</v>
      </c>
      <c r="D16" s="518" t="s">
        <v>3497</v>
      </c>
      <c r="E16" s="859">
        <v>35</v>
      </c>
      <c r="F16" s="859">
        <v>0</v>
      </c>
      <c r="G16" s="518" t="s">
        <v>128</v>
      </c>
      <c r="H16" s="518" t="s">
        <v>369</v>
      </c>
      <c r="I16" s="518">
        <v>16071</v>
      </c>
    </row>
    <row r="17" spans="1:9" x14ac:dyDescent="0.2">
      <c r="A17" s="518" t="s">
        <v>147</v>
      </c>
      <c r="B17" s="518">
        <v>16089</v>
      </c>
      <c r="C17" s="518" t="s">
        <v>2660</v>
      </c>
      <c r="D17" s="518" t="s">
        <v>3497</v>
      </c>
      <c r="E17" s="859">
        <v>12</v>
      </c>
      <c r="F17" s="859">
        <v>0</v>
      </c>
      <c r="G17" s="518" t="s">
        <v>128</v>
      </c>
      <c r="H17" s="518" t="s">
        <v>147</v>
      </c>
      <c r="I17" s="518">
        <v>16089</v>
      </c>
    </row>
    <row r="18" spans="1:9" x14ac:dyDescent="0.2">
      <c r="A18" s="518" t="s">
        <v>170</v>
      </c>
      <c r="B18" s="518">
        <v>16097</v>
      </c>
      <c r="C18" s="518" t="s">
        <v>2660</v>
      </c>
      <c r="D18" s="518" t="s">
        <v>8665</v>
      </c>
      <c r="E18" s="859">
        <v>25</v>
      </c>
      <c r="F18" s="859">
        <v>0</v>
      </c>
      <c r="G18" s="518" t="s">
        <v>128</v>
      </c>
      <c r="H18" s="518" t="s">
        <v>170</v>
      </c>
      <c r="I18" s="518">
        <v>117085</v>
      </c>
    </row>
    <row r="19" spans="1:9" x14ac:dyDescent="0.2">
      <c r="A19" s="518" t="s">
        <v>237</v>
      </c>
      <c r="B19" s="518">
        <v>16790</v>
      </c>
      <c r="C19" s="518" t="s">
        <v>2660</v>
      </c>
      <c r="D19" s="518" t="s">
        <v>6648</v>
      </c>
      <c r="E19" s="859">
        <v>36</v>
      </c>
      <c r="F19" s="859">
        <v>36</v>
      </c>
      <c r="G19" s="518" t="s">
        <v>128</v>
      </c>
      <c r="H19" s="518" t="s">
        <v>237</v>
      </c>
      <c r="I19" s="518">
        <v>16790</v>
      </c>
    </row>
    <row r="20" spans="1:9" x14ac:dyDescent="0.2">
      <c r="A20" s="518" t="s">
        <v>381</v>
      </c>
      <c r="B20" s="518">
        <v>16923</v>
      </c>
      <c r="C20" s="518" t="s">
        <v>2660</v>
      </c>
      <c r="D20" s="518" t="s">
        <v>8666</v>
      </c>
      <c r="E20" s="859">
        <v>11</v>
      </c>
      <c r="F20" s="859">
        <v>0</v>
      </c>
      <c r="G20" s="518" t="s">
        <v>128</v>
      </c>
      <c r="H20" s="518" t="s">
        <v>381</v>
      </c>
      <c r="I20" s="518">
        <v>16923</v>
      </c>
    </row>
    <row r="21" spans="1:9" x14ac:dyDescent="0.2">
      <c r="A21" s="518" t="s">
        <v>373</v>
      </c>
      <c r="B21" s="518">
        <v>18200</v>
      </c>
      <c r="C21" s="518" t="s">
        <v>2660</v>
      </c>
      <c r="D21" s="518" t="s">
        <v>3497</v>
      </c>
      <c r="E21" s="859">
        <v>34</v>
      </c>
      <c r="F21" s="859">
        <v>0</v>
      </c>
      <c r="G21" s="518" t="s">
        <v>128</v>
      </c>
      <c r="H21" s="518" t="s">
        <v>373</v>
      </c>
      <c r="I21" s="518">
        <v>18200</v>
      </c>
    </row>
    <row r="22" spans="1:9" x14ac:dyDescent="0.2">
      <c r="A22" s="518" t="s">
        <v>371</v>
      </c>
      <c r="B22" s="518">
        <v>19521</v>
      </c>
      <c r="C22" s="518" t="s">
        <v>2660</v>
      </c>
      <c r="D22" s="518" t="s">
        <v>6998</v>
      </c>
      <c r="E22" s="859">
        <v>35</v>
      </c>
      <c r="F22" s="859">
        <v>30</v>
      </c>
      <c r="G22" s="518" t="s">
        <v>128</v>
      </c>
      <c r="H22" s="518" t="s">
        <v>371</v>
      </c>
      <c r="I22" s="518">
        <v>575845</v>
      </c>
    </row>
    <row r="23" spans="1:9" x14ac:dyDescent="0.2">
      <c r="A23" s="518" t="s">
        <v>190</v>
      </c>
      <c r="B23" s="518">
        <v>20768</v>
      </c>
      <c r="C23" s="518" t="s">
        <v>2660</v>
      </c>
      <c r="D23" s="518" t="s">
        <v>8667</v>
      </c>
      <c r="E23" s="859">
        <v>8</v>
      </c>
      <c r="F23" s="859">
        <v>0</v>
      </c>
      <c r="G23" s="518" t="s">
        <v>128</v>
      </c>
      <c r="H23" s="518" t="s">
        <v>190</v>
      </c>
      <c r="I23" s="518">
        <v>20768</v>
      </c>
    </row>
    <row r="24" spans="1:9" x14ac:dyDescent="0.2">
      <c r="A24" s="518" t="s">
        <v>166</v>
      </c>
      <c r="B24" s="518">
        <v>21261</v>
      </c>
      <c r="C24" s="518" t="s">
        <v>2660</v>
      </c>
      <c r="D24" s="518" t="s">
        <v>3497</v>
      </c>
      <c r="E24" s="859">
        <v>35</v>
      </c>
      <c r="F24" s="859">
        <v>35</v>
      </c>
      <c r="G24" s="518" t="s">
        <v>128</v>
      </c>
      <c r="H24" s="518" t="s">
        <v>166</v>
      </c>
      <c r="I24" s="518">
        <v>21261</v>
      </c>
    </row>
    <row r="25" spans="1:9" x14ac:dyDescent="0.2">
      <c r="A25" s="518" t="s">
        <v>373</v>
      </c>
      <c r="B25" s="518">
        <v>21501</v>
      </c>
      <c r="C25" s="518" t="s">
        <v>2660</v>
      </c>
      <c r="D25" s="518" t="s">
        <v>3497</v>
      </c>
      <c r="E25" s="859">
        <v>35</v>
      </c>
      <c r="F25" s="859">
        <v>0</v>
      </c>
      <c r="G25" s="518" t="s">
        <v>128</v>
      </c>
      <c r="H25" s="518" t="s">
        <v>373</v>
      </c>
      <c r="I25" s="518">
        <v>21501</v>
      </c>
    </row>
    <row r="26" spans="1:9" x14ac:dyDescent="0.2">
      <c r="A26" s="518" t="s">
        <v>321</v>
      </c>
      <c r="B26" s="518">
        <v>21535</v>
      </c>
      <c r="C26" s="518" t="s">
        <v>2660</v>
      </c>
      <c r="D26" s="518" t="s">
        <v>3844</v>
      </c>
      <c r="E26" s="859">
        <v>30</v>
      </c>
      <c r="F26" s="859">
        <v>0</v>
      </c>
      <c r="G26" s="518" t="s">
        <v>128</v>
      </c>
      <c r="H26" s="518" t="s">
        <v>321</v>
      </c>
      <c r="I26" s="518">
        <v>21535</v>
      </c>
    </row>
    <row r="27" spans="1:9" x14ac:dyDescent="0.2">
      <c r="A27" s="518" t="s">
        <v>8494</v>
      </c>
      <c r="B27" s="518">
        <v>26153</v>
      </c>
      <c r="C27" s="518" t="s">
        <v>2660</v>
      </c>
      <c r="D27" s="518" t="s">
        <v>3497</v>
      </c>
      <c r="E27" s="859">
        <v>29</v>
      </c>
      <c r="F27" s="859">
        <v>17</v>
      </c>
      <c r="G27" s="518" t="s">
        <v>128</v>
      </c>
      <c r="H27" s="518" t="s">
        <v>8494</v>
      </c>
      <c r="I27" s="518">
        <v>26153</v>
      </c>
    </row>
    <row r="28" spans="1:9" x14ac:dyDescent="0.2">
      <c r="A28" s="518" t="s">
        <v>394</v>
      </c>
      <c r="B28" s="518">
        <v>26369</v>
      </c>
      <c r="C28" s="518" t="s">
        <v>2660</v>
      </c>
      <c r="D28" s="518" t="s">
        <v>8668</v>
      </c>
      <c r="E28" s="859">
        <v>26</v>
      </c>
      <c r="F28" s="859">
        <v>0</v>
      </c>
      <c r="G28" s="518" t="s">
        <v>128</v>
      </c>
      <c r="H28" s="518" t="s">
        <v>394</v>
      </c>
      <c r="I28" s="518">
        <v>26369</v>
      </c>
    </row>
    <row r="29" spans="1:9" x14ac:dyDescent="0.2">
      <c r="A29" s="518" t="s">
        <v>364</v>
      </c>
      <c r="B29" s="518">
        <v>27375</v>
      </c>
      <c r="C29" s="518" t="s">
        <v>2660</v>
      </c>
      <c r="D29" s="518" t="s">
        <v>747</v>
      </c>
      <c r="E29" s="859">
        <v>22</v>
      </c>
      <c r="F29" s="859">
        <v>0</v>
      </c>
      <c r="G29" s="518" t="s">
        <v>128</v>
      </c>
      <c r="H29" s="518" t="s">
        <v>364</v>
      </c>
      <c r="I29" s="518">
        <v>27375</v>
      </c>
    </row>
    <row r="30" spans="1:9" x14ac:dyDescent="0.2">
      <c r="A30" s="518" t="s">
        <v>321</v>
      </c>
      <c r="B30" s="518">
        <v>28332</v>
      </c>
      <c r="C30" s="518" t="s">
        <v>2660</v>
      </c>
      <c r="D30" s="518" t="s">
        <v>3844</v>
      </c>
      <c r="E30" s="859">
        <v>36</v>
      </c>
      <c r="F30" s="859">
        <v>0</v>
      </c>
      <c r="G30" s="518" t="s">
        <v>128</v>
      </c>
      <c r="H30" s="518" t="s">
        <v>321</v>
      </c>
      <c r="I30" s="518">
        <v>28332</v>
      </c>
    </row>
    <row r="31" spans="1:9" x14ac:dyDescent="0.2">
      <c r="A31" s="518" t="s">
        <v>321</v>
      </c>
      <c r="B31" s="518">
        <v>28340</v>
      </c>
      <c r="C31" s="518" t="s">
        <v>2660</v>
      </c>
      <c r="D31" s="518" t="s">
        <v>3844</v>
      </c>
      <c r="E31" s="859">
        <v>36</v>
      </c>
      <c r="F31" s="859">
        <v>0</v>
      </c>
      <c r="G31" s="518" t="s">
        <v>128</v>
      </c>
      <c r="H31" s="518" t="s">
        <v>321</v>
      </c>
      <c r="I31" s="518">
        <v>28340</v>
      </c>
    </row>
    <row r="32" spans="1:9" x14ac:dyDescent="0.2">
      <c r="A32" s="518" t="s">
        <v>147</v>
      </c>
      <c r="B32" s="518">
        <v>28357</v>
      </c>
      <c r="C32" s="518" t="s">
        <v>2660</v>
      </c>
      <c r="D32" s="518" t="s">
        <v>3497</v>
      </c>
      <c r="E32" s="859">
        <v>34</v>
      </c>
      <c r="F32" s="859">
        <v>0</v>
      </c>
      <c r="G32" s="518" t="s">
        <v>128</v>
      </c>
      <c r="H32" s="518" t="s">
        <v>147</v>
      </c>
      <c r="I32" s="518">
        <v>28357</v>
      </c>
    </row>
    <row r="33" spans="1:9" x14ac:dyDescent="0.2">
      <c r="A33" s="518" t="s">
        <v>240</v>
      </c>
      <c r="B33" s="518">
        <v>28639</v>
      </c>
      <c r="C33" s="518" t="s">
        <v>2660</v>
      </c>
      <c r="D33" s="518" t="s">
        <v>3497</v>
      </c>
      <c r="E33" s="859">
        <v>23</v>
      </c>
      <c r="F33" s="859">
        <v>23</v>
      </c>
      <c r="G33" s="518" t="s">
        <v>128</v>
      </c>
      <c r="H33" s="518" t="s">
        <v>240</v>
      </c>
      <c r="I33" s="518">
        <v>28639</v>
      </c>
    </row>
    <row r="34" spans="1:9" x14ac:dyDescent="0.2">
      <c r="A34" s="518" t="s">
        <v>364</v>
      </c>
      <c r="B34" s="518">
        <v>29074</v>
      </c>
      <c r="C34" s="518" t="s">
        <v>2660</v>
      </c>
      <c r="D34" s="518" t="s">
        <v>3497</v>
      </c>
      <c r="E34" s="859">
        <v>30</v>
      </c>
      <c r="F34" s="859">
        <v>0</v>
      </c>
      <c r="G34" s="518" t="s">
        <v>128</v>
      </c>
      <c r="H34" s="518" t="s">
        <v>364</v>
      </c>
      <c r="I34" s="518">
        <v>29074</v>
      </c>
    </row>
    <row r="35" spans="1:9" x14ac:dyDescent="0.2">
      <c r="A35" s="518" t="s">
        <v>392</v>
      </c>
      <c r="B35" s="518">
        <v>29165</v>
      </c>
      <c r="C35" s="518" t="s">
        <v>2660</v>
      </c>
      <c r="D35" s="518" t="s">
        <v>3497</v>
      </c>
      <c r="E35" s="859">
        <v>14</v>
      </c>
      <c r="F35" s="859">
        <v>0</v>
      </c>
      <c r="G35" s="518" t="s">
        <v>128</v>
      </c>
      <c r="H35" s="518" t="s">
        <v>392</v>
      </c>
      <c r="I35" s="518">
        <v>29165</v>
      </c>
    </row>
    <row r="36" spans="1:9" x14ac:dyDescent="0.2">
      <c r="A36" s="518" t="s">
        <v>361</v>
      </c>
      <c r="B36" s="518">
        <v>29561</v>
      </c>
      <c r="C36" s="518" t="s">
        <v>2660</v>
      </c>
      <c r="D36" s="518" t="s">
        <v>871</v>
      </c>
      <c r="E36" s="859">
        <v>27</v>
      </c>
      <c r="F36" s="859">
        <v>0</v>
      </c>
      <c r="G36" s="518" t="s">
        <v>128</v>
      </c>
      <c r="H36" s="518" t="s">
        <v>361</v>
      </c>
      <c r="I36" s="518">
        <v>29561</v>
      </c>
    </row>
    <row r="37" spans="1:9" x14ac:dyDescent="0.2">
      <c r="A37" s="518" t="s">
        <v>394</v>
      </c>
      <c r="B37" s="518">
        <v>29694</v>
      </c>
      <c r="C37" s="518" t="s">
        <v>2660</v>
      </c>
      <c r="D37" s="518" t="s">
        <v>8669</v>
      </c>
      <c r="E37" s="859">
        <v>30</v>
      </c>
      <c r="F37" s="859">
        <v>0</v>
      </c>
      <c r="G37" s="518" t="s">
        <v>128</v>
      </c>
      <c r="H37" s="518" t="s">
        <v>394</v>
      </c>
      <c r="I37" s="518">
        <v>29694</v>
      </c>
    </row>
    <row r="38" spans="1:9" x14ac:dyDescent="0.2">
      <c r="A38" s="518" t="s">
        <v>256</v>
      </c>
      <c r="B38" s="518">
        <v>29884</v>
      </c>
      <c r="C38" s="518" t="s">
        <v>2660</v>
      </c>
      <c r="D38" s="518" t="s">
        <v>1838</v>
      </c>
      <c r="E38" s="859">
        <v>31</v>
      </c>
      <c r="F38" s="859">
        <v>31</v>
      </c>
      <c r="G38" s="518" t="s">
        <v>128</v>
      </c>
      <c r="H38" s="518" t="s">
        <v>256</v>
      </c>
      <c r="I38" s="518">
        <v>29884</v>
      </c>
    </row>
    <row r="39" spans="1:9" x14ac:dyDescent="0.2">
      <c r="A39" s="518" t="s">
        <v>255</v>
      </c>
      <c r="B39" s="518">
        <v>29892</v>
      </c>
      <c r="C39" s="518" t="s">
        <v>2660</v>
      </c>
      <c r="D39" s="518" t="s">
        <v>4103</v>
      </c>
      <c r="E39" s="859">
        <v>29</v>
      </c>
      <c r="F39" s="859">
        <v>0</v>
      </c>
      <c r="G39" s="518" t="s">
        <v>128</v>
      </c>
      <c r="H39" s="518" t="s">
        <v>255</v>
      </c>
      <c r="I39" s="518">
        <v>29892</v>
      </c>
    </row>
    <row r="40" spans="1:9" x14ac:dyDescent="0.2">
      <c r="A40" s="518" t="s">
        <v>349</v>
      </c>
      <c r="B40" s="518">
        <v>30312</v>
      </c>
      <c r="C40" s="518" t="s">
        <v>2660</v>
      </c>
      <c r="D40" s="518" t="s">
        <v>4125</v>
      </c>
      <c r="E40" s="859">
        <v>35</v>
      </c>
      <c r="F40" s="859">
        <v>0</v>
      </c>
      <c r="G40" s="518" t="s">
        <v>128</v>
      </c>
      <c r="H40" s="518" t="s">
        <v>349</v>
      </c>
      <c r="I40" s="518">
        <v>30312</v>
      </c>
    </row>
    <row r="41" spans="1:9" x14ac:dyDescent="0.2">
      <c r="A41" s="518" t="s">
        <v>394</v>
      </c>
      <c r="B41" s="518">
        <v>31567</v>
      </c>
      <c r="C41" s="518" t="s">
        <v>2660</v>
      </c>
      <c r="D41" s="518" t="s">
        <v>8670</v>
      </c>
      <c r="E41" s="859">
        <v>30</v>
      </c>
      <c r="F41" s="859">
        <v>0</v>
      </c>
      <c r="G41" s="518" t="s">
        <v>128</v>
      </c>
      <c r="H41" s="518" t="s">
        <v>394</v>
      </c>
      <c r="I41" s="518">
        <v>31567</v>
      </c>
    </row>
    <row r="42" spans="1:9" x14ac:dyDescent="0.2">
      <c r="A42" s="518" t="s">
        <v>394</v>
      </c>
      <c r="B42" s="518">
        <v>31831</v>
      </c>
      <c r="C42" s="518" t="s">
        <v>2660</v>
      </c>
      <c r="D42" s="518" t="s">
        <v>8671</v>
      </c>
      <c r="E42" s="859">
        <v>19</v>
      </c>
      <c r="F42" s="859">
        <v>0</v>
      </c>
      <c r="G42" s="518" t="s">
        <v>128</v>
      </c>
      <c r="H42" s="518" t="s">
        <v>394</v>
      </c>
      <c r="I42" s="518">
        <v>31831</v>
      </c>
    </row>
    <row r="43" spans="1:9" x14ac:dyDescent="0.2">
      <c r="A43" s="518" t="s">
        <v>394</v>
      </c>
      <c r="B43" s="518">
        <v>31856</v>
      </c>
      <c r="C43" s="518" t="s">
        <v>2660</v>
      </c>
      <c r="D43" s="518" t="s">
        <v>6649</v>
      </c>
      <c r="E43" s="859">
        <v>26</v>
      </c>
      <c r="F43" s="859">
        <v>0</v>
      </c>
      <c r="G43" s="518" t="s">
        <v>128</v>
      </c>
      <c r="H43" s="518" t="s">
        <v>394</v>
      </c>
      <c r="I43" s="518">
        <v>31856</v>
      </c>
    </row>
    <row r="44" spans="1:9" x14ac:dyDescent="0.2">
      <c r="A44" s="518" t="s">
        <v>170</v>
      </c>
      <c r="B44" s="518">
        <v>33217</v>
      </c>
      <c r="C44" s="518" t="s">
        <v>2660</v>
      </c>
      <c r="D44" s="518" t="s">
        <v>3497</v>
      </c>
      <c r="E44" s="859">
        <v>32</v>
      </c>
      <c r="F44" s="859">
        <v>0</v>
      </c>
      <c r="G44" s="518" t="s">
        <v>128</v>
      </c>
      <c r="H44" s="518" t="s">
        <v>170</v>
      </c>
      <c r="I44" s="518">
        <v>33217</v>
      </c>
    </row>
    <row r="45" spans="1:9" x14ac:dyDescent="0.2">
      <c r="A45" s="518" t="s">
        <v>351</v>
      </c>
      <c r="B45" s="518">
        <v>33472</v>
      </c>
      <c r="C45" s="518" t="s">
        <v>2660</v>
      </c>
      <c r="D45" s="518" t="s">
        <v>3982</v>
      </c>
      <c r="E45" s="859">
        <v>27</v>
      </c>
      <c r="F45" s="859">
        <v>27</v>
      </c>
      <c r="G45" s="518" t="s">
        <v>128</v>
      </c>
      <c r="H45" s="518" t="s">
        <v>351</v>
      </c>
      <c r="I45" s="518">
        <v>33472</v>
      </c>
    </row>
    <row r="46" spans="1:9" x14ac:dyDescent="0.2">
      <c r="A46" s="518" t="s">
        <v>148</v>
      </c>
      <c r="B46" s="518">
        <v>33514</v>
      </c>
      <c r="C46" s="518" t="s">
        <v>2660</v>
      </c>
      <c r="D46" s="518" t="s">
        <v>3497</v>
      </c>
      <c r="E46" s="859">
        <v>33</v>
      </c>
      <c r="F46" s="859">
        <v>32</v>
      </c>
      <c r="G46" s="518" t="s">
        <v>128</v>
      </c>
      <c r="H46" s="518" t="s">
        <v>148</v>
      </c>
      <c r="I46" s="518">
        <v>33514</v>
      </c>
    </row>
    <row r="47" spans="1:9" x14ac:dyDescent="0.2">
      <c r="A47" s="518" t="s">
        <v>321</v>
      </c>
      <c r="B47" s="518">
        <v>33753</v>
      </c>
      <c r="C47" s="518" t="s">
        <v>2660</v>
      </c>
      <c r="D47" s="518" t="s">
        <v>1834</v>
      </c>
      <c r="E47" s="859">
        <v>35</v>
      </c>
      <c r="F47" s="859">
        <v>0</v>
      </c>
      <c r="G47" s="518" t="s">
        <v>128</v>
      </c>
      <c r="H47" s="518" t="s">
        <v>321</v>
      </c>
      <c r="I47" s="518">
        <v>33753</v>
      </c>
    </row>
    <row r="48" spans="1:9" x14ac:dyDescent="0.2">
      <c r="A48" s="518" t="s">
        <v>279</v>
      </c>
      <c r="B48" s="518">
        <v>34546</v>
      </c>
      <c r="C48" s="518" t="s">
        <v>2660</v>
      </c>
      <c r="D48" s="518" t="s">
        <v>747</v>
      </c>
      <c r="E48" s="859">
        <v>31</v>
      </c>
      <c r="F48" s="859">
        <v>31</v>
      </c>
      <c r="G48" s="518" t="s">
        <v>128</v>
      </c>
      <c r="H48" s="518" t="s">
        <v>279</v>
      </c>
      <c r="I48" s="518">
        <v>34546</v>
      </c>
    </row>
    <row r="49" spans="1:9" x14ac:dyDescent="0.2">
      <c r="A49" s="518" t="s">
        <v>256</v>
      </c>
      <c r="B49" s="518">
        <v>34595</v>
      </c>
      <c r="C49" s="518" t="s">
        <v>2660</v>
      </c>
      <c r="D49" s="518" t="s">
        <v>1342</v>
      </c>
      <c r="E49" s="859">
        <v>24</v>
      </c>
      <c r="F49" s="859">
        <v>14</v>
      </c>
      <c r="G49" s="518" t="s">
        <v>128</v>
      </c>
      <c r="H49" s="518" t="s">
        <v>256</v>
      </c>
      <c r="I49" s="518">
        <v>34595</v>
      </c>
    </row>
    <row r="50" spans="1:9" x14ac:dyDescent="0.2">
      <c r="A50" s="518" t="s">
        <v>256</v>
      </c>
      <c r="B50" s="518">
        <v>34819</v>
      </c>
      <c r="C50" s="518" t="s">
        <v>2660</v>
      </c>
      <c r="D50" s="518" t="s">
        <v>1342</v>
      </c>
      <c r="E50" s="859">
        <v>27</v>
      </c>
      <c r="F50" s="859">
        <v>11</v>
      </c>
      <c r="G50" s="518" t="s">
        <v>128</v>
      </c>
      <c r="H50" s="518" t="s">
        <v>256</v>
      </c>
      <c r="I50" s="518">
        <v>34819</v>
      </c>
    </row>
    <row r="51" spans="1:9" x14ac:dyDescent="0.2">
      <c r="A51" s="518" t="s">
        <v>164</v>
      </c>
      <c r="B51" s="518">
        <v>34868</v>
      </c>
      <c r="C51" s="518" t="s">
        <v>2660</v>
      </c>
      <c r="D51" s="518" t="s">
        <v>3900</v>
      </c>
      <c r="E51" s="859">
        <v>35</v>
      </c>
      <c r="F51" s="859">
        <v>0</v>
      </c>
      <c r="G51" s="518" t="s">
        <v>128</v>
      </c>
      <c r="H51" s="518" t="s">
        <v>164</v>
      </c>
      <c r="I51" s="518">
        <v>34868</v>
      </c>
    </row>
    <row r="52" spans="1:9" x14ac:dyDescent="0.2">
      <c r="A52" s="518" t="s">
        <v>237</v>
      </c>
      <c r="B52" s="518">
        <v>35220</v>
      </c>
      <c r="C52" s="518" t="s">
        <v>2660</v>
      </c>
      <c r="D52" s="518" t="s">
        <v>6650</v>
      </c>
      <c r="E52" s="859">
        <v>25</v>
      </c>
      <c r="F52" s="859">
        <v>25</v>
      </c>
      <c r="G52" s="518" t="s">
        <v>128</v>
      </c>
      <c r="H52" s="518" t="s">
        <v>237</v>
      </c>
      <c r="I52" s="518">
        <v>35220</v>
      </c>
    </row>
    <row r="53" spans="1:9" x14ac:dyDescent="0.2">
      <c r="A53" s="518" t="s">
        <v>256</v>
      </c>
      <c r="B53" s="518">
        <v>35329</v>
      </c>
      <c r="C53" s="518" t="s">
        <v>2660</v>
      </c>
      <c r="D53" s="518" t="s">
        <v>1342</v>
      </c>
      <c r="E53" s="859">
        <v>30</v>
      </c>
      <c r="F53" s="859">
        <v>20</v>
      </c>
      <c r="G53" s="518" t="s">
        <v>128</v>
      </c>
      <c r="H53" s="518" t="s">
        <v>256</v>
      </c>
      <c r="I53" s="518">
        <v>35329</v>
      </c>
    </row>
    <row r="54" spans="1:9" x14ac:dyDescent="0.2">
      <c r="A54" s="518" t="s">
        <v>256</v>
      </c>
      <c r="B54" s="518">
        <v>35337</v>
      </c>
      <c r="C54" s="518" t="s">
        <v>2660</v>
      </c>
      <c r="D54" s="518" t="s">
        <v>1342</v>
      </c>
      <c r="E54" s="859">
        <v>20</v>
      </c>
      <c r="F54" s="859">
        <v>13</v>
      </c>
      <c r="G54" s="518" t="s">
        <v>128</v>
      </c>
      <c r="H54" s="518" t="s">
        <v>256</v>
      </c>
      <c r="I54" s="518">
        <v>35337</v>
      </c>
    </row>
    <row r="55" spans="1:9" x14ac:dyDescent="0.2">
      <c r="A55" s="518" t="s">
        <v>321</v>
      </c>
      <c r="B55" s="518">
        <v>35444</v>
      </c>
      <c r="C55" s="518" t="s">
        <v>2660</v>
      </c>
      <c r="D55" s="518" t="s">
        <v>3844</v>
      </c>
      <c r="E55" s="859">
        <v>31</v>
      </c>
      <c r="F55" s="859">
        <v>0</v>
      </c>
      <c r="G55" s="518" t="s">
        <v>128</v>
      </c>
      <c r="H55" s="518" t="s">
        <v>321</v>
      </c>
      <c r="I55" s="518">
        <v>35444</v>
      </c>
    </row>
    <row r="56" spans="1:9" x14ac:dyDescent="0.2">
      <c r="A56" s="518" t="s">
        <v>357</v>
      </c>
      <c r="B56" s="518">
        <v>36525</v>
      </c>
      <c r="C56" s="518" t="s">
        <v>2660</v>
      </c>
      <c r="D56" s="518" t="s">
        <v>3497</v>
      </c>
      <c r="E56" s="859">
        <v>35</v>
      </c>
      <c r="F56" s="859">
        <v>33</v>
      </c>
      <c r="G56" s="518" t="s">
        <v>128</v>
      </c>
      <c r="H56" s="518" t="s">
        <v>357</v>
      </c>
      <c r="I56" s="518">
        <v>36525</v>
      </c>
    </row>
    <row r="57" spans="1:9" x14ac:dyDescent="0.2">
      <c r="A57" s="518" t="s">
        <v>256</v>
      </c>
      <c r="B57" s="518">
        <v>36657</v>
      </c>
      <c r="C57" s="518" t="s">
        <v>2660</v>
      </c>
      <c r="D57" s="518" t="s">
        <v>1342</v>
      </c>
      <c r="E57" s="859">
        <v>25</v>
      </c>
      <c r="F57" s="859">
        <v>12</v>
      </c>
      <c r="G57" s="518" t="s">
        <v>128</v>
      </c>
      <c r="H57" s="518" t="s">
        <v>256</v>
      </c>
      <c r="I57" s="518">
        <v>36657</v>
      </c>
    </row>
    <row r="58" spans="1:9" x14ac:dyDescent="0.2">
      <c r="A58" s="518" t="s">
        <v>181</v>
      </c>
      <c r="B58" s="518">
        <v>36699</v>
      </c>
      <c r="C58" s="518" t="s">
        <v>2660</v>
      </c>
      <c r="D58" s="518" t="s">
        <v>3900</v>
      </c>
      <c r="E58" s="859">
        <v>33</v>
      </c>
      <c r="F58" s="859">
        <v>16</v>
      </c>
      <c r="G58" s="518" t="s">
        <v>128</v>
      </c>
      <c r="H58" s="518" t="s">
        <v>181</v>
      </c>
      <c r="I58" s="518">
        <v>36699</v>
      </c>
    </row>
    <row r="59" spans="1:9" x14ac:dyDescent="0.2">
      <c r="A59" s="518" t="s">
        <v>256</v>
      </c>
      <c r="B59" s="518">
        <v>36988</v>
      </c>
      <c r="C59" s="518" t="s">
        <v>2660</v>
      </c>
      <c r="D59" s="518" t="s">
        <v>1342</v>
      </c>
      <c r="E59" s="859">
        <v>24</v>
      </c>
      <c r="F59" s="859">
        <v>13</v>
      </c>
      <c r="G59" s="518" t="s">
        <v>128</v>
      </c>
      <c r="H59" s="518" t="s">
        <v>256</v>
      </c>
      <c r="I59" s="518">
        <v>36988</v>
      </c>
    </row>
    <row r="60" spans="1:9" x14ac:dyDescent="0.2">
      <c r="A60" s="518" t="s">
        <v>181</v>
      </c>
      <c r="B60" s="518">
        <v>37242</v>
      </c>
      <c r="C60" s="518" t="s">
        <v>2660</v>
      </c>
      <c r="D60" s="518" t="s">
        <v>4113</v>
      </c>
      <c r="E60" s="859">
        <v>19</v>
      </c>
      <c r="F60" s="859">
        <v>0</v>
      </c>
      <c r="G60" s="518" t="s">
        <v>128</v>
      </c>
      <c r="H60" s="518" t="s">
        <v>181</v>
      </c>
      <c r="I60" s="518">
        <v>37242</v>
      </c>
    </row>
    <row r="61" spans="1:9" x14ac:dyDescent="0.2">
      <c r="A61" s="518" t="s">
        <v>256</v>
      </c>
      <c r="B61" s="518">
        <v>37929</v>
      </c>
      <c r="C61" s="518" t="s">
        <v>2660</v>
      </c>
      <c r="D61" s="518" t="s">
        <v>3957</v>
      </c>
      <c r="E61" s="859">
        <v>32</v>
      </c>
      <c r="F61" s="859">
        <v>25</v>
      </c>
      <c r="G61" s="518" t="s">
        <v>128</v>
      </c>
      <c r="H61" s="518" t="s">
        <v>256</v>
      </c>
      <c r="I61" s="518">
        <v>37929</v>
      </c>
    </row>
    <row r="62" spans="1:9" x14ac:dyDescent="0.2">
      <c r="A62" s="518" t="s">
        <v>164</v>
      </c>
      <c r="B62" s="518">
        <v>37952</v>
      </c>
      <c r="C62" s="518" t="s">
        <v>2660</v>
      </c>
      <c r="D62" s="518" t="s">
        <v>8672</v>
      </c>
      <c r="E62" s="859">
        <v>35</v>
      </c>
      <c r="F62" s="859">
        <v>0</v>
      </c>
      <c r="G62" s="518" t="s">
        <v>128</v>
      </c>
      <c r="H62" s="518" t="s">
        <v>164</v>
      </c>
      <c r="I62" s="518">
        <v>37952</v>
      </c>
    </row>
    <row r="63" spans="1:9" x14ac:dyDescent="0.2">
      <c r="A63" s="518" t="s">
        <v>256</v>
      </c>
      <c r="B63" s="518">
        <v>38794</v>
      </c>
      <c r="C63" s="518" t="s">
        <v>2660</v>
      </c>
      <c r="D63" s="518" t="s">
        <v>1342</v>
      </c>
      <c r="E63" s="859">
        <v>35</v>
      </c>
      <c r="F63" s="859">
        <v>28</v>
      </c>
      <c r="G63" s="518" t="s">
        <v>128</v>
      </c>
      <c r="H63" s="518" t="s">
        <v>256</v>
      </c>
      <c r="I63" s="518">
        <v>38794</v>
      </c>
    </row>
    <row r="64" spans="1:9" x14ac:dyDescent="0.2">
      <c r="A64" s="518" t="s">
        <v>248</v>
      </c>
      <c r="B64" s="518">
        <v>38935</v>
      </c>
      <c r="C64" s="518" t="s">
        <v>2660</v>
      </c>
      <c r="D64" s="518" t="s">
        <v>3497</v>
      </c>
      <c r="E64" s="859">
        <v>31</v>
      </c>
      <c r="F64" s="859">
        <v>31</v>
      </c>
      <c r="G64" s="518" t="s">
        <v>128</v>
      </c>
      <c r="H64" s="518" t="s">
        <v>248</v>
      </c>
      <c r="I64" s="518">
        <v>38935</v>
      </c>
    </row>
    <row r="65" spans="1:9" x14ac:dyDescent="0.2">
      <c r="A65" s="518" t="s">
        <v>237</v>
      </c>
      <c r="B65" s="518">
        <v>39131</v>
      </c>
      <c r="C65" s="518" t="s">
        <v>2660</v>
      </c>
      <c r="D65" s="518" t="s">
        <v>800</v>
      </c>
      <c r="E65" s="859">
        <v>35</v>
      </c>
      <c r="F65" s="859">
        <v>35</v>
      </c>
      <c r="G65" s="518" t="s">
        <v>128</v>
      </c>
      <c r="H65" s="518" t="s">
        <v>237</v>
      </c>
      <c r="I65" s="518">
        <v>39131</v>
      </c>
    </row>
    <row r="66" spans="1:9" x14ac:dyDescent="0.2">
      <c r="A66" s="518" t="s">
        <v>199</v>
      </c>
      <c r="B66" s="518">
        <v>39917</v>
      </c>
      <c r="C66" s="518" t="s">
        <v>2660</v>
      </c>
      <c r="D66" s="518" t="s">
        <v>615</v>
      </c>
      <c r="E66" s="859">
        <v>12</v>
      </c>
      <c r="F66" s="859">
        <v>0</v>
      </c>
      <c r="G66" s="518" t="s">
        <v>128</v>
      </c>
      <c r="H66" s="518" t="s">
        <v>199</v>
      </c>
      <c r="I66" s="518">
        <v>39917</v>
      </c>
    </row>
    <row r="67" spans="1:9" x14ac:dyDescent="0.2">
      <c r="A67" s="518" t="s">
        <v>315</v>
      </c>
      <c r="B67" s="518">
        <v>39941</v>
      </c>
      <c r="C67" s="518" t="s">
        <v>2660</v>
      </c>
      <c r="D67" s="518" t="s">
        <v>3956</v>
      </c>
      <c r="E67" s="859">
        <v>23</v>
      </c>
      <c r="F67" s="859">
        <v>23</v>
      </c>
      <c r="G67" s="518" t="s">
        <v>128</v>
      </c>
      <c r="H67" s="518" t="s">
        <v>315</v>
      </c>
      <c r="I67" s="518">
        <v>39941</v>
      </c>
    </row>
    <row r="68" spans="1:9" x14ac:dyDescent="0.2">
      <c r="A68" s="518" t="s">
        <v>256</v>
      </c>
      <c r="B68" s="518">
        <v>40824</v>
      </c>
      <c r="C68" s="518" t="s">
        <v>2660</v>
      </c>
      <c r="D68" s="518" t="s">
        <v>1342</v>
      </c>
      <c r="E68" s="859">
        <v>23</v>
      </c>
      <c r="F68" s="859">
        <v>14</v>
      </c>
      <c r="G68" s="518" t="s">
        <v>128</v>
      </c>
      <c r="H68" s="518" t="s">
        <v>256</v>
      </c>
      <c r="I68" s="518">
        <v>40824</v>
      </c>
    </row>
    <row r="69" spans="1:9" x14ac:dyDescent="0.2">
      <c r="A69" s="518" t="s">
        <v>315</v>
      </c>
      <c r="B69" s="518">
        <v>41160</v>
      </c>
      <c r="C69" s="518" t="s">
        <v>2660</v>
      </c>
      <c r="D69" s="518" t="s">
        <v>7599</v>
      </c>
      <c r="E69" s="859">
        <v>30</v>
      </c>
      <c r="F69" s="859">
        <v>30</v>
      </c>
      <c r="G69" s="518" t="s">
        <v>128</v>
      </c>
      <c r="H69" s="518" t="s">
        <v>315</v>
      </c>
      <c r="I69" s="518">
        <v>41160</v>
      </c>
    </row>
    <row r="70" spans="1:9" x14ac:dyDescent="0.2">
      <c r="A70" s="518" t="s">
        <v>256</v>
      </c>
      <c r="B70" s="518">
        <v>41384</v>
      </c>
      <c r="C70" s="518" t="s">
        <v>2660</v>
      </c>
      <c r="D70" s="518" t="s">
        <v>1342</v>
      </c>
      <c r="E70" s="859">
        <v>23</v>
      </c>
      <c r="F70" s="859">
        <v>0</v>
      </c>
      <c r="G70" s="518" t="s">
        <v>128</v>
      </c>
      <c r="H70" s="518" t="s">
        <v>256</v>
      </c>
      <c r="I70" s="518">
        <v>41384</v>
      </c>
    </row>
    <row r="71" spans="1:9" x14ac:dyDescent="0.2">
      <c r="A71" s="518" t="s">
        <v>256</v>
      </c>
      <c r="B71" s="518">
        <v>41772</v>
      </c>
      <c r="C71" s="518" t="s">
        <v>2660</v>
      </c>
      <c r="D71" s="518" t="s">
        <v>1342</v>
      </c>
      <c r="E71" s="859">
        <v>18</v>
      </c>
      <c r="F71" s="859">
        <v>12</v>
      </c>
      <c r="G71" s="518" t="s">
        <v>128</v>
      </c>
      <c r="H71" s="518" t="s">
        <v>256</v>
      </c>
      <c r="I71" s="518">
        <v>41772</v>
      </c>
    </row>
    <row r="72" spans="1:9" x14ac:dyDescent="0.2">
      <c r="A72" s="518" t="s">
        <v>256</v>
      </c>
      <c r="B72" s="518">
        <v>41780</v>
      </c>
      <c r="C72" s="518" t="s">
        <v>2660</v>
      </c>
      <c r="D72" s="518" t="s">
        <v>1342</v>
      </c>
      <c r="E72" s="859">
        <v>23</v>
      </c>
      <c r="F72" s="859">
        <v>14</v>
      </c>
      <c r="G72" s="518" t="s">
        <v>128</v>
      </c>
      <c r="H72" s="518" t="s">
        <v>256</v>
      </c>
      <c r="I72" s="518">
        <v>41780</v>
      </c>
    </row>
    <row r="73" spans="1:9" x14ac:dyDescent="0.2">
      <c r="A73" s="518" t="s">
        <v>321</v>
      </c>
      <c r="B73" s="518">
        <v>41855</v>
      </c>
      <c r="C73" s="518" t="s">
        <v>2660</v>
      </c>
      <c r="D73" s="518" t="s">
        <v>3497</v>
      </c>
      <c r="E73" s="859">
        <v>34</v>
      </c>
      <c r="F73" s="859">
        <v>0</v>
      </c>
      <c r="G73" s="518" t="s">
        <v>128</v>
      </c>
      <c r="H73" s="518" t="s">
        <v>321</v>
      </c>
      <c r="I73" s="518">
        <v>41855</v>
      </c>
    </row>
    <row r="74" spans="1:9" x14ac:dyDescent="0.2">
      <c r="A74" s="518" t="s">
        <v>321</v>
      </c>
      <c r="B74" s="518">
        <v>41871</v>
      </c>
      <c r="C74" s="518" t="s">
        <v>2660</v>
      </c>
      <c r="D74" s="518" t="s">
        <v>1834</v>
      </c>
      <c r="E74" s="859">
        <v>32</v>
      </c>
      <c r="F74" s="859">
        <v>0</v>
      </c>
      <c r="G74" s="518" t="s">
        <v>128</v>
      </c>
      <c r="H74" s="518" t="s">
        <v>321</v>
      </c>
      <c r="I74" s="518">
        <v>41871</v>
      </c>
    </row>
    <row r="75" spans="1:9" x14ac:dyDescent="0.2">
      <c r="A75" s="518" t="s">
        <v>296</v>
      </c>
      <c r="B75" s="518">
        <v>42150</v>
      </c>
      <c r="C75" s="518" t="s">
        <v>2660</v>
      </c>
      <c r="D75" s="518" t="s">
        <v>3966</v>
      </c>
      <c r="E75" s="859">
        <v>15</v>
      </c>
      <c r="F75" s="859">
        <v>15</v>
      </c>
      <c r="G75" s="518" t="s">
        <v>128</v>
      </c>
      <c r="H75" s="518" t="s">
        <v>296</v>
      </c>
      <c r="I75" s="518">
        <v>42150</v>
      </c>
    </row>
    <row r="76" spans="1:9" x14ac:dyDescent="0.2">
      <c r="A76" s="518" t="s">
        <v>256</v>
      </c>
      <c r="B76" s="518">
        <v>42382</v>
      </c>
      <c r="C76" s="518" t="s">
        <v>2660</v>
      </c>
      <c r="D76" s="518" t="s">
        <v>1342</v>
      </c>
      <c r="E76" s="859">
        <v>22</v>
      </c>
      <c r="F76" s="859">
        <v>16</v>
      </c>
      <c r="G76" s="518" t="s">
        <v>128</v>
      </c>
      <c r="H76" s="518" t="s">
        <v>256</v>
      </c>
      <c r="I76" s="518">
        <v>42382</v>
      </c>
    </row>
    <row r="77" spans="1:9" x14ac:dyDescent="0.2">
      <c r="A77" s="518" t="s">
        <v>178</v>
      </c>
      <c r="B77" s="518">
        <v>42879</v>
      </c>
      <c r="C77" s="518" t="s">
        <v>2660</v>
      </c>
      <c r="D77" s="518" t="s">
        <v>3701</v>
      </c>
      <c r="E77" s="859">
        <v>18</v>
      </c>
      <c r="F77" s="859">
        <v>17</v>
      </c>
      <c r="G77" s="518" t="s">
        <v>128</v>
      </c>
      <c r="H77" s="518" t="s">
        <v>178</v>
      </c>
      <c r="I77" s="518">
        <v>42879</v>
      </c>
    </row>
    <row r="78" spans="1:9" x14ac:dyDescent="0.2">
      <c r="A78" s="518" t="s">
        <v>164</v>
      </c>
      <c r="B78" s="518">
        <v>42929</v>
      </c>
      <c r="C78" s="518" t="s">
        <v>2660</v>
      </c>
      <c r="D78" s="518" t="s">
        <v>8673</v>
      </c>
      <c r="E78" s="859">
        <v>26</v>
      </c>
      <c r="F78" s="859">
        <v>0</v>
      </c>
      <c r="G78" s="518" t="s">
        <v>128</v>
      </c>
      <c r="H78" s="518" t="s">
        <v>164</v>
      </c>
      <c r="I78" s="518">
        <v>42929</v>
      </c>
    </row>
    <row r="79" spans="1:9" x14ac:dyDescent="0.2">
      <c r="A79" s="518" t="s">
        <v>349</v>
      </c>
      <c r="B79" s="518">
        <v>43398</v>
      </c>
      <c r="C79" s="518" t="s">
        <v>2660</v>
      </c>
      <c r="D79" s="518" t="s">
        <v>3497</v>
      </c>
      <c r="E79" s="859">
        <v>22</v>
      </c>
      <c r="F79" s="859">
        <v>0</v>
      </c>
      <c r="G79" s="518" t="s">
        <v>128</v>
      </c>
      <c r="H79" s="518" t="s">
        <v>349</v>
      </c>
      <c r="I79" s="518">
        <v>43398</v>
      </c>
    </row>
    <row r="80" spans="1:9" x14ac:dyDescent="0.2">
      <c r="A80" s="518" t="s">
        <v>248</v>
      </c>
      <c r="B80" s="518">
        <v>43489</v>
      </c>
      <c r="C80" s="518" t="s">
        <v>2660</v>
      </c>
      <c r="D80" s="518" t="s">
        <v>8674</v>
      </c>
      <c r="E80" s="859">
        <v>35</v>
      </c>
      <c r="F80" s="859">
        <v>0</v>
      </c>
      <c r="G80" s="518" t="s">
        <v>128</v>
      </c>
      <c r="H80" s="518" t="s">
        <v>248</v>
      </c>
      <c r="I80" s="518">
        <v>43489</v>
      </c>
    </row>
    <row r="81" spans="1:9" x14ac:dyDescent="0.2">
      <c r="A81" s="518" t="s">
        <v>181</v>
      </c>
      <c r="B81" s="518">
        <v>43653</v>
      </c>
      <c r="C81" s="518" t="s">
        <v>2660</v>
      </c>
      <c r="D81" s="518" t="s">
        <v>4116</v>
      </c>
      <c r="E81" s="859">
        <v>21</v>
      </c>
      <c r="F81" s="859">
        <v>0</v>
      </c>
      <c r="G81" s="518" t="s">
        <v>128</v>
      </c>
      <c r="H81" s="518" t="s">
        <v>181</v>
      </c>
      <c r="I81" s="518">
        <v>43653</v>
      </c>
    </row>
    <row r="82" spans="1:9" x14ac:dyDescent="0.2">
      <c r="A82" s="518" t="s">
        <v>213</v>
      </c>
      <c r="B82" s="518">
        <v>44008</v>
      </c>
      <c r="C82" s="518" t="s">
        <v>2660</v>
      </c>
      <c r="D82" s="518" t="s">
        <v>8675</v>
      </c>
      <c r="E82" s="859">
        <v>24</v>
      </c>
      <c r="F82" s="859">
        <v>0</v>
      </c>
      <c r="G82" s="518" t="s">
        <v>128</v>
      </c>
      <c r="H82" s="518" t="s">
        <v>213</v>
      </c>
      <c r="I82" s="518">
        <v>44008</v>
      </c>
    </row>
    <row r="83" spans="1:9" x14ac:dyDescent="0.2">
      <c r="A83" s="518" t="s">
        <v>211</v>
      </c>
      <c r="B83" s="518">
        <v>44800</v>
      </c>
      <c r="C83" s="518" t="s">
        <v>2660</v>
      </c>
      <c r="D83" s="518" t="s">
        <v>1504</v>
      </c>
      <c r="E83" s="859">
        <v>27</v>
      </c>
      <c r="F83" s="859">
        <v>15</v>
      </c>
      <c r="G83" s="518" t="s">
        <v>128</v>
      </c>
      <c r="H83" s="518" t="s">
        <v>211</v>
      </c>
      <c r="I83" s="518">
        <v>44800</v>
      </c>
    </row>
    <row r="84" spans="1:9" x14ac:dyDescent="0.2">
      <c r="A84" s="518" t="s">
        <v>211</v>
      </c>
      <c r="B84" s="518">
        <v>44818</v>
      </c>
      <c r="C84" s="518" t="s">
        <v>2660</v>
      </c>
      <c r="D84" s="518" t="s">
        <v>615</v>
      </c>
      <c r="E84" s="859">
        <v>30</v>
      </c>
      <c r="F84" s="859">
        <v>21</v>
      </c>
      <c r="G84" s="518" t="s">
        <v>128</v>
      </c>
      <c r="H84" s="518" t="s">
        <v>211</v>
      </c>
      <c r="I84" s="518">
        <v>44818</v>
      </c>
    </row>
    <row r="85" spans="1:9" x14ac:dyDescent="0.2">
      <c r="A85" s="518" t="s">
        <v>256</v>
      </c>
      <c r="B85" s="518">
        <v>44990</v>
      </c>
      <c r="C85" s="518" t="s">
        <v>2660</v>
      </c>
      <c r="D85" s="518" t="s">
        <v>1342</v>
      </c>
      <c r="E85" s="859">
        <v>32</v>
      </c>
      <c r="F85" s="859">
        <v>24</v>
      </c>
      <c r="G85" s="518" t="s">
        <v>128</v>
      </c>
      <c r="H85" s="518" t="s">
        <v>256</v>
      </c>
      <c r="I85" s="518">
        <v>44990</v>
      </c>
    </row>
    <row r="86" spans="1:9" x14ac:dyDescent="0.2">
      <c r="A86" s="518" t="s">
        <v>371</v>
      </c>
      <c r="B86" s="518">
        <v>45013</v>
      </c>
      <c r="C86" s="518" t="s">
        <v>2660</v>
      </c>
      <c r="D86" s="518" t="s">
        <v>3497</v>
      </c>
      <c r="E86" s="859">
        <v>35</v>
      </c>
      <c r="F86" s="859">
        <v>35</v>
      </c>
      <c r="G86" s="518" t="s">
        <v>128</v>
      </c>
      <c r="H86" s="518" t="s">
        <v>371</v>
      </c>
      <c r="I86" s="518">
        <v>45013</v>
      </c>
    </row>
    <row r="87" spans="1:9" x14ac:dyDescent="0.2">
      <c r="A87" s="518" t="s">
        <v>169</v>
      </c>
      <c r="B87" s="518">
        <v>45054</v>
      </c>
      <c r="C87" s="518" t="s">
        <v>2660</v>
      </c>
      <c r="D87" s="518" t="s">
        <v>8676</v>
      </c>
      <c r="E87" s="859">
        <v>19</v>
      </c>
      <c r="F87" s="859">
        <v>0</v>
      </c>
      <c r="G87" s="518" t="s">
        <v>128</v>
      </c>
      <c r="H87" s="518" t="s">
        <v>169</v>
      </c>
      <c r="I87" s="518">
        <v>45054</v>
      </c>
    </row>
    <row r="88" spans="1:9" x14ac:dyDescent="0.2">
      <c r="A88" s="518" t="s">
        <v>256</v>
      </c>
      <c r="B88" s="518">
        <v>45112</v>
      </c>
      <c r="C88" s="518" t="s">
        <v>2660</v>
      </c>
      <c r="D88" s="518" t="s">
        <v>1342</v>
      </c>
      <c r="E88" s="859">
        <v>26</v>
      </c>
      <c r="F88" s="859">
        <v>8</v>
      </c>
      <c r="G88" s="518" t="s">
        <v>128</v>
      </c>
      <c r="H88" s="518" t="s">
        <v>256</v>
      </c>
      <c r="I88" s="518">
        <v>45112</v>
      </c>
    </row>
    <row r="89" spans="1:9" x14ac:dyDescent="0.2">
      <c r="A89" s="518" t="s">
        <v>349</v>
      </c>
      <c r="B89" s="518">
        <v>45161</v>
      </c>
      <c r="C89" s="518" t="s">
        <v>2660</v>
      </c>
      <c r="D89" s="518" t="s">
        <v>3900</v>
      </c>
      <c r="E89" s="859">
        <v>25</v>
      </c>
      <c r="F89" s="859">
        <v>0</v>
      </c>
      <c r="G89" s="518" t="s">
        <v>128</v>
      </c>
      <c r="H89" s="518" t="s">
        <v>349</v>
      </c>
      <c r="I89" s="518">
        <v>45161</v>
      </c>
    </row>
    <row r="90" spans="1:9" x14ac:dyDescent="0.2">
      <c r="A90" s="518" t="s">
        <v>256</v>
      </c>
      <c r="B90" s="518">
        <v>45252</v>
      </c>
      <c r="C90" s="518" t="s">
        <v>2660</v>
      </c>
      <c r="D90" s="518" t="s">
        <v>1342</v>
      </c>
      <c r="E90" s="859">
        <v>26</v>
      </c>
      <c r="F90" s="859">
        <v>10</v>
      </c>
      <c r="G90" s="518" t="s">
        <v>128</v>
      </c>
      <c r="H90" s="518" t="s">
        <v>256</v>
      </c>
      <c r="I90" s="518">
        <v>45252</v>
      </c>
    </row>
    <row r="91" spans="1:9" x14ac:dyDescent="0.2">
      <c r="A91" s="518" t="s">
        <v>256</v>
      </c>
      <c r="B91" s="518">
        <v>45492</v>
      </c>
      <c r="C91" s="518" t="s">
        <v>2660</v>
      </c>
      <c r="D91" s="518" t="s">
        <v>4127</v>
      </c>
      <c r="E91" s="859">
        <v>18</v>
      </c>
      <c r="F91" s="859">
        <v>0</v>
      </c>
      <c r="G91" s="518" t="s">
        <v>128</v>
      </c>
      <c r="H91" s="518" t="s">
        <v>256</v>
      </c>
      <c r="I91" s="518">
        <v>45492</v>
      </c>
    </row>
    <row r="92" spans="1:9" x14ac:dyDescent="0.2">
      <c r="A92" s="518" t="s">
        <v>170</v>
      </c>
      <c r="B92" s="518">
        <v>45534</v>
      </c>
      <c r="C92" s="518" t="s">
        <v>2660</v>
      </c>
      <c r="D92" s="518" t="s">
        <v>8677</v>
      </c>
      <c r="E92" s="859">
        <v>30</v>
      </c>
      <c r="F92" s="859">
        <v>0</v>
      </c>
      <c r="G92" s="518" t="s">
        <v>128</v>
      </c>
      <c r="H92" s="518" t="s">
        <v>170</v>
      </c>
      <c r="I92" s="518">
        <v>45534</v>
      </c>
    </row>
    <row r="93" spans="1:9" x14ac:dyDescent="0.2">
      <c r="A93" s="518" t="s">
        <v>283</v>
      </c>
      <c r="B93" s="518">
        <v>47126</v>
      </c>
      <c r="C93" s="518" t="s">
        <v>2660</v>
      </c>
      <c r="D93" s="518" t="s">
        <v>3497</v>
      </c>
      <c r="E93" s="859">
        <v>35</v>
      </c>
      <c r="F93" s="859">
        <v>0</v>
      </c>
      <c r="G93" s="518" t="s">
        <v>128</v>
      </c>
      <c r="H93" s="518" t="s">
        <v>283</v>
      </c>
      <c r="I93" s="518">
        <v>47126</v>
      </c>
    </row>
    <row r="94" spans="1:9" x14ac:dyDescent="0.2">
      <c r="A94" s="518" t="s">
        <v>248</v>
      </c>
      <c r="B94" s="518">
        <v>47167</v>
      </c>
      <c r="C94" s="518" t="s">
        <v>2660</v>
      </c>
      <c r="D94" s="518" t="s">
        <v>3497</v>
      </c>
      <c r="E94" s="859">
        <v>34</v>
      </c>
      <c r="F94" s="859">
        <v>34</v>
      </c>
      <c r="G94" s="518" t="s">
        <v>128</v>
      </c>
      <c r="H94" s="518" t="s">
        <v>248</v>
      </c>
      <c r="I94" s="518">
        <v>47167</v>
      </c>
    </row>
    <row r="95" spans="1:9" x14ac:dyDescent="0.2">
      <c r="A95" s="518" t="s">
        <v>349</v>
      </c>
      <c r="B95" s="518">
        <v>47332</v>
      </c>
      <c r="C95" s="518" t="s">
        <v>2660</v>
      </c>
      <c r="D95" s="518" t="s">
        <v>3900</v>
      </c>
      <c r="E95" s="859">
        <v>33</v>
      </c>
      <c r="F95" s="859">
        <v>0</v>
      </c>
      <c r="G95" s="518" t="s">
        <v>128</v>
      </c>
      <c r="H95" s="518" t="s">
        <v>349</v>
      </c>
      <c r="I95" s="518">
        <v>47332</v>
      </c>
    </row>
    <row r="96" spans="1:9" x14ac:dyDescent="0.2">
      <c r="A96" s="518" t="s">
        <v>315</v>
      </c>
      <c r="B96" s="518">
        <v>47472</v>
      </c>
      <c r="C96" s="518" t="s">
        <v>2660</v>
      </c>
      <c r="D96" s="518" t="s">
        <v>8124</v>
      </c>
      <c r="E96" s="859">
        <v>23</v>
      </c>
      <c r="F96" s="859">
        <v>23</v>
      </c>
      <c r="G96" s="518" t="s">
        <v>128</v>
      </c>
      <c r="H96" s="518" t="s">
        <v>315</v>
      </c>
      <c r="I96" s="518">
        <v>47472</v>
      </c>
    </row>
    <row r="97" spans="1:9" x14ac:dyDescent="0.2">
      <c r="A97" s="518" t="s">
        <v>221</v>
      </c>
      <c r="B97" s="518">
        <v>47480</v>
      </c>
      <c r="C97" s="518" t="s">
        <v>2660</v>
      </c>
      <c r="D97" s="518" t="s">
        <v>2750</v>
      </c>
      <c r="E97" s="859">
        <v>22</v>
      </c>
      <c r="F97" s="859">
        <v>0</v>
      </c>
      <c r="G97" s="518" t="s">
        <v>128</v>
      </c>
      <c r="H97" s="518" t="s">
        <v>221</v>
      </c>
      <c r="I97" s="518">
        <v>47480</v>
      </c>
    </row>
    <row r="98" spans="1:9" x14ac:dyDescent="0.2">
      <c r="A98" s="518" t="s">
        <v>256</v>
      </c>
      <c r="B98" s="518">
        <v>47787</v>
      </c>
      <c r="C98" s="518" t="s">
        <v>2660</v>
      </c>
      <c r="D98" s="518" t="s">
        <v>4126</v>
      </c>
      <c r="E98" s="859">
        <v>1</v>
      </c>
      <c r="F98" s="859">
        <v>0</v>
      </c>
      <c r="G98" s="518" t="s">
        <v>128</v>
      </c>
      <c r="H98" s="518" t="s">
        <v>256</v>
      </c>
      <c r="I98" s="518">
        <v>47787</v>
      </c>
    </row>
    <row r="99" spans="1:9" x14ac:dyDescent="0.2">
      <c r="A99" s="518" t="s">
        <v>181</v>
      </c>
      <c r="B99" s="518">
        <v>47894</v>
      </c>
      <c r="C99" s="518" t="s">
        <v>2660</v>
      </c>
      <c r="D99" s="518" t="s">
        <v>3900</v>
      </c>
      <c r="E99" s="859">
        <v>26</v>
      </c>
      <c r="F99" s="859">
        <v>0</v>
      </c>
      <c r="G99" s="518" t="s">
        <v>128</v>
      </c>
      <c r="H99" s="518" t="s">
        <v>181</v>
      </c>
      <c r="I99" s="518">
        <v>47894</v>
      </c>
    </row>
    <row r="100" spans="1:9" x14ac:dyDescent="0.2">
      <c r="A100" s="518" t="s">
        <v>166</v>
      </c>
      <c r="B100" s="518">
        <v>48017</v>
      </c>
      <c r="C100" s="518" t="s">
        <v>2660</v>
      </c>
      <c r="D100" s="518" t="s">
        <v>3497</v>
      </c>
      <c r="E100" s="859">
        <v>32</v>
      </c>
      <c r="F100" s="859">
        <v>32</v>
      </c>
      <c r="G100" s="518" t="s">
        <v>128</v>
      </c>
      <c r="H100" s="518" t="s">
        <v>166</v>
      </c>
      <c r="I100" s="518">
        <v>48017</v>
      </c>
    </row>
    <row r="101" spans="1:9" x14ac:dyDescent="0.2">
      <c r="A101" s="518" t="s">
        <v>376</v>
      </c>
      <c r="B101" s="518">
        <v>48025</v>
      </c>
      <c r="C101" s="518" t="s">
        <v>2660</v>
      </c>
      <c r="D101" s="518" t="s">
        <v>3967</v>
      </c>
      <c r="E101" s="859">
        <v>33</v>
      </c>
      <c r="F101" s="859">
        <v>25</v>
      </c>
      <c r="G101" s="518" t="s">
        <v>128</v>
      </c>
      <c r="H101" s="518" t="s">
        <v>376</v>
      </c>
      <c r="I101" s="518">
        <v>48025</v>
      </c>
    </row>
    <row r="102" spans="1:9" x14ac:dyDescent="0.2">
      <c r="A102" s="518" t="s">
        <v>181</v>
      </c>
      <c r="B102" s="518">
        <v>48215</v>
      </c>
      <c r="C102" s="518" t="s">
        <v>2660</v>
      </c>
      <c r="D102" s="518" t="s">
        <v>3968</v>
      </c>
      <c r="E102" s="859">
        <v>32</v>
      </c>
      <c r="F102" s="859">
        <v>22</v>
      </c>
      <c r="G102" s="518" t="s">
        <v>128</v>
      </c>
      <c r="H102" s="518" t="s">
        <v>181</v>
      </c>
      <c r="I102" s="518">
        <v>48215</v>
      </c>
    </row>
    <row r="103" spans="1:9" x14ac:dyDescent="0.2">
      <c r="A103" s="518" t="s">
        <v>181</v>
      </c>
      <c r="B103" s="518">
        <v>48231</v>
      </c>
      <c r="C103" s="518" t="s">
        <v>2660</v>
      </c>
      <c r="D103" s="518" t="s">
        <v>3969</v>
      </c>
      <c r="E103" s="859">
        <v>36</v>
      </c>
      <c r="F103" s="859">
        <v>19</v>
      </c>
      <c r="G103" s="518" t="s">
        <v>128</v>
      </c>
      <c r="H103" s="518" t="s">
        <v>181</v>
      </c>
      <c r="I103" s="518">
        <v>48231</v>
      </c>
    </row>
    <row r="104" spans="1:9" x14ac:dyDescent="0.2">
      <c r="A104" s="518" t="s">
        <v>181</v>
      </c>
      <c r="B104" s="518">
        <v>48249</v>
      </c>
      <c r="C104" s="518" t="s">
        <v>2660</v>
      </c>
      <c r="D104" s="518" t="s">
        <v>4001</v>
      </c>
      <c r="E104" s="859">
        <v>33</v>
      </c>
      <c r="F104" s="859">
        <v>27</v>
      </c>
      <c r="G104" s="518" t="s">
        <v>128</v>
      </c>
      <c r="H104" s="518" t="s">
        <v>181</v>
      </c>
      <c r="I104" s="518">
        <v>48249</v>
      </c>
    </row>
    <row r="105" spans="1:9" x14ac:dyDescent="0.2">
      <c r="A105" s="518" t="s">
        <v>181</v>
      </c>
      <c r="B105" s="518">
        <v>48256</v>
      </c>
      <c r="C105" s="518" t="s">
        <v>2660</v>
      </c>
      <c r="D105" s="518" t="s">
        <v>4002</v>
      </c>
      <c r="E105" s="859">
        <v>36</v>
      </c>
      <c r="F105" s="859">
        <v>18</v>
      </c>
      <c r="G105" s="518" t="s">
        <v>128</v>
      </c>
      <c r="H105" s="518" t="s">
        <v>181</v>
      </c>
      <c r="I105" s="518">
        <v>48256</v>
      </c>
    </row>
    <row r="106" spans="1:9" x14ac:dyDescent="0.2">
      <c r="A106" s="518" t="s">
        <v>190</v>
      </c>
      <c r="B106" s="518">
        <v>48264</v>
      </c>
      <c r="C106" s="518" t="s">
        <v>2660</v>
      </c>
      <c r="D106" s="518" t="s">
        <v>645</v>
      </c>
      <c r="E106" s="859">
        <v>25</v>
      </c>
      <c r="F106" s="859">
        <v>50</v>
      </c>
      <c r="G106" s="518" t="s">
        <v>128</v>
      </c>
      <c r="H106" s="518" t="s">
        <v>190</v>
      </c>
      <c r="I106" s="518">
        <v>48264</v>
      </c>
    </row>
    <row r="107" spans="1:9" x14ac:dyDescent="0.2">
      <c r="A107" s="518" t="s">
        <v>181</v>
      </c>
      <c r="B107" s="518">
        <v>48355</v>
      </c>
      <c r="C107" s="518" t="s">
        <v>2660</v>
      </c>
      <c r="D107" s="518" t="s">
        <v>7746</v>
      </c>
      <c r="E107" s="859">
        <v>36</v>
      </c>
      <c r="F107" s="859">
        <v>26</v>
      </c>
      <c r="G107" s="518" t="s">
        <v>128</v>
      </c>
      <c r="H107" s="518" t="s">
        <v>181</v>
      </c>
      <c r="I107" s="518">
        <v>48355</v>
      </c>
    </row>
    <row r="108" spans="1:9" x14ac:dyDescent="0.2">
      <c r="A108" s="518" t="s">
        <v>181</v>
      </c>
      <c r="B108" s="518">
        <v>48363</v>
      </c>
      <c r="C108" s="518" t="s">
        <v>2660</v>
      </c>
      <c r="D108" s="518" t="s">
        <v>7747</v>
      </c>
      <c r="E108" s="859">
        <v>34</v>
      </c>
      <c r="F108" s="859">
        <v>24</v>
      </c>
      <c r="G108" s="518" t="s">
        <v>128</v>
      </c>
      <c r="H108" s="518" t="s">
        <v>181</v>
      </c>
      <c r="I108" s="518">
        <v>48363</v>
      </c>
    </row>
    <row r="109" spans="1:9" x14ac:dyDescent="0.2">
      <c r="A109" s="518" t="s">
        <v>181</v>
      </c>
      <c r="B109" s="518">
        <v>48389</v>
      </c>
      <c r="C109" s="518" t="s">
        <v>2660</v>
      </c>
      <c r="D109" s="518" t="s">
        <v>4003</v>
      </c>
      <c r="E109" s="859">
        <v>36</v>
      </c>
      <c r="F109" s="859">
        <v>26</v>
      </c>
      <c r="G109" s="518" t="s">
        <v>128</v>
      </c>
      <c r="H109" s="518" t="s">
        <v>181</v>
      </c>
      <c r="I109" s="518">
        <v>48389</v>
      </c>
    </row>
    <row r="110" spans="1:9" x14ac:dyDescent="0.2">
      <c r="A110" s="518" t="s">
        <v>181</v>
      </c>
      <c r="B110" s="518">
        <v>48397</v>
      </c>
      <c r="C110" s="518" t="s">
        <v>2660</v>
      </c>
      <c r="D110" s="518" t="s">
        <v>4004</v>
      </c>
      <c r="E110" s="859">
        <v>21</v>
      </c>
      <c r="F110" s="859">
        <v>12</v>
      </c>
      <c r="G110" s="518" t="s">
        <v>128</v>
      </c>
      <c r="H110" s="518" t="s">
        <v>181</v>
      </c>
      <c r="I110" s="518">
        <v>48397</v>
      </c>
    </row>
    <row r="111" spans="1:9" x14ac:dyDescent="0.2">
      <c r="A111" s="518" t="s">
        <v>181</v>
      </c>
      <c r="B111" s="518">
        <v>48405</v>
      </c>
      <c r="C111" s="518" t="s">
        <v>2660</v>
      </c>
      <c r="D111" s="518" t="s">
        <v>4005</v>
      </c>
      <c r="E111" s="859">
        <v>35</v>
      </c>
      <c r="F111" s="859">
        <v>13</v>
      </c>
      <c r="G111" s="518" t="s">
        <v>128</v>
      </c>
      <c r="H111" s="518" t="s">
        <v>181</v>
      </c>
      <c r="I111" s="518">
        <v>48405</v>
      </c>
    </row>
    <row r="112" spans="1:9" x14ac:dyDescent="0.2">
      <c r="A112" s="518" t="s">
        <v>181</v>
      </c>
      <c r="B112" s="518">
        <v>48413</v>
      </c>
      <c r="C112" s="518" t="s">
        <v>2660</v>
      </c>
      <c r="D112" s="518" t="s">
        <v>4006</v>
      </c>
      <c r="E112" s="859">
        <v>36</v>
      </c>
      <c r="F112" s="859">
        <v>26</v>
      </c>
      <c r="G112" s="518" t="s">
        <v>128</v>
      </c>
      <c r="H112" s="518" t="s">
        <v>181</v>
      </c>
      <c r="I112" s="518">
        <v>48413</v>
      </c>
    </row>
    <row r="113" spans="1:9" x14ac:dyDescent="0.2">
      <c r="A113" s="518" t="s">
        <v>181</v>
      </c>
      <c r="B113" s="518">
        <v>48421</v>
      </c>
      <c r="C113" s="518" t="s">
        <v>2660</v>
      </c>
      <c r="D113" s="518" t="s">
        <v>4007</v>
      </c>
      <c r="E113" s="859">
        <v>21</v>
      </c>
      <c r="F113" s="859">
        <v>9</v>
      </c>
      <c r="G113" s="518" t="s">
        <v>128</v>
      </c>
      <c r="H113" s="518" t="s">
        <v>181</v>
      </c>
      <c r="I113" s="518">
        <v>48421</v>
      </c>
    </row>
    <row r="114" spans="1:9" x14ac:dyDescent="0.2">
      <c r="A114" s="518" t="s">
        <v>178</v>
      </c>
      <c r="B114" s="518">
        <v>49015</v>
      </c>
      <c r="C114" s="518" t="s">
        <v>2660</v>
      </c>
      <c r="D114" s="518" t="s">
        <v>6651</v>
      </c>
      <c r="E114" s="859">
        <v>20</v>
      </c>
      <c r="F114" s="859">
        <v>20</v>
      </c>
      <c r="G114" s="518" t="s">
        <v>128</v>
      </c>
      <c r="H114" s="518" t="s">
        <v>178</v>
      </c>
      <c r="I114" s="518">
        <v>49015</v>
      </c>
    </row>
    <row r="115" spans="1:9" x14ac:dyDescent="0.2">
      <c r="A115" s="518" t="s">
        <v>249</v>
      </c>
      <c r="B115" s="518">
        <v>49833</v>
      </c>
      <c r="C115" s="518" t="s">
        <v>2660</v>
      </c>
      <c r="D115" s="518" t="s">
        <v>8333</v>
      </c>
      <c r="E115" s="859">
        <v>14</v>
      </c>
      <c r="F115" s="859">
        <v>14</v>
      </c>
      <c r="G115" s="518" t="s">
        <v>128</v>
      </c>
      <c r="H115" s="518" t="s">
        <v>249</v>
      </c>
      <c r="I115" s="518">
        <v>49833</v>
      </c>
    </row>
    <row r="116" spans="1:9" x14ac:dyDescent="0.2">
      <c r="A116" s="518" t="s">
        <v>236</v>
      </c>
      <c r="B116" s="518">
        <v>91751</v>
      </c>
      <c r="C116" s="518" t="s">
        <v>2660</v>
      </c>
      <c r="D116" s="518" t="s">
        <v>8354</v>
      </c>
      <c r="E116" s="859">
        <v>30</v>
      </c>
      <c r="F116" s="859">
        <v>30</v>
      </c>
      <c r="G116" s="518" t="s">
        <v>128</v>
      </c>
      <c r="H116" s="518" t="s">
        <v>236</v>
      </c>
      <c r="I116" s="518">
        <v>91751</v>
      </c>
    </row>
    <row r="117" spans="1:9" x14ac:dyDescent="0.2">
      <c r="A117" s="518" t="s">
        <v>167</v>
      </c>
      <c r="B117" s="518">
        <v>92429</v>
      </c>
      <c r="C117" s="518" t="s">
        <v>2660</v>
      </c>
      <c r="D117" s="518" t="s">
        <v>8678</v>
      </c>
      <c r="E117" s="859">
        <v>31</v>
      </c>
      <c r="F117" s="859">
        <v>31</v>
      </c>
      <c r="G117" s="518" t="s">
        <v>128</v>
      </c>
      <c r="H117" s="518" t="s">
        <v>167</v>
      </c>
      <c r="I117" s="518">
        <v>92429</v>
      </c>
    </row>
    <row r="118" spans="1:9" x14ac:dyDescent="0.2">
      <c r="A118" s="518" t="s">
        <v>332</v>
      </c>
      <c r="B118" s="518">
        <v>93039</v>
      </c>
      <c r="C118" s="518" t="s">
        <v>2660</v>
      </c>
      <c r="D118" s="518" t="s">
        <v>4012</v>
      </c>
      <c r="E118" s="859">
        <v>32</v>
      </c>
      <c r="F118" s="859">
        <v>32</v>
      </c>
      <c r="G118" s="518" t="s">
        <v>128</v>
      </c>
      <c r="H118" s="518" t="s">
        <v>332</v>
      </c>
      <c r="I118" s="518">
        <v>93039</v>
      </c>
    </row>
    <row r="119" spans="1:9" x14ac:dyDescent="0.2">
      <c r="A119" s="518" t="s">
        <v>357</v>
      </c>
      <c r="B119" s="518">
        <v>100297</v>
      </c>
      <c r="C119" s="518" t="s">
        <v>2660</v>
      </c>
      <c r="D119" s="518" t="s">
        <v>602</v>
      </c>
      <c r="E119" s="859">
        <v>32</v>
      </c>
      <c r="F119" s="859">
        <v>28</v>
      </c>
      <c r="G119" s="518" t="s">
        <v>122</v>
      </c>
      <c r="H119" s="518" t="s">
        <v>357</v>
      </c>
      <c r="I119" s="518">
        <v>100297</v>
      </c>
    </row>
    <row r="120" spans="1:9" x14ac:dyDescent="0.2">
      <c r="A120" s="518" t="s">
        <v>357</v>
      </c>
      <c r="B120" s="518">
        <v>100362</v>
      </c>
      <c r="C120" s="518" t="s">
        <v>2660</v>
      </c>
      <c r="D120" s="518" t="s">
        <v>779</v>
      </c>
      <c r="E120" s="859">
        <v>35</v>
      </c>
      <c r="F120" s="859">
        <v>24</v>
      </c>
      <c r="G120" s="518" t="s">
        <v>122</v>
      </c>
      <c r="H120" s="518" t="s">
        <v>357</v>
      </c>
      <c r="I120" s="518">
        <v>100362</v>
      </c>
    </row>
    <row r="121" spans="1:9" x14ac:dyDescent="0.2">
      <c r="A121" s="518" t="s">
        <v>357</v>
      </c>
      <c r="B121" s="518">
        <v>100388</v>
      </c>
      <c r="C121" s="518" t="s">
        <v>2660</v>
      </c>
      <c r="D121" s="518" t="s">
        <v>933</v>
      </c>
      <c r="E121" s="859">
        <v>31</v>
      </c>
      <c r="F121" s="859">
        <v>22</v>
      </c>
      <c r="G121" s="518" t="s">
        <v>122</v>
      </c>
      <c r="H121" s="518" t="s">
        <v>357</v>
      </c>
      <c r="I121" s="518">
        <v>100388</v>
      </c>
    </row>
    <row r="122" spans="1:9" x14ac:dyDescent="0.2">
      <c r="A122" s="518" t="s">
        <v>357</v>
      </c>
      <c r="B122" s="518">
        <v>100412</v>
      </c>
      <c r="C122" s="518" t="s">
        <v>2660</v>
      </c>
      <c r="D122" s="518" t="s">
        <v>709</v>
      </c>
      <c r="E122" s="859">
        <v>26</v>
      </c>
      <c r="F122" s="859">
        <v>8</v>
      </c>
      <c r="G122" s="518" t="s">
        <v>122</v>
      </c>
      <c r="H122" s="518" t="s">
        <v>357</v>
      </c>
      <c r="I122" s="518">
        <v>449736</v>
      </c>
    </row>
    <row r="123" spans="1:9" x14ac:dyDescent="0.2">
      <c r="A123" s="518" t="s">
        <v>357</v>
      </c>
      <c r="B123" s="518">
        <v>100420</v>
      </c>
      <c r="C123" s="518" t="s">
        <v>2660</v>
      </c>
      <c r="D123" s="518" t="s">
        <v>397</v>
      </c>
      <c r="E123" s="859">
        <v>25</v>
      </c>
      <c r="F123" s="859">
        <v>0</v>
      </c>
      <c r="G123" s="518" t="s">
        <v>122</v>
      </c>
      <c r="H123" s="518" t="s">
        <v>357</v>
      </c>
      <c r="I123" s="518">
        <v>100420</v>
      </c>
    </row>
    <row r="124" spans="1:9" x14ac:dyDescent="0.2">
      <c r="A124" s="518" t="s">
        <v>357</v>
      </c>
      <c r="B124" s="518">
        <v>100438</v>
      </c>
      <c r="C124" s="518" t="s">
        <v>2660</v>
      </c>
      <c r="D124" s="518" t="s">
        <v>6652</v>
      </c>
      <c r="E124" s="859">
        <v>33</v>
      </c>
      <c r="F124" s="859">
        <v>30</v>
      </c>
      <c r="G124" s="518" t="s">
        <v>122</v>
      </c>
      <c r="H124" s="518" t="s">
        <v>357</v>
      </c>
      <c r="I124" s="518">
        <v>100438</v>
      </c>
    </row>
    <row r="125" spans="1:9" x14ac:dyDescent="0.2">
      <c r="A125" s="518" t="s">
        <v>357</v>
      </c>
      <c r="B125" s="518">
        <v>100453</v>
      </c>
      <c r="C125" s="518" t="s">
        <v>2660</v>
      </c>
      <c r="D125" s="518" t="s">
        <v>874</v>
      </c>
      <c r="E125" s="859">
        <v>20</v>
      </c>
      <c r="F125" s="859">
        <v>13</v>
      </c>
      <c r="G125" s="518" t="s">
        <v>122</v>
      </c>
      <c r="H125" s="518" t="s">
        <v>357</v>
      </c>
      <c r="I125" s="518">
        <v>100453</v>
      </c>
    </row>
    <row r="126" spans="1:9" x14ac:dyDescent="0.2">
      <c r="A126" s="518" t="s">
        <v>357</v>
      </c>
      <c r="B126" s="518">
        <v>100461</v>
      </c>
      <c r="C126" s="518" t="s">
        <v>2660</v>
      </c>
      <c r="D126" s="518" t="s">
        <v>697</v>
      </c>
      <c r="E126" s="859">
        <v>34</v>
      </c>
      <c r="F126" s="859">
        <v>28</v>
      </c>
      <c r="G126" s="518" t="s">
        <v>122</v>
      </c>
      <c r="H126" s="518" t="s">
        <v>357</v>
      </c>
      <c r="I126" s="518">
        <v>100461</v>
      </c>
    </row>
    <row r="127" spans="1:9" x14ac:dyDescent="0.2">
      <c r="A127" s="518" t="s">
        <v>357</v>
      </c>
      <c r="B127" s="518">
        <v>100479</v>
      </c>
      <c r="C127" s="518" t="s">
        <v>2660</v>
      </c>
      <c r="D127" s="518" t="s">
        <v>682</v>
      </c>
      <c r="E127" s="859">
        <v>20</v>
      </c>
      <c r="F127" s="859">
        <v>0</v>
      </c>
      <c r="G127" s="518" t="s">
        <v>122</v>
      </c>
      <c r="H127" s="518" t="s">
        <v>357</v>
      </c>
      <c r="I127" s="518">
        <v>100479</v>
      </c>
    </row>
    <row r="128" spans="1:9" x14ac:dyDescent="0.2">
      <c r="A128" s="518" t="s">
        <v>357</v>
      </c>
      <c r="B128" s="518">
        <v>100487</v>
      </c>
      <c r="C128" s="518" t="s">
        <v>2660</v>
      </c>
      <c r="D128" s="518" t="s">
        <v>480</v>
      </c>
      <c r="E128" s="859">
        <v>32</v>
      </c>
      <c r="F128" s="859">
        <v>26</v>
      </c>
      <c r="G128" s="518" t="s">
        <v>122</v>
      </c>
      <c r="H128" s="518" t="s">
        <v>357</v>
      </c>
      <c r="I128" s="518">
        <v>100487</v>
      </c>
    </row>
    <row r="129" spans="1:9" x14ac:dyDescent="0.2">
      <c r="A129" s="518" t="s">
        <v>357</v>
      </c>
      <c r="B129" s="518">
        <v>100495</v>
      </c>
      <c r="C129" s="518" t="s">
        <v>2660</v>
      </c>
      <c r="D129" s="518" t="s">
        <v>717</v>
      </c>
      <c r="E129" s="859">
        <v>30</v>
      </c>
      <c r="F129" s="859">
        <v>30</v>
      </c>
      <c r="G129" s="518" t="s">
        <v>122</v>
      </c>
      <c r="H129" s="518" t="s">
        <v>357</v>
      </c>
      <c r="I129" s="518">
        <v>100495</v>
      </c>
    </row>
    <row r="130" spans="1:9" x14ac:dyDescent="0.2">
      <c r="A130" s="518" t="s">
        <v>357</v>
      </c>
      <c r="B130" s="518">
        <v>100511</v>
      </c>
      <c r="C130" s="518" t="s">
        <v>2660</v>
      </c>
      <c r="D130" s="518" t="s">
        <v>727</v>
      </c>
      <c r="E130" s="859">
        <v>25</v>
      </c>
      <c r="F130" s="859">
        <v>17</v>
      </c>
      <c r="G130" s="518" t="s">
        <v>122</v>
      </c>
      <c r="H130" s="518" t="s">
        <v>357</v>
      </c>
      <c r="I130" s="518">
        <v>405373</v>
      </c>
    </row>
    <row r="131" spans="1:9" x14ac:dyDescent="0.2">
      <c r="A131" s="518" t="s">
        <v>357</v>
      </c>
      <c r="B131" s="518">
        <v>100537</v>
      </c>
      <c r="C131" s="518" t="s">
        <v>2660</v>
      </c>
      <c r="D131" s="518" t="s">
        <v>667</v>
      </c>
      <c r="E131" s="859">
        <v>19</v>
      </c>
      <c r="F131" s="859">
        <v>15</v>
      </c>
      <c r="G131" s="518" t="s">
        <v>122</v>
      </c>
      <c r="H131" s="518" t="s">
        <v>357</v>
      </c>
      <c r="I131" s="518">
        <v>100537</v>
      </c>
    </row>
    <row r="132" spans="1:9" x14ac:dyDescent="0.2">
      <c r="A132" s="518" t="s">
        <v>357</v>
      </c>
      <c r="B132" s="518">
        <v>100545</v>
      </c>
      <c r="C132" s="518" t="s">
        <v>2660</v>
      </c>
      <c r="D132" s="518" t="s">
        <v>615</v>
      </c>
      <c r="E132" s="859">
        <v>25</v>
      </c>
      <c r="F132" s="859">
        <v>19</v>
      </c>
      <c r="G132" s="518" t="s">
        <v>122</v>
      </c>
      <c r="H132" s="518" t="s">
        <v>357</v>
      </c>
      <c r="I132" s="518">
        <v>100545</v>
      </c>
    </row>
    <row r="133" spans="1:9" x14ac:dyDescent="0.2">
      <c r="A133" s="518" t="s">
        <v>357</v>
      </c>
      <c r="B133" s="518">
        <v>100552</v>
      </c>
      <c r="C133" s="518" t="s">
        <v>2660</v>
      </c>
      <c r="D133" s="518" t="s">
        <v>3920</v>
      </c>
      <c r="E133" s="859">
        <v>27</v>
      </c>
      <c r="F133" s="859">
        <v>22</v>
      </c>
      <c r="G133" s="518" t="s">
        <v>122</v>
      </c>
      <c r="H133" s="518" t="s">
        <v>357</v>
      </c>
      <c r="I133" s="518">
        <v>100552</v>
      </c>
    </row>
    <row r="134" spans="1:9" x14ac:dyDescent="0.2">
      <c r="A134" s="518" t="s">
        <v>357</v>
      </c>
      <c r="B134" s="518">
        <v>100560</v>
      </c>
      <c r="C134" s="518" t="s">
        <v>2660</v>
      </c>
      <c r="D134" s="518" t="s">
        <v>797</v>
      </c>
      <c r="E134" s="859">
        <v>13</v>
      </c>
      <c r="F134" s="859">
        <v>0</v>
      </c>
      <c r="G134" s="518" t="s">
        <v>122</v>
      </c>
      <c r="H134" s="518" t="s">
        <v>357</v>
      </c>
      <c r="I134" s="518">
        <v>100560</v>
      </c>
    </row>
    <row r="135" spans="1:9" x14ac:dyDescent="0.2">
      <c r="A135" s="518" t="s">
        <v>150</v>
      </c>
      <c r="B135" s="518">
        <v>100578</v>
      </c>
      <c r="C135" s="518" t="s">
        <v>2660</v>
      </c>
      <c r="D135" s="518" t="s">
        <v>862</v>
      </c>
      <c r="E135" s="859">
        <v>30</v>
      </c>
      <c r="F135" s="859">
        <v>30</v>
      </c>
      <c r="G135" s="518" t="s">
        <v>122</v>
      </c>
      <c r="H135" s="518" t="s">
        <v>150</v>
      </c>
      <c r="I135" s="518">
        <v>100578</v>
      </c>
    </row>
    <row r="136" spans="1:9" x14ac:dyDescent="0.2">
      <c r="A136" s="518" t="s">
        <v>357</v>
      </c>
      <c r="B136" s="518">
        <v>100586</v>
      </c>
      <c r="C136" s="518" t="s">
        <v>2660</v>
      </c>
      <c r="D136" s="518" t="s">
        <v>3595</v>
      </c>
      <c r="E136" s="859">
        <v>34</v>
      </c>
      <c r="F136" s="859">
        <v>31</v>
      </c>
      <c r="G136" s="518" t="s">
        <v>122</v>
      </c>
      <c r="H136" s="518" t="s">
        <v>357</v>
      </c>
      <c r="I136" s="518">
        <v>100586</v>
      </c>
    </row>
    <row r="137" spans="1:9" x14ac:dyDescent="0.2">
      <c r="A137" s="518" t="s">
        <v>357</v>
      </c>
      <c r="B137" s="518">
        <v>100594</v>
      </c>
      <c r="C137" s="518" t="s">
        <v>2660</v>
      </c>
      <c r="D137" s="518" t="s">
        <v>562</v>
      </c>
      <c r="E137" s="859">
        <v>19</v>
      </c>
      <c r="F137" s="859">
        <v>19</v>
      </c>
      <c r="G137" s="518" t="s">
        <v>122</v>
      </c>
      <c r="H137" s="518" t="s">
        <v>357</v>
      </c>
      <c r="I137" s="518">
        <v>100594</v>
      </c>
    </row>
    <row r="138" spans="1:9" x14ac:dyDescent="0.2">
      <c r="A138" s="518" t="s">
        <v>357</v>
      </c>
      <c r="B138" s="518">
        <v>100602</v>
      </c>
      <c r="C138" s="518" t="s">
        <v>2660</v>
      </c>
      <c r="D138" s="518" t="s">
        <v>974</v>
      </c>
      <c r="E138" s="859">
        <v>21</v>
      </c>
      <c r="F138" s="859">
        <v>11</v>
      </c>
      <c r="G138" s="518" t="s">
        <v>122</v>
      </c>
      <c r="H138" s="518" t="s">
        <v>357</v>
      </c>
      <c r="I138" s="518">
        <v>100776</v>
      </c>
    </row>
    <row r="139" spans="1:9" x14ac:dyDescent="0.2">
      <c r="A139" s="518" t="s">
        <v>357</v>
      </c>
      <c r="B139" s="518">
        <v>100610</v>
      </c>
      <c r="C139" s="518" t="s">
        <v>2660</v>
      </c>
      <c r="D139" s="518" t="s">
        <v>801</v>
      </c>
      <c r="E139" s="859">
        <v>27</v>
      </c>
      <c r="F139" s="859">
        <v>0</v>
      </c>
      <c r="G139" s="518" t="s">
        <v>122</v>
      </c>
      <c r="H139" s="518" t="s">
        <v>357</v>
      </c>
      <c r="I139" s="518">
        <v>100610</v>
      </c>
    </row>
    <row r="140" spans="1:9" x14ac:dyDescent="0.2">
      <c r="A140" s="518" t="s">
        <v>357</v>
      </c>
      <c r="B140" s="518">
        <v>100628</v>
      </c>
      <c r="C140" s="518" t="s">
        <v>2660</v>
      </c>
      <c r="D140" s="518" t="s">
        <v>731</v>
      </c>
      <c r="E140" s="859">
        <v>30</v>
      </c>
      <c r="F140" s="859">
        <v>22</v>
      </c>
      <c r="G140" s="518" t="s">
        <v>122</v>
      </c>
      <c r="H140" s="518" t="s">
        <v>357</v>
      </c>
      <c r="I140" s="518">
        <v>100628</v>
      </c>
    </row>
    <row r="141" spans="1:9" x14ac:dyDescent="0.2">
      <c r="A141" s="518" t="s">
        <v>357</v>
      </c>
      <c r="B141" s="518">
        <v>100644</v>
      </c>
      <c r="C141" s="518" t="s">
        <v>2660</v>
      </c>
      <c r="D141" s="518" t="s">
        <v>497</v>
      </c>
      <c r="E141" s="859">
        <v>31</v>
      </c>
      <c r="F141" s="859">
        <v>27</v>
      </c>
      <c r="G141" s="518" t="s">
        <v>122</v>
      </c>
      <c r="H141" s="518" t="s">
        <v>357</v>
      </c>
      <c r="I141" s="518">
        <v>100644</v>
      </c>
    </row>
    <row r="142" spans="1:9" x14ac:dyDescent="0.2">
      <c r="A142" s="518" t="s">
        <v>357</v>
      </c>
      <c r="B142" s="518">
        <v>100677</v>
      </c>
      <c r="C142" s="518" t="s">
        <v>2660</v>
      </c>
      <c r="D142" s="518" t="s">
        <v>432</v>
      </c>
      <c r="E142" s="859">
        <v>29</v>
      </c>
      <c r="F142" s="859">
        <v>19</v>
      </c>
      <c r="G142" s="518" t="s">
        <v>122</v>
      </c>
      <c r="H142" s="518" t="s">
        <v>357</v>
      </c>
      <c r="I142" s="518">
        <v>100677</v>
      </c>
    </row>
    <row r="143" spans="1:9" x14ac:dyDescent="0.2">
      <c r="A143" s="518" t="s">
        <v>357</v>
      </c>
      <c r="B143" s="518">
        <v>100719</v>
      </c>
      <c r="C143" s="518" t="s">
        <v>2660</v>
      </c>
      <c r="D143" s="518" t="s">
        <v>796</v>
      </c>
      <c r="E143" s="859">
        <v>17</v>
      </c>
      <c r="F143" s="859">
        <v>14</v>
      </c>
      <c r="G143" s="518" t="s">
        <v>122</v>
      </c>
      <c r="H143" s="518" t="s">
        <v>357</v>
      </c>
      <c r="I143" s="518">
        <v>100453</v>
      </c>
    </row>
    <row r="144" spans="1:9" x14ac:dyDescent="0.2">
      <c r="A144" s="518" t="s">
        <v>357</v>
      </c>
      <c r="B144" s="518">
        <v>100735</v>
      </c>
      <c r="C144" s="518" t="s">
        <v>2660</v>
      </c>
      <c r="D144" s="518" t="s">
        <v>447</v>
      </c>
      <c r="E144" s="859">
        <v>35</v>
      </c>
      <c r="F144" s="859">
        <v>30</v>
      </c>
      <c r="G144" s="518" t="s">
        <v>122</v>
      </c>
      <c r="H144" s="518" t="s">
        <v>357</v>
      </c>
      <c r="I144" s="518">
        <v>100735</v>
      </c>
    </row>
    <row r="145" spans="1:9" x14ac:dyDescent="0.2">
      <c r="A145" s="518" t="s">
        <v>357</v>
      </c>
      <c r="B145" s="518">
        <v>100743</v>
      </c>
      <c r="C145" s="518" t="s">
        <v>2660</v>
      </c>
      <c r="D145" s="518" t="s">
        <v>1986</v>
      </c>
      <c r="E145" s="859">
        <v>33</v>
      </c>
      <c r="F145" s="859">
        <v>21</v>
      </c>
      <c r="G145" s="518" t="s">
        <v>122</v>
      </c>
      <c r="H145" s="518" t="s">
        <v>357</v>
      </c>
      <c r="I145" s="518">
        <v>100743</v>
      </c>
    </row>
    <row r="146" spans="1:9" x14ac:dyDescent="0.2">
      <c r="A146" s="518" t="s">
        <v>357</v>
      </c>
      <c r="B146" s="518">
        <v>100768</v>
      </c>
      <c r="C146" s="518" t="s">
        <v>2660</v>
      </c>
      <c r="D146" s="518" t="s">
        <v>429</v>
      </c>
      <c r="E146" s="859">
        <v>26</v>
      </c>
      <c r="F146" s="859">
        <v>0</v>
      </c>
      <c r="G146" s="518" t="s">
        <v>122</v>
      </c>
      <c r="H146" s="518" t="s">
        <v>357</v>
      </c>
      <c r="I146" s="518">
        <v>100768</v>
      </c>
    </row>
    <row r="147" spans="1:9" x14ac:dyDescent="0.2">
      <c r="A147" s="518" t="s">
        <v>357</v>
      </c>
      <c r="B147" s="518">
        <v>100776</v>
      </c>
      <c r="C147" s="518" t="s">
        <v>2660</v>
      </c>
      <c r="D147" s="518" t="s">
        <v>470</v>
      </c>
      <c r="E147" s="859">
        <v>33</v>
      </c>
      <c r="F147" s="859">
        <v>16</v>
      </c>
      <c r="G147" s="518" t="s">
        <v>122</v>
      </c>
      <c r="H147" s="518" t="s">
        <v>357</v>
      </c>
      <c r="I147" s="518">
        <v>100776</v>
      </c>
    </row>
    <row r="148" spans="1:9" x14ac:dyDescent="0.2">
      <c r="A148" s="518" t="s">
        <v>357</v>
      </c>
      <c r="B148" s="518">
        <v>100792</v>
      </c>
      <c r="C148" s="518" t="s">
        <v>2660</v>
      </c>
      <c r="D148" s="518" t="s">
        <v>2632</v>
      </c>
      <c r="E148" s="859">
        <v>33</v>
      </c>
      <c r="F148" s="859">
        <v>31</v>
      </c>
      <c r="G148" s="518" t="s">
        <v>122</v>
      </c>
      <c r="H148" s="518" t="s">
        <v>357</v>
      </c>
      <c r="I148" s="518">
        <v>100792</v>
      </c>
    </row>
    <row r="149" spans="1:9" x14ac:dyDescent="0.2">
      <c r="A149" s="518" t="s">
        <v>357</v>
      </c>
      <c r="B149" s="518">
        <v>100826</v>
      </c>
      <c r="C149" s="518" t="s">
        <v>2660</v>
      </c>
      <c r="D149" s="518" t="s">
        <v>614</v>
      </c>
      <c r="E149" s="859">
        <v>20</v>
      </c>
      <c r="F149" s="859">
        <v>6</v>
      </c>
      <c r="G149" s="518" t="s">
        <v>122</v>
      </c>
      <c r="H149" s="518" t="s">
        <v>357</v>
      </c>
      <c r="I149" s="518">
        <v>405373</v>
      </c>
    </row>
    <row r="150" spans="1:9" x14ac:dyDescent="0.2">
      <c r="A150" s="518" t="s">
        <v>357</v>
      </c>
      <c r="B150" s="518">
        <v>100859</v>
      </c>
      <c r="C150" s="518" t="s">
        <v>2660</v>
      </c>
      <c r="D150" s="518" t="s">
        <v>891</v>
      </c>
      <c r="E150" s="859">
        <v>14</v>
      </c>
      <c r="F150" s="859">
        <v>9</v>
      </c>
      <c r="G150" s="518" t="s">
        <v>122</v>
      </c>
      <c r="H150" s="518" t="s">
        <v>357</v>
      </c>
      <c r="I150" s="518">
        <v>100677</v>
      </c>
    </row>
    <row r="151" spans="1:9" x14ac:dyDescent="0.2">
      <c r="A151" s="518" t="s">
        <v>347</v>
      </c>
      <c r="B151" s="518">
        <v>100883</v>
      </c>
      <c r="C151" s="518" t="s">
        <v>2660</v>
      </c>
      <c r="D151" s="518" t="s">
        <v>799</v>
      </c>
      <c r="E151" s="859">
        <v>25</v>
      </c>
      <c r="F151" s="859">
        <v>19</v>
      </c>
      <c r="G151" s="518" t="s">
        <v>122</v>
      </c>
      <c r="H151" s="518" t="s">
        <v>347</v>
      </c>
      <c r="I151" s="518">
        <v>100883</v>
      </c>
    </row>
    <row r="152" spans="1:9" x14ac:dyDescent="0.2">
      <c r="A152" s="518" t="s">
        <v>347</v>
      </c>
      <c r="B152" s="518">
        <v>100891</v>
      </c>
      <c r="C152" s="518" t="s">
        <v>2660</v>
      </c>
      <c r="D152" s="518" t="s">
        <v>797</v>
      </c>
      <c r="E152" s="859">
        <v>28</v>
      </c>
      <c r="F152" s="859">
        <v>17</v>
      </c>
      <c r="G152" s="518" t="s">
        <v>122</v>
      </c>
      <c r="H152" s="518" t="s">
        <v>347</v>
      </c>
      <c r="I152" s="518">
        <v>100891</v>
      </c>
    </row>
    <row r="153" spans="1:9" x14ac:dyDescent="0.2">
      <c r="A153" s="518" t="s">
        <v>347</v>
      </c>
      <c r="B153" s="518">
        <v>100917</v>
      </c>
      <c r="C153" s="518" t="s">
        <v>2660</v>
      </c>
      <c r="D153" s="518" t="s">
        <v>1967</v>
      </c>
      <c r="E153" s="859">
        <v>21</v>
      </c>
      <c r="F153" s="859">
        <v>14</v>
      </c>
      <c r="G153" s="518" t="s">
        <v>122</v>
      </c>
      <c r="H153" s="518" t="s">
        <v>347</v>
      </c>
      <c r="I153" s="518">
        <v>100917</v>
      </c>
    </row>
    <row r="154" spans="1:9" x14ac:dyDescent="0.2">
      <c r="A154" s="518" t="s">
        <v>347</v>
      </c>
      <c r="B154" s="518">
        <v>100925</v>
      </c>
      <c r="C154" s="518" t="s">
        <v>2660</v>
      </c>
      <c r="D154" s="518" t="s">
        <v>614</v>
      </c>
      <c r="E154" s="859">
        <v>19</v>
      </c>
      <c r="F154" s="859">
        <v>14</v>
      </c>
      <c r="G154" s="518" t="s">
        <v>122</v>
      </c>
      <c r="H154" s="518" t="s">
        <v>347</v>
      </c>
      <c r="I154" s="518">
        <v>100925</v>
      </c>
    </row>
    <row r="155" spans="1:9" x14ac:dyDescent="0.2">
      <c r="A155" s="518" t="s">
        <v>347</v>
      </c>
      <c r="B155" s="518">
        <v>100933</v>
      </c>
      <c r="C155" s="518" t="s">
        <v>2660</v>
      </c>
      <c r="D155" s="518" t="s">
        <v>869</v>
      </c>
      <c r="E155" s="859">
        <v>18</v>
      </c>
      <c r="F155" s="859">
        <v>6</v>
      </c>
      <c r="G155" s="518" t="s">
        <v>122</v>
      </c>
      <c r="H155" s="518" t="s">
        <v>347</v>
      </c>
      <c r="I155" s="518">
        <v>100933</v>
      </c>
    </row>
    <row r="156" spans="1:9" x14ac:dyDescent="0.2">
      <c r="A156" s="518" t="s">
        <v>347</v>
      </c>
      <c r="B156" s="518">
        <v>100941</v>
      </c>
      <c r="C156" s="518" t="s">
        <v>2660</v>
      </c>
      <c r="D156" s="518" t="s">
        <v>406</v>
      </c>
      <c r="E156" s="859">
        <v>28</v>
      </c>
      <c r="F156" s="859">
        <v>8</v>
      </c>
      <c r="G156" s="518" t="s">
        <v>122</v>
      </c>
      <c r="H156" s="518" t="s">
        <v>347</v>
      </c>
      <c r="I156" s="518">
        <v>100941</v>
      </c>
    </row>
    <row r="157" spans="1:9" x14ac:dyDescent="0.2">
      <c r="A157" s="518" t="s">
        <v>347</v>
      </c>
      <c r="B157" s="518">
        <v>100958</v>
      </c>
      <c r="C157" s="518" t="s">
        <v>2660</v>
      </c>
      <c r="D157" s="518" t="s">
        <v>697</v>
      </c>
      <c r="E157" s="859">
        <v>26</v>
      </c>
      <c r="F157" s="859">
        <v>13</v>
      </c>
      <c r="G157" s="518" t="s">
        <v>122</v>
      </c>
      <c r="H157" s="518" t="s">
        <v>347</v>
      </c>
      <c r="I157" s="518">
        <v>100958</v>
      </c>
    </row>
    <row r="158" spans="1:9" x14ac:dyDescent="0.2">
      <c r="A158" s="518" t="s">
        <v>347</v>
      </c>
      <c r="B158" s="518">
        <v>100966</v>
      </c>
      <c r="C158" s="518" t="s">
        <v>2660</v>
      </c>
      <c r="D158" s="518" t="s">
        <v>717</v>
      </c>
      <c r="E158" s="859">
        <v>25</v>
      </c>
      <c r="F158" s="859">
        <v>15</v>
      </c>
      <c r="G158" s="518" t="s">
        <v>122</v>
      </c>
      <c r="H158" s="518" t="s">
        <v>347</v>
      </c>
      <c r="I158" s="518">
        <v>100966</v>
      </c>
    </row>
    <row r="159" spans="1:9" x14ac:dyDescent="0.2">
      <c r="A159" s="518" t="s">
        <v>347</v>
      </c>
      <c r="B159" s="518">
        <v>100974</v>
      </c>
      <c r="C159" s="518" t="s">
        <v>2660</v>
      </c>
      <c r="D159" s="518" t="s">
        <v>1013</v>
      </c>
      <c r="E159" s="859">
        <v>30</v>
      </c>
      <c r="F159" s="859">
        <v>6</v>
      </c>
      <c r="G159" s="518" t="s">
        <v>122</v>
      </c>
      <c r="H159" s="518" t="s">
        <v>347</v>
      </c>
      <c r="I159" s="518">
        <v>100974</v>
      </c>
    </row>
    <row r="160" spans="1:9" x14ac:dyDescent="0.2">
      <c r="A160" s="518" t="s">
        <v>347</v>
      </c>
      <c r="B160" s="518">
        <v>100982</v>
      </c>
      <c r="C160" s="518" t="s">
        <v>2660</v>
      </c>
      <c r="D160" s="518" t="s">
        <v>663</v>
      </c>
      <c r="E160" s="859">
        <v>25</v>
      </c>
      <c r="F160" s="859">
        <v>16</v>
      </c>
      <c r="G160" s="518" t="s">
        <v>122</v>
      </c>
      <c r="H160" s="518" t="s">
        <v>347</v>
      </c>
      <c r="I160" s="518">
        <v>100982</v>
      </c>
    </row>
    <row r="161" spans="1:9" x14ac:dyDescent="0.2">
      <c r="A161" s="518" t="s">
        <v>347</v>
      </c>
      <c r="B161" s="518">
        <v>100990</v>
      </c>
      <c r="C161" s="518" t="s">
        <v>2660</v>
      </c>
      <c r="D161" s="518" t="s">
        <v>779</v>
      </c>
      <c r="E161" s="859">
        <v>24</v>
      </c>
      <c r="F161" s="859">
        <v>6</v>
      </c>
      <c r="G161" s="518" t="s">
        <v>122</v>
      </c>
      <c r="H161" s="518" t="s">
        <v>347</v>
      </c>
      <c r="I161" s="518">
        <v>100990</v>
      </c>
    </row>
    <row r="162" spans="1:9" x14ac:dyDescent="0.2">
      <c r="A162" s="518" t="s">
        <v>347</v>
      </c>
      <c r="B162" s="518">
        <v>101006</v>
      </c>
      <c r="C162" s="518" t="s">
        <v>2660</v>
      </c>
      <c r="D162" s="518" t="s">
        <v>447</v>
      </c>
      <c r="E162" s="859">
        <v>20</v>
      </c>
      <c r="F162" s="859">
        <v>14</v>
      </c>
      <c r="G162" s="518" t="s">
        <v>122</v>
      </c>
      <c r="H162" s="518" t="s">
        <v>347</v>
      </c>
      <c r="I162" s="518">
        <v>448084</v>
      </c>
    </row>
    <row r="163" spans="1:9" x14ac:dyDescent="0.2">
      <c r="A163" s="518" t="s">
        <v>347</v>
      </c>
      <c r="B163" s="518">
        <v>101014</v>
      </c>
      <c r="C163" s="518" t="s">
        <v>2660</v>
      </c>
      <c r="D163" s="518" t="s">
        <v>808</v>
      </c>
      <c r="E163" s="859">
        <v>22</v>
      </c>
      <c r="F163" s="859">
        <v>17</v>
      </c>
      <c r="G163" s="518" t="s">
        <v>122</v>
      </c>
      <c r="H163" s="518" t="s">
        <v>347</v>
      </c>
      <c r="I163" s="518">
        <v>101014</v>
      </c>
    </row>
    <row r="164" spans="1:9" x14ac:dyDescent="0.2">
      <c r="A164" s="518" t="s">
        <v>347</v>
      </c>
      <c r="B164" s="518">
        <v>101022</v>
      </c>
      <c r="C164" s="518" t="s">
        <v>2660</v>
      </c>
      <c r="D164" s="518" t="s">
        <v>538</v>
      </c>
      <c r="E164" s="859">
        <v>30</v>
      </c>
      <c r="F164" s="859">
        <v>26</v>
      </c>
      <c r="G164" s="518" t="s">
        <v>122</v>
      </c>
      <c r="H164" s="518" t="s">
        <v>347</v>
      </c>
      <c r="I164" s="518">
        <v>101022</v>
      </c>
    </row>
    <row r="165" spans="1:9" x14ac:dyDescent="0.2">
      <c r="A165" s="518" t="s">
        <v>347</v>
      </c>
      <c r="B165" s="518">
        <v>101030</v>
      </c>
      <c r="C165" s="518" t="s">
        <v>2660</v>
      </c>
      <c r="D165" s="518" t="s">
        <v>856</v>
      </c>
      <c r="E165" s="859">
        <v>28</v>
      </c>
      <c r="F165" s="859">
        <v>7</v>
      </c>
      <c r="G165" s="518" t="s">
        <v>122</v>
      </c>
      <c r="H165" s="518" t="s">
        <v>347</v>
      </c>
      <c r="I165" s="518">
        <v>101030</v>
      </c>
    </row>
    <row r="166" spans="1:9" x14ac:dyDescent="0.2">
      <c r="A166" s="518" t="s">
        <v>347</v>
      </c>
      <c r="B166" s="518">
        <v>101063</v>
      </c>
      <c r="C166" s="518" t="s">
        <v>2660</v>
      </c>
      <c r="D166" s="518" t="s">
        <v>680</v>
      </c>
      <c r="E166" s="859">
        <v>24</v>
      </c>
      <c r="F166" s="859">
        <v>12</v>
      </c>
      <c r="G166" s="518" t="s">
        <v>122</v>
      </c>
      <c r="H166" s="518" t="s">
        <v>347</v>
      </c>
      <c r="I166" s="518">
        <v>101063</v>
      </c>
    </row>
    <row r="167" spans="1:9" x14ac:dyDescent="0.2">
      <c r="A167" s="518" t="s">
        <v>347</v>
      </c>
      <c r="B167" s="518">
        <v>101071</v>
      </c>
      <c r="C167" s="518" t="s">
        <v>2660</v>
      </c>
      <c r="D167" s="518" t="s">
        <v>429</v>
      </c>
      <c r="E167" s="859">
        <v>23</v>
      </c>
      <c r="F167" s="859">
        <v>17</v>
      </c>
      <c r="G167" s="518" t="s">
        <v>122</v>
      </c>
      <c r="H167" s="518" t="s">
        <v>347</v>
      </c>
      <c r="I167" s="518">
        <v>101071</v>
      </c>
    </row>
    <row r="168" spans="1:9" x14ac:dyDescent="0.2">
      <c r="A168" s="518" t="s">
        <v>347</v>
      </c>
      <c r="B168" s="518">
        <v>101089</v>
      </c>
      <c r="C168" s="518" t="s">
        <v>2660</v>
      </c>
      <c r="D168" s="518" t="s">
        <v>401</v>
      </c>
      <c r="E168" s="859">
        <v>31</v>
      </c>
      <c r="F168" s="859">
        <v>6</v>
      </c>
      <c r="G168" s="518" t="s">
        <v>122</v>
      </c>
      <c r="H168" s="518" t="s">
        <v>347</v>
      </c>
      <c r="I168" s="518">
        <v>101089</v>
      </c>
    </row>
    <row r="169" spans="1:9" x14ac:dyDescent="0.2">
      <c r="A169" s="518" t="s">
        <v>347</v>
      </c>
      <c r="B169" s="518">
        <v>101097</v>
      </c>
      <c r="C169" s="518" t="s">
        <v>2660</v>
      </c>
      <c r="D169" s="518" t="s">
        <v>527</v>
      </c>
      <c r="E169" s="859">
        <v>15</v>
      </c>
      <c r="F169" s="859">
        <v>9</v>
      </c>
      <c r="G169" s="518" t="s">
        <v>122</v>
      </c>
      <c r="H169" s="518" t="s">
        <v>347</v>
      </c>
      <c r="I169" s="518">
        <v>763797</v>
      </c>
    </row>
    <row r="170" spans="1:9" x14ac:dyDescent="0.2">
      <c r="A170" s="518" t="s">
        <v>347</v>
      </c>
      <c r="B170" s="518">
        <v>101105</v>
      </c>
      <c r="C170" s="518" t="s">
        <v>2660</v>
      </c>
      <c r="D170" s="518" t="s">
        <v>923</v>
      </c>
      <c r="E170" s="859">
        <v>35</v>
      </c>
      <c r="F170" s="859">
        <v>6</v>
      </c>
      <c r="G170" s="518" t="s">
        <v>122</v>
      </c>
      <c r="H170" s="518" t="s">
        <v>347</v>
      </c>
      <c r="I170" s="518">
        <v>101105</v>
      </c>
    </row>
    <row r="171" spans="1:9" x14ac:dyDescent="0.2">
      <c r="A171" s="518" t="s">
        <v>347</v>
      </c>
      <c r="B171" s="518">
        <v>101113</v>
      </c>
      <c r="C171" s="518" t="s">
        <v>2660</v>
      </c>
      <c r="D171" s="518" t="s">
        <v>682</v>
      </c>
      <c r="E171" s="859">
        <v>30</v>
      </c>
      <c r="F171" s="859">
        <v>15</v>
      </c>
      <c r="G171" s="518" t="s">
        <v>122</v>
      </c>
      <c r="H171" s="518" t="s">
        <v>347</v>
      </c>
      <c r="I171" s="518">
        <v>101113</v>
      </c>
    </row>
    <row r="172" spans="1:9" x14ac:dyDescent="0.2">
      <c r="A172" s="518" t="s">
        <v>347</v>
      </c>
      <c r="B172" s="518">
        <v>101121</v>
      </c>
      <c r="C172" s="518" t="s">
        <v>2660</v>
      </c>
      <c r="D172" s="518" t="s">
        <v>1143</v>
      </c>
      <c r="E172" s="859">
        <v>27</v>
      </c>
      <c r="F172" s="859">
        <v>23</v>
      </c>
      <c r="G172" s="518" t="s">
        <v>122</v>
      </c>
      <c r="H172" s="518" t="s">
        <v>347</v>
      </c>
      <c r="I172" s="518">
        <v>101121</v>
      </c>
    </row>
    <row r="173" spans="1:9" x14ac:dyDescent="0.2">
      <c r="A173" s="518" t="s">
        <v>347</v>
      </c>
      <c r="B173" s="518">
        <v>101139</v>
      </c>
      <c r="C173" s="518" t="s">
        <v>2660</v>
      </c>
      <c r="D173" s="518" t="s">
        <v>729</v>
      </c>
      <c r="E173" s="859">
        <v>32</v>
      </c>
      <c r="F173" s="859">
        <v>6</v>
      </c>
      <c r="G173" s="518" t="s">
        <v>122</v>
      </c>
      <c r="H173" s="518" t="s">
        <v>347</v>
      </c>
      <c r="I173" s="518">
        <v>101139</v>
      </c>
    </row>
    <row r="174" spans="1:9" x14ac:dyDescent="0.2">
      <c r="A174" s="518" t="s">
        <v>347</v>
      </c>
      <c r="B174" s="518">
        <v>101188</v>
      </c>
      <c r="C174" s="518" t="s">
        <v>2660</v>
      </c>
      <c r="D174" s="518" t="s">
        <v>945</v>
      </c>
      <c r="E174" s="859">
        <v>33</v>
      </c>
      <c r="F174" s="859">
        <v>15</v>
      </c>
      <c r="G174" s="518" t="s">
        <v>122</v>
      </c>
      <c r="H174" s="518" t="s">
        <v>347</v>
      </c>
      <c r="I174" s="518">
        <v>101188</v>
      </c>
    </row>
    <row r="175" spans="1:9" x14ac:dyDescent="0.2">
      <c r="A175" s="518" t="s">
        <v>347</v>
      </c>
      <c r="B175" s="518">
        <v>101196</v>
      </c>
      <c r="C175" s="518" t="s">
        <v>2660</v>
      </c>
      <c r="D175" s="518" t="s">
        <v>324</v>
      </c>
      <c r="E175" s="859">
        <v>18</v>
      </c>
      <c r="F175" s="859">
        <v>10</v>
      </c>
      <c r="G175" s="518" t="s">
        <v>122</v>
      </c>
      <c r="H175" s="518" t="s">
        <v>347</v>
      </c>
      <c r="I175" s="518">
        <v>101196</v>
      </c>
    </row>
    <row r="176" spans="1:9" x14ac:dyDescent="0.2">
      <c r="A176" s="518" t="s">
        <v>320</v>
      </c>
      <c r="B176" s="518">
        <v>101287</v>
      </c>
      <c r="C176" s="518" t="s">
        <v>2660</v>
      </c>
      <c r="D176" s="518" t="s">
        <v>4037</v>
      </c>
      <c r="E176" s="859">
        <v>34</v>
      </c>
      <c r="F176" s="859">
        <v>30</v>
      </c>
      <c r="G176" s="518" t="s">
        <v>122</v>
      </c>
      <c r="H176" s="518" t="s">
        <v>320</v>
      </c>
      <c r="I176" s="518">
        <v>101287</v>
      </c>
    </row>
    <row r="177" spans="1:9" x14ac:dyDescent="0.2">
      <c r="A177" s="518" t="s">
        <v>320</v>
      </c>
      <c r="B177" s="518">
        <v>101295</v>
      </c>
      <c r="C177" s="518" t="s">
        <v>2660</v>
      </c>
      <c r="D177" s="518" t="s">
        <v>444</v>
      </c>
      <c r="E177" s="859">
        <v>24</v>
      </c>
      <c r="F177" s="859">
        <v>19</v>
      </c>
      <c r="G177" s="518" t="s">
        <v>122</v>
      </c>
      <c r="H177" s="518" t="s">
        <v>320</v>
      </c>
      <c r="I177" s="518">
        <v>101295</v>
      </c>
    </row>
    <row r="178" spans="1:9" x14ac:dyDescent="0.2">
      <c r="A178" s="518" t="s">
        <v>320</v>
      </c>
      <c r="B178" s="518">
        <v>101303</v>
      </c>
      <c r="C178" s="518" t="s">
        <v>2660</v>
      </c>
      <c r="D178" s="518" t="s">
        <v>3498</v>
      </c>
      <c r="E178" s="859">
        <v>27</v>
      </c>
      <c r="F178" s="859">
        <v>20</v>
      </c>
      <c r="G178" s="518" t="s">
        <v>122</v>
      </c>
      <c r="H178" s="518" t="s">
        <v>320</v>
      </c>
      <c r="I178" s="518">
        <v>101303</v>
      </c>
    </row>
    <row r="179" spans="1:9" x14ac:dyDescent="0.2">
      <c r="A179" s="518" t="s">
        <v>320</v>
      </c>
      <c r="B179" s="518">
        <v>101378</v>
      </c>
      <c r="C179" s="518" t="s">
        <v>2660</v>
      </c>
      <c r="D179" s="518" t="s">
        <v>4047</v>
      </c>
      <c r="E179" s="859">
        <v>20</v>
      </c>
      <c r="F179" s="859">
        <v>0</v>
      </c>
      <c r="G179" s="518" t="s">
        <v>122</v>
      </c>
      <c r="H179" s="518" t="s">
        <v>320</v>
      </c>
      <c r="I179" s="518">
        <v>134585</v>
      </c>
    </row>
    <row r="180" spans="1:9" x14ac:dyDescent="0.2">
      <c r="A180" s="518" t="s">
        <v>320</v>
      </c>
      <c r="B180" s="518">
        <v>101386</v>
      </c>
      <c r="C180" s="518" t="s">
        <v>2660</v>
      </c>
      <c r="D180" s="518" t="s">
        <v>525</v>
      </c>
      <c r="E180" s="859">
        <v>26</v>
      </c>
      <c r="F180" s="859">
        <v>25</v>
      </c>
      <c r="G180" s="518" t="s">
        <v>122</v>
      </c>
      <c r="H180" s="518" t="s">
        <v>320</v>
      </c>
      <c r="I180" s="518">
        <v>101386</v>
      </c>
    </row>
    <row r="181" spans="1:9" x14ac:dyDescent="0.2">
      <c r="A181" s="518" t="s">
        <v>320</v>
      </c>
      <c r="B181" s="518">
        <v>101394</v>
      </c>
      <c r="C181" s="518" t="s">
        <v>2660</v>
      </c>
      <c r="D181" s="518" t="s">
        <v>518</v>
      </c>
      <c r="E181" s="859">
        <v>20</v>
      </c>
      <c r="F181" s="859">
        <v>20</v>
      </c>
      <c r="G181" s="518" t="s">
        <v>122</v>
      </c>
      <c r="H181" s="518" t="s">
        <v>320</v>
      </c>
      <c r="I181" s="518">
        <v>101394</v>
      </c>
    </row>
    <row r="182" spans="1:9" x14ac:dyDescent="0.2">
      <c r="A182" s="518" t="s">
        <v>320</v>
      </c>
      <c r="B182" s="518">
        <v>101410</v>
      </c>
      <c r="C182" s="518" t="s">
        <v>2660</v>
      </c>
      <c r="D182" s="518" t="s">
        <v>1702</v>
      </c>
      <c r="E182" s="859">
        <v>34</v>
      </c>
      <c r="F182" s="859">
        <v>32</v>
      </c>
      <c r="G182" s="518" t="s">
        <v>122</v>
      </c>
      <c r="H182" s="518" t="s">
        <v>320</v>
      </c>
      <c r="I182" s="518">
        <v>101410</v>
      </c>
    </row>
    <row r="183" spans="1:9" x14ac:dyDescent="0.2">
      <c r="A183" s="518" t="s">
        <v>320</v>
      </c>
      <c r="B183" s="518">
        <v>101428</v>
      </c>
      <c r="C183" s="518" t="s">
        <v>2660</v>
      </c>
      <c r="D183" s="518" t="s">
        <v>776</v>
      </c>
      <c r="E183" s="859">
        <v>24</v>
      </c>
      <c r="F183" s="859">
        <v>20</v>
      </c>
      <c r="G183" s="518" t="s">
        <v>122</v>
      </c>
      <c r="H183" s="518" t="s">
        <v>320</v>
      </c>
      <c r="I183" s="518">
        <v>101428</v>
      </c>
    </row>
    <row r="184" spans="1:9" x14ac:dyDescent="0.2">
      <c r="A184" s="518" t="s">
        <v>320</v>
      </c>
      <c r="B184" s="518">
        <v>101436</v>
      </c>
      <c r="C184" s="518" t="s">
        <v>2660</v>
      </c>
      <c r="D184" s="518" t="s">
        <v>717</v>
      </c>
      <c r="E184" s="859">
        <v>32</v>
      </c>
      <c r="F184" s="859">
        <v>27</v>
      </c>
      <c r="G184" s="518" t="s">
        <v>122</v>
      </c>
      <c r="H184" s="518" t="s">
        <v>320</v>
      </c>
      <c r="I184" s="518">
        <v>101436</v>
      </c>
    </row>
    <row r="185" spans="1:9" x14ac:dyDescent="0.2">
      <c r="A185" s="518" t="s">
        <v>320</v>
      </c>
      <c r="B185" s="518">
        <v>101444</v>
      </c>
      <c r="C185" s="518" t="s">
        <v>2660</v>
      </c>
      <c r="D185" s="518" t="s">
        <v>4059</v>
      </c>
      <c r="E185" s="859">
        <v>26</v>
      </c>
      <c r="F185" s="859">
        <v>26</v>
      </c>
      <c r="G185" s="518" t="s">
        <v>122</v>
      </c>
      <c r="H185" s="518" t="s">
        <v>320</v>
      </c>
      <c r="I185" s="518">
        <v>101444</v>
      </c>
    </row>
    <row r="186" spans="1:9" x14ac:dyDescent="0.2">
      <c r="A186" s="518" t="s">
        <v>320</v>
      </c>
      <c r="B186" s="518">
        <v>101451</v>
      </c>
      <c r="C186" s="518" t="s">
        <v>2660</v>
      </c>
      <c r="D186" s="518" t="s">
        <v>608</v>
      </c>
      <c r="E186" s="859">
        <v>34</v>
      </c>
      <c r="F186" s="859">
        <v>32</v>
      </c>
      <c r="G186" s="518" t="s">
        <v>122</v>
      </c>
      <c r="H186" s="518" t="s">
        <v>320</v>
      </c>
      <c r="I186" s="518">
        <v>101451</v>
      </c>
    </row>
    <row r="187" spans="1:9" x14ac:dyDescent="0.2">
      <c r="A187" s="518" t="s">
        <v>320</v>
      </c>
      <c r="B187" s="518">
        <v>101469</v>
      </c>
      <c r="C187" s="518" t="s">
        <v>2660</v>
      </c>
      <c r="D187" s="518" t="s">
        <v>868</v>
      </c>
      <c r="E187" s="859">
        <v>26</v>
      </c>
      <c r="F187" s="859">
        <v>23</v>
      </c>
      <c r="G187" s="518" t="s">
        <v>122</v>
      </c>
      <c r="H187" s="518" t="s">
        <v>320</v>
      </c>
      <c r="I187" s="518">
        <v>101469</v>
      </c>
    </row>
    <row r="188" spans="1:9" x14ac:dyDescent="0.2">
      <c r="A188" s="518" t="s">
        <v>320</v>
      </c>
      <c r="B188" s="518">
        <v>101477</v>
      </c>
      <c r="C188" s="518" t="s">
        <v>2660</v>
      </c>
      <c r="D188" s="518" t="s">
        <v>4060</v>
      </c>
      <c r="E188" s="859">
        <v>25</v>
      </c>
      <c r="F188" s="859">
        <v>23</v>
      </c>
      <c r="G188" s="518" t="s">
        <v>122</v>
      </c>
      <c r="H188" s="518" t="s">
        <v>320</v>
      </c>
      <c r="I188" s="518">
        <v>101477</v>
      </c>
    </row>
    <row r="189" spans="1:9" x14ac:dyDescent="0.2">
      <c r="A189" s="518" t="s">
        <v>300</v>
      </c>
      <c r="B189" s="518">
        <v>101493</v>
      </c>
      <c r="C189" s="518" t="s">
        <v>2660</v>
      </c>
      <c r="D189" s="518" t="s">
        <v>8679</v>
      </c>
      <c r="E189" s="859">
        <v>24</v>
      </c>
      <c r="F189" s="859">
        <v>0</v>
      </c>
      <c r="G189" s="518" t="s">
        <v>122</v>
      </c>
      <c r="H189" s="518" t="s">
        <v>300</v>
      </c>
      <c r="I189" s="518">
        <v>101493</v>
      </c>
    </row>
    <row r="190" spans="1:9" x14ac:dyDescent="0.2">
      <c r="A190" s="518" t="s">
        <v>300</v>
      </c>
      <c r="B190" s="518">
        <v>101501</v>
      </c>
      <c r="C190" s="518" t="s">
        <v>2660</v>
      </c>
      <c r="D190" s="518" t="s">
        <v>447</v>
      </c>
      <c r="E190" s="859">
        <v>20</v>
      </c>
      <c r="F190" s="859">
        <v>0</v>
      </c>
      <c r="G190" s="518" t="s">
        <v>122</v>
      </c>
      <c r="H190" s="518" t="s">
        <v>300</v>
      </c>
      <c r="I190" s="518">
        <v>101501</v>
      </c>
    </row>
    <row r="191" spans="1:9" x14ac:dyDescent="0.2">
      <c r="A191" s="518" t="s">
        <v>300</v>
      </c>
      <c r="B191" s="518">
        <v>101519</v>
      </c>
      <c r="C191" s="518" t="s">
        <v>2660</v>
      </c>
      <c r="D191" s="518" t="s">
        <v>718</v>
      </c>
      <c r="E191" s="859">
        <v>31</v>
      </c>
      <c r="F191" s="859">
        <v>0</v>
      </c>
      <c r="G191" s="518" t="s">
        <v>122</v>
      </c>
      <c r="H191" s="518" t="s">
        <v>300</v>
      </c>
      <c r="I191" s="518">
        <v>101519</v>
      </c>
    </row>
    <row r="192" spans="1:9" x14ac:dyDescent="0.2">
      <c r="A192" s="518" t="s">
        <v>300</v>
      </c>
      <c r="B192" s="518">
        <v>101527</v>
      </c>
      <c r="C192" s="518" t="s">
        <v>2660</v>
      </c>
      <c r="D192" s="518" t="s">
        <v>4062</v>
      </c>
      <c r="E192" s="859">
        <v>15</v>
      </c>
      <c r="F192" s="859">
        <v>0</v>
      </c>
      <c r="G192" s="518" t="s">
        <v>122</v>
      </c>
      <c r="H192" s="518" t="s">
        <v>300</v>
      </c>
      <c r="I192" s="518">
        <v>101527</v>
      </c>
    </row>
    <row r="193" spans="1:9" x14ac:dyDescent="0.2">
      <c r="A193" s="518" t="s">
        <v>300</v>
      </c>
      <c r="B193" s="518">
        <v>101535</v>
      </c>
      <c r="C193" s="518" t="s">
        <v>2660</v>
      </c>
      <c r="D193" s="518" t="s">
        <v>800</v>
      </c>
      <c r="E193" s="859">
        <v>29</v>
      </c>
      <c r="F193" s="859">
        <v>0</v>
      </c>
      <c r="G193" s="518" t="s">
        <v>122</v>
      </c>
      <c r="H193" s="518" t="s">
        <v>300</v>
      </c>
      <c r="I193" s="518">
        <v>101535</v>
      </c>
    </row>
    <row r="194" spans="1:9" x14ac:dyDescent="0.2">
      <c r="A194" s="518" t="s">
        <v>300</v>
      </c>
      <c r="B194" s="518">
        <v>101543</v>
      </c>
      <c r="C194" s="518" t="s">
        <v>2660</v>
      </c>
      <c r="D194" s="518" t="s">
        <v>815</v>
      </c>
      <c r="E194" s="859">
        <v>23</v>
      </c>
      <c r="F194" s="859">
        <v>0</v>
      </c>
      <c r="G194" s="518" t="s">
        <v>122</v>
      </c>
      <c r="H194" s="518" t="s">
        <v>300</v>
      </c>
      <c r="I194" s="518">
        <v>101543</v>
      </c>
    </row>
    <row r="195" spans="1:9" x14ac:dyDescent="0.2">
      <c r="A195" s="518" t="s">
        <v>300</v>
      </c>
      <c r="B195" s="518">
        <v>101568</v>
      </c>
      <c r="C195" s="518" t="s">
        <v>2660</v>
      </c>
      <c r="D195" s="518" t="s">
        <v>549</v>
      </c>
      <c r="E195" s="859">
        <v>36</v>
      </c>
      <c r="F195" s="859">
        <v>0</v>
      </c>
      <c r="G195" s="518" t="s">
        <v>122</v>
      </c>
      <c r="H195" s="518" t="s">
        <v>300</v>
      </c>
      <c r="I195" s="518">
        <v>101568</v>
      </c>
    </row>
    <row r="196" spans="1:9" x14ac:dyDescent="0.2">
      <c r="A196" s="518" t="s">
        <v>300</v>
      </c>
      <c r="B196" s="518">
        <v>101576</v>
      </c>
      <c r="C196" s="518" t="s">
        <v>2660</v>
      </c>
      <c r="D196" s="518" t="s">
        <v>6653</v>
      </c>
      <c r="E196" s="859">
        <v>22</v>
      </c>
      <c r="F196" s="859">
        <v>0</v>
      </c>
      <c r="G196" s="518" t="s">
        <v>122</v>
      </c>
      <c r="H196" s="518" t="s">
        <v>300</v>
      </c>
      <c r="I196" s="518">
        <v>101576</v>
      </c>
    </row>
    <row r="197" spans="1:9" x14ac:dyDescent="0.2">
      <c r="A197" s="518" t="s">
        <v>300</v>
      </c>
      <c r="B197" s="518">
        <v>101584</v>
      </c>
      <c r="C197" s="518" t="s">
        <v>2660</v>
      </c>
      <c r="D197" s="518" t="s">
        <v>779</v>
      </c>
      <c r="E197" s="859">
        <v>34</v>
      </c>
      <c r="F197" s="859">
        <v>0</v>
      </c>
      <c r="G197" s="518" t="s">
        <v>122</v>
      </c>
      <c r="H197" s="518" t="s">
        <v>300</v>
      </c>
      <c r="I197" s="518">
        <v>101584</v>
      </c>
    </row>
    <row r="198" spans="1:9" x14ac:dyDescent="0.2">
      <c r="A198" s="518" t="s">
        <v>300</v>
      </c>
      <c r="B198" s="518">
        <v>101592</v>
      </c>
      <c r="C198" s="518" t="s">
        <v>2660</v>
      </c>
      <c r="D198" s="518" t="s">
        <v>406</v>
      </c>
      <c r="E198" s="859">
        <v>19</v>
      </c>
      <c r="F198" s="859">
        <v>0</v>
      </c>
      <c r="G198" s="518" t="s">
        <v>122</v>
      </c>
      <c r="H198" s="518" t="s">
        <v>300</v>
      </c>
      <c r="I198" s="518">
        <v>101592</v>
      </c>
    </row>
    <row r="199" spans="1:9" x14ac:dyDescent="0.2">
      <c r="A199" s="518" t="s">
        <v>300</v>
      </c>
      <c r="B199" s="518">
        <v>101600</v>
      </c>
      <c r="C199" s="518" t="s">
        <v>2660</v>
      </c>
      <c r="D199" s="518" t="s">
        <v>820</v>
      </c>
      <c r="E199" s="859">
        <v>26</v>
      </c>
      <c r="F199" s="859">
        <v>0</v>
      </c>
      <c r="G199" s="518" t="s">
        <v>122</v>
      </c>
      <c r="H199" s="518" t="s">
        <v>300</v>
      </c>
      <c r="I199" s="518">
        <v>101600</v>
      </c>
    </row>
    <row r="200" spans="1:9" x14ac:dyDescent="0.2">
      <c r="A200" s="518" t="s">
        <v>233</v>
      </c>
      <c r="B200" s="518">
        <v>101618</v>
      </c>
      <c r="C200" s="518" t="s">
        <v>2660</v>
      </c>
      <c r="D200" s="518" t="s">
        <v>4080</v>
      </c>
      <c r="E200" s="859">
        <v>32</v>
      </c>
      <c r="F200" s="859">
        <v>31</v>
      </c>
      <c r="G200" s="518" t="s">
        <v>122</v>
      </c>
      <c r="H200" s="518" t="s">
        <v>233</v>
      </c>
      <c r="I200" s="518">
        <v>101618</v>
      </c>
    </row>
    <row r="201" spans="1:9" x14ac:dyDescent="0.2">
      <c r="A201" s="518" t="s">
        <v>233</v>
      </c>
      <c r="B201" s="518">
        <v>101626</v>
      </c>
      <c r="C201" s="518" t="s">
        <v>2660</v>
      </c>
      <c r="D201" s="518" t="s">
        <v>4081</v>
      </c>
      <c r="E201" s="859">
        <v>29</v>
      </c>
      <c r="F201" s="859">
        <v>24</v>
      </c>
      <c r="G201" s="518" t="s">
        <v>122</v>
      </c>
      <c r="H201" s="518" t="s">
        <v>233</v>
      </c>
      <c r="I201" s="518">
        <v>101626</v>
      </c>
    </row>
    <row r="202" spans="1:9" x14ac:dyDescent="0.2">
      <c r="A202" s="518" t="s">
        <v>233</v>
      </c>
      <c r="B202" s="518">
        <v>101634</v>
      </c>
      <c r="C202" s="518" t="s">
        <v>2660</v>
      </c>
      <c r="D202" s="518" t="s">
        <v>429</v>
      </c>
      <c r="E202" s="859">
        <v>24</v>
      </c>
      <c r="F202" s="859">
        <v>24</v>
      </c>
      <c r="G202" s="518" t="s">
        <v>122</v>
      </c>
      <c r="H202" s="518" t="s">
        <v>233</v>
      </c>
      <c r="I202" s="518">
        <v>101634</v>
      </c>
    </row>
    <row r="203" spans="1:9" x14ac:dyDescent="0.2">
      <c r="A203" s="518" t="s">
        <v>233</v>
      </c>
      <c r="B203" s="518">
        <v>101659</v>
      </c>
      <c r="C203" s="518" t="s">
        <v>2660</v>
      </c>
      <c r="D203" s="518" t="s">
        <v>8680</v>
      </c>
      <c r="E203" s="859">
        <v>24</v>
      </c>
      <c r="F203" s="859">
        <v>0</v>
      </c>
      <c r="G203" s="518" t="s">
        <v>122</v>
      </c>
      <c r="H203" s="518" t="s">
        <v>233</v>
      </c>
      <c r="I203" s="518">
        <v>101659</v>
      </c>
    </row>
    <row r="204" spans="1:9" x14ac:dyDescent="0.2">
      <c r="A204" s="518" t="s">
        <v>233</v>
      </c>
      <c r="B204" s="518">
        <v>101667</v>
      </c>
      <c r="C204" s="518" t="s">
        <v>2660</v>
      </c>
      <c r="D204" s="518" t="s">
        <v>4082</v>
      </c>
      <c r="E204" s="859">
        <v>27</v>
      </c>
      <c r="F204" s="859">
        <v>22</v>
      </c>
      <c r="G204" s="518" t="s">
        <v>122</v>
      </c>
      <c r="H204" s="518" t="s">
        <v>233</v>
      </c>
      <c r="I204" s="518">
        <v>101667</v>
      </c>
    </row>
    <row r="205" spans="1:9" x14ac:dyDescent="0.2">
      <c r="A205" s="518" t="s">
        <v>233</v>
      </c>
      <c r="B205" s="518">
        <v>101675</v>
      </c>
      <c r="C205" s="518" t="s">
        <v>2660</v>
      </c>
      <c r="D205" s="518" t="s">
        <v>417</v>
      </c>
      <c r="E205" s="859">
        <v>28</v>
      </c>
      <c r="F205" s="859">
        <v>22</v>
      </c>
      <c r="G205" s="518" t="s">
        <v>122</v>
      </c>
      <c r="H205" s="518" t="s">
        <v>233</v>
      </c>
      <c r="I205" s="518">
        <v>101675</v>
      </c>
    </row>
    <row r="206" spans="1:9" x14ac:dyDescent="0.2">
      <c r="A206" s="518" t="s">
        <v>233</v>
      </c>
      <c r="B206" s="518">
        <v>101691</v>
      </c>
      <c r="C206" s="518" t="s">
        <v>2660</v>
      </c>
      <c r="D206" s="518" t="s">
        <v>4083</v>
      </c>
      <c r="E206" s="859">
        <v>35</v>
      </c>
      <c r="F206" s="859">
        <v>0</v>
      </c>
      <c r="G206" s="518" t="s">
        <v>122</v>
      </c>
      <c r="H206" s="518" t="s">
        <v>233</v>
      </c>
      <c r="I206" s="518">
        <v>101691</v>
      </c>
    </row>
    <row r="207" spans="1:9" x14ac:dyDescent="0.2">
      <c r="A207" s="518" t="s">
        <v>233</v>
      </c>
      <c r="B207" s="518">
        <v>101709</v>
      </c>
      <c r="C207" s="518" t="s">
        <v>2660</v>
      </c>
      <c r="D207" s="518" t="s">
        <v>4084</v>
      </c>
      <c r="E207" s="859">
        <v>16</v>
      </c>
      <c r="F207" s="859">
        <v>16</v>
      </c>
      <c r="G207" s="518" t="s">
        <v>122</v>
      </c>
      <c r="H207" s="518" t="s">
        <v>233</v>
      </c>
      <c r="I207" s="518">
        <v>101709</v>
      </c>
    </row>
    <row r="208" spans="1:9" x14ac:dyDescent="0.2">
      <c r="A208" s="518" t="s">
        <v>233</v>
      </c>
      <c r="B208" s="518">
        <v>101725</v>
      </c>
      <c r="C208" s="518" t="s">
        <v>2660</v>
      </c>
      <c r="D208" s="518" t="s">
        <v>800</v>
      </c>
      <c r="E208" s="859">
        <v>21</v>
      </c>
      <c r="F208" s="859">
        <v>17</v>
      </c>
      <c r="G208" s="518" t="s">
        <v>122</v>
      </c>
      <c r="H208" s="518" t="s">
        <v>233</v>
      </c>
      <c r="I208" s="518">
        <v>101725</v>
      </c>
    </row>
    <row r="209" spans="1:9" x14ac:dyDescent="0.2">
      <c r="A209" s="518" t="s">
        <v>233</v>
      </c>
      <c r="B209" s="518">
        <v>101733</v>
      </c>
      <c r="C209" s="518" t="s">
        <v>2660</v>
      </c>
      <c r="D209" s="518" t="s">
        <v>453</v>
      </c>
      <c r="E209" s="859">
        <v>30</v>
      </c>
      <c r="F209" s="859">
        <v>30</v>
      </c>
      <c r="G209" s="518" t="s">
        <v>122</v>
      </c>
      <c r="H209" s="518" t="s">
        <v>233</v>
      </c>
      <c r="I209" s="518">
        <v>101733</v>
      </c>
    </row>
    <row r="210" spans="1:9" x14ac:dyDescent="0.2">
      <c r="A210" s="518" t="s">
        <v>233</v>
      </c>
      <c r="B210" s="518">
        <v>101741</v>
      </c>
      <c r="C210" s="518" t="s">
        <v>2660</v>
      </c>
      <c r="D210" s="518" t="s">
        <v>8681</v>
      </c>
      <c r="E210" s="859">
        <v>28</v>
      </c>
      <c r="F210" s="859">
        <v>0</v>
      </c>
      <c r="G210" s="518" t="s">
        <v>122</v>
      </c>
      <c r="H210" s="518" t="s">
        <v>233</v>
      </c>
      <c r="I210" s="518">
        <v>101741</v>
      </c>
    </row>
    <row r="211" spans="1:9" x14ac:dyDescent="0.2">
      <c r="A211" s="518" t="s">
        <v>233</v>
      </c>
      <c r="B211" s="518">
        <v>101758</v>
      </c>
      <c r="C211" s="518" t="s">
        <v>2660</v>
      </c>
      <c r="D211" s="518" t="s">
        <v>718</v>
      </c>
      <c r="E211" s="859">
        <v>32</v>
      </c>
      <c r="F211" s="859">
        <v>0</v>
      </c>
      <c r="G211" s="518" t="s">
        <v>122</v>
      </c>
      <c r="H211" s="518" t="s">
        <v>233</v>
      </c>
      <c r="I211" s="518">
        <v>101758</v>
      </c>
    </row>
    <row r="212" spans="1:9" x14ac:dyDescent="0.2">
      <c r="A212" s="518" t="s">
        <v>233</v>
      </c>
      <c r="B212" s="518">
        <v>101766</v>
      </c>
      <c r="C212" s="518" t="s">
        <v>2660</v>
      </c>
      <c r="D212" s="518" t="s">
        <v>4114</v>
      </c>
      <c r="E212" s="859">
        <v>15</v>
      </c>
      <c r="F212" s="859">
        <v>15</v>
      </c>
      <c r="G212" s="518" t="s">
        <v>122</v>
      </c>
      <c r="H212" s="518" t="s">
        <v>233</v>
      </c>
      <c r="I212" s="518">
        <v>101766</v>
      </c>
    </row>
    <row r="213" spans="1:9" x14ac:dyDescent="0.2">
      <c r="A213" s="518" t="s">
        <v>233</v>
      </c>
      <c r="B213" s="518">
        <v>101774</v>
      </c>
      <c r="C213" s="518" t="s">
        <v>2660</v>
      </c>
      <c r="D213" s="518" t="s">
        <v>4115</v>
      </c>
      <c r="E213" s="859">
        <v>23</v>
      </c>
      <c r="F213" s="859">
        <v>18</v>
      </c>
      <c r="G213" s="518" t="s">
        <v>122</v>
      </c>
      <c r="H213" s="518" t="s">
        <v>233</v>
      </c>
      <c r="I213" s="518">
        <v>101774</v>
      </c>
    </row>
    <row r="214" spans="1:9" x14ac:dyDescent="0.2">
      <c r="A214" s="518" t="s">
        <v>233</v>
      </c>
      <c r="B214" s="518">
        <v>101790</v>
      </c>
      <c r="C214" s="518" t="s">
        <v>2660</v>
      </c>
      <c r="D214" s="518" t="s">
        <v>8682</v>
      </c>
      <c r="E214" s="859">
        <v>35</v>
      </c>
      <c r="F214" s="859">
        <v>0</v>
      </c>
      <c r="G214" s="518" t="s">
        <v>122</v>
      </c>
      <c r="H214" s="518" t="s">
        <v>233</v>
      </c>
      <c r="I214" s="518">
        <v>101790</v>
      </c>
    </row>
    <row r="215" spans="1:9" x14ac:dyDescent="0.2">
      <c r="A215" s="518" t="s">
        <v>233</v>
      </c>
      <c r="B215" s="518">
        <v>101808</v>
      </c>
      <c r="C215" s="518" t="s">
        <v>2660</v>
      </c>
      <c r="D215" s="518" t="s">
        <v>8683</v>
      </c>
      <c r="E215" s="859">
        <v>34</v>
      </c>
      <c r="F215" s="859">
        <v>0</v>
      </c>
      <c r="G215" s="518" t="s">
        <v>122</v>
      </c>
      <c r="H215" s="518" t="s">
        <v>233</v>
      </c>
      <c r="I215" s="518">
        <v>101808</v>
      </c>
    </row>
    <row r="216" spans="1:9" x14ac:dyDescent="0.2">
      <c r="A216" s="518" t="s">
        <v>245</v>
      </c>
      <c r="B216" s="518">
        <v>101931</v>
      </c>
      <c r="C216" s="518" t="s">
        <v>2660</v>
      </c>
      <c r="D216" s="518" t="s">
        <v>800</v>
      </c>
      <c r="E216" s="859">
        <v>24</v>
      </c>
      <c r="F216" s="859">
        <v>22</v>
      </c>
      <c r="G216" s="518" t="s">
        <v>122</v>
      </c>
      <c r="H216" s="518" t="s">
        <v>245</v>
      </c>
      <c r="I216" s="518">
        <v>101931</v>
      </c>
    </row>
    <row r="217" spans="1:9" x14ac:dyDescent="0.2">
      <c r="A217" s="518" t="s">
        <v>245</v>
      </c>
      <c r="B217" s="518">
        <v>101949</v>
      </c>
      <c r="C217" s="518" t="s">
        <v>2660</v>
      </c>
      <c r="D217" s="518" t="s">
        <v>796</v>
      </c>
      <c r="E217" s="859">
        <v>34</v>
      </c>
      <c r="F217" s="859">
        <v>24</v>
      </c>
      <c r="G217" s="518" t="s">
        <v>122</v>
      </c>
      <c r="H217" s="518" t="s">
        <v>245</v>
      </c>
      <c r="I217" s="518">
        <v>101949</v>
      </c>
    </row>
    <row r="218" spans="1:9" x14ac:dyDescent="0.2">
      <c r="A218" s="518" t="s">
        <v>245</v>
      </c>
      <c r="B218" s="518">
        <v>101956</v>
      </c>
      <c r="C218" s="518" t="s">
        <v>2660</v>
      </c>
      <c r="D218" s="518" t="s">
        <v>779</v>
      </c>
      <c r="E218" s="859">
        <v>23</v>
      </c>
      <c r="F218" s="859">
        <v>13</v>
      </c>
      <c r="G218" s="518" t="s">
        <v>122</v>
      </c>
      <c r="H218" s="518" t="s">
        <v>245</v>
      </c>
      <c r="I218" s="518">
        <v>101931</v>
      </c>
    </row>
    <row r="219" spans="1:9" x14ac:dyDescent="0.2">
      <c r="A219" s="518" t="s">
        <v>245</v>
      </c>
      <c r="B219" s="518">
        <v>101972</v>
      </c>
      <c r="C219" s="518" t="s">
        <v>2660</v>
      </c>
      <c r="D219" s="518" t="s">
        <v>941</v>
      </c>
      <c r="E219" s="859">
        <v>23</v>
      </c>
      <c r="F219" s="859">
        <v>9</v>
      </c>
      <c r="G219" s="518" t="s">
        <v>122</v>
      </c>
      <c r="H219" s="518" t="s">
        <v>245</v>
      </c>
      <c r="I219" s="518">
        <v>101949</v>
      </c>
    </row>
    <row r="220" spans="1:9" x14ac:dyDescent="0.2">
      <c r="A220" s="518" t="s">
        <v>245</v>
      </c>
      <c r="B220" s="518">
        <v>101980</v>
      </c>
      <c r="C220" s="518" t="s">
        <v>2660</v>
      </c>
      <c r="D220" s="518" t="s">
        <v>697</v>
      </c>
      <c r="E220" s="859">
        <v>19</v>
      </c>
      <c r="F220" s="859">
        <v>19</v>
      </c>
      <c r="G220" s="518" t="s">
        <v>122</v>
      </c>
      <c r="H220" s="518" t="s">
        <v>245</v>
      </c>
      <c r="I220" s="518">
        <v>101980</v>
      </c>
    </row>
    <row r="221" spans="1:9" x14ac:dyDescent="0.2">
      <c r="A221" s="518" t="s">
        <v>245</v>
      </c>
      <c r="B221" s="518">
        <v>102004</v>
      </c>
      <c r="C221" s="518" t="s">
        <v>2660</v>
      </c>
      <c r="D221" s="518" t="s">
        <v>538</v>
      </c>
      <c r="E221" s="859">
        <v>34</v>
      </c>
      <c r="F221" s="859">
        <v>29</v>
      </c>
      <c r="G221" s="518" t="s">
        <v>122</v>
      </c>
      <c r="H221" s="518" t="s">
        <v>245</v>
      </c>
      <c r="I221" s="518">
        <v>102004</v>
      </c>
    </row>
    <row r="222" spans="1:9" x14ac:dyDescent="0.2">
      <c r="A222" s="518" t="s">
        <v>245</v>
      </c>
      <c r="B222" s="518">
        <v>102020</v>
      </c>
      <c r="C222" s="518" t="s">
        <v>2660</v>
      </c>
      <c r="D222" s="518" t="s">
        <v>726</v>
      </c>
      <c r="E222" s="859">
        <v>30</v>
      </c>
      <c r="F222" s="859">
        <v>24</v>
      </c>
      <c r="G222" s="518" t="s">
        <v>122</v>
      </c>
      <c r="H222" s="518" t="s">
        <v>245</v>
      </c>
      <c r="I222" s="518">
        <v>102020</v>
      </c>
    </row>
    <row r="223" spans="1:9" x14ac:dyDescent="0.2">
      <c r="A223" s="518" t="s">
        <v>237</v>
      </c>
      <c r="B223" s="518">
        <v>102061</v>
      </c>
      <c r="C223" s="518" t="s">
        <v>2660</v>
      </c>
      <c r="D223" s="518" t="s">
        <v>3958</v>
      </c>
      <c r="E223" s="859">
        <v>29</v>
      </c>
      <c r="F223" s="859">
        <v>26</v>
      </c>
      <c r="G223" s="518" t="s">
        <v>122</v>
      </c>
      <c r="H223" s="518" t="s">
        <v>237</v>
      </c>
      <c r="I223" s="518">
        <v>102061</v>
      </c>
    </row>
    <row r="224" spans="1:9" x14ac:dyDescent="0.2">
      <c r="A224" s="518" t="s">
        <v>237</v>
      </c>
      <c r="B224" s="518">
        <v>102087</v>
      </c>
      <c r="C224" s="518" t="s">
        <v>2660</v>
      </c>
      <c r="D224" s="518" t="s">
        <v>2578</v>
      </c>
      <c r="E224" s="859">
        <v>21</v>
      </c>
      <c r="F224" s="859">
        <v>21</v>
      </c>
      <c r="G224" s="518" t="s">
        <v>122</v>
      </c>
      <c r="H224" s="518" t="s">
        <v>237</v>
      </c>
      <c r="I224" s="518">
        <v>102087</v>
      </c>
    </row>
    <row r="225" spans="1:9" x14ac:dyDescent="0.2">
      <c r="A225" s="518" t="s">
        <v>237</v>
      </c>
      <c r="B225" s="518">
        <v>102095</v>
      </c>
      <c r="C225" s="518" t="s">
        <v>2660</v>
      </c>
      <c r="D225" s="518" t="s">
        <v>2368</v>
      </c>
      <c r="E225" s="859">
        <v>35</v>
      </c>
      <c r="F225" s="859">
        <v>35</v>
      </c>
      <c r="G225" s="518" t="s">
        <v>122</v>
      </c>
      <c r="H225" s="518" t="s">
        <v>237</v>
      </c>
      <c r="I225" s="518">
        <v>102095</v>
      </c>
    </row>
    <row r="226" spans="1:9" x14ac:dyDescent="0.2">
      <c r="A226" s="518" t="s">
        <v>237</v>
      </c>
      <c r="B226" s="518">
        <v>102129</v>
      </c>
      <c r="C226" s="518" t="s">
        <v>2660</v>
      </c>
      <c r="D226" s="518" t="s">
        <v>1052</v>
      </c>
      <c r="E226" s="859">
        <v>26</v>
      </c>
      <c r="F226" s="859">
        <v>26</v>
      </c>
      <c r="G226" s="518" t="s">
        <v>122</v>
      </c>
      <c r="H226" s="518" t="s">
        <v>237</v>
      </c>
      <c r="I226" s="518">
        <v>102129</v>
      </c>
    </row>
    <row r="227" spans="1:9" x14ac:dyDescent="0.2">
      <c r="A227" s="518" t="s">
        <v>237</v>
      </c>
      <c r="B227" s="518">
        <v>102145</v>
      </c>
      <c r="C227" s="518" t="s">
        <v>2660</v>
      </c>
      <c r="D227" s="518" t="s">
        <v>1502</v>
      </c>
      <c r="E227" s="859">
        <v>23</v>
      </c>
      <c r="F227" s="859">
        <v>23</v>
      </c>
      <c r="G227" s="518" t="s">
        <v>122</v>
      </c>
      <c r="H227" s="518" t="s">
        <v>237</v>
      </c>
      <c r="I227" s="518">
        <v>102145</v>
      </c>
    </row>
    <row r="228" spans="1:9" x14ac:dyDescent="0.2">
      <c r="A228" s="518" t="s">
        <v>237</v>
      </c>
      <c r="B228" s="518">
        <v>102152</v>
      </c>
      <c r="C228" s="518" t="s">
        <v>2660</v>
      </c>
      <c r="D228" s="518" t="s">
        <v>3203</v>
      </c>
      <c r="E228" s="859">
        <v>21</v>
      </c>
      <c r="F228" s="859">
        <v>21</v>
      </c>
      <c r="G228" s="518" t="s">
        <v>122</v>
      </c>
      <c r="H228" s="518" t="s">
        <v>237</v>
      </c>
      <c r="I228" s="518">
        <v>102152</v>
      </c>
    </row>
    <row r="229" spans="1:9" x14ac:dyDescent="0.2">
      <c r="A229" s="518" t="s">
        <v>237</v>
      </c>
      <c r="B229" s="518">
        <v>102160</v>
      </c>
      <c r="C229" s="518" t="s">
        <v>2660</v>
      </c>
      <c r="D229" s="518" t="s">
        <v>1209</v>
      </c>
      <c r="E229" s="859">
        <v>30</v>
      </c>
      <c r="F229" s="859">
        <v>30</v>
      </c>
      <c r="G229" s="518" t="s">
        <v>122</v>
      </c>
      <c r="H229" s="518" t="s">
        <v>237</v>
      </c>
      <c r="I229" s="518">
        <v>102160</v>
      </c>
    </row>
    <row r="230" spans="1:9" x14ac:dyDescent="0.2">
      <c r="A230" s="518" t="s">
        <v>237</v>
      </c>
      <c r="B230" s="518">
        <v>102178</v>
      </c>
      <c r="C230" s="518" t="s">
        <v>2660</v>
      </c>
      <c r="D230" s="518" t="s">
        <v>3960</v>
      </c>
      <c r="E230" s="859">
        <v>22</v>
      </c>
      <c r="F230" s="859">
        <v>22</v>
      </c>
      <c r="G230" s="518" t="s">
        <v>122</v>
      </c>
      <c r="H230" s="518" t="s">
        <v>237</v>
      </c>
      <c r="I230" s="518">
        <v>102582</v>
      </c>
    </row>
    <row r="231" spans="1:9" x14ac:dyDescent="0.2">
      <c r="A231" s="518" t="s">
        <v>237</v>
      </c>
      <c r="B231" s="518">
        <v>102186</v>
      </c>
      <c r="C231" s="518" t="s">
        <v>2660</v>
      </c>
      <c r="D231" s="518" t="s">
        <v>3961</v>
      </c>
      <c r="E231" s="859">
        <v>32</v>
      </c>
      <c r="F231" s="859">
        <v>32</v>
      </c>
      <c r="G231" s="518" t="s">
        <v>122</v>
      </c>
      <c r="H231" s="518" t="s">
        <v>237</v>
      </c>
      <c r="I231" s="518">
        <v>102186</v>
      </c>
    </row>
    <row r="232" spans="1:9" x14ac:dyDescent="0.2">
      <c r="A232" s="518" t="s">
        <v>237</v>
      </c>
      <c r="B232" s="518">
        <v>102202</v>
      </c>
      <c r="C232" s="518" t="s">
        <v>2660</v>
      </c>
      <c r="D232" s="518" t="s">
        <v>3962</v>
      </c>
      <c r="E232" s="859">
        <v>34</v>
      </c>
      <c r="F232" s="859">
        <v>34</v>
      </c>
      <c r="G232" s="518" t="s">
        <v>122</v>
      </c>
      <c r="H232" s="518" t="s">
        <v>237</v>
      </c>
      <c r="I232" s="518">
        <v>102202</v>
      </c>
    </row>
    <row r="233" spans="1:9" x14ac:dyDescent="0.2">
      <c r="A233" s="518" t="s">
        <v>237</v>
      </c>
      <c r="B233" s="518">
        <v>102228</v>
      </c>
      <c r="C233" s="518" t="s">
        <v>2660</v>
      </c>
      <c r="D233" s="518" t="s">
        <v>3983</v>
      </c>
      <c r="E233" s="859">
        <v>35</v>
      </c>
      <c r="F233" s="859">
        <v>35</v>
      </c>
      <c r="G233" s="518" t="s">
        <v>122</v>
      </c>
      <c r="H233" s="518" t="s">
        <v>237</v>
      </c>
      <c r="I233" s="518">
        <v>102228</v>
      </c>
    </row>
    <row r="234" spans="1:9" x14ac:dyDescent="0.2">
      <c r="A234" s="518" t="s">
        <v>237</v>
      </c>
      <c r="B234" s="518">
        <v>102236</v>
      </c>
      <c r="C234" s="518" t="s">
        <v>2660</v>
      </c>
      <c r="D234" s="518" t="s">
        <v>1153</v>
      </c>
      <c r="E234" s="859">
        <v>30</v>
      </c>
      <c r="F234" s="859">
        <v>30</v>
      </c>
      <c r="G234" s="518" t="s">
        <v>122</v>
      </c>
      <c r="H234" s="518" t="s">
        <v>237</v>
      </c>
      <c r="I234" s="518">
        <v>102236</v>
      </c>
    </row>
    <row r="235" spans="1:9" x14ac:dyDescent="0.2">
      <c r="A235" s="518" t="s">
        <v>237</v>
      </c>
      <c r="B235" s="518">
        <v>102244</v>
      </c>
      <c r="C235" s="518" t="s">
        <v>2660</v>
      </c>
      <c r="D235" s="518" t="s">
        <v>3984</v>
      </c>
      <c r="E235" s="859">
        <v>35</v>
      </c>
      <c r="F235" s="859">
        <v>35</v>
      </c>
      <c r="G235" s="518" t="s">
        <v>122</v>
      </c>
      <c r="H235" s="518" t="s">
        <v>237</v>
      </c>
      <c r="I235" s="518">
        <v>102244</v>
      </c>
    </row>
    <row r="236" spans="1:9" x14ac:dyDescent="0.2">
      <c r="A236" s="518" t="s">
        <v>237</v>
      </c>
      <c r="B236" s="518">
        <v>102269</v>
      </c>
      <c r="C236" s="518" t="s">
        <v>2660</v>
      </c>
      <c r="D236" s="518" t="s">
        <v>1226</v>
      </c>
      <c r="E236" s="859">
        <v>30</v>
      </c>
      <c r="F236" s="859">
        <v>30</v>
      </c>
      <c r="G236" s="518" t="s">
        <v>122</v>
      </c>
      <c r="H236" s="518" t="s">
        <v>237</v>
      </c>
      <c r="I236" s="518">
        <v>102269</v>
      </c>
    </row>
    <row r="237" spans="1:9" x14ac:dyDescent="0.2">
      <c r="A237" s="518" t="s">
        <v>237</v>
      </c>
      <c r="B237" s="518">
        <v>102285</v>
      </c>
      <c r="C237" s="518" t="s">
        <v>2660</v>
      </c>
      <c r="D237" s="518" t="s">
        <v>3985</v>
      </c>
      <c r="E237" s="859">
        <v>29</v>
      </c>
      <c r="F237" s="859">
        <v>29</v>
      </c>
      <c r="G237" s="518" t="s">
        <v>122</v>
      </c>
      <c r="H237" s="518" t="s">
        <v>237</v>
      </c>
      <c r="I237" s="518">
        <v>102285</v>
      </c>
    </row>
    <row r="238" spans="1:9" x14ac:dyDescent="0.2">
      <c r="A238" s="518" t="s">
        <v>237</v>
      </c>
      <c r="B238" s="518">
        <v>102293</v>
      </c>
      <c r="C238" s="518" t="s">
        <v>2660</v>
      </c>
      <c r="D238" s="518" t="s">
        <v>2403</v>
      </c>
      <c r="E238" s="859">
        <v>22</v>
      </c>
      <c r="F238" s="859">
        <v>22</v>
      </c>
      <c r="G238" s="518" t="s">
        <v>122</v>
      </c>
      <c r="H238" s="518" t="s">
        <v>237</v>
      </c>
      <c r="I238" s="518">
        <v>102293</v>
      </c>
    </row>
    <row r="239" spans="1:9" x14ac:dyDescent="0.2">
      <c r="A239" s="518" t="s">
        <v>237</v>
      </c>
      <c r="B239" s="518">
        <v>102327</v>
      </c>
      <c r="C239" s="518" t="s">
        <v>2660</v>
      </c>
      <c r="D239" s="518" t="s">
        <v>1189</v>
      </c>
      <c r="E239" s="859">
        <v>24</v>
      </c>
      <c r="F239" s="859">
        <v>24</v>
      </c>
      <c r="G239" s="518" t="s">
        <v>122</v>
      </c>
      <c r="H239" s="518" t="s">
        <v>237</v>
      </c>
      <c r="I239" s="518">
        <v>102327</v>
      </c>
    </row>
    <row r="240" spans="1:9" x14ac:dyDescent="0.2">
      <c r="A240" s="518" t="s">
        <v>237</v>
      </c>
      <c r="B240" s="518">
        <v>102335</v>
      </c>
      <c r="C240" s="518" t="s">
        <v>2660</v>
      </c>
      <c r="D240" s="518" t="s">
        <v>3986</v>
      </c>
      <c r="E240" s="859">
        <v>28</v>
      </c>
      <c r="F240" s="859">
        <v>28</v>
      </c>
      <c r="G240" s="518" t="s">
        <v>122</v>
      </c>
      <c r="H240" s="518" t="s">
        <v>237</v>
      </c>
      <c r="I240" s="518">
        <v>619999</v>
      </c>
    </row>
    <row r="241" spans="1:9" x14ac:dyDescent="0.2">
      <c r="A241" s="518" t="s">
        <v>237</v>
      </c>
      <c r="B241" s="518">
        <v>102350</v>
      </c>
      <c r="C241" s="518" t="s">
        <v>2660</v>
      </c>
      <c r="D241" s="518" t="s">
        <v>2454</v>
      </c>
      <c r="E241" s="859">
        <v>18</v>
      </c>
      <c r="F241" s="859">
        <v>18</v>
      </c>
      <c r="G241" s="518" t="s">
        <v>122</v>
      </c>
      <c r="H241" s="518" t="s">
        <v>237</v>
      </c>
      <c r="I241" s="518">
        <v>443994</v>
      </c>
    </row>
    <row r="242" spans="1:9" x14ac:dyDescent="0.2">
      <c r="A242" s="518" t="s">
        <v>237</v>
      </c>
      <c r="B242" s="518">
        <v>102384</v>
      </c>
      <c r="C242" s="518" t="s">
        <v>2660</v>
      </c>
      <c r="D242" s="518" t="s">
        <v>3987</v>
      </c>
      <c r="E242" s="859">
        <v>17</v>
      </c>
      <c r="F242" s="859">
        <v>18</v>
      </c>
      <c r="G242" s="518" t="s">
        <v>122</v>
      </c>
      <c r="H242" s="518" t="s">
        <v>237</v>
      </c>
      <c r="I242" s="518">
        <v>102384</v>
      </c>
    </row>
    <row r="243" spans="1:9" x14ac:dyDescent="0.2">
      <c r="A243" s="518" t="s">
        <v>237</v>
      </c>
      <c r="B243" s="518">
        <v>102426</v>
      </c>
      <c r="C243" s="518" t="s">
        <v>2660</v>
      </c>
      <c r="D243" s="518" t="s">
        <v>2678</v>
      </c>
      <c r="E243" s="859">
        <v>33</v>
      </c>
      <c r="F243" s="859">
        <v>33</v>
      </c>
      <c r="G243" s="518" t="s">
        <v>122</v>
      </c>
      <c r="H243" s="518" t="s">
        <v>237</v>
      </c>
      <c r="I243" s="518">
        <v>102426</v>
      </c>
    </row>
    <row r="244" spans="1:9" x14ac:dyDescent="0.2">
      <c r="A244" s="518" t="s">
        <v>237</v>
      </c>
      <c r="B244" s="518">
        <v>102434</v>
      </c>
      <c r="C244" s="518" t="s">
        <v>2660</v>
      </c>
      <c r="D244" s="518" t="s">
        <v>4013</v>
      </c>
      <c r="E244" s="859">
        <v>21</v>
      </c>
      <c r="F244" s="859">
        <v>21</v>
      </c>
      <c r="G244" s="518" t="s">
        <v>122</v>
      </c>
      <c r="H244" s="518" t="s">
        <v>237</v>
      </c>
      <c r="I244" s="518">
        <v>102434</v>
      </c>
    </row>
    <row r="245" spans="1:9" x14ac:dyDescent="0.2">
      <c r="A245" s="518" t="s">
        <v>237</v>
      </c>
      <c r="B245" s="518">
        <v>102442</v>
      </c>
      <c r="C245" s="518" t="s">
        <v>2660</v>
      </c>
      <c r="D245" s="518" t="s">
        <v>7571</v>
      </c>
      <c r="E245" s="859">
        <v>17</v>
      </c>
      <c r="F245" s="859">
        <v>17</v>
      </c>
      <c r="G245" s="518" t="s">
        <v>122</v>
      </c>
      <c r="H245" s="518" t="s">
        <v>237</v>
      </c>
      <c r="I245" s="518">
        <v>102459</v>
      </c>
    </row>
    <row r="246" spans="1:9" x14ac:dyDescent="0.2">
      <c r="A246" s="518" t="s">
        <v>237</v>
      </c>
      <c r="B246" s="518">
        <v>102459</v>
      </c>
      <c r="C246" s="518" t="s">
        <v>2660</v>
      </c>
      <c r="D246" s="518" t="s">
        <v>4014</v>
      </c>
      <c r="E246" s="859">
        <v>24</v>
      </c>
      <c r="F246" s="859">
        <v>24</v>
      </c>
      <c r="G246" s="518" t="s">
        <v>122</v>
      </c>
      <c r="H246" s="518" t="s">
        <v>237</v>
      </c>
      <c r="I246" s="518">
        <v>102459</v>
      </c>
    </row>
    <row r="247" spans="1:9" x14ac:dyDescent="0.2">
      <c r="A247" s="518" t="s">
        <v>237</v>
      </c>
      <c r="B247" s="518">
        <v>102467</v>
      </c>
      <c r="C247" s="518" t="s">
        <v>2660</v>
      </c>
      <c r="D247" s="518" t="s">
        <v>885</v>
      </c>
      <c r="E247" s="859">
        <v>27</v>
      </c>
      <c r="F247" s="859">
        <v>27</v>
      </c>
      <c r="G247" s="518" t="s">
        <v>122</v>
      </c>
      <c r="H247" s="518" t="s">
        <v>237</v>
      </c>
      <c r="I247" s="518">
        <v>102467</v>
      </c>
    </row>
    <row r="248" spans="1:9" x14ac:dyDescent="0.2">
      <c r="A248" s="518" t="s">
        <v>237</v>
      </c>
      <c r="B248" s="518">
        <v>102517</v>
      </c>
      <c r="C248" s="518" t="s">
        <v>2660</v>
      </c>
      <c r="D248" s="518" t="s">
        <v>2599</v>
      </c>
      <c r="E248" s="859">
        <v>21</v>
      </c>
      <c r="F248" s="859">
        <v>21</v>
      </c>
      <c r="G248" s="518" t="s">
        <v>122</v>
      </c>
      <c r="H248" s="518" t="s">
        <v>237</v>
      </c>
      <c r="I248" s="518">
        <v>102517</v>
      </c>
    </row>
    <row r="249" spans="1:9" x14ac:dyDescent="0.2">
      <c r="A249" s="518" t="s">
        <v>237</v>
      </c>
      <c r="B249" s="518">
        <v>102525</v>
      </c>
      <c r="C249" s="518" t="s">
        <v>2660</v>
      </c>
      <c r="D249" s="518" t="s">
        <v>2504</v>
      </c>
      <c r="E249" s="859">
        <v>33</v>
      </c>
      <c r="F249" s="859">
        <v>33</v>
      </c>
      <c r="G249" s="518" t="s">
        <v>122</v>
      </c>
      <c r="H249" s="518" t="s">
        <v>237</v>
      </c>
      <c r="I249" s="518">
        <v>102525</v>
      </c>
    </row>
    <row r="250" spans="1:9" x14ac:dyDescent="0.2">
      <c r="A250" s="518" t="s">
        <v>237</v>
      </c>
      <c r="B250" s="518">
        <v>102558</v>
      </c>
      <c r="C250" s="518" t="s">
        <v>2660</v>
      </c>
      <c r="D250" s="518" t="s">
        <v>525</v>
      </c>
      <c r="E250" s="859">
        <v>26</v>
      </c>
      <c r="F250" s="859">
        <v>26</v>
      </c>
      <c r="G250" s="518" t="s">
        <v>122</v>
      </c>
      <c r="H250" s="518" t="s">
        <v>237</v>
      </c>
      <c r="I250" s="518">
        <v>102558</v>
      </c>
    </row>
    <row r="251" spans="1:9" x14ac:dyDescent="0.2">
      <c r="A251" s="518" t="s">
        <v>237</v>
      </c>
      <c r="B251" s="518">
        <v>102582</v>
      </c>
      <c r="C251" s="518" t="s">
        <v>2660</v>
      </c>
      <c r="D251" s="518" t="s">
        <v>1565</v>
      </c>
      <c r="E251" s="859">
        <v>16</v>
      </c>
      <c r="F251" s="859">
        <v>16</v>
      </c>
      <c r="G251" s="518" t="s">
        <v>122</v>
      </c>
      <c r="H251" s="518" t="s">
        <v>237</v>
      </c>
      <c r="I251" s="518">
        <v>102582</v>
      </c>
    </row>
    <row r="252" spans="1:9" x14ac:dyDescent="0.2">
      <c r="A252" s="518" t="s">
        <v>237</v>
      </c>
      <c r="B252" s="518">
        <v>102590</v>
      </c>
      <c r="C252" s="518" t="s">
        <v>2660</v>
      </c>
      <c r="D252" s="518" t="s">
        <v>4038</v>
      </c>
      <c r="E252" s="859">
        <v>14</v>
      </c>
      <c r="F252" s="859">
        <v>14</v>
      </c>
      <c r="G252" s="518" t="s">
        <v>122</v>
      </c>
      <c r="H252" s="518" t="s">
        <v>237</v>
      </c>
      <c r="I252" s="518">
        <v>102590</v>
      </c>
    </row>
    <row r="253" spans="1:9" x14ac:dyDescent="0.2">
      <c r="A253" s="518" t="s">
        <v>237</v>
      </c>
      <c r="B253" s="518">
        <v>102624</v>
      </c>
      <c r="C253" s="518" t="s">
        <v>2660</v>
      </c>
      <c r="D253" s="518" t="s">
        <v>2392</v>
      </c>
      <c r="E253" s="859">
        <v>28</v>
      </c>
      <c r="F253" s="859">
        <v>28</v>
      </c>
      <c r="G253" s="518" t="s">
        <v>122</v>
      </c>
      <c r="H253" s="518" t="s">
        <v>237</v>
      </c>
      <c r="I253" s="518">
        <v>102624</v>
      </c>
    </row>
    <row r="254" spans="1:9" x14ac:dyDescent="0.2">
      <c r="A254" s="518" t="s">
        <v>237</v>
      </c>
      <c r="B254" s="518">
        <v>102632</v>
      </c>
      <c r="C254" s="518" t="s">
        <v>2660</v>
      </c>
      <c r="D254" s="518" t="s">
        <v>1370</v>
      </c>
      <c r="E254" s="859">
        <v>23</v>
      </c>
      <c r="F254" s="859">
        <v>23</v>
      </c>
      <c r="G254" s="518" t="s">
        <v>122</v>
      </c>
      <c r="H254" s="518" t="s">
        <v>237</v>
      </c>
      <c r="I254" s="518">
        <v>102632</v>
      </c>
    </row>
    <row r="255" spans="1:9" x14ac:dyDescent="0.2">
      <c r="A255" s="518" t="s">
        <v>237</v>
      </c>
      <c r="B255" s="518">
        <v>102665</v>
      </c>
      <c r="C255" s="518" t="s">
        <v>2660</v>
      </c>
      <c r="D255" s="518" t="s">
        <v>2224</v>
      </c>
      <c r="E255" s="859">
        <v>34</v>
      </c>
      <c r="F255" s="859">
        <v>34</v>
      </c>
      <c r="G255" s="518" t="s">
        <v>122</v>
      </c>
      <c r="H255" s="518" t="s">
        <v>237</v>
      </c>
      <c r="I255" s="518">
        <v>102665</v>
      </c>
    </row>
    <row r="256" spans="1:9" x14ac:dyDescent="0.2">
      <c r="A256" s="518" t="s">
        <v>237</v>
      </c>
      <c r="B256" s="518">
        <v>102699</v>
      </c>
      <c r="C256" s="518" t="s">
        <v>2660</v>
      </c>
      <c r="D256" s="518" t="s">
        <v>4048</v>
      </c>
      <c r="E256" s="859">
        <v>30</v>
      </c>
      <c r="F256" s="859">
        <v>30</v>
      </c>
      <c r="G256" s="518" t="s">
        <v>122</v>
      </c>
      <c r="H256" s="518" t="s">
        <v>237</v>
      </c>
      <c r="I256" s="518">
        <v>102699</v>
      </c>
    </row>
    <row r="257" spans="1:9" x14ac:dyDescent="0.2">
      <c r="A257" s="518" t="s">
        <v>222</v>
      </c>
      <c r="B257" s="518">
        <v>102715</v>
      </c>
      <c r="C257" s="518" t="s">
        <v>2660</v>
      </c>
      <c r="D257" s="518" t="s">
        <v>800</v>
      </c>
      <c r="E257" s="859">
        <v>24</v>
      </c>
      <c r="F257" s="859">
        <v>24</v>
      </c>
      <c r="G257" s="518" t="s">
        <v>122</v>
      </c>
      <c r="H257" s="518" t="s">
        <v>222</v>
      </c>
      <c r="I257" s="518">
        <v>102715</v>
      </c>
    </row>
    <row r="258" spans="1:9" x14ac:dyDescent="0.2">
      <c r="A258" s="518" t="s">
        <v>222</v>
      </c>
      <c r="B258" s="518">
        <v>102723</v>
      </c>
      <c r="C258" s="518" t="s">
        <v>2660</v>
      </c>
      <c r="D258" s="518" t="s">
        <v>2307</v>
      </c>
      <c r="E258" s="859">
        <v>17</v>
      </c>
      <c r="F258" s="859">
        <v>17</v>
      </c>
      <c r="G258" s="518" t="s">
        <v>122</v>
      </c>
      <c r="H258" s="518" t="s">
        <v>222</v>
      </c>
      <c r="I258" s="518">
        <v>102723</v>
      </c>
    </row>
    <row r="259" spans="1:9" x14ac:dyDescent="0.2">
      <c r="A259" s="518" t="s">
        <v>222</v>
      </c>
      <c r="B259" s="518">
        <v>102731</v>
      </c>
      <c r="C259" s="518" t="s">
        <v>2660</v>
      </c>
      <c r="D259" s="518" t="s">
        <v>452</v>
      </c>
      <c r="E259" s="859">
        <v>32</v>
      </c>
      <c r="F259" s="859">
        <v>32</v>
      </c>
      <c r="G259" s="518" t="s">
        <v>122</v>
      </c>
      <c r="H259" s="518" t="s">
        <v>222</v>
      </c>
      <c r="I259" s="518">
        <v>102731</v>
      </c>
    </row>
    <row r="260" spans="1:9" x14ac:dyDescent="0.2">
      <c r="A260" s="518" t="s">
        <v>222</v>
      </c>
      <c r="B260" s="518">
        <v>102749</v>
      </c>
      <c r="C260" s="518" t="s">
        <v>2660</v>
      </c>
      <c r="D260" s="518" t="s">
        <v>429</v>
      </c>
      <c r="E260" s="859">
        <v>32</v>
      </c>
      <c r="F260" s="859">
        <v>32</v>
      </c>
      <c r="G260" s="518" t="s">
        <v>122</v>
      </c>
      <c r="H260" s="518" t="s">
        <v>222</v>
      </c>
      <c r="I260" s="518">
        <v>102749</v>
      </c>
    </row>
    <row r="261" spans="1:9" x14ac:dyDescent="0.2">
      <c r="A261" s="518" t="s">
        <v>222</v>
      </c>
      <c r="B261" s="518">
        <v>102764</v>
      </c>
      <c r="C261" s="518" t="s">
        <v>2660</v>
      </c>
      <c r="D261" s="518" t="s">
        <v>728</v>
      </c>
      <c r="E261" s="859">
        <v>28</v>
      </c>
      <c r="F261" s="859">
        <v>0</v>
      </c>
      <c r="G261" s="518" t="s">
        <v>122</v>
      </c>
      <c r="H261" s="518" t="s">
        <v>222</v>
      </c>
      <c r="I261" s="518">
        <v>102764</v>
      </c>
    </row>
    <row r="262" spans="1:9" x14ac:dyDescent="0.2">
      <c r="A262" s="518" t="s">
        <v>222</v>
      </c>
      <c r="B262" s="518">
        <v>102780</v>
      </c>
      <c r="C262" s="518" t="s">
        <v>2660</v>
      </c>
      <c r="D262" s="518" t="s">
        <v>3054</v>
      </c>
      <c r="E262" s="859">
        <v>31</v>
      </c>
      <c r="F262" s="859">
        <v>0</v>
      </c>
      <c r="G262" s="518" t="s">
        <v>122</v>
      </c>
      <c r="H262" s="518" t="s">
        <v>222</v>
      </c>
      <c r="I262" s="518">
        <v>102764</v>
      </c>
    </row>
    <row r="263" spans="1:9" x14ac:dyDescent="0.2">
      <c r="A263" s="518" t="s">
        <v>222</v>
      </c>
      <c r="B263" s="518">
        <v>102814</v>
      </c>
      <c r="C263" s="518" t="s">
        <v>2660</v>
      </c>
      <c r="D263" s="518" t="s">
        <v>2367</v>
      </c>
      <c r="E263" s="859">
        <v>15</v>
      </c>
      <c r="F263" s="859">
        <v>15</v>
      </c>
      <c r="G263" s="518" t="s">
        <v>122</v>
      </c>
      <c r="H263" s="518" t="s">
        <v>222</v>
      </c>
      <c r="I263" s="518">
        <v>461889</v>
      </c>
    </row>
    <row r="264" spans="1:9" x14ac:dyDescent="0.2">
      <c r="A264" s="518" t="s">
        <v>237</v>
      </c>
      <c r="B264" s="518">
        <v>102830</v>
      </c>
      <c r="C264" s="518" t="s">
        <v>2660</v>
      </c>
      <c r="D264" s="518" t="s">
        <v>987</v>
      </c>
      <c r="E264" s="859">
        <v>22</v>
      </c>
      <c r="F264" s="859">
        <v>22</v>
      </c>
      <c r="G264" s="518" t="s">
        <v>122</v>
      </c>
      <c r="H264" s="518" t="s">
        <v>237</v>
      </c>
      <c r="I264" s="518">
        <v>102830</v>
      </c>
    </row>
    <row r="265" spans="1:9" x14ac:dyDescent="0.2">
      <c r="A265" s="518" t="s">
        <v>237</v>
      </c>
      <c r="B265" s="518">
        <v>102848</v>
      </c>
      <c r="C265" s="518" t="s">
        <v>2660</v>
      </c>
      <c r="D265" s="518" t="s">
        <v>4063</v>
      </c>
      <c r="E265" s="859">
        <v>28</v>
      </c>
      <c r="F265" s="859">
        <v>28</v>
      </c>
      <c r="G265" s="518" t="s">
        <v>122</v>
      </c>
      <c r="H265" s="518" t="s">
        <v>237</v>
      </c>
      <c r="I265" s="518">
        <v>105403</v>
      </c>
    </row>
    <row r="266" spans="1:9" x14ac:dyDescent="0.2">
      <c r="A266" s="518" t="s">
        <v>237</v>
      </c>
      <c r="B266" s="518">
        <v>102905</v>
      </c>
      <c r="C266" s="518" t="s">
        <v>2660</v>
      </c>
      <c r="D266" s="518" t="s">
        <v>2506</v>
      </c>
      <c r="E266" s="859">
        <v>35</v>
      </c>
      <c r="F266" s="859">
        <v>35</v>
      </c>
      <c r="G266" s="518" t="s">
        <v>122</v>
      </c>
      <c r="H266" s="518" t="s">
        <v>237</v>
      </c>
      <c r="I266" s="518">
        <v>102905</v>
      </c>
    </row>
    <row r="267" spans="1:9" x14ac:dyDescent="0.2">
      <c r="A267" s="518" t="s">
        <v>237</v>
      </c>
      <c r="B267" s="518">
        <v>102939</v>
      </c>
      <c r="C267" s="518" t="s">
        <v>2660</v>
      </c>
      <c r="D267" s="518" t="s">
        <v>1967</v>
      </c>
      <c r="E267" s="859">
        <v>21</v>
      </c>
      <c r="F267" s="859">
        <v>42</v>
      </c>
      <c r="G267" s="518" t="s">
        <v>122</v>
      </c>
      <c r="H267" s="518" t="s">
        <v>237</v>
      </c>
      <c r="I267" s="518">
        <v>102939</v>
      </c>
    </row>
    <row r="268" spans="1:9" x14ac:dyDescent="0.2">
      <c r="A268" s="518" t="s">
        <v>237</v>
      </c>
      <c r="B268" s="518">
        <v>102947</v>
      </c>
      <c r="C268" s="518" t="s">
        <v>2660</v>
      </c>
      <c r="D268" s="518" t="s">
        <v>4085</v>
      </c>
      <c r="E268" s="859">
        <v>25</v>
      </c>
      <c r="F268" s="859">
        <v>25</v>
      </c>
      <c r="G268" s="518" t="s">
        <v>122</v>
      </c>
      <c r="H268" s="518" t="s">
        <v>237</v>
      </c>
      <c r="I268" s="518">
        <v>102988</v>
      </c>
    </row>
    <row r="269" spans="1:9" x14ac:dyDescent="0.2">
      <c r="A269" s="518" t="s">
        <v>237</v>
      </c>
      <c r="B269" s="518">
        <v>102954</v>
      </c>
      <c r="C269" s="518" t="s">
        <v>2660</v>
      </c>
      <c r="D269" s="518" t="s">
        <v>2530</v>
      </c>
      <c r="E269" s="859">
        <v>35</v>
      </c>
      <c r="F269" s="859">
        <v>35</v>
      </c>
      <c r="G269" s="518" t="s">
        <v>122</v>
      </c>
      <c r="H269" s="518" t="s">
        <v>237</v>
      </c>
      <c r="I269" s="518">
        <v>102954</v>
      </c>
    </row>
    <row r="270" spans="1:9" x14ac:dyDescent="0.2">
      <c r="A270" s="518" t="s">
        <v>237</v>
      </c>
      <c r="B270" s="518">
        <v>102962</v>
      </c>
      <c r="C270" s="518" t="s">
        <v>2660</v>
      </c>
      <c r="D270" s="518" t="s">
        <v>4086</v>
      </c>
      <c r="E270" s="859">
        <v>24</v>
      </c>
      <c r="F270" s="859">
        <v>24</v>
      </c>
      <c r="G270" s="518" t="s">
        <v>122</v>
      </c>
      <c r="H270" s="518" t="s">
        <v>237</v>
      </c>
      <c r="I270" s="518">
        <v>102962</v>
      </c>
    </row>
    <row r="271" spans="1:9" x14ac:dyDescent="0.2">
      <c r="A271" s="518" t="s">
        <v>237</v>
      </c>
      <c r="B271" s="518">
        <v>102970</v>
      </c>
      <c r="C271" s="518" t="s">
        <v>2660</v>
      </c>
      <c r="D271" s="518" t="s">
        <v>4087</v>
      </c>
      <c r="E271" s="859">
        <v>25</v>
      </c>
      <c r="F271" s="859">
        <v>25</v>
      </c>
      <c r="G271" s="518" t="s">
        <v>122</v>
      </c>
      <c r="H271" s="518" t="s">
        <v>237</v>
      </c>
      <c r="I271" s="518">
        <v>103549</v>
      </c>
    </row>
    <row r="272" spans="1:9" x14ac:dyDescent="0.2">
      <c r="A272" s="518" t="s">
        <v>237</v>
      </c>
      <c r="B272" s="518">
        <v>102988</v>
      </c>
      <c r="C272" s="518" t="s">
        <v>2660</v>
      </c>
      <c r="D272" s="518" t="s">
        <v>1102</v>
      </c>
      <c r="E272" s="859">
        <v>22</v>
      </c>
      <c r="F272" s="859">
        <v>23</v>
      </c>
      <c r="G272" s="518" t="s">
        <v>122</v>
      </c>
      <c r="H272" s="518" t="s">
        <v>237</v>
      </c>
      <c r="I272" s="518">
        <v>102988</v>
      </c>
    </row>
    <row r="273" spans="1:9" x14ac:dyDescent="0.2">
      <c r="A273" s="518" t="s">
        <v>237</v>
      </c>
      <c r="B273" s="518">
        <v>102996</v>
      </c>
      <c r="C273" s="518" t="s">
        <v>2660</v>
      </c>
      <c r="D273" s="518" t="s">
        <v>4088</v>
      </c>
      <c r="E273" s="859">
        <v>33</v>
      </c>
      <c r="F273" s="859">
        <v>33</v>
      </c>
      <c r="G273" s="518" t="s">
        <v>122</v>
      </c>
      <c r="H273" s="518" t="s">
        <v>237</v>
      </c>
      <c r="I273" s="518">
        <v>102996</v>
      </c>
    </row>
    <row r="274" spans="1:9" x14ac:dyDescent="0.2">
      <c r="A274" s="518" t="s">
        <v>237</v>
      </c>
      <c r="B274" s="518">
        <v>103028</v>
      </c>
      <c r="C274" s="518" t="s">
        <v>2660</v>
      </c>
      <c r="D274" s="518" t="s">
        <v>1480</v>
      </c>
      <c r="E274" s="859">
        <v>35</v>
      </c>
      <c r="F274" s="859">
        <v>35</v>
      </c>
      <c r="G274" s="518" t="s">
        <v>122</v>
      </c>
      <c r="H274" s="518" t="s">
        <v>237</v>
      </c>
      <c r="I274" s="518">
        <v>103028</v>
      </c>
    </row>
    <row r="275" spans="1:9" x14ac:dyDescent="0.2">
      <c r="A275" s="518" t="s">
        <v>237</v>
      </c>
      <c r="B275" s="518">
        <v>103036</v>
      </c>
      <c r="C275" s="518" t="s">
        <v>2660</v>
      </c>
      <c r="D275" s="518" t="s">
        <v>2749</v>
      </c>
      <c r="E275" s="859">
        <v>34</v>
      </c>
      <c r="F275" s="859">
        <v>34</v>
      </c>
      <c r="G275" s="518" t="s">
        <v>122</v>
      </c>
      <c r="H275" s="518" t="s">
        <v>237</v>
      </c>
      <c r="I275" s="518">
        <v>103036</v>
      </c>
    </row>
    <row r="276" spans="1:9" x14ac:dyDescent="0.2">
      <c r="A276" s="518" t="s">
        <v>237</v>
      </c>
      <c r="B276" s="518">
        <v>103044</v>
      </c>
      <c r="C276" s="518" t="s">
        <v>2660</v>
      </c>
      <c r="D276" s="518" t="s">
        <v>4104</v>
      </c>
      <c r="E276" s="859">
        <v>26</v>
      </c>
      <c r="F276" s="859">
        <v>26</v>
      </c>
      <c r="G276" s="518" t="s">
        <v>122</v>
      </c>
      <c r="H276" s="518" t="s">
        <v>237</v>
      </c>
      <c r="I276" s="518">
        <v>103044</v>
      </c>
    </row>
    <row r="277" spans="1:9" x14ac:dyDescent="0.2">
      <c r="A277" s="518" t="s">
        <v>237</v>
      </c>
      <c r="B277" s="518">
        <v>103051</v>
      </c>
      <c r="C277" s="518" t="s">
        <v>2660</v>
      </c>
      <c r="D277" s="518" t="s">
        <v>2798</v>
      </c>
      <c r="E277" s="859">
        <v>32</v>
      </c>
      <c r="F277" s="859">
        <v>32</v>
      </c>
      <c r="G277" s="518" t="s">
        <v>122</v>
      </c>
      <c r="H277" s="518" t="s">
        <v>237</v>
      </c>
      <c r="I277" s="518">
        <v>103051</v>
      </c>
    </row>
    <row r="278" spans="1:9" x14ac:dyDescent="0.2">
      <c r="A278" s="518" t="s">
        <v>237</v>
      </c>
      <c r="B278" s="518">
        <v>103069</v>
      </c>
      <c r="C278" s="518" t="s">
        <v>2660</v>
      </c>
      <c r="D278" s="518" t="s">
        <v>1504</v>
      </c>
      <c r="E278" s="859">
        <v>17</v>
      </c>
      <c r="F278" s="859">
        <v>17</v>
      </c>
      <c r="G278" s="518" t="s">
        <v>122</v>
      </c>
      <c r="H278" s="518" t="s">
        <v>237</v>
      </c>
      <c r="I278" s="518">
        <v>103069</v>
      </c>
    </row>
    <row r="279" spans="1:9" x14ac:dyDescent="0.2">
      <c r="A279" s="518" t="s">
        <v>237</v>
      </c>
      <c r="B279" s="518">
        <v>103077</v>
      </c>
      <c r="C279" s="518" t="s">
        <v>2660</v>
      </c>
      <c r="D279" s="518" t="s">
        <v>4117</v>
      </c>
      <c r="E279" s="859">
        <v>27</v>
      </c>
      <c r="F279" s="859">
        <v>27</v>
      </c>
      <c r="G279" s="518" t="s">
        <v>122</v>
      </c>
      <c r="H279" s="518" t="s">
        <v>237</v>
      </c>
      <c r="I279" s="518">
        <v>103077</v>
      </c>
    </row>
    <row r="280" spans="1:9" x14ac:dyDescent="0.2">
      <c r="A280" s="518" t="s">
        <v>237</v>
      </c>
      <c r="B280" s="518">
        <v>103085</v>
      </c>
      <c r="C280" s="518" t="s">
        <v>2660</v>
      </c>
      <c r="D280" s="518" t="s">
        <v>4118</v>
      </c>
      <c r="E280" s="859">
        <v>12</v>
      </c>
      <c r="F280" s="859">
        <v>12</v>
      </c>
      <c r="G280" s="518" t="s">
        <v>122</v>
      </c>
      <c r="H280" s="518" t="s">
        <v>237</v>
      </c>
      <c r="I280" s="518">
        <v>422618</v>
      </c>
    </row>
    <row r="281" spans="1:9" x14ac:dyDescent="0.2">
      <c r="A281" s="518" t="s">
        <v>237</v>
      </c>
      <c r="B281" s="518">
        <v>103127</v>
      </c>
      <c r="C281" s="518" t="s">
        <v>2660</v>
      </c>
      <c r="D281" s="518" t="s">
        <v>1057</v>
      </c>
      <c r="E281" s="859">
        <v>21</v>
      </c>
      <c r="F281" s="859">
        <v>21</v>
      </c>
      <c r="G281" s="518" t="s">
        <v>122</v>
      </c>
      <c r="H281" s="518" t="s">
        <v>237</v>
      </c>
      <c r="I281" s="518">
        <v>102087</v>
      </c>
    </row>
    <row r="282" spans="1:9" x14ac:dyDescent="0.2">
      <c r="A282" s="518" t="s">
        <v>237</v>
      </c>
      <c r="B282" s="518">
        <v>103143</v>
      </c>
      <c r="C282" s="518" t="s">
        <v>2660</v>
      </c>
      <c r="D282" s="518" t="s">
        <v>2319</v>
      </c>
      <c r="E282" s="859">
        <v>34</v>
      </c>
      <c r="F282" s="859">
        <v>34</v>
      </c>
      <c r="G282" s="518" t="s">
        <v>122</v>
      </c>
      <c r="H282" s="518" t="s">
        <v>237</v>
      </c>
      <c r="I282" s="518">
        <v>103143</v>
      </c>
    </row>
    <row r="283" spans="1:9" x14ac:dyDescent="0.2">
      <c r="A283" s="518" t="s">
        <v>237</v>
      </c>
      <c r="B283" s="518">
        <v>103176</v>
      </c>
      <c r="C283" s="518" t="s">
        <v>2660</v>
      </c>
      <c r="D283" s="518" t="s">
        <v>1973</v>
      </c>
      <c r="E283" s="859">
        <v>27</v>
      </c>
      <c r="F283" s="859">
        <v>27</v>
      </c>
      <c r="G283" s="518" t="s">
        <v>122</v>
      </c>
      <c r="H283" s="518" t="s">
        <v>237</v>
      </c>
      <c r="I283" s="518">
        <v>103176</v>
      </c>
    </row>
    <row r="284" spans="1:9" x14ac:dyDescent="0.2">
      <c r="A284" s="518" t="s">
        <v>237</v>
      </c>
      <c r="B284" s="518">
        <v>103309</v>
      </c>
      <c r="C284" s="518" t="s">
        <v>2660</v>
      </c>
      <c r="D284" s="518" t="s">
        <v>1506</v>
      </c>
      <c r="E284" s="859">
        <v>33</v>
      </c>
      <c r="F284" s="859">
        <v>33</v>
      </c>
      <c r="G284" s="518" t="s">
        <v>122</v>
      </c>
      <c r="H284" s="518" t="s">
        <v>237</v>
      </c>
      <c r="I284" s="518">
        <v>103309</v>
      </c>
    </row>
    <row r="285" spans="1:9" x14ac:dyDescent="0.2">
      <c r="A285" s="518" t="s">
        <v>237</v>
      </c>
      <c r="B285" s="518">
        <v>103317</v>
      </c>
      <c r="C285" s="518" t="s">
        <v>2660</v>
      </c>
      <c r="D285" s="518" t="s">
        <v>2396</v>
      </c>
      <c r="E285" s="859">
        <v>20</v>
      </c>
      <c r="F285" s="859">
        <v>20</v>
      </c>
      <c r="G285" s="518" t="s">
        <v>122</v>
      </c>
      <c r="H285" s="518" t="s">
        <v>237</v>
      </c>
      <c r="I285" s="518">
        <v>103317</v>
      </c>
    </row>
    <row r="286" spans="1:9" x14ac:dyDescent="0.2">
      <c r="A286" s="518" t="s">
        <v>237</v>
      </c>
      <c r="B286" s="518">
        <v>103325</v>
      </c>
      <c r="C286" s="518" t="s">
        <v>2660</v>
      </c>
      <c r="D286" s="518" t="s">
        <v>3934</v>
      </c>
      <c r="E286" s="859">
        <v>20</v>
      </c>
      <c r="F286" s="859">
        <v>20</v>
      </c>
      <c r="G286" s="518" t="s">
        <v>122</v>
      </c>
      <c r="H286" s="518" t="s">
        <v>237</v>
      </c>
      <c r="I286" s="518">
        <v>103325</v>
      </c>
    </row>
    <row r="287" spans="1:9" x14ac:dyDescent="0.2">
      <c r="A287" s="518" t="s">
        <v>237</v>
      </c>
      <c r="B287" s="518">
        <v>103341</v>
      </c>
      <c r="C287" s="518" t="s">
        <v>2660</v>
      </c>
      <c r="D287" s="518" t="s">
        <v>3935</v>
      </c>
      <c r="E287" s="859">
        <v>34</v>
      </c>
      <c r="F287" s="859">
        <v>34</v>
      </c>
      <c r="G287" s="518" t="s">
        <v>122</v>
      </c>
      <c r="H287" s="518" t="s">
        <v>237</v>
      </c>
      <c r="I287" s="518">
        <v>103341</v>
      </c>
    </row>
    <row r="288" spans="1:9" x14ac:dyDescent="0.2">
      <c r="A288" s="518" t="s">
        <v>237</v>
      </c>
      <c r="B288" s="518">
        <v>103358</v>
      </c>
      <c r="C288" s="518" t="s">
        <v>2660</v>
      </c>
      <c r="D288" s="518" t="s">
        <v>2367</v>
      </c>
      <c r="E288" s="859">
        <v>35</v>
      </c>
      <c r="F288" s="859">
        <v>35</v>
      </c>
      <c r="G288" s="518" t="s">
        <v>122</v>
      </c>
      <c r="H288" s="518" t="s">
        <v>237</v>
      </c>
      <c r="I288" s="518">
        <v>103358</v>
      </c>
    </row>
    <row r="289" spans="1:9" x14ac:dyDescent="0.2">
      <c r="A289" s="518" t="s">
        <v>237</v>
      </c>
      <c r="B289" s="518">
        <v>103366</v>
      </c>
      <c r="C289" s="518" t="s">
        <v>2660</v>
      </c>
      <c r="D289" s="518" t="s">
        <v>3936</v>
      </c>
      <c r="E289" s="859">
        <v>33</v>
      </c>
      <c r="F289" s="859">
        <v>33</v>
      </c>
      <c r="G289" s="518" t="s">
        <v>122</v>
      </c>
      <c r="H289" s="518" t="s">
        <v>237</v>
      </c>
      <c r="I289" s="518">
        <v>103366</v>
      </c>
    </row>
    <row r="290" spans="1:9" x14ac:dyDescent="0.2">
      <c r="A290" s="518" t="s">
        <v>237</v>
      </c>
      <c r="B290" s="518">
        <v>103382</v>
      </c>
      <c r="C290" s="518" t="s">
        <v>2660</v>
      </c>
      <c r="D290" s="518" t="s">
        <v>6656</v>
      </c>
      <c r="E290" s="859">
        <v>32</v>
      </c>
      <c r="F290" s="859">
        <v>32</v>
      </c>
      <c r="G290" s="518" t="s">
        <v>122</v>
      </c>
      <c r="H290" s="518" t="s">
        <v>237</v>
      </c>
      <c r="I290" s="518">
        <v>103382</v>
      </c>
    </row>
    <row r="291" spans="1:9" x14ac:dyDescent="0.2">
      <c r="A291" s="518" t="s">
        <v>237</v>
      </c>
      <c r="B291" s="518">
        <v>103408</v>
      </c>
      <c r="C291" s="518" t="s">
        <v>2660</v>
      </c>
      <c r="D291" s="518" t="s">
        <v>3937</v>
      </c>
      <c r="E291" s="859">
        <v>31</v>
      </c>
      <c r="F291" s="859">
        <v>31</v>
      </c>
      <c r="G291" s="518" t="s">
        <v>122</v>
      </c>
      <c r="H291" s="518" t="s">
        <v>237</v>
      </c>
      <c r="I291" s="518">
        <v>448662</v>
      </c>
    </row>
    <row r="292" spans="1:9" x14ac:dyDescent="0.2">
      <c r="A292" s="518" t="s">
        <v>237</v>
      </c>
      <c r="B292" s="518">
        <v>103416</v>
      </c>
      <c r="C292" s="518" t="s">
        <v>2660</v>
      </c>
      <c r="D292" s="518" t="s">
        <v>1434</v>
      </c>
      <c r="E292" s="859">
        <v>35</v>
      </c>
      <c r="F292" s="859">
        <v>35</v>
      </c>
      <c r="G292" s="518" t="s">
        <v>122</v>
      </c>
      <c r="H292" s="518" t="s">
        <v>237</v>
      </c>
      <c r="I292" s="518">
        <v>103580</v>
      </c>
    </row>
    <row r="293" spans="1:9" x14ac:dyDescent="0.2">
      <c r="A293" s="518" t="s">
        <v>237</v>
      </c>
      <c r="B293" s="518">
        <v>103424</v>
      </c>
      <c r="C293" s="518" t="s">
        <v>2660</v>
      </c>
      <c r="D293" s="518" t="s">
        <v>3970</v>
      </c>
      <c r="E293" s="859">
        <v>35</v>
      </c>
      <c r="F293" s="859">
        <v>35</v>
      </c>
      <c r="G293" s="518" t="s">
        <v>122</v>
      </c>
      <c r="H293" s="518" t="s">
        <v>237</v>
      </c>
      <c r="I293" s="518">
        <v>103424</v>
      </c>
    </row>
    <row r="294" spans="1:9" x14ac:dyDescent="0.2">
      <c r="A294" s="518" t="s">
        <v>237</v>
      </c>
      <c r="B294" s="518">
        <v>103440</v>
      </c>
      <c r="C294" s="518" t="s">
        <v>2660</v>
      </c>
      <c r="D294" s="518" t="s">
        <v>2348</v>
      </c>
      <c r="E294" s="859">
        <v>34</v>
      </c>
      <c r="F294" s="859">
        <v>34</v>
      </c>
      <c r="G294" s="518" t="s">
        <v>122</v>
      </c>
      <c r="H294" s="518" t="s">
        <v>237</v>
      </c>
      <c r="I294" s="518">
        <v>103440</v>
      </c>
    </row>
    <row r="295" spans="1:9" x14ac:dyDescent="0.2">
      <c r="A295" s="518" t="s">
        <v>237</v>
      </c>
      <c r="B295" s="518">
        <v>103465</v>
      </c>
      <c r="C295" s="518" t="s">
        <v>2660</v>
      </c>
      <c r="D295" s="518" t="s">
        <v>3972</v>
      </c>
      <c r="E295" s="859">
        <v>19</v>
      </c>
      <c r="F295" s="859">
        <v>19</v>
      </c>
      <c r="G295" s="518" t="s">
        <v>122</v>
      </c>
      <c r="H295" s="518" t="s">
        <v>237</v>
      </c>
      <c r="I295" s="518">
        <v>103465</v>
      </c>
    </row>
    <row r="296" spans="1:9" x14ac:dyDescent="0.2">
      <c r="A296" s="518" t="s">
        <v>237</v>
      </c>
      <c r="B296" s="518">
        <v>103481</v>
      </c>
      <c r="C296" s="518" t="s">
        <v>2660</v>
      </c>
      <c r="D296" s="518" t="s">
        <v>1154</v>
      </c>
      <c r="E296" s="859">
        <v>20</v>
      </c>
      <c r="F296" s="859">
        <v>20</v>
      </c>
      <c r="G296" s="518" t="s">
        <v>122</v>
      </c>
      <c r="H296" s="518" t="s">
        <v>237</v>
      </c>
      <c r="I296" s="518">
        <v>103481</v>
      </c>
    </row>
    <row r="297" spans="1:9" x14ac:dyDescent="0.2">
      <c r="A297" s="518" t="s">
        <v>237</v>
      </c>
      <c r="B297" s="518">
        <v>103499</v>
      </c>
      <c r="C297" s="518" t="s">
        <v>2660</v>
      </c>
      <c r="D297" s="518" t="s">
        <v>3528</v>
      </c>
      <c r="E297" s="859">
        <v>28</v>
      </c>
      <c r="F297" s="859">
        <v>28</v>
      </c>
      <c r="G297" s="518" t="s">
        <v>122</v>
      </c>
      <c r="H297" s="518" t="s">
        <v>237</v>
      </c>
      <c r="I297" s="518">
        <v>202374</v>
      </c>
    </row>
    <row r="298" spans="1:9" x14ac:dyDescent="0.2">
      <c r="A298" s="518" t="s">
        <v>237</v>
      </c>
      <c r="B298" s="518">
        <v>103549</v>
      </c>
      <c r="C298" s="518" t="s">
        <v>2660</v>
      </c>
      <c r="D298" s="518" t="s">
        <v>2345</v>
      </c>
      <c r="E298" s="859">
        <v>7</v>
      </c>
      <c r="F298" s="859">
        <v>21</v>
      </c>
      <c r="G298" s="518" t="s">
        <v>122</v>
      </c>
      <c r="H298" s="518" t="s">
        <v>237</v>
      </c>
      <c r="I298" s="518">
        <v>103549</v>
      </c>
    </row>
    <row r="299" spans="1:9" x14ac:dyDescent="0.2">
      <c r="A299" s="518" t="s">
        <v>237</v>
      </c>
      <c r="B299" s="518">
        <v>103556</v>
      </c>
      <c r="C299" s="518" t="s">
        <v>2660</v>
      </c>
      <c r="D299" s="518" t="s">
        <v>2668</v>
      </c>
      <c r="E299" s="859">
        <v>16</v>
      </c>
      <c r="F299" s="859">
        <v>16</v>
      </c>
      <c r="G299" s="518" t="s">
        <v>122</v>
      </c>
      <c r="H299" s="518" t="s">
        <v>237</v>
      </c>
      <c r="I299" s="518">
        <v>103556</v>
      </c>
    </row>
    <row r="300" spans="1:9" x14ac:dyDescent="0.2">
      <c r="A300" s="518" t="s">
        <v>237</v>
      </c>
      <c r="B300" s="518">
        <v>103564</v>
      </c>
      <c r="C300" s="518" t="s">
        <v>2660</v>
      </c>
      <c r="D300" s="518" t="s">
        <v>3973</v>
      </c>
      <c r="E300" s="859">
        <v>23</v>
      </c>
      <c r="F300" s="859">
        <v>23</v>
      </c>
      <c r="G300" s="518" t="s">
        <v>122</v>
      </c>
      <c r="H300" s="518" t="s">
        <v>237</v>
      </c>
      <c r="I300" s="518">
        <v>103564</v>
      </c>
    </row>
    <row r="301" spans="1:9" x14ac:dyDescent="0.2">
      <c r="A301" s="518" t="s">
        <v>237</v>
      </c>
      <c r="B301" s="518">
        <v>103580</v>
      </c>
      <c r="C301" s="518" t="s">
        <v>2660</v>
      </c>
      <c r="D301" s="518" t="s">
        <v>2499</v>
      </c>
      <c r="E301" s="859">
        <v>32</v>
      </c>
      <c r="F301" s="859">
        <v>32</v>
      </c>
      <c r="G301" s="518" t="s">
        <v>122</v>
      </c>
      <c r="H301" s="518" t="s">
        <v>237</v>
      </c>
      <c r="I301" s="518">
        <v>103580</v>
      </c>
    </row>
    <row r="302" spans="1:9" x14ac:dyDescent="0.2">
      <c r="A302" s="518" t="s">
        <v>237</v>
      </c>
      <c r="B302" s="518">
        <v>103598</v>
      </c>
      <c r="C302" s="518" t="s">
        <v>2660</v>
      </c>
      <c r="D302" s="518" t="s">
        <v>2245</v>
      </c>
      <c r="E302" s="859">
        <v>31</v>
      </c>
      <c r="F302" s="859">
        <v>31</v>
      </c>
      <c r="G302" s="518" t="s">
        <v>122</v>
      </c>
      <c r="H302" s="518" t="s">
        <v>237</v>
      </c>
      <c r="I302" s="518">
        <v>103598</v>
      </c>
    </row>
    <row r="303" spans="1:9" x14ac:dyDescent="0.2">
      <c r="A303" s="518" t="s">
        <v>237</v>
      </c>
      <c r="B303" s="518">
        <v>103606</v>
      </c>
      <c r="C303" s="518" t="s">
        <v>2660</v>
      </c>
      <c r="D303" s="518" t="s">
        <v>888</v>
      </c>
      <c r="E303" s="859">
        <v>24</v>
      </c>
      <c r="F303" s="859">
        <v>24</v>
      </c>
      <c r="G303" s="518" t="s">
        <v>122</v>
      </c>
      <c r="H303" s="518" t="s">
        <v>237</v>
      </c>
      <c r="I303" s="518">
        <v>103606</v>
      </c>
    </row>
    <row r="304" spans="1:9" x14ac:dyDescent="0.2">
      <c r="A304" s="518" t="s">
        <v>237</v>
      </c>
      <c r="B304" s="518">
        <v>103614</v>
      </c>
      <c r="C304" s="518" t="s">
        <v>2660</v>
      </c>
      <c r="D304" s="518" t="s">
        <v>2270</v>
      </c>
      <c r="E304" s="859">
        <v>21</v>
      </c>
      <c r="F304" s="859">
        <v>21</v>
      </c>
      <c r="G304" s="518" t="s">
        <v>122</v>
      </c>
      <c r="H304" s="518" t="s">
        <v>237</v>
      </c>
      <c r="I304" s="518">
        <v>105395</v>
      </c>
    </row>
    <row r="305" spans="1:9" x14ac:dyDescent="0.2">
      <c r="A305" s="518" t="s">
        <v>237</v>
      </c>
      <c r="B305" s="518">
        <v>103622</v>
      </c>
      <c r="C305" s="518" t="s">
        <v>2660</v>
      </c>
      <c r="D305" s="518" t="s">
        <v>954</v>
      </c>
      <c r="E305" s="859">
        <v>21</v>
      </c>
      <c r="F305" s="859">
        <v>21</v>
      </c>
      <c r="G305" s="518" t="s">
        <v>122</v>
      </c>
      <c r="H305" s="518" t="s">
        <v>237</v>
      </c>
      <c r="I305" s="518">
        <v>448712</v>
      </c>
    </row>
    <row r="306" spans="1:9" x14ac:dyDescent="0.2">
      <c r="A306" s="518" t="s">
        <v>237</v>
      </c>
      <c r="B306" s="518">
        <v>103648</v>
      </c>
      <c r="C306" s="518" t="s">
        <v>2660</v>
      </c>
      <c r="D306" s="518" t="s">
        <v>4008</v>
      </c>
      <c r="E306" s="859">
        <v>30</v>
      </c>
      <c r="F306" s="859">
        <v>30</v>
      </c>
      <c r="G306" s="518" t="s">
        <v>122</v>
      </c>
      <c r="H306" s="518" t="s">
        <v>237</v>
      </c>
      <c r="I306" s="518">
        <v>103648</v>
      </c>
    </row>
    <row r="307" spans="1:9" x14ac:dyDescent="0.2">
      <c r="A307" s="518" t="s">
        <v>237</v>
      </c>
      <c r="B307" s="518">
        <v>103655</v>
      </c>
      <c r="C307" s="518" t="s">
        <v>2660</v>
      </c>
      <c r="D307" s="518" t="s">
        <v>4009</v>
      </c>
      <c r="E307" s="859">
        <v>30</v>
      </c>
      <c r="F307" s="859">
        <v>30</v>
      </c>
      <c r="G307" s="518" t="s">
        <v>122</v>
      </c>
      <c r="H307" s="518" t="s">
        <v>237</v>
      </c>
      <c r="I307" s="518">
        <v>103655</v>
      </c>
    </row>
    <row r="308" spans="1:9" x14ac:dyDescent="0.2">
      <c r="A308" s="518" t="s">
        <v>237</v>
      </c>
      <c r="B308" s="518">
        <v>103663</v>
      </c>
      <c r="C308" s="518" t="s">
        <v>2660</v>
      </c>
      <c r="D308" s="518" t="s">
        <v>4010</v>
      </c>
      <c r="E308" s="859">
        <v>30</v>
      </c>
      <c r="F308" s="859">
        <v>30</v>
      </c>
      <c r="G308" s="518" t="s">
        <v>122</v>
      </c>
      <c r="H308" s="518" t="s">
        <v>237</v>
      </c>
      <c r="I308" s="518">
        <v>103663</v>
      </c>
    </row>
    <row r="309" spans="1:9" x14ac:dyDescent="0.2">
      <c r="A309" s="518" t="s">
        <v>237</v>
      </c>
      <c r="B309" s="518">
        <v>103689</v>
      </c>
      <c r="C309" s="518" t="s">
        <v>2660</v>
      </c>
      <c r="D309" s="518" t="s">
        <v>1032</v>
      </c>
      <c r="E309" s="859">
        <v>13</v>
      </c>
      <c r="F309" s="859">
        <v>13</v>
      </c>
      <c r="G309" s="518" t="s">
        <v>122</v>
      </c>
      <c r="H309" s="518" t="s">
        <v>237</v>
      </c>
      <c r="I309" s="518">
        <v>103325</v>
      </c>
    </row>
    <row r="310" spans="1:9" x14ac:dyDescent="0.2">
      <c r="A310" s="518" t="s">
        <v>237</v>
      </c>
      <c r="B310" s="518">
        <v>103721</v>
      </c>
      <c r="C310" s="518" t="s">
        <v>2660</v>
      </c>
      <c r="D310" s="518" t="s">
        <v>1164</v>
      </c>
      <c r="E310" s="859">
        <v>27</v>
      </c>
      <c r="F310" s="859">
        <v>27</v>
      </c>
      <c r="G310" s="518" t="s">
        <v>122</v>
      </c>
      <c r="H310" s="518" t="s">
        <v>237</v>
      </c>
      <c r="I310" s="518">
        <v>103721</v>
      </c>
    </row>
    <row r="311" spans="1:9" x14ac:dyDescent="0.2">
      <c r="A311" s="518" t="s">
        <v>237</v>
      </c>
      <c r="B311" s="518">
        <v>103754</v>
      </c>
      <c r="C311" s="518" t="s">
        <v>2660</v>
      </c>
      <c r="D311" s="518" t="s">
        <v>1040</v>
      </c>
      <c r="E311" s="859">
        <v>34</v>
      </c>
      <c r="F311" s="859">
        <v>34</v>
      </c>
      <c r="G311" s="518" t="s">
        <v>122</v>
      </c>
      <c r="H311" s="518" t="s">
        <v>237</v>
      </c>
      <c r="I311" s="518">
        <v>103754</v>
      </c>
    </row>
    <row r="312" spans="1:9" x14ac:dyDescent="0.2">
      <c r="A312" s="518" t="s">
        <v>237</v>
      </c>
      <c r="B312" s="518">
        <v>103762</v>
      </c>
      <c r="C312" s="518" t="s">
        <v>2660</v>
      </c>
      <c r="D312" s="518" t="s">
        <v>1243</v>
      </c>
      <c r="E312" s="859">
        <v>32</v>
      </c>
      <c r="F312" s="859">
        <v>32</v>
      </c>
      <c r="G312" s="518" t="s">
        <v>122</v>
      </c>
      <c r="H312" s="518" t="s">
        <v>237</v>
      </c>
      <c r="I312" s="518">
        <v>103762</v>
      </c>
    </row>
    <row r="313" spans="1:9" x14ac:dyDescent="0.2">
      <c r="A313" s="518" t="s">
        <v>237</v>
      </c>
      <c r="B313" s="518">
        <v>103770</v>
      </c>
      <c r="C313" s="518" t="s">
        <v>2660</v>
      </c>
      <c r="D313" s="518" t="s">
        <v>1318</v>
      </c>
      <c r="E313" s="859">
        <v>21</v>
      </c>
      <c r="F313" s="859">
        <v>21</v>
      </c>
      <c r="G313" s="518" t="s">
        <v>122</v>
      </c>
      <c r="H313" s="518" t="s">
        <v>237</v>
      </c>
      <c r="I313" s="518">
        <v>103770</v>
      </c>
    </row>
    <row r="314" spans="1:9" x14ac:dyDescent="0.2">
      <c r="A314" s="518" t="s">
        <v>237</v>
      </c>
      <c r="B314" s="518">
        <v>103788</v>
      </c>
      <c r="C314" s="518" t="s">
        <v>2660</v>
      </c>
      <c r="D314" s="518" t="s">
        <v>3924</v>
      </c>
      <c r="E314" s="859">
        <v>23</v>
      </c>
      <c r="F314" s="859">
        <v>25</v>
      </c>
      <c r="G314" s="518" t="s">
        <v>122</v>
      </c>
      <c r="H314" s="518" t="s">
        <v>237</v>
      </c>
      <c r="I314" s="518">
        <v>103788</v>
      </c>
    </row>
    <row r="315" spans="1:9" x14ac:dyDescent="0.2">
      <c r="A315" s="518" t="s">
        <v>237</v>
      </c>
      <c r="B315" s="518">
        <v>103796</v>
      </c>
      <c r="C315" s="518" t="s">
        <v>2660</v>
      </c>
      <c r="D315" s="518" t="s">
        <v>3925</v>
      </c>
      <c r="E315" s="859">
        <v>29</v>
      </c>
      <c r="F315" s="859">
        <v>29</v>
      </c>
      <c r="G315" s="518" t="s">
        <v>122</v>
      </c>
      <c r="H315" s="518" t="s">
        <v>237</v>
      </c>
      <c r="I315" s="518">
        <v>103796</v>
      </c>
    </row>
    <row r="316" spans="1:9" x14ac:dyDescent="0.2">
      <c r="A316" s="518" t="s">
        <v>237</v>
      </c>
      <c r="B316" s="518">
        <v>103820</v>
      </c>
      <c r="C316" s="518" t="s">
        <v>2660</v>
      </c>
      <c r="D316" s="518" t="s">
        <v>3941</v>
      </c>
      <c r="E316" s="859">
        <v>27</v>
      </c>
      <c r="F316" s="859">
        <v>27</v>
      </c>
      <c r="G316" s="518" t="s">
        <v>122</v>
      </c>
      <c r="H316" s="518" t="s">
        <v>237</v>
      </c>
      <c r="I316" s="518">
        <v>103820</v>
      </c>
    </row>
    <row r="317" spans="1:9" x14ac:dyDescent="0.2">
      <c r="A317" s="518" t="s">
        <v>237</v>
      </c>
      <c r="B317" s="518">
        <v>103838</v>
      </c>
      <c r="C317" s="518" t="s">
        <v>2660</v>
      </c>
      <c r="D317" s="518" t="s">
        <v>2442</v>
      </c>
      <c r="E317" s="859">
        <v>31</v>
      </c>
      <c r="F317" s="859">
        <v>31</v>
      </c>
      <c r="G317" s="518" t="s">
        <v>122</v>
      </c>
      <c r="H317" s="518" t="s">
        <v>237</v>
      </c>
      <c r="I317" s="518">
        <v>103838</v>
      </c>
    </row>
    <row r="318" spans="1:9" x14ac:dyDescent="0.2">
      <c r="A318" s="518" t="s">
        <v>230</v>
      </c>
      <c r="B318" s="518">
        <v>103861</v>
      </c>
      <c r="C318" s="518" t="s">
        <v>2660</v>
      </c>
      <c r="D318" s="518" t="s">
        <v>388</v>
      </c>
      <c r="E318" s="859">
        <v>28</v>
      </c>
      <c r="F318" s="859">
        <v>24</v>
      </c>
      <c r="G318" s="518" t="s">
        <v>122</v>
      </c>
      <c r="H318" s="518" t="s">
        <v>230</v>
      </c>
      <c r="I318" s="518">
        <v>103861</v>
      </c>
    </row>
    <row r="319" spans="1:9" x14ac:dyDescent="0.2">
      <c r="A319" s="518" t="s">
        <v>230</v>
      </c>
      <c r="B319" s="518">
        <v>103879</v>
      </c>
      <c r="C319" s="518" t="s">
        <v>2660</v>
      </c>
      <c r="D319" s="518" t="s">
        <v>201</v>
      </c>
      <c r="E319" s="859">
        <v>34</v>
      </c>
      <c r="F319" s="859">
        <v>15</v>
      </c>
      <c r="G319" s="518" t="s">
        <v>122</v>
      </c>
      <c r="H319" s="518" t="s">
        <v>230</v>
      </c>
      <c r="I319" s="518">
        <v>902528</v>
      </c>
    </row>
    <row r="320" spans="1:9" x14ac:dyDescent="0.2">
      <c r="A320" s="518" t="s">
        <v>230</v>
      </c>
      <c r="B320" s="518">
        <v>103895</v>
      </c>
      <c r="C320" s="518" t="s">
        <v>2660</v>
      </c>
      <c r="D320" s="518" t="s">
        <v>717</v>
      </c>
      <c r="E320" s="859">
        <v>34</v>
      </c>
      <c r="F320" s="859">
        <v>20</v>
      </c>
      <c r="G320" s="518" t="s">
        <v>122</v>
      </c>
      <c r="H320" s="518" t="s">
        <v>230</v>
      </c>
      <c r="I320" s="518">
        <v>103895</v>
      </c>
    </row>
    <row r="321" spans="1:9" x14ac:dyDescent="0.2">
      <c r="A321" s="518" t="s">
        <v>230</v>
      </c>
      <c r="B321" s="518">
        <v>103911</v>
      </c>
      <c r="C321" s="518" t="s">
        <v>2660</v>
      </c>
      <c r="D321" s="518" t="s">
        <v>737</v>
      </c>
      <c r="E321" s="859">
        <v>21</v>
      </c>
      <c r="F321" s="859">
        <v>8</v>
      </c>
      <c r="G321" s="518" t="s">
        <v>122</v>
      </c>
      <c r="H321" s="518" t="s">
        <v>230</v>
      </c>
      <c r="I321" s="518">
        <v>103895</v>
      </c>
    </row>
    <row r="322" spans="1:9" x14ac:dyDescent="0.2">
      <c r="A322" s="518" t="s">
        <v>230</v>
      </c>
      <c r="B322" s="518">
        <v>103952</v>
      </c>
      <c r="C322" s="518" t="s">
        <v>2660</v>
      </c>
      <c r="D322" s="518" t="s">
        <v>799</v>
      </c>
      <c r="E322" s="859">
        <v>36</v>
      </c>
      <c r="F322" s="859">
        <v>26</v>
      </c>
      <c r="G322" s="518" t="s">
        <v>122</v>
      </c>
      <c r="H322" s="518" t="s">
        <v>230</v>
      </c>
      <c r="I322" s="518">
        <v>103952</v>
      </c>
    </row>
    <row r="323" spans="1:9" x14ac:dyDescent="0.2">
      <c r="A323" s="518" t="s">
        <v>230</v>
      </c>
      <c r="B323" s="518">
        <v>103986</v>
      </c>
      <c r="C323" s="518" t="s">
        <v>2660</v>
      </c>
      <c r="D323" s="518" t="s">
        <v>800</v>
      </c>
      <c r="E323" s="859">
        <v>35</v>
      </c>
      <c r="F323" s="859">
        <v>27</v>
      </c>
      <c r="G323" s="518" t="s">
        <v>122</v>
      </c>
      <c r="H323" s="518" t="s">
        <v>230</v>
      </c>
      <c r="I323" s="518">
        <v>103986</v>
      </c>
    </row>
    <row r="324" spans="1:9" x14ac:dyDescent="0.2">
      <c r="A324" s="518" t="s">
        <v>230</v>
      </c>
      <c r="B324" s="518">
        <v>104000</v>
      </c>
      <c r="C324" s="518" t="s">
        <v>2660</v>
      </c>
      <c r="D324" s="518" t="s">
        <v>1668</v>
      </c>
      <c r="E324" s="859">
        <v>28</v>
      </c>
      <c r="F324" s="859">
        <v>22</v>
      </c>
      <c r="G324" s="518" t="s">
        <v>122</v>
      </c>
      <c r="H324" s="518" t="s">
        <v>230</v>
      </c>
      <c r="I324" s="518">
        <v>104000</v>
      </c>
    </row>
    <row r="325" spans="1:9" x14ac:dyDescent="0.2">
      <c r="A325" s="518" t="s">
        <v>230</v>
      </c>
      <c r="B325" s="518">
        <v>104018</v>
      </c>
      <c r="C325" s="518" t="s">
        <v>2660</v>
      </c>
      <c r="D325" s="518" t="s">
        <v>682</v>
      </c>
      <c r="E325" s="859">
        <v>24</v>
      </c>
      <c r="F325" s="859">
        <v>20</v>
      </c>
      <c r="G325" s="518" t="s">
        <v>122</v>
      </c>
      <c r="H325" s="518" t="s">
        <v>230</v>
      </c>
      <c r="I325" s="518">
        <v>104018</v>
      </c>
    </row>
    <row r="326" spans="1:9" x14ac:dyDescent="0.2">
      <c r="A326" s="518" t="s">
        <v>230</v>
      </c>
      <c r="B326" s="518">
        <v>104026</v>
      </c>
      <c r="C326" s="518" t="s">
        <v>2660</v>
      </c>
      <c r="D326" s="518" t="s">
        <v>7573</v>
      </c>
      <c r="E326" s="859">
        <v>34</v>
      </c>
      <c r="F326" s="859">
        <v>20</v>
      </c>
      <c r="G326" s="518" t="s">
        <v>122</v>
      </c>
      <c r="H326" s="518" t="s">
        <v>230</v>
      </c>
      <c r="I326" s="518">
        <v>104026</v>
      </c>
    </row>
    <row r="327" spans="1:9" x14ac:dyDescent="0.2">
      <c r="A327" s="518" t="s">
        <v>230</v>
      </c>
      <c r="B327" s="518">
        <v>104042</v>
      </c>
      <c r="C327" s="518" t="s">
        <v>2660</v>
      </c>
      <c r="D327" s="518" t="s">
        <v>822</v>
      </c>
      <c r="E327" s="859">
        <v>20</v>
      </c>
      <c r="F327" s="859">
        <v>10</v>
      </c>
      <c r="G327" s="518" t="s">
        <v>122</v>
      </c>
      <c r="H327" s="518" t="s">
        <v>230</v>
      </c>
      <c r="I327" s="518">
        <v>104042</v>
      </c>
    </row>
    <row r="328" spans="1:9" x14ac:dyDescent="0.2">
      <c r="A328" s="518" t="s">
        <v>230</v>
      </c>
      <c r="B328" s="518">
        <v>104091</v>
      </c>
      <c r="C328" s="518" t="s">
        <v>2660</v>
      </c>
      <c r="D328" s="518" t="s">
        <v>4076</v>
      </c>
      <c r="E328" s="859">
        <v>35</v>
      </c>
      <c r="F328" s="859">
        <v>34</v>
      </c>
      <c r="G328" s="518" t="s">
        <v>122</v>
      </c>
      <c r="H328" s="518" t="s">
        <v>230</v>
      </c>
      <c r="I328" s="518">
        <v>104091</v>
      </c>
    </row>
    <row r="329" spans="1:9" x14ac:dyDescent="0.2">
      <c r="A329" s="518" t="s">
        <v>230</v>
      </c>
      <c r="B329" s="518">
        <v>104109</v>
      </c>
      <c r="C329" s="518" t="s">
        <v>2660</v>
      </c>
      <c r="D329" s="518" t="s">
        <v>7574</v>
      </c>
      <c r="E329" s="859">
        <v>34</v>
      </c>
      <c r="F329" s="859">
        <v>27</v>
      </c>
      <c r="G329" s="518" t="s">
        <v>122</v>
      </c>
      <c r="H329" s="518" t="s">
        <v>230</v>
      </c>
      <c r="I329" s="518">
        <v>104109</v>
      </c>
    </row>
    <row r="330" spans="1:9" x14ac:dyDescent="0.2">
      <c r="A330" s="518" t="s">
        <v>230</v>
      </c>
      <c r="B330" s="518">
        <v>104158</v>
      </c>
      <c r="C330" s="518" t="s">
        <v>2660</v>
      </c>
      <c r="D330" s="518" t="s">
        <v>806</v>
      </c>
      <c r="E330" s="859">
        <v>24</v>
      </c>
      <c r="F330" s="859">
        <v>12</v>
      </c>
      <c r="G330" s="518" t="s">
        <v>122</v>
      </c>
      <c r="H330" s="518" t="s">
        <v>230</v>
      </c>
      <c r="I330" s="518">
        <v>104158</v>
      </c>
    </row>
    <row r="331" spans="1:9" x14ac:dyDescent="0.2">
      <c r="A331" s="518" t="s">
        <v>230</v>
      </c>
      <c r="B331" s="518">
        <v>104166</v>
      </c>
      <c r="C331" s="518" t="s">
        <v>2660</v>
      </c>
      <c r="D331" s="518" t="s">
        <v>406</v>
      </c>
      <c r="E331" s="859">
        <v>35</v>
      </c>
      <c r="F331" s="859">
        <v>26</v>
      </c>
      <c r="G331" s="518" t="s">
        <v>122</v>
      </c>
      <c r="H331" s="518" t="s">
        <v>230</v>
      </c>
      <c r="I331" s="518">
        <v>104166</v>
      </c>
    </row>
    <row r="332" spans="1:9" x14ac:dyDescent="0.2">
      <c r="A332" s="518" t="s">
        <v>230</v>
      </c>
      <c r="B332" s="518">
        <v>104190</v>
      </c>
      <c r="C332" s="518" t="s">
        <v>2660</v>
      </c>
      <c r="D332" s="518" t="s">
        <v>553</v>
      </c>
      <c r="E332" s="859">
        <v>24</v>
      </c>
      <c r="F332" s="859">
        <v>19</v>
      </c>
      <c r="G332" s="518" t="s">
        <v>122</v>
      </c>
      <c r="H332" s="518" t="s">
        <v>230</v>
      </c>
      <c r="I332" s="518">
        <v>104190</v>
      </c>
    </row>
    <row r="333" spans="1:9" x14ac:dyDescent="0.2">
      <c r="A333" s="518" t="s">
        <v>230</v>
      </c>
      <c r="B333" s="518">
        <v>104240</v>
      </c>
      <c r="C333" s="518" t="s">
        <v>2660</v>
      </c>
      <c r="D333" s="518" t="s">
        <v>1315</v>
      </c>
      <c r="E333" s="859">
        <v>20</v>
      </c>
      <c r="F333" s="859">
        <v>11</v>
      </c>
      <c r="G333" s="518" t="s">
        <v>122</v>
      </c>
      <c r="H333" s="518" t="s">
        <v>230</v>
      </c>
      <c r="I333" s="518">
        <v>104240</v>
      </c>
    </row>
    <row r="334" spans="1:9" x14ac:dyDescent="0.2">
      <c r="A334" s="518" t="s">
        <v>230</v>
      </c>
      <c r="B334" s="518">
        <v>104257</v>
      </c>
      <c r="C334" s="518" t="s">
        <v>2660</v>
      </c>
      <c r="D334" s="518" t="s">
        <v>667</v>
      </c>
      <c r="E334" s="859">
        <v>27</v>
      </c>
      <c r="F334" s="859">
        <v>22</v>
      </c>
      <c r="G334" s="518" t="s">
        <v>122</v>
      </c>
      <c r="H334" s="518" t="s">
        <v>230</v>
      </c>
      <c r="I334" s="518">
        <v>104257</v>
      </c>
    </row>
    <row r="335" spans="1:9" x14ac:dyDescent="0.2">
      <c r="A335" s="518" t="s">
        <v>230</v>
      </c>
      <c r="B335" s="518">
        <v>104265</v>
      </c>
      <c r="C335" s="518" t="s">
        <v>2660</v>
      </c>
      <c r="D335" s="518" t="s">
        <v>324</v>
      </c>
      <c r="E335" s="859">
        <v>26</v>
      </c>
      <c r="F335" s="859">
        <v>2</v>
      </c>
      <c r="G335" s="518" t="s">
        <v>122</v>
      </c>
      <c r="H335" s="518" t="s">
        <v>230</v>
      </c>
      <c r="I335" s="518">
        <v>104299</v>
      </c>
    </row>
    <row r="336" spans="1:9" x14ac:dyDescent="0.2">
      <c r="A336" s="518" t="s">
        <v>230</v>
      </c>
      <c r="B336" s="518">
        <v>104273</v>
      </c>
      <c r="C336" s="518" t="s">
        <v>2660</v>
      </c>
      <c r="D336" s="518" t="s">
        <v>4105</v>
      </c>
      <c r="E336" s="859">
        <v>30</v>
      </c>
      <c r="F336" s="859">
        <v>5</v>
      </c>
      <c r="G336" s="518" t="s">
        <v>122</v>
      </c>
      <c r="H336" s="518" t="s">
        <v>230</v>
      </c>
      <c r="I336" s="518">
        <v>104299</v>
      </c>
    </row>
    <row r="337" spans="1:9" x14ac:dyDescent="0.2">
      <c r="A337" s="518" t="s">
        <v>230</v>
      </c>
      <c r="B337" s="518">
        <v>104281</v>
      </c>
      <c r="C337" s="518" t="s">
        <v>2660</v>
      </c>
      <c r="D337" s="518" t="s">
        <v>1658</v>
      </c>
      <c r="E337" s="859">
        <v>31</v>
      </c>
      <c r="F337" s="859">
        <v>22</v>
      </c>
      <c r="G337" s="518" t="s">
        <v>122</v>
      </c>
      <c r="H337" s="518" t="s">
        <v>230</v>
      </c>
      <c r="I337" s="518">
        <v>104281</v>
      </c>
    </row>
    <row r="338" spans="1:9" x14ac:dyDescent="0.2">
      <c r="A338" s="518" t="s">
        <v>230</v>
      </c>
      <c r="B338" s="518">
        <v>104299</v>
      </c>
      <c r="C338" s="518" t="s">
        <v>2660</v>
      </c>
      <c r="D338" s="518" t="s">
        <v>779</v>
      </c>
      <c r="E338" s="859">
        <v>35</v>
      </c>
      <c r="F338" s="859">
        <v>48</v>
      </c>
      <c r="G338" s="518" t="s">
        <v>122</v>
      </c>
      <c r="H338" s="518" t="s">
        <v>230</v>
      </c>
      <c r="I338" s="518">
        <v>104299</v>
      </c>
    </row>
    <row r="339" spans="1:9" x14ac:dyDescent="0.2">
      <c r="A339" s="518" t="s">
        <v>230</v>
      </c>
      <c r="B339" s="518">
        <v>104307</v>
      </c>
      <c r="C339" s="518" t="s">
        <v>2660</v>
      </c>
      <c r="D339" s="518" t="s">
        <v>4106</v>
      </c>
      <c r="E339" s="859">
        <v>34</v>
      </c>
      <c r="F339" s="859">
        <v>31</v>
      </c>
      <c r="G339" s="518" t="s">
        <v>122</v>
      </c>
      <c r="H339" s="518" t="s">
        <v>230</v>
      </c>
      <c r="I339" s="518">
        <v>104307</v>
      </c>
    </row>
    <row r="340" spans="1:9" x14ac:dyDescent="0.2">
      <c r="A340" s="518" t="s">
        <v>230</v>
      </c>
      <c r="B340" s="518">
        <v>104315</v>
      </c>
      <c r="C340" s="518" t="s">
        <v>2660</v>
      </c>
      <c r="D340" s="518" t="s">
        <v>1143</v>
      </c>
      <c r="E340" s="859">
        <v>34</v>
      </c>
      <c r="F340" s="859">
        <v>20</v>
      </c>
      <c r="G340" s="518" t="s">
        <v>122</v>
      </c>
      <c r="H340" s="518" t="s">
        <v>230</v>
      </c>
      <c r="I340" s="518">
        <v>104315</v>
      </c>
    </row>
    <row r="341" spans="1:9" x14ac:dyDescent="0.2">
      <c r="A341" s="518" t="s">
        <v>230</v>
      </c>
      <c r="B341" s="518">
        <v>104380</v>
      </c>
      <c r="C341" s="518" t="s">
        <v>2660</v>
      </c>
      <c r="D341" s="518" t="s">
        <v>757</v>
      </c>
      <c r="E341" s="859">
        <v>33</v>
      </c>
      <c r="F341" s="859">
        <v>22</v>
      </c>
      <c r="G341" s="518" t="s">
        <v>122</v>
      </c>
      <c r="H341" s="518" t="s">
        <v>230</v>
      </c>
      <c r="I341" s="518">
        <v>104380</v>
      </c>
    </row>
    <row r="342" spans="1:9" x14ac:dyDescent="0.2">
      <c r="A342" s="518" t="s">
        <v>230</v>
      </c>
      <c r="B342" s="518">
        <v>104398</v>
      </c>
      <c r="C342" s="518" t="s">
        <v>2660</v>
      </c>
      <c r="D342" s="518" t="s">
        <v>801</v>
      </c>
      <c r="E342" s="859">
        <v>34</v>
      </c>
      <c r="F342" s="859">
        <v>28</v>
      </c>
      <c r="G342" s="518" t="s">
        <v>122</v>
      </c>
      <c r="H342" s="518" t="s">
        <v>230</v>
      </c>
      <c r="I342" s="518">
        <v>104398</v>
      </c>
    </row>
    <row r="343" spans="1:9" x14ac:dyDescent="0.2">
      <c r="A343" s="518" t="s">
        <v>230</v>
      </c>
      <c r="B343" s="518">
        <v>104422</v>
      </c>
      <c r="C343" s="518" t="s">
        <v>2660</v>
      </c>
      <c r="D343" s="518" t="s">
        <v>945</v>
      </c>
      <c r="E343" s="859">
        <v>33</v>
      </c>
      <c r="F343" s="859">
        <v>24</v>
      </c>
      <c r="G343" s="518" t="s">
        <v>122</v>
      </c>
      <c r="H343" s="518" t="s">
        <v>230</v>
      </c>
      <c r="I343" s="518">
        <v>104422</v>
      </c>
    </row>
    <row r="344" spans="1:9" x14ac:dyDescent="0.2">
      <c r="A344" s="518" t="s">
        <v>230</v>
      </c>
      <c r="B344" s="518">
        <v>104430</v>
      </c>
      <c r="C344" s="518" t="s">
        <v>2660</v>
      </c>
      <c r="D344" s="518" t="s">
        <v>856</v>
      </c>
      <c r="E344" s="859">
        <v>35</v>
      </c>
      <c r="F344" s="859">
        <v>11</v>
      </c>
      <c r="G344" s="518" t="s">
        <v>122</v>
      </c>
      <c r="H344" s="518" t="s">
        <v>230</v>
      </c>
      <c r="I344" s="518">
        <v>104240</v>
      </c>
    </row>
    <row r="345" spans="1:9" x14ac:dyDescent="0.2">
      <c r="A345" s="518" t="s">
        <v>223</v>
      </c>
      <c r="B345" s="518">
        <v>104463</v>
      </c>
      <c r="C345" s="518" t="s">
        <v>2660</v>
      </c>
      <c r="D345" s="518" t="s">
        <v>1565</v>
      </c>
      <c r="E345" s="859">
        <v>19</v>
      </c>
      <c r="F345" s="859">
        <v>0</v>
      </c>
      <c r="G345" s="518" t="s">
        <v>122</v>
      </c>
      <c r="H345" s="518" t="s">
        <v>223</v>
      </c>
      <c r="I345" s="518">
        <v>104463</v>
      </c>
    </row>
    <row r="346" spans="1:9" x14ac:dyDescent="0.2">
      <c r="A346" s="518" t="s">
        <v>223</v>
      </c>
      <c r="B346" s="518">
        <v>104497</v>
      </c>
      <c r="C346" s="518" t="s">
        <v>2660</v>
      </c>
      <c r="D346" s="518" t="s">
        <v>478</v>
      </c>
      <c r="E346" s="859">
        <v>16</v>
      </c>
      <c r="F346" s="859">
        <v>0</v>
      </c>
      <c r="G346" s="518" t="s">
        <v>122</v>
      </c>
      <c r="H346" s="518" t="s">
        <v>223</v>
      </c>
      <c r="I346" s="518">
        <v>104497</v>
      </c>
    </row>
    <row r="347" spans="1:9" x14ac:dyDescent="0.2">
      <c r="A347" s="518" t="s">
        <v>223</v>
      </c>
      <c r="B347" s="518">
        <v>104513</v>
      </c>
      <c r="C347" s="518" t="s">
        <v>2660</v>
      </c>
      <c r="D347" s="518" t="s">
        <v>4120</v>
      </c>
      <c r="E347" s="859">
        <v>32</v>
      </c>
      <c r="F347" s="859">
        <v>0</v>
      </c>
      <c r="G347" s="518" t="s">
        <v>122</v>
      </c>
      <c r="H347" s="518" t="s">
        <v>223</v>
      </c>
      <c r="I347" s="518">
        <v>104513</v>
      </c>
    </row>
    <row r="348" spans="1:9" x14ac:dyDescent="0.2">
      <c r="A348" s="518" t="s">
        <v>223</v>
      </c>
      <c r="B348" s="518">
        <v>104547</v>
      </c>
      <c r="C348" s="518" t="s">
        <v>2660</v>
      </c>
      <c r="D348" s="518" t="s">
        <v>8684</v>
      </c>
      <c r="E348" s="859">
        <v>24</v>
      </c>
      <c r="F348" s="859">
        <v>0</v>
      </c>
      <c r="G348" s="518" t="s">
        <v>122</v>
      </c>
      <c r="H348" s="518" t="s">
        <v>223</v>
      </c>
      <c r="I348" s="518">
        <v>104547</v>
      </c>
    </row>
    <row r="349" spans="1:9" x14ac:dyDescent="0.2">
      <c r="A349" s="518" t="s">
        <v>230</v>
      </c>
      <c r="B349" s="518">
        <v>104588</v>
      </c>
      <c r="C349" s="518" t="s">
        <v>2660</v>
      </c>
      <c r="D349" s="518" t="s">
        <v>1891</v>
      </c>
      <c r="E349" s="859">
        <v>30</v>
      </c>
      <c r="F349" s="859">
        <v>22</v>
      </c>
      <c r="G349" s="518" t="s">
        <v>122</v>
      </c>
      <c r="H349" s="518" t="s">
        <v>230</v>
      </c>
      <c r="I349" s="518">
        <v>104588</v>
      </c>
    </row>
    <row r="350" spans="1:9" x14ac:dyDescent="0.2">
      <c r="A350" s="518" t="s">
        <v>230</v>
      </c>
      <c r="B350" s="518">
        <v>104596</v>
      </c>
      <c r="C350" s="518" t="s">
        <v>2660</v>
      </c>
      <c r="D350" s="518" t="s">
        <v>6657</v>
      </c>
      <c r="E350" s="859">
        <v>32</v>
      </c>
      <c r="F350" s="859">
        <v>25</v>
      </c>
      <c r="G350" s="518" t="s">
        <v>122</v>
      </c>
      <c r="H350" s="518" t="s">
        <v>230</v>
      </c>
      <c r="I350" s="518">
        <v>104596</v>
      </c>
    </row>
    <row r="351" spans="1:9" x14ac:dyDescent="0.2">
      <c r="A351" s="518" t="s">
        <v>230</v>
      </c>
      <c r="B351" s="518">
        <v>104612</v>
      </c>
      <c r="C351" s="518" t="s">
        <v>2660</v>
      </c>
      <c r="D351" s="518" t="s">
        <v>538</v>
      </c>
      <c r="E351" s="859">
        <v>29</v>
      </c>
      <c r="F351" s="859">
        <v>20</v>
      </c>
      <c r="G351" s="518" t="s">
        <v>122</v>
      </c>
      <c r="H351" s="518" t="s">
        <v>230</v>
      </c>
      <c r="I351" s="518">
        <v>104612</v>
      </c>
    </row>
    <row r="352" spans="1:9" x14ac:dyDescent="0.2">
      <c r="A352" s="518" t="s">
        <v>230</v>
      </c>
      <c r="B352" s="518">
        <v>104638</v>
      </c>
      <c r="C352" s="518" t="s">
        <v>2660</v>
      </c>
      <c r="D352" s="518" t="s">
        <v>6658</v>
      </c>
      <c r="E352" s="859">
        <v>27</v>
      </c>
      <c r="F352" s="859">
        <v>23</v>
      </c>
      <c r="G352" s="518" t="s">
        <v>122</v>
      </c>
      <c r="H352" s="518" t="s">
        <v>230</v>
      </c>
      <c r="I352" s="518">
        <v>104638</v>
      </c>
    </row>
    <row r="353" spans="1:9" x14ac:dyDescent="0.2">
      <c r="A353" s="518" t="s">
        <v>230</v>
      </c>
      <c r="B353" s="518">
        <v>104646</v>
      </c>
      <c r="C353" s="518" t="s">
        <v>2660</v>
      </c>
      <c r="D353" s="518" t="s">
        <v>796</v>
      </c>
      <c r="E353" s="859">
        <v>22</v>
      </c>
      <c r="F353" s="859">
        <v>10</v>
      </c>
      <c r="G353" s="518" t="s">
        <v>122</v>
      </c>
      <c r="H353" s="518" t="s">
        <v>230</v>
      </c>
      <c r="I353" s="518">
        <v>104315</v>
      </c>
    </row>
    <row r="354" spans="1:9" x14ac:dyDescent="0.2">
      <c r="A354" s="518" t="s">
        <v>230</v>
      </c>
      <c r="B354" s="518">
        <v>104653</v>
      </c>
      <c r="C354" s="518" t="s">
        <v>2660</v>
      </c>
      <c r="D354" s="518" t="s">
        <v>1082</v>
      </c>
      <c r="E354" s="859">
        <v>27</v>
      </c>
      <c r="F354" s="859">
        <v>20</v>
      </c>
      <c r="G354" s="518" t="s">
        <v>122</v>
      </c>
      <c r="H354" s="518" t="s">
        <v>230</v>
      </c>
      <c r="I354" s="518">
        <v>104653</v>
      </c>
    </row>
    <row r="355" spans="1:9" x14ac:dyDescent="0.2">
      <c r="A355" s="518" t="s">
        <v>230</v>
      </c>
      <c r="B355" s="518">
        <v>104711</v>
      </c>
      <c r="C355" s="518" t="s">
        <v>2660</v>
      </c>
      <c r="D355" s="518" t="s">
        <v>728</v>
      </c>
      <c r="E355" s="859">
        <v>35</v>
      </c>
      <c r="F355" s="859">
        <v>29</v>
      </c>
      <c r="G355" s="518" t="s">
        <v>122</v>
      </c>
      <c r="H355" s="518" t="s">
        <v>230</v>
      </c>
      <c r="I355" s="518">
        <v>104711</v>
      </c>
    </row>
    <row r="356" spans="1:9" x14ac:dyDescent="0.2">
      <c r="A356" s="518" t="s">
        <v>230</v>
      </c>
      <c r="B356" s="518">
        <v>104737</v>
      </c>
      <c r="C356" s="518" t="s">
        <v>2660</v>
      </c>
      <c r="D356" s="518" t="s">
        <v>3921</v>
      </c>
      <c r="E356" s="859">
        <v>33</v>
      </c>
      <c r="F356" s="859">
        <v>22</v>
      </c>
      <c r="G356" s="518" t="s">
        <v>122</v>
      </c>
      <c r="H356" s="518" t="s">
        <v>230</v>
      </c>
      <c r="I356" s="518">
        <v>104737</v>
      </c>
    </row>
    <row r="357" spans="1:9" x14ac:dyDescent="0.2">
      <c r="A357" s="518" t="s">
        <v>184</v>
      </c>
      <c r="B357" s="518">
        <v>104745</v>
      </c>
      <c r="C357" s="518" t="s">
        <v>2660</v>
      </c>
      <c r="D357" s="518" t="s">
        <v>745</v>
      </c>
      <c r="E357" s="859">
        <v>31</v>
      </c>
      <c r="F357" s="859">
        <v>31</v>
      </c>
      <c r="G357" s="518" t="s">
        <v>122</v>
      </c>
      <c r="H357" s="518" t="s">
        <v>184</v>
      </c>
      <c r="I357" s="518">
        <v>104745</v>
      </c>
    </row>
    <row r="358" spans="1:9" x14ac:dyDescent="0.2">
      <c r="A358" s="518" t="s">
        <v>184</v>
      </c>
      <c r="B358" s="518">
        <v>104752</v>
      </c>
      <c r="C358" s="518" t="s">
        <v>2660</v>
      </c>
      <c r="D358" s="518" t="s">
        <v>1967</v>
      </c>
      <c r="E358" s="859">
        <v>22</v>
      </c>
      <c r="F358" s="859">
        <v>20</v>
      </c>
      <c r="G358" s="518" t="s">
        <v>122</v>
      </c>
      <c r="H358" s="518" t="s">
        <v>184</v>
      </c>
      <c r="I358" s="518">
        <v>104752</v>
      </c>
    </row>
    <row r="359" spans="1:9" x14ac:dyDescent="0.2">
      <c r="A359" s="518" t="s">
        <v>184</v>
      </c>
      <c r="B359" s="518">
        <v>104760</v>
      </c>
      <c r="C359" s="518" t="s">
        <v>2660</v>
      </c>
      <c r="D359" s="518" t="s">
        <v>416</v>
      </c>
      <c r="E359" s="859">
        <v>32</v>
      </c>
      <c r="F359" s="859">
        <v>29</v>
      </c>
      <c r="G359" s="518" t="s">
        <v>122</v>
      </c>
      <c r="H359" s="518" t="s">
        <v>184</v>
      </c>
      <c r="I359" s="518">
        <v>104760</v>
      </c>
    </row>
    <row r="360" spans="1:9" x14ac:dyDescent="0.2">
      <c r="A360" s="518" t="s">
        <v>237</v>
      </c>
      <c r="B360" s="518">
        <v>104794</v>
      </c>
      <c r="C360" s="518" t="s">
        <v>2660</v>
      </c>
      <c r="D360" s="518" t="s">
        <v>2318</v>
      </c>
      <c r="E360" s="859">
        <v>34</v>
      </c>
      <c r="F360" s="859">
        <v>34</v>
      </c>
      <c r="G360" s="518" t="s">
        <v>122</v>
      </c>
      <c r="H360" s="518" t="s">
        <v>237</v>
      </c>
      <c r="I360" s="518">
        <v>104794</v>
      </c>
    </row>
    <row r="361" spans="1:9" x14ac:dyDescent="0.2">
      <c r="A361" s="518" t="s">
        <v>149</v>
      </c>
      <c r="B361" s="518">
        <v>104851</v>
      </c>
      <c r="C361" s="518" t="s">
        <v>2660</v>
      </c>
      <c r="D361" s="518" t="s">
        <v>3940</v>
      </c>
      <c r="E361" s="859">
        <v>29</v>
      </c>
      <c r="F361" s="859">
        <v>0</v>
      </c>
      <c r="G361" s="518" t="s">
        <v>122</v>
      </c>
      <c r="H361" s="518" t="s">
        <v>149</v>
      </c>
      <c r="I361" s="518">
        <v>104851</v>
      </c>
    </row>
    <row r="362" spans="1:9" x14ac:dyDescent="0.2">
      <c r="A362" s="518" t="s">
        <v>149</v>
      </c>
      <c r="B362" s="518">
        <v>104885</v>
      </c>
      <c r="C362" s="518" t="s">
        <v>2660</v>
      </c>
      <c r="D362" s="518" t="s">
        <v>1089</v>
      </c>
      <c r="E362" s="859">
        <v>29</v>
      </c>
      <c r="F362" s="859">
        <v>0</v>
      </c>
      <c r="G362" s="518" t="s">
        <v>122</v>
      </c>
      <c r="H362" s="518" t="s">
        <v>149</v>
      </c>
      <c r="I362" s="518">
        <v>104885</v>
      </c>
    </row>
    <row r="363" spans="1:9" x14ac:dyDescent="0.2">
      <c r="A363" s="518" t="s">
        <v>149</v>
      </c>
      <c r="B363" s="518">
        <v>104927</v>
      </c>
      <c r="C363" s="518" t="s">
        <v>2660</v>
      </c>
      <c r="D363" s="518" t="s">
        <v>810</v>
      </c>
      <c r="E363" s="859">
        <v>31</v>
      </c>
      <c r="F363" s="859">
        <v>0</v>
      </c>
      <c r="G363" s="518" t="s">
        <v>122</v>
      </c>
      <c r="H363" s="518" t="s">
        <v>149</v>
      </c>
      <c r="I363" s="518">
        <v>104927</v>
      </c>
    </row>
    <row r="364" spans="1:9" x14ac:dyDescent="0.2">
      <c r="A364" s="518" t="s">
        <v>149</v>
      </c>
      <c r="B364" s="518">
        <v>104950</v>
      </c>
      <c r="C364" s="518" t="s">
        <v>2660</v>
      </c>
      <c r="D364" s="518" t="s">
        <v>3974</v>
      </c>
      <c r="E364" s="859">
        <v>18</v>
      </c>
      <c r="F364" s="859">
        <v>0</v>
      </c>
      <c r="G364" s="518" t="s">
        <v>122</v>
      </c>
      <c r="H364" s="518" t="s">
        <v>149</v>
      </c>
      <c r="I364" s="518">
        <v>235820</v>
      </c>
    </row>
    <row r="365" spans="1:9" x14ac:dyDescent="0.2">
      <c r="A365" s="518" t="s">
        <v>149</v>
      </c>
      <c r="B365" s="518">
        <v>104968</v>
      </c>
      <c r="C365" s="518" t="s">
        <v>2660</v>
      </c>
      <c r="D365" s="518" t="s">
        <v>7538</v>
      </c>
      <c r="E365" s="859">
        <v>17</v>
      </c>
      <c r="F365" s="859">
        <v>0</v>
      </c>
      <c r="G365" s="518" t="s">
        <v>122</v>
      </c>
      <c r="H365" s="518" t="s">
        <v>149</v>
      </c>
      <c r="I365" s="518">
        <v>464453</v>
      </c>
    </row>
    <row r="366" spans="1:9" x14ac:dyDescent="0.2">
      <c r="A366" s="518" t="s">
        <v>149</v>
      </c>
      <c r="B366" s="518">
        <v>104976</v>
      </c>
      <c r="C366" s="518" t="s">
        <v>2660</v>
      </c>
      <c r="D366" s="518" t="s">
        <v>2227</v>
      </c>
      <c r="E366" s="859">
        <v>35</v>
      </c>
      <c r="F366" s="859">
        <v>0</v>
      </c>
      <c r="G366" s="518" t="s">
        <v>122</v>
      </c>
      <c r="H366" s="518" t="s">
        <v>149</v>
      </c>
      <c r="I366" s="518">
        <v>104976</v>
      </c>
    </row>
    <row r="367" spans="1:9" x14ac:dyDescent="0.2">
      <c r="A367" s="518" t="s">
        <v>149</v>
      </c>
      <c r="B367" s="518">
        <v>104984</v>
      </c>
      <c r="C367" s="518" t="s">
        <v>2660</v>
      </c>
      <c r="D367" s="518" t="s">
        <v>881</v>
      </c>
      <c r="E367" s="859">
        <v>25</v>
      </c>
      <c r="F367" s="859">
        <v>0</v>
      </c>
      <c r="G367" s="518" t="s">
        <v>122</v>
      </c>
      <c r="H367" s="518" t="s">
        <v>149</v>
      </c>
      <c r="I367" s="518">
        <v>577627</v>
      </c>
    </row>
    <row r="368" spans="1:9" x14ac:dyDescent="0.2">
      <c r="A368" s="518" t="s">
        <v>245</v>
      </c>
      <c r="B368" s="518">
        <v>104992</v>
      </c>
      <c r="C368" s="518" t="s">
        <v>2660</v>
      </c>
      <c r="D368" s="518" t="s">
        <v>682</v>
      </c>
      <c r="E368" s="859">
        <v>24</v>
      </c>
      <c r="F368" s="859">
        <v>16</v>
      </c>
      <c r="G368" s="518" t="s">
        <v>122</v>
      </c>
      <c r="H368" s="518" t="s">
        <v>245</v>
      </c>
      <c r="I368" s="518">
        <v>576843</v>
      </c>
    </row>
    <row r="369" spans="1:9" x14ac:dyDescent="0.2">
      <c r="A369" s="518" t="s">
        <v>300</v>
      </c>
      <c r="B369" s="518">
        <v>105015</v>
      </c>
      <c r="C369" s="518" t="s">
        <v>2660</v>
      </c>
      <c r="D369" s="518" t="s">
        <v>1370</v>
      </c>
      <c r="E369" s="859">
        <v>34</v>
      </c>
      <c r="F369" s="859">
        <v>0</v>
      </c>
      <c r="G369" s="518" t="s">
        <v>122</v>
      </c>
      <c r="H369" s="518" t="s">
        <v>300</v>
      </c>
      <c r="I369" s="518">
        <v>105015</v>
      </c>
    </row>
    <row r="370" spans="1:9" x14ac:dyDescent="0.2">
      <c r="A370" s="518" t="s">
        <v>233</v>
      </c>
      <c r="B370" s="518">
        <v>105031</v>
      </c>
      <c r="C370" s="518" t="s">
        <v>2660</v>
      </c>
      <c r="D370" s="518" t="s">
        <v>3975</v>
      </c>
      <c r="E370" s="859">
        <v>27</v>
      </c>
      <c r="F370" s="859">
        <v>0</v>
      </c>
      <c r="G370" s="518" t="s">
        <v>122</v>
      </c>
      <c r="H370" s="518" t="s">
        <v>233</v>
      </c>
      <c r="I370" s="518">
        <v>105031</v>
      </c>
    </row>
    <row r="371" spans="1:9" x14ac:dyDescent="0.2">
      <c r="A371" s="518" t="s">
        <v>233</v>
      </c>
      <c r="B371" s="518">
        <v>105049</v>
      </c>
      <c r="C371" s="518" t="s">
        <v>2660</v>
      </c>
      <c r="D371" s="518" t="s">
        <v>3976</v>
      </c>
      <c r="E371" s="859">
        <v>35</v>
      </c>
      <c r="F371" s="859">
        <v>31</v>
      </c>
      <c r="G371" s="518" t="s">
        <v>122</v>
      </c>
      <c r="H371" s="518" t="s">
        <v>233</v>
      </c>
      <c r="I371" s="518">
        <v>105049</v>
      </c>
    </row>
    <row r="372" spans="1:9" x14ac:dyDescent="0.2">
      <c r="A372" s="518" t="s">
        <v>237</v>
      </c>
      <c r="B372" s="518">
        <v>105064</v>
      </c>
      <c r="C372" s="518" t="s">
        <v>2660</v>
      </c>
      <c r="D372" s="518" t="s">
        <v>3977</v>
      </c>
      <c r="E372" s="859">
        <v>30</v>
      </c>
      <c r="F372" s="859">
        <v>30</v>
      </c>
      <c r="G372" s="518" t="s">
        <v>122</v>
      </c>
      <c r="H372" s="518" t="s">
        <v>237</v>
      </c>
      <c r="I372" s="518">
        <v>105064</v>
      </c>
    </row>
    <row r="373" spans="1:9" x14ac:dyDescent="0.2">
      <c r="A373" s="518" t="s">
        <v>320</v>
      </c>
      <c r="B373" s="518">
        <v>105098</v>
      </c>
      <c r="C373" s="518" t="s">
        <v>2660</v>
      </c>
      <c r="D373" s="518" t="s">
        <v>614</v>
      </c>
      <c r="E373" s="859">
        <v>21</v>
      </c>
      <c r="F373" s="859">
        <v>15</v>
      </c>
      <c r="G373" s="518" t="s">
        <v>122</v>
      </c>
      <c r="H373" s="518" t="s">
        <v>320</v>
      </c>
      <c r="I373" s="518">
        <v>105098</v>
      </c>
    </row>
    <row r="374" spans="1:9" x14ac:dyDescent="0.2">
      <c r="A374" s="518" t="s">
        <v>320</v>
      </c>
      <c r="B374" s="518">
        <v>105122</v>
      </c>
      <c r="C374" s="518" t="s">
        <v>2660</v>
      </c>
      <c r="D374" s="518" t="s">
        <v>8685</v>
      </c>
      <c r="E374" s="859">
        <v>24</v>
      </c>
      <c r="F374" s="859">
        <v>0</v>
      </c>
      <c r="G374" s="518" t="s">
        <v>122</v>
      </c>
      <c r="H374" s="518" t="s">
        <v>320</v>
      </c>
      <c r="I374" s="518">
        <v>101303</v>
      </c>
    </row>
    <row r="375" spans="1:9" x14ac:dyDescent="0.2">
      <c r="A375" s="518" t="s">
        <v>233</v>
      </c>
      <c r="B375" s="518">
        <v>105148</v>
      </c>
      <c r="C375" s="518" t="s">
        <v>2660</v>
      </c>
      <c r="D375" s="518" t="s">
        <v>4011</v>
      </c>
      <c r="E375" s="859">
        <v>30</v>
      </c>
      <c r="F375" s="859">
        <v>30</v>
      </c>
      <c r="G375" s="518" t="s">
        <v>122</v>
      </c>
      <c r="H375" s="518" t="s">
        <v>233</v>
      </c>
      <c r="I375" s="518">
        <v>105148</v>
      </c>
    </row>
    <row r="376" spans="1:9" x14ac:dyDescent="0.2">
      <c r="A376" s="518" t="s">
        <v>233</v>
      </c>
      <c r="B376" s="518">
        <v>105171</v>
      </c>
      <c r="C376" s="518" t="s">
        <v>2660</v>
      </c>
      <c r="D376" s="518" t="s">
        <v>552</v>
      </c>
      <c r="E376" s="859">
        <v>27</v>
      </c>
      <c r="F376" s="859">
        <v>22</v>
      </c>
      <c r="G376" s="518" t="s">
        <v>122</v>
      </c>
      <c r="H376" s="518" t="s">
        <v>233</v>
      </c>
      <c r="I376" s="518">
        <v>105171</v>
      </c>
    </row>
    <row r="377" spans="1:9" x14ac:dyDescent="0.2">
      <c r="A377" s="518" t="s">
        <v>233</v>
      </c>
      <c r="B377" s="518">
        <v>105189</v>
      </c>
      <c r="C377" s="518" t="s">
        <v>2660</v>
      </c>
      <c r="D377" s="518" t="s">
        <v>2392</v>
      </c>
      <c r="E377" s="859">
        <v>34</v>
      </c>
      <c r="F377" s="859">
        <v>0</v>
      </c>
      <c r="G377" s="518" t="s">
        <v>122</v>
      </c>
      <c r="H377" s="518" t="s">
        <v>233</v>
      </c>
      <c r="I377" s="518">
        <v>105189</v>
      </c>
    </row>
    <row r="378" spans="1:9" x14ac:dyDescent="0.2">
      <c r="A378" s="518" t="s">
        <v>300</v>
      </c>
      <c r="B378" s="518">
        <v>105213</v>
      </c>
      <c r="C378" s="518" t="s">
        <v>2660</v>
      </c>
      <c r="D378" s="518" t="s">
        <v>697</v>
      </c>
      <c r="E378" s="859">
        <v>27</v>
      </c>
      <c r="F378" s="859">
        <v>0</v>
      </c>
      <c r="G378" s="518" t="s">
        <v>122</v>
      </c>
      <c r="H378" s="518" t="s">
        <v>300</v>
      </c>
      <c r="I378" s="518">
        <v>105213</v>
      </c>
    </row>
    <row r="379" spans="1:9" x14ac:dyDescent="0.2">
      <c r="A379" s="518" t="s">
        <v>300</v>
      </c>
      <c r="B379" s="518">
        <v>105221</v>
      </c>
      <c r="C379" s="518" t="s">
        <v>2660</v>
      </c>
      <c r="D379" s="518" t="s">
        <v>1955</v>
      </c>
      <c r="E379" s="859">
        <v>23</v>
      </c>
      <c r="F379" s="859">
        <v>0</v>
      </c>
      <c r="G379" s="518" t="s">
        <v>122</v>
      </c>
      <c r="H379" s="518" t="s">
        <v>300</v>
      </c>
      <c r="I379" s="518">
        <v>105221</v>
      </c>
    </row>
    <row r="380" spans="1:9" x14ac:dyDescent="0.2">
      <c r="A380" s="518" t="s">
        <v>300</v>
      </c>
      <c r="B380" s="518">
        <v>105239</v>
      </c>
      <c r="C380" s="518" t="s">
        <v>2660</v>
      </c>
      <c r="D380" s="518" t="s">
        <v>800</v>
      </c>
      <c r="E380" s="859">
        <v>33</v>
      </c>
      <c r="F380" s="859">
        <v>0</v>
      </c>
      <c r="G380" s="518" t="s">
        <v>122</v>
      </c>
      <c r="H380" s="518" t="s">
        <v>300</v>
      </c>
      <c r="I380" s="518">
        <v>105239</v>
      </c>
    </row>
    <row r="381" spans="1:9" x14ac:dyDescent="0.2">
      <c r="A381" s="518" t="s">
        <v>300</v>
      </c>
      <c r="B381" s="518">
        <v>105247</v>
      </c>
      <c r="C381" s="518" t="s">
        <v>2660</v>
      </c>
      <c r="D381" s="518" t="s">
        <v>862</v>
      </c>
      <c r="E381" s="859">
        <v>14</v>
      </c>
      <c r="F381" s="859">
        <v>0</v>
      </c>
      <c r="G381" s="518" t="s">
        <v>122</v>
      </c>
      <c r="H381" s="518" t="s">
        <v>300</v>
      </c>
      <c r="I381" s="518">
        <v>105247</v>
      </c>
    </row>
    <row r="382" spans="1:9" x14ac:dyDescent="0.2">
      <c r="A382" s="518" t="s">
        <v>245</v>
      </c>
      <c r="B382" s="518">
        <v>105262</v>
      </c>
      <c r="C382" s="518" t="s">
        <v>2660</v>
      </c>
      <c r="D382" s="518" t="s">
        <v>799</v>
      </c>
      <c r="E382" s="859">
        <v>15</v>
      </c>
      <c r="F382" s="859">
        <v>9</v>
      </c>
      <c r="G382" s="518" t="s">
        <v>122</v>
      </c>
      <c r="H382" s="518" t="s">
        <v>245</v>
      </c>
      <c r="I382" s="518">
        <v>625863</v>
      </c>
    </row>
    <row r="383" spans="1:9" x14ac:dyDescent="0.2">
      <c r="A383" s="518" t="s">
        <v>237</v>
      </c>
      <c r="B383" s="518">
        <v>105338</v>
      </c>
      <c r="C383" s="518" t="s">
        <v>2660</v>
      </c>
      <c r="D383" s="518" t="s">
        <v>2579</v>
      </c>
      <c r="E383" s="859">
        <v>21</v>
      </c>
      <c r="F383" s="859">
        <v>21</v>
      </c>
      <c r="G383" s="518" t="s">
        <v>122</v>
      </c>
      <c r="H383" s="518" t="s">
        <v>237</v>
      </c>
      <c r="I383" s="518">
        <v>103549</v>
      </c>
    </row>
    <row r="384" spans="1:9" x14ac:dyDescent="0.2">
      <c r="A384" s="518" t="s">
        <v>237</v>
      </c>
      <c r="B384" s="518">
        <v>105353</v>
      </c>
      <c r="C384" s="518" t="s">
        <v>2660</v>
      </c>
      <c r="D384" s="518" t="s">
        <v>1592</v>
      </c>
      <c r="E384" s="859">
        <v>24</v>
      </c>
      <c r="F384" s="859">
        <v>24</v>
      </c>
      <c r="G384" s="518" t="s">
        <v>122</v>
      </c>
      <c r="H384" s="518" t="s">
        <v>237</v>
      </c>
      <c r="I384" s="518">
        <v>105379</v>
      </c>
    </row>
    <row r="385" spans="1:9" x14ac:dyDescent="0.2">
      <c r="A385" s="518" t="s">
        <v>237</v>
      </c>
      <c r="B385" s="518">
        <v>105379</v>
      </c>
      <c r="C385" s="518" t="s">
        <v>2660</v>
      </c>
      <c r="D385" s="518" t="s">
        <v>6719</v>
      </c>
      <c r="E385" s="859">
        <v>18</v>
      </c>
      <c r="F385" s="859">
        <v>36</v>
      </c>
      <c r="G385" s="518" t="s">
        <v>122</v>
      </c>
      <c r="H385" s="518" t="s">
        <v>237</v>
      </c>
      <c r="I385" s="518">
        <v>105379</v>
      </c>
    </row>
    <row r="386" spans="1:9" x14ac:dyDescent="0.2">
      <c r="A386" s="518" t="s">
        <v>237</v>
      </c>
      <c r="B386" s="518">
        <v>105395</v>
      </c>
      <c r="C386" s="518" t="s">
        <v>2660</v>
      </c>
      <c r="D386" s="518" t="s">
        <v>4024</v>
      </c>
      <c r="E386" s="859">
        <v>23</v>
      </c>
      <c r="F386" s="859">
        <v>23</v>
      </c>
      <c r="G386" s="518" t="s">
        <v>122</v>
      </c>
      <c r="H386" s="518" t="s">
        <v>237</v>
      </c>
      <c r="I386" s="518">
        <v>105395</v>
      </c>
    </row>
    <row r="387" spans="1:9" x14ac:dyDescent="0.2">
      <c r="A387" s="518" t="s">
        <v>237</v>
      </c>
      <c r="B387" s="518">
        <v>105403</v>
      </c>
      <c r="C387" s="518" t="s">
        <v>2660</v>
      </c>
      <c r="D387" s="518" t="s">
        <v>2316</v>
      </c>
      <c r="E387" s="859">
        <v>26</v>
      </c>
      <c r="F387" s="859">
        <v>26</v>
      </c>
      <c r="G387" s="518" t="s">
        <v>122</v>
      </c>
      <c r="H387" s="518" t="s">
        <v>237</v>
      </c>
      <c r="I387" s="518">
        <v>105403</v>
      </c>
    </row>
    <row r="388" spans="1:9" x14ac:dyDescent="0.2">
      <c r="A388" s="518" t="s">
        <v>237</v>
      </c>
      <c r="B388" s="518">
        <v>105411</v>
      </c>
      <c r="C388" s="518" t="s">
        <v>2660</v>
      </c>
      <c r="D388" s="518" t="s">
        <v>4025</v>
      </c>
      <c r="E388" s="859">
        <v>21</v>
      </c>
      <c r="F388" s="859">
        <v>21</v>
      </c>
      <c r="G388" s="518" t="s">
        <v>122</v>
      </c>
      <c r="H388" s="518" t="s">
        <v>237</v>
      </c>
      <c r="I388" s="518">
        <v>448670</v>
      </c>
    </row>
    <row r="389" spans="1:9" x14ac:dyDescent="0.2">
      <c r="A389" s="518" t="s">
        <v>237</v>
      </c>
      <c r="B389" s="518">
        <v>105429</v>
      </c>
      <c r="C389" s="518" t="s">
        <v>2660</v>
      </c>
      <c r="D389" s="518" t="s">
        <v>4026</v>
      </c>
      <c r="E389" s="859">
        <v>28</v>
      </c>
      <c r="F389" s="859">
        <v>28</v>
      </c>
      <c r="G389" s="518" t="s">
        <v>122</v>
      </c>
      <c r="H389" s="518" t="s">
        <v>237</v>
      </c>
      <c r="I389" s="518">
        <v>105429</v>
      </c>
    </row>
    <row r="390" spans="1:9" x14ac:dyDescent="0.2">
      <c r="A390" s="518" t="s">
        <v>237</v>
      </c>
      <c r="B390" s="518">
        <v>105445</v>
      </c>
      <c r="C390" s="518" t="s">
        <v>2660</v>
      </c>
      <c r="D390" s="518" t="s">
        <v>2405</v>
      </c>
      <c r="E390" s="859">
        <v>18</v>
      </c>
      <c r="F390" s="859">
        <v>18</v>
      </c>
      <c r="G390" s="518" t="s">
        <v>122</v>
      </c>
      <c r="H390" s="518" t="s">
        <v>237</v>
      </c>
      <c r="I390" s="518">
        <v>105445</v>
      </c>
    </row>
    <row r="391" spans="1:9" x14ac:dyDescent="0.2">
      <c r="A391" s="518" t="s">
        <v>237</v>
      </c>
      <c r="B391" s="518">
        <v>105452</v>
      </c>
      <c r="C391" s="518" t="s">
        <v>2660</v>
      </c>
      <c r="D391" s="518" t="s">
        <v>1663</v>
      </c>
      <c r="E391" s="859">
        <v>25</v>
      </c>
      <c r="F391" s="859">
        <v>25</v>
      </c>
      <c r="G391" s="518" t="s">
        <v>122</v>
      </c>
      <c r="H391" s="518" t="s">
        <v>237</v>
      </c>
      <c r="I391" s="518">
        <v>105452</v>
      </c>
    </row>
    <row r="392" spans="1:9" x14ac:dyDescent="0.2">
      <c r="A392" s="518" t="s">
        <v>237</v>
      </c>
      <c r="B392" s="518">
        <v>105460</v>
      </c>
      <c r="C392" s="518" t="s">
        <v>2660</v>
      </c>
      <c r="D392" s="518" t="s">
        <v>2265</v>
      </c>
      <c r="E392" s="859">
        <v>35</v>
      </c>
      <c r="F392" s="859">
        <v>35</v>
      </c>
      <c r="G392" s="518" t="s">
        <v>122</v>
      </c>
      <c r="H392" s="518" t="s">
        <v>237</v>
      </c>
      <c r="I392" s="518">
        <v>105452</v>
      </c>
    </row>
    <row r="393" spans="1:9" x14ac:dyDescent="0.2">
      <c r="A393" s="518" t="s">
        <v>237</v>
      </c>
      <c r="B393" s="518">
        <v>105478</v>
      </c>
      <c r="C393" s="518" t="s">
        <v>2660</v>
      </c>
      <c r="D393" s="518" t="s">
        <v>4039</v>
      </c>
      <c r="E393" s="859">
        <v>24</v>
      </c>
      <c r="F393" s="859">
        <v>24</v>
      </c>
      <c r="G393" s="518" t="s">
        <v>122</v>
      </c>
      <c r="H393" s="518" t="s">
        <v>237</v>
      </c>
      <c r="I393" s="518">
        <v>463406</v>
      </c>
    </row>
    <row r="394" spans="1:9" x14ac:dyDescent="0.2">
      <c r="A394" s="518" t="s">
        <v>237</v>
      </c>
      <c r="B394" s="518">
        <v>105551</v>
      </c>
      <c r="C394" s="518" t="s">
        <v>2660</v>
      </c>
      <c r="D394" s="518" t="s">
        <v>4040</v>
      </c>
      <c r="E394" s="859">
        <v>31</v>
      </c>
      <c r="F394" s="859">
        <v>31</v>
      </c>
      <c r="G394" s="518" t="s">
        <v>122</v>
      </c>
      <c r="H394" s="518" t="s">
        <v>237</v>
      </c>
      <c r="I394" s="518">
        <v>105551</v>
      </c>
    </row>
    <row r="395" spans="1:9" x14ac:dyDescent="0.2">
      <c r="A395" s="518" t="s">
        <v>237</v>
      </c>
      <c r="B395" s="518">
        <v>105577</v>
      </c>
      <c r="C395" s="518" t="s">
        <v>2660</v>
      </c>
      <c r="D395" s="518" t="s">
        <v>3108</v>
      </c>
      <c r="E395" s="859">
        <v>21</v>
      </c>
      <c r="F395" s="859">
        <v>21</v>
      </c>
      <c r="G395" s="518" t="s">
        <v>122</v>
      </c>
      <c r="H395" s="518" t="s">
        <v>237</v>
      </c>
      <c r="I395" s="518">
        <v>102939</v>
      </c>
    </row>
    <row r="396" spans="1:9" x14ac:dyDescent="0.2">
      <c r="A396" s="518" t="s">
        <v>230</v>
      </c>
      <c r="B396" s="518">
        <v>105593</v>
      </c>
      <c r="C396" s="518" t="s">
        <v>2660</v>
      </c>
      <c r="D396" s="518" t="s">
        <v>4041</v>
      </c>
      <c r="E396" s="859">
        <v>35</v>
      </c>
      <c r="F396" s="859">
        <v>32</v>
      </c>
      <c r="G396" s="518" t="s">
        <v>122</v>
      </c>
      <c r="H396" s="518" t="s">
        <v>230</v>
      </c>
      <c r="I396" s="518">
        <v>105593</v>
      </c>
    </row>
    <row r="397" spans="1:9" x14ac:dyDescent="0.2">
      <c r="A397" s="518" t="s">
        <v>230</v>
      </c>
      <c r="B397" s="518">
        <v>105619</v>
      </c>
      <c r="C397" s="518" t="s">
        <v>2660</v>
      </c>
      <c r="D397" s="518" t="s">
        <v>4050</v>
      </c>
      <c r="E397" s="859">
        <v>33</v>
      </c>
      <c r="F397" s="859">
        <v>33</v>
      </c>
      <c r="G397" s="518" t="s">
        <v>122</v>
      </c>
      <c r="H397" s="518" t="s">
        <v>230</v>
      </c>
      <c r="I397" s="518">
        <v>105619</v>
      </c>
    </row>
    <row r="398" spans="1:9" x14ac:dyDescent="0.2">
      <c r="A398" s="518" t="s">
        <v>230</v>
      </c>
      <c r="B398" s="518">
        <v>105627</v>
      </c>
      <c r="C398" s="518" t="s">
        <v>2660</v>
      </c>
      <c r="D398" s="518" t="s">
        <v>4051</v>
      </c>
      <c r="E398" s="859">
        <v>35</v>
      </c>
      <c r="F398" s="859">
        <v>31</v>
      </c>
      <c r="G398" s="518" t="s">
        <v>122</v>
      </c>
      <c r="H398" s="518" t="s">
        <v>230</v>
      </c>
      <c r="I398" s="518">
        <v>105627</v>
      </c>
    </row>
    <row r="399" spans="1:9" x14ac:dyDescent="0.2">
      <c r="A399" s="518" t="s">
        <v>230</v>
      </c>
      <c r="B399" s="518">
        <v>105643</v>
      </c>
      <c r="C399" s="518" t="s">
        <v>2660</v>
      </c>
      <c r="D399" s="518" t="s">
        <v>697</v>
      </c>
      <c r="E399" s="859">
        <v>24</v>
      </c>
      <c r="F399" s="859">
        <v>5</v>
      </c>
      <c r="G399" s="518" t="s">
        <v>122</v>
      </c>
      <c r="H399" s="518" t="s">
        <v>230</v>
      </c>
      <c r="I399" s="518">
        <v>104166</v>
      </c>
    </row>
    <row r="400" spans="1:9" x14ac:dyDescent="0.2">
      <c r="A400" s="518" t="s">
        <v>230</v>
      </c>
      <c r="B400" s="518">
        <v>105650</v>
      </c>
      <c r="C400" s="518" t="s">
        <v>2660</v>
      </c>
      <c r="D400" s="518" t="s">
        <v>527</v>
      </c>
      <c r="E400" s="859">
        <v>23</v>
      </c>
      <c r="F400" s="859">
        <v>6</v>
      </c>
      <c r="G400" s="518" t="s">
        <v>122</v>
      </c>
      <c r="H400" s="518" t="s">
        <v>230</v>
      </c>
      <c r="I400" s="518">
        <v>104018</v>
      </c>
    </row>
    <row r="401" spans="1:9" x14ac:dyDescent="0.2">
      <c r="A401" s="518" t="s">
        <v>230</v>
      </c>
      <c r="B401" s="518">
        <v>105668</v>
      </c>
      <c r="C401" s="518" t="s">
        <v>2660</v>
      </c>
      <c r="D401" s="518" t="s">
        <v>882</v>
      </c>
      <c r="E401" s="859">
        <v>35</v>
      </c>
      <c r="F401" s="859">
        <v>17</v>
      </c>
      <c r="G401" s="518" t="s">
        <v>122</v>
      </c>
      <c r="H401" s="518" t="s">
        <v>230</v>
      </c>
      <c r="I401" s="518">
        <v>902536</v>
      </c>
    </row>
    <row r="402" spans="1:9" x14ac:dyDescent="0.2">
      <c r="A402" s="518" t="s">
        <v>164</v>
      </c>
      <c r="B402" s="518">
        <v>105676</v>
      </c>
      <c r="C402" s="518" t="s">
        <v>2660</v>
      </c>
      <c r="D402" s="518" t="s">
        <v>6659</v>
      </c>
      <c r="E402" s="859">
        <v>18</v>
      </c>
      <c r="F402" s="859">
        <v>0</v>
      </c>
      <c r="G402" s="518" t="s">
        <v>128</v>
      </c>
      <c r="H402" s="518" t="s">
        <v>164</v>
      </c>
      <c r="I402" s="518">
        <v>105676</v>
      </c>
    </row>
    <row r="403" spans="1:9" x14ac:dyDescent="0.2">
      <c r="A403" s="518" t="s">
        <v>375</v>
      </c>
      <c r="B403" s="518">
        <v>105692</v>
      </c>
      <c r="C403" s="518" t="s">
        <v>2660</v>
      </c>
      <c r="D403" s="518" t="s">
        <v>627</v>
      </c>
      <c r="E403" s="859">
        <v>15</v>
      </c>
      <c r="F403" s="859">
        <v>15</v>
      </c>
      <c r="G403" s="518" t="s">
        <v>122</v>
      </c>
      <c r="H403" s="518" t="s">
        <v>375</v>
      </c>
      <c r="I403" s="518">
        <v>105692</v>
      </c>
    </row>
    <row r="404" spans="1:9" x14ac:dyDescent="0.2">
      <c r="A404" s="518" t="s">
        <v>156</v>
      </c>
      <c r="B404" s="518">
        <v>105734</v>
      </c>
      <c r="C404" s="518" t="s">
        <v>2660</v>
      </c>
      <c r="D404" s="518" t="s">
        <v>1155</v>
      </c>
      <c r="E404" s="859">
        <v>18</v>
      </c>
      <c r="F404" s="859">
        <v>18</v>
      </c>
      <c r="G404" s="518" t="s">
        <v>122</v>
      </c>
      <c r="H404" s="518" t="s">
        <v>156</v>
      </c>
      <c r="I404" s="518">
        <v>105734</v>
      </c>
    </row>
    <row r="405" spans="1:9" x14ac:dyDescent="0.2">
      <c r="A405" s="518" t="s">
        <v>237</v>
      </c>
      <c r="B405" s="518">
        <v>105783</v>
      </c>
      <c r="C405" s="518" t="s">
        <v>2660</v>
      </c>
      <c r="D405" s="518" t="s">
        <v>1695</v>
      </c>
      <c r="E405" s="859">
        <v>26</v>
      </c>
      <c r="F405" s="859">
        <v>26</v>
      </c>
      <c r="G405" s="518" t="s">
        <v>122</v>
      </c>
      <c r="H405" s="518" t="s">
        <v>237</v>
      </c>
      <c r="I405" s="518">
        <v>102939</v>
      </c>
    </row>
    <row r="406" spans="1:9" x14ac:dyDescent="0.2">
      <c r="A406" s="518" t="s">
        <v>237</v>
      </c>
      <c r="B406" s="518">
        <v>105791</v>
      </c>
      <c r="C406" s="518" t="s">
        <v>2660</v>
      </c>
      <c r="D406" s="518" t="s">
        <v>6654</v>
      </c>
      <c r="E406" s="859">
        <v>30</v>
      </c>
      <c r="F406" s="859">
        <v>30</v>
      </c>
      <c r="G406" s="518" t="s">
        <v>122</v>
      </c>
      <c r="H406" s="518" t="s">
        <v>237</v>
      </c>
      <c r="I406" s="518">
        <v>105791</v>
      </c>
    </row>
    <row r="407" spans="1:9" x14ac:dyDescent="0.2">
      <c r="A407" s="518" t="s">
        <v>222</v>
      </c>
      <c r="B407" s="518">
        <v>105809</v>
      </c>
      <c r="C407" s="518" t="s">
        <v>2660</v>
      </c>
      <c r="D407" s="518" t="s">
        <v>611</v>
      </c>
      <c r="E407" s="859">
        <v>22</v>
      </c>
      <c r="F407" s="859">
        <v>22</v>
      </c>
      <c r="G407" s="518" t="s">
        <v>122</v>
      </c>
      <c r="H407" s="518" t="s">
        <v>222</v>
      </c>
      <c r="I407" s="518">
        <v>105809</v>
      </c>
    </row>
    <row r="408" spans="1:9" x14ac:dyDescent="0.2">
      <c r="A408" s="518" t="s">
        <v>357</v>
      </c>
      <c r="B408" s="518">
        <v>105817</v>
      </c>
      <c r="C408" s="518" t="s">
        <v>2660</v>
      </c>
      <c r="D408" s="518" t="s">
        <v>324</v>
      </c>
      <c r="E408" s="859">
        <v>32</v>
      </c>
      <c r="F408" s="859">
        <v>32</v>
      </c>
      <c r="G408" s="518" t="s">
        <v>122</v>
      </c>
      <c r="H408" s="518" t="s">
        <v>357</v>
      </c>
      <c r="I408" s="518">
        <v>105817</v>
      </c>
    </row>
    <row r="409" spans="1:9" x14ac:dyDescent="0.2">
      <c r="A409" s="518" t="s">
        <v>208</v>
      </c>
      <c r="B409" s="518">
        <v>105866</v>
      </c>
      <c r="C409" s="518" t="s">
        <v>2660</v>
      </c>
      <c r="D409" s="518" t="s">
        <v>4077</v>
      </c>
      <c r="E409" s="859">
        <v>31</v>
      </c>
      <c r="F409" s="859">
        <v>31</v>
      </c>
      <c r="G409" s="518" t="s">
        <v>122</v>
      </c>
      <c r="H409" s="518" t="s">
        <v>208</v>
      </c>
      <c r="I409" s="518">
        <v>105866</v>
      </c>
    </row>
    <row r="410" spans="1:9" x14ac:dyDescent="0.2">
      <c r="A410" s="518" t="s">
        <v>208</v>
      </c>
      <c r="B410" s="518">
        <v>105932</v>
      </c>
      <c r="C410" s="518" t="s">
        <v>2660</v>
      </c>
      <c r="D410" s="518" t="s">
        <v>4078</v>
      </c>
      <c r="E410" s="859">
        <v>34</v>
      </c>
      <c r="F410" s="859">
        <v>34</v>
      </c>
      <c r="G410" s="518" t="s">
        <v>122</v>
      </c>
      <c r="H410" s="518" t="s">
        <v>208</v>
      </c>
      <c r="I410" s="518">
        <v>105932</v>
      </c>
    </row>
    <row r="411" spans="1:9" x14ac:dyDescent="0.2">
      <c r="A411" s="518" t="s">
        <v>208</v>
      </c>
      <c r="B411" s="518">
        <v>105981</v>
      </c>
      <c r="C411" s="518" t="s">
        <v>2660</v>
      </c>
      <c r="D411" s="518" t="s">
        <v>790</v>
      </c>
      <c r="E411" s="859">
        <v>28</v>
      </c>
      <c r="F411" s="859">
        <v>28</v>
      </c>
      <c r="G411" s="518" t="s">
        <v>122</v>
      </c>
      <c r="H411" s="518" t="s">
        <v>208</v>
      </c>
      <c r="I411" s="518">
        <v>105981</v>
      </c>
    </row>
    <row r="412" spans="1:9" x14ac:dyDescent="0.2">
      <c r="A412" s="518" t="s">
        <v>208</v>
      </c>
      <c r="B412" s="518">
        <v>105999</v>
      </c>
      <c r="C412" s="518" t="s">
        <v>2660</v>
      </c>
      <c r="D412" s="518" t="s">
        <v>4096</v>
      </c>
      <c r="E412" s="859">
        <v>33</v>
      </c>
      <c r="F412" s="859">
        <v>33</v>
      </c>
      <c r="G412" s="518" t="s">
        <v>122</v>
      </c>
      <c r="H412" s="518" t="s">
        <v>208</v>
      </c>
      <c r="I412" s="518">
        <v>105999</v>
      </c>
    </row>
    <row r="413" spans="1:9" x14ac:dyDescent="0.2">
      <c r="A413" s="518" t="s">
        <v>208</v>
      </c>
      <c r="B413" s="518">
        <v>106013</v>
      </c>
      <c r="C413" s="518" t="s">
        <v>2660</v>
      </c>
      <c r="D413" s="518" t="s">
        <v>4097</v>
      </c>
      <c r="E413" s="859">
        <v>19</v>
      </c>
      <c r="F413" s="859">
        <v>19</v>
      </c>
      <c r="G413" s="518" t="s">
        <v>122</v>
      </c>
      <c r="H413" s="518" t="s">
        <v>208</v>
      </c>
      <c r="I413" s="518">
        <v>106013</v>
      </c>
    </row>
    <row r="414" spans="1:9" x14ac:dyDescent="0.2">
      <c r="A414" s="518" t="s">
        <v>208</v>
      </c>
      <c r="B414" s="518">
        <v>106021</v>
      </c>
      <c r="C414" s="518" t="s">
        <v>2660</v>
      </c>
      <c r="D414" s="518" t="s">
        <v>1021</v>
      </c>
      <c r="E414" s="859">
        <v>30</v>
      </c>
      <c r="F414" s="859">
        <v>30</v>
      </c>
      <c r="G414" s="518" t="s">
        <v>122</v>
      </c>
      <c r="H414" s="518" t="s">
        <v>208</v>
      </c>
      <c r="I414" s="518">
        <v>106021</v>
      </c>
    </row>
    <row r="415" spans="1:9" x14ac:dyDescent="0.2">
      <c r="A415" s="518" t="s">
        <v>208</v>
      </c>
      <c r="B415" s="518">
        <v>106062</v>
      </c>
      <c r="C415" s="518" t="s">
        <v>2660</v>
      </c>
      <c r="D415" s="518" t="s">
        <v>4098</v>
      </c>
      <c r="E415" s="859">
        <v>29</v>
      </c>
      <c r="F415" s="859">
        <v>29</v>
      </c>
      <c r="G415" s="518" t="s">
        <v>122</v>
      </c>
      <c r="H415" s="518" t="s">
        <v>208</v>
      </c>
      <c r="I415" s="518">
        <v>106062</v>
      </c>
    </row>
    <row r="416" spans="1:9" x14ac:dyDescent="0.2">
      <c r="A416" s="518" t="s">
        <v>203</v>
      </c>
      <c r="B416" s="518">
        <v>106088</v>
      </c>
      <c r="C416" s="518" t="s">
        <v>2660</v>
      </c>
      <c r="D416" s="518" t="s">
        <v>728</v>
      </c>
      <c r="E416" s="859">
        <v>33</v>
      </c>
      <c r="F416" s="859">
        <v>33</v>
      </c>
      <c r="G416" s="518" t="s">
        <v>122</v>
      </c>
      <c r="H416" s="518" t="s">
        <v>203</v>
      </c>
      <c r="I416" s="518">
        <v>106088</v>
      </c>
    </row>
    <row r="417" spans="1:9" x14ac:dyDescent="0.2">
      <c r="A417" s="518" t="s">
        <v>208</v>
      </c>
      <c r="B417" s="518">
        <v>106104</v>
      </c>
      <c r="C417" s="518" t="s">
        <v>2660</v>
      </c>
      <c r="D417" s="518" t="s">
        <v>4099</v>
      </c>
      <c r="E417" s="859">
        <v>34</v>
      </c>
      <c r="F417" s="859">
        <v>34</v>
      </c>
      <c r="G417" s="518" t="s">
        <v>122</v>
      </c>
      <c r="H417" s="518" t="s">
        <v>208</v>
      </c>
      <c r="I417" s="518">
        <v>106104</v>
      </c>
    </row>
    <row r="418" spans="1:9" x14ac:dyDescent="0.2">
      <c r="A418" s="518" t="s">
        <v>203</v>
      </c>
      <c r="B418" s="518">
        <v>106120</v>
      </c>
      <c r="C418" s="518" t="s">
        <v>2660</v>
      </c>
      <c r="D418" s="518" t="s">
        <v>6660</v>
      </c>
      <c r="E418" s="859">
        <v>35</v>
      </c>
      <c r="F418" s="859">
        <v>35</v>
      </c>
      <c r="G418" s="518" t="s">
        <v>122</v>
      </c>
      <c r="H418" s="518" t="s">
        <v>203</v>
      </c>
      <c r="I418" s="518">
        <v>106120</v>
      </c>
    </row>
    <row r="419" spans="1:9" x14ac:dyDescent="0.2">
      <c r="A419" s="518" t="s">
        <v>208</v>
      </c>
      <c r="B419" s="518">
        <v>106138</v>
      </c>
      <c r="C419" s="518" t="s">
        <v>2660</v>
      </c>
      <c r="D419" s="518" t="s">
        <v>4100</v>
      </c>
      <c r="E419" s="859">
        <v>33</v>
      </c>
      <c r="F419" s="859">
        <v>33</v>
      </c>
      <c r="G419" s="518" t="s">
        <v>122</v>
      </c>
      <c r="H419" s="518" t="s">
        <v>208</v>
      </c>
      <c r="I419" s="518">
        <v>106138</v>
      </c>
    </row>
    <row r="420" spans="1:9" x14ac:dyDescent="0.2">
      <c r="A420" s="518" t="s">
        <v>203</v>
      </c>
      <c r="B420" s="518">
        <v>106153</v>
      </c>
      <c r="C420" s="518" t="s">
        <v>2660</v>
      </c>
      <c r="D420" s="518" t="s">
        <v>1285</v>
      </c>
      <c r="E420" s="859">
        <v>32</v>
      </c>
      <c r="F420" s="859">
        <v>32</v>
      </c>
      <c r="G420" s="518" t="s">
        <v>122</v>
      </c>
      <c r="H420" s="518" t="s">
        <v>203</v>
      </c>
      <c r="I420" s="518">
        <v>106153</v>
      </c>
    </row>
    <row r="421" spans="1:9" x14ac:dyDescent="0.2">
      <c r="A421" s="518" t="s">
        <v>344</v>
      </c>
      <c r="B421" s="518">
        <v>106179</v>
      </c>
      <c r="C421" s="518" t="s">
        <v>2660</v>
      </c>
      <c r="D421" s="518" t="s">
        <v>2404</v>
      </c>
      <c r="E421" s="859">
        <v>18</v>
      </c>
      <c r="F421" s="859">
        <v>18</v>
      </c>
      <c r="G421" s="518" t="s">
        <v>122</v>
      </c>
      <c r="H421" s="518" t="s">
        <v>344</v>
      </c>
      <c r="I421" s="518">
        <v>106179</v>
      </c>
    </row>
    <row r="422" spans="1:9" x14ac:dyDescent="0.2">
      <c r="A422" s="518" t="s">
        <v>203</v>
      </c>
      <c r="B422" s="518">
        <v>106195</v>
      </c>
      <c r="C422" s="518" t="s">
        <v>2660</v>
      </c>
      <c r="D422" s="518" t="s">
        <v>718</v>
      </c>
      <c r="E422" s="859">
        <v>31</v>
      </c>
      <c r="F422" s="859">
        <v>31</v>
      </c>
      <c r="G422" s="518" t="s">
        <v>122</v>
      </c>
      <c r="H422" s="518" t="s">
        <v>203</v>
      </c>
      <c r="I422" s="518">
        <v>106195</v>
      </c>
    </row>
    <row r="423" spans="1:9" x14ac:dyDescent="0.2">
      <c r="A423" s="518" t="s">
        <v>203</v>
      </c>
      <c r="B423" s="518">
        <v>106203</v>
      </c>
      <c r="C423" s="518" t="s">
        <v>2660</v>
      </c>
      <c r="D423" s="518" t="s">
        <v>797</v>
      </c>
      <c r="E423" s="859">
        <v>32</v>
      </c>
      <c r="F423" s="859">
        <v>32</v>
      </c>
      <c r="G423" s="518" t="s">
        <v>122</v>
      </c>
      <c r="H423" s="518" t="s">
        <v>203</v>
      </c>
      <c r="I423" s="518">
        <v>106203</v>
      </c>
    </row>
    <row r="424" spans="1:9" x14ac:dyDescent="0.2">
      <c r="A424" s="518" t="s">
        <v>203</v>
      </c>
      <c r="B424" s="518">
        <v>106252</v>
      </c>
      <c r="C424" s="518" t="s">
        <v>2660</v>
      </c>
      <c r="D424" s="518" t="s">
        <v>872</v>
      </c>
      <c r="E424" s="859">
        <v>14</v>
      </c>
      <c r="F424" s="859">
        <v>14</v>
      </c>
      <c r="G424" s="518" t="s">
        <v>122</v>
      </c>
      <c r="H424" s="518" t="s">
        <v>203</v>
      </c>
      <c r="I424" s="518">
        <v>463083</v>
      </c>
    </row>
    <row r="425" spans="1:9" x14ac:dyDescent="0.2">
      <c r="A425" s="518" t="s">
        <v>203</v>
      </c>
      <c r="B425" s="518">
        <v>106260</v>
      </c>
      <c r="C425" s="518" t="s">
        <v>2660</v>
      </c>
      <c r="D425" s="518" t="s">
        <v>6661</v>
      </c>
      <c r="E425" s="859">
        <v>35</v>
      </c>
      <c r="F425" s="859">
        <v>35</v>
      </c>
      <c r="G425" s="518" t="s">
        <v>122</v>
      </c>
      <c r="H425" s="518" t="s">
        <v>203</v>
      </c>
      <c r="I425" s="518">
        <v>106260</v>
      </c>
    </row>
    <row r="426" spans="1:9" x14ac:dyDescent="0.2">
      <c r="A426" s="518" t="s">
        <v>338</v>
      </c>
      <c r="B426" s="518">
        <v>106286</v>
      </c>
      <c r="C426" s="518" t="s">
        <v>2660</v>
      </c>
      <c r="D426" s="518" t="s">
        <v>902</v>
      </c>
      <c r="E426" s="859">
        <v>24</v>
      </c>
      <c r="F426" s="859">
        <v>0</v>
      </c>
      <c r="G426" s="518" t="s">
        <v>122</v>
      </c>
      <c r="H426" s="518" t="s">
        <v>338</v>
      </c>
      <c r="I426" s="518">
        <v>404996</v>
      </c>
    </row>
    <row r="427" spans="1:9" x14ac:dyDescent="0.2">
      <c r="A427" s="518" t="s">
        <v>203</v>
      </c>
      <c r="B427" s="518">
        <v>106294</v>
      </c>
      <c r="C427" s="518" t="s">
        <v>2660</v>
      </c>
      <c r="D427" s="518" t="s">
        <v>800</v>
      </c>
      <c r="E427" s="859">
        <v>23</v>
      </c>
      <c r="F427" s="859">
        <v>23</v>
      </c>
      <c r="G427" s="518" t="s">
        <v>122</v>
      </c>
      <c r="H427" s="518" t="s">
        <v>203</v>
      </c>
      <c r="I427" s="518">
        <v>106294</v>
      </c>
    </row>
    <row r="428" spans="1:9" x14ac:dyDescent="0.2">
      <c r="A428" s="518" t="s">
        <v>338</v>
      </c>
      <c r="B428" s="518">
        <v>106328</v>
      </c>
      <c r="C428" s="518" t="s">
        <v>2660</v>
      </c>
      <c r="D428" s="518" t="s">
        <v>4130</v>
      </c>
      <c r="E428" s="859">
        <v>17</v>
      </c>
      <c r="F428" s="859">
        <v>0</v>
      </c>
      <c r="G428" s="518" t="s">
        <v>122</v>
      </c>
      <c r="H428" s="518" t="s">
        <v>338</v>
      </c>
      <c r="I428" s="518">
        <v>106328</v>
      </c>
    </row>
    <row r="429" spans="1:9" x14ac:dyDescent="0.2">
      <c r="A429" s="518" t="s">
        <v>338</v>
      </c>
      <c r="B429" s="518">
        <v>106336</v>
      </c>
      <c r="C429" s="518" t="s">
        <v>2660</v>
      </c>
      <c r="D429" s="518" t="s">
        <v>2982</v>
      </c>
      <c r="E429" s="859">
        <v>33</v>
      </c>
      <c r="F429" s="859">
        <v>0</v>
      </c>
      <c r="G429" s="518" t="s">
        <v>122</v>
      </c>
      <c r="H429" s="518" t="s">
        <v>338</v>
      </c>
      <c r="I429" s="518">
        <v>106328</v>
      </c>
    </row>
    <row r="430" spans="1:9" x14ac:dyDescent="0.2">
      <c r="A430" s="518" t="s">
        <v>203</v>
      </c>
      <c r="B430" s="518">
        <v>106351</v>
      </c>
      <c r="C430" s="518" t="s">
        <v>2660</v>
      </c>
      <c r="D430" s="518" t="s">
        <v>796</v>
      </c>
      <c r="E430" s="859">
        <v>32</v>
      </c>
      <c r="F430" s="859">
        <v>32</v>
      </c>
      <c r="G430" s="518" t="s">
        <v>122</v>
      </c>
      <c r="H430" s="518" t="s">
        <v>203</v>
      </c>
      <c r="I430" s="518">
        <v>106351</v>
      </c>
    </row>
    <row r="431" spans="1:9" x14ac:dyDescent="0.2">
      <c r="A431" s="518" t="s">
        <v>338</v>
      </c>
      <c r="B431" s="518">
        <v>106385</v>
      </c>
      <c r="C431" s="518" t="s">
        <v>2660</v>
      </c>
      <c r="D431" s="518" t="s">
        <v>720</v>
      </c>
      <c r="E431" s="859">
        <v>26</v>
      </c>
      <c r="F431" s="859">
        <v>0</v>
      </c>
      <c r="G431" s="518" t="s">
        <v>122</v>
      </c>
      <c r="H431" s="518" t="s">
        <v>338</v>
      </c>
      <c r="I431" s="518">
        <v>106385</v>
      </c>
    </row>
    <row r="432" spans="1:9" x14ac:dyDescent="0.2">
      <c r="A432" s="518" t="s">
        <v>179</v>
      </c>
      <c r="B432" s="518">
        <v>106419</v>
      </c>
      <c r="C432" s="518" t="s">
        <v>2660</v>
      </c>
      <c r="D432" s="518" t="s">
        <v>201</v>
      </c>
      <c r="E432" s="859">
        <v>31</v>
      </c>
      <c r="F432" s="859">
        <v>31</v>
      </c>
      <c r="G432" s="518" t="s">
        <v>122</v>
      </c>
      <c r="H432" s="518" t="s">
        <v>179</v>
      </c>
      <c r="I432" s="518">
        <v>106419</v>
      </c>
    </row>
    <row r="433" spans="1:9" x14ac:dyDescent="0.2">
      <c r="A433" s="518" t="s">
        <v>179</v>
      </c>
      <c r="B433" s="518">
        <v>106443</v>
      </c>
      <c r="C433" s="518" t="s">
        <v>2660</v>
      </c>
      <c r="D433" s="518" t="s">
        <v>538</v>
      </c>
      <c r="E433" s="859">
        <v>22</v>
      </c>
      <c r="F433" s="859">
        <v>22</v>
      </c>
      <c r="G433" s="518" t="s">
        <v>122</v>
      </c>
      <c r="H433" s="518" t="s">
        <v>179</v>
      </c>
      <c r="I433" s="518">
        <v>106443</v>
      </c>
    </row>
    <row r="434" spans="1:9" x14ac:dyDescent="0.2">
      <c r="A434" s="518" t="s">
        <v>146</v>
      </c>
      <c r="B434" s="518">
        <v>106484</v>
      </c>
      <c r="C434" s="518" t="s">
        <v>2660</v>
      </c>
      <c r="D434" s="518" t="s">
        <v>8686</v>
      </c>
      <c r="E434" s="859">
        <v>33</v>
      </c>
      <c r="F434" s="859">
        <v>0</v>
      </c>
      <c r="G434" s="518" t="s">
        <v>122</v>
      </c>
      <c r="H434" s="518" t="s">
        <v>146</v>
      </c>
      <c r="I434" s="518">
        <v>106484</v>
      </c>
    </row>
    <row r="435" spans="1:9" x14ac:dyDescent="0.2">
      <c r="A435" s="518" t="s">
        <v>146</v>
      </c>
      <c r="B435" s="518">
        <v>106583</v>
      </c>
      <c r="C435" s="518" t="s">
        <v>2660</v>
      </c>
      <c r="D435" s="518" t="s">
        <v>8687</v>
      </c>
      <c r="E435" s="859">
        <v>26</v>
      </c>
      <c r="F435" s="859">
        <v>0</v>
      </c>
      <c r="G435" s="518" t="s">
        <v>122</v>
      </c>
      <c r="H435" s="518" t="s">
        <v>146</v>
      </c>
      <c r="I435" s="518">
        <v>106583</v>
      </c>
    </row>
    <row r="436" spans="1:9" x14ac:dyDescent="0.2">
      <c r="A436" s="518" t="s">
        <v>146</v>
      </c>
      <c r="B436" s="518">
        <v>106609</v>
      </c>
      <c r="C436" s="518" t="s">
        <v>2660</v>
      </c>
      <c r="D436" s="518" t="s">
        <v>7546</v>
      </c>
      <c r="E436" s="859">
        <v>33</v>
      </c>
      <c r="F436" s="859">
        <v>0</v>
      </c>
      <c r="G436" s="518" t="s">
        <v>122</v>
      </c>
      <c r="H436" s="518" t="s">
        <v>146</v>
      </c>
      <c r="I436" s="518">
        <v>106609</v>
      </c>
    </row>
    <row r="437" spans="1:9" x14ac:dyDescent="0.2">
      <c r="A437" s="518" t="s">
        <v>146</v>
      </c>
      <c r="B437" s="518">
        <v>106633</v>
      </c>
      <c r="C437" s="518" t="s">
        <v>2660</v>
      </c>
      <c r="D437" s="518" t="s">
        <v>3942</v>
      </c>
      <c r="E437" s="859">
        <v>35</v>
      </c>
      <c r="F437" s="859">
        <v>0</v>
      </c>
      <c r="G437" s="518" t="s">
        <v>122</v>
      </c>
      <c r="H437" s="518" t="s">
        <v>146</v>
      </c>
      <c r="I437" s="518">
        <v>106633</v>
      </c>
    </row>
    <row r="438" spans="1:9" x14ac:dyDescent="0.2">
      <c r="A438" s="518" t="s">
        <v>146</v>
      </c>
      <c r="B438" s="518">
        <v>106658</v>
      </c>
      <c r="C438" s="518" t="s">
        <v>2660</v>
      </c>
      <c r="D438" s="518" t="s">
        <v>3543</v>
      </c>
      <c r="E438" s="859">
        <v>32</v>
      </c>
      <c r="F438" s="859">
        <v>0</v>
      </c>
      <c r="G438" s="518" t="s">
        <v>122</v>
      </c>
      <c r="H438" s="518" t="s">
        <v>146</v>
      </c>
      <c r="I438" s="518">
        <v>106658</v>
      </c>
    </row>
    <row r="439" spans="1:9" x14ac:dyDescent="0.2">
      <c r="A439" s="518" t="s">
        <v>146</v>
      </c>
      <c r="B439" s="518">
        <v>106674</v>
      </c>
      <c r="C439" s="518" t="s">
        <v>2660</v>
      </c>
      <c r="D439" s="518" t="s">
        <v>8688</v>
      </c>
      <c r="E439" s="859">
        <v>22</v>
      </c>
      <c r="F439" s="859">
        <v>0</v>
      </c>
      <c r="G439" s="518" t="s">
        <v>122</v>
      </c>
      <c r="H439" s="518" t="s">
        <v>146</v>
      </c>
      <c r="I439" s="518">
        <v>106674</v>
      </c>
    </row>
    <row r="440" spans="1:9" x14ac:dyDescent="0.2">
      <c r="A440" s="518" t="s">
        <v>179</v>
      </c>
      <c r="B440" s="518">
        <v>106690</v>
      </c>
      <c r="C440" s="518" t="s">
        <v>2660</v>
      </c>
      <c r="D440" s="518" t="s">
        <v>616</v>
      </c>
      <c r="E440" s="859">
        <v>13</v>
      </c>
      <c r="F440" s="859">
        <v>8</v>
      </c>
      <c r="G440" s="518" t="s">
        <v>122</v>
      </c>
      <c r="H440" s="518" t="s">
        <v>179</v>
      </c>
      <c r="I440" s="518">
        <v>106690</v>
      </c>
    </row>
    <row r="441" spans="1:9" x14ac:dyDescent="0.2">
      <c r="A441" s="518" t="s">
        <v>146</v>
      </c>
      <c r="B441" s="518">
        <v>106716</v>
      </c>
      <c r="C441" s="518" t="s">
        <v>2660</v>
      </c>
      <c r="D441" s="518" t="s">
        <v>7547</v>
      </c>
      <c r="E441" s="859">
        <v>32</v>
      </c>
      <c r="F441" s="859">
        <v>0</v>
      </c>
      <c r="G441" s="518" t="s">
        <v>122</v>
      </c>
      <c r="H441" s="518" t="s">
        <v>146</v>
      </c>
      <c r="I441" s="518">
        <v>106716</v>
      </c>
    </row>
    <row r="442" spans="1:9" x14ac:dyDescent="0.2">
      <c r="A442" s="518" t="s">
        <v>146</v>
      </c>
      <c r="B442" s="518">
        <v>106757</v>
      </c>
      <c r="C442" s="518" t="s">
        <v>2660</v>
      </c>
      <c r="D442" s="518" t="s">
        <v>4064</v>
      </c>
      <c r="E442" s="859">
        <v>34</v>
      </c>
      <c r="F442" s="859">
        <v>0</v>
      </c>
      <c r="G442" s="518" t="s">
        <v>122</v>
      </c>
      <c r="H442" s="518" t="s">
        <v>146</v>
      </c>
      <c r="I442" s="518">
        <v>106757</v>
      </c>
    </row>
    <row r="443" spans="1:9" x14ac:dyDescent="0.2">
      <c r="A443" s="518" t="s">
        <v>146</v>
      </c>
      <c r="B443" s="518">
        <v>106807</v>
      </c>
      <c r="C443" s="518" t="s">
        <v>2660</v>
      </c>
      <c r="D443" s="518" t="s">
        <v>8689</v>
      </c>
      <c r="E443" s="859">
        <v>24</v>
      </c>
      <c r="F443" s="859">
        <v>0</v>
      </c>
      <c r="G443" s="518" t="s">
        <v>122</v>
      </c>
      <c r="H443" s="518" t="s">
        <v>146</v>
      </c>
      <c r="I443" s="518">
        <v>106807</v>
      </c>
    </row>
    <row r="444" spans="1:9" x14ac:dyDescent="0.2">
      <c r="A444" s="518" t="s">
        <v>146</v>
      </c>
      <c r="B444" s="518">
        <v>106823</v>
      </c>
      <c r="C444" s="518" t="s">
        <v>2660</v>
      </c>
      <c r="D444" s="518" t="s">
        <v>8690</v>
      </c>
      <c r="E444" s="859">
        <v>34</v>
      </c>
      <c r="F444" s="859">
        <v>0</v>
      </c>
      <c r="G444" s="518" t="s">
        <v>122</v>
      </c>
      <c r="H444" s="518" t="s">
        <v>146</v>
      </c>
      <c r="I444" s="518">
        <v>106823</v>
      </c>
    </row>
    <row r="445" spans="1:9" x14ac:dyDescent="0.2">
      <c r="A445" s="518" t="s">
        <v>179</v>
      </c>
      <c r="B445" s="518">
        <v>106856</v>
      </c>
      <c r="C445" s="518" t="s">
        <v>2660</v>
      </c>
      <c r="D445" s="518" t="s">
        <v>486</v>
      </c>
      <c r="E445" s="859">
        <v>32</v>
      </c>
      <c r="F445" s="859">
        <v>32</v>
      </c>
      <c r="G445" s="518" t="s">
        <v>122</v>
      </c>
      <c r="H445" s="518" t="s">
        <v>179</v>
      </c>
      <c r="I445" s="518">
        <v>106856</v>
      </c>
    </row>
    <row r="446" spans="1:9" x14ac:dyDescent="0.2">
      <c r="A446" s="518" t="s">
        <v>146</v>
      </c>
      <c r="B446" s="518">
        <v>106880</v>
      </c>
      <c r="C446" s="518" t="s">
        <v>2660</v>
      </c>
      <c r="D446" s="518" t="s">
        <v>7548</v>
      </c>
      <c r="E446" s="859">
        <v>35</v>
      </c>
      <c r="F446" s="859">
        <v>0</v>
      </c>
      <c r="G446" s="518" t="s">
        <v>122</v>
      </c>
      <c r="H446" s="518" t="s">
        <v>146</v>
      </c>
      <c r="I446" s="518">
        <v>106880</v>
      </c>
    </row>
    <row r="447" spans="1:9" x14ac:dyDescent="0.2">
      <c r="A447" s="518" t="s">
        <v>146</v>
      </c>
      <c r="B447" s="518">
        <v>106906</v>
      </c>
      <c r="C447" s="518" t="s">
        <v>2660</v>
      </c>
      <c r="D447" s="518" t="s">
        <v>8691</v>
      </c>
      <c r="E447" s="859">
        <v>36</v>
      </c>
      <c r="F447" s="859">
        <v>0</v>
      </c>
      <c r="G447" s="518" t="s">
        <v>122</v>
      </c>
      <c r="H447" s="518" t="s">
        <v>146</v>
      </c>
      <c r="I447" s="518">
        <v>106906</v>
      </c>
    </row>
    <row r="448" spans="1:9" x14ac:dyDescent="0.2">
      <c r="A448" s="518" t="s">
        <v>146</v>
      </c>
      <c r="B448" s="518">
        <v>106922</v>
      </c>
      <c r="C448" s="518" t="s">
        <v>2660</v>
      </c>
      <c r="D448" s="518" t="s">
        <v>8692</v>
      </c>
      <c r="E448" s="859">
        <v>31</v>
      </c>
      <c r="F448" s="859">
        <v>0</v>
      </c>
      <c r="G448" s="518" t="s">
        <v>122</v>
      </c>
      <c r="H448" s="518" t="s">
        <v>146</v>
      </c>
      <c r="I448" s="518">
        <v>106922</v>
      </c>
    </row>
    <row r="449" spans="1:9" x14ac:dyDescent="0.2">
      <c r="A449" s="518" t="s">
        <v>146</v>
      </c>
      <c r="B449" s="518">
        <v>106948</v>
      </c>
      <c r="C449" s="518" t="s">
        <v>2660</v>
      </c>
      <c r="D449" s="518" t="s">
        <v>8693</v>
      </c>
      <c r="E449" s="859">
        <v>27</v>
      </c>
      <c r="F449" s="859">
        <v>0</v>
      </c>
      <c r="G449" s="518" t="s">
        <v>122</v>
      </c>
      <c r="H449" s="518" t="s">
        <v>146</v>
      </c>
      <c r="I449" s="518">
        <v>106948</v>
      </c>
    </row>
    <row r="450" spans="1:9" x14ac:dyDescent="0.2">
      <c r="A450" s="518" t="s">
        <v>179</v>
      </c>
      <c r="B450" s="518">
        <v>106963</v>
      </c>
      <c r="C450" s="518" t="s">
        <v>2660</v>
      </c>
      <c r="D450" s="518" t="s">
        <v>469</v>
      </c>
      <c r="E450" s="859">
        <v>26</v>
      </c>
      <c r="F450" s="859">
        <v>26</v>
      </c>
      <c r="G450" s="518" t="s">
        <v>122</v>
      </c>
      <c r="H450" s="518" t="s">
        <v>179</v>
      </c>
      <c r="I450" s="518">
        <v>106963</v>
      </c>
    </row>
    <row r="451" spans="1:9" x14ac:dyDescent="0.2">
      <c r="A451" s="518" t="s">
        <v>146</v>
      </c>
      <c r="B451" s="518">
        <v>106971</v>
      </c>
      <c r="C451" s="518" t="s">
        <v>2660</v>
      </c>
      <c r="D451" s="518" t="s">
        <v>4089</v>
      </c>
      <c r="E451" s="859">
        <v>34</v>
      </c>
      <c r="F451" s="859">
        <v>0</v>
      </c>
      <c r="G451" s="518" t="s">
        <v>122</v>
      </c>
      <c r="H451" s="518" t="s">
        <v>146</v>
      </c>
      <c r="I451" s="518">
        <v>106971</v>
      </c>
    </row>
    <row r="452" spans="1:9" x14ac:dyDescent="0.2">
      <c r="A452" s="518" t="s">
        <v>179</v>
      </c>
      <c r="B452" s="518">
        <v>107011</v>
      </c>
      <c r="C452" s="518" t="s">
        <v>2660</v>
      </c>
      <c r="D452" s="518" t="s">
        <v>1489</v>
      </c>
      <c r="E452" s="859">
        <v>28</v>
      </c>
      <c r="F452" s="859">
        <v>28</v>
      </c>
      <c r="G452" s="518" t="s">
        <v>122</v>
      </c>
      <c r="H452" s="518" t="s">
        <v>179</v>
      </c>
      <c r="I452" s="518">
        <v>107011</v>
      </c>
    </row>
    <row r="453" spans="1:9" x14ac:dyDescent="0.2">
      <c r="A453" s="518" t="s">
        <v>179</v>
      </c>
      <c r="B453" s="518">
        <v>107037</v>
      </c>
      <c r="C453" s="518" t="s">
        <v>2660</v>
      </c>
      <c r="D453" s="518" t="s">
        <v>163</v>
      </c>
      <c r="E453" s="859">
        <v>31</v>
      </c>
      <c r="F453" s="859">
        <v>31</v>
      </c>
      <c r="G453" s="518" t="s">
        <v>122</v>
      </c>
      <c r="H453" s="518" t="s">
        <v>179</v>
      </c>
      <c r="I453" s="518">
        <v>107037</v>
      </c>
    </row>
    <row r="454" spans="1:9" x14ac:dyDescent="0.2">
      <c r="A454" s="518" t="s">
        <v>195</v>
      </c>
      <c r="B454" s="518">
        <v>107094</v>
      </c>
      <c r="C454" s="518" t="s">
        <v>2660</v>
      </c>
      <c r="D454" s="518" t="s">
        <v>3554</v>
      </c>
      <c r="E454" s="859">
        <v>33</v>
      </c>
      <c r="F454" s="859">
        <v>32</v>
      </c>
      <c r="G454" s="518" t="s">
        <v>122</v>
      </c>
      <c r="H454" s="518" t="s">
        <v>195</v>
      </c>
      <c r="I454" s="518">
        <v>107094</v>
      </c>
    </row>
    <row r="455" spans="1:9" x14ac:dyDescent="0.2">
      <c r="A455" s="518" t="s">
        <v>195</v>
      </c>
      <c r="B455" s="518">
        <v>107110</v>
      </c>
      <c r="C455" s="518" t="s">
        <v>2660</v>
      </c>
      <c r="D455" s="518" t="s">
        <v>8694</v>
      </c>
      <c r="E455" s="859">
        <v>19</v>
      </c>
      <c r="F455" s="859">
        <v>0</v>
      </c>
      <c r="G455" s="518" t="s">
        <v>122</v>
      </c>
      <c r="H455" s="518" t="s">
        <v>195</v>
      </c>
      <c r="I455" s="518">
        <v>107110</v>
      </c>
    </row>
    <row r="456" spans="1:9" x14ac:dyDescent="0.2">
      <c r="A456" s="518" t="s">
        <v>167</v>
      </c>
      <c r="B456" s="518">
        <v>107136</v>
      </c>
      <c r="C456" s="518" t="s">
        <v>2660</v>
      </c>
      <c r="D456" s="518" t="s">
        <v>8695</v>
      </c>
      <c r="E456" s="859">
        <v>35</v>
      </c>
      <c r="F456" s="859">
        <v>31</v>
      </c>
      <c r="G456" s="518" t="s">
        <v>122</v>
      </c>
      <c r="H456" s="518" t="s">
        <v>167</v>
      </c>
      <c r="I456" s="518">
        <v>107136</v>
      </c>
    </row>
    <row r="457" spans="1:9" x14ac:dyDescent="0.2">
      <c r="A457" s="518" t="s">
        <v>167</v>
      </c>
      <c r="B457" s="518">
        <v>107144</v>
      </c>
      <c r="C457" s="518" t="s">
        <v>2660</v>
      </c>
      <c r="D457" s="518" t="s">
        <v>4077</v>
      </c>
      <c r="E457" s="859">
        <v>32</v>
      </c>
      <c r="F457" s="859">
        <v>32</v>
      </c>
      <c r="G457" s="518" t="s">
        <v>122</v>
      </c>
      <c r="H457" s="518" t="s">
        <v>167</v>
      </c>
      <c r="I457" s="518">
        <v>107144</v>
      </c>
    </row>
    <row r="458" spans="1:9" x14ac:dyDescent="0.2">
      <c r="A458" s="518" t="s">
        <v>167</v>
      </c>
      <c r="B458" s="518">
        <v>107151</v>
      </c>
      <c r="C458" s="518" t="s">
        <v>2660</v>
      </c>
      <c r="D458" s="518" t="s">
        <v>4107</v>
      </c>
      <c r="E458" s="859">
        <v>32</v>
      </c>
      <c r="F458" s="859">
        <v>30</v>
      </c>
      <c r="G458" s="518" t="s">
        <v>122</v>
      </c>
      <c r="H458" s="518" t="s">
        <v>167</v>
      </c>
      <c r="I458" s="518">
        <v>107151</v>
      </c>
    </row>
    <row r="459" spans="1:9" x14ac:dyDescent="0.2">
      <c r="A459" s="518" t="s">
        <v>179</v>
      </c>
      <c r="B459" s="518">
        <v>107193</v>
      </c>
      <c r="C459" s="518" t="s">
        <v>2660</v>
      </c>
      <c r="D459" s="518" t="s">
        <v>960</v>
      </c>
      <c r="E459" s="859">
        <v>17</v>
      </c>
      <c r="F459" s="859">
        <v>17</v>
      </c>
      <c r="G459" s="518" t="s">
        <v>122</v>
      </c>
      <c r="H459" s="518" t="s">
        <v>179</v>
      </c>
      <c r="I459" s="518">
        <v>107193</v>
      </c>
    </row>
    <row r="460" spans="1:9" x14ac:dyDescent="0.2">
      <c r="A460" s="518" t="s">
        <v>179</v>
      </c>
      <c r="B460" s="518">
        <v>107201</v>
      </c>
      <c r="C460" s="518" t="s">
        <v>2660</v>
      </c>
      <c r="D460" s="518" t="s">
        <v>678</v>
      </c>
      <c r="E460" s="859">
        <v>32</v>
      </c>
      <c r="F460" s="859">
        <v>32</v>
      </c>
      <c r="G460" s="518" t="s">
        <v>122</v>
      </c>
      <c r="H460" s="518" t="s">
        <v>179</v>
      </c>
      <c r="I460" s="518">
        <v>107201</v>
      </c>
    </row>
    <row r="461" spans="1:9" x14ac:dyDescent="0.2">
      <c r="A461" s="518" t="s">
        <v>179</v>
      </c>
      <c r="B461" s="518">
        <v>107227</v>
      </c>
      <c r="C461" s="518" t="s">
        <v>2660</v>
      </c>
      <c r="D461" s="518" t="s">
        <v>1412</v>
      </c>
      <c r="E461" s="859">
        <v>33</v>
      </c>
      <c r="F461" s="859">
        <v>33</v>
      </c>
      <c r="G461" s="518" t="s">
        <v>122</v>
      </c>
      <c r="H461" s="518" t="s">
        <v>179</v>
      </c>
      <c r="I461" s="518">
        <v>107227</v>
      </c>
    </row>
    <row r="462" spans="1:9" x14ac:dyDescent="0.2">
      <c r="A462" s="518" t="s">
        <v>179</v>
      </c>
      <c r="B462" s="518">
        <v>107235</v>
      </c>
      <c r="C462" s="518" t="s">
        <v>2660</v>
      </c>
      <c r="D462" s="518" t="s">
        <v>577</v>
      </c>
      <c r="E462" s="859">
        <v>22</v>
      </c>
      <c r="F462" s="859">
        <v>22</v>
      </c>
      <c r="G462" s="518" t="s">
        <v>122</v>
      </c>
      <c r="H462" s="518" t="s">
        <v>179</v>
      </c>
      <c r="I462" s="518">
        <v>107235</v>
      </c>
    </row>
    <row r="463" spans="1:9" x14ac:dyDescent="0.2">
      <c r="A463" s="518" t="s">
        <v>196</v>
      </c>
      <c r="B463" s="518">
        <v>107276</v>
      </c>
      <c r="C463" s="518" t="s">
        <v>2660</v>
      </c>
      <c r="D463" s="518" t="s">
        <v>808</v>
      </c>
      <c r="E463" s="859">
        <v>34</v>
      </c>
      <c r="F463" s="859">
        <v>34</v>
      </c>
      <c r="G463" s="518" t="s">
        <v>122</v>
      </c>
      <c r="H463" s="518" t="s">
        <v>196</v>
      </c>
      <c r="I463" s="518">
        <v>107276</v>
      </c>
    </row>
    <row r="464" spans="1:9" x14ac:dyDescent="0.2">
      <c r="A464" s="518" t="s">
        <v>196</v>
      </c>
      <c r="B464" s="518">
        <v>107318</v>
      </c>
      <c r="C464" s="518" t="s">
        <v>2660</v>
      </c>
      <c r="D464" s="518" t="s">
        <v>397</v>
      </c>
      <c r="E464" s="859">
        <v>24</v>
      </c>
      <c r="F464" s="859">
        <v>24</v>
      </c>
      <c r="G464" s="518" t="s">
        <v>122</v>
      </c>
      <c r="H464" s="518" t="s">
        <v>196</v>
      </c>
      <c r="I464" s="518">
        <v>107318</v>
      </c>
    </row>
    <row r="465" spans="1:9" x14ac:dyDescent="0.2">
      <c r="A465" s="518" t="s">
        <v>196</v>
      </c>
      <c r="B465" s="518">
        <v>107326</v>
      </c>
      <c r="C465" s="518" t="s">
        <v>2660</v>
      </c>
      <c r="D465" s="518" t="s">
        <v>727</v>
      </c>
      <c r="E465" s="859">
        <v>31</v>
      </c>
      <c r="F465" s="859">
        <v>31</v>
      </c>
      <c r="G465" s="518" t="s">
        <v>122</v>
      </c>
      <c r="H465" s="518" t="s">
        <v>196</v>
      </c>
      <c r="I465" s="518">
        <v>107326</v>
      </c>
    </row>
    <row r="466" spans="1:9" x14ac:dyDescent="0.2">
      <c r="A466" s="518" t="s">
        <v>196</v>
      </c>
      <c r="B466" s="518">
        <v>107367</v>
      </c>
      <c r="C466" s="518" t="s">
        <v>2660</v>
      </c>
      <c r="D466" s="518" t="s">
        <v>709</v>
      </c>
      <c r="E466" s="859">
        <v>34</v>
      </c>
      <c r="F466" s="859">
        <v>34</v>
      </c>
      <c r="G466" s="518" t="s">
        <v>122</v>
      </c>
      <c r="H466" s="518" t="s">
        <v>196</v>
      </c>
      <c r="I466" s="518">
        <v>107367</v>
      </c>
    </row>
    <row r="467" spans="1:9" x14ac:dyDescent="0.2">
      <c r="A467" s="518" t="s">
        <v>196</v>
      </c>
      <c r="B467" s="518">
        <v>107391</v>
      </c>
      <c r="C467" s="518" t="s">
        <v>2660</v>
      </c>
      <c r="D467" s="518" t="s">
        <v>718</v>
      </c>
      <c r="E467" s="859">
        <v>22</v>
      </c>
      <c r="F467" s="859">
        <v>22</v>
      </c>
      <c r="G467" s="518" t="s">
        <v>122</v>
      </c>
      <c r="H467" s="518" t="s">
        <v>196</v>
      </c>
      <c r="I467" s="518">
        <v>107391</v>
      </c>
    </row>
    <row r="468" spans="1:9" x14ac:dyDescent="0.2">
      <c r="A468" s="518" t="s">
        <v>196</v>
      </c>
      <c r="B468" s="518">
        <v>107417</v>
      </c>
      <c r="C468" s="518" t="s">
        <v>2660</v>
      </c>
      <c r="D468" s="518" t="s">
        <v>728</v>
      </c>
      <c r="E468" s="859">
        <v>23</v>
      </c>
      <c r="F468" s="859">
        <v>23</v>
      </c>
      <c r="G468" s="518" t="s">
        <v>122</v>
      </c>
      <c r="H468" s="518" t="s">
        <v>196</v>
      </c>
      <c r="I468" s="518">
        <v>107417</v>
      </c>
    </row>
    <row r="469" spans="1:9" x14ac:dyDescent="0.2">
      <c r="A469" s="518" t="s">
        <v>196</v>
      </c>
      <c r="B469" s="518">
        <v>107425</v>
      </c>
      <c r="C469" s="518" t="s">
        <v>2660</v>
      </c>
      <c r="D469" s="518" t="s">
        <v>627</v>
      </c>
      <c r="E469" s="859">
        <v>25</v>
      </c>
      <c r="F469" s="859">
        <v>25</v>
      </c>
      <c r="G469" s="518" t="s">
        <v>122</v>
      </c>
      <c r="H469" s="518" t="s">
        <v>196</v>
      </c>
      <c r="I469" s="518">
        <v>107425</v>
      </c>
    </row>
    <row r="470" spans="1:9" x14ac:dyDescent="0.2">
      <c r="A470" s="518" t="s">
        <v>397</v>
      </c>
      <c r="B470" s="518">
        <v>107441</v>
      </c>
      <c r="C470" s="518" t="s">
        <v>2660</v>
      </c>
      <c r="D470" s="518" t="s">
        <v>729</v>
      </c>
      <c r="E470" s="859">
        <v>24</v>
      </c>
      <c r="F470" s="859">
        <v>24</v>
      </c>
      <c r="G470" s="518" t="s">
        <v>122</v>
      </c>
      <c r="H470" s="518" t="s">
        <v>397</v>
      </c>
      <c r="I470" s="518">
        <v>107441</v>
      </c>
    </row>
    <row r="471" spans="1:9" x14ac:dyDescent="0.2">
      <c r="A471" s="518" t="s">
        <v>356</v>
      </c>
      <c r="B471" s="518">
        <v>107458</v>
      </c>
      <c r="C471" s="518" t="s">
        <v>2660</v>
      </c>
      <c r="D471" s="518" t="s">
        <v>856</v>
      </c>
      <c r="E471" s="859">
        <v>30</v>
      </c>
      <c r="F471" s="859">
        <v>0</v>
      </c>
      <c r="G471" s="518" t="s">
        <v>122</v>
      </c>
      <c r="H471" s="518" t="s">
        <v>356</v>
      </c>
      <c r="I471" s="518">
        <v>107458</v>
      </c>
    </row>
    <row r="472" spans="1:9" x14ac:dyDescent="0.2">
      <c r="A472" s="518" t="s">
        <v>356</v>
      </c>
      <c r="B472" s="518">
        <v>107474</v>
      </c>
      <c r="C472" s="518" t="s">
        <v>2660</v>
      </c>
      <c r="D472" s="518" t="s">
        <v>726</v>
      </c>
      <c r="E472" s="859">
        <v>33</v>
      </c>
      <c r="F472" s="859">
        <v>29</v>
      </c>
      <c r="G472" s="518" t="s">
        <v>122</v>
      </c>
      <c r="H472" s="518" t="s">
        <v>356</v>
      </c>
      <c r="I472" s="518">
        <v>107474</v>
      </c>
    </row>
    <row r="473" spans="1:9" x14ac:dyDescent="0.2">
      <c r="A473" s="518" t="s">
        <v>356</v>
      </c>
      <c r="B473" s="518">
        <v>107482</v>
      </c>
      <c r="C473" s="518" t="s">
        <v>2660</v>
      </c>
      <c r="D473" s="518" t="s">
        <v>1139</v>
      </c>
      <c r="E473" s="859">
        <v>31</v>
      </c>
      <c r="F473" s="859">
        <v>0</v>
      </c>
      <c r="G473" s="518" t="s">
        <v>122</v>
      </c>
      <c r="H473" s="518" t="s">
        <v>356</v>
      </c>
      <c r="I473" s="518">
        <v>107482</v>
      </c>
    </row>
    <row r="474" spans="1:9" x14ac:dyDescent="0.2">
      <c r="A474" s="518" t="s">
        <v>356</v>
      </c>
      <c r="B474" s="518">
        <v>107516</v>
      </c>
      <c r="C474" s="518" t="s">
        <v>2660</v>
      </c>
      <c r="D474" s="518" t="s">
        <v>718</v>
      </c>
      <c r="E474" s="859">
        <v>14</v>
      </c>
      <c r="F474" s="859">
        <v>0</v>
      </c>
      <c r="G474" s="518" t="s">
        <v>122</v>
      </c>
      <c r="H474" s="518" t="s">
        <v>356</v>
      </c>
      <c r="I474" s="518">
        <v>107516</v>
      </c>
    </row>
    <row r="475" spans="1:9" x14ac:dyDescent="0.2">
      <c r="A475" s="518" t="s">
        <v>356</v>
      </c>
      <c r="B475" s="518">
        <v>107540</v>
      </c>
      <c r="C475" s="518" t="s">
        <v>2660</v>
      </c>
      <c r="D475" s="518" t="s">
        <v>728</v>
      </c>
      <c r="E475" s="859">
        <v>32</v>
      </c>
      <c r="F475" s="859">
        <v>18</v>
      </c>
      <c r="G475" s="518" t="s">
        <v>122</v>
      </c>
      <c r="H475" s="518" t="s">
        <v>356</v>
      </c>
      <c r="I475" s="518">
        <v>107540</v>
      </c>
    </row>
    <row r="476" spans="1:9" x14ac:dyDescent="0.2">
      <c r="A476" s="518" t="s">
        <v>356</v>
      </c>
      <c r="B476" s="518">
        <v>107573</v>
      </c>
      <c r="C476" s="518" t="s">
        <v>2660</v>
      </c>
      <c r="D476" s="518" t="s">
        <v>1315</v>
      </c>
      <c r="E476" s="859">
        <v>33</v>
      </c>
      <c r="F476" s="859">
        <v>0</v>
      </c>
      <c r="G476" s="518" t="s">
        <v>122</v>
      </c>
      <c r="H476" s="518" t="s">
        <v>356</v>
      </c>
      <c r="I476" s="518">
        <v>107573</v>
      </c>
    </row>
    <row r="477" spans="1:9" x14ac:dyDescent="0.2">
      <c r="A477" s="518" t="s">
        <v>162</v>
      </c>
      <c r="B477" s="518">
        <v>107649</v>
      </c>
      <c r="C477" s="518" t="s">
        <v>2660</v>
      </c>
      <c r="D477" s="518" t="s">
        <v>1479</v>
      </c>
      <c r="E477" s="859">
        <v>29</v>
      </c>
      <c r="F477" s="859">
        <v>26</v>
      </c>
      <c r="G477" s="518" t="s">
        <v>122</v>
      </c>
      <c r="H477" s="518" t="s">
        <v>162</v>
      </c>
      <c r="I477" s="518">
        <v>107649</v>
      </c>
    </row>
    <row r="478" spans="1:9" x14ac:dyDescent="0.2">
      <c r="A478" s="518" t="s">
        <v>162</v>
      </c>
      <c r="B478" s="518">
        <v>107656</v>
      </c>
      <c r="C478" s="518" t="s">
        <v>2660</v>
      </c>
      <c r="D478" s="518" t="s">
        <v>2177</v>
      </c>
      <c r="E478" s="859">
        <v>20</v>
      </c>
      <c r="F478" s="859">
        <v>16</v>
      </c>
      <c r="G478" s="518" t="s">
        <v>122</v>
      </c>
      <c r="H478" s="518" t="s">
        <v>162</v>
      </c>
      <c r="I478" s="518">
        <v>107656</v>
      </c>
    </row>
    <row r="479" spans="1:9" x14ac:dyDescent="0.2">
      <c r="A479" s="518" t="s">
        <v>363</v>
      </c>
      <c r="B479" s="518">
        <v>107680</v>
      </c>
      <c r="C479" s="518" t="s">
        <v>2660</v>
      </c>
      <c r="D479" s="518" t="s">
        <v>718</v>
      </c>
      <c r="E479" s="859">
        <v>33</v>
      </c>
      <c r="F479" s="859">
        <v>18</v>
      </c>
      <c r="G479" s="518" t="s">
        <v>122</v>
      </c>
      <c r="H479" s="518" t="s">
        <v>363</v>
      </c>
      <c r="I479" s="518">
        <v>107680</v>
      </c>
    </row>
    <row r="480" spans="1:9" x14ac:dyDescent="0.2">
      <c r="A480" s="518" t="s">
        <v>363</v>
      </c>
      <c r="B480" s="518">
        <v>107706</v>
      </c>
      <c r="C480" s="518" t="s">
        <v>2660</v>
      </c>
      <c r="D480" s="518" t="s">
        <v>3988</v>
      </c>
      <c r="E480" s="859">
        <v>34</v>
      </c>
      <c r="F480" s="859">
        <v>29</v>
      </c>
      <c r="G480" s="518" t="s">
        <v>122</v>
      </c>
      <c r="H480" s="518" t="s">
        <v>363</v>
      </c>
      <c r="I480" s="518">
        <v>107706</v>
      </c>
    </row>
    <row r="481" spans="1:9" x14ac:dyDescent="0.2">
      <c r="A481" s="518" t="s">
        <v>363</v>
      </c>
      <c r="B481" s="518">
        <v>107722</v>
      </c>
      <c r="C481" s="518" t="s">
        <v>2660</v>
      </c>
      <c r="D481" s="518" t="s">
        <v>494</v>
      </c>
      <c r="E481" s="859">
        <v>31</v>
      </c>
      <c r="F481" s="859">
        <v>23</v>
      </c>
      <c r="G481" s="518" t="s">
        <v>122</v>
      </c>
      <c r="H481" s="518" t="s">
        <v>363</v>
      </c>
      <c r="I481" s="518">
        <v>107722</v>
      </c>
    </row>
    <row r="482" spans="1:9" x14ac:dyDescent="0.2">
      <c r="A482" s="518" t="s">
        <v>162</v>
      </c>
      <c r="B482" s="518">
        <v>107763</v>
      </c>
      <c r="C482" s="518" t="s">
        <v>2660</v>
      </c>
      <c r="D482" s="518" t="s">
        <v>1118</v>
      </c>
      <c r="E482" s="859">
        <v>24</v>
      </c>
      <c r="F482" s="859">
        <v>24</v>
      </c>
      <c r="G482" s="518" t="s">
        <v>122</v>
      </c>
      <c r="H482" s="518" t="s">
        <v>162</v>
      </c>
      <c r="I482" s="518">
        <v>107763</v>
      </c>
    </row>
    <row r="483" spans="1:9" x14ac:dyDescent="0.2">
      <c r="A483" s="518" t="s">
        <v>363</v>
      </c>
      <c r="B483" s="518">
        <v>107797</v>
      </c>
      <c r="C483" s="518" t="s">
        <v>2660</v>
      </c>
      <c r="D483" s="518" t="s">
        <v>3989</v>
      </c>
      <c r="E483" s="859">
        <v>16</v>
      </c>
      <c r="F483" s="859">
        <v>13</v>
      </c>
      <c r="G483" s="518" t="s">
        <v>122</v>
      </c>
      <c r="H483" s="518" t="s">
        <v>363</v>
      </c>
      <c r="I483" s="518">
        <v>107797</v>
      </c>
    </row>
    <row r="484" spans="1:9" x14ac:dyDescent="0.2">
      <c r="A484" s="518" t="s">
        <v>363</v>
      </c>
      <c r="B484" s="518">
        <v>107813</v>
      </c>
      <c r="C484" s="518" t="s">
        <v>2660</v>
      </c>
      <c r="D484" s="518" t="s">
        <v>3990</v>
      </c>
      <c r="E484" s="859">
        <v>35</v>
      </c>
      <c r="F484" s="859">
        <v>31</v>
      </c>
      <c r="G484" s="518" t="s">
        <v>122</v>
      </c>
      <c r="H484" s="518" t="s">
        <v>363</v>
      </c>
      <c r="I484" s="518">
        <v>107813</v>
      </c>
    </row>
    <row r="485" spans="1:9" x14ac:dyDescent="0.2">
      <c r="A485" s="518" t="s">
        <v>313</v>
      </c>
      <c r="B485" s="518">
        <v>107839</v>
      </c>
      <c r="C485" s="518" t="s">
        <v>2660</v>
      </c>
      <c r="D485" s="518" t="s">
        <v>2493</v>
      </c>
      <c r="E485" s="859">
        <v>24</v>
      </c>
      <c r="F485" s="859">
        <v>20</v>
      </c>
      <c r="G485" s="518" t="s">
        <v>122</v>
      </c>
      <c r="H485" s="518" t="s">
        <v>313</v>
      </c>
      <c r="I485" s="518">
        <v>107839</v>
      </c>
    </row>
    <row r="486" spans="1:9" x14ac:dyDescent="0.2">
      <c r="A486" s="518" t="s">
        <v>363</v>
      </c>
      <c r="B486" s="518">
        <v>107888</v>
      </c>
      <c r="C486" s="518" t="s">
        <v>2660</v>
      </c>
      <c r="D486" s="518" t="s">
        <v>527</v>
      </c>
      <c r="E486" s="859">
        <v>34</v>
      </c>
      <c r="F486" s="859">
        <v>30</v>
      </c>
      <c r="G486" s="518" t="s">
        <v>122</v>
      </c>
      <c r="H486" s="518" t="s">
        <v>363</v>
      </c>
      <c r="I486" s="518">
        <v>107888</v>
      </c>
    </row>
    <row r="487" spans="1:9" x14ac:dyDescent="0.2">
      <c r="A487" s="518" t="s">
        <v>363</v>
      </c>
      <c r="B487" s="518">
        <v>107938</v>
      </c>
      <c r="C487" s="518" t="s">
        <v>2660</v>
      </c>
      <c r="D487" s="518" t="s">
        <v>4015</v>
      </c>
      <c r="E487" s="859">
        <v>23</v>
      </c>
      <c r="F487" s="859">
        <v>23</v>
      </c>
      <c r="G487" s="518" t="s">
        <v>122</v>
      </c>
      <c r="H487" s="518" t="s">
        <v>363</v>
      </c>
      <c r="I487" s="518">
        <v>107938</v>
      </c>
    </row>
    <row r="488" spans="1:9" x14ac:dyDescent="0.2">
      <c r="A488" s="518" t="s">
        <v>229</v>
      </c>
      <c r="B488" s="518">
        <v>107946</v>
      </c>
      <c r="C488" s="518" t="s">
        <v>2660</v>
      </c>
      <c r="D488" s="518" t="s">
        <v>4016</v>
      </c>
      <c r="E488" s="859">
        <v>16</v>
      </c>
      <c r="F488" s="859">
        <v>0</v>
      </c>
      <c r="G488" s="518" t="s">
        <v>122</v>
      </c>
      <c r="H488" s="518" t="s">
        <v>229</v>
      </c>
      <c r="I488" s="518">
        <v>107946</v>
      </c>
    </row>
    <row r="489" spans="1:9" x14ac:dyDescent="0.2">
      <c r="A489" s="518" t="s">
        <v>229</v>
      </c>
      <c r="B489" s="518">
        <v>107953</v>
      </c>
      <c r="C489" s="518" t="s">
        <v>2660</v>
      </c>
      <c r="D489" s="518" t="s">
        <v>796</v>
      </c>
      <c r="E489" s="859">
        <v>22</v>
      </c>
      <c r="F489" s="859">
        <v>15</v>
      </c>
      <c r="G489" s="518" t="s">
        <v>122</v>
      </c>
      <c r="H489" s="518" t="s">
        <v>229</v>
      </c>
      <c r="I489" s="518">
        <v>107953</v>
      </c>
    </row>
    <row r="490" spans="1:9" x14ac:dyDescent="0.2">
      <c r="A490" s="518" t="s">
        <v>303</v>
      </c>
      <c r="B490" s="518">
        <v>108019</v>
      </c>
      <c r="C490" s="518" t="s">
        <v>2660</v>
      </c>
      <c r="D490" s="518" t="s">
        <v>950</v>
      </c>
      <c r="E490" s="859">
        <v>34</v>
      </c>
      <c r="F490" s="859">
        <v>30</v>
      </c>
      <c r="G490" s="518" t="s">
        <v>122</v>
      </c>
      <c r="H490" s="518" t="s">
        <v>303</v>
      </c>
      <c r="I490" s="518">
        <v>108019</v>
      </c>
    </row>
    <row r="491" spans="1:9" x14ac:dyDescent="0.2">
      <c r="A491" s="518" t="s">
        <v>363</v>
      </c>
      <c r="B491" s="518">
        <v>108027</v>
      </c>
      <c r="C491" s="518" t="s">
        <v>2660</v>
      </c>
      <c r="D491" s="518" t="s">
        <v>4017</v>
      </c>
      <c r="E491" s="859">
        <v>22</v>
      </c>
      <c r="F491" s="859">
        <v>20</v>
      </c>
      <c r="G491" s="518" t="s">
        <v>122</v>
      </c>
      <c r="H491" s="518" t="s">
        <v>363</v>
      </c>
      <c r="I491" s="518">
        <v>108027</v>
      </c>
    </row>
    <row r="492" spans="1:9" x14ac:dyDescent="0.2">
      <c r="A492" s="518" t="s">
        <v>303</v>
      </c>
      <c r="B492" s="518">
        <v>108035</v>
      </c>
      <c r="C492" s="518" t="s">
        <v>2660</v>
      </c>
      <c r="D492" s="518" t="s">
        <v>716</v>
      </c>
      <c r="E492" s="859">
        <v>32</v>
      </c>
      <c r="F492" s="859">
        <v>25</v>
      </c>
      <c r="G492" s="518" t="s">
        <v>122</v>
      </c>
      <c r="H492" s="518" t="s">
        <v>303</v>
      </c>
      <c r="I492" s="518">
        <v>108035</v>
      </c>
    </row>
    <row r="493" spans="1:9" x14ac:dyDescent="0.2">
      <c r="A493" s="518" t="s">
        <v>303</v>
      </c>
      <c r="B493" s="518">
        <v>108043</v>
      </c>
      <c r="C493" s="518" t="s">
        <v>2660</v>
      </c>
      <c r="D493" s="518" t="s">
        <v>1248</v>
      </c>
      <c r="E493" s="859">
        <v>32</v>
      </c>
      <c r="F493" s="859">
        <v>25</v>
      </c>
      <c r="G493" s="518" t="s">
        <v>122</v>
      </c>
      <c r="H493" s="518" t="s">
        <v>303</v>
      </c>
      <c r="I493" s="518">
        <v>108043</v>
      </c>
    </row>
    <row r="494" spans="1:9" x14ac:dyDescent="0.2">
      <c r="A494" s="518" t="s">
        <v>303</v>
      </c>
      <c r="B494" s="518">
        <v>108076</v>
      </c>
      <c r="C494" s="518" t="s">
        <v>2660</v>
      </c>
      <c r="D494" s="518" t="s">
        <v>429</v>
      </c>
      <c r="E494" s="859">
        <v>22</v>
      </c>
      <c r="F494" s="859">
        <v>18</v>
      </c>
      <c r="G494" s="518" t="s">
        <v>122</v>
      </c>
      <c r="H494" s="518" t="s">
        <v>303</v>
      </c>
      <c r="I494" s="518">
        <v>108076</v>
      </c>
    </row>
    <row r="495" spans="1:9" x14ac:dyDescent="0.2">
      <c r="A495" s="518" t="s">
        <v>363</v>
      </c>
      <c r="B495" s="518">
        <v>108092</v>
      </c>
      <c r="C495" s="518" t="s">
        <v>2660</v>
      </c>
      <c r="D495" s="518" t="s">
        <v>4027</v>
      </c>
      <c r="E495" s="859">
        <v>34</v>
      </c>
      <c r="F495" s="859">
        <v>22</v>
      </c>
      <c r="G495" s="518" t="s">
        <v>122</v>
      </c>
      <c r="H495" s="518" t="s">
        <v>363</v>
      </c>
      <c r="I495" s="518">
        <v>108092</v>
      </c>
    </row>
    <row r="496" spans="1:9" x14ac:dyDescent="0.2">
      <c r="A496" s="518" t="s">
        <v>303</v>
      </c>
      <c r="B496" s="518">
        <v>108126</v>
      </c>
      <c r="C496" s="518" t="s">
        <v>2660</v>
      </c>
      <c r="D496" s="518" t="s">
        <v>726</v>
      </c>
      <c r="E496" s="859">
        <v>28</v>
      </c>
      <c r="F496" s="859">
        <v>20</v>
      </c>
      <c r="G496" s="518" t="s">
        <v>122</v>
      </c>
      <c r="H496" s="518" t="s">
        <v>303</v>
      </c>
      <c r="I496" s="518">
        <v>108126</v>
      </c>
    </row>
    <row r="497" spans="1:9" x14ac:dyDescent="0.2">
      <c r="A497" s="518" t="s">
        <v>363</v>
      </c>
      <c r="B497" s="518">
        <v>108159</v>
      </c>
      <c r="C497" s="518" t="s">
        <v>2660</v>
      </c>
      <c r="D497" s="518" t="s">
        <v>4028</v>
      </c>
      <c r="E497" s="859">
        <v>33</v>
      </c>
      <c r="F497" s="859">
        <v>29</v>
      </c>
      <c r="G497" s="518" t="s">
        <v>122</v>
      </c>
      <c r="H497" s="518" t="s">
        <v>363</v>
      </c>
      <c r="I497" s="518">
        <v>108159</v>
      </c>
    </row>
    <row r="498" spans="1:9" x14ac:dyDescent="0.2">
      <c r="A498" s="518" t="s">
        <v>303</v>
      </c>
      <c r="B498" s="518">
        <v>108175</v>
      </c>
      <c r="C498" s="518" t="s">
        <v>2660</v>
      </c>
      <c r="D498" s="518" t="s">
        <v>611</v>
      </c>
      <c r="E498" s="859">
        <v>28</v>
      </c>
      <c r="F498" s="859">
        <v>25</v>
      </c>
      <c r="G498" s="518" t="s">
        <v>122</v>
      </c>
      <c r="H498" s="518" t="s">
        <v>303</v>
      </c>
      <c r="I498" s="518">
        <v>108175</v>
      </c>
    </row>
    <row r="499" spans="1:9" x14ac:dyDescent="0.2">
      <c r="A499" s="518" t="s">
        <v>303</v>
      </c>
      <c r="B499" s="518">
        <v>108191</v>
      </c>
      <c r="C499" s="518" t="s">
        <v>2660</v>
      </c>
      <c r="D499" s="518" t="s">
        <v>614</v>
      </c>
      <c r="E499" s="859">
        <v>24</v>
      </c>
      <c r="F499" s="859">
        <v>20</v>
      </c>
      <c r="G499" s="518" t="s">
        <v>122</v>
      </c>
      <c r="H499" s="518" t="s">
        <v>303</v>
      </c>
      <c r="I499" s="518">
        <v>108191</v>
      </c>
    </row>
    <row r="500" spans="1:9" x14ac:dyDescent="0.2">
      <c r="A500" s="518" t="s">
        <v>303</v>
      </c>
      <c r="B500" s="518">
        <v>108258</v>
      </c>
      <c r="C500" s="518" t="s">
        <v>2660</v>
      </c>
      <c r="D500" s="518" t="s">
        <v>324</v>
      </c>
      <c r="E500" s="859">
        <v>28</v>
      </c>
      <c r="F500" s="859">
        <v>22</v>
      </c>
      <c r="G500" s="518" t="s">
        <v>122</v>
      </c>
      <c r="H500" s="518" t="s">
        <v>303</v>
      </c>
      <c r="I500" s="518">
        <v>108258</v>
      </c>
    </row>
    <row r="501" spans="1:9" x14ac:dyDescent="0.2">
      <c r="A501" s="518" t="s">
        <v>303</v>
      </c>
      <c r="B501" s="518">
        <v>108290</v>
      </c>
      <c r="C501" s="518" t="s">
        <v>2660</v>
      </c>
      <c r="D501" s="518" t="s">
        <v>799</v>
      </c>
      <c r="E501" s="859">
        <v>32</v>
      </c>
      <c r="F501" s="859">
        <v>25</v>
      </c>
      <c r="G501" s="518" t="s">
        <v>122</v>
      </c>
      <c r="H501" s="518" t="s">
        <v>303</v>
      </c>
      <c r="I501" s="518">
        <v>108290</v>
      </c>
    </row>
    <row r="502" spans="1:9" x14ac:dyDescent="0.2">
      <c r="A502" s="518" t="s">
        <v>303</v>
      </c>
      <c r="B502" s="518">
        <v>108381</v>
      </c>
      <c r="C502" s="518" t="s">
        <v>2660</v>
      </c>
      <c r="D502" s="518" t="s">
        <v>427</v>
      </c>
      <c r="E502" s="859">
        <v>22</v>
      </c>
      <c r="F502" s="859">
        <v>21</v>
      </c>
      <c r="G502" s="518" t="s">
        <v>122</v>
      </c>
      <c r="H502" s="518" t="s">
        <v>303</v>
      </c>
      <c r="I502" s="518">
        <v>108381</v>
      </c>
    </row>
    <row r="503" spans="1:9" x14ac:dyDescent="0.2">
      <c r="A503" s="518" t="s">
        <v>303</v>
      </c>
      <c r="B503" s="518">
        <v>108407</v>
      </c>
      <c r="C503" s="518" t="s">
        <v>2660</v>
      </c>
      <c r="D503" s="518" t="s">
        <v>743</v>
      </c>
      <c r="E503" s="859">
        <v>25</v>
      </c>
      <c r="F503" s="859">
        <v>23</v>
      </c>
      <c r="G503" s="518" t="s">
        <v>122</v>
      </c>
      <c r="H503" s="518" t="s">
        <v>303</v>
      </c>
      <c r="I503" s="518">
        <v>108407</v>
      </c>
    </row>
    <row r="504" spans="1:9" x14ac:dyDescent="0.2">
      <c r="A504" s="518" t="s">
        <v>273</v>
      </c>
      <c r="B504" s="518">
        <v>108415</v>
      </c>
      <c r="C504" s="518" t="s">
        <v>2660</v>
      </c>
      <c r="D504" s="518" t="s">
        <v>789</v>
      </c>
      <c r="E504" s="859">
        <v>19</v>
      </c>
      <c r="F504" s="859">
        <v>19</v>
      </c>
      <c r="G504" s="518" t="s">
        <v>122</v>
      </c>
      <c r="H504" s="518" t="s">
        <v>273</v>
      </c>
      <c r="I504" s="518">
        <v>108415</v>
      </c>
    </row>
    <row r="505" spans="1:9" x14ac:dyDescent="0.2">
      <c r="A505" s="518" t="s">
        <v>273</v>
      </c>
      <c r="B505" s="518">
        <v>108431</v>
      </c>
      <c r="C505" s="518" t="s">
        <v>2660</v>
      </c>
      <c r="D505" s="518" t="s">
        <v>790</v>
      </c>
      <c r="E505" s="859">
        <v>28</v>
      </c>
      <c r="F505" s="859">
        <v>28</v>
      </c>
      <c r="G505" s="518" t="s">
        <v>122</v>
      </c>
      <c r="H505" s="518" t="s">
        <v>273</v>
      </c>
      <c r="I505" s="518">
        <v>108431</v>
      </c>
    </row>
    <row r="506" spans="1:9" x14ac:dyDescent="0.2">
      <c r="A506" s="518" t="s">
        <v>273</v>
      </c>
      <c r="B506" s="518">
        <v>108456</v>
      </c>
      <c r="C506" s="518" t="s">
        <v>2660</v>
      </c>
      <c r="D506" s="518" t="s">
        <v>789</v>
      </c>
      <c r="E506" s="859">
        <v>32</v>
      </c>
      <c r="F506" s="859">
        <v>30</v>
      </c>
      <c r="G506" s="518" t="s">
        <v>122</v>
      </c>
      <c r="H506" s="518" t="s">
        <v>273</v>
      </c>
      <c r="I506" s="518">
        <v>108456</v>
      </c>
    </row>
    <row r="507" spans="1:9" x14ac:dyDescent="0.2">
      <c r="A507" s="518" t="s">
        <v>273</v>
      </c>
      <c r="B507" s="518">
        <v>108498</v>
      </c>
      <c r="C507" s="518" t="s">
        <v>2660</v>
      </c>
      <c r="D507" s="518" t="s">
        <v>866</v>
      </c>
      <c r="E507" s="859">
        <v>31</v>
      </c>
      <c r="F507" s="859">
        <v>30</v>
      </c>
      <c r="G507" s="518" t="s">
        <v>122</v>
      </c>
      <c r="H507" s="518" t="s">
        <v>273</v>
      </c>
      <c r="I507" s="518">
        <v>108498</v>
      </c>
    </row>
    <row r="508" spans="1:9" x14ac:dyDescent="0.2">
      <c r="A508" s="518" t="s">
        <v>273</v>
      </c>
      <c r="B508" s="518">
        <v>108514</v>
      </c>
      <c r="C508" s="518" t="s">
        <v>2660</v>
      </c>
      <c r="D508" s="518" t="s">
        <v>4065</v>
      </c>
      <c r="E508" s="859">
        <v>25</v>
      </c>
      <c r="F508" s="859">
        <v>25</v>
      </c>
      <c r="G508" s="518" t="s">
        <v>122</v>
      </c>
      <c r="H508" s="518" t="s">
        <v>273</v>
      </c>
      <c r="I508" s="518">
        <v>108514</v>
      </c>
    </row>
    <row r="509" spans="1:9" x14ac:dyDescent="0.2">
      <c r="A509" s="518" t="s">
        <v>342</v>
      </c>
      <c r="B509" s="518">
        <v>108530</v>
      </c>
      <c r="C509" s="518" t="s">
        <v>2660</v>
      </c>
      <c r="D509" s="518" t="s">
        <v>4066</v>
      </c>
      <c r="E509" s="859">
        <v>35</v>
      </c>
      <c r="F509" s="859">
        <v>35</v>
      </c>
      <c r="G509" s="518" t="s">
        <v>122</v>
      </c>
      <c r="H509" s="518" t="s">
        <v>342</v>
      </c>
      <c r="I509" s="518">
        <v>108530</v>
      </c>
    </row>
    <row r="510" spans="1:9" x14ac:dyDescent="0.2">
      <c r="A510" s="518" t="s">
        <v>342</v>
      </c>
      <c r="B510" s="518">
        <v>108555</v>
      </c>
      <c r="C510" s="518" t="s">
        <v>2660</v>
      </c>
      <c r="D510" s="518" t="s">
        <v>4067</v>
      </c>
      <c r="E510" s="859">
        <v>32</v>
      </c>
      <c r="F510" s="859">
        <v>32</v>
      </c>
      <c r="G510" s="518" t="s">
        <v>122</v>
      </c>
      <c r="H510" s="518" t="s">
        <v>342</v>
      </c>
      <c r="I510" s="518">
        <v>108555</v>
      </c>
    </row>
    <row r="511" spans="1:9" x14ac:dyDescent="0.2">
      <c r="A511" s="518" t="s">
        <v>342</v>
      </c>
      <c r="B511" s="518">
        <v>108571</v>
      </c>
      <c r="C511" s="518" t="s">
        <v>2660</v>
      </c>
      <c r="D511" s="518" t="s">
        <v>4066</v>
      </c>
      <c r="E511" s="859">
        <v>16</v>
      </c>
      <c r="F511" s="859">
        <v>16</v>
      </c>
      <c r="G511" s="518" t="s">
        <v>122</v>
      </c>
      <c r="H511" s="518" t="s">
        <v>342</v>
      </c>
      <c r="I511" s="518">
        <v>108571</v>
      </c>
    </row>
    <row r="512" spans="1:9" x14ac:dyDescent="0.2">
      <c r="A512" s="518" t="s">
        <v>342</v>
      </c>
      <c r="B512" s="518">
        <v>108589</v>
      </c>
      <c r="C512" s="518" t="s">
        <v>2660</v>
      </c>
      <c r="D512" s="518" t="s">
        <v>4067</v>
      </c>
      <c r="E512" s="859">
        <v>29</v>
      </c>
      <c r="F512" s="859">
        <v>19</v>
      </c>
      <c r="G512" s="518" t="s">
        <v>122</v>
      </c>
      <c r="H512" s="518" t="s">
        <v>342</v>
      </c>
      <c r="I512" s="518">
        <v>108571</v>
      </c>
    </row>
    <row r="513" spans="1:9" x14ac:dyDescent="0.2">
      <c r="A513" s="518" t="s">
        <v>342</v>
      </c>
      <c r="B513" s="518">
        <v>108597</v>
      </c>
      <c r="C513" s="518" t="s">
        <v>2660</v>
      </c>
      <c r="D513" s="518" t="s">
        <v>4067</v>
      </c>
      <c r="E513" s="859">
        <v>29</v>
      </c>
      <c r="F513" s="859">
        <v>25</v>
      </c>
      <c r="G513" s="518" t="s">
        <v>122</v>
      </c>
      <c r="H513" s="518" t="s">
        <v>342</v>
      </c>
      <c r="I513" s="518">
        <v>108597</v>
      </c>
    </row>
    <row r="514" spans="1:9" x14ac:dyDescent="0.2">
      <c r="A514" s="518" t="s">
        <v>342</v>
      </c>
      <c r="B514" s="518">
        <v>108605</v>
      </c>
      <c r="C514" s="518" t="s">
        <v>2660</v>
      </c>
      <c r="D514" s="518" t="s">
        <v>4066</v>
      </c>
      <c r="E514" s="859">
        <v>35</v>
      </c>
      <c r="F514" s="859">
        <v>35</v>
      </c>
      <c r="G514" s="518" t="s">
        <v>122</v>
      </c>
      <c r="H514" s="518" t="s">
        <v>342</v>
      </c>
      <c r="I514" s="518">
        <v>108605</v>
      </c>
    </row>
    <row r="515" spans="1:9" x14ac:dyDescent="0.2">
      <c r="A515" s="518" t="s">
        <v>342</v>
      </c>
      <c r="B515" s="518">
        <v>108621</v>
      </c>
      <c r="C515" s="518" t="s">
        <v>2660</v>
      </c>
      <c r="D515" s="518" t="s">
        <v>4067</v>
      </c>
      <c r="E515" s="859">
        <v>17</v>
      </c>
      <c r="F515" s="859">
        <v>17</v>
      </c>
      <c r="G515" s="518" t="s">
        <v>122</v>
      </c>
      <c r="H515" s="518" t="s">
        <v>342</v>
      </c>
      <c r="I515" s="518">
        <v>108621</v>
      </c>
    </row>
    <row r="516" spans="1:9" x14ac:dyDescent="0.2">
      <c r="A516" s="518" t="s">
        <v>342</v>
      </c>
      <c r="B516" s="518">
        <v>108647</v>
      </c>
      <c r="C516" s="518" t="s">
        <v>2660</v>
      </c>
      <c r="D516" s="518" t="s">
        <v>4067</v>
      </c>
      <c r="E516" s="859">
        <v>35</v>
      </c>
      <c r="F516" s="859">
        <v>35</v>
      </c>
      <c r="G516" s="518" t="s">
        <v>122</v>
      </c>
      <c r="H516" s="518" t="s">
        <v>342</v>
      </c>
      <c r="I516" s="518">
        <v>108647</v>
      </c>
    </row>
    <row r="517" spans="1:9" x14ac:dyDescent="0.2">
      <c r="A517" s="518" t="s">
        <v>363</v>
      </c>
      <c r="B517" s="518">
        <v>108696</v>
      </c>
      <c r="C517" s="518" t="s">
        <v>2660</v>
      </c>
      <c r="D517" s="518" t="s">
        <v>2417</v>
      </c>
      <c r="E517" s="859">
        <v>34</v>
      </c>
      <c r="F517" s="859">
        <v>25</v>
      </c>
      <c r="G517" s="518" t="s">
        <v>122</v>
      </c>
      <c r="H517" s="518" t="s">
        <v>363</v>
      </c>
      <c r="I517" s="518">
        <v>108696</v>
      </c>
    </row>
    <row r="518" spans="1:9" x14ac:dyDescent="0.2">
      <c r="A518" s="518" t="s">
        <v>363</v>
      </c>
      <c r="B518" s="518">
        <v>108712</v>
      </c>
      <c r="C518" s="518" t="s">
        <v>2660</v>
      </c>
      <c r="D518" s="518" t="s">
        <v>4094</v>
      </c>
      <c r="E518" s="859">
        <v>31</v>
      </c>
      <c r="F518" s="859">
        <v>20</v>
      </c>
      <c r="G518" s="518" t="s">
        <v>122</v>
      </c>
      <c r="H518" s="518" t="s">
        <v>363</v>
      </c>
      <c r="I518" s="518">
        <v>108712</v>
      </c>
    </row>
    <row r="519" spans="1:9" x14ac:dyDescent="0.2">
      <c r="A519" s="518" t="s">
        <v>363</v>
      </c>
      <c r="B519" s="518">
        <v>108738</v>
      </c>
      <c r="C519" s="518" t="s">
        <v>2660</v>
      </c>
      <c r="D519" s="518" t="s">
        <v>4101</v>
      </c>
      <c r="E519" s="859">
        <v>35</v>
      </c>
      <c r="F519" s="859">
        <v>33</v>
      </c>
      <c r="G519" s="518" t="s">
        <v>122</v>
      </c>
      <c r="H519" s="518" t="s">
        <v>363</v>
      </c>
      <c r="I519" s="518">
        <v>108738</v>
      </c>
    </row>
    <row r="520" spans="1:9" x14ac:dyDescent="0.2">
      <c r="A520" s="518" t="s">
        <v>363</v>
      </c>
      <c r="B520" s="518">
        <v>108746</v>
      </c>
      <c r="C520" s="518" t="s">
        <v>2660</v>
      </c>
      <c r="D520" s="518" t="s">
        <v>4102</v>
      </c>
      <c r="E520" s="859">
        <v>35</v>
      </c>
      <c r="F520" s="859">
        <v>26</v>
      </c>
      <c r="G520" s="518" t="s">
        <v>122</v>
      </c>
      <c r="H520" s="518" t="s">
        <v>363</v>
      </c>
      <c r="I520" s="518">
        <v>108746</v>
      </c>
    </row>
    <row r="521" spans="1:9" x14ac:dyDescent="0.2">
      <c r="A521" s="518" t="s">
        <v>363</v>
      </c>
      <c r="B521" s="518">
        <v>108787</v>
      </c>
      <c r="C521" s="518" t="s">
        <v>2660</v>
      </c>
      <c r="D521" s="518" t="s">
        <v>4108</v>
      </c>
      <c r="E521" s="859">
        <v>24</v>
      </c>
      <c r="F521" s="859">
        <v>22</v>
      </c>
      <c r="G521" s="518" t="s">
        <v>122</v>
      </c>
      <c r="H521" s="518" t="s">
        <v>363</v>
      </c>
      <c r="I521" s="518">
        <v>108787</v>
      </c>
    </row>
    <row r="522" spans="1:9" x14ac:dyDescent="0.2">
      <c r="A522" s="518" t="s">
        <v>303</v>
      </c>
      <c r="B522" s="518">
        <v>108803</v>
      </c>
      <c r="C522" s="518" t="s">
        <v>2660</v>
      </c>
      <c r="D522" s="518" t="s">
        <v>1420</v>
      </c>
      <c r="E522" s="859">
        <v>18</v>
      </c>
      <c r="F522" s="859">
        <v>17</v>
      </c>
      <c r="G522" s="518" t="s">
        <v>122</v>
      </c>
      <c r="H522" s="518" t="s">
        <v>303</v>
      </c>
      <c r="I522" s="518">
        <v>108803</v>
      </c>
    </row>
    <row r="523" spans="1:9" x14ac:dyDescent="0.2">
      <c r="A523" s="518" t="s">
        <v>203</v>
      </c>
      <c r="B523" s="518">
        <v>108878</v>
      </c>
      <c r="C523" s="518" t="s">
        <v>2660</v>
      </c>
      <c r="D523" s="518" t="s">
        <v>682</v>
      </c>
      <c r="E523" s="859">
        <v>34</v>
      </c>
      <c r="F523" s="859">
        <v>34</v>
      </c>
      <c r="G523" s="518" t="s">
        <v>122</v>
      </c>
      <c r="H523" s="518" t="s">
        <v>203</v>
      </c>
      <c r="I523" s="518">
        <v>108878</v>
      </c>
    </row>
    <row r="524" spans="1:9" x14ac:dyDescent="0.2">
      <c r="A524" s="518" t="s">
        <v>303</v>
      </c>
      <c r="B524" s="518">
        <v>108936</v>
      </c>
      <c r="C524" s="518" t="s">
        <v>2660</v>
      </c>
      <c r="D524" s="518" t="s">
        <v>728</v>
      </c>
      <c r="E524" s="859">
        <v>34</v>
      </c>
      <c r="F524" s="859">
        <v>26</v>
      </c>
      <c r="G524" s="518" t="s">
        <v>122</v>
      </c>
      <c r="H524" s="518" t="s">
        <v>303</v>
      </c>
      <c r="I524" s="518">
        <v>108936</v>
      </c>
    </row>
    <row r="525" spans="1:9" x14ac:dyDescent="0.2">
      <c r="A525" s="518" t="s">
        <v>303</v>
      </c>
      <c r="B525" s="518">
        <v>108951</v>
      </c>
      <c r="C525" s="518" t="s">
        <v>2660</v>
      </c>
      <c r="D525" s="518" t="s">
        <v>682</v>
      </c>
      <c r="E525" s="859">
        <v>30</v>
      </c>
      <c r="F525" s="859">
        <v>24</v>
      </c>
      <c r="G525" s="518" t="s">
        <v>122</v>
      </c>
      <c r="H525" s="518" t="s">
        <v>303</v>
      </c>
      <c r="I525" s="518">
        <v>108951</v>
      </c>
    </row>
    <row r="526" spans="1:9" x14ac:dyDescent="0.2">
      <c r="A526" s="518" t="s">
        <v>303</v>
      </c>
      <c r="B526" s="518">
        <v>108969</v>
      </c>
      <c r="C526" s="518" t="s">
        <v>2660</v>
      </c>
      <c r="D526" s="518" t="s">
        <v>663</v>
      </c>
      <c r="E526" s="859">
        <v>26</v>
      </c>
      <c r="F526" s="859">
        <v>22</v>
      </c>
      <c r="G526" s="518" t="s">
        <v>122</v>
      </c>
      <c r="H526" s="518" t="s">
        <v>303</v>
      </c>
      <c r="I526" s="518">
        <v>108969</v>
      </c>
    </row>
    <row r="527" spans="1:9" x14ac:dyDescent="0.2">
      <c r="A527" s="518" t="s">
        <v>303</v>
      </c>
      <c r="B527" s="518">
        <v>108977</v>
      </c>
      <c r="C527" s="518" t="s">
        <v>2660</v>
      </c>
      <c r="D527" s="518" t="s">
        <v>822</v>
      </c>
      <c r="E527" s="859">
        <v>24</v>
      </c>
      <c r="F527" s="859">
        <v>21</v>
      </c>
      <c r="G527" s="518" t="s">
        <v>122</v>
      </c>
      <c r="H527" s="518" t="s">
        <v>303</v>
      </c>
      <c r="I527" s="518">
        <v>108977</v>
      </c>
    </row>
    <row r="528" spans="1:9" x14ac:dyDescent="0.2">
      <c r="A528" s="518" t="s">
        <v>303</v>
      </c>
      <c r="B528" s="518">
        <v>108985</v>
      </c>
      <c r="C528" s="518" t="s">
        <v>2660</v>
      </c>
      <c r="D528" s="518" t="s">
        <v>816</v>
      </c>
      <c r="E528" s="859">
        <v>33</v>
      </c>
      <c r="F528" s="859">
        <v>30</v>
      </c>
      <c r="G528" s="518" t="s">
        <v>122</v>
      </c>
      <c r="H528" s="518" t="s">
        <v>303</v>
      </c>
      <c r="I528" s="518">
        <v>108985</v>
      </c>
    </row>
    <row r="529" spans="1:9" x14ac:dyDescent="0.2">
      <c r="A529" s="518" t="s">
        <v>303</v>
      </c>
      <c r="B529" s="518">
        <v>108993</v>
      </c>
      <c r="C529" s="518" t="s">
        <v>2660</v>
      </c>
      <c r="D529" s="518" t="s">
        <v>718</v>
      </c>
      <c r="E529" s="859">
        <v>26</v>
      </c>
      <c r="F529" s="859">
        <v>22</v>
      </c>
      <c r="G529" s="518" t="s">
        <v>122</v>
      </c>
      <c r="H529" s="518" t="s">
        <v>303</v>
      </c>
      <c r="I529" s="518">
        <v>108993</v>
      </c>
    </row>
    <row r="530" spans="1:9" x14ac:dyDescent="0.2">
      <c r="A530" s="518" t="s">
        <v>303</v>
      </c>
      <c r="B530" s="518">
        <v>109025</v>
      </c>
      <c r="C530" s="518" t="s">
        <v>2660</v>
      </c>
      <c r="D530" s="518" t="s">
        <v>886</v>
      </c>
      <c r="E530" s="859">
        <v>32</v>
      </c>
      <c r="F530" s="859">
        <v>30</v>
      </c>
      <c r="G530" s="518" t="s">
        <v>122</v>
      </c>
      <c r="H530" s="518" t="s">
        <v>303</v>
      </c>
      <c r="I530" s="518">
        <v>109025</v>
      </c>
    </row>
    <row r="531" spans="1:9" x14ac:dyDescent="0.2">
      <c r="A531" s="518" t="s">
        <v>303</v>
      </c>
      <c r="B531" s="518">
        <v>109033</v>
      </c>
      <c r="C531" s="518" t="s">
        <v>2660</v>
      </c>
      <c r="D531" s="518" t="s">
        <v>831</v>
      </c>
      <c r="E531" s="859">
        <v>35</v>
      </c>
      <c r="F531" s="859">
        <v>26</v>
      </c>
      <c r="G531" s="518" t="s">
        <v>122</v>
      </c>
      <c r="H531" s="518" t="s">
        <v>303</v>
      </c>
      <c r="I531" s="518">
        <v>109033</v>
      </c>
    </row>
    <row r="532" spans="1:9" x14ac:dyDescent="0.2">
      <c r="A532" s="518" t="s">
        <v>283</v>
      </c>
      <c r="B532" s="518">
        <v>109074</v>
      </c>
      <c r="C532" s="518" t="s">
        <v>2660</v>
      </c>
      <c r="D532" s="518" t="s">
        <v>1026</v>
      </c>
      <c r="E532" s="859">
        <v>35</v>
      </c>
      <c r="F532" s="859">
        <v>24</v>
      </c>
      <c r="G532" s="518" t="s">
        <v>122</v>
      </c>
      <c r="H532" s="518" t="s">
        <v>283</v>
      </c>
      <c r="I532" s="518">
        <v>109074</v>
      </c>
    </row>
    <row r="533" spans="1:9" x14ac:dyDescent="0.2">
      <c r="A533" s="518" t="s">
        <v>283</v>
      </c>
      <c r="B533" s="518">
        <v>109082</v>
      </c>
      <c r="C533" s="518" t="s">
        <v>2660</v>
      </c>
      <c r="D533" s="518" t="s">
        <v>3922</v>
      </c>
      <c r="E533" s="859">
        <v>18</v>
      </c>
      <c r="F533" s="859">
        <v>16</v>
      </c>
      <c r="G533" s="518" t="s">
        <v>122</v>
      </c>
      <c r="H533" s="518" t="s">
        <v>283</v>
      </c>
      <c r="I533" s="518">
        <v>109082</v>
      </c>
    </row>
    <row r="534" spans="1:9" x14ac:dyDescent="0.2">
      <c r="A534" s="518" t="s">
        <v>283</v>
      </c>
      <c r="B534" s="518">
        <v>109090</v>
      </c>
      <c r="C534" s="518" t="s">
        <v>2660</v>
      </c>
      <c r="D534" s="518" t="s">
        <v>478</v>
      </c>
      <c r="E534" s="859">
        <v>35</v>
      </c>
      <c r="F534" s="859">
        <v>13</v>
      </c>
      <c r="G534" s="518" t="s">
        <v>122</v>
      </c>
      <c r="H534" s="518" t="s">
        <v>283</v>
      </c>
      <c r="I534" s="518">
        <v>109090</v>
      </c>
    </row>
    <row r="535" spans="1:9" x14ac:dyDescent="0.2">
      <c r="A535" s="518" t="s">
        <v>283</v>
      </c>
      <c r="B535" s="518">
        <v>109108</v>
      </c>
      <c r="C535" s="518" t="s">
        <v>2660</v>
      </c>
      <c r="D535" s="518" t="s">
        <v>4131</v>
      </c>
      <c r="E535" s="859">
        <v>35</v>
      </c>
      <c r="F535" s="859">
        <v>20</v>
      </c>
      <c r="G535" s="518" t="s">
        <v>122</v>
      </c>
      <c r="H535" s="518" t="s">
        <v>283</v>
      </c>
      <c r="I535" s="518">
        <v>109108</v>
      </c>
    </row>
    <row r="536" spans="1:9" x14ac:dyDescent="0.2">
      <c r="A536" s="518" t="s">
        <v>283</v>
      </c>
      <c r="B536" s="518">
        <v>109116</v>
      </c>
      <c r="C536" s="518" t="s">
        <v>2660</v>
      </c>
      <c r="D536" s="518" t="s">
        <v>3922</v>
      </c>
      <c r="E536" s="859">
        <v>25</v>
      </c>
      <c r="F536" s="859">
        <v>22</v>
      </c>
      <c r="G536" s="518" t="s">
        <v>122</v>
      </c>
      <c r="H536" s="518" t="s">
        <v>283</v>
      </c>
      <c r="I536" s="518">
        <v>109116</v>
      </c>
    </row>
    <row r="537" spans="1:9" x14ac:dyDescent="0.2">
      <c r="A537" s="518" t="s">
        <v>283</v>
      </c>
      <c r="B537" s="518">
        <v>109124</v>
      </c>
      <c r="C537" s="518" t="s">
        <v>2660</v>
      </c>
      <c r="D537" s="518" t="s">
        <v>1026</v>
      </c>
      <c r="E537" s="859">
        <v>35</v>
      </c>
      <c r="F537" s="859">
        <v>18</v>
      </c>
      <c r="G537" s="518" t="s">
        <v>122</v>
      </c>
      <c r="H537" s="518" t="s">
        <v>283</v>
      </c>
      <c r="I537" s="518">
        <v>109124</v>
      </c>
    </row>
    <row r="538" spans="1:9" x14ac:dyDescent="0.2">
      <c r="A538" s="518" t="s">
        <v>283</v>
      </c>
      <c r="B538" s="518">
        <v>109157</v>
      </c>
      <c r="C538" s="518" t="s">
        <v>2660</v>
      </c>
      <c r="D538" s="518" t="s">
        <v>1428</v>
      </c>
      <c r="E538" s="859">
        <v>20</v>
      </c>
      <c r="F538" s="859">
        <v>8</v>
      </c>
      <c r="G538" s="518" t="s">
        <v>122</v>
      </c>
      <c r="H538" s="518" t="s">
        <v>283</v>
      </c>
      <c r="I538" s="518">
        <v>109157</v>
      </c>
    </row>
    <row r="539" spans="1:9" x14ac:dyDescent="0.2">
      <c r="A539" s="518" t="s">
        <v>283</v>
      </c>
      <c r="B539" s="518">
        <v>109231</v>
      </c>
      <c r="C539" s="518" t="s">
        <v>2660</v>
      </c>
      <c r="D539" s="518" t="s">
        <v>491</v>
      </c>
      <c r="E539" s="859">
        <v>32</v>
      </c>
      <c r="F539" s="859">
        <v>20</v>
      </c>
      <c r="G539" s="518" t="s">
        <v>122</v>
      </c>
      <c r="H539" s="518" t="s">
        <v>283</v>
      </c>
      <c r="I539" s="518">
        <v>109231</v>
      </c>
    </row>
    <row r="540" spans="1:9" x14ac:dyDescent="0.2">
      <c r="A540" s="518" t="s">
        <v>283</v>
      </c>
      <c r="B540" s="518">
        <v>109249</v>
      </c>
      <c r="C540" s="518" t="s">
        <v>2660</v>
      </c>
      <c r="D540" s="518" t="s">
        <v>4848</v>
      </c>
      <c r="E540" s="859">
        <v>23</v>
      </c>
      <c r="F540" s="859">
        <v>14</v>
      </c>
      <c r="G540" s="518" t="s">
        <v>122</v>
      </c>
      <c r="H540" s="518" t="s">
        <v>283</v>
      </c>
      <c r="I540" s="518">
        <v>109249</v>
      </c>
    </row>
    <row r="541" spans="1:9" x14ac:dyDescent="0.2">
      <c r="A541" s="518" t="s">
        <v>283</v>
      </c>
      <c r="B541" s="518">
        <v>109256</v>
      </c>
      <c r="C541" s="518" t="s">
        <v>2660</v>
      </c>
      <c r="D541" s="518" t="s">
        <v>714</v>
      </c>
      <c r="E541" s="859">
        <v>22</v>
      </c>
      <c r="F541" s="859">
        <v>14</v>
      </c>
      <c r="G541" s="518" t="s">
        <v>122</v>
      </c>
      <c r="H541" s="518" t="s">
        <v>283</v>
      </c>
      <c r="I541" s="518">
        <v>109256</v>
      </c>
    </row>
    <row r="542" spans="1:9" x14ac:dyDescent="0.2">
      <c r="A542" s="518" t="s">
        <v>283</v>
      </c>
      <c r="B542" s="518">
        <v>109272</v>
      </c>
      <c r="C542" s="518" t="s">
        <v>2660</v>
      </c>
      <c r="D542" s="518" t="s">
        <v>8696</v>
      </c>
      <c r="E542" s="859">
        <v>34</v>
      </c>
      <c r="F542" s="859">
        <v>0</v>
      </c>
      <c r="G542" s="518" t="s">
        <v>122</v>
      </c>
      <c r="H542" s="518" t="s">
        <v>283</v>
      </c>
      <c r="I542" s="518">
        <v>109272</v>
      </c>
    </row>
    <row r="543" spans="1:9" x14ac:dyDescent="0.2">
      <c r="A543" s="518" t="s">
        <v>283</v>
      </c>
      <c r="B543" s="518">
        <v>109280</v>
      </c>
      <c r="C543" s="518" t="s">
        <v>2660</v>
      </c>
      <c r="D543" s="518" t="s">
        <v>816</v>
      </c>
      <c r="E543" s="859">
        <v>28</v>
      </c>
      <c r="F543" s="859">
        <v>9</v>
      </c>
      <c r="G543" s="518" t="s">
        <v>122</v>
      </c>
      <c r="H543" s="518" t="s">
        <v>283</v>
      </c>
      <c r="I543" s="518">
        <v>109280</v>
      </c>
    </row>
    <row r="544" spans="1:9" x14ac:dyDescent="0.2">
      <c r="A544" s="518" t="s">
        <v>304</v>
      </c>
      <c r="B544" s="518">
        <v>109298</v>
      </c>
      <c r="C544" s="518" t="s">
        <v>2660</v>
      </c>
      <c r="D544" s="518" t="s">
        <v>447</v>
      </c>
      <c r="E544" s="859">
        <v>35</v>
      </c>
      <c r="F544" s="859">
        <v>0</v>
      </c>
      <c r="G544" s="518" t="s">
        <v>122</v>
      </c>
      <c r="H544" s="518" t="s">
        <v>304</v>
      </c>
      <c r="I544" s="518">
        <v>109298</v>
      </c>
    </row>
    <row r="545" spans="1:9" x14ac:dyDescent="0.2">
      <c r="A545" s="518" t="s">
        <v>304</v>
      </c>
      <c r="B545" s="518">
        <v>109322</v>
      </c>
      <c r="C545" s="518" t="s">
        <v>2660</v>
      </c>
      <c r="D545" s="518" t="s">
        <v>737</v>
      </c>
      <c r="E545" s="859">
        <v>14</v>
      </c>
      <c r="F545" s="859">
        <v>0</v>
      </c>
      <c r="G545" s="518" t="s">
        <v>122</v>
      </c>
      <c r="H545" s="518" t="s">
        <v>304</v>
      </c>
      <c r="I545" s="518">
        <v>109322</v>
      </c>
    </row>
    <row r="546" spans="1:9" x14ac:dyDescent="0.2">
      <c r="A546" s="518" t="s">
        <v>361</v>
      </c>
      <c r="B546" s="518">
        <v>109355</v>
      </c>
      <c r="C546" s="518" t="s">
        <v>2660</v>
      </c>
      <c r="D546" s="518" t="s">
        <v>447</v>
      </c>
      <c r="E546" s="859">
        <v>25</v>
      </c>
      <c r="F546" s="859">
        <v>25</v>
      </c>
      <c r="G546" s="518" t="s">
        <v>122</v>
      </c>
      <c r="H546" s="518" t="s">
        <v>361</v>
      </c>
      <c r="I546" s="518">
        <v>109355</v>
      </c>
    </row>
    <row r="547" spans="1:9" x14ac:dyDescent="0.2">
      <c r="A547" s="518" t="s">
        <v>175</v>
      </c>
      <c r="B547" s="518">
        <v>109363</v>
      </c>
      <c r="C547" s="518" t="s">
        <v>2660</v>
      </c>
      <c r="D547" s="518" t="s">
        <v>324</v>
      </c>
      <c r="E547" s="859">
        <v>32</v>
      </c>
      <c r="F547" s="859">
        <v>31</v>
      </c>
      <c r="G547" s="518" t="s">
        <v>122</v>
      </c>
      <c r="H547" s="518" t="s">
        <v>175</v>
      </c>
      <c r="I547" s="518">
        <v>109363</v>
      </c>
    </row>
    <row r="548" spans="1:9" x14ac:dyDescent="0.2">
      <c r="A548" s="518" t="s">
        <v>175</v>
      </c>
      <c r="B548" s="518">
        <v>109371</v>
      </c>
      <c r="C548" s="518" t="s">
        <v>2660</v>
      </c>
      <c r="D548" s="518" t="s">
        <v>796</v>
      </c>
      <c r="E548" s="859">
        <v>32</v>
      </c>
      <c r="F548" s="859">
        <v>31</v>
      </c>
      <c r="G548" s="518" t="s">
        <v>122</v>
      </c>
      <c r="H548" s="518" t="s">
        <v>175</v>
      </c>
      <c r="I548" s="518">
        <v>109371</v>
      </c>
    </row>
    <row r="549" spans="1:9" x14ac:dyDescent="0.2">
      <c r="A549" s="518" t="s">
        <v>175</v>
      </c>
      <c r="B549" s="518">
        <v>109389</v>
      </c>
      <c r="C549" s="518" t="s">
        <v>2660</v>
      </c>
      <c r="D549" s="518" t="s">
        <v>716</v>
      </c>
      <c r="E549" s="859">
        <v>29</v>
      </c>
      <c r="F549" s="859">
        <v>29</v>
      </c>
      <c r="G549" s="518" t="s">
        <v>122</v>
      </c>
      <c r="H549" s="518" t="s">
        <v>175</v>
      </c>
      <c r="I549" s="518">
        <v>109389</v>
      </c>
    </row>
    <row r="550" spans="1:9" x14ac:dyDescent="0.2">
      <c r="A550" s="518" t="s">
        <v>175</v>
      </c>
      <c r="B550" s="518">
        <v>109397</v>
      </c>
      <c r="C550" s="518" t="s">
        <v>2660</v>
      </c>
      <c r="D550" s="518" t="s">
        <v>452</v>
      </c>
      <c r="E550" s="859">
        <v>31</v>
      </c>
      <c r="F550" s="859">
        <v>30</v>
      </c>
      <c r="G550" s="518" t="s">
        <v>122</v>
      </c>
      <c r="H550" s="518" t="s">
        <v>175</v>
      </c>
      <c r="I550" s="518">
        <v>109397</v>
      </c>
    </row>
    <row r="551" spans="1:9" x14ac:dyDescent="0.2">
      <c r="A551" s="518" t="s">
        <v>361</v>
      </c>
      <c r="B551" s="518">
        <v>109439</v>
      </c>
      <c r="C551" s="518" t="s">
        <v>2660</v>
      </c>
      <c r="D551" s="518" t="s">
        <v>678</v>
      </c>
      <c r="E551" s="859">
        <v>18</v>
      </c>
      <c r="F551" s="859">
        <v>33</v>
      </c>
      <c r="G551" s="518" t="s">
        <v>122</v>
      </c>
      <c r="H551" s="518" t="s">
        <v>361</v>
      </c>
      <c r="I551" s="518">
        <v>109439</v>
      </c>
    </row>
    <row r="552" spans="1:9" x14ac:dyDescent="0.2">
      <c r="A552" s="518" t="s">
        <v>6576</v>
      </c>
      <c r="B552" s="518">
        <v>109447</v>
      </c>
      <c r="C552" s="518" t="s">
        <v>2660</v>
      </c>
      <c r="D552" s="518" t="s">
        <v>716</v>
      </c>
      <c r="E552" s="859">
        <v>25</v>
      </c>
      <c r="F552" s="859">
        <v>22</v>
      </c>
      <c r="G552" s="518" t="s">
        <v>122</v>
      </c>
      <c r="H552" s="518" t="s">
        <v>6576</v>
      </c>
      <c r="I552" s="518">
        <v>109447</v>
      </c>
    </row>
    <row r="553" spans="1:9" x14ac:dyDescent="0.2">
      <c r="A553" s="518" t="s">
        <v>361</v>
      </c>
      <c r="B553" s="518">
        <v>109454</v>
      </c>
      <c r="C553" s="518" t="s">
        <v>2660</v>
      </c>
      <c r="D553" s="518" t="s">
        <v>950</v>
      </c>
      <c r="E553" s="859">
        <v>34</v>
      </c>
      <c r="F553" s="859">
        <v>34</v>
      </c>
      <c r="G553" s="518" t="s">
        <v>122</v>
      </c>
      <c r="H553" s="518" t="s">
        <v>361</v>
      </c>
      <c r="I553" s="518">
        <v>109454</v>
      </c>
    </row>
    <row r="554" spans="1:9" x14ac:dyDescent="0.2">
      <c r="A554" s="518" t="s">
        <v>6576</v>
      </c>
      <c r="B554" s="518">
        <v>109462</v>
      </c>
      <c r="C554" s="518" t="s">
        <v>2660</v>
      </c>
      <c r="D554" s="518" t="s">
        <v>6050</v>
      </c>
      <c r="E554" s="859">
        <v>24</v>
      </c>
      <c r="F554" s="859">
        <v>23</v>
      </c>
      <c r="G554" s="518" t="s">
        <v>122</v>
      </c>
      <c r="H554" s="518" t="s">
        <v>6576</v>
      </c>
      <c r="I554" s="518">
        <v>109462</v>
      </c>
    </row>
    <row r="555" spans="1:9" x14ac:dyDescent="0.2">
      <c r="A555" s="518" t="s">
        <v>361</v>
      </c>
      <c r="B555" s="518">
        <v>109470</v>
      </c>
      <c r="C555" s="518" t="s">
        <v>2660</v>
      </c>
      <c r="D555" s="518" t="s">
        <v>886</v>
      </c>
      <c r="E555" s="859">
        <v>32</v>
      </c>
      <c r="F555" s="859">
        <v>28</v>
      </c>
      <c r="G555" s="518" t="s">
        <v>122</v>
      </c>
      <c r="H555" s="518" t="s">
        <v>361</v>
      </c>
      <c r="I555" s="518">
        <v>109470</v>
      </c>
    </row>
    <row r="556" spans="1:9" x14ac:dyDescent="0.2">
      <c r="A556" s="518" t="s">
        <v>6576</v>
      </c>
      <c r="B556" s="518">
        <v>109488</v>
      </c>
      <c r="C556" s="518" t="s">
        <v>2660</v>
      </c>
      <c r="D556" s="518" t="s">
        <v>6051</v>
      </c>
      <c r="E556" s="859">
        <v>30</v>
      </c>
      <c r="F556" s="859">
        <v>26</v>
      </c>
      <c r="G556" s="518" t="s">
        <v>122</v>
      </c>
      <c r="H556" s="518" t="s">
        <v>6576</v>
      </c>
      <c r="I556" s="518">
        <v>109488</v>
      </c>
    </row>
    <row r="557" spans="1:9" x14ac:dyDescent="0.2">
      <c r="A557" s="518" t="s">
        <v>6576</v>
      </c>
      <c r="B557" s="518">
        <v>109496</v>
      </c>
      <c r="C557" s="518" t="s">
        <v>2660</v>
      </c>
      <c r="D557" s="518" t="s">
        <v>6052</v>
      </c>
      <c r="E557" s="859">
        <v>13</v>
      </c>
      <c r="F557" s="859">
        <v>12</v>
      </c>
      <c r="G557" s="518" t="s">
        <v>122</v>
      </c>
      <c r="H557" s="518" t="s">
        <v>6576</v>
      </c>
      <c r="I557" s="518">
        <v>109496</v>
      </c>
    </row>
    <row r="558" spans="1:9" x14ac:dyDescent="0.2">
      <c r="A558" s="518" t="s">
        <v>6576</v>
      </c>
      <c r="B558" s="518">
        <v>109512</v>
      </c>
      <c r="C558" s="518" t="s">
        <v>2660</v>
      </c>
      <c r="D558" s="518" t="s">
        <v>816</v>
      </c>
      <c r="E558" s="859">
        <v>20</v>
      </c>
      <c r="F558" s="859">
        <v>0</v>
      </c>
      <c r="G558" s="518" t="s">
        <v>122</v>
      </c>
      <c r="H558" s="518" t="s">
        <v>6576</v>
      </c>
      <c r="I558" s="518">
        <v>109512</v>
      </c>
    </row>
    <row r="559" spans="1:9" x14ac:dyDescent="0.2">
      <c r="A559" s="518" t="s">
        <v>361</v>
      </c>
      <c r="B559" s="518">
        <v>109546</v>
      </c>
      <c r="C559" s="518" t="s">
        <v>2660</v>
      </c>
      <c r="D559" s="518" t="s">
        <v>769</v>
      </c>
      <c r="E559" s="859">
        <v>17</v>
      </c>
      <c r="F559" s="859">
        <v>13</v>
      </c>
      <c r="G559" s="518" t="s">
        <v>122</v>
      </c>
      <c r="H559" s="518" t="s">
        <v>361</v>
      </c>
      <c r="I559" s="518">
        <v>439596</v>
      </c>
    </row>
    <row r="560" spans="1:9" x14ac:dyDescent="0.2">
      <c r="A560" s="518" t="s">
        <v>6576</v>
      </c>
      <c r="B560" s="518">
        <v>109561</v>
      </c>
      <c r="C560" s="518" t="s">
        <v>2660</v>
      </c>
      <c r="D560" s="518" t="s">
        <v>6053</v>
      </c>
      <c r="E560" s="859">
        <v>16</v>
      </c>
      <c r="F560" s="859">
        <v>0</v>
      </c>
      <c r="G560" s="518" t="s">
        <v>122</v>
      </c>
      <c r="H560" s="518" t="s">
        <v>6576</v>
      </c>
      <c r="I560" s="518">
        <v>109561</v>
      </c>
    </row>
    <row r="561" spans="1:9" x14ac:dyDescent="0.2">
      <c r="A561" s="518" t="s">
        <v>143</v>
      </c>
      <c r="B561" s="518">
        <v>109595</v>
      </c>
      <c r="C561" s="518" t="s">
        <v>2660</v>
      </c>
      <c r="D561" s="518" t="s">
        <v>143</v>
      </c>
      <c r="E561" s="859">
        <v>35</v>
      </c>
      <c r="F561" s="859">
        <v>35</v>
      </c>
      <c r="G561" s="518" t="s">
        <v>122</v>
      </c>
      <c r="H561" s="518" t="s">
        <v>143</v>
      </c>
      <c r="I561" s="518">
        <v>109595</v>
      </c>
    </row>
    <row r="562" spans="1:9" x14ac:dyDescent="0.2">
      <c r="A562" s="518" t="s">
        <v>296</v>
      </c>
      <c r="B562" s="518">
        <v>109637</v>
      </c>
      <c r="C562" s="518" t="s">
        <v>2660</v>
      </c>
      <c r="D562" s="518" t="s">
        <v>4090</v>
      </c>
      <c r="E562" s="859">
        <v>28</v>
      </c>
      <c r="F562" s="859">
        <v>28</v>
      </c>
      <c r="G562" s="518" t="s">
        <v>122</v>
      </c>
      <c r="H562" s="518" t="s">
        <v>296</v>
      </c>
      <c r="I562" s="518">
        <v>109637</v>
      </c>
    </row>
    <row r="563" spans="1:9" x14ac:dyDescent="0.2">
      <c r="A563" s="518" t="s">
        <v>296</v>
      </c>
      <c r="B563" s="518">
        <v>109652</v>
      </c>
      <c r="C563" s="518" t="s">
        <v>2660</v>
      </c>
      <c r="D563" s="518" t="s">
        <v>4091</v>
      </c>
      <c r="E563" s="859">
        <v>35</v>
      </c>
      <c r="F563" s="859">
        <v>35</v>
      </c>
      <c r="G563" s="518" t="s">
        <v>122</v>
      </c>
      <c r="H563" s="518" t="s">
        <v>296</v>
      </c>
      <c r="I563" s="518">
        <v>109652</v>
      </c>
    </row>
    <row r="564" spans="1:9" x14ac:dyDescent="0.2">
      <c r="A564" s="518" t="s">
        <v>296</v>
      </c>
      <c r="B564" s="518">
        <v>109678</v>
      </c>
      <c r="C564" s="518" t="s">
        <v>2660</v>
      </c>
      <c r="D564" s="518" t="s">
        <v>4092</v>
      </c>
      <c r="E564" s="859">
        <v>35</v>
      </c>
      <c r="F564" s="859">
        <v>34</v>
      </c>
      <c r="G564" s="518" t="s">
        <v>122</v>
      </c>
      <c r="H564" s="518" t="s">
        <v>296</v>
      </c>
      <c r="I564" s="518">
        <v>109678</v>
      </c>
    </row>
    <row r="565" spans="1:9" x14ac:dyDescent="0.2">
      <c r="A565" s="518" t="s">
        <v>296</v>
      </c>
      <c r="B565" s="518">
        <v>109694</v>
      </c>
      <c r="C565" s="518" t="s">
        <v>2660</v>
      </c>
      <c r="D565" s="518" t="s">
        <v>4093</v>
      </c>
      <c r="E565" s="859">
        <v>30</v>
      </c>
      <c r="F565" s="859">
        <v>28</v>
      </c>
      <c r="G565" s="518" t="s">
        <v>122</v>
      </c>
      <c r="H565" s="518" t="s">
        <v>296</v>
      </c>
      <c r="I565" s="518">
        <v>109694</v>
      </c>
    </row>
    <row r="566" spans="1:9" x14ac:dyDescent="0.2">
      <c r="A566" s="518" t="s">
        <v>296</v>
      </c>
      <c r="B566" s="518">
        <v>109728</v>
      </c>
      <c r="C566" s="518" t="s">
        <v>2660</v>
      </c>
      <c r="D566" s="518" t="s">
        <v>406</v>
      </c>
      <c r="E566" s="859">
        <v>35</v>
      </c>
      <c r="F566" s="859">
        <v>34</v>
      </c>
      <c r="G566" s="518" t="s">
        <v>122</v>
      </c>
      <c r="H566" s="518" t="s">
        <v>296</v>
      </c>
      <c r="I566" s="518">
        <v>109728</v>
      </c>
    </row>
    <row r="567" spans="1:9" x14ac:dyDescent="0.2">
      <c r="A567" s="518" t="s">
        <v>296</v>
      </c>
      <c r="B567" s="518">
        <v>109769</v>
      </c>
      <c r="C567" s="518" t="s">
        <v>2660</v>
      </c>
      <c r="D567" s="518" t="s">
        <v>538</v>
      </c>
      <c r="E567" s="859">
        <v>34</v>
      </c>
      <c r="F567" s="859">
        <v>34</v>
      </c>
      <c r="G567" s="518" t="s">
        <v>122</v>
      </c>
      <c r="H567" s="518" t="s">
        <v>296</v>
      </c>
      <c r="I567" s="518">
        <v>109769</v>
      </c>
    </row>
    <row r="568" spans="1:9" x14ac:dyDescent="0.2">
      <c r="A568" s="518" t="s">
        <v>296</v>
      </c>
      <c r="B568" s="518">
        <v>109785</v>
      </c>
      <c r="C568" s="518" t="s">
        <v>2660</v>
      </c>
      <c r="D568" s="518" t="s">
        <v>406</v>
      </c>
      <c r="E568" s="859">
        <v>26</v>
      </c>
      <c r="F568" s="859">
        <v>24</v>
      </c>
      <c r="G568" s="518" t="s">
        <v>122</v>
      </c>
      <c r="H568" s="518" t="s">
        <v>296</v>
      </c>
      <c r="I568" s="518">
        <v>109785</v>
      </c>
    </row>
    <row r="569" spans="1:9" x14ac:dyDescent="0.2">
      <c r="A569" s="518" t="s">
        <v>361</v>
      </c>
      <c r="B569" s="518">
        <v>109793</v>
      </c>
      <c r="C569" s="518" t="s">
        <v>2660</v>
      </c>
      <c r="D569" s="518" t="s">
        <v>757</v>
      </c>
      <c r="E569" s="859">
        <v>35</v>
      </c>
      <c r="F569" s="859">
        <v>27</v>
      </c>
      <c r="G569" s="518" t="s">
        <v>122</v>
      </c>
      <c r="H569" s="518" t="s">
        <v>361</v>
      </c>
      <c r="I569" s="518">
        <v>109793</v>
      </c>
    </row>
    <row r="570" spans="1:9" x14ac:dyDescent="0.2">
      <c r="A570" s="518" t="s">
        <v>296</v>
      </c>
      <c r="B570" s="518">
        <v>109801</v>
      </c>
      <c r="C570" s="518" t="s">
        <v>2660</v>
      </c>
      <c r="D570" s="518" t="s">
        <v>4119</v>
      </c>
      <c r="E570" s="859">
        <v>32</v>
      </c>
      <c r="F570" s="859">
        <v>24</v>
      </c>
      <c r="G570" s="518" t="s">
        <v>122</v>
      </c>
      <c r="H570" s="518" t="s">
        <v>296</v>
      </c>
      <c r="I570" s="518">
        <v>109801</v>
      </c>
    </row>
    <row r="571" spans="1:9" x14ac:dyDescent="0.2">
      <c r="A571" s="518" t="s">
        <v>361</v>
      </c>
      <c r="B571" s="518">
        <v>109819</v>
      </c>
      <c r="C571" s="518" t="s">
        <v>2660</v>
      </c>
      <c r="D571" s="518" t="s">
        <v>891</v>
      </c>
      <c r="E571" s="859">
        <v>21</v>
      </c>
      <c r="F571" s="859">
        <v>15</v>
      </c>
      <c r="G571" s="518" t="s">
        <v>122</v>
      </c>
      <c r="H571" s="518" t="s">
        <v>361</v>
      </c>
      <c r="I571" s="518">
        <v>109819</v>
      </c>
    </row>
    <row r="572" spans="1:9" x14ac:dyDescent="0.2">
      <c r="A572" s="518" t="s">
        <v>361</v>
      </c>
      <c r="B572" s="518">
        <v>109868</v>
      </c>
      <c r="C572" s="518" t="s">
        <v>2660</v>
      </c>
      <c r="D572" s="518" t="s">
        <v>614</v>
      </c>
      <c r="E572" s="859">
        <v>20</v>
      </c>
      <c r="F572" s="859">
        <v>7</v>
      </c>
      <c r="G572" s="518" t="s">
        <v>122</v>
      </c>
      <c r="H572" s="518" t="s">
        <v>361</v>
      </c>
      <c r="I572" s="518">
        <v>200444</v>
      </c>
    </row>
    <row r="573" spans="1:9" x14ac:dyDescent="0.2">
      <c r="A573" s="518" t="s">
        <v>361</v>
      </c>
      <c r="B573" s="518">
        <v>109884</v>
      </c>
      <c r="C573" s="518" t="s">
        <v>2660</v>
      </c>
      <c r="D573" s="518" t="s">
        <v>1743</v>
      </c>
      <c r="E573" s="859">
        <v>33</v>
      </c>
      <c r="F573" s="859">
        <v>23</v>
      </c>
      <c r="G573" s="518" t="s">
        <v>122</v>
      </c>
      <c r="H573" s="518" t="s">
        <v>361</v>
      </c>
      <c r="I573" s="518">
        <v>109884</v>
      </c>
    </row>
    <row r="574" spans="1:9" x14ac:dyDescent="0.2">
      <c r="A574" s="518" t="s">
        <v>296</v>
      </c>
      <c r="B574" s="518">
        <v>109926</v>
      </c>
      <c r="C574" s="518" t="s">
        <v>2660</v>
      </c>
      <c r="D574" s="518" t="s">
        <v>800</v>
      </c>
      <c r="E574" s="859">
        <v>20</v>
      </c>
      <c r="F574" s="859">
        <v>20</v>
      </c>
      <c r="G574" s="518" t="s">
        <v>122</v>
      </c>
      <c r="H574" s="518" t="s">
        <v>296</v>
      </c>
      <c r="I574" s="518">
        <v>109926</v>
      </c>
    </row>
    <row r="575" spans="1:9" x14ac:dyDescent="0.2">
      <c r="A575" s="518" t="s">
        <v>361</v>
      </c>
      <c r="B575" s="518">
        <v>109942</v>
      </c>
      <c r="C575" s="518" t="s">
        <v>2660</v>
      </c>
      <c r="D575" s="518" t="s">
        <v>862</v>
      </c>
      <c r="E575" s="859">
        <v>17</v>
      </c>
      <c r="F575" s="859">
        <v>4</v>
      </c>
      <c r="G575" s="518" t="s">
        <v>122</v>
      </c>
      <c r="H575" s="518" t="s">
        <v>361</v>
      </c>
      <c r="I575" s="518">
        <v>109439</v>
      </c>
    </row>
    <row r="576" spans="1:9" x14ac:dyDescent="0.2">
      <c r="A576" s="518" t="s">
        <v>361</v>
      </c>
      <c r="B576" s="518">
        <v>109959</v>
      </c>
      <c r="C576" s="518" t="s">
        <v>2660</v>
      </c>
      <c r="D576" s="518" t="s">
        <v>801</v>
      </c>
      <c r="E576" s="859">
        <v>20</v>
      </c>
      <c r="F576" s="859">
        <v>6</v>
      </c>
      <c r="G576" s="518" t="s">
        <v>122</v>
      </c>
      <c r="H576" s="518" t="s">
        <v>361</v>
      </c>
      <c r="I576" s="518">
        <v>109439</v>
      </c>
    </row>
    <row r="577" spans="1:9" x14ac:dyDescent="0.2">
      <c r="A577" s="518" t="s">
        <v>181</v>
      </c>
      <c r="B577" s="518">
        <v>110247</v>
      </c>
      <c r="C577" s="518" t="s">
        <v>2660</v>
      </c>
      <c r="D577" s="518" t="s">
        <v>3938</v>
      </c>
      <c r="E577" s="859">
        <v>34</v>
      </c>
      <c r="F577" s="859">
        <v>24</v>
      </c>
      <c r="G577" s="518" t="s">
        <v>128</v>
      </c>
      <c r="H577" s="518" t="s">
        <v>181</v>
      </c>
      <c r="I577" s="518">
        <v>110247</v>
      </c>
    </row>
    <row r="578" spans="1:9" x14ac:dyDescent="0.2">
      <c r="A578" s="518" t="s">
        <v>365</v>
      </c>
      <c r="B578" s="518">
        <v>110361</v>
      </c>
      <c r="C578" s="518" t="s">
        <v>2660</v>
      </c>
      <c r="D578" s="518" t="s">
        <v>602</v>
      </c>
      <c r="E578" s="859">
        <v>21</v>
      </c>
      <c r="F578" s="859">
        <v>21</v>
      </c>
      <c r="G578" s="518" t="s">
        <v>122</v>
      </c>
      <c r="H578" s="518" t="s">
        <v>365</v>
      </c>
      <c r="I578" s="518">
        <v>110361</v>
      </c>
    </row>
    <row r="579" spans="1:9" x14ac:dyDescent="0.2">
      <c r="A579" s="518" t="s">
        <v>228</v>
      </c>
      <c r="B579" s="518">
        <v>110387</v>
      </c>
      <c r="C579" s="518" t="s">
        <v>2660</v>
      </c>
      <c r="D579" s="518" t="s">
        <v>2039</v>
      </c>
      <c r="E579" s="859">
        <v>19</v>
      </c>
      <c r="F579" s="859">
        <v>0</v>
      </c>
      <c r="G579" s="518" t="s">
        <v>122</v>
      </c>
      <c r="H579" s="518" t="s">
        <v>228</v>
      </c>
      <c r="I579" s="518">
        <v>110387</v>
      </c>
    </row>
    <row r="580" spans="1:9" x14ac:dyDescent="0.2">
      <c r="A580" s="518" t="s">
        <v>228</v>
      </c>
      <c r="B580" s="518">
        <v>110395</v>
      </c>
      <c r="C580" s="518" t="s">
        <v>2660</v>
      </c>
      <c r="D580" s="518" t="s">
        <v>737</v>
      </c>
      <c r="E580" s="859">
        <v>23</v>
      </c>
      <c r="F580" s="859">
        <v>0</v>
      </c>
      <c r="G580" s="518" t="s">
        <v>122</v>
      </c>
      <c r="H580" s="518" t="s">
        <v>228</v>
      </c>
      <c r="I580" s="518">
        <v>110395</v>
      </c>
    </row>
    <row r="581" spans="1:9" x14ac:dyDescent="0.2">
      <c r="A581" s="518" t="s">
        <v>177</v>
      </c>
      <c r="B581" s="518">
        <v>110437</v>
      </c>
      <c r="C581" s="518" t="s">
        <v>2660</v>
      </c>
      <c r="D581" s="518" t="s">
        <v>716</v>
      </c>
      <c r="E581" s="859">
        <v>33</v>
      </c>
      <c r="F581" s="859">
        <v>33</v>
      </c>
      <c r="G581" s="518" t="s">
        <v>122</v>
      </c>
      <c r="H581" s="518" t="s">
        <v>177</v>
      </c>
      <c r="I581" s="518">
        <v>110437</v>
      </c>
    </row>
    <row r="582" spans="1:9" x14ac:dyDescent="0.2">
      <c r="A582" s="518" t="s">
        <v>164</v>
      </c>
      <c r="B582" s="518">
        <v>110478</v>
      </c>
      <c r="C582" s="518" t="s">
        <v>2660</v>
      </c>
      <c r="D582" s="518" t="s">
        <v>525</v>
      </c>
      <c r="E582" s="859">
        <v>35</v>
      </c>
      <c r="F582" s="859">
        <v>34</v>
      </c>
      <c r="G582" s="518" t="s">
        <v>122</v>
      </c>
      <c r="H582" s="518" t="s">
        <v>164</v>
      </c>
      <c r="I582" s="518">
        <v>110478</v>
      </c>
    </row>
    <row r="583" spans="1:9" x14ac:dyDescent="0.2">
      <c r="A583" s="518" t="s">
        <v>373</v>
      </c>
      <c r="B583" s="518">
        <v>110510</v>
      </c>
      <c r="C583" s="518" t="s">
        <v>2660</v>
      </c>
      <c r="D583" s="518" t="s">
        <v>862</v>
      </c>
      <c r="E583" s="859">
        <v>15</v>
      </c>
      <c r="F583" s="859">
        <v>15</v>
      </c>
      <c r="G583" s="518" t="s">
        <v>122</v>
      </c>
      <c r="H583" s="518" t="s">
        <v>373</v>
      </c>
      <c r="I583" s="518">
        <v>159368</v>
      </c>
    </row>
    <row r="584" spans="1:9" x14ac:dyDescent="0.2">
      <c r="A584" s="518" t="s">
        <v>214</v>
      </c>
      <c r="B584" s="518">
        <v>110569</v>
      </c>
      <c r="C584" s="518" t="s">
        <v>2660</v>
      </c>
      <c r="D584" s="518" t="s">
        <v>7968</v>
      </c>
      <c r="E584" s="859">
        <v>35</v>
      </c>
      <c r="F584" s="859">
        <v>0</v>
      </c>
      <c r="G584" s="518" t="s">
        <v>122</v>
      </c>
      <c r="H584" s="518" t="s">
        <v>214</v>
      </c>
      <c r="I584" s="518">
        <v>110569</v>
      </c>
    </row>
    <row r="585" spans="1:9" x14ac:dyDescent="0.2">
      <c r="A585" s="518" t="s">
        <v>256</v>
      </c>
      <c r="B585" s="518">
        <v>111039</v>
      </c>
      <c r="C585" s="518" t="s">
        <v>2660</v>
      </c>
      <c r="D585" s="518" t="s">
        <v>1841</v>
      </c>
      <c r="E585" s="859">
        <v>31</v>
      </c>
      <c r="F585" s="859">
        <v>0</v>
      </c>
      <c r="G585" s="518" t="s">
        <v>128</v>
      </c>
      <c r="H585" s="518" t="s">
        <v>256</v>
      </c>
      <c r="I585" s="518">
        <v>111039</v>
      </c>
    </row>
    <row r="586" spans="1:9" x14ac:dyDescent="0.2">
      <c r="A586" s="518" t="s">
        <v>395</v>
      </c>
      <c r="B586" s="518">
        <v>111229</v>
      </c>
      <c r="C586" s="518" t="s">
        <v>2660</v>
      </c>
      <c r="D586" s="518" t="s">
        <v>4068</v>
      </c>
      <c r="E586" s="859">
        <v>26</v>
      </c>
      <c r="F586" s="859">
        <v>25</v>
      </c>
      <c r="G586" s="518" t="s">
        <v>122</v>
      </c>
      <c r="H586" s="518" t="s">
        <v>395</v>
      </c>
      <c r="I586" s="518">
        <v>111229</v>
      </c>
    </row>
    <row r="587" spans="1:9" x14ac:dyDescent="0.2">
      <c r="A587" s="518" t="s">
        <v>262</v>
      </c>
      <c r="B587" s="518">
        <v>111476</v>
      </c>
      <c r="C587" s="518" t="s">
        <v>2660</v>
      </c>
      <c r="D587" s="518" t="s">
        <v>4095</v>
      </c>
      <c r="E587" s="859">
        <v>30</v>
      </c>
      <c r="F587" s="859">
        <v>28</v>
      </c>
      <c r="G587" s="518" t="s">
        <v>122</v>
      </c>
      <c r="H587" s="518" t="s">
        <v>262</v>
      </c>
      <c r="I587" s="518">
        <v>111476</v>
      </c>
    </row>
    <row r="588" spans="1:9" x14ac:dyDescent="0.2">
      <c r="A588" s="518" t="s">
        <v>311</v>
      </c>
      <c r="B588" s="518">
        <v>111492</v>
      </c>
      <c r="C588" s="518" t="s">
        <v>2660</v>
      </c>
      <c r="D588" s="518" t="s">
        <v>1089</v>
      </c>
      <c r="E588" s="859">
        <v>33</v>
      </c>
      <c r="F588" s="859">
        <v>31</v>
      </c>
      <c r="G588" s="518" t="s">
        <v>122</v>
      </c>
      <c r="H588" s="518" t="s">
        <v>311</v>
      </c>
      <c r="I588" s="518">
        <v>111492</v>
      </c>
    </row>
    <row r="589" spans="1:9" x14ac:dyDescent="0.2">
      <c r="A589" s="518" t="s">
        <v>311</v>
      </c>
      <c r="B589" s="518">
        <v>111609</v>
      </c>
      <c r="C589" s="518" t="s">
        <v>2660</v>
      </c>
      <c r="D589" s="518" t="s">
        <v>1454</v>
      </c>
      <c r="E589" s="859">
        <v>32</v>
      </c>
      <c r="F589" s="859">
        <v>32</v>
      </c>
      <c r="G589" s="518" t="s">
        <v>122</v>
      </c>
      <c r="H589" s="518" t="s">
        <v>311</v>
      </c>
      <c r="I589" s="518">
        <v>111609</v>
      </c>
    </row>
    <row r="590" spans="1:9" x14ac:dyDescent="0.2">
      <c r="A590" s="518" t="s">
        <v>246</v>
      </c>
      <c r="B590" s="518">
        <v>111773</v>
      </c>
      <c r="C590" s="518" t="s">
        <v>2660</v>
      </c>
      <c r="D590" s="518" t="s">
        <v>4121</v>
      </c>
      <c r="E590" s="859">
        <v>31</v>
      </c>
      <c r="F590" s="859">
        <v>20</v>
      </c>
      <c r="G590" s="518" t="s">
        <v>122</v>
      </c>
      <c r="H590" s="518" t="s">
        <v>246</v>
      </c>
      <c r="I590" s="518">
        <v>111773</v>
      </c>
    </row>
    <row r="591" spans="1:9" x14ac:dyDescent="0.2">
      <c r="A591" s="518" t="s">
        <v>254</v>
      </c>
      <c r="B591" s="518">
        <v>111781</v>
      </c>
      <c r="C591" s="518" t="s">
        <v>2660</v>
      </c>
      <c r="D591" s="518" t="s">
        <v>1153</v>
      </c>
      <c r="E591" s="859">
        <v>21</v>
      </c>
      <c r="F591" s="859">
        <v>17</v>
      </c>
      <c r="G591" s="518" t="s">
        <v>122</v>
      </c>
      <c r="H591" s="518" t="s">
        <v>254</v>
      </c>
      <c r="I591" s="518">
        <v>111781</v>
      </c>
    </row>
    <row r="592" spans="1:9" x14ac:dyDescent="0.2">
      <c r="A592" s="518" t="s">
        <v>164</v>
      </c>
      <c r="B592" s="518">
        <v>111914</v>
      </c>
      <c r="C592" s="518" t="s">
        <v>2660</v>
      </c>
      <c r="D592" s="518" t="s">
        <v>3923</v>
      </c>
      <c r="E592" s="859">
        <v>29</v>
      </c>
      <c r="F592" s="859">
        <v>0</v>
      </c>
      <c r="G592" s="518" t="s">
        <v>128</v>
      </c>
      <c r="H592" s="518" t="s">
        <v>164</v>
      </c>
      <c r="I592" s="518">
        <v>111914</v>
      </c>
    </row>
    <row r="593" spans="1:9" x14ac:dyDescent="0.2">
      <c r="A593" s="518" t="s">
        <v>153</v>
      </c>
      <c r="B593" s="518">
        <v>111955</v>
      </c>
      <c r="C593" s="518" t="s">
        <v>2660</v>
      </c>
      <c r="D593" s="518" t="s">
        <v>720</v>
      </c>
      <c r="E593" s="859">
        <v>32</v>
      </c>
      <c r="F593" s="859">
        <v>32</v>
      </c>
      <c r="G593" s="518" t="s">
        <v>122</v>
      </c>
      <c r="H593" s="518" t="s">
        <v>153</v>
      </c>
      <c r="I593" s="518">
        <v>111955</v>
      </c>
    </row>
    <row r="594" spans="1:9" x14ac:dyDescent="0.2">
      <c r="A594" s="518" t="s">
        <v>286</v>
      </c>
      <c r="B594" s="518">
        <v>111989</v>
      </c>
      <c r="C594" s="518" t="s">
        <v>2660</v>
      </c>
      <c r="D594" s="518" t="s">
        <v>3674</v>
      </c>
      <c r="E594" s="859">
        <v>26</v>
      </c>
      <c r="F594" s="859">
        <v>22</v>
      </c>
      <c r="G594" s="518" t="s">
        <v>122</v>
      </c>
      <c r="H594" s="518" t="s">
        <v>286</v>
      </c>
      <c r="I594" s="518">
        <v>111989</v>
      </c>
    </row>
    <row r="595" spans="1:9" x14ac:dyDescent="0.2">
      <c r="A595" s="518" t="s">
        <v>256</v>
      </c>
      <c r="B595" s="518">
        <v>112532</v>
      </c>
      <c r="C595" s="518" t="s">
        <v>2660</v>
      </c>
      <c r="D595" s="518" t="s">
        <v>1342</v>
      </c>
      <c r="E595" s="859">
        <v>24</v>
      </c>
      <c r="F595" s="859">
        <v>13</v>
      </c>
      <c r="G595" s="518" t="s">
        <v>128</v>
      </c>
      <c r="H595" s="518" t="s">
        <v>256</v>
      </c>
      <c r="I595" s="518">
        <v>112532</v>
      </c>
    </row>
    <row r="596" spans="1:9" x14ac:dyDescent="0.2">
      <c r="A596" s="518" t="s">
        <v>256</v>
      </c>
      <c r="B596" s="518">
        <v>112854</v>
      </c>
      <c r="C596" s="518" t="s">
        <v>2660</v>
      </c>
      <c r="D596" s="518" t="s">
        <v>1342</v>
      </c>
      <c r="E596" s="859">
        <v>18</v>
      </c>
      <c r="F596" s="859">
        <v>0</v>
      </c>
      <c r="G596" s="518" t="s">
        <v>128</v>
      </c>
      <c r="H596" s="518" t="s">
        <v>256</v>
      </c>
      <c r="I596" s="518">
        <v>112854</v>
      </c>
    </row>
    <row r="597" spans="1:9" x14ac:dyDescent="0.2">
      <c r="A597" s="518" t="s">
        <v>181</v>
      </c>
      <c r="B597" s="518">
        <v>114421</v>
      </c>
      <c r="C597" s="518" t="s">
        <v>2660</v>
      </c>
      <c r="D597" s="518" t="s">
        <v>4129</v>
      </c>
      <c r="E597" s="859">
        <v>36</v>
      </c>
      <c r="F597" s="859">
        <v>27</v>
      </c>
      <c r="G597" s="518" t="s">
        <v>128</v>
      </c>
      <c r="H597" s="518" t="s">
        <v>181</v>
      </c>
      <c r="I597" s="518">
        <v>114421</v>
      </c>
    </row>
    <row r="598" spans="1:9" x14ac:dyDescent="0.2">
      <c r="A598" s="518" t="s">
        <v>181</v>
      </c>
      <c r="B598" s="518">
        <v>114439</v>
      </c>
      <c r="C598" s="518" t="s">
        <v>2660</v>
      </c>
      <c r="D598" s="518" t="s">
        <v>7748</v>
      </c>
      <c r="E598" s="859">
        <v>35</v>
      </c>
      <c r="F598" s="859">
        <v>27</v>
      </c>
      <c r="G598" s="518" t="s">
        <v>128</v>
      </c>
      <c r="H598" s="518" t="s">
        <v>181</v>
      </c>
      <c r="I598" s="518">
        <v>114439</v>
      </c>
    </row>
    <row r="599" spans="1:9" x14ac:dyDescent="0.2">
      <c r="A599" s="518" t="s">
        <v>286</v>
      </c>
      <c r="B599" s="518">
        <v>114611</v>
      </c>
      <c r="C599" s="518" t="s">
        <v>2660</v>
      </c>
      <c r="D599" s="518" t="s">
        <v>1092</v>
      </c>
      <c r="E599" s="859">
        <v>20</v>
      </c>
      <c r="F599" s="859">
        <v>16</v>
      </c>
      <c r="G599" s="518" t="s">
        <v>122</v>
      </c>
      <c r="H599" s="518" t="s">
        <v>286</v>
      </c>
      <c r="I599" s="518">
        <v>114611</v>
      </c>
    </row>
    <row r="600" spans="1:9" x14ac:dyDescent="0.2">
      <c r="A600" s="518" t="s">
        <v>271</v>
      </c>
      <c r="B600" s="518">
        <v>114629</v>
      </c>
      <c r="C600" s="518" t="s">
        <v>2660</v>
      </c>
      <c r="D600" s="518" t="s">
        <v>1322</v>
      </c>
      <c r="E600" s="859">
        <v>35</v>
      </c>
      <c r="F600" s="859">
        <v>0</v>
      </c>
      <c r="G600" s="518" t="s">
        <v>122</v>
      </c>
      <c r="H600" s="518" t="s">
        <v>271</v>
      </c>
      <c r="I600" s="518">
        <v>114629</v>
      </c>
    </row>
    <row r="601" spans="1:9" x14ac:dyDescent="0.2">
      <c r="A601" s="518" t="s">
        <v>200</v>
      </c>
      <c r="B601" s="518">
        <v>114637</v>
      </c>
      <c r="C601" s="518" t="s">
        <v>2660</v>
      </c>
      <c r="D601" s="518" t="s">
        <v>950</v>
      </c>
      <c r="E601" s="859">
        <v>32</v>
      </c>
      <c r="F601" s="859">
        <v>20</v>
      </c>
      <c r="G601" s="518" t="s">
        <v>122</v>
      </c>
      <c r="H601" s="518" t="s">
        <v>200</v>
      </c>
      <c r="I601" s="518">
        <v>114637</v>
      </c>
    </row>
    <row r="602" spans="1:9" x14ac:dyDescent="0.2">
      <c r="A602" s="518" t="s">
        <v>336</v>
      </c>
      <c r="B602" s="518">
        <v>114645</v>
      </c>
      <c r="C602" s="518" t="s">
        <v>2660</v>
      </c>
      <c r="D602" s="518" t="s">
        <v>728</v>
      </c>
      <c r="E602" s="859">
        <v>19</v>
      </c>
      <c r="F602" s="859">
        <v>18</v>
      </c>
      <c r="G602" s="518" t="s">
        <v>122</v>
      </c>
      <c r="H602" s="518" t="s">
        <v>336</v>
      </c>
      <c r="I602" s="518">
        <v>774679</v>
      </c>
    </row>
    <row r="603" spans="1:9" x14ac:dyDescent="0.2">
      <c r="A603" s="518" t="s">
        <v>350</v>
      </c>
      <c r="B603" s="518">
        <v>114694</v>
      </c>
      <c r="C603" s="518" t="s">
        <v>2660</v>
      </c>
      <c r="D603" s="518" t="s">
        <v>891</v>
      </c>
      <c r="E603" s="859">
        <v>33</v>
      </c>
      <c r="F603" s="859">
        <v>0</v>
      </c>
      <c r="G603" s="518" t="s">
        <v>122</v>
      </c>
      <c r="H603" s="518" t="s">
        <v>350</v>
      </c>
      <c r="I603" s="518">
        <v>114694</v>
      </c>
    </row>
    <row r="604" spans="1:9" x14ac:dyDescent="0.2">
      <c r="A604" s="518" t="s">
        <v>358</v>
      </c>
      <c r="B604" s="518">
        <v>114702</v>
      </c>
      <c r="C604" s="518" t="s">
        <v>2660</v>
      </c>
      <c r="D604" s="518" t="s">
        <v>6714</v>
      </c>
      <c r="E604" s="859">
        <v>24</v>
      </c>
      <c r="F604" s="859">
        <v>20</v>
      </c>
      <c r="G604" s="518" t="s">
        <v>122</v>
      </c>
      <c r="H604" s="518" t="s">
        <v>358</v>
      </c>
      <c r="I604" s="518">
        <v>114702</v>
      </c>
    </row>
    <row r="605" spans="1:9" x14ac:dyDescent="0.2">
      <c r="A605" s="518" t="s">
        <v>192</v>
      </c>
      <c r="B605" s="518">
        <v>114777</v>
      </c>
      <c r="C605" s="518" t="s">
        <v>2660</v>
      </c>
      <c r="D605" s="518" t="s">
        <v>867</v>
      </c>
      <c r="E605" s="859">
        <v>32</v>
      </c>
      <c r="F605" s="859">
        <v>28</v>
      </c>
      <c r="G605" s="518" t="s">
        <v>122</v>
      </c>
      <c r="H605" s="518" t="s">
        <v>192</v>
      </c>
      <c r="I605" s="518">
        <v>114777</v>
      </c>
    </row>
    <row r="606" spans="1:9" x14ac:dyDescent="0.2">
      <c r="A606" s="518" t="s">
        <v>192</v>
      </c>
      <c r="B606" s="518">
        <v>114801</v>
      </c>
      <c r="C606" s="518" t="s">
        <v>2660</v>
      </c>
      <c r="D606" s="518" t="s">
        <v>3979</v>
      </c>
      <c r="E606" s="859">
        <v>22</v>
      </c>
      <c r="F606" s="859">
        <v>22</v>
      </c>
      <c r="G606" s="518" t="s">
        <v>122</v>
      </c>
      <c r="H606" s="518" t="s">
        <v>192</v>
      </c>
      <c r="I606" s="518">
        <v>114801</v>
      </c>
    </row>
    <row r="607" spans="1:9" x14ac:dyDescent="0.2">
      <c r="A607" s="518" t="s">
        <v>337</v>
      </c>
      <c r="B607" s="518">
        <v>114827</v>
      </c>
      <c r="C607" s="518" t="s">
        <v>2660</v>
      </c>
      <c r="D607" s="518" t="s">
        <v>8697</v>
      </c>
      <c r="E607" s="859">
        <v>17</v>
      </c>
      <c r="F607" s="859">
        <v>0</v>
      </c>
      <c r="G607" s="518" t="s">
        <v>128</v>
      </c>
      <c r="H607" s="518" t="s">
        <v>337</v>
      </c>
      <c r="I607" s="518">
        <v>114827</v>
      </c>
    </row>
    <row r="608" spans="1:9" x14ac:dyDescent="0.2">
      <c r="A608" s="518" t="s">
        <v>320</v>
      </c>
      <c r="B608" s="518">
        <v>114975</v>
      </c>
      <c r="C608" s="518" t="s">
        <v>2660</v>
      </c>
      <c r="D608" s="518" t="s">
        <v>1041</v>
      </c>
      <c r="E608" s="859">
        <v>34</v>
      </c>
      <c r="F608" s="859">
        <v>31</v>
      </c>
      <c r="G608" s="518" t="s">
        <v>122</v>
      </c>
      <c r="H608" s="518" t="s">
        <v>320</v>
      </c>
      <c r="I608" s="518">
        <v>114975</v>
      </c>
    </row>
    <row r="609" spans="1:9" x14ac:dyDescent="0.2">
      <c r="A609" s="518" t="s">
        <v>381</v>
      </c>
      <c r="B609" s="518">
        <v>114991</v>
      </c>
      <c r="C609" s="518" t="s">
        <v>2660</v>
      </c>
      <c r="D609" s="518" t="s">
        <v>507</v>
      </c>
      <c r="E609" s="859">
        <v>34</v>
      </c>
      <c r="F609" s="859">
        <v>34</v>
      </c>
      <c r="G609" s="518" t="s">
        <v>122</v>
      </c>
      <c r="H609" s="518" t="s">
        <v>381</v>
      </c>
      <c r="I609" s="518">
        <v>114991</v>
      </c>
    </row>
    <row r="610" spans="1:9" x14ac:dyDescent="0.2">
      <c r="A610" s="518" t="s">
        <v>376</v>
      </c>
      <c r="B610" s="518">
        <v>115006</v>
      </c>
      <c r="C610" s="518" t="s">
        <v>2660</v>
      </c>
      <c r="D610" s="518" t="s">
        <v>1837</v>
      </c>
      <c r="E610" s="859">
        <v>31</v>
      </c>
      <c r="F610" s="859">
        <v>24</v>
      </c>
      <c r="G610" s="518" t="s">
        <v>122</v>
      </c>
      <c r="H610" s="518" t="s">
        <v>376</v>
      </c>
      <c r="I610" s="518">
        <v>115006</v>
      </c>
    </row>
    <row r="611" spans="1:9" x14ac:dyDescent="0.2">
      <c r="A611" s="518" t="s">
        <v>376</v>
      </c>
      <c r="B611" s="518">
        <v>115030</v>
      </c>
      <c r="C611" s="518" t="s">
        <v>2660</v>
      </c>
      <c r="D611" s="518" t="s">
        <v>439</v>
      </c>
      <c r="E611" s="859">
        <v>36</v>
      </c>
      <c r="F611" s="859">
        <v>8</v>
      </c>
      <c r="G611" s="518" t="s">
        <v>122</v>
      </c>
      <c r="H611" s="518" t="s">
        <v>376</v>
      </c>
      <c r="I611" s="518">
        <v>626119</v>
      </c>
    </row>
    <row r="612" spans="1:9" x14ac:dyDescent="0.2">
      <c r="A612" s="518" t="s">
        <v>376</v>
      </c>
      <c r="B612" s="518">
        <v>115048</v>
      </c>
      <c r="C612" s="518" t="s">
        <v>2660</v>
      </c>
      <c r="D612" s="518" t="s">
        <v>4018</v>
      </c>
      <c r="E612" s="859">
        <v>35</v>
      </c>
      <c r="F612" s="859">
        <v>0</v>
      </c>
      <c r="G612" s="518" t="s">
        <v>122</v>
      </c>
      <c r="H612" s="518" t="s">
        <v>376</v>
      </c>
      <c r="I612" s="518">
        <v>115048</v>
      </c>
    </row>
    <row r="613" spans="1:9" x14ac:dyDescent="0.2">
      <c r="A613" s="518" t="s">
        <v>376</v>
      </c>
      <c r="B613" s="518">
        <v>115055</v>
      </c>
      <c r="C613" s="518" t="s">
        <v>2660</v>
      </c>
      <c r="D613" s="518" t="s">
        <v>718</v>
      </c>
      <c r="E613" s="859">
        <v>31</v>
      </c>
      <c r="F613" s="859">
        <v>14</v>
      </c>
      <c r="G613" s="518" t="s">
        <v>122</v>
      </c>
      <c r="H613" s="518" t="s">
        <v>376</v>
      </c>
      <c r="I613" s="518">
        <v>115055</v>
      </c>
    </row>
    <row r="614" spans="1:9" x14ac:dyDescent="0.2">
      <c r="A614" s="518" t="s">
        <v>376</v>
      </c>
      <c r="B614" s="518">
        <v>115063</v>
      </c>
      <c r="C614" s="518" t="s">
        <v>2660</v>
      </c>
      <c r="D614" s="518" t="s">
        <v>726</v>
      </c>
      <c r="E614" s="859">
        <v>34</v>
      </c>
      <c r="F614" s="859">
        <v>7</v>
      </c>
      <c r="G614" s="518" t="s">
        <v>122</v>
      </c>
      <c r="H614" s="518" t="s">
        <v>376</v>
      </c>
      <c r="I614" s="518">
        <v>115055</v>
      </c>
    </row>
    <row r="615" spans="1:9" x14ac:dyDescent="0.2">
      <c r="A615" s="518" t="s">
        <v>270</v>
      </c>
      <c r="B615" s="518">
        <v>115097</v>
      </c>
      <c r="C615" s="518" t="s">
        <v>2660</v>
      </c>
      <c r="D615" s="518" t="s">
        <v>717</v>
      </c>
      <c r="E615" s="859">
        <v>31</v>
      </c>
      <c r="F615" s="859">
        <v>31</v>
      </c>
      <c r="G615" s="518" t="s">
        <v>122</v>
      </c>
      <c r="H615" s="518" t="s">
        <v>270</v>
      </c>
      <c r="I615" s="518">
        <v>115097</v>
      </c>
    </row>
    <row r="616" spans="1:9" x14ac:dyDescent="0.2">
      <c r="A616" s="518" t="s">
        <v>270</v>
      </c>
      <c r="B616" s="518">
        <v>115105</v>
      </c>
      <c r="C616" s="518" t="s">
        <v>2660</v>
      </c>
      <c r="D616" s="518" t="s">
        <v>862</v>
      </c>
      <c r="E616" s="859">
        <v>30</v>
      </c>
      <c r="F616" s="859">
        <v>30</v>
      </c>
      <c r="G616" s="518" t="s">
        <v>122</v>
      </c>
      <c r="H616" s="518" t="s">
        <v>270</v>
      </c>
      <c r="I616" s="518">
        <v>115105</v>
      </c>
    </row>
    <row r="617" spans="1:9" x14ac:dyDescent="0.2">
      <c r="A617" s="518" t="s">
        <v>349</v>
      </c>
      <c r="B617" s="518">
        <v>115154</v>
      </c>
      <c r="C617" s="518" t="s">
        <v>2660</v>
      </c>
      <c r="D617" s="518" t="s">
        <v>495</v>
      </c>
      <c r="E617" s="859">
        <v>11</v>
      </c>
      <c r="F617" s="859">
        <v>6</v>
      </c>
      <c r="G617" s="518" t="s">
        <v>122</v>
      </c>
      <c r="H617" s="518" t="s">
        <v>349</v>
      </c>
      <c r="I617" s="518">
        <v>115154</v>
      </c>
    </row>
    <row r="618" spans="1:9" x14ac:dyDescent="0.2">
      <c r="A618" s="518" t="s">
        <v>349</v>
      </c>
      <c r="B618" s="518">
        <v>115162</v>
      </c>
      <c r="C618" s="518" t="s">
        <v>2660</v>
      </c>
      <c r="D618" s="518" t="s">
        <v>2280</v>
      </c>
      <c r="E618" s="859">
        <v>14</v>
      </c>
      <c r="F618" s="859">
        <v>10</v>
      </c>
      <c r="G618" s="518" t="s">
        <v>122</v>
      </c>
      <c r="H618" s="518" t="s">
        <v>349</v>
      </c>
      <c r="I618" s="518">
        <v>115162</v>
      </c>
    </row>
    <row r="619" spans="1:9" x14ac:dyDescent="0.2">
      <c r="A619" s="518" t="s">
        <v>349</v>
      </c>
      <c r="B619" s="518">
        <v>115188</v>
      </c>
      <c r="C619" s="518" t="s">
        <v>2660</v>
      </c>
      <c r="D619" s="518" t="s">
        <v>740</v>
      </c>
      <c r="E619" s="859">
        <v>26</v>
      </c>
      <c r="F619" s="859">
        <v>23</v>
      </c>
      <c r="G619" s="518" t="s">
        <v>122</v>
      </c>
      <c r="H619" s="518" t="s">
        <v>349</v>
      </c>
      <c r="I619" s="518">
        <v>115188</v>
      </c>
    </row>
    <row r="620" spans="1:9" x14ac:dyDescent="0.2">
      <c r="A620" s="518" t="s">
        <v>283</v>
      </c>
      <c r="B620" s="518">
        <v>115212</v>
      </c>
      <c r="C620" s="518" t="s">
        <v>2660</v>
      </c>
      <c r="D620" s="518" t="s">
        <v>514</v>
      </c>
      <c r="E620" s="859">
        <v>23</v>
      </c>
      <c r="F620" s="859">
        <v>19</v>
      </c>
      <c r="G620" s="518" t="s">
        <v>122</v>
      </c>
      <c r="H620" s="518" t="s">
        <v>283</v>
      </c>
      <c r="I620" s="518">
        <v>115212</v>
      </c>
    </row>
    <row r="621" spans="1:9" x14ac:dyDescent="0.2">
      <c r="A621" s="518" t="s">
        <v>283</v>
      </c>
      <c r="B621" s="518">
        <v>115220</v>
      </c>
      <c r="C621" s="518" t="s">
        <v>2660</v>
      </c>
      <c r="D621" s="518" t="s">
        <v>514</v>
      </c>
      <c r="E621" s="859">
        <v>24</v>
      </c>
      <c r="F621" s="859">
        <v>11</v>
      </c>
      <c r="G621" s="518" t="s">
        <v>122</v>
      </c>
      <c r="H621" s="518" t="s">
        <v>283</v>
      </c>
      <c r="I621" s="518">
        <v>115220</v>
      </c>
    </row>
    <row r="622" spans="1:9" x14ac:dyDescent="0.2">
      <c r="A622" s="518" t="s">
        <v>283</v>
      </c>
      <c r="B622" s="518">
        <v>115238</v>
      </c>
      <c r="C622" s="518" t="s">
        <v>2660</v>
      </c>
      <c r="D622" s="518" t="s">
        <v>471</v>
      </c>
      <c r="E622" s="859">
        <v>19</v>
      </c>
      <c r="F622" s="859">
        <v>12</v>
      </c>
      <c r="G622" s="518" t="s">
        <v>122</v>
      </c>
      <c r="H622" s="518" t="s">
        <v>283</v>
      </c>
      <c r="I622" s="518">
        <v>115238</v>
      </c>
    </row>
    <row r="623" spans="1:9" x14ac:dyDescent="0.2">
      <c r="A623" s="518" t="s">
        <v>283</v>
      </c>
      <c r="B623" s="518">
        <v>115261</v>
      </c>
      <c r="C623" s="518" t="s">
        <v>2660</v>
      </c>
      <c r="D623" s="518" t="s">
        <v>471</v>
      </c>
      <c r="E623" s="859">
        <v>27</v>
      </c>
      <c r="F623" s="859">
        <v>18</v>
      </c>
      <c r="G623" s="518" t="s">
        <v>122</v>
      </c>
      <c r="H623" s="518" t="s">
        <v>283</v>
      </c>
      <c r="I623" s="518">
        <v>115261</v>
      </c>
    </row>
    <row r="624" spans="1:9" x14ac:dyDescent="0.2">
      <c r="A624" s="518" t="s">
        <v>218</v>
      </c>
      <c r="B624" s="518">
        <v>115279</v>
      </c>
      <c r="C624" s="518" t="s">
        <v>2660</v>
      </c>
      <c r="D624" s="518" t="s">
        <v>447</v>
      </c>
      <c r="E624" s="859">
        <v>26</v>
      </c>
      <c r="F624" s="859">
        <v>23</v>
      </c>
      <c r="G624" s="518" t="s">
        <v>122</v>
      </c>
      <c r="H624" s="518" t="s">
        <v>218</v>
      </c>
      <c r="I624" s="518">
        <v>115279</v>
      </c>
    </row>
    <row r="625" spans="1:9" x14ac:dyDescent="0.2">
      <c r="A625" s="518" t="s">
        <v>341</v>
      </c>
      <c r="B625" s="518">
        <v>115287</v>
      </c>
      <c r="C625" s="518" t="s">
        <v>2660</v>
      </c>
      <c r="D625" s="518" t="s">
        <v>680</v>
      </c>
      <c r="E625" s="859">
        <v>25</v>
      </c>
      <c r="F625" s="859">
        <v>22</v>
      </c>
      <c r="G625" s="518" t="s">
        <v>122</v>
      </c>
      <c r="H625" s="518" t="s">
        <v>341</v>
      </c>
      <c r="I625" s="518">
        <v>115287</v>
      </c>
    </row>
    <row r="626" spans="1:9" x14ac:dyDescent="0.2">
      <c r="A626" s="518" t="s">
        <v>363</v>
      </c>
      <c r="B626" s="518">
        <v>115311</v>
      </c>
      <c r="C626" s="518" t="s">
        <v>2660</v>
      </c>
      <c r="D626" s="518" t="s">
        <v>4069</v>
      </c>
      <c r="E626" s="859">
        <v>29</v>
      </c>
      <c r="F626" s="859">
        <v>26</v>
      </c>
      <c r="G626" s="518" t="s">
        <v>122</v>
      </c>
      <c r="H626" s="518" t="s">
        <v>363</v>
      </c>
      <c r="I626" s="518">
        <v>115311</v>
      </c>
    </row>
    <row r="627" spans="1:9" x14ac:dyDescent="0.2">
      <c r="A627" s="518" t="s">
        <v>366</v>
      </c>
      <c r="B627" s="518">
        <v>115329</v>
      </c>
      <c r="C627" s="518" t="s">
        <v>2660</v>
      </c>
      <c r="D627" s="518" t="s">
        <v>2533</v>
      </c>
      <c r="E627" s="859">
        <v>23</v>
      </c>
      <c r="F627" s="859">
        <v>23</v>
      </c>
      <c r="G627" s="518" t="s">
        <v>122</v>
      </c>
      <c r="H627" s="518" t="s">
        <v>366</v>
      </c>
      <c r="I627" s="518">
        <v>115329</v>
      </c>
    </row>
    <row r="628" spans="1:9" x14ac:dyDescent="0.2">
      <c r="A628" s="518" t="s">
        <v>332</v>
      </c>
      <c r="B628" s="518">
        <v>115436</v>
      </c>
      <c r="C628" s="518" t="s">
        <v>2660</v>
      </c>
      <c r="D628" s="518" t="s">
        <v>4079</v>
      </c>
      <c r="E628" s="859">
        <v>23</v>
      </c>
      <c r="F628" s="859">
        <v>23</v>
      </c>
      <c r="G628" s="518" t="s">
        <v>122</v>
      </c>
      <c r="H628" s="518" t="s">
        <v>332</v>
      </c>
      <c r="I628" s="518">
        <v>115436</v>
      </c>
    </row>
    <row r="629" spans="1:9" x14ac:dyDescent="0.2">
      <c r="A629" s="518" t="s">
        <v>211</v>
      </c>
      <c r="B629" s="518">
        <v>115477</v>
      </c>
      <c r="C629" s="518" t="s">
        <v>2660</v>
      </c>
      <c r="D629" s="518" t="s">
        <v>406</v>
      </c>
      <c r="E629" s="859">
        <v>15</v>
      </c>
      <c r="F629" s="859">
        <v>9</v>
      </c>
      <c r="G629" s="518" t="s">
        <v>122</v>
      </c>
      <c r="H629" s="518" t="s">
        <v>211</v>
      </c>
      <c r="I629" s="518">
        <v>115477</v>
      </c>
    </row>
    <row r="630" spans="1:9" x14ac:dyDescent="0.2">
      <c r="A630" s="518" t="s">
        <v>166</v>
      </c>
      <c r="B630" s="518">
        <v>115485</v>
      </c>
      <c r="C630" s="518" t="s">
        <v>2660</v>
      </c>
      <c r="D630" s="518" t="s">
        <v>613</v>
      </c>
      <c r="E630" s="859">
        <v>18</v>
      </c>
      <c r="F630" s="859">
        <v>18</v>
      </c>
      <c r="G630" s="518" t="s">
        <v>122</v>
      </c>
      <c r="H630" s="518" t="s">
        <v>166</v>
      </c>
      <c r="I630" s="518">
        <v>115485</v>
      </c>
    </row>
    <row r="631" spans="1:9" x14ac:dyDescent="0.2">
      <c r="A631" s="518" t="s">
        <v>166</v>
      </c>
      <c r="B631" s="518">
        <v>115493</v>
      </c>
      <c r="C631" s="518" t="s">
        <v>2660</v>
      </c>
      <c r="D631" s="518" t="s">
        <v>613</v>
      </c>
      <c r="E631" s="859">
        <v>34</v>
      </c>
      <c r="F631" s="859">
        <v>34</v>
      </c>
      <c r="G631" s="518" t="s">
        <v>122</v>
      </c>
      <c r="H631" s="518" t="s">
        <v>166</v>
      </c>
      <c r="I631" s="518">
        <v>115493</v>
      </c>
    </row>
    <row r="632" spans="1:9" x14ac:dyDescent="0.2">
      <c r="A632" s="518" t="s">
        <v>152</v>
      </c>
      <c r="B632" s="518">
        <v>116038</v>
      </c>
      <c r="C632" s="518" t="s">
        <v>2660</v>
      </c>
      <c r="D632" s="518" t="s">
        <v>665</v>
      </c>
      <c r="E632" s="859">
        <v>27</v>
      </c>
      <c r="F632" s="859">
        <v>22</v>
      </c>
      <c r="G632" s="518" t="s">
        <v>122</v>
      </c>
      <c r="H632" s="518" t="s">
        <v>152</v>
      </c>
      <c r="I632" s="518">
        <v>116038</v>
      </c>
    </row>
    <row r="633" spans="1:9" x14ac:dyDescent="0.2">
      <c r="A633" s="518" t="s">
        <v>179</v>
      </c>
      <c r="B633" s="518">
        <v>116137</v>
      </c>
      <c r="C633" s="518" t="s">
        <v>2660</v>
      </c>
      <c r="D633" s="518" t="s">
        <v>1284</v>
      </c>
      <c r="E633" s="859">
        <v>35</v>
      </c>
      <c r="F633" s="859">
        <v>35</v>
      </c>
      <c r="G633" s="518" t="s">
        <v>122</v>
      </c>
      <c r="H633" s="518" t="s">
        <v>179</v>
      </c>
      <c r="I633" s="518">
        <v>116137</v>
      </c>
    </row>
    <row r="634" spans="1:9" x14ac:dyDescent="0.2">
      <c r="A634" s="518" t="s">
        <v>179</v>
      </c>
      <c r="B634" s="518">
        <v>116145</v>
      </c>
      <c r="C634" s="518" t="s">
        <v>2660</v>
      </c>
      <c r="D634" s="518" t="s">
        <v>3980</v>
      </c>
      <c r="E634" s="859">
        <v>35</v>
      </c>
      <c r="F634" s="859">
        <v>35</v>
      </c>
      <c r="G634" s="518" t="s">
        <v>122</v>
      </c>
      <c r="H634" s="518" t="s">
        <v>179</v>
      </c>
      <c r="I634" s="518">
        <v>116145</v>
      </c>
    </row>
    <row r="635" spans="1:9" x14ac:dyDescent="0.2">
      <c r="A635" s="518" t="s">
        <v>196</v>
      </c>
      <c r="B635" s="518">
        <v>116160</v>
      </c>
      <c r="C635" s="518" t="s">
        <v>2660</v>
      </c>
      <c r="D635" s="518" t="s">
        <v>678</v>
      </c>
      <c r="E635" s="859">
        <v>29</v>
      </c>
      <c r="F635" s="859">
        <v>29</v>
      </c>
      <c r="G635" s="518" t="s">
        <v>122</v>
      </c>
      <c r="H635" s="518" t="s">
        <v>196</v>
      </c>
      <c r="I635" s="518">
        <v>116160</v>
      </c>
    </row>
    <row r="636" spans="1:9" x14ac:dyDescent="0.2">
      <c r="A636" s="518" t="s">
        <v>256</v>
      </c>
      <c r="B636" s="518">
        <v>116202</v>
      </c>
      <c r="C636" s="518" t="s">
        <v>2660</v>
      </c>
      <c r="D636" s="518" t="s">
        <v>3684</v>
      </c>
      <c r="E636" s="859">
        <v>18</v>
      </c>
      <c r="F636" s="859">
        <v>18</v>
      </c>
      <c r="G636" s="518" t="s">
        <v>122</v>
      </c>
      <c r="H636" s="518" t="s">
        <v>256</v>
      </c>
      <c r="I636" s="518">
        <v>116202</v>
      </c>
    </row>
    <row r="637" spans="1:9" x14ac:dyDescent="0.2">
      <c r="A637" s="518" t="s">
        <v>256</v>
      </c>
      <c r="B637" s="518">
        <v>116210</v>
      </c>
      <c r="C637" s="518" t="s">
        <v>2660</v>
      </c>
      <c r="D637" s="518" t="s">
        <v>8165</v>
      </c>
      <c r="E637" s="859">
        <v>21</v>
      </c>
      <c r="F637" s="859">
        <v>21</v>
      </c>
      <c r="G637" s="518" t="s">
        <v>122</v>
      </c>
      <c r="H637" s="518" t="s">
        <v>256</v>
      </c>
      <c r="I637" s="518">
        <v>116210</v>
      </c>
    </row>
    <row r="638" spans="1:9" x14ac:dyDescent="0.2">
      <c r="A638" s="518" t="s">
        <v>256</v>
      </c>
      <c r="B638" s="518">
        <v>116228</v>
      </c>
      <c r="C638" s="518" t="s">
        <v>2660</v>
      </c>
      <c r="D638" s="518" t="s">
        <v>8166</v>
      </c>
      <c r="E638" s="859">
        <v>27</v>
      </c>
      <c r="F638" s="859">
        <v>27</v>
      </c>
      <c r="G638" s="518" t="s">
        <v>122</v>
      </c>
      <c r="H638" s="518" t="s">
        <v>256</v>
      </c>
      <c r="I638" s="518">
        <v>116228</v>
      </c>
    </row>
    <row r="639" spans="1:9" x14ac:dyDescent="0.2">
      <c r="A639" s="518" t="s">
        <v>256</v>
      </c>
      <c r="B639" s="518">
        <v>116236</v>
      </c>
      <c r="C639" s="518" t="s">
        <v>2660</v>
      </c>
      <c r="D639" s="518" t="s">
        <v>743</v>
      </c>
      <c r="E639" s="859">
        <v>31</v>
      </c>
      <c r="F639" s="859">
        <v>31</v>
      </c>
      <c r="G639" s="518" t="s">
        <v>122</v>
      </c>
      <c r="H639" s="518" t="s">
        <v>256</v>
      </c>
      <c r="I639" s="518">
        <v>116236</v>
      </c>
    </row>
    <row r="640" spans="1:9" x14ac:dyDescent="0.2">
      <c r="A640" s="518" t="s">
        <v>300</v>
      </c>
      <c r="B640" s="518">
        <v>116269</v>
      </c>
      <c r="C640" s="518" t="s">
        <v>2660</v>
      </c>
      <c r="D640" s="518" t="s">
        <v>3981</v>
      </c>
      <c r="E640" s="859">
        <v>22</v>
      </c>
      <c r="F640" s="859">
        <v>0</v>
      </c>
      <c r="G640" s="518" t="s">
        <v>122</v>
      </c>
      <c r="H640" s="518" t="s">
        <v>300</v>
      </c>
      <c r="I640" s="518">
        <v>116269</v>
      </c>
    </row>
    <row r="641" spans="1:9" x14ac:dyDescent="0.2">
      <c r="A641" s="518" t="s">
        <v>164</v>
      </c>
      <c r="B641" s="518">
        <v>116301</v>
      </c>
      <c r="C641" s="518" t="s">
        <v>2660</v>
      </c>
      <c r="D641" s="518" t="s">
        <v>709</v>
      </c>
      <c r="E641" s="859">
        <v>35</v>
      </c>
      <c r="F641" s="859">
        <v>34</v>
      </c>
      <c r="G641" s="518" t="s">
        <v>122</v>
      </c>
      <c r="H641" s="518" t="s">
        <v>164</v>
      </c>
      <c r="I641" s="518">
        <v>116301</v>
      </c>
    </row>
    <row r="642" spans="1:9" x14ac:dyDescent="0.2">
      <c r="A642" s="518" t="s">
        <v>164</v>
      </c>
      <c r="B642" s="518">
        <v>116319</v>
      </c>
      <c r="C642" s="518" t="s">
        <v>2660</v>
      </c>
      <c r="D642" s="518" t="s">
        <v>658</v>
      </c>
      <c r="E642" s="859">
        <v>24</v>
      </c>
      <c r="F642" s="859">
        <v>24</v>
      </c>
      <c r="G642" s="518" t="s">
        <v>122</v>
      </c>
      <c r="H642" s="518" t="s">
        <v>164</v>
      </c>
      <c r="I642" s="518">
        <v>116319</v>
      </c>
    </row>
    <row r="643" spans="1:9" x14ac:dyDescent="0.2">
      <c r="A643" s="518" t="s">
        <v>164</v>
      </c>
      <c r="B643" s="518">
        <v>116335</v>
      </c>
      <c r="C643" s="518" t="s">
        <v>2660</v>
      </c>
      <c r="D643" s="518" t="s">
        <v>682</v>
      </c>
      <c r="E643" s="859">
        <v>30</v>
      </c>
      <c r="F643" s="859">
        <v>27</v>
      </c>
      <c r="G643" s="518" t="s">
        <v>122</v>
      </c>
      <c r="H643" s="518" t="s">
        <v>164</v>
      </c>
      <c r="I643" s="518">
        <v>116335</v>
      </c>
    </row>
    <row r="644" spans="1:9" x14ac:dyDescent="0.2">
      <c r="A644" s="518" t="s">
        <v>325</v>
      </c>
      <c r="B644" s="518">
        <v>116350</v>
      </c>
      <c r="C644" s="518" t="s">
        <v>2660</v>
      </c>
      <c r="D644" s="518" t="s">
        <v>4021</v>
      </c>
      <c r="E644" s="859">
        <v>35</v>
      </c>
      <c r="F644" s="859">
        <v>31</v>
      </c>
      <c r="G644" s="518" t="s">
        <v>122</v>
      </c>
      <c r="H644" s="518" t="s">
        <v>325</v>
      </c>
      <c r="I644" s="518">
        <v>116350</v>
      </c>
    </row>
    <row r="645" spans="1:9" x14ac:dyDescent="0.2">
      <c r="A645" s="518" t="s">
        <v>191</v>
      </c>
      <c r="B645" s="518">
        <v>116384</v>
      </c>
      <c r="C645" s="518" t="s">
        <v>2660</v>
      </c>
      <c r="D645" s="518" t="s">
        <v>4022</v>
      </c>
      <c r="E645" s="859">
        <v>25</v>
      </c>
      <c r="F645" s="859">
        <v>25</v>
      </c>
      <c r="G645" s="518" t="s">
        <v>122</v>
      </c>
      <c r="H645" s="518" t="s">
        <v>191</v>
      </c>
      <c r="I645" s="518">
        <v>116384</v>
      </c>
    </row>
    <row r="646" spans="1:9" x14ac:dyDescent="0.2">
      <c r="A646" s="518" t="s">
        <v>191</v>
      </c>
      <c r="B646" s="518">
        <v>116400</v>
      </c>
      <c r="C646" s="518" t="s">
        <v>2660</v>
      </c>
      <c r="D646" s="518" t="s">
        <v>4023</v>
      </c>
      <c r="E646" s="859">
        <v>30</v>
      </c>
      <c r="F646" s="859">
        <v>30</v>
      </c>
      <c r="G646" s="518" t="s">
        <v>122</v>
      </c>
      <c r="H646" s="518" t="s">
        <v>191</v>
      </c>
      <c r="I646" s="518">
        <v>116400</v>
      </c>
    </row>
    <row r="647" spans="1:9" x14ac:dyDescent="0.2">
      <c r="A647" s="518" t="s">
        <v>341</v>
      </c>
      <c r="B647" s="518">
        <v>116418</v>
      </c>
      <c r="C647" s="518" t="s">
        <v>2660</v>
      </c>
      <c r="D647" s="518" t="s">
        <v>506</v>
      </c>
      <c r="E647" s="859">
        <v>18</v>
      </c>
      <c r="F647" s="859">
        <v>18</v>
      </c>
      <c r="G647" s="518" t="s">
        <v>122</v>
      </c>
      <c r="H647" s="518" t="s">
        <v>341</v>
      </c>
      <c r="I647" s="518">
        <v>116418</v>
      </c>
    </row>
    <row r="648" spans="1:9" x14ac:dyDescent="0.2">
      <c r="A648" s="518" t="s">
        <v>322</v>
      </c>
      <c r="B648" s="518">
        <v>116442</v>
      </c>
      <c r="C648" s="518" t="s">
        <v>2660</v>
      </c>
      <c r="D648" s="518" t="s">
        <v>4034</v>
      </c>
      <c r="E648" s="859">
        <v>18</v>
      </c>
      <c r="F648" s="859">
        <v>16</v>
      </c>
      <c r="G648" s="518" t="s">
        <v>122</v>
      </c>
      <c r="H648" s="518" t="s">
        <v>322</v>
      </c>
      <c r="I648" s="518">
        <v>116442</v>
      </c>
    </row>
    <row r="649" spans="1:9" x14ac:dyDescent="0.2">
      <c r="A649" s="518" t="s">
        <v>199</v>
      </c>
      <c r="B649" s="518">
        <v>116475</v>
      </c>
      <c r="C649" s="518" t="s">
        <v>2660</v>
      </c>
      <c r="D649" s="518" t="s">
        <v>1955</v>
      </c>
      <c r="E649" s="859">
        <v>35</v>
      </c>
      <c r="F649" s="859">
        <v>25</v>
      </c>
      <c r="G649" s="518" t="s">
        <v>122</v>
      </c>
      <c r="H649" s="518" t="s">
        <v>199</v>
      </c>
      <c r="I649" s="518">
        <v>116475</v>
      </c>
    </row>
    <row r="650" spans="1:9" x14ac:dyDescent="0.2">
      <c r="A650" s="518" t="s">
        <v>387</v>
      </c>
      <c r="B650" s="518">
        <v>116509</v>
      </c>
      <c r="C650" s="518" t="s">
        <v>2660</v>
      </c>
      <c r="D650" s="518" t="s">
        <v>1139</v>
      </c>
      <c r="E650" s="859">
        <v>33</v>
      </c>
      <c r="F650" s="859">
        <v>33</v>
      </c>
      <c r="G650" s="518" t="s">
        <v>122</v>
      </c>
      <c r="H650" s="518" t="s">
        <v>387</v>
      </c>
      <c r="I650" s="518">
        <v>116509</v>
      </c>
    </row>
    <row r="651" spans="1:9" x14ac:dyDescent="0.2">
      <c r="A651" s="518" t="s">
        <v>387</v>
      </c>
      <c r="B651" s="518">
        <v>116541</v>
      </c>
      <c r="C651" s="518" t="s">
        <v>2660</v>
      </c>
      <c r="D651" s="518" t="s">
        <v>831</v>
      </c>
      <c r="E651" s="859">
        <v>32</v>
      </c>
      <c r="F651" s="859">
        <v>32</v>
      </c>
      <c r="G651" s="518" t="s">
        <v>122</v>
      </c>
      <c r="H651" s="518" t="s">
        <v>387</v>
      </c>
      <c r="I651" s="518">
        <v>116541</v>
      </c>
    </row>
    <row r="652" spans="1:9" x14ac:dyDescent="0.2">
      <c r="A652" s="518" t="s">
        <v>279</v>
      </c>
      <c r="B652" s="518">
        <v>116566</v>
      </c>
      <c r="C652" s="518" t="s">
        <v>2660</v>
      </c>
      <c r="D652" s="518" t="s">
        <v>1523</v>
      </c>
      <c r="E652" s="859">
        <v>18</v>
      </c>
      <c r="F652" s="859">
        <v>8</v>
      </c>
      <c r="G652" s="518" t="s">
        <v>122</v>
      </c>
      <c r="H652" s="518" t="s">
        <v>279</v>
      </c>
      <c r="I652" s="518">
        <v>116574</v>
      </c>
    </row>
    <row r="653" spans="1:9" x14ac:dyDescent="0.2">
      <c r="A653" s="518" t="s">
        <v>279</v>
      </c>
      <c r="B653" s="518">
        <v>116574</v>
      </c>
      <c r="C653" s="518" t="s">
        <v>2660</v>
      </c>
      <c r="D653" s="518" t="s">
        <v>527</v>
      </c>
      <c r="E653" s="859">
        <v>17</v>
      </c>
      <c r="F653" s="859">
        <v>17</v>
      </c>
      <c r="G653" s="518" t="s">
        <v>122</v>
      </c>
      <c r="H653" s="518" t="s">
        <v>279</v>
      </c>
      <c r="I653" s="518">
        <v>116574</v>
      </c>
    </row>
    <row r="654" spans="1:9" x14ac:dyDescent="0.2">
      <c r="A654" s="518" t="s">
        <v>256</v>
      </c>
      <c r="B654" s="518">
        <v>116632</v>
      </c>
      <c r="C654" s="518" t="s">
        <v>2660</v>
      </c>
      <c r="D654" s="518" t="s">
        <v>586</v>
      </c>
      <c r="E654" s="859">
        <v>20</v>
      </c>
      <c r="F654" s="859">
        <v>12</v>
      </c>
      <c r="G654" s="518" t="s">
        <v>128</v>
      </c>
      <c r="H654" s="518" t="s">
        <v>256</v>
      </c>
      <c r="I654" s="518">
        <v>116632</v>
      </c>
    </row>
    <row r="655" spans="1:9" x14ac:dyDescent="0.2">
      <c r="A655" s="518" t="s">
        <v>316</v>
      </c>
      <c r="B655" s="518">
        <v>116962</v>
      </c>
      <c r="C655" s="518" t="s">
        <v>2660</v>
      </c>
      <c r="D655" s="518" t="s">
        <v>6662</v>
      </c>
      <c r="E655" s="859">
        <v>26</v>
      </c>
      <c r="F655" s="859">
        <v>10</v>
      </c>
      <c r="G655" s="518" t="s">
        <v>122</v>
      </c>
      <c r="H655" s="518" t="s">
        <v>316</v>
      </c>
      <c r="I655" s="518">
        <v>116962</v>
      </c>
    </row>
    <row r="656" spans="1:9" x14ac:dyDescent="0.2">
      <c r="A656" s="518" t="s">
        <v>170</v>
      </c>
      <c r="B656" s="518">
        <v>117085</v>
      </c>
      <c r="C656" s="518" t="s">
        <v>2660</v>
      </c>
      <c r="D656" s="518" t="s">
        <v>8698</v>
      </c>
      <c r="E656" s="859">
        <v>29</v>
      </c>
      <c r="F656" s="859">
        <v>0</v>
      </c>
      <c r="G656" s="518" t="s">
        <v>128</v>
      </c>
      <c r="H656" s="518" t="s">
        <v>170</v>
      </c>
      <c r="I656" s="518">
        <v>117085</v>
      </c>
    </row>
    <row r="657" spans="1:9" x14ac:dyDescent="0.2">
      <c r="A657" s="518" t="s">
        <v>394</v>
      </c>
      <c r="B657" s="518">
        <v>117119</v>
      </c>
      <c r="C657" s="518" t="s">
        <v>2660</v>
      </c>
      <c r="D657" s="518" t="s">
        <v>3919</v>
      </c>
      <c r="E657" s="859">
        <v>35</v>
      </c>
      <c r="F657" s="859">
        <v>35</v>
      </c>
      <c r="G657" s="518" t="s">
        <v>122</v>
      </c>
      <c r="H657" s="518" t="s">
        <v>394</v>
      </c>
      <c r="I657" s="518">
        <v>117119</v>
      </c>
    </row>
    <row r="658" spans="1:9" x14ac:dyDescent="0.2">
      <c r="A658" s="518" t="s">
        <v>290</v>
      </c>
      <c r="B658" s="518">
        <v>117127</v>
      </c>
      <c r="C658" s="518" t="s">
        <v>2660</v>
      </c>
      <c r="D658" s="518" t="s">
        <v>6663</v>
      </c>
      <c r="E658" s="859">
        <v>22</v>
      </c>
      <c r="F658" s="859">
        <v>0</v>
      </c>
      <c r="G658" s="518" t="s">
        <v>122</v>
      </c>
      <c r="H658" s="518" t="s">
        <v>290</v>
      </c>
      <c r="I658" s="518">
        <v>117127</v>
      </c>
    </row>
    <row r="659" spans="1:9" x14ac:dyDescent="0.2">
      <c r="A659" s="518" t="s">
        <v>168</v>
      </c>
      <c r="B659" s="518">
        <v>117143</v>
      </c>
      <c r="C659" s="518" t="s">
        <v>2660</v>
      </c>
      <c r="D659" s="518" t="s">
        <v>447</v>
      </c>
      <c r="E659" s="859">
        <v>14</v>
      </c>
      <c r="F659" s="859">
        <v>14</v>
      </c>
      <c r="G659" s="518" t="s">
        <v>122</v>
      </c>
      <c r="H659" s="518" t="s">
        <v>168</v>
      </c>
      <c r="I659" s="518">
        <v>117143</v>
      </c>
    </row>
    <row r="660" spans="1:9" x14ac:dyDescent="0.2">
      <c r="A660" s="518" t="s">
        <v>291</v>
      </c>
      <c r="B660" s="518">
        <v>117259</v>
      </c>
      <c r="C660" s="518" t="s">
        <v>2660</v>
      </c>
      <c r="D660" s="518" t="s">
        <v>4172</v>
      </c>
      <c r="E660" s="859">
        <v>34</v>
      </c>
      <c r="F660" s="859">
        <v>32</v>
      </c>
      <c r="G660" s="518" t="s">
        <v>122</v>
      </c>
      <c r="H660" s="518" t="s">
        <v>291</v>
      </c>
      <c r="I660" s="518">
        <v>117259</v>
      </c>
    </row>
    <row r="661" spans="1:9" x14ac:dyDescent="0.2">
      <c r="A661" s="518" t="s">
        <v>291</v>
      </c>
      <c r="B661" s="518">
        <v>117309</v>
      </c>
      <c r="C661" s="518" t="s">
        <v>2660</v>
      </c>
      <c r="D661" s="518" t="s">
        <v>1359</v>
      </c>
      <c r="E661" s="859">
        <v>33</v>
      </c>
      <c r="F661" s="859">
        <v>32</v>
      </c>
      <c r="G661" s="518" t="s">
        <v>122</v>
      </c>
      <c r="H661" s="518" t="s">
        <v>291</v>
      </c>
      <c r="I661" s="518">
        <v>117309</v>
      </c>
    </row>
    <row r="662" spans="1:9" x14ac:dyDescent="0.2">
      <c r="A662" s="518" t="s">
        <v>394</v>
      </c>
      <c r="B662" s="518">
        <v>117374</v>
      </c>
      <c r="C662" s="518" t="s">
        <v>2660</v>
      </c>
      <c r="D662" s="518" t="s">
        <v>4188</v>
      </c>
      <c r="E662" s="859">
        <v>26</v>
      </c>
      <c r="F662" s="859">
        <v>26</v>
      </c>
      <c r="G662" s="518" t="s">
        <v>122</v>
      </c>
      <c r="H662" s="518" t="s">
        <v>394</v>
      </c>
      <c r="I662" s="518">
        <v>117374</v>
      </c>
    </row>
    <row r="663" spans="1:9" x14ac:dyDescent="0.2">
      <c r="A663" s="518" t="s">
        <v>394</v>
      </c>
      <c r="B663" s="518">
        <v>117382</v>
      </c>
      <c r="C663" s="518" t="s">
        <v>2660</v>
      </c>
      <c r="D663" s="518" t="s">
        <v>6493</v>
      </c>
      <c r="E663" s="859">
        <v>30</v>
      </c>
      <c r="F663" s="859">
        <v>30</v>
      </c>
      <c r="G663" s="518" t="s">
        <v>122</v>
      </c>
      <c r="H663" s="518" t="s">
        <v>394</v>
      </c>
      <c r="I663" s="518">
        <v>117382</v>
      </c>
    </row>
    <row r="664" spans="1:9" x14ac:dyDescent="0.2">
      <c r="A664" s="518" t="s">
        <v>394</v>
      </c>
      <c r="B664" s="518">
        <v>117390</v>
      </c>
      <c r="C664" s="518" t="s">
        <v>2660</v>
      </c>
      <c r="D664" s="518" t="s">
        <v>6055</v>
      </c>
      <c r="E664" s="859">
        <v>34</v>
      </c>
      <c r="F664" s="859">
        <v>34</v>
      </c>
      <c r="G664" s="518" t="s">
        <v>122</v>
      </c>
      <c r="H664" s="518" t="s">
        <v>394</v>
      </c>
      <c r="I664" s="518">
        <v>117390</v>
      </c>
    </row>
    <row r="665" spans="1:9" x14ac:dyDescent="0.2">
      <c r="A665" s="518" t="s">
        <v>181</v>
      </c>
      <c r="B665" s="518">
        <v>117507</v>
      </c>
      <c r="C665" s="518" t="s">
        <v>2660</v>
      </c>
      <c r="D665" s="518" t="s">
        <v>7749</v>
      </c>
      <c r="E665" s="859">
        <v>28</v>
      </c>
      <c r="F665" s="859">
        <v>0</v>
      </c>
      <c r="G665" s="518" t="s">
        <v>128</v>
      </c>
      <c r="H665" s="518" t="s">
        <v>181</v>
      </c>
      <c r="I665" s="518">
        <v>117507</v>
      </c>
    </row>
    <row r="666" spans="1:9" x14ac:dyDescent="0.2">
      <c r="A666" s="518" t="s">
        <v>181</v>
      </c>
      <c r="B666" s="518">
        <v>117580</v>
      </c>
      <c r="C666" s="518" t="s">
        <v>2660</v>
      </c>
      <c r="D666" s="518" t="s">
        <v>3991</v>
      </c>
      <c r="E666" s="859">
        <v>35</v>
      </c>
      <c r="F666" s="859">
        <v>25</v>
      </c>
      <c r="G666" s="518" t="s">
        <v>128</v>
      </c>
      <c r="H666" s="518" t="s">
        <v>181</v>
      </c>
      <c r="I666" s="518">
        <v>117580</v>
      </c>
    </row>
    <row r="667" spans="1:9" x14ac:dyDescent="0.2">
      <c r="A667" s="518" t="s">
        <v>355</v>
      </c>
      <c r="B667" s="518">
        <v>117648</v>
      </c>
      <c r="C667" s="518" t="s">
        <v>2660</v>
      </c>
      <c r="D667" s="518" t="s">
        <v>1275</v>
      </c>
      <c r="E667" s="859">
        <v>34</v>
      </c>
      <c r="F667" s="859">
        <v>15</v>
      </c>
      <c r="G667" s="518" t="s">
        <v>122</v>
      </c>
      <c r="H667" s="518" t="s">
        <v>355</v>
      </c>
      <c r="I667" s="518">
        <v>117648</v>
      </c>
    </row>
    <row r="668" spans="1:9" x14ac:dyDescent="0.2">
      <c r="A668" s="518" t="s">
        <v>149</v>
      </c>
      <c r="B668" s="518">
        <v>117655</v>
      </c>
      <c r="C668" s="518" t="s">
        <v>2660</v>
      </c>
      <c r="D668" s="518" t="s">
        <v>3992</v>
      </c>
      <c r="E668" s="859">
        <v>33</v>
      </c>
      <c r="F668" s="859">
        <v>0</v>
      </c>
      <c r="G668" s="518" t="s">
        <v>122</v>
      </c>
      <c r="H668" s="518" t="s">
        <v>149</v>
      </c>
      <c r="I668" s="518">
        <v>117655</v>
      </c>
    </row>
    <row r="669" spans="1:9" x14ac:dyDescent="0.2">
      <c r="A669" s="518" t="s">
        <v>149</v>
      </c>
      <c r="B669" s="518">
        <v>117663</v>
      </c>
      <c r="C669" s="518" t="s">
        <v>2660</v>
      </c>
      <c r="D669" s="518" t="s">
        <v>3993</v>
      </c>
      <c r="E669" s="859">
        <v>35</v>
      </c>
      <c r="F669" s="859">
        <v>0</v>
      </c>
      <c r="G669" s="518" t="s">
        <v>122</v>
      </c>
      <c r="H669" s="518" t="s">
        <v>149</v>
      </c>
      <c r="I669" s="518">
        <v>117663</v>
      </c>
    </row>
    <row r="670" spans="1:9" x14ac:dyDescent="0.2">
      <c r="A670" s="518" t="s">
        <v>149</v>
      </c>
      <c r="B670" s="518">
        <v>117671</v>
      </c>
      <c r="C670" s="518" t="s">
        <v>2660</v>
      </c>
      <c r="D670" s="518" t="s">
        <v>745</v>
      </c>
      <c r="E670" s="859">
        <v>25</v>
      </c>
      <c r="F670" s="859">
        <v>0</v>
      </c>
      <c r="G670" s="518" t="s">
        <v>122</v>
      </c>
      <c r="H670" s="518" t="s">
        <v>149</v>
      </c>
      <c r="I670" s="518">
        <v>117671</v>
      </c>
    </row>
    <row r="671" spans="1:9" x14ac:dyDescent="0.2">
      <c r="A671" s="518" t="s">
        <v>149</v>
      </c>
      <c r="B671" s="518">
        <v>117689</v>
      </c>
      <c r="C671" s="518" t="s">
        <v>2660</v>
      </c>
      <c r="D671" s="518" t="s">
        <v>3994</v>
      </c>
      <c r="E671" s="859">
        <v>35</v>
      </c>
      <c r="F671" s="859">
        <v>0</v>
      </c>
      <c r="G671" s="518" t="s">
        <v>122</v>
      </c>
      <c r="H671" s="518" t="s">
        <v>149</v>
      </c>
      <c r="I671" s="518">
        <v>117689</v>
      </c>
    </row>
    <row r="672" spans="1:9" x14ac:dyDescent="0.2">
      <c r="A672" s="518" t="s">
        <v>182</v>
      </c>
      <c r="B672" s="518">
        <v>117713</v>
      </c>
      <c r="C672" s="518" t="s">
        <v>2660</v>
      </c>
      <c r="D672" s="518" t="s">
        <v>497</v>
      </c>
      <c r="E672" s="859">
        <v>29</v>
      </c>
      <c r="F672" s="859">
        <v>29</v>
      </c>
      <c r="G672" s="518" t="s">
        <v>122</v>
      </c>
      <c r="H672" s="518" t="s">
        <v>182</v>
      </c>
      <c r="I672" s="518">
        <v>117713</v>
      </c>
    </row>
    <row r="673" spans="1:9" x14ac:dyDescent="0.2">
      <c r="A673" s="518" t="s">
        <v>232</v>
      </c>
      <c r="B673" s="518">
        <v>117754</v>
      </c>
      <c r="C673" s="518" t="s">
        <v>2660</v>
      </c>
      <c r="D673" s="518" t="s">
        <v>4019</v>
      </c>
      <c r="E673" s="859">
        <v>22</v>
      </c>
      <c r="F673" s="859">
        <v>22</v>
      </c>
      <c r="G673" s="518" t="s">
        <v>122</v>
      </c>
      <c r="H673" s="518" t="s">
        <v>232</v>
      </c>
      <c r="I673" s="518">
        <v>117754</v>
      </c>
    </row>
    <row r="674" spans="1:9" x14ac:dyDescent="0.2">
      <c r="A674" s="518" t="s">
        <v>301</v>
      </c>
      <c r="B674" s="518">
        <v>117762</v>
      </c>
      <c r="C674" s="518" t="s">
        <v>2660</v>
      </c>
      <c r="D674" s="518" t="s">
        <v>1095</v>
      </c>
      <c r="E674" s="859">
        <v>21</v>
      </c>
      <c r="F674" s="859">
        <v>18</v>
      </c>
      <c r="G674" s="518" t="s">
        <v>122</v>
      </c>
      <c r="H674" s="518" t="s">
        <v>301</v>
      </c>
      <c r="I674" s="518">
        <v>509414</v>
      </c>
    </row>
    <row r="675" spans="1:9" x14ac:dyDescent="0.2">
      <c r="A675" s="518" t="s">
        <v>359</v>
      </c>
      <c r="B675" s="518">
        <v>117770</v>
      </c>
      <c r="C675" s="518" t="s">
        <v>2660</v>
      </c>
      <c r="D675" s="518" t="s">
        <v>3951</v>
      </c>
      <c r="E675" s="859">
        <v>32</v>
      </c>
      <c r="F675" s="859">
        <v>32</v>
      </c>
      <c r="G675" s="518" t="s">
        <v>122</v>
      </c>
      <c r="H675" s="518" t="s">
        <v>359</v>
      </c>
      <c r="I675" s="518">
        <v>117770</v>
      </c>
    </row>
    <row r="676" spans="1:9" x14ac:dyDescent="0.2">
      <c r="A676" s="518" t="s">
        <v>232</v>
      </c>
      <c r="B676" s="518">
        <v>117796</v>
      </c>
      <c r="C676" s="518" t="s">
        <v>2660</v>
      </c>
      <c r="D676" s="518" t="s">
        <v>459</v>
      </c>
      <c r="E676" s="859">
        <v>12</v>
      </c>
      <c r="F676" s="859">
        <v>12</v>
      </c>
      <c r="G676" s="518" t="s">
        <v>122</v>
      </c>
      <c r="H676" s="518" t="s">
        <v>232</v>
      </c>
      <c r="I676" s="518">
        <v>117796</v>
      </c>
    </row>
    <row r="677" spans="1:9" x14ac:dyDescent="0.2">
      <c r="A677" s="518" t="s">
        <v>223</v>
      </c>
      <c r="B677" s="518">
        <v>117804</v>
      </c>
      <c r="C677" s="518" t="s">
        <v>2660</v>
      </c>
      <c r="D677" s="518" t="s">
        <v>726</v>
      </c>
      <c r="E677" s="859">
        <v>23</v>
      </c>
      <c r="F677" s="859">
        <v>0</v>
      </c>
      <c r="G677" s="518" t="s">
        <v>122</v>
      </c>
      <c r="H677" s="518" t="s">
        <v>223</v>
      </c>
      <c r="I677" s="518">
        <v>117804</v>
      </c>
    </row>
    <row r="678" spans="1:9" x14ac:dyDescent="0.2">
      <c r="A678" s="518" t="s">
        <v>223</v>
      </c>
      <c r="B678" s="518">
        <v>117812</v>
      </c>
      <c r="C678" s="518" t="s">
        <v>2660</v>
      </c>
      <c r="D678" s="518" t="s">
        <v>608</v>
      </c>
      <c r="E678" s="859">
        <v>33</v>
      </c>
      <c r="F678" s="859">
        <v>0</v>
      </c>
      <c r="G678" s="518" t="s">
        <v>122</v>
      </c>
      <c r="H678" s="518" t="s">
        <v>223</v>
      </c>
      <c r="I678" s="518">
        <v>117812</v>
      </c>
    </row>
    <row r="679" spans="1:9" x14ac:dyDescent="0.2">
      <c r="A679" s="518" t="s">
        <v>332</v>
      </c>
      <c r="B679" s="518">
        <v>117929</v>
      </c>
      <c r="C679" s="518" t="s">
        <v>2660</v>
      </c>
      <c r="D679" s="518" t="s">
        <v>4042</v>
      </c>
      <c r="E679" s="859">
        <v>24</v>
      </c>
      <c r="F679" s="859">
        <v>7</v>
      </c>
      <c r="G679" s="518" t="s">
        <v>122</v>
      </c>
      <c r="H679" s="518" t="s">
        <v>332</v>
      </c>
      <c r="I679" s="518">
        <v>118398</v>
      </c>
    </row>
    <row r="680" spans="1:9" x14ac:dyDescent="0.2">
      <c r="A680" s="518" t="s">
        <v>375</v>
      </c>
      <c r="B680" s="518">
        <v>118000</v>
      </c>
      <c r="C680" s="518" t="s">
        <v>2660</v>
      </c>
      <c r="D680" s="518" t="s">
        <v>4052</v>
      </c>
      <c r="E680" s="859">
        <v>36</v>
      </c>
      <c r="F680" s="859">
        <v>0</v>
      </c>
      <c r="G680" s="518" t="s">
        <v>128</v>
      </c>
      <c r="H680" s="518" t="s">
        <v>375</v>
      </c>
      <c r="I680" s="518">
        <v>118000</v>
      </c>
    </row>
    <row r="681" spans="1:9" x14ac:dyDescent="0.2">
      <c r="A681" s="518" t="s">
        <v>359</v>
      </c>
      <c r="B681" s="518">
        <v>118315</v>
      </c>
      <c r="C681" s="518" t="s">
        <v>2660</v>
      </c>
      <c r="D681" s="518" t="s">
        <v>3951</v>
      </c>
      <c r="E681" s="859">
        <v>33</v>
      </c>
      <c r="F681" s="859">
        <v>33</v>
      </c>
      <c r="G681" s="518" t="s">
        <v>122</v>
      </c>
      <c r="H681" s="518" t="s">
        <v>359</v>
      </c>
      <c r="I681" s="518">
        <v>118315</v>
      </c>
    </row>
    <row r="682" spans="1:9" x14ac:dyDescent="0.2">
      <c r="A682" s="518" t="s">
        <v>332</v>
      </c>
      <c r="B682" s="518">
        <v>118398</v>
      </c>
      <c r="C682" s="518" t="s">
        <v>2660</v>
      </c>
      <c r="D682" s="518" t="s">
        <v>2595</v>
      </c>
      <c r="E682" s="859">
        <v>11</v>
      </c>
      <c r="F682" s="859">
        <v>11</v>
      </c>
      <c r="G682" s="518" t="s">
        <v>122</v>
      </c>
      <c r="H682" s="518" t="s">
        <v>332</v>
      </c>
      <c r="I682" s="518">
        <v>118398</v>
      </c>
    </row>
    <row r="683" spans="1:9" x14ac:dyDescent="0.2">
      <c r="A683" s="518" t="s">
        <v>260</v>
      </c>
      <c r="B683" s="518">
        <v>118430</v>
      </c>
      <c r="C683" s="518" t="s">
        <v>2660</v>
      </c>
      <c r="D683" s="518" t="s">
        <v>856</v>
      </c>
      <c r="E683" s="859">
        <v>26</v>
      </c>
      <c r="F683" s="859">
        <v>23</v>
      </c>
      <c r="G683" s="518" t="s">
        <v>122</v>
      </c>
      <c r="H683" s="518" t="s">
        <v>260</v>
      </c>
      <c r="I683" s="518">
        <v>118430</v>
      </c>
    </row>
    <row r="684" spans="1:9" x14ac:dyDescent="0.2">
      <c r="A684" s="518" t="s">
        <v>214</v>
      </c>
      <c r="B684" s="518">
        <v>118497</v>
      </c>
      <c r="C684" s="518" t="s">
        <v>2660</v>
      </c>
      <c r="D684" s="518" t="s">
        <v>7969</v>
      </c>
      <c r="E684" s="859">
        <v>34</v>
      </c>
      <c r="F684" s="859">
        <v>0</v>
      </c>
      <c r="G684" s="518" t="s">
        <v>122</v>
      </c>
      <c r="H684" s="518" t="s">
        <v>214</v>
      </c>
      <c r="I684" s="518">
        <v>118497</v>
      </c>
    </row>
    <row r="685" spans="1:9" x14ac:dyDescent="0.2">
      <c r="A685" s="518" t="s">
        <v>312</v>
      </c>
      <c r="B685" s="518">
        <v>118505</v>
      </c>
      <c r="C685" s="518" t="s">
        <v>2660</v>
      </c>
      <c r="D685" s="518" t="s">
        <v>789</v>
      </c>
      <c r="E685" s="859">
        <v>24</v>
      </c>
      <c r="F685" s="859">
        <v>0</v>
      </c>
      <c r="G685" s="518" t="s">
        <v>122</v>
      </c>
      <c r="H685" s="518" t="s">
        <v>312</v>
      </c>
      <c r="I685" s="518">
        <v>601526</v>
      </c>
    </row>
    <row r="686" spans="1:9" x14ac:dyDescent="0.2">
      <c r="A686" s="518" t="s">
        <v>202</v>
      </c>
      <c r="B686" s="518">
        <v>118547</v>
      </c>
      <c r="C686" s="518" t="s">
        <v>2660</v>
      </c>
      <c r="D686" s="518" t="s">
        <v>997</v>
      </c>
      <c r="E686" s="859">
        <v>26</v>
      </c>
      <c r="F686" s="859">
        <v>25</v>
      </c>
      <c r="G686" s="518" t="s">
        <v>122</v>
      </c>
      <c r="H686" s="518" t="s">
        <v>202</v>
      </c>
      <c r="I686" s="518">
        <v>118547</v>
      </c>
    </row>
    <row r="687" spans="1:9" x14ac:dyDescent="0.2">
      <c r="A687" s="518" t="s">
        <v>279</v>
      </c>
      <c r="B687" s="518">
        <v>118729</v>
      </c>
      <c r="C687" s="518" t="s">
        <v>2660</v>
      </c>
      <c r="D687" s="518" t="s">
        <v>1111</v>
      </c>
      <c r="E687" s="859">
        <v>23</v>
      </c>
      <c r="F687" s="859">
        <v>15</v>
      </c>
      <c r="G687" s="518" t="s">
        <v>122</v>
      </c>
      <c r="H687" s="518" t="s">
        <v>279</v>
      </c>
      <c r="I687" s="518">
        <v>118729</v>
      </c>
    </row>
    <row r="688" spans="1:9" x14ac:dyDescent="0.2">
      <c r="A688" s="518" t="s">
        <v>297</v>
      </c>
      <c r="B688" s="518">
        <v>118935</v>
      </c>
      <c r="C688" s="518" t="s">
        <v>2660</v>
      </c>
      <c r="D688" s="518" t="s">
        <v>7863</v>
      </c>
      <c r="E688" s="859">
        <v>27</v>
      </c>
      <c r="F688" s="859">
        <v>0</v>
      </c>
      <c r="G688" s="518" t="s">
        <v>122</v>
      </c>
      <c r="H688" s="518" t="s">
        <v>297</v>
      </c>
      <c r="I688" s="518">
        <v>118935</v>
      </c>
    </row>
    <row r="689" spans="1:9" x14ac:dyDescent="0.2">
      <c r="A689" s="518" t="s">
        <v>297</v>
      </c>
      <c r="B689" s="518">
        <v>118943</v>
      </c>
      <c r="C689" s="518" t="s">
        <v>2660</v>
      </c>
      <c r="D689" s="518" t="s">
        <v>3945</v>
      </c>
      <c r="E689" s="859">
        <v>13</v>
      </c>
      <c r="F689" s="859">
        <v>0</v>
      </c>
      <c r="G689" s="518" t="s">
        <v>122</v>
      </c>
      <c r="H689" s="518" t="s">
        <v>297</v>
      </c>
      <c r="I689" s="518">
        <v>118943</v>
      </c>
    </row>
    <row r="690" spans="1:9" x14ac:dyDescent="0.2">
      <c r="A690" s="518" t="s">
        <v>297</v>
      </c>
      <c r="B690" s="518">
        <v>118968</v>
      </c>
      <c r="C690" s="518" t="s">
        <v>2660</v>
      </c>
      <c r="D690" s="518" t="s">
        <v>3996</v>
      </c>
      <c r="E690" s="859">
        <v>15</v>
      </c>
      <c r="F690" s="859">
        <v>0</v>
      </c>
      <c r="G690" s="518" t="s">
        <v>122</v>
      </c>
      <c r="H690" s="518" t="s">
        <v>297</v>
      </c>
      <c r="I690" s="518">
        <v>118968</v>
      </c>
    </row>
    <row r="691" spans="1:9" x14ac:dyDescent="0.2">
      <c r="A691" s="518" t="s">
        <v>297</v>
      </c>
      <c r="B691" s="518">
        <v>118976</v>
      </c>
      <c r="C691" s="518" t="s">
        <v>2660</v>
      </c>
      <c r="D691" s="518" t="s">
        <v>3997</v>
      </c>
      <c r="E691" s="859">
        <v>31</v>
      </c>
      <c r="F691" s="859">
        <v>0</v>
      </c>
      <c r="G691" s="518" t="s">
        <v>122</v>
      </c>
      <c r="H691" s="518" t="s">
        <v>297</v>
      </c>
      <c r="I691" s="518">
        <v>118976</v>
      </c>
    </row>
    <row r="692" spans="1:9" x14ac:dyDescent="0.2">
      <c r="A692" s="518" t="s">
        <v>297</v>
      </c>
      <c r="B692" s="518">
        <v>118984</v>
      </c>
      <c r="C692" s="518" t="s">
        <v>2660</v>
      </c>
      <c r="D692" s="518" t="s">
        <v>3998</v>
      </c>
      <c r="E692" s="859">
        <v>15</v>
      </c>
      <c r="F692" s="859">
        <v>0</v>
      </c>
      <c r="G692" s="518" t="s">
        <v>122</v>
      </c>
      <c r="H692" s="518" t="s">
        <v>297</v>
      </c>
      <c r="I692" s="518">
        <v>118984</v>
      </c>
    </row>
    <row r="693" spans="1:9" x14ac:dyDescent="0.2">
      <c r="A693" s="518" t="s">
        <v>319</v>
      </c>
      <c r="B693" s="518">
        <v>119107</v>
      </c>
      <c r="C693" s="518" t="s">
        <v>2660</v>
      </c>
      <c r="D693" s="518" t="s">
        <v>2835</v>
      </c>
      <c r="E693" s="859">
        <v>29</v>
      </c>
      <c r="F693" s="859">
        <v>28</v>
      </c>
      <c r="G693" s="518" t="s">
        <v>122</v>
      </c>
      <c r="H693" s="518" t="s">
        <v>319</v>
      </c>
      <c r="I693" s="518">
        <v>119107</v>
      </c>
    </row>
    <row r="694" spans="1:9" x14ac:dyDescent="0.2">
      <c r="A694" s="518" t="s">
        <v>240</v>
      </c>
      <c r="B694" s="518">
        <v>119149</v>
      </c>
      <c r="C694" s="518" t="s">
        <v>2660</v>
      </c>
      <c r="D694" s="518" t="s">
        <v>1189</v>
      </c>
      <c r="E694" s="859">
        <v>20</v>
      </c>
      <c r="F694" s="859">
        <v>20</v>
      </c>
      <c r="G694" s="518" t="s">
        <v>122</v>
      </c>
      <c r="H694" s="518" t="s">
        <v>240</v>
      </c>
      <c r="I694" s="518">
        <v>119149</v>
      </c>
    </row>
    <row r="695" spans="1:9" x14ac:dyDescent="0.2">
      <c r="A695" s="518" t="s">
        <v>346</v>
      </c>
      <c r="B695" s="518">
        <v>119255</v>
      </c>
      <c r="C695" s="518" t="s">
        <v>2660</v>
      </c>
      <c r="D695" s="518" t="s">
        <v>867</v>
      </c>
      <c r="E695" s="859">
        <v>19</v>
      </c>
      <c r="F695" s="859">
        <v>19</v>
      </c>
      <c r="G695" s="518" t="s">
        <v>122</v>
      </c>
      <c r="H695" s="518" t="s">
        <v>346</v>
      </c>
      <c r="I695" s="518">
        <v>119255</v>
      </c>
    </row>
    <row r="696" spans="1:9" x14ac:dyDescent="0.2">
      <c r="A696" s="518" t="s">
        <v>144</v>
      </c>
      <c r="B696" s="518">
        <v>119289</v>
      </c>
      <c r="C696" s="518" t="s">
        <v>2660</v>
      </c>
      <c r="D696" s="518" t="s">
        <v>4035</v>
      </c>
      <c r="E696" s="859">
        <v>36</v>
      </c>
      <c r="F696" s="859">
        <v>0</v>
      </c>
      <c r="G696" s="518" t="s">
        <v>122</v>
      </c>
      <c r="H696" s="518" t="s">
        <v>144</v>
      </c>
      <c r="I696" s="518">
        <v>119289</v>
      </c>
    </row>
    <row r="697" spans="1:9" x14ac:dyDescent="0.2">
      <c r="A697" s="518" t="s">
        <v>148</v>
      </c>
      <c r="B697" s="518">
        <v>119313</v>
      </c>
      <c r="C697" s="518" t="s">
        <v>2660</v>
      </c>
      <c r="D697" s="518" t="s">
        <v>549</v>
      </c>
      <c r="E697" s="859">
        <v>16</v>
      </c>
      <c r="F697" s="859">
        <v>13</v>
      </c>
      <c r="G697" s="518" t="s">
        <v>122</v>
      </c>
      <c r="H697" s="518" t="s">
        <v>148</v>
      </c>
      <c r="I697" s="518">
        <v>121749</v>
      </c>
    </row>
    <row r="698" spans="1:9" x14ac:dyDescent="0.2">
      <c r="A698" s="518" t="s">
        <v>256</v>
      </c>
      <c r="B698" s="518">
        <v>119388</v>
      </c>
      <c r="C698" s="518" t="s">
        <v>2660</v>
      </c>
      <c r="D698" s="518" t="s">
        <v>6665</v>
      </c>
      <c r="E698" s="859">
        <v>29</v>
      </c>
      <c r="F698" s="859">
        <v>44</v>
      </c>
      <c r="G698" s="518" t="s">
        <v>128</v>
      </c>
      <c r="H698" s="518" t="s">
        <v>256</v>
      </c>
      <c r="I698" s="518">
        <v>119388</v>
      </c>
    </row>
    <row r="699" spans="1:9" x14ac:dyDescent="0.2">
      <c r="A699" s="518" t="s">
        <v>385</v>
      </c>
      <c r="B699" s="518">
        <v>119503</v>
      </c>
      <c r="C699" s="518" t="s">
        <v>2660</v>
      </c>
      <c r="D699" s="518" t="s">
        <v>4075</v>
      </c>
      <c r="E699" s="859">
        <v>24</v>
      </c>
      <c r="F699" s="859">
        <v>16</v>
      </c>
      <c r="G699" s="518" t="s">
        <v>122</v>
      </c>
      <c r="H699" s="518" t="s">
        <v>385</v>
      </c>
      <c r="I699" s="518">
        <v>119503</v>
      </c>
    </row>
    <row r="700" spans="1:9" x14ac:dyDescent="0.2">
      <c r="A700" s="518" t="s">
        <v>314</v>
      </c>
      <c r="B700" s="518">
        <v>119545</v>
      </c>
      <c r="C700" s="518" t="s">
        <v>2660</v>
      </c>
      <c r="D700" s="518" t="s">
        <v>1348</v>
      </c>
      <c r="E700" s="859">
        <v>32</v>
      </c>
      <c r="F700" s="859">
        <v>0</v>
      </c>
      <c r="G700" s="518" t="s">
        <v>122</v>
      </c>
      <c r="H700" s="518" t="s">
        <v>314</v>
      </c>
      <c r="I700" s="518">
        <v>119545</v>
      </c>
    </row>
    <row r="701" spans="1:9" x14ac:dyDescent="0.2">
      <c r="A701" s="518" t="s">
        <v>314</v>
      </c>
      <c r="B701" s="518">
        <v>119552</v>
      </c>
      <c r="C701" s="518" t="s">
        <v>2660</v>
      </c>
      <c r="D701" s="518" t="s">
        <v>422</v>
      </c>
      <c r="E701" s="859">
        <v>29</v>
      </c>
      <c r="F701" s="859">
        <v>0</v>
      </c>
      <c r="G701" s="518" t="s">
        <v>122</v>
      </c>
      <c r="H701" s="518" t="s">
        <v>314</v>
      </c>
      <c r="I701" s="518">
        <v>119552</v>
      </c>
    </row>
    <row r="702" spans="1:9" x14ac:dyDescent="0.2">
      <c r="A702" s="518" t="s">
        <v>170</v>
      </c>
      <c r="B702" s="518">
        <v>119602</v>
      </c>
      <c r="C702" s="518" t="s">
        <v>2660</v>
      </c>
      <c r="D702" s="518" t="s">
        <v>2630</v>
      </c>
      <c r="E702" s="859">
        <v>23</v>
      </c>
      <c r="F702" s="859">
        <v>23</v>
      </c>
      <c r="G702" s="518" t="s">
        <v>122</v>
      </c>
      <c r="H702" s="518" t="s">
        <v>170</v>
      </c>
      <c r="I702" s="518">
        <v>119602</v>
      </c>
    </row>
    <row r="703" spans="1:9" x14ac:dyDescent="0.2">
      <c r="A703" s="518" t="s">
        <v>256</v>
      </c>
      <c r="B703" s="518">
        <v>119826</v>
      </c>
      <c r="C703" s="518" t="s">
        <v>2660</v>
      </c>
      <c r="D703" s="518" t="s">
        <v>8699</v>
      </c>
      <c r="E703" s="859">
        <v>35</v>
      </c>
      <c r="F703" s="859">
        <v>0</v>
      </c>
      <c r="G703" s="518" t="s">
        <v>122</v>
      </c>
      <c r="H703" s="518" t="s">
        <v>256</v>
      </c>
      <c r="I703" s="518">
        <v>119826</v>
      </c>
    </row>
    <row r="704" spans="1:9" x14ac:dyDescent="0.2">
      <c r="A704" s="518" t="s">
        <v>256</v>
      </c>
      <c r="B704" s="518">
        <v>119834</v>
      </c>
      <c r="C704" s="518" t="s">
        <v>2660</v>
      </c>
      <c r="D704" s="518" t="s">
        <v>8700</v>
      </c>
      <c r="E704" s="859">
        <v>20</v>
      </c>
      <c r="F704" s="859">
        <v>5</v>
      </c>
      <c r="G704" s="518" t="s">
        <v>122</v>
      </c>
      <c r="H704" s="518" t="s">
        <v>256</v>
      </c>
      <c r="I704" s="518">
        <v>452516</v>
      </c>
    </row>
    <row r="705" spans="1:9" x14ac:dyDescent="0.2">
      <c r="A705" s="518" t="s">
        <v>256</v>
      </c>
      <c r="B705" s="518">
        <v>119859</v>
      </c>
      <c r="C705" s="518" t="s">
        <v>2660</v>
      </c>
      <c r="D705" s="518" t="s">
        <v>4122</v>
      </c>
      <c r="E705" s="859">
        <v>34</v>
      </c>
      <c r="F705" s="859">
        <v>0</v>
      </c>
      <c r="G705" s="518" t="s">
        <v>122</v>
      </c>
      <c r="H705" s="518" t="s">
        <v>256</v>
      </c>
      <c r="I705" s="518">
        <v>119859</v>
      </c>
    </row>
    <row r="706" spans="1:9" x14ac:dyDescent="0.2">
      <c r="A706" s="518" t="s">
        <v>358</v>
      </c>
      <c r="B706" s="518">
        <v>119909</v>
      </c>
      <c r="C706" s="518" t="s">
        <v>2660</v>
      </c>
      <c r="D706" s="518" t="s">
        <v>2319</v>
      </c>
      <c r="E706" s="859">
        <v>26</v>
      </c>
      <c r="F706" s="859">
        <v>25</v>
      </c>
      <c r="G706" s="518" t="s">
        <v>122</v>
      </c>
      <c r="H706" s="518" t="s">
        <v>358</v>
      </c>
      <c r="I706" s="518">
        <v>119909</v>
      </c>
    </row>
    <row r="707" spans="1:9" x14ac:dyDescent="0.2">
      <c r="A707" s="518" t="s">
        <v>181</v>
      </c>
      <c r="B707" s="518">
        <v>119941</v>
      </c>
      <c r="C707" s="518" t="s">
        <v>2660</v>
      </c>
      <c r="D707" s="518" t="s">
        <v>3928</v>
      </c>
      <c r="E707" s="859">
        <v>30</v>
      </c>
      <c r="F707" s="859">
        <v>10</v>
      </c>
      <c r="G707" s="518" t="s">
        <v>128</v>
      </c>
      <c r="H707" s="518" t="s">
        <v>181</v>
      </c>
      <c r="I707" s="518">
        <v>119941</v>
      </c>
    </row>
    <row r="708" spans="1:9" x14ac:dyDescent="0.2">
      <c r="A708" s="518" t="s">
        <v>181</v>
      </c>
      <c r="B708" s="518">
        <v>119966</v>
      </c>
      <c r="C708" s="518" t="s">
        <v>2660</v>
      </c>
      <c r="D708" s="518" t="s">
        <v>3929</v>
      </c>
      <c r="E708" s="859">
        <v>26</v>
      </c>
      <c r="F708" s="859">
        <v>12</v>
      </c>
      <c r="G708" s="518" t="s">
        <v>128</v>
      </c>
      <c r="H708" s="518" t="s">
        <v>181</v>
      </c>
      <c r="I708" s="518">
        <v>119966</v>
      </c>
    </row>
    <row r="709" spans="1:9" x14ac:dyDescent="0.2">
      <c r="A709" s="518" t="s">
        <v>181</v>
      </c>
      <c r="B709" s="518">
        <v>119990</v>
      </c>
      <c r="C709" s="518" t="s">
        <v>2660</v>
      </c>
      <c r="D709" s="518" t="s">
        <v>3930</v>
      </c>
      <c r="E709" s="859">
        <v>32</v>
      </c>
      <c r="F709" s="859">
        <v>22</v>
      </c>
      <c r="G709" s="518" t="s">
        <v>128</v>
      </c>
      <c r="H709" s="518" t="s">
        <v>181</v>
      </c>
      <c r="I709" s="518">
        <v>119990</v>
      </c>
    </row>
    <row r="710" spans="1:9" x14ac:dyDescent="0.2">
      <c r="A710" s="518" t="s">
        <v>181</v>
      </c>
      <c r="B710" s="518">
        <v>120048</v>
      </c>
      <c r="C710" s="518" t="s">
        <v>2660</v>
      </c>
      <c r="D710" s="518" t="s">
        <v>3931</v>
      </c>
      <c r="E710" s="859">
        <v>35</v>
      </c>
      <c r="F710" s="859">
        <v>25</v>
      </c>
      <c r="G710" s="518" t="s">
        <v>128</v>
      </c>
      <c r="H710" s="518" t="s">
        <v>181</v>
      </c>
      <c r="I710" s="518">
        <v>120048</v>
      </c>
    </row>
    <row r="711" spans="1:9" x14ac:dyDescent="0.2">
      <c r="A711" s="518" t="s">
        <v>181</v>
      </c>
      <c r="B711" s="518">
        <v>120170</v>
      </c>
      <c r="C711" s="518" t="s">
        <v>2660</v>
      </c>
      <c r="D711" s="518" t="s">
        <v>4173</v>
      </c>
      <c r="E711" s="859">
        <v>36</v>
      </c>
      <c r="F711" s="859">
        <v>9</v>
      </c>
      <c r="G711" s="518" t="s">
        <v>128</v>
      </c>
      <c r="H711" s="518" t="s">
        <v>181</v>
      </c>
      <c r="I711" s="518">
        <v>120170</v>
      </c>
    </row>
    <row r="712" spans="1:9" x14ac:dyDescent="0.2">
      <c r="A712" s="518" t="s">
        <v>181</v>
      </c>
      <c r="B712" s="518">
        <v>120261</v>
      </c>
      <c r="C712" s="518" t="s">
        <v>2660</v>
      </c>
      <c r="D712" s="518" t="s">
        <v>4189</v>
      </c>
      <c r="E712" s="859">
        <v>35</v>
      </c>
      <c r="F712" s="859">
        <v>30</v>
      </c>
      <c r="G712" s="518" t="s">
        <v>128</v>
      </c>
      <c r="H712" s="518" t="s">
        <v>181</v>
      </c>
      <c r="I712" s="518">
        <v>120261</v>
      </c>
    </row>
    <row r="713" spans="1:9" x14ac:dyDescent="0.2">
      <c r="A713" s="518" t="s">
        <v>181</v>
      </c>
      <c r="B713" s="518">
        <v>120345</v>
      </c>
      <c r="C713" s="518" t="s">
        <v>2660</v>
      </c>
      <c r="D713" s="518" t="s">
        <v>4198</v>
      </c>
      <c r="E713" s="859">
        <v>27</v>
      </c>
      <c r="F713" s="859">
        <v>20</v>
      </c>
      <c r="G713" s="518" t="s">
        <v>128</v>
      </c>
      <c r="H713" s="518" t="s">
        <v>181</v>
      </c>
      <c r="I713" s="518">
        <v>120345</v>
      </c>
    </row>
    <row r="714" spans="1:9" x14ac:dyDescent="0.2">
      <c r="A714" s="518" t="s">
        <v>181</v>
      </c>
      <c r="B714" s="518">
        <v>120360</v>
      </c>
      <c r="C714" s="518" t="s">
        <v>2660</v>
      </c>
      <c r="D714" s="518" t="s">
        <v>4199</v>
      </c>
      <c r="E714" s="859">
        <v>35</v>
      </c>
      <c r="F714" s="859">
        <v>25</v>
      </c>
      <c r="G714" s="518" t="s">
        <v>128</v>
      </c>
      <c r="H714" s="518" t="s">
        <v>181</v>
      </c>
      <c r="I714" s="518">
        <v>120360</v>
      </c>
    </row>
    <row r="715" spans="1:9" x14ac:dyDescent="0.2">
      <c r="A715" s="518" t="s">
        <v>181</v>
      </c>
      <c r="B715" s="518">
        <v>120386</v>
      </c>
      <c r="C715" s="518" t="s">
        <v>2660</v>
      </c>
      <c r="D715" s="518" t="s">
        <v>4200</v>
      </c>
      <c r="E715" s="859">
        <v>35</v>
      </c>
      <c r="F715" s="859">
        <v>24</v>
      </c>
      <c r="G715" s="518" t="s">
        <v>128</v>
      </c>
      <c r="H715" s="518" t="s">
        <v>181</v>
      </c>
      <c r="I715" s="518">
        <v>120386</v>
      </c>
    </row>
    <row r="716" spans="1:9" x14ac:dyDescent="0.2">
      <c r="A716" s="518" t="s">
        <v>181</v>
      </c>
      <c r="B716" s="518">
        <v>120394</v>
      </c>
      <c r="C716" s="518" t="s">
        <v>2660</v>
      </c>
      <c r="D716" s="518" t="s">
        <v>4201</v>
      </c>
      <c r="E716" s="859">
        <v>31</v>
      </c>
      <c r="F716" s="859">
        <v>21</v>
      </c>
      <c r="G716" s="518" t="s">
        <v>128</v>
      </c>
      <c r="H716" s="518" t="s">
        <v>181</v>
      </c>
      <c r="I716" s="518">
        <v>120394</v>
      </c>
    </row>
    <row r="717" spans="1:9" x14ac:dyDescent="0.2">
      <c r="A717" s="518" t="s">
        <v>181</v>
      </c>
      <c r="B717" s="518">
        <v>120535</v>
      </c>
      <c r="C717" s="518" t="s">
        <v>2660</v>
      </c>
      <c r="D717" s="518" t="s">
        <v>3995</v>
      </c>
      <c r="E717" s="859">
        <v>34</v>
      </c>
      <c r="F717" s="859">
        <v>25</v>
      </c>
      <c r="G717" s="518" t="s">
        <v>128</v>
      </c>
      <c r="H717" s="518" t="s">
        <v>181</v>
      </c>
      <c r="I717" s="518">
        <v>120535</v>
      </c>
    </row>
    <row r="718" spans="1:9" x14ac:dyDescent="0.2">
      <c r="A718" s="518" t="s">
        <v>181</v>
      </c>
      <c r="B718" s="518">
        <v>120618</v>
      </c>
      <c r="C718" s="518" t="s">
        <v>2660</v>
      </c>
      <c r="D718" s="518" t="s">
        <v>4020</v>
      </c>
      <c r="E718" s="859">
        <v>30</v>
      </c>
      <c r="F718" s="859">
        <v>0</v>
      </c>
      <c r="G718" s="518" t="s">
        <v>128</v>
      </c>
      <c r="H718" s="518" t="s">
        <v>181</v>
      </c>
      <c r="I718" s="518">
        <v>120618</v>
      </c>
    </row>
    <row r="719" spans="1:9" x14ac:dyDescent="0.2">
      <c r="A719" s="518" t="s">
        <v>181</v>
      </c>
      <c r="B719" s="518">
        <v>120659</v>
      </c>
      <c r="C719" s="518" t="s">
        <v>2660</v>
      </c>
      <c r="D719" s="518" t="s">
        <v>4029</v>
      </c>
      <c r="E719" s="859">
        <v>35</v>
      </c>
      <c r="F719" s="859">
        <v>16</v>
      </c>
      <c r="G719" s="518" t="s">
        <v>128</v>
      </c>
      <c r="H719" s="518" t="s">
        <v>181</v>
      </c>
      <c r="I719" s="518">
        <v>120659</v>
      </c>
    </row>
    <row r="720" spans="1:9" x14ac:dyDescent="0.2">
      <c r="A720" s="518" t="s">
        <v>181</v>
      </c>
      <c r="B720" s="518">
        <v>120667</v>
      </c>
      <c r="C720" s="518" t="s">
        <v>2660</v>
      </c>
      <c r="D720" s="518" t="s">
        <v>4030</v>
      </c>
      <c r="E720" s="859">
        <v>33</v>
      </c>
      <c r="F720" s="859">
        <v>23</v>
      </c>
      <c r="G720" s="518" t="s">
        <v>128</v>
      </c>
      <c r="H720" s="518" t="s">
        <v>181</v>
      </c>
      <c r="I720" s="518">
        <v>120667</v>
      </c>
    </row>
    <row r="721" spans="1:9" x14ac:dyDescent="0.2">
      <c r="A721" s="518" t="s">
        <v>181</v>
      </c>
      <c r="B721" s="518">
        <v>120683</v>
      </c>
      <c r="C721" s="518" t="s">
        <v>2660</v>
      </c>
      <c r="D721" s="518" t="s">
        <v>4031</v>
      </c>
      <c r="E721" s="859">
        <v>35</v>
      </c>
      <c r="F721" s="859">
        <v>25</v>
      </c>
      <c r="G721" s="518" t="s">
        <v>128</v>
      </c>
      <c r="H721" s="518" t="s">
        <v>181</v>
      </c>
      <c r="I721" s="518">
        <v>120683</v>
      </c>
    </row>
    <row r="722" spans="1:9" x14ac:dyDescent="0.2">
      <c r="A722" s="518" t="s">
        <v>181</v>
      </c>
      <c r="B722" s="518">
        <v>120741</v>
      </c>
      <c r="C722" s="518" t="s">
        <v>2660</v>
      </c>
      <c r="D722" s="518" t="s">
        <v>4032</v>
      </c>
      <c r="E722" s="859">
        <v>28</v>
      </c>
      <c r="F722" s="859">
        <v>18</v>
      </c>
      <c r="G722" s="518" t="s">
        <v>128</v>
      </c>
      <c r="H722" s="518" t="s">
        <v>181</v>
      </c>
      <c r="I722" s="518">
        <v>120741</v>
      </c>
    </row>
    <row r="723" spans="1:9" x14ac:dyDescent="0.2">
      <c r="A723" s="518" t="s">
        <v>181</v>
      </c>
      <c r="B723" s="518">
        <v>120758</v>
      </c>
      <c r="C723" s="518" t="s">
        <v>2660</v>
      </c>
      <c r="D723" s="518" t="s">
        <v>4033</v>
      </c>
      <c r="E723" s="859">
        <v>36</v>
      </c>
      <c r="F723" s="859">
        <v>26</v>
      </c>
      <c r="G723" s="518" t="s">
        <v>128</v>
      </c>
      <c r="H723" s="518" t="s">
        <v>181</v>
      </c>
      <c r="I723" s="518">
        <v>120758</v>
      </c>
    </row>
    <row r="724" spans="1:9" x14ac:dyDescent="0.2">
      <c r="A724" s="518" t="s">
        <v>181</v>
      </c>
      <c r="B724" s="518">
        <v>120766</v>
      </c>
      <c r="C724" s="518" t="s">
        <v>2660</v>
      </c>
      <c r="D724" s="518" t="s">
        <v>4053</v>
      </c>
      <c r="E724" s="859">
        <v>35</v>
      </c>
      <c r="F724" s="859">
        <v>26</v>
      </c>
      <c r="G724" s="518" t="s">
        <v>128</v>
      </c>
      <c r="H724" s="518" t="s">
        <v>181</v>
      </c>
      <c r="I724" s="518">
        <v>120766</v>
      </c>
    </row>
    <row r="725" spans="1:9" x14ac:dyDescent="0.2">
      <c r="A725" s="518" t="s">
        <v>181</v>
      </c>
      <c r="B725" s="518">
        <v>120774</v>
      </c>
      <c r="C725" s="518" t="s">
        <v>2660</v>
      </c>
      <c r="D725" s="518" t="s">
        <v>4054</v>
      </c>
      <c r="E725" s="859">
        <v>31</v>
      </c>
      <c r="F725" s="859">
        <v>15</v>
      </c>
      <c r="G725" s="518" t="s">
        <v>128</v>
      </c>
      <c r="H725" s="518" t="s">
        <v>181</v>
      </c>
      <c r="I725" s="518">
        <v>120774</v>
      </c>
    </row>
    <row r="726" spans="1:9" x14ac:dyDescent="0.2">
      <c r="A726" s="518" t="s">
        <v>181</v>
      </c>
      <c r="B726" s="518">
        <v>120808</v>
      </c>
      <c r="C726" s="518" t="s">
        <v>2660</v>
      </c>
      <c r="D726" s="518" t="s">
        <v>4055</v>
      </c>
      <c r="E726" s="859">
        <v>36</v>
      </c>
      <c r="F726" s="859">
        <v>25</v>
      </c>
      <c r="G726" s="518" t="s">
        <v>128</v>
      </c>
      <c r="H726" s="518" t="s">
        <v>181</v>
      </c>
      <c r="I726" s="518">
        <v>120808</v>
      </c>
    </row>
    <row r="727" spans="1:9" x14ac:dyDescent="0.2">
      <c r="A727" s="518" t="s">
        <v>181</v>
      </c>
      <c r="B727" s="518">
        <v>120816</v>
      </c>
      <c r="C727" s="518" t="s">
        <v>2660</v>
      </c>
      <c r="D727" s="518" t="s">
        <v>4056</v>
      </c>
      <c r="E727" s="859">
        <v>36</v>
      </c>
      <c r="F727" s="859">
        <v>26</v>
      </c>
      <c r="G727" s="518" t="s">
        <v>128</v>
      </c>
      <c r="H727" s="518" t="s">
        <v>181</v>
      </c>
      <c r="I727" s="518">
        <v>120816</v>
      </c>
    </row>
    <row r="728" spans="1:9" x14ac:dyDescent="0.2">
      <c r="A728" s="518" t="s">
        <v>181</v>
      </c>
      <c r="B728" s="518">
        <v>120899</v>
      </c>
      <c r="C728" s="518" t="s">
        <v>2660</v>
      </c>
      <c r="D728" s="518" t="s">
        <v>4057</v>
      </c>
      <c r="E728" s="859">
        <v>33</v>
      </c>
      <c r="F728" s="859">
        <v>27</v>
      </c>
      <c r="G728" s="518" t="s">
        <v>128</v>
      </c>
      <c r="H728" s="518" t="s">
        <v>181</v>
      </c>
      <c r="I728" s="518">
        <v>120899</v>
      </c>
    </row>
    <row r="729" spans="1:9" x14ac:dyDescent="0.2">
      <c r="A729" s="518" t="s">
        <v>181</v>
      </c>
      <c r="B729" s="518">
        <v>120907</v>
      </c>
      <c r="C729" s="518" t="s">
        <v>2660</v>
      </c>
      <c r="D729" s="518" t="s">
        <v>4058</v>
      </c>
      <c r="E729" s="859">
        <v>34</v>
      </c>
      <c r="F729" s="859">
        <v>28</v>
      </c>
      <c r="G729" s="518" t="s">
        <v>128</v>
      </c>
      <c r="H729" s="518" t="s">
        <v>181</v>
      </c>
      <c r="I729" s="518">
        <v>120907</v>
      </c>
    </row>
    <row r="730" spans="1:9" x14ac:dyDescent="0.2">
      <c r="A730" s="518" t="s">
        <v>181</v>
      </c>
      <c r="B730" s="518">
        <v>120972</v>
      </c>
      <c r="C730" s="518" t="s">
        <v>2660</v>
      </c>
      <c r="D730" s="518" t="s">
        <v>4070</v>
      </c>
      <c r="E730" s="859">
        <v>36</v>
      </c>
      <c r="F730" s="859">
        <v>26</v>
      </c>
      <c r="G730" s="518" t="s">
        <v>128</v>
      </c>
      <c r="H730" s="518" t="s">
        <v>181</v>
      </c>
      <c r="I730" s="518">
        <v>120972</v>
      </c>
    </row>
    <row r="731" spans="1:9" x14ac:dyDescent="0.2">
      <c r="A731" s="518" t="s">
        <v>181</v>
      </c>
      <c r="B731" s="518">
        <v>121004</v>
      </c>
      <c r="C731" s="518" t="s">
        <v>2660</v>
      </c>
      <c r="D731" s="518" t="s">
        <v>4071</v>
      </c>
      <c r="E731" s="859">
        <v>36</v>
      </c>
      <c r="F731" s="859">
        <v>17</v>
      </c>
      <c r="G731" s="518" t="s">
        <v>128</v>
      </c>
      <c r="H731" s="518" t="s">
        <v>181</v>
      </c>
      <c r="I731" s="518">
        <v>121004</v>
      </c>
    </row>
    <row r="732" spans="1:9" x14ac:dyDescent="0.2">
      <c r="A732" s="518" t="s">
        <v>181</v>
      </c>
      <c r="B732" s="518">
        <v>121012</v>
      </c>
      <c r="C732" s="518" t="s">
        <v>2660</v>
      </c>
      <c r="D732" s="518" t="s">
        <v>4072</v>
      </c>
      <c r="E732" s="859">
        <v>30</v>
      </c>
      <c r="F732" s="859">
        <v>24</v>
      </c>
      <c r="G732" s="518" t="s">
        <v>128</v>
      </c>
      <c r="H732" s="518" t="s">
        <v>181</v>
      </c>
      <c r="I732" s="518">
        <v>121012</v>
      </c>
    </row>
    <row r="733" spans="1:9" x14ac:dyDescent="0.2">
      <c r="A733" s="518" t="s">
        <v>181</v>
      </c>
      <c r="B733" s="518">
        <v>121038</v>
      </c>
      <c r="C733" s="518" t="s">
        <v>2660</v>
      </c>
      <c r="D733" s="518" t="s">
        <v>4073</v>
      </c>
      <c r="E733" s="859">
        <v>34</v>
      </c>
      <c r="F733" s="859">
        <v>30</v>
      </c>
      <c r="G733" s="518" t="s">
        <v>128</v>
      </c>
      <c r="H733" s="518" t="s">
        <v>181</v>
      </c>
      <c r="I733" s="518">
        <v>121038</v>
      </c>
    </row>
    <row r="734" spans="1:9" x14ac:dyDescent="0.2">
      <c r="A734" s="518" t="s">
        <v>181</v>
      </c>
      <c r="B734" s="518">
        <v>121061</v>
      </c>
      <c r="C734" s="518" t="s">
        <v>2660</v>
      </c>
      <c r="D734" s="518" t="s">
        <v>4074</v>
      </c>
      <c r="E734" s="859">
        <v>29</v>
      </c>
      <c r="F734" s="859">
        <v>13</v>
      </c>
      <c r="G734" s="518" t="s">
        <v>128</v>
      </c>
      <c r="H734" s="518" t="s">
        <v>181</v>
      </c>
      <c r="I734" s="518">
        <v>121061</v>
      </c>
    </row>
    <row r="735" spans="1:9" x14ac:dyDescent="0.2">
      <c r="A735" s="518" t="s">
        <v>197</v>
      </c>
      <c r="B735" s="518">
        <v>121335</v>
      </c>
      <c r="C735" s="518" t="s">
        <v>2660</v>
      </c>
      <c r="D735" s="518" t="s">
        <v>800</v>
      </c>
      <c r="E735" s="859">
        <v>24</v>
      </c>
      <c r="F735" s="859">
        <v>24</v>
      </c>
      <c r="G735" s="518" t="s">
        <v>122</v>
      </c>
      <c r="H735" s="518" t="s">
        <v>197</v>
      </c>
      <c r="I735" s="518">
        <v>121335</v>
      </c>
    </row>
    <row r="736" spans="1:9" x14ac:dyDescent="0.2">
      <c r="A736" s="518" t="s">
        <v>322</v>
      </c>
      <c r="B736" s="518">
        <v>121434</v>
      </c>
      <c r="C736" s="518" t="s">
        <v>2660</v>
      </c>
      <c r="D736" s="518" t="s">
        <v>4603</v>
      </c>
      <c r="E736" s="859">
        <v>29</v>
      </c>
      <c r="F736" s="859">
        <v>0</v>
      </c>
      <c r="G736" s="518" t="s">
        <v>128</v>
      </c>
      <c r="H736" s="518" t="s">
        <v>322</v>
      </c>
      <c r="I736" s="518">
        <v>121434</v>
      </c>
    </row>
    <row r="737" spans="1:9" x14ac:dyDescent="0.2">
      <c r="A737" s="518" t="s">
        <v>256</v>
      </c>
      <c r="B737" s="518">
        <v>121517</v>
      </c>
      <c r="C737" s="518" t="s">
        <v>2660</v>
      </c>
      <c r="D737" s="518" t="s">
        <v>1342</v>
      </c>
      <c r="E737" s="859">
        <v>36</v>
      </c>
      <c r="F737" s="859">
        <v>18</v>
      </c>
      <c r="G737" s="518" t="s">
        <v>128</v>
      </c>
      <c r="H737" s="518" t="s">
        <v>256</v>
      </c>
      <c r="I737" s="518">
        <v>121517</v>
      </c>
    </row>
    <row r="738" spans="1:9" x14ac:dyDescent="0.2">
      <c r="A738" s="518" t="s">
        <v>296</v>
      </c>
      <c r="B738" s="518">
        <v>121525</v>
      </c>
      <c r="C738" s="518" t="s">
        <v>2660</v>
      </c>
      <c r="D738" s="518" t="s">
        <v>4132</v>
      </c>
      <c r="E738" s="859">
        <v>34</v>
      </c>
      <c r="F738" s="859">
        <v>29</v>
      </c>
      <c r="G738" s="518" t="s">
        <v>122</v>
      </c>
      <c r="H738" s="518" t="s">
        <v>296</v>
      </c>
      <c r="I738" s="518">
        <v>121525</v>
      </c>
    </row>
    <row r="739" spans="1:9" x14ac:dyDescent="0.2">
      <c r="A739" s="518" t="s">
        <v>296</v>
      </c>
      <c r="B739" s="518">
        <v>121558</v>
      </c>
      <c r="C739" s="518" t="s">
        <v>2660</v>
      </c>
      <c r="D739" s="518" t="s">
        <v>4133</v>
      </c>
      <c r="E739" s="859">
        <v>28</v>
      </c>
      <c r="F739" s="859">
        <v>28</v>
      </c>
      <c r="G739" s="518" t="s">
        <v>122</v>
      </c>
      <c r="H739" s="518" t="s">
        <v>296</v>
      </c>
      <c r="I739" s="518">
        <v>121558</v>
      </c>
    </row>
    <row r="740" spans="1:9" x14ac:dyDescent="0.2">
      <c r="A740" s="518" t="s">
        <v>296</v>
      </c>
      <c r="B740" s="518">
        <v>121574</v>
      </c>
      <c r="C740" s="518" t="s">
        <v>2660</v>
      </c>
      <c r="D740" s="518" t="s">
        <v>737</v>
      </c>
      <c r="E740" s="859">
        <v>25</v>
      </c>
      <c r="F740" s="859">
        <v>24</v>
      </c>
      <c r="G740" s="518" t="s">
        <v>122</v>
      </c>
      <c r="H740" s="518" t="s">
        <v>296</v>
      </c>
      <c r="I740" s="518">
        <v>121574</v>
      </c>
    </row>
    <row r="741" spans="1:9" x14ac:dyDescent="0.2">
      <c r="A741" s="518" t="s">
        <v>181</v>
      </c>
      <c r="B741" s="518">
        <v>121608</v>
      </c>
      <c r="C741" s="518" t="s">
        <v>2660</v>
      </c>
      <c r="D741" s="518" t="s">
        <v>3900</v>
      </c>
      <c r="E741" s="859">
        <v>35</v>
      </c>
      <c r="F741" s="859">
        <v>11</v>
      </c>
      <c r="G741" s="518" t="s">
        <v>128</v>
      </c>
      <c r="H741" s="518" t="s">
        <v>181</v>
      </c>
      <c r="I741" s="518">
        <v>121608</v>
      </c>
    </row>
    <row r="742" spans="1:9" x14ac:dyDescent="0.2">
      <c r="A742" s="518" t="s">
        <v>181</v>
      </c>
      <c r="B742" s="518">
        <v>121707</v>
      </c>
      <c r="C742" s="518" t="s">
        <v>2660</v>
      </c>
      <c r="D742" s="518" t="s">
        <v>3602</v>
      </c>
      <c r="E742" s="859">
        <v>34</v>
      </c>
      <c r="F742" s="859">
        <v>11</v>
      </c>
      <c r="G742" s="518" t="s">
        <v>128</v>
      </c>
      <c r="H742" s="518" t="s">
        <v>181</v>
      </c>
      <c r="I742" s="518">
        <v>121707</v>
      </c>
    </row>
    <row r="743" spans="1:9" x14ac:dyDescent="0.2">
      <c r="A743" s="518" t="s">
        <v>148</v>
      </c>
      <c r="B743" s="518">
        <v>121749</v>
      </c>
      <c r="C743" s="518" t="s">
        <v>2660</v>
      </c>
      <c r="D743" s="518" t="s">
        <v>3627</v>
      </c>
      <c r="E743" s="859">
        <v>26</v>
      </c>
      <c r="F743" s="859">
        <v>24</v>
      </c>
      <c r="G743" s="518" t="s">
        <v>122</v>
      </c>
      <c r="H743" s="518" t="s">
        <v>148</v>
      </c>
      <c r="I743" s="518">
        <v>121749</v>
      </c>
    </row>
    <row r="744" spans="1:9" x14ac:dyDescent="0.2">
      <c r="A744" s="518" t="s">
        <v>267</v>
      </c>
      <c r="B744" s="518">
        <v>121772</v>
      </c>
      <c r="C744" s="518" t="s">
        <v>2660</v>
      </c>
      <c r="D744" s="518" t="s">
        <v>602</v>
      </c>
      <c r="E744" s="859">
        <v>22</v>
      </c>
      <c r="F744" s="859">
        <v>18</v>
      </c>
      <c r="G744" s="518" t="s">
        <v>122</v>
      </c>
      <c r="H744" s="518" t="s">
        <v>267</v>
      </c>
      <c r="I744" s="518">
        <v>121772</v>
      </c>
    </row>
    <row r="745" spans="1:9" x14ac:dyDescent="0.2">
      <c r="A745" s="518" t="s">
        <v>155</v>
      </c>
      <c r="B745" s="518">
        <v>121889</v>
      </c>
      <c r="C745" s="518" t="s">
        <v>2660</v>
      </c>
      <c r="D745" s="518" t="s">
        <v>548</v>
      </c>
      <c r="E745" s="859">
        <v>36</v>
      </c>
      <c r="F745" s="859">
        <v>0</v>
      </c>
      <c r="G745" s="518" t="s">
        <v>122</v>
      </c>
      <c r="H745" s="518" t="s">
        <v>155</v>
      </c>
      <c r="I745" s="518">
        <v>121889</v>
      </c>
    </row>
    <row r="746" spans="1:9" x14ac:dyDescent="0.2">
      <c r="A746" s="518" t="s">
        <v>155</v>
      </c>
      <c r="B746" s="518">
        <v>121897</v>
      </c>
      <c r="C746" s="518" t="s">
        <v>2660</v>
      </c>
      <c r="D746" s="518" t="s">
        <v>3901</v>
      </c>
      <c r="E746" s="859">
        <v>35</v>
      </c>
      <c r="F746" s="859">
        <v>0</v>
      </c>
      <c r="G746" s="518" t="s">
        <v>122</v>
      </c>
      <c r="H746" s="518" t="s">
        <v>155</v>
      </c>
      <c r="I746" s="518">
        <v>121897</v>
      </c>
    </row>
    <row r="747" spans="1:9" x14ac:dyDescent="0.2">
      <c r="A747" s="518" t="s">
        <v>181</v>
      </c>
      <c r="B747" s="518">
        <v>121913</v>
      </c>
      <c r="C747" s="518" t="s">
        <v>2660</v>
      </c>
      <c r="D747" s="518" t="s">
        <v>3999</v>
      </c>
      <c r="E747" s="859">
        <v>34</v>
      </c>
      <c r="F747" s="859">
        <v>28</v>
      </c>
      <c r="G747" s="518" t="s">
        <v>128</v>
      </c>
      <c r="H747" s="518" t="s">
        <v>181</v>
      </c>
      <c r="I747" s="518">
        <v>121913</v>
      </c>
    </row>
    <row r="748" spans="1:9" x14ac:dyDescent="0.2">
      <c r="A748" s="518" t="s">
        <v>181</v>
      </c>
      <c r="B748" s="518">
        <v>121939</v>
      </c>
      <c r="C748" s="518" t="s">
        <v>2660</v>
      </c>
      <c r="D748" s="518" t="s">
        <v>4000</v>
      </c>
      <c r="E748" s="859">
        <v>28</v>
      </c>
      <c r="F748" s="859">
        <v>17</v>
      </c>
      <c r="G748" s="518" t="s">
        <v>128</v>
      </c>
      <c r="H748" s="518" t="s">
        <v>181</v>
      </c>
      <c r="I748" s="518">
        <v>121939</v>
      </c>
    </row>
    <row r="749" spans="1:9" x14ac:dyDescent="0.2">
      <c r="A749" s="518" t="s">
        <v>372</v>
      </c>
      <c r="B749" s="518">
        <v>122226</v>
      </c>
      <c r="C749" s="518" t="s">
        <v>2660</v>
      </c>
      <c r="D749" s="518" t="s">
        <v>1913</v>
      </c>
      <c r="E749" s="859">
        <v>28</v>
      </c>
      <c r="F749" s="859">
        <v>0</v>
      </c>
      <c r="G749" s="518" t="s">
        <v>122</v>
      </c>
      <c r="H749" s="518" t="s">
        <v>372</v>
      </c>
      <c r="I749" s="518">
        <v>122226</v>
      </c>
    </row>
    <row r="750" spans="1:9" x14ac:dyDescent="0.2">
      <c r="A750" s="518" t="s">
        <v>396</v>
      </c>
      <c r="B750" s="518">
        <v>122309</v>
      </c>
      <c r="C750" s="518" t="s">
        <v>2660</v>
      </c>
      <c r="D750" s="518" t="s">
        <v>3573</v>
      </c>
      <c r="E750" s="859">
        <v>26</v>
      </c>
      <c r="F750" s="859">
        <v>26</v>
      </c>
      <c r="G750" s="518" t="s">
        <v>122</v>
      </c>
      <c r="H750" s="518" t="s">
        <v>396</v>
      </c>
      <c r="I750" s="518">
        <v>122309</v>
      </c>
    </row>
    <row r="751" spans="1:9" x14ac:dyDescent="0.2">
      <c r="A751" s="518" t="s">
        <v>388</v>
      </c>
      <c r="B751" s="518">
        <v>122549</v>
      </c>
      <c r="C751" s="518" t="s">
        <v>2660</v>
      </c>
      <c r="D751" s="518" t="s">
        <v>539</v>
      </c>
      <c r="E751" s="859">
        <v>32</v>
      </c>
      <c r="F751" s="859">
        <v>31</v>
      </c>
      <c r="G751" s="518" t="s">
        <v>122</v>
      </c>
      <c r="H751" s="518" t="s">
        <v>388</v>
      </c>
      <c r="I751" s="518">
        <v>122549</v>
      </c>
    </row>
    <row r="752" spans="1:9" x14ac:dyDescent="0.2">
      <c r="A752" s="518" t="s">
        <v>388</v>
      </c>
      <c r="B752" s="518">
        <v>122556</v>
      </c>
      <c r="C752" s="518" t="s">
        <v>2660</v>
      </c>
      <c r="D752" s="518" t="s">
        <v>429</v>
      </c>
      <c r="E752" s="859">
        <v>30</v>
      </c>
      <c r="F752" s="859">
        <v>30</v>
      </c>
      <c r="G752" s="518" t="s">
        <v>122</v>
      </c>
      <c r="H752" s="518" t="s">
        <v>388</v>
      </c>
      <c r="I752" s="518">
        <v>122556</v>
      </c>
    </row>
    <row r="753" spans="1:9" x14ac:dyDescent="0.2">
      <c r="A753" s="518" t="s">
        <v>388</v>
      </c>
      <c r="B753" s="518">
        <v>122564</v>
      </c>
      <c r="C753" s="518" t="s">
        <v>2660</v>
      </c>
      <c r="D753" s="518" t="s">
        <v>726</v>
      </c>
      <c r="E753" s="859">
        <v>33</v>
      </c>
      <c r="F753" s="859">
        <v>32</v>
      </c>
      <c r="G753" s="518" t="s">
        <v>122</v>
      </c>
      <c r="H753" s="518" t="s">
        <v>388</v>
      </c>
      <c r="I753" s="518">
        <v>122564</v>
      </c>
    </row>
    <row r="754" spans="1:9" x14ac:dyDescent="0.2">
      <c r="A754" s="518" t="s">
        <v>311</v>
      </c>
      <c r="B754" s="518">
        <v>122630</v>
      </c>
      <c r="C754" s="518" t="s">
        <v>2660</v>
      </c>
      <c r="D754" s="518" t="s">
        <v>4123</v>
      </c>
      <c r="E754" s="859">
        <v>24</v>
      </c>
      <c r="F754" s="859">
        <v>20</v>
      </c>
      <c r="G754" s="518" t="s">
        <v>122</v>
      </c>
      <c r="H754" s="518" t="s">
        <v>311</v>
      </c>
      <c r="I754" s="518">
        <v>122630</v>
      </c>
    </row>
    <row r="755" spans="1:9" x14ac:dyDescent="0.2">
      <c r="A755" s="518" t="s">
        <v>311</v>
      </c>
      <c r="B755" s="518">
        <v>122648</v>
      </c>
      <c r="C755" s="518" t="s">
        <v>2660</v>
      </c>
      <c r="D755" s="518" t="s">
        <v>4124</v>
      </c>
      <c r="E755" s="859">
        <v>27</v>
      </c>
      <c r="F755" s="859">
        <v>25</v>
      </c>
      <c r="G755" s="518" t="s">
        <v>122</v>
      </c>
      <c r="H755" s="518" t="s">
        <v>311</v>
      </c>
      <c r="I755" s="518">
        <v>122648</v>
      </c>
    </row>
    <row r="756" spans="1:9" x14ac:dyDescent="0.2">
      <c r="A756" s="518" t="s">
        <v>311</v>
      </c>
      <c r="B756" s="518">
        <v>122721</v>
      </c>
      <c r="C756" s="518" t="s">
        <v>2660</v>
      </c>
      <c r="D756" s="518" t="s">
        <v>3645</v>
      </c>
      <c r="E756" s="859">
        <v>20</v>
      </c>
      <c r="F756" s="859">
        <v>6</v>
      </c>
      <c r="G756" s="518" t="s">
        <v>122</v>
      </c>
      <c r="H756" s="518" t="s">
        <v>311</v>
      </c>
      <c r="I756" s="518">
        <v>316307</v>
      </c>
    </row>
    <row r="757" spans="1:9" x14ac:dyDescent="0.2">
      <c r="A757" s="518" t="s">
        <v>181</v>
      </c>
      <c r="B757" s="518">
        <v>122796</v>
      </c>
      <c r="C757" s="518" t="s">
        <v>2660</v>
      </c>
      <c r="D757" s="518" t="s">
        <v>3916</v>
      </c>
      <c r="E757" s="859">
        <v>35</v>
      </c>
      <c r="F757" s="859">
        <v>19</v>
      </c>
      <c r="G757" s="518" t="s">
        <v>128</v>
      </c>
      <c r="H757" s="518" t="s">
        <v>181</v>
      </c>
      <c r="I757" s="518">
        <v>122796</v>
      </c>
    </row>
    <row r="758" spans="1:9" x14ac:dyDescent="0.2">
      <c r="A758" s="518" t="s">
        <v>181</v>
      </c>
      <c r="B758" s="518">
        <v>122804</v>
      </c>
      <c r="C758" s="518" t="s">
        <v>2660</v>
      </c>
      <c r="D758" s="518" t="s">
        <v>3932</v>
      </c>
      <c r="E758" s="859">
        <v>32</v>
      </c>
      <c r="F758" s="859">
        <v>0</v>
      </c>
      <c r="G758" s="518" t="s">
        <v>128</v>
      </c>
      <c r="H758" s="518" t="s">
        <v>181</v>
      </c>
      <c r="I758" s="518">
        <v>122804</v>
      </c>
    </row>
    <row r="759" spans="1:9" x14ac:dyDescent="0.2">
      <c r="A759" s="518" t="s">
        <v>181</v>
      </c>
      <c r="B759" s="518">
        <v>122812</v>
      </c>
      <c r="C759" s="518" t="s">
        <v>2660</v>
      </c>
      <c r="D759" s="518" t="s">
        <v>3933</v>
      </c>
      <c r="E759" s="859">
        <v>35</v>
      </c>
      <c r="F759" s="859">
        <v>29</v>
      </c>
      <c r="G759" s="518" t="s">
        <v>128</v>
      </c>
      <c r="H759" s="518" t="s">
        <v>181</v>
      </c>
      <c r="I759" s="518">
        <v>122812</v>
      </c>
    </row>
    <row r="760" spans="1:9" x14ac:dyDescent="0.2">
      <c r="A760" s="518" t="s">
        <v>181</v>
      </c>
      <c r="B760" s="518">
        <v>122853</v>
      </c>
      <c r="C760" s="518" t="s">
        <v>2660</v>
      </c>
      <c r="D760" s="518" t="s">
        <v>3946</v>
      </c>
      <c r="E760" s="859">
        <v>34</v>
      </c>
      <c r="F760" s="859">
        <v>14</v>
      </c>
      <c r="G760" s="518" t="s">
        <v>128</v>
      </c>
      <c r="H760" s="518" t="s">
        <v>181</v>
      </c>
      <c r="I760" s="518">
        <v>122853</v>
      </c>
    </row>
    <row r="761" spans="1:9" x14ac:dyDescent="0.2">
      <c r="A761" s="518" t="s">
        <v>181</v>
      </c>
      <c r="B761" s="518">
        <v>122861</v>
      </c>
      <c r="C761" s="518" t="s">
        <v>2660</v>
      </c>
      <c r="D761" s="518" t="s">
        <v>3947</v>
      </c>
      <c r="E761" s="859">
        <v>36</v>
      </c>
      <c r="F761" s="859">
        <v>26</v>
      </c>
      <c r="G761" s="518" t="s">
        <v>128</v>
      </c>
      <c r="H761" s="518" t="s">
        <v>181</v>
      </c>
      <c r="I761" s="518">
        <v>122861</v>
      </c>
    </row>
    <row r="762" spans="1:9" x14ac:dyDescent="0.2">
      <c r="A762" s="518" t="s">
        <v>181</v>
      </c>
      <c r="B762" s="518">
        <v>122879</v>
      </c>
      <c r="C762" s="518" t="s">
        <v>2660</v>
      </c>
      <c r="D762" s="518" t="s">
        <v>3948</v>
      </c>
      <c r="E762" s="859">
        <v>35</v>
      </c>
      <c r="F762" s="859">
        <v>25</v>
      </c>
      <c r="G762" s="518" t="s">
        <v>128</v>
      </c>
      <c r="H762" s="518" t="s">
        <v>181</v>
      </c>
      <c r="I762" s="518">
        <v>122879</v>
      </c>
    </row>
    <row r="763" spans="1:9" x14ac:dyDescent="0.2">
      <c r="A763" s="518" t="s">
        <v>181</v>
      </c>
      <c r="B763" s="518">
        <v>122887</v>
      </c>
      <c r="C763" s="518" t="s">
        <v>2660</v>
      </c>
      <c r="D763" s="518" t="s">
        <v>3949</v>
      </c>
      <c r="E763" s="859">
        <v>36</v>
      </c>
      <c r="F763" s="859">
        <v>26</v>
      </c>
      <c r="G763" s="518" t="s">
        <v>128</v>
      </c>
      <c r="H763" s="518" t="s">
        <v>181</v>
      </c>
      <c r="I763" s="518">
        <v>122887</v>
      </c>
    </row>
    <row r="764" spans="1:9" x14ac:dyDescent="0.2">
      <c r="A764" s="518" t="s">
        <v>181</v>
      </c>
      <c r="B764" s="518">
        <v>122911</v>
      </c>
      <c r="C764" s="518" t="s">
        <v>2660</v>
      </c>
      <c r="D764" s="518" t="s">
        <v>3950</v>
      </c>
      <c r="E764" s="859">
        <v>34</v>
      </c>
      <c r="F764" s="859">
        <v>24</v>
      </c>
      <c r="G764" s="518" t="s">
        <v>128</v>
      </c>
      <c r="H764" s="518" t="s">
        <v>181</v>
      </c>
      <c r="I764" s="518">
        <v>122911</v>
      </c>
    </row>
    <row r="765" spans="1:9" x14ac:dyDescent="0.2">
      <c r="A765" s="518" t="s">
        <v>179</v>
      </c>
      <c r="B765" s="518">
        <v>122952</v>
      </c>
      <c r="C765" s="518" t="s">
        <v>2660</v>
      </c>
      <c r="D765" s="518" t="s">
        <v>427</v>
      </c>
      <c r="E765" s="859">
        <v>33</v>
      </c>
      <c r="F765" s="859">
        <v>33</v>
      </c>
      <c r="G765" s="518" t="s">
        <v>122</v>
      </c>
      <c r="H765" s="518" t="s">
        <v>179</v>
      </c>
      <c r="I765" s="518">
        <v>122952</v>
      </c>
    </row>
    <row r="766" spans="1:9" x14ac:dyDescent="0.2">
      <c r="A766" s="518" t="s">
        <v>179</v>
      </c>
      <c r="B766" s="518">
        <v>122960</v>
      </c>
      <c r="C766" s="518" t="s">
        <v>2660</v>
      </c>
      <c r="D766" s="518" t="s">
        <v>816</v>
      </c>
      <c r="E766" s="859">
        <v>32</v>
      </c>
      <c r="F766" s="859">
        <v>33</v>
      </c>
      <c r="G766" s="518" t="s">
        <v>122</v>
      </c>
      <c r="H766" s="518" t="s">
        <v>179</v>
      </c>
      <c r="I766" s="518">
        <v>122960</v>
      </c>
    </row>
    <row r="767" spans="1:9" x14ac:dyDescent="0.2">
      <c r="A767" s="518" t="s">
        <v>179</v>
      </c>
      <c r="B767" s="518">
        <v>122978</v>
      </c>
      <c r="C767" s="518" t="s">
        <v>2660</v>
      </c>
      <c r="D767" s="518" t="s">
        <v>861</v>
      </c>
      <c r="E767" s="859">
        <v>26</v>
      </c>
      <c r="F767" s="859">
        <v>26</v>
      </c>
      <c r="G767" s="518" t="s">
        <v>122</v>
      </c>
      <c r="H767" s="518" t="s">
        <v>179</v>
      </c>
      <c r="I767" s="518">
        <v>122978</v>
      </c>
    </row>
    <row r="768" spans="1:9" x14ac:dyDescent="0.2">
      <c r="A768" s="518" t="s">
        <v>179</v>
      </c>
      <c r="B768" s="518">
        <v>122986</v>
      </c>
      <c r="C768" s="518" t="s">
        <v>2660</v>
      </c>
      <c r="D768" s="518" t="s">
        <v>1316</v>
      </c>
      <c r="E768" s="859">
        <v>32</v>
      </c>
      <c r="F768" s="859">
        <v>32</v>
      </c>
      <c r="G768" s="518" t="s">
        <v>122</v>
      </c>
      <c r="H768" s="518" t="s">
        <v>179</v>
      </c>
      <c r="I768" s="518">
        <v>122986</v>
      </c>
    </row>
    <row r="769" spans="1:9" x14ac:dyDescent="0.2">
      <c r="A769" s="518" t="s">
        <v>256</v>
      </c>
      <c r="B769" s="518">
        <v>123034</v>
      </c>
      <c r="C769" s="518" t="s">
        <v>2660</v>
      </c>
      <c r="D769" s="518" t="s">
        <v>8701</v>
      </c>
      <c r="E769" s="859">
        <v>16</v>
      </c>
      <c r="F769" s="859">
        <v>0</v>
      </c>
      <c r="G769" s="518" t="s">
        <v>128</v>
      </c>
      <c r="H769" s="518" t="s">
        <v>256</v>
      </c>
      <c r="I769" s="518">
        <v>123034</v>
      </c>
    </row>
    <row r="770" spans="1:9" x14ac:dyDescent="0.2">
      <c r="A770" s="518" t="s">
        <v>263</v>
      </c>
      <c r="B770" s="518">
        <v>123117</v>
      </c>
      <c r="C770" s="518" t="s">
        <v>2660</v>
      </c>
      <c r="D770" s="518" t="s">
        <v>4176</v>
      </c>
      <c r="E770" s="859">
        <v>26</v>
      </c>
      <c r="F770" s="859">
        <v>25</v>
      </c>
      <c r="G770" s="518" t="s">
        <v>122</v>
      </c>
      <c r="H770" s="518" t="s">
        <v>263</v>
      </c>
      <c r="I770" s="518">
        <v>123117</v>
      </c>
    </row>
    <row r="771" spans="1:9" x14ac:dyDescent="0.2">
      <c r="A771" s="518" t="s">
        <v>263</v>
      </c>
      <c r="B771" s="518">
        <v>123125</v>
      </c>
      <c r="C771" s="518" t="s">
        <v>2660</v>
      </c>
      <c r="D771" s="518" t="s">
        <v>4176</v>
      </c>
      <c r="E771" s="859">
        <v>22</v>
      </c>
      <c r="F771" s="859">
        <v>22</v>
      </c>
      <c r="G771" s="518" t="s">
        <v>122</v>
      </c>
      <c r="H771" s="518" t="s">
        <v>263</v>
      </c>
      <c r="I771" s="518">
        <v>123125</v>
      </c>
    </row>
    <row r="772" spans="1:9" x14ac:dyDescent="0.2">
      <c r="A772" s="518" t="s">
        <v>263</v>
      </c>
      <c r="B772" s="518">
        <v>123141</v>
      </c>
      <c r="C772" s="518" t="s">
        <v>2660</v>
      </c>
      <c r="D772" s="518" t="s">
        <v>4176</v>
      </c>
      <c r="E772" s="859">
        <v>31</v>
      </c>
      <c r="F772" s="859">
        <v>31</v>
      </c>
      <c r="G772" s="518" t="s">
        <v>122</v>
      </c>
      <c r="H772" s="518" t="s">
        <v>263</v>
      </c>
      <c r="I772" s="518">
        <v>123141</v>
      </c>
    </row>
    <row r="773" spans="1:9" x14ac:dyDescent="0.2">
      <c r="A773" s="518" t="s">
        <v>263</v>
      </c>
      <c r="B773" s="518">
        <v>123158</v>
      </c>
      <c r="C773" s="518" t="s">
        <v>2660</v>
      </c>
      <c r="D773" s="518" t="s">
        <v>2588</v>
      </c>
      <c r="E773" s="859">
        <v>36</v>
      </c>
      <c r="F773" s="859">
        <v>32</v>
      </c>
      <c r="G773" s="518" t="s">
        <v>122</v>
      </c>
      <c r="H773" s="518" t="s">
        <v>263</v>
      </c>
      <c r="I773" s="518">
        <v>123158</v>
      </c>
    </row>
    <row r="774" spans="1:9" x14ac:dyDescent="0.2">
      <c r="A774" s="518" t="s">
        <v>256</v>
      </c>
      <c r="B774" s="518">
        <v>123190</v>
      </c>
      <c r="C774" s="518" t="s">
        <v>2660</v>
      </c>
      <c r="D774" s="518" t="s">
        <v>1680</v>
      </c>
      <c r="E774" s="859">
        <v>33</v>
      </c>
      <c r="F774" s="859">
        <v>0</v>
      </c>
      <c r="G774" s="518" t="s">
        <v>128</v>
      </c>
      <c r="H774" s="518" t="s">
        <v>256</v>
      </c>
      <c r="I774" s="518">
        <v>123190</v>
      </c>
    </row>
    <row r="775" spans="1:9" x14ac:dyDescent="0.2">
      <c r="A775" s="518" t="s">
        <v>164</v>
      </c>
      <c r="B775" s="518">
        <v>123257</v>
      </c>
      <c r="C775" s="518" t="s">
        <v>2660</v>
      </c>
      <c r="D775" s="518" t="s">
        <v>8702</v>
      </c>
      <c r="E775" s="859">
        <v>34</v>
      </c>
      <c r="F775" s="859">
        <v>0</v>
      </c>
      <c r="G775" s="518" t="s">
        <v>128</v>
      </c>
      <c r="H775" s="518" t="s">
        <v>164</v>
      </c>
      <c r="I775" s="518">
        <v>123257</v>
      </c>
    </row>
    <row r="776" spans="1:9" x14ac:dyDescent="0.2">
      <c r="A776" s="518" t="s">
        <v>256</v>
      </c>
      <c r="B776" s="518">
        <v>123315</v>
      </c>
      <c r="C776" s="518" t="s">
        <v>2660</v>
      </c>
      <c r="D776" s="518" t="s">
        <v>3978</v>
      </c>
      <c r="E776" s="859">
        <v>33</v>
      </c>
      <c r="F776" s="859">
        <v>0</v>
      </c>
      <c r="G776" s="518" t="s">
        <v>128</v>
      </c>
      <c r="H776" s="518" t="s">
        <v>256</v>
      </c>
      <c r="I776" s="518">
        <v>123315</v>
      </c>
    </row>
    <row r="777" spans="1:9" x14ac:dyDescent="0.2">
      <c r="A777" s="518" t="s">
        <v>378</v>
      </c>
      <c r="B777" s="518">
        <v>123364</v>
      </c>
      <c r="C777" s="518" t="s">
        <v>2660</v>
      </c>
      <c r="D777" s="518" t="s">
        <v>324</v>
      </c>
      <c r="E777" s="859">
        <v>30</v>
      </c>
      <c r="F777" s="859">
        <v>30</v>
      </c>
      <c r="G777" s="518" t="s">
        <v>122</v>
      </c>
      <c r="H777" s="518" t="s">
        <v>378</v>
      </c>
      <c r="I777" s="518">
        <v>123364</v>
      </c>
    </row>
    <row r="778" spans="1:9" x14ac:dyDescent="0.2">
      <c r="A778" s="518" t="s">
        <v>307</v>
      </c>
      <c r="B778" s="518">
        <v>123810</v>
      </c>
      <c r="C778" s="518" t="s">
        <v>2660</v>
      </c>
      <c r="D778" s="518" t="s">
        <v>884</v>
      </c>
      <c r="E778" s="859">
        <v>28</v>
      </c>
      <c r="F778" s="859">
        <v>0</v>
      </c>
      <c r="G778" s="518" t="s">
        <v>122</v>
      </c>
      <c r="H778" s="518" t="s">
        <v>307</v>
      </c>
      <c r="I778" s="518">
        <v>123810</v>
      </c>
    </row>
    <row r="779" spans="1:9" x14ac:dyDescent="0.2">
      <c r="A779" s="518" t="s">
        <v>332</v>
      </c>
      <c r="B779" s="518">
        <v>123976</v>
      </c>
      <c r="C779" s="518" t="s">
        <v>2660</v>
      </c>
      <c r="D779" s="518" t="s">
        <v>1889</v>
      </c>
      <c r="E779" s="859">
        <v>16</v>
      </c>
      <c r="F779" s="859">
        <v>16</v>
      </c>
      <c r="G779" s="518" t="s">
        <v>122</v>
      </c>
      <c r="H779" s="518" t="s">
        <v>332</v>
      </c>
      <c r="I779" s="518">
        <v>123976</v>
      </c>
    </row>
    <row r="780" spans="1:9" x14ac:dyDescent="0.2">
      <c r="A780" s="518" t="s">
        <v>170</v>
      </c>
      <c r="B780" s="518">
        <v>124263</v>
      </c>
      <c r="C780" s="518" t="s">
        <v>2660</v>
      </c>
      <c r="D780" s="518" t="s">
        <v>1118</v>
      </c>
      <c r="E780" s="859">
        <v>24</v>
      </c>
      <c r="F780" s="859">
        <v>22</v>
      </c>
      <c r="G780" s="518" t="s">
        <v>122</v>
      </c>
      <c r="H780" s="518" t="s">
        <v>170</v>
      </c>
      <c r="I780" s="518">
        <v>124263</v>
      </c>
    </row>
    <row r="781" spans="1:9" x14ac:dyDescent="0.2">
      <c r="A781" s="518" t="s">
        <v>170</v>
      </c>
      <c r="B781" s="518">
        <v>124271</v>
      </c>
      <c r="C781" s="518" t="s">
        <v>2660</v>
      </c>
      <c r="D781" s="518" t="s">
        <v>928</v>
      </c>
      <c r="E781" s="859">
        <v>25</v>
      </c>
      <c r="F781" s="859">
        <v>21</v>
      </c>
      <c r="G781" s="518" t="s">
        <v>122</v>
      </c>
      <c r="H781" s="518" t="s">
        <v>170</v>
      </c>
      <c r="I781" s="518">
        <v>124271</v>
      </c>
    </row>
    <row r="782" spans="1:9" x14ac:dyDescent="0.2">
      <c r="A782" s="518" t="s">
        <v>170</v>
      </c>
      <c r="B782" s="518">
        <v>124289</v>
      </c>
      <c r="C782" s="518" t="s">
        <v>2660</v>
      </c>
      <c r="D782" s="518" t="s">
        <v>7509</v>
      </c>
      <c r="E782" s="859">
        <v>17</v>
      </c>
      <c r="F782" s="859">
        <v>4</v>
      </c>
      <c r="G782" s="518" t="s">
        <v>122</v>
      </c>
      <c r="H782" s="518" t="s">
        <v>170</v>
      </c>
      <c r="I782" s="518">
        <v>448753</v>
      </c>
    </row>
    <row r="783" spans="1:9" x14ac:dyDescent="0.2">
      <c r="A783" s="518" t="s">
        <v>371</v>
      </c>
      <c r="B783" s="518">
        <v>124511</v>
      </c>
      <c r="C783" s="518" t="s">
        <v>2660</v>
      </c>
      <c r="D783" s="518" t="s">
        <v>542</v>
      </c>
      <c r="E783" s="859">
        <v>31</v>
      </c>
      <c r="F783" s="859">
        <v>31</v>
      </c>
      <c r="G783" s="518" t="s">
        <v>122</v>
      </c>
      <c r="H783" s="518" t="s">
        <v>371</v>
      </c>
      <c r="I783" s="518">
        <v>124511</v>
      </c>
    </row>
    <row r="784" spans="1:9" x14ac:dyDescent="0.2">
      <c r="A784" s="518" t="s">
        <v>371</v>
      </c>
      <c r="B784" s="518">
        <v>124529</v>
      </c>
      <c r="C784" s="518" t="s">
        <v>2660</v>
      </c>
      <c r="D784" s="518" t="s">
        <v>6666</v>
      </c>
      <c r="E784" s="859">
        <v>29</v>
      </c>
      <c r="F784" s="859">
        <v>25</v>
      </c>
      <c r="G784" s="518" t="s">
        <v>122</v>
      </c>
      <c r="H784" s="518" t="s">
        <v>371</v>
      </c>
      <c r="I784" s="518">
        <v>124529</v>
      </c>
    </row>
    <row r="785" spans="1:9" x14ac:dyDescent="0.2">
      <c r="A785" s="518" t="s">
        <v>371</v>
      </c>
      <c r="B785" s="518">
        <v>124537</v>
      </c>
      <c r="C785" s="518" t="s">
        <v>2660</v>
      </c>
      <c r="D785" s="518" t="s">
        <v>3926</v>
      </c>
      <c r="E785" s="859">
        <v>22</v>
      </c>
      <c r="F785" s="859">
        <v>16</v>
      </c>
      <c r="G785" s="518" t="s">
        <v>122</v>
      </c>
      <c r="H785" s="518" t="s">
        <v>371</v>
      </c>
      <c r="I785" s="518">
        <v>124537</v>
      </c>
    </row>
    <row r="786" spans="1:9" x14ac:dyDescent="0.2">
      <c r="A786" s="518" t="s">
        <v>371</v>
      </c>
      <c r="B786" s="518">
        <v>124545</v>
      </c>
      <c r="C786" s="518" t="s">
        <v>2660</v>
      </c>
      <c r="D786" s="518" t="s">
        <v>6667</v>
      </c>
      <c r="E786" s="859">
        <v>29</v>
      </c>
      <c r="F786" s="859">
        <v>29</v>
      </c>
      <c r="G786" s="518" t="s">
        <v>122</v>
      </c>
      <c r="H786" s="518" t="s">
        <v>371</v>
      </c>
      <c r="I786" s="518">
        <v>124545</v>
      </c>
    </row>
    <row r="787" spans="1:9" x14ac:dyDescent="0.2">
      <c r="A787" s="518" t="s">
        <v>371</v>
      </c>
      <c r="B787" s="518">
        <v>124552</v>
      </c>
      <c r="C787" s="518" t="s">
        <v>2660</v>
      </c>
      <c r="D787" s="518" t="s">
        <v>3927</v>
      </c>
      <c r="E787" s="859">
        <v>25</v>
      </c>
      <c r="F787" s="859">
        <v>25</v>
      </c>
      <c r="G787" s="518" t="s">
        <v>122</v>
      </c>
      <c r="H787" s="518" t="s">
        <v>371</v>
      </c>
      <c r="I787" s="518">
        <v>124552</v>
      </c>
    </row>
    <row r="788" spans="1:9" x14ac:dyDescent="0.2">
      <c r="A788" s="518" t="s">
        <v>371</v>
      </c>
      <c r="B788" s="518">
        <v>124578</v>
      </c>
      <c r="C788" s="518" t="s">
        <v>2660</v>
      </c>
      <c r="D788" s="518" t="s">
        <v>3943</v>
      </c>
      <c r="E788" s="859">
        <v>32</v>
      </c>
      <c r="F788" s="859">
        <v>32</v>
      </c>
      <c r="G788" s="518" t="s">
        <v>122</v>
      </c>
      <c r="H788" s="518" t="s">
        <v>371</v>
      </c>
      <c r="I788" s="518">
        <v>124578</v>
      </c>
    </row>
    <row r="789" spans="1:9" x14ac:dyDescent="0.2">
      <c r="A789" s="518" t="s">
        <v>371</v>
      </c>
      <c r="B789" s="518">
        <v>124602</v>
      </c>
      <c r="C789" s="518" t="s">
        <v>2660</v>
      </c>
      <c r="D789" s="518" t="s">
        <v>3944</v>
      </c>
      <c r="E789" s="859">
        <v>32</v>
      </c>
      <c r="F789" s="859">
        <v>32</v>
      </c>
      <c r="G789" s="518" t="s">
        <v>122</v>
      </c>
      <c r="H789" s="518" t="s">
        <v>371</v>
      </c>
      <c r="I789" s="518">
        <v>124602</v>
      </c>
    </row>
    <row r="790" spans="1:9" x14ac:dyDescent="0.2">
      <c r="A790" s="518" t="s">
        <v>371</v>
      </c>
      <c r="B790" s="518">
        <v>124644</v>
      </c>
      <c r="C790" s="518" t="s">
        <v>2660</v>
      </c>
      <c r="D790" s="518" t="s">
        <v>3963</v>
      </c>
      <c r="E790" s="859">
        <v>22</v>
      </c>
      <c r="F790" s="859">
        <v>22</v>
      </c>
      <c r="G790" s="518" t="s">
        <v>122</v>
      </c>
      <c r="H790" s="518" t="s">
        <v>371</v>
      </c>
      <c r="I790" s="518">
        <v>124644</v>
      </c>
    </row>
    <row r="791" spans="1:9" x14ac:dyDescent="0.2">
      <c r="A791" s="518" t="s">
        <v>371</v>
      </c>
      <c r="B791" s="518">
        <v>124693</v>
      </c>
      <c r="C791" s="518" t="s">
        <v>2660</v>
      </c>
      <c r="D791" s="518" t="s">
        <v>3964</v>
      </c>
      <c r="E791" s="859">
        <v>32</v>
      </c>
      <c r="F791" s="859">
        <v>32</v>
      </c>
      <c r="G791" s="518" t="s">
        <v>122</v>
      </c>
      <c r="H791" s="518" t="s">
        <v>371</v>
      </c>
      <c r="I791" s="518">
        <v>124693</v>
      </c>
    </row>
    <row r="792" spans="1:9" x14ac:dyDescent="0.2">
      <c r="A792" s="518" t="s">
        <v>371</v>
      </c>
      <c r="B792" s="518">
        <v>124701</v>
      </c>
      <c r="C792" s="518" t="s">
        <v>2660</v>
      </c>
      <c r="D792" s="518" t="s">
        <v>3965</v>
      </c>
      <c r="E792" s="859">
        <v>29</v>
      </c>
      <c r="F792" s="859">
        <v>28</v>
      </c>
      <c r="G792" s="518" t="s">
        <v>122</v>
      </c>
      <c r="H792" s="518" t="s">
        <v>371</v>
      </c>
      <c r="I792" s="518">
        <v>124701</v>
      </c>
    </row>
    <row r="793" spans="1:9" x14ac:dyDescent="0.2">
      <c r="A793" s="518" t="s">
        <v>213</v>
      </c>
      <c r="B793" s="518">
        <v>124743</v>
      </c>
      <c r="C793" s="518" t="s">
        <v>2660</v>
      </c>
      <c r="D793" s="518" t="s">
        <v>856</v>
      </c>
      <c r="E793" s="859">
        <v>23</v>
      </c>
      <c r="F793" s="859">
        <v>18</v>
      </c>
      <c r="G793" s="518" t="s">
        <v>122</v>
      </c>
      <c r="H793" s="518" t="s">
        <v>213</v>
      </c>
      <c r="I793" s="518">
        <v>124743</v>
      </c>
    </row>
    <row r="794" spans="1:9" x14ac:dyDescent="0.2">
      <c r="A794" s="518" t="s">
        <v>213</v>
      </c>
      <c r="B794" s="518">
        <v>124750</v>
      </c>
      <c r="C794" s="518" t="s">
        <v>2660</v>
      </c>
      <c r="D794" s="518" t="s">
        <v>796</v>
      </c>
      <c r="E794" s="859">
        <v>23</v>
      </c>
      <c r="F794" s="859">
        <v>18</v>
      </c>
      <c r="G794" s="518" t="s">
        <v>122</v>
      </c>
      <c r="H794" s="518" t="s">
        <v>213</v>
      </c>
      <c r="I794" s="518">
        <v>124750</v>
      </c>
    </row>
    <row r="795" spans="1:9" x14ac:dyDescent="0.2">
      <c r="A795" s="518" t="s">
        <v>393</v>
      </c>
      <c r="B795" s="518">
        <v>124818</v>
      </c>
      <c r="C795" s="518" t="s">
        <v>2660</v>
      </c>
      <c r="D795" s="518" t="s">
        <v>1296</v>
      </c>
      <c r="E795" s="859">
        <v>22</v>
      </c>
      <c r="F795" s="859">
        <v>0</v>
      </c>
      <c r="G795" s="518" t="s">
        <v>122</v>
      </c>
      <c r="H795" s="518" t="s">
        <v>393</v>
      </c>
      <c r="I795" s="518">
        <v>124818</v>
      </c>
    </row>
    <row r="796" spans="1:9" x14ac:dyDescent="0.2">
      <c r="A796" s="518" t="s">
        <v>244</v>
      </c>
      <c r="B796" s="518">
        <v>124826</v>
      </c>
      <c r="C796" s="518" t="s">
        <v>2660</v>
      </c>
      <c r="D796" s="518" t="s">
        <v>8703</v>
      </c>
      <c r="E796" s="859">
        <v>35</v>
      </c>
      <c r="F796" s="859">
        <v>35</v>
      </c>
      <c r="G796" s="518" t="s">
        <v>122</v>
      </c>
      <c r="H796" s="518" t="s">
        <v>244</v>
      </c>
      <c r="I796" s="518">
        <v>124826</v>
      </c>
    </row>
    <row r="797" spans="1:9" x14ac:dyDescent="0.2">
      <c r="A797" s="518" t="s">
        <v>350</v>
      </c>
      <c r="B797" s="518">
        <v>124834</v>
      </c>
      <c r="C797" s="518" t="s">
        <v>2660</v>
      </c>
      <c r="D797" s="518" t="s">
        <v>6668</v>
      </c>
      <c r="E797" s="859">
        <v>22</v>
      </c>
      <c r="F797" s="859">
        <v>0</v>
      </c>
      <c r="G797" s="518" t="s">
        <v>122</v>
      </c>
      <c r="H797" s="518" t="s">
        <v>350</v>
      </c>
      <c r="I797" s="518">
        <v>124834</v>
      </c>
    </row>
    <row r="798" spans="1:9" x14ac:dyDescent="0.2">
      <c r="A798" s="518" t="s">
        <v>249</v>
      </c>
      <c r="B798" s="518">
        <v>124875</v>
      </c>
      <c r="C798" s="518" t="s">
        <v>2660</v>
      </c>
      <c r="D798" s="518" t="s">
        <v>397</v>
      </c>
      <c r="E798" s="859">
        <v>30</v>
      </c>
      <c r="F798" s="859">
        <v>20</v>
      </c>
      <c r="G798" s="518" t="s">
        <v>122</v>
      </c>
      <c r="H798" s="518" t="s">
        <v>249</v>
      </c>
      <c r="I798" s="518">
        <v>124875</v>
      </c>
    </row>
    <row r="799" spans="1:9" x14ac:dyDescent="0.2">
      <c r="A799" s="518" t="s">
        <v>352</v>
      </c>
      <c r="B799" s="518">
        <v>124883</v>
      </c>
      <c r="C799" s="518" t="s">
        <v>2660</v>
      </c>
      <c r="D799" s="518" t="s">
        <v>737</v>
      </c>
      <c r="E799" s="859">
        <v>26</v>
      </c>
      <c r="F799" s="859">
        <v>0</v>
      </c>
      <c r="G799" s="518" t="s">
        <v>122</v>
      </c>
      <c r="H799" s="518" t="s">
        <v>352</v>
      </c>
      <c r="I799" s="518">
        <v>124883</v>
      </c>
    </row>
    <row r="800" spans="1:9" x14ac:dyDescent="0.2">
      <c r="A800" s="518" t="s">
        <v>349</v>
      </c>
      <c r="B800" s="518">
        <v>124933</v>
      </c>
      <c r="C800" s="518" t="s">
        <v>2660</v>
      </c>
      <c r="D800" s="518" t="s">
        <v>1431</v>
      </c>
      <c r="E800" s="859">
        <v>23</v>
      </c>
      <c r="F800" s="859">
        <v>22</v>
      </c>
      <c r="G800" s="518" t="s">
        <v>122</v>
      </c>
      <c r="H800" s="518" t="s">
        <v>349</v>
      </c>
      <c r="I800" s="518">
        <v>124933</v>
      </c>
    </row>
    <row r="801" spans="1:9" x14ac:dyDescent="0.2">
      <c r="A801" s="518" t="s">
        <v>349</v>
      </c>
      <c r="B801" s="518">
        <v>124941</v>
      </c>
      <c r="C801" s="518" t="s">
        <v>2660</v>
      </c>
      <c r="D801" s="518" t="s">
        <v>759</v>
      </c>
      <c r="E801" s="859">
        <v>24</v>
      </c>
      <c r="F801" s="859">
        <v>18</v>
      </c>
      <c r="G801" s="518" t="s">
        <v>122</v>
      </c>
      <c r="H801" s="518" t="s">
        <v>349</v>
      </c>
      <c r="I801" s="518">
        <v>124941</v>
      </c>
    </row>
    <row r="802" spans="1:9" x14ac:dyDescent="0.2">
      <c r="A802" s="518" t="s">
        <v>349</v>
      </c>
      <c r="B802" s="518">
        <v>124958</v>
      </c>
      <c r="C802" s="518" t="s">
        <v>2660</v>
      </c>
      <c r="D802" s="518" t="s">
        <v>4043</v>
      </c>
      <c r="E802" s="859">
        <v>27</v>
      </c>
      <c r="F802" s="859">
        <v>25</v>
      </c>
      <c r="G802" s="518" t="s">
        <v>122</v>
      </c>
      <c r="H802" s="518" t="s">
        <v>349</v>
      </c>
      <c r="I802" s="518">
        <v>124958</v>
      </c>
    </row>
    <row r="803" spans="1:9" x14ac:dyDescent="0.2">
      <c r="A803" s="518" t="s">
        <v>328</v>
      </c>
      <c r="B803" s="518">
        <v>124974</v>
      </c>
      <c r="C803" s="518" t="s">
        <v>2660</v>
      </c>
      <c r="D803" s="518" t="s">
        <v>4044</v>
      </c>
      <c r="E803" s="859">
        <v>30</v>
      </c>
      <c r="F803" s="859">
        <v>14</v>
      </c>
      <c r="G803" s="518" t="s">
        <v>122</v>
      </c>
      <c r="H803" s="518" t="s">
        <v>328</v>
      </c>
      <c r="I803" s="518">
        <v>603480</v>
      </c>
    </row>
    <row r="804" spans="1:9" x14ac:dyDescent="0.2">
      <c r="A804" s="518" t="s">
        <v>276</v>
      </c>
      <c r="B804" s="518">
        <v>125211</v>
      </c>
      <c r="C804" s="518" t="s">
        <v>2660</v>
      </c>
      <c r="D804" s="518" t="s">
        <v>2908</v>
      </c>
      <c r="E804" s="859">
        <v>16</v>
      </c>
      <c r="F804" s="859">
        <v>10</v>
      </c>
      <c r="G804" s="518" t="s">
        <v>122</v>
      </c>
      <c r="H804" s="518" t="s">
        <v>276</v>
      </c>
      <c r="I804" s="518">
        <v>504522</v>
      </c>
    </row>
    <row r="805" spans="1:9" x14ac:dyDescent="0.2">
      <c r="A805" s="518" t="s">
        <v>358</v>
      </c>
      <c r="B805" s="518">
        <v>125328</v>
      </c>
      <c r="C805" s="518" t="s">
        <v>2660</v>
      </c>
      <c r="D805" s="518" t="s">
        <v>4109</v>
      </c>
      <c r="E805" s="859">
        <v>24</v>
      </c>
      <c r="F805" s="859">
        <v>24</v>
      </c>
      <c r="G805" s="518" t="s">
        <v>122</v>
      </c>
      <c r="H805" s="518" t="s">
        <v>358</v>
      </c>
      <c r="I805" s="518">
        <v>125328</v>
      </c>
    </row>
    <row r="806" spans="1:9" x14ac:dyDescent="0.2">
      <c r="A806" s="518" t="s">
        <v>358</v>
      </c>
      <c r="B806" s="518">
        <v>125336</v>
      </c>
      <c r="C806" s="518" t="s">
        <v>2660</v>
      </c>
      <c r="D806" s="518" t="s">
        <v>4110</v>
      </c>
      <c r="E806" s="859">
        <v>32</v>
      </c>
      <c r="F806" s="859">
        <v>31</v>
      </c>
      <c r="G806" s="518" t="s">
        <v>122</v>
      </c>
      <c r="H806" s="518" t="s">
        <v>358</v>
      </c>
      <c r="I806" s="518">
        <v>125336</v>
      </c>
    </row>
    <row r="807" spans="1:9" x14ac:dyDescent="0.2">
      <c r="A807" s="518" t="s">
        <v>358</v>
      </c>
      <c r="B807" s="518">
        <v>125369</v>
      </c>
      <c r="C807" s="518" t="s">
        <v>2660</v>
      </c>
      <c r="D807" s="518" t="s">
        <v>524</v>
      </c>
      <c r="E807" s="859">
        <v>26</v>
      </c>
      <c r="F807" s="859">
        <v>23</v>
      </c>
      <c r="G807" s="518" t="s">
        <v>122</v>
      </c>
      <c r="H807" s="518" t="s">
        <v>358</v>
      </c>
      <c r="I807" s="518">
        <v>125369</v>
      </c>
    </row>
    <row r="808" spans="1:9" x14ac:dyDescent="0.2">
      <c r="A808" s="518" t="s">
        <v>294</v>
      </c>
      <c r="B808" s="518">
        <v>125427</v>
      </c>
      <c r="C808" s="518" t="s">
        <v>2660</v>
      </c>
      <c r="D808" s="518" t="s">
        <v>4111</v>
      </c>
      <c r="E808" s="859">
        <v>30</v>
      </c>
      <c r="F808" s="859">
        <v>30</v>
      </c>
      <c r="G808" s="518" t="s">
        <v>122</v>
      </c>
      <c r="H808" s="518" t="s">
        <v>294</v>
      </c>
      <c r="I808" s="518">
        <v>125427</v>
      </c>
    </row>
    <row r="809" spans="1:9" x14ac:dyDescent="0.2">
      <c r="A809" s="518" t="s">
        <v>294</v>
      </c>
      <c r="B809" s="518">
        <v>125450</v>
      </c>
      <c r="C809" s="518" t="s">
        <v>2660</v>
      </c>
      <c r="D809" s="518" t="s">
        <v>4112</v>
      </c>
      <c r="E809" s="859">
        <v>32</v>
      </c>
      <c r="F809" s="859">
        <v>32</v>
      </c>
      <c r="G809" s="518" t="s">
        <v>122</v>
      </c>
      <c r="H809" s="518" t="s">
        <v>294</v>
      </c>
      <c r="I809" s="518">
        <v>125450</v>
      </c>
    </row>
    <row r="810" spans="1:9" x14ac:dyDescent="0.2">
      <c r="A810" s="518" t="s">
        <v>371</v>
      </c>
      <c r="B810" s="518">
        <v>125476</v>
      </c>
      <c r="C810" s="518" t="s">
        <v>2660</v>
      </c>
      <c r="D810" s="518" t="s">
        <v>3917</v>
      </c>
      <c r="E810" s="859">
        <v>32</v>
      </c>
      <c r="F810" s="859">
        <v>32</v>
      </c>
      <c r="G810" s="518" t="s">
        <v>122</v>
      </c>
      <c r="H810" s="518" t="s">
        <v>371</v>
      </c>
      <c r="I810" s="518">
        <v>125476</v>
      </c>
    </row>
    <row r="811" spans="1:9" x14ac:dyDescent="0.2">
      <c r="A811" s="518" t="s">
        <v>371</v>
      </c>
      <c r="B811" s="518">
        <v>125500</v>
      </c>
      <c r="C811" s="518" t="s">
        <v>2660</v>
      </c>
      <c r="D811" s="518" t="s">
        <v>3918</v>
      </c>
      <c r="E811" s="859">
        <v>31</v>
      </c>
      <c r="F811" s="859">
        <v>31</v>
      </c>
      <c r="G811" s="518" t="s">
        <v>122</v>
      </c>
      <c r="H811" s="518" t="s">
        <v>371</v>
      </c>
      <c r="I811" s="518">
        <v>125500</v>
      </c>
    </row>
    <row r="812" spans="1:9" x14ac:dyDescent="0.2">
      <c r="A812" s="518" t="s">
        <v>288</v>
      </c>
      <c r="B812" s="518">
        <v>125526</v>
      </c>
      <c r="C812" s="518" t="s">
        <v>2660</v>
      </c>
      <c r="D812" s="518" t="s">
        <v>2725</v>
      </c>
      <c r="E812" s="859">
        <v>26</v>
      </c>
      <c r="F812" s="859">
        <v>26</v>
      </c>
      <c r="G812" s="518" t="s">
        <v>122</v>
      </c>
      <c r="H812" s="518" t="s">
        <v>288</v>
      </c>
      <c r="I812" s="518">
        <v>125526</v>
      </c>
    </row>
    <row r="813" spans="1:9" x14ac:dyDescent="0.2">
      <c r="A813" s="518" t="s">
        <v>288</v>
      </c>
      <c r="B813" s="518">
        <v>125534</v>
      </c>
      <c r="C813" s="518" t="s">
        <v>2660</v>
      </c>
      <c r="D813" s="518" t="s">
        <v>885</v>
      </c>
      <c r="E813" s="859">
        <v>35</v>
      </c>
      <c r="F813" s="859">
        <v>35</v>
      </c>
      <c r="G813" s="518" t="s">
        <v>122</v>
      </c>
      <c r="H813" s="518" t="s">
        <v>288</v>
      </c>
      <c r="I813" s="518">
        <v>125534</v>
      </c>
    </row>
    <row r="814" spans="1:9" x14ac:dyDescent="0.2">
      <c r="A814" s="518" t="s">
        <v>359</v>
      </c>
      <c r="B814" s="518">
        <v>125682</v>
      </c>
      <c r="C814" s="518" t="s">
        <v>2660</v>
      </c>
      <c r="D814" s="518" t="s">
        <v>3951</v>
      </c>
      <c r="E814" s="859">
        <v>35</v>
      </c>
      <c r="F814" s="859">
        <v>35</v>
      </c>
      <c r="G814" s="518" t="s">
        <v>122</v>
      </c>
      <c r="H814" s="518" t="s">
        <v>359</v>
      </c>
      <c r="I814" s="518">
        <v>125682</v>
      </c>
    </row>
    <row r="815" spans="1:9" x14ac:dyDescent="0.2">
      <c r="A815" s="518" t="s">
        <v>322</v>
      </c>
      <c r="B815" s="518">
        <v>125690</v>
      </c>
      <c r="C815" s="518" t="s">
        <v>2660</v>
      </c>
      <c r="D815" s="518" t="s">
        <v>473</v>
      </c>
      <c r="E815" s="859">
        <v>13</v>
      </c>
      <c r="F815" s="859">
        <v>13</v>
      </c>
      <c r="G815" s="518" t="s">
        <v>122</v>
      </c>
      <c r="H815" s="518" t="s">
        <v>322</v>
      </c>
      <c r="I815" s="518">
        <v>125708</v>
      </c>
    </row>
    <row r="816" spans="1:9" x14ac:dyDescent="0.2">
      <c r="A816" s="518" t="s">
        <v>322</v>
      </c>
      <c r="B816" s="518">
        <v>125708</v>
      </c>
      <c r="C816" s="518" t="s">
        <v>2660</v>
      </c>
      <c r="D816" s="518" t="s">
        <v>3952</v>
      </c>
      <c r="E816" s="859">
        <v>26</v>
      </c>
      <c r="F816" s="859">
        <v>22</v>
      </c>
      <c r="G816" s="518" t="s">
        <v>122</v>
      </c>
      <c r="H816" s="518" t="s">
        <v>322</v>
      </c>
      <c r="I816" s="518">
        <v>125708</v>
      </c>
    </row>
    <row r="817" spans="1:9" x14ac:dyDescent="0.2">
      <c r="A817" s="518" t="s">
        <v>322</v>
      </c>
      <c r="B817" s="518">
        <v>125716</v>
      </c>
      <c r="C817" s="518" t="s">
        <v>2660</v>
      </c>
      <c r="D817" s="518" t="s">
        <v>898</v>
      </c>
      <c r="E817" s="859">
        <v>35</v>
      </c>
      <c r="F817" s="859">
        <v>0</v>
      </c>
      <c r="G817" s="518" t="s">
        <v>122</v>
      </c>
      <c r="H817" s="518" t="s">
        <v>322</v>
      </c>
      <c r="I817" s="518">
        <v>125716</v>
      </c>
    </row>
    <row r="818" spans="1:9" x14ac:dyDescent="0.2">
      <c r="A818" s="518" t="s">
        <v>322</v>
      </c>
      <c r="B818" s="518">
        <v>125724</v>
      </c>
      <c r="C818" s="518" t="s">
        <v>2660</v>
      </c>
      <c r="D818" s="518" t="s">
        <v>3953</v>
      </c>
      <c r="E818" s="859">
        <v>34</v>
      </c>
      <c r="F818" s="859">
        <v>0</v>
      </c>
      <c r="G818" s="518" t="s">
        <v>122</v>
      </c>
      <c r="H818" s="518" t="s">
        <v>322</v>
      </c>
      <c r="I818" s="518">
        <v>125724</v>
      </c>
    </row>
    <row r="819" spans="1:9" x14ac:dyDescent="0.2">
      <c r="A819" s="518" t="s">
        <v>272</v>
      </c>
      <c r="B819" s="518">
        <v>125732</v>
      </c>
      <c r="C819" s="518" t="s">
        <v>2660</v>
      </c>
      <c r="D819" s="518" t="s">
        <v>7932</v>
      </c>
      <c r="E819" s="859">
        <v>33</v>
      </c>
      <c r="F819" s="859">
        <v>27</v>
      </c>
      <c r="G819" s="518" t="s">
        <v>122</v>
      </c>
      <c r="H819" s="518" t="s">
        <v>272</v>
      </c>
      <c r="I819" s="518">
        <v>125732</v>
      </c>
    </row>
    <row r="820" spans="1:9" x14ac:dyDescent="0.2">
      <c r="A820" s="518" t="s">
        <v>339</v>
      </c>
      <c r="B820" s="518">
        <v>125757</v>
      </c>
      <c r="C820" s="518" t="s">
        <v>2660</v>
      </c>
      <c r="D820" s="518" t="s">
        <v>3954</v>
      </c>
      <c r="E820" s="859">
        <v>28</v>
      </c>
      <c r="F820" s="859">
        <v>18</v>
      </c>
      <c r="G820" s="518" t="s">
        <v>122</v>
      </c>
      <c r="H820" s="518" t="s">
        <v>339</v>
      </c>
      <c r="I820" s="518">
        <v>125757</v>
      </c>
    </row>
    <row r="821" spans="1:9" x14ac:dyDescent="0.2">
      <c r="A821" s="518" t="s">
        <v>262</v>
      </c>
      <c r="B821" s="518">
        <v>125773</v>
      </c>
      <c r="C821" s="518" t="s">
        <v>2660</v>
      </c>
      <c r="D821" s="518" t="s">
        <v>3955</v>
      </c>
      <c r="E821" s="859">
        <v>32</v>
      </c>
      <c r="F821" s="859">
        <v>29</v>
      </c>
      <c r="G821" s="518" t="s">
        <v>122</v>
      </c>
      <c r="H821" s="518" t="s">
        <v>262</v>
      </c>
      <c r="I821" s="518">
        <v>125773</v>
      </c>
    </row>
    <row r="822" spans="1:9" x14ac:dyDescent="0.2">
      <c r="A822" s="518" t="s">
        <v>215</v>
      </c>
      <c r="B822" s="518">
        <v>125856</v>
      </c>
      <c r="C822" s="518" t="s">
        <v>2660</v>
      </c>
      <c r="D822" s="518" t="s">
        <v>2319</v>
      </c>
      <c r="E822" s="859">
        <v>28</v>
      </c>
      <c r="F822" s="859">
        <v>27</v>
      </c>
      <c r="G822" s="518" t="s">
        <v>122</v>
      </c>
      <c r="H822" s="518" t="s">
        <v>215</v>
      </c>
      <c r="I822" s="518">
        <v>125856</v>
      </c>
    </row>
    <row r="823" spans="1:9" x14ac:dyDescent="0.2">
      <c r="A823" s="518" t="s">
        <v>281</v>
      </c>
      <c r="B823" s="518">
        <v>125948</v>
      </c>
      <c r="C823" s="518" t="s">
        <v>2660</v>
      </c>
      <c r="D823" s="518" t="s">
        <v>1746</v>
      </c>
      <c r="E823" s="859">
        <v>31</v>
      </c>
      <c r="F823" s="859">
        <v>0</v>
      </c>
      <c r="G823" s="518" t="s">
        <v>122</v>
      </c>
      <c r="H823" s="518" t="s">
        <v>281</v>
      </c>
      <c r="I823" s="518">
        <v>125948</v>
      </c>
    </row>
    <row r="824" spans="1:9" x14ac:dyDescent="0.2">
      <c r="A824" s="518" t="s">
        <v>151</v>
      </c>
      <c r="B824" s="518">
        <v>126029</v>
      </c>
      <c r="C824" s="518" t="s">
        <v>2660</v>
      </c>
      <c r="D824" s="518" t="s">
        <v>822</v>
      </c>
      <c r="E824" s="859">
        <v>34</v>
      </c>
      <c r="F824" s="859">
        <v>24</v>
      </c>
      <c r="G824" s="518" t="s">
        <v>122</v>
      </c>
      <c r="H824" s="518" t="s">
        <v>151</v>
      </c>
      <c r="I824" s="518">
        <v>126029</v>
      </c>
    </row>
    <row r="825" spans="1:9" x14ac:dyDescent="0.2">
      <c r="A825" s="518" t="s">
        <v>151</v>
      </c>
      <c r="B825" s="518">
        <v>126037</v>
      </c>
      <c r="C825" s="518" t="s">
        <v>2660</v>
      </c>
      <c r="D825" s="518" t="s">
        <v>1085</v>
      </c>
      <c r="E825" s="859">
        <v>35</v>
      </c>
      <c r="F825" s="859">
        <v>26</v>
      </c>
      <c r="G825" s="518" t="s">
        <v>122</v>
      </c>
      <c r="H825" s="518" t="s">
        <v>151</v>
      </c>
      <c r="I825" s="518">
        <v>126037</v>
      </c>
    </row>
    <row r="826" spans="1:9" x14ac:dyDescent="0.2">
      <c r="A826" s="518" t="s">
        <v>164</v>
      </c>
      <c r="B826" s="518">
        <v>126144</v>
      </c>
      <c r="C826" s="518" t="s">
        <v>2660</v>
      </c>
      <c r="D826" s="518" t="s">
        <v>4208</v>
      </c>
      <c r="E826" s="859">
        <v>27</v>
      </c>
      <c r="F826" s="859">
        <v>27</v>
      </c>
      <c r="G826" s="518" t="s">
        <v>122</v>
      </c>
      <c r="H826" s="518" t="s">
        <v>164</v>
      </c>
      <c r="I826" s="518">
        <v>126144</v>
      </c>
    </row>
    <row r="827" spans="1:9" x14ac:dyDescent="0.2">
      <c r="A827" s="518" t="s">
        <v>343</v>
      </c>
      <c r="B827" s="518">
        <v>126177</v>
      </c>
      <c r="C827" s="518" t="s">
        <v>2660</v>
      </c>
      <c r="D827" s="518" t="s">
        <v>2238</v>
      </c>
      <c r="E827" s="859">
        <v>35</v>
      </c>
      <c r="F827" s="859">
        <v>35</v>
      </c>
      <c r="G827" s="518" t="s">
        <v>122</v>
      </c>
      <c r="H827" s="518" t="s">
        <v>343</v>
      </c>
      <c r="I827" s="518">
        <v>126177</v>
      </c>
    </row>
    <row r="828" spans="1:9" x14ac:dyDescent="0.2">
      <c r="A828" s="518" t="s">
        <v>343</v>
      </c>
      <c r="B828" s="518">
        <v>126193</v>
      </c>
      <c r="C828" s="518" t="s">
        <v>2660</v>
      </c>
      <c r="D828" s="518" t="s">
        <v>4240</v>
      </c>
      <c r="E828" s="859">
        <v>35</v>
      </c>
      <c r="F828" s="859">
        <v>35</v>
      </c>
      <c r="G828" s="518" t="s">
        <v>122</v>
      </c>
      <c r="H828" s="518" t="s">
        <v>343</v>
      </c>
      <c r="I828" s="518">
        <v>126193</v>
      </c>
    </row>
    <row r="829" spans="1:9" x14ac:dyDescent="0.2">
      <c r="A829" s="518" t="s">
        <v>267</v>
      </c>
      <c r="B829" s="518">
        <v>126276</v>
      </c>
      <c r="C829" s="518" t="s">
        <v>2660</v>
      </c>
      <c r="D829" s="518" t="s">
        <v>1449</v>
      </c>
      <c r="E829" s="859">
        <v>15</v>
      </c>
      <c r="F829" s="859">
        <v>15</v>
      </c>
      <c r="G829" s="518" t="s">
        <v>122</v>
      </c>
      <c r="H829" s="518" t="s">
        <v>267</v>
      </c>
      <c r="I829" s="518">
        <v>126276</v>
      </c>
    </row>
    <row r="830" spans="1:9" x14ac:dyDescent="0.2">
      <c r="A830" s="518" t="s">
        <v>271</v>
      </c>
      <c r="B830" s="518">
        <v>126292</v>
      </c>
      <c r="C830" s="518" t="s">
        <v>2660</v>
      </c>
      <c r="D830" s="518" t="s">
        <v>4254</v>
      </c>
      <c r="E830" s="859">
        <v>29</v>
      </c>
      <c r="F830" s="859">
        <v>0</v>
      </c>
      <c r="G830" s="518" t="s">
        <v>122</v>
      </c>
      <c r="H830" s="518" t="s">
        <v>271</v>
      </c>
      <c r="I830" s="518">
        <v>126292</v>
      </c>
    </row>
    <row r="831" spans="1:9" x14ac:dyDescent="0.2">
      <c r="A831" s="518" t="s">
        <v>336</v>
      </c>
      <c r="B831" s="518">
        <v>126326</v>
      </c>
      <c r="C831" s="518" t="s">
        <v>2660</v>
      </c>
      <c r="D831" s="518" t="s">
        <v>717</v>
      </c>
      <c r="E831" s="859">
        <v>28</v>
      </c>
      <c r="F831" s="859">
        <v>26</v>
      </c>
      <c r="G831" s="518" t="s">
        <v>122</v>
      </c>
      <c r="H831" s="518" t="s">
        <v>336</v>
      </c>
      <c r="I831" s="518">
        <v>126326</v>
      </c>
    </row>
    <row r="832" spans="1:9" x14ac:dyDescent="0.2">
      <c r="A832" s="518" t="s">
        <v>376</v>
      </c>
      <c r="B832" s="518">
        <v>126359</v>
      </c>
      <c r="C832" s="518" t="s">
        <v>2660</v>
      </c>
      <c r="D832" s="518" t="s">
        <v>8704</v>
      </c>
      <c r="E832" s="859">
        <v>36</v>
      </c>
      <c r="F832" s="859">
        <v>0</v>
      </c>
      <c r="G832" s="518" t="s">
        <v>128</v>
      </c>
      <c r="H832" s="518" t="s">
        <v>376</v>
      </c>
      <c r="I832" s="518">
        <v>126359</v>
      </c>
    </row>
    <row r="833" spans="1:9" x14ac:dyDescent="0.2">
      <c r="A833" s="518" t="s">
        <v>144</v>
      </c>
      <c r="B833" s="518">
        <v>126409</v>
      </c>
      <c r="C833" s="518" t="s">
        <v>2660</v>
      </c>
      <c r="D833" s="518" t="s">
        <v>720</v>
      </c>
      <c r="E833" s="859">
        <v>31</v>
      </c>
      <c r="F833" s="859">
        <v>0</v>
      </c>
      <c r="G833" s="518" t="s">
        <v>122</v>
      </c>
      <c r="H833" s="518" t="s">
        <v>144</v>
      </c>
      <c r="I833" s="518">
        <v>126409</v>
      </c>
    </row>
    <row r="834" spans="1:9" x14ac:dyDescent="0.2">
      <c r="A834" s="518" t="s">
        <v>144</v>
      </c>
      <c r="B834" s="518">
        <v>126417</v>
      </c>
      <c r="C834" s="518" t="s">
        <v>2660</v>
      </c>
      <c r="D834" s="518" t="s">
        <v>720</v>
      </c>
      <c r="E834" s="859">
        <v>10</v>
      </c>
      <c r="F834" s="859">
        <v>0</v>
      </c>
      <c r="G834" s="518" t="s">
        <v>122</v>
      </c>
      <c r="H834" s="518" t="s">
        <v>144</v>
      </c>
      <c r="I834" s="518">
        <v>126417</v>
      </c>
    </row>
    <row r="835" spans="1:9" x14ac:dyDescent="0.2">
      <c r="A835" s="518" t="s">
        <v>260</v>
      </c>
      <c r="B835" s="518">
        <v>126441</v>
      </c>
      <c r="C835" s="518" t="s">
        <v>2660</v>
      </c>
      <c r="D835" s="518" t="s">
        <v>855</v>
      </c>
      <c r="E835" s="859">
        <v>19</v>
      </c>
      <c r="F835" s="859">
        <v>15</v>
      </c>
      <c r="G835" s="518" t="s">
        <v>122</v>
      </c>
      <c r="H835" s="518" t="s">
        <v>260</v>
      </c>
      <c r="I835" s="518">
        <v>126441</v>
      </c>
    </row>
    <row r="836" spans="1:9" x14ac:dyDescent="0.2">
      <c r="A836" s="518" t="s">
        <v>217</v>
      </c>
      <c r="B836" s="518">
        <v>126458</v>
      </c>
      <c r="C836" s="518" t="s">
        <v>2660</v>
      </c>
      <c r="D836" s="518" t="s">
        <v>1085</v>
      </c>
      <c r="E836" s="859">
        <v>35</v>
      </c>
      <c r="F836" s="859">
        <v>35</v>
      </c>
      <c r="G836" s="518" t="s">
        <v>122</v>
      </c>
      <c r="H836" s="518" t="s">
        <v>217</v>
      </c>
      <c r="I836" s="518">
        <v>126458</v>
      </c>
    </row>
    <row r="837" spans="1:9" x14ac:dyDescent="0.2">
      <c r="A837" s="518" t="s">
        <v>163</v>
      </c>
      <c r="B837" s="518">
        <v>126474</v>
      </c>
      <c r="C837" s="518" t="s">
        <v>2660</v>
      </c>
      <c r="D837" s="518" t="s">
        <v>538</v>
      </c>
      <c r="E837" s="859">
        <v>32</v>
      </c>
      <c r="F837" s="859">
        <v>0</v>
      </c>
      <c r="G837" s="518" t="s">
        <v>122</v>
      </c>
      <c r="H837" s="518" t="s">
        <v>163</v>
      </c>
      <c r="I837" s="518">
        <v>126474</v>
      </c>
    </row>
    <row r="838" spans="1:9" x14ac:dyDescent="0.2">
      <c r="A838" s="518" t="s">
        <v>163</v>
      </c>
      <c r="B838" s="518">
        <v>126482</v>
      </c>
      <c r="C838" s="518" t="s">
        <v>2660</v>
      </c>
      <c r="D838" s="518" t="s">
        <v>801</v>
      </c>
      <c r="E838" s="859">
        <v>30</v>
      </c>
      <c r="F838" s="859">
        <v>0</v>
      </c>
      <c r="G838" s="518" t="s">
        <v>122</v>
      </c>
      <c r="H838" s="518" t="s">
        <v>163</v>
      </c>
      <c r="I838" s="518">
        <v>126482</v>
      </c>
    </row>
    <row r="839" spans="1:9" x14ac:dyDescent="0.2">
      <c r="A839" s="518" t="s">
        <v>163</v>
      </c>
      <c r="B839" s="518">
        <v>126490</v>
      </c>
      <c r="C839" s="518" t="s">
        <v>2660</v>
      </c>
      <c r="D839" s="518" t="s">
        <v>614</v>
      </c>
      <c r="E839" s="859">
        <v>23</v>
      </c>
      <c r="F839" s="859">
        <v>0</v>
      </c>
      <c r="G839" s="518" t="s">
        <v>122</v>
      </c>
      <c r="H839" s="518" t="s">
        <v>163</v>
      </c>
      <c r="I839" s="518">
        <v>126482</v>
      </c>
    </row>
    <row r="840" spans="1:9" x14ac:dyDescent="0.2">
      <c r="A840" s="518" t="s">
        <v>291</v>
      </c>
      <c r="B840" s="518">
        <v>126565</v>
      </c>
      <c r="C840" s="518" t="s">
        <v>2660</v>
      </c>
      <c r="D840" s="518" t="s">
        <v>4322</v>
      </c>
      <c r="E840" s="859">
        <v>31</v>
      </c>
      <c r="F840" s="859">
        <v>31</v>
      </c>
      <c r="G840" s="518" t="s">
        <v>122</v>
      </c>
      <c r="H840" s="518" t="s">
        <v>291</v>
      </c>
      <c r="I840" s="518">
        <v>126565</v>
      </c>
    </row>
    <row r="841" spans="1:9" x14ac:dyDescent="0.2">
      <c r="A841" s="518" t="s">
        <v>260</v>
      </c>
      <c r="B841" s="518">
        <v>126573</v>
      </c>
      <c r="C841" s="518" t="s">
        <v>2660</v>
      </c>
      <c r="D841" s="518" t="s">
        <v>862</v>
      </c>
      <c r="E841" s="859">
        <v>29</v>
      </c>
      <c r="F841" s="859">
        <v>24</v>
      </c>
      <c r="G841" s="518" t="s">
        <v>122</v>
      </c>
      <c r="H841" s="518" t="s">
        <v>260</v>
      </c>
      <c r="I841" s="518">
        <v>126573</v>
      </c>
    </row>
    <row r="842" spans="1:9" x14ac:dyDescent="0.2">
      <c r="A842" s="518" t="s">
        <v>371</v>
      </c>
      <c r="B842" s="518">
        <v>126672</v>
      </c>
      <c r="C842" s="518" t="s">
        <v>2660</v>
      </c>
      <c r="D842" s="518" t="s">
        <v>4323</v>
      </c>
      <c r="E842" s="859">
        <v>23</v>
      </c>
      <c r="F842" s="859">
        <v>23</v>
      </c>
      <c r="G842" s="518" t="s">
        <v>122</v>
      </c>
      <c r="H842" s="518" t="s">
        <v>371</v>
      </c>
      <c r="I842" s="518">
        <v>126672</v>
      </c>
    </row>
    <row r="843" spans="1:9" x14ac:dyDescent="0.2">
      <c r="A843" s="518" t="s">
        <v>291</v>
      </c>
      <c r="B843" s="518">
        <v>126722</v>
      </c>
      <c r="C843" s="518" t="s">
        <v>2660</v>
      </c>
      <c r="D843" s="518" t="s">
        <v>726</v>
      </c>
      <c r="E843" s="859">
        <v>26</v>
      </c>
      <c r="F843" s="859">
        <v>24</v>
      </c>
      <c r="G843" s="518" t="s">
        <v>122</v>
      </c>
      <c r="H843" s="518" t="s">
        <v>291</v>
      </c>
      <c r="I843" s="518">
        <v>126722</v>
      </c>
    </row>
    <row r="844" spans="1:9" x14ac:dyDescent="0.2">
      <c r="A844" s="518" t="s">
        <v>179</v>
      </c>
      <c r="B844" s="518">
        <v>126748</v>
      </c>
      <c r="C844" s="518" t="s">
        <v>2660</v>
      </c>
      <c r="D844" s="518" t="s">
        <v>658</v>
      </c>
      <c r="E844" s="859">
        <v>26</v>
      </c>
      <c r="F844" s="859">
        <v>26</v>
      </c>
      <c r="G844" s="518" t="s">
        <v>122</v>
      </c>
      <c r="H844" s="518" t="s">
        <v>179</v>
      </c>
      <c r="I844" s="518">
        <v>126748</v>
      </c>
    </row>
    <row r="845" spans="1:9" x14ac:dyDescent="0.2">
      <c r="A845" s="518" t="s">
        <v>283</v>
      </c>
      <c r="B845" s="518">
        <v>126755</v>
      </c>
      <c r="C845" s="518" t="s">
        <v>2660</v>
      </c>
      <c r="D845" s="518" t="s">
        <v>4160</v>
      </c>
      <c r="E845" s="859">
        <v>33</v>
      </c>
      <c r="F845" s="859">
        <v>25</v>
      </c>
      <c r="G845" s="518" t="s">
        <v>122</v>
      </c>
      <c r="H845" s="518" t="s">
        <v>283</v>
      </c>
      <c r="I845" s="518">
        <v>126755</v>
      </c>
    </row>
    <row r="846" spans="1:9" x14ac:dyDescent="0.2">
      <c r="A846" s="518" t="s">
        <v>284</v>
      </c>
      <c r="B846" s="518">
        <v>126797</v>
      </c>
      <c r="C846" s="518" t="s">
        <v>2660</v>
      </c>
      <c r="D846" s="518" t="s">
        <v>4161</v>
      </c>
      <c r="E846" s="859">
        <v>22</v>
      </c>
      <c r="F846" s="859">
        <v>22</v>
      </c>
      <c r="G846" s="518" t="s">
        <v>122</v>
      </c>
      <c r="H846" s="518" t="s">
        <v>284</v>
      </c>
      <c r="I846" s="518">
        <v>126797</v>
      </c>
    </row>
    <row r="847" spans="1:9" x14ac:dyDescent="0.2">
      <c r="A847" s="518" t="s">
        <v>283</v>
      </c>
      <c r="B847" s="518">
        <v>126805</v>
      </c>
      <c r="C847" s="518" t="s">
        <v>2660</v>
      </c>
      <c r="D847" s="518" t="s">
        <v>620</v>
      </c>
      <c r="E847" s="859">
        <v>33</v>
      </c>
      <c r="F847" s="859">
        <v>31</v>
      </c>
      <c r="G847" s="518" t="s">
        <v>122</v>
      </c>
      <c r="H847" s="518" t="s">
        <v>283</v>
      </c>
      <c r="I847" s="518">
        <v>126805</v>
      </c>
    </row>
    <row r="848" spans="1:9" x14ac:dyDescent="0.2">
      <c r="A848" s="518" t="s">
        <v>203</v>
      </c>
      <c r="B848" s="518">
        <v>126813</v>
      </c>
      <c r="C848" s="518" t="s">
        <v>2660</v>
      </c>
      <c r="D848" s="518" t="s">
        <v>447</v>
      </c>
      <c r="E848" s="859">
        <v>27</v>
      </c>
      <c r="F848" s="859">
        <v>27</v>
      </c>
      <c r="G848" s="518" t="s">
        <v>122</v>
      </c>
      <c r="H848" s="518" t="s">
        <v>203</v>
      </c>
      <c r="I848" s="518">
        <v>126813</v>
      </c>
    </row>
    <row r="849" spans="1:9" x14ac:dyDescent="0.2">
      <c r="A849" s="518" t="s">
        <v>203</v>
      </c>
      <c r="B849" s="518">
        <v>126821</v>
      </c>
      <c r="C849" s="518" t="s">
        <v>2660</v>
      </c>
      <c r="D849" s="518" t="s">
        <v>397</v>
      </c>
      <c r="E849" s="859">
        <v>31</v>
      </c>
      <c r="F849" s="859">
        <v>31</v>
      </c>
      <c r="G849" s="518" t="s">
        <v>122</v>
      </c>
      <c r="H849" s="518" t="s">
        <v>203</v>
      </c>
      <c r="I849" s="518">
        <v>126821</v>
      </c>
    </row>
    <row r="850" spans="1:9" x14ac:dyDescent="0.2">
      <c r="A850" s="518" t="s">
        <v>203</v>
      </c>
      <c r="B850" s="518">
        <v>126847</v>
      </c>
      <c r="C850" s="518" t="s">
        <v>2660</v>
      </c>
      <c r="D850" s="518" t="s">
        <v>1359</v>
      </c>
      <c r="E850" s="859">
        <v>28</v>
      </c>
      <c r="F850" s="859">
        <v>28</v>
      </c>
      <c r="G850" s="518" t="s">
        <v>122</v>
      </c>
      <c r="H850" s="518" t="s">
        <v>203</v>
      </c>
      <c r="I850" s="518">
        <v>126847</v>
      </c>
    </row>
    <row r="851" spans="1:9" x14ac:dyDescent="0.2">
      <c r="A851" s="518" t="s">
        <v>203</v>
      </c>
      <c r="B851" s="518">
        <v>126854</v>
      </c>
      <c r="C851" s="518" t="s">
        <v>2660</v>
      </c>
      <c r="D851" s="518" t="s">
        <v>726</v>
      </c>
      <c r="E851" s="859">
        <v>34</v>
      </c>
      <c r="F851" s="859">
        <v>34</v>
      </c>
      <c r="G851" s="518" t="s">
        <v>122</v>
      </c>
      <c r="H851" s="518" t="s">
        <v>203</v>
      </c>
      <c r="I851" s="518">
        <v>126854</v>
      </c>
    </row>
    <row r="852" spans="1:9" x14ac:dyDescent="0.2">
      <c r="A852" s="518" t="s">
        <v>325</v>
      </c>
      <c r="B852" s="518">
        <v>126888</v>
      </c>
      <c r="C852" s="518" t="s">
        <v>2660</v>
      </c>
      <c r="D852" s="518" t="s">
        <v>3711</v>
      </c>
      <c r="E852" s="859">
        <v>28</v>
      </c>
      <c r="F852" s="859">
        <v>27</v>
      </c>
      <c r="G852" s="518" t="s">
        <v>122</v>
      </c>
      <c r="H852" s="518" t="s">
        <v>325</v>
      </c>
      <c r="I852" s="518">
        <v>126888</v>
      </c>
    </row>
    <row r="853" spans="1:9" x14ac:dyDescent="0.2">
      <c r="A853" s="518" t="s">
        <v>185</v>
      </c>
      <c r="B853" s="518">
        <v>126920</v>
      </c>
      <c r="C853" s="518" t="s">
        <v>2660</v>
      </c>
      <c r="D853" s="518" t="s">
        <v>4177</v>
      </c>
      <c r="E853" s="859">
        <v>30</v>
      </c>
      <c r="F853" s="859">
        <v>30</v>
      </c>
      <c r="G853" s="518" t="s">
        <v>122</v>
      </c>
      <c r="H853" s="518" t="s">
        <v>185</v>
      </c>
      <c r="I853" s="518">
        <v>126920</v>
      </c>
    </row>
    <row r="854" spans="1:9" x14ac:dyDescent="0.2">
      <c r="A854" s="518" t="s">
        <v>185</v>
      </c>
      <c r="B854" s="518">
        <v>126938</v>
      </c>
      <c r="C854" s="518" t="s">
        <v>2660</v>
      </c>
      <c r="D854" s="518" t="s">
        <v>6669</v>
      </c>
      <c r="E854" s="859">
        <v>29</v>
      </c>
      <c r="F854" s="859">
        <v>29</v>
      </c>
      <c r="G854" s="518" t="s">
        <v>122</v>
      </c>
      <c r="H854" s="518" t="s">
        <v>185</v>
      </c>
      <c r="I854" s="518">
        <v>126938</v>
      </c>
    </row>
    <row r="855" spans="1:9" x14ac:dyDescent="0.2">
      <c r="A855" s="518" t="s">
        <v>185</v>
      </c>
      <c r="B855" s="518">
        <v>126946</v>
      </c>
      <c r="C855" s="518" t="s">
        <v>2660</v>
      </c>
      <c r="D855" s="518" t="s">
        <v>6670</v>
      </c>
      <c r="E855" s="859">
        <v>34</v>
      </c>
      <c r="F855" s="859">
        <v>34</v>
      </c>
      <c r="G855" s="518" t="s">
        <v>122</v>
      </c>
      <c r="H855" s="518" t="s">
        <v>185</v>
      </c>
      <c r="I855" s="518">
        <v>126946</v>
      </c>
    </row>
    <row r="856" spans="1:9" x14ac:dyDescent="0.2">
      <c r="A856" s="518" t="s">
        <v>185</v>
      </c>
      <c r="B856" s="518">
        <v>126953</v>
      </c>
      <c r="C856" s="518" t="s">
        <v>2660</v>
      </c>
      <c r="D856" s="518" t="s">
        <v>4190</v>
      </c>
      <c r="E856" s="859">
        <v>33</v>
      </c>
      <c r="F856" s="859">
        <v>33</v>
      </c>
      <c r="G856" s="518" t="s">
        <v>122</v>
      </c>
      <c r="H856" s="518" t="s">
        <v>185</v>
      </c>
      <c r="I856" s="518">
        <v>126953</v>
      </c>
    </row>
    <row r="857" spans="1:9" x14ac:dyDescent="0.2">
      <c r="A857" s="518" t="s">
        <v>185</v>
      </c>
      <c r="B857" s="518">
        <v>126961</v>
      </c>
      <c r="C857" s="518" t="s">
        <v>2660</v>
      </c>
      <c r="D857" s="518" t="s">
        <v>6671</v>
      </c>
      <c r="E857" s="859">
        <v>23</v>
      </c>
      <c r="F857" s="859">
        <v>23</v>
      </c>
      <c r="G857" s="518" t="s">
        <v>122</v>
      </c>
      <c r="H857" s="518" t="s">
        <v>185</v>
      </c>
      <c r="I857" s="518">
        <v>126961</v>
      </c>
    </row>
    <row r="858" spans="1:9" x14ac:dyDescent="0.2">
      <c r="A858" s="518" t="s">
        <v>185</v>
      </c>
      <c r="B858" s="518">
        <v>126979</v>
      </c>
      <c r="C858" s="518" t="s">
        <v>2660</v>
      </c>
      <c r="D858" s="518" t="s">
        <v>6672</v>
      </c>
      <c r="E858" s="859">
        <v>14</v>
      </c>
      <c r="F858" s="859">
        <v>14</v>
      </c>
      <c r="G858" s="518" t="s">
        <v>122</v>
      </c>
      <c r="H858" s="518" t="s">
        <v>185</v>
      </c>
      <c r="I858" s="518">
        <v>185470</v>
      </c>
    </row>
    <row r="859" spans="1:9" x14ac:dyDescent="0.2">
      <c r="A859" s="518" t="s">
        <v>182</v>
      </c>
      <c r="B859" s="518">
        <v>126987</v>
      </c>
      <c r="C859" s="518" t="s">
        <v>2660</v>
      </c>
      <c r="D859" s="518" t="s">
        <v>797</v>
      </c>
      <c r="E859" s="859">
        <v>32</v>
      </c>
      <c r="F859" s="859">
        <v>27</v>
      </c>
      <c r="G859" s="518" t="s">
        <v>122</v>
      </c>
      <c r="H859" s="518" t="s">
        <v>182</v>
      </c>
      <c r="I859" s="518">
        <v>126987</v>
      </c>
    </row>
    <row r="860" spans="1:9" x14ac:dyDescent="0.2">
      <c r="A860" s="518" t="s">
        <v>318</v>
      </c>
      <c r="B860" s="518">
        <v>126995</v>
      </c>
      <c r="C860" s="518" t="s">
        <v>2660</v>
      </c>
      <c r="D860" s="518" t="s">
        <v>1955</v>
      </c>
      <c r="E860" s="859">
        <v>27</v>
      </c>
      <c r="F860" s="859">
        <v>24</v>
      </c>
      <c r="G860" s="518" t="s">
        <v>122</v>
      </c>
      <c r="H860" s="518" t="s">
        <v>318</v>
      </c>
      <c r="I860" s="518">
        <v>126995</v>
      </c>
    </row>
    <row r="861" spans="1:9" x14ac:dyDescent="0.2">
      <c r="A861" s="518" t="s">
        <v>387</v>
      </c>
      <c r="B861" s="518">
        <v>127027</v>
      </c>
      <c r="C861" s="518" t="s">
        <v>2660</v>
      </c>
      <c r="D861" s="518" t="s">
        <v>1523</v>
      </c>
      <c r="E861" s="859">
        <v>27</v>
      </c>
      <c r="F861" s="859">
        <v>27</v>
      </c>
      <c r="G861" s="518" t="s">
        <v>122</v>
      </c>
      <c r="H861" s="518" t="s">
        <v>387</v>
      </c>
      <c r="I861" s="518">
        <v>127027</v>
      </c>
    </row>
    <row r="862" spans="1:9" x14ac:dyDescent="0.2">
      <c r="A862" s="518" t="s">
        <v>315</v>
      </c>
      <c r="B862" s="518">
        <v>127043</v>
      </c>
      <c r="C862" s="518" t="s">
        <v>2660</v>
      </c>
      <c r="D862" s="518" t="s">
        <v>1615</v>
      </c>
      <c r="E862" s="859">
        <v>23</v>
      </c>
      <c r="F862" s="859">
        <v>15</v>
      </c>
      <c r="G862" s="518" t="s">
        <v>122</v>
      </c>
      <c r="H862" s="518" t="s">
        <v>315</v>
      </c>
      <c r="I862" s="518">
        <v>127043</v>
      </c>
    </row>
    <row r="863" spans="1:9" x14ac:dyDescent="0.2">
      <c r="A863" s="518" t="s">
        <v>315</v>
      </c>
      <c r="B863" s="518">
        <v>127050</v>
      </c>
      <c r="C863" s="518" t="s">
        <v>2660</v>
      </c>
      <c r="D863" s="518" t="s">
        <v>2666</v>
      </c>
      <c r="E863" s="859">
        <v>25</v>
      </c>
      <c r="F863" s="859">
        <v>10</v>
      </c>
      <c r="G863" s="518" t="s">
        <v>122</v>
      </c>
      <c r="H863" s="518" t="s">
        <v>315</v>
      </c>
      <c r="I863" s="518">
        <v>183178</v>
      </c>
    </row>
    <row r="864" spans="1:9" x14ac:dyDescent="0.2">
      <c r="A864" s="518" t="s">
        <v>313</v>
      </c>
      <c r="B864" s="518">
        <v>127068</v>
      </c>
      <c r="C864" s="518" t="s">
        <v>2660</v>
      </c>
      <c r="D864" s="518" t="s">
        <v>4211</v>
      </c>
      <c r="E864" s="859">
        <v>16</v>
      </c>
      <c r="F864" s="859">
        <v>16</v>
      </c>
      <c r="G864" s="518" t="s">
        <v>122</v>
      </c>
      <c r="H864" s="518" t="s">
        <v>313</v>
      </c>
      <c r="I864" s="518">
        <v>127068</v>
      </c>
    </row>
    <row r="865" spans="1:9" x14ac:dyDescent="0.2">
      <c r="A865" s="518" t="s">
        <v>325</v>
      </c>
      <c r="B865" s="518">
        <v>127118</v>
      </c>
      <c r="C865" s="518" t="s">
        <v>2660</v>
      </c>
      <c r="D865" s="518" t="s">
        <v>3445</v>
      </c>
      <c r="E865" s="859">
        <v>30</v>
      </c>
      <c r="F865" s="859">
        <v>28</v>
      </c>
      <c r="G865" s="518" t="s">
        <v>122</v>
      </c>
      <c r="H865" s="518" t="s">
        <v>325</v>
      </c>
      <c r="I865" s="518">
        <v>127118</v>
      </c>
    </row>
    <row r="866" spans="1:9" x14ac:dyDescent="0.2">
      <c r="A866" s="518" t="s">
        <v>373</v>
      </c>
      <c r="B866" s="518">
        <v>127126</v>
      </c>
      <c r="C866" s="518" t="s">
        <v>2660</v>
      </c>
      <c r="D866" s="518" t="s">
        <v>1359</v>
      </c>
      <c r="E866" s="859">
        <v>26</v>
      </c>
      <c r="F866" s="859">
        <v>26</v>
      </c>
      <c r="G866" s="518" t="s">
        <v>122</v>
      </c>
      <c r="H866" s="518" t="s">
        <v>373</v>
      </c>
      <c r="I866" s="518">
        <v>127126</v>
      </c>
    </row>
    <row r="867" spans="1:9" x14ac:dyDescent="0.2">
      <c r="A867" s="518" t="s">
        <v>373</v>
      </c>
      <c r="B867" s="518">
        <v>127134</v>
      </c>
      <c r="C867" s="518" t="s">
        <v>2660</v>
      </c>
      <c r="D867" s="518" t="s">
        <v>820</v>
      </c>
      <c r="E867" s="859">
        <v>32</v>
      </c>
      <c r="F867" s="859">
        <v>7</v>
      </c>
      <c r="G867" s="518" t="s">
        <v>122</v>
      </c>
      <c r="H867" s="518" t="s">
        <v>373</v>
      </c>
      <c r="I867" s="518">
        <v>127126</v>
      </c>
    </row>
    <row r="868" spans="1:9" x14ac:dyDescent="0.2">
      <c r="A868" s="518" t="s">
        <v>392</v>
      </c>
      <c r="B868" s="518">
        <v>127142</v>
      </c>
      <c r="C868" s="518" t="s">
        <v>2660</v>
      </c>
      <c r="D868" s="518" t="s">
        <v>891</v>
      </c>
      <c r="E868" s="859">
        <v>30</v>
      </c>
      <c r="F868" s="859">
        <v>13</v>
      </c>
      <c r="G868" s="518" t="s">
        <v>122</v>
      </c>
      <c r="H868" s="518" t="s">
        <v>392</v>
      </c>
      <c r="I868" s="518">
        <v>127142</v>
      </c>
    </row>
    <row r="869" spans="1:9" x14ac:dyDescent="0.2">
      <c r="A869" s="518" t="s">
        <v>392</v>
      </c>
      <c r="B869" s="518">
        <v>127159</v>
      </c>
      <c r="C869" s="518" t="s">
        <v>2660</v>
      </c>
      <c r="D869" s="518" t="s">
        <v>717</v>
      </c>
      <c r="E869" s="859">
        <v>26</v>
      </c>
      <c r="F869" s="859">
        <v>4</v>
      </c>
      <c r="G869" s="518" t="s">
        <v>122</v>
      </c>
      <c r="H869" s="518" t="s">
        <v>392</v>
      </c>
      <c r="I869" s="518">
        <v>127159</v>
      </c>
    </row>
    <row r="870" spans="1:9" x14ac:dyDescent="0.2">
      <c r="A870" s="518" t="s">
        <v>354</v>
      </c>
      <c r="B870" s="518">
        <v>127167</v>
      </c>
      <c r="C870" s="518" t="s">
        <v>2660</v>
      </c>
      <c r="D870" s="518" t="s">
        <v>2213</v>
      </c>
      <c r="E870" s="859">
        <v>19</v>
      </c>
      <c r="F870" s="859">
        <v>19</v>
      </c>
      <c r="G870" s="518" t="s">
        <v>122</v>
      </c>
      <c r="H870" s="518" t="s">
        <v>354</v>
      </c>
      <c r="I870" s="518">
        <v>127167</v>
      </c>
    </row>
    <row r="871" spans="1:9" x14ac:dyDescent="0.2">
      <c r="A871" s="518" t="s">
        <v>278</v>
      </c>
      <c r="B871" s="518">
        <v>127290</v>
      </c>
      <c r="C871" s="518" t="s">
        <v>2660</v>
      </c>
      <c r="D871" s="518" t="s">
        <v>4257</v>
      </c>
      <c r="E871" s="859">
        <v>26</v>
      </c>
      <c r="F871" s="859">
        <v>26</v>
      </c>
      <c r="G871" s="518" t="s">
        <v>122</v>
      </c>
      <c r="H871" s="518" t="s">
        <v>278</v>
      </c>
      <c r="I871" s="518">
        <v>127290</v>
      </c>
    </row>
    <row r="872" spans="1:9" x14ac:dyDescent="0.2">
      <c r="A872" s="518" t="s">
        <v>232</v>
      </c>
      <c r="B872" s="518">
        <v>127308</v>
      </c>
      <c r="C872" s="518" t="s">
        <v>2660</v>
      </c>
      <c r="D872" s="518" t="s">
        <v>717</v>
      </c>
      <c r="E872" s="859">
        <v>23</v>
      </c>
      <c r="F872" s="859">
        <v>23</v>
      </c>
      <c r="G872" s="518" t="s">
        <v>122</v>
      </c>
      <c r="H872" s="518" t="s">
        <v>232</v>
      </c>
      <c r="I872" s="518">
        <v>127308</v>
      </c>
    </row>
    <row r="873" spans="1:9" x14ac:dyDescent="0.2">
      <c r="A873" s="518" t="s">
        <v>248</v>
      </c>
      <c r="B873" s="518">
        <v>127365</v>
      </c>
      <c r="C873" s="518" t="s">
        <v>2660</v>
      </c>
      <c r="D873" s="518" t="s">
        <v>763</v>
      </c>
      <c r="E873" s="859">
        <v>31</v>
      </c>
      <c r="F873" s="859">
        <v>31</v>
      </c>
      <c r="G873" s="518" t="s">
        <v>122</v>
      </c>
      <c r="H873" s="518" t="s">
        <v>248</v>
      </c>
      <c r="I873" s="518">
        <v>127365</v>
      </c>
    </row>
    <row r="874" spans="1:9" x14ac:dyDescent="0.2">
      <c r="A874" s="518" t="s">
        <v>363</v>
      </c>
      <c r="B874" s="518">
        <v>127381</v>
      </c>
      <c r="C874" s="518" t="s">
        <v>2660</v>
      </c>
      <c r="D874" s="518" t="s">
        <v>629</v>
      </c>
      <c r="E874" s="859">
        <v>24</v>
      </c>
      <c r="F874" s="859">
        <v>20</v>
      </c>
      <c r="G874" s="518" t="s">
        <v>122</v>
      </c>
      <c r="H874" s="518" t="s">
        <v>363</v>
      </c>
      <c r="I874" s="518">
        <v>127381</v>
      </c>
    </row>
    <row r="875" spans="1:9" x14ac:dyDescent="0.2">
      <c r="A875" s="518" t="s">
        <v>288</v>
      </c>
      <c r="B875" s="518">
        <v>127415</v>
      </c>
      <c r="C875" s="518" t="s">
        <v>2660</v>
      </c>
      <c r="D875" s="518" t="s">
        <v>4313</v>
      </c>
      <c r="E875" s="859">
        <v>26</v>
      </c>
      <c r="F875" s="859">
        <v>26</v>
      </c>
      <c r="G875" s="518" t="s">
        <v>128</v>
      </c>
      <c r="H875" s="518" t="s">
        <v>288</v>
      </c>
      <c r="I875" s="518">
        <v>127415</v>
      </c>
    </row>
    <row r="876" spans="1:9" x14ac:dyDescent="0.2">
      <c r="A876" s="518" t="s">
        <v>306</v>
      </c>
      <c r="B876" s="518">
        <v>127670</v>
      </c>
      <c r="C876" s="518" t="s">
        <v>2660</v>
      </c>
      <c r="D876" s="518" t="s">
        <v>4150</v>
      </c>
      <c r="E876" s="859">
        <v>16</v>
      </c>
      <c r="F876" s="859">
        <v>0</v>
      </c>
      <c r="G876" s="518" t="s">
        <v>122</v>
      </c>
      <c r="H876" s="518" t="s">
        <v>306</v>
      </c>
      <c r="I876" s="518">
        <v>127670</v>
      </c>
    </row>
    <row r="877" spans="1:9" x14ac:dyDescent="0.2">
      <c r="A877" s="518" t="s">
        <v>306</v>
      </c>
      <c r="B877" s="518">
        <v>127688</v>
      </c>
      <c r="C877" s="518" t="s">
        <v>2660</v>
      </c>
      <c r="D877" s="518" t="s">
        <v>4151</v>
      </c>
      <c r="E877" s="859">
        <v>28</v>
      </c>
      <c r="F877" s="859">
        <v>0</v>
      </c>
      <c r="G877" s="518" t="s">
        <v>122</v>
      </c>
      <c r="H877" s="518" t="s">
        <v>306</v>
      </c>
      <c r="I877" s="518">
        <v>127688</v>
      </c>
    </row>
    <row r="878" spans="1:9" x14ac:dyDescent="0.2">
      <c r="A878" s="518" t="s">
        <v>306</v>
      </c>
      <c r="B878" s="518">
        <v>127696</v>
      </c>
      <c r="C878" s="518" t="s">
        <v>2660</v>
      </c>
      <c r="D878" s="518" t="s">
        <v>3462</v>
      </c>
      <c r="E878" s="859">
        <v>35</v>
      </c>
      <c r="F878" s="859">
        <v>0</v>
      </c>
      <c r="G878" s="518" t="s">
        <v>122</v>
      </c>
      <c r="H878" s="518" t="s">
        <v>306</v>
      </c>
      <c r="I878" s="518">
        <v>127696</v>
      </c>
    </row>
    <row r="879" spans="1:9" x14ac:dyDescent="0.2">
      <c r="A879" s="518" t="s">
        <v>306</v>
      </c>
      <c r="B879" s="518">
        <v>127704</v>
      </c>
      <c r="C879" s="518" t="s">
        <v>2660</v>
      </c>
      <c r="D879" s="518" t="s">
        <v>3769</v>
      </c>
      <c r="E879" s="859">
        <v>34</v>
      </c>
      <c r="F879" s="859">
        <v>0</v>
      </c>
      <c r="G879" s="518" t="s">
        <v>122</v>
      </c>
      <c r="H879" s="518" t="s">
        <v>306</v>
      </c>
      <c r="I879" s="518">
        <v>127704</v>
      </c>
    </row>
    <row r="880" spans="1:9" x14ac:dyDescent="0.2">
      <c r="A880" s="518" t="s">
        <v>267</v>
      </c>
      <c r="B880" s="518">
        <v>127753</v>
      </c>
      <c r="C880" s="518" t="s">
        <v>2660</v>
      </c>
      <c r="D880" s="518" t="s">
        <v>1426</v>
      </c>
      <c r="E880" s="859">
        <v>32</v>
      </c>
      <c r="F880" s="859">
        <v>30</v>
      </c>
      <c r="G880" s="518" t="s">
        <v>122</v>
      </c>
      <c r="H880" s="518" t="s">
        <v>267</v>
      </c>
      <c r="I880" s="518">
        <v>127753</v>
      </c>
    </row>
    <row r="881" spans="1:9" x14ac:dyDescent="0.2">
      <c r="A881" s="518" t="s">
        <v>351</v>
      </c>
      <c r="B881" s="518">
        <v>127860</v>
      </c>
      <c r="C881" s="518" t="s">
        <v>2660</v>
      </c>
      <c r="D881" s="518" t="s">
        <v>2268</v>
      </c>
      <c r="E881" s="859">
        <v>25</v>
      </c>
      <c r="F881" s="859">
        <v>25</v>
      </c>
      <c r="G881" s="518" t="s">
        <v>122</v>
      </c>
      <c r="H881" s="518" t="s">
        <v>351</v>
      </c>
      <c r="I881" s="518">
        <v>127860</v>
      </c>
    </row>
    <row r="882" spans="1:9" x14ac:dyDescent="0.2">
      <c r="A882" s="518" t="s">
        <v>351</v>
      </c>
      <c r="B882" s="518">
        <v>127878</v>
      </c>
      <c r="C882" s="518" t="s">
        <v>2660</v>
      </c>
      <c r="D882" s="518" t="s">
        <v>4178</v>
      </c>
      <c r="E882" s="859">
        <v>19</v>
      </c>
      <c r="F882" s="859">
        <v>18</v>
      </c>
      <c r="G882" s="518" t="s">
        <v>122</v>
      </c>
      <c r="H882" s="518" t="s">
        <v>351</v>
      </c>
      <c r="I882" s="518">
        <v>127878</v>
      </c>
    </row>
    <row r="883" spans="1:9" x14ac:dyDescent="0.2">
      <c r="A883" s="518" t="s">
        <v>168</v>
      </c>
      <c r="B883" s="518">
        <v>127894</v>
      </c>
      <c r="C883" s="518" t="s">
        <v>2660</v>
      </c>
      <c r="D883" s="518" t="s">
        <v>808</v>
      </c>
      <c r="E883" s="859">
        <v>24</v>
      </c>
      <c r="F883" s="859">
        <v>24</v>
      </c>
      <c r="G883" s="518" t="s">
        <v>122</v>
      </c>
      <c r="H883" s="518" t="s">
        <v>168</v>
      </c>
      <c r="I883" s="518">
        <v>127894</v>
      </c>
    </row>
    <row r="884" spans="1:9" x14ac:dyDescent="0.2">
      <c r="A884" s="518" t="s">
        <v>170</v>
      </c>
      <c r="B884" s="518">
        <v>127969</v>
      </c>
      <c r="C884" s="518" t="s">
        <v>2660</v>
      </c>
      <c r="D884" s="518" t="s">
        <v>665</v>
      </c>
      <c r="E884" s="859">
        <v>35</v>
      </c>
      <c r="F884" s="859">
        <v>31</v>
      </c>
      <c r="G884" s="518" t="s">
        <v>122</v>
      </c>
      <c r="H884" s="518" t="s">
        <v>170</v>
      </c>
      <c r="I884" s="518">
        <v>127969</v>
      </c>
    </row>
    <row r="885" spans="1:9" x14ac:dyDescent="0.2">
      <c r="A885" s="518" t="s">
        <v>356</v>
      </c>
      <c r="B885" s="518">
        <v>128090</v>
      </c>
      <c r="C885" s="518" t="s">
        <v>2660</v>
      </c>
      <c r="D885" s="518" t="s">
        <v>1426</v>
      </c>
      <c r="E885" s="859">
        <v>28</v>
      </c>
      <c r="F885" s="859">
        <v>27</v>
      </c>
      <c r="G885" s="518" t="s">
        <v>122</v>
      </c>
      <c r="H885" s="518" t="s">
        <v>356</v>
      </c>
      <c r="I885" s="518">
        <v>128090</v>
      </c>
    </row>
    <row r="886" spans="1:9" x14ac:dyDescent="0.2">
      <c r="A886" s="518" t="s">
        <v>321</v>
      </c>
      <c r="B886" s="518">
        <v>128116</v>
      </c>
      <c r="C886" s="518" t="s">
        <v>2660</v>
      </c>
      <c r="D886" s="518" t="s">
        <v>682</v>
      </c>
      <c r="E886" s="859">
        <v>21</v>
      </c>
      <c r="F886" s="859">
        <v>21</v>
      </c>
      <c r="G886" s="518" t="s">
        <v>122</v>
      </c>
      <c r="H886" s="518" t="s">
        <v>321</v>
      </c>
      <c r="I886" s="518">
        <v>128116</v>
      </c>
    </row>
    <row r="887" spans="1:9" x14ac:dyDescent="0.2">
      <c r="A887" s="518" t="s">
        <v>321</v>
      </c>
      <c r="B887" s="518">
        <v>128124</v>
      </c>
      <c r="C887" s="518" t="s">
        <v>2660</v>
      </c>
      <c r="D887" s="518" t="s">
        <v>201</v>
      </c>
      <c r="E887" s="859">
        <v>12</v>
      </c>
      <c r="F887" s="859">
        <v>12</v>
      </c>
      <c r="G887" s="518" t="s">
        <v>122</v>
      </c>
      <c r="H887" s="518" t="s">
        <v>321</v>
      </c>
      <c r="I887" s="518">
        <v>135350</v>
      </c>
    </row>
    <row r="888" spans="1:9" x14ac:dyDescent="0.2">
      <c r="A888" s="518" t="s">
        <v>303</v>
      </c>
      <c r="B888" s="518">
        <v>128165</v>
      </c>
      <c r="C888" s="518" t="s">
        <v>2660</v>
      </c>
      <c r="D888" s="518" t="s">
        <v>717</v>
      </c>
      <c r="E888" s="859">
        <v>30</v>
      </c>
      <c r="F888" s="859">
        <v>27</v>
      </c>
      <c r="G888" s="518" t="s">
        <v>122</v>
      </c>
      <c r="H888" s="518" t="s">
        <v>303</v>
      </c>
      <c r="I888" s="518">
        <v>128165</v>
      </c>
    </row>
    <row r="889" spans="1:9" x14ac:dyDescent="0.2">
      <c r="A889" s="518" t="s">
        <v>303</v>
      </c>
      <c r="B889" s="518">
        <v>128173</v>
      </c>
      <c r="C889" s="518" t="s">
        <v>2660</v>
      </c>
      <c r="D889" s="518" t="s">
        <v>678</v>
      </c>
      <c r="E889" s="859">
        <v>24</v>
      </c>
      <c r="F889" s="859">
        <v>22</v>
      </c>
      <c r="G889" s="518" t="s">
        <v>122</v>
      </c>
      <c r="H889" s="518" t="s">
        <v>303</v>
      </c>
      <c r="I889" s="518">
        <v>128173</v>
      </c>
    </row>
    <row r="890" spans="1:9" x14ac:dyDescent="0.2">
      <c r="A890" s="518" t="s">
        <v>303</v>
      </c>
      <c r="B890" s="518">
        <v>128181</v>
      </c>
      <c r="C890" s="518" t="s">
        <v>2660</v>
      </c>
      <c r="D890" s="518" t="s">
        <v>941</v>
      </c>
      <c r="E890" s="859">
        <v>29</v>
      </c>
      <c r="F890" s="859">
        <v>25</v>
      </c>
      <c r="G890" s="518" t="s">
        <v>122</v>
      </c>
      <c r="H890" s="518" t="s">
        <v>303</v>
      </c>
      <c r="I890" s="518">
        <v>128181</v>
      </c>
    </row>
    <row r="891" spans="1:9" x14ac:dyDescent="0.2">
      <c r="A891" s="518" t="s">
        <v>319</v>
      </c>
      <c r="B891" s="518">
        <v>128207</v>
      </c>
      <c r="C891" s="518" t="s">
        <v>2660</v>
      </c>
      <c r="D891" s="518" t="s">
        <v>721</v>
      </c>
      <c r="E891" s="859">
        <v>24</v>
      </c>
      <c r="F891" s="859">
        <v>24</v>
      </c>
      <c r="G891" s="518" t="s">
        <v>122</v>
      </c>
      <c r="H891" s="518" t="s">
        <v>319</v>
      </c>
      <c r="I891" s="518">
        <v>128207</v>
      </c>
    </row>
    <row r="892" spans="1:9" x14ac:dyDescent="0.2">
      <c r="A892" s="518" t="s">
        <v>173</v>
      </c>
      <c r="B892" s="518">
        <v>128223</v>
      </c>
      <c r="C892" s="518" t="s">
        <v>2660</v>
      </c>
      <c r="D892" s="518" t="s">
        <v>4258</v>
      </c>
      <c r="E892" s="859">
        <v>31</v>
      </c>
      <c r="F892" s="859">
        <v>31</v>
      </c>
      <c r="G892" s="518" t="s">
        <v>122</v>
      </c>
      <c r="H892" s="518" t="s">
        <v>173</v>
      </c>
      <c r="I892" s="518">
        <v>128223</v>
      </c>
    </row>
    <row r="893" spans="1:9" x14ac:dyDescent="0.2">
      <c r="A893" s="518" t="s">
        <v>216</v>
      </c>
      <c r="B893" s="518">
        <v>128249</v>
      </c>
      <c r="C893" s="518" t="s">
        <v>2660</v>
      </c>
      <c r="D893" s="518" t="s">
        <v>2576</v>
      </c>
      <c r="E893" s="859">
        <v>18</v>
      </c>
      <c r="F893" s="859">
        <v>18</v>
      </c>
      <c r="G893" s="518" t="s">
        <v>122</v>
      </c>
      <c r="H893" s="518" t="s">
        <v>216</v>
      </c>
      <c r="I893" s="518">
        <v>128249</v>
      </c>
    </row>
    <row r="894" spans="1:9" x14ac:dyDescent="0.2">
      <c r="A894" s="518" t="s">
        <v>164</v>
      </c>
      <c r="B894" s="518">
        <v>128355</v>
      </c>
      <c r="C894" s="518" t="s">
        <v>2660</v>
      </c>
      <c r="D894" s="518" t="s">
        <v>816</v>
      </c>
      <c r="E894" s="859">
        <v>34</v>
      </c>
      <c r="F894" s="859">
        <v>34</v>
      </c>
      <c r="G894" s="518" t="s">
        <v>122</v>
      </c>
      <c r="H894" s="518" t="s">
        <v>164</v>
      </c>
      <c r="I894" s="518">
        <v>128355</v>
      </c>
    </row>
    <row r="895" spans="1:9" x14ac:dyDescent="0.2">
      <c r="A895" s="518" t="s">
        <v>240</v>
      </c>
      <c r="B895" s="518">
        <v>128397</v>
      </c>
      <c r="C895" s="518" t="s">
        <v>2660</v>
      </c>
      <c r="D895" s="518" t="s">
        <v>4282</v>
      </c>
      <c r="E895" s="859">
        <v>30</v>
      </c>
      <c r="F895" s="859">
        <v>30</v>
      </c>
      <c r="G895" s="518" t="s">
        <v>122</v>
      </c>
      <c r="H895" s="518" t="s">
        <v>240</v>
      </c>
      <c r="I895" s="518">
        <v>128397</v>
      </c>
    </row>
    <row r="896" spans="1:9" x14ac:dyDescent="0.2">
      <c r="A896" s="518" t="s">
        <v>152</v>
      </c>
      <c r="B896" s="518">
        <v>128496</v>
      </c>
      <c r="C896" s="518" t="s">
        <v>2660</v>
      </c>
      <c r="D896" s="518" t="s">
        <v>7482</v>
      </c>
      <c r="E896" s="859">
        <v>22</v>
      </c>
      <c r="F896" s="859">
        <v>0</v>
      </c>
      <c r="G896" s="518" t="s">
        <v>122</v>
      </c>
      <c r="H896" s="518" t="s">
        <v>152</v>
      </c>
      <c r="I896" s="518">
        <v>128496</v>
      </c>
    </row>
    <row r="897" spans="1:9" x14ac:dyDescent="0.2">
      <c r="A897" s="518" t="s">
        <v>296</v>
      </c>
      <c r="B897" s="518">
        <v>128595</v>
      </c>
      <c r="C897" s="518" t="s">
        <v>2660</v>
      </c>
      <c r="D897" s="518" t="s">
        <v>4324</v>
      </c>
      <c r="E897" s="859">
        <v>25</v>
      </c>
      <c r="F897" s="859">
        <v>25</v>
      </c>
      <c r="G897" s="518" t="s">
        <v>122</v>
      </c>
      <c r="H897" s="518" t="s">
        <v>296</v>
      </c>
      <c r="I897" s="518">
        <v>128595</v>
      </c>
    </row>
    <row r="898" spans="1:9" x14ac:dyDescent="0.2">
      <c r="A898" s="518" t="s">
        <v>296</v>
      </c>
      <c r="B898" s="518">
        <v>128603</v>
      </c>
      <c r="C898" s="518" t="s">
        <v>2660</v>
      </c>
      <c r="D898" s="518" t="s">
        <v>4325</v>
      </c>
      <c r="E898" s="859">
        <v>32</v>
      </c>
      <c r="F898" s="859">
        <v>30</v>
      </c>
      <c r="G898" s="518" t="s">
        <v>122</v>
      </c>
      <c r="H898" s="518" t="s">
        <v>296</v>
      </c>
      <c r="I898" s="518">
        <v>128603</v>
      </c>
    </row>
    <row r="899" spans="1:9" x14ac:dyDescent="0.2">
      <c r="A899" s="518" t="s">
        <v>296</v>
      </c>
      <c r="B899" s="518">
        <v>128611</v>
      </c>
      <c r="C899" s="518" t="s">
        <v>2660</v>
      </c>
      <c r="D899" s="518" t="s">
        <v>3883</v>
      </c>
      <c r="E899" s="859">
        <v>35</v>
      </c>
      <c r="F899" s="859">
        <v>31</v>
      </c>
      <c r="G899" s="518" t="s">
        <v>122</v>
      </c>
      <c r="H899" s="518" t="s">
        <v>296</v>
      </c>
      <c r="I899" s="518">
        <v>128611</v>
      </c>
    </row>
    <row r="900" spans="1:9" x14ac:dyDescent="0.2">
      <c r="A900" s="518" t="s">
        <v>208</v>
      </c>
      <c r="B900" s="518">
        <v>128645</v>
      </c>
      <c r="C900" s="518" t="s">
        <v>2660</v>
      </c>
      <c r="D900" s="518" t="s">
        <v>4326</v>
      </c>
      <c r="E900" s="859">
        <v>34</v>
      </c>
      <c r="F900" s="859">
        <v>34</v>
      </c>
      <c r="G900" s="518" t="s">
        <v>122</v>
      </c>
      <c r="H900" s="518" t="s">
        <v>208</v>
      </c>
      <c r="I900" s="518">
        <v>128645</v>
      </c>
    </row>
    <row r="901" spans="1:9" x14ac:dyDescent="0.2">
      <c r="A901" s="518" t="s">
        <v>279</v>
      </c>
      <c r="B901" s="518">
        <v>128678</v>
      </c>
      <c r="C901" s="518" t="s">
        <v>2660</v>
      </c>
      <c r="D901" s="518" t="s">
        <v>1141</v>
      </c>
      <c r="E901" s="859">
        <v>28</v>
      </c>
      <c r="F901" s="859">
        <v>28</v>
      </c>
      <c r="G901" s="518" t="s">
        <v>122</v>
      </c>
      <c r="H901" s="518" t="s">
        <v>279</v>
      </c>
      <c r="I901" s="518">
        <v>128678</v>
      </c>
    </row>
    <row r="902" spans="1:9" x14ac:dyDescent="0.2">
      <c r="A902" s="518" t="s">
        <v>166</v>
      </c>
      <c r="B902" s="518">
        <v>128728</v>
      </c>
      <c r="C902" s="518" t="s">
        <v>2660</v>
      </c>
      <c r="D902" s="518" t="s">
        <v>886</v>
      </c>
      <c r="E902" s="859">
        <v>25</v>
      </c>
      <c r="F902" s="859">
        <v>25</v>
      </c>
      <c r="G902" s="518" t="s">
        <v>122</v>
      </c>
      <c r="H902" s="518" t="s">
        <v>166</v>
      </c>
      <c r="I902" s="518">
        <v>128728</v>
      </c>
    </row>
    <row r="903" spans="1:9" x14ac:dyDescent="0.2">
      <c r="A903" s="518" t="s">
        <v>166</v>
      </c>
      <c r="B903" s="518">
        <v>128744</v>
      </c>
      <c r="C903" s="518" t="s">
        <v>2660</v>
      </c>
      <c r="D903" s="518" t="s">
        <v>732</v>
      </c>
      <c r="E903" s="859">
        <v>28</v>
      </c>
      <c r="F903" s="859">
        <v>28</v>
      </c>
      <c r="G903" s="518" t="s">
        <v>122</v>
      </c>
      <c r="H903" s="518" t="s">
        <v>166</v>
      </c>
      <c r="I903" s="518">
        <v>128744</v>
      </c>
    </row>
    <row r="904" spans="1:9" x14ac:dyDescent="0.2">
      <c r="A904" s="518" t="s">
        <v>166</v>
      </c>
      <c r="B904" s="518">
        <v>128751</v>
      </c>
      <c r="C904" s="518" t="s">
        <v>2660</v>
      </c>
      <c r="D904" s="518" t="s">
        <v>732</v>
      </c>
      <c r="E904" s="859">
        <v>24</v>
      </c>
      <c r="F904" s="859">
        <v>24</v>
      </c>
      <c r="G904" s="518" t="s">
        <v>122</v>
      </c>
      <c r="H904" s="518" t="s">
        <v>166</v>
      </c>
      <c r="I904" s="518">
        <v>128751</v>
      </c>
    </row>
    <row r="905" spans="1:9" x14ac:dyDescent="0.2">
      <c r="A905" s="518" t="s">
        <v>166</v>
      </c>
      <c r="B905" s="518">
        <v>128793</v>
      </c>
      <c r="C905" s="518" t="s">
        <v>2660</v>
      </c>
      <c r="D905" s="518" t="s">
        <v>665</v>
      </c>
      <c r="E905" s="859">
        <v>17</v>
      </c>
      <c r="F905" s="859">
        <v>17</v>
      </c>
      <c r="G905" s="518" t="s">
        <v>122</v>
      </c>
      <c r="H905" s="518" t="s">
        <v>166</v>
      </c>
      <c r="I905" s="518">
        <v>128793</v>
      </c>
    </row>
    <row r="906" spans="1:9" x14ac:dyDescent="0.2">
      <c r="A906" s="518" t="s">
        <v>166</v>
      </c>
      <c r="B906" s="518">
        <v>128827</v>
      </c>
      <c r="C906" s="518" t="s">
        <v>2660</v>
      </c>
      <c r="D906" s="518" t="s">
        <v>732</v>
      </c>
      <c r="E906" s="859">
        <v>33</v>
      </c>
      <c r="F906" s="859">
        <v>33</v>
      </c>
      <c r="G906" s="518" t="s">
        <v>122</v>
      </c>
      <c r="H906" s="518" t="s">
        <v>166</v>
      </c>
      <c r="I906" s="518">
        <v>128827</v>
      </c>
    </row>
    <row r="907" spans="1:9" x14ac:dyDescent="0.2">
      <c r="A907" s="518" t="s">
        <v>241</v>
      </c>
      <c r="B907" s="518">
        <v>128843</v>
      </c>
      <c r="C907" s="518" t="s">
        <v>2660</v>
      </c>
      <c r="D907" s="518" t="s">
        <v>998</v>
      </c>
      <c r="E907" s="859">
        <v>33</v>
      </c>
      <c r="F907" s="859">
        <v>33</v>
      </c>
      <c r="G907" s="518" t="s">
        <v>122</v>
      </c>
      <c r="H907" s="518" t="s">
        <v>241</v>
      </c>
      <c r="I907" s="518">
        <v>128843</v>
      </c>
    </row>
    <row r="908" spans="1:9" x14ac:dyDescent="0.2">
      <c r="A908" s="518" t="s">
        <v>205</v>
      </c>
      <c r="B908" s="518">
        <v>128975</v>
      </c>
      <c r="C908" s="518" t="s">
        <v>2660</v>
      </c>
      <c r="D908" s="518" t="s">
        <v>1055</v>
      </c>
      <c r="E908" s="859">
        <v>30</v>
      </c>
      <c r="F908" s="859">
        <v>0</v>
      </c>
      <c r="G908" s="518" t="s">
        <v>122</v>
      </c>
      <c r="H908" s="518" t="s">
        <v>205</v>
      </c>
      <c r="I908" s="518">
        <v>128975</v>
      </c>
    </row>
    <row r="909" spans="1:9" x14ac:dyDescent="0.2">
      <c r="A909" s="518" t="s">
        <v>205</v>
      </c>
      <c r="B909" s="518">
        <v>128983</v>
      </c>
      <c r="C909" s="518" t="s">
        <v>2660</v>
      </c>
      <c r="D909" s="518" t="s">
        <v>538</v>
      </c>
      <c r="E909" s="859">
        <v>34</v>
      </c>
      <c r="F909" s="859">
        <v>0</v>
      </c>
      <c r="G909" s="518" t="s">
        <v>122</v>
      </c>
      <c r="H909" s="518" t="s">
        <v>205</v>
      </c>
      <c r="I909" s="518">
        <v>128983</v>
      </c>
    </row>
    <row r="910" spans="1:9" x14ac:dyDescent="0.2">
      <c r="A910" s="518" t="s">
        <v>376</v>
      </c>
      <c r="B910" s="518">
        <v>129007</v>
      </c>
      <c r="C910" s="518" t="s">
        <v>2660</v>
      </c>
      <c r="D910" s="518" t="s">
        <v>150</v>
      </c>
      <c r="E910" s="859">
        <v>26</v>
      </c>
      <c r="F910" s="859">
        <v>20</v>
      </c>
      <c r="G910" s="518" t="s">
        <v>122</v>
      </c>
      <c r="H910" s="518" t="s">
        <v>376</v>
      </c>
      <c r="I910" s="518">
        <v>129007</v>
      </c>
    </row>
    <row r="911" spans="1:9" x14ac:dyDescent="0.2">
      <c r="A911" s="518" t="s">
        <v>177</v>
      </c>
      <c r="B911" s="518">
        <v>129031</v>
      </c>
      <c r="C911" s="518" t="s">
        <v>2660</v>
      </c>
      <c r="D911" s="518" t="s">
        <v>743</v>
      </c>
      <c r="E911" s="859">
        <v>31</v>
      </c>
      <c r="F911" s="859">
        <v>31</v>
      </c>
      <c r="G911" s="518" t="s">
        <v>122</v>
      </c>
      <c r="H911" s="518" t="s">
        <v>177</v>
      </c>
      <c r="I911" s="518">
        <v>129031</v>
      </c>
    </row>
    <row r="912" spans="1:9" x14ac:dyDescent="0.2">
      <c r="A912" s="518" t="s">
        <v>291</v>
      </c>
      <c r="B912" s="518">
        <v>129114</v>
      </c>
      <c r="C912" s="518" t="s">
        <v>2660</v>
      </c>
      <c r="D912" s="518" t="s">
        <v>776</v>
      </c>
      <c r="E912" s="859">
        <v>32</v>
      </c>
      <c r="F912" s="859">
        <v>28</v>
      </c>
      <c r="G912" s="518" t="s">
        <v>122</v>
      </c>
      <c r="H912" s="518" t="s">
        <v>291</v>
      </c>
      <c r="I912" s="518">
        <v>129114</v>
      </c>
    </row>
    <row r="913" spans="1:9" x14ac:dyDescent="0.2">
      <c r="A913" s="518" t="s">
        <v>291</v>
      </c>
      <c r="B913" s="518">
        <v>129122</v>
      </c>
      <c r="C913" s="518" t="s">
        <v>2660</v>
      </c>
      <c r="D913" s="518" t="s">
        <v>627</v>
      </c>
      <c r="E913" s="859">
        <v>35</v>
      </c>
      <c r="F913" s="859">
        <v>29</v>
      </c>
      <c r="G913" s="518" t="s">
        <v>122</v>
      </c>
      <c r="H913" s="518" t="s">
        <v>291</v>
      </c>
      <c r="I913" s="518">
        <v>129122</v>
      </c>
    </row>
    <row r="914" spans="1:9" x14ac:dyDescent="0.2">
      <c r="A914" s="518" t="s">
        <v>341</v>
      </c>
      <c r="B914" s="518">
        <v>129155</v>
      </c>
      <c r="C914" s="518" t="s">
        <v>2660</v>
      </c>
      <c r="D914" s="518" t="s">
        <v>1419</v>
      </c>
      <c r="E914" s="859">
        <v>34</v>
      </c>
      <c r="F914" s="859">
        <v>34</v>
      </c>
      <c r="G914" s="518" t="s">
        <v>122</v>
      </c>
      <c r="H914" s="518" t="s">
        <v>341</v>
      </c>
      <c r="I914" s="518">
        <v>129155</v>
      </c>
    </row>
    <row r="915" spans="1:9" x14ac:dyDescent="0.2">
      <c r="A915" s="518" t="s">
        <v>314</v>
      </c>
      <c r="B915" s="518">
        <v>129163</v>
      </c>
      <c r="C915" s="518" t="s">
        <v>2660</v>
      </c>
      <c r="D915" s="518" t="s">
        <v>314</v>
      </c>
      <c r="E915" s="859">
        <v>33</v>
      </c>
      <c r="F915" s="859">
        <v>0</v>
      </c>
      <c r="G915" s="518" t="s">
        <v>122</v>
      </c>
      <c r="H915" s="518" t="s">
        <v>314</v>
      </c>
      <c r="I915" s="518">
        <v>129163</v>
      </c>
    </row>
    <row r="916" spans="1:9" x14ac:dyDescent="0.2">
      <c r="A916" s="518" t="s">
        <v>372</v>
      </c>
      <c r="B916" s="518">
        <v>129171</v>
      </c>
      <c r="C916" s="518" t="s">
        <v>2660</v>
      </c>
      <c r="D916" s="518" t="s">
        <v>8705</v>
      </c>
      <c r="E916" s="859">
        <v>34</v>
      </c>
      <c r="F916" s="859">
        <v>0</v>
      </c>
      <c r="G916" s="518" t="s">
        <v>122</v>
      </c>
      <c r="H916" s="518" t="s">
        <v>372</v>
      </c>
      <c r="I916" s="518">
        <v>129171</v>
      </c>
    </row>
    <row r="917" spans="1:9" x14ac:dyDescent="0.2">
      <c r="A917" s="518" t="s">
        <v>372</v>
      </c>
      <c r="B917" s="518">
        <v>129189</v>
      </c>
      <c r="C917" s="518" t="s">
        <v>2660</v>
      </c>
      <c r="D917" s="518" t="s">
        <v>8706</v>
      </c>
      <c r="E917" s="859">
        <v>33</v>
      </c>
      <c r="F917" s="859">
        <v>0</v>
      </c>
      <c r="G917" s="518" t="s">
        <v>122</v>
      </c>
      <c r="H917" s="518" t="s">
        <v>372</v>
      </c>
      <c r="I917" s="518">
        <v>129189</v>
      </c>
    </row>
    <row r="918" spans="1:9" x14ac:dyDescent="0.2">
      <c r="A918" s="518" t="s">
        <v>230</v>
      </c>
      <c r="B918" s="518">
        <v>129197</v>
      </c>
      <c r="C918" s="518" t="s">
        <v>2660</v>
      </c>
      <c r="D918" s="518" t="s">
        <v>6673</v>
      </c>
      <c r="E918" s="859">
        <v>22</v>
      </c>
      <c r="F918" s="859">
        <v>11</v>
      </c>
      <c r="G918" s="518" t="s">
        <v>122</v>
      </c>
      <c r="H918" s="518" t="s">
        <v>230</v>
      </c>
      <c r="I918" s="518">
        <v>150938</v>
      </c>
    </row>
    <row r="919" spans="1:9" x14ac:dyDescent="0.2">
      <c r="A919" s="518" t="s">
        <v>230</v>
      </c>
      <c r="B919" s="518">
        <v>129221</v>
      </c>
      <c r="C919" s="518" t="s">
        <v>2660</v>
      </c>
      <c r="D919" s="518" t="s">
        <v>621</v>
      </c>
      <c r="E919" s="859">
        <v>35</v>
      </c>
      <c r="F919" s="859">
        <v>31</v>
      </c>
      <c r="G919" s="518" t="s">
        <v>122</v>
      </c>
      <c r="H919" s="518" t="s">
        <v>230</v>
      </c>
      <c r="I919" s="518">
        <v>129221</v>
      </c>
    </row>
    <row r="920" spans="1:9" x14ac:dyDescent="0.2">
      <c r="A920" s="518" t="s">
        <v>293</v>
      </c>
      <c r="B920" s="518">
        <v>129270</v>
      </c>
      <c r="C920" s="518" t="s">
        <v>2660</v>
      </c>
      <c r="D920" s="518" t="s">
        <v>8134</v>
      </c>
      <c r="E920" s="859">
        <v>26</v>
      </c>
      <c r="F920" s="859">
        <v>21</v>
      </c>
      <c r="G920" s="518" t="s">
        <v>122</v>
      </c>
      <c r="H920" s="518" t="s">
        <v>293</v>
      </c>
      <c r="I920" s="518">
        <v>129270</v>
      </c>
    </row>
    <row r="921" spans="1:9" x14ac:dyDescent="0.2">
      <c r="A921" s="518" t="s">
        <v>291</v>
      </c>
      <c r="B921" s="518">
        <v>129338</v>
      </c>
      <c r="C921" s="518" t="s">
        <v>2660</v>
      </c>
      <c r="D921" s="518" t="s">
        <v>717</v>
      </c>
      <c r="E921" s="859">
        <v>30</v>
      </c>
      <c r="F921" s="859">
        <v>29</v>
      </c>
      <c r="G921" s="518" t="s">
        <v>122</v>
      </c>
      <c r="H921" s="518" t="s">
        <v>291</v>
      </c>
      <c r="I921" s="518">
        <v>129338</v>
      </c>
    </row>
    <row r="922" spans="1:9" x14ac:dyDescent="0.2">
      <c r="A922" s="518" t="s">
        <v>291</v>
      </c>
      <c r="B922" s="518">
        <v>129361</v>
      </c>
      <c r="C922" s="518" t="s">
        <v>2660</v>
      </c>
      <c r="D922" s="518" t="s">
        <v>728</v>
      </c>
      <c r="E922" s="859">
        <v>34</v>
      </c>
      <c r="F922" s="859">
        <v>16</v>
      </c>
      <c r="G922" s="518" t="s">
        <v>122</v>
      </c>
      <c r="H922" s="518" t="s">
        <v>291</v>
      </c>
      <c r="I922" s="518">
        <v>129361</v>
      </c>
    </row>
    <row r="923" spans="1:9" x14ac:dyDescent="0.2">
      <c r="A923" s="518" t="s">
        <v>291</v>
      </c>
      <c r="B923" s="518">
        <v>129395</v>
      </c>
      <c r="C923" s="518" t="s">
        <v>2660</v>
      </c>
      <c r="D923" s="518" t="s">
        <v>1085</v>
      </c>
      <c r="E923" s="859">
        <v>35</v>
      </c>
      <c r="F923" s="859">
        <v>27</v>
      </c>
      <c r="G923" s="518" t="s">
        <v>122</v>
      </c>
      <c r="H923" s="518" t="s">
        <v>291</v>
      </c>
      <c r="I923" s="518">
        <v>129395</v>
      </c>
    </row>
    <row r="924" spans="1:9" x14ac:dyDescent="0.2">
      <c r="A924" s="518" t="s">
        <v>291</v>
      </c>
      <c r="B924" s="518">
        <v>129460</v>
      </c>
      <c r="C924" s="518" t="s">
        <v>2660</v>
      </c>
      <c r="D924" s="518" t="s">
        <v>4137</v>
      </c>
      <c r="E924" s="859">
        <v>32</v>
      </c>
      <c r="F924" s="859">
        <v>28</v>
      </c>
      <c r="G924" s="518" t="s">
        <v>122</v>
      </c>
      <c r="H924" s="518" t="s">
        <v>291</v>
      </c>
      <c r="I924" s="518">
        <v>129460</v>
      </c>
    </row>
    <row r="925" spans="1:9" x14ac:dyDescent="0.2">
      <c r="A925" s="518" t="s">
        <v>175</v>
      </c>
      <c r="B925" s="518">
        <v>129486</v>
      </c>
      <c r="C925" s="518" t="s">
        <v>2660</v>
      </c>
      <c r="D925" s="518" t="s">
        <v>406</v>
      </c>
      <c r="E925" s="859">
        <v>11</v>
      </c>
      <c r="F925" s="859">
        <v>11</v>
      </c>
      <c r="G925" s="518" t="s">
        <v>122</v>
      </c>
      <c r="H925" s="518" t="s">
        <v>175</v>
      </c>
      <c r="I925" s="518">
        <v>129486</v>
      </c>
    </row>
    <row r="926" spans="1:9" x14ac:dyDescent="0.2">
      <c r="A926" s="518" t="s">
        <v>384</v>
      </c>
      <c r="B926" s="518">
        <v>129544</v>
      </c>
      <c r="C926" s="518" t="s">
        <v>2660</v>
      </c>
      <c r="D926" s="518" t="s">
        <v>4162</v>
      </c>
      <c r="E926" s="859">
        <v>34</v>
      </c>
      <c r="F926" s="859">
        <v>32</v>
      </c>
      <c r="G926" s="518" t="s">
        <v>122</v>
      </c>
      <c r="H926" s="518" t="s">
        <v>384</v>
      </c>
      <c r="I926" s="518">
        <v>129544</v>
      </c>
    </row>
    <row r="927" spans="1:9" x14ac:dyDescent="0.2">
      <c r="A927" s="518" t="s">
        <v>235</v>
      </c>
      <c r="B927" s="518">
        <v>129627</v>
      </c>
      <c r="C927" s="518" t="s">
        <v>2660</v>
      </c>
      <c r="D927" s="518" t="s">
        <v>1746</v>
      </c>
      <c r="E927" s="859">
        <v>36</v>
      </c>
      <c r="F927" s="859">
        <v>36</v>
      </c>
      <c r="G927" s="518" t="s">
        <v>122</v>
      </c>
      <c r="H927" s="518" t="s">
        <v>235</v>
      </c>
      <c r="I927" s="518">
        <v>129627</v>
      </c>
    </row>
    <row r="928" spans="1:9" x14ac:dyDescent="0.2">
      <c r="A928" s="518" t="s">
        <v>334</v>
      </c>
      <c r="B928" s="518">
        <v>129684</v>
      </c>
      <c r="C928" s="518" t="s">
        <v>2660</v>
      </c>
      <c r="D928" s="518" t="s">
        <v>1189</v>
      </c>
      <c r="E928" s="859">
        <v>18</v>
      </c>
      <c r="F928" s="859">
        <v>0</v>
      </c>
      <c r="G928" s="518" t="s">
        <v>122</v>
      </c>
      <c r="H928" s="518" t="s">
        <v>334</v>
      </c>
      <c r="I928" s="518">
        <v>129684</v>
      </c>
    </row>
    <row r="929" spans="1:9" x14ac:dyDescent="0.2">
      <c r="A929" s="518" t="s">
        <v>181</v>
      </c>
      <c r="B929" s="518">
        <v>129759</v>
      </c>
      <c r="C929" s="518" t="s">
        <v>2660</v>
      </c>
      <c r="D929" s="518" t="s">
        <v>4191</v>
      </c>
      <c r="E929" s="859">
        <v>25</v>
      </c>
      <c r="F929" s="859">
        <v>20</v>
      </c>
      <c r="G929" s="518" t="s">
        <v>128</v>
      </c>
      <c r="H929" s="518" t="s">
        <v>181</v>
      </c>
      <c r="I929" s="518">
        <v>129759</v>
      </c>
    </row>
    <row r="930" spans="1:9" x14ac:dyDescent="0.2">
      <c r="A930" s="518" t="s">
        <v>372</v>
      </c>
      <c r="B930" s="518">
        <v>129908</v>
      </c>
      <c r="C930" s="518" t="s">
        <v>2660</v>
      </c>
      <c r="D930" s="518" t="s">
        <v>6674</v>
      </c>
      <c r="E930" s="859">
        <v>35</v>
      </c>
      <c r="F930" s="859">
        <v>0</v>
      </c>
      <c r="G930" s="518" t="s">
        <v>122</v>
      </c>
      <c r="H930" s="518" t="s">
        <v>372</v>
      </c>
      <c r="I930" s="518">
        <v>129908</v>
      </c>
    </row>
    <row r="931" spans="1:9" x14ac:dyDescent="0.2">
      <c r="A931" s="518" t="s">
        <v>372</v>
      </c>
      <c r="B931" s="518">
        <v>129973</v>
      </c>
      <c r="C931" s="518" t="s">
        <v>2660</v>
      </c>
      <c r="D931" s="518" t="s">
        <v>7458</v>
      </c>
      <c r="E931" s="859">
        <v>36</v>
      </c>
      <c r="F931" s="859">
        <v>0</v>
      </c>
      <c r="G931" s="518" t="s">
        <v>122</v>
      </c>
      <c r="H931" s="518" t="s">
        <v>372</v>
      </c>
      <c r="I931" s="518">
        <v>129973</v>
      </c>
    </row>
    <row r="932" spans="1:9" x14ac:dyDescent="0.2">
      <c r="A932" s="518" t="s">
        <v>148</v>
      </c>
      <c r="B932" s="518">
        <v>129981</v>
      </c>
      <c r="C932" s="518" t="s">
        <v>2660</v>
      </c>
      <c r="D932" s="518" t="s">
        <v>682</v>
      </c>
      <c r="E932" s="859">
        <v>28</v>
      </c>
      <c r="F932" s="859">
        <v>28</v>
      </c>
      <c r="G932" s="518" t="s">
        <v>122</v>
      </c>
      <c r="H932" s="518" t="s">
        <v>148</v>
      </c>
      <c r="I932" s="518">
        <v>129981</v>
      </c>
    </row>
    <row r="933" spans="1:9" x14ac:dyDescent="0.2">
      <c r="A933" s="518" t="s">
        <v>148</v>
      </c>
      <c r="B933" s="518">
        <v>129999</v>
      </c>
      <c r="C933" s="518" t="s">
        <v>2660</v>
      </c>
      <c r="D933" s="518" t="s">
        <v>1082</v>
      </c>
      <c r="E933" s="859">
        <v>35</v>
      </c>
      <c r="F933" s="859">
        <v>35</v>
      </c>
      <c r="G933" s="518" t="s">
        <v>122</v>
      </c>
      <c r="H933" s="518" t="s">
        <v>148</v>
      </c>
      <c r="I933" s="518">
        <v>129999</v>
      </c>
    </row>
    <row r="934" spans="1:9" x14ac:dyDescent="0.2">
      <c r="A934" s="518" t="s">
        <v>256</v>
      </c>
      <c r="B934" s="518">
        <v>130104</v>
      </c>
      <c r="C934" s="518" t="s">
        <v>2660</v>
      </c>
      <c r="D934" s="518" t="s">
        <v>1342</v>
      </c>
      <c r="E934" s="859">
        <v>20</v>
      </c>
      <c r="F934" s="859">
        <v>13</v>
      </c>
      <c r="G934" s="518" t="s">
        <v>128</v>
      </c>
      <c r="H934" s="518" t="s">
        <v>256</v>
      </c>
      <c r="I934" s="518">
        <v>130104</v>
      </c>
    </row>
    <row r="935" spans="1:9" x14ac:dyDescent="0.2">
      <c r="A935" s="518" t="s">
        <v>372</v>
      </c>
      <c r="B935" s="518">
        <v>130179</v>
      </c>
      <c r="C935" s="518" t="s">
        <v>2660</v>
      </c>
      <c r="D935" s="518" t="s">
        <v>8707</v>
      </c>
      <c r="E935" s="859">
        <v>35</v>
      </c>
      <c r="F935" s="859">
        <v>0</v>
      </c>
      <c r="G935" s="518" t="s">
        <v>122</v>
      </c>
      <c r="H935" s="518" t="s">
        <v>372</v>
      </c>
      <c r="I935" s="518">
        <v>130179</v>
      </c>
    </row>
    <row r="936" spans="1:9" x14ac:dyDescent="0.2">
      <c r="A936" s="518" t="s">
        <v>383</v>
      </c>
      <c r="B936" s="518">
        <v>130195</v>
      </c>
      <c r="C936" s="518" t="s">
        <v>2660</v>
      </c>
      <c r="D936" s="518" t="s">
        <v>4274</v>
      </c>
      <c r="E936" s="859">
        <v>33</v>
      </c>
      <c r="F936" s="859">
        <v>25</v>
      </c>
      <c r="G936" s="518" t="s">
        <v>122</v>
      </c>
      <c r="H936" s="518" t="s">
        <v>383</v>
      </c>
      <c r="I936" s="518">
        <v>130195</v>
      </c>
    </row>
    <row r="937" spans="1:9" x14ac:dyDescent="0.2">
      <c r="A937" s="518" t="s">
        <v>178</v>
      </c>
      <c r="B937" s="518">
        <v>130203</v>
      </c>
      <c r="C937" s="518" t="s">
        <v>2660</v>
      </c>
      <c r="D937" s="518" t="s">
        <v>2877</v>
      </c>
      <c r="E937" s="859">
        <v>24</v>
      </c>
      <c r="F937" s="859">
        <v>22</v>
      </c>
      <c r="G937" s="518" t="s">
        <v>128</v>
      </c>
      <c r="H937" s="518" t="s">
        <v>178</v>
      </c>
      <c r="I937" s="518">
        <v>130203</v>
      </c>
    </row>
    <row r="938" spans="1:9" x14ac:dyDescent="0.2">
      <c r="A938" s="518" t="s">
        <v>256</v>
      </c>
      <c r="B938" s="518">
        <v>130260</v>
      </c>
      <c r="C938" s="518" t="s">
        <v>2660</v>
      </c>
      <c r="D938" s="518" t="s">
        <v>1342</v>
      </c>
      <c r="E938" s="859">
        <v>24</v>
      </c>
      <c r="F938" s="859">
        <v>7</v>
      </c>
      <c r="G938" s="518" t="s">
        <v>128</v>
      </c>
      <c r="H938" s="518" t="s">
        <v>256</v>
      </c>
      <c r="I938" s="518">
        <v>130260</v>
      </c>
    </row>
    <row r="939" spans="1:9" x14ac:dyDescent="0.2">
      <c r="A939" s="518" t="s">
        <v>256</v>
      </c>
      <c r="B939" s="518">
        <v>130278</v>
      </c>
      <c r="C939" s="518" t="s">
        <v>2660</v>
      </c>
      <c r="D939" s="518" t="s">
        <v>1342</v>
      </c>
      <c r="E939" s="859">
        <v>20</v>
      </c>
      <c r="F939" s="859">
        <v>14</v>
      </c>
      <c r="G939" s="518" t="s">
        <v>128</v>
      </c>
      <c r="H939" s="518" t="s">
        <v>256</v>
      </c>
      <c r="I939" s="518">
        <v>130278</v>
      </c>
    </row>
    <row r="940" spans="1:9" x14ac:dyDescent="0.2">
      <c r="A940" s="518" t="s">
        <v>256</v>
      </c>
      <c r="B940" s="518">
        <v>130294</v>
      </c>
      <c r="C940" s="518" t="s">
        <v>2660</v>
      </c>
      <c r="D940" s="518" t="s">
        <v>1342</v>
      </c>
      <c r="E940" s="859">
        <v>21</v>
      </c>
      <c r="F940" s="859">
        <v>11</v>
      </c>
      <c r="G940" s="518" t="s">
        <v>128</v>
      </c>
      <c r="H940" s="518" t="s">
        <v>256</v>
      </c>
      <c r="I940" s="518">
        <v>130294</v>
      </c>
    </row>
    <row r="941" spans="1:9" x14ac:dyDescent="0.2">
      <c r="A941" s="518" t="s">
        <v>256</v>
      </c>
      <c r="B941" s="518">
        <v>130476</v>
      </c>
      <c r="C941" s="518" t="s">
        <v>2660</v>
      </c>
      <c r="D941" s="518" t="s">
        <v>4152</v>
      </c>
      <c r="E941" s="859">
        <v>18</v>
      </c>
      <c r="F941" s="859">
        <v>18</v>
      </c>
      <c r="G941" s="518" t="s">
        <v>128</v>
      </c>
      <c r="H941" s="518" t="s">
        <v>256</v>
      </c>
      <c r="I941" s="518">
        <v>130476</v>
      </c>
    </row>
    <row r="942" spans="1:9" x14ac:dyDescent="0.2">
      <c r="A942" s="518" t="s">
        <v>181</v>
      </c>
      <c r="B942" s="518">
        <v>130492</v>
      </c>
      <c r="C942" s="518" t="s">
        <v>2660</v>
      </c>
      <c r="D942" s="518" t="s">
        <v>3900</v>
      </c>
      <c r="E942" s="859">
        <v>30</v>
      </c>
      <c r="F942" s="859">
        <v>12</v>
      </c>
      <c r="G942" s="518" t="s">
        <v>128</v>
      </c>
      <c r="H942" s="518" t="s">
        <v>181</v>
      </c>
      <c r="I942" s="518">
        <v>130492</v>
      </c>
    </row>
    <row r="943" spans="1:9" x14ac:dyDescent="0.2">
      <c r="A943" s="518" t="s">
        <v>314</v>
      </c>
      <c r="B943" s="518">
        <v>130526</v>
      </c>
      <c r="C943" s="518" t="s">
        <v>2660</v>
      </c>
      <c r="D943" s="518" t="s">
        <v>3624</v>
      </c>
      <c r="E943" s="859">
        <v>31</v>
      </c>
      <c r="F943" s="859">
        <v>0</v>
      </c>
      <c r="G943" s="518" t="s">
        <v>122</v>
      </c>
      <c r="H943" s="518" t="s">
        <v>314</v>
      </c>
      <c r="I943" s="518">
        <v>130526</v>
      </c>
    </row>
    <row r="944" spans="1:9" x14ac:dyDescent="0.2">
      <c r="A944" s="518" t="s">
        <v>256</v>
      </c>
      <c r="B944" s="518">
        <v>130682</v>
      </c>
      <c r="C944" s="518" t="s">
        <v>2660</v>
      </c>
      <c r="D944" s="518" t="s">
        <v>727</v>
      </c>
      <c r="E944" s="859">
        <v>17</v>
      </c>
      <c r="F944" s="859">
        <v>17</v>
      </c>
      <c r="G944" s="518" t="s">
        <v>122</v>
      </c>
      <c r="H944" s="518" t="s">
        <v>256</v>
      </c>
      <c r="I944" s="518">
        <v>130682</v>
      </c>
    </row>
    <row r="945" spans="1:9" x14ac:dyDescent="0.2">
      <c r="A945" s="518" t="s">
        <v>256</v>
      </c>
      <c r="B945" s="518">
        <v>130716</v>
      </c>
      <c r="C945" s="518" t="s">
        <v>2660</v>
      </c>
      <c r="D945" s="518" t="s">
        <v>3959</v>
      </c>
      <c r="E945" s="859">
        <v>28</v>
      </c>
      <c r="F945" s="859">
        <v>28</v>
      </c>
      <c r="G945" s="518" t="s">
        <v>122</v>
      </c>
      <c r="H945" s="518" t="s">
        <v>256</v>
      </c>
      <c r="I945" s="518">
        <v>130716</v>
      </c>
    </row>
    <row r="946" spans="1:9" x14ac:dyDescent="0.2">
      <c r="A946" s="518" t="s">
        <v>328</v>
      </c>
      <c r="B946" s="518">
        <v>130732</v>
      </c>
      <c r="C946" s="518" t="s">
        <v>2660</v>
      </c>
      <c r="D946" s="518" t="s">
        <v>2407</v>
      </c>
      <c r="E946" s="859">
        <v>34</v>
      </c>
      <c r="F946" s="859">
        <v>34</v>
      </c>
      <c r="G946" s="518" t="s">
        <v>122</v>
      </c>
      <c r="H946" s="518" t="s">
        <v>328</v>
      </c>
      <c r="I946" s="518">
        <v>130732</v>
      </c>
    </row>
    <row r="947" spans="1:9" x14ac:dyDescent="0.2">
      <c r="A947" s="518" t="s">
        <v>256</v>
      </c>
      <c r="B947" s="518">
        <v>131540</v>
      </c>
      <c r="C947" s="518" t="s">
        <v>2660</v>
      </c>
      <c r="D947" s="518" t="s">
        <v>8708</v>
      </c>
      <c r="E947" s="859">
        <v>23</v>
      </c>
      <c r="F947" s="859">
        <v>7</v>
      </c>
      <c r="G947" s="518" t="s">
        <v>122</v>
      </c>
      <c r="H947" s="518" t="s">
        <v>256</v>
      </c>
      <c r="I947" s="518">
        <v>747147</v>
      </c>
    </row>
    <row r="948" spans="1:9" x14ac:dyDescent="0.2">
      <c r="A948" s="518" t="s">
        <v>256</v>
      </c>
      <c r="B948" s="518">
        <v>131565</v>
      </c>
      <c r="C948" s="518" t="s">
        <v>2660</v>
      </c>
      <c r="D948" s="518" t="s">
        <v>4163</v>
      </c>
      <c r="E948" s="859">
        <v>26</v>
      </c>
      <c r="F948" s="859">
        <v>5</v>
      </c>
      <c r="G948" s="518" t="s">
        <v>122</v>
      </c>
      <c r="H948" s="518" t="s">
        <v>256</v>
      </c>
      <c r="I948" s="518">
        <v>401471</v>
      </c>
    </row>
    <row r="949" spans="1:9" x14ac:dyDescent="0.2">
      <c r="A949" s="518" t="s">
        <v>256</v>
      </c>
      <c r="B949" s="518">
        <v>131599</v>
      </c>
      <c r="C949" s="518" t="s">
        <v>2660</v>
      </c>
      <c r="D949" s="518" t="s">
        <v>8700</v>
      </c>
      <c r="E949" s="859">
        <v>23</v>
      </c>
      <c r="F949" s="859">
        <v>0</v>
      </c>
      <c r="G949" s="518" t="s">
        <v>122</v>
      </c>
      <c r="H949" s="518" t="s">
        <v>256</v>
      </c>
      <c r="I949" s="518">
        <v>131599</v>
      </c>
    </row>
    <row r="950" spans="1:9" x14ac:dyDescent="0.2">
      <c r="A950" s="518" t="s">
        <v>8493</v>
      </c>
      <c r="B950" s="518">
        <v>131607</v>
      </c>
      <c r="C950" s="518" t="s">
        <v>2660</v>
      </c>
      <c r="D950" s="518" t="s">
        <v>406</v>
      </c>
      <c r="E950" s="859">
        <v>26</v>
      </c>
      <c r="F950" s="859">
        <v>25</v>
      </c>
      <c r="G950" s="518" t="s">
        <v>122</v>
      </c>
      <c r="H950" s="518" t="s">
        <v>8493</v>
      </c>
      <c r="I950" s="518">
        <v>131607</v>
      </c>
    </row>
    <row r="951" spans="1:9" x14ac:dyDescent="0.2">
      <c r="A951" s="518" t="s">
        <v>8493</v>
      </c>
      <c r="B951" s="518">
        <v>131615</v>
      </c>
      <c r="C951" s="518" t="s">
        <v>2660</v>
      </c>
      <c r="D951" s="518" t="s">
        <v>697</v>
      </c>
      <c r="E951" s="859">
        <v>21</v>
      </c>
      <c r="F951" s="859">
        <v>21</v>
      </c>
      <c r="G951" s="518" t="s">
        <v>122</v>
      </c>
      <c r="H951" s="518" t="s">
        <v>8493</v>
      </c>
      <c r="I951" s="518">
        <v>131615</v>
      </c>
    </row>
    <row r="952" spans="1:9" x14ac:dyDescent="0.2">
      <c r="A952" s="518" t="s">
        <v>225</v>
      </c>
      <c r="B952" s="518">
        <v>131672</v>
      </c>
      <c r="C952" s="518" t="s">
        <v>2660</v>
      </c>
      <c r="D952" s="518" t="s">
        <v>4164</v>
      </c>
      <c r="E952" s="859">
        <v>21</v>
      </c>
      <c r="F952" s="859">
        <v>21</v>
      </c>
      <c r="G952" s="518" t="s">
        <v>122</v>
      </c>
      <c r="H952" s="518" t="s">
        <v>225</v>
      </c>
      <c r="I952" s="518">
        <v>131672</v>
      </c>
    </row>
    <row r="953" spans="1:9" x14ac:dyDescent="0.2">
      <c r="A953" s="518" t="s">
        <v>266</v>
      </c>
      <c r="B953" s="518">
        <v>131698</v>
      </c>
      <c r="C953" s="518" t="s">
        <v>2660</v>
      </c>
      <c r="D953" s="518" t="s">
        <v>4223</v>
      </c>
      <c r="E953" s="859">
        <v>23</v>
      </c>
      <c r="F953" s="859">
        <v>0</v>
      </c>
      <c r="G953" s="518" t="s">
        <v>128</v>
      </c>
      <c r="H953" s="518" t="s">
        <v>266</v>
      </c>
      <c r="I953" s="518">
        <v>243527</v>
      </c>
    </row>
    <row r="954" spans="1:9" x14ac:dyDescent="0.2">
      <c r="A954" s="518" t="s">
        <v>256</v>
      </c>
      <c r="B954" s="518">
        <v>131821</v>
      </c>
      <c r="C954" s="518" t="s">
        <v>2660</v>
      </c>
      <c r="D954" s="518" t="s">
        <v>1342</v>
      </c>
      <c r="E954" s="859">
        <v>25</v>
      </c>
      <c r="F954" s="859">
        <v>14</v>
      </c>
      <c r="G954" s="518" t="s">
        <v>128</v>
      </c>
      <c r="H954" s="518" t="s">
        <v>256</v>
      </c>
      <c r="I954" s="518">
        <v>131821</v>
      </c>
    </row>
    <row r="955" spans="1:9" x14ac:dyDescent="0.2">
      <c r="A955" s="518" t="s">
        <v>181</v>
      </c>
      <c r="B955" s="518">
        <v>131946</v>
      </c>
      <c r="C955" s="518" t="s">
        <v>2660</v>
      </c>
      <c r="D955" s="518" t="s">
        <v>4269</v>
      </c>
      <c r="E955" s="859">
        <v>21</v>
      </c>
      <c r="F955" s="859">
        <v>15</v>
      </c>
      <c r="G955" s="518" t="s">
        <v>128</v>
      </c>
      <c r="H955" s="518" t="s">
        <v>181</v>
      </c>
      <c r="I955" s="518">
        <v>131946</v>
      </c>
    </row>
    <row r="956" spans="1:9" x14ac:dyDescent="0.2">
      <c r="A956" s="518" t="s">
        <v>181</v>
      </c>
      <c r="B956" s="518">
        <v>131953</v>
      </c>
      <c r="C956" s="518" t="s">
        <v>2660</v>
      </c>
      <c r="D956" s="518" t="s">
        <v>4270</v>
      </c>
      <c r="E956" s="859">
        <v>23</v>
      </c>
      <c r="F956" s="859">
        <v>0</v>
      </c>
      <c r="G956" s="518" t="s">
        <v>128</v>
      </c>
      <c r="H956" s="518" t="s">
        <v>181</v>
      </c>
      <c r="I956" s="518">
        <v>131953</v>
      </c>
    </row>
    <row r="957" spans="1:9" x14ac:dyDescent="0.2">
      <c r="A957" s="518" t="s">
        <v>181</v>
      </c>
      <c r="B957" s="518">
        <v>131961</v>
      </c>
      <c r="C957" s="518" t="s">
        <v>2660</v>
      </c>
      <c r="D957" s="518" t="s">
        <v>4271</v>
      </c>
      <c r="E957" s="859">
        <v>34</v>
      </c>
      <c r="F957" s="859">
        <v>24</v>
      </c>
      <c r="G957" s="518" t="s">
        <v>128</v>
      </c>
      <c r="H957" s="518" t="s">
        <v>181</v>
      </c>
      <c r="I957" s="518">
        <v>131961</v>
      </c>
    </row>
    <row r="958" spans="1:9" x14ac:dyDescent="0.2">
      <c r="A958" s="518" t="s">
        <v>181</v>
      </c>
      <c r="B958" s="518">
        <v>131979</v>
      </c>
      <c r="C958" s="518" t="s">
        <v>2660</v>
      </c>
      <c r="D958" s="518" t="s">
        <v>4272</v>
      </c>
      <c r="E958" s="859">
        <v>36</v>
      </c>
      <c r="F958" s="859">
        <v>27</v>
      </c>
      <c r="G958" s="518" t="s">
        <v>128</v>
      </c>
      <c r="H958" s="518" t="s">
        <v>181</v>
      </c>
      <c r="I958" s="518">
        <v>131979</v>
      </c>
    </row>
    <row r="959" spans="1:9" x14ac:dyDescent="0.2">
      <c r="A959" s="518" t="s">
        <v>181</v>
      </c>
      <c r="B959" s="518">
        <v>131987</v>
      </c>
      <c r="C959" s="518" t="s">
        <v>2660</v>
      </c>
      <c r="D959" s="518" t="s">
        <v>4273</v>
      </c>
      <c r="E959" s="859">
        <v>36</v>
      </c>
      <c r="F959" s="859">
        <v>26</v>
      </c>
      <c r="G959" s="518" t="s">
        <v>128</v>
      </c>
      <c r="H959" s="518" t="s">
        <v>181</v>
      </c>
      <c r="I959" s="518">
        <v>131987</v>
      </c>
    </row>
    <row r="960" spans="1:9" x14ac:dyDescent="0.2">
      <c r="A960" s="518" t="s">
        <v>181</v>
      </c>
      <c r="B960" s="518">
        <v>132142</v>
      </c>
      <c r="C960" s="518" t="s">
        <v>2660</v>
      </c>
      <c r="D960" s="518" t="s">
        <v>4312</v>
      </c>
      <c r="E960" s="859">
        <v>36</v>
      </c>
      <c r="F960" s="859">
        <v>21</v>
      </c>
      <c r="G960" s="518" t="s">
        <v>128</v>
      </c>
      <c r="H960" s="518" t="s">
        <v>181</v>
      </c>
      <c r="I960" s="518">
        <v>132142</v>
      </c>
    </row>
    <row r="961" spans="1:9" x14ac:dyDescent="0.2">
      <c r="A961" s="518" t="s">
        <v>184</v>
      </c>
      <c r="B961" s="518">
        <v>132233</v>
      </c>
      <c r="C961" s="518" t="s">
        <v>2660</v>
      </c>
      <c r="D961" s="518" t="s">
        <v>458</v>
      </c>
      <c r="E961" s="859">
        <v>32</v>
      </c>
      <c r="F961" s="859">
        <v>32</v>
      </c>
      <c r="G961" s="518" t="s">
        <v>122</v>
      </c>
      <c r="H961" s="518" t="s">
        <v>184</v>
      </c>
      <c r="I961" s="518">
        <v>132233</v>
      </c>
    </row>
    <row r="962" spans="1:9" x14ac:dyDescent="0.2">
      <c r="A962" s="518" t="s">
        <v>148</v>
      </c>
      <c r="B962" s="518">
        <v>132258</v>
      </c>
      <c r="C962" s="518" t="s">
        <v>2660</v>
      </c>
      <c r="D962" s="518" t="s">
        <v>2537</v>
      </c>
      <c r="E962" s="859">
        <v>31</v>
      </c>
      <c r="F962" s="859">
        <v>31</v>
      </c>
      <c r="G962" s="518" t="s">
        <v>122</v>
      </c>
      <c r="H962" s="518" t="s">
        <v>148</v>
      </c>
      <c r="I962" s="518">
        <v>132258</v>
      </c>
    </row>
    <row r="963" spans="1:9" x14ac:dyDescent="0.2">
      <c r="A963" s="518" t="s">
        <v>276</v>
      </c>
      <c r="B963" s="518">
        <v>132431</v>
      </c>
      <c r="C963" s="518" t="s">
        <v>2660</v>
      </c>
      <c r="D963" s="518" t="s">
        <v>6675</v>
      </c>
      <c r="E963" s="859">
        <v>30</v>
      </c>
      <c r="F963" s="859">
        <v>0</v>
      </c>
      <c r="G963" s="518" t="s">
        <v>128</v>
      </c>
      <c r="H963" s="518" t="s">
        <v>276</v>
      </c>
      <c r="I963" s="518">
        <v>132431</v>
      </c>
    </row>
    <row r="964" spans="1:9" x14ac:dyDescent="0.2">
      <c r="A964" s="518" t="s">
        <v>166</v>
      </c>
      <c r="B964" s="518">
        <v>132530</v>
      </c>
      <c r="C964" s="518" t="s">
        <v>2660</v>
      </c>
      <c r="D964" s="518" t="s">
        <v>1431</v>
      </c>
      <c r="E964" s="859">
        <v>28</v>
      </c>
      <c r="F964" s="859">
        <v>28</v>
      </c>
      <c r="G964" s="518" t="s">
        <v>122</v>
      </c>
      <c r="H964" s="518" t="s">
        <v>166</v>
      </c>
      <c r="I964" s="518">
        <v>132530</v>
      </c>
    </row>
    <row r="965" spans="1:9" x14ac:dyDescent="0.2">
      <c r="A965" s="518" t="s">
        <v>166</v>
      </c>
      <c r="B965" s="518">
        <v>132548</v>
      </c>
      <c r="C965" s="518" t="s">
        <v>2660</v>
      </c>
      <c r="D965" s="518" t="s">
        <v>1431</v>
      </c>
      <c r="E965" s="859">
        <v>32</v>
      </c>
      <c r="F965" s="859">
        <v>32</v>
      </c>
      <c r="G965" s="518" t="s">
        <v>122</v>
      </c>
      <c r="H965" s="518" t="s">
        <v>166</v>
      </c>
      <c r="I965" s="518">
        <v>132548</v>
      </c>
    </row>
    <row r="966" spans="1:9" x14ac:dyDescent="0.2">
      <c r="A966" s="518" t="s">
        <v>170</v>
      </c>
      <c r="B966" s="518">
        <v>132886</v>
      </c>
      <c r="C966" s="518" t="s">
        <v>2660</v>
      </c>
      <c r="D966" s="518" t="s">
        <v>473</v>
      </c>
      <c r="E966" s="859">
        <v>23</v>
      </c>
      <c r="F966" s="859">
        <v>23</v>
      </c>
      <c r="G966" s="518" t="s">
        <v>122</v>
      </c>
      <c r="H966" s="518" t="s">
        <v>170</v>
      </c>
      <c r="I966" s="518">
        <v>132886</v>
      </c>
    </row>
    <row r="967" spans="1:9" x14ac:dyDescent="0.2">
      <c r="A967" s="518" t="s">
        <v>170</v>
      </c>
      <c r="B967" s="518">
        <v>132894</v>
      </c>
      <c r="C967" s="518" t="s">
        <v>2660</v>
      </c>
      <c r="D967" s="518" t="s">
        <v>2716</v>
      </c>
      <c r="E967" s="859">
        <v>30</v>
      </c>
      <c r="F967" s="859">
        <v>23</v>
      </c>
      <c r="G967" s="518" t="s">
        <v>122</v>
      </c>
      <c r="H967" s="518" t="s">
        <v>170</v>
      </c>
      <c r="I967" s="518">
        <v>132894</v>
      </c>
    </row>
    <row r="968" spans="1:9" x14ac:dyDescent="0.2">
      <c r="A968" s="518" t="s">
        <v>170</v>
      </c>
      <c r="B968" s="518">
        <v>132944</v>
      </c>
      <c r="C968" s="518" t="s">
        <v>2660</v>
      </c>
      <c r="D968" s="518" t="s">
        <v>427</v>
      </c>
      <c r="E968" s="859">
        <v>17</v>
      </c>
      <c r="F968" s="859">
        <v>9</v>
      </c>
      <c r="G968" s="518" t="s">
        <v>122</v>
      </c>
      <c r="H968" s="518" t="s">
        <v>170</v>
      </c>
      <c r="I968" s="518">
        <v>132951</v>
      </c>
    </row>
    <row r="969" spans="1:9" x14ac:dyDescent="0.2">
      <c r="A969" s="518" t="s">
        <v>170</v>
      </c>
      <c r="B969" s="518">
        <v>132951</v>
      </c>
      <c r="C969" s="518" t="s">
        <v>2660</v>
      </c>
      <c r="D969" s="518" t="s">
        <v>427</v>
      </c>
      <c r="E969" s="859">
        <v>22</v>
      </c>
      <c r="F969" s="859">
        <v>16</v>
      </c>
      <c r="G969" s="518" t="s">
        <v>122</v>
      </c>
      <c r="H969" s="518" t="s">
        <v>170</v>
      </c>
      <c r="I969" s="518">
        <v>132951</v>
      </c>
    </row>
    <row r="970" spans="1:9" x14ac:dyDescent="0.2">
      <c r="A970" s="518" t="s">
        <v>239</v>
      </c>
      <c r="B970" s="518">
        <v>133041</v>
      </c>
      <c r="C970" s="518" t="s">
        <v>2660</v>
      </c>
      <c r="D970" s="518" t="s">
        <v>941</v>
      </c>
      <c r="E970" s="859">
        <v>30</v>
      </c>
      <c r="F970" s="859">
        <v>23</v>
      </c>
      <c r="G970" s="518" t="s">
        <v>122</v>
      </c>
      <c r="H970" s="518" t="s">
        <v>239</v>
      </c>
      <c r="I970" s="518">
        <v>133041</v>
      </c>
    </row>
    <row r="971" spans="1:9" x14ac:dyDescent="0.2">
      <c r="A971" s="518" t="s">
        <v>389</v>
      </c>
      <c r="B971" s="518">
        <v>133140</v>
      </c>
      <c r="C971" s="518" t="s">
        <v>2660</v>
      </c>
      <c r="D971" s="518" t="s">
        <v>2464</v>
      </c>
      <c r="E971" s="859">
        <v>34</v>
      </c>
      <c r="F971" s="859">
        <v>33</v>
      </c>
      <c r="G971" s="518" t="s">
        <v>122</v>
      </c>
      <c r="H971" s="518" t="s">
        <v>389</v>
      </c>
      <c r="I971" s="518">
        <v>133140</v>
      </c>
    </row>
    <row r="972" spans="1:9" x14ac:dyDescent="0.2">
      <c r="A972" s="518" t="s">
        <v>225</v>
      </c>
      <c r="B972" s="518">
        <v>133207</v>
      </c>
      <c r="C972" s="518" t="s">
        <v>2660</v>
      </c>
      <c r="D972" s="518" t="s">
        <v>4241</v>
      </c>
      <c r="E972" s="859">
        <v>30</v>
      </c>
      <c r="F972" s="859">
        <v>30</v>
      </c>
      <c r="G972" s="518" t="s">
        <v>122</v>
      </c>
      <c r="H972" s="518" t="s">
        <v>225</v>
      </c>
      <c r="I972" s="518">
        <v>133207</v>
      </c>
    </row>
    <row r="973" spans="1:9" x14ac:dyDescent="0.2">
      <c r="A973" s="518" t="s">
        <v>371</v>
      </c>
      <c r="B973" s="518">
        <v>133215</v>
      </c>
      <c r="C973" s="518" t="s">
        <v>2660</v>
      </c>
      <c r="D973" s="518" t="s">
        <v>4242</v>
      </c>
      <c r="E973" s="859">
        <v>34</v>
      </c>
      <c r="F973" s="859">
        <v>34</v>
      </c>
      <c r="G973" s="518" t="s">
        <v>122</v>
      </c>
      <c r="H973" s="518" t="s">
        <v>371</v>
      </c>
      <c r="I973" s="518">
        <v>133215</v>
      </c>
    </row>
    <row r="974" spans="1:9" x14ac:dyDescent="0.2">
      <c r="A974" s="518" t="s">
        <v>371</v>
      </c>
      <c r="B974" s="518">
        <v>133223</v>
      </c>
      <c r="C974" s="518" t="s">
        <v>2660</v>
      </c>
      <c r="D974" s="518" t="s">
        <v>4243</v>
      </c>
      <c r="E974" s="859">
        <v>29</v>
      </c>
      <c r="F974" s="859">
        <v>29</v>
      </c>
      <c r="G974" s="518" t="s">
        <v>122</v>
      </c>
      <c r="H974" s="518" t="s">
        <v>371</v>
      </c>
      <c r="I974" s="518">
        <v>133223</v>
      </c>
    </row>
    <row r="975" spans="1:9" x14ac:dyDescent="0.2">
      <c r="A975" s="518" t="s">
        <v>371</v>
      </c>
      <c r="B975" s="518">
        <v>133298</v>
      </c>
      <c r="C975" s="518" t="s">
        <v>2660</v>
      </c>
      <c r="D975" s="518" t="s">
        <v>4280</v>
      </c>
      <c r="E975" s="859">
        <v>33</v>
      </c>
      <c r="F975" s="859">
        <v>33</v>
      </c>
      <c r="G975" s="518" t="s">
        <v>122</v>
      </c>
      <c r="H975" s="518" t="s">
        <v>371</v>
      </c>
      <c r="I975" s="518">
        <v>133298</v>
      </c>
    </row>
    <row r="976" spans="1:9" x14ac:dyDescent="0.2">
      <c r="A976" s="518" t="s">
        <v>371</v>
      </c>
      <c r="B976" s="518">
        <v>133306</v>
      </c>
      <c r="C976" s="518" t="s">
        <v>2660</v>
      </c>
      <c r="D976" s="518" t="s">
        <v>4281</v>
      </c>
      <c r="E976" s="859">
        <v>32</v>
      </c>
      <c r="F976" s="859">
        <v>32</v>
      </c>
      <c r="G976" s="518" t="s">
        <v>122</v>
      </c>
      <c r="H976" s="518" t="s">
        <v>371</v>
      </c>
      <c r="I976" s="518">
        <v>133306</v>
      </c>
    </row>
    <row r="977" spans="1:9" x14ac:dyDescent="0.2">
      <c r="A977" s="518" t="s">
        <v>279</v>
      </c>
      <c r="B977" s="518">
        <v>133355</v>
      </c>
      <c r="C977" s="518" t="s">
        <v>2660</v>
      </c>
      <c r="D977" s="518" t="s">
        <v>815</v>
      </c>
      <c r="E977" s="859">
        <v>28</v>
      </c>
      <c r="F977" s="859">
        <v>28</v>
      </c>
      <c r="G977" s="518" t="s">
        <v>122</v>
      </c>
      <c r="H977" s="518" t="s">
        <v>279</v>
      </c>
      <c r="I977" s="518">
        <v>133355</v>
      </c>
    </row>
    <row r="978" spans="1:9" x14ac:dyDescent="0.2">
      <c r="A978" s="518" t="s">
        <v>217</v>
      </c>
      <c r="B978" s="518">
        <v>133405</v>
      </c>
      <c r="C978" s="518" t="s">
        <v>2660</v>
      </c>
      <c r="D978" s="518" t="s">
        <v>666</v>
      </c>
      <c r="E978" s="859">
        <v>33</v>
      </c>
      <c r="F978" s="859">
        <v>30</v>
      </c>
      <c r="G978" s="518" t="s">
        <v>122</v>
      </c>
      <c r="H978" s="518" t="s">
        <v>217</v>
      </c>
      <c r="I978" s="518">
        <v>133405</v>
      </c>
    </row>
    <row r="979" spans="1:9" x14ac:dyDescent="0.2">
      <c r="A979" s="518" t="s">
        <v>217</v>
      </c>
      <c r="B979" s="518">
        <v>133413</v>
      </c>
      <c r="C979" s="518" t="s">
        <v>2660</v>
      </c>
      <c r="D979" s="518" t="s">
        <v>1665</v>
      </c>
      <c r="E979" s="859">
        <v>35</v>
      </c>
      <c r="F979" s="859">
        <v>27</v>
      </c>
      <c r="G979" s="518" t="s">
        <v>122</v>
      </c>
      <c r="H979" s="518" t="s">
        <v>217</v>
      </c>
      <c r="I979" s="518">
        <v>133413</v>
      </c>
    </row>
    <row r="980" spans="1:9" x14ac:dyDescent="0.2">
      <c r="A980" s="518" t="s">
        <v>217</v>
      </c>
      <c r="B980" s="518">
        <v>133439</v>
      </c>
      <c r="C980" s="518" t="s">
        <v>2660</v>
      </c>
      <c r="D980" s="518" t="s">
        <v>932</v>
      </c>
      <c r="E980" s="859">
        <v>33</v>
      </c>
      <c r="F980" s="859">
        <v>31</v>
      </c>
      <c r="G980" s="518" t="s">
        <v>122</v>
      </c>
      <c r="H980" s="518" t="s">
        <v>217</v>
      </c>
      <c r="I980" s="518">
        <v>133439</v>
      </c>
    </row>
    <row r="981" spans="1:9" x14ac:dyDescent="0.2">
      <c r="A981" s="518" t="s">
        <v>213</v>
      </c>
      <c r="B981" s="518">
        <v>133504</v>
      </c>
      <c r="C981" s="518" t="s">
        <v>2660</v>
      </c>
      <c r="D981" s="518" t="s">
        <v>801</v>
      </c>
      <c r="E981" s="859">
        <v>25</v>
      </c>
      <c r="F981" s="859">
        <v>19</v>
      </c>
      <c r="G981" s="518" t="s">
        <v>122</v>
      </c>
      <c r="H981" s="518" t="s">
        <v>213</v>
      </c>
      <c r="I981" s="518">
        <v>133504</v>
      </c>
    </row>
    <row r="982" spans="1:9" x14ac:dyDescent="0.2">
      <c r="A982" s="518" t="s">
        <v>213</v>
      </c>
      <c r="B982" s="518">
        <v>133512</v>
      </c>
      <c r="C982" s="518" t="s">
        <v>2660</v>
      </c>
      <c r="D982" s="518" t="s">
        <v>740</v>
      </c>
      <c r="E982" s="859">
        <v>18</v>
      </c>
      <c r="F982" s="859">
        <v>9</v>
      </c>
      <c r="G982" s="518" t="s">
        <v>122</v>
      </c>
      <c r="H982" s="518" t="s">
        <v>213</v>
      </c>
      <c r="I982" s="518">
        <v>133512</v>
      </c>
    </row>
    <row r="983" spans="1:9" x14ac:dyDescent="0.2">
      <c r="A983" s="518" t="s">
        <v>221</v>
      </c>
      <c r="B983" s="518">
        <v>133785</v>
      </c>
      <c r="C983" s="518" t="s">
        <v>2660</v>
      </c>
      <c r="D983" s="518" t="s">
        <v>8709</v>
      </c>
      <c r="E983" s="859">
        <v>24</v>
      </c>
      <c r="F983" s="859">
        <v>0</v>
      </c>
      <c r="G983" s="518" t="s">
        <v>128</v>
      </c>
      <c r="H983" s="518" t="s">
        <v>221</v>
      </c>
      <c r="I983" s="518">
        <v>133785</v>
      </c>
    </row>
    <row r="984" spans="1:9" x14ac:dyDescent="0.2">
      <c r="A984" s="518" t="s">
        <v>164</v>
      </c>
      <c r="B984" s="518">
        <v>133843</v>
      </c>
      <c r="C984" s="518" t="s">
        <v>2660</v>
      </c>
      <c r="D984" s="518" t="s">
        <v>490</v>
      </c>
      <c r="E984" s="859">
        <v>16</v>
      </c>
      <c r="F984" s="859">
        <v>0</v>
      </c>
      <c r="G984" s="518" t="s">
        <v>122</v>
      </c>
      <c r="H984" s="518" t="s">
        <v>164</v>
      </c>
      <c r="I984" s="518">
        <v>133843</v>
      </c>
    </row>
    <row r="985" spans="1:9" x14ac:dyDescent="0.2">
      <c r="A985" s="518" t="s">
        <v>164</v>
      </c>
      <c r="B985" s="518">
        <v>133868</v>
      </c>
      <c r="C985" s="518" t="s">
        <v>2660</v>
      </c>
      <c r="D985" s="518" t="s">
        <v>614</v>
      </c>
      <c r="E985" s="859">
        <v>34</v>
      </c>
      <c r="F985" s="859">
        <v>30</v>
      </c>
      <c r="G985" s="518" t="s">
        <v>122</v>
      </c>
      <c r="H985" s="518" t="s">
        <v>164</v>
      </c>
      <c r="I985" s="518">
        <v>133868</v>
      </c>
    </row>
    <row r="986" spans="1:9" x14ac:dyDescent="0.2">
      <c r="A986" s="518" t="s">
        <v>227</v>
      </c>
      <c r="B986" s="518">
        <v>133884</v>
      </c>
      <c r="C986" s="518" t="s">
        <v>2660</v>
      </c>
      <c r="D986" s="518" t="s">
        <v>3883</v>
      </c>
      <c r="E986" s="859">
        <v>24</v>
      </c>
      <c r="F986" s="859">
        <v>24</v>
      </c>
      <c r="G986" s="518" t="s">
        <v>122</v>
      </c>
      <c r="H986" s="518" t="s">
        <v>227</v>
      </c>
      <c r="I986" s="518">
        <v>133884</v>
      </c>
    </row>
    <row r="987" spans="1:9" x14ac:dyDescent="0.2">
      <c r="A987" s="518" t="s">
        <v>340</v>
      </c>
      <c r="B987" s="518">
        <v>134015</v>
      </c>
      <c r="C987" s="518" t="s">
        <v>2660</v>
      </c>
      <c r="D987" s="518" t="s">
        <v>4224</v>
      </c>
      <c r="E987" s="859">
        <v>36</v>
      </c>
      <c r="F987" s="859">
        <v>0</v>
      </c>
      <c r="G987" s="518" t="s">
        <v>128</v>
      </c>
      <c r="H987" s="518" t="s">
        <v>340</v>
      </c>
      <c r="I987" s="518">
        <v>134015</v>
      </c>
    </row>
    <row r="988" spans="1:9" x14ac:dyDescent="0.2">
      <c r="A988" s="518" t="s">
        <v>325</v>
      </c>
      <c r="B988" s="518">
        <v>134163</v>
      </c>
      <c r="C988" s="518" t="s">
        <v>2660</v>
      </c>
      <c r="D988" s="518" t="s">
        <v>4225</v>
      </c>
      <c r="E988" s="859">
        <v>28</v>
      </c>
      <c r="F988" s="859">
        <v>25</v>
      </c>
      <c r="G988" s="518" t="s">
        <v>122</v>
      </c>
      <c r="H988" s="518" t="s">
        <v>325</v>
      </c>
      <c r="I988" s="518">
        <v>134163</v>
      </c>
    </row>
    <row r="989" spans="1:9" x14ac:dyDescent="0.2">
      <c r="A989" s="518" t="s">
        <v>257</v>
      </c>
      <c r="B989" s="518">
        <v>134171</v>
      </c>
      <c r="C989" s="518" t="s">
        <v>2660</v>
      </c>
      <c r="D989" s="518" t="s">
        <v>2529</v>
      </c>
      <c r="E989" s="859">
        <v>34</v>
      </c>
      <c r="F989" s="859">
        <v>34</v>
      </c>
      <c r="G989" s="518" t="s">
        <v>122</v>
      </c>
      <c r="H989" s="518" t="s">
        <v>257</v>
      </c>
      <c r="I989" s="518">
        <v>134171</v>
      </c>
    </row>
    <row r="990" spans="1:9" x14ac:dyDescent="0.2">
      <c r="A990" s="518" t="s">
        <v>249</v>
      </c>
      <c r="B990" s="518">
        <v>134221</v>
      </c>
      <c r="C990" s="518" t="s">
        <v>2660</v>
      </c>
      <c r="D990" s="518" t="s">
        <v>558</v>
      </c>
      <c r="E990" s="859">
        <v>33</v>
      </c>
      <c r="F990" s="859">
        <v>33</v>
      </c>
      <c r="G990" s="518" t="s">
        <v>122</v>
      </c>
      <c r="H990" s="518" t="s">
        <v>249</v>
      </c>
      <c r="I990" s="518">
        <v>134221</v>
      </c>
    </row>
    <row r="991" spans="1:9" x14ac:dyDescent="0.2">
      <c r="A991" s="518" t="s">
        <v>249</v>
      </c>
      <c r="B991" s="518">
        <v>134239</v>
      </c>
      <c r="C991" s="518" t="s">
        <v>2660</v>
      </c>
      <c r="D991" s="518" t="s">
        <v>611</v>
      </c>
      <c r="E991" s="859">
        <v>35</v>
      </c>
      <c r="F991" s="859">
        <v>35</v>
      </c>
      <c r="G991" s="518" t="s">
        <v>122</v>
      </c>
      <c r="H991" s="518" t="s">
        <v>249</v>
      </c>
      <c r="I991" s="518">
        <v>134239</v>
      </c>
    </row>
    <row r="992" spans="1:9" x14ac:dyDescent="0.2">
      <c r="A992" s="518" t="s">
        <v>341</v>
      </c>
      <c r="B992" s="518">
        <v>134387</v>
      </c>
      <c r="C992" s="518" t="s">
        <v>2660</v>
      </c>
      <c r="D992" s="518" t="s">
        <v>492</v>
      </c>
      <c r="E992" s="859">
        <v>21</v>
      </c>
      <c r="F992" s="859">
        <v>20</v>
      </c>
      <c r="G992" s="518" t="s">
        <v>122</v>
      </c>
      <c r="H992" s="518" t="s">
        <v>341</v>
      </c>
      <c r="I992" s="518">
        <v>134387</v>
      </c>
    </row>
    <row r="993" spans="1:9" x14ac:dyDescent="0.2">
      <c r="A993" s="518" t="s">
        <v>387</v>
      </c>
      <c r="B993" s="518">
        <v>134429</v>
      </c>
      <c r="C993" s="518" t="s">
        <v>2660</v>
      </c>
      <c r="D993" s="518" t="s">
        <v>669</v>
      </c>
      <c r="E993" s="859">
        <v>28</v>
      </c>
      <c r="F993" s="859">
        <v>28</v>
      </c>
      <c r="G993" s="518" t="s">
        <v>122</v>
      </c>
      <c r="H993" s="518" t="s">
        <v>387</v>
      </c>
      <c r="I993" s="518">
        <v>134429</v>
      </c>
    </row>
    <row r="994" spans="1:9" x14ac:dyDescent="0.2">
      <c r="A994" s="518" t="s">
        <v>387</v>
      </c>
      <c r="B994" s="518">
        <v>134437</v>
      </c>
      <c r="C994" s="518" t="s">
        <v>2660</v>
      </c>
      <c r="D994" s="518" t="s">
        <v>1543</v>
      </c>
      <c r="E994" s="859">
        <v>32</v>
      </c>
      <c r="F994" s="859">
        <v>32</v>
      </c>
      <c r="G994" s="518" t="s">
        <v>122</v>
      </c>
      <c r="H994" s="518" t="s">
        <v>387</v>
      </c>
      <c r="I994" s="518">
        <v>134437</v>
      </c>
    </row>
    <row r="995" spans="1:9" x14ac:dyDescent="0.2">
      <c r="A995" s="518" t="s">
        <v>248</v>
      </c>
      <c r="B995" s="518">
        <v>134460</v>
      </c>
      <c r="C995" s="518" t="s">
        <v>2660</v>
      </c>
      <c r="D995" s="518" t="s">
        <v>727</v>
      </c>
      <c r="E995" s="859">
        <v>34</v>
      </c>
      <c r="F995" s="859">
        <v>34</v>
      </c>
      <c r="G995" s="518" t="s">
        <v>122</v>
      </c>
      <c r="H995" s="518" t="s">
        <v>248</v>
      </c>
      <c r="I995" s="518">
        <v>134460</v>
      </c>
    </row>
    <row r="996" spans="1:9" x14ac:dyDescent="0.2">
      <c r="A996" s="518" t="s">
        <v>279</v>
      </c>
      <c r="B996" s="518">
        <v>134502</v>
      </c>
      <c r="C996" s="518" t="s">
        <v>2660</v>
      </c>
      <c r="D996" s="518" t="s">
        <v>819</v>
      </c>
      <c r="E996" s="859">
        <v>19</v>
      </c>
      <c r="F996" s="859">
        <v>19</v>
      </c>
      <c r="G996" s="518" t="s">
        <v>122</v>
      </c>
      <c r="H996" s="518" t="s">
        <v>279</v>
      </c>
      <c r="I996" s="518">
        <v>134510</v>
      </c>
    </row>
    <row r="997" spans="1:9" x14ac:dyDescent="0.2">
      <c r="A997" s="518" t="s">
        <v>279</v>
      </c>
      <c r="B997" s="518">
        <v>134510</v>
      </c>
      <c r="C997" s="518" t="s">
        <v>2660</v>
      </c>
      <c r="D997" s="518" t="s">
        <v>1735</v>
      </c>
      <c r="E997" s="859">
        <v>19</v>
      </c>
      <c r="F997" s="859">
        <v>16</v>
      </c>
      <c r="G997" s="518" t="s">
        <v>122</v>
      </c>
      <c r="H997" s="518" t="s">
        <v>279</v>
      </c>
      <c r="I997" s="518">
        <v>134510</v>
      </c>
    </row>
    <row r="998" spans="1:9" x14ac:dyDescent="0.2">
      <c r="A998" s="518" t="s">
        <v>279</v>
      </c>
      <c r="B998" s="518">
        <v>134528</v>
      </c>
      <c r="C998" s="518" t="s">
        <v>2660</v>
      </c>
      <c r="D998" s="518" t="s">
        <v>1098</v>
      </c>
      <c r="E998" s="859">
        <v>22</v>
      </c>
      <c r="F998" s="859">
        <v>11</v>
      </c>
      <c r="G998" s="518" t="s">
        <v>122</v>
      </c>
      <c r="H998" s="518" t="s">
        <v>279</v>
      </c>
      <c r="I998" s="518">
        <v>809111</v>
      </c>
    </row>
    <row r="999" spans="1:9" x14ac:dyDescent="0.2">
      <c r="A999" s="518" t="s">
        <v>347</v>
      </c>
      <c r="B999" s="518">
        <v>134544</v>
      </c>
      <c r="C999" s="518" t="s">
        <v>2660</v>
      </c>
      <c r="D999" s="518" t="s">
        <v>667</v>
      </c>
      <c r="E999" s="859">
        <v>26</v>
      </c>
      <c r="F999" s="859">
        <v>16</v>
      </c>
      <c r="G999" s="518" t="s">
        <v>122</v>
      </c>
      <c r="H999" s="518" t="s">
        <v>347</v>
      </c>
      <c r="I999" s="518">
        <v>134544</v>
      </c>
    </row>
    <row r="1000" spans="1:9" x14ac:dyDescent="0.2">
      <c r="A1000" s="518" t="s">
        <v>347</v>
      </c>
      <c r="B1000" s="518">
        <v>134551</v>
      </c>
      <c r="C1000" s="518" t="s">
        <v>2660</v>
      </c>
      <c r="D1000" s="518" t="s">
        <v>611</v>
      </c>
      <c r="E1000" s="859">
        <v>32</v>
      </c>
      <c r="F1000" s="859">
        <v>11</v>
      </c>
      <c r="G1000" s="518" t="s">
        <v>122</v>
      </c>
      <c r="H1000" s="518" t="s">
        <v>347</v>
      </c>
      <c r="I1000" s="518">
        <v>134551</v>
      </c>
    </row>
    <row r="1001" spans="1:9" x14ac:dyDescent="0.2">
      <c r="A1001" s="518" t="s">
        <v>363</v>
      </c>
      <c r="B1001" s="518">
        <v>134577</v>
      </c>
      <c r="C1001" s="518" t="s">
        <v>2660</v>
      </c>
      <c r="D1001" s="518" t="s">
        <v>472</v>
      </c>
      <c r="E1001" s="859">
        <v>24</v>
      </c>
      <c r="F1001" s="859">
        <v>22</v>
      </c>
      <c r="G1001" s="518" t="s">
        <v>122</v>
      </c>
      <c r="H1001" s="518" t="s">
        <v>363</v>
      </c>
      <c r="I1001" s="518">
        <v>134577</v>
      </c>
    </row>
    <row r="1002" spans="1:9" x14ac:dyDescent="0.2">
      <c r="A1002" s="518" t="s">
        <v>320</v>
      </c>
      <c r="B1002" s="518">
        <v>134585</v>
      </c>
      <c r="C1002" s="518" t="s">
        <v>2660</v>
      </c>
      <c r="D1002" s="518" t="s">
        <v>472</v>
      </c>
      <c r="E1002" s="859">
        <v>26</v>
      </c>
      <c r="F1002" s="859">
        <v>22</v>
      </c>
      <c r="G1002" s="518" t="s">
        <v>122</v>
      </c>
      <c r="H1002" s="518" t="s">
        <v>320</v>
      </c>
      <c r="I1002" s="518">
        <v>134585</v>
      </c>
    </row>
    <row r="1003" spans="1:9" x14ac:dyDescent="0.2">
      <c r="A1003" s="518" t="s">
        <v>320</v>
      </c>
      <c r="B1003" s="518">
        <v>134593</v>
      </c>
      <c r="C1003" s="518" t="s">
        <v>2660</v>
      </c>
      <c r="D1003" s="518" t="s">
        <v>3975</v>
      </c>
      <c r="E1003" s="859">
        <v>34</v>
      </c>
      <c r="F1003" s="859">
        <v>31</v>
      </c>
      <c r="G1003" s="518" t="s">
        <v>122</v>
      </c>
      <c r="H1003" s="518" t="s">
        <v>320</v>
      </c>
      <c r="I1003" s="518">
        <v>134593</v>
      </c>
    </row>
    <row r="1004" spans="1:9" x14ac:dyDescent="0.2">
      <c r="A1004" s="518" t="s">
        <v>381</v>
      </c>
      <c r="B1004" s="518">
        <v>134635</v>
      </c>
      <c r="C1004" s="518" t="s">
        <v>2660</v>
      </c>
      <c r="D1004" s="518" t="s">
        <v>387</v>
      </c>
      <c r="E1004" s="859">
        <v>34</v>
      </c>
      <c r="F1004" s="859">
        <v>34</v>
      </c>
      <c r="G1004" s="518" t="s">
        <v>122</v>
      </c>
      <c r="H1004" s="518" t="s">
        <v>381</v>
      </c>
      <c r="I1004" s="518">
        <v>134635</v>
      </c>
    </row>
    <row r="1005" spans="1:9" x14ac:dyDescent="0.2">
      <c r="A1005" s="518" t="s">
        <v>311</v>
      </c>
      <c r="B1005" s="518">
        <v>134734</v>
      </c>
      <c r="C1005" s="518" t="s">
        <v>2660</v>
      </c>
      <c r="D1005" s="518" t="s">
        <v>1370</v>
      </c>
      <c r="E1005" s="859">
        <v>25</v>
      </c>
      <c r="F1005" s="859">
        <v>22</v>
      </c>
      <c r="G1005" s="518" t="s">
        <v>122</v>
      </c>
      <c r="H1005" s="518" t="s">
        <v>311</v>
      </c>
      <c r="I1005" s="518">
        <v>134734</v>
      </c>
    </row>
    <row r="1006" spans="1:9" x14ac:dyDescent="0.2">
      <c r="A1006" s="518" t="s">
        <v>283</v>
      </c>
      <c r="B1006" s="518">
        <v>134742</v>
      </c>
      <c r="C1006" s="518" t="s">
        <v>2660</v>
      </c>
      <c r="D1006" s="518" t="s">
        <v>4160</v>
      </c>
      <c r="E1006" s="859">
        <v>30</v>
      </c>
      <c r="F1006" s="859">
        <v>28</v>
      </c>
      <c r="G1006" s="518" t="s">
        <v>122</v>
      </c>
      <c r="H1006" s="518" t="s">
        <v>283</v>
      </c>
      <c r="I1006" s="518">
        <v>134742</v>
      </c>
    </row>
    <row r="1007" spans="1:9" x14ac:dyDescent="0.2">
      <c r="A1007" s="518" t="s">
        <v>160</v>
      </c>
      <c r="B1007" s="518">
        <v>134759</v>
      </c>
      <c r="C1007" s="518" t="s">
        <v>2660</v>
      </c>
      <c r="D1007" s="518" t="s">
        <v>943</v>
      </c>
      <c r="E1007" s="859">
        <v>29</v>
      </c>
      <c r="F1007" s="859">
        <v>19</v>
      </c>
      <c r="G1007" s="518" t="s">
        <v>122</v>
      </c>
      <c r="H1007" s="518" t="s">
        <v>160</v>
      </c>
      <c r="I1007" s="518">
        <v>134759</v>
      </c>
    </row>
    <row r="1008" spans="1:9" x14ac:dyDescent="0.2">
      <c r="A1008" s="518" t="s">
        <v>314</v>
      </c>
      <c r="B1008" s="518">
        <v>134775</v>
      </c>
      <c r="C1008" s="518" t="s">
        <v>2660</v>
      </c>
      <c r="D1008" s="518" t="s">
        <v>7512</v>
      </c>
      <c r="E1008" s="859">
        <v>35</v>
      </c>
      <c r="F1008" s="859">
        <v>0</v>
      </c>
      <c r="G1008" s="518" t="s">
        <v>122</v>
      </c>
      <c r="H1008" s="518" t="s">
        <v>314</v>
      </c>
      <c r="I1008" s="518">
        <v>134775</v>
      </c>
    </row>
    <row r="1009" spans="1:9" x14ac:dyDescent="0.2">
      <c r="A1009" s="518" t="s">
        <v>155</v>
      </c>
      <c r="B1009" s="518">
        <v>134783</v>
      </c>
      <c r="C1009" s="518" t="s">
        <v>2660</v>
      </c>
      <c r="D1009" s="518" t="s">
        <v>6693</v>
      </c>
      <c r="E1009" s="859">
        <v>31</v>
      </c>
      <c r="F1009" s="859">
        <v>0</v>
      </c>
      <c r="G1009" s="518" t="s">
        <v>122</v>
      </c>
      <c r="H1009" s="518" t="s">
        <v>155</v>
      </c>
      <c r="I1009" s="518">
        <v>134783</v>
      </c>
    </row>
    <row r="1010" spans="1:9" x14ac:dyDescent="0.2">
      <c r="A1010" s="518" t="s">
        <v>314</v>
      </c>
      <c r="B1010" s="518">
        <v>134791</v>
      </c>
      <c r="C1010" s="518" t="s">
        <v>2660</v>
      </c>
      <c r="D1010" s="518" t="s">
        <v>314</v>
      </c>
      <c r="E1010" s="859">
        <v>32</v>
      </c>
      <c r="F1010" s="859">
        <v>0</v>
      </c>
      <c r="G1010" s="518" t="s">
        <v>122</v>
      </c>
      <c r="H1010" s="518" t="s">
        <v>314</v>
      </c>
      <c r="I1010" s="518">
        <v>134791</v>
      </c>
    </row>
    <row r="1011" spans="1:9" x14ac:dyDescent="0.2">
      <c r="A1011" s="518" t="s">
        <v>211</v>
      </c>
      <c r="B1011" s="518">
        <v>134817</v>
      </c>
      <c r="C1011" s="518" t="s">
        <v>2660</v>
      </c>
      <c r="D1011" s="518" t="s">
        <v>797</v>
      </c>
      <c r="E1011" s="859">
        <v>19</v>
      </c>
      <c r="F1011" s="859">
        <v>18</v>
      </c>
      <c r="G1011" s="518" t="s">
        <v>122</v>
      </c>
      <c r="H1011" s="518" t="s">
        <v>211</v>
      </c>
      <c r="I1011" s="518">
        <v>134817</v>
      </c>
    </row>
    <row r="1012" spans="1:9" x14ac:dyDescent="0.2">
      <c r="A1012" s="518" t="s">
        <v>211</v>
      </c>
      <c r="B1012" s="518">
        <v>134833</v>
      </c>
      <c r="C1012" s="518" t="s">
        <v>2660</v>
      </c>
      <c r="D1012" s="518" t="s">
        <v>697</v>
      </c>
      <c r="E1012" s="859">
        <v>24</v>
      </c>
      <c r="F1012" s="859">
        <v>17</v>
      </c>
      <c r="G1012" s="518" t="s">
        <v>122</v>
      </c>
      <c r="H1012" s="518" t="s">
        <v>211</v>
      </c>
      <c r="I1012" s="518">
        <v>134833</v>
      </c>
    </row>
    <row r="1013" spans="1:9" x14ac:dyDescent="0.2">
      <c r="A1013" s="518" t="s">
        <v>211</v>
      </c>
      <c r="B1013" s="518">
        <v>134858</v>
      </c>
      <c r="C1013" s="518" t="s">
        <v>2660</v>
      </c>
      <c r="D1013" s="518" t="s">
        <v>1461</v>
      </c>
      <c r="E1013" s="859">
        <v>33</v>
      </c>
      <c r="F1013" s="859">
        <v>23</v>
      </c>
      <c r="G1013" s="518" t="s">
        <v>122</v>
      </c>
      <c r="H1013" s="518" t="s">
        <v>211</v>
      </c>
      <c r="I1013" s="518">
        <v>134858</v>
      </c>
    </row>
    <row r="1014" spans="1:9" x14ac:dyDescent="0.2">
      <c r="A1014" s="518" t="s">
        <v>164</v>
      </c>
      <c r="B1014" s="518">
        <v>134874</v>
      </c>
      <c r="C1014" s="518" t="s">
        <v>2660</v>
      </c>
      <c r="D1014" s="518" t="s">
        <v>4202</v>
      </c>
      <c r="E1014" s="859">
        <v>32</v>
      </c>
      <c r="F1014" s="859">
        <v>29</v>
      </c>
      <c r="G1014" s="518" t="s">
        <v>122</v>
      </c>
      <c r="H1014" s="518" t="s">
        <v>164</v>
      </c>
      <c r="I1014" s="518">
        <v>134874</v>
      </c>
    </row>
    <row r="1015" spans="1:9" x14ac:dyDescent="0.2">
      <c r="A1015" s="518" t="s">
        <v>164</v>
      </c>
      <c r="B1015" s="518">
        <v>134890</v>
      </c>
      <c r="C1015" s="518" t="s">
        <v>2660</v>
      </c>
      <c r="D1015" s="518" t="s">
        <v>4238</v>
      </c>
      <c r="E1015" s="859">
        <v>34</v>
      </c>
      <c r="F1015" s="859">
        <v>31</v>
      </c>
      <c r="G1015" s="518" t="s">
        <v>122</v>
      </c>
      <c r="H1015" s="518" t="s">
        <v>164</v>
      </c>
      <c r="I1015" s="518">
        <v>134890</v>
      </c>
    </row>
    <row r="1016" spans="1:9" x14ac:dyDescent="0.2">
      <c r="A1016" s="518" t="s">
        <v>356</v>
      </c>
      <c r="B1016" s="518">
        <v>134908</v>
      </c>
      <c r="C1016" s="518" t="s">
        <v>2660</v>
      </c>
      <c r="D1016" s="518" t="s">
        <v>831</v>
      </c>
      <c r="E1016" s="859">
        <v>29</v>
      </c>
      <c r="F1016" s="859">
        <v>0</v>
      </c>
      <c r="G1016" s="518" t="s">
        <v>122</v>
      </c>
      <c r="H1016" s="518" t="s">
        <v>356</v>
      </c>
      <c r="I1016" s="518">
        <v>134908</v>
      </c>
    </row>
    <row r="1017" spans="1:9" x14ac:dyDescent="0.2">
      <c r="A1017" s="518" t="s">
        <v>364</v>
      </c>
      <c r="B1017" s="518">
        <v>134916</v>
      </c>
      <c r="C1017" s="518" t="s">
        <v>2660</v>
      </c>
      <c r="D1017" s="518" t="s">
        <v>538</v>
      </c>
      <c r="E1017" s="859">
        <v>35</v>
      </c>
      <c r="F1017" s="859">
        <v>0</v>
      </c>
      <c r="G1017" s="518" t="s">
        <v>122</v>
      </c>
      <c r="H1017" s="518" t="s">
        <v>364</v>
      </c>
      <c r="I1017" s="518">
        <v>134916</v>
      </c>
    </row>
    <row r="1018" spans="1:9" x14ac:dyDescent="0.2">
      <c r="A1018" s="518" t="s">
        <v>232</v>
      </c>
      <c r="B1018" s="518">
        <v>134924</v>
      </c>
      <c r="C1018" s="518" t="s">
        <v>2660</v>
      </c>
      <c r="D1018" s="518" t="s">
        <v>408</v>
      </c>
      <c r="E1018" s="859">
        <v>22</v>
      </c>
      <c r="F1018" s="859">
        <v>20</v>
      </c>
      <c r="G1018" s="518" t="s">
        <v>122</v>
      </c>
      <c r="H1018" s="518" t="s">
        <v>232</v>
      </c>
      <c r="I1018" s="518">
        <v>134924</v>
      </c>
    </row>
    <row r="1019" spans="1:9" x14ac:dyDescent="0.2">
      <c r="A1019" s="518" t="s">
        <v>220</v>
      </c>
      <c r="B1019" s="518">
        <v>134932</v>
      </c>
      <c r="C1019" s="518" t="s">
        <v>2660</v>
      </c>
      <c r="D1019" s="518" t="s">
        <v>682</v>
      </c>
      <c r="E1019" s="859">
        <v>27</v>
      </c>
      <c r="F1019" s="859">
        <v>0</v>
      </c>
      <c r="G1019" s="518" t="s">
        <v>122</v>
      </c>
      <c r="H1019" s="518" t="s">
        <v>220</v>
      </c>
      <c r="I1019" s="518">
        <v>134932</v>
      </c>
    </row>
    <row r="1020" spans="1:9" x14ac:dyDescent="0.2">
      <c r="A1020" s="518" t="s">
        <v>196</v>
      </c>
      <c r="B1020" s="518">
        <v>134981</v>
      </c>
      <c r="C1020" s="518" t="s">
        <v>2660</v>
      </c>
      <c r="D1020" s="518" t="s">
        <v>680</v>
      </c>
      <c r="E1020" s="859">
        <v>30</v>
      </c>
      <c r="F1020" s="859">
        <v>30</v>
      </c>
      <c r="G1020" s="518" t="s">
        <v>122</v>
      </c>
      <c r="H1020" s="518" t="s">
        <v>196</v>
      </c>
      <c r="I1020" s="518">
        <v>134981</v>
      </c>
    </row>
    <row r="1021" spans="1:9" x14ac:dyDescent="0.2">
      <c r="A1021" s="518" t="s">
        <v>170</v>
      </c>
      <c r="B1021" s="518">
        <v>135004</v>
      </c>
      <c r="C1021" s="518" t="s">
        <v>2660</v>
      </c>
      <c r="D1021" s="518" t="s">
        <v>999</v>
      </c>
      <c r="E1021" s="859">
        <v>33</v>
      </c>
      <c r="F1021" s="859">
        <v>29</v>
      </c>
      <c r="G1021" s="518" t="s">
        <v>122</v>
      </c>
      <c r="H1021" s="518" t="s">
        <v>170</v>
      </c>
      <c r="I1021" s="518">
        <v>135004</v>
      </c>
    </row>
    <row r="1022" spans="1:9" x14ac:dyDescent="0.2">
      <c r="A1022" s="518" t="s">
        <v>170</v>
      </c>
      <c r="B1022" s="518">
        <v>135012</v>
      </c>
      <c r="C1022" s="518" t="s">
        <v>2660</v>
      </c>
      <c r="D1022" s="518" t="s">
        <v>1086</v>
      </c>
      <c r="E1022" s="859">
        <v>24</v>
      </c>
      <c r="F1022" s="859">
        <v>0</v>
      </c>
      <c r="G1022" s="518" t="s">
        <v>122</v>
      </c>
      <c r="H1022" s="518" t="s">
        <v>170</v>
      </c>
      <c r="I1022" s="518">
        <v>135012</v>
      </c>
    </row>
    <row r="1023" spans="1:9" x14ac:dyDescent="0.2">
      <c r="A1023" s="518" t="s">
        <v>322</v>
      </c>
      <c r="B1023" s="518">
        <v>135020</v>
      </c>
      <c r="C1023" s="518" t="s">
        <v>2660</v>
      </c>
      <c r="D1023" s="518" t="s">
        <v>4239</v>
      </c>
      <c r="E1023" s="859">
        <v>35</v>
      </c>
      <c r="F1023" s="859">
        <v>34</v>
      </c>
      <c r="G1023" s="518" t="s">
        <v>122</v>
      </c>
      <c r="H1023" s="518" t="s">
        <v>322</v>
      </c>
      <c r="I1023" s="518">
        <v>135020</v>
      </c>
    </row>
    <row r="1024" spans="1:9" x14ac:dyDescent="0.2">
      <c r="A1024" s="518" t="s">
        <v>322</v>
      </c>
      <c r="B1024" s="518">
        <v>135038</v>
      </c>
      <c r="C1024" s="518" t="s">
        <v>2660</v>
      </c>
      <c r="D1024" s="518" t="s">
        <v>2534</v>
      </c>
      <c r="E1024" s="859">
        <v>35</v>
      </c>
      <c r="F1024" s="859">
        <v>35</v>
      </c>
      <c r="G1024" s="518" t="s">
        <v>122</v>
      </c>
      <c r="H1024" s="518" t="s">
        <v>322</v>
      </c>
      <c r="I1024" s="518">
        <v>135038</v>
      </c>
    </row>
    <row r="1025" spans="1:9" x14ac:dyDescent="0.2">
      <c r="A1025" s="518" t="s">
        <v>303</v>
      </c>
      <c r="B1025" s="518">
        <v>135202</v>
      </c>
      <c r="C1025" s="518" t="s">
        <v>2660</v>
      </c>
      <c r="D1025" s="518" t="s">
        <v>2626</v>
      </c>
      <c r="E1025" s="859">
        <v>21</v>
      </c>
      <c r="F1025" s="859">
        <v>21</v>
      </c>
      <c r="G1025" s="518" t="s">
        <v>122</v>
      </c>
      <c r="H1025" s="518" t="s">
        <v>303</v>
      </c>
      <c r="I1025" s="518">
        <v>135202</v>
      </c>
    </row>
    <row r="1026" spans="1:9" x14ac:dyDescent="0.2">
      <c r="A1026" s="518" t="s">
        <v>303</v>
      </c>
      <c r="B1026" s="518">
        <v>135210</v>
      </c>
      <c r="C1026" s="518" t="s">
        <v>2660</v>
      </c>
      <c r="D1026" s="518" t="s">
        <v>1574</v>
      </c>
      <c r="E1026" s="859">
        <v>29</v>
      </c>
      <c r="F1026" s="859">
        <v>27</v>
      </c>
      <c r="G1026" s="518" t="s">
        <v>122</v>
      </c>
      <c r="H1026" s="518" t="s">
        <v>303</v>
      </c>
      <c r="I1026" s="518">
        <v>135210</v>
      </c>
    </row>
    <row r="1027" spans="1:9" x14ac:dyDescent="0.2">
      <c r="A1027" s="518" t="s">
        <v>316</v>
      </c>
      <c r="B1027" s="518">
        <v>135293</v>
      </c>
      <c r="C1027" s="518" t="s">
        <v>2660</v>
      </c>
      <c r="D1027" s="518" t="s">
        <v>3197</v>
      </c>
      <c r="E1027" s="859">
        <v>24</v>
      </c>
      <c r="F1027" s="859">
        <v>10</v>
      </c>
      <c r="G1027" s="518" t="s">
        <v>122</v>
      </c>
      <c r="H1027" s="518" t="s">
        <v>316</v>
      </c>
      <c r="I1027" s="518">
        <v>135293</v>
      </c>
    </row>
    <row r="1028" spans="1:9" x14ac:dyDescent="0.2">
      <c r="A1028" s="518" t="s">
        <v>321</v>
      </c>
      <c r="B1028" s="518">
        <v>135350</v>
      </c>
      <c r="C1028" s="518" t="s">
        <v>2660</v>
      </c>
      <c r="D1028" s="518" t="s">
        <v>490</v>
      </c>
      <c r="E1028" s="859">
        <v>19</v>
      </c>
      <c r="F1028" s="859">
        <v>19</v>
      </c>
      <c r="G1028" s="518" t="s">
        <v>122</v>
      </c>
      <c r="H1028" s="518" t="s">
        <v>321</v>
      </c>
      <c r="I1028" s="518">
        <v>135350</v>
      </c>
    </row>
    <row r="1029" spans="1:9" x14ac:dyDescent="0.2">
      <c r="A1029" s="518" t="s">
        <v>321</v>
      </c>
      <c r="B1029" s="518">
        <v>135368</v>
      </c>
      <c r="C1029" s="518" t="s">
        <v>2660</v>
      </c>
      <c r="D1029" s="518" t="s">
        <v>415</v>
      </c>
      <c r="E1029" s="859">
        <v>21</v>
      </c>
      <c r="F1029" s="859">
        <v>21</v>
      </c>
      <c r="G1029" s="518" t="s">
        <v>122</v>
      </c>
      <c r="H1029" s="518" t="s">
        <v>321</v>
      </c>
      <c r="I1029" s="518">
        <v>135368</v>
      </c>
    </row>
    <row r="1030" spans="1:9" x14ac:dyDescent="0.2">
      <c r="A1030" s="518" t="s">
        <v>279</v>
      </c>
      <c r="B1030" s="518">
        <v>135418</v>
      </c>
      <c r="C1030" s="518" t="s">
        <v>2660</v>
      </c>
      <c r="D1030" s="518" t="s">
        <v>427</v>
      </c>
      <c r="E1030" s="859">
        <v>23</v>
      </c>
      <c r="F1030" s="859">
        <v>20</v>
      </c>
      <c r="G1030" s="518" t="s">
        <v>122</v>
      </c>
      <c r="H1030" s="518" t="s">
        <v>279</v>
      </c>
      <c r="I1030" s="518">
        <v>135418</v>
      </c>
    </row>
    <row r="1031" spans="1:9" x14ac:dyDescent="0.2">
      <c r="A1031" s="518" t="s">
        <v>386</v>
      </c>
      <c r="B1031" s="518">
        <v>135442</v>
      </c>
      <c r="C1031" s="518" t="s">
        <v>2660</v>
      </c>
      <c r="D1031" s="518" t="s">
        <v>776</v>
      </c>
      <c r="E1031" s="859">
        <v>34</v>
      </c>
      <c r="F1031" s="859">
        <v>34</v>
      </c>
      <c r="G1031" s="518" t="s">
        <v>122</v>
      </c>
      <c r="H1031" s="518" t="s">
        <v>386</v>
      </c>
      <c r="I1031" s="518">
        <v>135442</v>
      </c>
    </row>
    <row r="1032" spans="1:9" x14ac:dyDescent="0.2">
      <c r="A1032" s="518" t="s">
        <v>386</v>
      </c>
      <c r="B1032" s="518">
        <v>135459</v>
      </c>
      <c r="C1032" s="518" t="s">
        <v>2660</v>
      </c>
      <c r="D1032" s="518" t="s">
        <v>470</v>
      </c>
      <c r="E1032" s="859">
        <v>22</v>
      </c>
      <c r="F1032" s="859">
        <v>22</v>
      </c>
      <c r="G1032" s="518" t="s">
        <v>122</v>
      </c>
      <c r="H1032" s="518" t="s">
        <v>386</v>
      </c>
      <c r="I1032" s="518">
        <v>135459</v>
      </c>
    </row>
    <row r="1033" spans="1:9" x14ac:dyDescent="0.2">
      <c r="A1033" s="518" t="s">
        <v>179</v>
      </c>
      <c r="B1033" s="518">
        <v>135657</v>
      </c>
      <c r="C1033" s="518" t="s">
        <v>2660</v>
      </c>
      <c r="D1033" s="518" t="s">
        <v>1016</v>
      </c>
      <c r="E1033" s="859">
        <v>31</v>
      </c>
      <c r="F1033" s="859">
        <v>31</v>
      </c>
      <c r="G1033" s="518" t="s">
        <v>122</v>
      </c>
      <c r="H1033" s="518" t="s">
        <v>179</v>
      </c>
      <c r="I1033" s="518">
        <v>135657</v>
      </c>
    </row>
    <row r="1034" spans="1:9" x14ac:dyDescent="0.2">
      <c r="A1034" s="518" t="s">
        <v>179</v>
      </c>
      <c r="B1034" s="518">
        <v>135665</v>
      </c>
      <c r="C1034" s="518" t="s">
        <v>2660</v>
      </c>
      <c r="D1034" s="518" t="s">
        <v>6676</v>
      </c>
      <c r="E1034" s="859">
        <v>31</v>
      </c>
      <c r="F1034" s="859">
        <v>31</v>
      </c>
      <c r="G1034" s="518" t="s">
        <v>122</v>
      </c>
      <c r="H1034" s="518" t="s">
        <v>179</v>
      </c>
      <c r="I1034" s="518">
        <v>135665</v>
      </c>
    </row>
    <row r="1035" spans="1:9" x14ac:dyDescent="0.2">
      <c r="A1035" s="518" t="s">
        <v>369</v>
      </c>
      <c r="B1035" s="518">
        <v>135756</v>
      </c>
      <c r="C1035" s="518" t="s">
        <v>2660</v>
      </c>
      <c r="D1035" s="518" t="s">
        <v>614</v>
      </c>
      <c r="E1035" s="859">
        <v>27</v>
      </c>
      <c r="F1035" s="859">
        <v>18</v>
      </c>
      <c r="G1035" s="518" t="s">
        <v>122</v>
      </c>
      <c r="H1035" s="518" t="s">
        <v>369</v>
      </c>
      <c r="I1035" s="518">
        <v>135756</v>
      </c>
    </row>
    <row r="1036" spans="1:9" x14ac:dyDescent="0.2">
      <c r="A1036" s="518" t="s">
        <v>297</v>
      </c>
      <c r="B1036" s="518">
        <v>135806</v>
      </c>
      <c r="C1036" s="518" t="s">
        <v>2660</v>
      </c>
      <c r="D1036" s="518" t="s">
        <v>6056</v>
      </c>
      <c r="E1036" s="859">
        <v>30</v>
      </c>
      <c r="F1036" s="859">
        <v>0</v>
      </c>
      <c r="G1036" s="518" t="s">
        <v>122</v>
      </c>
      <c r="H1036" s="518" t="s">
        <v>297</v>
      </c>
      <c r="I1036" s="518">
        <v>135806</v>
      </c>
    </row>
    <row r="1037" spans="1:9" x14ac:dyDescent="0.2">
      <c r="A1037" s="518" t="s">
        <v>321</v>
      </c>
      <c r="B1037" s="518">
        <v>135848</v>
      </c>
      <c r="C1037" s="518" t="s">
        <v>2660</v>
      </c>
      <c r="D1037" s="518" t="s">
        <v>1228</v>
      </c>
      <c r="E1037" s="859">
        <v>30</v>
      </c>
      <c r="F1037" s="859">
        <v>0</v>
      </c>
      <c r="G1037" s="518" t="s">
        <v>128</v>
      </c>
      <c r="H1037" s="518" t="s">
        <v>321</v>
      </c>
      <c r="I1037" s="518">
        <v>135848</v>
      </c>
    </row>
    <row r="1038" spans="1:9" x14ac:dyDescent="0.2">
      <c r="A1038" s="518" t="s">
        <v>297</v>
      </c>
      <c r="B1038" s="518">
        <v>135897</v>
      </c>
      <c r="C1038" s="518" t="s">
        <v>2660</v>
      </c>
      <c r="D1038" s="518" t="s">
        <v>4209</v>
      </c>
      <c r="E1038" s="859">
        <v>18</v>
      </c>
      <c r="F1038" s="859">
        <v>0</v>
      </c>
      <c r="G1038" s="518" t="s">
        <v>122</v>
      </c>
      <c r="H1038" s="518" t="s">
        <v>297</v>
      </c>
      <c r="I1038" s="518">
        <v>135897</v>
      </c>
    </row>
    <row r="1039" spans="1:9" x14ac:dyDescent="0.2">
      <c r="A1039" s="518" t="s">
        <v>297</v>
      </c>
      <c r="B1039" s="518">
        <v>135905</v>
      </c>
      <c r="C1039" s="518" t="s">
        <v>2660</v>
      </c>
      <c r="D1039" s="518" t="s">
        <v>4210</v>
      </c>
      <c r="E1039" s="859">
        <v>18</v>
      </c>
      <c r="F1039" s="859">
        <v>0</v>
      </c>
      <c r="G1039" s="518" t="s">
        <v>122</v>
      </c>
      <c r="H1039" s="518" t="s">
        <v>297</v>
      </c>
      <c r="I1039" s="518">
        <v>135905</v>
      </c>
    </row>
    <row r="1040" spans="1:9" x14ac:dyDescent="0.2">
      <c r="A1040" s="518" t="s">
        <v>357</v>
      </c>
      <c r="B1040" s="518">
        <v>135913</v>
      </c>
      <c r="C1040" s="518" t="s">
        <v>2660</v>
      </c>
      <c r="D1040" s="518" t="s">
        <v>690</v>
      </c>
      <c r="E1040" s="859">
        <v>26</v>
      </c>
      <c r="F1040" s="859">
        <v>22</v>
      </c>
      <c r="G1040" s="518" t="s">
        <v>122</v>
      </c>
      <c r="H1040" s="518" t="s">
        <v>357</v>
      </c>
      <c r="I1040" s="518">
        <v>135913</v>
      </c>
    </row>
    <row r="1041" spans="1:9" x14ac:dyDescent="0.2">
      <c r="A1041" s="518" t="s">
        <v>357</v>
      </c>
      <c r="B1041" s="518">
        <v>135921</v>
      </c>
      <c r="C1041" s="518" t="s">
        <v>2660</v>
      </c>
      <c r="D1041" s="518" t="s">
        <v>769</v>
      </c>
      <c r="E1041" s="859">
        <v>32</v>
      </c>
      <c r="F1041" s="859">
        <v>32</v>
      </c>
      <c r="G1041" s="518" t="s">
        <v>122</v>
      </c>
      <c r="H1041" s="518" t="s">
        <v>357</v>
      </c>
      <c r="I1041" s="518">
        <v>135921</v>
      </c>
    </row>
    <row r="1042" spans="1:9" x14ac:dyDescent="0.2">
      <c r="A1042" s="518" t="s">
        <v>276</v>
      </c>
      <c r="B1042" s="518">
        <v>136028</v>
      </c>
      <c r="C1042" s="518" t="s">
        <v>2660</v>
      </c>
      <c r="D1042" s="518" t="s">
        <v>4255</v>
      </c>
      <c r="E1042" s="859">
        <v>28</v>
      </c>
      <c r="F1042" s="859">
        <v>27</v>
      </c>
      <c r="G1042" s="518" t="s">
        <v>122</v>
      </c>
      <c r="H1042" s="518" t="s">
        <v>276</v>
      </c>
      <c r="I1042" s="518">
        <v>136028</v>
      </c>
    </row>
    <row r="1043" spans="1:9" x14ac:dyDescent="0.2">
      <c r="A1043" s="518" t="s">
        <v>377</v>
      </c>
      <c r="B1043" s="518">
        <v>136051</v>
      </c>
      <c r="C1043" s="518" t="s">
        <v>2660</v>
      </c>
      <c r="D1043" s="518" t="s">
        <v>4256</v>
      </c>
      <c r="E1043" s="859">
        <v>21</v>
      </c>
      <c r="F1043" s="859">
        <v>21</v>
      </c>
      <c r="G1043" s="518" t="s">
        <v>122</v>
      </c>
      <c r="H1043" s="518" t="s">
        <v>377</v>
      </c>
      <c r="I1043" s="518">
        <v>136051</v>
      </c>
    </row>
    <row r="1044" spans="1:9" x14ac:dyDescent="0.2">
      <c r="A1044" s="518" t="s">
        <v>359</v>
      </c>
      <c r="B1044" s="518">
        <v>136069</v>
      </c>
      <c r="C1044" s="518" t="s">
        <v>2660</v>
      </c>
      <c r="D1044" s="518" t="s">
        <v>424</v>
      </c>
      <c r="E1044" s="859">
        <v>20</v>
      </c>
      <c r="F1044" s="859">
        <v>20</v>
      </c>
      <c r="G1044" s="518" t="s">
        <v>122</v>
      </c>
      <c r="H1044" s="518" t="s">
        <v>359</v>
      </c>
      <c r="I1044" s="518">
        <v>136069</v>
      </c>
    </row>
    <row r="1045" spans="1:9" x14ac:dyDescent="0.2">
      <c r="A1045" s="518" t="s">
        <v>359</v>
      </c>
      <c r="B1045" s="518">
        <v>136077</v>
      </c>
      <c r="C1045" s="518" t="s">
        <v>2660</v>
      </c>
      <c r="D1045" s="518" t="s">
        <v>2199</v>
      </c>
      <c r="E1045" s="859">
        <v>28</v>
      </c>
      <c r="F1045" s="859">
        <v>28</v>
      </c>
      <c r="G1045" s="518" t="s">
        <v>122</v>
      </c>
      <c r="H1045" s="518" t="s">
        <v>359</v>
      </c>
      <c r="I1045" s="518">
        <v>136077</v>
      </c>
    </row>
    <row r="1046" spans="1:9" x14ac:dyDescent="0.2">
      <c r="A1046" s="518" t="s">
        <v>359</v>
      </c>
      <c r="B1046" s="518">
        <v>136085</v>
      </c>
      <c r="C1046" s="518" t="s">
        <v>2660</v>
      </c>
      <c r="D1046" s="518" t="s">
        <v>7485</v>
      </c>
      <c r="E1046" s="859">
        <v>22</v>
      </c>
      <c r="F1046" s="859">
        <v>22</v>
      </c>
      <c r="G1046" s="518" t="s">
        <v>122</v>
      </c>
      <c r="H1046" s="518" t="s">
        <v>359</v>
      </c>
      <c r="I1046" s="518">
        <v>136085</v>
      </c>
    </row>
    <row r="1047" spans="1:9" x14ac:dyDescent="0.2">
      <c r="A1047" s="518" t="s">
        <v>152</v>
      </c>
      <c r="B1047" s="518">
        <v>136101</v>
      </c>
      <c r="C1047" s="518" t="s">
        <v>2660</v>
      </c>
      <c r="D1047" s="518" t="s">
        <v>397</v>
      </c>
      <c r="E1047" s="859">
        <v>30</v>
      </c>
      <c r="F1047" s="859">
        <v>28</v>
      </c>
      <c r="G1047" s="518" t="s">
        <v>122</v>
      </c>
      <c r="H1047" s="518" t="s">
        <v>152</v>
      </c>
      <c r="I1047" s="518">
        <v>136101</v>
      </c>
    </row>
    <row r="1048" spans="1:9" x14ac:dyDescent="0.2">
      <c r="A1048" s="518" t="s">
        <v>152</v>
      </c>
      <c r="B1048" s="518">
        <v>136119</v>
      </c>
      <c r="C1048" s="518" t="s">
        <v>2660</v>
      </c>
      <c r="D1048" s="518" t="s">
        <v>947</v>
      </c>
      <c r="E1048" s="859">
        <v>33</v>
      </c>
      <c r="F1048" s="859">
        <v>0</v>
      </c>
      <c r="G1048" s="518" t="s">
        <v>122</v>
      </c>
      <c r="H1048" s="518" t="s">
        <v>152</v>
      </c>
      <c r="I1048" s="518">
        <v>136119</v>
      </c>
    </row>
    <row r="1049" spans="1:9" x14ac:dyDescent="0.2">
      <c r="A1049" s="518" t="s">
        <v>152</v>
      </c>
      <c r="B1049" s="518">
        <v>136127</v>
      </c>
      <c r="C1049" s="518" t="s">
        <v>2660</v>
      </c>
      <c r="D1049" s="518" t="s">
        <v>1320</v>
      </c>
      <c r="E1049" s="859">
        <v>35</v>
      </c>
      <c r="F1049" s="859">
        <v>22</v>
      </c>
      <c r="G1049" s="518" t="s">
        <v>122</v>
      </c>
      <c r="H1049" s="518" t="s">
        <v>152</v>
      </c>
      <c r="I1049" s="518">
        <v>136127</v>
      </c>
    </row>
    <row r="1050" spans="1:9" x14ac:dyDescent="0.2">
      <c r="A1050" s="518" t="s">
        <v>152</v>
      </c>
      <c r="B1050" s="518">
        <v>136135</v>
      </c>
      <c r="C1050" s="518" t="s">
        <v>2660</v>
      </c>
      <c r="D1050" s="518" t="s">
        <v>4302</v>
      </c>
      <c r="E1050" s="859">
        <v>33</v>
      </c>
      <c r="F1050" s="859">
        <v>22</v>
      </c>
      <c r="G1050" s="518" t="s">
        <v>122</v>
      </c>
      <c r="H1050" s="518" t="s">
        <v>152</v>
      </c>
      <c r="I1050" s="518">
        <v>136135</v>
      </c>
    </row>
    <row r="1051" spans="1:9" x14ac:dyDescent="0.2">
      <c r="A1051" s="518" t="s">
        <v>385</v>
      </c>
      <c r="B1051" s="518">
        <v>136143</v>
      </c>
      <c r="C1051" s="518" t="s">
        <v>2660</v>
      </c>
      <c r="D1051" s="518" t="s">
        <v>4303</v>
      </c>
      <c r="E1051" s="859">
        <v>19</v>
      </c>
      <c r="F1051" s="859">
        <v>12</v>
      </c>
      <c r="G1051" s="518" t="s">
        <v>122</v>
      </c>
      <c r="H1051" s="518" t="s">
        <v>385</v>
      </c>
      <c r="I1051" s="518">
        <v>136143</v>
      </c>
    </row>
    <row r="1052" spans="1:9" x14ac:dyDescent="0.2">
      <c r="A1052" s="518" t="s">
        <v>168</v>
      </c>
      <c r="B1052" s="518">
        <v>136150</v>
      </c>
      <c r="C1052" s="518" t="s">
        <v>2660</v>
      </c>
      <c r="D1052" s="518" t="s">
        <v>406</v>
      </c>
      <c r="E1052" s="859">
        <v>14</v>
      </c>
      <c r="F1052" s="859">
        <v>0</v>
      </c>
      <c r="G1052" s="518" t="s">
        <v>122</v>
      </c>
      <c r="H1052" s="518" t="s">
        <v>168</v>
      </c>
      <c r="I1052" s="518">
        <v>136150</v>
      </c>
    </row>
    <row r="1053" spans="1:9" x14ac:dyDescent="0.2">
      <c r="A1053" s="518" t="s">
        <v>168</v>
      </c>
      <c r="B1053" s="518">
        <v>136168</v>
      </c>
      <c r="C1053" s="518" t="s">
        <v>2660</v>
      </c>
      <c r="D1053" s="518" t="s">
        <v>508</v>
      </c>
      <c r="E1053" s="859">
        <v>26</v>
      </c>
      <c r="F1053" s="859">
        <v>26</v>
      </c>
      <c r="G1053" s="518" t="s">
        <v>122</v>
      </c>
      <c r="H1053" s="518" t="s">
        <v>168</v>
      </c>
      <c r="I1053" s="518">
        <v>136168</v>
      </c>
    </row>
    <row r="1054" spans="1:9" x14ac:dyDescent="0.2">
      <c r="A1054" s="518" t="s">
        <v>328</v>
      </c>
      <c r="B1054" s="518">
        <v>136226</v>
      </c>
      <c r="C1054" s="518" t="s">
        <v>2660</v>
      </c>
      <c r="D1054" s="518" t="s">
        <v>1045</v>
      </c>
      <c r="E1054" s="859">
        <v>33</v>
      </c>
      <c r="F1054" s="859">
        <v>16</v>
      </c>
      <c r="G1054" s="518" t="s">
        <v>122</v>
      </c>
      <c r="H1054" s="518" t="s">
        <v>328</v>
      </c>
      <c r="I1054" s="518">
        <v>537126</v>
      </c>
    </row>
    <row r="1055" spans="1:9" x14ac:dyDescent="0.2">
      <c r="A1055" s="518" t="s">
        <v>311</v>
      </c>
      <c r="B1055" s="518">
        <v>136242</v>
      </c>
      <c r="C1055" s="518" t="s">
        <v>2660</v>
      </c>
      <c r="D1055" s="518" t="s">
        <v>1170</v>
      </c>
      <c r="E1055" s="859">
        <v>19</v>
      </c>
      <c r="F1055" s="859">
        <v>19</v>
      </c>
      <c r="G1055" s="518" t="s">
        <v>122</v>
      </c>
      <c r="H1055" s="518" t="s">
        <v>311</v>
      </c>
      <c r="I1055" s="518">
        <v>136242</v>
      </c>
    </row>
    <row r="1056" spans="1:9" x14ac:dyDescent="0.2">
      <c r="A1056" s="518" t="s">
        <v>199</v>
      </c>
      <c r="B1056" s="518">
        <v>136317</v>
      </c>
      <c r="C1056" s="518" t="s">
        <v>2660</v>
      </c>
      <c r="D1056" s="518" t="s">
        <v>1611</v>
      </c>
      <c r="E1056" s="859">
        <v>32</v>
      </c>
      <c r="F1056" s="859">
        <v>22</v>
      </c>
      <c r="G1056" s="518" t="s">
        <v>122</v>
      </c>
      <c r="H1056" s="518" t="s">
        <v>199</v>
      </c>
      <c r="I1056" s="518">
        <v>136317</v>
      </c>
    </row>
    <row r="1057" spans="1:9" x14ac:dyDescent="0.2">
      <c r="A1057" s="518" t="s">
        <v>177</v>
      </c>
      <c r="B1057" s="518">
        <v>136325</v>
      </c>
      <c r="C1057" s="518" t="s">
        <v>2660</v>
      </c>
      <c r="D1057" s="518" t="s">
        <v>610</v>
      </c>
      <c r="E1057" s="859">
        <v>33</v>
      </c>
      <c r="F1057" s="859">
        <v>26</v>
      </c>
      <c r="G1057" s="518" t="s">
        <v>122</v>
      </c>
      <c r="H1057" s="518" t="s">
        <v>177</v>
      </c>
      <c r="I1057" s="518">
        <v>136325</v>
      </c>
    </row>
    <row r="1058" spans="1:9" x14ac:dyDescent="0.2">
      <c r="A1058" s="518" t="s">
        <v>300</v>
      </c>
      <c r="B1058" s="518">
        <v>136333</v>
      </c>
      <c r="C1058" s="518" t="s">
        <v>2660</v>
      </c>
      <c r="D1058" s="518" t="s">
        <v>1457</v>
      </c>
      <c r="E1058" s="859">
        <v>24</v>
      </c>
      <c r="F1058" s="859">
        <v>0</v>
      </c>
      <c r="G1058" s="518" t="s">
        <v>122</v>
      </c>
      <c r="H1058" s="518" t="s">
        <v>300</v>
      </c>
      <c r="I1058" s="518">
        <v>136333</v>
      </c>
    </row>
    <row r="1059" spans="1:9" x14ac:dyDescent="0.2">
      <c r="A1059" s="518" t="s">
        <v>233</v>
      </c>
      <c r="B1059" s="518">
        <v>136341</v>
      </c>
      <c r="C1059" s="518" t="s">
        <v>2660</v>
      </c>
      <c r="D1059" s="518" t="s">
        <v>4138</v>
      </c>
      <c r="E1059" s="859">
        <v>35</v>
      </c>
      <c r="F1059" s="859">
        <v>32</v>
      </c>
      <c r="G1059" s="518" t="s">
        <v>122</v>
      </c>
      <c r="H1059" s="518" t="s">
        <v>233</v>
      </c>
      <c r="I1059" s="518">
        <v>136341</v>
      </c>
    </row>
    <row r="1060" spans="1:9" x14ac:dyDescent="0.2">
      <c r="A1060" s="518" t="s">
        <v>181</v>
      </c>
      <c r="B1060" s="518">
        <v>136382</v>
      </c>
      <c r="C1060" s="518" t="s">
        <v>2660</v>
      </c>
      <c r="D1060" s="518" t="s">
        <v>4139</v>
      </c>
      <c r="E1060" s="859">
        <v>36</v>
      </c>
      <c r="F1060" s="859">
        <v>26</v>
      </c>
      <c r="G1060" s="518" t="s">
        <v>128</v>
      </c>
      <c r="H1060" s="518" t="s">
        <v>181</v>
      </c>
      <c r="I1060" s="518">
        <v>136382</v>
      </c>
    </row>
    <row r="1061" spans="1:9" x14ac:dyDescent="0.2">
      <c r="A1061" s="518" t="s">
        <v>181</v>
      </c>
      <c r="B1061" s="518">
        <v>136390</v>
      </c>
      <c r="C1061" s="518" t="s">
        <v>2660</v>
      </c>
      <c r="D1061" s="518" t="s">
        <v>4140</v>
      </c>
      <c r="E1061" s="859">
        <v>34</v>
      </c>
      <c r="F1061" s="859">
        <v>16</v>
      </c>
      <c r="G1061" s="518" t="s">
        <v>128</v>
      </c>
      <c r="H1061" s="518" t="s">
        <v>181</v>
      </c>
      <c r="I1061" s="518">
        <v>136390</v>
      </c>
    </row>
    <row r="1062" spans="1:9" x14ac:dyDescent="0.2">
      <c r="A1062" s="518" t="s">
        <v>230</v>
      </c>
      <c r="B1062" s="518">
        <v>136416</v>
      </c>
      <c r="C1062" s="518" t="s">
        <v>2660</v>
      </c>
      <c r="D1062" s="518" t="s">
        <v>726</v>
      </c>
      <c r="E1062" s="859">
        <v>33</v>
      </c>
      <c r="F1062" s="859">
        <v>28</v>
      </c>
      <c r="G1062" s="518" t="s">
        <v>122</v>
      </c>
      <c r="H1062" s="518" t="s">
        <v>230</v>
      </c>
      <c r="I1062" s="518">
        <v>136416</v>
      </c>
    </row>
    <row r="1063" spans="1:9" x14ac:dyDescent="0.2">
      <c r="A1063" s="518" t="s">
        <v>230</v>
      </c>
      <c r="B1063" s="518">
        <v>136424</v>
      </c>
      <c r="C1063" s="518" t="s">
        <v>2660</v>
      </c>
      <c r="D1063" s="518" t="s">
        <v>989</v>
      </c>
      <c r="E1063" s="859">
        <v>34</v>
      </c>
      <c r="F1063" s="859">
        <v>24</v>
      </c>
      <c r="G1063" s="518" t="s">
        <v>122</v>
      </c>
      <c r="H1063" s="518" t="s">
        <v>230</v>
      </c>
      <c r="I1063" s="518">
        <v>136424</v>
      </c>
    </row>
    <row r="1064" spans="1:9" x14ac:dyDescent="0.2">
      <c r="A1064" s="518" t="s">
        <v>223</v>
      </c>
      <c r="B1064" s="518">
        <v>136465</v>
      </c>
      <c r="C1064" s="518" t="s">
        <v>2660</v>
      </c>
      <c r="D1064" s="518" t="s">
        <v>1153</v>
      </c>
      <c r="E1064" s="859">
        <v>22</v>
      </c>
      <c r="F1064" s="859">
        <v>0</v>
      </c>
      <c r="G1064" s="518" t="s">
        <v>122</v>
      </c>
      <c r="H1064" s="518" t="s">
        <v>223</v>
      </c>
      <c r="I1064" s="518">
        <v>104463</v>
      </c>
    </row>
    <row r="1065" spans="1:9" x14ac:dyDescent="0.2">
      <c r="A1065" s="518" t="s">
        <v>237</v>
      </c>
      <c r="B1065" s="518">
        <v>136655</v>
      </c>
      <c r="C1065" s="518" t="s">
        <v>2660</v>
      </c>
      <c r="D1065" s="518" t="s">
        <v>324</v>
      </c>
      <c r="E1065" s="859">
        <v>30</v>
      </c>
      <c r="F1065" s="859">
        <v>30</v>
      </c>
      <c r="G1065" s="518" t="s">
        <v>128</v>
      </c>
      <c r="H1065" s="518" t="s">
        <v>237</v>
      </c>
      <c r="I1065" s="518">
        <v>136655</v>
      </c>
    </row>
    <row r="1066" spans="1:9" x14ac:dyDescent="0.2">
      <c r="A1066" s="518" t="s">
        <v>295</v>
      </c>
      <c r="B1066" s="518">
        <v>136705</v>
      </c>
      <c r="C1066" s="518" t="s">
        <v>2660</v>
      </c>
      <c r="D1066" s="518" t="s">
        <v>8710</v>
      </c>
      <c r="E1066" s="859">
        <v>29</v>
      </c>
      <c r="F1066" s="859">
        <v>0</v>
      </c>
      <c r="G1066" s="518" t="s">
        <v>122</v>
      </c>
      <c r="H1066" s="518" t="s">
        <v>295</v>
      </c>
      <c r="I1066" s="518">
        <v>136705</v>
      </c>
    </row>
    <row r="1067" spans="1:9" x14ac:dyDescent="0.2">
      <c r="A1067" s="518" t="s">
        <v>256</v>
      </c>
      <c r="B1067" s="518">
        <v>136804</v>
      </c>
      <c r="C1067" s="518" t="s">
        <v>2660</v>
      </c>
      <c r="D1067" s="518" t="s">
        <v>877</v>
      </c>
      <c r="E1067" s="859">
        <v>27</v>
      </c>
      <c r="F1067" s="859">
        <v>27</v>
      </c>
      <c r="G1067" s="518" t="s">
        <v>122</v>
      </c>
      <c r="H1067" s="518" t="s">
        <v>256</v>
      </c>
      <c r="I1067" s="518">
        <v>136804</v>
      </c>
    </row>
    <row r="1068" spans="1:9" x14ac:dyDescent="0.2">
      <c r="A1068" s="518" t="s">
        <v>256</v>
      </c>
      <c r="B1068" s="518">
        <v>136820</v>
      </c>
      <c r="C1068" s="518" t="s">
        <v>2660</v>
      </c>
      <c r="D1068" s="518" t="s">
        <v>945</v>
      </c>
      <c r="E1068" s="859">
        <v>32</v>
      </c>
      <c r="F1068" s="859">
        <v>32</v>
      </c>
      <c r="G1068" s="518" t="s">
        <v>122</v>
      </c>
      <c r="H1068" s="518" t="s">
        <v>256</v>
      </c>
      <c r="I1068" s="518">
        <v>136820</v>
      </c>
    </row>
    <row r="1069" spans="1:9" x14ac:dyDescent="0.2">
      <c r="A1069" s="518" t="s">
        <v>147</v>
      </c>
      <c r="B1069" s="518">
        <v>136861</v>
      </c>
      <c r="C1069" s="518" t="s">
        <v>2660</v>
      </c>
      <c r="D1069" s="518" t="s">
        <v>4244</v>
      </c>
      <c r="E1069" s="859">
        <v>32</v>
      </c>
      <c r="F1069" s="859">
        <v>20</v>
      </c>
      <c r="G1069" s="518" t="s">
        <v>122</v>
      </c>
      <c r="H1069" s="518" t="s">
        <v>147</v>
      </c>
      <c r="I1069" s="518">
        <v>136861</v>
      </c>
    </row>
    <row r="1070" spans="1:9" x14ac:dyDescent="0.2">
      <c r="A1070" s="518" t="s">
        <v>261</v>
      </c>
      <c r="B1070" s="518">
        <v>136929</v>
      </c>
      <c r="C1070" s="518" t="s">
        <v>2660</v>
      </c>
      <c r="D1070" s="518" t="s">
        <v>3480</v>
      </c>
      <c r="E1070" s="859">
        <v>35</v>
      </c>
      <c r="F1070" s="859">
        <v>35</v>
      </c>
      <c r="G1070" s="518" t="s">
        <v>122</v>
      </c>
      <c r="H1070" s="518" t="s">
        <v>261</v>
      </c>
      <c r="I1070" s="518">
        <v>136929</v>
      </c>
    </row>
    <row r="1071" spans="1:9" x14ac:dyDescent="0.2">
      <c r="A1071" s="518" t="s">
        <v>256</v>
      </c>
      <c r="B1071" s="518">
        <v>136945</v>
      </c>
      <c r="C1071" s="518" t="s">
        <v>2660</v>
      </c>
      <c r="D1071" s="518" t="s">
        <v>3475</v>
      </c>
      <c r="E1071" s="859">
        <v>30</v>
      </c>
      <c r="F1071" s="859">
        <v>18</v>
      </c>
      <c r="G1071" s="518" t="s">
        <v>122</v>
      </c>
      <c r="H1071" s="518" t="s">
        <v>256</v>
      </c>
      <c r="I1071" s="518">
        <v>136945</v>
      </c>
    </row>
    <row r="1072" spans="1:9" x14ac:dyDescent="0.2">
      <c r="A1072" s="518" t="s">
        <v>164</v>
      </c>
      <c r="B1072" s="518">
        <v>136952</v>
      </c>
      <c r="C1072" s="518" t="s">
        <v>2660</v>
      </c>
      <c r="D1072" s="518" t="s">
        <v>4245</v>
      </c>
      <c r="E1072" s="859">
        <v>35</v>
      </c>
      <c r="F1072" s="859">
        <v>35</v>
      </c>
      <c r="G1072" s="518" t="s">
        <v>122</v>
      </c>
      <c r="H1072" s="518" t="s">
        <v>164</v>
      </c>
      <c r="I1072" s="518">
        <v>136952</v>
      </c>
    </row>
    <row r="1073" spans="1:9" x14ac:dyDescent="0.2">
      <c r="A1073" s="518" t="s">
        <v>376</v>
      </c>
      <c r="B1073" s="518">
        <v>137182</v>
      </c>
      <c r="C1073" s="518" t="s">
        <v>2660</v>
      </c>
      <c r="D1073" s="518" t="s">
        <v>8711</v>
      </c>
      <c r="E1073" s="859">
        <v>36</v>
      </c>
      <c r="F1073" s="859">
        <v>0</v>
      </c>
      <c r="G1073" s="518" t="s">
        <v>128</v>
      </c>
      <c r="H1073" s="518" t="s">
        <v>376</v>
      </c>
      <c r="I1073" s="518">
        <v>137182</v>
      </c>
    </row>
    <row r="1074" spans="1:9" x14ac:dyDescent="0.2">
      <c r="A1074" s="518" t="s">
        <v>385</v>
      </c>
      <c r="B1074" s="518">
        <v>137299</v>
      </c>
      <c r="C1074" s="518" t="s">
        <v>2660</v>
      </c>
      <c r="D1074" s="518" t="s">
        <v>615</v>
      </c>
      <c r="E1074" s="859">
        <v>30</v>
      </c>
      <c r="F1074" s="859">
        <v>25</v>
      </c>
      <c r="G1074" s="518" t="s">
        <v>122</v>
      </c>
      <c r="H1074" s="518" t="s">
        <v>385</v>
      </c>
      <c r="I1074" s="518">
        <v>137299</v>
      </c>
    </row>
    <row r="1075" spans="1:9" x14ac:dyDescent="0.2">
      <c r="A1075" s="518" t="s">
        <v>212</v>
      </c>
      <c r="B1075" s="518">
        <v>137463</v>
      </c>
      <c r="C1075" s="518" t="s">
        <v>2660</v>
      </c>
      <c r="D1075" s="518" t="s">
        <v>712</v>
      </c>
      <c r="E1075" s="859">
        <v>30</v>
      </c>
      <c r="F1075" s="859">
        <v>30</v>
      </c>
      <c r="G1075" s="518" t="s">
        <v>122</v>
      </c>
      <c r="H1075" s="518" t="s">
        <v>212</v>
      </c>
      <c r="I1075" s="518">
        <v>137463</v>
      </c>
    </row>
    <row r="1076" spans="1:9" x14ac:dyDescent="0.2">
      <c r="A1076" s="518" t="s">
        <v>257</v>
      </c>
      <c r="B1076" s="518">
        <v>137638</v>
      </c>
      <c r="C1076" s="518" t="s">
        <v>2660</v>
      </c>
      <c r="D1076" s="518" t="s">
        <v>2878</v>
      </c>
      <c r="E1076" s="859">
        <v>27</v>
      </c>
      <c r="F1076" s="859">
        <v>27</v>
      </c>
      <c r="G1076" s="518" t="s">
        <v>122</v>
      </c>
      <c r="H1076" s="518" t="s">
        <v>257</v>
      </c>
      <c r="I1076" s="518">
        <v>137638</v>
      </c>
    </row>
    <row r="1077" spans="1:9" x14ac:dyDescent="0.2">
      <c r="A1077" s="518" t="s">
        <v>257</v>
      </c>
      <c r="B1077" s="518">
        <v>137646</v>
      </c>
      <c r="C1077" s="518" t="s">
        <v>2660</v>
      </c>
      <c r="D1077" s="518" t="s">
        <v>1203</v>
      </c>
      <c r="E1077" s="859">
        <v>18</v>
      </c>
      <c r="F1077" s="859">
        <v>17</v>
      </c>
      <c r="G1077" s="518" t="s">
        <v>122</v>
      </c>
      <c r="H1077" s="518" t="s">
        <v>257</v>
      </c>
      <c r="I1077" s="518">
        <v>137646</v>
      </c>
    </row>
    <row r="1078" spans="1:9" x14ac:dyDescent="0.2">
      <c r="A1078" s="518" t="s">
        <v>145</v>
      </c>
      <c r="B1078" s="518">
        <v>137653</v>
      </c>
      <c r="C1078" s="518" t="s">
        <v>2660</v>
      </c>
      <c r="D1078" s="518" t="s">
        <v>800</v>
      </c>
      <c r="E1078" s="859">
        <v>29</v>
      </c>
      <c r="F1078" s="859">
        <v>0</v>
      </c>
      <c r="G1078" s="518" t="s">
        <v>122</v>
      </c>
      <c r="H1078" s="518" t="s">
        <v>145</v>
      </c>
      <c r="I1078" s="518">
        <v>137653</v>
      </c>
    </row>
    <row r="1079" spans="1:9" x14ac:dyDescent="0.2">
      <c r="A1079" s="518" t="s">
        <v>256</v>
      </c>
      <c r="B1079" s="518">
        <v>137679</v>
      </c>
      <c r="C1079" s="518" t="s">
        <v>2660</v>
      </c>
      <c r="D1079" s="518" t="s">
        <v>1342</v>
      </c>
      <c r="E1079" s="859">
        <v>25</v>
      </c>
      <c r="F1079" s="859">
        <v>13</v>
      </c>
      <c r="G1079" s="518" t="s">
        <v>128</v>
      </c>
      <c r="H1079" s="518" t="s">
        <v>256</v>
      </c>
      <c r="I1079" s="518">
        <v>137679</v>
      </c>
    </row>
    <row r="1080" spans="1:9" x14ac:dyDescent="0.2">
      <c r="A1080" s="518" t="s">
        <v>184</v>
      </c>
      <c r="B1080" s="518">
        <v>137802</v>
      </c>
      <c r="C1080" s="518" t="s">
        <v>2660</v>
      </c>
      <c r="D1080" s="518" t="s">
        <v>1153</v>
      </c>
      <c r="E1080" s="859">
        <v>29</v>
      </c>
      <c r="F1080" s="859">
        <v>27</v>
      </c>
      <c r="G1080" s="518" t="s">
        <v>122</v>
      </c>
      <c r="H1080" s="518" t="s">
        <v>184</v>
      </c>
      <c r="I1080" s="518">
        <v>137802</v>
      </c>
    </row>
    <row r="1081" spans="1:9" x14ac:dyDescent="0.2">
      <c r="A1081" s="518" t="s">
        <v>175</v>
      </c>
      <c r="B1081" s="518">
        <v>137992</v>
      </c>
      <c r="C1081" s="518" t="s">
        <v>2660</v>
      </c>
      <c r="D1081" s="518" t="s">
        <v>538</v>
      </c>
      <c r="E1081" s="859">
        <v>30</v>
      </c>
      <c r="F1081" s="859">
        <v>29</v>
      </c>
      <c r="G1081" s="518" t="s">
        <v>122</v>
      </c>
      <c r="H1081" s="518" t="s">
        <v>175</v>
      </c>
      <c r="I1081" s="518">
        <v>137992</v>
      </c>
    </row>
    <row r="1082" spans="1:9" x14ac:dyDescent="0.2">
      <c r="A1082" s="518" t="s">
        <v>296</v>
      </c>
      <c r="B1082" s="518">
        <v>138016</v>
      </c>
      <c r="C1082" s="518" t="s">
        <v>2660</v>
      </c>
      <c r="D1082" s="518" t="s">
        <v>727</v>
      </c>
      <c r="E1082" s="859">
        <v>33</v>
      </c>
      <c r="F1082" s="859">
        <v>32</v>
      </c>
      <c r="G1082" s="518" t="s">
        <v>122</v>
      </c>
      <c r="H1082" s="518" t="s">
        <v>296</v>
      </c>
      <c r="I1082" s="518">
        <v>138016</v>
      </c>
    </row>
    <row r="1083" spans="1:9" x14ac:dyDescent="0.2">
      <c r="A1083" s="518" t="s">
        <v>174</v>
      </c>
      <c r="B1083" s="518">
        <v>138057</v>
      </c>
      <c r="C1083" s="518" t="s">
        <v>2660</v>
      </c>
      <c r="D1083" s="518" t="s">
        <v>856</v>
      </c>
      <c r="E1083" s="859">
        <v>30</v>
      </c>
      <c r="F1083" s="859">
        <v>24</v>
      </c>
      <c r="G1083" s="518" t="s">
        <v>122</v>
      </c>
      <c r="H1083" s="518" t="s">
        <v>174</v>
      </c>
      <c r="I1083" s="518">
        <v>138057</v>
      </c>
    </row>
    <row r="1084" spans="1:9" x14ac:dyDescent="0.2">
      <c r="A1084" s="518" t="s">
        <v>256</v>
      </c>
      <c r="B1084" s="518">
        <v>138073</v>
      </c>
      <c r="C1084" s="518" t="s">
        <v>2660</v>
      </c>
      <c r="D1084" s="518" t="s">
        <v>3475</v>
      </c>
      <c r="E1084" s="859">
        <v>35</v>
      </c>
      <c r="F1084" s="859">
        <v>50</v>
      </c>
      <c r="G1084" s="518" t="s">
        <v>122</v>
      </c>
      <c r="H1084" s="518" t="s">
        <v>256</v>
      </c>
      <c r="I1084" s="518">
        <v>138073</v>
      </c>
    </row>
    <row r="1085" spans="1:9" x14ac:dyDescent="0.2">
      <c r="A1085" s="518" t="s">
        <v>256</v>
      </c>
      <c r="B1085" s="518">
        <v>138081</v>
      </c>
      <c r="C1085" s="518" t="s">
        <v>2660</v>
      </c>
      <c r="D1085" s="518" t="s">
        <v>582</v>
      </c>
      <c r="E1085" s="859">
        <v>19</v>
      </c>
      <c r="F1085" s="859">
        <v>0</v>
      </c>
      <c r="G1085" s="518" t="s">
        <v>122</v>
      </c>
      <c r="H1085" s="518" t="s">
        <v>256</v>
      </c>
      <c r="I1085" s="518">
        <v>138081</v>
      </c>
    </row>
    <row r="1086" spans="1:9" x14ac:dyDescent="0.2">
      <c r="A1086" s="518" t="s">
        <v>152</v>
      </c>
      <c r="B1086" s="518">
        <v>138107</v>
      </c>
      <c r="C1086" s="518" t="s">
        <v>2660</v>
      </c>
      <c r="D1086" s="518" t="s">
        <v>1291</v>
      </c>
      <c r="E1086" s="859">
        <v>23</v>
      </c>
      <c r="F1086" s="859">
        <v>23</v>
      </c>
      <c r="G1086" s="518" t="s">
        <v>122</v>
      </c>
      <c r="H1086" s="518" t="s">
        <v>152</v>
      </c>
      <c r="I1086" s="518">
        <v>138107</v>
      </c>
    </row>
    <row r="1087" spans="1:9" x14ac:dyDescent="0.2">
      <c r="A1087" s="518" t="s">
        <v>256</v>
      </c>
      <c r="B1087" s="518">
        <v>138164</v>
      </c>
      <c r="C1087" s="518" t="s">
        <v>2660</v>
      </c>
      <c r="D1087" s="518" t="s">
        <v>1342</v>
      </c>
      <c r="E1087" s="859">
        <v>31</v>
      </c>
      <c r="F1087" s="859">
        <v>18</v>
      </c>
      <c r="G1087" s="518" t="s">
        <v>128</v>
      </c>
      <c r="H1087" s="518" t="s">
        <v>256</v>
      </c>
      <c r="I1087" s="518">
        <v>138164</v>
      </c>
    </row>
    <row r="1088" spans="1:9" x14ac:dyDescent="0.2">
      <c r="A1088" s="518" t="s">
        <v>303</v>
      </c>
      <c r="B1088" s="518">
        <v>138172</v>
      </c>
      <c r="C1088" s="518" t="s">
        <v>2660</v>
      </c>
      <c r="D1088" s="518" t="s">
        <v>876</v>
      </c>
      <c r="E1088" s="859">
        <v>35</v>
      </c>
      <c r="F1088" s="859">
        <v>31</v>
      </c>
      <c r="G1088" s="518" t="s">
        <v>122</v>
      </c>
      <c r="H1088" s="518" t="s">
        <v>303</v>
      </c>
      <c r="I1088" s="518">
        <v>138172</v>
      </c>
    </row>
    <row r="1089" spans="1:9" x14ac:dyDescent="0.2">
      <c r="A1089" s="518" t="s">
        <v>303</v>
      </c>
      <c r="B1089" s="518">
        <v>138180</v>
      </c>
      <c r="C1089" s="518" t="s">
        <v>2660</v>
      </c>
      <c r="D1089" s="518" t="s">
        <v>738</v>
      </c>
      <c r="E1089" s="859">
        <v>26</v>
      </c>
      <c r="F1089" s="859">
        <v>25</v>
      </c>
      <c r="G1089" s="518" t="s">
        <v>122</v>
      </c>
      <c r="H1089" s="518" t="s">
        <v>303</v>
      </c>
      <c r="I1089" s="518">
        <v>138180</v>
      </c>
    </row>
    <row r="1090" spans="1:9" x14ac:dyDescent="0.2">
      <c r="A1090" s="518" t="s">
        <v>296</v>
      </c>
      <c r="B1090" s="518">
        <v>138222</v>
      </c>
      <c r="C1090" s="518" t="s">
        <v>2660</v>
      </c>
      <c r="D1090" s="518" t="s">
        <v>3600</v>
      </c>
      <c r="E1090" s="859">
        <v>31</v>
      </c>
      <c r="F1090" s="859">
        <v>28</v>
      </c>
      <c r="G1090" s="518" t="s">
        <v>122</v>
      </c>
      <c r="H1090" s="518" t="s">
        <v>296</v>
      </c>
      <c r="I1090" s="518">
        <v>138222</v>
      </c>
    </row>
    <row r="1091" spans="1:9" x14ac:dyDescent="0.2">
      <c r="A1091" s="518" t="s">
        <v>240</v>
      </c>
      <c r="B1091" s="518">
        <v>138263</v>
      </c>
      <c r="C1091" s="518" t="s">
        <v>2660</v>
      </c>
      <c r="D1091" s="518" t="s">
        <v>694</v>
      </c>
      <c r="E1091" s="859">
        <v>25</v>
      </c>
      <c r="F1091" s="859">
        <v>25</v>
      </c>
      <c r="G1091" s="518" t="s">
        <v>128</v>
      </c>
      <c r="H1091" s="518" t="s">
        <v>240</v>
      </c>
      <c r="I1091" s="518">
        <v>138263</v>
      </c>
    </row>
    <row r="1092" spans="1:9" x14ac:dyDescent="0.2">
      <c r="A1092" s="518" t="s">
        <v>281</v>
      </c>
      <c r="B1092" s="518">
        <v>138271</v>
      </c>
      <c r="C1092" s="518" t="s">
        <v>2660</v>
      </c>
      <c r="D1092" s="518" t="s">
        <v>496</v>
      </c>
      <c r="E1092" s="859">
        <v>28</v>
      </c>
      <c r="F1092" s="859">
        <v>0</v>
      </c>
      <c r="G1092" s="518" t="s">
        <v>122</v>
      </c>
      <c r="H1092" s="518" t="s">
        <v>281</v>
      </c>
      <c r="I1092" s="518">
        <v>138271</v>
      </c>
    </row>
    <row r="1093" spans="1:9" x14ac:dyDescent="0.2">
      <c r="A1093" s="518" t="s">
        <v>190</v>
      </c>
      <c r="B1093" s="518">
        <v>138453</v>
      </c>
      <c r="C1093" s="518" t="s">
        <v>2660</v>
      </c>
      <c r="D1093" s="518" t="s">
        <v>645</v>
      </c>
      <c r="E1093" s="859">
        <v>16</v>
      </c>
      <c r="F1093" s="859">
        <v>8</v>
      </c>
      <c r="G1093" s="518" t="s">
        <v>128</v>
      </c>
      <c r="H1093" s="518" t="s">
        <v>190</v>
      </c>
      <c r="I1093" s="518">
        <v>48264</v>
      </c>
    </row>
    <row r="1094" spans="1:9" x14ac:dyDescent="0.2">
      <c r="A1094" s="518" t="s">
        <v>181</v>
      </c>
      <c r="B1094" s="518">
        <v>138511</v>
      </c>
      <c r="C1094" s="518" t="s">
        <v>2660</v>
      </c>
      <c r="D1094" s="518" t="s">
        <v>3602</v>
      </c>
      <c r="E1094" s="859">
        <v>29</v>
      </c>
      <c r="F1094" s="859">
        <v>8</v>
      </c>
      <c r="G1094" s="518" t="s">
        <v>128</v>
      </c>
      <c r="H1094" s="518" t="s">
        <v>181</v>
      </c>
      <c r="I1094" s="518">
        <v>138511</v>
      </c>
    </row>
    <row r="1095" spans="1:9" x14ac:dyDescent="0.2">
      <c r="A1095" s="518" t="s">
        <v>180</v>
      </c>
      <c r="B1095" s="518">
        <v>138552</v>
      </c>
      <c r="C1095" s="518" t="s">
        <v>2660</v>
      </c>
      <c r="D1095" s="518" t="s">
        <v>3611</v>
      </c>
      <c r="E1095" s="859">
        <v>26</v>
      </c>
      <c r="F1095" s="859">
        <v>0</v>
      </c>
      <c r="G1095" s="518" t="s">
        <v>128</v>
      </c>
      <c r="H1095" s="518" t="s">
        <v>180</v>
      </c>
      <c r="I1095" s="518">
        <v>138552</v>
      </c>
    </row>
    <row r="1096" spans="1:9" x14ac:dyDescent="0.2">
      <c r="A1096" s="518" t="s">
        <v>242</v>
      </c>
      <c r="B1096" s="518">
        <v>138677</v>
      </c>
      <c r="C1096" s="518" t="s">
        <v>2660</v>
      </c>
      <c r="D1096" s="518" t="s">
        <v>865</v>
      </c>
      <c r="E1096" s="859">
        <v>14</v>
      </c>
      <c r="F1096" s="859">
        <v>0</v>
      </c>
      <c r="G1096" s="518" t="s">
        <v>122</v>
      </c>
      <c r="H1096" s="518" t="s">
        <v>242</v>
      </c>
      <c r="I1096" s="518">
        <v>602391</v>
      </c>
    </row>
    <row r="1097" spans="1:9" x14ac:dyDescent="0.2">
      <c r="A1097" s="518" t="s">
        <v>308</v>
      </c>
      <c r="B1097" s="518">
        <v>138693</v>
      </c>
      <c r="C1097" s="518" t="s">
        <v>2660</v>
      </c>
      <c r="D1097" s="518" t="s">
        <v>709</v>
      </c>
      <c r="E1097" s="859">
        <v>27</v>
      </c>
      <c r="F1097" s="859">
        <v>0</v>
      </c>
      <c r="G1097" s="518" t="s">
        <v>122</v>
      </c>
      <c r="H1097" s="518" t="s">
        <v>308</v>
      </c>
      <c r="I1097" s="518">
        <v>138693</v>
      </c>
    </row>
    <row r="1098" spans="1:9" x14ac:dyDescent="0.2">
      <c r="A1098" s="518" t="s">
        <v>394</v>
      </c>
      <c r="B1098" s="518">
        <v>138719</v>
      </c>
      <c r="C1098" s="518" t="s">
        <v>2660</v>
      </c>
      <c r="D1098" s="518" t="s">
        <v>3626</v>
      </c>
      <c r="E1098" s="859">
        <v>30</v>
      </c>
      <c r="F1098" s="859">
        <v>30</v>
      </c>
      <c r="G1098" s="518" t="s">
        <v>122</v>
      </c>
      <c r="H1098" s="518" t="s">
        <v>394</v>
      </c>
      <c r="I1098" s="518">
        <v>138719</v>
      </c>
    </row>
    <row r="1099" spans="1:9" x14ac:dyDescent="0.2">
      <c r="A1099" s="518" t="s">
        <v>279</v>
      </c>
      <c r="B1099" s="518">
        <v>138768</v>
      </c>
      <c r="C1099" s="518" t="s">
        <v>2660</v>
      </c>
      <c r="D1099" s="518" t="s">
        <v>614</v>
      </c>
      <c r="E1099" s="859">
        <v>34</v>
      </c>
      <c r="F1099" s="859">
        <v>34</v>
      </c>
      <c r="G1099" s="518" t="s">
        <v>122</v>
      </c>
      <c r="H1099" s="518" t="s">
        <v>279</v>
      </c>
      <c r="I1099" s="518">
        <v>138768</v>
      </c>
    </row>
    <row r="1100" spans="1:9" x14ac:dyDescent="0.2">
      <c r="A1100" s="518" t="s">
        <v>369</v>
      </c>
      <c r="B1100" s="518">
        <v>139006</v>
      </c>
      <c r="C1100" s="518" t="s">
        <v>2660</v>
      </c>
      <c r="D1100" s="518" t="s">
        <v>1032</v>
      </c>
      <c r="E1100" s="859">
        <v>30</v>
      </c>
      <c r="F1100" s="859">
        <v>0</v>
      </c>
      <c r="G1100" s="518" t="s">
        <v>128</v>
      </c>
      <c r="H1100" s="518" t="s">
        <v>369</v>
      </c>
      <c r="I1100" s="518">
        <v>139006</v>
      </c>
    </row>
    <row r="1101" spans="1:9" x14ac:dyDescent="0.2">
      <c r="A1101" s="518" t="s">
        <v>296</v>
      </c>
      <c r="B1101" s="518">
        <v>139261</v>
      </c>
      <c r="C1101" s="518" t="s">
        <v>2660</v>
      </c>
      <c r="D1101" s="518" t="s">
        <v>3533</v>
      </c>
      <c r="E1101" s="859">
        <v>24</v>
      </c>
      <c r="F1101" s="859">
        <v>22</v>
      </c>
      <c r="G1101" s="518" t="s">
        <v>122</v>
      </c>
      <c r="H1101" s="518" t="s">
        <v>296</v>
      </c>
      <c r="I1101" s="518">
        <v>139261</v>
      </c>
    </row>
    <row r="1102" spans="1:9" x14ac:dyDescent="0.2">
      <c r="A1102" s="518" t="s">
        <v>271</v>
      </c>
      <c r="B1102" s="518">
        <v>139303</v>
      </c>
      <c r="C1102" s="518" t="s">
        <v>2660</v>
      </c>
      <c r="D1102" s="518" t="s">
        <v>3534</v>
      </c>
      <c r="E1102" s="859">
        <v>34</v>
      </c>
      <c r="F1102" s="859">
        <v>0</v>
      </c>
      <c r="G1102" s="518" t="s">
        <v>122</v>
      </c>
      <c r="H1102" s="518" t="s">
        <v>271</v>
      </c>
      <c r="I1102" s="518">
        <v>139303</v>
      </c>
    </row>
    <row r="1103" spans="1:9" x14ac:dyDescent="0.2">
      <c r="A1103" s="518" t="s">
        <v>238</v>
      </c>
      <c r="B1103" s="518">
        <v>139592</v>
      </c>
      <c r="C1103" s="518" t="s">
        <v>2660</v>
      </c>
      <c r="D1103" s="518" t="s">
        <v>8349</v>
      </c>
      <c r="E1103" s="859">
        <v>31</v>
      </c>
      <c r="F1103" s="859">
        <v>31</v>
      </c>
      <c r="G1103" s="518" t="s">
        <v>128</v>
      </c>
      <c r="H1103" s="518" t="s">
        <v>238</v>
      </c>
      <c r="I1103" s="518">
        <v>139592</v>
      </c>
    </row>
    <row r="1104" spans="1:9" x14ac:dyDescent="0.2">
      <c r="A1104" s="518" t="s">
        <v>296</v>
      </c>
      <c r="B1104" s="518">
        <v>139634</v>
      </c>
      <c r="C1104" s="518" t="s">
        <v>2660</v>
      </c>
      <c r="D1104" s="518" t="s">
        <v>3549</v>
      </c>
      <c r="E1104" s="859">
        <v>32</v>
      </c>
      <c r="F1104" s="859">
        <v>32</v>
      </c>
      <c r="G1104" s="518" t="s">
        <v>122</v>
      </c>
      <c r="H1104" s="518" t="s">
        <v>296</v>
      </c>
      <c r="I1104" s="518">
        <v>139634</v>
      </c>
    </row>
    <row r="1105" spans="1:9" x14ac:dyDescent="0.2">
      <c r="A1105" s="518" t="s">
        <v>281</v>
      </c>
      <c r="B1105" s="518">
        <v>139675</v>
      </c>
      <c r="C1105" s="518" t="s">
        <v>2660</v>
      </c>
      <c r="D1105" s="518" t="s">
        <v>6677</v>
      </c>
      <c r="E1105" s="859">
        <v>35</v>
      </c>
      <c r="F1105" s="859">
        <v>0</v>
      </c>
      <c r="G1105" s="518" t="s">
        <v>122</v>
      </c>
      <c r="H1105" s="518" t="s">
        <v>281</v>
      </c>
      <c r="I1105" s="518">
        <v>139675</v>
      </c>
    </row>
    <row r="1106" spans="1:9" x14ac:dyDescent="0.2">
      <c r="A1106" s="518" t="s">
        <v>293</v>
      </c>
      <c r="B1106" s="518">
        <v>139717</v>
      </c>
      <c r="C1106" s="518" t="s">
        <v>2660</v>
      </c>
      <c r="D1106" s="518" t="s">
        <v>727</v>
      </c>
      <c r="E1106" s="859">
        <v>18</v>
      </c>
      <c r="F1106" s="859">
        <v>0</v>
      </c>
      <c r="G1106" s="518" t="s">
        <v>122</v>
      </c>
      <c r="H1106" s="518" t="s">
        <v>293</v>
      </c>
      <c r="I1106" s="518">
        <v>447631</v>
      </c>
    </row>
    <row r="1107" spans="1:9" x14ac:dyDescent="0.2">
      <c r="A1107" s="518" t="s">
        <v>222</v>
      </c>
      <c r="B1107" s="518">
        <v>139725</v>
      </c>
      <c r="C1107" s="518" t="s">
        <v>2660</v>
      </c>
      <c r="D1107" s="518" t="s">
        <v>1374</v>
      </c>
      <c r="E1107" s="859">
        <v>23</v>
      </c>
      <c r="F1107" s="859">
        <v>23</v>
      </c>
      <c r="G1107" s="518" t="s">
        <v>122</v>
      </c>
      <c r="H1107" s="518" t="s">
        <v>222</v>
      </c>
      <c r="I1107" s="518">
        <v>139725</v>
      </c>
    </row>
    <row r="1108" spans="1:9" x14ac:dyDescent="0.2">
      <c r="A1108" s="518" t="s">
        <v>256</v>
      </c>
      <c r="B1108" s="518">
        <v>139774</v>
      </c>
      <c r="C1108" s="518" t="s">
        <v>2660</v>
      </c>
      <c r="D1108" s="518" t="s">
        <v>1342</v>
      </c>
      <c r="E1108" s="859">
        <v>31</v>
      </c>
      <c r="F1108" s="859">
        <v>12</v>
      </c>
      <c r="G1108" s="518" t="s">
        <v>128</v>
      </c>
      <c r="H1108" s="518" t="s">
        <v>256</v>
      </c>
      <c r="I1108" s="518">
        <v>139774</v>
      </c>
    </row>
    <row r="1109" spans="1:9" x14ac:dyDescent="0.2">
      <c r="A1109" s="518" t="s">
        <v>203</v>
      </c>
      <c r="B1109" s="518">
        <v>140178</v>
      </c>
      <c r="C1109" s="518" t="s">
        <v>2660</v>
      </c>
      <c r="D1109" s="518" t="s">
        <v>727</v>
      </c>
      <c r="E1109" s="859">
        <v>30</v>
      </c>
      <c r="F1109" s="859">
        <v>30</v>
      </c>
      <c r="G1109" s="518" t="s">
        <v>122</v>
      </c>
      <c r="H1109" s="518" t="s">
        <v>203</v>
      </c>
      <c r="I1109" s="518">
        <v>140178</v>
      </c>
    </row>
    <row r="1110" spans="1:9" x14ac:dyDescent="0.2">
      <c r="A1110" s="518" t="s">
        <v>255</v>
      </c>
      <c r="B1110" s="518">
        <v>140285</v>
      </c>
      <c r="C1110" s="518" t="s">
        <v>2660</v>
      </c>
      <c r="D1110" s="518" t="s">
        <v>1052</v>
      </c>
      <c r="E1110" s="859">
        <v>34</v>
      </c>
      <c r="F1110" s="859">
        <v>0</v>
      </c>
      <c r="G1110" s="518" t="s">
        <v>128</v>
      </c>
      <c r="H1110" s="518" t="s">
        <v>255</v>
      </c>
      <c r="I1110" s="518">
        <v>140285</v>
      </c>
    </row>
    <row r="1111" spans="1:9" x14ac:dyDescent="0.2">
      <c r="A1111" s="518" t="s">
        <v>248</v>
      </c>
      <c r="B1111" s="518">
        <v>140293</v>
      </c>
      <c r="C1111" s="518" t="s">
        <v>2660</v>
      </c>
      <c r="D1111" s="518" t="s">
        <v>3441</v>
      </c>
      <c r="E1111" s="859">
        <v>33</v>
      </c>
      <c r="F1111" s="859">
        <v>33</v>
      </c>
      <c r="G1111" s="518" t="s">
        <v>128</v>
      </c>
      <c r="H1111" s="518" t="s">
        <v>248</v>
      </c>
      <c r="I1111" s="518">
        <v>140293</v>
      </c>
    </row>
    <row r="1112" spans="1:9" x14ac:dyDescent="0.2">
      <c r="A1112" s="518" t="s">
        <v>299</v>
      </c>
      <c r="B1112" s="518">
        <v>142505</v>
      </c>
      <c r="C1112" s="518" t="s">
        <v>2660</v>
      </c>
      <c r="D1112" s="518" t="s">
        <v>397</v>
      </c>
      <c r="E1112" s="859">
        <v>29</v>
      </c>
      <c r="F1112" s="859">
        <v>0</v>
      </c>
      <c r="G1112" s="518" t="s">
        <v>122</v>
      </c>
      <c r="H1112" s="518" t="s">
        <v>299</v>
      </c>
      <c r="I1112" s="518">
        <v>142505</v>
      </c>
    </row>
    <row r="1113" spans="1:9" x14ac:dyDescent="0.2">
      <c r="A1113" s="518" t="s">
        <v>180</v>
      </c>
      <c r="B1113" s="518">
        <v>142554</v>
      </c>
      <c r="C1113" s="518" t="s">
        <v>2660</v>
      </c>
      <c r="D1113" s="518" t="s">
        <v>3471</v>
      </c>
      <c r="E1113" s="859">
        <v>28</v>
      </c>
      <c r="F1113" s="859">
        <v>0</v>
      </c>
      <c r="G1113" s="518" t="s">
        <v>128</v>
      </c>
      <c r="H1113" s="518" t="s">
        <v>180</v>
      </c>
      <c r="I1113" s="518">
        <v>142554</v>
      </c>
    </row>
    <row r="1114" spans="1:9" x14ac:dyDescent="0.2">
      <c r="A1114" s="518" t="s">
        <v>308</v>
      </c>
      <c r="B1114" s="518">
        <v>142620</v>
      </c>
      <c r="C1114" s="518" t="s">
        <v>2660</v>
      </c>
      <c r="D1114" s="518" t="s">
        <v>554</v>
      </c>
      <c r="E1114" s="859">
        <v>30</v>
      </c>
      <c r="F1114" s="859">
        <v>0</v>
      </c>
      <c r="G1114" s="518" t="s">
        <v>122</v>
      </c>
      <c r="H1114" s="518" t="s">
        <v>308</v>
      </c>
      <c r="I1114" s="518">
        <v>142620</v>
      </c>
    </row>
    <row r="1115" spans="1:9" x14ac:dyDescent="0.2">
      <c r="A1115" s="518" t="s">
        <v>181</v>
      </c>
      <c r="B1115" s="518">
        <v>142679</v>
      </c>
      <c r="C1115" s="518" t="s">
        <v>2660</v>
      </c>
      <c r="D1115" s="518" t="s">
        <v>3486</v>
      </c>
      <c r="E1115" s="859">
        <v>34</v>
      </c>
      <c r="F1115" s="859">
        <v>24</v>
      </c>
      <c r="G1115" s="518" t="s">
        <v>128</v>
      </c>
      <c r="H1115" s="518" t="s">
        <v>181</v>
      </c>
      <c r="I1115" s="518">
        <v>142679</v>
      </c>
    </row>
    <row r="1116" spans="1:9" x14ac:dyDescent="0.2">
      <c r="A1116" s="518" t="s">
        <v>181</v>
      </c>
      <c r="B1116" s="518">
        <v>142687</v>
      </c>
      <c r="C1116" s="518" t="s">
        <v>2660</v>
      </c>
      <c r="D1116" s="518" t="s">
        <v>3487</v>
      </c>
      <c r="E1116" s="859">
        <v>30</v>
      </c>
      <c r="F1116" s="859">
        <v>20</v>
      </c>
      <c r="G1116" s="518" t="s">
        <v>128</v>
      </c>
      <c r="H1116" s="518" t="s">
        <v>181</v>
      </c>
      <c r="I1116" s="518">
        <v>142687</v>
      </c>
    </row>
    <row r="1117" spans="1:9" x14ac:dyDescent="0.2">
      <c r="A1117" s="518" t="s">
        <v>237</v>
      </c>
      <c r="B1117" s="518">
        <v>142695</v>
      </c>
      <c r="C1117" s="518" t="s">
        <v>2660</v>
      </c>
      <c r="D1117" s="518" t="s">
        <v>697</v>
      </c>
      <c r="E1117" s="859">
        <v>21</v>
      </c>
      <c r="F1117" s="859">
        <v>21</v>
      </c>
      <c r="G1117" s="518" t="s">
        <v>128</v>
      </c>
      <c r="H1117" s="518" t="s">
        <v>237</v>
      </c>
      <c r="I1117" s="518">
        <v>142695</v>
      </c>
    </row>
    <row r="1118" spans="1:9" x14ac:dyDescent="0.2">
      <c r="A1118" s="518" t="s">
        <v>170</v>
      </c>
      <c r="B1118" s="518">
        <v>142828</v>
      </c>
      <c r="C1118" s="518" t="s">
        <v>2660</v>
      </c>
      <c r="D1118" s="518" t="s">
        <v>3488</v>
      </c>
      <c r="E1118" s="859">
        <v>35</v>
      </c>
      <c r="F1118" s="859">
        <v>24</v>
      </c>
      <c r="G1118" s="518" t="s">
        <v>122</v>
      </c>
      <c r="H1118" s="518" t="s">
        <v>170</v>
      </c>
      <c r="I1118" s="518">
        <v>142828</v>
      </c>
    </row>
    <row r="1119" spans="1:9" x14ac:dyDescent="0.2">
      <c r="A1119" s="518" t="s">
        <v>170</v>
      </c>
      <c r="B1119" s="518">
        <v>142844</v>
      </c>
      <c r="C1119" s="518" t="s">
        <v>2660</v>
      </c>
      <c r="D1119" s="518" t="s">
        <v>538</v>
      </c>
      <c r="E1119" s="859">
        <v>28</v>
      </c>
      <c r="F1119" s="859">
        <v>28</v>
      </c>
      <c r="G1119" s="518" t="s">
        <v>122</v>
      </c>
      <c r="H1119" s="518" t="s">
        <v>170</v>
      </c>
      <c r="I1119" s="518">
        <v>142844</v>
      </c>
    </row>
    <row r="1120" spans="1:9" x14ac:dyDescent="0.2">
      <c r="A1120" s="518" t="s">
        <v>170</v>
      </c>
      <c r="B1120" s="518">
        <v>142851</v>
      </c>
      <c r="C1120" s="518" t="s">
        <v>2660</v>
      </c>
      <c r="D1120" s="518" t="s">
        <v>932</v>
      </c>
      <c r="E1120" s="859">
        <v>23</v>
      </c>
      <c r="F1120" s="859">
        <v>14</v>
      </c>
      <c r="G1120" s="518" t="s">
        <v>122</v>
      </c>
      <c r="H1120" s="518" t="s">
        <v>170</v>
      </c>
      <c r="I1120" s="518">
        <v>142851</v>
      </c>
    </row>
    <row r="1121" spans="1:9" x14ac:dyDescent="0.2">
      <c r="A1121" s="518" t="s">
        <v>170</v>
      </c>
      <c r="B1121" s="518">
        <v>142877</v>
      </c>
      <c r="C1121" s="518" t="s">
        <v>2660</v>
      </c>
      <c r="D1121" s="518" t="s">
        <v>462</v>
      </c>
      <c r="E1121" s="859">
        <v>27</v>
      </c>
      <c r="F1121" s="859">
        <v>25</v>
      </c>
      <c r="G1121" s="518" t="s">
        <v>122</v>
      </c>
      <c r="H1121" s="518" t="s">
        <v>170</v>
      </c>
      <c r="I1121" s="518">
        <v>142877</v>
      </c>
    </row>
    <row r="1122" spans="1:9" x14ac:dyDescent="0.2">
      <c r="A1122" s="518" t="s">
        <v>170</v>
      </c>
      <c r="B1122" s="518">
        <v>142885</v>
      </c>
      <c r="C1122" s="518" t="s">
        <v>2660</v>
      </c>
      <c r="D1122" s="518" t="s">
        <v>2426</v>
      </c>
      <c r="E1122" s="859">
        <v>27</v>
      </c>
      <c r="F1122" s="859">
        <v>22</v>
      </c>
      <c r="G1122" s="518" t="s">
        <v>122</v>
      </c>
      <c r="H1122" s="518" t="s">
        <v>170</v>
      </c>
      <c r="I1122" s="518">
        <v>142885</v>
      </c>
    </row>
    <row r="1123" spans="1:9" x14ac:dyDescent="0.2">
      <c r="A1123" s="518" t="s">
        <v>170</v>
      </c>
      <c r="B1123" s="518">
        <v>142893</v>
      </c>
      <c r="C1123" s="518" t="s">
        <v>2660</v>
      </c>
      <c r="D1123" s="518" t="s">
        <v>588</v>
      </c>
      <c r="E1123" s="859">
        <v>29</v>
      </c>
      <c r="F1123" s="859">
        <v>12</v>
      </c>
      <c r="G1123" s="518" t="s">
        <v>122</v>
      </c>
      <c r="H1123" s="518" t="s">
        <v>170</v>
      </c>
      <c r="I1123" s="518">
        <v>143339</v>
      </c>
    </row>
    <row r="1124" spans="1:9" x14ac:dyDescent="0.2">
      <c r="A1124" s="518" t="s">
        <v>371</v>
      </c>
      <c r="B1124" s="518">
        <v>142919</v>
      </c>
      <c r="C1124" s="518" t="s">
        <v>2660</v>
      </c>
      <c r="D1124" s="518" t="s">
        <v>603</v>
      </c>
      <c r="E1124" s="859">
        <v>24</v>
      </c>
      <c r="F1124" s="859">
        <v>24</v>
      </c>
      <c r="G1124" s="518" t="s">
        <v>122</v>
      </c>
      <c r="H1124" s="518" t="s">
        <v>371</v>
      </c>
      <c r="I1124" s="518">
        <v>142919</v>
      </c>
    </row>
    <row r="1125" spans="1:9" x14ac:dyDescent="0.2">
      <c r="A1125" s="518" t="s">
        <v>180</v>
      </c>
      <c r="B1125" s="518">
        <v>143032</v>
      </c>
      <c r="C1125" s="518" t="s">
        <v>2660</v>
      </c>
      <c r="D1125" s="518" t="s">
        <v>598</v>
      </c>
      <c r="E1125" s="859">
        <v>19</v>
      </c>
      <c r="F1125" s="859">
        <v>0</v>
      </c>
      <c r="G1125" s="518" t="s">
        <v>128</v>
      </c>
      <c r="H1125" s="518" t="s">
        <v>180</v>
      </c>
      <c r="I1125" s="518">
        <v>143032</v>
      </c>
    </row>
    <row r="1126" spans="1:9" x14ac:dyDescent="0.2">
      <c r="A1126" s="518" t="s">
        <v>190</v>
      </c>
      <c r="B1126" s="518">
        <v>143206</v>
      </c>
      <c r="C1126" s="518" t="s">
        <v>2660</v>
      </c>
      <c r="D1126" s="518" t="s">
        <v>3501</v>
      </c>
      <c r="E1126" s="859">
        <v>33</v>
      </c>
      <c r="F1126" s="859">
        <v>32</v>
      </c>
      <c r="G1126" s="518" t="s">
        <v>122</v>
      </c>
      <c r="H1126" s="518" t="s">
        <v>190</v>
      </c>
      <c r="I1126" s="518">
        <v>707760</v>
      </c>
    </row>
    <row r="1127" spans="1:9" x14ac:dyDescent="0.2">
      <c r="A1127" s="518" t="s">
        <v>190</v>
      </c>
      <c r="B1127" s="518">
        <v>143214</v>
      </c>
      <c r="C1127" s="518" t="s">
        <v>2660</v>
      </c>
      <c r="D1127" s="518" t="s">
        <v>2131</v>
      </c>
      <c r="E1127" s="859">
        <v>29</v>
      </c>
      <c r="F1127" s="859">
        <v>23</v>
      </c>
      <c r="G1127" s="518" t="s">
        <v>122</v>
      </c>
      <c r="H1127" s="518" t="s">
        <v>190</v>
      </c>
      <c r="I1127" s="518">
        <v>143214</v>
      </c>
    </row>
    <row r="1128" spans="1:9" x14ac:dyDescent="0.2">
      <c r="A1128" s="518" t="s">
        <v>172</v>
      </c>
      <c r="B1128" s="518">
        <v>143222</v>
      </c>
      <c r="C1128" s="518" t="s">
        <v>2660</v>
      </c>
      <c r="D1128" s="518" t="s">
        <v>1089</v>
      </c>
      <c r="E1128" s="859">
        <v>32</v>
      </c>
      <c r="F1128" s="859">
        <v>0</v>
      </c>
      <c r="G1128" s="518" t="s">
        <v>122</v>
      </c>
      <c r="H1128" s="518" t="s">
        <v>172</v>
      </c>
      <c r="I1128" s="518">
        <v>143222</v>
      </c>
    </row>
    <row r="1129" spans="1:9" x14ac:dyDescent="0.2">
      <c r="A1129" s="518" t="s">
        <v>205</v>
      </c>
      <c r="B1129" s="518">
        <v>143289</v>
      </c>
      <c r="C1129" s="518" t="s">
        <v>2660</v>
      </c>
      <c r="D1129" s="518" t="s">
        <v>8712</v>
      </c>
      <c r="E1129" s="859">
        <v>31</v>
      </c>
      <c r="F1129" s="859">
        <v>0</v>
      </c>
      <c r="G1129" s="518" t="s">
        <v>122</v>
      </c>
      <c r="H1129" s="518" t="s">
        <v>205</v>
      </c>
      <c r="I1129" s="518">
        <v>143289</v>
      </c>
    </row>
    <row r="1130" spans="1:9" x14ac:dyDescent="0.2">
      <c r="A1130" s="518" t="s">
        <v>314</v>
      </c>
      <c r="B1130" s="518">
        <v>143313</v>
      </c>
      <c r="C1130" s="518" t="s">
        <v>2660</v>
      </c>
      <c r="D1130" s="518" t="s">
        <v>1348</v>
      </c>
      <c r="E1130" s="859">
        <v>35</v>
      </c>
      <c r="F1130" s="859">
        <v>0</v>
      </c>
      <c r="G1130" s="518" t="s">
        <v>122</v>
      </c>
      <c r="H1130" s="518" t="s">
        <v>314</v>
      </c>
      <c r="I1130" s="518">
        <v>143313</v>
      </c>
    </row>
    <row r="1131" spans="1:9" x14ac:dyDescent="0.2">
      <c r="A1131" s="518" t="s">
        <v>155</v>
      </c>
      <c r="B1131" s="518">
        <v>143321</v>
      </c>
      <c r="C1131" s="518" t="s">
        <v>2660</v>
      </c>
      <c r="D1131" s="518" t="s">
        <v>8713</v>
      </c>
      <c r="E1131" s="859">
        <v>34</v>
      </c>
      <c r="F1131" s="859">
        <v>0</v>
      </c>
      <c r="G1131" s="518" t="s">
        <v>122</v>
      </c>
      <c r="H1131" s="518" t="s">
        <v>155</v>
      </c>
      <c r="I1131" s="518">
        <v>143321</v>
      </c>
    </row>
    <row r="1132" spans="1:9" x14ac:dyDescent="0.2">
      <c r="A1132" s="518" t="s">
        <v>170</v>
      </c>
      <c r="B1132" s="518">
        <v>143339</v>
      </c>
      <c r="C1132" s="518" t="s">
        <v>2660</v>
      </c>
      <c r="D1132" s="518" t="s">
        <v>898</v>
      </c>
      <c r="E1132" s="859">
        <v>29</v>
      </c>
      <c r="F1132" s="859">
        <v>20</v>
      </c>
      <c r="G1132" s="518" t="s">
        <v>122</v>
      </c>
      <c r="H1132" s="518" t="s">
        <v>170</v>
      </c>
      <c r="I1132" s="518">
        <v>143339</v>
      </c>
    </row>
    <row r="1133" spans="1:9" x14ac:dyDescent="0.2">
      <c r="A1133" s="518" t="s">
        <v>371</v>
      </c>
      <c r="B1133" s="518">
        <v>143347</v>
      </c>
      <c r="C1133" s="518" t="s">
        <v>2660</v>
      </c>
      <c r="D1133" s="518" t="s">
        <v>3512</v>
      </c>
      <c r="E1133" s="859">
        <v>33</v>
      </c>
      <c r="F1133" s="859">
        <v>33</v>
      </c>
      <c r="G1133" s="518" t="s">
        <v>122</v>
      </c>
      <c r="H1133" s="518" t="s">
        <v>371</v>
      </c>
      <c r="I1133" s="518">
        <v>143347</v>
      </c>
    </row>
    <row r="1134" spans="1:9" x14ac:dyDescent="0.2">
      <c r="A1134" s="518" t="s">
        <v>371</v>
      </c>
      <c r="B1134" s="518">
        <v>143354</v>
      </c>
      <c r="C1134" s="518" t="s">
        <v>2660</v>
      </c>
      <c r="D1134" s="518" t="s">
        <v>3513</v>
      </c>
      <c r="E1134" s="859">
        <v>32</v>
      </c>
      <c r="F1134" s="859">
        <v>32</v>
      </c>
      <c r="G1134" s="518" t="s">
        <v>122</v>
      </c>
      <c r="H1134" s="518" t="s">
        <v>371</v>
      </c>
      <c r="I1134" s="518">
        <v>143354</v>
      </c>
    </row>
    <row r="1135" spans="1:9" x14ac:dyDescent="0.2">
      <c r="A1135" s="518" t="s">
        <v>244</v>
      </c>
      <c r="B1135" s="518">
        <v>143412</v>
      </c>
      <c r="C1135" s="518" t="s">
        <v>2660</v>
      </c>
      <c r="D1135" s="518" t="s">
        <v>8714</v>
      </c>
      <c r="E1135" s="859">
        <v>28</v>
      </c>
      <c r="F1135" s="859">
        <v>28</v>
      </c>
      <c r="G1135" s="518" t="s">
        <v>122</v>
      </c>
      <c r="H1135" s="518" t="s">
        <v>244</v>
      </c>
      <c r="I1135" s="518">
        <v>143412</v>
      </c>
    </row>
    <row r="1136" spans="1:9" x14ac:dyDescent="0.2">
      <c r="A1136" s="518" t="s">
        <v>343</v>
      </c>
      <c r="B1136" s="518">
        <v>143495</v>
      </c>
      <c r="C1136" s="518" t="s">
        <v>2660</v>
      </c>
      <c r="D1136" s="518" t="s">
        <v>3521</v>
      </c>
      <c r="E1136" s="859">
        <v>35</v>
      </c>
      <c r="F1136" s="859">
        <v>35</v>
      </c>
      <c r="G1136" s="518" t="s">
        <v>122</v>
      </c>
      <c r="H1136" s="518" t="s">
        <v>343</v>
      </c>
      <c r="I1136" s="518">
        <v>143495</v>
      </c>
    </row>
    <row r="1137" spans="1:9" x14ac:dyDescent="0.2">
      <c r="A1137" s="518" t="s">
        <v>168</v>
      </c>
      <c r="B1137" s="518">
        <v>143545</v>
      </c>
      <c r="C1137" s="518" t="s">
        <v>2660</v>
      </c>
      <c r="D1137" s="518" t="s">
        <v>3197</v>
      </c>
      <c r="E1137" s="859">
        <v>28</v>
      </c>
      <c r="F1137" s="859">
        <v>28</v>
      </c>
      <c r="G1137" s="518" t="s">
        <v>122</v>
      </c>
      <c r="H1137" s="518" t="s">
        <v>168</v>
      </c>
      <c r="I1137" s="518">
        <v>143545</v>
      </c>
    </row>
    <row r="1138" spans="1:9" x14ac:dyDescent="0.2">
      <c r="A1138" s="518" t="s">
        <v>381</v>
      </c>
      <c r="B1138" s="518">
        <v>143578</v>
      </c>
      <c r="C1138" s="518" t="s">
        <v>2660</v>
      </c>
      <c r="D1138" s="518" t="s">
        <v>1163</v>
      </c>
      <c r="E1138" s="859">
        <v>30</v>
      </c>
      <c r="F1138" s="859">
        <v>30</v>
      </c>
      <c r="G1138" s="518" t="s">
        <v>122</v>
      </c>
      <c r="H1138" s="518" t="s">
        <v>381</v>
      </c>
      <c r="I1138" s="518">
        <v>143578</v>
      </c>
    </row>
    <row r="1139" spans="1:9" x14ac:dyDescent="0.2">
      <c r="A1139" s="518" t="s">
        <v>381</v>
      </c>
      <c r="B1139" s="518">
        <v>143586</v>
      </c>
      <c r="C1139" s="518" t="s">
        <v>2660</v>
      </c>
      <c r="D1139" s="518" t="s">
        <v>538</v>
      </c>
      <c r="E1139" s="859">
        <v>32</v>
      </c>
      <c r="F1139" s="859">
        <v>32</v>
      </c>
      <c r="G1139" s="518" t="s">
        <v>122</v>
      </c>
      <c r="H1139" s="518" t="s">
        <v>381</v>
      </c>
      <c r="I1139" s="518">
        <v>143586</v>
      </c>
    </row>
    <row r="1140" spans="1:9" x14ac:dyDescent="0.2">
      <c r="A1140" s="518" t="s">
        <v>179</v>
      </c>
      <c r="B1140" s="518">
        <v>143594</v>
      </c>
      <c r="C1140" s="518" t="s">
        <v>2660</v>
      </c>
      <c r="D1140" s="518" t="s">
        <v>3522</v>
      </c>
      <c r="E1140" s="859">
        <v>13</v>
      </c>
      <c r="F1140" s="859">
        <v>0</v>
      </c>
      <c r="G1140" s="518" t="s">
        <v>128</v>
      </c>
      <c r="H1140" s="518" t="s">
        <v>179</v>
      </c>
      <c r="I1140" s="518">
        <v>143594</v>
      </c>
    </row>
    <row r="1141" spans="1:9" x14ac:dyDescent="0.2">
      <c r="A1141" s="518" t="s">
        <v>223</v>
      </c>
      <c r="B1141" s="518">
        <v>143610</v>
      </c>
      <c r="C1141" s="518" t="s">
        <v>2660</v>
      </c>
      <c r="D1141" s="518" t="s">
        <v>8715</v>
      </c>
      <c r="E1141" s="859">
        <v>30</v>
      </c>
      <c r="F1141" s="859">
        <v>0</v>
      </c>
      <c r="G1141" s="518" t="s">
        <v>128</v>
      </c>
      <c r="H1141" s="518" t="s">
        <v>223</v>
      </c>
      <c r="I1141" s="518">
        <v>143610</v>
      </c>
    </row>
    <row r="1142" spans="1:9" x14ac:dyDescent="0.2">
      <c r="A1142" s="518" t="s">
        <v>164</v>
      </c>
      <c r="B1142" s="518">
        <v>143750</v>
      </c>
      <c r="C1142" s="518" t="s">
        <v>2660</v>
      </c>
      <c r="D1142" s="518" t="s">
        <v>713</v>
      </c>
      <c r="E1142" s="859">
        <v>34</v>
      </c>
      <c r="F1142" s="859">
        <v>32</v>
      </c>
      <c r="G1142" s="518" t="s">
        <v>122</v>
      </c>
      <c r="H1142" s="518" t="s">
        <v>164</v>
      </c>
      <c r="I1142" s="518">
        <v>143750</v>
      </c>
    </row>
    <row r="1143" spans="1:9" x14ac:dyDescent="0.2">
      <c r="A1143" s="518" t="s">
        <v>181</v>
      </c>
      <c r="B1143" s="518">
        <v>143826</v>
      </c>
      <c r="C1143" s="518" t="s">
        <v>2660</v>
      </c>
      <c r="D1143" s="518" t="s">
        <v>3535</v>
      </c>
      <c r="E1143" s="859">
        <v>36</v>
      </c>
      <c r="F1143" s="859">
        <v>0</v>
      </c>
      <c r="G1143" s="518" t="s">
        <v>128</v>
      </c>
      <c r="H1143" s="518" t="s">
        <v>181</v>
      </c>
      <c r="I1143" s="518">
        <v>143826</v>
      </c>
    </row>
    <row r="1144" spans="1:9" x14ac:dyDescent="0.2">
      <c r="A1144" s="518" t="s">
        <v>155</v>
      </c>
      <c r="B1144" s="518">
        <v>144436</v>
      </c>
      <c r="C1144" s="518" t="s">
        <v>2660</v>
      </c>
      <c r="D1144" s="518" t="s">
        <v>6693</v>
      </c>
      <c r="E1144" s="859">
        <v>31</v>
      </c>
      <c r="F1144" s="859">
        <v>0</v>
      </c>
      <c r="G1144" s="518" t="s">
        <v>122</v>
      </c>
      <c r="H1144" s="518" t="s">
        <v>155</v>
      </c>
      <c r="I1144" s="518">
        <v>144436</v>
      </c>
    </row>
    <row r="1145" spans="1:9" x14ac:dyDescent="0.2">
      <c r="A1145" s="518" t="s">
        <v>155</v>
      </c>
      <c r="B1145" s="518">
        <v>144444</v>
      </c>
      <c r="C1145" s="518" t="s">
        <v>2660</v>
      </c>
      <c r="D1145" s="518" t="s">
        <v>531</v>
      </c>
      <c r="E1145" s="859">
        <v>34</v>
      </c>
      <c r="F1145" s="859">
        <v>0</v>
      </c>
      <c r="G1145" s="518" t="s">
        <v>122</v>
      </c>
      <c r="H1145" s="518" t="s">
        <v>155</v>
      </c>
      <c r="I1145" s="518">
        <v>144444</v>
      </c>
    </row>
    <row r="1146" spans="1:9" x14ac:dyDescent="0.2">
      <c r="A1146" s="518" t="s">
        <v>341</v>
      </c>
      <c r="B1146" s="518">
        <v>144451</v>
      </c>
      <c r="C1146" s="518" t="s">
        <v>2660</v>
      </c>
      <c r="D1146" s="518" t="s">
        <v>1419</v>
      </c>
      <c r="E1146" s="859">
        <v>35</v>
      </c>
      <c r="F1146" s="859">
        <v>34</v>
      </c>
      <c r="G1146" s="518" t="s">
        <v>122</v>
      </c>
      <c r="H1146" s="518" t="s">
        <v>341</v>
      </c>
      <c r="I1146" s="518">
        <v>144451</v>
      </c>
    </row>
    <row r="1147" spans="1:9" x14ac:dyDescent="0.2">
      <c r="A1147" s="518" t="s">
        <v>170</v>
      </c>
      <c r="B1147" s="518">
        <v>144477</v>
      </c>
      <c r="C1147" s="518" t="s">
        <v>2660</v>
      </c>
      <c r="D1147" s="518" t="s">
        <v>1578</v>
      </c>
      <c r="E1147" s="859">
        <v>35</v>
      </c>
      <c r="F1147" s="859">
        <v>26</v>
      </c>
      <c r="G1147" s="518" t="s">
        <v>122</v>
      </c>
      <c r="H1147" s="518" t="s">
        <v>170</v>
      </c>
      <c r="I1147" s="518">
        <v>144477</v>
      </c>
    </row>
    <row r="1148" spans="1:9" x14ac:dyDescent="0.2">
      <c r="A1148" s="518" t="s">
        <v>211</v>
      </c>
      <c r="B1148" s="518">
        <v>144782</v>
      </c>
      <c r="C1148" s="518" t="s">
        <v>2660</v>
      </c>
      <c r="D1148" s="518" t="s">
        <v>1540</v>
      </c>
      <c r="E1148" s="859">
        <v>15</v>
      </c>
      <c r="F1148" s="859">
        <v>15</v>
      </c>
      <c r="G1148" s="518" t="s">
        <v>122</v>
      </c>
      <c r="H1148" s="518" t="s">
        <v>211</v>
      </c>
      <c r="I1148" s="518">
        <v>144782</v>
      </c>
    </row>
    <row r="1149" spans="1:9" x14ac:dyDescent="0.2">
      <c r="A1149" s="518" t="s">
        <v>186</v>
      </c>
      <c r="B1149" s="518">
        <v>144923</v>
      </c>
      <c r="C1149" s="518" t="s">
        <v>2660</v>
      </c>
      <c r="D1149" s="518" t="s">
        <v>3579</v>
      </c>
      <c r="E1149" s="859">
        <v>24</v>
      </c>
      <c r="F1149" s="859">
        <v>4</v>
      </c>
      <c r="G1149" s="518" t="s">
        <v>122</v>
      </c>
      <c r="H1149" s="518" t="s">
        <v>186</v>
      </c>
      <c r="I1149" s="518">
        <v>600189</v>
      </c>
    </row>
    <row r="1150" spans="1:9" x14ac:dyDescent="0.2">
      <c r="A1150" s="518" t="s">
        <v>181</v>
      </c>
      <c r="B1150" s="518">
        <v>144964</v>
      </c>
      <c r="C1150" s="518" t="s">
        <v>2660</v>
      </c>
      <c r="D1150" s="518" t="s">
        <v>3580</v>
      </c>
      <c r="E1150" s="859">
        <v>36</v>
      </c>
      <c r="F1150" s="859">
        <v>27</v>
      </c>
      <c r="G1150" s="518" t="s">
        <v>128</v>
      </c>
      <c r="H1150" s="518" t="s">
        <v>181</v>
      </c>
      <c r="I1150" s="518">
        <v>144964</v>
      </c>
    </row>
    <row r="1151" spans="1:9" x14ac:dyDescent="0.2">
      <c r="A1151" s="518" t="s">
        <v>350</v>
      </c>
      <c r="B1151" s="518">
        <v>144980</v>
      </c>
      <c r="C1151" s="518" t="s">
        <v>2660</v>
      </c>
      <c r="D1151" s="518" t="s">
        <v>1097</v>
      </c>
      <c r="E1151" s="859">
        <v>29</v>
      </c>
      <c r="F1151" s="859">
        <v>0</v>
      </c>
      <c r="G1151" s="518" t="s">
        <v>122</v>
      </c>
      <c r="H1151" s="518" t="s">
        <v>350</v>
      </c>
      <c r="I1151" s="518">
        <v>144980</v>
      </c>
    </row>
    <row r="1152" spans="1:9" x14ac:dyDescent="0.2">
      <c r="A1152" s="518" t="s">
        <v>148</v>
      </c>
      <c r="B1152" s="518">
        <v>144998</v>
      </c>
      <c r="C1152" s="518" t="s">
        <v>2660</v>
      </c>
      <c r="D1152" s="518" t="s">
        <v>856</v>
      </c>
      <c r="E1152" s="859">
        <v>32</v>
      </c>
      <c r="F1152" s="859">
        <v>32</v>
      </c>
      <c r="G1152" s="518" t="s">
        <v>122</v>
      </c>
      <c r="H1152" s="518" t="s">
        <v>148</v>
      </c>
      <c r="I1152" s="518">
        <v>144998</v>
      </c>
    </row>
    <row r="1153" spans="1:9" x14ac:dyDescent="0.2">
      <c r="A1153" s="518" t="s">
        <v>381</v>
      </c>
      <c r="B1153" s="518">
        <v>145136</v>
      </c>
      <c r="C1153" s="518" t="s">
        <v>2660</v>
      </c>
      <c r="D1153" s="518" t="s">
        <v>401</v>
      </c>
      <c r="E1153" s="859">
        <v>35</v>
      </c>
      <c r="F1153" s="859">
        <v>35</v>
      </c>
      <c r="G1153" s="518" t="s">
        <v>122</v>
      </c>
      <c r="H1153" s="518" t="s">
        <v>381</v>
      </c>
      <c r="I1153" s="518">
        <v>145136</v>
      </c>
    </row>
    <row r="1154" spans="1:9" x14ac:dyDescent="0.2">
      <c r="A1154" s="518" t="s">
        <v>220</v>
      </c>
      <c r="B1154" s="518">
        <v>145144</v>
      </c>
      <c r="C1154" s="518" t="s">
        <v>2660</v>
      </c>
      <c r="D1154" s="518" t="s">
        <v>1030</v>
      </c>
      <c r="E1154" s="859">
        <v>26</v>
      </c>
      <c r="F1154" s="859">
        <v>0</v>
      </c>
      <c r="G1154" s="518" t="s">
        <v>122</v>
      </c>
      <c r="H1154" s="518" t="s">
        <v>220</v>
      </c>
      <c r="I1154" s="518">
        <v>145144</v>
      </c>
    </row>
    <row r="1155" spans="1:9" x14ac:dyDescent="0.2">
      <c r="A1155" s="518" t="s">
        <v>376</v>
      </c>
      <c r="B1155" s="518">
        <v>145219</v>
      </c>
      <c r="C1155" s="518" t="s">
        <v>2660</v>
      </c>
      <c r="D1155" s="518" t="s">
        <v>397</v>
      </c>
      <c r="E1155" s="859">
        <v>35</v>
      </c>
      <c r="F1155" s="859">
        <v>2</v>
      </c>
      <c r="G1155" s="518" t="s">
        <v>122</v>
      </c>
      <c r="H1155" s="518" t="s">
        <v>376</v>
      </c>
      <c r="I1155" s="518">
        <v>236117</v>
      </c>
    </row>
    <row r="1156" spans="1:9" x14ac:dyDescent="0.2">
      <c r="A1156" s="518" t="s">
        <v>387</v>
      </c>
      <c r="B1156" s="518">
        <v>145300</v>
      </c>
      <c r="C1156" s="518" t="s">
        <v>2660</v>
      </c>
      <c r="D1156" s="518" t="s">
        <v>558</v>
      </c>
      <c r="E1156" s="859">
        <v>32</v>
      </c>
      <c r="F1156" s="859">
        <v>32</v>
      </c>
      <c r="G1156" s="518" t="s">
        <v>122</v>
      </c>
      <c r="H1156" s="518" t="s">
        <v>387</v>
      </c>
      <c r="I1156" s="518">
        <v>145300</v>
      </c>
    </row>
    <row r="1157" spans="1:9" x14ac:dyDescent="0.2">
      <c r="A1157" s="518" t="s">
        <v>278</v>
      </c>
      <c r="B1157" s="518">
        <v>145391</v>
      </c>
      <c r="C1157" s="518" t="s">
        <v>2660</v>
      </c>
      <c r="D1157" s="518" t="s">
        <v>2897</v>
      </c>
      <c r="E1157" s="859">
        <v>30</v>
      </c>
      <c r="F1157" s="859">
        <v>30</v>
      </c>
      <c r="G1157" s="518" t="s">
        <v>122</v>
      </c>
      <c r="H1157" s="518" t="s">
        <v>278</v>
      </c>
      <c r="I1157" s="518">
        <v>145391</v>
      </c>
    </row>
    <row r="1158" spans="1:9" x14ac:dyDescent="0.2">
      <c r="A1158" s="518" t="s">
        <v>285</v>
      </c>
      <c r="B1158" s="518">
        <v>145508</v>
      </c>
      <c r="C1158" s="518" t="s">
        <v>2660</v>
      </c>
      <c r="D1158" s="518" t="s">
        <v>997</v>
      </c>
      <c r="E1158" s="859">
        <v>34</v>
      </c>
      <c r="F1158" s="859">
        <v>28</v>
      </c>
      <c r="G1158" s="518" t="s">
        <v>122</v>
      </c>
      <c r="H1158" s="518" t="s">
        <v>285</v>
      </c>
      <c r="I1158" s="518">
        <v>145508</v>
      </c>
    </row>
    <row r="1159" spans="1:9" x14ac:dyDescent="0.2">
      <c r="A1159" s="518" t="s">
        <v>254</v>
      </c>
      <c r="B1159" s="518">
        <v>145532</v>
      </c>
      <c r="C1159" s="518" t="s">
        <v>2660</v>
      </c>
      <c r="D1159" s="518" t="s">
        <v>1209</v>
      </c>
      <c r="E1159" s="859">
        <v>30</v>
      </c>
      <c r="F1159" s="859">
        <v>27</v>
      </c>
      <c r="G1159" s="518" t="s">
        <v>122</v>
      </c>
      <c r="H1159" s="518" t="s">
        <v>254</v>
      </c>
      <c r="I1159" s="518">
        <v>145532</v>
      </c>
    </row>
    <row r="1160" spans="1:9" x14ac:dyDescent="0.2">
      <c r="A1160" s="518" t="s">
        <v>212</v>
      </c>
      <c r="B1160" s="518">
        <v>145540</v>
      </c>
      <c r="C1160" s="518" t="s">
        <v>2660</v>
      </c>
      <c r="D1160" s="518" t="s">
        <v>3601</v>
      </c>
      <c r="E1160" s="859">
        <v>32</v>
      </c>
      <c r="F1160" s="859">
        <v>29</v>
      </c>
      <c r="G1160" s="518" t="s">
        <v>122</v>
      </c>
      <c r="H1160" s="518" t="s">
        <v>212</v>
      </c>
      <c r="I1160" s="518">
        <v>145540</v>
      </c>
    </row>
    <row r="1161" spans="1:9" x14ac:dyDescent="0.2">
      <c r="A1161" s="518" t="s">
        <v>212</v>
      </c>
      <c r="B1161" s="518">
        <v>145557</v>
      </c>
      <c r="C1161" s="518" t="s">
        <v>2660</v>
      </c>
      <c r="D1161" s="518" t="s">
        <v>3455</v>
      </c>
      <c r="E1161" s="859">
        <v>33</v>
      </c>
      <c r="F1161" s="859">
        <v>30</v>
      </c>
      <c r="G1161" s="518" t="s">
        <v>122</v>
      </c>
      <c r="H1161" s="518" t="s">
        <v>212</v>
      </c>
      <c r="I1161" s="518">
        <v>145557</v>
      </c>
    </row>
    <row r="1162" spans="1:9" x14ac:dyDescent="0.2">
      <c r="A1162" s="518" t="s">
        <v>352</v>
      </c>
      <c r="B1162" s="518">
        <v>145573</v>
      </c>
      <c r="C1162" s="518" t="s">
        <v>2660</v>
      </c>
      <c r="D1162" s="518" t="s">
        <v>933</v>
      </c>
      <c r="E1162" s="859">
        <v>33</v>
      </c>
      <c r="F1162" s="859">
        <v>17</v>
      </c>
      <c r="G1162" s="518" t="s">
        <v>122</v>
      </c>
      <c r="H1162" s="518" t="s">
        <v>352</v>
      </c>
      <c r="I1162" s="518">
        <v>145573</v>
      </c>
    </row>
    <row r="1163" spans="1:9" x14ac:dyDescent="0.2">
      <c r="A1163" s="518" t="s">
        <v>322</v>
      </c>
      <c r="B1163" s="518">
        <v>145599</v>
      </c>
      <c r="C1163" s="518" t="s">
        <v>2660</v>
      </c>
      <c r="D1163" s="518" t="s">
        <v>740</v>
      </c>
      <c r="E1163" s="859">
        <v>27</v>
      </c>
      <c r="F1163" s="859">
        <v>26</v>
      </c>
      <c r="G1163" s="518" t="s">
        <v>122</v>
      </c>
      <c r="H1163" s="518" t="s">
        <v>322</v>
      </c>
      <c r="I1163" s="518">
        <v>145599</v>
      </c>
    </row>
    <row r="1164" spans="1:9" x14ac:dyDescent="0.2">
      <c r="A1164" s="518" t="s">
        <v>373</v>
      </c>
      <c r="B1164" s="518">
        <v>145615</v>
      </c>
      <c r="C1164" s="518" t="s">
        <v>2660</v>
      </c>
      <c r="D1164" s="518" t="s">
        <v>447</v>
      </c>
      <c r="E1164" s="859">
        <v>18</v>
      </c>
      <c r="F1164" s="859">
        <v>18</v>
      </c>
      <c r="G1164" s="518" t="s">
        <v>122</v>
      </c>
      <c r="H1164" s="518" t="s">
        <v>373</v>
      </c>
      <c r="I1164" s="518">
        <v>145615</v>
      </c>
    </row>
    <row r="1165" spans="1:9" x14ac:dyDescent="0.2">
      <c r="A1165" s="518" t="s">
        <v>373</v>
      </c>
      <c r="B1165" s="518">
        <v>145623</v>
      </c>
      <c r="C1165" s="518" t="s">
        <v>2660</v>
      </c>
      <c r="D1165" s="518" t="s">
        <v>1248</v>
      </c>
      <c r="E1165" s="859">
        <v>28</v>
      </c>
      <c r="F1165" s="859">
        <v>10</v>
      </c>
      <c r="G1165" s="518" t="s">
        <v>122</v>
      </c>
      <c r="H1165" s="518" t="s">
        <v>373</v>
      </c>
      <c r="I1165" s="518">
        <v>145615</v>
      </c>
    </row>
    <row r="1166" spans="1:9" x14ac:dyDescent="0.2">
      <c r="A1166" s="518" t="s">
        <v>254</v>
      </c>
      <c r="B1166" s="518">
        <v>145664</v>
      </c>
      <c r="C1166" s="518" t="s">
        <v>2660</v>
      </c>
      <c r="D1166" s="518" t="s">
        <v>2304</v>
      </c>
      <c r="E1166" s="859">
        <v>16</v>
      </c>
      <c r="F1166" s="859">
        <v>8</v>
      </c>
      <c r="G1166" s="518" t="s">
        <v>122</v>
      </c>
      <c r="H1166" s="518" t="s">
        <v>254</v>
      </c>
      <c r="I1166" s="518">
        <v>572040</v>
      </c>
    </row>
    <row r="1167" spans="1:9" x14ac:dyDescent="0.2">
      <c r="A1167" s="518" t="s">
        <v>254</v>
      </c>
      <c r="B1167" s="518">
        <v>145680</v>
      </c>
      <c r="C1167" s="518" t="s">
        <v>2660</v>
      </c>
      <c r="D1167" s="518" t="s">
        <v>3251</v>
      </c>
      <c r="E1167" s="859">
        <v>29</v>
      </c>
      <c r="F1167" s="859">
        <v>23</v>
      </c>
      <c r="G1167" s="518" t="s">
        <v>122</v>
      </c>
      <c r="H1167" s="518" t="s">
        <v>254</v>
      </c>
      <c r="I1167" s="518">
        <v>145680</v>
      </c>
    </row>
    <row r="1168" spans="1:9" x14ac:dyDescent="0.2">
      <c r="A1168" s="518" t="s">
        <v>322</v>
      </c>
      <c r="B1168" s="518">
        <v>145706</v>
      </c>
      <c r="C1168" s="518" t="s">
        <v>2660</v>
      </c>
      <c r="D1168" s="518" t="s">
        <v>2062</v>
      </c>
      <c r="E1168" s="859">
        <v>34</v>
      </c>
      <c r="F1168" s="859">
        <v>0</v>
      </c>
      <c r="G1168" s="518" t="s">
        <v>122</v>
      </c>
      <c r="H1168" s="518" t="s">
        <v>322</v>
      </c>
      <c r="I1168" s="518">
        <v>145706</v>
      </c>
    </row>
    <row r="1169" spans="1:9" x14ac:dyDescent="0.2">
      <c r="A1169" s="518" t="s">
        <v>376</v>
      </c>
      <c r="B1169" s="518">
        <v>145748</v>
      </c>
      <c r="C1169" s="518" t="s">
        <v>2660</v>
      </c>
      <c r="D1169" s="518" t="s">
        <v>727</v>
      </c>
      <c r="E1169" s="859">
        <v>35</v>
      </c>
      <c r="F1169" s="859">
        <v>26</v>
      </c>
      <c r="G1169" s="518" t="s">
        <v>122</v>
      </c>
      <c r="H1169" s="518" t="s">
        <v>376</v>
      </c>
      <c r="I1169" s="518">
        <v>145748</v>
      </c>
    </row>
    <row r="1170" spans="1:9" x14ac:dyDescent="0.2">
      <c r="A1170" s="518" t="s">
        <v>8494</v>
      </c>
      <c r="B1170" s="518">
        <v>145755</v>
      </c>
      <c r="C1170" s="518" t="s">
        <v>2660</v>
      </c>
      <c r="D1170" s="518" t="s">
        <v>397</v>
      </c>
      <c r="E1170" s="859">
        <v>32</v>
      </c>
      <c r="F1170" s="859">
        <v>31</v>
      </c>
      <c r="G1170" s="518" t="s">
        <v>122</v>
      </c>
      <c r="H1170" s="518" t="s">
        <v>8494</v>
      </c>
      <c r="I1170" s="518">
        <v>145755</v>
      </c>
    </row>
    <row r="1171" spans="1:9" x14ac:dyDescent="0.2">
      <c r="A1171" s="518" t="s">
        <v>8494</v>
      </c>
      <c r="B1171" s="518">
        <v>145763</v>
      </c>
      <c r="C1171" s="518" t="s">
        <v>2660</v>
      </c>
      <c r="D1171" s="518" t="s">
        <v>429</v>
      </c>
      <c r="E1171" s="859">
        <v>33</v>
      </c>
      <c r="F1171" s="859">
        <v>30</v>
      </c>
      <c r="G1171" s="518" t="s">
        <v>122</v>
      </c>
      <c r="H1171" s="518" t="s">
        <v>8494</v>
      </c>
      <c r="I1171" s="518">
        <v>145763</v>
      </c>
    </row>
    <row r="1172" spans="1:9" x14ac:dyDescent="0.2">
      <c r="A1172" s="518" t="s">
        <v>223</v>
      </c>
      <c r="B1172" s="518">
        <v>145870</v>
      </c>
      <c r="C1172" s="518" t="s">
        <v>2660</v>
      </c>
      <c r="D1172" s="518" t="s">
        <v>3203</v>
      </c>
      <c r="E1172" s="859">
        <v>35</v>
      </c>
      <c r="F1172" s="859">
        <v>0</v>
      </c>
      <c r="G1172" s="518" t="s">
        <v>122</v>
      </c>
      <c r="H1172" s="518" t="s">
        <v>223</v>
      </c>
      <c r="I1172" s="518">
        <v>145870</v>
      </c>
    </row>
    <row r="1173" spans="1:9" x14ac:dyDescent="0.2">
      <c r="A1173" s="518" t="s">
        <v>296</v>
      </c>
      <c r="B1173" s="518">
        <v>145912</v>
      </c>
      <c r="C1173" s="518" t="s">
        <v>2660</v>
      </c>
      <c r="D1173" s="518" t="s">
        <v>527</v>
      </c>
      <c r="E1173" s="859">
        <v>35</v>
      </c>
      <c r="F1173" s="859">
        <v>32</v>
      </c>
      <c r="G1173" s="518" t="s">
        <v>122</v>
      </c>
      <c r="H1173" s="518" t="s">
        <v>296</v>
      </c>
      <c r="I1173" s="518">
        <v>145912</v>
      </c>
    </row>
    <row r="1174" spans="1:9" x14ac:dyDescent="0.2">
      <c r="A1174" s="518" t="s">
        <v>296</v>
      </c>
      <c r="B1174" s="518">
        <v>145920</v>
      </c>
      <c r="C1174" s="518" t="s">
        <v>2660</v>
      </c>
      <c r="D1174" s="518" t="s">
        <v>3628</v>
      </c>
      <c r="E1174" s="859">
        <v>21</v>
      </c>
      <c r="F1174" s="859">
        <v>21</v>
      </c>
      <c r="G1174" s="518" t="s">
        <v>122</v>
      </c>
      <c r="H1174" s="518" t="s">
        <v>296</v>
      </c>
      <c r="I1174" s="518">
        <v>145920</v>
      </c>
    </row>
    <row r="1175" spans="1:9" x14ac:dyDescent="0.2">
      <c r="A1175" s="518" t="s">
        <v>313</v>
      </c>
      <c r="B1175" s="518">
        <v>145946</v>
      </c>
      <c r="C1175" s="518" t="s">
        <v>2660</v>
      </c>
      <c r="D1175" s="518" t="s">
        <v>1457</v>
      </c>
      <c r="E1175" s="859">
        <v>31</v>
      </c>
      <c r="F1175" s="859">
        <v>25</v>
      </c>
      <c r="G1175" s="518" t="s">
        <v>122</v>
      </c>
      <c r="H1175" s="518" t="s">
        <v>313</v>
      </c>
      <c r="I1175" s="518">
        <v>145946</v>
      </c>
    </row>
    <row r="1176" spans="1:9" x14ac:dyDescent="0.2">
      <c r="A1176" s="518" t="s">
        <v>313</v>
      </c>
      <c r="B1176" s="518">
        <v>145953</v>
      </c>
      <c r="C1176" s="518" t="s">
        <v>2660</v>
      </c>
      <c r="D1176" s="518" t="s">
        <v>3630</v>
      </c>
      <c r="E1176" s="859">
        <v>24</v>
      </c>
      <c r="F1176" s="859">
        <v>20</v>
      </c>
      <c r="G1176" s="518" t="s">
        <v>122</v>
      </c>
      <c r="H1176" s="518" t="s">
        <v>313</v>
      </c>
      <c r="I1176" s="518">
        <v>145953</v>
      </c>
    </row>
    <row r="1177" spans="1:9" x14ac:dyDescent="0.2">
      <c r="A1177" s="518" t="s">
        <v>276</v>
      </c>
      <c r="B1177" s="518">
        <v>145987</v>
      </c>
      <c r="C1177" s="518" t="s">
        <v>2660</v>
      </c>
      <c r="D1177" s="518" t="s">
        <v>2268</v>
      </c>
      <c r="E1177" s="859">
        <v>34</v>
      </c>
      <c r="F1177" s="859">
        <v>34</v>
      </c>
      <c r="G1177" s="518" t="s">
        <v>122</v>
      </c>
      <c r="H1177" s="518" t="s">
        <v>276</v>
      </c>
      <c r="I1177" s="518">
        <v>246660</v>
      </c>
    </row>
    <row r="1178" spans="1:9" x14ac:dyDescent="0.2">
      <c r="A1178" s="518" t="s">
        <v>315</v>
      </c>
      <c r="B1178" s="518">
        <v>146043</v>
      </c>
      <c r="C1178" s="518" t="s">
        <v>2660</v>
      </c>
      <c r="D1178" s="518" t="s">
        <v>3631</v>
      </c>
      <c r="E1178" s="859">
        <v>12</v>
      </c>
      <c r="F1178" s="859">
        <v>12</v>
      </c>
      <c r="G1178" s="518" t="s">
        <v>122</v>
      </c>
      <c r="H1178" s="518" t="s">
        <v>315</v>
      </c>
      <c r="I1178" s="518">
        <v>146043</v>
      </c>
    </row>
    <row r="1179" spans="1:9" x14ac:dyDescent="0.2">
      <c r="A1179" s="518" t="s">
        <v>315</v>
      </c>
      <c r="B1179" s="518">
        <v>146068</v>
      </c>
      <c r="C1179" s="518" t="s">
        <v>2660</v>
      </c>
      <c r="D1179" s="518" t="s">
        <v>6678</v>
      </c>
      <c r="E1179" s="859">
        <v>30</v>
      </c>
      <c r="F1179" s="859">
        <v>30</v>
      </c>
      <c r="G1179" s="518" t="s">
        <v>122</v>
      </c>
      <c r="H1179" s="518" t="s">
        <v>315</v>
      </c>
      <c r="I1179" s="518">
        <v>146068</v>
      </c>
    </row>
    <row r="1180" spans="1:9" x14ac:dyDescent="0.2">
      <c r="A1180" s="518" t="s">
        <v>212</v>
      </c>
      <c r="B1180" s="518">
        <v>146100</v>
      </c>
      <c r="C1180" s="518" t="s">
        <v>2660</v>
      </c>
      <c r="D1180" s="518" t="s">
        <v>1102</v>
      </c>
      <c r="E1180" s="859">
        <v>30</v>
      </c>
      <c r="F1180" s="859">
        <v>28</v>
      </c>
      <c r="G1180" s="518" t="s">
        <v>122</v>
      </c>
      <c r="H1180" s="518" t="s">
        <v>212</v>
      </c>
      <c r="I1180" s="518">
        <v>146100</v>
      </c>
    </row>
    <row r="1181" spans="1:9" x14ac:dyDescent="0.2">
      <c r="A1181" s="518" t="s">
        <v>158</v>
      </c>
      <c r="B1181" s="518">
        <v>146167</v>
      </c>
      <c r="C1181" s="518" t="s">
        <v>2660</v>
      </c>
      <c r="D1181" s="518" t="s">
        <v>6679</v>
      </c>
      <c r="E1181" s="859">
        <v>32</v>
      </c>
      <c r="F1181" s="859">
        <v>0</v>
      </c>
      <c r="G1181" s="518" t="s">
        <v>122</v>
      </c>
      <c r="H1181" s="518" t="s">
        <v>158</v>
      </c>
      <c r="I1181" s="518">
        <v>146167</v>
      </c>
    </row>
    <row r="1182" spans="1:9" x14ac:dyDescent="0.2">
      <c r="A1182" s="518" t="s">
        <v>158</v>
      </c>
      <c r="B1182" s="518">
        <v>146183</v>
      </c>
      <c r="C1182" s="518" t="s">
        <v>2660</v>
      </c>
      <c r="D1182" s="518" t="s">
        <v>6680</v>
      </c>
      <c r="E1182" s="859">
        <v>16</v>
      </c>
      <c r="F1182" s="859">
        <v>0</v>
      </c>
      <c r="G1182" s="518" t="s">
        <v>122</v>
      </c>
      <c r="H1182" s="518" t="s">
        <v>158</v>
      </c>
      <c r="I1182" s="518">
        <v>146183</v>
      </c>
    </row>
    <row r="1183" spans="1:9" x14ac:dyDescent="0.2">
      <c r="A1183" s="518" t="s">
        <v>200</v>
      </c>
      <c r="B1183" s="518">
        <v>146217</v>
      </c>
      <c r="C1183" s="518" t="s">
        <v>2660</v>
      </c>
      <c r="D1183" s="518" t="s">
        <v>943</v>
      </c>
      <c r="E1183" s="859">
        <v>19</v>
      </c>
      <c r="F1183" s="859">
        <v>15</v>
      </c>
      <c r="G1183" s="518" t="s">
        <v>122</v>
      </c>
      <c r="H1183" s="518" t="s">
        <v>200</v>
      </c>
      <c r="I1183" s="518">
        <v>146217</v>
      </c>
    </row>
    <row r="1184" spans="1:9" x14ac:dyDescent="0.2">
      <c r="A1184" s="518" t="s">
        <v>371</v>
      </c>
      <c r="B1184" s="518">
        <v>146225</v>
      </c>
      <c r="C1184" s="518" t="s">
        <v>2660</v>
      </c>
      <c r="D1184" s="518" t="s">
        <v>3646</v>
      </c>
      <c r="E1184" s="859">
        <v>32</v>
      </c>
      <c r="F1184" s="859">
        <v>32</v>
      </c>
      <c r="G1184" s="518" t="s">
        <v>122</v>
      </c>
      <c r="H1184" s="518" t="s">
        <v>371</v>
      </c>
      <c r="I1184" s="518">
        <v>146225</v>
      </c>
    </row>
    <row r="1185" spans="1:9" x14ac:dyDescent="0.2">
      <c r="A1185" s="518" t="s">
        <v>374</v>
      </c>
      <c r="B1185" s="518">
        <v>146357</v>
      </c>
      <c r="C1185" s="518" t="s">
        <v>2660</v>
      </c>
      <c r="D1185" s="518" t="s">
        <v>2027</v>
      </c>
      <c r="E1185" s="859">
        <v>29</v>
      </c>
      <c r="F1185" s="859">
        <v>0</v>
      </c>
      <c r="G1185" s="518" t="s">
        <v>122</v>
      </c>
      <c r="H1185" s="518" t="s">
        <v>374</v>
      </c>
      <c r="I1185" s="518">
        <v>603639</v>
      </c>
    </row>
    <row r="1186" spans="1:9" x14ac:dyDescent="0.2">
      <c r="A1186" s="518" t="s">
        <v>311</v>
      </c>
      <c r="B1186" s="518">
        <v>146365</v>
      </c>
      <c r="C1186" s="518" t="s">
        <v>2660</v>
      </c>
      <c r="D1186" s="518" t="s">
        <v>3442</v>
      </c>
      <c r="E1186" s="859">
        <v>32</v>
      </c>
      <c r="F1186" s="859">
        <v>30</v>
      </c>
      <c r="G1186" s="518" t="s">
        <v>122</v>
      </c>
      <c r="H1186" s="518" t="s">
        <v>311</v>
      </c>
      <c r="I1186" s="518">
        <v>146365</v>
      </c>
    </row>
    <row r="1187" spans="1:9" x14ac:dyDescent="0.2">
      <c r="A1187" s="518" t="s">
        <v>371</v>
      </c>
      <c r="B1187" s="518">
        <v>146381</v>
      </c>
      <c r="C1187" s="518" t="s">
        <v>2660</v>
      </c>
      <c r="D1187" s="518" t="s">
        <v>3443</v>
      </c>
      <c r="E1187" s="859">
        <v>30</v>
      </c>
      <c r="F1187" s="859">
        <v>30</v>
      </c>
      <c r="G1187" s="518" t="s">
        <v>122</v>
      </c>
      <c r="H1187" s="518" t="s">
        <v>371</v>
      </c>
      <c r="I1187" s="518">
        <v>146381</v>
      </c>
    </row>
    <row r="1188" spans="1:9" x14ac:dyDescent="0.2">
      <c r="A1188" s="518" t="s">
        <v>386</v>
      </c>
      <c r="B1188" s="518">
        <v>146530</v>
      </c>
      <c r="C1188" s="518" t="s">
        <v>2660</v>
      </c>
      <c r="D1188" s="518" t="s">
        <v>697</v>
      </c>
      <c r="E1188" s="859">
        <v>31</v>
      </c>
      <c r="F1188" s="859">
        <v>31</v>
      </c>
      <c r="G1188" s="518" t="s">
        <v>122</v>
      </c>
      <c r="H1188" s="518" t="s">
        <v>386</v>
      </c>
      <c r="I1188" s="518">
        <v>146530</v>
      </c>
    </row>
    <row r="1189" spans="1:9" x14ac:dyDescent="0.2">
      <c r="A1189" s="518" t="s">
        <v>386</v>
      </c>
      <c r="B1189" s="518">
        <v>146548</v>
      </c>
      <c r="C1189" s="518" t="s">
        <v>2660</v>
      </c>
      <c r="D1189" s="518" t="s">
        <v>727</v>
      </c>
      <c r="E1189" s="859">
        <v>29</v>
      </c>
      <c r="F1189" s="859">
        <v>29</v>
      </c>
      <c r="G1189" s="518" t="s">
        <v>122</v>
      </c>
      <c r="H1189" s="518" t="s">
        <v>386</v>
      </c>
      <c r="I1189" s="518">
        <v>146548</v>
      </c>
    </row>
    <row r="1190" spans="1:9" x14ac:dyDescent="0.2">
      <c r="A1190" s="518" t="s">
        <v>171</v>
      </c>
      <c r="B1190" s="518">
        <v>146894</v>
      </c>
      <c r="C1190" s="518" t="s">
        <v>2660</v>
      </c>
      <c r="D1190" s="518" t="s">
        <v>3551</v>
      </c>
      <c r="E1190" s="859">
        <v>30</v>
      </c>
      <c r="F1190" s="859">
        <v>30</v>
      </c>
      <c r="G1190" s="518" t="s">
        <v>122</v>
      </c>
      <c r="H1190" s="518" t="s">
        <v>171</v>
      </c>
      <c r="I1190" s="518">
        <v>146894</v>
      </c>
    </row>
    <row r="1191" spans="1:9" x14ac:dyDescent="0.2">
      <c r="A1191" s="518" t="s">
        <v>171</v>
      </c>
      <c r="B1191" s="518">
        <v>146902</v>
      </c>
      <c r="C1191" s="518" t="s">
        <v>2660</v>
      </c>
      <c r="D1191" s="518" t="s">
        <v>720</v>
      </c>
      <c r="E1191" s="859">
        <v>30</v>
      </c>
      <c r="F1191" s="859">
        <v>30</v>
      </c>
      <c r="G1191" s="518" t="s">
        <v>122</v>
      </c>
      <c r="H1191" s="518" t="s">
        <v>171</v>
      </c>
      <c r="I1191" s="518">
        <v>146902</v>
      </c>
    </row>
    <row r="1192" spans="1:9" x14ac:dyDescent="0.2">
      <c r="A1192" s="518" t="s">
        <v>286</v>
      </c>
      <c r="B1192" s="518">
        <v>146910</v>
      </c>
      <c r="C1192" s="518" t="s">
        <v>2660</v>
      </c>
      <c r="D1192" s="518" t="s">
        <v>3552</v>
      </c>
      <c r="E1192" s="859">
        <v>30</v>
      </c>
      <c r="F1192" s="859">
        <v>21</v>
      </c>
      <c r="G1192" s="518" t="s">
        <v>122</v>
      </c>
      <c r="H1192" s="518" t="s">
        <v>286</v>
      </c>
      <c r="I1192" s="518">
        <v>146910</v>
      </c>
    </row>
    <row r="1193" spans="1:9" x14ac:dyDescent="0.2">
      <c r="A1193" s="518" t="s">
        <v>297</v>
      </c>
      <c r="B1193" s="518">
        <v>146969</v>
      </c>
      <c r="C1193" s="518" t="s">
        <v>2660</v>
      </c>
      <c r="D1193" s="518" t="s">
        <v>452</v>
      </c>
      <c r="E1193" s="859">
        <v>17</v>
      </c>
      <c r="F1193" s="859">
        <v>0</v>
      </c>
      <c r="G1193" s="518" t="s">
        <v>122</v>
      </c>
      <c r="H1193" s="518" t="s">
        <v>297</v>
      </c>
      <c r="I1193" s="518">
        <v>146969</v>
      </c>
    </row>
    <row r="1194" spans="1:9" x14ac:dyDescent="0.2">
      <c r="A1194" s="518" t="s">
        <v>336</v>
      </c>
      <c r="B1194" s="518">
        <v>146985</v>
      </c>
      <c r="C1194" s="518" t="s">
        <v>2660</v>
      </c>
      <c r="D1194" s="518" t="s">
        <v>3553</v>
      </c>
      <c r="E1194" s="859">
        <v>17</v>
      </c>
      <c r="F1194" s="859">
        <v>16</v>
      </c>
      <c r="G1194" s="518" t="s">
        <v>122</v>
      </c>
      <c r="H1194" s="518" t="s">
        <v>336</v>
      </c>
      <c r="I1194" s="518">
        <v>146985</v>
      </c>
    </row>
    <row r="1195" spans="1:9" x14ac:dyDescent="0.2">
      <c r="A1195" s="518" t="s">
        <v>162</v>
      </c>
      <c r="B1195" s="518">
        <v>147033</v>
      </c>
      <c r="C1195" s="518" t="s">
        <v>2660</v>
      </c>
      <c r="D1195" s="518" t="s">
        <v>1863</v>
      </c>
      <c r="E1195" s="859">
        <v>35</v>
      </c>
      <c r="F1195" s="859">
        <v>31</v>
      </c>
      <c r="G1195" s="518" t="s">
        <v>122</v>
      </c>
      <c r="H1195" s="518" t="s">
        <v>162</v>
      </c>
      <c r="I1195" s="518">
        <v>147033</v>
      </c>
    </row>
    <row r="1196" spans="1:9" x14ac:dyDescent="0.2">
      <c r="A1196" s="518" t="s">
        <v>303</v>
      </c>
      <c r="B1196" s="518">
        <v>147074</v>
      </c>
      <c r="C1196" s="518" t="s">
        <v>2660</v>
      </c>
      <c r="D1196" s="518" t="s">
        <v>616</v>
      </c>
      <c r="E1196" s="859">
        <v>29</v>
      </c>
      <c r="F1196" s="859">
        <v>27</v>
      </c>
      <c r="G1196" s="518" t="s">
        <v>122</v>
      </c>
      <c r="H1196" s="518" t="s">
        <v>303</v>
      </c>
      <c r="I1196" s="518">
        <v>147074</v>
      </c>
    </row>
    <row r="1197" spans="1:9" x14ac:dyDescent="0.2">
      <c r="A1197" s="518" t="s">
        <v>303</v>
      </c>
      <c r="B1197" s="518">
        <v>147082</v>
      </c>
      <c r="C1197" s="518" t="s">
        <v>2660</v>
      </c>
      <c r="D1197" s="518" t="s">
        <v>759</v>
      </c>
      <c r="E1197" s="859">
        <v>24</v>
      </c>
      <c r="F1197" s="859">
        <v>22</v>
      </c>
      <c r="G1197" s="518" t="s">
        <v>122</v>
      </c>
      <c r="H1197" s="518" t="s">
        <v>303</v>
      </c>
      <c r="I1197" s="518">
        <v>147082</v>
      </c>
    </row>
    <row r="1198" spans="1:9" x14ac:dyDescent="0.2">
      <c r="A1198" s="518" t="s">
        <v>213</v>
      </c>
      <c r="B1198" s="518">
        <v>147249</v>
      </c>
      <c r="C1198" s="518" t="s">
        <v>2660</v>
      </c>
      <c r="D1198" s="518" t="s">
        <v>538</v>
      </c>
      <c r="E1198" s="859">
        <v>21</v>
      </c>
      <c r="F1198" s="859">
        <v>0</v>
      </c>
      <c r="G1198" s="518" t="s">
        <v>122</v>
      </c>
      <c r="H1198" s="518" t="s">
        <v>213</v>
      </c>
      <c r="I1198" s="518">
        <v>147249</v>
      </c>
    </row>
    <row r="1199" spans="1:9" x14ac:dyDescent="0.2">
      <c r="A1199" s="518" t="s">
        <v>291</v>
      </c>
      <c r="B1199" s="518">
        <v>147256</v>
      </c>
      <c r="C1199" s="518" t="s">
        <v>2660</v>
      </c>
      <c r="D1199" s="518" t="s">
        <v>1086</v>
      </c>
      <c r="E1199" s="859">
        <v>26</v>
      </c>
      <c r="F1199" s="859">
        <v>21</v>
      </c>
      <c r="G1199" s="518" t="s">
        <v>122</v>
      </c>
      <c r="H1199" s="518" t="s">
        <v>291</v>
      </c>
      <c r="I1199" s="518">
        <v>147256</v>
      </c>
    </row>
    <row r="1200" spans="1:9" x14ac:dyDescent="0.2">
      <c r="A1200" s="518" t="s">
        <v>291</v>
      </c>
      <c r="B1200" s="518">
        <v>147280</v>
      </c>
      <c r="C1200" s="518" t="s">
        <v>2660</v>
      </c>
      <c r="D1200" s="518" t="s">
        <v>740</v>
      </c>
      <c r="E1200" s="859">
        <v>29</v>
      </c>
      <c r="F1200" s="859">
        <v>24</v>
      </c>
      <c r="G1200" s="518" t="s">
        <v>122</v>
      </c>
      <c r="H1200" s="518" t="s">
        <v>291</v>
      </c>
      <c r="I1200" s="518">
        <v>147280</v>
      </c>
    </row>
    <row r="1201" spans="1:9" x14ac:dyDescent="0.2">
      <c r="A1201" s="518" t="s">
        <v>291</v>
      </c>
      <c r="B1201" s="518">
        <v>147355</v>
      </c>
      <c r="C1201" s="518" t="s">
        <v>2660</v>
      </c>
      <c r="D1201" s="518" t="s">
        <v>1220</v>
      </c>
      <c r="E1201" s="859">
        <v>24</v>
      </c>
      <c r="F1201" s="859">
        <v>20</v>
      </c>
      <c r="G1201" s="518" t="s">
        <v>122</v>
      </c>
      <c r="H1201" s="518" t="s">
        <v>291</v>
      </c>
      <c r="I1201" s="518">
        <v>147355</v>
      </c>
    </row>
    <row r="1202" spans="1:9" x14ac:dyDescent="0.2">
      <c r="A1202" s="518" t="s">
        <v>279</v>
      </c>
      <c r="B1202" s="518">
        <v>147371</v>
      </c>
      <c r="C1202" s="518" t="s">
        <v>2660</v>
      </c>
      <c r="D1202" s="518" t="s">
        <v>3578</v>
      </c>
      <c r="E1202" s="859">
        <v>24</v>
      </c>
      <c r="F1202" s="859">
        <v>24</v>
      </c>
      <c r="G1202" s="518" t="s">
        <v>122</v>
      </c>
      <c r="H1202" s="518" t="s">
        <v>279</v>
      </c>
      <c r="I1202" s="518">
        <v>147371</v>
      </c>
    </row>
    <row r="1203" spans="1:9" x14ac:dyDescent="0.2">
      <c r="A1203" s="518" t="s">
        <v>184</v>
      </c>
      <c r="B1203" s="518">
        <v>147462</v>
      </c>
      <c r="C1203" s="518" t="s">
        <v>2660</v>
      </c>
      <c r="D1203" s="518" t="s">
        <v>406</v>
      </c>
      <c r="E1203" s="859">
        <v>25</v>
      </c>
      <c r="F1203" s="859">
        <v>25</v>
      </c>
      <c r="G1203" s="518" t="s">
        <v>122</v>
      </c>
      <c r="H1203" s="518" t="s">
        <v>184</v>
      </c>
      <c r="I1203" s="518">
        <v>147462</v>
      </c>
    </row>
    <row r="1204" spans="1:9" x14ac:dyDescent="0.2">
      <c r="A1204" s="518" t="s">
        <v>393</v>
      </c>
      <c r="B1204" s="518">
        <v>147553</v>
      </c>
      <c r="C1204" s="518" t="s">
        <v>2660</v>
      </c>
      <c r="D1204" s="518" t="s">
        <v>1354</v>
      </c>
      <c r="E1204" s="859">
        <v>35</v>
      </c>
      <c r="F1204" s="859">
        <v>0</v>
      </c>
      <c r="G1204" s="518" t="s">
        <v>122</v>
      </c>
      <c r="H1204" s="518" t="s">
        <v>393</v>
      </c>
      <c r="I1204" s="518">
        <v>147553</v>
      </c>
    </row>
    <row r="1205" spans="1:9" x14ac:dyDescent="0.2">
      <c r="A1205" s="518" t="s">
        <v>225</v>
      </c>
      <c r="B1205" s="518">
        <v>147595</v>
      </c>
      <c r="C1205" s="518" t="s">
        <v>2660</v>
      </c>
      <c r="D1205" s="518" t="s">
        <v>3502</v>
      </c>
      <c r="E1205" s="859">
        <v>32</v>
      </c>
      <c r="F1205" s="859">
        <v>32</v>
      </c>
      <c r="G1205" s="518" t="s">
        <v>122</v>
      </c>
      <c r="H1205" s="518" t="s">
        <v>225</v>
      </c>
      <c r="I1205" s="518">
        <v>147595</v>
      </c>
    </row>
    <row r="1206" spans="1:9" x14ac:dyDescent="0.2">
      <c r="A1206" s="518" t="s">
        <v>321</v>
      </c>
      <c r="B1206" s="518">
        <v>147611</v>
      </c>
      <c r="C1206" s="518" t="s">
        <v>2660</v>
      </c>
      <c r="D1206" s="518" t="s">
        <v>2622</v>
      </c>
      <c r="E1206" s="859">
        <v>35</v>
      </c>
      <c r="F1206" s="859">
        <v>0</v>
      </c>
      <c r="G1206" s="518" t="s">
        <v>128</v>
      </c>
      <c r="H1206" s="518" t="s">
        <v>321</v>
      </c>
      <c r="I1206" s="518">
        <v>147611</v>
      </c>
    </row>
    <row r="1207" spans="1:9" x14ac:dyDescent="0.2">
      <c r="A1207" s="518" t="s">
        <v>214</v>
      </c>
      <c r="B1207" s="518">
        <v>147629</v>
      </c>
      <c r="C1207" s="518" t="s">
        <v>2660</v>
      </c>
      <c r="D1207" s="518" t="s">
        <v>7970</v>
      </c>
      <c r="E1207" s="859">
        <v>26</v>
      </c>
      <c r="F1207" s="859">
        <v>0</v>
      </c>
      <c r="G1207" s="518" t="s">
        <v>122</v>
      </c>
      <c r="H1207" s="518" t="s">
        <v>214</v>
      </c>
      <c r="I1207" s="518">
        <v>147629</v>
      </c>
    </row>
    <row r="1208" spans="1:9" x14ac:dyDescent="0.2">
      <c r="A1208" s="518" t="s">
        <v>214</v>
      </c>
      <c r="B1208" s="518">
        <v>147645</v>
      </c>
      <c r="C1208" s="518" t="s">
        <v>2660</v>
      </c>
      <c r="D1208" s="518" t="s">
        <v>7968</v>
      </c>
      <c r="E1208" s="859">
        <v>30</v>
      </c>
      <c r="F1208" s="859">
        <v>0</v>
      </c>
      <c r="G1208" s="518" t="s">
        <v>122</v>
      </c>
      <c r="H1208" s="518" t="s">
        <v>214</v>
      </c>
      <c r="I1208" s="518">
        <v>147645</v>
      </c>
    </row>
    <row r="1209" spans="1:9" x14ac:dyDescent="0.2">
      <c r="A1209" s="518" t="s">
        <v>197</v>
      </c>
      <c r="B1209" s="518">
        <v>147652</v>
      </c>
      <c r="C1209" s="518" t="s">
        <v>2660</v>
      </c>
      <c r="D1209" s="518" t="s">
        <v>538</v>
      </c>
      <c r="E1209" s="859">
        <v>28</v>
      </c>
      <c r="F1209" s="859">
        <v>28</v>
      </c>
      <c r="G1209" s="518" t="s">
        <v>122</v>
      </c>
      <c r="H1209" s="518" t="s">
        <v>197</v>
      </c>
      <c r="I1209" s="518">
        <v>147652</v>
      </c>
    </row>
    <row r="1210" spans="1:9" x14ac:dyDescent="0.2">
      <c r="A1210" s="518" t="s">
        <v>296</v>
      </c>
      <c r="B1210" s="518">
        <v>147769</v>
      </c>
      <c r="C1210" s="518" t="s">
        <v>2660</v>
      </c>
      <c r="D1210" s="518" t="s">
        <v>3503</v>
      </c>
      <c r="E1210" s="859">
        <v>35</v>
      </c>
      <c r="F1210" s="859">
        <v>34</v>
      </c>
      <c r="G1210" s="518" t="s">
        <v>122</v>
      </c>
      <c r="H1210" s="518" t="s">
        <v>296</v>
      </c>
      <c r="I1210" s="518">
        <v>147769</v>
      </c>
    </row>
    <row r="1211" spans="1:9" x14ac:dyDescent="0.2">
      <c r="A1211" s="518" t="s">
        <v>168</v>
      </c>
      <c r="B1211" s="518">
        <v>147785</v>
      </c>
      <c r="C1211" s="518" t="s">
        <v>2660</v>
      </c>
      <c r="D1211" s="518" t="s">
        <v>538</v>
      </c>
      <c r="E1211" s="859">
        <v>26</v>
      </c>
      <c r="F1211" s="859">
        <v>0</v>
      </c>
      <c r="G1211" s="518" t="s">
        <v>122</v>
      </c>
      <c r="H1211" s="518" t="s">
        <v>168</v>
      </c>
      <c r="I1211" s="518">
        <v>147785</v>
      </c>
    </row>
    <row r="1212" spans="1:9" x14ac:dyDescent="0.2">
      <c r="A1212" s="518" t="s">
        <v>191</v>
      </c>
      <c r="B1212" s="518">
        <v>147835</v>
      </c>
      <c r="C1212" s="518" t="s">
        <v>2660</v>
      </c>
      <c r="D1212" s="518" t="s">
        <v>3504</v>
      </c>
      <c r="E1212" s="859">
        <v>35</v>
      </c>
      <c r="F1212" s="859">
        <v>35</v>
      </c>
      <c r="G1212" s="518" t="s">
        <v>122</v>
      </c>
      <c r="H1212" s="518" t="s">
        <v>191</v>
      </c>
      <c r="I1212" s="518">
        <v>147835</v>
      </c>
    </row>
    <row r="1213" spans="1:9" x14ac:dyDescent="0.2">
      <c r="A1213" s="518" t="s">
        <v>191</v>
      </c>
      <c r="B1213" s="518">
        <v>147843</v>
      </c>
      <c r="C1213" s="518" t="s">
        <v>2660</v>
      </c>
      <c r="D1213" s="518" t="s">
        <v>3504</v>
      </c>
      <c r="E1213" s="859">
        <v>33</v>
      </c>
      <c r="F1213" s="859">
        <v>33</v>
      </c>
      <c r="G1213" s="518" t="s">
        <v>122</v>
      </c>
      <c r="H1213" s="518" t="s">
        <v>191</v>
      </c>
      <c r="I1213" s="518">
        <v>147843</v>
      </c>
    </row>
    <row r="1214" spans="1:9" x14ac:dyDescent="0.2">
      <c r="A1214" s="518" t="s">
        <v>227</v>
      </c>
      <c r="B1214" s="518">
        <v>147868</v>
      </c>
      <c r="C1214" s="518" t="s">
        <v>2660</v>
      </c>
      <c r="D1214" s="518" t="s">
        <v>527</v>
      </c>
      <c r="E1214" s="859">
        <v>18</v>
      </c>
      <c r="F1214" s="859">
        <v>0</v>
      </c>
      <c r="G1214" s="518" t="s">
        <v>122</v>
      </c>
      <c r="H1214" s="518" t="s">
        <v>227</v>
      </c>
      <c r="I1214" s="518">
        <v>147868</v>
      </c>
    </row>
    <row r="1215" spans="1:9" x14ac:dyDescent="0.2">
      <c r="A1215" s="518" t="s">
        <v>191</v>
      </c>
      <c r="B1215" s="518">
        <v>147876</v>
      </c>
      <c r="C1215" s="518" t="s">
        <v>2660</v>
      </c>
      <c r="D1215" s="518" t="s">
        <v>3514</v>
      </c>
      <c r="E1215" s="859">
        <v>30</v>
      </c>
      <c r="F1215" s="859">
        <v>30</v>
      </c>
      <c r="G1215" s="518" t="s">
        <v>122</v>
      </c>
      <c r="H1215" s="518" t="s">
        <v>191</v>
      </c>
      <c r="I1215" s="518">
        <v>147876</v>
      </c>
    </row>
    <row r="1216" spans="1:9" x14ac:dyDescent="0.2">
      <c r="A1216" s="518" t="s">
        <v>307</v>
      </c>
      <c r="B1216" s="518">
        <v>147892</v>
      </c>
      <c r="C1216" s="518" t="s">
        <v>2660</v>
      </c>
      <c r="D1216" s="518" t="s">
        <v>2578</v>
      </c>
      <c r="E1216" s="859">
        <v>30</v>
      </c>
      <c r="F1216" s="859">
        <v>0</v>
      </c>
      <c r="G1216" s="518" t="s">
        <v>122</v>
      </c>
      <c r="H1216" s="518" t="s">
        <v>307</v>
      </c>
      <c r="I1216" s="518">
        <v>147892</v>
      </c>
    </row>
    <row r="1217" spans="1:9" x14ac:dyDescent="0.2">
      <c r="A1217" s="518" t="s">
        <v>154</v>
      </c>
      <c r="B1217" s="518">
        <v>147900</v>
      </c>
      <c r="C1217" s="518" t="s">
        <v>2660</v>
      </c>
      <c r="D1217" s="518" t="s">
        <v>3515</v>
      </c>
      <c r="E1217" s="859">
        <v>27</v>
      </c>
      <c r="F1217" s="859">
        <v>27</v>
      </c>
      <c r="G1217" s="518" t="s">
        <v>122</v>
      </c>
      <c r="H1217" s="518" t="s">
        <v>154</v>
      </c>
      <c r="I1217" s="518">
        <v>147900</v>
      </c>
    </row>
    <row r="1218" spans="1:9" x14ac:dyDescent="0.2">
      <c r="A1218" s="518" t="s">
        <v>240</v>
      </c>
      <c r="B1218" s="518">
        <v>147934</v>
      </c>
      <c r="C1218" s="518" t="s">
        <v>2660</v>
      </c>
      <c r="D1218" s="518" t="s">
        <v>1967</v>
      </c>
      <c r="E1218" s="859">
        <v>30</v>
      </c>
      <c r="F1218" s="859">
        <v>30</v>
      </c>
      <c r="G1218" s="518" t="s">
        <v>122</v>
      </c>
      <c r="H1218" s="518" t="s">
        <v>240</v>
      </c>
      <c r="I1218" s="518">
        <v>147934</v>
      </c>
    </row>
    <row r="1219" spans="1:9" x14ac:dyDescent="0.2">
      <c r="A1219" s="518" t="s">
        <v>307</v>
      </c>
      <c r="B1219" s="518">
        <v>147991</v>
      </c>
      <c r="C1219" s="518" t="s">
        <v>2660</v>
      </c>
      <c r="D1219" s="518" t="s">
        <v>2222</v>
      </c>
      <c r="E1219" s="859">
        <v>34</v>
      </c>
      <c r="F1219" s="859">
        <v>0</v>
      </c>
      <c r="G1219" s="518" t="s">
        <v>122</v>
      </c>
      <c r="H1219" s="518" t="s">
        <v>307</v>
      </c>
      <c r="I1219" s="518">
        <v>147991</v>
      </c>
    </row>
    <row r="1220" spans="1:9" x14ac:dyDescent="0.2">
      <c r="A1220" s="518" t="s">
        <v>235</v>
      </c>
      <c r="B1220" s="518">
        <v>148296</v>
      </c>
      <c r="C1220" s="518" t="s">
        <v>2660</v>
      </c>
      <c r="D1220" s="518" t="s">
        <v>6681</v>
      </c>
      <c r="E1220" s="859">
        <v>33</v>
      </c>
      <c r="F1220" s="859">
        <v>33</v>
      </c>
      <c r="G1220" s="518" t="s">
        <v>122</v>
      </c>
      <c r="H1220" s="518" t="s">
        <v>235</v>
      </c>
      <c r="I1220" s="518">
        <v>148296</v>
      </c>
    </row>
    <row r="1221" spans="1:9" x14ac:dyDescent="0.2">
      <c r="A1221" s="518" t="s">
        <v>325</v>
      </c>
      <c r="B1221" s="518">
        <v>148361</v>
      </c>
      <c r="C1221" s="518" t="s">
        <v>2660</v>
      </c>
      <c r="D1221" s="518" t="s">
        <v>2404</v>
      </c>
      <c r="E1221" s="859">
        <v>35</v>
      </c>
      <c r="F1221" s="859">
        <v>31</v>
      </c>
      <c r="G1221" s="518" t="s">
        <v>122</v>
      </c>
      <c r="H1221" s="518" t="s">
        <v>325</v>
      </c>
      <c r="I1221" s="518">
        <v>148361</v>
      </c>
    </row>
    <row r="1222" spans="1:9" x14ac:dyDescent="0.2">
      <c r="A1222" s="518" t="s">
        <v>325</v>
      </c>
      <c r="B1222" s="518">
        <v>148379</v>
      </c>
      <c r="C1222" s="518" t="s">
        <v>2660</v>
      </c>
      <c r="D1222" s="518" t="s">
        <v>1095</v>
      </c>
      <c r="E1222" s="859">
        <v>35</v>
      </c>
      <c r="F1222" s="859">
        <v>31</v>
      </c>
      <c r="G1222" s="518" t="s">
        <v>122</v>
      </c>
      <c r="H1222" s="518" t="s">
        <v>325</v>
      </c>
      <c r="I1222" s="518">
        <v>148379</v>
      </c>
    </row>
    <row r="1223" spans="1:9" x14ac:dyDescent="0.2">
      <c r="A1223" s="518" t="s">
        <v>325</v>
      </c>
      <c r="B1223" s="518">
        <v>148403</v>
      </c>
      <c r="C1223" s="518" t="s">
        <v>2660</v>
      </c>
      <c r="D1223" s="518" t="s">
        <v>3446</v>
      </c>
      <c r="E1223" s="859">
        <v>22</v>
      </c>
      <c r="F1223" s="859">
        <v>20</v>
      </c>
      <c r="G1223" s="518" t="s">
        <v>122</v>
      </c>
      <c r="H1223" s="518" t="s">
        <v>325</v>
      </c>
      <c r="I1223" s="518">
        <v>148403</v>
      </c>
    </row>
    <row r="1224" spans="1:9" x14ac:dyDescent="0.2">
      <c r="A1224" s="518" t="s">
        <v>325</v>
      </c>
      <c r="B1224" s="518">
        <v>148411</v>
      </c>
      <c r="C1224" s="518" t="s">
        <v>2660</v>
      </c>
      <c r="D1224" s="518" t="s">
        <v>3523</v>
      </c>
      <c r="E1224" s="859">
        <v>25</v>
      </c>
      <c r="F1224" s="859">
        <v>22</v>
      </c>
      <c r="G1224" s="518" t="s">
        <v>122</v>
      </c>
      <c r="H1224" s="518" t="s">
        <v>325</v>
      </c>
      <c r="I1224" s="518">
        <v>148411</v>
      </c>
    </row>
    <row r="1225" spans="1:9" x14ac:dyDescent="0.2">
      <c r="A1225" s="518" t="s">
        <v>325</v>
      </c>
      <c r="B1225" s="518">
        <v>148429</v>
      </c>
      <c r="C1225" s="518" t="s">
        <v>2660</v>
      </c>
      <c r="D1225" s="518" t="s">
        <v>3524</v>
      </c>
      <c r="E1225" s="859">
        <v>35</v>
      </c>
      <c r="F1225" s="859">
        <v>31</v>
      </c>
      <c r="G1225" s="518" t="s">
        <v>122</v>
      </c>
      <c r="H1225" s="518" t="s">
        <v>325</v>
      </c>
      <c r="I1225" s="518">
        <v>148429</v>
      </c>
    </row>
    <row r="1226" spans="1:9" x14ac:dyDescent="0.2">
      <c r="A1226" s="518" t="s">
        <v>325</v>
      </c>
      <c r="B1226" s="518">
        <v>148437</v>
      </c>
      <c r="C1226" s="518" t="s">
        <v>2660</v>
      </c>
      <c r="D1226" s="518" t="s">
        <v>3525</v>
      </c>
      <c r="E1226" s="859">
        <v>30</v>
      </c>
      <c r="F1226" s="859">
        <v>28</v>
      </c>
      <c r="G1226" s="518" t="s">
        <v>122</v>
      </c>
      <c r="H1226" s="518" t="s">
        <v>325</v>
      </c>
      <c r="I1226" s="518">
        <v>148437</v>
      </c>
    </row>
    <row r="1227" spans="1:9" x14ac:dyDescent="0.2">
      <c r="A1227" s="518" t="s">
        <v>325</v>
      </c>
      <c r="B1227" s="518">
        <v>148502</v>
      </c>
      <c r="C1227" s="518" t="s">
        <v>2660</v>
      </c>
      <c r="D1227" s="518" t="s">
        <v>3526</v>
      </c>
      <c r="E1227" s="859">
        <v>34</v>
      </c>
      <c r="F1227" s="859">
        <v>31</v>
      </c>
      <c r="G1227" s="518" t="s">
        <v>122</v>
      </c>
      <c r="H1227" s="518" t="s">
        <v>325</v>
      </c>
      <c r="I1227" s="518">
        <v>148502</v>
      </c>
    </row>
    <row r="1228" spans="1:9" x14ac:dyDescent="0.2">
      <c r="A1228" s="518" t="s">
        <v>325</v>
      </c>
      <c r="B1228" s="518">
        <v>148510</v>
      </c>
      <c r="C1228" s="518" t="s">
        <v>2660</v>
      </c>
      <c r="D1228" s="518" t="s">
        <v>867</v>
      </c>
      <c r="E1228" s="859">
        <v>35</v>
      </c>
      <c r="F1228" s="859">
        <v>30</v>
      </c>
      <c r="G1228" s="518" t="s">
        <v>122</v>
      </c>
      <c r="H1228" s="518" t="s">
        <v>325</v>
      </c>
      <c r="I1228" s="518">
        <v>148510</v>
      </c>
    </row>
    <row r="1229" spans="1:9" x14ac:dyDescent="0.2">
      <c r="A1229" s="518" t="s">
        <v>325</v>
      </c>
      <c r="B1229" s="518">
        <v>148544</v>
      </c>
      <c r="C1229" s="518" t="s">
        <v>2660</v>
      </c>
      <c r="D1229" s="518" t="s">
        <v>3527</v>
      </c>
      <c r="E1229" s="859">
        <v>24</v>
      </c>
      <c r="F1229" s="859">
        <v>21</v>
      </c>
      <c r="G1229" s="518" t="s">
        <v>122</v>
      </c>
      <c r="H1229" s="518" t="s">
        <v>325</v>
      </c>
      <c r="I1229" s="518">
        <v>148544</v>
      </c>
    </row>
    <row r="1230" spans="1:9" x14ac:dyDescent="0.2">
      <c r="A1230" s="518" t="s">
        <v>325</v>
      </c>
      <c r="B1230" s="518">
        <v>148569</v>
      </c>
      <c r="C1230" s="518" t="s">
        <v>2660</v>
      </c>
      <c r="D1230" s="518" t="s">
        <v>3528</v>
      </c>
      <c r="E1230" s="859">
        <v>31</v>
      </c>
      <c r="F1230" s="859">
        <v>29</v>
      </c>
      <c r="G1230" s="518" t="s">
        <v>122</v>
      </c>
      <c r="H1230" s="518" t="s">
        <v>325</v>
      </c>
      <c r="I1230" s="518">
        <v>148569</v>
      </c>
    </row>
    <row r="1231" spans="1:9" x14ac:dyDescent="0.2">
      <c r="A1231" s="518" t="s">
        <v>325</v>
      </c>
      <c r="B1231" s="518">
        <v>148577</v>
      </c>
      <c r="C1231" s="518" t="s">
        <v>2660</v>
      </c>
      <c r="D1231" s="518" t="s">
        <v>3529</v>
      </c>
      <c r="E1231" s="859">
        <v>35</v>
      </c>
      <c r="F1231" s="859">
        <v>31</v>
      </c>
      <c r="G1231" s="518" t="s">
        <v>122</v>
      </c>
      <c r="H1231" s="518" t="s">
        <v>325</v>
      </c>
      <c r="I1231" s="518">
        <v>148577</v>
      </c>
    </row>
    <row r="1232" spans="1:9" x14ac:dyDescent="0.2">
      <c r="A1232" s="518" t="s">
        <v>237</v>
      </c>
      <c r="B1232" s="518">
        <v>148619</v>
      </c>
      <c r="C1232" s="518" t="s">
        <v>2660</v>
      </c>
      <c r="D1232" s="518" t="s">
        <v>3530</v>
      </c>
      <c r="E1232" s="859">
        <v>17</v>
      </c>
      <c r="F1232" s="859">
        <v>17</v>
      </c>
      <c r="G1232" s="518" t="s">
        <v>122</v>
      </c>
      <c r="H1232" s="518" t="s">
        <v>237</v>
      </c>
      <c r="I1232" s="518">
        <v>103549</v>
      </c>
    </row>
    <row r="1233" spans="1:9" x14ac:dyDescent="0.2">
      <c r="A1233" s="518" t="s">
        <v>256</v>
      </c>
      <c r="B1233" s="518">
        <v>148635</v>
      </c>
      <c r="C1233" s="518" t="s">
        <v>2660</v>
      </c>
      <c r="D1233" s="518" t="s">
        <v>1316</v>
      </c>
      <c r="E1233" s="859">
        <v>32</v>
      </c>
      <c r="F1233" s="859">
        <v>32</v>
      </c>
      <c r="G1233" s="518" t="s">
        <v>122</v>
      </c>
      <c r="H1233" s="518" t="s">
        <v>256</v>
      </c>
      <c r="I1233" s="518">
        <v>148635</v>
      </c>
    </row>
    <row r="1234" spans="1:9" x14ac:dyDescent="0.2">
      <c r="A1234" s="518" t="s">
        <v>256</v>
      </c>
      <c r="B1234" s="518">
        <v>148650</v>
      </c>
      <c r="C1234" s="518" t="s">
        <v>2660</v>
      </c>
      <c r="D1234" s="518" t="s">
        <v>429</v>
      </c>
      <c r="E1234" s="859">
        <v>10</v>
      </c>
      <c r="F1234" s="859">
        <v>10</v>
      </c>
      <c r="G1234" s="518" t="s">
        <v>122</v>
      </c>
      <c r="H1234" s="518" t="s">
        <v>256</v>
      </c>
      <c r="I1234" s="518">
        <v>148650</v>
      </c>
    </row>
    <row r="1235" spans="1:9" x14ac:dyDescent="0.2">
      <c r="A1235" s="518" t="s">
        <v>256</v>
      </c>
      <c r="B1235" s="518">
        <v>148668</v>
      </c>
      <c r="C1235" s="518" t="s">
        <v>2660</v>
      </c>
      <c r="D1235" s="518" t="s">
        <v>507</v>
      </c>
      <c r="E1235" s="859">
        <v>20</v>
      </c>
      <c r="F1235" s="859">
        <v>20</v>
      </c>
      <c r="G1235" s="518" t="s">
        <v>122</v>
      </c>
      <c r="H1235" s="518" t="s">
        <v>256</v>
      </c>
      <c r="I1235" s="518">
        <v>148668</v>
      </c>
    </row>
    <row r="1236" spans="1:9" x14ac:dyDescent="0.2">
      <c r="A1236" s="518" t="s">
        <v>256</v>
      </c>
      <c r="B1236" s="518">
        <v>148692</v>
      </c>
      <c r="C1236" s="518" t="s">
        <v>2660</v>
      </c>
      <c r="D1236" s="518" t="s">
        <v>8167</v>
      </c>
      <c r="E1236" s="859">
        <v>26</v>
      </c>
      <c r="F1236" s="859">
        <v>26</v>
      </c>
      <c r="G1236" s="518" t="s">
        <v>122</v>
      </c>
      <c r="H1236" s="518" t="s">
        <v>256</v>
      </c>
      <c r="I1236" s="518">
        <v>148692</v>
      </c>
    </row>
    <row r="1237" spans="1:9" x14ac:dyDescent="0.2">
      <c r="A1237" s="518" t="s">
        <v>209</v>
      </c>
      <c r="B1237" s="518">
        <v>148759</v>
      </c>
      <c r="C1237" s="518" t="s">
        <v>2660</v>
      </c>
      <c r="D1237" s="518" t="s">
        <v>3511</v>
      </c>
      <c r="E1237" s="859">
        <v>26</v>
      </c>
      <c r="F1237" s="859">
        <v>25</v>
      </c>
      <c r="G1237" s="518" t="s">
        <v>122</v>
      </c>
      <c r="H1237" s="518" t="s">
        <v>209</v>
      </c>
      <c r="I1237" s="518">
        <v>148759</v>
      </c>
    </row>
    <row r="1238" spans="1:9" x14ac:dyDescent="0.2">
      <c r="A1238" s="518" t="s">
        <v>8492</v>
      </c>
      <c r="B1238" s="518">
        <v>148767</v>
      </c>
      <c r="C1238" s="518" t="s">
        <v>2660</v>
      </c>
      <c r="D1238" s="518" t="s">
        <v>3536</v>
      </c>
      <c r="E1238" s="859">
        <v>35</v>
      </c>
      <c r="F1238" s="859">
        <v>0</v>
      </c>
      <c r="G1238" s="518" t="s">
        <v>122</v>
      </c>
      <c r="H1238" s="518" t="s">
        <v>8492</v>
      </c>
      <c r="I1238" s="518">
        <v>148767</v>
      </c>
    </row>
    <row r="1239" spans="1:9" x14ac:dyDescent="0.2">
      <c r="A1239" s="518" t="s">
        <v>394</v>
      </c>
      <c r="B1239" s="518">
        <v>148775</v>
      </c>
      <c r="C1239" s="518" t="s">
        <v>2660</v>
      </c>
      <c r="D1239" s="518" t="s">
        <v>6058</v>
      </c>
      <c r="E1239" s="859">
        <v>34</v>
      </c>
      <c r="F1239" s="859">
        <v>34</v>
      </c>
      <c r="G1239" s="518" t="s">
        <v>122</v>
      </c>
      <c r="H1239" s="518" t="s">
        <v>394</v>
      </c>
      <c r="I1239" s="518">
        <v>148775</v>
      </c>
    </row>
    <row r="1240" spans="1:9" x14ac:dyDescent="0.2">
      <c r="A1240" s="518" t="s">
        <v>394</v>
      </c>
      <c r="B1240" s="518">
        <v>148783</v>
      </c>
      <c r="C1240" s="518" t="s">
        <v>2660</v>
      </c>
      <c r="D1240" s="518" t="s">
        <v>6059</v>
      </c>
      <c r="E1240" s="859">
        <v>34</v>
      </c>
      <c r="F1240" s="859">
        <v>34</v>
      </c>
      <c r="G1240" s="518" t="s">
        <v>122</v>
      </c>
      <c r="H1240" s="518" t="s">
        <v>394</v>
      </c>
      <c r="I1240" s="518">
        <v>148783</v>
      </c>
    </row>
    <row r="1241" spans="1:9" x14ac:dyDescent="0.2">
      <c r="A1241" s="518" t="s">
        <v>8492</v>
      </c>
      <c r="B1241" s="518">
        <v>148809</v>
      </c>
      <c r="C1241" s="518" t="s">
        <v>2660</v>
      </c>
      <c r="D1241" s="518" t="s">
        <v>3537</v>
      </c>
      <c r="E1241" s="859">
        <v>35</v>
      </c>
      <c r="F1241" s="859">
        <v>0</v>
      </c>
      <c r="G1241" s="518" t="s">
        <v>122</v>
      </c>
      <c r="H1241" s="518" t="s">
        <v>8492</v>
      </c>
      <c r="I1241" s="518">
        <v>600510</v>
      </c>
    </row>
    <row r="1242" spans="1:9" x14ac:dyDescent="0.2">
      <c r="A1242" s="518" t="s">
        <v>8492</v>
      </c>
      <c r="B1242" s="518">
        <v>148817</v>
      </c>
      <c r="C1242" s="518" t="s">
        <v>2660</v>
      </c>
      <c r="D1242" s="518" t="s">
        <v>3538</v>
      </c>
      <c r="E1242" s="859">
        <v>33</v>
      </c>
      <c r="F1242" s="859">
        <v>0</v>
      </c>
      <c r="G1242" s="518" t="s">
        <v>122</v>
      </c>
      <c r="H1242" s="518" t="s">
        <v>8492</v>
      </c>
      <c r="I1242" s="518">
        <v>148817</v>
      </c>
    </row>
    <row r="1243" spans="1:9" x14ac:dyDescent="0.2">
      <c r="A1243" s="518" t="s">
        <v>212</v>
      </c>
      <c r="B1243" s="518">
        <v>148825</v>
      </c>
      <c r="C1243" s="518" t="s">
        <v>2660</v>
      </c>
      <c r="D1243" s="518" t="s">
        <v>1157</v>
      </c>
      <c r="E1243" s="859">
        <v>30</v>
      </c>
      <c r="F1243" s="859">
        <v>30</v>
      </c>
      <c r="G1243" s="518" t="s">
        <v>122</v>
      </c>
      <c r="H1243" s="518" t="s">
        <v>212</v>
      </c>
      <c r="I1243" s="518">
        <v>148825</v>
      </c>
    </row>
    <row r="1244" spans="1:9" x14ac:dyDescent="0.2">
      <c r="A1244" s="518" t="s">
        <v>225</v>
      </c>
      <c r="B1244" s="518">
        <v>148833</v>
      </c>
      <c r="C1244" s="518" t="s">
        <v>2660</v>
      </c>
      <c r="D1244" s="518" t="s">
        <v>3539</v>
      </c>
      <c r="E1244" s="859">
        <v>30</v>
      </c>
      <c r="F1244" s="859">
        <v>30</v>
      </c>
      <c r="G1244" s="518" t="s">
        <v>122</v>
      </c>
      <c r="H1244" s="518" t="s">
        <v>225</v>
      </c>
      <c r="I1244" s="518">
        <v>148833</v>
      </c>
    </row>
    <row r="1245" spans="1:9" x14ac:dyDescent="0.2">
      <c r="A1245" s="518" t="s">
        <v>392</v>
      </c>
      <c r="B1245" s="518">
        <v>148874</v>
      </c>
      <c r="C1245" s="518" t="s">
        <v>2660</v>
      </c>
      <c r="D1245" s="518" t="s">
        <v>779</v>
      </c>
      <c r="E1245" s="859">
        <v>30</v>
      </c>
      <c r="F1245" s="859">
        <v>30</v>
      </c>
      <c r="G1245" s="518" t="s">
        <v>122</v>
      </c>
      <c r="H1245" s="518" t="s">
        <v>392</v>
      </c>
      <c r="I1245" s="518">
        <v>148874</v>
      </c>
    </row>
    <row r="1246" spans="1:9" x14ac:dyDescent="0.2">
      <c r="A1246" s="518" t="s">
        <v>392</v>
      </c>
      <c r="B1246" s="518">
        <v>148908</v>
      </c>
      <c r="C1246" s="518" t="s">
        <v>2660</v>
      </c>
      <c r="D1246" s="518" t="s">
        <v>709</v>
      </c>
      <c r="E1246" s="859">
        <v>32</v>
      </c>
      <c r="F1246" s="859">
        <v>8</v>
      </c>
      <c r="G1246" s="518" t="s">
        <v>122</v>
      </c>
      <c r="H1246" s="518" t="s">
        <v>392</v>
      </c>
      <c r="I1246" s="518">
        <v>148908</v>
      </c>
    </row>
    <row r="1247" spans="1:9" x14ac:dyDescent="0.2">
      <c r="A1247" s="518" t="s">
        <v>291</v>
      </c>
      <c r="B1247" s="518">
        <v>148940</v>
      </c>
      <c r="C1247" s="518" t="s">
        <v>2660</v>
      </c>
      <c r="D1247" s="518" t="s">
        <v>609</v>
      </c>
      <c r="E1247" s="859">
        <v>27</v>
      </c>
      <c r="F1247" s="859">
        <v>22</v>
      </c>
      <c r="G1247" s="518" t="s">
        <v>122</v>
      </c>
      <c r="H1247" s="518" t="s">
        <v>291</v>
      </c>
      <c r="I1247" s="518">
        <v>148940</v>
      </c>
    </row>
    <row r="1248" spans="1:9" x14ac:dyDescent="0.2">
      <c r="A1248" s="518" t="s">
        <v>291</v>
      </c>
      <c r="B1248" s="518">
        <v>148957</v>
      </c>
      <c r="C1248" s="518" t="s">
        <v>2660</v>
      </c>
      <c r="D1248" s="518" t="s">
        <v>727</v>
      </c>
      <c r="E1248" s="859">
        <v>34</v>
      </c>
      <c r="F1248" s="859">
        <v>30</v>
      </c>
      <c r="G1248" s="518" t="s">
        <v>122</v>
      </c>
      <c r="H1248" s="518" t="s">
        <v>291</v>
      </c>
      <c r="I1248" s="518">
        <v>148957</v>
      </c>
    </row>
    <row r="1249" spans="1:9" x14ac:dyDescent="0.2">
      <c r="A1249" s="518" t="s">
        <v>241</v>
      </c>
      <c r="B1249" s="518">
        <v>148973</v>
      </c>
      <c r="C1249" s="518" t="s">
        <v>2660</v>
      </c>
      <c r="D1249" s="518" t="s">
        <v>1695</v>
      </c>
      <c r="E1249" s="859">
        <v>35</v>
      </c>
      <c r="F1249" s="859">
        <v>35</v>
      </c>
      <c r="G1249" s="518" t="s">
        <v>122</v>
      </c>
      <c r="H1249" s="518" t="s">
        <v>241</v>
      </c>
      <c r="I1249" s="518">
        <v>148973</v>
      </c>
    </row>
    <row r="1250" spans="1:9" x14ac:dyDescent="0.2">
      <c r="A1250" s="518" t="s">
        <v>241</v>
      </c>
      <c r="B1250" s="518">
        <v>148981</v>
      </c>
      <c r="C1250" s="518" t="s">
        <v>2660</v>
      </c>
      <c r="D1250" s="518" t="s">
        <v>1102</v>
      </c>
      <c r="E1250" s="859">
        <v>22</v>
      </c>
      <c r="F1250" s="859">
        <v>22</v>
      </c>
      <c r="G1250" s="518" t="s">
        <v>122</v>
      </c>
      <c r="H1250" s="518" t="s">
        <v>241</v>
      </c>
      <c r="I1250" s="518">
        <v>148981</v>
      </c>
    </row>
    <row r="1251" spans="1:9" x14ac:dyDescent="0.2">
      <c r="A1251" s="518" t="s">
        <v>325</v>
      </c>
      <c r="B1251" s="518">
        <v>148999</v>
      </c>
      <c r="C1251" s="518" t="s">
        <v>2660</v>
      </c>
      <c r="D1251" s="518" t="s">
        <v>3554</v>
      </c>
      <c r="E1251" s="859">
        <v>34</v>
      </c>
      <c r="F1251" s="859">
        <v>30</v>
      </c>
      <c r="G1251" s="518" t="s">
        <v>122</v>
      </c>
      <c r="H1251" s="518" t="s">
        <v>325</v>
      </c>
      <c r="I1251" s="518">
        <v>148999</v>
      </c>
    </row>
    <row r="1252" spans="1:9" x14ac:dyDescent="0.2">
      <c r="A1252" s="518" t="s">
        <v>325</v>
      </c>
      <c r="B1252" s="518">
        <v>149005</v>
      </c>
      <c r="C1252" s="518" t="s">
        <v>2660</v>
      </c>
      <c r="D1252" s="518" t="s">
        <v>670</v>
      </c>
      <c r="E1252" s="859">
        <v>34</v>
      </c>
      <c r="F1252" s="859">
        <v>30</v>
      </c>
      <c r="G1252" s="518" t="s">
        <v>122</v>
      </c>
      <c r="H1252" s="518" t="s">
        <v>325</v>
      </c>
      <c r="I1252" s="518">
        <v>149005</v>
      </c>
    </row>
    <row r="1253" spans="1:9" x14ac:dyDescent="0.2">
      <c r="A1253" s="518" t="s">
        <v>325</v>
      </c>
      <c r="B1253" s="518">
        <v>149021</v>
      </c>
      <c r="C1253" s="518" t="s">
        <v>2660</v>
      </c>
      <c r="D1253" s="518" t="s">
        <v>3555</v>
      </c>
      <c r="E1253" s="859">
        <v>19</v>
      </c>
      <c r="F1253" s="859">
        <v>16</v>
      </c>
      <c r="G1253" s="518" t="s">
        <v>122</v>
      </c>
      <c r="H1253" s="518" t="s">
        <v>325</v>
      </c>
      <c r="I1253" s="518">
        <v>149021</v>
      </c>
    </row>
    <row r="1254" spans="1:9" x14ac:dyDescent="0.2">
      <c r="A1254" s="518" t="s">
        <v>258</v>
      </c>
      <c r="B1254" s="518">
        <v>149039</v>
      </c>
      <c r="C1254" s="518" t="s">
        <v>2660</v>
      </c>
      <c r="D1254" s="518" t="s">
        <v>1095</v>
      </c>
      <c r="E1254" s="859">
        <v>33</v>
      </c>
      <c r="F1254" s="859">
        <v>0</v>
      </c>
      <c r="G1254" s="518" t="s">
        <v>122</v>
      </c>
      <c r="H1254" s="518" t="s">
        <v>258</v>
      </c>
      <c r="I1254" s="518">
        <v>149039</v>
      </c>
    </row>
    <row r="1255" spans="1:9" x14ac:dyDescent="0.2">
      <c r="A1255" s="518" t="s">
        <v>258</v>
      </c>
      <c r="B1255" s="518">
        <v>149054</v>
      </c>
      <c r="C1255" s="518" t="s">
        <v>2660</v>
      </c>
      <c r="D1255" s="518" t="s">
        <v>1415</v>
      </c>
      <c r="E1255" s="859">
        <v>31</v>
      </c>
      <c r="F1255" s="859">
        <v>0</v>
      </c>
      <c r="G1255" s="518" t="s">
        <v>122</v>
      </c>
      <c r="H1255" s="518" t="s">
        <v>258</v>
      </c>
      <c r="I1255" s="518">
        <v>149054</v>
      </c>
    </row>
    <row r="1256" spans="1:9" x14ac:dyDescent="0.2">
      <c r="A1256" s="518" t="s">
        <v>258</v>
      </c>
      <c r="B1256" s="518">
        <v>149062</v>
      </c>
      <c r="C1256" s="518" t="s">
        <v>2660</v>
      </c>
      <c r="D1256" s="518" t="s">
        <v>3556</v>
      </c>
      <c r="E1256" s="859">
        <v>31</v>
      </c>
      <c r="F1256" s="859">
        <v>0</v>
      </c>
      <c r="G1256" s="518" t="s">
        <v>122</v>
      </c>
      <c r="H1256" s="518" t="s">
        <v>258</v>
      </c>
      <c r="I1256" s="518">
        <v>149062</v>
      </c>
    </row>
    <row r="1257" spans="1:9" x14ac:dyDescent="0.2">
      <c r="A1257" s="518" t="s">
        <v>258</v>
      </c>
      <c r="B1257" s="518">
        <v>149070</v>
      </c>
      <c r="C1257" s="518" t="s">
        <v>2660</v>
      </c>
      <c r="D1257" s="518" t="s">
        <v>2404</v>
      </c>
      <c r="E1257" s="859">
        <v>34</v>
      </c>
      <c r="F1257" s="859">
        <v>0</v>
      </c>
      <c r="G1257" s="518" t="s">
        <v>122</v>
      </c>
      <c r="H1257" s="518" t="s">
        <v>258</v>
      </c>
      <c r="I1257" s="518">
        <v>149070</v>
      </c>
    </row>
    <row r="1258" spans="1:9" x14ac:dyDescent="0.2">
      <c r="A1258" s="518" t="s">
        <v>258</v>
      </c>
      <c r="B1258" s="518">
        <v>149096</v>
      </c>
      <c r="C1258" s="518" t="s">
        <v>2660</v>
      </c>
      <c r="D1258" s="518" t="s">
        <v>2516</v>
      </c>
      <c r="E1258" s="859">
        <v>32</v>
      </c>
      <c r="F1258" s="859">
        <v>0</v>
      </c>
      <c r="G1258" s="518" t="s">
        <v>122</v>
      </c>
      <c r="H1258" s="518" t="s">
        <v>258</v>
      </c>
      <c r="I1258" s="518">
        <v>149096</v>
      </c>
    </row>
    <row r="1259" spans="1:9" x14ac:dyDescent="0.2">
      <c r="A1259" s="518" t="s">
        <v>258</v>
      </c>
      <c r="B1259" s="518">
        <v>149112</v>
      </c>
      <c r="C1259" s="518" t="s">
        <v>2660</v>
      </c>
      <c r="D1259" s="518" t="s">
        <v>3557</v>
      </c>
      <c r="E1259" s="859">
        <v>33</v>
      </c>
      <c r="F1259" s="859">
        <v>0</v>
      </c>
      <c r="G1259" s="518" t="s">
        <v>122</v>
      </c>
      <c r="H1259" s="518" t="s">
        <v>258</v>
      </c>
      <c r="I1259" s="518">
        <v>149112</v>
      </c>
    </row>
    <row r="1260" spans="1:9" x14ac:dyDescent="0.2">
      <c r="A1260" s="518" t="s">
        <v>228</v>
      </c>
      <c r="B1260" s="518">
        <v>149146</v>
      </c>
      <c r="C1260" s="518" t="s">
        <v>2660</v>
      </c>
      <c r="D1260" s="518" t="s">
        <v>737</v>
      </c>
      <c r="E1260" s="859">
        <v>18</v>
      </c>
      <c r="F1260" s="859">
        <v>0</v>
      </c>
      <c r="G1260" s="518" t="s">
        <v>122</v>
      </c>
      <c r="H1260" s="518" t="s">
        <v>228</v>
      </c>
      <c r="I1260" s="518">
        <v>149146</v>
      </c>
    </row>
    <row r="1261" spans="1:9" x14ac:dyDescent="0.2">
      <c r="A1261" s="518" t="s">
        <v>340</v>
      </c>
      <c r="B1261" s="518">
        <v>149187</v>
      </c>
      <c r="C1261" s="518" t="s">
        <v>2660</v>
      </c>
      <c r="D1261" s="518" t="s">
        <v>693</v>
      </c>
      <c r="E1261" s="859">
        <v>19</v>
      </c>
      <c r="F1261" s="859">
        <v>0</v>
      </c>
      <c r="G1261" s="518" t="s">
        <v>122</v>
      </c>
      <c r="H1261" s="518" t="s">
        <v>340</v>
      </c>
      <c r="I1261" s="518">
        <v>149187</v>
      </c>
    </row>
    <row r="1262" spans="1:9" x14ac:dyDescent="0.2">
      <c r="A1262" s="518" t="s">
        <v>340</v>
      </c>
      <c r="B1262" s="518">
        <v>149195</v>
      </c>
      <c r="C1262" s="518" t="s">
        <v>2660</v>
      </c>
      <c r="D1262" s="518" t="s">
        <v>867</v>
      </c>
      <c r="E1262" s="859">
        <v>18</v>
      </c>
      <c r="F1262" s="859">
        <v>0</v>
      </c>
      <c r="G1262" s="518" t="s">
        <v>122</v>
      </c>
      <c r="H1262" s="518" t="s">
        <v>340</v>
      </c>
      <c r="I1262" s="518">
        <v>149195</v>
      </c>
    </row>
    <row r="1263" spans="1:9" x14ac:dyDescent="0.2">
      <c r="A1263" s="518" t="s">
        <v>340</v>
      </c>
      <c r="B1263" s="518">
        <v>149211</v>
      </c>
      <c r="C1263" s="518" t="s">
        <v>2660</v>
      </c>
      <c r="D1263" s="518" t="s">
        <v>3445</v>
      </c>
      <c r="E1263" s="859">
        <v>33</v>
      </c>
      <c r="F1263" s="859">
        <v>30</v>
      </c>
      <c r="G1263" s="518" t="s">
        <v>122</v>
      </c>
      <c r="H1263" s="518" t="s">
        <v>340</v>
      </c>
      <c r="I1263" s="518">
        <v>149211</v>
      </c>
    </row>
    <row r="1264" spans="1:9" x14ac:dyDescent="0.2">
      <c r="A1264" s="518" t="s">
        <v>340</v>
      </c>
      <c r="B1264" s="518">
        <v>149229</v>
      </c>
      <c r="C1264" s="518" t="s">
        <v>2660</v>
      </c>
      <c r="D1264" s="518" t="s">
        <v>1414</v>
      </c>
      <c r="E1264" s="859">
        <v>35</v>
      </c>
      <c r="F1264" s="859">
        <v>35</v>
      </c>
      <c r="G1264" s="518" t="s">
        <v>122</v>
      </c>
      <c r="H1264" s="518" t="s">
        <v>340</v>
      </c>
      <c r="I1264" s="518">
        <v>149229</v>
      </c>
    </row>
    <row r="1265" spans="1:9" x14ac:dyDescent="0.2">
      <c r="A1265" s="518" t="s">
        <v>340</v>
      </c>
      <c r="B1265" s="518">
        <v>149237</v>
      </c>
      <c r="C1265" s="518" t="s">
        <v>2660</v>
      </c>
      <c r="D1265" s="518" t="s">
        <v>3454</v>
      </c>
      <c r="E1265" s="859">
        <v>33</v>
      </c>
      <c r="F1265" s="859">
        <v>30</v>
      </c>
      <c r="G1265" s="518" t="s">
        <v>122</v>
      </c>
      <c r="H1265" s="518" t="s">
        <v>340</v>
      </c>
      <c r="I1265" s="518">
        <v>149237</v>
      </c>
    </row>
    <row r="1266" spans="1:9" x14ac:dyDescent="0.2">
      <c r="A1266" s="518" t="s">
        <v>340</v>
      </c>
      <c r="B1266" s="518">
        <v>149245</v>
      </c>
      <c r="C1266" s="518" t="s">
        <v>2660</v>
      </c>
      <c r="D1266" s="518" t="s">
        <v>1415</v>
      </c>
      <c r="E1266" s="859">
        <v>36</v>
      </c>
      <c r="F1266" s="859">
        <v>33</v>
      </c>
      <c r="G1266" s="518" t="s">
        <v>122</v>
      </c>
      <c r="H1266" s="518" t="s">
        <v>340</v>
      </c>
      <c r="I1266" s="518">
        <v>149245</v>
      </c>
    </row>
    <row r="1267" spans="1:9" x14ac:dyDescent="0.2">
      <c r="A1267" s="518" t="s">
        <v>340</v>
      </c>
      <c r="B1267" s="518">
        <v>149260</v>
      </c>
      <c r="C1267" s="518" t="s">
        <v>2660</v>
      </c>
      <c r="D1267" s="518" t="s">
        <v>2516</v>
      </c>
      <c r="E1267" s="859">
        <v>34</v>
      </c>
      <c r="F1267" s="859">
        <v>30</v>
      </c>
      <c r="G1267" s="518" t="s">
        <v>122</v>
      </c>
      <c r="H1267" s="518" t="s">
        <v>340</v>
      </c>
      <c r="I1267" s="518">
        <v>149260</v>
      </c>
    </row>
    <row r="1268" spans="1:9" x14ac:dyDescent="0.2">
      <c r="A1268" s="518" t="s">
        <v>340</v>
      </c>
      <c r="B1268" s="518">
        <v>149302</v>
      </c>
      <c r="C1268" s="518" t="s">
        <v>2660</v>
      </c>
      <c r="D1268" s="518" t="s">
        <v>3455</v>
      </c>
      <c r="E1268" s="859">
        <v>19</v>
      </c>
      <c r="F1268" s="859">
        <v>0</v>
      </c>
      <c r="G1268" s="518" t="s">
        <v>122</v>
      </c>
      <c r="H1268" s="518" t="s">
        <v>340</v>
      </c>
      <c r="I1268" s="518">
        <v>149302</v>
      </c>
    </row>
    <row r="1269" spans="1:9" x14ac:dyDescent="0.2">
      <c r="A1269" s="518" t="s">
        <v>340</v>
      </c>
      <c r="B1269" s="518">
        <v>149310</v>
      </c>
      <c r="C1269" s="518" t="s">
        <v>2660</v>
      </c>
      <c r="D1269" s="518" t="s">
        <v>2759</v>
      </c>
      <c r="E1269" s="859">
        <v>31</v>
      </c>
      <c r="F1269" s="859">
        <v>30</v>
      </c>
      <c r="G1269" s="518" t="s">
        <v>122</v>
      </c>
      <c r="H1269" s="518" t="s">
        <v>340</v>
      </c>
      <c r="I1269" s="518">
        <v>149310</v>
      </c>
    </row>
    <row r="1270" spans="1:9" x14ac:dyDescent="0.2">
      <c r="A1270" s="518" t="s">
        <v>340</v>
      </c>
      <c r="B1270" s="518">
        <v>149328</v>
      </c>
      <c r="C1270" s="518" t="s">
        <v>2660</v>
      </c>
      <c r="D1270" s="518" t="s">
        <v>1022</v>
      </c>
      <c r="E1270" s="859">
        <v>32</v>
      </c>
      <c r="F1270" s="859">
        <v>30</v>
      </c>
      <c r="G1270" s="518" t="s">
        <v>122</v>
      </c>
      <c r="H1270" s="518" t="s">
        <v>340</v>
      </c>
      <c r="I1270" s="518">
        <v>149328</v>
      </c>
    </row>
    <row r="1271" spans="1:9" x14ac:dyDescent="0.2">
      <c r="A1271" s="518" t="s">
        <v>256</v>
      </c>
      <c r="B1271" s="518">
        <v>149336</v>
      </c>
      <c r="C1271" s="518" t="s">
        <v>2660</v>
      </c>
      <c r="D1271" s="518" t="s">
        <v>891</v>
      </c>
      <c r="E1271" s="859">
        <v>18</v>
      </c>
      <c r="F1271" s="859">
        <v>18</v>
      </c>
      <c r="G1271" s="518" t="s">
        <v>122</v>
      </c>
      <c r="H1271" s="518" t="s">
        <v>256</v>
      </c>
      <c r="I1271" s="518">
        <v>149336</v>
      </c>
    </row>
    <row r="1272" spans="1:9" x14ac:dyDescent="0.2">
      <c r="A1272" s="518" t="s">
        <v>256</v>
      </c>
      <c r="B1272" s="518">
        <v>149351</v>
      </c>
      <c r="C1272" s="518" t="s">
        <v>2660</v>
      </c>
      <c r="D1272" s="518" t="s">
        <v>8168</v>
      </c>
      <c r="E1272" s="859">
        <v>32</v>
      </c>
      <c r="F1272" s="859">
        <v>32</v>
      </c>
      <c r="G1272" s="518" t="s">
        <v>122</v>
      </c>
      <c r="H1272" s="518" t="s">
        <v>256</v>
      </c>
      <c r="I1272" s="518">
        <v>149351</v>
      </c>
    </row>
    <row r="1273" spans="1:9" x14ac:dyDescent="0.2">
      <c r="A1273" s="518" t="s">
        <v>186</v>
      </c>
      <c r="B1273" s="518">
        <v>149385</v>
      </c>
      <c r="C1273" s="518" t="s">
        <v>2660</v>
      </c>
      <c r="D1273" s="518" t="s">
        <v>3456</v>
      </c>
      <c r="E1273" s="859">
        <v>31</v>
      </c>
      <c r="F1273" s="859">
        <v>11</v>
      </c>
      <c r="G1273" s="518" t="s">
        <v>122</v>
      </c>
      <c r="H1273" s="518" t="s">
        <v>186</v>
      </c>
      <c r="I1273" s="518">
        <v>225474</v>
      </c>
    </row>
    <row r="1274" spans="1:9" x14ac:dyDescent="0.2">
      <c r="A1274" s="518" t="s">
        <v>186</v>
      </c>
      <c r="B1274" s="518">
        <v>149393</v>
      </c>
      <c r="C1274" s="518" t="s">
        <v>2660</v>
      </c>
      <c r="D1274" s="518" t="s">
        <v>3457</v>
      </c>
      <c r="E1274" s="859">
        <v>23</v>
      </c>
      <c r="F1274" s="859">
        <v>42</v>
      </c>
      <c r="G1274" s="518" t="s">
        <v>122</v>
      </c>
      <c r="H1274" s="518" t="s">
        <v>186</v>
      </c>
      <c r="I1274" s="518">
        <v>149393</v>
      </c>
    </row>
    <row r="1275" spans="1:9" x14ac:dyDescent="0.2">
      <c r="A1275" s="518" t="s">
        <v>186</v>
      </c>
      <c r="B1275" s="518">
        <v>149401</v>
      </c>
      <c r="C1275" s="518" t="s">
        <v>2660</v>
      </c>
      <c r="D1275" s="518" t="s">
        <v>3458</v>
      </c>
      <c r="E1275" s="859">
        <v>15</v>
      </c>
      <c r="F1275" s="859">
        <v>10</v>
      </c>
      <c r="G1275" s="518" t="s">
        <v>122</v>
      </c>
      <c r="H1275" s="518" t="s">
        <v>186</v>
      </c>
      <c r="I1275" s="518">
        <v>149393</v>
      </c>
    </row>
    <row r="1276" spans="1:9" x14ac:dyDescent="0.2">
      <c r="A1276" s="518" t="s">
        <v>186</v>
      </c>
      <c r="B1276" s="518">
        <v>149419</v>
      </c>
      <c r="C1276" s="518" t="s">
        <v>2660</v>
      </c>
      <c r="D1276" s="518" t="s">
        <v>3459</v>
      </c>
      <c r="E1276" s="859">
        <v>18</v>
      </c>
      <c r="F1276" s="859">
        <v>13</v>
      </c>
      <c r="G1276" s="518" t="s">
        <v>122</v>
      </c>
      <c r="H1276" s="518" t="s">
        <v>186</v>
      </c>
      <c r="I1276" s="518">
        <v>149419</v>
      </c>
    </row>
    <row r="1277" spans="1:9" x14ac:dyDescent="0.2">
      <c r="A1277" s="518" t="s">
        <v>349</v>
      </c>
      <c r="B1277" s="518">
        <v>149435</v>
      </c>
      <c r="C1277" s="518" t="s">
        <v>2660</v>
      </c>
      <c r="D1277" s="518" t="s">
        <v>1975</v>
      </c>
      <c r="E1277" s="859">
        <v>28</v>
      </c>
      <c r="F1277" s="859">
        <v>28</v>
      </c>
      <c r="G1277" s="518" t="s">
        <v>122</v>
      </c>
      <c r="H1277" s="518" t="s">
        <v>349</v>
      </c>
      <c r="I1277" s="518">
        <v>149435</v>
      </c>
    </row>
    <row r="1278" spans="1:9" x14ac:dyDescent="0.2">
      <c r="A1278" s="518" t="s">
        <v>337</v>
      </c>
      <c r="B1278" s="518">
        <v>149476</v>
      </c>
      <c r="C1278" s="518" t="s">
        <v>2660</v>
      </c>
      <c r="D1278" s="518" t="s">
        <v>3460</v>
      </c>
      <c r="E1278" s="859">
        <v>32</v>
      </c>
      <c r="F1278" s="859">
        <v>0</v>
      </c>
      <c r="G1278" s="518" t="s">
        <v>122</v>
      </c>
      <c r="H1278" s="518" t="s">
        <v>337</v>
      </c>
      <c r="I1278" s="518">
        <v>149476</v>
      </c>
    </row>
    <row r="1279" spans="1:9" x14ac:dyDescent="0.2">
      <c r="A1279" s="518" t="s">
        <v>340</v>
      </c>
      <c r="B1279" s="518">
        <v>149484</v>
      </c>
      <c r="C1279" s="518" t="s">
        <v>2660</v>
      </c>
      <c r="D1279" s="518" t="s">
        <v>7942</v>
      </c>
      <c r="E1279" s="859">
        <v>34</v>
      </c>
      <c r="F1279" s="859">
        <v>30</v>
      </c>
      <c r="G1279" s="518" t="s">
        <v>122</v>
      </c>
      <c r="H1279" s="518" t="s">
        <v>340</v>
      </c>
      <c r="I1279" s="518">
        <v>149484</v>
      </c>
    </row>
    <row r="1280" spans="1:9" x14ac:dyDescent="0.2">
      <c r="A1280" s="518" t="s">
        <v>340</v>
      </c>
      <c r="B1280" s="518">
        <v>149492</v>
      </c>
      <c r="C1280" s="518" t="s">
        <v>2660</v>
      </c>
      <c r="D1280" s="518" t="s">
        <v>1521</v>
      </c>
      <c r="E1280" s="859">
        <v>35</v>
      </c>
      <c r="F1280" s="859">
        <v>28</v>
      </c>
      <c r="G1280" s="518" t="s">
        <v>122</v>
      </c>
      <c r="H1280" s="518" t="s">
        <v>340</v>
      </c>
      <c r="I1280" s="518">
        <v>149492</v>
      </c>
    </row>
    <row r="1281" spans="1:9" x14ac:dyDescent="0.2">
      <c r="A1281" s="518" t="s">
        <v>382</v>
      </c>
      <c r="B1281" s="518">
        <v>149526</v>
      </c>
      <c r="C1281" s="518" t="s">
        <v>2660</v>
      </c>
      <c r="D1281" s="518" t="s">
        <v>3461</v>
      </c>
      <c r="E1281" s="859">
        <v>32</v>
      </c>
      <c r="F1281" s="859">
        <v>32</v>
      </c>
      <c r="G1281" s="518" t="s">
        <v>122</v>
      </c>
      <c r="H1281" s="518" t="s">
        <v>382</v>
      </c>
      <c r="I1281" s="518">
        <v>149526</v>
      </c>
    </row>
    <row r="1282" spans="1:9" x14ac:dyDescent="0.2">
      <c r="A1282" s="518" t="s">
        <v>191</v>
      </c>
      <c r="B1282" s="518">
        <v>149559</v>
      </c>
      <c r="C1282" s="518" t="s">
        <v>2660</v>
      </c>
      <c r="D1282" s="518" t="s">
        <v>3472</v>
      </c>
      <c r="E1282" s="859">
        <v>14</v>
      </c>
      <c r="F1282" s="859">
        <v>14</v>
      </c>
      <c r="G1282" s="518" t="s">
        <v>122</v>
      </c>
      <c r="H1282" s="518" t="s">
        <v>191</v>
      </c>
      <c r="I1282" s="518">
        <v>149559</v>
      </c>
    </row>
    <row r="1283" spans="1:9" x14ac:dyDescent="0.2">
      <c r="A1283" s="518" t="s">
        <v>191</v>
      </c>
      <c r="B1283" s="518">
        <v>149591</v>
      </c>
      <c r="C1283" s="518" t="s">
        <v>2660</v>
      </c>
      <c r="D1283" s="518" t="s">
        <v>3473</v>
      </c>
      <c r="E1283" s="859">
        <v>34</v>
      </c>
      <c r="F1283" s="859">
        <v>34</v>
      </c>
      <c r="G1283" s="518" t="s">
        <v>122</v>
      </c>
      <c r="H1283" s="518" t="s">
        <v>191</v>
      </c>
      <c r="I1283" s="518">
        <v>149591</v>
      </c>
    </row>
    <row r="1284" spans="1:9" x14ac:dyDescent="0.2">
      <c r="A1284" s="518" t="s">
        <v>297</v>
      </c>
      <c r="B1284" s="518">
        <v>149609</v>
      </c>
      <c r="C1284" s="518" t="s">
        <v>2660</v>
      </c>
      <c r="D1284" s="518" t="s">
        <v>3474</v>
      </c>
      <c r="E1284" s="859">
        <v>23</v>
      </c>
      <c r="F1284" s="859">
        <v>0</v>
      </c>
      <c r="G1284" s="518" t="s">
        <v>122</v>
      </c>
      <c r="H1284" s="518" t="s">
        <v>297</v>
      </c>
      <c r="I1284" s="518">
        <v>149609</v>
      </c>
    </row>
    <row r="1285" spans="1:9" x14ac:dyDescent="0.2">
      <c r="A1285" s="518" t="s">
        <v>256</v>
      </c>
      <c r="B1285" s="518">
        <v>149641</v>
      </c>
      <c r="C1285" s="518" t="s">
        <v>2660</v>
      </c>
      <c r="D1285" s="518" t="s">
        <v>582</v>
      </c>
      <c r="E1285" s="859">
        <v>17</v>
      </c>
      <c r="F1285" s="859">
        <v>17</v>
      </c>
      <c r="G1285" s="518" t="s">
        <v>122</v>
      </c>
      <c r="H1285" s="518" t="s">
        <v>256</v>
      </c>
      <c r="I1285" s="518">
        <v>149641</v>
      </c>
    </row>
    <row r="1286" spans="1:9" x14ac:dyDescent="0.2">
      <c r="A1286" s="518" t="s">
        <v>256</v>
      </c>
      <c r="B1286" s="518">
        <v>149674</v>
      </c>
      <c r="C1286" s="518" t="s">
        <v>2660</v>
      </c>
      <c r="D1286" s="518" t="s">
        <v>3475</v>
      </c>
      <c r="E1286" s="859">
        <v>31</v>
      </c>
      <c r="F1286" s="859">
        <v>10</v>
      </c>
      <c r="G1286" s="518" t="s">
        <v>122</v>
      </c>
      <c r="H1286" s="518" t="s">
        <v>256</v>
      </c>
      <c r="I1286" s="518">
        <v>136945</v>
      </c>
    </row>
    <row r="1287" spans="1:9" x14ac:dyDescent="0.2">
      <c r="A1287" s="518" t="s">
        <v>224</v>
      </c>
      <c r="B1287" s="518">
        <v>149690</v>
      </c>
      <c r="C1287" s="518" t="s">
        <v>2660</v>
      </c>
      <c r="D1287" s="518" t="s">
        <v>3476</v>
      </c>
      <c r="E1287" s="859">
        <v>22</v>
      </c>
      <c r="F1287" s="859">
        <v>0</v>
      </c>
      <c r="G1287" s="518" t="s">
        <v>122</v>
      </c>
      <c r="H1287" s="518" t="s">
        <v>224</v>
      </c>
      <c r="I1287" s="518">
        <v>149690</v>
      </c>
    </row>
    <row r="1288" spans="1:9" x14ac:dyDescent="0.2">
      <c r="A1288" s="518" t="s">
        <v>146</v>
      </c>
      <c r="B1288" s="518">
        <v>149740</v>
      </c>
      <c r="C1288" s="518" t="s">
        <v>2660</v>
      </c>
      <c r="D1288" s="518" t="s">
        <v>3477</v>
      </c>
      <c r="E1288" s="859">
        <v>24</v>
      </c>
      <c r="F1288" s="859">
        <v>0</v>
      </c>
      <c r="G1288" s="518" t="s">
        <v>122</v>
      </c>
      <c r="H1288" s="518" t="s">
        <v>146</v>
      </c>
      <c r="I1288" s="518">
        <v>149740</v>
      </c>
    </row>
    <row r="1289" spans="1:9" x14ac:dyDescent="0.2">
      <c r="A1289" s="518" t="s">
        <v>146</v>
      </c>
      <c r="B1289" s="518">
        <v>149773</v>
      </c>
      <c r="C1289" s="518" t="s">
        <v>2660</v>
      </c>
      <c r="D1289" s="518" t="s">
        <v>7549</v>
      </c>
      <c r="E1289" s="859">
        <v>30</v>
      </c>
      <c r="F1289" s="859">
        <v>0</v>
      </c>
      <c r="G1289" s="518" t="s">
        <v>122</v>
      </c>
      <c r="H1289" s="518" t="s">
        <v>146</v>
      </c>
      <c r="I1289" s="518">
        <v>149773</v>
      </c>
    </row>
    <row r="1290" spans="1:9" x14ac:dyDescent="0.2">
      <c r="A1290" s="518" t="s">
        <v>146</v>
      </c>
      <c r="B1290" s="518">
        <v>149807</v>
      </c>
      <c r="C1290" s="518" t="s">
        <v>2660</v>
      </c>
      <c r="D1290" s="518" t="s">
        <v>7550</v>
      </c>
      <c r="E1290" s="859">
        <v>35</v>
      </c>
      <c r="F1290" s="859">
        <v>0</v>
      </c>
      <c r="G1290" s="518" t="s">
        <v>122</v>
      </c>
      <c r="H1290" s="518" t="s">
        <v>146</v>
      </c>
      <c r="I1290" s="518">
        <v>149807</v>
      </c>
    </row>
    <row r="1291" spans="1:9" x14ac:dyDescent="0.2">
      <c r="A1291" s="518" t="s">
        <v>146</v>
      </c>
      <c r="B1291" s="518">
        <v>149823</v>
      </c>
      <c r="C1291" s="518" t="s">
        <v>2660</v>
      </c>
      <c r="D1291" s="518" t="s">
        <v>2645</v>
      </c>
      <c r="E1291" s="859">
        <v>35</v>
      </c>
      <c r="F1291" s="859">
        <v>0</v>
      </c>
      <c r="G1291" s="518" t="s">
        <v>122</v>
      </c>
      <c r="H1291" s="518" t="s">
        <v>146</v>
      </c>
      <c r="I1291" s="518">
        <v>149823</v>
      </c>
    </row>
    <row r="1292" spans="1:9" x14ac:dyDescent="0.2">
      <c r="A1292" s="518" t="s">
        <v>146</v>
      </c>
      <c r="B1292" s="518">
        <v>149831</v>
      </c>
      <c r="C1292" s="518" t="s">
        <v>2660</v>
      </c>
      <c r="D1292" s="518" t="s">
        <v>3489</v>
      </c>
      <c r="E1292" s="859">
        <v>33</v>
      </c>
      <c r="F1292" s="859">
        <v>0</v>
      </c>
      <c r="G1292" s="518" t="s">
        <v>122</v>
      </c>
      <c r="H1292" s="518" t="s">
        <v>146</v>
      </c>
      <c r="I1292" s="518">
        <v>149831</v>
      </c>
    </row>
    <row r="1293" spans="1:9" x14ac:dyDescent="0.2">
      <c r="A1293" s="518" t="s">
        <v>146</v>
      </c>
      <c r="B1293" s="518">
        <v>149849</v>
      </c>
      <c r="C1293" s="518" t="s">
        <v>2660</v>
      </c>
      <c r="D1293" s="518" t="s">
        <v>3490</v>
      </c>
      <c r="E1293" s="859">
        <v>35</v>
      </c>
      <c r="F1293" s="859">
        <v>0</v>
      </c>
      <c r="G1293" s="518" t="s">
        <v>122</v>
      </c>
      <c r="H1293" s="518" t="s">
        <v>146</v>
      </c>
      <c r="I1293" s="518">
        <v>149849</v>
      </c>
    </row>
    <row r="1294" spans="1:9" x14ac:dyDescent="0.2">
      <c r="A1294" s="518" t="s">
        <v>146</v>
      </c>
      <c r="B1294" s="518">
        <v>149856</v>
      </c>
      <c r="C1294" s="518" t="s">
        <v>2660</v>
      </c>
      <c r="D1294" s="518" t="s">
        <v>6682</v>
      </c>
      <c r="E1294" s="859">
        <v>19</v>
      </c>
      <c r="F1294" s="859">
        <v>0</v>
      </c>
      <c r="G1294" s="518" t="s">
        <v>122</v>
      </c>
      <c r="H1294" s="518" t="s">
        <v>146</v>
      </c>
      <c r="I1294" s="518">
        <v>149856</v>
      </c>
    </row>
    <row r="1295" spans="1:9" x14ac:dyDescent="0.2">
      <c r="A1295" s="518" t="s">
        <v>146</v>
      </c>
      <c r="B1295" s="518">
        <v>149864</v>
      </c>
      <c r="C1295" s="518" t="s">
        <v>2660</v>
      </c>
      <c r="D1295" s="518" t="s">
        <v>3491</v>
      </c>
      <c r="E1295" s="859">
        <v>35</v>
      </c>
      <c r="F1295" s="859">
        <v>0</v>
      </c>
      <c r="G1295" s="518" t="s">
        <v>122</v>
      </c>
      <c r="H1295" s="518" t="s">
        <v>146</v>
      </c>
      <c r="I1295" s="518">
        <v>149864</v>
      </c>
    </row>
    <row r="1296" spans="1:9" x14ac:dyDescent="0.2">
      <c r="A1296" s="518" t="s">
        <v>146</v>
      </c>
      <c r="B1296" s="518">
        <v>149906</v>
      </c>
      <c r="C1296" s="518" t="s">
        <v>2660</v>
      </c>
      <c r="D1296" s="518" t="s">
        <v>8716</v>
      </c>
      <c r="E1296" s="859">
        <v>35</v>
      </c>
      <c r="F1296" s="859">
        <v>0</v>
      </c>
      <c r="G1296" s="518" t="s">
        <v>122</v>
      </c>
      <c r="H1296" s="518" t="s">
        <v>146</v>
      </c>
      <c r="I1296" s="518">
        <v>149906</v>
      </c>
    </row>
    <row r="1297" spans="1:9" x14ac:dyDescent="0.2">
      <c r="A1297" s="518" t="s">
        <v>146</v>
      </c>
      <c r="B1297" s="518">
        <v>149914</v>
      </c>
      <c r="C1297" s="518" t="s">
        <v>2660</v>
      </c>
      <c r="D1297" s="518" t="s">
        <v>8717</v>
      </c>
      <c r="E1297" s="859">
        <v>36</v>
      </c>
      <c r="F1297" s="859">
        <v>0</v>
      </c>
      <c r="G1297" s="518" t="s">
        <v>122</v>
      </c>
      <c r="H1297" s="518" t="s">
        <v>146</v>
      </c>
      <c r="I1297" s="518">
        <v>149914</v>
      </c>
    </row>
    <row r="1298" spans="1:9" x14ac:dyDescent="0.2">
      <c r="A1298" s="518" t="s">
        <v>146</v>
      </c>
      <c r="B1298" s="518">
        <v>149963</v>
      </c>
      <c r="C1298" s="518" t="s">
        <v>2660</v>
      </c>
      <c r="D1298" s="518" t="s">
        <v>6683</v>
      </c>
      <c r="E1298" s="859">
        <v>35</v>
      </c>
      <c r="F1298" s="859">
        <v>0</v>
      </c>
      <c r="G1298" s="518" t="s">
        <v>122</v>
      </c>
      <c r="H1298" s="518" t="s">
        <v>146</v>
      </c>
      <c r="I1298" s="518">
        <v>149963</v>
      </c>
    </row>
    <row r="1299" spans="1:9" x14ac:dyDescent="0.2">
      <c r="A1299" s="518" t="s">
        <v>146</v>
      </c>
      <c r="B1299" s="518">
        <v>150003</v>
      </c>
      <c r="C1299" s="518" t="s">
        <v>2660</v>
      </c>
      <c r="D1299" s="518" t="s">
        <v>7551</v>
      </c>
      <c r="E1299" s="859">
        <v>35</v>
      </c>
      <c r="F1299" s="859">
        <v>0</v>
      </c>
      <c r="G1299" s="518" t="s">
        <v>122</v>
      </c>
      <c r="H1299" s="518" t="s">
        <v>146</v>
      </c>
      <c r="I1299" s="518">
        <v>150003</v>
      </c>
    </row>
    <row r="1300" spans="1:9" x14ac:dyDescent="0.2">
      <c r="A1300" s="518" t="s">
        <v>146</v>
      </c>
      <c r="B1300" s="518">
        <v>150045</v>
      </c>
      <c r="C1300" s="518" t="s">
        <v>2660</v>
      </c>
      <c r="D1300" s="518" t="s">
        <v>8718</v>
      </c>
      <c r="E1300" s="859">
        <v>34</v>
      </c>
      <c r="F1300" s="859">
        <v>0</v>
      </c>
      <c r="G1300" s="518" t="s">
        <v>122</v>
      </c>
      <c r="H1300" s="518" t="s">
        <v>146</v>
      </c>
      <c r="I1300" s="518">
        <v>150045</v>
      </c>
    </row>
    <row r="1301" spans="1:9" x14ac:dyDescent="0.2">
      <c r="A1301" s="518" t="s">
        <v>146</v>
      </c>
      <c r="B1301" s="518">
        <v>150060</v>
      </c>
      <c r="C1301" s="518" t="s">
        <v>2660</v>
      </c>
      <c r="D1301" s="518" t="s">
        <v>7552</v>
      </c>
      <c r="E1301" s="859">
        <v>34</v>
      </c>
      <c r="F1301" s="859">
        <v>0</v>
      </c>
      <c r="G1301" s="518" t="s">
        <v>122</v>
      </c>
      <c r="H1301" s="518" t="s">
        <v>146</v>
      </c>
      <c r="I1301" s="518">
        <v>150060</v>
      </c>
    </row>
    <row r="1302" spans="1:9" x14ac:dyDescent="0.2">
      <c r="A1302" s="518" t="s">
        <v>146</v>
      </c>
      <c r="B1302" s="518">
        <v>150102</v>
      </c>
      <c r="C1302" s="518" t="s">
        <v>2660</v>
      </c>
      <c r="D1302" s="518" t="s">
        <v>7553</v>
      </c>
      <c r="E1302" s="859">
        <v>21</v>
      </c>
      <c r="F1302" s="859">
        <v>0</v>
      </c>
      <c r="G1302" s="518" t="s">
        <v>122</v>
      </c>
      <c r="H1302" s="518" t="s">
        <v>146</v>
      </c>
      <c r="I1302" s="518">
        <v>150102</v>
      </c>
    </row>
    <row r="1303" spans="1:9" x14ac:dyDescent="0.2">
      <c r="A1303" s="518" t="s">
        <v>146</v>
      </c>
      <c r="B1303" s="518">
        <v>150110</v>
      </c>
      <c r="C1303" s="518" t="s">
        <v>2660</v>
      </c>
      <c r="D1303" s="518" t="s">
        <v>3492</v>
      </c>
      <c r="E1303" s="859">
        <v>34</v>
      </c>
      <c r="F1303" s="859">
        <v>0</v>
      </c>
      <c r="G1303" s="518" t="s">
        <v>122</v>
      </c>
      <c r="H1303" s="518" t="s">
        <v>146</v>
      </c>
      <c r="I1303" s="518">
        <v>150110</v>
      </c>
    </row>
    <row r="1304" spans="1:9" x14ac:dyDescent="0.2">
      <c r="A1304" s="518" t="s">
        <v>257</v>
      </c>
      <c r="B1304" s="518">
        <v>150169</v>
      </c>
      <c r="C1304" s="518" t="s">
        <v>2660</v>
      </c>
      <c r="D1304" s="518" t="s">
        <v>3603</v>
      </c>
      <c r="E1304" s="859">
        <v>19</v>
      </c>
      <c r="F1304" s="859">
        <v>19</v>
      </c>
      <c r="G1304" s="518" t="s">
        <v>122</v>
      </c>
      <c r="H1304" s="518" t="s">
        <v>257</v>
      </c>
      <c r="I1304" s="518">
        <v>150169</v>
      </c>
    </row>
    <row r="1305" spans="1:9" x14ac:dyDescent="0.2">
      <c r="A1305" s="518" t="s">
        <v>242</v>
      </c>
      <c r="B1305" s="518">
        <v>150185</v>
      </c>
      <c r="C1305" s="518" t="s">
        <v>2660</v>
      </c>
      <c r="D1305" s="518" t="s">
        <v>3604</v>
      </c>
      <c r="E1305" s="859">
        <v>13</v>
      </c>
      <c r="F1305" s="859">
        <v>0</v>
      </c>
      <c r="G1305" s="518" t="s">
        <v>122</v>
      </c>
      <c r="H1305" s="518" t="s">
        <v>242</v>
      </c>
      <c r="I1305" s="518">
        <v>602367</v>
      </c>
    </row>
    <row r="1306" spans="1:9" x14ac:dyDescent="0.2">
      <c r="A1306" s="518" t="s">
        <v>242</v>
      </c>
      <c r="B1306" s="518">
        <v>150193</v>
      </c>
      <c r="C1306" s="518" t="s">
        <v>2660</v>
      </c>
      <c r="D1306" s="518" t="s">
        <v>791</v>
      </c>
      <c r="E1306" s="859">
        <v>24</v>
      </c>
      <c r="F1306" s="859">
        <v>24</v>
      </c>
      <c r="G1306" s="518" t="s">
        <v>122</v>
      </c>
      <c r="H1306" s="518" t="s">
        <v>242</v>
      </c>
      <c r="I1306" s="518">
        <v>150193</v>
      </c>
    </row>
    <row r="1307" spans="1:9" x14ac:dyDescent="0.2">
      <c r="A1307" s="518" t="s">
        <v>317</v>
      </c>
      <c r="B1307" s="518">
        <v>150227</v>
      </c>
      <c r="C1307" s="518" t="s">
        <v>2660</v>
      </c>
      <c r="D1307" s="518" t="s">
        <v>1045</v>
      </c>
      <c r="E1307" s="859">
        <v>31</v>
      </c>
      <c r="F1307" s="859">
        <v>0</v>
      </c>
      <c r="G1307" s="518" t="s">
        <v>122</v>
      </c>
      <c r="H1307" s="518" t="s">
        <v>317</v>
      </c>
      <c r="I1307" s="518">
        <v>150227</v>
      </c>
    </row>
    <row r="1308" spans="1:9" x14ac:dyDescent="0.2">
      <c r="A1308" s="518" t="s">
        <v>317</v>
      </c>
      <c r="B1308" s="518">
        <v>150243</v>
      </c>
      <c r="C1308" s="518" t="s">
        <v>2660</v>
      </c>
      <c r="D1308" s="518" t="s">
        <v>867</v>
      </c>
      <c r="E1308" s="859">
        <v>23</v>
      </c>
      <c r="F1308" s="859">
        <v>0</v>
      </c>
      <c r="G1308" s="518" t="s">
        <v>122</v>
      </c>
      <c r="H1308" s="518" t="s">
        <v>317</v>
      </c>
      <c r="I1308" s="518">
        <v>150243</v>
      </c>
    </row>
    <row r="1309" spans="1:9" x14ac:dyDescent="0.2">
      <c r="A1309" s="518" t="s">
        <v>225</v>
      </c>
      <c r="B1309" s="518">
        <v>150268</v>
      </c>
      <c r="C1309" s="518" t="s">
        <v>2660</v>
      </c>
      <c r="D1309" s="518" t="s">
        <v>3605</v>
      </c>
      <c r="E1309" s="859">
        <v>29</v>
      </c>
      <c r="F1309" s="859">
        <v>29</v>
      </c>
      <c r="G1309" s="518" t="s">
        <v>122</v>
      </c>
      <c r="H1309" s="518" t="s">
        <v>225</v>
      </c>
      <c r="I1309" s="518">
        <v>150268</v>
      </c>
    </row>
    <row r="1310" spans="1:9" x14ac:dyDescent="0.2">
      <c r="A1310" s="518" t="s">
        <v>225</v>
      </c>
      <c r="B1310" s="518">
        <v>150276</v>
      </c>
      <c r="C1310" s="518" t="s">
        <v>2660</v>
      </c>
      <c r="D1310" s="518" t="s">
        <v>3606</v>
      </c>
      <c r="E1310" s="859">
        <v>18</v>
      </c>
      <c r="F1310" s="859">
        <v>18</v>
      </c>
      <c r="G1310" s="518" t="s">
        <v>122</v>
      </c>
      <c r="H1310" s="518" t="s">
        <v>225</v>
      </c>
      <c r="I1310" s="518">
        <v>150276</v>
      </c>
    </row>
    <row r="1311" spans="1:9" x14ac:dyDescent="0.2">
      <c r="A1311" s="518" t="s">
        <v>377</v>
      </c>
      <c r="B1311" s="518">
        <v>150292</v>
      </c>
      <c r="C1311" s="518" t="s">
        <v>2660</v>
      </c>
      <c r="D1311" s="518" t="s">
        <v>3607</v>
      </c>
      <c r="E1311" s="859">
        <v>31</v>
      </c>
      <c r="F1311" s="859">
        <v>31</v>
      </c>
      <c r="G1311" s="518" t="s">
        <v>122</v>
      </c>
      <c r="H1311" s="518" t="s">
        <v>377</v>
      </c>
      <c r="I1311" s="518">
        <v>150292</v>
      </c>
    </row>
    <row r="1312" spans="1:9" x14ac:dyDescent="0.2">
      <c r="A1312" s="518" t="s">
        <v>343</v>
      </c>
      <c r="B1312" s="518">
        <v>150326</v>
      </c>
      <c r="C1312" s="518" t="s">
        <v>2660</v>
      </c>
      <c r="D1312" s="518" t="s">
        <v>1247</v>
      </c>
      <c r="E1312" s="859">
        <v>34</v>
      </c>
      <c r="F1312" s="859">
        <v>34</v>
      </c>
      <c r="G1312" s="518" t="s">
        <v>122</v>
      </c>
      <c r="H1312" s="518" t="s">
        <v>343</v>
      </c>
      <c r="I1312" s="518">
        <v>150326</v>
      </c>
    </row>
    <row r="1313" spans="1:9" x14ac:dyDescent="0.2">
      <c r="A1313" s="518" t="s">
        <v>343</v>
      </c>
      <c r="B1313" s="518">
        <v>150334</v>
      </c>
      <c r="C1313" s="518" t="s">
        <v>2660</v>
      </c>
      <c r="D1313" s="518" t="s">
        <v>439</v>
      </c>
      <c r="E1313" s="859">
        <v>35</v>
      </c>
      <c r="F1313" s="859">
        <v>35</v>
      </c>
      <c r="G1313" s="518" t="s">
        <v>122</v>
      </c>
      <c r="H1313" s="518" t="s">
        <v>343</v>
      </c>
      <c r="I1313" s="518">
        <v>150334</v>
      </c>
    </row>
    <row r="1314" spans="1:9" x14ac:dyDescent="0.2">
      <c r="A1314" s="518" t="s">
        <v>255</v>
      </c>
      <c r="B1314" s="518">
        <v>150367</v>
      </c>
      <c r="C1314" s="518" t="s">
        <v>2660</v>
      </c>
      <c r="D1314" s="518" t="s">
        <v>1115</v>
      </c>
      <c r="E1314" s="859">
        <v>18</v>
      </c>
      <c r="F1314" s="859">
        <v>18</v>
      </c>
      <c r="G1314" s="518" t="s">
        <v>122</v>
      </c>
      <c r="H1314" s="518" t="s">
        <v>255</v>
      </c>
      <c r="I1314" s="518">
        <v>150367</v>
      </c>
    </row>
    <row r="1315" spans="1:9" x14ac:dyDescent="0.2">
      <c r="A1315" s="518" t="s">
        <v>173</v>
      </c>
      <c r="B1315" s="518">
        <v>150375</v>
      </c>
      <c r="C1315" s="518" t="s">
        <v>2660</v>
      </c>
      <c r="D1315" s="518" t="s">
        <v>3612</v>
      </c>
      <c r="E1315" s="859">
        <v>31</v>
      </c>
      <c r="F1315" s="859">
        <v>31</v>
      </c>
      <c r="G1315" s="518" t="s">
        <v>122</v>
      </c>
      <c r="H1315" s="518" t="s">
        <v>173</v>
      </c>
      <c r="I1315" s="518">
        <v>150375</v>
      </c>
    </row>
    <row r="1316" spans="1:9" x14ac:dyDescent="0.2">
      <c r="A1316" s="518" t="s">
        <v>246</v>
      </c>
      <c r="B1316" s="518">
        <v>150391</v>
      </c>
      <c r="C1316" s="518" t="s">
        <v>2660</v>
      </c>
      <c r="D1316" s="518" t="s">
        <v>3613</v>
      </c>
      <c r="E1316" s="859">
        <v>35</v>
      </c>
      <c r="F1316" s="859">
        <v>26</v>
      </c>
      <c r="G1316" s="518" t="s">
        <v>122</v>
      </c>
      <c r="H1316" s="518" t="s">
        <v>246</v>
      </c>
      <c r="I1316" s="518">
        <v>150391</v>
      </c>
    </row>
    <row r="1317" spans="1:9" x14ac:dyDescent="0.2">
      <c r="A1317" s="518" t="s">
        <v>246</v>
      </c>
      <c r="B1317" s="518">
        <v>150433</v>
      </c>
      <c r="C1317" s="518" t="s">
        <v>2660</v>
      </c>
      <c r="D1317" s="518" t="s">
        <v>722</v>
      </c>
      <c r="E1317" s="859">
        <v>31</v>
      </c>
      <c r="F1317" s="859">
        <v>15</v>
      </c>
      <c r="G1317" s="518" t="s">
        <v>122</v>
      </c>
      <c r="H1317" s="518" t="s">
        <v>246</v>
      </c>
      <c r="I1317" s="518">
        <v>150433</v>
      </c>
    </row>
    <row r="1318" spans="1:9" x14ac:dyDescent="0.2">
      <c r="A1318" s="518" t="s">
        <v>246</v>
      </c>
      <c r="B1318" s="518">
        <v>150441</v>
      </c>
      <c r="C1318" s="518" t="s">
        <v>2660</v>
      </c>
      <c r="D1318" s="518" t="s">
        <v>1094</v>
      </c>
      <c r="E1318" s="859">
        <v>32</v>
      </c>
      <c r="F1318" s="859">
        <v>19</v>
      </c>
      <c r="G1318" s="518" t="s">
        <v>122</v>
      </c>
      <c r="H1318" s="518" t="s">
        <v>246</v>
      </c>
      <c r="I1318" s="518">
        <v>150441</v>
      </c>
    </row>
    <row r="1319" spans="1:9" x14ac:dyDescent="0.2">
      <c r="A1319" s="518" t="s">
        <v>246</v>
      </c>
      <c r="B1319" s="518">
        <v>150508</v>
      </c>
      <c r="C1319" s="518" t="s">
        <v>2660</v>
      </c>
      <c r="D1319" s="518" t="s">
        <v>3614</v>
      </c>
      <c r="E1319" s="859">
        <v>33</v>
      </c>
      <c r="F1319" s="859">
        <v>0</v>
      </c>
      <c r="G1319" s="518" t="s">
        <v>122</v>
      </c>
      <c r="H1319" s="518" t="s">
        <v>246</v>
      </c>
      <c r="I1319" s="518">
        <v>150508</v>
      </c>
    </row>
    <row r="1320" spans="1:9" x14ac:dyDescent="0.2">
      <c r="A1320" s="518" t="s">
        <v>179</v>
      </c>
      <c r="B1320" s="518">
        <v>150607</v>
      </c>
      <c r="C1320" s="518" t="s">
        <v>2660</v>
      </c>
      <c r="D1320" s="518" t="s">
        <v>3615</v>
      </c>
      <c r="E1320" s="859">
        <v>20</v>
      </c>
      <c r="F1320" s="859">
        <v>20</v>
      </c>
      <c r="G1320" s="518" t="s">
        <v>122</v>
      </c>
      <c r="H1320" s="518" t="s">
        <v>179</v>
      </c>
      <c r="I1320" s="518">
        <v>150607</v>
      </c>
    </row>
    <row r="1321" spans="1:9" x14ac:dyDescent="0.2">
      <c r="A1321" s="518" t="s">
        <v>269</v>
      </c>
      <c r="B1321" s="518">
        <v>150649</v>
      </c>
      <c r="C1321" s="518" t="s">
        <v>2660</v>
      </c>
      <c r="D1321" s="518" t="s">
        <v>1045</v>
      </c>
      <c r="E1321" s="859">
        <v>35</v>
      </c>
      <c r="F1321" s="859">
        <v>31</v>
      </c>
      <c r="G1321" s="518" t="s">
        <v>122</v>
      </c>
      <c r="H1321" s="518" t="s">
        <v>269</v>
      </c>
      <c r="I1321" s="518">
        <v>150649</v>
      </c>
    </row>
    <row r="1322" spans="1:9" x14ac:dyDescent="0.2">
      <c r="A1322" s="518" t="s">
        <v>269</v>
      </c>
      <c r="B1322" s="518">
        <v>150656</v>
      </c>
      <c r="C1322" s="518" t="s">
        <v>2660</v>
      </c>
      <c r="D1322" s="518" t="s">
        <v>3616</v>
      </c>
      <c r="E1322" s="859">
        <v>36</v>
      </c>
      <c r="F1322" s="859">
        <v>31</v>
      </c>
      <c r="G1322" s="518" t="s">
        <v>122</v>
      </c>
      <c r="H1322" s="518" t="s">
        <v>269</v>
      </c>
      <c r="I1322" s="518">
        <v>150656</v>
      </c>
    </row>
    <row r="1323" spans="1:9" x14ac:dyDescent="0.2">
      <c r="A1323" s="518" t="s">
        <v>179</v>
      </c>
      <c r="B1323" s="518">
        <v>150664</v>
      </c>
      <c r="C1323" s="518" t="s">
        <v>2660</v>
      </c>
      <c r="D1323" s="518" t="s">
        <v>3617</v>
      </c>
      <c r="E1323" s="859">
        <v>33</v>
      </c>
      <c r="F1323" s="859">
        <v>33</v>
      </c>
      <c r="G1323" s="518" t="s">
        <v>122</v>
      </c>
      <c r="H1323" s="518" t="s">
        <v>179</v>
      </c>
      <c r="I1323" s="518">
        <v>150664</v>
      </c>
    </row>
    <row r="1324" spans="1:9" x14ac:dyDescent="0.2">
      <c r="A1324" s="518" t="s">
        <v>269</v>
      </c>
      <c r="B1324" s="518">
        <v>150680</v>
      </c>
      <c r="C1324" s="518" t="s">
        <v>2660</v>
      </c>
      <c r="D1324" s="518" t="s">
        <v>3632</v>
      </c>
      <c r="E1324" s="859">
        <v>30</v>
      </c>
      <c r="F1324" s="859">
        <v>28</v>
      </c>
      <c r="G1324" s="518" t="s">
        <v>122</v>
      </c>
      <c r="H1324" s="518" t="s">
        <v>269</v>
      </c>
      <c r="I1324" s="518">
        <v>150680</v>
      </c>
    </row>
    <row r="1325" spans="1:9" x14ac:dyDescent="0.2">
      <c r="A1325" s="518" t="s">
        <v>269</v>
      </c>
      <c r="B1325" s="518">
        <v>150748</v>
      </c>
      <c r="C1325" s="518" t="s">
        <v>2660</v>
      </c>
      <c r="D1325" s="518" t="s">
        <v>3633</v>
      </c>
      <c r="E1325" s="859">
        <v>35</v>
      </c>
      <c r="F1325" s="859">
        <v>31</v>
      </c>
      <c r="G1325" s="518" t="s">
        <v>122</v>
      </c>
      <c r="H1325" s="518" t="s">
        <v>269</v>
      </c>
      <c r="I1325" s="518">
        <v>150748</v>
      </c>
    </row>
    <row r="1326" spans="1:9" x14ac:dyDescent="0.2">
      <c r="A1326" s="518" t="s">
        <v>269</v>
      </c>
      <c r="B1326" s="518">
        <v>150763</v>
      </c>
      <c r="C1326" s="518" t="s">
        <v>2660</v>
      </c>
      <c r="D1326" s="518" t="s">
        <v>3634</v>
      </c>
      <c r="E1326" s="859">
        <v>35</v>
      </c>
      <c r="F1326" s="859">
        <v>31</v>
      </c>
      <c r="G1326" s="518" t="s">
        <v>122</v>
      </c>
      <c r="H1326" s="518" t="s">
        <v>269</v>
      </c>
      <c r="I1326" s="518">
        <v>150763</v>
      </c>
    </row>
    <row r="1327" spans="1:9" x14ac:dyDescent="0.2">
      <c r="A1327" s="518" t="s">
        <v>269</v>
      </c>
      <c r="B1327" s="518">
        <v>150870</v>
      </c>
      <c r="C1327" s="518" t="s">
        <v>2660</v>
      </c>
      <c r="D1327" s="518" t="s">
        <v>3635</v>
      </c>
      <c r="E1327" s="859">
        <v>35</v>
      </c>
      <c r="F1327" s="859">
        <v>31</v>
      </c>
      <c r="G1327" s="518" t="s">
        <v>122</v>
      </c>
      <c r="H1327" s="518" t="s">
        <v>269</v>
      </c>
      <c r="I1327" s="518">
        <v>150870</v>
      </c>
    </row>
    <row r="1328" spans="1:9" x14ac:dyDescent="0.2">
      <c r="A1328" s="518" t="s">
        <v>269</v>
      </c>
      <c r="B1328" s="518">
        <v>150888</v>
      </c>
      <c r="C1328" s="518" t="s">
        <v>2660</v>
      </c>
      <c r="D1328" s="518" t="s">
        <v>3636</v>
      </c>
      <c r="E1328" s="859">
        <v>24</v>
      </c>
      <c r="F1328" s="859">
        <v>22</v>
      </c>
      <c r="G1328" s="518" t="s">
        <v>122</v>
      </c>
      <c r="H1328" s="518" t="s">
        <v>269</v>
      </c>
      <c r="I1328" s="518">
        <v>150888</v>
      </c>
    </row>
    <row r="1329" spans="1:9" x14ac:dyDescent="0.2">
      <c r="A1329" s="518" t="s">
        <v>269</v>
      </c>
      <c r="B1329" s="518">
        <v>150912</v>
      </c>
      <c r="C1329" s="518" t="s">
        <v>2660</v>
      </c>
      <c r="D1329" s="518" t="s">
        <v>3637</v>
      </c>
      <c r="E1329" s="859">
        <v>35</v>
      </c>
      <c r="F1329" s="859">
        <v>31</v>
      </c>
      <c r="G1329" s="518" t="s">
        <v>122</v>
      </c>
      <c r="H1329" s="518" t="s">
        <v>269</v>
      </c>
      <c r="I1329" s="518">
        <v>150912</v>
      </c>
    </row>
    <row r="1330" spans="1:9" x14ac:dyDescent="0.2">
      <c r="A1330" s="518" t="s">
        <v>269</v>
      </c>
      <c r="B1330" s="518">
        <v>150920</v>
      </c>
      <c r="C1330" s="518" t="s">
        <v>2660</v>
      </c>
      <c r="D1330" s="518" t="s">
        <v>3638</v>
      </c>
      <c r="E1330" s="859">
        <v>36</v>
      </c>
      <c r="F1330" s="859">
        <v>31</v>
      </c>
      <c r="G1330" s="518" t="s">
        <v>122</v>
      </c>
      <c r="H1330" s="518" t="s">
        <v>269</v>
      </c>
      <c r="I1330" s="518">
        <v>150920</v>
      </c>
    </row>
    <row r="1331" spans="1:9" x14ac:dyDescent="0.2">
      <c r="A1331" s="518" t="s">
        <v>230</v>
      </c>
      <c r="B1331" s="518">
        <v>150938</v>
      </c>
      <c r="C1331" s="518" t="s">
        <v>2660</v>
      </c>
      <c r="D1331" s="518" t="s">
        <v>494</v>
      </c>
      <c r="E1331" s="859">
        <v>28</v>
      </c>
      <c r="F1331" s="859">
        <v>20</v>
      </c>
      <c r="G1331" s="518" t="s">
        <v>122</v>
      </c>
      <c r="H1331" s="518" t="s">
        <v>230</v>
      </c>
      <c r="I1331" s="518">
        <v>150938</v>
      </c>
    </row>
    <row r="1332" spans="1:9" x14ac:dyDescent="0.2">
      <c r="A1332" s="518" t="s">
        <v>230</v>
      </c>
      <c r="B1332" s="518">
        <v>150946</v>
      </c>
      <c r="C1332" s="518" t="s">
        <v>2660</v>
      </c>
      <c r="D1332" s="518" t="s">
        <v>885</v>
      </c>
      <c r="E1332" s="859">
        <v>33</v>
      </c>
      <c r="F1332" s="859">
        <v>30</v>
      </c>
      <c r="G1332" s="518" t="s">
        <v>122</v>
      </c>
      <c r="H1332" s="518" t="s">
        <v>230</v>
      </c>
      <c r="I1332" s="518">
        <v>150946</v>
      </c>
    </row>
    <row r="1333" spans="1:9" x14ac:dyDescent="0.2">
      <c r="A1333" s="518" t="s">
        <v>269</v>
      </c>
      <c r="B1333" s="518">
        <v>150979</v>
      </c>
      <c r="C1333" s="518" t="s">
        <v>2660</v>
      </c>
      <c r="D1333" s="518" t="s">
        <v>3639</v>
      </c>
      <c r="E1333" s="859">
        <v>34</v>
      </c>
      <c r="F1333" s="859">
        <v>30</v>
      </c>
      <c r="G1333" s="518" t="s">
        <v>122</v>
      </c>
      <c r="H1333" s="518" t="s">
        <v>269</v>
      </c>
      <c r="I1333" s="518">
        <v>150979</v>
      </c>
    </row>
    <row r="1334" spans="1:9" x14ac:dyDescent="0.2">
      <c r="A1334" s="518" t="s">
        <v>269</v>
      </c>
      <c r="B1334" s="518">
        <v>150987</v>
      </c>
      <c r="C1334" s="518" t="s">
        <v>2660</v>
      </c>
      <c r="D1334" s="518" t="s">
        <v>3640</v>
      </c>
      <c r="E1334" s="859">
        <v>36</v>
      </c>
      <c r="F1334" s="859">
        <v>31</v>
      </c>
      <c r="G1334" s="518" t="s">
        <v>122</v>
      </c>
      <c r="H1334" s="518" t="s">
        <v>269</v>
      </c>
      <c r="I1334" s="518">
        <v>150987</v>
      </c>
    </row>
    <row r="1335" spans="1:9" x14ac:dyDescent="0.2">
      <c r="A1335" s="518" t="s">
        <v>269</v>
      </c>
      <c r="B1335" s="518">
        <v>151019</v>
      </c>
      <c r="C1335" s="518" t="s">
        <v>2660</v>
      </c>
      <c r="D1335" s="518" t="s">
        <v>3641</v>
      </c>
      <c r="E1335" s="859">
        <v>36</v>
      </c>
      <c r="F1335" s="859">
        <v>31</v>
      </c>
      <c r="G1335" s="518" t="s">
        <v>122</v>
      </c>
      <c r="H1335" s="518" t="s">
        <v>269</v>
      </c>
      <c r="I1335" s="518">
        <v>151019</v>
      </c>
    </row>
    <row r="1336" spans="1:9" x14ac:dyDescent="0.2">
      <c r="A1336" s="518" t="s">
        <v>242</v>
      </c>
      <c r="B1336" s="518">
        <v>151076</v>
      </c>
      <c r="C1336" s="518" t="s">
        <v>2660</v>
      </c>
      <c r="D1336" s="518" t="s">
        <v>3528</v>
      </c>
      <c r="E1336" s="859">
        <v>35</v>
      </c>
      <c r="F1336" s="859">
        <v>35</v>
      </c>
      <c r="G1336" s="518" t="s">
        <v>122</v>
      </c>
      <c r="H1336" s="518" t="s">
        <v>242</v>
      </c>
      <c r="I1336" s="518">
        <v>151076</v>
      </c>
    </row>
    <row r="1337" spans="1:9" x14ac:dyDescent="0.2">
      <c r="A1337" s="518" t="s">
        <v>263</v>
      </c>
      <c r="B1337" s="518">
        <v>151092</v>
      </c>
      <c r="C1337" s="518" t="s">
        <v>2660</v>
      </c>
      <c r="D1337" s="518" t="s">
        <v>3647</v>
      </c>
      <c r="E1337" s="859">
        <v>30</v>
      </c>
      <c r="F1337" s="859">
        <v>30</v>
      </c>
      <c r="G1337" s="518" t="s">
        <v>122</v>
      </c>
      <c r="H1337" s="518" t="s">
        <v>263</v>
      </c>
      <c r="I1337" s="518">
        <v>151092</v>
      </c>
    </row>
    <row r="1338" spans="1:9" x14ac:dyDescent="0.2">
      <c r="A1338" s="518" t="s">
        <v>263</v>
      </c>
      <c r="B1338" s="518">
        <v>151100</v>
      </c>
      <c r="C1338" s="518" t="s">
        <v>2660</v>
      </c>
      <c r="D1338" s="518" t="s">
        <v>670</v>
      </c>
      <c r="E1338" s="859">
        <v>31</v>
      </c>
      <c r="F1338" s="859">
        <v>31</v>
      </c>
      <c r="G1338" s="518" t="s">
        <v>122</v>
      </c>
      <c r="H1338" s="518" t="s">
        <v>263</v>
      </c>
      <c r="I1338" s="518">
        <v>151100</v>
      </c>
    </row>
    <row r="1339" spans="1:9" x14ac:dyDescent="0.2">
      <c r="A1339" s="518" t="s">
        <v>263</v>
      </c>
      <c r="B1339" s="518">
        <v>151118</v>
      </c>
      <c r="C1339" s="518" t="s">
        <v>2660</v>
      </c>
      <c r="D1339" s="518" t="s">
        <v>1861</v>
      </c>
      <c r="E1339" s="859">
        <v>30</v>
      </c>
      <c r="F1339" s="859">
        <v>30</v>
      </c>
      <c r="G1339" s="518" t="s">
        <v>122</v>
      </c>
      <c r="H1339" s="518" t="s">
        <v>263</v>
      </c>
      <c r="I1339" s="518">
        <v>151118</v>
      </c>
    </row>
    <row r="1340" spans="1:9" x14ac:dyDescent="0.2">
      <c r="A1340" s="518" t="s">
        <v>263</v>
      </c>
      <c r="B1340" s="518">
        <v>151126</v>
      </c>
      <c r="C1340" s="518" t="s">
        <v>2660</v>
      </c>
      <c r="D1340" s="518" t="s">
        <v>3648</v>
      </c>
      <c r="E1340" s="859">
        <v>18</v>
      </c>
      <c r="F1340" s="859">
        <v>18</v>
      </c>
      <c r="G1340" s="518" t="s">
        <v>122</v>
      </c>
      <c r="H1340" s="518" t="s">
        <v>263</v>
      </c>
      <c r="I1340" s="518">
        <v>151126</v>
      </c>
    </row>
    <row r="1341" spans="1:9" x14ac:dyDescent="0.2">
      <c r="A1341" s="518" t="s">
        <v>178</v>
      </c>
      <c r="B1341" s="518">
        <v>151142</v>
      </c>
      <c r="C1341" s="518" t="s">
        <v>2660</v>
      </c>
      <c r="D1341" s="518" t="s">
        <v>3649</v>
      </c>
      <c r="E1341" s="859">
        <v>33</v>
      </c>
      <c r="F1341" s="859">
        <v>30</v>
      </c>
      <c r="G1341" s="518" t="s">
        <v>122</v>
      </c>
      <c r="H1341" s="518" t="s">
        <v>178</v>
      </c>
      <c r="I1341" s="518">
        <v>151142</v>
      </c>
    </row>
    <row r="1342" spans="1:9" x14ac:dyDescent="0.2">
      <c r="A1342" s="518" t="s">
        <v>235</v>
      </c>
      <c r="B1342" s="518">
        <v>151175</v>
      </c>
      <c r="C1342" s="518" t="s">
        <v>2660</v>
      </c>
      <c r="D1342" s="518" t="s">
        <v>3650</v>
      </c>
      <c r="E1342" s="859">
        <v>35</v>
      </c>
      <c r="F1342" s="859">
        <v>34</v>
      </c>
      <c r="G1342" s="518" t="s">
        <v>122</v>
      </c>
      <c r="H1342" s="518" t="s">
        <v>235</v>
      </c>
      <c r="I1342" s="518">
        <v>151175</v>
      </c>
    </row>
    <row r="1343" spans="1:9" x14ac:dyDescent="0.2">
      <c r="A1343" s="518" t="s">
        <v>344</v>
      </c>
      <c r="B1343" s="518">
        <v>151225</v>
      </c>
      <c r="C1343" s="518" t="s">
        <v>2660</v>
      </c>
      <c r="D1343" s="518" t="s">
        <v>1096</v>
      </c>
      <c r="E1343" s="859">
        <v>35</v>
      </c>
      <c r="F1343" s="859">
        <v>35</v>
      </c>
      <c r="G1343" s="518" t="s">
        <v>122</v>
      </c>
      <c r="H1343" s="518" t="s">
        <v>344</v>
      </c>
      <c r="I1343" s="518">
        <v>151225</v>
      </c>
    </row>
    <row r="1344" spans="1:9" x14ac:dyDescent="0.2">
      <c r="A1344" s="518" t="s">
        <v>344</v>
      </c>
      <c r="B1344" s="518">
        <v>151241</v>
      </c>
      <c r="C1344" s="518" t="s">
        <v>2660</v>
      </c>
      <c r="D1344" s="518" t="s">
        <v>1047</v>
      </c>
      <c r="E1344" s="859">
        <v>31</v>
      </c>
      <c r="F1344" s="859">
        <v>31</v>
      </c>
      <c r="G1344" s="518" t="s">
        <v>122</v>
      </c>
      <c r="H1344" s="518" t="s">
        <v>344</v>
      </c>
      <c r="I1344" s="518">
        <v>151241</v>
      </c>
    </row>
    <row r="1345" spans="1:9" x14ac:dyDescent="0.2">
      <c r="A1345" s="518" t="s">
        <v>344</v>
      </c>
      <c r="B1345" s="518">
        <v>151282</v>
      </c>
      <c r="C1345" s="518" t="s">
        <v>2660</v>
      </c>
      <c r="D1345" s="518" t="s">
        <v>693</v>
      </c>
      <c r="E1345" s="859">
        <v>32</v>
      </c>
      <c r="F1345" s="859">
        <v>32</v>
      </c>
      <c r="G1345" s="518" t="s">
        <v>122</v>
      </c>
      <c r="H1345" s="518" t="s">
        <v>344</v>
      </c>
      <c r="I1345" s="518">
        <v>151282</v>
      </c>
    </row>
    <row r="1346" spans="1:9" x14ac:dyDescent="0.2">
      <c r="A1346" s="518" t="s">
        <v>344</v>
      </c>
      <c r="B1346" s="518">
        <v>151316</v>
      </c>
      <c r="C1346" s="518" t="s">
        <v>2660</v>
      </c>
      <c r="D1346" s="518" t="s">
        <v>3651</v>
      </c>
      <c r="E1346" s="859">
        <v>36</v>
      </c>
      <c r="F1346" s="859">
        <v>36</v>
      </c>
      <c r="G1346" s="518" t="s">
        <v>122</v>
      </c>
      <c r="H1346" s="518" t="s">
        <v>344</v>
      </c>
      <c r="I1346" s="518">
        <v>151316</v>
      </c>
    </row>
    <row r="1347" spans="1:9" x14ac:dyDescent="0.2">
      <c r="A1347" s="518" t="s">
        <v>344</v>
      </c>
      <c r="B1347" s="518">
        <v>151324</v>
      </c>
      <c r="C1347" s="518" t="s">
        <v>2660</v>
      </c>
      <c r="D1347" s="518" t="s">
        <v>3652</v>
      </c>
      <c r="E1347" s="859">
        <v>25</v>
      </c>
      <c r="F1347" s="859">
        <v>25</v>
      </c>
      <c r="G1347" s="518" t="s">
        <v>122</v>
      </c>
      <c r="H1347" s="518" t="s">
        <v>344</v>
      </c>
      <c r="I1347" s="518">
        <v>151324</v>
      </c>
    </row>
    <row r="1348" spans="1:9" x14ac:dyDescent="0.2">
      <c r="A1348" s="518" t="s">
        <v>344</v>
      </c>
      <c r="B1348" s="518">
        <v>151340</v>
      </c>
      <c r="C1348" s="518" t="s">
        <v>2660</v>
      </c>
      <c r="D1348" s="518" t="s">
        <v>1415</v>
      </c>
      <c r="E1348" s="859">
        <v>31</v>
      </c>
      <c r="F1348" s="859">
        <v>31</v>
      </c>
      <c r="G1348" s="518" t="s">
        <v>122</v>
      </c>
      <c r="H1348" s="518" t="s">
        <v>344</v>
      </c>
      <c r="I1348" s="518">
        <v>151340</v>
      </c>
    </row>
    <row r="1349" spans="1:9" x14ac:dyDescent="0.2">
      <c r="A1349" s="518" t="s">
        <v>344</v>
      </c>
      <c r="B1349" s="518">
        <v>151357</v>
      </c>
      <c r="C1349" s="518" t="s">
        <v>2660</v>
      </c>
      <c r="D1349" s="518" t="s">
        <v>3447</v>
      </c>
      <c r="E1349" s="859">
        <v>34</v>
      </c>
      <c r="F1349" s="859">
        <v>34</v>
      </c>
      <c r="G1349" s="518" t="s">
        <v>122</v>
      </c>
      <c r="H1349" s="518" t="s">
        <v>344</v>
      </c>
      <c r="I1349" s="518">
        <v>151357</v>
      </c>
    </row>
    <row r="1350" spans="1:9" x14ac:dyDescent="0.2">
      <c r="A1350" s="518" t="s">
        <v>285</v>
      </c>
      <c r="B1350" s="518">
        <v>151373</v>
      </c>
      <c r="C1350" s="518" t="s">
        <v>2660</v>
      </c>
      <c r="D1350" s="518" t="s">
        <v>3448</v>
      </c>
      <c r="E1350" s="859">
        <v>36</v>
      </c>
      <c r="F1350" s="859">
        <v>29</v>
      </c>
      <c r="G1350" s="518" t="s">
        <v>122</v>
      </c>
      <c r="H1350" s="518" t="s">
        <v>285</v>
      </c>
      <c r="I1350" s="518">
        <v>151373</v>
      </c>
    </row>
    <row r="1351" spans="1:9" x14ac:dyDescent="0.2">
      <c r="A1351" s="518" t="s">
        <v>285</v>
      </c>
      <c r="B1351" s="518">
        <v>151381</v>
      </c>
      <c r="C1351" s="518" t="s">
        <v>2660</v>
      </c>
      <c r="D1351" s="518" t="s">
        <v>3449</v>
      </c>
      <c r="E1351" s="859">
        <v>36</v>
      </c>
      <c r="F1351" s="859">
        <v>29</v>
      </c>
      <c r="G1351" s="518" t="s">
        <v>122</v>
      </c>
      <c r="H1351" s="518" t="s">
        <v>285</v>
      </c>
      <c r="I1351" s="518">
        <v>151381</v>
      </c>
    </row>
    <row r="1352" spans="1:9" x14ac:dyDescent="0.2">
      <c r="A1352" s="518" t="s">
        <v>285</v>
      </c>
      <c r="B1352" s="518">
        <v>151399</v>
      </c>
      <c r="C1352" s="518" t="s">
        <v>2660</v>
      </c>
      <c r="D1352" s="518" t="s">
        <v>3450</v>
      </c>
      <c r="E1352" s="859">
        <v>35</v>
      </c>
      <c r="F1352" s="859">
        <v>28</v>
      </c>
      <c r="G1352" s="518" t="s">
        <v>122</v>
      </c>
      <c r="H1352" s="518" t="s">
        <v>285</v>
      </c>
      <c r="I1352" s="518">
        <v>151399</v>
      </c>
    </row>
    <row r="1353" spans="1:9" x14ac:dyDescent="0.2">
      <c r="A1353" s="518" t="s">
        <v>146</v>
      </c>
      <c r="B1353" s="518">
        <v>151555</v>
      </c>
      <c r="C1353" s="518" t="s">
        <v>2660</v>
      </c>
      <c r="D1353" s="518" t="s">
        <v>7554</v>
      </c>
      <c r="E1353" s="859">
        <v>35</v>
      </c>
      <c r="F1353" s="859">
        <v>0</v>
      </c>
      <c r="G1353" s="518" t="s">
        <v>122</v>
      </c>
      <c r="H1353" s="518" t="s">
        <v>146</v>
      </c>
      <c r="I1353" s="518">
        <v>151555</v>
      </c>
    </row>
    <row r="1354" spans="1:9" x14ac:dyDescent="0.2">
      <c r="A1354" s="518" t="s">
        <v>146</v>
      </c>
      <c r="B1354" s="518">
        <v>151563</v>
      </c>
      <c r="C1354" s="518" t="s">
        <v>2660</v>
      </c>
      <c r="D1354" s="518" t="s">
        <v>2412</v>
      </c>
      <c r="E1354" s="859">
        <v>33</v>
      </c>
      <c r="F1354" s="859">
        <v>0</v>
      </c>
      <c r="G1354" s="518" t="s">
        <v>122</v>
      </c>
      <c r="H1354" s="518" t="s">
        <v>146</v>
      </c>
      <c r="I1354" s="518">
        <v>151563</v>
      </c>
    </row>
    <row r="1355" spans="1:9" x14ac:dyDescent="0.2">
      <c r="A1355" s="518" t="s">
        <v>146</v>
      </c>
      <c r="B1355" s="518">
        <v>151571</v>
      </c>
      <c r="C1355" s="518" t="s">
        <v>2660</v>
      </c>
      <c r="D1355" s="518" t="s">
        <v>1047</v>
      </c>
      <c r="E1355" s="859">
        <v>15</v>
      </c>
      <c r="F1355" s="859">
        <v>0</v>
      </c>
      <c r="G1355" s="518" t="s">
        <v>122</v>
      </c>
      <c r="H1355" s="518" t="s">
        <v>146</v>
      </c>
      <c r="I1355" s="518">
        <v>151571</v>
      </c>
    </row>
    <row r="1356" spans="1:9" x14ac:dyDescent="0.2">
      <c r="A1356" s="518" t="s">
        <v>265</v>
      </c>
      <c r="B1356" s="518">
        <v>151613</v>
      </c>
      <c r="C1356" s="518" t="s">
        <v>2660</v>
      </c>
      <c r="D1356" s="518" t="s">
        <v>2707</v>
      </c>
      <c r="E1356" s="859">
        <v>31</v>
      </c>
      <c r="F1356" s="859">
        <v>18</v>
      </c>
      <c r="G1356" s="518" t="s">
        <v>122</v>
      </c>
      <c r="H1356" s="518" t="s">
        <v>265</v>
      </c>
      <c r="I1356" s="518">
        <v>151613</v>
      </c>
    </row>
    <row r="1357" spans="1:9" x14ac:dyDescent="0.2">
      <c r="A1357" s="518" t="s">
        <v>194</v>
      </c>
      <c r="B1357" s="518">
        <v>151696</v>
      </c>
      <c r="C1357" s="518" t="s">
        <v>2660</v>
      </c>
      <c r="D1357" s="518" t="s">
        <v>3462</v>
      </c>
      <c r="E1357" s="859">
        <v>18</v>
      </c>
      <c r="F1357" s="859">
        <v>0</v>
      </c>
      <c r="G1357" s="518" t="s">
        <v>122</v>
      </c>
      <c r="H1357" s="518" t="s">
        <v>194</v>
      </c>
      <c r="I1357" s="518">
        <v>151696</v>
      </c>
    </row>
    <row r="1358" spans="1:9" x14ac:dyDescent="0.2">
      <c r="A1358" s="518" t="s">
        <v>194</v>
      </c>
      <c r="B1358" s="518">
        <v>151738</v>
      </c>
      <c r="C1358" s="518" t="s">
        <v>2660</v>
      </c>
      <c r="D1358" s="518" t="s">
        <v>1618</v>
      </c>
      <c r="E1358" s="859">
        <v>15</v>
      </c>
      <c r="F1358" s="859">
        <v>0</v>
      </c>
      <c r="G1358" s="518" t="s">
        <v>122</v>
      </c>
      <c r="H1358" s="518" t="s">
        <v>194</v>
      </c>
      <c r="I1358" s="518">
        <v>151738</v>
      </c>
    </row>
    <row r="1359" spans="1:9" x14ac:dyDescent="0.2">
      <c r="A1359" s="518" t="s">
        <v>246</v>
      </c>
      <c r="B1359" s="518">
        <v>151829</v>
      </c>
      <c r="C1359" s="518" t="s">
        <v>2660</v>
      </c>
      <c r="D1359" s="518" t="s">
        <v>3568</v>
      </c>
      <c r="E1359" s="859">
        <v>32</v>
      </c>
      <c r="F1359" s="859">
        <v>26</v>
      </c>
      <c r="G1359" s="518" t="s">
        <v>122</v>
      </c>
      <c r="H1359" s="518" t="s">
        <v>246</v>
      </c>
      <c r="I1359" s="518">
        <v>151829</v>
      </c>
    </row>
    <row r="1360" spans="1:9" x14ac:dyDescent="0.2">
      <c r="A1360" s="518" t="s">
        <v>383</v>
      </c>
      <c r="B1360" s="518">
        <v>151845</v>
      </c>
      <c r="C1360" s="518" t="s">
        <v>2660</v>
      </c>
      <c r="D1360" s="518" t="s">
        <v>3569</v>
      </c>
      <c r="E1360" s="859">
        <v>36</v>
      </c>
      <c r="F1360" s="859">
        <v>25</v>
      </c>
      <c r="G1360" s="518" t="s">
        <v>122</v>
      </c>
      <c r="H1360" s="518" t="s">
        <v>383</v>
      </c>
      <c r="I1360" s="518">
        <v>151845</v>
      </c>
    </row>
    <row r="1361" spans="1:9" x14ac:dyDescent="0.2">
      <c r="A1361" s="518" t="s">
        <v>383</v>
      </c>
      <c r="B1361" s="518">
        <v>151852</v>
      </c>
      <c r="C1361" s="518" t="s">
        <v>2660</v>
      </c>
      <c r="D1361" s="518" t="s">
        <v>8719</v>
      </c>
      <c r="E1361" s="859">
        <v>35</v>
      </c>
      <c r="F1361" s="859">
        <v>26</v>
      </c>
      <c r="G1361" s="518" t="s">
        <v>122</v>
      </c>
      <c r="H1361" s="518" t="s">
        <v>383</v>
      </c>
      <c r="I1361" s="518">
        <v>151852</v>
      </c>
    </row>
    <row r="1362" spans="1:9" x14ac:dyDescent="0.2">
      <c r="A1362" s="518" t="s">
        <v>385</v>
      </c>
      <c r="B1362" s="518">
        <v>151894</v>
      </c>
      <c r="C1362" s="518" t="s">
        <v>2660</v>
      </c>
      <c r="D1362" s="518" t="s">
        <v>571</v>
      </c>
      <c r="E1362" s="859">
        <v>24</v>
      </c>
      <c r="F1362" s="859">
        <v>18</v>
      </c>
      <c r="G1362" s="518" t="s">
        <v>122</v>
      </c>
      <c r="H1362" s="518" t="s">
        <v>385</v>
      </c>
      <c r="I1362" s="518">
        <v>151894</v>
      </c>
    </row>
    <row r="1363" spans="1:9" x14ac:dyDescent="0.2">
      <c r="A1363" s="518" t="s">
        <v>366</v>
      </c>
      <c r="B1363" s="518">
        <v>151993</v>
      </c>
      <c r="C1363" s="518" t="s">
        <v>2660</v>
      </c>
      <c r="D1363" s="518" t="s">
        <v>1032</v>
      </c>
      <c r="E1363" s="859">
        <v>19</v>
      </c>
      <c r="F1363" s="859">
        <v>19</v>
      </c>
      <c r="G1363" s="518" t="s">
        <v>122</v>
      </c>
      <c r="H1363" s="518" t="s">
        <v>366</v>
      </c>
      <c r="I1363" s="518">
        <v>151993</v>
      </c>
    </row>
    <row r="1364" spans="1:9" x14ac:dyDescent="0.2">
      <c r="A1364" s="518" t="s">
        <v>390</v>
      </c>
      <c r="B1364" s="518">
        <v>152041</v>
      </c>
      <c r="C1364" s="518" t="s">
        <v>2660</v>
      </c>
      <c r="D1364" s="518" t="s">
        <v>723</v>
      </c>
      <c r="E1364" s="859">
        <v>34</v>
      </c>
      <c r="F1364" s="859">
        <v>25</v>
      </c>
      <c r="G1364" s="518" t="s">
        <v>122</v>
      </c>
      <c r="H1364" s="518" t="s">
        <v>390</v>
      </c>
      <c r="I1364" s="518">
        <v>152041</v>
      </c>
    </row>
    <row r="1365" spans="1:9" x14ac:dyDescent="0.2">
      <c r="A1365" s="518" t="s">
        <v>390</v>
      </c>
      <c r="B1365" s="518">
        <v>152074</v>
      </c>
      <c r="C1365" s="518" t="s">
        <v>2660</v>
      </c>
      <c r="D1365" s="518" t="s">
        <v>1157</v>
      </c>
      <c r="E1365" s="859">
        <v>35</v>
      </c>
      <c r="F1365" s="859">
        <v>25</v>
      </c>
      <c r="G1365" s="518" t="s">
        <v>122</v>
      </c>
      <c r="H1365" s="518" t="s">
        <v>390</v>
      </c>
      <c r="I1365" s="518">
        <v>152074</v>
      </c>
    </row>
    <row r="1366" spans="1:9" x14ac:dyDescent="0.2">
      <c r="A1366" s="518" t="s">
        <v>390</v>
      </c>
      <c r="B1366" s="518">
        <v>152090</v>
      </c>
      <c r="C1366" s="518" t="s">
        <v>2660</v>
      </c>
      <c r="D1366" s="518" t="s">
        <v>3570</v>
      </c>
      <c r="E1366" s="859">
        <v>35</v>
      </c>
      <c r="F1366" s="859">
        <v>22</v>
      </c>
      <c r="G1366" s="518" t="s">
        <v>122</v>
      </c>
      <c r="H1366" s="518" t="s">
        <v>390</v>
      </c>
      <c r="I1366" s="518">
        <v>152090</v>
      </c>
    </row>
    <row r="1367" spans="1:9" x14ac:dyDescent="0.2">
      <c r="A1367" s="518" t="s">
        <v>222</v>
      </c>
      <c r="B1367" s="518">
        <v>152108</v>
      </c>
      <c r="C1367" s="518" t="s">
        <v>2660</v>
      </c>
      <c r="D1367" s="518" t="s">
        <v>2317</v>
      </c>
      <c r="E1367" s="859">
        <v>21</v>
      </c>
      <c r="F1367" s="859">
        <v>0</v>
      </c>
      <c r="G1367" s="518" t="s">
        <v>122</v>
      </c>
      <c r="H1367" s="518" t="s">
        <v>222</v>
      </c>
      <c r="I1367" s="518">
        <v>152108</v>
      </c>
    </row>
    <row r="1368" spans="1:9" x14ac:dyDescent="0.2">
      <c r="A1368" s="518" t="s">
        <v>372</v>
      </c>
      <c r="B1368" s="518">
        <v>152124</v>
      </c>
      <c r="C1368" s="518" t="s">
        <v>2660</v>
      </c>
      <c r="D1368" s="518" t="s">
        <v>3581</v>
      </c>
      <c r="E1368" s="859">
        <v>35</v>
      </c>
      <c r="F1368" s="859">
        <v>0</v>
      </c>
      <c r="G1368" s="518" t="s">
        <v>122</v>
      </c>
      <c r="H1368" s="518" t="s">
        <v>372</v>
      </c>
      <c r="I1368" s="518">
        <v>152124</v>
      </c>
    </row>
    <row r="1369" spans="1:9" x14ac:dyDescent="0.2">
      <c r="A1369" s="518" t="s">
        <v>372</v>
      </c>
      <c r="B1369" s="518">
        <v>152132</v>
      </c>
      <c r="C1369" s="518" t="s">
        <v>2660</v>
      </c>
      <c r="D1369" s="518" t="s">
        <v>3581</v>
      </c>
      <c r="E1369" s="859">
        <v>34</v>
      </c>
      <c r="F1369" s="859">
        <v>0</v>
      </c>
      <c r="G1369" s="518" t="s">
        <v>122</v>
      </c>
      <c r="H1369" s="518" t="s">
        <v>372</v>
      </c>
      <c r="I1369" s="518">
        <v>152132</v>
      </c>
    </row>
    <row r="1370" spans="1:9" x14ac:dyDescent="0.2">
      <c r="A1370" s="518" t="s">
        <v>372</v>
      </c>
      <c r="B1370" s="518">
        <v>152140</v>
      </c>
      <c r="C1370" s="518" t="s">
        <v>2660</v>
      </c>
      <c r="D1370" s="518" t="s">
        <v>8720</v>
      </c>
      <c r="E1370" s="859">
        <v>34</v>
      </c>
      <c r="F1370" s="859">
        <v>24</v>
      </c>
      <c r="G1370" s="518" t="s">
        <v>122</v>
      </c>
      <c r="H1370" s="518" t="s">
        <v>372</v>
      </c>
      <c r="I1370" s="518">
        <v>152140</v>
      </c>
    </row>
    <row r="1371" spans="1:9" x14ac:dyDescent="0.2">
      <c r="A1371" s="518" t="s">
        <v>372</v>
      </c>
      <c r="B1371" s="518">
        <v>152157</v>
      </c>
      <c r="C1371" s="518" t="s">
        <v>2660</v>
      </c>
      <c r="D1371" s="518" t="s">
        <v>1702</v>
      </c>
      <c r="E1371" s="859">
        <v>35</v>
      </c>
      <c r="F1371" s="859">
        <v>0</v>
      </c>
      <c r="G1371" s="518" t="s">
        <v>122</v>
      </c>
      <c r="H1371" s="518" t="s">
        <v>372</v>
      </c>
      <c r="I1371" s="518">
        <v>152157</v>
      </c>
    </row>
    <row r="1372" spans="1:9" x14ac:dyDescent="0.2">
      <c r="A1372" s="518" t="s">
        <v>372</v>
      </c>
      <c r="B1372" s="518">
        <v>152165</v>
      </c>
      <c r="C1372" s="518" t="s">
        <v>2660</v>
      </c>
      <c r="D1372" s="518" t="s">
        <v>8721</v>
      </c>
      <c r="E1372" s="859">
        <v>36</v>
      </c>
      <c r="F1372" s="859">
        <v>0</v>
      </c>
      <c r="G1372" s="518" t="s">
        <v>122</v>
      </c>
      <c r="H1372" s="518" t="s">
        <v>372</v>
      </c>
      <c r="I1372" s="518">
        <v>152165</v>
      </c>
    </row>
    <row r="1373" spans="1:9" x14ac:dyDescent="0.2">
      <c r="A1373" s="518" t="s">
        <v>372</v>
      </c>
      <c r="B1373" s="518">
        <v>152173</v>
      </c>
      <c r="C1373" s="518" t="s">
        <v>2660</v>
      </c>
      <c r="D1373" s="518" t="s">
        <v>3582</v>
      </c>
      <c r="E1373" s="859">
        <v>35</v>
      </c>
      <c r="F1373" s="859">
        <v>0</v>
      </c>
      <c r="G1373" s="518" t="s">
        <v>122</v>
      </c>
      <c r="H1373" s="518" t="s">
        <v>372</v>
      </c>
      <c r="I1373" s="518">
        <v>152173</v>
      </c>
    </row>
    <row r="1374" spans="1:9" x14ac:dyDescent="0.2">
      <c r="A1374" s="518" t="s">
        <v>372</v>
      </c>
      <c r="B1374" s="518">
        <v>152181</v>
      </c>
      <c r="C1374" s="518" t="s">
        <v>2660</v>
      </c>
      <c r="D1374" s="518" t="s">
        <v>3583</v>
      </c>
      <c r="E1374" s="859">
        <v>34</v>
      </c>
      <c r="F1374" s="859">
        <v>0</v>
      </c>
      <c r="G1374" s="518" t="s">
        <v>122</v>
      </c>
      <c r="H1374" s="518" t="s">
        <v>372</v>
      </c>
      <c r="I1374" s="518">
        <v>152181</v>
      </c>
    </row>
    <row r="1375" spans="1:9" x14ac:dyDescent="0.2">
      <c r="A1375" s="518" t="s">
        <v>372</v>
      </c>
      <c r="B1375" s="518">
        <v>152199</v>
      </c>
      <c r="C1375" s="518" t="s">
        <v>2660</v>
      </c>
      <c r="D1375" s="518" t="s">
        <v>8722</v>
      </c>
      <c r="E1375" s="859">
        <v>31</v>
      </c>
      <c r="F1375" s="859">
        <v>0</v>
      </c>
      <c r="G1375" s="518" t="s">
        <v>122</v>
      </c>
      <c r="H1375" s="518" t="s">
        <v>372</v>
      </c>
      <c r="I1375" s="518">
        <v>152199</v>
      </c>
    </row>
    <row r="1376" spans="1:9" x14ac:dyDescent="0.2">
      <c r="A1376" s="518" t="s">
        <v>372</v>
      </c>
      <c r="B1376" s="518">
        <v>152207</v>
      </c>
      <c r="C1376" s="518" t="s">
        <v>2660</v>
      </c>
      <c r="D1376" s="518" t="s">
        <v>886</v>
      </c>
      <c r="E1376" s="859">
        <v>35</v>
      </c>
      <c r="F1376" s="859">
        <v>0</v>
      </c>
      <c r="G1376" s="518" t="s">
        <v>122</v>
      </c>
      <c r="H1376" s="518" t="s">
        <v>372</v>
      </c>
      <c r="I1376" s="518">
        <v>152207</v>
      </c>
    </row>
    <row r="1377" spans="1:9" x14ac:dyDescent="0.2">
      <c r="A1377" s="518" t="s">
        <v>372</v>
      </c>
      <c r="B1377" s="518">
        <v>152215</v>
      </c>
      <c r="C1377" s="518" t="s">
        <v>2660</v>
      </c>
      <c r="D1377" s="518" t="s">
        <v>8723</v>
      </c>
      <c r="E1377" s="859">
        <v>29</v>
      </c>
      <c r="F1377" s="859">
        <v>0</v>
      </c>
      <c r="G1377" s="518" t="s">
        <v>122</v>
      </c>
      <c r="H1377" s="518" t="s">
        <v>372</v>
      </c>
      <c r="I1377" s="518">
        <v>152215</v>
      </c>
    </row>
    <row r="1378" spans="1:9" x14ac:dyDescent="0.2">
      <c r="A1378" s="518" t="s">
        <v>372</v>
      </c>
      <c r="B1378" s="518">
        <v>152231</v>
      </c>
      <c r="C1378" s="518" t="s">
        <v>2660</v>
      </c>
      <c r="D1378" s="518" t="s">
        <v>8724</v>
      </c>
      <c r="E1378" s="859">
        <v>36</v>
      </c>
      <c r="F1378" s="859">
        <v>0</v>
      </c>
      <c r="G1378" s="518" t="s">
        <v>122</v>
      </c>
      <c r="H1378" s="518" t="s">
        <v>372</v>
      </c>
      <c r="I1378" s="518">
        <v>152231</v>
      </c>
    </row>
    <row r="1379" spans="1:9" x14ac:dyDescent="0.2">
      <c r="A1379" s="518" t="s">
        <v>372</v>
      </c>
      <c r="B1379" s="518">
        <v>152249</v>
      </c>
      <c r="C1379" s="518" t="s">
        <v>2660</v>
      </c>
      <c r="D1379" s="518" t="s">
        <v>3584</v>
      </c>
      <c r="E1379" s="859">
        <v>39</v>
      </c>
      <c r="F1379" s="859">
        <v>0</v>
      </c>
      <c r="G1379" s="518" t="s">
        <v>122</v>
      </c>
      <c r="H1379" s="518" t="s">
        <v>372</v>
      </c>
      <c r="I1379" s="518">
        <v>152249</v>
      </c>
    </row>
    <row r="1380" spans="1:9" x14ac:dyDescent="0.2">
      <c r="A1380" s="518" t="s">
        <v>372</v>
      </c>
      <c r="B1380" s="518">
        <v>152256</v>
      </c>
      <c r="C1380" s="518" t="s">
        <v>2660</v>
      </c>
      <c r="D1380" s="518" t="s">
        <v>1745</v>
      </c>
      <c r="E1380" s="859">
        <v>35</v>
      </c>
      <c r="F1380" s="859">
        <v>0</v>
      </c>
      <c r="G1380" s="518" t="s">
        <v>122</v>
      </c>
      <c r="H1380" s="518" t="s">
        <v>372</v>
      </c>
      <c r="I1380" s="518">
        <v>152256</v>
      </c>
    </row>
    <row r="1381" spans="1:9" x14ac:dyDescent="0.2">
      <c r="A1381" s="518" t="s">
        <v>372</v>
      </c>
      <c r="B1381" s="518">
        <v>152264</v>
      </c>
      <c r="C1381" s="518" t="s">
        <v>2660</v>
      </c>
      <c r="D1381" s="518" t="s">
        <v>3582</v>
      </c>
      <c r="E1381" s="859">
        <v>35</v>
      </c>
      <c r="F1381" s="859">
        <v>25</v>
      </c>
      <c r="G1381" s="518" t="s">
        <v>122</v>
      </c>
      <c r="H1381" s="518" t="s">
        <v>372</v>
      </c>
      <c r="I1381" s="518">
        <v>152264</v>
      </c>
    </row>
    <row r="1382" spans="1:9" x14ac:dyDescent="0.2">
      <c r="A1382" s="518" t="s">
        <v>372</v>
      </c>
      <c r="B1382" s="518">
        <v>152272</v>
      </c>
      <c r="C1382" s="518" t="s">
        <v>2660</v>
      </c>
      <c r="D1382" s="518" t="s">
        <v>3585</v>
      </c>
      <c r="E1382" s="859">
        <v>32</v>
      </c>
      <c r="F1382" s="859">
        <v>0</v>
      </c>
      <c r="G1382" s="518" t="s">
        <v>122</v>
      </c>
      <c r="H1382" s="518" t="s">
        <v>372</v>
      </c>
      <c r="I1382" s="518">
        <v>152272</v>
      </c>
    </row>
    <row r="1383" spans="1:9" x14ac:dyDescent="0.2">
      <c r="A1383" s="518" t="s">
        <v>343</v>
      </c>
      <c r="B1383" s="518">
        <v>152298</v>
      </c>
      <c r="C1383" s="518" t="s">
        <v>2660</v>
      </c>
      <c r="D1383" s="518" t="s">
        <v>3464</v>
      </c>
      <c r="E1383" s="859">
        <v>32</v>
      </c>
      <c r="F1383" s="859">
        <v>32</v>
      </c>
      <c r="G1383" s="518" t="s">
        <v>122</v>
      </c>
      <c r="H1383" s="518" t="s">
        <v>343</v>
      </c>
      <c r="I1383" s="518">
        <v>152298</v>
      </c>
    </row>
    <row r="1384" spans="1:9" x14ac:dyDescent="0.2">
      <c r="A1384" s="518" t="s">
        <v>279</v>
      </c>
      <c r="B1384" s="518">
        <v>152330</v>
      </c>
      <c r="C1384" s="518" t="s">
        <v>2660</v>
      </c>
      <c r="D1384" s="518" t="s">
        <v>1628</v>
      </c>
      <c r="E1384" s="859">
        <v>29</v>
      </c>
      <c r="F1384" s="859">
        <v>29</v>
      </c>
      <c r="G1384" s="518" t="s">
        <v>122</v>
      </c>
      <c r="H1384" s="518" t="s">
        <v>279</v>
      </c>
      <c r="I1384" s="518">
        <v>152330</v>
      </c>
    </row>
    <row r="1385" spans="1:9" x14ac:dyDescent="0.2">
      <c r="A1385" s="518" t="s">
        <v>321</v>
      </c>
      <c r="B1385" s="518">
        <v>152546</v>
      </c>
      <c r="C1385" s="518" t="s">
        <v>2660</v>
      </c>
      <c r="D1385" s="518" t="s">
        <v>524</v>
      </c>
      <c r="E1385" s="859">
        <v>24</v>
      </c>
      <c r="F1385" s="859">
        <v>24</v>
      </c>
      <c r="G1385" s="518" t="s">
        <v>122</v>
      </c>
      <c r="H1385" s="518" t="s">
        <v>321</v>
      </c>
      <c r="I1385" s="518">
        <v>152546</v>
      </c>
    </row>
    <row r="1386" spans="1:9" x14ac:dyDescent="0.2">
      <c r="A1386" s="518" t="s">
        <v>321</v>
      </c>
      <c r="B1386" s="518">
        <v>152553</v>
      </c>
      <c r="C1386" s="518" t="s">
        <v>2660</v>
      </c>
      <c r="D1386" s="518" t="s">
        <v>435</v>
      </c>
      <c r="E1386" s="859">
        <v>23</v>
      </c>
      <c r="F1386" s="859">
        <v>23</v>
      </c>
      <c r="G1386" s="518" t="s">
        <v>122</v>
      </c>
      <c r="H1386" s="518" t="s">
        <v>321</v>
      </c>
      <c r="I1386" s="518">
        <v>152553</v>
      </c>
    </row>
    <row r="1387" spans="1:9" x14ac:dyDescent="0.2">
      <c r="A1387" s="518" t="s">
        <v>317</v>
      </c>
      <c r="B1387" s="518">
        <v>152587</v>
      </c>
      <c r="C1387" s="518" t="s">
        <v>2660</v>
      </c>
      <c r="D1387" s="518" t="s">
        <v>3596</v>
      </c>
      <c r="E1387" s="859">
        <v>35</v>
      </c>
      <c r="F1387" s="859">
        <v>0</v>
      </c>
      <c r="G1387" s="518" t="s">
        <v>122</v>
      </c>
      <c r="H1387" s="518" t="s">
        <v>317</v>
      </c>
      <c r="I1387" s="518">
        <v>152587</v>
      </c>
    </row>
    <row r="1388" spans="1:9" x14ac:dyDescent="0.2">
      <c r="A1388" s="518" t="s">
        <v>329</v>
      </c>
      <c r="B1388" s="518">
        <v>152595</v>
      </c>
      <c r="C1388" s="518" t="s">
        <v>2660</v>
      </c>
      <c r="D1388" s="518" t="s">
        <v>3597</v>
      </c>
      <c r="E1388" s="859">
        <v>32</v>
      </c>
      <c r="F1388" s="859">
        <v>0</v>
      </c>
      <c r="G1388" s="518" t="s">
        <v>122</v>
      </c>
      <c r="H1388" s="518" t="s">
        <v>329</v>
      </c>
      <c r="I1388" s="518">
        <v>152595</v>
      </c>
    </row>
    <row r="1389" spans="1:9" x14ac:dyDescent="0.2">
      <c r="A1389" s="518" t="s">
        <v>148</v>
      </c>
      <c r="B1389" s="518">
        <v>152629</v>
      </c>
      <c r="C1389" s="518" t="s">
        <v>2660</v>
      </c>
      <c r="D1389" s="518" t="s">
        <v>891</v>
      </c>
      <c r="E1389" s="859">
        <v>31</v>
      </c>
      <c r="F1389" s="859">
        <v>28</v>
      </c>
      <c r="G1389" s="518" t="s">
        <v>122</v>
      </c>
      <c r="H1389" s="518" t="s">
        <v>148</v>
      </c>
      <c r="I1389" s="518">
        <v>152629</v>
      </c>
    </row>
    <row r="1390" spans="1:9" x14ac:dyDescent="0.2">
      <c r="A1390" s="518" t="s">
        <v>349</v>
      </c>
      <c r="B1390" s="518">
        <v>152793</v>
      </c>
      <c r="C1390" s="518" t="s">
        <v>2660</v>
      </c>
      <c r="D1390" s="518" t="s">
        <v>3602</v>
      </c>
      <c r="E1390" s="859">
        <v>22</v>
      </c>
      <c r="F1390" s="859">
        <v>0</v>
      </c>
      <c r="G1390" s="518" t="s">
        <v>128</v>
      </c>
      <c r="H1390" s="518" t="s">
        <v>349</v>
      </c>
      <c r="I1390" s="518">
        <v>152793</v>
      </c>
    </row>
    <row r="1391" spans="1:9" x14ac:dyDescent="0.2">
      <c r="A1391" s="518" t="s">
        <v>181</v>
      </c>
      <c r="B1391" s="518">
        <v>152801</v>
      </c>
      <c r="C1391" s="518" t="s">
        <v>2660</v>
      </c>
      <c r="D1391" s="518" t="s">
        <v>3602</v>
      </c>
      <c r="E1391" s="859">
        <v>30</v>
      </c>
      <c r="F1391" s="859">
        <v>15</v>
      </c>
      <c r="G1391" s="518" t="s">
        <v>128</v>
      </c>
      <c r="H1391" s="518" t="s">
        <v>181</v>
      </c>
      <c r="I1391" s="518">
        <v>152801</v>
      </c>
    </row>
    <row r="1392" spans="1:9" x14ac:dyDescent="0.2">
      <c r="A1392" s="518" t="s">
        <v>367</v>
      </c>
      <c r="B1392" s="518">
        <v>152975</v>
      </c>
      <c r="C1392" s="518" t="s">
        <v>2660</v>
      </c>
      <c r="D1392" s="518" t="s">
        <v>796</v>
      </c>
      <c r="E1392" s="859">
        <v>29</v>
      </c>
      <c r="F1392" s="859">
        <v>6</v>
      </c>
      <c r="G1392" s="518" t="s">
        <v>122</v>
      </c>
      <c r="H1392" s="518" t="s">
        <v>367</v>
      </c>
      <c r="I1392" s="518">
        <v>152975</v>
      </c>
    </row>
    <row r="1393" spans="1:9" x14ac:dyDescent="0.2">
      <c r="A1393" s="518" t="s">
        <v>312</v>
      </c>
      <c r="B1393" s="518">
        <v>153056</v>
      </c>
      <c r="C1393" s="518" t="s">
        <v>2660</v>
      </c>
      <c r="D1393" s="518" t="s">
        <v>3478</v>
      </c>
      <c r="E1393" s="859">
        <v>23</v>
      </c>
      <c r="F1393" s="859">
        <v>0</v>
      </c>
      <c r="G1393" s="518" t="s">
        <v>122</v>
      </c>
      <c r="H1393" s="518" t="s">
        <v>312</v>
      </c>
      <c r="I1393" s="518">
        <v>153056</v>
      </c>
    </row>
    <row r="1394" spans="1:9" x14ac:dyDescent="0.2">
      <c r="A1394" s="518" t="s">
        <v>312</v>
      </c>
      <c r="B1394" s="518">
        <v>153072</v>
      </c>
      <c r="C1394" s="518" t="s">
        <v>2660</v>
      </c>
      <c r="D1394" s="518" t="s">
        <v>3479</v>
      </c>
      <c r="E1394" s="859">
        <v>20</v>
      </c>
      <c r="F1394" s="859">
        <v>0</v>
      </c>
      <c r="G1394" s="518" t="s">
        <v>122</v>
      </c>
      <c r="H1394" s="518" t="s">
        <v>312</v>
      </c>
      <c r="I1394" s="518">
        <v>153056</v>
      </c>
    </row>
    <row r="1395" spans="1:9" x14ac:dyDescent="0.2">
      <c r="A1395" s="518" t="s">
        <v>343</v>
      </c>
      <c r="B1395" s="518">
        <v>153155</v>
      </c>
      <c r="C1395" s="518" t="s">
        <v>2660</v>
      </c>
      <c r="D1395" s="518" t="s">
        <v>536</v>
      </c>
      <c r="E1395" s="859">
        <v>32</v>
      </c>
      <c r="F1395" s="859">
        <v>32</v>
      </c>
      <c r="G1395" s="518" t="s">
        <v>122</v>
      </c>
      <c r="H1395" s="518" t="s">
        <v>343</v>
      </c>
      <c r="I1395" s="518">
        <v>153155</v>
      </c>
    </row>
    <row r="1396" spans="1:9" x14ac:dyDescent="0.2">
      <c r="A1396" s="518" t="s">
        <v>261</v>
      </c>
      <c r="B1396" s="518">
        <v>153171</v>
      </c>
      <c r="C1396" s="518" t="s">
        <v>2660</v>
      </c>
      <c r="D1396" s="518" t="s">
        <v>3480</v>
      </c>
      <c r="E1396" s="859">
        <v>35</v>
      </c>
      <c r="F1396" s="859">
        <v>35</v>
      </c>
      <c r="G1396" s="518" t="s">
        <v>122</v>
      </c>
      <c r="H1396" s="518" t="s">
        <v>261</v>
      </c>
      <c r="I1396" s="518">
        <v>153171</v>
      </c>
    </row>
    <row r="1397" spans="1:9" x14ac:dyDescent="0.2">
      <c r="A1397" s="518" t="s">
        <v>317</v>
      </c>
      <c r="B1397" s="518">
        <v>153189</v>
      </c>
      <c r="C1397" s="518" t="s">
        <v>2660</v>
      </c>
      <c r="D1397" s="518" t="s">
        <v>3505</v>
      </c>
      <c r="E1397" s="859">
        <v>33</v>
      </c>
      <c r="F1397" s="859">
        <v>0</v>
      </c>
      <c r="G1397" s="518" t="s">
        <v>122</v>
      </c>
      <c r="H1397" s="518" t="s">
        <v>317</v>
      </c>
      <c r="I1397" s="518">
        <v>153189</v>
      </c>
    </row>
    <row r="1398" spans="1:9" x14ac:dyDescent="0.2">
      <c r="A1398" s="518" t="s">
        <v>204</v>
      </c>
      <c r="B1398" s="518">
        <v>153197</v>
      </c>
      <c r="C1398" s="518" t="s">
        <v>2660</v>
      </c>
      <c r="D1398" s="518" t="s">
        <v>324</v>
      </c>
      <c r="E1398" s="859">
        <v>13</v>
      </c>
      <c r="F1398" s="859">
        <v>10</v>
      </c>
      <c r="G1398" s="518" t="s">
        <v>122</v>
      </c>
      <c r="H1398" s="518" t="s">
        <v>204</v>
      </c>
      <c r="I1398" s="518">
        <v>535856</v>
      </c>
    </row>
    <row r="1399" spans="1:9" x14ac:dyDescent="0.2">
      <c r="A1399" s="518" t="s">
        <v>174</v>
      </c>
      <c r="B1399" s="518">
        <v>153205</v>
      </c>
      <c r="C1399" s="518" t="s">
        <v>2660</v>
      </c>
      <c r="D1399" s="518" t="s">
        <v>943</v>
      </c>
      <c r="E1399" s="859">
        <v>32</v>
      </c>
      <c r="F1399" s="859">
        <v>25</v>
      </c>
      <c r="G1399" s="518" t="s">
        <v>122</v>
      </c>
      <c r="H1399" s="518" t="s">
        <v>174</v>
      </c>
      <c r="I1399" s="518">
        <v>153205</v>
      </c>
    </row>
    <row r="1400" spans="1:9" x14ac:dyDescent="0.2">
      <c r="A1400" s="518" t="s">
        <v>388</v>
      </c>
      <c r="B1400" s="518">
        <v>153304</v>
      </c>
      <c r="C1400" s="518" t="s">
        <v>2660</v>
      </c>
      <c r="D1400" s="518" t="s">
        <v>822</v>
      </c>
      <c r="E1400" s="859">
        <v>30</v>
      </c>
      <c r="F1400" s="859">
        <v>30</v>
      </c>
      <c r="G1400" s="518" t="s">
        <v>122</v>
      </c>
      <c r="H1400" s="518" t="s">
        <v>388</v>
      </c>
      <c r="I1400" s="518">
        <v>153304</v>
      </c>
    </row>
    <row r="1401" spans="1:9" x14ac:dyDescent="0.2">
      <c r="A1401" s="518" t="s">
        <v>261</v>
      </c>
      <c r="B1401" s="518">
        <v>153312</v>
      </c>
      <c r="C1401" s="518" t="s">
        <v>2660</v>
      </c>
      <c r="D1401" s="518" t="s">
        <v>3506</v>
      </c>
      <c r="E1401" s="859">
        <v>35</v>
      </c>
      <c r="F1401" s="859">
        <v>35</v>
      </c>
      <c r="G1401" s="518" t="s">
        <v>122</v>
      </c>
      <c r="H1401" s="518" t="s">
        <v>261</v>
      </c>
      <c r="I1401" s="518">
        <v>153312</v>
      </c>
    </row>
    <row r="1402" spans="1:9" x14ac:dyDescent="0.2">
      <c r="A1402" s="518" t="s">
        <v>261</v>
      </c>
      <c r="B1402" s="518">
        <v>153320</v>
      </c>
      <c r="C1402" s="518" t="s">
        <v>2660</v>
      </c>
      <c r="D1402" s="518" t="s">
        <v>3507</v>
      </c>
      <c r="E1402" s="859">
        <v>35</v>
      </c>
      <c r="F1402" s="859">
        <v>35</v>
      </c>
      <c r="G1402" s="518" t="s">
        <v>122</v>
      </c>
      <c r="H1402" s="518" t="s">
        <v>261</v>
      </c>
      <c r="I1402" s="518">
        <v>153320</v>
      </c>
    </row>
    <row r="1403" spans="1:9" x14ac:dyDescent="0.2">
      <c r="A1403" s="518" t="s">
        <v>261</v>
      </c>
      <c r="B1403" s="518">
        <v>153338</v>
      </c>
      <c r="C1403" s="518" t="s">
        <v>2660</v>
      </c>
      <c r="D1403" s="518" t="s">
        <v>3508</v>
      </c>
      <c r="E1403" s="859">
        <v>35</v>
      </c>
      <c r="F1403" s="859">
        <v>35</v>
      </c>
      <c r="G1403" s="518" t="s">
        <v>122</v>
      </c>
      <c r="H1403" s="518" t="s">
        <v>261</v>
      </c>
      <c r="I1403" s="518">
        <v>153338</v>
      </c>
    </row>
    <row r="1404" spans="1:9" x14ac:dyDescent="0.2">
      <c r="A1404" s="518" t="s">
        <v>261</v>
      </c>
      <c r="B1404" s="518">
        <v>153346</v>
      </c>
      <c r="C1404" s="518" t="s">
        <v>2660</v>
      </c>
      <c r="D1404" s="518" t="s">
        <v>3509</v>
      </c>
      <c r="E1404" s="859">
        <v>32</v>
      </c>
      <c r="F1404" s="859">
        <v>32</v>
      </c>
      <c r="G1404" s="518" t="s">
        <v>122</v>
      </c>
      <c r="H1404" s="518" t="s">
        <v>261</v>
      </c>
      <c r="I1404" s="518">
        <v>153346</v>
      </c>
    </row>
    <row r="1405" spans="1:9" x14ac:dyDescent="0.2">
      <c r="A1405" s="518" t="s">
        <v>251</v>
      </c>
      <c r="B1405" s="518">
        <v>153387</v>
      </c>
      <c r="C1405" s="518" t="s">
        <v>2660</v>
      </c>
      <c r="D1405" s="518" t="s">
        <v>720</v>
      </c>
      <c r="E1405" s="859">
        <v>15</v>
      </c>
      <c r="F1405" s="859">
        <v>15</v>
      </c>
      <c r="G1405" s="518" t="s">
        <v>122</v>
      </c>
      <c r="H1405" s="518" t="s">
        <v>251</v>
      </c>
      <c r="I1405" s="518">
        <v>153387</v>
      </c>
    </row>
    <row r="1406" spans="1:9" x14ac:dyDescent="0.2">
      <c r="A1406" s="518" t="s">
        <v>251</v>
      </c>
      <c r="B1406" s="518">
        <v>153395</v>
      </c>
      <c r="C1406" s="518" t="s">
        <v>2660</v>
      </c>
      <c r="D1406" s="518" t="s">
        <v>720</v>
      </c>
      <c r="E1406" s="859">
        <v>15</v>
      </c>
      <c r="F1406" s="859">
        <v>15</v>
      </c>
      <c r="G1406" s="518" t="s">
        <v>122</v>
      </c>
      <c r="H1406" s="518" t="s">
        <v>251</v>
      </c>
      <c r="I1406" s="518">
        <v>153395</v>
      </c>
    </row>
    <row r="1407" spans="1:9" x14ac:dyDescent="0.2">
      <c r="A1407" s="518" t="s">
        <v>153</v>
      </c>
      <c r="B1407" s="518">
        <v>153452</v>
      </c>
      <c r="C1407" s="518" t="s">
        <v>2660</v>
      </c>
      <c r="D1407" s="518" t="s">
        <v>3540</v>
      </c>
      <c r="E1407" s="859">
        <v>19</v>
      </c>
      <c r="F1407" s="859">
        <v>19</v>
      </c>
      <c r="G1407" s="518" t="s">
        <v>122</v>
      </c>
      <c r="H1407" s="518" t="s">
        <v>153</v>
      </c>
      <c r="I1407" s="518">
        <v>153452</v>
      </c>
    </row>
    <row r="1408" spans="1:9" x14ac:dyDescent="0.2">
      <c r="A1408" s="518" t="s">
        <v>153</v>
      </c>
      <c r="B1408" s="518">
        <v>153460</v>
      </c>
      <c r="C1408" s="518" t="s">
        <v>2660</v>
      </c>
      <c r="D1408" s="518" t="s">
        <v>1049</v>
      </c>
      <c r="E1408" s="859">
        <v>35</v>
      </c>
      <c r="F1408" s="859">
        <v>32</v>
      </c>
      <c r="G1408" s="518" t="s">
        <v>122</v>
      </c>
      <c r="H1408" s="518" t="s">
        <v>153</v>
      </c>
      <c r="I1408" s="518">
        <v>153460</v>
      </c>
    </row>
    <row r="1409" spans="1:9" x14ac:dyDescent="0.2">
      <c r="A1409" s="518" t="s">
        <v>153</v>
      </c>
      <c r="B1409" s="518">
        <v>153478</v>
      </c>
      <c r="C1409" s="518" t="s">
        <v>2660</v>
      </c>
      <c r="D1409" s="518" t="s">
        <v>3541</v>
      </c>
      <c r="E1409" s="859">
        <v>25</v>
      </c>
      <c r="F1409" s="859">
        <v>25</v>
      </c>
      <c r="G1409" s="518" t="s">
        <v>122</v>
      </c>
      <c r="H1409" s="518" t="s">
        <v>153</v>
      </c>
      <c r="I1409" s="518">
        <v>153478</v>
      </c>
    </row>
    <row r="1410" spans="1:9" x14ac:dyDescent="0.2">
      <c r="A1410" s="518" t="s">
        <v>343</v>
      </c>
      <c r="B1410" s="518">
        <v>153759</v>
      </c>
      <c r="C1410" s="518" t="s">
        <v>2660</v>
      </c>
      <c r="D1410" s="518" t="s">
        <v>6684</v>
      </c>
      <c r="E1410" s="859">
        <v>24</v>
      </c>
      <c r="F1410" s="859">
        <v>24</v>
      </c>
      <c r="G1410" s="518" t="s">
        <v>122</v>
      </c>
      <c r="H1410" s="518" t="s">
        <v>343</v>
      </c>
      <c r="I1410" s="518">
        <v>153759</v>
      </c>
    </row>
    <row r="1411" spans="1:9" x14ac:dyDescent="0.2">
      <c r="A1411" s="518" t="s">
        <v>223</v>
      </c>
      <c r="B1411" s="518">
        <v>153791</v>
      </c>
      <c r="C1411" s="518" t="s">
        <v>2660</v>
      </c>
      <c r="D1411" s="518" t="s">
        <v>7784</v>
      </c>
      <c r="E1411" s="859">
        <v>26</v>
      </c>
      <c r="F1411" s="859">
        <v>0</v>
      </c>
      <c r="G1411" s="518" t="s">
        <v>128</v>
      </c>
      <c r="H1411" s="518" t="s">
        <v>223</v>
      </c>
      <c r="I1411" s="518">
        <v>153791</v>
      </c>
    </row>
    <row r="1412" spans="1:9" x14ac:dyDescent="0.2">
      <c r="A1412" s="518" t="s">
        <v>223</v>
      </c>
      <c r="B1412" s="518">
        <v>153809</v>
      </c>
      <c r="C1412" s="518" t="s">
        <v>2660</v>
      </c>
      <c r="D1412" s="518" t="s">
        <v>7784</v>
      </c>
      <c r="E1412" s="859">
        <v>22</v>
      </c>
      <c r="F1412" s="859">
        <v>0</v>
      </c>
      <c r="G1412" s="518" t="s">
        <v>128</v>
      </c>
      <c r="H1412" s="518" t="s">
        <v>223</v>
      </c>
      <c r="I1412" s="518">
        <v>153809</v>
      </c>
    </row>
    <row r="1413" spans="1:9" x14ac:dyDescent="0.2">
      <c r="A1413" s="518" t="s">
        <v>256</v>
      </c>
      <c r="B1413" s="518">
        <v>153890</v>
      </c>
      <c r="C1413" s="518" t="s">
        <v>2660</v>
      </c>
      <c r="D1413" s="518" t="s">
        <v>7674</v>
      </c>
      <c r="E1413" s="859">
        <v>20</v>
      </c>
      <c r="F1413" s="859">
        <v>0</v>
      </c>
      <c r="G1413" s="518" t="s">
        <v>128</v>
      </c>
      <c r="H1413" s="518" t="s">
        <v>256</v>
      </c>
      <c r="I1413" s="518">
        <v>153890</v>
      </c>
    </row>
    <row r="1414" spans="1:9" x14ac:dyDescent="0.2">
      <c r="A1414" s="518" t="s">
        <v>292</v>
      </c>
      <c r="B1414" s="518">
        <v>154138</v>
      </c>
      <c r="C1414" s="518" t="s">
        <v>2660</v>
      </c>
      <c r="D1414" s="518" t="s">
        <v>8725</v>
      </c>
      <c r="E1414" s="859">
        <v>29</v>
      </c>
      <c r="F1414" s="859">
        <v>0</v>
      </c>
      <c r="G1414" s="518" t="s">
        <v>128</v>
      </c>
      <c r="H1414" s="518" t="s">
        <v>292</v>
      </c>
      <c r="I1414" s="518">
        <v>154138</v>
      </c>
    </row>
    <row r="1415" spans="1:9" x14ac:dyDescent="0.2">
      <c r="A1415" s="518" t="s">
        <v>292</v>
      </c>
      <c r="B1415" s="518">
        <v>154146</v>
      </c>
      <c r="C1415" s="518" t="s">
        <v>2660</v>
      </c>
      <c r="D1415" s="518" t="s">
        <v>8135</v>
      </c>
      <c r="E1415" s="859">
        <v>26</v>
      </c>
      <c r="F1415" s="859">
        <v>0</v>
      </c>
      <c r="G1415" s="518" t="s">
        <v>128</v>
      </c>
      <c r="H1415" s="518" t="s">
        <v>292</v>
      </c>
      <c r="I1415" s="518">
        <v>154146</v>
      </c>
    </row>
    <row r="1416" spans="1:9" x14ac:dyDescent="0.2">
      <c r="A1416" s="518" t="s">
        <v>292</v>
      </c>
      <c r="B1416" s="518">
        <v>154153</v>
      </c>
      <c r="C1416" s="518" t="s">
        <v>2660</v>
      </c>
      <c r="D1416" s="518" t="s">
        <v>8136</v>
      </c>
      <c r="E1416" s="859">
        <v>36</v>
      </c>
      <c r="F1416" s="859">
        <v>0</v>
      </c>
      <c r="G1416" s="518" t="s">
        <v>128</v>
      </c>
      <c r="H1416" s="518" t="s">
        <v>292</v>
      </c>
      <c r="I1416" s="518">
        <v>154153</v>
      </c>
    </row>
    <row r="1417" spans="1:9" x14ac:dyDescent="0.2">
      <c r="A1417" s="518" t="s">
        <v>295</v>
      </c>
      <c r="B1417" s="518">
        <v>154179</v>
      </c>
      <c r="C1417" s="518" t="s">
        <v>2660</v>
      </c>
      <c r="D1417" s="518" t="s">
        <v>8726</v>
      </c>
      <c r="E1417" s="859">
        <v>16</v>
      </c>
      <c r="F1417" s="859">
        <v>0</v>
      </c>
      <c r="G1417" s="518" t="s">
        <v>128</v>
      </c>
      <c r="H1417" s="518" t="s">
        <v>295</v>
      </c>
      <c r="I1417" s="518">
        <v>154179</v>
      </c>
    </row>
    <row r="1418" spans="1:9" x14ac:dyDescent="0.2">
      <c r="A1418" s="518" t="s">
        <v>181</v>
      </c>
      <c r="B1418" s="518">
        <v>154260</v>
      </c>
      <c r="C1418" s="518" t="s">
        <v>2660</v>
      </c>
      <c r="D1418" s="518" t="s">
        <v>3481</v>
      </c>
      <c r="E1418" s="859">
        <v>32</v>
      </c>
      <c r="F1418" s="859">
        <v>22</v>
      </c>
      <c r="G1418" s="518" t="s">
        <v>128</v>
      </c>
      <c r="H1418" s="518" t="s">
        <v>181</v>
      </c>
      <c r="I1418" s="518">
        <v>154260</v>
      </c>
    </row>
    <row r="1419" spans="1:9" x14ac:dyDescent="0.2">
      <c r="A1419" s="518" t="s">
        <v>181</v>
      </c>
      <c r="B1419" s="518">
        <v>154278</v>
      </c>
      <c r="C1419" s="518" t="s">
        <v>2660</v>
      </c>
      <c r="D1419" s="518" t="s">
        <v>3482</v>
      </c>
      <c r="E1419" s="859">
        <v>36</v>
      </c>
      <c r="F1419" s="859">
        <v>15</v>
      </c>
      <c r="G1419" s="518" t="s">
        <v>128</v>
      </c>
      <c r="H1419" s="518" t="s">
        <v>181</v>
      </c>
      <c r="I1419" s="518">
        <v>154278</v>
      </c>
    </row>
    <row r="1420" spans="1:9" x14ac:dyDescent="0.2">
      <c r="A1420" s="518" t="s">
        <v>256</v>
      </c>
      <c r="B1420" s="518">
        <v>154401</v>
      </c>
      <c r="C1420" s="518" t="s">
        <v>2660</v>
      </c>
      <c r="D1420" s="518" t="s">
        <v>592</v>
      </c>
      <c r="E1420" s="859">
        <v>33</v>
      </c>
      <c r="F1420" s="859">
        <v>33</v>
      </c>
      <c r="G1420" s="518" t="s">
        <v>122</v>
      </c>
      <c r="H1420" s="518" t="s">
        <v>256</v>
      </c>
      <c r="I1420" s="518">
        <v>154401</v>
      </c>
    </row>
    <row r="1421" spans="1:9" x14ac:dyDescent="0.2">
      <c r="A1421" s="518" t="s">
        <v>284</v>
      </c>
      <c r="B1421" s="518">
        <v>154419</v>
      </c>
      <c r="C1421" s="518" t="s">
        <v>2660</v>
      </c>
      <c r="D1421" s="518" t="s">
        <v>7927</v>
      </c>
      <c r="E1421" s="859">
        <v>36</v>
      </c>
      <c r="F1421" s="859">
        <v>36</v>
      </c>
      <c r="G1421" s="518" t="s">
        <v>122</v>
      </c>
      <c r="H1421" s="518" t="s">
        <v>284</v>
      </c>
      <c r="I1421" s="518">
        <v>154419</v>
      </c>
    </row>
    <row r="1422" spans="1:9" x14ac:dyDescent="0.2">
      <c r="A1422" s="518" t="s">
        <v>284</v>
      </c>
      <c r="B1422" s="518">
        <v>154427</v>
      </c>
      <c r="C1422" s="518" t="s">
        <v>2660</v>
      </c>
      <c r="D1422" s="518" t="s">
        <v>8727</v>
      </c>
      <c r="E1422" s="859">
        <v>35</v>
      </c>
      <c r="F1422" s="859">
        <v>17</v>
      </c>
      <c r="G1422" s="518" t="s">
        <v>122</v>
      </c>
      <c r="H1422" s="518" t="s">
        <v>284</v>
      </c>
      <c r="I1422" s="518">
        <v>154427</v>
      </c>
    </row>
    <row r="1423" spans="1:9" x14ac:dyDescent="0.2">
      <c r="A1423" s="518" t="s">
        <v>301</v>
      </c>
      <c r="B1423" s="518">
        <v>154435</v>
      </c>
      <c r="C1423" s="518" t="s">
        <v>2660</v>
      </c>
      <c r="D1423" s="518" t="s">
        <v>1045</v>
      </c>
      <c r="E1423" s="859">
        <v>31</v>
      </c>
      <c r="F1423" s="859">
        <v>18</v>
      </c>
      <c r="G1423" s="518" t="s">
        <v>122</v>
      </c>
      <c r="H1423" s="518" t="s">
        <v>301</v>
      </c>
      <c r="I1423" s="518">
        <v>154435</v>
      </c>
    </row>
    <row r="1424" spans="1:9" x14ac:dyDescent="0.2">
      <c r="A1424" s="518" t="s">
        <v>246</v>
      </c>
      <c r="B1424" s="518">
        <v>154443</v>
      </c>
      <c r="C1424" s="518" t="s">
        <v>2660</v>
      </c>
      <c r="D1424" s="518" t="s">
        <v>3517</v>
      </c>
      <c r="E1424" s="859">
        <v>35</v>
      </c>
      <c r="F1424" s="859">
        <v>25</v>
      </c>
      <c r="G1424" s="518" t="s">
        <v>122</v>
      </c>
      <c r="H1424" s="518" t="s">
        <v>246</v>
      </c>
      <c r="I1424" s="518">
        <v>154443</v>
      </c>
    </row>
    <row r="1425" spans="1:9" x14ac:dyDescent="0.2">
      <c r="A1425" s="518" t="s">
        <v>246</v>
      </c>
      <c r="B1425" s="518">
        <v>154468</v>
      </c>
      <c r="C1425" s="518" t="s">
        <v>2660</v>
      </c>
      <c r="D1425" s="518" t="s">
        <v>3543</v>
      </c>
      <c r="E1425" s="859">
        <v>32</v>
      </c>
      <c r="F1425" s="859">
        <v>0</v>
      </c>
      <c r="G1425" s="518" t="s">
        <v>122</v>
      </c>
      <c r="H1425" s="518" t="s">
        <v>246</v>
      </c>
      <c r="I1425" s="518">
        <v>154468</v>
      </c>
    </row>
    <row r="1426" spans="1:9" x14ac:dyDescent="0.2">
      <c r="A1426" s="518" t="s">
        <v>383</v>
      </c>
      <c r="B1426" s="518">
        <v>154559</v>
      </c>
      <c r="C1426" s="518" t="s">
        <v>2660</v>
      </c>
      <c r="D1426" s="518" t="s">
        <v>496</v>
      </c>
      <c r="E1426" s="859">
        <v>36</v>
      </c>
      <c r="F1426" s="859">
        <v>27</v>
      </c>
      <c r="G1426" s="518" t="s">
        <v>122</v>
      </c>
      <c r="H1426" s="518" t="s">
        <v>383</v>
      </c>
      <c r="I1426" s="518">
        <v>154559</v>
      </c>
    </row>
    <row r="1427" spans="1:9" x14ac:dyDescent="0.2">
      <c r="A1427" s="518" t="s">
        <v>168</v>
      </c>
      <c r="B1427" s="518">
        <v>154609</v>
      </c>
      <c r="C1427" s="518" t="s">
        <v>2660</v>
      </c>
      <c r="D1427" s="518" t="s">
        <v>527</v>
      </c>
      <c r="E1427" s="859">
        <v>29</v>
      </c>
      <c r="F1427" s="859">
        <v>29</v>
      </c>
      <c r="G1427" s="518" t="s">
        <v>122</v>
      </c>
      <c r="H1427" s="518" t="s">
        <v>168</v>
      </c>
      <c r="I1427" s="518">
        <v>154609</v>
      </c>
    </row>
    <row r="1428" spans="1:9" x14ac:dyDescent="0.2">
      <c r="A1428" s="518" t="s">
        <v>261</v>
      </c>
      <c r="B1428" s="518">
        <v>154617</v>
      </c>
      <c r="C1428" s="518" t="s">
        <v>2660</v>
      </c>
      <c r="D1428" s="518" t="s">
        <v>3544</v>
      </c>
      <c r="E1428" s="859">
        <v>33</v>
      </c>
      <c r="F1428" s="859">
        <v>34</v>
      </c>
      <c r="G1428" s="518" t="s">
        <v>122</v>
      </c>
      <c r="H1428" s="518" t="s">
        <v>261</v>
      </c>
      <c r="I1428" s="518">
        <v>154617</v>
      </c>
    </row>
    <row r="1429" spans="1:9" x14ac:dyDescent="0.2">
      <c r="A1429" s="518" t="s">
        <v>261</v>
      </c>
      <c r="B1429" s="518">
        <v>154625</v>
      </c>
      <c r="C1429" s="518" t="s">
        <v>2660</v>
      </c>
      <c r="D1429" s="518" t="s">
        <v>3508</v>
      </c>
      <c r="E1429" s="859">
        <v>34</v>
      </c>
      <c r="F1429" s="859">
        <v>34</v>
      </c>
      <c r="G1429" s="518" t="s">
        <v>122</v>
      </c>
      <c r="H1429" s="518" t="s">
        <v>261</v>
      </c>
      <c r="I1429" s="518">
        <v>154625</v>
      </c>
    </row>
    <row r="1430" spans="1:9" x14ac:dyDescent="0.2">
      <c r="A1430" s="518" t="s">
        <v>261</v>
      </c>
      <c r="B1430" s="518">
        <v>154633</v>
      </c>
      <c r="C1430" s="518" t="s">
        <v>2660</v>
      </c>
      <c r="D1430" s="518" t="s">
        <v>3545</v>
      </c>
      <c r="E1430" s="859">
        <v>32</v>
      </c>
      <c r="F1430" s="859">
        <v>32</v>
      </c>
      <c r="G1430" s="518" t="s">
        <v>122</v>
      </c>
      <c r="H1430" s="518" t="s">
        <v>261</v>
      </c>
      <c r="I1430" s="518">
        <v>154633</v>
      </c>
    </row>
    <row r="1431" spans="1:9" x14ac:dyDescent="0.2">
      <c r="A1431" s="518" t="s">
        <v>261</v>
      </c>
      <c r="B1431" s="518">
        <v>154641</v>
      </c>
      <c r="C1431" s="518" t="s">
        <v>2660</v>
      </c>
      <c r="D1431" s="518" t="s">
        <v>3571</v>
      </c>
      <c r="E1431" s="859">
        <v>31</v>
      </c>
      <c r="F1431" s="859">
        <v>31</v>
      </c>
      <c r="G1431" s="518" t="s">
        <v>122</v>
      </c>
      <c r="H1431" s="518" t="s">
        <v>261</v>
      </c>
      <c r="I1431" s="518">
        <v>154641</v>
      </c>
    </row>
    <row r="1432" spans="1:9" x14ac:dyDescent="0.2">
      <c r="A1432" s="518" t="s">
        <v>261</v>
      </c>
      <c r="B1432" s="518">
        <v>154658</v>
      </c>
      <c r="C1432" s="518" t="s">
        <v>2660</v>
      </c>
      <c r="D1432" s="518" t="s">
        <v>3509</v>
      </c>
      <c r="E1432" s="859">
        <v>32</v>
      </c>
      <c r="F1432" s="859">
        <v>31</v>
      </c>
      <c r="G1432" s="518" t="s">
        <v>122</v>
      </c>
      <c r="H1432" s="518" t="s">
        <v>261</v>
      </c>
      <c r="I1432" s="518">
        <v>154658</v>
      </c>
    </row>
    <row r="1433" spans="1:9" x14ac:dyDescent="0.2">
      <c r="A1433" s="518" t="s">
        <v>396</v>
      </c>
      <c r="B1433" s="518">
        <v>154690</v>
      </c>
      <c r="C1433" s="518" t="s">
        <v>2660</v>
      </c>
      <c r="D1433" s="518" t="s">
        <v>8728</v>
      </c>
      <c r="E1433" s="859">
        <v>28</v>
      </c>
      <c r="F1433" s="859">
        <v>27</v>
      </c>
      <c r="G1433" s="518" t="s">
        <v>122</v>
      </c>
      <c r="H1433" s="518" t="s">
        <v>396</v>
      </c>
      <c r="I1433" s="518">
        <v>154690</v>
      </c>
    </row>
    <row r="1434" spans="1:9" x14ac:dyDescent="0.2">
      <c r="A1434" s="518" t="s">
        <v>396</v>
      </c>
      <c r="B1434" s="518">
        <v>154724</v>
      </c>
      <c r="C1434" s="518" t="s">
        <v>2660</v>
      </c>
      <c r="D1434" s="518" t="s">
        <v>3573</v>
      </c>
      <c r="E1434" s="859">
        <v>29</v>
      </c>
      <c r="F1434" s="859">
        <v>29</v>
      </c>
      <c r="G1434" s="518" t="s">
        <v>122</v>
      </c>
      <c r="H1434" s="518" t="s">
        <v>396</v>
      </c>
      <c r="I1434" s="518">
        <v>154724</v>
      </c>
    </row>
    <row r="1435" spans="1:9" x14ac:dyDescent="0.2">
      <c r="A1435" s="518" t="s">
        <v>396</v>
      </c>
      <c r="B1435" s="518">
        <v>154757</v>
      </c>
      <c r="C1435" s="518" t="s">
        <v>2660</v>
      </c>
      <c r="D1435" s="518" t="s">
        <v>3572</v>
      </c>
      <c r="E1435" s="859">
        <v>34</v>
      </c>
      <c r="F1435" s="859">
        <v>28</v>
      </c>
      <c r="G1435" s="518" t="s">
        <v>122</v>
      </c>
      <c r="H1435" s="518" t="s">
        <v>396</v>
      </c>
      <c r="I1435" s="518">
        <v>154757</v>
      </c>
    </row>
    <row r="1436" spans="1:9" x14ac:dyDescent="0.2">
      <c r="A1436" s="518" t="s">
        <v>396</v>
      </c>
      <c r="B1436" s="518">
        <v>154773</v>
      </c>
      <c r="C1436" s="518" t="s">
        <v>2660</v>
      </c>
      <c r="D1436" s="518" t="s">
        <v>3572</v>
      </c>
      <c r="E1436" s="859">
        <v>33</v>
      </c>
      <c r="F1436" s="859">
        <v>28</v>
      </c>
      <c r="G1436" s="518" t="s">
        <v>122</v>
      </c>
      <c r="H1436" s="518" t="s">
        <v>396</v>
      </c>
      <c r="I1436" s="518">
        <v>154773</v>
      </c>
    </row>
    <row r="1437" spans="1:9" x14ac:dyDescent="0.2">
      <c r="A1437" s="518" t="s">
        <v>322</v>
      </c>
      <c r="B1437" s="518">
        <v>154781</v>
      </c>
      <c r="C1437" s="518" t="s">
        <v>2660</v>
      </c>
      <c r="D1437" s="518" t="s">
        <v>3574</v>
      </c>
      <c r="E1437" s="859">
        <v>32</v>
      </c>
      <c r="F1437" s="859">
        <v>31</v>
      </c>
      <c r="G1437" s="518" t="s">
        <v>122</v>
      </c>
      <c r="H1437" s="518" t="s">
        <v>322</v>
      </c>
      <c r="I1437" s="518">
        <v>154781</v>
      </c>
    </row>
    <row r="1438" spans="1:9" x14ac:dyDescent="0.2">
      <c r="A1438" s="518" t="s">
        <v>381</v>
      </c>
      <c r="B1438" s="518">
        <v>154989</v>
      </c>
      <c r="C1438" s="518" t="s">
        <v>2660</v>
      </c>
      <c r="D1438" s="518" t="s">
        <v>776</v>
      </c>
      <c r="E1438" s="859">
        <v>16</v>
      </c>
      <c r="F1438" s="859">
        <v>16</v>
      </c>
      <c r="G1438" s="518" t="s">
        <v>122</v>
      </c>
      <c r="H1438" s="518" t="s">
        <v>381</v>
      </c>
      <c r="I1438" s="518">
        <v>617852</v>
      </c>
    </row>
    <row r="1439" spans="1:9" x14ac:dyDescent="0.2">
      <c r="A1439" s="518" t="s">
        <v>381</v>
      </c>
      <c r="B1439" s="518">
        <v>154997</v>
      </c>
      <c r="C1439" s="518" t="s">
        <v>2660</v>
      </c>
      <c r="D1439" s="518" t="s">
        <v>830</v>
      </c>
      <c r="E1439" s="859">
        <v>32</v>
      </c>
      <c r="F1439" s="859">
        <v>32</v>
      </c>
      <c r="G1439" s="518" t="s">
        <v>122</v>
      </c>
      <c r="H1439" s="518" t="s">
        <v>381</v>
      </c>
      <c r="I1439" s="518">
        <v>154997</v>
      </c>
    </row>
    <row r="1440" spans="1:9" x14ac:dyDescent="0.2">
      <c r="A1440" s="518" t="s">
        <v>343</v>
      </c>
      <c r="B1440" s="518">
        <v>155002</v>
      </c>
      <c r="C1440" s="518" t="s">
        <v>2660</v>
      </c>
      <c r="D1440" s="518" t="s">
        <v>3621</v>
      </c>
      <c r="E1440" s="859">
        <v>35</v>
      </c>
      <c r="F1440" s="859">
        <v>35</v>
      </c>
      <c r="G1440" s="518" t="s">
        <v>122</v>
      </c>
      <c r="H1440" s="518" t="s">
        <v>343</v>
      </c>
      <c r="I1440" s="518">
        <v>155002</v>
      </c>
    </row>
    <row r="1441" spans="1:9" x14ac:dyDescent="0.2">
      <c r="A1441" s="518" t="s">
        <v>319</v>
      </c>
      <c r="B1441" s="518">
        <v>155010</v>
      </c>
      <c r="C1441" s="518" t="s">
        <v>2660</v>
      </c>
      <c r="D1441" s="518" t="s">
        <v>3622</v>
      </c>
      <c r="E1441" s="859">
        <v>35</v>
      </c>
      <c r="F1441" s="859">
        <v>35</v>
      </c>
      <c r="G1441" s="518" t="s">
        <v>128</v>
      </c>
      <c r="H1441" s="518" t="s">
        <v>319</v>
      </c>
      <c r="I1441" s="518">
        <v>155010</v>
      </c>
    </row>
    <row r="1442" spans="1:9" x14ac:dyDescent="0.2">
      <c r="A1442" s="518" t="s">
        <v>381</v>
      </c>
      <c r="B1442" s="518">
        <v>155044</v>
      </c>
      <c r="C1442" s="518" t="s">
        <v>2660</v>
      </c>
      <c r="D1442" s="518" t="s">
        <v>3623</v>
      </c>
      <c r="E1442" s="859">
        <v>34</v>
      </c>
      <c r="F1442" s="859">
        <v>24</v>
      </c>
      <c r="G1442" s="518" t="s">
        <v>122</v>
      </c>
      <c r="H1442" s="518" t="s">
        <v>381</v>
      </c>
      <c r="I1442" s="518">
        <v>155044</v>
      </c>
    </row>
    <row r="1443" spans="1:9" x14ac:dyDescent="0.2">
      <c r="A1443" s="518" t="s">
        <v>381</v>
      </c>
      <c r="B1443" s="518">
        <v>155077</v>
      </c>
      <c r="C1443" s="518" t="s">
        <v>2660</v>
      </c>
      <c r="D1443" s="518" t="s">
        <v>763</v>
      </c>
      <c r="E1443" s="859">
        <v>29</v>
      </c>
      <c r="F1443" s="859">
        <v>29</v>
      </c>
      <c r="G1443" s="518" t="s">
        <v>122</v>
      </c>
      <c r="H1443" s="518" t="s">
        <v>381</v>
      </c>
      <c r="I1443" s="518">
        <v>155077</v>
      </c>
    </row>
    <row r="1444" spans="1:9" x14ac:dyDescent="0.2">
      <c r="A1444" s="518" t="s">
        <v>172</v>
      </c>
      <c r="B1444" s="518">
        <v>155093</v>
      </c>
      <c r="C1444" s="518" t="s">
        <v>2660</v>
      </c>
      <c r="D1444" s="518" t="s">
        <v>1095</v>
      </c>
      <c r="E1444" s="859">
        <v>26</v>
      </c>
      <c r="F1444" s="859">
        <v>0</v>
      </c>
      <c r="G1444" s="518" t="s">
        <v>122</v>
      </c>
      <c r="H1444" s="518" t="s">
        <v>172</v>
      </c>
      <c r="I1444" s="518">
        <v>155093</v>
      </c>
    </row>
    <row r="1445" spans="1:9" x14ac:dyDescent="0.2">
      <c r="A1445" s="518" t="s">
        <v>172</v>
      </c>
      <c r="B1445" s="518">
        <v>155101</v>
      </c>
      <c r="C1445" s="518" t="s">
        <v>2660</v>
      </c>
      <c r="D1445" s="518" t="s">
        <v>8440</v>
      </c>
      <c r="E1445" s="859">
        <v>24</v>
      </c>
      <c r="F1445" s="859">
        <v>0</v>
      </c>
      <c r="G1445" s="518" t="s">
        <v>122</v>
      </c>
      <c r="H1445" s="518" t="s">
        <v>172</v>
      </c>
      <c r="I1445" s="518">
        <v>155101</v>
      </c>
    </row>
    <row r="1446" spans="1:9" x14ac:dyDescent="0.2">
      <c r="A1446" s="518" t="s">
        <v>172</v>
      </c>
      <c r="B1446" s="518">
        <v>155119</v>
      </c>
      <c r="C1446" s="518" t="s">
        <v>2660</v>
      </c>
      <c r="D1446" s="518" t="s">
        <v>1926</v>
      </c>
      <c r="E1446" s="859">
        <v>24</v>
      </c>
      <c r="F1446" s="859">
        <v>0</v>
      </c>
      <c r="G1446" s="518" t="s">
        <v>122</v>
      </c>
      <c r="H1446" s="518" t="s">
        <v>172</v>
      </c>
      <c r="I1446" s="518">
        <v>155119</v>
      </c>
    </row>
    <row r="1447" spans="1:9" x14ac:dyDescent="0.2">
      <c r="A1447" s="518" t="s">
        <v>172</v>
      </c>
      <c r="B1447" s="518">
        <v>155127</v>
      </c>
      <c r="C1447" s="518" t="s">
        <v>2660</v>
      </c>
      <c r="D1447" s="518" t="s">
        <v>8441</v>
      </c>
      <c r="E1447" s="859">
        <v>31</v>
      </c>
      <c r="F1447" s="859">
        <v>0</v>
      </c>
      <c r="G1447" s="518" t="s">
        <v>122</v>
      </c>
      <c r="H1447" s="518" t="s">
        <v>172</v>
      </c>
      <c r="I1447" s="518">
        <v>155127</v>
      </c>
    </row>
    <row r="1448" spans="1:9" x14ac:dyDescent="0.2">
      <c r="A1448" s="518" t="s">
        <v>193</v>
      </c>
      <c r="B1448" s="518">
        <v>155143</v>
      </c>
      <c r="C1448" s="518" t="s">
        <v>2660</v>
      </c>
      <c r="D1448" s="518" t="s">
        <v>3643</v>
      </c>
      <c r="E1448" s="859">
        <v>31</v>
      </c>
      <c r="F1448" s="859">
        <v>0</v>
      </c>
      <c r="G1448" s="518" t="s">
        <v>122</v>
      </c>
      <c r="H1448" s="518" t="s">
        <v>193</v>
      </c>
      <c r="I1448" s="518">
        <v>155143</v>
      </c>
    </row>
    <row r="1449" spans="1:9" x14ac:dyDescent="0.2">
      <c r="A1449" s="518" t="s">
        <v>296</v>
      </c>
      <c r="B1449" s="518">
        <v>155176</v>
      </c>
      <c r="C1449" s="518" t="s">
        <v>2660</v>
      </c>
      <c r="D1449" s="518" t="s">
        <v>3656</v>
      </c>
      <c r="E1449" s="859">
        <v>22</v>
      </c>
      <c r="F1449" s="859">
        <v>22</v>
      </c>
      <c r="G1449" s="518" t="s">
        <v>122</v>
      </c>
      <c r="H1449" s="518" t="s">
        <v>296</v>
      </c>
      <c r="I1449" s="518">
        <v>155176</v>
      </c>
    </row>
    <row r="1450" spans="1:9" x14ac:dyDescent="0.2">
      <c r="A1450" s="518" t="s">
        <v>262</v>
      </c>
      <c r="B1450" s="518">
        <v>155184</v>
      </c>
      <c r="C1450" s="518" t="s">
        <v>2660</v>
      </c>
      <c r="D1450" s="518" t="s">
        <v>3657</v>
      </c>
      <c r="E1450" s="859">
        <v>31</v>
      </c>
      <c r="F1450" s="859">
        <v>28</v>
      </c>
      <c r="G1450" s="518" t="s">
        <v>122</v>
      </c>
      <c r="H1450" s="518" t="s">
        <v>262</v>
      </c>
      <c r="I1450" s="518">
        <v>155184</v>
      </c>
    </row>
    <row r="1451" spans="1:9" x14ac:dyDescent="0.2">
      <c r="A1451" s="518" t="s">
        <v>343</v>
      </c>
      <c r="B1451" s="518">
        <v>155341</v>
      </c>
      <c r="C1451" s="518" t="s">
        <v>2660</v>
      </c>
      <c r="D1451" s="518" t="s">
        <v>3453</v>
      </c>
      <c r="E1451" s="859">
        <v>33</v>
      </c>
      <c r="F1451" s="859">
        <v>33</v>
      </c>
      <c r="G1451" s="518" t="s">
        <v>122</v>
      </c>
      <c r="H1451" s="518" t="s">
        <v>343</v>
      </c>
      <c r="I1451" s="518">
        <v>155341</v>
      </c>
    </row>
    <row r="1452" spans="1:9" x14ac:dyDescent="0.2">
      <c r="A1452" s="518" t="s">
        <v>372</v>
      </c>
      <c r="B1452" s="518">
        <v>155408</v>
      </c>
      <c r="C1452" s="518" t="s">
        <v>2660</v>
      </c>
      <c r="D1452" s="518" t="s">
        <v>8729</v>
      </c>
      <c r="E1452" s="859">
        <v>20</v>
      </c>
      <c r="F1452" s="859">
        <v>0</v>
      </c>
      <c r="G1452" s="518" t="s">
        <v>122</v>
      </c>
      <c r="H1452" s="518" t="s">
        <v>372</v>
      </c>
      <c r="I1452" s="518">
        <v>155408</v>
      </c>
    </row>
    <row r="1453" spans="1:9" x14ac:dyDescent="0.2">
      <c r="A1453" s="518" t="s">
        <v>372</v>
      </c>
      <c r="B1453" s="518">
        <v>155440</v>
      </c>
      <c r="C1453" s="518" t="s">
        <v>2660</v>
      </c>
      <c r="D1453" s="518" t="s">
        <v>509</v>
      </c>
      <c r="E1453" s="859">
        <v>35</v>
      </c>
      <c r="F1453" s="859">
        <v>0</v>
      </c>
      <c r="G1453" s="518" t="s">
        <v>122</v>
      </c>
      <c r="H1453" s="518" t="s">
        <v>372</v>
      </c>
      <c r="I1453" s="518">
        <v>155440</v>
      </c>
    </row>
    <row r="1454" spans="1:9" x14ac:dyDescent="0.2">
      <c r="A1454" s="518" t="s">
        <v>372</v>
      </c>
      <c r="B1454" s="518">
        <v>155457</v>
      </c>
      <c r="C1454" s="518" t="s">
        <v>2660</v>
      </c>
      <c r="D1454" s="518" t="s">
        <v>3485</v>
      </c>
      <c r="E1454" s="859">
        <v>34</v>
      </c>
      <c r="F1454" s="859">
        <v>0</v>
      </c>
      <c r="G1454" s="518" t="s">
        <v>122</v>
      </c>
      <c r="H1454" s="518" t="s">
        <v>372</v>
      </c>
      <c r="I1454" s="518">
        <v>155457</v>
      </c>
    </row>
    <row r="1455" spans="1:9" x14ac:dyDescent="0.2">
      <c r="A1455" s="518" t="s">
        <v>360</v>
      </c>
      <c r="B1455" s="518">
        <v>155556</v>
      </c>
      <c r="C1455" s="518" t="s">
        <v>2660</v>
      </c>
      <c r="D1455" s="518" t="s">
        <v>1663</v>
      </c>
      <c r="E1455" s="859">
        <v>27</v>
      </c>
      <c r="F1455" s="859">
        <v>23</v>
      </c>
      <c r="G1455" s="518" t="s">
        <v>128</v>
      </c>
      <c r="H1455" s="518" t="s">
        <v>360</v>
      </c>
      <c r="I1455" s="518">
        <v>155556</v>
      </c>
    </row>
    <row r="1456" spans="1:9" x14ac:dyDescent="0.2">
      <c r="A1456" s="518" t="s">
        <v>209</v>
      </c>
      <c r="B1456" s="518">
        <v>155614</v>
      </c>
      <c r="C1456" s="518" t="s">
        <v>2660</v>
      </c>
      <c r="D1456" s="518" t="s">
        <v>3511</v>
      </c>
      <c r="E1456" s="859">
        <v>32</v>
      </c>
      <c r="F1456" s="859">
        <v>31</v>
      </c>
      <c r="G1456" s="518" t="s">
        <v>122</v>
      </c>
      <c r="H1456" s="518" t="s">
        <v>209</v>
      </c>
      <c r="I1456" s="518">
        <v>155614</v>
      </c>
    </row>
    <row r="1457" spans="1:9" x14ac:dyDescent="0.2">
      <c r="A1457" s="518" t="s">
        <v>314</v>
      </c>
      <c r="B1457" s="518">
        <v>155861</v>
      </c>
      <c r="C1457" s="518" t="s">
        <v>2660</v>
      </c>
      <c r="D1457" s="518" t="s">
        <v>314</v>
      </c>
      <c r="E1457" s="859">
        <v>33</v>
      </c>
      <c r="F1457" s="859">
        <v>0</v>
      </c>
      <c r="G1457" s="518" t="s">
        <v>122</v>
      </c>
      <c r="H1457" s="518" t="s">
        <v>314</v>
      </c>
      <c r="I1457" s="518">
        <v>155861</v>
      </c>
    </row>
    <row r="1458" spans="1:9" x14ac:dyDescent="0.2">
      <c r="A1458" s="518" t="s">
        <v>314</v>
      </c>
      <c r="B1458" s="518">
        <v>155879</v>
      </c>
      <c r="C1458" s="518" t="s">
        <v>2660</v>
      </c>
      <c r="D1458" s="518" t="s">
        <v>314</v>
      </c>
      <c r="E1458" s="859">
        <v>31</v>
      </c>
      <c r="F1458" s="859">
        <v>0</v>
      </c>
      <c r="G1458" s="518" t="s">
        <v>122</v>
      </c>
      <c r="H1458" s="518" t="s">
        <v>314</v>
      </c>
      <c r="I1458" s="518">
        <v>155879</v>
      </c>
    </row>
    <row r="1459" spans="1:9" x14ac:dyDescent="0.2">
      <c r="A1459" s="518" t="s">
        <v>155</v>
      </c>
      <c r="B1459" s="518">
        <v>155887</v>
      </c>
      <c r="C1459" s="518" t="s">
        <v>2660</v>
      </c>
      <c r="D1459" s="518" t="s">
        <v>698</v>
      </c>
      <c r="E1459" s="859">
        <v>36</v>
      </c>
      <c r="F1459" s="859">
        <v>0</v>
      </c>
      <c r="G1459" s="518" t="s">
        <v>122</v>
      </c>
      <c r="H1459" s="518" t="s">
        <v>155</v>
      </c>
      <c r="I1459" s="518">
        <v>155887</v>
      </c>
    </row>
    <row r="1460" spans="1:9" x14ac:dyDescent="0.2">
      <c r="A1460" s="518" t="s">
        <v>155</v>
      </c>
      <c r="B1460" s="518">
        <v>155895</v>
      </c>
      <c r="C1460" s="518" t="s">
        <v>2660</v>
      </c>
      <c r="D1460" s="518" t="s">
        <v>6693</v>
      </c>
      <c r="E1460" s="859">
        <v>35</v>
      </c>
      <c r="F1460" s="859">
        <v>0</v>
      </c>
      <c r="G1460" s="518" t="s">
        <v>122</v>
      </c>
      <c r="H1460" s="518" t="s">
        <v>155</v>
      </c>
      <c r="I1460" s="518">
        <v>155895</v>
      </c>
    </row>
    <row r="1461" spans="1:9" x14ac:dyDescent="0.2">
      <c r="A1461" s="518" t="s">
        <v>155</v>
      </c>
      <c r="B1461" s="518">
        <v>155929</v>
      </c>
      <c r="C1461" s="518" t="s">
        <v>2660</v>
      </c>
      <c r="D1461" s="518" t="s">
        <v>485</v>
      </c>
      <c r="E1461" s="859">
        <v>34</v>
      </c>
      <c r="F1461" s="859">
        <v>0</v>
      </c>
      <c r="G1461" s="518" t="s">
        <v>122</v>
      </c>
      <c r="H1461" s="518" t="s">
        <v>155</v>
      </c>
      <c r="I1461" s="518">
        <v>155929</v>
      </c>
    </row>
    <row r="1462" spans="1:9" x14ac:dyDescent="0.2">
      <c r="A1462" s="518" t="s">
        <v>155</v>
      </c>
      <c r="B1462" s="518">
        <v>155937</v>
      </c>
      <c r="C1462" s="518" t="s">
        <v>2660</v>
      </c>
      <c r="D1462" s="518" t="s">
        <v>8730</v>
      </c>
      <c r="E1462" s="859">
        <v>30</v>
      </c>
      <c r="F1462" s="859">
        <v>0</v>
      </c>
      <c r="G1462" s="518" t="s">
        <v>122</v>
      </c>
      <c r="H1462" s="518" t="s">
        <v>155</v>
      </c>
      <c r="I1462" s="518">
        <v>155937</v>
      </c>
    </row>
    <row r="1463" spans="1:9" x14ac:dyDescent="0.2">
      <c r="A1463" s="518" t="s">
        <v>155</v>
      </c>
      <c r="B1463" s="518">
        <v>155945</v>
      </c>
      <c r="C1463" s="518" t="s">
        <v>2660</v>
      </c>
      <c r="D1463" s="518" t="s">
        <v>8731</v>
      </c>
      <c r="E1463" s="859">
        <v>33</v>
      </c>
      <c r="F1463" s="859">
        <v>0</v>
      </c>
      <c r="G1463" s="518" t="s">
        <v>122</v>
      </c>
      <c r="H1463" s="518" t="s">
        <v>155</v>
      </c>
      <c r="I1463" s="518">
        <v>155945</v>
      </c>
    </row>
    <row r="1464" spans="1:9" x14ac:dyDescent="0.2">
      <c r="A1464" s="518" t="s">
        <v>155</v>
      </c>
      <c r="B1464" s="518">
        <v>155952</v>
      </c>
      <c r="C1464" s="518" t="s">
        <v>2660</v>
      </c>
      <c r="D1464" s="518" t="s">
        <v>8732</v>
      </c>
      <c r="E1464" s="859">
        <v>35</v>
      </c>
      <c r="F1464" s="859">
        <v>0</v>
      </c>
      <c r="G1464" s="518" t="s">
        <v>122</v>
      </c>
      <c r="H1464" s="518" t="s">
        <v>155</v>
      </c>
      <c r="I1464" s="518">
        <v>155952</v>
      </c>
    </row>
    <row r="1465" spans="1:9" x14ac:dyDescent="0.2">
      <c r="A1465" s="518" t="s">
        <v>314</v>
      </c>
      <c r="B1465" s="518">
        <v>155978</v>
      </c>
      <c r="C1465" s="518" t="s">
        <v>2660</v>
      </c>
      <c r="D1465" s="518" t="s">
        <v>7512</v>
      </c>
      <c r="E1465" s="859">
        <v>35</v>
      </c>
      <c r="F1465" s="859">
        <v>0</v>
      </c>
      <c r="G1465" s="518" t="s">
        <v>122</v>
      </c>
      <c r="H1465" s="518" t="s">
        <v>314</v>
      </c>
      <c r="I1465" s="518">
        <v>155978</v>
      </c>
    </row>
    <row r="1466" spans="1:9" x14ac:dyDescent="0.2">
      <c r="A1466" s="518" t="s">
        <v>314</v>
      </c>
      <c r="B1466" s="518">
        <v>156042</v>
      </c>
      <c r="C1466" s="518" t="s">
        <v>2660</v>
      </c>
      <c r="D1466" s="518" t="s">
        <v>7513</v>
      </c>
      <c r="E1466" s="859">
        <v>33</v>
      </c>
      <c r="F1466" s="859">
        <v>0</v>
      </c>
      <c r="G1466" s="518" t="s">
        <v>122</v>
      </c>
      <c r="H1466" s="518" t="s">
        <v>314</v>
      </c>
      <c r="I1466" s="518">
        <v>156042</v>
      </c>
    </row>
    <row r="1467" spans="1:9" x14ac:dyDescent="0.2">
      <c r="A1467" s="518" t="s">
        <v>155</v>
      </c>
      <c r="B1467" s="518">
        <v>156075</v>
      </c>
      <c r="C1467" s="518" t="s">
        <v>2660</v>
      </c>
      <c r="D1467" s="518" t="s">
        <v>531</v>
      </c>
      <c r="E1467" s="859">
        <v>31</v>
      </c>
      <c r="F1467" s="859">
        <v>0</v>
      </c>
      <c r="G1467" s="518" t="s">
        <v>122</v>
      </c>
      <c r="H1467" s="518" t="s">
        <v>155</v>
      </c>
      <c r="I1467" s="518">
        <v>156075</v>
      </c>
    </row>
    <row r="1468" spans="1:9" x14ac:dyDescent="0.2">
      <c r="A1468" s="518" t="s">
        <v>155</v>
      </c>
      <c r="B1468" s="518">
        <v>156083</v>
      </c>
      <c r="C1468" s="518" t="s">
        <v>2660</v>
      </c>
      <c r="D1468" s="518" t="s">
        <v>531</v>
      </c>
      <c r="E1468" s="859">
        <v>33</v>
      </c>
      <c r="F1468" s="859">
        <v>0</v>
      </c>
      <c r="G1468" s="518" t="s">
        <v>122</v>
      </c>
      <c r="H1468" s="518" t="s">
        <v>155</v>
      </c>
      <c r="I1468" s="518">
        <v>156083</v>
      </c>
    </row>
    <row r="1469" spans="1:9" x14ac:dyDescent="0.2">
      <c r="A1469" s="518" t="s">
        <v>155</v>
      </c>
      <c r="B1469" s="518">
        <v>156091</v>
      </c>
      <c r="C1469" s="518" t="s">
        <v>2660</v>
      </c>
      <c r="D1469" s="518" t="s">
        <v>531</v>
      </c>
      <c r="E1469" s="859">
        <v>32</v>
      </c>
      <c r="F1469" s="859">
        <v>0</v>
      </c>
      <c r="G1469" s="518" t="s">
        <v>122</v>
      </c>
      <c r="H1469" s="518" t="s">
        <v>155</v>
      </c>
      <c r="I1469" s="518">
        <v>156091</v>
      </c>
    </row>
    <row r="1470" spans="1:9" x14ac:dyDescent="0.2">
      <c r="A1470" s="518" t="s">
        <v>155</v>
      </c>
      <c r="B1470" s="518">
        <v>156109</v>
      </c>
      <c r="C1470" s="518" t="s">
        <v>2660</v>
      </c>
      <c r="D1470" s="518" t="s">
        <v>531</v>
      </c>
      <c r="E1470" s="859">
        <v>33</v>
      </c>
      <c r="F1470" s="859">
        <v>0</v>
      </c>
      <c r="G1470" s="518" t="s">
        <v>122</v>
      </c>
      <c r="H1470" s="518" t="s">
        <v>155</v>
      </c>
      <c r="I1470" s="518">
        <v>156109</v>
      </c>
    </row>
    <row r="1471" spans="1:9" x14ac:dyDescent="0.2">
      <c r="A1471" s="518" t="s">
        <v>155</v>
      </c>
      <c r="B1471" s="518">
        <v>156117</v>
      </c>
      <c r="C1471" s="518" t="s">
        <v>2660</v>
      </c>
      <c r="D1471" s="518" t="s">
        <v>8733</v>
      </c>
      <c r="E1471" s="859">
        <v>34</v>
      </c>
      <c r="F1471" s="859">
        <v>0</v>
      </c>
      <c r="G1471" s="518" t="s">
        <v>122</v>
      </c>
      <c r="H1471" s="518" t="s">
        <v>155</v>
      </c>
      <c r="I1471" s="518">
        <v>156117</v>
      </c>
    </row>
    <row r="1472" spans="1:9" x14ac:dyDescent="0.2">
      <c r="A1472" s="518" t="s">
        <v>155</v>
      </c>
      <c r="B1472" s="518">
        <v>156166</v>
      </c>
      <c r="C1472" s="518" t="s">
        <v>2660</v>
      </c>
      <c r="D1472" s="518" t="s">
        <v>1536</v>
      </c>
      <c r="E1472" s="859">
        <v>31</v>
      </c>
      <c r="F1472" s="859">
        <v>0</v>
      </c>
      <c r="G1472" s="518" t="s">
        <v>122</v>
      </c>
      <c r="H1472" s="518" t="s">
        <v>155</v>
      </c>
      <c r="I1472" s="518">
        <v>156166</v>
      </c>
    </row>
    <row r="1473" spans="1:9" x14ac:dyDescent="0.2">
      <c r="A1473" s="518" t="s">
        <v>155</v>
      </c>
      <c r="B1473" s="518">
        <v>156182</v>
      </c>
      <c r="C1473" s="518" t="s">
        <v>2660</v>
      </c>
      <c r="D1473" s="518" t="s">
        <v>548</v>
      </c>
      <c r="E1473" s="859">
        <v>35</v>
      </c>
      <c r="F1473" s="859">
        <v>0</v>
      </c>
      <c r="G1473" s="518" t="s">
        <v>122</v>
      </c>
      <c r="H1473" s="518" t="s">
        <v>155</v>
      </c>
      <c r="I1473" s="518">
        <v>156182</v>
      </c>
    </row>
    <row r="1474" spans="1:9" x14ac:dyDescent="0.2">
      <c r="A1474" s="518" t="s">
        <v>155</v>
      </c>
      <c r="B1474" s="518">
        <v>156190</v>
      </c>
      <c r="C1474" s="518" t="s">
        <v>2660</v>
      </c>
      <c r="D1474" s="518" t="s">
        <v>548</v>
      </c>
      <c r="E1474" s="859">
        <v>34</v>
      </c>
      <c r="F1474" s="859">
        <v>0</v>
      </c>
      <c r="G1474" s="518" t="s">
        <v>122</v>
      </c>
      <c r="H1474" s="518" t="s">
        <v>155</v>
      </c>
      <c r="I1474" s="518">
        <v>156190</v>
      </c>
    </row>
    <row r="1475" spans="1:9" x14ac:dyDescent="0.2">
      <c r="A1475" s="518" t="s">
        <v>271</v>
      </c>
      <c r="B1475" s="518">
        <v>156208</v>
      </c>
      <c r="C1475" s="518" t="s">
        <v>2660</v>
      </c>
      <c r="D1475" s="518" t="s">
        <v>493</v>
      </c>
      <c r="E1475" s="859">
        <v>34</v>
      </c>
      <c r="F1475" s="859">
        <v>0</v>
      </c>
      <c r="G1475" s="518" t="s">
        <v>122</v>
      </c>
      <c r="H1475" s="518" t="s">
        <v>271</v>
      </c>
      <c r="I1475" s="518">
        <v>156208</v>
      </c>
    </row>
    <row r="1476" spans="1:9" x14ac:dyDescent="0.2">
      <c r="A1476" s="518" t="s">
        <v>381</v>
      </c>
      <c r="B1476" s="518">
        <v>156224</v>
      </c>
      <c r="C1476" s="518" t="s">
        <v>2660</v>
      </c>
      <c r="D1476" s="518" t="s">
        <v>952</v>
      </c>
      <c r="E1476" s="859">
        <v>35</v>
      </c>
      <c r="F1476" s="859">
        <v>35</v>
      </c>
      <c r="G1476" s="518" t="s">
        <v>122</v>
      </c>
      <c r="H1476" s="518" t="s">
        <v>381</v>
      </c>
      <c r="I1476" s="518">
        <v>156224</v>
      </c>
    </row>
    <row r="1477" spans="1:9" x14ac:dyDescent="0.2">
      <c r="A1477" s="518" t="s">
        <v>146</v>
      </c>
      <c r="B1477" s="518">
        <v>156232</v>
      </c>
      <c r="C1477" s="518" t="s">
        <v>2660</v>
      </c>
      <c r="D1477" s="518" t="s">
        <v>7555</v>
      </c>
      <c r="E1477" s="859">
        <v>35</v>
      </c>
      <c r="F1477" s="859">
        <v>0</v>
      </c>
      <c r="G1477" s="518" t="s">
        <v>122</v>
      </c>
      <c r="H1477" s="518" t="s">
        <v>146</v>
      </c>
      <c r="I1477" s="518">
        <v>156232</v>
      </c>
    </row>
    <row r="1478" spans="1:9" x14ac:dyDescent="0.2">
      <c r="A1478" s="518" t="s">
        <v>256</v>
      </c>
      <c r="B1478" s="518">
        <v>156257</v>
      </c>
      <c r="C1478" s="518" t="s">
        <v>2660</v>
      </c>
      <c r="D1478" s="518" t="s">
        <v>573</v>
      </c>
      <c r="E1478" s="859">
        <v>31</v>
      </c>
      <c r="F1478" s="859">
        <v>0</v>
      </c>
      <c r="G1478" s="518" t="s">
        <v>128</v>
      </c>
      <c r="H1478" s="518" t="s">
        <v>256</v>
      </c>
      <c r="I1478" s="518">
        <v>156257</v>
      </c>
    </row>
    <row r="1479" spans="1:9" x14ac:dyDescent="0.2">
      <c r="A1479" s="518" t="s">
        <v>164</v>
      </c>
      <c r="B1479" s="518">
        <v>156315</v>
      </c>
      <c r="C1479" s="518" t="s">
        <v>2660</v>
      </c>
      <c r="D1479" s="518" t="s">
        <v>558</v>
      </c>
      <c r="E1479" s="859">
        <v>26</v>
      </c>
      <c r="F1479" s="859">
        <v>26</v>
      </c>
      <c r="G1479" s="518" t="s">
        <v>122</v>
      </c>
      <c r="H1479" s="518" t="s">
        <v>164</v>
      </c>
      <c r="I1479" s="518">
        <v>156315</v>
      </c>
    </row>
    <row r="1480" spans="1:9" x14ac:dyDescent="0.2">
      <c r="A1480" s="518" t="s">
        <v>164</v>
      </c>
      <c r="B1480" s="518">
        <v>156323</v>
      </c>
      <c r="C1480" s="518" t="s">
        <v>2660</v>
      </c>
      <c r="D1480" s="518" t="s">
        <v>1257</v>
      </c>
      <c r="E1480" s="859">
        <v>35</v>
      </c>
      <c r="F1480" s="859">
        <v>35</v>
      </c>
      <c r="G1480" s="518" t="s">
        <v>122</v>
      </c>
      <c r="H1480" s="518" t="s">
        <v>164</v>
      </c>
      <c r="I1480" s="518">
        <v>156323</v>
      </c>
    </row>
    <row r="1481" spans="1:9" x14ac:dyDescent="0.2">
      <c r="A1481" s="518" t="s">
        <v>164</v>
      </c>
      <c r="B1481" s="518">
        <v>156331</v>
      </c>
      <c r="C1481" s="518" t="s">
        <v>2660</v>
      </c>
      <c r="D1481" s="518" t="s">
        <v>731</v>
      </c>
      <c r="E1481" s="859">
        <v>35</v>
      </c>
      <c r="F1481" s="859">
        <v>34</v>
      </c>
      <c r="G1481" s="518" t="s">
        <v>122</v>
      </c>
      <c r="H1481" s="518" t="s">
        <v>164</v>
      </c>
      <c r="I1481" s="518">
        <v>156331</v>
      </c>
    </row>
    <row r="1482" spans="1:9" x14ac:dyDescent="0.2">
      <c r="A1482" s="518" t="s">
        <v>164</v>
      </c>
      <c r="B1482" s="518">
        <v>156356</v>
      </c>
      <c r="C1482" s="518" t="s">
        <v>2660</v>
      </c>
      <c r="D1482" s="518" t="s">
        <v>759</v>
      </c>
      <c r="E1482" s="859">
        <v>31</v>
      </c>
      <c r="F1482" s="859">
        <v>31</v>
      </c>
      <c r="G1482" s="518" t="s">
        <v>122</v>
      </c>
      <c r="H1482" s="518" t="s">
        <v>164</v>
      </c>
      <c r="I1482" s="518">
        <v>156356</v>
      </c>
    </row>
    <row r="1483" spans="1:9" x14ac:dyDescent="0.2">
      <c r="A1483" s="518" t="s">
        <v>164</v>
      </c>
      <c r="B1483" s="518">
        <v>156380</v>
      </c>
      <c r="C1483" s="518" t="s">
        <v>2660</v>
      </c>
      <c r="D1483" s="518" t="s">
        <v>1321</v>
      </c>
      <c r="E1483" s="859">
        <v>32</v>
      </c>
      <c r="F1483" s="859">
        <v>32</v>
      </c>
      <c r="G1483" s="518" t="s">
        <v>122</v>
      </c>
      <c r="H1483" s="518" t="s">
        <v>164</v>
      </c>
      <c r="I1483" s="518">
        <v>156380</v>
      </c>
    </row>
    <row r="1484" spans="1:9" x14ac:dyDescent="0.2">
      <c r="A1484" s="518" t="s">
        <v>166</v>
      </c>
      <c r="B1484" s="518">
        <v>156430</v>
      </c>
      <c r="C1484" s="518" t="s">
        <v>2660</v>
      </c>
      <c r="D1484" s="518" t="s">
        <v>3587</v>
      </c>
      <c r="E1484" s="859">
        <v>27</v>
      </c>
      <c r="F1484" s="859">
        <v>27</v>
      </c>
      <c r="G1484" s="518" t="s">
        <v>128</v>
      </c>
      <c r="H1484" s="518" t="s">
        <v>166</v>
      </c>
      <c r="I1484" s="518">
        <v>156430</v>
      </c>
    </row>
    <row r="1485" spans="1:9" x14ac:dyDescent="0.2">
      <c r="A1485" s="518" t="s">
        <v>173</v>
      </c>
      <c r="B1485" s="518">
        <v>156521</v>
      </c>
      <c r="C1485" s="518" t="s">
        <v>2660</v>
      </c>
      <c r="D1485" s="518" t="s">
        <v>3588</v>
      </c>
      <c r="E1485" s="859">
        <v>29</v>
      </c>
      <c r="F1485" s="859">
        <v>29</v>
      </c>
      <c r="G1485" s="518" t="s">
        <v>122</v>
      </c>
      <c r="H1485" s="518" t="s">
        <v>173</v>
      </c>
      <c r="I1485" s="518">
        <v>156521</v>
      </c>
    </row>
    <row r="1486" spans="1:9" x14ac:dyDescent="0.2">
      <c r="A1486" s="518" t="s">
        <v>173</v>
      </c>
      <c r="B1486" s="518">
        <v>156539</v>
      </c>
      <c r="C1486" s="518" t="s">
        <v>2660</v>
      </c>
      <c r="D1486" s="518" t="s">
        <v>3589</v>
      </c>
      <c r="E1486" s="859">
        <v>27</v>
      </c>
      <c r="F1486" s="859">
        <v>27</v>
      </c>
      <c r="G1486" s="518" t="s">
        <v>122</v>
      </c>
      <c r="H1486" s="518" t="s">
        <v>173</v>
      </c>
      <c r="I1486" s="518">
        <v>156539</v>
      </c>
    </row>
    <row r="1487" spans="1:9" x14ac:dyDescent="0.2">
      <c r="A1487" s="518" t="s">
        <v>173</v>
      </c>
      <c r="B1487" s="518">
        <v>156547</v>
      </c>
      <c r="C1487" s="518" t="s">
        <v>2660</v>
      </c>
      <c r="D1487" s="518" t="s">
        <v>1200</v>
      </c>
      <c r="E1487" s="859">
        <v>26</v>
      </c>
      <c r="F1487" s="859">
        <v>26</v>
      </c>
      <c r="G1487" s="518" t="s">
        <v>122</v>
      </c>
      <c r="H1487" s="518" t="s">
        <v>173</v>
      </c>
      <c r="I1487" s="518">
        <v>156547</v>
      </c>
    </row>
    <row r="1488" spans="1:9" x14ac:dyDescent="0.2">
      <c r="A1488" s="518" t="s">
        <v>173</v>
      </c>
      <c r="B1488" s="518">
        <v>156554</v>
      </c>
      <c r="C1488" s="518" t="s">
        <v>2660</v>
      </c>
      <c r="D1488" s="518" t="s">
        <v>790</v>
      </c>
      <c r="E1488" s="859">
        <v>22</v>
      </c>
      <c r="F1488" s="859">
        <v>22</v>
      </c>
      <c r="G1488" s="518" t="s">
        <v>122</v>
      </c>
      <c r="H1488" s="518" t="s">
        <v>173</v>
      </c>
      <c r="I1488" s="518">
        <v>156554</v>
      </c>
    </row>
    <row r="1489" spans="1:9" x14ac:dyDescent="0.2">
      <c r="A1489" s="518" t="s">
        <v>173</v>
      </c>
      <c r="B1489" s="518">
        <v>156562</v>
      </c>
      <c r="C1489" s="518" t="s">
        <v>2660</v>
      </c>
      <c r="D1489" s="518" t="s">
        <v>790</v>
      </c>
      <c r="E1489" s="859">
        <v>32</v>
      </c>
      <c r="F1489" s="859">
        <v>32</v>
      </c>
      <c r="G1489" s="518" t="s">
        <v>122</v>
      </c>
      <c r="H1489" s="518" t="s">
        <v>173</v>
      </c>
      <c r="I1489" s="518">
        <v>156562</v>
      </c>
    </row>
    <row r="1490" spans="1:9" x14ac:dyDescent="0.2">
      <c r="A1490" s="518" t="s">
        <v>314</v>
      </c>
      <c r="B1490" s="518">
        <v>156570</v>
      </c>
      <c r="C1490" s="518" t="s">
        <v>2660</v>
      </c>
      <c r="D1490" s="518" t="s">
        <v>7514</v>
      </c>
      <c r="E1490" s="859">
        <v>34</v>
      </c>
      <c r="F1490" s="859">
        <v>0</v>
      </c>
      <c r="G1490" s="518" t="s">
        <v>122</v>
      </c>
      <c r="H1490" s="518" t="s">
        <v>314</v>
      </c>
      <c r="I1490" s="518">
        <v>156570</v>
      </c>
    </row>
    <row r="1491" spans="1:9" x14ac:dyDescent="0.2">
      <c r="A1491" s="518" t="s">
        <v>318</v>
      </c>
      <c r="B1491" s="518">
        <v>156604</v>
      </c>
      <c r="C1491" s="518" t="s">
        <v>2660</v>
      </c>
      <c r="D1491" s="518" t="s">
        <v>459</v>
      </c>
      <c r="E1491" s="859">
        <v>32</v>
      </c>
      <c r="F1491" s="859">
        <v>26</v>
      </c>
      <c r="G1491" s="518" t="s">
        <v>122</v>
      </c>
      <c r="H1491" s="518" t="s">
        <v>318</v>
      </c>
      <c r="I1491" s="518">
        <v>156604</v>
      </c>
    </row>
    <row r="1492" spans="1:9" x14ac:dyDescent="0.2">
      <c r="A1492" s="518" t="s">
        <v>318</v>
      </c>
      <c r="B1492" s="518">
        <v>156620</v>
      </c>
      <c r="C1492" s="518" t="s">
        <v>2660</v>
      </c>
      <c r="D1492" s="518" t="s">
        <v>527</v>
      </c>
      <c r="E1492" s="859">
        <v>24</v>
      </c>
      <c r="F1492" s="859">
        <v>20</v>
      </c>
      <c r="G1492" s="518" t="s">
        <v>122</v>
      </c>
      <c r="H1492" s="518" t="s">
        <v>318</v>
      </c>
      <c r="I1492" s="518">
        <v>156620</v>
      </c>
    </row>
    <row r="1493" spans="1:9" x14ac:dyDescent="0.2">
      <c r="A1493" s="518" t="s">
        <v>394</v>
      </c>
      <c r="B1493" s="518">
        <v>156729</v>
      </c>
      <c r="C1493" s="518" t="s">
        <v>2660</v>
      </c>
      <c r="D1493" s="518" t="s">
        <v>8734</v>
      </c>
      <c r="E1493" s="859">
        <v>35</v>
      </c>
      <c r="F1493" s="859">
        <v>0</v>
      </c>
      <c r="G1493" s="518" t="s">
        <v>128</v>
      </c>
      <c r="H1493" s="518" t="s">
        <v>394</v>
      </c>
      <c r="I1493" s="518">
        <v>156729</v>
      </c>
    </row>
    <row r="1494" spans="1:9" x14ac:dyDescent="0.2">
      <c r="A1494" s="518" t="s">
        <v>210</v>
      </c>
      <c r="B1494" s="518">
        <v>156786</v>
      </c>
      <c r="C1494" s="518" t="s">
        <v>2660</v>
      </c>
      <c r="D1494" s="518" t="s">
        <v>3653</v>
      </c>
      <c r="E1494" s="859">
        <v>17</v>
      </c>
      <c r="F1494" s="859">
        <v>17</v>
      </c>
      <c r="G1494" s="518" t="s">
        <v>122</v>
      </c>
      <c r="H1494" s="518" t="s">
        <v>210</v>
      </c>
      <c r="I1494" s="518">
        <v>156786</v>
      </c>
    </row>
    <row r="1495" spans="1:9" x14ac:dyDescent="0.2">
      <c r="A1495" s="518" t="s">
        <v>210</v>
      </c>
      <c r="B1495" s="518">
        <v>156794</v>
      </c>
      <c r="C1495" s="518" t="s">
        <v>2660</v>
      </c>
      <c r="D1495" s="518" t="s">
        <v>3654</v>
      </c>
      <c r="E1495" s="859">
        <v>25</v>
      </c>
      <c r="F1495" s="859">
        <v>25</v>
      </c>
      <c r="G1495" s="518" t="s">
        <v>122</v>
      </c>
      <c r="H1495" s="518" t="s">
        <v>210</v>
      </c>
      <c r="I1495" s="518">
        <v>156794</v>
      </c>
    </row>
    <row r="1496" spans="1:9" x14ac:dyDescent="0.2">
      <c r="A1496" s="518" t="s">
        <v>195</v>
      </c>
      <c r="B1496" s="518">
        <v>156802</v>
      </c>
      <c r="C1496" s="518" t="s">
        <v>2660</v>
      </c>
      <c r="D1496" s="518" t="s">
        <v>3655</v>
      </c>
      <c r="E1496" s="859">
        <v>28</v>
      </c>
      <c r="F1496" s="859">
        <v>28</v>
      </c>
      <c r="G1496" s="518" t="s">
        <v>122</v>
      </c>
      <c r="H1496" s="518" t="s">
        <v>195</v>
      </c>
      <c r="I1496" s="518">
        <v>156802</v>
      </c>
    </row>
    <row r="1497" spans="1:9" x14ac:dyDescent="0.2">
      <c r="A1497" s="518" t="s">
        <v>342</v>
      </c>
      <c r="B1497" s="518">
        <v>156919</v>
      </c>
      <c r="C1497" s="518" t="s">
        <v>2660</v>
      </c>
      <c r="D1497" s="518" t="s">
        <v>3451</v>
      </c>
      <c r="E1497" s="859">
        <v>25</v>
      </c>
      <c r="F1497" s="859">
        <v>25</v>
      </c>
      <c r="G1497" s="518" t="s">
        <v>122</v>
      </c>
      <c r="H1497" s="518" t="s">
        <v>342</v>
      </c>
      <c r="I1497" s="518">
        <v>156919</v>
      </c>
    </row>
    <row r="1498" spans="1:9" x14ac:dyDescent="0.2">
      <c r="A1498" s="518" t="s">
        <v>349</v>
      </c>
      <c r="B1498" s="518">
        <v>156992</v>
      </c>
      <c r="C1498" s="518" t="s">
        <v>2660</v>
      </c>
      <c r="D1498" s="518" t="s">
        <v>527</v>
      </c>
      <c r="E1498" s="859">
        <v>34</v>
      </c>
      <c r="F1498" s="859">
        <v>34</v>
      </c>
      <c r="G1498" s="518" t="s">
        <v>122</v>
      </c>
      <c r="H1498" s="518" t="s">
        <v>349</v>
      </c>
      <c r="I1498" s="518">
        <v>156992</v>
      </c>
    </row>
    <row r="1499" spans="1:9" x14ac:dyDescent="0.2">
      <c r="A1499" s="518" t="s">
        <v>349</v>
      </c>
      <c r="B1499" s="518">
        <v>157016</v>
      </c>
      <c r="C1499" s="518" t="s">
        <v>2660</v>
      </c>
      <c r="D1499" s="518" t="s">
        <v>769</v>
      </c>
      <c r="E1499" s="859">
        <v>30</v>
      </c>
      <c r="F1499" s="859">
        <v>30</v>
      </c>
      <c r="G1499" s="518" t="s">
        <v>122</v>
      </c>
      <c r="H1499" s="518" t="s">
        <v>349</v>
      </c>
      <c r="I1499" s="518">
        <v>157016</v>
      </c>
    </row>
    <row r="1500" spans="1:9" x14ac:dyDescent="0.2">
      <c r="A1500" s="518" t="s">
        <v>188</v>
      </c>
      <c r="B1500" s="518">
        <v>157065</v>
      </c>
      <c r="C1500" s="518" t="s">
        <v>2660</v>
      </c>
      <c r="D1500" s="518" t="s">
        <v>1047</v>
      </c>
      <c r="E1500" s="859">
        <v>34</v>
      </c>
      <c r="F1500" s="859">
        <v>34</v>
      </c>
      <c r="G1500" s="518" t="s">
        <v>122</v>
      </c>
      <c r="H1500" s="518" t="s">
        <v>188</v>
      </c>
      <c r="I1500" s="518">
        <v>157065</v>
      </c>
    </row>
    <row r="1501" spans="1:9" x14ac:dyDescent="0.2">
      <c r="A1501" s="518" t="s">
        <v>246</v>
      </c>
      <c r="B1501" s="518">
        <v>157073</v>
      </c>
      <c r="C1501" s="518" t="s">
        <v>2660</v>
      </c>
      <c r="D1501" s="518" t="s">
        <v>3483</v>
      </c>
      <c r="E1501" s="859">
        <v>35</v>
      </c>
      <c r="F1501" s="859">
        <v>25</v>
      </c>
      <c r="G1501" s="518" t="s">
        <v>122</v>
      </c>
      <c r="H1501" s="518" t="s">
        <v>246</v>
      </c>
      <c r="I1501" s="518">
        <v>157073</v>
      </c>
    </row>
    <row r="1502" spans="1:9" x14ac:dyDescent="0.2">
      <c r="A1502" s="518" t="s">
        <v>246</v>
      </c>
      <c r="B1502" s="518">
        <v>157081</v>
      </c>
      <c r="C1502" s="518" t="s">
        <v>2660</v>
      </c>
      <c r="D1502" s="518" t="s">
        <v>3495</v>
      </c>
      <c r="E1502" s="859">
        <v>33</v>
      </c>
      <c r="F1502" s="859">
        <v>0</v>
      </c>
      <c r="G1502" s="518" t="s">
        <v>122</v>
      </c>
      <c r="H1502" s="518" t="s">
        <v>246</v>
      </c>
      <c r="I1502" s="518">
        <v>157081</v>
      </c>
    </row>
    <row r="1503" spans="1:9" x14ac:dyDescent="0.2">
      <c r="A1503" s="518" t="s">
        <v>349</v>
      </c>
      <c r="B1503" s="518">
        <v>157164</v>
      </c>
      <c r="C1503" s="518" t="s">
        <v>2660</v>
      </c>
      <c r="D1503" s="518" t="s">
        <v>729</v>
      </c>
      <c r="E1503" s="859">
        <v>29</v>
      </c>
      <c r="F1503" s="859">
        <v>27</v>
      </c>
      <c r="G1503" s="518" t="s">
        <v>122</v>
      </c>
      <c r="H1503" s="518" t="s">
        <v>349</v>
      </c>
      <c r="I1503" s="518">
        <v>157164</v>
      </c>
    </row>
    <row r="1504" spans="1:9" x14ac:dyDescent="0.2">
      <c r="A1504" s="518" t="s">
        <v>349</v>
      </c>
      <c r="B1504" s="518">
        <v>157172</v>
      </c>
      <c r="C1504" s="518" t="s">
        <v>2660</v>
      </c>
      <c r="D1504" s="518" t="s">
        <v>1543</v>
      </c>
      <c r="E1504" s="859">
        <v>18</v>
      </c>
      <c r="F1504" s="859">
        <v>11</v>
      </c>
      <c r="G1504" s="518" t="s">
        <v>122</v>
      </c>
      <c r="H1504" s="518" t="s">
        <v>349</v>
      </c>
      <c r="I1504" s="518">
        <v>305573</v>
      </c>
    </row>
    <row r="1505" spans="1:9" x14ac:dyDescent="0.2">
      <c r="A1505" s="518" t="s">
        <v>237</v>
      </c>
      <c r="B1505" s="518">
        <v>157230</v>
      </c>
      <c r="C1505" s="518" t="s">
        <v>2660</v>
      </c>
      <c r="D1505" s="518" t="s">
        <v>1393</v>
      </c>
      <c r="E1505" s="859">
        <v>21</v>
      </c>
      <c r="F1505" s="859">
        <v>21</v>
      </c>
      <c r="G1505" s="518" t="s">
        <v>122</v>
      </c>
      <c r="H1505" s="518" t="s">
        <v>237</v>
      </c>
      <c r="I1505" s="518">
        <v>202374</v>
      </c>
    </row>
    <row r="1506" spans="1:9" x14ac:dyDescent="0.2">
      <c r="A1506" s="518" t="s">
        <v>237</v>
      </c>
      <c r="B1506" s="518">
        <v>157248</v>
      </c>
      <c r="C1506" s="518" t="s">
        <v>2660</v>
      </c>
      <c r="D1506" s="518" t="s">
        <v>6655</v>
      </c>
      <c r="E1506" s="859">
        <v>21</v>
      </c>
      <c r="F1506" s="859">
        <v>21</v>
      </c>
      <c r="G1506" s="518" t="s">
        <v>122</v>
      </c>
      <c r="H1506" s="518" t="s">
        <v>237</v>
      </c>
      <c r="I1506" s="518">
        <v>202374</v>
      </c>
    </row>
    <row r="1507" spans="1:9" x14ac:dyDescent="0.2">
      <c r="A1507" s="518" t="s">
        <v>153</v>
      </c>
      <c r="B1507" s="518">
        <v>157313</v>
      </c>
      <c r="C1507" s="518" t="s">
        <v>2660</v>
      </c>
      <c r="D1507" s="518" t="s">
        <v>2733</v>
      </c>
      <c r="E1507" s="859">
        <v>35</v>
      </c>
      <c r="F1507" s="859">
        <v>32</v>
      </c>
      <c r="G1507" s="518" t="s">
        <v>122</v>
      </c>
      <c r="H1507" s="518" t="s">
        <v>153</v>
      </c>
      <c r="I1507" s="518">
        <v>157313</v>
      </c>
    </row>
    <row r="1508" spans="1:9" x14ac:dyDescent="0.2">
      <c r="A1508" s="518" t="s">
        <v>371</v>
      </c>
      <c r="B1508" s="518">
        <v>157321</v>
      </c>
      <c r="C1508" s="518" t="s">
        <v>2660</v>
      </c>
      <c r="D1508" s="518" t="s">
        <v>3561</v>
      </c>
      <c r="E1508" s="859">
        <v>18</v>
      </c>
      <c r="F1508" s="859">
        <v>16</v>
      </c>
      <c r="G1508" s="518" t="s">
        <v>122</v>
      </c>
      <c r="H1508" s="518" t="s">
        <v>371</v>
      </c>
      <c r="I1508" s="518">
        <v>157321</v>
      </c>
    </row>
    <row r="1509" spans="1:9" x14ac:dyDescent="0.2">
      <c r="A1509" s="518" t="s">
        <v>371</v>
      </c>
      <c r="B1509" s="518">
        <v>157339</v>
      </c>
      <c r="C1509" s="518" t="s">
        <v>2660</v>
      </c>
      <c r="D1509" s="518" t="s">
        <v>3562</v>
      </c>
      <c r="E1509" s="859">
        <v>27</v>
      </c>
      <c r="F1509" s="859">
        <v>27</v>
      </c>
      <c r="G1509" s="518" t="s">
        <v>122</v>
      </c>
      <c r="H1509" s="518" t="s">
        <v>371</v>
      </c>
      <c r="I1509" s="518">
        <v>157339</v>
      </c>
    </row>
    <row r="1510" spans="1:9" x14ac:dyDescent="0.2">
      <c r="A1510" s="518" t="s">
        <v>249</v>
      </c>
      <c r="B1510" s="518">
        <v>157354</v>
      </c>
      <c r="C1510" s="518" t="s">
        <v>2660</v>
      </c>
      <c r="D1510" s="518" t="s">
        <v>796</v>
      </c>
      <c r="E1510" s="859">
        <v>23</v>
      </c>
      <c r="F1510" s="859">
        <v>22</v>
      </c>
      <c r="G1510" s="518" t="s">
        <v>122</v>
      </c>
      <c r="H1510" s="518" t="s">
        <v>249</v>
      </c>
      <c r="I1510" s="518">
        <v>157354</v>
      </c>
    </row>
    <row r="1511" spans="1:9" x14ac:dyDescent="0.2">
      <c r="A1511" s="518" t="s">
        <v>170</v>
      </c>
      <c r="B1511" s="518">
        <v>157370</v>
      </c>
      <c r="C1511" s="518" t="s">
        <v>2660</v>
      </c>
      <c r="D1511" s="518" t="s">
        <v>1622</v>
      </c>
      <c r="E1511" s="859">
        <v>24</v>
      </c>
      <c r="F1511" s="859">
        <v>24</v>
      </c>
      <c r="G1511" s="518" t="s">
        <v>122</v>
      </c>
      <c r="H1511" s="518" t="s">
        <v>170</v>
      </c>
      <c r="I1511" s="518">
        <v>157370</v>
      </c>
    </row>
    <row r="1512" spans="1:9" x14ac:dyDescent="0.2">
      <c r="A1512" s="518" t="s">
        <v>262</v>
      </c>
      <c r="B1512" s="518">
        <v>157420</v>
      </c>
      <c r="C1512" s="518" t="s">
        <v>2660</v>
      </c>
      <c r="D1512" s="518" t="s">
        <v>3563</v>
      </c>
      <c r="E1512" s="859">
        <v>29</v>
      </c>
      <c r="F1512" s="859">
        <v>27</v>
      </c>
      <c r="G1512" s="518" t="s">
        <v>122</v>
      </c>
      <c r="H1512" s="518" t="s">
        <v>262</v>
      </c>
      <c r="I1512" s="518">
        <v>157420</v>
      </c>
    </row>
    <row r="1513" spans="1:9" x14ac:dyDescent="0.2">
      <c r="A1513" s="518" t="s">
        <v>325</v>
      </c>
      <c r="B1513" s="518">
        <v>157438</v>
      </c>
      <c r="C1513" s="518" t="s">
        <v>2660</v>
      </c>
      <c r="D1513" s="518" t="s">
        <v>3564</v>
      </c>
      <c r="E1513" s="859">
        <v>23</v>
      </c>
      <c r="F1513" s="859">
        <v>20</v>
      </c>
      <c r="G1513" s="518" t="s">
        <v>122</v>
      </c>
      <c r="H1513" s="518" t="s">
        <v>325</v>
      </c>
      <c r="I1513" s="518">
        <v>157438</v>
      </c>
    </row>
    <row r="1514" spans="1:9" x14ac:dyDescent="0.2">
      <c r="A1514" s="518" t="s">
        <v>325</v>
      </c>
      <c r="B1514" s="518">
        <v>157453</v>
      </c>
      <c r="C1514" s="518" t="s">
        <v>2660</v>
      </c>
      <c r="D1514" s="518" t="s">
        <v>1023</v>
      </c>
      <c r="E1514" s="859">
        <v>31</v>
      </c>
      <c r="F1514" s="859">
        <v>29</v>
      </c>
      <c r="G1514" s="518" t="s">
        <v>122</v>
      </c>
      <c r="H1514" s="518" t="s">
        <v>325</v>
      </c>
      <c r="I1514" s="518">
        <v>157453</v>
      </c>
    </row>
    <row r="1515" spans="1:9" x14ac:dyDescent="0.2">
      <c r="A1515" s="518" t="s">
        <v>325</v>
      </c>
      <c r="B1515" s="518">
        <v>157461</v>
      </c>
      <c r="C1515" s="518" t="s">
        <v>2660</v>
      </c>
      <c r="D1515" s="518" t="s">
        <v>1415</v>
      </c>
      <c r="E1515" s="859">
        <v>30</v>
      </c>
      <c r="F1515" s="859">
        <v>28</v>
      </c>
      <c r="G1515" s="518" t="s">
        <v>122</v>
      </c>
      <c r="H1515" s="518" t="s">
        <v>325</v>
      </c>
      <c r="I1515" s="518">
        <v>157461</v>
      </c>
    </row>
    <row r="1516" spans="1:9" x14ac:dyDescent="0.2">
      <c r="A1516" s="518" t="s">
        <v>253</v>
      </c>
      <c r="B1516" s="518">
        <v>157503</v>
      </c>
      <c r="C1516" s="518" t="s">
        <v>2660</v>
      </c>
      <c r="D1516" s="518" t="s">
        <v>3591</v>
      </c>
      <c r="E1516" s="859">
        <v>33</v>
      </c>
      <c r="F1516" s="859">
        <v>33</v>
      </c>
      <c r="G1516" s="518" t="s">
        <v>122</v>
      </c>
      <c r="H1516" s="518" t="s">
        <v>253</v>
      </c>
      <c r="I1516" s="518">
        <v>157503</v>
      </c>
    </row>
    <row r="1517" spans="1:9" x14ac:dyDescent="0.2">
      <c r="A1517" s="518" t="s">
        <v>300</v>
      </c>
      <c r="B1517" s="518">
        <v>157628</v>
      </c>
      <c r="C1517" s="518" t="s">
        <v>2660</v>
      </c>
      <c r="D1517" s="518" t="s">
        <v>3592</v>
      </c>
      <c r="E1517" s="859">
        <v>36</v>
      </c>
      <c r="F1517" s="859">
        <v>0</v>
      </c>
      <c r="G1517" s="518" t="s">
        <v>122</v>
      </c>
      <c r="H1517" s="518" t="s">
        <v>300</v>
      </c>
      <c r="I1517" s="518">
        <v>641738</v>
      </c>
    </row>
    <row r="1518" spans="1:9" x14ac:dyDescent="0.2">
      <c r="A1518" s="518" t="s">
        <v>395</v>
      </c>
      <c r="B1518" s="518">
        <v>157669</v>
      </c>
      <c r="C1518" s="518" t="s">
        <v>2660</v>
      </c>
      <c r="D1518" s="518" t="s">
        <v>3608</v>
      </c>
      <c r="E1518" s="859">
        <v>30</v>
      </c>
      <c r="F1518" s="859">
        <v>30</v>
      </c>
      <c r="G1518" s="518" t="s">
        <v>122</v>
      </c>
      <c r="H1518" s="518" t="s">
        <v>395</v>
      </c>
      <c r="I1518" s="518">
        <v>157669</v>
      </c>
    </row>
    <row r="1519" spans="1:9" x14ac:dyDescent="0.2">
      <c r="A1519" s="518" t="s">
        <v>395</v>
      </c>
      <c r="B1519" s="518">
        <v>157677</v>
      </c>
      <c r="C1519" s="518" t="s">
        <v>2660</v>
      </c>
      <c r="D1519" s="518" t="s">
        <v>3197</v>
      </c>
      <c r="E1519" s="859">
        <v>29</v>
      </c>
      <c r="F1519" s="859">
        <v>26</v>
      </c>
      <c r="G1519" s="518" t="s">
        <v>122</v>
      </c>
      <c r="H1519" s="518" t="s">
        <v>395</v>
      </c>
      <c r="I1519" s="518">
        <v>157677</v>
      </c>
    </row>
    <row r="1520" spans="1:9" x14ac:dyDescent="0.2">
      <c r="A1520" s="518" t="s">
        <v>315</v>
      </c>
      <c r="B1520" s="518">
        <v>157693</v>
      </c>
      <c r="C1520" s="518" t="s">
        <v>2660</v>
      </c>
      <c r="D1520" s="518" t="s">
        <v>1615</v>
      </c>
      <c r="E1520" s="859">
        <v>25</v>
      </c>
      <c r="F1520" s="859">
        <v>15</v>
      </c>
      <c r="G1520" s="518" t="s">
        <v>122</v>
      </c>
      <c r="H1520" s="518" t="s">
        <v>315</v>
      </c>
      <c r="I1520" s="518">
        <v>157693</v>
      </c>
    </row>
    <row r="1521" spans="1:9" x14ac:dyDescent="0.2">
      <c r="A1521" s="518" t="s">
        <v>371</v>
      </c>
      <c r="B1521" s="518">
        <v>157701</v>
      </c>
      <c r="C1521" s="518" t="s">
        <v>2660</v>
      </c>
      <c r="D1521" s="518" t="s">
        <v>2424</v>
      </c>
      <c r="E1521" s="859">
        <v>25</v>
      </c>
      <c r="F1521" s="859">
        <v>25</v>
      </c>
      <c r="G1521" s="518" t="s">
        <v>122</v>
      </c>
      <c r="H1521" s="518" t="s">
        <v>371</v>
      </c>
      <c r="I1521" s="518">
        <v>157701</v>
      </c>
    </row>
    <row r="1522" spans="1:9" x14ac:dyDescent="0.2">
      <c r="A1522" s="518" t="s">
        <v>363</v>
      </c>
      <c r="B1522" s="518">
        <v>157727</v>
      </c>
      <c r="C1522" s="518" t="s">
        <v>2660</v>
      </c>
      <c r="D1522" s="518" t="s">
        <v>1110</v>
      </c>
      <c r="E1522" s="859">
        <v>25</v>
      </c>
      <c r="F1522" s="859">
        <v>21</v>
      </c>
      <c r="G1522" s="518" t="s">
        <v>122</v>
      </c>
      <c r="H1522" s="518" t="s">
        <v>363</v>
      </c>
      <c r="I1522" s="518">
        <v>157727</v>
      </c>
    </row>
    <row r="1523" spans="1:9" x14ac:dyDescent="0.2">
      <c r="A1523" s="518" t="s">
        <v>372</v>
      </c>
      <c r="B1523" s="518">
        <v>157768</v>
      </c>
      <c r="C1523" s="518" t="s">
        <v>2660</v>
      </c>
      <c r="D1523" s="518" t="s">
        <v>607</v>
      </c>
      <c r="E1523" s="859">
        <v>34</v>
      </c>
      <c r="F1523" s="859">
        <v>0</v>
      </c>
      <c r="G1523" s="518" t="s">
        <v>122</v>
      </c>
      <c r="H1523" s="518" t="s">
        <v>372</v>
      </c>
      <c r="I1523" s="518">
        <v>157768</v>
      </c>
    </row>
    <row r="1524" spans="1:9" x14ac:dyDescent="0.2">
      <c r="A1524" s="518" t="s">
        <v>355</v>
      </c>
      <c r="B1524" s="518">
        <v>157792</v>
      </c>
      <c r="C1524" s="518" t="s">
        <v>2660</v>
      </c>
      <c r="D1524" s="518" t="s">
        <v>429</v>
      </c>
      <c r="E1524" s="859">
        <v>30</v>
      </c>
      <c r="F1524" s="859">
        <v>30</v>
      </c>
      <c r="G1524" s="518" t="s">
        <v>122</v>
      </c>
      <c r="H1524" s="518" t="s">
        <v>355</v>
      </c>
      <c r="I1524" s="518">
        <v>157792</v>
      </c>
    </row>
    <row r="1525" spans="1:9" x14ac:dyDescent="0.2">
      <c r="A1525" s="518" t="s">
        <v>372</v>
      </c>
      <c r="B1525" s="518">
        <v>157800</v>
      </c>
      <c r="C1525" s="518" t="s">
        <v>2660</v>
      </c>
      <c r="D1525" s="518" t="s">
        <v>3609</v>
      </c>
      <c r="E1525" s="859">
        <v>35</v>
      </c>
      <c r="F1525" s="859">
        <v>0</v>
      </c>
      <c r="G1525" s="518" t="s">
        <v>122</v>
      </c>
      <c r="H1525" s="518" t="s">
        <v>372</v>
      </c>
      <c r="I1525" s="518">
        <v>157800</v>
      </c>
    </row>
    <row r="1526" spans="1:9" x14ac:dyDescent="0.2">
      <c r="A1526" s="518" t="s">
        <v>376</v>
      </c>
      <c r="B1526" s="518">
        <v>157818</v>
      </c>
      <c r="C1526" s="518" t="s">
        <v>2660</v>
      </c>
      <c r="D1526" s="518" t="s">
        <v>507</v>
      </c>
      <c r="E1526" s="859">
        <v>33</v>
      </c>
      <c r="F1526" s="859">
        <v>11</v>
      </c>
      <c r="G1526" s="518" t="s">
        <v>122</v>
      </c>
      <c r="H1526" s="518" t="s">
        <v>376</v>
      </c>
      <c r="I1526" s="518">
        <v>236117</v>
      </c>
    </row>
    <row r="1527" spans="1:9" x14ac:dyDescent="0.2">
      <c r="A1527" s="518" t="s">
        <v>376</v>
      </c>
      <c r="B1527" s="518">
        <v>157826</v>
      </c>
      <c r="C1527" s="518" t="s">
        <v>2660</v>
      </c>
      <c r="D1527" s="518" t="s">
        <v>604</v>
      </c>
      <c r="E1527" s="859">
        <v>33</v>
      </c>
      <c r="F1527" s="859">
        <v>7</v>
      </c>
      <c r="G1527" s="518" t="s">
        <v>122</v>
      </c>
      <c r="H1527" s="518" t="s">
        <v>376</v>
      </c>
      <c r="I1527" s="518">
        <v>626119</v>
      </c>
    </row>
    <row r="1528" spans="1:9" x14ac:dyDescent="0.2">
      <c r="A1528" s="518" t="s">
        <v>313</v>
      </c>
      <c r="B1528" s="518">
        <v>157909</v>
      </c>
      <c r="C1528" s="518" t="s">
        <v>2660</v>
      </c>
      <c r="D1528" s="518" t="s">
        <v>1145</v>
      </c>
      <c r="E1528" s="859">
        <v>23</v>
      </c>
      <c r="F1528" s="859">
        <v>19</v>
      </c>
      <c r="G1528" s="518" t="s">
        <v>122</v>
      </c>
      <c r="H1528" s="518" t="s">
        <v>313</v>
      </c>
      <c r="I1528" s="518">
        <v>157909</v>
      </c>
    </row>
    <row r="1529" spans="1:9" x14ac:dyDescent="0.2">
      <c r="A1529" s="518" t="s">
        <v>146</v>
      </c>
      <c r="B1529" s="518">
        <v>157917</v>
      </c>
      <c r="C1529" s="518" t="s">
        <v>2660</v>
      </c>
      <c r="D1529" s="518" t="s">
        <v>3490</v>
      </c>
      <c r="E1529" s="859">
        <v>26</v>
      </c>
      <c r="F1529" s="859">
        <v>0</v>
      </c>
      <c r="G1529" s="518" t="s">
        <v>122</v>
      </c>
      <c r="H1529" s="518" t="s">
        <v>146</v>
      </c>
      <c r="I1529" s="518">
        <v>157917</v>
      </c>
    </row>
    <row r="1530" spans="1:9" x14ac:dyDescent="0.2">
      <c r="A1530" s="518" t="s">
        <v>146</v>
      </c>
      <c r="B1530" s="518">
        <v>157933</v>
      </c>
      <c r="C1530" s="518" t="s">
        <v>2660</v>
      </c>
      <c r="D1530" s="518" t="s">
        <v>8735</v>
      </c>
      <c r="E1530" s="859">
        <v>18</v>
      </c>
      <c r="F1530" s="859">
        <v>0</v>
      </c>
      <c r="G1530" s="518" t="s">
        <v>122</v>
      </c>
      <c r="H1530" s="518" t="s">
        <v>146</v>
      </c>
      <c r="I1530" s="518">
        <v>157933</v>
      </c>
    </row>
    <row r="1531" spans="1:9" x14ac:dyDescent="0.2">
      <c r="A1531" s="518" t="s">
        <v>146</v>
      </c>
      <c r="B1531" s="518">
        <v>157966</v>
      </c>
      <c r="C1531" s="518" t="s">
        <v>2660</v>
      </c>
      <c r="D1531" s="518" t="s">
        <v>3644</v>
      </c>
      <c r="E1531" s="859">
        <v>29</v>
      </c>
      <c r="F1531" s="859">
        <v>0</v>
      </c>
      <c r="G1531" s="518" t="s">
        <v>122</v>
      </c>
      <c r="H1531" s="518" t="s">
        <v>146</v>
      </c>
      <c r="I1531" s="518">
        <v>157966</v>
      </c>
    </row>
    <row r="1532" spans="1:9" x14ac:dyDescent="0.2">
      <c r="A1532" s="518" t="s">
        <v>146</v>
      </c>
      <c r="B1532" s="518">
        <v>158022</v>
      </c>
      <c r="C1532" s="518" t="s">
        <v>2660</v>
      </c>
      <c r="D1532" s="518" t="s">
        <v>8736</v>
      </c>
      <c r="E1532" s="859">
        <v>35</v>
      </c>
      <c r="F1532" s="859">
        <v>0</v>
      </c>
      <c r="G1532" s="518" t="s">
        <v>122</v>
      </c>
      <c r="H1532" s="518" t="s">
        <v>146</v>
      </c>
      <c r="I1532" s="518">
        <v>158022</v>
      </c>
    </row>
    <row r="1533" spans="1:9" x14ac:dyDescent="0.2">
      <c r="A1533" s="518" t="s">
        <v>266</v>
      </c>
      <c r="B1533" s="518">
        <v>158063</v>
      </c>
      <c r="C1533" s="518" t="s">
        <v>2660</v>
      </c>
      <c r="D1533" s="518" t="s">
        <v>670</v>
      </c>
      <c r="E1533" s="859">
        <v>18</v>
      </c>
      <c r="F1533" s="859">
        <v>0</v>
      </c>
      <c r="G1533" s="518" t="s">
        <v>122</v>
      </c>
      <c r="H1533" s="518" t="s">
        <v>266</v>
      </c>
      <c r="I1533" s="518">
        <v>655993</v>
      </c>
    </row>
    <row r="1534" spans="1:9" x14ac:dyDescent="0.2">
      <c r="A1534" s="518" t="s">
        <v>364</v>
      </c>
      <c r="B1534" s="518">
        <v>158139</v>
      </c>
      <c r="C1534" s="518" t="s">
        <v>2660</v>
      </c>
      <c r="D1534" s="518" t="s">
        <v>418</v>
      </c>
      <c r="E1534" s="859">
        <v>33</v>
      </c>
      <c r="F1534" s="859">
        <v>0</v>
      </c>
      <c r="G1534" s="518" t="s">
        <v>122</v>
      </c>
      <c r="H1534" s="518" t="s">
        <v>364</v>
      </c>
      <c r="I1534" s="518">
        <v>158139</v>
      </c>
    </row>
    <row r="1535" spans="1:9" x14ac:dyDescent="0.2">
      <c r="A1535" s="518" t="s">
        <v>268</v>
      </c>
      <c r="B1535" s="518">
        <v>158170</v>
      </c>
      <c r="C1535" s="518" t="s">
        <v>2660</v>
      </c>
      <c r="D1535" s="518" t="s">
        <v>720</v>
      </c>
      <c r="E1535" s="859">
        <v>27</v>
      </c>
      <c r="F1535" s="859">
        <v>27</v>
      </c>
      <c r="G1535" s="518" t="s">
        <v>122</v>
      </c>
      <c r="H1535" s="518" t="s">
        <v>268</v>
      </c>
      <c r="I1535" s="518">
        <v>158170</v>
      </c>
    </row>
    <row r="1536" spans="1:9" x14ac:dyDescent="0.2">
      <c r="A1536" s="518" t="s">
        <v>291</v>
      </c>
      <c r="B1536" s="518">
        <v>158220</v>
      </c>
      <c r="C1536" s="518" t="s">
        <v>2660</v>
      </c>
      <c r="D1536" s="518" t="s">
        <v>950</v>
      </c>
      <c r="E1536" s="859">
        <v>33</v>
      </c>
      <c r="F1536" s="859">
        <v>32</v>
      </c>
      <c r="G1536" s="518" t="s">
        <v>122</v>
      </c>
      <c r="H1536" s="518" t="s">
        <v>291</v>
      </c>
      <c r="I1536" s="518">
        <v>158220</v>
      </c>
    </row>
    <row r="1537" spans="1:9" x14ac:dyDescent="0.2">
      <c r="A1537" s="518" t="s">
        <v>237</v>
      </c>
      <c r="B1537" s="518">
        <v>158287</v>
      </c>
      <c r="C1537" s="518" t="s">
        <v>2660</v>
      </c>
      <c r="D1537" s="518" t="s">
        <v>3107</v>
      </c>
      <c r="E1537" s="859">
        <v>31</v>
      </c>
      <c r="F1537" s="859">
        <v>31</v>
      </c>
      <c r="G1537" s="518" t="s">
        <v>128</v>
      </c>
      <c r="H1537" s="518" t="s">
        <v>237</v>
      </c>
      <c r="I1537" s="518">
        <v>158287</v>
      </c>
    </row>
    <row r="1538" spans="1:9" x14ac:dyDescent="0.2">
      <c r="A1538" s="518" t="s">
        <v>291</v>
      </c>
      <c r="B1538" s="518">
        <v>158329</v>
      </c>
      <c r="C1538" s="518" t="s">
        <v>2660</v>
      </c>
      <c r="D1538" s="518" t="s">
        <v>423</v>
      </c>
      <c r="E1538" s="859">
        <v>29</v>
      </c>
      <c r="F1538" s="859">
        <v>26</v>
      </c>
      <c r="G1538" s="518" t="s">
        <v>122</v>
      </c>
      <c r="H1538" s="518" t="s">
        <v>291</v>
      </c>
      <c r="I1538" s="518">
        <v>158329</v>
      </c>
    </row>
    <row r="1539" spans="1:9" x14ac:dyDescent="0.2">
      <c r="A1539" s="518" t="s">
        <v>291</v>
      </c>
      <c r="B1539" s="518">
        <v>158337</v>
      </c>
      <c r="C1539" s="518" t="s">
        <v>2660</v>
      </c>
      <c r="D1539" s="518" t="s">
        <v>876</v>
      </c>
      <c r="E1539" s="859">
        <v>34</v>
      </c>
      <c r="F1539" s="859">
        <v>32</v>
      </c>
      <c r="G1539" s="518" t="s">
        <v>122</v>
      </c>
      <c r="H1539" s="518" t="s">
        <v>291</v>
      </c>
      <c r="I1539" s="518">
        <v>158337</v>
      </c>
    </row>
    <row r="1540" spans="1:9" x14ac:dyDescent="0.2">
      <c r="A1540" s="518" t="s">
        <v>291</v>
      </c>
      <c r="B1540" s="518">
        <v>158394</v>
      </c>
      <c r="C1540" s="518" t="s">
        <v>2660</v>
      </c>
      <c r="D1540" s="518" t="s">
        <v>3518</v>
      </c>
      <c r="E1540" s="859">
        <v>32</v>
      </c>
      <c r="F1540" s="859">
        <v>28</v>
      </c>
      <c r="G1540" s="518" t="s">
        <v>122</v>
      </c>
      <c r="H1540" s="518" t="s">
        <v>291</v>
      </c>
      <c r="I1540" s="518">
        <v>158394</v>
      </c>
    </row>
    <row r="1541" spans="1:9" x14ac:dyDescent="0.2">
      <c r="A1541" s="518" t="s">
        <v>291</v>
      </c>
      <c r="B1541" s="518">
        <v>158428</v>
      </c>
      <c r="C1541" s="518" t="s">
        <v>2660</v>
      </c>
      <c r="D1541" s="518" t="s">
        <v>716</v>
      </c>
      <c r="E1541" s="859">
        <v>30</v>
      </c>
      <c r="F1541" s="859">
        <v>28</v>
      </c>
      <c r="G1541" s="518" t="s">
        <v>122</v>
      </c>
      <c r="H1541" s="518" t="s">
        <v>291</v>
      </c>
      <c r="I1541" s="518">
        <v>158428</v>
      </c>
    </row>
    <row r="1542" spans="1:9" x14ac:dyDescent="0.2">
      <c r="A1542" s="518" t="s">
        <v>291</v>
      </c>
      <c r="B1542" s="518">
        <v>158444</v>
      </c>
      <c r="C1542" s="518" t="s">
        <v>2660</v>
      </c>
      <c r="D1542" s="518" t="s">
        <v>1452</v>
      </c>
      <c r="E1542" s="859">
        <v>33</v>
      </c>
      <c r="F1542" s="859">
        <v>27</v>
      </c>
      <c r="G1542" s="518" t="s">
        <v>122</v>
      </c>
      <c r="H1542" s="518" t="s">
        <v>291</v>
      </c>
      <c r="I1542" s="518">
        <v>158444</v>
      </c>
    </row>
    <row r="1543" spans="1:9" x14ac:dyDescent="0.2">
      <c r="A1543" s="518" t="s">
        <v>291</v>
      </c>
      <c r="B1543" s="518">
        <v>158451</v>
      </c>
      <c r="C1543" s="518" t="s">
        <v>2660</v>
      </c>
      <c r="D1543" s="518" t="s">
        <v>611</v>
      </c>
      <c r="E1543" s="859">
        <v>33</v>
      </c>
      <c r="F1543" s="859">
        <v>29</v>
      </c>
      <c r="G1543" s="518" t="s">
        <v>122</v>
      </c>
      <c r="H1543" s="518" t="s">
        <v>291</v>
      </c>
      <c r="I1543" s="518">
        <v>158451</v>
      </c>
    </row>
    <row r="1544" spans="1:9" x14ac:dyDescent="0.2">
      <c r="A1544" s="518" t="s">
        <v>143</v>
      </c>
      <c r="B1544" s="518">
        <v>158469</v>
      </c>
      <c r="C1544" s="518" t="s">
        <v>2660</v>
      </c>
      <c r="D1544" s="518" t="s">
        <v>143</v>
      </c>
      <c r="E1544" s="859">
        <v>28</v>
      </c>
      <c r="F1544" s="859">
        <v>28</v>
      </c>
      <c r="G1544" s="518" t="s">
        <v>122</v>
      </c>
      <c r="H1544" s="518" t="s">
        <v>143</v>
      </c>
      <c r="I1544" s="518">
        <v>158469</v>
      </c>
    </row>
    <row r="1545" spans="1:9" x14ac:dyDescent="0.2">
      <c r="A1545" s="518" t="s">
        <v>179</v>
      </c>
      <c r="B1545" s="518">
        <v>158477</v>
      </c>
      <c r="C1545" s="518" t="s">
        <v>2660</v>
      </c>
      <c r="D1545" s="518" t="s">
        <v>3519</v>
      </c>
      <c r="E1545" s="859">
        <v>27</v>
      </c>
      <c r="F1545" s="859">
        <v>27</v>
      </c>
      <c r="G1545" s="518" t="s">
        <v>122</v>
      </c>
      <c r="H1545" s="518" t="s">
        <v>179</v>
      </c>
      <c r="I1545" s="518">
        <v>158477</v>
      </c>
    </row>
    <row r="1546" spans="1:9" x14ac:dyDescent="0.2">
      <c r="A1546" s="518" t="s">
        <v>179</v>
      </c>
      <c r="B1546" s="518">
        <v>158493</v>
      </c>
      <c r="C1546" s="518" t="s">
        <v>2660</v>
      </c>
      <c r="D1546" s="518" t="s">
        <v>3520</v>
      </c>
      <c r="E1546" s="859">
        <v>28</v>
      </c>
      <c r="F1546" s="859">
        <v>28</v>
      </c>
      <c r="G1546" s="518" t="s">
        <v>122</v>
      </c>
      <c r="H1546" s="518" t="s">
        <v>179</v>
      </c>
      <c r="I1546" s="518">
        <v>158493</v>
      </c>
    </row>
    <row r="1547" spans="1:9" x14ac:dyDescent="0.2">
      <c r="A1547" s="518" t="s">
        <v>179</v>
      </c>
      <c r="B1547" s="518">
        <v>158535</v>
      </c>
      <c r="C1547" s="518" t="s">
        <v>2660</v>
      </c>
      <c r="D1547" s="518" t="s">
        <v>1291</v>
      </c>
      <c r="E1547" s="859">
        <v>31</v>
      </c>
      <c r="F1547" s="859">
        <v>31</v>
      </c>
      <c r="G1547" s="518" t="s">
        <v>122</v>
      </c>
      <c r="H1547" s="518" t="s">
        <v>179</v>
      </c>
      <c r="I1547" s="518">
        <v>158535</v>
      </c>
    </row>
    <row r="1548" spans="1:9" x14ac:dyDescent="0.2">
      <c r="A1548" s="518" t="s">
        <v>179</v>
      </c>
      <c r="B1548" s="518">
        <v>158550</v>
      </c>
      <c r="C1548" s="518" t="s">
        <v>2660</v>
      </c>
      <c r="D1548" s="518" t="s">
        <v>3546</v>
      </c>
      <c r="E1548" s="859">
        <v>30</v>
      </c>
      <c r="F1548" s="859">
        <v>30</v>
      </c>
      <c r="G1548" s="518" t="s">
        <v>122</v>
      </c>
      <c r="H1548" s="518" t="s">
        <v>179</v>
      </c>
      <c r="I1548" s="518">
        <v>158550</v>
      </c>
    </row>
    <row r="1549" spans="1:9" x14ac:dyDescent="0.2">
      <c r="A1549" s="518" t="s">
        <v>179</v>
      </c>
      <c r="B1549" s="518">
        <v>158576</v>
      </c>
      <c r="C1549" s="518" t="s">
        <v>2660</v>
      </c>
      <c r="D1549" s="518" t="s">
        <v>1139</v>
      </c>
      <c r="E1549" s="859">
        <v>35</v>
      </c>
      <c r="F1549" s="859">
        <v>35</v>
      </c>
      <c r="G1549" s="518" t="s">
        <v>122</v>
      </c>
      <c r="H1549" s="518" t="s">
        <v>179</v>
      </c>
      <c r="I1549" s="518">
        <v>158576</v>
      </c>
    </row>
    <row r="1550" spans="1:9" x14ac:dyDescent="0.2">
      <c r="A1550" s="518" t="s">
        <v>233</v>
      </c>
      <c r="B1550" s="518">
        <v>158600</v>
      </c>
      <c r="C1550" s="518" t="s">
        <v>2660</v>
      </c>
      <c r="D1550" s="518" t="s">
        <v>3547</v>
      </c>
      <c r="E1550" s="859">
        <v>20</v>
      </c>
      <c r="F1550" s="859">
        <v>20</v>
      </c>
      <c r="G1550" s="518" t="s">
        <v>122</v>
      </c>
      <c r="H1550" s="518" t="s">
        <v>233</v>
      </c>
      <c r="I1550" s="518">
        <v>158600</v>
      </c>
    </row>
    <row r="1551" spans="1:9" x14ac:dyDescent="0.2">
      <c r="A1551" s="518" t="s">
        <v>288</v>
      </c>
      <c r="B1551" s="518">
        <v>158667</v>
      </c>
      <c r="C1551" s="518" t="s">
        <v>2660</v>
      </c>
      <c r="D1551" s="518" t="s">
        <v>3548</v>
      </c>
      <c r="E1551" s="859">
        <v>20</v>
      </c>
      <c r="F1551" s="859">
        <v>0</v>
      </c>
      <c r="G1551" s="518" t="s">
        <v>122</v>
      </c>
      <c r="H1551" s="518" t="s">
        <v>288</v>
      </c>
      <c r="I1551" s="518">
        <v>158667</v>
      </c>
    </row>
    <row r="1552" spans="1:9" x14ac:dyDescent="0.2">
      <c r="A1552" s="518" t="s">
        <v>254</v>
      </c>
      <c r="B1552" s="518">
        <v>158725</v>
      </c>
      <c r="C1552" s="518" t="s">
        <v>2660</v>
      </c>
      <c r="D1552" s="518" t="s">
        <v>1480</v>
      </c>
      <c r="E1552" s="859">
        <v>29</v>
      </c>
      <c r="F1552" s="859">
        <v>22</v>
      </c>
      <c r="G1552" s="518" t="s">
        <v>122</v>
      </c>
      <c r="H1552" s="518" t="s">
        <v>254</v>
      </c>
      <c r="I1552" s="518">
        <v>158725</v>
      </c>
    </row>
    <row r="1553" spans="1:9" x14ac:dyDescent="0.2">
      <c r="A1553" s="518" t="s">
        <v>350</v>
      </c>
      <c r="B1553" s="518">
        <v>158824</v>
      </c>
      <c r="C1553" s="518" t="s">
        <v>2660</v>
      </c>
      <c r="D1553" s="518" t="s">
        <v>797</v>
      </c>
      <c r="E1553" s="859">
        <v>27</v>
      </c>
      <c r="F1553" s="859">
        <v>0</v>
      </c>
      <c r="G1553" s="518" t="s">
        <v>122</v>
      </c>
      <c r="H1553" s="518" t="s">
        <v>350</v>
      </c>
      <c r="I1553" s="518">
        <v>158824</v>
      </c>
    </row>
    <row r="1554" spans="1:9" x14ac:dyDescent="0.2">
      <c r="A1554" s="518" t="s">
        <v>180</v>
      </c>
      <c r="B1554" s="518">
        <v>158840</v>
      </c>
      <c r="C1554" s="518" t="s">
        <v>2660</v>
      </c>
      <c r="D1554" s="518" t="s">
        <v>598</v>
      </c>
      <c r="E1554" s="859">
        <v>30</v>
      </c>
      <c r="F1554" s="859">
        <v>0</v>
      </c>
      <c r="G1554" s="518" t="s">
        <v>128</v>
      </c>
      <c r="H1554" s="518" t="s">
        <v>180</v>
      </c>
      <c r="I1554" s="518">
        <v>158840</v>
      </c>
    </row>
    <row r="1555" spans="1:9" x14ac:dyDescent="0.2">
      <c r="A1555" s="518" t="s">
        <v>269</v>
      </c>
      <c r="B1555" s="518">
        <v>158949</v>
      </c>
      <c r="C1555" s="518" t="s">
        <v>2660</v>
      </c>
      <c r="D1555" s="518" t="s">
        <v>165</v>
      </c>
      <c r="E1555" s="859">
        <v>36</v>
      </c>
      <c r="F1555" s="859">
        <v>31</v>
      </c>
      <c r="G1555" s="518" t="s">
        <v>122</v>
      </c>
      <c r="H1555" s="518" t="s">
        <v>269</v>
      </c>
      <c r="I1555" s="518">
        <v>158949</v>
      </c>
    </row>
    <row r="1556" spans="1:9" x14ac:dyDescent="0.2">
      <c r="A1556" s="518" t="s">
        <v>321</v>
      </c>
      <c r="B1556" s="518">
        <v>158972</v>
      </c>
      <c r="C1556" s="518" t="s">
        <v>2660</v>
      </c>
      <c r="D1556" s="518" t="s">
        <v>3516</v>
      </c>
      <c r="E1556" s="859">
        <v>29</v>
      </c>
      <c r="F1556" s="859">
        <v>0</v>
      </c>
      <c r="G1556" s="518" t="s">
        <v>128</v>
      </c>
      <c r="H1556" s="518" t="s">
        <v>321</v>
      </c>
      <c r="I1556" s="518">
        <v>158972</v>
      </c>
    </row>
    <row r="1557" spans="1:9" x14ac:dyDescent="0.2">
      <c r="A1557" s="518" t="s">
        <v>189</v>
      </c>
      <c r="B1557" s="518">
        <v>159020</v>
      </c>
      <c r="C1557" s="518" t="s">
        <v>2660</v>
      </c>
      <c r="D1557" s="518" t="s">
        <v>796</v>
      </c>
      <c r="E1557" s="859">
        <v>20</v>
      </c>
      <c r="F1557" s="859">
        <v>17</v>
      </c>
      <c r="G1557" s="518" t="s">
        <v>122</v>
      </c>
      <c r="H1557" s="518" t="s">
        <v>189</v>
      </c>
      <c r="I1557" s="518">
        <v>159020</v>
      </c>
    </row>
    <row r="1558" spans="1:9" x14ac:dyDescent="0.2">
      <c r="A1558" s="518" t="s">
        <v>388</v>
      </c>
      <c r="B1558" s="518">
        <v>159053</v>
      </c>
      <c r="C1558" s="518" t="s">
        <v>2660</v>
      </c>
      <c r="D1558" s="518" t="s">
        <v>324</v>
      </c>
      <c r="E1558" s="859">
        <v>30</v>
      </c>
      <c r="F1558" s="859">
        <v>26</v>
      </c>
      <c r="G1558" s="518" t="s">
        <v>122</v>
      </c>
      <c r="H1558" s="518" t="s">
        <v>388</v>
      </c>
      <c r="I1558" s="518">
        <v>159053</v>
      </c>
    </row>
    <row r="1559" spans="1:9" x14ac:dyDescent="0.2">
      <c r="A1559" s="518" t="s">
        <v>388</v>
      </c>
      <c r="B1559" s="518">
        <v>159061</v>
      </c>
      <c r="C1559" s="518" t="s">
        <v>2660</v>
      </c>
      <c r="D1559" s="518" t="s">
        <v>862</v>
      </c>
      <c r="E1559" s="859">
        <v>35</v>
      </c>
      <c r="F1559" s="859">
        <v>33</v>
      </c>
      <c r="G1559" s="518" t="s">
        <v>122</v>
      </c>
      <c r="H1559" s="518" t="s">
        <v>388</v>
      </c>
      <c r="I1559" s="518">
        <v>159061</v>
      </c>
    </row>
    <row r="1560" spans="1:9" x14ac:dyDescent="0.2">
      <c r="A1560" s="518" t="s">
        <v>308</v>
      </c>
      <c r="B1560" s="518">
        <v>159087</v>
      </c>
      <c r="C1560" s="518" t="s">
        <v>2660</v>
      </c>
      <c r="D1560" s="518" t="s">
        <v>3558</v>
      </c>
      <c r="E1560" s="859">
        <v>24</v>
      </c>
      <c r="F1560" s="859">
        <v>0</v>
      </c>
      <c r="G1560" s="518" t="s">
        <v>122</v>
      </c>
      <c r="H1560" s="518" t="s">
        <v>308</v>
      </c>
      <c r="I1560" s="518">
        <v>159087</v>
      </c>
    </row>
    <row r="1561" spans="1:9" x14ac:dyDescent="0.2">
      <c r="A1561" s="518" t="s">
        <v>251</v>
      </c>
      <c r="B1561" s="518">
        <v>159129</v>
      </c>
      <c r="C1561" s="518" t="s">
        <v>2660</v>
      </c>
      <c r="D1561" s="518" t="s">
        <v>3559</v>
      </c>
      <c r="E1561" s="859">
        <v>33</v>
      </c>
      <c r="F1561" s="859">
        <v>33</v>
      </c>
      <c r="G1561" s="518" t="s">
        <v>122</v>
      </c>
      <c r="H1561" s="518" t="s">
        <v>251</v>
      </c>
      <c r="I1561" s="518">
        <v>159129</v>
      </c>
    </row>
    <row r="1562" spans="1:9" x14ac:dyDescent="0.2">
      <c r="A1562" s="518" t="s">
        <v>322</v>
      </c>
      <c r="B1562" s="518">
        <v>159137</v>
      </c>
      <c r="C1562" s="518" t="s">
        <v>2660</v>
      </c>
      <c r="D1562" s="518" t="s">
        <v>3560</v>
      </c>
      <c r="E1562" s="859">
        <v>35</v>
      </c>
      <c r="F1562" s="859">
        <v>32</v>
      </c>
      <c r="G1562" s="518" t="s">
        <v>122</v>
      </c>
      <c r="H1562" s="518" t="s">
        <v>322</v>
      </c>
      <c r="I1562" s="518">
        <v>159137</v>
      </c>
    </row>
    <row r="1563" spans="1:9" x14ac:dyDescent="0.2">
      <c r="A1563" s="518" t="s">
        <v>185</v>
      </c>
      <c r="B1563" s="518">
        <v>159160</v>
      </c>
      <c r="C1563" s="518" t="s">
        <v>2660</v>
      </c>
      <c r="D1563" s="518" t="s">
        <v>6685</v>
      </c>
      <c r="E1563" s="859">
        <v>31</v>
      </c>
      <c r="F1563" s="859">
        <v>31</v>
      </c>
      <c r="G1563" s="518" t="s">
        <v>122</v>
      </c>
      <c r="H1563" s="518" t="s">
        <v>185</v>
      </c>
      <c r="I1563" s="518">
        <v>159160</v>
      </c>
    </row>
    <row r="1564" spans="1:9" x14ac:dyDescent="0.2">
      <c r="A1564" s="518" t="s">
        <v>253</v>
      </c>
      <c r="B1564" s="518">
        <v>159186</v>
      </c>
      <c r="C1564" s="518" t="s">
        <v>2660</v>
      </c>
      <c r="D1564" s="518" t="s">
        <v>1021</v>
      </c>
      <c r="E1564" s="859">
        <v>29</v>
      </c>
      <c r="F1564" s="859">
        <v>29</v>
      </c>
      <c r="G1564" s="518" t="s">
        <v>122</v>
      </c>
      <c r="H1564" s="518" t="s">
        <v>253</v>
      </c>
      <c r="I1564" s="518">
        <v>159186</v>
      </c>
    </row>
    <row r="1565" spans="1:9" x14ac:dyDescent="0.2">
      <c r="A1565" s="518" t="s">
        <v>376</v>
      </c>
      <c r="B1565" s="518">
        <v>159194</v>
      </c>
      <c r="C1565" s="518" t="s">
        <v>2660</v>
      </c>
      <c r="D1565" s="518" t="s">
        <v>943</v>
      </c>
      <c r="E1565" s="859">
        <v>36</v>
      </c>
      <c r="F1565" s="859">
        <v>3</v>
      </c>
      <c r="G1565" s="518" t="s">
        <v>122</v>
      </c>
      <c r="H1565" s="518" t="s">
        <v>376</v>
      </c>
      <c r="I1565" s="518">
        <v>236117</v>
      </c>
    </row>
    <row r="1566" spans="1:9" x14ac:dyDescent="0.2">
      <c r="A1566" s="518" t="s">
        <v>376</v>
      </c>
      <c r="B1566" s="518">
        <v>159202</v>
      </c>
      <c r="C1566" s="518" t="s">
        <v>2660</v>
      </c>
      <c r="D1566" s="518" t="s">
        <v>475</v>
      </c>
      <c r="E1566" s="859">
        <v>34</v>
      </c>
      <c r="F1566" s="859">
        <v>0</v>
      </c>
      <c r="G1566" s="518" t="s">
        <v>122</v>
      </c>
      <c r="H1566" s="518" t="s">
        <v>376</v>
      </c>
      <c r="I1566" s="518">
        <v>159202</v>
      </c>
    </row>
    <row r="1567" spans="1:9" x14ac:dyDescent="0.2">
      <c r="A1567" s="518" t="s">
        <v>394</v>
      </c>
      <c r="B1567" s="518">
        <v>159210</v>
      </c>
      <c r="C1567" s="518" t="s">
        <v>2660</v>
      </c>
      <c r="D1567" s="518" t="s">
        <v>6060</v>
      </c>
      <c r="E1567" s="859">
        <v>35</v>
      </c>
      <c r="F1567" s="859">
        <v>35</v>
      </c>
      <c r="G1567" s="518" t="s">
        <v>122</v>
      </c>
      <c r="H1567" s="518" t="s">
        <v>394</v>
      </c>
      <c r="I1567" s="518">
        <v>159210</v>
      </c>
    </row>
    <row r="1568" spans="1:9" x14ac:dyDescent="0.2">
      <c r="A1568" s="518" t="s">
        <v>394</v>
      </c>
      <c r="B1568" s="518">
        <v>159228</v>
      </c>
      <c r="C1568" s="518" t="s">
        <v>2660</v>
      </c>
      <c r="D1568" s="518" t="s">
        <v>6061</v>
      </c>
      <c r="E1568" s="859">
        <v>34</v>
      </c>
      <c r="F1568" s="859">
        <v>34</v>
      </c>
      <c r="G1568" s="518" t="s">
        <v>122</v>
      </c>
      <c r="H1568" s="518" t="s">
        <v>394</v>
      </c>
      <c r="I1568" s="518">
        <v>159228</v>
      </c>
    </row>
    <row r="1569" spans="1:9" x14ac:dyDescent="0.2">
      <c r="A1569" s="518" t="s">
        <v>394</v>
      </c>
      <c r="B1569" s="518">
        <v>159277</v>
      </c>
      <c r="C1569" s="518" t="s">
        <v>2660</v>
      </c>
      <c r="D1569" s="518" t="s">
        <v>3590</v>
      </c>
      <c r="E1569" s="859">
        <v>35</v>
      </c>
      <c r="F1569" s="859">
        <v>35</v>
      </c>
      <c r="G1569" s="518" t="s">
        <v>122</v>
      </c>
      <c r="H1569" s="518" t="s">
        <v>394</v>
      </c>
      <c r="I1569" s="518">
        <v>159277</v>
      </c>
    </row>
    <row r="1570" spans="1:9" x14ac:dyDescent="0.2">
      <c r="A1570" s="518" t="s">
        <v>248</v>
      </c>
      <c r="B1570" s="518">
        <v>159327</v>
      </c>
      <c r="C1570" s="518" t="s">
        <v>2660</v>
      </c>
      <c r="D1570" s="518" t="s">
        <v>604</v>
      </c>
      <c r="E1570" s="859">
        <v>24</v>
      </c>
      <c r="F1570" s="859">
        <v>24</v>
      </c>
      <c r="G1570" s="518" t="s">
        <v>122</v>
      </c>
      <c r="H1570" s="518" t="s">
        <v>248</v>
      </c>
      <c r="I1570" s="518">
        <v>159327</v>
      </c>
    </row>
    <row r="1571" spans="1:9" x14ac:dyDescent="0.2">
      <c r="A1571" s="518" t="s">
        <v>373</v>
      </c>
      <c r="B1571" s="518">
        <v>159343</v>
      </c>
      <c r="C1571" s="518" t="s">
        <v>2660</v>
      </c>
      <c r="D1571" s="518" t="s">
        <v>800</v>
      </c>
      <c r="E1571" s="859">
        <v>34</v>
      </c>
      <c r="F1571" s="859">
        <v>25</v>
      </c>
      <c r="G1571" s="518" t="s">
        <v>122</v>
      </c>
      <c r="H1571" s="518" t="s">
        <v>373</v>
      </c>
      <c r="I1571" s="518">
        <v>159343</v>
      </c>
    </row>
    <row r="1572" spans="1:9" x14ac:dyDescent="0.2">
      <c r="A1572" s="518" t="s">
        <v>373</v>
      </c>
      <c r="B1572" s="518">
        <v>159368</v>
      </c>
      <c r="C1572" s="518" t="s">
        <v>2660</v>
      </c>
      <c r="D1572" s="518" t="s">
        <v>324</v>
      </c>
      <c r="E1572" s="859">
        <v>35</v>
      </c>
      <c r="F1572" s="859">
        <v>18</v>
      </c>
      <c r="G1572" s="518" t="s">
        <v>122</v>
      </c>
      <c r="H1572" s="518" t="s">
        <v>373</v>
      </c>
      <c r="I1572" s="518">
        <v>159368</v>
      </c>
    </row>
    <row r="1573" spans="1:9" x14ac:dyDescent="0.2">
      <c r="A1573" s="518" t="s">
        <v>284</v>
      </c>
      <c r="B1573" s="518">
        <v>159376</v>
      </c>
      <c r="C1573" s="518" t="s">
        <v>2660</v>
      </c>
      <c r="D1573" s="518" t="s">
        <v>7928</v>
      </c>
      <c r="E1573" s="859">
        <v>35</v>
      </c>
      <c r="F1573" s="859">
        <v>35</v>
      </c>
      <c r="G1573" s="518" t="s">
        <v>122</v>
      </c>
      <c r="H1573" s="518" t="s">
        <v>284</v>
      </c>
      <c r="I1573" s="518">
        <v>159376</v>
      </c>
    </row>
    <row r="1574" spans="1:9" x14ac:dyDescent="0.2">
      <c r="A1574" s="518" t="s">
        <v>317</v>
      </c>
      <c r="B1574" s="518">
        <v>159483</v>
      </c>
      <c r="C1574" s="518" t="s">
        <v>2660</v>
      </c>
      <c r="D1574" s="518" t="s">
        <v>2516</v>
      </c>
      <c r="E1574" s="859">
        <v>34</v>
      </c>
      <c r="F1574" s="859">
        <v>0</v>
      </c>
      <c r="G1574" s="518" t="s">
        <v>122</v>
      </c>
      <c r="H1574" s="518" t="s">
        <v>317</v>
      </c>
      <c r="I1574" s="518">
        <v>159483</v>
      </c>
    </row>
    <row r="1575" spans="1:9" x14ac:dyDescent="0.2">
      <c r="A1575" s="518" t="s">
        <v>317</v>
      </c>
      <c r="B1575" s="518">
        <v>159491</v>
      </c>
      <c r="C1575" s="518" t="s">
        <v>2660</v>
      </c>
      <c r="D1575" s="518" t="s">
        <v>723</v>
      </c>
      <c r="E1575" s="859">
        <v>34</v>
      </c>
      <c r="F1575" s="859">
        <v>0</v>
      </c>
      <c r="G1575" s="518" t="s">
        <v>122</v>
      </c>
      <c r="H1575" s="518" t="s">
        <v>317</v>
      </c>
      <c r="I1575" s="518">
        <v>159491</v>
      </c>
    </row>
    <row r="1576" spans="1:9" x14ac:dyDescent="0.2">
      <c r="A1576" s="518" t="s">
        <v>394</v>
      </c>
      <c r="B1576" s="518">
        <v>159533</v>
      </c>
      <c r="C1576" s="518" t="s">
        <v>2660</v>
      </c>
      <c r="D1576" s="518" t="s">
        <v>3618</v>
      </c>
      <c r="E1576" s="859">
        <v>21</v>
      </c>
      <c r="F1576" s="859">
        <v>21</v>
      </c>
      <c r="G1576" s="518" t="s">
        <v>122</v>
      </c>
      <c r="H1576" s="518" t="s">
        <v>394</v>
      </c>
      <c r="I1576" s="518">
        <v>159533</v>
      </c>
    </row>
    <row r="1577" spans="1:9" x14ac:dyDescent="0.2">
      <c r="A1577" s="518" t="s">
        <v>394</v>
      </c>
      <c r="B1577" s="518">
        <v>159541</v>
      </c>
      <c r="C1577" s="518" t="s">
        <v>2660</v>
      </c>
      <c r="D1577" s="518" t="s">
        <v>6062</v>
      </c>
      <c r="E1577" s="859">
        <v>29</v>
      </c>
      <c r="F1577" s="859">
        <v>29</v>
      </c>
      <c r="G1577" s="518" t="s">
        <v>122</v>
      </c>
      <c r="H1577" s="518" t="s">
        <v>394</v>
      </c>
      <c r="I1577" s="518">
        <v>159541</v>
      </c>
    </row>
    <row r="1578" spans="1:9" x14ac:dyDescent="0.2">
      <c r="A1578" s="518" t="s">
        <v>194</v>
      </c>
      <c r="B1578" s="518">
        <v>159558</v>
      </c>
      <c r="C1578" s="518" t="s">
        <v>2660</v>
      </c>
      <c r="D1578" s="518" t="s">
        <v>3619</v>
      </c>
      <c r="E1578" s="859">
        <v>31</v>
      </c>
      <c r="F1578" s="859">
        <v>0</v>
      </c>
      <c r="G1578" s="518" t="s">
        <v>122</v>
      </c>
      <c r="H1578" s="518" t="s">
        <v>194</v>
      </c>
      <c r="I1578" s="518">
        <v>159558</v>
      </c>
    </row>
    <row r="1579" spans="1:9" x14ac:dyDescent="0.2">
      <c r="A1579" s="518" t="s">
        <v>194</v>
      </c>
      <c r="B1579" s="518">
        <v>159566</v>
      </c>
      <c r="C1579" s="518" t="s">
        <v>2660</v>
      </c>
      <c r="D1579" s="518" t="s">
        <v>2427</v>
      </c>
      <c r="E1579" s="859">
        <v>34</v>
      </c>
      <c r="F1579" s="859">
        <v>0</v>
      </c>
      <c r="G1579" s="518" t="s">
        <v>122</v>
      </c>
      <c r="H1579" s="518" t="s">
        <v>194</v>
      </c>
      <c r="I1579" s="518">
        <v>159566</v>
      </c>
    </row>
    <row r="1580" spans="1:9" x14ac:dyDescent="0.2">
      <c r="A1580" s="518" t="s">
        <v>194</v>
      </c>
      <c r="B1580" s="518">
        <v>159582</v>
      </c>
      <c r="C1580" s="518" t="s">
        <v>2660</v>
      </c>
      <c r="D1580" s="518" t="s">
        <v>711</v>
      </c>
      <c r="E1580" s="859">
        <v>35</v>
      </c>
      <c r="F1580" s="859">
        <v>0</v>
      </c>
      <c r="G1580" s="518" t="s">
        <v>122</v>
      </c>
      <c r="H1580" s="518" t="s">
        <v>194</v>
      </c>
      <c r="I1580" s="518">
        <v>159582</v>
      </c>
    </row>
    <row r="1581" spans="1:9" x14ac:dyDescent="0.2">
      <c r="A1581" s="518" t="s">
        <v>291</v>
      </c>
      <c r="B1581" s="518">
        <v>159616</v>
      </c>
      <c r="C1581" s="518" t="s">
        <v>2660</v>
      </c>
      <c r="D1581" s="518" t="s">
        <v>678</v>
      </c>
      <c r="E1581" s="859">
        <v>27</v>
      </c>
      <c r="F1581" s="859">
        <v>21</v>
      </c>
      <c r="G1581" s="518" t="s">
        <v>122</v>
      </c>
      <c r="H1581" s="518" t="s">
        <v>291</v>
      </c>
      <c r="I1581" s="518">
        <v>159616</v>
      </c>
    </row>
    <row r="1582" spans="1:9" x14ac:dyDescent="0.2">
      <c r="A1582" s="518" t="s">
        <v>296</v>
      </c>
      <c r="B1582" s="518">
        <v>159632</v>
      </c>
      <c r="C1582" s="518" t="s">
        <v>2660</v>
      </c>
      <c r="D1582" s="518" t="s">
        <v>549</v>
      </c>
      <c r="E1582" s="859">
        <v>31</v>
      </c>
      <c r="F1582" s="859">
        <v>31</v>
      </c>
      <c r="G1582" s="518" t="s">
        <v>122</v>
      </c>
      <c r="H1582" s="518" t="s">
        <v>296</v>
      </c>
      <c r="I1582" s="518">
        <v>159632</v>
      </c>
    </row>
    <row r="1583" spans="1:9" x14ac:dyDescent="0.2">
      <c r="A1583" s="518" t="s">
        <v>296</v>
      </c>
      <c r="B1583" s="518">
        <v>159665</v>
      </c>
      <c r="C1583" s="518" t="s">
        <v>2660</v>
      </c>
      <c r="D1583" s="518" t="s">
        <v>3452</v>
      </c>
      <c r="E1583" s="859">
        <v>35</v>
      </c>
      <c r="F1583" s="859">
        <v>31</v>
      </c>
      <c r="G1583" s="518" t="s">
        <v>122</v>
      </c>
      <c r="H1583" s="518" t="s">
        <v>296</v>
      </c>
      <c r="I1583" s="518">
        <v>159665</v>
      </c>
    </row>
    <row r="1584" spans="1:9" x14ac:dyDescent="0.2">
      <c r="A1584" s="518" t="s">
        <v>276</v>
      </c>
      <c r="B1584" s="518">
        <v>159673</v>
      </c>
      <c r="C1584" s="518" t="s">
        <v>2660</v>
      </c>
      <c r="D1584" s="518" t="s">
        <v>890</v>
      </c>
      <c r="E1584" s="859">
        <v>35</v>
      </c>
      <c r="F1584" s="859">
        <v>34</v>
      </c>
      <c r="G1584" s="518" t="s">
        <v>122</v>
      </c>
      <c r="H1584" s="518" t="s">
        <v>276</v>
      </c>
      <c r="I1584" s="518">
        <v>159673</v>
      </c>
    </row>
    <row r="1585" spans="1:9" x14ac:dyDescent="0.2">
      <c r="A1585" s="518" t="s">
        <v>223</v>
      </c>
      <c r="B1585" s="518">
        <v>159707</v>
      </c>
      <c r="C1585" s="518" t="s">
        <v>2660</v>
      </c>
      <c r="D1585" s="518" t="s">
        <v>324</v>
      </c>
      <c r="E1585" s="859">
        <v>20</v>
      </c>
      <c r="F1585" s="859">
        <v>0</v>
      </c>
      <c r="G1585" s="518" t="s">
        <v>122</v>
      </c>
      <c r="H1585" s="518" t="s">
        <v>223</v>
      </c>
      <c r="I1585" s="518">
        <v>159707</v>
      </c>
    </row>
    <row r="1586" spans="1:9" x14ac:dyDescent="0.2">
      <c r="A1586" s="518" t="s">
        <v>291</v>
      </c>
      <c r="B1586" s="518">
        <v>159723</v>
      </c>
      <c r="C1586" s="518" t="s">
        <v>2660</v>
      </c>
      <c r="D1586" s="518" t="s">
        <v>886</v>
      </c>
      <c r="E1586" s="859">
        <v>31</v>
      </c>
      <c r="F1586" s="859">
        <v>27</v>
      </c>
      <c r="G1586" s="518" t="s">
        <v>122</v>
      </c>
      <c r="H1586" s="518" t="s">
        <v>291</v>
      </c>
      <c r="I1586" s="518">
        <v>159723</v>
      </c>
    </row>
    <row r="1587" spans="1:9" x14ac:dyDescent="0.2">
      <c r="A1587" s="518" t="s">
        <v>377</v>
      </c>
      <c r="B1587" s="518">
        <v>159756</v>
      </c>
      <c r="C1587" s="518" t="s">
        <v>2660</v>
      </c>
      <c r="D1587" s="518" t="s">
        <v>3496</v>
      </c>
      <c r="E1587" s="859">
        <v>31</v>
      </c>
      <c r="F1587" s="859">
        <v>31</v>
      </c>
      <c r="G1587" s="518" t="s">
        <v>122</v>
      </c>
      <c r="H1587" s="518" t="s">
        <v>377</v>
      </c>
      <c r="I1587" s="518">
        <v>159756</v>
      </c>
    </row>
    <row r="1588" spans="1:9" x14ac:dyDescent="0.2">
      <c r="A1588" s="518" t="s">
        <v>166</v>
      </c>
      <c r="B1588" s="518">
        <v>159822</v>
      </c>
      <c r="C1588" s="518" t="s">
        <v>2660</v>
      </c>
      <c r="D1588" s="518" t="s">
        <v>3497</v>
      </c>
      <c r="E1588" s="859">
        <v>30</v>
      </c>
      <c r="F1588" s="859">
        <v>30</v>
      </c>
      <c r="G1588" s="518" t="s">
        <v>128</v>
      </c>
      <c r="H1588" s="518" t="s">
        <v>166</v>
      </c>
      <c r="I1588" s="518">
        <v>159822</v>
      </c>
    </row>
    <row r="1589" spans="1:9" x14ac:dyDescent="0.2">
      <c r="A1589" s="518" t="s">
        <v>277</v>
      </c>
      <c r="B1589" s="518">
        <v>159830</v>
      </c>
      <c r="C1589" s="518" t="s">
        <v>2660</v>
      </c>
      <c r="D1589" s="518" t="s">
        <v>3498</v>
      </c>
      <c r="E1589" s="859">
        <v>27</v>
      </c>
      <c r="F1589" s="859">
        <v>19</v>
      </c>
      <c r="G1589" s="518" t="s">
        <v>122</v>
      </c>
      <c r="H1589" s="518" t="s">
        <v>277</v>
      </c>
      <c r="I1589" s="518">
        <v>159830</v>
      </c>
    </row>
    <row r="1590" spans="1:9" x14ac:dyDescent="0.2">
      <c r="A1590" s="518" t="s">
        <v>168</v>
      </c>
      <c r="B1590" s="518">
        <v>159855</v>
      </c>
      <c r="C1590" s="518" t="s">
        <v>2660</v>
      </c>
      <c r="D1590" s="518" t="s">
        <v>801</v>
      </c>
      <c r="E1590" s="859">
        <v>24</v>
      </c>
      <c r="F1590" s="859">
        <v>24</v>
      </c>
      <c r="G1590" s="518" t="s">
        <v>122</v>
      </c>
      <c r="H1590" s="518" t="s">
        <v>168</v>
      </c>
      <c r="I1590" s="518">
        <v>159855</v>
      </c>
    </row>
    <row r="1591" spans="1:9" x14ac:dyDescent="0.2">
      <c r="A1591" s="518" t="s">
        <v>152</v>
      </c>
      <c r="B1591" s="518">
        <v>159897</v>
      </c>
      <c r="C1591" s="518" t="s">
        <v>2660</v>
      </c>
      <c r="D1591" s="518" t="s">
        <v>610</v>
      </c>
      <c r="E1591" s="859">
        <v>28</v>
      </c>
      <c r="F1591" s="859">
        <v>18</v>
      </c>
      <c r="G1591" s="518" t="s">
        <v>122</v>
      </c>
      <c r="H1591" s="518" t="s">
        <v>152</v>
      </c>
      <c r="I1591" s="518">
        <v>159897</v>
      </c>
    </row>
    <row r="1592" spans="1:9" x14ac:dyDescent="0.2">
      <c r="A1592" s="518" t="s">
        <v>152</v>
      </c>
      <c r="B1592" s="518">
        <v>159905</v>
      </c>
      <c r="C1592" s="518" t="s">
        <v>2660</v>
      </c>
      <c r="D1592" s="518" t="s">
        <v>613</v>
      </c>
      <c r="E1592" s="859">
        <v>24</v>
      </c>
      <c r="F1592" s="859">
        <v>0</v>
      </c>
      <c r="G1592" s="518" t="s">
        <v>122</v>
      </c>
      <c r="H1592" s="518" t="s">
        <v>152</v>
      </c>
      <c r="I1592" s="518">
        <v>159905</v>
      </c>
    </row>
    <row r="1593" spans="1:9" x14ac:dyDescent="0.2">
      <c r="A1593" s="518" t="s">
        <v>152</v>
      </c>
      <c r="B1593" s="518">
        <v>159913</v>
      </c>
      <c r="C1593" s="518" t="s">
        <v>2660</v>
      </c>
      <c r="D1593" s="518" t="s">
        <v>3499</v>
      </c>
      <c r="E1593" s="859">
        <v>23</v>
      </c>
      <c r="F1593" s="859">
        <v>21</v>
      </c>
      <c r="G1593" s="518" t="s">
        <v>122</v>
      </c>
      <c r="H1593" s="518" t="s">
        <v>152</v>
      </c>
      <c r="I1593" s="518">
        <v>159913</v>
      </c>
    </row>
    <row r="1594" spans="1:9" x14ac:dyDescent="0.2">
      <c r="A1594" s="518" t="s">
        <v>152</v>
      </c>
      <c r="B1594" s="518">
        <v>159921</v>
      </c>
      <c r="C1594" s="518" t="s">
        <v>2660</v>
      </c>
      <c r="D1594" s="518" t="s">
        <v>427</v>
      </c>
      <c r="E1594" s="859">
        <v>20</v>
      </c>
      <c r="F1594" s="859">
        <v>0</v>
      </c>
      <c r="G1594" s="518" t="s">
        <v>122</v>
      </c>
      <c r="H1594" s="518" t="s">
        <v>152</v>
      </c>
      <c r="I1594" s="518">
        <v>159921</v>
      </c>
    </row>
    <row r="1595" spans="1:9" x14ac:dyDescent="0.2">
      <c r="A1595" s="518" t="s">
        <v>203</v>
      </c>
      <c r="B1595" s="518">
        <v>160705</v>
      </c>
      <c r="C1595" s="518" t="s">
        <v>2660</v>
      </c>
      <c r="D1595" s="518" t="s">
        <v>538</v>
      </c>
      <c r="E1595" s="859">
        <v>35</v>
      </c>
      <c r="F1595" s="859">
        <v>35</v>
      </c>
      <c r="G1595" s="518" t="s">
        <v>122</v>
      </c>
      <c r="H1595" s="518" t="s">
        <v>203</v>
      </c>
      <c r="I1595" s="518">
        <v>160705</v>
      </c>
    </row>
    <row r="1596" spans="1:9" x14ac:dyDescent="0.2">
      <c r="A1596" s="518" t="s">
        <v>256</v>
      </c>
      <c r="B1596" s="518">
        <v>160713</v>
      </c>
      <c r="C1596" s="518" t="s">
        <v>2660</v>
      </c>
      <c r="D1596" s="518" t="s">
        <v>1342</v>
      </c>
      <c r="E1596" s="859">
        <v>19</v>
      </c>
      <c r="F1596" s="859">
        <v>9</v>
      </c>
      <c r="G1596" s="518" t="s">
        <v>128</v>
      </c>
      <c r="H1596" s="518" t="s">
        <v>256</v>
      </c>
      <c r="I1596" s="518">
        <v>160713</v>
      </c>
    </row>
    <row r="1597" spans="1:9" x14ac:dyDescent="0.2">
      <c r="A1597" s="518" t="s">
        <v>279</v>
      </c>
      <c r="B1597" s="518">
        <v>160887</v>
      </c>
      <c r="C1597" s="518" t="s">
        <v>2660</v>
      </c>
      <c r="D1597" s="518" t="s">
        <v>861</v>
      </c>
      <c r="E1597" s="859">
        <v>32</v>
      </c>
      <c r="F1597" s="859">
        <v>25</v>
      </c>
      <c r="G1597" s="518" t="s">
        <v>122</v>
      </c>
      <c r="H1597" s="518" t="s">
        <v>279</v>
      </c>
      <c r="I1597" s="518">
        <v>160887</v>
      </c>
    </row>
    <row r="1598" spans="1:9" x14ac:dyDescent="0.2">
      <c r="A1598" s="518" t="s">
        <v>279</v>
      </c>
      <c r="B1598" s="518">
        <v>160903</v>
      </c>
      <c r="C1598" s="518" t="s">
        <v>2660</v>
      </c>
      <c r="D1598" s="518" t="s">
        <v>746</v>
      </c>
      <c r="E1598" s="859">
        <v>20</v>
      </c>
      <c r="F1598" s="859">
        <v>20</v>
      </c>
      <c r="G1598" s="518" t="s">
        <v>122</v>
      </c>
      <c r="H1598" s="518" t="s">
        <v>279</v>
      </c>
      <c r="I1598" s="518">
        <v>160903</v>
      </c>
    </row>
    <row r="1599" spans="1:9" x14ac:dyDescent="0.2">
      <c r="A1599" s="518" t="s">
        <v>158</v>
      </c>
      <c r="B1599" s="518">
        <v>161034</v>
      </c>
      <c r="C1599" s="518" t="s">
        <v>2660</v>
      </c>
      <c r="D1599" s="518" t="s">
        <v>1255</v>
      </c>
      <c r="E1599" s="859">
        <v>23</v>
      </c>
      <c r="F1599" s="859">
        <v>0</v>
      </c>
      <c r="G1599" s="518" t="s">
        <v>122</v>
      </c>
      <c r="H1599" s="518" t="s">
        <v>158</v>
      </c>
      <c r="I1599" s="518">
        <v>161034</v>
      </c>
    </row>
    <row r="1600" spans="1:9" x14ac:dyDescent="0.2">
      <c r="A1600" s="518" t="s">
        <v>158</v>
      </c>
      <c r="B1600" s="518">
        <v>161059</v>
      </c>
      <c r="C1600" s="518" t="s">
        <v>2660</v>
      </c>
      <c r="D1600" s="518" t="s">
        <v>1600</v>
      </c>
      <c r="E1600" s="859">
        <v>20</v>
      </c>
      <c r="F1600" s="859">
        <v>0</v>
      </c>
      <c r="G1600" s="518" t="s">
        <v>122</v>
      </c>
      <c r="H1600" s="518" t="s">
        <v>158</v>
      </c>
      <c r="I1600" s="518">
        <v>161059</v>
      </c>
    </row>
    <row r="1601" spans="1:9" x14ac:dyDescent="0.2">
      <c r="A1601" s="518" t="s">
        <v>197</v>
      </c>
      <c r="B1601" s="518">
        <v>161224</v>
      </c>
      <c r="C1601" s="518" t="s">
        <v>2660</v>
      </c>
      <c r="D1601" s="518" t="s">
        <v>806</v>
      </c>
      <c r="E1601" s="859">
        <v>35</v>
      </c>
      <c r="F1601" s="859">
        <v>35</v>
      </c>
      <c r="G1601" s="518" t="s">
        <v>122</v>
      </c>
      <c r="H1601" s="518" t="s">
        <v>197</v>
      </c>
      <c r="I1601" s="518">
        <v>161224</v>
      </c>
    </row>
    <row r="1602" spans="1:9" x14ac:dyDescent="0.2">
      <c r="A1602" s="518" t="s">
        <v>197</v>
      </c>
      <c r="B1602" s="518">
        <v>161240</v>
      </c>
      <c r="C1602" s="518" t="s">
        <v>2660</v>
      </c>
      <c r="D1602" s="518" t="s">
        <v>324</v>
      </c>
      <c r="E1602" s="859">
        <v>35</v>
      </c>
      <c r="F1602" s="859">
        <v>35</v>
      </c>
      <c r="G1602" s="518" t="s">
        <v>122</v>
      </c>
      <c r="H1602" s="518" t="s">
        <v>197</v>
      </c>
      <c r="I1602" s="518">
        <v>161240</v>
      </c>
    </row>
    <row r="1603" spans="1:9" x14ac:dyDescent="0.2">
      <c r="A1603" s="518" t="s">
        <v>281</v>
      </c>
      <c r="B1603" s="518">
        <v>161257</v>
      </c>
      <c r="C1603" s="518" t="s">
        <v>2660</v>
      </c>
      <c r="D1603" s="518" t="s">
        <v>3532</v>
      </c>
      <c r="E1603" s="859">
        <v>35</v>
      </c>
      <c r="F1603" s="859">
        <v>0</v>
      </c>
      <c r="G1603" s="518" t="s">
        <v>122</v>
      </c>
      <c r="H1603" s="518" t="s">
        <v>281</v>
      </c>
      <c r="I1603" s="518">
        <v>161257</v>
      </c>
    </row>
    <row r="1604" spans="1:9" x14ac:dyDescent="0.2">
      <c r="A1604" s="518" t="s">
        <v>281</v>
      </c>
      <c r="B1604" s="518">
        <v>161273</v>
      </c>
      <c r="C1604" s="518" t="s">
        <v>2660</v>
      </c>
      <c r="D1604" s="518" t="s">
        <v>2427</v>
      </c>
      <c r="E1604" s="859">
        <v>34</v>
      </c>
      <c r="F1604" s="859">
        <v>0</v>
      </c>
      <c r="G1604" s="518" t="s">
        <v>122</v>
      </c>
      <c r="H1604" s="518" t="s">
        <v>281</v>
      </c>
      <c r="I1604" s="518">
        <v>161273</v>
      </c>
    </row>
    <row r="1605" spans="1:9" x14ac:dyDescent="0.2">
      <c r="A1605" s="518" t="s">
        <v>281</v>
      </c>
      <c r="B1605" s="518">
        <v>161281</v>
      </c>
      <c r="C1605" s="518" t="s">
        <v>2660</v>
      </c>
      <c r="D1605" s="518" t="s">
        <v>3464</v>
      </c>
      <c r="E1605" s="859">
        <v>35</v>
      </c>
      <c r="F1605" s="859">
        <v>0</v>
      </c>
      <c r="G1605" s="518" t="s">
        <v>122</v>
      </c>
      <c r="H1605" s="518" t="s">
        <v>281</v>
      </c>
      <c r="I1605" s="518">
        <v>161281</v>
      </c>
    </row>
    <row r="1606" spans="1:9" x14ac:dyDescent="0.2">
      <c r="A1606" s="518" t="s">
        <v>281</v>
      </c>
      <c r="B1606" s="518">
        <v>161299</v>
      </c>
      <c r="C1606" s="518" t="s">
        <v>2660</v>
      </c>
      <c r="D1606" s="518" t="s">
        <v>3463</v>
      </c>
      <c r="E1606" s="859">
        <v>31</v>
      </c>
      <c r="F1606" s="859">
        <v>0</v>
      </c>
      <c r="G1606" s="518" t="s">
        <v>122</v>
      </c>
      <c r="H1606" s="518" t="s">
        <v>281</v>
      </c>
      <c r="I1606" s="518">
        <v>161299</v>
      </c>
    </row>
    <row r="1607" spans="1:9" x14ac:dyDescent="0.2">
      <c r="A1607" s="518" t="s">
        <v>281</v>
      </c>
      <c r="B1607" s="518">
        <v>161307</v>
      </c>
      <c r="C1607" s="518" t="s">
        <v>2660</v>
      </c>
      <c r="D1607" s="518" t="s">
        <v>2151</v>
      </c>
      <c r="E1607" s="859">
        <v>33</v>
      </c>
      <c r="F1607" s="859">
        <v>0</v>
      </c>
      <c r="G1607" s="518" t="s">
        <v>122</v>
      </c>
      <c r="H1607" s="518" t="s">
        <v>281</v>
      </c>
      <c r="I1607" s="518">
        <v>161307</v>
      </c>
    </row>
    <row r="1608" spans="1:9" x14ac:dyDescent="0.2">
      <c r="A1608" s="518" t="s">
        <v>235</v>
      </c>
      <c r="B1608" s="518">
        <v>161323</v>
      </c>
      <c r="C1608" s="518" t="s">
        <v>2660</v>
      </c>
      <c r="D1608" s="518" t="s">
        <v>493</v>
      </c>
      <c r="E1608" s="859">
        <v>34</v>
      </c>
      <c r="F1608" s="859">
        <v>33</v>
      </c>
      <c r="G1608" s="518" t="s">
        <v>122</v>
      </c>
      <c r="H1608" s="518" t="s">
        <v>235</v>
      </c>
      <c r="I1608" s="518">
        <v>161323</v>
      </c>
    </row>
    <row r="1609" spans="1:9" x14ac:dyDescent="0.2">
      <c r="A1609" s="518" t="s">
        <v>296</v>
      </c>
      <c r="B1609" s="518">
        <v>161331</v>
      </c>
      <c r="C1609" s="518" t="s">
        <v>2660</v>
      </c>
      <c r="D1609" s="518" t="s">
        <v>3465</v>
      </c>
      <c r="E1609" s="859">
        <v>26</v>
      </c>
      <c r="F1609" s="859">
        <v>26</v>
      </c>
      <c r="G1609" s="518" t="s">
        <v>122</v>
      </c>
      <c r="H1609" s="518" t="s">
        <v>296</v>
      </c>
      <c r="I1609" s="518">
        <v>161331</v>
      </c>
    </row>
    <row r="1610" spans="1:9" x14ac:dyDescent="0.2">
      <c r="A1610" s="518" t="s">
        <v>296</v>
      </c>
      <c r="B1610" s="518">
        <v>161349</v>
      </c>
      <c r="C1610" s="518" t="s">
        <v>2660</v>
      </c>
      <c r="D1610" s="518" t="s">
        <v>447</v>
      </c>
      <c r="E1610" s="859">
        <v>33</v>
      </c>
      <c r="F1610" s="859">
        <v>27</v>
      </c>
      <c r="G1610" s="518" t="s">
        <v>122</v>
      </c>
      <c r="H1610" s="518" t="s">
        <v>296</v>
      </c>
      <c r="I1610" s="518">
        <v>161349</v>
      </c>
    </row>
    <row r="1611" spans="1:9" x14ac:dyDescent="0.2">
      <c r="A1611" s="518" t="s">
        <v>240</v>
      </c>
      <c r="B1611" s="518">
        <v>161356</v>
      </c>
      <c r="C1611" s="518" t="s">
        <v>2660</v>
      </c>
      <c r="D1611" s="518" t="s">
        <v>2634</v>
      </c>
      <c r="E1611" s="859">
        <v>33</v>
      </c>
      <c r="F1611" s="859">
        <v>33</v>
      </c>
      <c r="G1611" s="518" t="s">
        <v>122</v>
      </c>
      <c r="H1611" s="518" t="s">
        <v>240</v>
      </c>
      <c r="I1611" s="518">
        <v>161356</v>
      </c>
    </row>
    <row r="1612" spans="1:9" x14ac:dyDescent="0.2">
      <c r="A1612" s="518" t="s">
        <v>340</v>
      </c>
      <c r="B1612" s="518">
        <v>161364</v>
      </c>
      <c r="C1612" s="518" t="s">
        <v>2660</v>
      </c>
      <c r="D1612" s="518" t="s">
        <v>2404</v>
      </c>
      <c r="E1612" s="859">
        <v>21</v>
      </c>
      <c r="F1612" s="859">
        <v>0</v>
      </c>
      <c r="G1612" s="518" t="s">
        <v>122</v>
      </c>
      <c r="H1612" s="518" t="s">
        <v>340</v>
      </c>
      <c r="I1612" s="518">
        <v>161364</v>
      </c>
    </row>
    <row r="1613" spans="1:9" x14ac:dyDescent="0.2">
      <c r="A1613" s="518" t="s">
        <v>340</v>
      </c>
      <c r="B1613" s="518">
        <v>161372</v>
      </c>
      <c r="C1613" s="518" t="s">
        <v>2660</v>
      </c>
      <c r="D1613" s="518" t="s">
        <v>1095</v>
      </c>
      <c r="E1613" s="859">
        <v>36</v>
      </c>
      <c r="F1613" s="859">
        <v>30</v>
      </c>
      <c r="G1613" s="518" t="s">
        <v>122</v>
      </c>
      <c r="H1613" s="518" t="s">
        <v>340</v>
      </c>
      <c r="I1613" s="518">
        <v>161372</v>
      </c>
    </row>
    <row r="1614" spans="1:9" x14ac:dyDescent="0.2">
      <c r="A1614" s="518" t="s">
        <v>390</v>
      </c>
      <c r="B1614" s="518">
        <v>161430</v>
      </c>
      <c r="C1614" s="518" t="s">
        <v>2660</v>
      </c>
      <c r="D1614" s="518" t="s">
        <v>867</v>
      </c>
      <c r="E1614" s="859">
        <v>34</v>
      </c>
      <c r="F1614" s="859">
        <v>24</v>
      </c>
      <c r="G1614" s="518" t="s">
        <v>122</v>
      </c>
      <c r="H1614" s="518" t="s">
        <v>390</v>
      </c>
      <c r="I1614" s="518">
        <v>161430</v>
      </c>
    </row>
    <row r="1615" spans="1:9" x14ac:dyDescent="0.2">
      <c r="A1615" s="518" t="s">
        <v>307</v>
      </c>
      <c r="B1615" s="518">
        <v>161455</v>
      </c>
      <c r="C1615" s="518" t="s">
        <v>2660</v>
      </c>
      <c r="D1615" s="518" t="s">
        <v>1052</v>
      </c>
      <c r="E1615" s="859">
        <v>23</v>
      </c>
      <c r="F1615" s="859">
        <v>0</v>
      </c>
      <c r="G1615" s="518" t="s">
        <v>122</v>
      </c>
      <c r="H1615" s="518" t="s">
        <v>307</v>
      </c>
      <c r="I1615" s="518">
        <v>161455</v>
      </c>
    </row>
    <row r="1616" spans="1:9" x14ac:dyDescent="0.2">
      <c r="A1616" s="518" t="s">
        <v>307</v>
      </c>
      <c r="B1616" s="518">
        <v>161463</v>
      </c>
      <c r="C1616" s="518" t="s">
        <v>2660</v>
      </c>
      <c r="D1616" s="518" t="s">
        <v>1164</v>
      </c>
      <c r="E1616" s="859">
        <v>29</v>
      </c>
      <c r="F1616" s="859">
        <v>0</v>
      </c>
      <c r="G1616" s="518" t="s">
        <v>122</v>
      </c>
      <c r="H1616" s="518" t="s">
        <v>307</v>
      </c>
      <c r="I1616" s="518">
        <v>161463</v>
      </c>
    </row>
    <row r="1617" spans="1:9" x14ac:dyDescent="0.2">
      <c r="A1617" s="518" t="s">
        <v>285</v>
      </c>
      <c r="B1617" s="518">
        <v>161471</v>
      </c>
      <c r="C1617" s="518" t="s">
        <v>2660</v>
      </c>
      <c r="D1617" s="518" t="s">
        <v>3493</v>
      </c>
      <c r="E1617" s="859">
        <v>25</v>
      </c>
      <c r="F1617" s="859">
        <v>22</v>
      </c>
      <c r="G1617" s="518" t="s">
        <v>122</v>
      </c>
      <c r="H1617" s="518" t="s">
        <v>285</v>
      </c>
      <c r="I1617" s="518">
        <v>161471</v>
      </c>
    </row>
    <row r="1618" spans="1:9" x14ac:dyDescent="0.2">
      <c r="A1618" s="518" t="s">
        <v>285</v>
      </c>
      <c r="B1618" s="518">
        <v>161497</v>
      </c>
      <c r="C1618" s="518" t="s">
        <v>2660</v>
      </c>
      <c r="D1618" s="518" t="s">
        <v>1046</v>
      </c>
      <c r="E1618" s="859">
        <v>34</v>
      </c>
      <c r="F1618" s="859">
        <v>27</v>
      </c>
      <c r="G1618" s="518" t="s">
        <v>122</v>
      </c>
      <c r="H1618" s="518" t="s">
        <v>285</v>
      </c>
      <c r="I1618" s="518">
        <v>161497</v>
      </c>
    </row>
    <row r="1619" spans="1:9" x14ac:dyDescent="0.2">
      <c r="A1619" s="518" t="s">
        <v>285</v>
      </c>
      <c r="B1619" s="518">
        <v>161521</v>
      </c>
      <c r="C1619" s="518" t="s">
        <v>2660</v>
      </c>
      <c r="D1619" s="518" t="s">
        <v>1046</v>
      </c>
      <c r="E1619" s="859">
        <v>26</v>
      </c>
      <c r="F1619" s="859">
        <v>21</v>
      </c>
      <c r="G1619" s="518" t="s">
        <v>122</v>
      </c>
      <c r="H1619" s="518" t="s">
        <v>285</v>
      </c>
      <c r="I1619" s="518">
        <v>161521</v>
      </c>
    </row>
    <row r="1620" spans="1:9" x14ac:dyDescent="0.2">
      <c r="A1620" s="518" t="s">
        <v>276</v>
      </c>
      <c r="B1620" s="518">
        <v>161547</v>
      </c>
      <c r="C1620" s="518" t="s">
        <v>2660</v>
      </c>
      <c r="D1620" s="518" t="s">
        <v>3494</v>
      </c>
      <c r="E1620" s="859">
        <v>21</v>
      </c>
      <c r="F1620" s="859">
        <v>15</v>
      </c>
      <c r="G1620" s="518" t="s">
        <v>122</v>
      </c>
      <c r="H1620" s="518" t="s">
        <v>276</v>
      </c>
      <c r="I1620" s="518">
        <v>161547</v>
      </c>
    </row>
    <row r="1621" spans="1:9" x14ac:dyDescent="0.2">
      <c r="A1621" s="518" t="s">
        <v>308</v>
      </c>
      <c r="B1621" s="518">
        <v>161588</v>
      </c>
      <c r="C1621" s="518" t="s">
        <v>2660</v>
      </c>
      <c r="D1621" s="518" t="s">
        <v>450</v>
      </c>
      <c r="E1621" s="859">
        <v>29</v>
      </c>
      <c r="F1621" s="859">
        <v>0</v>
      </c>
      <c r="G1621" s="518" t="s">
        <v>122</v>
      </c>
      <c r="H1621" s="518" t="s">
        <v>308</v>
      </c>
      <c r="I1621" s="518">
        <v>161588</v>
      </c>
    </row>
    <row r="1622" spans="1:9" x14ac:dyDescent="0.2">
      <c r="A1622" s="518" t="s">
        <v>364</v>
      </c>
      <c r="B1622" s="518">
        <v>161596</v>
      </c>
      <c r="C1622" s="518" t="s">
        <v>2660</v>
      </c>
      <c r="D1622" s="518" t="s">
        <v>429</v>
      </c>
      <c r="E1622" s="859">
        <v>33</v>
      </c>
      <c r="F1622" s="859">
        <v>0</v>
      </c>
      <c r="G1622" s="518" t="s">
        <v>122</v>
      </c>
      <c r="H1622" s="518" t="s">
        <v>364</v>
      </c>
      <c r="I1622" s="518">
        <v>161596</v>
      </c>
    </row>
    <row r="1623" spans="1:9" x14ac:dyDescent="0.2">
      <c r="A1623" s="518" t="s">
        <v>199</v>
      </c>
      <c r="B1623" s="518">
        <v>161612</v>
      </c>
      <c r="C1623" s="518" t="s">
        <v>2660</v>
      </c>
      <c r="D1623" s="518" t="s">
        <v>856</v>
      </c>
      <c r="E1623" s="859">
        <v>25</v>
      </c>
      <c r="F1623" s="859">
        <v>15</v>
      </c>
      <c r="G1623" s="518" t="s">
        <v>122</v>
      </c>
      <c r="H1623" s="518" t="s">
        <v>199</v>
      </c>
      <c r="I1623" s="518">
        <v>161612</v>
      </c>
    </row>
    <row r="1624" spans="1:9" x14ac:dyDescent="0.2">
      <c r="A1624" s="518" t="s">
        <v>211</v>
      </c>
      <c r="B1624" s="518">
        <v>161646</v>
      </c>
      <c r="C1624" s="518" t="s">
        <v>2660</v>
      </c>
      <c r="D1624" s="518" t="s">
        <v>941</v>
      </c>
      <c r="E1624" s="859">
        <v>29</v>
      </c>
      <c r="F1624" s="859">
        <v>23</v>
      </c>
      <c r="G1624" s="518" t="s">
        <v>122</v>
      </c>
      <c r="H1624" s="518" t="s">
        <v>211</v>
      </c>
      <c r="I1624" s="518">
        <v>161646</v>
      </c>
    </row>
    <row r="1625" spans="1:9" x14ac:dyDescent="0.2">
      <c r="A1625" s="518" t="s">
        <v>280</v>
      </c>
      <c r="B1625" s="518">
        <v>161661</v>
      </c>
      <c r="C1625" s="518" t="s">
        <v>2660</v>
      </c>
      <c r="D1625" s="518" t="s">
        <v>800</v>
      </c>
      <c r="E1625" s="859">
        <v>26</v>
      </c>
      <c r="F1625" s="859">
        <v>20</v>
      </c>
      <c r="G1625" s="518" t="s">
        <v>122</v>
      </c>
      <c r="H1625" s="518" t="s">
        <v>280</v>
      </c>
      <c r="I1625" s="518">
        <v>608117</v>
      </c>
    </row>
    <row r="1626" spans="1:9" x14ac:dyDescent="0.2">
      <c r="A1626" s="518" t="s">
        <v>167</v>
      </c>
      <c r="B1626" s="518">
        <v>161992</v>
      </c>
      <c r="C1626" s="518" t="s">
        <v>2660</v>
      </c>
      <c r="D1626" s="518" t="s">
        <v>2065</v>
      </c>
      <c r="E1626" s="859">
        <v>26</v>
      </c>
      <c r="F1626" s="859">
        <v>26</v>
      </c>
      <c r="G1626" s="518" t="s">
        <v>122</v>
      </c>
      <c r="H1626" s="518" t="s">
        <v>167</v>
      </c>
      <c r="I1626" s="518">
        <v>161992</v>
      </c>
    </row>
    <row r="1627" spans="1:9" x14ac:dyDescent="0.2">
      <c r="A1627" s="518" t="s">
        <v>167</v>
      </c>
      <c r="B1627" s="518">
        <v>162008</v>
      </c>
      <c r="C1627" s="518" t="s">
        <v>2660</v>
      </c>
      <c r="D1627" s="518" t="s">
        <v>3598</v>
      </c>
      <c r="E1627" s="859">
        <v>26</v>
      </c>
      <c r="F1627" s="859">
        <v>26</v>
      </c>
      <c r="G1627" s="518" t="s">
        <v>122</v>
      </c>
      <c r="H1627" s="518" t="s">
        <v>167</v>
      </c>
      <c r="I1627" s="518">
        <v>162008</v>
      </c>
    </row>
    <row r="1628" spans="1:9" x14ac:dyDescent="0.2">
      <c r="A1628" s="518" t="s">
        <v>331</v>
      </c>
      <c r="B1628" s="518">
        <v>162065</v>
      </c>
      <c r="C1628" s="518" t="s">
        <v>2660</v>
      </c>
      <c r="D1628" s="518" t="s">
        <v>723</v>
      </c>
      <c r="E1628" s="859">
        <v>28</v>
      </c>
      <c r="F1628" s="859">
        <v>0</v>
      </c>
      <c r="G1628" s="518" t="s">
        <v>122</v>
      </c>
      <c r="H1628" s="518" t="s">
        <v>331</v>
      </c>
      <c r="I1628" s="518">
        <v>162065</v>
      </c>
    </row>
    <row r="1629" spans="1:9" x14ac:dyDescent="0.2">
      <c r="A1629" s="518" t="s">
        <v>146</v>
      </c>
      <c r="B1629" s="518">
        <v>162099</v>
      </c>
      <c r="C1629" s="518" t="s">
        <v>2660</v>
      </c>
      <c r="D1629" s="518" t="s">
        <v>6686</v>
      </c>
      <c r="E1629" s="859">
        <v>36</v>
      </c>
      <c r="F1629" s="859">
        <v>0</v>
      </c>
      <c r="G1629" s="518" t="s">
        <v>122</v>
      </c>
      <c r="H1629" s="518" t="s">
        <v>146</v>
      </c>
      <c r="I1629" s="518">
        <v>162099</v>
      </c>
    </row>
    <row r="1630" spans="1:9" x14ac:dyDescent="0.2">
      <c r="A1630" s="518" t="s">
        <v>146</v>
      </c>
      <c r="B1630" s="518">
        <v>162107</v>
      </c>
      <c r="C1630" s="518" t="s">
        <v>2660</v>
      </c>
      <c r="D1630" s="518" t="s">
        <v>1157</v>
      </c>
      <c r="E1630" s="859">
        <v>25</v>
      </c>
      <c r="F1630" s="859">
        <v>0</v>
      </c>
      <c r="G1630" s="518" t="s">
        <v>122</v>
      </c>
      <c r="H1630" s="518" t="s">
        <v>146</v>
      </c>
      <c r="I1630" s="518">
        <v>162107</v>
      </c>
    </row>
    <row r="1631" spans="1:9" x14ac:dyDescent="0.2">
      <c r="A1631" s="518" t="s">
        <v>146</v>
      </c>
      <c r="B1631" s="518">
        <v>162115</v>
      </c>
      <c r="C1631" s="518" t="s">
        <v>2660</v>
      </c>
      <c r="D1631" s="518" t="s">
        <v>8737</v>
      </c>
      <c r="E1631" s="859">
        <v>35</v>
      </c>
      <c r="F1631" s="859">
        <v>0</v>
      </c>
      <c r="G1631" s="518" t="s">
        <v>122</v>
      </c>
      <c r="H1631" s="518" t="s">
        <v>146</v>
      </c>
      <c r="I1631" s="518">
        <v>162115</v>
      </c>
    </row>
    <row r="1632" spans="1:9" x14ac:dyDescent="0.2">
      <c r="A1632" s="518" t="s">
        <v>311</v>
      </c>
      <c r="B1632" s="518">
        <v>162198</v>
      </c>
      <c r="C1632" s="518" t="s">
        <v>2660</v>
      </c>
      <c r="D1632" s="518" t="s">
        <v>2536</v>
      </c>
      <c r="E1632" s="859">
        <v>23</v>
      </c>
      <c r="F1632" s="859">
        <v>23</v>
      </c>
      <c r="G1632" s="518" t="s">
        <v>122</v>
      </c>
      <c r="H1632" s="518" t="s">
        <v>311</v>
      </c>
      <c r="I1632" s="518">
        <v>162198</v>
      </c>
    </row>
    <row r="1633" spans="1:9" x14ac:dyDescent="0.2">
      <c r="A1633" s="518" t="s">
        <v>311</v>
      </c>
      <c r="B1633" s="518">
        <v>162206</v>
      </c>
      <c r="C1633" s="518" t="s">
        <v>2660</v>
      </c>
      <c r="D1633" s="518" t="s">
        <v>2979</v>
      </c>
      <c r="E1633" s="859">
        <v>18</v>
      </c>
      <c r="F1633" s="859">
        <v>18</v>
      </c>
      <c r="G1633" s="518" t="s">
        <v>122</v>
      </c>
      <c r="H1633" s="518" t="s">
        <v>311</v>
      </c>
      <c r="I1633" s="518">
        <v>162206</v>
      </c>
    </row>
    <row r="1634" spans="1:9" x14ac:dyDescent="0.2">
      <c r="A1634" s="518" t="s">
        <v>382</v>
      </c>
      <c r="B1634" s="518">
        <v>162214</v>
      </c>
      <c r="C1634" s="518" t="s">
        <v>2660</v>
      </c>
      <c r="D1634" s="518" t="s">
        <v>3642</v>
      </c>
      <c r="E1634" s="859">
        <v>25</v>
      </c>
      <c r="F1634" s="859">
        <v>25</v>
      </c>
      <c r="G1634" s="518" t="s">
        <v>122</v>
      </c>
      <c r="H1634" s="518" t="s">
        <v>382</v>
      </c>
      <c r="I1634" s="518">
        <v>162214</v>
      </c>
    </row>
    <row r="1635" spans="1:9" x14ac:dyDescent="0.2">
      <c r="A1635" s="518" t="s">
        <v>179</v>
      </c>
      <c r="B1635" s="518">
        <v>162370</v>
      </c>
      <c r="C1635" s="518" t="s">
        <v>2660</v>
      </c>
      <c r="D1635" s="518" t="s">
        <v>1342</v>
      </c>
      <c r="E1635" s="859">
        <v>30</v>
      </c>
      <c r="F1635" s="859">
        <v>30</v>
      </c>
      <c r="G1635" s="518" t="s">
        <v>128</v>
      </c>
      <c r="H1635" s="518" t="s">
        <v>179</v>
      </c>
      <c r="I1635" s="518">
        <v>162370</v>
      </c>
    </row>
    <row r="1636" spans="1:9" x14ac:dyDescent="0.2">
      <c r="A1636" s="518" t="s">
        <v>245</v>
      </c>
      <c r="B1636" s="518">
        <v>162511</v>
      </c>
      <c r="C1636" s="518" t="s">
        <v>2660</v>
      </c>
      <c r="D1636" s="518" t="s">
        <v>776</v>
      </c>
      <c r="E1636" s="859">
        <v>34</v>
      </c>
      <c r="F1636" s="859">
        <v>34</v>
      </c>
      <c r="G1636" s="518" t="s">
        <v>122</v>
      </c>
      <c r="H1636" s="518" t="s">
        <v>245</v>
      </c>
      <c r="I1636" s="518">
        <v>162511</v>
      </c>
    </row>
    <row r="1637" spans="1:9" x14ac:dyDescent="0.2">
      <c r="A1637" s="518" t="s">
        <v>270</v>
      </c>
      <c r="B1637" s="518">
        <v>162529</v>
      </c>
      <c r="C1637" s="518" t="s">
        <v>2660</v>
      </c>
      <c r="D1637" s="518" t="s">
        <v>600</v>
      </c>
      <c r="E1637" s="859">
        <v>19</v>
      </c>
      <c r="F1637" s="859">
        <v>19</v>
      </c>
      <c r="G1637" s="518" t="s">
        <v>122</v>
      </c>
      <c r="H1637" s="518" t="s">
        <v>270</v>
      </c>
      <c r="I1637" s="518">
        <v>162529</v>
      </c>
    </row>
    <row r="1638" spans="1:9" x14ac:dyDescent="0.2">
      <c r="A1638" s="518" t="s">
        <v>257</v>
      </c>
      <c r="B1638" s="518">
        <v>162537</v>
      </c>
      <c r="C1638" s="518" t="s">
        <v>2660</v>
      </c>
      <c r="D1638" s="518" t="s">
        <v>3500</v>
      </c>
      <c r="E1638" s="859">
        <v>28</v>
      </c>
      <c r="F1638" s="859">
        <v>28</v>
      </c>
      <c r="G1638" s="518" t="s">
        <v>122</v>
      </c>
      <c r="H1638" s="518" t="s">
        <v>257</v>
      </c>
      <c r="I1638" s="518">
        <v>162537</v>
      </c>
    </row>
    <row r="1639" spans="1:9" x14ac:dyDescent="0.2">
      <c r="A1639" s="518" t="s">
        <v>270</v>
      </c>
      <c r="B1639" s="518">
        <v>162545</v>
      </c>
      <c r="C1639" s="518" t="s">
        <v>2660</v>
      </c>
      <c r="D1639" s="518" t="s">
        <v>388</v>
      </c>
      <c r="E1639" s="859">
        <v>21</v>
      </c>
      <c r="F1639" s="859">
        <v>21</v>
      </c>
      <c r="G1639" s="518" t="s">
        <v>122</v>
      </c>
      <c r="H1639" s="518" t="s">
        <v>270</v>
      </c>
      <c r="I1639" s="518">
        <v>162545</v>
      </c>
    </row>
    <row r="1640" spans="1:9" x14ac:dyDescent="0.2">
      <c r="A1640" s="518" t="s">
        <v>257</v>
      </c>
      <c r="B1640" s="518">
        <v>162560</v>
      </c>
      <c r="C1640" s="518" t="s">
        <v>2660</v>
      </c>
      <c r="D1640" s="518" t="s">
        <v>3510</v>
      </c>
      <c r="E1640" s="859">
        <v>29</v>
      </c>
      <c r="F1640" s="859">
        <v>29</v>
      </c>
      <c r="G1640" s="518" t="s">
        <v>122</v>
      </c>
      <c r="H1640" s="518" t="s">
        <v>257</v>
      </c>
      <c r="I1640" s="518">
        <v>162560</v>
      </c>
    </row>
    <row r="1641" spans="1:9" x14ac:dyDescent="0.2">
      <c r="A1641" s="518" t="s">
        <v>205</v>
      </c>
      <c r="B1641" s="518">
        <v>162610</v>
      </c>
      <c r="C1641" s="518" t="s">
        <v>2660</v>
      </c>
      <c r="D1641" s="518" t="s">
        <v>891</v>
      </c>
      <c r="E1641" s="859">
        <v>22</v>
      </c>
      <c r="F1641" s="859">
        <v>0</v>
      </c>
      <c r="G1641" s="518" t="s">
        <v>122</v>
      </c>
      <c r="H1641" s="518" t="s">
        <v>205</v>
      </c>
      <c r="I1641" s="518">
        <v>162610</v>
      </c>
    </row>
    <row r="1642" spans="1:9" x14ac:dyDescent="0.2">
      <c r="A1642" s="518" t="s">
        <v>204</v>
      </c>
      <c r="B1642" s="518">
        <v>162701</v>
      </c>
      <c r="C1642" s="518" t="s">
        <v>2660</v>
      </c>
      <c r="D1642" s="518" t="s">
        <v>713</v>
      </c>
      <c r="E1642" s="859">
        <v>25</v>
      </c>
      <c r="F1642" s="859">
        <v>25</v>
      </c>
      <c r="G1642" s="518" t="s">
        <v>122</v>
      </c>
      <c r="H1642" s="518" t="s">
        <v>204</v>
      </c>
      <c r="I1642" s="518">
        <v>162701</v>
      </c>
    </row>
    <row r="1643" spans="1:9" x14ac:dyDescent="0.2">
      <c r="A1643" s="518" t="s">
        <v>204</v>
      </c>
      <c r="B1643" s="518">
        <v>162727</v>
      </c>
      <c r="C1643" s="518" t="s">
        <v>2660</v>
      </c>
      <c r="D1643" s="518" t="s">
        <v>820</v>
      </c>
      <c r="E1643" s="859">
        <v>25</v>
      </c>
      <c r="F1643" s="859">
        <v>9</v>
      </c>
      <c r="G1643" s="518" t="s">
        <v>122</v>
      </c>
      <c r="H1643" s="518" t="s">
        <v>204</v>
      </c>
      <c r="I1643" s="518">
        <v>349050</v>
      </c>
    </row>
    <row r="1644" spans="1:9" x14ac:dyDescent="0.2">
      <c r="A1644" s="518" t="s">
        <v>204</v>
      </c>
      <c r="B1644" s="518">
        <v>162735</v>
      </c>
      <c r="C1644" s="518" t="s">
        <v>2660</v>
      </c>
      <c r="D1644" s="518" t="s">
        <v>926</v>
      </c>
      <c r="E1644" s="859">
        <v>19</v>
      </c>
      <c r="F1644" s="859">
        <v>17</v>
      </c>
      <c r="G1644" s="518" t="s">
        <v>122</v>
      </c>
      <c r="H1644" s="518" t="s">
        <v>204</v>
      </c>
      <c r="I1644" s="518">
        <v>162735</v>
      </c>
    </row>
    <row r="1645" spans="1:9" x14ac:dyDescent="0.2">
      <c r="A1645" s="518" t="s">
        <v>204</v>
      </c>
      <c r="B1645" s="518">
        <v>162743</v>
      </c>
      <c r="C1645" s="518" t="s">
        <v>2660</v>
      </c>
      <c r="D1645" s="518" t="s">
        <v>3531</v>
      </c>
      <c r="E1645" s="859">
        <v>32</v>
      </c>
      <c r="F1645" s="859">
        <v>17</v>
      </c>
      <c r="G1645" s="518" t="s">
        <v>122</v>
      </c>
      <c r="H1645" s="518" t="s">
        <v>204</v>
      </c>
      <c r="I1645" s="518">
        <v>162743</v>
      </c>
    </row>
    <row r="1646" spans="1:9" x14ac:dyDescent="0.2">
      <c r="A1646" s="518" t="s">
        <v>204</v>
      </c>
      <c r="B1646" s="518">
        <v>162768</v>
      </c>
      <c r="C1646" s="518" t="s">
        <v>2660</v>
      </c>
      <c r="D1646" s="518" t="s">
        <v>856</v>
      </c>
      <c r="E1646" s="859">
        <v>22</v>
      </c>
      <c r="F1646" s="859">
        <v>22</v>
      </c>
      <c r="G1646" s="518" t="s">
        <v>122</v>
      </c>
      <c r="H1646" s="518" t="s">
        <v>204</v>
      </c>
      <c r="I1646" s="518">
        <v>162768</v>
      </c>
    </row>
    <row r="1647" spans="1:9" x14ac:dyDescent="0.2">
      <c r="A1647" s="518" t="s">
        <v>279</v>
      </c>
      <c r="B1647" s="518">
        <v>162784</v>
      </c>
      <c r="C1647" s="518" t="s">
        <v>2660</v>
      </c>
      <c r="D1647" s="518" t="s">
        <v>1085</v>
      </c>
      <c r="E1647" s="859">
        <v>14</v>
      </c>
      <c r="F1647" s="859">
        <v>12</v>
      </c>
      <c r="G1647" s="518" t="s">
        <v>122</v>
      </c>
      <c r="H1647" s="518" t="s">
        <v>279</v>
      </c>
      <c r="I1647" s="518">
        <v>162800</v>
      </c>
    </row>
    <row r="1648" spans="1:9" x14ac:dyDescent="0.2">
      <c r="A1648" s="518" t="s">
        <v>279</v>
      </c>
      <c r="B1648" s="518">
        <v>162792</v>
      </c>
      <c r="C1648" s="518" t="s">
        <v>2660</v>
      </c>
      <c r="D1648" s="518" t="s">
        <v>1413</v>
      </c>
      <c r="E1648" s="859">
        <v>24</v>
      </c>
      <c r="F1648" s="859">
        <v>24</v>
      </c>
      <c r="G1648" s="518" t="s">
        <v>122</v>
      </c>
      <c r="H1648" s="518" t="s">
        <v>279</v>
      </c>
      <c r="I1648" s="518">
        <v>162792</v>
      </c>
    </row>
    <row r="1649" spans="1:9" x14ac:dyDescent="0.2">
      <c r="A1649" s="518" t="s">
        <v>279</v>
      </c>
      <c r="B1649" s="518">
        <v>162800</v>
      </c>
      <c r="C1649" s="518" t="s">
        <v>2660</v>
      </c>
      <c r="D1649" s="518" t="s">
        <v>667</v>
      </c>
      <c r="E1649" s="859">
        <v>26</v>
      </c>
      <c r="F1649" s="859">
        <v>23</v>
      </c>
      <c r="G1649" s="518" t="s">
        <v>122</v>
      </c>
      <c r="H1649" s="518" t="s">
        <v>279</v>
      </c>
      <c r="I1649" s="518">
        <v>162800</v>
      </c>
    </row>
    <row r="1650" spans="1:9" x14ac:dyDescent="0.2">
      <c r="A1650" s="518" t="s">
        <v>377</v>
      </c>
      <c r="B1650" s="518">
        <v>162842</v>
      </c>
      <c r="C1650" s="518" t="s">
        <v>2660</v>
      </c>
      <c r="D1650" s="518" t="s">
        <v>3542</v>
      </c>
      <c r="E1650" s="859">
        <v>34</v>
      </c>
      <c r="F1650" s="859">
        <v>31</v>
      </c>
      <c r="G1650" s="518" t="s">
        <v>122</v>
      </c>
      <c r="H1650" s="518" t="s">
        <v>377</v>
      </c>
      <c r="I1650" s="518">
        <v>162842</v>
      </c>
    </row>
    <row r="1651" spans="1:9" x14ac:dyDescent="0.2">
      <c r="A1651" s="518" t="s">
        <v>190</v>
      </c>
      <c r="B1651" s="518">
        <v>162859</v>
      </c>
      <c r="C1651" s="518" t="s">
        <v>2660</v>
      </c>
      <c r="D1651" s="518" t="s">
        <v>3565</v>
      </c>
      <c r="E1651" s="859">
        <v>30</v>
      </c>
      <c r="F1651" s="859">
        <v>24</v>
      </c>
      <c r="G1651" s="518" t="s">
        <v>122</v>
      </c>
      <c r="H1651" s="518" t="s">
        <v>190</v>
      </c>
      <c r="I1651" s="518">
        <v>162859</v>
      </c>
    </row>
    <row r="1652" spans="1:9" x14ac:dyDescent="0.2">
      <c r="A1652" s="518" t="s">
        <v>155</v>
      </c>
      <c r="B1652" s="518">
        <v>163030</v>
      </c>
      <c r="C1652" s="518" t="s">
        <v>2660</v>
      </c>
      <c r="D1652" s="518" t="s">
        <v>3593</v>
      </c>
      <c r="E1652" s="859">
        <v>35</v>
      </c>
      <c r="F1652" s="859">
        <v>0</v>
      </c>
      <c r="G1652" s="518" t="s">
        <v>122</v>
      </c>
      <c r="H1652" s="518" t="s">
        <v>155</v>
      </c>
      <c r="I1652" s="518">
        <v>163030</v>
      </c>
    </row>
    <row r="1653" spans="1:9" x14ac:dyDescent="0.2">
      <c r="A1653" s="518" t="s">
        <v>343</v>
      </c>
      <c r="B1653" s="518">
        <v>163105</v>
      </c>
      <c r="C1653" s="518" t="s">
        <v>2660</v>
      </c>
      <c r="D1653" s="518" t="s">
        <v>3468</v>
      </c>
      <c r="E1653" s="859">
        <v>35</v>
      </c>
      <c r="F1653" s="859">
        <v>35</v>
      </c>
      <c r="G1653" s="518" t="s">
        <v>122</v>
      </c>
      <c r="H1653" s="518" t="s">
        <v>343</v>
      </c>
      <c r="I1653" s="518">
        <v>163105</v>
      </c>
    </row>
    <row r="1654" spans="1:9" x14ac:dyDescent="0.2">
      <c r="A1654" s="518" t="s">
        <v>255</v>
      </c>
      <c r="B1654" s="518">
        <v>163121</v>
      </c>
      <c r="C1654" s="518" t="s">
        <v>2660</v>
      </c>
      <c r="D1654" s="518" t="s">
        <v>800</v>
      </c>
      <c r="E1654" s="859">
        <v>24</v>
      </c>
      <c r="F1654" s="859">
        <v>15</v>
      </c>
      <c r="G1654" s="518" t="s">
        <v>122</v>
      </c>
      <c r="H1654" s="518" t="s">
        <v>255</v>
      </c>
      <c r="I1654" s="518">
        <v>163121</v>
      </c>
    </row>
    <row r="1655" spans="1:9" x14ac:dyDescent="0.2">
      <c r="A1655" s="518" t="s">
        <v>255</v>
      </c>
      <c r="B1655" s="518">
        <v>163139</v>
      </c>
      <c r="C1655" s="518" t="s">
        <v>2660</v>
      </c>
      <c r="D1655" s="518" t="s">
        <v>2538</v>
      </c>
      <c r="E1655" s="859">
        <v>25</v>
      </c>
      <c r="F1655" s="859">
        <v>14</v>
      </c>
      <c r="G1655" s="518" t="s">
        <v>122</v>
      </c>
      <c r="H1655" s="518" t="s">
        <v>255</v>
      </c>
      <c r="I1655" s="518">
        <v>163139</v>
      </c>
    </row>
    <row r="1656" spans="1:9" x14ac:dyDescent="0.2">
      <c r="A1656" s="518" t="s">
        <v>256</v>
      </c>
      <c r="B1656" s="518">
        <v>163212</v>
      </c>
      <c r="C1656" s="518" t="s">
        <v>2660</v>
      </c>
      <c r="D1656" s="518" t="s">
        <v>8738</v>
      </c>
      <c r="E1656" s="859">
        <v>25</v>
      </c>
      <c r="F1656" s="859">
        <v>6</v>
      </c>
      <c r="G1656" s="518" t="s">
        <v>122</v>
      </c>
      <c r="H1656" s="518" t="s">
        <v>256</v>
      </c>
      <c r="I1656" s="518">
        <v>149641</v>
      </c>
    </row>
    <row r="1657" spans="1:9" x14ac:dyDescent="0.2">
      <c r="A1657" s="518" t="s">
        <v>256</v>
      </c>
      <c r="B1657" s="518">
        <v>163220</v>
      </c>
      <c r="C1657" s="518" t="s">
        <v>2660</v>
      </c>
      <c r="D1657" s="518" t="s">
        <v>4928</v>
      </c>
      <c r="E1657" s="859">
        <v>20</v>
      </c>
      <c r="F1657" s="859">
        <v>20</v>
      </c>
      <c r="G1657" s="518" t="s">
        <v>122</v>
      </c>
      <c r="H1657" s="518" t="s">
        <v>256</v>
      </c>
      <c r="I1657" s="518">
        <v>163220</v>
      </c>
    </row>
    <row r="1658" spans="1:9" x14ac:dyDescent="0.2">
      <c r="A1658" s="518" t="s">
        <v>158</v>
      </c>
      <c r="B1658" s="518">
        <v>163303</v>
      </c>
      <c r="C1658" s="518" t="s">
        <v>2660</v>
      </c>
      <c r="D1658" s="518" t="s">
        <v>6687</v>
      </c>
      <c r="E1658" s="859">
        <v>22</v>
      </c>
      <c r="F1658" s="859">
        <v>0</v>
      </c>
      <c r="G1658" s="518" t="s">
        <v>128</v>
      </c>
      <c r="H1658" s="518" t="s">
        <v>158</v>
      </c>
      <c r="I1658" s="518">
        <v>163303</v>
      </c>
    </row>
    <row r="1659" spans="1:9" x14ac:dyDescent="0.2">
      <c r="A1659" s="518" t="s">
        <v>322</v>
      </c>
      <c r="B1659" s="518">
        <v>163311</v>
      </c>
      <c r="C1659" s="518" t="s">
        <v>2660</v>
      </c>
      <c r="D1659" s="518" t="s">
        <v>6688</v>
      </c>
      <c r="E1659" s="859">
        <v>23</v>
      </c>
      <c r="F1659" s="859">
        <v>0</v>
      </c>
      <c r="G1659" s="518" t="s">
        <v>128</v>
      </c>
      <c r="H1659" s="518" t="s">
        <v>322</v>
      </c>
      <c r="I1659" s="518">
        <v>163311</v>
      </c>
    </row>
    <row r="1660" spans="1:9" x14ac:dyDescent="0.2">
      <c r="A1660" s="518" t="s">
        <v>180</v>
      </c>
      <c r="B1660" s="518">
        <v>163360</v>
      </c>
      <c r="C1660" s="518" t="s">
        <v>2660</v>
      </c>
      <c r="D1660" s="518" t="s">
        <v>3620</v>
      </c>
      <c r="E1660" s="859">
        <v>32</v>
      </c>
      <c r="F1660" s="859">
        <v>0</v>
      </c>
      <c r="G1660" s="518" t="s">
        <v>128</v>
      </c>
      <c r="H1660" s="518" t="s">
        <v>180</v>
      </c>
      <c r="I1660" s="518">
        <v>163360</v>
      </c>
    </row>
    <row r="1661" spans="1:9" x14ac:dyDescent="0.2">
      <c r="A1661" s="518" t="s">
        <v>173</v>
      </c>
      <c r="B1661" s="518">
        <v>163469</v>
      </c>
      <c r="C1661" s="518" t="s">
        <v>2660</v>
      </c>
      <c r="D1661" s="518" t="s">
        <v>1198</v>
      </c>
      <c r="E1661" s="859">
        <v>34</v>
      </c>
      <c r="F1661" s="859">
        <v>34</v>
      </c>
      <c r="G1661" s="518" t="s">
        <v>122</v>
      </c>
      <c r="H1661" s="518" t="s">
        <v>173</v>
      </c>
      <c r="I1661" s="518">
        <v>163469</v>
      </c>
    </row>
    <row r="1662" spans="1:9" x14ac:dyDescent="0.2">
      <c r="A1662" s="518" t="s">
        <v>256</v>
      </c>
      <c r="B1662" s="518">
        <v>163493</v>
      </c>
      <c r="C1662" s="518" t="s">
        <v>2660</v>
      </c>
      <c r="D1662" s="518" t="s">
        <v>683</v>
      </c>
      <c r="E1662" s="859">
        <v>30</v>
      </c>
      <c r="F1662" s="859">
        <v>30</v>
      </c>
      <c r="G1662" s="518" t="s">
        <v>122</v>
      </c>
      <c r="H1662" s="518" t="s">
        <v>256</v>
      </c>
      <c r="I1662" s="518">
        <v>163493</v>
      </c>
    </row>
    <row r="1663" spans="1:9" x14ac:dyDescent="0.2">
      <c r="A1663" s="518" t="s">
        <v>256</v>
      </c>
      <c r="B1663" s="518">
        <v>163501</v>
      </c>
      <c r="C1663" s="518" t="s">
        <v>2660</v>
      </c>
      <c r="D1663" s="518" t="s">
        <v>769</v>
      </c>
      <c r="E1663" s="859">
        <v>17</v>
      </c>
      <c r="F1663" s="859">
        <v>17</v>
      </c>
      <c r="G1663" s="518" t="s">
        <v>122</v>
      </c>
      <c r="H1663" s="518" t="s">
        <v>256</v>
      </c>
      <c r="I1663" s="518">
        <v>163501</v>
      </c>
    </row>
    <row r="1664" spans="1:9" x14ac:dyDescent="0.2">
      <c r="A1664" s="518" t="s">
        <v>256</v>
      </c>
      <c r="B1664" s="518">
        <v>163527</v>
      </c>
      <c r="C1664" s="518" t="s">
        <v>2660</v>
      </c>
      <c r="D1664" s="518" t="s">
        <v>2421</v>
      </c>
      <c r="E1664" s="859">
        <v>26</v>
      </c>
      <c r="F1664" s="859">
        <v>26</v>
      </c>
      <c r="G1664" s="518" t="s">
        <v>122</v>
      </c>
      <c r="H1664" s="518" t="s">
        <v>256</v>
      </c>
      <c r="I1664" s="518">
        <v>163527</v>
      </c>
    </row>
    <row r="1665" spans="1:9" x14ac:dyDescent="0.2">
      <c r="A1665" s="518" t="s">
        <v>256</v>
      </c>
      <c r="B1665" s="518">
        <v>163543</v>
      </c>
      <c r="C1665" s="518" t="s">
        <v>2660</v>
      </c>
      <c r="D1665" s="518" t="s">
        <v>8169</v>
      </c>
      <c r="E1665" s="859">
        <v>14</v>
      </c>
      <c r="F1665" s="859">
        <v>14</v>
      </c>
      <c r="G1665" s="518" t="s">
        <v>122</v>
      </c>
      <c r="H1665" s="518" t="s">
        <v>256</v>
      </c>
      <c r="I1665" s="518">
        <v>163543</v>
      </c>
    </row>
    <row r="1666" spans="1:9" x14ac:dyDescent="0.2">
      <c r="A1666" s="518" t="s">
        <v>256</v>
      </c>
      <c r="B1666" s="518">
        <v>163550</v>
      </c>
      <c r="C1666" s="518" t="s">
        <v>2660</v>
      </c>
      <c r="D1666" s="518" t="s">
        <v>746</v>
      </c>
      <c r="E1666" s="859">
        <v>16</v>
      </c>
      <c r="F1666" s="859">
        <v>16</v>
      </c>
      <c r="G1666" s="518" t="s">
        <v>122</v>
      </c>
      <c r="H1666" s="518" t="s">
        <v>256</v>
      </c>
      <c r="I1666" s="518">
        <v>163550</v>
      </c>
    </row>
    <row r="1667" spans="1:9" x14ac:dyDescent="0.2">
      <c r="A1667" s="518" t="s">
        <v>256</v>
      </c>
      <c r="B1667" s="518">
        <v>163568</v>
      </c>
      <c r="C1667" s="518" t="s">
        <v>2660</v>
      </c>
      <c r="D1667" s="518" t="s">
        <v>8170</v>
      </c>
      <c r="E1667" s="859">
        <v>24</v>
      </c>
      <c r="F1667" s="859">
        <v>24</v>
      </c>
      <c r="G1667" s="518" t="s">
        <v>122</v>
      </c>
      <c r="H1667" s="518" t="s">
        <v>256</v>
      </c>
      <c r="I1667" s="518">
        <v>163568</v>
      </c>
    </row>
    <row r="1668" spans="1:9" x14ac:dyDescent="0.2">
      <c r="A1668" s="518" t="s">
        <v>256</v>
      </c>
      <c r="B1668" s="518">
        <v>163576</v>
      </c>
      <c r="C1668" s="518" t="s">
        <v>2660</v>
      </c>
      <c r="D1668" s="518" t="s">
        <v>582</v>
      </c>
      <c r="E1668" s="859">
        <v>21</v>
      </c>
      <c r="F1668" s="859">
        <v>0</v>
      </c>
      <c r="G1668" s="518" t="s">
        <v>122</v>
      </c>
      <c r="H1668" s="518" t="s">
        <v>256</v>
      </c>
      <c r="I1668" s="518">
        <v>163576</v>
      </c>
    </row>
    <row r="1669" spans="1:9" x14ac:dyDescent="0.2">
      <c r="A1669" s="518" t="s">
        <v>256</v>
      </c>
      <c r="B1669" s="518">
        <v>163584</v>
      </c>
      <c r="C1669" s="518" t="s">
        <v>2660</v>
      </c>
      <c r="D1669" s="518" t="s">
        <v>591</v>
      </c>
      <c r="E1669" s="859">
        <v>33</v>
      </c>
      <c r="F1669" s="859">
        <v>2</v>
      </c>
      <c r="G1669" s="518" t="s">
        <v>122</v>
      </c>
      <c r="H1669" s="518" t="s">
        <v>256</v>
      </c>
      <c r="I1669" s="518">
        <v>401976</v>
      </c>
    </row>
    <row r="1670" spans="1:9" x14ac:dyDescent="0.2">
      <c r="A1670" s="518" t="s">
        <v>256</v>
      </c>
      <c r="B1670" s="518">
        <v>163592</v>
      </c>
      <c r="C1670" s="518" t="s">
        <v>2660</v>
      </c>
      <c r="D1670" s="518" t="s">
        <v>3466</v>
      </c>
      <c r="E1670" s="859">
        <v>33</v>
      </c>
      <c r="F1670" s="859">
        <v>44</v>
      </c>
      <c r="G1670" s="518" t="s">
        <v>122</v>
      </c>
      <c r="H1670" s="518" t="s">
        <v>256</v>
      </c>
      <c r="I1670" s="518">
        <v>163592</v>
      </c>
    </row>
    <row r="1671" spans="1:9" x14ac:dyDescent="0.2">
      <c r="A1671" s="518" t="s">
        <v>383</v>
      </c>
      <c r="B1671" s="518">
        <v>163675</v>
      </c>
      <c r="C1671" s="518" t="s">
        <v>2660</v>
      </c>
      <c r="D1671" s="518" t="s">
        <v>3467</v>
      </c>
      <c r="E1671" s="859">
        <v>35</v>
      </c>
      <c r="F1671" s="859">
        <v>25</v>
      </c>
      <c r="G1671" s="518" t="s">
        <v>122</v>
      </c>
      <c r="H1671" s="518" t="s">
        <v>383</v>
      </c>
      <c r="I1671" s="518">
        <v>163675</v>
      </c>
    </row>
    <row r="1672" spans="1:9" x14ac:dyDescent="0.2">
      <c r="A1672" s="518" t="s">
        <v>383</v>
      </c>
      <c r="B1672" s="518">
        <v>163683</v>
      </c>
      <c r="C1672" s="518" t="s">
        <v>2660</v>
      </c>
      <c r="D1672" s="518" t="s">
        <v>3484</v>
      </c>
      <c r="E1672" s="859">
        <v>35</v>
      </c>
      <c r="F1672" s="859">
        <v>25</v>
      </c>
      <c r="G1672" s="518" t="s">
        <v>122</v>
      </c>
      <c r="H1672" s="518" t="s">
        <v>383</v>
      </c>
      <c r="I1672" s="518">
        <v>163683</v>
      </c>
    </row>
    <row r="1673" spans="1:9" x14ac:dyDescent="0.2">
      <c r="A1673" s="518" t="s">
        <v>256</v>
      </c>
      <c r="B1673" s="518">
        <v>163873</v>
      </c>
      <c r="C1673" s="518" t="s">
        <v>2660</v>
      </c>
      <c r="D1673" s="518" t="s">
        <v>8739</v>
      </c>
      <c r="E1673" s="859">
        <v>23</v>
      </c>
      <c r="F1673" s="859">
        <v>10</v>
      </c>
      <c r="G1673" s="518" t="s">
        <v>122</v>
      </c>
      <c r="H1673" s="518" t="s">
        <v>256</v>
      </c>
      <c r="I1673" s="518">
        <v>674218</v>
      </c>
    </row>
    <row r="1674" spans="1:9" x14ac:dyDescent="0.2">
      <c r="A1674" s="518" t="s">
        <v>256</v>
      </c>
      <c r="B1674" s="518">
        <v>163907</v>
      </c>
      <c r="C1674" s="518" t="s">
        <v>2660</v>
      </c>
      <c r="D1674" s="518" t="s">
        <v>592</v>
      </c>
      <c r="E1674" s="859">
        <v>30</v>
      </c>
      <c r="F1674" s="859">
        <v>29</v>
      </c>
      <c r="G1674" s="518" t="s">
        <v>122</v>
      </c>
      <c r="H1674" s="518" t="s">
        <v>256</v>
      </c>
      <c r="I1674" s="518">
        <v>163907</v>
      </c>
    </row>
    <row r="1675" spans="1:9" x14ac:dyDescent="0.2">
      <c r="A1675" s="518" t="s">
        <v>174</v>
      </c>
      <c r="B1675" s="518">
        <v>164004</v>
      </c>
      <c r="C1675" s="518" t="s">
        <v>2660</v>
      </c>
      <c r="D1675" s="518" t="s">
        <v>397</v>
      </c>
      <c r="E1675" s="859">
        <v>30</v>
      </c>
      <c r="F1675" s="859">
        <v>25</v>
      </c>
      <c r="G1675" s="518" t="s">
        <v>122</v>
      </c>
      <c r="H1675" s="518" t="s">
        <v>174</v>
      </c>
      <c r="I1675" s="518">
        <v>164004</v>
      </c>
    </row>
    <row r="1676" spans="1:9" x14ac:dyDescent="0.2">
      <c r="A1676" s="518" t="s">
        <v>181</v>
      </c>
      <c r="B1676" s="518">
        <v>164038</v>
      </c>
      <c r="C1676" s="518" t="s">
        <v>2660</v>
      </c>
      <c r="D1676" s="518" t="s">
        <v>3894</v>
      </c>
      <c r="E1676" s="859">
        <v>35</v>
      </c>
      <c r="F1676" s="859">
        <v>26</v>
      </c>
      <c r="G1676" s="518" t="s">
        <v>128</v>
      </c>
      <c r="H1676" s="518" t="s">
        <v>181</v>
      </c>
      <c r="I1676" s="518">
        <v>164038</v>
      </c>
    </row>
    <row r="1677" spans="1:9" x14ac:dyDescent="0.2">
      <c r="A1677" s="518" t="s">
        <v>181</v>
      </c>
      <c r="B1677" s="518">
        <v>164046</v>
      </c>
      <c r="C1677" s="518" t="s">
        <v>2660</v>
      </c>
      <c r="D1677" s="518" t="s">
        <v>3895</v>
      </c>
      <c r="E1677" s="859">
        <v>30</v>
      </c>
      <c r="F1677" s="859">
        <v>17</v>
      </c>
      <c r="G1677" s="518" t="s">
        <v>128</v>
      </c>
      <c r="H1677" s="518" t="s">
        <v>181</v>
      </c>
      <c r="I1677" s="518">
        <v>164046</v>
      </c>
    </row>
    <row r="1678" spans="1:9" x14ac:dyDescent="0.2">
      <c r="A1678" s="518" t="s">
        <v>181</v>
      </c>
      <c r="B1678" s="518">
        <v>164053</v>
      </c>
      <c r="C1678" s="518" t="s">
        <v>2660</v>
      </c>
      <c r="D1678" s="518" t="s">
        <v>3896</v>
      </c>
      <c r="E1678" s="859">
        <v>34</v>
      </c>
      <c r="F1678" s="859">
        <v>24</v>
      </c>
      <c r="G1678" s="518" t="s">
        <v>128</v>
      </c>
      <c r="H1678" s="518" t="s">
        <v>181</v>
      </c>
      <c r="I1678" s="518">
        <v>164053</v>
      </c>
    </row>
    <row r="1679" spans="1:9" x14ac:dyDescent="0.2">
      <c r="A1679" s="518" t="s">
        <v>181</v>
      </c>
      <c r="B1679" s="518">
        <v>164061</v>
      </c>
      <c r="C1679" s="518" t="s">
        <v>2660</v>
      </c>
      <c r="D1679" s="518" t="s">
        <v>3897</v>
      </c>
      <c r="E1679" s="859">
        <v>35</v>
      </c>
      <c r="F1679" s="859">
        <v>25</v>
      </c>
      <c r="G1679" s="518" t="s">
        <v>128</v>
      </c>
      <c r="H1679" s="518" t="s">
        <v>181</v>
      </c>
      <c r="I1679" s="518">
        <v>164061</v>
      </c>
    </row>
    <row r="1680" spans="1:9" x14ac:dyDescent="0.2">
      <c r="A1680" s="518" t="s">
        <v>181</v>
      </c>
      <c r="B1680" s="518">
        <v>164079</v>
      </c>
      <c r="C1680" s="518" t="s">
        <v>2660</v>
      </c>
      <c r="D1680" s="518" t="s">
        <v>3898</v>
      </c>
      <c r="E1680" s="859">
        <v>36</v>
      </c>
      <c r="F1680" s="859">
        <v>26</v>
      </c>
      <c r="G1680" s="518" t="s">
        <v>128</v>
      </c>
      <c r="H1680" s="518" t="s">
        <v>181</v>
      </c>
      <c r="I1680" s="518">
        <v>164079</v>
      </c>
    </row>
    <row r="1681" spans="1:9" x14ac:dyDescent="0.2">
      <c r="A1681" s="518" t="s">
        <v>181</v>
      </c>
      <c r="B1681" s="518">
        <v>164087</v>
      </c>
      <c r="C1681" s="518" t="s">
        <v>2660</v>
      </c>
      <c r="D1681" s="518" t="s">
        <v>3899</v>
      </c>
      <c r="E1681" s="859">
        <v>27</v>
      </c>
      <c r="F1681" s="859">
        <v>17</v>
      </c>
      <c r="G1681" s="518" t="s">
        <v>128</v>
      </c>
      <c r="H1681" s="518" t="s">
        <v>181</v>
      </c>
      <c r="I1681" s="518">
        <v>164087</v>
      </c>
    </row>
    <row r="1682" spans="1:9" x14ac:dyDescent="0.2">
      <c r="A1682" s="518" t="s">
        <v>336</v>
      </c>
      <c r="B1682" s="518">
        <v>164103</v>
      </c>
      <c r="C1682" s="518" t="s">
        <v>2660</v>
      </c>
      <c r="D1682" s="518" t="s">
        <v>452</v>
      </c>
      <c r="E1682" s="859">
        <v>31</v>
      </c>
      <c r="F1682" s="859">
        <v>27</v>
      </c>
      <c r="G1682" s="518" t="s">
        <v>122</v>
      </c>
      <c r="H1682" s="518" t="s">
        <v>336</v>
      </c>
      <c r="I1682" s="518">
        <v>164103</v>
      </c>
    </row>
    <row r="1683" spans="1:9" x14ac:dyDescent="0.2">
      <c r="A1683" s="518" t="s">
        <v>336</v>
      </c>
      <c r="B1683" s="518">
        <v>164111</v>
      </c>
      <c r="C1683" s="518" t="s">
        <v>2660</v>
      </c>
      <c r="D1683" s="518" t="s">
        <v>522</v>
      </c>
      <c r="E1683" s="859">
        <v>29</v>
      </c>
      <c r="F1683" s="859">
        <v>27</v>
      </c>
      <c r="G1683" s="518" t="s">
        <v>122</v>
      </c>
      <c r="H1683" s="518" t="s">
        <v>336</v>
      </c>
      <c r="I1683" s="518">
        <v>164111</v>
      </c>
    </row>
    <row r="1684" spans="1:9" x14ac:dyDescent="0.2">
      <c r="A1684" s="518" t="s">
        <v>288</v>
      </c>
      <c r="B1684" s="518">
        <v>164202</v>
      </c>
      <c r="C1684" s="518" t="s">
        <v>2660</v>
      </c>
      <c r="D1684" s="518" t="s">
        <v>682</v>
      </c>
      <c r="E1684" s="859">
        <v>25</v>
      </c>
      <c r="F1684" s="859">
        <v>25</v>
      </c>
      <c r="G1684" s="518" t="s">
        <v>128</v>
      </c>
      <c r="H1684" s="518" t="s">
        <v>288</v>
      </c>
      <c r="I1684" s="518">
        <v>164202</v>
      </c>
    </row>
    <row r="1685" spans="1:9" x14ac:dyDescent="0.2">
      <c r="A1685" s="518" t="s">
        <v>288</v>
      </c>
      <c r="B1685" s="518">
        <v>164210</v>
      </c>
      <c r="C1685" s="518" t="s">
        <v>2660</v>
      </c>
      <c r="D1685" s="518" t="s">
        <v>1085</v>
      </c>
      <c r="E1685" s="859">
        <v>19</v>
      </c>
      <c r="F1685" s="859">
        <v>19</v>
      </c>
      <c r="G1685" s="518" t="s">
        <v>128</v>
      </c>
      <c r="H1685" s="518" t="s">
        <v>288</v>
      </c>
      <c r="I1685" s="518">
        <v>164210</v>
      </c>
    </row>
    <row r="1686" spans="1:9" x14ac:dyDescent="0.2">
      <c r="A1686" s="518" t="s">
        <v>336</v>
      </c>
      <c r="B1686" s="518">
        <v>164251</v>
      </c>
      <c r="C1686" s="518" t="s">
        <v>2660</v>
      </c>
      <c r="D1686" s="518" t="s">
        <v>406</v>
      </c>
      <c r="E1686" s="859">
        <v>32</v>
      </c>
      <c r="F1686" s="859">
        <v>28</v>
      </c>
      <c r="G1686" s="518" t="s">
        <v>122</v>
      </c>
      <c r="H1686" s="518" t="s">
        <v>336</v>
      </c>
      <c r="I1686" s="518">
        <v>164251</v>
      </c>
    </row>
    <row r="1687" spans="1:9" x14ac:dyDescent="0.2">
      <c r="A1687" s="518" t="s">
        <v>336</v>
      </c>
      <c r="B1687" s="518">
        <v>164269</v>
      </c>
      <c r="C1687" s="518" t="s">
        <v>2660</v>
      </c>
      <c r="D1687" s="518" t="s">
        <v>726</v>
      </c>
      <c r="E1687" s="859">
        <v>27</v>
      </c>
      <c r="F1687" s="859">
        <v>23</v>
      </c>
      <c r="G1687" s="518" t="s">
        <v>122</v>
      </c>
      <c r="H1687" s="518" t="s">
        <v>336</v>
      </c>
      <c r="I1687" s="518">
        <v>164269</v>
      </c>
    </row>
    <row r="1688" spans="1:9" x14ac:dyDescent="0.2">
      <c r="A1688" s="518" t="s">
        <v>297</v>
      </c>
      <c r="B1688" s="518">
        <v>164285</v>
      </c>
      <c r="C1688" s="518" t="s">
        <v>2660</v>
      </c>
      <c r="D1688" s="518" t="s">
        <v>3599</v>
      </c>
      <c r="E1688" s="859">
        <v>21</v>
      </c>
      <c r="F1688" s="859">
        <v>0</v>
      </c>
      <c r="G1688" s="518" t="s">
        <v>122</v>
      </c>
      <c r="H1688" s="518" t="s">
        <v>297</v>
      </c>
      <c r="I1688" s="518">
        <v>164285</v>
      </c>
    </row>
    <row r="1689" spans="1:9" x14ac:dyDescent="0.2">
      <c r="A1689" s="518" t="s">
        <v>343</v>
      </c>
      <c r="B1689" s="518">
        <v>164442</v>
      </c>
      <c r="C1689" s="518" t="s">
        <v>2660</v>
      </c>
      <c r="D1689" s="518" t="s">
        <v>3468</v>
      </c>
      <c r="E1689" s="859">
        <v>33</v>
      </c>
      <c r="F1689" s="859">
        <v>33</v>
      </c>
      <c r="G1689" s="518" t="s">
        <v>122</v>
      </c>
      <c r="H1689" s="518" t="s">
        <v>343</v>
      </c>
      <c r="I1689" s="518">
        <v>164442</v>
      </c>
    </row>
    <row r="1690" spans="1:9" x14ac:dyDescent="0.2">
      <c r="A1690" s="518" t="s">
        <v>343</v>
      </c>
      <c r="B1690" s="518">
        <v>164459</v>
      </c>
      <c r="C1690" s="518" t="s">
        <v>2660</v>
      </c>
      <c r="D1690" s="518" t="s">
        <v>3468</v>
      </c>
      <c r="E1690" s="859">
        <v>35</v>
      </c>
      <c r="F1690" s="859">
        <v>35</v>
      </c>
      <c r="G1690" s="518" t="s">
        <v>122</v>
      </c>
      <c r="H1690" s="518" t="s">
        <v>343</v>
      </c>
      <c r="I1690" s="518">
        <v>164459</v>
      </c>
    </row>
    <row r="1691" spans="1:9" x14ac:dyDescent="0.2">
      <c r="A1691" s="518" t="s">
        <v>372</v>
      </c>
      <c r="B1691" s="518">
        <v>164533</v>
      </c>
      <c r="C1691" s="518" t="s">
        <v>2660</v>
      </c>
      <c r="D1691" s="518" t="s">
        <v>3625</v>
      </c>
      <c r="E1691" s="859">
        <v>34</v>
      </c>
      <c r="F1691" s="859">
        <v>0</v>
      </c>
      <c r="G1691" s="518" t="s">
        <v>122</v>
      </c>
      <c r="H1691" s="518" t="s">
        <v>372</v>
      </c>
      <c r="I1691" s="518">
        <v>164533</v>
      </c>
    </row>
    <row r="1692" spans="1:9" x14ac:dyDescent="0.2">
      <c r="A1692" s="518" t="s">
        <v>372</v>
      </c>
      <c r="B1692" s="518">
        <v>164541</v>
      </c>
      <c r="C1692" s="518" t="s">
        <v>2660</v>
      </c>
      <c r="D1692" s="518" t="s">
        <v>1618</v>
      </c>
      <c r="E1692" s="859">
        <v>21</v>
      </c>
      <c r="F1692" s="859">
        <v>0</v>
      </c>
      <c r="G1692" s="518" t="s">
        <v>122</v>
      </c>
      <c r="H1692" s="518" t="s">
        <v>372</v>
      </c>
      <c r="I1692" s="518">
        <v>164541</v>
      </c>
    </row>
    <row r="1693" spans="1:9" x14ac:dyDescent="0.2">
      <c r="A1693" s="518" t="s">
        <v>240</v>
      </c>
      <c r="B1693" s="518">
        <v>164566</v>
      </c>
      <c r="C1693" s="518" t="s">
        <v>2660</v>
      </c>
      <c r="D1693" s="518" t="s">
        <v>3497</v>
      </c>
      <c r="E1693" s="859">
        <v>25</v>
      </c>
      <c r="F1693" s="859">
        <v>25</v>
      </c>
      <c r="G1693" s="518" t="s">
        <v>128</v>
      </c>
      <c r="H1693" s="518" t="s">
        <v>240</v>
      </c>
      <c r="I1693" s="518">
        <v>164566</v>
      </c>
    </row>
    <row r="1694" spans="1:9" x14ac:dyDescent="0.2">
      <c r="A1694" s="518" t="s">
        <v>164</v>
      </c>
      <c r="B1694" s="518">
        <v>164574</v>
      </c>
      <c r="C1694" s="518" t="s">
        <v>2660</v>
      </c>
      <c r="D1694" s="518" t="s">
        <v>8455</v>
      </c>
      <c r="E1694" s="859">
        <v>31</v>
      </c>
      <c r="F1694" s="859">
        <v>0</v>
      </c>
      <c r="G1694" s="518" t="s">
        <v>128</v>
      </c>
      <c r="H1694" s="518" t="s">
        <v>164</v>
      </c>
      <c r="I1694" s="518">
        <v>164574</v>
      </c>
    </row>
    <row r="1695" spans="1:9" x14ac:dyDescent="0.2">
      <c r="A1695" s="518" t="s">
        <v>372</v>
      </c>
      <c r="B1695" s="518">
        <v>164723</v>
      </c>
      <c r="C1695" s="518" t="s">
        <v>2660</v>
      </c>
      <c r="D1695" s="518" t="s">
        <v>8740</v>
      </c>
      <c r="E1695" s="859">
        <v>35</v>
      </c>
      <c r="F1695" s="859">
        <v>0</v>
      </c>
      <c r="G1695" s="518" t="s">
        <v>122</v>
      </c>
      <c r="H1695" s="518" t="s">
        <v>372</v>
      </c>
      <c r="I1695" s="518">
        <v>164723</v>
      </c>
    </row>
    <row r="1696" spans="1:9" x14ac:dyDescent="0.2">
      <c r="A1696" s="518" t="s">
        <v>235</v>
      </c>
      <c r="B1696" s="518">
        <v>164855</v>
      </c>
      <c r="C1696" s="518" t="s">
        <v>2660</v>
      </c>
      <c r="D1696" s="518" t="s">
        <v>6689</v>
      </c>
      <c r="E1696" s="859">
        <v>35</v>
      </c>
      <c r="F1696" s="859">
        <v>35</v>
      </c>
      <c r="G1696" s="518" t="s">
        <v>122</v>
      </c>
      <c r="H1696" s="518" t="s">
        <v>235</v>
      </c>
      <c r="I1696" s="518">
        <v>164855</v>
      </c>
    </row>
    <row r="1697" spans="1:9" x14ac:dyDescent="0.2">
      <c r="A1697" s="518" t="s">
        <v>235</v>
      </c>
      <c r="B1697" s="518">
        <v>164863</v>
      </c>
      <c r="C1697" s="518" t="s">
        <v>2660</v>
      </c>
      <c r="D1697" s="518" t="s">
        <v>1484</v>
      </c>
      <c r="E1697" s="859">
        <v>34</v>
      </c>
      <c r="F1697" s="859">
        <v>33</v>
      </c>
      <c r="G1697" s="518" t="s">
        <v>122</v>
      </c>
      <c r="H1697" s="518" t="s">
        <v>235</v>
      </c>
      <c r="I1697" s="518">
        <v>164863</v>
      </c>
    </row>
    <row r="1698" spans="1:9" x14ac:dyDescent="0.2">
      <c r="A1698" s="518" t="s">
        <v>235</v>
      </c>
      <c r="B1698" s="518">
        <v>164871</v>
      </c>
      <c r="C1698" s="518" t="s">
        <v>2660</v>
      </c>
      <c r="D1698" s="518" t="s">
        <v>6690</v>
      </c>
      <c r="E1698" s="859">
        <v>23</v>
      </c>
      <c r="F1698" s="859">
        <v>23</v>
      </c>
      <c r="G1698" s="518" t="s">
        <v>122</v>
      </c>
      <c r="H1698" s="518" t="s">
        <v>235</v>
      </c>
      <c r="I1698" s="518">
        <v>164871</v>
      </c>
    </row>
    <row r="1699" spans="1:9" x14ac:dyDescent="0.2">
      <c r="A1699" s="518" t="s">
        <v>231</v>
      </c>
      <c r="B1699" s="518">
        <v>165043</v>
      </c>
      <c r="C1699" s="518" t="s">
        <v>2660</v>
      </c>
      <c r="D1699" s="518" t="s">
        <v>3735</v>
      </c>
      <c r="E1699" s="859">
        <v>22</v>
      </c>
      <c r="F1699" s="859">
        <v>0</v>
      </c>
      <c r="G1699" s="518" t="s">
        <v>128</v>
      </c>
      <c r="H1699" s="518" t="s">
        <v>231</v>
      </c>
      <c r="I1699" s="518">
        <v>165043</v>
      </c>
    </row>
    <row r="1700" spans="1:9" x14ac:dyDescent="0.2">
      <c r="A1700" s="518" t="s">
        <v>171</v>
      </c>
      <c r="B1700" s="518">
        <v>165092</v>
      </c>
      <c r="C1700" s="518" t="s">
        <v>2660</v>
      </c>
      <c r="D1700" s="518" t="s">
        <v>3736</v>
      </c>
      <c r="E1700" s="859">
        <v>26</v>
      </c>
      <c r="F1700" s="859">
        <v>26</v>
      </c>
      <c r="G1700" s="518" t="s">
        <v>122</v>
      </c>
      <c r="H1700" s="518" t="s">
        <v>171</v>
      </c>
      <c r="I1700" s="518">
        <v>165092</v>
      </c>
    </row>
    <row r="1701" spans="1:9" x14ac:dyDescent="0.2">
      <c r="A1701" s="518" t="s">
        <v>171</v>
      </c>
      <c r="B1701" s="518">
        <v>165100</v>
      </c>
      <c r="C1701" s="518" t="s">
        <v>2660</v>
      </c>
      <c r="D1701" s="518" t="s">
        <v>3750</v>
      </c>
      <c r="E1701" s="859">
        <v>30</v>
      </c>
      <c r="F1701" s="859">
        <v>30</v>
      </c>
      <c r="G1701" s="518" t="s">
        <v>122</v>
      </c>
      <c r="H1701" s="518" t="s">
        <v>171</v>
      </c>
      <c r="I1701" s="518">
        <v>165100</v>
      </c>
    </row>
    <row r="1702" spans="1:9" x14ac:dyDescent="0.2">
      <c r="A1702" s="518" t="s">
        <v>360</v>
      </c>
      <c r="B1702" s="518">
        <v>165134</v>
      </c>
      <c r="C1702" s="518" t="s">
        <v>2660</v>
      </c>
      <c r="D1702" s="518" t="s">
        <v>397</v>
      </c>
      <c r="E1702" s="859">
        <v>26</v>
      </c>
      <c r="F1702" s="859">
        <v>24</v>
      </c>
      <c r="G1702" s="518" t="s">
        <v>122</v>
      </c>
      <c r="H1702" s="518" t="s">
        <v>360</v>
      </c>
      <c r="I1702" s="518">
        <v>165134</v>
      </c>
    </row>
    <row r="1703" spans="1:9" x14ac:dyDescent="0.2">
      <c r="A1703" s="518" t="s">
        <v>311</v>
      </c>
      <c r="B1703" s="518">
        <v>165175</v>
      </c>
      <c r="C1703" s="518" t="s">
        <v>2660</v>
      </c>
      <c r="D1703" s="518" t="s">
        <v>1565</v>
      </c>
      <c r="E1703" s="859">
        <v>18</v>
      </c>
      <c r="F1703" s="859">
        <v>18</v>
      </c>
      <c r="G1703" s="518" t="s">
        <v>122</v>
      </c>
      <c r="H1703" s="518" t="s">
        <v>311</v>
      </c>
      <c r="I1703" s="518">
        <v>165175</v>
      </c>
    </row>
    <row r="1704" spans="1:9" x14ac:dyDescent="0.2">
      <c r="A1704" s="518" t="s">
        <v>309</v>
      </c>
      <c r="B1704" s="518">
        <v>165209</v>
      </c>
      <c r="C1704" s="518" t="s">
        <v>2660</v>
      </c>
      <c r="D1704" s="518" t="s">
        <v>3776</v>
      </c>
      <c r="E1704" s="859">
        <v>20</v>
      </c>
      <c r="F1704" s="859">
        <v>20</v>
      </c>
      <c r="G1704" s="518" t="s">
        <v>122</v>
      </c>
      <c r="H1704" s="518" t="s">
        <v>309</v>
      </c>
      <c r="I1704" s="518">
        <v>165209</v>
      </c>
    </row>
    <row r="1705" spans="1:9" x14ac:dyDescent="0.2">
      <c r="A1705" s="518" t="s">
        <v>266</v>
      </c>
      <c r="B1705" s="518">
        <v>165217</v>
      </c>
      <c r="C1705" s="518" t="s">
        <v>2660</v>
      </c>
      <c r="D1705" s="518" t="s">
        <v>2027</v>
      </c>
      <c r="E1705" s="859">
        <v>36</v>
      </c>
      <c r="F1705" s="859">
        <v>6</v>
      </c>
      <c r="G1705" s="518" t="s">
        <v>122</v>
      </c>
      <c r="H1705" s="518" t="s">
        <v>266</v>
      </c>
      <c r="I1705" s="518">
        <v>165217</v>
      </c>
    </row>
    <row r="1706" spans="1:9" x14ac:dyDescent="0.2">
      <c r="A1706" s="518" t="s">
        <v>243</v>
      </c>
      <c r="B1706" s="518">
        <v>165480</v>
      </c>
      <c r="C1706" s="518" t="s">
        <v>2660</v>
      </c>
      <c r="D1706" s="518" t="s">
        <v>3824</v>
      </c>
      <c r="E1706" s="859">
        <v>27</v>
      </c>
      <c r="F1706" s="859">
        <v>1</v>
      </c>
      <c r="G1706" s="518" t="s">
        <v>122</v>
      </c>
      <c r="H1706" s="518" t="s">
        <v>243</v>
      </c>
      <c r="I1706" s="518">
        <v>185736</v>
      </c>
    </row>
    <row r="1707" spans="1:9" x14ac:dyDescent="0.2">
      <c r="A1707" s="518" t="s">
        <v>181</v>
      </c>
      <c r="B1707" s="518">
        <v>165506</v>
      </c>
      <c r="C1707" s="518" t="s">
        <v>2660</v>
      </c>
      <c r="D1707" s="518" t="s">
        <v>3825</v>
      </c>
      <c r="E1707" s="859">
        <v>27</v>
      </c>
      <c r="F1707" s="859">
        <v>10</v>
      </c>
      <c r="G1707" s="518" t="s">
        <v>128</v>
      </c>
      <c r="H1707" s="518" t="s">
        <v>181</v>
      </c>
      <c r="I1707" s="518">
        <v>165506</v>
      </c>
    </row>
    <row r="1708" spans="1:9" x14ac:dyDescent="0.2">
      <c r="A1708" s="518" t="s">
        <v>181</v>
      </c>
      <c r="B1708" s="518">
        <v>165514</v>
      </c>
      <c r="C1708" s="518" t="s">
        <v>2660</v>
      </c>
      <c r="D1708" s="518" t="s">
        <v>3826</v>
      </c>
      <c r="E1708" s="859">
        <v>32</v>
      </c>
      <c r="F1708" s="859">
        <v>22</v>
      </c>
      <c r="G1708" s="518" t="s">
        <v>128</v>
      </c>
      <c r="H1708" s="518" t="s">
        <v>181</v>
      </c>
      <c r="I1708" s="518">
        <v>165514</v>
      </c>
    </row>
    <row r="1709" spans="1:9" x14ac:dyDescent="0.2">
      <c r="A1709" s="518" t="s">
        <v>181</v>
      </c>
      <c r="B1709" s="518">
        <v>165522</v>
      </c>
      <c r="C1709" s="518" t="s">
        <v>2660</v>
      </c>
      <c r="D1709" s="518" t="s">
        <v>3827</v>
      </c>
      <c r="E1709" s="859">
        <v>32</v>
      </c>
      <c r="F1709" s="859">
        <v>17</v>
      </c>
      <c r="G1709" s="518" t="s">
        <v>128</v>
      </c>
      <c r="H1709" s="518" t="s">
        <v>181</v>
      </c>
      <c r="I1709" s="518">
        <v>165522</v>
      </c>
    </row>
    <row r="1710" spans="1:9" x14ac:dyDescent="0.2">
      <c r="A1710" s="518" t="s">
        <v>181</v>
      </c>
      <c r="B1710" s="518">
        <v>165530</v>
      </c>
      <c r="C1710" s="518" t="s">
        <v>2660</v>
      </c>
      <c r="D1710" s="518" t="s">
        <v>3866</v>
      </c>
      <c r="E1710" s="859">
        <v>27</v>
      </c>
      <c r="F1710" s="859">
        <v>17</v>
      </c>
      <c r="G1710" s="518" t="s">
        <v>128</v>
      </c>
      <c r="H1710" s="518" t="s">
        <v>181</v>
      </c>
      <c r="I1710" s="518">
        <v>165530</v>
      </c>
    </row>
    <row r="1711" spans="1:9" x14ac:dyDescent="0.2">
      <c r="A1711" s="518" t="s">
        <v>199</v>
      </c>
      <c r="B1711" s="518">
        <v>165563</v>
      </c>
      <c r="C1711" s="518" t="s">
        <v>2660</v>
      </c>
      <c r="D1711" s="518" t="s">
        <v>4467</v>
      </c>
      <c r="E1711" s="859">
        <v>22</v>
      </c>
      <c r="F1711" s="859">
        <v>0</v>
      </c>
      <c r="G1711" s="518" t="s">
        <v>128</v>
      </c>
      <c r="H1711" s="518" t="s">
        <v>199</v>
      </c>
      <c r="I1711" s="518">
        <v>165563</v>
      </c>
    </row>
    <row r="1712" spans="1:9" x14ac:dyDescent="0.2">
      <c r="A1712" s="518" t="s">
        <v>188</v>
      </c>
      <c r="B1712" s="518">
        <v>165589</v>
      </c>
      <c r="C1712" s="518" t="s">
        <v>2660</v>
      </c>
      <c r="D1712" s="518" t="s">
        <v>1096</v>
      </c>
      <c r="E1712" s="859">
        <v>18</v>
      </c>
      <c r="F1712" s="859">
        <v>18</v>
      </c>
      <c r="G1712" s="518" t="s">
        <v>122</v>
      </c>
      <c r="H1712" s="518" t="s">
        <v>188</v>
      </c>
      <c r="I1712" s="518">
        <v>165589</v>
      </c>
    </row>
    <row r="1713" spans="1:9" x14ac:dyDescent="0.2">
      <c r="A1713" s="518" t="s">
        <v>328</v>
      </c>
      <c r="B1713" s="518">
        <v>165613</v>
      </c>
      <c r="C1713" s="518" t="s">
        <v>2660</v>
      </c>
      <c r="D1713" s="518" t="s">
        <v>3867</v>
      </c>
      <c r="E1713" s="859">
        <v>35</v>
      </c>
      <c r="F1713" s="859">
        <v>35</v>
      </c>
      <c r="G1713" s="518" t="s">
        <v>122</v>
      </c>
      <c r="H1713" s="518" t="s">
        <v>328</v>
      </c>
      <c r="I1713" s="518">
        <v>165613</v>
      </c>
    </row>
    <row r="1714" spans="1:9" x14ac:dyDescent="0.2">
      <c r="A1714" s="518" t="s">
        <v>314</v>
      </c>
      <c r="B1714" s="518">
        <v>165696</v>
      </c>
      <c r="C1714" s="518" t="s">
        <v>2660</v>
      </c>
      <c r="D1714" s="518" t="s">
        <v>422</v>
      </c>
      <c r="E1714" s="859">
        <v>33</v>
      </c>
      <c r="F1714" s="859">
        <v>0</v>
      </c>
      <c r="G1714" s="518" t="s">
        <v>122</v>
      </c>
      <c r="H1714" s="518" t="s">
        <v>314</v>
      </c>
      <c r="I1714" s="518">
        <v>165696</v>
      </c>
    </row>
    <row r="1715" spans="1:9" x14ac:dyDescent="0.2">
      <c r="A1715" s="518" t="s">
        <v>314</v>
      </c>
      <c r="B1715" s="518">
        <v>165712</v>
      </c>
      <c r="C1715" s="518" t="s">
        <v>2660</v>
      </c>
      <c r="D1715" s="518" t="s">
        <v>1348</v>
      </c>
      <c r="E1715" s="859">
        <v>35</v>
      </c>
      <c r="F1715" s="859">
        <v>0</v>
      </c>
      <c r="G1715" s="518" t="s">
        <v>122</v>
      </c>
      <c r="H1715" s="518" t="s">
        <v>314</v>
      </c>
      <c r="I1715" s="518">
        <v>165712</v>
      </c>
    </row>
    <row r="1716" spans="1:9" x14ac:dyDescent="0.2">
      <c r="A1716" s="518" t="s">
        <v>286</v>
      </c>
      <c r="B1716" s="518">
        <v>165886</v>
      </c>
      <c r="C1716" s="518" t="s">
        <v>2660</v>
      </c>
      <c r="D1716" s="518" t="s">
        <v>3698</v>
      </c>
      <c r="E1716" s="859">
        <v>34</v>
      </c>
      <c r="F1716" s="859">
        <v>27</v>
      </c>
      <c r="G1716" s="518" t="s">
        <v>122</v>
      </c>
      <c r="H1716" s="518" t="s">
        <v>286</v>
      </c>
      <c r="I1716" s="518">
        <v>165886</v>
      </c>
    </row>
    <row r="1717" spans="1:9" x14ac:dyDescent="0.2">
      <c r="A1717" s="518" t="s">
        <v>286</v>
      </c>
      <c r="B1717" s="518">
        <v>165894</v>
      </c>
      <c r="C1717" s="518" t="s">
        <v>2660</v>
      </c>
      <c r="D1717" s="518" t="s">
        <v>1414</v>
      </c>
      <c r="E1717" s="859">
        <v>23</v>
      </c>
      <c r="F1717" s="859">
        <v>17</v>
      </c>
      <c r="G1717" s="518" t="s">
        <v>122</v>
      </c>
      <c r="H1717" s="518" t="s">
        <v>286</v>
      </c>
      <c r="I1717" s="518">
        <v>165894</v>
      </c>
    </row>
    <row r="1718" spans="1:9" x14ac:dyDescent="0.2">
      <c r="A1718" s="518" t="s">
        <v>286</v>
      </c>
      <c r="B1718" s="518">
        <v>165902</v>
      </c>
      <c r="C1718" s="518" t="s">
        <v>2660</v>
      </c>
      <c r="D1718" s="518" t="s">
        <v>3552</v>
      </c>
      <c r="E1718" s="859">
        <v>21</v>
      </c>
      <c r="F1718" s="859">
        <v>18</v>
      </c>
      <c r="G1718" s="518" t="s">
        <v>122</v>
      </c>
      <c r="H1718" s="518" t="s">
        <v>286</v>
      </c>
      <c r="I1718" s="518">
        <v>165902</v>
      </c>
    </row>
    <row r="1719" spans="1:9" x14ac:dyDescent="0.2">
      <c r="A1719" s="518" t="s">
        <v>381</v>
      </c>
      <c r="B1719" s="518">
        <v>165910</v>
      </c>
      <c r="C1719" s="518" t="s">
        <v>2660</v>
      </c>
      <c r="D1719" s="518" t="s">
        <v>657</v>
      </c>
      <c r="E1719" s="859">
        <v>34</v>
      </c>
      <c r="F1719" s="859">
        <v>34</v>
      </c>
      <c r="G1719" s="518" t="s">
        <v>122</v>
      </c>
      <c r="H1719" s="518" t="s">
        <v>381</v>
      </c>
      <c r="I1719" s="518">
        <v>165910</v>
      </c>
    </row>
    <row r="1720" spans="1:9" x14ac:dyDescent="0.2">
      <c r="A1720" s="518" t="s">
        <v>296</v>
      </c>
      <c r="B1720" s="518">
        <v>165985</v>
      </c>
      <c r="C1720" s="518" t="s">
        <v>2660</v>
      </c>
      <c r="D1720" s="518" t="s">
        <v>3699</v>
      </c>
      <c r="E1720" s="859">
        <v>32</v>
      </c>
      <c r="F1720" s="859">
        <v>30</v>
      </c>
      <c r="G1720" s="518" t="s">
        <v>122</v>
      </c>
      <c r="H1720" s="518" t="s">
        <v>296</v>
      </c>
      <c r="I1720" s="518">
        <v>165985</v>
      </c>
    </row>
    <row r="1721" spans="1:9" x14ac:dyDescent="0.2">
      <c r="A1721" s="518" t="s">
        <v>337</v>
      </c>
      <c r="B1721" s="518">
        <v>166017</v>
      </c>
      <c r="C1721" s="518" t="s">
        <v>2660</v>
      </c>
      <c r="D1721" s="518" t="s">
        <v>3700</v>
      </c>
      <c r="E1721" s="859">
        <v>27</v>
      </c>
      <c r="F1721" s="859">
        <v>27</v>
      </c>
      <c r="G1721" s="518" t="s">
        <v>122</v>
      </c>
      <c r="H1721" s="518" t="s">
        <v>337</v>
      </c>
      <c r="I1721" s="518">
        <v>166017</v>
      </c>
    </row>
    <row r="1722" spans="1:9" x14ac:dyDescent="0.2">
      <c r="A1722" s="518" t="s">
        <v>154</v>
      </c>
      <c r="B1722" s="518">
        <v>166116</v>
      </c>
      <c r="C1722" s="518" t="s">
        <v>2660</v>
      </c>
      <c r="D1722" s="518" t="s">
        <v>867</v>
      </c>
      <c r="E1722" s="859">
        <v>33</v>
      </c>
      <c r="F1722" s="859">
        <v>33</v>
      </c>
      <c r="G1722" s="518" t="s">
        <v>122</v>
      </c>
      <c r="H1722" s="518" t="s">
        <v>154</v>
      </c>
      <c r="I1722" s="518">
        <v>166116</v>
      </c>
    </row>
    <row r="1723" spans="1:9" x14ac:dyDescent="0.2">
      <c r="A1723" s="518" t="s">
        <v>154</v>
      </c>
      <c r="B1723" s="518">
        <v>166132</v>
      </c>
      <c r="C1723" s="518" t="s">
        <v>2660</v>
      </c>
      <c r="D1723" s="518" t="s">
        <v>1393</v>
      </c>
      <c r="E1723" s="859">
        <v>32</v>
      </c>
      <c r="F1723" s="859">
        <v>32</v>
      </c>
      <c r="G1723" s="518" t="s">
        <v>122</v>
      </c>
      <c r="H1723" s="518" t="s">
        <v>154</v>
      </c>
      <c r="I1723" s="518">
        <v>166132</v>
      </c>
    </row>
    <row r="1724" spans="1:9" x14ac:dyDescent="0.2">
      <c r="A1724" s="518" t="s">
        <v>171</v>
      </c>
      <c r="B1724" s="518">
        <v>166140</v>
      </c>
      <c r="C1724" s="518" t="s">
        <v>2660</v>
      </c>
      <c r="D1724" s="518" t="s">
        <v>3752</v>
      </c>
      <c r="E1724" s="859">
        <v>31</v>
      </c>
      <c r="F1724" s="859">
        <v>30</v>
      </c>
      <c r="G1724" s="518" t="s">
        <v>122</v>
      </c>
      <c r="H1724" s="518" t="s">
        <v>171</v>
      </c>
      <c r="I1724" s="518">
        <v>166140</v>
      </c>
    </row>
    <row r="1725" spans="1:9" x14ac:dyDescent="0.2">
      <c r="A1725" s="518" t="s">
        <v>171</v>
      </c>
      <c r="B1725" s="518">
        <v>166157</v>
      </c>
      <c r="C1725" s="518" t="s">
        <v>2660</v>
      </c>
      <c r="D1725" s="518" t="s">
        <v>3752</v>
      </c>
      <c r="E1725" s="859">
        <v>30</v>
      </c>
      <c r="F1725" s="859">
        <v>30</v>
      </c>
      <c r="G1725" s="518" t="s">
        <v>122</v>
      </c>
      <c r="H1725" s="518" t="s">
        <v>171</v>
      </c>
      <c r="I1725" s="518">
        <v>166157</v>
      </c>
    </row>
    <row r="1726" spans="1:9" x14ac:dyDescent="0.2">
      <c r="A1726" s="518" t="s">
        <v>181</v>
      </c>
      <c r="B1726" s="518">
        <v>166280</v>
      </c>
      <c r="C1726" s="518" t="s">
        <v>2660</v>
      </c>
      <c r="D1726" s="518" t="s">
        <v>3778</v>
      </c>
      <c r="E1726" s="859">
        <v>35</v>
      </c>
      <c r="F1726" s="859">
        <v>25</v>
      </c>
      <c r="G1726" s="518" t="s">
        <v>128</v>
      </c>
      <c r="H1726" s="518" t="s">
        <v>181</v>
      </c>
      <c r="I1726" s="518">
        <v>166280</v>
      </c>
    </row>
    <row r="1727" spans="1:9" x14ac:dyDescent="0.2">
      <c r="A1727" s="518" t="s">
        <v>181</v>
      </c>
      <c r="B1727" s="518">
        <v>166298</v>
      </c>
      <c r="C1727" s="518" t="s">
        <v>2660</v>
      </c>
      <c r="D1727" s="518" t="s">
        <v>3779</v>
      </c>
      <c r="E1727" s="859">
        <v>36</v>
      </c>
      <c r="F1727" s="859">
        <v>30</v>
      </c>
      <c r="G1727" s="518" t="s">
        <v>128</v>
      </c>
      <c r="H1727" s="518" t="s">
        <v>181</v>
      </c>
      <c r="I1727" s="518">
        <v>166298</v>
      </c>
    </row>
    <row r="1728" spans="1:9" x14ac:dyDescent="0.2">
      <c r="A1728" s="518" t="s">
        <v>181</v>
      </c>
      <c r="B1728" s="518">
        <v>166314</v>
      </c>
      <c r="C1728" s="518" t="s">
        <v>2660</v>
      </c>
      <c r="D1728" s="518" t="s">
        <v>3780</v>
      </c>
      <c r="E1728" s="859">
        <v>36</v>
      </c>
      <c r="F1728" s="859">
        <v>36</v>
      </c>
      <c r="G1728" s="518" t="s">
        <v>128</v>
      </c>
      <c r="H1728" s="518" t="s">
        <v>181</v>
      </c>
      <c r="I1728" s="518">
        <v>166314</v>
      </c>
    </row>
    <row r="1729" spans="1:9" x14ac:dyDescent="0.2">
      <c r="A1729" s="518" t="s">
        <v>389</v>
      </c>
      <c r="B1729" s="518">
        <v>166330</v>
      </c>
      <c r="C1729" s="518" t="s">
        <v>2660</v>
      </c>
      <c r="D1729" s="518" t="s">
        <v>3781</v>
      </c>
      <c r="E1729" s="859">
        <v>20</v>
      </c>
      <c r="F1729" s="859">
        <v>18</v>
      </c>
      <c r="G1729" s="518" t="s">
        <v>122</v>
      </c>
      <c r="H1729" s="518" t="s">
        <v>389</v>
      </c>
      <c r="I1729" s="518">
        <v>166330</v>
      </c>
    </row>
    <row r="1730" spans="1:9" x14ac:dyDescent="0.2">
      <c r="A1730" s="518" t="s">
        <v>346</v>
      </c>
      <c r="B1730" s="518">
        <v>166389</v>
      </c>
      <c r="C1730" s="518" t="s">
        <v>2660</v>
      </c>
      <c r="D1730" s="518" t="s">
        <v>2456</v>
      </c>
      <c r="E1730" s="859">
        <v>20</v>
      </c>
      <c r="F1730" s="859">
        <v>20</v>
      </c>
      <c r="G1730" s="518" t="s">
        <v>122</v>
      </c>
      <c r="H1730" s="518" t="s">
        <v>346</v>
      </c>
      <c r="I1730" s="518">
        <v>166389</v>
      </c>
    </row>
    <row r="1731" spans="1:9" x14ac:dyDescent="0.2">
      <c r="A1731" s="518" t="s">
        <v>281</v>
      </c>
      <c r="B1731" s="518">
        <v>166397</v>
      </c>
      <c r="C1731" s="518" t="s">
        <v>2660</v>
      </c>
      <c r="D1731" s="518" t="s">
        <v>7454</v>
      </c>
      <c r="E1731" s="859">
        <v>30</v>
      </c>
      <c r="F1731" s="859">
        <v>0</v>
      </c>
      <c r="G1731" s="518" t="s">
        <v>122</v>
      </c>
      <c r="H1731" s="518" t="s">
        <v>281</v>
      </c>
      <c r="I1731" s="518">
        <v>166397</v>
      </c>
    </row>
    <row r="1732" spans="1:9" x14ac:dyDescent="0.2">
      <c r="A1732" s="518" t="s">
        <v>311</v>
      </c>
      <c r="B1732" s="518">
        <v>166447</v>
      </c>
      <c r="C1732" s="518" t="s">
        <v>2660</v>
      </c>
      <c r="D1732" s="518" t="s">
        <v>1238</v>
      </c>
      <c r="E1732" s="859">
        <v>31</v>
      </c>
      <c r="F1732" s="859">
        <v>31</v>
      </c>
      <c r="G1732" s="518" t="s">
        <v>122</v>
      </c>
      <c r="H1732" s="518" t="s">
        <v>311</v>
      </c>
      <c r="I1732" s="518">
        <v>166447</v>
      </c>
    </row>
    <row r="1733" spans="1:9" x14ac:dyDescent="0.2">
      <c r="A1733" s="518" t="s">
        <v>222</v>
      </c>
      <c r="B1733" s="518">
        <v>166454</v>
      </c>
      <c r="C1733" s="518" t="s">
        <v>2660</v>
      </c>
      <c r="D1733" s="518" t="s">
        <v>2524</v>
      </c>
      <c r="E1733" s="859">
        <v>30</v>
      </c>
      <c r="F1733" s="859">
        <v>0</v>
      </c>
      <c r="G1733" s="518" t="s">
        <v>122</v>
      </c>
      <c r="H1733" s="518" t="s">
        <v>222</v>
      </c>
      <c r="I1733" s="518">
        <v>223693</v>
      </c>
    </row>
    <row r="1734" spans="1:9" x14ac:dyDescent="0.2">
      <c r="A1734" s="518" t="s">
        <v>322</v>
      </c>
      <c r="B1734" s="518">
        <v>166546</v>
      </c>
      <c r="C1734" s="518" t="s">
        <v>2660</v>
      </c>
      <c r="D1734" s="518" t="s">
        <v>8741</v>
      </c>
      <c r="E1734" s="859">
        <v>32</v>
      </c>
      <c r="F1734" s="859">
        <v>0</v>
      </c>
      <c r="G1734" s="518" t="s">
        <v>128</v>
      </c>
      <c r="H1734" s="518" t="s">
        <v>322</v>
      </c>
      <c r="I1734" s="518">
        <v>166546</v>
      </c>
    </row>
    <row r="1735" spans="1:9" x14ac:dyDescent="0.2">
      <c r="A1735" s="518" t="s">
        <v>8494</v>
      </c>
      <c r="B1735" s="518">
        <v>166553</v>
      </c>
      <c r="C1735" s="518" t="s">
        <v>2660</v>
      </c>
      <c r="D1735" s="518" t="s">
        <v>3830</v>
      </c>
      <c r="E1735" s="859">
        <v>23</v>
      </c>
      <c r="F1735" s="859">
        <v>0</v>
      </c>
      <c r="G1735" s="518" t="s">
        <v>128</v>
      </c>
      <c r="H1735" s="518" t="s">
        <v>8494</v>
      </c>
      <c r="I1735" s="518">
        <v>166553</v>
      </c>
    </row>
    <row r="1736" spans="1:9" x14ac:dyDescent="0.2">
      <c r="A1736" s="518" t="s">
        <v>322</v>
      </c>
      <c r="B1736" s="518">
        <v>166561</v>
      </c>
      <c r="C1736" s="518" t="s">
        <v>2660</v>
      </c>
      <c r="D1736" s="518" t="s">
        <v>8741</v>
      </c>
      <c r="E1736" s="859">
        <v>34</v>
      </c>
      <c r="F1736" s="859">
        <v>0</v>
      </c>
      <c r="G1736" s="518" t="s">
        <v>128</v>
      </c>
      <c r="H1736" s="518" t="s">
        <v>322</v>
      </c>
      <c r="I1736" s="518">
        <v>166561</v>
      </c>
    </row>
    <row r="1737" spans="1:9" x14ac:dyDescent="0.2">
      <c r="A1737" s="518" t="s">
        <v>214</v>
      </c>
      <c r="B1737" s="518">
        <v>166686</v>
      </c>
      <c r="C1737" s="518" t="s">
        <v>2660</v>
      </c>
      <c r="D1737" s="518" t="s">
        <v>2309</v>
      </c>
      <c r="E1737" s="859">
        <v>32</v>
      </c>
      <c r="F1737" s="859">
        <v>0</v>
      </c>
      <c r="G1737" s="518" t="s">
        <v>122</v>
      </c>
      <c r="H1737" s="518" t="s">
        <v>214</v>
      </c>
      <c r="I1737" s="518">
        <v>166686</v>
      </c>
    </row>
    <row r="1738" spans="1:9" x14ac:dyDescent="0.2">
      <c r="A1738" s="518" t="s">
        <v>214</v>
      </c>
      <c r="B1738" s="518">
        <v>166702</v>
      </c>
      <c r="C1738" s="518" t="s">
        <v>2660</v>
      </c>
      <c r="D1738" s="518" t="s">
        <v>997</v>
      </c>
      <c r="E1738" s="859">
        <v>33</v>
      </c>
      <c r="F1738" s="859">
        <v>16</v>
      </c>
      <c r="G1738" s="518" t="s">
        <v>122</v>
      </c>
      <c r="H1738" s="518" t="s">
        <v>214</v>
      </c>
      <c r="I1738" s="518">
        <v>166702</v>
      </c>
    </row>
    <row r="1739" spans="1:9" x14ac:dyDescent="0.2">
      <c r="A1739" s="518" t="s">
        <v>214</v>
      </c>
      <c r="B1739" s="518">
        <v>166728</v>
      </c>
      <c r="C1739" s="518" t="s">
        <v>2660</v>
      </c>
      <c r="D1739" s="518" t="s">
        <v>8742</v>
      </c>
      <c r="E1739" s="859">
        <v>25</v>
      </c>
      <c r="F1739" s="859">
        <v>0</v>
      </c>
      <c r="G1739" s="518" t="s">
        <v>122</v>
      </c>
      <c r="H1739" s="518" t="s">
        <v>214</v>
      </c>
      <c r="I1739" s="518">
        <v>166728</v>
      </c>
    </row>
    <row r="1740" spans="1:9" x14ac:dyDescent="0.2">
      <c r="A1740" s="518" t="s">
        <v>214</v>
      </c>
      <c r="B1740" s="518">
        <v>166744</v>
      </c>
      <c r="C1740" s="518" t="s">
        <v>2660</v>
      </c>
      <c r="D1740" s="518" t="s">
        <v>8743</v>
      </c>
      <c r="E1740" s="859">
        <v>35</v>
      </c>
      <c r="F1740" s="859">
        <v>25</v>
      </c>
      <c r="G1740" s="518" t="s">
        <v>122</v>
      </c>
      <c r="H1740" s="518" t="s">
        <v>214</v>
      </c>
      <c r="I1740" s="518">
        <v>166744</v>
      </c>
    </row>
    <row r="1741" spans="1:9" x14ac:dyDescent="0.2">
      <c r="A1741" s="518" t="s">
        <v>349</v>
      </c>
      <c r="B1741" s="518">
        <v>166967</v>
      </c>
      <c r="C1741" s="518" t="s">
        <v>2660</v>
      </c>
      <c r="D1741" s="518" t="s">
        <v>8084</v>
      </c>
      <c r="E1741" s="859">
        <v>27</v>
      </c>
      <c r="F1741" s="859">
        <v>24</v>
      </c>
      <c r="G1741" s="518" t="s">
        <v>122</v>
      </c>
      <c r="H1741" s="518" t="s">
        <v>349</v>
      </c>
      <c r="I1741" s="518">
        <v>166967</v>
      </c>
    </row>
    <row r="1742" spans="1:9" x14ac:dyDescent="0.2">
      <c r="A1742" s="518" t="s">
        <v>171</v>
      </c>
      <c r="B1742" s="518">
        <v>166975</v>
      </c>
      <c r="C1742" s="518" t="s">
        <v>2660</v>
      </c>
      <c r="D1742" s="518" t="s">
        <v>3575</v>
      </c>
      <c r="E1742" s="859">
        <v>16</v>
      </c>
      <c r="F1742" s="859">
        <v>16</v>
      </c>
      <c r="G1742" s="518" t="s">
        <v>122</v>
      </c>
      <c r="H1742" s="518" t="s">
        <v>171</v>
      </c>
      <c r="I1742" s="518">
        <v>166975</v>
      </c>
    </row>
    <row r="1743" spans="1:9" x14ac:dyDescent="0.2">
      <c r="A1743" s="518" t="s">
        <v>234</v>
      </c>
      <c r="B1743" s="518">
        <v>167023</v>
      </c>
      <c r="C1743" s="518" t="s">
        <v>2660</v>
      </c>
      <c r="D1743" s="518" t="s">
        <v>822</v>
      </c>
      <c r="E1743" s="859">
        <v>24</v>
      </c>
      <c r="F1743" s="859">
        <v>21</v>
      </c>
      <c r="G1743" s="518" t="s">
        <v>122</v>
      </c>
      <c r="H1743" s="518" t="s">
        <v>234</v>
      </c>
      <c r="I1743" s="518">
        <v>167023</v>
      </c>
    </row>
    <row r="1744" spans="1:9" x14ac:dyDescent="0.2">
      <c r="A1744" s="518" t="s">
        <v>302</v>
      </c>
      <c r="B1744" s="518">
        <v>167064</v>
      </c>
      <c r="C1744" s="518" t="s">
        <v>2660</v>
      </c>
      <c r="D1744" s="518" t="s">
        <v>720</v>
      </c>
      <c r="E1744" s="859">
        <v>21</v>
      </c>
      <c r="F1744" s="859">
        <v>0</v>
      </c>
      <c r="G1744" s="518" t="s">
        <v>122</v>
      </c>
      <c r="H1744" s="518" t="s">
        <v>302</v>
      </c>
      <c r="I1744" s="518">
        <v>167064</v>
      </c>
    </row>
    <row r="1745" spans="1:9" x14ac:dyDescent="0.2">
      <c r="A1745" s="518" t="s">
        <v>230</v>
      </c>
      <c r="B1745" s="518">
        <v>167072</v>
      </c>
      <c r="C1745" s="518" t="s">
        <v>2660</v>
      </c>
      <c r="D1745" s="518" t="s">
        <v>3576</v>
      </c>
      <c r="E1745" s="859">
        <v>30</v>
      </c>
      <c r="F1745" s="859">
        <v>0</v>
      </c>
      <c r="G1745" s="518" t="s">
        <v>128</v>
      </c>
      <c r="H1745" s="518" t="s">
        <v>230</v>
      </c>
      <c r="I1745" s="518">
        <v>167072</v>
      </c>
    </row>
    <row r="1746" spans="1:9" x14ac:dyDescent="0.2">
      <c r="A1746" s="518" t="s">
        <v>230</v>
      </c>
      <c r="B1746" s="518">
        <v>167080</v>
      </c>
      <c r="C1746" s="518" t="s">
        <v>2660</v>
      </c>
      <c r="D1746" s="518" t="s">
        <v>3577</v>
      </c>
      <c r="E1746" s="859">
        <v>33</v>
      </c>
      <c r="F1746" s="859">
        <v>0</v>
      </c>
      <c r="G1746" s="518" t="s">
        <v>128</v>
      </c>
      <c r="H1746" s="518" t="s">
        <v>230</v>
      </c>
      <c r="I1746" s="518">
        <v>167080</v>
      </c>
    </row>
    <row r="1747" spans="1:9" x14ac:dyDescent="0.2">
      <c r="A1747" s="518" t="s">
        <v>288</v>
      </c>
      <c r="B1747" s="518">
        <v>167122</v>
      </c>
      <c r="C1747" s="518" t="s">
        <v>2660</v>
      </c>
      <c r="D1747" s="518" t="s">
        <v>2504</v>
      </c>
      <c r="E1747" s="859">
        <v>25</v>
      </c>
      <c r="F1747" s="859">
        <v>25</v>
      </c>
      <c r="G1747" s="518" t="s">
        <v>122</v>
      </c>
      <c r="H1747" s="518" t="s">
        <v>288</v>
      </c>
      <c r="I1747" s="518">
        <v>167122</v>
      </c>
    </row>
    <row r="1748" spans="1:9" x14ac:dyDescent="0.2">
      <c r="A1748" s="518" t="s">
        <v>240</v>
      </c>
      <c r="B1748" s="518">
        <v>167288</v>
      </c>
      <c r="C1748" s="518" t="s">
        <v>2660</v>
      </c>
      <c r="D1748" s="518" t="s">
        <v>2798</v>
      </c>
      <c r="E1748" s="859">
        <v>25</v>
      </c>
      <c r="F1748" s="859">
        <v>25</v>
      </c>
      <c r="G1748" s="518" t="s">
        <v>122</v>
      </c>
      <c r="H1748" s="518" t="s">
        <v>240</v>
      </c>
      <c r="I1748" s="518">
        <v>167288</v>
      </c>
    </row>
    <row r="1749" spans="1:9" x14ac:dyDescent="0.2">
      <c r="A1749" s="518" t="s">
        <v>256</v>
      </c>
      <c r="B1749" s="518">
        <v>167338</v>
      </c>
      <c r="C1749" s="518" t="s">
        <v>2660</v>
      </c>
      <c r="D1749" s="518" t="s">
        <v>1342</v>
      </c>
      <c r="E1749" s="859">
        <v>25</v>
      </c>
      <c r="F1749" s="859">
        <v>11</v>
      </c>
      <c r="G1749" s="518" t="s">
        <v>128</v>
      </c>
      <c r="H1749" s="518" t="s">
        <v>256</v>
      </c>
      <c r="I1749" s="518">
        <v>167338</v>
      </c>
    </row>
    <row r="1750" spans="1:9" x14ac:dyDescent="0.2">
      <c r="A1750" s="518" t="s">
        <v>225</v>
      </c>
      <c r="B1750" s="518">
        <v>167429</v>
      </c>
      <c r="C1750" s="518" t="s">
        <v>2660</v>
      </c>
      <c r="D1750" s="518" t="s">
        <v>3645</v>
      </c>
      <c r="E1750" s="859">
        <v>33</v>
      </c>
      <c r="F1750" s="859">
        <v>33</v>
      </c>
      <c r="G1750" s="518" t="s">
        <v>122</v>
      </c>
      <c r="H1750" s="518" t="s">
        <v>225</v>
      </c>
      <c r="I1750" s="518">
        <v>167429</v>
      </c>
    </row>
    <row r="1751" spans="1:9" x14ac:dyDescent="0.2">
      <c r="A1751" s="518" t="s">
        <v>256</v>
      </c>
      <c r="B1751" s="518">
        <v>167536</v>
      </c>
      <c r="C1751" s="518" t="s">
        <v>2660</v>
      </c>
      <c r="D1751" s="518" t="s">
        <v>573</v>
      </c>
      <c r="E1751" s="859">
        <v>30</v>
      </c>
      <c r="F1751" s="859">
        <v>0</v>
      </c>
      <c r="G1751" s="518" t="s">
        <v>128</v>
      </c>
      <c r="H1751" s="518" t="s">
        <v>256</v>
      </c>
      <c r="I1751" s="518">
        <v>167536</v>
      </c>
    </row>
    <row r="1752" spans="1:9" x14ac:dyDescent="0.2">
      <c r="A1752" s="518" t="s">
        <v>237</v>
      </c>
      <c r="B1752" s="518">
        <v>167775</v>
      </c>
      <c r="C1752" s="518" t="s">
        <v>2660</v>
      </c>
      <c r="D1752" s="518" t="s">
        <v>3697</v>
      </c>
      <c r="E1752" s="859">
        <v>33</v>
      </c>
      <c r="F1752" s="859">
        <v>0</v>
      </c>
      <c r="G1752" s="518" t="s">
        <v>128</v>
      </c>
      <c r="H1752" s="518" t="s">
        <v>237</v>
      </c>
      <c r="I1752" s="518">
        <v>167775</v>
      </c>
    </row>
    <row r="1753" spans="1:9" x14ac:dyDescent="0.2">
      <c r="A1753" s="518" t="s">
        <v>237</v>
      </c>
      <c r="B1753" s="518">
        <v>167783</v>
      </c>
      <c r="C1753" s="518" t="s">
        <v>2660</v>
      </c>
      <c r="D1753" s="518" t="s">
        <v>3697</v>
      </c>
      <c r="E1753" s="859">
        <v>32</v>
      </c>
      <c r="F1753" s="859">
        <v>0</v>
      </c>
      <c r="G1753" s="518" t="s">
        <v>128</v>
      </c>
      <c r="H1753" s="518" t="s">
        <v>237</v>
      </c>
      <c r="I1753" s="518">
        <v>167783</v>
      </c>
    </row>
    <row r="1754" spans="1:9" x14ac:dyDescent="0.2">
      <c r="A1754" s="518" t="s">
        <v>340</v>
      </c>
      <c r="B1754" s="518">
        <v>167932</v>
      </c>
      <c r="C1754" s="518" t="s">
        <v>2660</v>
      </c>
      <c r="D1754" s="518" t="s">
        <v>8093</v>
      </c>
      <c r="E1754" s="859">
        <v>35</v>
      </c>
      <c r="F1754" s="859">
        <v>30</v>
      </c>
      <c r="G1754" s="518" t="s">
        <v>128</v>
      </c>
      <c r="H1754" s="518" t="s">
        <v>340</v>
      </c>
      <c r="I1754" s="518">
        <v>167932</v>
      </c>
    </row>
    <row r="1755" spans="1:9" x14ac:dyDescent="0.2">
      <c r="A1755" s="518" t="s">
        <v>340</v>
      </c>
      <c r="B1755" s="518">
        <v>167940</v>
      </c>
      <c r="C1755" s="518" t="s">
        <v>2660</v>
      </c>
      <c r="D1755" s="518" t="s">
        <v>3751</v>
      </c>
      <c r="E1755" s="859">
        <v>35</v>
      </c>
      <c r="F1755" s="859">
        <v>30</v>
      </c>
      <c r="G1755" s="518" t="s">
        <v>128</v>
      </c>
      <c r="H1755" s="518" t="s">
        <v>340</v>
      </c>
      <c r="I1755" s="518">
        <v>167940</v>
      </c>
    </row>
    <row r="1756" spans="1:9" x14ac:dyDescent="0.2">
      <c r="A1756" s="518" t="s">
        <v>266</v>
      </c>
      <c r="B1756" s="518">
        <v>167957</v>
      </c>
      <c r="C1756" s="518" t="s">
        <v>2660</v>
      </c>
      <c r="D1756" s="518" t="s">
        <v>2588</v>
      </c>
      <c r="E1756" s="859">
        <v>23</v>
      </c>
      <c r="F1756" s="859">
        <v>0</v>
      </c>
      <c r="G1756" s="518" t="s">
        <v>122</v>
      </c>
      <c r="H1756" s="518" t="s">
        <v>266</v>
      </c>
      <c r="I1756" s="518">
        <v>167957</v>
      </c>
    </row>
    <row r="1757" spans="1:9" x14ac:dyDescent="0.2">
      <c r="A1757" s="518" t="s">
        <v>349</v>
      </c>
      <c r="B1757" s="518">
        <v>168104</v>
      </c>
      <c r="C1757" s="518" t="s">
        <v>2660</v>
      </c>
      <c r="D1757" s="518" t="s">
        <v>735</v>
      </c>
      <c r="E1757" s="859">
        <v>26</v>
      </c>
      <c r="F1757" s="859">
        <v>26</v>
      </c>
      <c r="G1757" s="518" t="s">
        <v>122</v>
      </c>
      <c r="H1757" s="518" t="s">
        <v>349</v>
      </c>
      <c r="I1757" s="518">
        <v>168104</v>
      </c>
    </row>
    <row r="1758" spans="1:9" x14ac:dyDescent="0.2">
      <c r="A1758" s="518" t="s">
        <v>349</v>
      </c>
      <c r="B1758" s="518">
        <v>168120</v>
      </c>
      <c r="C1758" s="518" t="s">
        <v>2660</v>
      </c>
      <c r="D1758" s="518" t="s">
        <v>806</v>
      </c>
      <c r="E1758" s="859">
        <v>24</v>
      </c>
      <c r="F1758" s="859">
        <v>24</v>
      </c>
      <c r="G1758" s="518" t="s">
        <v>122</v>
      </c>
      <c r="H1758" s="518" t="s">
        <v>349</v>
      </c>
      <c r="I1758" s="518">
        <v>168120</v>
      </c>
    </row>
    <row r="1759" spans="1:9" x14ac:dyDescent="0.2">
      <c r="A1759" s="518" t="s">
        <v>178</v>
      </c>
      <c r="B1759" s="518">
        <v>168302</v>
      </c>
      <c r="C1759" s="518" t="s">
        <v>2660</v>
      </c>
      <c r="D1759" s="518" t="s">
        <v>3701</v>
      </c>
      <c r="E1759" s="859">
        <v>31</v>
      </c>
      <c r="F1759" s="859">
        <v>27</v>
      </c>
      <c r="G1759" s="518" t="s">
        <v>128</v>
      </c>
      <c r="H1759" s="518" t="s">
        <v>178</v>
      </c>
      <c r="I1759" s="518">
        <v>168302</v>
      </c>
    </row>
    <row r="1760" spans="1:9" x14ac:dyDescent="0.2">
      <c r="A1760" s="518" t="s">
        <v>222</v>
      </c>
      <c r="B1760" s="518">
        <v>168328</v>
      </c>
      <c r="C1760" s="518" t="s">
        <v>2660</v>
      </c>
      <c r="D1760" s="518" t="s">
        <v>663</v>
      </c>
      <c r="E1760" s="859">
        <v>23</v>
      </c>
      <c r="F1760" s="859">
        <v>23</v>
      </c>
      <c r="G1760" s="518" t="s">
        <v>122</v>
      </c>
      <c r="H1760" s="518" t="s">
        <v>222</v>
      </c>
      <c r="I1760" s="518">
        <v>168328</v>
      </c>
    </row>
    <row r="1761" spans="1:9" x14ac:dyDescent="0.2">
      <c r="A1761" s="518" t="s">
        <v>222</v>
      </c>
      <c r="B1761" s="518">
        <v>168336</v>
      </c>
      <c r="C1761" s="518" t="s">
        <v>2660</v>
      </c>
      <c r="D1761" s="518" t="s">
        <v>726</v>
      </c>
      <c r="E1761" s="859">
        <v>24</v>
      </c>
      <c r="F1761" s="859">
        <v>24</v>
      </c>
      <c r="G1761" s="518" t="s">
        <v>122</v>
      </c>
      <c r="H1761" s="518" t="s">
        <v>222</v>
      </c>
      <c r="I1761" s="518">
        <v>168336</v>
      </c>
    </row>
    <row r="1762" spans="1:9" x14ac:dyDescent="0.2">
      <c r="A1762" s="518" t="s">
        <v>164</v>
      </c>
      <c r="B1762" s="518">
        <v>168443</v>
      </c>
      <c r="C1762" s="518" t="s">
        <v>2660</v>
      </c>
      <c r="D1762" s="518" t="s">
        <v>427</v>
      </c>
      <c r="E1762" s="859">
        <v>25</v>
      </c>
      <c r="F1762" s="859">
        <v>24</v>
      </c>
      <c r="G1762" s="518" t="s">
        <v>122</v>
      </c>
      <c r="H1762" s="518" t="s">
        <v>164</v>
      </c>
      <c r="I1762" s="518">
        <v>168443</v>
      </c>
    </row>
    <row r="1763" spans="1:9" x14ac:dyDescent="0.2">
      <c r="A1763" s="518" t="s">
        <v>164</v>
      </c>
      <c r="B1763" s="518">
        <v>168450</v>
      </c>
      <c r="C1763" s="518" t="s">
        <v>2660</v>
      </c>
      <c r="D1763" s="518" t="s">
        <v>299</v>
      </c>
      <c r="E1763" s="859">
        <v>31</v>
      </c>
      <c r="F1763" s="859">
        <v>31</v>
      </c>
      <c r="G1763" s="518" t="s">
        <v>122</v>
      </c>
      <c r="H1763" s="518" t="s">
        <v>164</v>
      </c>
      <c r="I1763" s="518">
        <v>168450</v>
      </c>
    </row>
    <row r="1764" spans="1:9" x14ac:dyDescent="0.2">
      <c r="A1764" s="518" t="s">
        <v>245</v>
      </c>
      <c r="B1764" s="518">
        <v>168468</v>
      </c>
      <c r="C1764" s="518" t="s">
        <v>2660</v>
      </c>
      <c r="D1764" s="518" t="s">
        <v>729</v>
      </c>
      <c r="E1764" s="859">
        <v>33</v>
      </c>
      <c r="F1764" s="859">
        <v>30</v>
      </c>
      <c r="G1764" s="518" t="s">
        <v>122</v>
      </c>
      <c r="H1764" s="518" t="s">
        <v>245</v>
      </c>
      <c r="I1764" s="518">
        <v>168468</v>
      </c>
    </row>
    <row r="1765" spans="1:9" x14ac:dyDescent="0.2">
      <c r="A1765" s="518" t="s">
        <v>351</v>
      </c>
      <c r="B1765" s="518">
        <v>168484</v>
      </c>
      <c r="C1765" s="518" t="s">
        <v>2660</v>
      </c>
      <c r="D1765" s="518" t="s">
        <v>3881</v>
      </c>
      <c r="E1765" s="859">
        <v>30</v>
      </c>
      <c r="F1765" s="859">
        <v>30</v>
      </c>
      <c r="G1765" s="518" t="s">
        <v>128</v>
      </c>
      <c r="H1765" s="518" t="s">
        <v>351</v>
      </c>
      <c r="I1765" s="518">
        <v>168484</v>
      </c>
    </row>
    <row r="1766" spans="1:9" x14ac:dyDescent="0.2">
      <c r="A1766" s="518" t="s">
        <v>321</v>
      </c>
      <c r="B1766" s="518">
        <v>168567</v>
      </c>
      <c r="C1766" s="518" t="s">
        <v>2660</v>
      </c>
      <c r="D1766" s="518" t="s">
        <v>565</v>
      </c>
      <c r="E1766" s="859">
        <v>31</v>
      </c>
      <c r="F1766" s="859">
        <v>0</v>
      </c>
      <c r="G1766" s="518" t="s">
        <v>128</v>
      </c>
      <c r="H1766" s="518" t="s">
        <v>321</v>
      </c>
      <c r="I1766" s="518">
        <v>168567</v>
      </c>
    </row>
    <row r="1767" spans="1:9" x14ac:dyDescent="0.2">
      <c r="A1767" s="518" t="s">
        <v>371</v>
      </c>
      <c r="B1767" s="518">
        <v>168583</v>
      </c>
      <c r="C1767" s="518" t="s">
        <v>2660</v>
      </c>
      <c r="D1767" s="518" t="s">
        <v>8744</v>
      </c>
      <c r="E1767" s="859">
        <v>12</v>
      </c>
      <c r="F1767" s="859">
        <v>0</v>
      </c>
      <c r="G1767" s="518" t="s">
        <v>128</v>
      </c>
      <c r="H1767" s="518" t="s">
        <v>371</v>
      </c>
      <c r="I1767" s="518">
        <v>168583</v>
      </c>
    </row>
    <row r="1768" spans="1:9" x14ac:dyDescent="0.2">
      <c r="A1768" s="518" t="s">
        <v>360</v>
      </c>
      <c r="B1768" s="518">
        <v>168617</v>
      </c>
      <c r="C1768" s="518" t="s">
        <v>2660</v>
      </c>
      <c r="D1768" s="518" t="s">
        <v>3882</v>
      </c>
      <c r="E1768" s="859">
        <v>24</v>
      </c>
      <c r="F1768" s="859">
        <v>24</v>
      </c>
      <c r="G1768" s="518" t="s">
        <v>128</v>
      </c>
      <c r="H1768" s="518" t="s">
        <v>360</v>
      </c>
      <c r="I1768" s="518">
        <v>168617</v>
      </c>
    </row>
    <row r="1769" spans="1:9" x14ac:dyDescent="0.2">
      <c r="A1769" s="518" t="s">
        <v>376</v>
      </c>
      <c r="B1769" s="518">
        <v>168906</v>
      </c>
      <c r="C1769" s="518" t="s">
        <v>2660</v>
      </c>
      <c r="D1769" s="518" t="s">
        <v>533</v>
      </c>
      <c r="E1769" s="859">
        <v>35</v>
      </c>
      <c r="F1769" s="859">
        <v>0</v>
      </c>
      <c r="G1769" s="518" t="s">
        <v>122</v>
      </c>
      <c r="H1769" s="518" t="s">
        <v>376</v>
      </c>
      <c r="I1769" s="518">
        <v>168906</v>
      </c>
    </row>
    <row r="1770" spans="1:9" x14ac:dyDescent="0.2">
      <c r="A1770" s="518" t="s">
        <v>260</v>
      </c>
      <c r="B1770" s="518">
        <v>168914</v>
      </c>
      <c r="C1770" s="518" t="s">
        <v>2660</v>
      </c>
      <c r="D1770" s="518" t="s">
        <v>800</v>
      </c>
      <c r="E1770" s="859">
        <v>32</v>
      </c>
      <c r="F1770" s="859">
        <v>26</v>
      </c>
      <c r="G1770" s="518" t="s">
        <v>122</v>
      </c>
      <c r="H1770" s="518" t="s">
        <v>260</v>
      </c>
      <c r="I1770" s="518">
        <v>168914</v>
      </c>
    </row>
    <row r="1771" spans="1:9" x14ac:dyDescent="0.2">
      <c r="A1771" s="518" t="s">
        <v>256</v>
      </c>
      <c r="B1771" s="518">
        <v>168963</v>
      </c>
      <c r="C1771" s="518" t="s">
        <v>2660</v>
      </c>
      <c r="D1771" s="518" t="s">
        <v>3720</v>
      </c>
      <c r="E1771" s="859">
        <v>32</v>
      </c>
      <c r="F1771" s="859">
        <v>0</v>
      </c>
      <c r="G1771" s="518" t="s">
        <v>128</v>
      </c>
      <c r="H1771" s="518" t="s">
        <v>256</v>
      </c>
      <c r="I1771" s="518">
        <v>168963</v>
      </c>
    </row>
    <row r="1772" spans="1:9" x14ac:dyDescent="0.2">
      <c r="A1772" s="518" t="s">
        <v>210</v>
      </c>
      <c r="B1772" s="518">
        <v>169052</v>
      </c>
      <c r="C1772" s="518" t="s">
        <v>2660</v>
      </c>
      <c r="D1772" s="518" t="s">
        <v>3753</v>
      </c>
      <c r="E1772" s="859">
        <v>35</v>
      </c>
      <c r="F1772" s="859">
        <v>35</v>
      </c>
      <c r="G1772" s="518" t="s">
        <v>128</v>
      </c>
      <c r="H1772" s="518" t="s">
        <v>210</v>
      </c>
      <c r="I1772" s="518">
        <v>169052</v>
      </c>
    </row>
    <row r="1773" spans="1:9" x14ac:dyDescent="0.2">
      <c r="A1773" s="518" t="s">
        <v>240</v>
      </c>
      <c r="B1773" s="518">
        <v>169144</v>
      </c>
      <c r="C1773" s="518" t="s">
        <v>2660</v>
      </c>
      <c r="D1773" s="518" t="s">
        <v>619</v>
      </c>
      <c r="E1773" s="859">
        <v>33</v>
      </c>
      <c r="F1773" s="859">
        <v>33</v>
      </c>
      <c r="G1773" s="518" t="s">
        <v>128</v>
      </c>
      <c r="H1773" s="518" t="s">
        <v>240</v>
      </c>
      <c r="I1773" s="518">
        <v>169144</v>
      </c>
    </row>
    <row r="1774" spans="1:9" x14ac:dyDescent="0.2">
      <c r="A1774" s="518" t="s">
        <v>305</v>
      </c>
      <c r="B1774" s="518">
        <v>169201</v>
      </c>
      <c r="C1774" s="518" t="s">
        <v>2660</v>
      </c>
      <c r="D1774" s="518" t="s">
        <v>3795</v>
      </c>
      <c r="E1774" s="859">
        <v>19</v>
      </c>
      <c r="F1774" s="859">
        <v>17</v>
      </c>
      <c r="G1774" s="518" t="s">
        <v>122</v>
      </c>
      <c r="H1774" s="518" t="s">
        <v>305</v>
      </c>
      <c r="I1774" s="518">
        <v>169201</v>
      </c>
    </row>
    <row r="1775" spans="1:9" x14ac:dyDescent="0.2">
      <c r="A1775" s="518" t="s">
        <v>362</v>
      </c>
      <c r="B1775" s="518">
        <v>169284</v>
      </c>
      <c r="C1775" s="518" t="s">
        <v>2660</v>
      </c>
      <c r="D1775" s="518" t="s">
        <v>1342</v>
      </c>
      <c r="E1775" s="859">
        <v>24</v>
      </c>
      <c r="F1775" s="859">
        <v>16</v>
      </c>
      <c r="G1775" s="518" t="s">
        <v>128</v>
      </c>
      <c r="H1775" s="518" t="s">
        <v>362</v>
      </c>
      <c r="I1775" s="518">
        <v>169284</v>
      </c>
    </row>
    <row r="1776" spans="1:9" x14ac:dyDescent="0.2">
      <c r="A1776" s="518" t="s">
        <v>337</v>
      </c>
      <c r="B1776" s="518">
        <v>169425</v>
      </c>
      <c r="C1776" s="518" t="s">
        <v>2660</v>
      </c>
      <c r="D1776" s="518" t="s">
        <v>3852</v>
      </c>
      <c r="E1776" s="859">
        <v>32</v>
      </c>
      <c r="F1776" s="859">
        <v>32</v>
      </c>
      <c r="G1776" s="518" t="s">
        <v>122</v>
      </c>
      <c r="H1776" s="518" t="s">
        <v>337</v>
      </c>
      <c r="I1776" s="518">
        <v>169425</v>
      </c>
    </row>
    <row r="1777" spans="1:9" x14ac:dyDescent="0.2">
      <c r="A1777" s="518" t="s">
        <v>376</v>
      </c>
      <c r="B1777" s="518">
        <v>169516</v>
      </c>
      <c r="C1777" s="518" t="s">
        <v>2660</v>
      </c>
      <c r="D1777" s="518" t="s">
        <v>538</v>
      </c>
      <c r="E1777" s="859">
        <v>35</v>
      </c>
      <c r="F1777" s="859">
        <v>27</v>
      </c>
      <c r="G1777" s="518" t="s">
        <v>122</v>
      </c>
      <c r="H1777" s="518" t="s">
        <v>376</v>
      </c>
      <c r="I1777" s="518">
        <v>169516</v>
      </c>
    </row>
    <row r="1778" spans="1:9" x14ac:dyDescent="0.2">
      <c r="A1778" s="518" t="s">
        <v>296</v>
      </c>
      <c r="B1778" s="518">
        <v>169524</v>
      </c>
      <c r="C1778" s="518" t="s">
        <v>2660</v>
      </c>
      <c r="D1778" s="518" t="s">
        <v>3853</v>
      </c>
      <c r="E1778" s="859">
        <v>34</v>
      </c>
      <c r="F1778" s="859">
        <v>29</v>
      </c>
      <c r="G1778" s="518" t="s">
        <v>122</v>
      </c>
      <c r="H1778" s="518" t="s">
        <v>296</v>
      </c>
      <c r="I1778" s="518">
        <v>169524</v>
      </c>
    </row>
    <row r="1779" spans="1:9" x14ac:dyDescent="0.2">
      <c r="A1779" s="518" t="s">
        <v>296</v>
      </c>
      <c r="B1779" s="518">
        <v>169532</v>
      </c>
      <c r="C1779" s="518" t="s">
        <v>2660</v>
      </c>
      <c r="D1779" s="518" t="s">
        <v>3854</v>
      </c>
      <c r="E1779" s="859">
        <v>33</v>
      </c>
      <c r="F1779" s="859">
        <v>30</v>
      </c>
      <c r="G1779" s="518" t="s">
        <v>122</v>
      </c>
      <c r="H1779" s="518" t="s">
        <v>296</v>
      </c>
      <c r="I1779" s="518">
        <v>169532</v>
      </c>
    </row>
    <row r="1780" spans="1:9" x14ac:dyDescent="0.2">
      <c r="A1780" s="518" t="s">
        <v>349</v>
      </c>
      <c r="B1780" s="518">
        <v>169607</v>
      </c>
      <c r="C1780" s="518" t="s">
        <v>2660</v>
      </c>
      <c r="D1780" s="518" t="s">
        <v>3883</v>
      </c>
      <c r="E1780" s="859">
        <v>24</v>
      </c>
      <c r="F1780" s="859">
        <v>23</v>
      </c>
      <c r="G1780" s="518" t="s">
        <v>122</v>
      </c>
      <c r="H1780" s="518" t="s">
        <v>349</v>
      </c>
      <c r="I1780" s="518">
        <v>169607</v>
      </c>
    </row>
    <row r="1781" spans="1:9" x14ac:dyDescent="0.2">
      <c r="A1781" s="518" t="s">
        <v>8494</v>
      </c>
      <c r="B1781" s="518">
        <v>169722</v>
      </c>
      <c r="C1781" s="518" t="s">
        <v>2660</v>
      </c>
      <c r="D1781" s="518" t="s">
        <v>1248</v>
      </c>
      <c r="E1781" s="859">
        <v>30</v>
      </c>
      <c r="F1781" s="859">
        <v>28</v>
      </c>
      <c r="G1781" s="518" t="s">
        <v>122</v>
      </c>
      <c r="H1781" s="518" t="s">
        <v>8494</v>
      </c>
      <c r="I1781" s="518">
        <v>169722</v>
      </c>
    </row>
    <row r="1782" spans="1:9" x14ac:dyDescent="0.2">
      <c r="A1782" s="518" t="s">
        <v>261</v>
      </c>
      <c r="B1782" s="518">
        <v>169771</v>
      </c>
      <c r="C1782" s="518" t="s">
        <v>2660</v>
      </c>
      <c r="D1782" s="518" t="s">
        <v>1047</v>
      </c>
      <c r="E1782" s="859">
        <v>37</v>
      </c>
      <c r="F1782" s="859">
        <v>35</v>
      </c>
      <c r="G1782" s="518" t="s">
        <v>122</v>
      </c>
      <c r="H1782" s="518" t="s">
        <v>261</v>
      </c>
      <c r="I1782" s="518">
        <v>169771</v>
      </c>
    </row>
    <row r="1783" spans="1:9" x14ac:dyDescent="0.2">
      <c r="A1783" s="518" t="s">
        <v>261</v>
      </c>
      <c r="B1783" s="518">
        <v>169789</v>
      </c>
      <c r="C1783" s="518" t="s">
        <v>2660</v>
      </c>
      <c r="D1783" s="518" t="s">
        <v>3467</v>
      </c>
      <c r="E1783" s="859">
        <v>35</v>
      </c>
      <c r="F1783" s="859">
        <v>35</v>
      </c>
      <c r="G1783" s="518" t="s">
        <v>122</v>
      </c>
      <c r="H1783" s="518" t="s">
        <v>261</v>
      </c>
      <c r="I1783" s="518">
        <v>169789</v>
      </c>
    </row>
    <row r="1784" spans="1:9" x14ac:dyDescent="0.2">
      <c r="A1784" s="518" t="s">
        <v>321</v>
      </c>
      <c r="B1784" s="518">
        <v>169805</v>
      </c>
      <c r="C1784" s="518" t="s">
        <v>2660</v>
      </c>
      <c r="D1784" s="518" t="s">
        <v>3658</v>
      </c>
      <c r="E1784" s="859">
        <v>35</v>
      </c>
      <c r="F1784" s="859">
        <v>35</v>
      </c>
      <c r="G1784" s="518" t="s">
        <v>122</v>
      </c>
      <c r="H1784" s="518" t="s">
        <v>321</v>
      </c>
      <c r="I1784" s="518">
        <v>169805</v>
      </c>
    </row>
    <row r="1785" spans="1:9" x14ac:dyDescent="0.2">
      <c r="A1785" s="518" t="s">
        <v>321</v>
      </c>
      <c r="B1785" s="518">
        <v>169813</v>
      </c>
      <c r="C1785" s="518" t="s">
        <v>2660</v>
      </c>
      <c r="D1785" s="518" t="s">
        <v>1710</v>
      </c>
      <c r="E1785" s="859">
        <v>26</v>
      </c>
      <c r="F1785" s="859">
        <v>22</v>
      </c>
      <c r="G1785" s="518" t="s">
        <v>122</v>
      </c>
      <c r="H1785" s="518" t="s">
        <v>321</v>
      </c>
      <c r="I1785" s="518">
        <v>169813</v>
      </c>
    </row>
    <row r="1786" spans="1:9" x14ac:dyDescent="0.2">
      <c r="A1786" s="518" t="s">
        <v>217</v>
      </c>
      <c r="B1786" s="518">
        <v>169821</v>
      </c>
      <c r="C1786" s="518" t="s">
        <v>2660</v>
      </c>
      <c r="D1786" s="518" t="s">
        <v>1359</v>
      </c>
      <c r="E1786" s="859">
        <v>24</v>
      </c>
      <c r="F1786" s="859">
        <v>24</v>
      </c>
      <c r="G1786" s="518" t="s">
        <v>122</v>
      </c>
      <c r="H1786" s="518" t="s">
        <v>217</v>
      </c>
      <c r="I1786" s="518">
        <v>169821</v>
      </c>
    </row>
    <row r="1787" spans="1:9" x14ac:dyDescent="0.2">
      <c r="A1787" s="518" t="s">
        <v>217</v>
      </c>
      <c r="B1787" s="518">
        <v>169839</v>
      </c>
      <c r="C1787" s="518" t="s">
        <v>2660</v>
      </c>
      <c r="D1787" s="518" t="s">
        <v>3665</v>
      </c>
      <c r="E1787" s="859">
        <v>21</v>
      </c>
      <c r="F1787" s="859">
        <v>21</v>
      </c>
      <c r="G1787" s="518" t="s">
        <v>122</v>
      </c>
      <c r="H1787" s="518" t="s">
        <v>217</v>
      </c>
      <c r="I1787" s="518">
        <v>169839</v>
      </c>
    </row>
    <row r="1788" spans="1:9" x14ac:dyDescent="0.2">
      <c r="A1788" s="518" t="s">
        <v>383</v>
      </c>
      <c r="B1788" s="518">
        <v>169854</v>
      </c>
      <c r="C1788" s="518" t="s">
        <v>2660</v>
      </c>
      <c r="D1788" s="518" t="s">
        <v>607</v>
      </c>
      <c r="E1788" s="859">
        <v>36</v>
      </c>
      <c r="F1788" s="859">
        <v>25</v>
      </c>
      <c r="G1788" s="518" t="s">
        <v>122</v>
      </c>
      <c r="H1788" s="518" t="s">
        <v>383</v>
      </c>
      <c r="I1788" s="518">
        <v>169854</v>
      </c>
    </row>
    <row r="1789" spans="1:9" x14ac:dyDescent="0.2">
      <c r="A1789" s="518" t="s">
        <v>383</v>
      </c>
      <c r="B1789" s="518">
        <v>169862</v>
      </c>
      <c r="C1789" s="518" t="s">
        <v>2660</v>
      </c>
      <c r="D1789" s="518" t="s">
        <v>3666</v>
      </c>
      <c r="E1789" s="859">
        <v>31</v>
      </c>
      <c r="F1789" s="859">
        <v>0</v>
      </c>
      <c r="G1789" s="518" t="s">
        <v>122</v>
      </c>
      <c r="H1789" s="518" t="s">
        <v>383</v>
      </c>
      <c r="I1789" s="518">
        <v>169862</v>
      </c>
    </row>
    <row r="1790" spans="1:9" x14ac:dyDescent="0.2">
      <c r="A1790" s="518" t="s">
        <v>383</v>
      </c>
      <c r="B1790" s="518">
        <v>169870</v>
      </c>
      <c r="C1790" s="518" t="s">
        <v>2660</v>
      </c>
      <c r="D1790" s="518" t="s">
        <v>1618</v>
      </c>
      <c r="E1790" s="859">
        <v>36</v>
      </c>
      <c r="F1790" s="859">
        <v>25</v>
      </c>
      <c r="G1790" s="518" t="s">
        <v>122</v>
      </c>
      <c r="H1790" s="518" t="s">
        <v>383</v>
      </c>
      <c r="I1790" s="518">
        <v>169870</v>
      </c>
    </row>
    <row r="1791" spans="1:9" x14ac:dyDescent="0.2">
      <c r="A1791" s="518" t="s">
        <v>383</v>
      </c>
      <c r="B1791" s="518">
        <v>169888</v>
      </c>
      <c r="C1791" s="518" t="s">
        <v>2660</v>
      </c>
      <c r="D1791" s="518" t="s">
        <v>3594</v>
      </c>
      <c r="E1791" s="859">
        <v>35</v>
      </c>
      <c r="F1791" s="859">
        <v>25</v>
      </c>
      <c r="G1791" s="518" t="s">
        <v>122</v>
      </c>
      <c r="H1791" s="518" t="s">
        <v>383</v>
      </c>
      <c r="I1791" s="518">
        <v>169888</v>
      </c>
    </row>
    <row r="1792" spans="1:9" x14ac:dyDescent="0.2">
      <c r="A1792" s="518" t="s">
        <v>394</v>
      </c>
      <c r="B1792" s="518">
        <v>169995</v>
      </c>
      <c r="C1792" s="518" t="s">
        <v>2660</v>
      </c>
      <c r="D1792" s="518" t="s">
        <v>3497</v>
      </c>
      <c r="E1792" s="859">
        <v>17</v>
      </c>
      <c r="F1792" s="859">
        <v>0</v>
      </c>
      <c r="G1792" s="518" t="s">
        <v>128</v>
      </c>
      <c r="H1792" s="518" t="s">
        <v>394</v>
      </c>
      <c r="I1792" s="518">
        <v>169995</v>
      </c>
    </row>
    <row r="1793" spans="1:9" x14ac:dyDescent="0.2">
      <c r="A1793" s="518" t="s">
        <v>161</v>
      </c>
      <c r="B1793" s="518">
        <v>170134</v>
      </c>
      <c r="C1793" s="518" t="s">
        <v>2660</v>
      </c>
      <c r="D1793" s="518" t="s">
        <v>3610</v>
      </c>
      <c r="E1793" s="859">
        <v>35</v>
      </c>
      <c r="F1793" s="859">
        <v>34</v>
      </c>
      <c r="G1793" s="518" t="s">
        <v>128</v>
      </c>
      <c r="H1793" s="518" t="s">
        <v>161</v>
      </c>
      <c r="I1793" s="518">
        <v>170134</v>
      </c>
    </row>
    <row r="1794" spans="1:9" x14ac:dyDescent="0.2">
      <c r="A1794" s="518" t="s">
        <v>276</v>
      </c>
      <c r="B1794" s="518">
        <v>170332</v>
      </c>
      <c r="C1794" s="518" t="s">
        <v>2660</v>
      </c>
      <c r="D1794" s="518" t="s">
        <v>6691</v>
      </c>
      <c r="E1794" s="859">
        <v>35</v>
      </c>
      <c r="F1794" s="859">
        <v>35</v>
      </c>
      <c r="G1794" s="518" t="s">
        <v>122</v>
      </c>
      <c r="H1794" s="518" t="s">
        <v>276</v>
      </c>
      <c r="I1794" s="518">
        <v>170332</v>
      </c>
    </row>
    <row r="1795" spans="1:9" x14ac:dyDescent="0.2">
      <c r="A1795" s="518" t="s">
        <v>395</v>
      </c>
      <c r="B1795" s="518">
        <v>170340</v>
      </c>
      <c r="C1795" s="518" t="s">
        <v>2660</v>
      </c>
      <c r="D1795" s="518" t="s">
        <v>437</v>
      </c>
      <c r="E1795" s="859">
        <v>34</v>
      </c>
      <c r="F1795" s="859">
        <v>33</v>
      </c>
      <c r="G1795" s="518" t="s">
        <v>122</v>
      </c>
      <c r="H1795" s="518" t="s">
        <v>395</v>
      </c>
      <c r="I1795" s="518">
        <v>170340</v>
      </c>
    </row>
    <row r="1796" spans="1:9" x14ac:dyDescent="0.2">
      <c r="A1796" s="518" t="s">
        <v>395</v>
      </c>
      <c r="B1796" s="518">
        <v>170357</v>
      </c>
      <c r="C1796" s="518" t="s">
        <v>2660</v>
      </c>
      <c r="D1796" s="518" t="s">
        <v>553</v>
      </c>
      <c r="E1796" s="859">
        <v>27</v>
      </c>
      <c r="F1796" s="859">
        <v>27</v>
      </c>
      <c r="G1796" s="518" t="s">
        <v>122</v>
      </c>
      <c r="H1796" s="518" t="s">
        <v>395</v>
      </c>
      <c r="I1796" s="518">
        <v>170357</v>
      </c>
    </row>
    <row r="1797" spans="1:9" x14ac:dyDescent="0.2">
      <c r="A1797" s="518" t="s">
        <v>367</v>
      </c>
      <c r="B1797" s="518">
        <v>170365</v>
      </c>
      <c r="C1797" s="518" t="s">
        <v>2660</v>
      </c>
      <c r="D1797" s="518" t="s">
        <v>717</v>
      </c>
      <c r="E1797" s="859">
        <v>20</v>
      </c>
      <c r="F1797" s="859">
        <v>11</v>
      </c>
      <c r="G1797" s="518" t="s">
        <v>122</v>
      </c>
      <c r="H1797" s="518" t="s">
        <v>367</v>
      </c>
      <c r="I1797" s="518">
        <v>170365</v>
      </c>
    </row>
    <row r="1798" spans="1:9" x14ac:dyDescent="0.2">
      <c r="A1798" s="518" t="s">
        <v>344</v>
      </c>
      <c r="B1798" s="518">
        <v>170381</v>
      </c>
      <c r="C1798" s="518" t="s">
        <v>2660</v>
      </c>
      <c r="D1798" s="518" t="s">
        <v>723</v>
      </c>
      <c r="E1798" s="859">
        <v>32</v>
      </c>
      <c r="F1798" s="859">
        <v>32</v>
      </c>
      <c r="G1798" s="518" t="s">
        <v>122</v>
      </c>
      <c r="H1798" s="518" t="s">
        <v>344</v>
      </c>
      <c r="I1798" s="518">
        <v>170381</v>
      </c>
    </row>
    <row r="1799" spans="1:9" x14ac:dyDescent="0.2">
      <c r="A1799" s="518" t="s">
        <v>146</v>
      </c>
      <c r="B1799" s="518">
        <v>170431</v>
      </c>
      <c r="C1799" s="518" t="s">
        <v>2660</v>
      </c>
      <c r="D1799" s="518" t="s">
        <v>8745</v>
      </c>
      <c r="E1799" s="859">
        <v>35</v>
      </c>
      <c r="F1799" s="859">
        <v>0</v>
      </c>
      <c r="G1799" s="518" t="s">
        <v>122</v>
      </c>
      <c r="H1799" s="518" t="s">
        <v>146</v>
      </c>
      <c r="I1799" s="518">
        <v>170431</v>
      </c>
    </row>
    <row r="1800" spans="1:9" x14ac:dyDescent="0.2">
      <c r="A1800" s="518" t="s">
        <v>146</v>
      </c>
      <c r="B1800" s="518">
        <v>170449</v>
      </c>
      <c r="C1800" s="518" t="s">
        <v>2660</v>
      </c>
      <c r="D1800" s="518" t="s">
        <v>8746</v>
      </c>
      <c r="E1800" s="859">
        <v>24</v>
      </c>
      <c r="F1800" s="859">
        <v>0</v>
      </c>
      <c r="G1800" s="518" t="s">
        <v>122</v>
      </c>
      <c r="H1800" s="518" t="s">
        <v>146</v>
      </c>
      <c r="I1800" s="518">
        <v>170449</v>
      </c>
    </row>
    <row r="1801" spans="1:9" x14ac:dyDescent="0.2">
      <c r="A1801" s="518" t="s">
        <v>383</v>
      </c>
      <c r="B1801" s="518">
        <v>170480</v>
      </c>
      <c r="C1801" s="518" t="s">
        <v>2660</v>
      </c>
      <c r="D1801" s="518" t="s">
        <v>2427</v>
      </c>
      <c r="E1801" s="859">
        <v>34</v>
      </c>
      <c r="F1801" s="859">
        <v>25</v>
      </c>
      <c r="G1801" s="518" t="s">
        <v>122</v>
      </c>
      <c r="H1801" s="518" t="s">
        <v>383</v>
      </c>
      <c r="I1801" s="518">
        <v>170480</v>
      </c>
    </row>
    <row r="1802" spans="1:9" x14ac:dyDescent="0.2">
      <c r="A1802" s="518" t="s">
        <v>343</v>
      </c>
      <c r="B1802" s="518">
        <v>170498</v>
      </c>
      <c r="C1802" s="518" t="s">
        <v>2660</v>
      </c>
      <c r="D1802" s="518" t="s">
        <v>1365</v>
      </c>
      <c r="E1802" s="859">
        <v>24</v>
      </c>
      <c r="F1802" s="859">
        <v>24</v>
      </c>
      <c r="G1802" s="518" t="s">
        <v>122</v>
      </c>
      <c r="H1802" s="518" t="s">
        <v>343</v>
      </c>
      <c r="I1802" s="518">
        <v>170498</v>
      </c>
    </row>
    <row r="1803" spans="1:9" x14ac:dyDescent="0.2">
      <c r="A1803" s="518" t="s">
        <v>343</v>
      </c>
      <c r="B1803" s="518">
        <v>170506</v>
      </c>
      <c r="C1803" s="518" t="s">
        <v>2660</v>
      </c>
      <c r="D1803" s="518" t="s">
        <v>6692</v>
      </c>
      <c r="E1803" s="859">
        <v>20</v>
      </c>
      <c r="F1803" s="859">
        <v>20</v>
      </c>
      <c r="G1803" s="518" t="s">
        <v>122</v>
      </c>
      <c r="H1803" s="518" t="s">
        <v>343</v>
      </c>
      <c r="I1803" s="518">
        <v>170506</v>
      </c>
    </row>
    <row r="1804" spans="1:9" x14ac:dyDescent="0.2">
      <c r="A1804" s="518" t="s">
        <v>228</v>
      </c>
      <c r="B1804" s="518">
        <v>170795</v>
      </c>
      <c r="C1804" s="518" t="s">
        <v>2660</v>
      </c>
      <c r="D1804" s="518" t="s">
        <v>735</v>
      </c>
      <c r="E1804" s="859">
        <v>14</v>
      </c>
      <c r="F1804" s="859">
        <v>0</v>
      </c>
      <c r="G1804" s="518" t="s">
        <v>122</v>
      </c>
      <c r="H1804" s="518" t="s">
        <v>228</v>
      </c>
      <c r="I1804" s="518">
        <v>170795</v>
      </c>
    </row>
    <row r="1805" spans="1:9" x14ac:dyDescent="0.2">
      <c r="A1805" s="518" t="s">
        <v>394</v>
      </c>
      <c r="B1805" s="518">
        <v>170829</v>
      </c>
      <c r="C1805" s="518" t="s">
        <v>2660</v>
      </c>
      <c r="D1805" s="518" t="s">
        <v>6063</v>
      </c>
      <c r="E1805" s="859">
        <v>29</v>
      </c>
      <c r="F1805" s="859">
        <v>29</v>
      </c>
      <c r="G1805" s="518" t="s">
        <v>122</v>
      </c>
      <c r="H1805" s="518" t="s">
        <v>394</v>
      </c>
      <c r="I1805" s="518">
        <v>170829</v>
      </c>
    </row>
    <row r="1806" spans="1:9" x14ac:dyDescent="0.2">
      <c r="A1806" s="518" t="s">
        <v>394</v>
      </c>
      <c r="B1806" s="518">
        <v>170837</v>
      </c>
      <c r="C1806" s="518" t="s">
        <v>2660</v>
      </c>
      <c r="D1806" s="518" t="s">
        <v>6064</v>
      </c>
      <c r="E1806" s="859">
        <v>32</v>
      </c>
      <c r="F1806" s="859">
        <v>32</v>
      </c>
      <c r="G1806" s="518" t="s">
        <v>122</v>
      </c>
      <c r="H1806" s="518" t="s">
        <v>394</v>
      </c>
      <c r="I1806" s="518">
        <v>170837</v>
      </c>
    </row>
    <row r="1807" spans="1:9" x14ac:dyDescent="0.2">
      <c r="A1807" s="518" t="s">
        <v>394</v>
      </c>
      <c r="B1807" s="518">
        <v>170886</v>
      </c>
      <c r="C1807" s="518" t="s">
        <v>2660</v>
      </c>
      <c r="D1807" s="518" t="s">
        <v>6065</v>
      </c>
      <c r="E1807" s="859">
        <v>24</v>
      </c>
      <c r="F1807" s="859">
        <v>24</v>
      </c>
      <c r="G1807" s="518" t="s">
        <v>122</v>
      </c>
      <c r="H1807" s="518" t="s">
        <v>394</v>
      </c>
      <c r="I1807" s="518">
        <v>170886</v>
      </c>
    </row>
    <row r="1808" spans="1:9" x14ac:dyDescent="0.2">
      <c r="A1808" s="518" t="s">
        <v>394</v>
      </c>
      <c r="B1808" s="518">
        <v>170894</v>
      </c>
      <c r="C1808" s="518" t="s">
        <v>2660</v>
      </c>
      <c r="D1808" s="518" t="s">
        <v>3765</v>
      </c>
      <c r="E1808" s="859">
        <v>32</v>
      </c>
      <c r="F1808" s="859">
        <v>32</v>
      </c>
      <c r="G1808" s="518" t="s">
        <v>122</v>
      </c>
      <c r="H1808" s="518" t="s">
        <v>394</v>
      </c>
      <c r="I1808" s="518">
        <v>170894</v>
      </c>
    </row>
    <row r="1809" spans="1:9" x14ac:dyDescent="0.2">
      <c r="A1809" s="518" t="s">
        <v>394</v>
      </c>
      <c r="B1809" s="518">
        <v>170902</v>
      </c>
      <c r="C1809" s="518" t="s">
        <v>2660</v>
      </c>
      <c r="D1809" s="518" t="s">
        <v>6066</v>
      </c>
      <c r="E1809" s="859">
        <v>22</v>
      </c>
      <c r="F1809" s="859">
        <v>22</v>
      </c>
      <c r="G1809" s="518" t="s">
        <v>122</v>
      </c>
      <c r="H1809" s="518" t="s">
        <v>394</v>
      </c>
      <c r="I1809" s="518">
        <v>170902</v>
      </c>
    </row>
    <row r="1810" spans="1:9" x14ac:dyDescent="0.2">
      <c r="A1810" s="518" t="s">
        <v>277</v>
      </c>
      <c r="B1810" s="518">
        <v>170969</v>
      </c>
      <c r="C1810" s="518" t="s">
        <v>2660</v>
      </c>
      <c r="D1810" s="518" t="s">
        <v>815</v>
      </c>
      <c r="E1810" s="859">
        <v>26</v>
      </c>
      <c r="F1810" s="859">
        <v>22</v>
      </c>
      <c r="G1810" s="518" t="s">
        <v>122</v>
      </c>
      <c r="H1810" s="518" t="s">
        <v>277</v>
      </c>
      <c r="I1810" s="518">
        <v>170969</v>
      </c>
    </row>
    <row r="1811" spans="1:9" x14ac:dyDescent="0.2">
      <c r="A1811" s="518" t="s">
        <v>371</v>
      </c>
      <c r="B1811" s="518">
        <v>170985</v>
      </c>
      <c r="C1811" s="518" t="s">
        <v>2660</v>
      </c>
      <c r="D1811" s="518" t="s">
        <v>3790</v>
      </c>
      <c r="E1811" s="859">
        <v>21</v>
      </c>
      <c r="F1811" s="859">
        <v>21</v>
      </c>
      <c r="G1811" s="518" t="s">
        <v>122</v>
      </c>
      <c r="H1811" s="518" t="s">
        <v>371</v>
      </c>
      <c r="I1811" s="518">
        <v>170985</v>
      </c>
    </row>
    <row r="1812" spans="1:9" x14ac:dyDescent="0.2">
      <c r="A1812" s="518" t="s">
        <v>371</v>
      </c>
      <c r="B1812" s="518">
        <v>170993</v>
      </c>
      <c r="C1812" s="518" t="s">
        <v>2660</v>
      </c>
      <c r="D1812" s="518" t="s">
        <v>3791</v>
      </c>
      <c r="E1812" s="859">
        <v>15</v>
      </c>
      <c r="F1812" s="859">
        <v>10</v>
      </c>
      <c r="G1812" s="518" t="s">
        <v>122</v>
      </c>
      <c r="H1812" s="518" t="s">
        <v>371</v>
      </c>
      <c r="I1812" s="518">
        <v>303255</v>
      </c>
    </row>
    <row r="1813" spans="1:9" x14ac:dyDescent="0.2">
      <c r="A1813" s="518" t="s">
        <v>292</v>
      </c>
      <c r="B1813" s="518">
        <v>171066</v>
      </c>
      <c r="C1813" s="518" t="s">
        <v>2660</v>
      </c>
      <c r="D1813" s="518" t="s">
        <v>3792</v>
      </c>
      <c r="E1813" s="859">
        <v>34</v>
      </c>
      <c r="F1813" s="859">
        <v>0</v>
      </c>
      <c r="G1813" s="518" t="s">
        <v>128</v>
      </c>
      <c r="H1813" s="518" t="s">
        <v>292</v>
      </c>
      <c r="I1813" s="518">
        <v>171066</v>
      </c>
    </row>
    <row r="1814" spans="1:9" x14ac:dyDescent="0.2">
      <c r="A1814" s="518" t="s">
        <v>292</v>
      </c>
      <c r="B1814" s="518">
        <v>171074</v>
      </c>
      <c r="C1814" s="518" t="s">
        <v>2660</v>
      </c>
      <c r="D1814" s="518" t="s">
        <v>3828</v>
      </c>
      <c r="E1814" s="859">
        <v>25</v>
      </c>
      <c r="F1814" s="859">
        <v>0</v>
      </c>
      <c r="G1814" s="518" t="s">
        <v>128</v>
      </c>
      <c r="H1814" s="518" t="s">
        <v>292</v>
      </c>
      <c r="I1814" s="518">
        <v>171074</v>
      </c>
    </row>
    <row r="1815" spans="1:9" x14ac:dyDescent="0.2">
      <c r="A1815" s="518" t="s">
        <v>292</v>
      </c>
      <c r="B1815" s="518">
        <v>171090</v>
      </c>
      <c r="C1815" s="518" t="s">
        <v>2660</v>
      </c>
      <c r="D1815" s="518" t="s">
        <v>3829</v>
      </c>
      <c r="E1815" s="859">
        <v>33</v>
      </c>
      <c r="F1815" s="859">
        <v>0</v>
      </c>
      <c r="G1815" s="518" t="s">
        <v>128</v>
      </c>
      <c r="H1815" s="518" t="s">
        <v>292</v>
      </c>
      <c r="I1815" s="518">
        <v>171090</v>
      </c>
    </row>
    <row r="1816" spans="1:9" x14ac:dyDescent="0.2">
      <c r="A1816" s="518" t="s">
        <v>146</v>
      </c>
      <c r="B1816" s="518">
        <v>171140</v>
      </c>
      <c r="C1816" s="518" t="s">
        <v>2660</v>
      </c>
      <c r="D1816" s="518" t="s">
        <v>7556</v>
      </c>
      <c r="E1816" s="859">
        <v>35</v>
      </c>
      <c r="F1816" s="859">
        <v>0</v>
      </c>
      <c r="G1816" s="518" t="s">
        <v>122</v>
      </c>
      <c r="H1816" s="518" t="s">
        <v>146</v>
      </c>
      <c r="I1816" s="518">
        <v>171140</v>
      </c>
    </row>
    <row r="1817" spans="1:9" x14ac:dyDescent="0.2">
      <c r="A1817" s="518" t="s">
        <v>214</v>
      </c>
      <c r="B1817" s="518">
        <v>171157</v>
      </c>
      <c r="C1817" s="518" t="s">
        <v>2660</v>
      </c>
      <c r="D1817" s="518" t="s">
        <v>8747</v>
      </c>
      <c r="E1817" s="859">
        <v>31</v>
      </c>
      <c r="F1817" s="859">
        <v>0</v>
      </c>
      <c r="G1817" s="518" t="s">
        <v>122</v>
      </c>
      <c r="H1817" s="518" t="s">
        <v>214</v>
      </c>
      <c r="I1817" s="518">
        <v>171157</v>
      </c>
    </row>
    <row r="1818" spans="1:9" x14ac:dyDescent="0.2">
      <c r="A1818" s="518" t="s">
        <v>190</v>
      </c>
      <c r="B1818" s="518">
        <v>171181</v>
      </c>
      <c r="C1818" s="518" t="s">
        <v>2660</v>
      </c>
      <c r="D1818" s="518" t="s">
        <v>3846</v>
      </c>
      <c r="E1818" s="859">
        <v>27</v>
      </c>
      <c r="F1818" s="859">
        <v>23</v>
      </c>
      <c r="G1818" s="518" t="s">
        <v>122</v>
      </c>
      <c r="H1818" s="518" t="s">
        <v>190</v>
      </c>
      <c r="I1818" s="518">
        <v>171181</v>
      </c>
    </row>
    <row r="1819" spans="1:9" x14ac:dyDescent="0.2">
      <c r="A1819" s="518" t="s">
        <v>374</v>
      </c>
      <c r="B1819" s="518">
        <v>171215</v>
      </c>
      <c r="C1819" s="518" t="s">
        <v>2660</v>
      </c>
      <c r="D1819" s="518" t="s">
        <v>3847</v>
      </c>
      <c r="E1819" s="859">
        <v>34</v>
      </c>
      <c r="F1819" s="859">
        <v>0</v>
      </c>
      <c r="G1819" s="518" t="s">
        <v>122</v>
      </c>
      <c r="H1819" s="518" t="s">
        <v>374</v>
      </c>
      <c r="I1819" s="518">
        <v>171215</v>
      </c>
    </row>
    <row r="1820" spans="1:9" x14ac:dyDescent="0.2">
      <c r="A1820" s="518" t="s">
        <v>374</v>
      </c>
      <c r="B1820" s="518">
        <v>171223</v>
      </c>
      <c r="C1820" s="518" t="s">
        <v>2660</v>
      </c>
      <c r="D1820" s="518" t="s">
        <v>3848</v>
      </c>
      <c r="E1820" s="859">
        <v>35</v>
      </c>
      <c r="F1820" s="859">
        <v>0</v>
      </c>
      <c r="G1820" s="518" t="s">
        <v>122</v>
      </c>
      <c r="H1820" s="518" t="s">
        <v>374</v>
      </c>
      <c r="I1820" s="518">
        <v>171223</v>
      </c>
    </row>
    <row r="1821" spans="1:9" x14ac:dyDescent="0.2">
      <c r="A1821" s="518" t="s">
        <v>384</v>
      </c>
      <c r="B1821" s="518">
        <v>171231</v>
      </c>
      <c r="C1821" s="518" t="s">
        <v>2660</v>
      </c>
      <c r="D1821" s="518" t="s">
        <v>727</v>
      </c>
      <c r="E1821" s="859">
        <v>21</v>
      </c>
      <c r="F1821" s="859">
        <v>20</v>
      </c>
      <c r="G1821" s="518" t="s">
        <v>122</v>
      </c>
      <c r="H1821" s="518" t="s">
        <v>384</v>
      </c>
      <c r="I1821" s="518">
        <v>171231</v>
      </c>
    </row>
    <row r="1822" spans="1:9" x14ac:dyDescent="0.2">
      <c r="A1822" s="518" t="s">
        <v>384</v>
      </c>
      <c r="B1822" s="518">
        <v>171249</v>
      </c>
      <c r="C1822" s="518" t="s">
        <v>2660</v>
      </c>
      <c r="D1822" s="518" t="s">
        <v>941</v>
      </c>
      <c r="E1822" s="859">
        <v>33</v>
      </c>
      <c r="F1822" s="859">
        <v>31</v>
      </c>
      <c r="G1822" s="518" t="s">
        <v>122</v>
      </c>
      <c r="H1822" s="518" t="s">
        <v>384</v>
      </c>
      <c r="I1822" s="518">
        <v>171249</v>
      </c>
    </row>
    <row r="1823" spans="1:9" x14ac:dyDescent="0.2">
      <c r="A1823" s="518" t="s">
        <v>254</v>
      </c>
      <c r="B1823" s="518">
        <v>171264</v>
      </c>
      <c r="C1823" s="518" t="s">
        <v>2660</v>
      </c>
      <c r="D1823" s="518" t="s">
        <v>1693</v>
      </c>
      <c r="E1823" s="859">
        <v>30</v>
      </c>
      <c r="F1823" s="859">
        <v>29</v>
      </c>
      <c r="G1823" s="518" t="s">
        <v>122</v>
      </c>
      <c r="H1823" s="518" t="s">
        <v>254</v>
      </c>
      <c r="I1823" s="518">
        <v>171264</v>
      </c>
    </row>
    <row r="1824" spans="1:9" x14ac:dyDescent="0.2">
      <c r="A1824" s="518" t="s">
        <v>254</v>
      </c>
      <c r="B1824" s="518">
        <v>171298</v>
      </c>
      <c r="C1824" s="518" t="s">
        <v>2660</v>
      </c>
      <c r="D1824" s="518" t="s">
        <v>1565</v>
      </c>
      <c r="E1824" s="859">
        <v>32</v>
      </c>
      <c r="F1824" s="859">
        <v>19</v>
      </c>
      <c r="G1824" s="518" t="s">
        <v>122</v>
      </c>
      <c r="H1824" s="518" t="s">
        <v>254</v>
      </c>
      <c r="I1824" s="518">
        <v>171298</v>
      </c>
    </row>
    <row r="1825" spans="1:9" x14ac:dyDescent="0.2">
      <c r="A1825" s="518" t="s">
        <v>356</v>
      </c>
      <c r="B1825" s="518">
        <v>171306</v>
      </c>
      <c r="C1825" s="518" t="s">
        <v>2660</v>
      </c>
      <c r="D1825" s="518" t="s">
        <v>538</v>
      </c>
      <c r="E1825" s="859">
        <v>35</v>
      </c>
      <c r="F1825" s="859">
        <v>25</v>
      </c>
      <c r="G1825" s="518" t="s">
        <v>122</v>
      </c>
      <c r="H1825" s="518" t="s">
        <v>356</v>
      </c>
      <c r="I1825" s="518">
        <v>171306</v>
      </c>
    </row>
    <row r="1826" spans="1:9" x14ac:dyDescent="0.2">
      <c r="A1826" s="518" t="s">
        <v>268</v>
      </c>
      <c r="B1826" s="518">
        <v>171371</v>
      </c>
      <c r="C1826" s="518" t="s">
        <v>2660</v>
      </c>
      <c r="D1826" s="518" t="s">
        <v>3890</v>
      </c>
      <c r="E1826" s="859">
        <v>34</v>
      </c>
      <c r="F1826" s="859">
        <v>34</v>
      </c>
      <c r="G1826" s="518" t="s">
        <v>122</v>
      </c>
      <c r="H1826" s="518" t="s">
        <v>268</v>
      </c>
      <c r="I1826" s="518">
        <v>171371</v>
      </c>
    </row>
    <row r="1827" spans="1:9" x14ac:dyDescent="0.2">
      <c r="A1827" s="518" t="s">
        <v>284</v>
      </c>
      <c r="B1827" s="518">
        <v>171405</v>
      </c>
      <c r="C1827" s="518" t="s">
        <v>2660</v>
      </c>
      <c r="D1827" s="518" t="s">
        <v>8748</v>
      </c>
      <c r="E1827" s="859">
        <v>35</v>
      </c>
      <c r="F1827" s="859">
        <v>35</v>
      </c>
      <c r="G1827" s="518" t="s">
        <v>122</v>
      </c>
      <c r="H1827" s="518" t="s">
        <v>284</v>
      </c>
      <c r="I1827" s="518">
        <v>171405</v>
      </c>
    </row>
    <row r="1828" spans="1:9" x14ac:dyDescent="0.2">
      <c r="A1828" s="518" t="s">
        <v>396</v>
      </c>
      <c r="B1828" s="518">
        <v>171454</v>
      </c>
      <c r="C1828" s="518" t="s">
        <v>2660</v>
      </c>
      <c r="D1828" s="518" t="s">
        <v>3532</v>
      </c>
      <c r="E1828" s="859">
        <v>36</v>
      </c>
      <c r="F1828" s="859">
        <v>28</v>
      </c>
      <c r="G1828" s="518" t="s">
        <v>122</v>
      </c>
      <c r="H1828" s="518" t="s">
        <v>396</v>
      </c>
      <c r="I1828" s="518">
        <v>171454</v>
      </c>
    </row>
    <row r="1829" spans="1:9" x14ac:dyDescent="0.2">
      <c r="A1829" s="518" t="s">
        <v>396</v>
      </c>
      <c r="B1829" s="518">
        <v>171462</v>
      </c>
      <c r="C1829" s="518" t="s">
        <v>2660</v>
      </c>
      <c r="D1829" s="518" t="s">
        <v>3453</v>
      </c>
      <c r="E1829" s="859">
        <v>36</v>
      </c>
      <c r="F1829" s="859">
        <v>27</v>
      </c>
      <c r="G1829" s="518" t="s">
        <v>122</v>
      </c>
      <c r="H1829" s="518" t="s">
        <v>396</v>
      </c>
      <c r="I1829" s="518">
        <v>171462</v>
      </c>
    </row>
    <row r="1830" spans="1:9" x14ac:dyDescent="0.2">
      <c r="A1830" s="518" t="s">
        <v>396</v>
      </c>
      <c r="B1830" s="518">
        <v>171470</v>
      </c>
      <c r="C1830" s="518" t="s">
        <v>2660</v>
      </c>
      <c r="D1830" s="518" t="s">
        <v>3453</v>
      </c>
      <c r="E1830" s="859">
        <v>31</v>
      </c>
      <c r="F1830" s="859">
        <v>28</v>
      </c>
      <c r="G1830" s="518" t="s">
        <v>122</v>
      </c>
      <c r="H1830" s="518" t="s">
        <v>396</v>
      </c>
      <c r="I1830" s="518">
        <v>171470</v>
      </c>
    </row>
    <row r="1831" spans="1:9" x14ac:dyDescent="0.2">
      <c r="A1831" s="518" t="s">
        <v>184</v>
      </c>
      <c r="B1831" s="518">
        <v>171496</v>
      </c>
      <c r="C1831" s="518" t="s">
        <v>2660</v>
      </c>
      <c r="D1831" s="518" t="s">
        <v>1052</v>
      </c>
      <c r="E1831" s="859">
        <v>35</v>
      </c>
      <c r="F1831" s="859">
        <v>35</v>
      </c>
      <c r="G1831" s="518" t="s">
        <v>122</v>
      </c>
      <c r="H1831" s="518" t="s">
        <v>184</v>
      </c>
      <c r="I1831" s="518">
        <v>171496</v>
      </c>
    </row>
    <row r="1832" spans="1:9" x14ac:dyDescent="0.2">
      <c r="A1832" s="518" t="s">
        <v>349</v>
      </c>
      <c r="B1832" s="518">
        <v>171579</v>
      </c>
      <c r="C1832" s="518" t="s">
        <v>2660</v>
      </c>
      <c r="D1832" s="518" t="s">
        <v>3683</v>
      </c>
      <c r="E1832" s="859">
        <v>27</v>
      </c>
      <c r="F1832" s="859">
        <v>27</v>
      </c>
      <c r="G1832" s="518" t="s">
        <v>128</v>
      </c>
      <c r="H1832" s="518" t="s">
        <v>349</v>
      </c>
      <c r="I1832" s="518">
        <v>171579</v>
      </c>
    </row>
    <row r="1833" spans="1:9" x14ac:dyDescent="0.2">
      <c r="A1833" s="518" t="s">
        <v>203</v>
      </c>
      <c r="B1833" s="518">
        <v>171702</v>
      </c>
      <c r="C1833" s="518" t="s">
        <v>2660</v>
      </c>
      <c r="D1833" s="518" t="s">
        <v>808</v>
      </c>
      <c r="E1833" s="859">
        <v>29</v>
      </c>
      <c r="F1833" s="859">
        <v>30</v>
      </c>
      <c r="G1833" s="518" t="s">
        <v>122</v>
      </c>
      <c r="H1833" s="518" t="s">
        <v>203</v>
      </c>
      <c r="I1833" s="518">
        <v>171702</v>
      </c>
    </row>
    <row r="1834" spans="1:9" x14ac:dyDescent="0.2">
      <c r="A1834" s="518" t="s">
        <v>256</v>
      </c>
      <c r="B1834" s="518">
        <v>171736</v>
      </c>
      <c r="C1834" s="518" t="s">
        <v>2660</v>
      </c>
      <c r="D1834" s="518" t="s">
        <v>3737</v>
      </c>
      <c r="E1834" s="859">
        <v>29</v>
      </c>
      <c r="F1834" s="859">
        <v>26</v>
      </c>
      <c r="G1834" s="518" t="s">
        <v>128</v>
      </c>
      <c r="H1834" s="518" t="s">
        <v>256</v>
      </c>
      <c r="I1834" s="518">
        <v>171736</v>
      </c>
    </row>
    <row r="1835" spans="1:9" x14ac:dyDescent="0.2">
      <c r="A1835" s="518" t="s">
        <v>297</v>
      </c>
      <c r="B1835" s="518">
        <v>171801</v>
      </c>
      <c r="C1835" s="518" t="s">
        <v>2660</v>
      </c>
      <c r="D1835" s="518" t="s">
        <v>6067</v>
      </c>
      <c r="E1835" s="859">
        <v>21</v>
      </c>
      <c r="F1835" s="859">
        <v>0</v>
      </c>
      <c r="G1835" s="518" t="s">
        <v>122</v>
      </c>
      <c r="H1835" s="518" t="s">
        <v>297</v>
      </c>
      <c r="I1835" s="518">
        <v>171801</v>
      </c>
    </row>
    <row r="1836" spans="1:9" x14ac:dyDescent="0.2">
      <c r="A1836" s="518" t="s">
        <v>220</v>
      </c>
      <c r="B1836" s="518">
        <v>171819</v>
      </c>
      <c r="C1836" s="518" t="s">
        <v>2660</v>
      </c>
      <c r="D1836" s="518" t="s">
        <v>324</v>
      </c>
      <c r="E1836" s="859">
        <v>22</v>
      </c>
      <c r="F1836" s="859">
        <v>0</v>
      </c>
      <c r="G1836" s="518" t="s">
        <v>122</v>
      </c>
      <c r="H1836" s="518" t="s">
        <v>220</v>
      </c>
      <c r="I1836" s="518">
        <v>171819</v>
      </c>
    </row>
    <row r="1837" spans="1:9" x14ac:dyDescent="0.2">
      <c r="A1837" s="518" t="s">
        <v>256</v>
      </c>
      <c r="B1837" s="518">
        <v>171868</v>
      </c>
      <c r="C1837" s="518" t="s">
        <v>2660</v>
      </c>
      <c r="D1837" s="518" t="s">
        <v>1342</v>
      </c>
      <c r="E1837" s="859">
        <v>29</v>
      </c>
      <c r="F1837" s="859">
        <v>11</v>
      </c>
      <c r="G1837" s="518" t="s">
        <v>128</v>
      </c>
      <c r="H1837" s="518" t="s">
        <v>256</v>
      </c>
      <c r="I1837" s="518">
        <v>171868</v>
      </c>
    </row>
    <row r="1838" spans="1:9" x14ac:dyDescent="0.2">
      <c r="A1838" s="518" t="s">
        <v>174</v>
      </c>
      <c r="B1838" s="518">
        <v>171926</v>
      </c>
      <c r="C1838" s="518" t="s">
        <v>2660</v>
      </c>
      <c r="D1838" s="518" t="s">
        <v>796</v>
      </c>
      <c r="E1838" s="859">
        <v>32</v>
      </c>
      <c r="F1838" s="859">
        <v>27</v>
      </c>
      <c r="G1838" s="518" t="s">
        <v>122</v>
      </c>
      <c r="H1838" s="518" t="s">
        <v>174</v>
      </c>
      <c r="I1838" s="518">
        <v>171926</v>
      </c>
    </row>
    <row r="1839" spans="1:9" x14ac:dyDescent="0.2">
      <c r="A1839" s="518" t="s">
        <v>367</v>
      </c>
      <c r="B1839" s="518">
        <v>171959</v>
      </c>
      <c r="C1839" s="518" t="s">
        <v>2660</v>
      </c>
      <c r="D1839" s="518" t="s">
        <v>299</v>
      </c>
      <c r="E1839" s="859">
        <v>32</v>
      </c>
      <c r="F1839" s="859">
        <v>17</v>
      </c>
      <c r="G1839" s="518" t="s">
        <v>122</v>
      </c>
      <c r="H1839" s="518" t="s">
        <v>367</v>
      </c>
      <c r="I1839" s="518">
        <v>171959</v>
      </c>
    </row>
    <row r="1840" spans="1:9" x14ac:dyDescent="0.2">
      <c r="A1840" s="518" t="s">
        <v>245</v>
      </c>
      <c r="B1840" s="518">
        <v>171967</v>
      </c>
      <c r="C1840" s="518" t="s">
        <v>2660</v>
      </c>
      <c r="D1840" s="518" t="s">
        <v>855</v>
      </c>
      <c r="E1840" s="859">
        <v>13</v>
      </c>
      <c r="F1840" s="859">
        <v>13</v>
      </c>
      <c r="G1840" s="518" t="s">
        <v>122</v>
      </c>
      <c r="H1840" s="518" t="s">
        <v>245</v>
      </c>
      <c r="I1840" s="518">
        <v>101980</v>
      </c>
    </row>
    <row r="1841" spans="1:9" x14ac:dyDescent="0.2">
      <c r="A1841" s="518" t="s">
        <v>280</v>
      </c>
      <c r="B1841" s="518">
        <v>171983</v>
      </c>
      <c r="C1841" s="518" t="s">
        <v>2660</v>
      </c>
      <c r="D1841" s="518" t="s">
        <v>527</v>
      </c>
      <c r="E1841" s="859">
        <v>25</v>
      </c>
      <c r="F1841" s="859">
        <v>14</v>
      </c>
      <c r="G1841" s="518" t="s">
        <v>122</v>
      </c>
      <c r="H1841" s="518" t="s">
        <v>280</v>
      </c>
      <c r="I1841" s="518">
        <v>171983</v>
      </c>
    </row>
    <row r="1842" spans="1:9" x14ac:dyDescent="0.2">
      <c r="A1842" s="518" t="s">
        <v>235</v>
      </c>
      <c r="B1842" s="518">
        <v>172155</v>
      </c>
      <c r="C1842" s="518" t="s">
        <v>2660</v>
      </c>
      <c r="D1842" s="518" t="s">
        <v>2520</v>
      </c>
      <c r="E1842" s="859">
        <v>35</v>
      </c>
      <c r="F1842" s="859">
        <v>34</v>
      </c>
      <c r="G1842" s="518" t="s">
        <v>122</v>
      </c>
      <c r="H1842" s="518" t="s">
        <v>235</v>
      </c>
      <c r="I1842" s="518">
        <v>172155</v>
      </c>
    </row>
    <row r="1843" spans="1:9" x14ac:dyDescent="0.2">
      <c r="A1843" s="518" t="s">
        <v>235</v>
      </c>
      <c r="B1843" s="518">
        <v>172163</v>
      </c>
      <c r="C1843" s="518" t="s">
        <v>2660</v>
      </c>
      <c r="D1843" s="518" t="s">
        <v>2427</v>
      </c>
      <c r="E1843" s="859">
        <v>35</v>
      </c>
      <c r="F1843" s="859">
        <v>35</v>
      </c>
      <c r="G1843" s="518" t="s">
        <v>122</v>
      </c>
      <c r="H1843" s="518" t="s">
        <v>235</v>
      </c>
      <c r="I1843" s="518">
        <v>172163</v>
      </c>
    </row>
    <row r="1844" spans="1:9" x14ac:dyDescent="0.2">
      <c r="A1844" s="518" t="s">
        <v>208</v>
      </c>
      <c r="B1844" s="518">
        <v>172262</v>
      </c>
      <c r="C1844" s="518" t="s">
        <v>2660</v>
      </c>
      <c r="D1844" s="518" t="s">
        <v>3868</v>
      </c>
      <c r="E1844" s="859">
        <v>35</v>
      </c>
      <c r="F1844" s="859">
        <v>35</v>
      </c>
      <c r="G1844" s="518" t="s">
        <v>122</v>
      </c>
      <c r="H1844" s="518" t="s">
        <v>208</v>
      </c>
      <c r="I1844" s="518">
        <v>172262</v>
      </c>
    </row>
    <row r="1845" spans="1:9" x14ac:dyDescent="0.2">
      <c r="A1845" s="518" t="s">
        <v>243</v>
      </c>
      <c r="B1845" s="518">
        <v>172379</v>
      </c>
      <c r="C1845" s="518" t="s">
        <v>2660</v>
      </c>
      <c r="D1845" s="518" t="s">
        <v>3892</v>
      </c>
      <c r="E1845" s="859">
        <v>26</v>
      </c>
      <c r="F1845" s="859">
        <v>26</v>
      </c>
      <c r="G1845" s="518" t="s">
        <v>122</v>
      </c>
      <c r="H1845" s="518" t="s">
        <v>243</v>
      </c>
      <c r="I1845" s="518">
        <v>172379</v>
      </c>
    </row>
    <row r="1846" spans="1:9" x14ac:dyDescent="0.2">
      <c r="A1846" s="518" t="s">
        <v>256</v>
      </c>
      <c r="B1846" s="518">
        <v>172486</v>
      </c>
      <c r="C1846" s="518" t="s">
        <v>2660</v>
      </c>
      <c r="D1846" s="518" t="s">
        <v>3893</v>
      </c>
      <c r="E1846" s="859">
        <v>37</v>
      </c>
      <c r="F1846" s="859">
        <v>0</v>
      </c>
      <c r="G1846" s="518" t="s">
        <v>128</v>
      </c>
      <c r="H1846" s="518" t="s">
        <v>256</v>
      </c>
      <c r="I1846" s="518">
        <v>172486</v>
      </c>
    </row>
    <row r="1847" spans="1:9" x14ac:dyDescent="0.2">
      <c r="A1847" s="518" t="s">
        <v>200</v>
      </c>
      <c r="B1847" s="518">
        <v>172544</v>
      </c>
      <c r="C1847" s="518" t="s">
        <v>2660</v>
      </c>
      <c r="D1847" s="518" t="s">
        <v>558</v>
      </c>
      <c r="E1847" s="859">
        <v>18</v>
      </c>
      <c r="F1847" s="859">
        <v>15</v>
      </c>
      <c r="G1847" s="518" t="s">
        <v>122</v>
      </c>
      <c r="H1847" s="518" t="s">
        <v>200</v>
      </c>
      <c r="I1847" s="518">
        <v>172544</v>
      </c>
    </row>
    <row r="1848" spans="1:9" x14ac:dyDescent="0.2">
      <c r="A1848" s="518" t="s">
        <v>179</v>
      </c>
      <c r="B1848" s="518">
        <v>172551</v>
      </c>
      <c r="C1848" s="518" t="s">
        <v>2660</v>
      </c>
      <c r="D1848" s="518" t="s">
        <v>558</v>
      </c>
      <c r="E1848" s="859">
        <v>34</v>
      </c>
      <c r="F1848" s="859">
        <v>34</v>
      </c>
      <c r="G1848" s="518" t="s">
        <v>122</v>
      </c>
      <c r="H1848" s="518" t="s">
        <v>179</v>
      </c>
      <c r="I1848" s="518">
        <v>172551</v>
      </c>
    </row>
    <row r="1849" spans="1:9" x14ac:dyDescent="0.2">
      <c r="A1849" s="518" t="s">
        <v>321</v>
      </c>
      <c r="B1849" s="518">
        <v>172643</v>
      </c>
      <c r="C1849" s="518" t="s">
        <v>2660</v>
      </c>
      <c r="D1849" s="518" t="s">
        <v>3566</v>
      </c>
      <c r="E1849" s="859">
        <v>34</v>
      </c>
      <c r="F1849" s="859">
        <v>34</v>
      </c>
      <c r="G1849" s="518" t="s">
        <v>122</v>
      </c>
      <c r="H1849" s="518" t="s">
        <v>321</v>
      </c>
      <c r="I1849" s="518">
        <v>172643</v>
      </c>
    </row>
    <row r="1850" spans="1:9" x14ac:dyDescent="0.2">
      <c r="A1850" s="518" t="s">
        <v>245</v>
      </c>
      <c r="B1850" s="518">
        <v>172650</v>
      </c>
      <c r="C1850" s="518" t="s">
        <v>2660</v>
      </c>
      <c r="D1850" s="518" t="s">
        <v>533</v>
      </c>
      <c r="E1850" s="859">
        <v>30</v>
      </c>
      <c r="F1850" s="859">
        <v>30</v>
      </c>
      <c r="G1850" s="518" t="s">
        <v>122</v>
      </c>
      <c r="H1850" s="518" t="s">
        <v>245</v>
      </c>
      <c r="I1850" s="518">
        <v>172650</v>
      </c>
    </row>
    <row r="1851" spans="1:9" x14ac:dyDescent="0.2">
      <c r="A1851" s="518" t="s">
        <v>170</v>
      </c>
      <c r="B1851" s="518">
        <v>172668</v>
      </c>
      <c r="C1851" s="518" t="s">
        <v>2660</v>
      </c>
      <c r="D1851" s="518" t="s">
        <v>3567</v>
      </c>
      <c r="E1851" s="859">
        <v>25</v>
      </c>
      <c r="F1851" s="859">
        <v>25</v>
      </c>
      <c r="G1851" s="518" t="s">
        <v>122</v>
      </c>
      <c r="H1851" s="518" t="s">
        <v>170</v>
      </c>
      <c r="I1851" s="518">
        <v>172668</v>
      </c>
    </row>
    <row r="1852" spans="1:9" x14ac:dyDescent="0.2">
      <c r="A1852" s="518" t="s">
        <v>213</v>
      </c>
      <c r="B1852" s="518">
        <v>172684</v>
      </c>
      <c r="C1852" s="518" t="s">
        <v>2660</v>
      </c>
      <c r="D1852" s="518" t="s">
        <v>663</v>
      </c>
      <c r="E1852" s="859">
        <v>17</v>
      </c>
      <c r="F1852" s="859">
        <v>13</v>
      </c>
      <c r="G1852" s="518" t="s">
        <v>122</v>
      </c>
      <c r="H1852" s="518" t="s">
        <v>213</v>
      </c>
      <c r="I1852" s="518">
        <v>172684</v>
      </c>
    </row>
    <row r="1853" spans="1:9" x14ac:dyDescent="0.2">
      <c r="A1853" s="518" t="s">
        <v>351</v>
      </c>
      <c r="B1853" s="518">
        <v>172692</v>
      </c>
      <c r="C1853" s="518" t="s">
        <v>2660</v>
      </c>
      <c r="D1853" s="518" t="s">
        <v>3595</v>
      </c>
      <c r="E1853" s="859">
        <v>19</v>
      </c>
      <c r="F1853" s="859">
        <v>19</v>
      </c>
      <c r="G1853" s="518" t="s">
        <v>122</v>
      </c>
      <c r="H1853" s="518" t="s">
        <v>351</v>
      </c>
      <c r="I1853" s="518">
        <v>172692</v>
      </c>
    </row>
    <row r="1854" spans="1:9" x14ac:dyDescent="0.2">
      <c r="A1854" s="518" t="s">
        <v>257</v>
      </c>
      <c r="B1854" s="518">
        <v>172742</v>
      </c>
      <c r="C1854" s="518" t="s">
        <v>2660</v>
      </c>
      <c r="D1854" s="518" t="s">
        <v>720</v>
      </c>
      <c r="E1854" s="859">
        <v>18</v>
      </c>
      <c r="F1854" s="859">
        <v>18</v>
      </c>
      <c r="G1854" s="518" t="s">
        <v>122</v>
      </c>
      <c r="H1854" s="518" t="s">
        <v>257</v>
      </c>
      <c r="I1854" s="518">
        <v>172742</v>
      </c>
    </row>
    <row r="1855" spans="1:9" x14ac:dyDescent="0.2">
      <c r="A1855" s="518" t="s">
        <v>257</v>
      </c>
      <c r="B1855" s="518">
        <v>172759</v>
      </c>
      <c r="C1855" s="518" t="s">
        <v>2660</v>
      </c>
      <c r="D1855" s="518" t="s">
        <v>1157</v>
      </c>
      <c r="E1855" s="859">
        <v>23</v>
      </c>
      <c r="F1855" s="859">
        <v>21</v>
      </c>
      <c r="G1855" s="518" t="s">
        <v>122</v>
      </c>
      <c r="H1855" s="518" t="s">
        <v>257</v>
      </c>
      <c r="I1855" s="518">
        <v>172759</v>
      </c>
    </row>
    <row r="1856" spans="1:9" x14ac:dyDescent="0.2">
      <c r="A1856" s="518" t="s">
        <v>155</v>
      </c>
      <c r="B1856" s="518">
        <v>172791</v>
      </c>
      <c r="C1856" s="518" t="s">
        <v>2660</v>
      </c>
      <c r="D1856" s="518" t="s">
        <v>6693</v>
      </c>
      <c r="E1856" s="859">
        <v>35</v>
      </c>
      <c r="F1856" s="859">
        <v>0</v>
      </c>
      <c r="G1856" s="518" t="s">
        <v>122</v>
      </c>
      <c r="H1856" s="518" t="s">
        <v>155</v>
      </c>
      <c r="I1856" s="518">
        <v>172791</v>
      </c>
    </row>
    <row r="1857" spans="1:9" x14ac:dyDescent="0.2">
      <c r="A1857" s="518" t="s">
        <v>155</v>
      </c>
      <c r="B1857" s="518">
        <v>172809</v>
      </c>
      <c r="C1857" s="518" t="s">
        <v>2660</v>
      </c>
      <c r="D1857" s="518" t="s">
        <v>485</v>
      </c>
      <c r="E1857" s="859">
        <v>35</v>
      </c>
      <c r="F1857" s="859">
        <v>0</v>
      </c>
      <c r="G1857" s="518" t="s">
        <v>122</v>
      </c>
      <c r="H1857" s="518" t="s">
        <v>155</v>
      </c>
      <c r="I1857" s="518">
        <v>172809</v>
      </c>
    </row>
    <row r="1858" spans="1:9" x14ac:dyDescent="0.2">
      <c r="A1858" s="518" t="s">
        <v>341</v>
      </c>
      <c r="B1858" s="518">
        <v>172817</v>
      </c>
      <c r="C1858" s="518" t="s">
        <v>2660</v>
      </c>
      <c r="D1858" s="518" t="s">
        <v>1419</v>
      </c>
      <c r="E1858" s="859">
        <v>35</v>
      </c>
      <c r="F1858" s="859">
        <v>35</v>
      </c>
      <c r="G1858" s="518" t="s">
        <v>122</v>
      </c>
      <c r="H1858" s="518" t="s">
        <v>341</v>
      </c>
      <c r="I1858" s="518">
        <v>172817</v>
      </c>
    </row>
    <row r="1859" spans="1:9" x14ac:dyDescent="0.2">
      <c r="A1859" s="518" t="s">
        <v>155</v>
      </c>
      <c r="B1859" s="518">
        <v>172825</v>
      </c>
      <c r="C1859" s="518" t="s">
        <v>2660</v>
      </c>
      <c r="D1859" s="518" t="s">
        <v>8749</v>
      </c>
      <c r="E1859" s="859">
        <v>26</v>
      </c>
      <c r="F1859" s="859">
        <v>0</v>
      </c>
      <c r="G1859" s="518" t="s">
        <v>122</v>
      </c>
      <c r="H1859" s="518" t="s">
        <v>155</v>
      </c>
      <c r="I1859" s="518">
        <v>172825</v>
      </c>
    </row>
    <row r="1860" spans="1:9" x14ac:dyDescent="0.2">
      <c r="A1860" s="518" t="s">
        <v>314</v>
      </c>
      <c r="B1860" s="518">
        <v>172841</v>
      </c>
      <c r="C1860" s="518" t="s">
        <v>2660</v>
      </c>
      <c r="D1860" s="518" t="s">
        <v>314</v>
      </c>
      <c r="E1860" s="859">
        <v>34</v>
      </c>
      <c r="F1860" s="859">
        <v>0</v>
      </c>
      <c r="G1860" s="518" t="s">
        <v>122</v>
      </c>
      <c r="H1860" s="518" t="s">
        <v>314</v>
      </c>
      <c r="I1860" s="518">
        <v>172841</v>
      </c>
    </row>
    <row r="1861" spans="1:9" x14ac:dyDescent="0.2">
      <c r="A1861" s="518" t="s">
        <v>314</v>
      </c>
      <c r="B1861" s="518">
        <v>172916</v>
      </c>
      <c r="C1861" s="518" t="s">
        <v>2660</v>
      </c>
      <c r="D1861" s="518" t="s">
        <v>3624</v>
      </c>
      <c r="E1861" s="859">
        <v>31</v>
      </c>
      <c r="F1861" s="859">
        <v>0</v>
      </c>
      <c r="G1861" s="518" t="s">
        <v>122</v>
      </c>
      <c r="H1861" s="518" t="s">
        <v>314</v>
      </c>
      <c r="I1861" s="518">
        <v>172916</v>
      </c>
    </row>
    <row r="1862" spans="1:9" x14ac:dyDescent="0.2">
      <c r="A1862" s="518" t="s">
        <v>314</v>
      </c>
      <c r="B1862" s="518">
        <v>172924</v>
      </c>
      <c r="C1862" s="518" t="s">
        <v>2660</v>
      </c>
      <c r="D1862" s="518" t="s">
        <v>1348</v>
      </c>
      <c r="E1862" s="859">
        <v>35</v>
      </c>
      <c r="F1862" s="859">
        <v>0</v>
      </c>
      <c r="G1862" s="518" t="s">
        <v>122</v>
      </c>
      <c r="H1862" s="518" t="s">
        <v>314</v>
      </c>
      <c r="I1862" s="518">
        <v>172924</v>
      </c>
    </row>
    <row r="1863" spans="1:9" x14ac:dyDescent="0.2">
      <c r="A1863" s="518" t="s">
        <v>263</v>
      </c>
      <c r="B1863" s="518">
        <v>172932</v>
      </c>
      <c r="C1863" s="518" t="s">
        <v>2660</v>
      </c>
      <c r="D1863" s="518" t="s">
        <v>2407</v>
      </c>
      <c r="E1863" s="859">
        <v>31</v>
      </c>
      <c r="F1863" s="859">
        <v>31</v>
      </c>
      <c r="G1863" s="518" t="s">
        <v>122</v>
      </c>
      <c r="H1863" s="518" t="s">
        <v>263</v>
      </c>
      <c r="I1863" s="518">
        <v>172932</v>
      </c>
    </row>
    <row r="1864" spans="1:9" x14ac:dyDescent="0.2">
      <c r="A1864" s="518" t="s">
        <v>314</v>
      </c>
      <c r="B1864" s="518">
        <v>172940</v>
      </c>
      <c r="C1864" s="518" t="s">
        <v>2660</v>
      </c>
      <c r="D1864" s="518" t="s">
        <v>422</v>
      </c>
      <c r="E1864" s="859">
        <v>34</v>
      </c>
      <c r="F1864" s="859">
        <v>0</v>
      </c>
      <c r="G1864" s="518" t="s">
        <v>122</v>
      </c>
      <c r="H1864" s="518" t="s">
        <v>314</v>
      </c>
      <c r="I1864" s="518">
        <v>172940</v>
      </c>
    </row>
    <row r="1865" spans="1:9" x14ac:dyDescent="0.2">
      <c r="A1865" s="518" t="s">
        <v>343</v>
      </c>
      <c r="B1865" s="518">
        <v>172973</v>
      </c>
      <c r="C1865" s="518" t="s">
        <v>2660</v>
      </c>
      <c r="D1865" s="518" t="s">
        <v>3569</v>
      </c>
      <c r="E1865" s="859">
        <v>34</v>
      </c>
      <c r="F1865" s="859">
        <v>34</v>
      </c>
      <c r="G1865" s="518" t="s">
        <v>122</v>
      </c>
      <c r="H1865" s="518" t="s">
        <v>343</v>
      </c>
      <c r="I1865" s="518">
        <v>172973</v>
      </c>
    </row>
    <row r="1866" spans="1:9" x14ac:dyDescent="0.2">
      <c r="A1866" s="518" t="s">
        <v>345</v>
      </c>
      <c r="B1866" s="518">
        <v>173005</v>
      </c>
      <c r="C1866" s="518" t="s">
        <v>2660</v>
      </c>
      <c r="D1866" s="518" t="s">
        <v>720</v>
      </c>
      <c r="E1866" s="859">
        <v>20</v>
      </c>
      <c r="F1866" s="859">
        <v>20</v>
      </c>
      <c r="G1866" s="518" t="s">
        <v>122</v>
      </c>
      <c r="H1866" s="518" t="s">
        <v>345</v>
      </c>
      <c r="I1866" s="518">
        <v>173005</v>
      </c>
    </row>
    <row r="1867" spans="1:9" x14ac:dyDescent="0.2">
      <c r="A1867" s="518" t="s">
        <v>345</v>
      </c>
      <c r="B1867" s="518">
        <v>173013</v>
      </c>
      <c r="C1867" s="518" t="s">
        <v>2660</v>
      </c>
      <c r="D1867" s="518" t="s">
        <v>720</v>
      </c>
      <c r="E1867" s="859">
        <v>26</v>
      </c>
      <c r="F1867" s="859">
        <v>26</v>
      </c>
      <c r="G1867" s="518" t="s">
        <v>122</v>
      </c>
      <c r="H1867" s="518" t="s">
        <v>345</v>
      </c>
      <c r="I1867" s="518">
        <v>173013</v>
      </c>
    </row>
    <row r="1868" spans="1:9" x14ac:dyDescent="0.2">
      <c r="A1868" s="518" t="s">
        <v>144</v>
      </c>
      <c r="B1868" s="518">
        <v>173039</v>
      </c>
      <c r="C1868" s="518" t="s">
        <v>2660</v>
      </c>
      <c r="D1868" s="518" t="s">
        <v>2902</v>
      </c>
      <c r="E1868" s="859">
        <v>17</v>
      </c>
      <c r="F1868" s="859">
        <v>0</v>
      </c>
      <c r="G1868" s="518" t="s">
        <v>122</v>
      </c>
      <c r="H1868" s="518" t="s">
        <v>144</v>
      </c>
      <c r="I1868" s="518">
        <v>173039</v>
      </c>
    </row>
    <row r="1869" spans="1:9" x14ac:dyDescent="0.2">
      <c r="A1869" s="518" t="s">
        <v>170</v>
      </c>
      <c r="B1869" s="518">
        <v>173104</v>
      </c>
      <c r="C1869" s="518" t="s">
        <v>2660</v>
      </c>
      <c r="D1869" s="518" t="s">
        <v>423</v>
      </c>
      <c r="E1869" s="859">
        <v>24</v>
      </c>
      <c r="F1869" s="859">
        <v>24</v>
      </c>
      <c r="G1869" s="518" t="s">
        <v>122</v>
      </c>
      <c r="H1869" s="518" t="s">
        <v>170</v>
      </c>
      <c r="I1869" s="518">
        <v>173104</v>
      </c>
    </row>
    <row r="1870" spans="1:9" x14ac:dyDescent="0.2">
      <c r="A1870" s="518" t="s">
        <v>336</v>
      </c>
      <c r="B1870" s="518">
        <v>173336</v>
      </c>
      <c r="C1870" s="518" t="s">
        <v>2660</v>
      </c>
      <c r="D1870" s="518" t="s">
        <v>769</v>
      </c>
      <c r="E1870" s="859">
        <v>31</v>
      </c>
      <c r="F1870" s="859">
        <v>29</v>
      </c>
      <c r="G1870" s="518" t="s">
        <v>122</v>
      </c>
      <c r="H1870" s="518" t="s">
        <v>336</v>
      </c>
      <c r="I1870" s="518">
        <v>173336</v>
      </c>
    </row>
    <row r="1871" spans="1:9" x14ac:dyDescent="0.2">
      <c r="A1871" s="518" t="s">
        <v>336</v>
      </c>
      <c r="B1871" s="518">
        <v>173344</v>
      </c>
      <c r="C1871" s="518" t="s">
        <v>2660</v>
      </c>
      <c r="D1871" s="518" t="s">
        <v>763</v>
      </c>
      <c r="E1871" s="859">
        <v>30</v>
      </c>
      <c r="F1871" s="859">
        <v>28</v>
      </c>
      <c r="G1871" s="518" t="s">
        <v>122</v>
      </c>
      <c r="H1871" s="518" t="s">
        <v>336</v>
      </c>
      <c r="I1871" s="518">
        <v>173344</v>
      </c>
    </row>
    <row r="1872" spans="1:9" x14ac:dyDescent="0.2">
      <c r="A1872" s="518" t="s">
        <v>336</v>
      </c>
      <c r="B1872" s="518">
        <v>173351</v>
      </c>
      <c r="C1872" s="518" t="s">
        <v>2660</v>
      </c>
      <c r="D1872" s="518" t="s">
        <v>891</v>
      </c>
      <c r="E1872" s="859">
        <v>30</v>
      </c>
      <c r="F1872" s="859">
        <v>30</v>
      </c>
      <c r="G1872" s="518" t="s">
        <v>122</v>
      </c>
      <c r="H1872" s="518" t="s">
        <v>336</v>
      </c>
      <c r="I1872" s="518">
        <v>173351</v>
      </c>
    </row>
    <row r="1873" spans="1:9" x14ac:dyDescent="0.2">
      <c r="A1873" s="518" t="s">
        <v>179</v>
      </c>
      <c r="B1873" s="518">
        <v>173369</v>
      </c>
      <c r="C1873" s="518" t="s">
        <v>2660</v>
      </c>
      <c r="D1873" s="518" t="s">
        <v>3470</v>
      </c>
      <c r="E1873" s="859">
        <v>30</v>
      </c>
      <c r="F1873" s="859">
        <v>30</v>
      </c>
      <c r="G1873" s="518" t="s">
        <v>122</v>
      </c>
      <c r="H1873" s="518" t="s">
        <v>179</v>
      </c>
      <c r="I1873" s="518">
        <v>173369</v>
      </c>
    </row>
    <row r="1874" spans="1:9" x14ac:dyDescent="0.2">
      <c r="A1874" s="518" t="s">
        <v>155</v>
      </c>
      <c r="B1874" s="518">
        <v>173393</v>
      </c>
      <c r="C1874" s="518" t="s">
        <v>2660</v>
      </c>
      <c r="D1874" s="518" t="s">
        <v>8750</v>
      </c>
      <c r="E1874" s="859">
        <v>27</v>
      </c>
      <c r="F1874" s="859">
        <v>0</v>
      </c>
      <c r="G1874" s="518" t="s">
        <v>122</v>
      </c>
      <c r="H1874" s="518" t="s">
        <v>155</v>
      </c>
      <c r="I1874" s="518">
        <v>173393</v>
      </c>
    </row>
    <row r="1875" spans="1:9" x14ac:dyDescent="0.2">
      <c r="A1875" s="518" t="s">
        <v>155</v>
      </c>
      <c r="B1875" s="518">
        <v>173401</v>
      </c>
      <c r="C1875" s="518" t="s">
        <v>2660</v>
      </c>
      <c r="D1875" s="518" t="s">
        <v>8751</v>
      </c>
      <c r="E1875" s="859">
        <v>35</v>
      </c>
      <c r="F1875" s="859">
        <v>0</v>
      </c>
      <c r="G1875" s="518" t="s">
        <v>122</v>
      </c>
      <c r="H1875" s="518" t="s">
        <v>155</v>
      </c>
      <c r="I1875" s="518">
        <v>173401</v>
      </c>
    </row>
    <row r="1876" spans="1:9" x14ac:dyDescent="0.2">
      <c r="A1876" s="518" t="s">
        <v>155</v>
      </c>
      <c r="B1876" s="518">
        <v>173419</v>
      </c>
      <c r="C1876" s="518" t="s">
        <v>2660</v>
      </c>
      <c r="D1876" s="518" t="s">
        <v>8752</v>
      </c>
      <c r="E1876" s="859">
        <v>34</v>
      </c>
      <c r="F1876" s="859">
        <v>0</v>
      </c>
      <c r="G1876" s="518" t="s">
        <v>122</v>
      </c>
      <c r="H1876" s="518" t="s">
        <v>155</v>
      </c>
      <c r="I1876" s="518">
        <v>173419</v>
      </c>
    </row>
    <row r="1877" spans="1:9" x14ac:dyDescent="0.2">
      <c r="A1877" s="518" t="s">
        <v>257</v>
      </c>
      <c r="B1877" s="518">
        <v>173435</v>
      </c>
      <c r="C1877" s="518" t="s">
        <v>2660</v>
      </c>
      <c r="D1877" s="518" t="s">
        <v>2529</v>
      </c>
      <c r="E1877" s="859">
        <v>19</v>
      </c>
      <c r="F1877" s="859">
        <v>19</v>
      </c>
      <c r="G1877" s="518" t="s">
        <v>122</v>
      </c>
      <c r="H1877" s="518" t="s">
        <v>257</v>
      </c>
      <c r="I1877" s="518">
        <v>173435</v>
      </c>
    </row>
    <row r="1878" spans="1:9" x14ac:dyDescent="0.2">
      <c r="A1878" s="518" t="s">
        <v>170</v>
      </c>
      <c r="B1878" s="518">
        <v>173443</v>
      </c>
      <c r="C1878" s="518" t="s">
        <v>2660</v>
      </c>
      <c r="D1878" s="518" t="s">
        <v>8753</v>
      </c>
      <c r="E1878" s="859">
        <v>19</v>
      </c>
      <c r="F1878" s="859">
        <v>0</v>
      </c>
      <c r="G1878" s="518" t="s">
        <v>128</v>
      </c>
      <c r="H1878" s="518" t="s">
        <v>170</v>
      </c>
      <c r="I1878" s="518">
        <v>173443</v>
      </c>
    </row>
    <row r="1879" spans="1:9" x14ac:dyDescent="0.2">
      <c r="A1879" s="518" t="s">
        <v>235</v>
      </c>
      <c r="B1879" s="518">
        <v>173542</v>
      </c>
      <c r="C1879" s="518" t="s">
        <v>2660</v>
      </c>
      <c r="D1879" s="518" t="s">
        <v>3734</v>
      </c>
      <c r="E1879" s="859">
        <v>29</v>
      </c>
      <c r="F1879" s="859">
        <v>29</v>
      </c>
      <c r="G1879" s="518" t="s">
        <v>122</v>
      </c>
      <c r="H1879" s="518" t="s">
        <v>235</v>
      </c>
      <c r="I1879" s="518">
        <v>173542</v>
      </c>
    </row>
    <row r="1880" spans="1:9" x14ac:dyDescent="0.2">
      <c r="A1880" s="518" t="s">
        <v>235</v>
      </c>
      <c r="B1880" s="518">
        <v>173559</v>
      </c>
      <c r="C1880" s="518" t="s">
        <v>2660</v>
      </c>
      <c r="D1880" s="518" t="s">
        <v>6694</v>
      </c>
      <c r="E1880" s="859">
        <v>32</v>
      </c>
      <c r="F1880" s="859">
        <v>32</v>
      </c>
      <c r="G1880" s="518" t="s">
        <v>122</v>
      </c>
      <c r="H1880" s="518" t="s">
        <v>235</v>
      </c>
      <c r="I1880" s="518">
        <v>173559</v>
      </c>
    </row>
    <row r="1881" spans="1:9" x14ac:dyDescent="0.2">
      <c r="A1881" s="518" t="s">
        <v>235</v>
      </c>
      <c r="B1881" s="518">
        <v>173575</v>
      </c>
      <c r="C1881" s="518" t="s">
        <v>2660</v>
      </c>
      <c r="D1881" s="518" t="s">
        <v>3544</v>
      </c>
      <c r="E1881" s="859">
        <v>18</v>
      </c>
      <c r="F1881" s="859">
        <v>16</v>
      </c>
      <c r="G1881" s="518" t="s">
        <v>122</v>
      </c>
      <c r="H1881" s="518" t="s">
        <v>235</v>
      </c>
      <c r="I1881" s="518">
        <v>173575</v>
      </c>
    </row>
    <row r="1882" spans="1:9" x14ac:dyDescent="0.2">
      <c r="A1882" s="518" t="s">
        <v>235</v>
      </c>
      <c r="B1882" s="518">
        <v>173583</v>
      </c>
      <c r="C1882" s="518" t="s">
        <v>2660</v>
      </c>
      <c r="D1882" s="518" t="s">
        <v>6695</v>
      </c>
      <c r="E1882" s="859">
        <v>26</v>
      </c>
      <c r="F1882" s="859">
        <v>26</v>
      </c>
      <c r="G1882" s="518" t="s">
        <v>122</v>
      </c>
      <c r="H1882" s="518" t="s">
        <v>235</v>
      </c>
      <c r="I1882" s="518">
        <v>173583</v>
      </c>
    </row>
    <row r="1883" spans="1:9" x14ac:dyDescent="0.2">
      <c r="A1883" s="518" t="s">
        <v>235</v>
      </c>
      <c r="B1883" s="518">
        <v>173591</v>
      </c>
      <c r="C1883" s="518" t="s">
        <v>2660</v>
      </c>
      <c r="D1883" s="518" t="s">
        <v>3766</v>
      </c>
      <c r="E1883" s="859">
        <v>29</v>
      </c>
      <c r="F1883" s="859">
        <v>29</v>
      </c>
      <c r="G1883" s="518" t="s">
        <v>122</v>
      </c>
      <c r="H1883" s="518" t="s">
        <v>235</v>
      </c>
      <c r="I1883" s="518">
        <v>173591</v>
      </c>
    </row>
    <row r="1884" spans="1:9" x14ac:dyDescent="0.2">
      <c r="A1884" s="518" t="s">
        <v>235</v>
      </c>
      <c r="B1884" s="518">
        <v>173609</v>
      </c>
      <c r="C1884" s="518" t="s">
        <v>2660</v>
      </c>
      <c r="D1884" s="518" t="s">
        <v>3598</v>
      </c>
      <c r="E1884" s="859">
        <v>32</v>
      </c>
      <c r="F1884" s="859">
        <v>32</v>
      </c>
      <c r="G1884" s="518" t="s">
        <v>122</v>
      </c>
      <c r="H1884" s="518" t="s">
        <v>235</v>
      </c>
      <c r="I1884" s="518">
        <v>173609</v>
      </c>
    </row>
    <row r="1885" spans="1:9" x14ac:dyDescent="0.2">
      <c r="A1885" s="518" t="s">
        <v>235</v>
      </c>
      <c r="B1885" s="518">
        <v>173617</v>
      </c>
      <c r="C1885" s="518" t="s">
        <v>2660</v>
      </c>
      <c r="D1885" s="518" t="s">
        <v>3709</v>
      </c>
      <c r="E1885" s="859">
        <v>34</v>
      </c>
      <c r="F1885" s="859">
        <v>33</v>
      </c>
      <c r="G1885" s="518" t="s">
        <v>122</v>
      </c>
      <c r="H1885" s="518" t="s">
        <v>235</v>
      </c>
      <c r="I1885" s="518">
        <v>173617</v>
      </c>
    </row>
    <row r="1886" spans="1:9" x14ac:dyDescent="0.2">
      <c r="A1886" s="518" t="s">
        <v>235</v>
      </c>
      <c r="B1886" s="518">
        <v>173625</v>
      </c>
      <c r="C1886" s="518" t="s">
        <v>2660</v>
      </c>
      <c r="D1886" s="518" t="s">
        <v>3767</v>
      </c>
      <c r="E1886" s="859">
        <v>36</v>
      </c>
      <c r="F1886" s="859">
        <v>36</v>
      </c>
      <c r="G1886" s="518" t="s">
        <v>122</v>
      </c>
      <c r="H1886" s="518" t="s">
        <v>235</v>
      </c>
      <c r="I1886" s="518">
        <v>173625</v>
      </c>
    </row>
    <row r="1887" spans="1:9" x14ac:dyDescent="0.2">
      <c r="A1887" s="518" t="s">
        <v>235</v>
      </c>
      <c r="B1887" s="518">
        <v>173633</v>
      </c>
      <c r="C1887" s="518" t="s">
        <v>2660</v>
      </c>
      <c r="D1887" s="518" t="s">
        <v>6696</v>
      </c>
      <c r="E1887" s="859">
        <v>34</v>
      </c>
      <c r="F1887" s="859">
        <v>33</v>
      </c>
      <c r="G1887" s="518" t="s">
        <v>122</v>
      </c>
      <c r="H1887" s="518" t="s">
        <v>235</v>
      </c>
      <c r="I1887" s="518">
        <v>173633</v>
      </c>
    </row>
    <row r="1888" spans="1:9" x14ac:dyDescent="0.2">
      <c r="A1888" s="518" t="s">
        <v>235</v>
      </c>
      <c r="B1888" s="518">
        <v>173641</v>
      </c>
      <c r="C1888" s="518" t="s">
        <v>2660</v>
      </c>
      <c r="D1888" s="518" t="s">
        <v>3768</v>
      </c>
      <c r="E1888" s="859">
        <v>35</v>
      </c>
      <c r="F1888" s="859">
        <v>35</v>
      </c>
      <c r="G1888" s="518" t="s">
        <v>122</v>
      </c>
      <c r="H1888" s="518" t="s">
        <v>235</v>
      </c>
      <c r="I1888" s="518">
        <v>173641</v>
      </c>
    </row>
    <row r="1889" spans="1:9" x14ac:dyDescent="0.2">
      <c r="A1889" s="518" t="s">
        <v>235</v>
      </c>
      <c r="B1889" s="518">
        <v>173658</v>
      </c>
      <c r="C1889" s="518" t="s">
        <v>2660</v>
      </c>
      <c r="D1889" s="518" t="s">
        <v>6697</v>
      </c>
      <c r="E1889" s="859">
        <v>34</v>
      </c>
      <c r="F1889" s="859">
        <v>34</v>
      </c>
      <c r="G1889" s="518" t="s">
        <v>122</v>
      </c>
      <c r="H1889" s="518" t="s">
        <v>235</v>
      </c>
      <c r="I1889" s="518">
        <v>173658</v>
      </c>
    </row>
    <row r="1890" spans="1:9" x14ac:dyDescent="0.2">
      <c r="A1890" s="518" t="s">
        <v>235</v>
      </c>
      <c r="B1890" s="518">
        <v>173674</v>
      </c>
      <c r="C1890" s="518" t="s">
        <v>2660</v>
      </c>
      <c r="D1890" s="518" t="s">
        <v>496</v>
      </c>
      <c r="E1890" s="859">
        <v>33</v>
      </c>
      <c r="F1890" s="859">
        <v>32</v>
      </c>
      <c r="G1890" s="518" t="s">
        <v>122</v>
      </c>
      <c r="H1890" s="518" t="s">
        <v>235</v>
      </c>
      <c r="I1890" s="518">
        <v>173674</v>
      </c>
    </row>
    <row r="1891" spans="1:9" x14ac:dyDescent="0.2">
      <c r="A1891" s="518" t="s">
        <v>394</v>
      </c>
      <c r="B1891" s="518">
        <v>173682</v>
      </c>
      <c r="C1891" s="518" t="s">
        <v>2660</v>
      </c>
      <c r="D1891" s="518" t="s">
        <v>8754</v>
      </c>
      <c r="E1891" s="859">
        <v>35</v>
      </c>
      <c r="F1891" s="859">
        <v>35</v>
      </c>
      <c r="G1891" s="518" t="s">
        <v>122</v>
      </c>
      <c r="H1891" s="518" t="s">
        <v>394</v>
      </c>
      <c r="I1891" s="518">
        <v>173682</v>
      </c>
    </row>
    <row r="1892" spans="1:9" x14ac:dyDescent="0.2">
      <c r="A1892" s="518" t="s">
        <v>235</v>
      </c>
      <c r="B1892" s="518">
        <v>173690</v>
      </c>
      <c r="C1892" s="518" t="s">
        <v>2660</v>
      </c>
      <c r="D1892" s="518" t="s">
        <v>6698</v>
      </c>
      <c r="E1892" s="859">
        <v>35</v>
      </c>
      <c r="F1892" s="859">
        <v>35</v>
      </c>
      <c r="G1892" s="518" t="s">
        <v>122</v>
      </c>
      <c r="H1892" s="518" t="s">
        <v>235</v>
      </c>
      <c r="I1892" s="518">
        <v>173690</v>
      </c>
    </row>
    <row r="1893" spans="1:9" x14ac:dyDescent="0.2">
      <c r="A1893" s="518" t="s">
        <v>388</v>
      </c>
      <c r="B1893" s="518">
        <v>173724</v>
      </c>
      <c r="C1893" s="518" t="s">
        <v>2660</v>
      </c>
      <c r="D1893" s="518" t="s">
        <v>1706</v>
      </c>
      <c r="E1893" s="859">
        <v>32</v>
      </c>
      <c r="F1893" s="859">
        <v>32</v>
      </c>
      <c r="G1893" s="518" t="s">
        <v>122</v>
      </c>
      <c r="H1893" s="518" t="s">
        <v>388</v>
      </c>
      <c r="I1893" s="518">
        <v>173724</v>
      </c>
    </row>
    <row r="1894" spans="1:9" x14ac:dyDescent="0.2">
      <c r="A1894" s="518" t="s">
        <v>388</v>
      </c>
      <c r="B1894" s="518">
        <v>173732</v>
      </c>
      <c r="C1894" s="518" t="s">
        <v>2660</v>
      </c>
      <c r="D1894" s="518" t="s">
        <v>3793</v>
      </c>
      <c r="E1894" s="859">
        <v>33</v>
      </c>
      <c r="F1894" s="859">
        <v>32</v>
      </c>
      <c r="G1894" s="518" t="s">
        <v>122</v>
      </c>
      <c r="H1894" s="518" t="s">
        <v>388</v>
      </c>
      <c r="I1894" s="518">
        <v>173732</v>
      </c>
    </row>
    <row r="1895" spans="1:9" x14ac:dyDescent="0.2">
      <c r="A1895" s="518" t="s">
        <v>291</v>
      </c>
      <c r="B1895" s="518">
        <v>173740</v>
      </c>
      <c r="C1895" s="518" t="s">
        <v>2660</v>
      </c>
      <c r="D1895" s="518" t="s">
        <v>3794</v>
      </c>
      <c r="E1895" s="859">
        <v>35</v>
      </c>
      <c r="F1895" s="859">
        <v>27</v>
      </c>
      <c r="G1895" s="518" t="s">
        <v>122</v>
      </c>
      <c r="H1895" s="518" t="s">
        <v>291</v>
      </c>
      <c r="I1895" s="518">
        <v>173740</v>
      </c>
    </row>
    <row r="1896" spans="1:9" x14ac:dyDescent="0.2">
      <c r="A1896" s="518" t="s">
        <v>256</v>
      </c>
      <c r="B1896" s="518">
        <v>173799</v>
      </c>
      <c r="C1896" s="518" t="s">
        <v>2660</v>
      </c>
      <c r="D1896" s="518" t="s">
        <v>669</v>
      </c>
      <c r="E1896" s="859">
        <v>17</v>
      </c>
      <c r="F1896" s="859">
        <v>17</v>
      </c>
      <c r="G1896" s="518" t="s">
        <v>122</v>
      </c>
      <c r="H1896" s="518" t="s">
        <v>256</v>
      </c>
      <c r="I1896" s="518">
        <v>173799</v>
      </c>
    </row>
    <row r="1897" spans="1:9" x14ac:dyDescent="0.2">
      <c r="A1897" s="518" t="s">
        <v>256</v>
      </c>
      <c r="B1897" s="518">
        <v>173815</v>
      </c>
      <c r="C1897" s="518" t="s">
        <v>2660</v>
      </c>
      <c r="D1897" s="518" t="s">
        <v>7164</v>
      </c>
      <c r="E1897" s="859">
        <v>24</v>
      </c>
      <c r="F1897" s="859">
        <v>24</v>
      </c>
      <c r="G1897" s="518" t="s">
        <v>122</v>
      </c>
      <c r="H1897" s="518" t="s">
        <v>256</v>
      </c>
      <c r="I1897" s="518">
        <v>173815</v>
      </c>
    </row>
    <row r="1898" spans="1:9" x14ac:dyDescent="0.2">
      <c r="A1898" s="518" t="s">
        <v>270</v>
      </c>
      <c r="B1898" s="518">
        <v>173823</v>
      </c>
      <c r="C1898" s="518" t="s">
        <v>2660</v>
      </c>
      <c r="D1898" s="518" t="s">
        <v>877</v>
      </c>
      <c r="E1898" s="859">
        <v>14</v>
      </c>
      <c r="F1898" s="859">
        <v>14</v>
      </c>
      <c r="G1898" s="518" t="s">
        <v>122</v>
      </c>
      <c r="H1898" s="518" t="s">
        <v>270</v>
      </c>
      <c r="I1898" s="518">
        <v>173823</v>
      </c>
    </row>
    <row r="1899" spans="1:9" x14ac:dyDescent="0.2">
      <c r="A1899" s="518" t="s">
        <v>292</v>
      </c>
      <c r="B1899" s="518">
        <v>173930</v>
      </c>
      <c r="C1899" s="518" t="s">
        <v>2660</v>
      </c>
      <c r="D1899" s="518" t="s">
        <v>3849</v>
      </c>
      <c r="E1899" s="859">
        <v>24</v>
      </c>
      <c r="F1899" s="859">
        <v>0</v>
      </c>
      <c r="G1899" s="518" t="s">
        <v>128</v>
      </c>
      <c r="H1899" s="518" t="s">
        <v>292</v>
      </c>
      <c r="I1899" s="518">
        <v>173930</v>
      </c>
    </row>
    <row r="1900" spans="1:9" x14ac:dyDescent="0.2">
      <c r="A1900" s="518" t="s">
        <v>292</v>
      </c>
      <c r="B1900" s="518">
        <v>173948</v>
      </c>
      <c r="C1900" s="518" t="s">
        <v>2660</v>
      </c>
      <c r="D1900" s="518" t="s">
        <v>3850</v>
      </c>
      <c r="E1900" s="859">
        <v>22</v>
      </c>
      <c r="F1900" s="859">
        <v>0</v>
      </c>
      <c r="G1900" s="518" t="s">
        <v>128</v>
      </c>
      <c r="H1900" s="518" t="s">
        <v>292</v>
      </c>
      <c r="I1900" s="518">
        <v>173948</v>
      </c>
    </row>
    <row r="1901" spans="1:9" x14ac:dyDescent="0.2">
      <c r="A1901" s="518" t="s">
        <v>154</v>
      </c>
      <c r="B1901" s="518">
        <v>173989</v>
      </c>
      <c r="C1901" s="518" t="s">
        <v>2660</v>
      </c>
      <c r="D1901" s="518" t="s">
        <v>3851</v>
      </c>
      <c r="E1901" s="859">
        <v>36</v>
      </c>
      <c r="F1901" s="859">
        <v>36</v>
      </c>
      <c r="G1901" s="518" t="s">
        <v>122</v>
      </c>
      <c r="H1901" s="518" t="s">
        <v>154</v>
      </c>
      <c r="I1901" s="518">
        <v>173989</v>
      </c>
    </row>
    <row r="1902" spans="1:9" x14ac:dyDescent="0.2">
      <c r="A1902" s="518" t="s">
        <v>314</v>
      </c>
      <c r="B1902" s="518">
        <v>174128</v>
      </c>
      <c r="C1902" s="518" t="s">
        <v>2660</v>
      </c>
      <c r="D1902" s="518" t="s">
        <v>3891</v>
      </c>
      <c r="E1902" s="859">
        <v>34</v>
      </c>
      <c r="F1902" s="859">
        <v>0</v>
      </c>
      <c r="G1902" s="518" t="s">
        <v>122</v>
      </c>
      <c r="H1902" s="518" t="s">
        <v>314</v>
      </c>
      <c r="I1902" s="518">
        <v>174128</v>
      </c>
    </row>
    <row r="1903" spans="1:9" x14ac:dyDescent="0.2">
      <c r="A1903" s="518" t="s">
        <v>314</v>
      </c>
      <c r="B1903" s="518">
        <v>174136</v>
      </c>
      <c r="C1903" s="518" t="s">
        <v>2660</v>
      </c>
      <c r="D1903" s="518" t="s">
        <v>742</v>
      </c>
      <c r="E1903" s="859">
        <v>31</v>
      </c>
      <c r="F1903" s="859">
        <v>0</v>
      </c>
      <c r="G1903" s="518" t="s">
        <v>122</v>
      </c>
      <c r="H1903" s="518" t="s">
        <v>314</v>
      </c>
      <c r="I1903" s="518">
        <v>174136</v>
      </c>
    </row>
    <row r="1904" spans="1:9" x14ac:dyDescent="0.2">
      <c r="A1904" s="518" t="s">
        <v>314</v>
      </c>
      <c r="B1904" s="518">
        <v>174144</v>
      </c>
      <c r="C1904" s="518" t="s">
        <v>2660</v>
      </c>
      <c r="D1904" s="518" t="s">
        <v>901</v>
      </c>
      <c r="E1904" s="859">
        <v>35</v>
      </c>
      <c r="F1904" s="859">
        <v>0</v>
      </c>
      <c r="G1904" s="518" t="s">
        <v>122</v>
      </c>
      <c r="H1904" s="518" t="s">
        <v>314</v>
      </c>
      <c r="I1904" s="518">
        <v>174144</v>
      </c>
    </row>
    <row r="1905" spans="1:9" x14ac:dyDescent="0.2">
      <c r="A1905" s="518" t="s">
        <v>314</v>
      </c>
      <c r="B1905" s="518">
        <v>174151</v>
      </c>
      <c r="C1905" s="518" t="s">
        <v>2660</v>
      </c>
      <c r="D1905" s="518" t="s">
        <v>742</v>
      </c>
      <c r="E1905" s="859">
        <v>23</v>
      </c>
      <c r="F1905" s="859">
        <v>0</v>
      </c>
      <c r="G1905" s="518" t="s">
        <v>122</v>
      </c>
      <c r="H1905" s="518" t="s">
        <v>314</v>
      </c>
      <c r="I1905" s="518">
        <v>174151</v>
      </c>
    </row>
    <row r="1906" spans="1:9" x14ac:dyDescent="0.2">
      <c r="A1906" s="518" t="s">
        <v>314</v>
      </c>
      <c r="B1906" s="518">
        <v>174169</v>
      </c>
      <c r="C1906" s="518" t="s">
        <v>2660</v>
      </c>
      <c r="D1906" s="518" t="s">
        <v>3891</v>
      </c>
      <c r="E1906" s="859">
        <v>34</v>
      </c>
      <c r="F1906" s="859">
        <v>0</v>
      </c>
      <c r="G1906" s="518" t="s">
        <v>122</v>
      </c>
      <c r="H1906" s="518" t="s">
        <v>314</v>
      </c>
      <c r="I1906" s="518">
        <v>174169</v>
      </c>
    </row>
    <row r="1907" spans="1:9" x14ac:dyDescent="0.2">
      <c r="A1907" s="518" t="s">
        <v>314</v>
      </c>
      <c r="B1907" s="518">
        <v>174177</v>
      </c>
      <c r="C1907" s="518" t="s">
        <v>2660</v>
      </c>
      <c r="D1907" s="518" t="s">
        <v>901</v>
      </c>
      <c r="E1907" s="859">
        <v>35</v>
      </c>
      <c r="F1907" s="859">
        <v>0</v>
      </c>
      <c r="G1907" s="518" t="s">
        <v>122</v>
      </c>
      <c r="H1907" s="518" t="s">
        <v>314</v>
      </c>
      <c r="I1907" s="518">
        <v>174177</v>
      </c>
    </row>
    <row r="1908" spans="1:9" x14ac:dyDescent="0.2">
      <c r="A1908" s="518" t="s">
        <v>306</v>
      </c>
      <c r="B1908" s="518">
        <v>174201</v>
      </c>
      <c r="C1908" s="518" t="s">
        <v>2660</v>
      </c>
      <c r="D1908" s="518" t="s">
        <v>2407</v>
      </c>
      <c r="E1908" s="859">
        <v>28</v>
      </c>
      <c r="F1908" s="859">
        <v>0</v>
      </c>
      <c r="G1908" s="518" t="s">
        <v>122</v>
      </c>
      <c r="H1908" s="518" t="s">
        <v>306</v>
      </c>
      <c r="I1908" s="518">
        <v>174201</v>
      </c>
    </row>
    <row r="1909" spans="1:9" x14ac:dyDescent="0.2">
      <c r="A1909" s="518" t="s">
        <v>279</v>
      </c>
      <c r="B1909" s="518">
        <v>174268</v>
      </c>
      <c r="C1909" s="518" t="s">
        <v>2660</v>
      </c>
      <c r="D1909" s="518" t="s">
        <v>683</v>
      </c>
      <c r="E1909" s="859">
        <v>35</v>
      </c>
      <c r="F1909" s="859">
        <v>28</v>
      </c>
      <c r="G1909" s="518" t="s">
        <v>122</v>
      </c>
      <c r="H1909" s="518" t="s">
        <v>279</v>
      </c>
      <c r="I1909" s="518">
        <v>174268</v>
      </c>
    </row>
    <row r="1910" spans="1:9" x14ac:dyDescent="0.2">
      <c r="A1910" s="518" t="s">
        <v>279</v>
      </c>
      <c r="B1910" s="518">
        <v>174276</v>
      </c>
      <c r="C1910" s="518" t="s">
        <v>2660</v>
      </c>
      <c r="D1910" s="518" t="s">
        <v>1554</v>
      </c>
      <c r="E1910" s="859">
        <v>22</v>
      </c>
      <c r="F1910" s="859">
        <v>22</v>
      </c>
      <c r="G1910" s="518" t="s">
        <v>122</v>
      </c>
      <c r="H1910" s="518" t="s">
        <v>279</v>
      </c>
      <c r="I1910" s="518">
        <v>174276</v>
      </c>
    </row>
    <row r="1911" spans="1:9" x14ac:dyDescent="0.2">
      <c r="A1911" s="518" t="s">
        <v>279</v>
      </c>
      <c r="B1911" s="518">
        <v>174284</v>
      </c>
      <c r="C1911" s="518" t="s">
        <v>2660</v>
      </c>
      <c r="D1911" s="518" t="s">
        <v>3684</v>
      </c>
      <c r="E1911" s="859">
        <v>33</v>
      </c>
      <c r="F1911" s="859">
        <v>33</v>
      </c>
      <c r="G1911" s="518" t="s">
        <v>122</v>
      </c>
      <c r="H1911" s="518" t="s">
        <v>279</v>
      </c>
      <c r="I1911" s="518">
        <v>174284</v>
      </c>
    </row>
    <row r="1912" spans="1:9" x14ac:dyDescent="0.2">
      <c r="A1912" s="518" t="s">
        <v>338</v>
      </c>
      <c r="B1912" s="518">
        <v>174318</v>
      </c>
      <c r="C1912" s="518" t="s">
        <v>2660</v>
      </c>
      <c r="D1912" s="518" t="s">
        <v>3685</v>
      </c>
      <c r="E1912" s="859">
        <v>19</v>
      </c>
      <c r="F1912" s="859">
        <v>0</v>
      </c>
      <c r="G1912" s="518" t="s">
        <v>122</v>
      </c>
      <c r="H1912" s="518" t="s">
        <v>338</v>
      </c>
      <c r="I1912" s="518">
        <v>236737</v>
      </c>
    </row>
    <row r="1913" spans="1:9" x14ac:dyDescent="0.2">
      <c r="A1913" s="518" t="s">
        <v>171</v>
      </c>
      <c r="B1913" s="518">
        <v>174367</v>
      </c>
      <c r="C1913" s="518" t="s">
        <v>2660</v>
      </c>
      <c r="D1913" s="518" t="s">
        <v>3686</v>
      </c>
      <c r="E1913" s="859">
        <v>33</v>
      </c>
      <c r="F1913" s="859">
        <v>30</v>
      </c>
      <c r="G1913" s="518" t="s">
        <v>122</v>
      </c>
      <c r="H1913" s="518" t="s">
        <v>171</v>
      </c>
      <c r="I1913" s="518">
        <v>174367</v>
      </c>
    </row>
    <row r="1914" spans="1:9" x14ac:dyDescent="0.2">
      <c r="A1914" s="518" t="s">
        <v>171</v>
      </c>
      <c r="B1914" s="518">
        <v>174383</v>
      </c>
      <c r="C1914" s="518" t="s">
        <v>2660</v>
      </c>
      <c r="D1914" s="518" t="s">
        <v>3687</v>
      </c>
      <c r="E1914" s="859">
        <v>32</v>
      </c>
      <c r="F1914" s="859">
        <v>30</v>
      </c>
      <c r="G1914" s="518" t="s">
        <v>122</v>
      </c>
      <c r="H1914" s="518" t="s">
        <v>171</v>
      </c>
      <c r="I1914" s="518">
        <v>174383</v>
      </c>
    </row>
    <row r="1915" spans="1:9" x14ac:dyDescent="0.2">
      <c r="A1915" s="518" t="s">
        <v>256</v>
      </c>
      <c r="B1915" s="518">
        <v>174417</v>
      </c>
      <c r="C1915" s="518" t="s">
        <v>2660</v>
      </c>
      <c r="D1915" s="518" t="s">
        <v>1611</v>
      </c>
      <c r="E1915" s="859">
        <v>30</v>
      </c>
      <c r="F1915" s="859">
        <v>30</v>
      </c>
      <c r="G1915" s="518" t="s">
        <v>122</v>
      </c>
      <c r="H1915" s="518" t="s">
        <v>256</v>
      </c>
      <c r="I1915" s="518">
        <v>174417</v>
      </c>
    </row>
    <row r="1916" spans="1:9" x14ac:dyDescent="0.2">
      <c r="A1916" s="518" t="s">
        <v>256</v>
      </c>
      <c r="B1916" s="518">
        <v>174425</v>
      </c>
      <c r="C1916" s="518" t="s">
        <v>2660</v>
      </c>
      <c r="D1916" s="518" t="s">
        <v>3444</v>
      </c>
      <c r="E1916" s="859">
        <v>14</v>
      </c>
      <c r="F1916" s="859">
        <v>14</v>
      </c>
      <c r="G1916" s="518" t="s">
        <v>122</v>
      </c>
      <c r="H1916" s="518" t="s">
        <v>256</v>
      </c>
      <c r="I1916" s="518">
        <v>174425</v>
      </c>
    </row>
    <row r="1917" spans="1:9" x14ac:dyDescent="0.2">
      <c r="A1917" s="518" t="s">
        <v>256</v>
      </c>
      <c r="B1917" s="518">
        <v>174433</v>
      </c>
      <c r="C1917" s="518" t="s">
        <v>2660</v>
      </c>
      <c r="D1917" s="518" t="s">
        <v>8171</v>
      </c>
      <c r="E1917" s="859">
        <v>21</v>
      </c>
      <c r="F1917" s="859">
        <v>21</v>
      </c>
      <c r="G1917" s="518" t="s">
        <v>122</v>
      </c>
      <c r="H1917" s="518" t="s">
        <v>256</v>
      </c>
      <c r="I1917" s="518">
        <v>174433</v>
      </c>
    </row>
    <row r="1918" spans="1:9" x14ac:dyDescent="0.2">
      <c r="A1918" s="518" t="s">
        <v>171</v>
      </c>
      <c r="B1918" s="518">
        <v>174474</v>
      </c>
      <c r="C1918" s="518" t="s">
        <v>2660</v>
      </c>
      <c r="D1918" s="518" t="s">
        <v>3551</v>
      </c>
      <c r="E1918" s="859">
        <v>33</v>
      </c>
      <c r="F1918" s="859">
        <v>30</v>
      </c>
      <c r="G1918" s="518" t="s">
        <v>122</v>
      </c>
      <c r="H1918" s="518" t="s">
        <v>171</v>
      </c>
      <c r="I1918" s="518">
        <v>174474</v>
      </c>
    </row>
    <row r="1919" spans="1:9" x14ac:dyDescent="0.2">
      <c r="A1919" s="518" t="s">
        <v>214</v>
      </c>
      <c r="B1919" s="518">
        <v>174490</v>
      </c>
      <c r="C1919" s="518" t="s">
        <v>2660</v>
      </c>
      <c r="D1919" s="518" t="s">
        <v>8755</v>
      </c>
      <c r="E1919" s="859">
        <v>31</v>
      </c>
      <c r="F1919" s="859">
        <v>17</v>
      </c>
      <c r="G1919" s="518" t="s">
        <v>122</v>
      </c>
      <c r="H1919" s="518" t="s">
        <v>214</v>
      </c>
      <c r="I1919" s="518">
        <v>174490</v>
      </c>
    </row>
    <row r="1920" spans="1:9" x14ac:dyDescent="0.2">
      <c r="A1920" s="518" t="s">
        <v>268</v>
      </c>
      <c r="B1920" s="518">
        <v>174516</v>
      </c>
      <c r="C1920" s="518" t="s">
        <v>2660</v>
      </c>
      <c r="D1920" s="518" t="s">
        <v>3738</v>
      </c>
      <c r="E1920" s="859">
        <v>26</v>
      </c>
      <c r="F1920" s="859">
        <v>26</v>
      </c>
      <c r="G1920" s="518" t="s">
        <v>122</v>
      </c>
      <c r="H1920" s="518" t="s">
        <v>268</v>
      </c>
      <c r="I1920" s="518">
        <v>174516</v>
      </c>
    </row>
    <row r="1921" spans="1:9" x14ac:dyDescent="0.2">
      <c r="A1921" s="518" t="s">
        <v>186</v>
      </c>
      <c r="B1921" s="518">
        <v>174532</v>
      </c>
      <c r="C1921" s="518" t="s">
        <v>2660</v>
      </c>
      <c r="D1921" s="518" t="s">
        <v>3579</v>
      </c>
      <c r="E1921" s="859">
        <v>34</v>
      </c>
      <c r="F1921" s="859">
        <v>6</v>
      </c>
      <c r="G1921" s="518" t="s">
        <v>122</v>
      </c>
      <c r="H1921" s="518" t="s">
        <v>186</v>
      </c>
      <c r="I1921" s="518">
        <v>149393</v>
      </c>
    </row>
    <row r="1922" spans="1:9" x14ac:dyDescent="0.2">
      <c r="A1922" s="518" t="s">
        <v>396</v>
      </c>
      <c r="B1922" s="518">
        <v>174672</v>
      </c>
      <c r="C1922" s="518" t="s">
        <v>2660</v>
      </c>
      <c r="D1922" s="518" t="s">
        <v>3681</v>
      </c>
      <c r="E1922" s="859">
        <v>35</v>
      </c>
      <c r="F1922" s="859">
        <v>26</v>
      </c>
      <c r="G1922" s="518" t="s">
        <v>122</v>
      </c>
      <c r="H1922" s="518" t="s">
        <v>396</v>
      </c>
      <c r="I1922" s="518">
        <v>174672</v>
      </c>
    </row>
    <row r="1923" spans="1:9" x14ac:dyDescent="0.2">
      <c r="A1923" s="518" t="s">
        <v>396</v>
      </c>
      <c r="B1923" s="518">
        <v>174698</v>
      </c>
      <c r="C1923" s="518" t="s">
        <v>2660</v>
      </c>
      <c r="D1923" s="518" t="s">
        <v>2546</v>
      </c>
      <c r="E1923" s="859">
        <v>25</v>
      </c>
      <c r="F1923" s="859">
        <v>25</v>
      </c>
      <c r="G1923" s="518" t="s">
        <v>122</v>
      </c>
      <c r="H1923" s="518" t="s">
        <v>396</v>
      </c>
      <c r="I1923" s="518">
        <v>174698</v>
      </c>
    </row>
    <row r="1924" spans="1:9" x14ac:dyDescent="0.2">
      <c r="A1924" s="518" t="s">
        <v>396</v>
      </c>
      <c r="B1924" s="518">
        <v>174714</v>
      </c>
      <c r="C1924" s="518" t="s">
        <v>2660</v>
      </c>
      <c r="D1924" s="518" t="s">
        <v>3777</v>
      </c>
      <c r="E1924" s="859">
        <v>34</v>
      </c>
      <c r="F1924" s="859">
        <v>28</v>
      </c>
      <c r="G1924" s="518" t="s">
        <v>122</v>
      </c>
      <c r="H1924" s="518" t="s">
        <v>396</v>
      </c>
      <c r="I1924" s="518">
        <v>174714</v>
      </c>
    </row>
    <row r="1925" spans="1:9" x14ac:dyDescent="0.2">
      <c r="A1925" s="518" t="s">
        <v>144</v>
      </c>
      <c r="B1925" s="518">
        <v>174797</v>
      </c>
      <c r="C1925" s="518" t="s">
        <v>2660</v>
      </c>
      <c r="D1925" s="518" t="s">
        <v>3805</v>
      </c>
      <c r="E1925" s="859">
        <v>36</v>
      </c>
      <c r="F1925" s="859">
        <v>0</v>
      </c>
      <c r="G1925" s="518" t="s">
        <v>122</v>
      </c>
      <c r="H1925" s="518" t="s">
        <v>144</v>
      </c>
      <c r="I1925" s="518">
        <v>174797</v>
      </c>
    </row>
    <row r="1926" spans="1:9" x14ac:dyDescent="0.2">
      <c r="A1926" s="518" t="s">
        <v>144</v>
      </c>
      <c r="B1926" s="518">
        <v>174805</v>
      </c>
      <c r="C1926" s="518" t="s">
        <v>2660</v>
      </c>
      <c r="D1926" s="518" t="s">
        <v>3806</v>
      </c>
      <c r="E1926" s="859">
        <v>35</v>
      </c>
      <c r="F1926" s="859">
        <v>0</v>
      </c>
      <c r="G1926" s="518" t="s">
        <v>122</v>
      </c>
      <c r="H1926" s="518" t="s">
        <v>144</v>
      </c>
      <c r="I1926" s="518">
        <v>174805</v>
      </c>
    </row>
    <row r="1927" spans="1:9" x14ac:dyDescent="0.2">
      <c r="A1927" s="518" t="s">
        <v>325</v>
      </c>
      <c r="B1927" s="518">
        <v>174839</v>
      </c>
      <c r="C1927" s="518" t="s">
        <v>2660</v>
      </c>
      <c r="D1927" s="518" t="s">
        <v>3807</v>
      </c>
      <c r="E1927" s="859">
        <v>34</v>
      </c>
      <c r="F1927" s="859">
        <v>31</v>
      </c>
      <c r="G1927" s="518" t="s">
        <v>122</v>
      </c>
      <c r="H1927" s="518" t="s">
        <v>325</v>
      </c>
      <c r="I1927" s="518">
        <v>174839</v>
      </c>
    </row>
    <row r="1928" spans="1:9" x14ac:dyDescent="0.2">
      <c r="A1928" s="518" t="s">
        <v>256</v>
      </c>
      <c r="B1928" s="518">
        <v>174912</v>
      </c>
      <c r="C1928" s="518" t="s">
        <v>2660</v>
      </c>
      <c r="D1928" s="518" t="s">
        <v>1342</v>
      </c>
      <c r="E1928" s="859">
        <v>20</v>
      </c>
      <c r="F1928" s="859">
        <v>11</v>
      </c>
      <c r="G1928" s="518" t="s">
        <v>128</v>
      </c>
      <c r="H1928" s="518" t="s">
        <v>256</v>
      </c>
      <c r="I1928" s="518">
        <v>174912</v>
      </c>
    </row>
    <row r="1929" spans="1:9" x14ac:dyDescent="0.2">
      <c r="A1929" s="518" t="s">
        <v>256</v>
      </c>
      <c r="B1929" s="518">
        <v>174920</v>
      </c>
      <c r="C1929" s="518" t="s">
        <v>2660</v>
      </c>
      <c r="D1929" s="518" t="s">
        <v>1342</v>
      </c>
      <c r="E1929" s="859">
        <v>17</v>
      </c>
      <c r="F1929" s="859">
        <v>4</v>
      </c>
      <c r="G1929" s="518" t="s">
        <v>128</v>
      </c>
      <c r="H1929" s="518" t="s">
        <v>256</v>
      </c>
      <c r="I1929" s="518">
        <v>174920</v>
      </c>
    </row>
    <row r="1930" spans="1:9" x14ac:dyDescent="0.2">
      <c r="A1930" s="518" t="s">
        <v>256</v>
      </c>
      <c r="B1930" s="518">
        <v>174961</v>
      </c>
      <c r="C1930" s="518" t="s">
        <v>2660</v>
      </c>
      <c r="D1930" s="518" t="s">
        <v>1342</v>
      </c>
      <c r="E1930" s="859">
        <v>16</v>
      </c>
      <c r="F1930" s="859">
        <v>9</v>
      </c>
      <c r="G1930" s="518" t="s">
        <v>128</v>
      </c>
      <c r="H1930" s="518" t="s">
        <v>256</v>
      </c>
      <c r="I1930" s="518">
        <v>174961</v>
      </c>
    </row>
    <row r="1931" spans="1:9" x14ac:dyDescent="0.2">
      <c r="A1931" s="518" t="s">
        <v>396</v>
      </c>
      <c r="B1931" s="518">
        <v>175133</v>
      </c>
      <c r="C1931" s="518" t="s">
        <v>2660</v>
      </c>
      <c r="D1931" s="518" t="s">
        <v>3572</v>
      </c>
      <c r="E1931" s="859">
        <v>22</v>
      </c>
      <c r="F1931" s="859">
        <v>22</v>
      </c>
      <c r="G1931" s="518" t="s">
        <v>122</v>
      </c>
      <c r="H1931" s="518" t="s">
        <v>396</v>
      </c>
      <c r="I1931" s="518">
        <v>175133</v>
      </c>
    </row>
    <row r="1932" spans="1:9" x14ac:dyDescent="0.2">
      <c r="A1932" s="518" t="s">
        <v>396</v>
      </c>
      <c r="B1932" s="518">
        <v>175158</v>
      </c>
      <c r="C1932" s="518" t="s">
        <v>2660</v>
      </c>
      <c r="D1932" s="518" t="s">
        <v>3621</v>
      </c>
      <c r="E1932" s="859">
        <v>34</v>
      </c>
      <c r="F1932" s="859">
        <v>30</v>
      </c>
      <c r="G1932" s="518" t="s">
        <v>122</v>
      </c>
      <c r="H1932" s="518" t="s">
        <v>396</v>
      </c>
      <c r="I1932" s="518">
        <v>175158</v>
      </c>
    </row>
    <row r="1933" spans="1:9" x14ac:dyDescent="0.2">
      <c r="A1933" s="518" t="s">
        <v>293</v>
      </c>
      <c r="B1933" s="518">
        <v>175315</v>
      </c>
      <c r="C1933" s="518" t="s">
        <v>2660</v>
      </c>
      <c r="D1933" s="518" t="s">
        <v>726</v>
      </c>
      <c r="E1933" s="859">
        <v>33</v>
      </c>
      <c r="F1933" s="859">
        <v>28</v>
      </c>
      <c r="G1933" s="518" t="s">
        <v>122</v>
      </c>
      <c r="H1933" s="518" t="s">
        <v>293</v>
      </c>
      <c r="I1933" s="518">
        <v>175315</v>
      </c>
    </row>
    <row r="1934" spans="1:9" x14ac:dyDescent="0.2">
      <c r="A1934" s="518" t="s">
        <v>284</v>
      </c>
      <c r="B1934" s="518">
        <v>175372</v>
      </c>
      <c r="C1934" s="518" t="s">
        <v>2660</v>
      </c>
      <c r="D1934" s="518" t="s">
        <v>8756</v>
      </c>
      <c r="E1934" s="859">
        <v>30</v>
      </c>
      <c r="F1934" s="859">
        <v>30</v>
      </c>
      <c r="G1934" s="518" t="s">
        <v>122</v>
      </c>
      <c r="H1934" s="518" t="s">
        <v>284</v>
      </c>
      <c r="I1934" s="518">
        <v>175372</v>
      </c>
    </row>
    <row r="1935" spans="1:9" x14ac:dyDescent="0.2">
      <c r="A1935" s="518" t="s">
        <v>284</v>
      </c>
      <c r="B1935" s="518">
        <v>175380</v>
      </c>
      <c r="C1935" s="518" t="s">
        <v>2660</v>
      </c>
      <c r="D1935" s="518" t="s">
        <v>8757</v>
      </c>
      <c r="E1935" s="859">
        <v>32</v>
      </c>
      <c r="F1935" s="859">
        <v>32</v>
      </c>
      <c r="G1935" s="518" t="s">
        <v>122</v>
      </c>
      <c r="H1935" s="518" t="s">
        <v>284</v>
      </c>
      <c r="I1935" s="518">
        <v>175380</v>
      </c>
    </row>
    <row r="1936" spans="1:9" x14ac:dyDescent="0.2">
      <c r="A1936" s="518" t="s">
        <v>284</v>
      </c>
      <c r="B1936" s="518">
        <v>175414</v>
      </c>
      <c r="C1936" s="518" t="s">
        <v>2660</v>
      </c>
      <c r="D1936" s="518" t="s">
        <v>8758</v>
      </c>
      <c r="E1936" s="859">
        <v>23</v>
      </c>
      <c r="F1936" s="859">
        <v>16</v>
      </c>
      <c r="G1936" s="518" t="s">
        <v>122</v>
      </c>
      <c r="H1936" s="518" t="s">
        <v>284</v>
      </c>
      <c r="I1936" s="518">
        <v>601435</v>
      </c>
    </row>
    <row r="1937" spans="1:9" x14ac:dyDescent="0.2">
      <c r="A1937" s="518" t="s">
        <v>257</v>
      </c>
      <c r="B1937" s="518">
        <v>175430</v>
      </c>
      <c r="C1937" s="518" t="s">
        <v>2660</v>
      </c>
      <c r="D1937" s="518" t="s">
        <v>3688</v>
      </c>
      <c r="E1937" s="859">
        <v>33</v>
      </c>
      <c r="F1937" s="859">
        <v>33</v>
      </c>
      <c r="G1937" s="518" t="s">
        <v>122</v>
      </c>
      <c r="H1937" s="518" t="s">
        <v>257</v>
      </c>
      <c r="I1937" s="518">
        <v>175430</v>
      </c>
    </row>
    <row r="1938" spans="1:9" x14ac:dyDescent="0.2">
      <c r="A1938" s="518" t="s">
        <v>182</v>
      </c>
      <c r="B1938" s="518">
        <v>175554</v>
      </c>
      <c r="C1938" s="518" t="s">
        <v>2660</v>
      </c>
      <c r="D1938" s="518" t="s">
        <v>7603</v>
      </c>
      <c r="E1938" s="859">
        <v>29</v>
      </c>
      <c r="F1938" s="859">
        <v>24</v>
      </c>
      <c r="G1938" s="518" t="s">
        <v>128</v>
      </c>
      <c r="H1938" s="518" t="s">
        <v>182</v>
      </c>
      <c r="I1938" s="518">
        <v>175554</v>
      </c>
    </row>
    <row r="1939" spans="1:9" x14ac:dyDescent="0.2">
      <c r="A1939" s="518" t="s">
        <v>197</v>
      </c>
      <c r="B1939" s="518">
        <v>175570</v>
      </c>
      <c r="C1939" s="518" t="s">
        <v>2660</v>
      </c>
      <c r="D1939" s="518" t="s">
        <v>657</v>
      </c>
      <c r="E1939" s="859">
        <v>26</v>
      </c>
      <c r="F1939" s="859">
        <v>25</v>
      </c>
      <c r="G1939" s="518" t="s">
        <v>122</v>
      </c>
      <c r="H1939" s="518" t="s">
        <v>197</v>
      </c>
      <c r="I1939" s="518">
        <v>175570</v>
      </c>
    </row>
    <row r="1940" spans="1:9" x14ac:dyDescent="0.2">
      <c r="A1940" s="518" t="s">
        <v>377</v>
      </c>
      <c r="B1940" s="518">
        <v>175604</v>
      </c>
      <c r="C1940" s="518" t="s">
        <v>2660</v>
      </c>
      <c r="D1940" s="518" t="s">
        <v>1342</v>
      </c>
      <c r="E1940" s="859">
        <v>15</v>
      </c>
      <c r="F1940" s="859">
        <v>16</v>
      </c>
      <c r="G1940" s="518" t="s">
        <v>128</v>
      </c>
      <c r="H1940" s="518" t="s">
        <v>377</v>
      </c>
      <c r="I1940" s="518">
        <v>175604</v>
      </c>
    </row>
    <row r="1941" spans="1:9" x14ac:dyDescent="0.2">
      <c r="A1941" s="518" t="s">
        <v>301</v>
      </c>
      <c r="B1941" s="518">
        <v>175661</v>
      </c>
      <c r="C1941" s="518" t="s">
        <v>2660</v>
      </c>
      <c r="D1941" s="518" t="s">
        <v>2978</v>
      </c>
      <c r="E1941" s="859">
        <v>31</v>
      </c>
      <c r="F1941" s="859">
        <v>15</v>
      </c>
      <c r="G1941" s="518" t="s">
        <v>122</v>
      </c>
      <c r="H1941" s="518" t="s">
        <v>301</v>
      </c>
      <c r="I1941" s="518">
        <v>154435</v>
      </c>
    </row>
    <row r="1942" spans="1:9" x14ac:dyDescent="0.2">
      <c r="A1942" s="518" t="s">
        <v>343</v>
      </c>
      <c r="B1942" s="518">
        <v>175828</v>
      </c>
      <c r="C1942" s="518" t="s">
        <v>2660</v>
      </c>
      <c r="D1942" s="518" t="s">
        <v>1132</v>
      </c>
      <c r="E1942" s="859">
        <v>35</v>
      </c>
      <c r="F1942" s="859">
        <v>35</v>
      </c>
      <c r="G1942" s="518" t="s">
        <v>122</v>
      </c>
      <c r="H1942" s="518" t="s">
        <v>343</v>
      </c>
      <c r="I1942" s="518">
        <v>175828</v>
      </c>
    </row>
    <row r="1943" spans="1:9" x14ac:dyDescent="0.2">
      <c r="A1943" s="518" t="s">
        <v>343</v>
      </c>
      <c r="B1943" s="518">
        <v>175844</v>
      </c>
      <c r="C1943" s="518" t="s">
        <v>2660</v>
      </c>
      <c r="D1943" s="518" t="s">
        <v>853</v>
      </c>
      <c r="E1943" s="859">
        <v>24</v>
      </c>
      <c r="F1943" s="859">
        <v>24</v>
      </c>
      <c r="G1943" s="518" t="s">
        <v>122</v>
      </c>
      <c r="H1943" s="518" t="s">
        <v>343</v>
      </c>
      <c r="I1943" s="518">
        <v>175844</v>
      </c>
    </row>
    <row r="1944" spans="1:9" x14ac:dyDescent="0.2">
      <c r="A1944" s="518" t="s">
        <v>181</v>
      </c>
      <c r="B1944" s="518">
        <v>175935</v>
      </c>
      <c r="C1944" s="518" t="s">
        <v>2660</v>
      </c>
      <c r="D1944" s="518" t="s">
        <v>3831</v>
      </c>
      <c r="E1944" s="859">
        <v>36</v>
      </c>
      <c r="F1944" s="859">
        <v>17</v>
      </c>
      <c r="G1944" s="518" t="s">
        <v>128</v>
      </c>
      <c r="H1944" s="518" t="s">
        <v>181</v>
      </c>
      <c r="I1944" s="518">
        <v>175935</v>
      </c>
    </row>
    <row r="1945" spans="1:9" x14ac:dyDescent="0.2">
      <c r="A1945" s="518" t="s">
        <v>307</v>
      </c>
      <c r="B1945" s="518">
        <v>176032</v>
      </c>
      <c r="C1945" s="518" t="s">
        <v>2660</v>
      </c>
      <c r="D1945" s="518" t="s">
        <v>6699</v>
      </c>
      <c r="E1945" s="859">
        <v>15</v>
      </c>
      <c r="F1945" s="859">
        <v>0</v>
      </c>
      <c r="G1945" s="518" t="s">
        <v>128</v>
      </c>
      <c r="H1945" s="518" t="s">
        <v>307</v>
      </c>
      <c r="I1945" s="518">
        <v>176032</v>
      </c>
    </row>
    <row r="1946" spans="1:9" x14ac:dyDescent="0.2">
      <c r="A1946" s="518" t="s">
        <v>309</v>
      </c>
      <c r="B1946" s="518">
        <v>176107</v>
      </c>
      <c r="C1946" s="518" t="s">
        <v>2660</v>
      </c>
      <c r="D1946" s="518" t="s">
        <v>3872</v>
      </c>
      <c r="E1946" s="859">
        <v>9</v>
      </c>
      <c r="F1946" s="859">
        <v>9</v>
      </c>
      <c r="G1946" s="518" t="s">
        <v>122</v>
      </c>
      <c r="H1946" s="518" t="s">
        <v>309</v>
      </c>
      <c r="I1946" s="518">
        <v>176107</v>
      </c>
    </row>
    <row r="1947" spans="1:9" x14ac:dyDescent="0.2">
      <c r="A1947" s="518" t="s">
        <v>314</v>
      </c>
      <c r="B1947" s="518">
        <v>176123</v>
      </c>
      <c r="C1947" s="518" t="s">
        <v>2660</v>
      </c>
      <c r="D1947" s="518" t="s">
        <v>7514</v>
      </c>
      <c r="E1947" s="859">
        <v>35</v>
      </c>
      <c r="F1947" s="859">
        <v>0</v>
      </c>
      <c r="G1947" s="518" t="s">
        <v>122</v>
      </c>
      <c r="H1947" s="518" t="s">
        <v>314</v>
      </c>
      <c r="I1947" s="518">
        <v>176123</v>
      </c>
    </row>
    <row r="1948" spans="1:9" x14ac:dyDescent="0.2">
      <c r="A1948" s="518" t="s">
        <v>314</v>
      </c>
      <c r="B1948" s="518">
        <v>176131</v>
      </c>
      <c r="C1948" s="518" t="s">
        <v>2660</v>
      </c>
      <c r="D1948" s="518" t="s">
        <v>7514</v>
      </c>
      <c r="E1948" s="859">
        <v>35</v>
      </c>
      <c r="F1948" s="859">
        <v>0</v>
      </c>
      <c r="G1948" s="518" t="s">
        <v>122</v>
      </c>
      <c r="H1948" s="518" t="s">
        <v>314</v>
      </c>
      <c r="I1948" s="518">
        <v>176131</v>
      </c>
    </row>
    <row r="1949" spans="1:9" x14ac:dyDescent="0.2">
      <c r="A1949" s="518" t="s">
        <v>273</v>
      </c>
      <c r="B1949" s="518">
        <v>176172</v>
      </c>
      <c r="C1949" s="518" t="s">
        <v>2660</v>
      </c>
      <c r="D1949" s="518" t="s">
        <v>3884</v>
      </c>
      <c r="E1949" s="859">
        <v>35</v>
      </c>
      <c r="F1949" s="859">
        <v>30</v>
      </c>
      <c r="G1949" s="518" t="s">
        <v>122</v>
      </c>
      <c r="H1949" s="518" t="s">
        <v>273</v>
      </c>
      <c r="I1949" s="518">
        <v>176172</v>
      </c>
    </row>
    <row r="1950" spans="1:9" x14ac:dyDescent="0.2">
      <c r="A1950" s="518" t="s">
        <v>292</v>
      </c>
      <c r="B1950" s="518">
        <v>176206</v>
      </c>
      <c r="C1950" s="518" t="s">
        <v>2660</v>
      </c>
      <c r="D1950" s="518" t="s">
        <v>3620</v>
      </c>
      <c r="E1950" s="859">
        <v>35</v>
      </c>
      <c r="F1950" s="859">
        <v>0</v>
      </c>
      <c r="G1950" s="518" t="s">
        <v>128</v>
      </c>
      <c r="H1950" s="518" t="s">
        <v>292</v>
      </c>
      <c r="I1950" s="518">
        <v>176206</v>
      </c>
    </row>
    <row r="1951" spans="1:9" x14ac:dyDescent="0.2">
      <c r="A1951" s="518" t="s">
        <v>256</v>
      </c>
      <c r="B1951" s="518">
        <v>176230</v>
      </c>
      <c r="C1951" s="518" t="s">
        <v>2660</v>
      </c>
      <c r="D1951" s="518" t="s">
        <v>1342</v>
      </c>
      <c r="E1951" s="859">
        <v>25</v>
      </c>
      <c r="F1951" s="859">
        <v>15</v>
      </c>
      <c r="G1951" s="518" t="s">
        <v>128</v>
      </c>
      <c r="H1951" s="518" t="s">
        <v>256</v>
      </c>
      <c r="I1951" s="518">
        <v>176230</v>
      </c>
    </row>
    <row r="1952" spans="1:9" x14ac:dyDescent="0.2">
      <c r="A1952" s="518" t="s">
        <v>256</v>
      </c>
      <c r="B1952" s="518">
        <v>176263</v>
      </c>
      <c r="C1952" s="518" t="s">
        <v>2660</v>
      </c>
      <c r="D1952" s="518" t="s">
        <v>3903</v>
      </c>
      <c r="E1952" s="859">
        <v>25</v>
      </c>
      <c r="F1952" s="859">
        <v>25</v>
      </c>
      <c r="G1952" s="518" t="s">
        <v>128</v>
      </c>
      <c r="H1952" s="518" t="s">
        <v>256</v>
      </c>
      <c r="I1952" s="518">
        <v>176263</v>
      </c>
    </row>
    <row r="1953" spans="1:9" x14ac:dyDescent="0.2">
      <c r="A1953" s="518" t="s">
        <v>181</v>
      </c>
      <c r="B1953" s="518">
        <v>176339</v>
      </c>
      <c r="C1953" s="518" t="s">
        <v>2660</v>
      </c>
      <c r="D1953" s="518" t="s">
        <v>3659</v>
      </c>
      <c r="E1953" s="859">
        <v>36</v>
      </c>
      <c r="F1953" s="859">
        <v>18</v>
      </c>
      <c r="G1953" s="518" t="s">
        <v>128</v>
      </c>
      <c r="H1953" s="518" t="s">
        <v>181</v>
      </c>
      <c r="I1953" s="518">
        <v>176339</v>
      </c>
    </row>
    <row r="1954" spans="1:9" x14ac:dyDescent="0.2">
      <c r="A1954" s="518" t="s">
        <v>164</v>
      </c>
      <c r="B1954" s="518">
        <v>176388</v>
      </c>
      <c r="C1954" s="518" t="s">
        <v>2660</v>
      </c>
      <c r="D1954" s="518" t="s">
        <v>8456</v>
      </c>
      <c r="E1954" s="859">
        <v>33</v>
      </c>
      <c r="F1954" s="859">
        <v>0</v>
      </c>
      <c r="G1954" s="518" t="s">
        <v>128</v>
      </c>
      <c r="H1954" s="518" t="s">
        <v>164</v>
      </c>
      <c r="I1954" s="518">
        <v>176388</v>
      </c>
    </row>
    <row r="1955" spans="1:9" x14ac:dyDescent="0.2">
      <c r="A1955" s="518" t="s">
        <v>256</v>
      </c>
      <c r="B1955" s="518">
        <v>176610</v>
      </c>
      <c r="C1955" s="518" t="s">
        <v>2660</v>
      </c>
      <c r="D1955" s="518" t="s">
        <v>3702</v>
      </c>
      <c r="E1955" s="859">
        <v>15</v>
      </c>
      <c r="F1955" s="859">
        <v>0</v>
      </c>
      <c r="G1955" s="518" t="s">
        <v>128</v>
      </c>
      <c r="H1955" s="518" t="s">
        <v>256</v>
      </c>
      <c r="I1955" s="518">
        <v>176610</v>
      </c>
    </row>
    <row r="1956" spans="1:9" x14ac:dyDescent="0.2">
      <c r="A1956" s="518" t="s">
        <v>181</v>
      </c>
      <c r="B1956" s="518">
        <v>176719</v>
      </c>
      <c r="C1956" s="518" t="s">
        <v>2660</v>
      </c>
      <c r="D1956" s="518" t="s">
        <v>3740</v>
      </c>
      <c r="E1956" s="859">
        <v>28</v>
      </c>
      <c r="F1956" s="859">
        <v>19</v>
      </c>
      <c r="G1956" s="518" t="s">
        <v>128</v>
      </c>
      <c r="H1956" s="518" t="s">
        <v>181</v>
      </c>
      <c r="I1956" s="518">
        <v>176719</v>
      </c>
    </row>
    <row r="1957" spans="1:9" x14ac:dyDescent="0.2">
      <c r="A1957" s="518" t="s">
        <v>181</v>
      </c>
      <c r="B1957" s="518">
        <v>176735</v>
      </c>
      <c r="C1957" s="518" t="s">
        <v>2660</v>
      </c>
      <c r="D1957" s="518" t="s">
        <v>3741</v>
      </c>
      <c r="E1957" s="859">
        <v>25</v>
      </c>
      <c r="F1957" s="859">
        <v>17</v>
      </c>
      <c r="G1957" s="518" t="s">
        <v>128</v>
      </c>
      <c r="H1957" s="518" t="s">
        <v>181</v>
      </c>
      <c r="I1957" s="518">
        <v>176735</v>
      </c>
    </row>
    <row r="1958" spans="1:9" x14ac:dyDescent="0.2">
      <c r="A1958" s="518" t="s">
        <v>181</v>
      </c>
      <c r="B1958" s="518">
        <v>176743</v>
      </c>
      <c r="C1958" s="518" t="s">
        <v>2660</v>
      </c>
      <c r="D1958" s="518" t="s">
        <v>3742</v>
      </c>
      <c r="E1958" s="859">
        <v>34</v>
      </c>
      <c r="F1958" s="859">
        <v>17</v>
      </c>
      <c r="G1958" s="518" t="s">
        <v>128</v>
      </c>
      <c r="H1958" s="518" t="s">
        <v>181</v>
      </c>
      <c r="I1958" s="518">
        <v>176743</v>
      </c>
    </row>
    <row r="1959" spans="1:9" x14ac:dyDescent="0.2">
      <c r="A1959" s="518" t="s">
        <v>281</v>
      </c>
      <c r="B1959" s="518">
        <v>176776</v>
      </c>
      <c r="C1959" s="518" t="s">
        <v>2660</v>
      </c>
      <c r="D1959" s="518" t="s">
        <v>3453</v>
      </c>
      <c r="E1959" s="859">
        <v>35</v>
      </c>
      <c r="F1959" s="859">
        <v>0</v>
      </c>
      <c r="G1959" s="518" t="s">
        <v>122</v>
      </c>
      <c r="H1959" s="518" t="s">
        <v>281</v>
      </c>
      <c r="I1959" s="518">
        <v>176776</v>
      </c>
    </row>
    <row r="1960" spans="1:9" x14ac:dyDescent="0.2">
      <c r="A1960" s="518" t="s">
        <v>281</v>
      </c>
      <c r="B1960" s="518">
        <v>176784</v>
      </c>
      <c r="C1960" s="518" t="s">
        <v>2660</v>
      </c>
      <c r="D1960" s="518" t="s">
        <v>1358</v>
      </c>
      <c r="E1960" s="859">
        <v>35</v>
      </c>
      <c r="F1960" s="859">
        <v>0</v>
      </c>
      <c r="G1960" s="518" t="s">
        <v>122</v>
      </c>
      <c r="H1960" s="518" t="s">
        <v>281</v>
      </c>
      <c r="I1960" s="518">
        <v>176784</v>
      </c>
    </row>
    <row r="1961" spans="1:9" x14ac:dyDescent="0.2">
      <c r="A1961" s="518" t="s">
        <v>372</v>
      </c>
      <c r="B1961" s="518">
        <v>176800</v>
      </c>
      <c r="C1961" s="518" t="s">
        <v>2660</v>
      </c>
      <c r="D1961" s="518" t="s">
        <v>8759</v>
      </c>
      <c r="E1961" s="859">
        <v>35</v>
      </c>
      <c r="F1961" s="859">
        <v>0</v>
      </c>
      <c r="G1961" s="518" t="s">
        <v>122</v>
      </c>
      <c r="H1961" s="518" t="s">
        <v>372</v>
      </c>
      <c r="I1961" s="518">
        <v>176800</v>
      </c>
    </row>
    <row r="1962" spans="1:9" x14ac:dyDescent="0.2">
      <c r="A1962" s="518" t="s">
        <v>236</v>
      </c>
      <c r="B1962" s="518">
        <v>176883</v>
      </c>
      <c r="C1962" s="518" t="s">
        <v>2660</v>
      </c>
      <c r="D1962" s="518" t="s">
        <v>3772</v>
      </c>
      <c r="E1962" s="859">
        <v>24</v>
      </c>
      <c r="F1962" s="859">
        <v>24</v>
      </c>
      <c r="G1962" s="518" t="s">
        <v>122</v>
      </c>
      <c r="H1962" s="518" t="s">
        <v>236</v>
      </c>
      <c r="I1962" s="518">
        <v>176883</v>
      </c>
    </row>
    <row r="1963" spans="1:9" x14ac:dyDescent="0.2">
      <c r="A1963" s="518" t="s">
        <v>361</v>
      </c>
      <c r="B1963" s="518">
        <v>176891</v>
      </c>
      <c r="C1963" s="518" t="s">
        <v>2660</v>
      </c>
      <c r="D1963" s="518" t="s">
        <v>941</v>
      </c>
      <c r="E1963" s="859">
        <v>34</v>
      </c>
      <c r="F1963" s="859">
        <v>19</v>
      </c>
      <c r="G1963" s="518" t="s">
        <v>122</v>
      </c>
      <c r="H1963" s="518" t="s">
        <v>361</v>
      </c>
      <c r="I1963" s="518">
        <v>109819</v>
      </c>
    </row>
    <row r="1964" spans="1:9" x14ac:dyDescent="0.2">
      <c r="A1964" s="518" t="s">
        <v>256</v>
      </c>
      <c r="B1964" s="518">
        <v>177055</v>
      </c>
      <c r="C1964" s="518" t="s">
        <v>2660</v>
      </c>
      <c r="D1964" s="518" t="s">
        <v>1342</v>
      </c>
      <c r="E1964" s="859">
        <v>33</v>
      </c>
      <c r="F1964" s="859">
        <v>18</v>
      </c>
      <c r="G1964" s="518" t="s">
        <v>128</v>
      </c>
      <c r="H1964" s="518" t="s">
        <v>256</v>
      </c>
      <c r="I1964" s="518">
        <v>177055</v>
      </c>
    </row>
    <row r="1965" spans="1:9" x14ac:dyDescent="0.2">
      <c r="A1965" s="518" t="s">
        <v>166</v>
      </c>
      <c r="B1965" s="518">
        <v>177097</v>
      </c>
      <c r="C1965" s="518" t="s">
        <v>2660</v>
      </c>
      <c r="D1965" s="518" t="s">
        <v>3820</v>
      </c>
      <c r="E1965" s="859">
        <v>30</v>
      </c>
      <c r="F1965" s="859">
        <v>30</v>
      </c>
      <c r="G1965" s="518" t="s">
        <v>128</v>
      </c>
      <c r="H1965" s="518" t="s">
        <v>166</v>
      </c>
      <c r="I1965" s="518">
        <v>177097</v>
      </c>
    </row>
    <row r="1966" spans="1:9" x14ac:dyDescent="0.2">
      <c r="A1966" s="518" t="s">
        <v>166</v>
      </c>
      <c r="B1966" s="518">
        <v>177113</v>
      </c>
      <c r="C1966" s="518" t="s">
        <v>2660</v>
      </c>
      <c r="D1966" s="518" t="s">
        <v>8760</v>
      </c>
      <c r="E1966" s="859">
        <v>30</v>
      </c>
      <c r="F1966" s="859">
        <v>30</v>
      </c>
      <c r="G1966" s="518" t="s">
        <v>128</v>
      </c>
      <c r="H1966" s="518" t="s">
        <v>166</v>
      </c>
      <c r="I1966" s="518">
        <v>177113</v>
      </c>
    </row>
    <row r="1967" spans="1:9" x14ac:dyDescent="0.2">
      <c r="A1967" s="518" t="s">
        <v>323</v>
      </c>
      <c r="B1967" s="518">
        <v>177212</v>
      </c>
      <c r="C1967" s="518" t="s">
        <v>2660</v>
      </c>
      <c r="D1967" s="518" t="s">
        <v>2309</v>
      </c>
      <c r="E1967" s="859">
        <v>32</v>
      </c>
      <c r="F1967" s="859">
        <v>0</v>
      </c>
      <c r="G1967" s="518" t="s">
        <v>122</v>
      </c>
      <c r="H1967" s="518" t="s">
        <v>323</v>
      </c>
      <c r="I1967" s="518">
        <v>177212</v>
      </c>
    </row>
    <row r="1968" spans="1:9" x14ac:dyDescent="0.2">
      <c r="A1968" s="518" t="s">
        <v>323</v>
      </c>
      <c r="B1968" s="518">
        <v>177238</v>
      </c>
      <c r="C1968" s="518" t="s">
        <v>2660</v>
      </c>
      <c r="D1968" s="518" t="s">
        <v>3858</v>
      </c>
      <c r="E1968" s="859">
        <v>33</v>
      </c>
      <c r="F1968" s="859">
        <v>0</v>
      </c>
      <c r="G1968" s="518" t="s">
        <v>122</v>
      </c>
      <c r="H1968" s="518" t="s">
        <v>323</v>
      </c>
      <c r="I1968" s="518">
        <v>177238</v>
      </c>
    </row>
    <row r="1969" spans="1:9" x14ac:dyDescent="0.2">
      <c r="A1969" s="518" t="s">
        <v>349</v>
      </c>
      <c r="B1969" s="518">
        <v>177261</v>
      </c>
      <c r="C1969" s="518" t="s">
        <v>2660</v>
      </c>
      <c r="D1969" s="518" t="s">
        <v>3859</v>
      </c>
      <c r="E1969" s="859">
        <v>23</v>
      </c>
      <c r="F1969" s="859">
        <v>18</v>
      </c>
      <c r="G1969" s="518" t="s">
        <v>122</v>
      </c>
      <c r="H1969" s="518" t="s">
        <v>349</v>
      </c>
      <c r="I1969" s="518">
        <v>177261</v>
      </c>
    </row>
    <row r="1970" spans="1:9" x14ac:dyDescent="0.2">
      <c r="A1970" s="518" t="s">
        <v>388</v>
      </c>
      <c r="B1970" s="518">
        <v>177378</v>
      </c>
      <c r="C1970" s="518" t="s">
        <v>2660</v>
      </c>
      <c r="D1970" s="518" t="s">
        <v>801</v>
      </c>
      <c r="E1970" s="859">
        <v>31</v>
      </c>
      <c r="F1970" s="859">
        <v>30</v>
      </c>
      <c r="G1970" s="518" t="s">
        <v>122</v>
      </c>
      <c r="H1970" s="518" t="s">
        <v>388</v>
      </c>
      <c r="I1970" s="518">
        <v>177378</v>
      </c>
    </row>
    <row r="1971" spans="1:9" x14ac:dyDescent="0.2">
      <c r="A1971" s="518" t="s">
        <v>242</v>
      </c>
      <c r="B1971" s="518">
        <v>177394</v>
      </c>
      <c r="C1971" s="518" t="s">
        <v>2660</v>
      </c>
      <c r="D1971" s="518" t="s">
        <v>1045</v>
      </c>
      <c r="E1971" s="859">
        <v>16</v>
      </c>
      <c r="F1971" s="859">
        <v>16</v>
      </c>
      <c r="G1971" s="518" t="s">
        <v>122</v>
      </c>
      <c r="H1971" s="518" t="s">
        <v>242</v>
      </c>
      <c r="I1971" s="518">
        <v>177394</v>
      </c>
    </row>
    <row r="1972" spans="1:9" x14ac:dyDescent="0.2">
      <c r="A1972" s="518" t="s">
        <v>193</v>
      </c>
      <c r="B1972" s="518">
        <v>177410</v>
      </c>
      <c r="C1972" s="518" t="s">
        <v>2660</v>
      </c>
      <c r="D1972" s="518" t="s">
        <v>3904</v>
      </c>
      <c r="E1972" s="859">
        <v>35</v>
      </c>
      <c r="F1972" s="859">
        <v>0</v>
      </c>
      <c r="G1972" s="518" t="s">
        <v>122</v>
      </c>
      <c r="H1972" s="518" t="s">
        <v>193</v>
      </c>
      <c r="I1972" s="518">
        <v>177410</v>
      </c>
    </row>
    <row r="1973" spans="1:9" x14ac:dyDescent="0.2">
      <c r="A1973" s="518" t="s">
        <v>321</v>
      </c>
      <c r="B1973" s="518">
        <v>177519</v>
      </c>
      <c r="C1973" s="518" t="s">
        <v>2660</v>
      </c>
      <c r="D1973" s="518" t="s">
        <v>694</v>
      </c>
      <c r="E1973" s="859">
        <v>33</v>
      </c>
      <c r="F1973" s="859">
        <v>0</v>
      </c>
      <c r="G1973" s="518" t="s">
        <v>128</v>
      </c>
      <c r="H1973" s="518" t="s">
        <v>321</v>
      </c>
      <c r="I1973" s="518">
        <v>177519</v>
      </c>
    </row>
    <row r="1974" spans="1:9" x14ac:dyDescent="0.2">
      <c r="A1974" s="518" t="s">
        <v>190</v>
      </c>
      <c r="B1974" s="518">
        <v>177543</v>
      </c>
      <c r="C1974" s="518" t="s">
        <v>2660</v>
      </c>
      <c r="D1974" s="518" t="s">
        <v>8761</v>
      </c>
      <c r="E1974" s="859">
        <v>23</v>
      </c>
      <c r="F1974" s="859">
        <v>21</v>
      </c>
      <c r="G1974" s="518" t="s">
        <v>128</v>
      </c>
      <c r="H1974" s="518" t="s">
        <v>190</v>
      </c>
      <c r="I1974" s="518">
        <v>177543</v>
      </c>
    </row>
    <row r="1975" spans="1:9" x14ac:dyDescent="0.2">
      <c r="A1975" s="518" t="s">
        <v>322</v>
      </c>
      <c r="B1975" s="518">
        <v>177774</v>
      </c>
      <c r="C1975" s="518" t="s">
        <v>2660</v>
      </c>
      <c r="D1975" s="518" t="s">
        <v>8762</v>
      </c>
      <c r="E1975" s="859">
        <v>28</v>
      </c>
      <c r="F1975" s="859">
        <v>0</v>
      </c>
      <c r="G1975" s="518" t="s">
        <v>128</v>
      </c>
      <c r="H1975" s="518" t="s">
        <v>322</v>
      </c>
      <c r="I1975" s="518">
        <v>177774</v>
      </c>
    </row>
    <row r="1976" spans="1:9" x14ac:dyDescent="0.2">
      <c r="A1976" s="518" t="s">
        <v>181</v>
      </c>
      <c r="B1976" s="518">
        <v>177857</v>
      </c>
      <c r="C1976" s="518" t="s">
        <v>2660</v>
      </c>
      <c r="D1976" s="518" t="s">
        <v>8763</v>
      </c>
      <c r="E1976" s="859">
        <v>22</v>
      </c>
      <c r="F1976" s="859">
        <v>13</v>
      </c>
      <c r="G1976" s="518" t="s">
        <v>128</v>
      </c>
      <c r="H1976" s="518" t="s">
        <v>181</v>
      </c>
      <c r="I1976" s="518">
        <v>177857</v>
      </c>
    </row>
    <row r="1977" spans="1:9" x14ac:dyDescent="0.2">
      <c r="A1977" s="518" t="s">
        <v>181</v>
      </c>
      <c r="B1977" s="518">
        <v>177865</v>
      </c>
      <c r="C1977" s="518" t="s">
        <v>2660</v>
      </c>
      <c r="D1977" s="518" t="s">
        <v>3725</v>
      </c>
      <c r="E1977" s="859">
        <v>34</v>
      </c>
      <c r="F1977" s="859">
        <v>24</v>
      </c>
      <c r="G1977" s="518" t="s">
        <v>128</v>
      </c>
      <c r="H1977" s="518" t="s">
        <v>181</v>
      </c>
      <c r="I1977" s="518">
        <v>177865</v>
      </c>
    </row>
    <row r="1978" spans="1:9" x14ac:dyDescent="0.2">
      <c r="A1978" s="518" t="s">
        <v>178</v>
      </c>
      <c r="B1978" s="518">
        <v>178426</v>
      </c>
      <c r="C1978" s="518" t="s">
        <v>2660</v>
      </c>
      <c r="D1978" s="518" t="s">
        <v>3701</v>
      </c>
      <c r="E1978" s="859">
        <v>36</v>
      </c>
      <c r="F1978" s="859">
        <v>34</v>
      </c>
      <c r="G1978" s="518" t="s">
        <v>128</v>
      </c>
      <c r="H1978" s="518" t="s">
        <v>178</v>
      </c>
      <c r="I1978" s="518">
        <v>178426</v>
      </c>
    </row>
    <row r="1979" spans="1:9" x14ac:dyDescent="0.2">
      <c r="A1979" s="518" t="s">
        <v>256</v>
      </c>
      <c r="B1979" s="518">
        <v>178483</v>
      </c>
      <c r="C1979" s="518" t="s">
        <v>2660</v>
      </c>
      <c r="D1979" s="518" t="s">
        <v>1342</v>
      </c>
      <c r="E1979" s="859">
        <v>30</v>
      </c>
      <c r="F1979" s="859">
        <v>17</v>
      </c>
      <c r="G1979" s="518" t="s">
        <v>128</v>
      </c>
      <c r="H1979" s="518" t="s">
        <v>256</v>
      </c>
      <c r="I1979" s="518">
        <v>178483</v>
      </c>
    </row>
    <row r="1980" spans="1:9" x14ac:dyDescent="0.2">
      <c r="A1980" s="518" t="s">
        <v>388</v>
      </c>
      <c r="B1980" s="518">
        <v>178525</v>
      </c>
      <c r="C1980" s="518" t="s">
        <v>2660</v>
      </c>
      <c r="D1980" s="518" t="s">
        <v>830</v>
      </c>
      <c r="E1980" s="859">
        <v>34</v>
      </c>
      <c r="F1980" s="859">
        <v>34</v>
      </c>
      <c r="G1980" s="518" t="s">
        <v>122</v>
      </c>
      <c r="H1980" s="518" t="s">
        <v>388</v>
      </c>
      <c r="I1980" s="518">
        <v>178525</v>
      </c>
    </row>
    <row r="1981" spans="1:9" x14ac:dyDescent="0.2">
      <c r="A1981" s="518" t="s">
        <v>195</v>
      </c>
      <c r="B1981" s="518">
        <v>178608</v>
      </c>
      <c r="C1981" s="518" t="s">
        <v>2660</v>
      </c>
      <c r="D1981" s="518" t="s">
        <v>509</v>
      </c>
      <c r="E1981" s="859">
        <v>34</v>
      </c>
      <c r="F1981" s="859">
        <v>0</v>
      </c>
      <c r="G1981" s="518" t="s">
        <v>122</v>
      </c>
      <c r="H1981" s="518" t="s">
        <v>195</v>
      </c>
      <c r="I1981" s="518">
        <v>178608</v>
      </c>
    </row>
    <row r="1982" spans="1:9" x14ac:dyDescent="0.2">
      <c r="A1982" s="518" t="s">
        <v>338</v>
      </c>
      <c r="B1982" s="518">
        <v>178616</v>
      </c>
      <c r="C1982" s="518" t="s">
        <v>2660</v>
      </c>
      <c r="D1982" s="518" t="s">
        <v>3754</v>
      </c>
      <c r="E1982" s="859">
        <v>29</v>
      </c>
      <c r="F1982" s="859">
        <v>0</v>
      </c>
      <c r="G1982" s="518" t="s">
        <v>122</v>
      </c>
      <c r="H1982" s="518" t="s">
        <v>338</v>
      </c>
      <c r="I1982" s="518">
        <v>178616</v>
      </c>
    </row>
    <row r="1983" spans="1:9" x14ac:dyDescent="0.2">
      <c r="A1983" s="518" t="s">
        <v>330</v>
      </c>
      <c r="B1983" s="518">
        <v>178707</v>
      </c>
      <c r="C1983" s="518" t="s">
        <v>2660</v>
      </c>
      <c r="D1983" s="518" t="s">
        <v>6700</v>
      </c>
      <c r="E1983" s="859">
        <v>35</v>
      </c>
      <c r="F1983" s="859">
        <v>35</v>
      </c>
      <c r="G1983" s="518" t="s">
        <v>128</v>
      </c>
      <c r="H1983" s="518" t="s">
        <v>330</v>
      </c>
      <c r="I1983" s="518">
        <v>178707</v>
      </c>
    </row>
    <row r="1984" spans="1:9" x14ac:dyDescent="0.2">
      <c r="A1984" s="518" t="s">
        <v>351</v>
      </c>
      <c r="B1984" s="518">
        <v>178913</v>
      </c>
      <c r="C1984" s="518" t="s">
        <v>2660</v>
      </c>
      <c r="D1984" s="518" t="s">
        <v>3832</v>
      </c>
      <c r="E1984" s="859">
        <v>26</v>
      </c>
      <c r="F1984" s="859">
        <v>26</v>
      </c>
      <c r="G1984" s="518" t="s">
        <v>128</v>
      </c>
      <c r="H1984" s="518" t="s">
        <v>351</v>
      </c>
      <c r="I1984" s="518">
        <v>178913</v>
      </c>
    </row>
    <row r="1985" spans="1:9" x14ac:dyDescent="0.2">
      <c r="A1985" s="518" t="s">
        <v>371</v>
      </c>
      <c r="B1985" s="518">
        <v>179044</v>
      </c>
      <c r="C1985" s="518" t="s">
        <v>2660</v>
      </c>
      <c r="D1985" s="518" t="s">
        <v>6701</v>
      </c>
      <c r="E1985" s="859">
        <v>26</v>
      </c>
      <c r="F1985" s="859">
        <v>25</v>
      </c>
      <c r="G1985" s="518" t="s">
        <v>122</v>
      </c>
      <c r="H1985" s="518" t="s">
        <v>371</v>
      </c>
      <c r="I1985" s="518">
        <v>179044</v>
      </c>
    </row>
    <row r="1986" spans="1:9" x14ac:dyDescent="0.2">
      <c r="A1986" s="518" t="s">
        <v>285</v>
      </c>
      <c r="B1986" s="518">
        <v>179051</v>
      </c>
      <c r="C1986" s="518" t="s">
        <v>2660</v>
      </c>
      <c r="D1986" s="518" t="s">
        <v>720</v>
      </c>
      <c r="E1986" s="859">
        <v>20</v>
      </c>
      <c r="F1986" s="859">
        <v>20</v>
      </c>
      <c r="G1986" s="518" t="s">
        <v>122</v>
      </c>
      <c r="H1986" s="518" t="s">
        <v>285</v>
      </c>
      <c r="I1986" s="518">
        <v>179051</v>
      </c>
    </row>
    <row r="1987" spans="1:9" x14ac:dyDescent="0.2">
      <c r="A1987" s="518" t="s">
        <v>237</v>
      </c>
      <c r="B1987" s="518">
        <v>179408</v>
      </c>
      <c r="C1987" s="518" t="s">
        <v>2660</v>
      </c>
      <c r="D1987" s="518" t="s">
        <v>6702</v>
      </c>
      <c r="E1987" s="859">
        <v>19</v>
      </c>
      <c r="F1987" s="859">
        <v>0</v>
      </c>
      <c r="G1987" s="518" t="s">
        <v>128</v>
      </c>
      <c r="H1987" s="518" t="s">
        <v>237</v>
      </c>
      <c r="I1987" s="518">
        <v>179408</v>
      </c>
    </row>
    <row r="1988" spans="1:9" x14ac:dyDescent="0.2">
      <c r="A1988" s="518" t="s">
        <v>319</v>
      </c>
      <c r="B1988" s="518">
        <v>179473</v>
      </c>
      <c r="C1988" s="518" t="s">
        <v>2660</v>
      </c>
      <c r="D1988" s="518" t="s">
        <v>3703</v>
      </c>
      <c r="E1988" s="859">
        <v>31</v>
      </c>
      <c r="F1988" s="859">
        <v>31</v>
      </c>
      <c r="G1988" s="518" t="s">
        <v>128</v>
      </c>
      <c r="H1988" s="518" t="s">
        <v>319</v>
      </c>
      <c r="I1988" s="518">
        <v>179473</v>
      </c>
    </row>
    <row r="1989" spans="1:9" x14ac:dyDescent="0.2">
      <c r="A1989" s="518" t="s">
        <v>271</v>
      </c>
      <c r="B1989" s="518">
        <v>179713</v>
      </c>
      <c r="C1989" s="518" t="s">
        <v>2660</v>
      </c>
      <c r="D1989" s="518" t="s">
        <v>3594</v>
      </c>
      <c r="E1989" s="859">
        <v>32</v>
      </c>
      <c r="F1989" s="859">
        <v>0</v>
      </c>
      <c r="G1989" s="518" t="s">
        <v>122</v>
      </c>
      <c r="H1989" s="518" t="s">
        <v>271</v>
      </c>
      <c r="I1989" s="518">
        <v>179713</v>
      </c>
    </row>
    <row r="1990" spans="1:9" x14ac:dyDescent="0.2">
      <c r="A1990" s="518" t="s">
        <v>214</v>
      </c>
      <c r="B1990" s="518">
        <v>179887</v>
      </c>
      <c r="C1990" s="518" t="s">
        <v>2660</v>
      </c>
      <c r="D1990" s="518" t="s">
        <v>997</v>
      </c>
      <c r="E1990" s="859">
        <v>34</v>
      </c>
      <c r="F1990" s="859">
        <v>25</v>
      </c>
      <c r="G1990" s="518" t="s">
        <v>122</v>
      </c>
      <c r="H1990" s="518" t="s">
        <v>214</v>
      </c>
      <c r="I1990" s="518">
        <v>179887</v>
      </c>
    </row>
    <row r="1991" spans="1:9" x14ac:dyDescent="0.2">
      <c r="A1991" s="518" t="s">
        <v>214</v>
      </c>
      <c r="B1991" s="518">
        <v>179895</v>
      </c>
      <c r="C1991" s="518" t="s">
        <v>2660</v>
      </c>
      <c r="D1991" s="518" t="s">
        <v>2933</v>
      </c>
      <c r="E1991" s="859">
        <v>34</v>
      </c>
      <c r="F1991" s="859">
        <v>0</v>
      </c>
      <c r="G1991" s="518" t="s">
        <v>122</v>
      </c>
      <c r="H1991" s="518" t="s">
        <v>214</v>
      </c>
      <c r="I1991" s="518">
        <v>179895</v>
      </c>
    </row>
    <row r="1992" spans="1:9" x14ac:dyDescent="0.2">
      <c r="A1992" s="518" t="s">
        <v>183</v>
      </c>
      <c r="B1992" s="518">
        <v>179903</v>
      </c>
      <c r="C1992" s="518" t="s">
        <v>2660</v>
      </c>
      <c r="D1992" s="518" t="s">
        <v>735</v>
      </c>
      <c r="E1992" s="859">
        <v>20</v>
      </c>
      <c r="F1992" s="859">
        <v>20</v>
      </c>
      <c r="G1992" s="518" t="s">
        <v>122</v>
      </c>
      <c r="H1992" s="518" t="s">
        <v>183</v>
      </c>
      <c r="I1992" s="518">
        <v>179903</v>
      </c>
    </row>
    <row r="1993" spans="1:9" x14ac:dyDescent="0.2">
      <c r="A1993" s="518" t="s">
        <v>317</v>
      </c>
      <c r="B1993" s="518">
        <v>179929</v>
      </c>
      <c r="C1993" s="518" t="s">
        <v>2660</v>
      </c>
      <c r="D1993" s="518" t="s">
        <v>3783</v>
      </c>
      <c r="E1993" s="859">
        <v>33</v>
      </c>
      <c r="F1993" s="859">
        <v>0</v>
      </c>
      <c r="G1993" s="518" t="s">
        <v>122</v>
      </c>
      <c r="H1993" s="518" t="s">
        <v>317</v>
      </c>
      <c r="I1993" s="518">
        <v>179929</v>
      </c>
    </row>
    <row r="1994" spans="1:9" x14ac:dyDescent="0.2">
      <c r="A1994" s="518" t="s">
        <v>164</v>
      </c>
      <c r="B1994" s="518">
        <v>180109</v>
      </c>
      <c r="C1994" s="518" t="s">
        <v>2660</v>
      </c>
      <c r="D1994" s="518" t="s">
        <v>3821</v>
      </c>
      <c r="E1994" s="859">
        <v>14</v>
      </c>
      <c r="F1994" s="859">
        <v>0</v>
      </c>
      <c r="G1994" s="518" t="s">
        <v>128</v>
      </c>
      <c r="H1994" s="518" t="s">
        <v>164</v>
      </c>
      <c r="I1994" s="518">
        <v>180109</v>
      </c>
    </row>
    <row r="1995" spans="1:9" x14ac:dyDescent="0.2">
      <c r="A1995" s="518" t="s">
        <v>264</v>
      </c>
      <c r="B1995" s="518">
        <v>180216</v>
      </c>
      <c r="C1995" s="518" t="s">
        <v>2660</v>
      </c>
      <c r="D1995" s="518" t="s">
        <v>1048</v>
      </c>
      <c r="E1995" s="859">
        <v>32</v>
      </c>
      <c r="F1995" s="859">
        <v>25</v>
      </c>
      <c r="G1995" s="518" t="s">
        <v>122</v>
      </c>
      <c r="H1995" s="518" t="s">
        <v>264</v>
      </c>
      <c r="I1995" s="518">
        <v>180216</v>
      </c>
    </row>
    <row r="1996" spans="1:9" x14ac:dyDescent="0.2">
      <c r="A1996" s="518" t="s">
        <v>164</v>
      </c>
      <c r="B1996" s="518">
        <v>180323</v>
      </c>
      <c r="C1996" s="518" t="s">
        <v>2660</v>
      </c>
      <c r="D1996" s="518" t="s">
        <v>450</v>
      </c>
      <c r="E1996" s="859">
        <v>34</v>
      </c>
      <c r="F1996" s="859">
        <v>34</v>
      </c>
      <c r="G1996" s="518" t="s">
        <v>122</v>
      </c>
      <c r="H1996" s="518" t="s">
        <v>164</v>
      </c>
      <c r="I1996" s="518">
        <v>180323</v>
      </c>
    </row>
    <row r="1997" spans="1:9" x14ac:dyDescent="0.2">
      <c r="A1997" s="518" t="s">
        <v>164</v>
      </c>
      <c r="B1997" s="518">
        <v>180331</v>
      </c>
      <c r="C1997" s="518" t="s">
        <v>2660</v>
      </c>
      <c r="D1997" s="518" t="s">
        <v>862</v>
      </c>
      <c r="E1997" s="859">
        <v>26</v>
      </c>
      <c r="F1997" s="859">
        <v>26</v>
      </c>
      <c r="G1997" s="518" t="s">
        <v>122</v>
      </c>
      <c r="H1997" s="518" t="s">
        <v>164</v>
      </c>
      <c r="I1997" s="518">
        <v>180331</v>
      </c>
    </row>
    <row r="1998" spans="1:9" x14ac:dyDescent="0.2">
      <c r="A1998" s="518" t="s">
        <v>164</v>
      </c>
      <c r="B1998" s="518">
        <v>180349</v>
      </c>
      <c r="C1998" s="518" t="s">
        <v>2660</v>
      </c>
      <c r="D1998" s="518" t="s">
        <v>726</v>
      </c>
      <c r="E1998" s="859">
        <v>35</v>
      </c>
      <c r="F1998" s="859">
        <v>33</v>
      </c>
      <c r="G1998" s="518" t="s">
        <v>122</v>
      </c>
      <c r="H1998" s="518" t="s">
        <v>164</v>
      </c>
      <c r="I1998" s="518">
        <v>180349</v>
      </c>
    </row>
    <row r="1999" spans="1:9" x14ac:dyDescent="0.2">
      <c r="A1999" s="518" t="s">
        <v>227</v>
      </c>
      <c r="B1999" s="518">
        <v>180356</v>
      </c>
      <c r="C1999" s="518" t="s">
        <v>2660</v>
      </c>
      <c r="D1999" s="518" t="s">
        <v>614</v>
      </c>
      <c r="E1999" s="859">
        <v>27</v>
      </c>
      <c r="F1999" s="859">
        <v>27</v>
      </c>
      <c r="G1999" s="518" t="s">
        <v>122</v>
      </c>
      <c r="H1999" s="518" t="s">
        <v>227</v>
      </c>
      <c r="I1999" s="518">
        <v>180356</v>
      </c>
    </row>
    <row r="2000" spans="1:9" x14ac:dyDescent="0.2">
      <c r="A2000" s="518" t="s">
        <v>280</v>
      </c>
      <c r="B2000" s="518">
        <v>180364</v>
      </c>
      <c r="C2000" s="518" t="s">
        <v>2660</v>
      </c>
      <c r="D2000" s="518" t="s">
        <v>3905</v>
      </c>
      <c r="E2000" s="859">
        <v>18</v>
      </c>
      <c r="F2000" s="859">
        <v>0</v>
      </c>
      <c r="G2000" s="518" t="s">
        <v>122</v>
      </c>
      <c r="H2000" s="518" t="s">
        <v>280</v>
      </c>
      <c r="I2000" s="518">
        <v>180364</v>
      </c>
    </row>
    <row r="2001" spans="1:9" x14ac:dyDescent="0.2">
      <c r="A2001" s="518" t="s">
        <v>228</v>
      </c>
      <c r="B2001" s="518">
        <v>180414</v>
      </c>
      <c r="C2001" s="518" t="s">
        <v>2660</v>
      </c>
      <c r="D2001" s="518" t="s">
        <v>429</v>
      </c>
      <c r="E2001" s="859">
        <v>23</v>
      </c>
      <c r="F2001" s="859">
        <v>0</v>
      </c>
      <c r="G2001" s="518" t="s">
        <v>122</v>
      </c>
      <c r="H2001" s="518" t="s">
        <v>228</v>
      </c>
      <c r="I2001" s="518">
        <v>180414</v>
      </c>
    </row>
    <row r="2002" spans="1:9" x14ac:dyDescent="0.2">
      <c r="A2002" s="518" t="s">
        <v>164</v>
      </c>
      <c r="B2002" s="518">
        <v>180422</v>
      </c>
      <c r="C2002" s="518" t="s">
        <v>2660</v>
      </c>
      <c r="D2002" s="518" t="s">
        <v>822</v>
      </c>
      <c r="E2002" s="859">
        <v>29</v>
      </c>
      <c r="F2002" s="859">
        <v>28</v>
      </c>
      <c r="G2002" s="518" t="s">
        <v>122</v>
      </c>
      <c r="H2002" s="518" t="s">
        <v>164</v>
      </c>
      <c r="I2002" s="518">
        <v>180422</v>
      </c>
    </row>
    <row r="2003" spans="1:9" x14ac:dyDescent="0.2">
      <c r="A2003" s="518" t="s">
        <v>383</v>
      </c>
      <c r="B2003" s="518">
        <v>180430</v>
      </c>
      <c r="C2003" s="518" t="s">
        <v>2660</v>
      </c>
      <c r="D2003" s="518" t="s">
        <v>3660</v>
      </c>
      <c r="E2003" s="859">
        <v>25</v>
      </c>
      <c r="F2003" s="859">
        <v>25</v>
      </c>
      <c r="G2003" s="518" t="s">
        <v>122</v>
      </c>
      <c r="H2003" s="518" t="s">
        <v>383</v>
      </c>
      <c r="I2003" s="518">
        <v>180430</v>
      </c>
    </row>
    <row r="2004" spans="1:9" x14ac:dyDescent="0.2">
      <c r="A2004" s="518" t="s">
        <v>383</v>
      </c>
      <c r="B2004" s="518">
        <v>180448</v>
      </c>
      <c r="C2004" s="518" t="s">
        <v>2660</v>
      </c>
      <c r="D2004" s="518" t="s">
        <v>2520</v>
      </c>
      <c r="E2004" s="859">
        <v>31</v>
      </c>
      <c r="F2004" s="859">
        <v>25</v>
      </c>
      <c r="G2004" s="518" t="s">
        <v>122</v>
      </c>
      <c r="H2004" s="518" t="s">
        <v>383</v>
      </c>
      <c r="I2004" s="518">
        <v>180448</v>
      </c>
    </row>
    <row r="2005" spans="1:9" x14ac:dyDescent="0.2">
      <c r="A2005" s="518" t="s">
        <v>281</v>
      </c>
      <c r="B2005" s="518">
        <v>180455</v>
      </c>
      <c r="C2005" s="518" t="s">
        <v>2660</v>
      </c>
      <c r="D2005" s="518" t="s">
        <v>853</v>
      </c>
      <c r="E2005" s="859">
        <v>30</v>
      </c>
      <c r="F2005" s="859">
        <v>0</v>
      </c>
      <c r="G2005" s="518" t="s">
        <v>122</v>
      </c>
      <c r="H2005" s="518" t="s">
        <v>281</v>
      </c>
      <c r="I2005" s="518">
        <v>180455</v>
      </c>
    </row>
    <row r="2006" spans="1:9" x14ac:dyDescent="0.2">
      <c r="A2006" s="518" t="s">
        <v>281</v>
      </c>
      <c r="B2006" s="518">
        <v>180463</v>
      </c>
      <c r="C2006" s="518" t="s">
        <v>2660</v>
      </c>
      <c r="D2006" s="518" t="s">
        <v>607</v>
      </c>
      <c r="E2006" s="859">
        <v>35</v>
      </c>
      <c r="F2006" s="859">
        <v>0</v>
      </c>
      <c r="G2006" s="518" t="s">
        <v>122</v>
      </c>
      <c r="H2006" s="518" t="s">
        <v>281</v>
      </c>
      <c r="I2006" s="518">
        <v>180463</v>
      </c>
    </row>
    <row r="2007" spans="1:9" x14ac:dyDescent="0.2">
      <c r="A2007" s="518" t="s">
        <v>281</v>
      </c>
      <c r="B2007" s="518">
        <v>180471</v>
      </c>
      <c r="C2007" s="518" t="s">
        <v>2660</v>
      </c>
      <c r="D2007" s="518" t="s">
        <v>3469</v>
      </c>
      <c r="E2007" s="859">
        <v>35</v>
      </c>
      <c r="F2007" s="859">
        <v>0</v>
      </c>
      <c r="G2007" s="518" t="s">
        <v>122</v>
      </c>
      <c r="H2007" s="518" t="s">
        <v>281</v>
      </c>
      <c r="I2007" s="518">
        <v>180471</v>
      </c>
    </row>
    <row r="2008" spans="1:9" x14ac:dyDescent="0.2">
      <c r="A2008" s="518" t="s">
        <v>281</v>
      </c>
      <c r="B2008" s="518">
        <v>180489</v>
      </c>
      <c r="C2008" s="518" t="s">
        <v>2660</v>
      </c>
      <c r="D2008" s="518" t="s">
        <v>1618</v>
      </c>
      <c r="E2008" s="859">
        <v>29</v>
      </c>
      <c r="F2008" s="859">
        <v>0</v>
      </c>
      <c r="G2008" s="518" t="s">
        <v>122</v>
      </c>
      <c r="H2008" s="518" t="s">
        <v>281</v>
      </c>
      <c r="I2008" s="518">
        <v>180489</v>
      </c>
    </row>
    <row r="2009" spans="1:9" x14ac:dyDescent="0.2">
      <c r="A2009" s="518" t="s">
        <v>179</v>
      </c>
      <c r="B2009" s="518">
        <v>180521</v>
      </c>
      <c r="C2009" s="518" t="s">
        <v>2660</v>
      </c>
      <c r="D2009" s="518" t="s">
        <v>2421</v>
      </c>
      <c r="E2009" s="859">
        <v>29</v>
      </c>
      <c r="F2009" s="859">
        <v>30</v>
      </c>
      <c r="G2009" s="518" t="s">
        <v>122</v>
      </c>
      <c r="H2009" s="518" t="s">
        <v>179</v>
      </c>
      <c r="I2009" s="518">
        <v>180521</v>
      </c>
    </row>
    <row r="2010" spans="1:9" x14ac:dyDescent="0.2">
      <c r="A2010" s="518" t="s">
        <v>349</v>
      </c>
      <c r="B2010" s="518">
        <v>180604</v>
      </c>
      <c r="C2010" s="518" t="s">
        <v>2660</v>
      </c>
      <c r="D2010" s="518" t="s">
        <v>3690</v>
      </c>
      <c r="E2010" s="859">
        <v>31</v>
      </c>
      <c r="F2010" s="859">
        <v>31</v>
      </c>
      <c r="G2010" s="518" t="s">
        <v>128</v>
      </c>
      <c r="H2010" s="518" t="s">
        <v>349</v>
      </c>
      <c r="I2010" s="518">
        <v>180604</v>
      </c>
    </row>
    <row r="2011" spans="1:9" x14ac:dyDescent="0.2">
      <c r="A2011" s="518" t="s">
        <v>179</v>
      </c>
      <c r="B2011" s="518">
        <v>180653</v>
      </c>
      <c r="C2011" s="518" t="s">
        <v>2660</v>
      </c>
      <c r="D2011" s="518" t="s">
        <v>989</v>
      </c>
      <c r="E2011" s="859">
        <v>35</v>
      </c>
      <c r="F2011" s="859">
        <v>35</v>
      </c>
      <c r="G2011" s="518" t="s">
        <v>122</v>
      </c>
      <c r="H2011" s="518" t="s">
        <v>179</v>
      </c>
      <c r="I2011" s="518">
        <v>180653</v>
      </c>
    </row>
    <row r="2012" spans="1:9" x14ac:dyDescent="0.2">
      <c r="A2012" s="518" t="s">
        <v>179</v>
      </c>
      <c r="B2012" s="518">
        <v>180679</v>
      </c>
      <c r="C2012" s="518" t="s">
        <v>2660</v>
      </c>
      <c r="D2012" s="518" t="s">
        <v>1192</v>
      </c>
      <c r="E2012" s="859">
        <v>34</v>
      </c>
      <c r="F2012" s="859">
        <v>34</v>
      </c>
      <c r="G2012" s="518" t="s">
        <v>122</v>
      </c>
      <c r="H2012" s="518" t="s">
        <v>179</v>
      </c>
      <c r="I2012" s="518">
        <v>180679</v>
      </c>
    </row>
    <row r="2013" spans="1:9" x14ac:dyDescent="0.2">
      <c r="A2013" s="518" t="s">
        <v>179</v>
      </c>
      <c r="B2013" s="518">
        <v>180687</v>
      </c>
      <c r="C2013" s="518" t="s">
        <v>2660</v>
      </c>
      <c r="D2013" s="518" t="s">
        <v>759</v>
      </c>
      <c r="E2013" s="859">
        <v>31</v>
      </c>
      <c r="F2013" s="859">
        <v>31</v>
      </c>
      <c r="G2013" s="518" t="s">
        <v>122</v>
      </c>
      <c r="H2013" s="518" t="s">
        <v>179</v>
      </c>
      <c r="I2013" s="518">
        <v>180687</v>
      </c>
    </row>
    <row r="2014" spans="1:9" x14ac:dyDescent="0.2">
      <c r="A2014" s="518" t="s">
        <v>210</v>
      </c>
      <c r="B2014" s="518">
        <v>180737</v>
      </c>
      <c r="C2014" s="518" t="s">
        <v>2660</v>
      </c>
      <c r="D2014" s="518" t="s">
        <v>3726</v>
      </c>
      <c r="E2014" s="859">
        <v>35</v>
      </c>
      <c r="F2014" s="859">
        <v>35</v>
      </c>
      <c r="G2014" s="518" t="s">
        <v>122</v>
      </c>
      <c r="H2014" s="518" t="s">
        <v>210</v>
      </c>
      <c r="I2014" s="518">
        <v>180737</v>
      </c>
    </row>
    <row r="2015" spans="1:9" x14ac:dyDescent="0.2">
      <c r="A2015" s="518" t="s">
        <v>210</v>
      </c>
      <c r="B2015" s="518">
        <v>180745</v>
      </c>
      <c r="C2015" s="518" t="s">
        <v>2660</v>
      </c>
      <c r="D2015" s="518" t="s">
        <v>3727</v>
      </c>
      <c r="E2015" s="859">
        <v>35</v>
      </c>
      <c r="F2015" s="859">
        <v>35</v>
      </c>
      <c r="G2015" s="518" t="s">
        <v>122</v>
      </c>
      <c r="H2015" s="518" t="s">
        <v>210</v>
      </c>
      <c r="I2015" s="518">
        <v>180745</v>
      </c>
    </row>
    <row r="2016" spans="1:9" x14ac:dyDescent="0.2">
      <c r="A2016" s="518" t="s">
        <v>210</v>
      </c>
      <c r="B2016" s="518">
        <v>180752</v>
      </c>
      <c r="C2016" s="518" t="s">
        <v>2660</v>
      </c>
      <c r="D2016" s="518" t="s">
        <v>3728</v>
      </c>
      <c r="E2016" s="859">
        <v>35</v>
      </c>
      <c r="F2016" s="859">
        <v>35</v>
      </c>
      <c r="G2016" s="518" t="s">
        <v>122</v>
      </c>
      <c r="H2016" s="518" t="s">
        <v>210</v>
      </c>
      <c r="I2016" s="518">
        <v>180752</v>
      </c>
    </row>
    <row r="2017" spans="1:9" x14ac:dyDescent="0.2">
      <c r="A2017" s="518" t="s">
        <v>210</v>
      </c>
      <c r="B2017" s="518">
        <v>180760</v>
      </c>
      <c r="C2017" s="518" t="s">
        <v>2660</v>
      </c>
      <c r="D2017" s="518" t="s">
        <v>3729</v>
      </c>
      <c r="E2017" s="859">
        <v>31</v>
      </c>
      <c r="F2017" s="859">
        <v>31</v>
      </c>
      <c r="G2017" s="518" t="s">
        <v>122</v>
      </c>
      <c r="H2017" s="518" t="s">
        <v>210</v>
      </c>
      <c r="I2017" s="518">
        <v>180760</v>
      </c>
    </row>
    <row r="2018" spans="1:9" x14ac:dyDescent="0.2">
      <c r="A2018" s="518" t="s">
        <v>387</v>
      </c>
      <c r="B2018" s="518">
        <v>180786</v>
      </c>
      <c r="C2018" s="518" t="s">
        <v>2660</v>
      </c>
      <c r="D2018" s="518" t="s">
        <v>709</v>
      </c>
      <c r="E2018" s="859">
        <v>26</v>
      </c>
      <c r="F2018" s="859">
        <v>26</v>
      </c>
      <c r="G2018" s="518" t="s">
        <v>122</v>
      </c>
      <c r="H2018" s="518" t="s">
        <v>387</v>
      </c>
      <c r="I2018" s="518">
        <v>180786</v>
      </c>
    </row>
    <row r="2019" spans="1:9" x14ac:dyDescent="0.2">
      <c r="A2019" s="518" t="s">
        <v>210</v>
      </c>
      <c r="B2019" s="518">
        <v>181214</v>
      </c>
      <c r="C2019" s="518" t="s">
        <v>2660</v>
      </c>
      <c r="D2019" s="518" t="s">
        <v>3785</v>
      </c>
      <c r="E2019" s="859">
        <v>35</v>
      </c>
      <c r="F2019" s="859">
        <v>35</v>
      </c>
      <c r="G2019" s="518" t="s">
        <v>122</v>
      </c>
      <c r="H2019" s="518" t="s">
        <v>210</v>
      </c>
      <c r="I2019" s="518">
        <v>181214</v>
      </c>
    </row>
    <row r="2020" spans="1:9" x14ac:dyDescent="0.2">
      <c r="A2020" s="518" t="s">
        <v>210</v>
      </c>
      <c r="B2020" s="518">
        <v>181222</v>
      </c>
      <c r="C2020" s="518" t="s">
        <v>2660</v>
      </c>
      <c r="D2020" s="518" t="s">
        <v>3786</v>
      </c>
      <c r="E2020" s="859">
        <v>35</v>
      </c>
      <c r="F2020" s="859">
        <v>35</v>
      </c>
      <c r="G2020" s="518" t="s">
        <v>122</v>
      </c>
      <c r="H2020" s="518" t="s">
        <v>210</v>
      </c>
      <c r="I2020" s="518">
        <v>181222</v>
      </c>
    </row>
    <row r="2021" spans="1:9" x14ac:dyDescent="0.2">
      <c r="A2021" s="518" t="s">
        <v>210</v>
      </c>
      <c r="B2021" s="518">
        <v>181230</v>
      </c>
      <c r="C2021" s="518" t="s">
        <v>2660</v>
      </c>
      <c r="D2021" s="518" t="s">
        <v>3787</v>
      </c>
      <c r="E2021" s="859">
        <v>35</v>
      </c>
      <c r="F2021" s="859">
        <v>35</v>
      </c>
      <c r="G2021" s="518" t="s">
        <v>122</v>
      </c>
      <c r="H2021" s="518" t="s">
        <v>210</v>
      </c>
      <c r="I2021" s="518">
        <v>181230</v>
      </c>
    </row>
    <row r="2022" spans="1:9" x14ac:dyDescent="0.2">
      <c r="A2022" s="518" t="s">
        <v>210</v>
      </c>
      <c r="B2022" s="518">
        <v>181248</v>
      </c>
      <c r="C2022" s="518" t="s">
        <v>2660</v>
      </c>
      <c r="D2022" s="518" t="s">
        <v>3788</v>
      </c>
      <c r="E2022" s="859">
        <v>35</v>
      </c>
      <c r="F2022" s="859">
        <v>35</v>
      </c>
      <c r="G2022" s="518" t="s">
        <v>122</v>
      </c>
      <c r="H2022" s="518" t="s">
        <v>210</v>
      </c>
      <c r="I2022" s="518">
        <v>181248</v>
      </c>
    </row>
    <row r="2023" spans="1:9" x14ac:dyDescent="0.2">
      <c r="A2023" s="518" t="s">
        <v>152</v>
      </c>
      <c r="B2023" s="518">
        <v>181297</v>
      </c>
      <c r="C2023" s="518" t="s">
        <v>2660</v>
      </c>
      <c r="D2023" s="518" t="s">
        <v>800</v>
      </c>
      <c r="E2023" s="859">
        <v>32</v>
      </c>
      <c r="F2023" s="859">
        <v>0</v>
      </c>
      <c r="G2023" s="518" t="s">
        <v>122</v>
      </c>
      <c r="H2023" s="518" t="s">
        <v>152</v>
      </c>
      <c r="I2023" s="518">
        <v>181297</v>
      </c>
    </row>
    <row r="2024" spans="1:9" x14ac:dyDescent="0.2">
      <c r="A2024" s="518" t="s">
        <v>152</v>
      </c>
      <c r="B2024" s="518">
        <v>181305</v>
      </c>
      <c r="C2024" s="518" t="s">
        <v>2660</v>
      </c>
      <c r="D2024" s="518" t="s">
        <v>886</v>
      </c>
      <c r="E2024" s="859">
        <v>28</v>
      </c>
      <c r="F2024" s="859">
        <v>18</v>
      </c>
      <c r="G2024" s="518" t="s">
        <v>122</v>
      </c>
      <c r="H2024" s="518" t="s">
        <v>152</v>
      </c>
      <c r="I2024" s="518">
        <v>181305</v>
      </c>
    </row>
    <row r="2025" spans="1:9" x14ac:dyDescent="0.2">
      <c r="A2025" s="518" t="s">
        <v>152</v>
      </c>
      <c r="B2025" s="518">
        <v>181313</v>
      </c>
      <c r="C2025" s="518" t="s">
        <v>2660</v>
      </c>
      <c r="D2025" s="518" t="s">
        <v>746</v>
      </c>
      <c r="E2025" s="859">
        <v>33</v>
      </c>
      <c r="F2025" s="859">
        <v>18</v>
      </c>
      <c r="G2025" s="518" t="s">
        <v>122</v>
      </c>
      <c r="H2025" s="518" t="s">
        <v>152</v>
      </c>
      <c r="I2025" s="518">
        <v>181313</v>
      </c>
    </row>
    <row r="2026" spans="1:9" x14ac:dyDescent="0.2">
      <c r="A2026" s="518" t="s">
        <v>218</v>
      </c>
      <c r="B2026" s="518">
        <v>181412</v>
      </c>
      <c r="C2026" s="518" t="s">
        <v>2660</v>
      </c>
      <c r="D2026" s="518" t="s">
        <v>802</v>
      </c>
      <c r="E2026" s="859">
        <v>13</v>
      </c>
      <c r="F2026" s="859">
        <v>13</v>
      </c>
      <c r="G2026" s="518" t="s">
        <v>122</v>
      </c>
      <c r="H2026" s="518" t="s">
        <v>218</v>
      </c>
      <c r="I2026" s="518">
        <v>181412</v>
      </c>
    </row>
    <row r="2027" spans="1:9" x14ac:dyDescent="0.2">
      <c r="A2027" s="518" t="s">
        <v>8492</v>
      </c>
      <c r="B2027" s="518">
        <v>181420</v>
      </c>
      <c r="C2027" s="518" t="s">
        <v>2660</v>
      </c>
      <c r="D2027" s="518" t="s">
        <v>1091</v>
      </c>
      <c r="E2027" s="859">
        <v>26</v>
      </c>
      <c r="F2027" s="859">
        <v>0</v>
      </c>
      <c r="G2027" s="518" t="s">
        <v>122</v>
      </c>
      <c r="H2027" s="518" t="s">
        <v>8492</v>
      </c>
      <c r="I2027" s="518">
        <v>181420</v>
      </c>
    </row>
    <row r="2028" spans="1:9" x14ac:dyDescent="0.2">
      <c r="A2028" s="518" t="s">
        <v>394</v>
      </c>
      <c r="B2028" s="518">
        <v>181503</v>
      </c>
      <c r="C2028" s="518" t="s">
        <v>2660</v>
      </c>
      <c r="D2028" s="518" t="s">
        <v>8764</v>
      </c>
      <c r="E2028" s="859">
        <v>23</v>
      </c>
      <c r="F2028" s="859">
        <v>0</v>
      </c>
      <c r="G2028" s="518" t="s">
        <v>128</v>
      </c>
      <c r="H2028" s="518" t="s">
        <v>394</v>
      </c>
      <c r="I2028" s="518">
        <v>181503</v>
      </c>
    </row>
    <row r="2029" spans="1:9" x14ac:dyDescent="0.2">
      <c r="A2029" s="518" t="s">
        <v>394</v>
      </c>
      <c r="B2029" s="518">
        <v>181511</v>
      </c>
      <c r="C2029" s="518" t="s">
        <v>2660</v>
      </c>
      <c r="D2029" s="518" t="s">
        <v>8765</v>
      </c>
      <c r="E2029" s="859">
        <v>17</v>
      </c>
      <c r="F2029" s="859">
        <v>0</v>
      </c>
      <c r="G2029" s="518" t="s">
        <v>128</v>
      </c>
      <c r="H2029" s="518" t="s">
        <v>394</v>
      </c>
      <c r="I2029" s="518">
        <v>181511</v>
      </c>
    </row>
    <row r="2030" spans="1:9" x14ac:dyDescent="0.2">
      <c r="A2030" s="518" t="s">
        <v>253</v>
      </c>
      <c r="B2030" s="518">
        <v>181537</v>
      </c>
      <c r="C2030" s="518" t="s">
        <v>2660</v>
      </c>
      <c r="D2030" s="518" t="s">
        <v>3770</v>
      </c>
      <c r="E2030" s="859">
        <v>31</v>
      </c>
      <c r="F2030" s="859">
        <v>31</v>
      </c>
      <c r="G2030" s="518" t="s">
        <v>122</v>
      </c>
      <c r="H2030" s="518" t="s">
        <v>253</v>
      </c>
      <c r="I2030" s="518">
        <v>181537</v>
      </c>
    </row>
    <row r="2031" spans="1:9" x14ac:dyDescent="0.2">
      <c r="A2031" s="518" t="s">
        <v>286</v>
      </c>
      <c r="B2031" s="518">
        <v>181628</v>
      </c>
      <c r="C2031" s="518" t="s">
        <v>2660</v>
      </c>
      <c r="D2031" s="518" t="s">
        <v>7949</v>
      </c>
      <c r="E2031" s="859">
        <v>31</v>
      </c>
      <c r="F2031" s="859">
        <v>27</v>
      </c>
      <c r="G2031" s="518" t="s">
        <v>122</v>
      </c>
      <c r="H2031" s="518" t="s">
        <v>286</v>
      </c>
      <c r="I2031" s="518">
        <v>181628</v>
      </c>
    </row>
    <row r="2032" spans="1:9" x14ac:dyDescent="0.2">
      <c r="A2032" s="518" t="s">
        <v>365</v>
      </c>
      <c r="B2032" s="518">
        <v>181693</v>
      </c>
      <c r="C2032" s="518" t="s">
        <v>2660</v>
      </c>
      <c r="D2032" s="518" t="s">
        <v>3470</v>
      </c>
      <c r="E2032" s="859">
        <v>25</v>
      </c>
      <c r="F2032" s="859">
        <v>15</v>
      </c>
      <c r="G2032" s="518" t="s">
        <v>122</v>
      </c>
      <c r="H2032" s="518" t="s">
        <v>365</v>
      </c>
      <c r="I2032" s="518">
        <v>181693</v>
      </c>
    </row>
    <row r="2033" spans="1:9" x14ac:dyDescent="0.2">
      <c r="A2033" s="518" t="s">
        <v>365</v>
      </c>
      <c r="B2033" s="518">
        <v>181701</v>
      </c>
      <c r="C2033" s="518" t="s">
        <v>2660</v>
      </c>
      <c r="D2033" s="518" t="s">
        <v>3808</v>
      </c>
      <c r="E2033" s="859">
        <v>18</v>
      </c>
      <c r="F2033" s="859">
        <v>16</v>
      </c>
      <c r="G2033" s="518" t="s">
        <v>122</v>
      </c>
      <c r="H2033" s="518" t="s">
        <v>365</v>
      </c>
      <c r="I2033" s="518">
        <v>446526</v>
      </c>
    </row>
    <row r="2034" spans="1:9" x14ac:dyDescent="0.2">
      <c r="A2034" s="518" t="s">
        <v>217</v>
      </c>
      <c r="B2034" s="518">
        <v>181727</v>
      </c>
      <c r="C2034" s="518" t="s">
        <v>2660</v>
      </c>
      <c r="D2034" s="518" t="s">
        <v>831</v>
      </c>
      <c r="E2034" s="859">
        <v>29</v>
      </c>
      <c r="F2034" s="859">
        <v>29</v>
      </c>
      <c r="G2034" s="518" t="s">
        <v>122</v>
      </c>
      <c r="H2034" s="518" t="s">
        <v>217</v>
      </c>
      <c r="I2034" s="518">
        <v>181727</v>
      </c>
    </row>
    <row r="2035" spans="1:9" x14ac:dyDescent="0.2">
      <c r="A2035" s="518" t="s">
        <v>313</v>
      </c>
      <c r="B2035" s="518">
        <v>181883</v>
      </c>
      <c r="C2035" s="518" t="s">
        <v>2660</v>
      </c>
      <c r="D2035" s="518" t="s">
        <v>1973</v>
      </c>
      <c r="E2035" s="859">
        <v>27</v>
      </c>
      <c r="F2035" s="859">
        <v>22</v>
      </c>
      <c r="G2035" s="518" t="s">
        <v>122</v>
      </c>
      <c r="H2035" s="518" t="s">
        <v>313</v>
      </c>
      <c r="I2035" s="518">
        <v>181883</v>
      </c>
    </row>
    <row r="2036" spans="1:9" x14ac:dyDescent="0.2">
      <c r="A2036" s="518" t="s">
        <v>258</v>
      </c>
      <c r="B2036" s="518">
        <v>181891</v>
      </c>
      <c r="C2036" s="518" t="s">
        <v>2660</v>
      </c>
      <c r="D2036" s="518" t="s">
        <v>3855</v>
      </c>
      <c r="E2036" s="859">
        <v>15</v>
      </c>
      <c r="F2036" s="859">
        <v>0</v>
      </c>
      <c r="G2036" s="518" t="s">
        <v>122</v>
      </c>
      <c r="H2036" s="518" t="s">
        <v>258</v>
      </c>
      <c r="I2036" s="518">
        <v>181891</v>
      </c>
    </row>
    <row r="2037" spans="1:9" x14ac:dyDescent="0.2">
      <c r="A2037" s="518" t="s">
        <v>386</v>
      </c>
      <c r="B2037" s="518">
        <v>181933</v>
      </c>
      <c r="C2037" s="518" t="s">
        <v>2660</v>
      </c>
      <c r="D2037" s="518" t="s">
        <v>729</v>
      </c>
      <c r="E2037" s="859">
        <v>32</v>
      </c>
      <c r="F2037" s="859">
        <v>32</v>
      </c>
      <c r="G2037" s="518" t="s">
        <v>122</v>
      </c>
      <c r="H2037" s="518" t="s">
        <v>386</v>
      </c>
      <c r="I2037" s="518">
        <v>181933</v>
      </c>
    </row>
    <row r="2038" spans="1:9" x14ac:dyDescent="0.2">
      <c r="A2038" s="518" t="s">
        <v>386</v>
      </c>
      <c r="B2038" s="518">
        <v>181941</v>
      </c>
      <c r="C2038" s="518" t="s">
        <v>2660</v>
      </c>
      <c r="D2038" s="518" t="s">
        <v>891</v>
      </c>
      <c r="E2038" s="859">
        <v>32</v>
      </c>
      <c r="F2038" s="859">
        <v>32</v>
      </c>
      <c r="G2038" s="518" t="s">
        <v>122</v>
      </c>
      <c r="H2038" s="518" t="s">
        <v>386</v>
      </c>
      <c r="I2038" s="518">
        <v>181941</v>
      </c>
    </row>
    <row r="2039" spans="1:9" x14ac:dyDescent="0.2">
      <c r="A2039" s="518" t="s">
        <v>373</v>
      </c>
      <c r="B2039" s="518">
        <v>182261</v>
      </c>
      <c r="C2039" s="518" t="s">
        <v>2660</v>
      </c>
      <c r="D2039" s="518" t="s">
        <v>1016</v>
      </c>
      <c r="E2039" s="859">
        <v>29</v>
      </c>
      <c r="F2039" s="859">
        <v>20</v>
      </c>
      <c r="G2039" s="518" t="s">
        <v>122</v>
      </c>
      <c r="H2039" s="518" t="s">
        <v>373</v>
      </c>
      <c r="I2039" s="518">
        <v>182261</v>
      </c>
    </row>
    <row r="2040" spans="1:9" x14ac:dyDescent="0.2">
      <c r="A2040" s="518" t="s">
        <v>373</v>
      </c>
      <c r="B2040" s="518">
        <v>182287</v>
      </c>
      <c r="C2040" s="518" t="s">
        <v>2660</v>
      </c>
      <c r="D2040" s="518" t="s">
        <v>3667</v>
      </c>
      <c r="E2040" s="859">
        <v>26</v>
      </c>
      <c r="F2040" s="859">
        <v>22</v>
      </c>
      <c r="G2040" s="518" t="s">
        <v>122</v>
      </c>
      <c r="H2040" s="518" t="s">
        <v>373</v>
      </c>
      <c r="I2040" s="518">
        <v>182287</v>
      </c>
    </row>
    <row r="2041" spans="1:9" x14ac:dyDescent="0.2">
      <c r="A2041" s="518" t="s">
        <v>243</v>
      </c>
      <c r="B2041" s="518">
        <v>182303</v>
      </c>
      <c r="C2041" s="518" t="s">
        <v>2660</v>
      </c>
      <c r="D2041" s="518" t="s">
        <v>3668</v>
      </c>
      <c r="E2041" s="859">
        <v>29</v>
      </c>
      <c r="F2041" s="859">
        <v>28</v>
      </c>
      <c r="G2041" s="518" t="s">
        <v>122</v>
      </c>
      <c r="H2041" s="518" t="s">
        <v>243</v>
      </c>
      <c r="I2041" s="518">
        <v>182303</v>
      </c>
    </row>
    <row r="2042" spans="1:9" x14ac:dyDescent="0.2">
      <c r="A2042" s="518" t="s">
        <v>243</v>
      </c>
      <c r="B2042" s="518">
        <v>182329</v>
      </c>
      <c r="C2042" s="518" t="s">
        <v>2660</v>
      </c>
      <c r="D2042" s="518" t="s">
        <v>3467</v>
      </c>
      <c r="E2042" s="859">
        <v>30</v>
      </c>
      <c r="F2042" s="859">
        <v>30</v>
      </c>
      <c r="G2042" s="518" t="s">
        <v>122</v>
      </c>
      <c r="H2042" s="518" t="s">
        <v>243</v>
      </c>
      <c r="I2042" s="518">
        <v>182329</v>
      </c>
    </row>
    <row r="2043" spans="1:9" x14ac:dyDescent="0.2">
      <c r="A2043" s="518" t="s">
        <v>278</v>
      </c>
      <c r="B2043" s="518">
        <v>182337</v>
      </c>
      <c r="C2043" s="518" t="s">
        <v>2660</v>
      </c>
      <c r="D2043" s="518" t="s">
        <v>800</v>
      </c>
      <c r="E2043" s="859">
        <v>26</v>
      </c>
      <c r="F2043" s="859">
        <v>26</v>
      </c>
      <c r="G2043" s="518" t="s">
        <v>122</v>
      </c>
      <c r="H2043" s="518" t="s">
        <v>278</v>
      </c>
      <c r="I2043" s="518">
        <v>182337</v>
      </c>
    </row>
    <row r="2044" spans="1:9" x14ac:dyDescent="0.2">
      <c r="A2044" s="518" t="s">
        <v>340</v>
      </c>
      <c r="B2044" s="518">
        <v>182360</v>
      </c>
      <c r="C2044" s="518" t="s">
        <v>2660</v>
      </c>
      <c r="D2044" s="518" t="s">
        <v>723</v>
      </c>
      <c r="E2044" s="859">
        <v>24</v>
      </c>
      <c r="F2044" s="859">
        <v>0</v>
      </c>
      <c r="G2044" s="518" t="s">
        <v>122</v>
      </c>
      <c r="H2044" s="518" t="s">
        <v>340</v>
      </c>
      <c r="I2044" s="518">
        <v>182360</v>
      </c>
    </row>
    <row r="2045" spans="1:9" x14ac:dyDescent="0.2">
      <c r="A2045" s="518" t="s">
        <v>340</v>
      </c>
      <c r="B2045" s="518">
        <v>182378</v>
      </c>
      <c r="C2045" s="518" t="s">
        <v>2660</v>
      </c>
      <c r="D2045" s="518" t="s">
        <v>722</v>
      </c>
      <c r="E2045" s="859">
        <v>34</v>
      </c>
      <c r="F2045" s="859">
        <v>0</v>
      </c>
      <c r="G2045" s="518" t="s">
        <v>122</v>
      </c>
      <c r="H2045" s="518" t="s">
        <v>340</v>
      </c>
      <c r="I2045" s="518">
        <v>182378</v>
      </c>
    </row>
    <row r="2046" spans="1:9" x14ac:dyDescent="0.2">
      <c r="A2046" s="518" t="s">
        <v>340</v>
      </c>
      <c r="B2046" s="518">
        <v>182386</v>
      </c>
      <c r="C2046" s="518" t="s">
        <v>2660</v>
      </c>
      <c r="D2046" s="518" t="s">
        <v>3704</v>
      </c>
      <c r="E2046" s="859">
        <v>35</v>
      </c>
      <c r="F2046" s="859">
        <v>27</v>
      </c>
      <c r="G2046" s="518" t="s">
        <v>122</v>
      </c>
      <c r="H2046" s="518" t="s">
        <v>340</v>
      </c>
      <c r="I2046" s="518">
        <v>182386</v>
      </c>
    </row>
    <row r="2047" spans="1:9" x14ac:dyDescent="0.2">
      <c r="A2047" s="518" t="s">
        <v>246</v>
      </c>
      <c r="B2047" s="518">
        <v>182428</v>
      </c>
      <c r="C2047" s="518" t="s">
        <v>2660</v>
      </c>
      <c r="D2047" s="518" t="s">
        <v>3722</v>
      </c>
      <c r="E2047" s="859">
        <v>34</v>
      </c>
      <c r="F2047" s="859">
        <v>20</v>
      </c>
      <c r="G2047" s="518" t="s">
        <v>122</v>
      </c>
      <c r="H2047" s="518" t="s">
        <v>246</v>
      </c>
      <c r="I2047" s="518">
        <v>182428</v>
      </c>
    </row>
    <row r="2048" spans="1:9" x14ac:dyDescent="0.2">
      <c r="A2048" s="518" t="s">
        <v>246</v>
      </c>
      <c r="B2048" s="518">
        <v>182436</v>
      </c>
      <c r="C2048" s="518" t="s">
        <v>2660</v>
      </c>
      <c r="D2048" s="518" t="s">
        <v>3723</v>
      </c>
      <c r="E2048" s="859">
        <v>35</v>
      </c>
      <c r="F2048" s="859">
        <v>0</v>
      </c>
      <c r="G2048" s="518" t="s">
        <v>122</v>
      </c>
      <c r="H2048" s="518" t="s">
        <v>246</v>
      </c>
      <c r="I2048" s="518">
        <v>182436</v>
      </c>
    </row>
    <row r="2049" spans="1:9" x14ac:dyDescent="0.2">
      <c r="A2049" s="518" t="s">
        <v>246</v>
      </c>
      <c r="B2049" s="518">
        <v>182444</v>
      </c>
      <c r="C2049" s="518" t="s">
        <v>2660</v>
      </c>
      <c r="D2049" s="518" t="s">
        <v>3723</v>
      </c>
      <c r="E2049" s="859">
        <v>35</v>
      </c>
      <c r="F2049" s="859">
        <v>20</v>
      </c>
      <c r="G2049" s="518" t="s">
        <v>122</v>
      </c>
      <c r="H2049" s="518" t="s">
        <v>246</v>
      </c>
      <c r="I2049" s="518">
        <v>182444</v>
      </c>
    </row>
    <row r="2050" spans="1:9" x14ac:dyDescent="0.2">
      <c r="A2050" s="518" t="s">
        <v>212</v>
      </c>
      <c r="B2050" s="518">
        <v>182469</v>
      </c>
      <c r="C2050" s="518" t="s">
        <v>2660</v>
      </c>
      <c r="D2050" s="518" t="s">
        <v>2060</v>
      </c>
      <c r="E2050" s="859">
        <v>30</v>
      </c>
      <c r="F2050" s="859">
        <v>30</v>
      </c>
      <c r="G2050" s="518" t="s">
        <v>122</v>
      </c>
      <c r="H2050" s="518" t="s">
        <v>212</v>
      </c>
      <c r="I2050" s="518">
        <v>182469</v>
      </c>
    </row>
    <row r="2051" spans="1:9" x14ac:dyDescent="0.2">
      <c r="A2051" s="518" t="s">
        <v>212</v>
      </c>
      <c r="B2051" s="518">
        <v>182477</v>
      </c>
      <c r="C2051" s="518" t="s">
        <v>2660</v>
      </c>
      <c r="D2051" s="518" t="s">
        <v>1033</v>
      </c>
      <c r="E2051" s="859">
        <v>30</v>
      </c>
      <c r="F2051" s="859">
        <v>30</v>
      </c>
      <c r="G2051" s="518" t="s">
        <v>122</v>
      </c>
      <c r="H2051" s="518" t="s">
        <v>212</v>
      </c>
      <c r="I2051" s="518">
        <v>182477</v>
      </c>
    </row>
    <row r="2052" spans="1:9" x14ac:dyDescent="0.2">
      <c r="A2052" s="518" t="s">
        <v>212</v>
      </c>
      <c r="B2052" s="518">
        <v>182485</v>
      </c>
      <c r="C2052" s="518" t="s">
        <v>2660</v>
      </c>
      <c r="D2052" s="518" t="s">
        <v>723</v>
      </c>
      <c r="E2052" s="859">
        <v>30</v>
      </c>
      <c r="F2052" s="859">
        <v>30</v>
      </c>
      <c r="G2052" s="518" t="s">
        <v>122</v>
      </c>
      <c r="H2052" s="518" t="s">
        <v>212</v>
      </c>
      <c r="I2052" s="518">
        <v>182485</v>
      </c>
    </row>
    <row r="2053" spans="1:9" x14ac:dyDescent="0.2">
      <c r="A2053" s="518" t="s">
        <v>180</v>
      </c>
      <c r="B2053" s="518">
        <v>182527</v>
      </c>
      <c r="C2053" s="518" t="s">
        <v>2660</v>
      </c>
      <c r="D2053" s="518" t="s">
        <v>2339</v>
      </c>
      <c r="E2053" s="859">
        <v>31</v>
      </c>
      <c r="F2053" s="859">
        <v>0</v>
      </c>
      <c r="G2053" s="518" t="s">
        <v>128</v>
      </c>
      <c r="H2053" s="518" t="s">
        <v>180</v>
      </c>
      <c r="I2053" s="518">
        <v>182527</v>
      </c>
    </row>
    <row r="2054" spans="1:9" x14ac:dyDescent="0.2">
      <c r="A2054" s="518" t="s">
        <v>291</v>
      </c>
      <c r="B2054" s="518">
        <v>182550</v>
      </c>
      <c r="C2054" s="518" t="s">
        <v>2660</v>
      </c>
      <c r="D2054" s="518" t="s">
        <v>3755</v>
      </c>
      <c r="E2054" s="859">
        <v>32</v>
      </c>
      <c r="F2054" s="859">
        <v>25</v>
      </c>
      <c r="G2054" s="518" t="s">
        <v>122</v>
      </c>
      <c r="H2054" s="518" t="s">
        <v>291</v>
      </c>
      <c r="I2054" s="518">
        <v>182550</v>
      </c>
    </row>
    <row r="2055" spans="1:9" x14ac:dyDescent="0.2">
      <c r="A2055" s="518" t="s">
        <v>394</v>
      </c>
      <c r="B2055" s="518">
        <v>182642</v>
      </c>
      <c r="C2055" s="518" t="s">
        <v>2660</v>
      </c>
      <c r="D2055" s="518" t="s">
        <v>6068</v>
      </c>
      <c r="E2055" s="859">
        <v>24</v>
      </c>
      <c r="F2055" s="859">
        <v>24</v>
      </c>
      <c r="G2055" s="518" t="s">
        <v>122</v>
      </c>
      <c r="H2055" s="518" t="s">
        <v>394</v>
      </c>
      <c r="I2055" s="518">
        <v>182642</v>
      </c>
    </row>
    <row r="2056" spans="1:9" x14ac:dyDescent="0.2">
      <c r="A2056" s="518" t="s">
        <v>394</v>
      </c>
      <c r="B2056" s="518">
        <v>182675</v>
      </c>
      <c r="C2056" s="518" t="s">
        <v>2660</v>
      </c>
      <c r="D2056" s="518" t="s">
        <v>3756</v>
      </c>
      <c r="E2056" s="859">
        <v>32</v>
      </c>
      <c r="F2056" s="859">
        <v>32</v>
      </c>
      <c r="G2056" s="518" t="s">
        <v>122</v>
      </c>
      <c r="H2056" s="518" t="s">
        <v>394</v>
      </c>
      <c r="I2056" s="518">
        <v>182675</v>
      </c>
    </row>
    <row r="2057" spans="1:9" x14ac:dyDescent="0.2">
      <c r="A2057" s="518" t="s">
        <v>394</v>
      </c>
      <c r="B2057" s="518">
        <v>182709</v>
      </c>
      <c r="C2057" s="518" t="s">
        <v>2660</v>
      </c>
      <c r="D2057" s="518" t="s">
        <v>3784</v>
      </c>
      <c r="E2057" s="859">
        <v>22</v>
      </c>
      <c r="F2057" s="859">
        <v>22</v>
      </c>
      <c r="G2057" s="518" t="s">
        <v>122</v>
      </c>
      <c r="H2057" s="518" t="s">
        <v>394</v>
      </c>
      <c r="I2057" s="518">
        <v>182709</v>
      </c>
    </row>
    <row r="2058" spans="1:9" x14ac:dyDescent="0.2">
      <c r="A2058" s="518" t="s">
        <v>220</v>
      </c>
      <c r="B2058" s="518">
        <v>182717</v>
      </c>
      <c r="C2058" s="518" t="s">
        <v>2660</v>
      </c>
      <c r="D2058" s="518" t="s">
        <v>1441</v>
      </c>
      <c r="E2058" s="859">
        <v>30</v>
      </c>
      <c r="F2058" s="859">
        <v>0</v>
      </c>
      <c r="G2058" s="518" t="s">
        <v>122</v>
      </c>
      <c r="H2058" s="518" t="s">
        <v>220</v>
      </c>
      <c r="I2058" s="518">
        <v>182717</v>
      </c>
    </row>
    <row r="2059" spans="1:9" x14ac:dyDescent="0.2">
      <c r="A2059" s="518" t="s">
        <v>197</v>
      </c>
      <c r="B2059" s="518">
        <v>182758</v>
      </c>
      <c r="C2059" s="518" t="s">
        <v>2660</v>
      </c>
      <c r="D2059" s="518" t="s">
        <v>1139</v>
      </c>
      <c r="E2059" s="859">
        <v>34</v>
      </c>
      <c r="F2059" s="859">
        <v>34</v>
      </c>
      <c r="G2059" s="518" t="s">
        <v>122</v>
      </c>
      <c r="H2059" s="518" t="s">
        <v>197</v>
      </c>
      <c r="I2059" s="518">
        <v>182758</v>
      </c>
    </row>
    <row r="2060" spans="1:9" x14ac:dyDescent="0.2">
      <c r="A2060" s="518" t="s">
        <v>197</v>
      </c>
      <c r="B2060" s="518">
        <v>182774</v>
      </c>
      <c r="C2060" s="518" t="s">
        <v>2660</v>
      </c>
      <c r="D2060" s="518" t="s">
        <v>822</v>
      </c>
      <c r="E2060" s="859">
        <v>36</v>
      </c>
      <c r="F2060" s="859">
        <v>35</v>
      </c>
      <c r="G2060" s="518" t="s">
        <v>122</v>
      </c>
      <c r="H2060" s="518" t="s">
        <v>197</v>
      </c>
      <c r="I2060" s="518">
        <v>182774</v>
      </c>
    </row>
    <row r="2061" spans="1:9" x14ac:dyDescent="0.2">
      <c r="A2061" s="518" t="s">
        <v>197</v>
      </c>
      <c r="B2061" s="518">
        <v>182790</v>
      </c>
      <c r="C2061" s="518" t="s">
        <v>2660</v>
      </c>
      <c r="D2061" s="518" t="s">
        <v>830</v>
      </c>
      <c r="E2061" s="859">
        <v>17</v>
      </c>
      <c r="F2061" s="859">
        <v>17</v>
      </c>
      <c r="G2061" s="518" t="s">
        <v>122</v>
      </c>
      <c r="H2061" s="518" t="s">
        <v>197</v>
      </c>
      <c r="I2061" s="518">
        <v>182790</v>
      </c>
    </row>
    <row r="2062" spans="1:9" x14ac:dyDescent="0.2">
      <c r="A2062" s="518" t="s">
        <v>197</v>
      </c>
      <c r="B2062" s="518">
        <v>182808</v>
      </c>
      <c r="C2062" s="518" t="s">
        <v>2660</v>
      </c>
      <c r="D2062" s="518" t="s">
        <v>1472</v>
      </c>
      <c r="E2062" s="859">
        <v>32</v>
      </c>
      <c r="F2062" s="859">
        <v>32</v>
      </c>
      <c r="G2062" s="518" t="s">
        <v>122</v>
      </c>
      <c r="H2062" s="518" t="s">
        <v>197</v>
      </c>
      <c r="I2062" s="518">
        <v>182808</v>
      </c>
    </row>
    <row r="2063" spans="1:9" x14ac:dyDescent="0.2">
      <c r="A2063" s="518" t="s">
        <v>164</v>
      </c>
      <c r="B2063" s="518">
        <v>182865</v>
      </c>
      <c r="C2063" s="518" t="s">
        <v>2660</v>
      </c>
      <c r="D2063" s="518" t="s">
        <v>8766</v>
      </c>
      <c r="E2063" s="859">
        <v>30</v>
      </c>
      <c r="F2063" s="859">
        <v>0</v>
      </c>
      <c r="G2063" s="518" t="s">
        <v>128</v>
      </c>
      <c r="H2063" s="518" t="s">
        <v>164</v>
      </c>
      <c r="I2063" s="518">
        <v>182865</v>
      </c>
    </row>
    <row r="2064" spans="1:9" x14ac:dyDescent="0.2">
      <c r="A2064" s="518" t="s">
        <v>380</v>
      </c>
      <c r="B2064" s="518">
        <v>182873</v>
      </c>
      <c r="C2064" s="518" t="s">
        <v>2660</v>
      </c>
      <c r="D2064" s="518" t="s">
        <v>796</v>
      </c>
      <c r="E2064" s="859">
        <v>14</v>
      </c>
      <c r="F2064" s="859">
        <v>14</v>
      </c>
      <c r="G2064" s="518" t="s">
        <v>122</v>
      </c>
      <c r="H2064" s="518" t="s">
        <v>380</v>
      </c>
      <c r="I2064" s="518">
        <v>577460</v>
      </c>
    </row>
    <row r="2065" spans="1:9" x14ac:dyDescent="0.2">
      <c r="A2065" s="518" t="s">
        <v>322</v>
      </c>
      <c r="B2065" s="518">
        <v>182907</v>
      </c>
      <c r="C2065" s="518" t="s">
        <v>2660</v>
      </c>
      <c r="D2065" s="518" t="s">
        <v>735</v>
      </c>
      <c r="E2065" s="859">
        <v>33</v>
      </c>
      <c r="F2065" s="859">
        <v>29</v>
      </c>
      <c r="G2065" s="518" t="s">
        <v>122</v>
      </c>
      <c r="H2065" s="518" t="s">
        <v>322</v>
      </c>
      <c r="I2065" s="518">
        <v>182907</v>
      </c>
    </row>
    <row r="2066" spans="1:9" x14ac:dyDescent="0.2">
      <c r="A2066" s="518" t="s">
        <v>322</v>
      </c>
      <c r="B2066" s="518">
        <v>182949</v>
      </c>
      <c r="C2066" s="518" t="s">
        <v>2660</v>
      </c>
      <c r="D2066" s="518" t="s">
        <v>3833</v>
      </c>
      <c r="E2066" s="859">
        <v>26</v>
      </c>
      <c r="F2066" s="859">
        <v>26</v>
      </c>
      <c r="G2066" s="518" t="s">
        <v>122</v>
      </c>
      <c r="H2066" s="518" t="s">
        <v>322</v>
      </c>
      <c r="I2066" s="518">
        <v>182949</v>
      </c>
    </row>
    <row r="2067" spans="1:9" x14ac:dyDescent="0.2">
      <c r="A2067" s="518" t="s">
        <v>322</v>
      </c>
      <c r="B2067" s="518">
        <v>182956</v>
      </c>
      <c r="C2067" s="518" t="s">
        <v>2660</v>
      </c>
      <c r="D2067" s="518" t="s">
        <v>3834</v>
      </c>
      <c r="E2067" s="859">
        <v>21</v>
      </c>
      <c r="F2067" s="859">
        <v>17</v>
      </c>
      <c r="G2067" s="518" t="s">
        <v>122</v>
      </c>
      <c r="H2067" s="518" t="s">
        <v>322</v>
      </c>
      <c r="I2067" s="518">
        <v>182956</v>
      </c>
    </row>
    <row r="2068" spans="1:9" x14ac:dyDescent="0.2">
      <c r="A2068" s="518" t="s">
        <v>322</v>
      </c>
      <c r="B2068" s="518">
        <v>182964</v>
      </c>
      <c r="C2068" s="518" t="s">
        <v>2660</v>
      </c>
      <c r="D2068" s="518" t="s">
        <v>2322</v>
      </c>
      <c r="E2068" s="859">
        <v>35</v>
      </c>
      <c r="F2068" s="859">
        <v>35</v>
      </c>
      <c r="G2068" s="518" t="s">
        <v>122</v>
      </c>
      <c r="H2068" s="518" t="s">
        <v>322</v>
      </c>
      <c r="I2068" s="518">
        <v>182964</v>
      </c>
    </row>
    <row r="2069" spans="1:9" x14ac:dyDescent="0.2">
      <c r="A2069" s="518" t="s">
        <v>322</v>
      </c>
      <c r="B2069" s="518">
        <v>182972</v>
      </c>
      <c r="C2069" s="518" t="s">
        <v>2660</v>
      </c>
      <c r="D2069" s="518" t="s">
        <v>1345</v>
      </c>
      <c r="E2069" s="859">
        <v>33</v>
      </c>
      <c r="F2069" s="859">
        <v>31</v>
      </c>
      <c r="G2069" s="518" t="s">
        <v>122</v>
      </c>
      <c r="H2069" s="518" t="s">
        <v>322</v>
      </c>
      <c r="I2069" s="518">
        <v>182972</v>
      </c>
    </row>
    <row r="2070" spans="1:9" x14ac:dyDescent="0.2">
      <c r="A2070" s="518" t="s">
        <v>322</v>
      </c>
      <c r="B2070" s="518">
        <v>182980</v>
      </c>
      <c r="C2070" s="518" t="s">
        <v>2660</v>
      </c>
      <c r="D2070" s="518" t="s">
        <v>3835</v>
      </c>
      <c r="E2070" s="859">
        <v>30</v>
      </c>
      <c r="F2070" s="859">
        <v>23</v>
      </c>
      <c r="G2070" s="518" t="s">
        <v>122</v>
      </c>
      <c r="H2070" s="518" t="s">
        <v>322</v>
      </c>
      <c r="I2070" s="518">
        <v>182980</v>
      </c>
    </row>
    <row r="2071" spans="1:9" x14ac:dyDescent="0.2">
      <c r="A2071" s="518" t="s">
        <v>322</v>
      </c>
      <c r="B2071" s="518">
        <v>182998</v>
      </c>
      <c r="C2071" s="518" t="s">
        <v>2660</v>
      </c>
      <c r="D2071" s="518" t="s">
        <v>3836</v>
      </c>
      <c r="E2071" s="859">
        <v>25</v>
      </c>
      <c r="F2071" s="859">
        <v>20</v>
      </c>
      <c r="G2071" s="518" t="s">
        <v>122</v>
      </c>
      <c r="H2071" s="518" t="s">
        <v>322</v>
      </c>
      <c r="I2071" s="518">
        <v>182998</v>
      </c>
    </row>
    <row r="2072" spans="1:9" x14ac:dyDescent="0.2">
      <c r="A2072" s="518" t="s">
        <v>169</v>
      </c>
      <c r="B2072" s="518">
        <v>183004</v>
      </c>
      <c r="C2072" s="518" t="s">
        <v>2660</v>
      </c>
      <c r="D2072" s="518" t="s">
        <v>447</v>
      </c>
      <c r="E2072" s="859">
        <v>20</v>
      </c>
      <c r="F2072" s="859">
        <v>0</v>
      </c>
      <c r="G2072" s="518" t="s">
        <v>122</v>
      </c>
      <c r="H2072" s="518" t="s">
        <v>169</v>
      </c>
      <c r="I2072" s="518">
        <v>183004</v>
      </c>
    </row>
    <row r="2073" spans="1:9" x14ac:dyDescent="0.2">
      <c r="A2073" s="518" t="s">
        <v>353</v>
      </c>
      <c r="B2073" s="518">
        <v>183137</v>
      </c>
      <c r="C2073" s="518" t="s">
        <v>2660</v>
      </c>
      <c r="D2073" s="518" t="s">
        <v>3873</v>
      </c>
      <c r="E2073" s="859">
        <v>35</v>
      </c>
      <c r="F2073" s="859">
        <v>25</v>
      </c>
      <c r="G2073" s="518" t="s">
        <v>122</v>
      </c>
      <c r="H2073" s="518" t="s">
        <v>353</v>
      </c>
      <c r="I2073" s="518">
        <v>183137</v>
      </c>
    </row>
    <row r="2074" spans="1:9" x14ac:dyDescent="0.2">
      <c r="A2074" s="518" t="s">
        <v>315</v>
      </c>
      <c r="B2074" s="518">
        <v>183178</v>
      </c>
      <c r="C2074" s="518" t="s">
        <v>2660</v>
      </c>
      <c r="D2074" s="518" t="s">
        <v>1189</v>
      </c>
      <c r="E2074" s="859">
        <v>18</v>
      </c>
      <c r="F2074" s="859">
        <v>18</v>
      </c>
      <c r="G2074" s="518" t="s">
        <v>122</v>
      </c>
      <c r="H2074" s="518" t="s">
        <v>315</v>
      </c>
      <c r="I2074" s="518">
        <v>183178</v>
      </c>
    </row>
    <row r="2075" spans="1:9" x14ac:dyDescent="0.2">
      <c r="A2075" s="518" t="s">
        <v>315</v>
      </c>
      <c r="B2075" s="518">
        <v>183186</v>
      </c>
      <c r="C2075" s="518" t="s">
        <v>2660</v>
      </c>
      <c r="D2075" s="518" t="s">
        <v>1170</v>
      </c>
      <c r="E2075" s="859">
        <v>25</v>
      </c>
      <c r="F2075" s="859">
        <v>10</v>
      </c>
      <c r="G2075" s="518" t="s">
        <v>122</v>
      </c>
      <c r="H2075" s="518" t="s">
        <v>315</v>
      </c>
      <c r="I2075" s="518">
        <v>668442</v>
      </c>
    </row>
    <row r="2076" spans="1:9" x14ac:dyDescent="0.2">
      <c r="A2076" s="518" t="s">
        <v>203</v>
      </c>
      <c r="B2076" s="518">
        <v>183277</v>
      </c>
      <c r="C2076" s="518" t="s">
        <v>2660</v>
      </c>
      <c r="D2076" s="518" t="s">
        <v>862</v>
      </c>
      <c r="E2076" s="859">
        <v>21</v>
      </c>
      <c r="F2076" s="859">
        <v>14</v>
      </c>
      <c r="G2076" s="518" t="s">
        <v>122</v>
      </c>
      <c r="H2076" s="518" t="s">
        <v>203</v>
      </c>
      <c r="I2076" s="518">
        <v>183277</v>
      </c>
    </row>
    <row r="2077" spans="1:9" x14ac:dyDescent="0.2">
      <c r="A2077" s="518" t="s">
        <v>270</v>
      </c>
      <c r="B2077" s="518">
        <v>183368</v>
      </c>
      <c r="C2077" s="518" t="s">
        <v>2660</v>
      </c>
      <c r="D2077" s="518" t="s">
        <v>713</v>
      </c>
      <c r="E2077" s="859">
        <v>30</v>
      </c>
      <c r="F2077" s="859">
        <v>30</v>
      </c>
      <c r="G2077" s="518" t="s">
        <v>122</v>
      </c>
      <c r="H2077" s="518" t="s">
        <v>270</v>
      </c>
      <c r="I2077" s="518">
        <v>183368</v>
      </c>
    </row>
    <row r="2078" spans="1:9" x14ac:dyDescent="0.2">
      <c r="A2078" s="518" t="s">
        <v>270</v>
      </c>
      <c r="B2078" s="518">
        <v>183376</v>
      </c>
      <c r="C2078" s="518" t="s">
        <v>2660</v>
      </c>
      <c r="D2078" s="518" t="s">
        <v>735</v>
      </c>
      <c r="E2078" s="859">
        <v>24</v>
      </c>
      <c r="F2078" s="859">
        <v>24</v>
      </c>
      <c r="G2078" s="518" t="s">
        <v>122</v>
      </c>
      <c r="H2078" s="518" t="s">
        <v>270</v>
      </c>
      <c r="I2078" s="518">
        <v>183376</v>
      </c>
    </row>
    <row r="2079" spans="1:9" x14ac:dyDescent="0.2">
      <c r="A2079" s="518" t="s">
        <v>353</v>
      </c>
      <c r="B2079" s="518">
        <v>183491</v>
      </c>
      <c r="C2079" s="518" t="s">
        <v>2660</v>
      </c>
      <c r="D2079" s="518" t="s">
        <v>3705</v>
      </c>
      <c r="E2079" s="859">
        <v>29</v>
      </c>
      <c r="F2079" s="859">
        <v>0</v>
      </c>
      <c r="G2079" s="518" t="s">
        <v>122</v>
      </c>
      <c r="H2079" s="518" t="s">
        <v>353</v>
      </c>
      <c r="I2079" s="518">
        <v>404533</v>
      </c>
    </row>
    <row r="2080" spans="1:9" x14ac:dyDescent="0.2">
      <c r="A2080" s="518" t="s">
        <v>353</v>
      </c>
      <c r="B2080" s="518">
        <v>183509</v>
      </c>
      <c r="C2080" s="518" t="s">
        <v>2660</v>
      </c>
      <c r="D2080" s="518" t="s">
        <v>3706</v>
      </c>
      <c r="E2080" s="859">
        <v>34</v>
      </c>
      <c r="F2080" s="859">
        <v>27</v>
      </c>
      <c r="G2080" s="518" t="s">
        <v>122</v>
      </c>
      <c r="H2080" s="518" t="s">
        <v>353</v>
      </c>
      <c r="I2080" s="518">
        <v>183509</v>
      </c>
    </row>
    <row r="2081" spans="1:9" x14ac:dyDescent="0.2">
      <c r="A2081" s="518" t="s">
        <v>353</v>
      </c>
      <c r="B2081" s="518">
        <v>183525</v>
      </c>
      <c r="C2081" s="518" t="s">
        <v>2660</v>
      </c>
      <c r="D2081" s="518" t="s">
        <v>537</v>
      </c>
      <c r="E2081" s="859">
        <v>20</v>
      </c>
      <c r="F2081" s="859">
        <v>0</v>
      </c>
      <c r="G2081" s="518" t="s">
        <v>122</v>
      </c>
      <c r="H2081" s="518" t="s">
        <v>353</v>
      </c>
      <c r="I2081" s="518">
        <v>224329</v>
      </c>
    </row>
    <row r="2082" spans="1:9" x14ac:dyDescent="0.2">
      <c r="A2082" s="518" t="s">
        <v>353</v>
      </c>
      <c r="B2082" s="518">
        <v>183566</v>
      </c>
      <c r="C2082" s="518" t="s">
        <v>2660</v>
      </c>
      <c r="D2082" s="518" t="s">
        <v>853</v>
      </c>
      <c r="E2082" s="859">
        <v>34</v>
      </c>
      <c r="F2082" s="859">
        <v>26</v>
      </c>
      <c r="G2082" s="518" t="s">
        <v>122</v>
      </c>
      <c r="H2082" s="518" t="s">
        <v>353</v>
      </c>
      <c r="I2082" s="518">
        <v>183566</v>
      </c>
    </row>
    <row r="2083" spans="1:9" x14ac:dyDescent="0.2">
      <c r="A2083" s="518" t="s">
        <v>256</v>
      </c>
      <c r="B2083" s="518">
        <v>183582</v>
      </c>
      <c r="C2083" s="518" t="s">
        <v>2660</v>
      </c>
      <c r="D2083" s="518" t="s">
        <v>3730</v>
      </c>
      <c r="E2083" s="859">
        <v>19</v>
      </c>
      <c r="F2083" s="859">
        <v>14</v>
      </c>
      <c r="G2083" s="518" t="s">
        <v>128</v>
      </c>
      <c r="H2083" s="518" t="s">
        <v>256</v>
      </c>
      <c r="I2083" s="518">
        <v>183582</v>
      </c>
    </row>
    <row r="2084" spans="1:9" x14ac:dyDescent="0.2">
      <c r="A2084" s="518" t="s">
        <v>256</v>
      </c>
      <c r="B2084" s="518">
        <v>183608</v>
      </c>
      <c r="C2084" s="518" t="s">
        <v>2660</v>
      </c>
      <c r="D2084" s="518" t="s">
        <v>3731</v>
      </c>
      <c r="E2084" s="859">
        <v>31</v>
      </c>
      <c r="F2084" s="859">
        <v>22</v>
      </c>
      <c r="G2084" s="518" t="s">
        <v>128</v>
      </c>
      <c r="H2084" s="518" t="s">
        <v>256</v>
      </c>
      <c r="I2084" s="518">
        <v>183608</v>
      </c>
    </row>
    <row r="2085" spans="1:9" x14ac:dyDescent="0.2">
      <c r="A2085" s="518" t="s">
        <v>256</v>
      </c>
      <c r="B2085" s="518">
        <v>183616</v>
      </c>
      <c r="C2085" s="518" t="s">
        <v>2660</v>
      </c>
      <c r="D2085" s="518" t="s">
        <v>3743</v>
      </c>
      <c r="E2085" s="859">
        <v>19</v>
      </c>
      <c r="F2085" s="859">
        <v>0</v>
      </c>
      <c r="G2085" s="518" t="s">
        <v>128</v>
      </c>
      <c r="H2085" s="518" t="s">
        <v>256</v>
      </c>
      <c r="I2085" s="518">
        <v>183616</v>
      </c>
    </row>
    <row r="2086" spans="1:9" x14ac:dyDescent="0.2">
      <c r="A2086" s="518" t="s">
        <v>256</v>
      </c>
      <c r="B2086" s="518">
        <v>183632</v>
      </c>
      <c r="C2086" s="518" t="s">
        <v>2660</v>
      </c>
      <c r="D2086" s="518" t="s">
        <v>3744</v>
      </c>
      <c r="E2086" s="859">
        <v>35</v>
      </c>
      <c r="F2086" s="859">
        <v>20</v>
      </c>
      <c r="G2086" s="518" t="s">
        <v>128</v>
      </c>
      <c r="H2086" s="518" t="s">
        <v>256</v>
      </c>
      <c r="I2086" s="518">
        <v>183632</v>
      </c>
    </row>
    <row r="2087" spans="1:9" x14ac:dyDescent="0.2">
      <c r="A2087" s="518" t="s">
        <v>256</v>
      </c>
      <c r="B2087" s="518">
        <v>183665</v>
      </c>
      <c r="C2087" s="518" t="s">
        <v>2660</v>
      </c>
      <c r="D2087" s="518" t="s">
        <v>1784</v>
      </c>
      <c r="E2087" s="859">
        <v>26</v>
      </c>
      <c r="F2087" s="859">
        <v>0</v>
      </c>
      <c r="G2087" s="518" t="s">
        <v>128</v>
      </c>
      <c r="H2087" s="518" t="s">
        <v>256</v>
      </c>
      <c r="I2087" s="518">
        <v>183665</v>
      </c>
    </row>
    <row r="2088" spans="1:9" x14ac:dyDescent="0.2">
      <c r="A2088" s="518" t="s">
        <v>292</v>
      </c>
      <c r="B2088" s="518">
        <v>183921</v>
      </c>
      <c r="C2088" s="518" t="s">
        <v>2660</v>
      </c>
      <c r="D2088" s="518" t="s">
        <v>1739</v>
      </c>
      <c r="E2088" s="859">
        <v>31</v>
      </c>
      <c r="F2088" s="859">
        <v>0</v>
      </c>
      <c r="G2088" s="518" t="s">
        <v>128</v>
      </c>
      <c r="H2088" s="518" t="s">
        <v>292</v>
      </c>
      <c r="I2088" s="518">
        <v>183921</v>
      </c>
    </row>
    <row r="2089" spans="1:9" x14ac:dyDescent="0.2">
      <c r="A2089" s="518" t="s">
        <v>279</v>
      </c>
      <c r="B2089" s="518">
        <v>184051</v>
      </c>
      <c r="C2089" s="518" t="s">
        <v>2660</v>
      </c>
      <c r="D2089" s="518" t="s">
        <v>1010</v>
      </c>
      <c r="E2089" s="859">
        <v>28</v>
      </c>
      <c r="F2089" s="859">
        <v>14</v>
      </c>
      <c r="G2089" s="518" t="s">
        <v>122</v>
      </c>
      <c r="H2089" s="518" t="s">
        <v>279</v>
      </c>
      <c r="I2089" s="518">
        <v>237073</v>
      </c>
    </row>
    <row r="2090" spans="1:9" x14ac:dyDescent="0.2">
      <c r="A2090" s="518" t="s">
        <v>279</v>
      </c>
      <c r="B2090" s="518">
        <v>184069</v>
      </c>
      <c r="C2090" s="518" t="s">
        <v>2660</v>
      </c>
      <c r="D2090" s="518" t="s">
        <v>1833</v>
      </c>
      <c r="E2090" s="859">
        <v>35</v>
      </c>
      <c r="F2090" s="859">
        <v>29</v>
      </c>
      <c r="G2090" s="518" t="s">
        <v>122</v>
      </c>
      <c r="H2090" s="518" t="s">
        <v>279</v>
      </c>
      <c r="I2090" s="518">
        <v>184069</v>
      </c>
    </row>
    <row r="2091" spans="1:9" x14ac:dyDescent="0.2">
      <c r="A2091" s="518" t="s">
        <v>146</v>
      </c>
      <c r="B2091" s="518">
        <v>184168</v>
      </c>
      <c r="C2091" s="518" t="s">
        <v>2660</v>
      </c>
      <c r="D2091" s="518" t="s">
        <v>8767</v>
      </c>
      <c r="E2091" s="859">
        <v>20</v>
      </c>
      <c r="F2091" s="859">
        <v>0</v>
      </c>
      <c r="G2091" s="518" t="s">
        <v>122</v>
      </c>
      <c r="H2091" s="518" t="s">
        <v>146</v>
      </c>
      <c r="I2091" s="518">
        <v>184168</v>
      </c>
    </row>
    <row r="2092" spans="1:9" x14ac:dyDescent="0.2">
      <c r="A2092" s="518" t="s">
        <v>146</v>
      </c>
      <c r="B2092" s="518">
        <v>184176</v>
      </c>
      <c r="C2092" s="518" t="s">
        <v>2660</v>
      </c>
      <c r="D2092" s="518" t="s">
        <v>3721</v>
      </c>
      <c r="E2092" s="859">
        <v>35</v>
      </c>
      <c r="F2092" s="859">
        <v>0</v>
      </c>
      <c r="G2092" s="518" t="s">
        <v>122</v>
      </c>
      <c r="H2092" s="518" t="s">
        <v>146</v>
      </c>
      <c r="I2092" s="518">
        <v>184176</v>
      </c>
    </row>
    <row r="2093" spans="1:9" x14ac:dyDescent="0.2">
      <c r="A2093" s="518" t="s">
        <v>146</v>
      </c>
      <c r="B2093" s="518">
        <v>184200</v>
      </c>
      <c r="C2093" s="518" t="s">
        <v>2660</v>
      </c>
      <c r="D2093" s="518" t="s">
        <v>3739</v>
      </c>
      <c r="E2093" s="859">
        <v>16</v>
      </c>
      <c r="F2093" s="859">
        <v>0</v>
      </c>
      <c r="G2093" s="518" t="s">
        <v>122</v>
      </c>
      <c r="H2093" s="518" t="s">
        <v>146</v>
      </c>
      <c r="I2093" s="518">
        <v>184200</v>
      </c>
    </row>
    <row r="2094" spans="1:9" x14ac:dyDescent="0.2">
      <c r="A2094" s="518" t="s">
        <v>146</v>
      </c>
      <c r="B2094" s="518">
        <v>184218</v>
      </c>
      <c r="C2094" s="518" t="s">
        <v>2660</v>
      </c>
      <c r="D2094" s="518" t="s">
        <v>8768</v>
      </c>
      <c r="E2094" s="859">
        <v>35</v>
      </c>
      <c r="F2094" s="859">
        <v>0</v>
      </c>
      <c r="G2094" s="518" t="s">
        <v>122</v>
      </c>
      <c r="H2094" s="518" t="s">
        <v>146</v>
      </c>
      <c r="I2094" s="518">
        <v>184218</v>
      </c>
    </row>
    <row r="2095" spans="1:9" x14ac:dyDescent="0.2">
      <c r="A2095" s="518" t="s">
        <v>146</v>
      </c>
      <c r="B2095" s="518">
        <v>184242</v>
      </c>
      <c r="C2095" s="518" t="s">
        <v>2660</v>
      </c>
      <c r="D2095" s="518" t="s">
        <v>902</v>
      </c>
      <c r="E2095" s="859">
        <v>31</v>
      </c>
      <c r="F2095" s="859">
        <v>0</v>
      </c>
      <c r="G2095" s="518" t="s">
        <v>122</v>
      </c>
      <c r="H2095" s="518" t="s">
        <v>146</v>
      </c>
      <c r="I2095" s="518">
        <v>184242</v>
      </c>
    </row>
    <row r="2096" spans="1:9" x14ac:dyDescent="0.2">
      <c r="A2096" s="518" t="s">
        <v>146</v>
      </c>
      <c r="B2096" s="518">
        <v>184259</v>
      </c>
      <c r="C2096" s="518" t="s">
        <v>2660</v>
      </c>
      <c r="D2096" s="518" t="s">
        <v>8769</v>
      </c>
      <c r="E2096" s="859">
        <v>36</v>
      </c>
      <c r="F2096" s="859">
        <v>0</v>
      </c>
      <c r="G2096" s="518" t="s">
        <v>122</v>
      </c>
      <c r="H2096" s="518" t="s">
        <v>146</v>
      </c>
      <c r="I2096" s="518">
        <v>184259</v>
      </c>
    </row>
    <row r="2097" spans="1:9" x14ac:dyDescent="0.2">
      <c r="A2097" s="518" t="s">
        <v>146</v>
      </c>
      <c r="B2097" s="518">
        <v>184267</v>
      </c>
      <c r="C2097" s="518" t="s">
        <v>2660</v>
      </c>
      <c r="D2097" s="518" t="s">
        <v>6703</v>
      </c>
      <c r="E2097" s="859">
        <v>35</v>
      </c>
      <c r="F2097" s="859">
        <v>0</v>
      </c>
      <c r="G2097" s="518" t="s">
        <v>122</v>
      </c>
      <c r="H2097" s="518" t="s">
        <v>146</v>
      </c>
      <c r="I2097" s="518">
        <v>184267</v>
      </c>
    </row>
    <row r="2098" spans="1:9" x14ac:dyDescent="0.2">
      <c r="A2098" s="518" t="s">
        <v>146</v>
      </c>
      <c r="B2098" s="518">
        <v>184283</v>
      </c>
      <c r="C2098" s="518" t="s">
        <v>2660</v>
      </c>
      <c r="D2098" s="518" t="s">
        <v>7557</v>
      </c>
      <c r="E2098" s="859">
        <v>35</v>
      </c>
      <c r="F2098" s="859">
        <v>0</v>
      </c>
      <c r="G2098" s="518" t="s">
        <v>122</v>
      </c>
      <c r="H2098" s="518" t="s">
        <v>146</v>
      </c>
      <c r="I2098" s="518">
        <v>184283</v>
      </c>
    </row>
    <row r="2099" spans="1:9" x14ac:dyDescent="0.2">
      <c r="A2099" s="518" t="s">
        <v>146</v>
      </c>
      <c r="B2099" s="518">
        <v>184291</v>
      </c>
      <c r="C2099" s="518" t="s">
        <v>2660</v>
      </c>
      <c r="D2099" s="518" t="s">
        <v>8770</v>
      </c>
      <c r="E2099" s="859">
        <v>34</v>
      </c>
      <c r="F2099" s="859">
        <v>0</v>
      </c>
      <c r="G2099" s="518" t="s">
        <v>122</v>
      </c>
      <c r="H2099" s="518" t="s">
        <v>146</v>
      </c>
      <c r="I2099" s="518">
        <v>184291</v>
      </c>
    </row>
    <row r="2100" spans="1:9" x14ac:dyDescent="0.2">
      <c r="A2100" s="518" t="s">
        <v>146</v>
      </c>
      <c r="B2100" s="518">
        <v>184317</v>
      </c>
      <c r="C2100" s="518" t="s">
        <v>2660</v>
      </c>
      <c r="D2100" s="518" t="s">
        <v>1089</v>
      </c>
      <c r="E2100" s="859">
        <v>35</v>
      </c>
      <c r="F2100" s="859">
        <v>0</v>
      </c>
      <c r="G2100" s="518" t="s">
        <v>122</v>
      </c>
      <c r="H2100" s="518" t="s">
        <v>146</v>
      </c>
      <c r="I2100" s="518">
        <v>184317</v>
      </c>
    </row>
    <row r="2101" spans="1:9" x14ac:dyDescent="0.2">
      <c r="A2101" s="518" t="s">
        <v>254</v>
      </c>
      <c r="B2101" s="518">
        <v>184341</v>
      </c>
      <c r="C2101" s="518" t="s">
        <v>2660</v>
      </c>
      <c r="D2101" s="518" t="s">
        <v>1457</v>
      </c>
      <c r="E2101" s="859">
        <v>17</v>
      </c>
      <c r="F2101" s="859">
        <v>15</v>
      </c>
      <c r="G2101" s="518" t="s">
        <v>122</v>
      </c>
      <c r="H2101" s="518" t="s">
        <v>254</v>
      </c>
      <c r="I2101" s="518">
        <v>184341</v>
      </c>
    </row>
    <row r="2102" spans="1:9" x14ac:dyDescent="0.2">
      <c r="A2102" s="518" t="s">
        <v>256</v>
      </c>
      <c r="B2102" s="518">
        <v>184366</v>
      </c>
      <c r="C2102" s="518" t="s">
        <v>2660</v>
      </c>
      <c r="D2102" s="518" t="s">
        <v>8172</v>
      </c>
      <c r="E2102" s="859">
        <v>19</v>
      </c>
      <c r="F2102" s="859">
        <v>19</v>
      </c>
      <c r="G2102" s="518" t="s">
        <v>122</v>
      </c>
      <c r="H2102" s="518" t="s">
        <v>256</v>
      </c>
      <c r="I2102" s="518">
        <v>184366</v>
      </c>
    </row>
    <row r="2103" spans="1:9" x14ac:dyDescent="0.2">
      <c r="A2103" s="518" t="s">
        <v>256</v>
      </c>
      <c r="B2103" s="518">
        <v>184382</v>
      </c>
      <c r="C2103" s="518" t="s">
        <v>2660</v>
      </c>
      <c r="D2103" s="518" t="s">
        <v>8173</v>
      </c>
      <c r="E2103" s="859">
        <v>16</v>
      </c>
      <c r="F2103" s="859">
        <v>16</v>
      </c>
      <c r="G2103" s="518" t="s">
        <v>122</v>
      </c>
      <c r="H2103" s="518" t="s">
        <v>256</v>
      </c>
      <c r="I2103" s="518">
        <v>184382</v>
      </c>
    </row>
    <row r="2104" spans="1:9" x14ac:dyDescent="0.2">
      <c r="A2104" s="518" t="s">
        <v>256</v>
      </c>
      <c r="B2104" s="518">
        <v>184408</v>
      </c>
      <c r="C2104" s="518" t="s">
        <v>2660</v>
      </c>
      <c r="D2104" s="518" t="s">
        <v>4939</v>
      </c>
      <c r="E2104" s="859">
        <v>29</v>
      </c>
      <c r="F2104" s="859">
        <v>29</v>
      </c>
      <c r="G2104" s="518" t="s">
        <v>122</v>
      </c>
      <c r="H2104" s="518" t="s">
        <v>256</v>
      </c>
      <c r="I2104" s="518">
        <v>184408</v>
      </c>
    </row>
    <row r="2105" spans="1:9" x14ac:dyDescent="0.2">
      <c r="A2105" s="518" t="s">
        <v>342</v>
      </c>
      <c r="B2105" s="518">
        <v>184432</v>
      </c>
      <c r="C2105" s="518" t="s">
        <v>2660</v>
      </c>
      <c r="D2105" s="518" t="s">
        <v>8771</v>
      </c>
      <c r="E2105" s="859">
        <v>15</v>
      </c>
      <c r="F2105" s="859">
        <v>30</v>
      </c>
      <c r="G2105" s="518" t="s">
        <v>122</v>
      </c>
      <c r="H2105" s="518" t="s">
        <v>342</v>
      </c>
      <c r="I2105" s="518">
        <v>184432</v>
      </c>
    </row>
    <row r="2106" spans="1:9" x14ac:dyDescent="0.2">
      <c r="A2106" s="518" t="s">
        <v>342</v>
      </c>
      <c r="B2106" s="518">
        <v>184440</v>
      </c>
      <c r="C2106" s="518" t="s">
        <v>2660</v>
      </c>
      <c r="D2106" s="518" t="s">
        <v>8772</v>
      </c>
      <c r="E2106" s="859">
        <v>21</v>
      </c>
      <c r="F2106" s="859">
        <v>5</v>
      </c>
      <c r="G2106" s="518" t="s">
        <v>122</v>
      </c>
      <c r="H2106" s="518" t="s">
        <v>342</v>
      </c>
      <c r="I2106" s="518">
        <v>184432</v>
      </c>
    </row>
    <row r="2107" spans="1:9" x14ac:dyDescent="0.2">
      <c r="A2107" s="518" t="s">
        <v>342</v>
      </c>
      <c r="B2107" s="518">
        <v>184457</v>
      </c>
      <c r="C2107" s="518" t="s">
        <v>2660</v>
      </c>
      <c r="D2107" s="518" t="s">
        <v>3809</v>
      </c>
      <c r="E2107" s="859">
        <v>34</v>
      </c>
      <c r="F2107" s="859">
        <v>34</v>
      </c>
      <c r="G2107" s="518" t="s">
        <v>122</v>
      </c>
      <c r="H2107" s="518" t="s">
        <v>342</v>
      </c>
      <c r="I2107" s="518">
        <v>184457</v>
      </c>
    </row>
    <row r="2108" spans="1:9" x14ac:dyDescent="0.2">
      <c r="A2108" s="518" t="s">
        <v>342</v>
      </c>
      <c r="B2108" s="518">
        <v>184465</v>
      </c>
      <c r="C2108" s="518" t="s">
        <v>2660</v>
      </c>
      <c r="D2108" s="518" t="s">
        <v>3810</v>
      </c>
      <c r="E2108" s="859">
        <v>35</v>
      </c>
      <c r="F2108" s="859">
        <v>35</v>
      </c>
      <c r="G2108" s="518" t="s">
        <v>122</v>
      </c>
      <c r="H2108" s="518" t="s">
        <v>342</v>
      </c>
      <c r="I2108" s="518">
        <v>184465</v>
      </c>
    </row>
    <row r="2109" spans="1:9" x14ac:dyDescent="0.2">
      <c r="A2109" s="518" t="s">
        <v>342</v>
      </c>
      <c r="B2109" s="518">
        <v>184473</v>
      </c>
      <c r="C2109" s="518" t="s">
        <v>2660</v>
      </c>
      <c r="D2109" s="518" t="s">
        <v>3811</v>
      </c>
      <c r="E2109" s="859">
        <v>32</v>
      </c>
      <c r="F2109" s="859">
        <v>32</v>
      </c>
      <c r="G2109" s="518" t="s">
        <v>122</v>
      </c>
      <c r="H2109" s="518" t="s">
        <v>342</v>
      </c>
      <c r="I2109" s="518">
        <v>184473</v>
      </c>
    </row>
    <row r="2110" spans="1:9" x14ac:dyDescent="0.2">
      <c r="A2110" s="518" t="s">
        <v>342</v>
      </c>
      <c r="B2110" s="518">
        <v>184499</v>
      </c>
      <c r="C2110" s="518" t="s">
        <v>2660</v>
      </c>
      <c r="D2110" s="518" t="s">
        <v>8773</v>
      </c>
      <c r="E2110" s="859">
        <v>21</v>
      </c>
      <c r="F2110" s="859">
        <v>15</v>
      </c>
      <c r="G2110" s="518" t="s">
        <v>122</v>
      </c>
      <c r="H2110" s="518" t="s">
        <v>342</v>
      </c>
      <c r="I2110" s="518">
        <v>184432</v>
      </c>
    </row>
    <row r="2111" spans="1:9" x14ac:dyDescent="0.2">
      <c r="A2111" s="518" t="s">
        <v>342</v>
      </c>
      <c r="B2111" s="518">
        <v>184507</v>
      </c>
      <c r="C2111" s="518" t="s">
        <v>2660</v>
      </c>
      <c r="D2111" s="518" t="s">
        <v>3812</v>
      </c>
      <c r="E2111" s="859">
        <v>21</v>
      </c>
      <c r="F2111" s="859">
        <v>0</v>
      </c>
      <c r="G2111" s="518" t="s">
        <v>122</v>
      </c>
      <c r="H2111" s="518" t="s">
        <v>342</v>
      </c>
      <c r="I2111" s="518">
        <v>184507</v>
      </c>
    </row>
    <row r="2112" spans="1:9" x14ac:dyDescent="0.2">
      <c r="A2112" s="518" t="s">
        <v>342</v>
      </c>
      <c r="B2112" s="518">
        <v>184523</v>
      </c>
      <c r="C2112" s="518" t="s">
        <v>2660</v>
      </c>
      <c r="D2112" s="518" t="s">
        <v>3813</v>
      </c>
      <c r="E2112" s="859">
        <v>26</v>
      </c>
      <c r="F2112" s="859">
        <v>11</v>
      </c>
      <c r="G2112" s="518" t="s">
        <v>122</v>
      </c>
      <c r="H2112" s="518" t="s">
        <v>342</v>
      </c>
      <c r="I2112" s="518">
        <v>184549</v>
      </c>
    </row>
    <row r="2113" spans="1:9" x14ac:dyDescent="0.2">
      <c r="A2113" s="518" t="s">
        <v>342</v>
      </c>
      <c r="B2113" s="518">
        <v>184549</v>
      </c>
      <c r="C2113" s="518" t="s">
        <v>2660</v>
      </c>
      <c r="D2113" s="518" t="s">
        <v>3814</v>
      </c>
      <c r="E2113" s="859">
        <v>34</v>
      </c>
      <c r="F2113" s="859">
        <v>24</v>
      </c>
      <c r="G2113" s="518" t="s">
        <v>122</v>
      </c>
      <c r="H2113" s="518" t="s">
        <v>342</v>
      </c>
      <c r="I2113" s="518">
        <v>184549</v>
      </c>
    </row>
    <row r="2114" spans="1:9" x14ac:dyDescent="0.2">
      <c r="A2114" s="518" t="s">
        <v>342</v>
      </c>
      <c r="B2114" s="518">
        <v>184556</v>
      </c>
      <c r="C2114" s="518" t="s">
        <v>2660</v>
      </c>
      <c r="D2114" s="518" t="s">
        <v>3815</v>
      </c>
      <c r="E2114" s="859">
        <v>35</v>
      </c>
      <c r="F2114" s="859">
        <v>35</v>
      </c>
      <c r="G2114" s="518" t="s">
        <v>122</v>
      </c>
      <c r="H2114" s="518" t="s">
        <v>342</v>
      </c>
      <c r="I2114" s="518">
        <v>184556</v>
      </c>
    </row>
    <row r="2115" spans="1:9" x14ac:dyDescent="0.2">
      <c r="A2115" s="518" t="s">
        <v>342</v>
      </c>
      <c r="B2115" s="518">
        <v>184564</v>
      </c>
      <c r="C2115" s="518" t="s">
        <v>2660</v>
      </c>
      <c r="D2115" s="518" t="s">
        <v>3816</v>
      </c>
      <c r="E2115" s="859">
        <v>35</v>
      </c>
      <c r="F2115" s="859">
        <v>35</v>
      </c>
      <c r="G2115" s="518" t="s">
        <v>122</v>
      </c>
      <c r="H2115" s="518" t="s">
        <v>342</v>
      </c>
      <c r="I2115" s="518">
        <v>184564</v>
      </c>
    </row>
    <row r="2116" spans="1:9" x14ac:dyDescent="0.2">
      <c r="A2116" s="518" t="s">
        <v>342</v>
      </c>
      <c r="B2116" s="518">
        <v>184572</v>
      </c>
      <c r="C2116" s="518" t="s">
        <v>2660</v>
      </c>
      <c r="D2116" s="518" t="s">
        <v>3817</v>
      </c>
      <c r="E2116" s="859">
        <v>34</v>
      </c>
      <c r="F2116" s="859">
        <v>34</v>
      </c>
      <c r="G2116" s="518" t="s">
        <v>122</v>
      </c>
      <c r="H2116" s="518" t="s">
        <v>342</v>
      </c>
      <c r="I2116" s="518">
        <v>184572</v>
      </c>
    </row>
    <row r="2117" spans="1:9" x14ac:dyDescent="0.2">
      <c r="A2117" s="518" t="s">
        <v>342</v>
      </c>
      <c r="B2117" s="518">
        <v>184580</v>
      </c>
      <c r="C2117" s="518" t="s">
        <v>2660</v>
      </c>
      <c r="D2117" s="518" t="s">
        <v>3818</v>
      </c>
      <c r="E2117" s="859">
        <v>30</v>
      </c>
      <c r="F2117" s="859">
        <v>30</v>
      </c>
      <c r="G2117" s="518" t="s">
        <v>122</v>
      </c>
      <c r="H2117" s="518" t="s">
        <v>342</v>
      </c>
      <c r="I2117" s="518">
        <v>184580</v>
      </c>
    </row>
    <row r="2118" spans="1:9" x14ac:dyDescent="0.2">
      <c r="A2118" s="518" t="s">
        <v>342</v>
      </c>
      <c r="B2118" s="518">
        <v>184598</v>
      </c>
      <c r="C2118" s="518" t="s">
        <v>2660</v>
      </c>
      <c r="D2118" s="518" t="s">
        <v>3819</v>
      </c>
      <c r="E2118" s="859">
        <v>30</v>
      </c>
      <c r="F2118" s="859">
        <v>30</v>
      </c>
      <c r="G2118" s="518" t="s">
        <v>122</v>
      </c>
      <c r="H2118" s="518" t="s">
        <v>342</v>
      </c>
      <c r="I2118" s="518">
        <v>184598</v>
      </c>
    </row>
    <row r="2119" spans="1:9" x14ac:dyDescent="0.2">
      <c r="A2119" s="518" t="s">
        <v>342</v>
      </c>
      <c r="B2119" s="518">
        <v>184614</v>
      </c>
      <c r="C2119" s="518" t="s">
        <v>2660</v>
      </c>
      <c r="D2119" s="518" t="s">
        <v>3856</v>
      </c>
      <c r="E2119" s="859">
        <v>35</v>
      </c>
      <c r="F2119" s="859">
        <v>35</v>
      </c>
      <c r="G2119" s="518" t="s">
        <v>122</v>
      </c>
      <c r="H2119" s="518" t="s">
        <v>342</v>
      </c>
      <c r="I2119" s="518">
        <v>184614</v>
      </c>
    </row>
    <row r="2120" spans="1:9" x14ac:dyDescent="0.2">
      <c r="A2120" s="518" t="s">
        <v>342</v>
      </c>
      <c r="B2120" s="518">
        <v>184655</v>
      </c>
      <c r="C2120" s="518" t="s">
        <v>2660</v>
      </c>
      <c r="D2120" s="518" t="s">
        <v>3869</v>
      </c>
      <c r="E2120" s="859">
        <v>35</v>
      </c>
      <c r="F2120" s="859">
        <v>35</v>
      </c>
      <c r="G2120" s="518" t="s">
        <v>122</v>
      </c>
      <c r="H2120" s="518" t="s">
        <v>342</v>
      </c>
      <c r="I2120" s="518">
        <v>184655</v>
      </c>
    </row>
    <row r="2121" spans="1:9" x14ac:dyDescent="0.2">
      <c r="A2121" s="518" t="s">
        <v>259</v>
      </c>
      <c r="B2121" s="518">
        <v>184705</v>
      </c>
      <c r="C2121" s="518" t="s">
        <v>2660</v>
      </c>
      <c r="D2121" s="518" t="s">
        <v>3870</v>
      </c>
      <c r="E2121" s="859">
        <v>30</v>
      </c>
      <c r="F2121" s="859">
        <v>30</v>
      </c>
      <c r="G2121" s="518" t="s">
        <v>122</v>
      </c>
      <c r="H2121" s="518" t="s">
        <v>259</v>
      </c>
      <c r="I2121" s="518">
        <v>184705</v>
      </c>
    </row>
    <row r="2122" spans="1:9" x14ac:dyDescent="0.2">
      <c r="A2122" s="518" t="s">
        <v>311</v>
      </c>
      <c r="B2122" s="518">
        <v>184713</v>
      </c>
      <c r="C2122" s="518" t="s">
        <v>2660</v>
      </c>
      <c r="D2122" s="518" t="s">
        <v>2403</v>
      </c>
      <c r="E2122" s="859">
        <v>33</v>
      </c>
      <c r="F2122" s="859">
        <v>32</v>
      </c>
      <c r="G2122" s="518" t="s">
        <v>122</v>
      </c>
      <c r="H2122" s="518" t="s">
        <v>311</v>
      </c>
      <c r="I2122" s="518">
        <v>184713</v>
      </c>
    </row>
    <row r="2123" spans="1:9" x14ac:dyDescent="0.2">
      <c r="A2123" s="518" t="s">
        <v>154</v>
      </c>
      <c r="B2123" s="518">
        <v>184739</v>
      </c>
      <c r="C2123" s="518" t="s">
        <v>2660</v>
      </c>
      <c r="D2123" s="518" t="s">
        <v>3871</v>
      </c>
      <c r="E2123" s="859">
        <v>34</v>
      </c>
      <c r="F2123" s="859">
        <v>34</v>
      </c>
      <c r="G2123" s="518" t="s">
        <v>122</v>
      </c>
      <c r="H2123" s="518" t="s">
        <v>154</v>
      </c>
      <c r="I2123" s="518">
        <v>184739</v>
      </c>
    </row>
    <row r="2124" spans="1:9" x14ac:dyDescent="0.2">
      <c r="A2124" s="518" t="s">
        <v>154</v>
      </c>
      <c r="B2124" s="518">
        <v>184754</v>
      </c>
      <c r="C2124" s="518" t="s">
        <v>2660</v>
      </c>
      <c r="D2124" s="518" t="s">
        <v>1095</v>
      </c>
      <c r="E2124" s="859">
        <v>30</v>
      </c>
      <c r="F2124" s="859">
        <v>30</v>
      </c>
      <c r="G2124" s="518" t="s">
        <v>122</v>
      </c>
      <c r="H2124" s="518" t="s">
        <v>154</v>
      </c>
      <c r="I2124" s="518">
        <v>184754</v>
      </c>
    </row>
    <row r="2125" spans="1:9" x14ac:dyDescent="0.2">
      <c r="A2125" s="518" t="s">
        <v>223</v>
      </c>
      <c r="B2125" s="518">
        <v>184762</v>
      </c>
      <c r="C2125" s="518" t="s">
        <v>2660</v>
      </c>
      <c r="D2125" s="518" t="s">
        <v>8774</v>
      </c>
      <c r="E2125" s="859">
        <v>25</v>
      </c>
      <c r="F2125" s="859">
        <v>0</v>
      </c>
      <c r="G2125" s="518" t="s">
        <v>122</v>
      </c>
      <c r="H2125" s="518" t="s">
        <v>223</v>
      </c>
      <c r="I2125" s="518">
        <v>184762</v>
      </c>
    </row>
    <row r="2126" spans="1:9" x14ac:dyDescent="0.2">
      <c r="A2126" s="518" t="s">
        <v>314</v>
      </c>
      <c r="B2126" s="518">
        <v>184770</v>
      </c>
      <c r="C2126" s="518" t="s">
        <v>2660</v>
      </c>
      <c r="D2126" s="518" t="s">
        <v>7512</v>
      </c>
      <c r="E2126" s="859">
        <v>30</v>
      </c>
      <c r="F2126" s="859">
        <v>0</v>
      </c>
      <c r="G2126" s="518" t="s">
        <v>122</v>
      </c>
      <c r="H2126" s="518" t="s">
        <v>314</v>
      </c>
      <c r="I2126" s="518">
        <v>184770</v>
      </c>
    </row>
    <row r="2127" spans="1:9" x14ac:dyDescent="0.2">
      <c r="A2127" s="518" t="s">
        <v>256</v>
      </c>
      <c r="B2127" s="518">
        <v>184804</v>
      </c>
      <c r="C2127" s="518" t="s">
        <v>2660</v>
      </c>
      <c r="D2127" s="518" t="s">
        <v>407</v>
      </c>
      <c r="E2127" s="859">
        <v>27</v>
      </c>
      <c r="F2127" s="859">
        <v>27</v>
      </c>
      <c r="G2127" s="518" t="s">
        <v>122</v>
      </c>
      <c r="H2127" s="518" t="s">
        <v>256</v>
      </c>
      <c r="I2127" s="518">
        <v>184804</v>
      </c>
    </row>
    <row r="2128" spans="1:9" x14ac:dyDescent="0.2">
      <c r="A2128" s="518" t="s">
        <v>256</v>
      </c>
      <c r="B2128" s="518">
        <v>184820</v>
      </c>
      <c r="C2128" s="518" t="s">
        <v>2660</v>
      </c>
      <c r="D2128" s="518" t="s">
        <v>449</v>
      </c>
      <c r="E2128" s="859">
        <v>21</v>
      </c>
      <c r="F2128" s="859">
        <v>21</v>
      </c>
      <c r="G2128" s="518" t="s">
        <v>122</v>
      </c>
      <c r="H2128" s="518" t="s">
        <v>256</v>
      </c>
      <c r="I2128" s="518">
        <v>184820</v>
      </c>
    </row>
    <row r="2129" spans="1:9" x14ac:dyDescent="0.2">
      <c r="A2129" s="518" t="s">
        <v>256</v>
      </c>
      <c r="B2129" s="518">
        <v>184838</v>
      </c>
      <c r="C2129" s="518" t="s">
        <v>2660</v>
      </c>
      <c r="D2129" s="518" t="s">
        <v>539</v>
      </c>
      <c r="E2129" s="859">
        <v>35</v>
      </c>
      <c r="F2129" s="859">
        <v>34</v>
      </c>
      <c r="G2129" s="518" t="s">
        <v>122</v>
      </c>
      <c r="H2129" s="518" t="s">
        <v>256</v>
      </c>
      <c r="I2129" s="518">
        <v>184838</v>
      </c>
    </row>
    <row r="2130" spans="1:9" x14ac:dyDescent="0.2">
      <c r="A2130" s="518" t="s">
        <v>256</v>
      </c>
      <c r="B2130" s="518">
        <v>184846</v>
      </c>
      <c r="C2130" s="518" t="s">
        <v>2660</v>
      </c>
      <c r="D2130" s="518" t="s">
        <v>452</v>
      </c>
      <c r="E2130" s="859">
        <v>14</v>
      </c>
      <c r="F2130" s="859">
        <v>14</v>
      </c>
      <c r="G2130" s="518" t="s">
        <v>122</v>
      </c>
      <c r="H2130" s="518" t="s">
        <v>256</v>
      </c>
      <c r="I2130" s="518">
        <v>184846</v>
      </c>
    </row>
    <row r="2131" spans="1:9" x14ac:dyDescent="0.2">
      <c r="A2131" s="518" t="s">
        <v>314</v>
      </c>
      <c r="B2131" s="518">
        <v>184853</v>
      </c>
      <c r="C2131" s="518" t="s">
        <v>2660</v>
      </c>
      <c r="D2131" s="518" t="s">
        <v>7514</v>
      </c>
      <c r="E2131" s="859">
        <v>35</v>
      </c>
      <c r="F2131" s="859">
        <v>0</v>
      </c>
      <c r="G2131" s="518" t="s">
        <v>122</v>
      </c>
      <c r="H2131" s="518" t="s">
        <v>314</v>
      </c>
      <c r="I2131" s="518">
        <v>184853</v>
      </c>
    </row>
    <row r="2132" spans="1:9" x14ac:dyDescent="0.2">
      <c r="A2132" s="518" t="s">
        <v>314</v>
      </c>
      <c r="B2132" s="518">
        <v>184861</v>
      </c>
      <c r="C2132" s="518" t="s">
        <v>2660</v>
      </c>
      <c r="D2132" s="518" t="s">
        <v>7514</v>
      </c>
      <c r="E2132" s="859">
        <v>35</v>
      </c>
      <c r="F2132" s="859">
        <v>0</v>
      </c>
      <c r="G2132" s="518" t="s">
        <v>122</v>
      </c>
      <c r="H2132" s="518" t="s">
        <v>314</v>
      </c>
      <c r="I2132" s="518">
        <v>184861</v>
      </c>
    </row>
    <row r="2133" spans="1:9" x14ac:dyDescent="0.2">
      <c r="A2133" s="518" t="s">
        <v>314</v>
      </c>
      <c r="B2133" s="518">
        <v>184879</v>
      </c>
      <c r="C2133" s="518" t="s">
        <v>2660</v>
      </c>
      <c r="D2133" s="518" t="s">
        <v>7514</v>
      </c>
      <c r="E2133" s="859">
        <v>35</v>
      </c>
      <c r="F2133" s="859">
        <v>0</v>
      </c>
      <c r="G2133" s="518" t="s">
        <v>122</v>
      </c>
      <c r="H2133" s="518" t="s">
        <v>314</v>
      </c>
      <c r="I2133" s="518">
        <v>184879</v>
      </c>
    </row>
    <row r="2134" spans="1:9" x14ac:dyDescent="0.2">
      <c r="A2134" s="518" t="s">
        <v>314</v>
      </c>
      <c r="B2134" s="518">
        <v>184903</v>
      </c>
      <c r="C2134" s="518" t="s">
        <v>2660</v>
      </c>
      <c r="D2134" s="518" t="s">
        <v>314</v>
      </c>
      <c r="E2134" s="859">
        <v>30</v>
      </c>
      <c r="F2134" s="859">
        <v>0</v>
      </c>
      <c r="G2134" s="518" t="s">
        <v>122</v>
      </c>
      <c r="H2134" s="518" t="s">
        <v>314</v>
      </c>
      <c r="I2134" s="518">
        <v>184903</v>
      </c>
    </row>
    <row r="2135" spans="1:9" x14ac:dyDescent="0.2">
      <c r="A2135" s="518" t="s">
        <v>341</v>
      </c>
      <c r="B2135" s="518">
        <v>184911</v>
      </c>
      <c r="C2135" s="518" t="s">
        <v>2660</v>
      </c>
      <c r="D2135" s="518" t="s">
        <v>1419</v>
      </c>
      <c r="E2135" s="859">
        <v>35</v>
      </c>
      <c r="F2135" s="859">
        <v>35</v>
      </c>
      <c r="G2135" s="518" t="s">
        <v>122</v>
      </c>
      <c r="H2135" s="518" t="s">
        <v>341</v>
      </c>
      <c r="I2135" s="518">
        <v>184911</v>
      </c>
    </row>
    <row r="2136" spans="1:9" x14ac:dyDescent="0.2">
      <c r="A2136" s="518" t="s">
        <v>155</v>
      </c>
      <c r="B2136" s="518">
        <v>184929</v>
      </c>
      <c r="C2136" s="518" t="s">
        <v>2660</v>
      </c>
      <c r="D2136" s="518" t="s">
        <v>3901</v>
      </c>
      <c r="E2136" s="859">
        <v>36</v>
      </c>
      <c r="F2136" s="859">
        <v>0</v>
      </c>
      <c r="G2136" s="518" t="s">
        <v>122</v>
      </c>
      <c r="H2136" s="518" t="s">
        <v>155</v>
      </c>
      <c r="I2136" s="518">
        <v>184929</v>
      </c>
    </row>
    <row r="2137" spans="1:9" x14ac:dyDescent="0.2">
      <c r="A2137" s="518" t="s">
        <v>349</v>
      </c>
      <c r="B2137" s="518">
        <v>184937</v>
      </c>
      <c r="C2137" s="518" t="s">
        <v>2660</v>
      </c>
      <c r="D2137" s="518" t="s">
        <v>3902</v>
      </c>
      <c r="E2137" s="859">
        <v>16</v>
      </c>
      <c r="F2137" s="859">
        <v>16</v>
      </c>
      <c r="G2137" s="518" t="s">
        <v>128</v>
      </c>
      <c r="H2137" s="518" t="s">
        <v>349</v>
      </c>
      <c r="I2137" s="518">
        <v>184937</v>
      </c>
    </row>
    <row r="2138" spans="1:9" x14ac:dyDescent="0.2">
      <c r="A2138" s="518" t="s">
        <v>349</v>
      </c>
      <c r="B2138" s="518">
        <v>184945</v>
      </c>
      <c r="C2138" s="518" t="s">
        <v>2660</v>
      </c>
      <c r="D2138" s="518" t="s">
        <v>8447</v>
      </c>
      <c r="E2138" s="859">
        <v>20</v>
      </c>
      <c r="F2138" s="859">
        <v>0</v>
      </c>
      <c r="G2138" s="518" t="s">
        <v>128</v>
      </c>
      <c r="H2138" s="518" t="s">
        <v>349</v>
      </c>
      <c r="I2138" s="518">
        <v>184945</v>
      </c>
    </row>
    <row r="2139" spans="1:9" x14ac:dyDescent="0.2">
      <c r="A2139" s="518" t="s">
        <v>144</v>
      </c>
      <c r="B2139" s="518">
        <v>184960</v>
      </c>
      <c r="C2139" s="518" t="s">
        <v>2660</v>
      </c>
      <c r="D2139" s="518" t="s">
        <v>3669</v>
      </c>
      <c r="E2139" s="859">
        <v>36</v>
      </c>
      <c r="F2139" s="859">
        <v>0</v>
      </c>
      <c r="G2139" s="518" t="s">
        <v>122</v>
      </c>
      <c r="H2139" s="518" t="s">
        <v>144</v>
      </c>
      <c r="I2139" s="518">
        <v>184960</v>
      </c>
    </row>
    <row r="2140" spans="1:9" x14ac:dyDescent="0.2">
      <c r="A2140" s="518" t="s">
        <v>211</v>
      </c>
      <c r="B2140" s="518">
        <v>185124</v>
      </c>
      <c r="C2140" s="518" t="s">
        <v>2660</v>
      </c>
      <c r="D2140" s="518" t="s">
        <v>717</v>
      </c>
      <c r="E2140" s="859">
        <v>35</v>
      </c>
      <c r="F2140" s="859">
        <v>27</v>
      </c>
      <c r="G2140" s="518" t="s">
        <v>122</v>
      </c>
      <c r="H2140" s="518" t="s">
        <v>211</v>
      </c>
      <c r="I2140" s="518">
        <v>185124</v>
      </c>
    </row>
    <row r="2141" spans="1:9" x14ac:dyDescent="0.2">
      <c r="A2141" s="518" t="s">
        <v>211</v>
      </c>
      <c r="B2141" s="518">
        <v>185132</v>
      </c>
      <c r="C2141" s="518" t="s">
        <v>2660</v>
      </c>
      <c r="D2141" s="518" t="s">
        <v>779</v>
      </c>
      <c r="E2141" s="859">
        <v>15</v>
      </c>
      <c r="F2141" s="859">
        <v>13</v>
      </c>
      <c r="G2141" s="518" t="s">
        <v>122</v>
      </c>
      <c r="H2141" s="518" t="s">
        <v>211</v>
      </c>
      <c r="I2141" s="518">
        <v>185132</v>
      </c>
    </row>
    <row r="2142" spans="1:9" x14ac:dyDescent="0.2">
      <c r="A2142" s="518" t="s">
        <v>306</v>
      </c>
      <c r="B2142" s="518">
        <v>185207</v>
      </c>
      <c r="C2142" s="518" t="s">
        <v>2660</v>
      </c>
      <c r="D2142" s="518" t="s">
        <v>719</v>
      </c>
      <c r="E2142" s="859">
        <v>33</v>
      </c>
      <c r="F2142" s="859">
        <v>0</v>
      </c>
      <c r="G2142" s="518" t="s">
        <v>122</v>
      </c>
      <c r="H2142" s="518" t="s">
        <v>306</v>
      </c>
      <c r="I2142" s="518">
        <v>185207</v>
      </c>
    </row>
    <row r="2143" spans="1:9" x14ac:dyDescent="0.2">
      <c r="A2143" s="518" t="s">
        <v>306</v>
      </c>
      <c r="B2143" s="518">
        <v>185223</v>
      </c>
      <c r="C2143" s="518" t="s">
        <v>2660</v>
      </c>
      <c r="D2143" s="518" t="s">
        <v>1045</v>
      </c>
      <c r="E2143" s="859">
        <v>35</v>
      </c>
      <c r="F2143" s="859">
        <v>0</v>
      </c>
      <c r="G2143" s="518" t="s">
        <v>122</v>
      </c>
      <c r="H2143" s="518" t="s">
        <v>306</v>
      </c>
      <c r="I2143" s="518">
        <v>185223</v>
      </c>
    </row>
    <row r="2144" spans="1:9" x14ac:dyDescent="0.2">
      <c r="A2144" s="518" t="s">
        <v>306</v>
      </c>
      <c r="B2144" s="518">
        <v>185231</v>
      </c>
      <c r="C2144" s="518" t="s">
        <v>2660</v>
      </c>
      <c r="D2144" s="518" t="s">
        <v>3724</v>
      </c>
      <c r="E2144" s="859">
        <v>32</v>
      </c>
      <c r="F2144" s="859">
        <v>0</v>
      </c>
      <c r="G2144" s="518" t="s">
        <v>122</v>
      </c>
      <c r="H2144" s="518" t="s">
        <v>306</v>
      </c>
      <c r="I2144" s="518">
        <v>185231</v>
      </c>
    </row>
    <row r="2145" spans="1:9" x14ac:dyDescent="0.2">
      <c r="A2145" s="518" t="s">
        <v>306</v>
      </c>
      <c r="B2145" s="518">
        <v>185256</v>
      </c>
      <c r="C2145" s="518" t="s">
        <v>2660</v>
      </c>
      <c r="D2145" s="518" t="s">
        <v>723</v>
      </c>
      <c r="E2145" s="859">
        <v>31</v>
      </c>
      <c r="F2145" s="859">
        <v>0</v>
      </c>
      <c r="G2145" s="518" t="s">
        <v>122</v>
      </c>
      <c r="H2145" s="518" t="s">
        <v>306</v>
      </c>
      <c r="I2145" s="518">
        <v>185256</v>
      </c>
    </row>
    <row r="2146" spans="1:9" x14ac:dyDescent="0.2">
      <c r="A2146" s="518" t="s">
        <v>306</v>
      </c>
      <c r="B2146" s="518">
        <v>185298</v>
      </c>
      <c r="C2146" s="518" t="s">
        <v>2660</v>
      </c>
      <c r="D2146" s="518" t="s">
        <v>722</v>
      </c>
      <c r="E2146" s="859">
        <v>23</v>
      </c>
      <c r="F2146" s="859">
        <v>0</v>
      </c>
      <c r="G2146" s="518" t="s">
        <v>122</v>
      </c>
      <c r="H2146" s="518" t="s">
        <v>306</v>
      </c>
      <c r="I2146" s="518">
        <v>185298</v>
      </c>
    </row>
    <row r="2147" spans="1:9" x14ac:dyDescent="0.2">
      <c r="A2147" s="518" t="s">
        <v>306</v>
      </c>
      <c r="B2147" s="518">
        <v>185330</v>
      </c>
      <c r="C2147" s="518" t="s">
        <v>2660</v>
      </c>
      <c r="D2147" s="518" t="s">
        <v>693</v>
      </c>
      <c r="E2147" s="859">
        <v>31</v>
      </c>
      <c r="F2147" s="859">
        <v>0</v>
      </c>
      <c r="G2147" s="518" t="s">
        <v>122</v>
      </c>
      <c r="H2147" s="518" t="s">
        <v>306</v>
      </c>
      <c r="I2147" s="518">
        <v>185330</v>
      </c>
    </row>
    <row r="2148" spans="1:9" x14ac:dyDescent="0.2">
      <c r="A2148" s="518" t="s">
        <v>306</v>
      </c>
      <c r="B2148" s="518">
        <v>185348</v>
      </c>
      <c r="C2148" s="518" t="s">
        <v>2660</v>
      </c>
      <c r="D2148" s="518" t="s">
        <v>3698</v>
      </c>
      <c r="E2148" s="859">
        <v>33</v>
      </c>
      <c r="F2148" s="859">
        <v>0</v>
      </c>
      <c r="G2148" s="518" t="s">
        <v>122</v>
      </c>
      <c r="H2148" s="518" t="s">
        <v>306</v>
      </c>
      <c r="I2148" s="518">
        <v>185348</v>
      </c>
    </row>
    <row r="2149" spans="1:9" x14ac:dyDescent="0.2">
      <c r="A2149" s="518" t="s">
        <v>306</v>
      </c>
      <c r="B2149" s="518">
        <v>185371</v>
      </c>
      <c r="C2149" s="518" t="s">
        <v>2660</v>
      </c>
      <c r="D2149" s="518" t="s">
        <v>3757</v>
      </c>
      <c r="E2149" s="859">
        <v>33</v>
      </c>
      <c r="F2149" s="859">
        <v>0</v>
      </c>
      <c r="G2149" s="518" t="s">
        <v>122</v>
      </c>
      <c r="H2149" s="518" t="s">
        <v>306</v>
      </c>
      <c r="I2149" s="518">
        <v>185371</v>
      </c>
    </row>
    <row r="2150" spans="1:9" x14ac:dyDescent="0.2">
      <c r="A2150" s="518" t="s">
        <v>185</v>
      </c>
      <c r="B2150" s="518">
        <v>185470</v>
      </c>
      <c r="C2150" s="518" t="s">
        <v>2660</v>
      </c>
      <c r="D2150" s="518" t="s">
        <v>790</v>
      </c>
      <c r="E2150" s="859">
        <v>22</v>
      </c>
      <c r="F2150" s="859">
        <v>21</v>
      </c>
      <c r="G2150" s="518" t="s">
        <v>122</v>
      </c>
      <c r="H2150" s="518" t="s">
        <v>185</v>
      </c>
      <c r="I2150" s="518">
        <v>185470</v>
      </c>
    </row>
    <row r="2151" spans="1:9" x14ac:dyDescent="0.2">
      <c r="A2151" s="518" t="s">
        <v>332</v>
      </c>
      <c r="B2151" s="518">
        <v>185488</v>
      </c>
      <c r="C2151" s="518" t="s">
        <v>2660</v>
      </c>
      <c r="D2151" s="518" t="s">
        <v>3771</v>
      </c>
      <c r="E2151" s="859">
        <v>32</v>
      </c>
      <c r="F2151" s="859">
        <v>32</v>
      </c>
      <c r="G2151" s="518" t="s">
        <v>122</v>
      </c>
      <c r="H2151" s="518" t="s">
        <v>332</v>
      </c>
      <c r="I2151" s="518">
        <v>185488</v>
      </c>
    </row>
    <row r="2152" spans="1:9" x14ac:dyDescent="0.2">
      <c r="A2152" s="518" t="s">
        <v>185</v>
      </c>
      <c r="B2152" s="518">
        <v>185504</v>
      </c>
      <c r="C2152" s="518" t="s">
        <v>2660</v>
      </c>
      <c r="D2152" s="518" t="s">
        <v>3769</v>
      </c>
      <c r="E2152" s="859">
        <v>31</v>
      </c>
      <c r="F2152" s="859">
        <v>31</v>
      </c>
      <c r="G2152" s="518" t="s">
        <v>122</v>
      </c>
      <c r="H2152" s="518" t="s">
        <v>185</v>
      </c>
      <c r="I2152" s="518">
        <v>185504</v>
      </c>
    </row>
    <row r="2153" spans="1:9" x14ac:dyDescent="0.2">
      <c r="A2153" s="518" t="s">
        <v>185</v>
      </c>
      <c r="B2153" s="518">
        <v>185512</v>
      </c>
      <c r="C2153" s="518" t="s">
        <v>2660</v>
      </c>
      <c r="D2153" s="518" t="s">
        <v>607</v>
      </c>
      <c r="E2153" s="859">
        <v>35</v>
      </c>
      <c r="F2153" s="859">
        <v>35</v>
      </c>
      <c r="G2153" s="518" t="s">
        <v>122</v>
      </c>
      <c r="H2153" s="518" t="s">
        <v>185</v>
      </c>
      <c r="I2153" s="518">
        <v>185512</v>
      </c>
    </row>
    <row r="2154" spans="1:9" x14ac:dyDescent="0.2">
      <c r="A2154" s="518" t="s">
        <v>185</v>
      </c>
      <c r="B2154" s="518">
        <v>185520</v>
      </c>
      <c r="C2154" s="518" t="s">
        <v>2660</v>
      </c>
      <c r="D2154" s="518" t="s">
        <v>537</v>
      </c>
      <c r="E2154" s="859">
        <v>30</v>
      </c>
      <c r="F2154" s="859">
        <v>30</v>
      </c>
      <c r="G2154" s="518" t="s">
        <v>122</v>
      </c>
      <c r="H2154" s="518" t="s">
        <v>185</v>
      </c>
      <c r="I2154" s="518">
        <v>185520</v>
      </c>
    </row>
    <row r="2155" spans="1:9" x14ac:dyDescent="0.2">
      <c r="A2155" s="518" t="s">
        <v>332</v>
      </c>
      <c r="B2155" s="518">
        <v>185538</v>
      </c>
      <c r="C2155" s="518" t="s">
        <v>2660</v>
      </c>
      <c r="D2155" s="518" t="s">
        <v>1007</v>
      </c>
      <c r="E2155" s="859">
        <v>22</v>
      </c>
      <c r="F2155" s="859">
        <v>22</v>
      </c>
      <c r="G2155" s="518" t="s">
        <v>122</v>
      </c>
      <c r="H2155" s="518" t="s">
        <v>332</v>
      </c>
      <c r="I2155" s="518">
        <v>185538</v>
      </c>
    </row>
    <row r="2156" spans="1:9" x14ac:dyDescent="0.2">
      <c r="A2156" s="518" t="s">
        <v>185</v>
      </c>
      <c r="B2156" s="518">
        <v>185553</v>
      </c>
      <c r="C2156" s="518" t="s">
        <v>2660</v>
      </c>
      <c r="D2156" s="518" t="s">
        <v>438</v>
      </c>
      <c r="E2156" s="859">
        <v>29</v>
      </c>
      <c r="F2156" s="859">
        <v>29</v>
      </c>
      <c r="G2156" s="518" t="s">
        <v>122</v>
      </c>
      <c r="H2156" s="518" t="s">
        <v>185</v>
      </c>
      <c r="I2156" s="518">
        <v>185553</v>
      </c>
    </row>
    <row r="2157" spans="1:9" x14ac:dyDescent="0.2">
      <c r="A2157" s="518" t="s">
        <v>332</v>
      </c>
      <c r="B2157" s="518">
        <v>185561</v>
      </c>
      <c r="C2157" s="518" t="s">
        <v>2660</v>
      </c>
      <c r="D2157" s="518" t="s">
        <v>1032</v>
      </c>
      <c r="E2157" s="859">
        <v>33</v>
      </c>
      <c r="F2157" s="859">
        <v>33</v>
      </c>
      <c r="G2157" s="518" t="s">
        <v>122</v>
      </c>
      <c r="H2157" s="518" t="s">
        <v>332</v>
      </c>
      <c r="I2157" s="518">
        <v>185561</v>
      </c>
    </row>
    <row r="2158" spans="1:9" x14ac:dyDescent="0.2">
      <c r="A2158" s="518" t="s">
        <v>185</v>
      </c>
      <c r="B2158" s="518">
        <v>185579</v>
      </c>
      <c r="C2158" s="518" t="s">
        <v>2660</v>
      </c>
      <c r="D2158" s="518" t="s">
        <v>3796</v>
      </c>
      <c r="E2158" s="859">
        <v>31</v>
      </c>
      <c r="F2158" s="859">
        <v>31</v>
      </c>
      <c r="G2158" s="518" t="s">
        <v>122</v>
      </c>
      <c r="H2158" s="518" t="s">
        <v>185</v>
      </c>
      <c r="I2158" s="518">
        <v>185579</v>
      </c>
    </row>
    <row r="2159" spans="1:9" x14ac:dyDescent="0.2">
      <c r="A2159" s="518" t="s">
        <v>185</v>
      </c>
      <c r="B2159" s="518">
        <v>185587</v>
      </c>
      <c r="C2159" s="518" t="s">
        <v>2660</v>
      </c>
      <c r="D2159" s="518" t="s">
        <v>6704</v>
      </c>
      <c r="E2159" s="859">
        <v>18</v>
      </c>
      <c r="F2159" s="859">
        <v>10</v>
      </c>
      <c r="G2159" s="518" t="s">
        <v>122</v>
      </c>
      <c r="H2159" s="518" t="s">
        <v>185</v>
      </c>
      <c r="I2159" s="518">
        <v>237883</v>
      </c>
    </row>
    <row r="2160" spans="1:9" x14ac:dyDescent="0.2">
      <c r="A2160" s="518" t="s">
        <v>276</v>
      </c>
      <c r="B2160" s="518">
        <v>185603</v>
      </c>
      <c r="C2160" s="518" t="s">
        <v>2660</v>
      </c>
      <c r="D2160" s="518" t="s">
        <v>3797</v>
      </c>
      <c r="E2160" s="859">
        <v>28</v>
      </c>
      <c r="F2160" s="859">
        <v>18</v>
      </c>
      <c r="G2160" s="518" t="s">
        <v>122</v>
      </c>
      <c r="H2160" s="518" t="s">
        <v>276</v>
      </c>
      <c r="I2160" s="518">
        <v>185603</v>
      </c>
    </row>
    <row r="2161" spans="1:9" x14ac:dyDescent="0.2">
      <c r="A2161" s="518" t="s">
        <v>257</v>
      </c>
      <c r="B2161" s="518">
        <v>185645</v>
      </c>
      <c r="C2161" s="518" t="s">
        <v>2660</v>
      </c>
      <c r="D2161" s="518" t="s">
        <v>1049</v>
      </c>
      <c r="E2161" s="859">
        <v>17</v>
      </c>
      <c r="F2161" s="859">
        <v>17</v>
      </c>
      <c r="G2161" s="518" t="s">
        <v>122</v>
      </c>
      <c r="H2161" s="518" t="s">
        <v>257</v>
      </c>
      <c r="I2161" s="518">
        <v>185645</v>
      </c>
    </row>
    <row r="2162" spans="1:9" x14ac:dyDescent="0.2">
      <c r="A2162" s="518" t="s">
        <v>273</v>
      </c>
      <c r="B2162" s="518">
        <v>185660</v>
      </c>
      <c r="C2162" s="518" t="s">
        <v>2660</v>
      </c>
      <c r="D2162" s="518" t="s">
        <v>3837</v>
      </c>
      <c r="E2162" s="859">
        <v>29</v>
      </c>
      <c r="F2162" s="859">
        <v>29</v>
      </c>
      <c r="G2162" s="518" t="s">
        <v>122</v>
      </c>
      <c r="H2162" s="518" t="s">
        <v>273</v>
      </c>
      <c r="I2162" s="518">
        <v>185660</v>
      </c>
    </row>
    <row r="2163" spans="1:9" x14ac:dyDescent="0.2">
      <c r="A2163" s="518" t="s">
        <v>338</v>
      </c>
      <c r="B2163" s="518">
        <v>185678</v>
      </c>
      <c r="C2163" s="518" t="s">
        <v>2660</v>
      </c>
      <c r="D2163" s="518" t="s">
        <v>3476</v>
      </c>
      <c r="E2163" s="859">
        <v>30</v>
      </c>
      <c r="F2163" s="859">
        <v>0</v>
      </c>
      <c r="G2163" s="518" t="s">
        <v>122</v>
      </c>
      <c r="H2163" s="518" t="s">
        <v>338</v>
      </c>
      <c r="I2163" s="518">
        <v>185678</v>
      </c>
    </row>
    <row r="2164" spans="1:9" x14ac:dyDescent="0.2">
      <c r="A2164" s="518" t="s">
        <v>344</v>
      </c>
      <c r="B2164" s="518">
        <v>185702</v>
      </c>
      <c r="C2164" s="518" t="s">
        <v>2660</v>
      </c>
      <c r="D2164" s="518" t="s">
        <v>3838</v>
      </c>
      <c r="E2164" s="859">
        <v>30</v>
      </c>
      <c r="F2164" s="859">
        <v>30</v>
      </c>
      <c r="G2164" s="518" t="s">
        <v>122</v>
      </c>
      <c r="H2164" s="518" t="s">
        <v>344</v>
      </c>
      <c r="I2164" s="518">
        <v>185702</v>
      </c>
    </row>
    <row r="2165" spans="1:9" x14ac:dyDescent="0.2">
      <c r="A2165" s="518" t="s">
        <v>344</v>
      </c>
      <c r="B2165" s="518">
        <v>185710</v>
      </c>
      <c r="C2165" s="518" t="s">
        <v>2660</v>
      </c>
      <c r="D2165" s="518" t="s">
        <v>3839</v>
      </c>
      <c r="E2165" s="859">
        <v>34</v>
      </c>
      <c r="F2165" s="859">
        <v>34</v>
      </c>
      <c r="G2165" s="518" t="s">
        <v>122</v>
      </c>
      <c r="H2165" s="518" t="s">
        <v>344</v>
      </c>
      <c r="I2165" s="518">
        <v>185710</v>
      </c>
    </row>
    <row r="2166" spans="1:9" x14ac:dyDescent="0.2">
      <c r="A2166" s="518" t="s">
        <v>344</v>
      </c>
      <c r="B2166" s="518">
        <v>185728</v>
      </c>
      <c r="C2166" s="518" t="s">
        <v>2660</v>
      </c>
      <c r="D2166" s="518" t="s">
        <v>1049</v>
      </c>
      <c r="E2166" s="859">
        <v>31</v>
      </c>
      <c r="F2166" s="859">
        <v>31</v>
      </c>
      <c r="G2166" s="518" t="s">
        <v>122</v>
      </c>
      <c r="H2166" s="518" t="s">
        <v>344</v>
      </c>
      <c r="I2166" s="518">
        <v>185728</v>
      </c>
    </row>
    <row r="2167" spans="1:9" x14ac:dyDescent="0.2">
      <c r="A2167" s="518" t="s">
        <v>243</v>
      </c>
      <c r="B2167" s="518">
        <v>185736</v>
      </c>
      <c r="C2167" s="518" t="s">
        <v>2660</v>
      </c>
      <c r="D2167" s="518" t="s">
        <v>3643</v>
      </c>
      <c r="E2167" s="859">
        <v>33</v>
      </c>
      <c r="F2167" s="859">
        <v>56</v>
      </c>
      <c r="G2167" s="518" t="s">
        <v>122</v>
      </c>
      <c r="H2167" s="518" t="s">
        <v>243</v>
      </c>
      <c r="I2167" s="518">
        <v>185736</v>
      </c>
    </row>
    <row r="2168" spans="1:9" x14ac:dyDescent="0.2">
      <c r="A2168" s="518" t="s">
        <v>261</v>
      </c>
      <c r="B2168" s="518">
        <v>185835</v>
      </c>
      <c r="C2168" s="518" t="s">
        <v>2660</v>
      </c>
      <c r="D2168" s="518" t="s">
        <v>3857</v>
      </c>
      <c r="E2168" s="859">
        <v>17</v>
      </c>
      <c r="F2168" s="859">
        <v>17</v>
      </c>
      <c r="G2168" s="518" t="s">
        <v>122</v>
      </c>
      <c r="H2168" s="518" t="s">
        <v>261</v>
      </c>
      <c r="I2168" s="518">
        <v>185835</v>
      </c>
    </row>
    <row r="2169" spans="1:9" x14ac:dyDescent="0.2">
      <c r="A2169" s="518" t="s">
        <v>372</v>
      </c>
      <c r="B2169" s="518">
        <v>185843</v>
      </c>
      <c r="C2169" s="518" t="s">
        <v>2660</v>
      </c>
      <c r="D2169" s="518" t="s">
        <v>3680</v>
      </c>
      <c r="E2169" s="859">
        <v>36</v>
      </c>
      <c r="F2169" s="859">
        <v>0</v>
      </c>
      <c r="G2169" s="518" t="s">
        <v>122</v>
      </c>
      <c r="H2169" s="518" t="s">
        <v>372</v>
      </c>
      <c r="I2169" s="518">
        <v>185843</v>
      </c>
    </row>
    <row r="2170" spans="1:9" x14ac:dyDescent="0.2">
      <c r="A2170" s="518" t="s">
        <v>372</v>
      </c>
      <c r="B2170" s="518">
        <v>185850</v>
      </c>
      <c r="C2170" s="518" t="s">
        <v>2660</v>
      </c>
      <c r="D2170" s="518" t="s">
        <v>1572</v>
      </c>
      <c r="E2170" s="859">
        <v>31</v>
      </c>
      <c r="F2170" s="859">
        <v>0</v>
      </c>
      <c r="G2170" s="518" t="s">
        <v>122</v>
      </c>
      <c r="H2170" s="518" t="s">
        <v>372</v>
      </c>
      <c r="I2170" s="518">
        <v>185850</v>
      </c>
    </row>
    <row r="2171" spans="1:9" x14ac:dyDescent="0.2">
      <c r="A2171" s="518" t="s">
        <v>256</v>
      </c>
      <c r="B2171" s="518">
        <v>185959</v>
      </c>
      <c r="C2171" s="518" t="s">
        <v>2660</v>
      </c>
      <c r="D2171" s="518" t="s">
        <v>1342</v>
      </c>
      <c r="E2171" s="859">
        <v>22</v>
      </c>
      <c r="F2171" s="859">
        <v>12</v>
      </c>
      <c r="G2171" s="518" t="s">
        <v>128</v>
      </c>
      <c r="H2171" s="518" t="s">
        <v>256</v>
      </c>
      <c r="I2171" s="518">
        <v>185959</v>
      </c>
    </row>
    <row r="2172" spans="1:9" x14ac:dyDescent="0.2">
      <c r="A2172" s="518" t="s">
        <v>256</v>
      </c>
      <c r="B2172" s="518">
        <v>185967</v>
      </c>
      <c r="C2172" s="518" t="s">
        <v>2660</v>
      </c>
      <c r="D2172" s="518" t="s">
        <v>1342</v>
      </c>
      <c r="E2172" s="859">
        <v>27</v>
      </c>
      <c r="F2172" s="859">
        <v>16</v>
      </c>
      <c r="G2172" s="518" t="s">
        <v>128</v>
      </c>
      <c r="H2172" s="518" t="s">
        <v>256</v>
      </c>
      <c r="I2172" s="518">
        <v>185967</v>
      </c>
    </row>
    <row r="2173" spans="1:9" x14ac:dyDescent="0.2">
      <c r="A2173" s="518" t="s">
        <v>256</v>
      </c>
      <c r="B2173" s="518">
        <v>186007</v>
      </c>
      <c r="C2173" s="518" t="s">
        <v>2660</v>
      </c>
      <c r="D2173" s="518" t="s">
        <v>1342</v>
      </c>
      <c r="E2173" s="859">
        <v>31</v>
      </c>
      <c r="F2173" s="859">
        <v>22</v>
      </c>
      <c r="G2173" s="518" t="s">
        <v>128</v>
      </c>
      <c r="H2173" s="518" t="s">
        <v>256</v>
      </c>
      <c r="I2173" s="518">
        <v>186007</v>
      </c>
    </row>
    <row r="2174" spans="1:9" x14ac:dyDescent="0.2">
      <c r="A2174" s="518" t="s">
        <v>353</v>
      </c>
      <c r="B2174" s="518">
        <v>186205</v>
      </c>
      <c r="C2174" s="518" t="s">
        <v>2660</v>
      </c>
      <c r="D2174" s="518" t="s">
        <v>3670</v>
      </c>
      <c r="E2174" s="859">
        <v>34</v>
      </c>
      <c r="F2174" s="859">
        <v>30</v>
      </c>
      <c r="G2174" s="518" t="s">
        <v>122</v>
      </c>
      <c r="H2174" s="518" t="s">
        <v>353</v>
      </c>
      <c r="I2174" s="518">
        <v>186205</v>
      </c>
    </row>
    <row r="2175" spans="1:9" x14ac:dyDescent="0.2">
      <c r="A2175" s="518" t="s">
        <v>353</v>
      </c>
      <c r="B2175" s="518">
        <v>186221</v>
      </c>
      <c r="C2175" s="518" t="s">
        <v>2660</v>
      </c>
      <c r="D2175" s="518" t="s">
        <v>3707</v>
      </c>
      <c r="E2175" s="859">
        <v>34</v>
      </c>
      <c r="F2175" s="859">
        <v>28</v>
      </c>
      <c r="G2175" s="518" t="s">
        <v>122</v>
      </c>
      <c r="H2175" s="518" t="s">
        <v>353</v>
      </c>
      <c r="I2175" s="518">
        <v>186221</v>
      </c>
    </row>
    <row r="2176" spans="1:9" x14ac:dyDescent="0.2">
      <c r="A2176" s="518" t="s">
        <v>353</v>
      </c>
      <c r="B2176" s="518">
        <v>186239</v>
      </c>
      <c r="C2176" s="518" t="s">
        <v>2660</v>
      </c>
      <c r="D2176" s="518" t="s">
        <v>3708</v>
      </c>
      <c r="E2176" s="859">
        <v>35</v>
      </c>
      <c r="F2176" s="859">
        <v>25</v>
      </c>
      <c r="G2176" s="518" t="s">
        <v>122</v>
      </c>
      <c r="H2176" s="518" t="s">
        <v>353</v>
      </c>
      <c r="I2176" s="518">
        <v>186239</v>
      </c>
    </row>
    <row r="2177" spans="1:9" x14ac:dyDescent="0.2">
      <c r="A2177" s="518" t="s">
        <v>235</v>
      </c>
      <c r="B2177" s="518">
        <v>186304</v>
      </c>
      <c r="C2177" s="518" t="s">
        <v>2660</v>
      </c>
      <c r="D2177" s="518" t="s">
        <v>3709</v>
      </c>
      <c r="E2177" s="859">
        <v>35</v>
      </c>
      <c r="F2177" s="859">
        <v>33</v>
      </c>
      <c r="G2177" s="518" t="s">
        <v>122</v>
      </c>
      <c r="H2177" s="518" t="s">
        <v>235</v>
      </c>
      <c r="I2177" s="518">
        <v>186304</v>
      </c>
    </row>
    <row r="2178" spans="1:9" x14ac:dyDescent="0.2">
      <c r="A2178" s="518" t="s">
        <v>235</v>
      </c>
      <c r="B2178" s="518">
        <v>186312</v>
      </c>
      <c r="C2178" s="518" t="s">
        <v>2660</v>
      </c>
      <c r="D2178" s="518" t="s">
        <v>6705</v>
      </c>
      <c r="E2178" s="859">
        <v>35</v>
      </c>
      <c r="F2178" s="859">
        <v>35</v>
      </c>
      <c r="G2178" s="518" t="s">
        <v>122</v>
      </c>
      <c r="H2178" s="518" t="s">
        <v>235</v>
      </c>
      <c r="I2178" s="518">
        <v>186312</v>
      </c>
    </row>
    <row r="2179" spans="1:9" x14ac:dyDescent="0.2">
      <c r="A2179" s="518" t="s">
        <v>221</v>
      </c>
      <c r="B2179" s="518">
        <v>186494</v>
      </c>
      <c r="C2179" s="518" t="s">
        <v>2660</v>
      </c>
      <c r="D2179" s="518" t="s">
        <v>423</v>
      </c>
      <c r="E2179" s="859">
        <v>29</v>
      </c>
      <c r="F2179" s="859">
        <v>29</v>
      </c>
      <c r="G2179" s="518" t="s">
        <v>122</v>
      </c>
      <c r="H2179" s="518" t="s">
        <v>221</v>
      </c>
      <c r="I2179" s="518">
        <v>186494</v>
      </c>
    </row>
    <row r="2180" spans="1:9" x14ac:dyDescent="0.2">
      <c r="A2180" s="518" t="s">
        <v>256</v>
      </c>
      <c r="B2180" s="518">
        <v>186551</v>
      </c>
      <c r="C2180" s="518" t="s">
        <v>2660</v>
      </c>
      <c r="D2180" s="518" t="s">
        <v>2814</v>
      </c>
      <c r="E2180" s="859">
        <v>28</v>
      </c>
      <c r="F2180" s="859">
        <v>28</v>
      </c>
      <c r="G2180" s="518" t="s">
        <v>122</v>
      </c>
      <c r="H2180" s="518" t="s">
        <v>256</v>
      </c>
      <c r="I2180" s="518">
        <v>186551</v>
      </c>
    </row>
    <row r="2181" spans="1:9" x14ac:dyDescent="0.2">
      <c r="A2181" s="518" t="s">
        <v>267</v>
      </c>
      <c r="B2181" s="518">
        <v>186585</v>
      </c>
      <c r="C2181" s="518" t="s">
        <v>2660</v>
      </c>
      <c r="D2181" s="518" t="s">
        <v>1030</v>
      </c>
      <c r="E2181" s="859">
        <v>21</v>
      </c>
      <c r="F2181" s="859">
        <v>21</v>
      </c>
      <c r="G2181" s="518" t="s">
        <v>122</v>
      </c>
      <c r="H2181" s="518" t="s">
        <v>267</v>
      </c>
      <c r="I2181" s="518">
        <v>186585</v>
      </c>
    </row>
    <row r="2182" spans="1:9" x14ac:dyDescent="0.2">
      <c r="A2182" s="518" t="s">
        <v>353</v>
      </c>
      <c r="B2182" s="518">
        <v>186619</v>
      </c>
      <c r="C2182" s="518" t="s">
        <v>2660</v>
      </c>
      <c r="D2182" s="518" t="s">
        <v>3467</v>
      </c>
      <c r="E2182" s="859">
        <v>33</v>
      </c>
      <c r="F2182" s="859">
        <v>25</v>
      </c>
      <c r="G2182" s="518" t="s">
        <v>122</v>
      </c>
      <c r="H2182" s="518" t="s">
        <v>353</v>
      </c>
      <c r="I2182" s="518">
        <v>186619</v>
      </c>
    </row>
    <row r="2183" spans="1:9" x14ac:dyDescent="0.2">
      <c r="A2183" s="518" t="s">
        <v>271</v>
      </c>
      <c r="B2183" s="518">
        <v>186643</v>
      </c>
      <c r="C2183" s="518" t="s">
        <v>2660</v>
      </c>
      <c r="D2183" s="518" t="s">
        <v>3680</v>
      </c>
      <c r="E2183" s="859">
        <v>33</v>
      </c>
      <c r="F2183" s="859">
        <v>0</v>
      </c>
      <c r="G2183" s="518" t="s">
        <v>122</v>
      </c>
      <c r="H2183" s="518" t="s">
        <v>271</v>
      </c>
      <c r="I2183" s="518">
        <v>186643</v>
      </c>
    </row>
    <row r="2184" spans="1:9" x14ac:dyDescent="0.2">
      <c r="A2184" s="518" t="s">
        <v>396</v>
      </c>
      <c r="B2184" s="518">
        <v>186692</v>
      </c>
      <c r="C2184" s="518" t="s">
        <v>2660</v>
      </c>
      <c r="D2184" s="518" t="s">
        <v>3681</v>
      </c>
      <c r="E2184" s="859">
        <v>31</v>
      </c>
      <c r="F2184" s="859">
        <v>27</v>
      </c>
      <c r="G2184" s="518" t="s">
        <v>122</v>
      </c>
      <c r="H2184" s="518" t="s">
        <v>396</v>
      </c>
      <c r="I2184" s="518">
        <v>186692</v>
      </c>
    </row>
    <row r="2185" spans="1:9" x14ac:dyDescent="0.2">
      <c r="A2185" s="518" t="s">
        <v>396</v>
      </c>
      <c r="B2185" s="518">
        <v>186700</v>
      </c>
      <c r="C2185" s="518" t="s">
        <v>2660</v>
      </c>
      <c r="D2185" s="518" t="s">
        <v>3682</v>
      </c>
      <c r="E2185" s="859">
        <v>24</v>
      </c>
      <c r="F2185" s="859">
        <v>24</v>
      </c>
      <c r="G2185" s="518" t="s">
        <v>122</v>
      </c>
      <c r="H2185" s="518" t="s">
        <v>396</v>
      </c>
      <c r="I2185" s="518">
        <v>186700</v>
      </c>
    </row>
    <row r="2186" spans="1:9" x14ac:dyDescent="0.2">
      <c r="A2186" s="518" t="s">
        <v>396</v>
      </c>
      <c r="B2186" s="518">
        <v>186726</v>
      </c>
      <c r="C2186" s="518" t="s">
        <v>2660</v>
      </c>
      <c r="D2186" s="518" t="s">
        <v>3621</v>
      </c>
      <c r="E2186" s="859">
        <v>32</v>
      </c>
      <c r="F2186" s="859">
        <v>27</v>
      </c>
      <c r="G2186" s="518" t="s">
        <v>122</v>
      </c>
      <c r="H2186" s="518" t="s">
        <v>396</v>
      </c>
      <c r="I2186" s="518">
        <v>186726</v>
      </c>
    </row>
    <row r="2187" spans="1:9" x14ac:dyDescent="0.2">
      <c r="A2187" s="518" t="s">
        <v>280</v>
      </c>
      <c r="B2187" s="518">
        <v>186759</v>
      </c>
      <c r="C2187" s="518" t="s">
        <v>2660</v>
      </c>
      <c r="D2187" s="518" t="s">
        <v>447</v>
      </c>
      <c r="E2187" s="859">
        <v>17</v>
      </c>
      <c r="F2187" s="859">
        <v>15</v>
      </c>
      <c r="G2187" s="518" t="s">
        <v>122</v>
      </c>
      <c r="H2187" s="518" t="s">
        <v>280</v>
      </c>
      <c r="I2187" s="518">
        <v>186759</v>
      </c>
    </row>
    <row r="2188" spans="1:9" x14ac:dyDescent="0.2">
      <c r="A2188" s="518" t="s">
        <v>296</v>
      </c>
      <c r="B2188" s="518">
        <v>186874</v>
      </c>
      <c r="C2188" s="518" t="s">
        <v>2660</v>
      </c>
      <c r="D2188" s="518" t="s">
        <v>3799</v>
      </c>
      <c r="E2188" s="859">
        <v>16</v>
      </c>
      <c r="F2188" s="859">
        <v>16</v>
      </c>
      <c r="G2188" s="518" t="s">
        <v>122</v>
      </c>
      <c r="H2188" s="518" t="s">
        <v>296</v>
      </c>
      <c r="I2188" s="518">
        <v>186874</v>
      </c>
    </row>
    <row r="2189" spans="1:9" x14ac:dyDescent="0.2">
      <c r="A2189" s="518" t="s">
        <v>388</v>
      </c>
      <c r="B2189" s="518">
        <v>187005</v>
      </c>
      <c r="C2189" s="518" t="s">
        <v>2660</v>
      </c>
      <c r="D2189" s="518" t="s">
        <v>856</v>
      </c>
      <c r="E2189" s="859">
        <v>35</v>
      </c>
      <c r="F2189" s="859">
        <v>32</v>
      </c>
      <c r="G2189" s="518" t="s">
        <v>122</v>
      </c>
      <c r="H2189" s="518" t="s">
        <v>388</v>
      </c>
      <c r="I2189" s="518">
        <v>187005</v>
      </c>
    </row>
    <row r="2190" spans="1:9" x14ac:dyDescent="0.2">
      <c r="A2190" s="518" t="s">
        <v>185</v>
      </c>
      <c r="B2190" s="518">
        <v>187070</v>
      </c>
      <c r="C2190" s="518" t="s">
        <v>2660</v>
      </c>
      <c r="D2190" s="518" t="s">
        <v>2244</v>
      </c>
      <c r="E2190" s="859">
        <v>34</v>
      </c>
      <c r="F2190" s="859">
        <v>34</v>
      </c>
      <c r="G2190" s="518" t="s">
        <v>122</v>
      </c>
      <c r="H2190" s="518" t="s">
        <v>185</v>
      </c>
      <c r="I2190" s="518">
        <v>187070</v>
      </c>
    </row>
    <row r="2191" spans="1:9" x14ac:dyDescent="0.2">
      <c r="A2191" s="518" t="s">
        <v>185</v>
      </c>
      <c r="B2191" s="518">
        <v>187088</v>
      </c>
      <c r="C2191" s="518" t="s">
        <v>2660</v>
      </c>
      <c r="D2191" s="518" t="s">
        <v>3874</v>
      </c>
      <c r="E2191" s="859">
        <v>35</v>
      </c>
      <c r="F2191" s="859">
        <v>35</v>
      </c>
      <c r="G2191" s="518" t="s">
        <v>122</v>
      </c>
      <c r="H2191" s="518" t="s">
        <v>185</v>
      </c>
      <c r="I2191" s="518">
        <v>187088</v>
      </c>
    </row>
    <row r="2192" spans="1:9" x14ac:dyDescent="0.2">
      <c r="A2192" s="518" t="s">
        <v>185</v>
      </c>
      <c r="B2192" s="518">
        <v>187096</v>
      </c>
      <c r="C2192" s="518" t="s">
        <v>2660</v>
      </c>
      <c r="D2192" s="518" t="s">
        <v>3875</v>
      </c>
      <c r="E2192" s="859">
        <v>35</v>
      </c>
      <c r="F2192" s="859">
        <v>35</v>
      </c>
      <c r="G2192" s="518" t="s">
        <v>122</v>
      </c>
      <c r="H2192" s="518" t="s">
        <v>185</v>
      </c>
      <c r="I2192" s="518">
        <v>187096</v>
      </c>
    </row>
    <row r="2193" spans="1:9" x14ac:dyDescent="0.2">
      <c r="A2193" s="518" t="s">
        <v>185</v>
      </c>
      <c r="B2193" s="518">
        <v>187104</v>
      </c>
      <c r="C2193" s="518" t="s">
        <v>2660</v>
      </c>
      <c r="D2193" s="518" t="s">
        <v>3908</v>
      </c>
      <c r="E2193" s="859">
        <v>36</v>
      </c>
      <c r="F2193" s="859">
        <v>35</v>
      </c>
      <c r="G2193" s="518" t="s">
        <v>122</v>
      </c>
      <c r="H2193" s="518" t="s">
        <v>185</v>
      </c>
      <c r="I2193" s="518">
        <v>187104</v>
      </c>
    </row>
    <row r="2194" spans="1:9" x14ac:dyDescent="0.2">
      <c r="A2194" s="518" t="s">
        <v>185</v>
      </c>
      <c r="B2194" s="518">
        <v>187112</v>
      </c>
      <c r="C2194" s="518" t="s">
        <v>2660</v>
      </c>
      <c r="D2194" s="518" t="s">
        <v>496</v>
      </c>
      <c r="E2194" s="859">
        <v>32</v>
      </c>
      <c r="F2194" s="859">
        <v>32</v>
      </c>
      <c r="G2194" s="518" t="s">
        <v>122</v>
      </c>
      <c r="H2194" s="518" t="s">
        <v>185</v>
      </c>
      <c r="I2194" s="518">
        <v>187112</v>
      </c>
    </row>
    <row r="2195" spans="1:9" x14ac:dyDescent="0.2">
      <c r="A2195" s="518" t="s">
        <v>185</v>
      </c>
      <c r="B2195" s="518">
        <v>187120</v>
      </c>
      <c r="C2195" s="518" t="s">
        <v>2660</v>
      </c>
      <c r="D2195" s="518" t="s">
        <v>1618</v>
      </c>
      <c r="E2195" s="859">
        <v>26</v>
      </c>
      <c r="F2195" s="859">
        <v>26</v>
      </c>
      <c r="G2195" s="518" t="s">
        <v>122</v>
      </c>
      <c r="H2195" s="518" t="s">
        <v>185</v>
      </c>
      <c r="I2195" s="518">
        <v>187120</v>
      </c>
    </row>
    <row r="2196" spans="1:9" x14ac:dyDescent="0.2">
      <c r="A2196" s="518" t="s">
        <v>166</v>
      </c>
      <c r="B2196" s="518">
        <v>187161</v>
      </c>
      <c r="C2196" s="518" t="s">
        <v>2660</v>
      </c>
      <c r="D2196" s="518" t="s">
        <v>3909</v>
      </c>
      <c r="E2196" s="859">
        <v>21</v>
      </c>
      <c r="F2196" s="859">
        <v>21</v>
      </c>
      <c r="G2196" s="518" t="s">
        <v>122</v>
      </c>
      <c r="H2196" s="518" t="s">
        <v>166</v>
      </c>
      <c r="I2196" s="518">
        <v>187161</v>
      </c>
    </row>
    <row r="2197" spans="1:9" x14ac:dyDescent="0.2">
      <c r="A2197" s="518" t="s">
        <v>171</v>
      </c>
      <c r="B2197" s="518">
        <v>187211</v>
      </c>
      <c r="C2197" s="518" t="s">
        <v>2660</v>
      </c>
      <c r="D2197" s="518" t="s">
        <v>3910</v>
      </c>
      <c r="E2197" s="859">
        <v>32</v>
      </c>
      <c r="F2197" s="859">
        <v>30</v>
      </c>
      <c r="G2197" s="518" t="s">
        <v>122</v>
      </c>
      <c r="H2197" s="518" t="s">
        <v>171</v>
      </c>
      <c r="I2197" s="518">
        <v>187211</v>
      </c>
    </row>
    <row r="2198" spans="1:9" x14ac:dyDescent="0.2">
      <c r="A2198" s="518" t="s">
        <v>171</v>
      </c>
      <c r="B2198" s="518">
        <v>187229</v>
      </c>
      <c r="C2198" s="518" t="s">
        <v>2660</v>
      </c>
      <c r="D2198" s="518" t="s">
        <v>3911</v>
      </c>
      <c r="E2198" s="859">
        <v>31</v>
      </c>
      <c r="F2198" s="859">
        <v>30</v>
      </c>
      <c r="G2198" s="518" t="s">
        <v>122</v>
      </c>
      <c r="H2198" s="518" t="s">
        <v>171</v>
      </c>
      <c r="I2198" s="518">
        <v>187229</v>
      </c>
    </row>
    <row r="2199" spans="1:9" x14ac:dyDescent="0.2">
      <c r="A2199" s="518" t="s">
        <v>309</v>
      </c>
      <c r="B2199" s="518">
        <v>187245</v>
      </c>
      <c r="C2199" s="518" t="s">
        <v>2660</v>
      </c>
      <c r="D2199" s="518" t="s">
        <v>913</v>
      </c>
      <c r="E2199" s="859">
        <v>26</v>
      </c>
      <c r="F2199" s="859">
        <v>26</v>
      </c>
      <c r="G2199" s="518" t="s">
        <v>122</v>
      </c>
      <c r="H2199" s="518" t="s">
        <v>309</v>
      </c>
      <c r="I2199" s="518">
        <v>187245</v>
      </c>
    </row>
    <row r="2200" spans="1:9" x14ac:dyDescent="0.2">
      <c r="A2200" s="518" t="s">
        <v>372</v>
      </c>
      <c r="B2200" s="518">
        <v>187294</v>
      </c>
      <c r="C2200" s="518" t="s">
        <v>2660</v>
      </c>
      <c r="D2200" s="518" t="s">
        <v>8775</v>
      </c>
      <c r="E2200" s="859">
        <v>34</v>
      </c>
      <c r="F2200" s="859">
        <v>0</v>
      </c>
      <c r="G2200" s="518" t="s">
        <v>122</v>
      </c>
      <c r="H2200" s="518" t="s">
        <v>372</v>
      </c>
      <c r="I2200" s="518">
        <v>187294</v>
      </c>
    </row>
    <row r="2201" spans="1:9" x14ac:dyDescent="0.2">
      <c r="A2201" s="518" t="s">
        <v>372</v>
      </c>
      <c r="B2201" s="518">
        <v>187328</v>
      </c>
      <c r="C2201" s="518" t="s">
        <v>2660</v>
      </c>
      <c r="D2201" s="518" t="s">
        <v>8776</v>
      </c>
      <c r="E2201" s="859">
        <v>35</v>
      </c>
      <c r="F2201" s="859">
        <v>0</v>
      </c>
      <c r="G2201" s="518" t="s">
        <v>122</v>
      </c>
      <c r="H2201" s="518" t="s">
        <v>372</v>
      </c>
      <c r="I2201" s="518">
        <v>187328</v>
      </c>
    </row>
    <row r="2202" spans="1:9" x14ac:dyDescent="0.2">
      <c r="A2202" s="518" t="s">
        <v>253</v>
      </c>
      <c r="B2202" s="518">
        <v>187344</v>
      </c>
      <c r="C2202" s="518" t="s">
        <v>2660</v>
      </c>
      <c r="D2202" s="518" t="s">
        <v>3674</v>
      </c>
      <c r="E2202" s="859">
        <v>26</v>
      </c>
      <c r="F2202" s="859">
        <v>26</v>
      </c>
      <c r="G2202" s="518" t="s">
        <v>122</v>
      </c>
      <c r="H2202" s="518" t="s">
        <v>253</v>
      </c>
      <c r="I2202" s="518">
        <v>187344</v>
      </c>
    </row>
    <row r="2203" spans="1:9" x14ac:dyDescent="0.2">
      <c r="A2203" s="518" t="s">
        <v>253</v>
      </c>
      <c r="B2203" s="518">
        <v>187351</v>
      </c>
      <c r="C2203" s="518" t="s">
        <v>2660</v>
      </c>
      <c r="D2203" s="518" t="s">
        <v>3691</v>
      </c>
      <c r="E2203" s="859">
        <v>34</v>
      </c>
      <c r="F2203" s="859">
        <v>34</v>
      </c>
      <c r="G2203" s="518" t="s">
        <v>122</v>
      </c>
      <c r="H2203" s="518" t="s">
        <v>253</v>
      </c>
      <c r="I2203" s="518">
        <v>187351</v>
      </c>
    </row>
    <row r="2204" spans="1:9" x14ac:dyDescent="0.2">
      <c r="A2204" s="518" t="s">
        <v>256</v>
      </c>
      <c r="B2204" s="518">
        <v>187419</v>
      </c>
      <c r="C2204" s="518" t="s">
        <v>2660</v>
      </c>
      <c r="D2204" s="518" t="s">
        <v>3497</v>
      </c>
      <c r="E2204" s="859">
        <v>25</v>
      </c>
      <c r="F2204" s="859">
        <v>11</v>
      </c>
      <c r="G2204" s="518" t="s">
        <v>128</v>
      </c>
      <c r="H2204" s="518" t="s">
        <v>256</v>
      </c>
      <c r="I2204" s="518">
        <v>187419</v>
      </c>
    </row>
    <row r="2205" spans="1:9" x14ac:dyDescent="0.2">
      <c r="A2205" s="518" t="s">
        <v>256</v>
      </c>
      <c r="B2205" s="518">
        <v>187427</v>
      </c>
      <c r="C2205" s="518" t="s">
        <v>2660</v>
      </c>
      <c r="D2205" s="518" t="s">
        <v>3497</v>
      </c>
      <c r="E2205" s="859">
        <v>35</v>
      </c>
      <c r="F2205" s="859">
        <v>14</v>
      </c>
      <c r="G2205" s="518" t="s">
        <v>128</v>
      </c>
      <c r="H2205" s="518" t="s">
        <v>256</v>
      </c>
      <c r="I2205" s="518">
        <v>187427</v>
      </c>
    </row>
    <row r="2206" spans="1:9" x14ac:dyDescent="0.2">
      <c r="A2206" s="518" t="s">
        <v>256</v>
      </c>
      <c r="B2206" s="518">
        <v>187468</v>
      </c>
      <c r="C2206" s="518" t="s">
        <v>2660</v>
      </c>
      <c r="D2206" s="518" t="s">
        <v>3497</v>
      </c>
      <c r="E2206" s="859">
        <v>25</v>
      </c>
      <c r="F2206" s="859">
        <v>0</v>
      </c>
      <c r="G2206" s="518" t="s">
        <v>128</v>
      </c>
      <c r="H2206" s="518" t="s">
        <v>256</v>
      </c>
      <c r="I2206" s="518">
        <v>187468</v>
      </c>
    </row>
    <row r="2207" spans="1:9" x14ac:dyDescent="0.2">
      <c r="A2207" s="518" t="s">
        <v>256</v>
      </c>
      <c r="B2207" s="518">
        <v>187476</v>
      </c>
      <c r="C2207" s="518" t="s">
        <v>2660</v>
      </c>
      <c r="D2207" s="518" t="s">
        <v>3497</v>
      </c>
      <c r="E2207" s="859">
        <v>35</v>
      </c>
      <c r="F2207" s="859">
        <v>0</v>
      </c>
      <c r="G2207" s="518" t="s">
        <v>128</v>
      </c>
      <c r="H2207" s="518" t="s">
        <v>256</v>
      </c>
      <c r="I2207" s="518">
        <v>187476</v>
      </c>
    </row>
    <row r="2208" spans="1:9" x14ac:dyDescent="0.2">
      <c r="A2208" s="518" t="s">
        <v>256</v>
      </c>
      <c r="B2208" s="518">
        <v>187500</v>
      </c>
      <c r="C2208" s="518" t="s">
        <v>2660</v>
      </c>
      <c r="D2208" s="518" t="s">
        <v>6706</v>
      </c>
      <c r="E2208" s="859">
        <v>29</v>
      </c>
      <c r="F2208" s="859">
        <v>0</v>
      </c>
      <c r="G2208" s="518" t="s">
        <v>128</v>
      </c>
      <c r="H2208" s="518" t="s">
        <v>256</v>
      </c>
      <c r="I2208" s="518">
        <v>187500</v>
      </c>
    </row>
    <row r="2209" spans="1:9" x14ac:dyDescent="0.2">
      <c r="A2209" s="518" t="s">
        <v>256</v>
      </c>
      <c r="B2209" s="518">
        <v>187518</v>
      </c>
      <c r="C2209" s="518" t="s">
        <v>2660</v>
      </c>
      <c r="D2209" s="518" t="s">
        <v>3497</v>
      </c>
      <c r="E2209" s="859">
        <v>26</v>
      </c>
      <c r="F2209" s="859">
        <v>0</v>
      </c>
      <c r="G2209" s="518" t="s">
        <v>128</v>
      </c>
      <c r="H2209" s="518" t="s">
        <v>256</v>
      </c>
      <c r="I2209" s="518">
        <v>187518</v>
      </c>
    </row>
    <row r="2210" spans="1:9" x14ac:dyDescent="0.2">
      <c r="A2210" s="518" t="s">
        <v>394</v>
      </c>
      <c r="B2210" s="518">
        <v>187583</v>
      </c>
      <c r="C2210" s="518" t="s">
        <v>2660</v>
      </c>
      <c r="D2210" s="518" t="s">
        <v>8777</v>
      </c>
      <c r="E2210" s="859">
        <v>18</v>
      </c>
      <c r="F2210" s="859">
        <v>0</v>
      </c>
      <c r="G2210" s="518" t="s">
        <v>128</v>
      </c>
      <c r="H2210" s="518" t="s">
        <v>394</v>
      </c>
      <c r="I2210" s="518">
        <v>187583</v>
      </c>
    </row>
    <row r="2211" spans="1:9" x14ac:dyDescent="0.2">
      <c r="A2211" s="518" t="s">
        <v>158</v>
      </c>
      <c r="B2211" s="518">
        <v>187617</v>
      </c>
      <c r="C2211" s="518" t="s">
        <v>2660</v>
      </c>
      <c r="D2211" s="518" t="s">
        <v>6707</v>
      </c>
      <c r="E2211" s="859">
        <v>30</v>
      </c>
      <c r="F2211" s="859">
        <v>0</v>
      </c>
      <c r="G2211" s="518" t="s">
        <v>128</v>
      </c>
      <c r="H2211" s="518" t="s">
        <v>158</v>
      </c>
      <c r="I2211" s="518">
        <v>187617</v>
      </c>
    </row>
    <row r="2212" spans="1:9" x14ac:dyDescent="0.2">
      <c r="A2212" s="518" t="s">
        <v>311</v>
      </c>
      <c r="B2212" s="518">
        <v>187690</v>
      </c>
      <c r="C2212" s="518" t="s">
        <v>2660</v>
      </c>
      <c r="D2212" s="518" t="s">
        <v>3773</v>
      </c>
      <c r="E2212" s="859">
        <v>35</v>
      </c>
      <c r="F2212" s="859">
        <v>35</v>
      </c>
      <c r="G2212" s="518" t="s">
        <v>122</v>
      </c>
      <c r="H2212" s="518" t="s">
        <v>311</v>
      </c>
      <c r="I2212" s="518">
        <v>187690</v>
      </c>
    </row>
    <row r="2213" spans="1:9" x14ac:dyDescent="0.2">
      <c r="A2213" s="518" t="s">
        <v>372</v>
      </c>
      <c r="B2213" s="518">
        <v>187849</v>
      </c>
      <c r="C2213" s="518" t="s">
        <v>2660</v>
      </c>
      <c r="D2213" s="518" t="s">
        <v>1572</v>
      </c>
      <c r="E2213" s="859">
        <v>35</v>
      </c>
      <c r="F2213" s="859">
        <v>0</v>
      </c>
      <c r="G2213" s="518" t="s">
        <v>122</v>
      </c>
      <c r="H2213" s="518" t="s">
        <v>372</v>
      </c>
      <c r="I2213" s="518">
        <v>187849</v>
      </c>
    </row>
    <row r="2214" spans="1:9" x14ac:dyDescent="0.2">
      <c r="A2214" s="518" t="s">
        <v>372</v>
      </c>
      <c r="B2214" s="518">
        <v>187864</v>
      </c>
      <c r="C2214" s="518" t="s">
        <v>2660</v>
      </c>
      <c r="D2214" s="518" t="s">
        <v>8778</v>
      </c>
      <c r="E2214" s="859">
        <v>34</v>
      </c>
      <c r="F2214" s="859">
        <v>0</v>
      </c>
      <c r="G2214" s="518" t="s">
        <v>122</v>
      </c>
      <c r="H2214" s="518" t="s">
        <v>372</v>
      </c>
      <c r="I2214" s="518">
        <v>187864</v>
      </c>
    </row>
    <row r="2215" spans="1:9" x14ac:dyDescent="0.2">
      <c r="A2215" s="518" t="s">
        <v>256</v>
      </c>
      <c r="B2215" s="518">
        <v>187955</v>
      </c>
      <c r="C2215" s="518" t="s">
        <v>2660</v>
      </c>
      <c r="D2215" s="518" t="s">
        <v>1784</v>
      </c>
      <c r="E2215" s="859">
        <v>28</v>
      </c>
      <c r="F2215" s="859">
        <v>21</v>
      </c>
      <c r="G2215" s="518" t="s">
        <v>128</v>
      </c>
      <c r="H2215" s="518" t="s">
        <v>256</v>
      </c>
      <c r="I2215" s="518">
        <v>187955</v>
      </c>
    </row>
    <row r="2216" spans="1:9" x14ac:dyDescent="0.2">
      <c r="A2216" s="518" t="s">
        <v>257</v>
      </c>
      <c r="B2216" s="518">
        <v>188094</v>
      </c>
      <c r="C2216" s="518" t="s">
        <v>2660</v>
      </c>
      <c r="D2216" s="518" t="s">
        <v>997</v>
      </c>
      <c r="E2216" s="859">
        <v>35</v>
      </c>
      <c r="F2216" s="859">
        <v>35</v>
      </c>
      <c r="G2216" s="518" t="s">
        <v>122</v>
      </c>
      <c r="H2216" s="518" t="s">
        <v>257</v>
      </c>
      <c r="I2216" s="518">
        <v>188094</v>
      </c>
    </row>
    <row r="2217" spans="1:9" x14ac:dyDescent="0.2">
      <c r="A2217" s="518" t="s">
        <v>257</v>
      </c>
      <c r="B2217" s="518">
        <v>188102</v>
      </c>
      <c r="C2217" s="518" t="s">
        <v>2660</v>
      </c>
      <c r="D2217" s="518" t="s">
        <v>997</v>
      </c>
      <c r="E2217" s="859">
        <v>25</v>
      </c>
      <c r="F2217" s="859">
        <v>25</v>
      </c>
      <c r="G2217" s="518" t="s">
        <v>122</v>
      </c>
      <c r="H2217" s="518" t="s">
        <v>257</v>
      </c>
      <c r="I2217" s="518">
        <v>188102</v>
      </c>
    </row>
    <row r="2218" spans="1:9" x14ac:dyDescent="0.2">
      <c r="A2218" s="518" t="s">
        <v>236</v>
      </c>
      <c r="B2218" s="518">
        <v>188110</v>
      </c>
      <c r="C2218" s="518" t="s">
        <v>2660</v>
      </c>
      <c r="D2218" s="518" t="s">
        <v>3860</v>
      </c>
      <c r="E2218" s="859">
        <v>30</v>
      </c>
      <c r="F2218" s="859">
        <v>30</v>
      </c>
      <c r="G2218" s="518" t="s">
        <v>122</v>
      </c>
      <c r="H2218" s="518" t="s">
        <v>236</v>
      </c>
      <c r="I2218" s="518">
        <v>188110</v>
      </c>
    </row>
    <row r="2219" spans="1:9" x14ac:dyDescent="0.2">
      <c r="A2219" s="518" t="s">
        <v>225</v>
      </c>
      <c r="B2219" s="518">
        <v>188128</v>
      </c>
      <c r="C2219" s="518" t="s">
        <v>2660</v>
      </c>
      <c r="D2219" s="518" t="s">
        <v>3861</v>
      </c>
      <c r="E2219" s="859">
        <v>34</v>
      </c>
      <c r="F2219" s="859">
        <v>34</v>
      </c>
      <c r="G2219" s="518" t="s">
        <v>122</v>
      </c>
      <c r="H2219" s="518" t="s">
        <v>225</v>
      </c>
      <c r="I2219" s="518">
        <v>188128</v>
      </c>
    </row>
    <row r="2220" spans="1:9" x14ac:dyDescent="0.2">
      <c r="A2220" s="518" t="s">
        <v>225</v>
      </c>
      <c r="B2220" s="518">
        <v>188136</v>
      </c>
      <c r="C2220" s="518" t="s">
        <v>2660</v>
      </c>
      <c r="D2220" s="518" t="s">
        <v>2526</v>
      </c>
      <c r="E2220" s="859">
        <v>31</v>
      </c>
      <c r="F2220" s="859">
        <v>31</v>
      </c>
      <c r="G2220" s="518" t="s">
        <v>122</v>
      </c>
      <c r="H2220" s="518" t="s">
        <v>225</v>
      </c>
      <c r="I2220" s="518">
        <v>188136</v>
      </c>
    </row>
    <row r="2221" spans="1:9" x14ac:dyDescent="0.2">
      <c r="A2221" s="518" t="s">
        <v>225</v>
      </c>
      <c r="B2221" s="518">
        <v>188144</v>
      </c>
      <c r="C2221" s="518" t="s">
        <v>2660</v>
      </c>
      <c r="D2221" s="518" t="s">
        <v>3861</v>
      </c>
      <c r="E2221" s="859">
        <v>26</v>
      </c>
      <c r="F2221" s="859">
        <v>26</v>
      </c>
      <c r="G2221" s="518" t="s">
        <v>122</v>
      </c>
      <c r="H2221" s="518" t="s">
        <v>225</v>
      </c>
      <c r="I2221" s="518">
        <v>188144</v>
      </c>
    </row>
    <row r="2222" spans="1:9" x14ac:dyDescent="0.2">
      <c r="A2222" s="518" t="s">
        <v>336</v>
      </c>
      <c r="B2222" s="518">
        <v>188177</v>
      </c>
      <c r="C2222" s="518" t="s">
        <v>2660</v>
      </c>
      <c r="D2222" s="518" t="s">
        <v>797</v>
      </c>
      <c r="E2222" s="859">
        <v>34</v>
      </c>
      <c r="F2222" s="859">
        <v>21</v>
      </c>
      <c r="G2222" s="518" t="s">
        <v>122</v>
      </c>
      <c r="H2222" s="518" t="s">
        <v>336</v>
      </c>
      <c r="I2222" s="518">
        <v>188177</v>
      </c>
    </row>
    <row r="2223" spans="1:9" x14ac:dyDescent="0.2">
      <c r="A2223" s="518" t="s">
        <v>146</v>
      </c>
      <c r="B2223" s="518">
        <v>188185</v>
      </c>
      <c r="C2223" s="518" t="s">
        <v>2660</v>
      </c>
      <c r="D2223" s="518" t="s">
        <v>8779</v>
      </c>
      <c r="E2223" s="859">
        <v>33</v>
      </c>
      <c r="F2223" s="859">
        <v>0</v>
      </c>
      <c r="G2223" s="518" t="s">
        <v>122</v>
      </c>
      <c r="H2223" s="518" t="s">
        <v>146</v>
      </c>
      <c r="I2223" s="518">
        <v>188185</v>
      </c>
    </row>
    <row r="2224" spans="1:9" x14ac:dyDescent="0.2">
      <c r="A2224" s="518" t="s">
        <v>257</v>
      </c>
      <c r="B2224" s="518">
        <v>188193</v>
      </c>
      <c r="C2224" s="518" t="s">
        <v>2660</v>
      </c>
      <c r="D2224" s="518" t="s">
        <v>997</v>
      </c>
      <c r="E2224" s="859">
        <v>34</v>
      </c>
      <c r="F2224" s="859">
        <v>34</v>
      </c>
      <c r="G2224" s="518" t="s">
        <v>122</v>
      </c>
      <c r="H2224" s="518" t="s">
        <v>257</v>
      </c>
      <c r="I2224" s="518">
        <v>188193</v>
      </c>
    </row>
    <row r="2225" spans="1:9" x14ac:dyDescent="0.2">
      <c r="A2225" s="518" t="s">
        <v>372</v>
      </c>
      <c r="B2225" s="518">
        <v>188292</v>
      </c>
      <c r="C2225" s="518" t="s">
        <v>2660</v>
      </c>
      <c r="D2225" s="518" t="s">
        <v>496</v>
      </c>
      <c r="E2225" s="859">
        <v>27</v>
      </c>
      <c r="F2225" s="859">
        <v>0</v>
      </c>
      <c r="G2225" s="518" t="s">
        <v>122</v>
      </c>
      <c r="H2225" s="518" t="s">
        <v>372</v>
      </c>
      <c r="I2225" s="518">
        <v>188292</v>
      </c>
    </row>
    <row r="2226" spans="1:9" x14ac:dyDescent="0.2">
      <c r="A2226" s="518" t="s">
        <v>372</v>
      </c>
      <c r="B2226" s="518">
        <v>188300</v>
      </c>
      <c r="C2226" s="518" t="s">
        <v>2660</v>
      </c>
      <c r="D2226" s="518" t="s">
        <v>3662</v>
      </c>
      <c r="E2226" s="859">
        <v>32</v>
      </c>
      <c r="F2226" s="859">
        <v>0</v>
      </c>
      <c r="G2226" s="518" t="s">
        <v>122</v>
      </c>
      <c r="H2226" s="518" t="s">
        <v>372</v>
      </c>
      <c r="I2226" s="518">
        <v>188300</v>
      </c>
    </row>
    <row r="2227" spans="1:9" x14ac:dyDescent="0.2">
      <c r="A2227" s="518" t="s">
        <v>292</v>
      </c>
      <c r="B2227" s="518">
        <v>188359</v>
      </c>
      <c r="C2227" s="518" t="s">
        <v>2660</v>
      </c>
      <c r="D2227" s="518" t="s">
        <v>3692</v>
      </c>
      <c r="E2227" s="859">
        <v>35</v>
      </c>
      <c r="F2227" s="859">
        <v>0</v>
      </c>
      <c r="G2227" s="518" t="s">
        <v>128</v>
      </c>
      <c r="H2227" s="518" t="s">
        <v>292</v>
      </c>
      <c r="I2227" s="518">
        <v>188359</v>
      </c>
    </row>
    <row r="2228" spans="1:9" x14ac:dyDescent="0.2">
      <c r="A2228" s="518" t="s">
        <v>164</v>
      </c>
      <c r="B2228" s="518">
        <v>188474</v>
      </c>
      <c r="C2228" s="518" t="s">
        <v>2660</v>
      </c>
      <c r="D2228" s="518" t="s">
        <v>3693</v>
      </c>
      <c r="E2228" s="859">
        <v>26</v>
      </c>
      <c r="F2228" s="859">
        <v>0</v>
      </c>
      <c r="G2228" s="518" t="s">
        <v>128</v>
      </c>
      <c r="H2228" s="518" t="s">
        <v>164</v>
      </c>
      <c r="I2228" s="518">
        <v>188474</v>
      </c>
    </row>
    <row r="2229" spans="1:9" x14ac:dyDescent="0.2">
      <c r="A2229" s="518" t="s">
        <v>372</v>
      </c>
      <c r="B2229" s="518">
        <v>188508</v>
      </c>
      <c r="C2229" s="518" t="s">
        <v>2660</v>
      </c>
      <c r="D2229" s="518" t="s">
        <v>8780</v>
      </c>
      <c r="E2229" s="859">
        <v>34</v>
      </c>
      <c r="F2229" s="859">
        <v>0</v>
      </c>
      <c r="G2229" s="518" t="s">
        <v>122</v>
      </c>
      <c r="H2229" s="518" t="s">
        <v>372</v>
      </c>
      <c r="I2229" s="518">
        <v>188508</v>
      </c>
    </row>
    <row r="2230" spans="1:9" x14ac:dyDescent="0.2">
      <c r="A2230" s="518" t="s">
        <v>372</v>
      </c>
      <c r="B2230" s="518">
        <v>188516</v>
      </c>
      <c r="C2230" s="518" t="s">
        <v>2660</v>
      </c>
      <c r="D2230" s="518" t="s">
        <v>8781</v>
      </c>
      <c r="E2230" s="859">
        <v>35</v>
      </c>
      <c r="F2230" s="859">
        <v>0</v>
      </c>
      <c r="G2230" s="518" t="s">
        <v>122</v>
      </c>
      <c r="H2230" s="518" t="s">
        <v>372</v>
      </c>
      <c r="I2230" s="518">
        <v>188516</v>
      </c>
    </row>
    <row r="2231" spans="1:9" x14ac:dyDescent="0.2">
      <c r="A2231" s="518" t="s">
        <v>372</v>
      </c>
      <c r="B2231" s="518">
        <v>188524</v>
      </c>
      <c r="C2231" s="518" t="s">
        <v>2660</v>
      </c>
      <c r="D2231" s="518" t="s">
        <v>816</v>
      </c>
      <c r="E2231" s="859">
        <v>35</v>
      </c>
      <c r="F2231" s="859">
        <v>0</v>
      </c>
      <c r="G2231" s="518" t="s">
        <v>122</v>
      </c>
      <c r="H2231" s="518" t="s">
        <v>372</v>
      </c>
      <c r="I2231" s="518">
        <v>188524</v>
      </c>
    </row>
    <row r="2232" spans="1:9" x14ac:dyDescent="0.2">
      <c r="A2232" s="518" t="s">
        <v>281</v>
      </c>
      <c r="B2232" s="518">
        <v>188565</v>
      </c>
      <c r="C2232" s="518" t="s">
        <v>2660</v>
      </c>
      <c r="D2232" s="518" t="s">
        <v>714</v>
      </c>
      <c r="E2232" s="859">
        <v>35</v>
      </c>
      <c r="F2232" s="859">
        <v>0</v>
      </c>
      <c r="G2232" s="518" t="s">
        <v>122</v>
      </c>
      <c r="H2232" s="518" t="s">
        <v>281</v>
      </c>
      <c r="I2232" s="518">
        <v>188565</v>
      </c>
    </row>
    <row r="2233" spans="1:9" x14ac:dyDescent="0.2">
      <c r="A2233" s="518" t="s">
        <v>147</v>
      </c>
      <c r="B2233" s="518">
        <v>188573</v>
      </c>
      <c r="C2233" s="518" t="s">
        <v>2660</v>
      </c>
      <c r="D2233" s="518" t="s">
        <v>815</v>
      </c>
      <c r="E2233" s="859">
        <v>31</v>
      </c>
      <c r="F2233" s="859">
        <v>22</v>
      </c>
      <c r="G2233" s="518" t="s">
        <v>122</v>
      </c>
      <c r="H2233" s="518" t="s">
        <v>147</v>
      </c>
      <c r="I2233" s="518">
        <v>188573</v>
      </c>
    </row>
    <row r="2234" spans="1:9" x14ac:dyDescent="0.2">
      <c r="A2234" s="518" t="s">
        <v>147</v>
      </c>
      <c r="B2234" s="518">
        <v>188581</v>
      </c>
      <c r="C2234" s="518" t="s">
        <v>2660</v>
      </c>
      <c r="D2234" s="518" t="s">
        <v>808</v>
      </c>
      <c r="E2234" s="859">
        <v>20</v>
      </c>
      <c r="F2234" s="859">
        <v>0</v>
      </c>
      <c r="G2234" s="518" t="s">
        <v>122</v>
      </c>
      <c r="H2234" s="518" t="s">
        <v>147</v>
      </c>
      <c r="I2234" s="518">
        <v>188581</v>
      </c>
    </row>
    <row r="2235" spans="1:9" x14ac:dyDescent="0.2">
      <c r="A2235" s="518" t="s">
        <v>194</v>
      </c>
      <c r="B2235" s="518">
        <v>188599</v>
      </c>
      <c r="C2235" s="518" t="s">
        <v>2660</v>
      </c>
      <c r="D2235" s="518" t="s">
        <v>720</v>
      </c>
      <c r="E2235" s="859">
        <v>21</v>
      </c>
      <c r="F2235" s="859">
        <v>0</v>
      </c>
      <c r="G2235" s="518" t="s">
        <v>122</v>
      </c>
      <c r="H2235" s="518" t="s">
        <v>194</v>
      </c>
      <c r="I2235" s="518">
        <v>188599</v>
      </c>
    </row>
    <row r="2236" spans="1:9" x14ac:dyDescent="0.2">
      <c r="A2236" s="518" t="s">
        <v>194</v>
      </c>
      <c r="B2236" s="518">
        <v>188615</v>
      </c>
      <c r="C2236" s="518" t="s">
        <v>2660</v>
      </c>
      <c r="D2236" s="518" t="s">
        <v>3749</v>
      </c>
      <c r="E2236" s="859">
        <v>36</v>
      </c>
      <c r="F2236" s="859">
        <v>0</v>
      </c>
      <c r="G2236" s="518" t="s">
        <v>122</v>
      </c>
      <c r="H2236" s="518" t="s">
        <v>194</v>
      </c>
      <c r="I2236" s="518">
        <v>188615</v>
      </c>
    </row>
    <row r="2237" spans="1:9" x14ac:dyDescent="0.2">
      <c r="A2237" s="518" t="s">
        <v>194</v>
      </c>
      <c r="B2237" s="518">
        <v>188631</v>
      </c>
      <c r="C2237" s="518" t="s">
        <v>2660</v>
      </c>
      <c r="D2237" s="518" t="s">
        <v>1330</v>
      </c>
      <c r="E2237" s="859">
        <v>33</v>
      </c>
      <c r="F2237" s="859">
        <v>0</v>
      </c>
      <c r="G2237" s="518" t="s">
        <v>122</v>
      </c>
      <c r="H2237" s="518" t="s">
        <v>194</v>
      </c>
      <c r="I2237" s="518">
        <v>188631</v>
      </c>
    </row>
    <row r="2238" spans="1:9" x14ac:dyDescent="0.2">
      <c r="A2238" s="518" t="s">
        <v>372</v>
      </c>
      <c r="B2238" s="518">
        <v>188706</v>
      </c>
      <c r="C2238" s="518" t="s">
        <v>2660</v>
      </c>
      <c r="D2238" s="518" t="s">
        <v>8782</v>
      </c>
      <c r="E2238" s="859">
        <v>35</v>
      </c>
      <c r="F2238" s="859">
        <v>0</v>
      </c>
      <c r="G2238" s="518" t="s">
        <v>122</v>
      </c>
      <c r="H2238" s="518" t="s">
        <v>372</v>
      </c>
      <c r="I2238" s="518">
        <v>188706</v>
      </c>
    </row>
    <row r="2239" spans="1:9" x14ac:dyDescent="0.2">
      <c r="A2239" s="518" t="s">
        <v>170</v>
      </c>
      <c r="B2239" s="518">
        <v>188730</v>
      </c>
      <c r="C2239" s="518" t="s">
        <v>2660</v>
      </c>
      <c r="D2239" s="518" t="s">
        <v>635</v>
      </c>
      <c r="E2239" s="859">
        <v>19</v>
      </c>
      <c r="F2239" s="859">
        <v>0</v>
      </c>
      <c r="G2239" s="518" t="s">
        <v>128</v>
      </c>
      <c r="H2239" s="518" t="s">
        <v>170</v>
      </c>
      <c r="I2239" s="518">
        <v>188730</v>
      </c>
    </row>
    <row r="2240" spans="1:9" x14ac:dyDescent="0.2">
      <c r="A2240" s="518" t="s">
        <v>388</v>
      </c>
      <c r="B2240" s="518">
        <v>188763</v>
      </c>
      <c r="C2240" s="518" t="s">
        <v>2660</v>
      </c>
      <c r="D2240" s="518" t="s">
        <v>1085</v>
      </c>
      <c r="E2240" s="859">
        <v>32</v>
      </c>
      <c r="F2240" s="859">
        <v>28</v>
      </c>
      <c r="G2240" s="518" t="s">
        <v>122</v>
      </c>
      <c r="H2240" s="518" t="s">
        <v>388</v>
      </c>
      <c r="I2240" s="518">
        <v>188763</v>
      </c>
    </row>
    <row r="2241" spans="1:9" x14ac:dyDescent="0.2">
      <c r="A2241" s="518" t="s">
        <v>372</v>
      </c>
      <c r="B2241" s="518">
        <v>188771</v>
      </c>
      <c r="C2241" s="518" t="s">
        <v>2660</v>
      </c>
      <c r="D2241" s="518" t="s">
        <v>8783</v>
      </c>
      <c r="E2241" s="859">
        <v>22</v>
      </c>
      <c r="F2241" s="859">
        <v>0</v>
      </c>
      <c r="G2241" s="518" t="s">
        <v>122</v>
      </c>
      <c r="H2241" s="518" t="s">
        <v>372</v>
      </c>
      <c r="I2241" s="518">
        <v>188771</v>
      </c>
    </row>
    <row r="2242" spans="1:9" x14ac:dyDescent="0.2">
      <c r="A2242" s="518" t="s">
        <v>372</v>
      </c>
      <c r="B2242" s="518">
        <v>188789</v>
      </c>
      <c r="C2242" s="518" t="s">
        <v>2660</v>
      </c>
      <c r="D2242" s="518" t="s">
        <v>6708</v>
      </c>
      <c r="E2242" s="859">
        <v>23</v>
      </c>
      <c r="F2242" s="859">
        <v>0</v>
      </c>
      <c r="G2242" s="518" t="s">
        <v>122</v>
      </c>
      <c r="H2242" s="518" t="s">
        <v>372</v>
      </c>
      <c r="I2242" s="518">
        <v>188789</v>
      </c>
    </row>
    <row r="2243" spans="1:9" x14ac:dyDescent="0.2">
      <c r="A2243" s="518" t="s">
        <v>256</v>
      </c>
      <c r="B2243" s="518">
        <v>188862</v>
      </c>
      <c r="C2243" s="518" t="s">
        <v>2660</v>
      </c>
      <c r="D2243" s="518" t="s">
        <v>3823</v>
      </c>
      <c r="E2243" s="859">
        <v>19</v>
      </c>
      <c r="F2243" s="859">
        <v>0</v>
      </c>
      <c r="G2243" s="518" t="s">
        <v>128</v>
      </c>
      <c r="H2243" s="518" t="s">
        <v>256</v>
      </c>
      <c r="I2243" s="518">
        <v>188862</v>
      </c>
    </row>
    <row r="2244" spans="1:9" x14ac:dyDescent="0.2">
      <c r="A2244" s="518" t="s">
        <v>372</v>
      </c>
      <c r="B2244" s="518">
        <v>188946</v>
      </c>
      <c r="C2244" s="518" t="s">
        <v>2660</v>
      </c>
      <c r="D2244" s="518" t="s">
        <v>6709</v>
      </c>
      <c r="E2244" s="859">
        <v>35</v>
      </c>
      <c r="F2244" s="859">
        <v>0</v>
      </c>
      <c r="G2244" s="518" t="s">
        <v>122</v>
      </c>
      <c r="H2244" s="518" t="s">
        <v>372</v>
      </c>
      <c r="I2244" s="518">
        <v>188946</v>
      </c>
    </row>
    <row r="2245" spans="1:9" x14ac:dyDescent="0.2">
      <c r="A2245" s="518" t="s">
        <v>343</v>
      </c>
      <c r="B2245" s="518">
        <v>188953</v>
      </c>
      <c r="C2245" s="518" t="s">
        <v>2660</v>
      </c>
      <c r="D2245" s="518" t="s">
        <v>3586</v>
      </c>
      <c r="E2245" s="859">
        <v>36</v>
      </c>
      <c r="F2245" s="859">
        <v>35</v>
      </c>
      <c r="G2245" s="518" t="s">
        <v>122</v>
      </c>
      <c r="H2245" s="518" t="s">
        <v>343</v>
      </c>
      <c r="I2245" s="518">
        <v>188953</v>
      </c>
    </row>
    <row r="2246" spans="1:9" x14ac:dyDescent="0.2">
      <c r="A2246" s="518" t="s">
        <v>313</v>
      </c>
      <c r="B2246" s="518">
        <v>189100</v>
      </c>
      <c r="C2246" s="518" t="s">
        <v>2660</v>
      </c>
      <c r="D2246" s="518" t="s">
        <v>3880</v>
      </c>
      <c r="E2246" s="859">
        <v>28</v>
      </c>
      <c r="F2246" s="859">
        <v>23</v>
      </c>
      <c r="G2246" s="518" t="s">
        <v>122</v>
      </c>
      <c r="H2246" s="518" t="s">
        <v>313</v>
      </c>
      <c r="I2246" s="518">
        <v>189100</v>
      </c>
    </row>
    <row r="2247" spans="1:9" x14ac:dyDescent="0.2">
      <c r="A2247" s="518" t="s">
        <v>250</v>
      </c>
      <c r="B2247" s="518">
        <v>189191</v>
      </c>
      <c r="C2247" s="518" t="s">
        <v>2660</v>
      </c>
      <c r="D2247" s="518" t="s">
        <v>779</v>
      </c>
      <c r="E2247" s="859">
        <v>25</v>
      </c>
      <c r="F2247" s="859">
        <v>25</v>
      </c>
      <c r="G2247" s="518" t="s">
        <v>122</v>
      </c>
      <c r="H2247" s="518" t="s">
        <v>250</v>
      </c>
      <c r="I2247" s="518">
        <v>189191</v>
      </c>
    </row>
    <row r="2248" spans="1:9" x14ac:dyDescent="0.2">
      <c r="A2248" s="518" t="s">
        <v>256</v>
      </c>
      <c r="B2248" s="518">
        <v>189241</v>
      </c>
      <c r="C2248" s="518" t="s">
        <v>2660</v>
      </c>
      <c r="D2248" s="518" t="s">
        <v>3497</v>
      </c>
      <c r="E2248" s="859">
        <v>13</v>
      </c>
      <c r="F2248" s="859">
        <v>0</v>
      </c>
      <c r="G2248" s="518" t="s">
        <v>128</v>
      </c>
      <c r="H2248" s="518" t="s">
        <v>256</v>
      </c>
      <c r="I2248" s="518">
        <v>188862</v>
      </c>
    </row>
    <row r="2249" spans="1:9" x14ac:dyDescent="0.2">
      <c r="A2249" s="518" t="s">
        <v>147</v>
      </c>
      <c r="B2249" s="518">
        <v>189258</v>
      </c>
      <c r="C2249" s="518" t="s">
        <v>2660</v>
      </c>
      <c r="D2249" s="518" t="s">
        <v>3912</v>
      </c>
      <c r="E2249" s="859">
        <v>34</v>
      </c>
      <c r="F2249" s="859">
        <v>0</v>
      </c>
      <c r="G2249" s="518" t="s">
        <v>128</v>
      </c>
      <c r="H2249" s="518" t="s">
        <v>147</v>
      </c>
      <c r="I2249" s="518">
        <v>189258</v>
      </c>
    </row>
    <row r="2250" spans="1:9" x14ac:dyDescent="0.2">
      <c r="A2250" s="518" t="s">
        <v>147</v>
      </c>
      <c r="B2250" s="518">
        <v>189266</v>
      </c>
      <c r="C2250" s="518" t="s">
        <v>2660</v>
      </c>
      <c r="D2250" s="518" t="s">
        <v>3913</v>
      </c>
      <c r="E2250" s="859">
        <v>31</v>
      </c>
      <c r="F2250" s="859">
        <v>25</v>
      </c>
      <c r="G2250" s="518" t="s">
        <v>128</v>
      </c>
      <c r="H2250" s="518" t="s">
        <v>147</v>
      </c>
      <c r="I2250" s="518">
        <v>189266</v>
      </c>
    </row>
    <row r="2251" spans="1:9" x14ac:dyDescent="0.2">
      <c r="A2251" s="518" t="s">
        <v>164</v>
      </c>
      <c r="B2251" s="518">
        <v>189308</v>
      </c>
      <c r="C2251" s="518" t="s">
        <v>2660</v>
      </c>
      <c r="D2251" s="518" t="s">
        <v>3914</v>
      </c>
      <c r="E2251" s="859">
        <v>35</v>
      </c>
      <c r="F2251" s="859">
        <v>0</v>
      </c>
      <c r="G2251" s="518" t="s">
        <v>128</v>
      </c>
      <c r="H2251" s="518" t="s">
        <v>164</v>
      </c>
      <c r="I2251" s="518">
        <v>189308</v>
      </c>
    </row>
    <row r="2252" spans="1:9" x14ac:dyDescent="0.2">
      <c r="A2252" s="518" t="s">
        <v>256</v>
      </c>
      <c r="B2252" s="518">
        <v>189316</v>
      </c>
      <c r="C2252" s="518" t="s">
        <v>2660</v>
      </c>
      <c r="D2252" s="518" t="s">
        <v>2353</v>
      </c>
      <c r="E2252" s="859">
        <v>18</v>
      </c>
      <c r="F2252" s="859">
        <v>0</v>
      </c>
      <c r="G2252" s="518" t="s">
        <v>128</v>
      </c>
      <c r="H2252" s="518" t="s">
        <v>256</v>
      </c>
      <c r="I2252" s="518">
        <v>189316</v>
      </c>
    </row>
    <row r="2253" spans="1:9" x14ac:dyDescent="0.2">
      <c r="A2253" s="518" t="s">
        <v>241</v>
      </c>
      <c r="B2253" s="518">
        <v>189357</v>
      </c>
      <c r="C2253" s="518" t="s">
        <v>2660</v>
      </c>
      <c r="D2253" s="518" t="s">
        <v>3915</v>
      </c>
      <c r="E2253" s="859">
        <v>34</v>
      </c>
      <c r="F2253" s="859">
        <v>34</v>
      </c>
      <c r="G2253" s="518" t="s">
        <v>122</v>
      </c>
      <c r="H2253" s="518" t="s">
        <v>241</v>
      </c>
      <c r="I2253" s="518">
        <v>189357</v>
      </c>
    </row>
    <row r="2254" spans="1:9" x14ac:dyDescent="0.2">
      <c r="A2254" s="518" t="s">
        <v>241</v>
      </c>
      <c r="B2254" s="518">
        <v>189365</v>
      </c>
      <c r="C2254" s="518" t="s">
        <v>2660</v>
      </c>
      <c r="D2254" s="518" t="s">
        <v>1021</v>
      </c>
      <c r="E2254" s="859">
        <v>33</v>
      </c>
      <c r="F2254" s="859">
        <v>33</v>
      </c>
      <c r="G2254" s="518" t="s">
        <v>122</v>
      </c>
      <c r="H2254" s="518" t="s">
        <v>241</v>
      </c>
      <c r="I2254" s="518">
        <v>189365</v>
      </c>
    </row>
    <row r="2255" spans="1:9" x14ac:dyDescent="0.2">
      <c r="A2255" s="518" t="s">
        <v>303</v>
      </c>
      <c r="B2255" s="518">
        <v>189381</v>
      </c>
      <c r="C2255" s="518" t="s">
        <v>2660</v>
      </c>
      <c r="D2255" s="518" t="s">
        <v>610</v>
      </c>
      <c r="E2255" s="859">
        <v>34</v>
      </c>
      <c r="F2255" s="859">
        <v>31</v>
      </c>
      <c r="G2255" s="518" t="s">
        <v>122</v>
      </c>
      <c r="H2255" s="518" t="s">
        <v>303</v>
      </c>
      <c r="I2255" s="518">
        <v>189381</v>
      </c>
    </row>
    <row r="2256" spans="1:9" x14ac:dyDescent="0.2">
      <c r="A2256" s="518" t="s">
        <v>303</v>
      </c>
      <c r="B2256" s="518">
        <v>189399</v>
      </c>
      <c r="C2256" s="518" t="s">
        <v>2660</v>
      </c>
      <c r="D2256" s="518" t="s">
        <v>1316</v>
      </c>
      <c r="E2256" s="859">
        <v>24</v>
      </c>
      <c r="F2256" s="859">
        <v>23</v>
      </c>
      <c r="G2256" s="518" t="s">
        <v>122</v>
      </c>
      <c r="H2256" s="518" t="s">
        <v>303</v>
      </c>
      <c r="I2256" s="518">
        <v>189399</v>
      </c>
    </row>
    <row r="2257" spans="1:9" x14ac:dyDescent="0.2">
      <c r="A2257" s="518" t="s">
        <v>303</v>
      </c>
      <c r="B2257" s="518">
        <v>189407</v>
      </c>
      <c r="C2257" s="518" t="s">
        <v>2660</v>
      </c>
      <c r="D2257" s="518" t="s">
        <v>527</v>
      </c>
      <c r="E2257" s="859">
        <v>30</v>
      </c>
      <c r="F2257" s="859">
        <v>26</v>
      </c>
      <c r="G2257" s="518" t="s">
        <v>122</v>
      </c>
      <c r="H2257" s="518" t="s">
        <v>303</v>
      </c>
      <c r="I2257" s="518">
        <v>189407</v>
      </c>
    </row>
    <row r="2258" spans="1:9" x14ac:dyDescent="0.2">
      <c r="A2258" s="518" t="s">
        <v>220</v>
      </c>
      <c r="B2258" s="518">
        <v>189415</v>
      </c>
      <c r="C2258" s="518" t="s">
        <v>2660</v>
      </c>
      <c r="D2258" s="518" t="s">
        <v>815</v>
      </c>
      <c r="E2258" s="859">
        <v>30</v>
      </c>
      <c r="F2258" s="859">
        <v>0</v>
      </c>
      <c r="G2258" s="518" t="s">
        <v>122</v>
      </c>
      <c r="H2258" s="518" t="s">
        <v>220</v>
      </c>
      <c r="I2258" s="518">
        <v>189415</v>
      </c>
    </row>
    <row r="2259" spans="1:9" x14ac:dyDescent="0.2">
      <c r="A2259" s="518" t="s">
        <v>394</v>
      </c>
      <c r="B2259" s="518">
        <v>189456</v>
      </c>
      <c r="C2259" s="518" t="s">
        <v>2660</v>
      </c>
      <c r="D2259" s="518" t="s">
        <v>6069</v>
      </c>
      <c r="E2259" s="859">
        <v>32</v>
      </c>
      <c r="F2259" s="859">
        <v>32</v>
      </c>
      <c r="G2259" s="518" t="s">
        <v>122</v>
      </c>
      <c r="H2259" s="518" t="s">
        <v>394</v>
      </c>
      <c r="I2259" s="518">
        <v>189456</v>
      </c>
    </row>
    <row r="2260" spans="1:9" x14ac:dyDescent="0.2">
      <c r="A2260" s="518" t="s">
        <v>311</v>
      </c>
      <c r="B2260" s="518">
        <v>189498</v>
      </c>
      <c r="C2260" s="518" t="s">
        <v>2660</v>
      </c>
      <c r="D2260" s="518" t="s">
        <v>3694</v>
      </c>
      <c r="E2260" s="859">
        <v>23</v>
      </c>
      <c r="F2260" s="859">
        <v>23</v>
      </c>
      <c r="G2260" s="518" t="s">
        <v>122</v>
      </c>
      <c r="H2260" s="518" t="s">
        <v>311</v>
      </c>
      <c r="I2260" s="518">
        <v>189498</v>
      </c>
    </row>
    <row r="2261" spans="1:9" x14ac:dyDescent="0.2">
      <c r="A2261" s="518" t="s">
        <v>371</v>
      </c>
      <c r="B2261" s="518">
        <v>189514</v>
      </c>
      <c r="C2261" s="518" t="s">
        <v>2660</v>
      </c>
      <c r="D2261" s="518" t="s">
        <v>2716</v>
      </c>
      <c r="E2261" s="859">
        <v>24</v>
      </c>
      <c r="F2261" s="859">
        <v>22</v>
      </c>
      <c r="G2261" s="518" t="s">
        <v>122</v>
      </c>
      <c r="H2261" s="518" t="s">
        <v>371</v>
      </c>
      <c r="I2261" s="518">
        <v>189514</v>
      </c>
    </row>
    <row r="2262" spans="1:9" x14ac:dyDescent="0.2">
      <c r="A2262" s="518" t="s">
        <v>230</v>
      </c>
      <c r="B2262" s="518">
        <v>189530</v>
      </c>
      <c r="C2262" s="518" t="s">
        <v>2660</v>
      </c>
      <c r="D2262" s="518" t="s">
        <v>3695</v>
      </c>
      <c r="E2262" s="859">
        <v>34</v>
      </c>
      <c r="F2262" s="859">
        <v>0</v>
      </c>
      <c r="G2262" s="518" t="s">
        <v>128</v>
      </c>
      <c r="H2262" s="518" t="s">
        <v>230</v>
      </c>
      <c r="I2262" s="518">
        <v>189530</v>
      </c>
    </row>
    <row r="2263" spans="1:9" x14ac:dyDescent="0.2">
      <c r="A2263" s="518" t="s">
        <v>8492</v>
      </c>
      <c r="B2263" s="518">
        <v>189555</v>
      </c>
      <c r="C2263" s="518" t="s">
        <v>2660</v>
      </c>
      <c r="D2263" s="518" t="s">
        <v>3696</v>
      </c>
      <c r="E2263" s="859">
        <v>31</v>
      </c>
      <c r="F2263" s="859">
        <v>0</v>
      </c>
      <c r="G2263" s="518" t="s">
        <v>122</v>
      </c>
      <c r="H2263" s="518" t="s">
        <v>8492</v>
      </c>
      <c r="I2263" s="518">
        <v>189555</v>
      </c>
    </row>
    <row r="2264" spans="1:9" x14ac:dyDescent="0.2">
      <c r="A2264" s="518" t="s">
        <v>279</v>
      </c>
      <c r="B2264" s="518">
        <v>189563</v>
      </c>
      <c r="C2264" s="518" t="s">
        <v>2660</v>
      </c>
      <c r="D2264" s="518" t="s">
        <v>1086</v>
      </c>
      <c r="E2264" s="859">
        <v>33</v>
      </c>
      <c r="F2264" s="859">
        <v>11</v>
      </c>
      <c r="G2264" s="518" t="s">
        <v>122</v>
      </c>
      <c r="H2264" s="518" t="s">
        <v>279</v>
      </c>
      <c r="I2264" s="518">
        <v>174276</v>
      </c>
    </row>
    <row r="2265" spans="1:9" x14ac:dyDescent="0.2">
      <c r="A2265" s="518" t="s">
        <v>279</v>
      </c>
      <c r="B2265" s="518">
        <v>189571</v>
      </c>
      <c r="C2265" s="518" t="s">
        <v>2660</v>
      </c>
      <c r="D2265" s="518" t="s">
        <v>3800</v>
      </c>
      <c r="E2265" s="859">
        <v>30</v>
      </c>
      <c r="F2265" s="859">
        <v>14</v>
      </c>
      <c r="G2265" s="518" t="s">
        <v>122</v>
      </c>
      <c r="H2265" s="518" t="s">
        <v>279</v>
      </c>
      <c r="I2265" s="518">
        <v>189571</v>
      </c>
    </row>
    <row r="2266" spans="1:9" x14ac:dyDescent="0.2">
      <c r="A2266" s="518" t="s">
        <v>165</v>
      </c>
      <c r="B2266" s="518">
        <v>189696</v>
      </c>
      <c r="C2266" s="518" t="s">
        <v>2660</v>
      </c>
      <c r="D2266" s="518" t="s">
        <v>427</v>
      </c>
      <c r="E2266" s="859">
        <v>19</v>
      </c>
      <c r="F2266" s="859">
        <v>19</v>
      </c>
      <c r="G2266" s="518" t="s">
        <v>122</v>
      </c>
      <c r="H2266" s="518" t="s">
        <v>165</v>
      </c>
      <c r="I2266" s="518">
        <v>189696</v>
      </c>
    </row>
    <row r="2267" spans="1:9" x14ac:dyDescent="0.2">
      <c r="A2267" s="518" t="s">
        <v>181</v>
      </c>
      <c r="B2267" s="518">
        <v>189746</v>
      </c>
      <c r="C2267" s="518" t="s">
        <v>2660</v>
      </c>
      <c r="D2267" s="518" t="s">
        <v>3822</v>
      </c>
      <c r="E2267" s="859">
        <v>33</v>
      </c>
      <c r="F2267" s="859">
        <v>0</v>
      </c>
      <c r="G2267" s="518" t="s">
        <v>128</v>
      </c>
      <c r="H2267" s="518" t="s">
        <v>181</v>
      </c>
      <c r="I2267" s="518">
        <v>189746</v>
      </c>
    </row>
    <row r="2268" spans="1:9" x14ac:dyDescent="0.2">
      <c r="A2268" s="518" t="s">
        <v>241</v>
      </c>
      <c r="B2268" s="518">
        <v>189845</v>
      </c>
      <c r="C2268" s="518" t="s">
        <v>2660</v>
      </c>
      <c r="D2268" s="518" t="s">
        <v>3876</v>
      </c>
      <c r="E2268" s="859">
        <v>35</v>
      </c>
      <c r="F2268" s="859">
        <v>35</v>
      </c>
      <c r="G2268" s="518" t="s">
        <v>122</v>
      </c>
      <c r="H2268" s="518" t="s">
        <v>241</v>
      </c>
      <c r="I2268" s="518">
        <v>189845</v>
      </c>
    </row>
    <row r="2269" spans="1:9" x14ac:dyDescent="0.2">
      <c r="A2269" s="518" t="s">
        <v>241</v>
      </c>
      <c r="B2269" s="518">
        <v>189852</v>
      </c>
      <c r="C2269" s="518" t="s">
        <v>2660</v>
      </c>
      <c r="D2269" s="518" t="s">
        <v>3877</v>
      </c>
      <c r="E2269" s="859">
        <v>34</v>
      </c>
      <c r="F2269" s="859">
        <v>34</v>
      </c>
      <c r="G2269" s="518" t="s">
        <v>122</v>
      </c>
      <c r="H2269" s="518" t="s">
        <v>241</v>
      </c>
      <c r="I2269" s="518">
        <v>189852</v>
      </c>
    </row>
    <row r="2270" spans="1:9" x14ac:dyDescent="0.2">
      <c r="A2270" s="518" t="s">
        <v>199</v>
      </c>
      <c r="B2270" s="518">
        <v>190009</v>
      </c>
      <c r="C2270" s="518" t="s">
        <v>2660</v>
      </c>
      <c r="D2270" s="518" t="s">
        <v>891</v>
      </c>
      <c r="E2270" s="859">
        <v>31</v>
      </c>
      <c r="F2270" s="859">
        <v>29</v>
      </c>
      <c r="G2270" s="518" t="s">
        <v>122</v>
      </c>
      <c r="H2270" s="518" t="s">
        <v>199</v>
      </c>
      <c r="I2270" s="518">
        <v>190009</v>
      </c>
    </row>
    <row r="2271" spans="1:9" x14ac:dyDescent="0.2">
      <c r="A2271" s="518" t="s">
        <v>199</v>
      </c>
      <c r="B2271" s="518">
        <v>190017</v>
      </c>
      <c r="C2271" s="518" t="s">
        <v>2660</v>
      </c>
      <c r="D2271" s="518" t="s">
        <v>1139</v>
      </c>
      <c r="E2271" s="859">
        <v>33</v>
      </c>
      <c r="F2271" s="859">
        <v>25</v>
      </c>
      <c r="G2271" s="518" t="s">
        <v>122</v>
      </c>
      <c r="H2271" s="518" t="s">
        <v>199</v>
      </c>
      <c r="I2271" s="518">
        <v>190017</v>
      </c>
    </row>
    <row r="2272" spans="1:9" x14ac:dyDescent="0.2">
      <c r="A2272" s="518" t="s">
        <v>317</v>
      </c>
      <c r="B2272" s="518">
        <v>190330</v>
      </c>
      <c r="C2272" s="518" t="s">
        <v>2660</v>
      </c>
      <c r="D2272" s="518" t="s">
        <v>721</v>
      </c>
      <c r="E2272" s="859">
        <v>25</v>
      </c>
      <c r="F2272" s="859">
        <v>0</v>
      </c>
      <c r="G2272" s="518" t="s">
        <v>122</v>
      </c>
      <c r="H2272" s="518" t="s">
        <v>317</v>
      </c>
      <c r="I2272" s="518">
        <v>190330</v>
      </c>
    </row>
    <row r="2273" spans="1:9" x14ac:dyDescent="0.2">
      <c r="A2273" s="518" t="s">
        <v>317</v>
      </c>
      <c r="B2273" s="518">
        <v>190348</v>
      </c>
      <c r="C2273" s="518" t="s">
        <v>2660</v>
      </c>
      <c r="D2273" s="518" t="s">
        <v>3732</v>
      </c>
      <c r="E2273" s="859">
        <v>28</v>
      </c>
      <c r="F2273" s="859">
        <v>0</v>
      </c>
      <c r="G2273" s="518" t="s">
        <v>122</v>
      </c>
      <c r="H2273" s="518" t="s">
        <v>317</v>
      </c>
      <c r="I2273" s="518">
        <v>190348</v>
      </c>
    </row>
    <row r="2274" spans="1:9" x14ac:dyDescent="0.2">
      <c r="A2274" s="518" t="s">
        <v>317</v>
      </c>
      <c r="B2274" s="518">
        <v>190355</v>
      </c>
      <c r="C2274" s="518" t="s">
        <v>2660</v>
      </c>
      <c r="D2274" s="518" t="s">
        <v>3733</v>
      </c>
      <c r="E2274" s="859">
        <v>28</v>
      </c>
      <c r="F2274" s="859">
        <v>0</v>
      </c>
      <c r="G2274" s="518" t="s">
        <v>122</v>
      </c>
      <c r="H2274" s="518" t="s">
        <v>317</v>
      </c>
      <c r="I2274" s="518">
        <v>190355</v>
      </c>
    </row>
    <row r="2275" spans="1:9" x14ac:dyDescent="0.2">
      <c r="A2275" s="518" t="s">
        <v>279</v>
      </c>
      <c r="B2275" s="518">
        <v>190363</v>
      </c>
      <c r="C2275" s="518" t="s">
        <v>2660</v>
      </c>
      <c r="D2275" s="518" t="s">
        <v>3745</v>
      </c>
      <c r="E2275" s="859">
        <v>18</v>
      </c>
      <c r="F2275" s="859">
        <v>17</v>
      </c>
      <c r="G2275" s="518" t="s">
        <v>122</v>
      </c>
      <c r="H2275" s="518" t="s">
        <v>279</v>
      </c>
      <c r="I2275" s="518">
        <v>118729</v>
      </c>
    </row>
    <row r="2276" spans="1:9" x14ac:dyDescent="0.2">
      <c r="A2276" s="518" t="s">
        <v>349</v>
      </c>
      <c r="B2276" s="518">
        <v>190397</v>
      </c>
      <c r="C2276" s="518" t="s">
        <v>2660</v>
      </c>
      <c r="D2276" s="518" t="s">
        <v>882</v>
      </c>
      <c r="E2276" s="859">
        <v>18</v>
      </c>
      <c r="F2276" s="859">
        <v>16</v>
      </c>
      <c r="G2276" s="518" t="s">
        <v>122</v>
      </c>
      <c r="H2276" s="518" t="s">
        <v>349</v>
      </c>
      <c r="I2276" s="518">
        <v>382796</v>
      </c>
    </row>
    <row r="2277" spans="1:9" x14ac:dyDescent="0.2">
      <c r="A2277" s="518" t="s">
        <v>256</v>
      </c>
      <c r="B2277" s="518">
        <v>190579</v>
      </c>
      <c r="C2277" s="518" t="s">
        <v>2660</v>
      </c>
      <c r="D2277" s="518" t="s">
        <v>1841</v>
      </c>
      <c r="E2277" s="859">
        <v>27</v>
      </c>
      <c r="F2277" s="859">
        <v>0</v>
      </c>
      <c r="G2277" s="518" t="s">
        <v>128</v>
      </c>
      <c r="H2277" s="518" t="s">
        <v>256</v>
      </c>
      <c r="I2277" s="518">
        <v>190579</v>
      </c>
    </row>
    <row r="2278" spans="1:9" x14ac:dyDescent="0.2">
      <c r="A2278" s="518" t="s">
        <v>373</v>
      </c>
      <c r="B2278" s="518">
        <v>190850</v>
      </c>
      <c r="C2278" s="518" t="s">
        <v>2660</v>
      </c>
      <c r="D2278" s="518" t="s">
        <v>8784</v>
      </c>
      <c r="E2278" s="859">
        <v>19</v>
      </c>
      <c r="F2278" s="859">
        <v>0</v>
      </c>
      <c r="G2278" s="518" t="s">
        <v>128</v>
      </c>
      <c r="H2278" s="518" t="s">
        <v>373</v>
      </c>
      <c r="I2278" s="518">
        <v>190850</v>
      </c>
    </row>
    <row r="2279" spans="1:9" x14ac:dyDescent="0.2">
      <c r="A2279" s="518" t="s">
        <v>209</v>
      </c>
      <c r="B2279" s="518">
        <v>190876</v>
      </c>
      <c r="C2279" s="518" t="s">
        <v>2660</v>
      </c>
      <c r="D2279" s="518" t="s">
        <v>3878</v>
      </c>
      <c r="E2279" s="859">
        <v>35</v>
      </c>
      <c r="F2279" s="859">
        <v>35</v>
      </c>
      <c r="G2279" s="518" t="s">
        <v>122</v>
      </c>
      <c r="H2279" s="518" t="s">
        <v>209</v>
      </c>
      <c r="I2279" s="518">
        <v>190876</v>
      </c>
    </row>
    <row r="2280" spans="1:9" x14ac:dyDescent="0.2">
      <c r="A2280" s="518" t="s">
        <v>295</v>
      </c>
      <c r="B2280" s="518">
        <v>190900</v>
      </c>
      <c r="C2280" s="518" t="s">
        <v>2660</v>
      </c>
      <c r="D2280" s="518" t="s">
        <v>2309</v>
      </c>
      <c r="E2280" s="859">
        <v>32</v>
      </c>
      <c r="F2280" s="859">
        <v>0</v>
      </c>
      <c r="G2280" s="518" t="s">
        <v>122</v>
      </c>
      <c r="H2280" s="518" t="s">
        <v>295</v>
      </c>
      <c r="I2280" s="518">
        <v>190900</v>
      </c>
    </row>
    <row r="2281" spans="1:9" x14ac:dyDescent="0.2">
      <c r="A2281" s="518" t="s">
        <v>285</v>
      </c>
      <c r="B2281" s="518">
        <v>191049</v>
      </c>
      <c r="C2281" s="518" t="s">
        <v>2660</v>
      </c>
      <c r="D2281" s="518" t="s">
        <v>720</v>
      </c>
      <c r="E2281" s="859">
        <v>15</v>
      </c>
      <c r="F2281" s="859">
        <v>15</v>
      </c>
      <c r="G2281" s="518" t="s">
        <v>122</v>
      </c>
      <c r="H2281" s="518" t="s">
        <v>285</v>
      </c>
      <c r="I2281" s="518">
        <v>191049</v>
      </c>
    </row>
    <row r="2282" spans="1:9" x14ac:dyDescent="0.2">
      <c r="A2282" s="518" t="s">
        <v>269</v>
      </c>
      <c r="B2282" s="518">
        <v>191353</v>
      </c>
      <c r="C2282" s="518" t="s">
        <v>2660</v>
      </c>
      <c r="D2282" s="518" t="s">
        <v>3711</v>
      </c>
      <c r="E2282" s="859">
        <v>33</v>
      </c>
      <c r="F2282" s="859">
        <v>29</v>
      </c>
      <c r="G2282" s="518" t="s">
        <v>122</v>
      </c>
      <c r="H2282" s="518" t="s">
        <v>269</v>
      </c>
      <c r="I2282" s="518">
        <v>191353</v>
      </c>
    </row>
    <row r="2283" spans="1:9" x14ac:dyDescent="0.2">
      <c r="A2283" s="518" t="s">
        <v>269</v>
      </c>
      <c r="B2283" s="518">
        <v>191379</v>
      </c>
      <c r="C2283" s="518" t="s">
        <v>2660</v>
      </c>
      <c r="D2283" s="518" t="s">
        <v>3712</v>
      </c>
      <c r="E2283" s="859">
        <v>34</v>
      </c>
      <c r="F2283" s="859">
        <v>30</v>
      </c>
      <c r="G2283" s="518" t="s">
        <v>122</v>
      </c>
      <c r="H2283" s="518" t="s">
        <v>269</v>
      </c>
      <c r="I2283" s="518">
        <v>191379</v>
      </c>
    </row>
    <row r="2284" spans="1:9" x14ac:dyDescent="0.2">
      <c r="A2284" s="518" t="s">
        <v>378</v>
      </c>
      <c r="B2284" s="518">
        <v>191874</v>
      </c>
      <c r="C2284" s="518" t="s">
        <v>2660</v>
      </c>
      <c r="D2284" s="518" t="s">
        <v>3843</v>
      </c>
      <c r="E2284" s="859">
        <v>28</v>
      </c>
      <c r="F2284" s="859">
        <v>0</v>
      </c>
      <c r="G2284" s="518" t="s">
        <v>128</v>
      </c>
      <c r="H2284" s="518" t="s">
        <v>378</v>
      </c>
      <c r="I2284" s="518">
        <v>191874</v>
      </c>
    </row>
    <row r="2285" spans="1:9" x14ac:dyDescent="0.2">
      <c r="A2285" s="518" t="s">
        <v>164</v>
      </c>
      <c r="B2285" s="518">
        <v>192328</v>
      </c>
      <c r="C2285" s="518" t="s">
        <v>2660</v>
      </c>
      <c r="D2285" s="518" t="s">
        <v>472</v>
      </c>
      <c r="E2285" s="859">
        <v>30</v>
      </c>
      <c r="F2285" s="859">
        <v>28</v>
      </c>
      <c r="G2285" s="518" t="s">
        <v>122</v>
      </c>
      <c r="H2285" s="518" t="s">
        <v>164</v>
      </c>
      <c r="I2285" s="518">
        <v>192328</v>
      </c>
    </row>
    <row r="2286" spans="1:9" x14ac:dyDescent="0.2">
      <c r="A2286" s="518" t="s">
        <v>164</v>
      </c>
      <c r="B2286" s="518">
        <v>192344</v>
      </c>
      <c r="C2286" s="518" t="s">
        <v>2660</v>
      </c>
      <c r="D2286" s="518" t="s">
        <v>667</v>
      </c>
      <c r="E2286" s="859">
        <v>31</v>
      </c>
      <c r="F2286" s="859">
        <v>30</v>
      </c>
      <c r="G2286" s="518" t="s">
        <v>122</v>
      </c>
      <c r="H2286" s="518" t="s">
        <v>164</v>
      </c>
      <c r="I2286" s="518">
        <v>192344</v>
      </c>
    </row>
    <row r="2287" spans="1:9" x14ac:dyDescent="0.2">
      <c r="A2287" s="518" t="s">
        <v>375</v>
      </c>
      <c r="B2287" s="518">
        <v>192377</v>
      </c>
      <c r="C2287" s="518" t="s">
        <v>2660</v>
      </c>
      <c r="D2287" s="518" t="s">
        <v>3717</v>
      </c>
      <c r="E2287" s="859">
        <v>36</v>
      </c>
      <c r="F2287" s="859">
        <v>0</v>
      </c>
      <c r="G2287" s="518" t="s">
        <v>128</v>
      </c>
      <c r="H2287" s="518" t="s">
        <v>375</v>
      </c>
      <c r="I2287" s="518">
        <v>192377</v>
      </c>
    </row>
    <row r="2288" spans="1:9" x14ac:dyDescent="0.2">
      <c r="A2288" s="518" t="s">
        <v>349</v>
      </c>
      <c r="B2288" s="518">
        <v>192492</v>
      </c>
      <c r="C2288" s="518" t="s">
        <v>2660</v>
      </c>
      <c r="D2288" s="518" t="s">
        <v>3718</v>
      </c>
      <c r="E2288" s="859">
        <v>26</v>
      </c>
      <c r="F2288" s="859">
        <v>26</v>
      </c>
      <c r="G2288" s="518" t="s">
        <v>128</v>
      </c>
      <c r="H2288" s="518" t="s">
        <v>349</v>
      </c>
      <c r="I2288" s="518">
        <v>192492</v>
      </c>
    </row>
    <row r="2289" spans="1:9" x14ac:dyDescent="0.2">
      <c r="A2289" s="518" t="s">
        <v>349</v>
      </c>
      <c r="B2289" s="518">
        <v>192542</v>
      </c>
      <c r="C2289" s="518" t="s">
        <v>2660</v>
      </c>
      <c r="D2289" s="518" t="s">
        <v>3719</v>
      </c>
      <c r="E2289" s="859">
        <v>31</v>
      </c>
      <c r="F2289" s="859">
        <v>31</v>
      </c>
      <c r="G2289" s="518" t="s">
        <v>128</v>
      </c>
      <c r="H2289" s="518" t="s">
        <v>349</v>
      </c>
      <c r="I2289" s="518">
        <v>192542</v>
      </c>
    </row>
    <row r="2290" spans="1:9" x14ac:dyDescent="0.2">
      <c r="A2290" s="518" t="s">
        <v>8494</v>
      </c>
      <c r="B2290" s="518">
        <v>192641</v>
      </c>
      <c r="C2290" s="518" t="s">
        <v>2660</v>
      </c>
      <c r="D2290" s="518" t="s">
        <v>1228</v>
      </c>
      <c r="E2290" s="859">
        <v>31</v>
      </c>
      <c r="F2290" s="859">
        <v>31</v>
      </c>
      <c r="G2290" s="518" t="s">
        <v>128</v>
      </c>
      <c r="H2290" s="518" t="s">
        <v>8494</v>
      </c>
      <c r="I2290" s="518">
        <v>192641</v>
      </c>
    </row>
    <row r="2291" spans="1:9" x14ac:dyDescent="0.2">
      <c r="A2291" s="518" t="s">
        <v>318</v>
      </c>
      <c r="B2291" s="518">
        <v>192773</v>
      </c>
      <c r="C2291" s="518" t="s">
        <v>2660</v>
      </c>
      <c r="D2291" s="518" t="s">
        <v>1265</v>
      </c>
      <c r="E2291" s="859">
        <v>22</v>
      </c>
      <c r="F2291" s="859">
        <v>22</v>
      </c>
      <c r="G2291" s="518" t="s">
        <v>122</v>
      </c>
      <c r="H2291" s="518" t="s">
        <v>318</v>
      </c>
      <c r="I2291" s="518">
        <v>192773</v>
      </c>
    </row>
    <row r="2292" spans="1:9" x14ac:dyDescent="0.2">
      <c r="A2292" s="518" t="s">
        <v>395</v>
      </c>
      <c r="B2292" s="518">
        <v>192799</v>
      </c>
      <c r="C2292" s="518" t="s">
        <v>2660</v>
      </c>
      <c r="D2292" s="518" t="s">
        <v>1668</v>
      </c>
      <c r="E2292" s="859">
        <v>21</v>
      </c>
      <c r="F2292" s="859">
        <v>20</v>
      </c>
      <c r="G2292" s="518" t="s">
        <v>122</v>
      </c>
      <c r="H2292" s="518" t="s">
        <v>395</v>
      </c>
      <c r="I2292" s="518">
        <v>192799</v>
      </c>
    </row>
    <row r="2293" spans="1:9" x14ac:dyDescent="0.2">
      <c r="A2293" s="518" t="s">
        <v>349</v>
      </c>
      <c r="B2293" s="518">
        <v>192823</v>
      </c>
      <c r="C2293" s="518" t="s">
        <v>2660</v>
      </c>
      <c r="D2293" s="518" t="s">
        <v>994</v>
      </c>
      <c r="E2293" s="859">
        <v>25</v>
      </c>
      <c r="F2293" s="859">
        <v>15</v>
      </c>
      <c r="G2293" s="518" t="s">
        <v>122</v>
      </c>
      <c r="H2293" s="518" t="s">
        <v>349</v>
      </c>
      <c r="I2293" s="518">
        <v>192823</v>
      </c>
    </row>
    <row r="2294" spans="1:9" x14ac:dyDescent="0.2">
      <c r="A2294" s="518" t="s">
        <v>380</v>
      </c>
      <c r="B2294" s="518">
        <v>192831</v>
      </c>
      <c r="C2294" s="518" t="s">
        <v>2660</v>
      </c>
      <c r="D2294" s="518" t="s">
        <v>679</v>
      </c>
      <c r="E2294" s="859">
        <v>28</v>
      </c>
      <c r="F2294" s="859">
        <v>28</v>
      </c>
      <c r="G2294" s="518" t="s">
        <v>122</v>
      </c>
      <c r="H2294" s="518" t="s">
        <v>380</v>
      </c>
      <c r="I2294" s="518">
        <v>192831</v>
      </c>
    </row>
    <row r="2295" spans="1:9" x14ac:dyDescent="0.2">
      <c r="A2295" s="518" t="s">
        <v>180</v>
      </c>
      <c r="B2295" s="518">
        <v>192856</v>
      </c>
      <c r="C2295" s="518" t="s">
        <v>2660</v>
      </c>
      <c r="D2295" s="518" t="s">
        <v>3885</v>
      </c>
      <c r="E2295" s="859">
        <v>23</v>
      </c>
      <c r="F2295" s="859">
        <v>0</v>
      </c>
      <c r="G2295" s="518" t="s">
        <v>128</v>
      </c>
      <c r="H2295" s="518" t="s">
        <v>180</v>
      </c>
      <c r="I2295" s="518">
        <v>192856</v>
      </c>
    </row>
    <row r="2296" spans="1:9" x14ac:dyDescent="0.2">
      <c r="A2296" s="518" t="s">
        <v>180</v>
      </c>
      <c r="B2296" s="518">
        <v>192864</v>
      </c>
      <c r="C2296" s="518" t="s">
        <v>2660</v>
      </c>
      <c r="D2296" s="518" t="s">
        <v>3886</v>
      </c>
      <c r="E2296" s="859">
        <v>33</v>
      </c>
      <c r="F2296" s="859">
        <v>0</v>
      </c>
      <c r="G2296" s="518" t="s">
        <v>128</v>
      </c>
      <c r="H2296" s="518" t="s">
        <v>180</v>
      </c>
      <c r="I2296" s="518">
        <v>192864</v>
      </c>
    </row>
    <row r="2297" spans="1:9" x14ac:dyDescent="0.2">
      <c r="A2297" s="518" t="s">
        <v>250</v>
      </c>
      <c r="B2297" s="518">
        <v>192971</v>
      </c>
      <c r="C2297" s="518" t="s">
        <v>2660</v>
      </c>
      <c r="D2297" s="518" t="s">
        <v>680</v>
      </c>
      <c r="E2297" s="859">
        <v>21</v>
      </c>
      <c r="F2297" s="859">
        <v>21</v>
      </c>
      <c r="G2297" s="518" t="s">
        <v>122</v>
      </c>
      <c r="H2297" s="518" t="s">
        <v>250</v>
      </c>
      <c r="I2297" s="518">
        <v>192971</v>
      </c>
    </row>
    <row r="2298" spans="1:9" x14ac:dyDescent="0.2">
      <c r="A2298" s="518" t="s">
        <v>167</v>
      </c>
      <c r="B2298" s="518">
        <v>193086</v>
      </c>
      <c r="C2298" s="518" t="s">
        <v>2660</v>
      </c>
      <c r="D2298" s="518" t="s">
        <v>8785</v>
      </c>
      <c r="E2298" s="859">
        <v>35</v>
      </c>
      <c r="F2298" s="859">
        <v>32</v>
      </c>
      <c r="G2298" s="518" t="s">
        <v>122</v>
      </c>
      <c r="H2298" s="518" t="s">
        <v>167</v>
      </c>
      <c r="I2298" s="518">
        <v>193086</v>
      </c>
    </row>
    <row r="2299" spans="1:9" x14ac:dyDescent="0.2">
      <c r="A2299" s="518" t="s">
        <v>321</v>
      </c>
      <c r="B2299" s="518">
        <v>193110</v>
      </c>
      <c r="C2299" s="518" t="s">
        <v>2660</v>
      </c>
      <c r="D2299" s="518" t="s">
        <v>1834</v>
      </c>
      <c r="E2299" s="859">
        <v>31</v>
      </c>
      <c r="F2299" s="859">
        <v>0</v>
      </c>
      <c r="G2299" s="518" t="s">
        <v>128</v>
      </c>
      <c r="H2299" s="518" t="s">
        <v>321</v>
      </c>
      <c r="I2299" s="518">
        <v>193110</v>
      </c>
    </row>
    <row r="2300" spans="1:9" x14ac:dyDescent="0.2">
      <c r="A2300" s="518" t="s">
        <v>167</v>
      </c>
      <c r="B2300" s="518">
        <v>193128</v>
      </c>
      <c r="C2300" s="518" t="s">
        <v>2660</v>
      </c>
      <c r="D2300" s="518" t="s">
        <v>8786</v>
      </c>
      <c r="E2300" s="859">
        <v>33</v>
      </c>
      <c r="F2300" s="859">
        <v>33</v>
      </c>
      <c r="G2300" s="518" t="s">
        <v>122</v>
      </c>
      <c r="H2300" s="518" t="s">
        <v>167</v>
      </c>
      <c r="I2300" s="518">
        <v>193128</v>
      </c>
    </row>
    <row r="2301" spans="1:9" x14ac:dyDescent="0.2">
      <c r="A2301" s="518" t="s">
        <v>146</v>
      </c>
      <c r="B2301" s="518">
        <v>193318</v>
      </c>
      <c r="C2301" s="518" t="s">
        <v>2660</v>
      </c>
      <c r="D2301" s="518" t="s">
        <v>7558</v>
      </c>
      <c r="E2301" s="859">
        <v>35</v>
      </c>
      <c r="F2301" s="859">
        <v>0</v>
      </c>
      <c r="G2301" s="518" t="s">
        <v>122</v>
      </c>
      <c r="H2301" s="518" t="s">
        <v>146</v>
      </c>
      <c r="I2301" s="518">
        <v>193318</v>
      </c>
    </row>
    <row r="2302" spans="1:9" x14ac:dyDescent="0.2">
      <c r="A2302" s="518" t="s">
        <v>146</v>
      </c>
      <c r="B2302" s="518">
        <v>193383</v>
      </c>
      <c r="C2302" s="518" t="s">
        <v>2660</v>
      </c>
      <c r="D2302" s="518" t="s">
        <v>8787</v>
      </c>
      <c r="E2302" s="859">
        <v>23</v>
      </c>
      <c r="F2302" s="859">
        <v>0</v>
      </c>
      <c r="G2302" s="518" t="s">
        <v>122</v>
      </c>
      <c r="H2302" s="518" t="s">
        <v>146</v>
      </c>
      <c r="I2302" s="518">
        <v>193383</v>
      </c>
    </row>
    <row r="2303" spans="1:9" x14ac:dyDescent="0.2">
      <c r="A2303" s="518" t="s">
        <v>344</v>
      </c>
      <c r="B2303" s="518">
        <v>193391</v>
      </c>
      <c r="C2303" s="518" t="s">
        <v>2660</v>
      </c>
      <c r="D2303" s="518" t="s">
        <v>1045</v>
      </c>
      <c r="E2303" s="859">
        <v>35</v>
      </c>
      <c r="F2303" s="859">
        <v>35</v>
      </c>
      <c r="G2303" s="518" t="s">
        <v>122</v>
      </c>
      <c r="H2303" s="518" t="s">
        <v>344</v>
      </c>
      <c r="I2303" s="518">
        <v>193391</v>
      </c>
    </row>
    <row r="2304" spans="1:9" x14ac:dyDescent="0.2">
      <c r="A2304" s="518" t="s">
        <v>344</v>
      </c>
      <c r="B2304" s="518">
        <v>193409</v>
      </c>
      <c r="C2304" s="518" t="s">
        <v>2660</v>
      </c>
      <c r="D2304" s="518" t="s">
        <v>3746</v>
      </c>
      <c r="E2304" s="859">
        <v>32</v>
      </c>
      <c r="F2304" s="859">
        <v>32</v>
      </c>
      <c r="G2304" s="518" t="s">
        <v>122</v>
      </c>
      <c r="H2304" s="518" t="s">
        <v>344</v>
      </c>
      <c r="I2304" s="518">
        <v>193409</v>
      </c>
    </row>
    <row r="2305" spans="1:9" x14ac:dyDescent="0.2">
      <c r="A2305" s="518" t="s">
        <v>257</v>
      </c>
      <c r="B2305" s="518">
        <v>193417</v>
      </c>
      <c r="C2305" s="518" t="s">
        <v>2660</v>
      </c>
      <c r="D2305" s="518" t="s">
        <v>3747</v>
      </c>
      <c r="E2305" s="859">
        <v>34</v>
      </c>
      <c r="F2305" s="859">
        <v>32</v>
      </c>
      <c r="G2305" s="518" t="s">
        <v>122</v>
      </c>
      <c r="H2305" s="518" t="s">
        <v>257</v>
      </c>
      <c r="I2305" s="518">
        <v>193417</v>
      </c>
    </row>
    <row r="2306" spans="1:9" x14ac:dyDescent="0.2">
      <c r="A2306" s="518" t="s">
        <v>257</v>
      </c>
      <c r="B2306" s="518">
        <v>193425</v>
      </c>
      <c r="C2306" s="518" t="s">
        <v>2660</v>
      </c>
      <c r="D2306" s="518" t="s">
        <v>3748</v>
      </c>
      <c r="E2306" s="859">
        <v>34</v>
      </c>
      <c r="F2306" s="859">
        <v>34</v>
      </c>
      <c r="G2306" s="518" t="s">
        <v>122</v>
      </c>
      <c r="H2306" s="518" t="s">
        <v>257</v>
      </c>
      <c r="I2306" s="518">
        <v>193425</v>
      </c>
    </row>
    <row r="2307" spans="1:9" x14ac:dyDescent="0.2">
      <c r="A2307" s="518" t="s">
        <v>385</v>
      </c>
      <c r="B2307" s="518">
        <v>193441</v>
      </c>
      <c r="C2307" s="518" t="s">
        <v>2660</v>
      </c>
      <c r="D2307" s="518" t="s">
        <v>387</v>
      </c>
      <c r="E2307" s="859">
        <v>27</v>
      </c>
      <c r="F2307" s="859">
        <v>20</v>
      </c>
      <c r="G2307" s="518" t="s">
        <v>122</v>
      </c>
      <c r="H2307" s="518" t="s">
        <v>385</v>
      </c>
      <c r="I2307" s="518">
        <v>193441</v>
      </c>
    </row>
    <row r="2308" spans="1:9" x14ac:dyDescent="0.2">
      <c r="A2308" s="518" t="s">
        <v>155</v>
      </c>
      <c r="B2308" s="518">
        <v>193458</v>
      </c>
      <c r="C2308" s="518" t="s">
        <v>2660</v>
      </c>
      <c r="D2308" s="518" t="s">
        <v>531</v>
      </c>
      <c r="E2308" s="859">
        <v>31</v>
      </c>
      <c r="F2308" s="859">
        <v>0</v>
      </c>
      <c r="G2308" s="518" t="s">
        <v>122</v>
      </c>
      <c r="H2308" s="518" t="s">
        <v>155</v>
      </c>
      <c r="I2308" s="518">
        <v>193458</v>
      </c>
    </row>
    <row r="2309" spans="1:9" x14ac:dyDescent="0.2">
      <c r="A2309" s="518" t="s">
        <v>155</v>
      </c>
      <c r="B2309" s="518">
        <v>193466</v>
      </c>
      <c r="C2309" s="518" t="s">
        <v>2660</v>
      </c>
      <c r="D2309" s="518" t="s">
        <v>531</v>
      </c>
      <c r="E2309" s="859">
        <v>35</v>
      </c>
      <c r="F2309" s="859">
        <v>0</v>
      </c>
      <c r="G2309" s="518" t="s">
        <v>122</v>
      </c>
      <c r="H2309" s="518" t="s">
        <v>155</v>
      </c>
      <c r="I2309" s="518">
        <v>193466</v>
      </c>
    </row>
    <row r="2310" spans="1:9" x14ac:dyDescent="0.2">
      <c r="A2310" s="518" t="s">
        <v>155</v>
      </c>
      <c r="B2310" s="518">
        <v>193474</v>
      </c>
      <c r="C2310" s="518" t="s">
        <v>2660</v>
      </c>
      <c r="D2310" s="518" t="s">
        <v>531</v>
      </c>
      <c r="E2310" s="859">
        <v>27</v>
      </c>
      <c r="F2310" s="859">
        <v>0</v>
      </c>
      <c r="G2310" s="518" t="s">
        <v>122</v>
      </c>
      <c r="H2310" s="518" t="s">
        <v>155</v>
      </c>
      <c r="I2310" s="518">
        <v>193474</v>
      </c>
    </row>
    <row r="2311" spans="1:9" x14ac:dyDescent="0.2">
      <c r="A2311" s="518" t="s">
        <v>147</v>
      </c>
      <c r="B2311" s="518">
        <v>193482</v>
      </c>
      <c r="C2311" s="518" t="s">
        <v>2660</v>
      </c>
      <c r="D2311" s="518" t="s">
        <v>508</v>
      </c>
      <c r="E2311" s="859">
        <v>17</v>
      </c>
      <c r="F2311" s="859">
        <v>0</v>
      </c>
      <c r="G2311" s="518" t="s">
        <v>122</v>
      </c>
      <c r="H2311" s="518" t="s">
        <v>147</v>
      </c>
      <c r="I2311" s="518">
        <v>193482</v>
      </c>
    </row>
    <row r="2312" spans="1:9" x14ac:dyDescent="0.2">
      <c r="A2312" s="518" t="s">
        <v>147</v>
      </c>
      <c r="B2312" s="518">
        <v>193490</v>
      </c>
      <c r="C2312" s="518" t="s">
        <v>2660</v>
      </c>
      <c r="D2312" s="518" t="s">
        <v>796</v>
      </c>
      <c r="E2312" s="859">
        <v>27</v>
      </c>
      <c r="F2312" s="859">
        <v>25</v>
      </c>
      <c r="G2312" s="518" t="s">
        <v>122</v>
      </c>
      <c r="H2312" s="518" t="s">
        <v>147</v>
      </c>
      <c r="I2312" s="518">
        <v>193490</v>
      </c>
    </row>
    <row r="2313" spans="1:9" x14ac:dyDescent="0.2">
      <c r="A2313" s="518" t="s">
        <v>306</v>
      </c>
      <c r="B2313" s="518">
        <v>193516</v>
      </c>
      <c r="C2313" s="518" t="s">
        <v>2660</v>
      </c>
      <c r="D2313" s="518" t="s">
        <v>3789</v>
      </c>
      <c r="E2313" s="859">
        <v>31</v>
      </c>
      <c r="F2313" s="859">
        <v>0</v>
      </c>
      <c r="G2313" s="518" t="s">
        <v>122</v>
      </c>
      <c r="H2313" s="518" t="s">
        <v>306</v>
      </c>
      <c r="I2313" s="518">
        <v>193516</v>
      </c>
    </row>
    <row r="2314" spans="1:9" x14ac:dyDescent="0.2">
      <c r="A2314" s="518" t="s">
        <v>349</v>
      </c>
      <c r="B2314" s="518">
        <v>193524</v>
      </c>
      <c r="C2314" s="518" t="s">
        <v>2660</v>
      </c>
      <c r="D2314" s="518" t="s">
        <v>8085</v>
      </c>
      <c r="E2314" s="859">
        <v>18</v>
      </c>
      <c r="F2314" s="859">
        <v>0</v>
      </c>
      <c r="G2314" s="518" t="s">
        <v>128</v>
      </c>
      <c r="H2314" s="518" t="s">
        <v>349</v>
      </c>
      <c r="I2314" s="518">
        <v>193524</v>
      </c>
    </row>
    <row r="2315" spans="1:9" x14ac:dyDescent="0.2">
      <c r="A2315" s="518" t="s">
        <v>349</v>
      </c>
      <c r="B2315" s="518">
        <v>193540</v>
      </c>
      <c r="C2315" s="518" t="s">
        <v>2660</v>
      </c>
      <c r="D2315" s="518" t="s">
        <v>6710</v>
      </c>
      <c r="E2315" s="859">
        <v>15</v>
      </c>
      <c r="F2315" s="859">
        <v>0</v>
      </c>
      <c r="G2315" s="518" t="s">
        <v>128</v>
      </c>
      <c r="H2315" s="518" t="s">
        <v>349</v>
      </c>
      <c r="I2315" s="518">
        <v>193540</v>
      </c>
    </row>
    <row r="2316" spans="1:9" x14ac:dyDescent="0.2">
      <c r="A2316" s="518" t="s">
        <v>228</v>
      </c>
      <c r="B2316" s="518">
        <v>193565</v>
      </c>
      <c r="C2316" s="518" t="s">
        <v>2660</v>
      </c>
      <c r="D2316" s="518" t="s">
        <v>452</v>
      </c>
      <c r="E2316" s="859">
        <v>17</v>
      </c>
      <c r="F2316" s="859">
        <v>0</v>
      </c>
      <c r="G2316" s="518" t="s">
        <v>122</v>
      </c>
      <c r="H2316" s="518" t="s">
        <v>228</v>
      </c>
      <c r="I2316" s="518">
        <v>193565</v>
      </c>
    </row>
    <row r="2317" spans="1:9" x14ac:dyDescent="0.2">
      <c r="A2317" s="518" t="s">
        <v>217</v>
      </c>
      <c r="B2317" s="518">
        <v>193722</v>
      </c>
      <c r="C2317" s="518" t="s">
        <v>2660</v>
      </c>
      <c r="D2317" s="518" t="s">
        <v>746</v>
      </c>
      <c r="E2317" s="859">
        <v>30</v>
      </c>
      <c r="F2317" s="859">
        <v>29</v>
      </c>
      <c r="G2317" s="518" t="s">
        <v>122</v>
      </c>
      <c r="H2317" s="518" t="s">
        <v>217</v>
      </c>
      <c r="I2317" s="518">
        <v>193722</v>
      </c>
    </row>
    <row r="2318" spans="1:9" x14ac:dyDescent="0.2">
      <c r="A2318" s="518" t="s">
        <v>179</v>
      </c>
      <c r="B2318" s="518">
        <v>193763</v>
      </c>
      <c r="C2318" s="518" t="s">
        <v>2660</v>
      </c>
      <c r="D2318" s="518" t="s">
        <v>1342</v>
      </c>
      <c r="E2318" s="859">
        <v>21</v>
      </c>
      <c r="F2318" s="859">
        <v>0</v>
      </c>
      <c r="G2318" s="518" t="s">
        <v>128</v>
      </c>
      <c r="H2318" s="518" t="s">
        <v>179</v>
      </c>
      <c r="I2318" s="518">
        <v>193763</v>
      </c>
    </row>
    <row r="2319" spans="1:9" x14ac:dyDescent="0.2">
      <c r="A2319" s="518" t="s">
        <v>313</v>
      </c>
      <c r="B2319" s="518">
        <v>193920</v>
      </c>
      <c r="C2319" s="518" t="s">
        <v>2660</v>
      </c>
      <c r="D2319" s="518" t="s">
        <v>1502</v>
      </c>
      <c r="E2319" s="859">
        <v>31</v>
      </c>
      <c r="F2319" s="859">
        <v>25</v>
      </c>
      <c r="G2319" s="518" t="s">
        <v>122</v>
      </c>
      <c r="H2319" s="518" t="s">
        <v>313</v>
      </c>
      <c r="I2319" s="518">
        <v>193920</v>
      </c>
    </row>
    <row r="2320" spans="1:9" x14ac:dyDescent="0.2">
      <c r="A2320" s="518" t="s">
        <v>313</v>
      </c>
      <c r="B2320" s="518">
        <v>193938</v>
      </c>
      <c r="C2320" s="518" t="s">
        <v>2660</v>
      </c>
      <c r="D2320" s="518" t="s">
        <v>2725</v>
      </c>
      <c r="E2320" s="859">
        <v>25</v>
      </c>
      <c r="F2320" s="859">
        <v>20</v>
      </c>
      <c r="G2320" s="518" t="s">
        <v>122</v>
      </c>
      <c r="H2320" s="518" t="s">
        <v>313</v>
      </c>
      <c r="I2320" s="518">
        <v>193938</v>
      </c>
    </row>
    <row r="2321" spans="1:9" x14ac:dyDescent="0.2">
      <c r="A2321" s="518" t="s">
        <v>313</v>
      </c>
      <c r="B2321" s="518">
        <v>193946</v>
      </c>
      <c r="C2321" s="518" t="s">
        <v>2660</v>
      </c>
      <c r="D2321" s="518" t="s">
        <v>1565</v>
      </c>
      <c r="E2321" s="859">
        <v>19</v>
      </c>
      <c r="F2321" s="859">
        <v>16</v>
      </c>
      <c r="G2321" s="518" t="s">
        <v>122</v>
      </c>
      <c r="H2321" s="518" t="s">
        <v>313</v>
      </c>
      <c r="I2321" s="518">
        <v>193946</v>
      </c>
    </row>
    <row r="2322" spans="1:9" x14ac:dyDescent="0.2">
      <c r="A2322" s="518" t="s">
        <v>305</v>
      </c>
      <c r="B2322" s="518">
        <v>193995</v>
      </c>
      <c r="C2322" s="518" t="s">
        <v>2660</v>
      </c>
      <c r="D2322" s="518" t="s">
        <v>8788</v>
      </c>
      <c r="E2322" s="859">
        <v>21</v>
      </c>
      <c r="F2322" s="859">
        <v>21</v>
      </c>
      <c r="G2322" s="518" t="s">
        <v>122</v>
      </c>
      <c r="H2322" s="518" t="s">
        <v>305</v>
      </c>
      <c r="I2322" s="518">
        <v>193995</v>
      </c>
    </row>
    <row r="2323" spans="1:9" x14ac:dyDescent="0.2">
      <c r="A2323" s="518" t="s">
        <v>270</v>
      </c>
      <c r="B2323" s="518">
        <v>194050</v>
      </c>
      <c r="C2323" s="518" t="s">
        <v>2660</v>
      </c>
      <c r="D2323" s="518" t="s">
        <v>538</v>
      </c>
      <c r="E2323" s="859">
        <v>20</v>
      </c>
      <c r="F2323" s="859">
        <v>20</v>
      </c>
      <c r="G2323" s="518" t="s">
        <v>122</v>
      </c>
      <c r="H2323" s="518" t="s">
        <v>270</v>
      </c>
      <c r="I2323" s="518">
        <v>194050</v>
      </c>
    </row>
    <row r="2324" spans="1:9" x14ac:dyDescent="0.2">
      <c r="A2324" s="518" t="s">
        <v>266</v>
      </c>
      <c r="B2324" s="518">
        <v>194118</v>
      </c>
      <c r="C2324" s="518" t="s">
        <v>2660</v>
      </c>
      <c r="D2324" s="518" t="s">
        <v>867</v>
      </c>
      <c r="E2324" s="859">
        <v>34</v>
      </c>
      <c r="F2324" s="859">
        <v>0</v>
      </c>
      <c r="G2324" s="518" t="s">
        <v>122</v>
      </c>
      <c r="H2324" s="518" t="s">
        <v>266</v>
      </c>
      <c r="I2324" s="518">
        <v>194118</v>
      </c>
    </row>
    <row r="2325" spans="1:9" x14ac:dyDescent="0.2">
      <c r="A2325" s="518" t="s">
        <v>266</v>
      </c>
      <c r="B2325" s="518">
        <v>194126</v>
      </c>
      <c r="C2325" s="518" t="s">
        <v>2660</v>
      </c>
      <c r="D2325" s="518" t="s">
        <v>3675</v>
      </c>
      <c r="E2325" s="859">
        <v>24</v>
      </c>
      <c r="F2325" s="859">
        <v>0</v>
      </c>
      <c r="G2325" s="518" t="s">
        <v>122</v>
      </c>
      <c r="H2325" s="518" t="s">
        <v>266</v>
      </c>
      <c r="I2325" s="518">
        <v>194126</v>
      </c>
    </row>
    <row r="2326" spans="1:9" x14ac:dyDescent="0.2">
      <c r="A2326" s="518" t="s">
        <v>296</v>
      </c>
      <c r="B2326" s="518">
        <v>194266</v>
      </c>
      <c r="C2326" s="518" t="s">
        <v>2660</v>
      </c>
      <c r="D2326" s="518" t="s">
        <v>447</v>
      </c>
      <c r="E2326" s="859">
        <v>34</v>
      </c>
      <c r="F2326" s="859">
        <v>27</v>
      </c>
      <c r="G2326" s="518" t="s">
        <v>122</v>
      </c>
      <c r="H2326" s="518" t="s">
        <v>296</v>
      </c>
      <c r="I2326" s="518">
        <v>194266</v>
      </c>
    </row>
    <row r="2327" spans="1:9" x14ac:dyDescent="0.2">
      <c r="A2327" s="518" t="s">
        <v>166</v>
      </c>
      <c r="B2327" s="518">
        <v>194290</v>
      </c>
      <c r="C2327" s="518" t="s">
        <v>2660</v>
      </c>
      <c r="D2327" s="518" t="s">
        <v>8789</v>
      </c>
      <c r="E2327" s="859">
        <v>30</v>
      </c>
      <c r="F2327" s="859">
        <v>30</v>
      </c>
      <c r="G2327" s="518" t="s">
        <v>128</v>
      </c>
      <c r="H2327" s="518" t="s">
        <v>166</v>
      </c>
      <c r="I2327" s="518">
        <v>194290</v>
      </c>
    </row>
    <row r="2328" spans="1:9" x14ac:dyDescent="0.2">
      <c r="A2328" s="518" t="s">
        <v>296</v>
      </c>
      <c r="B2328" s="518">
        <v>194308</v>
      </c>
      <c r="C2328" s="518" t="s">
        <v>2660</v>
      </c>
      <c r="D2328" s="518" t="s">
        <v>3713</v>
      </c>
      <c r="E2328" s="859">
        <v>22</v>
      </c>
      <c r="F2328" s="859">
        <v>10</v>
      </c>
      <c r="G2328" s="518" t="s">
        <v>122</v>
      </c>
      <c r="H2328" s="518" t="s">
        <v>296</v>
      </c>
      <c r="I2328" s="518">
        <v>194308</v>
      </c>
    </row>
    <row r="2329" spans="1:9" x14ac:dyDescent="0.2">
      <c r="A2329" s="518" t="s">
        <v>296</v>
      </c>
      <c r="B2329" s="518">
        <v>194332</v>
      </c>
      <c r="C2329" s="518" t="s">
        <v>2660</v>
      </c>
      <c r="D2329" s="518" t="s">
        <v>3714</v>
      </c>
      <c r="E2329" s="859">
        <v>35</v>
      </c>
      <c r="F2329" s="859">
        <v>35</v>
      </c>
      <c r="G2329" s="518" t="s">
        <v>122</v>
      </c>
      <c r="H2329" s="518" t="s">
        <v>296</v>
      </c>
      <c r="I2329" s="518">
        <v>194332</v>
      </c>
    </row>
    <row r="2330" spans="1:9" x14ac:dyDescent="0.2">
      <c r="A2330" s="518" t="s">
        <v>351</v>
      </c>
      <c r="B2330" s="518">
        <v>194399</v>
      </c>
      <c r="C2330" s="518" t="s">
        <v>2660</v>
      </c>
      <c r="D2330" s="518" t="s">
        <v>3715</v>
      </c>
      <c r="E2330" s="859">
        <v>30</v>
      </c>
      <c r="F2330" s="859">
        <v>30</v>
      </c>
      <c r="G2330" s="518" t="s">
        <v>128</v>
      </c>
      <c r="H2330" s="518" t="s">
        <v>351</v>
      </c>
      <c r="I2330" s="518">
        <v>194399</v>
      </c>
    </row>
    <row r="2331" spans="1:9" x14ac:dyDescent="0.2">
      <c r="A2331" s="518" t="s">
        <v>246</v>
      </c>
      <c r="B2331" s="518">
        <v>194423</v>
      </c>
      <c r="C2331" s="518" t="s">
        <v>2660</v>
      </c>
      <c r="D2331" s="518" t="s">
        <v>3760</v>
      </c>
      <c r="E2331" s="859">
        <v>34</v>
      </c>
      <c r="F2331" s="859">
        <v>25</v>
      </c>
      <c r="G2331" s="518" t="s">
        <v>122</v>
      </c>
      <c r="H2331" s="518" t="s">
        <v>246</v>
      </c>
      <c r="I2331" s="518">
        <v>194423</v>
      </c>
    </row>
    <row r="2332" spans="1:9" x14ac:dyDescent="0.2">
      <c r="A2332" s="518" t="s">
        <v>228</v>
      </c>
      <c r="B2332" s="518">
        <v>194464</v>
      </c>
      <c r="C2332" s="518" t="s">
        <v>2660</v>
      </c>
      <c r="D2332" s="518" t="s">
        <v>8790</v>
      </c>
      <c r="E2332" s="859">
        <v>17</v>
      </c>
      <c r="F2332" s="859">
        <v>0</v>
      </c>
      <c r="G2332" s="518" t="s">
        <v>128</v>
      </c>
      <c r="H2332" s="518" t="s">
        <v>228</v>
      </c>
      <c r="I2332" s="518">
        <v>194464</v>
      </c>
    </row>
    <row r="2333" spans="1:9" x14ac:dyDescent="0.2">
      <c r="A2333" s="518" t="s">
        <v>276</v>
      </c>
      <c r="B2333" s="518">
        <v>194514</v>
      </c>
      <c r="C2333" s="518" t="s">
        <v>2660</v>
      </c>
      <c r="D2333" s="518" t="s">
        <v>2576</v>
      </c>
      <c r="E2333" s="859">
        <v>25</v>
      </c>
      <c r="F2333" s="859">
        <v>9</v>
      </c>
      <c r="G2333" s="518" t="s">
        <v>122</v>
      </c>
      <c r="H2333" s="518" t="s">
        <v>276</v>
      </c>
      <c r="I2333" s="518">
        <v>505115</v>
      </c>
    </row>
    <row r="2334" spans="1:9" x14ac:dyDescent="0.2">
      <c r="A2334" s="518" t="s">
        <v>235</v>
      </c>
      <c r="B2334" s="518">
        <v>194522</v>
      </c>
      <c r="C2334" s="518" t="s">
        <v>2660</v>
      </c>
      <c r="D2334" s="518" t="s">
        <v>3762</v>
      </c>
      <c r="E2334" s="859">
        <v>34</v>
      </c>
      <c r="F2334" s="859">
        <v>33</v>
      </c>
      <c r="G2334" s="518" t="s">
        <v>122</v>
      </c>
      <c r="H2334" s="518" t="s">
        <v>235</v>
      </c>
      <c r="I2334" s="518">
        <v>194522</v>
      </c>
    </row>
    <row r="2335" spans="1:9" x14ac:dyDescent="0.2">
      <c r="A2335" s="518" t="s">
        <v>235</v>
      </c>
      <c r="B2335" s="518">
        <v>194530</v>
      </c>
      <c r="C2335" s="518" t="s">
        <v>2660</v>
      </c>
      <c r="D2335" s="518" t="s">
        <v>509</v>
      </c>
      <c r="E2335" s="859">
        <v>32</v>
      </c>
      <c r="F2335" s="859">
        <v>31</v>
      </c>
      <c r="G2335" s="518" t="s">
        <v>122</v>
      </c>
      <c r="H2335" s="518" t="s">
        <v>235</v>
      </c>
      <c r="I2335" s="518">
        <v>194530</v>
      </c>
    </row>
    <row r="2336" spans="1:9" x14ac:dyDescent="0.2">
      <c r="A2336" s="518" t="s">
        <v>235</v>
      </c>
      <c r="B2336" s="518">
        <v>194548</v>
      </c>
      <c r="C2336" s="518" t="s">
        <v>2660</v>
      </c>
      <c r="D2336" s="518" t="s">
        <v>1322</v>
      </c>
      <c r="E2336" s="859">
        <v>32</v>
      </c>
      <c r="F2336" s="859">
        <v>32</v>
      </c>
      <c r="G2336" s="518" t="s">
        <v>122</v>
      </c>
      <c r="H2336" s="518" t="s">
        <v>235</v>
      </c>
      <c r="I2336" s="518">
        <v>194548</v>
      </c>
    </row>
    <row r="2337" spans="1:9" x14ac:dyDescent="0.2">
      <c r="A2337" s="518" t="s">
        <v>235</v>
      </c>
      <c r="B2337" s="518">
        <v>194555</v>
      </c>
      <c r="C2337" s="518" t="s">
        <v>2660</v>
      </c>
      <c r="D2337" s="518" t="s">
        <v>3763</v>
      </c>
      <c r="E2337" s="859">
        <v>34</v>
      </c>
      <c r="F2337" s="859">
        <v>34</v>
      </c>
      <c r="G2337" s="518" t="s">
        <v>122</v>
      </c>
      <c r="H2337" s="518" t="s">
        <v>235</v>
      </c>
      <c r="I2337" s="518">
        <v>194555</v>
      </c>
    </row>
    <row r="2338" spans="1:9" x14ac:dyDescent="0.2">
      <c r="A2338" s="518" t="s">
        <v>291</v>
      </c>
      <c r="B2338" s="518">
        <v>194621</v>
      </c>
      <c r="C2338" s="518" t="s">
        <v>2660</v>
      </c>
      <c r="D2338" s="518" t="s">
        <v>3802</v>
      </c>
      <c r="E2338" s="859">
        <v>26</v>
      </c>
      <c r="F2338" s="859">
        <v>22</v>
      </c>
      <c r="G2338" s="518" t="s">
        <v>122</v>
      </c>
      <c r="H2338" s="518" t="s">
        <v>291</v>
      </c>
      <c r="I2338" s="518">
        <v>194621</v>
      </c>
    </row>
    <row r="2339" spans="1:9" x14ac:dyDescent="0.2">
      <c r="A2339" s="518" t="s">
        <v>291</v>
      </c>
      <c r="B2339" s="518">
        <v>194639</v>
      </c>
      <c r="C2339" s="518" t="s">
        <v>2660</v>
      </c>
      <c r="D2339" s="518" t="s">
        <v>746</v>
      </c>
      <c r="E2339" s="859">
        <v>29</v>
      </c>
      <c r="F2339" s="859">
        <v>24</v>
      </c>
      <c r="G2339" s="518" t="s">
        <v>122</v>
      </c>
      <c r="H2339" s="518" t="s">
        <v>291</v>
      </c>
      <c r="I2339" s="518">
        <v>194639</v>
      </c>
    </row>
    <row r="2340" spans="1:9" x14ac:dyDescent="0.2">
      <c r="A2340" s="518" t="s">
        <v>284</v>
      </c>
      <c r="B2340" s="518">
        <v>194696</v>
      </c>
      <c r="C2340" s="518" t="s">
        <v>2660</v>
      </c>
      <c r="D2340" s="518" t="s">
        <v>8791</v>
      </c>
      <c r="E2340" s="859">
        <v>30</v>
      </c>
      <c r="F2340" s="859">
        <v>30</v>
      </c>
      <c r="G2340" s="518" t="s">
        <v>122</v>
      </c>
      <c r="H2340" s="518" t="s">
        <v>284</v>
      </c>
      <c r="I2340" s="518">
        <v>194696</v>
      </c>
    </row>
    <row r="2341" spans="1:9" x14ac:dyDescent="0.2">
      <c r="A2341" s="518" t="s">
        <v>357</v>
      </c>
      <c r="B2341" s="518">
        <v>194738</v>
      </c>
      <c r="C2341" s="518" t="s">
        <v>2660</v>
      </c>
      <c r="D2341" s="518" t="s">
        <v>3803</v>
      </c>
      <c r="E2341" s="859">
        <v>24</v>
      </c>
      <c r="F2341" s="859">
        <v>24</v>
      </c>
      <c r="G2341" s="518" t="s">
        <v>122</v>
      </c>
      <c r="H2341" s="518" t="s">
        <v>357</v>
      </c>
      <c r="I2341" s="518">
        <v>194738</v>
      </c>
    </row>
    <row r="2342" spans="1:9" x14ac:dyDescent="0.2">
      <c r="A2342" s="518" t="s">
        <v>357</v>
      </c>
      <c r="B2342" s="518">
        <v>194746</v>
      </c>
      <c r="C2342" s="518" t="s">
        <v>2660</v>
      </c>
      <c r="D2342" s="518" t="s">
        <v>3804</v>
      </c>
      <c r="E2342" s="859">
        <v>20</v>
      </c>
      <c r="F2342" s="859">
        <v>20</v>
      </c>
      <c r="G2342" s="518" t="s">
        <v>122</v>
      </c>
      <c r="H2342" s="518" t="s">
        <v>357</v>
      </c>
      <c r="I2342" s="518">
        <v>194746</v>
      </c>
    </row>
    <row r="2343" spans="1:9" x14ac:dyDescent="0.2">
      <c r="A2343" s="518" t="s">
        <v>325</v>
      </c>
      <c r="B2343" s="518">
        <v>194845</v>
      </c>
      <c r="C2343" s="518" t="s">
        <v>2660</v>
      </c>
      <c r="D2343" s="518" t="s">
        <v>3862</v>
      </c>
      <c r="E2343" s="859">
        <v>35</v>
      </c>
      <c r="F2343" s="859">
        <v>30</v>
      </c>
      <c r="G2343" s="518" t="s">
        <v>122</v>
      </c>
      <c r="H2343" s="518" t="s">
        <v>325</v>
      </c>
      <c r="I2343" s="518">
        <v>194845</v>
      </c>
    </row>
    <row r="2344" spans="1:9" x14ac:dyDescent="0.2">
      <c r="A2344" s="518" t="s">
        <v>210</v>
      </c>
      <c r="B2344" s="518">
        <v>194852</v>
      </c>
      <c r="C2344" s="518" t="s">
        <v>2660</v>
      </c>
      <c r="D2344" s="518" t="s">
        <v>3863</v>
      </c>
      <c r="E2344" s="859">
        <v>34</v>
      </c>
      <c r="F2344" s="859">
        <v>34</v>
      </c>
      <c r="G2344" s="518" t="s">
        <v>122</v>
      </c>
      <c r="H2344" s="518" t="s">
        <v>210</v>
      </c>
      <c r="I2344" s="518">
        <v>194852</v>
      </c>
    </row>
    <row r="2345" spans="1:9" x14ac:dyDescent="0.2">
      <c r="A2345" s="518" t="s">
        <v>331</v>
      </c>
      <c r="B2345" s="518">
        <v>194860</v>
      </c>
      <c r="C2345" s="518" t="s">
        <v>2660</v>
      </c>
      <c r="D2345" s="518" t="s">
        <v>2456</v>
      </c>
      <c r="E2345" s="859">
        <v>30</v>
      </c>
      <c r="F2345" s="859">
        <v>0</v>
      </c>
      <c r="G2345" s="518" t="s">
        <v>122</v>
      </c>
      <c r="H2345" s="518" t="s">
        <v>331</v>
      </c>
      <c r="I2345" s="518">
        <v>194860</v>
      </c>
    </row>
    <row r="2346" spans="1:9" x14ac:dyDescent="0.2">
      <c r="A2346" s="518" t="s">
        <v>284</v>
      </c>
      <c r="B2346" s="518">
        <v>194878</v>
      </c>
      <c r="C2346" s="518" t="s">
        <v>2660</v>
      </c>
      <c r="D2346" s="518" t="s">
        <v>8792</v>
      </c>
      <c r="E2346" s="859">
        <v>21</v>
      </c>
      <c r="F2346" s="859">
        <v>21</v>
      </c>
      <c r="G2346" s="518" t="s">
        <v>122</v>
      </c>
      <c r="H2346" s="518" t="s">
        <v>284</v>
      </c>
      <c r="I2346" s="518">
        <v>194878</v>
      </c>
    </row>
    <row r="2347" spans="1:9" x14ac:dyDescent="0.2">
      <c r="A2347" s="518" t="s">
        <v>284</v>
      </c>
      <c r="B2347" s="518">
        <v>194886</v>
      </c>
      <c r="C2347" s="518" t="s">
        <v>2660</v>
      </c>
      <c r="D2347" s="518" t="s">
        <v>3864</v>
      </c>
      <c r="E2347" s="859">
        <v>28</v>
      </c>
      <c r="F2347" s="859">
        <v>28</v>
      </c>
      <c r="G2347" s="518" t="s">
        <v>122</v>
      </c>
      <c r="H2347" s="518" t="s">
        <v>284</v>
      </c>
      <c r="I2347" s="518">
        <v>194886</v>
      </c>
    </row>
    <row r="2348" spans="1:9" x14ac:dyDescent="0.2">
      <c r="A2348" s="518" t="s">
        <v>277</v>
      </c>
      <c r="B2348" s="518">
        <v>194894</v>
      </c>
      <c r="C2348" s="518" t="s">
        <v>2660</v>
      </c>
      <c r="D2348" s="518" t="s">
        <v>397</v>
      </c>
      <c r="E2348" s="859">
        <v>32</v>
      </c>
      <c r="F2348" s="859">
        <v>27</v>
      </c>
      <c r="G2348" s="518" t="s">
        <v>122</v>
      </c>
      <c r="H2348" s="518" t="s">
        <v>277</v>
      </c>
      <c r="I2348" s="518">
        <v>194894</v>
      </c>
    </row>
    <row r="2349" spans="1:9" x14ac:dyDescent="0.2">
      <c r="A2349" s="518" t="s">
        <v>248</v>
      </c>
      <c r="B2349" s="518">
        <v>195131</v>
      </c>
      <c r="C2349" s="518" t="s">
        <v>2660</v>
      </c>
      <c r="D2349" s="518" t="s">
        <v>2118</v>
      </c>
      <c r="E2349" s="859">
        <v>33</v>
      </c>
      <c r="F2349" s="859">
        <v>33</v>
      </c>
      <c r="G2349" s="518" t="s">
        <v>122</v>
      </c>
      <c r="H2349" s="518" t="s">
        <v>248</v>
      </c>
      <c r="I2349" s="518">
        <v>195131</v>
      </c>
    </row>
    <row r="2350" spans="1:9" x14ac:dyDescent="0.2">
      <c r="A2350" s="518" t="s">
        <v>344</v>
      </c>
      <c r="B2350" s="518">
        <v>195149</v>
      </c>
      <c r="C2350" s="518" t="s">
        <v>2660</v>
      </c>
      <c r="D2350" s="518" t="s">
        <v>3663</v>
      </c>
      <c r="E2350" s="859">
        <v>35</v>
      </c>
      <c r="F2350" s="859">
        <v>35</v>
      </c>
      <c r="G2350" s="518" t="s">
        <v>122</v>
      </c>
      <c r="H2350" s="518" t="s">
        <v>344</v>
      </c>
      <c r="I2350" s="518">
        <v>195149</v>
      </c>
    </row>
    <row r="2351" spans="1:9" x14ac:dyDescent="0.2">
      <c r="A2351" s="518" t="s">
        <v>267</v>
      </c>
      <c r="B2351" s="518">
        <v>195180</v>
      </c>
      <c r="C2351" s="518" t="s">
        <v>2660</v>
      </c>
      <c r="D2351" s="518" t="s">
        <v>1055</v>
      </c>
      <c r="E2351" s="859">
        <v>23</v>
      </c>
      <c r="F2351" s="859">
        <v>23</v>
      </c>
      <c r="G2351" s="518" t="s">
        <v>122</v>
      </c>
      <c r="H2351" s="518" t="s">
        <v>267</v>
      </c>
      <c r="I2351" s="518">
        <v>195180</v>
      </c>
    </row>
    <row r="2352" spans="1:9" x14ac:dyDescent="0.2">
      <c r="A2352" s="518" t="s">
        <v>243</v>
      </c>
      <c r="B2352" s="518">
        <v>195198</v>
      </c>
      <c r="C2352" s="518" t="s">
        <v>2660</v>
      </c>
      <c r="D2352" s="518" t="s">
        <v>1311</v>
      </c>
      <c r="E2352" s="859">
        <v>32</v>
      </c>
      <c r="F2352" s="859">
        <v>25</v>
      </c>
      <c r="G2352" s="518" t="s">
        <v>122</v>
      </c>
      <c r="H2352" s="518" t="s">
        <v>243</v>
      </c>
      <c r="I2352" s="518">
        <v>195198</v>
      </c>
    </row>
    <row r="2353" spans="1:9" x14ac:dyDescent="0.2">
      <c r="A2353" s="518" t="s">
        <v>243</v>
      </c>
      <c r="B2353" s="518">
        <v>195214</v>
      </c>
      <c r="C2353" s="518" t="s">
        <v>2660</v>
      </c>
      <c r="D2353" s="518" t="s">
        <v>3678</v>
      </c>
      <c r="E2353" s="859">
        <v>32</v>
      </c>
      <c r="F2353" s="859">
        <v>20</v>
      </c>
      <c r="G2353" s="518" t="s">
        <v>122</v>
      </c>
      <c r="H2353" s="518" t="s">
        <v>243</v>
      </c>
      <c r="I2353" s="518">
        <v>195214</v>
      </c>
    </row>
    <row r="2354" spans="1:9" x14ac:dyDescent="0.2">
      <c r="A2354" s="518" t="s">
        <v>251</v>
      </c>
      <c r="B2354" s="518">
        <v>195263</v>
      </c>
      <c r="C2354" s="518" t="s">
        <v>2660</v>
      </c>
      <c r="D2354" s="518" t="s">
        <v>997</v>
      </c>
      <c r="E2354" s="859">
        <v>31</v>
      </c>
      <c r="F2354" s="859">
        <v>31</v>
      </c>
      <c r="G2354" s="518" t="s">
        <v>122</v>
      </c>
      <c r="H2354" s="518" t="s">
        <v>251</v>
      </c>
      <c r="I2354" s="518">
        <v>195263</v>
      </c>
    </row>
    <row r="2355" spans="1:9" x14ac:dyDescent="0.2">
      <c r="A2355" s="518" t="s">
        <v>173</v>
      </c>
      <c r="B2355" s="518">
        <v>195271</v>
      </c>
      <c r="C2355" s="518" t="s">
        <v>2660</v>
      </c>
      <c r="D2355" s="518" t="s">
        <v>3679</v>
      </c>
      <c r="E2355" s="859">
        <v>29</v>
      </c>
      <c r="F2355" s="859">
        <v>29</v>
      </c>
      <c r="G2355" s="518" t="s">
        <v>122</v>
      </c>
      <c r="H2355" s="518" t="s">
        <v>173</v>
      </c>
      <c r="I2355" s="518">
        <v>195271</v>
      </c>
    </row>
    <row r="2356" spans="1:9" x14ac:dyDescent="0.2">
      <c r="A2356" s="518" t="s">
        <v>248</v>
      </c>
      <c r="B2356" s="518">
        <v>195305</v>
      </c>
      <c r="C2356" s="518" t="s">
        <v>2660</v>
      </c>
      <c r="D2356" s="518" t="s">
        <v>2161</v>
      </c>
      <c r="E2356" s="859">
        <v>29</v>
      </c>
      <c r="F2356" s="859">
        <v>29</v>
      </c>
      <c r="G2356" s="518" t="s">
        <v>122</v>
      </c>
      <c r="H2356" s="518" t="s">
        <v>248</v>
      </c>
      <c r="I2356" s="518">
        <v>195305</v>
      </c>
    </row>
    <row r="2357" spans="1:9" x14ac:dyDescent="0.2">
      <c r="A2357" s="518" t="s">
        <v>373</v>
      </c>
      <c r="B2357" s="518">
        <v>195388</v>
      </c>
      <c r="C2357" s="518" t="s">
        <v>2660</v>
      </c>
      <c r="D2357" s="518" t="s">
        <v>861</v>
      </c>
      <c r="E2357" s="859">
        <v>32</v>
      </c>
      <c r="F2357" s="859">
        <v>7</v>
      </c>
      <c r="G2357" s="518" t="s">
        <v>122</v>
      </c>
      <c r="H2357" s="518" t="s">
        <v>373</v>
      </c>
      <c r="I2357" s="518">
        <v>403113</v>
      </c>
    </row>
    <row r="2358" spans="1:9" x14ac:dyDescent="0.2">
      <c r="A2358" s="518" t="s">
        <v>291</v>
      </c>
      <c r="B2358" s="518">
        <v>195420</v>
      </c>
      <c r="C2358" s="518" t="s">
        <v>2660</v>
      </c>
      <c r="D2358" s="518" t="s">
        <v>3798</v>
      </c>
      <c r="E2358" s="859">
        <v>29</v>
      </c>
      <c r="F2358" s="859">
        <v>24</v>
      </c>
      <c r="G2358" s="518" t="s">
        <v>122</v>
      </c>
      <c r="H2358" s="518" t="s">
        <v>291</v>
      </c>
      <c r="I2358" s="518">
        <v>195420</v>
      </c>
    </row>
    <row r="2359" spans="1:9" x14ac:dyDescent="0.2">
      <c r="A2359" s="518" t="s">
        <v>184</v>
      </c>
      <c r="B2359" s="518">
        <v>195495</v>
      </c>
      <c r="C2359" s="518" t="s">
        <v>2660</v>
      </c>
      <c r="D2359" s="518" t="s">
        <v>1089</v>
      </c>
      <c r="E2359" s="859">
        <v>25</v>
      </c>
      <c r="F2359" s="859">
        <v>24</v>
      </c>
      <c r="G2359" s="518" t="s">
        <v>122</v>
      </c>
      <c r="H2359" s="518" t="s">
        <v>184</v>
      </c>
      <c r="I2359" s="518">
        <v>195495</v>
      </c>
    </row>
    <row r="2360" spans="1:9" x14ac:dyDescent="0.2">
      <c r="A2360" s="518" t="s">
        <v>148</v>
      </c>
      <c r="B2360" s="518">
        <v>195503</v>
      </c>
      <c r="C2360" s="518" t="s">
        <v>2660</v>
      </c>
      <c r="D2360" s="518" t="s">
        <v>697</v>
      </c>
      <c r="E2360" s="859">
        <v>32</v>
      </c>
      <c r="F2360" s="859">
        <v>31</v>
      </c>
      <c r="G2360" s="518" t="s">
        <v>122</v>
      </c>
      <c r="H2360" s="518" t="s">
        <v>148</v>
      </c>
      <c r="I2360" s="518">
        <v>195503</v>
      </c>
    </row>
    <row r="2361" spans="1:9" x14ac:dyDescent="0.2">
      <c r="A2361" s="518" t="s">
        <v>297</v>
      </c>
      <c r="B2361" s="518">
        <v>195529</v>
      </c>
      <c r="C2361" s="518" t="s">
        <v>2660</v>
      </c>
      <c r="D2361" s="518" t="s">
        <v>3840</v>
      </c>
      <c r="E2361" s="859">
        <v>13</v>
      </c>
      <c r="F2361" s="859">
        <v>0</v>
      </c>
      <c r="G2361" s="518" t="s">
        <v>122</v>
      </c>
      <c r="H2361" s="518" t="s">
        <v>297</v>
      </c>
      <c r="I2361" s="518">
        <v>195529</v>
      </c>
    </row>
    <row r="2362" spans="1:9" x14ac:dyDescent="0.2">
      <c r="A2362" s="518" t="s">
        <v>203</v>
      </c>
      <c r="B2362" s="518">
        <v>195537</v>
      </c>
      <c r="C2362" s="518" t="s">
        <v>2660</v>
      </c>
      <c r="D2362" s="518" t="s">
        <v>324</v>
      </c>
      <c r="E2362" s="859">
        <v>32</v>
      </c>
      <c r="F2362" s="859">
        <v>30</v>
      </c>
      <c r="G2362" s="518" t="s">
        <v>122</v>
      </c>
      <c r="H2362" s="518" t="s">
        <v>203</v>
      </c>
      <c r="I2362" s="518">
        <v>195537</v>
      </c>
    </row>
    <row r="2363" spans="1:9" x14ac:dyDescent="0.2">
      <c r="A2363" s="518" t="s">
        <v>179</v>
      </c>
      <c r="B2363" s="518">
        <v>195552</v>
      </c>
      <c r="C2363" s="518" t="s">
        <v>2660</v>
      </c>
      <c r="D2363" s="518" t="s">
        <v>423</v>
      </c>
      <c r="E2363" s="859">
        <v>20</v>
      </c>
      <c r="F2363" s="859">
        <v>19</v>
      </c>
      <c r="G2363" s="518" t="s">
        <v>122</v>
      </c>
      <c r="H2363" s="518" t="s">
        <v>179</v>
      </c>
      <c r="I2363" s="518">
        <v>195552</v>
      </c>
    </row>
    <row r="2364" spans="1:9" x14ac:dyDescent="0.2">
      <c r="A2364" s="518" t="s">
        <v>179</v>
      </c>
      <c r="B2364" s="518">
        <v>195560</v>
      </c>
      <c r="C2364" s="518" t="s">
        <v>2660</v>
      </c>
      <c r="D2364" s="518" t="s">
        <v>1220</v>
      </c>
      <c r="E2364" s="859">
        <v>32</v>
      </c>
      <c r="F2364" s="859">
        <v>32</v>
      </c>
      <c r="G2364" s="518" t="s">
        <v>122</v>
      </c>
      <c r="H2364" s="518" t="s">
        <v>179</v>
      </c>
      <c r="I2364" s="518">
        <v>195560</v>
      </c>
    </row>
    <row r="2365" spans="1:9" x14ac:dyDescent="0.2">
      <c r="A2365" s="518" t="s">
        <v>171</v>
      </c>
      <c r="B2365" s="518">
        <v>195719</v>
      </c>
      <c r="C2365" s="518" t="s">
        <v>2660</v>
      </c>
      <c r="D2365" s="518" t="s">
        <v>3887</v>
      </c>
      <c r="E2365" s="859">
        <v>34</v>
      </c>
      <c r="F2365" s="859">
        <v>30</v>
      </c>
      <c r="G2365" s="518" t="s">
        <v>122</v>
      </c>
      <c r="H2365" s="518" t="s">
        <v>171</v>
      </c>
      <c r="I2365" s="518">
        <v>195719</v>
      </c>
    </row>
    <row r="2366" spans="1:9" x14ac:dyDescent="0.2">
      <c r="A2366" s="518" t="s">
        <v>284</v>
      </c>
      <c r="B2366" s="518">
        <v>195735</v>
      </c>
      <c r="C2366" s="518" t="s">
        <v>2660</v>
      </c>
      <c r="D2366" s="518" t="s">
        <v>3888</v>
      </c>
      <c r="E2366" s="859">
        <v>28</v>
      </c>
      <c r="F2366" s="859">
        <v>28</v>
      </c>
      <c r="G2366" s="518" t="s">
        <v>122</v>
      </c>
      <c r="H2366" s="518" t="s">
        <v>284</v>
      </c>
      <c r="I2366" s="518">
        <v>195735</v>
      </c>
    </row>
    <row r="2367" spans="1:9" x14ac:dyDescent="0.2">
      <c r="A2367" s="518" t="s">
        <v>197</v>
      </c>
      <c r="B2367" s="518">
        <v>195743</v>
      </c>
      <c r="C2367" s="518" t="s">
        <v>2660</v>
      </c>
      <c r="D2367" s="518" t="s">
        <v>746</v>
      </c>
      <c r="E2367" s="859">
        <v>35</v>
      </c>
      <c r="F2367" s="859">
        <v>35</v>
      </c>
      <c r="G2367" s="518" t="s">
        <v>122</v>
      </c>
      <c r="H2367" s="518" t="s">
        <v>197</v>
      </c>
      <c r="I2367" s="518">
        <v>195743</v>
      </c>
    </row>
    <row r="2368" spans="1:9" x14ac:dyDescent="0.2">
      <c r="A2368" s="518" t="s">
        <v>322</v>
      </c>
      <c r="B2368" s="518">
        <v>195792</v>
      </c>
      <c r="C2368" s="518" t="s">
        <v>2660</v>
      </c>
      <c r="D2368" s="518" t="s">
        <v>3906</v>
      </c>
      <c r="E2368" s="859">
        <v>35</v>
      </c>
      <c r="F2368" s="859">
        <v>29</v>
      </c>
      <c r="G2368" s="518" t="s">
        <v>122</v>
      </c>
      <c r="H2368" s="518" t="s">
        <v>322</v>
      </c>
      <c r="I2368" s="518">
        <v>195792</v>
      </c>
    </row>
    <row r="2369" spans="1:9" x14ac:dyDescent="0.2">
      <c r="A2369" s="518" t="s">
        <v>322</v>
      </c>
      <c r="B2369" s="518">
        <v>195800</v>
      </c>
      <c r="C2369" s="518" t="s">
        <v>2660</v>
      </c>
      <c r="D2369" s="518" t="s">
        <v>3907</v>
      </c>
      <c r="E2369" s="859">
        <v>35</v>
      </c>
      <c r="F2369" s="859">
        <v>30</v>
      </c>
      <c r="G2369" s="518" t="s">
        <v>122</v>
      </c>
      <c r="H2369" s="518" t="s">
        <v>322</v>
      </c>
      <c r="I2369" s="518">
        <v>195800</v>
      </c>
    </row>
    <row r="2370" spans="1:9" x14ac:dyDescent="0.2">
      <c r="A2370" s="518" t="s">
        <v>322</v>
      </c>
      <c r="B2370" s="518">
        <v>195818</v>
      </c>
      <c r="C2370" s="518" t="s">
        <v>2660</v>
      </c>
      <c r="D2370" s="518" t="s">
        <v>3661</v>
      </c>
      <c r="E2370" s="859">
        <v>34</v>
      </c>
      <c r="F2370" s="859">
        <v>24</v>
      </c>
      <c r="G2370" s="518" t="s">
        <v>122</v>
      </c>
      <c r="H2370" s="518" t="s">
        <v>322</v>
      </c>
      <c r="I2370" s="518">
        <v>195818</v>
      </c>
    </row>
    <row r="2371" spans="1:9" x14ac:dyDescent="0.2">
      <c r="A2371" s="518" t="s">
        <v>322</v>
      </c>
      <c r="B2371" s="518">
        <v>195834</v>
      </c>
      <c r="C2371" s="518" t="s">
        <v>2660</v>
      </c>
      <c r="D2371" s="518" t="s">
        <v>3671</v>
      </c>
      <c r="E2371" s="859">
        <v>25</v>
      </c>
      <c r="F2371" s="859">
        <v>25</v>
      </c>
      <c r="G2371" s="518" t="s">
        <v>122</v>
      </c>
      <c r="H2371" s="518" t="s">
        <v>322</v>
      </c>
      <c r="I2371" s="518">
        <v>195834</v>
      </c>
    </row>
    <row r="2372" spans="1:9" x14ac:dyDescent="0.2">
      <c r="A2372" s="518" t="s">
        <v>322</v>
      </c>
      <c r="B2372" s="518">
        <v>195842</v>
      </c>
      <c r="C2372" s="518" t="s">
        <v>2660</v>
      </c>
      <c r="D2372" s="518" t="s">
        <v>3672</v>
      </c>
      <c r="E2372" s="859">
        <v>20</v>
      </c>
      <c r="F2372" s="859">
        <v>15</v>
      </c>
      <c r="G2372" s="518" t="s">
        <v>122</v>
      </c>
      <c r="H2372" s="518" t="s">
        <v>322</v>
      </c>
      <c r="I2372" s="518">
        <v>195842</v>
      </c>
    </row>
    <row r="2373" spans="1:9" x14ac:dyDescent="0.2">
      <c r="A2373" s="518" t="s">
        <v>321</v>
      </c>
      <c r="B2373" s="518">
        <v>195925</v>
      </c>
      <c r="C2373" s="518" t="s">
        <v>2660</v>
      </c>
      <c r="D2373" s="518" t="s">
        <v>3673</v>
      </c>
      <c r="E2373" s="859">
        <v>35</v>
      </c>
      <c r="F2373" s="859">
        <v>0</v>
      </c>
      <c r="G2373" s="518" t="s">
        <v>128</v>
      </c>
      <c r="H2373" s="518" t="s">
        <v>321</v>
      </c>
      <c r="I2373" s="518">
        <v>195925</v>
      </c>
    </row>
    <row r="2374" spans="1:9" x14ac:dyDescent="0.2">
      <c r="A2374" s="518" t="s">
        <v>170</v>
      </c>
      <c r="B2374" s="518">
        <v>195941</v>
      </c>
      <c r="C2374" s="518" t="s">
        <v>2660</v>
      </c>
      <c r="D2374" s="518" t="s">
        <v>2748</v>
      </c>
      <c r="E2374" s="859">
        <v>24</v>
      </c>
      <c r="F2374" s="859">
        <v>0</v>
      </c>
      <c r="G2374" s="518" t="s">
        <v>128</v>
      </c>
      <c r="H2374" s="518" t="s">
        <v>170</v>
      </c>
      <c r="I2374" s="518">
        <v>195941</v>
      </c>
    </row>
    <row r="2375" spans="1:9" x14ac:dyDescent="0.2">
      <c r="A2375" s="518" t="s">
        <v>336</v>
      </c>
      <c r="B2375" s="518">
        <v>195974</v>
      </c>
      <c r="C2375" s="518" t="s">
        <v>2660</v>
      </c>
      <c r="D2375" s="518" t="s">
        <v>1543</v>
      </c>
      <c r="E2375" s="859">
        <v>27</v>
      </c>
      <c r="F2375" s="859">
        <v>27</v>
      </c>
      <c r="G2375" s="518" t="s">
        <v>122</v>
      </c>
      <c r="H2375" s="518" t="s">
        <v>336</v>
      </c>
      <c r="I2375" s="518">
        <v>195974</v>
      </c>
    </row>
    <row r="2376" spans="1:9" x14ac:dyDescent="0.2">
      <c r="A2376" s="518" t="s">
        <v>336</v>
      </c>
      <c r="B2376" s="518">
        <v>195982</v>
      </c>
      <c r="C2376" s="518" t="s">
        <v>2660</v>
      </c>
      <c r="D2376" s="518" t="s">
        <v>717</v>
      </c>
      <c r="E2376" s="859">
        <v>19</v>
      </c>
      <c r="F2376" s="859">
        <v>0</v>
      </c>
      <c r="G2376" s="518" t="s">
        <v>122</v>
      </c>
      <c r="H2376" s="518" t="s">
        <v>336</v>
      </c>
      <c r="I2376" s="518">
        <v>195982</v>
      </c>
    </row>
    <row r="2377" spans="1:9" x14ac:dyDescent="0.2">
      <c r="A2377" s="518" t="s">
        <v>367</v>
      </c>
      <c r="B2377" s="518">
        <v>195990</v>
      </c>
      <c r="C2377" s="518" t="s">
        <v>2660</v>
      </c>
      <c r="D2377" s="518" t="s">
        <v>3710</v>
      </c>
      <c r="E2377" s="859">
        <v>35</v>
      </c>
      <c r="F2377" s="859">
        <v>22</v>
      </c>
      <c r="G2377" s="518" t="s">
        <v>122</v>
      </c>
      <c r="H2377" s="518" t="s">
        <v>367</v>
      </c>
      <c r="I2377" s="518">
        <v>195990</v>
      </c>
    </row>
    <row r="2378" spans="1:9" x14ac:dyDescent="0.2">
      <c r="A2378" s="518" t="s">
        <v>205</v>
      </c>
      <c r="B2378" s="518">
        <v>196014</v>
      </c>
      <c r="C2378" s="518" t="s">
        <v>2660</v>
      </c>
      <c r="D2378" s="518" t="s">
        <v>413</v>
      </c>
      <c r="E2378" s="859">
        <v>35</v>
      </c>
      <c r="F2378" s="859">
        <v>0</v>
      </c>
      <c r="G2378" s="518" t="s">
        <v>122</v>
      </c>
      <c r="H2378" s="518" t="s">
        <v>205</v>
      </c>
      <c r="I2378" s="518">
        <v>196014</v>
      </c>
    </row>
    <row r="2379" spans="1:9" x14ac:dyDescent="0.2">
      <c r="A2379" s="518" t="s">
        <v>205</v>
      </c>
      <c r="B2379" s="518">
        <v>196022</v>
      </c>
      <c r="C2379" s="518" t="s">
        <v>2660</v>
      </c>
      <c r="D2379" s="518" t="s">
        <v>1030</v>
      </c>
      <c r="E2379" s="859">
        <v>30</v>
      </c>
      <c r="F2379" s="859">
        <v>0</v>
      </c>
      <c r="G2379" s="518" t="s">
        <v>122</v>
      </c>
      <c r="H2379" s="518" t="s">
        <v>205</v>
      </c>
      <c r="I2379" s="518">
        <v>196022</v>
      </c>
    </row>
    <row r="2380" spans="1:9" x14ac:dyDescent="0.2">
      <c r="A2380" s="518" t="s">
        <v>205</v>
      </c>
      <c r="B2380" s="518">
        <v>196030</v>
      </c>
      <c r="C2380" s="518" t="s">
        <v>2660</v>
      </c>
      <c r="D2380" s="518" t="s">
        <v>726</v>
      </c>
      <c r="E2380" s="859">
        <v>26</v>
      </c>
      <c r="F2380" s="859">
        <v>0</v>
      </c>
      <c r="G2380" s="518" t="s">
        <v>122</v>
      </c>
      <c r="H2380" s="518" t="s">
        <v>205</v>
      </c>
      <c r="I2380" s="518">
        <v>196030</v>
      </c>
    </row>
    <row r="2381" spans="1:9" x14ac:dyDescent="0.2">
      <c r="A2381" s="518" t="s">
        <v>375</v>
      </c>
      <c r="B2381" s="518">
        <v>196170</v>
      </c>
      <c r="C2381" s="518" t="s">
        <v>2660</v>
      </c>
      <c r="D2381" s="518" t="s">
        <v>3758</v>
      </c>
      <c r="E2381" s="859">
        <v>21</v>
      </c>
      <c r="F2381" s="859">
        <v>0</v>
      </c>
      <c r="G2381" s="518" t="s">
        <v>128</v>
      </c>
      <c r="H2381" s="518" t="s">
        <v>375</v>
      </c>
      <c r="I2381" s="518">
        <v>196170</v>
      </c>
    </row>
    <row r="2382" spans="1:9" x14ac:dyDescent="0.2">
      <c r="A2382" s="518" t="s">
        <v>232</v>
      </c>
      <c r="B2382" s="518">
        <v>196238</v>
      </c>
      <c r="C2382" s="518" t="s">
        <v>2660</v>
      </c>
      <c r="D2382" s="518" t="s">
        <v>397</v>
      </c>
      <c r="E2382" s="859">
        <v>11</v>
      </c>
      <c r="F2382" s="859">
        <v>11</v>
      </c>
      <c r="G2382" s="518" t="s">
        <v>122</v>
      </c>
      <c r="H2382" s="518" t="s">
        <v>232</v>
      </c>
      <c r="I2382" s="518">
        <v>196238</v>
      </c>
    </row>
    <row r="2383" spans="1:9" x14ac:dyDescent="0.2">
      <c r="A2383" s="518" t="s">
        <v>188</v>
      </c>
      <c r="B2383" s="518">
        <v>196246</v>
      </c>
      <c r="C2383" s="518" t="s">
        <v>2660</v>
      </c>
      <c r="D2383" s="518" t="s">
        <v>2407</v>
      </c>
      <c r="E2383" s="859">
        <v>28</v>
      </c>
      <c r="F2383" s="859">
        <v>28</v>
      </c>
      <c r="G2383" s="518" t="s">
        <v>122</v>
      </c>
      <c r="H2383" s="518" t="s">
        <v>188</v>
      </c>
      <c r="I2383" s="518">
        <v>196246</v>
      </c>
    </row>
    <row r="2384" spans="1:9" x14ac:dyDescent="0.2">
      <c r="A2384" s="518" t="s">
        <v>188</v>
      </c>
      <c r="B2384" s="518">
        <v>196261</v>
      </c>
      <c r="C2384" s="518" t="s">
        <v>2660</v>
      </c>
      <c r="D2384" s="518" t="s">
        <v>867</v>
      </c>
      <c r="E2384" s="859">
        <v>33</v>
      </c>
      <c r="F2384" s="859">
        <v>32</v>
      </c>
      <c r="G2384" s="518" t="s">
        <v>122</v>
      </c>
      <c r="H2384" s="518" t="s">
        <v>188</v>
      </c>
      <c r="I2384" s="518">
        <v>196261</v>
      </c>
    </row>
    <row r="2385" spans="1:9" x14ac:dyDescent="0.2">
      <c r="A2385" s="518" t="s">
        <v>188</v>
      </c>
      <c r="B2385" s="518">
        <v>196279</v>
      </c>
      <c r="C2385" s="518" t="s">
        <v>2660</v>
      </c>
      <c r="D2385" s="518" t="s">
        <v>1045</v>
      </c>
      <c r="E2385" s="859">
        <v>20</v>
      </c>
      <c r="F2385" s="859">
        <v>18</v>
      </c>
      <c r="G2385" s="518" t="s">
        <v>122</v>
      </c>
      <c r="H2385" s="518" t="s">
        <v>188</v>
      </c>
      <c r="I2385" s="518">
        <v>196279</v>
      </c>
    </row>
    <row r="2386" spans="1:9" x14ac:dyDescent="0.2">
      <c r="A2386" s="518" t="s">
        <v>188</v>
      </c>
      <c r="B2386" s="518">
        <v>196295</v>
      </c>
      <c r="C2386" s="518" t="s">
        <v>2660</v>
      </c>
      <c r="D2386" s="518" t="s">
        <v>1049</v>
      </c>
      <c r="E2386" s="859">
        <v>28</v>
      </c>
      <c r="F2386" s="859">
        <v>27</v>
      </c>
      <c r="G2386" s="518" t="s">
        <v>122</v>
      </c>
      <c r="H2386" s="518" t="s">
        <v>188</v>
      </c>
      <c r="I2386" s="518">
        <v>196295</v>
      </c>
    </row>
    <row r="2387" spans="1:9" x14ac:dyDescent="0.2">
      <c r="A2387" s="518" t="s">
        <v>309</v>
      </c>
      <c r="B2387" s="518">
        <v>196329</v>
      </c>
      <c r="C2387" s="518" t="s">
        <v>2660</v>
      </c>
      <c r="D2387" s="518" t="s">
        <v>3759</v>
      </c>
      <c r="E2387" s="859">
        <v>18</v>
      </c>
      <c r="F2387" s="859">
        <v>17</v>
      </c>
      <c r="G2387" s="518" t="s">
        <v>122</v>
      </c>
      <c r="H2387" s="518" t="s">
        <v>309</v>
      </c>
      <c r="I2387" s="518">
        <v>196329</v>
      </c>
    </row>
    <row r="2388" spans="1:9" x14ac:dyDescent="0.2">
      <c r="A2388" s="518" t="s">
        <v>261</v>
      </c>
      <c r="B2388" s="518">
        <v>196337</v>
      </c>
      <c r="C2388" s="518" t="s">
        <v>2660</v>
      </c>
      <c r="D2388" s="518" t="s">
        <v>3508</v>
      </c>
      <c r="E2388" s="859">
        <v>36</v>
      </c>
      <c r="F2388" s="859">
        <v>35</v>
      </c>
      <c r="G2388" s="518" t="s">
        <v>122</v>
      </c>
      <c r="H2388" s="518" t="s">
        <v>261</v>
      </c>
      <c r="I2388" s="518">
        <v>196337</v>
      </c>
    </row>
    <row r="2389" spans="1:9" x14ac:dyDescent="0.2">
      <c r="A2389" s="518" t="s">
        <v>261</v>
      </c>
      <c r="B2389" s="518">
        <v>196345</v>
      </c>
      <c r="C2389" s="518" t="s">
        <v>2660</v>
      </c>
      <c r="D2389" s="518" t="s">
        <v>3801</v>
      </c>
      <c r="E2389" s="859">
        <v>36</v>
      </c>
      <c r="F2389" s="859">
        <v>35</v>
      </c>
      <c r="G2389" s="518" t="s">
        <v>122</v>
      </c>
      <c r="H2389" s="518" t="s">
        <v>261</v>
      </c>
      <c r="I2389" s="518">
        <v>196345</v>
      </c>
    </row>
    <row r="2390" spans="1:9" x14ac:dyDescent="0.2">
      <c r="A2390" s="518" t="s">
        <v>261</v>
      </c>
      <c r="B2390" s="518">
        <v>196352</v>
      </c>
      <c r="C2390" s="518" t="s">
        <v>2660</v>
      </c>
      <c r="D2390" s="518" t="s">
        <v>3507</v>
      </c>
      <c r="E2390" s="859">
        <v>36</v>
      </c>
      <c r="F2390" s="859">
        <v>35</v>
      </c>
      <c r="G2390" s="518" t="s">
        <v>122</v>
      </c>
      <c r="H2390" s="518" t="s">
        <v>261</v>
      </c>
      <c r="I2390" s="518">
        <v>196352</v>
      </c>
    </row>
    <row r="2391" spans="1:9" x14ac:dyDescent="0.2">
      <c r="A2391" s="518" t="s">
        <v>155</v>
      </c>
      <c r="B2391" s="518">
        <v>196378</v>
      </c>
      <c r="C2391" s="518" t="s">
        <v>2660</v>
      </c>
      <c r="D2391" s="518" t="s">
        <v>485</v>
      </c>
      <c r="E2391" s="859">
        <v>36</v>
      </c>
      <c r="F2391" s="859">
        <v>0</v>
      </c>
      <c r="G2391" s="518" t="s">
        <v>122</v>
      </c>
      <c r="H2391" s="518" t="s">
        <v>155</v>
      </c>
      <c r="I2391" s="518">
        <v>196378</v>
      </c>
    </row>
    <row r="2392" spans="1:9" x14ac:dyDescent="0.2">
      <c r="A2392" s="518" t="s">
        <v>387</v>
      </c>
      <c r="B2392" s="518">
        <v>196386</v>
      </c>
      <c r="C2392" s="518" t="s">
        <v>2660</v>
      </c>
      <c r="D2392" s="518" t="s">
        <v>429</v>
      </c>
      <c r="E2392" s="859">
        <v>27</v>
      </c>
      <c r="F2392" s="859">
        <v>27</v>
      </c>
      <c r="G2392" s="518" t="s">
        <v>122</v>
      </c>
      <c r="H2392" s="518" t="s">
        <v>387</v>
      </c>
      <c r="I2392" s="518">
        <v>196386</v>
      </c>
    </row>
    <row r="2393" spans="1:9" x14ac:dyDescent="0.2">
      <c r="A2393" s="518" t="s">
        <v>256</v>
      </c>
      <c r="B2393" s="518">
        <v>196410</v>
      </c>
      <c r="C2393" s="518" t="s">
        <v>2660</v>
      </c>
      <c r="D2393" s="518" t="s">
        <v>8174</v>
      </c>
      <c r="E2393" s="859">
        <v>35</v>
      </c>
      <c r="F2393" s="859">
        <v>35</v>
      </c>
      <c r="G2393" s="518" t="s">
        <v>122</v>
      </c>
      <c r="H2393" s="518" t="s">
        <v>256</v>
      </c>
      <c r="I2393" s="518">
        <v>196410</v>
      </c>
    </row>
    <row r="2394" spans="1:9" x14ac:dyDescent="0.2">
      <c r="A2394" s="518" t="s">
        <v>256</v>
      </c>
      <c r="B2394" s="518">
        <v>196436</v>
      </c>
      <c r="C2394" s="518" t="s">
        <v>2660</v>
      </c>
      <c r="D2394" s="518" t="s">
        <v>163</v>
      </c>
      <c r="E2394" s="859">
        <v>22</v>
      </c>
      <c r="F2394" s="859">
        <v>22</v>
      </c>
      <c r="G2394" s="518" t="s">
        <v>122</v>
      </c>
      <c r="H2394" s="518" t="s">
        <v>256</v>
      </c>
      <c r="I2394" s="518">
        <v>196436</v>
      </c>
    </row>
    <row r="2395" spans="1:9" x14ac:dyDescent="0.2">
      <c r="A2395" s="518" t="s">
        <v>256</v>
      </c>
      <c r="B2395" s="518">
        <v>196444</v>
      </c>
      <c r="C2395" s="518" t="s">
        <v>2660</v>
      </c>
      <c r="D2395" s="518" t="s">
        <v>898</v>
      </c>
      <c r="E2395" s="859">
        <v>15</v>
      </c>
      <c r="F2395" s="859">
        <v>15</v>
      </c>
      <c r="G2395" s="518" t="s">
        <v>122</v>
      </c>
      <c r="H2395" s="518" t="s">
        <v>256</v>
      </c>
      <c r="I2395" s="518">
        <v>196444</v>
      </c>
    </row>
    <row r="2396" spans="1:9" x14ac:dyDescent="0.2">
      <c r="A2396" s="518" t="s">
        <v>256</v>
      </c>
      <c r="B2396" s="518">
        <v>196451</v>
      </c>
      <c r="C2396" s="518" t="s">
        <v>2660</v>
      </c>
      <c r="D2396" s="518" t="s">
        <v>8175</v>
      </c>
      <c r="E2396" s="859">
        <v>23</v>
      </c>
      <c r="F2396" s="859">
        <v>23</v>
      </c>
      <c r="G2396" s="518" t="s">
        <v>122</v>
      </c>
      <c r="H2396" s="518" t="s">
        <v>256</v>
      </c>
      <c r="I2396" s="518">
        <v>196451</v>
      </c>
    </row>
    <row r="2397" spans="1:9" x14ac:dyDescent="0.2">
      <c r="A2397" s="518" t="s">
        <v>256</v>
      </c>
      <c r="B2397" s="518">
        <v>196469</v>
      </c>
      <c r="C2397" s="518" t="s">
        <v>2660</v>
      </c>
      <c r="D2397" s="518" t="s">
        <v>1986</v>
      </c>
      <c r="E2397" s="859">
        <v>25</v>
      </c>
      <c r="F2397" s="859">
        <v>25</v>
      </c>
      <c r="G2397" s="518" t="s">
        <v>122</v>
      </c>
      <c r="H2397" s="518" t="s">
        <v>256</v>
      </c>
      <c r="I2397" s="518">
        <v>196469</v>
      </c>
    </row>
    <row r="2398" spans="1:9" x14ac:dyDescent="0.2">
      <c r="A2398" s="518" t="s">
        <v>256</v>
      </c>
      <c r="B2398" s="518">
        <v>196477</v>
      </c>
      <c r="C2398" s="518" t="s">
        <v>2660</v>
      </c>
      <c r="D2398" s="518" t="s">
        <v>3755</v>
      </c>
      <c r="E2398" s="859">
        <v>17</v>
      </c>
      <c r="F2398" s="859">
        <v>17</v>
      </c>
      <c r="G2398" s="518" t="s">
        <v>122</v>
      </c>
      <c r="H2398" s="518" t="s">
        <v>256</v>
      </c>
      <c r="I2398" s="518">
        <v>196477</v>
      </c>
    </row>
    <row r="2399" spans="1:9" x14ac:dyDescent="0.2">
      <c r="A2399" s="518" t="s">
        <v>281</v>
      </c>
      <c r="B2399" s="518">
        <v>196501</v>
      </c>
      <c r="C2399" s="518" t="s">
        <v>2660</v>
      </c>
      <c r="D2399" s="518" t="s">
        <v>3463</v>
      </c>
      <c r="E2399" s="859">
        <v>32</v>
      </c>
      <c r="F2399" s="859">
        <v>0</v>
      </c>
      <c r="G2399" s="518" t="s">
        <v>122</v>
      </c>
      <c r="H2399" s="518" t="s">
        <v>281</v>
      </c>
      <c r="I2399" s="518">
        <v>196501</v>
      </c>
    </row>
    <row r="2400" spans="1:9" x14ac:dyDescent="0.2">
      <c r="A2400" s="518" t="s">
        <v>317</v>
      </c>
      <c r="B2400" s="518">
        <v>196527</v>
      </c>
      <c r="C2400" s="518" t="s">
        <v>2660</v>
      </c>
      <c r="D2400" s="518" t="s">
        <v>3841</v>
      </c>
      <c r="E2400" s="859">
        <v>30</v>
      </c>
      <c r="F2400" s="859">
        <v>0</v>
      </c>
      <c r="G2400" s="518" t="s">
        <v>122</v>
      </c>
      <c r="H2400" s="518" t="s">
        <v>317</v>
      </c>
      <c r="I2400" s="518">
        <v>196527</v>
      </c>
    </row>
    <row r="2401" spans="1:9" x14ac:dyDescent="0.2">
      <c r="A2401" s="518" t="s">
        <v>317</v>
      </c>
      <c r="B2401" s="518">
        <v>196535</v>
      </c>
      <c r="C2401" s="518" t="s">
        <v>2660</v>
      </c>
      <c r="D2401" s="518" t="s">
        <v>3842</v>
      </c>
      <c r="E2401" s="859">
        <v>29</v>
      </c>
      <c r="F2401" s="859">
        <v>0</v>
      </c>
      <c r="G2401" s="518" t="s">
        <v>122</v>
      </c>
      <c r="H2401" s="518" t="s">
        <v>317</v>
      </c>
      <c r="I2401" s="518">
        <v>196535</v>
      </c>
    </row>
    <row r="2402" spans="1:9" x14ac:dyDescent="0.2">
      <c r="A2402" s="518" t="s">
        <v>317</v>
      </c>
      <c r="B2402" s="518">
        <v>196543</v>
      </c>
      <c r="C2402" s="518" t="s">
        <v>2660</v>
      </c>
      <c r="D2402" s="518" t="s">
        <v>1414</v>
      </c>
      <c r="E2402" s="859">
        <v>32</v>
      </c>
      <c r="F2402" s="859">
        <v>0</v>
      </c>
      <c r="G2402" s="518" t="s">
        <v>122</v>
      </c>
      <c r="H2402" s="518" t="s">
        <v>317</v>
      </c>
      <c r="I2402" s="518">
        <v>196543</v>
      </c>
    </row>
    <row r="2403" spans="1:9" x14ac:dyDescent="0.2">
      <c r="A2403" s="518" t="s">
        <v>191</v>
      </c>
      <c r="B2403" s="518">
        <v>196550</v>
      </c>
      <c r="C2403" s="518" t="s">
        <v>2660</v>
      </c>
      <c r="D2403" s="518" t="s">
        <v>720</v>
      </c>
      <c r="E2403" s="859">
        <v>25</v>
      </c>
      <c r="F2403" s="859">
        <v>25</v>
      </c>
      <c r="G2403" s="518" t="s">
        <v>122</v>
      </c>
      <c r="H2403" s="518" t="s">
        <v>191</v>
      </c>
      <c r="I2403" s="518">
        <v>196550</v>
      </c>
    </row>
    <row r="2404" spans="1:9" x14ac:dyDescent="0.2">
      <c r="A2404" s="518" t="s">
        <v>197</v>
      </c>
      <c r="B2404" s="518">
        <v>196568</v>
      </c>
      <c r="C2404" s="518" t="s">
        <v>2660</v>
      </c>
      <c r="D2404" s="518" t="s">
        <v>728</v>
      </c>
      <c r="E2404" s="859">
        <v>31</v>
      </c>
      <c r="F2404" s="859">
        <v>31</v>
      </c>
      <c r="G2404" s="518" t="s">
        <v>122</v>
      </c>
      <c r="H2404" s="518" t="s">
        <v>197</v>
      </c>
      <c r="I2404" s="518">
        <v>196568</v>
      </c>
    </row>
    <row r="2405" spans="1:9" x14ac:dyDescent="0.2">
      <c r="A2405" s="518" t="s">
        <v>197</v>
      </c>
      <c r="B2405" s="518">
        <v>196576</v>
      </c>
      <c r="C2405" s="518" t="s">
        <v>2660</v>
      </c>
      <c r="D2405" s="518" t="s">
        <v>452</v>
      </c>
      <c r="E2405" s="859">
        <v>15</v>
      </c>
      <c r="F2405" s="859">
        <v>15</v>
      </c>
      <c r="G2405" s="518" t="s">
        <v>122</v>
      </c>
      <c r="H2405" s="518" t="s">
        <v>197</v>
      </c>
      <c r="I2405" s="518">
        <v>196576</v>
      </c>
    </row>
    <row r="2406" spans="1:9" x14ac:dyDescent="0.2">
      <c r="A2406" s="518" t="s">
        <v>314</v>
      </c>
      <c r="B2406" s="518">
        <v>196659</v>
      </c>
      <c r="C2406" s="518" t="s">
        <v>2660</v>
      </c>
      <c r="D2406" s="518" t="s">
        <v>314</v>
      </c>
      <c r="E2406" s="859">
        <v>30</v>
      </c>
      <c r="F2406" s="859">
        <v>0</v>
      </c>
      <c r="G2406" s="518" t="s">
        <v>122</v>
      </c>
      <c r="H2406" s="518" t="s">
        <v>314</v>
      </c>
      <c r="I2406" s="518">
        <v>196659</v>
      </c>
    </row>
    <row r="2407" spans="1:9" x14ac:dyDescent="0.2">
      <c r="A2407" s="518" t="s">
        <v>317</v>
      </c>
      <c r="B2407" s="518">
        <v>196709</v>
      </c>
      <c r="C2407" s="518" t="s">
        <v>2660</v>
      </c>
      <c r="D2407" s="518" t="s">
        <v>3889</v>
      </c>
      <c r="E2407" s="859">
        <v>30</v>
      </c>
      <c r="F2407" s="859">
        <v>0</v>
      </c>
      <c r="G2407" s="518" t="s">
        <v>122</v>
      </c>
      <c r="H2407" s="518" t="s">
        <v>317</v>
      </c>
      <c r="I2407" s="518">
        <v>196709</v>
      </c>
    </row>
    <row r="2408" spans="1:9" x14ac:dyDescent="0.2">
      <c r="A2408" s="518" t="s">
        <v>164</v>
      </c>
      <c r="B2408" s="518">
        <v>196758</v>
      </c>
      <c r="C2408" s="518" t="s">
        <v>2660</v>
      </c>
      <c r="D2408" s="518" t="s">
        <v>941</v>
      </c>
      <c r="E2408" s="859">
        <v>22</v>
      </c>
      <c r="F2408" s="859">
        <v>21</v>
      </c>
      <c r="G2408" s="518" t="s">
        <v>122</v>
      </c>
      <c r="H2408" s="518" t="s">
        <v>164</v>
      </c>
      <c r="I2408" s="518">
        <v>196758</v>
      </c>
    </row>
    <row r="2409" spans="1:9" x14ac:dyDescent="0.2">
      <c r="A2409" s="518" t="s">
        <v>164</v>
      </c>
      <c r="B2409" s="518">
        <v>196766</v>
      </c>
      <c r="C2409" s="518" t="s">
        <v>2660</v>
      </c>
      <c r="D2409" s="518" t="s">
        <v>727</v>
      </c>
      <c r="E2409" s="859">
        <v>34</v>
      </c>
      <c r="F2409" s="859">
        <v>30</v>
      </c>
      <c r="G2409" s="518" t="s">
        <v>122</v>
      </c>
      <c r="H2409" s="518" t="s">
        <v>164</v>
      </c>
      <c r="I2409" s="518">
        <v>196766</v>
      </c>
    </row>
    <row r="2410" spans="1:9" x14ac:dyDescent="0.2">
      <c r="A2410" s="518" t="s">
        <v>164</v>
      </c>
      <c r="B2410" s="518">
        <v>196774</v>
      </c>
      <c r="C2410" s="518" t="s">
        <v>2660</v>
      </c>
      <c r="D2410" s="518" t="s">
        <v>815</v>
      </c>
      <c r="E2410" s="859">
        <v>27</v>
      </c>
      <c r="F2410" s="859">
        <v>27</v>
      </c>
      <c r="G2410" s="518" t="s">
        <v>122</v>
      </c>
      <c r="H2410" s="518" t="s">
        <v>164</v>
      </c>
      <c r="I2410" s="518">
        <v>196774</v>
      </c>
    </row>
    <row r="2411" spans="1:9" x14ac:dyDescent="0.2">
      <c r="A2411" s="518" t="s">
        <v>164</v>
      </c>
      <c r="B2411" s="518">
        <v>196782</v>
      </c>
      <c r="C2411" s="518" t="s">
        <v>2660</v>
      </c>
      <c r="D2411" s="518" t="s">
        <v>801</v>
      </c>
      <c r="E2411" s="859">
        <v>33</v>
      </c>
      <c r="F2411" s="859">
        <v>30</v>
      </c>
      <c r="G2411" s="518" t="s">
        <v>122</v>
      </c>
      <c r="H2411" s="518" t="s">
        <v>164</v>
      </c>
      <c r="I2411" s="518">
        <v>196782</v>
      </c>
    </row>
    <row r="2412" spans="1:9" x14ac:dyDescent="0.2">
      <c r="A2412" s="518" t="s">
        <v>353</v>
      </c>
      <c r="B2412" s="518">
        <v>196972</v>
      </c>
      <c r="C2412" s="518" t="s">
        <v>2660</v>
      </c>
      <c r="D2412" s="518" t="s">
        <v>3676</v>
      </c>
      <c r="E2412" s="859">
        <v>33</v>
      </c>
      <c r="F2412" s="859">
        <v>23</v>
      </c>
      <c r="G2412" s="518" t="s">
        <v>122</v>
      </c>
      <c r="H2412" s="518" t="s">
        <v>353</v>
      </c>
      <c r="I2412" s="518">
        <v>196972</v>
      </c>
    </row>
    <row r="2413" spans="1:9" x14ac:dyDescent="0.2">
      <c r="A2413" s="518" t="s">
        <v>353</v>
      </c>
      <c r="B2413" s="518">
        <v>196998</v>
      </c>
      <c r="C2413" s="518" t="s">
        <v>2660</v>
      </c>
      <c r="D2413" s="518" t="s">
        <v>3677</v>
      </c>
      <c r="E2413" s="859">
        <v>35</v>
      </c>
      <c r="F2413" s="859">
        <v>25</v>
      </c>
      <c r="G2413" s="518" t="s">
        <v>122</v>
      </c>
      <c r="H2413" s="518" t="s">
        <v>353</v>
      </c>
      <c r="I2413" s="518">
        <v>196998</v>
      </c>
    </row>
    <row r="2414" spans="1:9" x14ac:dyDescent="0.2">
      <c r="A2414" s="518" t="s">
        <v>353</v>
      </c>
      <c r="B2414" s="518">
        <v>197020</v>
      </c>
      <c r="C2414" s="518" t="s">
        <v>2660</v>
      </c>
      <c r="D2414" s="518" t="s">
        <v>3716</v>
      </c>
      <c r="E2414" s="859">
        <v>35</v>
      </c>
      <c r="F2414" s="859">
        <v>0</v>
      </c>
      <c r="G2414" s="518" t="s">
        <v>122</v>
      </c>
      <c r="H2414" s="518" t="s">
        <v>353</v>
      </c>
      <c r="I2414" s="518">
        <v>236661</v>
      </c>
    </row>
    <row r="2415" spans="1:9" x14ac:dyDescent="0.2">
      <c r="A2415" s="518" t="s">
        <v>353</v>
      </c>
      <c r="B2415" s="518">
        <v>197046</v>
      </c>
      <c r="C2415" s="518" t="s">
        <v>2660</v>
      </c>
      <c r="D2415" s="518" t="s">
        <v>2427</v>
      </c>
      <c r="E2415" s="859">
        <v>21</v>
      </c>
      <c r="F2415" s="859">
        <v>0</v>
      </c>
      <c r="G2415" s="518" t="s">
        <v>122</v>
      </c>
      <c r="H2415" s="518" t="s">
        <v>353</v>
      </c>
      <c r="I2415" s="518">
        <v>404533</v>
      </c>
    </row>
    <row r="2416" spans="1:9" x14ac:dyDescent="0.2">
      <c r="A2416" s="518" t="s">
        <v>396</v>
      </c>
      <c r="B2416" s="518">
        <v>197053</v>
      </c>
      <c r="C2416" s="518" t="s">
        <v>2660</v>
      </c>
      <c r="D2416" s="518" t="s">
        <v>3532</v>
      </c>
      <c r="E2416" s="859">
        <v>31</v>
      </c>
      <c r="F2416" s="859">
        <v>28</v>
      </c>
      <c r="G2416" s="518" t="s">
        <v>122</v>
      </c>
      <c r="H2416" s="518" t="s">
        <v>396</v>
      </c>
      <c r="I2416" s="518">
        <v>197053</v>
      </c>
    </row>
    <row r="2417" spans="1:9" x14ac:dyDescent="0.2">
      <c r="A2417" s="518" t="s">
        <v>396</v>
      </c>
      <c r="B2417" s="518">
        <v>197087</v>
      </c>
      <c r="C2417" s="518" t="s">
        <v>2660</v>
      </c>
      <c r="D2417" s="518" t="s">
        <v>3572</v>
      </c>
      <c r="E2417" s="859">
        <v>22</v>
      </c>
      <c r="F2417" s="859">
        <v>22</v>
      </c>
      <c r="G2417" s="518" t="s">
        <v>122</v>
      </c>
      <c r="H2417" s="518" t="s">
        <v>396</v>
      </c>
      <c r="I2417" s="518">
        <v>197087</v>
      </c>
    </row>
    <row r="2418" spans="1:9" x14ac:dyDescent="0.2">
      <c r="A2418" s="518" t="s">
        <v>394</v>
      </c>
      <c r="B2418" s="518">
        <v>197103</v>
      </c>
      <c r="C2418" s="518" t="s">
        <v>2660</v>
      </c>
      <c r="D2418" s="518" t="s">
        <v>6070</v>
      </c>
      <c r="E2418" s="859">
        <v>17</v>
      </c>
      <c r="F2418" s="859">
        <v>17</v>
      </c>
      <c r="G2418" s="518" t="s">
        <v>122</v>
      </c>
      <c r="H2418" s="518" t="s">
        <v>394</v>
      </c>
      <c r="I2418" s="518">
        <v>197103</v>
      </c>
    </row>
    <row r="2419" spans="1:9" x14ac:dyDescent="0.2">
      <c r="A2419" s="518" t="s">
        <v>167</v>
      </c>
      <c r="B2419" s="518">
        <v>197111</v>
      </c>
      <c r="C2419" s="518" t="s">
        <v>2660</v>
      </c>
      <c r="D2419" s="518" t="s">
        <v>2427</v>
      </c>
      <c r="E2419" s="859">
        <v>30</v>
      </c>
      <c r="F2419" s="859">
        <v>28</v>
      </c>
      <c r="G2419" s="518" t="s">
        <v>122</v>
      </c>
      <c r="H2419" s="518" t="s">
        <v>167</v>
      </c>
      <c r="I2419" s="518">
        <v>197111</v>
      </c>
    </row>
    <row r="2420" spans="1:9" x14ac:dyDescent="0.2">
      <c r="A2420" s="518" t="s">
        <v>167</v>
      </c>
      <c r="B2420" s="518">
        <v>197137</v>
      </c>
      <c r="C2420" s="518" t="s">
        <v>2660</v>
      </c>
      <c r="D2420" s="518" t="s">
        <v>3685</v>
      </c>
      <c r="E2420" s="859">
        <v>34</v>
      </c>
      <c r="F2420" s="859">
        <v>25</v>
      </c>
      <c r="G2420" s="518" t="s">
        <v>122</v>
      </c>
      <c r="H2420" s="518" t="s">
        <v>167</v>
      </c>
      <c r="I2420" s="518">
        <v>197137</v>
      </c>
    </row>
    <row r="2421" spans="1:9" x14ac:dyDescent="0.2">
      <c r="A2421" s="518" t="s">
        <v>167</v>
      </c>
      <c r="B2421" s="518">
        <v>197145</v>
      </c>
      <c r="C2421" s="518" t="s">
        <v>2660</v>
      </c>
      <c r="D2421" s="518" t="s">
        <v>8793</v>
      </c>
      <c r="E2421" s="859">
        <v>31</v>
      </c>
      <c r="F2421" s="859">
        <v>31</v>
      </c>
      <c r="G2421" s="518" t="s">
        <v>122</v>
      </c>
      <c r="H2421" s="518" t="s">
        <v>167</v>
      </c>
      <c r="I2421" s="518">
        <v>197145</v>
      </c>
    </row>
    <row r="2422" spans="1:9" x14ac:dyDescent="0.2">
      <c r="A2422" s="518" t="s">
        <v>167</v>
      </c>
      <c r="B2422" s="518">
        <v>197152</v>
      </c>
      <c r="C2422" s="518" t="s">
        <v>2660</v>
      </c>
      <c r="D2422" s="518" t="s">
        <v>8794</v>
      </c>
      <c r="E2422" s="859">
        <v>34</v>
      </c>
      <c r="F2422" s="859">
        <v>0</v>
      </c>
      <c r="G2422" s="518" t="s">
        <v>122</v>
      </c>
      <c r="H2422" s="518" t="s">
        <v>167</v>
      </c>
      <c r="I2422" s="518">
        <v>197152</v>
      </c>
    </row>
    <row r="2423" spans="1:9" x14ac:dyDescent="0.2">
      <c r="A2423" s="518" t="s">
        <v>376</v>
      </c>
      <c r="B2423" s="518">
        <v>197160</v>
      </c>
      <c r="C2423" s="518" t="s">
        <v>2660</v>
      </c>
      <c r="D2423" s="518" t="s">
        <v>728</v>
      </c>
      <c r="E2423" s="859">
        <v>34</v>
      </c>
      <c r="F2423" s="859">
        <v>10</v>
      </c>
      <c r="G2423" s="518" t="s">
        <v>122</v>
      </c>
      <c r="H2423" s="518" t="s">
        <v>376</v>
      </c>
      <c r="I2423" s="518">
        <v>115055</v>
      </c>
    </row>
    <row r="2424" spans="1:9" x14ac:dyDescent="0.2">
      <c r="A2424" s="518" t="s">
        <v>376</v>
      </c>
      <c r="B2424" s="518">
        <v>197178</v>
      </c>
      <c r="C2424" s="518" t="s">
        <v>2660</v>
      </c>
      <c r="D2424" s="518" t="s">
        <v>614</v>
      </c>
      <c r="E2424" s="859">
        <v>24</v>
      </c>
      <c r="F2424" s="859">
        <v>2</v>
      </c>
      <c r="G2424" s="518" t="s">
        <v>122</v>
      </c>
      <c r="H2424" s="518" t="s">
        <v>376</v>
      </c>
      <c r="I2424" s="518">
        <v>201921</v>
      </c>
    </row>
    <row r="2425" spans="1:9" x14ac:dyDescent="0.2">
      <c r="A2425" s="518" t="s">
        <v>170</v>
      </c>
      <c r="B2425" s="518">
        <v>197186</v>
      </c>
      <c r="C2425" s="518" t="s">
        <v>2660</v>
      </c>
      <c r="D2425" s="518" t="s">
        <v>3764</v>
      </c>
      <c r="E2425" s="859">
        <v>21</v>
      </c>
      <c r="F2425" s="859">
        <v>15</v>
      </c>
      <c r="G2425" s="518" t="s">
        <v>122</v>
      </c>
      <c r="H2425" s="518" t="s">
        <v>170</v>
      </c>
      <c r="I2425" s="518">
        <v>224303</v>
      </c>
    </row>
    <row r="2426" spans="1:9" x14ac:dyDescent="0.2">
      <c r="A2426" s="518" t="s">
        <v>237</v>
      </c>
      <c r="B2426" s="518">
        <v>197194</v>
      </c>
      <c r="C2426" s="518" t="s">
        <v>2660</v>
      </c>
      <c r="D2426" s="518" t="s">
        <v>6711</v>
      </c>
      <c r="E2426" s="859">
        <v>35</v>
      </c>
      <c r="F2426" s="859">
        <v>0</v>
      </c>
      <c r="G2426" s="518" t="s">
        <v>128</v>
      </c>
      <c r="H2426" s="518" t="s">
        <v>237</v>
      </c>
      <c r="I2426" s="518">
        <v>197194</v>
      </c>
    </row>
    <row r="2427" spans="1:9" x14ac:dyDescent="0.2">
      <c r="A2427" s="518" t="s">
        <v>313</v>
      </c>
      <c r="B2427" s="518">
        <v>197210</v>
      </c>
      <c r="C2427" s="518" t="s">
        <v>2660</v>
      </c>
      <c r="D2427" s="518" t="s">
        <v>3774</v>
      </c>
      <c r="E2427" s="859">
        <v>27</v>
      </c>
      <c r="F2427" s="859">
        <v>22</v>
      </c>
      <c r="G2427" s="518" t="s">
        <v>122</v>
      </c>
      <c r="H2427" s="518" t="s">
        <v>313</v>
      </c>
      <c r="I2427" s="518">
        <v>197210</v>
      </c>
    </row>
    <row r="2428" spans="1:9" x14ac:dyDescent="0.2">
      <c r="A2428" s="518" t="s">
        <v>334</v>
      </c>
      <c r="B2428" s="518">
        <v>197236</v>
      </c>
      <c r="C2428" s="518" t="s">
        <v>2660</v>
      </c>
      <c r="D2428" s="518" t="s">
        <v>1967</v>
      </c>
      <c r="E2428" s="859">
        <v>19</v>
      </c>
      <c r="F2428" s="859">
        <v>19</v>
      </c>
      <c r="G2428" s="518" t="s">
        <v>122</v>
      </c>
      <c r="H2428" s="518" t="s">
        <v>334</v>
      </c>
      <c r="I2428" s="518">
        <v>197236</v>
      </c>
    </row>
    <row r="2429" spans="1:9" x14ac:dyDescent="0.2">
      <c r="A2429" s="518" t="s">
        <v>254</v>
      </c>
      <c r="B2429" s="518">
        <v>197301</v>
      </c>
      <c r="C2429" s="518" t="s">
        <v>2660</v>
      </c>
      <c r="D2429" s="518" t="s">
        <v>3775</v>
      </c>
      <c r="E2429" s="859">
        <v>33</v>
      </c>
      <c r="F2429" s="859">
        <v>30</v>
      </c>
      <c r="G2429" s="518" t="s">
        <v>122</v>
      </c>
      <c r="H2429" s="518" t="s">
        <v>254</v>
      </c>
      <c r="I2429" s="518">
        <v>197301</v>
      </c>
    </row>
    <row r="2430" spans="1:9" x14ac:dyDescent="0.2">
      <c r="A2430" s="518" t="s">
        <v>349</v>
      </c>
      <c r="B2430" s="518">
        <v>197483</v>
      </c>
      <c r="C2430" s="518" t="s">
        <v>2660</v>
      </c>
      <c r="D2430" s="518" t="s">
        <v>861</v>
      </c>
      <c r="E2430" s="859">
        <v>32</v>
      </c>
      <c r="F2430" s="859">
        <v>28</v>
      </c>
      <c r="G2430" s="518" t="s">
        <v>122</v>
      </c>
      <c r="H2430" s="518" t="s">
        <v>349</v>
      </c>
      <c r="I2430" s="518">
        <v>197483</v>
      </c>
    </row>
    <row r="2431" spans="1:9" x14ac:dyDescent="0.2">
      <c r="A2431" s="518" t="s">
        <v>349</v>
      </c>
      <c r="B2431" s="518">
        <v>197491</v>
      </c>
      <c r="C2431" s="518" t="s">
        <v>2660</v>
      </c>
      <c r="D2431" s="518" t="s">
        <v>2936</v>
      </c>
      <c r="E2431" s="859">
        <v>27</v>
      </c>
      <c r="F2431" s="859">
        <v>22</v>
      </c>
      <c r="G2431" s="518" t="s">
        <v>122</v>
      </c>
      <c r="H2431" s="518" t="s">
        <v>349</v>
      </c>
      <c r="I2431" s="518">
        <v>197491</v>
      </c>
    </row>
    <row r="2432" spans="1:9" x14ac:dyDescent="0.2">
      <c r="A2432" s="518" t="s">
        <v>160</v>
      </c>
      <c r="B2432" s="518">
        <v>197525</v>
      </c>
      <c r="C2432" s="518" t="s">
        <v>2660</v>
      </c>
      <c r="D2432" s="518" t="s">
        <v>717</v>
      </c>
      <c r="E2432" s="859">
        <v>35</v>
      </c>
      <c r="F2432" s="859">
        <v>24</v>
      </c>
      <c r="G2432" s="518" t="s">
        <v>122</v>
      </c>
      <c r="H2432" s="518" t="s">
        <v>160</v>
      </c>
      <c r="I2432" s="518">
        <v>197525</v>
      </c>
    </row>
    <row r="2433" spans="1:9" x14ac:dyDescent="0.2">
      <c r="A2433" s="518" t="s">
        <v>158</v>
      </c>
      <c r="B2433" s="518">
        <v>197566</v>
      </c>
      <c r="C2433" s="518" t="s">
        <v>2660</v>
      </c>
      <c r="D2433" s="518" t="s">
        <v>616</v>
      </c>
      <c r="E2433" s="859">
        <v>29</v>
      </c>
      <c r="F2433" s="859">
        <v>0</v>
      </c>
      <c r="G2433" s="518" t="s">
        <v>122</v>
      </c>
      <c r="H2433" s="518" t="s">
        <v>158</v>
      </c>
      <c r="I2433" s="518">
        <v>197566</v>
      </c>
    </row>
    <row r="2434" spans="1:9" x14ac:dyDescent="0.2">
      <c r="A2434" s="518" t="s">
        <v>253</v>
      </c>
      <c r="B2434" s="518">
        <v>197582</v>
      </c>
      <c r="C2434" s="518" t="s">
        <v>2660</v>
      </c>
      <c r="D2434" s="518" t="s">
        <v>3865</v>
      </c>
      <c r="E2434" s="859">
        <v>32</v>
      </c>
      <c r="F2434" s="859">
        <v>32</v>
      </c>
      <c r="G2434" s="518" t="s">
        <v>122</v>
      </c>
      <c r="H2434" s="518" t="s">
        <v>253</v>
      </c>
      <c r="I2434" s="518">
        <v>197582</v>
      </c>
    </row>
    <row r="2435" spans="1:9" x14ac:dyDescent="0.2">
      <c r="A2435" s="518" t="s">
        <v>253</v>
      </c>
      <c r="B2435" s="518">
        <v>197590</v>
      </c>
      <c r="C2435" s="518" t="s">
        <v>2660</v>
      </c>
      <c r="D2435" s="518" t="s">
        <v>1045</v>
      </c>
      <c r="E2435" s="859">
        <v>31</v>
      </c>
      <c r="F2435" s="859">
        <v>31</v>
      </c>
      <c r="G2435" s="518" t="s">
        <v>122</v>
      </c>
      <c r="H2435" s="518" t="s">
        <v>253</v>
      </c>
      <c r="I2435" s="518">
        <v>197590</v>
      </c>
    </row>
    <row r="2436" spans="1:9" x14ac:dyDescent="0.2">
      <c r="A2436" s="518" t="s">
        <v>213</v>
      </c>
      <c r="B2436" s="518">
        <v>197608</v>
      </c>
      <c r="C2436" s="518" t="s">
        <v>2660</v>
      </c>
      <c r="D2436" s="518" t="s">
        <v>1030</v>
      </c>
      <c r="E2436" s="859">
        <v>33</v>
      </c>
      <c r="F2436" s="859">
        <v>30</v>
      </c>
      <c r="G2436" s="518" t="s">
        <v>122</v>
      </c>
      <c r="H2436" s="518" t="s">
        <v>213</v>
      </c>
      <c r="I2436" s="518">
        <v>197608</v>
      </c>
    </row>
    <row r="2437" spans="1:9" x14ac:dyDescent="0.2">
      <c r="A2437" s="518" t="s">
        <v>296</v>
      </c>
      <c r="B2437" s="518">
        <v>197673</v>
      </c>
      <c r="C2437" s="518" t="s">
        <v>2660</v>
      </c>
      <c r="D2437" s="518" t="s">
        <v>3879</v>
      </c>
      <c r="E2437" s="859">
        <v>33</v>
      </c>
      <c r="F2437" s="859">
        <v>31</v>
      </c>
      <c r="G2437" s="518" t="s">
        <v>122</v>
      </c>
      <c r="H2437" s="518" t="s">
        <v>296</v>
      </c>
      <c r="I2437" s="518">
        <v>197673</v>
      </c>
    </row>
    <row r="2438" spans="1:9" x14ac:dyDescent="0.2">
      <c r="A2438" s="518" t="s">
        <v>208</v>
      </c>
      <c r="B2438" s="518">
        <v>197699</v>
      </c>
      <c r="C2438" s="518" t="s">
        <v>2660</v>
      </c>
      <c r="D2438" s="518" t="s">
        <v>2060</v>
      </c>
      <c r="E2438" s="859">
        <v>34</v>
      </c>
      <c r="F2438" s="859">
        <v>34</v>
      </c>
      <c r="G2438" s="518" t="s">
        <v>122</v>
      </c>
      <c r="H2438" s="518" t="s">
        <v>208</v>
      </c>
      <c r="I2438" s="518">
        <v>197699</v>
      </c>
    </row>
    <row r="2439" spans="1:9" x14ac:dyDescent="0.2">
      <c r="A2439" s="518" t="s">
        <v>158</v>
      </c>
      <c r="B2439" s="518">
        <v>197806</v>
      </c>
      <c r="C2439" s="518" t="s">
        <v>2660</v>
      </c>
      <c r="D2439" s="518" t="s">
        <v>7606</v>
      </c>
      <c r="E2439" s="859">
        <v>28</v>
      </c>
      <c r="F2439" s="859">
        <v>0</v>
      </c>
      <c r="G2439" s="518" t="s">
        <v>128</v>
      </c>
      <c r="H2439" s="518" t="s">
        <v>158</v>
      </c>
      <c r="I2439" s="518">
        <v>197806</v>
      </c>
    </row>
    <row r="2440" spans="1:9" x14ac:dyDescent="0.2">
      <c r="A2440" s="518" t="s">
        <v>181</v>
      </c>
      <c r="B2440" s="518">
        <v>197996</v>
      </c>
      <c r="C2440" s="518" t="s">
        <v>2660</v>
      </c>
      <c r="D2440" s="518" t="s">
        <v>6712</v>
      </c>
      <c r="E2440" s="859">
        <v>20</v>
      </c>
      <c r="F2440" s="859">
        <v>15</v>
      </c>
      <c r="G2440" s="518" t="s">
        <v>122</v>
      </c>
      <c r="H2440" s="518" t="s">
        <v>181</v>
      </c>
      <c r="I2440" s="518">
        <v>706366</v>
      </c>
    </row>
    <row r="2441" spans="1:9" x14ac:dyDescent="0.2">
      <c r="A2441" s="518" t="s">
        <v>343</v>
      </c>
      <c r="B2441" s="518">
        <v>198069</v>
      </c>
      <c r="C2441" s="518" t="s">
        <v>2660</v>
      </c>
      <c r="D2441" s="518" t="s">
        <v>3469</v>
      </c>
      <c r="E2441" s="859">
        <v>35</v>
      </c>
      <c r="F2441" s="859">
        <v>35</v>
      </c>
      <c r="G2441" s="518" t="s">
        <v>122</v>
      </c>
      <c r="H2441" s="518" t="s">
        <v>343</v>
      </c>
      <c r="I2441" s="518">
        <v>198069</v>
      </c>
    </row>
    <row r="2442" spans="1:9" x14ac:dyDescent="0.2">
      <c r="A2442" s="518" t="s">
        <v>281</v>
      </c>
      <c r="B2442" s="518">
        <v>198093</v>
      </c>
      <c r="C2442" s="518" t="s">
        <v>2660</v>
      </c>
      <c r="D2442" s="518" t="s">
        <v>3464</v>
      </c>
      <c r="E2442" s="859">
        <v>32</v>
      </c>
      <c r="F2442" s="859">
        <v>0</v>
      </c>
      <c r="G2442" s="518" t="s">
        <v>122</v>
      </c>
      <c r="H2442" s="518" t="s">
        <v>281</v>
      </c>
      <c r="I2442" s="518">
        <v>198093</v>
      </c>
    </row>
    <row r="2443" spans="1:9" x14ac:dyDescent="0.2">
      <c r="A2443" s="518" t="s">
        <v>281</v>
      </c>
      <c r="B2443" s="518">
        <v>198101</v>
      </c>
      <c r="C2443" s="518" t="s">
        <v>2660</v>
      </c>
      <c r="D2443" s="518" t="s">
        <v>3550</v>
      </c>
      <c r="E2443" s="859">
        <v>35</v>
      </c>
      <c r="F2443" s="859">
        <v>0</v>
      </c>
      <c r="G2443" s="518" t="s">
        <v>122</v>
      </c>
      <c r="H2443" s="518" t="s">
        <v>281</v>
      </c>
      <c r="I2443" s="518">
        <v>198101</v>
      </c>
    </row>
    <row r="2444" spans="1:9" x14ac:dyDescent="0.2">
      <c r="A2444" s="518" t="s">
        <v>377</v>
      </c>
      <c r="B2444" s="518">
        <v>198135</v>
      </c>
      <c r="C2444" s="518" t="s">
        <v>2660</v>
      </c>
      <c r="D2444" s="518" t="s">
        <v>4866</v>
      </c>
      <c r="E2444" s="859">
        <v>27</v>
      </c>
      <c r="F2444" s="859">
        <v>27</v>
      </c>
      <c r="G2444" s="518" t="s">
        <v>122</v>
      </c>
      <c r="H2444" s="518" t="s">
        <v>377</v>
      </c>
      <c r="I2444" s="518">
        <v>198135</v>
      </c>
    </row>
    <row r="2445" spans="1:9" x14ac:dyDescent="0.2">
      <c r="A2445" s="518" t="s">
        <v>198</v>
      </c>
      <c r="B2445" s="518">
        <v>198168</v>
      </c>
      <c r="C2445" s="518" t="s">
        <v>2660</v>
      </c>
      <c r="D2445" s="518" t="s">
        <v>1574</v>
      </c>
      <c r="E2445" s="859">
        <v>33</v>
      </c>
      <c r="F2445" s="859">
        <v>33</v>
      </c>
      <c r="G2445" s="518" t="s">
        <v>122</v>
      </c>
      <c r="H2445" s="518" t="s">
        <v>198</v>
      </c>
      <c r="I2445" s="518">
        <v>198168</v>
      </c>
    </row>
    <row r="2446" spans="1:9" x14ac:dyDescent="0.2">
      <c r="A2446" s="518" t="s">
        <v>256</v>
      </c>
      <c r="B2446" s="518">
        <v>198176</v>
      </c>
      <c r="C2446" s="518" t="s">
        <v>2660</v>
      </c>
      <c r="D2446" s="518" t="s">
        <v>6283</v>
      </c>
      <c r="E2446" s="859">
        <v>17</v>
      </c>
      <c r="F2446" s="859">
        <v>17</v>
      </c>
      <c r="G2446" s="518" t="s">
        <v>122</v>
      </c>
      <c r="H2446" s="518" t="s">
        <v>256</v>
      </c>
      <c r="I2446" s="518">
        <v>198176</v>
      </c>
    </row>
    <row r="2447" spans="1:9" x14ac:dyDescent="0.2">
      <c r="A2447" s="518" t="s">
        <v>306</v>
      </c>
      <c r="B2447" s="518">
        <v>198184</v>
      </c>
      <c r="C2447" s="518" t="s">
        <v>2660</v>
      </c>
      <c r="D2447" s="518" t="s">
        <v>4879</v>
      </c>
      <c r="E2447" s="859">
        <v>26</v>
      </c>
      <c r="F2447" s="859">
        <v>0</v>
      </c>
      <c r="G2447" s="518" t="s">
        <v>122</v>
      </c>
      <c r="H2447" s="518" t="s">
        <v>306</v>
      </c>
      <c r="I2447" s="518">
        <v>198184</v>
      </c>
    </row>
    <row r="2448" spans="1:9" x14ac:dyDescent="0.2">
      <c r="A2448" s="518" t="s">
        <v>256</v>
      </c>
      <c r="B2448" s="518">
        <v>198200</v>
      </c>
      <c r="C2448" s="518" t="s">
        <v>2660</v>
      </c>
      <c r="D2448" s="518" t="s">
        <v>1342</v>
      </c>
      <c r="E2448" s="859">
        <v>30</v>
      </c>
      <c r="F2448" s="859">
        <v>17</v>
      </c>
      <c r="G2448" s="518" t="s">
        <v>128</v>
      </c>
      <c r="H2448" s="518" t="s">
        <v>256</v>
      </c>
      <c r="I2448" s="518">
        <v>198200</v>
      </c>
    </row>
    <row r="2449" spans="1:9" x14ac:dyDescent="0.2">
      <c r="A2449" s="518" t="s">
        <v>306</v>
      </c>
      <c r="B2449" s="518">
        <v>198234</v>
      </c>
      <c r="C2449" s="518" t="s">
        <v>2660</v>
      </c>
      <c r="D2449" s="518" t="s">
        <v>867</v>
      </c>
      <c r="E2449" s="859">
        <v>35</v>
      </c>
      <c r="F2449" s="859">
        <v>0</v>
      </c>
      <c r="G2449" s="518" t="s">
        <v>122</v>
      </c>
      <c r="H2449" s="518" t="s">
        <v>306</v>
      </c>
      <c r="I2449" s="518">
        <v>198234</v>
      </c>
    </row>
    <row r="2450" spans="1:9" x14ac:dyDescent="0.2">
      <c r="A2450" s="518" t="s">
        <v>306</v>
      </c>
      <c r="B2450" s="518">
        <v>198242</v>
      </c>
      <c r="C2450" s="518" t="s">
        <v>2660</v>
      </c>
      <c r="D2450" s="518" t="s">
        <v>1047</v>
      </c>
      <c r="E2450" s="859">
        <v>28</v>
      </c>
      <c r="F2450" s="859">
        <v>0</v>
      </c>
      <c r="G2450" s="518" t="s">
        <v>122</v>
      </c>
      <c r="H2450" s="518" t="s">
        <v>306</v>
      </c>
      <c r="I2450" s="518">
        <v>198242</v>
      </c>
    </row>
    <row r="2451" spans="1:9" x14ac:dyDescent="0.2">
      <c r="A2451" s="518" t="s">
        <v>371</v>
      </c>
      <c r="B2451" s="518">
        <v>198366</v>
      </c>
      <c r="C2451" s="518" t="s">
        <v>2660</v>
      </c>
      <c r="D2451" s="518" t="s">
        <v>1447</v>
      </c>
      <c r="E2451" s="859">
        <v>28</v>
      </c>
      <c r="F2451" s="859">
        <v>28</v>
      </c>
      <c r="G2451" s="518" t="s">
        <v>122</v>
      </c>
      <c r="H2451" s="518" t="s">
        <v>371</v>
      </c>
      <c r="I2451" s="518">
        <v>198366</v>
      </c>
    </row>
    <row r="2452" spans="1:9" x14ac:dyDescent="0.2">
      <c r="A2452" s="518" t="s">
        <v>277</v>
      </c>
      <c r="B2452" s="518">
        <v>198440</v>
      </c>
      <c r="C2452" s="518" t="s">
        <v>2660</v>
      </c>
      <c r="D2452" s="518" t="s">
        <v>717</v>
      </c>
      <c r="E2452" s="859">
        <v>24</v>
      </c>
      <c r="F2452" s="859">
        <v>10</v>
      </c>
      <c r="G2452" s="518" t="s">
        <v>122</v>
      </c>
      <c r="H2452" s="518" t="s">
        <v>277</v>
      </c>
      <c r="I2452" s="518">
        <v>198440</v>
      </c>
    </row>
    <row r="2453" spans="1:9" x14ac:dyDescent="0.2">
      <c r="A2453" s="518" t="s">
        <v>281</v>
      </c>
      <c r="B2453" s="518">
        <v>198473</v>
      </c>
      <c r="C2453" s="518" t="s">
        <v>2660</v>
      </c>
      <c r="D2453" s="518" t="s">
        <v>3550</v>
      </c>
      <c r="E2453" s="859">
        <v>35</v>
      </c>
      <c r="F2453" s="859">
        <v>0</v>
      </c>
      <c r="G2453" s="518" t="s">
        <v>122</v>
      </c>
      <c r="H2453" s="518" t="s">
        <v>281</v>
      </c>
      <c r="I2453" s="518">
        <v>198473</v>
      </c>
    </row>
    <row r="2454" spans="1:9" x14ac:dyDescent="0.2">
      <c r="A2454" s="518" t="s">
        <v>281</v>
      </c>
      <c r="B2454" s="518">
        <v>198481</v>
      </c>
      <c r="C2454" s="518" t="s">
        <v>2660</v>
      </c>
      <c r="D2454" s="518" t="s">
        <v>2354</v>
      </c>
      <c r="E2454" s="859">
        <v>34</v>
      </c>
      <c r="F2454" s="859">
        <v>0</v>
      </c>
      <c r="G2454" s="518" t="s">
        <v>122</v>
      </c>
      <c r="H2454" s="518" t="s">
        <v>281</v>
      </c>
      <c r="I2454" s="518">
        <v>198481</v>
      </c>
    </row>
    <row r="2455" spans="1:9" x14ac:dyDescent="0.2">
      <c r="A2455" s="518" t="s">
        <v>248</v>
      </c>
      <c r="B2455" s="518">
        <v>198499</v>
      </c>
      <c r="C2455" s="518" t="s">
        <v>2660</v>
      </c>
      <c r="D2455" s="518" t="s">
        <v>5013</v>
      </c>
      <c r="E2455" s="859">
        <v>35</v>
      </c>
      <c r="F2455" s="859">
        <v>35</v>
      </c>
      <c r="G2455" s="518" t="s">
        <v>128</v>
      </c>
      <c r="H2455" s="518" t="s">
        <v>248</v>
      </c>
      <c r="I2455" s="518">
        <v>198499</v>
      </c>
    </row>
    <row r="2456" spans="1:9" x14ac:dyDescent="0.2">
      <c r="A2456" s="518" t="s">
        <v>148</v>
      </c>
      <c r="B2456" s="518">
        <v>198523</v>
      </c>
      <c r="C2456" s="518" t="s">
        <v>2660</v>
      </c>
      <c r="D2456" s="518" t="s">
        <v>5014</v>
      </c>
      <c r="E2456" s="859">
        <v>25</v>
      </c>
      <c r="F2456" s="859">
        <v>25</v>
      </c>
      <c r="G2456" s="518" t="s">
        <v>128</v>
      </c>
      <c r="H2456" s="518" t="s">
        <v>148</v>
      </c>
      <c r="I2456" s="518">
        <v>198523</v>
      </c>
    </row>
    <row r="2457" spans="1:9" x14ac:dyDescent="0.2">
      <c r="A2457" s="518" t="s">
        <v>373</v>
      </c>
      <c r="B2457" s="518">
        <v>198549</v>
      </c>
      <c r="C2457" s="518" t="s">
        <v>2660</v>
      </c>
      <c r="D2457" s="518" t="s">
        <v>5015</v>
      </c>
      <c r="E2457" s="859">
        <v>28</v>
      </c>
      <c r="F2457" s="859">
        <v>0</v>
      </c>
      <c r="G2457" s="518" t="s">
        <v>128</v>
      </c>
      <c r="H2457" s="518" t="s">
        <v>373</v>
      </c>
      <c r="I2457" s="518">
        <v>198549</v>
      </c>
    </row>
    <row r="2458" spans="1:9" x14ac:dyDescent="0.2">
      <c r="A2458" s="518" t="s">
        <v>373</v>
      </c>
      <c r="B2458" s="518">
        <v>198556</v>
      </c>
      <c r="C2458" s="518" t="s">
        <v>2660</v>
      </c>
      <c r="D2458" s="518" t="s">
        <v>5016</v>
      </c>
      <c r="E2458" s="859">
        <v>33</v>
      </c>
      <c r="F2458" s="859">
        <v>0</v>
      </c>
      <c r="G2458" s="518" t="s">
        <v>128</v>
      </c>
      <c r="H2458" s="518" t="s">
        <v>373</v>
      </c>
      <c r="I2458" s="518">
        <v>198556</v>
      </c>
    </row>
    <row r="2459" spans="1:9" x14ac:dyDescent="0.2">
      <c r="A2459" s="518" t="s">
        <v>158</v>
      </c>
      <c r="B2459" s="518">
        <v>198762</v>
      </c>
      <c r="C2459" s="518" t="s">
        <v>2660</v>
      </c>
      <c r="D2459" s="518" t="s">
        <v>6713</v>
      </c>
      <c r="E2459" s="859">
        <v>30</v>
      </c>
      <c r="F2459" s="859">
        <v>0</v>
      </c>
      <c r="G2459" s="518" t="s">
        <v>128</v>
      </c>
      <c r="H2459" s="518" t="s">
        <v>158</v>
      </c>
      <c r="I2459" s="518">
        <v>198762</v>
      </c>
    </row>
    <row r="2460" spans="1:9" x14ac:dyDescent="0.2">
      <c r="A2460" s="518" t="s">
        <v>241</v>
      </c>
      <c r="B2460" s="518">
        <v>198788</v>
      </c>
      <c r="C2460" s="518" t="s">
        <v>2660</v>
      </c>
      <c r="D2460" s="518" t="s">
        <v>1049</v>
      </c>
      <c r="E2460" s="859">
        <v>33</v>
      </c>
      <c r="F2460" s="859">
        <v>33</v>
      </c>
      <c r="G2460" s="518" t="s">
        <v>122</v>
      </c>
      <c r="H2460" s="518" t="s">
        <v>241</v>
      </c>
      <c r="I2460" s="518">
        <v>198788</v>
      </c>
    </row>
    <row r="2461" spans="1:9" x14ac:dyDescent="0.2">
      <c r="A2461" s="518" t="s">
        <v>181</v>
      </c>
      <c r="B2461" s="518">
        <v>198804</v>
      </c>
      <c r="C2461" s="518" t="s">
        <v>2660</v>
      </c>
      <c r="D2461" s="518" t="s">
        <v>4722</v>
      </c>
      <c r="E2461" s="859">
        <v>35</v>
      </c>
      <c r="F2461" s="859">
        <v>25</v>
      </c>
      <c r="G2461" s="518" t="s">
        <v>128</v>
      </c>
      <c r="H2461" s="518" t="s">
        <v>181</v>
      </c>
      <c r="I2461" s="518">
        <v>198804</v>
      </c>
    </row>
    <row r="2462" spans="1:9" x14ac:dyDescent="0.2">
      <c r="A2462" s="518" t="s">
        <v>353</v>
      </c>
      <c r="B2462" s="518">
        <v>198861</v>
      </c>
      <c r="C2462" s="518" t="s">
        <v>2660</v>
      </c>
      <c r="D2462" s="518" t="s">
        <v>4723</v>
      </c>
      <c r="E2462" s="859">
        <v>35</v>
      </c>
      <c r="F2462" s="859">
        <v>25</v>
      </c>
      <c r="G2462" s="518" t="s">
        <v>122</v>
      </c>
      <c r="H2462" s="518" t="s">
        <v>353</v>
      </c>
      <c r="I2462" s="518">
        <v>198861</v>
      </c>
    </row>
    <row r="2463" spans="1:9" x14ac:dyDescent="0.2">
      <c r="A2463" s="518" t="s">
        <v>353</v>
      </c>
      <c r="B2463" s="518">
        <v>198903</v>
      </c>
      <c r="C2463" s="518" t="s">
        <v>2660</v>
      </c>
      <c r="D2463" s="518" t="s">
        <v>4724</v>
      </c>
      <c r="E2463" s="859">
        <v>35</v>
      </c>
      <c r="F2463" s="859">
        <v>25</v>
      </c>
      <c r="G2463" s="518" t="s">
        <v>122</v>
      </c>
      <c r="H2463" s="518" t="s">
        <v>353</v>
      </c>
      <c r="I2463" s="518">
        <v>198903</v>
      </c>
    </row>
    <row r="2464" spans="1:9" x14ac:dyDescent="0.2">
      <c r="A2464" s="518" t="s">
        <v>240</v>
      </c>
      <c r="B2464" s="518">
        <v>198937</v>
      </c>
      <c r="C2464" s="518" t="s">
        <v>2660</v>
      </c>
      <c r="D2464" s="518" t="s">
        <v>4759</v>
      </c>
      <c r="E2464" s="859">
        <v>32</v>
      </c>
      <c r="F2464" s="859">
        <v>0</v>
      </c>
      <c r="G2464" s="518" t="s">
        <v>128</v>
      </c>
      <c r="H2464" s="518" t="s">
        <v>240</v>
      </c>
      <c r="I2464" s="518">
        <v>198937</v>
      </c>
    </row>
    <row r="2465" spans="1:9" x14ac:dyDescent="0.2">
      <c r="A2465" s="518" t="s">
        <v>256</v>
      </c>
      <c r="B2465" s="518">
        <v>198986</v>
      </c>
      <c r="C2465" s="518" t="s">
        <v>2660</v>
      </c>
      <c r="D2465" s="518" t="s">
        <v>2768</v>
      </c>
      <c r="E2465" s="859">
        <v>35</v>
      </c>
      <c r="F2465" s="859">
        <v>0</v>
      </c>
      <c r="G2465" s="518" t="s">
        <v>122</v>
      </c>
      <c r="H2465" s="518" t="s">
        <v>256</v>
      </c>
      <c r="I2465" s="518">
        <v>198986</v>
      </c>
    </row>
    <row r="2466" spans="1:9" x14ac:dyDescent="0.2">
      <c r="A2466" s="518" t="s">
        <v>256</v>
      </c>
      <c r="B2466" s="518">
        <v>199000</v>
      </c>
      <c r="C2466" s="518" t="s">
        <v>2660</v>
      </c>
      <c r="D2466" s="518" t="s">
        <v>2768</v>
      </c>
      <c r="E2466" s="859">
        <v>23</v>
      </c>
      <c r="F2466" s="859">
        <v>23</v>
      </c>
      <c r="G2466" s="518" t="s">
        <v>122</v>
      </c>
      <c r="H2466" s="518" t="s">
        <v>256</v>
      </c>
      <c r="I2466" s="518">
        <v>199000</v>
      </c>
    </row>
    <row r="2467" spans="1:9" x14ac:dyDescent="0.2">
      <c r="A2467" s="518" t="s">
        <v>185</v>
      </c>
      <c r="B2467" s="518">
        <v>199018</v>
      </c>
      <c r="C2467" s="518" t="s">
        <v>2660</v>
      </c>
      <c r="D2467" s="518" t="s">
        <v>3678</v>
      </c>
      <c r="E2467" s="859">
        <v>35</v>
      </c>
      <c r="F2467" s="859">
        <v>35</v>
      </c>
      <c r="G2467" s="518" t="s">
        <v>122</v>
      </c>
      <c r="H2467" s="518" t="s">
        <v>185</v>
      </c>
      <c r="I2467" s="518">
        <v>199018</v>
      </c>
    </row>
    <row r="2468" spans="1:9" x14ac:dyDescent="0.2">
      <c r="A2468" s="518" t="s">
        <v>185</v>
      </c>
      <c r="B2468" s="518">
        <v>199026</v>
      </c>
      <c r="C2468" s="518" t="s">
        <v>2660</v>
      </c>
      <c r="D2468" s="518" t="s">
        <v>1022</v>
      </c>
      <c r="E2468" s="859">
        <v>33</v>
      </c>
      <c r="F2468" s="859">
        <v>33</v>
      </c>
      <c r="G2468" s="518" t="s">
        <v>122</v>
      </c>
      <c r="H2468" s="518" t="s">
        <v>185</v>
      </c>
      <c r="I2468" s="518">
        <v>199026</v>
      </c>
    </row>
    <row r="2469" spans="1:9" x14ac:dyDescent="0.2">
      <c r="A2469" s="518" t="s">
        <v>386</v>
      </c>
      <c r="B2469" s="518">
        <v>199083</v>
      </c>
      <c r="C2469" s="518" t="s">
        <v>2660</v>
      </c>
      <c r="D2469" s="518" t="s">
        <v>4810</v>
      </c>
      <c r="E2469" s="859">
        <v>25</v>
      </c>
      <c r="F2469" s="859">
        <v>25</v>
      </c>
      <c r="G2469" s="518" t="s">
        <v>128</v>
      </c>
      <c r="H2469" s="518" t="s">
        <v>386</v>
      </c>
      <c r="I2469" s="518">
        <v>199083</v>
      </c>
    </row>
    <row r="2470" spans="1:9" x14ac:dyDescent="0.2">
      <c r="A2470" s="518" t="s">
        <v>337</v>
      </c>
      <c r="B2470" s="518">
        <v>199166</v>
      </c>
      <c r="C2470" s="518" t="s">
        <v>2660</v>
      </c>
      <c r="D2470" s="518" t="s">
        <v>913</v>
      </c>
      <c r="E2470" s="859">
        <v>29</v>
      </c>
      <c r="F2470" s="859">
        <v>29</v>
      </c>
      <c r="G2470" s="518" t="s">
        <v>122</v>
      </c>
      <c r="H2470" s="518" t="s">
        <v>337</v>
      </c>
      <c r="I2470" s="518">
        <v>199166</v>
      </c>
    </row>
    <row r="2471" spans="1:9" x14ac:dyDescent="0.2">
      <c r="A2471" s="518" t="s">
        <v>297</v>
      </c>
      <c r="B2471" s="518">
        <v>199307</v>
      </c>
      <c r="C2471" s="518" t="s">
        <v>2660</v>
      </c>
      <c r="D2471" s="518" t="s">
        <v>4867</v>
      </c>
      <c r="E2471" s="859">
        <v>18</v>
      </c>
      <c r="F2471" s="859">
        <v>0</v>
      </c>
      <c r="G2471" s="518" t="s">
        <v>122</v>
      </c>
      <c r="H2471" s="518" t="s">
        <v>297</v>
      </c>
      <c r="I2471" s="518">
        <v>199307</v>
      </c>
    </row>
    <row r="2472" spans="1:9" x14ac:dyDescent="0.2">
      <c r="A2472" s="518" t="s">
        <v>297</v>
      </c>
      <c r="B2472" s="518">
        <v>199315</v>
      </c>
      <c r="C2472" s="518" t="s">
        <v>2660</v>
      </c>
      <c r="D2472" s="518" t="s">
        <v>4918</v>
      </c>
      <c r="E2472" s="859">
        <v>23</v>
      </c>
      <c r="F2472" s="859">
        <v>0</v>
      </c>
      <c r="G2472" s="518" t="s">
        <v>122</v>
      </c>
      <c r="H2472" s="518" t="s">
        <v>297</v>
      </c>
      <c r="I2472" s="518">
        <v>199315</v>
      </c>
    </row>
    <row r="2473" spans="1:9" x14ac:dyDescent="0.2">
      <c r="A2473" s="518" t="s">
        <v>194</v>
      </c>
      <c r="B2473" s="518">
        <v>199331</v>
      </c>
      <c r="C2473" s="518" t="s">
        <v>2660</v>
      </c>
      <c r="D2473" s="518" t="s">
        <v>4919</v>
      </c>
      <c r="E2473" s="859">
        <v>32</v>
      </c>
      <c r="F2473" s="859">
        <v>0</v>
      </c>
      <c r="G2473" s="518" t="s">
        <v>122</v>
      </c>
      <c r="H2473" s="518" t="s">
        <v>194</v>
      </c>
      <c r="I2473" s="518">
        <v>199331</v>
      </c>
    </row>
    <row r="2474" spans="1:9" x14ac:dyDescent="0.2">
      <c r="A2474" s="518" t="s">
        <v>194</v>
      </c>
      <c r="B2474" s="518">
        <v>199349</v>
      </c>
      <c r="C2474" s="518" t="s">
        <v>2660</v>
      </c>
      <c r="D2474" s="518" t="s">
        <v>4920</v>
      </c>
      <c r="E2474" s="859">
        <v>34</v>
      </c>
      <c r="F2474" s="859">
        <v>0</v>
      </c>
      <c r="G2474" s="518" t="s">
        <v>122</v>
      </c>
      <c r="H2474" s="518" t="s">
        <v>194</v>
      </c>
      <c r="I2474" s="518">
        <v>199349</v>
      </c>
    </row>
    <row r="2475" spans="1:9" x14ac:dyDescent="0.2">
      <c r="A2475" s="518" t="s">
        <v>372</v>
      </c>
      <c r="B2475" s="518">
        <v>199380</v>
      </c>
      <c r="C2475" s="518" t="s">
        <v>2660</v>
      </c>
      <c r="D2475" s="518" t="s">
        <v>1572</v>
      </c>
      <c r="E2475" s="859">
        <v>27</v>
      </c>
      <c r="F2475" s="859">
        <v>0</v>
      </c>
      <c r="G2475" s="518" t="s">
        <v>122</v>
      </c>
      <c r="H2475" s="518" t="s">
        <v>372</v>
      </c>
      <c r="I2475" s="518">
        <v>199380</v>
      </c>
    </row>
    <row r="2476" spans="1:9" x14ac:dyDescent="0.2">
      <c r="A2476" s="518" t="s">
        <v>372</v>
      </c>
      <c r="B2476" s="518">
        <v>199406</v>
      </c>
      <c r="C2476" s="518" t="s">
        <v>2660</v>
      </c>
      <c r="D2476" s="518" t="s">
        <v>1572</v>
      </c>
      <c r="E2476" s="859">
        <v>34</v>
      </c>
      <c r="F2476" s="859">
        <v>0</v>
      </c>
      <c r="G2476" s="518" t="s">
        <v>122</v>
      </c>
      <c r="H2476" s="518" t="s">
        <v>372</v>
      </c>
      <c r="I2476" s="518">
        <v>199406</v>
      </c>
    </row>
    <row r="2477" spans="1:9" x14ac:dyDescent="0.2">
      <c r="A2477" s="518" t="s">
        <v>325</v>
      </c>
      <c r="B2477" s="518">
        <v>199547</v>
      </c>
      <c r="C2477" s="518" t="s">
        <v>2660</v>
      </c>
      <c r="D2477" s="518" t="s">
        <v>4977</v>
      </c>
      <c r="E2477" s="859">
        <v>21</v>
      </c>
      <c r="F2477" s="859">
        <v>20</v>
      </c>
      <c r="G2477" s="518" t="s">
        <v>122</v>
      </c>
      <c r="H2477" s="518" t="s">
        <v>325</v>
      </c>
      <c r="I2477" s="518">
        <v>199547</v>
      </c>
    </row>
    <row r="2478" spans="1:9" x14ac:dyDescent="0.2">
      <c r="A2478" s="518" t="s">
        <v>281</v>
      </c>
      <c r="B2478" s="518">
        <v>199596</v>
      </c>
      <c r="C2478" s="518" t="s">
        <v>2660</v>
      </c>
      <c r="D2478" s="518" t="s">
        <v>1330</v>
      </c>
      <c r="E2478" s="859">
        <v>33</v>
      </c>
      <c r="F2478" s="859">
        <v>0</v>
      </c>
      <c r="G2478" s="518" t="s">
        <v>122</v>
      </c>
      <c r="H2478" s="518" t="s">
        <v>281</v>
      </c>
      <c r="I2478" s="518">
        <v>199596</v>
      </c>
    </row>
    <row r="2479" spans="1:9" x14ac:dyDescent="0.2">
      <c r="A2479" s="518" t="s">
        <v>273</v>
      </c>
      <c r="B2479" s="518">
        <v>199612</v>
      </c>
      <c r="C2479" s="518" t="s">
        <v>2660</v>
      </c>
      <c r="D2479" s="518" t="s">
        <v>4999</v>
      </c>
      <c r="E2479" s="859">
        <v>17</v>
      </c>
      <c r="F2479" s="859">
        <v>17</v>
      </c>
      <c r="G2479" s="518" t="s">
        <v>122</v>
      </c>
      <c r="H2479" s="518" t="s">
        <v>273</v>
      </c>
      <c r="I2479" s="518">
        <v>199612</v>
      </c>
    </row>
    <row r="2480" spans="1:9" x14ac:dyDescent="0.2">
      <c r="A2480" s="518" t="s">
        <v>273</v>
      </c>
      <c r="B2480" s="518">
        <v>199620</v>
      </c>
      <c r="C2480" s="518" t="s">
        <v>2660</v>
      </c>
      <c r="D2480" s="518" t="s">
        <v>5000</v>
      </c>
      <c r="E2480" s="859">
        <v>31</v>
      </c>
      <c r="F2480" s="859">
        <v>30</v>
      </c>
      <c r="G2480" s="518" t="s">
        <v>122</v>
      </c>
      <c r="H2480" s="518" t="s">
        <v>273</v>
      </c>
      <c r="I2480" s="518">
        <v>199620</v>
      </c>
    </row>
    <row r="2481" spans="1:9" x14ac:dyDescent="0.2">
      <c r="A2481" s="518" t="s">
        <v>273</v>
      </c>
      <c r="B2481" s="518">
        <v>199638</v>
      </c>
      <c r="C2481" s="518" t="s">
        <v>2660</v>
      </c>
      <c r="D2481" s="518" t="s">
        <v>5001</v>
      </c>
      <c r="E2481" s="859">
        <v>31</v>
      </c>
      <c r="F2481" s="859">
        <v>30</v>
      </c>
      <c r="G2481" s="518" t="s">
        <v>122</v>
      </c>
      <c r="H2481" s="518" t="s">
        <v>273</v>
      </c>
      <c r="I2481" s="518">
        <v>199638</v>
      </c>
    </row>
    <row r="2482" spans="1:9" x14ac:dyDescent="0.2">
      <c r="A2482" s="518" t="s">
        <v>343</v>
      </c>
      <c r="B2482" s="518">
        <v>199646</v>
      </c>
      <c r="C2482" s="518" t="s">
        <v>2660</v>
      </c>
      <c r="D2482" s="518" t="s">
        <v>496</v>
      </c>
      <c r="E2482" s="859">
        <v>30</v>
      </c>
      <c r="F2482" s="859">
        <v>30</v>
      </c>
      <c r="G2482" s="518" t="s">
        <v>122</v>
      </c>
      <c r="H2482" s="518" t="s">
        <v>343</v>
      </c>
      <c r="I2482" s="518">
        <v>199646</v>
      </c>
    </row>
    <row r="2483" spans="1:9" x14ac:dyDescent="0.2">
      <c r="A2483" s="518" t="s">
        <v>394</v>
      </c>
      <c r="B2483" s="518">
        <v>199711</v>
      </c>
      <c r="C2483" s="518" t="s">
        <v>2660</v>
      </c>
      <c r="D2483" s="518" t="s">
        <v>8795</v>
      </c>
      <c r="E2483" s="859">
        <v>22</v>
      </c>
      <c r="F2483" s="859">
        <v>0</v>
      </c>
      <c r="G2483" s="518" t="s">
        <v>128</v>
      </c>
      <c r="H2483" s="518" t="s">
        <v>394</v>
      </c>
      <c r="I2483" s="518">
        <v>199711</v>
      </c>
    </row>
    <row r="2484" spans="1:9" x14ac:dyDescent="0.2">
      <c r="A2484" s="518" t="s">
        <v>285</v>
      </c>
      <c r="B2484" s="518">
        <v>199760</v>
      </c>
      <c r="C2484" s="518" t="s">
        <v>2660</v>
      </c>
      <c r="D2484" s="518" t="s">
        <v>720</v>
      </c>
      <c r="E2484" s="859">
        <v>33</v>
      </c>
      <c r="F2484" s="859">
        <v>26</v>
      </c>
      <c r="G2484" s="518" t="s">
        <v>122</v>
      </c>
      <c r="H2484" s="518" t="s">
        <v>285</v>
      </c>
      <c r="I2484" s="518">
        <v>199760</v>
      </c>
    </row>
    <row r="2485" spans="1:9" x14ac:dyDescent="0.2">
      <c r="A2485" s="518" t="s">
        <v>285</v>
      </c>
      <c r="B2485" s="518">
        <v>199778</v>
      </c>
      <c r="C2485" s="518" t="s">
        <v>2660</v>
      </c>
      <c r="D2485" s="518" t="s">
        <v>720</v>
      </c>
      <c r="E2485" s="859">
        <v>23</v>
      </c>
      <c r="F2485" s="859">
        <v>20</v>
      </c>
      <c r="G2485" s="518" t="s">
        <v>122</v>
      </c>
      <c r="H2485" s="518" t="s">
        <v>285</v>
      </c>
      <c r="I2485" s="518">
        <v>199778</v>
      </c>
    </row>
    <row r="2486" spans="1:9" x14ac:dyDescent="0.2">
      <c r="A2486" s="518" t="s">
        <v>285</v>
      </c>
      <c r="B2486" s="518">
        <v>199786</v>
      </c>
      <c r="C2486" s="518" t="s">
        <v>2660</v>
      </c>
      <c r="D2486" s="518" t="s">
        <v>4672</v>
      </c>
      <c r="E2486" s="859">
        <v>15</v>
      </c>
      <c r="F2486" s="859">
        <v>15</v>
      </c>
      <c r="G2486" s="518" t="s">
        <v>122</v>
      </c>
      <c r="H2486" s="518" t="s">
        <v>285</v>
      </c>
      <c r="I2486" s="518">
        <v>199786</v>
      </c>
    </row>
    <row r="2487" spans="1:9" x14ac:dyDescent="0.2">
      <c r="A2487" s="518" t="s">
        <v>372</v>
      </c>
      <c r="B2487" s="518">
        <v>199851</v>
      </c>
      <c r="C2487" s="518" t="s">
        <v>2660</v>
      </c>
      <c r="D2487" s="518" t="s">
        <v>8796</v>
      </c>
      <c r="E2487" s="859">
        <v>30</v>
      </c>
      <c r="F2487" s="859">
        <v>0</v>
      </c>
      <c r="G2487" s="518" t="s">
        <v>122</v>
      </c>
      <c r="H2487" s="518" t="s">
        <v>372</v>
      </c>
      <c r="I2487" s="518">
        <v>199851</v>
      </c>
    </row>
    <row r="2488" spans="1:9" x14ac:dyDescent="0.2">
      <c r="A2488" s="518" t="s">
        <v>296</v>
      </c>
      <c r="B2488" s="518">
        <v>199893</v>
      </c>
      <c r="C2488" s="518" t="s">
        <v>2660</v>
      </c>
      <c r="D2488" s="518" t="s">
        <v>5073</v>
      </c>
      <c r="E2488" s="859">
        <v>24</v>
      </c>
      <c r="F2488" s="859">
        <v>24</v>
      </c>
      <c r="G2488" s="518" t="s">
        <v>122</v>
      </c>
      <c r="H2488" s="518" t="s">
        <v>296</v>
      </c>
      <c r="I2488" s="518">
        <v>199893</v>
      </c>
    </row>
    <row r="2489" spans="1:9" x14ac:dyDescent="0.2">
      <c r="A2489" s="518" t="s">
        <v>322</v>
      </c>
      <c r="B2489" s="518">
        <v>199950</v>
      </c>
      <c r="C2489" s="518" t="s">
        <v>2660</v>
      </c>
      <c r="D2489" s="518" t="s">
        <v>423</v>
      </c>
      <c r="E2489" s="859">
        <v>26</v>
      </c>
      <c r="F2489" s="859">
        <v>19</v>
      </c>
      <c r="G2489" s="518" t="s">
        <v>122</v>
      </c>
      <c r="H2489" s="518" t="s">
        <v>322</v>
      </c>
      <c r="I2489" s="518">
        <v>199950</v>
      </c>
    </row>
    <row r="2490" spans="1:9" x14ac:dyDescent="0.2">
      <c r="A2490" s="518" t="s">
        <v>371</v>
      </c>
      <c r="B2490" s="518">
        <v>199976</v>
      </c>
      <c r="C2490" s="518" t="s">
        <v>2660</v>
      </c>
      <c r="D2490" s="518" t="s">
        <v>2568</v>
      </c>
      <c r="E2490" s="859">
        <v>16</v>
      </c>
      <c r="F2490" s="859">
        <v>15</v>
      </c>
      <c r="G2490" s="518" t="s">
        <v>122</v>
      </c>
      <c r="H2490" s="518" t="s">
        <v>371</v>
      </c>
      <c r="I2490" s="518">
        <v>199976</v>
      </c>
    </row>
    <row r="2491" spans="1:9" x14ac:dyDescent="0.2">
      <c r="A2491" s="518" t="s">
        <v>208</v>
      </c>
      <c r="B2491" s="518">
        <v>200006</v>
      </c>
      <c r="C2491" s="518" t="s">
        <v>2660</v>
      </c>
      <c r="D2491" s="518" t="s">
        <v>3892</v>
      </c>
      <c r="E2491" s="859">
        <v>18</v>
      </c>
      <c r="F2491" s="859">
        <v>18</v>
      </c>
      <c r="G2491" s="518" t="s">
        <v>122</v>
      </c>
      <c r="H2491" s="518" t="s">
        <v>208</v>
      </c>
      <c r="I2491" s="518">
        <v>200006</v>
      </c>
    </row>
    <row r="2492" spans="1:9" x14ac:dyDescent="0.2">
      <c r="A2492" s="518" t="s">
        <v>296</v>
      </c>
      <c r="B2492" s="518">
        <v>200030</v>
      </c>
      <c r="C2492" s="518" t="s">
        <v>2660</v>
      </c>
      <c r="D2492" s="518" t="s">
        <v>5093</v>
      </c>
      <c r="E2492" s="859">
        <v>22</v>
      </c>
      <c r="F2492" s="859">
        <v>22</v>
      </c>
      <c r="G2492" s="518" t="s">
        <v>122</v>
      </c>
      <c r="H2492" s="518" t="s">
        <v>296</v>
      </c>
      <c r="I2492" s="518">
        <v>200030</v>
      </c>
    </row>
    <row r="2493" spans="1:9" x14ac:dyDescent="0.2">
      <c r="A2493" s="518" t="s">
        <v>361</v>
      </c>
      <c r="B2493" s="518">
        <v>200048</v>
      </c>
      <c r="C2493" s="518" t="s">
        <v>2660</v>
      </c>
      <c r="D2493" s="518" t="s">
        <v>397</v>
      </c>
      <c r="E2493" s="859">
        <v>25</v>
      </c>
      <c r="F2493" s="859">
        <v>8</v>
      </c>
      <c r="G2493" s="518" t="s">
        <v>122</v>
      </c>
      <c r="H2493" s="518" t="s">
        <v>361</v>
      </c>
      <c r="I2493" s="518">
        <v>200444</v>
      </c>
    </row>
    <row r="2494" spans="1:9" x14ac:dyDescent="0.2">
      <c r="A2494" s="518" t="s">
        <v>361</v>
      </c>
      <c r="B2494" s="518">
        <v>200444</v>
      </c>
      <c r="C2494" s="518" t="s">
        <v>2660</v>
      </c>
      <c r="D2494" s="518" t="s">
        <v>731</v>
      </c>
      <c r="E2494" s="859">
        <v>17</v>
      </c>
      <c r="F2494" s="859">
        <v>20</v>
      </c>
      <c r="G2494" s="518" t="s">
        <v>122</v>
      </c>
      <c r="H2494" s="518" t="s">
        <v>361</v>
      </c>
      <c r="I2494" s="518">
        <v>200444</v>
      </c>
    </row>
    <row r="2495" spans="1:9" x14ac:dyDescent="0.2">
      <c r="A2495" s="518" t="s">
        <v>296</v>
      </c>
      <c r="B2495" s="518">
        <v>200485</v>
      </c>
      <c r="C2495" s="518" t="s">
        <v>2660</v>
      </c>
      <c r="D2495" s="518" t="s">
        <v>397</v>
      </c>
      <c r="E2495" s="859">
        <v>14</v>
      </c>
      <c r="F2495" s="859">
        <v>11</v>
      </c>
      <c r="G2495" s="518" t="s">
        <v>122</v>
      </c>
      <c r="H2495" s="518" t="s">
        <v>296</v>
      </c>
      <c r="I2495" s="518">
        <v>200485</v>
      </c>
    </row>
    <row r="2496" spans="1:9" x14ac:dyDescent="0.2">
      <c r="A2496" s="518" t="s">
        <v>361</v>
      </c>
      <c r="B2496" s="518">
        <v>200543</v>
      </c>
      <c r="C2496" s="518" t="s">
        <v>2660</v>
      </c>
      <c r="D2496" s="518" t="s">
        <v>558</v>
      </c>
      <c r="E2496" s="859">
        <v>19</v>
      </c>
      <c r="F2496" s="859">
        <v>14</v>
      </c>
      <c r="G2496" s="518" t="s">
        <v>122</v>
      </c>
      <c r="H2496" s="518" t="s">
        <v>361</v>
      </c>
      <c r="I2496" s="518">
        <v>200543</v>
      </c>
    </row>
    <row r="2497" spans="1:9" x14ac:dyDescent="0.2">
      <c r="A2497" s="518" t="s">
        <v>361</v>
      </c>
      <c r="B2497" s="518">
        <v>200568</v>
      </c>
      <c r="C2497" s="518" t="s">
        <v>2660</v>
      </c>
      <c r="D2497" s="518" t="s">
        <v>539</v>
      </c>
      <c r="E2497" s="859">
        <v>21</v>
      </c>
      <c r="F2497" s="859">
        <v>11</v>
      </c>
      <c r="G2497" s="518" t="s">
        <v>122</v>
      </c>
      <c r="H2497" s="518" t="s">
        <v>361</v>
      </c>
      <c r="I2497" s="518">
        <v>200568</v>
      </c>
    </row>
    <row r="2498" spans="1:9" x14ac:dyDescent="0.2">
      <c r="A2498" s="518" t="s">
        <v>361</v>
      </c>
      <c r="B2498" s="518">
        <v>200576</v>
      </c>
      <c r="C2498" s="518" t="s">
        <v>2660</v>
      </c>
      <c r="D2498" s="518" t="s">
        <v>856</v>
      </c>
      <c r="E2498" s="859">
        <v>23</v>
      </c>
      <c r="F2498" s="859">
        <v>14</v>
      </c>
      <c r="G2498" s="518" t="s">
        <v>122</v>
      </c>
      <c r="H2498" s="518" t="s">
        <v>361</v>
      </c>
      <c r="I2498" s="518">
        <v>200568</v>
      </c>
    </row>
    <row r="2499" spans="1:9" x14ac:dyDescent="0.2">
      <c r="A2499" s="518" t="s">
        <v>361</v>
      </c>
      <c r="B2499" s="518">
        <v>200584</v>
      </c>
      <c r="C2499" s="518" t="s">
        <v>2660</v>
      </c>
      <c r="D2499" s="518" t="s">
        <v>470</v>
      </c>
      <c r="E2499" s="859">
        <v>19</v>
      </c>
      <c r="F2499" s="859">
        <v>10</v>
      </c>
      <c r="G2499" s="518" t="s">
        <v>122</v>
      </c>
      <c r="H2499" s="518" t="s">
        <v>361</v>
      </c>
      <c r="I2499" s="518">
        <v>109439</v>
      </c>
    </row>
    <row r="2500" spans="1:9" x14ac:dyDescent="0.2">
      <c r="A2500" s="518" t="s">
        <v>296</v>
      </c>
      <c r="B2500" s="518">
        <v>200600</v>
      </c>
      <c r="C2500" s="518" t="s">
        <v>2660</v>
      </c>
      <c r="D2500" s="518" t="s">
        <v>5143</v>
      </c>
      <c r="E2500" s="859">
        <v>28</v>
      </c>
      <c r="F2500" s="859">
        <v>28</v>
      </c>
      <c r="G2500" s="518" t="s">
        <v>122</v>
      </c>
      <c r="H2500" s="518" t="s">
        <v>296</v>
      </c>
      <c r="I2500" s="518">
        <v>200600</v>
      </c>
    </row>
    <row r="2501" spans="1:9" x14ac:dyDescent="0.2">
      <c r="A2501" s="518" t="s">
        <v>361</v>
      </c>
      <c r="B2501" s="518">
        <v>200618</v>
      </c>
      <c r="C2501" s="518" t="s">
        <v>2660</v>
      </c>
      <c r="D2501" s="518" t="s">
        <v>494</v>
      </c>
      <c r="E2501" s="859">
        <v>31</v>
      </c>
      <c r="F2501" s="859">
        <v>22</v>
      </c>
      <c r="G2501" s="518" t="s">
        <v>122</v>
      </c>
      <c r="H2501" s="518" t="s">
        <v>361</v>
      </c>
      <c r="I2501" s="518">
        <v>200618</v>
      </c>
    </row>
    <row r="2502" spans="1:9" x14ac:dyDescent="0.2">
      <c r="A2502" s="518" t="s">
        <v>361</v>
      </c>
      <c r="B2502" s="518">
        <v>200626</v>
      </c>
      <c r="C2502" s="518" t="s">
        <v>2660</v>
      </c>
      <c r="D2502" s="518" t="s">
        <v>687</v>
      </c>
      <c r="E2502" s="859">
        <v>18</v>
      </c>
      <c r="F2502" s="859">
        <v>11</v>
      </c>
      <c r="G2502" s="518" t="s">
        <v>122</v>
      </c>
      <c r="H2502" s="518" t="s">
        <v>361</v>
      </c>
      <c r="I2502" s="518">
        <v>200543</v>
      </c>
    </row>
    <row r="2503" spans="1:9" x14ac:dyDescent="0.2">
      <c r="A2503" s="518" t="s">
        <v>360</v>
      </c>
      <c r="B2503" s="518">
        <v>200642</v>
      </c>
      <c r="C2503" s="518" t="s">
        <v>2660</v>
      </c>
      <c r="D2503" s="518" t="s">
        <v>2367</v>
      </c>
      <c r="E2503" s="859">
        <v>32</v>
      </c>
      <c r="F2503" s="859">
        <v>32</v>
      </c>
      <c r="G2503" s="518" t="s">
        <v>122</v>
      </c>
      <c r="H2503" s="518" t="s">
        <v>360</v>
      </c>
      <c r="I2503" s="518">
        <v>200642</v>
      </c>
    </row>
    <row r="2504" spans="1:9" x14ac:dyDescent="0.2">
      <c r="A2504" s="518" t="s">
        <v>360</v>
      </c>
      <c r="B2504" s="518">
        <v>200659</v>
      </c>
      <c r="C2504" s="518" t="s">
        <v>2660</v>
      </c>
      <c r="D2504" s="518" t="s">
        <v>2405</v>
      </c>
      <c r="E2504" s="859">
        <v>20</v>
      </c>
      <c r="F2504" s="859">
        <v>20</v>
      </c>
      <c r="G2504" s="518" t="s">
        <v>122</v>
      </c>
      <c r="H2504" s="518" t="s">
        <v>360</v>
      </c>
      <c r="I2504" s="518">
        <v>200659</v>
      </c>
    </row>
    <row r="2505" spans="1:9" x14ac:dyDescent="0.2">
      <c r="A2505" s="518" t="s">
        <v>360</v>
      </c>
      <c r="B2505" s="518">
        <v>200675</v>
      </c>
      <c r="C2505" s="518" t="s">
        <v>2660</v>
      </c>
      <c r="D2505" s="518" t="s">
        <v>416</v>
      </c>
      <c r="E2505" s="859">
        <v>25</v>
      </c>
      <c r="F2505" s="859">
        <v>23</v>
      </c>
      <c r="G2505" s="518" t="s">
        <v>122</v>
      </c>
      <c r="H2505" s="518" t="s">
        <v>360</v>
      </c>
      <c r="I2505" s="518">
        <v>200675</v>
      </c>
    </row>
    <row r="2506" spans="1:9" x14ac:dyDescent="0.2">
      <c r="A2506" s="518" t="s">
        <v>296</v>
      </c>
      <c r="B2506" s="518">
        <v>200683</v>
      </c>
      <c r="C2506" s="518" t="s">
        <v>2660</v>
      </c>
      <c r="D2506" s="518" t="s">
        <v>5155</v>
      </c>
      <c r="E2506" s="859">
        <v>31</v>
      </c>
      <c r="F2506" s="859">
        <v>26</v>
      </c>
      <c r="G2506" s="518" t="s">
        <v>122</v>
      </c>
      <c r="H2506" s="518" t="s">
        <v>296</v>
      </c>
      <c r="I2506" s="518">
        <v>200683</v>
      </c>
    </row>
    <row r="2507" spans="1:9" x14ac:dyDescent="0.2">
      <c r="A2507" s="518" t="s">
        <v>360</v>
      </c>
      <c r="B2507" s="518">
        <v>200691</v>
      </c>
      <c r="C2507" s="518" t="s">
        <v>2660</v>
      </c>
      <c r="D2507" s="518" t="s">
        <v>5156</v>
      </c>
      <c r="E2507" s="859">
        <v>27</v>
      </c>
      <c r="F2507" s="859">
        <v>13</v>
      </c>
      <c r="G2507" s="518" t="s">
        <v>122</v>
      </c>
      <c r="H2507" s="518" t="s">
        <v>360</v>
      </c>
      <c r="I2507" s="518">
        <v>200758</v>
      </c>
    </row>
    <row r="2508" spans="1:9" x14ac:dyDescent="0.2">
      <c r="A2508" s="518" t="s">
        <v>360</v>
      </c>
      <c r="B2508" s="518">
        <v>200709</v>
      </c>
      <c r="C2508" s="518" t="s">
        <v>2660</v>
      </c>
      <c r="D2508" s="518" t="s">
        <v>1257</v>
      </c>
      <c r="E2508" s="859">
        <v>30</v>
      </c>
      <c r="F2508" s="859">
        <v>29</v>
      </c>
      <c r="G2508" s="518" t="s">
        <v>122</v>
      </c>
      <c r="H2508" s="518" t="s">
        <v>360</v>
      </c>
      <c r="I2508" s="518">
        <v>200709</v>
      </c>
    </row>
    <row r="2509" spans="1:9" x14ac:dyDescent="0.2">
      <c r="A2509" s="518" t="s">
        <v>303</v>
      </c>
      <c r="B2509" s="518">
        <v>200717</v>
      </c>
      <c r="C2509" s="518" t="s">
        <v>2660</v>
      </c>
      <c r="D2509" s="518" t="s">
        <v>1052</v>
      </c>
      <c r="E2509" s="859">
        <v>34</v>
      </c>
      <c r="F2509" s="859">
        <v>33</v>
      </c>
      <c r="G2509" s="518" t="s">
        <v>122</v>
      </c>
      <c r="H2509" s="518" t="s">
        <v>303</v>
      </c>
      <c r="I2509" s="518">
        <v>200717</v>
      </c>
    </row>
    <row r="2510" spans="1:9" x14ac:dyDescent="0.2">
      <c r="A2510" s="518" t="s">
        <v>360</v>
      </c>
      <c r="B2510" s="518">
        <v>200733</v>
      </c>
      <c r="C2510" s="518" t="s">
        <v>2660</v>
      </c>
      <c r="D2510" s="518" t="s">
        <v>205</v>
      </c>
      <c r="E2510" s="859">
        <v>21</v>
      </c>
      <c r="F2510" s="859">
        <v>19</v>
      </c>
      <c r="G2510" s="518" t="s">
        <v>122</v>
      </c>
      <c r="H2510" s="518" t="s">
        <v>360</v>
      </c>
      <c r="I2510" s="518">
        <v>200733</v>
      </c>
    </row>
    <row r="2511" spans="1:9" x14ac:dyDescent="0.2">
      <c r="A2511" s="518" t="s">
        <v>296</v>
      </c>
      <c r="B2511" s="518">
        <v>200741</v>
      </c>
      <c r="C2511" s="518" t="s">
        <v>2660</v>
      </c>
      <c r="D2511" s="518" t="s">
        <v>5157</v>
      </c>
      <c r="E2511" s="859">
        <v>33</v>
      </c>
      <c r="F2511" s="859">
        <v>28</v>
      </c>
      <c r="G2511" s="518" t="s">
        <v>122</v>
      </c>
      <c r="H2511" s="518" t="s">
        <v>296</v>
      </c>
      <c r="I2511" s="518">
        <v>200741</v>
      </c>
    </row>
    <row r="2512" spans="1:9" x14ac:dyDescent="0.2">
      <c r="A2512" s="518" t="s">
        <v>360</v>
      </c>
      <c r="B2512" s="518">
        <v>200758</v>
      </c>
      <c r="C2512" s="518" t="s">
        <v>2660</v>
      </c>
      <c r="D2512" s="518" t="s">
        <v>2269</v>
      </c>
      <c r="E2512" s="859">
        <v>17</v>
      </c>
      <c r="F2512" s="859">
        <v>16</v>
      </c>
      <c r="G2512" s="518" t="s">
        <v>122</v>
      </c>
      <c r="H2512" s="518" t="s">
        <v>360</v>
      </c>
      <c r="I2512" s="518">
        <v>200758</v>
      </c>
    </row>
    <row r="2513" spans="1:9" x14ac:dyDescent="0.2">
      <c r="A2513" s="518" t="s">
        <v>360</v>
      </c>
      <c r="B2513" s="518">
        <v>200774</v>
      </c>
      <c r="C2513" s="518" t="s">
        <v>2660</v>
      </c>
      <c r="D2513" s="518" t="s">
        <v>5194</v>
      </c>
      <c r="E2513" s="859">
        <v>26</v>
      </c>
      <c r="F2513" s="859">
        <v>25</v>
      </c>
      <c r="G2513" s="518" t="s">
        <v>122</v>
      </c>
      <c r="H2513" s="518" t="s">
        <v>360</v>
      </c>
      <c r="I2513" s="518">
        <v>200774</v>
      </c>
    </row>
    <row r="2514" spans="1:9" x14ac:dyDescent="0.2">
      <c r="A2514" s="518" t="s">
        <v>296</v>
      </c>
      <c r="B2514" s="518">
        <v>200782</v>
      </c>
      <c r="C2514" s="518" t="s">
        <v>2660</v>
      </c>
      <c r="D2514" s="518" t="s">
        <v>5195</v>
      </c>
      <c r="E2514" s="859">
        <v>30</v>
      </c>
      <c r="F2514" s="859">
        <v>30</v>
      </c>
      <c r="G2514" s="518" t="s">
        <v>122</v>
      </c>
      <c r="H2514" s="518" t="s">
        <v>296</v>
      </c>
      <c r="I2514" s="518">
        <v>200782</v>
      </c>
    </row>
    <row r="2515" spans="1:9" x14ac:dyDescent="0.2">
      <c r="A2515" s="518" t="s">
        <v>360</v>
      </c>
      <c r="B2515" s="518">
        <v>200790</v>
      </c>
      <c r="C2515" s="518" t="s">
        <v>2660</v>
      </c>
      <c r="D2515" s="518" t="s">
        <v>5196</v>
      </c>
      <c r="E2515" s="859">
        <v>27</v>
      </c>
      <c r="F2515" s="859">
        <v>27</v>
      </c>
      <c r="G2515" s="518" t="s">
        <v>122</v>
      </c>
      <c r="H2515" s="518" t="s">
        <v>360</v>
      </c>
      <c r="I2515" s="518">
        <v>200790</v>
      </c>
    </row>
    <row r="2516" spans="1:9" x14ac:dyDescent="0.2">
      <c r="A2516" s="518" t="s">
        <v>360</v>
      </c>
      <c r="B2516" s="518">
        <v>200824</v>
      </c>
      <c r="C2516" s="518" t="s">
        <v>2660</v>
      </c>
      <c r="D2516" s="518" t="s">
        <v>5197</v>
      </c>
      <c r="E2516" s="859">
        <v>23</v>
      </c>
      <c r="F2516" s="859">
        <v>22</v>
      </c>
      <c r="G2516" s="518" t="s">
        <v>122</v>
      </c>
      <c r="H2516" s="518" t="s">
        <v>360</v>
      </c>
      <c r="I2516" s="518">
        <v>200824</v>
      </c>
    </row>
    <row r="2517" spans="1:9" x14ac:dyDescent="0.2">
      <c r="A2517" s="518" t="s">
        <v>296</v>
      </c>
      <c r="B2517" s="518">
        <v>200832</v>
      </c>
      <c r="C2517" s="518" t="s">
        <v>2660</v>
      </c>
      <c r="D2517" s="518" t="s">
        <v>527</v>
      </c>
      <c r="E2517" s="859">
        <v>21</v>
      </c>
      <c r="F2517" s="859">
        <v>19</v>
      </c>
      <c r="G2517" s="518" t="s">
        <v>122</v>
      </c>
      <c r="H2517" s="518" t="s">
        <v>296</v>
      </c>
      <c r="I2517" s="518">
        <v>200832</v>
      </c>
    </row>
    <row r="2518" spans="1:9" x14ac:dyDescent="0.2">
      <c r="A2518" s="518" t="s">
        <v>296</v>
      </c>
      <c r="B2518" s="518">
        <v>200857</v>
      </c>
      <c r="C2518" s="518" t="s">
        <v>2660</v>
      </c>
      <c r="D2518" s="518" t="s">
        <v>796</v>
      </c>
      <c r="E2518" s="859">
        <v>23</v>
      </c>
      <c r="F2518" s="859">
        <v>21</v>
      </c>
      <c r="G2518" s="518" t="s">
        <v>122</v>
      </c>
      <c r="H2518" s="518" t="s">
        <v>296</v>
      </c>
      <c r="I2518" s="518">
        <v>200857</v>
      </c>
    </row>
    <row r="2519" spans="1:9" x14ac:dyDescent="0.2">
      <c r="A2519" s="518" t="s">
        <v>358</v>
      </c>
      <c r="B2519" s="518">
        <v>200899</v>
      </c>
      <c r="C2519" s="518" t="s">
        <v>2660</v>
      </c>
      <c r="D2519" s="518" t="s">
        <v>5208</v>
      </c>
      <c r="E2519" s="859">
        <v>35</v>
      </c>
      <c r="F2519" s="859">
        <v>34</v>
      </c>
      <c r="G2519" s="518" t="s">
        <v>122</v>
      </c>
      <c r="H2519" s="518" t="s">
        <v>358</v>
      </c>
      <c r="I2519" s="518">
        <v>200899</v>
      </c>
    </row>
    <row r="2520" spans="1:9" x14ac:dyDescent="0.2">
      <c r="A2520" s="518" t="s">
        <v>358</v>
      </c>
      <c r="B2520" s="518">
        <v>200915</v>
      </c>
      <c r="C2520" s="518" t="s">
        <v>2660</v>
      </c>
      <c r="D2520" s="518" t="s">
        <v>2398</v>
      </c>
      <c r="E2520" s="859">
        <v>26</v>
      </c>
      <c r="F2520" s="859">
        <v>26</v>
      </c>
      <c r="G2520" s="518" t="s">
        <v>122</v>
      </c>
      <c r="H2520" s="518" t="s">
        <v>358</v>
      </c>
      <c r="I2520" s="518">
        <v>200915</v>
      </c>
    </row>
    <row r="2521" spans="1:9" x14ac:dyDescent="0.2">
      <c r="A2521" s="518" t="s">
        <v>358</v>
      </c>
      <c r="B2521" s="518">
        <v>200949</v>
      </c>
      <c r="C2521" s="518" t="s">
        <v>2660</v>
      </c>
      <c r="D2521" s="518" t="s">
        <v>745</v>
      </c>
      <c r="E2521" s="859">
        <v>33</v>
      </c>
      <c r="F2521" s="859">
        <v>32</v>
      </c>
      <c r="G2521" s="518" t="s">
        <v>122</v>
      </c>
      <c r="H2521" s="518" t="s">
        <v>358</v>
      </c>
      <c r="I2521" s="518">
        <v>200949</v>
      </c>
    </row>
    <row r="2522" spans="1:9" x14ac:dyDescent="0.2">
      <c r="A2522" s="518" t="s">
        <v>358</v>
      </c>
      <c r="B2522" s="518">
        <v>200964</v>
      </c>
      <c r="C2522" s="518" t="s">
        <v>2660</v>
      </c>
      <c r="D2522" s="518" t="s">
        <v>4880</v>
      </c>
      <c r="E2522" s="859">
        <v>22</v>
      </c>
      <c r="F2522" s="859">
        <v>15</v>
      </c>
      <c r="G2522" s="518" t="s">
        <v>122</v>
      </c>
      <c r="H2522" s="518" t="s">
        <v>358</v>
      </c>
      <c r="I2522" s="518">
        <v>114702</v>
      </c>
    </row>
    <row r="2523" spans="1:9" x14ac:dyDescent="0.2">
      <c r="A2523" s="518" t="s">
        <v>358</v>
      </c>
      <c r="B2523" s="518">
        <v>200972</v>
      </c>
      <c r="C2523" s="518" t="s">
        <v>2660</v>
      </c>
      <c r="D2523" s="518" t="s">
        <v>2570</v>
      </c>
      <c r="E2523" s="859">
        <v>34</v>
      </c>
      <c r="F2523" s="859">
        <v>32</v>
      </c>
      <c r="G2523" s="518" t="s">
        <v>122</v>
      </c>
      <c r="H2523" s="518" t="s">
        <v>358</v>
      </c>
      <c r="I2523" s="518">
        <v>200972</v>
      </c>
    </row>
    <row r="2524" spans="1:9" x14ac:dyDescent="0.2">
      <c r="A2524" s="518" t="s">
        <v>358</v>
      </c>
      <c r="B2524" s="518">
        <v>200980</v>
      </c>
      <c r="C2524" s="518" t="s">
        <v>2660</v>
      </c>
      <c r="D2524" s="518" t="s">
        <v>2464</v>
      </c>
      <c r="E2524" s="859">
        <v>33</v>
      </c>
      <c r="F2524" s="859">
        <v>20</v>
      </c>
      <c r="G2524" s="518" t="s">
        <v>122</v>
      </c>
      <c r="H2524" s="518" t="s">
        <v>358</v>
      </c>
      <c r="I2524" s="518">
        <v>200980</v>
      </c>
    </row>
    <row r="2525" spans="1:9" x14ac:dyDescent="0.2">
      <c r="A2525" s="518" t="s">
        <v>296</v>
      </c>
      <c r="B2525" s="518">
        <v>200998</v>
      </c>
      <c r="C2525" s="518" t="s">
        <v>2660</v>
      </c>
      <c r="D2525" s="518" t="s">
        <v>4881</v>
      </c>
      <c r="E2525" s="859">
        <v>24</v>
      </c>
      <c r="F2525" s="859">
        <v>22</v>
      </c>
      <c r="G2525" s="518" t="s">
        <v>122</v>
      </c>
      <c r="H2525" s="518" t="s">
        <v>296</v>
      </c>
      <c r="I2525" s="518">
        <v>200998</v>
      </c>
    </row>
    <row r="2526" spans="1:9" x14ac:dyDescent="0.2">
      <c r="A2526" s="518" t="s">
        <v>296</v>
      </c>
      <c r="B2526" s="518">
        <v>201004</v>
      </c>
      <c r="C2526" s="518" t="s">
        <v>2660</v>
      </c>
      <c r="D2526" s="518" t="s">
        <v>4882</v>
      </c>
      <c r="E2526" s="859">
        <v>32</v>
      </c>
      <c r="F2526" s="859">
        <v>32</v>
      </c>
      <c r="G2526" s="518" t="s">
        <v>122</v>
      </c>
      <c r="H2526" s="518" t="s">
        <v>296</v>
      </c>
      <c r="I2526" s="518">
        <v>201004</v>
      </c>
    </row>
    <row r="2527" spans="1:9" x14ac:dyDescent="0.2">
      <c r="A2527" s="518" t="s">
        <v>296</v>
      </c>
      <c r="B2527" s="518">
        <v>201012</v>
      </c>
      <c r="C2527" s="518" t="s">
        <v>2660</v>
      </c>
      <c r="D2527" s="518" t="s">
        <v>4883</v>
      </c>
      <c r="E2527" s="859">
        <v>35</v>
      </c>
      <c r="F2527" s="859">
        <v>35</v>
      </c>
      <c r="G2527" s="518" t="s">
        <v>122</v>
      </c>
      <c r="H2527" s="518" t="s">
        <v>296</v>
      </c>
      <c r="I2527" s="518">
        <v>201012</v>
      </c>
    </row>
    <row r="2528" spans="1:9" x14ac:dyDescent="0.2">
      <c r="A2528" s="518" t="s">
        <v>296</v>
      </c>
      <c r="B2528" s="518">
        <v>201020</v>
      </c>
      <c r="C2528" s="518" t="s">
        <v>2660</v>
      </c>
      <c r="D2528" s="518" t="s">
        <v>4884</v>
      </c>
      <c r="E2528" s="859">
        <v>35</v>
      </c>
      <c r="F2528" s="859">
        <v>29</v>
      </c>
      <c r="G2528" s="518" t="s">
        <v>122</v>
      </c>
      <c r="H2528" s="518" t="s">
        <v>296</v>
      </c>
      <c r="I2528" s="518">
        <v>201020</v>
      </c>
    </row>
    <row r="2529" spans="1:9" x14ac:dyDescent="0.2">
      <c r="A2529" s="518" t="s">
        <v>296</v>
      </c>
      <c r="B2529" s="518">
        <v>201038</v>
      </c>
      <c r="C2529" s="518" t="s">
        <v>2660</v>
      </c>
      <c r="D2529" s="518" t="s">
        <v>560</v>
      </c>
      <c r="E2529" s="859">
        <v>33</v>
      </c>
      <c r="F2529" s="859">
        <v>33</v>
      </c>
      <c r="G2529" s="518" t="s">
        <v>122</v>
      </c>
      <c r="H2529" s="518" t="s">
        <v>296</v>
      </c>
      <c r="I2529" s="518">
        <v>201038</v>
      </c>
    </row>
    <row r="2530" spans="1:9" x14ac:dyDescent="0.2">
      <c r="A2530" s="518" t="s">
        <v>296</v>
      </c>
      <c r="B2530" s="518">
        <v>201046</v>
      </c>
      <c r="C2530" s="518" t="s">
        <v>2660</v>
      </c>
      <c r="D2530" s="518" t="s">
        <v>4885</v>
      </c>
      <c r="E2530" s="859">
        <v>32</v>
      </c>
      <c r="F2530" s="859">
        <v>30</v>
      </c>
      <c r="G2530" s="518" t="s">
        <v>122</v>
      </c>
      <c r="H2530" s="518" t="s">
        <v>296</v>
      </c>
      <c r="I2530" s="518">
        <v>201046</v>
      </c>
    </row>
    <row r="2531" spans="1:9" x14ac:dyDescent="0.2">
      <c r="A2531" s="518" t="s">
        <v>174</v>
      </c>
      <c r="B2531" s="518">
        <v>201053</v>
      </c>
      <c r="C2531" s="518" t="s">
        <v>2660</v>
      </c>
      <c r="D2531" s="518" t="s">
        <v>429</v>
      </c>
      <c r="E2531" s="859">
        <v>25</v>
      </c>
      <c r="F2531" s="859">
        <v>22</v>
      </c>
      <c r="G2531" s="518" t="s">
        <v>122</v>
      </c>
      <c r="H2531" s="518" t="s">
        <v>174</v>
      </c>
      <c r="I2531" s="518">
        <v>201053</v>
      </c>
    </row>
    <row r="2532" spans="1:9" x14ac:dyDescent="0.2">
      <c r="A2532" s="518" t="s">
        <v>174</v>
      </c>
      <c r="B2532" s="518">
        <v>201061</v>
      </c>
      <c r="C2532" s="518" t="s">
        <v>2660</v>
      </c>
      <c r="D2532" s="518" t="s">
        <v>800</v>
      </c>
      <c r="E2532" s="859">
        <v>31</v>
      </c>
      <c r="F2532" s="859">
        <v>25</v>
      </c>
      <c r="G2532" s="518" t="s">
        <v>122</v>
      </c>
      <c r="H2532" s="518" t="s">
        <v>174</v>
      </c>
      <c r="I2532" s="518">
        <v>201061</v>
      </c>
    </row>
    <row r="2533" spans="1:9" x14ac:dyDescent="0.2">
      <c r="A2533" s="518" t="s">
        <v>174</v>
      </c>
      <c r="B2533" s="518">
        <v>201095</v>
      </c>
      <c r="C2533" s="518" t="s">
        <v>2660</v>
      </c>
      <c r="D2533" s="518" t="s">
        <v>416</v>
      </c>
      <c r="E2533" s="859">
        <v>27</v>
      </c>
      <c r="F2533" s="859">
        <v>22</v>
      </c>
      <c r="G2533" s="518" t="s">
        <v>122</v>
      </c>
      <c r="H2533" s="518" t="s">
        <v>174</v>
      </c>
      <c r="I2533" s="518">
        <v>201095</v>
      </c>
    </row>
    <row r="2534" spans="1:9" x14ac:dyDescent="0.2">
      <c r="A2534" s="518" t="s">
        <v>174</v>
      </c>
      <c r="B2534" s="518">
        <v>201103</v>
      </c>
      <c r="C2534" s="518" t="s">
        <v>2660</v>
      </c>
      <c r="D2534" s="518" t="s">
        <v>718</v>
      </c>
      <c r="E2534" s="859">
        <v>32</v>
      </c>
      <c r="F2534" s="859">
        <v>29</v>
      </c>
      <c r="G2534" s="518" t="s">
        <v>122</v>
      </c>
      <c r="H2534" s="518" t="s">
        <v>174</v>
      </c>
      <c r="I2534" s="518">
        <v>201103</v>
      </c>
    </row>
    <row r="2535" spans="1:9" x14ac:dyDescent="0.2">
      <c r="A2535" s="518" t="s">
        <v>174</v>
      </c>
      <c r="B2535" s="518">
        <v>201129</v>
      </c>
      <c r="C2535" s="518" t="s">
        <v>2660</v>
      </c>
      <c r="D2535" s="518" t="s">
        <v>728</v>
      </c>
      <c r="E2535" s="859">
        <v>32</v>
      </c>
      <c r="F2535" s="859">
        <v>25</v>
      </c>
      <c r="G2535" s="518" t="s">
        <v>122</v>
      </c>
      <c r="H2535" s="518" t="s">
        <v>174</v>
      </c>
      <c r="I2535" s="518">
        <v>201129</v>
      </c>
    </row>
    <row r="2536" spans="1:9" x14ac:dyDescent="0.2">
      <c r="A2536" s="518" t="s">
        <v>296</v>
      </c>
      <c r="B2536" s="518">
        <v>201145</v>
      </c>
      <c r="C2536" s="518" t="s">
        <v>2660</v>
      </c>
      <c r="D2536" s="518" t="s">
        <v>4962</v>
      </c>
      <c r="E2536" s="859">
        <v>27</v>
      </c>
      <c r="F2536" s="859">
        <v>27</v>
      </c>
      <c r="G2536" s="518" t="s">
        <v>122</v>
      </c>
      <c r="H2536" s="518" t="s">
        <v>296</v>
      </c>
      <c r="I2536" s="518">
        <v>201145</v>
      </c>
    </row>
    <row r="2537" spans="1:9" x14ac:dyDescent="0.2">
      <c r="A2537" s="518" t="s">
        <v>296</v>
      </c>
      <c r="B2537" s="518">
        <v>201152</v>
      </c>
      <c r="C2537" s="518" t="s">
        <v>2660</v>
      </c>
      <c r="D2537" s="518" t="s">
        <v>4963</v>
      </c>
      <c r="E2537" s="859">
        <v>33</v>
      </c>
      <c r="F2537" s="859">
        <v>32</v>
      </c>
      <c r="G2537" s="518" t="s">
        <v>122</v>
      </c>
      <c r="H2537" s="518" t="s">
        <v>296</v>
      </c>
      <c r="I2537" s="518">
        <v>201152</v>
      </c>
    </row>
    <row r="2538" spans="1:9" x14ac:dyDescent="0.2">
      <c r="A2538" s="518" t="s">
        <v>296</v>
      </c>
      <c r="B2538" s="518">
        <v>201160</v>
      </c>
      <c r="C2538" s="518" t="s">
        <v>2660</v>
      </c>
      <c r="D2538" s="518" t="s">
        <v>4964</v>
      </c>
      <c r="E2538" s="859">
        <v>19</v>
      </c>
      <c r="F2538" s="859">
        <v>19</v>
      </c>
      <c r="G2538" s="518" t="s">
        <v>122</v>
      </c>
      <c r="H2538" s="518" t="s">
        <v>296</v>
      </c>
      <c r="I2538" s="518">
        <v>201160</v>
      </c>
    </row>
    <row r="2539" spans="1:9" x14ac:dyDescent="0.2">
      <c r="A2539" s="518" t="s">
        <v>296</v>
      </c>
      <c r="B2539" s="518">
        <v>201186</v>
      </c>
      <c r="C2539" s="518" t="s">
        <v>2660</v>
      </c>
      <c r="D2539" s="518" t="s">
        <v>4965</v>
      </c>
      <c r="E2539" s="859">
        <v>33</v>
      </c>
      <c r="F2539" s="859">
        <v>33</v>
      </c>
      <c r="G2539" s="518" t="s">
        <v>122</v>
      </c>
      <c r="H2539" s="518" t="s">
        <v>296</v>
      </c>
      <c r="I2539" s="518">
        <v>201186</v>
      </c>
    </row>
    <row r="2540" spans="1:9" x14ac:dyDescent="0.2">
      <c r="A2540" s="518" t="s">
        <v>296</v>
      </c>
      <c r="B2540" s="518">
        <v>201194</v>
      </c>
      <c r="C2540" s="518" t="s">
        <v>2660</v>
      </c>
      <c r="D2540" s="518" t="s">
        <v>4966</v>
      </c>
      <c r="E2540" s="859">
        <v>32</v>
      </c>
      <c r="F2540" s="859">
        <v>32</v>
      </c>
      <c r="G2540" s="518" t="s">
        <v>122</v>
      </c>
      <c r="H2540" s="518" t="s">
        <v>296</v>
      </c>
      <c r="I2540" s="518">
        <v>201194</v>
      </c>
    </row>
    <row r="2541" spans="1:9" x14ac:dyDescent="0.2">
      <c r="A2541" s="518" t="s">
        <v>296</v>
      </c>
      <c r="B2541" s="518">
        <v>201202</v>
      </c>
      <c r="C2541" s="518" t="s">
        <v>2660</v>
      </c>
      <c r="D2541" s="518" t="s">
        <v>4967</v>
      </c>
      <c r="E2541" s="859">
        <v>25</v>
      </c>
      <c r="F2541" s="859">
        <v>25</v>
      </c>
      <c r="G2541" s="518" t="s">
        <v>122</v>
      </c>
      <c r="H2541" s="518" t="s">
        <v>296</v>
      </c>
      <c r="I2541" s="518">
        <v>201202</v>
      </c>
    </row>
    <row r="2542" spans="1:9" x14ac:dyDescent="0.2">
      <c r="A2542" s="518" t="s">
        <v>296</v>
      </c>
      <c r="B2542" s="518">
        <v>201228</v>
      </c>
      <c r="C2542" s="518" t="s">
        <v>2660</v>
      </c>
      <c r="D2542" s="518" t="s">
        <v>4968</v>
      </c>
      <c r="E2542" s="859">
        <v>25</v>
      </c>
      <c r="F2542" s="859">
        <v>23</v>
      </c>
      <c r="G2542" s="518" t="s">
        <v>122</v>
      </c>
      <c r="H2542" s="518" t="s">
        <v>296</v>
      </c>
      <c r="I2542" s="518">
        <v>201228</v>
      </c>
    </row>
    <row r="2543" spans="1:9" x14ac:dyDescent="0.2">
      <c r="A2543" s="518" t="s">
        <v>358</v>
      </c>
      <c r="B2543" s="518">
        <v>201251</v>
      </c>
      <c r="C2543" s="518" t="s">
        <v>2660</v>
      </c>
      <c r="D2543" s="518" t="s">
        <v>4969</v>
      </c>
      <c r="E2543" s="859">
        <v>31</v>
      </c>
      <c r="F2543" s="859">
        <v>28</v>
      </c>
      <c r="G2543" s="518" t="s">
        <v>122</v>
      </c>
      <c r="H2543" s="518" t="s">
        <v>358</v>
      </c>
      <c r="I2543" s="518">
        <v>201251</v>
      </c>
    </row>
    <row r="2544" spans="1:9" x14ac:dyDescent="0.2">
      <c r="A2544" s="518" t="s">
        <v>358</v>
      </c>
      <c r="B2544" s="518">
        <v>201269</v>
      </c>
      <c r="C2544" s="518" t="s">
        <v>2660</v>
      </c>
      <c r="D2544" s="518" t="s">
        <v>6715</v>
      </c>
      <c r="E2544" s="859">
        <v>24</v>
      </c>
      <c r="F2544" s="859">
        <v>15</v>
      </c>
      <c r="G2544" s="518" t="s">
        <v>122</v>
      </c>
      <c r="H2544" s="518" t="s">
        <v>358</v>
      </c>
      <c r="I2544" s="518">
        <v>200980</v>
      </c>
    </row>
    <row r="2545" spans="1:9" x14ac:dyDescent="0.2">
      <c r="A2545" s="518" t="s">
        <v>358</v>
      </c>
      <c r="B2545" s="518">
        <v>201319</v>
      </c>
      <c r="C2545" s="518" t="s">
        <v>2660</v>
      </c>
      <c r="D2545" s="518" t="s">
        <v>6716</v>
      </c>
      <c r="E2545" s="859">
        <v>22</v>
      </c>
      <c r="F2545" s="859">
        <v>7</v>
      </c>
      <c r="G2545" s="518" t="s">
        <v>122</v>
      </c>
      <c r="H2545" s="518" t="s">
        <v>358</v>
      </c>
      <c r="I2545" s="518">
        <v>201251</v>
      </c>
    </row>
    <row r="2546" spans="1:9" x14ac:dyDescent="0.2">
      <c r="A2546" s="518" t="s">
        <v>358</v>
      </c>
      <c r="B2546" s="518">
        <v>201327</v>
      </c>
      <c r="C2546" s="518" t="s">
        <v>2660</v>
      </c>
      <c r="D2546" s="518" t="s">
        <v>4120</v>
      </c>
      <c r="E2546" s="859">
        <v>30</v>
      </c>
      <c r="F2546" s="859">
        <v>29</v>
      </c>
      <c r="G2546" s="518" t="s">
        <v>122</v>
      </c>
      <c r="H2546" s="518" t="s">
        <v>358</v>
      </c>
      <c r="I2546" s="518">
        <v>201327</v>
      </c>
    </row>
    <row r="2547" spans="1:9" x14ac:dyDescent="0.2">
      <c r="A2547" s="518" t="s">
        <v>358</v>
      </c>
      <c r="B2547" s="518">
        <v>201343</v>
      </c>
      <c r="C2547" s="518" t="s">
        <v>2660</v>
      </c>
      <c r="D2547" s="518" t="s">
        <v>3251</v>
      </c>
      <c r="E2547" s="859">
        <v>27</v>
      </c>
      <c r="F2547" s="859">
        <v>26</v>
      </c>
      <c r="G2547" s="518" t="s">
        <v>122</v>
      </c>
      <c r="H2547" s="518" t="s">
        <v>358</v>
      </c>
      <c r="I2547" s="518">
        <v>201343</v>
      </c>
    </row>
    <row r="2548" spans="1:9" x14ac:dyDescent="0.2">
      <c r="A2548" s="518" t="s">
        <v>358</v>
      </c>
      <c r="B2548" s="518">
        <v>201400</v>
      </c>
      <c r="C2548" s="518" t="s">
        <v>2660</v>
      </c>
      <c r="D2548" s="518" t="s">
        <v>2493</v>
      </c>
      <c r="E2548" s="859">
        <v>27</v>
      </c>
      <c r="F2548" s="859">
        <v>27</v>
      </c>
      <c r="G2548" s="518" t="s">
        <v>122</v>
      </c>
      <c r="H2548" s="518" t="s">
        <v>358</v>
      </c>
      <c r="I2548" s="518">
        <v>201400</v>
      </c>
    </row>
    <row r="2549" spans="1:9" x14ac:dyDescent="0.2">
      <c r="A2549" s="518" t="s">
        <v>358</v>
      </c>
      <c r="B2549" s="518">
        <v>201418</v>
      </c>
      <c r="C2549" s="518" t="s">
        <v>2660</v>
      </c>
      <c r="D2549" s="518" t="s">
        <v>2598</v>
      </c>
      <c r="E2549" s="859">
        <v>35</v>
      </c>
      <c r="F2549" s="859">
        <v>30</v>
      </c>
      <c r="G2549" s="518" t="s">
        <v>122</v>
      </c>
      <c r="H2549" s="518" t="s">
        <v>358</v>
      </c>
      <c r="I2549" s="518">
        <v>201418</v>
      </c>
    </row>
    <row r="2550" spans="1:9" x14ac:dyDescent="0.2">
      <c r="A2550" s="518" t="s">
        <v>358</v>
      </c>
      <c r="B2550" s="518">
        <v>201434</v>
      </c>
      <c r="C2550" s="518" t="s">
        <v>2660</v>
      </c>
      <c r="D2550" s="518" t="s">
        <v>2578</v>
      </c>
      <c r="E2550" s="859">
        <v>33</v>
      </c>
      <c r="F2550" s="859">
        <v>29</v>
      </c>
      <c r="G2550" s="518" t="s">
        <v>122</v>
      </c>
      <c r="H2550" s="518" t="s">
        <v>358</v>
      </c>
      <c r="I2550" s="518">
        <v>201434</v>
      </c>
    </row>
    <row r="2551" spans="1:9" x14ac:dyDescent="0.2">
      <c r="A2551" s="518" t="s">
        <v>358</v>
      </c>
      <c r="B2551" s="518">
        <v>201467</v>
      </c>
      <c r="C2551" s="518" t="s">
        <v>2660</v>
      </c>
      <c r="D2551" s="518" t="s">
        <v>4690</v>
      </c>
      <c r="E2551" s="859">
        <v>30</v>
      </c>
      <c r="F2551" s="859">
        <v>29</v>
      </c>
      <c r="G2551" s="518" t="s">
        <v>122</v>
      </c>
      <c r="H2551" s="518" t="s">
        <v>358</v>
      </c>
      <c r="I2551" s="518">
        <v>201467</v>
      </c>
    </row>
    <row r="2552" spans="1:9" x14ac:dyDescent="0.2">
      <c r="A2552" s="518" t="s">
        <v>376</v>
      </c>
      <c r="B2552" s="518">
        <v>201517</v>
      </c>
      <c r="C2552" s="518" t="s">
        <v>2660</v>
      </c>
      <c r="D2552" s="518" t="s">
        <v>473</v>
      </c>
      <c r="E2552" s="859">
        <v>34</v>
      </c>
      <c r="F2552" s="859">
        <v>26</v>
      </c>
      <c r="G2552" s="518" t="s">
        <v>122</v>
      </c>
      <c r="H2552" s="518" t="s">
        <v>376</v>
      </c>
      <c r="I2552" s="518">
        <v>201517</v>
      </c>
    </row>
    <row r="2553" spans="1:9" x14ac:dyDescent="0.2">
      <c r="A2553" s="518" t="s">
        <v>376</v>
      </c>
      <c r="B2553" s="518">
        <v>201525</v>
      </c>
      <c r="C2553" s="518" t="s">
        <v>2660</v>
      </c>
      <c r="D2553" s="518" t="s">
        <v>1834</v>
      </c>
      <c r="E2553" s="859">
        <v>35</v>
      </c>
      <c r="F2553" s="859">
        <v>27</v>
      </c>
      <c r="G2553" s="518" t="s">
        <v>122</v>
      </c>
      <c r="H2553" s="518" t="s">
        <v>376</v>
      </c>
      <c r="I2553" s="518">
        <v>201525</v>
      </c>
    </row>
    <row r="2554" spans="1:9" x14ac:dyDescent="0.2">
      <c r="A2554" s="518" t="s">
        <v>376</v>
      </c>
      <c r="B2554" s="518">
        <v>201541</v>
      </c>
      <c r="C2554" s="518" t="s">
        <v>2660</v>
      </c>
      <c r="D2554" s="518" t="s">
        <v>4208</v>
      </c>
      <c r="E2554" s="859">
        <v>34</v>
      </c>
      <c r="F2554" s="859">
        <v>21</v>
      </c>
      <c r="G2554" s="518" t="s">
        <v>122</v>
      </c>
      <c r="H2554" s="518" t="s">
        <v>376</v>
      </c>
      <c r="I2554" s="518">
        <v>201541</v>
      </c>
    </row>
    <row r="2555" spans="1:9" x14ac:dyDescent="0.2">
      <c r="A2555" s="518" t="s">
        <v>376</v>
      </c>
      <c r="B2555" s="518">
        <v>201582</v>
      </c>
      <c r="C2555" s="518" t="s">
        <v>2660</v>
      </c>
      <c r="D2555" s="518" t="s">
        <v>426</v>
      </c>
      <c r="E2555" s="859">
        <v>29</v>
      </c>
      <c r="F2555" s="859">
        <v>20</v>
      </c>
      <c r="G2555" s="518" t="s">
        <v>122</v>
      </c>
      <c r="H2555" s="518" t="s">
        <v>376</v>
      </c>
      <c r="I2555" s="518">
        <v>201624</v>
      </c>
    </row>
    <row r="2556" spans="1:9" x14ac:dyDescent="0.2">
      <c r="A2556" s="518" t="s">
        <v>160</v>
      </c>
      <c r="B2556" s="518">
        <v>201590</v>
      </c>
      <c r="C2556" s="518" t="s">
        <v>2660</v>
      </c>
      <c r="D2556" s="518" t="s">
        <v>447</v>
      </c>
      <c r="E2556" s="859">
        <v>35</v>
      </c>
      <c r="F2556" s="859">
        <v>19</v>
      </c>
      <c r="G2556" s="518" t="s">
        <v>122</v>
      </c>
      <c r="H2556" s="518" t="s">
        <v>160</v>
      </c>
      <c r="I2556" s="518">
        <v>201590</v>
      </c>
    </row>
    <row r="2557" spans="1:9" x14ac:dyDescent="0.2">
      <c r="A2557" s="518" t="s">
        <v>376</v>
      </c>
      <c r="B2557" s="518">
        <v>201608</v>
      </c>
      <c r="C2557" s="518" t="s">
        <v>2660</v>
      </c>
      <c r="D2557" s="518" t="s">
        <v>2187</v>
      </c>
      <c r="E2557" s="859">
        <v>25</v>
      </c>
      <c r="F2557" s="859">
        <v>17</v>
      </c>
      <c r="G2557" s="518" t="s">
        <v>122</v>
      </c>
      <c r="H2557" s="518" t="s">
        <v>376</v>
      </c>
      <c r="I2557" s="518">
        <v>202234</v>
      </c>
    </row>
    <row r="2558" spans="1:9" x14ac:dyDescent="0.2">
      <c r="A2558" s="518" t="s">
        <v>160</v>
      </c>
      <c r="B2558" s="518">
        <v>201616</v>
      </c>
      <c r="C2558" s="518" t="s">
        <v>2660</v>
      </c>
      <c r="D2558" s="518" t="s">
        <v>397</v>
      </c>
      <c r="E2558" s="859">
        <v>34</v>
      </c>
      <c r="F2558" s="859">
        <v>25</v>
      </c>
      <c r="G2558" s="518" t="s">
        <v>122</v>
      </c>
      <c r="H2558" s="518" t="s">
        <v>160</v>
      </c>
      <c r="I2558" s="518">
        <v>201616</v>
      </c>
    </row>
    <row r="2559" spans="1:9" x14ac:dyDescent="0.2">
      <c r="A2559" s="518" t="s">
        <v>376</v>
      </c>
      <c r="B2559" s="518">
        <v>201624</v>
      </c>
      <c r="C2559" s="518" t="s">
        <v>2660</v>
      </c>
      <c r="D2559" s="518" t="s">
        <v>709</v>
      </c>
      <c r="E2559" s="859">
        <v>26</v>
      </c>
      <c r="F2559" s="859">
        <v>8</v>
      </c>
      <c r="G2559" s="518" t="s">
        <v>122</v>
      </c>
      <c r="H2559" s="518" t="s">
        <v>376</v>
      </c>
      <c r="I2559" s="518">
        <v>201624</v>
      </c>
    </row>
    <row r="2560" spans="1:9" x14ac:dyDescent="0.2">
      <c r="A2560" s="518" t="s">
        <v>376</v>
      </c>
      <c r="B2560" s="518">
        <v>201640</v>
      </c>
      <c r="C2560" s="518" t="s">
        <v>2660</v>
      </c>
      <c r="D2560" s="518" t="s">
        <v>4760</v>
      </c>
      <c r="E2560" s="859">
        <v>35</v>
      </c>
      <c r="F2560" s="859">
        <v>22</v>
      </c>
      <c r="G2560" s="518" t="s">
        <v>122</v>
      </c>
      <c r="H2560" s="518" t="s">
        <v>376</v>
      </c>
      <c r="I2560" s="518">
        <v>201640</v>
      </c>
    </row>
    <row r="2561" spans="1:9" x14ac:dyDescent="0.2">
      <c r="A2561" s="518" t="s">
        <v>376</v>
      </c>
      <c r="B2561" s="518">
        <v>201657</v>
      </c>
      <c r="C2561" s="518" t="s">
        <v>2660</v>
      </c>
      <c r="D2561" s="518" t="s">
        <v>668</v>
      </c>
      <c r="E2561" s="859">
        <v>35</v>
      </c>
      <c r="F2561" s="859">
        <v>20</v>
      </c>
      <c r="G2561" s="518" t="s">
        <v>122</v>
      </c>
      <c r="H2561" s="518" t="s">
        <v>376</v>
      </c>
      <c r="I2561" s="518">
        <v>201657</v>
      </c>
    </row>
    <row r="2562" spans="1:9" x14ac:dyDescent="0.2">
      <c r="A2562" s="518" t="s">
        <v>160</v>
      </c>
      <c r="B2562" s="518">
        <v>201673</v>
      </c>
      <c r="C2562" s="518" t="s">
        <v>2660</v>
      </c>
      <c r="D2562" s="518" t="s">
        <v>796</v>
      </c>
      <c r="E2562" s="859">
        <v>34</v>
      </c>
      <c r="F2562" s="859">
        <v>26</v>
      </c>
      <c r="G2562" s="518" t="s">
        <v>122</v>
      </c>
      <c r="H2562" s="518" t="s">
        <v>160</v>
      </c>
      <c r="I2562" s="518">
        <v>201673</v>
      </c>
    </row>
    <row r="2563" spans="1:9" x14ac:dyDescent="0.2">
      <c r="A2563" s="518" t="s">
        <v>376</v>
      </c>
      <c r="B2563" s="518">
        <v>201681</v>
      </c>
      <c r="C2563" s="518" t="s">
        <v>2660</v>
      </c>
      <c r="D2563" s="518" t="s">
        <v>407</v>
      </c>
      <c r="E2563" s="859">
        <v>35</v>
      </c>
      <c r="F2563" s="859">
        <v>19</v>
      </c>
      <c r="G2563" s="518" t="s">
        <v>122</v>
      </c>
      <c r="H2563" s="518" t="s">
        <v>376</v>
      </c>
      <c r="I2563" s="518">
        <v>201681</v>
      </c>
    </row>
    <row r="2564" spans="1:9" x14ac:dyDescent="0.2">
      <c r="A2564" s="518" t="s">
        <v>348</v>
      </c>
      <c r="B2564" s="518">
        <v>201699</v>
      </c>
      <c r="C2564" s="518" t="s">
        <v>2660</v>
      </c>
      <c r="D2564" s="518" t="s">
        <v>800</v>
      </c>
      <c r="E2564" s="859">
        <v>15</v>
      </c>
      <c r="F2564" s="859">
        <v>15</v>
      </c>
      <c r="G2564" s="518" t="s">
        <v>122</v>
      </c>
      <c r="H2564" s="518" t="s">
        <v>348</v>
      </c>
      <c r="I2564" s="518">
        <v>201699</v>
      </c>
    </row>
    <row r="2565" spans="1:9" x14ac:dyDescent="0.2">
      <c r="A2565" s="518" t="s">
        <v>348</v>
      </c>
      <c r="B2565" s="518">
        <v>201707</v>
      </c>
      <c r="C2565" s="518" t="s">
        <v>2660</v>
      </c>
      <c r="D2565" s="518" t="s">
        <v>4761</v>
      </c>
      <c r="E2565" s="859">
        <v>29</v>
      </c>
      <c r="F2565" s="859">
        <v>29</v>
      </c>
      <c r="G2565" s="518" t="s">
        <v>122</v>
      </c>
      <c r="H2565" s="518" t="s">
        <v>348</v>
      </c>
      <c r="I2565" s="518">
        <v>201707</v>
      </c>
    </row>
    <row r="2566" spans="1:9" x14ac:dyDescent="0.2">
      <c r="A2566" s="518" t="s">
        <v>348</v>
      </c>
      <c r="B2566" s="518">
        <v>201715</v>
      </c>
      <c r="C2566" s="518" t="s">
        <v>2660</v>
      </c>
      <c r="D2566" s="518" t="s">
        <v>558</v>
      </c>
      <c r="E2566" s="859">
        <v>32</v>
      </c>
      <c r="F2566" s="859">
        <v>32</v>
      </c>
      <c r="G2566" s="518" t="s">
        <v>122</v>
      </c>
      <c r="H2566" s="518" t="s">
        <v>348</v>
      </c>
      <c r="I2566" s="518">
        <v>201715</v>
      </c>
    </row>
    <row r="2567" spans="1:9" x14ac:dyDescent="0.2">
      <c r="A2567" s="518" t="s">
        <v>348</v>
      </c>
      <c r="B2567" s="518">
        <v>201723</v>
      </c>
      <c r="C2567" s="518" t="s">
        <v>2660</v>
      </c>
      <c r="D2567" s="518" t="s">
        <v>458</v>
      </c>
      <c r="E2567" s="859">
        <v>32</v>
      </c>
      <c r="F2567" s="859">
        <v>32</v>
      </c>
      <c r="G2567" s="518" t="s">
        <v>122</v>
      </c>
      <c r="H2567" s="518" t="s">
        <v>348</v>
      </c>
      <c r="I2567" s="518">
        <v>201723</v>
      </c>
    </row>
    <row r="2568" spans="1:9" x14ac:dyDescent="0.2">
      <c r="A2568" s="518" t="s">
        <v>376</v>
      </c>
      <c r="B2568" s="518">
        <v>201756</v>
      </c>
      <c r="C2568" s="518" t="s">
        <v>2660</v>
      </c>
      <c r="D2568" s="518" t="s">
        <v>519</v>
      </c>
      <c r="E2568" s="859">
        <v>28</v>
      </c>
      <c r="F2568" s="859">
        <v>25</v>
      </c>
      <c r="G2568" s="518" t="s">
        <v>122</v>
      </c>
      <c r="H2568" s="518" t="s">
        <v>376</v>
      </c>
      <c r="I2568" s="518">
        <v>201756</v>
      </c>
    </row>
    <row r="2569" spans="1:9" x14ac:dyDescent="0.2">
      <c r="A2569" s="518" t="s">
        <v>376</v>
      </c>
      <c r="B2569" s="518">
        <v>201764</v>
      </c>
      <c r="C2569" s="518" t="s">
        <v>2660</v>
      </c>
      <c r="D2569" s="518" t="s">
        <v>4762</v>
      </c>
      <c r="E2569" s="859">
        <v>35</v>
      </c>
      <c r="F2569" s="859">
        <v>27</v>
      </c>
      <c r="G2569" s="518" t="s">
        <v>122</v>
      </c>
      <c r="H2569" s="518" t="s">
        <v>376</v>
      </c>
      <c r="I2569" s="518">
        <v>201764</v>
      </c>
    </row>
    <row r="2570" spans="1:9" x14ac:dyDescent="0.2">
      <c r="A2570" s="518" t="s">
        <v>376</v>
      </c>
      <c r="B2570" s="518">
        <v>201780</v>
      </c>
      <c r="C2570" s="518" t="s">
        <v>2660</v>
      </c>
      <c r="D2570" s="518" t="s">
        <v>4763</v>
      </c>
      <c r="E2570" s="859">
        <v>34</v>
      </c>
      <c r="F2570" s="859">
        <v>21</v>
      </c>
      <c r="G2570" s="518" t="s">
        <v>122</v>
      </c>
      <c r="H2570" s="518" t="s">
        <v>376</v>
      </c>
      <c r="I2570" s="518">
        <v>201780</v>
      </c>
    </row>
    <row r="2571" spans="1:9" x14ac:dyDescent="0.2">
      <c r="A2571" s="518" t="s">
        <v>223</v>
      </c>
      <c r="B2571" s="518">
        <v>201830</v>
      </c>
      <c r="C2571" s="518" t="s">
        <v>2660</v>
      </c>
      <c r="D2571" s="518" t="s">
        <v>8797</v>
      </c>
      <c r="E2571" s="859">
        <v>24</v>
      </c>
      <c r="F2571" s="859">
        <v>0</v>
      </c>
      <c r="G2571" s="518" t="s">
        <v>122</v>
      </c>
      <c r="H2571" s="518" t="s">
        <v>223</v>
      </c>
      <c r="I2571" s="518">
        <v>201830</v>
      </c>
    </row>
    <row r="2572" spans="1:9" x14ac:dyDescent="0.2">
      <c r="A2572" s="518" t="s">
        <v>324</v>
      </c>
      <c r="B2572" s="518">
        <v>201855</v>
      </c>
      <c r="C2572" s="518" t="s">
        <v>2660</v>
      </c>
      <c r="D2572" s="518" t="s">
        <v>611</v>
      </c>
      <c r="E2572" s="859">
        <v>21</v>
      </c>
      <c r="F2572" s="859">
        <v>13</v>
      </c>
      <c r="G2572" s="518" t="s">
        <v>122</v>
      </c>
      <c r="H2572" s="518" t="s">
        <v>324</v>
      </c>
      <c r="I2572" s="518">
        <v>201855</v>
      </c>
    </row>
    <row r="2573" spans="1:9" x14ac:dyDescent="0.2">
      <c r="A2573" s="518" t="s">
        <v>376</v>
      </c>
      <c r="B2573" s="518">
        <v>201863</v>
      </c>
      <c r="C2573" s="518" t="s">
        <v>2660</v>
      </c>
      <c r="D2573" s="518" t="s">
        <v>594</v>
      </c>
      <c r="E2573" s="859">
        <v>33</v>
      </c>
      <c r="F2573" s="859">
        <v>15</v>
      </c>
      <c r="G2573" s="518" t="s">
        <v>122</v>
      </c>
      <c r="H2573" s="518" t="s">
        <v>376</v>
      </c>
      <c r="I2573" s="518">
        <v>201863</v>
      </c>
    </row>
    <row r="2574" spans="1:9" x14ac:dyDescent="0.2">
      <c r="A2574" s="518" t="s">
        <v>324</v>
      </c>
      <c r="B2574" s="518">
        <v>201871</v>
      </c>
      <c r="C2574" s="518" t="s">
        <v>2660</v>
      </c>
      <c r="D2574" s="518" t="s">
        <v>478</v>
      </c>
      <c r="E2574" s="859">
        <v>17</v>
      </c>
      <c r="F2574" s="859">
        <v>15</v>
      </c>
      <c r="G2574" s="518" t="s">
        <v>122</v>
      </c>
      <c r="H2574" s="518" t="s">
        <v>324</v>
      </c>
      <c r="I2574" s="518">
        <v>201871</v>
      </c>
    </row>
    <row r="2575" spans="1:9" x14ac:dyDescent="0.2">
      <c r="A2575" s="518" t="s">
        <v>376</v>
      </c>
      <c r="B2575" s="518">
        <v>201889</v>
      </c>
      <c r="C2575" s="518" t="s">
        <v>2660</v>
      </c>
      <c r="D2575" s="518" t="s">
        <v>518</v>
      </c>
      <c r="E2575" s="859">
        <v>33</v>
      </c>
      <c r="F2575" s="859">
        <v>21</v>
      </c>
      <c r="G2575" s="518" t="s">
        <v>122</v>
      </c>
      <c r="H2575" s="518" t="s">
        <v>376</v>
      </c>
      <c r="I2575" s="518">
        <v>201889</v>
      </c>
    </row>
    <row r="2576" spans="1:9" x14ac:dyDescent="0.2">
      <c r="A2576" s="518" t="s">
        <v>376</v>
      </c>
      <c r="B2576" s="518">
        <v>201905</v>
      </c>
      <c r="C2576" s="518" t="s">
        <v>2660</v>
      </c>
      <c r="D2576" s="518" t="s">
        <v>6718</v>
      </c>
      <c r="E2576" s="859">
        <v>27</v>
      </c>
      <c r="F2576" s="859">
        <v>14</v>
      </c>
      <c r="G2576" s="518" t="s">
        <v>122</v>
      </c>
      <c r="H2576" s="518" t="s">
        <v>376</v>
      </c>
      <c r="I2576" s="518">
        <v>763334</v>
      </c>
    </row>
    <row r="2577" spans="1:9" x14ac:dyDescent="0.2">
      <c r="A2577" s="518" t="s">
        <v>376</v>
      </c>
      <c r="B2577" s="518">
        <v>201921</v>
      </c>
      <c r="C2577" s="518" t="s">
        <v>2660</v>
      </c>
      <c r="D2577" s="518" t="s">
        <v>891</v>
      </c>
      <c r="E2577" s="859">
        <v>30</v>
      </c>
      <c r="F2577" s="859">
        <v>30</v>
      </c>
      <c r="G2577" s="518" t="s">
        <v>122</v>
      </c>
      <c r="H2577" s="518" t="s">
        <v>376</v>
      </c>
      <c r="I2577" s="518">
        <v>201921</v>
      </c>
    </row>
    <row r="2578" spans="1:9" x14ac:dyDescent="0.2">
      <c r="A2578" s="518" t="s">
        <v>376</v>
      </c>
      <c r="B2578" s="518">
        <v>201939</v>
      </c>
      <c r="C2578" s="518" t="s">
        <v>2660</v>
      </c>
      <c r="D2578" s="518" t="s">
        <v>802</v>
      </c>
      <c r="E2578" s="859">
        <v>29</v>
      </c>
      <c r="F2578" s="859">
        <v>12</v>
      </c>
      <c r="G2578" s="518" t="s">
        <v>122</v>
      </c>
      <c r="H2578" s="518" t="s">
        <v>376</v>
      </c>
      <c r="I2578" s="518">
        <v>201921</v>
      </c>
    </row>
    <row r="2579" spans="1:9" x14ac:dyDescent="0.2">
      <c r="A2579" s="518" t="s">
        <v>376</v>
      </c>
      <c r="B2579" s="518">
        <v>201970</v>
      </c>
      <c r="C2579" s="518" t="s">
        <v>2660</v>
      </c>
      <c r="D2579" s="518" t="s">
        <v>8798</v>
      </c>
      <c r="E2579" s="859">
        <v>29</v>
      </c>
      <c r="F2579" s="859">
        <v>0</v>
      </c>
      <c r="G2579" s="518" t="s">
        <v>122</v>
      </c>
      <c r="H2579" s="518" t="s">
        <v>376</v>
      </c>
      <c r="I2579" s="518">
        <v>201970</v>
      </c>
    </row>
    <row r="2580" spans="1:9" x14ac:dyDescent="0.2">
      <c r="A2580" s="518" t="s">
        <v>376</v>
      </c>
      <c r="B2580" s="518">
        <v>201996</v>
      </c>
      <c r="C2580" s="518" t="s">
        <v>2660</v>
      </c>
      <c r="D2580" s="518" t="s">
        <v>414</v>
      </c>
      <c r="E2580" s="859">
        <v>34</v>
      </c>
      <c r="F2580" s="859">
        <v>2</v>
      </c>
      <c r="G2580" s="518" t="s">
        <v>122</v>
      </c>
      <c r="H2580" s="518" t="s">
        <v>376</v>
      </c>
      <c r="I2580" s="518">
        <v>626119</v>
      </c>
    </row>
    <row r="2581" spans="1:9" x14ac:dyDescent="0.2">
      <c r="A2581" s="518" t="s">
        <v>376</v>
      </c>
      <c r="B2581" s="518">
        <v>202002</v>
      </c>
      <c r="C2581" s="518" t="s">
        <v>2660</v>
      </c>
      <c r="D2581" s="518" t="s">
        <v>4868</v>
      </c>
      <c r="E2581" s="859">
        <v>33</v>
      </c>
      <c r="F2581" s="859">
        <v>5</v>
      </c>
      <c r="G2581" s="518" t="s">
        <v>122</v>
      </c>
      <c r="H2581" s="518" t="s">
        <v>376</v>
      </c>
      <c r="I2581" s="518">
        <v>236117</v>
      </c>
    </row>
    <row r="2582" spans="1:9" x14ac:dyDescent="0.2">
      <c r="A2582" s="518" t="s">
        <v>248</v>
      </c>
      <c r="B2582" s="518">
        <v>202044</v>
      </c>
      <c r="C2582" s="518" t="s">
        <v>2660</v>
      </c>
      <c r="D2582" s="518" t="s">
        <v>796</v>
      </c>
      <c r="E2582" s="859">
        <v>34</v>
      </c>
      <c r="F2582" s="859">
        <v>34</v>
      </c>
      <c r="G2582" s="518" t="s">
        <v>122</v>
      </c>
      <c r="H2582" s="518" t="s">
        <v>248</v>
      </c>
      <c r="I2582" s="518">
        <v>202044</v>
      </c>
    </row>
    <row r="2583" spans="1:9" x14ac:dyDescent="0.2">
      <c r="A2583" s="518" t="s">
        <v>376</v>
      </c>
      <c r="B2583" s="518">
        <v>202093</v>
      </c>
      <c r="C2583" s="518" t="s">
        <v>2660</v>
      </c>
      <c r="D2583" s="518" t="s">
        <v>480</v>
      </c>
      <c r="E2583" s="859">
        <v>34</v>
      </c>
      <c r="F2583" s="859">
        <v>27</v>
      </c>
      <c r="G2583" s="518" t="s">
        <v>122</v>
      </c>
      <c r="H2583" s="518" t="s">
        <v>376</v>
      </c>
      <c r="I2583" s="518">
        <v>202093</v>
      </c>
    </row>
    <row r="2584" spans="1:9" x14ac:dyDescent="0.2">
      <c r="A2584" s="518" t="s">
        <v>376</v>
      </c>
      <c r="B2584" s="518">
        <v>202101</v>
      </c>
      <c r="C2584" s="518" t="s">
        <v>2660</v>
      </c>
      <c r="D2584" s="518" t="s">
        <v>461</v>
      </c>
      <c r="E2584" s="859">
        <v>25</v>
      </c>
      <c r="F2584" s="859">
        <v>38</v>
      </c>
      <c r="G2584" s="518" t="s">
        <v>122</v>
      </c>
      <c r="H2584" s="518" t="s">
        <v>376</v>
      </c>
      <c r="I2584" s="518">
        <v>202101</v>
      </c>
    </row>
    <row r="2585" spans="1:9" x14ac:dyDescent="0.2">
      <c r="A2585" s="518" t="s">
        <v>296</v>
      </c>
      <c r="B2585" s="518">
        <v>202184</v>
      </c>
      <c r="C2585" s="518" t="s">
        <v>2660</v>
      </c>
      <c r="D2585" s="518" t="s">
        <v>4938</v>
      </c>
      <c r="E2585" s="859">
        <v>30</v>
      </c>
      <c r="F2585" s="859">
        <v>27</v>
      </c>
      <c r="G2585" s="518" t="s">
        <v>122</v>
      </c>
      <c r="H2585" s="518" t="s">
        <v>296</v>
      </c>
      <c r="I2585" s="518">
        <v>202184</v>
      </c>
    </row>
    <row r="2586" spans="1:9" x14ac:dyDescent="0.2">
      <c r="A2586" s="518" t="s">
        <v>376</v>
      </c>
      <c r="B2586" s="518">
        <v>202192</v>
      </c>
      <c r="C2586" s="518" t="s">
        <v>2660</v>
      </c>
      <c r="D2586" s="518" t="s">
        <v>4062</v>
      </c>
      <c r="E2586" s="859">
        <v>34</v>
      </c>
      <c r="F2586" s="859">
        <v>23</v>
      </c>
      <c r="G2586" s="518" t="s">
        <v>122</v>
      </c>
      <c r="H2586" s="518" t="s">
        <v>376</v>
      </c>
      <c r="I2586" s="518">
        <v>202192</v>
      </c>
    </row>
    <row r="2587" spans="1:9" x14ac:dyDescent="0.2">
      <c r="A2587" s="518" t="s">
        <v>376</v>
      </c>
      <c r="B2587" s="518">
        <v>202234</v>
      </c>
      <c r="C2587" s="518" t="s">
        <v>2660</v>
      </c>
      <c r="D2587" s="518" t="s">
        <v>410</v>
      </c>
      <c r="E2587" s="859">
        <v>20</v>
      </c>
      <c r="F2587" s="859">
        <v>18</v>
      </c>
      <c r="G2587" s="518" t="s">
        <v>122</v>
      </c>
      <c r="H2587" s="518" t="s">
        <v>376</v>
      </c>
      <c r="I2587" s="518">
        <v>202234</v>
      </c>
    </row>
    <row r="2588" spans="1:9" x14ac:dyDescent="0.2">
      <c r="A2588" s="518" t="s">
        <v>248</v>
      </c>
      <c r="B2588" s="518">
        <v>202242</v>
      </c>
      <c r="C2588" s="518" t="s">
        <v>2660</v>
      </c>
      <c r="D2588" s="518" t="s">
        <v>2936</v>
      </c>
      <c r="E2588" s="859">
        <v>32</v>
      </c>
      <c r="F2588" s="859">
        <v>32</v>
      </c>
      <c r="G2588" s="518" t="s">
        <v>122</v>
      </c>
      <c r="H2588" s="518" t="s">
        <v>248</v>
      </c>
      <c r="I2588" s="518">
        <v>202242</v>
      </c>
    </row>
    <row r="2589" spans="1:9" x14ac:dyDescent="0.2">
      <c r="A2589" s="518" t="s">
        <v>248</v>
      </c>
      <c r="B2589" s="518">
        <v>202275</v>
      </c>
      <c r="C2589" s="518" t="s">
        <v>2660</v>
      </c>
      <c r="D2589" s="518" t="s">
        <v>3755</v>
      </c>
      <c r="E2589" s="859">
        <v>34</v>
      </c>
      <c r="F2589" s="859">
        <v>34</v>
      </c>
      <c r="G2589" s="518" t="s">
        <v>122</v>
      </c>
      <c r="H2589" s="518" t="s">
        <v>248</v>
      </c>
      <c r="I2589" s="518">
        <v>202275</v>
      </c>
    </row>
    <row r="2590" spans="1:9" x14ac:dyDescent="0.2">
      <c r="A2590" s="518" t="s">
        <v>376</v>
      </c>
      <c r="B2590" s="518">
        <v>202333</v>
      </c>
      <c r="C2590" s="518" t="s">
        <v>2660</v>
      </c>
      <c r="D2590" s="518" t="s">
        <v>474</v>
      </c>
      <c r="E2590" s="859">
        <v>19</v>
      </c>
      <c r="F2590" s="859">
        <v>7</v>
      </c>
      <c r="G2590" s="518" t="s">
        <v>122</v>
      </c>
      <c r="H2590" s="518" t="s">
        <v>376</v>
      </c>
      <c r="I2590" s="518">
        <v>202101</v>
      </c>
    </row>
    <row r="2591" spans="1:9" x14ac:dyDescent="0.2">
      <c r="A2591" s="518" t="s">
        <v>376</v>
      </c>
      <c r="B2591" s="518">
        <v>202341</v>
      </c>
      <c r="C2591" s="518" t="s">
        <v>2660</v>
      </c>
      <c r="D2591" s="518" t="s">
        <v>1172</v>
      </c>
      <c r="E2591" s="859">
        <v>34</v>
      </c>
      <c r="F2591" s="859">
        <v>10</v>
      </c>
      <c r="G2591" s="518" t="s">
        <v>122</v>
      </c>
      <c r="H2591" s="518" t="s">
        <v>376</v>
      </c>
      <c r="I2591" s="518">
        <v>202341</v>
      </c>
    </row>
    <row r="2592" spans="1:9" x14ac:dyDescent="0.2">
      <c r="A2592" s="518" t="s">
        <v>237</v>
      </c>
      <c r="B2592" s="518">
        <v>202374</v>
      </c>
      <c r="C2592" s="518" t="s">
        <v>2660</v>
      </c>
      <c r="D2592" s="518" t="s">
        <v>693</v>
      </c>
      <c r="E2592" s="859">
        <v>30</v>
      </c>
      <c r="F2592" s="859">
        <v>90</v>
      </c>
      <c r="G2592" s="518" t="s">
        <v>122</v>
      </c>
      <c r="H2592" s="518" t="s">
        <v>237</v>
      </c>
      <c r="I2592" s="518">
        <v>202374</v>
      </c>
    </row>
    <row r="2593" spans="1:9" x14ac:dyDescent="0.2">
      <c r="A2593" s="518" t="s">
        <v>376</v>
      </c>
      <c r="B2593" s="518">
        <v>202382</v>
      </c>
      <c r="C2593" s="518" t="s">
        <v>2660</v>
      </c>
      <c r="D2593" s="518" t="s">
        <v>5002</v>
      </c>
      <c r="E2593" s="859">
        <v>34</v>
      </c>
      <c r="F2593" s="859">
        <v>11</v>
      </c>
      <c r="G2593" s="518" t="s">
        <v>122</v>
      </c>
      <c r="H2593" s="518" t="s">
        <v>376</v>
      </c>
      <c r="I2593" s="518">
        <v>202440</v>
      </c>
    </row>
    <row r="2594" spans="1:9" x14ac:dyDescent="0.2">
      <c r="A2594" s="518" t="s">
        <v>248</v>
      </c>
      <c r="B2594" s="518">
        <v>202424</v>
      </c>
      <c r="C2594" s="518" t="s">
        <v>2660</v>
      </c>
      <c r="D2594" s="518" t="s">
        <v>610</v>
      </c>
      <c r="E2594" s="859">
        <v>23</v>
      </c>
      <c r="F2594" s="859">
        <v>0</v>
      </c>
      <c r="G2594" s="518" t="s">
        <v>122</v>
      </c>
      <c r="H2594" s="518" t="s">
        <v>248</v>
      </c>
      <c r="I2594" s="518">
        <v>202424</v>
      </c>
    </row>
    <row r="2595" spans="1:9" x14ac:dyDescent="0.2">
      <c r="A2595" s="518" t="s">
        <v>376</v>
      </c>
      <c r="B2595" s="518">
        <v>202440</v>
      </c>
      <c r="C2595" s="518" t="s">
        <v>2660</v>
      </c>
      <c r="D2595" s="518" t="s">
        <v>445</v>
      </c>
      <c r="E2595" s="859">
        <v>24</v>
      </c>
      <c r="F2595" s="859">
        <v>10</v>
      </c>
      <c r="G2595" s="518" t="s">
        <v>122</v>
      </c>
      <c r="H2595" s="518" t="s">
        <v>376</v>
      </c>
      <c r="I2595" s="518">
        <v>202440</v>
      </c>
    </row>
    <row r="2596" spans="1:9" x14ac:dyDescent="0.2">
      <c r="A2596" s="518" t="s">
        <v>376</v>
      </c>
      <c r="B2596" s="518">
        <v>202465</v>
      </c>
      <c r="C2596" s="518" t="s">
        <v>2660</v>
      </c>
      <c r="D2596" s="518" t="s">
        <v>5003</v>
      </c>
      <c r="E2596" s="859">
        <v>35</v>
      </c>
      <c r="F2596" s="859">
        <v>30</v>
      </c>
      <c r="G2596" s="518" t="s">
        <v>122</v>
      </c>
      <c r="H2596" s="518" t="s">
        <v>376</v>
      </c>
      <c r="I2596" s="518">
        <v>202465</v>
      </c>
    </row>
    <row r="2597" spans="1:9" x14ac:dyDescent="0.2">
      <c r="A2597" s="518" t="s">
        <v>376</v>
      </c>
      <c r="B2597" s="518">
        <v>202481</v>
      </c>
      <c r="C2597" s="518" t="s">
        <v>2660</v>
      </c>
      <c r="D2597" s="518" t="s">
        <v>2625</v>
      </c>
      <c r="E2597" s="859">
        <v>29</v>
      </c>
      <c r="F2597" s="859">
        <v>13</v>
      </c>
      <c r="G2597" s="518" t="s">
        <v>122</v>
      </c>
      <c r="H2597" s="518" t="s">
        <v>376</v>
      </c>
      <c r="I2597" s="518">
        <v>202341</v>
      </c>
    </row>
    <row r="2598" spans="1:9" x14ac:dyDescent="0.2">
      <c r="A2598" s="518" t="s">
        <v>376</v>
      </c>
      <c r="B2598" s="518">
        <v>202515</v>
      </c>
      <c r="C2598" s="518" t="s">
        <v>2660</v>
      </c>
      <c r="D2598" s="518" t="s">
        <v>388</v>
      </c>
      <c r="E2598" s="859">
        <v>24</v>
      </c>
      <c r="F2598" s="859">
        <v>4</v>
      </c>
      <c r="G2598" s="518" t="s">
        <v>122</v>
      </c>
      <c r="H2598" s="518" t="s">
        <v>376</v>
      </c>
      <c r="I2598" s="518">
        <v>202101</v>
      </c>
    </row>
    <row r="2599" spans="1:9" x14ac:dyDescent="0.2">
      <c r="A2599" s="518" t="s">
        <v>248</v>
      </c>
      <c r="B2599" s="518">
        <v>202564</v>
      </c>
      <c r="C2599" s="518" t="s">
        <v>2660</v>
      </c>
      <c r="D2599" s="518" t="s">
        <v>737</v>
      </c>
      <c r="E2599" s="859">
        <v>28</v>
      </c>
      <c r="F2599" s="859">
        <v>28</v>
      </c>
      <c r="G2599" s="518" t="s">
        <v>122</v>
      </c>
      <c r="H2599" s="518" t="s">
        <v>248</v>
      </c>
      <c r="I2599" s="518">
        <v>202564</v>
      </c>
    </row>
    <row r="2600" spans="1:9" x14ac:dyDescent="0.2">
      <c r="A2600" s="518" t="s">
        <v>248</v>
      </c>
      <c r="B2600" s="518">
        <v>202580</v>
      </c>
      <c r="C2600" s="518" t="s">
        <v>2660</v>
      </c>
      <c r="D2600" s="518" t="s">
        <v>620</v>
      </c>
      <c r="E2600" s="859">
        <v>21</v>
      </c>
      <c r="F2600" s="859">
        <v>10</v>
      </c>
      <c r="G2600" s="518" t="s">
        <v>122</v>
      </c>
      <c r="H2600" s="518" t="s">
        <v>248</v>
      </c>
      <c r="I2600" s="518">
        <v>202630</v>
      </c>
    </row>
    <row r="2601" spans="1:9" x14ac:dyDescent="0.2">
      <c r="A2601" s="518" t="s">
        <v>248</v>
      </c>
      <c r="B2601" s="518">
        <v>202630</v>
      </c>
      <c r="C2601" s="518" t="s">
        <v>2660</v>
      </c>
      <c r="D2601" s="518" t="s">
        <v>324</v>
      </c>
      <c r="E2601" s="859">
        <v>21</v>
      </c>
      <c r="F2601" s="859">
        <v>10</v>
      </c>
      <c r="G2601" s="518" t="s">
        <v>122</v>
      </c>
      <c r="H2601" s="518" t="s">
        <v>248</v>
      </c>
      <c r="I2601" s="518">
        <v>202630</v>
      </c>
    </row>
    <row r="2602" spans="1:9" x14ac:dyDescent="0.2">
      <c r="A2602" s="518" t="s">
        <v>248</v>
      </c>
      <c r="B2602" s="518">
        <v>202655</v>
      </c>
      <c r="C2602" s="518" t="s">
        <v>2660</v>
      </c>
      <c r="D2602" s="518" t="s">
        <v>743</v>
      </c>
      <c r="E2602" s="859">
        <v>33</v>
      </c>
      <c r="F2602" s="859">
        <v>16</v>
      </c>
      <c r="G2602" s="518" t="s">
        <v>122</v>
      </c>
      <c r="H2602" s="518" t="s">
        <v>248</v>
      </c>
      <c r="I2602" s="518">
        <v>202655</v>
      </c>
    </row>
    <row r="2603" spans="1:9" x14ac:dyDescent="0.2">
      <c r="A2603" s="518" t="s">
        <v>376</v>
      </c>
      <c r="B2603" s="518">
        <v>202663</v>
      </c>
      <c r="C2603" s="518" t="s">
        <v>2660</v>
      </c>
      <c r="D2603" s="518" t="s">
        <v>5074</v>
      </c>
      <c r="E2603" s="859">
        <v>33</v>
      </c>
      <c r="F2603" s="859">
        <v>9</v>
      </c>
      <c r="G2603" s="518" t="s">
        <v>122</v>
      </c>
      <c r="H2603" s="518" t="s">
        <v>376</v>
      </c>
      <c r="I2603" s="518">
        <v>202341</v>
      </c>
    </row>
    <row r="2604" spans="1:9" x14ac:dyDescent="0.2">
      <c r="A2604" s="518" t="s">
        <v>381</v>
      </c>
      <c r="B2604" s="518">
        <v>202713</v>
      </c>
      <c r="C2604" s="518" t="s">
        <v>2660</v>
      </c>
      <c r="D2604" s="518" t="s">
        <v>1111</v>
      </c>
      <c r="E2604" s="859">
        <v>32</v>
      </c>
      <c r="F2604" s="859">
        <v>32</v>
      </c>
      <c r="G2604" s="518" t="s">
        <v>122</v>
      </c>
      <c r="H2604" s="518" t="s">
        <v>381</v>
      </c>
      <c r="I2604" s="518">
        <v>202713</v>
      </c>
    </row>
    <row r="2605" spans="1:9" x14ac:dyDescent="0.2">
      <c r="A2605" s="518" t="s">
        <v>381</v>
      </c>
      <c r="B2605" s="518">
        <v>202721</v>
      </c>
      <c r="C2605" s="518" t="s">
        <v>2660</v>
      </c>
      <c r="D2605" s="518" t="s">
        <v>397</v>
      </c>
      <c r="E2605" s="859">
        <v>32</v>
      </c>
      <c r="F2605" s="859">
        <v>7</v>
      </c>
      <c r="G2605" s="518" t="s">
        <v>122</v>
      </c>
      <c r="H2605" s="518" t="s">
        <v>381</v>
      </c>
      <c r="I2605" s="518">
        <v>202804</v>
      </c>
    </row>
    <row r="2606" spans="1:9" x14ac:dyDescent="0.2">
      <c r="A2606" s="518" t="s">
        <v>381</v>
      </c>
      <c r="B2606" s="518">
        <v>202739</v>
      </c>
      <c r="C2606" s="518" t="s">
        <v>2660</v>
      </c>
      <c r="D2606" s="518" t="s">
        <v>945</v>
      </c>
      <c r="E2606" s="859">
        <v>29</v>
      </c>
      <c r="F2606" s="859">
        <v>29</v>
      </c>
      <c r="G2606" s="518" t="s">
        <v>122</v>
      </c>
      <c r="H2606" s="518" t="s">
        <v>381</v>
      </c>
      <c r="I2606" s="518">
        <v>202739</v>
      </c>
    </row>
    <row r="2607" spans="1:9" x14ac:dyDescent="0.2">
      <c r="A2607" s="518" t="s">
        <v>381</v>
      </c>
      <c r="B2607" s="518">
        <v>202747</v>
      </c>
      <c r="C2607" s="518" t="s">
        <v>2660</v>
      </c>
      <c r="D2607" s="518" t="s">
        <v>1735</v>
      </c>
      <c r="E2607" s="859">
        <v>34</v>
      </c>
      <c r="F2607" s="859">
        <v>34</v>
      </c>
      <c r="G2607" s="518" t="s">
        <v>122</v>
      </c>
      <c r="H2607" s="518" t="s">
        <v>381</v>
      </c>
      <c r="I2607" s="518">
        <v>202747</v>
      </c>
    </row>
    <row r="2608" spans="1:9" x14ac:dyDescent="0.2">
      <c r="A2608" s="518" t="s">
        <v>248</v>
      </c>
      <c r="B2608" s="518">
        <v>202770</v>
      </c>
      <c r="C2608" s="518" t="s">
        <v>2660</v>
      </c>
      <c r="D2608" s="518" t="s">
        <v>525</v>
      </c>
      <c r="E2608" s="859">
        <v>30</v>
      </c>
      <c r="F2608" s="859">
        <v>15</v>
      </c>
      <c r="G2608" s="518" t="s">
        <v>122</v>
      </c>
      <c r="H2608" s="518" t="s">
        <v>248</v>
      </c>
      <c r="I2608" s="518">
        <v>202770</v>
      </c>
    </row>
    <row r="2609" spans="1:9" x14ac:dyDescent="0.2">
      <c r="A2609" s="518" t="s">
        <v>381</v>
      </c>
      <c r="B2609" s="518">
        <v>202804</v>
      </c>
      <c r="C2609" s="518" t="s">
        <v>2660</v>
      </c>
      <c r="D2609" s="518" t="s">
        <v>746</v>
      </c>
      <c r="E2609" s="859">
        <v>31</v>
      </c>
      <c r="F2609" s="859">
        <v>28</v>
      </c>
      <c r="G2609" s="518" t="s">
        <v>122</v>
      </c>
      <c r="H2609" s="518" t="s">
        <v>381</v>
      </c>
      <c r="I2609" s="518">
        <v>202804</v>
      </c>
    </row>
    <row r="2610" spans="1:9" x14ac:dyDescent="0.2">
      <c r="A2610" s="518" t="s">
        <v>248</v>
      </c>
      <c r="B2610" s="518">
        <v>202812</v>
      </c>
      <c r="C2610" s="518" t="s">
        <v>2660</v>
      </c>
      <c r="D2610" s="518" t="s">
        <v>729</v>
      </c>
      <c r="E2610" s="859">
        <v>26</v>
      </c>
      <c r="F2610" s="859">
        <v>26</v>
      </c>
      <c r="G2610" s="518" t="s">
        <v>122</v>
      </c>
      <c r="H2610" s="518" t="s">
        <v>248</v>
      </c>
      <c r="I2610" s="518">
        <v>202812</v>
      </c>
    </row>
    <row r="2611" spans="1:9" x14ac:dyDescent="0.2">
      <c r="A2611" s="518" t="s">
        <v>381</v>
      </c>
      <c r="B2611" s="518">
        <v>202838</v>
      </c>
      <c r="C2611" s="518" t="s">
        <v>2660</v>
      </c>
      <c r="D2611" s="518" t="s">
        <v>696</v>
      </c>
      <c r="E2611" s="859">
        <v>33</v>
      </c>
      <c r="F2611" s="859">
        <v>33</v>
      </c>
      <c r="G2611" s="518" t="s">
        <v>122</v>
      </c>
      <c r="H2611" s="518" t="s">
        <v>381</v>
      </c>
      <c r="I2611" s="518">
        <v>202838</v>
      </c>
    </row>
    <row r="2612" spans="1:9" x14ac:dyDescent="0.2">
      <c r="A2612" s="518" t="s">
        <v>248</v>
      </c>
      <c r="B2612" s="518">
        <v>202853</v>
      </c>
      <c r="C2612" s="518" t="s">
        <v>2660</v>
      </c>
      <c r="D2612" s="518" t="s">
        <v>600</v>
      </c>
      <c r="E2612" s="859">
        <v>32</v>
      </c>
      <c r="F2612" s="859">
        <v>32</v>
      </c>
      <c r="G2612" s="518" t="s">
        <v>122</v>
      </c>
      <c r="H2612" s="518" t="s">
        <v>248</v>
      </c>
      <c r="I2612" s="518">
        <v>202853</v>
      </c>
    </row>
    <row r="2613" spans="1:9" x14ac:dyDescent="0.2">
      <c r="A2613" s="518" t="s">
        <v>381</v>
      </c>
      <c r="B2613" s="518">
        <v>202879</v>
      </c>
      <c r="C2613" s="518" t="s">
        <v>2660</v>
      </c>
      <c r="D2613" s="518" t="s">
        <v>717</v>
      </c>
      <c r="E2613" s="859">
        <v>34</v>
      </c>
      <c r="F2613" s="859">
        <v>34</v>
      </c>
      <c r="G2613" s="518" t="s">
        <v>122</v>
      </c>
      <c r="H2613" s="518" t="s">
        <v>381</v>
      </c>
      <c r="I2613" s="518">
        <v>202879</v>
      </c>
    </row>
    <row r="2614" spans="1:9" x14ac:dyDescent="0.2">
      <c r="A2614" s="518" t="s">
        <v>381</v>
      </c>
      <c r="B2614" s="518">
        <v>202895</v>
      </c>
      <c r="C2614" s="518" t="s">
        <v>2660</v>
      </c>
      <c r="D2614" s="518" t="s">
        <v>667</v>
      </c>
      <c r="E2614" s="859">
        <v>33</v>
      </c>
      <c r="F2614" s="859">
        <v>16</v>
      </c>
      <c r="G2614" s="518" t="s">
        <v>122</v>
      </c>
      <c r="H2614" s="518" t="s">
        <v>381</v>
      </c>
      <c r="I2614" s="518">
        <v>233668</v>
      </c>
    </row>
    <row r="2615" spans="1:9" x14ac:dyDescent="0.2">
      <c r="A2615" s="518" t="s">
        <v>381</v>
      </c>
      <c r="B2615" s="518">
        <v>202911</v>
      </c>
      <c r="C2615" s="518" t="s">
        <v>2660</v>
      </c>
      <c r="D2615" s="518" t="s">
        <v>941</v>
      </c>
      <c r="E2615" s="859">
        <v>33</v>
      </c>
      <c r="F2615" s="859">
        <v>33</v>
      </c>
      <c r="G2615" s="518" t="s">
        <v>122</v>
      </c>
      <c r="H2615" s="518" t="s">
        <v>381</v>
      </c>
      <c r="I2615" s="518">
        <v>202911</v>
      </c>
    </row>
    <row r="2616" spans="1:9" x14ac:dyDescent="0.2">
      <c r="A2616" s="518" t="s">
        <v>248</v>
      </c>
      <c r="B2616" s="518">
        <v>202929</v>
      </c>
      <c r="C2616" s="518" t="s">
        <v>2660</v>
      </c>
      <c r="D2616" s="518" t="s">
        <v>1220</v>
      </c>
      <c r="E2616" s="859">
        <v>16</v>
      </c>
      <c r="F2616" s="859">
        <v>16</v>
      </c>
      <c r="G2616" s="518" t="s">
        <v>122</v>
      </c>
      <c r="H2616" s="518" t="s">
        <v>248</v>
      </c>
      <c r="I2616" s="518">
        <v>203141</v>
      </c>
    </row>
    <row r="2617" spans="1:9" x14ac:dyDescent="0.2">
      <c r="A2617" s="518" t="s">
        <v>381</v>
      </c>
      <c r="B2617" s="518">
        <v>202937</v>
      </c>
      <c r="C2617" s="518" t="s">
        <v>2660</v>
      </c>
      <c r="D2617" s="518" t="s">
        <v>950</v>
      </c>
      <c r="E2617" s="859">
        <v>23</v>
      </c>
      <c r="F2617" s="859">
        <v>0</v>
      </c>
      <c r="G2617" s="518" t="s">
        <v>122</v>
      </c>
      <c r="H2617" s="518" t="s">
        <v>381</v>
      </c>
      <c r="I2617" s="518">
        <v>202937</v>
      </c>
    </row>
    <row r="2618" spans="1:9" x14ac:dyDescent="0.2">
      <c r="A2618" s="518" t="s">
        <v>381</v>
      </c>
      <c r="B2618" s="518">
        <v>202960</v>
      </c>
      <c r="C2618" s="518" t="s">
        <v>2660</v>
      </c>
      <c r="D2618" s="518" t="s">
        <v>1832</v>
      </c>
      <c r="E2618" s="859">
        <v>35</v>
      </c>
      <c r="F2618" s="859">
        <v>35</v>
      </c>
      <c r="G2618" s="518" t="s">
        <v>122</v>
      </c>
      <c r="H2618" s="518" t="s">
        <v>381</v>
      </c>
      <c r="I2618" s="518">
        <v>202960</v>
      </c>
    </row>
    <row r="2619" spans="1:9" x14ac:dyDescent="0.2">
      <c r="A2619" s="518" t="s">
        <v>381</v>
      </c>
      <c r="B2619" s="518">
        <v>202978</v>
      </c>
      <c r="C2619" s="518" t="s">
        <v>2660</v>
      </c>
      <c r="D2619" s="518" t="s">
        <v>682</v>
      </c>
      <c r="E2619" s="859">
        <v>33</v>
      </c>
      <c r="F2619" s="859">
        <v>33</v>
      </c>
      <c r="G2619" s="518" t="s">
        <v>122</v>
      </c>
      <c r="H2619" s="518" t="s">
        <v>381</v>
      </c>
      <c r="I2619" s="518">
        <v>202978</v>
      </c>
    </row>
    <row r="2620" spans="1:9" x14ac:dyDescent="0.2">
      <c r="A2620" s="518" t="s">
        <v>381</v>
      </c>
      <c r="B2620" s="518">
        <v>202986</v>
      </c>
      <c r="C2620" s="518" t="s">
        <v>2660</v>
      </c>
      <c r="D2620" s="518" t="s">
        <v>5102</v>
      </c>
      <c r="E2620" s="859">
        <v>35</v>
      </c>
      <c r="F2620" s="859">
        <v>35</v>
      </c>
      <c r="G2620" s="518" t="s">
        <v>122</v>
      </c>
      <c r="H2620" s="518" t="s">
        <v>381</v>
      </c>
      <c r="I2620" s="518">
        <v>202986</v>
      </c>
    </row>
    <row r="2621" spans="1:9" x14ac:dyDescent="0.2">
      <c r="A2621" s="518" t="s">
        <v>381</v>
      </c>
      <c r="B2621" s="518">
        <v>202994</v>
      </c>
      <c r="C2621" s="518" t="s">
        <v>2660</v>
      </c>
      <c r="D2621" s="518" t="s">
        <v>5105</v>
      </c>
      <c r="E2621" s="859">
        <v>35</v>
      </c>
      <c r="F2621" s="859">
        <v>35</v>
      </c>
      <c r="G2621" s="518" t="s">
        <v>122</v>
      </c>
      <c r="H2621" s="518" t="s">
        <v>381</v>
      </c>
      <c r="I2621" s="518">
        <v>202994</v>
      </c>
    </row>
    <row r="2622" spans="1:9" x14ac:dyDescent="0.2">
      <c r="A2622" s="518" t="s">
        <v>381</v>
      </c>
      <c r="B2622" s="518">
        <v>203018</v>
      </c>
      <c r="C2622" s="518" t="s">
        <v>2660</v>
      </c>
      <c r="D2622" s="518" t="s">
        <v>735</v>
      </c>
      <c r="E2622" s="859">
        <v>28</v>
      </c>
      <c r="F2622" s="859">
        <v>28</v>
      </c>
      <c r="G2622" s="518" t="s">
        <v>122</v>
      </c>
      <c r="H2622" s="518" t="s">
        <v>381</v>
      </c>
      <c r="I2622" s="518">
        <v>203018</v>
      </c>
    </row>
    <row r="2623" spans="1:9" x14ac:dyDescent="0.2">
      <c r="A2623" s="518" t="s">
        <v>381</v>
      </c>
      <c r="B2623" s="518">
        <v>203026</v>
      </c>
      <c r="C2623" s="518" t="s">
        <v>2660</v>
      </c>
      <c r="D2623" s="518" t="s">
        <v>1390</v>
      </c>
      <c r="E2623" s="859">
        <v>28</v>
      </c>
      <c r="F2623" s="859">
        <v>27</v>
      </c>
      <c r="G2623" s="518" t="s">
        <v>122</v>
      </c>
      <c r="H2623" s="518" t="s">
        <v>381</v>
      </c>
      <c r="I2623" s="518">
        <v>203026</v>
      </c>
    </row>
    <row r="2624" spans="1:9" x14ac:dyDescent="0.2">
      <c r="A2624" s="518" t="s">
        <v>381</v>
      </c>
      <c r="B2624" s="518">
        <v>203042</v>
      </c>
      <c r="C2624" s="518" t="s">
        <v>2660</v>
      </c>
      <c r="D2624" s="518" t="s">
        <v>416</v>
      </c>
      <c r="E2624" s="859">
        <v>35</v>
      </c>
      <c r="F2624" s="859">
        <v>35</v>
      </c>
      <c r="G2624" s="518" t="s">
        <v>122</v>
      </c>
      <c r="H2624" s="518" t="s">
        <v>381</v>
      </c>
      <c r="I2624" s="518">
        <v>203042</v>
      </c>
    </row>
    <row r="2625" spans="1:9" x14ac:dyDescent="0.2">
      <c r="A2625" s="518" t="s">
        <v>381</v>
      </c>
      <c r="B2625" s="518">
        <v>203075</v>
      </c>
      <c r="C2625" s="518" t="s">
        <v>2660</v>
      </c>
      <c r="D2625" s="518" t="s">
        <v>1139</v>
      </c>
      <c r="E2625" s="859">
        <v>18</v>
      </c>
      <c r="F2625" s="859">
        <v>18</v>
      </c>
      <c r="G2625" s="518" t="s">
        <v>122</v>
      </c>
      <c r="H2625" s="518" t="s">
        <v>381</v>
      </c>
      <c r="I2625" s="518">
        <v>203075</v>
      </c>
    </row>
    <row r="2626" spans="1:9" x14ac:dyDescent="0.2">
      <c r="A2626" s="518" t="s">
        <v>381</v>
      </c>
      <c r="B2626" s="518">
        <v>203091</v>
      </c>
      <c r="C2626" s="518" t="s">
        <v>2660</v>
      </c>
      <c r="D2626" s="518" t="s">
        <v>680</v>
      </c>
      <c r="E2626" s="859">
        <v>35</v>
      </c>
      <c r="F2626" s="859">
        <v>35</v>
      </c>
      <c r="G2626" s="518" t="s">
        <v>122</v>
      </c>
      <c r="H2626" s="518" t="s">
        <v>381</v>
      </c>
      <c r="I2626" s="518">
        <v>203091</v>
      </c>
    </row>
    <row r="2627" spans="1:9" x14ac:dyDescent="0.2">
      <c r="A2627" s="518" t="s">
        <v>248</v>
      </c>
      <c r="B2627" s="518">
        <v>203141</v>
      </c>
      <c r="C2627" s="518" t="s">
        <v>2660</v>
      </c>
      <c r="D2627" s="518" t="s">
        <v>427</v>
      </c>
      <c r="E2627" s="859">
        <v>21</v>
      </c>
      <c r="F2627" s="859">
        <v>16</v>
      </c>
      <c r="G2627" s="518" t="s">
        <v>122</v>
      </c>
      <c r="H2627" s="518" t="s">
        <v>248</v>
      </c>
      <c r="I2627" s="518">
        <v>203141</v>
      </c>
    </row>
    <row r="2628" spans="1:9" x14ac:dyDescent="0.2">
      <c r="A2628" s="518" t="s">
        <v>248</v>
      </c>
      <c r="B2628" s="518">
        <v>203166</v>
      </c>
      <c r="C2628" s="518" t="s">
        <v>2660</v>
      </c>
      <c r="D2628" s="518" t="s">
        <v>407</v>
      </c>
      <c r="E2628" s="859">
        <v>25</v>
      </c>
      <c r="F2628" s="859">
        <v>17</v>
      </c>
      <c r="G2628" s="518" t="s">
        <v>122</v>
      </c>
      <c r="H2628" s="518" t="s">
        <v>248</v>
      </c>
      <c r="I2628" s="518">
        <v>791756</v>
      </c>
    </row>
    <row r="2629" spans="1:9" x14ac:dyDescent="0.2">
      <c r="A2629" s="518" t="s">
        <v>145</v>
      </c>
      <c r="B2629" s="518">
        <v>203208</v>
      </c>
      <c r="C2629" s="518" t="s">
        <v>2660</v>
      </c>
      <c r="D2629" s="518" t="s">
        <v>1706</v>
      </c>
      <c r="E2629" s="859">
        <v>17</v>
      </c>
      <c r="F2629" s="859">
        <v>0</v>
      </c>
      <c r="G2629" s="518" t="s">
        <v>122</v>
      </c>
      <c r="H2629" s="518" t="s">
        <v>145</v>
      </c>
      <c r="I2629" s="518">
        <v>573261</v>
      </c>
    </row>
    <row r="2630" spans="1:9" x14ac:dyDescent="0.2">
      <c r="A2630" s="518" t="s">
        <v>145</v>
      </c>
      <c r="B2630" s="518">
        <v>203216</v>
      </c>
      <c r="C2630" s="518" t="s">
        <v>2660</v>
      </c>
      <c r="D2630" s="518" t="s">
        <v>801</v>
      </c>
      <c r="E2630" s="859">
        <v>26</v>
      </c>
      <c r="F2630" s="859">
        <v>0</v>
      </c>
      <c r="G2630" s="518" t="s">
        <v>122</v>
      </c>
      <c r="H2630" s="518" t="s">
        <v>145</v>
      </c>
      <c r="I2630" s="518">
        <v>203216</v>
      </c>
    </row>
    <row r="2631" spans="1:9" x14ac:dyDescent="0.2">
      <c r="A2631" s="518" t="s">
        <v>145</v>
      </c>
      <c r="B2631" s="518">
        <v>203224</v>
      </c>
      <c r="C2631" s="518" t="s">
        <v>2660</v>
      </c>
      <c r="D2631" s="518" t="s">
        <v>717</v>
      </c>
      <c r="E2631" s="859">
        <v>25</v>
      </c>
      <c r="F2631" s="859">
        <v>0</v>
      </c>
      <c r="G2631" s="518" t="s">
        <v>122</v>
      </c>
      <c r="H2631" s="518" t="s">
        <v>145</v>
      </c>
      <c r="I2631" s="518">
        <v>203224</v>
      </c>
    </row>
    <row r="2632" spans="1:9" x14ac:dyDescent="0.2">
      <c r="A2632" s="518" t="s">
        <v>381</v>
      </c>
      <c r="B2632" s="518">
        <v>203240</v>
      </c>
      <c r="C2632" s="518" t="s">
        <v>2660</v>
      </c>
      <c r="D2632" s="518" t="s">
        <v>407</v>
      </c>
      <c r="E2632" s="859">
        <v>19</v>
      </c>
      <c r="F2632" s="859">
        <v>19</v>
      </c>
      <c r="G2632" s="518" t="s">
        <v>122</v>
      </c>
      <c r="H2632" s="518" t="s">
        <v>381</v>
      </c>
      <c r="I2632" s="518">
        <v>203240</v>
      </c>
    </row>
    <row r="2633" spans="1:9" x14ac:dyDescent="0.2">
      <c r="A2633" s="518" t="s">
        <v>145</v>
      </c>
      <c r="B2633" s="518">
        <v>203257</v>
      </c>
      <c r="C2633" s="518" t="s">
        <v>2660</v>
      </c>
      <c r="D2633" s="518" t="s">
        <v>728</v>
      </c>
      <c r="E2633" s="859">
        <v>31</v>
      </c>
      <c r="F2633" s="859">
        <v>0</v>
      </c>
      <c r="G2633" s="518" t="s">
        <v>122</v>
      </c>
      <c r="H2633" s="518" t="s">
        <v>145</v>
      </c>
      <c r="I2633" s="518">
        <v>203257</v>
      </c>
    </row>
    <row r="2634" spans="1:9" x14ac:dyDescent="0.2">
      <c r="A2634" s="518" t="s">
        <v>145</v>
      </c>
      <c r="B2634" s="518">
        <v>203265</v>
      </c>
      <c r="C2634" s="518" t="s">
        <v>2660</v>
      </c>
      <c r="D2634" s="518" t="s">
        <v>1257</v>
      </c>
      <c r="E2634" s="859">
        <v>31</v>
      </c>
      <c r="F2634" s="859">
        <v>0</v>
      </c>
      <c r="G2634" s="518" t="s">
        <v>122</v>
      </c>
      <c r="H2634" s="518" t="s">
        <v>145</v>
      </c>
      <c r="I2634" s="518">
        <v>203265</v>
      </c>
    </row>
    <row r="2635" spans="1:9" x14ac:dyDescent="0.2">
      <c r="A2635" s="518" t="s">
        <v>381</v>
      </c>
      <c r="B2635" s="518">
        <v>203281</v>
      </c>
      <c r="C2635" s="518" t="s">
        <v>2660</v>
      </c>
      <c r="D2635" s="518" t="s">
        <v>1082</v>
      </c>
      <c r="E2635" s="859">
        <v>31</v>
      </c>
      <c r="F2635" s="859">
        <v>31</v>
      </c>
      <c r="G2635" s="518" t="s">
        <v>122</v>
      </c>
      <c r="H2635" s="518" t="s">
        <v>381</v>
      </c>
      <c r="I2635" s="518">
        <v>203281</v>
      </c>
    </row>
    <row r="2636" spans="1:9" x14ac:dyDescent="0.2">
      <c r="A2636" s="518" t="s">
        <v>381</v>
      </c>
      <c r="B2636" s="518">
        <v>203299</v>
      </c>
      <c r="C2636" s="518" t="s">
        <v>2660</v>
      </c>
      <c r="D2636" s="518" t="s">
        <v>1245</v>
      </c>
      <c r="E2636" s="859">
        <v>24</v>
      </c>
      <c r="F2636" s="859">
        <v>24</v>
      </c>
      <c r="G2636" s="518" t="s">
        <v>122</v>
      </c>
      <c r="H2636" s="518" t="s">
        <v>381</v>
      </c>
      <c r="I2636" s="518">
        <v>203299</v>
      </c>
    </row>
    <row r="2637" spans="1:9" x14ac:dyDescent="0.2">
      <c r="A2637" s="518" t="s">
        <v>381</v>
      </c>
      <c r="B2637" s="518">
        <v>203323</v>
      </c>
      <c r="C2637" s="518" t="s">
        <v>2660</v>
      </c>
      <c r="D2637" s="518" t="s">
        <v>822</v>
      </c>
      <c r="E2637" s="859">
        <v>21</v>
      </c>
      <c r="F2637" s="859">
        <v>21</v>
      </c>
      <c r="G2637" s="518" t="s">
        <v>122</v>
      </c>
      <c r="H2637" s="518" t="s">
        <v>381</v>
      </c>
      <c r="I2637" s="518">
        <v>203323</v>
      </c>
    </row>
    <row r="2638" spans="1:9" x14ac:dyDescent="0.2">
      <c r="A2638" s="518" t="s">
        <v>145</v>
      </c>
      <c r="B2638" s="518">
        <v>203331</v>
      </c>
      <c r="C2638" s="518" t="s">
        <v>2660</v>
      </c>
      <c r="D2638" s="518" t="s">
        <v>797</v>
      </c>
      <c r="E2638" s="859">
        <v>30</v>
      </c>
      <c r="F2638" s="859">
        <v>0</v>
      </c>
      <c r="G2638" s="518" t="s">
        <v>122</v>
      </c>
      <c r="H2638" s="518" t="s">
        <v>145</v>
      </c>
      <c r="I2638" s="518">
        <v>203331</v>
      </c>
    </row>
    <row r="2639" spans="1:9" x14ac:dyDescent="0.2">
      <c r="A2639" s="518" t="s">
        <v>381</v>
      </c>
      <c r="B2639" s="518">
        <v>203349</v>
      </c>
      <c r="C2639" s="518" t="s">
        <v>2660</v>
      </c>
      <c r="D2639" s="518" t="s">
        <v>5158</v>
      </c>
      <c r="E2639" s="859">
        <v>25</v>
      </c>
      <c r="F2639" s="859">
        <v>25</v>
      </c>
      <c r="G2639" s="518" t="s">
        <v>122</v>
      </c>
      <c r="H2639" s="518" t="s">
        <v>381</v>
      </c>
      <c r="I2639" s="518">
        <v>203349</v>
      </c>
    </row>
    <row r="2640" spans="1:9" x14ac:dyDescent="0.2">
      <c r="A2640" s="518" t="s">
        <v>381</v>
      </c>
      <c r="B2640" s="518">
        <v>203364</v>
      </c>
      <c r="C2640" s="518" t="s">
        <v>2660</v>
      </c>
      <c r="D2640" s="518" t="s">
        <v>729</v>
      </c>
      <c r="E2640" s="859">
        <v>31</v>
      </c>
      <c r="F2640" s="859">
        <v>31</v>
      </c>
      <c r="G2640" s="518" t="s">
        <v>122</v>
      </c>
      <c r="H2640" s="518" t="s">
        <v>381</v>
      </c>
      <c r="I2640" s="518">
        <v>203364</v>
      </c>
    </row>
    <row r="2641" spans="1:9" x14ac:dyDescent="0.2">
      <c r="A2641" s="518" t="s">
        <v>145</v>
      </c>
      <c r="B2641" s="518">
        <v>203380</v>
      </c>
      <c r="C2641" s="518" t="s">
        <v>2660</v>
      </c>
      <c r="D2641" s="518" t="s">
        <v>872</v>
      </c>
      <c r="E2641" s="859">
        <v>27</v>
      </c>
      <c r="F2641" s="859">
        <v>0</v>
      </c>
      <c r="G2641" s="518" t="s">
        <v>122</v>
      </c>
      <c r="H2641" s="518" t="s">
        <v>145</v>
      </c>
      <c r="I2641" s="518">
        <v>203380</v>
      </c>
    </row>
    <row r="2642" spans="1:9" x14ac:dyDescent="0.2">
      <c r="A2642" s="518" t="s">
        <v>381</v>
      </c>
      <c r="B2642" s="518">
        <v>203414</v>
      </c>
      <c r="C2642" s="518" t="s">
        <v>2660</v>
      </c>
      <c r="D2642" s="518" t="s">
        <v>796</v>
      </c>
      <c r="E2642" s="859">
        <v>28</v>
      </c>
      <c r="F2642" s="859">
        <v>28</v>
      </c>
      <c r="G2642" s="518" t="s">
        <v>122</v>
      </c>
      <c r="H2642" s="518" t="s">
        <v>381</v>
      </c>
      <c r="I2642" s="518">
        <v>203414</v>
      </c>
    </row>
    <row r="2643" spans="1:9" x14ac:dyDescent="0.2">
      <c r="A2643" s="518" t="s">
        <v>381</v>
      </c>
      <c r="B2643" s="518">
        <v>203422</v>
      </c>
      <c r="C2643" s="518" t="s">
        <v>2660</v>
      </c>
      <c r="D2643" s="518" t="s">
        <v>1257</v>
      </c>
      <c r="E2643" s="859">
        <v>24</v>
      </c>
      <c r="F2643" s="859">
        <v>25</v>
      </c>
      <c r="G2643" s="518" t="s">
        <v>122</v>
      </c>
      <c r="H2643" s="518" t="s">
        <v>381</v>
      </c>
      <c r="I2643" s="518">
        <v>203422</v>
      </c>
    </row>
    <row r="2644" spans="1:9" x14ac:dyDescent="0.2">
      <c r="A2644" s="518" t="s">
        <v>369</v>
      </c>
      <c r="B2644" s="518">
        <v>203430</v>
      </c>
      <c r="C2644" s="518" t="s">
        <v>2660</v>
      </c>
      <c r="D2644" s="518" t="s">
        <v>429</v>
      </c>
      <c r="E2644" s="859">
        <v>34</v>
      </c>
      <c r="F2644" s="859">
        <v>14</v>
      </c>
      <c r="G2644" s="518" t="s">
        <v>122</v>
      </c>
      <c r="H2644" s="518" t="s">
        <v>369</v>
      </c>
      <c r="I2644" s="518">
        <v>203430</v>
      </c>
    </row>
    <row r="2645" spans="1:9" x14ac:dyDescent="0.2">
      <c r="A2645" s="518" t="s">
        <v>369</v>
      </c>
      <c r="B2645" s="518">
        <v>203489</v>
      </c>
      <c r="C2645" s="518" t="s">
        <v>2660</v>
      </c>
      <c r="D2645" s="518" t="s">
        <v>728</v>
      </c>
      <c r="E2645" s="859">
        <v>30</v>
      </c>
      <c r="F2645" s="859">
        <v>14</v>
      </c>
      <c r="G2645" s="518" t="s">
        <v>122</v>
      </c>
      <c r="H2645" s="518" t="s">
        <v>369</v>
      </c>
      <c r="I2645" s="518">
        <v>203489</v>
      </c>
    </row>
    <row r="2646" spans="1:9" x14ac:dyDescent="0.2">
      <c r="A2646" s="518" t="s">
        <v>381</v>
      </c>
      <c r="B2646" s="518">
        <v>203497</v>
      </c>
      <c r="C2646" s="518" t="s">
        <v>2660</v>
      </c>
      <c r="D2646" s="518" t="s">
        <v>726</v>
      </c>
      <c r="E2646" s="859">
        <v>30</v>
      </c>
      <c r="F2646" s="859">
        <v>30</v>
      </c>
      <c r="G2646" s="518" t="s">
        <v>122</v>
      </c>
      <c r="H2646" s="518" t="s">
        <v>381</v>
      </c>
      <c r="I2646" s="518">
        <v>203497</v>
      </c>
    </row>
    <row r="2647" spans="1:9" x14ac:dyDescent="0.2">
      <c r="A2647" s="518" t="s">
        <v>369</v>
      </c>
      <c r="B2647" s="518">
        <v>203505</v>
      </c>
      <c r="C2647" s="518" t="s">
        <v>2660</v>
      </c>
      <c r="D2647" s="518" t="s">
        <v>697</v>
      </c>
      <c r="E2647" s="859">
        <v>28</v>
      </c>
      <c r="F2647" s="859">
        <v>14</v>
      </c>
      <c r="G2647" s="518" t="s">
        <v>122</v>
      </c>
      <c r="H2647" s="518" t="s">
        <v>369</v>
      </c>
      <c r="I2647" s="518">
        <v>203505</v>
      </c>
    </row>
    <row r="2648" spans="1:9" x14ac:dyDescent="0.2">
      <c r="A2648" s="518" t="s">
        <v>381</v>
      </c>
      <c r="B2648" s="518">
        <v>203554</v>
      </c>
      <c r="C2648" s="518" t="s">
        <v>2660</v>
      </c>
      <c r="D2648" s="518" t="s">
        <v>808</v>
      </c>
      <c r="E2648" s="859">
        <v>35</v>
      </c>
      <c r="F2648" s="859">
        <v>28</v>
      </c>
      <c r="G2648" s="518" t="s">
        <v>122</v>
      </c>
      <c r="H2648" s="518" t="s">
        <v>381</v>
      </c>
      <c r="I2648" s="518">
        <v>203554</v>
      </c>
    </row>
    <row r="2649" spans="1:9" x14ac:dyDescent="0.2">
      <c r="A2649" s="518" t="s">
        <v>381</v>
      </c>
      <c r="B2649" s="518">
        <v>203596</v>
      </c>
      <c r="C2649" s="518" t="s">
        <v>2660</v>
      </c>
      <c r="D2649" s="518" t="s">
        <v>1315</v>
      </c>
      <c r="E2649" s="859">
        <v>34</v>
      </c>
      <c r="F2649" s="859">
        <v>34</v>
      </c>
      <c r="G2649" s="518" t="s">
        <v>122</v>
      </c>
      <c r="H2649" s="518" t="s">
        <v>381</v>
      </c>
      <c r="I2649" s="518">
        <v>203596</v>
      </c>
    </row>
    <row r="2650" spans="1:9" x14ac:dyDescent="0.2">
      <c r="A2650" s="518" t="s">
        <v>381</v>
      </c>
      <c r="B2650" s="518">
        <v>203612</v>
      </c>
      <c r="C2650" s="518" t="s">
        <v>2660</v>
      </c>
      <c r="D2650" s="518" t="s">
        <v>1432</v>
      </c>
      <c r="E2650" s="859">
        <v>30</v>
      </c>
      <c r="F2650" s="859">
        <v>30</v>
      </c>
      <c r="G2650" s="518" t="s">
        <v>122</v>
      </c>
      <c r="H2650" s="518" t="s">
        <v>381</v>
      </c>
      <c r="I2650" s="518">
        <v>203612</v>
      </c>
    </row>
    <row r="2651" spans="1:9" x14ac:dyDescent="0.2">
      <c r="A2651" s="518" t="s">
        <v>381</v>
      </c>
      <c r="B2651" s="518">
        <v>203653</v>
      </c>
      <c r="C2651" s="518" t="s">
        <v>2660</v>
      </c>
      <c r="D2651" s="518" t="s">
        <v>932</v>
      </c>
      <c r="E2651" s="859">
        <v>26</v>
      </c>
      <c r="F2651" s="859">
        <v>26</v>
      </c>
      <c r="G2651" s="518" t="s">
        <v>122</v>
      </c>
      <c r="H2651" s="518" t="s">
        <v>381</v>
      </c>
      <c r="I2651" s="518">
        <v>203653</v>
      </c>
    </row>
    <row r="2652" spans="1:9" x14ac:dyDescent="0.2">
      <c r="A2652" s="518" t="s">
        <v>381</v>
      </c>
      <c r="B2652" s="518">
        <v>203661</v>
      </c>
      <c r="C2652" s="518" t="s">
        <v>2660</v>
      </c>
      <c r="D2652" s="518" t="s">
        <v>515</v>
      </c>
      <c r="E2652" s="859">
        <v>33</v>
      </c>
      <c r="F2652" s="859">
        <v>33</v>
      </c>
      <c r="G2652" s="518" t="s">
        <v>122</v>
      </c>
      <c r="H2652" s="518" t="s">
        <v>381</v>
      </c>
      <c r="I2652" s="518">
        <v>203661</v>
      </c>
    </row>
    <row r="2653" spans="1:9" x14ac:dyDescent="0.2">
      <c r="A2653" s="518" t="s">
        <v>322</v>
      </c>
      <c r="B2653" s="518">
        <v>203711</v>
      </c>
      <c r="C2653" s="518" t="s">
        <v>2660</v>
      </c>
      <c r="D2653" s="518" t="s">
        <v>4059</v>
      </c>
      <c r="E2653" s="859">
        <v>33</v>
      </c>
      <c r="F2653" s="859">
        <v>30</v>
      </c>
      <c r="G2653" s="518" t="s">
        <v>122</v>
      </c>
      <c r="H2653" s="518" t="s">
        <v>322</v>
      </c>
      <c r="I2653" s="518">
        <v>203711</v>
      </c>
    </row>
    <row r="2654" spans="1:9" x14ac:dyDescent="0.2">
      <c r="A2654" s="518" t="s">
        <v>322</v>
      </c>
      <c r="B2654" s="518">
        <v>203729</v>
      </c>
      <c r="C2654" s="518" t="s">
        <v>2660</v>
      </c>
      <c r="D2654" s="518" t="s">
        <v>437</v>
      </c>
      <c r="E2654" s="859">
        <v>33</v>
      </c>
      <c r="F2654" s="859">
        <v>26</v>
      </c>
      <c r="G2654" s="518" t="s">
        <v>122</v>
      </c>
      <c r="H2654" s="518" t="s">
        <v>322</v>
      </c>
      <c r="I2654" s="518">
        <v>203729</v>
      </c>
    </row>
    <row r="2655" spans="1:9" x14ac:dyDescent="0.2">
      <c r="A2655" s="518" t="s">
        <v>322</v>
      </c>
      <c r="B2655" s="518">
        <v>203737</v>
      </c>
      <c r="C2655" s="518" t="s">
        <v>2660</v>
      </c>
      <c r="D2655" s="518" t="s">
        <v>4912</v>
      </c>
      <c r="E2655" s="859">
        <v>21</v>
      </c>
      <c r="F2655" s="859">
        <v>15</v>
      </c>
      <c r="G2655" s="518" t="s">
        <v>122</v>
      </c>
      <c r="H2655" s="518" t="s">
        <v>322</v>
      </c>
      <c r="I2655" s="518">
        <v>203737</v>
      </c>
    </row>
    <row r="2656" spans="1:9" x14ac:dyDescent="0.2">
      <c r="A2656" s="518" t="s">
        <v>322</v>
      </c>
      <c r="B2656" s="518">
        <v>203752</v>
      </c>
      <c r="C2656" s="518" t="s">
        <v>2660</v>
      </c>
      <c r="D2656" s="518" t="s">
        <v>8108</v>
      </c>
      <c r="E2656" s="859">
        <v>35</v>
      </c>
      <c r="F2656" s="859">
        <v>18</v>
      </c>
      <c r="G2656" s="518" t="s">
        <v>122</v>
      </c>
      <c r="H2656" s="518" t="s">
        <v>322</v>
      </c>
      <c r="I2656" s="518">
        <v>203752</v>
      </c>
    </row>
    <row r="2657" spans="1:9" x14ac:dyDescent="0.2">
      <c r="A2657" s="518" t="s">
        <v>322</v>
      </c>
      <c r="B2657" s="518">
        <v>203778</v>
      </c>
      <c r="C2657" s="518" t="s">
        <v>2660</v>
      </c>
      <c r="D2657" s="518" t="s">
        <v>4913</v>
      </c>
      <c r="E2657" s="859">
        <v>32</v>
      </c>
      <c r="F2657" s="859">
        <v>25</v>
      </c>
      <c r="G2657" s="518" t="s">
        <v>122</v>
      </c>
      <c r="H2657" s="518" t="s">
        <v>322</v>
      </c>
      <c r="I2657" s="518">
        <v>203778</v>
      </c>
    </row>
    <row r="2658" spans="1:9" x14ac:dyDescent="0.2">
      <c r="A2658" s="518" t="s">
        <v>322</v>
      </c>
      <c r="B2658" s="518">
        <v>203794</v>
      </c>
      <c r="C2658" s="518" t="s">
        <v>2660</v>
      </c>
      <c r="D2658" s="518" t="s">
        <v>4914</v>
      </c>
      <c r="E2658" s="859">
        <v>33</v>
      </c>
      <c r="F2658" s="859">
        <v>26</v>
      </c>
      <c r="G2658" s="518" t="s">
        <v>122</v>
      </c>
      <c r="H2658" s="518" t="s">
        <v>322</v>
      </c>
      <c r="I2658" s="518">
        <v>203794</v>
      </c>
    </row>
    <row r="2659" spans="1:9" x14ac:dyDescent="0.2">
      <c r="A2659" s="518" t="s">
        <v>322</v>
      </c>
      <c r="B2659" s="518">
        <v>203828</v>
      </c>
      <c r="C2659" s="518" t="s">
        <v>2660</v>
      </c>
      <c r="D2659" s="518" t="s">
        <v>4915</v>
      </c>
      <c r="E2659" s="859">
        <v>30</v>
      </c>
      <c r="F2659" s="859">
        <v>23</v>
      </c>
      <c r="G2659" s="518" t="s">
        <v>122</v>
      </c>
      <c r="H2659" s="518" t="s">
        <v>322</v>
      </c>
      <c r="I2659" s="518">
        <v>203828</v>
      </c>
    </row>
    <row r="2660" spans="1:9" x14ac:dyDescent="0.2">
      <c r="A2660" s="518" t="s">
        <v>322</v>
      </c>
      <c r="B2660" s="518">
        <v>203836</v>
      </c>
      <c r="C2660" s="518" t="s">
        <v>2660</v>
      </c>
      <c r="D2660" s="518" t="s">
        <v>4036</v>
      </c>
      <c r="E2660" s="859">
        <v>20</v>
      </c>
      <c r="F2660" s="859">
        <v>18</v>
      </c>
      <c r="G2660" s="518" t="s">
        <v>122</v>
      </c>
      <c r="H2660" s="518" t="s">
        <v>322</v>
      </c>
      <c r="I2660" s="518">
        <v>203836</v>
      </c>
    </row>
    <row r="2661" spans="1:9" x14ac:dyDescent="0.2">
      <c r="A2661" s="518" t="s">
        <v>322</v>
      </c>
      <c r="B2661" s="518">
        <v>203844</v>
      </c>
      <c r="C2661" s="518" t="s">
        <v>2660</v>
      </c>
      <c r="D2661" s="518" t="s">
        <v>1668</v>
      </c>
      <c r="E2661" s="859">
        <v>31</v>
      </c>
      <c r="F2661" s="859">
        <v>19</v>
      </c>
      <c r="G2661" s="518" t="s">
        <v>122</v>
      </c>
      <c r="H2661" s="518" t="s">
        <v>322</v>
      </c>
      <c r="I2661" s="518">
        <v>203844</v>
      </c>
    </row>
    <row r="2662" spans="1:9" x14ac:dyDescent="0.2">
      <c r="A2662" s="518" t="s">
        <v>322</v>
      </c>
      <c r="B2662" s="518">
        <v>203877</v>
      </c>
      <c r="C2662" s="518" t="s">
        <v>2660</v>
      </c>
      <c r="D2662" s="518" t="s">
        <v>4970</v>
      </c>
      <c r="E2662" s="859">
        <v>35</v>
      </c>
      <c r="F2662" s="859">
        <v>31</v>
      </c>
      <c r="G2662" s="518" t="s">
        <v>122</v>
      </c>
      <c r="H2662" s="518" t="s">
        <v>322</v>
      </c>
      <c r="I2662" s="518">
        <v>203877</v>
      </c>
    </row>
    <row r="2663" spans="1:9" x14ac:dyDescent="0.2">
      <c r="A2663" s="518" t="s">
        <v>322</v>
      </c>
      <c r="B2663" s="518">
        <v>203885</v>
      </c>
      <c r="C2663" s="518" t="s">
        <v>2660</v>
      </c>
      <c r="D2663" s="518" t="s">
        <v>4971</v>
      </c>
      <c r="E2663" s="859">
        <v>34</v>
      </c>
      <c r="F2663" s="859">
        <v>29</v>
      </c>
      <c r="G2663" s="518" t="s">
        <v>122</v>
      </c>
      <c r="H2663" s="518" t="s">
        <v>322</v>
      </c>
      <c r="I2663" s="518">
        <v>203885</v>
      </c>
    </row>
    <row r="2664" spans="1:9" x14ac:dyDescent="0.2">
      <c r="A2664" s="518" t="s">
        <v>322</v>
      </c>
      <c r="B2664" s="518">
        <v>203901</v>
      </c>
      <c r="C2664" s="518" t="s">
        <v>2660</v>
      </c>
      <c r="D2664" s="518" t="s">
        <v>4972</v>
      </c>
      <c r="E2664" s="859">
        <v>31</v>
      </c>
      <c r="F2664" s="859">
        <v>0</v>
      </c>
      <c r="G2664" s="518" t="s">
        <v>122</v>
      </c>
      <c r="H2664" s="518" t="s">
        <v>322</v>
      </c>
      <c r="I2664" s="518">
        <v>203901</v>
      </c>
    </row>
    <row r="2665" spans="1:9" x14ac:dyDescent="0.2">
      <c r="A2665" s="518" t="s">
        <v>322</v>
      </c>
      <c r="B2665" s="518">
        <v>203927</v>
      </c>
      <c r="C2665" s="518" t="s">
        <v>2660</v>
      </c>
      <c r="D2665" s="518" t="s">
        <v>4477</v>
      </c>
      <c r="E2665" s="859">
        <v>35</v>
      </c>
      <c r="F2665" s="859">
        <v>26</v>
      </c>
      <c r="G2665" s="518" t="s">
        <v>122</v>
      </c>
      <c r="H2665" s="518" t="s">
        <v>322</v>
      </c>
      <c r="I2665" s="518">
        <v>203927</v>
      </c>
    </row>
    <row r="2666" spans="1:9" x14ac:dyDescent="0.2">
      <c r="A2666" s="518" t="s">
        <v>322</v>
      </c>
      <c r="B2666" s="518">
        <v>203935</v>
      </c>
      <c r="C2666" s="518" t="s">
        <v>2660</v>
      </c>
      <c r="D2666" s="518" t="s">
        <v>4973</v>
      </c>
      <c r="E2666" s="859">
        <v>33</v>
      </c>
      <c r="F2666" s="859">
        <v>18</v>
      </c>
      <c r="G2666" s="518" t="s">
        <v>122</v>
      </c>
      <c r="H2666" s="518" t="s">
        <v>322</v>
      </c>
      <c r="I2666" s="518">
        <v>203935</v>
      </c>
    </row>
    <row r="2667" spans="1:9" x14ac:dyDescent="0.2">
      <c r="A2667" s="518" t="s">
        <v>322</v>
      </c>
      <c r="B2667" s="518">
        <v>203984</v>
      </c>
      <c r="C2667" s="518" t="s">
        <v>2660</v>
      </c>
      <c r="D2667" s="518" t="s">
        <v>3952</v>
      </c>
      <c r="E2667" s="859">
        <v>35</v>
      </c>
      <c r="F2667" s="859">
        <v>21</v>
      </c>
      <c r="G2667" s="518" t="s">
        <v>122</v>
      </c>
      <c r="H2667" s="518" t="s">
        <v>322</v>
      </c>
      <c r="I2667" s="518">
        <v>203984</v>
      </c>
    </row>
    <row r="2668" spans="1:9" x14ac:dyDescent="0.2">
      <c r="A2668" s="518" t="s">
        <v>322</v>
      </c>
      <c r="B2668" s="518">
        <v>203992</v>
      </c>
      <c r="C2668" s="518" t="s">
        <v>2660</v>
      </c>
      <c r="D2668" s="518" t="s">
        <v>4997</v>
      </c>
      <c r="E2668" s="859">
        <v>22</v>
      </c>
      <c r="F2668" s="859">
        <v>14</v>
      </c>
      <c r="G2668" s="518" t="s">
        <v>122</v>
      </c>
      <c r="H2668" s="518" t="s">
        <v>322</v>
      </c>
      <c r="I2668" s="518">
        <v>203992</v>
      </c>
    </row>
    <row r="2669" spans="1:9" x14ac:dyDescent="0.2">
      <c r="A2669" s="518" t="s">
        <v>184</v>
      </c>
      <c r="B2669" s="518">
        <v>204032</v>
      </c>
      <c r="C2669" s="518" t="s">
        <v>2660</v>
      </c>
      <c r="D2669" s="518" t="s">
        <v>1013</v>
      </c>
      <c r="E2669" s="859">
        <v>30</v>
      </c>
      <c r="F2669" s="859">
        <v>29</v>
      </c>
      <c r="G2669" s="518" t="s">
        <v>122</v>
      </c>
      <c r="H2669" s="518" t="s">
        <v>184</v>
      </c>
      <c r="I2669" s="518">
        <v>204032</v>
      </c>
    </row>
    <row r="2670" spans="1:9" x14ac:dyDescent="0.2">
      <c r="A2670" s="518" t="s">
        <v>184</v>
      </c>
      <c r="B2670" s="518">
        <v>204040</v>
      </c>
      <c r="C2670" s="518" t="s">
        <v>2660</v>
      </c>
      <c r="D2670" s="518" t="s">
        <v>1376</v>
      </c>
      <c r="E2670" s="859">
        <v>29</v>
      </c>
      <c r="F2670" s="859">
        <v>25</v>
      </c>
      <c r="G2670" s="518" t="s">
        <v>122</v>
      </c>
      <c r="H2670" s="518" t="s">
        <v>184</v>
      </c>
      <c r="I2670" s="518">
        <v>204040</v>
      </c>
    </row>
    <row r="2671" spans="1:9" x14ac:dyDescent="0.2">
      <c r="A2671" s="518" t="s">
        <v>184</v>
      </c>
      <c r="B2671" s="518">
        <v>204057</v>
      </c>
      <c r="C2671" s="518" t="s">
        <v>2660</v>
      </c>
      <c r="D2671" s="518" t="s">
        <v>538</v>
      </c>
      <c r="E2671" s="859">
        <v>28</v>
      </c>
      <c r="F2671" s="859">
        <v>26</v>
      </c>
      <c r="G2671" s="518" t="s">
        <v>122</v>
      </c>
      <c r="H2671" s="518" t="s">
        <v>184</v>
      </c>
      <c r="I2671" s="518">
        <v>204057</v>
      </c>
    </row>
    <row r="2672" spans="1:9" x14ac:dyDescent="0.2">
      <c r="A2672" s="518" t="s">
        <v>322</v>
      </c>
      <c r="B2672" s="518">
        <v>204065</v>
      </c>
      <c r="C2672" s="518" t="s">
        <v>2660</v>
      </c>
      <c r="D2672" s="518" t="s">
        <v>553</v>
      </c>
      <c r="E2672" s="859">
        <v>25</v>
      </c>
      <c r="F2672" s="859">
        <v>0</v>
      </c>
      <c r="G2672" s="518" t="s">
        <v>122</v>
      </c>
      <c r="H2672" s="518" t="s">
        <v>322</v>
      </c>
      <c r="I2672" s="518">
        <v>204065</v>
      </c>
    </row>
    <row r="2673" spans="1:9" x14ac:dyDescent="0.2">
      <c r="A2673" s="518" t="s">
        <v>369</v>
      </c>
      <c r="B2673" s="518">
        <v>204081</v>
      </c>
      <c r="C2673" s="518" t="s">
        <v>2660</v>
      </c>
      <c r="D2673" s="518" t="s">
        <v>1058</v>
      </c>
      <c r="E2673" s="859">
        <v>33</v>
      </c>
      <c r="F2673" s="859">
        <v>32</v>
      </c>
      <c r="G2673" s="518" t="s">
        <v>122</v>
      </c>
      <c r="H2673" s="518" t="s">
        <v>369</v>
      </c>
      <c r="I2673" s="518">
        <v>204081</v>
      </c>
    </row>
    <row r="2674" spans="1:9" x14ac:dyDescent="0.2">
      <c r="A2674" s="518" t="s">
        <v>322</v>
      </c>
      <c r="B2674" s="518">
        <v>204099</v>
      </c>
      <c r="C2674" s="518" t="s">
        <v>2660</v>
      </c>
      <c r="D2674" s="518" t="s">
        <v>4669</v>
      </c>
      <c r="E2674" s="859">
        <v>30</v>
      </c>
      <c r="F2674" s="859">
        <v>22</v>
      </c>
      <c r="G2674" s="518" t="s">
        <v>122</v>
      </c>
      <c r="H2674" s="518" t="s">
        <v>322</v>
      </c>
      <c r="I2674" s="518">
        <v>204099</v>
      </c>
    </row>
    <row r="2675" spans="1:9" x14ac:dyDescent="0.2">
      <c r="A2675" s="518" t="s">
        <v>369</v>
      </c>
      <c r="B2675" s="518">
        <v>204107</v>
      </c>
      <c r="C2675" s="518" t="s">
        <v>2660</v>
      </c>
      <c r="D2675" s="518" t="s">
        <v>731</v>
      </c>
      <c r="E2675" s="859">
        <v>33</v>
      </c>
      <c r="F2675" s="859">
        <v>25</v>
      </c>
      <c r="G2675" s="518" t="s">
        <v>122</v>
      </c>
      <c r="H2675" s="518" t="s">
        <v>369</v>
      </c>
      <c r="I2675" s="518">
        <v>204107</v>
      </c>
    </row>
    <row r="2676" spans="1:9" x14ac:dyDescent="0.2">
      <c r="A2676" s="518" t="s">
        <v>369</v>
      </c>
      <c r="B2676" s="518">
        <v>204123</v>
      </c>
      <c r="C2676" s="518" t="s">
        <v>2660</v>
      </c>
      <c r="D2676" s="518" t="s">
        <v>950</v>
      </c>
      <c r="E2676" s="859">
        <v>32</v>
      </c>
      <c r="F2676" s="859">
        <v>25</v>
      </c>
      <c r="G2676" s="518" t="s">
        <v>122</v>
      </c>
      <c r="H2676" s="518" t="s">
        <v>369</v>
      </c>
      <c r="I2676" s="518">
        <v>204123</v>
      </c>
    </row>
    <row r="2677" spans="1:9" x14ac:dyDescent="0.2">
      <c r="A2677" s="518" t="s">
        <v>322</v>
      </c>
      <c r="B2677" s="518">
        <v>204149</v>
      </c>
      <c r="C2677" s="518" t="s">
        <v>2660</v>
      </c>
      <c r="D2677" s="518" t="s">
        <v>1775</v>
      </c>
      <c r="E2677" s="859">
        <v>33</v>
      </c>
      <c r="F2677" s="859">
        <v>28</v>
      </c>
      <c r="G2677" s="518" t="s">
        <v>122</v>
      </c>
      <c r="H2677" s="518" t="s">
        <v>322</v>
      </c>
      <c r="I2677" s="518">
        <v>204149</v>
      </c>
    </row>
    <row r="2678" spans="1:9" x14ac:dyDescent="0.2">
      <c r="A2678" s="518" t="s">
        <v>184</v>
      </c>
      <c r="B2678" s="518">
        <v>204156</v>
      </c>
      <c r="C2678" s="518" t="s">
        <v>2660</v>
      </c>
      <c r="D2678" s="518" t="s">
        <v>1189</v>
      </c>
      <c r="E2678" s="859">
        <v>22</v>
      </c>
      <c r="F2678" s="859">
        <v>22</v>
      </c>
      <c r="G2678" s="518" t="s">
        <v>122</v>
      </c>
      <c r="H2678" s="518" t="s">
        <v>184</v>
      </c>
      <c r="I2678" s="518">
        <v>204156</v>
      </c>
    </row>
    <row r="2679" spans="1:9" x14ac:dyDescent="0.2">
      <c r="A2679" s="518" t="s">
        <v>322</v>
      </c>
      <c r="B2679" s="518">
        <v>204214</v>
      </c>
      <c r="C2679" s="518" t="s">
        <v>2660</v>
      </c>
      <c r="D2679" s="518" t="s">
        <v>8799</v>
      </c>
      <c r="E2679" s="859">
        <v>30</v>
      </c>
      <c r="F2679" s="859">
        <v>0</v>
      </c>
      <c r="G2679" s="518" t="s">
        <v>122</v>
      </c>
      <c r="H2679" s="518" t="s">
        <v>322</v>
      </c>
      <c r="I2679" s="518">
        <v>204214</v>
      </c>
    </row>
    <row r="2680" spans="1:9" x14ac:dyDescent="0.2">
      <c r="A2680" s="518" t="s">
        <v>322</v>
      </c>
      <c r="B2680" s="518">
        <v>204271</v>
      </c>
      <c r="C2680" s="518" t="s">
        <v>2660</v>
      </c>
      <c r="D2680" s="518" t="s">
        <v>4709</v>
      </c>
      <c r="E2680" s="859">
        <v>16</v>
      </c>
      <c r="F2680" s="859">
        <v>16</v>
      </c>
      <c r="G2680" s="518" t="s">
        <v>122</v>
      </c>
      <c r="H2680" s="518" t="s">
        <v>322</v>
      </c>
      <c r="I2680" s="518">
        <v>204271</v>
      </c>
    </row>
    <row r="2681" spans="1:9" x14ac:dyDescent="0.2">
      <c r="A2681" s="518" t="s">
        <v>369</v>
      </c>
      <c r="B2681" s="518">
        <v>204420</v>
      </c>
      <c r="C2681" s="518" t="s">
        <v>2660</v>
      </c>
      <c r="D2681" s="518" t="s">
        <v>299</v>
      </c>
      <c r="E2681" s="859">
        <v>35</v>
      </c>
      <c r="F2681" s="859">
        <v>30</v>
      </c>
      <c r="G2681" s="518" t="s">
        <v>122</v>
      </c>
      <c r="H2681" s="518" t="s">
        <v>369</v>
      </c>
      <c r="I2681" s="518">
        <v>204420</v>
      </c>
    </row>
    <row r="2682" spans="1:9" x14ac:dyDescent="0.2">
      <c r="A2682" s="518" t="s">
        <v>369</v>
      </c>
      <c r="B2682" s="518">
        <v>204461</v>
      </c>
      <c r="C2682" s="518" t="s">
        <v>2660</v>
      </c>
      <c r="D2682" s="518" t="s">
        <v>816</v>
      </c>
      <c r="E2682" s="859">
        <v>26</v>
      </c>
      <c r="F2682" s="859">
        <v>22</v>
      </c>
      <c r="G2682" s="518" t="s">
        <v>122</v>
      </c>
      <c r="H2682" s="518" t="s">
        <v>369</v>
      </c>
      <c r="I2682" s="518">
        <v>204461</v>
      </c>
    </row>
    <row r="2683" spans="1:9" x14ac:dyDescent="0.2">
      <c r="A2683" s="518" t="s">
        <v>369</v>
      </c>
      <c r="B2683" s="518">
        <v>204479</v>
      </c>
      <c r="C2683" s="518" t="s">
        <v>2660</v>
      </c>
      <c r="D2683" s="518" t="s">
        <v>727</v>
      </c>
      <c r="E2683" s="859">
        <v>32</v>
      </c>
      <c r="F2683" s="859">
        <v>26</v>
      </c>
      <c r="G2683" s="518" t="s">
        <v>122</v>
      </c>
      <c r="H2683" s="518" t="s">
        <v>369</v>
      </c>
      <c r="I2683" s="518">
        <v>204479</v>
      </c>
    </row>
    <row r="2684" spans="1:9" x14ac:dyDescent="0.2">
      <c r="A2684" s="518" t="s">
        <v>369</v>
      </c>
      <c r="B2684" s="518">
        <v>204495</v>
      </c>
      <c r="C2684" s="518" t="s">
        <v>2660</v>
      </c>
      <c r="D2684" s="518" t="s">
        <v>797</v>
      </c>
      <c r="E2684" s="859">
        <v>33</v>
      </c>
      <c r="F2684" s="859">
        <v>19</v>
      </c>
      <c r="G2684" s="518" t="s">
        <v>122</v>
      </c>
      <c r="H2684" s="518" t="s">
        <v>369</v>
      </c>
      <c r="I2684" s="518">
        <v>204495</v>
      </c>
    </row>
    <row r="2685" spans="1:9" x14ac:dyDescent="0.2">
      <c r="A2685" s="518" t="s">
        <v>322</v>
      </c>
      <c r="B2685" s="518">
        <v>204503</v>
      </c>
      <c r="C2685" s="518" t="s">
        <v>2660</v>
      </c>
      <c r="D2685" s="518" t="s">
        <v>4781</v>
      </c>
      <c r="E2685" s="859">
        <v>20</v>
      </c>
      <c r="F2685" s="859">
        <v>20</v>
      </c>
      <c r="G2685" s="518" t="s">
        <v>122</v>
      </c>
      <c r="H2685" s="518" t="s">
        <v>322</v>
      </c>
      <c r="I2685" s="518">
        <v>204503</v>
      </c>
    </row>
    <row r="2686" spans="1:9" x14ac:dyDescent="0.2">
      <c r="A2686" s="518" t="s">
        <v>369</v>
      </c>
      <c r="B2686" s="518">
        <v>204511</v>
      </c>
      <c r="C2686" s="518" t="s">
        <v>2660</v>
      </c>
      <c r="D2686" s="518" t="s">
        <v>1461</v>
      </c>
      <c r="E2686" s="859">
        <v>28</v>
      </c>
      <c r="F2686" s="859">
        <v>20</v>
      </c>
      <c r="G2686" s="518" t="s">
        <v>122</v>
      </c>
      <c r="H2686" s="518" t="s">
        <v>369</v>
      </c>
      <c r="I2686" s="518">
        <v>204511</v>
      </c>
    </row>
    <row r="2687" spans="1:9" x14ac:dyDescent="0.2">
      <c r="A2687" s="518" t="s">
        <v>322</v>
      </c>
      <c r="B2687" s="518">
        <v>204537</v>
      </c>
      <c r="C2687" s="518" t="s">
        <v>2660</v>
      </c>
      <c r="D2687" s="518" t="s">
        <v>534</v>
      </c>
      <c r="E2687" s="859">
        <v>34</v>
      </c>
      <c r="F2687" s="859">
        <v>26</v>
      </c>
      <c r="G2687" s="518" t="s">
        <v>122</v>
      </c>
      <c r="H2687" s="518" t="s">
        <v>322</v>
      </c>
      <c r="I2687" s="518">
        <v>204537</v>
      </c>
    </row>
    <row r="2688" spans="1:9" x14ac:dyDescent="0.2">
      <c r="A2688" s="518" t="s">
        <v>322</v>
      </c>
      <c r="B2688" s="518">
        <v>204586</v>
      </c>
      <c r="C2688" s="518" t="s">
        <v>2660</v>
      </c>
      <c r="D2688" s="518" t="s">
        <v>8800</v>
      </c>
      <c r="E2688" s="859">
        <v>35</v>
      </c>
      <c r="F2688" s="859">
        <v>32</v>
      </c>
      <c r="G2688" s="518" t="s">
        <v>122</v>
      </c>
      <c r="H2688" s="518" t="s">
        <v>322</v>
      </c>
      <c r="I2688" s="518">
        <v>204586</v>
      </c>
    </row>
    <row r="2689" spans="1:9" x14ac:dyDescent="0.2">
      <c r="A2689" s="518" t="s">
        <v>369</v>
      </c>
      <c r="B2689" s="518">
        <v>204594</v>
      </c>
      <c r="C2689" s="518" t="s">
        <v>2660</v>
      </c>
      <c r="D2689" s="518" t="s">
        <v>862</v>
      </c>
      <c r="E2689" s="859">
        <v>34</v>
      </c>
      <c r="F2689" s="859">
        <v>28</v>
      </c>
      <c r="G2689" s="518" t="s">
        <v>122</v>
      </c>
      <c r="H2689" s="518" t="s">
        <v>369</v>
      </c>
      <c r="I2689" s="518">
        <v>204594</v>
      </c>
    </row>
    <row r="2690" spans="1:9" x14ac:dyDescent="0.2">
      <c r="A2690" s="518" t="s">
        <v>369</v>
      </c>
      <c r="B2690" s="518">
        <v>204602</v>
      </c>
      <c r="C2690" s="518" t="s">
        <v>2660</v>
      </c>
      <c r="D2690" s="518" t="s">
        <v>729</v>
      </c>
      <c r="E2690" s="859">
        <v>28</v>
      </c>
      <c r="F2690" s="859">
        <v>14</v>
      </c>
      <c r="G2690" s="518" t="s">
        <v>122</v>
      </c>
      <c r="H2690" s="518" t="s">
        <v>369</v>
      </c>
      <c r="I2690" s="518">
        <v>204602</v>
      </c>
    </row>
    <row r="2691" spans="1:9" x14ac:dyDescent="0.2">
      <c r="A2691" s="518" t="s">
        <v>322</v>
      </c>
      <c r="B2691" s="518">
        <v>204610</v>
      </c>
      <c r="C2691" s="518" t="s">
        <v>2660</v>
      </c>
      <c r="D2691" s="518" t="s">
        <v>4832</v>
      </c>
      <c r="E2691" s="859">
        <v>31</v>
      </c>
      <c r="F2691" s="859">
        <v>29</v>
      </c>
      <c r="G2691" s="518" t="s">
        <v>122</v>
      </c>
      <c r="H2691" s="518" t="s">
        <v>322</v>
      </c>
      <c r="I2691" s="518">
        <v>204610</v>
      </c>
    </row>
    <row r="2692" spans="1:9" x14ac:dyDescent="0.2">
      <c r="A2692" s="518" t="s">
        <v>322</v>
      </c>
      <c r="B2692" s="518">
        <v>204636</v>
      </c>
      <c r="C2692" s="518" t="s">
        <v>2660</v>
      </c>
      <c r="D2692" s="518" t="s">
        <v>4761</v>
      </c>
      <c r="E2692" s="859">
        <v>31</v>
      </c>
      <c r="F2692" s="859">
        <v>23</v>
      </c>
      <c r="G2692" s="518" t="s">
        <v>122</v>
      </c>
      <c r="H2692" s="518" t="s">
        <v>322</v>
      </c>
      <c r="I2692" s="518">
        <v>204636</v>
      </c>
    </row>
    <row r="2693" spans="1:9" x14ac:dyDescent="0.2">
      <c r="A2693" s="518" t="s">
        <v>369</v>
      </c>
      <c r="B2693" s="518">
        <v>204651</v>
      </c>
      <c r="C2693" s="518" t="s">
        <v>2660</v>
      </c>
      <c r="D2693" s="518" t="s">
        <v>658</v>
      </c>
      <c r="E2693" s="859">
        <v>27</v>
      </c>
      <c r="F2693" s="859">
        <v>20</v>
      </c>
      <c r="G2693" s="518" t="s">
        <v>122</v>
      </c>
      <c r="H2693" s="518" t="s">
        <v>369</v>
      </c>
      <c r="I2693" s="518">
        <v>204651</v>
      </c>
    </row>
    <row r="2694" spans="1:9" x14ac:dyDescent="0.2">
      <c r="A2694" s="518" t="s">
        <v>322</v>
      </c>
      <c r="B2694" s="518">
        <v>204669</v>
      </c>
      <c r="C2694" s="518" t="s">
        <v>2660</v>
      </c>
      <c r="D2694" s="518" t="s">
        <v>4833</v>
      </c>
      <c r="E2694" s="859">
        <v>21</v>
      </c>
      <c r="F2694" s="859">
        <v>18</v>
      </c>
      <c r="G2694" s="518" t="s">
        <v>122</v>
      </c>
      <c r="H2694" s="518" t="s">
        <v>322</v>
      </c>
      <c r="I2694" s="518">
        <v>204669</v>
      </c>
    </row>
    <row r="2695" spans="1:9" x14ac:dyDescent="0.2">
      <c r="A2695" s="518" t="s">
        <v>322</v>
      </c>
      <c r="B2695" s="518">
        <v>204727</v>
      </c>
      <c r="C2695" s="518" t="s">
        <v>2660</v>
      </c>
      <c r="D2695" s="518" t="s">
        <v>4847</v>
      </c>
      <c r="E2695" s="859">
        <v>14</v>
      </c>
      <c r="F2695" s="859">
        <v>6</v>
      </c>
      <c r="G2695" s="518" t="s">
        <v>122</v>
      </c>
      <c r="H2695" s="518" t="s">
        <v>322</v>
      </c>
      <c r="I2695" s="518">
        <v>203794</v>
      </c>
    </row>
    <row r="2696" spans="1:9" x14ac:dyDescent="0.2">
      <c r="A2696" s="518" t="s">
        <v>197</v>
      </c>
      <c r="B2696" s="518">
        <v>204735</v>
      </c>
      <c r="C2696" s="518" t="s">
        <v>2660</v>
      </c>
      <c r="D2696" s="518" t="s">
        <v>1611</v>
      </c>
      <c r="E2696" s="859">
        <v>30</v>
      </c>
      <c r="F2696" s="859">
        <v>29</v>
      </c>
      <c r="G2696" s="518" t="s">
        <v>122</v>
      </c>
      <c r="H2696" s="518" t="s">
        <v>197</v>
      </c>
      <c r="I2696" s="518">
        <v>204735</v>
      </c>
    </row>
    <row r="2697" spans="1:9" x14ac:dyDescent="0.2">
      <c r="A2697" s="518" t="s">
        <v>197</v>
      </c>
      <c r="B2697" s="518">
        <v>204768</v>
      </c>
      <c r="C2697" s="518" t="s">
        <v>2660</v>
      </c>
      <c r="D2697" s="518" t="s">
        <v>4886</v>
      </c>
      <c r="E2697" s="859">
        <v>32</v>
      </c>
      <c r="F2697" s="859">
        <v>32</v>
      </c>
      <c r="G2697" s="518" t="s">
        <v>122</v>
      </c>
      <c r="H2697" s="518" t="s">
        <v>197</v>
      </c>
      <c r="I2697" s="518">
        <v>204768</v>
      </c>
    </row>
    <row r="2698" spans="1:9" x14ac:dyDescent="0.2">
      <c r="A2698" s="518" t="s">
        <v>197</v>
      </c>
      <c r="B2698" s="518">
        <v>204784</v>
      </c>
      <c r="C2698" s="518" t="s">
        <v>2660</v>
      </c>
      <c r="D2698" s="518" t="s">
        <v>555</v>
      </c>
      <c r="E2698" s="859">
        <v>35</v>
      </c>
      <c r="F2698" s="859">
        <v>35</v>
      </c>
      <c r="G2698" s="518" t="s">
        <v>122</v>
      </c>
      <c r="H2698" s="518" t="s">
        <v>197</v>
      </c>
      <c r="I2698" s="518">
        <v>204784</v>
      </c>
    </row>
    <row r="2699" spans="1:9" x14ac:dyDescent="0.2">
      <c r="A2699" s="518" t="s">
        <v>322</v>
      </c>
      <c r="B2699" s="518">
        <v>204792</v>
      </c>
      <c r="C2699" s="518" t="s">
        <v>2660</v>
      </c>
      <c r="D2699" s="518" t="s">
        <v>447</v>
      </c>
      <c r="E2699" s="859">
        <v>21</v>
      </c>
      <c r="F2699" s="859">
        <v>14</v>
      </c>
      <c r="G2699" s="518" t="s">
        <v>122</v>
      </c>
      <c r="H2699" s="518" t="s">
        <v>322</v>
      </c>
      <c r="I2699" s="518">
        <v>204792</v>
      </c>
    </row>
    <row r="2700" spans="1:9" x14ac:dyDescent="0.2">
      <c r="A2700" s="518" t="s">
        <v>197</v>
      </c>
      <c r="B2700" s="518">
        <v>204818</v>
      </c>
      <c r="C2700" s="518" t="s">
        <v>2660</v>
      </c>
      <c r="D2700" s="518" t="s">
        <v>726</v>
      </c>
      <c r="E2700" s="859">
        <v>32</v>
      </c>
      <c r="F2700" s="859">
        <v>32</v>
      </c>
      <c r="G2700" s="518" t="s">
        <v>122</v>
      </c>
      <c r="H2700" s="518" t="s">
        <v>197</v>
      </c>
      <c r="I2700" s="518">
        <v>204818</v>
      </c>
    </row>
    <row r="2701" spans="1:9" x14ac:dyDescent="0.2">
      <c r="A2701" s="518" t="s">
        <v>322</v>
      </c>
      <c r="B2701" s="518">
        <v>204826</v>
      </c>
      <c r="C2701" s="518" t="s">
        <v>2660</v>
      </c>
      <c r="D2701" s="518" t="s">
        <v>4887</v>
      </c>
      <c r="E2701" s="859">
        <v>35</v>
      </c>
      <c r="F2701" s="859">
        <v>24</v>
      </c>
      <c r="G2701" s="518" t="s">
        <v>122</v>
      </c>
      <c r="H2701" s="518" t="s">
        <v>322</v>
      </c>
      <c r="I2701" s="518">
        <v>204826</v>
      </c>
    </row>
    <row r="2702" spans="1:9" x14ac:dyDescent="0.2">
      <c r="A2702" s="518" t="s">
        <v>322</v>
      </c>
      <c r="B2702" s="518">
        <v>204842</v>
      </c>
      <c r="C2702" s="518" t="s">
        <v>2660</v>
      </c>
      <c r="D2702" s="518" t="s">
        <v>588</v>
      </c>
      <c r="E2702" s="859">
        <v>33</v>
      </c>
      <c r="F2702" s="859">
        <v>0</v>
      </c>
      <c r="G2702" s="518" t="s">
        <v>122</v>
      </c>
      <c r="H2702" s="518" t="s">
        <v>322</v>
      </c>
      <c r="I2702" s="518">
        <v>204842</v>
      </c>
    </row>
    <row r="2703" spans="1:9" x14ac:dyDescent="0.2">
      <c r="A2703" s="518" t="s">
        <v>322</v>
      </c>
      <c r="B2703" s="518">
        <v>204875</v>
      </c>
      <c r="C2703" s="518" t="s">
        <v>2660</v>
      </c>
      <c r="D2703" s="518" t="s">
        <v>4888</v>
      </c>
      <c r="E2703" s="859">
        <v>34</v>
      </c>
      <c r="F2703" s="859">
        <v>27</v>
      </c>
      <c r="G2703" s="518" t="s">
        <v>122</v>
      </c>
      <c r="H2703" s="518" t="s">
        <v>322</v>
      </c>
      <c r="I2703" s="518">
        <v>204875</v>
      </c>
    </row>
    <row r="2704" spans="1:9" x14ac:dyDescent="0.2">
      <c r="A2704" s="518" t="s">
        <v>322</v>
      </c>
      <c r="B2704" s="518">
        <v>204909</v>
      </c>
      <c r="C2704" s="518" t="s">
        <v>2660</v>
      </c>
      <c r="D2704" s="518" t="s">
        <v>4889</v>
      </c>
      <c r="E2704" s="859">
        <v>28</v>
      </c>
      <c r="F2704" s="859">
        <v>17</v>
      </c>
      <c r="G2704" s="518" t="s">
        <v>122</v>
      </c>
      <c r="H2704" s="518" t="s">
        <v>322</v>
      </c>
      <c r="I2704" s="518">
        <v>204909</v>
      </c>
    </row>
    <row r="2705" spans="1:9" x14ac:dyDescent="0.2">
      <c r="A2705" s="518" t="s">
        <v>197</v>
      </c>
      <c r="B2705" s="518">
        <v>204917</v>
      </c>
      <c r="C2705" s="518" t="s">
        <v>2660</v>
      </c>
      <c r="D2705" s="518" t="s">
        <v>515</v>
      </c>
      <c r="E2705" s="859">
        <v>29</v>
      </c>
      <c r="F2705" s="859">
        <v>29</v>
      </c>
      <c r="G2705" s="518" t="s">
        <v>122</v>
      </c>
      <c r="H2705" s="518" t="s">
        <v>197</v>
      </c>
      <c r="I2705" s="518">
        <v>204917</v>
      </c>
    </row>
    <row r="2706" spans="1:9" x14ac:dyDescent="0.2">
      <c r="A2706" s="518" t="s">
        <v>197</v>
      </c>
      <c r="B2706" s="518">
        <v>204941</v>
      </c>
      <c r="C2706" s="518" t="s">
        <v>2660</v>
      </c>
      <c r="D2706" s="518" t="s">
        <v>1489</v>
      </c>
      <c r="E2706" s="859">
        <v>28</v>
      </c>
      <c r="F2706" s="859">
        <v>28</v>
      </c>
      <c r="G2706" s="518" t="s">
        <v>122</v>
      </c>
      <c r="H2706" s="518" t="s">
        <v>197</v>
      </c>
      <c r="I2706" s="518">
        <v>204941</v>
      </c>
    </row>
    <row r="2707" spans="1:9" x14ac:dyDescent="0.2">
      <c r="A2707" s="518" t="s">
        <v>322</v>
      </c>
      <c r="B2707" s="518">
        <v>204974</v>
      </c>
      <c r="C2707" s="518" t="s">
        <v>2660</v>
      </c>
      <c r="D2707" s="518" t="s">
        <v>716</v>
      </c>
      <c r="E2707" s="859">
        <v>34</v>
      </c>
      <c r="F2707" s="859">
        <v>32</v>
      </c>
      <c r="G2707" s="518" t="s">
        <v>122</v>
      </c>
      <c r="H2707" s="518" t="s">
        <v>322</v>
      </c>
      <c r="I2707" s="518">
        <v>204974</v>
      </c>
    </row>
    <row r="2708" spans="1:9" x14ac:dyDescent="0.2">
      <c r="A2708" s="518" t="s">
        <v>197</v>
      </c>
      <c r="B2708" s="518">
        <v>205013</v>
      </c>
      <c r="C2708" s="518" t="s">
        <v>2660</v>
      </c>
      <c r="D2708" s="518" t="s">
        <v>4939</v>
      </c>
      <c r="E2708" s="859">
        <v>27</v>
      </c>
      <c r="F2708" s="859">
        <v>26</v>
      </c>
      <c r="G2708" s="518" t="s">
        <v>122</v>
      </c>
      <c r="H2708" s="518" t="s">
        <v>197</v>
      </c>
      <c r="I2708" s="518">
        <v>205013</v>
      </c>
    </row>
    <row r="2709" spans="1:9" x14ac:dyDescent="0.2">
      <c r="A2709" s="518" t="s">
        <v>277</v>
      </c>
      <c r="B2709" s="518">
        <v>205062</v>
      </c>
      <c r="C2709" s="518" t="s">
        <v>2660</v>
      </c>
      <c r="D2709" s="518" t="s">
        <v>682</v>
      </c>
      <c r="E2709" s="859">
        <v>26</v>
      </c>
      <c r="F2709" s="859">
        <v>22</v>
      </c>
      <c r="G2709" s="518" t="s">
        <v>122</v>
      </c>
      <c r="H2709" s="518" t="s">
        <v>277</v>
      </c>
      <c r="I2709" s="518">
        <v>205062</v>
      </c>
    </row>
    <row r="2710" spans="1:9" x14ac:dyDescent="0.2">
      <c r="A2710" s="518" t="s">
        <v>322</v>
      </c>
      <c r="B2710" s="518">
        <v>205070</v>
      </c>
      <c r="C2710" s="518" t="s">
        <v>2660</v>
      </c>
      <c r="D2710" s="518" t="s">
        <v>4974</v>
      </c>
      <c r="E2710" s="859">
        <v>28</v>
      </c>
      <c r="F2710" s="859">
        <v>21</v>
      </c>
      <c r="G2710" s="518" t="s">
        <v>122</v>
      </c>
      <c r="H2710" s="518" t="s">
        <v>322</v>
      </c>
      <c r="I2710" s="518">
        <v>205070</v>
      </c>
    </row>
    <row r="2711" spans="1:9" x14ac:dyDescent="0.2">
      <c r="A2711" s="518" t="s">
        <v>277</v>
      </c>
      <c r="B2711" s="518">
        <v>205088</v>
      </c>
      <c r="C2711" s="518" t="s">
        <v>2660</v>
      </c>
      <c r="D2711" s="518" t="s">
        <v>1086</v>
      </c>
      <c r="E2711" s="859">
        <v>13</v>
      </c>
      <c r="F2711" s="859">
        <v>11</v>
      </c>
      <c r="G2711" s="518" t="s">
        <v>122</v>
      </c>
      <c r="H2711" s="518" t="s">
        <v>277</v>
      </c>
      <c r="I2711" s="518">
        <v>159830</v>
      </c>
    </row>
    <row r="2712" spans="1:9" x14ac:dyDescent="0.2">
      <c r="A2712" s="518" t="s">
        <v>322</v>
      </c>
      <c r="B2712" s="518">
        <v>205096</v>
      </c>
      <c r="C2712" s="518" t="s">
        <v>2660</v>
      </c>
      <c r="D2712" s="518" t="s">
        <v>4975</v>
      </c>
      <c r="E2712" s="859">
        <v>32</v>
      </c>
      <c r="F2712" s="859">
        <v>22</v>
      </c>
      <c r="G2712" s="518" t="s">
        <v>122</v>
      </c>
      <c r="H2712" s="518" t="s">
        <v>322</v>
      </c>
      <c r="I2712" s="518">
        <v>205096</v>
      </c>
    </row>
    <row r="2713" spans="1:9" x14ac:dyDescent="0.2">
      <c r="A2713" s="518" t="s">
        <v>277</v>
      </c>
      <c r="B2713" s="518">
        <v>205104</v>
      </c>
      <c r="C2713" s="518" t="s">
        <v>2660</v>
      </c>
      <c r="D2713" s="518" t="s">
        <v>475</v>
      </c>
      <c r="E2713" s="859">
        <v>29</v>
      </c>
      <c r="F2713" s="859">
        <v>17</v>
      </c>
      <c r="G2713" s="518" t="s">
        <v>122</v>
      </c>
      <c r="H2713" s="518" t="s">
        <v>277</v>
      </c>
      <c r="I2713" s="518">
        <v>205104</v>
      </c>
    </row>
    <row r="2714" spans="1:9" x14ac:dyDescent="0.2">
      <c r="A2714" s="518" t="s">
        <v>322</v>
      </c>
      <c r="B2714" s="518">
        <v>205112</v>
      </c>
      <c r="C2714" s="518" t="s">
        <v>2660</v>
      </c>
      <c r="D2714" s="518" t="s">
        <v>4648</v>
      </c>
      <c r="E2714" s="859">
        <v>32</v>
      </c>
      <c r="F2714" s="859">
        <v>26</v>
      </c>
      <c r="G2714" s="518" t="s">
        <v>122</v>
      </c>
      <c r="H2714" s="518" t="s">
        <v>322</v>
      </c>
      <c r="I2714" s="518">
        <v>205112</v>
      </c>
    </row>
    <row r="2715" spans="1:9" x14ac:dyDescent="0.2">
      <c r="A2715" s="518" t="s">
        <v>277</v>
      </c>
      <c r="B2715" s="518">
        <v>205120</v>
      </c>
      <c r="C2715" s="518" t="s">
        <v>2660</v>
      </c>
      <c r="D2715" s="518" t="s">
        <v>912</v>
      </c>
      <c r="E2715" s="859">
        <v>24</v>
      </c>
      <c r="F2715" s="859">
        <v>17</v>
      </c>
      <c r="G2715" s="518" t="s">
        <v>122</v>
      </c>
      <c r="H2715" s="518" t="s">
        <v>277</v>
      </c>
      <c r="I2715" s="518">
        <v>205120</v>
      </c>
    </row>
    <row r="2716" spans="1:9" x14ac:dyDescent="0.2">
      <c r="A2716" s="518" t="s">
        <v>322</v>
      </c>
      <c r="B2716" s="518">
        <v>205153</v>
      </c>
      <c r="C2716" s="518" t="s">
        <v>2660</v>
      </c>
      <c r="D2716" s="518" t="s">
        <v>4649</v>
      </c>
      <c r="E2716" s="859">
        <v>33</v>
      </c>
      <c r="F2716" s="859">
        <v>28</v>
      </c>
      <c r="G2716" s="518" t="s">
        <v>122</v>
      </c>
      <c r="H2716" s="518" t="s">
        <v>322</v>
      </c>
      <c r="I2716" s="518">
        <v>205153</v>
      </c>
    </row>
    <row r="2717" spans="1:9" x14ac:dyDescent="0.2">
      <c r="A2717" s="518" t="s">
        <v>350</v>
      </c>
      <c r="B2717" s="518">
        <v>205203</v>
      </c>
      <c r="C2717" s="518" t="s">
        <v>2660</v>
      </c>
      <c r="D2717" s="518" t="s">
        <v>728</v>
      </c>
      <c r="E2717" s="859">
        <v>32</v>
      </c>
      <c r="F2717" s="859">
        <v>0</v>
      </c>
      <c r="G2717" s="518" t="s">
        <v>122</v>
      </c>
      <c r="H2717" s="518" t="s">
        <v>350</v>
      </c>
      <c r="I2717" s="518">
        <v>205203</v>
      </c>
    </row>
    <row r="2718" spans="1:9" x14ac:dyDescent="0.2">
      <c r="A2718" s="518" t="s">
        <v>277</v>
      </c>
      <c r="B2718" s="518">
        <v>205252</v>
      </c>
      <c r="C2718" s="518" t="s">
        <v>2660</v>
      </c>
      <c r="D2718" s="518" t="s">
        <v>728</v>
      </c>
      <c r="E2718" s="859">
        <v>23</v>
      </c>
      <c r="F2718" s="859">
        <v>22</v>
      </c>
      <c r="G2718" s="518" t="s">
        <v>122</v>
      </c>
      <c r="H2718" s="518" t="s">
        <v>277</v>
      </c>
      <c r="I2718" s="518">
        <v>205252</v>
      </c>
    </row>
    <row r="2719" spans="1:9" x14ac:dyDescent="0.2">
      <c r="A2719" s="518" t="s">
        <v>322</v>
      </c>
      <c r="B2719" s="518">
        <v>205260</v>
      </c>
      <c r="C2719" s="518" t="s">
        <v>2660</v>
      </c>
      <c r="D2719" s="518" t="s">
        <v>4650</v>
      </c>
      <c r="E2719" s="859">
        <v>35</v>
      </c>
      <c r="F2719" s="859">
        <v>26</v>
      </c>
      <c r="G2719" s="518" t="s">
        <v>122</v>
      </c>
      <c r="H2719" s="518" t="s">
        <v>322</v>
      </c>
      <c r="I2719" s="518">
        <v>205260</v>
      </c>
    </row>
    <row r="2720" spans="1:9" x14ac:dyDescent="0.2">
      <c r="A2720" s="518" t="s">
        <v>277</v>
      </c>
      <c r="B2720" s="518">
        <v>205286</v>
      </c>
      <c r="C2720" s="518" t="s">
        <v>2660</v>
      </c>
      <c r="D2720" s="518" t="s">
        <v>856</v>
      </c>
      <c r="E2720" s="859">
        <v>18</v>
      </c>
      <c r="F2720" s="859">
        <v>17</v>
      </c>
      <c r="G2720" s="518" t="s">
        <v>122</v>
      </c>
      <c r="H2720" s="518" t="s">
        <v>277</v>
      </c>
      <c r="I2720" s="518">
        <v>205286</v>
      </c>
    </row>
    <row r="2721" spans="1:9" x14ac:dyDescent="0.2">
      <c r="A2721" s="518" t="s">
        <v>277</v>
      </c>
      <c r="B2721" s="518">
        <v>205302</v>
      </c>
      <c r="C2721" s="518" t="s">
        <v>2660</v>
      </c>
      <c r="D2721" s="518" t="s">
        <v>429</v>
      </c>
      <c r="E2721" s="859">
        <v>16</v>
      </c>
      <c r="F2721" s="859">
        <v>14</v>
      </c>
      <c r="G2721" s="518" t="s">
        <v>122</v>
      </c>
      <c r="H2721" s="518" t="s">
        <v>277</v>
      </c>
      <c r="I2721" s="518">
        <v>205302</v>
      </c>
    </row>
    <row r="2722" spans="1:9" x14ac:dyDescent="0.2">
      <c r="A2722" s="518" t="s">
        <v>277</v>
      </c>
      <c r="B2722" s="518">
        <v>205336</v>
      </c>
      <c r="C2722" s="518" t="s">
        <v>2660</v>
      </c>
      <c r="D2722" s="518" t="s">
        <v>4691</v>
      </c>
      <c r="E2722" s="859">
        <v>27</v>
      </c>
      <c r="F2722" s="859">
        <v>25</v>
      </c>
      <c r="G2722" s="518" t="s">
        <v>122</v>
      </c>
      <c r="H2722" s="518" t="s">
        <v>277</v>
      </c>
      <c r="I2722" s="518">
        <v>205336</v>
      </c>
    </row>
    <row r="2723" spans="1:9" x14ac:dyDescent="0.2">
      <c r="A2723" s="518" t="s">
        <v>277</v>
      </c>
      <c r="B2723" s="518">
        <v>205344</v>
      </c>
      <c r="C2723" s="518" t="s">
        <v>2660</v>
      </c>
      <c r="D2723" s="518" t="s">
        <v>769</v>
      </c>
      <c r="E2723" s="859">
        <v>27</v>
      </c>
      <c r="F2723" s="859">
        <v>26</v>
      </c>
      <c r="G2723" s="518" t="s">
        <v>122</v>
      </c>
      <c r="H2723" s="518" t="s">
        <v>277</v>
      </c>
      <c r="I2723" s="518">
        <v>205344</v>
      </c>
    </row>
    <row r="2724" spans="1:9" x14ac:dyDescent="0.2">
      <c r="A2724" s="518" t="s">
        <v>322</v>
      </c>
      <c r="B2724" s="518">
        <v>205385</v>
      </c>
      <c r="C2724" s="518" t="s">
        <v>2660</v>
      </c>
      <c r="D2724" s="518" t="s">
        <v>1837</v>
      </c>
      <c r="E2724" s="859">
        <v>33</v>
      </c>
      <c r="F2724" s="859">
        <v>32</v>
      </c>
      <c r="G2724" s="518" t="s">
        <v>122</v>
      </c>
      <c r="H2724" s="518" t="s">
        <v>322</v>
      </c>
      <c r="I2724" s="518">
        <v>205385</v>
      </c>
    </row>
    <row r="2725" spans="1:9" x14ac:dyDescent="0.2">
      <c r="A2725" s="518" t="s">
        <v>277</v>
      </c>
      <c r="B2725" s="518">
        <v>205443</v>
      </c>
      <c r="C2725" s="518" t="s">
        <v>2660</v>
      </c>
      <c r="D2725" s="518" t="s">
        <v>726</v>
      </c>
      <c r="E2725" s="859">
        <v>29</v>
      </c>
      <c r="F2725" s="859">
        <v>26</v>
      </c>
      <c r="G2725" s="518" t="s">
        <v>122</v>
      </c>
      <c r="H2725" s="518" t="s">
        <v>277</v>
      </c>
      <c r="I2725" s="518">
        <v>205443</v>
      </c>
    </row>
    <row r="2726" spans="1:9" x14ac:dyDescent="0.2">
      <c r="A2726" s="518" t="s">
        <v>277</v>
      </c>
      <c r="B2726" s="518">
        <v>205468</v>
      </c>
      <c r="C2726" s="518" t="s">
        <v>2660</v>
      </c>
      <c r="D2726" s="518" t="s">
        <v>458</v>
      </c>
      <c r="E2726" s="859">
        <v>23</v>
      </c>
      <c r="F2726" s="859">
        <v>18</v>
      </c>
      <c r="G2726" s="518" t="s">
        <v>122</v>
      </c>
      <c r="H2726" s="518" t="s">
        <v>277</v>
      </c>
      <c r="I2726" s="518">
        <v>205468</v>
      </c>
    </row>
    <row r="2727" spans="1:9" x14ac:dyDescent="0.2">
      <c r="A2727" s="518" t="s">
        <v>277</v>
      </c>
      <c r="B2727" s="518">
        <v>205518</v>
      </c>
      <c r="C2727" s="518" t="s">
        <v>2660</v>
      </c>
      <c r="D2727" s="518" t="s">
        <v>498</v>
      </c>
      <c r="E2727" s="859">
        <v>19</v>
      </c>
      <c r="F2727" s="859">
        <v>11</v>
      </c>
      <c r="G2727" s="518" t="s">
        <v>122</v>
      </c>
      <c r="H2727" s="518" t="s">
        <v>277</v>
      </c>
      <c r="I2727" s="518">
        <v>205518</v>
      </c>
    </row>
    <row r="2728" spans="1:9" x14ac:dyDescent="0.2">
      <c r="A2728" s="518" t="s">
        <v>277</v>
      </c>
      <c r="B2728" s="518">
        <v>205559</v>
      </c>
      <c r="C2728" s="518" t="s">
        <v>2660</v>
      </c>
      <c r="D2728" s="518" t="s">
        <v>5082</v>
      </c>
      <c r="E2728" s="859">
        <v>29</v>
      </c>
      <c r="F2728" s="859">
        <v>27</v>
      </c>
      <c r="G2728" s="518" t="s">
        <v>122</v>
      </c>
      <c r="H2728" s="518" t="s">
        <v>277</v>
      </c>
      <c r="I2728" s="518">
        <v>205559</v>
      </c>
    </row>
    <row r="2729" spans="1:9" x14ac:dyDescent="0.2">
      <c r="A2729" s="518" t="s">
        <v>279</v>
      </c>
      <c r="B2729" s="518">
        <v>205609</v>
      </c>
      <c r="C2729" s="518" t="s">
        <v>2660</v>
      </c>
      <c r="D2729" s="518" t="s">
        <v>716</v>
      </c>
      <c r="E2729" s="859">
        <v>20</v>
      </c>
      <c r="F2729" s="859">
        <v>11</v>
      </c>
      <c r="G2729" s="518" t="s">
        <v>122</v>
      </c>
      <c r="H2729" s="518" t="s">
        <v>279</v>
      </c>
      <c r="I2729" s="518">
        <v>205609</v>
      </c>
    </row>
    <row r="2730" spans="1:9" x14ac:dyDescent="0.2">
      <c r="A2730" s="518" t="s">
        <v>322</v>
      </c>
      <c r="B2730" s="518">
        <v>205617</v>
      </c>
      <c r="C2730" s="518" t="s">
        <v>2660</v>
      </c>
      <c r="D2730" s="518" t="s">
        <v>5092</v>
      </c>
      <c r="E2730" s="859">
        <v>33</v>
      </c>
      <c r="F2730" s="859">
        <v>31</v>
      </c>
      <c r="G2730" s="518" t="s">
        <v>122</v>
      </c>
      <c r="H2730" s="518" t="s">
        <v>322</v>
      </c>
      <c r="I2730" s="518">
        <v>205617</v>
      </c>
    </row>
    <row r="2731" spans="1:9" x14ac:dyDescent="0.2">
      <c r="A2731" s="518" t="s">
        <v>279</v>
      </c>
      <c r="B2731" s="518">
        <v>205625</v>
      </c>
      <c r="C2731" s="518" t="s">
        <v>2660</v>
      </c>
      <c r="D2731" s="518" t="s">
        <v>816</v>
      </c>
      <c r="E2731" s="859">
        <v>29</v>
      </c>
      <c r="F2731" s="859">
        <v>29</v>
      </c>
      <c r="G2731" s="518" t="s">
        <v>122</v>
      </c>
      <c r="H2731" s="518" t="s">
        <v>279</v>
      </c>
      <c r="I2731" s="518">
        <v>205625</v>
      </c>
    </row>
    <row r="2732" spans="1:9" x14ac:dyDescent="0.2">
      <c r="A2732" s="518" t="s">
        <v>322</v>
      </c>
      <c r="B2732" s="518">
        <v>205633</v>
      </c>
      <c r="C2732" s="518" t="s">
        <v>2660</v>
      </c>
      <c r="D2732" s="518" t="s">
        <v>467</v>
      </c>
      <c r="E2732" s="859">
        <v>28</v>
      </c>
      <c r="F2732" s="859">
        <v>17</v>
      </c>
      <c r="G2732" s="518" t="s">
        <v>122</v>
      </c>
      <c r="H2732" s="518" t="s">
        <v>322</v>
      </c>
      <c r="I2732" s="518">
        <v>205633</v>
      </c>
    </row>
    <row r="2733" spans="1:9" x14ac:dyDescent="0.2">
      <c r="A2733" s="518" t="s">
        <v>279</v>
      </c>
      <c r="B2733" s="518">
        <v>205641</v>
      </c>
      <c r="C2733" s="518" t="s">
        <v>2660</v>
      </c>
      <c r="D2733" s="518" t="s">
        <v>2415</v>
      </c>
      <c r="E2733" s="859">
        <v>28</v>
      </c>
      <c r="F2733" s="859">
        <v>28</v>
      </c>
      <c r="G2733" s="518" t="s">
        <v>122</v>
      </c>
      <c r="H2733" s="518" t="s">
        <v>279</v>
      </c>
      <c r="I2733" s="518">
        <v>205641</v>
      </c>
    </row>
    <row r="2734" spans="1:9" x14ac:dyDescent="0.2">
      <c r="A2734" s="518" t="s">
        <v>279</v>
      </c>
      <c r="B2734" s="518">
        <v>205658</v>
      </c>
      <c r="C2734" s="518" t="s">
        <v>2660</v>
      </c>
      <c r="D2734" s="518" t="s">
        <v>1407</v>
      </c>
      <c r="E2734" s="859">
        <v>26</v>
      </c>
      <c r="F2734" s="859">
        <v>26</v>
      </c>
      <c r="G2734" s="518" t="s">
        <v>122</v>
      </c>
      <c r="H2734" s="518" t="s">
        <v>279</v>
      </c>
      <c r="I2734" s="518">
        <v>205658</v>
      </c>
    </row>
    <row r="2735" spans="1:9" x14ac:dyDescent="0.2">
      <c r="A2735" s="518" t="s">
        <v>322</v>
      </c>
      <c r="B2735" s="518">
        <v>205666</v>
      </c>
      <c r="C2735" s="518" t="s">
        <v>2660</v>
      </c>
      <c r="D2735" s="518" t="s">
        <v>5103</v>
      </c>
      <c r="E2735" s="859">
        <v>33</v>
      </c>
      <c r="F2735" s="859">
        <v>24</v>
      </c>
      <c r="G2735" s="518" t="s">
        <v>122</v>
      </c>
      <c r="H2735" s="518" t="s">
        <v>322</v>
      </c>
      <c r="I2735" s="518">
        <v>205666</v>
      </c>
    </row>
    <row r="2736" spans="1:9" x14ac:dyDescent="0.2">
      <c r="A2736" s="518" t="s">
        <v>279</v>
      </c>
      <c r="B2736" s="518">
        <v>205674</v>
      </c>
      <c r="C2736" s="518" t="s">
        <v>2660</v>
      </c>
      <c r="D2736" s="518" t="s">
        <v>1671</v>
      </c>
      <c r="E2736" s="859">
        <v>15</v>
      </c>
      <c r="F2736" s="859">
        <v>15</v>
      </c>
      <c r="G2736" s="518" t="s">
        <v>122</v>
      </c>
      <c r="H2736" s="518" t="s">
        <v>279</v>
      </c>
      <c r="I2736" s="518">
        <v>205674</v>
      </c>
    </row>
    <row r="2737" spans="1:9" x14ac:dyDescent="0.2">
      <c r="A2737" s="518" t="s">
        <v>279</v>
      </c>
      <c r="B2737" s="518">
        <v>205690</v>
      </c>
      <c r="C2737" s="518" t="s">
        <v>2660</v>
      </c>
      <c r="D2737" s="518" t="s">
        <v>5104</v>
      </c>
      <c r="E2737" s="859">
        <v>32</v>
      </c>
      <c r="F2737" s="859">
        <v>32</v>
      </c>
      <c r="G2737" s="518" t="s">
        <v>122</v>
      </c>
      <c r="H2737" s="518" t="s">
        <v>279</v>
      </c>
      <c r="I2737" s="518">
        <v>205690</v>
      </c>
    </row>
    <row r="2738" spans="1:9" x14ac:dyDescent="0.2">
      <c r="A2738" s="518" t="s">
        <v>279</v>
      </c>
      <c r="B2738" s="518">
        <v>205708</v>
      </c>
      <c r="C2738" s="518" t="s">
        <v>2660</v>
      </c>
      <c r="D2738" s="518" t="s">
        <v>743</v>
      </c>
      <c r="E2738" s="859">
        <v>34</v>
      </c>
      <c r="F2738" s="859">
        <v>34</v>
      </c>
      <c r="G2738" s="518" t="s">
        <v>122</v>
      </c>
      <c r="H2738" s="518" t="s">
        <v>279</v>
      </c>
      <c r="I2738" s="518">
        <v>205708</v>
      </c>
    </row>
    <row r="2739" spans="1:9" x14ac:dyDescent="0.2">
      <c r="A2739" s="518" t="s">
        <v>279</v>
      </c>
      <c r="B2739" s="518">
        <v>205716</v>
      </c>
      <c r="C2739" s="518" t="s">
        <v>2660</v>
      </c>
      <c r="D2739" s="518" t="s">
        <v>877</v>
      </c>
      <c r="E2739" s="859">
        <v>35</v>
      </c>
      <c r="F2739" s="859">
        <v>35</v>
      </c>
      <c r="G2739" s="518" t="s">
        <v>122</v>
      </c>
      <c r="H2739" s="518" t="s">
        <v>279</v>
      </c>
      <c r="I2739" s="518">
        <v>205716</v>
      </c>
    </row>
    <row r="2740" spans="1:9" x14ac:dyDescent="0.2">
      <c r="A2740" s="518" t="s">
        <v>279</v>
      </c>
      <c r="B2740" s="518">
        <v>205724</v>
      </c>
      <c r="C2740" s="518" t="s">
        <v>2660</v>
      </c>
      <c r="D2740" s="518" t="s">
        <v>1574</v>
      </c>
      <c r="E2740" s="859">
        <v>21</v>
      </c>
      <c r="F2740" s="859">
        <v>0</v>
      </c>
      <c r="G2740" s="518" t="s">
        <v>122</v>
      </c>
      <c r="H2740" s="518" t="s">
        <v>279</v>
      </c>
      <c r="I2740" s="518">
        <v>205724</v>
      </c>
    </row>
    <row r="2741" spans="1:9" x14ac:dyDescent="0.2">
      <c r="A2741" s="518" t="s">
        <v>279</v>
      </c>
      <c r="B2741" s="518">
        <v>205732</v>
      </c>
      <c r="C2741" s="518" t="s">
        <v>2660</v>
      </c>
      <c r="D2741" s="518" t="s">
        <v>779</v>
      </c>
      <c r="E2741" s="859">
        <v>30</v>
      </c>
      <c r="F2741" s="859">
        <v>36</v>
      </c>
      <c r="G2741" s="518" t="s">
        <v>122</v>
      </c>
      <c r="H2741" s="518" t="s">
        <v>279</v>
      </c>
      <c r="I2741" s="518">
        <v>205732</v>
      </c>
    </row>
    <row r="2742" spans="1:9" x14ac:dyDescent="0.2">
      <c r="A2742" s="518" t="s">
        <v>279</v>
      </c>
      <c r="B2742" s="518">
        <v>205757</v>
      </c>
      <c r="C2742" s="518" t="s">
        <v>2660</v>
      </c>
      <c r="D2742" s="518" t="s">
        <v>933</v>
      </c>
      <c r="E2742" s="859">
        <v>24</v>
      </c>
      <c r="F2742" s="859">
        <v>24</v>
      </c>
      <c r="G2742" s="518" t="s">
        <v>122</v>
      </c>
      <c r="H2742" s="518" t="s">
        <v>279</v>
      </c>
      <c r="I2742" s="518">
        <v>205757</v>
      </c>
    </row>
    <row r="2743" spans="1:9" x14ac:dyDescent="0.2">
      <c r="A2743" s="518" t="s">
        <v>279</v>
      </c>
      <c r="B2743" s="518">
        <v>205765</v>
      </c>
      <c r="C2743" s="518" t="s">
        <v>2660</v>
      </c>
      <c r="D2743" s="518" t="s">
        <v>1248</v>
      </c>
      <c r="E2743" s="859">
        <v>35</v>
      </c>
      <c r="F2743" s="859">
        <v>35</v>
      </c>
      <c r="G2743" s="518" t="s">
        <v>122</v>
      </c>
      <c r="H2743" s="518" t="s">
        <v>279</v>
      </c>
      <c r="I2743" s="518">
        <v>205765</v>
      </c>
    </row>
    <row r="2744" spans="1:9" x14ac:dyDescent="0.2">
      <c r="A2744" s="518" t="s">
        <v>279</v>
      </c>
      <c r="B2744" s="518">
        <v>205781</v>
      </c>
      <c r="C2744" s="518" t="s">
        <v>2660</v>
      </c>
      <c r="D2744" s="518" t="s">
        <v>470</v>
      </c>
      <c r="E2744" s="859">
        <v>19</v>
      </c>
      <c r="F2744" s="859">
        <v>5</v>
      </c>
      <c r="G2744" s="518" t="s">
        <v>122</v>
      </c>
      <c r="H2744" s="518" t="s">
        <v>279</v>
      </c>
      <c r="I2744" s="518">
        <v>205732</v>
      </c>
    </row>
    <row r="2745" spans="1:9" x14ac:dyDescent="0.2">
      <c r="A2745" s="518" t="s">
        <v>279</v>
      </c>
      <c r="B2745" s="518">
        <v>205799</v>
      </c>
      <c r="C2745" s="518" t="s">
        <v>2660</v>
      </c>
      <c r="D2745" s="518" t="s">
        <v>3470</v>
      </c>
      <c r="E2745" s="859">
        <v>32</v>
      </c>
      <c r="F2745" s="859">
        <v>14</v>
      </c>
      <c r="G2745" s="518" t="s">
        <v>122</v>
      </c>
      <c r="H2745" s="518" t="s">
        <v>279</v>
      </c>
      <c r="I2745" s="518">
        <v>205799</v>
      </c>
    </row>
    <row r="2746" spans="1:9" x14ac:dyDescent="0.2">
      <c r="A2746" s="518" t="s">
        <v>279</v>
      </c>
      <c r="B2746" s="518">
        <v>205823</v>
      </c>
      <c r="C2746" s="518" t="s">
        <v>2660</v>
      </c>
      <c r="D2746" s="518" t="s">
        <v>538</v>
      </c>
      <c r="E2746" s="859">
        <v>33</v>
      </c>
      <c r="F2746" s="859">
        <v>33</v>
      </c>
      <c r="G2746" s="518" t="s">
        <v>122</v>
      </c>
      <c r="H2746" s="518" t="s">
        <v>279</v>
      </c>
      <c r="I2746" s="518">
        <v>205823</v>
      </c>
    </row>
    <row r="2747" spans="1:9" x14ac:dyDescent="0.2">
      <c r="A2747" s="518" t="s">
        <v>279</v>
      </c>
      <c r="B2747" s="518">
        <v>205849</v>
      </c>
      <c r="C2747" s="518" t="s">
        <v>2660</v>
      </c>
      <c r="D2747" s="518" t="s">
        <v>717</v>
      </c>
      <c r="E2747" s="859">
        <v>16</v>
      </c>
      <c r="F2747" s="859">
        <v>8</v>
      </c>
      <c r="G2747" s="518" t="s">
        <v>122</v>
      </c>
      <c r="H2747" s="518" t="s">
        <v>279</v>
      </c>
      <c r="I2747" s="518">
        <v>160903</v>
      </c>
    </row>
    <row r="2748" spans="1:9" x14ac:dyDescent="0.2">
      <c r="A2748" s="518" t="s">
        <v>279</v>
      </c>
      <c r="B2748" s="518">
        <v>205864</v>
      </c>
      <c r="C2748" s="518" t="s">
        <v>2660</v>
      </c>
      <c r="D2748" s="518" t="s">
        <v>735</v>
      </c>
      <c r="E2748" s="859">
        <v>33</v>
      </c>
      <c r="F2748" s="859">
        <v>33</v>
      </c>
      <c r="G2748" s="518" t="s">
        <v>122</v>
      </c>
      <c r="H2748" s="518" t="s">
        <v>279</v>
      </c>
      <c r="I2748" s="518">
        <v>205864</v>
      </c>
    </row>
    <row r="2749" spans="1:9" x14ac:dyDescent="0.2">
      <c r="A2749" s="518" t="s">
        <v>279</v>
      </c>
      <c r="B2749" s="518">
        <v>205880</v>
      </c>
      <c r="C2749" s="518" t="s">
        <v>2660</v>
      </c>
      <c r="D2749" s="518" t="s">
        <v>682</v>
      </c>
      <c r="E2749" s="859">
        <v>31</v>
      </c>
      <c r="F2749" s="859">
        <v>31</v>
      </c>
      <c r="G2749" s="518" t="s">
        <v>122</v>
      </c>
      <c r="H2749" s="518" t="s">
        <v>279</v>
      </c>
      <c r="I2749" s="518">
        <v>205880</v>
      </c>
    </row>
    <row r="2750" spans="1:9" x14ac:dyDescent="0.2">
      <c r="A2750" s="518" t="s">
        <v>279</v>
      </c>
      <c r="B2750" s="518">
        <v>205922</v>
      </c>
      <c r="C2750" s="518" t="s">
        <v>2660</v>
      </c>
      <c r="D2750" s="518" t="s">
        <v>1875</v>
      </c>
      <c r="E2750" s="859">
        <v>32</v>
      </c>
      <c r="F2750" s="859">
        <v>15</v>
      </c>
      <c r="G2750" s="518" t="s">
        <v>122</v>
      </c>
      <c r="H2750" s="518" t="s">
        <v>279</v>
      </c>
      <c r="I2750" s="518">
        <v>205922</v>
      </c>
    </row>
    <row r="2751" spans="1:9" x14ac:dyDescent="0.2">
      <c r="A2751" s="518" t="s">
        <v>279</v>
      </c>
      <c r="B2751" s="518">
        <v>205930</v>
      </c>
      <c r="C2751" s="518" t="s">
        <v>2660</v>
      </c>
      <c r="D2751" s="518" t="s">
        <v>5115</v>
      </c>
      <c r="E2751" s="859">
        <v>35</v>
      </c>
      <c r="F2751" s="859">
        <v>30</v>
      </c>
      <c r="G2751" s="518" t="s">
        <v>122</v>
      </c>
      <c r="H2751" s="518" t="s">
        <v>279</v>
      </c>
      <c r="I2751" s="518">
        <v>205930</v>
      </c>
    </row>
    <row r="2752" spans="1:9" x14ac:dyDescent="0.2">
      <c r="A2752" s="518" t="s">
        <v>279</v>
      </c>
      <c r="B2752" s="518">
        <v>205963</v>
      </c>
      <c r="C2752" s="518" t="s">
        <v>2660</v>
      </c>
      <c r="D2752" s="518" t="s">
        <v>802</v>
      </c>
      <c r="E2752" s="859">
        <v>30</v>
      </c>
      <c r="F2752" s="859">
        <v>30</v>
      </c>
      <c r="G2752" s="518" t="s">
        <v>122</v>
      </c>
      <c r="H2752" s="518" t="s">
        <v>279</v>
      </c>
      <c r="I2752" s="518">
        <v>205963</v>
      </c>
    </row>
    <row r="2753" spans="1:9" x14ac:dyDescent="0.2">
      <c r="A2753" s="518" t="s">
        <v>279</v>
      </c>
      <c r="B2753" s="518">
        <v>205997</v>
      </c>
      <c r="C2753" s="518" t="s">
        <v>2660</v>
      </c>
      <c r="D2753" s="518" t="s">
        <v>872</v>
      </c>
      <c r="E2753" s="859">
        <v>31</v>
      </c>
      <c r="F2753" s="859">
        <v>31</v>
      </c>
      <c r="G2753" s="518" t="s">
        <v>122</v>
      </c>
      <c r="H2753" s="518" t="s">
        <v>279</v>
      </c>
      <c r="I2753" s="518">
        <v>205997</v>
      </c>
    </row>
    <row r="2754" spans="1:9" x14ac:dyDescent="0.2">
      <c r="A2754" s="518" t="s">
        <v>279</v>
      </c>
      <c r="B2754" s="518">
        <v>206003</v>
      </c>
      <c r="C2754" s="518" t="s">
        <v>2660</v>
      </c>
      <c r="D2754" s="518" t="s">
        <v>324</v>
      </c>
      <c r="E2754" s="859">
        <v>15</v>
      </c>
      <c r="F2754" s="859">
        <v>8</v>
      </c>
      <c r="G2754" s="518" t="s">
        <v>122</v>
      </c>
      <c r="H2754" s="518" t="s">
        <v>279</v>
      </c>
      <c r="I2754" s="518">
        <v>205799</v>
      </c>
    </row>
    <row r="2755" spans="1:9" x14ac:dyDescent="0.2">
      <c r="A2755" s="518" t="s">
        <v>279</v>
      </c>
      <c r="B2755" s="518">
        <v>206011</v>
      </c>
      <c r="C2755" s="518" t="s">
        <v>2660</v>
      </c>
      <c r="D2755" s="518" t="s">
        <v>447</v>
      </c>
      <c r="E2755" s="859">
        <v>18</v>
      </c>
      <c r="F2755" s="859">
        <v>12</v>
      </c>
      <c r="G2755" s="518" t="s">
        <v>122</v>
      </c>
      <c r="H2755" s="518" t="s">
        <v>279</v>
      </c>
      <c r="I2755" s="518">
        <v>402370</v>
      </c>
    </row>
    <row r="2756" spans="1:9" x14ac:dyDescent="0.2">
      <c r="A2756" s="518" t="s">
        <v>279</v>
      </c>
      <c r="B2756" s="518">
        <v>206037</v>
      </c>
      <c r="C2756" s="518" t="s">
        <v>2660</v>
      </c>
      <c r="D2756" s="518" t="s">
        <v>709</v>
      </c>
      <c r="E2756" s="859">
        <v>35</v>
      </c>
      <c r="F2756" s="859">
        <v>20</v>
      </c>
      <c r="G2756" s="518" t="s">
        <v>122</v>
      </c>
      <c r="H2756" s="518" t="s">
        <v>279</v>
      </c>
      <c r="I2756" s="518">
        <v>206037</v>
      </c>
    </row>
    <row r="2757" spans="1:9" x14ac:dyDescent="0.2">
      <c r="A2757" s="518" t="s">
        <v>279</v>
      </c>
      <c r="B2757" s="518">
        <v>206045</v>
      </c>
      <c r="C2757" s="518" t="s">
        <v>2660</v>
      </c>
      <c r="D2757" s="518" t="s">
        <v>678</v>
      </c>
      <c r="E2757" s="859">
        <v>34</v>
      </c>
      <c r="F2757" s="859">
        <v>30</v>
      </c>
      <c r="G2757" s="518" t="s">
        <v>122</v>
      </c>
      <c r="H2757" s="518" t="s">
        <v>279</v>
      </c>
      <c r="I2757" s="518">
        <v>206045</v>
      </c>
    </row>
    <row r="2758" spans="1:9" x14ac:dyDescent="0.2">
      <c r="A2758" s="518" t="s">
        <v>279</v>
      </c>
      <c r="B2758" s="518">
        <v>206060</v>
      </c>
      <c r="C2758" s="518" t="s">
        <v>2660</v>
      </c>
      <c r="D2758" s="518" t="s">
        <v>713</v>
      </c>
      <c r="E2758" s="859">
        <v>35</v>
      </c>
      <c r="F2758" s="859">
        <v>35</v>
      </c>
      <c r="G2758" s="518" t="s">
        <v>122</v>
      </c>
      <c r="H2758" s="518" t="s">
        <v>279</v>
      </c>
      <c r="I2758" s="518">
        <v>206060</v>
      </c>
    </row>
    <row r="2759" spans="1:9" x14ac:dyDescent="0.2">
      <c r="A2759" s="518" t="s">
        <v>279</v>
      </c>
      <c r="B2759" s="518">
        <v>206110</v>
      </c>
      <c r="C2759" s="518" t="s">
        <v>2660</v>
      </c>
      <c r="D2759" s="518" t="s">
        <v>932</v>
      </c>
      <c r="E2759" s="859">
        <v>28</v>
      </c>
      <c r="F2759" s="859">
        <v>28</v>
      </c>
      <c r="G2759" s="518" t="s">
        <v>122</v>
      </c>
      <c r="H2759" s="518" t="s">
        <v>279</v>
      </c>
      <c r="I2759" s="518">
        <v>206110</v>
      </c>
    </row>
    <row r="2760" spans="1:9" x14ac:dyDescent="0.2">
      <c r="A2760" s="518" t="s">
        <v>279</v>
      </c>
      <c r="B2760" s="518">
        <v>206136</v>
      </c>
      <c r="C2760" s="518" t="s">
        <v>2660</v>
      </c>
      <c r="D2760" s="518" t="s">
        <v>718</v>
      </c>
      <c r="E2760" s="859">
        <v>20</v>
      </c>
      <c r="F2760" s="859">
        <v>18</v>
      </c>
      <c r="G2760" s="518" t="s">
        <v>122</v>
      </c>
      <c r="H2760" s="518" t="s">
        <v>279</v>
      </c>
      <c r="I2760" s="518">
        <v>901892</v>
      </c>
    </row>
    <row r="2761" spans="1:9" x14ac:dyDescent="0.2">
      <c r="A2761" s="518" t="s">
        <v>279</v>
      </c>
      <c r="B2761" s="518">
        <v>206144</v>
      </c>
      <c r="C2761" s="518" t="s">
        <v>2660</v>
      </c>
      <c r="D2761" s="518" t="s">
        <v>459</v>
      </c>
      <c r="E2761" s="859">
        <v>19</v>
      </c>
      <c r="F2761" s="859">
        <v>19</v>
      </c>
      <c r="G2761" s="518" t="s">
        <v>122</v>
      </c>
      <c r="H2761" s="518" t="s">
        <v>279</v>
      </c>
      <c r="I2761" s="518">
        <v>206144</v>
      </c>
    </row>
    <row r="2762" spans="1:9" x14ac:dyDescent="0.2">
      <c r="A2762" s="518" t="s">
        <v>279</v>
      </c>
      <c r="B2762" s="518">
        <v>206201</v>
      </c>
      <c r="C2762" s="518" t="s">
        <v>2660</v>
      </c>
      <c r="D2762" s="518" t="s">
        <v>611</v>
      </c>
      <c r="E2762" s="859">
        <v>35</v>
      </c>
      <c r="F2762" s="859">
        <v>35</v>
      </c>
      <c r="G2762" s="518" t="s">
        <v>122</v>
      </c>
      <c r="H2762" s="518" t="s">
        <v>279</v>
      </c>
      <c r="I2762" s="518">
        <v>206201</v>
      </c>
    </row>
    <row r="2763" spans="1:9" x14ac:dyDescent="0.2">
      <c r="A2763" s="518" t="s">
        <v>279</v>
      </c>
      <c r="B2763" s="518">
        <v>206235</v>
      </c>
      <c r="C2763" s="518" t="s">
        <v>2660</v>
      </c>
      <c r="D2763" s="518" t="s">
        <v>728</v>
      </c>
      <c r="E2763" s="859">
        <v>31</v>
      </c>
      <c r="F2763" s="859">
        <v>8</v>
      </c>
      <c r="G2763" s="518" t="s">
        <v>122</v>
      </c>
      <c r="H2763" s="518" t="s">
        <v>279</v>
      </c>
      <c r="I2763" s="518">
        <v>206037</v>
      </c>
    </row>
    <row r="2764" spans="1:9" x14ac:dyDescent="0.2">
      <c r="A2764" s="518" t="s">
        <v>279</v>
      </c>
      <c r="B2764" s="518">
        <v>206243</v>
      </c>
      <c r="C2764" s="518" t="s">
        <v>2660</v>
      </c>
      <c r="D2764" s="518" t="s">
        <v>800</v>
      </c>
      <c r="E2764" s="859">
        <v>29</v>
      </c>
      <c r="F2764" s="859">
        <v>29</v>
      </c>
      <c r="G2764" s="518" t="s">
        <v>122</v>
      </c>
      <c r="H2764" s="518" t="s">
        <v>279</v>
      </c>
      <c r="I2764" s="518">
        <v>206243</v>
      </c>
    </row>
    <row r="2765" spans="1:9" x14ac:dyDescent="0.2">
      <c r="A2765" s="518" t="s">
        <v>279</v>
      </c>
      <c r="B2765" s="518">
        <v>206250</v>
      </c>
      <c r="C2765" s="518" t="s">
        <v>2660</v>
      </c>
      <c r="D2765" s="518" t="s">
        <v>831</v>
      </c>
      <c r="E2765" s="859">
        <v>16</v>
      </c>
      <c r="F2765" s="859">
        <v>6</v>
      </c>
      <c r="G2765" s="518" t="s">
        <v>122</v>
      </c>
      <c r="H2765" s="518" t="s">
        <v>279</v>
      </c>
      <c r="I2765" s="518">
        <v>205732</v>
      </c>
    </row>
    <row r="2766" spans="1:9" x14ac:dyDescent="0.2">
      <c r="A2766" s="518" t="s">
        <v>279</v>
      </c>
      <c r="B2766" s="518">
        <v>206276</v>
      </c>
      <c r="C2766" s="518" t="s">
        <v>2660</v>
      </c>
      <c r="D2766" s="518" t="s">
        <v>5178</v>
      </c>
      <c r="E2766" s="859">
        <v>34</v>
      </c>
      <c r="F2766" s="859">
        <v>29</v>
      </c>
      <c r="G2766" s="518" t="s">
        <v>122</v>
      </c>
      <c r="H2766" s="518" t="s">
        <v>279</v>
      </c>
      <c r="I2766" s="518">
        <v>206276</v>
      </c>
    </row>
    <row r="2767" spans="1:9" x14ac:dyDescent="0.2">
      <c r="A2767" s="518" t="s">
        <v>213</v>
      </c>
      <c r="B2767" s="518">
        <v>206292</v>
      </c>
      <c r="C2767" s="518" t="s">
        <v>2660</v>
      </c>
      <c r="D2767" s="518" t="s">
        <v>433</v>
      </c>
      <c r="E2767" s="859">
        <v>34</v>
      </c>
      <c r="F2767" s="859">
        <v>26</v>
      </c>
      <c r="G2767" s="518" t="s">
        <v>122</v>
      </c>
      <c r="H2767" s="518" t="s">
        <v>213</v>
      </c>
      <c r="I2767" s="518">
        <v>206292</v>
      </c>
    </row>
    <row r="2768" spans="1:9" x14ac:dyDescent="0.2">
      <c r="A2768" s="518" t="s">
        <v>373</v>
      </c>
      <c r="B2768" s="518">
        <v>206334</v>
      </c>
      <c r="C2768" s="518" t="s">
        <v>2660</v>
      </c>
      <c r="D2768" s="518" t="s">
        <v>808</v>
      </c>
      <c r="E2768" s="859">
        <v>26</v>
      </c>
      <c r="F2768" s="859">
        <v>7</v>
      </c>
      <c r="G2768" s="518" t="s">
        <v>122</v>
      </c>
      <c r="H2768" s="518" t="s">
        <v>373</v>
      </c>
      <c r="I2768" s="518">
        <v>206334</v>
      </c>
    </row>
    <row r="2769" spans="1:9" x14ac:dyDescent="0.2">
      <c r="A2769" s="518" t="s">
        <v>322</v>
      </c>
      <c r="B2769" s="518">
        <v>206359</v>
      </c>
      <c r="C2769" s="518" t="s">
        <v>2660</v>
      </c>
      <c r="D2769" s="518" t="s">
        <v>4846</v>
      </c>
      <c r="E2769" s="859">
        <v>34</v>
      </c>
      <c r="F2769" s="859">
        <v>28</v>
      </c>
      <c r="G2769" s="518" t="s">
        <v>122</v>
      </c>
      <c r="H2769" s="518" t="s">
        <v>322</v>
      </c>
      <c r="I2769" s="518">
        <v>206359</v>
      </c>
    </row>
    <row r="2770" spans="1:9" x14ac:dyDescent="0.2">
      <c r="A2770" s="518" t="s">
        <v>373</v>
      </c>
      <c r="B2770" s="518">
        <v>206391</v>
      </c>
      <c r="C2770" s="518" t="s">
        <v>2660</v>
      </c>
      <c r="D2770" s="518" t="s">
        <v>1665</v>
      </c>
      <c r="E2770" s="859">
        <v>34</v>
      </c>
      <c r="F2770" s="859">
        <v>33</v>
      </c>
      <c r="G2770" s="518" t="s">
        <v>122</v>
      </c>
      <c r="H2770" s="518" t="s">
        <v>373</v>
      </c>
      <c r="I2770" s="518">
        <v>206391</v>
      </c>
    </row>
    <row r="2771" spans="1:9" x14ac:dyDescent="0.2">
      <c r="A2771" s="518" t="s">
        <v>373</v>
      </c>
      <c r="B2771" s="518">
        <v>206425</v>
      </c>
      <c r="C2771" s="518" t="s">
        <v>2660</v>
      </c>
      <c r="D2771" s="518" t="s">
        <v>779</v>
      </c>
      <c r="E2771" s="859">
        <v>31</v>
      </c>
      <c r="F2771" s="859">
        <v>31</v>
      </c>
      <c r="G2771" s="518" t="s">
        <v>122</v>
      </c>
      <c r="H2771" s="518" t="s">
        <v>373</v>
      </c>
      <c r="I2771" s="518">
        <v>206425</v>
      </c>
    </row>
    <row r="2772" spans="1:9" x14ac:dyDescent="0.2">
      <c r="A2772" s="518" t="s">
        <v>322</v>
      </c>
      <c r="B2772" s="518">
        <v>206433</v>
      </c>
      <c r="C2772" s="518" t="s">
        <v>2660</v>
      </c>
      <c r="D2772" s="518" t="s">
        <v>4864</v>
      </c>
      <c r="E2772" s="859">
        <v>20</v>
      </c>
      <c r="F2772" s="859">
        <v>17</v>
      </c>
      <c r="G2772" s="518" t="s">
        <v>122</v>
      </c>
      <c r="H2772" s="518" t="s">
        <v>322</v>
      </c>
      <c r="I2772" s="518">
        <v>206433</v>
      </c>
    </row>
    <row r="2773" spans="1:9" x14ac:dyDescent="0.2">
      <c r="A2773" s="518" t="s">
        <v>322</v>
      </c>
      <c r="B2773" s="518">
        <v>206458</v>
      </c>
      <c r="C2773" s="518" t="s">
        <v>2660</v>
      </c>
      <c r="D2773" s="518" t="s">
        <v>4865</v>
      </c>
      <c r="E2773" s="859">
        <v>19</v>
      </c>
      <c r="F2773" s="859">
        <v>0</v>
      </c>
      <c r="G2773" s="518" t="s">
        <v>122</v>
      </c>
      <c r="H2773" s="518" t="s">
        <v>322</v>
      </c>
      <c r="I2773" s="518">
        <v>206458</v>
      </c>
    </row>
    <row r="2774" spans="1:9" x14ac:dyDescent="0.2">
      <c r="A2774" s="518" t="s">
        <v>373</v>
      </c>
      <c r="B2774" s="518">
        <v>206466</v>
      </c>
      <c r="C2774" s="518" t="s">
        <v>2660</v>
      </c>
      <c r="D2774" s="518" t="s">
        <v>680</v>
      </c>
      <c r="E2774" s="859">
        <v>31</v>
      </c>
      <c r="F2774" s="859">
        <v>17</v>
      </c>
      <c r="G2774" s="518" t="s">
        <v>122</v>
      </c>
      <c r="H2774" s="518" t="s">
        <v>373</v>
      </c>
      <c r="I2774" s="518">
        <v>809012</v>
      </c>
    </row>
    <row r="2775" spans="1:9" x14ac:dyDescent="0.2">
      <c r="A2775" s="518" t="s">
        <v>373</v>
      </c>
      <c r="B2775" s="518">
        <v>206508</v>
      </c>
      <c r="C2775" s="518" t="s">
        <v>2660</v>
      </c>
      <c r="D2775" s="518" t="s">
        <v>445</v>
      </c>
      <c r="E2775" s="859">
        <v>29</v>
      </c>
      <c r="F2775" s="859">
        <v>29</v>
      </c>
      <c r="G2775" s="518" t="s">
        <v>122</v>
      </c>
      <c r="H2775" s="518" t="s">
        <v>373</v>
      </c>
      <c r="I2775" s="518">
        <v>206508</v>
      </c>
    </row>
    <row r="2776" spans="1:9" x14ac:dyDescent="0.2">
      <c r="A2776" s="518" t="s">
        <v>373</v>
      </c>
      <c r="B2776" s="518">
        <v>206516</v>
      </c>
      <c r="C2776" s="518" t="s">
        <v>2660</v>
      </c>
      <c r="D2776" s="518" t="s">
        <v>726</v>
      </c>
      <c r="E2776" s="859">
        <v>29</v>
      </c>
      <c r="F2776" s="859">
        <v>6</v>
      </c>
      <c r="G2776" s="518" t="s">
        <v>122</v>
      </c>
      <c r="H2776" s="518" t="s">
        <v>373</v>
      </c>
      <c r="I2776" s="518">
        <v>535104</v>
      </c>
    </row>
    <row r="2777" spans="1:9" x14ac:dyDescent="0.2">
      <c r="A2777" s="518" t="s">
        <v>373</v>
      </c>
      <c r="B2777" s="518">
        <v>206532</v>
      </c>
      <c r="C2777" s="518" t="s">
        <v>2660</v>
      </c>
      <c r="D2777" s="518" t="s">
        <v>4916</v>
      </c>
      <c r="E2777" s="859">
        <v>26</v>
      </c>
      <c r="F2777" s="859">
        <v>20</v>
      </c>
      <c r="G2777" s="518" t="s">
        <v>122</v>
      </c>
      <c r="H2777" s="518" t="s">
        <v>373</v>
      </c>
      <c r="I2777" s="518">
        <v>206532</v>
      </c>
    </row>
    <row r="2778" spans="1:9" x14ac:dyDescent="0.2">
      <c r="A2778" s="518" t="s">
        <v>322</v>
      </c>
      <c r="B2778" s="518">
        <v>206565</v>
      </c>
      <c r="C2778" s="518" t="s">
        <v>2660</v>
      </c>
      <c r="D2778" s="518" t="s">
        <v>4917</v>
      </c>
      <c r="E2778" s="859">
        <v>31</v>
      </c>
      <c r="F2778" s="859">
        <v>22</v>
      </c>
      <c r="G2778" s="518" t="s">
        <v>122</v>
      </c>
      <c r="H2778" s="518" t="s">
        <v>322</v>
      </c>
      <c r="I2778" s="518">
        <v>206565</v>
      </c>
    </row>
    <row r="2779" spans="1:9" x14ac:dyDescent="0.2">
      <c r="A2779" s="518" t="s">
        <v>322</v>
      </c>
      <c r="B2779" s="518">
        <v>206649</v>
      </c>
      <c r="C2779" s="518" t="s">
        <v>2660</v>
      </c>
      <c r="D2779" s="518" t="s">
        <v>1702</v>
      </c>
      <c r="E2779" s="859">
        <v>35</v>
      </c>
      <c r="F2779" s="859">
        <v>35</v>
      </c>
      <c r="G2779" s="518" t="s">
        <v>122</v>
      </c>
      <c r="H2779" s="518" t="s">
        <v>322</v>
      </c>
      <c r="I2779" s="518">
        <v>206649</v>
      </c>
    </row>
    <row r="2780" spans="1:9" x14ac:dyDescent="0.2">
      <c r="A2780" s="518" t="s">
        <v>373</v>
      </c>
      <c r="B2780" s="518">
        <v>206656</v>
      </c>
      <c r="C2780" s="518" t="s">
        <v>2660</v>
      </c>
      <c r="D2780" s="518" t="s">
        <v>429</v>
      </c>
      <c r="E2780" s="859">
        <v>35</v>
      </c>
      <c r="F2780" s="859">
        <v>13</v>
      </c>
      <c r="G2780" s="518" t="s">
        <v>122</v>
      </c>
      <c r="H2780" s="518" t="s">
        <v>373</v>
      </c>
      <c r="I2780" s="518">
        <v>207084</v>
      </c>
    </row>
    <row r="2781" spans="1:9" x14ac:dyDescent="0.2">
      <c r="A2781" s="518" t="s">
        <v>322</v>
      </c>
      <c r="B2781" s="518">
        <v>206664</v>
      </c>
      <c r="C2781" s="518" t="s">
        <v>2660</v>
      </c>
      <c r="D2781" s="518" t="s">
        <v>6658</v>
      </c>
      <c r="E2781" s="859">
        <v>25</v>
      </c>
      <c r="F2781" s="859">
        <v>22</v>
      </c>
      <c r="G2781" s="518" t="s">
        <v>122</v>
      </c>
      <c r="H2781" s="518" t="s">
        <v>322</v>
      </c>
      <c r="I2781" s="518">
        <v>402750</v>
      </c>
    </row>
    <row r="2782" spans="1:9" x14ac:dyDescent="0.2">
      <c r="A2782" s="518" t="s">
        <v>373</v>
      </c>
      <c r="B2782" s="518">
        <v>206672</v>
      </c>
      <c r="C2782" s="518" t="s">
        <v>2660</v>
      </c>
      <c r="D2782" s="518" t="s">
        <v>406</v>
      </c>
      <c r="E2782" s="859">
        <v>31</v>
      </c>
      <c r="F2782" s="859">
        <v>30</v>
      </c>
      <c r="G2782" s="518" t="s">
        <v>122</v>
      </c>
      <c r="H2782" s="518" t="s">
        <v>373</v>
      </c>
      <c r="I2782" s="518">
        <v>206672</v>
      </c>
    </row>
    <row r="2783" spans="1:9" x14ac:dyDescent="0.2">
      <c r="A2783" s="518" t="s">
        <v>322</v>
      </c>
      <c r="B2783" s="518">
        <v>206698</v>
      </c>
      <c r="C2783" s="518" t="s">
        <v>2660</v>
      </c>
      <c r="D2783" s="518" t="s">
        <v>1955</v>
      </c>
      <c r="E2783" s="859">
        <v>21</v>
      </c>
      <c r="F2783" s="859">
        <v>12</v>
      </c>
      <c r="G2783" s="518" t="s">
        <v>122</v>
      </c>
      <c r="H2783" s="518" t="s">
        <v>322</v>
      </c>
      <c r="I2783" s="518">
        <v>206698</v>
      </c>
    </row>
    <row r="2784" spans="1:9" x14ac:dyDescent="0.2">
      <c r="A2784" s="518" t="s">
        <v>373</v>
      </c>
      <c r="B2784" s="518">
        <v>206706</v>
      </c>
      <c r="C2784" s="518" t="s">
        <v>2660</v>
      </c>
      <c r="D2784" s="518" t="s">
        <v>459</v>
      </c>
      <c r="E2784" s="859">
        <v>35</v>
      </c>
      <c r="F2784" s="859">
        <v>35</v>
      </c>
      <c r="G2784" s="518" t="s">
        <v>122</v>
      </c>
      <c r="H2784" s="518" t="s">
        <v>373</v>
      </c>
      <c r="I2784" s="518">
        <v>206706</v>
      </c>
    </row>
    <row r="2785" spans="1:9" x14ac:dyDescent="0.2">
      <c r="A2785" s="518" t="s">
        <v>373</v>
      </c>
      <c r="B2785" s="518">
        <v>206714</v>
      </c>
      <c r="C2785" s="518" t="s">
        <v>2660</v>
      </c>
      <c r="D2785" s="518" t="s">
        <v>735</v>
      </c>
      <c r="E2785" s="859">
        <v>31</v>
      </c>
      <c r="F2785" s="859">
        <v>28</v>
      </c>
      <c r="G2785" s="518" t="s">
        <v>122</v>
      </c>
      <c r="H2785" s="518" t="s">
        <v>373</v>
      </c>
      <c r="I2785" s="518">
        <v>206334</v>
      </c>
    </row>
    <row r="2786" spans="1:9" x14ac:dyDescent="0.2">
      <c r="A2786" s="518" t="s">
        <v>373</v>
      </c>
      <c r="B2786" s="518">
        <v>206722</v>
      </c>
      <c r="C2786" s="518" t="s">
        <v>2660</v>
      </c>
      <c r="D2786" s="518" t="s">
        <v>558</v>
      </c>
      <c r="E2786" s="859">
        <v>34</v>
      </c>
      <c r="F2786" s="859">
        <v>5</v>
      </c>
      <c r="G2786" s="518" t="s">
        <v>122</v>
      </c>
      <c r="H2786" s="518" t="s">
        <v>373</v>
      </c>
      <c r="I2786" s="518">
        <v>206672</v>
      </c>
    </row>
    <row r="2787" spans="1:9" x14ac:dyDescent="0.2">
      <c r="A2787" s="518" t="s">
        <v>322</v>
      </c>
      <c r="B2787" s="518">
        <v>206730</v>
      </c>
      <c r="C2787" s="518" t="s">
        <v>2660</v>
      </c>
      <c r="D2787" s="518" t="s">
        <v>2176</v>
      </c>
      <c r="E2787" s="859">
        <v>34</v>
      </c>
      <c r="F2787" s="859">
        <v>28</v>
      </c>
      <c r="G2787" s="518" t="s">
        <v>122</v>
      </c>
      <c r="H2787" s="518" t="s">
        <v>322</v>
      </c>
      <c r="I2787" s="518">
        <v>206730</v>
      </c>
    </row>
    <row r="2788" spans="1:9" x14ac:dyDescent="0.2">
      <c r="A2788" s="518" t="s">
        <v>373</v>
      </c>
      <c r="B2788" s="518">
        <v>206755</v>
      </c>
      <c r="C2788" s="518" t="s">
        <v>2660</v>
      </c>
      <c r="D2788" s="518" t="s">
        <v>1139</v>
      </c>
      <c r="E2788" s="859">
        <v>26</v>
      </c>
      <c r="F2788" s="859">
        <v>26</v>
      </c>
      <c r="G2788" s="518" t="s">
        <v>122</v>
      </c>
      <c r="H2788" s="518" t="s">
        <v>373</v>
      </c>
      <c r="I2788" s="518">
        <v>206755</v>
      </c>
    </row>
    <row r="2789" spans="1:9" x14ac:dyDescent="0.2">
      <c r="A2789" s="518" t="s">
        <v>373</v>
      </c>
      <c r="B2789" s="518">
        <v>206805</v>
      </c>
      <c r="C2789" s="518" t="s">
        <v>2660</v>
      </c>
      <c r="D2789" s="518" t="s">
        <v>1030</v>
      </c>
      <c r="E2789" s="859">
        <v>28</v>
      </c>
      <c r="F2789" s="859">
        <v>15</v>
      </c>
      <c r="G2789" s="518" t="s">
        <v>122</v>
      </c>
      <c r="H2789" s="518" t="s">
        <v>373</v>
      </c>
      <c r="I2789" s="518">
        <v>535104</v>
      </c>
    </row>
    <row r="2790" spans="1:9" x14ac:dyDescent="0.2">
      <c r="A2790" s="518" t="s">
        <v>373</v>
      </c>
      <c r="B2790" s="518">
        <v>206839</v>
      </c>
      <c r="C2790" s="518" t="s">
        <v>2660</v>
      </c>
      <c r="D2790" s="518" t="s">
        <v>682</v>
      </c>
      <c r="E2790" s="859">
        <v>33</v>
      </c>
      <c r="F2790" s="859">
        <v>7</v>
      </c>
      <c r="G2790" s="518" t="s">
        <v>122</v>
      </c>
      <c r="H2790" s="518" t="s">
        <v>373</v>
      </c>
      <c r="I2790" s="518">
        <v>206854</v>
      </c>
    </row>
    <row r="2791" spans="1:9" x14ac:dyDescent="0.2">
      <c r="A2791" s="518" t="s">
        <v>322</v>
      </c>
      <c r="B2791" s="518">
        <v>206847</v>
      </c>
      <c r="C2791" s="518" t="s">
        <v>2660</v>
      </c>
      <c r="D2791" s="518" t="s">
        <v>4998</v>
      </c>
      <c r="E2791" s="859">
        <v>33</v>
      </c>
      <c r="F2791" s="859">
        <v>31</v>
      </c>
      <c r="G2791" s="518" t="s">
        <v>122</v>
      </c>
      <c r="H2791" s="518" t="s">
        <v>322</v>
      </c>
      <c r="I2791" s="518">
        <v>206847</v>
      </c>
    </row>
    <row r="2792" spans="1:9" x14ac:dyDescent="0.2">
      <c r="A2792" s="518" t="s">
        <v>373</v>
      </c>
      <c r="B2792" s="518">
        <v>206854</v>
      </c>
      <c r="C2792" s="518" t="s">
        <v>2660</v>
      </c>
      <c r="D2792" s="518" t="s">
        <v>1163</v>
      </c>
      <c r="E2792" s="859">
        <v>35</v>
      </c>
      <c r="F2792" s="859">
        <v>20</v>
      </c>
      <c r="G2792" s="518" t="s">
        <v>122</v>
      </c>
      <c r="H2792" s="518" t="s">
        <v>373</v>
      </c>
      <c r="I2792" s="518">
        <v>206854</v>
      </c>
    </row>
    <row r="2793" spans="1:9" x14ac:dyDescent="0.2">
      <c r="A2793" s="518" t="s">
        <v>373</v>
      </c>
      <c r="B2793" s="518">
        <v>206870</v>
      </c>
      <c r="C2793" s="518" t="s">
        <v>2660</v>
      </c>
      <c r="D2793" s="518" t="s">
        <v>2742</v>
      </c>
      <c r="E2793" s="859">
        <v>33</v>
      </c>
      <c r="F2793" s="859">
        <v>42</v>
      </c>
      <c r="G2793" s="518" t="s">
        <v>122</v>
      </c>
      <c r="H2793" s="518" t="s">
        <v>373</v>
      </c>
      <c r="I2793" s="518">
        <v>206870</v>
      </c>
    </row>
    <row r="2794" spans="1:9" x14ac:dyDescent="0.2">
      <c r="A2794" s="518" t="s">
        <v>322</v>
      </c>
      <c r="B2794" s="518">
        <v>206888</v>
      </c>
      <c r="C2794" s="518" t="s">
        <v>2660</v>
      </c>
      <c r="D2794" s="518" t="s">
        <v>4670</v>
      </c>
      <c r="E2794" s="859">
        <v>24</v>
      </c>
      <c r="F2794" s="859">
        <v>20</v>
      </c>
      <c r="G2794" s="518" t="s">
        <v>122</v>
      </c>
      <c r="H2794" s="518" t="s">
        <v>322</v>
      </c>
      <c r="I2794" s="518">
        <v>206888</v>
      </c>
    </row>
    <row r="2795" spans="1:9" x14ac:dyDescent="0.2">
      <c r="A2795" s="518" t="s">
        <v>322</v>
      </c>
      <c r="B2795" s="518">
        <v>206912</v>
      </c>
      <c r="C2795" s="518" t="s">
        <v>2660</v>
      </c>
      <c r="D2795" s="518" t="s">
        <v>4671</v>
      </c>
      <c r="E2795" s="859">
        <v>29</v>
      </c>
      <c r="F2795" s="859">
        <v>24</v>
      </c>
      <c r="G2795" s="518" t="s">
        <v>122</v>
      </c>
      <c r="H2795" s="518" t="s">
        <v>322</v>
      </c>
      <c r="I2795" s="518">
        <v>206912</v>
      </c>
    </row>
    <row r="2796" spans="1:9" x14ac:dyDescent="0.2">
      <c r="A2796" s="518" t="s">
        <v>322</v>
      </c>
      <c r="B2796" s="518">
        <v>206953</v>
      </c>
      <c r="C2796" s="518" t="s">
        <v>2660</v>
      </c>
      <c r="D2796" s="518" t="s">
        <v>4688</v>
      </c>
      <c r="E2796" s="859">
        <v>33</v>
      </c>
      <c r="F2796" s="859">
        <v>22</v>
      </c>
      <c r="G2796" s="518" t="s">
        <v>122</v>
      </c>
      <c r="H2796" s="518" t="s">
        <v>322</v>
      </c>
      <c r="I2796" s="518">
        <v>208769</v>
      </c>
    </row>
    <row r="2797" spans="1:9" x14ac:dyDescent="0.2">
      <c r="A2797" s="518" t="s">
        <v>373</v>
      </c>
      <c r="B2797" s="518">
        <v>206961</v>
      </c>
      <c r="C2797" s="518" t="s">
        <v>2660</v>
      </c>
      <c r="D2797" s="518" t="s">
        <v>458</v>
      </c>
      <c r="E2797" s="859">
        <v>29</v>
      </c>
      <c r="F2797" s="859">
        <v>7</v>
      </c>
      <c r="G2797" s="518" t="s">
        <v>122</v>
      </c>
      <c r="H2797" s="518" t="s">
        <v>373</v>
      </c>
      <c r="I2797" s="518">
        <v>206870</v>
      </c>
    </row>
    <row r="2798" spans="1:9" x14ac:dyDescent="0.2">
      <c r="A2798" s="518" t="s">
        <v>373</v>
      </c>
      <c r="B2798" s="518">
        <v>206995</v>
      </c>
      <c r="C2798" s="518" t="s">
        <v>2660</v>
      </c>
      <c r="D2798" s="518" t="s">
        <v>886</v>
      </c>
      <c r="E2798" s="859">
        <v>30</v>
      </c>
      <c r="F2798" s="859">
        <v>10</v>
      </c>
      <c r="G2798" s="518" t="s">
        <v>122</v>
      </c>
      <c r="H2798" s="518" t="s">
        <v>373</v>
      </c>
      <c r="I2798" s="518">
        <v>207084</v>
      </c>
    </row>
    <row r="2799" spans="1:9" x14ac:dyDescent="0.2">
      <c r="A2799" s="518" t="s">
        <v>322</v>
      </c>
      <c r="B2799" s="518">
        <v>207001</v>
      </c>
      <c r="C2799" s="518" t="s">
        <v>2660</v>
      </c>
      <c r="D2799" s="518" t="s">
        <v>4689</v>
      </c>
      <c r="E2799" s="859">
        <v>32</v>
      </c>
      <c r="F2799" s="859">
        <v>28</v>
      </c>
      <c r="G2799" s="518" t="s">
        <v>122</v>
      </c>
      <c r="H2799" s="518" t="s">
        <v>322</v>
      </c>
      <c r="I2799" s="518">
        <v>207001</v>
      </c>
    </row>
    <row r="2800" spans="1:9" x14ac:dyDescent="0.2">
      <c r="A2800" s="518" t="s">
        <v>373</v>
      </c>
      <c r="B2800" s="518">
        <v>207027</v>
      </c>
      <c r="C2800" s="518" t="s">
        <v>2660</v>
      </c>
      <c r="D2800" s="518" t="s">
        <v>1245</v>
      </c>
      <c r="E2800" s="859">
        <v>31</v>
      </c>
      <c r="F2800" s="859">
        <v>31</v>
      </c>
      <c r="G2800" s="518" t="s">
        <v>122</v>
      </c>
      <c r="H2800" s="518" t="s">
        <v>373</v>
      </c>
      <c r="I2800" s="518">
        <v>207027</v>
      </c>
    </row>
    <row r="2801" spans="1:9" x14ac:dyDescent="0.2">
      <c r="A2801" s="518" t="s">
        <v>373</v>
      </c>
      <c r="B2801" s="518">
        <v>207043</v>
      </c>
      <c r="C2801" s="518" t="s">
        <v>2660</v>
      </c>
      <c r="D2801" s="518" t="s">
        <v>740</v>
      </c>
      <c r="E2801" s="859">
        <v>34</v>
      </c>
      <c r="F2801" s="859">
        <v>0</v>
      </c>
      <c r="G2801" s="518" t="s">
        <v>122</v>
      </c>
      <c r="H2801" s="518" t="s">
        <v>373</v>
      </c>
      <c r="I2801" s="518">
        <v>207043</v>
      </c>
    </row>
    <row r="2802" spans="1:9" x14ac:dyDescent="0.2">
      <c r="A2802" s="518" t="s">
        <v>373</v>
      </c>
      <c r="B2802" s="518">
        <v>207076</v>
      </c>
      <c r="C2802" s="518" t="s">
        <v>2660</v>
      </c>
      <c r="D2802" s="518" t="s">
        <v>1284</v>
      </c>
      <c r="E2802" s="859">
        <v>23</v>
      </c>
      <c r="F2802" s="859">
        <v>5</v>
      </c>
      <c r="G2802" s="518" t="s">
        <v>122</v>
      </c>
      <c r="H2802" s="518" t="s">
        <v>373</v>
      </c>
      <c r="I2802" s="518">
        <v>206532</v>
      </c>
    </row>
    <row r="2803" spans="1:9" x14ac:dyDescent="0.2">
      <c r="A2803" s="518" t="s">
        <v>373</v>
      </c>
      <c r="B2803" s="518">
        <v>207084</v>
      </c>
      <c r="C2803" s="518" t="s">
        <v>2660</v>
      </c>
      <c r="D2803" s="518" t="s">
        <v>663</v>
      </c>
      <c r="E2803" s="859">
        <v>35</v>
      </c>
      <c r="F2803" s="859">
        <v>20</v>
      </c>
      <c r="G2803" s="518" t="s">
        <v>122</v>
      </c>
      <c r="H2803" s="518" t="s">
        <v>373</v>
      </c>
      <c r="I2803" s="518">
        <v>207084</v>
      </c>
    </row>
    <row r="2804" spans="1:9" x14ac:dyDescent="0.2">
      <c r="A2804" s="518" t="s">
        <v>373</v>
      </c>
      <c r="B2804" s="518">
        <v>207092</v>
      </c>
      <c r="C2804" s="518" t="s">
        <v>2660</v>
      </c>
      <c r="D2804" s="518" t="s">
        <v>7913</v>
      </c>
      <c r="E2804" s="859">
        <v>34</v>
      </c>
      <c r="F2804" s="859">
        <v>34</v>
      </c>
      <c r="G2804" s="518" t="s">
        <v>122</v>
      </c>
      <c r="H2804" s="518" t="s">
        <v>373</v>
      </c>
      <c r="I2804" s="518">
        <v>207092</v>
      </c>
    </row>
    <row r="2805" spans="1:9" x14ac:dyDescent="0.2">
      <c r="A2805" s="518" t="s">
        <v>373</v>
      </c>
      <c r="B2805" s="518">
        <v>207100</v>
      </c>
      <c r="C2805" s="518" t="s">
        <v>2660</v>
      </c>
      <c r="D2805" s="518" t="s">
        <v>527</v>
      </c>
      <c r="E2805" s="859">
        <v>31</v>
      </c>
      <c r="F2805" s="859">
        <v>5</v>
      </c>
      <c r="G2805" s="518" t="s">
        <v>122</v>
      </c>
      <c r="H2805" s="518" t="s">
        <v>373</v>
      </c>
      <c r="I2805" s="518">
        <v>207100</v>
      </c>
    </row>
    <row r="2806" spans="1:9" x14ac:dyDescent="0.2">
      <c r="A2806" s="518" t="s">
        <v>373</v>
      </c>
      <c r="B2806" s="518">
        <v>207126</v>
      </c>
      <c r="C2806" s="518" t="s">
        <v>2660</v>
      </c>
      <c r="D2806" s="518" t="s">
        <v>6720</v>
      </c>
      <c r="E2806" s="859">
        <v>20</v>
      </c>
      <c r="F2806" s="859">
        <v>0</v>
      </c>
      <c r="G2806" s="518" t="s">
        <v>122</v>
      </c>
      <c r="H2806" s="518" t="s">
        <v>373</v>
      </c>
      <c r="I2806" s="518">
        <v>207126</v>
      </c>
    </row>
    <row r="2807" spans="1:9" x14ac:dyDescent="0.2">
      <c r="A2807" s="518" t="s">
        <v>373</v>
      </c>
      <c r="B2807" s="518">
        <v>207167</v>
      </c>
      <c r="C2807" s="518" t="s">
        <v>2660</v>
      </c>
      <c r="D2807" s="518" t="s">
        <v>717</v>
      </c>
      <c r="E2807" s="859">
        <v>22</v>
      </c>
      <c r="F2807" s="859">
        <v>22</v>
      </c>
      <c r="G2807" s="518" t="s">
        <v>122</v>
      </c>
      <c r="H2807" s="518" t="s">
        <v>373</v>
      </c>
      <c r="I2807" s="518">
        <v>207167</v>
      </c>
    </row>
    <row r="2808" spans="1:9" x14ac:dyDescent="0.2">
      <c r="A2808" s="518" t="s">
        <v>373</v>
      </c>
      <c r="B2808" s="518">
        <v>207191</v>
      </c>
      <c r="C2808" s="518" t="s">
        <v>2660</v>
      </c>
      <c r="D2808" s="518" t="s">
        <v>950</v>
      </c>
      <c r="E2808" s="859">
        <v>24</v>
      </c>
      <c r="F2808" s="859">
        <v>3</v>
      </c>
      <c r="G2808" s="518" t="s">
        <v>122</v>
      </c>
      <c r="H2808" s="518" t="s">
        <v>373</v>
      </c>
      <c r="I2808" s="518">
        <v>206870</v>
      </c>
    </row>
    <row r="2809" spans="1:9" x14ac:dyDescent="0.2">
      <c r="A2809" s="518" t="s">
        <v>373</v>
      </c>
      <c r="B2809" s="518">
        <v>207266</v>
      </c>
      <c r="C2809" s="518" t="s">
        <v>2660</v>
      </c>
      <c r="D2809" s="518" t="s">
        <v>797</v>
      </c>
      <c r="E2809" s="859">
        <v>28</v>
      </c>
      <c r="F2809" s="859">
        <v>28</v>
      </c>
      <c r="G2809" s="518" t="s">
        <v>122</v>
      </c>
      <c r="H2809" s="518" t="s">
        <v>373</v>
      </c>
      <c r="I2809" s="518">
        <v>207266</v>
      </c>
    </row>
    <row r="2810" spans="1:9" x14ac:dyDescent="0.2">
      <c r="A2810" s="518" t="s">
        <v>373</v>
      </c>
      <c r="B2810" s="518">
        <v>207290</v>
      </c>
      <c r="C2810" s="518" t="s">
        <v>2660</v>
      </c>
      <c r="D2810" s="518" t="s">
        <v>1315</v>
      </c>
      <c r="E2810" s="859">
        <v>34</v>
      </c>
      <c r="F2810" s="859">
        <v>12</v>
      </c>
      <c r="G2810" s="518" t="s">
        <v>122</v>
      </c>
      <c r="H2810" s="518" t="s">
        <v>373</v>
      </c>
      <c r="I2810" s="518">
        <v>638601</v>
      </c>
    </row>
    <row r="2811" spans="1:9" x14ac:dyDescent="0.2">
      <c r="A2811" s="518" t="s">
        <v>373</v>
      </c>
      <c r="B2811" s="518">
        <v>207431</v>
      </c>
      <c r="C2811" s="518" t="s">
        <v>2660</v>
      </c>
      <c r="D2811" s="518" t="s">
        <v>616</v>
      </c>
      <c r="E2811" s="859">
        <v>21</v>
      </c>
      <c r="F2811" s="859">
        <v>5</v>
      </c>
      <c r="G2811" s="518" t="s">
        <v>122</v>
      </c>
      <c r="H2811" s="518" t="s">
        <v>373</v>
      </c>
      <c r="I2811" s="518">
        <v>182261</v>
      </c>
    </row>
    <row r="2812" spans="1:9" x14ac:dyDescent="0.2">
      <c r="A2812" s="518" t="s">
        <v>373</v>
      </c>
      <c r="B2812" s="518">
        <v>207464</v>
      </c>
      <c r="C2812" s="518" t="s">
        <v>2660</v>
      </c>
      <c r="D2812" s="518" t="s">
        <v>932</v>
      </c>
      <c r="E2812" s="859">
        <v>31</v>
      </c>
      <c r="F2812" s="859">
        <v>31</v>
      </c>
      <c r="G2812" s="518" t="s">
        <v>122</v>
      </c>
      <c r="H2812" s="518" t="s">
        <v>373</v>
      </c>
      <c r="I2812" s="518">
        <v>207464</v>
      </c>
    </row>
    <row r="2813" spans="1:9" x14ac:dyDescent="0.2">
      <c r="A2813" s="518" t="s">
        <v>373</v>
      </c>
      <c r="B2813" s="518">
        <v>207472</v>
      </c>
      <c r="C2813" s="518" t="s">
        <v>2660</v>
      </c>
      <c r="D2813" s="518" t="s">
        <v>538</v>
      </c>
      <c r="E2813" s="859">
        <v>25</v>
      </c>
      <c r="F2813" s="859">
        <v>25</v>
      </c>
      <c r="G2813" s="518" t="s">
        <v>122</v>
      </c>
      <c r="H2813" s="518" t="s">
        <v>373</v>
      </c>
      <c r="I2813" s="518">
        <v>207472</v>
      </c>
    </row>
    <row r="2814" spans="1:9" x14ac:dyDescent="0.2">
      <c r="A2814" s="518" t="s">
        <v>373</v>
      </c>
      <c r="B2814" s="518">
        <v>207480</v>
      </c>
      <c r="C2814" s="518" t="s">
        <v>2660</v>
      </c>
      <c r="D2814" s="518" t="s">
        <v>746</v>
      </c>
      <c r="E2814" s="859">
        <v>34</v>
      </c>
      <c r="F2814" s="859">
        <v>34</v>
      </c>
      <c r="G2814" s="518" t="s">
        <v>122</v>
      </c>
      <c r="H2814" s="518" t="s">
        <v>373</v>
      </c>
      <c r="I2814" s="518">
        <v>207480</v>
      </c>
    </row>
    <row r="2815" spans="1:9" x14ac:dyDescent="0.2">
      <c r="A2815" s="518" t="s">
        <v>227</v>
      </c>
      <c r="B2815" s="518">
        <v>207506</v>
      </c>
      <c r="C2815" s="518" t="s">
        <v>2660</v>
      </c>
      <c r="D2815" s="518" t="s">
        <v>447</v>
      </c>
      <c r="E2815" s="859">
        <v>32</v>
      </c>
      <c r="F2815" s="859">
        <v>31</v>
      </c>
      <c r="G2815" s="518" t="s">
        <v>122</v>
      </c>
      <c r="H2815" s="518" t="s">
        <v>227</v>
      </c>
      <c r="I2815" s="518">
        <v>207506</v>
      </c>
    </row>
    <row r="2816" spans="1:9" x14ac:dyDescent="0.2">
      <c r="A2816" s="518" t="s">
        <v>227</v>
      </c>
      <c r="B2816" s="518">
        <v>207514</v>
      </c>
      <c r="C2816" s="518" t="s">
        <v>2660</v>
      </c>
      <c r="D2816" s="518" t="s">
        <v>697</v>
      </c>
      <c r="E2816" s="859">
        <v>21</v>
      </c>
      <c r="F2816" s="859">
        <v>21</v>
      </c>
      <c r="G2816" s="518" t="s">
        <v>122</v>
      </c>
      <c r="H2816" s="518" t="s">
        <v>227</v>
      </c>
      <c r="I2816" s="518">
        <v>207514</v>
      </c>
    </row>
    <row r="2817" spans="1:9" x14ac:dyDescent="0.2">
      <c r="A2817" s="518" t="s">
        <v>322</v>
      </c>
      <c r="B2817" s="518">
        <v>207548</v>
      </c>
      <c r="C2817" s="518" t="s">
        <v>2660</v>
      </c>
      <c r="D2817" s="518" t="s">
        <v>4848</v>
      </c>
      <c r="E2817" s="859">
        <v>34</v>
      </c>
      <c r="F2817" s="859">
        <v>33</v>
      </c>
      <c r="G2817" s="518" t="s">
        <v>122</v>
      </c>
      <c r="H2817" s="518" t="s">
        <v>322</v>
      </c>
      <c r="I2817" s="518">
        <v>207548</v>
      </c>
    </row>
    <row r="2818" spans="1:9" x14ac:dyDescent="0.2">
      <c r="A2818" s="518" t="s">
        <v>322</v>
      </c>
      <c r="B2818" s="518">
        <v>207563</v>
      </c>
      <c r="C2818" s="518" t="s">
        <v>2660</v>
      </c>
      <c r="D2818" s="518" t="s">
        <v>4890</v>
      </c>
      <c r="E2818" s="859">
        <v>34</v>
      </c>
      <c r="F2818" s="859">
        <v>34</v>
      </c>
      <c r="G2818" s="518" t="s">
        <v>122</v>
      </c>
      <c r="H2818" s="518" t="s">
        <v>322</v>
      </c>
      <c r="I2818" s="518">
        <v>207563</v>
      </c>
    </row>
    <row r="2819" spans="1:9" x14ac:dyDescent="0.2">
      <c r="A2819" s="518" t="s">
        <v>227</v>
      </c>
      <c r="B2819" s="518">
        <v>207571</v>
      </c>
      <c r="C2819" s="518" t="s">
        <v>2660</v>
      </c>
      <c r="D2819" s="518" t="s">
        <v>886</v>
      </c>
      <c r="E2819" s="859">
        <v>27</v>
      </c>
      <c r="F2819" s="859">
        <v>27</v>
      </c>
      <c r="G2819" s="518" t="s">
        <v>122</v>
      </c>
      <c r="H2819" s="518" t="s">
        <v>227</v>
      </c>
      <c r="I2819" s="518">
        <v>207571</v>
      </c>
    </row>
    <row r="2820" spans="1:9" x14ac:dyDescent="0.2">
      <c r="A2820" s="518" t="s">
        <v>322</v>
      </c>
      <c r="B2820" s="518">
        <v>207589</v>
      </c>
      <c r="C2820" s="518" t="s">
        <v>2660</v>
      </c>
      <c r="D2820" s="518" t="s">
        <v>4891</v>
      </c>
      <c r="E2820" s="859">
        <v>27</v>
      </c>
      <c r="F2820" s="859">
        <v>16</v>
      </c>
      <c r="G2820" s="518" t="s">
        <v>122</v>
      </c>
      <c r="H2820" s="518" t="s">
        <v>322</v>
      </c>
      <c r="I2820" s="518">
        <v>207589</v>
      </c>
    </row>
    <row r="2821" spans="1:9" x14ac:dyDescent="0.2">
      <c r="A2821" s="518" t="s">
        <v>322</v>
      </c>
      <c r="B2821" s="518">
        <v>207597</v>
      </c>
      <c r="C2821" s="518" t="s">
        <v>2660</v>
      </c>
      <c r="D2821" s="518" t="s">
        <v>924</v>
      </c>
      <c r="E2821" s="859">
        <v>34</v>
      </c>
      <c r="F2821" s="859">
        <v>27</v>
      </c>
      <c r="G2821" s="518" t="s">
        <v>122</v>
      </c>
      <c r="H2821" s="518" t="s">
        <v>322</v>
      </c>
      <c r="I2821" s="518">
        <v>207597</v>
      </c>
    </row>
    <row r="2822" spans="1:9" x14ac:dyDescent="0.2">
      <c r="A2822" s="518" t="s">
        <v>227</v>
      </c>
      <c r="B2822" s="518">
        <v>207621</v>
      </c>
      <c r="C2822" s="518" t="s">
        <v>2660</v>
      </c>
      <c r="D2822" s="518" t="s">
        <v>4892</v>
      </c>
      <c r="E2822" s="859">
        <v>25</v>
      </c>
      <c r="F2822" s="859">
        <v>25</v>
      </c>
      <c r="G2822" s="518" t="s">
        <v>122</v>
      </c>
      <c r="H2822" s="518" t="s">
        <v>227</v>
      </c>
      <c r="I2822" s="518">
        <v>207621</v>
      </c>
    </row>
    <row r="2823" spans="1:9" x14ac:dyDescent="0.2">
      <c r="A2823" s="518" t="s">
        <v>227</v>
      </c>
      <c r="B2823" s="518">
        <v>207688</v>
      </c>
      <c r="C2823" s="518" t="s">
        <v>2660</v>
      </c>
      <c r="D2823" s="518" t="s">
        <v>856</v>
      </c>
      <c r="E2823" s="859">
        <v>28</v>
      </c>
      <c r="F2823" s="859">
        <v>0</v>
      </c>
      <c r="G2823" s="518" t="s">
        <v>122</v>
      </c>
      <c r="H2823" s="518" t="s">
        <v>227</v>
      </c>
      <c r="I2823" s="518">
        <v>207688</v>
      </c>
    </row>
    <row r="2824" spans="1:9" x14ac:dyDescent="0.2">
      <c r="A2824" s="518" t="s">
        <v>322</v>
      </c>
      <c r="B2824" s="518">
        <v>207712</v>
      </c>
      <c r="C2824" s="518" t="s">
        <v>2660</v>
      </c>
      <c r="D2824" s="518" t="s">
        <v>6831</v>
      </c>
      <c r="E2824" s="859">
        <v>22</v>
      </c>
      <c r="F2824" s="859">
        <v>20</v>
      </c>
      <c r="G2824" s="518" t="s">
        <v>122</v>
      </c>
      <c r="H2824" s="518" t="s">
        <v>322</v>
      </c>
      <c r="I2824" s="518">
        <v>207712</v>
      </c>
    </row>
    <row r="2825" spans="1:9" x14ac:dyDescent="0.2">
      <c r="A2825" s="518" t="s">
        <v>322</v>
      </c>
      <c r="B2825" s="518">
        <v>207738</v>
      </c>
      <c r="C2825" s="518" t="s">
        <v>2660</v>
      </c>
      <c r="D2825" s="518" t="s">
        <v>3975</v>
      </c>
      <c r="E2825" s="859">
        <v>28</v>
      </c>
      <c r="F2825" s="859">
        <v>19</v>
      </c>
      <c r="G2825" s="518" t="s">
        <v>122</v>
      </c>
      <c r="H2825" s="518" t="s">
        <v>322</v>
      </c>
      <c r="I2825" s="518">
        <v>207738</v>
      </c>
    </row>
    <row r="2826" spans="1:9" x14ac:dyDescent="0.2">
      <c r="A2826" s="518" t="s">
        <v>204</v>
      </c>
      <c r="B2826" s="518">
        <v>207753</v>
      </c>
      <c r="C2826" s="518" t="s">
        <v>2660</v>
      </c>
      <c r="D2826" s="518" t="s">
        <v>3956</v>
      </c>
      <c r="E2826" s="859">
        <v>26</v>
      </c>
      <c r="F2826" s="859">
        <v>26</v>
      </c>
      <c r="G2826" s="518" t="s">
        <v>122</v>
      </c>
      <c r="H2826" s="518" t="s">
        <v>204</v>
      </c>
      <c r="I2826" s="518">
        <v>207753</v>
      </c>
    </row>
    <row r="2827" spans="1:9" x14ac:dyDescent="0.2">
      <c r="A2827" s="518" t="s">
        <v>204</v>
      </c>
      <c r="B2827" s="518">
        <v>207795</v>
      </c>
      <c r="C2827" s="518" t="s">
        <v>2660</v>
      </c>
      <c r="D2827" s="518" t="s">
        <v>943</v>
      </c>
      <c r="E2827" s="859">
        <v>25</v>
      </c>
      <c r="F2827" s="859">
        <v>10</v>
      </c>
      <c r="G2827" s="518" t="s">
        <v>122</v>
      </c>
      <c r="H2827" s="518" t="s">
        <v>204</v>
      </c>
      <c r="I2827" s="518">
        <v>403287</v>
      </c>
    </row>
    <row r="2828" spans="1:9" x14ac:dyDescent="0.2">
      <c r="A2828" s="518" t="s">
        <v>322</v>
      </c>
      <c r="B2828" s="518">
        <v>207878</v>
      </c>
      <c r="C2828" s="518" t="s">
        <v>2660</v>
      </c>
      <c r="D2828" s="518" t="s">
        <v>8109</v>
      </c>
      <c r="E2828" s="859">
        <v>32</v>
      </c>
      <c r="F2828" s="859">
        <v>14</v>
      </c>
      <c r="G2828" s="518" t="s">
        <v>122</v>
      </c>
      <c r="H2828" s="518" t="s">
        <v>322</v>
      </c>
      <c r="I2828" s="518">
        <v>450478</v>
      </c>
    </row>
    <row r="2829" spans="1:9" x14ac:dyDescent="0.2">
      <c r="A2829" s="518" t="s">
        <v>204</v>
      </c>
      <c r="B2829" s="518">
        <v>207894</v>
      </c>
      <c r="C2829" s="518" t="s">
        <v>2660</v>
      </c>
      <c r="D2829" s="518" t="s">
        <v>447</v>
      </c>
      <c r="E2829" s="859">
        <v>31</v>
      </c>
      <c r="F2829" s="859">
        <v>31</v>
      </c>
      <c r="G2829" s="518" t="s">
        <v>122</v>
      </c>
      <c r="H2829" s="518" t="s">
        <v>204</v>
      </c>
      <c r="I2829" s="518">
        <v>207894</v>
      </c>
    </row>
    <row r="2830" spans="1:9" x14ac:dyDescent="0.2">
      <c r="A2830" s="518" t="s">
        <v>322</v>
      </c>
      <c r="B2830" s="518">
        <v>207902</v>
      </c>
      <c r="C2830" s="518" t="s">
        <v>2660</v>
      </c>
      <c r="D2830" s="518" t="s">
        <v>4976</v>
      </c>
      <c r="E2830" s="859">
        <v>14</v>
      </c>
      <c r="F2830" s="859">
        <v>4</v>
      </c>
      <c r="G2830" s="518" t="s">
        <v>122</v>
      </c>
      <c r="H2830" s="518" t="s">
        <v>322</v>
      </c>
      <c r="I2830" s="518">
        <v>206433</v>
      </c>
    </row>
    <row r="2831" spans="1:9" x14ac:dyDescent="0.2">
      <c r="A2831" s="518" t="s">
        <v>204</v>
      </c>
      <c r="B2831" s="518">
        <v>207910</v>
      </c>
      <c r="C2831" s="518" t="s">
        <v>2660</v>
      </c>
      <c r="D2831" s="518" t="s">
        <v>327</v>
      </c>
      <c r="E2831" s="859">
        <v>34</v>
      </c>
      <c r="F2831" s="859">
        <v>34</v>
      </c>
      <c r="G2831" s="518" t="s">
        <v>122</v>
      </c>
      <c r="H2831" s="518" t="s">
        <v>204</v>
      </c>
      <c r="I2831" s="518">
        <v>207910</v>
      </c>
    </row>
    <row r="2832" spans="1:9" x14ac:dyDescent="0.2">
      <c r="A2832" s="518" t="s">
        <v>322</v>
      </c>
      <c r="B2832" s="518">
        <v>207936</v>
      </c>
      <c r="C2832" s="518" t="s">
        <v>2660</v>
      </c>
      <c r="D2832" s="518" t="s">
        <v>4651</v>
      </c>
      <c r="E2832" s="859">
        <v>33</v>
      </c>
      <c r="F2832" s="859">
        <v>26</v>
      </c>
      <c r="G2832" s="518" t="s">
        <v>122</v>
      </c>
      <c r="H2832" s="518" t="s">
        <v>322</v>
      </c>
      <c r="I2832" s="518">
        <v>207936</v>
      </c>
    </row>
    <row r="2833" spans="1:9" x14ac:dyDescent="0.2">
      <c r="A2833" s="518" t="s">
        <v>322</v>
      </c>
      <c r="B2833" s="518">
        <v>207951</v>
      </c>
      <c r="C2833" s="518" t="s">
        <v>2660</v>
      </c>
      <c r="D2833" s="518" t="s">
        <v>4050</v>
      </c>
      <c r="E2833" s="859">
        <v>34</v>
      </c>
      <c r="F2833" s="859">
        <v>25</v>
      </c>
      <c r="G2833" s="518" t="s">
        <v>122</v>
      </c>
      <c r="H2833" s="518" t="s">
        <v>322</v>
      </c>
      <c r="I2833" s="518">
        <v>207951</v>
      </c>
    </row>
    <row r="2834" spans="1:9" x14ac:dyDescent="0.2">
      <c r="A2834" s="518" t="s">
        <v>204</v>
      </c>
      <c r="B2834" s="518">
        <v>207969</v>
      </c>
      <c r="C2834" s="518" t="s">
        <v>2660</v>
      </c>
      <c r="D2834" s="518" t="s">
        <v>428</v>
      </c>
      <c r="E2834" s="859">
        <v>18</v>
      </c>
      <c r="F2834" s="859">
        <v>18</v>
      </c>
      <c r="G2834" s="518" t="s">
        <v>122</v>
      </c>
      <c r="H2834" s="518" t="s">
        <v>204</v>
      </c>
      <c r="I2834" s="518">
        <v>419507</v>
      </c>
    </row>
    <row r="2835" spans="1:9" x14ac:dyDescent="0.2">
      <c r="A2835" s="518" t="s">
        <v>204</v>
      </c>
      <c r="B2835" s="518">
        <v>207985</v>
      </c>
      <c r="C2835" s="518" t="s">
        <v>2660</v>
      </c>
      <c r="D2835" s="518" t="s">
        <v>1013</v>
      </c>
      <c r="E2835" s="859">
        <v>26</v>
      </c>
      <c r="F2835" s="859">
        <v>18</v>
      </c>
      <c r="G2835" s="518" t="s">
        <v>122</v>
      </c>
      <c r="H2835" s="518" t="s">
        <v>204</v>
      </c>
      <c r="I2835" s="518">
        <v>207985</v>
      </c>
    </row>
    <row r="2836" spans="1:9" x14ac:dyDescent="0.2">
      <c r="A2836" s="518" t="s">
        <v>204</v>
      </c>
      <c r="B2836" s="518">
        <v>207993</v>
      </c>
      <c r="C2836" s="518" t="s">
        <v>2660</v>
      </c>
      <c r="D2836" s="518" t="s">
        <v>697</v>
      </c>
      <c r="E2836" s="859">
        <v>18</v>
      </c>
      <c r="F2836" s="859">
        <v>17</v>
      </c>
      <c r="G2836" s="518" t="s">
        <v>122</v>
      </c>
      <c r="H2836" s="518" t="s">
        <v>204</v>
      </c>
      <c r="I2836" s="518">
        <v>162735</v>
      </c>
    </row>
    <row r="2837" spans="1:9" x14ac:dyDescent="0.2">
      <c r="A2837" s="518" t="s">
        <v>322</v>
      </c>
      <c r="B2837" s="518">
        <v>208009</v>
      </c>
      <c r="C2837" s="518" t="s">
        <v>2660</v>
      </c>
      <c r="D2837" s="518" t="s">
        <v>4061</v>
      </c>
      <c r="E2837" s="859">
        <v>21</v>
      </c>
      <c r="F2837" s="859">
        <v>11</v>
      </c>
      <c r="G2837" s="518" t="s">
        <v>122</v>
      </c>
      <c r="H2837" s="518" t="s">
        <v>322</v>
      </c>
      <c r="I2837" s="518">
        <v>402784</v>
      </c>
    </row>
    <row r="2838" spans="1:9" x14ac:dyDescent="0.2">
      <c r="A2838" s="518" t="s">
        <v>204</v>
      </c>
      <c r="B2838" s="518">
        <v>208033</v>
      </c>
      <c r="C2838" s="518" t="s">
        <v>2660</v>
      </c>
      <c r="D2838" s="518" t="s">
        <v>1153</v>
      </c>
      <c r="E2838" s="859">
        <v>28</v>
      </c>
      <c r="F2838" s="859">
        <v>28</v>
      </c>
      <c r="G2838" s="518" t="s">
        <v>122</v>
      </c>
      <c r="H2838" s="518" t="s">
        <v>204</v>
      </c>
      <c r="I2838" s="518">
        <v>208033</v>
      </c>
    </row>
    <row r="2839" spans="1:9" x14ac:dyDescent="0.2">
      <c r="A2839" s="518" t="s">
        <v>204</v>
      </c>
      <c r="B2839" s="518">
        <v>208058</v>
      </c>
      <c r="C2839" s="518" t="s">
        <v>2660</v>
      </c>
      <c r="D2839" s="518" t="s">
        <v>450</v>
      </c>
      <c r="E2839" s="859">
        <v>22</v>
      </c>
      <c r="F2839" s="859">
        <v>22</v>
      </c>
      <c r="G2839" s="518" t="s">
        <v>122</v>
      </c>
      <c r="H2839" s="518" t="s">
        <v>204</v>
      </c>
      <c r="I2839" s="518">
        <v>208058</v>
      </c>
    </row>
    <row r="2840" spans="1:9" x14ac:dyDescent="0.2">
      <c r="A2840" s="518" t="s">
        <v>204</v>
      </c>
      <c r="B2840" s="518">
        <v>208397</v>
      </c>
      <c r="C2840" s="518" t="s">
        <v>2660</v>
      </c>
      <c r="D2840" s="518" t="s">
        <v>856</v>
      </c>
      <c r="E2840" s="859">
        <v>16</v>
      </c>
      <c r="F2840" s="859">
        <v>15</v>
      </c>
      <c r="G2840" s="518" t="s">
        <v>122</v>
      </c>
      <c r="H2840" s="518" t="s">
        <v>204</v>
      </c>
      <c r="I2840" s="518">
        <v>208397</v>
      </c>
    </row>
    <row r="2841" spans="1:9" x14ac:dyDescent="0.2">
      <c r="A2841" s="518" t="s">
        <v>322</v>
      </c>
      <c r="B2841" s="518">
        <v>208579</v>
      </c>
      <c r="C2841" s="518" t="s">
        <v>2660</v>
      </c>
      <c r="D2841" s="518" t="s">
        <v>4049</v>
      </c>
      <c r="E2841" s="859">
        <v>23</v>
      </c>
      <c r="F2841" s="859">
        <v>0</v>
      </c>
      <c r="G2841" s="518" t="s">
        <v>122</v>
      </c>
      <c r="H2841" s="518" t="s">
        <v>322</v>
      </c>
      <c r="I2841" s="518">
        <v>208579</v>
      </c>
    </row>
    <row r="2842" spans="1:9" x14ac:dyDescent="0.2">
      <c r="A2842" s="518" t="s">
        <v>204</v>
      </c>
      <c r="B2842" s="518">
        <v>208587</v>
      </c>
      <c r="C2842" s="518" t="s">
        <v>2660</v>
      </c>
      <c r="D2842" s="518" t="s">
        <v>950</v>
      </c>
      <c r="E2842" s="859">
        <v>24</v>
      </c>
      <c r="F2842" s="859">
        <v>17</v>
      </c>
      <c r="G2842" s="518" t="s">
        <v>122</v>
      </c>
      <c r="H2842" s="518" t="s">
        <v>204</v>
      </c>
      <c r="I2842" s="518">
        <v>162743</v>
      </c>
    </row>
    <row r="2843" spans="1:9" x14ac:dyDescent="0.2">
      <c r="A2843" s="518" t="s">
        <v>204</v>
      </c>
      <c r="B2843" s="518">
        <v>208629</v>
      </c>
      <c r="C2843" s="518" t="s">
        <v>2660</v>
      </c>
      <c r="D2843" s="518" t="s">
        <v>1702</v>
      </c>
      <c r="E2843" s="859">
        <v>22</v>
      </c>
      <c r="F2843" s="859">
        <v>22</v>
      </c>
      <c r="G2843" s="518" t="s">
        <v>122</v>
      </c>
      <c r="H2843" s="518" t="s">
        <v>204</v>
      </c>
      <c r="I2843" s="518">
        <v>208629</v>
      </c>
    </row>
    <row r="2844" spans="1:9" x14ac:dyDescent="0.2">
      <c r="A2844" s="518" t="s">
        <v>322</v>
      </c>
      <c r="B2844" s="518">
        <v>208769</v>
      </c>
      <c r="C2844" s="518" t="s">
        <v>2660</v>
      </c>
      <c r="D2844" s="518" t="s">
        <v>5128</v>
      </c>
      <c r="E2844" s="859">
        <v>16</v>
      </c>
      <c r="F2844" s="859">
        <v>9</v>
      </c>
      <c r="G2844" s="518" t="s">
        <v>122</v>
      </c>
      <c r="H2844" s="518" t="s">
        <v>322</v>
      </c>
      <c r="I2844" s="518">
        <v>208769</v>
      </c>
    </row>
    <row r="2845" spans="1:9" x14ac:dyDescent="0.2">
      <c r="A2845" s="518" t="s">
        <v>204</v>
      </c>
      <c r="B2845" s="518">
        <v>208918</v>
      </c>
      <c r="C2845" s="518" t="s">
        <v>2660</v>
      </c>
      <c r="D2845" s="518" t="s">
        <v>3498</v>
      </c>
      <c r="E2845" s="859">
        <v>31</v>
      </c>
      <c r="F2845" s="859">
        <v>31</v>
      </c>
      <c r="G2845" s="518" t="s">
        <v>122</v>
      </c>
      <c r="H2845" s="518" t="s">
        <v>204</v>
      </c>
      <c r="I2845" s="518">
        <v>208918</v>
      </c>
    </row>
    <row r="2846" spans="1:9" x14ac:dyDescent="0.2">
      <c r="A2846" s="518" t="s">
        <v>204</v>
      </c>
      <c r="B2846" s="518">
        <v>209379</v>
      </c>
      <c r="C2846" s="518" t="s">
        <v>2660</v>
      </c>
      <c r="D2846" s="518" t="s">
        <v>4939</v>
      </c>
      <c r="E2846" s="859">
        <v>32</v>
      </c>
      <c r="F2846" s="859">
        <v>17</v>
      </c>
      <c r="G2846" s="518" t="s">
        <v>122</v>
      </c>
      <c r="H2846" s="518" t="s">
        <v>204</v>
      </c>
      <c r="I2846" s="518">
        <v>207985</v>
      </c>
    </row>
    <row r="2847" spans="1:9" x14ac:dyDescent="0.2">
      <c r="A2847" s="518" t="s">
        <v>322</v>
      </c>
      <c r="B2847" s="518">
        <v>209387</v>
      </c>
      <c r="C2847" s="518" t="s">
        <v>2660</v>
      </c>
      <c r="D2847" s="518" t="s">
        <v>1715</v>
      </c>
      <c r="E2847" s="859">
        <v>34</v>
      </c>
      <c r="F2847" s="859">
        <v>34</v>
      </c>
      <c r="G2847" s="518" t="s">
        <v>122</v>
      </c>
      <c r="H2847" s="518" t="s">
        <v>322</v>
      </c>
      <c r="I2847" s="518">
        <v>209387</v>
      </c>
    </row>
    <row r="2848" spans="1:9" x14ac:dyDescent="0.2">
      <c r="A2848" s="518" t="s">
        <v>204</v>
      </c>
      <c r="B2848" s="518">
        <v>209643</v>
      </c>
      <c r="C2848" s="518" t="s">
        <v>2660</v>
      </c>
      <c r="D2848" s="518" t="s">
        <v>1139</v>
      </c>
      <c r="E2848" s="859">
        <v>35</v>
      </c>
      <c r="F2848" s="859">
        <v>35</v>
      </c>
      <c r="G2848" s="518" t="s">
        <v>122</v>
      </c>
      <c r="H2848" s="518" t="s">
        <v>204</v>
      </c>
      <c r="I2848" s="518">
        <v>209643</v>
      </c>
    </row>
    <row r="2849" spans="1:9" x14ac:dyDescent="0.2">
      <c r="A2849" s="518" t="s">
        <v>322</v>
      </c>
      <c r="B2849" s="518">
        <v>209668</v>
      </c>
      <c r="C2849" s="518" t="s">
        <v>2660</v>
      </c>
      <c r="D2849" s="518" t="s">
        <v>475</v>
      </c>
      <c r="E2849" s="859">
        <v>30</v>
      </c>
      <c r="F2849" s="859">
        <v>20</v>
      </c>
      <c r="G2849" s="518" t="s">
        <v>122</v>
      </c>
      <c r="H2849" s="518" t="s">
        <v>322</v>
      </c>
      <c r="I2849" s="518">
        <v>209668</v>
      </c>
    </row>
    <row r="2850" spans="1:9" x14ac:dyDescent="0.2">
      <c r="A2850" s="518" t="s">
        <v>322</v>
      </c>
      <c r="B2850" s="518">
        <v>209676</v>
      </c>
      <c r="C2850" s="518" t="s">
        <v>2660</v>
      </c>
      <c r="D2850" s="518" t="s">
        <v>5230</v>
      </c>
      <c r="E2850" s="859">
        <v>23</v>
      </c>
      <c r="F2850" s="859">
        <v>7</v>
      </c>
      <c r="G2850" s="518" t="s">
        <v>122</v>
      </c>
      <c r="H2850" s="518" t="s">
        <v>322</v>
      </c>
      <c r="I2850" s="518">
        <v>402750</v>
      </c>
    </row>
    <row r="2851" spans="1:9" x14ac:dyDescent="0.2">
      <c r="A2851" s="518" t="s">
        <v>204</v>
      </c>
      <c r="B2851" s="518">
        <v>209759</v>
      </c>
      <c r="C2851" s="518" t="s">
        <v>2660</v>
      </c>
      <c r="D2851" s="518" t="s">
        <v>610</v>
      </c>
      <c r="E2851" s="859">
        <v>25</v>
      </c>
      <c r="F2851" s="859">
        <v>25</v>
      </c>
      <c r="G2851" s="518" t="s">
        <v>122</v>
      </c>
      <c r="H2851" s="518" t="s">
        <v>204</v>
      </c>
      <c r="I2851" s="518">
        <v>209759</v>
      </c>
    </row>
    <row r="2852" spans="1:9" x14ac:dyDescent="0.2">
      <c r="A2852" s="518" t="s">
        <v>322</v>
      </c>
      <c r="B2852" s="518">
        <v>209775</v>
      </c>
      <c r="C2852" s="518" t="s">
        <v>2660</v>
      </c>
      <c r="D2852" s="518" t="s">
        <v>820</v>
      </c>
      <c r="E2852" s="859">
        <v>31</v>
      </c>
      <c r="F2852" s="859">
        <v>21</v>
      </c>
      <c r="G2852" s="518" t="s">
        <v>122</v>
      </c>
      <c r="H2852" s="518" t="s">
        <v>322</v>
      </c>
      <c r="I2852" s="518">
        <v>209775</v>
      </c>
    </row>
    <row r="2853" spans="1:9" x14ac:dyDescent="0.2">
      <c r="A2853" s="518" t="s">
        <v>204</v>
      </c>
      <c r="B2853" s="518">
        <v>209783</v>
      </c>
      <c r="C2853" s="518" t="s">
        <v>2660</v>
      </c>
      <c r="D2853" s="518" t="s">
        <v>450</v>
      </c>
      <c r="E2853" s="859">
        <v>21</v>
      </c>
      <c r="F2853" s="859">
        <v>21</v>
      </c>
      <c r="G2853" s="518" t="s">
        <v>122</v>
      </c>
      <c r="H2853" s="518" t="s">
        <v>204</v>
      </c>
      <c r="I2853" s="518">
        <v>209783</v>
      </c>
    </row>
    <row r="2854" spans="1:9" x14ac:dyDescent="0.2">
      <c r="A2854" s="518" t="s">
        <v>322</v>
      </c>
      <c r="B2854" s="518">
        <v>209791</v>
      </c>
      <c r="C2854" s="518" t="s">
        <v>2660</v>
      </c>
      <c r="D2854" s="518" t="s">
        <v>608</v>
      </c>
      <c r="E2854" s="859">
        <v>33</v>
      </c>
      <c r="F2854" s="859">
        <v>24</v>
      </c>
      <c r="G2854" s="518" t="s">
        <v>122</v>
      </c>
      <c r="H2854" s="518" t="s">
        <v>322</v>
      </c>
      <c r="I2854" s="518">
        <v>209791</v>
      </c>
    </row>
    <row r="2855" spans="1:9" x14ac:dyDescent="0.2">
      <c r="A2855" s="518" t="s">
        <v>322</v>
      </c>
      <c r="B2855" s="518">
        <v>209817</v>
      </c>
      <c r="C2855" s="518" t="s">
        <v>2660</v>
      </c>
      <c r="D2855" s="518" t="s">
        <v>1832</v>
      </c>
      <c r="E2855" s="859">
        <v>33</v>
      </c>
      <c r="F2855" s="859">
        <v>32</v>
      </c>
      <c r="G2855" s="518" t="s">
        <v>122</v>
      </c>
      <c r="H2855" s="518" t="s">
        <v>322</v>
      </c>
      <c r="I2855" s="518">
        <v>209817</v>
      </c>
    </row>
    <row r="2856" spans="1:9" x14ac:dyDescent="0.2">
      <c r="A2856" s="518" t="s">
        <v>318</v>
      </c>
      <c r="B2856" s="518">
        <v>209999</v>
      </c>
      <c r="C2856" s="518" t="s">
        <v>2660</v>
      </c>
      <c r="D2856" s="518" t="s">
        <v>728</v>
      </c>
      <c r="E2856" s="859">
        <v>19</v>
      </c>
      <c r="F2856" s="859">
        <v>14</v>
      </c>
      <c r="G2856" s="518" t="s">
        <v>122</v>
      </c>
      <c r="H2856" s="518" t="s">
        <v>318</v>
      </c>
      <c r="I2856" s="518">
        <v>209999</v>
      </c>
    </row>
    <row r="2857" spans="1:9" x14ac:dyDescent="0.2">
      <c r="A2857" s="518" t="s">
        <v>199</v>
      </c>
      <c r="B2857" s="518">
        <v>210005</v>
      </c>
      <c r="C2857" s="518" t="s">
        <v>2660</v>
      </c>
      <c r="D2857" s="518" t="s">
        <v>822</v>
      </c>
      <c r="E2857" s="859">
        <v>27</v>
      </c>
      <c r="F2857" s="859">
        <v>19</v>
      </c>
      <c r="G2857" s="518" t="s">
        <v>122</v>
      </c>
      <c r="H2857" s="518" t="s">
        <v>199</v>
      </c>
      <c r="I2857" s="518">
        <v>210005</v>
      </c>
    </row>
    <row r="2858" spans="1:9" x14ac:dyDescent="0.2">
      <c r="A2858" s="518" t="s">
        <v>373</v>
      </c>
      <c r="B2858" s="518">
        <v>210070</v>
      </c>
      <c r="C2858" s="518" t="s">
        <v>2660</v>
      </c>
      <c r="D2858" s="518" t="s">
        <v>7914</v>
      </c>
      <c r="E2858" s="859">
        <v>14</v>
      </c>
      <c r="F2858" s="859">
        <v>5</v>
      </c>
      <c r="G2858" s="518" t="s">
        <v>122</v>
      </c>
      <c r="H2858" s="518" t="s">
        <v>373</v>
      </c>
      <c r="I2858" s="518">
        <v>437871</v>
      </c>
    </row>
    <row r="2859" spans="1:9" x14ac:dyDescent="0.2">
      <c r="A2859" s="518" t="s">
        <v>263</v>
      </c>
      <c r="B2859" s="518">
        <v>210153</v>
      </c>
      <c r="C2859" s="518" t="s">
        <v>2660</v>
      </c>
      <c r="D2859" s="518" t="s">
        <v>5037</v>
      </c>
      <c r="E2859" s="859">
        <v>29</v>
      </c>
      <c r="F2859" s="859">
        <v>29</v>
      </c>
      <c r="G2859" s="518" t="s">
        <v>122</v>
      </c>
      <c r="H2859" s="518" t="s">
        <v>263</v>
      </c>
      <c r="I2859" s="518">
        <v>210153</v>
      </c>
    </row>
    <row r="2860" spans="1:9" x14ac:dyDescent="0.2">
      <c r="A2860" s="518" t="s">
        <v>256</v>
      </c>
      <c r="B2860" s="518">
        <v>210161</v>
      </c>
      <c r="C2860" s="518" t="s">
        <v>2660</v>
      </c>
      <c r="D2860" s="518" t="s">
        <v>2861</v>
      </c>
      <c r="E2860" s="859">
        <v>34</v>
      </c>
      <c r="F2860" s="859">
        <v>0</v>
      </c>
      <c r="G2860" s="518" t="s">
        <v>128</v>
      </c>
      <c r="H2860" s="518" t="s">
        <v>256</v>
      </c>
      <c r="I2860" s="518">
        <v>210161</v>
      </c>
    </row>
    <row r="2861" spans="1:9" x14ac:dyDescent="0.2">
      <c r="A2861" s="518" t="s">
        <v>8492</v>
      </c>
      <c r="B2861" s="518">
        <v>210237</v>
      </c>
      <c r="C2861" s="518" t="s">
        <v>2660</v>
      </c>
      <c r="D2861" s="518" t="s">
        <v>1097</v>
      </c>
      <c r="E2861" s="859">
        <v>30</v>
      </c>
      <c r="F2861" s="859">
        <v>0</v>
      </c>
      <c r="G2861" s="518" t="s">
        <v>128</v>
      </c>
      <c r="H2861" s="518" t="s">
        <v>8492</v>
      </c>
      <c r="I2861" s="518">
        <v>210237</v>
      </c>
    </row>
    <row r="2862" spans="1:9" x14ac:dyDescent="0.2">
      <c r="A2862" s="518" t="s">
        <v>237</v>
      </c>
      <c r="B2862" s="518">
        <v>210393</v>
      </c>
      <c r="C2862" s="518" t="s">
        <v>2660</v>
      </c>
      <c r="D2862" s="518" t="s">
        <v>6721</v>
      </c>
      <c r="E2862" s="859">
        <v>31</v>
      </c>
      <c r="F2862" s="859">
        <v>31</v>
      </c>
      <c r="G2862" s="518" t="s">
        <v>128</v>
      </c>
      <c r="H2862" s="518" t="s">
        <v>237</v>
      </c>
      <c r="I2862" s="518">
        <v>210393</v>
      </c>
    </row>
    <row r="2863" spans="1:9" x14ac:dyDescent="0.2">
      <c r="A2863" s="518" t="s">
        <v>349</v>
      </c>
      <c r="B2863" s="518">
        <v>210567</v>
      </c>
      <c r="C2863" s="518" t="s">
        <v>2660</v>
      </c>
      <c r="D2863" s="518" t="s">
        <v>717</v>
      </c>
      <c r="E2863" s="859">
        <v>27</v>
      </c>
      <c r="F2863" s="859">
        <v>21</v>
      </c>
      <c r="G2863" s="518" t="s">
        <v>122</v>
      </c>
      <c r="H2863" s="518" t="s">
        <v>349</v>
      </c>
      <c r="I2863" s="518">
        <v>210567</v>
      </c>
    </row>
    <row r="2864" spans="1:9" x14ac:dyDescent="0.2">
      <c r="A2864" s="518" t="s">
        <v>349</v>
      </c>
      <c r="B2864" s="518">
        <v>210591</v>
      </c>
      <c r="C2864" s="518" t="s">
        <v>2660</v>
      </c>
      <c r="D2864" s="518" t="s">
        <v>830</v>
      </c>
      <c r="E2864" s="859">
        <v>31</v>
      </c>
      <c r="F2864" s="859">
        <v>20</v>
      </c>
      <c r="G2864" s="518" t="s">
        <v>122</v>
      </c>
      <c r="H2864" s="518" t="s">
        <v>349</v>
      </c>
      <c r="I2864" s="518">
        <v>210591</v>
      </c>
    </row>
    <row r="2865" spans="1:9" x14ac:dyDescent="0.2">
      <c r="A2865" s="518" t="s">
        <v>394</v>
      </c>
      <c r="B2865" s="518">
        <v>210856</v>
      </c>
      <c r="C2865" s="518" t="s">
        <v>2660</v>
      </c>
      <c r="D2865" s="518" t="s">
        <v>5083</v>
      </c>
      <c r="E2865" s="859">
        <v>27</v>
      </c>
      <c r="F2865" s="859">
        <v>27</v>
      </c>
      <c r="G2865" s="518" t="s">
        <v>122</v>
      </c>
      <c r="H2865" s="518" t="s">
        <v>394</v>
      </c>
      <c r="I2865" s="518">
        <v>210856</v>
      </c>
    </row>
    <row r="2866" spans="1:9" x14ac:dyDescent="0.2">
      <c r="A2866" s="518" t="s">
        <v>203</v>
      </c>
      <c r="B2866" s="518">
        <v>211540</v>
      </c>
      <c r="C2866" s="518" t="s">
        <v>2660</v>
      </c>
      <c r="D2866" s="518" t="s">
        <v>856</v>
      </c>
      <c r="E2866" s="859">
        <v>27</v>
      </c>
      <c r="F2866" s="859">
        <v>27</v>
      </c>
      <c r="G2866" s="518" t="s">
        <v>122</v>
      </c>
      <c r="H2866" s="518" t="s">
        <v>203</v>
      </c>
      <c r="I2866" s="518">
        <v>211540</v>
      </c>
    </row>
    <row r="2867" spans="1:9" x14ac:dyDescent="0.2">
      <c r="A2867" s="518" t="s">
        <v>242</v>
      </c>
      <c r="B2867" s="518">
        <v>211839</v>
      </c>
      <c r="C2867" s="518" t="s">
        <v>2660</v>
      </c>
      <c r="D2867" s="518" t="s">
        <v>5134</v>
      </c>
      <c r="E2867" s="859">
        <v>34</v>
      </c>
      <c r="F2867" s="859">
        <v>34</v>
      </c>
      <c r="G2867" s="518" t="s">
        <v>122</v>
      </c>
      <c r="H2867" s="518" t="s">
        <v>242</v>
      </c>
      <c r="I2867" s="518">
        <v>211839</v>
      </c>
    </row>
    <row r="2868" spans="1:9" x14ac:dyDescent="0.2">
      <c r="A2868" s="518" t="s">
        <v>212</v>
      </c>
      <c r="B2868" s="518">
        <v>211938</v>
      </c>
      <c r="C2868" s="518" t="s">
        <v>2660</v>
      </c>
      <c r="D2868" s="518" t="s">
        <v>5135</v>
      </c>
      <c r="E2868" s="859">
        <v>29</v>
      </c>
      <c r="F2868" s="859">
        <v>22</v>
      </c>
      <c r="G2868" s="518" t="s">
        <v>122</v>
      </c>
      <c r="H2868" s="518" t="s">
        <v>212</v>
      </c>
      <c r="I2868" s="518">
        <v>211938</v>
      </c>
    </row>
    <row r="2869" spans="1:9" x14ac:dyDescent="0.2">
      <c r="A2869" s="518" t="s">
        <v>159</v>
      </c>
      <c r="B2869" s="518">
        <v>211995</v>
      </c>
      <c r="C2869" s="518" t="s">
        <v>2660</v>
      </c>
      <c r="D2869" s="518" t="s">
        <v>728</v>
      </c>
      <c r="E2869" s="859">
        <v>32</v>
      </c>
      <c r="F2869" s="859">
        <v>31</v>
      </c>
      <c r="G2869" s="518" t="s">
        <v>122</v>
      </c>
      <c r="H2869" s="518" t="s">
        <v>159</v>
      </c>
      <c r="I2869" s="518">
        <v>211995</v>
      </c>
    </row>
    <row r="2870" spans="1:9" x14ac:dyDescent="0.2">
      <c r="A2870" s="518" t="s">
        <v>288</v>
      </c>
      <c r="B2870" s="518">
        <v>212423</v>
      </c>
      <c r="C2870" s="518" t="s">
        <v>2660</v>
      </c>
      <c r="D2870" s="518" t="s">
        <v>3251</v>
      </c>
      <c r="E2870" s="859">
        <v>31</v>
      </c>
      <c r="F2870" s="859">
        <v>31</v>
      </c>
      <c r="G2870" s="518" t="s">
        <v>122</v>
      </c>
      <c r="H2870" s="518" t="s">
        <v>288</v>
      </c>
      <c r="I2870" s="518">
        <v>212423</v>
      </c>
    </row>
    <row r="2871" spans="1:9" x14ac:dyDescent="0.2">
      <c r="A2871" s="518" t="s">
        <v>288</v>
      </c>
      <c r="B2871" s="518">
        <v>212431</v>
      </c>
      <c r="C2871" s="518" t="s">
        <v>2660</v>
      </c>
      <c r="D2871" s="518" t="s">
        <v>3924</v>
      </c>
      <c r="E2871" s="859">
        <v>23</v>
      </c>
      <c r="F2871" s="859">
        <v>23</v>
      </c>
      <c r="G2871" s="518" t="s">
        <v>122</v>
      </c>
      <c r="H2871" s="518" t="s">
        <v>288</v>
      </c>
      <c r="I2871" s="518">
        <v>212431</v>
      </c>
    </row>
    <row r="2872" spans="1:9" x14ac:dyDescent="0.2">
      <c r="A2872" s="518" t="s">
        <v>246</v>
      </c>
      <c r="B2872" s="518">
        <v>212449</v>
      </c>
      <c r="C2872" s="518" t="s">
        <v>2660</v>
      </c>
      <c r="D2872" s="518" t="s">
        <v>712</v>
      </c>
      <c r="E2872" s="859">
        <v>35</v>
      </c>
      <c r="F2872" s="859">
        <v>20</v>
      </c>
      <c r="G2872" s="518" t="s">
        <v>122</v>
      </c>
      <c r="H2872" s="518" t="s">
        <v>246</v>
      </c>
      <c r="I2872" s="518">
        <v>212449</v>
      </c>
    </row>
    <row r="2873" spans="1:9" x14ac:dyDescent="0.2">
      <c r="A2873" s="518" t="s">
        <v>388</v>
      </c>
      <c r="B2873" s="518">
        <v>212472</v>
      </c>
      <c r="C2873" s="518" t="s">
        <v>2660</v>
      </c>
      <c r="D2873" s="518" t="s">
        <v>397</v>
      </c>
      <c r="E2873" s="859">
        <v>28</v>
      </c>
      <c r="F2873" s="859">
        <v>25</v>
      </c>
      <c r="G2873" s="518" t="s">
        <v>122</v>
      </c>
      <c r="H2873" s="518" t="s">
        <v>388</v>
      </c>
      <c r="I2873" s="518">
        <v>212472</v>
      </c>
    </row>
    <row r="2874" spans="1:9" x14ac:dyDescent="0.2">
      <c r="A2874" s="518" t="s">
        <v>291</v>
      </c>
      <c r="B2874" s="518">
        <v>212555</v>
      </c>
      <c r="C2874" s="518" t="s">
        <v>2660</v>
      </c>
      <c r="D2874" s="518" t="s">
        <v>8801</v>
      </c>
      <c r="E2874" s="859">
        <v>15</v>
      </c>
      <c r="F2874" s="859">
        <v>0</v>
      </c>
      <c r="G2874" s="518" t="s">
        <v>128</v>
      </c>
      <c r="H2874" s="518" t="s">
        <v>291</v>
      </c>
      <c r="I2874" s="518">
        <v>212555</v>
      </c>
    </row>
    <row r="2875" spans="1:9" x14ac:dyDescent="0.2">
      <c r="A2875" s="518" t="s">
        <v>166</v>
      </c>
      <c r="B2875" s="518">
        <v>212639</v>
      </c>
      <c r="C2875" s="518" t="s">
        <v>2660</v>
      </c>
      <c r="D2875" s="518" t="s">
        <v>5018</v>
      </c>
      <c r="E2875" s="859">
        <v>35</v>
      </c>
      <c r="F2875" s="859">
        <v>35</v>
      </c>
      <c r="G2875" s="518" t="s">
        <v>122</v>
      </c>
      <c r="H2875" s="518" t="s">
        <v>166</v>
      </c>
      <c r="I2875" s="518">
        <v>212639</v>
      </c>
    </row>
    <row r="2876" spans="1:9" x14ac:dyDescent="0.2">
      <c r="A2876" s="518" t="s">
        <v>288</v>
      </c>
      <c r="B2876" s="518">
        <v>212712</v>
      </c>
      <c r="C2876" s="518" t="s">
        <v>2660</v>
      </c>
      <c r="D2876" s="518" t="s">
        <v>5019</v>
      </c>
      <c r="E2876" s="859">
        <v>30</v>
      </c>
      <c r="F2876" s="859">
        <v>30</v>
      </c>
      <c r="G2876" s="518" t="s">
        <v>128</v>
      </c>
      <c r="H2876" s="518" t="s">
        <v>288</v>
      </c>
      <c r="I2876" s="518">
        <v>212712</v>
      </c>
    </row>
    <row r="2877" spans="1:9" x14ac:dyDescent="0.2">
      <c r="A2877" s="518" t="s">
        <v>166</v>
      </c>
      <c r="B2877" s="518">
        <v>212860</v>
      </c>
      <c r="C2877" s="518" t="s">
        <v>2660</v>
      </c>
      <c r="D2877" s="518" t="s">
        <v>5018</v>
      </c>
      <c r="E2877" s="859">
        <v>35</v>
      </c>
      <c r="F2877" s="859">
        <v>35</v>
      </c>
      <c r="G2877" s="518" t="s">
        <v>122</v>
      </c>
      <c r="H2877" s="518" t="s">
        <v>166</v>
      </c>
      <c r="I2877" s="518">
        <v>212860</v>
      </c>
    </row>
    <row r="2878" spans="1:9" x14ac:dyDescent="0.2">
      <c r="A2878" s="518" t="s">
        <v>237</v>
      </c>
      <c r="B2878" s="518">
        <v>213454</v>
      </c>
      <c r="C2878" s="518" t="s">
        <v>2660</v>
      </c>
      <c r="D2878" s="518" t="s">
        <v>6722</v>
      </c>
      <c r="E2878" s="859">
        <v>32</v>
      </c>
      <c r="F2878" s="859">
        <v>0</v>
      </c>
      <c r="G2878" s="518" t="s">
        <v>128</v>
      </c>
      <c r="H2878" s="518" t="s">
        <v>237</v>
      </c>
      <c r="I2878" s="518">
        <v>213454</v>
      </c>
    </row>
    <row r="2879" spans="1:9" x14ac:dyDescent="0.2">
      <c r="A2879" s="518" t="s">
        <v>256</v>
      </c>
      <c r="B2879" s="518">
        <v>213496</v>
      </c>
      <c r="C2879" s="518" t="s">
        <v>2660</v>
      </c>
      <c r="D2879" s="518" t="s">
        <v>435</v>
      </c>
      <c r="E2879" s="859">
        <v>19</v>
      </c>
      <c r="F2879" s="859">
        <v>0</v>
      </c>
      <c r="G2879" s="518" t="s">
        <v>128</v>
      </c>
      <c r="H2879" s="518" t="s">
        <v>256</v>
      </c>
      <c r="I2879" s="518">
        <v>213496</v>
      </c>
    </row>
    <row r="2880" spans="1:9" x14ac:dyDescent="0.2">
      <c r="A2880" s="518" t="s">
        <v>269</v>
      </c>
      <c r="B2880" s="518">
        <v>215400</v>
      </c>
      <c r="C2880" s="518" t="s">
        <v>2660</v>
      </c>
      <c r="D2880" s="518" t="s">
        <v>5035</v>
      </c>
      <c r="E2880" s="859">
        <v>35</v>
      </c>
      <c r="F2880" s="859">
        <v>30</v>
      </c>
      <c r="G2880" s="518" t="s">
        <v>122</v>
      </c>
      <c r="H2880" s="518" t="s">
        <v>269</v>
      </c>
      <c r="I2880" s="518">
        <v>215400</v>
      </c>
    </row>
    <row r="2881" spans="1:9" x14ac:dyDescent="0.2">
      <c r="A2881" s="518" t="s">
        <v>269</v>
      </c>
      <c r="B2881" s="518">
        <v>215418</v>
      </c>
      <c r="C2881" s="518" t="s">
        <v>2660</v>
      </c>
      <c r="D2881" s="518" t="s">
        <v>3650</v>
      </c>
      <c r="E2881" s="859">
        <v>19</v>
      </c>
      <c r="F2881" s="859">
        <v>18</v>
      </c>
      <c r="G2881" s="518" t="s">
        <v>122</v>
      </c>
      <c r="H2881" s="518" t="s">
        <v>269</v>
      </c>
      <c r="I2881" s="518">
        <v>215418</v>
      </c>
    </row>
    <row r="2882" spans="1:9" x14ac:dyDescent="0.2">
      <c r="A2882" s="518" t="s">
        <v>330</v>
      </c>
      <c r="B2882" s="518">
        <v>215533</v>
      </c>
      <c r="C2882" s="518" t="s">
        <v>2660</v>
      </c>
      <c r="D2882" s="518" t="s">
        <v>5036</v>
      </c>
      <c r="E2882" s="859">
        <v>35</v>
      </c>
      <c r="F2882" s="859">
        <v>35</v>
      </c>
      <c r="G2882" s="518" t="s">
        <v>122</v>
      </c>
      <c r="H2882" s="518" t="s">
        <v>330</v>
      </c>
      <c r="I2882" s="518">
        <v>215533</v>
      </c>
    </row>
    <row r="2883" spans="1:9" x14ac:dyDescent="0.2">
      <c r="A2883" s="518" t="s">
        <v>330</v>
      </c>
      <c r="B2883" s="518">
        <v>215780</v>
      </c>
      <c r="C2883" s="518" t="s">
        <v>2660</v>
      </c>
      <c r="D2883" s="518" t="s">
        <v>5056</v>
      </c>
      <c r="E2883" s="859">
        <v>21</v>
      </c>
      <c r="F2883" s="859">
        <v>21</v>
      </c>
      <c r="G2883" s="518" t="s">
        <v>122</v>
      </c>
      <c r="H2883" s="518" t="s">
        <v>330</v>
      </c>
      <c r="I2883" s="518">
        <v>215780</v>
      </c>
    </row>
    <row r="2884" spans="1:9" x14ac:dyDescent="0.2">
      <c r="A2884" s="518" t="s">
        <v>330</v>
      </c>
      <c r="B2884" s="518">
        <v>215806</v>
      </c>
      <c r="C2884" s="518" t="s">
        <v>2660</v>
      </c>
      <c r="D2884" s="518" t="s">
        <v>5057</v>
      </c>
      <c r="E2884" s="859">
        <v>35</v>
      </c>
      <c r="F2884" s="859">
        <v>35</v>
      </c>
      <c r="G2884" s="518" t="s">
        <v>122</v>
      </c>
      <c r="H2884" s="518" t="s">
        <v>330</v>
      </c>
      <c r="I2884" s="518">
        <v>215806</v>
      </c>
    </row>
    <row r="2885" spans="1:9" x14ac:dyDescent="0.2">
      <c r="A2885" s="518" t="s">
        <v>330</v>
      </c>
      <c r="B2885" s="518">
        <v>215814</v>
      </c>
      <c r="C2885" s="518" t="s">
        <v>2660</v>
      </c>
      <c r="D2885" s="518" t="s">
        <v>5058</v>
      </c>
      <c r="E2885" s="859">
        <v>27</v>
      </c>
      <c r="F2885" s="859">
        <v>27</v>
      </c>
      <c r="G2885" s="518" t="s">
        <v>122</v>
      </c>
      <c r="H2885" s="518" t="s">
        <v>330</v>
      </c>
      <c r="I2885" s="518">
        <v>215814</v>
      </c>
    </row>
    <row r="2886" spans="1:9" x14ac:dyDescent="0.2">
      <c r="A2886" s="518" t="s">
        <v>330</v>
      </c>
      <c r="B2886" s="518">
        <v>215822</v>
      </c>
      <c r="C2886" s="518" t="s">
        <v>2660</v>
      </c>
      <c r="D2886" s="518" t="s">
        <v>5059</v>
      </c>
      <c r="E2886" s="859">
        <v>35</v>
      </c>
      <c r="F2886" s="859">
        <v>35</v>
      </c>
      <c r="G2886" s="518" t="s">
        <v>122</v>
      </c>
      <c r="H2886" s="518" t="s">
        <v>330</v>
      </c>
      <c r="I2886" s="518">
        <v>215822</v>
      </c>
    </row>
    <row r="2887" spans="1:9" x14ac:dyDescent="0.2">
      <c r="A2887" s="518" t="s">
        <v>330</v>
      </c>
      <c r="B2887" s="518">
        <v>215848</v>
      </c>
      <c r="C2887" s="518" t="s">
        <v>2660</v>
      </c>
      <c r="D2887" s="518" t="s">
        <v>5060</v>
      </c>
      <c r="E2887" s="859">
        <v>35</v>
      </c>
      <c r="F2887" s="859">
        <v>35</v>
      </c>
      <c r="G2887" s="518" t="s">
        <v>122</v>
      </c>
      <c r="H2887" s="518" t="s">
        <v>330</v>
      </c>
      <c r="I2887" s="518">
        <v>215848</v>
      </c>
    </row>
    <row r="2888" spans="1:9" x14ac:dyDescent="0.2">
      <c r="A2888" s="518" t="s">
        <v>330</v>
      </c>
      <c r="B2888" s="518">
        <v>215855</v>
      </c>
      <c r="C2888" s="518" t="s">
        <v>2660</v>
      </c>
      <c r="D2888" s="518" t="s">
        <v>4389</v>
      </c>
      <c r="E2888" s="859">
        <v>22</v>
      </c>
      <c r="F2888" s="859">
        <v>22</v>
      </c>
      <c r="G2888" s="518" t="s">
        <v>122</v>
      </c>
      <c r="H2888" s="518" t="s">
        <v>330</v>
      </c>
      <c r="I2888" s="518">
        <v>215855</v>
      </c>
    </row>
    <row r="2889" spans="1:9" x14ac:dyDescent="0.2">
      <c r="A2889" s="518" t="s">
        <v>158</v>
      </c>
      <c r="B2889" s="518">
        <v>215871</v>
      </c>
      <c r="C2889" s="518" t="s">
        <v>2660</v>
      </c>
      <c r="D2889" s="518" t="s">
        <v>6723</v>
      </c>
      <c r="E2889" s="859">
        <v>24</v>
      </c>
      <c r="F2889" s="859">
        <v>0</v>
      </c>
      <c r="G2889" s="518" t="s">
        <v>128</v>
      </c>
      <c r="H2889" s="518" t="s">
        <v>158</v>
      </c>
      <c r="I2889" s="518">
        <v>215871</v>
      </c>
    </row>
    <row r="2890" spans="1:9" x14ac:dyDescent="0.2">
      <c r="A2890" s="518" t="s">
        <v>158</v>
      </c>
      <c r="B2890" s="518">
        <v>215947</v>
      </c>
      <c r="C2890" s="518" t="s">
        <v>2660</v>
      </c>
      <c r="D2890" s="518" t="s">
        <v>6723</v>
      </c>
      <c r="E2890" s="859">
        <v>34</v>
      </c>
      <c r="F2890" s="859">
        <v>0</v>
      </c>
      <c r="G2890" s="518" t="s">
        <v>128</v>
      </c>
      <c r="H2890" s="518" t="s">
        <v>158</v>
      </c>
      <c r="I2890" s="518">
        <v>215947</v>
      </c>
    </row>
    <row r="2891" spans="1:9" x14ac:dyDescent="0.2">
      <c r="A2891" s="518" t="s">
        <v>158</v>
      </c>
      <c r="B2891" s="518">
        <v>215954</v>
      </c>
      <c r="C2891" s="518" t="s">
        <v>2660</v>
      </c>
      <c r="D2891" s="518" t="s">
        <v>6723</v>
      </c>
      <c r="E2891" s="859">
        <v>30</v>
      </c>
      <c r="F2891" s="859">
        <v>0</v>
      </c>
      <c r="G2891" s="518" t="s">
        <v>128</v>
      </c>
      <c r="H2891" s="518" t="s">
        <v>158</v>
      </c>
      <c r="I2891" s="518">
        <v>215954</v>
      </c>
    </row>
    <row r="2892" spans="1:9" x14ac:dyDescent="0.2">
      <c r="A2892" s="518" t="s">
        <v>349</v>
      </c>
      <c r="B2892" s="518">
        <v>216036</v>
      </c>
      <c r="C2892" s="518" t="s">
        <v>2660</v>
      </c>
      <c r="D2892" s="518" t="s">
        <v>5075</v>
      </c>
      <c r="E2892" s="859">
        <v>27</v>
      </c>
      <c r="F2892" s="859">
        <v>25</v>
      </c>
      <c r="G2892" s="518" t="s">
        <v>128</v>
      </c>
      <c r="H2892" s="518" t="s">
        <v>349</v>
      </c>
      <c r="I2892" s="518">
        <v>216036</v>
      </c>
    </row>
    <row r="2893" spans="1:9" x14ac:dyDescent="0.2">
      <c r="A2893" s="518" t="s">
        <v>349</v>
      </c>
      <c r="B2893" s="518">
        <v>216101</v>
      </c>
      <c r="C2893" s="518" t="s">
        <v>2660</v>
      </c>
      <c r="D2893" s="518" t="s">
        <v>1937</v>
      </c>
      <c r="E2893" s="859">
        <v>22</v>
      </c>
      <c r="F2893" s="859">
        <v>22</v>
      </c>
      <c r="G2893" s="518" t="s">
        <v>128</v>
      </c>
      <c r="H2893" s="518" t="s">
        <v>349</v>
      </c>
      <c r="I2893" s="518">
        <v>216101</v>
      </c>
    </row>
    <row r="2894" spans="1:9" x14ac:dyDescent="0.2">
      <c r="A2894" s="518" t="s">
        <v>158</v>
      </c>
      <c r="B2894" s="518">
        <v>216192</v>
      </c>
      <c r="C2894" s="518" t="s">
        <v>2660</v>
      </c>
      <c r="D2894" s="518" t="s">
        <v>1651</v>
      </c>
      <c r="E2894" s="859">
        <v>26</v>
      </c>
      <c r="F2894" s="859">
        <v>0</v>
      </c>
      <c r="G2894" s="518" t="s">
        <v>128</v>
      </c>
      <c r="H2894" s="518" t="s">
        <v>158</v>
      </c>
      <c r="I2894" s="518">
        <v>216192</v>
      </c>
    </row>
    <row r="2895" spans="1:9" x14ac:dyDescent="0.2">
      <c r="A2895" s="518" t="s">
        <v>349</v>
      </c>
      <c r="B2895" s="518">
        <v>216275</v>
      </c>
      <c r="C2895" s="518" t="s">
        <v>2660</v>
      </c>
      <c r="D2895" s="518" t="s">
        <v>8802</v>
      </c>
      <c r="E2895" s="859">
        <v>28</v>
      </c>
      <c r="F2895" s="859">
        <v>28</v>
      </c>
      <c r="G2895" s="518" t="s">
        <v>128</v>
      </c>
      <c r="H2895" s="518" t="s">
        <v>349</v>
      </c>
      <c r="I2895" s="518">
        <v>216275</v>
      </c>
    </row>
    <row r="2896" spans="1:9" x14ac:dyDescent="0.2">
      <c r="A2896" s="518" t="s">
        <v>146</v>
      </c>
      <c r="B2896" s="518">
        <v>216309</v>
      </c>
      <c r="C2896" s="518" t="s">
        <v>2660</v>
      </c>
      <c r="D2896" s="518" t="s">
        <v>7559</v>
      </c>
      <c r="E2896" s="859">
        <v>35</v>
      </c>
      <c r="F2896" s="859">
        <v>0</v>
      </c>
      <c r="G2896" s="518" t="s">
        <v>128</v>
      </c>
      <c r="H2896" s="518" t="s">
        <v>146</v>
      </c>
      <c r="I2896" s="518">
        <v>216309</v>
      </c>
    </row>
    <row r="2897" spans="1:9" x14ac:dyDescent="0.2">
      <c r="A2897" s="518" t="s">
        <v>256</v>
      </c>
      <c r="B2897" s="518">
        <v>216325</v>
      </c>
      <c r="C2897" s="518" t="s">
        <v>2660</v>
      </c>
      <c r="D2897" s="518" t="s">
        <v>1912</v>
      </c>
      <c r="E2897" s="859">
        <v>22</v>
      </c>
      <c r="F2897" s="859">
        <v>22</v>
      </c>
      <c r="G2897" s="518" t="s">
        <v>128</v>
      </c>
      <c r="H2897" s="518" t="s">
        <v>256</v>
      </c>
      <c r="I2897" s="518">
        <v>216325</v>
      </c>
    </row>
    <row r="2898" spans="1:9" x14ac:dyDescent="0.2">
      <c r="A2898" s="518" t="s">
        <v>146</v>
      </c>
      <c r="B2898" s="518">
        <v>217802</v>
      </c>
      <c r="C2898" s="518" t="s">
        <v>2660</v>
      </c>
      <c r="D2898" s="518" t="s">
        <v>867</v>
      </c>
      <c r="E2898" s="859">
        <v>35</v>
      </c>
      <c r="F2898" s="859">
        <v>0</v>
      </c>
      <c r="G2898" s="518" t="s">
        <v>122</v>
      </c>
      <c r="H2898" s="518" t="s">
        <v>146</v>
      </c>
      <c r="I2898" s="518">
        <v>217802</v>
      </c>
    </row>
    <row r="2899" spans="1:9" x14ac:dyDescent="0.2">
      <c r="A2899" s="518" t="s">
        <v>146</v>
      </c>
      <c r="B2899" s="518">
        <v>217877</v>
      </c>
      <c r="C2899" s="518" t="s">
        <v>2660</v>
      </c>
      <c r="D2899" s="518" t="s">
        <v>4150</v>
      </c>
      <c r="E2899" s="859">
        <v>35</v>
      </c>
      <c r="F2899" s="859">
        <v>0</v>
      </c>
      <c r="G2899" s="518" t="s">
        <v>122</v>
      </c>
      <c r="H2899" s="518" t="s">
        <v>146</v>
      </c>
      <c r="I2899" s="518">
        <v>217877</v>
      </c>
    </row>
    <row r="2900" spans="1:9" x14ac:dyDescent="0.2">
      <c r="A2900" s="518" t="s">
        <v>146</v>
      </c>
      <c r="B2900" s="518">
        <v>217901</v>
      </c>
      <c r="C2900" s="518" t="s">
        <v>2660</v>
      </c>
      <c r="D2900" s="518" t="s">
        <v>4225</v>
      </c>
      <c r="E2900" s="859">
        <v>33</v>
      </c>
      <c r="F2900" s="859">
        <v>0</v>
      </c>
      <c r="G2900" s="518" t="s">
        <v>122</v>
      </c>
      <c r="H2900" s="518" t="s">
        <v>146</v>
      </c>
      <c r="I2900" s="518">
        <v>217901</v>
      </c>
    </row>
    <row r="2901" spans="1:9" x14ac:dyDescent="0.2">
      <c r="A2901" s="518" t="s">
        <v>340</v>
      </c>
      <c r="B2901" s="518">
        <v>217968</v>
      </c>
      <c r="C2901" s="518" t="s">
        <v>2660</v>
      </c>
      <c r="D2901" s="518" t="s">
        <v>5216</v>
      </c>
      <c r="E2901" s="859">
        <v>35</v>
      </c>
      <c r="F2901" s="859">
        <v>28</v>
      </c>
      <c r="G2901" s="518" t="s">
        <v>122</v>
      </c>
      <c r="H2901" s="518" t="s">
        <v>340</v>
      </c>
      <c r="I2901" s="518">
        <v>217968</v>
      </c>
    </row>
    <row r="2902" spans="1:9" x14ac:dyDescent="0.2">
      <c r="A2902" s="518" t="s">
        <v>340</v>
      </c>
      <c r="B2902" s="518">
        <v>217976</v>
      </c>
      <c r="C2902" s="518" t="s">
        <v>2660</v>
      </c>
      <c r="D2902" s="518" t="s">
        <v>5217</v>
      </c>
      <c r="E2902" s="859">
        <v>33</v>
      </c>
      <c r="F2902" s="859">
        <v>0</v>
      </c>
      <c r="G2902" s="518" t="s">
        <v>122</v>
      </c>
      <c r="H2902" s="518" t="s">
        <v>340</v>
      </c>
      <c r="I2902" s="518">
        <v>217976</v>
      </c>
    </row>
    <row r="2903" spans="1:9" x14ac:dyDescent="0.2">
      <c r="A2903" s="518" t="s">
        <v>340</v>
      </c>
      <c r="B2903" s="518">
        <v>217984</v>
      </c>
      <c r="C2903" s="518" t="s">
        <v>2660</v>
      </c>
      <c r="D2903" s="518" t="s">
        <v>1045</v>
      </c>
      <c r="E2903" s="859">
        <v>15</v>
      </c>
      <c r="F2903" s="859">
        <v>0</v>
      </c>
      <c r="G2903" s="518" t="s">
        <v>122</v>
      </c>
      <c r="H2903" s="518" t="s">
        <v>340</v>
      </c>
      <c r="I2903" s="518">
        <v>217984</v>
      </c>
    </row>
    <row r="2904" spans="1:9" x14ac:dyDescent="0.2">
      <c r="A2904" s="518" t="s">
        <v>340</v>
      </c>
      <c r="B2904" s="518">
        <v>217992</v>
      </c>
      <c r="C2904" s="518" t="s">
        <v>2660</v>
      </c>
      <c r="D2904" s="518" t="s">
        <v>2979</v>
      </c>
      <c r="E2904" s="859">
        <v>34</v>
      </c>
      <c r="F2904" s="859">
        <v>27</v>
      </c>
      <c r="G2904" s="518" t="s">
        <v>122</v>
      </c>
      <c r="H2904" s="518" t="s">
        <v>340</v>
      </c>
      <c r="I2904" s="518">
        <v>217992</v>
      </c>
    </row>
    <row r="2905" spans="1:9" x14ac:dyDescent="0.2">
      <c r="A2905" s="518" t="s">
        <v>240</v>
      </c>
      <c r="B2905" s="518">
        <v>219899</v>
      </c>
      <c r="C2905" s="518" t="s">
        <v>2660</v>
      </c>
      <c r="D2905" s="518" t="s">
        <v>916</v>
      </c>
      <c r="E2905" s="859">
        <v>35</v>
      </c>
      <c r="F2905" s="859">
        <v>35</v>
      </c>
      <c r="G2905" s="518" t="s">
        <v>122</v>
      </c>
      <c r="H2905" s="518" t="s">
        <v>240</v>
      </c>
      <c r="I2905" s="518">
        <v>219899</v>
      </c>
    </row>
    <row r="2906" spans="1:9" x14ac:dyDescent="0.2">
      <c r="A2906" s="518" t="s">
        <v>240</v>
      </c>
      <c r="B2906" s="518">
        <v>219907</v>
      </c>
      <c r="C2906" s="518" t="s">
        <v>2660</v>
      </c>
      <c r="D2906" s="518" t="s">
        <v>1453</v>
      </c>
      <c r="E2906" s="859">
        <v>35</v>
      </c>
      <c r="F2906" s="859">
        <v>35</v>
      </c>
      <c r="G2906" s="518" t="s">
        <v>122</v>
      </c>
      <c r="H2906" s="518" t="s">
        <v>240</v>
      </c>
      <c r="I2906" s="518">
        <v>219907</v>
      </c>
    </row>
    <row r="2907" spans="1:9" x14ac:dyDescent="0.2">
      <c r="A2907" s="518" t="s">
        <v>154</v>
      </c>
      <c r="B2907" s="518">
        <v>219923</v>
      </c>
      <c r="C2907" s="518" t="s">
        <v>2660</v>
      </c>
      <c r="D2907" s="518" t="s">
        <v>5129</v>
      </c>
      <c r="E2907" s="859">
        <v>18</v>
      </c>
      <c r="F2907" s="859">
        <v>18</v>
      </c>
      <c r="G2907" s="518" t="s">
        <v>122</v>
      </c>
      <c r="H2907" s="518" t="s">
        <v>154</v>
      </c>
      <c r="I2907" s="518">
        <v>219923</v>
      </c>
    </row>
    <row r="2908" spans="1:9" x14ac:dyDescent="0.2">
      <c r="A2908" s="518" t="s">
        <v>154</v>
      </c>
      <c r="B2908" s="518">
        <v>219949</v>
      </c>
      <c r="C2908" s="518" t="s">
        <v>2660</v>
      </c>
      <c r="D2908" s="518" t="s">
        <v>902</v>
      </c>
      <c r="E2908" s="859">
        <v>30</v>
      </c>
      <c r="F2908" s="859">
        <v>30</v>
      </c>
      <c r="G2908" s="518" t="s">
        <v>122</v>
      </c>
      <c r="H2908" s="518" t="s">
        <v>154</v>
      </c>
      <c r="I2908" s="518">
        <v>219949</v>
      </c>
    </row>
    <row r="2909" spans="1:9" x14ac:dyDescent="0.2">
      <c r="A2909" s="518" t="s">
        <v>154</v>
      </c>
      <c r="B2909" s="518">
        <v>219956</v>
      </c>
      <c r="C2909" s="518" t="s">
        <v>2660</v>
      </c>
      <c r="D2909" s="518" t="s">
        <v>5130</v>
      </c>
      <c r="E2909" s="859">
        <v>30</v>
      </c>
      <c r="F2909" s="859">
        <v>30</v>
      </c>
      <c r="G2909" s="518" t="s">
        <v>122</v>
      </c>
      <c r="H2909" s="518" t="s">
        <v>154</v>
      </c>
      <c r="I2909" s="518">
        <v>219956</v>
      </c>
    </row>
    <row r="2910" spans="1:9" x14ac:dyDescent="0.2">
      <c r="A2910" s="518" t="s">
        <v>154</v>
      </c>
      <c r="B2910" s="518">
        <v>219964</v>
      </c>
      <c r="C2910" s="518" t="s">
        <v>2660</v>
      </c>
      <c r="D2910" s="518" t="s">
        <v>5131</v>
      </c>
      <c r="E2910" s="859">
        <v>26</v>
      </c>
      <c r="F2910" s="859">
        <v>26</v>
      </c>
      <c r="G2910" s="518" t="s">
        <v>122</v>
      </c>
      <c r="H2910" s="518" t="s">
        <v>154</v>
      </c>
      <c r="I2910" s="518">
        <v>219964</v>
      </c>
    </row>
    <row r="2911" spans="1:9" x14ac:dyDescent="0.2">
      <c r="A2911" s="518" t="s">
        <v>154</v>
      </c>
      <c r="B2911" s="518">
        <v>219972</v>
      </c>
      <c r="C2911" s="518" t="s">
        <v>2660</v>
      </c>
      <c r="D2911" s="518" t="s">
        <v>5132</v>
      </c>
      <c r="E2911" s="859">
        <v>33</v>
      </c>
      <c r="F2911" s="859">
        <v>33</v>
      </c>
      <c r="G2911" s="518" t="s">
        <v>122</v>
      </c>
      <c r="H2911" s="518" t="s">
        <v>154</v>
      </c>
      <c r="I2911" s="518">
        <v>219972</v>
      </c>
    </row>
    <row r="2912" spans="1:9" x14ac:dyDescent="0.2">
      <c r="A2912" s="518" t="s">
        <v>369</v>
      </c>
      <c r="B2912" s="518">
        <v>220004</v>
      </c>
      <c r="C2912" s="518" t="s">
        <v>2660</v>
      </c>
      <c r="D2912" s="518" t="s">
        <v>5133</v>
      </c>
      <c r="E2912" s="859">
        <v>30</v>
      </c>
      <c r="F2912" s="859">
        <v>0</v>
      </c>
      <c r="G2912" s="518" t="s">
        <v>128</v>
      </c>
      <c r="H2912" s="518" t="s">
        <v>369</v>
      </c>
      <c r="I2912" s="518">
        <v>220004</v>
      </c>
    </row>
    <row r="2913" spans="1:9" x14ac:dyDescent="0.2">
      <c r="A2913" s="518" t="s">
        <v>395</v>
      </c>
      <c r="B2913" s="518">
        <v>220244</v>
      </c>
      <c r="C2913" s="518" t="s">
        <v>2660</v>
      </c>
      <c r="D2913" s="518" t="s">
        <v>943</v>
      </c>
      <c r="E2913" s="859">
        <v>18</v>
      </c>
      <c r="F2913" s="859">
        <v>18</v>
      </c>
      <c r="G2913" s="518" t="s">
        <v>122</v>
      </c>
      <c r="H2913" s="518" t="s">
        <v>395</v>
      </c>
      <c r="I2913" s="518">
        <v>220244</v>
      </c>
    </row>
    <row r="2914" spans="1:9" x14ac:dyDescent="0.2">
      <c r="A2914" s="518" t="s">
        <v>292</v>
      </c>
      <c r="B2914" s="518">
        <v>220699</v>
      </c>
      <c r="C2914" s="518" t="s">
        <v>2660</v>
      </c>
      <c r="D2914" s="518" t="s">
        <v>4480</v>
      </c>
      <c r="E2914" s="859">
        <v>33</v>
      </c>
      <c r="F2914" s="859">
        <v>0</v>
      </c>
      <c r="G2914" s="518" t="s">
        <v>128</v>
      </c>
      <c r="H2914" s="518" t="s">
        <v>292</v>
      </c>
      <c r="I2914" s="518">
        <v>220699</v>
      </c>
    </row>
    <row r="2915" spans="1:9" x14ac:dyDescent="0.2">
      <c r="A2915" s="518" t="s">
        <v>212</v>
      </c>
      <c r="B2915" s="518">
        <v>220806</v>
      </c>
      <c r="C2915" s="518" t="s">
        <v>2660</v>
      </c>
      <c r="D2915" s="518" t="s">
        <v>5021</v>
      </c>
      <c r="E2915" s="859">
        <v>30</v>
      </c>
      <c r="F2915" s="859">
        <v>18</v>
      </c>
      <c r="G2915" s="518" t="s">
        <v>122</v>
      </c>
      <c r="H2915" s="518" t="s">
        <v>212</v>
      </c>
      <c r="I2915" s="518">
        <v>220806</v>
      </c>
    </row>
    <row r="2916" spans="1:9" x14ac:dyDescent="0.2">
      <c r="A2916" s="518" t="s">
        <v>276</v>
      </c>
      <c r="B2916" s="518">
        <v>220913</v>
      </c>
      <c r="C2916" s="518" t="s">
        <v>2660</v>
      </c>
      <c r="D2916" s="518" t="s">
        <v>5022</v>
      </c>
      <c r="E2916" s="859">
        <v>33</v>
      </c>
      <c r="F2916" s="859">
        <v>25</v>
      </c>
      <c r="G2916" s="518" t="s">
        <v>122</v>
      </c>
      <c r="H2916" s="518" t="s">
        <v>276</v>
      </c>
      <c r="I2916" s="518">
        <v>220913</v>
      </c>
    </row>
    <row r="2917" spans="1:9" x14ac:dyDescent="0.2">
      <c r="A2917" s="518" t="s">
        <v>373</v>
      </c>
      <c r="B2917" s="518">
        <v>220947</v>
      </c>
      <c r="C2917" s="518" t="s">
        <v>2660</v>
      </c>
      <c r="D2917" s="518" t="s">
        <v>494</v>
      </c>
      <c r="E2917" s="859">
        <v>31</v>
      </c>
      <c r="F2917" s="859">
        <v>31</v>
      </c>
      <c r="G2917" s="518" t="s">
        <v>122</v>
      </c>
      <c r="H2917" s="518" t="s">
        <v>373</v>
      </c>
      <c r="I2917" s="518">
        <v>220947</v>
      </c>
    </row>
    <row r="2918" spans="1:9" x14ac:dyDescent="0.2">
      <c r="A2918" s="518" t="s">
        <v>373</v>
      </c>
      <c r="B2918" s="518">
        <v>220954</v>
      </c>
      <c r="C2918" s="518" t="s">
        <v>2660</v>
      </c>
      <c r="D2918" s="518" t="s">
        <v>1561</v>
      </c>
      <c r="E2918" s="859">
        <v>29</v>
      </c>
      <c r="F2918" s="859">
        <v>23</v>
      </c>
      <c r="G2918" s="518" t="s">
        <v>122</v>
      </c>
      <c r="H2918" s="518" t="s">
        <v>373</v>
      </c>
      <c r="I2918" s="518">
        <v>243881</v>
      </c>
    </row>
    <row r="2919" spans="1:9" x14ac:dyDescent="0.2">
      <c r="A2919" s="518" t="s">
        <v>6576</v>
      </c>
      <c r="B2919" s="518">
        <v>220988</v>
      </c>
      <c r="C2919" s="518" t="s">
        <v>2660</v>
      </c>
      <c r="D2919" s="518" t="s">
        <v>6071</v>
      </c>
      <c r="E2919" s="859">
        <v>26</v>
      </c>
      <c r="F2919" s="859">
        <v>21</v>
      </c>
      <c r="G2919" s="518" t="s">
        <v>122</v>
      </c>
      <c r="H2919" s="518" t="s">
        <v>6576</v>
      </c>
      <c r="I2919" s="518">
        <v>220988</v>
      </c>
    </row>
    <row r="2920" spans="1:9" x14ac:dyDescent="0.2">
      <c r="A2920" s="518" t="s">
        <v>283</v>
      </c>
      <c r="B2920" s="518">
        <v>220996</v>
      </c>
      <c r="C2920" s="518" t="s">
        <v>2660</v>
      </c>
      <c r="D2920" s="518" t="s">
        <v>8150</v>
      </c>
      <c r="E2920" s="859">
        <v>29</v>
      </c>
      <c r="F2920" s="859">
        <v>12</v>
      </c>
      <c r="G2920" s="518" t="s">
        <v>122</v>
      </c>
      <c r="H2920" s="518" t="s">
        <v>283</v>
      </c>
      <c r="I2920" s="518">
        <v>220996</v>
      </c>
    </row>
    <row r="2921" spans="1:9" x14ac:dyDescent="0.2">
      <c r="A2921" s="518" t="s">
        <v>283</v>
      </c>
      <c r="B2921" s="518">
        <v>221010</v>
      </c>
      <c r="C2921" s="518" t="s">
        <v>2660</v>
      </c>
      <c r="D2921" s="518" t="s">
        <v>5076</v>
      </c>
      <c r="E2921" s="859">
        <v>35</v>
      </c>
      <c r="F2921" s="859">
        <v>17</v>
      </c>
      <c r="G2921" s="518" t="s">
        <v>122</v>
      </c>
      <c r="H2921" s="518" t="s">
        <v>283</v>
      </c>
      <c r="I2921" s="518">
        <v>221010</v>
      </c>
    </row>
    <row r="2922" spans="1:9" x14ac:dyDescent="0.2">
      <c r="A2922" s="518" t="s">
        <v>303</v>
      </c>
      <c r="B2922" s="518">
        <v>221101</v>
      </c>
      <c r="C2922" s="518" t="s">
        <v>2660</v>
      </c>
      <c r="D2922" s="518" t="s">
        <v>1281</v>
      </c>
      <c r="E2922" s="859">
        <v>31</v>
      </c>
      <c r="F2922" s="859">
        <v>30</v>
      </c>
      <c r="G2922" s="518" t="s">
        <v>122</v>
      </c>
      <c r="H2922" s="518" t="s">
        <v>303</v>
      </c>
      <c r="I2922" s="518">
        <v>221101</v>
      </c>
    </row>
    <row r="2923" spans="1:9" x14ac:dyDescent="0.2">
      <c r="A2923" s="518" t="s">
        <v>303</v>
      </c>
      <c r="B2923" s="518">
        <v>221119</v>
      </c>
      <c r="C2923" s="518" t="s">
        <v>2660</v>
      </c>
      <c r="D2923" s="518" t="s">
        <v>2809</v>
      </c>
      <c r="E2923" s="859">
        <v>35</v>
      </c>
      <c r="F2923" s="859">
        <v>30</v>
      </c>
      <c r="G2923" s="518" t="s">
        <v>122</v>
      </c>
      <c r="H2923" s="518" t="s">
        <v>303</v>
      </c>
      <c r="I2923" s="518">
        <v>221119</v>
      </c>
    </row>
    <row r="2924" spans="1:9" x14ac:dyDescent="0.2">
      <c r="A2924" s="518" t="s">
        <v>303</v>
      </c>
      <c r="B2924" s="518">
        <v>221127</v>
      </c>
      <c r="C2924" s="518" t="s">
        <v>2660</v>
      </c>
      <c r="D2924" s="518" t="s">
        <v>856</v>
      </c>
      <c r="E2924" s="859">
        <v>34</v>
      </c>
      <c r="F2924" s="859">
        <v>28</v>
      </c>
      <c r="G2924" s="518" t="s">
        <v>122</v>
      </c>
      <c r="H2924" s="518" t="s">
        <v>303</v>
      </c>
      <c r="I2924" s="518">
        <v>221127</v>
      </c>
    </row>
    <row r="2925" spans="1:9" x14ac:dyDescent="0.2">
      <c r="A2925" s="518" t="s">
        <v>234</v>
      </c>
      <c r="B2925" s="518">
        <v>221150</v>
      </c>
      <c r="C2925" s="518" t="s">
        <v>2660</v>
      </c>
      <c r="D2925" s="518" t="s">
        <v>729</v>
      </c>
      <c r="E2925" s="859">
        <v>27</v>
      </c>
      <c r="F2925" s="859">
        <v>0</v>
      </c>
      <c r="G2925" s="518" t="s">
        <v>122</v>
      </c>
      <c r="H2925" s="518" t="s">
        <v>234</v>
      </c>
      <c r="I2925" s="518">
        <v>221150</v>
      </c>
    </row>
    <row r="2926" spans="1:9" x14ac:dyDescent="0.2">
      <c r="A2926" s="518" t="s">
        <v>164</v>
      </c>
      <c r="B2926" s="518">
        <v>221309</v>
      </c>
      <c r="C2926" s="518" t="s">
        <v>2660</v>
      </c>
      <c r="D2926" s="518" t="s">
        <v>1374</v>
      </c>
      <c r="E2926" s="859">
        <v>25</v>
      </c>
      <c r="F2926" s="859">
        <v>25</v>
      </c>
      <c r="G2926" s="518" t="s">
        <v>122</v>
      </c>
      <c r="H2926" s="518" t="s">
        <v>164</v>
      </c>
      <c r="I2926" s="518">
        <v>221309</v>
      </c>
    </row>
    <row r="2927" spans="1:9" x14ac:dyDescent="0.2">
      <c r="A2927" s="518" t="s">
        <v>164</v>
      </c>
      <c r="B2927" s="518">
        <v>221317</v>
      </c>
      <c r="C2927" s="518" t="s">
        <v>2660</v>
      </c>
      <c r="D2927" s="518" t="s">
        <v>1135</v>
      </c>
      <c r="E2927" s="859">
        <v>35</v>
      </c>
      <c r="F2927" s="859">
        <v>34</v>
      </c>
      <c r="G2927" s="518" t="s">
        <v>122</v>
      </c>
      <c r="H2927" s="518" t="s">
        <v>164</v>
      </c>
      <c r="I2927" s="518">
        <v>221317</v>
      </c>
    </row>
    <row r="2928" spans="1:9" x14ac:dyDescent="0.2">
      <c r="A2928" s="518" t="s">
        <v>164</v>
      </c>
      <c r="B2928" s="518">
        <v>221325</v>
      </c>
      <c r="C2928" s="518" t="s">
        <v>2660</v>
      </c>
      <c r="D2928" s="518" t="s">
        <v>733</v>
      </c>
      <c r="E2928" s="859">
        <v>22</v>
      </c>
      <c r="F2928" s="859">
        <v>20</v>
      </c>
      <c r="G2928" s="518" t="s">
        <v>122</v>
      </c>
      <c r="H2928" s="518" t="s">
        <v>164</v>
      </c>
      <c r="I2928" s="518">
        <v>221325</v>
      </c>
    </row>
    <row r="2929" spans="1:9" x14ac:dyDescent="0.2">
      <c r="A2929" s="518" t="s">
        <v>164</v>
      </c>
      <c r="B2929" s="518">
        <v>221333</v>
      </c>
      <c r="C2929" s="518" t="s">
        <v>2660</v>
      </c>
      <c r="D2929" s="518" t="s">
        <v>3627</v>
      </c>
      <c r="E2929" s="859">
        <v>35</v>
      </c>
      <c r="F2929" s="859">
        <v>35</v>
      </c>
      <c r="G2929" s="518" t="s">
        <v>122</v>
      </c>
      <c r="H2929" s="518" t="s">
        <v>164</v>
      </c>
      <c r="I2929" s="518">
        <v>221333</v>
      </c>
    </row>
    <row r="2930" spans="1:9" x14ac:dyDescent="0.2">
      <c r="A2930" s="518" t="s">
        <v>382</v>
      </c>
      <c r="B2930" s="518">
        <v>221341</v>
      </c>
      <c r="C2930" s="518" t="s">
        <v>2660</v>
      </c>
      <c r="D2930" s="518" t="s">
        <v>5144</v>
      </c>
      <c r="E2930" s="859">
        <v>32</v>
      </c>
      <c r="F2930" s="859">
        <v>0</v>
      </c>
      <c r="G2930" s="518" t="s">
        <v>122</v>
      </c>
      <c r="H2930" s="518" t="s">
        <v>382</v>
      </c>
      <c r="I2930" s="518">
        <v>221341</v>
      </c>
    </row>
    <row r="2931" spans="1:9" x14ac:dyDescent="0.2">
      <c r="A2931" s="518" t="s">
        <v>352</v>
      </c>
      <c r="B2931" s="518">
        <v>221374</v>
      </c>
      <c r="C2931" s="518" t="s">
        <v>2660</v>
      </c>
      <c r="D2931" s="518" t="s">
        <v>861</v>
      </c>
      <c r="E2931" s="859">
        <v>24</v>
      </c>
      <c r="F2931" s="859">
        <v>9</v>
      </c>
      <c r="G2931" s="518" t="s">
        <v>122</v>
      </c>
      <c r="H2931" s="518" t="s">
        <v>352</v>
      </c>
      <c r="I2931" s="518">
        <v>778449</v>
      </c>
    </row>
    <row r="2932" spans="1:9" x14ac:dyDescent="0.2">
      <c r="A2932" s="518" t="s">
        <v>203</v>
      </c>
      <c r="B2932" s="518">
        <v>221473</v>
      </c>
      <c r="C2932" s="518" t="s">
        <v>2660</v>
      </c>
      <c r="D2932" s="518" t="s">
        <v>950</v>
      </c>
      <c r="E2932" s="859">
        <v>21</v>
      </c>
      <c r="F2932" s="859">
        <v>21</v>
      </c>
      <c r="G2932" s="518" t="s">
        <v>122</v>
      </c>
      <c r="H2932" s="518" t="s">
        <v>203</v>
      </c>
      <c r="I2932" s="518">
        <v>221473</v>
      </c>
    </row>
    <row r="2933" spans="1:9" x14ac:dyDescent="0.2">
      <c r="A2933" s="518" t="s">
        <v>203</v>
      </c>
      <c r="B2933" s="518">
        <v>221481</v>
      </c>
      <c r="C2933" s="518" t="s">
        <v>2660</v>
      </c>
      <c r="D2933" s="518" t="s">
        <v>733</v>
      </c>
      <c r="E2933" s="859">
        <v>32</v>
      </c>
      <c r="F2933" s="859">
        <v>32</v>
      </c>
      <c r="G2933" s="518" t="s">
        <v>122</v>
      </c>
      <c r="H2933" s="518" t="s">
        <v>203</v>
      </c>
      <c r="I2933" s="518">
        <v>221481</v>
      </c>
    </row>
    <row r="2934" spans="1:9" x14ac:dyDescent="0.2">
      <c r="A2934" s="518" t="s">
        <v>199</v>
      </c>
      <c r="B2934" s="518">
        <v>221531</v>
      </c>
      <c r="C2934" s="518" t="s">
        <v>2660</v>
      </c>
      <c r="D2934" s="518" t="s">
        <v>538</v>
      </c>
      <c r="E2934" s="859">
        <v>22</v>
      </c>
      <c r="F2934" s="859">
        <v>19</v>
      </c>
      <c r="G2934" s="518" t="s">
        <v>122</v>
      </c>
      <c r="H2934" s="518" t="s">
        <v>199</v>
      </c>
      <c r="I2934" s="518">
        <v>221531</v>
      </c>
    </row>
    <row r="2935" spans="1:9" x14ac:dyDescent="0.2">
      <c r="A2935" s="518" t="s">
        <v>199</v>
      </c>
      <c r="B2935" s="518">
        <v>221549</v>
      </c>
      <c r="C2935" s="518" t="s">
        <v>2660</v>
      </c>
      <c r="D2935" s="518" t="s">
        <v>800</v>
      </c>
      <c r="E2935" s="859">
        <v>33</v>
      </c>
      <c r="F2935" s="859">
        <v>28</v>
      </c>
      <c r="G2935" s="518" t="s">
        <v>122</v>
      </c>
      <c r="H2935" s="518" t="s">
        <v>199</v>
      </c>
      <c r="I2935" s="518">
        <v>221549</v>
      </c>
    </row>
    <row r="2936" spans="1:9" x14ac:dyDescent="0.2">
      <c r="A2936" s="518" t="s">
        <v>256</v>
      </c>
      <c r="B2936" s="518">
        <v>221556</v>
      </c>
      <c r="C2936" s="518" t="s">
        <v>2660</v>
      </c>
      <c r="D2936" s="518" t="s">
        <v>8803</v>
      </c>
      <c r="E2936" s="859">
        <v>27</v>
      </c>
      <c r="F2936" s="859">
        <v>0</v>
      </c>
      <c r="G2936" s="518" t="s">
        <v>128</v>
      </c>
      <c r="H2936" s="518" t="s">
        <v>256</v>
      </c>
      <c r="I2936" s="518">
        <v>221556</v>
      </c>
    </row>
    <row r="2937" spans="1:9" x14ac:dyDescent="0.2">
      <c r="A2937" s="518" t="s">
        <v>213</v>
      </c>
      <c r="B2937" s="518">
        <v>221606</v>
      </c>
      <c r="C2937" s="518" t="s">
        <v>2660</v>
      </c>
      <c r="D2937" s="518" t="s">
        <v>459</v>
      </c>
      <c r="E2937" s="859">
        <v>28</v>
      </c>
      <c r="F2937" s="859">
        <v>21</v>
      </c>
      <c r="G2937" s="518" t="s">
        <v>122</v>
      </c>
      <c r="H2937" s="518" t="s">
        <v>213</v>
      </c>
      <c r="I2937" s="518">
        <v>221606</v>
      </c>
    </row>
    <row r="2938" spans="1:9" x14ac:dyDescent="0.2">
      <c r="A2938" s="518" t="s">
        <v>313</v>
      </c>
      <c r="B2938" s="518">
        <v>221614</v>
      </c>
      <c r="C2938" s="518" t="s">
        <v>2660</v>
      </c>
      <c r="D2938" s="518" t="s">
        <v>2464</v>
      </c>
      <c r="E2938" s="859">
        <v>14</v>
      </c>
      <c r="F2938" s="859">
        <v>14</v>
      </c>
      <c r="G2938" s="518" t="s">
        <v>122</v>
      </c>
      <c r="H2938" s="518" t="s">
        <v>313</v>
      </c>
      <c r="I2938" s="518">
        <v>221614</v>
      </c>
    </row>
    <row r="2939" spans="1:9" x14ac:dyDescent="0.2">
      <c r="A2939" s="518" t="s">
        <v>256</v>
      </c>
      <c r="B2939" s="518">
        <v>221663</v>
      </c>
      <c r="C2939" s="518" t="s">
        <v>2660</v>
      </c>
      <c r="D2939" s="518" t="s">
        <v>8804</v>
      </c>
      <c r="E2939" s="859">
        <v>21</v>
      </c>
      <c r="F2939" s="859">
        <v>0</v>
      </c>
      <c r="G2939" s="518" t="s">
        <v>128</v>
      </c>
      <c r="H2939" s="518" t="s">
        <v>256</v>
      </c>
      <c r="I2939" s="518">
        <v>221663</v>
      </c>
    </row>
    <row r="2940" spans="1:9" x14ac:dyDescent="0.2">
      <c r="A2940" s="518" t="s">
        <v>296</v>
      </c>
      <c r="B2940" s="518">
        <v>221739</v>
      </c>
      <c r="C2940" s="518" t="s">
        <v>2660</v>
      </c>
      <c r="D2940" s="518" t="s">
        <v>1140</v>
      </c>
      <c r="E2940" s="859">
        <v>19</v>
      </c>
      <c r="F2940" s="859">
        <v>17</v>
      </c>
      <c r="G2940" s="518" t="s">
        <v>122</v>
      </c>
      <c r="H2940" s="518" t="s">
        <v>296</v>
      </c>
      <c r="I2940" s="518">
        <v>221739</v>
      </c>
    </row>
    <row r="2941" spans="1:9" x14ac:dyDescent="0.2">
      <c r="A2941" s="518" t="s">
        <v>296</v>
      </c>
      <c r="B2941" s="518">
        <v>221747</v>
      </c>
      <c r="C2941" s="518" t="s">
        <v>2660</v>
      </c>
      <c r="D2941" s="518" t="s">
        <v>5218</v>
      </c>
      <c r="E2941" s="859">
        <v>29</v>
      </c>
      <c r="F2941" s="859">
        <v>29</v>
      </c>
      <c r="G2941" s="518" t="s">
        <v>122</v>
      </c>
      <c r="H2941" s="518" t="s">
        <v>296</v>
      </c>
      <c r="I2941" s="518">
        <v>221747</v>
      </c>
    </row>
    <row r="2942" spans="1:9" x14ac:dyDescent="0.2">
      <c r="A2942" s="518" t="s">
        <v>296</v>
      </c>
      <c r="B2942" s="518">
        <v>221754</v>
      </c>
      <c r="C2942" s="518" t="s">
        <v>2660</v>
      </c>
      <c r="D2942" s="518" t="s">
        <v>5219</v>
      </c>
      <c r="E2942" s="859">
        <v>34</v>
      </c>
      <c r="F2942" s="859">
        <v>30</v>
      </c>
      <c r="G2942" s="518" t="s">
        <v>122</v>
      </c>
      <c r="H2942" s="518" t="s">
        <v>296</v>
      </c>
      <c r="I2942" s="518">
        <v>221754</v>
      </c>
    </row>
    <row r="2943" spans="1:9" x14ac:dyDescent="0.2">
      <c r="A2943" s="518" t="s">
        <v>296</v>
      </c>
      <c r="B2943" s="518">
        <v>221762</v>
      </c>
      <c r="C2943" s="518" t="s">
        <v>2660</v>
      </c>
      <c r="D2943" s="518" t="s">
        <v>5220</v>
      </c>
      <c r="E2943" s="859">
        <v>25</v>
      </c>
      <c r="F2943" s="859">
        <v>25</v>
      </c>
      <c r="G2943" s="518" t="s">
        <v>122</v>
      </c>
      <c r="H2943" s="518" t="s">
        <v>296</v>
      </c>
      <c r="I2943" s="518">
        <v>221762</v>
      </c>
    </row>
    <row r="2944" spans="1:9" x14ac:dyDescent="0.2">
      <c r="A2944" s="518" t="s">
        <v>164</v>
      </c>
      <c r="B2944" s="518">
        <v>221770</v>
      </c>
      <c r="C2944" s="518" t="s">
        <v>2660</v>
      </c>
      <c r="D2944" s="518" t="s">
        <v>5221</v>
      </c>
      <c r="E2944" s="859">
        <v>35</v>
      </c>
      <c r="F2944" s="859">
        <v>35</v>
      </c>
      <c r="G2944" s="518" t="s">
        <v>122</v>
      </c>
      <c r="H2944" s="518" t="s">
        <v>164</v>
      </c>
      <c r="I2944" s="518">
        <v>221770</v>
      </c>
    </row>
    <row r="2945" spans="1:9" x14ac:dyDescent="0.2">
      <c r="A2945" s="518" t="s">
        <v>271</v>
      </c>
      <c r="B2945" s="518">
        <v>221820</v>
      </c>
      <c r="C2945" s="518" t="s">
        <v>2660</v>
      </c>
      <c r="D2945" s="518" t="s">
        <v>2520</v>
      </c>
      <c r="E2945" s="859">
        <v>33</v>
      </c>
      <c r="F2945" s="859">
        <v>0</v>
      </c>
      <c r="G2945" s="518" t="s">
        <v>122</v>
      </c>
      <c r="H2945" s="518" t="s">
        <v>271</v>
      </c>
      <c r="I2945" s="518">
        <v>221820</v>
      </c>
    </row>
    <row r="2946" spans="1:9" x14ac:dyDescent="0.2">
      <c r="A2946" s="518" t="s">
        <v>271</v>
      </c>
      <c r="B2946" s="518">
        <v>221838</v>
      </c>
      <c r="C2946" s="518" t="s">
        <v>2660</v>
      </c>
      <c r="D2946" s="518" t="s">
        <v>1573</v>
      </c>
      <c r="E2946" s="859">
        <v>35</v>
      </c>
      <c r="F2946" s="859">
        <v>0</v>
      </c>
      <c r="G2946" s="518" t="s">
        <v>122</v>
      </c>
      <c r="H2946" s="518" t="s">
        <v>271</v>
      </c>
      <c r="I2946" s="518">
        <v>221838</v>
      </c>
    </row>
    <row r="2947" spans="1:9" x14ac:dyDescent="0.2">
      <c r="A2947" s="518" t="s">
        <v>322</v>
      </c>
      <c r="B2947" s="518">
        <v>221846</v>
      </c>
      <c r="C2947" s="518" t="s">
        <v>2660</v>
      </c>
      <c r="D2947" s="518" t="s">
        <v>2764</v>
      </c>
      <c r="E2947" s="859">
        <v>34</v>
      </c>
      <c r="F2947" s="859">
        <v>33</v>
      </c>
      <c r="G2947" s="518" t="s">
        <v>122</v>
      </c>
      <c r="H2947" s="518" t="s">
        <v>322</v>
      </c>
      <c r="I2947" s="518">
        <v>221846</v>
      </c>
    </row>
    <row r="2948" spans="1:9" x14ac:dyDescent="0.2">
      <c r="A2948" s="518" t="s">
        <v>322</v>
      </c>
      <c r="B2948" s="518">
        <v>221853</v>
      </c>
      <c r="C2948" s="518" t="s">
        <v>2660</v>
      </c>
      <c r="D2948" s="518" t="s">
        <v>802</v>
      </c>
      <c r="E2948" s="859">
        <v>34</v>
      </c>
      <c r="F2948" s="859">
        <v>30</v>
      </c>
      <c r="G2948" s="518" t="s">
        <v>122</v>
      </c>
      <c r="H2948" s="518" t="s">
        <v>322</v>
      </c>
      <c r="I2948" s="518">
        <v>221853</v>
      </c>
    </row>
    <row r="2949" spans="1:9" x14ac:dyDescent="0.2">
      <c r="A2949" s="518" t="s">
        <v>322</v>
      </c>
      <c r="B2949" s="518">
        <v>221861</v>
      </c>
      <c r="C2949" s="518" t="s">
        <v>2660</v>
      </c>
      <c r="D2949" s="518" t="s">
        <v>794</v>
      </c>
      <c r="E2949" s="859">
        <v>24</v>
      </c>
      <c r="F2949" s="859">
        <v>22</v>
      </c>
      <c r="G2949" s="518" t="s">
        <v>122</v>
      </c>
      <c r="H2949" s="518" t="s">
        <v>322</v>
      </c>
      <c r="I2949" s="518">
        <v>221861</v>
      </c>
    </row>
    <row r="2950" spans="1:9" x14ac:dyDescent="0.2">
      <c r="A2950" s="518" t="s">
        <v>322</v>
      </c>
      <c r="B2950" s="518">
        <v>221887</v>
      </c>
      <c r="C2950" s="518" t="s">
        <v>2660</v>
      </c>
      <c r="D2950" s="518" t="s">
        <v>2225</v>
      </c>
      <c r="E2950" s="859">
        <v>35</v>
      </c>
      <c r="F2950" s="859">
        <v>32</v>
      </c>
      <c r="G2950" s="518" t="s">
        <v>122</v>
      </c>
      <c r="H2950" s="518" t="s">
        <v>322</v>
      </c>
      <c r="I2950" s="518">
        <v>221887</v>
      </c>
    </row>
    <row r="2951" spans="1:9" x14ac:dyDescent="0.2">
      <c r="A2951" s="518" t="s">
        <v>322</v>
      </c>
      <c r="B2951" s="518">
        <v>221895</v>
      </c>
      <c r="C2951" s="518" t="s">
        <v>2660</v>
      </c>
      <c r="D2951" s="518" t="s">
        <v>613</v>
      </c>
      <c r="E2951" s="859">
        <v>23</v>
      </c>
      <c r="F2951" s="859">
        <v>22</v>
      </c>
      <c r="G2951" s="518" t="s">
        <v>122</v>
      </c>
      <c r="H2951" s="518" t="s">
        <v>322</v>
      </c>
      <c r="I2951" s="518">
        <v>221895</v>
      </c>
    </row>
    <row r="2952" spans="1:9" x14ac:dyDescent="0.2">
      <c r="A2952" s="518" t="s">
        <v>322</v>
      </c>
      <c r="B2952" s="518">
        <v>221903</v>
      </c>
      <c r="C2952" s="518" t="s">
        <v>2660</v>
      </c>
      <c r="D2952" s="518" t="s">
        <v>709</v>
      </c>
      <c r="E2952" s="859">
        <v>16</v>
      </c>
      <c r="F2952" s="859">
        <v>16</v>
      </c>
      <c r="G2952" s="518" t="s">
        <v>122</v>
      </c>
      <c r="H2952" s="518" t="s">
        <v>322</v>
      </c>
      <c r="I2952" s="518">
        <v>221903</v>
      </c>
    </row>
    <row r="2953" spans="1:9" x14ac:dyDescent="0.2">
      <c r="A2953" s="518" t="s">
        <v>322</v>
      </c>
      <c r="B2953" s="518">
        <v>221911</v>
      </c>
      <c r="C2953" s="518" t="s">
        <v>2660</v>
      </c>
      <c r="D2953" s="518" t="s">
        <v>1316</v>
      </c>
      <c r="E2953" s="859">
        <v>31</v>
      </c>
      <c r="F2953" s="859">
        <v>26</v>
      </c>
      <c r="G2953" s="518" t="s">
        <v>122</v>
      </c>
      <c r="H2953" s="518" t="s">
        <v>322</v>
      </c>
      <c r="I2953" s="518">
        <v>221911</v>
      </c>
    </row>
    <row r="2954" spans="1:9" x14ac:dyDescent="0.2">
      <c r="A2954" s="518" t="s">
        <v>191</v>
      </c>
      <c r="B2954" s="518">
        <v>221986</v>
      </c>
      <c r="C2954" s="518" t="s">
        <v>2660</v>
      </c>
      <c r="D2954" s="518" t="s">
        <v>3685</v>
      </c>
      <c r="E2954" s="859">
        <v>35</v>
      </c>
      <c r="F2954" s="859">
        <v>35</v>
      </c>
      <c r="G2954" s="518" t="s">
        <v>128</v>
      </c>
      <c r="H2954" s="518" t="s">
        <v>191</v>
      </c>
      <c r="I2954" s="518">
        <v>221986</v>
      </c>
    </row>
    <row r="2955" spans="1:9" x14ac:dyDescent="0.2">
      <c r="A2955" s="518" t="s">
        <v>276</v>
      </c>
      <c r="B2955" s="518">
        <v>222059</v>
      </c>
      <c r="C2955" s="518" t="s">
        <v>2660</v>
      </c>
      <c r="D2955" s="518" t="s">
        <v>8805</v>
      </c>
      <c r="E2955" s="859">
        <v>27</v>
      </c>
      <c r="F2955" s="859">
        <v>0</v>
      </c>
      <c r="G2955" s="518" t="s">
        <v>128</v>
      </c>
      <c r="H2955" s="518" t="s">
        <v>276</v>
      </c>
      <c r="I2955" s="518">
        <v>222059</v>
      </c>
    </row>
    <row r="2956" spans="1:9" x14ac:dyDescent="0.2">
      <c r="A2956" s="518" t="s">
        <v>321</v>
      </c>
      <c r="B2956" s="518">
        <v>222091</v>
      </c>
      <c r="C2956" s="518" t="s">
        <v>2660</v>
      </c>
      <c r="D2956" s="518" t="s">
        <v>1834</v>
      </c>
      <c r="E2956" s="859">
        <v>34</v>
      </c>
      <c r="F2956" s="859">
        <v>0</v>
      </c>
      <c r="G2956" s="518" t="s">
        <v>128</v>
      </c>
      <c r="H2956" s="518" t="s">
        <v>321</v>
      </c>
      <c r="I2956" s="518">
        <v>222091</v>
      </c>
    </row>
    <row r="2957" spans="1:9" x14ac:dyDescent="0.2">
      <c r="A2957" s="518" t="s">
        <v>311</v>
      </c>
      <c r="B2957" s="518">
        <v>222109</v>
      </c>
      <c r="C2957" s="518" t="s">
        <v>2660</v>
      </c>
      <c r="D2957" s="518" t="s">
        <v>5077</v>
      </c>
      <c r="E2957" s="859">
        <v>25</v>
      </c>
      <c r="F2957" s="859">
        <v>25</v>
      </c>
      <c r="G2957" s="518" t="s">
        <v>122</v>
      </c>
      <c r="H2957" s="518" t="s">
        <v>311</v>
      </c>
      <c r="I2957" s="518">
        <v>222109</v>
      </c>
    </row>
    <row r="2958" spans="1:9" x14ac:dyDescent="0.2">
      <c r="A2958" s="518" t="s">
        <v>155</v>
      </c>
      <c r="B2958" s="518">
        <v>222117</v>
      </c>
      <c r="C2958" s="518" t="s">
        <v>2660</v>
      </c>
      <c r="D2958" s="518" t="s">
        <v>8713</v>
      </c>
      <c r="E2958" s="859">
        <v>34</v>
      </c>
      <c r="F2958" s="859">
        <v>0</v>
      </c>
      <c r="G2958" s="518" t="s">
        <v>122</v>
      </c>
      <c r="H2958" s="518" t="s">
        <v>155</v>
      </c>
      <c r="I2958" s="518">
        <v>222117</v>
      </c>
    </row>
    <row r="2959" spans="1:9" x14ac:dyDescent="0.2">
      <c r="A2959" s="518" t="s">
        <v>341</v>
      </c>
      <c r="B2959" s="518">
        <v>222133</v>
      </c>
      <c r="C2959" s="518" t="s">
        <v>2660</v>
      </c>
      <c r="D2959" s="518" t="s">
        <v>1419</v>
      </c>
      <c r="E2959" s="859">
        <v>34</v>
      </c>
      <c r="F2959" s="859">
        <v>34</v>
      </c>
      <c r="G2959" s="518" t="s">
        <v>122</v>
      </c>
      <c r="H2959" s="518" t="s">
        <v>341</v>
      </c>
      <c r="I2959" s="518">
        <v>222133</v>
      </c>
    </row>
    <row r="2960" spans="1:9" x14ac:dyDescent="0.2">
      <c r="A2960" s="518" t="s">
        <v>314</v>
      </c>
      <c r="B2960" s="518">
        <v>222141</v>
      </c>
      <c r="C2960" s="518" t="s">
        <v>2660</v>
      </c>
      <c r="D2960" s="518" t="s">
        <v>422</v>
      </c>
      <c r="E2960" s="859">
        <v>34</v>
      </c>
      <c r="F2960" s="859">
        <v>0</v>
      </c>
      <c r="G2960" s="518" t="s">
        <v>122</v>
      </c>
      <c r="H2960" s="518" t="s">
        <v>314</v>
      </c>
      <c r="I2960" s="518">
        <v>222141</v>
      </c>
    </row>
    <row r="2961" spans="1:9" x14ac:dyDescent="0.2">
      <c r="A2961" s="518" t="s">
        <v>314</v>
      </c>
      <c r="B2961" s="518">
        <v>222158</v>
      </c>
      <c r="C2961" s="518" t="s">
        <v>2660</v>
      </c>
      <c r="D2961" s="518" t="s">
        <v>1348</v>
      </c>
      <c r="E2961" s="859">
        <v>28</v>
      </c>
      <c r="F2961" s="859">
        <v>0</v>
      </c>
      <c r="G2961" s="518" t="s">
        <v>122</v>
      </c>
      <c r="H2961" s="518" t="s">
        <v>314</v>
      </c>
      <c r="I2961" s="518">
        <v>222158</v>
      </c>
    </row>
    <row r="2962" spans="1:9" x14ac:dyDescent="0.2">
      <c r="A2962" s="518" t="s">
        <v>314</v>
      </c>
      <c r="B2962" s="518">
        <v>222166</v>
      </c>
      <c r="C2962" s="518" t="s">
        <v>2660</v>
      </c>
      <c r="D2962" s="518" t="s">
        <v>7515</v>
      </c>
      <c r="E2962" s="859">
        <v>31</v>
      </c>
      <c r="F2962" s="859">
        <v>0</v>
      </c>
      <c r="G2962" s="518" t="s">
        <v>122</v>
      </c>
      <c r="H2962" s="518" t="s">
        <v>314</v>
      </c>
      <c r="I2962" s="518">
        <v>222166</v>
      </c>
    </row>
    <row r="2963" spans="1:9" x14ac:dyDescent="0.2">
      <c r="A2963" s="518" t="s">
        <v>314</v>
      </c>
      <c r="B2963" s="518">
        <v>222174</v>
      </c>
      <c r="C2963" s="518" t="s">
        <v>2660</v>
      </c>
      <c r="D2963" s="518" t="s">
        <v>5106</v>
      </c>
      <c r="E2963" s="859">
        <v>35</v>
      </c>
      <c r="F2963" s="859">
        <v>0</v>
      </c>
      <c r="G2963" s="518" t="s">
        <v>122</v>
      </c>
      <c r="H2963" s="518" t="s">
        <v>314</v>
      </c>
      <c r="I2963" s="518">
        <v>222174</v>
      </c>
    </row>
    <row r="2964" spans="1:9" x14ac:dyDescent="0.2">
      <c r="A2964" s="518" t="s">
        <v>155</v>
      </c>
      <c r="B2964" s="518">
        <v>222182</v>
      </c>
      <c r="C2964" s="518" t="s">
        <v>2660</v>
      </c>
      <c r="D2964" s="518" t="s">
        <v>531</v>
      </c>
      <c r="E2964" s="859">
        <v>35</v>
      </c>
      <c r="F2964" s="859">
        <v>0</v>
      </c>
      <c r="G2964" s="518" t="s">
        <v>122</v>
      </c>
      <c r="H2964" s="518" t="s">
        <v>155</v>
      </c>
      <c r="I2964" s="518">
        <v>222182</v>
      </c>
    </row>
    <row r="2965" spans="1:9" x14ac:dyDescent="0.2">
      <c r="A2965" s="518" t="s">
        <v>155</v>
      </c>
      <c r="B2965" s="518">
        <v>222190</v>
      </c>
      <c r="C2965" s="518" t="s">
        <v>2660</v>
      </c>
      <c r="D2965" s="518" t="s">
        <v>531</v>
      </c>
      <c r="E2965" s="859">
        <v>34</v>
      </c>
      <c r="F2965" s="859">
        <v>0</v>
      </c>
      <c r="G2965" s="518" t="s">
        <v>122</v>
      </c>
      <c r="H2965" s="518" t="s">
        <v>155</v>
      </c>
      <c r="I2965" s="518">
        <v>222190</v>
      </c>
    </row>
    <row r="2966" spans="1:9" x14ac:dyDescent="0.2">
      <c r="A2966" s="518" t="s">
        <v>155</v>
      </c>
      <c r="B2966" s="518">
        <v>222208</v>
      </c>
      <c r="C2966" s="518" t="s">
        <v>2660</v>
      </c>
      <c r="D2966" s="518" t="s">
        <v>485</v>
      </c>
      <c r="E2966" s="859">
        <v>35</v>
      </c>
      <c r="F2966" s="859">
        <v>0</v>
      </c>
      <c r="G2966" s="518" t="s">
        <v>122</v>
      </c>
      <c r="H2966" s="518" t="s">
        <v>155</v>
      </c>
      <c r="I2966" s="518">
        <v>222208</v>
      </c>
    </row>
    <row r="2967" spans="1:9" x14ac:dyDescent="0.2">
      <c r="A2967" s="518" t="s">
        <v>314</v>
      </c>
      <c r="B2967" s="518">
        <v>222216</v>
      </c>
      <c r="C2967" s="518" t="s">
        <v>2660</v>
      </c>
      <c r="D2967" s="518" t="s">
        <v>314</v>
      </c>
      <c r="E2967" s="859">
        <v>33</v>
      </c>
      <c r="F2967" s="859">
        <v>0</v>
      </c>
      <c r="G2967" s="518" t="s">
        <v>122</v>
      </c>
      <c r="H2967" s="518" t="s">
        <v>314</v>
      </c>
      <c r="I2967" s="518">
        <v>222216</v>
      </c>
    </row>
    <row r="2968" spans="1:9" x14ac:dyDescent="0.2">
      <c r="A2968" s="518" t="s">
        <v>376</v>
      </c>
      <c r="B2968" s="518">
        <v>222240</v>
      </c>
      <c r="C2968" s="518" t="s">
        <v>2660</v>
      </c>
      <c r="D2968" s="518" t="s">
        <v>1213</v>
      </c>
      <c r="E2968" s="859">
        <v>25</v>
      </c>
      <c r="F2968" s="859">
        <v>0</v>
      </c>
      <c r="G2968" s="518" t="s">
        <v>122</v>
      </c>
      <c r="H2968" s="518" t="s">
        <v>376</v>
      </c>
      <c r="I2968" s="518">
        <v>222240</v>
      </c>
    </row>
    <row r="2969" spans="1:9" x14ac:dyDescent="0.2">
      <c r="A2969" s="518" t="s">
        <v>233</v>
      </c>
      <c r="B2969" s="518">
        <v>222281</v>
      </c>
      <c r="C2969" s="518" t="s">
        <v>2660</v>
      </c>
      <c r="D2969" s="518" t="s">
        <v>5107</v>
      </c>
      <c r="E2969" s="859">
        <v>30</v>
      </c>
      <c r="F2969" s="859">
        <v>30</v>
      </c>
      <c r="G2969" s="518" t="s">
        <v>122</v>
      </c>
      <c r="H2969" s="518" t="s">
        <v>233</v>
      </c>
      <c r="I2969" s="518">
        <v>222281</v>
      </c>
    </row>
    <row r="2970" spans="1:9" x14ac:dyDescent="0.2">
      <c r="A2970" s="518" t="s">
        <v>201</v>
      </c>
      <c r="B2970" s="518">
        <v>222307</v>
      </c>
      <c r="C2970" s="518" t="s">
        <v>2660</v>
      </c>
      <c r="D2970" s="518" t="s">
        <v>3530</v>
      </c>
      <c r="E2970" s="859">
        <v>18</v>
      </c>
      <c r="F2970" s="859">
        <v>18</v>
      </c>
      <c r="G2970" s="518" t="s">
        <v>122</v>
      </c>
      <c r="H2970" s="518" t="s">
        <v>201</v>
      </c>
      <c r="I2970" s="518">
        <v>222307</v>
      </c>
    </row>
    <row r="2971" spans="1:9" x14ac:dyDescent="0.2">
      <c r="A2971" s="518" t="s">
        <v>374</v>
      </c>
      <c r="B2971" s="518">
        <v>222331</v>
      </c>
      <c r="C2971" s="518" t="s">
        <v>2660</v>
      </c>
      <c r="D2971" s="518" t="s">
        <v>712</v>
      </c>
      <c r="E2971" s="859">
        <v>35</v>
      </c>
      <c r="F2971" s="859">
        <v>0</v>
      </c>
      <c r="G2971" s="518" t="s">
        <v>122</v>
      </c>
      <c r="H2971" s="518" t="s">
        <v>374</v>
      </c>
      <c r="I2971" s="518">
        <v>222331</v>
      </c>
    </row>
    <row r="2972" spans="1:9" x14ac:dyDescent="0.2">
      <c r="A2972" s="518" t="s">
        <v>374</v>
      </c>
      <c r="B2972" s="518">
        <v>222349</v>
      </c>
      <c r="C2972" s="518" t="s">
        <v>2660</v>
      </c>
      <c r="D2972" s="518" t="s">
        <v>722</v>
      </c>
      <c r="E2972" s="859">
        <v>35</v>
      </c>
      <c r="F2972" s="859">
        <v>0</v>
      </c>
      <c r="G2972" s="518" t="s">
        <v>122</v>
      </c>
      <c r="H2972" s="518" t="s">
        <v>374</v>
      </c>
      <c r="I2972" s="518">
        <v>222349</v>
      </c>
    </row>
    <row r="2973" spans="1:9" x14ac:dyDescent="0.2">
      <c r="A2973" s="518" t="s">
        <v>317</v>
      </c>
      <c r="B2973" s="518">
        <v>222414</v>
      </c>
      <c r="C2973" s="518" t="s">
        <v>2660</v>
      </c>
      <c r="D2973" s="518" t="s">
        <v>3650</v>
      </c>
      <c r="E2973" s="859">
        <v>22</v>
      </c>
      <c r="F2973" s="859">
        <v>0</v>
      </c>
      <c r="G2973" s="518" t="s">
        <v>122</v>
      </c>
      <c r="H2973" s="518" t="s">
        <v>317</v>
      </c>
      <c r="I2973" s="518">
        <v>222414</v>
      </c>
    </row>
    <row r="2974" spans="1:9" x14ac:dyDescent="0.2">
      <c r="A2974" s="518" t="s">
        <v>213</v>
      </c>
      <c r="B2974" s="518">
        <v>222455</v>
      </c>
      <c r="C2974" s="518" t="s">
        <v>2660</v>
      </c>
      <c r="D2974" s="518" t="s">
        <v>451</v>
      </c>
      <c r="E2974" s="859">
        <v>20</v>
      </c>
      <c r="F2974" s="859">
        <v>14</v>
      </c>
      <c r="G2974" s="518" t="s">
        <v>122</v>
      </c>
      <c r="H2974" s="518" t="s">
        <v>213</v>
      </c>
      <c r="I2974" s="518">
        <v>222455</v>
      </c>
    </row>
    <row r="2975" spans="1:9" x14ac:dyDescent="0.2">
      <c r="A2975" s="518" t="s">
        <v>387</v>
      </c>
      <c r="B2975" s="518">
        <v>222539</v>
      </c>
      <c r="C2975" s="518" t="s">
        <v>2660</v>
      </c>
      <c r="D2975" s="518" t="s">
        <v>697</v>
      </c>
      <c r="E2975" s="859">
        <v>33</v>
      </c>
      <c r="F2975" s="859">
        <v>33</v>
      </c>
      <c r="G2975" s="518" t="s">
        <v>122</v>
      </c>
      <c r="H2975" s="518" t="s">
        <v>387</v>
      </c>
      <c r="I2975" s="518">
        <v>222539</v>
      </c>
    </row>
    <row r="2976" spans="1:9" x14ac:dyDescent="0.2">
      <c r="A2976" s="518" t="s">
        <v>230</v>
      </c>
      <c r="B2976" s="518">
        <v>222687</v>
      </c>
      <c r="C2976" s="518" t="s">
        <v>2660</v>
      </c>
      <c r="D2976" s="518" t="s">
        <v>1171</v>
      </c>
      <c r="E2976" s="859">
        <v>32</v>
      </c>
      <c r="F2976" s="859">
        <v>30</v>
      </c>
      <c r="G2976" s="518" t="s">
        <v>122</v>
      </c>
      <c r="H2976" s="518" t="s">
        <v>230</v>
      </c>
      <c r="I2976" s="518">
        <v>222687</v>
      </c>
    </row>
    <row r="2977" spans="1:9" x14ac:dyDescent="0.2">
      <c r="A2977" s="518" t="s">
        <v>230</v>
      </c>
      <c r="B2977" s="518">
        <v>222695</v>
      </c>
      <c r="C2977" s="518" t="s">
        <v>2660</v>
      </c>
      <c r="D2977" s="518" t="s">
        <v>2725</v>
      </c>
      <c r="E2977" s="859">
        <v>32</v>
      </c>
      <c r="F2977" s="859">
        <v>26</v>
      </c>
      <c r="G2977" s="518" t="s">
        <v>122</v>
      </c>
      <c r="H2977" s="518" t="s">
        <v>230</v>
      </c>
      <c r="I2977" s="518">
        <v>222695</v>
      </c>
    </row>
    <row r="2978" spans="1:9" x14ac:dyDescent="0.2">
      <c r="A2978" s="518" t="s">
        <v>230</v>
      </c>
      <c r="B2978" s="518">
        <v>222703</v>
      </c>
      <c r="C2978" s="518" t="s">
        <v>2660</v>
      </c>
      <c r="D2978" s="518" t="s">
        <v>1457</v>
      </c>
      <c r="E2978" s="859">
        <v>21</v>
      </c>
      <c r="F2978" s="859">
        <v>20</v>
      </c>
      <c r="G2978" s="518" t="s">
        <v>122</v>
      </c>
      <c r="H2978" s="518" t="s">
        <v>230</v>
      </c>
      <c r="I2978" s="518">
        <v>792390</v>
      </c>
    </row>
    <row r="2979" spans="1:9" x14ac:dyDescent="0.2">
      <c r="A2979" s="518" t="s">
        <v>203</v>
      </c>
      <c r="B2979" s="518">
        <v>222752</v>
      </c>
      <c r="C2979" s="518" t="s">
        <v>2660</v>
      </c>
      <c r="D2979" s="518" t="s">
        <v>459</v>
      </c>
      <c r="E2979" s="859">
        <v>29</v>
      </c>
      <c r="F2979" s="859">
        <v>29</v>
      </c>
      <c r="G2979" s="518" t="s">
        <v>122</v>
      </c>
      <c r="H2979" s="518" t="s">
        <v>203</v>
      </c>
      <c r="I2979" s="518">
        <v>222752</v>
      </c>
    </row>
    <row r="2980" spans="1:9" x14ac:dyDescent="0.2">
      <c r="A2980" s="518" t="s">
        <v>280</v>
      </c>
      <c r="B2980" s="518">
        <v>222802</v>
      </c>
      <c r="C2980" s="518" t="s">
        <v>2660</v>
      </c>
      <c r="D2980" s="518" t="s">
        <v>798</v>
      </c>
      <c r="E2980" s="859">
        <v>18</v>
      </c>
      <c r="F2980" s="859">
        <v>16</v>
      </c>
      <c r="G2980" s="518" t="s">
        <v>122</v>
      </c>
      <c r="H2980" s="518" t="s">
        <v>280</v>
      </c>
      <c r="I2980" s="518">
        <v>222802</v>
      </c>
    </row>
    <row r="2981" spans="1:9" x14ac:dyDescent="0.2">
      <c r="A2981" s="518" t="s">
        <v>194</v>
      </c>
      <c r="B2981" s="518">
        <v>222851</v>
      </c>
      <c r="C2981" s="518" t="s">
        <v>2660</v>
      </c>
      <c r="D2981" s="518" t="s">
        <v>2151</v>
      </c>
      <c r="E2981" s="859">
        <v>24</v>
      </c>
      <c r="F2981" s="859">
        <v>0</v>
      </c>
      <c r="G2981" s="518" t="s">
        <v>122</v>
      </c>
      <c r="H2981" s="518" t="s">
        <v>194</v>
      </c>
      <c r="I2981" s="518">
        <v>222851</v>
      </c>
    </row>
    <row r="2982" spans="1:9" x14ac:dyDescent="0.2">
      <c r="A2982" s="518" t="s">
        <v>194</v>
      </c>
      <c r="B2982" s="518">
        <v>222869</v>
      </c>
      <c r="C2982" s="518" t="s">
        <v>2660</v>
      </c>
      <c r="D2982" s="518" t="s">
        <v>5167</v>
      </c>
      <c r="E2982" s="859">
        <v>35</v>
      </c>
      <c r="F2982" s="859">
        <v>0</v>
      </c>
      <c r="G2982" s="518" t="s">
        <v>122</v>
      </c>
      <c r="H2982" s="518" t="s">
        <v>194</v>
      </c>
      <c r="I2982" s="518">
        <v>222869</v>
      </c>
    </row>
    <row r="2983" spans="1:9" x14ac:dyDescent="0.2">
      <c r="A2983" s="518" t="s">
        <v>194</v>
      </c>
      <c r="B2983" s="518">
        <v>222877</v>
      </c>
      <c r="C2983" s="518" t="s">
        <v>2660</v>
      </c>
      <c r="D2983" s="518" t="s">
        <v>5202</v>
      </c>
      <c r="E2983" s="859">
        <v>35</v>
      </c>
      <c r="F2983" s="859">
        <v>0</v>
      </c>
      <c r="G2983" s="518" t="s">
        <v>122</v>
      </c>
      <c r="H2983" s="518" t="s">
        <v>194</v>
      </c>
      <c r="I2983" s="518">
        <v>222877</v>
      </c>
    </row>
    <row r="2984" spans="1:9" x14ac:dyDescent="0.2">
      <c r="A2984" s="518" t="s">
        <v>194</v>
      </c>
      <c r="B2984" s="518">
        <v>222885</v>
      </c>
      <c r="C2984" s="518" t="s">
        <v>2660</v>
      </c>
      <c r="D2984" s="518" t="s">
        <v>3467</v>
      </c>
      <c r="E2984" s="859">
        <v>35</v>
      </c>
      <c r="F2984" s="859">
        <v>0</v>
      </c>
      <c r="G2984" s="518" t="s">
        <v>122</v>
      </c>
      <c r="H2984" s="518" t="s">
        <v>194</v>
      </c>
      <c r="I2984" s="518">
        <v>222885</v>
      </c>
    </row>
    <row r="2985" spans="1:9" x14ac:dyDescent="0.2">
      <c r="A2985" s="518" t="s">
        <v>194</v>
      </c>
      <c r="B2985" s="518">
        <v>222919</v>
      </c>
      <c r="C2985" s="518" t="s">
        <v>2660</v>
      </c>
      <c r="D2985" s="518" t="s">
        <v>440</v>
      </c>
      <c r="E2985" s="859">
        <v>21</v>
      </c>
      <c r="F2985" s="859">
        <v>0</v>
      </c>
      <c r="G2985" s="518" t="s">
        <v>122</v>
      </c>
      <c r="H2985" s="518" t="s">
        <v>194</v>
      </c>
      <c r="I2985" s="518">
        <v>222919</v>
      </c>
    </row>
    <row r="2986" spans="1:9" x14ac:dyDescent="0.2">
      <c r="A2986" s="518" t="s">
        <v>194</v>
      </c>
      <c r="B2986" s="518">
        <v>222927</v>
      </c>
      <c r="C2986" s="518" t="s">
        <v>2660</v>
      </c>
      <c r="D2986" s="518" t="s">
        <v>601</v>
      </c>
      <c r="E2986" s="859">
        <v>24</v>
      </c>
      <c r="F2986" s="859">
        <v>0</v>
      </c>
      <c r="G2986" s="518" t="s">
        <v>122</v>
      </c>
      <c r="H2986" s="518" t="s">
        <v>194</v>
      </c>
      <c r="I2986" s="518">
        <v>222927</v>
      </c>
    </row>
    <row r="2987" spans="1:9" x14ac:dyDescent="0.2">
      <c r="A2987" s="518" t="s">
        <v>194</v>
      </c>
      <c r="B2987" s="518">
        <v>222935</v>
      </c>
      <c r="C2987" s="518" t="s">
        <v>2660</v>
      </c>
      <c r="D2987" s="518" t="s">
        <v>493</v>
      </c>
      <c r="E2987" s="859">
        <v>26</v>
      </c>
      <c r="F2987" s="859">
        <v>0</v>
      </c>
      <c r="G2987" s="518" t="s">
        <v>122</v>
      </c>
      <c r="H2987" s="518" t="s">
        <v>194</v>
      </c>
      <c r="I2987" s="518">
        <v>222935</v>
      </c>
    </row>
    <row r="2988" spans="1:9" x14ac:dyDescent="0.2">
      <c r="A2988" s="518" t="s">
        <v>214</v>
      </c>
      <c r="B2988" s="518">
        <v>222950</v>
      </c>
      <c r="C2988" s="518" t="s">
        <v>2660</v>
      </c>
      <c r="D2988" s="518" t="s">
        <v>5222</v>
      </c>
      <c r="E2988" s="859">
        <v>23</v>
      </c>
      <c r="F2988" s="859">
        <v>21</v>
      </c>
      <c r="G2988" s="518" t="s">
        <v>122</v>
      </c>
      <c r="H2988" s="518" t="s">
        <v>214</v>
      </c>
      <c r="I2988" s="518">
        <v>222950</v>
      </c>
    </row>
    <row r="2989" spans="1:9" x14ac:dyDescent="0.2">
      <c r="A2989" s="518" t="s">
        <v>214</v>
      </c>
      <c r="B2989" s="518">
        <v>222976</v>
      </c>
      <c r="C2989" s="518" t="s">
        <v>2660</v>
      </c>
      <c r="D2989" s="518" t="s">
        <v>720</v>
      </c>
      <c r="E2989" s="859">
        <v>26</v>
      </c>
      <c r="F2989" s="859">
        <v>0</v>
      </c>
      <c r="G2989" s="518" t="s">
        <v>122</v>
      </c>
      <c r="H2989" s="518" t="s">
        <v>214</v>
      </c>
      <c r="I2989" s="518">
        <v>222976</v>
      </c>
    </row>
    <row r="2990" spans="1:9" x14ac:dyDescent="0.2">
      <c r="A2990" s="518" t="s">
        <v>180</v>
      </c>
      <c r="B2990" s="518">
        <v>223123</v>
      </c>
      <c r="C2990" s="518" t="s">
        <v>2660</v>
      </c>
      <c r="D2990" s="518" t="s">
        <v>2339</v>
      </c>
      <c r="E2990" s="859">
        <v>32</v>
      </c>
      <c r="F2990" s="859">
        <v>0</v>
      </c>
      <c r="G2990" s="518" t="s">
        <v>128</v>
      </c>
      <c r="H2990" s="518" t="s">
        <v>180</v>
      </c>
      <c r="I2990" s="518">
        <v>223123</v>
      </c>
    </row>
    <row r="2991" spans="1:9" x14ac:dyDescent="0.2">
      <c r="A2991" s="518" t="s">
        <v>152</v>
      </c>
      <c r="B2991" s="518">
        <v>223156</v>
      </c>
      <c r="C2991" s="518" t="s">
        <v>2660</v>
      </c>
      <c r="D2991" s="518" t="s">
        <v>1445</v>
      </c>
      <c r="E2991" s="859">
        <v>32</v>
      </c>
      <c r="F2991" s="859">
        <v>23</v>
      </c>
      <c r="G2991" s="518" t="s">
        <v>122</v>
      </c>
      <c r="H2991" s="518" t="s">
        <v>152</v>
      </c>
      <c r="I2991" s="518">
        <v>223156</v>
      </c>
    </row>
    <row r="2992" spans="1:9" x14ac:dyDescent="0.2">
      <c r="A2992" s="518" t="s">
        <v>152</v>
      </c>
      <c r="B2992" s="518">
        <v>223164</v>
      </c>
      <c r="C2992" s="518" t="s">
        <v>2660</v>
      </c>
      <c r="D2992" s="518" t="s">
        <v>5023</v>
      </c>
      <c r="E2992" s="859">
        <v>21</v>
      </c>
      <c r="F2992" s="859">
        <v>0</v>
      </c>
      <c r="G2992" s="518" t="s">
        <v>122</v>
      </c>
      <c r="H2992" s="518" t="s">
        <v>152</v>
      </c>
      <c r="I2992" s="518">
        <v>223164</v>
      </c>
    </row>
    <row r="2993" spans="1:9" x14ac:dyDescent="0.2">
      <c r="A2993" s="518" t="s">
        <v>327</v>
      </c>
      <c r="B2993" s="518">
        <v>223172</v>
      </c>
      <c r="C2993" s="518" t="s">
        <v>2660</v>
      </c>
      <c r="D2993" s="518" t="s">
        <v>1265</v>
      </c>
      <c r="E2993" s="859">
        <v>32</v>
      </c>
      <c r="F2993" s="859">
        <v>32</v>
      </c>
      <c r="G2993" s="518" t="s">
        <v>122</v>
      </c>
      <c r="H2993" s="518" t="s">
        <v>327</v>
      </c>
      <c r="I2993" s="518">
        <v>223172</v>
      </c>
    </row>
    <row r="2994" spans="1:9" x14ac:dyDescent="0.2">
      <c r="A2994" s="518" t="s">
        <v>233</v>
      </c>
      <c r="B2994" s="518">
        <v>223198</v>
      </c>
      <c r="C2994" s="518" t="s">
        <v>2660</v>
      </c>
      <c r="D2994" s="518" t="s">
        <v>5024</v>
      </c>
      <c r="E2994" s="859">
        <v>33</v>
      </c>
      <c r="F2994" s="859">
        <v>25</v>
      </c>
      <c r="G2994" s="518" t="s">
        <v>122</v>
      </c>
      <c r="H2994" s="518" t="s">
        <v>233</v>
      </c>
      <c r="I2994" s="518">
        <v>223198</v>
      </c>
    </row>
    <row r="2995" spans="1:9" x14ac:dyDescent="0.2">
      <c r="A2995" s="518" t="s">
        <v>191</v>
      </c>
      <c r="B2995" s="518">
        <v>223214</v>
      </c>
      <c r="C2995" s="518" t="s">
        <v>2660</v>
      </c>
      <c r="D2995" s="518" t="s">
        <v>5025</v>
      </c>
      <c r="E2995" s="859">
        <v>31</v>
      </c>
      <c r="F2995" s="859">
        <v>31</v>
      </c>
      <c r="G2995" s="518" t="s">
        <v>122</v>
      </c>
      <c r="H2995" s="518" t="s">
        <v>191</v>
      </c>
      <c r="I2995" s="518">
        <v>223214</v>
      </c>
    </row>
    <row r="2996" spans="1:9" x14ac:dyDescent="0.2">
      <c r="A2996" s="518" t="s">
        <v>314</v>
      </c>
      <c r="B2996" s="518">
        <v>223248</v>
      </c>
      <c r="C2996" s="518" t="s">
        <v>2660</v>
      </c>
      <c r="D2996" s="518" t="s">
        <v>7514</v>
      </c>
      <c r="E2996" s="859">
        <v>34</v>
      </c>
      <c r="F2996" s="859">
        <v>0</v>
      </c>
      <c r="G2996" s="518" t="s">
        <v>122</v>
      </c>
      <c r="H2996" s="518" t="s">
        <v>314</v>
      </c>
      <c r="I2996" s="518">
        <v>223248</v>
      </c>
    </row>
    <row r="2997" spans="1:9" x14ac:dyDescent="0.2">
      <c r="A2997" s="518" t="s">
        <v>365</v>
      </c>
      <c r="B2997" s="518">
        <v>223339</v>
      </c>
      <c r="C2997" s="518" t="s">
        <v>2660</v>
      </c>
      <c r="D2997" s="518" t="s">
        <v>1472</v>
      </c>
      <c r="E2997" s="859">
        <v>26</v>
      </c>
      <c r="F2997" s="859">
        <v>25</v>
      </c>
      <c r="G2997" s="518" t="s">
        <v>122</v>
      </c>
      <c r="H2997" s="518" t="s">
        <v>365</v>
      </c>
      <c r="I2997" s="518">
        <v>223339</v>
      </c>
    </row>
    <row r="2998" spans="1:9" x14ac:dyDescent="0.2">
      <c r="A2998" s="518" t="s">
        <v>288</v>
      </c>
      <c r="B2998" s="518">
        <v>223537</v>
      </c>
      <c r="C2998" s="518" t="s">
        <v>2660</v>
      </c>
      <c r="D2998" s="518" t="s">
        <v>5231</v>
      </c>
      <c r="E2998" s="859">
        <v>28</v>
      </c>
      <c r="F2998" s="859">
        <v>28</v>
      </c>
      <c r="G2998" s="518" t="s">
        <v>128</v>
      </c>
      <c r="H2998" s="518" t="s">
        <v>288</v>
      </c>
      <c r="I2998" s="518">
        <v>223537</v>
      </c>
    </row>
    <row r="2999" spans="1:9" x14ac:dyDescent="0.2">
      <c r="A2999" s="518" t="s">
        <v>306</v>
      </c>
      <c r="B2999" s="518">
        <v>223610</v>
      </c>
      <c r="C2999" s="518" t="s">
        <v>2660</v>
      </c>
      <c r="D2999" s="518" t="s">
        <v>5038</v>
      </c>
      <c r="E2999" s="859">
        <v>34</v>
      </c>
      <c r="F2999" s="859">
        <v>0</v>
      </c>
      <c r="G2999" s="518" t="s">
        <v>122</v>
      </c>
      <c r="H2999" s="518" t="s">
        <v>306</v>
      </c>
      <c r="I2999" s="518">
        <v>223610</v>
      </c>
    </row>
    <row r="3000" spans="1:9" x14ac:dyDescent="0.2">
      <c r="A3000" s="518" t="s">
        <v>288</v>
      </c>
      <c r="B3000" s="518">
        <v>223644</v>
      </c>
      <c r="C3000" s="518" t="s">
        <v>2660</v>
      </c>
      <c r="D3000" s="518" t="s">
        <v>1967</v>
      </c>
      <c r="E3000" s="859">
        <v>25</v>
      </c>
      <c r="F3000" s="859">
        <v>25</v>
      </c>
      <c r="G3000" s="518" t="s">
        <v>122</v>
      </c>
      <c r="H3000" s="518" t="s">
        <v>288</v>
      </c>
      <c r="I3000" s="518">
        <v>223644</v>
      </c>
    </row>
    <row r="3001" spans="1:9" x14ac:dyDescent="0.2">
      <c r="A3001" s="518" t="s">
        <v>222</v>
      </c>
      <c r="B3001" s="518">
        <v>223685</v>
      </c>
      <c r="C3001" s="518" t="s">
        <v>2660</v>
      </c>
      <c r="D3001" s="518" t="s">
        <v>2367</v>
      </c>
      <c r="E3001" s="859">
        <v>19</v>
      </c>
      <c r="F3001" s="859">
        <v>0</v>
      </c>
      <c r="G3001" s="518" t="s">
        <v>122</v>
      </c>
      <c r="H3001" s="518" t="s">
        <v>222</v>
      </c>
      <c r="I3001" s="518">
        <v>102764</v>
      </c>
    </row>
    <row r="3002" spans="1:9" x14ac:dyDescent="0.2">
      <c r="A3002" s="518" t="s">
        <v>222</v>
      </c>
      <c r="B3002" s="518">
        <v>223693</v>
      </c>
      <c r="C3002" s="518" t="s">
        <v>2660</v>
      </c>
      <c r="D3002" s="518" t="s">
        <v>4120</v>
      </c>
      <c r="E3002" s="859">
        <v>31</v>
      </c>
      <c r="F3002" s="859">
        <v>0</v>
      </c>
      <c r="G3002" s="518" t="s">
        <v>122</v>
      </c>
      <c r="H3002" s="518" t="s">
        <v>222</v>
      </c>
      <c r="I3002" s="518">
        <v>223693</v>
      </c>
    </row>
    <row r="3003" spans="1:9" x14ac:dyDescent="0.2">
      <c r="A3003" s="518" t="s">
        <v>181</v>
      </c>
      <c r="B3003" s="518">
        <v>223701</v>
      </c>
      <c r="C3003" s="518" t="s">
        <v>2660</v>
      </c>
      <c r="D3003" s="518" t="s">
        <v>5039</v>
      </c>
      <c r="E3003" s="859">
        <v>34</v>
      </c>
      <c r="F3003" s="859">
        <v>24</v>
      </c>
      <c r="G3003" s="518" t="s">
        <v>128</v>
      </c>
      <c r="H3003" s="518" t="s">
        <v>181</v>
      </c>
      <c r="I3003" s="518">
        <v>223701</v>
      </c>
    </row>
    <row r="3004" spans="1:9" x14ac:dyDescent="0.2">
      <c r="A3004" s="518" t="s">
        <v>181</v>
      </c>
      <c r="B3004" s="518">
        <v>223719</v>
      </c>
      <c r="C3004" s="518" t="s">
        <v>2660</v>
      </c>
      <c r="D3004" s="518" t="s">
        <v>5040</v>
      </c>
      <c r="E3004" s="859">
        <v>36</v>
      </c>
      <c r="F3004" s="859">
        <v>28</v>
      </c>
      <c r="G3004" s="518" t="s">
        <v>128</v>
      </c>
      <c r="H3004" s="518" t="s">
        <v>181</v>
      </c>
      <c r="I3004" s="518">
        <v>223719</v>
      </c>
    </row>
    <row r="3005" spans="1:9" x14ac:dyDescent="0.2">
      <c r="A3005" s="518" t="s">
        <v>181</v>
      </c>
      <c r="B3005" s="518">
        <v>223735</v>
      </c>
      <c r="C3005" s="518" t="s">
        <v>2660</v>
      </c>
      <c r="D3005" s="518" t="s">
        <v>5041</v>
      </c>
      <c r="E3005" s="859">
        <v>30</v>
      </c>
      <c r="F3005" s="859">
        <v>23</v>
      </c>
      <c r="G3005" s="518" t="s">
        <v>128</v>
      </c>
      <c r="H3005" s="518" t="s">
        <v>181</v>
      </c>
      <c r="I3005" s="518">
        <v>223735</v>
      </c>
    </row>
    <row r="3006" spans="1:9" x14ac:dyDescent="0.2">
      <c r="A3006" s="518" t="s">
        <v>181</v>
      </c>
      <c r="B3006" s="518">
        <v>223768</v>
      </c>
      <c r="C3006" s="518" t="s">
        <v>2660</v>
      </c>
      <c r="D3006" s="518" t="s">
        <v>5042</v>
      </c>
      <c r="E3006" s="859">
        <v>36</v>
      </c>
      <c r="F3006" s="859">
        <v>26</v>
      </c>
      <c r="G3006" s="518" t="s">
        <v>128</v>
      </c>
      <c r="H3006" s="518" t="s">
        <v>181</v>
      </c>
      <c r="I3006" s="518">
        <v>223768</v>
      </c>
    </row>
    <row r="3007" spans="1:9" x14ac:dyDescent="0.2">
      <c r="A3007" s="518" t="s">
        <v>373</v>
      </c>
      <c r="B3007" s="518">
        <v>223834</v>
      </c>
      <c r="C3007" s="518" t="s">
        <v>2660</v>
      </c>
      <c r="D3007" s="518" t="s">
        <v>801</v>
      </c>
      <c r="E3007" s="859">
        <v>16</v>
      </c>
      <c r="F3007" s="859">
        <v>12</v>
      </c>
      <c r="G3007" s="518" t="s">
        <v>122</v>
      </c>
      <c r="H3007" s="518" t="s">
        <v>373</v>
      </c>
      <c r="I3007" s="518">
        <v>465823</v>
      </c>
    </row>
    <row r="3008" spans="1:9" x14ac:dyDescent="0.2">
      <c r="A3008" s="518" t="s">
        <v>384</v>
      </c>
      <c r="B3008" s="518">
        <v>223859</v>
      </c>
      <c r="C3008" s="518" t="s">
        <v>2660</v>
      </c>
      <c r="D3008" s="518" t="s">
        <v>634</v>
      </c>
      <c r="E3008" s="859">
        <v>27</v>
      </c>
      <c r="F3008" s="859">
        <v>0</v>
      </c>
      <c r="G3008" s="518" t="s">
        <v>122</v>
      </c>
      <c r="H3008" s="518" t="s">
        <v>384</v>
      </c>
      <c r="I3008" s="518">
        <v>223859</v>
      </c>
    </row>
    <row r="3009" spans="1:9" x14ac:dyDescent="0.2">
      <c r="A3009" s="518" t="s">
        <v>243</v>
      </c>
      <c r="B3009" s="518">
        <v>223867</v>
      </c>
      <c r="C3009" s="518" t="s">
        <v>2660</v>
      </c>
      <c r="D3009" s="518" t="s">
        <v>422</v>
      </c>
      <c r="E3009" s="859">
        <v>14</v>
      </c>
      <c r="F3009" s="859">
        <v>6</v>
      </c>
      <c r="G3009" s="518" t="s">
        <v>122</v>
      </c>
      <c r="H3009" s="518" t="s">
        <v>243</v>
      </c>
      <c r="I3009" s="518">
        <v>451658</v>
      </c>
    </row>
    <row r="3010" spans="1:9" x14ac:dyDescent="0.2">
      <c r="A3010" s="518" t="s">
        <v>243</v>
      </c>
      <c r="B3010" s="518">
        <v>223875</v>
      </c>
      <c r="C3010" s="518" t="s">
        <v>2660</v>
      </c>
      <c r="D3010" s="518" t="s">
        <v>496</v>
      </c>
      <c r="E3010" s="859">
        <v>34</v>
      </c>
      <c r="F3010" s="859">
        <v>15</v>
      </c>
      <c r="G3010" s="518" t="s">
        <v>122</v>
      </c>
      <c r="H3010" s="518" t="s">
        <v>243</v>
      </c>
      <c r="I3010" s="518">
        <v>451617</v>
      </c>
    </row>
    <row r="3011" spans="1:9" x14ac:dyDescent="0.2">
      <c r="A3011" s="518" t="s">
        <v>155</v>
      </c>
      <c r="B3011" s="518">
        <v>223891</v>
      </c>
      <c r="C3011" s="518" t="s">
        <v>2660</v>
      </c>
      <c r="D3011" s="518" t="s">
        <v>6693</v>
      </c>
      <c r="E3011" s="859">
        <v>35</v>
      </c>
      <c r="F3011" s="859">
        <v>0</v>
      </c>
      <c r="G3011" s="518" t="s">
        <v>122</v>
      </c>
      <c r="H3011" s="518" t="s">
        <v>155</v>
      </c>
      <c r="I3011" s="518">
        <v>223891</v>
      </c>
    </row>
    <row r="3012" spans="1:9" x14ac:dyDescent="0.2">
      <c r="A3012" s="518" t="s">
        <v>267</v>
      </c>
      <c r="B3012" s="518">
        <v>223909</v>
      </c>
      <c r="C3012" s="518" t="s">
        <v>2660</v>
      </c>
      <c r="D3012" s="518" t="s">
        <v>1248</v>
      </c>
      <c r="E3012" s="859">
        <v>30</v>
      </c>
      <c r="F3012" s="859">
        <v>30</v>
      </c>
      <c r="G3012" s="518" t="s">
        <v>122</v>
      </c>
      <c r="H3012" s="518" t="s">
        <v>267</v>
      </c>
      <c r="I3012" s="518">
        <v>223909</v>
      </c>
    </row>
    <row r="3013" spans="1:9" x14ac:dyDescent="0.2">
      <c r="A3013" s="518" t="s">
        <v>267</v>
      </c>
      <c r="B3013" s="518">
        <v>223917</v>
      </c>
      <c r="C3013" s="518" t="s">
        <v>2660</v>
      </c>
      <c r="D3013" s="518" t="s">
        <v>477</v>
      </c>
      <c r="E3013" s="859">
        <v>30</v>
      </c>
      <c r="F3013" s="859">
        <v>25</v>
      </c>
      <c r="G3013" s="518" t="s">
        <v>122</v>
      </c>
      <c r="H3013" s="518" t="s">
        <v>267</v>
      </c>
      <c r="I3013" s="518">
        <v>223917</v>
      </c>
    </row>
    <row r="3014" spans="1:9" x14ac:dyDescent="0.2">
      <c r="A3014" s="518" t="s">
        <v>351</v>
      </c>
      <c r="B3014" s="518">
        <v>223941</v>
      </c>
      <c r="C3014" s="518" t="s">
        <v>2660</v>
      </c>
      <c r="D3014" s="518" t="s">
        <v>5116</v>
      </c>
      <c r="E3014" s="859">
        <v>18</v>
      </c>
      <c r="F3014" s="859">
        <v>18</v>
      </c>
      <c r="G3014" s="518" t="s">
        <v>122</v>
      </c>
      <c r="H3014" s="518" t="s">
        <v>351</v>
      </c>
      <c r="I3014" s="518">
        <v>223941</v>
      </c>
    </row>
    <row r="3015" spans="1:9" x14ac:dyDescent="0.2">
      <c r="A3015" s="518" t="s">
        <v>194</v>
      </c>
      <c r="B3015" s="518">
        <v>223958</v>
      </c>
      <c r="C3015" s="518" t="s">
        <v>2660</v>
      </c>
      <c r="D3015" s="518" t="s">
        <v>4268</v>
      </c>
      <c r="E3015" s="859">
        <v>33</v>
      </c>
      <c r="F3015" s="859">
        <v>0</v>
      </c>
      <c r="G3015" s="518" t="s">
        <v>122</v>
      </c>
      <c r="H3015" s="518" t="s">
        <v>194</v>
      </c>
      <c r="I3015" s="518">
        <v>223958</v>
      </c>
    </row>
    <row r="3016" spans="1:9" x14ac:dyDescent="0.2">
      <c r="A3016" s="518" t="s">
        <v>372</v>
      </c>
      <c r="B3016" s="518">
        <v>223966</v>
      </c>
      <c r="C3016" s="518" t="s">
        <v>2660</v>
      </c>
      <c r="D3016" s="518" t="s">
        <v>8806</v>
      </c>
      <c r="E3016" s="859">
        <v>27</v>
      </c>
      <c r="F3016" s="859">
        <v>0</v>
      </c>
      <c r="G3016" s="518" t="s">
        <v>122</v>
      </c>
      <c r="H3016" s="518" t="s">
        <v>372</v>
      </c>
      <c r="I3016" s="518">
        <v>223966</v>
      </c>
    </row>
    <row r="3017" spans="1:9" x14ac:dyDescent="0.2">
      <c r="A3017" s="518" t="s">
        <v>194</v>
      </c>
      <c r="B3017" s="518">
        <v>223974</v>
      </c>
      <c r="C3017" s="518" t="s">
        <v>2660</v>
      </c>
      <c r="D3017" s="518" t="s">
        <v>5117</v>
      </c>
      <c r="E3017" s="859">
        <v>35</v>
      </c>
      <c r="F3017" s="859">
        <v>0</v>
      </c>
      <c r="G3017" s="518" t="s">
        <v>122</v>
      </c>
      <c r="H3017" s="518" t="s">
        <v>194</v>
      </c>
      <c r="I3017" s="518">
        <v>223974</v>
      </c>
    </row>
    <row r="3018" spans="1:9" x14ac:dyDescent="0.2">
      <c r="A3018" s="518" t="s">
        <v>235</v>
      </c>
      <c r="B3018" s="518">
        <v>224006</v>
      </c>
      <c r="C3018" s="518" t="s">
        <v>2660</v>
      </c>
      <c r="D3018" s="518" t="s">
        <v>1311</v>
      </c>
      <c r="E3018" s="859">
        <v>35</v>
      </c>
      <c r="F3018" s="859">
        <v>35</v>
      </c>
      <c r="G3018" s="518" t="s">
        <v>122</v>
      </c>
      <c r="H3018" s="518" t="s">
        <v>235</v>
      </c>
      <c r="I3018" s="518">
        <v>224006</v>
      </c>
    </row>
    <row r="3019" spans="1:9" x14ac:dyDescent="0.2">
      <c r="A3019" s="518" t="s">
        <v>235</v>
      </c>
      <c r="B3019" s="518">
        <v>224030</v>
      </c>
      <c r="C3019" s="518" t="s">
        <v>2660</v>
      </c>
      <c r="D3019" s="518" t="s">
        <v>5118</v>
      </c>
      <c r="E3019" s="859">
        <v>26</v>
      </c>
      <c r="F3019" s="859">
        <v>26</v>
      </c>
      <c r="G3019" s="518" t="s">
        <v>122</v>
      </c>
      <c r="H3019" s="518" t="s">
        <v>235</v>
      </c>
      <c r="I3019" s="518">
        <v>224030</v>
      </c>
    </row>
    <row r="3020" spans="1:9" x14ac:dyDescent="0.2">
      <c r="A3020" s="518" t="s">
        <v>321</v>
      </c>
      <c r="B3020" s="518">
        <v>224048</v>
      </c>
      <c r="C3020" s="518" t="s">
        <v>2660</v>
      </c>
      <c r="D3020" s="518" t="s">
        <v>5119</v>
      </c>
      <c r="E3020" s="859">
        <v>34</v>
      </c>
      <c r="F3020" s="859">
        <v>34</v>
      </c>
      <c r="G3020" s="518" t="s">
        <v>122</v>
      </c>
      <c r="H3020" s="518" t="s">
        <v>321</v>
      </c>
      <c r="I3020" s="518">
        <v>224048</v>
      </c>
    </row>
    <row r="3021" spans="1:9" x14ac:dyDescent="0.2">
      <c r="A3021" s="518" t="s">
        <v>166</v>
      </c>
      <c r="B3021" s="518">
        <v>224089</v>
      </c>
      <c r="C3021" s="518" t="s">
        <v>2660</v>
      </c>
      <c r="D3021" s="518" t="s">
        <v>6724</v>
      </c>
      <c r="E3021" s="859">
        <v>35</v>
      </c>
      <c r="F3021" s="859">
        <v>35</v>
      </c>
      <c r="G3021" s="518" t="s">
        <v>122</v>
      </c>
      <c r="H3021" s="518" t="s">
        <v>166</v>
      </c>
      <c r="I3021" s="518">
        <v>224089</v>
      </c>
    </row>
    <row r="3022" spans="1:9" x14ac:dyDescent="0.2">
      <c r="A3022" s="518" t="s">
        <v>310</v>
      </c>
      <c r="B3022" s="518">
        <v>224121</v>
      </c>
      <c r="C3022" s="518" t="s">
        <v>2660</v>
      </c>
      <c r="D3022" s="518" t="s">
        <v>5145</v>
      </c>
      <c r="E3022" s="859">
        <v>24</v>
      </c>
      <c r="F3022" s="859">
        <v>22</v>
      </c>
      <c r="G3022" s="518" t="s">
        <v>122</v>
      </c>
      <c r="H3022" s="518" t="s">
        <v>310</v>
      </c>
      <c r="I3022" s="518">
        <v>224121</v>
      </c>
    </row>
    <row r="3023" spans="1:9" x14ac:dyDescent="0.2">
      <c r="A3023" s="518" t="s">
        <v>310</v>
      </c>
      <c r="B3023" s="518">
        <v>224139</v>
      </c>
      <c r="C3023" s="518" t="s">
        <v>2660</v>
      </c>
      <c r="D3023" s="518" t="s">
        <v>5146</v>
      </c>
      <c r="E3023" s="859">
        <v>14</v>
      </c>
      <c r="F3023" s="859">
        <v>13</v>
      </c>
      <c r="G3023" s="518" t="s">
        <v>122</v>
      </c>
      <c r="H3023" s="518" t="s">
        <v>310</v>
      </c>
      <c r="I3023" s="518">
        <v>224121</v>
      </c>
    </row>
    <row r="3024" spans="1:9" x14ac:dyDescent="0.2">
      <c r="A3024" s="518" t="s">
        <v>256</v>
      </c>
      <c r="B3024" s="518">
        <v>224147</v>
      </c>
      <c r="C3024" s="518" t="s">
        <v>2660</v>
      </c>
      <c r="D3024" s="518" t="s">
        <v>8176</v>
      </c>
      <c r="E3024" s="859">
        <v>25</v>
      </c>
      <c r="F3024" s="859">
        <v>25</v>
      </c>
      <c r="G3024" s="518" t="s">
        <v>122</v>
      </c>
      <c r="H3024" s="518" t="s">
        <v>256</v>
      </c>
      <c r="I3024" s="518">
        <v>224147</v>
      </c>
    </row>
    <row r="3025" spans="1:9" x14ac:dyDescent="0.2">
      <c r="A3025" s="518" t="s">
        <v>256</v>
      </c>
      <c r="B3025" s="518">
        <v>224154</v>
      </c>
      <c r="C3025" s="518" t="s">
        <v>2660</v>
      </c>
      <c r="D3025" s="518" t="s">
        <v>806</v>
      </c>
      <c r="E3025" s="859">
        <v>29</v>
      </c>
      <c r="F3025" s="859">
        <v>29</v>
      </c>
      <c r="G3025" s="518" t="s">
        <v>122</v>
      </c>
      <c r="H3025" s="518" t="s">
        <v>256</v>
      </c>
      <c r="I3025" s="518">
        <v>224154</v>
      </c>
    </row>
    <row r="3026" spans="1:9" x14ac:dyDescent="0.2">
      <c r="A3026" s="518" t="s">
        <v>256</v>
      </c>
      <c r="B3026" s="518">
        <v>224162</v>
      </c>
      <c r="C3026" s="518" t="s">
        <v>2660</v>
      </c>
      <c r="D3026" s="518" t="s">
        <v>1609</v>
      </c>
      <c r="E3026" s="859">
        <v>25</v>
      </c>
      <c r="F3026" s="859">
        <v>25</v>
      </c>
      <c r="G3026" s="518" t="s">
        <v>122</v>
      </c>
      <c r="H3026" s="518" t="s">
        <v>256</v>
      </c>
      <c r="I3026" s="518">
        <v>224162</v>
      </c>
    </row>
    <row r="3027" spans="1:9" x14ac:dyDescent="0.2">
      <c r="A3027" s="518" t="s">
        <v>256</v>
      </c>
      <c r="B3027" s="518">
        <v>224170</v>
      </c>
      <c r="C3027" s="518" t="s">
        <v>2660</v>
      </c>
      <c r="D3027" s="518" t="s">
        <v>8177</v>
      </c>
      <c r="E3027" s="859">
        <v>30</v>
      </c>
      <c r="F3027" s="859">
        <v>30</v>
      </c>
      <c r="G3027" s="518" t="s">
        <v>122</v>
      </c>
      <c r="H3027" s="518" t="s">
        <v>256</v>
      </c>
      <c r="I3027" s="518">
        <v>224170</v>
      </c>
    </row>
    <row r="3028" spans="1:9" x14ac:dyDescent="0.2">
      <c r="A3028" s="518" t="s">
        <v>170</v>
      </c>
      <c r="B3028" s="518">
        <v>224303</v>
      </c>
      <c r="C3028" s="518" t="s">
        <v>2660</v>
      </c>
      <c r="D3028" s="518" t="s">
        <v>5199</v>
      </c>
      <c r="E3028" s="859">
        <v>25</v>
      </c>
      <c r="F3028" s="859">
        <v>20</v>
      </c>
      <c r="G3028" s="518" t="s">
        <v>122</v>
      </c>
      <c r="H3028" s="518" t="s">
        <v>170</v>
      </c>
      <c r="I3028" s="518">
        <v>224303</v>
      </c>
    </row>
    <row r="3029" spans="1:9" x14ac:dyDescent="0.2">
      <c r="A3029" s="518" t="s">
        <v>353</v>
      </c>
      <c r="B3029" s="518">
        <v>224329</v>
      </c>
      <c r="C3029" s="518" t="s">
        <v>2660</v>
      </c>
      <c r="D3029" s="518" t="s">
        <v>5200</v>
      </c>
      <c r="E3029" s="859">
        <v>32</v>
      </c>
      <c r="F3029" s="859">
        <v>28</v>
      </c>
      <c r="G3029" s="518" t="s">
        <v>122</v>
      </c>
      <c r="H3029" s="518" t="s">
        <v>353</v>
      </c>
      <c r="I3029" s="518">
        <v>224329</v>
      </c>
    </row>
    <row r="3030" spans="1:9" x14ac:dyDescent="0.2">
      <c r="A3030" s="518" t="s">
        <v>353</v>
      </c>
      <c r="B3030" s="518">
        <v>224345</v>
      </c>
      <c r="C3030" s="518" t="s">
        <v>2660</v>
      </c>
      <c r="D3030" s="518" t="s">
        <v>5201</v>
      </c>
      <c r="E3030" s="859">
        <v>32</v>
      </c>
      <c r="F3030" s="859">
        <v>25</v>
      </c>
      <c r="G3030" s="518" t="s">
        <v>122</v>
      </c>
      <c r="H3030" s="518" t="s">
        <v>353</v>
      </c>
      <c r="I3030" s="518">
        <v>224345</v>
      </c>
    </row>
    <row r="3031" spans="1:9" x14ac:dyDescent="0.2">
      <c r="A3031" s="518" t="s">
        <v>353</v>
      </c>
      <c r="B3031" s="518">
        <v>224352</v>
      </c>
      <c r="C3031" s="518" t="s">
        <v>2660</v>
      </c>
      <c r="D3031" s="518" t="s">
        <v>4656</v>
      </c>
      <c r="E3031" s="859">
        <v>26</v>
      </c>
      <c r="F3031" s="859">
        <v>25</v>
      </c>
      <c r="G3031" s="518" t="s">
        <v>122</v>
      </c>
      <c r="H3031" s="518" t="s">
        <v>353</v>
      </c>
      <c r="I3031" s="518">
        <v>224352</v>
      </c>
    </row>
    <row r="3032" spans="1:9" x14ac:dyDescent="0.2">
      <c r="A3032" s="518" t="s">
        <v>372</v>
      </c>
      <c r="B3032" s="518">
        <v>224386</v>
      </c>
      <c r="C3032" s="518" t="s">
        <v>2660</v>
      </c>
      <c r="D3032" s="518" t="s">
        <v>487</v>
      </c>
      <c r="E3032" s="859">
        <v>35</v>
      </c>
      <c r="F3032" s="859">
        <v>0</v>
      </c>
      <c r="G3032" s="518" t="s">
        <v>122</v>
      </c>
      <c r="H3032" s="518" t="s">
        <v>372</v>
      </c>
      <c r="I3032" s="518">
        <v>224386</v>
      </c>
    </row>
    <row r="3033" spans="1:9" x14ac:dyDescent="0.2">
      <c r="A3033" s="518" t="s">
        <v>372</v>
      </c>
      <c r="B3033" s="518">
        <v>224394</v>
      </c>
      <c r="C3033" s="518" t="s">
        <v>2660</v>
      </c>
      <c r="D3033" s="518" t="s">
        <v>853</v>
      </c>
      <c r="E3033" s="859">
        <v>30</v>
      </c>
      <c r="F3033" s="859">
        <v>0</v>
      </c>
      <c r="G3033" s="518" t="s">
        <v>122</v>
      </c>
      <c r="H3033" s="518" t="s">
        <v>372</v>
      </c>
      <c r="I3033" s="518">
        <v>224394</v>
      </c>
    </row>
    <row r="3034" spans="1:9" x14ac:dyDescent="0.2">
      <c r="A3034" s="518" t="s">
        <v>372</v>
      </c>
      <c r="B3034" s="518">
        <v>224402</v>
      </c>
      <c r="C3034" s="518" t="s">
        <v>2660</v>
      </c>
      <c r="D3034" s="518" t="s">
        <v>3666</v>
      </c>
      <c r="E3034" s="859">
        <v>31</v>
      </c>
      <c r="F3034" s="859">
        <v>0</v>
      </c>
      <c r="G3034" s="518" t="s">
        <v>122</v>
      </c>
      <c r="H3034" s="518" t="s">
        <v>372</v>
      </c>
      <c r="I3034" s="518">
        <v>224402</v>
      </c>
    </row>
    <row r="3035" spans="1:9" x14ac:dyDescent="0.2">
      <c r="A3035" s="518" t="s">
        <v>170</v>
      </c>
      <c r="B3035" s="518">
        <v>224451</v>
      </c>
      <c r="C3035" s="518" t="s">
        <v>2660</v>
      </c>
      <c r="D3035" s="518" t="s">
        <v>635</v>
      </c>
      <c r="E3035" s="859">
        <v>33</v>
      </c>
      <c r="F3035" s="859">
        <v>20</v>
      </c>
      <c r="G3035" s="518" t="s">
        <v>128</v>
      </c>
      <c r="H3035" s="518" t="s">
        <v>170</v>
      </c>
      <c r="I3035" s="518">
        <v>224451</v>
      </c>
    </row>
    <row r="3036" spans="1:9" x14ac:dyDescent="0.2">
      <c r="A3036" s="518" t="s">
        <v>181</v>
      </c>
      <c r="B3036" s="518">
        <v>224543</v>
      </c>
      <c r="C3036" s="518" t="s">
        <v>2660</v>
      </c>
      <c r="D3036" s="518" t="s">
        <v>5233</v>
      </c>
      <c r="E3036" s="859">
        <v>36</v>
      </c>
      <c r="F3036" s="859">
        <v>26</v>
      </c>
      <c r="G3036" s="518" t="s">
        <v>128</v>
      </c>
      <c r="H3036" s="518" t="s">
        <v>181</v>
      </c>
      <c r="I3036" s="518">
        <v>224543</v>
      </c>
    </row>
    <row r="3037" spans="1:9" x14ac:dyDescent="0.2">
      <c r="A3037" s="518" t="s">
        <v>256</v>
      </c>
      <c r="B3037" s="518">
        <v>224576</v>
      </c>
      <c r="C3037" s="518" t="s">
        <v>2660</v>
      </c>
      <c r="D3037" s="518" t="s">
        <v>8178</v>
      </c>
      <c r="E3037" s="859">
        <v>21</v>
      </c>
      <c r="F3037" s="859">
        <v>21</v>
      </c>
      <c r="G3037" s="518" t="s">
        <v>122</v>
      </c>
      <c r="H3037" s="518" t="s">
        <v>256</v>
      </c>
      <c r="I3037" s="518">
        <v>224576</v>
      </c>
    </row>
    <row r="3038" spans="1:9" x14ac:dyDescent="0.2">
      <c r="A3038" s="518" t="s">
        <v>212</v>
      </c>
      <c r="B3038" s="518">
        <v>224600</v>
      </c>
      <c r="C3038" s="518" t="s">
        <v>2660</v>
      </c>
      <c r="D3038" s="518" t="s">
        <v>5234</v>
      </c>
      <c r="E3038" s="859">
        <v>30</v>
      </c>
      <c r="F3038" s="859">
        <v>30</v>
      </c>
      <c r="G3038" s="518" t="s">
        <v>122</v>
      </c>
      <c r="H3038" s="518" t="s">
        <v>212</v>
      </c>
      <c r="I3038" s="518">
        <v>224600</v>
      </c>
    </row>
    <row r="3039" spans="1:9" x14ac:dyDescent="0.2">
      <c r="A3039" s="518" t="s">
        <v>171</v>
      </c>
      <c r="B3039" s="518">
        <v>224618</v>
      </c>
      <c r="C3039" s="518" t="s">
        <v>2660</v>
      </c>
      <c r="D3039" s="518" t="s">
        <v>2588</v>
      </c>
      <c r="E3039" s="859">
        <v>32</v>
      </c>
      <c r="F3039" s="859">
        <v>30</v>
      </c>
      <c r="G3039" s="518" t="s">
        <v>122</v>
      </c>
      <c r="H3039" s="518" t="s">
        <v>171</v>
      </c>
      <c r="I3039" s="518">
        <v>224618</v>
      </c>
    </row>
    <row r="3040" spans="1:9" x14ac:dyDescent="0.2">
      <c r="A3040" s="518" t="s">
        <v>377</v>
      </c>
      <c r="B3040" s="518">
        <v>224634</v>
      </c>
      <c r="C3040" s="518" t="s">
        <v>2660</v>
      </c>
      <c r="D3040" s="518" t="s">
        <v>5235</v>
      </c>
      <c r="E3040" s="859">
        <v>33</v>
      </c>
      <c r="F3040" s="859">
        <v>33</v>
      </c>
      <c r="G3040" s="518" t="s">
        <v>122</v>
      </c>
      <c r="H3040" s="518" t="s">
        <v>377</v>
      </c>
      <c r="I3040" s="518">
        <v>224634</v>
      </c>
    </row>
    <row r="3041" spans="1:9" x14ac:dyDescent="0.2">
      <c r="A3041" s="518" t="s">
        <v>377</v>
      </c>
      <c r="B3041" s="518">
        <v>224642</v>
      </c>
      <c r="C3041" s="518" t="s">
        <v>2660</v>
      </c>
      <c r="D3041" s="518" t="s">
        <v>5043</v>
      </c>
      <c r="E3041" s="859">
        <v>33</v>
      </c>
      <c r="F3041" s="859">
        <v>33</v>
      </c>
      <c r="G3041" s="518" t="s">
        <v>122</v>
      </c>
      <c r="H3041" s="518" t="s">
        <v>377</v>
      </c>
      <c r="I3041" s="518">
        <v>224642</v>
      </c>
    </row>
    <row r="3042" spans="1:9" x14ac:dyDescent="0.2">
      <c r="A3042" s="518" t="s">
        <v>244</v>
      </c>
      <c r="B3042" s="518">
        <v>224857</v>
      </c>
      <c r="C3042" s="518" t="s">
        <v>2660</v>
      </c>
      <c r="D3042" s="518" t="s">
        <v>8807</v>
      </c>
      <c r="E3042" s="859">
        <v>35</v>
      </c>
      <c r="F3042" s="859">
        <v>29</v>
      </c>
      <c r="G3042" s="518" t="s">
        <v>122</v>
      </c>
      <c r="H3042" s="518" t="s">
        <v>244</v>
      </c>
      <c r="I3042" s="518">
        <v>224857</v>
      </c>
    </row>
    <row r="3043" spans="1:9" x14ac:dyDescent="0.2">
      <c r="A3043" s="518" t="s">
        <v>306</v>
      </c>
      <c r="B3043" s="518">
        <v>224865</v>
      </c>
      <c r="C3043" s="518" t="s">
        <v>2660</v>
      </c>
      <c r="D3043" s="518" t="s">
        <v>1825</v>
      </c>
      <c r="E3043" s="859">
        <v>25</v>
      </c>
      <c r="F3043" s="859">
        <v>0</v>
      </c>
      <c r="G3043" s="518" t="s">
        <v>122</v>
      </c>
      <c r="H3043" s="518" t="s">
        <v>306</v>
      </c>
      <c r="I3043" s="518">
        <v>224865</v>
      </c>
    </row>
    <row r="3044" spans="1:9" x14ac:dyDescent="0.2">
      <c r="A3044" s="518" t="s">
        <v>396</v>
      </c>
      <c r="B3044" s="518">
        <v>224923</v>
      </c>
      <c r="C3044" s="518" t="s">
        <v>2660</v>
      </c>
      <c r="D3044" s="518" t="s">
        <v>3463</v>
      </c>
      <c r="E3044" s="859">
        <v>33</v>
      </c>
      <c r="F3044" s="859">
        <v>27</v>
      </c>
      <c r="G3044" s="518" t="s">
        <v>122</v>
      </c>
      <c r="H3044" s="518" t="s">
        <v>396</v>
      </c>
      <c r="I3044" s="518">
        <v>224923</v>
      </c>
    </row>
    <row r="3045" spans="1:9" x14ac:dyDescent="0.2">
      <c r="A3045" s="518" t="s">
        <v>396</v>
      </c>
      <c r="B3045" s="518">
        <v>224931</v>
      </c>
      <c r="C3045" s="518" t="s">
        <v>2660</v>
      </c>
      <c r="D3045" s="518" t="s">
        <v>3463</v>
      </c>
      <c r="E3045" s="859">
        <v>31</v>
      </c>
      <c r="F3045" s="859">
        <v>26</v>
      </c>
      <c r="G3045" s="518" t="s">
        <v>122</v>
      </c>
      <c r="H3045" s="518" t="s">
        <v>396</v>
      </c>
      <c r="I3045" s="518">
        <v>224931</v>
      </c>
    </row>
    <row r="3046" spans="1:9" x14ac:dyDescent="0.2">
      <c r="A3046" s="518" t="s">
        <v>393</v>
      </c>
      <c r="B3046" s="518">
        <v>224949</v>
      </c>
      <c r="C3046" s="518" t="s">
        <v>2660</v>
      </c>
      <c r="D3046" s="518" t="s">
        <v>5084</v>
      </c>
      <c r="E3046" s="859">
        <v>25</v>
      </c>
      <c r="F3046" s="859">
        <v>0</v>
      </c>
      <c r="G3046" s="518" t="s">
        <v>122</v>
      </c>
      <c r="H3046" s="518" t="s">
        <v>393</v>
      </c>
      <c r="I3046" s="518">
        <v>224949</v>
      </c>
    </row>
    <row r="3047" spans="1:9" x14ac:dyDescent="0.2">
      <c r="A3047" s="518" t="s">
        <v>393</v>
      </c>
      <c r="B3047" s="518">
        <v>224956</v>
      </c>
      <c r="C3047" s="518" t="s">
        <v>2660</v>
      </c>
      <c r="D3047" s="518" t="s">
        <v>5085</v>
      </c>
      <c r="E3047" s="859">
        <v>22</v>
      </c>
      <c r="F3047" s="859">
        <v>0</v>
      </c>
      <c r="G3047" s="518" t="s">
        <v>122</v>
      </c>
      <c r="H3047" s="518" t="s">
        <v>393</v>
      </c>
      <c r="I3047" s="518">
        <v>224956</v>
      </c>
    </row>
    <row r="3048" spans="1:9" x14ac:dyDescent="0.2">
      <c r="A3048" s="518" t="s">
        <v>393</v>
      </c>
      <c r="B3048" s="518">
        <v>224964</v>
      </c>
      <c r="C3048" s="518" t="s">
        <v>2660</v>
      </c>
      <c r="D3048" s="518" t="s">
        <v>5095</v>
      </c>
      <c r="E3048" s="859">
        <v>27</v>
      </c>
      <c r="F3048" s="859">
        <v>0</v>
      </c>
      <c r="G3048" s="518" t="s">
        <v>122</v>
      </c>
      <c r="H3048" s="518" t="s">
        <v>393</v>
      </c>
      <c r="I3048" s="518">
        <v>224964</v>
      </c>
    </row>
    <row r="3049" spans="1:9" x14ac:dyDescent="0.2">
      <c r="A3049" s="518" t="s">
        <v>266</v>
      </c>
      <c r="B3049" s="518">
        <v>224980</v>
      </c>
      <c r="C3049" s="518" t="s">
        <v>2660</v>
      </c>
      <c r="D3049" s="518" t="s">
        <v>3604</v>
      </c>
      <c r="E3049" s="859">
        <v>15</v>
      </c>
      <c r="F3049" s="859">
        <v>0</v>
      </c>
      <c r="G3049" s="518" t="s">
        <v>122</v>
      </c>
      <c r="H3049" s="518" t="s">
        <v>266</v>
      </c>
      <c r="I3049" s="518">
        <v>167957</v>
      </c>
    </row>
    <row r="3050" spans="1:9" x14ac:dyDescent="0.2">
      <c r="A3050" s="518" t="s">
        <v>191</v>
      </c>
      <c r="B3050" s="518">
        <v>224998</v>
      </c>
      <c r="C3050" s="518" t="s">
        <v>2660</v>
      </c>
      <c r="D3050" s="518" t="s">
        <v>720</v>
      </c>
      <c r="E3050" s="859">
        <v>33</v>
      </c>
      <c r="F3050" s="859">
        <v>33</v>
      </c>
      <c r="G3050" s="518" t="s">
        <v>122</v>
      </c>
      <c r="H3050" s="518" t="s">
        <v>191</v>
      </c>
      <c r="I3050" s="518">
        <v>224998</v>
      </c>
    </row>
    <row r="3051" spans="1:9" x14ac:dyDescent="0.2">
      <c r="A3051" s="518" t="s">
        <v>335</v>
      </c>
      <c r="B3051" s="518">
        <v>225003</v>
      </c>
      <c r="C3051" s="518" t="s">
        <v>2660</v>
      </c>
      <c r="D3051" s="518" t="s">
        <v>987</v>
      </c>
      <c r="E3051" s="859">
        <v>30</v>
      </c>
      <c r="F3051" s="859">
        <v>30</v>
      </c>
      <c r="G3051" s="518" t="s">
        <v>122</v>
      </c>
      <c r="H3051" s="518" t="s">
        <v>335</v>
      </c>
      <c r="I3051" s="518">
        <v>225003</v>
      </c>
    </row>
    <row r="3052" spans="1:9" x14ac:dyDescent="0.2">
      <c r="A3052" s="518" t="s">
        <v>335</v>
      </c>
      <c r="B3052" s="518">
        <v>225086</v>
      </c>
      <c r="C3052" s="518" t="s">
        <v>2660</v>
      </c>
      <c r="D3052" s="518" t="s">
        <v>5120</v>
      </c>
      <c r="E3052" s="859">
        <v>27</v>
      </c>
      <c r="F3052" s="859">
        <v>27</v>
      </c>
      <c r="G3052" s="518" t="s">
        <v>122</v>
      </c>
      <c r="H3052" s="518" t="s">
        <v>335</v>
      </c>
      <c r="I3052" s="518">
        <v>225086</v>
      </c>
    </row>
    <row r="3053" spans="1:9" x14ac:dyDescent="0.2">
      <c r="A3053" s="518" t="s">
        <v>214</v>
      </c>
      <c r="B3053" s="518">
        <v>225318</v>
      </c>
      <c r="C3053" s="518" t="s">
        <v>2660</v>
      </c>
      <c r="D3053" s="518" t="s">
        <v>8808</v>
      </c>
      <c r="E3053" s="859">
        <v>34</v>
      </c>
      <c r="F3053" s="859">
        <v>0</v>
      </c>
      <c r="G3053" s="518" t="s">
        <v>122</v>
      </c>
      <c r="H3053" s="518" t="s">
        <v>214</v>
      </c>
      <c r="I3053" s="518">
        <v>225318</v>
      </c>
    </row>
    <row r="3054" spans="1:9" x14ac:dyDescent="0.2">
      <c r="A3054" s="518" t="s">
        <v>256</v>
      </c>
      <c r="B3054" s="518">
        <v>225375</v>
      </c>
      <c r="C3054" s="518" t="s">
        <v>2660</v>
      </c>
      <c r="D3054" s="518" t="s">
        <v>582</v>
      </c>
      <c r="E3054" s="859">
        <v>19</v>
      </c>
      <c r="F3054" s="859">
        <v>19</v>
      </c>
      <c r="G3054" s="518" t="s">
        <v>122</v>
      </c>
      <c r="H3054" s="518" t="s">
        <v>256</v>
      </c>
      <c r="I3054" s="518">
        <v>225375</v>
      </c>
    </row>
    <row r="3055" spans="1:9" x14ac:dyDescent="0.2">
      <c r="A3055" s="518" t="s">
        <v>246</v>
      </c>
      <c r="B3055" s="518">
        <v>225391</v>
      </c>
      <c r="C3055" s="518" t="s">
        <v>2660</v>
      </c>
      <c r="D3055" s="518" t="s">
        <v>5161</v>
      </c>
      <c r="E3055" s="859">
        <v>34</v>
      </c>
      <c r="F3055" s="859">
        <v>22</v>
      </c>
      <c r="G3055" s="518" t="s">
        <v>122</v>
      </c>
      <c r="H3055" s="518" t="s">
        <v>246</v>
      </c>
      <c r="I3055" s="518">
        <v>225391</v>
      </c>
    </row>
    <row r="3056" spans="1:9" x14ac:dyDescent="0.2">
      <c r="A3056" s="518" t="s">
        <v>246</v>
      </c>
      <c r="B3056" s="518">
        <v>225409</v>
      </c>
      <c r="C3056" s="518" t="s">
        <v>2660</v>
      </c>
      <c r="D3056" s="518" t="s">
        <v>1022</v>
      </c>
      <c r="E3056" s="859">
        <v>35</v>
      </c>
      <c r="F3056" s="859">
        <v>26</v>
      </c>
      <c r="G3056" s="518" t="s">
        <v>122</v>
      </c>
      <c r="H3056" s="518" t="s">
        <v>246</v>
      </c>
      <c r="I3056" s="518">
        <v>225409</v>
      </c>
    </row>
    <row r="3057" spans="1:9" x14ac:dyDescent="0.2">
      <c r="A3057" s="518" t="s">
        <v>246</v>
      </c>
      <c r="B3057" s="518">
        <v>225417</v>
      </c>
      <c r="C3057" s="518" t="s">
        <v>2660</v>
      </c>
      <c r="D3057" s="518" t="s">
        <v>5162</v>
      </c>
      <c r="E3057" s="859">
        <v>34</v>
      </c>
      <c r="F3057" s="859">
        <v>25</v>
      </c>
      <c r="G3057" s="518" t="s">
        <v>122</v>
      </c>
      <c r="H3057" s="518" t="s">
        <v>246</v>
      </c>
      <c r="I3057" s="518">
        <v>225417</v>
      </c>
    </row>
    <row r="3058" spans="1:9" x14ac:dyDescent="0.2">
      <c r="A3058" s="518" t="s">
        <v>246</v>
      </c>
      <c r="B3058" s="518">
        <v>225425</v>
      </c>
      <c r="C3058" s="518" t="s">
        <v>2660</v>
      </c>
      <c r="D3058" s="518" t="s">
        <v>693</v>
      </c>
      <c r="E3058" s="859">
        <v>34</v>
      </c>
      <c r="F3058" s="859">
        <v>20</v>
      </c>
      <c r="G3058" s="518" t="s">
        <v>122</v>
      </c>
      <c r="H3058" s="518" t="s">
        <v>246</v>
      </c>
      <c r="I3058" s="518">
        <v>225425</v>
      </c>
    </row>
    <row r="3059" spans="1:9" x14ac:dyDescent="0.2">
      <c r="A3059" s="518" t="s">
        <v>246</v>
      </c>
      <c r="B3059" s="518">
        <v>225433</v>
      </c>
      <c r="C3059" s="518" t="s">
        <v>2660</v>
      </c>
      <c r="D3059" s="518" t="s">
        <v>5163</v>
      </c>
      <c r="E3059" s="859">
        <v>31</v>
      </c>
      <c r="F3059" s="859">
        <v>0</v>
      </c>
      <c r="G3059" s="518" t="s">
        <v>122</v>
      </c>
      <c r="H3059" s="518" t="s">
        <v>246</v>
      </c>
      <c r="I3059" s="518">
        <v>225433</v>
      </c>
    </row>
    <row r="3060" spans="1:9" x14ac:dyDescent="0.2">
      <c r="A3060" s="518" t="s">
        <v>246</v>
      </c>
      <c r="B3060" s="518">
        <v>225441</v>
      </c>
      <c r="C3060" s="518" t="s">
        <v>2660</v>
      </c>
      <c r="D3060" s="518" t="s">
        <v>5164</v>
      </c>
      <c r="E3060" s="859">
        <v>35</v>
      </c>
      <c r="F3060" s="859">
        <v>25</v>
      </c>
      <c r="G3060" s="518" t="s">
        <v>122</v>
      </c>
      <c r="H3060" s="518" t="s">
        <v>246</v>
      </c>
      <c r="I3060" s="518">
        <v>225441</v>
      </c>
    </row>
    <row r="3061" spans="1:9" x14ac:dyDescent="0.2">
      <c r="A3061" s="518" t="s">
        <v>257</v>
      </c>
      <c r="B3061" s="518">
        <v>225458</v>
      </c>
      <c r="C3061" s="518" t="s">
        <v>2660</v>
      </c>
      <c r="D3061" s="518" t="s">
        <v>1242</v>
      </c>
      <c r="E3061" s="859">
        <v>35</v>
      </c>
      <c r="F3061" s="859">
        <v>35</v>
      </c>
      <c r="G3061" s="518" t="s">
        <v>122</v>
      </c>
      <c r="H3061" s="518" t="s">
        <v>257</v>
      </c>
      <c r="I3061" s="518">
        <v>225458</v>
      </c>
    </row>
    <row r="3062" spans="1:9" x14ac:dyDescent="0.2">
      <c r="A3062" s="518" t="s">
        <v>186</v>
      </c>
      <c r="B3062" s="518">
        <v>225474</v>
      </c>
      <c r="C3062" s="518" t="s">
        <v>2660</v>
      </c>
      <c r="D3062" s="518" t="s">
        <v>2698</v>
      </c>
      <c r="E3062" s="859">
        <v>19</v>
      </c>
      <c r="F3062" s="859">
        <v>17</v>
      </c>
      <c r="G3062" s="518" t="s">
        <v>122</v>
      </c>
      <c r="H3062" s="518" t="s">
        <v>186</v>
      </c>
      <c r="I3062" s="518">
        <v>225474</v>
      </c>
    </row>
    <row r="3063" spans="1:9" x14ac:dyDescent="0.2">
      <c r="A3063" s="518" t="s">
        <v>180</v>
      </c>
      <c r="B3063" s="518">
        <v>225516</v>
      </c>
      <c r="C3063" s="518" t="s">
        <v>2660</v>
      </c>
      <c r="D3063" s="518" t="s">
        <v>5203</v>
      </c>
      <c r="E3063" s="859">
        <v>27</v>
      </c>
      <c r="F3063" s="859">
        <v>0</v>
      </c>
      <c r="G3063" s="518" t="s">
        <v>128</v>
      </c>
      <c r="H3063" s="518" t="s">
        <v>180</v>
      </c>
      <c r="I3063" s="518">
        <v>225516</v>
      </c>
    </row>
    <row r="3064" spans="1:9" x14ac:dyDescent="0.2">
      <c r="A3064" s="518" t="s">
        <v>276</v>
      </c>
      <c r="B3064" s="518">
        <v>225573</v>
      </c>
      <c r="C3064" s="518" t="s">
        <v>2660</v>
      </c>
      <c r="D3064" s="518" t="s">
        <v>6725</v>
      </c>
      <c r="E3064" s="859">
        <v>35</v>
      </c>
      <c r="F3064" s="859">
        <v>0</v>
      </c>
      <c r="G3064" s="518" t="s">
        <v>128</v>
      </c>
      <c r="H3064" s="518" t="s">
        <v>276</v>
      </c>
      <c r="I3064" s="518">
        <v>225573</v>
      </c>
    </row>
    <row r="3065" spans="1:9" x14ac:dyDescent="0.2">
      <c r="A3065" s="518" t="s">
        <v>164</v>
      </c>
      <c r="B3065" s="518">
        <v>225623</v>
      </c>
      <c r="C3065" s="518" t="s">
        <v>2660</v>
      </c>
      <c r="D3065" s="518" t="s">
        <v>5210</v>
      </c>
      <c r="E3065" s="859">
        <v>27</v>
      </c>
      <c r="F3065" s="859">
        <v>0</v>
      </c>
      <c r="G3065" s="518" t="s">
        <v>128</v>
      </c>
      <c r="H3065" s="518" t="s">
        <v>164</v>
      </c>
      <c r="I3065" s="518">
        <v>225623</v>
      </c>
    </row>
    <row r="3066" spans="1:9" x14ac:dyDescent="0.2">
      <c r="A3066" s="518" t="s">
        <v>256</v>
      </c>
      <c r="B3066" s="518">
        <v>225631</v>
      </c>
      <c r="C3066" s="518" t="s">
        <v>2660</v>
      </c>
      <c r="D3066" s="518" t="s">
        <v>1342</v>
      </c>
      <c r="E3066" s="859">
        <v>33</v>
      </c>
      <c r="F3066" s="859">
        <v>18</v>
      </c>
      <c r="G3066" s="518" t="s">
        <v>128</v>
      </c>
      <c r="H3066" s="518" t="s">
        <v>256</v>
      </c>
      <c r="I3066" s="518">
        <v>225631</v>
      </c>
    </row>
    <row r="3067" spans="1:9" x14ac:dyDescent="0.2">
      <c r="A3067" s="518" t="s">
        <v>369</v>
      </c>
      <c r="B3067" s="518">
        <v>225805</v>
      </c>
      <c r="C3067" s="518" t="s">
        <v>2660</v>
      </c>
      <c r="D3067" s="518" t="s">
        <v>7671</v>
      </c>
      <c r="E3067" s="859">
        <v>33</v>
      </c>
      <c r="F3067" s="859">
        <v>0</v>
      </c>
      <c r="G3067" s="518" t="s">
        <v>128</v>
      </c>
      <c r="H3067" s="518" t="s">
        <v>369</v>
      </c>
      <c r="I3067" s="518">
        <v>225805</v>
      </c>
    </row>
    <row r="3068" spans="1:9" x14ac:dyDescent="0.2">
      <c r="A3068" s="518" t="s">
        <v>179</v>
      </c>
      <c r="B3068" s="518">
        <v>225813</v>
      </c>
      <c r="C3068" s="518" t="s">
        <v>2660</v>
      </c>
      <c r="D3068" s="518" t="s">
        <v>1342</v>
      </c>
      <c r="E3068" s="859">
        <v>27</v>
      </c>
      <c r="F3068" s="859">
        <v>0</v>
      </c>
      <c r="G3068" s="518" t="s">
        <v>128</v>
      </c>
      <c r="H3068" s="518" t="s">
        <v>179</v>
      </c>
      <c r="I3068" s="518">
        <v>225813</v>
      </c>
    </row>
    <row r="3069" spans="1:9" x14ac:dyDescent="0.2">
      <c r="A3069" s="518" t="s">
        <v>148</v>
      </c>
      <c r="B3069" s="518">
        <v>226118</v>
      </c>
      <c r="C3069" s="518" t="s">
        <v>2660</v>
      </c>
      <c r="D3069" s="518" t="s">
        <v>5198</v>
      </c>
      <c r="E3069" s="859">
        <v>35</v>
      </c>
      <c r="F3069" s="859">
        <v>35</v>
      </c>
      <c r="G3069" s="518" t="s">
        <v>128</v>
      </c>
      <c r="H3069" s="518" t="s">
        <v>148</v>
      </c>
      <c r="I3069" s="518">
        <v>226118</v>
      </c>
    </row>
    <row r="3070" spans="1:9" x14ac:dyDescent="0.2">
      <c r="A3070" s="518" t="s">
        <v>372</v>
      </c>
      <c r="B3070" s="518">
        <v>226209</v>
      </c>
      <c r="C3070" s="518" t="s">
        <v>2660</v>
      </c>
      <c r="D3070" s="518" t="s">
        <v>1572</v>
      </c>
      <c r="E3070" s="859">
        <v>32</v>
      </c>
      <c r="F3070" s="859">
        <v>0</v>
      </c>
      <c r="G3070" s="518" t="s">
        <v>122</v>
      </c>
      <c r="H3070" s="518" t="s">
        <v>372</v>
      </c>
      <c r="I3070" s="518">
        <v>226209</v>
      </c>
    </row>
    <row r="3071" spans="1:9" x14ac:dyDescent="0.2">
      <c r="A3071" s="518" t="s">
        <v>186</v>
      </c>
      <c r="B3071" s="518">
        <v>226225</v>
      </c>
      <c r="C3071" s="518" t="s">
        <v>2660</v>
      </c>
      <c r="D3071" s="518" t="s">
        <v>5232</v>
      </c>
      <c r="E3071" s="859">
        <v>28</v>
      </c>
      <c r="F3071" s="859">
        <v>14</v>
      </c>
      <c r="G3071" s="518" t="s">
        <v>122</v>
      </c>
      <c r="H3071" s="518" t="s">
        <v>186</v>
      </c>
      <c r="I3071" s="518">
        <v>600221</v>
      </c>
    </row>
    <row r="3072" spans="1:9" x14ac:dyDescent="0.2">
      <c r="A3072" s="518" t="s">
        <v>383</v>
      </c>
      <c r="B3072" s="518">
        <v>226316</v>
      </c>
      <c r="C3072" s="518" t="s">
        <v>2660</v>
      </c>
      <c r="D3072" s="518" t="s">
        <v>2151</v>
      </c>
      <c r="E3072" s="859">
        <v>33</v>
      </c>
      <c r="F3072" s="859">
        <v>25</v>
      </c>
      <c r="G3072" s="518" t="s">
        <v>122</v>
      </c>
      <c r="H3072" s="518" t="s">
        <v>383</v>
      </c>
      <c r="I3072" s="518">
        <v>226316</v>
      </c>
    </row>
    <row r="3073" spans="1:9" x14ac:dyDescent="0.2">
      <c r="A3073" s="518" t="s">
        <v>383</v>
      </c>
      <c r="B3073" s="518">
        <v>226324</v>
      </c>
      <c r="C3073" s="518" t="s">
        <v>2660</v>
      </c>
      <c r="D3073" s="518" t="s">
        <v>8809</v>
      </c>
      <c r="E3073" s="859">
        <v>34</v>
      </c>
      <c r="F3073" s="859">
        <v>25</v>
      </c>
      <c r="G3073" s="518" t="s">
        <v>122</v>
      </c>
      <c r="H3073" s="518" t="s">
        <v>383</v>
      </c>
      <c r="I3073" s="518">
        <v>226324</v>
      </c>
    </row>
    <row r="3074" spans="1:9" x14ac:dyDescent="0.2">
      <c r="A3074" s="518" t="s">
        <v>167</v>
      </c>
      <c r="B3074" s="518">
        <v>226365</v>
      </c>
      <c r="C3074" s="518" t="s">
        <v>2660</v>
      </c>
      <c r="D3074" s="518" t="s">
        <v>1393</v>
      </c>
      <c r="E3074" s="859">
        <v>33</v>
      </c>
      <c r="F3074" s="859">
        <v>25</v>
      </c>
      <c r="G3074" s="518" t="s">
        <v>122</v>
      </c>
      <c r="H3074" s="518" t="s">
        <v>167</v>
      </c>
      <c r="I3074" s="518">
        <v>226365</v>
      </c>
    </row>
    <row r="3075" spans="1:9" x14ac:dyDescent="0.2">
      <c r="A3075" s="518" t="s">
        <v>167</v>
      </c>
      <c r="B3075" s="518">
        <v>226381</v>
      </c>
      <c r="C3075" s="518" t="s">
        <v>2660</v>
      </c>
      <c r="D3075" s="518" t="s">
        <v>5136</v>
      </c>
      <c r="E3075" s="859">
        <v>31</v>
      </c>
      <c r="F3075" s="859">
        <v>31</v>
      </c>
      <c r="G3075" s="518" t="s">
        <v>122</v>
      </c>
      <c r="H3075" s="518" t="s">
        <v>167</v>
      </c>
      <c r="I3075" s="518">
        <v>226381</v>
      </c>
    </row>
    <row r="3076" spans="1:9" x14ac:dyDescent="0.2">
      <c r="A3076" s="518" t="s">
        <v>343</v>
      </c>
      <c r="B3076" s="518">
        <v>226407</v>
      </c>
      <c r="C3076" s="518" t="s">
        <v>2660</v>
      </c>
      <c r="D3076" s="518" t="s">
        <v>1330</v>
      </c>
      <c r="E3076" s="859">
        <v>32</v>
      </c>
      <c r="F3076" s="859">
        <v>32</v>
      </c>
      <c r="G3076" s="518" t="s">
        <v>122</v>
      </c>
      <c r="H3076" s="518" t="s">
        <v>343</v>
      </c>
      <c r="I3076" s="518">
        <v>226407</v>
      </c>
    </row>
    <row r="3077" spans="1:9" x14ac:dyDescent="0.2">
      <c r="A3077" s="518" t="s">
        <v>256</v>
      </c>
      <c r="B3077" s="518">
        <v>226563</v>
      </c>
      <c r="C3077" s="518" t="s">
        <v>2660</v>
      </c>
      <c r="D3077" s="518" t="s">
        <v>1342</v>
      </c>
      <c r="E3077" s="859">
        <v>19</v>
      </c>
      <c r="F3077" s="859">
        <v>7</v>
      </c>
      <c r="G3077" s="518" t="s">
        <v>128</v>
      </c>
      <c r="H3077" s="518" t="s">
        <v>256</v>
      </c>
      <c r="I3077" s="518">
        <v>226563</v>
      </c>
    </row>
    <row r="3078" spans="1:9" x14ac:dyDescent="0.2">
      <c r="A3078" s="518" t="s">
        <v>146</v>
      </c>
      <c r="B3078" s="518">
        <v>226571</v>
      </c>
      <c r="C3078" s="518" t="s">
        <v>2660</v>
      </c>
      <c r="D3078" s="518" t="s">
        <v>8810</v>
      </c>
      <c r="E3078" s="859">
        <v>25</v>
      </c>
      <c r="F3078" s="859">
        <v>0</v>
      </c>
      <c r="G3078" s="518" t="s">
        <v>122</v>
      </c>
      <c r="H3078" s="518" t="s">
        <v>146</v>
      </c>
      <c r="I3078" s="518">
        <v>226571</v>
      </c>
    </row>
    <row r="3079" spans="1:9" x14ac:dyDescent="0.2">
      <c r="A3079" s="518" t="s">
        <v>146</v>
      </c>
      <c r="B3079" s="518">
        <v>226589</v>
      </c>
      <c r="C3079" s="518" t="s">
        <v>2660</v>
      </c>
      <c r="D3079" s="518" t="s">
        <v>5094</v>
      </c>
      <c r="E3079" s="859">
        <v>36</v>
      </c>
      <c r="F3079" s="859">
        <v>0</v>
      </c>
      <c r="G3079" s="518" t="s">
        <v>122</v>
      </c>
      <c r="H3079" s="518" t="s">
        <v>146</v>
      </c>
      <c r="I3079" s="518">
        <v>226589</v>
      </c>
    </row>
    <row r="3080" spans="1:9" x14ac:dyDescent="0.2">
      <c r="A3080" s="518" t="s">
        <v>146</v>
      </c>
      <c r="B3080" s="518">
        <v>226597</v>
      </c>
      <c r="C3080" s="518" t="s">
        <v>2660</v>
      </c>
      <c r="D3080" s="518" t="s">
        <v>7560</v>
      </c>
      <c r="E3080" s="859">
        <v>34</v>
      </c>
      <c r="F3080" s="859">
        <v>0</v>
      </c>
      <c r="G3080" s="518" t="s">
        <v>122</v>
      </c>
      <c r="H3080" s="518" t="s">
        <v>146</v>
      </c>
      <c r="I3080" s="518">
        <v>226597</v>
      </c>
    </row>
    <row r="3081" spans="1:9" x14ac:dyDescent="0.2">
      <c r="A3081" s="518" t="s">
        <v>167</v>
      </c>
      <c r="B3081" s="518">
        <v>226613</v>
      </c>
      <c r="C3081" s="518" t="s">
        <v>2660</v>
      </c>
      <c r="D3081" s="518" t="s">
        <v>1045</v>
      </c>
      <c r="E3081" s="859">
        <v>31</v>
      </c>
      <c r="F3081" s="859">
        <v>25</v>
      </c>
      <c r="G3081" s="518" t="s">
        <v>122</v>
      </c>
      <c r="H3081" s="518" t="s">
        <v>167</v>
      </c>
      <c r="I3081" s="518">
        <v>226613</v>
      </c>
    </row>
    <row r="3082" spans="1:9" x14ac:dyDescent="0.2">
      <c r="A3082" s="518" t="s">
        <v>167</v>
      </c>
      <c r="B3082" s="518">
        <v>226910</v>
      </c>
      <c r="C3082" s="518" t="s">
        <v>2660</v>
      </c>
      <c r="D3082" s="518" t="s">
        <v>8811</v>
      </c>
      <c r="E3082" s="859">
        <v>35</v>
      </c>
      <c r="F3082" s="859">
        <v>32</v>
      </c>
      <c r="G3082" s="518" t="s">
        <v>128</v>
      </c>
      <c r="H3082" s="518" t="s">
        <v>167</v>
      </c>
      <c r="I3082" s="518">
        <v>226910</v>
      </c>
    </row>
    <row r="3083" spans="1:9" x14ac:dyDescent="0.2">
      <c r="A3083" s="518" t="s">
        <v>208</v>
      </c>
      <c r="B3083" s="518">
        <v>226977</v>
      </c>
      <c r="C3083" s="518" t="s">
        <v>2660</v>
      </c>
      <c r="D3083" s="518" t="s">
        <v>3698</v>
      </c>
      <c r="E3083" s="859">
        <v>33</v>
      </c>
      <c r="F3083" s="859">
        <v>33</v>
      </c>
      <c r="G3083" s="518" t="s">
        <v>122</v>
      </c>
      <c r="H3083" s="518" t="s">
        <v>208</v>
      </c>
      <c r="I3083" s="518">
        <v>226977</v>
      </c>
    </row>
    <row r="3084" spans="1:9" x14ac:dyDescent="0.2">
      <c r="A3084" s="518" t="s">
        <v>208</v>
      </c>
      <c r="B3084" s="518">
        <v>226985</v>
      </c>
      <c r="C3084" s="518" t="s">
        <v>2660</v>
      </c>
      <c r="D3084" s="518" t="s">
        <v>1102</v>
      </c>
      <c r="E3084" s="859">
        <v>30</v>
      </c>
      <c r="F3084" s="859">
        <v>30</v>
      </c>
      <c r="G3084" s="518" t="s">
        <v>122</v>
      </c>
      <c r="H3084" s="518" t="s">
        <v>208</v>
      </c>
      <c r="I3084" s="518">
        <v>226985</v>
      </c>
    </row>
    <row r="3085" spans="1:9" x14ac:dyDescent="0.2">
      <c r="A3085" s="518" t="s">
        <v>235</v>
      </c>
      <c r="B3085" s="518">
        <v>226993</v>
      </c>
      <c r="C3085" s="518" t="s">
        <v>2660</v>
      </c>
      <c r="D3085" s="518" t="s">
        <v>5159</v>
      </c>
      <c r="E3085" s="859">
        <v>35</v>
      </c>
      <c r="F3085" s="859">
        <v>35</v>
      </c>
      <c r="G3085" s="518" t="s">
        <v>122</v>
      </c>
      <c r="H3085" s="518" t="s">
        <v>235</v>
      </c>
      <c r="I3085" s="518">
        <v>226993</v>
      </c>
    </row>
    <row r="3086" spans="1:9" x14ac:dyDescent="0.2">
      <c r="A3086" s="518" t="s">
        <v>267</v>
      </c>
      <c r="B3086" s="518">
        <v>227025</v>
      </c>
      <c r="C3086" s="518" t="s">
        <v>2660</v>
      </c>
      <c r="D3086" s="518" t="s">
        <v>5160</v>
      </c>
      <c r="E3086" s="859">
        <v>32</v>
      </c>
      <c r="F3086" s="859">
        <v>18</v>
      </c>
      <c r="G3086" s="518" t="s">
        <v>122</v>
      </c>
      <c r="H3086" s="518" t="s">
        <v>267</v>
      </c>
      <c r="I3086" s="518">
        <v>227025</v>
      </c>
    </row>
    <row r="3087" spans="1:9" x14ac:dyDescent="0.2">
      <c r="A3087" s="518" t="s">
        <v>346</v>
      </c>
      <c r="B3087" s="518">
        <v>227033</v>
      </c>
      <c r="C3087" s="518" t="s">
        <v>2660</v>
      </c>
      <c r="D3087" s="518" t="s">
        <v>5179</v>
      </c>
      <c r="E3087" s="859">
        <v>33</v>
      </c>
      <c r="F3087" s="859">
        <v>33</v>
      </c>
      <c r="G3087" s="518" t="s">
        <v>122</v>
      </c>
      <c r="H3087" s="518" t="s">
        <v>346</v>
      </c>
      <c r="I3087" s="518">
        <v>227033</v>
      </c>
    </row>
    <row r="3088" spans="1:9" x14ac:dyDescent="0.2">
      <c r="A3088" s="518" t="s">
        <v>346</v>
      </c>
      <c r="B3088" s="518">
        <v>227041</v>
      </c>
      <c r="C3088" s="518" t="s">
        <v>2660</v>
      </c>
      <c r="D3088" s="518" t="s">
        <v>5180</v>
      </c>
      <c r="E3088" s="859">
        <v>34</v>
      </c>
      <c r="F3088" s="859">
        <v>34</v>
      </c>
      <c r="G3088" s="518" t="s">
        <v>122</v>
      </c>
      <c r="H3088" s="518" t="s">
        <v>346</v>
      </c>
      <c r="I3088" s="518">
        <v>227041</v>
      </c>
    </row>
    <row r="3089" spans="1:9" x14ac:dyDescent="0.2">
      <c r="A3089" s="518" t="s">
        <v>346</v>
      </c>
      <c r="B3089" s="518">
        <v>227058</v>
      </c>
      <c r="C3089" s="518" t="s">
        <v>2660</v>
      </c>
      <c r="D3089" s="518" t="s">
        <v>5181</v>
      </c>
      <c r="E3089" s="859">
        <v>32</v>
      </c>
      <c r="F3089" s="859">
        <v>32</v>
      </c>
      <c r="G3089" s="518" t="s">
        <v>122</v>
      </c>
      <c r="H3089" s="518" t="s">
        <v>346</v>
      </c>
      <c r="I3089" s="518">
        <v>227058</v>
      </c>
    </row>
    <row r="3090" spans="1:9" x14ac:dyDescent="0.2">
      <c r="A3090" s="518" t="s">
        <v>346</v>
      </c>
      <c r="B3090" s="518">
        <v>227066</v>
      </c>
      <c r="C3090" s="518" t="s">
        <v>2660</v>
      </c>
      <c r="D3090" s="518" t="s">
        <v>5182</v>
      </c>
      <c r="E3090" s="859">
        <v>33</v>
      </c>
      <c r="F3090" s="859">
        <v>33</v>
      </c>
      <c r="G3090" s="518" t="s">
        <v>122</v>
      </c>
      <c r="H3090" s="518" t="s">
        <v>346</v>
      </c>
      <c r="I3090" s="518">
        <v>227066</v>
      </c>
    </row>
    <row r="3091" spans="1:9" x14ac:dyDescent="0.2">
      <c r="A3091" s="518" t="s">
        <v>309</v>
      </c>
      <c r="B3091" s="518">
        <v>227397</v>
      </c>
      <c r="C3091" s="518" t="s">
        <v>2660</v>
      </c>
      <c r="D3091" s="518" t="s">
        <v>6726</v>
      </c>
      <c r="E3091" s="859">
        <v>19</v>
      </c>
      <c r="F3091" s="859">
        <v>20</v>
      </c>
      <c r="G3091" s="518" t="s">
        <v>128</v>
      </c>
      <c r="H3091" s="518" t="s">
        <v>309</v>
      </c>
      <c r="I3091" s="518">
        <v>227397</v>
      </c>
    </row>
    <row r="3092" spans="1:9" x14ac:dyDescent="0.2">
      <c r="A3092" s="518" t="s">
        <v>291</v>
      </c>
      <c r="B3092" s="518">
        <v>227504</v>
      </c>
      <c r="C3092" s="518" t="s">
        <v>2660</v>
      </c>
      <c r="D3092" s="518" t="s">
        <v>7856</v>
      </c>
      <c r="E3092" s="859">
        <v>35</v>
      </c>
      <c r="F3092" s="859">
        <v>0</v>
      </c>
      <c r="G3092" s="518" t="s">
        <v>128</v>
      </c>
      <c r="H3092" s="518" t="s">
        <v>291</v>
      </c>
      <c r="I3092" s="518">
        <v>227504</v>
      </c>
    </row>
    <row r="3093" spans="1:9" x14ac:dyDescent="0.2">
      <c r="A3093" s="518" t="s">
        <v>261</v>
      </c>
      <c r="B3093" s="518">
        <v>227546</v>
      </c>
      <c r="C3093" s="518" t="s">
        <v>2660</v>
      </c>
      <c r="D3093" s="518" t="s">
        <v>5061</v>
      </c>
      <c r="E3093" s="859">
        <v>32</v>
      </c>
      <c r="F3093" s="859">
        <v>32</v>
      </c>
      <c r="G3093" s="518" t="s">
        <v>122</v>
      </c>
      <c r="H3093" s="518" t="s">
        <v>261</v>
      </c>
      <c r="I3093" s="518">
        <v>227546</v>
      </c>
    </row>
    <row r="3094" spans="1:9" x14ac:dyDescent="0.2">
      <c r="A3094" s="518" t="s">
        <v>261</v>
      </c>
      <c r="B3094" s="518">
        <v>227553</v>
      </c>
      <c r="C3094" s="518" t="s">
        <v>2660</v>
      </c>
      <c r="D3094" s="518" t="s">
        <v>6684</v>
      </c>
      <c r="E3094" s="859">
        <v>35</v>
      </c>
      <c r="F3094" s="859">
        <v>35</v>
      </c>
      <c r="G3094" s="518" t="s">
        <v>122</v>
      </c>
      <c r="H3094" s="518" t="s">
        <v>261</v>
      </c>
      <c r="I3094" s="518">
        <v>227553</v>
      </c>
    </row>
    <row r="3095" spans="1:9" x14ac:dyDescent="0.2">
      <c r="A3095" s="518" t="s">
        <v>261</v>
      </c>
      <c r="B3095" s="518">
        <v>227561</v>
      </c>
      <c r="C3095" s="518" t="s">
        <v>2660</v>
      </c>
      <c r="D3095" s="518" t="s">
        <v>5062</v>
      </c>
      <c r="E3095" s="859">
        <v>35</v>
      </c>
      <c r="F3095" s="859">
        <v>35</v>
      </c>
      <c r="G3095" s="518" t="s">
        <v>122</v>
      </c>
      <c r="H3095" s="518" t="s">
        <v>261</v>
      </c>
      <c r="I3095" s="518">
        <v>227561</v>
      </c>
    </row>
    <row r="3096" spans="1:9" x14ac:dyDescent="0.2">
      <c r="A3096" s="518" t="s">
        <v>261</v>
      </c>
      <c r="B3096" s="518">
        <v>227579</v>
      </c>
      <c r="C3096" s="518" t="s">
        <v>2660</v>
      </c>
      <c r="D3096" s="518" t="s">
        <v>2686</v>
      </c>
      <c r="E3096" s="859">
        <v>34</v>
      </c>
      <c r="F3096" s="859">
        <v>34</v>
      </c>
      <c r="G3096" s="518" t="s">
        <v>122</v>
      </c>
      <c r="H3096" s="518" t="s">
        <v>261</v>
      </c>
      <c r="I3096" s="518">
        <v>227579</v>
      </c>
    </row>
    <row r="3097" spans="1:9" x14ac:dyDescent="0.2">
      <c r="A3097" s="518" t="s">
        <v>261</v>
      </c>
      <c r="B3097" s="518">
        <v>227587</v>
      </c>
      <c r="C3097" s="518" t="s">
        <v>2660</v>
      </c>
      <c r="D3097" s="518" t="s">
        <v>698</v>
      </c>
      <c r="E3097" s="859">
        <v>36</v>
      </c>
      <c r="F3097" s="859">
        <v>35</v>
      </c>
      <c r="G3097" s="518" t="s">
        <v>122</v>
      </c>
      <c r="H3097" s="518" t="s">
        <v>261</v>
      </c>
      <c r="I3097" s="518">
        <v>227587</v>
      </c>
    </row>
    <row r="3098" spans="1:9" x14ac:dyDescent="0.2">
      <c r="A3098" s="518" t="s">
        <v>246</v>
      </c>
      <c r="B3098" s="518">
        <v>227652</v>
      </c>
      <c r="C3098" s="518" t="s">
        <v>2660</v>
      </c>
      <c r="D3098" s="518" t="s">
        <v>5063</v>
      </c>
      <c r="E3098" s="859">
        <v>35</v>
      </c>
      <c r="F3098" s="859">
        <v>25</v>
      </c>
      <c r="G3098" s="518" t="s">
        <v>122</v>
      </c>
      <c r="H3098" s="518" t="s">
        <v>246</v>
      </c>
      <c r="I3098" s="518">
        <v>227652</v>
      </c>
    </row>
    <row r="3099" spans="1:9" x14ac:dyDescent="0.2">
      <c r="A3099" s="518" t="s">
        <v>246</v>
      </c>
      <c r="B3099" s="518">
        <v>227660</v>
      </c>
      <c r="C3099" s="518" t="s">
        <v>2660</v>
      </c>
      <c r="D3099" s="518" t="s">
        <v>5064</v>
      </c>
      <c r="E3099" s="859">
        <v>35</v>
      </c>
      <c r="F3099" s="859">
        <v>25</v>
      </c>
      <c r="G3099" s="518" t="s">
        <v>122</v>
      </c>
      <c r="H3099" s="518" t="s">
        <v>246</v>
      </c>
      <c r="I3099" s="518">
        <v>227660</v>
      </c>
    </row>
    <row r="3100" spans="1:9" x14ac:dyDescent="0.2">
      <c r="A3100" s="518" t="s">
        <v>246</v>
      </c>
      <c r="B3100" s="518">
        <v>227678</v>
      </c>
      <c r="C3100" s="518" t="s">
        <v>2660</v>
      </c>
      <c r="D3100" s="518" t="s">
        <v>5065</v>
      </c>
      <c r="E3100" s="859">
        <v>35</v>
      </c>
      <c r="F3100" s="859">
        <v>20</v>
      </c>
      <c r="G3100" s="518" t="s">
        <v>122</v>
      </c>
      <c r="H3100" s="518" t="s">
        <v>246</v>
      </c>
      <c r="I3100" s="518">
        <v>227678</v>
      </c>
    </row>
    <row r="3101" spans="1:9" x14ac:dyDescent="0.2">
      <c r="A3101" s="518" t="s">
        <v>341</v>
      </c>
      <c r="B3101" s="518">
        <v>227819</v>
      </c>
      <c r="C3101" s="518" t="s">
        <v>2660</v>
      </c>
      <c r="D3101" s="518" t="s">
        <v>1128</v>
      </c>
      <c r="E3101" s="859">
        <v>31</v>
      </c>
      <c r="F3101" s="859">
        <v>31</v>
      </c>
      <c r="G3101" s="518" t="s">
        <v>128</v>
      </c>
      <c r="H3101" s="518" t="s">
        <v>341</v>
      </c>
      <c r="I3101" s="518">
        <v>227819</v>
      </c>
    </row>
    <row r="3102" spans="1:9" x14ac:dyDescent="0.2">
      <c r="A3102" s="518" t="s">
        <v>237</v>
      </c>
      <c r="B3102" s="518">
        <v>229021</v>
      </c>
      <c r="C3102" s="518" t="s">
        <v>2660</v>
      </c>
      <c r="D3102" s="518" t="s">
        <v>6727</v>
      </c>
      <c r="E3102" s="859">
        <v>33</v>
      </c>
      <c r="F3102" s="859">
        <v>33</v>
      </c>
      <c r="G3102" s="518" t="s">
        <v>128</v>
      </c>
      <c r="H3102" s="518" t="s">
        <v>237</v>
      </c>
      <c r="I3102" s="518">
        <v>229021</v>
      </c>
    </row>
    <row r="3103" spans="1:9" x14ac:dyDescent="0.2">
      <c r="A3103" s="518" t="s">
        <v>372</v>
      </c>
      <c r="B3103" s="518">
        <v>229039</v>
      </c>
      <c r="C3103" s="518" t="s">
        <v>2660</v>
      </c>
      <c r="D3103" s="518" t="s">
        <v>8812</v>
      </c>
      <c r="E3103" s="859">
        <v>32</v>
      </c>
      <c r="F3103" s="859">
        <v>0</v>
      </c>
      <c r="G3103" s="518" t="s">
        <v>128</v>
      </c>
      <c r="H3103" s="518" t="s">
        <v>372</v>
      </c>
      <c r="I3103" s="518">
        <v>229039</v>
      </c>
    </row>
    <row r="3104" spans="1:9" x14ac:dyDescent="0.2">
      <c r="A3104" s="518" t="s">
        <v>256</v>
      </c>
      <c r="B3104" s="518">
        <v>229146</v>
      </c>
      <c r="C3104" s="518" t="s">
        <v>2660</v>
      </c>
      <c r="D3104" s="518" t="s">
        <v>8813</v>
      </c>
      <c r="E3104" s="859">
        <v>32</v>
      </c>
      <c r="F3104" s="859">
        <v>0</v>
      </c>
      <c r="G3104" s="518" t="s">
        <v>128</v>
      </c>
      <c r="H3104" s="518" t="s">
        <v>256</v>
      </c>
      <c r="I3104" s="518">
        <v>229146</v>
      </c>
    </row>
    <row r="3105" spans="1:9" x14ac:dyDescent="0.2">
      <c r="A3105" s="518" t="s">
        <v>256</v>
      </c>
      <c r="B3105" s="518">
        <v>229237</v>
      </c>
      <c r="C3105" s="518" t="s">
        <v>2660</v>
      </c>
      <c r="D3105" s="518" t="s">
        <v>8814</v>
      </c>
      <c r="E3105" s="859">
        <v>31</v>
      </c>
      <c r="F3105" s="859">
        <v>0</v>
      </c>
      <c r="G3105" s="518" t="s">
        <v>128</v>
      </c>
      <c r="H3105" s="518" t="s">
        <v>256</v>
      </c>
      <c r="I3105" s="518">
        <v>229237</v>
      </c>
    </row>
    <row r="3106" spans="1:9" x14ac:dyDescent="0.2">
      <c r="A3106" s="518" t="s">
        <v>170</v>
      </c>
      <c r="B3106" s="518">
        <v>229260</v>
      </c>
      <c r="C3106" s="518" t="s">
        <v>2660</v>
      </c>
      <c r="D3106" s="518" t="s">
        <v>5020</v>
      </c>
      <c r="E3106" s="859">
        <v>32</v>
      </c>
      <c r="F3106" s="859">
        <v>28</v>
      </c>
      <c r="G3106" s="518" t="s">
        <v>128</v>
      </c>
      <c r="H3106" s="518" t="s">
        <v>170</v>
      </c>
      <c r="I3106" s="518">
        <v>229260</v>
      </c>
    </row>
    <row r="3107" spans="1:9" x14ac:dyDescent="0.2">
      <c r="A3107" s="518" t="s">
        <v>393</v>
      </c>
      <c r="B3107" s="518">
        <v>229435</v>
      </c>
      <c r="C3107" s="518" t="s">
        <v>2660</v>
      </c>
      <c r="D3107" s="518" t="s">
        <v>6728</v>
      </c>
      <c r="E3107" s="859">
        <v>35</v>
      </c>
      <c r="F3107" s="859">
        <v>0</v>
      </c>
      <c r="G3107" s="518" t="s">
        <v>128</v>
      </c>
      <c r="H3107" s="518" t="s">
        <v>393</v>
      </c>
      <c r="I3107" s="518">
        <v>229435</v>
      </c>
    </row>
    <row r="3108" spans="1:9" x14ac:dyDescent="0.2">
      <c r="A3108" s="518" t="s">
        <v>355</v>
      </c>
      <c r="B3108" s="518">
        <v>229484</v>
      </c>
      <c r="C3108" s="518" t="s">
        <v>2660</v>
      </c>
      <c r="D3108" s="518" t="s">
        <v>6729</v>
      </c>
      <c r="E3108" s="859">
        <v>23</v>
      </c>
      <c r="F3108" s="859">
        <v>23</v>
      </c>
      <c r="G3108" s="518" t="s">
        <v>128</v>
      </c>
      <c r="H3108" s="518" t="s">
        <v>355</v>
      </c>
      <c r="I3108" s="518">
        <v>229484</v>
      </c>
    </row>
    <row r="3109" spans="1:9" x14ac:dyDescent="0.2">
      <c r="A3109" s="518" t="s">
        <v>349</v>
      </c>
      <c r="B3109" s="518">
        <v>229609</v>
      </c>
      <c r="C3109" s="518" t="s">
        <v>2660</v>
      </c>
      <c r="D3109" s="518" t="s">
        <v>1542</v>
      </c>
      <c r="E3109" s="859">
        <v>33</v>
      </c>
      <c r="F3109" s="859">
        <v>29</v>
      </c>
      <c r="G3109" s="518" t="s">
        <v>122</v>
      </c>
      <c r="H3109" s="518" t="s">
        <v>349</v>
      </c>
      <c r="I3109" s="518">
        <v>229609</v>
      </c>
    </row>
    <row r="3110" spans="1:9" x14ac:dyDescent="0.2">
      <c r="A3110" s="518" t="s">
        <v>372</v>
      </c>
      <c r="B3110" s="518">
        <v>230037</v>
      </c>
      <c r="C3110" s="518" t="s">
        <v>2660</v>
      </c>
      <c r="D3110" s="518" t="s">
        <v>7459</v>
      </c>
      <c r="E3110" s="859">
        <v>35</v>
      </c>
      <c r="F3110" s="859">
        <v>0</v>
      </c>
      <c r="G3110" s="518" t="s">
        <v>128</v>
      </c>
      <c r="H3110" s="518" t="s">
        <v>372</v>
      </c>
      <c r="I3110" s="518">
        <v>230037</v>
      </c>
    </row>
    <row r="3111" spans="1:9" x14ac:dyDescent="0.2">
      <c r="A3111" s="518" t="s">
        <v>372</v>
      </c>
      <c r="B3111" s="518">
        <v>230078</v>
      </c>
      <c r="C3111" s="518" t="s">
        <v>2660</v>
      </c>
      <c r="D3111" s="518" t="s">
        <v>5183</v>
      </c>
      <c r="E3111" s="859">
        <v>35</v>
      </c>
      <c r="F3111" s="859">
        <v>0</v>
      </c>
      <c r="G3111" s="518" t="s">
        <v>128</v>
      </c>
      <c r="H3111" s="518" t="s">
        <v>372</v>
      </c>
      <c r="I3111" s="518">
        <v>230078</v>
      </c>
    </row>
    <row r="3112" spans="1:9" x14ac:dyDescent="0.2">
      <c r="A3112" s="518" t="s">
        <v>396</v>
      </c>
      <c r="B3112" s="518">
        <v>230185</v>
      </c>
      <c r="C3112" s="518" t="s">
        <v>2660</v>
      </c>
      <c r="D3112" s="518" t="s">
        <v>5209</v>
      </c>
      <c r="E3112" s="859">
        <v>34</v>
      </c>
      <c r="F3112" s="859">
        <v>29</v>
      </c>
      <c r="G3112" s="518" t="s">
        <v>128</v>
      </c>
      <c r="H3112" s="518" t="s">
        <v>396</v>
      </c>
      <c r="I3112" s="518">
        <v>230185</v>
      </c>
    </row>
    <row r="3113" spans="1:9" x14ac:dyDescent="0.2">
      <c r="A3113" s="518" t="s">
        <v>237</v>
      </c>
      <c r="B3113" s="518">
        <v>230334</v>
      </c>
      <c r="C3113" s="518" t="s">
        <v>2660</v>
      </c>
      <c r="D3113" s="518" t="s">
        <v>6730</v>
      </c>
      <c r="E3113" s="859">
        <v>25</v>
      </c>
      <c r="F3113" s="859">
        <v>25</v>
      </c>
      <c r="G3113" s="518" t="s">
        <v>128</v>
      </c>
      <c r="H3113" s="518" t="s">
        <v>237</v>
      </c>
      <c r="I3113" s="518">
        <v>230334</v>
      </c>
    </row>
    <row r="3114" spans="1:9" x14ac:dyDescent="0.2">
      <c r="A3114" s="518" t="s">
        <v>186</v>
      </c>
      <c r="B3114" s="518">
        <v>230391</v>
      </c>
      <c r="C3114" s="518" t="s">
        <v>2660</v>
      </c>
      <c r="D3114" s="518" t="s">
        <v>5236</v>
      </c>
      <c r="E3114" s="859">
        <v>30</v>
      </c>
      <c r="F3114" s="859">
        <v>25</v>
      </c>
      <c r="G3114" s="518" t="s">
        <v>128</v>
      </c>
      <c r="H3114" s="518" t="s">
        <v>186</v>
      </c>
      <c r="I3114" s="518">
        <v>230391</v>
      </c>
    </row>
    <row r="3115" spans="1:9" x14ac:dyDescent="0.2">
      <c r="A3115" s="518" t="s">
        <v>340</v>
      </c>
      <c r="B3115" s="518">
        <v>230565</v>
      </c>
      <c r="C3115" s="518" t="s">
        <v>2660</v>
      </c>
      <c r="D3115" s="518" t="s">
        <v>438</v>
      </c>
      <c r="E3115" s="859">
        <v>36</v>
      </c>
      <c r="F3115" s="859">
        <v>29</v>
      </c>
      <c r="G3115" s="518" t="s">
        <v>128</v>
      </c>
      <c r="H3115" s="518" t="s">
        <v>340</v>
      </c>
      <c r="I3115" s="518">
        <v>230565</v>
      </c>
    </row>
    <row r="3116" spans="1:9" x14ac:dyDescent="0.2">
      <c r="A3116" s="518" t="s">
        <v>153</v>
      </c>
      <c r="B3116" s="518">
        <v>230573</v>
      </c>
      <c r="C3116" s="518" t="s">
        <v>2660</v>
      </c>
      <c r="D3116" s="518" t="s">
        <v>8486</v>
      </c>
      <c r="E3116" s="859">
        <v>29</v>
      </c>
      <c r="F3116" s="859">
        <v>29</v>
      </c>
      <c r="G3116" s="518" t="s">
        <v>122</v>
      </c>
      <c r="H3116" s="518" t="s">
        <v>153</v>
      </c>
      <c r="I3116" s="518">
        <v>230573</v>
      </c>
    </row>
    <row r="3117" spans="1:9" x14ac:dyDescent="0.2">
      <c r="A3117" s="518" t="s">
        <v>325</v>
      </c>
      <c r="B3117" s="518">
        <v>230797</v>
      </c>
      <c r="C3117" s="518" t="s">
        <v>2660</v>
      </c>
      <c r="D3117" s="518" t="s">
        <v>3445</v>
      </c>
      <c r="E3117" s="859">
        <v>10</v>
      </c>
      <c r="F3117" s="859">
        <v>10</v>
      </c>
      <c r="G3117" s="518" t="s">
        <v>122</v>
      </c>
      <c r="H3117" s="518" t="s">
        <v>325</v>
      </c>
      <c r="I3117" s="518">
        <v>230797</v>
      </c>
    </row>
    <row r="3118" spans="1:9" x14ac:dyDescent="0.2">
      <c r="A3118" s="518" t="s">
        <v>191</v>
      </c>
      <c r="B3118" s="518">
        <v>231464</v>
      </c>
      <c r="C3118" s="518" t="s">
        <v>2660</v>
      </c>
      <c r="D3118" s="518" t="s">
        <v>5184</v>
      </c>
      <c r="E3118" s="859">
        <v>15</v>
      </c>
      <c r="F3118" s="859">
        <v>15</v>
      </c>
      <c r="G3118" s="518" t="s">
        <v>128</v>
      </c>
      <c r="H3118" s="518" t="s">
        <v>191</v>
      </c>
      <c r="I3118" s="518">
        <v>231464</v>
      </c>
    </row>
    <row r="3119" spans="1:9" x14ac:dyDescent="0.2">
      <c r="A3119" s="518" t="s">
        <v>268</v>
      </c>
      <c r="B3119" s="518">
        <v>231530</v>
      </c>
      <c r="C3119" s="518" t="s">
        <v>2660</v>
      </c>
      <c r="D3119" s="518" t="s">
        <v>720</v>
      </c>
      <c r="E3119" s="859">
        <v>34</v>
      </c>
      <c r="F3119" s="859">
        <v>34</v>
      </c>
      <c r="G3119" s="518" t="s">
        <v>122</v>
      </c>
      <c r="H3119" s="518" t="s">
        <v>268</v>
      </c>
      <c r="I3119" s="518">
        <v>231530</v>
      </c>
    </row>
    <row r="3120" spans="1:9" x14ac:dyDescent="0.2">
      <c r="A3120" s="518" t="s">
        <v>268</v>
      </c>
      <c r="B3120" s="518">
        <v>231548</v>
      </c>
      <c r="C3120" s="518" t="s">
        <v>2660</v>
      </c>
      <c r="D3120" s="518" t="s">
        <v>5185</v>
      </c>
      <c r="E3120" s="859">
        <v>31</v>
      </c>
      <c r="F3120" s="859">
        <v>31</v>
      </c>
      <c r="G3120" s="518" t="s">
        <v>122</v>
      </c>
      <c r="H3120" s="518" t="s">
        <v>268</v>
      </c>
      <c r="I3120" s="518">
        <v>231548</v>
      </c>
    </row>
    <row r="3121" spans="1:9" x14ac:dyDescent="0.2">
      <c r="A3121" s="518" t="s">
        <v>268</v>
      </c>
      <c r="B3121" s="518">
        <v>231555</v>
      </c>
      <c r="C3121" s="518" t="s">
        <v>2660</v>
      </c>
      <c r="D3121" s="518" t="s">
        <v>5186</v>
      </c>
      <c r="E3121" s="859">
        <v>33</v>
      </c>
      <c r="F3121" s="859">
        <v>33</v>
      </c>
      <c r="G3121" s="518" t="s">
        <v>122</v>
      </c>
      <c r="H3121" s="518" t="s">
        <v>268</v>
      </c>
      <c r="I3121" s="518">
        <v>231555</v>
      </c>
    </row>
    <row r="3122" spans="1:9" x14ac:dyDescent="0.2">
      <c r="A3122" s="518" t="s">
        <v>269</v>
      </c>
      <c r="B3122" s="518">
        <v>231571</v>
      </c>
      <c r="C3122" s="518" t="s">
        <v>2660</v>
      </c>
      <c r="D3122" s="518" t="s">
        <v>5211</v>
      </c>
      <c r="E3122" s="859">
        <v>13</v>
      </c>
      <c r="F3122" s="859">
        <v>13</v>
      </c>
      <c r="G3122" s="518" t="s">
        <v>122</v>
      </c>
      <c r="H3122" s="518" t="s">
        <v>269</v>
      </c>
      <c r="I3122" s="518">
        <v>231571</v>
      </c>
    </row>
    <row r="3123" spans="1:9" x14ac:dyDescent="0.2">
      <c r="A3123" s="518" t="s">
        <v>269</v>
      </c>
      <c r="B3123" s="518">
        <v>231589</v>
      </c>
      <c r="C3123" s="518" t="s">
        <v>2660</v>
      </c>
      <c r="D3123" s="518" t="s">
        <v>1022</v>
      </c>
      <c r="E3123" s="859">
        <v>34</v>
      </c>
      <c r="F3123" s="859">
        <v>30</v>
      </c>
      <c r="G3123" s="518" t="s">
        <v>122</v>
      </c>
      <c r="H3123" s="518" t="s">
        <v>269</v>
      </c>
      <c r="I3123" s="518">
        <v>231589</v>
      </c>
    </row>
    <row r="3124" spans="1:9" x14ac:dyDescent="0.2">
      <c r="A3124" s="518" t="s">
        <v>237</v>
      </c>
      <c r="B3124" s="518">
        <v>231621</v>
      </c>
      <c r="C3124" s="518" t="s">
        <v>2660</v>
      </c>
      <c r="D3124" s="518" t="s">
        <v>6731</v>
      </c>
      <c r="E3124" s="859">
        <v>35</v>
      </c>
      <c r="F3124" s="859">
        <v>0</v>
      </c>
      <c r="G3124" s="518" t="s">
        <v>128</v>
      </c>
      <c r="H3124" s="518" t="s">
        <v>237</v>
      </c>
      <c r="I3124" s="518">
        <v>231621</v>
      </c>
    </row>
    <row r="3125" spans="1:9" x14ac:dyDescent="0.2">
      <c r="A3125" s="518" t="s">
        <v>363</v>
      </c>
      <c r="B3125" s="518">
        <v>231639</v>
      </c>
      <c r="C3125" s="518" t="s">
        <v>2660</v>
      </c>
      <c r="D3125" s="518" t="s">
        <v>8815</v>
      </c>
      <c r="E3125" s="859">
        <v>15</v>
      </c>
      <c r="F3125" s="859">
        <v>15</v>
      </c>
      <c r="G3125" s="518" t="s">
        <v>128</v>
      </c>
      <c r="H3125" s="518" t="s">
        <v>363</v>
      </c>
      <c r="I3125" s="518">
        <v>231639</v>
      </c>
    </row>
    <row r="3126" spans="1:9" x14ac:dyDescent="0.2">
      <c r="A3126" s="518" t="s">
        <v>167</v>
      </c>
      <c r="B3126" s="518">
        <v>231670</v>
      </c>
      <c r="C3126" s="518" t="s">
        <v>2660</v>
      </c>
      <c r="D3126" s="518" t="s">
        <v>8816</v>
      </c>
      <c r="E3126" s="859">
        <v>29</v>
      </c>
      <c r="F3126" s="859">
        <v>29</v>
      </c>
      <c r="G3126" s="518" t="s">
        <v>122</v>
      </c>
      <c r="H3126" s="518" t="s">
        <v>167</v>
      </c>
      <c r="I3126" s="518">
        <v>231670</v>
      </c>
    </row>
    <row r="3127" spans="1:9" x14ac:dyDescent="0.2">
      <c r="A3127" s="518" t="s">
        <v>268</v>
      </c>
      <c r="B3127" s="518">
        <v>231910</v>
      </c>
      <c r="C3127" s="518" t="s">
        <v>2660</v>
      </c>
      <c r="D3127" s="518" t="s">
        <v>5111</v>
      </c>
      <c r="E3127" s="859">
        <v>34</v>
      </c>
      <c r="F3127" s="859">
        <v>34</v>
      </c>
      <c r="G3127" s="518" t="s">
        <v>122</v>
      </c>
      <c r="H3127" s="518" t="s">
        <v>268</v>
      </c>
      <c r="I3127" s="518">
        <v>231910</v>
      </c>
    </row>
    <row r="3128" spans="1:9" x14ac:dyDescent="0.2">
      <c r="A3128" s="518" t="s">
        <v>246</v>
      </c>
      <c r="B3128" s="518">
        <v>232033</v>
      </c>
      <c r="C3128" s="518" t="s">
        <v>2660</v>
      </c>
      <c r="D3128" s="518" t="s">
        <v>5044</v>
      </c>
      <c r="E3128" s="859">
        <v>34</v>
      </c>
      <c r="F3128" s="859">
        <v>25</v>
      </c>
      <c r="G3128" s="518" t="s">
        <v>122</v>
      </c>
      <c r="H3128" s="518" t="s">
        <v>246</v>
      </c>
      <c r="I3128" s="518">
        <v>232033</v>
      </c>
    </row>
    <row r="3129" spans="1:9" x14ac:dyDescent="0.2">
      <c r="A3129" s="518" t="s">
        <v>246</v>
      </c>
      <c r="B3129" s="518">
        <v>232041</v>
      </c>
      <c r="C3129" s="518" t="s">
        <v>2660</v>
      </c>
      <c r="D3129" s="518" t="s">
        <v>902</v>
      </c>
      <c r="E3129" s="859">
        <v>35</v>
      </c>
      <c r="F3129" s="859">
        <v>25</v>
      </c>
      <c r="G3129" s="518" t="s">
        <v>122</v>
      </c>
      <c r="H3129" s="518" t="s">
        <v>246</v>
      </c>
      <c r="I3129" s="518">
        <v>232041</v>
      </c>
    </row>
    <row r="3130" spans="1:9" x14ac:dyDescent="0.2">
      <c r="A3130" s="518" t="s">
        <v>246</v>
      </c>
      <c r="B3130" s="518">
        <v>232058</v>
      </c>
      <c r="C3130" s="518" t="s">
        <v>2660</v>
      </c>
      <c r="D3130" s="518" t="s">
        <v>3711</v>
      </c>
      <c r="E3130" s="859">
        <v>35</v>
      </c>
      <c r="F3130" s="859">
        <v>25</v>
      </c>
      <c r="G3130" s="518" t="s">
        <v>122</v>
      </c>
      <c r="H3130" s="518" t="s">
        <v>246</v>
      </c>
      <c r="I3130" s="518">
        <v>232058</v>
      </c>
    </row>
    <row r="3131" spans="1:9" x14ac:dyDescent="0.2">
      <c r="A3131" s="518" t="s">
        <v>246</v>
      </c>
      <c r="B3131" s="518">
        <v>232066</v>
      </c>
      <c r="C3131" s="518" t="s">
        <v>2660</v>
      </c>
      <c r="D3131" s="518" t="s">
        <v>4241</v>
      </c>
      <c r="E3131" s="859">
        <v>35</v>
      </c>
      <c r="F3131" s="859">
        <v>25</v>
      </c>
      <c r="G3131" s="518" t="s">
        <v>122</v>
      </c>
      <c r="H3131" s="518" t="s">
        <v>246</v>
      </c>
      <c r="I3131" s="518">
        <v>232066</v>
      </c>
    </row>
    <row r="3132" spans="1:9" x14ac:dyDescent="0.2">
      <c r="A3132" s="518" t="s">
        <v>271</v>
      </c>
      <c r="B3132" s="518">
        <v>232074</v>
      </c>
      <c r="C3132" s="518" t="s">
        <v>2660</v>
      </c>
      <c r="D3132" s="518" t="s">
        <v>441</v>
      </c>
      <c r="E3132" s="859">
        <v>32</v>
      </c>
      <c r="F3132" s="859">
        <v>0</v>
      </c>
      <c r="G3132" s="518" t="s">
        <v>122</v>
      </c>
      <c r="H3132" s="518" t="s">
        <v>271</v>
      </c>
      <c r="I3132" s="518">
        <v>232074</v>
      </c>
    </row>
    <row r="3133" spans="1:9" x14ac:dyDescent="0.2">
      <c r="A3133" s="518" t="s">
        <v>317</v>
      </c>
      <c r="B3133" s="518">
        <v>232082</v>
      </c>
      <c r="C3133" s="518" t="s">
        <v>2660</v>
      </c>
      <c r="D3133" s="518" t="s">
        <v>5045</v>
      </c>
      <c r="E3133" s="859">
        <v>20</v>
      </c>
      <c r="F3133" s="859">
        <v>0</v>
      </c>
      <c r="G3133" s="518" t="s">
        <v>122</v>
      </c>
      <c r="H3133" s="518" t="s">
        <v>317</v>
      </c>
      <c r="I3133" s="518">
        <v>232082</v>
      </c>
    </row>
    <row r="3134" spans="1:9" x14ac:dyDescent="0.2">
      <c r="A3134" s="518" t="s">
        <v>237</v>
      </c>
      <c r="B3134" s="518">
        <v>232132</v>
      </c>
      <c r="C3134" s="518" t="s">
        <v>2660</v>
      </c>
      <c r="D3134" s="518" t="s">
        <v>745</v>
      </c>
      <c r="E3134" s="859">
        <v>34</v>
      </c>
      <c r="F3134" s="859">
        <v>34</v>
      </c>
      <c r="G3134" s="518" t="s">
        <v>122</v>
      </c>
      <c r="H3134" s="518" t="s">
        <v>237</v>
      </c>
      <c r="I3134" s="518">
        <v>232132</v>
      </c>
    </row>
    <row r="3135" spans="1:9" x14ac:dyDescent="0.2">
      <c r="A3135" s="518" t="s">
        <v>273</v>
      </c>
      <c r="B3135" s="518">
        <v>232314</v>
      </c>
      <c r="C3135" s="518" t="s">
        <v>2660</v>
      </c>
      <c r="D3135" s="518" t="s">
        <v>5078</v>
      </c>
      <c r="E3135" s="859">
        <v>26</v>
      </c>
      <c r="F3135" s="859">
        <v>26</v>
      </c>
      <c r="G3135" s="518" t="s">
        <v>122</v>
      </c>
      <c r="H3135" s="518" t="s">
        <v>273</v>
      </c>
      <c r="I3135" s="518">
        <v>232314</v>
      </c>
    </row>
    <row r="3136" spans="1:9" x14ac:dyDescent="0.2">
      <c r="A3136" s="518" t="s">
        <v>355</v>
      </c>
      <c r="B3136" s="518">
        <v>232322</v>
      </c>
      <c r="C3136" s="518" t="s">
        <v>2660</v>
      </c>
      <c r="D3136" s="518" t="s">
        <v>3054</v>
      </c>
      <c r="E3136" s="859">
        <v>26</v>
      </c>
      <c r="F3136" s="859">
        <v>26</v>
      </c>
      <c r="G3136" s="518" t="s">
        <v>122</v>
      </c>
      <c r="H3136" s="518" t="s">
        <v>355</v>
      </c>
      <c r="I3136" s="518">
        <v>232322</v>
      </c>
    </row>
    <row r="3137" spans="1:9" x14ac:dyDescent="0.2">
      <c r="A3137" s="518" t="s">
        <v>155</v>
      </c>
      <c r="B3137" s="518">
        <v>232330</v>
      </c>
      <c r="C3137" s="518" t="s">
        <v>2660</v>
      </c>
      <c r="D3137" s="518" t="s">
        <v>698</v>
      </c>
      <c r="E3137" s="859">
        <v>35</v>
      </c>
      <c r="F3137" s="859">
        <v>0</v>
      </c>
      <c r="G3137" s="518" t="s">
        <v>122</v>
      </c>
      <c r="H3137" s="518" t="s">
        <v>155</v>
      </c>
      <c r="I3137" s="518">
        <v>232330</v>
      </c>
    </row>
    <row r="3138" spans="1:9" x14ac:dyDescent="0.2">
      <c r="A3138" s="518" t="s">
        <v>314</v>
      </c>
      <c r="B3138" s="518">
        <v>232348</v>
      </c>
      <c r="C3138" s="518" t="s">
        <v>2660</v>
      </c>
      <c r="D3138" s="518" t="s">
        <v>901</v>
      </c>
      <c r="E3138" s="859">
        <v>33</v>
      </c>
      <c r="F3138" s="859">
        <v>0</v>
      </c>
      <c r="G3138" s="518" t="s">
        <v>122</v>
      </c>
      <c r="H3138" s="518" t="s">
        <v>314</v>
      </c>
      <c r="I3138" s="518">
        <v>232348</v>
      </c>
    </row>
    <row r="3139" spans="1:9" x14ac:dyDescent="0.2">
      <c r="A3139" s="518" t="s">
        <v>155</v>
      </c>
      <c r="B3139" s="518">
        <v>232355</v>
      </c>
      <c r="C3139" s="518" t="s">
        <v>2660</v>
      </c>
      <c r="D3139" s="518" t="s">
        <v>531</v>
      </c>
      <c r="E3139" s="859">
        <v>29</v>
      </c>
      <c r="F3139" s="859">
        <v>0</v>
      </c>
      <c r="G3139" s="518" t="s">
        <v>122</v>
      </c>
      <c r="H3139" s="518" t="s">
        <v>155</v>
      </c>
      <c r="I3139" s="518">
        <v>232355</v>
      </c>
    </row>
    <row r="3140" spans="1:9" x14ac:dyDescent="0.2">
      <c r="A3140" s="518" t="s">
        <v>155</v>
      </c>
      <c r="B3140" s="518">
        <v>232363</v>
      </c>
      <c r="C3140" s="518" t="s">
        <v>2660</v>
      </c>
      <c r="D3140" s="518" t="s">
        <v>6732</v>
      </c>
      <c r="E3140" s="859">
        <v>35</v>
      </c>
      <c r="F3140" s="859">
        <v>0</v>
      </c>
      <c r="G3140" s="518" t="s">
        <v>122</v>
      </c>
      <c r="H3140" s="518" t="s">
        <v>155</v>
      </c>
      <c r="I3140" s="518">
        <v>232363</v>
      </c>
    </row>
    <row r="3141" spans="1:9" x14ac:dyDescent="0.2">
      <c r="A3141" s="518" t="s">
        <v>155</v>
      </c>
      <c r="B3141" s="518">
        <v>232371</v>
      </c>
      <c r="C3141" s="518" t="s">
        <v>2660</v>
      </c>
      <c r="D3141" s="518" t="s">
        <v>7533</v>
      </c>
      <c r="E3141" s="859">
        <v>36</v>
      </c>
      <c r="F3141" s="859">
        <v>0</v>
      </c>
      <c r="G3141" s="518" t="s">
        <v>122</v>
      </c>
      <c r="H3141" s="518" t="s">
        <v>155</v>
      </c>
      <c r="I3141" s="518">
        <v>232371</v>
      </c>
    </row>
    <row r="3142" spans="1:9" x14ac:dyDescent="0.2">
      <c r="A3142" s="518" t="s">
        <v>314</v>
      </c>
      <c r="B3142" s="518">
        <v>232389</v>
      </c>
      <c r="C3142" s="518" t="s">
        <v>2660</v>
      </c>
      <c r="D3142" s="518" t="s">
        <v>7512</v>
      </c>
      <c r="E3142" s="859">
        <v>35</v>
      </c>
      <c r="F3142" s="859">
        <v>0</v>
      </c>
      <c r="G3142" s="518" t="s">
        <v>122</v>
      </c>
      <c r="H3142" s="518" t="s">
        <v>314</v>
      </c>
      <c r="I3142" s="518">
        <v>232389</v>
      </c>
    </row>
    <row r="3143" spans="1:9" x14ac:dyDescent="0.2">
      <c r="A3143" s="518" t="s">
        <v>314</v>
      </c>
      <c r="B3143" s="518">
        <v>232397</v>
      </c>
      <c r="C3143" s="518" t="s">
        <v>2660</v>
      </c>
      <c r="D3143" s="518" t="s">
        <v>7515</v>
      </c>
      <c r="E3143" s="859">
        <v>26</v>
      </c>
      <c r="F3143" s="859">
        <v>0</v>
      </c>
      <c r="G3143" s="518" t="s">
        <v>122</v>
      </c>
      <c r="H3143" s="518" t="s">
        <v>314</v>
      </c>
      <c r="I3143" s="518">
        <v>232397</v>
      </c>
    </row>
    <row r="3144" spans="1:9" x14ac:dyDescent="0.2">
      <c r="A3144" s="518" t="s">
        <v>155</v>
      </c>
      <c r="B3144" s="518">
        <v>232405</v>
      </c>
      <c r="C3144" s="518" t="s">
        <v>2660</v>
      </c>
      <c r="D3144" s="518" t="s">
        <v>485</v>
      </c>
      <c r="E3144" s="859">
        <v>35</v>
      </c>
      <c r="F3144" s="859">
        <v>0</v>
      </c>
      <c r="G3144" s="518" t="s">
        <v>122</v>
      </c>
      <c r="H3144" s="518" t="s">
        <v>155</v>
      </c>
      <c r="I3144" s="518">
        <v>232405</v>
      </c>
    </row>
    <row r="3145" spans="1:9" x14ac:dyDescent="0.2">
      <c r="A3145" s="518" t="s">
        <v>314</v>
      </c>
      <c r="B3145" s="518">
        <v>232413</v>
      </c>
      <c r="C3145" s="518" t="s">
        <v>2660</v>
      </c>
      <c r="D3145" s="518" t="s">
        <v>7516</v>
      </c>
      <c r="E3145" s="859">
        <v>28</v>
      </c>
      <c r="F3145" s="859">
        <v>0</v>
      </c>
      <c r="G3145" s="518" t="s">
        <v>122</v>
      </c>
      <c r="H3145" s="518" t="s">
        <v>314</v>
      </c>
      <c r="I3145" s="518">
        <v>232413</v>
      </c>
    </row>
    <row r="3146" spans="1:9" x14ac:dyDescent="0.2">
      <c r="A3146" s="518" t="s">
        <v>388</v>
      </c>
      <c r="B3146" s="518">
        <v>232447</v>
      </c>
      <c r="C3146" s="518" t="s">
        <v>2660</v>
      </c>
      <c r="D3146" s="518" t="s">
        <v>614</v>
      </c>
      <c r="E3146" s="859">
        <v>30</v>
      </c>
      <c r="F3146" s="859">
        <v>30</v>
      </c>
      <c r="G3146" s="518" t="s">
        <v>122</v>
      </c>
      <c r="H3146" s="518" t="s">
        <v>388</v>
      </c>
      <c r="I3146" s="518">
        <v>232447</v>
      </c>
    </row>
    <row r="3147" spans="1:9" x14ac:dyDescent="0.2">
      <c r="A3147" s="518" t="s">
        <v>204</v>
      </c>
      <c r="B3147" s="518">
        <v>232454</v>
      </c>
      <c r="C3147" s="518" t="s">
        <v>2660</v>
      </c>
      <c r="D3147" s="518" t="s">
        <v>610</v>
      </c>
      <c r="E3147" s="859">
        <v>18</v>
      </c>
      <c r="F3147" s="859">
        <v>18</v>
      </c>
      <c r="G3147" s="518" t="s">
        <v>122</v>
      </c>
      <c r="H3147" s="518" t="s">
        <v>204</v>
      </c>
      <c r="I3147" s="518">
        <v>232454</v>
      </c>
    </row>
    <row r="3148" spans="1:9" x14ac:dyDescent="0.2">
      <c r="A3148" s="518" t="s">
        <v>220</v>
      </c>
      <c r="B3148" s="518">
        <v>232645</v>
      </c>
      <c r="C3148" s="518" t="s">
        <v>2660</v>
      </c>
      <c r="D3148" s="518" t="s">
        <v>697</v>
      </c>
      <c r="E3148" s="859">
        <v>30</v>
      </c>
      <c r="F3148" s="859">
        <v>0</v>
      </c>
      <c r="G3148" s="518" t="s">
        <v>122</v>
      </c>
      <c r="H3148" s="518" t="s">
        <v>220</v>
      </c>
      <c r="I3148" s="518">
        <v>232645</v>
      </c>
    </row>
    <row r="3149" spans="1:9" x14ac:dyDescent="0.2">
      <c r="A3149" s="518" t="s">
        <v>164</v>
      </c>
      <c r="B3149" s="518">
        <v>232678</v>
      </c>
      <c r="C3149" s="518" t="s">
        <v>2660</v>
      </c>
      <c r="D3149" s="518" t="s">
        <v>746</v>
      </c>
      <c r="E3149" s="859">
        <v>33</v>
      </c>
      <c r="F3149" s="859">
        <v>31</v>
      </c>
      <c r="G3149" s="518" t="s">
        <v>122</v>
      </c>
      <c r="H3149" s="518" t="s">
        <v>164</v>
      </c>
      <c r="I3149" s="518">
        <v>232678</v>
      </c>
    </row>
    <row r="3150" spans="1:9" x14ac:dyDescent="0.2">
      <c r="A3150" s="518" t="s">
        <v>164</v>
      </c>
      <c r="B3150" s="518">
        <v>232686</v>
      </c>
      <c r="C3150" s="518" t="s">
        <v>2660</v>
      </c>
      <c r="D3150" s="518" t="s">
        <v>452</v>
      </c>
      <c r="E3150" s="859">
        <v>32</v>
      </c>
      <c r="F3150" s="859">
        <v>30</v>
      </c>
      <c r="G3150" s="518" t="s">
        <v>122</v>
      </c>
      <c r="H3150" s="518" t="s">
        <v>164</v>
      </c>
      <c r="I3150" s="518">
        <v>232686</v>
      </c>
    </row>
    <row r="3151" spans="1:9" x14ac:dyDescent="0.2">
      <c r="A3151" s="518" t="s">
        <v>164</v>
      </c>
      <c r="B3151" s="518">
        <v>232694</v>
      </c>
      <c r="C3151" s="518" t="s">
        <v>2660</v>
      </c>
      <c r="D3151" s="518" t="s">
        <v>527</v>
      </c>
      <c r="E3151" s="859">
        <v>29</v>
      </c>
      <c r="F3151" s="859">
        <v>29</v>
      </c>
      <c r="G3151" s="518" t="s">
        <v>122</v>
      </c>
      <c r="H3151" s="518" t="s">
        <v>164</v>
      </c>
      <c r="I3151" s="518">
        <v>232694</v>
      </c>
    </row>
    <row r="3152" spans="1:9" x14ac:dyDescent="0.2">
      <c r="A3152" s="518" t="s">
        <v>299</v>
      </c>
      <c r="B3152" s="518">
        <v>233320</v>
      </c>
      <c r="C3152" s="518" t="s">
        <v>2660</v>
      </c>
      <c r="D3152" s="518" t="s">
        <v>527</v>
      </c>
      <c r="E3152" s="859">
        <v>28</v>
      </c>
      <c r="F3152" s="859">
        <v>0</v>
      </c>
      <c r="G3152" s="518" t="s">
        <v>122</v>
      </c>
      <c r="H3152" s="518" t="s">
        <v>299</v>
      </c>
      <c r="I3152" s="518">
        <v>233320</v>
      </c>
    </row>
    <row r="3153" spans="1:9" x14ac:dyDescent="0.2">
      <c r="A3153" s="518" t="s">
        <v>299</v>
      </c>
      <c r="B3153" s="518">
        <v>233338</v>
      </c>
      <c r="C3153" s="518" t="s">
        <v>2660</v>
      </c>
      <c r="D3153" s="518" t="s">
        <v>796</v>
      </c>
      <c r="E3153" s="859">
        <v>27</v>
      </c>
      <c r="F3153" s="859">
        <v>0</v>
      </c>
      <c r="G3153" s="518" t="s">
        <v>122</v>
      </c>
      <c r="H3153" s="518" t="s">
        <v>299</v>
      </c>
      <c r="I3153" s="518">
        <v>233338</v>
      </c>
    </row>
    <row r="3154" spans="1:9" x14ac:dyDescent="0.2">
      <c r="A3154" s="518" t="s">
        <v>299</v>
      </c>
      <c r="B3154" s="518">
        <v>233346</v>
      </c>
      <c r="C3154" s="518" t="s">
        <v>2660</v>
      </c>
      <c r="D3154" s="518" t="s">
        <v>447</v>
      </c>
      <c r="E3154" s="859">
        <v>28</v>
      </c>
      <c r="F3154" s="859">
        <v>0</v>
      </c>
      <c r="G3154" s="518" t="s">
        <v>122</v>
      </c>
      <c r="H3154" s="518" t="s">
        <v>299</v>
      </c>
      <c r="I3154" s="518">
        <v>233346</v>
      </c>
    </row>
    <row r="3155" spans="1:9" x14ac:dyDescent="0.2">
      <c r="A3155" s="518" t="s">
        <v>217</v>
      </c>
      <c r="B3155" s="518">
        <v>233353</v>
      </c>
      <c r="C3155" s="518" t="s">
        <v>2660</v>
      </c>
      <c r="D3155" s="518" t="s">
        <v>447</v>
      </c>
      <c r="E3155" s="859">
        <v>27</v>
      </c>
      <c r="F3155" s="859">
        <v>27</v>
      </c>
      <c r="G3155" s="518" t="s">
        <v>122</v>
      </c>
      <c r="H3155" s="518" t="s">
        <v>217</v>
      </c>
      <c r="I3155" s="518">
        <v>233353</v>
      </c>
    </row>
    <row r="3156" spans="1:9" x14ac:dyDescent="0.2">
      <c r="A3156" s="518" t="s">
        <v>395</v>
      </c>
      <c r="B3156" s="518">
        <v>233361</v>
      </c>
      <c r="C3156" s="518" t="s">
        <v>2660</v>
      </c>
      <c r="D3156" s="518" t="s">
        <v>534</v>
      </c>
      <c r="E3156" s="859">
        <v>22</v>
      </c>
      <c r="F3156" s="859">
        <v>22</v>
      </c>
      <c r="G3156" s="518" t="s">
        <v>122</v>
      </c>
      <c r="H3156" s="518" t="s">
        <v>395</v>
      </c>
      <c r="I3156" s="518">
        <v>233361</v>
      </c>
    </row>
    <row r="3157" spans="1:9" x14ac:dyDescent="0.2">
      <c r="A3157" s="518" t="s">
        <v>303</v>
      </c>
      <c r="B3157" s="518">
        <v>233643</v>
      </c>
      <c r="C3157" s="518" t="s">
        <v>2660</v>
      </c>
      <c r="D3157" s="518" t="s">
        <v>1082</v>
      </c>
      <c r="E3157" s="859">
        <v>34</v>
      </c>
      <c r="F3157" s="859">
        <v>28</v>
      </c>
      <c r="G3157" s="518" t="s">
        <v>122</v>
      </c>
      <c r="H3157" s="518" t="s">
        <v>303</v>
      </c>
      <c r="I3157" s="518">
        <v>233643</v>
      </c>
    </row>
    <row r="3158" spans="1:9" x14ac:dyDescent="0.2">
      <c r="A3158" s="518" t="s">
        <v>381</v>
      </c>
      <c r="B3158" s="518">
        <v>233668</v>
      </c>
      <c r="C3158" s="518" t="s">
        <v>2660</v>
      </c>
      <c r="D3158" s="518" t="s">
        <v>799</v>
      </c>
      <c r="E3158" s="859">
        <v>28</v>
      </c>
      <c r="F3158" s="859">
        <v>19</v>
      </c>
      <c r="G3158" s="518" t="s">
        <v>122</v>
      </c>
      <c r="H3158" s="518" t="s">
        <v>381</v>
      </c>
      <c r="I3158" s="518">
        <v>233668</v>
      </c>
    </row>
    <row r="3159" spans="1:9" x14ac:dyDescent="0.2">
      <c r="A3159" s="518" t="s">
        <v>349</v>
      </c>
      <c r="B3159" s="518">
        <v>233676</v>
      </c>
      <c r="C3159" s="518" t="s">
        <v>2660</v>
      </c>
      <c r="D3159" s="518" t="s">
        <v>6733</v>
      </c>
      <c r="E3159" s="859">
        <v>26</v>
      </c>
      <c r="F3159" s="859">
        <v>25</v>
      </c>
      <c r="G3159" s="518" t="s">
        <v>122</v>
      </c>
      <c r="H3159" s="518" t="s">
        <v>349</v>
      </c>
      <c r="I3159" s="518">
        <v>233676</v>
      </c>
    </row>
    <row r="3160" spans="1:9" x14ac:dyDescent="0.2">
      <c r="A3160" s="518" t="s">
        <v>349</v>
      </c>
      <c r="B3160" s="518">
        <v>233684</v>
      </c>
      <c r="C3160" s="518" t="s">
        <v>2660</v>
      </c>
      <c r="D3160" s="518" t="s">
        <v>3667</v>
      </c>
      <c r="E3160" s="859">
        <v>29</v>
      </c>
      <c r="F3160" s="859">
        <v>18</v>
      </c>
      <c r="G3160" s="518" t="s">
        <v>122</v>
      </c>
      <c r="H3160" s="518" t="s">
        <v>349</v>
      </c>
      <c r="I3160" s="518">
        <v>233684</v>
      </c>
    </row>
    <row r="3161" spans="1:9" x14ac:dyDescent="0.2">
      <c r="A3161" s="518" t="s">
        <v>163</v>
      </c>
      <c r="B3161" s="518">
        <v>233718</v>
      </c>
      <c r="C3161" s="518" t="s">
        <v>2660</v>
      </c>
      <c r="D3161" s="518" t="s">
        <v>5122</v>
      </c>
      <c r="E3161" s="859">
        <v>33</v>
      </c>
      <c r="F3161" s="859">
        <v>0</v>
      </c>
      <c r="G3161" s="518" t="s">
        <v>122</v>
      </c>
      <c r="H3161" s="518" t="s">
        <v>163</v>
      </c>
      <c r="I3161" s="518">
        <v>233718</v>
      </c>
    </row>
    <row r="3162" spans="1:9" x14ac:dyDescent="0.2">
      <c r="A3162" s="518" t="s">
        <v>310</v>
      </c>
      <c r="B3162" s="518">
        <v>233726</v>
      </c>
      <c r="C3162" s="518" t="s">
        <v>2660</v>
      </c>
      <c r="D3162" s="518" t="s">
        <v>2654</v>
      </c>
      <c r="E3162" s="859">
        <v>21</v>
      </c>
      <c r="F3162" s="859">
        <v>17</v>
      </c>
      <c r="G3162" s="518" t="s">
        <v>122</v>
      </c>
      <c r="H3162" s="518" t="s">
        <v>310</v>
      </c>
      <c r="I3162" s="518">
        <v>233726</v>
      </c>
    </row>
    <row r="3163" spans="1:9" x14ac:dyDescent="0.2">
      <c r="A3163" s="518" t="s">
        <v>213</v>
      </c>
      <c r="B3163" s="518">
        <v>233734</v>
      </c>
      <c r="C3163" s="518" t="s">
        <v>2660</v>
      </c>
      <c r="D3163" s="518" t="s">
        <v>5123</v>
      </c>
      <c r="E3163" s="859">
        <v>28</v>
      </c>
      <c r="F3163" s="859">
        <v>26</v>
      </c>
      <c r="G3163" s="518" t="s">
        <v>122</v>
      </c>
      <c r="H3163" s="518" t="s">
        <v>213</v>
      </c>
      <c r="I3163" s="518">
        <v>233734</v>
      </c>
    </row>
    <row r="3164" spans="1:9" x14ac:dyDescent="0.2">
      <c r="A3164" s="518" t="s">
        <v>373</v>
      </c>
      <c r="B3164" s="518">
        <v>233742</v>
      </c>
      <c r="C3164" s="518" t="s">
        <v>2660</v>
      </c>
      <c r="D3164" s="518" t="s">
        <v>620</v>
      </c>
      <c r="E3164" s="859">
        <v>33</v>
      </c>
      <c r="F3164" s="859">
        <v>33</v>
      </c>
      <c r="G3164" s="518" t="s">
        <v>122</v>
      </c>
      <c r="H3164" s="518" t="s">
        <v>373</v>
      </c>
      <c r="I3164" s="518">
        <v>233742</v>
      </c>
    </row>
    <row r="3165" spans="1:9" x14ac:dyDescent="0.2">
      <c r="A3165" s="518" t="s">
        <v>373</v>
      </c>
      <c r="B3165" s="518">
        <v>233759</v>
      </c>
      <c r="C3165" s="518" t="s">
        <v>2660</v>
      </c>
      <c r="D3165" s="518" t="s">
        <v>665</v>
      </c>
      <c r="E3165" s="859">
        <v>24</v>
      </c>
      <c r="F3165" s="859">
        <v>0</v>
      </c>
      <c r="G3165" s="518" t="s">
        <v>122</v>
      </c>
      <c r="H3165" s="518" t="s">
        <v>373</v>
      </c>
      <c r="I3165" s="518">
        <v>233759</v>
      </c>
    </row>
    <row r="3166" spans="1:9" x14ac:dyDescent="0.2">
      <c r="A3166" s="518" t="s">
        <v>303</v>
      </c>
      <c r="B3166" s="518">
        <v>233775</v>
      </c>
      <c r="C3166" s="518" t="s">
        <v>2660</v>
      </c>
      <c r="D3166" s="518" t="s">
        <v>797</v>
      </c>
      <c r="E3166" s="859">
        <v>26</v>
      </c>
      <c r="F3166" s="859">
        <v>25</v>
      </c>
      <c r="G3166" s="518" t="s">
        <v>122</v>
      </c>
      <c r="H3166" s="518" t="s">
        <v>303</v>
      </c>
      <c r="I3166" s="518">
        <v>233775</v>
      </c>
    </row>
    <row r="3167" spans="1:9" x14ac:dyDescent="0.2">
      <c r="A3167" s="518" t="s">
        <v>303</v>
      </c>
      <c r="B3167" s="518">
        <v>233783</v>
      </c>
      <c r="C3167" s="518" t="s">
        <v>2660</v>
      </c>
      <c r="D3167" s="518" t="s">
        <v>776</v>
      </c>
      <c r="E3167" s="859">
        <v>20</v>
      </c>
      <c r="F3167" s="859">
        <v>15</v>
      </c>
      <c r="G3167" s="518" t="s">
        <v>122</v>
      </c>
      <c r="H3167" s="518" t="s">
        <v>303</v>
      </c>
      <c r="I3167" s="518">
        <v>233783</v>
      </c>
    </row>
    <row r="3168" spans="1:9" x14ac:dyDescent="0.2">
      <c r="A3168" s="518" t="s">
        <v>303</v>
      </c>
      <c r="B3168" s="518">
        <v>233791</v>
      </c>
      <c r="C3168" s="518" t="s">
        <v>2660</v>
      </c>
      <c r="D3168" s="518" t="s">
        <v>779</v>
      </c>
      <c r="E3168" s="859">
        <v>33</v>
      </c>
      <c r="F3168" s="859">
        <v>31</v>
      </c>
      <c r="G3168" s="518" t="s">
        <v>122</v>
      </c>
      <c r="H3168" s="518" t="s">
        <v>303</v>
      </c>
      <c r="I3168" s="518">
        <v>233791</v>
      </c>
    </row>
    <row r="3169" spans="1:9" x14ac:dyDescent="0.2">
      <c r="A3169" s="518" t="s">
        <v>178</v>
      </c>
      <c r="B3169" s="518">
        <v>233916</v>
      </c>
      <c r="C3169" s="518" t="s">
        <v>2660</v>
      </c>
      <c r="D3169" s="518" t="s">
        <v>5151</v>
      </c>
      <c r="E3169" s="859">
        <v>35</v>
      </c>
      <c r="F3169" s="859">
        <v>33</v>
      </c>
      <c r="G3169" s="518" t="s">
        <v>122</v>
      </c>
      <c r="H3169" s="518" t="s">
        <v>178</v>
      </c>
      <c r="I3169" s="518">
        <v>233916</v>
      </c>
    </row>
    <row r="3170" spans="1:9" x14ac:dyDescent="0.2">
      <c r="A3170" s="518" t="s">
        <v>380</v>
      </c>
      <c r="B3170" s="518">
        <v>233932</v>
      </c>
      <c r="C3170" s="518" t="s">
        <v>2660</v>
      </c>
      <c r="D3170" s="518" t="s">
        <v>427</v>
      </c>
      <c r="E3170" s="859">
        <v>23</v>
      </c>
      <c r="F3170" s="859">
        <v>23</v>
      </c>
      <c r="G3170" s="518" t="s">
        <v>122</v>
      </c>
      <c r="H3170" s="518" t="s">
        <v>380</v>
      </c>
      <c r="I3170" s="518">
        <v>233932</v>
      </c>
    </row>
    <row r="3171" spans="1:9" x14ac:dyDescent="0.2">
      <c r="A3171" s="518" t="s">
        <v>284</v>
      </c>
      <c r="B3171" s="518">
        <v>233957</v>
      </c>
      <c r="C3171" s="518" t="s">
        <v>2660</v>
      </c>
      <c r="D3171" s="518" t="s">
        <v>7929</v>
      </c>
      <c r="E3171" s="859">
        <v>30</v>
      </c>
      <c r="F3171" s="859">
        <v>30</v>
      </c>
      <c r="G3171" s="518" t="s">
        <v>122</v>
      </c>
      <c r="H3171" s="518" t="s">
        <v>284</v>
      </c>
      <c r="I3171" s="518">
        <v>233957</v>
      </c>
    </row>
    <row r="3172" spans="1:9" x14ac:dyDescent="0.2">
      <c r="A3172" s="518" t="s">
        <v>284</v>
      </c>
      <c r="B3172" s="518">
        <v>233965</v>
      </c>
      <c r="C3172" s="518" t="s">
        <v>2660</v>
      </c>
      <c r="D3172" s="518" t="s">
        <v>5152</v>
      </c>
      <c r="E3172" s="859">
        <v>27</v>
      </c>
      <c r="F3172" s="859">
        <v>27</v>
      </c>
      <c r="G3172" s="518" t="s">
        <v>122</v>
      </c>
      <c r="H3172" s="518" t="s">
        <v>284</v>
      </c>
      <c r="I3172" s="518">
        <v>233965</v>
      </c>
    </row>
    <row r="3173" spans="1:9" x14ac:dyDescent="0.2">
      <c r="A3173" s="518" t="s">
        <v>201</v>
      </c>
      <c r="B3173" s="518">
        <v>233999</v>
      </c>
      <c r="C3173" s="518" t="s">
        <v>2660</v>
      </c>
      <c r="D3173" s="518" t="s">
        <v>2316</v>
      </c>
      <c r="E3173" s="859">
        <v>21</v>
      </c>
      <c r="F3173" s="859">
        <v>0</v>
      </c>
      <c r="G3173" s="518" t="s">
        <v>122</v>
      </c>
      <c r="H3173" s="518" t="s">
        <v>201</v>
      </c>
      <c r="I3173" s="518">
        <v>233999</v>
      </c>
    </row>
    <row r="3174" spans="1:9" x14ac:dyDescent="0.2">
      <c r="A3174" s="518" t="s">
        <v>199</v>
      </c>
      <c r="B3174" s="518">
        <v>234088</v>
      </c>
      <c r="C3174" s="518" t="s">
        <v>2660</v>
      </c>
      <c r="D3174" s="518" t="s">
        <v>1265</v>
      </c>
      <c r="E3174" s="859">
        <v>30</v>
      </c>
      <c r="F3174" s="859">
        <v>22</v>
      </c>
      <c r="G3174" s="518" t="s">
        <v>122</v>
      </c>
      <c r="H3174" s="518" t="s">
        <v>199</v>
      </c>
      <c r="I3174" s="518">
        <v>234088</v>
      </c>
    </row>
    <row r="3175" spans="1:9" x14ac:dyDescent="0.2">
      <c r="A3175" s="518" t="s">
        <v>157</v>
      </c>
      <c r="B3175" s="518">
        <v>234096</v>
      </c>
      <c r="C3175" s="518" t="s">
        <v>2660</v>
      </c>
      <c r="D3175" s="518" t="s">
        <v>862</v>
      </c>
      <c r="E3175" s="859">
        <v>30</v>
      </c>
      <c r="F3175" s="859">
        <v>0</v>
      </c>
      <c r="G3175" s="518" t="s">
        <v>122</v>
      </c>
      <c r="H3175" s="518" t="s">
        <v>157</v>
      </c>
      <c r="I3175" s="518">
        <v>234096</v>
      </c>
    </row>
    <row r="3176" spans="1:9" x14ac:dyDescent="0.2">
      <c r="A3176" s="518" t="s">
        <v>384</v>
      </c>
      <c r="B3176" s="518">
        <v>234120</v>
      </c>
      <c r="C3176" s="518" t="s">
        <v>2660</v>
      </c>
      <c r="D3176" s="518" t="s">
        <v>5205</v>
      </c>
      <c r="E3176" s="859">
        <v>30</v>
      </c>
      <c r="F3176" s="859">
        <v>28</v>
      </c>
      <c r="G3176" s="518" t="s">
        <v>122</v>
      </c>
      <c r="H3176" s="518" t="s">
        <v>384</v>
      </c>
      <c r="I3176" s="518">
        <v>234120</v>
      </c>
    </row>
    <row r="3177" spans="1:9" x14ac:dyDescent="0.2">
      <c r="A3177" s="518" t="s">
        <v>243</v>
      </c>
      <c r="B3177" s="518">
        <v>234138</v>
      </c>
      <c r="C3177" s="518" t="s">
        <v>2660</v>
      </c>
      <c r="D3177" s="518" t="s">
        <v>5201</v>
      </c>
      <c r="E3177" s="859">
        <v>26</v>
      </c>
      <c r="F3177" s="859">
        <v>26</v>
      </c>
      <c r="G3177" s="518" t="s">
        <v>122</v>
      </c>
      <c r="H3177" s="518" t="s">
        <v>243</v>
      </c>
      <c r="I3177" s="518">
        <v>234138</v>
      </c>
    </row>
    <row r="3178" spans="1:9" x14ac:dyDescent="0.2">
      <c r="A3178" s="518" t="s">
        <v>371</v>
      </c>
      <c r="B3178" s="518">
        <v>234203</v>
      </c>
      <c r="C3178" s="518" t="s">
        <v>2660</v>
      </c>
      <c r="D3178" s="518" t="s">
        <v>950</v>
      </c>
      <c r="E3178" s="859">
        <v>30</v>
      </c>
      <c r="F3178" s="859">
        <v>30</v>
      </c>
      <c r="G3178" s="518" t="s">
        <v>122</v>
      </c>
      <c r="H3178" s="518" t="s">
        <v>371</v>
      </c>
      <c r="I3178" s="518">
        <v>234203</v>
      </c>
    </row>
    <row r="3179" spans="1:9" x14ac:dyDescent="0.2">
      <c r="A3179" s="518" t="s">
        <v>269</v>
      </c>
      <c r="B3179" s="518">
        <v>234229</v>
      </c>
      <c r="C3179" s="518" t="s">
        <v>2660</v>
      </c>
      <c r="D3179" s="518" t="s">
        <v>5213</v>
      </c>
      <c r="E3179" s="859">
        <v>36</v>
      </c>
      <c r="F3179" s="859">
        <v>31</v>
      </c>
      <c r="G3179" s="518" t="s">
        <v>122</v>
      </c>
      <c r="H3179" s="518" t="s">
        <v>269</v>
      </c>
      <c r="I3179" s="518">
        <v>234229</v>
      </c>
    </row>
    <row r="3180" spans="1:9" x14ac:dyDescent="0.2">
      <c r="A3180" s="518" t="s">
        <v>269</v>
      </c>
      <c r="B3180" s="518">
        <v>234237</v>
      </c>
      <c r="C3180" s="518" t="s">
        <v>2660</v>
      </c>
      <c r="D3180" s="518" t="s">
        <v>5238</v>
      </c>
      <c r="E3180" s="859">
        <v>27</v>
      </c>
      <c r="F3180" s="859">
        <v>25</v>
      </c>
      <c r="G3180" s="518" t="s">
        <v>122</v>
      </c>
      <c r="H3180" s="518" t="s">
        <v>269</v>
      </c>
      <c r="I3180" s="518">
        <v>234237</v>
      </c>
    </row>
    <row r="3181" spans="1:9" x14ac:dyDescent="0.2">
      <c r="A3181" s="518" t="s">
        <v>269</v>
      </c>
      <c r="B3181" s="518">
        <v>234278</v>
      </c>
      <c r="C3181" s="518" t="s">
        <v>2660</v>
      </c>
      <c r="D3181" s="518" t="s">
        <v>722</v>
      </c>
      <c r="E3181" s="859">
        <v>32</v>
      </c>
      <c r="F3181" s="859">
        <v>30</v>
      </c>
      <c r="G3181" s="518" t="s">
        <v>122</v>
      </c>
      <c r="H3181" s="518" t="s">
        <v>269</v>
      </c>
      <c r="I3181" s="518">
        <v>234278</v>
      </c>
    </row>
    <row r="3182" spans="1:9" x14ac:dyDescent="0.2">
      <c r="A3182" s="518" t="s">
        <v>269</v>
      </c>
      <c r="B3182" s="518">
        <v>234286</v>
      </c>
      <c r="C3182" s="518" t="s">
        <v>2660</v>
      </c>
      <c r="D3182" s="518" t="s">
        <v>5239</v>
      </c>
      <c r="E3182" s="859">
        <v>34</v>
      </c>
      <c r="F3182" s="859">
        <v>30</v>
      </c>
      <c r="G3182" s="518" t="s">
        <v>122</v>
      </c>
      <c r="H3182" s="518" t="s">
        <v>269</v>
      </c>
      <c r="I3182" s="518">
        <v>234286</v>
      </c>
    </row>
    <row r="3183" spans="1:9" x14ac:dyDescent="0.2">
      <c r="A3183" s="518" t="s">
        <v>184</v>
      </c>
      <c r="B3183" s="518">
        <v>234310</v>
      </c>
      <c r="C3183" s="518" t="s">
        <v>2660</v>
      </c>
      <c r="D3183" s="518" t="s">
        <v>2269</v>
      </c>
      <c r="E3183" s="859">
        <v>28</v>
      </c>
      <c r="F3183" s="859">
        <v>22</v>
      </c>
      <c r="G3183" s="518" t="s">
        <v>122</v>
      </c>
      <c r="H3183" s="518" t="s">
        <v>184</v>
      </c>
      <c r="I3183" s="518">
        <v>234310</v>
      </c>
    </row>
    <row r="3184" spans="1:9" x14ac:dyDescent="0.2">
      <c r="A3184" s="518" t="s">
        <v>184</v>
      </c>
      <c r="B3184" s="518">
        <v>234328</v>
      </c>
      <c r="C3184" s="518" t="s">
        <v>2660</v>
      </c>
      <c r="D3184" s="518" t="s">
        <v>1171</v>
      </c>
      <c r="E3184" s="859">
        <v>23</v>
      </c>
      <c r="F3184" s="859">
        <v>23</v>
      </c>
      <c r="G3184" s="518" t="s">
        <v>122</v>
      </c>
      <c r="H3184" s="518" t="s">
        <v>184</v>
      </c>
      <c r="I3184" s="518">
        <v>234328</v>
      </c>
    </row>
    <row r="3185" spans="1:9" x14ac:dyDescent="0.2">
      <c r="A3185" s="518" t="s">
        <v>374</v>
      </c>
      <c r="B3185" s="518">
        <v>234419</v>
      </c>
      <c r="C3185" s="518" t="s">
        <v>2660</v>
      </c>
      <c r="D3185" s="518" t="s">
        <v>5068</v>
      </c>
      <c r="E3185" s="859">
        <v>35</v>
      </c>
      <c r="F3185" s="859">
        <v>0</v>
      </c>
      <c r="G3185" s="518" t="s">
        <v>122</v>
      </c>
      <c r="H3185" s="518" t="s">
        <v>374</v>
      </c>
      <c r="I3185" s="518">
        <v>234419</v>
      </c>
    </row>
    <row r="3186" spans="1:9" x14ac:dyDescent="0.2">
      <c r="A3186" s="518" t="s">
        <v>296</v>
      </c>
      <c r="B3186" s="518">
        <v>234468</v>
      </c>
      <c r="C3186" s="518" t="s">
        <v>2660</v>
      </c>
      <c r="D3186" s="518" t="s">
        <v>5069</v>
      </c>
      <c r="E3186" s="859">
        <v>34</v>
      </c>
      <c r="F3186" s="859">
        <v>34</v>
      </c>
      <c r="G3186" s="518" t="s">
        <v>122</v>
      </c>
      <c r="H3186" s="518" t="s">
        <v>296</v>
      </c>
      <c r="I3186" s="518">
        <v>234468</v>
      </c>
    </row>
    <row r="3187" spans="1:9" x14ac:dyDescent="0.2">
      <c r="A3187" s="518" t="s">
        <v>296</v>
      </c>
      <c r="B3187" s="518">
        <v>234476</v>
      </c>
      <c r="C3187" s="518" t="s">
        <v>2660</v>
      </c>
      <c r="D3187" s="518" t="s">
        <v>5070</v>
      </c>
      <c r="E3187" s="859">
        <v>33</v>
      </c>
      <c r="F3187" s="859">
        <v>31</v>
      </c>
      <c r="G3187" s="518" t="s">
        <v>122</v>
      </c>
      <c r="H3187" s="518" t="s">
        <v>296</v>
      </c>
      <c r="I3187" s="518">
        <v>234476</v>
      </c>
    </row>
    <row r="3188" spans="1:9" x14ac:dyDescent="0.2">
      <c r="A3188" s="518" t="s">
        <v>283</v>
      </c>
      <c r="B3188" s="518">
        <v>234492</v>
      </c>
      <c r="C3188" s="518" t="s">
        <v>2660</v>
      </c>
      <c r="D3188" s="518" t="s">
        <v>1561</v>
      </c>
      <c r="E3188" s="859">
        <v>35</v>
      </c>
      <c r="F3188" s="859">
        <v>30</v>
      </c>
      <c r="G3188" s="518" t="s">
        <v>122</v>
      </c>
      <c r="H3188" s="518" t="s">
        <v>283</v>
      </c>
      <c r="I3188" s="518">
        <v>234492</v>
      </c>
    </row>
    <row r="3189" spans="1:9" x14ac:dyDescent="0.2">
      <c r="A3189" s="518" t="s">
        <v>283</v>
      </c>
      <c r="B3189" s="518">
        <v>234500</v>
      </c>
      <c r="C3189" s="518" t="s">
        <v>2660</v>
      </c>
      <c r="D3189" s="518" t="s">
        <v>5071</v>
      </c>
      <c r="E3189" s="859">
        <v>32</v>
      </c>
      <c r="F3189" s="859">
        <v>26</v>
      </c>
      <c r="G3189" s="518" t="s">
        <v>122</v>
      </c>
      <c r="H3189" s="518" t="s">
        <v>283</v>
      </c>
      <c r="I3189" s="518">
        <v>234500</v>
      </c>
    </row>
    <row r="3190" spans="1:9" x14ac:dyDescent="0.2">
      <c r="A3190" s="518" t="s">
        <v>182</v>
      </c>
      <c r="B3190" s="518">
        <v>234526</v>
      </c>
      <c r="C3190" s="518" t="s">
        <v>2660</v>
      </c>
      <c r="D3190" s="518" t="s">
        <v>527</v>
      </c>
      <c r="E3190" s="859">
        <v>28</v>
      </c>
      <c r="F3190" s="859">
        <v>22</v>
      </c>
      <c r="G3190" s="518" t="s">
        <v>122</v>
      </c>
      <c r="H3190" s="518" t="s">
        <v>182</v>
      </c>
      <c r="I3190" s="518">
        <v>234526</v>
      </c>
    </row>
    <row r="3191" spans="1:9" x14ac:dyDescent="0.2">
      <c r="A3191" s="518" t="s">
        <v>146</v>
      </c>
      <c r="B3191" s="518">
        <v>234534</v>
      </c>
      <c r="C3191" s="518" t="s">
        <v>2660</v>
      </c>
      <c r="D3191" s="518" t="s">
        <v>8817</v>
      </c>
      <c r="E3191" s="859">
        <v>21</v>
      </c>
      <c r="F3191" s="859">
        <v>0</v>
      </c>
      <c r="G3191" s="518" t="s">
        <v>122</v>
      </c>
      <c r="H3191" s="518" t="s">
        <v>146</v>
      </c>
      <c r="I3191" s="518">
        <v>234534</v>
      </c>
    </row>
    <row r="3192" spans="1:9" x14ac:dyDescent="0.2">
      <c r="A3192" s="518" t="s">
        <v>349</v>
      </c>
      <c r="B3192" s="518">
        <v>234559</v>
      </c>
      <c r="C3192" s="518" t="s">
        <v>2660</v>
      </c>
      <c r="D3192" s="518" t="s">
        <v>5072</v>
      </c>
      <c r="E3192" s="859">
        <v>30</v>
      </c>
      <c r="F3192" s="859">
        <v>30</v>
      </c>
      <c r="G3192" s="518" t="s">
        <v>122</v>
      </c>
      <c r="H3192" s="518" t="s">
        <v>349</v>
      </c>
      <c r="I3192" s="518">
        <v>234559</v>
      </c>
    </row>
    <row r="3193" spans="1:9" x14ac:dyDescent="0.2">
      <c r="A3193" s="518" t="s">
        <v>146</v>
      </c>
      <c r="B3193" s="518">
        <v>234567</v>
      </c>
      <c r="C3193" s="518" t="s">
        <v>2660</v>
      </c>
      <c r="D3193" s="518" t="s">
        <v>8818</v>
      </c>
      <c r="E3193" s="859">
        <v>23</v>
      </c>
      <c r="F3193" s="859">
        <v>0</v>
      </c>
      <c r="G3193" s="518" t="s">
        <v>122</v>
      </c>
      <c r="H3193" s="518" t="s">
        <v>146</v>
      </c>
      <c r="I3193" s="518">
        <v>234567</v>
      </c>
    </row>
    <row r="3194" spans="1:9" x14ac:dyDescent="0.2">
      <c r="A3194" s="518" t="s">
        <v>146</v>
      </c>
      <c r="B3194" s="518">
        <v>234583</v>
      </c>
      <c r="C3194" s="518" t="s">
        <v>2660</v>
      </c>
      <c r="D3194" s="518" t="s">
        <v>6734</v>
      </c>
      <c r="E3194" s="859">
        <v>33</v>
      </c>
      <c r="F3194" s="859">
        <v>0</v>
      </c>
      <c r="G3194" s="518" t="s">
        <v>122</v>
      </c>
      <c r="H3194" s="518" t="s">
        <v>146</v>
      </c>
      <c r="I3194" s="518">
        <v>234583</v>
      </c>
    </row>
    <row r="3195" spans="1:9" x14ac:dyDescent="0.2">
      <c r="A3195" s="518" t="s">
        <v>201</v>
      </c>
      <c r="B3195" s="518">
        <v>234658</v>
      </c>
      <c r="C3195" s="518" t="s">
        <v>2660</v>
      </c>
      <c r="D3195" s="518" t="s">
        <v>5087</v>
      </c>
      <c r="E3195" s="859">
        <v>22</v>
      </c>
      <c r="F3195" s="859">
        <v>22</v>
      </c>
      <c r="G3195" s="518" t="s">
        <v>122</v>
      </c>
      <c r="H3195" s="518" t="s">
        <v>201</v>
      </c>
      <c r="I3195" s="518">
        <v>234658</v>
      </c>
    </row>
    <row r="3196" spans="1:9" x14ac:dyDescent="0.2">
      <c r="A3196" s="518" t="s">
        <v>305</v>
      </c>
      <c r="B3196" s="518">
        <v>234666</v>
      </c>
      <c r="C3196" s="518" t="s">
        <v>2660</v>
      </c>
      <c r="D3196" s="518" t="s">
        <v>5088</v>
      </c>
      <c r="E3196" s="859">
        <v>23</v>
      </c>
      <c r="F3196" s="859">
        <v>21</v>
      </c>
      <c r="G3196" s="518" t="s">
        <v>122</v>
      </c>
      <c r="H3196" s="518" t="s">
        <v>305</v>
      </c>
      <c r="I3196" s="518">
        <v>234666</v>
      </c>
    </row>
    <row r="3197" spans="1:9" x14ac:dyDescent="0.2">
      <c r="A3197" s="518" t="s">
        <v>309</v>
      </c>
      <c r="B3197" s="518">
        <v>234807</v>
      </c>
      <c r="C3197" s="518" t="s">
        <v>2660</v>
      </c>
      <c r="D3197" s="518" t="s">
        <v>5112</v>
      </c>
      <c r="E3197" s="859">
        <v>21</v>
      </c>
      <c r="F3197" s="859">
        <v>18</v>
      </c>
      <c r="G3197" s="518" t="s">
        <v>128</v>
      </c>
      <c r="H3197" s="518" t="s">
        <v>309</v>
      </c>
      <c r="I3197" s="518">
        <v>234807</v>
      </c>
    </row>
    <row r="3198" spans="1:9" x14ac:dyDescent="0.2">
      <c r="A3198" s="518" t="s">
        <v>158</v>
      </c>
      <c r="B3198" s="518">
        <v>234823</v>
      </c>
      <c r="C3198" s="518" t="s">
        <v>2660</v>
      </c>
      <c r="D3198" s="518" t="s">
        <v>1843</v>
      </c>
      <c r="E3198" s="859">
        <v>25</v>
      </c>
      <c r="F3198" s="859">
        <v>0</v>
      </c>
      <c r="G3198" s="518" t="s">
        <v>128</v>
      </c>
      <c r="H3198" s="518" t="s">
        <v>158</v>
      </c>
      <c r="I3198" s="518">
        <v>234823</v>
      </c>
    </row>
    <row r="3199" spans="1:9" x14ac:dyDescent="0.2">
      <c r="A3199" s="518" t="s">
        <v>221</v>
      </c>
      <c r="B3199" s="518">
        <v>234864</v>
      </c>
      <c r="C3199" s="518" t="s">
        <v>2660</v>
      </c>
      <c r="D3199" s="518" t="s">
        <v>1173</v>
      </c>
      <c r="E3199" s="859">
        <v>27</v>
      </c>
      <c r="F3199" s="859">
        <v>27</v>
      </c>
      <c r="G3199" s="518" t="s">
        <v>122</v>
      </c>
      <c r="H3199" s="518" t="s">
        <v>221</v>
      </c>
      <c r="I3199" s="518">
        <v>234864</v>
      </c>
    </row>
    <row r="3200" spans="1:9" x14ac:dyDescent="0.2">
      <c r="A3200" s="518" t="s">
        <v>199</v>
      </c>
      <c r="B3200" s="518">
        <v>234880</v>
      </c>
      <c r="C3200" s="518" t="s">
        <v>2660</v>
      </c>
      <c r="D3200" s="518" t="s">
        <v>1390</v>
      </c>
      <c r="E3200" s="859">
        <v>33</v>
      </c>
      <c r="F3200" s="859">
        <v>24</v>
      </c>
      <c r="G3200" s="518" t="s">
        <v>122</v>
      </c>
      <c r="H3200" s="518" t="s">
        <v>199</v>
      </c>
      <c r="I3200" s="518">
        <v>234880</v>
      </c>
    </row>
    <row r="3201" spans="1:9" x14ac:dyDescent="0.2">
      <c r="A3201" s="518" t="s">
        <v>394</v>
      </c>
      <c r="B3201" s="518">
        <v>234930</v>
      </c>
      <c r="C3201" s="518" t="s">
        <v>2660</v>
      </c>
      <c r="D3201" s="518" t="s">
        <v>5124</v>
      </c>
      <c r="E3201" s="859">
        <v>35</v>
      </c>
      <c r="F3201" s="859">
        <v>35</v>
      </c>
      <c r="G3201" s="518" t="s">
        <v>122</v>
      </c>
      <c r="H3201" s="518" t="s">
        <v>394</v>
      </c>
      <c r="I3201" s="518">
        <v>234930</v>
      </c>
    </row>
    <row r="3202" spans="1:9" x14ac:dyDescent="0.2">
      <c r="A3202" s="518" t="s">
        <v>394</v>
      </c>
      <c r="B3202" s="518">
        <v>234948</v>
      </c>
      <c r="C3202" s="518" t="s">
        <v>2660</v>
      </c>
      <c r="D3202" s="518" t="s">
        <v>5046</v>
      </c>
      <c r="E3202" s="859">
        <v>35</v>
      </c>
      <c r="F3202" s="859">
        <v>35</v>
      </c>
      <c r="G3202" s="518" t="s">
        <v>122</v>
      </c>
      <c r="H3202" s="518" t="s">
        <v>394</v>
      </c>
      <c r="I3202" s="518">
        <v>234948</v>
      </c>
    </row>
    <row r="3203" spans="1:9" x14ac:dyDescent="0.2">
      <c r="A3203" s="518" t="s">
        <v>394</v>
      </c>
      <c r="B3203" s="518">
        <v>234963</v>
      </c>
      <c r="C3203" s="518" t="s">
        <v>2660</v>
      </c>
      <c r="D3203" s="518" t="s">
        <v>5047</v>
      </c>
      <c r="E3203" s="859">
        <v>34</v>
      </c>
      <c r="F3203" s="859">
        <v>34</v>
      </c>
      <c r="G3203" s="518" t="s">
        <v>122</v>
      </c>
      <c r="H3203" s="518" t="s">
        <v>394</v>
      </c>
      <c r="I3203" s="518">
        <v>234963</v>
      </c>
    </row>
    <row r="3204" spans="1:9" x14ac:dyDescent="0.2">
      <c r="A3204" s="518" t="s">
        <v>256</v>
      </c>
      <c r="B3204" s="518">
        <v>234989</v>
      </c>
      <c r="C3204" s="518" t="s">
        <v>2660</v>
      </c>
      <c r="D3204" s="518" t="s">
        <v>8179</v>
      </c>
      <c r="E3204" s="859">
        <v>31</v>
      </c>
      <c r="F3204" s="859">
        <v>31</v>
      </c>
      <c r="G3204" s="518" t="s">
        <v>122</v>
      </c>
      <c r="H3204" s="518" t="s">
        <v>256</v>
      </c>
      <c r="I3204" s="518">
        <v>234989</v>
      </c>
    </row>
    <row r="3205" spans="1:9" x14ac:dyDescent="0.2">
      <c r="A3205" s="518" t="s">
        <v>256</v>
      </c>
      <c r="B3205" s="518">
        <v>235002</v>
      </c>
      <c r="C3205" s="518" t="s">
        <v>2660</v>
      </c>
      <c r="D3205" s="518" t="s">
        <v>8180</v>
      </c>
      <c r="E3205" s="859">
        <v>31</v>
      </c>
      <c r="F3205" s="859">
        <v>31</v>
      </c>
      <c r="G3205" s="518" t="s">
        <v>122</v>
      </c>
      <c r="H3205" s="518" t="s">
        <v>256</v>
      </c>
      <c r="I3205" s="518">
        <v>235002</v>
      </c>
    </row>
    <row r="3206" spans="1:9" x14ac:dyDescent="0.2">
      <c r="A3206" s="518" t="s">
        <v>256</v>
      </c>
      <c r="B3206" s="518">
        <v>235044</v>
      </c>
      <c r="C3206" s="518" t="s">
        <v>2660</v>
      </c>
      <c r="D3206" s="518" t="s">
        <v>4800</v>
      </c>
      <c r="E3206" s="859">
        <v>26</v>
      </c>
      <c r="F3206" s="859">
        <v>26</v>
      </c>
      <c r="G3206" s="518" t="s">
        <v>122</v>
      </c>
      <c r="H3206" s="518" t="s">
        <v>256</v>
      </c>
      <c r="I3206" s="518">
        <v>235044</v>
      </c>
    </row>
    <row r="3207" spans="1:9" x14ac:dyDescent="0.2">
      <c r="A3207" s="518" t="s">
        <v>256</v>
      </c>
      <c r="B3207" s="518">
        <v>235069</v>
      </c>
      <c r="C3207" s="518" t="s">
        <v>2660</v>
      </c>
      <c r="D3207" s="518" t="s">
        <v>8819</v>
      </c>
      <c r="E3207" s="859">
        <v>32</v>
      </c>
      <c r="F3207" s="859">
        <v>0</v>
      </c>
      <c r="G3207" s="518" t="s">
        <v>122</v>
      </c>
      <c r="H3207" s="518" t="s">
        <v>256</v>
      </c>
      <c r="I3207" s="518">
        <v>235069</v>
      </c>
    </row>
    <row r="3208" spans="1:9" x14ac:dyDescent="0.2">
      <c r="A3208" s="518" t="s">
        <v>256</v>
      </c>
      <c r="B3208" s="518">
        <v>235077</v>
      </c>
      <c r="C3208" s="518" t="s">
        <v>2660</v>
      </c>
      <c r="D3208" s="518" t="s">
        <v>2768</v>
      </c>
      <c r="E3208" s="859">
        <v>32</v>
      </c>
      <c r="F3208" s="859">
        <v>24</v>
      </c>
      <c r="G3208" s="518" t="s">
        <v>122</v>
      </c>
      <c r="H3208" s="518" t="s">
        <v>256</v>
      </c>
      <c r="I3208" s="518">
        <v>235077</v>
      </c>
    </row>
    <row r="3209" spans="1:9" x14ac:dyDescent="0.2">
      <c r="A3209" s="518" t="s">
        <v>349</v>
      </c>
      <c r="B3209" s="518">
        <v>235085</v>
      </c>
      <c r="C3209" s="518" t="s">
        <v>2660</v>
      </c>
      <c r="D3209" s="518" t="s">
        <v>5066</v>
      </c>
      <c r="E3209" s="859">
        <v>28</v>
      </c>
      <c r="F3209" s="859">
        <v>26</v>
      </c>
      <c r="G3209" s="518" t="s">
        <v>122</v>
      </c>
      <c r="H3209" s="518" t="s">
        <v>349</v>
      </c>
      <c r="I3209" s="518">
        <v>235085</v>
      </c>
    </row>
    <row r="3210" spans="1:9" x14ac:dyDescent="0.2">
      <c r="A3210" s="518" t="s">
        <v>256</v>
      </c>
      <c r="B3210" s="518">
        <v>235093</v>
      </c>
      <c r="C3210" s="518" t="s">
        <v>2660</v>
      </c>
      <c r="D3210" s="518" t="s">
        <v>5067</v>
      </c>
      <c r="E3210" s="859">
        <v>33</v>
      </c>
      <c r="F3210" s="859">
        <v>11</v>
      </c>
      <c r="G3210" s="518" t="s">
        <v>122</v>
      </c>
      <c r="H3210" s="518" t="s">
        <v>256</v>
      </c>
      <c r="I3210" s="518">
        <v>469585</v>
      </c>
    </row>
    <row r="3211" spans="1:9" x14ac:dyDescent="0.2">
      <c r="A3211" s="518" t="s">
        <v>256</v>
      </c>
      <c r="B3211" s="518">
        <v>235101</v>
      </c>
      <c r="C3211" s="518" t="s">
        <v>2660</v>
      </c>
      <c r="D3211" s="518" t="s">
        <v>8819</v>
      </c>
      <c r="E3211" s="859">
        <v>26</v>
      </c>
      <c r="F3211" s="859">
        <v>0</v>
      </c>
      <c r="G3211" s="518" t="s">
        <v>122</v>
      </c>
      <c r="H3211" s="518" t="s">
        <v>256</v>
      </c>
      <c r="I3211" s="518">
        <v>235101</v>
      </c>
    </row>
    <row r="3212" spans="1:9" x14ac:dyDescent="0.2">
      <c r="A3212" s="518" t="s">
        <v>179</v>
      </c>
      <c r="B3212" s="518">
        <v>235242</v>
      </c>
      <c r="C3212" s="518" t="s">
        <v>2660</v>
      </c>
      <c r="D3212" s="518" t="s">
        <v>2007</v>
      </c>
      <c r="E3212" s="859">
        <v>30</v>
      </c>
      <c r="F3212" s="859">
        <v>0</v>
      </c>
      <c r="G3212" s="518" t="s">
        <v>128</v>
      </c>
      <c r="H3212" s="518" t="s">
        <v>179</v>
      </c>
      <c r="I3212" s="518">
        <v>235242</v>
      </c>
    </row>
    <row r="3213" spans="1:9" x14ac:dyDescent="0.2">
      <c r="A3213" s="518" t="s">
        <v>180</v>
      </c>
      <c r="B3213" s="518">
        <v>235275</v>
      </c>
      <c r="C3213" s="518" t="s">
        <v>2660</v>
      </c>
      <c r="D3213" s="518" t="s">
        <v>8820</v>
      </c>
      <c r="E3213" s="859">
        <v>15</v>
      </c>
      <c r="F3213" s="859">
        <v>0</v>
      </c>
      <c r="G3213" s="518" t="s">
        <v>128</v>
      </c>
      <c r="H3213" s="518" t="s">
        <v>180</v>
      </c>
      <c r="I3213" s="518">
        <v>235275</v>
      </c>
    </row>
    <row r="3214" spans="1:9" x14ac:dyDescent="0.2">
      <c r="A3214" s="518" t="s">
        <v>321</v>
      </c>
      <c r="B3214" s="518">
        <v>235317</v>
      </c>
      <c r="C3214" s="518" t="s">
        <v>2660</v>
      </c>
      <c r="D3214" s="518" t="s">
        <v>1834</v>
      </c>
      <c r="E3214" s="859">
        <v>35</v>
      </c>
      <c r="F3214" s="859">
        <v>0</v>
      </c>
      <c r="G3214" s="518" t="s">
        <v>128</v>
      </c>
      <c r="H3214" s="518" t="s">
        <v>321</v>
      </c>
      <c r="I3214" s="518">
        <v>235317</v>
      </c>
    </row>
    <row r="3215" spans="1:9" x14ac:dyDescent="0.2">
      <c r="A3215" s="518" t="s">
        <v>360</v>
      </c>
      <c r="B3215" s="518">
        <v>235358</v>
      </c>
      <c r="C3215" s="518" t="s">
        <v>2660</v>
      </c>
      <c r="D3215" s="518" t="s">
        <v>1153</v>
      </c>
      <c r="E3215" s="859">
        <v>26</v>
      </c>
      <c r="F3215" s="859">
        <v>25</v>
      </c>
      <c r="G3215" s="518" t="s">
        <v>128</v>
      </c>
      <c r="H3215" s="518" t="s">
        <v>360</v>
      </c>
      <c r="I3215" s="518">
        <v>235358</v>
      </c>
    </row>
    <row r="3216" spans="1:9" x14ac:dyDescent="0.2">
      <c r="A3216" s="518" t="s">
        <v>378</v>
      </c>
      <c r="B3216" s="518">
        <v>235374</v>
      </c>
      <c r="C3216" s="518" t="s">
        <v>2660</v>
      </c>
      <c r="D3216" s="518" t="s">
        <v>717</v>
      </c>
      <c r="E3216" s="859">
        <v>14</v>
      </c>
      <c r="F3216" s="859">
        <v>14</v>
      </c>
      <c r="G3216" s="518" t="s">
        <v>122</v>
      </c>
      <c r="H3216" s="518" t="s">
        <v>378</v>
      </c>
      <c r="I3216" s="518">
        <v>235374</v>
      </c>
    </row>
    <row r="3217" spans="1:9" x14ac:dyDescent="0.2">
      <c r="A3217" s="518" t="s">
        <v>378</v>
      </c>
      <c r="B3217" s="518">
        <v>235382</v>
      </c>
      <c r="C3217" s="518" t="s">
        <v>2660</v>
      </c>
      <c r="D3217" s="518" t="s">
        <v>435</v>
      </c>
      <c r="E3217" s="859">
        <v>21</v>
      </c>
      <c r="F3217" s="859">
        <v>20</v>
      </c>
      <c r="G3217" s="518" t="s">
        <v>122</v>
      </c>
      <c r="H3217" s="518" t="s">
        <v>378</v>
      </c>
      <c r="I3217" s="518">
        <v>235382</v>
      </c>
    </row>
    <row r="3218" spans="1:9" x14ac:dyDescent="0.2">
      <c r="A3218" s="518" t="s">
        <v>378</v>
      </c>
      <c r="B3218" s="518">
        <v>235390</v>
      </c>
      <c r="C3218" s="518" t="s">
        <v>2660</v>
      </c>
      <c r="D3218" s="518" t="s">
        <v>974</v>
      </c>
      <c r="E3218" s="859">
        <v>35</v>
      </c>
      <c r="F3218" s="859">
        <v>35</v>
      </c>
      <c r="G3218" s="518" t="s">
        <v>122</v>
      </c>
      <c r="H3218" s="518" t="s">
        <v>378</v>
      </c>
      <c r="I3218" s="518">
        <v>235390</v>
      </c>
    </row>
    <row r="3219" spans="1:9" x14ac:dyDescent="0.2">
      <c r="A3219" s="518" t="s">
        <v>378</v>
      </c>
      <c r="B3219" s="518">
        <v>235408</v>
      </c>
      <c r="C3219" s="518" t="s">
        <v>2660</v>
      </c>
      <c r="D3219" s="518" t="s">
        <v>406</v>
      </c>
      <c r="E3219" s="859">
        <v>28</v>
      </c>
      <c r="F3219" s="859">
        <v>28</v>
      </c>
      <c r="G3219" s="518" t="s">
        <v>122</v>
      </c>
      <c r="H3219" s="518" t="s">
        <v>378</v>
      </c>
      <c r="I3219" s="518">
        <v>235408</v>
      </c>
    </row>
    <row r="3220" spans="1:9" x14ac:dyDescent="0.2">
      <c r="A3220" s="518" t="s">
        <v>203</v>
      </c>
      <c r="B3220" s="518">
        <v>235457</v>
      </c>
      <c r="C3220" s="518" t="s">
        <v>2660</v>
      </c>
      <c r="D3220" s="518" t="s">
        <v>822</v>
      </c>
      <c r="E3220" s="859">
        <v>28</v>
      </c>
      <c r="F3220" s="859">
        <v>28</v>
      </c>
      <c r="G3220" s="518" t="s">
        <v>122</v>
      </c>
      <c r="H3220" s="518" t="s">
        <v>203</v>
      </c>
      <c r="I3220" s="518">
        <v>235457</v>
      </c>
    </row>
    <row r="3221" spans="1:9" x14ac:dyDescent="0.2">
      <c r="A3221" s="518" t="s">
        <v>208</v>
      </c>
      <c r="B3221" s="518">
        <v>235473</v>
      </c>
      <c r="C3221" s="518" t="s">
        <v>2660</v>
      </c>
      <c r="D3221" s="518" t="s">
        <v>493</v>
      </c>
      <c r="E3221" s="859">
        <v>22</v>
      </c>
      <c r="F3221" s="859">
        <v>22</v>
      </c>
      <c r="G3221" s="518" t="s">
        <v>122</v>
      </c>
      <c r="H3221" s="518" t="s">
        <v>208</v>
      </c>
      <c r="I3221" s="518">
        <v>235473</v>
      </c>
    </row>
    <row r="3222" spans="1:9" x14ac:dyDescent="0.2">
      <c r="A3222" s="518" t="s">
        <v>208</v>
      </c>
      <c r="B3222" s="518">
        <v>235481</v>
      </c>
      <c r="C3222" s="518" t="s">
        <v>2660</v>
      </c>
      <c r="D3222" s="518" t="s">
        <v>1861</v>
      </c>
      <c r="E3222" s="859">
        <v>35</v>
      </c>
      <c r="F3222" s="859">
        <v>35</v>
      </c>
      <c r="G3222" s="518" t="s">
        <v>122</v>
      </c>
      <c r="H3222" s="518" t="s">
        <v>208</v>
      </c>
      <c r="I3222" s="518">
        <v>235481</v>
      </c>
    </row>
    <row r="3223" spans="1:9" x14ac:dyDescent="0.2">
      <c r="A3223" s="518" t="s">
        <v>208</v>
      </c>
      <c r="B3223" s="518">
        <v>235499</v>
      </c>
      <c r="C3223" s="518" t="s">
        <v>2660</v>
      </c>
      <c r="D3223" s="518" t="s">
        <v>5136</v>
      </c>
      <c r="E3223" s="859">
        <v>25</v>
      </c>
      <c r="F3223" s="859">
        <v>25</v>
      </c>
      <c r="G3223" s="518" t="s">
        <v>122</v>
      </c>
      <c r="H3223" s="518" t="s">
        <v>208</v>
      </c>
      <c r="I3223" s="518">
        <v>235499</v>
      </c>
    </row>
    <row r="3224" spans="1:9" x14ac:dyDescent="0.2">
      <c r="A3224" s="518" t="s">
        <v>360</v>
      </c>
      <c r="B3224" s="518">
        <v>235507</v>
      </c>
      <c r="C3224" s="518" t="s">
        <v>2660</v>
      </c>
      <c r="D3224" s="518" t="s">
        <v>4486</v>
      </c>
      <c r="E3224" s="859">
        <v>32</v>
      </c>
      <c r="F3224" s="859">
        <v>30</v>
      </c>
      <c r="G3224" s="518" t="s">
        <v>122</v>
      </c>
      <c r="H3224" s="518" t="s">
        <v>360</v>
      </c>
      <c r="I3224" s="518">
        <v>235507</v>
      </c>
    </row>
    <row r="3225" spans="1:9" x14ac:dyDescent="0.2">
      <c r="A3225" s="518" t="s">
        <v>273</v>
      </c>
      <c r="B3225" s="518">
        <v>235515</v>
      </c>
      <c r="C3225" s="518" t="s">
        <v>2660</v>
      </c>
      <c r="D3225" s="518" t="s">
        <v>6735</v>
      </c>
      <c r="E3225" s="859">
        <v>27</v>
      </c>
      <c r="F3225" s="859">
        <v>27</v>
      </c>
      <c r="G3225" s="518" t="s">
        <v>122</v>
      </c>
      <c r="H3225" s="518" t="s">
        <v>273</v>
      </c>
      <c r="I3225" s="518">
        <v>235515</v>
      </c>
    </row>
    <row r="3226" spans="1:9" x14ac:dyDescent="0.2">
      <c r="A3226" s="518" t="s">
        <v>251</v>
      </c>
      <c r="B3226" s="518">
        <v>235523</v>
      </c>
      <c r="C3226" s="518" t="s">
        <v>2660</v>
      </c>
      <c r="D3226" s="518" t="s">
        <v>720</v>
      </c>
      <c r="E3226" s="859">
        <v>19</v>
      </c>
      <c r="F3226" s="859">
        <v>19</v>
      </c>
      <c r="G3226" s="518" t="s">
        <v>122</v>
      </c>
      <c r="H3226" s="518" t="s">
        <v>251</v>
      </c>
      <c r="I3226" s="518">
        <v>235523</v>
      </c>
    </row>
    <row r="3227" spans="1:9" x14ac:dyDescent="0.2">
      <c r="A3227" s="518" t="s">
        <v>318</v>
      </c>
      <c r="B3227" s="518">
        <v>235572</v>
      </c>
      <c r="C3227" s="518" t="s">
        <v>2660</v>
      </c>
      <c r="D3227" s="518" t="s">
        <v>729</v>
      </c>
      <c r="E3227" s="859">
        <v>34</v>
      </c>
      <c r="F3227" s="859">
        <v>30</v>
      </c>
      <c r="G3227" s="518" t="s">
        <v>122</v>
      </c>
      <c r="H3227" s="518" t="s">
        <v>318</v>
      </c>
      <c r="I3227" s="518">
        <v>235572</v>
      </c>
    </row>
    <row r="3228" spans="1:9" x14ac:dyDescent="0.2">
      <c r="A3228" s="518" t="s">
        <v>318</v>
      </c>
      <c r="B3228" s="518">
        <v>235580</v>
      </c>
      <c r="C3228" s="518" t="s">
        <v>2660</v>
      </c>
      <c r="D3228" s="518" t="s">
        <v>718</v>
      </c>
      <c r="E3228" s="859">
        <v>23</v>
      </c>
      <c r="F3228" s="859">
        <v>12</v>
      </c>
      <c r="G3228" s="518" t="s">
        <v>122</v>
      </c>
      <c r="H3228" s="518" t="s">
        <v>318</v>
      </c>
      <c r="I3228" s="518">
        <v>235580</v>
      </c>
    </row>
    <row r="3229" spans="1:9" x14ac:dyDescent="0.2">
      <c r="A3229" s="518" t="s">
        <v>277</v>
      </c>
      <c r="B3229" s="518">
        <v>235606</v>
      </c>
      <c r="C3229" s="518" t="s">
        <v>2660</v>
      </c>
      <c r="D3229" s="518" t="s">
        <v>727</v>
      </c>
      <c r="E3229" s="859">
        <v>31</v>
      </c>
      <c r="F3229" s="859">
        <v>26</v>
      </c>
      <c r="G3229" s="518" t="s">
        <v>122</v>
      </c>
      <c r="H3229" s="518" t="s">
        <v>277</v>
      </c>
      <c r="I3229" s="518">
        <v>235606</v>
      </c>
    </row>
    <row r="3230" spans="1:9" x14ac:dyDescent="0.2">
      <c r="A3230" s="518" t="s">
        <v>388</v>
      </c>
      <c r="B3230" s="518">
        <v>235614</v>
      </c>
      <c r="C3230" s="518" t="s">
        <v>2660</v>
      </c>
      <c r="D3230" s="518" t="s">
        <v>763</v>
      </c>
      <c r="E3230" s="859">
        <v>34</v>
      </c>
      <c r="F3230" s="859">
        <v>32</v>
      </c>
      <c r="G3230" s="518" t="s">
        <v>122</v>
      </c>
      <c r="H3230" s="518" t="s">
        <v>388</v>
      </c>
      <c r="I3230" s="518">
        <v>235614</v>
      </c>
    </row>
    <row r="3231" spans="1:9" x14ac:dyDescent="0.2">
      <c r="A3231" s="518" t="s">
        <v>388</v>
      </c>
      <c r="B3231" s="518">
        <v>235622</v>
      </c>
      <c r="C3231" s="518" t="s">
        <v>2660</v>
      </c>
      <c r="D3231" s="518" t="s">
        <v>627</v>
      </c>
      <c r="E3231" s="859">
        <v>29</v>
      </c>
      <c r="F3231" s="859">
        <v>22</v>
      </c>
      <c r="G3231" s="518" t="s">
        <v>122</v>
      </c>
      <c r="H3231" s="518" t="s">
        <v>388</v>
      </c>
      <c r="I3231" s="518">
        <v>235622</v>
      </c>
    </row>
    <row r="3232" spans="1:9" x14ac:dyDescent="0.2">
      <c r="A3232" s="518" t="s">
        <v>300</v>
      </c>
      <c r="B3232" s="518">
        <v>235630</v>
      </c>
      <c r="C3232" s="518" t="s">
        <v>2660</v>
      </c>
      <c r="D3232" s="518" t="s">
        <v>1013</v>
      </c>
      <c r="E3232" s="859">
        <v>33</v>
      </c>
      <c r="F3232" s="859">
        <v>0</v>
      </c>
      <c r="G3232" s="518" t="s">
        <v>122</v>
      </c>
      <c r="H3232" s="518" t="s">
        <v>300</v>
      </c>
      <c r="I3232" s="518">
        <v>235630</v>
      </c>
    </row>
    <row r="3233" spans="1:9" x14ac:dyDescent="0.2">
      <c r="A3233" s="518" t="s">
        <v>307</v>
      </c>
      <c r="B3233" s="518">
        <v>235671</v>
      </c>
      <c r="C3233" s="518" t="s">
        <v>2660</v>
      </c>
      <c r="D3233" s="518" t="s">
        <v>1560</v>
      </c>
      <c r="E3233" s="859">
        <v>24</v>
      </c>
      <c r="F3233" s="859">
        <v>0</v>
      </c>
      <c r="G3233" s="518" t="s">
        <v>122</v>
      </c>
      <c r="H3233" s="518" t="s">
        <v>307</v>
      </c>
      <c r="I3233" s="518">
        <v>235671</v>
      </c>
    </row>
    <row r="3234" spans="1:9" x14ac:dyDescent="0.2">
      <c r="A3234" s="518" t="s">
        <v>251</v>
      </c>
      <c r="B3234" s="518">
        <v>235705</v>
      </c>
      <c r="C3234" s="518" t="s">
        <v>2660</v>
      </c>
      <c r="D3234" s="518" t="s">
        <v>997</v>
      </c>
      <c r="E3234" s="859">
        <v>34</v>
      </c>
      <c r="F3234" s="859">
        <v>34</v>
      </c>
      <c r="G3234" s="518" t="s">
        <v>122</v>
      </c>
      <c r="H3234" s="518" t="s">
        <v>251</v>
      </c>
      <c r="I3234" s="518">
        <v>235705</v>
      </c>
    </row>
    <row r="3235" spans="1:9" x14ac:dyDescent="0.2">
      <c r="A3235" s="518" t="s">
        <v>146</v>
      </c>
      <c r="B3235" s="518">
        <v>235739</v>
      </c>
      <c r="C3235" s="518" t="s">
        <v>2660</v>
      </c>
      <c r="D3235" s="518" t="s">
        <v>8821</v>
      </c>
      <c r="E3235" s="859">
        <v>28</v>
      </c>
      <c r="F3235" s="859">
        <v>0</v>
      </c>
      <c r="G3235" s="518" t="s">
        <v>122</v>
      </c>
      <c r="H3235" s="518" t="s">
        <v>146</v>
      </c>
      <c r="I3235" s="518">
        <v>235739</v>
      </c>
    </row>
    <row r="3236" spans="1:9" x14ac:dyDescent="0.2">
      <c r="A3236" s="518" t="s">
        <v>256</v>
      </c>
      <c r="B3236" s="518">
        <v>235754</v>
      </c>
      <c r="C3236" s="518" t="s">
        <v>2660</v>
      </c>
      <c r="D3236" s="518" t="s">
        <v>2353</v>
      </c>
      <c r="E3236" s="859">
        <v>23</v>
      </c>
      <c r="F3236" s="859">
        <v>0</v>
      </c>
      <c r="G3236" s="518" t="s">
        <v>128</v>
      </c>
      <c r="H3236" s="518" t="s">
        <v>256</v>
      </c>
      <c r="I3236" s="518">
        <v>235754</v>
      </c>
    </row>
    <row r="3237" spans="1:9" x14ac:dyDescent="0.2">
      <c r="A3237" s="518" t="s">
        <v>149</v>
      </c>
      <c r="B3237" s="518">
        <v>235820</v>
      </c>
      <c r="C3237" s="518" t="s">
        <v>2660</v>
      </c>
      <c r="D3237" s="518" t="s">
        <v>1480</v>
      </c>
      <c r="E3237" s="859">
        <v>25</v>
      </c>
      <c r="F3237" s="859">
        <v>0</v>
      </c>
      <c r="G3237" s="518" t="s">
        <v>122</v>
      </c>
      <c r="H3237" s="518" t="s">
        <v>149</v>
      </c>
      <c r="I3237" s="518">
        <v>235820</v>
      </c>
    </row>
    <row r="3238" spans="1:9" x14ac:dyDescent="0.2">
      <c r="A3238" s="518" t="s">
        <v>149</v>
      </c>
      <c r="B3238" s="518">
        <v>235838</v>
      </c>
      <c r="C3238" s="518" t="s">
        <v>2660</v>
      </c>
      <c r="D3238" s="518" t="s">
        <v>4328</v>
      </c>
      <c r="E3238" s="859">
        <v>35</v>
      </c>
      <c r="F3238" s="859">
        <v>0</v>
      </c>
      <c r="G3238" s="518" t="s">
        <v>122</v>
      </c>
      <c r="H3238" s="518" t="s">
        <v>149</v>
      </c>
      <c r="I3238" s="518">
        <v>235838</v>
      </c>
    </row>
    <row r="3239" spans="1:9" x14ac:dyDescent="0.2">
      <c r="A3239" s="518" t="s">
        <v>205</v>
      </c>
      <c r="B3239" s="518">
        <v>235853</v>
      </c>
      <c r="C3239" s="518" t="s">
        <v>2660</v>
      </c>
      <c r="D3239" s="518" t="s">
        <v>822</v>
      </c>
      <c r="E3239" s="859">
        <v>34</v>
      </c>
      <c r="F3239" s="859">
        <v>0</v>
      </c>
      <c r="G3239" s="518" t="s">
        <v>122</v>
      </c>
      <c r="H3239" s="518" t="s">
        <v>205</v>
      </c>
      <c r="I3239" s="518">
        <v>235853</v>
      </c>
    </row>
    <row r="3240" spans="1:9" x14ac:dyDescent="0.2">
      <c r="A3240" s="518" t="s">
        <v>6576</v>
      </c>
      <c r="B3240" s="518">
        <v>235887</v>
      </c>
      <c r="C3240" s="518" t="s">
        <v>2660</v>
      </c>
      <c r="D3240" s="518" t="s">
        <v>6072</v>
      </c>
      <c r="E3240" s="859">
        <v>30</v>
      </c>
      <c r="F3240" s="859">
        <v>28</v>
      </c>
      <c r="G3240" s="518" t="s">
        <v>122</v>
      </c>
      <c r="H3240" s="518" t="s">
        <v>6576</v>
      </c>
      <c r="I3240" s="518">
        <v>235887</v>
      </c>
    </row>
    <row r="3241" spans="1:9" x14ac:dyDescent="0.2">
      <c r="A3241" s="518" t="s">
        <v>306</v>
      </c>
      <c r="B3241" s="518">
        <v>235903</v>
      </c>
      <c r="C3241" s="518" t="s">
        <v>2660</v>
      </c>
      <c r="D3241" s="518" t="s">
        <v>3555</v>
      </c>
      <c r="E3241" s="859">
        <v>34</v>
      </c>
      <c r="F3241" s="859">
        <v>0</v>
      </c>
      <c r="G3241" s="518" t="s">
        <v>122</v>
      </c>
      <c r="H3241" s="518" t="s">
        <v>306</v>
      </c>
      <c r="I3241" s="518">
        <v>235903</v>
      </c>
    </row>
    <row r="3242" spans="1:9" x14ac:dyDescent="0.2">
      <c r="A3242" s="518" t="s">
        <v>146</v>
      </c>
      <c r="B3242" s="518">
        <v>235945</v>
      </c>
      <c r="C3242" s="518" t="s">
        <v>2660</v>
      </c>
      <c r="D3242" s="518" t="s">
        <v>7561</v>
      </c>
      <c r="E3242" s="859">
        <v>35</v>
      </c>
      <c r="F3242" s="859">
        <v>0</v>
      </c>
      <c r="G3242" s="518" t="s">
        <v>122</v>
      </c>
      <c r="H3242" s="518" t="s">
        <v>146</v>
      </c>
      <c r="I3242" s="518">
        <v>235945</v>
      </c>
    </row>
    <row r="3243" spans="1:9" x14ac:dyDescent="0.2">
      <c r="A3243" s="518" t="s">
        <v>295</v>
      </c>
      <c r="B3243" s="518">
        <v>235952</v>
      </c>
      <c r="C3243" s="518" t="s">
        <v>2660</v>
      </c>
      <c r="D3243" s="518" t="s">
        <v>2389</v>
      </c>
      <c r="E3243" s="859">
        <v>28</v>
      </c>
      <c r="F3243" s="859">
        <v>0</v>
      </c>
      <c r="G3243" s="518" t="s">
        <v>122</v>
      </c>
      <c r="H3243" s="518" t="s">
        <v>295</v>
      </c>
      <c r="I3243" s="518">
        <v>235952</v>
      </c>
    </row>
    <row r="3244" spans="1:9" x14ac:dyDescent="0.2">
      <c r="A3244" s="518" t="s">
        <v>256</v>
      </c>
      <c r="B3244" s="518">
        <v>235960</v>
      </c>
      <c r="C3244" s="518" t="s">
        <v>2660</v>
      </c>
      <c r="D3244" s="518" t="s">
        <v>697</v>
      </c>
      <c r="E3244" s="859">
        <v>18</v>
      </c>
      <c r="F3244" s="859">
        <v>18</v>
      </c>
      <c r="G3244" s="518" t="s">
        <v>122</v>
      </c>
      <c r="H3244" s="518" t="s">
        <v>256</v>
      </c>
      <c r="I3244" s="518">
        <v>235960</v>
      </c>
    </row>
    <row r="3245" spans="1:9" x14ac:dyDescent="0.2">
      <c r="A3245" s="518" t="s">
        <v>237</v>
      </c>
      <c r="B3245" s="518">
        <v>236034</v>
      </c>
      <c r="C3245" s="518" t="s">
        <v>2660</v>
      </c>
      <c r="D3245" s="518" t="s">
        <v>3697</v>
      </c>
      <c r="E3245" s="859">
        <v>33</v>
      </c>
      <c r="F3245" s="859">
        <v>0</v>
      </c>
      <c r="G3245" s="518" t="s">
        <v>128</v>
      </c>
      <c r="H3245" s="518" t="s">
        <v>237</v>
      </c>
      <c r="I3245" s="518">
        <v>236034</v>
      </c>
    </row>
    <row r="3246" spans="1:9" x14ac:dyDescent="0.2">
      <c r="A3246" s="518" t="s">
        <v>314</v>
      </c>
      <c r="B3246" s="518">
        <v>236083</v>
      </c>
      <c r="C3246" s="518" t="s">
        <v>2660</v>
      </c>
      <c r="D3246" s="518" t="s">
        <v>7516</v>
      </c>
      <c r="E3246" s="859">
        <v>23</v>
      </c>
      <c r="F3246" s="859">
        <v>0</v>
      </c>
      <c r="G3246" s="518" t="s">
        <v>122</v>
      </c>
      <c r="H3246" s="518" t="s">
        <v>314</v>
      </c>
      <c r="I3246" s="518">
        <v>236083</v>
      </c>
    </row>
    <row r="3247" spans="1:9" x14ac:dyDescent="0.2">
      <c r="A3247" s="518" t="s">
        <v>376</v>
      </c>
      <c r="B3247" s="518">
        <v>236117</v>
      </c>
      <c r="C3247" s="518" t="s">
        <v>2660</v>
      </c>
      <c r="D3247" s="518" t="s">
        <v>427</v>
      </c>
      <c r="E3247" s="859">
        <v>34</v>
      </c>
      <c r="F3247" s="859">
        <v>12</v>
      </c>
      <c r="G3247" s="518" t="s">
        <v>122</v>
      </c>
      <c r="H3247" s="518" t="s">
        <v>376</v>
      </c>
      <c r="I3247" s="518">
        <v>236117</v>
      </c>
    </row>
    <row r="3248" spans="1:9" x14ac:dyDescent="0.2">
      <c r="A3248" s="518" t="s">
        <v>164</v>
      </c>
      <c r="B3248" s="518">
        <v>236141</v>
      </c>
      <c r="C3248" s="518" t="s">
        <v>2660</v>
      </c>
      <c r="D3248" s="518" t="s">
        <v>1996</v>
      </c>
      <c r="E3248" s="859">
        <v>26</v>
      </c>
      <c r="F3248" s="859">
        <v>0</v>
      </c>
      <c r="G3248" s="518" t="s">
        <v>128</v>
      </c>
      <c r="H3248" s="518" t="s">
        <v>164</v>
      </c>
      <c r="I3248" s="518">
        <v>236141</v>
      </c>
    </row>
    <row r="3249" spans="1:9" x14ac:dyDescent="0.2">
      <c r="A3249" s="518" t="s">
        <v>164</v>
      </c>
      <c r="B3249" s="518">
        <v>236158</v>
      </c>
      <c r="C3249" s="518" t="s">
        <v>2660</v>
      </c>
      <c r="D3249" s="518" t="s">
        <v>1996</v>
      </c>
      <c r="E3249" s="859">
        <v>27</v>
      </c>
      <c r="F3249" s="859">
        <v>0</v>
      </c>
      <c r="G3249" s="518" t="s">
        <v>128</v>
      </c>
      <c r="H3249" s="518" t="s">
        <v>164</v>
      </c>
      <c r="I3249" s="518">
        <v>236158</v>
      </c>
    </row>
    <row r="3250" spans="1:9" x14ac:dyDescent="0.2">
      <c r="A3250" s="518" t="s">
        <v>256</v>
      </c>
      <c r="B3250" s="518">
        <v>236224</v>
      </c>
      <c r="C3250" s="518" t="s">
        <v>2660</v>
      </c>
      <c r="D3250" s="518" t="s">
        <v>779</v>
      </c>
      <c r="E3250" s="859">
        <v>11</v>
      </c>
      <c r="F3250" s="859">
        <v>11</v>
      </c>
      <c r="G3250" s="518" t="s">
        <v>122</v>
      </c>
      <c r="H3250" s="518" t="s">
        <v>256</v>
      </c>
      <c r="I3250" s="518">
        <v>236224</v>
      </c>
    </row>
    <row r="3251" spans="1:9" x14ac:dyDescent="0.2">
      <c r="A3251" s="518" t="s">
        <v>256</v>
      </c>
      <c r="B3251" s="518">
        <v>236232</v>
      </c>
      <c r="C3251" s="518" t="s">
        <v>2660</v>
      </c>
      <c r="D3251" s="518" t="s">
        <v>4060</v>
      </c>
      <c r="E3251" s="859">
        <v>31</v>
      </c>
      <c r="F3251" s="859">
        <v>31</v>
      </c>
      <c r="G3251" s="518" t="s">
        <v>122</v>
      </c>
      <c r="H3251" s="518" t="s">
        <v>256</v>
      </c>
      <c r="I3251" s="518">
        <v>236232</v>
      </c>
    </row>
    <row r="3252" spans="1:9" x14ac:dyDescent="0.2">
      <c r="A3252" s="518" t="s">
        <v>390</v>
      </c>
      <c r="B3252" s="518">
        <v>236257</v>
      </c>
      <c r="C3252" s="518" t="s">
        <v>2660</v>
      </c>
      <c r="D3252" s="518" t="s">
        <v>2309</v>
      </c>
      <c r="E3252" s="859">
        <v>31</v>
      </c>
      <c r="F3252" s="859">
        <v>22</v>
      </c>
      <c r="G3252" s="518" t="s">
        <v>122</v>
      </c>
      <c r="H3252" s="518" t="s">
        <v>390</v>
      </c>
      <c r="I3252" s="518">
        <v>236257</v>
      </c>
    </row>
    <row r="3253" spans="1:9" x14ac:dyDescent="0.2">
      <c r="A3253" s="518" t="s">
        <v>390</v>
      </c>
      <c r="B3253" s="518">
        <v>236265</v>
      </c>
      <c r="C3253" s="518" t="s">
        <v>2660</v>
      </c>
      <c r="D3253" s="518" t="s">
        <v>2516</v>
      </c>
      <c r="E3253" s="859">
        <v>29</v>
      </c>
      <c r="F3253" s="859">
        <v>23</v>
      </c>
      <c r="G3253" s="518" t="s">
        <v>122</v>
      </c>
      <c r="H3253" s="518" t="s">
        <v>390</v>
      </c>
      <c r="I3253" s="518">
        <v>236265</v>
      </c>
    </row>
    <row r="3254" spans="1:9" x14ac:dyDescent="0.2">
      <c r="A3254" s="518" t="s">
        <v>158</v>
      </c>
      <c r="B3254" s="518">
        <v>236281</v>
      </c>
      <c r="C3254" s="518" t="s">
        <v>2660</v>
      </c>
      <c r="D3254" s="518" t="s">
        <v>533</v>
      </c>
      <c r="E3254" s="859">
        <v>24</v>
      </c>
      <c r="F3254" s="859">
        <v>0</v>
      </c>
      <c r="G3254" s="518" t="s">
        <v>122</v>
      </c>
      <c r="H3254" s="518" t="s">
        <v>158</v>
      </c>
      <c r="I3254" s="518">
        <v>236281</v>
      </c>
    </row>
    <row r="3255" spans="1:9" x14ac:dyDescent="0.2">
      <c r="A3255" s="518" t="s">
        <v>311</v>
      </c>
      <c r="B3255" s="518">
        <v>236315</v>
      </c>
      <c r="C3255" s="518" t="s">
        <v>2660</v>
      </c>
      <c r="D3255" s="518" t="s">
        <v>2224</v>
      </c>
      <c r="E3255" s="859">
        <v>21</v>
      </c>
      <c r="F3255" s="859">
        <v>21</v>
      </c>
      <c r="G3255" s="518" t="s">
        <v>122</v>
      </c>
      <c r="H3255" s="518" t="s">
        <v>311</v>
      </c>
      <c r="I3255" s="518">
        <v>236315</v>
      </c>
    </row>
    <row r="3256" spans="1:9" x14ac:dyDescent="0.2">
      <c r="A3256" s="518" t="s">
        <v>307</v>
      </c>
      <c r="B3256" s="518">
        <v>236323</v>
      </c>
      <c r="C3256" s="518" t="s">
        <v>2660</v>
      </c>
      <c r="D3256" s="518" t="s">
        <v>6736</v>
      </c>
      <c r="E3256" s="859">
        <v>34</v>
      </c>
      <c r="F3256" s="859">
        <v>0</v>
      </c>
      <c r="G3256" s="518" t="s">
        <v>122</v>
      </c>
      <c r="H3256" s="518" t="s">
        <v>307</v>
      </c>
      <c r="I3256" s="518">
        <v>236323</v>
      </c>
    </row>
    <row r="3257" spans="1:9" x14ac:dyDescent="0.2">
      <c r="A3257" s="518" t="s">
        <v>185</v>
      </c>
      <c r="B3257" s="518">
        <v>236349</v>
      </c>
      <c r="C3257" s="518" t="s">
        <v>2660</v>
      </c>
      <c r="D3257" s="518" t="s">
        <v>723</v>
      </c>
      <c r="E3257" s="859">
        <v>33</v>
      </c>
      <c r="F3257" s="859">
        <v>33</v>
      </c>
      <c r="G3257" s="518" t="s">
        <v>122</v>
      </c>
      <c r="H3257" s="518" t="s">
        <v>185</v>
      </c>
      <c r="I3257" s="518">
        <v>236349</v>
      </c>
    </row>
    <row r="3258" spans="1:9" x14ac:dyDescent="0.2">
      <c r="A3258" s="518" t="s">
        <v>313</v>
      </c>
      <c r="B3258" s="518">
        <v>236380</v>
      </c>
      <c r="C3258" s="518" t="s">
        <v>2660</v>
      </c>
      <c r="D3258" s="518" t="s">
        <v>2707</v>
      </c>
      <c r="E3258" s="859">
        <v>22</v>
      </c>
      <c r="F3258" s="859">
        <v>18</v>
      </c>
      <c r="G3258" s="518" t="s">
        <v>122</v>
      </c>
      <c r="H3258" s="518" t="s">
        <v>313</v>
      </c>
      <c r="I3258" s="518">
        <v>236380</v>
      </c>
    </row>
    <row r="3259" spans="1:9" x14ac:dyDescent="0.2">
      <c r="A3259" s="518" t="s">
        <v>183</v>
      </c>
      <c r="B3259" s="518">
        <v>236406</v>
      </c>
      <c r="C3259" s="518" t="s">
        <v>2660</v>
      </c>
      <c r="D3259" s="518" t="s">
        <v>447</v>
      </c>
      <c r="E3259" s="859">
        <v>27</v>
      </c>
      <c r="F3259" s="859">
        <v>27</v>
      </c>
      <c r="G3259" s="518" t="s">
        <v>122</v>
      </c>
      <c r="H3259" s="518" t="s">
        <v>183</v>
      </c>
      <c r="I3259" s="518">
        <v>236406</v>
      </c>
    </row>
    <row r="3260" spans="1:9" x14ac:dyDescent="0.2">
      <c r="A3260" s="518" t="s">
        <v>385</v>
      </c>
      <c r="B3260" s="518">
        <v>236414</v>
      </c>
      <c r="C3260" s="518" t="s">
        <v>2660</v>
      </c>
      <c r="D3260" s="518" t="s">
        <v>941</v>
      </c>
      <c r="E3260" s="859">
        <v>22</v>
      </c>
      <c r="F3260" s="859">
        <v>22</v>
      </c>
      <c r="G3260" s="518" t="s">
        <v>122</v>
      </c>
      <c r="H3260" s="518" t="s">
        <v>385</v>
      </c>
      <c r="I3260" s="518">
        <v>236414</v>
      </c>
    </row>
    <row r="3261" spans="1:9" x14ac:dyDescent="0.2">
      <c r="A3261" s="518" t="s">
        <v>291</v>
      </c>
      <c r="B3261" s="518">
        <v>236463</v>
      </c>
      <c r="C3261" s="518" t="s">
        <v>2660</v>
      </c>
      <c r="D3261" s="518" t="s">
        <v>5097</v>
      </c>
      <c r="E3261" s="859">
        <v>26</v>
      </c>
      <c r="F3261" s="859">
        <v>22</v>
      </c>
      <c r="G3261" s="518" t="s">
        <v>122</v>
      </c>
      <c r="H3261" s="518" t="s">
        <v>291</v>
      </c>
      <c r="I3261" s="518">
        <v>236463</v>
      </c>
    </row>
    <row r="3262" spans="1:9" x14ac:dyDescent="0.2">
      <c r="A3262" s="518" t="s">
        <v>291</v>
      </c>
      <c r="B3262" s="518">
        <v>236554</v>
      </c>
      <c r="C3262" s="518" t="s">
        <v>2660</v>
      </c>
      <c r="D3262" s="518" t="s">
        <v>490</v>
      </c>
      <c r="E3262" s="859">
        <v>28</v>
      </c>
      <c r="F3262" s="859">
        <v>24</v>
      </c>
      <c r="G3262" s="518" t="s">
        <v>122</v>
      </c>
      <c r="H3262" s="518" t="s">
        <v>291</v>
      </c>
      <c r="I3262" s="518">
        <v>236554</v>
      </c>
    </row>
    <row r="3263" spans="1:9" x14ac:dyDescent="0.2">
      <c r="A3263" s="518" t="s">
        <v>291</v>
      </c>
      <c r="B3263" s="518">
        <v>236588</v>
      </c>
      <c r="C3263" s="518" t="s">
        <v>2660</v>
      </c>
      <c r="D3263" s="518" t="s">
        <v>1319</v>
      </c>
      <c r="E3263" s="859">
        <v>29</v>
      </c>
      <c r="F3263" s="859">
        <v>25</v>
      </c>
      <c r="G3263" s="518" t="s">
        <v>122</v>
      </c>
      <c r="H3263" s="518" t="s">
        <v>291</v>
      </c>
      <c r="I3263" s="518">
        <v>236588</v>
      </c>
    </row>
    <row r="3264" spans="1:9" x14ac:dyDescent="0.2">
      <c r="A3264" s="518" t="s">
        <v>235</v>
      </c>
      <c r="B3264" s="518">
        <v>236596</v>
      </c>
      <c r="C3264" s="518" t="s">
        <v>2660</v>
      </c>
      <c r="D3264" s="518" t="s">
        <v>5137</v>
      </c>
      <c r="E3264" s="859">
        <v>29</v>
      </c>
      <c r="F3264" s="859">
        <v>29</v>
      </c>
      <c r="G3264" s="518" t="s">
        <v>122</v>
      </c>
      <c r="H3264" s="518" t="s">
        <v>235</v>
      </c>
      <c r="I3264" s="518">
        <v>236596</v>
      </c>
    </row>
    <row r="3265" spans="1:9" x14ac:dyDescent="0.2">
      <c r="A3265" s="518" t="s">
        <v>235</v>
      </c>
      <c r="B3265" s="518">
        <v>236604</v>
      </c>
      <c r="C3265" s="518" t="s">
        <v>2660</v>
      </c>
      <c r="D3265" s="518" t="s">
        <v>5138</v>
      </c>
      <c r="E3265" s="859">
        <v>34</v>
      </c>
      <c r="F3265" s="859">
        <v>34</v>
      </c>
      <c r="G3265" s="518" t="s">
        <v>122</v>
      </c>
      <c r="H3265" s="518" t="s">
        <v>235</v>
      </c>
      <c r="I3265" s="518">
        <v>236604</v>
      </c>
    </row>
    <row r="3266" spans="1:9" x14ac:dyDescent="0.2">
      <c r="A3266" s="518" t="s">
        <v>353</v>
      </c>
      <c r="B3266" s="518">
        <v>236620</v>
      </c>
      <c r="C3266" s="518" t="s">
        <v>2660</v>
      </c>
      <c r="D3266" s="518" t="s">
        <v>420</v>
      </c>
      <c r="E3266" s="859">
        <v>34</v>
      </c>
      <c r="F3266" s="859">
        <v>25</v>
      </c>
      <c r="G3266" s="518" t="s">
        <v>122</v>
      </c>
      <c r="H3266" s="518" t="s">
        <v>353</v>
      </c>
      <c r="I3266" s="518">
        <v>236620</v>
      </c>
    </row>
    <row r="3267" spans="1:9" x14ac:dyDescent="0.2">
      <c r="A3267" s="518" t="s">
        <v>353</v>
      </c>
      <c r="B3267" s="518">
        <v>236638</v>
      </c>
      <c r="C3267" s="518" t="s">
        <v>2660</v>
      </c>
      <c r="D3267" s="518" t="s">
        <v>3678</v>
      </c>
      <c r="E3267" s="859">
        <v>24</v>
      </c>
      <c r="F3267" s="859">
        <v>24</v>
      </c>
      <c r="G3267" s="518" t="s">
        <v>122</v>
      </c>
      <c r="H3267" s="518" t="s">
        <v>353</v>
      </c>
      <c r="I3267" s="518">
        <v>236638</v>
      </c>
    </row>
    <row r="3268" spans="1:9" x14ac:dyDescent="0.2">
      <c r="A3268" s="518" t="s">
        <v>353</v>
      </c>
      <c r="B3268" s="518">
        <v>236646</v>
      </c>
      <c r="C3268" s="518" t="s">
        <v>2660</v>
      </c>
      <c r="D3268" s="518" t="s">
        <v>3769</v>
      </c>
      <c r="E3268" s="859">
        <v>34</v>
      </c>
      <c r="F3268" s="859">
        <v>30</v>
      </c>
      <c r="G3268" s="518" t="s">
        <v>122</v>
      </c>
      <c r="H3268" s="518" t="s">
        <v>353</v>
      </c>
      <c r="I3268" s="518">
        <v>236646</v>
      </c>
    </row>
    <row r="3269" spans="1:9" x14ac:dyDescent="0.2">
      <c r="A3269" s="518" t="s">
        <v>353</v>
      </c>
      <c r="B3269" s="518">
        <v>236653</v>
      </c>
      <c r="C3269" s="518" t="s">
        <v>2660</v>
      </c>
      <c r="D3269" s="518" t="s">
        <v>5139</v>
      </c>
      <c r="E3269" s="859">
        <v>28</v>
      </c>
      <c r="F3269" s="859">
        <v>23</v>
      </c>
      <c r="G3269" s="518" t="s">
        <v>122</v>
      </c>
      <c r="H3269" s="518" t="s">
        <v>353</v>
      </c>
      <c r="I3269" s="518">
        <v>236653</v>
      </c>
    </row>
    <row r="3270" spans="1:9" x14ac:dyDescent="0.2">
      <c r="A3270" s="518" t="s">
        <v>353</v>
      </c>
      <c r="B3270" s="518">
        <v>236661</v>
      </c>
      <c r="C3270" s="518" t="s">
        <v>2660</v>
      </c>
      <c r="D3270" s="518" t="s">
        <v>487</v>
      </c>
      <c r="E3270" s="859">
        <v>20</v>
      </c>
      <c r="F3270" s="859">
        <v>40</v>
      </c>
      <c r="G3270" s="518" t="s">
        <v>122</v>
      </c>
      <c r="H3270" s="518" t="s">
        <v>353</v>
      </c>
      <c r="I3270" s="518">
        <v>236661</v>
      </c>
    </row>
    <row r="3271" spans="1:9" x14ac:dyDescent="0.2">
      <c r="A3271" s="518" t="s">
        <v>353</v>
      </c>
      <c r="B3271" s="518">
        <v>236679</v>
      </c>
      <c r="C3271" s="518" t="s">
        <v>2660</v>
      </c>
      <c r="D3271" s="518" t="s">
        <v>5167</v>
      </c>
      <c r="E3271" s="859">
        <v>33</v>
      </c>
      <c r="F3271" s="859">
        <v>0</v>
      </c>
      <c r="G3271" s="518" t="s">
        <v>122</v>
      </c>
      <c r="H3271" s="518" t="s">
        <v>353</v>
      </c>
      <c r="I3271" s="518">
        <v>236661</v>
      </c>
    </row>
    <row r="3272" spans="1:9" x14ac:dyDescent="0.2">
      <c r="A3272" s="518" t="s">
        <v>353</v>
      </c>
      <c r="B3272" s="518">
        <v>236687</v>
      </c>
      <c r="C3272" s="518" t="s">
        <v>2660</v>
      </c>
      <c r="D3272" s="518" t="s">
        <v>496</v>
      </c>
      <c r="E3272" s="859">
        <v>35</v>
      </c>
      <c r="F3272" s="859">
        <v>30</v>
      </c>
      <c r="G3272" s="518" t="s">
        <v>122</v>
      </c>
      <c r="H3272" s="518" t="s">
        <v>353</v>
      </c>
      <c r="I3272" s="518">
        <v>236687</v>
      </c>
    </row>
    <row r="3273" spans="1:9" x14ac:dyDescent="0.2">
      <c r="A3273" s="518" t="s">
        <v>353</v>
      </c>
      <c r="B3273" s="518">
        <v>236695</v>
      </c>
      <c r="C3273" s="518" t="s">
        <v>2660</v>
      </c>
      <c r="D3273" s="518" t="s">
        <v>5168</v>
      </c>
      <c r="E3273" s="859">
        <v>27</v>
      </c>
      <c r="F3273" s="859">
        <v>0</v>
      </c>
      <c r="G3273" s="518" t="s">
        <v>122</v>
      </c>
      <c r="H3273" s="518" t="s">
        <v>353</v>
      </c>
      <c r="I3273" s="518">
        <v>579334</v>
      </c>
    </row>
    <row r="3274" spans="1:9" x14ac:dyDescent="0.2">
      <c r="A3274" s="518" t="s">
        <v>338</v>
      </c>
      <c r="B3274" s="518">
        <v>236737</v>
      </c>
      <c r="C3274" s="518" t="s">
        <v>2660</v>
      </c>
      <c r="D3274" s="518" t="s">
        <v>2407</v>
      </c>
      <c r="E3274" s="859">
        <v>28</v>
      </c>
      <c r="F3274" s="859">
        <v>0</v>
      </c>
      <c r="G3274" s="518" t="s">
        <v>122</v>
      </c>
      <c r="H3274" s="518" t="s">
        <v>338</v>
      </c>
      <c r="I3274" s="518">
        <v>236737</v>
      </c>
    </row>
    <row r="3275" spans="1:9" x14ac:dyDescent="0.2">
      <c r="A3275" s="518" t="s">
        <v>338</v>
      </c>
      <c r="B3275" s="518">
        <v>236745</v>
      </c>
      <c r="C3275" s="518" t="s">
        <v>2660</v>
      </c>
      <c r="D3275" s="518" t="s">
        <v>867</v>
      </c>
      <c r="E3275" s="859">
        <v>34</v>
      </c>
      <c r="F3275" s="859">
        <v>0</v>
      </c>
      <c r="G3275" s="518" t="s">
        <v>122</v>
      </c>
      <c r="H3275" s="518" t="s">
        <v>338</v>
      </c>
      <c r="I3275" s="518">
        <v>236745</v>
      </c>
    </row>
    <row r="3276" spans="1:9" x14ac:dyDescent="0.2">
      <c r="A3276" s="518" t="s">
        <v>306</v>
      </c>
      <c r="B3276" s="518">
        <v>236752</v>
      </c>
      <c r="C3276" s="518" t="s">
        <v>2660</v>
      </c>
      <c r="D3276" s="518" t="s">
        <v>5169</v>
      </c>
      <c r="E3276" s="859">
        <v>23</v>
      </c>
      <c r="F3276" s="859">
        <v>0</v>
      </c>
      <c r="G3276" s="518" t="s">
        <v>122</v>
      </c>
      <c r="H3276" s="518" t="s">
        <v>306</v>
      </c>
      <c r="I3276" s="518">
        <v>236752</v>
      </c>
    </row>
    <row r="3277" spans="1:9" x14ac:dyDescent="0.2">
      <c r="A3277" s="518" t="s">
        <v>256</v>
      </c>
      <c r="B3277" s="518">
        <v>236760</v>
      </c>
      <c r="C3277" s="518" t="s">
        <v>2660</v>
      </c>
      <c r="D3277" s="518" t="s">
        <v>984</v>
      </c>
      <c r="E3277" s="859">
        <v>30</v>
      </c>
      <c r="F3277" s="859">
        <v>0</v>
      </c>
      <c r="G3277" s="518" t="s">
        <v>122</v>
      </c>
      <c r="H3277" s="518" t="s">
        <v>256</v>
      </c>
      <c r="I3277" s="518">
        <v>236760</v>
      </c>
    </row>
    <row r="3278" spans="1:9" x14ac:dyDescent="0.2">
      <c r="A3278" s="518" t="s">
        <v>256</v>
      </c>
      <c r="B3278" s="518">
        <v>236778</v>
      </c>
      <c r="C3278" s="518" t="s">
        <v>2660</v>
      </c>
      <c r="D3278" s="518" t="s">
        <v>984</v>
      </c>
      <c r="E3278" s="859">
        <v>32</v>
      </c>
      <c r="F3278" s="859">
        <v>0</v>
      </c>
      <c r="G3278" s="518" t="s">
        <v>122</v>
      </c>
      <c r="H3278" s="518" t="s">
        <v>256</v>
      </c>
      <c r="I3278" s="518">
        <v>236778</v>
      </c>
    </row>
    <row r="3279" spans="1:9" x14ac:dyDescent="0.2">
      <c r="A3279" s="518" t="s">
        <v>317</v>
      </c>
      <c r="B3279" s="518">
        <v>236786</v>
      </c>
      <c r="C3279" s="518" t="s">
        <v>2660</v>
      </c>
      <c r="D3279" s="518" t="s">
        <v>3807</v>
      </c>
      <c r="E3279" s="859">
        <v>20</v>
      </c>
      <c r="F3279" s="859">
        <v>0</v>
      </c>
      <c r="G3279" s="518" t="s">
        <v>122</v>
      </c>
      <c r="H3279" s="518" t="s">
        <v>317</v>
      </c>
      <c r="I3279" s="518">
        <v>236786</v>
      </c>
    </row>
    <row r="3280" spans="1:9" x14ac:dyDescent="0.2">
      <c r="A3280" s="518" t="s">
        <v>314</v>
      </c>
      <c r="B3280" s="518">
        <v>236802</v>
      </c>
      <c r="C3280" s="518" t="s">
        <v>2660</v>
      </c>
      <c r="D3280" s="518" t="s">
        <v>7514</v>
      </c>
      <c r="E3280" s="859">
        <v>35</v>
      </c>
      <c r="F3280" s="859">
        <v>0</v>
      </c>
      <c r="G3280" s="518" t="s">
        <v>122</v>
      </c>
      <c r="H3280" s="518" t="s">
        <v>314</v>
      </c>
      <c r="I3280" s="518">
        <v>236802</v>
      </c>
    </row>
    <row r="3281" spans="1:9" x14ac:dyDescent="0.2">
      <c r="A3281" s="518" t="s">
        <v>233</v>
      </c>
      <c r="B3281" s="518">
        <v>236810</v>
      </c>
      <c r="C3281" s="518" t="s">
        <v>2660</v>
      </c>
      <c r="D3281" s="518" t="s">
        <v>5170</v>
      </c>
      <c r="E3281" s="859">
        <v>22</v>
      </c>
      <c r="F3281" s="859">
        <v>20</v>
      </c>
      <c r="G3281" s="518" t="s">
        <v>122</v>
      </c>
      <c r="H3281" s="518" t="s">
        <v>233</v>
      </c>
      <c r="I3281" s="518">
        <v>236810</v>
      </c>
    </row>
    <row r="3282" spans="1:9" x14ac:dyDescent="0.2">
      <c r="A3282" s="518" t="s">
        <v>325</v>
      </c>
      <c r="B3282" s="518">
        <v>236836</v>
      </c>
      <c r="C3282" s="518" t="s">
        <v>2660</v>
      </c>
      <c r="D3282" s="518" t="s">
        <v>2407</v>
      </c>
      <c r="E3282" s="859">
        <v>16</v>
      </c>
      <c r="F3282" s="859">
        <v>15</v>
      </c>
      <c r="G3282" s="518" t="s">
        <v>122</v>
      </c>
      <c r="H3282" s="518" t="s">
        <v>325</v>
      </c>
      <c r="I3282" s="518">
        <v>236836</v>
      </c>
    </row>
    <row r="3283" spans="1:9" x14ac:dyDescent="0.2">
      <c r="A3283" s="518" t="s">
        <v>325</v>
      </c>
      <c r="B3283" s="518">
        <v>236844</v>
      </c>
      <c r="C3283" s="518" t="s">
        <v>2660</v>
      </c>
      <c r="D3283" s="518" t="s">
        <v>4064</v>
      </c>
      <c r="E3283" s="859">
        <v>33</v>
      </c>
      <c r="F3283" s="859">
        <v>30</v>
      </c>
      <c r="G3283" s="518" t="s">
        <v>122</v>
      </c>
      <c r="H3283" s="518" t="s">
        <v>325</v>
      </c>
      <c r="I3283" s="518">
        <v>236844</v>
      </c>
    </row>
    <row r="3284" spans="1:9" x14ac:dyDescent="0.2">
      <c r="A3284" s="518" t="s">
        <v>325</v>
      </c>
      <c r="B3284" s="518">
        <v>236851</v>
      </c>
      <c r="C3284" s="518" t="s">
        <v>2660</v>
      </c>
      <c r="D3284" s="518" t="s">
        <v>5214</v>
      </c>
      <c r="E3284" s="859">
        <v>33</v>
      </c>
      <c r="F3284" s="859">
        <v>30</v>
      </c>
      <c r="G3284" s="518" t="s">
        <v>122</v>
      </c>
      <c r="H3284" s="518" t="s">
        <v>325</v>
      </c>
      <c r="I3284" s="518">
        <v>236851</v>
      </c>
    </row>
    <row r="3285" spans="1:9" x14ac:dyDescent="0.2">
      <c r="A3285" s="518" t="s">
        <v>325</v>
      </c>
      <c r="B3285" s="518">
        <v>236869</v>
      </c>
      <c r="C3285" s="518" t="s">
        <v>2660</v>
      </c>
      <c r="D3285" s="518" t="s">
        <v>5215</v>
      </c>
      <c r="E3285" s="859">
        <v>27</v>
      </c>
      <c r="F3285" s="859">
        <v>25</v>
      </c>
      <c r="G3285" s="518" t="s">
        <v>122</v>
      </c>
      <c r="H3285" s="518" t="s">
        <v>325</v>
      </c>
      <c r="I3285" s="518">
        <v>236869</v>
      </c>
    </row>
    <row r="3286" spans="1:9" x14ac:dyDescent="0.2">
      <c r="A3286" s="518" t="s">
        <v>203</v>
      </c>
      <c r="B3286" s="518">
        <v>236877</v>
      </c>
      <c r="C3286" s="518" t="s">
        <v>2660</v>
      </c>
      <c r="D3286" s="518" t="s">
        <v>615</v>
      </c>
      <c r="E3286" s="859">
        <v>32</v>
      </c>
      <c r="F3286" s="859">
        <v>32</v>
      </c>
      <c r="G3286" s="518" t="s">
        <v>122</v>
      </c>
      <c r="H3286" s="518" t="s">
        <v>203</v>
      </c>
      <c r="I3286" s="518">
        <v>236877</v>
      </c>
    </row>
    <row r="3287" spans="1:9" x14ac:dyDescent="0.2">
      <c r="A3287" s="518" t="s">
        <v>325</v>
      </c>
      <c r="B3287" s="518">
        <v>236885</v>
      </c>
      <c r="C3287" s="518" t="s">
        <v>2660</v>
      </c>
      <c r="D3287" s="518" t="s">
        <v>1414</v>
      </c>
      <c r="E3287" s="859">
        <v>31</v>
      </c>
      <c r="F3287" s="859">
        <v>28</v>
      </c>
      <c r="G3287" s="518" t="s">
        <v>122</v>
      </c>
      <c r="H3287" s="518" t="s">
        <v>325</v>
      </c>
      <c r="I3287" s="518">
        <v>236885</v>
      </c>
    </row>
    <row r="3288" spans="1:9" x14ac:dyDescent="0.2">
      <c r="A3288" s="518" t="s">
        <v>325</v>
      </c>
      <c r="B3288" s="518">
        <v>236893</v>
      </c>
      <c r="C3288" s="518" t="s">
        <v>2660</v>
      </c>
      <c r="D3288" s="518" t="s">
        <v>1532</v>
      </c>
      <c r="E3288" s="859">
        <v>16</v>
      </c>
      <c r="F3288" s="859">
        <v>15</v>
      </c>
      <c r="G3288" s="518" t="s">
        <v>122</v>
      </c>
      <c r="H3288" s="518" t="s">
        <v>325</v>
      </c>
      <c r="I3288" s="518">
        <v>236893</v>
      </c>
    </row>
    <row r="3289" spans="1:9" x14ac:dyDescent="0.2">
      <c r="A3289" s="518" t="s">
        <v>349</v>
      </c>
      <c r="B3289" s="518">
        <v>236976</v>
      </c>
      <c r="C3289" s="518" t="s">
        <v>2660</v>
      </c>
      <c r="D3289" s="518" t="s">
        <v>387</v>
      </c>
      <c r="E3289" s="859">
        <v>33</v>
      </c>
      <c r="F3289" s="859">
        <v>25</v>
      </c>
      <c r="G3289" s="518" t="s">
        <v>122</v>
      </c>
      <c r="H3289" s="518" t="s">
        <v>349</v>
      </c>
      <c r="I3289" s="518">
        <v>236976</v>
      </c>
    </row>
    <row r="3290" spans="1:9" x14ac:dyDescent="0.2">
      <c r="A3290" s="518" t="s">
        <v>351</v>
      </c>
      <c r="B3290" s="518">
        <v>237024</v>
      </c>
      <c r="C3290" s="518" t="s">
        <v>2660</v>
      </c>
      <c r="D3290" s="518" t="s">
        <v>5027</v>
      </c>
      <c r="E3290" s="859">
        <v>28</v>
      </c>
      <c r="F3290" s="859">
        <v>28</v>
      </c>
      <c r="G3290" s="518" t="s">
        <v>122</v>
      </c>
      <c r="H3290" s="518" t="s">
        <v>351</v>
      </c>
      <c r="I3290" s="518">
        <v>237024</v>
      </c>
    </row>
    <row r="3291" spans="1:9" x14ac:dyDescent="0.2">
      <c r="A3291" s="518" t="s">
        <v>344</v>
      </c>
      <c r="B3291" s="518">
        <v>237032</v>
      </c>
      <c r="C3291" s="518" t="s">
        <v>2660</v>
      </c>
      <c r="D3291" s="518" t="s">
        <v>2516</v>
      </c>
      <c r="E3291" s="859">
        <v>30</v>
      </c>
      <c r="F3291" s="859">
        <v>30</v>
      </c>
      <c r="G3291" s="518" t="s">
        <v>122</v>
      </c>
      <c r="H3291" s="518" t="s">
        <v>344</v>
      </c>
      <c r="I3291" s="518">
        <v>237032</v>
      </c>
    </row>
    <row r="3292" spans="1:9" x14ac:dyDescent="0.2">
      <c r="A3292" s="518" t="s">
        <v>344</v>
      </c>
      <c r="B3292" s="518">
        <v>237040</v>
      </c>
      <c r="C3292" s="518" t="s">
        <v>2660</v>
      </c>
      <c r="D3292" s="518" t="s">
        <v>5028</v>
      </c>
      <c r="E3292" s="859">
        <v>31</v>
      </c>
      <c r="F3292" s="859">
        <v>31</v>
      </c>
      <c r="G3292" s="518" t="s">
        <v>122</v>
      </c>
      <c r="H3292" s="518" t="s">
        <v>344</v>
      </c>
      <c r="I3292" s="518">
        <v>237040</v>
      </c>
    </row>
    <row r="3293" spans="1:9" x14ac:dyDescent="0.2">
      <c r="A3293" s="518" t="s">
        <v>279</v>
      </c>
      <c r="B3293" s="518">
        <v>237073</v>
      </c>
      <c r="C3293" s="518" t="s">
        <v>2660</v>
      </c>
      <c r="D3293" s="518" t="s">
        <v>869</v>
      </c>
      <c r="E3293" s="859">
        <v>34</v>
      </c>
      <c r="F3293" s="859">
        <v>15</v>
      </c>
      <c r="G3293" s="518" t="s">
        <v>122</v>
      </c>
      <c r="H3293" s="518" t="s">
        <v>279</v>
      </c>
      <c r="I3293" s="518">
        <v>237073</v>
      </c>
    </row>
    <row r="3294" spans="1:9" x14ac:dyDescent="0.2">
      <c r="A3294" s="518" t="s">
        <v>251</v>
      </c>
      <c r="B3294" s="518">
        <v>237081</v>
      </c>
      <c r="C3294" s="518" t="s">
        <v>2660</v>
      </c>
      <c r="D3294" s="518" t="s">
        <v>720</v>
      </c>
      <c r="E3294" s="859">
        <v>30</v>
      </c>
      <c r="F3294" s="859">
        <v>30</v>
      </c>
      <c r="G3294" s="518" t="s">
        <v>122</v>
      </c>
      <c r="H3294" s="518" t="s">
        <v>251</v>
      </c>
      <c r="I3294" s="518">
        <v>237081</v>
      </c>
    </row>
    <row r="3295" spans="1:9" x14ac:dyDescent="0.2">
      <c r="A3295" s="518" t="s">
        <v>225</v>
      </c>
      <c r="B3295" s="518">
        <v>237107</v>
      </c>
      <c r="C3295" s="518" t="s">
        <v>2660</v>
      </c>
      <c r="D3295" s="518" t="s">
        <v>2526</v>
      </c>
      <c r="E3295" s="859">
        <v>33</v>
      </c>
      <c r="F3295" s="859">
        <v>33</v>
      </c>
      <c r="G3295" s="518" t="s">
        <v>122</v>
      </c>
      <c r="H3295" s="518" t="s">
        <v>225</v>
      </c>
      <c r="I3295" s="518">
        <v>237107</v>
      </c>
    </row>
    <row r="3296" spans="1:9" x14ac:dyDescent="0.2">
      <c r="A3296" s="518" t="s">
        <v>225</v>
      </c>
      <c r="B3296" s="518">
        <v>237115</v>
      </c>
      <c r="C3296" s="518" t="s">
        <v>2660</v>
      </c>
      <c r="D3296" s="518" t="s">
        <v>2496</v>
      </c>
      <c r="E3296" s="859">
        <v>21</v>
      </c>
      <c r="F3296" s="859">
        <v>21</v>
      </c>
      <c r="G3296" s="518" t="s">
        <v>122</v>
      </c>
      <c r="H3296" s="518" t="s">
        <v>225</v>
      </c>
      <c r="I3296" s="518">
        <v>237115</v>
      </c>
    </row>
    <row r="3297" spans="1:9" x14ac:dyDescent="0.2">
      <c r="A3297" s="518" t="s">
        <v>225</v>
      </c>
      <c r="B3297" s="518">
        <v>237131</v>
      </c>
      <c r="C3297" s="518" t="s">
        <v>2660</v>
      </c>
      <c r="D3297" s="518" t="s">
        <v>5029</v>
      </c>
      <c r="E3297" s="859">
        <v>32</v>
      </c>
      <c r="F3297" s="859">
        <v>32</v>
      </c>
      <c r="G3297" s="518" t="s">
        <v>122</v>
      </c>
      <c r="H3297" s="518" t="s">
        <v>225</v>
      </c>
      <c r="I3297" s="518">
        <v>237131</v>
      </c>
    </row>
    <row r="3298" spans="1:9" x14ac:dyDescent="0.2">
      <c r="A3298" s="518" t="s">
        <v>194</v>
      </c>
      <c r="B3298" s="518">
        <v>237222</v>
      </c>
      <c r="C3298" s="518" t="s">
        <v>2660</v>
      </c>
      <c r="D3298" s="518" t="s">
        <v>1322</v>
      </c>
      <c r="E3298" s="859">
        <v>30</v>
      </c>
      <c r="F3298" s="859">
        <v>0</v>
      </c>
      <c r="G3298" s="518" t="s">
        <v>122</v>
      </c>
      <c r="H3298" s="518" t="s">
        <v>194</v>
      </c>
      <c r="I3298" s="518">
        <v>237222</v>
      </c>
    </row>
    <row r="3299" spans="1:9" x14ac:dyDescent="0.2">
      <c r="A3299" s="518" t="s">
        <v>194</v>
      </c>
      <c r="B3299" s="518">
        <v>237230</v>
      </c>
      <c r="C3299" s="518" t="s">
        <v>2660</v>
      </c>
      <c r="D3299" s="518" t="s">
        <v>3320</v>
      </c>
      <c r="E3299" s="859">
        <v>21</v>
      </c>
      <c r="F3299" s="859">
        <v>0</v>
      </c>
      <c r="G3299" s="518" t="s">
        <v>122</v>
      </c>
      <c r="H3299" s="518" t="s">
        <v>194</v>
      </c>
      <c r="I3299" s="518">
        <v>237230</v>
      </c>
    </row>
    <row r="3300" spans="1:9" x14ac:dyDescent="0.2">
      <c r="A3300" s="518" t="s">
        <v>321</v>
      </c>
      <c r="B3300" s="518">
        <v>237412</v>
      </c>
      <c r="C3300" s="518" t="s">
        <v>2660</v>
      </c>
      <c r="D3300" s="518" t="s">
        <v>1167</v>
      </c>
      <c r="E3300" s="859">
        <v>22</v>
      </c>
      <c r="F3300" s="859">
        <v>20</v>
      </c>
      <c r="G3300" s="518" t="s">
        <v>122</v>
      </c>
      <c r="H3300" s="518" t="s">
        <v>321</v>
      </c>
      <c r="I3300" s="518">
        <v>237412</v>
      </c>
    </row>
    <row r="3301" spans="1:9" x14ac:dyDescent="0.2">
      <c r="A3301" s="518" t="s">
        <v>190</v>
      </c>
      <c r="B3301" s="518">
        <v>237453</v>
      </c>
      <c r="C3301" s="518" t="s">
        <v>2660</v>
      </c>
      <c r="D3301" s="518" t="s">
        <v>8822</v>
      </c>
      <c r="E3301" s="859">
        <v>21</v>
      </c>
      <c r="F3301" s="859">
        <v>21</v>
      </c>
      <c r="G3301" s="518" t="s">
        <v>128</v>
      </c>
      <c r="H3301" s="518" t="s">
        <v>190</v>
      </c>
      <c r="I3301" s="518">
        <v>237453</v>
      </c>
    </row>
    <row r="3302" spans="1:9" x14ac:dyDescent="0.2">
      <c r="A3302" s="518" t="s">
        <v>154</v>
      </c>
      <c r="B3302" s="518">
        <v>237495</v>
      </c>
      <c r="C3302" s="518" t="s">
        <v>2660</v>
      </c>
      <c r="D3302" s="518" t="s">
        <v>3614</v>
      </c>
      <c r="E3302" s="859">
        <v>35</v>
      </c>
      <c r="F3302" s="859">
        <v>35</v>
      </c>
      <c r="G3302" s="518" t="s">
        <v>122</v>
      </c>
      <c r="H3302" s="518" t="s">
        <v>154</v>
      </c>
      <c r="I3302" s="518">
        <v>237495</v>
      </c>
    </row>
    <row r="3303" spans="1:9" x14ac:dyDescent="0.2">
      <c r="A3303" s="518" t="s">
        <v>256</v>
      </c>
      <c r="B3303" s="518">
        <v>237503</v>
      </c>
      <c r="C3303" s="518" t="s">
        <v>2660</v>
      </c>
      <c r="D3303" s="518" t="s">
        <v>8181</v>
      </c>
      <c r="E3303" s="859">
        <v>30</v>
      </c>
      <c r="F3303" s="859">
        <v>30</v>
      </c>
      <c r="G3303" s="518" t="s">
        <v>122</v>
      </c>
      <c r="H3303" s="518" t="s">
        <v>256</v>
      </c>
      <c r="I3303" s="518">
        <v>237503</v>
      </c>
    </row>
    <row r="3304" spans="1:9" x14ac:dyDescent="0.2">
      <c r="A3304" s="518" t="s">
        <v>232</v>
      </c>
      <c r="B3304" s="518">
        <v>237545</v>
      </c>
      <c r="C3304" s="518" t="s">
        <v>2660</v>
      </c>
      <c r="D3304" s="518" t="s">
        <v>796</v>
      </c>
      <c r="E3304" s="859">
        <v>17</v>
      </c>
      <c r="F3304" s="859">
        <v>17</v>
      </c>
      <c r="G3304" s="518" t="s">
        <v>122</v>
      </c>
      <c r="H3304" s="518" t="s">
        <v>232</v>
      </c>
      <c r="I3304" s="518">
        <v>237545</v>
      </c>
    </row>
    <row r="3305" spans="1:9" x14ac:dyDescent="0.2">
      <c r="A3305" s="518" t="s">
        <v>232</v>
      </c>
      <c r="B3305" s="518">
        <v>237560</v>
      </c>
      <c r="C3305" s="518" t="s">
        <v>2660</v>
      </c>
      <c r="D3305" s="518" t="s">
        <v>678</v>
      </c>
      <c r="E3305" s="859">
        <v>31</v>
      </c>
      <c r="F3305" s="859">
        <v>31</v>
      </c>
      <c r="G3305" s="518" t="s">
        <v>122</v>
      </c>
      <c r="H3305" s="518" t="s">
        <v>232</v>
      </c>
      <c r="I3305" s="518">
        <v>237560</v>
      </c>
    </row>
    <row r="3306" spans="1:9" x14ac:dyDescent="0.2">
      <c r="A3306" s="518" t="s">
        <v>244</v>
      </c>
      <c r="B3306" s="518">
        <v>237602</v>
      </c>
      <c r="C3306" s="518" t="s">
        <v>2660</v>
      </c>
      <c r="D3306" s="518" t="s">
        <v>8823</v>
      </c>
      <c r="E3306" s="859">
        <v>33</v>
      </c>
      <c r="F3306" s="859">
        <v>30</v>
      </c>
      <c r="G3306" s="518" t="s">
        <v>122</v>
      </c>
      <c r="H3306" s="518" t="s">
        <v>244</v>
      </c>
      <c r="I3306" s="518">
        <v>237602</v>
      </c>
    </row>
    <row r="3307" spans="1:9" x14ac:dyDescent="0.2">
      <c r="A3307" s="518" t="s">
        <v>232</v>
      </c>
      <c r="B3307" s="518">
        <v>237628</v>
      </c>
      <c r="C3307" s="518" t="s">
        <v>2660</v>
      </c>
      <c r="D3307" s="518" t="s">
        <v>933</v>
      </c>
      <c r="E3307" s="859">
        <v>31</v>
      </c>
      <c r="F3307" s="859">
        <v>31</v>
      </c>
      <c r="G3307" s="518" t="s">
        <v>122</v>
      </c>
      <c r="H3307" s="518" t="s">
        <v>232</v>
      </c>
      <c r="I3307" s="518">
        <v>237628</v>
      </c>
    </row>
    <row r="3308" spans="1:9" x14ac:dyDescent="0.2">
      <c r="A3308" s="518" t="s">
        <v>158</v>
      </c>
      <c r="B3308" s="518">
        <v>237644</v>
      </c>
      <c r="C3308" s="518" t="s">
        <v>2660</v>
      </c>
      <c r="D3308" s="518" t="s">
        <v>886</v>
      </c>
      <c r="E3308" s="859">
        <v>19</v>
      </c>
      <c r="F3308" s="859">
        <v>0</v>
      </c>
      <c r="G3308" s="518" t="s">
        <v>122</v>
      </c>
      <c r="H3308" s="518" t="s">
        <v>158</v>
      </c>
      <c r="I3308" s="518">
        <v>237644</v>
      </c>
    </row>
    <row r="3309" spans="1:9" x14ac:dyDescent="0.2">
      <c r="A3309" s="518" t="s">
        <v>279</v>
      </c>
      <c r="B3309" s="518">
        <v>237677</v>
      </c>
      <c r="C3309" s="518" t="s">
        <v>2660</v>
      </c>
      <c r="D3309" s="518" t="s">
        <v>994</v>
      </c>
      <c r="E3309" s="859">
        <v>33</v>
      </c>
      <c r="F3309" s="859">
        <v>33</v>
      </c>
      <c r="G3309" s="518" t="s">
        <v>122</v>
      </c>
      <c r="H3309" s="518" t="s">
        <v>279</v>
      </c>
      <c r="I3309" s="518">
        <v>237677</v>
      </c>
    </row>
    <row r="3310" spans="1:9" x14ac:dyDescent="0.2">
      <c r="A3310" s="518" t="s">
        <v>243</v>
      </c>
      <c r="B3310" s="518">
        <v>237685</v>
      </c>
      <c r="C3310" s="518" t="s">
        <v>2660</v>
      </c>
      <c r="D3310" s="518" t="s">
        <v>5140</v>
      </c>
      <c r="E3310" s="859">
        <v>31</v>
      </c>
      <c r="F3310" s="859">
        <v>5</v>
      </c>
      <c r="G3310" s="518" t="s">
        <v>122</v>
      </c>
      <c r="H3310" s="518" t="s">
        <v>243</v>
      </c>
      <c r="I3310" s="518">
        <v>195198</v>
      </c>
    </row>
    <row r="3311" spans="1:9" x14ac:dyDescent="0.2">
      <c r="A3311" s="518" t="s">
        <v>230</v>
      </c>
      <c r="B3311" s="518">
        <v>237750</v>
      </c>
      <c r="C3311" s="518" t="s">
        <v>2660</v>
      </c>
      <c r="D3311" s="518" t="s">
        <v>6737</v>
      </c>
      <c r="E3311" s="859">
        <v>33</v>
      </c>
      <c r="F3311" s="859">
        <v>19</v>
      </c>
      <c r="G3311" s="518" t="s">
        <v>122</v>
      </c>
      <c r="H3311" s="518" t="s">
        <v>230</v>
      </c>
      <c r="I3311" s="518">
        <v>104042</v>
      </c>
    </row>
    <row r="3312" spans="1:9" x14ac:dyDescent="0.2">
      <c r="A3312" s="518" t="s">
        <v>155</v>
      </c>
      <c r="B3312" s="518">
        <v>237768</v>
      </c>
      <c r="C3312" s="518" t="s">
        <v>2660</v>
      </c>
      <c r="D3312" s="518" t="s">
        <v>8824</v>
      </c>
      <c r="E3312" s="859">
        <v>32</v>
      </c>
      <c r="F3312" s="859">
        <v>0</v>
      </c>
      <c r="G3312" s="518" t="s">
        <v>122</v>
      </c>
      <c r="H3312" s="518" t="s">
        <v>155</v>
      </c>
      <c r="I3312" s="518">
        <v>237768</v>
      </c>
    </row>
    <row r="3313" spans="1:9" x14ac:dyDescent="0.2">
      <c r="A3313" s="518" t="s">
        <v>155</v>
      </c>
      <c r="B3313" s="518">
        <v>237776</v>
      </c>
      <c r="C3313" s="518" t="s">
        <v>2660</v>
      </c>
      <c r="D3313" s="518" t="s">
        <v>8824</v>
      </c>
      <c r="E3313" s="859">
        <v>35</v>
      </c>
      <c r="F3313" s="859">
        <v>0</v>
      </c>
      <c r="G3313" s="518" t="s">
        <v>122</v>
      </c>
      <c r="H3313" s="518" t="s">
        <v>155</v>
      </c>
      <c r="I3313" s="518">
        <v>237776</v>
      </c>
    </row>
    <row r="3314" spans="1:9" x14ac:dyDescent="0.2">
      <c r="A3314" s="518" t="s">
        <v>383</v>
      </c>
      <c r="B3314" s="518">
        <v>237800</v>
      </c>
      <c r="C3314" s="518" t="s">
        <v>2660</v>
      </c>
      <c r="D3314" s="518" t="s">
        <v>1998</v>
      </c>
      <c r="E3314" s="859">
        <v>36</v>
      </c>
      <c r="F3314" s="859">
        <v>25</v>
      </c>
      <c r="G3314" s="518" t="s">
        <v>122</v>
      </c>
      <c r="H3314" s="518" t="s">
        <v>383</v>
      </c>
      <c r="I3314" s="518">
        <v>237800</v>
      </c>
    </row>
    <row r="3315" spans="1:9" x14ac:dyDescent="0.2">
      <c r="A3315" s="518" t="s">
        <v>383</v>
      </c>
      <c r="B3315" s="518">
        <v>237818</v>
      </c>
      <c r="C3315" s="518" t="s">
        <v>2660</v>
      </c>
      <c r="D3315" s="518" t="s">
        <v>7478</v>
      </c>
      <c r="E3315" s="859">
        <v>36</v>
      </c>
      <c r="F3315" s="859">
        <v>25</v>
      </c>
      <c r="G3315" s="518" t="s">
        <v>122</v>
      </c>
      <c r="H3315" s="518" t="s">
        <v>383</v>
      </c>
      <c r="I3315" s="518">
        <v>237818</v>
      </c>
    </row>
    <row r="3316" spans="1:9" x14ac:dyDescent="0.2">
      <c r="A3316" s="518" t="s">
        <v>316</v>
      </c>
      <c r="B3316" s="518">
        <v>237834</v>
      </c>
      <c r="C3316" s="518" t="s">
        <v>2660</v>
      </c>
      <c r="D3316" s="518" t="s">
        <v>4060</v>
      </c>
      <c r="E3316" s="859">
        <v>34</v>
      </c>
      <c r="F3316" s="859">
        <v>21</v>
      </c>
      <c r="G3316" s="518" t="s">
        <v>122</v>
      </c>
      <c r="H3316" s="518" t="s">
        <v>316</v>
      </c>
      <c r="I3316" s="518">
        <v>237834</v>
      </c>
    </row>
    <row r="3317" spans="1:9" x14ac:dyDescent="0.2">
      <c r="A3317" s="518" t="s">
        <v>316</v>
      </c>
      <c r="B3317" s="518">
        <v>237842</v>
      </c>
      <c r="C3317" s="518" t="s">
        <v>2660</v>
      </c>
      <c r="D3317" s="518" t="s">
        <v>6738</v>
      </c>
      <c r="E3317" s="859">
        <v>29</v>
      </c>
      <c r="F3317" s="859">
        <v>15</v>
      </c>
      <c r="G3317" s="518" t="s">
        <v>122</v>
      </c>
      <c r="H3317" s="518" t="s">
        <v>316</v>
      </c>
      <c r="I3317" s="518">
        <v>237842</v>
      </c>
    </row>
    <row r="3318" spans="1:9" x14ac:dyDescent="0.2">
      <c r="A3318" s="518" t="s">
        <v>393</v>
      </c>
      <c r="B3318" s="518">
        <v>237859</v>
      </c>
      <c r="C3318" s="518" t="s">
        <v>2660</v>
      </c>
      <c r="D3318" s="518" t="s">
        <v>3738</v>
      </c>
      <c r="E3318" s="859">
        <v>24</v>
      </c>
      <c r="F3318" s="859">
        <v>0</v>
      </c>
      <c r="G3318" s="518" t="s">
        <v>122</v>
      </c>
      <c r="H3318" s="518" t="s">
        <v>393</v>
      </c>
      <c r="I3318" s="518">
        <v>237859</v>
      </c>
    </row>
    <row r="3319" spans="1:9" x14ac:dyDescent="0.2">
      <c r="A3319" s="518" t="s">
        <v>393</v>
      </c>
      <c r="B3319" s="518">
        <v>237867</v>
      </c>
      <c r="C3319" s="518" t="s">
        <v>2660</v>
      </c>
      <c r="D3319" s="518" t="s">
        <v>3738</v>
      </c>
      <c r="E3319" s="859">
        <v>25</v>
      </c>
      <c r="F3319" s="859">
        <v>0</v>
      </c>
      <c r="G3319" s="518" t="s">
        <v>122</v>
      </c>
      <c r="H3319" s="518" t="s">
        <v>393</v>
      </c>
      <c r="I3319" s="518">
        <v>237867</v>
      </c>
    </row>
    <row r="3320" spans="1:9" x14ac:dyDescent="0.2">
      <c r="A3320" s="518" t="s">
        <v>185</v>
      </c>
      <c r="B3320" s="518">
        <v>237883</v>
      </c>
      <c r="C3320" s="518" t="s">
        <v>2660</v>
      </c>
      <c r="D3320" s="518" t="s">
        <v>670</v>
      </c>
      <c r="E3320" s="859">
        <v>25</v>
      </c>
      <c r="F3320" s="859">
        <v>25</v>
      </c>
      <c r="G3320" s="518" t="s">
        <v>122</v>
      </c>
      <c r="H3320" s="518" t="s">
        <v>185</v>
      </c>
      <c r="I3320" s="518">
        <v>237883</v>
      </c>
    </row>
    <row r="3321" spans="1:9" x14ac:dyDescent="0.2">
      <c r="A3321" s="518" t="s">
        <v>372</v>
      </c>
      <c r="B3321" s="518">
        <v>237925</v>
      </c>
      <c r="C3321" s="518" t="s">
        <v>2660</v>
      </c>
      <c r="D3321" s="518" t="s">
        <v>1132</v>
      </c>
      <c r="E3321" s="859">
        <v>34</v>
      </c>
      <c r="F3321" s="859">
        <v>0</v>
      </c>
      <c r="G3321" s="518" t="s">
        <v>122</v>
      </c>
      <c r="H3321" s="518" t="s">
        <v>372</v>
      </c>
      <c r="I3321" s="518">
        <v>237925</v>
      </c>
    </row>
    <row r="3322" spans="1:9" x14ac:dyDescent="0.2">
      <c r="A3322" s="518" t="s">
        <v>372</v>
      </c>
      <c r="B3322" s="518">
        <v>237933</v>
      </c>
      <c r="C3322" s="518" t="s">
        <v>2660</v>
      </c>
      <c r="D3322" s="518" t="s">
        <v>1572</v>
      </c>
      <c r="E3322" s="859">
        <v>35</v>
      </c>
      <c r="F3322" s="859">
        <v>24</v>
      </c>
      <c r="G3322" s="518" t="s">
        <v>122</v>
      </c>
      <c r="H3322" s="518" t="s">
        <v>372</v>
      </c>
      <c r="I3322" s="518">
        <v>237933</v>
      </c>
    </row>
    <row r="3323" spans="1:9" x14ac:dyDescent="0.2">
      <c r="A3323" s="518" t="s">
        <v>372</v>
      </c>
      <c r="B3323" s="518">
        <v>237941</v>
      </c>
      <c r="C3323" s="518" t="s">
        <v>2660</v>
      </c>
      <c r="D3323" s="518" t="s">
        <v>8825</v>
      </c>
      <c r="E3323" s="859">
        <v>32</v>
      </c>
      <c r="F3323" s="859">
        <v>0</v>
      </c>
      <c r="G3323" s="518" t="s">
        <v>122</v>
      </c>
      <c r="H3323" s="518" t="s">
        <v>372</v>
      </c>
      <c r="I3323" s="518">
        <v>237941</v>
      </c>
    </row>
    <row r="3324" spans="1:9" x14ac:dyDescent="0.2">
      <c r="A3324" s="518" t="s">
        <v>372</v>
      </c>
      <c r="B3324" s="518">
        <v>237958</v>
      </c>
      <c r="C3324" s="518" t="s">
        <v>2660</v>
      </c>
      <c r="D3324" s="518" t="s">
        <v>5086</v>
      </c>
      <c r="E3324" s="859">
        <v>36</v>
      </c>
      <c r="F3324" s="859">
        <v>0</v>
      </c>
      <c r="G3324" s="518" t="s">
        <v>122</v>
      </c>
      <c r="H3324" s="518" t="s">
        <v>372</v>
      </c>
      <c r="I3324" s="518">
        <v>237958</v>
      </c>
    </row>
    <row r="3325" spans="1:9" x14ac:dyDescent="0.2">
      <c r="A3325" s="518" t="s">
        <v>396</v>
      </c>
      <c r="B3325" s="518">
        <v>237966</v>
      </c>
      <c r="C3325" s="518" t="s">
        <v>2660</v>
      </c>
      <c r="D3325" s="518" t="s">
        <v>3681</v>
      </c>
      <c r="E3325" s="859">
        <v>35</v>
      </c>
      <c r="F3325" s="859">
        <v>27</v>
      </c>
      <c r="G3325" s="518" t="s">
        <v>122</v>
      </c>
      <c r="H3325" s="518" t="s">
        <v>396</v>
      </c>
      <c r="I3325" s="518">
        <v>237966</v>
      </c>
    </row>
    <row r="3326" spans="1:9" x14ac:dyDescent="0.2">
      <c r="A3326" s="518" t="s">
        <v>262</v>
      </c>
      <c r="B3326" s="518">
        <v>238204</v>
      </c>
      <c r="C3326" s="518" t="s">
        <v>2660</v>
      </c>
      <c r="D3326" s="518" t="s">
        <v>5121</v>
      </c>
      <c r="E3326" s="859">
        <v>23</v>
      </c>
      <c r="F3326" s="859">
        <v>22</v>
      </c>
      <c r="G3326" s="518" t="s">
        <v>122</v>
      </c>
      <c r="H3326" s="518" t="s">
        <v>262</v>
      </c>
      <c r="I3326" s="518">
        <v>238204</v>
      </c>
    </row>
    <row r="3327" spans="1:9" x14ac:dyDescent="0.2">
      <c r="A3327" s="518" t="s">
        <v>262</v>
      </c>
      <c r="B3327" s="518">
        <v>238212</v>
      </c>
      <c r="C3327" s="518" t="s">
        <v>2660</v>
      </c>
      <c r="D3327" s="518" t="s">
        <v>867</v>
      </c>
      <c r="E3327" s="859">
        <v>26</v>
      </c>
      <c r="F3327" s="859">
        <v>24</v>
      </c>
      <c r="G3327" s="518" t="s">
        <v>122</v>
      </c>
      <c r="H3327" s="518" t="s">
        <v>262</v>
      </c>
      <c r="I3327" s="518">
        <v>238212</v>
      </c>
    </row>
    <row r="3328" spans="1:9" x14ac:dyDescent="0.2">
      <c r="A3328" s="518" t="s">
        <v>256</v>
      </c>
      <c r="B3328" s="518">
        <v>238246</v>
      </c>
      <c r="C3328" s="518" t="s">
        <v>2660</v>
      </c>
      <c r="D3328" s="518" t="s">
        <v>1228</v>
      </c>
      <c r="E3328" s="859">
        <v>21</v>
      </c>
      <c r="F3328" s="859">
        <v>17</v>
      </c>
      <c r="G3328" s="518" t="s">
        <v>128</v>
      </c>
      <c r="H3328" s="518" t="s">
        <v>256</v>
      </c>
      <c r="I3328" s="518">
        <v>238246</v>
      </c>
    </row>
    <row r="3329" spans="1:9" x14ac:dyDescent="0.2">
      <c r="A3329" s="518" t="s">
        <v>235</v>
      </c>
      <c r="B3329" s="518">
        <v>238287</v>
      </c>
      <c r="C3329" s="518" t="s">
        <v>2660</v>
      </c>
      <c r="D3329" s="518" t="s">
        <v>5147</v>
      </c>
      <c r="E3329" s="859">
        <v>34</v>
      </c>
      <c r="F3329" s="859">
        <v>34</v>
      </c>
      <c r="G3329" s="518" t="s">
        <v>122</v>
      </c>
      <c r="H3329" s="518" t="s">
        <v>235</v>
      </c>
      <c r="I3329" s="518">
        <v>238287</v>
      </c>
    </row>
    <row r="3330" spans="1:9" x14ac:dyDescent="0.2">
      <c r="A3330" s="518" t="s">
        <v>235</v>
      </c>
      <c r="B3330" s="518">
        <v>238295</v>
      </c>
      <c r="C3330" s="518" t="s">
        <v>2660</v>
      </c>
      <c r="D3330" s="518" t="s">
        <v>5148</v>
      </c>
      <c r="E3330" s="859">
        <v>22</v>
      </c>
      <c r="F3330" s="859">
        <v>21</v>
      </c>
      <c r="G3330" s="518" t="s">
        <v>122</v>
      </c>
      <c r="H3330" s="518" t="s">
        <v>235</v>
      </c>
      <c r="I3330" s="518">
        <v>238295</v>
      </c>
    </row>
    <row r="3331" spans="1:9" x14ac:dyDescent="0.2">
      <c r="A3331" s="518" t="s">
        <v>338</v>
      </c>
      <c r="B3331" s="518">
        <v>238378</v>
      </c>
      <c r="C3331" s="518" t="s">
        <v>2660</v>
      </c>
      <c r="D3331" s="518" t="s">
        <v>5149</v>
      </c>
      <c r="E3331" s="859">
        <v>18</v>
      </c>
      <c r="F3331" s="859">
        <v>0</v>
      </c>
      <c r="G3331" s="518" t="s">
        <v>122</v>
      </c>
      <c r="H3331" s="518" t="s">
        <v>338</v>
      </c>
      <c r="I3331" s="518">
        <v>417519</v>
      </c>
    </row>
    <row r="3332" spans="1:9" x14ac:dyDescent="0.2">
      <c r="A3332" s="518" t="s">
        <v>396</v>
      </c>
      <c r="B3332" s="518">
        <v>238402</v>
      </c>
      <c r="C3332" s="518" t="s">
        <v>2660</v>
      </c>
      <c r="D3332" s="518" t="s">
        <v>5187</v>
      </c>
      <c r="E3332" s="859">
        <v>31</v>
      </c>
      <c r="F3332" s="859">
        <v>28</v>
      </c>
      <c r="G3332" s="518" t="s">
        <v>122</v>
      </c>
      <c r="H3332" s="518" t="s">
        <v>396</v>
      </c>
      <c r="I3332" s="518">
        <v>238402</v>
      </c>
    </row>
    <row r="3333" spans="1:9" x14ac:dyDescent="0.2">
      <c r="A3333" s="518" t="s">
        <v>396</v>
      </c>
      <c r="B3333" s="518">
        <v>238428</v>
      </c>
      <c r="C3333" s="518" t="s">
        <v>2660</v>
      </c>
      <c r="D3333" s="518" t="s">
        <v>5188</v>
      </c>
      <c r="E3333" s="859">
        <v>27</v>
      </c>
      <c r="F3333" s="859">
        <v>28</v>
      </c>
      <c r="G3333" s="518" t="s">
        <v>122</v>
      </c>
      <c r="H3333" s="518" t="s">
        <v>396</v>
      </c>
      <c r="I3333" s="518">
        <v>238428</v>
      </c>
    </row>
    <row r="3334" spans="1:9" x14ac:dyDescent="0.2">
      <c r="A3334" s="518" t="s">
        <v>396</v>
      </c>
      <c r="B3334" s="518">
        <v>238436</v>
      </c>
      <c r="C3334" s="518" t="s">
        <v>2660</v>
      </c>
      <c r="D3334" s="518" t="s">
        <v>5204</v>
      </c>
      <c r="E3334" s="859">
        <v>32</v>
      </c>
      <c r="F3334" s="859">
        <v>27</v>
      </c>
      <c r="G3334" s="518" t="s">
        <v>122</v>
      </c>
      <c r="H3334" s="518" t="s">
        <v>396</v>
      </c>
      <c r="I3334" s="518">
        <v>238436</v>
      </c>
    </row>
    <row r="3335" spans="1:9" x14ac:dyDescent="0.2">
      <c r="A3335" s="518" t="s">
        <v>158</v>
      </c>
      <c r="B3335" s="518">
        <v>238576</v>
      </c>
      <c r="C3335" s="518" t="s">
        <v>2660</v>
      </c>
      <c r="D3335" s="518" t="s">
        <v>8479</v>
      </c>
      <c r="E3335" s="859">
        <v>32</v>
      </c>
      <c r="F3335" s="859">
        <v>0</v>
      </c>
      <c r="G3335" s="518" t="s">
        <v>128</v>
      </c>
      <c r="H3335" s="518" t="s">
        <v>158</v>
      </c>
      <c r="I3335" s="518">
        <v>238576</v>
      </c>
    </row>
    <row r="3336" spans="1:9" x14ac:dyDescent="0.2">
      <c r="A3336" s="518" t="s">
        <v>340</v>
      </c>
      <c r="B3336" s="518">
        <v>238675</v>
      </c>
      <c r="C3336" s="518" t="s">
        <v>2660</v>
      </c>
      <c r="D3336" s="518" t="s">
        <v>5223</v>
      </c>
      <c r="E3336" s="859">
        <v>32</v>
      </c>
      <c r="F3336" s="859">
        <v>0</v>
      </c>
      <c r="G3336" s="518" t="s">
        <v>122</v>
      </c>
      <c r="H3336" s="518" t="s">
        <v>340</v>
      </c>
      <c r="I3336" s="518">
        <v>238675</v>
      </c>
    </row>
    <row r="3337" spans="1:9" x14ac:dyDescent="0.2">
      <c r="A3337" s="518" t="s">
        <v>340</v>
      </c>
      <c r="B3337" s="518">
        <v>238683</v>
      </c>
      <c r="C3337" s="518" t="s">
        <v>2660</v>
      </c>
      <c r="D3337" s="518" t="s">
        <v>3446</v>
      </c>
      <c r="E3337" s="859">
        <v>27</v>
      </c>
      <c r="F3337" s="859">
        <v>0</v>
      </c>
      <c r="G3337" s="518" t="s">
        <v>122</v>
      </c>
      <c r="H3337" s="518" t="s">
        <v>340</v>
      </c>
      <c r="I3337" s="518">
        <v>217984</v>
      </c>
    </row>
    <row r="3338" spans="1:9" x14ac:dyDescent="0.2">
      <c r="A3338" s="518" t="s">
        <v>340</v>
      </c>
      <c r="B3338" s="518">
        <v>238691</v>
      </c>
      <c r="C3338" s="518" t="s">
        <v>2660</v>
      </c>
      <c r="D3338" s="518" t="s">
        <v>5224</v>
      </c>
      <c r="E3338" s="859">
        <v>29</v>
      </c>
      <c r="F3338" s="859">
        <v>0</v>
      </c>
      <c r="G3338" s="518" t="s">
        <v>122</v>
      </c>
      <c r="H3338" s="518" t="s">
        <v>340</v>
      </c>
      <c r="I3338" s="518">
        <v>238691</v>
      </c>
    </row>
    <row r="3339" spans="1:9" x14ac:dyDescent="0.2">
      <c r="A3339" s="518" t="s">
        <v>340</v>
      </c>
      <c r="B3339" s="518">
        <v>238717</v>
      </c>
      <c r="C3339" s="518" t="s">
        <v>2660</v>
      </c>
      <c r="D3339" s="518" t="s">
        <v>5225</v>
      </c>
      <c r="E3339" s="859">
        <v>35</v>
      </c>
      <c r="F3339" s="859">
        <v>0</v>
      </c>
      <c r="G3339" s="518" t="s">
        <v>122</v>
      </c>
      <c r="H3339" s="518" t="s">
        <v>340</v>
      </c>
      <c r="I3339" s="518">
        <v>238717</v>
      </c>
    </row>
    <row r="3340" spans="1:9" x14ac:dyDescent="0.2">
      <c r="A3340" s="518" t="s">
        <v>340</v>
      </c>
      <c r="B3340" s="518">
        <v>238725</v>
      </c>
      <c r="C3340" s="518" t="s">
        <v>2660</v>
      </c>
      <c r="D3340" s="518" t="s">
        <v>670</v>
      </c>
      <c r="E3340" s="859">
        <v>33</v>
      </c>
      <c r="F3340" s="859">
        <v>30</v>
      </c>
      <c r="G3340" s="518" t="s">
        <v>122</v>
      </c>
      <c r="H3340" s="518" t="s">
        <v>340</v>
      </c>
      <c r="I3340" s="518">
        <v>238725</v>
      </c>
    </row>
    <row r="3341" spans="1:9" x14ac:dyDescent="0.2">
      <c r="A3341" s="518" t="s">
        <v>220</v>
      </c>
      <c r="B3341" s="518">
        <v>238790</v>
      </c>
      <c r="C3341" s="518" t="s">
        <v>2660</v>
      </c>
      <c r="D3341" s="518" t="s">
        <v>397</v>
      </c>
      <c r="E3341" s="859">
        <v>35</v>
      </c>
      <c r="F3341" s="859">
        <v>0</v>
      </c>
      <c r="G3341" s="518" t="s">
        <v>122</v>
      </c>
      <c r="H3341" s="518" t="s">
        <v>220</v>
      </c>
      <c r="I3341" s="518">
        <v>238790</v>
      </c>
    </row>
    <row r="3342" spans="1:9" x14ac:dyDescent="0.2">
      <c r="A3342" s="518" t="s">
        <v>194</v>
      </c>
      <c r="B3342" s="518">
        <v>238824</v>
      </c>
      <c r="C3342" s="518" t="s">
        <v>2660</v>
      </c>
      <c r="D3342" s="518" t="s">
        <v>607</v>
      </c>
      <c r="E3342" s="859">
        <v>31</v>
      </c>
      <c r="F3342" s="859">
        <v>0</v>
      </c>
      <c r="G3342" s="518" t="s">
        <v>122</v>
      </c>
      <c r="H3342" s="518" t="s">
        <v>194</v>
      </c>
      <c r="I3342" s="518">
        <v>238824</v>
      </c>
    </row>
    <row r="3343" spans="1:9" x14ac:dyDescent="0.2">
      <c r="A3343" s="518" t="s">
        <v>373</v>
      </c>
      <c r="B3343" s="518">
        <v>238857</v>
      </c>
      <c r="C3343" s="518" t="s">
        <v>2660</v>
      </c>
      <c r="D3343" s="518" t="s">
        <v>7006</v>
      </c>
      <c r="E3343" s="859">
        <v>32</v>
      </c>
      <c r="F3343" s="859">
        <v>0</v>
      </c>
      <c r="G3343" s="518" t="s">
        <v>128</v>
      </c>
      <c r="H3343" s="518" t="s">
        <v>373</v>
      </c>
      <c r="I3343" s="518">
        <v>238857</v>
      </c>
    </row>
    <row r="3344" spans="1:9" x14ac:dyDescent="0.2">
      <c r="A3344" s="518" t="s">
        <v>349</v>
      </c>
      <c r="B3344" s="518">
        <v>238873</v>
      </c>
      <c r="C3344" s="518" t="s">
        <v>2660</v>
      </c>
      <c r="D3344" s="518" t="s">
        <v>5026</v>
      </c>
      <c r="E3344" s="859">
        <v>27</v>
      </c>
      <c r="F3344" s="859">
        <v>0</v>
      </c>
      <c r="G3344" s="518" t="s">
        <v>128</v>
      </c>
      <c r="H3344" s="518" t="s">
        <v>349</v>
      </c>
      <c r="I3344" s="518">
        <v>238873</v>
      </c>
    </row>
    <row r="3345" spans="1:9" x14ac:dyDescent="0.2">
      <c r="A3345" s="518" t="s">
        <v>256</v>
      </c>
      <c r="B3345" s="518">
        <v>238923</v>
      </c>
      <c r="C3345" s="518" t="s">
        <v>2660</v>
      </c>
      <c r="D3345" s="518" t="s">
        <v>1342</v>
      </c>
      <c r="E3345" s="859">
        <v>19</v>
      </c>
      <c r="F3345" s="859">
        <v>10</v>
      </c>
      <c r="G3345" s="518" t="s">
        <v>128</v>
      </c>
      <c r="H3345" s="518" t="s">
        <v>256</v>
      </c>
      <c r="I3345" s="518">
        <v>238923</v>
      </c>
    </row>
    <row r="3346" spans="1:9" x14ac:dyDescent="0.2">
      <c r="A3346" s="518" t="s">
        <v>341</v>
      </c>
      <c r="B3346" s="518">
        <v>238949</v>
      </c>
      <c r="C3346" s="518" t="s">
        <v>2660</v>
      </c>
      <c r="D3346" s="518" t="s">
        <v>1128</v>
      </c>
      <c r="E3346" s="859">
        <v>33</v>
      </c>
      <c r="F3346" s="859">
        <v>33</v>
      </c>
      <c r="G3346" s="518" t="s">
        <v>128</v>
      </c>
      <c r="H3346" s="518" t="s">
        <v>341</v>
      </c>
      <c r="I3346" s="518">
        <v>238949</v>
      </c>
    </row>
    <row r="3347" spans="1:9" x14ac:dyDescent="0.2">
      <c r="A3347" s="518" t="s">
        <v>341</v>
      </c>
      <c r="B3347" s="518">
        <v>238956</v>
      </c>
      <c r="C3347" s="518" t="s">
        <v>2660</v>
      </c>
      <c r="D3347" s="518" t="s">
        <v>1342</v>
      </c>
      <c r="E3347" s="859">
        <v>21</v>
      </c>
      <c r="F3347" s="859">
        <v>21</v>
      </c>
      <c r="G3347" s="518" t="s">
        <v>128</v>
      </c>
      <c r="H3347" s="518" t="s">
        <v>341</v>
      </c>
      <c r="I3347" s="518">
        <v>238956</v>
      </c>
    </row>
    <row r="3348" spans="1:9" x14ac:dyDescent="0.2">
      <c r="A3348" s="518" t="s">
        <v>256</v>
      </c>
      <c r="B3348" s="518">
        <v>239020</v>
      </c>
      <c r="C3348" s="518" t="s">
        <v>2660</v>
      </c>
      <c r="D3348" s="518" t="s">
        <v>1342</v>
      </c>
      <c r="E3348" s="859">
        <v>19</v>
      </c>
      <c r="F3348" s="859">
        <v>11</v>
      </c>
      <c r="G3348" s="518" t="s">
        <v>128</v>
      </c>
      <c r="H3348" s="518" t="s">
        <v>256</v>
      </c>
      <c r="I3348" s="518">
        <v>239020</v>
      </c>
    </row>
    <row r="3349" spans="1:9" x14ac:dyDescent="0.2">
      <c r="A3349" s="518" t="s">
        <v>394</v>
      </c>
      <c r="B3349" s="518">
        <v>239111</v>
      </c>
      <c r="C3349" s="518" t="s">
        <v>2660</v>
      </c>
      <c r="D3349" s="518" t="s">
        <v>8826</v>
      </c>
      <c r="E3349" s="859">
        <v>30</v>
      </c>
      <c r="F3349" s="859">
        <v>0</v>
      </c>
      <c r="G3349" s="518" t="s">
        <v>128</v>
      </c>
      <c r="H3349" s="518" t="s">
        <v>394</v>
      </c>
      <c r="I3349" s="518">
        <v>239111</v>
      </c>
    </row>
    <row r="3350" spans="1:9" x14ac:dyDescent="0.2">
      <c r="A3350" s="518" t="s">
        <v>158</v>
      </c>
      <c r="B3350" s="518">
        <v>239137</v>
      </c>
      <c r="C3350" s="518" t="s">
        <v>2660</v>
      </c>
      <c r="D3350" s="518" t="s">
        <v>6739</v>
      </c>
      <c r="E3350" s="859">
        <v>11</v>
      </c>
      <c r="F3350" s="859">
        <v>0</v>
      </c>
      <c r="G3350" s="518" t="s">
        <v>128</v>
      </c>
      <c r="H3350" s="518" t="s">
        <v>158</v>
      </c>
      <c r="I3350" s="518">
        <v>239137</v>
      </c>
    </row>
    <row r="3351" spans="1:9" x14ac:dyDescent="0.2">
      <c r="A3351" s="518" t="s">
        <v>343</v>
      </c>
      <c r="B3351" s="518">
        <v>239236</v>
      </c>
      <c r="C3351" s="518" t="s">
        <v>2660</v>
      </c>
      <c r="D3351" s="518" t="s">
        <v>496</v>
      </c>
      <c r="E3351" s="859">
        <v>35</v>
      </c>
      <c r="F3351" s="859">
        <v>21</v>
      </c>
      <c r="G3351" s="518" t="s">
        <v>122</v>
      </c>
      <c r="H3351" s="518" t="s">
        <v>343</v>
      </c>
      <c r="I3351" s="518">
        <v>239236</v>
      </c>
    </row>
    <row r="3352" spans="1:9" x14ac:dyDescent="0.2">
      <c r="A3352" s="518" t="s">
        <v>353</v>
      </c>
      <c r="B3352" s="518">
        <v>239251</v>
      </c>
      <c r="C3352" s="518" t="s">
        <v>2660</v>
      </c>
      <c r="D3352" s="518" t="s">
        <v>5108</v>
      </c>
      <c r="E3352" s="859">
        <v>34</v>
      </c>
      <c r="F3352" s="859">
        <v>28</v>
      </c>
      <c r="G3352" s="518" t="s">
        <v>122</v>
      </c>
      <c r="H3352" s="518" t="s">
        <v>353</v>
      </c>
      <c r="I3352" s="518">
        <v>239251</v>
      </c>
    </row>
    <row r="3353" spans="1:9" x14ac:dyDescent="0.2">
      <c r="A3353" s="518" t="s">
        <v>190</v>
      </c>
      <c r="B3353" s="518">
        <v>239343</v>
      </c>
      <c r="C3353" s="518" t="s">
        <v>2660</v>
      </c>
      <c r="D3353" s="518" t="s">
        <v>8827</v>
      </c>
      <c r="E3353" s="859">
        <v>10</v>
      </c>
      <c r="F3353" s="859">
        <v>0</v>
      </c>
      <c r="G3353" s="518" t="s">
        <v>128</v>
      </c>
      <c r="H3353" s="518" t="s">
        <v>190</v>
      </c>
      <c r="I3353" s="518">
        <v>239343</v>
      </c>
    </row>
    <row r="3354" spans="1:9" x14ac:dyDescent="0.2">
      <c r="A3354" s="518" t="s">
        <v>372</v>
      </c>
      <c r="B3354" s="518">
        <v>239384</v>
      </c>
      <c r="C3354" s="518" t="s">
        <v>2660</v>
      </c>
      <c r="D3354" s="518" t="s">
        <v>1062</v>
      </c>
      <c r="E3354" s="859">
        <v>24</v>
      </c>
      <c r="F3354" s="859">
        <v>0</v>
      </c>
      <c r="G3354" s="518" t="s">
        <v>122</v>
      </c>
      <c r="H3354" s="518" t="s">
        <v>372</v>
      </c>
      <c r="I3354" s="518">
        <v>239384</v>
      </c>
    </row>
    <row r="3355" spans="1:9" x14ac:dyDescent="0.2">
      <c r="A3355" s="518" t="s">
        <v>181</v>
      </c>
      <c r="B3355" s="518">
        <v>239590</v>
      </c>
      <c r="C3355" s="518" t="s">
        <v>2660</v>
      </c>
      <c r="D3355" s="518" t="s">
        <v>5189</v>
      </c>
      <c r="E3355" s="859">
        <v>15</v>
      </c>
      <c r="F3355" s="859">
        <v>12</v>
      </c>
      <c r="G3355" s="518" t="s">
        <v>128</v>
      </c>
      <c r="H3355" s="518" t="s">
        <v>181</v>
      </c>
      <c r="I3355" s="518">
        <v>239590</v>
      </c>
    </row>
    <row r="3356" spans="1:9" x14ac:dyDescent="0.2">
      <c r="A3356" s="518" t="s">
        <v>393</v>
      </c>
      <c r="B3356" s="518">
        <v>239608</v>
      </c>
      <c r="C3356" s="518" t="s">
        <v>2660</v>
      </c>
      <c r="D3356" s="518" t="s">
        <v>5190</v>
      </c>
      <c r="E3356" s="859">
        <v>20</v>
      </c>
      <c r="F3356" s="859">
        <v>0</v>
      </c>
      <c r="G3356" s="518" t="s">
        <v>122</v>
      </c>
      <c r="H3356" s="518" t="s">
        <v>393</v>
      </c>
      <c r="I3356" s="518">
        <v>239608</v>
      </c>
    </row>
    <row r="3357" spans="1:9" x14ac:dyDescent="0.2">
      <c r="A3357" s="518" t="s">
        <v>381</v>
      </c>
      <c r="B3357" s="518">
        <v>239731</v>
      </c>
      <c r="C3357" s="518" t="s">
        <v>2660</v>
      </c>
      <c r="D3357" s="518" t="s">
        <v>666</v>
      </c>
      <c r="E3357" s="859">
        <v>32</v>
      </c>
      <c r="F3357" s="859">
        <v>31</v>
      </c>
      <c r="G3357" s="518" t="s">
        <v>122</v>
      </c>
      <c r="H3357" s="518" t="s">
        <v>381</v>
      </c>
      <c r="I3357" s="518">
        <v>239731</v>
      </c>
    </row>
    <row r="3358" spans="1:9" x14ac:dyDescent="0.2">
      <c r="A3358" s="518" t="s">
        <v>381</v>
      </c>
      <c r="B3358" s="518">
        <v>239764</v>
      </c>
      <c r="C3358" s="518" t="s">
        <v>2660</v>
      </c>
      <c r="D3358" s="518" t="s">
        <v>534</v>
      </c>
      <c r="E3358" s="859">
        <v>25</v>
      </c>
      <c r="F3358" s="859">
        <v>25</v>
      </c>
      <c r="G3358" s="518" t="s">
        <v>122</v>
      </c>
      <c r="H3358" s="518" t="s">
        <v>381</v>
      </c>
      <c r="I3358" s="518">
        <v>239764</v>
      </c>
    </row>
    <row r="3359" spans="1:9" x14ac:dyDescent="0.2">
      <c r="A3359" s="518" t="s">
        <v>393</v>
      </c>
      <c r="B3359" s="518">
        <v>239780</v>
      </c>
      <c r="C3359" s="518" t="s">
        <v>2660</v>
      </c>
      <c r="D3359" s="518" t="s">
        <v>1354</v>
      </c>
      <c r="E3359" s="859">
        <v>34</v>
      </c>
      <c r="F3359" s="859">
        <v>0</v>
      </c>
      <c r="G3359" s="518" t="s">
        <v>122</v>
      </c>
      <c r="H3359" s="518" t="s">
        <v>393</v>
      </c>
      <c r="I3359" s="518">
        <v>239780</v>
      </c>
    </row>
    <row r="3360" spans="1:9" x14ac:dyDescent="0.2">
      <c r="A3360" s="518" t="s">
        <v>358</v>
      </c>
      <c r="B3360" s="518">
        <v>239798</v>
      </c>
      <c r="C3360" s="518" t="s">
        <v>2660</v>
      </c>
      <c r="D3360" s="518" t="s">
        <v>8828</v>
      </c>
      <c r="E3360" s="859">
        <v>32</v>
      </c>
      <c r="F3360" s="859">
        <v>0</v>
      </c>
      <c r="G3360" s="518" t="s">
        <v>128</v>
      </c>
      <c r="H3360" s="518" t="s">
        <v>358</v>
      </c>
      <c r="I3360" s="518">
        <v>239798</v>
      </c>
    </row>
    <row r="3361" spans="1:9" x14ac:dyDescent="0.2">
      <c r="A3361" s="518" t="s">
        <v>394</v>
      </c>
      <c r="B3361" s="518">
        <v>239806</v>
      </c>
      <c r="C3361" s="518" t="s">
        <v>2660</v>
      </c>
      <c r="D3361" s="518" t="s">
        <v>8829</v>
      </c>
      <c r="E3361" s="859">
        <v>17</v>
      </c>
      <c r="F3361" s="859">
        <v>0</v>
      </c>
      <c r="G3361" s="518" t="s">
        <v>128</v>
      </c>
      <c r="H3361" s="518" t="s">
        <v>394</v>
      </c>
      <c r="I3361" s="518">
        <v>239806</v>
      </c>
    </row>
    <row r="3362" spans="1:9" x14ac:dyDescent="0.2">
      <c r="A3362" s="518" t="s">
        <v>232</v>
      </c>
      <c r="B3362" s="518">
        <v>239939</v>
      </c>
      <c r="C3362" s="518" t="s">
        <v>2660</v>
      </c>
      <c r="D3362" s="518" t="s">
        <v>515</v>
      </c>
      <c r="E3362" s="859">
        <v>22</v>
      </c>
      <c r="F3362" s="859">
        <v>22</v>
      </c>
      <c r="G3362" s="518" t="s">
        <v>122</v>
      </c>
      <c r="H3362" s="518" t="s">
        <v>232</v>
      </c>
      <c r="I3362" s="518">
        <v>239939</v>
      </c>
    </row>
    <row r="3363" spans="1:9" x14ac:dyDescent="0.2">
      <c r="A3363" s="518" t="s">
        <v>322</v>
      </c>
      <c r="B3363" s="518">
        <v>240382</v>
      </c>
      <c r="C3363" s="518" t="s">
        <v>2660</v>
      </c>
      <c r="D3363" s="518" t="s">
        <v>717</v>
      </c>
      <c r="E3363" s="859">
        <v>35</v>
      </c>
      <c r="F3363" s="859">
        <v>32</v>
      </c>
      <c r="G3363" s="518" t="s">
        <v>122</v>
      </c>
      <c r="H3363" s="518" t="s">
        <v>322</v>
      </c>
      <c r="I3363" s="518">
        <v>240382</v>
      </c>
    </row>
    <row r="3364" spans="1:9" x14ac:dyDescent="0.2">
      <c r="A3364" s="518" t="s">
        <v>322</v>
      </c>
      <c r="B3364" s="518">
        <v>240390</v>
      </c>
      <c r="C3364" s="518" t="s">
        <v>2660</v>
      </c>
      <c r="D3364" s="518" t="s">
        <v>3444</v>
      </c>
      <c r="E3364" s="859">
        <v>34</v>
      </c>
      <c r="F3364" s="859">
        <v>22</v>
      </c>
      <c r="G3364" s="518" t="s">
        <v>122</v>
      </c>
      <c r="H3364" s="518" t="s">
        <v>322</v>
      </c>
      <c r="I3364" s="518">
        <v>240390</v>
      </c>
    </row>
    <row r="3365" spans="1:9" x14ac:dyDescent="0.2">
      <c r="A3365" s="518" t="s">
        <v>392</v>
      </c>
      <c r="B3365" s="518">
        <v>240515</v>
      </c>
      <c r="C3365" s="518" t="s">
        <v>2660</v>
      </c>
      <c r="D3365" s="518" t="s">
        <v>1111</v>
      </c>
      <c r="E3365" s="859">
        <v>32</v>
      </c>
      <c r="F3365" s="859">
        <v>7</v>
      </c>
      <c r="G3365" s="518" t="s">
        <v>122</v>
      </c>
      <c r="H3365" s="518" t="s">
        <v>392</v>
      </c>
      <c r="I3365" s="518">
        <v>240515</v>
      </c>
    </row>
    <row r="3366" spans="1:9" x14ac:dyDescent="0.2">
      <c r="A3366" s="518" t="s">
        <v>280</v>
      </c>
      <c r="B3366" s="518">
        <v>240853</v>
      </c>
      <c r="C3366" s="518" t="s">
        <v>2660</v>
      </c>
      <c r="D3366" s="518" t="s">
        <v>5096</v>
      </c>
      <c r="E3366" s="859">
        <v>25</v>
      </c>
      <c r="F3366" s="859">
        <v>0</v>
      </c>
      <c r="G3366" s="518" t="s">
        <v>122</v>
      </c>
      <c r="H3366" s="518" t="s">
        <v>280</v>
      </c>
      <c r="I3366" s="518">
        <v>240853</v>
      </c>
    </row>
    <row r="3367" spans="1:9" x14ac:dyDescent="0.2">
      <c r="A3367" s="518" t="s">
        <v>280</v>
      </c>
      <c r="B3367" s="518">
        <v>240861</v>
      </c>
      <c r="C3367" s="518" t="s">
        <v>2660</v>
      </c>
      <c r="D3367" s="518" t="s">
        <v>4729</v>
      </c>
      <c r="E3367" s="859">
        <v>25</v>
      </c>
      <c r="F3367" s="859">
        <v>0</v>
      </c>
      <c r="G3367" s="518" t="s">
        <v>122</v>
      </c>
      <c r="H3367" s="518" t="s">
        <v>280</v>
      </c>
      <c r="I3367" s="518">
        <v>240861</v>
      </c>
    </row>
    <row r="3368" spans="1:9" x14ac:dyDescent="0.2">
      <c r="A3368" s="518" t="s">
        <v>353</v>
      </c>
      <c r="B3368" s="518">
        <v>241125</v>
      </c>
      <c r="C3368" s="518" t="s">
        <v>2660</v>
      </c>
      <c r="D3368" s="518" t="s">
        <v>5165</v>
      </c>
      <c r="E3368" s="859">
        <v>34</v>
      </c>
      <c r="F3368" s="859">
        <v>28</v>
      </c>
      <c r="G3368" s="518" t="s">
        <v>128</v>
      </c>
      <c r="H3368" s="518" t="s">
        <v>353</v>
      </c>
      <c r="I3368" s="518">
        <v>241125</v>
      </c>
    </row>
    <row r="3369" spans="1:9" x14ac:dyDescent="0.2">
      <c r="A3369" s="518" t="s">
        <v>353</v>
      </c>
      <c r="B3369" s="518">
        <v>241133</v>
      </c>
      <c r="C3369" s="518" t="s">
        <v>2660</v>
      </c>
      <c r="D3369" s="518" t="s">
        <v>5166</v>
      </c>
      <c r="E3369" s="859">
        <v>34</v>
      </c>
      <c r="F3369" s="859">
        <v>24</v>
      </c>
      <c r="G3369" s="518" t="s">
        <v>128</v>
      </c>
      <c r="H3369" s="518" t="s">
        <v>353</v>
      </c>
      <c r="I3369" s="518">
        <v>241133</v>
      </c>
    </row>
    <row r="3370" spans="1:9" x14ac:dyDescent="0.2">
      <c r="A3370" s="518" t="s">
        <v>378</v>
      </c>
      <c r="B3370" s="518">
        <v>241158</v>
      </c>
      <c r="C3370" s="518" t="s">
        <v>2660</v>
      </c>
      <c r="D3370" s="518" t="s">
        <v>8830</v>
      </c>
      <c r="E3370" s="859">
        <v>26</v>
      </c>
      <c r="F3370" s="859">
        <v>0</v>
      </c>
      <c r="G3370" s="518" t="s">
        <v>128</v>
      </c>
      <c r="H3370" s="518" t="s">
        <v>378</v>
      </c>
      <c r="I3370" s="518">
        <v>241158</v>
      </c>
    </row>
    <row r="3371" spans="1:9" x14ac:dyDescent="0.2">
      <c r="A3371" s="518" t="s">
        <v>191</v>
      </c>
      <c r="B3371" s="518">
        <v>241273</v>
      </c>
      <c r="C3371" s="518" t="s">
        <v>2660</v>
      </c>
      <c r="D3371" s="518" t="s">
        <v>607</v>
      </c>
      <c r="E3371" s="859">
        <v>35</v>
      </c>
      <c r="F3371" s="859">
        <v>35</v>
      </c>
      <c r="G3371" s="518" t="s">
        <v>128</v>
      </c>
      <c r="H3371" s="518" t="s">
        <v>191</v>
      </c>
      <c r="I3371" s="518">
        <v>241273</v>
      </c>
    </row>
    <row r="3372" spans="1:9" x14ac:dyDescent="0.2">
      <c r="A3372" s="518" t="s">
        <v>393</v>
      </c>
      <c r="B3372" s="518">
        <v>241414</v>
      </c>
      <c r="C3372" s="518" t="s">
        <v>2660</v>
      </c>
      <c r="D3372" s="518" t="s">
        <v>6740</v>
      </c>
      <c r="E3372" s="859">
        <v>35</v>
      </c>
      <c r="F3372" s="859">
        <v>0</v>
      </c>
      <c r="G3372" s="518" t="s">
        <v>128</v>
      </c>
      <c r="H3372" s="518" t="s">
        <v>393</v>
      </c>
      <c r="I3372" s="518">
        <v>241414</v>
      </c>
    </row>
    <row r="3373" spans="1:9" x14ac:dyDescent="0.2">
      <c r="A3373" s="518" t="s">
        <v>349</v>
      </c>
      <c r="B3373" s="518">
        <v>241422</v>
      </c>
      <c r="C3373" s="518" t="s">
        <v>2660</v>
      </c>
      <c r="D3373" s="518" t="s">
        <v>3602</v>
      </c>
      <c r="E3373" s="859">
        <v>35</v>
      </c>
      <c r="F3373" s="859">
        <v>35</v>
      </c>
      <c r="G3373" s="518" t="s">
        <v>128</v>
      </c>
      <c r="H3373" s="518" t="s">
        <v>349</v>
      </c>
      <c r="I3373" s="518">
        <v>241422</v>
      </c>
    </row>
    <row r="3374" spans="1:9" x14ac:dyDescent="0.2">
      <c r="A3374" s="518" t="s">
        <v>256</v>
      </c>
      <c r="B3374" s="518">
        <v>241463</v>
      </c>
      <c r="C3374" s="518" t="s">
        <v>2660</v>
      </c>
      <c r="D3374" s="518" t="s">
        <v>5212</v>
      </c>
      <c r="E3374" s="859">
        <v>28</v>
      </c>
      <c r="F3374" s="859">
        <v>20</v>
      </c>
      <c r="G3374" s="518" t="s">
        <v>128</v>
      </c>
      <c r="H3374" s="518" t="s">
        <v>256</v>
      </c>
      <c r="I3374" s="518">
        <v>241463</v>
      </c>
    </row>
    <row r="3375" spans="1:9" x14ac:dyDescent="0.2">
      <c r="A3375" s="518" t="s">
        <v>180</v>
      </c>
      <c r="B3375" s="518">
        <v>241521</v>
      </c>
      <c r="C3375" s="518" t="s">
        <v>2660</v>
      </c>
      <c r="D3375" s="518" t="s">
        <v>8831</v>
      </c>
      <c r="E3375" s="859">
        <v>21</v>
      </c>
      <c r="F3375" s="859">
        <v>0</v>
      </c>
      <c r="G3375" s="518" t="s">
        <v>128</v>
      </c>
      <c r="H3375" s="518" t="s">
        <v>180</v>
      </c>
      <c r="I3375" s="518">
        <v>241521</v>
      </c>
    </row>
    <row r="3376" spans="1:9" x14ac:dyDescent="0.2">
      <c r="A3376" s="518" t="s">
        <v>180</v>
      </c>
      <c r="B3376" s="518">
        <v>241539</v>
      </c>
      <c r="C3376" s="518" t="s">
        <v>2660</v>
      </c>
      <c r="D3376" s="518" t="s">
        <v>1228</v>
      </c>
      <c r="E3376" s="859">
        <v>30</v>
      </c>
      <c r="F3376" s="859">
        <v>0</v>
      </c>
      <c r="G3376" s="518" t="s">
        <v>128</v>
      </c>
      <c r="H3376" s="518" t="s">
        <v>180</v>
      </c>
      <c r="I3376" s="518">
        <v>241539</v>
      </c>
    </row>
    <row r="3377" spans="1:9" x14ac:dyDescent="0.2">
      <c r="A3377" s="518" t="s">
        <v>181</v>
      </c>
      <c r="B3377" s="518">
        <v>241695</v>
      </c>
      <c r="C3377" s="518" t="s">
        <v>2660</v>
      </c>
      <c r="D3377" s="518" t="s">
        <v>5048</v>
      </c>
      <c r="E3377" s="859">
        <v>36</v>
      </c>
      <c r="F3377" s="859">
        <v>0</v>
      </c>
      <c r="G3377" s="518" t="s">
        <v>128</v>
      </c>
      <c r="H3377" s="518" t="s">
        <v>181</v>
      </c>
      <c r="I3377" s="518">
        <v>241695</v>
      </c>
    </row>
    <row r="3378" spans="1:9" x14ac:dyDescent="0.2">
      <c r="A3378" s="518" t="s">
        <v>164</v>
      </c>
      <c r="B3378" s="518">
        <v>241851</v>
      </c>
      <c r="C3378" s="518" t="s">
        <v>2660</v>
      </c>
      <c r="D3378" s="518" t="s">
        <v>5049</v>
      </c>
      <c r="E3378" s="859">
        <v>32</v>
      </c>
      <c r="F3378" s="859">
        <v>32</v>
      </c>
      <c r="G3378" s="518" t="s">
        <v>128</v>
      </c>
      <c r="H3378" s="518" t="s">
        <v>164</v>
      </c>
      <c r="I3378" s="518">
        <v>241851</v>
      </c>
    </row>
    <row r="3379" spans="1:9" x14ac:dyDescent="0.2">
      <c r="A3379" s="518" t="s">
        <v>180</v>
      </c>
      <c r="B3379" s="518">
        <v>241893</v>
      </c>
      <c r="C3379" s="518" t="s">
        <v>2660</v>
      </c>
      <c r="D3379" s="518" t="s">
        <v>4113</v>
      </c>
      <c r="E3379" s="859">
        <v>18</v>
      </c>
      <c r="F3379" s="859">
        <v>0</v>
      </c>
      <c r="G3379" s="518" t="s">
        <v>128</v>
      </c>
      <c r="H3379" s="518" t="s">
        <v>180</v>
      </c>
      <c r="I3379" s="518">
        <v>241893</v>
      </c>
    </row>
    <row r="3380" spans="1:9" x14ac:dyDescent="0.2">
      <c r="A3380" s="518" t="s">
        <v>181</v>
      </c>
      <c r="B3380" s="518">
        <v>241976</v>
      </c>
      <c r="C3380" s="518" t="s">
        <v>2660</v>
      </c>
      <c r="D3380" s="518" t="s">
        <v>5079</v>
      </c>
      <c r="E3380" s="859">
        <v>35</v>
      </c>
      <c r="F3380" s="859">
        <v>35</v>
      </c>
      <c r="G3380" s="518" t="s">
        <v>128</v>
      </c>
      <c r="H3380" s="518" t="s">
        <v>181</v>
      </c>
      <c r="I3380" s="518">
        <v>241976</v>
      </c>
    </row>
    <row r="3381" spans="1:9" x14ac:dyDescent="0.2">
      <c r="A3381" s="518" t="s">
        <v>181</v>
      </c>
      <c r="B3381" s="518">
        <v>242107</v>
      </c>
      <c r="C3381" s="518" t="s">
        <v>2660</v>
      </c>
      <c r="D3381" s="518" t="s">
        <v>5109</v>
      </c>
      <c r="E3381" s="859">
        <v>36</v>
      </c>
      <c r="F3381" s="859">
        <v>36</v>
      </c>
      <c r="G3381" s="518" t="s">
        <v>128</v>
      </c>
      <c r="H3381" s="518" t="s">
        <v>181</v>
      </c>
      <c r="I3381" s="518">
        <v>242107</v>
      </c>
    </row>
    <row r="3382" spans="1:9" x14ac:dyDescent="0.2">
      <c r="A3382" s="518" t="s">
        <v>246</v>
      </c>
      <c r="B3382" s="518">
        <v>242180</v>
      </c>
      <c r="C3382" s="518" t="s">
        <v>2660</v>
      </c>
      <c r="D3382" s="518" t="s">
        <v>5110</v>
      </c>
      <c r="E3382" s="859">
        <v>33</v>
      </c>
      <c r="F3382" s="859">
        <v>25</v>
      </c>
      <c r="G3382" s="518" t="s">
        <v>128</v>
      </c>
      <c r="H3382" s="518" t="s">
        <v>246</v>
      </c>
      <c r="I3382" s="518">
        <v>242180</v>
      </c>
    </row>
    <row r="3383" spans="1:9" x14ac:dyDescent="0.2">
      <c r="A3383" s="518" t="s">
        <v>374</v>
      </c>
      <c r="B3383" s="518">
        <v>242206</v>
      </c>
      <c r="C3383" s="518" t="s">
        <v>2660</v>
      </c>
      <c r="D3383" s="518" t="s">
        <v>500</v>
      </c>
      <c r="E3383" s="859">
        <v>30</v>
      </c>
      <c r="F3383" s="859">
        <v>0</v>
      </c>
      <c r="G3383" s="518" t="s">
        <v>128</v>
      </c>
      <c r="H3383" s="518" t="s">
        <v>374</v>
      </c>
      <c r="I3383" s="518">
        <v>242206</v>
      </c>
    </row>
    <row r="3384" spans="1:9" x14ac:dyDescent="0.2">
      <c r="A3384" s="518" t="s">
        <v>349</v>
      </c>
      <c r="B3384" s="518">
        <v>242503</v>
      </c>
      <c r="C3384" s="518" t="s">
        <v>2660</v>
      </c>
      <c r="D3384" s="518" t="s">
        <v>449</v>
      </c>
      <c r="E3384" s="859">
        <v>25</v>
      </c>
      <c r="F3384" s="859">
        <v>25</v>
      </c>
      <c r="G3384" s="518" t="s">
        <v>128</v>
      </c>
      <c r="H3384" s="518" t="s">
        <v>349</v>
      </c>
      <c r="I3384" s="518">
        <v>242503</v>
      </c>
    </row>
    <row r="3385" spans="1:9" x14ac:dyDescent="0.2">
      <c r="A3385" s="518" t="s">
        <v>309</v>
      </c>
      <c r="B3385" s="518">
        <v>242826</v>
      </c>
      <c r="C3385" s="518" t="s">
        <v>2660</v>
      </c>
      <c r="D3385" s="518" t="s">
        <v>5237</v>
      </c>
      <c r="E3385" s="859">
        <v>18</v>
      </c>
      <c r="F3385" s="859">
        <v>15</v>
      </c>
      <c r="G3385" s="518" t="s">
        <v>128</v>
      </c>
      <c r="H3385" s="518" t="s">
        <v>309</v>
      </c>
      <c r="I3385" s="518">
        <v>242826</v>
      </c>
    </row>
    <row r="3386" spans="1:9" x14ac:dyDescent="0.2">
      <c r="A3386" s="518" t="s">
        <v>309</v>
      </c>
      <c r="B3386" s="518">
        <v>242834</v>
      </c>
      <c r="C3386" s="518" t="s">
        <v>2660</v>
      </c>
      <c r="D3386" s="518" t="s">
        <v>8832</v>
      </c>
      <c r="E3386" s="859">
        <v>13</v>
      </c>
      <c r="F3386" s="859">
        <v>0</v>
      </c>
      <c r="G3386" s="518" t="s">
        <v>128</v>
      </c>
      <c r="H3386" s="518" t="s">
        <v>309</v>
      </c>
      <c r="I3386" s="518">
        <v>242834</v>
      </c>
    </row>
    <row r="3387" spans="1:9" x14ac:dyDescent="0.2">
      <c r="A3387" s="518" t="s">
        <v>181</v>
      </c>
      <c r="B3387" s="518">
        <v>242917</v>
      </c>
      <c r="C3387" s="518" t="s">
        <v>2660</v>
      </c>
      <c r="D3387" s="518" t="s">
        <v>5050</v>
      </c>
      <c r="E3387" s="859">
        <v>35</v>
      </c>
      <c r="F3387" s="859">
        <v>0</v>
      </c>
      <c r="G3387" s="518" t="s">
        <v>128</v>
      </c>
      <c r="H3387" s="518" t="s">
        <v>181</v>
      </c>
      <c r="I3387" s="518">
        <v>242917</v>
      </c>
    </row>
    <row r="3388" spans="1:9" x14ac:dyDescent="0.2">
      <c r="A3388" s="518" t="s">
        <v>246</v>
      </c>
      <c r="B3388" s="518">
        <v>242933</v>
      </c>
      <c r="C3388" s="518" t="s">
        <v>2660</v>
      </c>
      <c r="D3388" s="518" t="s">
        <v>5051</v>
      </c>
      <c r="E3388" s="859">
        <v>34</v>
      </c>
      <c r="F3388" s="859">
        <v>25</v>
      </c>
      <c r="G3388" s="518" t="s">
        <v>128</v>
      </c>
      <c r="H3388" s="518" t="s">
        <v>246</v>
      </c>
      <c r="I3388" s="518">
        <v>242933</v>
      </c>
    </row>
    <row r="3389" spans="1:9" x14ac:dyDescent="0.2">
      <c r="A3389" s="518" t="s">
        <v>378</v>
      </c>
      <c r="B3389" s="518">
        <v>242974</v>
      </c>
      <c r="C3389" s="518" t="s">
        <v>2660</v>
      </c>
      <c r="D3389" s="518" t="s">
        <v>718</v>
      </c>
      <c r="E3389" s="859">
        <v>15</v>
      </c>
      <c r="F3389" s="859">
        <v>0</v>
      </c>
      <c r="G3389" s="518" t="s">
        <v>128</v>
      </c>
      <c r="H3389" s="518" t="s">
        <v>378</v>
      </c>
      <c r="I3389" s="518">
        <v>242974</v>
      </c>
    </row>
    <row r="3390" spans="1:9" x14ac:dyDescent="0.2">
      <c r="A3390" s="518" t="s">
        <v>378</v>
      </c>
      <c r="B3390" s="518">
        <v>242982</v>
      </c>
      <c r="C3390" s="518" t="s">
        <v>2660</v>
      </c>
      <c r="D3390" s="518" t="s">
        <v>943</v>
      </c>
      <c r="E3390" s="859">
        <v>27</v>
      </c>
      <c r="F3390" s="859">
        <v>0</v>
      </c>
      <c r="G3390" s="518" t="s">
        <v>128</v>
      </c>
      <c r="H3390" s="518" t="s">
        <v>378</v>
      </c>
      <c r="I3390" s="518">
        <v>242982</v>
      </c>
    </row>
    <row r="3391" spans="1:9" x14ac:dyDescent="0.2">
      <c r="A3391" s="518" t="s">
        <v>317</v>
      </c>
      <c r="B3391" s="518">
        <v>243030</v>
      </c>
      <c r="C3391" s="518" t="s">
        <v>2660</v>
      </c>
      <c r="D3391" s="518" t="s">
        <v>5052</v>
      </c>
      <c r="E3391" s="859">
        <v>33</v>
      </c>
      <c r="F3391" s="859">
        <v>0</v>
      </c>
      <c r="G3391" s="518" t="s">
        <v>128</v>
      </c>
      <c r="H3391" s="518" t="s">
        <v>317</v>
      </c>
      <c r="I3391" s="518">
        <v>243030</v>
      </c>
    </row>
    <row r="3392" spans="1:9" x14ac:dyDescent="0.2">
      <c r="A3392" s="518" t="s">
        <v>317</v>
      </c>
      <c r="B3392" s="518">
        <v>243048</v>
      </c>
      <c r="C3392" s="518" t="s">
        <v>2660</v>
      </c>
      <c r="D3392" s="518" t="s">
        <v>5080</v>
      </c>
      <c r="E3392" s="859">
        <v>31</v>
      </c>
      <c r="F3392" s="859">
        <v>0</v>
      </c>
      <c r="G3392" s="518" t="s">
        <v>128</v>
      </c>
      <c r="H3392" s="518" t="s">
        <v>317</v>
      </c>
      <c r="I3392" s="518">
        <v>243048</v>
      </c>
    </row>
    <row r="3393" spans="1:9" x14ac:dyDescent="0.2">
      <c r="A3393" s="518" t="s">
        <v>181</v>
      </c>
      <c r="B3393" s="518">
        <v>243097</v>
      </c>
      <c r="C3393" s="518" t="s">
        <v>2660</v>
      </c>
      <c r="D3393" s="518" t="s">
        <v>5081</v>
      </c>
      <c r="E3393" s="859">
        <v>32</v>
      </c>
      <c r="F3393" s="859">
        <v>26</v>
      </c>
      <c r="G3393" s="518" t="s">
        <v>128</v>
      </c>
      <c r="H3393" s="518" t="s">
        <v>181</v>
      </c>
      <c r="I3393" s="518">
        <v>243097</v>
      </c>
    </row>
    <row r="3394" spans="1:9" x14ac:dyDescent="0.2">
      <c r="A3394" s="518" t="s">
        <v>191</v>
      </c>
      <c r="B3394" s="518">
        <v>243105</v>
      </c>
      <c r="C3394" s="518" t="s">
        <v>2660</v>
      </c>
      <c r="D3394" s="518" t="s">
        <v>4419</v>
      </c>
      <c r="E3394" s="859">
        <v>35</v>
      </c>
      <c r="F3394" s="859">
        <v>35</v>
      </c>
      <c r="G3394" s="518" t="s">
        <v>128</v>
      </c>
      <c r="H3394" s="518" t="s">
        <v>191</v>
      </c>
      <c r="I3394" s="518">
        <v>243105</v>
      </c>
    </row>
    <row r="3395" spans="1:9" x14ac:dyDescent="0.2">
      <c r="A3395" s="518" t="s">
        <v>228</v>
      </c>
      <c r="B3395" s="518">
        <v>243410</v>
      </c>
      <c r="C3395" s="518" t="s">
        <v>2660</v>
      </c>
      <c r="D3395" s="518" t="s">
        <v>1504</v>
      </c>
      <c r="E3395" s="859">
        <v>36</v>
      </c>
      <c r="F3395" s="859">
        <v>0</v>
      </c>
      <c r="G3395" s="518" t="s">
        <v>128</v>
      </c>
      <c r="H3395" s="518" t="s">
        <v>228</v>
      </c>
      <c r="I3395" s="518">
        <v>243410</v>
      </c>
    </row>
    <row r="3396" spans="1:9" x14ac:dyDescent="0.2">
      <c r="A3396" s="518" t="s">
        <v>266</v>
      </c>
      <c r="B3396" s="518">
        <v>243527</v>
      </c>
      <c r="C3396" s="518" t="s">
        <v>2660</v>
      </c>
      <c r="D3396" s="518" t="s">
        <v>5141</v>
      </c>
      <c r="E3396" s="859">
        <v>31</v>
      </c>
      <c r="F3396" s="859">
        <v>0</v>
      </c>
      <c r="G3396" s="518" t="s">
        <v>128</v>
      </c>
      <c r="H3396" s="518" t="s">
        <v>266</v>
      </c>
      <c r="I3396" s="518">
        <v>243527</v>
      </c>
    </row>
    <row r="3397" spans="1:9" x14ac:dyDescent="0.2">
      <c r="A3397" s="518" t="s">
        <v>256</v>
      </c>
      <c r="B3397" s="518">
        <v>243584</v>
      </c>
      <c r="C3397" s="518" t="s">
        <v>2660</v>
      </c>
      <c r="D3397" s="518" t="s">
        <v>1342</v>
      </c>
      <c r="E3397" s="859">
        <v>33</v>
      </c>
      <c r="F3397" s="859">
        <v>19</v>
      </c>
      <c r="G3397" s="518" t="s">
        <v>128</v>
      </c>
      <c r="H3397" s="518" t="s">
        <v>256</v>
      </c>
      <c r="I3397" s="518">
        <v>243584</v>
      </c>
    </row>
    <row r="3398" spans="1:9" x14ac:dyDescent="0.2">
      <c r="A3398" s="518" t="s">
        <v>170</v>
      </c>
      <c r="B3398" s="518">
        <v>243659</v>
      </c>
      <c r="C3398" s="518" t="s">
        <v>2660</v>
      </c>
      <c r="D3398" s="518" t="s">
        <v>731</v>
      </c>
      <c r="E3398" s="859">
        <v>23</v>
      </c>
      <c r="F3398" s="859">
        <v>0</v>
      </c>
      <c r="G3398" s="518" t="s">
        <v>128</v>
      </c>
      <c r="H3398" s="518" t="s">
        <v>170</v>
      </c>
      <c r="I3398" s="518">
        <v>243659</v>
      </c>
    </row>
    <row r="3399" spans="1:9" x14ac:dyDescent="0.2">
      <c r="A3399" s="518" t="s">
        <v>373</v>
      </c>
      <c r="B3399" s="518">
        <v>243881</v>
      </c>
      <c r="C3399" s="518" t="s">
        <v>2660</v>
      </c>
      <c r="D3399" s="518" t="s">
        <v>907</v>
      </c>
      <c r="E3399" s="859">
        <v>26</v>
      </c>
      <c r="F3399" s="859">
        <v>12</v>
      </c>
      <c r="G3399" s="518" t="s">
        <v>122</v>
      </c>
      <c r="H3399" s="518" t="s">
        <v>373</v>
      </c>
      <c r="I3399" s="518">
        <v>243881</v>
      </c>
    </row>
    <row r="3400" spans="1:9" x14ac:dyDescent="0.2">
      <c r="A3400" s="518" t="s">
        <v>296</v>
      </c>
      <c r="B3400" s="518">
        <v>243907</v>
      </c>
      <c r="C3400" s="518" t="s">
        <v>2660</v>
      </c>
      <c r="D3400" s="518" t="s">
        <v>5206</v>
      </c>
      <c r="E3400" s="859">
        <v>30</v>
      </c>
      <c r="F3400" s="859">
        <v>30</v>
      </c>
      <c r="G3400" s="518" t="s">
        <v>128</v>
      </c>
      <c r="H3400" s="518" t="s">
        <v>296</v>
      </c>
      <c r="I3400" s="518">
        <v>243907</v>
      </c>
    </row>
    <row r="3401" spans="1:9" x14ac:dyDescent="0.2">
      <c r="A3401" s="518" t="s">
        <v>297</v>
      </c>
      <c r="B3401" s="518">
        <v>243980</v>
      </c>
      <c r="C3401" s="518" t="s">
        <v>2660</v>
      </c>
      <c r="D3401" s="518" t="s">
        <v>1228</v>
      </c>
      <c r="E3401" s="859">
        <v>30</v>
      </c>
      <c r="F3401" s="859">
        <v>0</v>
      </c>
      <c r="G3401" s="518" t="s">
        <v>128</v>
      </c>
      <c r="H3401" s="518" t="s">
        <v>297</v>
      </c>
      <c r="I3401" s="518">
        <v>243980</v>
      </c>
    </row>
    <row r="3402" spans="1:9" x14ac:dyDescent="0.2">
      <c r="A3402" s="518" t="s">
        <v>146</v>
      </c>
      <c r="B3402" s="518">
        <v>244673</v>
      </c>
      <c r="C3402" s="518" t="s">
        <v>2660</v>
      </c>
      <c r="D3402" s="518" t="s">
        <v>496</v>
      </c>
      <c r="E3402" s="859">
        <v>35</v>
      </c>
      <c r="F3402" s="859">
        <v>0</v>
      </c>
      <c r="G3402" s="518" t="s">
        <v>128</v>
      </c>
      <c r="H3402" s="518" t="s">
        <v>146</v>
      </c>
      <c r="I3402" s="518">
        <v>244673</v>
      </c>
    </row>
    <row r="3403" spans="1:9" x14ac:dyDescent="0.2">
      <c r="A3403" s="518" t="s">
        <v>349</v>
      </c>
      <c r="B3403" s="518">
        <v>244681</v>
      </c>
      <c r="C3403" s="518" t="s">
        <v>2660</v>
      </c>
      <c r="D3403" s="518" t="s">
        <v>427</v>
      </c>
      <c r="E3403" s="859">
        <v>24</v>
      </c>
      <c r="F3403" s="859">
        <v>20</v>
      </c>
      <c r="G3403" s="518" t="s">
        <v>122</v>
      </c>
      <c r="H3403" s="518" t="s">
        <v>349</v>
      </c>
      <c r="I3403" s="518">
        <v>244681</v>
      </c>
    </row>
    <row r="3404" spans="1:9" x14ac:dyDescent="0.2">
      <c r="A3404" s="518" t="s">
        <v>373</v>
      </c>
      <c r="B3404" s="518">
        <v>244723</v>
      </c>
      <c r="C3404" s="518" t="s">
        <v>2660</v>
      </c>
      <c r="D3404" s="518" t="s">
        <v>815</v>
      </c>
      <c r="E3404" s="859">
        <v>28</v>
      </c>
      <c r="F3404" s="859">
        <v>10</v>
      </c>
      <c r="G3404" s="518" t="s">
        <v>122</v>
      </c>
      <c r="H3404" s="518" t="s">
        <v>373</v>
      </c>
      <c r="I3404" s="518">
        <v>244723</v>
      </c>
    </row>
    <row r="3405" spans="1:9" x14ac:dyDescent="0.2">
      <c r="A3405" s="518" t="s">
        <v>217</v>
      </c>
      <c r="B3405" s="518">
        <v>244780</v>
      </c>
      <c r="C3405" s="518" t="s">
        <v>2660</v>
      </c>
      <c r="D3405" s="518" t="s">
        <v>950</v>
      </c>
      <c r="E3405" s="859">
        <v>32</v>
      </c>
      <c r="F3405" s="859">
        <v>30</v>
      </c>
      <c r="G3405" s="518" t="s">
        <v>122</v>
      </c>
      <c r="H3405" s="518" t="s">
        <v>217</v>
      </c>
      <c r="I3405" s="518">
        <v>244780</v>
      </c>
    </row>
    <row r="3406" spans="1:9" x14ac:dyDescent="0.2">
      <c r="A3406" s="518" t="s">
        <v>217</v>
      </c>
      <c r="B3406" s="518">
        <v>244798</v>
      </c>
      <c r="C3406" s="518" t="s">
        <v>2660</v>
      </c>
      <c r="D3406" s="518" t="s">
        <v>690</v>
      </c>
      <c r="E3406" s="859">
        <v>28</v>
      </c>
      <c r="F3406" s="859">
        <v>28</v>
      </c>
      <c r="G3406" s="518" t="s">
        <v>122</v>
      </c>
      <c r="H3406" s="518" t="s">
        <v>217</v>
      </c>
      <c r="I3406" s="518">
        <v>244798</v>
      </c>
    </row>
    <row r="3407" spans="1:9" x14ac:dyDescent="0.2">
      <c r="A3407" s="518" t="s">
        <v>189</v>
      </c>
      <c r="B3407" s="518">
        <v>244814</v>
      </c>
      <c r="C3407" s="518" t="s">
        <v>2660</v>
      </c>
      <c r="D3407" s="518" t="s">
        <v>406</v>
      </c>
      <c r="E3407" s="859">
        <v>24</v>
      </c>
      <c r="F3407" s="859">
        <v>18</v>
      </c>
      <c r="G3407" s="518" t="s">
        <v>122</v>
      </c>
      <c r="H3407" s="518" t="s">
        <v>189</v>
      </c>
      <c r="I3407" s="518">
        <v>244814</v>
      </c>
    </row>
    <row r="3408" spans="1:9" x14ac:dyDescent="0.2">
      <c r="A3408" s="518" t="s">
        <v>189</v>
      </c>
      <c r="B3408" s="518">
        <v>244822</v>
      </c>
      <c r="C3408" s="518" t="s">
        <v>2660</v>
      </c>
      <c r="D3408" s="518" t="s">
        <v>527</v>
      </c>
      <c r="E3408" s="859">
        <v>19</v>
      </c>
      <c r="F3408" s="859">
        <v>10</v>
      </c>
      <c r="G3408" s="518" t="s">
        <v>122</v>
      </c>
      <c r="H3408" s="518" t="s">
        <v>189</v>
      </c>
      <c r="I3408" s="518">
        <v>244822</v>
      </c>
    </row>
    <row r="3409" spans="1:9" x14ac:dyDescent="0.2">
      <c r="A3409" s="518" t="s">
        <v>324</v>
      </c>
      <c r="B3409" s="518">
        <v>244830</v>
      </c>
      <c r="C3409" s="518" t="s">
        <v>2660</v>
      </c>
      <c r="D3409" s="518" t="s">
        <v>5053</v>
      </c>
      <c r="E3409" s="859">
        <v>21</v>
      </c>
      <c r="F3409" s="859">
        <v>11</v>
      </c>
      <c r="G3409" s="518" t="s">
        <v>122</v>
      </c>
      <c r="H3409" s="518" t="s">
        <v>324</v>
      </c>
      <c r="I3409" s="518">
        <v>244830</v>
      </c>
    </row>
    <row r="3410" spans="1:9" x14ac:dyDescent="0.2">
      <c r="A3410" s="518" t="s">
        <v>355</v>
      </c>
      <c r="B3410" s="518">
        <v>244848</v>
      </c>
      <c r="C3410" s="518" t="s">
        <v>2660</v>
      </c>
      <c r="D3410" s="518" t="s">
        <v>538</v>
      </c>
      <c r="E3410" s="859">
        <v>26</v>
      </c>
      <c r="F3410" s="859">
        <v>26</v>
      </c>
      <c r="G3410" s="518" t="s">
        <v>122</v>
      </c>
      <c r="H3410" s="518" t="s">
        <v>355</v>
      </c>
      <c r="I3410" s="518">
        <v>244848</v>
      </c>
    </row>
    <row r="3411" spans="1:9" x14ac:dyDescent="0.2">
      <c r="A3411" s="518" t="s">
        <v>322</v>
      </c>
      <c r="B3411" s="518">
        <v>244863</v>
      </c>
      <c r="C3411" s="518" t="s">
        <v>2660</v>
      </c>
      <c r="D3411" s="518" t="s">
        <v>5054</v>
      </c>
      <c r="E3411" s="859">
        <v>17</v>
      </c>
      <c r="F3411" s="859">
        <v>16</v>
      </c>
      <c r="G3411" s="518" t="s">
        <v>122</v>
      </c>
      <c r="H3411" s="518" t="s">
        <v>322</v>
      </c>
      <c r="I3411" s="518">
        <v>351569</v>
      </c>
    </row>
    <row r="3412" spans="1:9" x14ac:dyDescent="0.2">
      <c r="A3412" s="518" t="s">
        <v>372</v>
      </c>
      <c r="B3412" s="518">
        <v>245100</v>
      </c>
      <c r="C3412" s="518" t="s">
        <v>2660</v>
      </c>
      <c r="D3412" s="518" t="s">
        <v>5101</v>
      </c>
      <c r="E3412" s="859">
        <v>35</v>
      </c>
      <c r="F3412" s="859">
        <v>23</v>
      </c>
      <c r="G3412" s="518" t="s">
        <v>128</v>
      </c>
      <c r="H3412" s="518" t="s">
        <v>372</v>
      </c>
      <c r="I3412" s="518">
        <v>245100</v>
      </c>
    </row>
    <row r="3413" spans="1:9" x14ac:dyDescent="0.2">
      <c r="A3413" s="518" t="s">
        <v>372</v>
      </c>
      <c r="B3413" s="518">
        <v>245134</v>
      </c>
      <c r="C3413" s="518" t="s">
        <v>2660</v>
      </c>
      <c r="D3413" s="518" t="s">
        <v>7460</v>
      </c>
      <c r="E3413" s="859">
        <v>28</v>
      </c>
      <c r="F3413" s="859">
        <v>25</v>
      </c>
      <c r="G3413" s="518" t="s">
        <v>128</v>
      </c>
      <c r="H3413" s="518" t="s">
        <v>372</v>
      </c>
      <c r="I3413" s="518">
        <v>245134</v>
      </c>
    </row>
    <row r="3414" spans="1:9" x14ac:dyDescent="0.2">
      <c r="A3414" s="518" t="s">
        <v>372</v>
      </c>
      <c r="B3414" s="518">
        <v>245175</v>
      </c>
      <c r="C3414" s="518" t="s">
        <v>2660</v>
      </c>
      <c r="D3414" s="518" t="s">
        <v>7461</v>
      </c>
      <c r="E3414" s="859">
        <v>30</v>
      </c>
      <c r="F3414" s="859">
        <v>25</v>
      </c>
      <c r="G3414" s="518" t="s">
        <v>128</v>
      </c>
      <c r="H3414" s="518" t="s">
        <v>372</v>
      </c>
      <c r="I3414" s="518">
        <v>245175</v>
      </c>
    </row>
    <row r="3415" spans="1:9" x14ac:dyDescent="0.2">
      <c r="A3415" s="518" t="s">
        <v>372</v>
      </c>
      <c r="B3415" s="518">
        <v>245183</v>
      </c>
      <c r="C3415" s="518" t="s">
        <v>2660</v>
      </c>
      <c r="D3415" s="518" t="s">
        <v>1998</v>
      </c>
      <c r="E3415" s="859">
        <v>33</v>
      </c>
      <c r="F3415" s="859">
        <v>27</v>
      </c>
      <c r="G3415" s="518" t="s">
        <v>128</v>
      </c>
      <c r="H3415" s="518" t="s">
        <v>372</v>
      </c>
      <c r="I3415" s="518">
        <v>245183</v>
      </c>
    </row>
    <row r="3416" spans="1:9" x14ac:dyDescent="0.2">
      <c r="A3416" s="518" t="s">
        <v>372</v>
      </c>
      <c r="B3416" s="518">
        <v>245209</v>
      </c>
      <c r="C3416" s="518" t="s">
        <v>2660</v>
      </c>
      <c r="D3416" s="518" t="s">
        <v>5113</v>
      </c>
      <c r="E3416" s="859">
        <v>35</v>
      </c>
      <c r="F3416" s="859">
        <v>23</v>
      </c>
      <c r="G3416" s="518" t="s">
        <v>128</v>
      </c>
      <c r="H3416" s="518" t="s">
        <v>372</v>
      </c>
      <c r="I3416" s="518">
        <v>245209</v>
      </c>
    </row>
    <row r="3417" spans="1:9" x14ac:dyDescent="0.2">
      <c r="A3417" s="518" t="s">
        <v>372</v>
      </c>
      <c r="B3417" s="518">
        <v>245217</v>
      </c>
      <c r="C3417" s="518" t="s">
        <v>2660</v>
      </c>
      <c r="D3417" s="518" t="s">
        <v>8833</v>
      </c>
      <c r="E3417" s="859">
        <v>35</v>
      </c>
      <c r="F3417" s="859">
        <v>26</v>
      </c>
      <c r="G3417" s="518" t="s">
        <v>128</v>
      </c>
      <c r="H3417" s="518" t="s">
        <v>372</v>
      </c>
      <c r="I3417" s="518">
        <v>245217</v>
      </c>
    </row>
    <row r="3418" spans="1:9" x14ac:dyDescent="0.2">
      <c r="A3418" s="518" t="s">
        <v>256</v>
      </c>
      <c r="B3418" s="518">
        <v>245274</v>
      </c>
      <c r="C3418" s="518" t="s">
        <v>2660</v>
      </c>
      <c r="D3418" s="518" t="s">
        <v>8834</v>
      </c>
      <c r="E3418" s="859">
        <v>22</v>
      </c>
      <c r="F3418" s="859">
        <v>0</v>
      </c>
      <c r="G3418" s="518" t="s">
        <v>128</v>
      </c>
      <c r="H3418" s="518" t="s">
        <v>256</v>
      </c>
      <c r="I3418" s="518">
        <v>245274</v>
      </c>
    </row>
    <row r="3419" spans="1:9" x14ac:dyDescent="0.2">
      <c r="A3419" s="518" t="s">
        <v>281</v>
      </c>
      <c r="B3419" s="518">
        <v>245357</v>
      </c>
      <c r="C3419" s="518" t="s">
        <v>2660</v>
      </c>
      <c r="D3419" s="518" t="s">
        <v>5142</v>
      </c>
      <c r="E3419" s="859">
        <v>36</v>
      </c>
      <c r="F3419" s="859">
        <v>0</v>
      </c>
      <c r="G3419" s="518" t="s">
        <v>128</v>
      </c>
      <c r="H3419" s="518" t="s">
        <v>281</v>
      </c>
      <c r="I3419" s="518">
        <v>245357</v>
      </c>
    </row>
    <row r="3420" spans="1:9" x14ac:dyDescent="0.2">
      <c r="A3420" s="518" t="s">
        <v>201</v>
      </c>
      <c r="B3420" s="518">
        <v>245605</v>
      </c>
      <c r="C3420" s="518" t="s">
        <v>2660</v>
      </c>
      <c r="D3420" s="518" t="s">
        <v>1930</v>
      </c>
      <c r="E3420" s="859">
        <v>24</v>
      </c>
      <c r="F3420" s="859">
        <v>24</v>
      </c>
      <c r="G3420" s="518" t="s">
        <v>122</v>
      </c>
      <c r="H3420" s="518" t="s">
        <v>201</v>
      </c>
      <c r="I3420" s="518">
        <v>245605</v>
      </c>
    </row>
    <row r="3421" spans="1:9" x14ac:dyDescent="0.2">
      <c r="A3421" s="518" t="s">
        <v>389</v>
      </c>
      <c r="B3421" s="518">
        <v>245753</v>
      </c>
      <c r="C3421" s="518" t="s">
        <v>2660</v>
      </c>
      <c r="D3421" s="518" t="s">
        <v>1370</v>
      </c>
      <c r="E3421" s="859">
        <v>30</v>
      </c>
      <c r="F3421" s="859">
        <v>26</v>
      </c>
      <c r="G3421" s="518" t="s">
        <v>122</v>
      </c>
      <c r="H3421" s="518" t="s">
        <v>389</v>
      </c>
      <c r="I3421" s="518">
        <v>245753</v>
      </c>
    </row>
    <row r="3422" spans="1:9" x14ac:dyDescent="0.2">
      <c r="A3422" s="518" t="s">
        <v>389</v>
      </c>
      <c r="B3422" s="518">
        <v>245761</v>
      </c>
      <c r="C3422" s="518" t="s">
        <v>2660</v>
      </c>
      <c r="D3422" s="518" t="s">
        <v>1615</v>
      </c>
      <c r="E3422" s="859">
        <v>27</v>
      </c>
      <c r="F3422" s="859">
        <v>24</v>
      </c>
      <c r="G3422" s="518" t="s">
        <v>122</v>
      </c>
      <c r="H3422" s="518" t="s">
        <v>389</v>
      </c>
      <c r="I3422" s="518">
        <v>245761</v>
      </c>
    </row>
    <row r="3423" spans="1:9" x14ac:dyDescent="0.2">
      <c r="A3423" s="518" t="s">
        <v>201</v>
      </c>
      <c r="B3423" s="518">
        <v>245779</v>
      </c>
      <c r="C3423" s="518" t="s">
        <v>2660</v>
      </c>
      <c r="D3423" s="518" t="s">
        <v>1052</v>
      </c>
      <c r="E3423" s="859">
        <v>29</v>
      </c>
      <c r="F3423" s="859">
        <v>29</v>
      </c>
      <c r="G3423" s="518" t="s">
        <v>122</v>
      </c>
      <c r="H3423" s="518" t="s">
        <v>201</v>
      </c>
      <c r="I3423" s="518">
        <v>245779</v>
      </c>
    </row>
    <row r="3424" spans="1:9" x14ac:dyDescent="0.2">
      <c r="A3424" s="518" t="s">
        <v>295</v>
      </c>
      <c r="B3424" s="518">
        <v>245795</v>
      </c>
      <c r="C3424" s="518" t="s">
        <v>2660</v>
      </c>
      <c r="D3424" s="518" t="s">
        <v>2747</v>
      </c>
      <c r="E3424" s="859">
        <v>16</v>
      </c>
      <c r="F3424" s="859">
        <v>0</v>
      </c>
      <c r="G3424" s="518" t="s">
        <v>122</v>
      </c>
      <c r="H3424" s="518" t="s">
        <v>295</v>
      </c>
      <c r="I3424" s="518">
        <v>245795</v>
      </c>
    </row>
    <row r="3425" spans="1:9" x14ac:dyDescent="0.2">
      <c r="A3425" s="518" t="s">
        <v>318</v>
      </c>
      <c r="B3425" s="518">
        <v>245951</v>
      </c>
      <c r="C3425" s="518" t="s">
        <v>2660</v>
      </c>
      <c r="D3425" s="518" t="s">
        <v>8835</v>
      </c>
      <c r="E3425" s="859">
        <v>27</v>
      </c>
      <c r="F3425" s="859">
        <v>0</v>
      </c>
      <c r="G3425" s="518" t="s">
        <v>128</v>
      </c>
      <c r="H3425" s="518" t="s">
        <v>318</v>
      </c>
      <c r="I3425" s="518">
        <v>245951</v>
      </c>
    </row>
    <row r="3426" spans="1:9" x14ac:dyDescent="0.2">
      <c r="A3426" s="518" t="s">
        <v>385</v>
      </c>
      <c r="B3426" s="518">
        <v>246207</v>
      </c>
      <c r="C3426" s="518" t="s">
        <v>2660</v>
      </c>
      <c r="D3426" s="518" t="s">
        <v>518</v>
      </c>
      <c r="E3426" s="859">
        <v>21</v>
      </c>
      <c r="F3426" s="859">
        <v>10</v>
      </c>
      <c r="G3426" s="518" t="s">
        <v>122</v>
      </c>
      <c r="H3426" s="518" t="s">
        <v>385</v>
      </c>
      <c r="I3426" s="518">
        <v>246207</v>
      </c>
    </row>
    <row r="3427" spans="1:9" x14ac:dyDescent="0.2">
      <c r="A3427" s="518" t="s">
        <v>305</v>
      </c>
      <c r="B3427" s="518">
        <v>246215</v>
      </c>
      <c r="C3427" s="518" t="s">
        <v>2660</v>
      </c>
      <c r="D3427" s="518" t="s">
        <v>5031</v>
      </c>
      <c r="E3427" s="859">
        <v>15</v>
      </c>
      <c r="F3427" s="859">
        <v>15</v>
      </c>
      <c r="G3427" s="518" t="s">
        <v>122</v>
      </c>
      <c r="H3427" s="518" t="s">
        <v>305</v>
      </c>
      <c r="I3427" s="518">
        <v>778712</v>
      </c>
    </row>
    <row r="3428" spans="1:9" x14ac:dyDescent="0.2">
      <c r="A3428" s="518" t="s">
        <v>152</v>
      </c>
      <c r="B3428" s="518">
        <v>246264</v>
      </c>
      <c r="C3428" s="518" t="s">
        <v>2660</v>
      </c>
      <c r="D3428" s="518" t="s">
        <v>796</v>
      </c>
      <c r="E3428" s="859">
        <v>35</v>
      </c>
      <c r="F3428" s="859">
        <v>22</v>
      </c>
      <c r="G3428" s="518" t="s">
        <v>122</v>
      </c>
      <c r="H3428" s="518" t="s">
        <v>152</v>
      </c>
      <c r="I3428" s="518">
        <v>246264</v>
      </c>
    </row>
    <row r="3429" spans="1:9" x14ac:dyDescent="0.2">
      <c r="A3429" s="518" t="s">
        <v>152</v>
      </c>
      <c r="B3429" s="518">
        <v>246272</v>
      </c>
      <c r="C3429" s="518" t="s">
        <v>2660</v>
      </c>
      <c r="D3429" s="518" t="s">
        <v>429</v>
      </c>
      <c r="E3429" s="859">
        <v>34</v>
      </c>
      <c r="F3429" s="859">
        <v>22</v>
      </c>
      <c r="G3429" s="518" t="s">
        <v>122</v>
      </c>
      <c r="H3429" s="518" t="s">
        <v>152</v>
      </c>
      <c r="I3429" s="518">
        <v>246272</v>
      </c>
    </row>
    <row r="3430" spans="1:9" x14ac:dyDescent="0.2">
      <c r="A3430" s="518" t="s">
        <v>256</v>
      </c>
      <c r="B3430" s="518">
        <v>246306</v>
      </c>
      <c r="C3430" s="518" t="s">
        <v>2660</v>
      </c>
      <c r="D3430" s="518" t="s">
        <v>2148</v>
      </c>
      <c r="E3430" s="859">
        <v>34</v>
      </c>
      <c r="F3430" s="859">
        <v>8</v>
      </c>
      <c r="G3430" s="518" t="s">
        <v>122</v>
      </c>
      <c r="H3430" s="518" t="s">
        <v>256</v>
      </c>
      <c r="I3430" s="518">
        <v>764811</v>
      </c>
    </row>
    <row r="3431" spans="1:9" x14ac:dyDescent="0.2">
      <c r="A3431" s="518" t="s">
        <v>256</v>
      </c>
      <c r="B3431" s="518">
        <v>246314</v>
      </c>
      <c r="C3431" s="518" t="s">
        <v>2660</v>
      </c>
      <c r="D3431" s="518" t="s">
        <v>2148</v>
      </c>
      <c r="E3431" s="859">
        <v>23</v>
      </c>
      <c r="F3431" s="859">
        <v>6</v>
      </c>
      <c r="G3431" s="518" t="s">
        <v>122</v>
      </c>
      <c r="H3431" s="518" t="s">
        <v>256</v>
      </c>
      <c r="I3431" s="518">
        <v>764811</v>
      </c>
    </row>
    <row r="3432" spans="1:9" x14ac:dyDescent="0.2">
      <c r="A3432" s="518" t="s">
        <v>256</v>
      </c>
      <c r="B3432" s="518">
        <v>246322</v>
      </c>
      <c r="C3432" s="518" t="s">
        <v>2660</v>
      </c>
      <c r="D3432" s="518" t="s">
        <v>2148</v>
      </c>
      <c r="E3432" s="859">
        <v>35</v>
      </c>
      <c r="F3432" s="859">
        <v>4</v>
      </c>
      <c r="G3432" s="518" t="s">
        <v>122</v>
      </c>
      <c r="H3432" s="518" t="s">
        <v>256</v>
      </c>
      <c r="I3432" s="518">
        <v>764811</v>
      </c>
    </row>
    <row r="3433" spans="1:9" x14ac:dyDescent="0.2">
      <c r="A3433" s="518" t="s">
        <v>256</v>
      </c>
      <c r="B3433" s="518">
        <v>246330</v>
      </c>
      <c r="C3433" s="518" t="s">
        <v>2660</v>
      </c>
      <c r="D3433" s="518" t="s">
        <v>2148</v>
      </c>
      <c r="E3433" s="859">
        <v>35</v>
      </c>
      <c r="F3433" s="859">
        <v>34</v>
      </c>
      <c r="G3433" s="518" t="s">
        <v>122</v>
      </c>
      <c r="H3433" s="518" t="s">
        <v>256</v>
      </c>
      <c r="I3433" s="518">
        <v>246330</v>
      </c>
    </row>
    <row r="3434" spans="1:9" x14ac:dyDescent="0.2">
      <c r="A3434" s="518" t="s">
        <v>355</v>
      </c>
      <c r="B3434" s="518">
        <v>246348</v>
      </c>
      <c r="C3434" s="518" t="s">
        <v>2660</v>
      </c>
      <c r="D3434" s="518" t="s">
        <v>600</v>
      </c>
      <c r="E3434" s="859">
        <v>31</v>
      </c>
      <c r="F3434" s="859">
        <v>25</v>
      </c>
      <c r="G3434" s="518" t="s">
        <v>122</v>
      </c>
      <c r="H3434" s="518" t="s">
        <v>355</v>
      </c>
      <c r="I3434" s="518">
        <v>246348</v>
      </c>
    </row>
    <row r="3435" spans="1:9" x14ac:dyDescent="0.2">
      <c r="A3435" s="518" t="s">
        <v>148</v>
      </c>
      <c r="B3435" s="518">
        <v>246371</v>
      </c>
      <c r="C3435" s="518" t="s">
        <v>2660</v>
      </c>
      <c r="D3435" s="518" t="s">
        <v>2538</v>
      </c>
      <c r="E3435" s="859">
        <v>31</v>
      </c>
      <c r="F3435" s="859">
        <v>27</v>
      </c>
      <c r="G3435" s="518" t="s">
        <v>122</v>
      </c>
      <c r="H3435" s="518" t="s">
        <v>148</v>
      </c>
      <c r="I3435" s="518">
        <v>246371</v>
      </c>
    </row>
    <row r="3436" spans="1:9" x14ac:dyDescent="0.2">
      <c r="A3436" s="518" t="s">
        <v>322</v>
      </c>
      <c r="B3436" s="518">
        <v>246389</v>
      </c>
      <c r="C3436" s="518" t="s">
        <v>2660</v>
      </c>
      <c r="D3436" s="518" t="s">
        <v>5388</v>
      </c>
      <c r="E3436" s="859">
        <v>33</v>
      </c>
      <c r="F3436" s="859">
        <v>0</v>
      </c>
      <c r="G3436" s="518" t="s">
        <v>122</v>
      </c>
      <c r="H3436" s="518" t="s">
        <v>322</v>
      </c>
      <c r="I3436" s="518">
        <v>246389</v>
      </c>
    </row>
    <row r="3437" spans="1:9" x14ac:dyDescent="0.2">
      <c r="A3437" s="518" t="s">
        <v>159</v>
      </c>
      <c r="B3437" s="518">
        <v>246405</v>
      </c>
      <c r="C3437" s="518" t="s">
        <v>2660</v>
      </c>
      <c r="D3437" s="518" t="s">
        <v>862</v>
      </c>
      <c r="E3437" s="859">
        <v>32</v>
      </c>
      <c r="F3437" s="859">
        <v>28</v>
      </c>
      <c r="G3437" s="518" t="s">
        <v>122</v>
      </c>
      <c r="H3437" s="518" t="s">
        <v>159</v>
      </c>
      <c r="I3437" s="518">
        <v>246405</v>
      </c>
    </row>
    <row r="3438" spans="1:9" x14ac:dyDescent="0.2">
      <c r="A3438" s="518" t="s">
        <v>203</v>
      </c>
      <c r="B3438" s="518">
        <v>246413</v>
      </c>
      <c r="C3438" s="518" t="s">
        <v>2660</v>
      </c>
      <c r="D3438" s="518" t="s">
        <v>6741</v>
      </c>
      <c r="E3438" s="859">
        <v>31</v>
      </c>
      <c r="F3438" s="859">
        <v>31</v>
      </c>
      <c r="G3438" s="518" t="s">
        <v>122</v>
      </c>
      <c r="H3438" s="518" t="s">
        <v>203</v>
      </c>
      <c r="I3438" s="518">
        <v>246413</v>
      </c>
    </row>
    <row r="3439" spans="1:9" x14ac:dyDescent="0.2">
      <c r="A3439" s="518" t="s">
        <v>296</v>
      </c>
      <c r="B3439" s="518">
        <v>246421</v>
      </c>
      <c r="C3439" s="518" t="s">
        <v>2660</v>
      </c>
      <c r="D3439" s="518" t="s">
        <v>5389</v>
      </c>
      <c r="E3439" s="859">
        <v>28</v>
      </c>
      <c r="F3439" s="859">
        <v>13</v>
      </c>
      <c r="G3439" s="518" t="s">
        <v>122</v>
      </c>
      <c r="H3439" s="518" t="s">
        <v>296</v>
      </c>
      <c r="I3439" s="518">
        <v>194308</v>
      </c>
    </row>
    <row r="3440" spans="1:9" x14ac:dyDescent="0.2">
      <c r="A3440" s="518" t="s">
        <v>233</v>
      </c>
      <c r="B3440" s="518">
        <v>246470</v>
      </c>
      <c r="C3440" s="518" t="s">
        <v>2660</v>
      </c>
      <c r="D3440" s="518" t="s">
        <v>4008</v>
      </c>
      <c r="E3440" s="859">
        <v>25</v>
      </c>
      <c r="F3440" s="859">
        <v>16</v>
      </c>
      <c r="G3440" s="518" t="s">
        <v>122</v>
      </c>
      <c r="H3440" s="518" t="s">
        <v>233</v>
      </c>
      <c r="I3440" s="518">
        <v>246470</v>
      </c>
    </row>
    <row r="3441" spans="1:9" x14ac:dyDescent="0.2">
      <c r="A3441" s="518" t="s">
        <v>146</v>
      </c>
      <c r="B3441" s="518">
        <v>246488</v>
      </c>
      <c r="C3441" s="518" t="s">
        <v>2660</v>
      </c>
      <c r="D3441" s="518" t="s">
        <v>8836</v>
      </c>
      <c r="E3441" s="859">
        <v>24</v>
      </c>
      <c r="F3441" s="859">
        <v>0</v>
      </c>
      <c r="G3441" s="518" t="s">
        <v>122</v>
      </c>
      <c r="H3441" s="518" t="s">
        <v>146</v>
      </c>
      <c r="I3441" s="518">
        <v>246488</v>
      </c>
    </row>
    <row r="3442" spans="1:9" x14ac:dyDescent="0.2">
      <c r="A3442" s="518" t="s">
        <v>291</v>
      </c>
      <c r="B3442" s="518">
        <v>246520</v>
      </c>
      <c r="C3442" s="518" t="s">
        <v>2660</v>
      </c>
      <c r="D3442" s="518" t="s">
        <v>459</v>
      </c>
      <c r="E3442" s="859">
        <v>35</v>
      </c>
      <c r="F3442" s="859">
        <v>34</v>
      </c>
      <c r="G3442" s="518" t="s">
        <v>122</v>
      </c>
      <c r="H3442" s="518" t="s">
        <v>291</v>
      </c>
      <c r="I3442" s="518">
        <v>246520</v>
      </c>
    </row>
    <row r="3443" spans="1:9" x14ac:dyDescent="0.2">
      <c r="A3443" s="518" t="s">
        <v>291</v>
      </c>
      <c r="B3443" s="518">
        <v>246561</v>
      </c>
      <c r="C3443" s="518" t="s">
        <v>2660</v>
      </c>
      <c r="D3443" s="518" t="s">
        <v>1084</v>
      </c>
      <c r="E3443" s="859">
        <v>31</v>
      </c>
      <c r="F3443" s="859">
        <v>30</v>
      </c>
      <c r="G3443" s="518" t="s">
        <v>122</v>
      </c>
      <c r="H3443" s="518" t="s">
        <v>291</v>
      </c>
      <c r="I3443" s="518">
        <v>246561</v>
      </c>
    </row>
    <row r="3444" spans="1:9" x14ac:dyDescent="0.2">
      <c r="A3444" s="518" t="s">
        <v>291</v>
      </c>
      <c r="B3444" s="518">
        <v>246579</v>
      </c>
      <c r="C3444" s="518" t="s">
        <v>2660</v>
      </c>
      <c r="D3444" s="518" t="s">
        <v>2425</v>
      </c>
      <c r="E3444" s="859">
        <v>34</v>
      </c>
      <c r="F3444" s="859">
        <v>27</v>
      </c>
      <c r="G3444" s="518" t="s">
        <v>122</v>
      </c>
      <c r="H3444" s="518" t="s">
        <v>291</v>
      </c>
      <c r="I3444" s="518">
        <v>246579</v>
      </c>
    </row>
    <row r="3445" spans="1:9" x14ac:dyDescent="0.2">
      <c r="A3445" s="518" t="s">
        <v>291</v>
      </c>
      <c r="B3445" s="518">
        <v>246611</v>
      </c>
      <c r="C3445" s="518" t="s">
        <v>2660</v>
      </c>
      <c r="D3445" s="518" t="s">
        <v>320</v>
      </c>
      <c r="E3445" s="859">
        <v>34</v>
      </c>
      <c r="F3445" s="859">
        <v>28</v>
      </c>
      <c r="G3445" s="518" t="s">
        <v>122</v>
      </c>
      <c r="H3445" s="518" t="s">
        <v>291</v>
      </c>
      <c r="I3445" s="518">
        <v>246611</v>
      </c>
    </row>
    <row r="3446" spans="1:9" x14ac:dyDescent="0.2">
      <c r="A3446" s="518" t="s">
        <v>291</v>
      </c>
      <c r="B3446" s="518">
        <v>246629</v>
      </c>
      <c r="C3446" s="518" t="s">
        <v>2660</v>
      </c>
      <c r="D3446" s="518" t="s">
        <v>779</v>
      </c>
      <c r="E3446" s="859">
        <v>33</v>
      </c>
      <c r="F3446" s="859">
        <v>27</v>
      </c>
      <c r="G3446" s="518" t="s">
        <v>122</v>
      </c>
      <c r="H3446" s="518" t="s">
        <v>291</v>
      </c>
      <c r="I3446" s="518">
        <v>246629</v>
      </c>
    </row>
    <row r="3447" spans="1:9" x14ac:dyDescent="0.2">
      <c r="A3447" s="518" t="s">
        <v>256</v>
      </c>
      <c r="B3447" s="518">
        <v>246637</v>
      </c>
      <c r="C3447" s="518" t="s">
        <v>2660</v>
      </c>
      <c r="D3447" s="518" t="s">
        <v>620</v>
      </c>
      <c r="E3447" s="859">
        <v>26</v>
      </c>
      <c r="F3447" s="859">
        <v>26</v>
      </c>
      <c r="G3447" s="518" t="s">
        <v>122</v>
      </c>
      <c r="H3447" s="518" t="s">
        <v>256</v>
      </c>
      <c r="I3447" s="518">
        <v>246637</v>
      </c>
    </row>
    <row r="3448" spans="1:9" x14ac:dyDescent="0.2">
      <c r="A3448" s="518" t="s">
        <v>256</v>
      </c>
      <c r="B3448" s="518">
        <v>246645</v>
      </c>
      <c r="C3448" s="518" t="s">
        <v>2660</v>
      </c>
      <c r="D3448" s="518" t="s">
        <v>2129</v>
      </c>
      <c r="E3448" s="859">
        <v>15</v>
      </c>
      <c r="F3448" s="859">
        <v>15</v>
      </c>
      <c r="G3448" s="518" t="s">
        <v>122</v>
      </c>
      <c r="H3448" s="518" t="s">
        <v>256</v>
      </c>
      <c r="I3448" s="518">
        <v>196477</v>
      </c>
    </row>
    <row r="3449" spans="1:9" x14ac:dyDescent="0.2">
      <c r="A3449" s="518" t="s">
        <v>256</v>
      </c>
      <c r="B3449" s="518">
        <v>246652</v>
      </c>
      <c r="C3449" s="518" t="s">
        <v>2660</v>
      </c>
      <c r="D3449" s="518" t="s">
        <v>3836</v>
      </c>
      <c r="E3449" s="859">
        <v>20</v>
      </c>
      <c r="F3449" s="859">
        <v>20</v>
      </c>
      <c r="G3449" s="518" t="s">
        <v>122</v>
      </c>
      <c r="H3449" s="518" t="s">
        <v>256</v>
      </c>
      <c r="I3449" s="518">
        <v>246652</v>
      </c>
    </row>
    <row r="3450" spans="1:9" x14ac:dyDescent="0.2">
      <c r="A3450" s="518" t="s">
        <v>276</v>
      </c>
      <c r="B3450" s="518">
        <v>246660</v>
      </c>
      <c r="C3450" s="518" t="s">
        <v>2660</v>
      </c>
      <c r="D3450" s="518" t="s">
        <v>5171</v>
      </c>
      <c r="E3450" s="859">
        <v>20</v>
      </c>
      <c r="F3450" s="859">
        <v>13</v>
      </c>
      <c r="G3450" s="518" t="s">
        <v>122</v>
      </c>
      <c r="H3450" s="518" t="s">
        <v>276</v>
      </c>
      <c r="I3450" s="518">
        <v>246660</v>
      </c>
    </row>
    <row r="3451" spans="1:9" x14ac:dyDescent="0.2">
      <c r="A3451" s="518" t="s">
        <v>276</v>
      </c>
      <c r="B3451" s="518">
        <v>246678</v>
      </c>
      <c r="C3451" s="518" t="s">
        <v>2660</v>
      </c>
      <c r="D3451" s="518" t="s">
        <v>5172</v>
      </c>
      <c r="E3451" s="859">
        <v>30</v>
      </c>
      <c r="F3451" s="859">
        <v>20</v>
      </c>
      <c r="G3451" s="518" t="s">
        <v>122</v>
      </c>
      <c r="H3451" s="518" t="s">
        <v>276</v>
      </c>
      <c r="I3451" s="518">
        <v>246678</v>
      </c>
    </row>
    <row r="3452" spans="1:9" x14ac:dyDescent="0.2">
      <c r="A3452" s="518" t="s">
        <v>231</v>
      </c>
      <c r="B3452" s="518">
        <v>246686</v>
      </c>
      <c r="C3452" s="518" t="s">
        <v>2660</v>
      </c>
      <c r="D3452" s="518" t="s">
        <v>5191</v>
      </c>
      <c r="E3452" s="859">
        <v>27</v>
      </c>
      <c r="F3452" s="859">
        <v>27</v>
      </c>
      <c r="G3452" s="518" t="s">
        <v>122</v>
      </c>
      <c r="H3452" s="518" t="s">
        <v>231</v>
      </c>
      <c r="I3452" s="518">
        <v>246686</v>
      </c>
    </row>
    <row r="3453" spans="1:9" x14ac:dyDescent="0.2">
      <c r="A3453" s="518" t="s">
        <v>231</v>
      </c>
      <c r="B3453" s="518">
        <v>246694</v>
      </c>
      <c r="C3453" s="518" t="s">
        <v>2660</v>
      </c>
      <c r="D3453" s="518" t="s">
        <v>5192</v>
      </c>
      <c r="E3453" s="859">
        <v>28</v>
      </c>
      <c r="F3453" s="859">
        <v>28</v>
      </c>
      <c r="G3453" s="518" t="s">
        <v>122</v>
      </c>
      <c r="H3453" s="518" t="s">
        <v>231</v>
      </c>
      <c r="I3453" s="518">
        <v>246694</v>
      </c>
    </row>
    <row r="3454" spans="1:9" x14ac:dyDescent="0.2">
      <c r="A3454" s="518" t="s">
        <v>237</v>
      </c>
      <c r="B3454" s="518">
        <v>246793</v>
      </c>
      <c r="C3454" s="518" t="s">
        <v>2660</v>
      </c>
      <c r="D3454" s="518" t="s">
        <v>6742</v>
      </c>
      <c r="E3454" s="859">
        <v>32</v>
      </c>
      <c r="F3454" s="859">
        <v>32</v>
      </c>
      <c r="G3454" s="518" t="s">
        <v>128</v>
      </c>
      <c r="H3454" s="518" t="s">
        <v>237</v>
      </c>
      <c r="I3454" s="518">
        <v>246793</v>
      </c>
    </row>
    <row r="3455" spans="1:9" x14ac:dyDescent="0.2">
      <c r="A3455" s="518" t="s">
        <v>177</v>
      </c>
      <c r="B3455" s="518">
        <v>247486</v>
      </c>
      <c r="C3455" s="518" t="s">
        <v>2660</v>
      </c>
      <c r="D3455" s="518" t="s">
        <v>1086</v>
      </c>
      <c r="E3455" s="859">
        <v>25</v>
      </c>
      <c r="F3455" s="859">
        <v>24</v>
      </c>
      <c r="G3455" s="518" t="s">
        <v>122</v>
      </c>
      <c r="H3455" s="518" t="s">
        <v>177</v>
      </c>
      <c r="I3455" s="518">
        <v>247486</v>
      </c>
    </row>
    <row r="3456" spans="1:9" x14ac:dyDescent="0.2">
      <c r="A3456" s="518" t="s">
        <v>214</v>
      </c>
      <c r="B3456" s="518">
        <v>247494</v>
      </c>
      <c r="C3456" s="518" t="s">
        <v>2660</v>
      </c>
      <c r="D3456" s="518" t="s">
        <v>4570</v>
      </c>
      <c r="E3456" s="859">
        <v>27</v>
      </c>
      <c r="F3456" s="859">
        <v>25</v>
      </c>
      <c r="G3456" s="518" t="s">
        <v>122</v>
      </c>
      <c r="H3456" s="518" t="s">
        <v>214</v>
      </c>
      <c r="I3456" s="518">
        <v>247494</v>
      </c>
    </row>
    <row r="3457" spans="1:9" x14ac:dyDescent="0.2">
      <c r="A3457" s="518" t="s">
        <v>183</v>
      </c>
      <c r="B3457" s="518">
        <v>247544</v>
      </c>
      <c r="C3457" s="518" t="s">
        <v>2660</v>
      </c>
      <c r="D3457" s="518" t="s">
        <v>397</v>
      </c>
      <c r="E3457" s="859">
        <v>30</v>
      </c>
      <c r="F3457" s="859">
        <v>30</v>
      </c>
      <c r="G3457" s="518" t="s">
        <v>122</v>
      </c>
      <c r="H3457" s="518" t="s">
        <v>183</v>
      </c>
      <c r="I3457" s="518">
        <v>247544</v>
      </c>
    </row>
    <row r="3458" spans="1:9" x14ac:dyDescent="0.2">
      <c r="A3458" s="518" t="s">
        <v>183</v>
      </c>
      <c r="B3458" s="518">
        <v>247551</v>
      </c>
      <c r="C3458" s="518" t="s">
        <v>2660</v>
      </c>
      <c r="D3458" s="518" t="s">
        <v>727</v>
      </c>
      <c r="E3458" s="859">
        <v>24</v>
      </c>
      <c r="F3458" s="859">
        <v>24</v>
      </c>
      <c r="G3458" s="518" t="s">
        <v>122</v>
      </c>
      <c r="H3458" s="518" t="s">
        <v>183</v>
      </c>
      <c r="I3458" s="518">
        <v>247551</v>
      </c>
    </row>
    <row r="3459" spans="1:9" x14ac:dyDescent="0.2">
      <c r="A3459" s="518" t="s">
        <v>205</v>
      </c>
      <c r="B3459" s="518">
        <v>247577</v>
      </c>
      <c r="C3459" s="518" t="s">
        <v>2660</v>
      </c>
      <c r="D3459" s="518" t="s">
        <v>4691</v>
      </c>
      <c r="E3459" s="859">
        <v>35</v>
      </c>
      <c r="F3459" s="859">
        <v>0</v>
      </c>
      <c r="G3459" s="518" t="s">
        <v>122</v>
      </c>
      <c r="H3459" s="518" t="s">
        <v>205</v>
      </c>
      <c r="I3459" s="518">
        <v>247577</v>
      </c>
    </row>
    <row r="3460" spans="1:9" x14ac:dyDescent="0.2">
      <c r="A3460" s="518" t="s">
        <v>388</v>
      </c>
      <c r="B3460" s="518">
        <v>247593</v>
      </c>
      <c r="C3460" s="518" t="s">
        <v>2660</v>
      </c>
      <c r="D3460" s="518" t="s">
        <v>1248</v>
      </c>
      <c r="E3460" s="859">
        <v>34</v>
      </c>
      <c r="F3460" s="859">
        <v>34</v>
      </c>
      <c r="G3460" s="518" t="s">
        <v>122</v>
      </c>
      <c r="H3460" s="518" t="s">
        <v>388</v>
      </c>
      <c r="I3460" s="518">
        <v>247593</v>
      </c>
    </row>
    <row r="3461" spans="1:9" x14ac:dyDescent="0.2">
      <c r="A3461" s="518" t="s">
        <v>318</v>
      </c>
      <c r="B3461" s="518">
        <v>247619</v>
      </c>
      <c r="C3461" s="518" t="s">
        <v>2660</v>
      </c>
      <c r="D3461" s="518" t="s">
        <v>769</v>
      </c>
      <c r="E3461" s="859">
        <v>33</v>
      </c>
      <c r="F3461" s="859">
        <v>32</v>
      </c>
      <c r="G3461" s="518" t="s">
        <v>122</v>
      </c>
      <c r="H3461" s="518" t="s">
        <v>318</v>
      </c>
      <c r="I3461" s="518">
        <v>247619</v>
      </c>
    </row>
    <row r="3462" spans="1:9" x14ac:dyDescent="0.2">
      <c r="A3462" s="518" t="s">
        <v>318</v>
      </c>
      <c r="B3462" s="518">
        <v>247627</v>
      </c>
      <c r="C3462" s="518" t="s">
        <v>2660</v>
      </c>
      <c r="D3462" s="518" t="s">
        <v>819</v>
      </c>
      <c r="E3462" s="859">
        <v>33</v>
      </c>
      <c r="F3462" s="859">
        <v>30</v>
      </c>
      <c r="G3462" s="518" t="s">
        <v>122</v>
      </c>
      <c r="H3462" s="518" t="s">
        <v>318</v>
      </c>
      <c r="I3462" s="518">
        <v>247627</v>
      </c>
    </row>
    <row r="3463" spans="1:9" x14ac:dyDescent="0.2">
      <c r="A3463" s="518" t="s">
        <v>318</v>
      </c>
      <c r="B3463" s="518">
        <v>247635</v>
      </c>
      <c r="C3463" s="518" t="s">
        <v>2660</v>
      </c>
      <c r="D3463" s="518" t="s">
        <v>735</v>
      </c>
      <c r="E3463" s="859">
        <v>27</v>
      </c>
      <c r="F3463" s="859">
        <v>26</v>
      </c>
      <c r="G3463" s="518" t="s">
        <v>122</v>
      </c>
      <c r="H3463" s="518" t="s">
        <v>318</v>
      </c>
      <c r="I3463" s="518">
        <v>247635</v>
      </c>
    </row>
    <row r="3464" spans="1:9" x14ac:dyDescent="0.2">
      <c r="A3464" s="518" t="s">
        <v>293</v>
      </c>
      <c r="B3464" s="518">
        <v>247643</v>
      </c>
      <c r="C3464" s="518" t="s">
        <v>2660</v>
      </c>
      <c r="D3464" s="518" t="s">
        <v>709</v>
      </c>
      <c r="E3464" s="859">
        <v>31</v>
      </c>
      <c r="F3464" s="859">
        <v>23</v>
      </c>
      <c r="G3464" s="518" t="s">
        <v>122</v>
      </c>
      <c r="H3464" s="518" t="s">
        <v>293</v>
      </c>
      <c r="I3464" s="518">
        <v>247643</v>
      </c>
    </row>
    <row r="3465" spans="1:9" x14ac:dyDescent="0.2">
      <c r="A3465" s="518" t="s">
        <v>293</v>
      </c>
      <c r="B3465" s="518">
        <v>247650</v>
      </c>
      <c r="C3465" s="518" t="s">
        <v>2660</v>
      </c>
      <c r="D3465" s="518" t="s">
        <v>5055</v>
      </c>
      <c r="E3465" s="859">
        <v>27</v>
      </c>
      <c r="F3465" s="859">
        <v>20</v>
      </c>
      <c r="G3465" s="518" t="s">
        <v>122</v>
      </c>
      <c r="H3465" s="518" t="s">
        <v>293</v>
      </c>
      <c r="I3465" s="518">
        <v>247650</v>
      </c>
    </row>
    <row r="3466" spans="1:9" x14ac:dyDescent="0.2">
      <c r="A3466" s="518" t="s">
        <v>291</v>
      </c>
      <c r="B3466" s="518">
        <v>247692</v>
      </c>
      <c r="C3466" s="518" t="s">
        <v>2660</v>
      </c>
      <c r="D3466" s="518" t="s">
        <v>1689</v>
      </c>
      <c r="E3466" s="859">
        <v>35</v>
      </c>
      <c r="F3466" s="859">
        <v>33</v>
      </c>
      <c r="G3466" s="518" t="s">
        <v>122</v>
      </c>
      <c r="H3466" s="518" t="s">
        <v>291</v>
      </c>
      <c r="I3466" s="518">
        <v>247692</v>
      </c>
    </row>
    <row r="3467" spans="1:9" x14ac:dyDescent="0.2">
      <c r="A3467" s="518" t="s">
        <v>155</v>
      </c>
      <c r="B3467" s="518">
        <v>247700</v>
      </c>
      <c r="C3467" s="518" t="s">
        <v>2660</v>
      </c>
      <c r="D3467" s="518" t="s">
        <v>698</v>
      </c>
      <c r="E3467" s="859">
        <v>26</v>
      </c>
      <c r="F3467" s="859">
        <v>0</v>
      </c>
      <c r="G3467" s="518" t="s">
        <v>122</v>
      </c>
      <c r="H3467" s="518" t="s">
        <v>155</v>
      </c>
      <c r="I3467" s="518">
        <v>247700</v>
      </c>
    </row>
    <row r="3468" spans="1:9" x14ac:dyDescent="0.2">
      <c r="A3468" s="518" t="s">
        <v>314</v>
      </c>
      <c r="B3468" s="518">
        <v>247718</v>
      </c>
      <c r="C3468" s="518" t="s">
        <v>2660</v>
      </c>
      <c r="D3468" s="518" t="s">
        <v>7516</v>
      </c>
      <c r="E3468" s="859">
        <v>35</v>
      </c>
      <c r="F3468" s="859">
        <v>0</v>
      </c>
      <c r="G3468" s="518" t="s">
        <v>122</v>
      </c>
      <c r="H3468" s="518" t="s">
        <v>314</v>
      </c>
      <c r="I3468" s="518">
        <v>247718</v>
      </c>
    </row>
    <row r="3469" spans="1:9" x14ac:dyDescent="0.2">
      <c r="A3469" s="518" t="s">
        <v>155</v>
      </c>
      <c r="B3469" s="518">
        <v>247726</v>
      </c>
      <c r="C3469" s="518" t="s">
        <v>2660</v>
      </c>
      <c r="D3469" s="518" t="s">
        <v>8824</v>
      </c>
      <c r="E3469" s="859">
        <v>31</v>
      </c>
      <c r="F3469" s="859">
        <v>0</v>
      </c>
      <c r="G3469" s="518" t="s">
        <v>122</v>
      </c>
      <c r="H3469" s="518" t="s">
        <v>155</v>
      </c>
      <c r="I3469" s="518">
        <v>247726</v>
      </c>
    </row>
    <row r="3470" spans="1:9" x14ac:dyDescent="0.2">
      <c r="A3470" s="518" t="s">
        <v>314</v>
      </c>
      <c r="B3470" s="518">
        <v>247734</v>
      </c>
      <c r="C3470" s="518" t="s">
        <v>2660</v>
      </c>
      <c r="D3470" s="518" t="s">
        <v>7514</v>
      </c>
      <c r="E3470" s="859">
        <v>35</v>
      </c>
      <c r="F3470" s="859">
        <v>0</v>
      </c>
      <c r="G3470" s="518" t="s">
        <v>122</v>
      </c>
      <c r="H3470" s="518" t="s">
        <v>314</v>
      </c>
      <c r="I3470" s="518">
        <v>247734</v>
      </c>
    </row>
    <row r="3471" spans="1:9" x14ac:dyDescent="0.2">
      <c r="A3471" s="518" t="s">
        <v>155</v>
      </c>
      <c r="B3471" s="518">
        <v>247742</v>
      </c>
      <c r="C3471" s="518" t="s">
        <v>2660</v>
      </c>
      <c r="D3471" s="518" t="s">
        <v>8837</v>
      </c>
      <c r="E3471" s="859">
        <v>34</v>
      </c>
      <c r="F3471" s="859">
        <v>0</v>
      </c>
      <c r="G3471" s="518" t="s">
        <v>122</v>
      </c>
      <c r="H3471" s="518" t="s">
        <v>155</v>
      </c>
      <c r="I3471" s="518">
        <v>247742</v>
      </c>
    </row>
    <row r="3472" spans="1:9" x14ac:dyDescent="0.2">
      <c r="A3472" s="518" t="s">
        <v>155</v>
      </c>
      <c r="B3472" s="518">
        <v>247759</v>
      </c>
      <c r="C3472" s="518" t="s">
        <v>2660</v>
      </c>
      <c r="D3472" s="518" t="s">
        <v>8838</v>
      </c>
      <c r="E3472" s="859">
        <v>31</v>
      </c>
      <c r="F3472" s="859">
        <v>0</v>
      </c>
      <c r="G3472" s="518" t="s">
        <v>122</v>
      </c>
      <c r="H3472" s="518" t="s">
        <v>155</v>
      </c>
      <c r="I3472" s="518">
        <v>247759</v>
      </c>
    </row>
    <row r="3473" spans="1:9" x14ac:dyDescent="0.2">
      <c r="A3473" s="518" t="s">
        <v>314</v>
      </c>
      <c r="B3473" s="518">
        <v>247767</v>
      </c>
      <c r="C3473" s="518" t="s">
        <v>2660</v>
      </c>
      <c r="D3473" s="518" t="s">
        <v>3624</v>
      </c>
      <c r="E3473" s="859">
        <v>33</v>
      </c>
      <c r="F3473" s="859">
        <v>0</v>
      </c>
      <c r="G3473" s="518" t="s">
        <v>122</v>
      </c>
      <c r="H3473" s="518" t="s">
        <v>314</v>
      </c>
      <c r="I3473" s="518">
        <v>247767</v>
      </c>
    </row>
    <row r="3474" spans="1:9" x14ac:dyDescent="0.2">
      <c r="A3474" s="518" t="s">
        <v>155</v>
      </c>
      <c r="B3474" s="518">
        <v>247775</v>
      </c>
      <c r="C3474" s="518" t="s">
        <v>2660</v>
      </c>
      <c r="D3474" s="518" t="s">
        <v>8839</v>
      </c>
      <c r="E3474" s="859">
        <v>35</v>
      </c>
      <c r="F3474" s="859">
        <v>0</v>
      </c>
      <c r="G3474" s="518" t="s">
        <v>122</v>
      </c>
      <c r="H3474" s="518" t="s">
        <v>155</v>
      </c>
      <c r="I3474" s="518">
        <v>247775</v>
      </c>
    </row>
    <row r="3475" spans="1:9" x14ac:dyDescent="0.2">
      <c r="A3475" s="518" t="s">
        <v>155</v>
      </c>
      <c r="B3475" s="518">
        <v>247783</v>
      </c>
      <c r="C3475" s="518" t="s">
        <v>2660</v>
      </c>
      <c r="D3475" s="518" t="s">
        <v>485</v>
      </c>
      <c r="E3475" s="859">
        <v>35</v>
      </c>
      <c r="F3475" s="859">
        <v>0</v>
      </c>
      <c r="G3475" s="518" t="s">
        <v>122</v>
      </c>
      <c r="H3475" s="518" t="s">
        <v>155</v>
      </c>
      <c r="I3475" s="518">
        <v>247783</v>
      </c>
    </row>
    <row r="3476" spans="1:9" x14ac:dyDescent="0.2">
      <c r="A3476" s="518" t="s">
        <v>392</v>
      </c>
      <c r="B3476" s="518">
        <v>247791</v>
      </c>
      <c r="C3476" s="518" t="s">
        <v>2660</v>
      </c>
      <c r="D3476" s="518" t="s">
        <v>459</v>
      </c>
      <c r="E3476" s="859">
        <v>30</v>
      </c>
      <c r="F3476" s="859">
        <v>21</v>
      </c>
      <c r="G3476" s="518" t="s">
        <v>122</v>
      </c>
      <c r="H3476" s="518" t="s">
        <v>392</v>
      </c>
      <c r="I3476" s="518">
        <v>247791</v>
      </c>
    </row>
    <row r="3477" spans="1:9" x14ac:dyDescent="0.2">
      <c r="A3477" s="518" t="s">
        <v>392</v>
      </c>
      <c r="B3477" s="518">
        <v>247809</v>
      </c>
      <c r="C3477" s="518" t="s">
        <v>2660</v>
      </c>
      <c r="D3477" s="518" t="s">
        <v>616</v>
      </c>
      <c r="E3477" s="859">
        <v>19</v>
      </c>
      <c r="F3477" s="859">
        <v>10</v>
      </c>
      <c r="G3477" s="518" t="s">
        <v>122</v>
      </c>
      <c r="H3477" s="518" t="s">
        <v>392</v>
      </c>
      <c r="I3477" s="518">
        <v>247809</v>
      </c>
    </row>
    <row r="3478" spans="1:9" x14ac:dyDescent="0.2">
      <c r="A3478" s="518" t="s">
        <v>388</v>
      </c>
      <c r="B3478" s="518">
        <v>247916</v>
      </c>
      <c r="C3478" s="518" t="s">
        <v>2660</v>
      </c>
      <c r="D3478" s="518" t="s">
        <v>558</v>
      </c>
      <c r="E3478" s="859">
        <v>33</v>
      </c>
      <c r="F3478" s="859">
        <v>25</v>
      </c>
      <c r="G3478" s="518" t="s">
        <v>122</v>
      </c>
      <c r="H3478" s="518" t="s">
        <v>388</v>
      </c>
      <c r="I3478" s="518">
        <v>247916</v>
      </c>
    </row>
    <row r="3479" spans="1:9" x14ac:dyDescent="0.2">
      <c r="A3479" s="518" t="s">
        <v>303</v>
      </c>
      <c r="B3479" s="518">
        <v>247940</v>
      </c>
      <c r="C3479" s="518" t="s">
        <v>2660</v>
      </c>
      <c r="D3479" s="518" t="s">
        <v>397</v>
      </c>
      <c r="E3479" s="859">
        <v>34</v>
      </c>
      <c r="F3479" s="859">
        <v>29</v>
      </c>
      <c r="G3479" s="518" t="s">
        <v>122</v>
      </c>
      <c r="H3479" s="518" t="s">
        <v>303</v>
      </c>
      <c r="I3479" s="518">
        <v>247940</v>
      </c>
    </row>
    <row r="3480" spans="1:9" x14ac:dyDescent="0.2">
      <c r="A3480" s="518" t="s">
        <v>181</v>
      </c>
      <c r="B3480" s="518">
        <v>247973</v>
      </c>
      <c r="C3480" s="518" t="s">
        <v>2660</v>
      </c>
      <c r="D3480" s="518" t="s">
        <v>5089</v>
      </c>
      <c r="E3480" s="859">
        <v>35</v>
      </c>
      <c r="F3480" s="859">
        <v>15</v>
      </c>
      <c r="G3480" s="518" t="s">
        <v>128</v>
      </c>
      <c r="H3480" s="518" t="s">
        <v>181</v>
      </c>
      <c r="I3480" s="518">
        <v>247973</v>
      </c>
    </row>
    <row r="3481" spans="1:9" x14ac:dyDescent="0.2">
      <c r="A3481" s="518" t="s">
        <v>189</v>
      </c>
      <c r="B3481" s="518">
        <v>247999</v>
      </c>
      <c r="C3481" s="518" t="s">
        <v>2660</v>
      </c>
      <c r="D3481" s="518" t="s">
        <v>950</v>
      </c>
      <c r="E3481" s="859">
        <v>24</v>
      </c>
      <c r="F3481" s="859">
        <v>15</v>
      </c>
      <c r="G3481" s="518" t="s">
        <v>122</v>
      </c>
      <c r="H3481" s="518" t="s">
        <v>189</v>
      </c>
      <c r="I3481" s="518">
        <v>247999</v>
      </c>
    </row>
    <row r="3482" spans="1:9" x14ac:dyDescent="0.2">
      <c r="A3482" s="518" t="s">
        <v>197</v>
      </c>
      <c r="B3482" s="518">
        <v>248005</v>
      </c>
      <c r="C3482" s="518" t="s">
        <v>2660</v>
      </c>
      <c r="D3482" s="518" t="s">
        <v>2307</v>
      </c>
      <c r="E3482" s="859">
        <v>35</v>
      </c>
      <c r="F3482" s="859">
        <v>34</v>
      </c>
      <c r="G3482" s="518" t="s">
        <v>122</v>
      </c>
      <c r="H3482" s="518" t="s">
        <v>197</v>
      </c>
      <c r="I3482" s="518">
        <v>248005</v>
      </c>
    </row>
    <row r="3483" spans="1:9" x14ac:dyDescent="0.2">
      <c r="A3483" s="518" t="s">
        <v>393</v>
      </c>
      <c r="B3483" s="518">
        <v>248039</v>
      </c>
      <c r="C3483" s="518" t="s">
        <v>2660</v>
      </c>
      <c r="D3483" s="518" t="s">
        <v>1827</v>
      </c>
      <c r="E3483" s="859">
        <v>34</v>
      </c>
      <c r="F3483" s="859">
        <v>0</v>
      </c>
      <c r="G3483" s="518" t="s">
        <v>128</v>
      </c>
      <c r="H3483" s="518" t="s">
        <v>393</v>
      </c>
      <c r="I3483" s="518">
        <v>248039</v>
      </c>
    </row>
    <row r="3484" spans="1:9" x14ac:dyDescent="0.2">
      <c r="A3484" s="518" t="s">
        <v>267</v>
      </c>
      <c r="B3484" s="518">
        <v>248237</v>
      </c>
      <c r="C3484" s="518" t="s">
        <v>2660</v>
      </c>
      <c r="D3484" s="518" t="s">
        <v>460</v>
      </c>
      <c r="E3484" s="859">
        <v>31</v>
      </c>
      <c r="F3484" s="859">
        <v>24</v>
      </c>
      <c r="G3484" s="518" t="s">
        <v>122</v>
      </c>
      <c r="H3484" s="518" t="s">
        <v>267</v>
      </c>
      <c r="I3484" s="518">
        <v>248237</v>
      </c>
    </row>
    <row r="3485" spans="1:9" x14ac:dyDescent="0.2">
      <c r="A3485" s="518" t="s">
        <v>386</v>
      </c>
      <c r="B3485" s="518">
        <v>248245</v>
      </c>
      <c r="C3485" s="518" t="s">
        <v>2660</v>
      </c>
      <c r="D3485" s="518" t="s">
        <v>406</v>
      </c>
      <c r="E3485" s="859">
        <v>33</v>
      </c>
      <c r="F3485" s="859">
        <v>33</v>
      </c>
      <c r="G3485" s="518" t="s">
        <v>122</v>
      </c>
      <c r="H3485" s="518" t="s">
        <v>386</v>
      </c>
      <c r="I3485" s="518">
        <v>248245</v>
      </c>
    </row>
    <row r="3486" spans="1:9" x14ac:dyDescent="0.2">
      <c r="A3486" s="518" t="s">
        <v>394</v>
      </c>
      <c r="B3486" s="518">
        <v>248351</v>
      </c>
      <c r="C3486" s="518" t="s">
        <v>2660</v>
      </c>
      <c r="D3486" s="518" t="s">
        <v>6073</v>
      </c>
      <c r="E3486" s="859">
        <v>34</v>
      </c>
      <c r="F3486" s="859">
        <v>34</v>
      </c>
      <c r="G3486" s="518" t="s">
        <v>122</v>
      </c>
      <c r="H3486" s="518" t="s">
        <v>394</v>
      </c>
      <c r="I3486" s="518">
        <v>248351</v>
      </c>
    </row>
    <row r="3487" spans="1:9" x14ac:dyDescent="0.2">
      <c r="A3487" s="518" t="s">
        <v>394</v>
      </c>
      <c r="B3487" s="518">
        <v>248377</v>
      </c>
      <c r="C3487" s="518" t="s">
        <v>2660</v>
      </c>
      <c r="D3487" s="518" t="s">
        <v>5153</v>
      </c>
      <c r="E3487" s="859">
        <v>30</v>
      </c>
      <c r="F3487" s="859">
        <v>30</v>
      </c>
      <c r="G3487" s="518" t="s">
        <v>122</v>
      </c>
      <c r="H3487" s="518" t="s">
        <v>394</v>
      </c>
      <c r="I3487" s="518">
        <v>248377</v>
      </c>
    </row>
    <row r="3488" spans="1:9" x14ac:dyDescent="0.2">
      <c r="A3488" s="518" t="s">
        <v>394</v>
      </c>
      <c r="B3488" s="518">
        <v>248385</v>
      </c>
      <c r="C3488" s="518" t="s">
        <v>2660</v>
      </c>
      <c r="D3488" s="518" t="s">
        <v>5154</v>
      </c>
      <c r="E3488" s="859">
        <v>20</v>
      </c>
      <c r="F3488" s="859">
        <v>20</v>
      </c>
      <c r="G3488" s="518" t="s">
        <v>122</v>
      </c>
      <c r="H3488" s="518" t="s">
        <v>394</v>
      </c>
      <c r="I3488" s="518">
        <v>248385</v>
      </c>
    </row>
    <row r="3489" spans="1:9" x14ac:dyDescent="0.2">
      <c r="A3489" s="518" t="s">
        <v>371</v>
      </c>
      <c r="B3489" s="518">
        <v>248658</v>
      </c>
      <c r="C3489" s="518" t="s">
        <v>2660</v>
      </c>
      <c r="D3489" s="518" t="s">
        <v>5207</v>
      </c>
      <c r="E3489" s="859">
        <v>31</v>
      </c>
      <c r="F3489" s="859">
        <v>31</v>
      </c>
      <c r="G3489" s="518" t="s">
        <v>122</v>
      </c>
      <c r="H3489" s="518" t="s">
        <v>371</v>
      </c>
      <c r="I3489" s="518">
        <v>248658</v>
      </c>
    </row>
    <row r="3490" spans="1:9" x14ac:dyDescent="0.2">
      <c r="A3490" s="518" t="s">
        <v>371</v>
      </c>
      <c r="B3490" s="518">
        <v>248807</v>
      </c>
      <c r="C3490" s="518" t="s">
        <v>2660</v>
      </c>
      <c r="D3490" s="518" t="s">
        <v>5228</v>
      </c>
      <c r="E3490" s="859">
        <v>31</v>
      </c>
      <c r="F3490" s="859">
        <v>31</v>
      </c>
      <c r="G3490" s="518" t="s">
        <v>122</v>
      </c>
      <c r="H3490" s="518" t="s">
        <v>371</v>
      </c>
      <c r="I3490" s="518">
        <v>248807</v>
      </c>
    </row>
    <row r="3491" spans="1:9" x14ac:dyDescent="0.2">
      <c r="A3491" s="518" t="s">
        <v>371</v>
      </c>
      <c r="B3491" s="518">
        <v>248864</v>
      </c>
      <c r="C3491" s="518" t="s">
        <v>2660</v>
      </c>
      <c r="D3491" s="518" t="s">
        <v>5032</v>
      </c>
      <c r="E3491" s="859">
        <v>31</v>
      </c>
      <c r="F3491" s="859">
        <v>31</v>
      </c>
      <c r="G3491" s="518" t="s">
        <v>122</v>
      </c>
      <c r="H3491" s="518" t="s">
        <v>371</v>
      </c>
      <c r="I3491" s="518">
        <v>248864</v>
      </c>
    </row>
    <row r="3492" spans="1:9" x14ac:dyDescent="0.2">
      <c r="A3492" s="518" t="s">
        <v>181</v>
      </c>
      <c r="B3492" s="518">
        <v>248914</v>
      </c>
      <c r="C3492" s="518" t="s">
        <v>2660</v>
      </c>
      <c r="D3492" s="518" t="s">
        <v>5033</v>
      </c>
      <c r="E3492" s="859">
        <v>36</v>
      </c>
      <c r="F3492" s="859">
        <v>29</v>
      </c>
      <c r="G3492" s="518" t="s">
        <v>128</v>
      </c>
      <c r="H3492" s="518" t="s">
        <v>181</v>
      </c>
      <c r="I3492" s="518">
        <v>248914</v>
      </c>
    </row>
    <row r="3493" spans="1:9" x14ac:dyDescent="0.2">
      <c r="A3493" s="518" t="s">
        <v>388</v>
      </c>
      <c r="B3493" s="518">
        <v>248955</v>
      </c>
      <c r="C3493" s="518" t="s">
        <v>2660</v>
      </c>
      <c r="D3493" s="518" t="s">
        <v>746</v>
      </c>
      <c r="E3493" s="859">
        <v>30</v>
      </c>
      <c r="F3493" s="859">
        <v>28</v>
      </c>
      <c r="G3493" s="518" t="s">
        <v>122</v>
      </c>
      <c r="H3493" s="518" t="s">
        <v>388</v>
      </c>
      <c r="I3493" s="518">
        <v>248955</v>
      </c>
    </row>
    <row r="3494" spans="1:9" x14ac:dyDescent="0.2">
      <c r="A3494" s="518" t="s">
        <v>388</v>
      </c>
      <c r="B3494" s="518">
        <v>248963</v>
      </c>
      <c r="C3494" s="518" t="s">
        <v>2660</v>
      </c>
      <c r="D3494" s="518" t="s">
        <v>1265</v>
      </c>
      <c r="E3494" s="859">
        <v>26</v>
      </c>
      <c r="F3494" s="859">
        <v>24</v>
      </c>
      <c r="G3494" s="518" t="s">
        <v>122</v>
      </c>
      <c r="H3494" s="518" t="s">
        <v>388</v>
      </c>
      <c r="I3494" s="518">
        <v>248963</v>
      </c>
    </row>
    <row r="3495" spans="1:9" x14ac:dyDescent="0.2">
      <c r="A3495" s="518" t="s">
        <v>174</v>
      </c>
      <c r="B3495" s="518">
        <v>249086</v>
      </c>
      <c r="C3495" s="518" t="s">
        <v>2660</v>
      </c>
      <c r="D3495" s="518" t="s">
        <v>727</v>
      </c>
      <c r="E3495" s="859">
        <v>25</v>
      </c>
      <c r="F3495" s="859">
        <v>21</v>
      </c>
      <c r="G3495" s="518" t="s">
        <v>122</v>
      </c>
      <c r="H3495" s="518" t="s">
        <v>174</v>
      </c>
      <c r="I3495" s="518">
        <v>249086</v>
      </c>
    </row>
    <row r="3496" spans="1:9" x14ac:dyDescent="0.2">
      <c r="A3496" s="518" t="s">
        <v>199</v>
      </c>
      <c r="B3496" s="518">
        <v>249102</v>
      </c>
      <c r="C3496" s="518" t="s">
        <v>2660</v>
      </c>
      <c r="D3496" s="518" t="s">
        <v>429</v>
      </c>
      <c r="E3496" s="859">
        <v>33</v>
      </c>
      <c r="F3496" s="859">
        <v>26</v>
      </c>
      <c r="G3496" s="518" t="s">
        <v>122</v>
      </c>
      <c r="H3496" s="518" t="s">
        <v>199</v>
      </c>
      <c r="I3496" s="518">
        <v>249102</v>
      </c>
    </row>
    <row r="3497" spans="1:9" x14ac:dyDescent="0.2">
      <c r="A3497" s="518" t="s">
        <v>237</v>
      </c>
      <c r="B3497" s="518">
        <v>249128</v>
      </c>
      <c r="C3497" s="518" t="s">
        <v>2660</v>
      </c>
      <c r="D3497" s="518" t="s">
        <v>5390</v>
      </c>
      <c r="E3497" s="859">
        <v>23</v>
      </c>
      <c r="F3497" s="859">
        <v>23</v>
      </c>
      <c r="G3497" s="518" t="s">
        <v>122</v>
      </c>
      <c r="H3497" s="518" t="s">
        <v>237</v>
      </c>
      <c r="I3497" s="518">
        <v>105379</v>
      </c>
    </row>
    <row r="3498" spans="1:9" x14ac:dyDescent="0.2">
      <c r="A3498" s="518" t="s">
        <v>232</v>
      </c>
      <c r="B3498" s="518">
        <v>251728</v>
      </c>
      <c r="C3498" s="518" t="s">
        <v>2660</v>
      </c>
      <c r="D3498" s="518" t="s">
        <v>1050</v>
      </c>
      <c r="E3498" s="859">
        <v>32</v>
      </c>
      <c r="F3498" s="859">
        <v>32</v>
      </c>
      <c r="G3498" s="518" t="s">
        <v>122</v>
      </c>
      <c r="H3498" s="518" t="s">
        <v>232</v>
      </c>
      <c r="I3498" s="518">
        <v>251728</v>
      </c>
    </row>
    <row r="3499" spans="1:9" x14ac:dyDescent="0.2">
      <c r="A3499" s="518" t="s">
        <v>373</v>
      </c>
      <c r="B3499" s="518">
        <v>251736</v>
      </c>
      <c r="C3499" s="518" t="s">
        <v>2660</v>
      </c>
      <c r="D3499" s="518" t="s">
        <v>822</v>
      </c>
      <c r="E3499" s="859">
        <v>31</v>
      </c>
      <c r="F3499" s="859">
        <v>31</v>
      </c>
      <c r="G3499" s="518" t="s">
        <v>122</v>
      </c>
      <c r="H3499" s="518" t="s">
        <v>373</v>
      </c>
      <c r="I3499" s="518">
        <v>251736</v>
      </c>
    </row>
    <row r="3500" spans="1:9" x14ac:dyDescent="0.2">
      <c r="A3500" s="518" t="s">
        <v>227</v>
      </c>
      <c r="B3500" s="518">
        <v>251744</v>
      </c>
      <c r="C3500" s="518" t="s">
        <v>2660</v>
      </c>
      <c r="D3500" s="518" t="s">
        <v>538</v>
      </c>
      <c r="E3500" s="859">
        <v>22</v>
      </c>
      <c r="F3500" s="859">
        <v>22</v>
      </c>
      <c r="G3500" s="518" t="s">
        <v>122</v>
      </c>
      <c r="H3500" s="518" t="s">
        <v>227</v>
      </c>
      <c r="I3500" s="518">
        <v>251744</v>
      </c>
    </row>
    <row r="3501" spans="1:9" x14ac:dyDescent="0.2">
      <c r="A3501" s="518" t="s">
        <v>227</v>
      </c>
      <c r="B3501" s="518">
        <v>251751</v>
      </c>
      <c r="C3501" s="518" t="s">
        <v>2660</v>
      </c>
      <c r="D3501" s="518" t="s">
        <v>797</v>
      </c>
      <c r="E3501" s="859">
        <v>32</v>
      </c>
      <c r="F3501" s="859">
        <v>32</v>
      </c>
      <c r="G3501" s="518" t="s">
        <v>122</v>
      </c>
      <c r="H3501" s="518" t="s">
        <v>227</v>
      </c>
      <c r="I3501" s="518">
        <v>251751</v>
      </c>
    </row>
    <row r="3502" spans="1:9" x14ac:dyDescent="0.2">
      <c r="A3502" s="518" t="s">
        <v>256</v>
      </c>
      <c r="B3502" s="518">
        <v>251793</v>
      </c>
      <c r="C3502" s="518" t="s">
        <v>2660</v>
      </c>
      <c r="D3502" s="518" t="s">
        <v>1342</v>
      </c>
      <c r="E3502" s="859">
        <v>28</v>
      </c>
      <c r="F3502" s="859">
        <v>12</v>
      </c>
      <c r="G3502" s="518" t="s">
        <v>128</v>
      </c>
      <c r="H3502" s="518" t="s">
        <v>256</v>
      </c>
      <c r="I3502" s="518">
        <v>251793</v>
      </c>
    </row>
    <row r="3503" spans="1:9" x14ac:dyDescent="0.2">
      <c r="A3503" s="518" t="s">
        <v>256</v>
      </c>
      <c r="B3503" s="518">
        <v>251819</v>
      </c>
      <c r="C3503" s="518" t="s">
        <v>2660</v>
      </c>
      <c r="D3503" s="518" t="s">
        <v>1342</v>
      </c>
      <c r="E3503" s="859">
        <v>35</v>
      </c>
      <c r="F3503" s="859">
        <v>22</v>
      </c>
      <c r="G3503" s="518" t="s">
        <v>128</v>
      </c>
      <c r="H3503" s="518" t="s">
        <v>256</v>
      </c>
      <c r="I3503" s="518">
        <v>251819</v>
      </c>
    </row>
    <row r="3504" spans="1:9" x14ac:dyDescent="0.2">
      <c r="A3504" s="518" t="s">
        <v>256</v>
      </c>
      <c r="B3504" s="518">
        <v>251850</v>
      </c>
      <c r="C3504" s="518" t="s">
        <v>2660</v>
      </c>
      <c r="D3504" s="518" t="s">
        <v>1342</v>
      </c>
      <c r="E3504" s="859">
        <v>29</v>
      </c>
      <c r="F3504" s="859">
        <v>22</v>
      </c>
      <c r="G3504" s="518" t="s">
        <v>128</v>
      </c>
      <c r="H3504" s="518" t="s">
        <v>256</v>
      </c>
      <c r="I3504" s="518">
        <v>251850</v>
      </c>
    </row>
    <row r="3505" spans="1:9" x14ac:dyDescent="0.2">
      <c r="A3505" s="518" t="s">
        <v>256</v>
      </c>
      <c r="B3505" s="518">
        <v>251868</v>
      </c>
      <c r="C3505" s="518" t="s">
        <v>2660</v>
      </c>
      <c r="D3505" s="518" t="s">
        <v>1342</v>
      </c>
      <c r="E3505" s="859">
        <v>29</v>
      </c>
      <c r="F3505" s="859">
        <v>16</v>
      </c>
      <c r="G3505" s="518" t="s">
        <v>128</v>
      </c>
      <c r="H3505" s="518" t="s">
        <v>256</v>
      </c>
      <c r="I3505" s="518">
        <v>251868</v>
      </c>
    </row>
    <row r="3506" spans="1:9" x14ac:dyDescent="0.2">
      <c r="A3506" s="518" t="s">
        <v>296</v>
      </c>
      <c r="B3506" s="518">
        <v>266536</v>
      </c>
      <c r="C3506" s="518" t="s">
        <v>2660</v>
      </c>
      <c r="D3506" s="518" t="s">
        <v>5226</v>
      </c>
      <c r="E3506" s="859">
        <v>35</v>
      </c>
      <c r="F3506" s="859">
        <v>34</v>
      </c>
      <c r="G3506" s="518" t="s">
        <v>122</v>
      </c>
      <c r="H3506" s="518" t="s">
        <v>296</v>
      </c>
      <c r="I3506" s="518">
        <v>266536</v>
      </c>
    </row>
    <row r="3507" spans="1:9" x14ac:dyDescent="0.2">
      <c r="A3507" s="518" t="s">
        <v>256</v>
      </c>
      <c r="B3507" s="518">
        <v>266551</v>
      </c>
      <c r="C3507" s="518" t="s">
        <v>2660</v>
      </c>
      <c r="D3507" s="518" t="s">
        <v>5030</v>
      </c>
      <c r="E3507" s="859">
        <v>32</v>
      </c>
      <c r="F3507" s="859">
        <v>32</v>
      </c>
      <c r="G3507" s="518" t="s">
        <v>122</v>
      </c>
      <c r="H3507" s="518" t="s">
        <v>256</v>
      </c>
      <c r="I3507" s="518">
        <v>266551</v>
      </c>
    </row>
    <row r="3508" spans="1:9" x14ac:dyDescent="0.2">
      <c r="A3508" s="518" t="s">
        <v>394</v>
      </c>
      <c r="B3508" s="518">
        <v>266577</v>
      </c>
      <c r="C3508" s="518" t="s">
        <v>2660</v>
      </c>
      <c r="D3508" s="518" t="s">
        <v>5227</v>
      </c>
      <c r="E3508" s="859">
        <v>21</v>
      </c>
      <c r="F3508" s="859">
        <v>21</v>
      </c>
      <c r="G3508" s="518" t="s">
        <v>122</v>
      </c>
      <c r="H3508" s="518" t="s">
        <v>394</v>
      </c>
      <c r="I3508" s="518">
        <v>266577</v>
      </c>
    </row>
    <row r="3509" spans="1:9" x14ac:dyDescent="0.2">
      <c r="A3509" s="518" t="s">
        <v>231</v>
      </c>
      <c r="B3509" s="518">
        <v>266585</v>
      </c>
      <c r="C3509" s="518" t="s">
        <v>2660</v>
      </c>
      <c r="D3509" s="518" t="s">
        <v>5240</v>
      </c>
      <c r="E3509" s="859">
        <v>31</v>
      </c>
      <c r="F3509" s="859">
        <v>15</v>
      </c>
      <c r="G3509" s="518" t="s">
        <v>122</v>
      </c>
      <c r="H3509" s="518" t="s">
        <v>231</v>
      </c>
      <c r="I3509" s="518">
        <v>800631</v>
      </c>
    </row>
    <row r="3510" spans="1:9" x14ac:dyDescent="0.2">
      <c r="A3510" s="518" t="s">
        <v>240</v>
      </c>
      <c r="B3510" s="518">
        <v>266593</v>
      </c>
      <c r="C3510" s="518" t="s">
        <v>2660</v>
      </c>
      <c r="D3510" s="518" t="s">
        <v>3631</v>
      </c>
      <c r="E3510" s="859">
        <v>24</v>
      </c>
      <c r="F3510" s="859">
        <v>24</v>
      </c>
      <c r="G3510" s="518" t="s">
        <v>122</v>
      </c>
      <c r="H3510" s="518" t="s">
        <v>240</v>
      </c>
      <c r="I3510" s="518">
        <v>266593</v>
      </c>
    </row>
    <row r="3511" spans="1:9" x14ac:dyDescent="0.2">
      <c r="A3511" s="518" t="s">
        <v>256</v>
      </c>
      <c r="B3511" s="518">
        <v>266668</v>
      </c>
      <c r="C3511" s="518" t="s">
        <v>2660</v>
      </c>
      <c r="D3511" s="518" t="s">
        <v>5030</v>
      </c>
      <c r="E3511" s="859">
        <v>26</v>
      </c>
      <c r="F3511" s="859">
        <v>26</v>
      </c>
      <c r="G3511" s="518" t="s">
        <v>122</v>
      </c>
      <c r="H3511" s="518" t="s">
        <v>256</v>
      </c>
      <c r="I3511" s="518">
        <v>266668</v>
      </c>
    </row>
    <row r="3512" spans="1:9" x14ac:dyDescent="0.2">
      <c r="A3512" s="518" t="s">
        <v>239</v>
      </c>
      <c r="B3512" s="518">
        <v>266858</v>
      </c>
      <c r="C3512" s="518" t="s">
        <v>2660</v>
      </c>
      <c r="D3512" s="518" t="s">
        <v>2269</v>
      </c>
      <c r="E3512" s="859">
        <v>35</v>
      </c>
      <c r="F3512" s="859">
        <v>32</v>
      </c>
      <c r="G3512" s="518" t="s">
        <v>122</v>
      </c>
      <c r="H3512" s="518" t="s">
        <v>239</v>
      </c>
      <c r="I3512" s="518">
        <v>266858</v>
      </c>
    </row>
    <row r="3513" spans="1:9" x14ac:dyDescent="0.2">
      <c r="A3513" s="518" t="s">
        <v>235</v>
      </c>
      <c r="B3513" s="518">
        <v>266882</v>
      </c>
      <c r="C3513" s="518" t="s">
        <v>2660</v>
      </c>
      <c r="D3513" s="518" t="s">
        <v>6743</v>
      </c>
      <c r="E3513" s="859">
        <v>35</v>
      </c>
      <c r="F3513" s="859">
        <v>35</v>
      </c>
      <c r="G3513" s="518" t="s">
        <v>122</v>
      </c>
      <c r="H3513" s="518" t="s">
        <v>235</v>
      </c>
      <c r="I3513" s="518">
        <v>266882</v>
      </c>
    </row>
    <row r="3514" spans="1:9" x14ac:dyDescent="0.2">
      <c r="A3514" s="518" t="s">
        <v>376</v>
      </c>
      <c r="B3514" s="518">
        <v>266890</v>
      </c>
      <c r="C3514" s="518" t="s">
        <v>2660</v>
      </c>
      <c r="D3514" s="518" t="s">
        <v>816</v>
      </c>
      <c r="E3514" s="859">
        <v>30</v>
      </c>
      <c r="F3514" s="859">
        <v>3</v>
      </c>
      <c r="G3514" s="518" t="s">
        <v>122</v>
      </c>
      <c r="H3514" s="518" t="s">
        <v>376</v>
      </c>
      <c r="I3514" s="518">
        <v>236117</v>
      </c>
    </row>
    <row r="3515" spans="1:9" x14ac:dyDescent="0.2">
      <c r="A3515" s="518" t="s">
        <v>255</v>
      </c>
      <c r="B3515" s="518">
        <v>266908</v>
      </c>
      <c r="C3515" s="518" t="s">
        <v>2660</v>
      </c>
      <c r="D3515" s="518" t="s">
        <v>447</v>
      </c>
      <c r="E3515" s="859">
        <v>25</v>
      </c>
      <c r="F3515" s="859">
        <v>12</v>
      </c>
      <c r="G3515" s="518" t="s">
        <v>122</v>
      </c>
      <c r="H3515" s="518" t="s">
        <v>255</v>
      </c>
      <c r="I3515" s="518">
        <v>266908</v>
      </c>
    </row>
    <row r="3516" spans="1:9" x14ac:dyDescent="0.2">
      <c r="A3516" s="518" t="s">
        <v>270</v>
      </c>
      <c r="B3516" s="518">
        <v>266916</v>
      </c>
      <c r="C3516" s="518" t="s">
        <v>2660</v>
      </c>
      <c r="D3516" s="518" t="s">
        <v>729</v>
      </c>
      <c r="E3516" s="859">
        <v>15</v>
      </c>
      <c r="F3516" s="859">
        <v>15</v>
      </c>
      <c r="G3516" s="518" t="s">
        <v>122</v>
      </c>
      <c r="H3516" s="518" t="s">
        <v>270</v>
      </c>
      <c r="I3516" s="518">
        <v>266916</v>
      </c>
    </row>
    <row r="3517" spans="1:9" x14ac:dyDescent="0.2">
      <c r="A3517" s="518" t="s">
        <v>377</v>
      </c>
      <c r="B3517" s="518">
        <v>266924</v>
      </c>
      <c r="C3517" s="518" t="s">
        <v>2660</v>
      </c>
      <c r="D3517" s="518" t="s">
        <v>5090</v>
      </c>
      <c r="E3517" s="859">
        <v>32</v>
      </c>
      <c r="F3517" s="859">
        <v>33</v>
      </c>
      <c r="G3517" s="518" t="s">
        <v>122</v>
      </c>
      <c r="H3517" s="518" t="s">
        <v>377</v>
      </c>
      <c r="I3517" s="518">
        <v>266924</v>
      </c>
    </row>
    <row r="3518" spans="1:9" x14ac:dyDescent="0.2">
      <c r="A3518" s="518" t="s">
        <v>381</v>
      </c>
      <c r="B3518" s="518">
        <v>266932</v>
      </c>
      <c r="C3518" s="518" t="s">
        <v>2660</v>
      </c>
      <c r="D3518" s="518" t="s">
        <v>4019</v>
      </c>
      <c r="E3518" s="859">
        <v>30</v>
      </c>
      <c r="F3518" s="859">
        <v>30</v>
      </c>
      <c r="G3518" s="518" t="s">
        <v>122</v>
      </c>
      <c r="H3518" s="518" t="s">
        <v>381</v>
      </c>
      <c r="I3518" s="518">
        <v>266932</v>
      </c>
    </row>
    <row r="3519" spans="1:9" x14ac:dyDescent="0.2">
      <c r="A3519" s="518" t="s">
        <v>314</v>
      </c>
      <c r="B3519" s="518">
        <v>266957</v>
      </c>
      <c r="C3519" s="518" t="s">
        <v>2660</v>
      </c>
      <c r="D3519" s="518" t="s">
        <v>7517</v>
      </c>
      <c r="E3519" s="859">
        <v>35</v>
      </c>
      <c r="F3519" s="859">
        <v>0</v>
      </c>
      <c r="G3519" s="518" t="s">
        <v>122</v>
      </c>
      <c r="H3519" s="518" t="s">
        <v>314</v>
      </c>
      <c r="I3519" s="518">
        <v>266957</v>
      </c>
    </row>
    <row r="3520" spans="1:9" x14ac:dyDescent="0.2">
      <c r="A3520" s="518" t="s">
        <v>277</v>
      </c>
      <c r="B3520" s="518">
        <v>266999</v>
      </c>
      <c r="C3520" s="518" t="s">
        <v>2660</v>
      </c>
      <c r="D3520" s="518" t="s">
        <v>447</v>
      </c>
      <c r="E3520" s="859">
        <v>20</v>
      </c>
      <c r="F3520" s="859">
        <v>17</v>
      </c>
      <c r="G3520" s="518" t="s">
        <v>122</v>
      </c>
      <c r="H3520" s="518" t="s">
        <v>277</v>
      </c>
      <c r="I3520" s="518">
        <v>266999</v>
      </c>
    </row>
    <row r="3521" spans="1:9" x14ac:dyDescent="0.2">
      <c r="A3521" s="518" t="s">
        <v>164</v>
      </c>
      <c r="B3521" s="518">
        <v>267005</v>
      </c>
      <c r="C3521" s="518" t="s">
        <v>2660</v>
      </c>
      <c r="D3521" s="518" t="s">
        <v>5091</v>
      </c>
      <c r="E3521" s="859">
        <v>34</v>
      </c>
      <c r="F3521" s="859">
        <v>31</v>
      </c>
      <c r="G3521" s="518" t="s">
        <v>122</v>
      </c>
      <c r="H3521" s="518" t="s">
        <v>164</v>
      </c>
      <c r="I3521" s="518">
        <v>267005</v>
      </c>
    </row>
    <row r="3522" spans="1:9" x14ac:dyDescent="0.2">
      <c r="A3522" s="518" t="s">
        <v>292</v>
      </c>
      <c r="B3522" s="518">
        <v>267039</v>
      </c>
      <c r="C3522" s="518" t="s">
        <v>2660</v>
      </c>
      <c r="D3522" s="518" t="s">
        <v>5098</v>
      </c>
      <c r="E3522" s="859">
        <v>30</v>
      </c>
      <c r="F3522" s="859">
        <v>0</v>
      </c>
      <c r="G3522" s="518" t="s">
        <v>128</v>
      </c>
      <c r="H3522" s="518" t="s">
        <v>292</v>
      </c>
      <c r="I3522" s="518">
        <v>267039</v>
      </c>
    </row>
    <row r="3523" spans="1:9" x14ac:dyDescent="0.2">
      <c r="A3523" s="518" t="s">
        <v>180</v>
      </c>
      <c r="B3523" s="518">
        <v>267047</v>
      </c>
      <c r="C3523" s="518" t="s">
        <v>2660</v>
      </c>
      <c r="D3523" s="518" t="s">
        <v>1342</v>
      </c>
      <c r="E3523" s="859">
        <v>24</v>
      </c>
      <c r="F3523" s="859">
        <v>0</v>
      </c>
      <c r="G3523" s="518" t="s">
        <v>128</v>
      </c>
      <c r="H3523" s="518" t="s">
        <v>180</v>
      </c>
      <c r="I3523" s="518">
        <v>267047</v>
      </c>
    </row>
    <row r="3524" spans="1:9" x14ac:dyDescent="0.2">
      <c r="A3524" s="518" t="s">
        <v>170</v>
      </c>
      <c r="B3524" s="518">
        <v>267088</v>
      </c>
      <c r="C3524" s="518" t="s">
        <v>2660</v>
      </c>
      <c r="D3524" s="518" t="s">
        <v>1413</v>
      </c>
      <c r="E3524" s="859">
        <v>20</v>
      </c>
      <c r="F3524" s="859">
        <v>18</v>
      </c>
      <c r="G3524" s="518" t="s">
        <v>122</v>
      </c>
      <c r="H3524" s="518" t="s">
        <v>170</v>
      </c>
      <c r="I3524" s="518">
        <v>267088</v>
      </c>
    </row>
    <row r="3525" spans="1:9" x14ac:dyDescent="0.2">
      <c r="A3525" s="518" t="s">
        <v>170</v>
      </c>
      <c r="B3525" s="518">
        <v>267096</v>
      </c>
      <c r="C3525" s="518" t="s">
        <v>2660</v>
      </c>
      <c r="D3525" s="518" t="s">
        <v>5114</v>
      </c>
      <c r="E3525" s="859">
        <v>29</v>
      </c>
      <c r="F3525" s="859">
        <v>21</v>
      </c>
      <c r="G3525" s="518" t="s">
        <v>122</v>
      </c>
      <c r="H3525" s="518" t="s">
        <v>170</v>
      </c>
      <c r="I3525" s="518">
        <v>267096</v>
      </c>
    </row>
    <row r="3526" spans="1:9" x14ac:dyDescent="0.2">
      <c r="A3526" s="518" t="s">
        <v>170</v>
      </c>
      <c r="B3526" s="518">
        <v>267112</v>
      </c>
      <c r="C3526" s="518" t="s">
        <v>2660</v>
      </c>
      <c r="D3526" s="518" t="s">
        <v>5125</v>
      </c>
      <c r="E3526" s="859">
        <v>27</v>
      </c>
      <c r="F3526" s="859">
        <v>27</v>
      </c>
      <c r="G3526" s="518" t="s">
        <v>122</v>
      </c>
      <c r="H3526" s="518" t="s">
        <v>170</v>
      </c>
      <c r="I3526" s="518">
        <v>267112</v>
      </c>
    </row>
    <row r="3527" spans="1:9" x14ac:dyDescent="0.2">
      <c r="A3527" s="518" t="s">
        <v>170</v>
      </c>
      <c r="B3527" s="518">
        <v>267120</v>
      </c>
      <c r="C3527" s="518" t="s">
        <v>2660</v>
      </c>
      <c r="D3527" s="518" t="s">
        <v>561</v>
      </c>
      <c r="E3527" s="859">
        <v>17</v>
      </c>
      <c r="F3527" s="859">
        <v>12</v>
      </c>
      <c r="G3527" s="518" t="s">
        <v>122</v>
      </c>
      <c r="H3527" s="518" t="s">
        <v>170</v>
      </c>
      <c r="I3527" s="518">
        <v>704353</v>
      </c>
    </row>
    <row r="3528" spans="1:9" x14ac:dyDescent="0.2">
      <c r="A3528" s="518" t="s">
        <v>170</v>
      </c>
      <c r="B3528" s="518">
        <v>267138</v>
      </c>
      <c r="C3528" s="518" t="s">
        <v>2660</v>
      </c>
      <c r="D3528" s="518" t="s">
        <v>5126</v>
      </c>
      <c r="E3528" s="859">
        <v>22</v>
      </c>
      <c r="F3528" s="859">
        <v>20</v>
      </c>
      <c r="G3528" s="518" t="s">
        <v>122</v>
      </c>
      <c r="H3528" s="518" t="s">
        <v>170</v>
      </c>
      <c r="I3528" s="518">
        <v>267138</v>
      </c>
    </row>
    <row r="3529" spans="1:9" x14ac:dyDescent="0.2">
      <c r="A3529" s="518" t="s">
        <v>259</v>
      </c>
      <c r="B3529" s="518">
        <v>267146</v>
      </c>
      <c r="C3529" s="518" t="s">
        <v>2660</v>
      </c>
      <c r="D3529" s="518" t="s">
        <v>722</v>
      </c>
      <c r="E3529" s="859">
        <v>30</v>
      </c>
      <c r="F3529" s="859">
        <v>30</v>
      </c>
      <c r="G3529" s="518" t="s">
        <v>122</v>
      </c>
      <c r="H3529" s="518" t="s">
        <v>259</v>
      </c>
      <c r="I3529" s="518">
        <v>267146</v>
      </c>
    </row>
    <row r="3530" spans="1:9" x14ac:dyDescent="0.2">
      <c r="A3530" s="518" t="s">
        <v>246</v>
      </c>
      <c r="B3530" s="518">
        <v>267153</v>
      </c>
      <c r="C3530" s="518" t="s">
        <v>2660</v>
      </c>
      <c r="D3530" s="518" t="s">
        <v>1096</v>
      </c>
      <c r="E3530" s="859">
        <v>35</v>
      </c>
      <c r="F3530" s="859">
        <v>0</v>
      </c>
      <c r="G3530" s="518" t="s">
        <v>122</v>
      </c>
      <c r="H3530" s="518" t="s">
        <v>246</v>
      </c>
      <c r="I3530" s="518">
        <v>267153</v>
      </c>
    </row>
    <row r="3531" spans="1:9" x14ac:dyDescent="0.2">
      <c r="A3531" s="518" t="s">
        <v>233</v>
      </c>
      <c r="B3531" s="518">
        <v>267161</v>
      </c>
      <c r="C3531" s="518" t="s">
        <v>2660</v>
      </c>
      <c r="D3531" s="518" t="s">
        <v>5127</v>
      </c>
      <c r="E3531" s="859">
        <v>35</v>
      </c>
      <c r="F3531" s="859">
        <v>21</v>
      </c>
      <c r="G3531" s="518" t="s">
        <v>122</v>
      </c>
      <c r="H3531" s="518" t="s">
        <v>233</v>
      </c>
      <c r="I3531" s="518">
        <v>267161</v>
      </c>
    </row>
    <row r="3532" spans="1:9" x14ac:dyDescent="0.2">
      <c r="A3532" s="518" t="s">
        <v>256</v>
      </c>
      <c r="B3532" s="518">
        <v>267237</v>
      </c>
      <c r="C3532" s="518" t="s">
        <v>2660</v>
      </c>
      <c r="D3532" s="518" t="s">
        <v>613</v>
      </c>
      <c r="E3532" s="859">
        <v>15</v>
      </c>
      <c r="F3532" s="859">
        <v>15</v>
      </c>
      <c r="G3532" s="518" t="s">
        <v>122</v>
      </c>
      <c r="H3532" s="518" t="s">
        <v>256</v>
      </c>
      <c r="I3532" s="518">
        <v>267237</v>
      </c>
    </row>
    <row r="3533" spans="1:9" x14ac:dyDescent="0.2">
      <c r="A3533" s="518" t="s">
        <v>341</v>
      </c>
      <c r="B3533" s="518">
        <v>267369</v>
      </c>
      <c r="C3533" s="518" t="s">
        <v>2660</v>
      </c>
      <c r="D3533" s="518" t="s">
        <v>815</v>
      </c>
      <c r="E3533" s="859">
        <v>33</v>
      </c>
      <c r="F3533" s="859">
        <v>33</v>
      </c>
      <c r="G3533" s="518" t="s">
        <v>122</v>
      </c>
      <c r="H3533" s="518" t="s">
        <v>341</v>
      </c>
      <c r="I3533" s="518">
        <v>267369</v>
      </c>
    </row>
    <row r="3534" spans="1:9" x14ac:dyDescent="0.2">
      <c r="A3534" s="518" t="s">
        <v>235</v>
      </c>
      <c r="B3534" s="518">
        <v>267377</v>
      </c>
      <c r="C3534" s="518" t="s">
        <v>2660</v>
      </c>
      <c r="D3534" s="518" t="s">
        <v>711</v>
      </c>
      <c r="E3534" s="859">
        <v>30</v>
      </c>
      <c r="F3534" s="859">
        <v>30</v>
      </c>
      <c r="G3534" s="518" t="s">
        <v>122</v>
      </c>
      <c r="H3534" s="518" t="s">
        <v>235</v>
      </c>
      <c r="I3534" s="518">
        <v>267377</v>
      </c>
    </row>
    <row r="3535" spans="1:9" x14ac:dyDescent="0.2">
      <c r="A3535" s="518" t="s">
        <v>166</v>
      </c>
      <c r="B3535" s="518">
        <v>267419</v>
      </c>
      <c r="C3535" s="518" t="s">
        <v>2660</v>
      </c>
      <c r="D3535" s="518" t="s">
        <v>732</v>
      </c>
      <c r="E3535" s="859">
        <v>35</v>
      </c>
      <c r="F3535" s="859">
        <v>35</v>
      </c>
      <c r="G3535" s="518" t="s">
        <v>122</v>
      </c>
      <c r="H3535" s="518" t="s">
        <v>166</v>
      </c>
      <c r="I3535" s="518">
        <v>267419</v>
      </c>
    </row>
    <row r="3536" spans="1:9" x14ac:dyDescent="0.2">
      <c r="A3536" s="518" t="s">
        <v>166</v>
      </c>
      <c r="B3536" s="518">
        <v>267443</v>
      </c>
      <c r="C3536" s="518" t="s">
        <v>2660</v>
      </c>
      <c r="D3536" s="518" t="s">
        <v>5173</v>
      </c>
      <c r="E3536" s="859">
        <v>35</v>
      </c>
      <c r="F3536" s="859">
        <v>35</v>
      </c>
      <c r="G3536" s="518" t="s">
        <v>122</v>
      </c>
      <c r="H3536" s="518" t="s">
        <v>166</v>
      </c>
      <c r="I3536" s="518">
        <v>267443</v>
      </c>
    </row>
    <row r="3537" spans="1:9" x14ac:dyDescent="0.2">
      <c r="A3537" s="518" t="s">
        <v>294</v>
      </c>
      <c r="B3537" s="518">
        <v>267492</v>
      </c>
      <c r="C3537" s="518" t="s">
        <v>2660</v>
      </c>
      <c r="D3537" s="518" t="s">
        <v>867</v>
      </c>
      <c r="E3537" s="859">
        <v>20</v>
      </c>
      <c r="F3537" s="859">
        <v>20</v>
      </c>
      <c r="G3537" s="518" t="s">
        <v>122</v>
      </c>
      <c r="H3537" s="518" t="s">
        <v>294</v>
      </c>
      <c r="I3537" s="518">
        <v>267492</v>
      </c>
    </row>
    <row r="3538" spans="1:9" x14ac:dyDescent="0.2">
      <c r="A3538" s="518" t="s">
        <v>384</v>
      </c>
      <c r="B3538" s="518">
        <v>267500</v>
      </c>
      <c r="C3538" s="518" t="s">
        <v>2660</v>
      </c>
      <c r="D3538" s="518" t="s">
        <v>5174</v>
      </c>
      <c r="E3538" s="859">
        <v>32</v>
      </c>
      <c r="F3538" s="859">
        <v>30</v>
      </c>
      <c r="G3538" s="518" t="s">
        <v>122</v>
      </c>
      <c r="H3538" s="518" t="s">
        <v>384</v>
      </c>
      <c r="I3538" s="518">
        <v>267500</v>
      </c>
    </row>
    <row r="3539" spans="1:9" x14ac:dyDescent="0.2">
      <c r="A3539" s="518" t="s">
        <v>194</v>
      </c>
      <c r="B3539" s="518">
        <v>267518</v>
      </c>
      <c r="C3539" s="518" t="s">
        <v>2660</v>
      </c>
      <c r="D3539" s="518" t="s">
        <v>1573</v>
      </c>
      <c r="E3539" s="859">
        <v>27</v>
      </c>
      <c r="F3539" s="859">
        <v>0</v>
      </c>
      <c r="G3539" s="518" t="s">
        <v>122</v>
      </c>
      <c r="H3539" s="518" t="s">
        <v>194</v>
      </c>
      <c r="I3539" s="518">
        <v>267518</v>
      </c>
    </row>
    <row r="3540" spans="1:9" x14ac:dyDescent="0.2">
      <c r="A3540" s="518" t="s">
        <v>217</v>
      </c>
      <c r="B3540" s="518">
        <v>267526</v>
      </c>
      <c r="C3540" s="518" t="s">
        <v>2660</v>
      </c>
      <c r="D3540" s="518" t="s">
        <v>5175</v>
      </c>
      <c r="E3540" s="859">
        <v>34</v>
      </c>
      <c r="F3540" s="859">
        <v>30</v>
      </c>
      <c r="G3540" s="518" t="s">
        <v>122</v>
      </c>
      <c r="H3540" s="518" t="s">
        <v>217</v>
      </c>
      <c r="I3540" s="518">
        <v>267526</v>
      </c>
    </row>
    <row r="3541" spans="1:9" x14ac:dyDescent="0.2">
      <c r="A3541" s="518" t="s">
        <v>311</v>
      </c>
      <c r="B3541" s="518">
        <v>267609</v>
      </c>
      <c r="C3541" s="518" t="s">
        <v>2660</v>
      </c>
      <c r="D3541" s="518" t="s">
        <v>1189</v>
      </c>
      <c r="E3541" s="859">
        <v>29</v>
      </c>
      <c r="F3541" s="859">
        <v>27</v>
      </c>
      <c r="G3541" s="518" t="s">
        <v>122</v>
      </c>
      <c r="H3541" s="518" t="s">
        <v>311</v>
      </c>
      <c r="I3541" s="518">
        <v>267609</v>
      </c>
    </row>
    <row r="3542" spans="1:9" x14ac:dyDescent="0.2">
      <c r="A3542" s="518" t="s">
        <v>235</v>
      </c>
      <c r="B3542" s="518">
        <v>267617</v>
      </c>
      <c r="C3542" s="518" t="s">
        <v>2660</v>
      </c>
      <c r="D3542" s="518" t="s">
        <v>1618</v>
      </c>
      <c r="E3542" s="859">
        <v>35</v>
      </c>
      <c r="F3542" s="859">
        <v>35</v>
      </c>
      <c r="G3542" s="518" t="s">
        <v>122</v>
      </c>
      <c r="H3542" s="518" t="s">
        <v>235</v>
      </c>
      <c r="I3542" s="518">
        <v>267617</v>
      </c>
    </row>
    <row r="3543" spans="1:9" x14ac:dyDescent="0.2">
      <c r="A3543" s="518" t="s">
        <v>235</v>
      </c>
      <c r="B3543" s="518">
        <v>267625</v>
      </c>
      <c r="C3543" s="518" t="s">
        <v>2660</v>
      </c>
      <c r="D3543" s="518" t="s">
        <v>4896</v>
      </c>
      <c r="E3543" s="859">
        <v>33</v>
      </c>
      <c r="F3543" s="859">
        <v>33</v>
      </c>
      <c r="G3543" s="518" t="s">
        <v>122</v>
      </c>
      <c r="H3543" s="518" t="s">
        <v>235</v>
      </c>
      <c r="I3543" s="518">
        <v>267625</v>
      </c>
    </row>
    <row r="3544" spans="1:9" x14ac:dyDescent="0.2">
      <c r="A3544" s="518" t="s">
        <v>230</v>
      </c>
      <c r="B3544" s="518">
        <v>267781</v>
      </c>
      <c r="C3544" s="518" t="s">
        <v>2660</v>
      </c>
      <c r="D3544" s="518" t="s">
        <v>5229</v>
      </c>
      <c r="E3544" s="859">
        <v>35</v>
      </c>
      <c r="F3544" s="859">
        <v>35</v>
      </c>
      <c r="G3544" s="518" t="s">
        <v>122</v>
      </c>
      <c r="H3544" s="518" t="s">
        <v>230</v>
      </c>
      <c r="I3544" s="518">
        <v>267781</v>
      </c>
    </row>
    <row r="3545" spans="1:9" x14ac:dyDescent="0.2">
      <c r="A3545" s="518" t="s">
        <v>394</v>
      </c>
      <c r="B3545" s="518">
        <v>267831</v>
      </c>
      <c r="C3545" s="518" t="s">
        <v>2660</v>
      </c>
      <c r="D3545" s="518" t="s">
        <v>6074</v>
      </c>
      <c r="E3545" s="859">
        <v>24</v>
      </c>
      <c r="F3545" s="859">
        <v>24</v>
      </c>
      <c r="G3545" s="518" t="s">
        <v>122</v>
      </c>
      <c r="H3545" s="518" t="s">
        <v>394</v>
      </c>
      <c r="I3545" s="518">
        <v>267831</v>
      </c>
    </row>
    <row r="3546" spans="1:9" x14ac:dyDescent="0.2">
      <c r="A3546" s="518" t="s">
        <v>394</v>
      </c>
      <c r="B3546" s="518">
        <v>267849</v>
      </c>
      <c r="C3546" s="518" t="s">
        <v>2660</v>
      </c>
      <c r="D3546" s="518" t="s">
        <v>6075</v>
      </c>
      <c r="E3546" s="859">
        <v>32</v>
      </c>
      <c r="F3546" s="859">
        <v>32</v>
      </c>
      <c r="G3546" s="518" t="s">
        <v>122</v>
      </c>
      <c r="H3546" s="518" t="s">
        <v>394</v>
      </c>
      <c r="I3546" s="518">
        <v>267849</v>
      </c>
    </row>
    <row r="3547" spans="1:9" x14ac:dyDescent="0.2">
      <c r="A3547" s="518" t="s">
        <v>313</v>
      </c>
      <c r="B3547" s="518">
        <v>268037</v>
      </c>
      <c r="C3547" s="518" t="s">
        <v>2660</v>
      </c>
      <c r="D3547" s="518" t="s">
        <v>5034</v>
      </c>
      <c r="E3547" s="859">
        <v>18</v>
      </c>
      <c r="F3547" s="859">
        <v>15</v>
      </c>
      <c r="G3547" s="518" t="s">
        <v>122</v>
      </c>
      <c r="H3547" s="518" t="s">
        <v>313</v>
      </c>
      <c r="I3547" s="518">
        <v>268037</v>
      </c>
    </row>
    <row r="3548" spans="1:9" x14ac:dyDescent="0.2">
      <c r="A3548" s="518" t="s">
        <v>313</v>
      </c>
      <c r="B3548" s="518">
        <v>268045</v>
      </c>
      <c r="C3548" s="518" t="s">
        <v>2660</v>
      </c>
      <c r="D3548" s="518" t="s">
        <v>2368</v>
      </c>
      <c r="E3548" s="859">
        <v>25</v>
      </c>
      <c r="F3548" s="859">
        <v>20</v>
      </c>
      <c r="G3548" s="518" t="s">
        <v>122</v>
      </c>
      <c r="H3548" s="518" t="s">
        <v>313</v>
      </c>
      <c r="I3548" s="518">
        <v>268045</v>
      </c>
    </row>
    <row r="3549" spans="1:9" x14ac:dyDescent="0.2">
      <c r="A3549" s="518" t="s">
        <v>301</v>
      </c>
      <c r="B3549" s="518">
        <v>268094</v>
      </c>
      <c r="C3549" s="518" t="s">
        <v>2660</v>
      </c>
      <c r="D3549" s="518" t="s">
        <v>867</v>
      </c>
      <c r="E3549" s="859">
        <v>31</v>
      </c>
      <c r="F3549" s="859">
        <v>17</v>
      </c>
      <c r="G3549" s="518" t="s">
        <v>122</v>
      </c>
      <c r="H3549" s="518" t="s">
        <v>301</v>
      </c>
      <c r="I3549" s="518">
        <v>319640</v>
      </c>
    </row>
    <row r="3550" spans="1:9" x14ac:dyDescent="0.2">
      <c r="A3550" s="518" t="s">
        <v>300</v>
      </c>
      <c r="B3550" s="518">
        <v>268102</v>
      </c>
      <c r="C3550" s="518" t="s">
        <v>2660</v>
      </c>
      <c r="D3550" s="518" t="s">
        <v>1454</v>
      </c>
      <c r="E3550" s="859">
        <v>30</v>
      </c>
      <c r="F3550" s="859">
        <v>0</v>
      </c>
      <c r="G3550" s="518" t="s">
        <v>122</v>
      </c>
      <c r="H3550" s="518" t="s">
        <v>300</v>
      </c>
      <c r="I3550" s="518">
        <v>101493</v>
      </c>
    </row>
    <row r="3551" spans="1:9" x14ac:dyDescent="0.2">
      <c r="A3551" s="518" t="s">
        <v>180</v>
      </c>
      <c r="B3551" s="518">
        <v>282335</v>
      </c>
      <c r="C3551" s="518" t="s">
        <v>2660</v>
      </c>
      <c r="D3551" s="518" t="s">
        <v>5099</v>
      </c>
      <c r="E3551" s="859">
        <v>32</v>
      </c>
      <c r="F3551" s="859">
        <v>0</v>
      </c>
      <c r="G3551" s="518" t="s">
        <v>128</v>
      </c>
      <c r="H3551" s="518" t="s">
        <v>180</v>
      </c>
      <c r="I3551" s="518">
        <v>282335</v>
      </c>
    </row>
    <row r="3552" spans="1:9" x14ac:dyDescent="0.2">
      <c r="A3552" s="518" t="s">
        <v>181</v>
      </c>
      <c r="B3552" s="518">
        <v>282384</v>
      </c>
      <c r="C3552" s="518" t="s">
        <v>2660</v>
      </c>
      <c r="D3552" s="518" t="s">
        <v>5100</v>
      </c>
      <c r="E3552" s="859">
        <v>35</v>
      </c>
      <c r="F3552" s="859">
        <v>0</v>
      </c>
      <c r="G3552" s="518" t="s">
        <v>128</v>
      </c>
      <c r="H3552" s="518" t="s">
        <v>181</v>
      </c>
      <c r="I3552" s="518">
        <v>282384</v>
      </c>
    </row>
    <row r="3553" spans="1:9" x14ac:dyDescent="0.2">
      <c r="A3553" s="518" t="s">
        <v>169</v>
      </c>
      <c r="B3553" s="518">
        <v>282400</v>
      </c>
      <c r="C3553" s="518" t="s">
        <v>2660</v>
      </c>
      <c r="D3553" s="518" t="s">
        <v>8676</v>
      </c>
      <c r="E3553" s="859">
        <v>30</v>
      </c>
      <c r="F3553" s="859">
        <v>0</v>
      </c>
      <c r="G3553" s="518" t="s">
        <v>128</v>
      </c>
      <c r="H3553" s="518" t="s">
        <v>169</v>
      </c>
      <c r="I3553" s="518">
        <v>282400</v>
      </c>
    </row>
    <row r="3554" spans="1:9" x14ac:dyDescent="0.2">
      <c r="A3554" s="518" t="s">
        <v>256</v>
      </c>
      <c r="B3554" s="518">
        <v>282590</v>
      </c>
      <c r="C3554" s="518" t="s">
        <v>2660</v>
      </c>
      <c r="D3554" s="518" t="s">
        <v>1342</v>
      </c>
      <c r="E3554" s="859">
        <v>25</v>
      </c>
      <c r="F3554" s="859">
        <v>13</v>
      </c>
      <c r="G3554" s="518" t="s">
        <v>128</v>
      </c>
      <c r="H3554" s="518" t="s">
        <v>256</v>
      </c>
      <c r="I3554" s="518">
        <v>282590</v>
      </c>
    </row>
    <row r="3555" spans="1:9" x14ac:dyDescent="0.2">
      <c r="A3555" s="518" t="s">
        <v>235</v>
      </c>
      <c r="B3555" s="518">
        <v>283440</v>
      </c>
      <c r="C3555" s="518" t="s">
        <v>2660</v>
      </c>
      <c r="D3555" s="518" t="s">
        <v>5176</v>
      </c>
      <c r="E3555" s="859">
        <v>35</v>
      </c>
      <c r="F3555" s="859">
        <v>35</v>
      </c>
      <c r="G3555" s="518" t="s">
        <v>122</v>
      </c>
      <c r="H3555" s="518" t="s">
        <v>235</v>
      </c>
      <c r="I3555" s="518">
        <v>283440</v>
      </c>
    </row>
    <row r="3556" spans="1:9" x14ac:dyDescent="0.2">
      <c r="A3556" s="518" t="s">
        <v>261</v>
      </c>
      <c r="B3556" s="518">
        <v>283457</v>
      </c>
      <c r="C3556" s="518" t="s">
        <v>2660</v>
      </c>
      <c r="D3556" s="518" t="s">
        <v>5177</v>
      </c>
      <c r="E3556" s="859">
        <v>32</v>
      </c>
      <c r="F3556" s="859">
        <v>32</v>
      </c>
      <c r="G3556" s="518" t="s">
        <v>122</v>
      </c>
      <c r="H3556" s="518" t="s">
        <v>261</v>
      </c>
      <c r="I3556" s="518">
        <v>283457</v>
      </c>
    </row>
    <row r="3557" spans="1:9" x14ac:dyDescent="0.2">
      <c r="A3557" s="518" t="s">
        <v>256</v>
      </c>
      <c r="B3557" s="518">
        <v>283499</v>
      </c>
      <c r="C3557" s="518" t="s">
        <v>2660</v>
      </c>
      <c r="D3557" s="518" t="s">
        <v>7675</v>
      </c>
      <c r="E3557" s="859">
        <v>22</v>
      </c>
      <c r="F3557" s="859">
        <v>0</v>
      </c>
      <c r="G3557" s="518" t="s">
        <v>128</v>
      </c>
      <c r="H3557" s="518" t="s">
        <v>256</v>
      </c>
      <c r="I3557" s="518">
        <v>283499</v>
      </c>
    </row>
    <row r="3558" spans="1:9" x14ac:dyDescent="0.2">
      <c r="A3558" s="518" t="s">
        <v>228</v>
      </c>
      <c r="B3558" s="518">
        <v>283978</v>
      </c>
      <c r="C3558" s="518" t="s">
        <v>2660</v>
      </c>
      <c r="D3558" s="518" t="s">
        <v>5193</v>
      </c>
      <c r="E3558" s="859">
        <v>18</v>
      </c>
      <c r="F3558" s="859">
        <v>0</v>
      </c>
      <c r="G3558" s="518" t="s">
        <v>122</v>
      </c>
      <c r="H3558" s="518" t="s">
        <v>228</v>
      </c>
      <c r="I3558" s="518">
        <v>283978</v>
      </c>
    </row>
    <row r="3559" spans="1:9" x14ac:dyDescent="0.2">
      <c r="A3559" s="518" t="s">
        <v>332</v>
      </c>
      <c r="B3559" s="518">
        <v>283994</v>
      </c>
      <c r="C3559" s="518" t="s">
        <v>2660</v>
      </c>
      <c r="D3559" s="518" t="s">
        <v>1861</v>
      </c>
      <c r="E3559" s="859">
        <v>21</v>
      </c>
      <c r="F3559" s="859">
        <v>21</v>
      </c>
      <c r="G3559" s="518" t="s">
        <v>122</v>
      </c>
      <c r="H3559" s="518" t="s">
        <v>332</v>
      </c>
      <c r="I3559" s="518">
        <v>283994</v>
      </c>
    </row>
    <row r="3560" spans="1:9" x14ac:dyDescent="0.2">
      <c r="A3560" s="518" t="s">
        <v>256</v>
      </c>
      <c r="B3560" s="518">
        <v>284943</v>
      </c>
      <c r="C3560" s="518" t="s">
        <v>2660</v>
      </c>
      <c r="D3560" s="518" t="s">
        <v>1342</v>
      </c>
      <c r="E3560" s="859">
        <v>25</v>
      </c>
      <c r="F3560" s="859">
        <v>11</v>
      </c>
      <c r="G3560" s="518" t="s">
        <v>128</v>
      </c>
      <c r="H3560" s="518" t="s">
        <v>256</v>
      </c>
      <c r="I3560" s="518">
        <v>284943</v>
      </c>
    </row>
    <row r="3561" spans="1:9" x14ac:dyDescent="0.2">
      <c r="A3561" s="518" t="s">
        <v>155</v>
      </c>
      <c r="B3561" s="518">
        <v>286740</v>
      </c>
      <c r="C3561" s="518" t="s">
        <v>2660</v>
      </c>
      <c r="D3561" s="518" t="s">
        <v>8840</v>
      </c>
      <c r="E3561" s="859">
        <v>29</v>
      </c>
      <c r="F3561" s="859">
        <v>0</v>
      </c>
      <c r="G3561" s="518" t="s">
        <v>122</v>
      </c>
      <c r="H3561" s="518" t="s">
        <v>155</v>
      </c>
      <c r="I3561" s="518">
        <v>286740</v>
      </c>
    </row>
    <row r="3562" spans="1:9" x14ac:dyDescent="0.2">
      <c r="A3562" s="518" t="s">
        <v>146</v>
      </c>
      <c r="B3562" s="518">
        <v>287128</v>
      </c>
      <c r="C3562" s="518" t="s">
        <v>2660</v>
      </c>
      <c r="D3562" s="518" t="s">
        <v>7562</v>
      </c>
      <c r="E3562" s="859">
        <v>34</v>
      </c>
      <c r="F3562" s="859">
        <v>0</v>
      </c>
      <c r="G3562" s="518" t="s">
        <v>122</v>
      </c>
      <c r="H3562" s="518" t="s">
        <v>146</v>
      </c>
      <c r="I3562" s="518">
        <v>287128</v>
      </c>
    </row>
    <row r="3563" spans="1:9" x14ac:dyDescent="0.2">
      <c r="A3563" s="518" t="s">
        <v>343</v>
      </c>
      <c r="B3563" s="518">
        <v>288001</v>
      </c>
      <c r="C3563" s="518" t="s">
        <v>2660</v>
      </c>
      <c r="D3563" s="518" t="s">
        <v>5017</v>
      </c>
      <c r="E3563" s="859">
        <v>30</v>
      </c>
      <c r="F3563" s="859">
        <v>30</v>
      </c>
      <c r="G3563" s="518" t="s">
        <v>122</v>
      </c>
      <c r="H3563" s="518" t="s">
        <v>343</v>
      </c>
      <c r="I3563" s="518">
        <v>288001</v>
      </c>
    </row>
    <row r="3564" spans="1:9" x14ac:dyDescent="0.2">
      <c r="A3564" s="518" t="s">
        <v>267</v>
      </c>
      <c r="B3564" s="518">
        <v>288480</v>
      </c>
      <c r="C3564" s="518" t="s">
        <v>2660</v>
      </c>
      <c r="D3564" s="518" t="s">
        <v>8162</v>
      </c>
      <c r="E3564" s="859">
        <v>25</v>
      </c>
      <c r="F3564" s="859">
        <v>25</v>
      </c>
      <c r="G3564" s="518" t="s">
        <v>122</v>
      </c>
      <c r="H3564" s="518" t="s">
        <v>267</v>
      </c>
      <c r="I3564" s="518">
        <v>288480</v>
      </c>
    </row>
    <row r="3565" spans="1:9" x14ac:dyDescent="0.2">
      <c r="A3565" s="518" t="s">
        <v>353</v>
      </c>
      <c r="B3565" s="518">
        <v>297267</v>
      </c>
      <c r="C3565" s="518" t="s">
        <v>2660</v>
      </c>
      <c r="D3565" s="518" t="s">
        <v>5603</v>
      </c>
      <c r="E3565" s="859">
        <v>33</v>
      </c>
      <c r="F3565" s="859">
        <v>28</v>
      </c>
      <c r="G3565" s="518" t="s">
        <v>128</v>
      </c>
      <c r="H3565" s="518" t="s">
        <v>353</v>
      </c>
      <c r="I3565" s="518">
        <v>297267</v>
      </c>
    </row>
    <row r="3566" spans="1:9" x14ac:dyDescent="0.2">
      <c r="A3566" s="518" t="s">
        <v>349</v>
      </c>
      <c r="B3566" s="518">
        <v>297424</v>
      </c>
      <c r="C3566" s="518" t="s">
        <v>2660</v>
      </c>
      <c r="D3566" s="518" t="s">
        <v>397</v>
      </c>
      <c r="E3566" s="859">
        <v>8</v>
      </c>
      <c r="F3566" s="859">
        <v>8</v>
      </c>
      <c r="G3566" s="518" t="s">
        <v>122</v>
      </c>
      <c r="H3566" s="518" t="s">
        <v>349</v>
      </c>
      <c r="I3566" s="518">
        <v>297424</v>
      </c>
    </row>
    <row r="3567" spans="1:9" x14ac:dyDescent="0.2">
      <c r="A3567" s="518" t="s">
        <v>349</v>
      </c>
      <c r="B3567" s="518">
        <v>297465</v>
      </c>
      <c r="C3567" s="518" t="s">
        <v>2660</v>
      </c>
      <c r="D3567" s="518" t="s">
        <v>657</v>
      </c>
      <c r="E3567" s="859">
        <v>35</v>
      </c>
      <c r="F3567" s="859">
        <v>25</v>
      </c>
      <c r="G3567" s="518" t="s">
        <v>122</v>
      </c>
      <c r="H3567" s="518" t="s">
        <v>349</v>
      </c>
      <c r="I3567" s="518">
        <v>297465</v>
      </c>
    </row>
    <row r="3568" spans="1:9" x14ac:dyDescent="0.2">
      <c r="A3568" s="518" t="s">
        <v>199</v>
      </c>
      <c r="B3568" s="518">
        <v>297499</v>
      </c>
      <c r="C3568" s="518" t="s">
        <v>2660</v>
      </c>
      <c r="D3568" s="518" t="s">
        <v>397</v>
      </c>
      <c r="E3568" s="859">
        <v>27</v>
      </c>
      <c r="F3568" s="859">
        <v>20</v>
      </c>
      <c r="G3568" s="518" t="s">
        <v>122</v>
      </c>
      <c r="H3568" s="518" t="s">
        <v>199</v>
      </c>
      <c r="I3568" s="518">
        <v>297499</v>
      </c>
    </row>
    <row r="3569" spans="1:9" x14ac:dyDescent="0.2">
      <c r="A3569" s="518" t="s">
        <v>199</v>
      </c>
      <c r="B3569" s="518">
        <v>297507</v>
      </c>
      <c r="C3569" s="518" t="s">
        <v>2660</v>
      </c>
      <c r="D3569" s="518" t="s">
        <v>769</v>
      </c>
      <c r="E3569" s="859">
        <v>32</v>
      </c>
      <c r="F3569" s="859">
        <v>22</v>
      </c>
      <c r="G3569" s="518" t="s">
        <v>122</v>
      </c>
      <c r="H3569" s="518" t="s">
        <v>199</v>
      </c>
      <c r="I3569" s="518">
        <v>297507</v>
      </c>
    </row>
    <row r="3570" spans="1:9" x14ac:dyDescent="0.2">
      <c r="A3570" s="518" t="s">
        <v>373</v>
      </c>
      <c r="B3570" s="518">
        <v>297515</v>
      </c>
      <c r="C3570" s="518" t="s">
        <v>2660</v>
      </c>
      <c r="D3570" s="518" t="s">
        <v>1026</v>
      </c>
      <c r="E3570" s="859">
        <v>35</v>
      </c>
      <c r="F3570" s="859">
        <v>35</v>
      </c>
      <c r="G3570" s="518" t="s">
        <v>122</v>
      </c>
      <c r="H3570" s="518" t="s">
        <v>373</v>
      </c>
      <c r="I3570" s="518">
        <v>297515</v>
      </c>
    </row>
    <row r="3571" spans="1:9" x14ac:dyDescent="0.2">
      <c r="A3571" s="518" t="s">
        <v>395</v>
      </c>
      <c r="B3571" s="518">
        <v>297564</v>
      </c>
      <c r="C3571" s="518" t="s">
        <v>2660</v>
      </c>
      <c r="D3571" s="518" t="s">
        <v>659</v>
      </c>
      <c r="E3571" s="859">
        <v>25</v>
      </c>
      <c r="F3571" s="859">
        <v>26</v>
      </c>
      <c r="G3571" s="518" t="s">
        <v>122</v>
      </c>
      <c r="H3571" s="518" t="s">
        <v>395</v>
      </c>
      <c r="I3571" s="518">
        <v>297564</v>
      </c>
    </row>
    <row r="3572" spans="1:9" x14ac:dyDescent="0.2">
      <c r="A3572" s="518" t="s">
        <v>322</v>
      </c>
      <c r="B3572" s="518">
        <v>297614</v>
      </c>
      <c r="C3572" s="518" t="s">
        <v>2660</v>
      </c>
      <c r="D3572" s="518" t="s">
        <v>387</v>
      </c>
      <c r="E3572" s="859">
        <v>30</v>
      </c>
      <c r="F3572" s="859">
        <v>30</v>
      </c>
      <c r="G3572" s="518" t="s">
        <v>122</v>
      </c>
      <c r="H3572" s="518" t="s">
        <v>322</v>
      </c>
      <c r="I3572" s="518">
        <v>297614</v>
      </c>
    </row>
    <row r="3573" spans="1:9" x14ac:dyDescent="0.2">
      <c r="A3573" s="518" t="s">
        <v>318</v>
      </c>
      <c r="B3573" s="518">
        <v>297630</v>
      </c>
      <c r="C3573" s="518" t="s">
        <v>2660</v>
      </c>
      <c r="D3573" s="518" t="s">
        <v>429</v>
      </c>
      <c r="E3573" s="859">
        <v>35</v>
      </c>
      <c r="F3573" s="859">
        <v>32</v>
      </c>
      <c r="G3573" s="518" t="s">
        <v>122</v>
      </c>
      <c r="H3573" s="518" t="s">
        <v>318</v>
      </c>
      <c r="I3573" s="518">
        <v>297630</v>
      </c>
    </row>
    <row r="3574" spans="1:9" x14ac:dyDescent="0.2">
      <c r="A3574" s="518" t="s">
        <v>318</v>
      </c>
      <c r="B3574" s="518">
        <v>297663</v>
      </c>
      <c r="C3574" s="518" t="s">
        <v>2660</v>
      </c>
      <c r="D3574" s="518" t="s">
        <v>746</v>
      </c>
      <c r="E3574" s="859">
        <v>31</v>
      </c>
      <c r="F3574" s="859">
        <v>30</v>
      </c>
      <c r="G3574" s="518" t="s">
        <v>122</v>
      </c>
      <c r="H3574" s="518" t="s">
        <v>318</v>
      </c>
      <c r="I3574" s="518">
        <v>297663</v>
      </c>
    </row>
    <row r="3575" spans="1:9" x14ac:dyDescent="0.2">
      <c r="A3575" s="518" t="s">
        <v>221</v>
      </c>
      <c r="B3575" s="518">
        <v>297788</v>
      </c>
      <c r="C3575" s="518" t="s">
        <v>2660</v>
      </c>
      <c r="D3575" s="518" t="s">
        <v>558</v>
      </c>
      <c r="E3575" s="859">
        <v>31</v>
      </c>
      <c r="F3575" s="859">
        <v>30</v>
      </c>
      <c r="G3575" s="518" t="s">
        <v>122</v>
      </c>
      <c r="H3575" s="518" t="s">
        <v>221</v>
      </c>
      <c r="I3575" s="518">
        <v>297788</v>
      </c>
    </row>
    <row r="3576" spans="1:9" x14ac:dyDescent="0.2">
      <c r="A3576" s="518" t="s">
        <v>198</v>
      </c>
      <c r="B3576" s="518">
        <v>297812</v>
      </c>
      <c r="C3576" s="518" t="s">
        <v>2660</v>
      </c>
      <c r="D3576" s="518" t="s">
        <v>1543</v>
      </c>
      <c r="E3576" s="859">
        <v>32</v>
      </c>
      <c r="F3576" s="859">
        <v>31</v>
      </c>
      <c r="G3576" s="518" t="s">
        <v>122</v>
      </c>
      <c r="H3576" s="518" t="s">
        <v>198</v>
      </c>
      <c r="I3576" s="518">
        <v>297812</v>
      </c>
    </row>
    <row r="3577" spans="1:9" x14ac:dyDescent="0.2">
      <c r="A3577" s="518" t="s">
        <v>256</v>
      </c>
      <c r="B3577" s="518">
        <v>297820</v>
      </c>
      <c r="C3577" s="518" t="s">
        <v>2660</v>
      </c>
      <c r="D3577" s="518" t="s">
        <v>8182</v>
      </c>
      <c r="E3577" s="859">
        <v>12</v>
      </c>
      <c r="F3577" s="859">
        <v>12</v>
      </c>
      <c r="G3577" s="518" t="s">
        <v>122</v>
      </c>
      <c r="H3577" s="518" t="s">
        <v>256</v>
      </c>
      <c r="I3577" s="518">
        <v>297820</v>
      </c>
    </row>
    <row r="3578" spans="1:9" x14ac:dyDescent="0.2">
      <c r="A3578" s="518" t="s">
        <v>256</v>
      </c>
      <c r="B3578" s="518">
        <v>297846</v>
      </c>
      <c r="C3578" s="518" t="s">
        <v>2660</v>
      </c>
      <c r="D3578" s="518" t="s">
        <v>941</v>
      </c>
      <c r="E3578" s="859">
        <v>33</v>
      </c>
      <c r="F3578" s="859">
        <v>33</v>
      </c>
      <c r="G3578" s="518" t="s">
        <v>122</v>
      </c>
      <c r="H3578" s="518" t="s">
        <v>256</v>
      </c>
      <c r="I3578" s="518">
        <v>297846</v>
      </c>
    </row>
    <row r="3579" spans="1:9" x14ac:dyDescent="0.2">
      <c r="A3579" s="518" t="s">
        <v>223</v>
      </c>
      <c r="B3579" s="518">
        <v>297879</v>
      </c>
      <c r="C3579" s="518" t="s">
        <v>2660</v>
      </c>
      <c r="D3579" s="518" t="s">
        <v>7784</v>
      </c>
      <c r="E3579" s="859">
        <v>25</v>
      </c>
      <c r="F3579" s="859">
        <v>0</v>
      </c>
      <c r="G3579" s="518" t="s">
        <v>128</v>
      </c>
      <c r="H3579" s="518" t="s">
        <v>223</v>
      </c>
      <c r="I3579" s="518">
        <v>297879</v>
      </c>
    </row>
    <row r="3580" spans="1:9" x14ac:dyDescent="0.2">
      <c r="A3580" s="518" t="s">
        <v>219</v>
      </c>
      <c r="B3580" s="518">
        <v>297911</v>
      </c>
      <c r="C3580" s="518" t="s">
        <v>2660</v>
      </c>
      <c r="D3580" s="518" t="s">
        <v>697</v>
      </c>
      <c r="E3580" s="859">
        <v>33</v>
      </c>
      <c r="F3580" s="859">
        <v>0</v>
      </c>
      <c r="G3580" s="518" t="s">
        <v>122</v>
      </c>
      <c r="H3580" s="518" t="s">
        <v>219</v>
      </c>
      <c r="I3580" s="518">
        <v>297911</v>
      </c>
    </row>
    <row r="3581" spans="1:9" x14ac:dyDescent="0.2">
      <c r="A3581" s="518" t="s">
        <v>6576</v>
      </c>
      <c r="B3581" s="518">
        <v>297937</v>
      </c>
      <c r="C3581" s="518" t="s">
        <v>2660</v>
      </c>
      <c r="D3581" s="518" t="s">
        <v>538</v>
      </c>
      <c r="E3581" s="859">
        <v>32</v>
      </c>
      <c r="F3581" s="859">
        <v>0</v>
      </c>
      <c r="G3581" s="518" t="s">
        <v>122</v>
      </c>
      <c r="H3581" s="518" t="s">
        <v>6576</v>
      </c>
      <c r="I3581" s="518">
        <v>297937</v>
      </c>
    </row>
    <row r="3582" spans="1:9" x14ac:dyDescent="0.2">
      <c r="A3582" s="518" t="s">
        <v>162</v>
      </c>
      <c r="B3582" s="518">
        <v>298042</v>
      </c>
      <c r="C3582" s="518" t="s">
        <v>2660</v>
      </c>
      <c r="D3582" s="518" t="s">
        <v>1477</v>
      </c>
      <c r="E3582" s="859">
        <v>26</v>
      </c>
      <c r="F3582" s="859">
        <v>24</v>
      </c>
      <c r="G3582" s="518" t="s">
        <v>122</v>
      </c>
      <c r="H3582" s="518" t="s">
        <v>162</v>
      </c>
      <c r="I3582" s="518">
        <v>298042</v>
      </c>
    </row>
    <row r="3583" spans="1:9" x14ac:dyDescent="0.2">
      <c r="A3583" s="518" t="s">
        <v>297</v>
      </c>
      <c r="B3583" s="518">
        <v>298059</v>
      </c>
      <c r="C3583" s="518" t="s">
        <v>2660</v>
      </c>
      <c r="D3583" s="518" t="s">
        <v>737</v>
      </c>
      <c r="E3583" s="859">
        <v>14</v>
      </c>
      <c r="F3583" s="859">
        <v>0</v>
      </c>
      <c r="G3583" s="518" t="s">
        <v>122</v>
      </c>
      <c r="H3583" s="518" t="s">
        <v>297</v>
      </c>
      <c r="I3583" s="518">
        <v>298059</v>
      </c>
    </row>
    <row r="3584" spans="1:9" x14ac:dyDescent="0.2">
      <c r="A3584" s="518" t="s">
        <v>201</v>
      </c>
      <c r="B3584" s="518">
        <v>298067</v>
      </c>
      <c r="C3584" s="518" t="s">
        <v>2660</v>
      </c>
      <c r="D3584" s="518" t="s">
        <v>2269</v>
      </c>
      <c r="E3584" s="859">
        <v>27</v>
      </c>
      <c r="F3584" s="859">
        <v>27</v>
      </c>
      <c r="G3584" s="518" t="s">
        <v>122</v>
      </c>
      <c r="H3584" s="518" t="s">
        <v>201</v>
      </c>
      <c r="I3584" s="518">
        <v>298067</v>
      </c>
    </row>
    <row r="3585" spans="1:9" x14ac:dyDescent="0.2">
      <c r="A3585" s="518" t="s">
        <v>337</v>
      </c>
      <c r="B3585" s="518">
        <v>298075</v>
      </c>
      <c r="C3585" s="518" t="s">
        <v>2660</v>
      </c>
      <c r="D3585" s="518" t="s">
        <v>5285</v>
      </c>
      <c r="E3585" s="859">
        <v>34</v>
      </c>
      <c r="F3585" s="859">
        <v>29</v>
      </c>
      <c r="G3585" s="518" t="s">
        <v>122</v>
      </c>
      <c r="H3585" s="518" t="s">
        <v>337</v>
      </c>
      <c r="I3585" s="518">
        <v>298075</v>
      </c>
    </row>
    <row r="3586" spans="1:9" x14ac:dyDescent="0.2">
      <c r="A3586" s="518" t="s">
        <v>183</v>
      </c>
      <c r="B3586" s="518">
        <v>298125</v>
      </c>
      <c r="C3586" s="518" t="s">
        <v>2660</v>
      </c>
      <c r="D3586" s="518" t="s">
        <v>549</v>
      </c>
      <c r="E3586" s="859">
        <v>22</v>
      </c>
      <c r="F3586" s="859">
        <v>22</v>
      </c>
      <c r="G3586" s="518" t="s">
        <v>122</v>
      </c>
      <c r="H3586" s="518" t="s">
        <v>183</v>
      </c>
      <c r="I3586" s="518">
        <v>298125</v>
      </c>
    </row>
    <row r="3587" spans="1:9" x14ac:dyDescent="0.2">
      <c r="A3587" s="518" t="s">
        <v>292</v>
      </c>
      <c r="B3587" s="518">
        <v>298174</v>
      </c>
      <c r="C3587" s="518" t="s">
        <v>2660</v>
      </c>
      <c r="D3587" s="518" t="s">
        <v>647</v>
      </c>
      <c r="E3587" s="859">
        <v>33</v>
      </c>
      <c r="F3587" s="859">
        <v>0</v>
      </c>
      <c r="G3587" s="518" t="s">
        <v>128</v>
      </c>
      <c r="H3587" s="518" t="s">
        <v>292</v>
      </c>
      <c r="I3587" s="518">
        <v>298174</v>
      </c>
    </row>
    <row r="3588" spans="1:9" x14ac:dyDescent="0.2">
      <c r="A3588" s="518" t="s">
        <v>146</v>
      </c>
      <c r="B3588" s="518">
        <v>298232</v>
      </c>
      <c r="C3588" s="518" t="s">
        <v>2660</v>
      </c>
      <c r="D3588" s="518" t="s">
        <v>7563</v>
      </c>
      <c r="E3588" s="859">
        <v>35</v>
      </c>
      <c r="F3588" s="859">
        <v>0</v>
      </c>
      <c r="G3588" s="518" t="s">
        <v>128</v>
      </c>
      <c r="H3588" s="518" t="s">
        <v>146</v>
      </c>
      <c r="I3588" s="518">
        <v>298232</v>
      </c>
    </row>
    <row r="3589" spans="1:9" x14ac:dyDescent="0.2">
      <c r="A3589" s="518" t="s">
        <v>340</v>
      </c>
      <c r="B3589" s="518">
        <v>298521</v>
      </c>
      <c r="C3589" s="518" t="s">
        <v>2660</v>
      </c>
      <c r="D3589" s="518" t="s">
        <v>5560</v>
      </c>
      <c r="E3589" s="859">
        <v>35</v>
      </c>
      <c r="F3589" s="859">
        <v>30</v>
      </c>
      <c r="G3589" s="518" t="s">
        <v>128</v>
      </c>
      <c r="H3589" s="518" t="s">
        <v>340</v>
      </c>
      <c r="I3589" s="518">
        <v>298521</v>
      </c>
    </row>
    <row r="3590" spans="1:9" x14ac:dyDescent="0.2">
      <c r="A3590" s="518" t="s">
        <v>191</v>
      </c>
      <c r="B3590" s="518">
        <v>298612</v>
      </c>
      <c r="C3590" s="518" t="s">
        <v>2660</v>
      </c>
      <c r="D3590" s="518" t="s">
        <v>607</v>
      </c>
      <c r="E3590" s="859">
        <v>25</v>
      </c>
      <c r="F3590" s="859">
        <v>25</v>
      </c>
      <c r="G3590" s="518" t="s">
        <v>128</v>
      </c>
      <c r="H3590" s="518" t="s">
        <v>191</v>
      </c>
      <c r="I3590" s="518">
        <v>298612</v>
      </c>
    </row>
    <row r="3591" spans="1:9" x14ac:dyDescent="0.2">
      <c r="A3591" s="518" t="s">
        <v>256</v>
      </c>
      <c r="B3591" s="518">
        <v>298638</v>
      </c>
      <c r="C3591" s="518" t="s">
        <v>2660</v>
      </c>
      <c r="D3591" s="518" t="s">
        <v>422</v>
      </c>
      <c r="E3591" s="859">
        <v>35</v>
      </c>
      <c r="F3591" s="859">
        <v>0</v>
      </c>
      <c r="G3591" s="518" t="s">
        <v>128</v>
      </c>
      <c r="H3591" s="518" t="s">
        <v>256</v>
      </c>
      <c r="I3591" s="518">
        <v>298638</v>
      </c>
    </row>
    <row r="3592" spans="1:9" x14ac:dyDescent="0.2">
      <c r="A3592" s="518" t="s">
        <v>317</v>
      </c>
      <c r="B3592" s="518">
        <v>298737</v>
      </c>
      <c r="C3592" s="518" t="s">
        <v>2660</v>
      </c>
      <c r="D3592" s="518" t="s">
        <v>499</v>
      </c>
      <c r="E3592" s="859">
        <v>35</v>
      </c>
      <c r="F3592" s="859">
        <v>0</v>
      </c>
      <c r="G3592" s="518" t="s">
        <v>128</v>
      </c>
      <c r="H3592" s="518" t="s">
        <v>317</v>
      </c>
      <c r="I3592" s="518">
        <v>298737</v>
      </c>
    </row>
    <row r="3593" spans="1:9" x14ac:dyDescent="0.2">
      <c r="A3593" s="518" t="s">
        <v>292</v>
      </c>
      <c r="B3593" s="518">
        <v>298752</v>
      </c>
      <c r="C3593" s="518" t="s">
        <v>2660</v>
      </c>
      <c r="D3593" s="518" t="s">
        <v>5699</v>
      </c>
      <c r="E3593" s="859">
        <v>31</v>
      </c>
      <c r="F3593" s="859">
        <v>0</v>
      </c>
      <c r="G3593" s="518" t="s">
        <v>128</v>
      </c>
      <c r="H3593" s="518" t="s">
        <v>292</v>
      </c>
      <c r="I3593" s="518">
        <v>298752</v>
      </c>
    </row>
    <row r="3594" spans="1:9" x14ac:dyDescent="0.2">
      <c r="A3594" s="518" t="s">
        <v>372</v>
      </c>
      <c r="B3594" s="518">
        <v>298778</v>
      </c>
      <c r="C3594" s="518" t="s">
        <v>2660</v>
      </c>
      <c r="D3594" s="518" t="s">
        <v>8841</v>
      </c>
      <c r="E3594" s="859">
        <v>30</v>
      </c>
      <c r="F3594" s="859">
        <v>27</v>
      </c>
      <c r="G3594" s="518" t="s">
        <v>128</v>
      </c>
      <c r="H3594" s="518" t="s">
        <v>372</v>
      </c>
      <c r="I3594" s="518">
        <v>298778</v>
      </c>
    </row>
    <row r="3595" spans="1:9" x14ac:dyDescent="0.2">
      <c r="A3595" s="518" t="s">
        <v>158</v>
      </c>
      <c r="B3595" s="518">
        <v>298869</v>
      </c>
      <c r="C3595" s="518" t="s">
        <v>2660</v>
      </c>
      <c r="D3595" s="518" t="s">
        <v>6744</v>
      </c>
      <c r="E3595" s="859">
        <v>24</v>
      </c>
      <c r="F3595" s="859">
        <v>0</v>
      </c>
      <c r="G3595" s="518" t="s">
        <v>128</v>
      </c>
      <c r="H3595" s="518" t="s">
        <v>158</v>
      </c>
      <c r="I3595" s="518">
        <v>298869</v>
      </c>
    </row>
    <row r="3596" spans="1:9" x14ac:dyDescent="0.2">
      <c r="A3596" s="518" t="s">
        <v>359</v>
      </c>
      <c r="B3596" s="518">
        <v>299073</v>
      </c>
      <c r="C3596" s="518" t="s">
        <v>2660</v>
      </c>
      <c r="D3596" s="518" t="s">
        <v>1805</v>
      </c>
      <c r="E3596" s="859">
        <v>19</v>
      </c>
      <c r="F3596" s="859">
        <v>0</v>
      </c>
      <c r="G3596" s="518" t="s">
        <v>128</v>
      </c>
      <c r="H3596" s="518" t="s">
        <v>359</v>
      </c>
      <c r="I3596" s="518">
        <v>299073</v>
      </c>
    </row>
    <row r="3597" spans="1:9" x14ac:dyDescent="0.2">
      <c r="A3597" s="518" t="s">
        <v>291</v>
      </c>
      <c r="B3597" s="518">
        <v>299172</v>
      </c>
      <c r="C3597" s="518" t="s">
        <v>2660</v>
      </c>
      <c r="D3597" s="518" t="s">
        <v>8842</v>
      </c>
      <c r="E3597" s="859">
        <v>19</v>
      </c>
      <c r="F3597" s="859">
        <v>0</v>
      </c>
      <c r="G3597" s="518" t="s">
        <v>128</v>
      </c>
      <c r="H3597" s="518" t="s">
        <v>291</v>
      </c>
      <c r="I3597" s="518">
        <v>299172</v>
      </c>
    </row>
    <row r="3598" spans="1:9" x14ac:dyDescent="0.2">
      <c r="A3598" s="518" t="s">
        <v>381</v>
      </c>
      <c r="B3598" s="518">
        <v>299263</v>
      </c>
      <c r="C3598" s="518" t="s">
        <v>2660</v>
      </c>
      <c r="D3598" s="518" t="s">
        <v>427</v>
      </c>
      <c r="E3598" s="859">
        <v>24</v>
      </c>
      <c r="F3598" s="859">
        <v>24</v>
      </c>
      <c r="G3598" s="518" t="s">
        <v>122</v>
      </c>
      <c r="H3598" s="518" t="s">
        <v>381</v>
      </c>
      <c r="I3598" s="518">
        <v>299263</v>
      </c>
    </row>
    <row r="3599" spans="1:9" x14ac:dyDescent="0.2">
      <c r="A3599" s="518" t="s">
        <v>381</v>
      </c>
      <c r="B3599" s="518">
        <v>299271</v>
      </c>
      <c r="C3599" s="518" t="s">
        <v>2660</v>
      </c>
      <c r="D3599" s="518" t="s">
        <v>678</v>
      </c>
      <c r="E3599" s="859">
        <v>28</v>
      </c>
      <c r="F3599" s="859">
        <v>28</v>
      </c>
      <c r="G3599" s="518" t="s">
        <v>122</v>
      </c>
      <c r="H3599" s="518" t="s">
        <v>381</v>
      </c>
      <c r="I3599" s="518">
        <v>299271</v>
      </c>
    </row>
    <row r="3600" spans="1:9" x14ac:dyDescent="0.2">
      <c r="A3600" s="518" t="s">
        <v>381</v>
      </c>
      <c r="B3600" s="518">
        <v>299289</v>
      </c>
      <c r="C3600" s="518" t="s">
        <v>2660</v>
      </c>
      <c r="D3600" s="518" t="s">
        <v>737</v>
      </c>
      <c r="E3600" s="859">
        <v>35</v>
      </c>
      <c r="F3600" s="859">
        <v>35</v>
      </c>
      <c r="G3600" s="518" t="s">
        <v>122</v>
      </c>
      <c r="H3600" s="518" t="s">
        <v>381</v>
      </c>
      <c r="I3600" s="518">
        <v>299289</v>
      </c>
    </row>
    <row r="3601" spans="1:9" x14ac:dyDescent="0.2">
      <c r="A3601" s="518" t="s">
        <v>373</v>
      </c>
      <c r="B3601" s="518">
        <v>299297</v>
      </c>
      <c r="C3601" s="518" t="s">
        <v>2660</v>
      </c>
      <c r="D3601" s="518" t="s">
        <v>4128</v>
      </c>
      <c r="E3601" s="859">
        <v>31</v>
      </c>
      <c r="F3601" s="859">
        <v>0</v>
      </c>
      <c r="G3601" s="518" t="s">
        <v>122</v>
      </c>
      <c r="H3601" s="518" t="s">
        <v>373</v>
      </c>
      <c r="I3601" s="518">
        <v>299297</v>
      </c>
    </row>
    <row r="3602" spans="1:9" x14ac:dyDescent="0.2">
      <c r="A3602" s="518" t="s">
        <v>373</v>
      </c>
      <c r="B3602" s="518">
        <v>299305</v>
      </c>
      <c r="C3602" s="518" t="s">
        <v>2660</v>
      </c>
      <c r="D3602" s="518" t="s">
        <v>627</v>
      </c>
      <c r="E3602" s="859">
        <v>32</v>
      </c>
      <c r="F3602" s="859">
        <v>8</v>
      </c>
      <c r="G3602" s="518" t="s">
        <v>122</v>
      </c>
      <c r="H3602" s="518" t="s">
        <v>373</v>
      </c>
      <c r="I3602" s="518">
        <v>437913</v>
      </c>
    </row>
    <row r="3603" spans="1:9" x14ac:dyDescent="0.2">
      <c r="A3603" s="518" t="s">
        <v>373</v>
      </c>
      <c r="B3603" s="518">
        <v>299313</v>
      </c>
      <c r="C3603" s="518" t="s">
        <v>2660</v>
      </c>
      <c r="D3603" s="518" t="s">
        <v>2741</v>
      </c>
      <c r="E3603" s="859">
        <v>35</v>
      </c>
      <c r="F3603" s="859">
        <v>35</v>
      </c>
      <c r="G3603" s="518" t="s">
        <v>122</v>
      </c>
      <c r="H3603" s="518" t="s">
        <v>373</v>
      </c>
      <c r="I3603" s="518">
        <v>299313</v>
      </c>
    </row>
    <row r="3604" spans="1:9" x14ac:dyDescent="0.2">
      <c r="A3604" s="518" t="s">
        <v>293</v>
      </c>
      <c r="B3604" s="518">
        <v>299396</v>
      </c>
      <c r="C3604" s="518" t="s">
        <v>2660</v>
      </c>
      <c r="D3604" s="518" t="s">
        <v>682</v>
      </c>
      <c r="E3604" s="859">
        <v>26</v>
      </c>
      <c r="F3604" s="859">
        <v>18</v>
      </c>
      <c r="G3604" s="518" t="s">
        <v>122</v>
      </c>
      <c r="H3604" s="518" t="s">
        <v>293</v>
      </c>
      <c r="I3604" s="518">
        <v>299396</v>
      </c>
    </row>
    <row r="3605" spans="1:9" x14ac:dyDescent="0.2">
      <c r="A3605" s="518" t="s">
        <v>371</v>
      </c>
      <c r="B3605" s="518">
        <v>299404</v>
      </c>
      <c r="C3605" s="518" t="s">
        <v>2660</v>
      </c>
      <c r="D3605" s="518" t="s">
        <v>6004</v>
      </c>
      <c r="E3605" s="859">
        <v>28</v>
      </c>
      <c r="F3605" s="859">
        <v>0</v>
      </c>
      <c r="G3605" s="518" t="s">
        <v>122</v>
      </c>
      <c r="H3605" s="518" t="s">
        <v>371</v>
      </c>
      <c r="I3605" s="518">
        <v>299404</v>
      </c>
    </row>
    <row r="3606" spans="1:9" x14ac:dyDescent="0.2">
      <c r="A3606" s="518" t="s">
        <v>371</v>
      </c>
      <c r="B3606" s="518">
        <v>299412</v>
      </c>
      <c r="C3606" s="518" t="s">
        <v>2660</v>
      </c>
      <c r="D3606" s="518" t="s">
        <v>1333</v>
      </c>
      <c r="E3606" s="859">
        <v>30</v>
      </c>
      <c r="F3606" s="859">
        <v>30</v>
      </c>
      <c r="G3606" s="518" t="s">
        <v>122</v>
      </c>
      <c r="H3606" s="518" t="s">
        <v>371</v>
      </c>
      <c r="I3606" s="518">
        <v>299412</v>
      </c>
    </row>
    <row r="3607" spans="1:9" x14ac:dyDescent="0.2">
      <c r="A3607" s="518" t="s">
        <v>316</v>
      </c>
      <c r="B3607" s="518">
        <v>299438</v>
      </c>
      <c r="C3607" s="518" t="s">
        <v>2660</v>
      </c>
      <c r="D3607" s="518" t="s">
        <v>534</v>
      </c>
      <c r="E3607" s="859">
        <v>33</v>
      </c>
      <c r="F3607" s="859">
        <v>4</v>
      </c>
      <c r="G3607" s="518" t="s">
        <v>122</v>
      </c>
      <c r="H3607" s="518" t="s">
        <v>316</v>
      </c>
      <c r="I3607" s="518">
        <v>299438</v>
      </c>
    </row>
    <row r="3608" spans="1:9" x14ac:dyDescent="0.2">
      <c r="A3608" s="518" t="s">
        <v>8494</v>
      </c>
      <c r="B3608" s="518">
        <v>299446</v>
      </c>
      <c r="C3608" s="518" t="s">
        <v>2660</v>
      </c>
      <c r="D3608" s="518" t="s">
        <v>856</v>
      </c>
      <c r="E3608" s="859">
        <v>31</v>
      </c>
      <c r="F3608" s="859">
        <v>29</v>
      </c>
      <c r="G3608" s="518" t="s">
        <v>122</v>
      </c>
      <c r="H3608" s="518" t="s">
        <v>8494</v>
      </c>
      <c r="I3608" s="518">
        <v>299446</v>
      </c>
    </row>
    <row r="3609" spans="1:9" x14ac:dyDescent="0.2">
      <c r="A3609" s="518" t="s">
        <v>164</v>
      </c>
      <c r="B3609" s="518">
        <v>299479</v>
      </c>
      <c r="C3609" s="518" t="s">
        <v>2660</v>
      </c>
      <c r="D3609" s="518" t="s">
        <v>8843</v>
      </c>
      <c r="E3609" s="859">
        <v>27</v>
      </c>
      <c r="F3609" s="859">
        <v>0</v>
      </c>
      <c r="G3609" s="518" t="s">
        <v>128</v>
      </c>
      <c r="H3609" s="518" t="s">
        <v>164</v>
      </c>
      <c r="I3609" s="518">
        <v>299479</v>
      </c>
    </row>
    <row r="3610" spans="1:9" x14ac:dyDescent="0.2">
      <c r="A3610" s="518" t="s">
        <v>360</v>
      </c>
      <c r="B3610" s="518">
        <v>299552</v>
      </c>
      <c r="C3610" s="518" t="s">
        <v>2660</v>
      </c>
      <c r="D3610" s="518" t="s">
        <v>3843</v>
      </c>
      <c r="E3610" s="859">
        <v>27</v>
      </c>
      <c r="F3610" s="859">
        <v>26</v>
      </c>
      <c r="G3610" s="518" t="s">
        <v>128</v>
      </c>
      <c r="H3610" s="518" t="s">
        <v>360</v>
      </c>
      <c r="I3610" s="518">
        <v>299552</v>
      </c>
    </row>
    <row r="3611" spans="1:9" x14ac:dyDescent="0.2">
      <c r="A3611" s="518" t="s">
        <v>147</v>
      </c>
      <c r="B3611" s="518">
        <v>299560</v>
      </c>
      <c r="C3611" s="518" t="s">
        <v>2660</v>
      </c>
      <c r="D3611" s="518" t="s">
        <v>5286</v>
      </c>
      <c r="E3611" s="859">
        <v>21</v>
      </c>
      <c r="F3611" s="859">
        <v>21</v>
      </c>
      <c r="G3611" s="518" t="s">
        <v>128</v>
      </c>
      <c r="H3611" s="518" t="s">
        <v>147</v>
      </c>
      <c r="I3611" s="518">
        <v>299560</v>
      </c>
    </row>
    <row r="3612" spans="1:9" x14ac:dyDescent="0.2">
      <c r="A3612" s="518" t="s">
        <v>240</v>
      </c>
      <c r="B3612" s="518">
        <v>299578</v>
      </c>
      <c r="C3612" s="518" t="s">
        <v>2660</v>
      </c>
      <c r="D3612" s="518" t="s">
        <v>4772</v>
      </c>
      <c r="E3612" s="859">
        <v>36</v>
      </c>
      <c r="F3612" s="859">
        <v>0</v>
      </c>
      <c r="G3612" s="518" t="s">
        <v>128</v>
      </c>
      <c r="H3612" s="518" t="s">
        <v>240</v>
      </c>
      <c r="I3612" s="518">
        <v>299578</v>
      </c>
    </row>
    <row r="3613" spans="1:9" x14ac:dyDescent="0.2">
      <c r="A3613" s="518" t="s">
        <v>214</v>
      </c>
      <c r="B3613" s="518">
        <v>299594</v>
      </c>
      <c r="C3613" s="518" t="s">
        <v>2660</v>
      </c>
      <c r="D3613" s="518" t="s">
        <v>5287</v>
      </c>
      <c r="E3613" s="859">
        <v>20</v>
      </c>
      <c r="F3613" s="859">
        <v>19</v>
      </c>
      <c r="G3613" s="518" t="s">
        <v>122</v>
      </c>
      <c r="H3613" s="518" t="s">
        <v>214</v>
      </c>
      <c r="I3613" s="518">
        <v>299594</v>
      </c>
    </row>
    <row r="3614" spans="1:9" x14ac:dyDescent="0.2">
      <c r="A3614" s="518" t="s">
        <v>168</v>
      </c>
      <c r="B3614" s="518">
        <v>299610</v>
      </c>
      <c r="C3614" s="518" t="s">
        <v>2660</v>
      </c>
      <c r="D3614" s="518" t="s">
        <v>600</v>
      </c>
      <c r="E3614" s="859">
        <v>19</v>
      </c>
      <c r="F3614" s="859">
        <v>0</v>
      </c>
      <c r="G3614" s="518" t="s">
        <v>122</v>
      </c>
      <c r="H3614" s="518" t="s">
        <v>168</v>
      </c>
      <c r="I3614" s="518">
        <v>299610</v>
      </c>
    </row>
    <row r="3615" spans="1:9" x14ac:dyDescent="0.2">
      <c r="A3615" s="518" t="s">
        <v>181</v>
      </c>
      <c r="B3615" s="518">
        <v>299941</v>
      </c>
      <c r="C3615" s="518" t="s">
        <v>2660</v>
      </c>
      <c r="D3615" s="518" t="s">
        <v>5561</v>
      </c>
      <c r="E3615" s="859">
        <v>30</v>
      </c>
      <c r="F3615" s="859">
        <v>0</v>
      </c>
      <c r="G3615" s="518" t="s">
        <v>128</v>
      </c>
      <c r="H3615" s="518" t="s">
        <v>181</v>
      </c>
      <c r="I3615" s="518">
        <v>299941</v>
      </c>
    </row>
    <row r="3616" spans="1:9" x14ac:dyDescent="0.2">
      <c r="A3616" s="518" t="s">
        <v>214</v>
      </c>
      <c r="B3616" s="518">
        <v>299974</v>
      </c>
      <c r="C3616" s="518" t="s">
        <v>2660</v>
      </c>
      <c r="D3616" s="518" t="s">
        <v>5562</v>
      </c>
      <c r="E3616" s="859">
        <v>31</v>
      </c>
      <c r="F3616" s="859">
        <v>31</v>
      </c>
      <c r="G3616" s="518" t="s">
        <v>122</v>
      </c>
      <c r="H3616" s="518" t="s">
        <v>214</v>
      </c>
      <c r="I3616" s="518">
        <v>299974</v>
      </c>
    </row>
    <row r="3617" spans="1:9" x14ac:dyDescent="0.2">
      <c r="A3617" s="518" t="s">
        <v>208</v>
      </c>
      <c r="B3617" s="518">
        <v>300004</v>
      </c>
      <c r="C3617" s="518" t="s">
        <v>2660</v>
      </c>
      <c r="D3617" s="518" t="s">
        <v>1393</v>
      </c>
      <c r="E3617" s="859">
        <v>20</v>
      </c>
      <c r="F3617" s="859">
        <v>20</v>
      </c>
      <c r="G3617" s="518" t="s">
        <v>122</v>
      </c>
      <c r="H3617" s="518" t="s">
        <v>208</v>
      </c>
      <c r="I3617" s="518">
        <v>300004</v>
      </c>
    </row>
    <row r="3618" spans="1:9" x14ac:dyDescent="0.2">
      <c r="A3618" s="518" t="s">
        <v>204</v>
      </c>
      <c r="B3618" s="518">
        <v>300343</v>
      </c>
      <c r="C3618" s="518" t="s">
        <v>2660</v>
      </c>
      <c r="D3618" s="518" t="s">
        <v>800</v>
      </c>
      <c r="E3618" s="859">
        <v>24</v>
      </c>
      <c r="F3618" s="859">
        <v>24</v>
      </c>
      <c r="G3618" s="518" t="s">
        <v>122</v>
      </c>
      <c r="H3618" s="518" t="s">
        <v>204</v>
      </c>
      <c r="I3618" s="518">
        <v>300343</v>
      </c>
    </row>
    <row r="3619" spans="1:9" x14ac:dyDescent="0.2">
      <c r="A3619" s="518" t="s">
        <v>249</v>
      </c>
      <c r="B3619" s="518">
        <v>300350</v>
      </c>
      <c r="C3619" s="518" t="s">
        <v>2660</v>
      </c>
      <c r="D3619" s="518" t="s">
        <v>5703</v>
      </c>
      <c r="E3619" s="859">
        <v>35</v>
      </c>
      <c r="F3619" s="859">
        <v>35</v>
      </c>
      <c r="G3619" s="518" t="s">
        <v>122</v>
      </c>
      <c r="H3619" s="518" t="s">
        <v>249</v>
      </c>
      <c r="I3619" s="518">
        <v>300350</v>
      </c>
    </row>
    <row r="3620" spans="1:9" x14ac:dyDescent="0.2">
      <c r="A3620" s="518" t="s">
        <v>249</v>
      </c>
      <c r="B3620" s="518">
        <v>300368</v>
      </c>
      <c r="C3620" s="518" t="s">
        <v>2660</v>
      </c>
      <c r="D3620" s="518" t="s">
        <v>856</v>
      </c>
      <c r="E3620" s="859">
        <v>35</v>
      </c>
      <c r="F3620" s="859">
        <v>35</v>
      </c>
      <c r="G3620" s="518" t="s">
        <v>122</v>
      </c>
      <c r="H3620" s="518" t="s">
        <v>249</v>
      </c>
      <c r="I3620" s="518">
        <v>300368</v>
      </c>
    </row>
    <row r="3621" spans="1:9" x14ac:dyDescent="0.2">
      <c r="A3621" s="518" t="s">
        <v>199</v>
      </c>
      <c r="B3621" s="518">
        <v>300392</v>
      </c>
      <c r="C3621" s="518" t="s">
        <v>2660</v>
      </c>
      <c r="D3621" s="518" t="s">
        <v>728</v>
      </c>
      <c r="E3621" s="859">
        <v>32</v>
      </c>
      <c r="F3621" s="859">
        <v>23</v>
      </c>
      <c r="G3621" s="518" t="s">
        <v>122</v>
      </c>
      <c r="H3621" s="518" t="s">
        <v>199</v>
      </c>
      <c r="I3621" s="518">
        <v>300392</v>
      </c>
    </row>
    <row r="3622" spans="1:9" x14ac:dyDescent="0.2">
      <c r="A3622" s="518" t="s">
        <v>199</v>
      </c>
      <c r="B3622" s="518">
        <v>300400</v>
      </c>
      <c r="C3622" s="518" t="s">
        <v>2660</v>
      </c>
      <c r="D3622" s="518" t="s">
        <v>726</v>
      </c>
      <c r="E3622" s="859">
        <v>30</v>
      </c>
      <c r="F3622" s="859">
        <v>19</v>
      </c>
      <c r="G3622" s="518" t="s">
        <v>122</v>
      </c>
      <c r="H3622" s="518" t="s">
        <v>199</v>
      </c>
      <c r="I3622" s="518">
        <v>300400</v>
      </c>
    </row>
    <row r="3623" spans="1:9" x14ac:dyDescent="0.2">
      <c r="A3623" s="518" t="s">
        <v>199</v>
      </c>
      <c r="B3623" s="518">
        <v>300418</v>
      </c>
      <c r="C3623" s="518" t="s">
        <v>2660</v>
      </c>
      <c r="D3623" s="518" t="s">
        <v>874</v>
      </c>
      <c r="E3623" s="859">
        <v>21</v>
      </c>
      <c r="F3623" s="859">
        <v>17</v>
      </c>
      <c r="G3623" s="518" t="s">
        <v>122</v>
      </c>
      <c r="H3623" s="518" t="s">
        <v>199</v>
      </c>
      <c r="I3623" s="518">
        <v>300418</v>
      </c>
    </row>
    <row r="3624" spans="1:9" x14ac:dyDescent="0.2">
      <c r="A3624" s="518" t="s">
        <v>199</v>
      </c>
      <c r="B3624" s="518">
        <v>300426</v>
      </c>
      <c r="C3624" s="518" t="s">
        <v>2660</v>
      </c>
      <c r="D3624" s="518" t="s">
        <v>447</v>
      </c>
      <c r="E3624" s="859">
        <v>30</v>
      </c>
      <c r="F3624" s="859">
        <v>21</v>
      </c>
      <c r="G3624" s="518" t="s">
        <v>122</v>
      </c>
      <c r="H3624" s="518" t="s">
        <v>199</v>
      </c>
      <c r="I3624" s="518">
        <v>300426</v>
      </c>
    </row>
    <row r="3625" spans="1:9" x14ac:dyDescent="0.2">
      <c r="A3625" s="518" t="s">
        <v>199</v>
      </c>
      <c r="B3625" s="518">
        <v>300442</v>
      </c>
      <c r="C3625" s="518" t="s">
        <v>2660</v>
      </c>
      <c r="D3625" s="518" t="s">
        <v>614</v>
      </c>
      <c r="E3625" s="859">
        <v>29</v>
      </c>
      <c r="F3625" s="859">
        <v>20</v>
      </c>
      <c r="G3625" s="518" t="s">
        <v>122</v>
      </c>
      <c r="H3625" s="518" t="s">
        <v>199</v>
      </c>
      <c r="I3625" s="518">
        <v>300442</v>
      </c>
    </row>
    <row r="3626" spans="1:9" x14ac:dyDescent="0.2">
      <c r="A3626" s="518" t="s">
        <v>199</v>
      </c>
      <c r="B3626" s="518">
        <v>300467</v>
      </c>
      <c r="C3626" s="518" t="s">
        <v>2660</v>
      </c>
      <c r="D3626" s="518" t="s">
        <v>862</v>
      </c>
      <c r="E3626" s="859">
        <v>29</v>
      </c>
      <c r="F3626" s="859">
        <v>21</v>
      </c>
      <c r="G3626" s="518" t="s">
        <v>122</v>
      </c>
      <c r="H3626" s="518" t="s">
        <v>199</v>
      </c>
      <c r="I3626" s="518">
        <v>300467</v>
      </c>
    </row>
    <row r="3627" spans="1:9" x14ac:dyDescent="0.2">
      <c r="A3627" s="518" t="s">
        <v>169</v>
      </c>
      <c r="B3627" s="518">
        <v>300509</v>
      </c>
      <c r="C3627" s="518" t="s">
        <v>2660</v>
      </c>
      <c r="D3627" s="518" t="s">
        <v>727</v>
      </c>
      <c r="E3627" s="859">
        <v>32</v>
      </c>
      <c r="F3627" s="859">
        <v>32</v>
      </c>
      <c r="G3627" s="518" t="s">
        <v>122</v>
      </c>
      <c r="H3627" s="518" t="s">
        <v>169</v>
      </c>
      <c r="I3627" s="518">
        <v>300509</v>
      </c>
    </row>
    <row r="3628" spans="1:9" x14ac:dyDescent="0.2">
      <c r="A3628" s="518" t="s">
        <v>169</v>
      </c>
      <c r="B3628" s="518">
        <v>300582</v>
      </c>
      <c r="C3628" s="518" t="s">
        <v>2660</v>
      </c>
      <c r="D3628" s="518" t="s">
        <v>4848</v>
      </c>
      <c r="E3628" s="859">
        <v>18</v>
      </c>
      <c r="F3628" s="859">
        <v>17</v>
      </c>
      <c r="G3628" s="518" t="s">
        <v>122</v>
      </c>
      <c r="H3628" s="518" t="s">
        <v>169</v>
      </c>
      <c r="I3628" s="518">
        <v>300582</v>
      </c>
    </row>
    <row r="3629" spans="1:9" x14ac:dyDescent="0.2">
      <c r="A3629" s="518" t="s">
        <v>169</v>
      </c>
      <c r="B3629" s="518">
        <v>300616</v>
      </c>
      <c r="C3629" s="518" t="s">
        <v>2660</v>
      </c>
      <c r="D3629" s="518" t="s">
        <v>1086</v>
      </c>
      <c r="E3629" s="859">
        <v>23</v>
      </c>
      <c r="F3629" s="859">
        <v>23</v>
      </c>
      <c r="G3629" s="518" t="s">
        <v>122</v>
      </c>
      <c r="H3629" s="518" t="s">
        <v>169</v>
      </c>
      <c r="I3629" s="518">
        <v>300616</v>
      </c>
    </row>
    <row r="3630" spans="1:9" x14ac:dyDescent="0.2">
      <c r="A3630" s="518" t="s">
        <v>249</v>
      </c>
      <c r="B3630" s="518">
        <v>300640</v>
      </c>
      <c r="C3630" s="518" t="s">
        <v>2660</v>
      </c>
      <c r="D3630" s="518" t="s">
        <v>1359</v>
      </c>
      <c r="E3630" s="859">
        <v>30</v>
      </c>
      <c r="F3630" s="859">
        <v>30</v>
      </c>
      <c r="G3630" s="518" t="s">
        <v>122</v>
      </c>
      <c r="H3630" s="518" t="s">
        <v>249</v>
      </c>
      <c r="I3630" s="518">
        <v>300640</v>
      </c>
    </row>
    <row r="3631" spans="1:9" x14ac:dyDescent="0.2">
      <c r="A3631" s="518" t="s">
        <v>249</v>
      </c>
      <c r="B3631" s="518">
        <v>300665</v>
      </c>
      <c r="C3631" s="518" t="s">
        <v>2660</v>
      </c>
      <c r="D3631" s="518" t="s">
        <v>682</v>
      </c>
      <c r="E3631" s="859">
        <v>30</v>
      </c>
      <c r="F3631" s="859">
        <v>30</v>
      </c>
      <c r="G3631" s="518" t="s">
        <v>122</v>
      </c>
      <c r="H3631" s="518" t="s">
        <v>249</v>
      </c>
      <c r="I3631" s="518">
        <v>300665</v>
      </c>
    </row>
    <row r="3632" spans="1:9" x14ac:dyDescent="0.2">
      <c r="A3632" s="518" t="s">
        <v>249</v>
      </c>
      <c r="B3632" s="518">
        <v>300673</v>
      </c>
      <c r="C3632" s="518" t="s">
        <v>2660</v>
      </c>
      <c r="D3632" s="518" t="s">
        <v>324</v>
      </c>
      <c r="E3632" s="859">
        <v>28</v>
      </c>
      <c r="F3632" s="859">
        <v>28</v>
      </c>
      <c r="G3632" s="518" t="s">
        <v>122</v>
      </c>
      <c r="H3632" s="518" t="s">
        <v>249</v>
      </c>
      <c r="I3632" s="518">
        <v>300673</v>
      </c>
    </row>
    <row r="3633" spans="1:9" x14ac:dyDescent="0.2">
      <c r="A3633" s="518" t="s">
        <v>318</v>
      </c>
      <c r="B3633" s="518">
        <v>300681</v>
      </c>
      <c r="C3633" s="518" t="s">
        <v>2660</v>
      </c>
      <c r="D3633" s="518" t="s">
        <v>797</v>
      </c>
      <c r="E3633" s="859">
        <v>33</v>
      </c>
      <c r="F3633" s="859">
        <v>28</v>
      </c>
      <c r="G3633" s="518" t="s">
        <v>122</v>
      </c>
      <c r="H3633" s="518" t="s">
        <v>318</v>
      </c>
      <c r="I3633" s="518">
        <v>300681</v>
      </c>
    </row>
    <row r="3634" spans="1:9" x14ac:dyDescent="0.2">
      <c r="A3634" s="518" t="s">
        <v>318</v>
      </c>
      <c r="B3634" s="518">
        <v>300756</v>
      </c>
      <c r="C3634" s="518" t="s">
        <v>2660</v>
      </c>
      <c r="D3634" s="518" t="s">
        <v>886</v>
      </c>
      <c r="E3634" s="859">
        <v>25</v>
      </c>
      <c r="F3634" s="859">
        <v>21</v>
      </c>
      <c r="G3634" s="518" t="s">
        <v>122</v>
      </c>
      <c r="H3634" s="518" t="s">
        <v>318</v>
      </c>
      <c r="I3634" s="518">
        <v>300756</v>
      </c>
    </row>
    <row r="3635" spans="1:9" x14ac:dyDescent="0.2">
      <c r="A3635" s="518" t="s">
        <v>249</v>
      </c>
      <c r="B3635" s="518">
        <v>300814</v>
      </c>
      <c r="C3635" s="518" t="s">
        <v>2660</v>
      </c>
      <c r="D3635" s="518" t="s">
        <v>1139</v>
      </c>
      <c r="E3635" s="859">
        <v>33</v>
      </c>
      <c r="F3635" s="859">
        <v>33</v>
      </c>
      <c r="G3635" s="518" t="s">
        <v>122</v>
      </c>
      <c r="H3635" s="518" t="s">
        <v>249</v>
      </c>
      <c r="I3635" s="518">
        <v>300814</v>
      </c>
    </row>
    <row r="3636" spans="1:9" x14ac:dyDescent="0.2">
      <c r="A3636" s="518" t="s">
        <v>249</v>
      </c>
      <c r="B3636" s="518">
        <v>300848</v>
      </c>
      <c r="C3636" s="518" t="s">
        <v>2660</v>
      </c>
      <c r="D3636" s="518" t="s">
        <v>5604</v>
      </c>
      <c r="E3636" s="859">
        <v>29</v>
      </c>
      <c r="F3636" s="859">
        <v>29</v>
      </c>
      <c r="G3636" s="518" t="s">
        <v>122</v>
      </c>
      <c r="H3636" s="518" t="s">
        <v>249</v>
      </c>
      <c r="I3636" s="518">
        <v>300848</v>
      </c>
    </row>
    <row r="3637" spans="1:9" x14ac:dyDescent="0.2">
      <c r="A3637" s="518" t="s">
        <v>249</v>
      </c>
      <c r="B3637" s="518">
        <v>300905</v>
      </c>
      <c r="C3637" s="518" t="s">
        <v>2660</v>
      </c>
      <c r="D3637" s="518" t="s">
        <v>800</v>
      </c>
      <c r="E3637" s="859">
        <v>31</v>
      </c>
      <c r="F3637" s="859">
        <v>31</v>
      </c>
      <c r="G3637" s="518" t="s">
        <v>122</v>
      </c>
      <c r="H3637" s="518" t="s">
        <v>249</v>
      </c>
      <c r="I3637" s="518">
        <v>300905</v>
      </c>
    </row>
    <row r="3638" spans="1:9" x14ac:dyDescent="0.2">
      <c r="A3638" s="518" t="s">
        <v>318</v>
      </c>
      <c r="B3638" s="518">
        <v>300913</v>
      </c>
      <c r="C3638" s="518" t="s">
        <v>2660</v>
      </c>
      <c r="D3638" s="518" t="s">
        <v>397</v>
      </c>
      <c r="E3638" s="859">
        <v>31</v>
      </c>
      <c r="F3638" s="859">
        <v>18</v>
      </c>
      <c r="G3638" s="518" t="s">
        <v>122</v>
      </c>
      <c r="H3638" s="518" t="s">
        <v>318</v>
      </c>
      <c r="I3638" s="518">
        <v>300913</v>
      </c>
    </row>
    <row r="3639" spans="1:9" x14ac:dyDescent="0.2">
      <c r="A3639" s="518" t="s">
        <v>318</v>
      </c>
      <c r="B3639" s="518">
        <v>300921</v>
      </c>
      <c r="C3639" s="518" t="s">
        <v>2660</v>
      </c>
      <c r="D3639" s="518" t="s">
        <v>447</v>
      </c>
      <c r="E3639" s="859">
        <v>31</v>
      </c>
      <c r="F3639" s="859">
        <v>29</v>
      </c>
      <c r="G3639" s="518" t="s">
        <v>122</v>
      </c>
      <c r="H3639" s="518" t="s">
        <v>318</v>
      </c>
      <c r="I3639" s="518">
        <v>300921</v>
      </c>
    </row>
    <row r="3640" spans="1:9" x14ac:dyDescent="0.2">
      <c r="A3640" s="518" t="s">
        <v>249</v>
      </c>
      <c r="B3640" s="518">
        <v>300947</v>
      </c>
      <c r="C3640" s="518" t="s">
        <v>2660</v>
      </c>
      <c r="D3640" s="518" t="s">
        <v>709</v>
      </c>
      <c r="E3640" s="859">
        <v>31</v>
      </c>
      <c r="F3640" s="859">
        <v>31</v>
      </c>
      <c r="G3640" s="518" t="s">
        <v>122</v>
      </c>
      <c r="H3640" s="518" t="s">
        <v>249</v>
      </c>
      <c r="I3640" s="518">
        <v>300947</v>
      </c>
    </row>
    <row r="3641" spans="1:9" x14ac:dyDescent="0.2">
      <c r="A3641" s="518" t="s">
        <v>249</v>
      </c>
      <c r="B3641" s="518">
        <v>300962</v>
      </c>
      <c r="C3641" s="518" t="s">
        <v>2660</v>
      </c>
      <c r="D3641" s="518" t="s">
        <v>697</v>
      </c>
      <c r="E3641" s="859">
        <v>33</v>
      </c>
      <c r="F3641" s="859">
        <v>33</v>
      </c>
      <c r="G3641" s="518" t="s">
        <v>122</v>
      </c>
      <c r="H3641" s="518" t="s">
        <v>249</v>
      </c>
      <c r="I3641" s="518">
        <v>300962</v>
      </c>
    </row>
    <row r="3642" spans="1:9" x14ac:dyDescent="0.2">
      <c r="A3642" s="518" t="s">
        <v>270</v>
      </c>
      <c r="B3642" s="518">
        <v>300996</v>
      </c>
      <c r="C3642" s="518" t="s">
        <v>2660</v>
      </c>
      <c r="D3642" s="518" t="s">
        <v>387</v>
      </c>
      <c r="E3642" s="859">
        <v>28</v>
      </c>
      <c r="F3642" s="859">
        <v>28</v>
      </c>
      <c r="G3642" s="518" t="s">
        <v>122</v>
      </c>
      <c r="H3642" s="518" t="s">
        <v>270</v>
      </c>
      <c r="I3642" s="518">
        <v>300996</v>
      </c>
    </row>
    <row r="3643" spans="1:9" x14ac:dyDescent="0.2">
      <c r="A3643" s="518" t="s">
        <v>270</v>
      </c>
      <c r="B3643" s="518">
        <v>301036</v>
      </c>
      <c r="C3643" s="518" t="s">
        <v>2660</v>
      </c>
      <c r="D3643" s="518" t="s">
        <v>796</v>
      </c>
      <c r="E3643" s="859">
        <v>20</v>
      </c>
      <c r="F3643" s="859">
        <v>20</v>
      </c>
      <c r="G3643" s="518" t="s">
        <v>122</v>
      </c>
      <c r="H3643" s="518" t="s">
        <v>270</v>
      </c>
      <c r="I3643" s="518">
        <v>301036</v>
      </c>
    </row>
    <row r="3644" spans="1:9" x14ac:dyDescent="0.2">
      <c r="A3644" s="518" t="s">
        <v>249</v>
      </c>
      <c r="B3644" s="518">
        <v>301044</v>
      </c>
      <c r="C3644" s="518" t="s">
        <v>2660</v>
      </c>
      <c r="D3644" s="518" t="s">
        <v>1543</v>
      </c>
      <c r="E3644" s="859">
        <v>33</v>
      </c>
      <c r="F3644" s="859">
        <v>33</v>
      </c>
      <c r="G3644" s="518" t="s">
        <v>122</v>
      </c>
      <c r="H3644" s="518" t="s">
        <v>249</v>
      </c>
      <c r="I3644" s="518">
        <v>301044</v>
      </c>
    </row>
    <row r="3645" spans="1:9" x14ac:dyDescent="0.2">
      <c r="A3645" s="518" t="s">
        <v>270</v>
      </c>
      <c r="B3645" s="518">
        <v>301069</v>
      </c>
      <c r="C3645" s="518" t="s">
        <v>2660</v>
      </c>
      <c r="D3645" s="518" t="s">
        <v>3883</v>
      </c>
      <c r="E3645" s="859">
        <v>32</v>
      </c>
      <c r="F3645" s="859">
        <v>31</v>
      </c>
      <c r="G3645" s="518" t="s">
        <v>122</v>
      </c>
      <c r="H3645" s="518" t="s">
        <v>270</v>
      </c>
      <c r="I3645" s="518">
        <v>301069</v>
      </c>
    </row>
    <row r="3646" spans="1:9" x14ac:dyDescent="0.2">
      <c r="A3646" s="518" t="s">
        <v>249</v>
      </c>
      <c r="B3646" s="518">
        <v>301077</v>
      </c>
      <c r="C3646" s="518" t="s">
        <v>2660</v>
      </c>
      <c r="D3646" s="518" t="s">
        <v>950</v>
      </c>
      <c r="E3646" s="859">
        <v>31</v>
      </c>
      <c r="F3646" s="859">
        <v>31</v>
      </c>
      <c r="G3646" s="518" t="s">
        <v>122</v>
      </c>
      <c r="H3646" s="518" t="s">
        <v>249</v>
      </c>
      <c r="I3646" s="518">
        <v>301077</v>
      </c>
    </row>
    <row r="3647" spans="1:9" x14ac:dyDescent="0.2">
      <c r="A3647" s="518" t="s">
        <v>249</v>
      </c>
      <c r="B3647" s="518">
        <v>301093</v>
      </c>
      <c r="C3647" s="518" t="s">
        <v>2660</v>
      </c>
      <c r="D3647" s="518" t="s">
        <v>870</v>
      </c>
      <c r="E3647" s="859">
        <v>32</v>
      </c>
      <c r="F3647" s="859">
        <v>32</v>
      </c>
      <c r="G3647" s="518" t="s">
        <v>122</v>
      </c>
      <c r="H3647" s="518" t="s">
        <v>249</v>
      </c>
      <c r="I3647" s="518">
        <v>301093</v>
      </c>
    </row>
    <row r="3648" spans="1:9" x14ac:dyDescent="0.2">
      <c r="A3648" s="518" t="s">
        <v>270</v>
      </c>
      <c r="B3648" s="518">
        <v>301101</v>
      </c>
      <c r="C3648" s="518" t="s">
        <v>2660</v>
      </c>
      <c r="D3648" s="518" t="s">
        <v>800</v>
      </c>
      <c r="E3648" s="859">
        <v>32</v>
      </c>
      <c r="F3648" s="859">
        <v>32</v>
      </c>
      <c r="G3648" s="518" t="s">
        <v>122</v>
      </c>
      <c r="H3648" s="518" t="s">
        <v>270</v>
      </c>
      <c r="I3648" s="518">
        <v>301101</v>
      </c>
    </row>
    <row r="3649" spans="1:9" x14ac:dyDescent="0.2">
      <c r="A3649" s="518" t="s">
        <v>249</v>
      </c>
      <c r="B3649" s="518">
        <v>301143</v>
      </c>
      <c r="C3649" s="518" t="s">
        <v>2660</v>
      </c>
      <c r="D3649" s="518" t="s">
        <v>713</v>
      </c>
      <c r="E3649" s="859">
        <v>19</v>
      </c>
      <c r="F3649" s="859">
        <v>14</v>
      </c>
      <c r="G3649" s="518" t="s">
        <v>122</v>
      </c>
      <c r="H3649" s="518" t="s">
        <v>249</v>
      </c>
      <c r="I3649" s="518">
        <v>301143</v>
      </c>
    </row>
    <row r="3650" spans="1:9" x14ac:dyDescent="0.2">
      <c r="A3650" s="518" t="s">
        <v>249</v>
      </c>
      <c r="B3650" s="518">
        <v>301176</v>
      </c>
      <c r="C3650" s="518" t="s">
        <v>2660</v>
      </c>
      <c r="D3650" s="518" t="s">
        <v>406</v>
      </c>
      <c r="E3650" s="859">
        <v>25</v>
      </c>
      <c r="F3650" s="859">
        <v>25</v>
      </c>
      <c r="G3650" s="518" t="s">
        <v>122</v>
      </c>
      <c r="H3650" s="518" t="s">
        <v>249</v>
      </c>
      <c r="I3650" s="518">
        <v>301176</v>
      </c>
    </row>
    <row r="3651" spans="1:9" x14ac:dyDescent="0.2">
      <c r="A3651" s="518" t="s">
        <v>270</v>
      </c>
      <c r="B3651" s="518">
        <v>301184</v>
      </c>
      <c r="C3651" s="518" t="s">
        <v>2660</v>
      </c>
      <c r="D3651" s="518" t="s">
        <v>5241</v>
      </c>
      <c r="E3651" s="859">
        <v>28</v>
      </c>
      <c r="F3651" s="859">
        <v>28</v>
      </c>
      <c r="G3651" s="518" t="s">
        <v>122</v>
      </c>
      <c r="H3651" s="518" t="s">
        <v>270</v>
      </c>
      <c r="I3651" s="518">
        <v>301184</v>
      </c>
    </row>
    <row r="3652" spans="1:9" x14ac:dyDescent="0.2">
      <c r="A3652" s="518" t="s">
        <v>270</v>
      </c>
      <c r="B3652" s="518">
        <v>301192</v>
      </c>
      <c r="C3652" s="518" t="s">
        <v>2660</v>
      </c>
      <c r="D3652" s="518" t="s">
        <v>874</v>
      </c>
      <c r="E3652" s="859">
        <v>23</v>
      </c>
      <c r="F3652" s="859">
        <v>22</v>
      </c>
      <c r="G3652" s="518" t="s">
        <v>122</v>
      </c>
      <c r="H3652" s="518" t="s">
        <v>270</v>
      </c>
      <c r="I3652" s="518">
        <v>301192</v>
      </c>
    </row>
    <row r="3653" spans="1:9" x14ac:dyDescent="0.2">
      <c r="A3653" s="518" t="s">
        <v>8493</v>
      </c>
      <c r="B3653" s="518">
        <v>301200</v>
      </c>
      <c r="C3653" s="518" t="s">
        <v>2660</v>
      </c>
      <c r="D3653" s="518" t="s">
        <v>680</v>
      </c>
      <c r="E3653" s="859">
        <v>23</v>
      </c>
      <c r="F3653" s="859">
        <v>0</v>
      </c>
      <c r="G3653" s="518" t="s">
        <v>122</v>
      </c>
      <c r="H3653" s="518" t="s">
        <v>8493</v>
      </c>
      <c r="I3653" s="518">
        <v>301200</v>
      </c>
    </row>
    <row r="3654" spans="1:9" x14ac:dyDescent="0.2">
      <c r="A3654" s="518" t="s">
        <v>270</v>
      </c>
      <c r="B3654" s="518">
        <v>301218</v>
      </c>
      <c r="C3654" s="518" t="s">
        <v>2660</v>
      </c>
      <c r="D3654" s="518" t="s">
        <v>452</v>
      </c>
      <c r="E3654" s="859">
        <v>20</v>
      </c>
      <c r="F3654" s="859">
        <v>20</v>
      </c>
      <c r="G3654" s="518" t="s">
        <v>122</v>
      </c>
      <c r="H3654" s="518" t="s">
        <v>270</v>
      </c>
      <c r="I3654" s="518">
        <v>301218</v>
      </c>
    </row>
    <row r="3655" spans="1:9" x14ac:dyDescent="0.2">
      <c r="A3655" s="518" t="s">
        <v>270</v>
      </c>
      <c r="B3655" s="518">
        <v>301226</v>
      </c>
      <c r="C3655" s="518" t="s">
        <v>2660</v>
      </c>
      <c r="D3655" s="518" t="s">
        <v>533</v>
      </c>
      <c r="E3655" s="859">
        <v>33</v>
      </c>
      <c r="F3655" s="859">
        <v>33</v>
      </c>
      <c r="G3655" s="518" t="s">
        <v>122</v>
      </c>
      <c r="H3655" s="518" t="s">
        <v>270</v>
      </c>
      <c r="I3655" s="518">
        <v>301226</v>
      </c>
    </row>
    <row r="3656" spans="1:9" x14ac:dyDescent="0.2">
      <c r="A3656" s="518" t="s">
        <v>8493</v>
      </c>
      <c r="B3656" s="518">
        <v>301234</v>
      </c>
      <c r="C3656" s="518" t="s">
        <v>2660</v>
      </c>
      <c r="D3656" s="518" t="s">
        <v>678</v>
      </c>
      <c r="E3656" s="859">
        <v>26</v>
      </c>
      <c r="F3656" s="859">
        <v>26</v>
      </c>
      <c r="G3656" s="518" t="s">
        <v>122</v>
      </c>
      <c r="H3656" s="518" t="s">
        <v>8493</v>
      </c>
      <c r="I3656" s="518">
        <v>301234</v>
      </c>
    </row>
    <row r="3657" spans="1:9" x14ac:dyDescent="0.2">
      <c r="A3657" s="518" t="s">
        <v>270</v>
      </c>
      <c r="B3657" s="518">
        <v>301259</v>
      </c>
      <c r="C3657" s="518" t="s">
        <v>2660</v>
      </c>
      <c r="D3657" s="518" t="s">
        <v>891</v>
      </c>
      <c r="E3657" s="859">
        <v>20</v>
      </c>
      <c r="F3657" s="859">
        <v>20</v>
      </c>
      <c r="G3657" s="518" t="s">
        <v>122</v>
      </c>
      <c r="H3657" s="518" t="s">
        <v>270</v>
      </c>
      <c r="I3657" s="518">
        <v>301259</v>
      </c>
    </row>
    <row r="3658" spans="1:9" x14ac:dyDescent="0.2">
      <c r="A3658" s="518" t="s">
        <v>270</v>
      </c>
      <c r="B3658" s="518">
        <v>301283</v>
      </c>
      <c r="C3658" s="518" t="s">
        <v>2660</v>
      </c>
      <c r="D3658" s="518" t="s">
        <v>1192</v>
      </c>
      <c r="E3658" s="859">
        <v>31</v>
      </c>
      <c r="F3658" s="859">
        <v>31</v>
      </c>
      <c r="G3658" s="518" t="s">
        <v>122</v>
      </c>
      <c r="H3658" s="518" t="s">
        <v>270</v>
      </c>
      <c r="I3658" s="518">
        <v>301283</v>
      </c>
    </row>
    <row r="3659" spans="1:9" x14ac:dyDescent="0.2">
      <c r="A3659" s="518" t="s">
        <v>270</v>
      </c>
      <c r="B3659" s="518">
        <v>301309</v>
      </c>
      <c r="C3659" s="518" t="s">
        <v>2660</v>
      </c>
      <c r="D3659" s="518" t="s">
        <v>1543</v>
      </c>
      <c r="E3659" s="859">
        <v>17</v>
      </c>
      <c r="F3659" s="859">
        <v>18</v>
      </c>
      <c r="G3659" s="518" t="s">
        <v>122</v>
      </c>
      <c r="H3659" s="518" t="s">
        <v>270</v>
      </c>
      <c r="I3659" s="518">
        <v>301309</v>
      </c>
    </row>
    <row r="3660" spans="1:9" x14ac:dyDescent="0.2">
      <c r="A3660" s="518" t="s">
        <v>270</v>
      </c>
      <c r="B3660" s="518">
        <v>301333</v>
      </c>
      <c r="C3660" s="518" t="s">
        <v>2660</v>
      </c>
      <c r="D3660" s="518" t="s">
        <v>739</v>
      </c>
      <c r="E3660" s="859">
        <v>27</v>
      </c>
      <c r="F3660" s="859">
        <v>26</v>
      </c>
      <c r="G3660" s="518" t="s">
        <v>122</v>
      </c>
      <c r="H3660" s="518" t="s">
        <v>270</v>
      </c>
      <c r="I3660" s="518">
        <v>301333</v>
      </c>
    </row>
    <row r="3661" spans="1:9" x14ac:dyDescent="0.2">
      <c r="A3661" s="518" t="s">
        <v>270</v>
      </c>
      <c r="B3661" s="518">
        <v>301358</v>
      </c>
      <c r="C3661" s="518" t="s">
        <v>2660</v>
      </c>
      <c r="D3661" s="518" t="s">
        <v>816</v>
      </c>
      <c r="E3661" s="859">
        <v>34</v>
      </c>
      <c r="F3661" s="859">
        <v>34</v>
      </c>
      <c r="G3661" s="518" t="s">
        <v>122</v>
      </c>
      <c r="H3661" s="518" t="s">
        <v>270</v>
      </c>
      <c r="I3661" s="518">
        <v>301358</v>
      </c>
    </row>
    <row r="3662" spans="1:9" x14ac:dyDescent="0.2">
      <c r="A3662" s="518" t="s">
        <v>270</v>
      </c>
      <c r="B3662" s="518">
        <v>301366</v>
      </c>
      <c r="C3662" s="518" t="s">
        <v>2660</v>
      </c>
      <c r="D3662" s="518" t="s">
        <v>1832</v>
      </c>
      <c r="E3662" s="859">
        <v>25</v>
      </c>
      <c r="F3662" s="859">
        <v>25</v>
      </c>
      <c r="G3662" s="518" t="s">
        <v>122</v>
      </c>
      <c r="H3662" s="518" t="s">
        <v>270</v>
      </c>
      <c r="I3662" s="518">
        <v>301366</v>
      </c>
    </row>
    <row r="3663" spans="1:9" x14ac:dyDescent="0.2">
      <c r="A3663" s="518" t="s">
        <v>8493</v>
      </c>
      <c r="B3663" s="518">
        <v>301390</v>
      </c>
      <c r="C3663" s="518" t="s">
        <v>2660</v>
      </c>
      <c r="D3663" s="518" t="s">
        <v>429</v>
      </c>
      <c r="E3663" s="859">
        <v>19</v>
      </c>
      <c r="F3663" s="859">
        <v>19</v>
      </c>
      <c r="G3663" s="518" t="s">
        <v>122</v>
      </c>
      <c r="H3663" s="518" t="s">
        <v>8493</v>
      </c>
      <c r="I3663" s="518">
        <v>301390</v>
      </c>
    </row>
    <row r="3664" spans="1:9" x14ac:dyDescent="0.2">
      <c r="A3664" s="518" t="s">
        <v>8493</v>
      </c>
      <c r="B3664" s="518">
        <v>301408</v>
      </c>
      <c r="C3664" s="518" t="s">
        <v>2660</v>
      </c>
      <c r="D3664" s="518" t="s">
        <v>527</v>
      </c>
      <c r="E3664" s="859">
        <v>25</v>
      </c>
      <c r="F3664" s="859">
        <v>24</v>
      </c>
      <c r="G3664" s="518" t="s">
        <v>122</v>
      </c>
      <c r="H3664" s="518" t="s">
        <v>8493</v>
      </c>
      <c r="I3664" s="518">
        <v>301408</v>
      </c>
    </row>
    <row r="3665" spans="1:9" x14ac:dyDescent="0.2">
      <c r="A3665" s="518" t="s">
        <v>270</v>
      </c>
      <c r="B3665" s="518">
        <v>301457</v>
      </c>
      <c r="C3665" s="518" t="s">
        <v>2660</v>
      </c>
      <c r="D3665" s="518" t="s">
        <v>882</v>
      </c>
      <c r="E3665" s="859">
        <v>18</v>
      </c>
      <c r="F3665" s="859">
        <v>18</v>
      </c>
      <c r="G3665" s="518" t="s">
        <v>122</v>
      </c>
      <c r="H3665" s="518" t="s">
        <v>270</v>
      </c>
      <c r="I3665" s="518">
        <v>301457</v>
      </c>
    </row>
    <row r="3666" spans="1:9" x14ac:dyDescent="0.2">
      <c r="A3666" s="518" t="s">
        <v>270</v>
      </c>
      <c r="B3666" s="518">
        <v>301473</v>
      </c>
      <c r="C3666" s="518" t="s">
        <v>2660</v>
      </c>
      <c r="D3666" s="518" t="s">
        <v>7903</v>
      </c>
      <c r="E3666" s="859">
        <v>33</v>
      </c>
      <c r="F3666" s="859">
        <v>33</v>
      </c>
      <c r="G3666" s="518" t="s">
        <v>122</v>
      </c>
      <c r="H3666" s="518" t="s">
        <v>270</v>
      </c>
      <c r="I3666" s="518">
        <v>301473</v>
      </c>
    </row>
    <row r="3667" spans="1:9" x14ac:dyDescent="0.2">
      <c r="A3667" s="518" t="s">
        <v>270</v>
      </c>
      <c r="B3667" s="518">
        <v>301549</v>
      </c>
      <c r="C3667" s="518" t="s">
        <v>2660</v>
      </c>
      <c r="D3667" s="518" t="s">
        <v>831</v>
      </c>
      <c r="E3667" s="859">
        <v>23</v>
      </c>
      <c r="F3667" s="859">
        <v>23</v>
      </c>
      <c r="G3667" s="518" t="s">
        <v>122</v>
      </c>
      <c r="H3667" s="518" t="s">
        <v>270</v>
      </c>
      <c r="I3667" s="518">
        <v>301549</v>
      </c>
    </row>
    <row r="3668" spans="1:9" x14ac:dyDescent="0.2">
      <c r="A3668" s="518" t="s">
        <v>177</v>
      </c>
      <c r="B3668" s="518">
        <v>301564</v>
      </c>
      <c r="C3668" s="518" t="s">
        <v>2660</v>
      </c>
      <c r="D3668" s="518" t="s">
        <v>933</v>
      </c>
      <c r="E3668" s="859">
        <v>28</v>
      </c>
      <c r="F3668" s="859">
        <v>23</v>
      </c>
      <c r="G3668" s="518" t="s">
        <v>122</v>
      </c>
      <c r="H3668" s="518" t="s">
        <v>177</v>
      </c>
      <c r="I3668" s="518">
        <v>301564</v>
      </c>
    </row>
    <row r="3669" spans="1:9" x14ac:dyDescent="0.2">
      <c r="A3669" s="518" t="s">
        <v>177</v>
      </c>
      <c r="B3669" s="518">
        <v>301572</v>
      </c>
      <c r="C3669" s="518" t="s">
        <v>2660</v>
      </c>
      <c r="D3669" s="518" t="s">
        <v>816</v>
      </c>
      <c r="E3669" s="859">
        <v>29</v>
      </c>
      <c r="F3669" s="859">
        <v>26</v>
      </c>
      <c r="G3669" s="518" t="s">
        <v>122</v>
      </c>
      <c r="H3669" s="518" t="s">
        <v>177</v>
      </c>
      <c r="I3669" s="518">
        <v>301572</v>
      </c>
    </row>
    <row r="3670" spans="1:9" x14ac:dyDescent="0.2">
      <c r="A3670" s="518" t="s">
        <v>177</v>
      </c>
      <c r="B3670" s="518">
        <v>301580</v>
      </c>
      <c r="C3670" s="518" t="s">
        <v>2660</v>
      </c>
      <c r="D3670" s="518" t="s">
        <v>427</v>
      </c>
      <c r="E3670" s="859">
        <v>29</v>
      </c>
      <c r="F3670" s="859">
        <v>26</v>
      </c>
      <c r="G3670" s="518" t="s">
        <v>122</v>
      </c>
      <c r="H3670" s="518" t="s">
        <v>177</v>
      </c>
      <c r="I3670" s="518">
        <v>301580</v>
      </c>
    </row>
    <row r="3671" spans="1:9" x14ac:dyDescent="0.2">
      <c r="A3671" s="518" t="s">
        <v>243</v>
      </c>
      <c r="B3671" s="518">
        <v>301598</v>
      </c>
      <c r="C3671" s="518" t="s">
        <v>2660</v>
      </c>
      <c r="D3671" s="518" t="s">
        <v>1367</v>
      </c>
      <c r="E3671" s="859">
        <v>35</v>
      </c>
      <c r="F3671" s="859">
        <v>35</v>
      </c>
      <c r="G3671" s="518" t="s">
        <v>122</v>
      </c>
      <c r="H3671" s="518" t="s">
        <v>243</v>
      </c>
      <c r="I3671" s="518">
        <v>301598</v>
      </c>
    </row>
    <row r="3672" spans="1:9" x14ac:dyDescent="0.2">
      <c r="A3672" s="518" t="s">
        <v>243</v>
      </c>
      <c r="B3672" s="518">
        <v>301606</v>
      </c>
      <c r="C3672" s="518" t="s">
        <v>2660</v>
      </c>
      <c r="D3672" s="518" t="s">
        <v>5445</v>
      </c>
      <c r="E3672" s="859">
        <v>19</v>
      </c>
      <c r="F3672" s="859">
        <v>54</v>
      </c>
      <c r="G3672" s="518" t="s">
        <v>122</v>
      </c>
      <c r="H3672" s="518" t="s">
        <v>243</v>
      </c>
      <c r="I3672" s="518">
        <v>301606</v>
      </c>
    </row>
    <row r="3673" spans="1:9" x14ac:dyDescent="0.2">
      <c r="A3673" s="518" t="s">
        <v>243</v>
      </c>
      <c r="B3673" s="518">
        <v>301614</v>
      </c>
      <c r="C3673" s="518" t="s">
        <v>2660</v>
      </c>
      <c r="D3673" s="518" t="s">
        <v>7894</v>
      </c>
      <c r="E3673" s="859">
        <v>20</v>
      </c>
      <c r="F3673" s="859">
        <v>19</v>
      </c>
      <c r="G3673" s="518" t="s">
        <v>122</v>
      </c>
      <c r="H3673" s="518" t="s">
        <v>243</v>
      </c>
      <c r="I3673" s="518">
        <v>301606</v>
      </c>
    </row>
    <row r="3674" spans="1:9" x14ac:dyDescent="0.2">
      <c r="A3674" s="518" t="s">
        <v>243</v>
      </c>
      <c r="B3674" s="518">
        <v>301630</v>
      </c>
      <c r="C3674" s="518" t="s">
        <v>2660</v>
      </c>
      <c r="D3674" s="518" t="s">
        <v>537</v>
      </c>
      <c r="E3674" s="859">
        <v>33</v>
      </c>
      <c r="F3674" s="859">
        <v>30</v>
      </c>
      <c r="G3674" s="518" t="s">
        <v>122</v>
      </c>
      <c r="H3674" s="518" t="s">
        <v>243</v>
      </c>
      <c r="I3674" s="518">
        <v>301630</v>
      </c>
    </row>
    <row r="3675" spans="1:9" x14ac:dyDescent="0.2">
      <c r="A3675" s="518" t="s">
        <v>243</v>
      </c>
      <c r="B3675" s="518">
        <v>301655</v>
      </c>
      <c r="C3675" s="518" t="s">
        <v>2660</v>
      </c>
      <c r="D3675" s="518" t="s">
        <v>5446</v>
      </c>
      <c r="E3675" s="859">
        <v>29</v>
      </c>
      <c r="F3675" s="859">
        <v>5</v>
      </c>
      <c r="G3675" s="518" t="s">
        <v>122</v>
      </c>
      <c r="H3675" s="518" t="s">
        <v>243</v>
      </c>
      <c r="I3675" s="518">
        <v>185736</v>
      </c>
    </row>
    <row r="3676" spans="1:9" x14ac:dyDescent="0.2">
      <c r="A3676" s="518" t="s">
        <v>243</v>
      </c>
      <c r="B3676" s="518">
        <v>301663</v>
      </c>
      <c r="C3676" s="518" t="s">
        <v>2660</v>
      </c>
      <c r="D3676" s="518" t="s">
        <v>1618</v>
      </c>
      <c r="E3676" s="859">
        <v>24</v>
      </c>
      <c r="F3676" s="859">
        <v>5</v>
      </c>
      <c r="G3676" s="518" t="s">
        <v>122</v>
      </c>
      <c r="H3676" s="518" t="s">
        <v>243</v>
      </c>
      <c r="I3676" s="518">
        <v>451658</v>
      </c>
    </row>
    <row r="3677" spans="1:9" x14ac:dyDescent="0.2">
      <c r="A3677" s="518" t="s">
        <v>243</v>
      </c>
      <c r="B3677" s="518">
        <v>301671</v>
      </c>
      <c r="C3677" s="518" t="s">
        <v>2660</v>
      </c>
      <c r="D3677" s="518" t="s">
        <v>2520</v>
      </c>
      <c r="E3677" s="859">
        <v>32</v>
      </c>
      <c r="F3677" s="859">
        <v>28</v>
      </c>
      <c r="G3677" s="518" t="s">
        <v>122</v>
      </c>
      <c r="H3677" s="518" t="s">
        <v>243</v>
      </c>
      <c r="I3677" s="518">
        <v>301671</v>
      </c>
    </row>
    <row r="3678" spans="1:9" x14ac:dyDescent="0.2">
      <c r="A3678" s="518" t="s">
        <v>243</v>
      </c>
      <c r="B3678" s="518">
        <v>301689</v>
      </c>
      <c r="C3678" s="518" t="s">
        <v>2660</v>
      </c>
      <c r="D3678" s="518" t="s">
        <v>1364</v>
      </c>
      <c r="E3678" s="859">
        <v>28</v>
      </c>
      <c r="F3678" s="859">
        <v>4</v>
      </c>
      <c r="G3678" s="518" t="s">
        <v>122</v>
      </c>
      <c r="H3678" s="518" t="s">
        <v>243</v>
      </c>
      <c r="I3678" s="518">
        <v>301671</v>
      </c>
    </row>
    <row r="3679" spans="1:9" x14ac:dyDescent="0.2">
      <c r="A3679" s="518" t="s">
        <v>243</v>
      </c>
      <c r="B3679" s="518">
        <v>301697</v>
      </c>
      <c r="C3679" s="518" t="s">
        <v>2660</v>
      </c>
      <c r="D3679" s="518" t="s">
        <v>1330</v>
      </c>
      <c r="E3679" s="859">
        <v>32</v>
      </c>
      <c r="F3679" s="859">
        <v>25</v>
      </c>
      <c r="G3679" s="518" t="s">
        <v>122</v>
      </c>
      <c r="H3679" s="518" t="s">
        <v>243</v>
      </c>
      <c r="I3679" s="518">
        <v>301697</v>
      </c>
    </row>
    <row r="3680" spans="1:9" x14ac:dyDescent="0.2">
      <c r="A3680" s="518" t="s">
        <v>243</v>
      </c>
      <c r="B3680" s="518">
        <v>301705</v>
      </c>
      <c r="C3680" s="518" t="s">
        <v>2660</v>
      </c>
      <c r="D3680" s="518" t="s">
        <v>5447</v>
      </c>
      <c r="E3680" s="859">
        <v>29</v>
      </c>
      <c r="F3680" s="859">
        <v>30</v>
      </c>
      <c r="G3680" s="518" t="s">
        <v>122</v>
      </c>
      <c r="H3680" s="518" t="s">
        <v>243</v>
      </c>
      <c r="I3680" s="518">
        <v>301705</v>
      </c>
    </row>
    <row r="3681" spans="1:9" x14ac:dyDescent="0.2">
      <c r="A3681" s="518" t="s">
        <v>243</v>
      </c>
      <c r="B3681" s="518">
        <v>301739</v>
      </c>
      <c r="C3681" s="518" t="s">
        <v>2660</v>
      </c>
      <c r="D3681" s="518" t="s">
        <v>7895</v>
      </c>
      <c r="E3681" s="859">
        <v>26</v>
      </c>
      <c r="F3681" s="859">
        <v>10</v>
      </c>
      <c r="G3681" s="518" t="s">
        <v>122</v>
      </c>
      <c r="H3681" s="518" t="s">
        <v>243</v>
      </c>
      <c r="I3681" s="518">
        <v>301630</v>
      </c>
    </row>
    <row r="3682" spans="1:9" x14ac:dyDescent="0.2">
      <c r="A3682" s="518" t="s">
        <v>243</v>
      </c>
      <c r="B3682" s="518">
        <v>301762</v>
      </c>
      <c r="C3682" s="518" t="s">
        <v>2660</v>
      </c>
      <c r="D3682" s="518" t="s">
        <v>2238</v>
      </c>
      <c r="E3682" s="859">
        <v>34</v>
      </c>
      <c r="F3682" s="859">
        <v>5</v>
      </c>
      <c r="G3682" s="518" t="s">
        <v>122</v>
      </c>
      <c r="H3682" s="518" t="s">
        <v>243</v>
      </c>
      <c r="I3682" s="518">
        <v>182329</v>
      </c>
    </row>
    <row r="3683" spans="1:9" x14ac:dyDescent="0.2">
      <c r="A3683" s="518" t="s">
        <v>243</v>
      </c>
      <c r="B3683" s="518">
        <v>301770</v>
      </c>
      <c r="C3683" s="518" t="s">
        <v>2660</v>
      </c>
      <c r="D3683" s="518" t="s">
        <v>5606</v>
      </c>
      <c r="E3683" s="859">
        <v>25</v>
      </c>
      <c r="F3683" s="859">
        <v>3</v>
      </c>
      <c r="G3683" s="518" t="s">
        <v>122</v>
      </c>
      <c r="H3683" s="518" t="s">
        <v>243</v>
      </c>
      <c r="I3683" s="518">
        <v>301606</v>
      </c>
    </row>
    <row r="3684" spans="1:9" x14ac:dyDescent="0.2">
      <c r="A3684" s="518" t="s">
        <v>270</v>
      </c>
      <c r="B3684" s="518">
        <v>301804</v>
      </c>
      <c r="C3684" s="518" t="s">
        <v>2660</v>
      </c>
      <c r="D3684" s="518" t="s">
        <v>1574</v>
      </c>
      <c r="E3684" s="859">
        <v>30</v>
      </c>
      <c r="F3684" s="859">
        <v>30</v>
      </c>
      <c r="G3684" s="518" t="s">
        <v>122</v>
      </c>
      <c r="H3684" s="518" t="s">
        <v>270</v>
      </c>
      <c r="I3684" s="518">
        <v>301804</v>
      </c>
    </row>
    <row r="3685" spans="1:9" x14ac:dyDescent="0.2">
      <c r="A3685" s="518" t="s">
        <v>270</v>
      </c>
      <c r="B3685" s="518">
        <v>301812</v>
      </c>
      <c r="C3685" s="518" t="s">
        <v>2660</v>
      </c>
      <c r="D3685" s="518" t="s">
        <v>2093</v>
      </c>
      <c r="E3685" s="859">
        <v>25</v>
      </c>
      <c r="F3685" s="859">
        <v>25</v>
      </c>
      <c r="G3685" s="518" t="s">
        <v>122</v>
      </c>
      <c r="H3685" s="518" t="s">
        <v>270</v>
      </c>
      <c r="I3685" s="518">
        <v>301812</v>
      </c>
    </row>
    <row r="3686" spans="1:9" x14ac:dyDescent="0.2">
      <c r="A3686" s="518" t="s">
        <v>270</v>
      </c>
      <c r="B3686" s="518">
        <v>301820</v>
      </c>
      <c r="C3686" s="518" t="s">
        <v>2660</v>
      </c>
      <c r="D3686" s="518" t="s">
        <v>527</v>
      </c>
      <c r="E3686" s="859">
        <v>31</v>
      </c>
      <c r="F3686" s="859">
        <v>31</v>
      </c>
      <c r="G3686" s="518" t="s">
        <v>122</v>
      </c>
      <c r="H3686" s="518" t="s">
        <v>270</v>
      </c>
      <c r="I3686" s="518">
        <v>301820</v>
      </c>
    </row>
    <row r="3687" spans="1:9" x14ac:dyDescent="0.2">
      <c r="A3687" s="518" t="s">
        <v>270</v>
      </c>
      <c r="B3687" s="518">
        <v>301838</v>
      </c>
      <c r="C3687" s="518" t="s">
        <v>2660</v>
      </c>
      <c r="D3687" s="518" t="s">
        <v>4939</v>
      </c>
      <c r="E3687" s="859">
        <v>18</v>
      </c>
      <c r="F3687" s="859">
        <v>18</v>
      </c>
      <c r="G3687" s="518" t="s">
        <v>122</v>
      </c>
      <c r="H3687" s="518" t="s">
        <v>270</v>
      </c>
      <c r="I3687" s="518">
        <v>301838</v>
      </c>
    </row>
    <row r="3688" spans="1:9" x14ac:dyDescent="0.2">
      <c r="A3688" s="518" t="s">
        <v>270</v>
      </c>
      <c r="B3688" s="518">
        <v>301879</v>
      </c>
      <c r="C3688" s="518" t="s">
        <v>2660</v>
      </c>
      <c r="D3688" s="518" t="s">
        <v>611</v>
      </c>
      <c r="E3688" s="859">
        <v>33</v>
      </c>
      <c r="F3688" s="859">
        <v>33</v>
      </c>
      <c r="G3688" s="518" t="s">
        <v>122</v>
      </c>
      <c r="H3688" s="518" t="s">
        <v>270</v>
      </c>
      <c r="I3688" s="518">
        <v>301879</v>
      </c>
    </row>
    <row r="3689" spans="1:9" x14ac:dyDescent="0.2">
      <c r="A3689" s="518" t="s">
        <v>270</v>
      </c>
      <c r="B3689" s="518">
        <v>301887</v>
      </c>
      <c r="C3689" s="518" t="s">
        <v>2660</v>
      </c>
      <c r="D3689" s="518" t="s">
        <v>459</v>
      </c>
      <c r="E3689" s="859">
        <v>32</v>
      </c>
      <c r="F3689" s="859">
        <v>32</v>
      </c>
      <c r="G3689" s="518" t="s">
        <v>122</v>
      </c>
      <c r="H3689" s="518" t="s">
        <v>270</v>
      </c>
      <c r="I3689" s="518">
        <v>301887</v>
      </c>
    </row>
    <row r="3690" spans="1:9" x14ac:dyDescent="0.2">
      <c r="A3690" s="518" t="s">
        <v>270</v>
      </c>
      <c r="B3690" s="518">
        <v>302000</v>
      </c>
      <c r="C3690" s="518" t="s">
        <v>2660</v>
      </c>
      <c r="D3690" s="518" t="s">
        <v>680</v>
      </c>
      <c r="E3690" s="859">
        <v>19</v>
      </c>
      <c r="F3690" s="859">
        <v>19</v>
      </c>
      <c r="G3690" s="518" t="s">
        <v>122</v>
      </c>
      <c r="H3690" s="518" t="s">
        <v>270</v>
      </c>
      <c r="I3690" s="518">
        <v>302000</v>
      </c>
    </row>
    <row r="3691" spans="1:9" x14ac:dyDescent="0.2">
      <c r="A3691" s="518" t="s">
        <v>270</v>
      </c>
      <c r="B3691" s="518">
        <v>302026</v>
      </c>
      <c r="C3691" s="518" t="s">
        <v>2660</v>
      </c>
      <c r="D3691" s="518" t="s">
        <v>610</v>
      </c>
      <c r="E3691" s="859">
        <v>18</v>
      </c>
      <c r="F3691" s="859">
        <v>18</v>
      </c>
      <c r="G3691" s="518" t="s">
        <v>122</v>
      </c>
      <c r="H3691" s="518" t="s">
        <v>270</v>
      </c>
      <c r="I3691" s="518">
        <v>302026</v>
      </c>
    </row>
    <row r="3692" spans="1:9" x14ac:dyDescent="0.2">
      <c r="A3692" s="518" t="s">
        <v>270</v>
      </c>
      <c r="B3692" s="518">
        <v>302042</v>
      </c>
      <c r="C3692" s="518" t="s">
        <v>2660</v>
      </c>
      <c r="D3692" s="518" t="s">
        <v>470</v>
      </c>
      <c r="E3692" s="859">
        <v>29</v>
      </c>
      <c r="F3692" s="859">
        <v>28</v>
      </c>
      <c r="G3692" s="518" t="s">
        <v>122</v>
      </c>
      <c r="H3692" s="518" t="s">
        <v>270</v>
      </c>
      <c r="I3692" s="518">
        <v>302042</v>
      </c>
    </row>
    <row r="3693" spans="1:9" x14ac:dyDescent="0.2">
      <c r="A3693" s="518" t="s">
        <v>270</v>
      </c>
      <c r="B3693" s="518">
        <v>302083</v>
      </c>
      <c r="C3693" s="518" t="s">
        <v>2660</v>
      </c>
      <c r="D3693" s="518" t="s">
        <v>989</v>
      </c>
      <c r="E3693" s="859">
        <v>31</v>
      </c>
      <c r="F3693" s="859">
        <v>31</v>
      </c>
      <c r="G3693" s="518" t="s">
        <v>122</v>
      </c>
      <c r="H3693" s="518" t="s">
        <v>270</v>
      </c>
      <c r="I3693" s="518">
        <v>302083</v>
      </c>
    </row>
    <row r="3694" spans="1:9" x14ac:dyDescent="0.2">
      <c r="A3694" s="518" t="s">
        <v>270</v>
      </c>
      <c r="B3694" s="518">
        <v>302117</v>
      </c>
      <c r="C3694" s="518" t="s">
        <v>2660</v>
      </c>
      <c r="D3694" s="518" t="s">
        <v>397</v>
      </c>
      <c r="E3694" s="859">
        <v>32</v>
      </c>
      <c r="F3694" s="859">
        <v>32</v>
      </c>
      <c r="G3694" s="518" t="s">
        <v>122</v>
      </c>
      <c r="H3694" s="518" t="s">
        <v>270</v>
      </c>
      <c r="I3694" s="518">
        <v>302117</v>
      </c>
    </row>
    <row r="3695" spans="1:9" x14ac:dyDescent="0.2">
      <c r="A3695" s="518" t="s">
        <v>293</v>
      </c>
      <c r="B3695" s="518">
        <v>302125</v>
      </c>
      <c r="C3695" s="518" t="s">
        <v>2660</v>
      </c>
      <c r="D3695" s="518" t="s">
        <v>1543</v>
      </c>
      <c r="E3695" s="859">
        <v>26</v>
      </c>
      <c r="F3695" s="859">
        <v>9</v>
      </c>
      <c r="G3695" s="518" t="s">
        <v>122</v>
      </c>
      <c r="H3695" s="518" t="s">
        <v>293</v>
      </c>
      <c r="I3695" s="518">
        <v>302125</v>
      </c>
    </row>
    <row r="3696" spans="1:9" x14ac:dyDescent="0.2">
      <c r="A3696" s="518" t="s">
        <v>270</v>
      </c>
      <c r="B3696" s="518">
        <v>302158</v>
      </c>
      <c r="C3696" s="518" t="s">
        <v>2660</v>
      </c>
      <c r="D3696" s="518" t="s">
        <v>716</v>
      </c>
      <c r="E3696" s="859">
        <v>21</v>
      </c>
      <c r="F3696" s="859">
        <v>21</v>
      </c>
      <c r="G3696" s="518" t="s">
        <v>122</v>
      </c>
      <c r="H3696" s="518" t="s">
        <v>270</v>
      </c>
      <c r="I3696" s="518">
        <v>302158</v>
      </c>
    </row>
    <row r="3697" spans="1:9" x14ac:dyDescent="0.2">
      <c r="A3697" s="518" t="s">
        <v>293</v>
      </c>
      <c r="B3697" s="518">
        <v>302166</v>
      </c>
      <c r="C3697" s="518" t="s">
        <v>2660</v>
      </c>
      <c r="D3697" s="518" t="s">
        <v>6745</v>
      </c>
      <c r="E3697" s="859">
        <v>22</v>
      </c>
      <c r="F3697" s="859">
        <v>0</v>
      </c>
      <c r="G3697" s="518" t="s">
        <v>122</v>
      </c>
      <c r="H3697" s="518" t="s">
        <v>293</v>
      </c>
      <c r="I3697" s="518">
        <v>302166</v>
      </c>
    </row>
    <row r="3698" spans="1:9" x14ac:dyDescent="0.2">
      <c r="A3698" s="518" t="s">
        <v>270</v>
      </c>
      <c r="B3698" s="518">
        <v>302273</v>
      </c>
      <c r="C3698" s="518" t="s">
        <v>2660</v>
      </c>
      <c r="D3698" s="518" t="s">
        <v>1374</v>
      </c>
      <c r="E3698" s="859">
        <v>33</v>
      </c>
      <c r="F3698" s="859">
        <v>33</v>
      </c>
      <c r="G3698" s="518" t="s">
        <v>122</v>
      </c>
      <c r="H3698" s="518" t="s">
        <v>270</v>
      </c>
      <c r="I3698" s="518">
        <v>302273</v>
      </c>
    </row>
    <row r="3699" spans="1:9" x14ac:dyDescent="0.2">
      <c r="A3699" s="518" t="s">
        <v>270</v>
      </c>
      <c r="B3699" s="518">
        <v>302281</v>
      </c>
      <c r="C3699" s="518" t="s">
        <v>2660</v>
      </c>
      <c r="D3699" s="518" t="s">
        <v>1426</v>
      </c>
      <c r="E3699" s="859">
        <v>23</v>
      </c>
      <c r="F3699" s="859">
        <v>23</v>
      </c>
      <c r="G3699" s="518" t="s">
        <v>122</v>
      </c>
      <c r="H3699" s="518" t="s">
        <v>270</v>
      </c>
      <c r="I3699" s="518">
        <v>302281</v>
      </c>
    </row>
    <row r="3700" spans="1:9" x14ac:dyDescent="0.2">
      <c r="A3700" s="518" t="s">
        <v>270</v>
      </c>
      <c r="B3700" s="518">
        <v>302323</v>
      </c>
      <c r="C3700" s="518" t="s">
        <v>2660</v>
      </c>
      <c r="D3700" s="518" t="s">
        <v>2882</v>
      </c>
      <c r="E3700" s="859">
        <v>31</v>
      </c>
      <c r="F3700" s="859">
        <v>31</v>
      </c>
      <c r="G3700" s="518" t="s">
        <v>122</v>
      </c>
      <c r="H3700" s="518" t="s">
        <v>270</v>
      </c>
      <c r="I3700" s="518">
        <v>302323</v>
      </c>
    </row>
    <row r="3701" spans="1:9" x14ac:dyDescent="0.2">
      <c r="A3701" s="518" t="s">
        <v>270</v>
      </c>
      <c r="B3701" s="518">
        <v>302331</v>
      </c>
      <c r="C3701" s="518" t="s">
        <v>2660</v>
      </c>
      <c r="D3701" s="518" t="s">
        <v>709</v>
      </c>
      <c r="E3701" s="859">
        <v>18</v>
      </c>
      <c r="F3701" s="859">
        <v>18</v>
      </c>
      <c r="G3701" s="518" t="s">
        <v>122</v>
      </c>
      <c r="H3701" s="518" t="s">
        <v>270</v>
      </c>
      <c r="I3701" s="518">
        <v>302331</v>
      </c>
    </row>
    <row r="3702" spans="1:9" x14ac:dyDescent="0.2">
      <c r="A3702" s="518" t="s">
        <v>270</v>
      </c>
      <c r="B3702" s="518">
        <v>302356</v>
      </c>
      <c r="C3702" s="518" t="s">
        <v>2660</v>
      </c>
      <c r="D3702" s="518" t="s">
        <v>726</v>
      </c>
      <c r="E3702" s="859">
        <v>30</v>
      </c>
      <c r="F3702" s="859">
        <v>30</v>
      </c>
      <c r="G3702" s="518" t="s">
        <v>122</v>
      </c>
      <c r="H3702" s="518" t="s">
        <v>270</v>
      </c>
      <c r="I3702" s="518">
        <v>302356</v>
      </c>
    </row>
    <row r="3703" spans="1:9" x14ac:dyDescent="0.2">
      <c r="A3703" s="518" t="s">
        <v>270</v>
      </c>
      <c r="B3703" s="518">
        <v>302380</v>
      </c>
      <c r="C3703" s="518" t="s">
        <v>2660</v>
      </c>
      <c r="D3703" s="518" t="s">
        <v>682</v>
      </c>
      <c r="E3703" s="859">
        <v>22</v>
      </c>
      <c r="F3703" s="859">
        <v>22</v>
      </c>
      <c r="G3703" s="518" t="s">
        <v>122</v>
      </c>
      <c r="H3703" s="518" t="s">
        <v>270</v>
      </c>
      <c r="I3703" s="518">
        <v>302380</v>
      </c>
    </row>
    <row r="3704" spans="1:9" x14ac:dyDescent="0.2">
      <c r="A3704" s="518" t="s">
        <v>270</v>
      </c>
      <c r="B3704" s="518">
        <v>302398</v>
      </c>
      <c r="C3704" s="518" t="s">
        <v>2660</v>
      </c>
      <c r="D3704" s="518" t="s">
        <v>658</v>
      </c>
      <c r="E3704" s="859">
        <v>32</v>
      </c>
      <c r="F3704" s="859">
        <v>32</v>
      </c>
      <c r="G3704" s="518" t="s">
        <v>122</v>
      </c>
      <c r="H3704" s="518" t="s">
        <v>270</v>
      </c>
      <c r="I3704" s="518">
        <v>302398</v>
      </c>
    </row>
    <row r="3705" spans="1:9" x14ac:dyDescent="0.2">
      <c r="A3705" s="518" t="s">
        <v>270</v>
      </c>
      <c r="B3705" s="518">
        <v>302414</v>
      </c>
      <c r="C3705" s="518" t="s">
        <v>2660</v>
      </c>
      <c r="D3705" s="518" t="s">
        <v>1085</v>
      </c>
      <c r="E3705" s="859">
        <v>29</v>
      </c>
      <c r="F3705" s="859">
        <v>29</v>
      </c>
      <c r="G3705" s="518" t="s">
        <v>122</v>
      </c>
      <c r="H3705" s="518" t="s">
        <v>270</v>
      </c>
      <c r="I3705" s="518">
        <v>302414</v>
      </c>
    </row>
    <row r="3706" spans="1:9" x14ac:dyDescent="0.2">
      <c r="A3706" s="518" t="s">
        <v>270</v>
      </c>
      <c r="B3706" s="518">
        <v>302430</v>
      </c>
      <c r="C3706" s="518" t="s">
        <v>2660</v>
      </c>
      <c r="D3706" s="518" t="s">
        <v>2036</v>
      </c>
      <c r="E3706" s="859">
        <v>31</v>
      </c>
      <c r="F3706" s="859">
        <v>31</v>
      </c>
      <c r="G3706" s="518" t="s">
        <v>122</v>
      </c>
      <c r="H3706" s="518" t="s">
        <v>270</v>
      </c>
      <c r="I3706" s="518">
        <v>302430</v>
      </c>
    </row>
    <row r="3707" spans="1:9" x14ac:dyDescent="0.2">
      <c r="A3707" s="518" t="s">
        <v>270</v>
      </c>
      <c r="B3707" s="518">
        <v>302448</v>
      </c>
      <c r="C3707" s="518" t="s">
        <v>2660</v>
      </c>
      <c r="D3707" s="518" t="s">
        <v>1265</v>
      </c>
      <c r="E3707" s="859">
        <v>32</v>
      </c>
      <c r="F3707" s="859">
        <v>32</v>
      </c>
      <c r="G3707" s="518" t="s">
        <v>122</v>
      </c>
      <c r="H3707" s="518" t="s">
        <v>270</v>
      </c>
      <c r="I3707" s="518">
        <v>302448</v>
      </c>
    </row>
    <row r="3708" spans="1:9" x14ac:dyDescent="0.2">
      <c r="A3708" s="518" t="s">
        <v>270</v>
      </c>
      <c r="B3708" s="518">
        <v>302463</v>
      </c>
      <c r="C3708" s="518" t="s">
        <v>2660</v>
      </c>
      <c r="D3708" s="518" t="s">
        <v>696</v>
      </c>
      <c r="E3708" s="859">
        <v>24</v>
      </c>
      <c r="F3708" s="859">
        <v>24</v>
      </c>
      <c r="G3708" s="518" t="s">
        <v>122</v>
      </c>
      <c r="H3708" s="518" t="s">
        <v>270</v>
      </c>
      <c r="I3708" s="518">
        <v>302463</v>
      </c>
    </row>
    <row r="3709" spans="1:9" x14ac:dyDescent="0.2">
      <c r="A3709" s="518" t="s">
        <v>270</v>
      </c>
      <c r="B3709" s="518">
        <v>302521</v>
      </c>
      <c r="C3709" s="518" t="s">
        <v>2660</v>
      </c>
      <c r="D3709" s="518" t="s">
        <v>616</v>
      </c>
      <c r="E3709" s="859">
        <v>28</v>
      </c>
      <c r="F3709" s="859">
        <v>28</v>
      </c>
      <c r="G3709" s="518" t="s">
        <v>122</v>
      </c>
      <c r="H3709" s="518" t="s">
        <v>270</v>
      </c>
      <c r="I3709" s="518">
        <v>302521</v>
      </c>
    </row>
    <row r="3710" spans="1:9" x14ac:dyDescent="0.2">
      <c r="A3710" s="518" t="s">
        <v>371</v>
      </c>
      <c r="B3710" s="518">
        <v>302539</v>
      </c>
      <c r="C3710" s="518" t="s">
        <v>2660</v>
      </c>
      <c r="D3710" s="518" t="s">
        <v>1295</v>
      </c>
      <c r="E3710" s="859">
        <v>27</v>
      </c>
      <c r="F3710" s="859">
        <v>27</v>
      </c>
      <c r="G3710" s="518" t="s">
        <v>122</v>
      </c>
      <c r="H3710" s="518" t="s">
        <v>371</v>
      </c>
      <c r="I3710" s="518">
        <v>302539</v>
      </c>
    </row>
    <row r="3711" spans="1:9" x14ac:dyDescent="0.2">
      <c r="A3711" s="518" t="s">
        <v>371</v>
      </c>
      <c r="B3711" s="518">
        <v>302554</v>
      </c>
      <c r="C3711" s="518" t="s">
        <v>2660</v>
      </c>
      <c r="D3711" s="518" t="s">
        <v>5288</v>
      </c>
      <c r="E3711" s="859">
        <v>34</v>
      </c>
      <c r="F3711" s="859">
        <v>25</v>
      </c>
      <c r="G3711" s="518" t="s">
        <v>122</v>
      </c>
      <c r="H3711" s="518" t="s">
        <v>371</v>
      </c>
      <c r="I3711" s="518">
        <v>302554</v>
      </c>
    </row>
    <row r="3712" spans="1:9" x14ac:dyDescent="0.2">
      <c r="A3712" s="518" t="s">
        <v>270</v>
      </c>
      <c r="B3712" s="518">
        <v>302588</v>
      </c>
      <c r="C3712" s="518" t="s">
        <v>2660</v>
      </c>
      <c r="D3712" s="518" t="s">
        <v>737</v>
      </c>
      <c r="E3712" s="859">
        <v>29</v>
      </c>
      <c r="F3712" s="859">
        <v>29</v>
      </c>
      <c r="G3712" s="518" t="s">
        <v>122</v>
      </c>
      <c r="H3712" s="518" t="s">
        <v>270</v>
      </c>
      <c r="I3712" s="518">
        <v>302588</v>
      </c>
    </row>
    <row r="3713" spans="1:9" x14ac:dyDescent="0.2">
      <c r="A3713" s="518" t="s">
        <v>270</v>
      </c>
      <c r="B3713" s="518">
        <v>302604</v>
      </c>
      <c r="C3713" s="518" t="s">
        <v>2660</v>
      </c>
      <c r="D3713" s="518" t="s">
        <v>933</v>
      </c>
      <c r="E3713" s="859">
        <v>33</v>
      </c>
      <c r="F3713" s="859">
        <v>33</v>
      </c>
      <c r="G3713" s="518" t="s">
        <v>122</v>
      </c>
      <c r="H3713" s="518" t="s">
        <v>270</v>
      </c>
      <c r="I3713" s="518">
        <v>302604</v>
      </c>
    </row>
    <row r="3714" spans="1:9" x14ac:dyDescent="0.2">
      <c r="A3714" s="518" t="s">
        <v>270</v>
      </c>
      <c r="B3714" s="518">
        <v>302612</v>
      </c>
      <c r="C3714" s="518" t="s">
        <v>2660</v>
      </c>
      <c r="D3714" s="518" t="s">
        <v>779</v>
      </c>
      <c r="E3714" s="859">
        <v>19</v>
      </c>
      <c r="F3714" s="859">
        <v>19</v>
      </c>
      <c r="G3714" s="518" t="s">
        <v>122</v>
      </c>
      <c r="H3714" s="518" t="s">
        <v>270</v>
      </c>
      <c r="I3714" s="518">
        <v>302612</v>
      </c>
    </row>
    <row r="3715" spans="1:9" x14ac:dyDescent="0.2">
      <c r="A3715" s="518" t="s">
        <v>270</v>
      </c>
      <c r="B3715" s="518">
        <v>302620</v>
      </c>
      <c r="C3715" s="518" t="s">
        <v>2660</v>
      </c>
      <c r="D3715" s="518" t="s">
        <v>1316</v>
      </c>
      <c r="E3715" s="859">
        <v>27</v>
      </c>
      <c r="F3715" s="859">
        <v>27</v>
      </c>
      <c r="G3715" s="518" t="s">
        <v>122</v>
      </c>
      <c r="H3715" s="518" t="s">
        <v>270</v>
      </c>
      <c r="I3715" s="518">
        <v>302620</v>
      </c>
    </row>
    <row r="3716" spans="1:9" x14ac:dyDescent="0.2">
      <c r="A3716" s="518" t="s">
        <v>270</v>
      </c>
      <c r="B3716" s="518">
        <v>302638</v>
      </c>
      <c r="C3716" s="518" t="s">
        <v>2660</v>
      </c>
      <c r="D3716" s="518" t="s">
        <v>830</v>
      </c>
      <c r="E3716" s="859">
        <v>30</v>
      </c>
      <c r="F3716" s="859">
        <v>30</v>
      </c>
      <c r="G3716" s="518" t="s">
        <v>122</v>
      </c>
      <c r="H3716" s="518" t="s">
        <v>270</v>
      </c>
      <c r="I3716" s="518">
        <v>302638</v>
      </c>
    </row>
    <row r="3717" spans="1:9" x14ac:dyDescent="0.2">
      <c r="A3717" s="518" t="s">
        <v>270</v>
      </c>
      <c r="B3717" s="518">
        <v>302646</v>
      </c>
      <c r="C3717" s="518" t="s">
        <v>2660</v>
      </c>
      <c r="D3717" s="518" t="s">
        <v>822</v>
      </c>
      <c r="E3717" s="859">
        <v>33</v>
      </c>
      <c r="F3717" s="859">
        <v>33</v>
      </c>
      <c r="G3717" s="518" t="s">
        <v>122</v>
      </c>
      <c r="H3717" s="518" t="s">
        <v>270</v>
      </c>
      <c r="I3717" s="518">
        <v>302646</v>
      </c>
    </row>
    <row r="3718" spans="1:9" x14ac:dyDescent="0.2">
      <c r="A3718" s="518" t="s">
        <v>270</v>
      </c>
      <c r="B3718" s="518">
        <v>302661</v>
      </c>
      <c r="C3718" s="518" t="s">
        <v>2660</v>
      </c>
      <c r="D3718" s="518" t="s">
        <v>447</v>
      </c>
      <c r="E3718" s="859">
        <v>31</v>
      </c>
      <c r="F3718" s="859">
        <v>31</v>
      </c>
      <c r="G3718" s="518" t="s">
        <v>122</v>
      </c>
      <c r="H3718" s="518" t="s">
        <v>270</v>
      </c>
      <c r="I3718" s="518">
        <v>302661</v>
      </c>
    </row>
    <row r="3719" spans="1:9" x14ac:dyDescent="0.2">
      <c r="A3719" s="518" t="s">
        <v>371</v>
      </c>
      <c r="B3719" s="518">
        <v>302695</v>
      </c>
      <c r="C3719" s="518" t="s">
        <v>2660</v>
      </c>
      <c r="D3719" s="518" t="s">
        <v>5343</v>
      </c>
      <c r="E3719" s="859">
        <v>25</v>
      </c>
      <c r="F3719" s="859">
        <v>25</v>
      </c>
      <c r="G3719" s="518" t="s">
        <v>122</v>
      </c>
      <c r="H3719" s="518" t="s">
        <v>371</v>
      </c>
      <c r="I3719" s="518">
        <v>302695</v>
      </c>
    </row>
    <row r="3720" spans="1:9" x14ac:dyDescent="0.2">
      <c r="A3720" s="518" t="s">
        <v>270</v>
      </c>
      <c r="B3720" s="518">
        <v>302703</v>
      </c>
      <c r="C3720" s="518" t="s">
        <v>2660</v>
      </c>
      <c r="D3720" s="518" t="s">
        <v>769</v>
      </c>
      <c r="E3720" s="859">
        <v>24</v>
      </c>
      <c r="F3720" s="859">
        <v>24</v>
      </c>
      <c r="G3720" s="518" t="s">
        <v>122</v>
      </c>
      <c r="H3720" s="518" t="s">
        <v>270</v>
      </c>
      <c r="I3720" s="518">
        <v>302703</v>
      </c>
    </row>
    <row r="3721" spans="1:9" x14ac:dyDescent="0.2">
      <c r="A3721" s="518" t="s">
        <v>270</v>
      </c>
      <c r="B3721" s="518">
        <v>302729</v>
      </c>
      <c r="C3721" s="518" t="s">
        <v>2660</v>
      </c>
      <c r="D3721" s="518" t="s">
        <v>815</v>
      </c>
      <c r="E3721" s="859">
        <v>30</v>
      </c>
      <c r="F3721" s="859">
        <v>30</v>
      </c>
      <c r="G3721" s="518" t="s">
        <v>122</v>
      </c>
      <c r="H3721" s="518" t="s">
        <v>270</v>
      </c>
      <c r="I3721" s="518">
        <v>302729</v>
      </c>
    </row>
    <row r="3722" spans="1:9" x14ac:dyDescent="0.2">
      <c r="A3722" s="518" t="s">
        <v>270</v>
      </c>
      <c r="B3722" s="518">
        <v>302752</v>
      </c>
      <c r="C3722" s="518" t="s">
        <v>2660</v>
      </c>
      <c r="D3722" s="518" t="s">
        <v>1284</v>
      </c>
      <c r="E3722" s="859">
        <v>33</v>
      </c>
      <c r="F3722" s="859">
        <v>33</v>
      </c>
      <c r="G3722" s="518" t="s">
        <v>122</v>
      </c>
      <c r="H3722" s="518" t="s">
        <v>270</v>
      </c>
      <c r="I3722" s="518">
        <v>302752</v>
      </c>
    </row>
    <row r="3723" spans="1:9" x14ac:dyDescent="0.2">
      <c r="A3723" s="518" t="s">
        <v>395</v>
      </c>
      <c r="B3723" s="518">
        <v>302778</v>
      </c>
      <c r="C3723" s="518" t="s">
        <v>2660</v>
      </c>
      <c r="D3723" s="518" t="s">
        <v>5448</v>
      </c>
      <c r="E3723" s="859">
        <v>33</v>
      </c>
      <c r="F3723" s="859">
        <v>33</v>
      </c>
      <c r="G3723" s="518" t="s">
        <v>122</v>
      </c>
      <c r="H3723" s="518" t="s">
        <v>395</v>
      </c>
      <c r="I3723" s="518">
        <v>302778</v>
      </c>
    </row>
    <row r="3724" spans="1:9" x14ac:dyDescent="0.2">
      <c r="A3724" s="518" t="s">
        <v>395</v>
      </c>
      <c r="B3724" s="518">
        <v>302786</v>
      </c>
      <c r="C3724" s="518" t="s">
        <v>2660</v>
      </c>
      <c r="D3724" s="518" t="s">
        <v>4036</v>
      </c>
      <c r="E3724" s="859">
        <v>16</v>
      </c>
      <c r="F3724" s="859">
        <v>16</v>
      </c>
      <c r="G3724" s="518" t="s">
        <v>122</v>
      </c>
      <c r="H3724" s="518" t="s">
        <v>395</v>
      </c>
      <c r="I3724" s="518">
        <v>302786</v>
      </c>
    </row>
    <row r="3725" spans="1:9" x14ac:dyDescent="0.2">
      <c r="A3725" s="518" t="s">
        <v>395</v>
      </c>
      <c r="B3725" s="518">
        <v>302794</v>
      </c>
      <c r="C3725" s="518" t="s">
        <v>2660</v>
      </c>
      <c r="D3725" s="518" t="s">
        <v>4486</v>
      </c>
      <c r="E3725" s="859">
        <v>26</v>
      </c>
      <c r="F3725" s="859">
        <v>26</v>
      </c>
      <c r="G3725" s="518" t="s">
        <v>122</v>
      </c>
      <c r="H3725" s="518" t="s">
        <v>395</v>
      </c>
      <c r="I3725" s="518">
        <v>302794</v>
      </c>
    </row>
    <row r="3726" spans="1:9" x14ac:dyDescent="0.2">
      <c r="A3726" s="518" t="s">
        <v>395</v>
      </c>
      <c r="B3726" s="518">
        <v>302802</v>
      </c>
      <c r="C3726" s="518" t="s">
        <v>2660</v>
      </c>
      <c r="D3726" s="518" t="s">
        <v>2709</v>
      </c>
      <c r="E3726" s="859">
        <v>25</v>
      </c>
      <c r="F3726" s="859">
        <v>25</v>
      </c>
      <c r="G3726" s="518" t="s">
        <v>122</v>
      </c>
      <c r="H3726" s="518" t="s">
        <v>395</v>
      </c>
      <c r="I3726" s="518">
        <v>302802</v>
      </c>
    </row>
    <row r="3727" spans="1:9" x14ac:dyDescent="0.2">
      <c r="A3727" s="518" t="s">
        <v>395</v>
      </c>
      <c r="B3727" s="518">
        <v>302810</v>
      </c>
      <c r="C3727" s="518" t="s">
        <v>2660</v>
      </c>
      <c r="D3727" s="518" t="s">
        <v>2241</v>
      </c>
      <c r="E3727" s="859">
        <v>26</v>
      </c>
      <c r="F3727" s="859">
        <v>26</v>
      </c>
      <c r="G3727" s="518" t="s">
        <v>122</v>
      </c>
      <c r="H3727" s="518" t="s">
        <v>395</v>
      </c>
      <c r="I3727" s="518">
        <v>302810</v>
      </c>
    </row>
    <row r="3728" spans="1:9" x14ac:dyDescent="0.2">
      <c r="A3728" s="518" t="s">
        <v>395</v>
      </c>
      <c r="B3728" s="518">
        <v>302828</v>
      </c>
      <c r="C3728" s="518" t="s">
        <v>2660</v>
      </c>
      <c r="D3728" s="518" t="s">
        <v>3939</v>
      </c>
      <c r="E3728" s="859">
        <v>31</v>
      </c>
      <c r="F3728" s="859">
        <v>31</v>
      </c>
      <c r="G3728" s="518" t="s">
        <v>122</v>
      </c>
      <c r="H3728" s="518" t="s">
        <v>395</v>
      </c>
      <c r="I3728" s="518">
        <v>302828</v>
      </c>
    </row>
    <row r="3729" spans="1:9" x14ac:dyDescent="0.2">
      <c r="A3729" s="518" t="s">
        <v>395</v>
      </c>
      <c r="B3729" s="518">
        <v>302836</v>
      </c>
      <c r="C3729" s="518" t="s">
        <v>2660</v>
      </c>
      <c r="D3729" s="518" t="s">
        <v>4049</v>
      </c>
      <c r="E3729" s="859">
        <v>27</v>
      </c>
      <c r="F3729" s="859">
        <v>27</v>
      </c>
      <c r="G3729" s="518" t="s">
        <v>122</v>
      </c>
      <c r="H3729" s="518" t="s">
        <v>395</v>
      </c>
      <c r="I3729" s="518">
        <v>302836</v>
      </c>
    </row>
    <row r="3730" spans="1:9" x14ac:dyDescent="0.2">
      <c r="A3730" s="518" t="s">
        <v>395</v>
      </c>
      <c r="B3730" s="518">
        <v>302844</v>
      </c>
      <c r="C3730" s="518" t="s">
        <v>2660</v>
      </c>
      <c r="D3730" s="518" t="s">
        <v>4061</v>
      </c>
      <c r="E3730" s="859">
        <v>33</v>
      </c>
      <c r="F3730" s="859">
        <v>33</v>
      </c>
      <c r="G3730" s="518" t="s">
        <v>122</v>
      </c>
      <c r="H3730" s="518" t="s">
        <v>395</v>
      </c>
      <c r="I3730" s="518">
        <v>302844</v>
      </c>
    </row>
    <row r="3731" spans="1:9" x14ac:dyDescent="0.2">
      <c r="A3731" s="518" t="s">
        <v>291</v>
      </c>
      <c r="B3731" s="518">
        <v>302877</v>
      </c>
      <c r="C3731" s="518" t="s">
        <v>2660</v>
      </c>
      <c r="D3731" s="518" t="s">
        <v>5449</v>
      </c>
      <c r="E3731" s="859">
        <v>26</v>
      </c>
      <c r="F3731" s="859">
        <v>23</v>
      </c>
      <c r="G3731" s="518" t="s">
        <v>122</v>
      </c>
      <c r="H3731" s="518" t="s">
        <v>291</v>
      </c>
      <c r="I3731" s="518">
        <v>302877</v>
      </c>
    </row>
    <row r="3732" spans="1:9" x14ac:dyDescent="0.2">
      <c r="A3732" s="518" t="s">
        <v>371</v>
      </c>
      <c r="B3732" s="518">
        <v>303008</v>
      </c>
      <c r="C3732" s="518" t="s">
        <v>2660</v>
      </c>
      <c r="D3732" s="518" t="s">
        <v>5563</v>
      </c>
      <c r="E3732" s="859">
        <v>31</v>
      </c>
      <c r="F3732" s="859">
        <v>31</v>
      </c>
      <c r="G3732" s="518" t="s">
        <v>122</v>
      </c>
      <c r="H3732" s="518" t="s">
        <v>371</v>
      </c>
      <c r="I3732" s="518">
        <v>303008</v>
      </c>
    </row>
    <row r="3733" spans="1:9" x14ac:dyDescent="0.2">
      <c r="A3733" s="518" t="s">
        <v>371</v>
      </c>
      <c r="B3733" s="518">
        <v>303099</v>
      </c>
      <c r="C3733" s="518" t="s">
        <v>2660</v>
      </c>
      <c r="D3733" s="518" t="s">
        <v>5657</v>
      </c>
      <c r="E3733" s="859">
        <v>27</v>
      </c>
      <c r="F3733" s="859">
        <v>27</v>
      </c>
      <c r="G3733" s="518" t="s">
        <v>122</v>
      </c>
      <c r="H3733" s="518" t="s">
        <v>371</v>
      </c>
      <c r="I3733" s="518">
        <v>303099</v>
      </c>
    </row>
    <row r="3734" spans="1:9" x14ac:dyDescent="0.2">
      <c r="A3734" s="518" t="s">
        <v>371</v>
      </c>
      <c r="B3734" s="518">
        <v>303115</v>
      </c>
      <c r="C3734" s="518" t="s">
        <v>2660</v>
      </c>
      <c r="D3734" s="518" t="s">
        <v>3498</v>
      </c>
      <c r="E3734" s="859">
        <v>34</v>
      </c>
      <c r="F3734" s="859">
        <v>34</v>
      </c>
      <c r="G3734" s="518" t="s">
        <v>122</v>
      </c>
      <c r="H3734" s="518" t="s">
        <v>371</v>
      </c>
      <c r="I3734" s="518">
        <v>303115</v>
      </c>
    </row>
    <row r="3735" spans="1:9" x14ac:dyDescent="0.2">
      <c r="A3735" s="518" t="s">
        <v>371</v>
      </c>
      <c r="B3735" s="518">
        <v>303131</v>
      </c>
      <c r="C3735" s="518" t="s">
        <v>2660</v>
      </c>
      <c r="D3735" s="518" t="s">
        <v>5658</v>
      </c>
      <c r="E3735" s="859">
        <v>33</v>
      </c>
      <c r="F3735" s="859">
        <v>33</v>
      </c>
      <c r="G3735" s="518" t="s">
        <v>122</v>
      </c>
      <c r="H3735" s="518" t="s">
        <v>371</v>
      </c>
      <c r="I3735" s="518">
        <v>303131</v>
      </c>
    </row>
    <row r="3736" spans="1:9" x14ac:dyDescent="0.2">
      <c r="A3736" s="518" t="s">
        <v>371</v>
      </c>
      <c r="B3736" s="518">
        <v>303172</v>
      </c>
      <c r="C3736" s="518" t="s">
        <v>2660</v>
      </c>
      <c r="D3736" s="518" t="s">
        <v>5659</v>
      </c>
      <c r="E3736" s="859">
        <v>29</v>
      </c>
      <c r="F3736" s="859">
        <v>29</v>
      </c>
      <c r="G3736" s="518" t="s">
        <v>122</v>
      </c>
      <c r="H3736" s="518" t="s">
        <v>371</v>
      </c>
      <c r="I3736" s="518">
        <v>303172</v>
      </c>
    </row>
    <row r="3737" spans="1:9" x14ac:dyDescent="0.2">
      <c r="A3737" s="518" t="s">
        <v>371</v>
      </c>
      <c r="B3737" s="518">
        <v>303198</v>
      </c>
      <c r="C3737" s="518" t="s">
        <v>2660</v>
      </c>
      <c r="D3737" s="518" t="s">
        <v>6746</v>
      </c>
      <c r="E3737" s="859">
        <v>19</v>
      </c>
      <c r="F3737" s="859">
        <v>14</v>
      </c>
      <c r="G3737" s="518" t="s">
        <v>122</v>
      </c>
      <c r="H3737" s="518" t="s">
        <v>371</v>
      </c>
      <c r="I3737" s="518">
        <v>303198</v>
      </c>
    </row>
    <row r="3738" spans="1:9" x14ac:dyDescent="0.2">
      <c r="A3738" s="518" t="s">
        <v>371</v>
      </c>
      <c r="B3738" s="518">
        <v>303230</v>
      </c>
      <c r="C3738" s="518" t="s">
        <v>2660</v>
      </c>
      <c r="D3738" s="518" t="s">
        <v>5660</v>
      </c>
      <c r="E3738" s="859">
        <v>12</v>
      </c>
      <c r="F3738" s="859">
        <v>0</v>
      </c>
      <c r="G3738" s="518" t="s">
        <v>122</v>
      </c>
      <c r="H3738" s="518" t="s">
        <v>371</v>
      </c>
      <c r="I3738" s="518">
        <v>575845</v>
      </c>
    </row>
    <row r="3739" spans="1:9" x14ac:dyDescent="0.2">
      <c r="A3739" s="518" t="s">
        <v>371</v>
      </c>
      <c r="B3739" s="518">
        <v>303255</v>
      </c>
      <c r="C3739" s="518" t="s">
        <v>2660</v>
      </c>
      <c r="D3739" s="518" t="s">
        <v>6748</v>
      </c>
      <c r="E3739" s="859">
        <v>21</v>
      </c>
      <c r="F3739" s="859">
        <v>15</v>
      </c>
      <c r="G3739" s="518" t="s">
        <v>122</v>
      </c>
      <c r="H3739" s="518" t="s">
        <v>371</v>
      </c>
      <c r="I3739" s="518">
        <v>303255</v>
      </c>
    </row>
    <row r="3740" spans="1:9" x14ac:dyDescent="0.2">
      <c r="A3740" s="518" t="s">
        <v>371</v>
      </c>
      <c r="B3740" s="518">
        <v>303263</v>
      </c>
      <c r="C3740" s="518" t="s">
        <v>2660</v>
      </c>
      <c r="D3740" s="518" t="s">
        <v>5704</v>
      </c>
      <c r="E3740" s="859">
        <v>19</v>
      </c>
      <c r="F3740" s="859">
        <v>19</v>
      </c>
      <c r="G3740" s="518" t="s">
        <v>122</v>
      </c>
      <c r="H3740" s="518" t="s">
        <v>371</v>
      </c>
      <c r="I3740" s="518">
        <v>303263</v>
      </c>
    </row>
    <row r="3741" spans="1:9" x14ac:dyDescent="0.2">
      <c r="A3741" s="518" t="s">
        <v>371</v>
      </c>
      <c r="B3741" s="518">
        <v>303321</v>
      </c>
      <c r="C3741" s="518" t="s">
        <v>2660</v>
      </c>
      <c r="D3741" s="518" t="s">
        <v>2703</v>
      </c>
      <c r="E3741" s="859">
        <v>23</v>
      </c>
      <c r="F3741" s="859">
        <v>23</v>
      </c>
      <c r="G3741" s="518" t="s">
        <v>122</v>
      </c>
      <c r="H3741" s="518" t="s">
        <v>371</v>
      </c>
      <c r="I3741" s="518">
        <v>303321</v>
      </c>
    </row>
    <row r="3742" spans="1:9" x14ac:dyDescent="0.2">
      <c r="A3742" s="518" t="s">
        <v>371</v>
      </c>
      <c r="B3742" s="518">
        <v>303339</v>
      </c>
      <c r="C3742" s="518" t="s">
        <v>2660</v>
      </c>
      <c r="D3742" s="518" t="s">
        <v>5759</v>
      </c>
      <c r="E3742" s="859">
        <v>32</v>
      </c>
      <c r="F3742" s="859">
        <v>32</v>
      </c>
      <c r="G3742" s="518" t="s">
        <v>122</v>
      </c>
      <c r="H3742" s="518" t="s">
        <v>371</v>
      </c>
      <c r="I3742" s="518">
        <v>303339</v>
      </c>
    </row>
    <row r="3743" spans="1:9" x14ac:dyDescent="0.2">
      <c r="A3743" s="518" t="s">
        <v>371</v>
      </c>
      <c r="B3743" s="518">
        <v>303388</v>
      </c>
      <c r="C3743" s="518" t="s">
        <v>2660</v>
      </c>
      <c r="D3743" s="518" t="s">
        <v>6747</v>
      </c>
      <c r="E3743" s="859">
        <v>32</v>
      </c>
      <c r="F3743" s="859">
        <v>32</v>
      </c>
      <c r="G3743" s="518" t="s">
        <v>122</v>
      </c>
      <c r="H3743" s="518" t="s">
        <v>371</v>
      </c>
      <c r="I3743" s="518">
        <v>303388</v>
      </c>
    </row>
    <row r="3744" spans="1:9" x14ac:dyDescent="0.2">
      <c r="A3744" s="518" t="s">
        <v>371</v>
      </c>
      <c r="B3744" s="518">
        <v>303396</v>
      </c>
      <c r="C3744" s="518" t="s">
        <v>2660</v>
      </c>
      <c r="D3744" s="518" t="s">
        <v>5760</v>
      </c>
      <c r="E3744" s="859">
        <v>30</v>
      </c>
      <c r="F3744" s="859">
        <v>26</v>
      </c>
      <c r="G3744" s="518" t="s">
        <v>122</v>
      </c>
      <c r="H3744" s="518" t="s">
        <v>371</v>
      </c>
      <c r="I3744" s="518">
        <v>303396</v>
      </c>
    </row>
    <row r="3745" spans="1:9" x14ac:dyDescent="0.2">
      <c r="A3745" s="518" t="s">
        <v>371</v>
      </c>
      <c r="B3745" s="518">
        <v>303412</v>
      </c>
      <c r="C3745" s="518" t="s">
        <v>2660</v>
      </c>
      <c r="D3745" s="518" t="s">
        <v>5761</v>
      </c>
      <c r="E3745" s="859">
        <v>22</v>
      </c>
      <c r="F3745" s="859">
        <v>0</v>
      </c>
      <c r="G3745" s="518" t="s">
        <v>122</v>
      </c>
      <c r="H3745" s="518" t="s">
        <v>371</v>
      </c>
      <c r="I3745" s="518">
        <v>303917</v>
      </c>
    </row>
    <row r="3746" spans="1:9" x14ac:dyDescent="0.2">
      <c r="A3746" s="518" t="s">
        <v>371</v>
      </c>
      <c r="B3746" s="518">
        <v>303453</v>
      </c>
      <c r="C3746" s="518" t="s">
        <v>2660</v>
      </c>
      <c r="D3746" s="518" t="s">
        <v>5494</v>
      </c>
      <c r="E3746" s="859">
        <v>28</v>
      </c>
      <c r="F3746" s="859">
        <v>20</v>
      </c>
      <c r="G3746" s="518" t="s">
        <v>122</v>
      </c>
      <c r="H3746" s="518" t="s">
        <v>371</v>
      </c>
      <c r="I3746" s="518">
        <v>303453</v>
      </c>
    </row>
    <row r="3747" spans="1:9" x14ac:dyDescent="0.2">
      <c r="A3747" s="518" t="s">
        <v>371</v>
      </c>
      <c r="B3747" s="518">
        <v>303479</v>
      </c>
      <c r="C3747" s="518" t="s">
        <v>2660</v>
      </c>
      <c r="D3747" s="518" t="s">
        <v>5495</v>
      </c>
      <c r="E3747" s="859">
        <v>27</v>
      </c>
      <c r="F3747" s="859">
        <v>22</v>
      </c>
      <c r="G3747" s="518" t="s">
        <v>122</v>
      </c>
      <c r="H3747" s="518" t="s">
        <v>371</v>
      </c>
      <c r="I3747" s="518">
        <v>303479</v>
      </c>
    </row>
    <row r="3748" spans="1:9" x14ac:dyDescent="0.2">
      <c r="A3748" s="518" t="s">
        <v>371</v>
      </c>
      <c r="B3748" s="518">
        <v>303487</v>
      </c>
      <c r="C3748" s="518" t="s">
        <v>2660</v>
      </c>
      <c r="D3748" s="518" t="s">
        <v>6750</v>
      </c>
      <c r="E3748" s="859">
        <v>16</v>
      </c>
      <c r="F3748" s="859">
        <v>8</v>
      </c>
      <c r="G3748" s="518" t="s">
        <v>122</v>
      </c>
      <c r="H3748" s="518" t="s">
        <v>371</v>
      </c>
      <c r="I3748" s="518">
        <v>304022</v>
      </c>
    </row>
    <row r="3749" spans="1:9" x14ac:dyDescent="0.2">
      <c r="A3749" s="518" t="s">
        <v>371</v>
      </c>
      <c r="B3749" s="518">
        <v>303503</v>
      </c>
      <c r="C3749" s="518" t="s">
        <v>2660</v>
      </c>
      <c r="D3749" s="518" t="s">
        <v>5496</v>
      </c>
      <c r="E3749" s="859">
        <v>26</v>
      </c>
      <c r="F3749" s="859">
        <v>18</v>
      </c>
      <c r="G3749" s="518" t="s">
        <v>122</v>
      </c>
      <c r="H3749" s="518" t="s">
        <v>371</v>
      </c>
      <c r="I3749" s="518">
        <v>303503</v>
      </c>
    </row>
    <row r="3750" spans="1:9" x14ac:dyDescent="0.2">
      <c r="A3750" s="518" t="s">
        <v>291</v>
      </c>
      <c r="B3750" s="518">
        <v>303511</v>
      </c>
      <c r="C3750" s="518" t="s">
        <v>2660</v>
      </c>
      <c r="D3750" s="518" t="s">
        <v>856</v>
      </c>
      <c r="E3750" s="859">
        <v>33</v>
      </c>
      <c r="F3750" s="859">
        <v>29</v>
      </c>
      <c r="G3750" s="518" t="s">
        <v>122</v>
      </c>
      <c r="H3750" s="518" t="s">
        <v>291</v>
      </c>
      <c r="I3750" s="518">
        <v>303511</v>
      </c>
    </row>
    <row r="3751" spans="1:9" x14ac:dyDescent="0.2">
      <c r="A3751" s="518" t="s">
        <v>371</v>
      </c>
      <c r="B3751" s="518">
        <v>303537</v>
      </c>
      <c r="C3751" s="518" t="s">
        <v>2660</v>
      </c>
      <c r="D3751" s="518" t="s">
        <v>5497</v>
      </c>
      <c r="E3751" s="859">
        <v>31</v>
      </c>
      <c r="F3751" s="859">
        <v>31</v>
      </c>
      <c r="G3751" s="518" t="s">
        <v>122</v>
      </c>
      <c r="H3751" s="518" t="s">
        <v>371</v>
      </c>
      <c r="I3751" s="518">
        <v>303537</v>
      </c>
    </row>
    <row r="3752" spans="1:9" x14ac:dyDescent="0.2">
      <c r="A3752" s="518" t="s">
        <v>371</v>
      </c>
      <c r="B3752" s="518">
        <v>303552</v>
      </c>
      <c r="C3752" s="518" t="s">
        <v>2660</v>
      </c>
      <c r="D3752" s="518" t="s">
        <v>5557</v>
      </c>
      <c r="E3752" s="859">
        <v>28</v>
      </c>
      <c r="F3752" s="859">
        <v>25</v>
      </c>
      <c r="G3752" s="518" t="s">
        <v>122</v>
      </c>
      <c r="H3752" s="518" t="s">
        <v>371</v>
      </c>
      <c r="I3752" s="518">
        <v>303552</v>
      </c>
    </row>
    <row r="3753" spans="1:9" x14ac:dyDescent="0.2">
      <c r="A3753" s="518" t="s">
        <v>371</v>
      </c>
      <c r="B3753" s="518">
        <v>303594</v>
      </c>
      <c r="C3753" s="518" t="s">
        <v>2660</v>
      </c>
      <c r="D3753" s="518" t="s">
        <v>5558</v>
      </c>
      <c r="E3753" s="859">
        <v>27</v>
      </c>
      <c r="F3753" s="859">
        <v>27</v>
      </c>
      <c r="G3753" s="518" t="s">
        <v>122</v>
      </c>
      <c r="H3753" s="518" t="s">
        <v>371</v>
      </c>
      <c r="I3753" s="518">
        <v>303594</v>
      </c>
    </row>
    <row r="3754" spans="1:9" x14ac:dyDescent="0.2">
      <c r="A3754" s="518" t="s">
        <v>371</v>
      </c>
      <c r="B3754" s="518">
        <v>303636</v>
      </c>
      <c r="C3754" s="518" t="s">
        <v>2660</v>
      </c>
      <c r="D3754" s="518" t="s">
        <v>5605</v>
      </c>
      <c r="E3754" s="859">
        <v>27</v>
      </c>
      <c r="F3754" s="859">
        <v>24</v>
      </c>
      <c r="G3754" s="518" t="s">
        <v>122</v>
      </c>
      <c r="H3754" s="518" t="s">
        <v>371</v>
      </c>
      <c r="I3754" s="518">
        <v>303636</v>
      </c>
    </row>
    <row r="3755" spans="1:9" x14ac:dyDescent="0.2">
      <c r="A3755" s="518" t="s">
        <v>388</v>
      </c>
      <c r="B3755" s="518">
        <v>303693</v>
      </c>
      <c r="C3755" s="518" t="s">
        <v>2660</v>
      </c>
      <c r="D3755" s="518" t="s">
        <v>800</v>
      </c>
      <c r="E3755" s="859">
        <v>34</v>
      </c>
      <c r="F3755" s="859">
        <v>30</v>
      </c>
      <c r="G3755" s="518" t="s">
        <v>122</v>
      </c>
      <c r="H3755" s="518" t="s">
        <v>388</v>
      </c>
      <c r="I3755" s="518">
        <v>303693</v>
      </c>
    </row>
    <row r="3756" spans="1:9" x14ac:dyDescent="0.2">
      <c r="A3756" s="518" t="s">
        <v>371</v>
      </c>
      <c r="B3756" s="518">
        <v>303701</v>
      </c>
      <c r="C3756" s="518" t="s">
        <v>2660</v>
      </c>
      <c r="D3756" s="518" t="s">
        <v>680</v>
      </c>
      <c r="E3756" s="859">
        <v>33</v>
      </c>
      <c r="F3756" s="859">
        <v>32</v>
      </c>
      <c r="G3756" s="518" t="s">
        <v>122</v>
      </c>
      <c r="H3756" s="518" t="s">
        <v>371</v>
      </c>
      <c r="I3756" s="518">
        <v>303701</v>
      </c>
    </row>
    <row r="3757" spans="1:9" x14ac:dyDescent="0.2">
      <c r="A3757" s="518" t="s">
        <v>388</v>
      </c>
      <c r="B3757" s="518">
        <v>303719</v>
      </c>
      <c r="C3757" s="518" t="s">
        <v>2660</v>
      </c>
      <c r="D3757" s="518" t="s">
        <v>796</v>
      </c>
      <c r="E3757" s="859">
        <v>24</v>
      </c>
      <c r="F3757" s="859">
        <v>23</v>
      </c>
      <c r="G3757" s="518" t="s">
        <v>122</v>
      </c>
      <c r="H3757" s="518" t="s">
        <v>388</v>
      </c>
      <c r="I3757" s="518">
        <v>303719</v>
      </c>
    </row>
    <row r="3758" spans="1:9" x14ac:dyDescent="0.2">
      <c r="A3758" s="518" t="s">
        <v>371</v>
      </c>
      <c r="B3758" s="518">
        <v>303727</v>
      </c>
      <c r="C3758" s="518" t="s">
        <v>2660</v>
      </c>
      <c r="D3758" s="518" t="s">
        <v>737</v>
      </c>
      <c r="E3758" s="859">
        <v>24</v>
      </c>
      <c r="F3758" s="859">
        <v>17</v>
      </c>
      <c r="G3758" s="518" t="s">
        <v>122</v>
      </c>
      <c r="H3758" s="518" t="s">
        <v>371</v>
      </c>
      <c r="I3758" s="518">
        <v>303727</v>
      </c>
    </row>
    <row r="3759" spans="1:9" x14ac:dyDescent="0.2">
      <c r="A3759" s="518" t="s">
        <v>388</v>
      </c>
      <c r="B3759" s="518">
        <v>303735</v>
      </c>
      <c r="C3759" s="518" t="s">
        <v>2660</v>
      </c>
      <c r="D3759" s="518" t="s">
        <v>727</v>
      </c>
      <c r="E3759" s="859">
        <v>30</v>
      </c>
      <c r="F3759" s="859">
        <v>26</v>
      </c>
      <c r="G3759" s="518" t="s">
        <v>122</v>
      </c>
      <c r="H3759" s="518" t="s">
        <v>388</v>
      </c>
      <c r="I3759" s="518">
        <v>303735</v>
      </c>
    </row>
    <row r="3760" spans="1:9" x14ac:dyDescent="0.2">
      <c r="A3760" s="518" t="s">
        <v>388</v>
      </c>
      <c r="B3760" s="518">
        <v>303768</v>
      </c>
      <c r="C3760" s="518" t="s">
        <v>2660</v>
      </c>
      <c r="D3760" s="518" t="s">
        <v>447</v>
      </c>
      <c r="E3760" s="859">
        <v>31</v>
      </c>
      <c r="F3760" s="859">
        <v>27</v>
      </c>
      <c r="G3760" s="518" t="s">
        <v>122</v>
      </c>
      <c r="H3760" s="518" t="s">
        <v>388</v>
      </c>
      <c r="I3760" s="518">
        <v>303768</v>
      </c>
    </row>
    <row r="3761" spans="1:9" x14ac:dyDescent="0.2">
      <c r="A3761" s="518" t="s">
        <v>388</v>
      </c>
      <c r="B3761" s="518">
        <v>303784</v>
      </c>
      <c r="C3761" s="518" t="s">
        <v>2660</v>
      </c>
      <c r="D3761" s="518" t="s">
        <v>727</v>
      </c>
      <c r="E3761" s="859">
        <v>33</v>
      </c>
      <c r="F3761" s="859">
        <v>31</v>
      </c>
      <c r="G3761" s="518" t="s">
        <v>122</v>
      </c>
      <c r="H3761" s="518" t="s">
        <v>388</v>
      </c>
      <c r="I3761" s="518">
        <v>303784</v>
      </c>
    </row>
    <row r="3762" spans="1:9" x14ac:dyDescent="0.2">
      <c r="A3762" s="518" t="s">
        <v>388</v>
      </c>
      <c r="B3762" s="518">
        <v>303800</v>
      </c>
      <c r="C3762" s="518" t="s">
        <v>2660</v>
      </c>
      <c r="D3762" s="518" t="s">
        <v>665</v>
      </c>
      <c r="E3762" s="859">
        <v>31</v>
      </c>
      <c r="F3762" s="859">
        <v>26</v>
      </c>
      <c r="G3762" s="518" t="s">
        <v>122</v>
      </c>
      <c r="H3762" s="518" t="s">
        <v>388</v>
      </c>
      <c r="I3762" s="518">
        <v>303800</v>
      </c>
    </row>
    <row r="3763" spans="1:9" x14ac:dyDescent="0.2">
      <c r="A3763" s="518" t="s">
        <v>388</v>
      </c>
      <c r="B3763" s="518">
        <v>303826</v>
      </c>
      <c r="C3763" s="518" t="s">
        <v>2660</v>
      </c>
      <c r="D3763" s="518" t="s">
        <v>5756</v>
      </c>
      <c r="E3763" s="859">
        <v>30</v>
      </c>
      <c r="F3763" s="859">
        <v>30</v>
      </c>
      <c r="G3763" s="518" t="s">
        <v>122</v>
      </c>
      <c r="H3763" s="518" t="s">
        <v>388</v>
      </c>
      <c r="I3763" s="518">
        <v>303826</v>
      </c>
    </row>
    <row r="3764" spans="1:9" x14ac:dyDescent="0.2">
      <c r="A3764" s="518" t="s">
        <v>388</v>
      </c>
      <c r="B3764" s="518">
        <v>303842</v>
      </c>
      <c r="C3764" s="518" t="s">
        <v>2660</v>
      </c>
      <c r="D3764" s="518" t="s">
        <v>434</v>
      </c>
      <c r="E3764" s="859">
        <v>35</v>
      </c>
      <c r="F3764" s="859">
        <v>34</v>
      </c>
      <c r="G3764" s="518" t="s">
        <v>122</v>
      </c>
      <c r="H3764" s="518" t="s">
        <v>388</v>
      </c>
      <c r="I3764" s="518">
        <v>303842</v>
      </c>
    </row>
    <row r="3765" spans="1:9" x14ac:dyDescent="0.2">
      <c r="A3765" s="518" t="s">
        <v>388</v>
      </c>
      <c r="B3765" s="518">
        <v>303859</v>
      </c>
      <c r="C3765" s="518" t="s">
        <v>2660</v>
      </c>
      <c r="D3765" s="518" t="s">
        <v>718</v>
      </c>
      <c r="E3765" s="859">
        <v>33</v>
      </c>
      <c r="F3765" s="859">
        <v>31</v>
      </c>
      <c r="G3765" s="518" t="s">
        <v>122</v>
      </c>
      <c r="H3765" s="518" t="s">
        <v>388</v>
      </c>
      <c r="I3765" s="518">
        <v>303859</v>
      </c>
    </row>
    <row r="3766" spans="1:9" x14ac:dyDescent="0.2">
      <c r="A3766" s="518" t="s">
        <v>388</v>
      </c>
      <c r="B3766" s="518">
        <v>303875</v>
      </c>
      <c r="C3766" s="518" t="s">
        <v>2660</v>
      </c>
      <c r="D3766" s="518" t="s">
        <v>696</v>
      </c>
      <c r="E3766" s="859">
        <v>33</v>
      </c>
      <c r="F3766" s="859">
        <v>23</v>
      </c>
      <c r="G3766" s="518" t="s">
        <v>122</v>
      </c>
      <c r="H3766" s="518" t="s">
        <v>388</v>
      </c>
      <c r="I3766" s="518">
        <v>303875</v>
      </c>
    </row>
    <row r="3767" spans="1:9" x14ac:dyDescent="0.2">
      <c r="A3767" s="518" t="s">
        <v>371</v>
      </c>
      <c r="B3767" s="518">
        <v>303883</v>
      </c>
      <c r="C3767" s="518" t="s">
        <v>2660</v>
      </c>
      <c r="D3767" s="518" t="s">
        <v>4890</v>
      </c>
      <c r="E3767" s="859">
        <v>22</v>
      </c>
      <c r="F3767" s="859">
        <v>21</v>
      </c>
      <c r="G3767" s="518" t="s">
        <v>122</v>
      </c>
      <c r="H3767" s="518" t="s">
        <v>371</v>
      </c>
      <c r="I3767" s="518">
        <v>303883</v>
      </c>
    </row>
    <row r="3768" spans="1:9" x14ac:dyDescent="0.2">
      <c r="A3768" s="518" t="s">
        <v>388</v>
      </c>
      <c r="B3768" s="518">
        <v>303891</v>
      </c>
      <c r="C3768" s="518" t="s">
        <v>2660</v>
      </c>
      <c r="D3768" s="518" t="s">
        <v>2889</v>
      </c>
      <c r="E3768" s="859">
        <v>33</v>
      </c>
      <c r="F3768" s="859">
        <v>30</v>
      </c>
      <c r="G3768" s="518" t="s">
        <v>122</v>
      </c>
      <c r="H3768" s="518" t="s">
        <v>388</v>
      </c>
      <c r="I3768" s="518">
        <v>303891</v>
      </c>
    </row>
    <row r="3769" spans="1:9" x14ac:dyDescent="0.2">
      <c r="A3769" s="518" t="s">
        <v>388</v>
      </c>
      <c r="B3769" s="518">
        <v>303909</v>
      </c>
      <c r="C3769" s="518" t="s">
        <v>2660</v>
      </c>
      <c r="D3769" s="518" t="s">
        <v>416</v>
      </c>
      <c r="E3769" s="859">
        <v>29</v>
      </c>
      <c r="F3769" s="859">
        <v>27</v>
      </c>
      <c r="G3769" s="518" t="s">
        <v>122</v>
      </c>
      <c r="H3769" s="518" t="s">
        <v>388</v>
      </c>
      <c r="I3769" s="518">
        <v>303909</v>
      </c>
    </row>
    <row r="3770" spans="1:9" x14ac:dyDescent="0.2">
      <c r="A3770" s="518" t="s">
        <v>371</v>
      </c>
      <c r="B3770" s="518">
        <v>303917</v>
      </c>
      <c r="C3770" s="518" t="s">
        <v>2660</v>
      </c>
      <c r="D3770" s="518" t="s">
        <v>5800</v>
      </c>
      <c r="E3770" s="859">
        <v>19</v>
      </c>
      <c r="F3770" s="859">
        <v>13</v>
      </c>
      <c r="G3770" s="518" t="s">
        <v>122</v>
      </c>
      <c r="H3770" s="518" t="s">
        <v>371</v>
      </c>
      <c r="I3770" s="518">
        <v>303917</v>
      </c>
    </row>
    <row r="3771" spans="1:9" x14ac:dyDescent="0.2">
      <c r="A3771" s="518" t="s">
        <v>388</v>
      </c>
      <c r="B3771" s="518">
        <v>303966</v>
      </c>
      <c r="C3771" s="518" t="s">
        <v>2660</v>
      </c>
      <c r="D3771" s="518" t="s">
        <v>1735</v>
      </c>
      <c r="E3771" s="859">
        <v>28</v>
      </c>
      <c r="F3771" s="859">
        <v>28</v>
      </c>
      <c r="G3771" s="518" t="s">
        <v>122</v>
      </c>
      <c r="H3771" s="518" t="s">
        <v>388</v>
      </c>
      <c r="I3771" s="518">
        <v>303966</v>
      </c>
    </row>
    <row r="3772" spans="1:9" x14ac:dyDescent="0.2">
      <c r="A3772" s="518" t="s">
        <v>388</v>
      </c>
      <c r="B3772" s="518">
        <v>303974</v>
      </c>
      <c r="C3772" s="518" t="s">
        <v>2660</v>
      </c>
      <c r="D3772" s="518" t="s">
        <v>2896</v>
      </c>
      <c r="E3772" s="859">
        <v>30</v>
      </c>
      <c r="F3772" s="859">
        <v>29</v>
      </c>
      <c r="G3772" s="518" t="s">
        <v>122</v>
      </c>
      <c r="H3772" s="518" t="s">
        <v>388</v>
      </c>
      <c r="I3772" s="518">
        <v>303974</v>
      </c>
    </row>
    <row r="3773" spans="1:9" x14ac:dyDescent="0.2">
      <c r="A3773" s="518" t="s">
        <v>388</v>
      </c>
      <c r="B3773" s="518">
        <v>304006</v>
      </c>
      <c r="C3773" s="518" t="s">
        <v>2660</v>
      </c>
      <c r="D3773" s="518" t="s">
        <v>1143</v>
      </c>
      <c r="E3773" s="859">
        <v>33</v>
      </c>
      <c r="F3773" s="859">
        <v>32</v>
      </c>
      <c r="G3773" s="518" t="s">
        <v>122</v>
      </c>
      <c r="H3773" s="518" t="s">
        <v>388</v>
      </c>
      <c r="I3773" s="518">
        <v>304006</v>
      </c>
    </row>
    <row r="3774" spans="1:9" x14ac:dyDescent="0.2">
      <c r="A3774" s="518" t="s">
        <v>371</v>
      </c>
      <c r="B3774" s="518">
        <v>304022</v>
      </c>
      <c r="C3774" s="518" t="s">
        <v>2660</v>
      </c>
      <c r="D3774" s="518" t="s">
        <v>5899</v>
      </c>
      <c r="E3774" s="859">
        <v>20</v>
      </c>
      <c r="F3774" s="859">
        <v>16</v>
      </c>
      <c r="G3774" s="518" t="s">
        <v>122</v>
      </c>
      <c r="H3774" s="518" t="s">
        <v>371</v>
      </c>
      <c r="I3774" s="518">
        <v>304022</v>
      </c>
    </row>
    <row r="3775" spans="1:9" x14ac:dyDescent="0.2">
      <c r="A3775" s="518" t="s">
        <v>371</v>
      </c>
      <c r="B3775" s="518">
        <v>304063</v>
      </c>
      <c r="C3775" s="518" t="s">
        <v>2660</v>
      </c>
      <c r="D3775" s="518" t="s">
        <v>5900</v>
      </c>
      <c r="E3775" s="859">
        <v>24</v>
      </c>
      <c r="F3775" s="859">
        <v>17</v>
      </c>
      <c r="G3775" s="518" t="s">
        <v>122</v>
      </c>
      <c r="H3775" s="518" t="s">
        <v>371</v>
      </c>
      <c r="I3775" s="518">
        <v>304063</v>
      </c>
    </row>
    <row r="3776" spans="1:9" x14ac:dyDescent="0.2">
      <c r="A3776" s="518" t="s">
        <v>388</v>
      </c>
      <c r="B3776" s="518">
        <v>304113</v>
      </c>
      <c r="C3776" s="518" t="s">
        <v>2660</v>
      </c>
      <c r="D3776" s="518" t="s">
        <v>5901</v>
      </c>
      <c r="E3776" s="859">
        <v>24</v>
      </c>
      <c r="F3776" s="859">
        <v>22</v>
      </c>
      <c r="G3776" s="518" t="s">
        <v>122</v>
      </c>
      <c r="H3776" s="518" t="s">
        <v>388</v>
      </c>
      <c r="I3776" s="518">
        <v>304113</v>
      </c>
    </row>
    <row r="3777" spans="1:9" x14ac:dyDescent="0.2">
      <c r="A3777" s="518" t="s">
        <v>388</v>
      </c>
      <c r="B3777" s="518">
        <v>304139</v>
      </c>
      <c r="C3777" s="518" t="s">
        <v>2660</v>
      </c>
      <c r="D3777" s="518" t="s">
        <v>831</v>
      </c>
      <c r="E3777" s="859">
        <v>33</v>
      </c>
      <c r="F3777" s="859">
        <v>32</v>
      </c>
      <c r="G3777" s="518" t="s">
        <v>122</v>
      </c>
      <c r="H3777" s="518" t="s">
        <v>388</v>
      </c>
      <c r="I3777" s="518">
        <v>304139</v>
      </c>
    </row>
    <row r="3778" spans="1:9" x14ac:dyDescent="0.2">
      <c r="A3778" s="518" t="s">
        <v>388</v>
      </c>
      <c r="B3778" s="518">
        <v>304154</v>
      </c>
      <c r="C3778" s="518" t="s">
        <v>2660</v>
      </c>
      <c r="D3778" s="518" t="s">
        <v>4939</v>
      </c>
      <c r="E3778" s="859">
        <v>32</v>
      </c>
      <c r="F3778" s="859">
        <v>32</v>
      </c>
      <c r="G3778" s="518" t="s">
        <v>122</v>
      </c>
      <c r="H3778" s="518" t="s">
        <v>388</v>
      </c>
      <c r="I3778" s="518">
        <v>304154</v>
      </c>
    </row>
    <row r="3779" spans="1:9" x14ac:dyDescent="0.2">
      <c r="A3779" s="518" t="s">
        <v>388</v>
      </c>
      <c r="B3779" s="518">
        <v>304162</v>
      </c>
      <c r="C3779" s="518" t="s">
        <v>2660</v>
      </c>
      <c r="D3779" s="518" t="s">
        <v>600</v>
      </c>
      <c r="E3779" s="859">
        <v>32</v>
      </c>
      <c r="F3779" s="859">
        <v>32</v>
      </c>
      <c r="G3779" s="518" t="s">
        <v>122</v>
      </c>
      <c r="H3779" s="518" t="s">
        <v>388</v>
      </c>
      <c r="I3779" s="518">
        <v>304162</v>
      </c>
    </row>
    <row r="3780" spans="1:9" x14ac:dyDescent="0.2">
      <c r="A3780" s="518" t="s">
        <v>388</v>
      </c>
      <c r="B3780" s="518">
        <v>304188</v>
      </c>
      <c r="C3780" s="518" t="s">
        <v>2660</v>
      </c>
      <c r="D3780" s="518" t="s">
        <v>728</v>
      </c>
      <c r="E3780" s="859">
        <v>34</v>
      </c>
      <c r="F3780" s="859">
        <v>31</v>
      </c>
      <c r="G3780" s="518" t="s">
        <v>122</v>
      </c>
      <c r="H3780" s="518" t="s">
        <v>388</v>
      </c>
      <c r="I3780" s="518">
        <v>304188</v>
      </c>
    </row>
    <row r="3781" spans="1:9" x14ac:dyDescent="0.2">
      <c r="A3781" s="518" t="s">
        <v>388</v>
      </c>
      <c r="B3781" s="518">
        <v>304204</v>
      </c>
      <c r="C3781" s="518" t="s">
        <v>2660</v>
      </c>
      <c r="D3781" s="518" t="s">
        <v>4083</v>
      </c>
      <c r="E3781" s="859">
        <v>23</v>
      </c>
      <c r="F3781" s="859">
        <v>22</v>
      </c>
      <c r="G3781" s="518" t="s">
        <v>122</v>
      </c>
      <c r="H3781" s="518" t="s">
        <v>388</v>
      </c>
      <c r="I3781" s="518">
        <v>304204</v>
      </c>
    </row>
    <row r="3782" spans="1:9" x14ac:dyDescent="0.2">
      <c r="A3782" s="518" t="s">
        <v>388</v>
      </c>
      <c r="B3782" s="518">
        <v>304212</v>
      </c>
      <c r="C3782" s="518" t="s">
        <v>2660</v>
      </c>
      <c r="D3782" s="518" t="s">
        <v>2117</v>
      </c>
      <c r="E3782" s="859">
        <v>27</v>
      </c>
      <c r="F3782" s="859">
        <v>25</v>
      </c>
      <c r="G3782" s="518" t="s">
        <v>122</v>
      </c>
      <c r="H3782" s="518" t="s">
        <v>388</v>
      </c>
      <c r="I3782" s="518">
        <v>304212</v>
      </c>
    </row>
    <row r="3783" spans="1:9" x14ac:dyDescent="0.2">
      <c r="A3783" s="518" t="s">
        <v>371</v>
      </c>
      <c r="B3783" s="518">
        <v>304220</v>
      </c>
      <c r="C3783" s="518" t="s">
        <v>2660</v>
      </c>
      <c r="D3783" s="518" t="s">
        <v>5245</v>
      </c>
      <c r="E3783" s="859">
        <v>29</v>
      </c>
      <c r="F3783" s="859">
        <v>29</v>
      </c>
      <c r="G3783" s="518" t="s">
        <v>122</v>
      </c>
      <c r="H3783" s="518" t="s">
        <v>371</v>
      </c>
      <c r="I3783" s="518">
        <v>304220</v>
      </c>
    </row>
    <row r="3784" spans="1:9" x14ac:dyDescent="0.2">
      <c r="A3784" s="518" t="s">
        <v>388</v>
      </c>
      <c r="B3784" s="518">
        <v>304279</v>
      </c>
      <c r="C3784" s="518" t="s">
        <v>2660</v>
      </c>
      <c r="D3784" s="518" t="s">
        <v>429</v>
      </c>
      <c r="E3784" s="859">
        <v>20</v>
      </c>
      <c r="F3784" s="859">
        <v>20</v>
      </c>
      <c r="G3784" s="518" t="s">
        <v>122</v>
      </c>
      <c r="H3784" s="518" t="s">
        <v>388</v>
      </c>
      <c r="I3784" s="518">
        <v>304279</v>
      </c>
    </row>
    <row r="3785" spans="1:9" x14ac:dyDescent="0.2">
      <c r="A3785" s="518" t="s">
        <v>367</v>
      </c>
      <c r="B3785" s="518">
        <v>304303</v>
      </c>
      <c r="C3785" s="518" t="s">
        <v>2660</v>
      </c>
      <c r="D3785" s="518" t="s">
        <v>950</v>
      </c>
      <c r="E3785" s="859">
        <v>27</v>
      </c>
      <c r="F3785" s="859">
        <v>4</v>
      </c>
      <c r="G3785" s="518" t="s">
        <v>122</v>
      </c>
      <c r="H3785" s="518" t="s">
        <v>367</v>
      </c>
      <c r="I3785" s="518">
        <v>304303</v>
      </c>
    </row>
    <row r="3786" spans="1:9" x14ac:dyDescent="0.2">
      <c r="A3786" s="518" t="s">
        <v>367</v>
      </c>
      <c r="B3786" s="518">
        <v>304337</v>
      </c>
      <c r="C3786" s="518" t="s">
        <v>2660</v>
      </c>
      <c r="D3786" s="518" t="s">
        <v>452</v>
      </c>
      <c r="E3786" s="859">
        <v>20</v>
      </c>
      <c r="F3786" s="859">
        <v>10</v>
      </c>
      <c r="G3786" s="518" t="s">
        <v>122</v>
      </c>
      <c r="H3786" s="518" t="s">
        <v>367</v>
      </c>
      <c r="I3786" s="518">
        <v>304337</v>
      </c>
    </row>
    <row r="3787" spans="1:9" x14ac:dyDescent="0.2">
      <c r="A3787" s="518" t="s">
        <v>367</v>
      </c>
      <c r="B3787" s="518">
        <v>304352</v>
      </c>
      <c r="C3787" s="518" t="s">
        <v>2660</v>
      </c>
      <c r="D3787" s="518" t="s">
        <v>800</v>
      </c>
      <c r="E3787" s="859">
        <v>33</v>
      </c>
      <c r="F3787" s="859">
        <v>8</v>
      </c>
      <c r="G3787" s="518" t="s">
        <v>122</v>
      </c>
      <c r="H3787" s="518" t="s">
        <v>367</v>
      </c>
      <c r="I3787" s="518">
        <v>304352</v>
      </c>
    </row>
    <row r="3788" spans="1:9" x14ac:dyDescent="0.2">
      <c r="A3788" s="518" t="s">
        <v>367</v>
      </c>
      <c r="B3788" s="518">
        <v>304378</v>
      </c>
      <c r="C3788" s="518" t="s">
        <v>2660</v>
      </c>
      <c r="D3788" s="518" t="s">
        <v>868</v>
      </c>
      <c r="E3788" s="859">
        <v>27</v>
      </c>
      <c r="F3788" s="859">
        <v>16</v>
      </c>
      <c r="G3788" s="518" t="s">
        <v>122</v>
      </c>
      <c r="H3788" s="518" t="s">
        <v>367</v>
      </c>
      <c r="I3788" s="518">
        <v>304378</v>
      </c>
    </row>
    <row r="3789" spans="1:9" x14ac:dyDescent="0.2">
      <c r="A3789" s="518" t="s">
        <v>367</v>
      </c>
      <c r="B3789" s="518">
        <v>304386</v>
      </c>
      <c r="C3789" s="518" t="s">
        <v>2660</v>
      </c>
      <c r="D3789" s="518" t="s">
        <v>458</v>
      </c>
      <c r="E3789" s="859">
        <v>23</v>
      </c>
      <c r="F3789" s="859">
        <v>16</v>
      </c>
      <c r="G3789" s="518" t="s">
        <v>122</v>
      </c>
      <c r="H3789" s="518" t="s">
        <v>367</v>
      </c>
      <c r="I3789" s="518">
        <v>304386</v>
      </c>
    </row>
    <row r="3790" spans="1:9" x14ac:dyDescent="0.2">
      <c r="A3790" s="518" t="s">
        <v>371</v>
      </c>
      <c r="B3790" s="518">
        <v>304428</v>
      </c>
      <c r="C3790" s="518" t="s">
        <v>2660</v>
      </c>
      <c r="D3790" s="518" t="s">
        <v>6749</v>
      </c>
      <c r="E3790" s="859">
        <v>32</v>
      </c>
      <c r="F3790" s="859">
        <v>15</v>
      </c>
      <c r="G3790" s="518" t="s">
        <v>122</v>
      </c>
      <c r="H3790" s="518" t="s">
        <v>371</v>
      </c>
      <c r="I3790" s="518">
        <v>304428</v>
      </c>
    </row>
    <row r="3791" spans="1:9" x14ac:dyDescent="0.2">
      <c r="A3791" s="518" t="s">
        <v>371</v>
      </c>
      <c r="B3791" s="518">
        <v>304444</v>
      </c>
      <c r="C3791" s="518" t="s">
        <v>2660</v>
      </c>
      <c r="D3791" s="518" t="s">
        <v>5339</v>
      </c>
      <c r="E3791" s="859">
        <v>31</v>
      </c>
      <c r="F3791" s="859">
        <v>30</v>
      </c>
      <c r="G3791" s="518" t="s">
        <v>122</v>
      </c>
      <c r="H3791" s="518" t="s">
        <v>371</v>
      </c>
      <c r="I3791" s="518">
        <v>304444</v>
      </c>
    </row>
    <row r="3792" spans="1:9" x14ac:dyDescent="0.2">
      <c r="A3792" s="518" t="s">
        <v>371</v>
      </c>
      <c r="B3792" s="518">
        <v>304477</v>
      </c>
      <c r="C3792" s="518" t="s">
        <v>2660</v>
      </c>
      <c r="D3792" s="518" t="s">
        <v>5340</v>
      </c>
      <c r="E3792" s="859">
        <v>27</v>
      </c>
      <c r="F3792" s="859">
        <v>15</v>
      </c>
      <c r="G3792" s="518" t="s">
        <v>122</v>
      </c>
      <c r="H3792" s="518" t="s">
        <v>371</v>
      </c>
      <c r="I3792" s="518">
        <v>304477</v>
      </c>
    </row>
    <row r="3793" spans="1:9" x14ac:dyDescent="0.2">
      <c r="A3793" s="518" t="s">
        <v>371</v>
      </c>
      <c r="B3793" s="518">
        <v>304485</v>
      </c>
      <c r="C3793" s="518" t="s">
        <v>2660</v>
      </c>
      <c r="D3793" s="518" t="s">
        <v>5341</v>
      </c>
      <c r="E3793" s="859">
        <v>32</v>
      </c>
      <c r="F3793" s="859">
        <v>31</v>
      </c>
      <c r="G3793" s="518" t="s">
        <v>122</v>
      </c>
      <c r="H3793" s="518" t="s">
        <v>371</v>
      </c>
      <c r="I3793" s="518">
        <v>304485</v>
      </c>
    </row>
    <row r="3794" spans="1:9" x14ac:dyDescent="0.2">
      <c r="A3794" s="518" t="s">
        <v>371</v>
      </c>
      <c r="B3794" s="518">
        <v>304493</v>
      </c>
      <c r="C3794" s="518" t="s">
        <v>2660</v>
      </c>
      <c r="D3794" s="518" t="s">
        <v>6076</v>
      </c>
      <c r="E3794" s="859">
        <v>29</v>
      </c>
      <c r="F3794" s="859">
        <v>17</v>
      </c>
      <c r="G3794" s="518" t="s">
        <v>122</v>
      </c>
      <c r="H3794" s="518" t="s">
        <v>371</v>
      </c>
      <c r="I3794" s="518">
        <v>304493</v>
      </c>
    </row>
    <row r="3795" spans="1:9" x14ac:dyDescent="0.2">
      <c r="A3795" s="518" t="s">
        <v>371</v>
      </c>
      <c r="B3795" s="518">
        <v>304527</v>
      </c>
      <c r="C3795" s="518" t="s">
        <v>2660</v>
      </c>
      <c r="D3795" s="518" t="s">
        <v>5498</v>
      </c>
      <c r="E3795" s="859">
        <v>30</v>
      </c>
      <c r="F3795" s="859">
        <v>27</v>
      </c>
      <c r="G3795" s="518" t="s">
        <v>122</v>
      </c>
      <c r="H3795" s="518" t="s">
        <v>371</v>
      </c>
      <c r="I3795" s="518">
        <v>304527</v>
      </c>
    </row>
    <row r="3796" spans="1:9" x14ac:dyDescent="0.2">
      <c r="A3796" s="518" t="s">
        <v>371</v>
      </c>
      <c r="B3796" s="518">
        <v>304543</v>
      </c>
      <c r="C3796" s="518" t="s">
        <v>2660</v>
      </c>
      <c r="D3796" s="518" t="s">
        <v>5499</v>
      </c>
      <c r="E3796" s="859">
        <v>33</v>
      </c>
      <c r="F3796" s="859">
        <v>33</v>
      </c>
      <c r="G3796" s="518" t="s">
        <v>122</v>
      </c>
      <c r="H3796" s="518" t="s">
        <v>371</v>
      </c>
      <c r="I3796" s="518">
        <v>304543</v>
      </c>
    </row>
    <row r="3797" spans="1:9" x14ac:dyDescent="0.2">
      <c r="A3797" s="518" t="s">
        <v>349</v>
      </c>
      <c r="B3797" s="518">
        <v>304675</v>
      </c>
      <c r="C3797" s="518" t="s">
        <v>2660</v>
      </c>
      <c r="D3797" s="518" t="s">
        <v>447</v>
      </c>
      <c r="E3797" s="859">
        <v>25</v>
      </c>
      <c r="F3797" s="859">
        <v>17</v>
      </c>
      <c r="G3797" s="518" t="s">
        <v>122</v>
      </c>
      <c r="H3797" s="518" t="s">
        <v>349</v>
      </c>
      <c r="I3797" s="518">
        <v>304675</v>
      </c>
    </row>
    <row r="3798" spans="1:9" x14ac:dyDescent="0.2">
      <c r="A3798" s="518" t="s">
        <v>371</v>
      </c>
      <c r="B3798" s="518">
        <v>304683</v>
      </c>
      <c r="C3798" s="518" t="s">
        <v>2660</v>
      </c>
      <c r="D3798" s="518" t="s">
        <v>5500</v>
      </c>
      <c r="E3798" s="859">
        <v>32</v>
      </c>
      <c r="F3798" s="859">
        <v>30</v>
      </c>
      <c r="G3798" s="518" t="s">
        <v>122</v>
      </c>
      <c r="H3798" s="518" t="s">
        <v>371</v>
      </c>
      <c r="I3798" s="518">
        <v>304683</v>
      </c>
    </row>
    <row r="3799" spans="1:9" x14ac:dyDescent="0.2">
      <c r="A3799" s="518" t="s">
        <v>371</v>
      </c>
      <c r="B3799" s="518">
        <v>304709</v>
      </c>
      <c r="C3799" s="518" t="s">
        <v>2660</v>
      </c>
      <c r="D3799" s="518" t="s">
        <v>5607</v>
      </c>
      <c r="E3799" s="859">
        <v>23</v>
      </c>
      <c r="F3799" s="859">
        <v>23</v>
      </c>
      <c r="G3799" s="518" t="s">
        <v>122</v>
      </c>
      <c r="H3799" s="518" t="s">
        <v>371</v>
      </c>
      <c r="I3799" s="518">
        <v>304709</v>
      </c>
    </row>
    <row r="3800" spans="1:9" x14ac:dyDescent="0.2">
      <c r="A3800" s="518" t="s">
        <v>371</v>
      </c>
      <c r="B3800" s="518">
        <v>304717</v>
      </c>
      <c r="C3800" s="518" t="s">
        <v>2660</v>
      </c>
      <c r="D3800" s="518" t="s">
        <v>1103</v>
      </c>
      <c r="E3800" s="859">
        <v>33</v>
      </c>
      <c r="F3800" s="859">
        <v>33</v>
      </c>
      <c r="G3800" s="518" t="s">
        <v>122</v>
      </c>
      <c r="H3800" s="518" t="s">
        <v>371</v>
      </c>
      <c r="I3800" s="518">
        <v>304717</v>
      </c>
    </row>
    <row r="3801" spans="1:9" x14ac:dyDescent="0.2">
      <c r="A3801" s="518" t="s">
        <v>371</v>
      </c>
      <c r="B3801" s="518">
        <v>304725</v>
      </c>
      <c r="C3801" s="518" t="s">
        <v>2660</v>
      </c>
      <c r="D3801" s="518" t="s">
        <v>5608</v>
      </c>
      <c r="E3801" s="859">
        <v>24</v>
      </c>
      <c r="F3801" s="859">
        <v>24</v>
      </c>
      <c r="G3801" s="518" t="s">
        <v>122</v>
      </c>
      <c r="H3801" s="518" t="s">
        <v>371</v>
      </c>
      <c r="I3801" s="518">
        <v>304725</v>
      </c>
    </row>
    <row r="3802" spans="1:9" x14ac:dyDescent="0.2">
      <c r="A3802" s="518" t="s">
        <v>349</v>
      </c>
      <c r="B3802" s="518">
        <v>304733</v>
      </c>
      <c r="C3802" s="518" t="s">
        <v>2660</v>
      </c>
      <c r="D3802" s="518" t="s">
        <v>1428</v>
      </c>
      <c r="E3802" s="859">
        <v>34</v>
      </c>
      <c r="F3802" s="859">
        <v>27</v>
      </c>
      <c r="G3802" s="518" t="s">
        <v>122</v>
      </c>
      <c r="H3802" s="518" t="s">
        <v>349</v>
      </c>
      <c r="I3802" s="518">
        <v>304733</v>
      </c>
    </row>
    <row r="3803" spans="1:9" x14ac:dyDescent="0.2">
      <c r="A3803" s="518" t="s">
        <v>349</v>
      </c>
      <c r="B3803" s="518">
        <v>304741</v>
      </c>
      <c r="C3803" s="518" t="s">
        <v>2660</v>
      </c>
      <c r="D3803" s="518" t="s">
        <v>808</v>
      </c>
      <c r="E3803" s="859">
        <v>34</v>
      </c>
      <c r="F3803" s="859">
        <v>30</v>
      </c>
      <c r="G3803" s="518" t="s">
        <v>122</v>
      </c>
      <c r="H3803" s="518" t="s">
        <v>349</v>
      </c>
      <c r="I3803" s="518">
        <v>304741</v>
      </c>
    </row>
    <row r="3804" spans="1:9" x14ac:dyDescent="0.2">
      <c r="A3804" s="518" t="s">
        <v>349</v>
      </c>
      <c r="B3804" s="518">
        <v>304766</v>
      </c>
      <c r="C3804" s="518" t="s">
        <v>2660</v>
      </c>
      <c r="D3804" s="518" t="s">
        <v>4936</v>
      </c>
      <c r="E3804" s="859">
        <v>25</v>
      </c>
      <c r="F3804" s="859">
        <v>10</v>
      </c>
      <c r="G3804" s="518" t="s">
        <v>122</v>
      </c>
      <c r="H3804" s="518" t="s">
        <v>349</v>
      </c>
      <c r="I3804" s="518">
        <v>304766</v>
      </c>
    </row>
    <row r="3805" spans="1:9" x14ac:dyDescent="0.2">
      <c r="A3805" s="518" t="s">
        <v>349</v>
      </c>
      <c r="B3805" s="518">
        <v>304782</v>
      </c>
      <c r="C3805" s="518" t="s">
        <v>2660</v>
      </c>
      <c r="D3805" s="518" t="s">
        <v>5653</v>
      </c>
      <c r="E3805" s="859">
        <v>33</v>
      </c>
      <c r="F3805" s="859">
        <v>26</v>
      </c>
      <c r="G3805" s="518" t="s">
        <v>122</v>
      </c>
      <c r="H3805" s="518" t="s">
        <v>349</v>
      </c>
      <c r="I3805" s="518">
        <v>304782</v>
      </c>
    </row>
    <row r="3806" spans="1:9" x14ac:dyDescent="0.2">
      <c r="A3806" s="518" t="s">
        <v>371</v>
      </c>
      <c r="B3806" s="518">
        <v>304808</v>
      </c>
      <c r="C3806" s="518" t="s">
        <v>2660</v>
      </c>
      <c r="D3806" s="518" t="s">
        <v>5654</v>
      </c>
      <c r="E3806" s="859">
        <v>31</v>
      </c>
      <c r="F3806" s="859">
        <v>31</v>
      </c>
      <c r="G3806" s="518" t="s">
        <v>122</v>
      </c>
      <c r="H3806" s="518" t="s">
        <v>371</v>
      </c>
      <c r="I3806" s="518">
        <v>304808</v>
      </c>
    </row>
    <row r="3807" spans="1:9" x14ac:dyDescent="0.2">
      <c r="A3807" s="518" t="s">
        <v>349</v>
      </c>
      <c r="B3807" s="518">
        <v>304816</v>
      </c>
      <c r="C3807" s="518" t="s">
        <v>2660</v>
      </c>
      <c r="D3807" s="518" t="s">
        <v>666</v>
      </c>
      <c r="E3807" s="859">
        <v>15</v>
      </c>
      <c r="F3807" s="859">
        <v>11</v>
      </c>
      <c r="G3807" s="518" t="s">
        <v>122</v>
      </c>
      <c r="H3807" s="518" t="s">
        <v>349</v>
      </c>
      <c r="I3807" s="518">
        <v>304816</v>
      </c>
    </row>
    <row r="3808" spans="1:9" x14ac:dyDescent="0.2">
      <c r="A3808" s="518" t="s">
        <v>349</v>
      </c>
      <c r="B3808" s="518">
        <v>304824</v>
      </c>
      <c r="C3808" s="518" t="s">
        <v>2660</v>
      </c>
      <c r="D3808" s="518" t="s">
        <v>1466</v>
      </c>
      <c r="E3808" s="859">
        <v>24</v>
      </c>
      <c r="F3808" s="859">
        <v>21</v>
      </c>
      <c r="G3808" s="518" t="s">
        <v>122</v>
      </c>
      <c r="H3808" s="518" t="s">
        <v>349</v>
      </c>
      <c r="I3808" s="518">
        <v>304824</v>
      </c>
    </row>
    <row r="3809" spans="1:9" x14ac:dyDescent="0.2">
      <c r="A3809" s="518" t="s">
        <v>349</v>
      </c>
      <c r="B3809" s="518">
        <v>304840</v>
      </c>
      <c r="C3809" s="518" t="s">
        <v>2660</v>
      </c>
      <c r="D3809" s="518" t="s">
        <v>1016</v>
      </c>
      <c r="E3809" s="859">
        <v>20</v>
      </c>
      <c r="F3809" s="859">
        <v>18</v>
      </c>
      <c r="G3809" s="518" t="s">
        <v>122</v>
      </c>
      <c r="H3809" s="518" t="s">
        <v>349</v>
      </c>
      <c r="I3809" s="518">
        <v>304840</v>
      </c>
    </row>
    <row r="3810" spans="1:9" x14ac:dyDescent="0.2">
      <c r="A3810" s="518" t="s">
        <v>371</v>
      </c>
      <c r="B3810" s="518">
        <v>304857</v>
      </c>
      <c r="C3810" s="518" t="s">
        <v>2660</v>
      </c>
      <c r="D3810" s="518" t="s">
        <v>2425</v>
      </c>
      <c r="E3810" s="859">
        <v>28</v>
      </c>
      <c r="F3810" s="859">
        <v>25</v>
      </c>
      <c r="G3810" s="518" t="s">
        <v>122</v>
      </c>
      <c r="H3810" s="518" t="s">
        <v>371</v>
      </c>
      <c r="I3810" s="518">
        <v>304857</v>
      </c>
    </row>
    <row r="3811" spans="1:9" x14ac:dyDescent="0.2">
      <c r="A3811" s="518" t="s">
        <v>349</v>
      </c>
      <c r="B3811" s="518">
        <v>304865</v>
      </c>
      <c r="C3811" s="518" t="s">
        <v>2660</v>
      </c>
      <c r="D3811" s="518" t="s">
        <v>768</v>
      </c>
      <c r="E3811" s="859">
        <v>35</v>
      </c>
      <c r="F3811" s="859">
        <v>29</v>
      </c>
      <c r="G3811" s="518" t="s">
        <v>122</v>
      </c>
      <c r="H3811" s="518" t="s">
        <v>349</v>
      </c>
      <c r="I3811" s="518">
        <v>304865</v>
      </c>
    </row>
    <row r="3812" spans="1:9" x14ac:dyDescent="0.2">
      <c r="A3812" s="518" t="s">
        <v>349</v>
      </c>
      <c r="B3812" s="518">
        <v>304923</v>
      </c>
      <c r="C3812" s="518" t="s">
        <v>2660</v>
      </c>
      <c r="D3812" s="518" t="s">
        <v>3623</v>
      </c>
      <c r="E3812" s="859">
        <v>33</v>
      </c>
      <c r="F3812" s="859">
        <v>30</v>
      </c>
      <c r="G3812" s="518" t="s">
        <v>122</v>
      </c>
      <c r="H3812" s="518" t="s">
        <v>349</v>
      </c>
      <c r="I3812" s="518">
        <v>304923</v>
      </c>
    </row>
    <row r="3813" spans="1:9" x14ac:dyDescent="0.2">
      <c r="A3813" s="518" t="s">
        <v>371</v>
      </c>
      <c r="B3813" s="518">
        <v>304949</v>
      </c>
      <c r="C3813" s="518" t="s">
        <v>2660</v>
      </c>
      <c r="D3813" s="518" t="s">
        <v>5757</v>
      </c>
      <c r="E3813" s="859">
        <v>29</v>
      </c>
      <c r="F3813" s="859">
        <v>29</v>
      </c>
      <c r="G3813" s="518" t="s">
        <v>122</v>
      </c>
      <c r="H3813" s="518" t="s">
        <v>371</v>
      </c>
      <c r="I3813" s="518">
        <v>304949</v>
      </c>
    </row>
    <row r="3814" spans="1:9" x14ac:dyDescent="0.2">
      <c r="A3814" s="518" t="s">
        <v>349</v>
      </c>
      <c r="B3814" s="518">
        <v>304956</v>
      </c>
      <c r="C3814" s="518" t="s">
        <v>2660</v>
      </c>
      <c r="D3814" s="518" t="s">
        <v>538</v>
      </c>
      <c r="E3814" s="859">
        <v>28</v>
      </c>
      <c r="F3814" s="859">
        <v>21</v>
      </c>
      <c r="G3814" s="518" t="s">
        <v>122</v>
      </c>
      <c r="H3814" s="518" t="s">
        <v>349</v>
      </c>
      <c r="I3814" s="518">
        <v>304956</v>
      </c>
    </row>
    <row r="3815" spans="1:9" x14ac:dyDescent="0.2">
      <c r="A3815" s="518" t="s">
        <v>371</v>
      </c>
      <c r="B3815" s="518">
        <v>304998</v>
      </c>
      <c r="C3815" s="518" t="s">
        <v>2660</v>
      </c>
      <c r="D3815" s="518" t="s">
        <v>5758</v>
      </c>
      <c r="E3815" s="859">
        <v>32</v>
      </c>
      <c r="F3815" s="859">
        <v>32</v>
      </c>
      <c r="G3815" s="518" t="s">
        <v>122</v>
      </c>
      <c r="H3815" s="518" t="s">
        <v>371</v>
      </c>
      <c r="I3815" s="518">
        <v>304998</v>
      </c>
    </row>
    <row r="3816" spans="1:9" x14ac:dyDescent="0.2">
      <c r="A3816" s="518" t="s">
        <v>349</v>
      </c>
      <c r="B3816" s="518">
        <v>305003</v>
      </c>
      <c r="C3816" s="518" t="s">
        <v>2660</v>
      </c>
      <c r="D3816" s="518" t="s">
        <v>2512</v>
      </c>
      <c r="E3816" s="859">
        <v>33</v>
      </c>
      <c r="F3816" s="859">
        <v>24</v>
      </c>
      <c r="G3816" s="518" t="s">
        <v>122</v>
      </c>
      <c r="H3816" s="518" t="s">
        <v>349</v>
      </c>
      <c r="I3816" s="518">
        <v>305003</v>
      </c>
    </row>
    <row r="3817" spans="1:9" x14ac:dyDescent="0.2">
      <c r="A3817" s="518" t="s">
        <v>349</v>
      </c>
      <c r="B3817" s="518">
        <v>305086</v>
      </c>
      <c r="C3817" s="518" t="s">
        <v>2660</v>
      </c>
      <c r="D3817" s="518" t="s">
        <v>327</v>
      </c>
      <c r="E3817" s="859">
        <v>35</v>
      </c>
      <c r="F3817" s="859">
        <v>31</v>
      </c>
      <c r="G3817" s="518" t="s">
        <v>122</v>
      </c>
      <c r="H3817" s="518" t="s">
        <v>349</v>
      </c>
      <c r="I3817" s="518">
        <v>305086</v>
      </c>
    </row>
    <row r="3818" spans="1:9" x14ac:dyDescent="0.2">
      <c r="A3818" s="518" t="s">
        <v>371</v>
      </c>
      <c r="B3818" s="518">
        <v>305094</v>
      </c>
      <c r="C3818" s="518" t="s">
        <v>2660</v>
      </c>
      <c r="D3818" s="518" t="s">
        <v>5902</v>
      </c>
      <c r="E3818" s="859">
        <v>29</v>
      </c>
      <c r="F3818" s="859">
        <v>29</v>
      </c>
      <c r="G3818" s="518" t="s">
        <v>122</v>
      </c>
      <c r="H3818" s="518" t="s">
        <v>371</v>
      </c>
      <c r="I3818" s="518">
        <v>305094</v>
      </c>
    </row>
    <row r="3819" spans="1:9" x14ac:dyDescent="0.2">
      <c r="A3819" s="518" t="s">
        <v>349</v>
      </c>
      <c r="B3819" s="518">
        <v>305102</v>
      </c>
      <c r="C3819" s="518" t="s">
        <v>2660</v>
      </c>
      <c r="D3819" s="518" t="s">
        <v>5903</v>
      </c>
      <c r="E3819" s="859">
        <v>23</v>
      </c>
      <c r="F3819" s="859">
        <v>21</v>
      </c>
      <c r="G3819" s="518" t="s">
        <v>122</v>
      </c>
      <c r="H3819" s="518" t="s">
        <v>349</v>
      </c>
      <c r="I3819" s="518">
        <v>305102</v>
      </c>
    </row>
    <row r="3820" spans="1:9" x14ac:dyDescent="0.2">
      <c r="A3820" s="518" t="s">
        <v>371</v>
      </c>
      <c r="B3820" s="518">
        <v>305128</v>
      </c>
      <c r="C3820" s="518" t="s">
        <v>2660</v>
      </c>
      <c r="D3820" s="518" t="s">
        <v>5904</v>
      </c>
      <c r="E3820" s="859">
        <v>30</v>
      </c>
      <c r="F3820" s="859">
        <v>27</v>
      </c>
      <c r="G3820" s="518" t="s">
        <v>122</v>
      </c>
      <c r="H3820" s="518" t="s">
        <v>371</v>
      </c>
      <c r="I3820" s="518">
        <v>305128</v>
      </c>
    </row>
    <row r="3821" spans="1:9" x14ac:dyDescent="0.2">
      <c r="A3821" s="518" t="s">
        <v>349</v>
      </c>
      <c r="B3821" s="518">
        <v>305185</v>
      </c>
      <c r="C3821" s="518" t="s">
        <v>2660</v>
      </c>
      <c r="D3821" s="518" t="s">
        <v>891</v>
      </c>
      <c r="E3821" s="859">
        <v>20</v>
      </c>
      <c r="F3821" s="859">
        <v>15</v>
      </c>
      <c r="G3821" s="518" t="s">
        <v>122</v>
      </c>
      <c r="H3821" s="518" t="s">
        <v>349</v>
      </c>
      <c r="I3821" s="518">
        <v>305185</v>
      </c>
    </row>
    <row r="3822" spans="1:9" x14ac:dyDescent="0.2">
      <c r="A3822" s="518" t="s">
        <v>371</v>
      </c>
      <c r="B3822" s="518">
        <v>305193</v>
      </c>
      <c r="C3822" s="518" t="s">
        <v>2660</v>
      </c>
      <c r="D3822" s="518" t="s">
        <v>1283</v>
      </c>
      <c r="E3822" s="859">
        <v>25</v>
      </c>
      <c r="F3822" s="859">
        <v>16</v>
      </c>
      <c r="G3822" s="518" t="s">
        <v>122</v>
      </c>
      <c r="H3822" s="518" t="s">
        <v>371</v>
      </c>
      <c r="I3822" s="518">
        <v>305193</v>
      </c>
    </row>
    <row r="3823" spans="1:9" x14ac:dyDescent="0.2">
      <c r="A3823" s="518" t="s">
        <v>349</v>
      </c>
      <c r="B3823" s="518">
        <v>305201</v>
      </c>
      <c r="C3823" s="518" t="s">
        <v>2660</v>
      </c>
      <c r="D3823" s="518" t="s">
        <v>796</v>
      </c>
      <c r="E3823" s="859">
        <v>14</v>
      </c>
      <c r="F3823" s="859">
        <v>6</v>
      </c>
      <c r="G3823" s="518" t="s">
        <v>122</v>
      </c>
      <c r="H3823" s="518" t="s">
        <v>349</v>
      </c>
      <c r="I3823" s="518">
        <v>305201</v>
      </c>
    </row>
    <row r="3824" spans="1:9" x14ac:dyDescent="0.2">
      <c r="A3824" s="518" t="s">
        <v>349</v>
      </c>
      <c r="B3824" s="518">
        <v>305219</v>
      </c>
      <c r="C3824" s="518" t="s">
        <v>2660</v>
      </c>
      <c r="D3824" s="518" t="s">
        <v>1082</v>
      </c>
      <c r="E3824" s="859">
        <v>25</v>
      </c>
      <c r="F3824" s="859">
        <v>15</v>
      </c>
      <c r="G3824" s="518" t="s">
        <v>122</v>
      </c>
      <c r="H3824" s="518" t="s">
        <v>349</v>
      </c>
      <c r="I3824" s="518">
        <v>305219</v>
      </c>
    </row>
    <row r="3825" spans="1:9" x14ac:dyDescent="0.2">
      <c r="A3825" s="518" t="s">
        <v>371</v>
      </c>
      <c r="B3825" s="518">
        <v>305276</v>
      </c>
      <c r="C3825" s="518" t="s">
        <v>2660</v>
      </c>
      <c r="D3825" s="518" t="s">
        <v>6005</v>
      </c>
      <c r="E3825" s="859">
        <v>21</v>
      </c>
      <c r="F3825" s="859">
        <v>21</v>
      </c>
      <c r="G3825" s="518" t="s">
        <v>122</v>
      </c>
      <c r="H3825" s="518" t="s">
        <v>371</v>
      </c>
      <c r="I3825" s="518">
        <v>305276</v>
      </c>
    </row>
    <row r="3826" spans="1:9" x14ac:dyDescent="0.2">
      <c r="A3826" s="518" t="s">
        <v>371</v>
      </c>
      <c r="B3826" s="518">
        <v>305300</v>
      </c>
      <c r="C3826" s="518" t="s">
        <v>2660</v>
      </c>
      <c r="D3826" s="518" t="s">
        <v>6006</v>
      </c>
      <c r="E3826" s="859">
        <v>29</v>
      </c>
      <c r="F3826" s="859">
        <v>29</v>
      </c>
      <c r="G3826" s="518" t="s">
        <v>122</v>
      </c>
      <c r="H3826" s="518" t="s">
        <v>371</v>
      </c>
      <c r="I3826" s="518">
        <v>305300</v>
      </c>
    </row>
    <row r="3827" spans="1:9" x14ac:dyDescent="0.2">
      <c r="A3827" s="518" t="s">
        <v>349</v>
      </c>
      <c r="B3827" s="518">
        <v>305318</v>
      </c>
      <c r="C3827" s="518" t="s">
        <v>2660</v>
      </c>
      <c r="D3827" s="518" t="s">
        <v>558</v>
      </c>
      <c r="E3827" s="859">
        <v>13</v>
      </c>
      <c r="F3827" s="859">
        <v>0</v>
      </c>
      <c r="G3827" s="518" t="s">
        <v>122</v>
      </c>
      <c r="H3827" s="518" t="s">
        <v>349</v>
      </c>
      <c r="I3827" s="518">
        <v>305318</v>
      </c>
    </row>
    <row r="3828" spans="1:9" x14ac:dyDescent="0.2">
      <c r="A3828" s="518" t="s">
        <v>371</v>
      </c>
      <c r="B3828" s="518">
        <v>305359</v>
      </c>
      <c r="C3828" s="518" t="s">
        <v>2660</v>
      </c>
      <c r="D3828" s="518" t="s">
        <v>6007</v>
      </c>
      <c r="E3828" s="859">
        <v>21</v>
      </c>
      <c r="F3828" s="859">
        <v>14</v>
      </c>
      <c r="G3828" s="518" t="s">
        <v>122</v>
      </c>
      <c r="H3828" s="518" t="s">
        <v>371</v>
      </c>
      <c r="I3828" s="518">
        <v>305771</v>
      </c>
    </row>
    <row r="3829" spans="1:9" x14ac:dyDescent="0.2">
      <c r="A3829" s="518" t="s">
        <v>349</v>
      </c>
      <c r="B3829" s="518">
        <v>305367</v>
      </c>
      <c r="C3829" s="518" t="s">
        <v>2660</v>
      </c>
      <c r="D3829" s="518" t="s">
        <v>1248</v>
      </c>
      <c r="E3829" s="859">
        <v>27</v>
      </c>
      <c r="F3829" s="859">
        <v>18</v>
      </c>
      <c r="G3829" s="518" t="s">
        <v>122</v>
      </c>
      <c r="H3829" s="518" t="s">
        <v>349</v>
      </c>
      <c r="I3829" s="518">
        <v>305367</v>
      </c>
    </row>
    <row r="3830" spans="1:9" x14ac:dyDescent="0.2">
      <c r="A3830" s="518" t="s">
        <v>371</v>
      </c>
      <c r="B3830" s="518">
        <v>305458</v>
      </c>
      <c r="C3830" s="518" t="s">
        <v>2660</v>
      </c>
      <c r="D3830" s="518" t="s">
        <v>5344</v>
      </c>
      <c r="E3830" s="859">
        <v>33</v>
      </c>
      <c r="F3830" s="859">
        <v>32</v>
      </c>
      <c r="G3830" s="518" t="s">
        <v>122</v>
      </c>
      <c r="H3830" s="518" t="s">
        <v>371</v>
      </c>
      <c r="I3830" s="518">
        <v>305458</v>
      </c>
    </row>
    <row r="3831" spans="1:9" x14ac:dyDescent="0.2">
      <c r="A3831" s="518" t="s">
        <v>349</v>
      </c>
      <c r="B3831" s="518">
        <v>305466</v>
      </c>
      <c r="C3831" s="518" t="s">
        <v>2660</v>
      </c>
      <c r="D3831" s="518" t="s">
        <v>1284</v>
      </c>
      <c r="E3831" s="859">
        <v>13</v>
      </c>
      <c r="F3831" s="859">
        <v>8</v>
      </c>
      <c r="G3831" s="518" t="s">
        <v>122</v>
      </c>
      <c r="H3831" s="518" t="s">
        <v>349</v>
      </c>
      <c r="I3831" s="518">
        <v>304840</v>
      </c>
    </row>
    <row r="3832" spans="1:9" x14ac:dyDescent="0.2">
      <c r="A3832" s="518" t="s">
        <v>371</v>
      </c>
      <c r="B3832" s="518">
        <v>305482</v>
      </c>
      <c r="C3832" s="518" t="s">
        <v>2660</v>
      </c>
      <c r="D3832" s="518" t="s">
        <v>5345</v>
      </c>
      <c r="E3832" s="859">
        <v>29</v>
      </c>
      <c r="F3832" s="859">
        <v>29</v>
      </c>
      <c r="G3832" s="518" t="s">
        <v>122</v>
      </c>
      <c r="H3832" s="518" t="s">
        <v>371</v>
      </c>
      <c r="I3832" s="518">
        <v>305482</v>
      </c>
    </row>
    <row r="3833" spans="1:9" x14ac:dyDescent="0.2">
      <c r="A3833" s="518" t="s">
        <v>371</v>
      </c>
      <c r="B3833" s="518">
        <v>305508</v>
      </c>
      <c r="C3833" s="518" t="s">
        <v>2660</v>
      </c>
      <c r="D3833" s="518" t="s">
        <v>5346</v>
      </c>
      <c r="E3833" s="859">
        <v>28</v>
      </c>
      <c r="F3833" s="859">
        <v>25</v>
      </c>
      <c r="G3833" s="518" t="s">
        <v>122</v>
      </c>
      <c r="H3833" s="518" t="s">
        <v>371</v>
      </c>
      <c r="I3833" s="518">
        <v>305508</v>
      </c>
    </row>
    <row r="3834" spans="1:9" x14ac:dyDescent="0.2">
      <c r="A3834" s="518" t="s">
        <v>349</v>
      </c>
      <c r="B3834" s="518">
        <v>305516</v>
      </c>
      <c r="C3834" s="518" t="s">
        <v>2660</v>
      </c>
      <c r="D3834" s="518" t="s">
        <v>222</v>
      </c>
      <c r="E3834" s="859">
        <v>22</v>
      </c>
      <c r="F3834" s="859">
        <v>20</v>
      </c>
      <c r="G3834" s="518" t="s">
        <v>122</v>
      </c>
      <c r="H3834" s="518" t="s">
        <v>349</v>
      </c>
      <c r="I3834" s="518">
        <v>305516</v>
      </c>
    </row>
    <row r="3835" spans="1:9" x14ac:dyDescent="0.2">
      <c r="A3835" s="518" t="s">
        <v>349</v>
      </c>
      <c r="B3835" s="518">
        <v>305524</v>
      </c>
      <c r="C3835" s="518" t="s">
        <v>2660</v>
      </c>
      <c r="D3835" s="518" t="s">
        <v>2897</v>
      </c>
      <c r="E3835" s="859">
        <v>30</v>
      </c>
      <c r="F3835" s="859">
        <v>29</v>
      </c>
      <c r="G3835" s="518" t="s">
        <v>122</v>
      </c>
      <c r="H3835" s="518" t="s">
        <v>349</v>
      </c>
      <c r="I3835" s="518">
        <v>305524</v>
      </c>
    </row>
    <row r="3836" spans="1:9" x14ac:dyDescent="0.2">
      <c r="A3836" s="518" t="s">
        <v>349</v>
      </c>
      <c r="B3836" s="518">
        <v>305557</v>
      </c>
      <c r="C3836" s="518" t="s">
        <v>2660</v>
      </c>
      <c r="D3836" s="518" t="s">
        <v>1158</v>
      </c>
      <c r="E3836" s="859">
        <v>35</v>
      </c>
      <c r="F3836" s="859">
        <v>23</v>
      </c>
      <c r="G3836" s="518" t="s">
        <v>122</v>
      </c>
      <c r="H3836" s="518" t="s">
        <v>349</v>
      </c>
      <c r="I3836" s="518">
        <v>305557</v>
      </c>
    </row>
    <row r="3837" spans="1:9" x14ac:dyDescent="0.2">
      <c r="A3837" s="518" t="s">
        <v>349</v>
      </c>
      <c r="B3837" s="518">
        <v>305573</v>
      </c>
      <c r="C3837" s="518" t="s">
        <v>2660</v>
      </c>
      <c r="D3837" s="518" t="s">
        <v>798</v>
      </c>
      <c r="E3837" s="859">
        <v>27</v>
      </c>
      <c r="F3837" s="859">
        <v>24</v>
      </c>
      <c r="G3837" s="518" t="s">
        <v>122</v>
      </c>
      <c r="H3837" s="518" t="s">
        <v>349</v>
      </c>
      <c r="I3837" s="518">
        <v>305573</v>
      </c>
    </row>
    <row r="3838" spans="1:9" x14ac:dyDescent="0.2">
      <c r="A3838" s="518" t="s">
        <v>349</v>
      </c>
      <c r="B3838" s="518">
        <v>305599</v>
      </c>
      <c r="C3838" s="518" t="s">
        <v>2660</v>
      </c>
      <c r="D3838" s="518" t="s">
        <v>728</v>
      </c>
      <c r="E3838" s="859">
        <v>22</v>
      </c>
      <c r="F3838" s="859">
        <v>16</v>
      </c>
      <c r="G3838" s="518" t="s">
        <v>122</v>
      </c>
      <c r="H3838" s="518" t="s">
        <v>349</v>
      </c>
      <c r="I3838" s="518">
        <v>305599</v>
      </c>
    </row>
    <row r="3839" spans="1:9" x14ac:dyDescent="0.2">
      <c r="A3839" s="518" t="s">
        <v>349</v>
      </c>
      <c r="B3839" s="518">
        <v>305631</v>
      </c>
      <c r="C3839" s="518" t="s">
        <v>2660</v>
      </c>
      <c r="D3839" s="518" t="s">
        <v>484</v>
      </c>
      <c r="E3839" s="859">
        <v>25</v>
      </c>
      <c r="F3839" s="859">
        <v>19</v>
      </c>
      <c r="G3839" s="518" t="s">
        <v>122</v>
      </c>
      <c r="H3839" s="518" t="s">
        <v>349</v>
      </c>
      <c r="I3839" s="518">
        <v>305631</v>
      </c>
    </row>
    <row r="3840" spans="1:9" x14ac:dyDescent="0.2">
      <c r="A3840" s="518" t="s">
        <v>349</v>
      </c>
      <c r="B3840" s="518">
        <v>305656</v>
      </c>
      <c r="C3840" s="518" t="s">
        <v>2660</v>
      </c>
      <c r="D3840" s="518" t="s">
        <v>5450</v>
      </c>
      <c r="E3840" s="859">
        <v>33</v>
      </c>
      <c r="F3840" s="859">
        <v>33</v>
      </c>
      <c r="G3840" s="518" t="s">
        <v>122</v>
      </c>
      <c r="H3840" s="518" t="s">
        <v>349</v>
      </c>
      <c r="I3840" s="518">
        <v>305656</v>
      </c>
    </row>
    <row r="3841" spans="1:9" x14ac:dyDescent="0.2">
      <c r="A3841" s="518" t="s">
        <v>349</v>
      </c>
      <c r="B3841" s="518">
        <v>305680</v>
      </c>
      <c r="C3841" s="518" t="s">
        <v>2660</v>
      </c>
      <c r="D3841" s="518" t="s">
        <v>5451</v>
      </c>
      <c r="E3841" s="859">
        <v>34</v>
      </c>
      <c r="F3841" s="859">
        <v>32</v>
      </c>
      <c r="G3841" s="518" t="s">
        <v>122</v>
      </c>
      <c r="H3841" s="518" t="s">
        <v>349</v>
      </c>
      <c r="I3841" s="518">
        <v>305680</v>
      </c>
    </row>
    <row r="3842" spans="1:9" x14ac:dyDescent="0.2">
      <c r="A3842" s="518" t="s">
        <v>371</v>
      </c>
      <c r="B3842" s="518">
        <v>305763</v>
      </c>
      <c r="C3842" s="518" t="s">
        <v>2660</v>
      </c>
      <c r="D3842" s="518" t="s">
        <v>5452</v>
      </c>
      <c r="E3842" s="859">
        <v>30</v>
      </c>
      <c r="F3842" s="859">
        <v>30</v>
      </c>
      <c r="G3842" s="518" t="s">
        <v>122</v>
      </c>
      <c r="H3842" s="518" t="s">
        <v>371</v>
      </c>
      <c r="I3842" s="518">
        <v>305763</v>
      </c>
    </row>
    <row r="3843" spans="1:9" x14ac:dyDescent="0.2">
      <c r="A3843" s="518" t="s">
        <v>371</v>
      </c>
      <c r="B3843" s="518">
        <v>305771</v>
      </c>
      <c r="C3843" s="518" t="s">
        <v>2660</v>
      </c>
      <c r="D3843" s="518" t="s">
        <v>5501</v>
      </c>
      <c r="E3843" s="859">
        <v>17</v>
      </c>
      <c r="F3843" s="859">
        <v>16</v>
      </c>
      <c r="G3843" s="518" t="s">
        <v>122</v>
      </c>
      <c r="H3843" s="518" t="s">
        <v>371</v>
      </c>
      <c r="I3843" s="518">
        <v>305771</v>
      </c>
    </row>
    <row r="3844" spans="1:9" x14ac:dyDescent="0.2">
      <c r="A3844" s="518" t="s">
        <v>349</v>
      </c>
      <c r="B3844" s="518">
        <v>305821</v>
      </c>
      <c r="C3844" s="518" t="s">
        <v>2660</v>
      </c>
      <c r="D3844" s="518" t="s">
        <v>5502</v>
      </c>
      <c r="E3844" s="859">
        <v>17</v>
      </c>
      <c r="F3844" s="859">
        <v>15</v>
      </c>
      <c r="G3844" s="518" t="s">
        <v>122</v>
      </c>
      <c r="H3844" s="518" t="s">
        <v>349</v>
      </c>
      <c r="I3844" s="518">
        <v>305821</v>
      </c>
    </row>
    <row r="3845" spans="1:9" x14ac:dyDescent="0.2">
      <c r="A3845" s="518" t="s">
        <v>349</v>
      </c>
      <c r="B3845" s="518">
        <v>305870</v>
      </c>
      <c r="C3845" s="518" t="s">
        <v>2660</v>
      </c>
      <c r="D3845" s="518" t="s">
        <v>446</v>
      </c>
      <c r="E3845" s="859">
        <v>29</v>
      </c>
      <c r="F3845" s="859">
        <v>15</v>
      </c>
      <c r="G3845" s="518" t="s">
        <v>122</v>
      </c>
      <c r="H3845" s="518" t="s">
        <v>349</v>
      </c>
      <c r="I3845" s="518">
        <v>305870</v>
      </c>
    </row>
    <row r="3846" spans="1:9" x14ac:dyDescent="0.2">
      <c r="A3846" s="518" t="s">
        <v>349</v>
      </c>
      <c r="B3846" s="518">
        <v>305920</v>
      </c>
      <c r="C3846" s="518" t="s">
        <v>2660</v>
      </c>
      <c r="D3846" s="518" t="s">
        <v>1295</v>
      </c>
      <c r="E3846" s="859">
        <v>20</v>
      </c>
      <c r="F3846" s="859">
        <v>12</v>
      </c>
      <c r="G3846" s="518" t="s">
        <v>122</v>
      </c>
      <c r="H3846" s="518" t="s">
        <v>349</v>
      </c>
      <c r="I3846" s="518">
        <v>305920</v>
      </c>
    </row>
    <row r="3847" spans="1:9" x14ac:dyDescent="0.2">
      <c r="A3847" s="518" t="s">
        <v>371</v>
      </c>
      <c r="B3847" s="518">
        <v>305938</v>
      </c>
      <c r="C3847" s="518" t="s">
        <v>2660</v>
      </c>
      <c r="D3847" s="518" t="s">
        <v>1076</v>
      </c>
      <c r="E3847" s="859">
        <v>31</v>
      </c>
      <c r="F3847" s="859">
        <v>30</v>
      </c>
      <c r="G3847" s="518" t="s">
        <v>122</v>
      </c>
      <c r="H3847" s="518" t="s">
        <v>371</v>
      </c>
      <c r="I3847" s="518">
        <v>305938</v>
      </c>
    </row>
    <row r="3848" spans="1:9" x14ac:dyDescent="0.2">
      <c r="A3848" s="518" t="s">
        <v>371</v>
      </c>
      <c r="B3848" s="518">
        <v>305946</v>
      </c>
      <c r="C3848" s="518" t="s">
        <v>2660</v>
      </c>
      <c r="D3848" s="518" t="s">
        <v>5609</v>
      </c>
      <c r="E3848" s="859">
        <v>24</v>
      </c>
      <c r="F3848" s="859">
        <v>17</v>
      </c>
      <c r="G3848" s="518" t="s">
        <v>122</v>
      </c>
      <c r="H3848" s="518" t="s">
        <v>371</v>
      </c>
      <c r="I3848" s="518">
        <v>305946</v>
      </c>
    </row>
    <row r="3849" spans="1:9" x14ac:dyDescent="0.2">
      <c r="A3849" s="518" t="s">
        <v>371</v>
      </c>
      <c r="B3849" s="518">
        <v>305961</v>
      </c>
      <c r="C3849" s="518" t="s">
        <v>2660</v>
      </c>
      <c r="D3849" s="518" t="s">
        <v>397</v>
      </c>
      <c r="E3849" s="859">
        <v>32</v>
      </c>
      <c r="F3849" s="859">
        <v>15</v>
      </c>
      <c r="G3849" s="518" t="s">
        <v>122</v>
      </c>
      <c r="H3849" s="518" t="s">
        <v>371</v>
      </c>
      <c r="I3849" s="518">
        <v>305961</v>
      </c>
    </row>
    <row r="3850" spans="1:9" x14ac:dyDescent="0.2">
      <c r="A3850" s="518" t="s">
        <v>371</v>
      </c>
      <c r="B3850" s="518">
        <v>305995</v>
      </c>
      <c r="C3850" s="518" t="s">
        <v>2660</v>
      </c>
      <c r="D3850" s="518" t="s">
        <v>5610</v>
      </c>
      <c r="E3850" s="859">
        <v>26</v>
      </c>
      <c r="F3850" s="859">
        <v>25</v>
      </c>
      <c r="G3850" s="518" t="s">
        <v>122</v>
      </c>
      <c r="H3850" s="518" t="s">
        <v>371</v>
      </c>
      <c r="I3850" s="518">
        <v>305995</v>
      </c>
    </row>
    <row r="3851" spans="1:9" x14ac:dyDescent="0.2">
      <c r="A3851" s="518" t="s">
        <v>371</v>
      </c>
      <c r="B3851" s="518">
        <v>306001</v>
      </c>
      <c r="C3851" s="518" t="s">
        <v>2660</v>
      </c>
      <c r="D3851" s="518" t="s">
        <v>5611</v>
      </c>
      <c r="E3851" s="859">
        <v>32</v>
      </c>
      <c r="F3851" s="859">
        <v>31</v>
      </c>
      <c r="G3851" s="518" t="s">
        <v>122</v>
      </c>
      <c r="H3851" s="518" t="s">
        <v>371</v>
      </c>
      <c r="I3851" s="518">
        <v>306001</v>
      </c>
    </row>
    <row r="3852" spans="1:9" x14ac:dyDescent="0.2">
      <c r="A3852" s="518" t="s">
        <v>371</v>
      </c>
      <c r="B3852" s="518">
        <v>306019</v>
      </c>
      <c r="C3852" s="518" t="s">
        <v>2660</v>
      </c>
      <c r="D3852" s="518" t="s">
        <v>5661</v>
      </c>
      <c r="E3852" s="859">
        <v>29</v>
      </c>
      <c r="F3852" s="859">
        <v>27</v>
      </c>
      <c r="G3852" s="518" t="s">
        <v>122</v>
      </c>
      <c r="H3852" s="518" t="s">
        <v>371</v>
      </c>
      <c r="I3852" s="518">
        <v>306019</v>
      </c>
    </row>
    <row r="3853" spans="1:9" x14ac:dyDescent="0.2">
      <c r="A3853" s="518" t="s">
        <v>371</v>
      </c>
      <c r="B3853" s="518">
        <v>306027</v>
      </c>
      <c r="C3853" s="518" t="s">
        <v>2660</v>
      </c>
      <c r="D3853" s="518" t="s">
        <v>5662</v>
      </c>
      <c r="E3853" s="859">
        <v>33</v>
      </c>
      <c r="F3853" s="859">
        <v>33</v>
      </c>
      <c r="G3853" s="518" t="s">
        <v>122</v>
      </c>
      <c r="H3853" s="518" t="s">
        <v>371</v>
      </c>
      <c r="I3853" s="518">
        <v>306027</v>
      </c>
    </row>
    <row r="3854" spans="1:9" x14ac:dyDescent="0.2">
      <c r="A3854" s="518" t="s">
        <v>371</v>
      </c>
      <c r="B3854" s="518">
        <v>306050</v>
      </c>
      <c r="C3854" s="518" t="s">
        <v>2660</v>
      </c>
      <c r="D3854" s="518" t="s">
        <v>5663</v>
      </c>
      <c r="E3854" s="859">
        <v>31</v>
      </c>
      <c r="F3854" s="859">
        <v>30</v>
      </c>
      <c r="G3854" s="518" t="s">
        <v>122</v>
      </c>
      <c r="H3854" s="518" t="s">
        <v>371</v>
      </c>
      <c r="I3854" s="518">
        <v>306050</v>
      </c>
    </row>
    <row r="3855" spans="1:9" x14ac:dyDescent="0.2">
      <c r="A3855" s="518" t="s">
        <v>371</v>
      </c>
      <c r="B3855" s="518">
        <v>306068</v>
      </c>
      <c r="C3855" s="518" t="s">
        <v>2660</v>
      </c>
      <c r="D3855" s="518" t="s">
        <v>5664</v>
      </c>
      <c r="E3855" s="859">
        <v>29</v>
      </c>
      <c r="F3855" s="859">
        <v>22</v>
      </c>
      <c r="G3855" s="518" t="s">
        <v>122</v>
      </c>
      <c r="H3855" s="518" t="s">
        <v>371</v>
      </c>
      <c r="I3855" s="518">
        <v>306068</v>
      </c>
    </row>
    <row r="3856" spans="1:9" x14ac:dyDescent="0.2">
      <c r="A3856" s="518" t="s">
        <v>371</v>
      </c>
      <c r="B3856" s="518">
        <v>306084</v>
      </c>
      <c r="C3856" s="518" t="s">
        <v>2660</v>
      </c>
      <c r="D3856" s="518" t="s">
        <v>5700</v>
      </c>
      <c r="E3856" s="859">
        <v>20</v>
      </c>
      <c r="F3856" s="859">
        <v>20</v>
      </c>
      <c r="G3856" s="518" t="s">
        <v>122</v>
      </c>
      <c r="H3856" s="518" t="s">
        <v>371</v>
      </c>
      <c r="I3856" s="518">
        <v>306084</v>
      </c>
    </row>
    <row r="3857" spans="1:9" x14ac:dyDescent="0.2">
      <c r="A3857" s="518" t="s">
        <v>371</v>
      </c>
      <c r="B3857" s="518">
        <v>306126</v>
      </c>
      <c r="C3857" s="518" t="s">
        <v>2660</v>
      </c>
      <c r="D3857" s="518" t="s">
        <v>5701</v>
      </c>
      <c r="E3857" s="859">
        <v>32</v>
      </c>
      <c r="F3857" s="859">
        <v>28</v>
      </c>
      <c r="G3857" s="518" t="s">
        <v>122</v>
      </c>
      <c r="H3857" s="518" t="s">
        <v>371</v>
      </c>
      <c r="I3857" s="518">
        <v>306126</v>
      </c>
    </row>
    <row r="3858" spans="1:9" x14ac:dyDescent="0.2">
      <c r="A3858" s="518" t="s">
        <v>371</v>
      </c>
      <c r="B3858" s="518">
        <v>306159</v>
      </c>
      <c r="C3858" s="518" t="s">
        <v>2660</v>
      </c>
      <c r="D3858" s="518" t="s">
        <v>5702</v>
      </c>
      <c r="E3858" s="859">
        <v>20</v>
      </c>
      <c r="F3858" s="859">
        <v>16</v>
      </c>
      <c r="G3858" s="518" t="s">
        <v>122</v>
      </c>
      <c r="H3858" s="518" t="s">
        <v>371</v>
      </c>
      <c r="I3858" s="518">
        <v>306159</v>
      </c>
    </row>
    <row r="3859" spans="1:9" x14ac:dyDescent="0.2">
      <c r="A3859" s="518" t="s">
        <v>371</v>
      </c>
      <c r="B3859" s="518">
        <v>306167</v>
      </c>
      <c r="C3859" s="518" t="s">
        <v>2660</v>
      </c>
      <c r="D3859" s="518" t="s">
        <v>5003</v>
      </c>
      <c r="E3859" s="859">
        <v>17</v>
      </c>
      <c r="F3859" s="859">
        <v>15</v>
      </c>
      <c r="G3859" s="518" t="s">
        <v>122</v>
      </c>
      <c r="H3859" s="518" t="s">
        <v>371</v>
      </c>
      <c r="I3859" s="518">
        <v>306167</v>
      </c>
    </row>
    <row r="3860" spans="1:9" x14ac:dyDescent="0.2">
      <c r="A3860" s="518" t="s">
        <v>371</v>
      </c>
      <c r="B3860" s="518">
        <v>306183</v>
      </c>
      <c r="C3860" s="518" t="s">
        <v>2660</v>
      </c>
      <c r="D3860" s="518" t="s">
        <v>5391</v>
      </c>
      <c r="E3860" s="859">
        <v>31</v>
      </c>
      <c r="F3860" s="859">
        <v>29</v>
      </c>
      <c r="G3860" s="518" t="s">
        <v>122</v>
      </c>
      <c r="H3860" s="518" t="s">
        <v>371</v>
      </c>
      <c r="I3860" s="518">
        <v>306183</v>
      </c>
    </row>
    <row r="3861" spans="1:9" x14ac:dyDescent="0.2">
      <c r="A3861" s="518" t="s">
        <v>371</v>
      </c>
      <c r="B3861" s="518">
        <v>306191</v>
      </c>
      <c r="C3861" s="518" t="s">
        <v>2660</v>
      </c>
      <c r="D3861" s="518" t="s">
        <v>6751</v>
      </c>
      <c r="E3861" s="859">
        <v>19</v>
      </c>
      <c r="F3861" s="859">
        <v>11</v>
      </c>
      <c r="G3861" s="518" t="s">
        <v>122</v>
      </c>
      <c r="H3861" s="518" t="s">
        <v>371</v>
      </c>
      <c r="I3861" s="518">
        <v>306167</v>
      </c>
    </row>
    <row r="3862" spans="1:9" x14ac:dyDescent="0.2">
      <c r="A3862" s="518" t="s">
        <v>349</v>
      </c>
      <c r="B3862" s="518">
        <v>306233</v>
      </c>
      <c r="C3862" s="518" t="s">
        <v>2660</v>
      </c>
      <c r="D3862" s="518" t="s">
        <v>785</v>
      </c>
      <c r="E3862" s="859">
        <v>35</v>
      </c>
      <c r="F3862" s="859">
        <v>22</v>
      </c>
      <c r="G3862" s="518" t="s">
        <v>122</v>
      </c>
      <c r="H3862" s="518" t="s">
        <v>349</v>
      </c>
      <c r="I3862" s="518">
        <v>306233</v>
      </c>
    </row>
    <row r="3863" spans="1:9" x14ac:dyDescent="0.2">
      <c r="A3863" s="518" t="s">
        <v>371</v>
      </c>
      <c r="B3863" s="518">
        <v>306258</v>
      </c>
      <c r="C3863" s="518" t="s">
        <v>2660</v>
      </c>
      <c r="D3863" s="518" t="s">
        <v>1832</v>
      </c>
      <c r="E3863" s="859">
        <v>34</v>
      </c>
      <c r="F3863" s="859">
        <v>34</v>
      </c>
      <c r="G3863" s="518" t="s">
        <v>122</v>
      </c>
      <c r="H3863" s="518" t="s">
        <v>371</v>
      </c>
      <c r="I3863" s="518">
        <v>306258</v>
      </c>
    </row>
    <row r="3864" spans="1:9" x14ac:dyDescent="0.2">
      <c r="A3864" s="518" t="s">
        <v>349</v>
      </c>
      <c r="B3864" s="518">
        <v>306266</v>
      </c>
      <c r="C3864" s="518" t="s">
        <v>2660</v>
      </c>
      <c r="D3864" s="518" t="s">
        <v>818</v>
      </c>
      <c r="E3864" s="859">
        <v>24</v>
      </c>
      <c r="F3864" s="859">
        <v>15</v>
      </c>
      <c r="G3864" s="518" t="s">
        <v>122</v>
      </c>
      <c r="H3864" s="518" t="s">
        <v>349</v>
      </c>
      <c r="I3864" s="518">
        <v>306266</v>
      </c>
    </row>
    <row r="3865" spans="1:9" x14ac:dyDescent="0.2">
      <c r="A3865" s="518" t="s">
        <v>349</v>
      </c>
      <c r="B3865" s="518">
        <v>306282</v>
      </c>
      <c r="C3865" s="518" t="s">
        <v>2660</v>
      </c>
      <c r="D3865" s="518" t="s">
        <v>627</v>
      </c>
      <c r="E3865" s="859">
        <v>28</v>
      </c>
      <c r="F3865" s="859">
        <v>15</v>
      </c>
      <c r="G3865" s="518" t="s">
        <v>122</v>
      </c>
      <c r="H3865" s="518" t="s">
        <v>349</v>
      </c>
      <c r="I3865" s="518">
        <v>306282</v>
      </c>
    </row>
    <row r="3866" spans="1:9" x14ac:dyDescent="0.2">
      <c r="A3866" s="518" t="s">
        <v>349</v>
      </c>
      <c r="B3866" s="518">
        <v>306308</v>
      </c>
      <c r="C3866" s="518" t="s">
        <v>2660</v>
      </c>
      <c r="D3866" s="518" t="s">
        <v>4687</v>
      </c>
      <c r="E3866" s="859">
        <v>20</v>
      </c>
      <c r="F3866" s="859">
        <v>15</v>
      </c>
      <c r="G3866" s="518" t="s">
        <v>122</v>
      </c>
      <c r="H3866" s="518" t="s">
        <v>349</v>
      </c>
      <c r="I3866" s="518">
        <v>306308</v>
      </c>
    </row>
    <row r="3867" spans="1:9" x14ac:dyDescent="0.2">
      <c r="A3867" s="518" t="s">
        <v>371</v>
      </c>
      <c r="B3867" s="518">
        <v>306316</v>
      </c>
      <c r="C3867" s="518" t="s">
        <v>2660</v>
      </c>
      <c r="D3867" s="518" t="s">
        <v>5443</v>
      </c>
      <c r="E3867" s="859">
        <v>31</v>
      </c>
      <c r="F3867" s="859">
        <v>24</v>
      </c>
      <c r="G3867" s="518" t="s">
        <v>122</v>
      </c>
      <c r="H3867" s="518" t="s">
        <v>371</v>
      </c>
      <c r="I3867" s="518">
        <v>306316</v>
      </c>
    </row>
    <row r="3868" spans="1:9" x14ac:dyDescent="0.2">
      <c r="A3868" s="518" t="s">
        <v>371</v>
      </c>
      <c r="B3868" s="518">
        <v>306357</v>
      </c>
      <c r="C3868" s="518" t="s">
        <v>2660</v>
      </c>
      <c r="D3868" s="518" t="s">
        <v>6752</v>
      </c>
      <c r="E3868" s="859">
        <v>20</v>
      </c>
      <c r="F3868" s="859">
        <v>18</v>
      </c>
      <c r="G3868" s="518" t="s">
        <v>122</v>
      </c>
      <c r="H3868" s="518" t="s">
        <v>371</v>
      </c>
      <c r="I3868" s="518">
        <v>306357</v>
      </c>
    </row>
    <row r="3869" spans="1:9" x14ac:dyDescent="0.2">
      <c r="A3869" s="518" t="s">
        <v>371</v>
      </c>
      <c r="B3869" s="518">
        <v>306365</v>
      </c>
      <c r="C3869" s="518" t="s">
        <v>2660</v>
      </c>
      <c r="D3869" s="518" t="s">
        <v>5444</v>
      </c>
      <c r="E3869" s="859">
        <v>34</v>
      </c>
      <c r="F3869" s="859">
        <v>33</v>
      </c>
      <c r="G3869" s="518" t="s">
        <v>122</v>
      </c>
      <c r="H3869" s="518" t="s">
        <v>371</v>
      </c>
      <c r="I3869" s="518">
        <v>306365</v>
      </c>
    </row>
    <row r="3870" spans="1:9" x14ac:dyDescent="0.2">
      <c r="A3870" s="518" t="s">
        <v>349</v>
      </c>
      <c r="B3870" s="518">
        <v>306373</v>
      </c>
      <c r="C3870" s="518" t="s">
        <v>2660</v>
      </c>
      <c r="D3870" s="518" t="s">
        <v>3014</v>
      </c>
      <c r="E3870" s="859">
        <v>20</v>
      </c>
      <c r="F3870" s="859">
        <v>12</v>
      </c>
      <c r="G3870" s="518" t="s">
        <v>122</v>
      </c>
      <c r="H3870" s="518" t="s">
        <v>349</v>
      </c>
      <c r="I3870" s="518">
        <v>306373</v>
      </c>
    </row>
    <row r="3871" spans="1:9" x14ac:dyDescent="0.2">
      <c r="A3871" s="518" t="s">
        <v>349</v>
      </c>
      <c r="B3871" s="518">
        <v>306399</v>
      </c>
      <c r="C3871" s="518" t="s">
        <v>2660</v>
      </c>
      <c r="D3871" s="518" t="s">
        <v>2053</v>
      </c>
      <c r="E3871" s="859">
        <v>19</v>
      </c>
      <c r="F3871" s="859">
        <v>0</v>
      </c>
      <c r="G3871" s="518" t="s">
        <v>122</v>
      </c>
      <c r="H3871" s="518" t="s">
        <v>349</v>
      </c>
      <c r="I3871" s="518">
        <v>306399</v>
      </c>
    </row>
    <row r="3872" spans="1:9" x14ac:dyDescent="0.2">
      <c r="A3872" s="518" t="s">
        <v>349</v>
      </c>
      <c r="B3872" s="518">
        <v>306423</v>
      </c>
      <c r="C3872" s="518" t="s">
        <v>2660</v>
      </c>
      <c r="D3872" s="518" t="s">
        <v>415</v>
      </c>
      <c r="E3872" s="859">
        <v>34</v>
      </c>
      <c r="F3872" s="859">
        <v>26</v>
      </c>
      <c r="G3872" s="518" t="s">
        <v>122</v>
      </c>
      <c r="H3872" s="518" t="s">
        <v>349</v>
      </c>
      <c r="I3872" s="518">
        <v>306423</v>
      </c>
    </row>
    <row r="3873" spans="1:9" x14ac:dyDescent="0.2">
      <c r="A3873" s="518" t="s">
        <v>349</v>
      </c>
      <c r="B3873" s="518">
        <v>306449</v>
      </c>
      <c r="C3873" s="518" t="s">
        <v>2660</v>
      </c>
      <c r="D3873" s="518" t="s">
        <v>465</v>
      </c>
      <c r="E3873" s="859">
        <v>24</v>
      </c>
      <c r="F3873" s="859">
        <v>17</v>
      </c>
      <c r="G3873" s="518" t="s">
        <v>122</v>
      </c>
      <c r="H3873" s="518" t="s">
        <v>349</v>
      </c>
      <c r="I3873" s="518">
        <v>306449</v>
      </c>
    </row>
    <row r="3874" spans="1:9" x14ac:dyDescent="0.2">
      <c r="A3874" s="518" t="s">
        <v>349</v>
      </c>
      <c r="B3874" s="518">
        <v>306480</v>
      </c>
      <c r="C3874" s="518" t="s">
        <v>2660</v>
      </c>
      <c r="D3874" s="518" t="s">
        <v>530</v>
      </c>
      <c r="E3874" s="859">
        <v>34</v>
      </c>
      <c r="F3874" s="859">
        <v>30</v>
      </c>
      <c r="G3874" s="518" t="s">
        <v>122</v>
      </c>
      <c r="H3874" s="518" t="s">
        <v>349</v>
      </c>
      <c r="I3874" s="518">
        <v>306480</v>
      </c>
    </row>
    <row r="3875" spans="1:9" x14ac:dyDescent="0.2">
      <c r="A3875" s="518" t="s">
        <v>371</v>
      </c>
      <c r="B3875" s="518">
        <v>306506</v>
      </c>
      <c r="C3875" s="518" t="s">
        <v>2660</v>
      </c>
      <c r="D3875" s="518" t="s">
        <v>5559</v>
      </c>
      <c r="E3875" s="859">
        <v>33</v>
      </c>
      <c r="F3875" s="859">
        <v>33</v>
      </c>
      <c r="G3875" s="518" t="s">
        <v>122</v>
      </c>
      <c r="H3875" s="518" t="s">
        <v>371</v>
      </c>
      <c r="I3875" s="518">
        <v>306506</v>
      </c>
    </row>
    <row r="3876" spans="1:9" x14ac:dyDescent="0.2">
      <c r="A3876" s="518" t="s">
        <v>349</v>
      </c>
      <c r="B3876" s="518">
        <v>306522</v>
      </c>
      <c r="C3876" s="518" t="s">
        <v>2660</v>
      </c>
      <c r="D3876" s="518" t="s">
        <v>1472</v>
      </c>
      <c r="E3876" s="859">
        <v>18</v>
      </c>
      <c r="F3876" s="859">
        <v>16</v>
      </c>
      <c r="G3876" s="518" t="s">
        <v>122</v>
      </c>
      <c r="H3876" s="518" t="s">
        <v>349</v>
      </c>
      <c r="I3876" s="518">
        <v>306522</v>
      </c>
    </row>
    <row r="3877" spans="1:9" x14ac:dyDescent="0.2">
      <c r="A3877" s="518" t="s">
        <v>349</v>
      </c>
      <c r="B3877" s="518">
        <v>306548</v>
      </c>
      <c r="C3877" s="518" t="s">
        <v>2660</v>
      </c>
      <c r="D3877" s="518" t="s">
        <v>299</v>
      </c>
      <c r="E3877" s="859">
        <v>25</v>
      </c>
      <c r="F3877" s="859">
        <v>15</v>
      </c>
      <c r="G3877" s="518" t="s">
        <v>122</v>
      </c>
      <c r="H3877" s="518" t="s">
        <v>349</v>
      </c>
      <c r="I3877" s="518">
        <v>306548</v>
      </c>
    </row>
    <row r="3878" spans="1:9" x14ac:dyDescent="0.2">
      <c r="A3878" s="518" t="s">
        <v>349</v>
      </c>
      <c r="B3878" s="518">
        <v>306571</v>
      </c>
      <c r="C3878" s="518" t="s">
        <v>2660</v>
      </c>
      <c r="D3878" s="518" t="s">
        <v>614</v>
      </c>
      <c r="E3878" s="859">
        <v>24</v>
      </c>
      <c r="F3878" s="859">
        <v>17</v>
      </c>
      <c r="G3878" s="518" t="s">
        <v>122</v>
      </c>
      <c r="H3878" s="518" t="s">
        <v>349</v>
      </c>
      <c r="I3878" s="518">
        <v>306571</v>
      </c>
    </row>
    <row r="3879" spans="1:9" x14ac:dyDescent="0.2">
      <c r="A3879" s="518" t="s">
        <v>349</v>
      </c>
      <c r="B3879" s="518">
        <v>306589</v>
      </c>
      <c r="C3879" s="518" t="s">
        <v>2660</v>
      </c>
      <c r="D3879" s="518" t="s">
        <v>731</v>
      </c>
      <c r="E3879" s="859">
        <v>33</v>
      </c>
      <c r="F3879" s="859">
        <v>30</v>
      </c>
      <c r="G3879" s="518" t="s">
        <v>122</v>
      </c>
      <c r="H3879" s="518" t="s">
        <v>349</v>
      </c>
      <c r="I3879" s="518">
        <v>306589</v>
      </c>
    </row>
    <row r="3880" spans="1:9" x14ac:dyDescent="0.2">
      <c r="A3880" s="518" t="s">
        <v>163</v>
      </c>
      <c r="B3880" s="518">
        <v>306597</v>
      </c>
      <c r="C3880" s="518" t="s">
        <v>2660</v>
      </c>
      <c r="D3880" s="518" t="s">
        <v>476</v>
      </c>
      <c r="E3880" s="859">
        <v>34</v>
      </c>
      <c r="F3880" s="859">
        <v>0</v>
      </c>
      <c r="G3880" s="518" t="s">
        <v>122</v>
      </c>
      <c r="H3880" s="518" t="s">
        <v>163</v>
      </c>
      <c r="I3880" s="518">
        <v>306597</v>
      </c>
    </row>
    <row r="3881" spans="1:9" x14ac:dyDescent="0.2">
      <c r="A3881" s="518" t="s">
        <v>163</v>
      </c>
      <c r="B3881" s="518">
        <v>306621</v>
      </c>
      <c r="C3881" s="518" t="s">
        <v>2660</v>
      </c>
      <c r="D3881" s="518" t="s">
        <v>480</v>
      </c>
      <c r="E3881" s="859">
        <v>33</v>
      </c>
      <c r="F3881" s="859">
        <v>0</v>
      </c>
      <c r="G3881" s="518" t="s">
        <v>122</v>
      </c>
      <c r="H3881" s="518" t="s">
        <v>163</v>
      </c>
      <c r="I3881" s="518">
        <v>306621</v>
      </c>
    </row>
    <row r="3882" spans="1:9" x14ac:dyDescent="0.2">
      <c r="A3882" s="518" t="s">
        <v>349</v>
      </c>
      <c r="B3882" s="518">
        <v>306639</v>
      </c>
      <c r="C3882" s="518" t="s">
        <v>2660</v>
      </c>
      <c r="D3882" s="518" t="s">
        <v>450</v>
      </c>
      <c r="E3882" s="859">
        <v>21</v>
      </c>
      <c r="F3882" s="859">
        <v>20</v>
      </c>
      <c r="G3882" s="518" t="s">
        <v>122</v>
      </c>
      <c r="H3882" s="518" t="s">
        <v>349</v>
      </c>
      <c r="I3882" s="518">
        <v>306639</v>
      </c>
    </row>
    <row r="3883" spans="1:9" x14ac:dyDescent="0.2">
      <c r="A3883" s="518" t="s">
        <v>349</v>
      </c>
      <c r="B3883" s="518">
        <v>306662</v>
      </c>
      <c r="C3883" s="518" t="s">
        <v>2660</v>
      </c>
      <c r="D3883" s="518" t="s">
        <v>1432</v>
      </c>
      <c r="E3883" s="859">
        <v>21</v>
      </c>
      <c r="F3883" s="859">
        <v>18</v>
      </c>
      <c r="G3883" s="518" t="s">
        <v>122</v>
      </c>
      <c r="H3883" s="518" t="s">
        <v>349</v>
      </c>
      <c r="I3883" s="518">
        <v>306662</v>
      </c>
    </row>
    <row r="3884" spans="1:9" x14ac:dyDescent="0.2">
      <c r="A3884" s="518" t="s">
        <v>349</v>
      </c>
      <c r="B3884" s="518">
        <v>306720</v>
      </c>
      <c r="C3884" s="518" t="s">
        <v>2660</v>
      </c>
      <c r="D3884" s="518" t="s">
        <v>8844</v>
      </c>
      <c r="E3884" s="859">
        <v>20</v>
      </c>
      <c r="F3884" s="859">
        <v>20</v>
      </c>
      <c r="G3884" s="518" t="s">
        <v>122</v>
      </c>
      <c r="H3884" s="518" t="s">
        <v>349</v>
      </c>
      <c r="I3884" s="518">
        <v>306720</v>
      </c>
    </row>
    <row r="3885" spans="1:9" x14ac:dyDescent="0.2">
      <c r="A3885" s="518" t="s">
        <v>163</v>
      </c>
      <c r="B3885" s="518">
        <v>306738</v>
      </c>
      <c r="C3885" s="518" t="s">
        <v>2660</v>
      </c>
      <c r="D3885" s="518" t="s">
        <v>796</v>
      </c>
      <c r="E3885" s="859">
        <v>33</v>
      </c>
      <c r="F3885" s="859">
        <v>0</v>
      </c>
      <c r="G3885" s="518" t="s">
        <v>122</v>
      </c>
      <c r="H3885" s="518" t="s">
        <v>163</v>
      </c>
      <c r="I3885" s="518">
        <v>306738</v>
      </c>
    </row>
    <row r="3886" spans="1:9" x14ac:dyDescent="0.2">
      <c r="A3886" s="518" t="s">
        <v>349</v>
      </c>
      <c r="B3886" s="518">
        <v>306746</v>
      </c>
      <c r="C3886" s="518" t="s">
        <v>2660</v>
      </c>
      <c r="D3886" s="518" t="s">
        <v>822</v>
      </c>
      <c r="E3886" s="859">
        <v>34</v>
      </c>
      <c r="F3886" s="859">
        <v>27</v>
      </c>
      <c r="G3886" s="518" t="s">
        <v>122</v>
      </c>
      <c r="H3886" s="518" t="s">
        <v>349</v>
      </c>
      <c r="I3886" s="518">
        <v>306746</v>
      </c>
    </row>
    <row r="3887" spans="1:9" x14ac:dyDescent="0.2">
      <c r="A3887" s="518" t="s">
        <v>163</v>
      </c>
      <c r="B3887" s="518">
        <v>306779</v>
      </c>
      <c r="C3887" s="518" t="s">
        <v>2660</v>
      </c>
      <c r="D3887" s="518" t="s">
        <v>950</v>
      </c>
      <c r="E3887" s="859">
        <v>21</v>
      </c>
      <c r="F3887" s="859">
        <v>0</v>
      </c>
      <c r="G3887" s="518" t="s">
        <v>122</v>
      </c>
      <c r="H3887" s="518" t="s">
        <v>163</v>
      </c>
      <c r="I3887" s="518">
        <v>306779</v>
      </c>
    </row>
    <row r="3888" spans="1:9" x14ac:dyDescent="0.2">
      <c r="A3888" s="518" t="s">
        <v>349</v>
      </c>
      <c r="B3888" s="518">
        <v>306795</v>
      </c>
      <c r="C3888" s="518" t="s">
        <v>2660</v>
      </c>
      <c r="D3888" s="518" t="s">
        <v>1118</v>
      </c>
      <c r="E3888" s="859">
        <v>20</v>
      </c>
      <c r="F3888" s="859">
        <v>20</v>
      </c>
      <c r="G3888" s="518" t="s">
        <v>122</v>
      </c>
      <c r="H3888" s="518" t="s">
        <v>349</v>
      </c>
      <c r="I3888" s="518">
        <v>306795</v>
      </c>
    </row>
    <row r="3889" spans="1:9" x14ac:dyDescent="0.2">
      <c r="A3889" s="518" t="s">
        <v>163</v>
      </c>
      <c r="B3889" s="518">
        <v>306803</v>
      </c>
      <c r="C3889" s="518" t="s">
        <v>2660</v>
      </c>
      <c r="D3889" s="518" t="s">
        <v>600</v>
      </c>
      <c r="E3889" s="859">
        <v>26</v>
      </c>
      <c r="F3889" s="859">
        <v>0</v>
      </c>
      <c r="G3889" s="518" t="s">
        <v>122</v>
      </c>
      <c r="H3889" s="518" t="s">
        <v>163</v>
      </c>
      <c r="I3889" s="518">
        <v>306803</v>
      </c>
    </row>
    <row r="3890" spans="1:9" x14ac:dyDescent="0.2">
      <c r="A3890" s="518" t="s">
        <v>349</v>
      </c>
      <c r="B3890" s="518">
        <v>306811</v>
      </c>
      <c r="C3890" s="518" t="s">
        <v>2660</v>
      </c>
      <c r="D3890" s="518" t="s">
        <v>933</v>
      </c>
      <c r="E3890" s="859">
        <v>12</v>
      </c>
      <c r="F3890" s="859">
        <v>12</v>
      </c>
      <c r="G3890" s="518" t="s">
        <v>122</v>
      </c>
      <c r="H3890" s="518" t="s">
        <v>349</v>
      </c>
      <c r="I3890" s="518">
        <v>306811</v>
      </c>
    </row>
    <row r="3891" spans="1:9" x14ac:dyDescent="0.2">
      <c r="A3891" s="518" t="s">
        <v>163</v>
      </c>
      <c r="B3891" s="518">
        <v>306837</v>
      </c>
      <c r="C3891" s="518" t="s">
        <v>2660</v>
      </c>
      <c r="D3891" s="518" t="s">
        <v>727</v>
      </c>
      <c r="E3891" s="859">
        <v>22</v>
      </c>
      <c r="F3891" s="859">
        <v>0</v>
      </c>
      <c r="G3891" s="518" t="s">
        <v>122</v>
      </c>
      <c r="H3891" s="518" t="s">
        <v>163</v>
      </c>
      <c r="I3891" s="518">
        <v>791640</v>
      </c>
    </row>
    <row r="3892" spans="1:9" x14ac:dyDescent="0.2">
      <c r="A3892" s="518" t="s">
        <v>349</v>
      </c>
      <c r="B3892" s="518">
        <v>306845</v>
      </c>
      <c r="C3892" s="518" t="s">
        <v>2660</v>
      </c>
      <c r="D3892" s="518" t="s">
        <v>746</v>
      </c>
      <c r="E3892" s="859">
        <v>31</v>
      </c>
      <c r="F3892" s="859">
        <v>23</v>
      </c>
      <c r="G3892" s="518" t="s">
        <v>122</v>
      </c>
      <c r="H3892" s="518" t="s">
        <v>349</v>
      </c>
      <c r="I3892" s="518">
        <v>306845</v>
      </c>
    </row>
    <row r="3893" spans="1:9" x14ac:dyDescent="0.2">
      <c r="A3893" s="518" t="s">
        <v>163</v>
      </c>
      <c r="B3893" s="518">
        <v>306852</v>
      </c>
      <c r="C3893" s="518" t="s">
        <v>2660</v>
      </c>
      <c r="D3893" s="518" t="s">
        <v>429</v>
      </c>
      <c r="E3893" s="859">
        <v>32</v>
      </c>
      <c r="F3893" s="859">
        <v>0</v>
      </c>
      <c r="G3893" s="518" t="s">
        <v>122</v>
      </c>
      <c r="H3893" s="518" t="s">
        <v>163</v>
      </c>
      <c r="I3893" s="518">
        <v>306803</v>
      </c>
    </row>
    <row r="3894" spans="1:9" x14ac:dyDescent="0.2">
      <c r="A3894" s="518" t="s">
        <v>349</v>
      </c>
      <c r="B3894" s="518">
        <v>306860</v>
      </c>
      <c r="C3894" s="518" t="s">
        <v>2660</v>
      </c>
      <c r="D3894" s="518" t="s">
        <v>1359</v>
      </c>
      <c r="E3894" s="859">
        <v>28</v>
      </c>
      <c r="F3894" s="859">
        <v>23</v>
      </c>
      <c r="G3894" s="518" t="s">
        <v>122</v>
      </c>
      <c r="H3894" s="518" t="s">
        <v>349</v>
      </c>
      <c r="I3894" s="518">
        <v>306860</v>
      </c>
    </row>
    <row r="3895" spans="1:9" x14ac:dyDescent="0.2">
      <c r="A3895" s="518" t="s">
        <v>163</v>
      </c>
      <c r="B3895" s="518">
        <v>306878</v>
      </c>
      <c r="C3895" s="518" t="s">
        <v>2660</v>
      </c>
      <c r="D3895" s="518" t="s">
        <v>891</v>
      </c>
      <c r="E3895" s="859">
        <v>32</v>
      </c>
      <c r="F3895" s="859">
        <v>0</v>
      </c>
      <c r="G3895" s="518" t="s">
        <v>122</v>
      </c>
      <c r="H3895" s="518" t="s">
        <v>163</v>
      </c>
      <c r="I3895" s="518">
        <v>306878</v>
      </c>
    </row>
    <row r="3896" spans="1:9" x14ac:dyDescent="0.2">
      <c r="A3896" s="518" t="s">
        <v>349</v>
      </c>
      <c r="B3896" s="518">
        <v>306886</v>
      </c>
      <c r="C3896" s="518" t="s">
        <v>2660</v>
      </c>
      <c r="D3896" s="518" t="s">
        <v>736</v>
      </c>
      <c r="E3896" s="859">
        <v>30</v>
      </c>
      <c r="F3896" s="859">
        <v>26</v>
      </c>
      <c r="G3896" s="518" t="s">
        <v>122</v>
      </c>
      <c r="H3896" s="518" t="s">
        <v>349</v>
      </c>
      <c r="I3896" s="518">
        <v>306886</v>
      </c>
    </row>
    <row r="3897" spans="1:9" x14ac:dyDescent="0.2">
      <c r="A3897" s="518" t="s">
        <v>349</v>
      </c>
      <c r="B3897" s="518">
        <v>306902</v>
      </c>
      <c r="C3897" s="518" t="s">
        <v>2660</v>
      </c>
      <c r="D3897" s="518" t="s">
        <v>776</v>
      </c>
      <c r="E3897" s="859">
        <v>24</v>
      </c>
      <c r="F3897" s="859">
        <v>17</v>
      </c>
      <c r="G3897" s="518" t="s">
        <v>122</v>
      </c>
      <c r="H3897" s="518" t="s">
        <v>349</v>
      </c>
      <c r="I3897" s="518">
        <v>306902</v>
      </c>
    </row>
    <row r="3898" spans="1:9" x14ac:dyDescent="0.2">
      <c r="A3898" s="518" t="s">
        <v>349</v>
      </c>
      <c r="B3898" s="518">
        <v>306928</v>
      </c>
      <c r="C3898" s="518" t="s">
        <v>2660</v>
      </c>
      <c r="D3898" s="518" t="s">
        <v>473</v>
      </c>
      <c r="E3898" s="859">
        <v>25</v>
      </c>
      <c r="F3898" s="859">
        <v>19</v>
      </c>
      <c r="G3898" s="518" t="s">
        <v>122</v>
      </c>
      <c r="H3898" s="518" t="s">
        <v>349</v>
      </c>
      <c r="I3898" s="518">
        <v>306928</v>
      </c>
    </row>
    <row r="3899" spans="1:9" x14ac:dyDescent="0.2">
      <c r="A3899" s="518" t="s">
        <v>349</v>
      </c>
      <c r="B3899" s="518">
        <v>306936</v>
      </c>
      <c r="C3899" s="518" t="s">
        <v>2660</v>
      </c>
      <c r="D3899" s="518" t="s">
        <v>1065</v>
      </c>
      <c r="E3899" s="859">
        <v>34</v>
      </c>
      <c r="F3899" s="859">
        <v>25</v>
      </c>
      <c r="G3899" s="518" t="s">
        <v>122</v>
      </c>
      <c r="H3899" s="518" t="s">
        <v>349</v>
      </c>
      <c r="I3899" s="518">
        <v>306936</v>
      </c>
    </row>
    <row r="3900" spans="1:9" x14ac:dyDescent="0.2">
      <c r="A3900" s="518" t="s">
        <v>349</v>
      </c>
      <c r="B3900" s="518">
        <v>306985</v>
      </c>
      <c r="C3900" s="518" t="s">
        <v>2660</v>
      </c>
      <c r="D3900" s="518" t="s">
        <v>1390</v>
      </c>
      <c r="E3900" s="859">
        <v>21</v>
      </c>
      <c r="F3900" s="859">
        <v>12</v>
      </c>
      <c r="G3900" s="518" t="s">
        <v>122</v>
      </c>
      <c r="H3900" s="518" t="s">
        <v>349</v>
      </c>
      <c r="I3900" s="518">
        <v>306985</v>
      </c>
    </row>
    <row r="3901" spans="1:9" x14ac:dyDescent="0.2">
      <c r="A3901" s="518" t="s">
        <v>349</v>
      </c>
      <c r="B3901" s="518">
        <v>307009</v>
      </c>
      <c r="C3901" s="518" t="s">
        <v>2660</v>
      </c>
      <c r="D3901" s="518" t="s">
        <v>2728</v>
      </c>
      <c r="E3901" s="859">
        <v>28</v>
      </c>
      <c r="F3901" s="859">
        <v>23</v>
      </c>
      <c r="G3901" s="518" t="s">
        <v>122</v>
      </c>
      <c r="H3901" s="518" t="s">
        <v>349</v>
      </c>
      <c r="I3901" s="518">
        <v>307009</v>
      </c>
    </row>
    <row r="3902" spans="1:9" x14ac:dyDescent="0.2">
      <c r="A3902" s="518" t="s">
        <v>349</v>
      </c>
      <c r="B3902" s="518">
        <v>307033</v>
      </c>
      <c r="C3902" s="518" t="s">
        <v>2660</v>
      </c>
      <c r="D3902" s="518" t="s">
        <v>489</v>
      </c>
      <c r="E3902" s="859">
        <v>25</v>
      </c>
      <c r="F3902" s="859">
        <v>19</v>
      </c>
      <c r="G3902" s="518" t="s">
        <v>122</v>
      </c>
      <c r="H3902" s="518" t="s">
        <v>349</v>
      </c>
      <c r="I3902" s="518">
        <v>307033</v>
      </c>
    </row>
    <row r="3903" spans="1:9" x14ac:dyDescent="0.2">
      <c r="A3903" s="518" t="s">
        <v>349</v>
      </c>
      <c r="B3903" s="518">
        <v>307058</v>
      </c>
      <c r="C3903" s="518" t="s">
        <v>2660</v>
      </c>
      <c r="D3903" s="518" t="s">
        <v>737</v>
      </c>
      <c r="E3903" s="859">
        <v>34</v>
      </c>
      <c r="F3903" s="859">
        <v>30</v>
      </c>
      <c r="G3903" s="518" t="s">
        <v>122</v>
      </c>
      <c r="H3903" s="518" t="s">
        <v>349</v>
      </c>
      <c r="I3903" s="518">
        <v>307058</v>
      </c>
    </row>
    <row r="3904" spans="1:9" x14ac:dyDescent="0.2">
      <c r="A3904" s="518" t="s">
        <v>163</v>
      </c>
      <c r="B3904" s="518">
        <v>307066</v>
      </c>
      <c r="C3904" s="518" t="s">
        <v>2660</v>
      </c>
      <c r="D3904" s="518" t="s">
        <v>717</v>
      </c>
      <c r="E3904" s="859">
        <v>30</v>
      </c>
      <c r="F3904" s="859">
        <v>0</v>
      </c>
      <c r="G3904" s="518" t="s">
        <v>122</v>
      </c>
      <c r="H3904" s="518" t="s">
        <v>163</v>
      </c>
      <c r="I3904" s="518">
        <v>307066</v>
      </c>
    </row>
    <row r="3905" spans="1:9" x14ac:dyDescent="0.2">
      <c r="A3905" s="518" t="s">
        <v>163</v>
      </c>
      <c r="B3905" s="518">
        <v>307074</v>
      </c>
      <c r="C3905" s="518" t="s">
        <v>2660</v>
      </c>
      <c r="D3905" s="518" t="s">
        <v>558</v>
      </c>
      <c r="E3905" s="859">
        <v>30</v>
      </c>
      <c r="F3905" s="859">
        <v>0</v>
      </c>
      <c r="G3905" s="518" t="s">
        <v>122</v>
      </c>
      <c r="H3905" s="518" t="s">
        <v>163</v>
      </c>
      <c r="I3905" s="518">
        <v>307074</v>
      </c>
    </row>
    <row r="3906" spans="1:9" x14ac:dyDescent="0.2">
      <c r="A3906" s="518" t="s">
        <v>349</v>
      </c>
      <c r="B3906" s="518">
        <v>307082</v>
      </c>
      <c r="C3906" s="518" t="s">
        <v>2660</v>
      </c>
      <c r="D3906" s="518" t="s">
        <v>1461</v>
      </c>
      <c r="E3906" s="859">
        <v>29</v>
      </c>
      <c r="F3906" s="859">
        <v>16</v>
      </c>
      <c r="G3906" s="518" t="s">
        <v>122</v>
      </c>
      <c r="H3906" s="518" t="s">
        <v>349</v>
      </c>
      <c r="I3906" s="518">
        <v>307082</v>
      </c>
    </row>
    <row r="3907" spans="1:9" x14ac:dyDescent="0.2">
      <c r="A3907" s="518" t="s">
        <v>163</v>
      </c>
      <c r="B3907" s="518">
        <v>307108</v>
      </c>
      <c r="C3907" s="518" t="s">
        <v>2660</v>
      </c>
      <c r="D3907" s="518" t="s">
        <v>815</v>
      </c>
      <c r="E3907" s="859">
        <v>23</v>
      </c>
      <c r="F3907" s="859">
        <v>0</v>
      </c>
      <c r="G3907" s="518" t="s">
        <v>122</v>
      </c>
      <c r="H3907" s="518" t="s">
        <v>163</v>
      </c>
      <c r="I3907" s="518">
        <v>306779</v>
      </c>
    </row>
    <row r="3908" spans="1:9" x14ac:dyDescent="0.2">
      <c r="A3908" s="518" t="s">
        <v>163</v>
      </c>
      <c r="B3908" s="518">
        <v>307140</v>
      </c>
      <c r="C3908" s="518" t="s">
        <v>2660</v>
      </c>
      <c r="D3908" s="518" t="s">
        <v>657</v>
      </c>
      <c r="E3908" s="859">
        <v>34</v>
      </c>
      <c r="F3908" s="859">
        <v>0</v>
      </c>
      <c r="G3908" s="518" t="s">
        <v>122</v>
      </c>
      <c r="H3908" s="518" t="s">
        <v>163</v>
      </c>
      <c r="I3908" s="518">
        <v>307140</v>
      </c>
    </row>
    <row r="3909" spans="1:9" x14ac:dyDescent="0.2">
      <c r="A3909" s="518" t="s">
        <v>349</v>
      </c>
      <c r="B3909" s="518">
        <v>307157</v>
      </c>
      <c r="C3909" s="518" t="s">
        <v>2660</v>
      </c>
      <c r="D3909" s="518" t="s">
        <v>7054</v>
      </c>
      <c r="E3909" s="859">
        <v>23</v>
      </c>
      <c r="F3909" s="859">
        <v>18</v>
      </c>
      <c r="G3909" s="518" t="s">
        <v>122</v>
      </c>
      <c r="H3909" s="518" t="s">
        <v>349</v>
      </c>
      <c r="I3909" s="518">
        <v>307157</v>
      </c>
    </row>
    <row r="3910" spans="1:9" x14ac:dyDescent="0.2">
      <c r="A3910" s="518" t="s">
        <v>182</v>
      </c>
      <c r="B3910" s="518">
        <v>307173</v>
      </c>
      <c r="C3910" s="518" t="s">
        <v>2660</v>
      </c>
      <c r="D3910" s="518" t="s">
        <v>5246</v>
      </c>
      <c r="E3910" s="859">
        <v>32</v>
      </c>
      <c r="F3910" s="859">
        <v>24</v>
      </c>
      <c r="G3910" s="518" t="s">
        <v>122</v>
      </c>
      <c r="H3910" s="518" t="s">
        <v>182</v>
      </c>
      <c r="I3910" s="518">
        <v>307173</v>
      </c>
    </row>
    <row r="3911" spans="1:9" x14ac:dyDescent="0.2">
      <c r="A3911" s="518" t="s">
        <v>182</v>
      </c>
      <c r="B3911" s="518">
        <v>307207</v>
      </c>
      <c r="C3911" s="518" t="s">
        <v>2660</v>
      </c>
      <c r="D3911" s="518" t="s">
        <v>523</v>
      </c>
      <c r="E3911" s="859">
        <v>22</v>
      </c>
      <c r="F3911" s="859">
        <v>15</v>
      </c>
      <c r="G3911" s="518" t="s">
        <v>122</v>
      </c>
      <c r="H3911" s="518" t="s">
        <v>182</v>
      </c>
      <c r="I3911" s="518">
        <v>307207</v>
      </c>
    </row>
    <row r="3912" spans="1:9" x14ac:dyDescent="0.2">
      <c r="A3912" s="518" t="s">
        <v>365</v>
      </c>
      <c r="B3912" s="518">
        <v>307322</v>
      </c>
      <c r="C3912" s="518" t="s">
        <v>2660</v>
      </c>
      <c r="D3912" s="518" t="s">
        <v>4318</v>
      </c>
      <c r="E3912" s="859">
        <v>24</v>
      </c>
      <c r="F3912" s="859">
        <v>17</v>
      </c>
      <c r="G3912" s="518" t="s">
        <v>122</v>
      </c>
      <c r="H3912" s="518" t="s">
        <v>365</v>
      </c>
      <c r="I3912" s="518">
        <v>181693</v>
      </c>
    </row>
    <row r="3913" spans="1:9" x14ac:dyDescent="0.2">
      <c r="A3913" s="518" t="s">
        <v>365</v>
      </c>
      <c r="B3913" s="518">
        <v>307355</v>
      </c>
      <c r="C3913" s="518" t="s">
        <v>2660</v>
      </c>
      <c r="D3913" s="518" t="s">
        <v>5342</v>
      </c>
      <c r="E3913" s="859">
        <v>29</v>
      </c>
      <c r="F3913" s="859">
        <v>26</v>
      </c>
      <c r="G3913" s="518" t="s">
        <v>122</v>
      </c>
      <c r="H3913" s="518" t="s">
        <v>365</v>
      </c>
      <c r="I3913" s="518">
        <v>307355</v>
      </c>
    </row>
    <row r="3914" spans="1:9" x14ac:dyDescent="0.2">
      <c r="A3914" s="518" t="s">
        <v>365</v>
      </c>
      <c r="B3914" s="518">
        <v>307397</v>
      </c>
      <c r="C3914" s="518" t="s">
        <v>2660</v>
      </c>
      <c r="D3914" s="518" t="s">
        <v>3054</v>
      </c>
      <c r="E3914" s="859">
        <v>32</v>
      </c>
      <c r="F3914" s="859">
        <v>32</v>
      </c>
      <c r="G3914" s="518" t="s">
        <v>122</v>
      </c>
      <c r="H3914" s="518" t="s">
        <v>365</v>
      </c>
      <c r="I3914" s="518">
        <v>307397</v>
      </c>
    </row>
    <row r="3915" spans="1:9" x14ac:dyDescent="0.2">
      <c r="A3915" s="518" t="s">
        <v>349</v>
      </c>
      <c r="B3915" s="518">
        <v>307538</v>
      </c>
      <c r="C3915" s="518" t="s">
        <v>2660</v>
      </c>
      <c r="D3915" s="518" t="s">
        <v>799</v>
      </c>
      <c r="E3915" s="859">
        <v>27</v>
      </c>
      <c r="F3915" s="859">
        <v>15</v>
      </c>
      <c r="G3915" s="518" t="s">
        <v>122</v>
      </c>
      <c r="H3915" s="518" t="s">
        <v>349</v>
      </c>
      <c r="I3915" s="518">
        <v>307538</v>
      </c>
    </row>
    <row r="3916" spans="1:9" x14ac:dyDescent="0.2">
      <c r="A3916" s="518" t="s">
        <v>349</v>
      </c>
      <c r="B3916" s="518">
        <v>307553</v>
      </c>
      <c r="C3916" s="518" t="s">
        <v>2660</v>
      </c>
      <c r="D3916" s="518" t="s">
        <v>616</v>
      </c>
      <c r="E3916" s="859">
        <v>20</v>
      </c>
      <c r="F3916" s="859">
        <v>12</v>
      </c>
      <c r="G3916" s="518" t="s">
        <v>122</v>
      </c>
      <c r="H3916" s="518" t="s">
        <v>349</v>
      </c>
      <c r="I3916" s="518">
        <v>307611</v>
      </c>
    </row>
    <row r="3917" spans="1:9" x14ac:dyDescent="0.2">
      <c r="A3917" s="518" t="s">
        <v>349</v>
      </c>
      <c r="B3917" s="518">
        <v>307561</v>
      </c>
      <c r="C3917" s="518" t="s">
        <v>2660</v>
      </c>
      <c r="D3917" s="518" t="s">
        <v>1113</v>
      </c>
      <c r="E3917" s="859">
        <v>20</v>
      </c>
      <c r="F3917" s="859">
        <v>18</v>
      </c>
      <c r="G3917" s="518" t="s">
        <v>122</v>
      </c>
      <c r="H3917" s="518" t="s">
        <v>349</v>
      </c>
      <c r="I3917" s="518">
        <v>307561</v>
      </c>
    </row>
    <row r="3918" spans="1:9" x14ac:dyDescent="0.2">
      <c r="A3918" s="518" t="s">
        <v>349</v>
      </c>
      <c r="B3918" s="518">
        <v>307579</v>
      </c>
      <c r="C3918" s="518" t="s">
        <v>2660</v>
      </c>
      <c r="D3918" s="518" t="s">
        <v>800</v>
      </c>
      <c r="E3918" s="859">
        <v>25</v>
      </c>
      <c r="F3918" s="859">
        <v>20</v>
      </c>
      <c r="G3918" s="518" t="s">
        <v>122</v>
      </c>
      <c r="H3918" s="518" t="s">
        <v>349</v>
      </c>
      <c r="I3918" s="518">
        <v>307579</v>
      </c>
    </row>
    <row r="3919" spans="1:9" x14ac:dyDescent="0.2">
      <c r="A3919" s="518" t="s">
        <v>349</v>
      </c>
      <c r="B3919" s="518">
        <v>307595</v>
      </c>
      <c r="C3919" s="518" t="s">
        <v>2660</v>
      </c>
      <c r="D3919" s="518" t="s">
        <v>1060</v>
      </c>
      <c r="E3919" s="859">
        <v>31</v>
      </c>
      <c r="F3919" s="859">
        <v>28</v>
      </c>
      <c r="G3919" s="518" t="s">
        <v>122</v>
      </c>
      <c r="H3919" s="518" t="s">
        <v>349</v>
      </c>
      <c r="I3919" s="518">
        <v>307595</v>
      </c>
    </row>
    <row r="3920" spans="1:9" x14ac:dyDescent="0.2">
      <c r="A3920" s="518" t="s">
        <v>349</v>
      </c>
      <c r="B3920" s="518">
        <v>307603</v>
      </c>
      <c r="C3920" s="518" t="s">
        <v>2660</v>
      </c>
      <c r="D3920" s="518" t="s">
        <v>683</v>
      </c>
      <c r="E3920" s="859">
        <v>27</v>
      </c>
      <c r="F3920" s="859">
        <v>24</v>
      </c>
      <c r="G3920" s="518" t="s">
        <v>122</v>
      </c>
      <c r="H3920" s="518" t="s">
        <v>349</v>
      </c>
      <c r="I3920" s="518">
        <v>307603</v>
      </c>
    </row>
    <row r="3921" spans="1:9" x14ac:dyDescent="0.2">
      <c r="A3921" s="518" t="s">
        <v>349</v>
      </c>
      <c r="B3921" s="518">
        <v>307611</v>
      </c>
      <c r="C3921" s="518" t="s">
        <v>2660</v>
      </c>
      <c r="D3921" s="518" t="s">
        <v>529</v>
      </c>
      <c r="E3921" s="859">
        <v>13</v>
      </c>
      <c r="F3921" s="859">
        <v>12</v>
      </c>
      <c r="G3921" s="518" t="s">
        <v>122</v>
      </c>
      <c r="H3921" s="518" t="s">
        <v>349</v>
      </c>
      <c r="I3921" s="518">
        <v>307611</v>
      </c>
    </row>
    <row r="3922" spans="1:9" x14ac:dyDescent="0.2">
      <c r="A3922" s="518" t="s">
        <v>349</v>
      </c>
      <c r="B3922" s="518">
        <v>307629</v>
      </c>
      <c r="C3922" s="518" t="s">
        <v>2660</v>
      </c>
      <c r="D3922" s="518" t="s">
        <v>1563</v>
      </c>
      <c r="E3922" s="859">
        <v>22</v>
      </c>
      <c r="F3922" s="859">
        <v>16</v>
      </c>
      <c r="G3922" s="518" t="s">
        <v>122</v>
      </c>
      <c r="H3922" s="518" t="s">
        <v>349</v>
      </c>
      <c r="I3922" s="518">
        <v>307629</v>
      </c>
    </row>
    <row r="3923" spans="1:9" x14ac:dyDescent="0.2">
      <c r="A3923" s="518" t="s">
        <v>217</v>
      </c>
      <c r="B3923" s="518">
        <v>307678</v>
      </c>
      <c r="C3923" s="518" t="s">
        <v>2660</v>
      </c>
      <c r="D3923" s="518" t="s">
        <v>1257</v>
      </c>
      <c r="E3923" s="859">
        <v>28</v>
      </c>
      <c r="F3923" s="859">
        <v>25</v>
      </c>
      <c r="G3923" s="518" t="s">
        <v>122</v>
      </c>
      <c r="H3923" s="518" t="s">
        <v>217</v>
      </c>
      <c r="I3923" s="518">
        <v>307678</v>
      </c>
    </row>
    <row r="3924" spans="1:9" x14ac:dyDescent="0.2">
      <c r="A3924" s="518" t="s">
        <v>349</v>
      </c>
      <c r="B3924" s="518">
        <v>307686</v>
      </c>
      <c r="C3924" s="518" t="s">
        <v>2660</v>
      </c>
      <c r="D3924" s="518" t="s">
        <v>1514</v>
      </c>
      <c r="E3924" s="859">
        <v>20</v>
      </c>
      <c r="F3924" s="859">
        <v>15</v>
      </c>
      <c r="G3924" s="518" t="s">
        <v>122</v>
      </c>
      <c r="H3924" s="518" t="s">
        <v>349</v>
      </c>
      <c r="I3924" s="518">
        <v>307686</v>
      </c>
    </row>
    <row r="3925" spans="1:9" x14ac:dyDescent="0.2">
      <c r="A3925" s="518" t="s">
        <v>349</v>
      </c>
      <c r="B3925" s="518">
        <v>307694</v>
      </c>
      <c r="C3925" s="518" t="s">
        <v>2660</v>
      </c>
      <c r="D3925" s="518" t="s">
        <v>2742</v>
      </c>
      <c r="E3925" s="859">
        <v>24</v>
      </c>
      <c r="F3925" s="859">
        <v>15</v>
      </c>
      <c r="G3925" s="518" t="s">
        <v>122</v>
      </c>
      <c r="H3925" s="518" t="s">
        <v>349</v>
      </c>
      <c r="I3925" s="518">
        <v>307694</v>
      </c>
    </row>
    <row r="3926" spans="1:9" x14ac:dyDescent="0.2">
      <c r="A3926" s="518" t="s">
        <v>349</v>
      </c>
      <c r="B3926" s="518">
        <v>307710</v>
      </c>
      <c r="C3926" s="518" t="s">
        <v>2660</v>
      </c>
      <c r="D3926" s="518" t="s">
        <v>8845</v>
      </c>
      <c r="E3926" s="859">
        <v>19</v>
      </c>
      <c r="F3926" s="859">
        <v>18</v>
      </c>
      <c r="G3926" s="518" t="s">
        <v>122</v>
      </c>
      <c r="H3926" s="518" t="s">
        <v>349</v>
      </c>
      <c r="I3926" s="518">
        <v>307710</v>
      </c>
    </row>
    <row r="3927" spans="1:9" x14ac:dyDescent="0.2">
      <c r="A3927" s="518" t="s">
        <v>349</v>
      </c>
      <c r="B3927" s="518">
        <v>307728</v>
      </c>
      <c r="C3927" s="518" t="s">
        <v>2660</v>
      </c>
      <c r="D3927" s="518" t="s">
        <v>797</v>
      </c>
      <c r="E3927" s="859">
        <v>19</v>
      </c>
      <c r="F3927" s="859">
        <v>19</v>
      </c>
      <c r="G3927" s="518" t="s">
        <v>122</v>
      </c>
      <c r="H3927" s="518" t="s">
        <v>349</v>
      </c>
      <c r="I3927" s="518">
        <v>307728</v>
      </c>
    </row>
    <row r="3928" spans="1:9" x14ac:dyDescent="0.2">
      <c r="A3928" s="518" t="s">
        <v>349</v>
      </c>
      <c r="B3928" s="518">
        <v>307744</v>
      </c>
      <c r="C3928" s="518" t="s">
        <v>2660</v>
      </c>
      <c r="D3928" s="518" t="s">
        <v>679</v>
      </c>
      <c r="E3928" s="859">
        <v>12</v>
      </c>
      <c r="F3928" s="859">
        <v>6</v>
      </c>
      <c r="G3928" s="518" t="s">
        <v>122</v>
      </c>
      <c r="H3928" s="518" t="s">
        <v>349</v>
      </c>
      <c r="I3928" s="518">
        <v>649459</v>
      </c>
    </row>
    <row r="3929" spans="1:9" x14ac:dyDescent="0.2">
      <c r="A3929" s="518" t="s">
        <v>349</v>
      </c>
      <c r="B3929" s="518">
        <v>307777</v>
      </c>
      <c r="C3929" s="518" t="s">
        <v>2660</v>
      </c>
      <c r="D3929" s="518" t="s">
        <v>856</v>
      </c>
      <c r="E3929" s="859">
        <v>24</v>
      </c>
      <c r="F3929" s="859">
        <v>20</v>
      </c>
      <c r="G3929" s="518" t="s">
        <v>122</v>
      </c>
      <c r="H3929" s="518" t="s">
        <v>349</v>
      </c>
      <c r="I3929" s="518">
        <v>307777</v>
      </c>
    </row>
    <row r="3930" spans="1:9" x14ac:dyDescent="0.2">
      <c r="A3930" s="518" t="s">
        <v>349</v>
      </c>
      <c r="B3930" s="518">
        <v>307801</v>
      </c>
      <c r="C3930" s="518" t="s">
        <v>2660</v>
      </c>
      <c r="D3930" s="518" t="s">
        <v>5655</v>
      </c>
      <c r="E3930" s="859">
        <v>33</v>
      </c>
      <c r="F3930" s="859">
        <v>28</v>
      </c>
      <c r="G3930" s="518" t="s">
        <v>122</v>
      </c>
      <c r="H3930" s="518" t="s">
        <v>349</v>
      </c>
      <c r="I3930" s="518">
        <v>307801</v>
      </c>
    </row>
    <row r="3931" spans="1:9" x14ac:dyDescent="0.2">
      <c r="A3931" s="518" t="s">
        <v>8494</v>
      </c>
      <c r="B3931" s="518">
        <v>307843</v>
      </c>
      <c r="C3931" s="518" t="s">
        <v>2660</v>
      </c>
      <c r="D3931" s="518" t="s">
        <v>886</v>
      </c>
      <c r="E3931" s="859">
        <v>34</v>
      </c>
      <c r="F3931" s="859">
        <v>34</v>
      </c>
      <c r="G3931" s="518" t="s">
        <v>122</v>
      </c>
      <c r="H3931" s="518" t="s">
        <v>8494</v>
      </c>
      <c r="I3931" s="518">
        <v>307843</v>
      </c>
    </row>
    <row r="3932" spans="1:9" x14ac:dyDescent="0.2">
      <c r="A3932" s="518" t="s">
        <v>8494</v>
      </c>
      <c r="B3932" s="518">
        <v>307868</v>
      </c>
      <c r="C3932" s="518" t="s">
        <v>2660</v>
      </c>
      <c r="D3932" s="518" t="s">
        <v>797</v>
      </c>
      <c r="E3932" s="859">
        <v>30</v>
      </c>
      <c r="F3932" s="859">
        <v>30</v>
      </c>
      <c r="G3932" s="518" t="s">
        <v>122</v>
      </c>
      <c r="H3932" s="518" t="s">
        <v>8494</v>
      </c>
      <c r="I3932" s="518">
        <v>307868</v>
      </c>
    </row>
    <row r="3933" spans="1:9" x14ac:dyDescent="0.2">
      <c r="A3933" s="518" t="s">
        <v>8494</v>
      </c>
      <c r="B3933" s="518">
        <v>307884</v>
      </c>
      <c r="C3933" s="518" t="s">
        <v>2660</v>
      </c>
      <c r="D3933" s="518" t="s">
        <v>5656</v>
      </c>
      <c r="E3933" s="859">
        <v>31</v>
      </c>
      <c r="F3933" s="859">
        <v>31</v>
      </c>
      <c r="G3933" s="518" t="s">
        <v>122</v>
      </c>
      <c r="H3933" s="518" t="s">
        <v>8494</v>
      </c>
      <c r="I3933" s="518">
        <v>307884</v>
      </c>
    </row>
    <row r="3934" spans="1:9" x14ac:dyDescent="0.2">
      <c r="A3934" s="518" t="s">
        <v>8494</v>
      </c>
      <c r="B3934" s="518">
        <v>307892</v>
      </c>
      <c r="C3934" s="518" t="s">
        <v>2660</v>
      </c>
      <c r="D3934" s="518" t="s">
        <v>1082</v>
      </c>
      <c r="E3934" s="859">
        <v>27</v>
      </c>
      <c r="F3934" s="859">
        <v>26</v>
      </c>
      <c r="G3934" s="518" t="s">
        <v>122</v>
      </c>
      <c r="H3934" s="518" t="s">
        <v>8494</v>
      </c>
      <c r="I3934" s="518">
        <v>307892</v>
      </c>
    </row>
    <row r="3935" spans="1:9" x14ac:dyDescent="0.2">
      <c r="A3935" s="518" t="s">
        <v>8494</v>
      </c>
      <c r="B3935" s="518">
        <v>307900</v>
      </c>
      <c r="C3935" s="518" t="s">
        <v>2660</v>
      </c>
      <c r="D3935" s="518" t="s">
        <v>855</v>
      </c>
      <c r="E3935" s="859">
        <v>33</v>
      </c>
      <c r="F3935" s="859">
        <v>32</v>
      </c>
      <c r="G3935" s="518" t="s">
        <v>122</v>
      </c>
      <c r="H3935" s="518" t="s">
        <v>8494</v>
      </c>
      <c r="I3935" s="518">
        <v>307900</v>
      </c>
    </row>
    <row r="3936" spans="1:9" x14ac:dyDescent="0.2">
      <c r="A3936" s="518" t="s">
        <v>8494</v>
      </c>
      <c r="B3936" s="518">
        <v>307918</v>
      </c>
      <c r="C3936" s="518" t="s">
        <v>2660</v>
      </c>
      <c r="D3936" s="518" t="s">
        <v>1098</v>
      </c>
      <c r="E3936" s="859">
        <v>19</v>
      </c>
      <c r="F3936" s="859">
        <v>19</v>
      </c>
      <c r="G3936" s="518" t="s">
        <v>122</v>
      </c>
      <c r="H3936" s="518" t="s">
        <v>8494</v>
      </c>
      <c r="I3936" s="518">
        <v>307918</v>
      </c>
    </row>
    <row r="3937" spans="1:9" x14ac:dyDescent="0.2">
      <c r="A3937" s="518" t="s">
        <v>8494</v>
      </c>
      <c r="B3937" s="518">
        <v>307926</v>
      </c>
      <c r="C3937" s="518" t="s">
        <v>2660</v>
      </c>
      <c r="D3937" s="518" t="s">
        <v>1955</v>
      </c>
      <c r="E3937" s="859">
        <v>31</v>
      </c>
      <c r="F3937" s="859">
        <v>31</v>
      </c>
      <c r="G3937" s="518" t="s">
        <v>122</v>
      </c>
      <c r="H3937" s="518" t="s">
        <v>8494</v>
      </c>
      <c r="I3937" s="518">
        <v>307926</v>
      </c>
    </row>
    <row r="3938" spans="1:9" x14ac:dyDescent="0.2">
      <c r="A3938" s="518" t="s">
        <v>8494</v>
      </c>
      <c r="B3938" s="518">
        <v>307975</v>
      </c>
      <c r="C3938" s="518" t="s">
        <v>2660</v>
      </c>
      <c r="D3938" s="518" t="s">
        <v>728</v>
      </c>
      <c r="E3938" s="859">
        <v>32</v>
      </c>
      <c r="F3938" s="859">
        <v>26</v>
      </c>
      <c r="G3938" s="518" t="s">
        <v>122</v>
      </c>
      <c r="H3938" s="518" t="s">
        <v>8494</v>
      </c>
      <c r="I3938" s="518">
        <v>307975</v>
      </c>
    </row>
    <row r="3939" spans="1:9" x14ac:dyDescent="0.2">
      <c r="A3939" s="518" t="s">
        <v>217</v>
      </c>
      <c r="B3939" s="518">
        <v>307983</v>
      </c>
      <c r="C3939" s="518" t="s">
        <v>2660</v>
      </c>
      <c r="D3939" s="518" t="s">
        <v>728</v>
      </c>
      <c r="E3939" s="859">
        <v>35</v>
      </c>
      <c r="F3939" s="859">
        <v>35</v>
      </c>
      <c r="G3939" s="518" t="s">
        <v>122</v>
      </c>
      <c r="H3939" s="518" t="s">
        <v>217</v>
      </c>
      <c r="I3939" s="518">
        <v>307983</v>
      </c>
    </row>
    <row r="3940" spans="1:9" x14ac:dyDescent="0.2">
      <c r="A3940" s="518" t="s">
        <v>217</v>
      </c>
      <c r="B3940" s="518">
        <v>307991</v>
      </c>
      <c r="C3940" s="518" t="s">
        <v>2660</v>
      </c>
      <c r="D3940" s="518" t="s">
        <v>614</v>
      </c>
      <c r="E3940" s="859">
        <v>29</v>
      </c>
      <c r="F3940" s="859">
        <v>29</v>
      </c>
      <c r="G3940" s="518" t="s">
        <v>122</v>
      </c>
      <c r="H3940" s="518" t="s">
        <v>217</v>
      </c>
      <c r="I3940" s="518">
        <v>307991</v>
      </c>
    </row>
    <row r="3941" spans="1:9" x14ac:dyDescent="0.2">
      <c r="A3941" s="518" t="s">
        <v>150</v>
      </c>
      <c r="B3941" s="518">
        <v>308015</v>
      </c>
      <c r="C3941" s="518" t="s">
        <v>2660</v>
      </c>
      <c r="D3941" s="518" t="s">
        <v>728</v>
      </c>
      <c r="E3941" s="859">
        <v>19</v>
      </c>
      <c r="F3941" s="859">
        <v>6</v>
      </c>
      <c r="G3941" s="518" t="s">
        <v>122</v>
      </c>
      <c r="H3941" s="518" t="s">
        <v>150</v>
      </c>
      <c r="I3941" s="518">
        <v>308015</v>
      </c>
    </row>
    <row r="3942" spans="1:9" x14ac:dyDescent="0.2">
      <c r="A3942" s="518" t="s">
        <v>217</v>
      </c>
      <c r="B3942" s="518">
        <v>308023</v>
      </c>
      <c r="C3942" s="518" t="s">
        <v>2660</v>
      </c>
      <c r="D3942" s="518" t="s">
        <v>822</v>
      </c>
      <c r="E3942" s="859">
        <v>23</v>
      </c>
      <c r="F3942" s="859">
        <v>15</v>
      </c>
      <c r="G3942" s="518" t="s">
        <v>122</v>
      </c>
      <c r="H3942" s="518" t="s">
        <v>217</v>
      </c>
      <c r="I3942" s="518">
        <v>320655</v>
      </c>
    </row>
    <row r="3943" spans="1:9" x14ac:dyDescent="0.2">
      <c r="A3943" s="518" t="s">
        <v>217</v>
      </c>
      <c r="B3943" s="518">
        <v>308064</v>
      </c>
      <c r="C3943" s="518" t="s">
        <v>2660</v>
      </c>
      <c r="D3943" s="518" t="s">
        <v>872</v>
      </c>
      <c r="E3943" s="859">
        <v>30</v>
      </c>
      <c r="F3943" s="859">
        <v>29</v>
      </c>
      <c r="G3943" s="518" t="s">
        <v>122</v>
      </c>
      <c r="H3943" s="518" t="s">
        <v>217</v>
      </c>
      <c r="I3943" s="518">
        <v>308064</v>
      </c>
    </row>
    <row r="3944" spans="1:9" x14ac:dyDescent="0.2">
      <c r="A3944" s="518" t="s">
        <v>150</v>
      </c>
      <c r="B3944" s="518">
        <v>308072</v>
      </c>
      <c r="C3944" s="518" t="s">
        <v>2660</v>
      </c>
      <c r="D3944" s="518" t="s">
        <v>718</v>
      </c>
      <c r="E3944" s="859">
        <v>18</v>
      </c>
      <c r="F3944" s="859">
        <v>16</v>
      </c>
      <c r="G3944" s="518" t="s">
        <v>122</v>
      </c>
      <c r="H3944" s="518" t="s">
        <v>150</v>
      </c>
      <c r="I3944" s="518">
        <v>308072</v>
      </c>
    </row>
    <row r="3945" spans="1:9" x14ac:dyDescent="0.2">
      <c r="A3945" s="518" t="s">
        <v>217</v>
      </c>
      <c r="B3945" s="518">
        <v>308080</v>
      </c>
      <c r="C3945" s="518" t="s">
        <v>2660</v>
      </c>
      <c r="D3945" s="518" t="s">
        <v>1163</v>
      </c>
      <c r="E3945" s="859">
        <v>33</v>
      </c>
      <c r="F3945" s="859">
        <v>31</v>
      </c>
      <c r="G3945" s="518" t="s">
        <v>122</v>
      </c>
      <c r="H3945" s="518" t="s">
        <v>217</v>
      </c>
      <c r="I3945" s="518">
        <v>308080</v>
      </c>
    </row>
    <row r="3946" spans="1:9" x14ac:dyDescent="0.2">
      <c r="A3946" s="518" t="s">
        <v>150</v>
      </c>
      <c r="B3946" s="518">
        <v>308098</v>
      </c>
      <c r="C3946" s="518" t="s">
        <v>2660</v>
      </c>
      <c r="D3946" s="518" t="s">
        <v>822</v>
      </c>
      <c r="E3946" s="859">
        <v>34</v>
      </c>
      <c r="F3946" s="859">
        <v>23</v>
      </c>
      <c r="G3946" s="518" t="s">
        <v>122</v>
      </c>
      <c r="H3946" s="518" t="s">
        <v>150</v>
      </c>
      <c r="I3946" s="518">
        <v>308098</v>
      </c>
    </row>
    <row r="3947" spans="1:9" x14ac:dyDescent="0.2">
      <c r="A3947" s="518" t="s">
        <v>150</v>
      </c>
      <c r="B3947" s="518">
        <v>308114</v>
      </c>
      <c r="C3947" s="518" t="s">
        <v>2660</v>
      </c>
      <c r="D3947" s="518" t="s">
        <v>1543</v>
      </c>
      <c r="E3947" s="859">
        <v>25</v>
      </c>
      <c r="F3947" s="859">
        <v>19</v>
      </c>
      <c r="G3947" s="518" t="s">
        <v>122</v>
      </c>
      <c r="H3947" s="518" t="s">
        <v>150</v>
      </c>
      <c r="I3947" s="518">
        <v>308114</v>
      </c>
    </row>
    <row r="3948" spans="1:9" x14ac:dyDescent="0.2">
      <c r="A3948" s="518" t="s">
        <v>150</v>
      </c>
      <c r="B3948" s="518">
        <v>308130</v>
      </c>
      <c r="C3948" s="518" t="s">
        <v>2660</v>
      </c>
      <c r="D3948" s="518" t="s">
        <v>324</v>
      </c>
      <c r="E3948" s="859">
        <v>30</v>
      </c>
      <c r="F3948" s="859">
        <v>22</v>
      </c>
      <c r="G3948" s="518" t="s">
        <v>122</v>
      </c>
      <c r="H3948" s="518" t="s">
        <v>150</v>
      </c>
      <c r="I3948" s="518">
        <v>308130</v>
      </c>
    </row>
    <row r="3949" spans="1:9" x14ac:dyDescent="0.2">
      <c r="A3949" s="518" t="s">
        <v>217</v>
      </c>
      <c r="B3949" s="518">
        <v>308148</v>
      </c>
      <c r="C3949" s="518" t="s">
        <v>2660</v>
      </c>
      <c r="D3949" s="518" t="s">
        <v>726</v>
      </c>
      <c r="E3949" s="859">
        <v>32</v>
      </c>
      <c r="F3949" s="859">
        <v>32</v>
      </c>
      <c r="G3949" s="518" t="s">
        <v>122</v>
      </c>
      <c r="H3949" s="518" t="s">
        <v>217</v>
      </c>
      <c r="I3949" s="518">
        <v>308148</v>
      </c>
    </row>
    <row r="3950" spans="1:9" x14ac:dyDescent="0.2">
      <c r="A3950" s="518" t="s">
        <v>217</v>
      </c>
      <c r="B3950" s="518">
        <v>308171</v>
      </c>
      <c r="C3950" s="518" t="s">
        <v>2660</v>
      </c>
      <c r="D3950" s="518" t="s">
        <v>718</v>
      </c>
      <c r="E3950" s="859">
        <v>33</v>
      </c>
      <c r="F3950" s="859">
        <v>29</v>
      </c>
      <c r="G3950" s="518" t="s">
        <v>122</v>
      </c>
      <c r="H3950" s="518" t="s">
        <v>217</v>
      </c>
      <c r="I3950" s="518">
        <v>308171</v>
      </c>
    </row>
    <row r="3951" spans="1:9" x14ac:dyDescent="0.2">
      <c r="A3951" s="518" t="s">
        <v>350</v>
      </c>
      <c r="B3951" s="518">
        <v>308189</v>
      </c>
      <c r="C3951" s="518" t="s">
        <v>2660</v>
      </c>
      <c r="D3951" s="518" t="s">
        <v>769</v>
      </c>
      <c r="E3951" s="859">
        <v>25</v>
      </c>
      <c r="F3951" s="859">
        <v>0</v>
      </c>
      <c r="G3951" s="518" t="s">
        <v>122</v>
      </c>
      <c r="H3951" s="518" t="s">
        <v>350</v>
      </c>
      <c r="I3951" s="518">
        <v>158824</v>
      </c>
    </row>
    <row r="3952" spans="1:9" x14ac:dyDescent="0.2">
      <c r="A3952" s="518" t="s">
        <v>350</v>
      </c>
      <c r="B3952" s="518">
        <v>308221</v>
      </c>
      <c r="C3952" s="518" t="s">
        <v>2660</v>
      </c>
      <c r="D3952" s="518" t="s">
        <v>800</v>
      </c>
      <c r="E3952" s="859">
        <v>23</v>
      </c>
      <c r="F3952" s="859">
        <v>0</v>
      </c>
      <c r="G3952" s="518" t="s">
        <v>122</v>
      </c>
      <c r="H3952" s="518" t="s">
        <v>350</v>
      </c>
      <c r="I3952" s="518">
        <v>308221</v>
      </c>
    </row>
    <row r="3953" spans="1:9" x14ac:dyDescent="0.2">
      <c r="A3953" s="518" t="s">
        <v>350</v>
      </c>
      <c r="B3953" s="518">
        <v>308247</v>
      </c>
      <c r="C3953" s="518" t="s">
        <v>2660</v>
      </c>
      <c r="D3953" s="518" t="s">
        <v>697</v>
      </c>
      <c r="E3953" s="859">
        <v>31</v>
      </c>
      <c r="F3953" s="859">
        <v>0</v>
      </c>
      <c r="G3953" s="518" t="s">
        <v>122</v>
      </c>
      <c r="H3953" s="518" t="s">
        <v>350</v>
      </c>
      <c r="I3953" s="518">
        <v>308247</v>
      </c>
    </row>
    <row r="3954" spans="1:9" x14ac:dyDescent="0.2">
      <c r="A3954" s="518" t="s">
        <v>217</v>
      </c>
      <c r="B3954" s="518">
        <v>308262</v>
      </c>
      <c r="C3954" s="518" t="s">
        <v>2660</v>
      </c>
      <c r="D3954" s="518" t="s">
        <v>1316</v>
      </c>
      <c r="E3954" s="859">
        <v>17</v>
      </c>
      <c r="F3954" s="859">
        <v>17</v>
      </c>
      <c r="G3954" s="518" t="s">
        <v>122</v>
      </c>
      <c r="H3954" s="518" t="s">
        <v>217</v>
      </c>
      <c r="I3954" s="518">
        <v>308262</v>
      </c>
    </row>
    <row r="3955" spans="1:9" x14ac:dyDescent="0.2">
      <c r="A3955" s="518" t="s">
        <v>352</v>
      </c>
      <c r="B3955" s="518">
        <v>308296</v>
      </c>
      <c r="C3955" s="518" t="s">
        <v>2660</v>
      </c>
      <c r="D3955" s="518" t="s">
        <v>610</v>
      </c>
      <c r="E3955" s="859">
        <v>31</v>
      </c>
      <c r="F3955" s="859">
        <v>10</v>
      </c>
      <c r="G3955" s="518" t="s">
        <v>122</v>
      </c>
      <c r="H3955" s="518" t="s">
        <v>352</v>
      </c>
      <c r="I3955" s="518">
        <v>308296</v>
      </c>
    </row>
    <row r="3956" spans="1:9" x14ac:dyDescent="0.2">
      <c r="A3956" s="518" t="s">
        <v>217</v>
      </c>
      <c r="B3956" s="518">
        <v>308304</v>
      </c>
      <c r="C3956" s="518" t="s">
        <v>2660</v>
      </c>
      <c r="D3956" s="518" t="s">
        <v>627</v>
      </c>
      <c r="E3956" s="859">
        <v>27</v>
      </c>
      <c r="F3956" s="859">
        <v>27</v>
      </c>
      <c r="G3956" s="518" t="s">
        <v>122</v>
      </c>
      <c r="H3956" s="518" t="s">
        <v>217</v>
      </c>
      <c r="I3956" s="518">
        <v>308304</v>
      </c>
    </row>
    <row r="3957" spans="1:9" x14ac:dyDescent="0.2">
      <c r="A3957" s="518" t="s">
        <v>217</v>
      </c>
      <c r="B3957" s="518">
        <v>308320</v>
      </c>
      <c r="C3957" s="518" t="s">
        <v>2660</v>
      </c>
      <c r="D3957" s="518" t="s">
        <v>830</v>
      </c>
      <c r="E3957" s="859">
        <v>28</v>
      </c>
      <c r="F3957" s="859">
        <v>28</v>
      </c>
      <c r="G3957" s="518" t="s">
        <v>122</v>
      </c>
      <c r="H3957" s="518" t="s">
        <v>217</v>
      </c>
      <c r="I3957" s="518">
        <v>308320</v>
      </c>
    </row>
    <row r="3958" spans="1:9" x14ac:dyDescent="0.2">
      <c r="A3958" s="518" t="s">
        <v>217</v>
      </c>
      <c r="B3958" s="518">
        <v>308379</v>
      </c>
      <c r="C3958" s="518" t="s">
        <v>2660</v>
      </c>
      <c r="D3958" s="518" t="s">
        <v>429</v>
      </c>
      <c r="E3958" s="859">
        <v>25</v>
      </c>
      <c r="F3958" s="859">
        <v>25</v>
      </c>
      <c r="G3958" s="518" t="s">
        <v>122</v>
      </c>
      <c r="H3958" s="518" t="s">
        <v>217</v>
      </c>
      <c r="I3958" s="518">
        <v>308379</v>
      </c>
    </row>
    <row r="3959" spans="1:9" x14ac:dyDescent="0.2">
      <c r="A3959" s="518" t="s">
        <v>217</v>
      </c>
      <c r="B3959" s="518">
        <v>308387</v>
      </c>
      <c r="C3959" s="518" t="s">
        <v>2660</v>
      </c>
      <c r="D3959" s="518" t="s">
        <v>697</v>
      </c>
      <c r="E3959" s="859">
        <v>30</v>
      </c>
      <c r="F3959" s="859">
        <v>30</v>
      </c>
      <c r="G3959" s="518" t="s">
        <v>122</v>
      </c>
      <c r="H3959" s="518" t="s">
        <v>217</v>
      </c>
      <c r="I3959" s="518">
        <v>308387</v>
      </c>
    </row>
    <row r="3960" spans="1:9" x14ac:dyDescent="0.2">
      <c r="A3960" s="518" t="s">
        <v>217</v>
      </c>
      <c r="B3960" s="518">
        <v>308395</v>
      </c>
      <c r="C3960" s="518" t="s">
        <v>2660</v>
      </c>
      <c r="D3960" s="518" t="s">
        <v>459</v>
      </c>
      <c r="E3960" s="859">
        <v>33</v>
      </c>
      <c r="F3960" s="859">
        <v>33</v>
      </c>
      <c r="G3960" s="518" t="s">
        <v>122</v>
      </c>
      <c r="H3960" s="518" t="s">
        <v>217</v>
      </c>
      <c r="I3960" s="518">
        <v>308395</v>
      </c>
    </row>
    <row r="3961" spans="1:9" x14ac:dyDescent="0.2">
      <c r="A3961" s="518" t="s">
        <v>217</v>
      </c>
      <c r="B3961" s="518">
        <v>308403</v>
      </c>
      <c r="C3961" s="518" t="s">
        <v>2660</v>
      </c>
      <c r="D3961" s="518" t="s">
        <v>678</v>
      </c>
      <c r="E3961" s="859">
        <v>24</v>
      </c>
      <c r="F3961" s="859">
        <v>24</v>
      </c>
      <c r="G3961" s="518" t="s">
        <v>122</v>
      </c>
      <c r="H3961" s="518" t="s">
        <v>217</v>
      </c>
      <c r="I3961" s="518">
        <v>308403</v>
      </c>
    </row>
    <row r="3962" spans="1:9" x14ac:dyDescent="0.2">
      <c r="A3962" s="518" t="s">
        <v>217</v>
      </c>
      <c r="B3962" s="518">
        <v>308437</v>
      </c>
      <c r="C3962" s="518" t="s">
        <v>2660</v>
      </c>
      <c r="D3962" s="518" t="s">
        <v>527</v>
      </c>
      <c r="E3962" s="859">
        <v>33</v>
      </c>
      <c r="F3962" s="859">
        <v>32</v>
      </c>
      <c r="G3962" s="518" t="s">
        <v>122</v>
      </c>
      <c r="H3962" s="518" t="s">
        <v>217</v>
      </c>
      <c r="I3962" s="518">
        <v>308437</v>
      </c>
    </row>
    <row r="3963" spans="1:9" x14ac:dyDescent="0.2">
      <c r="A3963" s="518" t="s">
        <v>217</v>
      </c>
      <c r="B3963" s="518">
        <v>308445</v>
      </c>
      <c r="C3963" s="518" t="s">
        <v>2660</v>
      </c>
      <c r="D3963" s="518" t="s">
        <v>680</v>
      </c>
      <c r="E3963" s="859">
        <v>31</v>
      </c>
      <c r="F3963" s="859">
        <v>31</v>
      </c>
      <c r="G3963" s="518" t="s">
        <v>122</v>
      </c>
      <c r="H3963" s="518" t="s">
        <v>217</v>
      </c>
      <c r="I3963" s="518">
        <v>308445</v>
      </c>
    </row>
    <row r="3964" spans="1:9" x14ac:dyDescent="0.2">
      <c r="A3964" s="518" t="s">
        <v>217</v>
      </c>
      <c r="B3964" s="518">
        <v>308452</v>
      </c>
      <c r="C3964" s="518" t="s">
        <v>2660</v>
      </c>
      <c r="D3964" s="518" t="s">
        <v>709</v>
      </c>
      <c r="E3964" s="859">
        <v>30</v>
      </c>
      <c r="F3964" s="859">
        <v>29</v>
      </c>
      <c r="G3964" s="518" t="s">
        <v>122</v>
      </c>
      <c r="H3964" s="518" t="s">
        <v>217</v>
      </c>
      <c r="I3964" s="518">
        <v>308452</v>
      </c>
    </row>
    <row r="3965" spans="1:9" x14ac:dyDescent="0.2">
      <c r="A3965" s="518" t="s">
        <v>316</v>
      </c>
      <c r="B3965" s="518">
        <v>308460</v>
      </c>
      <c r="C3965" s="518" t="s">
        <v>2660</v>
      </c>
      <c r="D3965" s="518" t="s">
        <v>3044</v>
      </c>
      <c r="E3965" s="859">
        <v>30</v>
      </c>
      <c r="F3965" s="859">
        <v>28</v>
      </c>
      <c r="G3965" s="518" t="s">
        <v>122</v>
      </c>
      <c r="H3965" s="518" t="s">
        <v>316</v>
      </c>
      <c r="I3965" s="518">
        <v>308460</v>
      </c>
    </row>
    <row r="3966" spans="1:9" x14ac:dyDescent="0.2">
      <c r="A3966" s="518" t="s">
        <v>316</v>
      </c>
      <c r="B3966" s="518">
        <v>308486</v>
      </c>
      <c r="C3966" s="518" t="s">
        <v>2660</v>
      </c>
      <c r="D3966" s="518" t="s">
        <v>447</v>
      </c>
      <c r="E3966" s="859">
        <v>30</v>
      </c>
      <c r="F3966" s="859">
        <v>28</v>
      </c>
      <c r="G3966" s="518" t="s">
        <v>122</v>
      </c>
      <c r="H3966" s="518" t="s">
        <v>316</v>
      </c>
      <c r="I3966" s="518">
        <v>308486</v>
      </c>
    </row>
    <row r="3967" spans="1:9" x14ac:dyDescent="0.2">
      <c r="A3967" s="518" t="s">
        <v>217</v>
      </c>
      <c r="B3967" s="518">
        <v>308494</v>
      </c>
      <c r="C3967" s="518" t="s">
        <v>2660</v>
      </c>
      <c r="D3967" s="518" t="s">
        <v>5347</v>
      </c>
      <c r="E3967" s="859">
        <v>35</v>
      </c>
      <c r="F3967" s="859">
        <v>34</v>
      </c>
      <c r="G3967" s="518" t="s">
        <v>122</v>
      </c>
      <c r="H3967" s="518" t="s">
        <v>217</v>
      </c>
      <c r="I3967" s="518">
        <v>308494</v>
      </c>
    </row>
    <row r="3968" spans="1:9" x14ac:dyDescent="0.2">
      <c r="A3968" s="518" t="s">
        <v>336</v>
      </c>
      <c r="B3968" s="518">
        <v>308544</v>
      </c>
      <c r="C3968" s="518" t="s">
        <v>2660</v>
      </c>
      <c r="D3968" s="518" t="s">
        <v>728</v>
      </c>
      <c r="E3968" s="859">
        <v>32</v>
      </c>
      <c r="F3968" s="859">
        <v>32</v>
      </c>
      <c r="G3968" s="518" t="s">
        <v>122</v>
      </c>
      <c r="H3968" s="518" t="s">
        <v>336</v>
      </c>
      <c r="I3968" s="518">
        <v>308544</v>
      </c>
    </row>
    <row r="3969" spans="1:9" x14ac:dyDescent="0.2">
      <c r="A3969" s="518" t="s">
        <v>316</v>
      </c>
      <c r="B3969" s="518">
        <v>308585</v>
      </c>
      <c r="C3969" s="518" t="s">
        <v>2660</v>
      </c>
      <c r="D3969" s="518" t="s">
        <v>943</v>
      </c>
      <c r="E3969" s="859">
        <v>15</v>
      </c>
      <c r="F3969" s="859">
        <v>14</v>
      </c>
      <c r="G3969" s="518" t="s">
        <v>122</v>
      </c>
      <c r="H3969" s="518" t="s">
        <v>316</v>
      </c>
      <c r="I3969" s="518">
        <v>308585</v>
      </c>
    </row>
    <row r="3970" spans="1:9" x14ac:dyDescent="0.2">
      <c r="A3970" s="518" t="s">
        <v>316</v>
      </c>
      <c r="B3970" s="518">
        <v>308601</v>
      </c>
      <c r="C3970" s="518" t="s">
        <v>2660</v>
      </c>
      <c r="D3970" s="518" t="s">
        <v>6753</v>
      </c>
      <c r="E3970" s="859">
        <v>33</v>
      </c>
      <c r="F3970" s="859">
        <v>33</v>
      </c>
      <c r="G3970" s="518" t="s">
        <v>122</v>
      </c>
      <c r="H3970" s="518" t="s">
        <v>316</v>
      </c>
      <c r="I3970" s="518">
        <v>308601</v>
      </c>
    </row>
    <row r="3971" spans="1:9" x14ac:dyDescent="0.2">
      <c r="A3971" s="518" t="s">
        <v>316</v>
      </c>
      <c r="B3971" s="518">
        <v>308627</v>
      </c>
      <c r="C3971" s="518" t="s">
        <v>2660</v>
      </c>
      <c r="D3971" s="518" t="s">
        <v>6754</v>
      </c>
      <c r="E3971" s="859">
        <v>32</v>
      </c>
      <c r="F3971" s="859">
        <v>32</v>
      </c>
      <c r="G3971" s="518" t="s">
        <v>122</v>
      </c>
      <c r="H3971" s="518" t="s">
        <v>316</v>
      </c>
      <c r="I3971" s="518">
        <v>308627</v>
      </c>
    </row>
    <row r="3972" spans="1:9" x14ac:dyDescent="0.2">
      <c r="A3972" s="518" t="s">
        <v>316</v>
      </c>
      <c r="B3972" s="518">
        <v>308635</v>
      </c>
      <c r="C3972" s="518" t="s">
        <v>2660</v>
      </c>
      <c r="D3972" s="518" t="s">
        <v>6755</v>
      </c>
      <c r="E3972" s="859">
        <v>26</v>
      </c>
      <c r="F3972" s="859">
        <v>26</v>
      </c>
      <c r="G3972" s="518" t="s">
        <v>122</v>
      </c>
      <c r="H3972" s="518" t="s">
        <v>316</v>
      </c>
      <c r="I3972" s="518">
        <v>308635</v>
      </c>
    </row>
    <row r="3973" spans="1:9" x14ac:dyDescent="0.2">
      <c r="A3973" s="518" t="s">
        <v>157</v>
      </c>
      <c r="B3973" s="518">
        <v>308643</v>
      </c>
      <c r="C3973" s="518" t="s">
        <v>2660</v>
      </c>
      <c r="D3973" s="518" t="s">
        <v>728</v>
      </c>
      <c r="E3973" s="859">
        <v>26</v>
      </c>
      <c r="F3973" s="859">
        <v>0</v>
      </c>
      <c r="G3973" s="518" t="s">
        <v>122</v>
      </c>
      <c r="H3973" s="518" t="s">
        <v>157</v>
      </c>
      <c r="I3973" s="518">
        <v>308643</v>
      </c>
    </row>
    <row r="3974" spans="1:9" x14ac:dyDescent="0.2">
      <c r="A3974" s="518" t="s">
        <v>336</v>
      </c>
      <c r="B3974" s="518">
        <v>308668</v>
      </c>
      <c r="C3974" s="518" t="s">
        <v>2660</v>
      </c>
      <c r="D3974" s="518" t="s">
        <v>697</v>
      </c>
      <c r="E3974" s="859">
        <v>21</v>
      </c>
      <c r="F3974" s="859">
        <v>21</v>
      </c>
      <c r="G3974" s="518" t="s">
        <v>122</v>
      </c>
      <c r="H3974" s="518" t="s">
        <v>336</v>
      </c>
      <c r="I3974" s="518">
        <v>308668</v>
      </c>
    </row>
    <row r="3975" spans="1:9" x14ac:dyDescent="0.2">
      <c r="A3975" s="518" t="s">
        <v>336</v>
      </c>
      <c r="B3975" s="518">
        <v>308676</v>
      </c>
      <c r="C3975" s="518" t="s">
        <v>2660</v>
      </c>
      <c r="D3975" s="518" t="s">
        <v>475</v>
      </c>
      <c r="E3975" s="859">
        <v>13</v>
      </c>
      <c r="F3975" s="859">
        <v>13</v>
      </c>
      <c r="G3975" s="518" t="s">
        <v>122</v>
      </c>
      <c r="H3975" s="518" t="s">
        <v>336</v>
      </c>
      <c r="I3975" s="518">
        <v>419473</v>
      </c>
    </row>
    <row r="3976" spans="1:9" x14ac:dyDescent="0.2">
      <c r="A3976" s="518" t="s">
        <v>157</v>
      </c>
      <c r="B3976" s="518">
        <v>308684</v>
      </c>
      <c r="C3976" s="518" t="s">
        <v>2660</v>
      </c>
      <c r="D3976" s="518" t="s">
        <v>726</v>
      </c>
      <c r="E3976" s="859">
        <v>25</v>
      </c>
      <c r="F3976" s="859">
        <v>0</v>
      </c>
      <c r="G3976" s="518" t="s">
        <v>122</v>
      </c>
      <c r="H3976" s="518" t="s">
        <v>157</v>
      </c>
      <c r="I3976" s="518">
        <v>308684</v>
      </c>
    </row>
    <row r="3977" spans="1:9" x14ac:dyDescent="0.2">
      <c r="A3977" s="518" t="s">
        <v>157</v>
      </c>
      <c r="B3977" s="518">
        <v>308692</v>
      </c>
      <c r="C3977" s="518" t="s">
        <v>2660</v>
      </c>
      <c r="D3977" s="518" t="s">
        <v>718</v>
      </c>
      <c r="E3977" s="859">
        <v>24</v>
      </c>
      <c r="F3977" s="859">
        <v>0</v>
      </c>
      <c r="G3977" s="518" t="s">
        <v>122</v>
      </c>
      <c r="H3977" s="518" t="s">
        <v>157</v>
      </c>
      <c r="I3977" s="518">
        <v>308692</v>
      </c>
    </row>
    <row r="3978" spans="1:9" x14ac:dyDescent="0.2">
      <c r="A3978" s="518" t="s">
        <v>336</v>
      </c>
      <c r="B3978" s="518">
        <v>308700</v>
      </c>
      <c r="C3978" s="518" t="s">
        <v>2660</v>
      </c>
      <c r="D3978" s="518" t="s">
        <v>429</v>
      </c>
      <c r="E3978" s="859">
        <v>22</v>
      </c>
      <c r="F3978" s="859">
        <v>21</v>
      </c>
      <c r="G3978" s="518" t="s">
        <v>122</v>
      </c>
      <c r="H3978" s="518" t="s">
        <v>336</v>
      </c>
      <c r="I3978" s="518">
        <v>308700</v>
      </c>
    </row>
    <row r="3979" spans="1:9" x14ac:dyDescent="0.2">
      <c r="A3979" s="518" t="s">
        <v>200</v>
      </c>
      <c r="B3979" s="518">
        <v>308718</v>
      </c>
      <c r="C3979" s="518" t="s">
        <v>2660</v>
      </c>
      <c r="D3979" s="518" t="s">
        <v>406</v>
      </c>
      <c r="E3979" s="859">
        <v>32</v>
      </c>
      <c r="F3979" s="859">
        <v>26</v>
      </c>
      <c r="G3979" s="518" t="s">
        <v>122</v>
      </c>
      <c r="H3979" s="518" t="s">
        <v>200</v>
      </c>
      <c r="I3979" s="518">
        <v>308718</v>
      </c>
    </row>
    <row r="3980" spans="1:9" x14ac:dyDescent="0.2">
      <c r="A3980" s="518" t="s">
        <v>200</v>
      </c>
      <c r="B3980" s="518">
        <v>308734</v>
      </c>
      <c r="C3980" s="518" t="s">
        <v>2660</v>
      </c>
      <c r="D3980" s="518" t="s">
        <v>682</v>
      </c>
      <c r="E3980" s="859">
        <v>32</v>
      </c>
      <c r="F3980" s="859">
        <v>13</v>
      </c>
      <c r="G3980" s="518" t="s">
        <v>122</v>
      </c>
      <c r="H3980" s="518" t="s">
        <v>200</v>
      </c>
      <c r="I3980" s="518">
        <v>308734</v>
      </c>
    </row>
    <row r="3981" spans="1:9" x14ac:dyDescent="0.2">
      <c r="A3981" s="518" t="s">
        <v>200</v>
      </c>
      <c r="B3981" s="518">
        <v>308767</v>
      </c>
      <c r="C3981" s="518" t="s">
        <v>2660</v>
      </c>
      <c r="D3981" s="518" t="s">
        <v>5503</v>
      </c>
      <c r="E3981" s="859">
        <v>30</v>
      </c>
      <c r="F3981" s="859">
        <v>16</v>
      </c>
      <c r="G3981" s="518" t="s">
        <v>122</v>
      </c>
      <c r="H3981" s="518" t="s">
        <v>200</v>
      </c>
      <c r="I3981" s="518">
        <v>308767</v>
      </c>
    </row>
    <row r="3982" spans="1:9" x14ac:dyDescent="0.2">
      <c r="A3982" s="518" t="s">
        <v>189</v>
      </c>
      <c r="B3982" s="518">
        <v>308791</v>
      </c>
      <c r="C3982" s="518" t="s">
        <v>2660</v>
      </c>
      <c r="D3982" s="518" t="s">
        <v>718</v>
      </c>
      <c r="E3982" s="859">
        <v>24</v>
      </c>
      <c r="F3982" s="859">
        <v>24</v>
      </c>
      <c r="G3982" s="518" t="s">
        <v>122</v>
      </c>
      <c r="H3982" s="518" t="s">
        <v>189</v>
      </c>
      <c r="I3982" s="518">
        <v>308791</v>
      </c>
    </row>
    <row r="3983" spans="1:9" x14ac:dyDescent="0.2">
      <c r="A3983" s="518" t="s">
        <v>189</v>
      </c>
      <c r="B3983" s="518">
        <v>308817</v>
      </c>
      <c r="C3983" s="518" t="s">
        <v>2660</v>
      </c>
      <c r="D3983" s="518" t="s">
        <v>820</v>
      </c>
      <c r="E3983" s="859">
        <v>26</v>
      </c>
      <c r="F3983" s="859">
        <v>26</v>
      </c>
      <c r="G3983" s="518" t="s">
        <v>122</v>
      </c>
      <c r="H3983" s="518" t="s">
        <v>189</v>
      </c>
      <c r="I3983" s="518">
        <v>308817</v>
      </c>
    </row>
    <row r="3984" spans="1:9" x14ac:dyDescent="0.2">
      <c r="A3984" s="518" t="s">
        <v>336</v>
      </c>
      <c r="B3984" s="518">
        <v>308833</v>
      </c>
      <c r="C3984" s="518" t="s">
        <v>2660</v>
      </c>
      <c r="D3984" s="518" t="s">
        <v>727</v>
      </c>
      <c r="E3984" s="859">
        <v>29</v>
      </c>
      <c r="F3984" s="859">
        <v>28</v>
      </c>
      <c r="G3984" s="518" t="s">
        <v>122</v>
      </c>
      <c r="H3984" s="518" t="s">
        <v>336</v>
      </c>
      <c r="I3984" s="518">
        <v>308833</v>
      </c>
    </row>
    <row r="3985" spans="1:9" x14ac:dyDescent="0.2">
      <c r="A3985" s="518" t="s">
        <v>336</v>
      </c>
      <c r="B3985" s="518">
        <v>308874</v>
      </c>
      <c r="C3985" s="518" t="s">
        <v>2660</v>
      </c>
      <c r="D3985" s="518" t="s">
        <v>527</v>
      </c>
      <c r="E3985" s="859">
        <v>28</v>
      </c>
      <c r="F3985" s="859">
        <v>0</v>
      </c>
      <c r="G3985" s="518" t="s">
        <v>122</v>
      </c>
      <c r="H3985" s="518" t="s">
        <v>336</v>
      </c>
      <c r="I3985" s="518">
        <v>308874</v>
      </c>
    </row>
    <row r="3986" spans="1:9" x14ac:dyDescent="0.2">
      <c r="A3986" s="518" t="s">
        <v>336</v>
      </c>
      <c r="B3986" s="518">
        <v>308882</v>
      </c>
      <c r="C3986" s="518" t="s">
        <v>2660</v>
      </c>
      <c r="D3986" s="518" t="s">
        <v>820</v>
      </c>
      <c r="E3986" s="859">
        <v>21</v>
      </c>
      <c r="F3986" s="859">
        <v>19</v>
      </c>
      <c r="G3986" s="518" t="s">
        <v>122</v>
      </c>
      <c r="H3986" s="518" t="s">
        <v>336</v>
      </c>
      <c r="I3986" s="518">
        <v>308882</v>
      </c>
    </row>
    <row r="3987" spans="1:9" x14ac:dyDescent="0.2">
      <c r="A3987" s="518" t="s">
        <v>336</v>
      </c>
      <c r="B3987" s="518">
        <v>308924</v>
      </c>
      <c r="C3987" s="518" t="s">
        <v>2660</v>
      </c>
      <c r="D3987" s="518" t="s">
        <v>465</v>
      </c>
      <c r="E3987" s="859">
        <v>22</v>
      </c>
      <c r="F3987" s="859">
        <v>19</v>
      </c>
      <c r="G3987" s="518" t="s">
        <v>122</v>
      </c>
      <c r="H3987" s="518" t="s">
        <v>336</v>
      </c>
      <c r="I3987" s="518">
        <v>774679</v>
      </c>
    </row>
    <row r="3988" spans="1:9" x14ac:dyDescent="0.2">
      <c r="A3988" s="518" t="s">
        <v>336</v>
      </c>
      <c r="B3988" s="518">
        <v>308932</v>
      </c>
      <c r="C3988" s="518" t="s">
        <v>2660</v>
      </c>
      <c r="D3988" s="518" t="s">
        <v>3940</v>
      </c>
      <c r="E3988" s="859">
        <v>23</v>
      </c>
      <c r="F3988" s="859">
        <v>23</v>
      </c>
      <c r="G3988" s="518" t="s">
        <v>122</v>
      </c>
      <c r="H3988" s="518" t="s">
        <v>336</v>
      </c>
      <c r="I3988" s="518">
        <v>308932</v>
      </c>
    </row>
    <row r="3989" spans="1:9" x14ac:dyDescent="0.2">
      <c r="A3989" s="518" t="s">
        <v>336</v>
      </c>
      <c r="B3989" s="518">
        <v>308940</v>
      </c>
      <c r="C3989" s="518" t="s">
        <v>2660</v>
      </c>
      <c r="D3989" s="518" t="s">
        <v>397</v>
      </c>
      <c r="E3989" s="859">
        <v>30</v>
      </c>
      <c r="F3989" s="859">
        <v>28</v>
      </c>
      <c r="G3989" s="518" t="s">
        <v>122</v>
      </c>
      <c r="H3989" s="518" t="s">
        <v>336</v>
      </c>
      <c r="I3989" s="518">
        <v>308940</v>
      </c>
    </row>
    <row r="3990" spans="1:9" x14ac:dyDescent="0.2">
      <c r="A3990" s="518" t="s">
        <v>336</v>
      </c>
      <c r="B3990" s="518">
        <v>308957</v>
      </c>
      <c r="C3990" s="518" t="s">
        <v>2660</v>
      </c>
      <c r="D3990" s="518" t="s">
        <v>800</v>
      </c>
      <c r="E3990" s="859">
        <v>25</v>
      </c>
      <c r="F3990" s="859">
        <v>6</v>
      </c>
      <c r="G3990" s="518" t="s">
        <v>122</v>
      </c>
      <c r="H3990" s="518" t="s">
        <v>336</v>
      </c>
      <c r="I3990" s="518">
        <v>308965</v>
      </c>
    </row>
    <row r="3991" spans="1:9" x14ac:dyDescent="0.2">
      <c r="A3991" s="518" t="s">
        <v>336</v>
      </c>
      <c r="B3991" s="518">
        <v>308965</v>
      </c>
      <c r="C3991" s="518" t="s">
        <v>2660</v>
      </c>
      <c r="D3991" s="518" t="s">
        <v>831</v>
      </c>
      <c r="E3991" s="859">
        <v>24</v>
      </c>
      <c r="F3991" s="859">
        <v>10</v>
      </c>
      <c r="G3991" s="518" t="s">
        <v>122</v>
      </c>
      <c r="H3991" s="518" t="s">
        <v>336</v>
      </c>
      <c r="I3991" s="518">
        <v>308965</v>
      </c>
    </row>
    <row r="3992" spans="1:9" x14ac:dyDescent="0.2">
      <c r="A3992" s="518" t="s">
        <v>336</v>
      </c>
      <c r="B3992" s="518">
        <v>308973</v>
      </c>
      <c r="C3992" s="518" t="s">
        <v>2660</v>
      </c>
      <c r="D3992" s="518" t="s">
        <v>737</v>
      </c>
      <c r="E3992" s="859">
        <v>33</v>
      </c>
      <c r="F3992" s="859">
        <v>0</v>
      </c>
      <c r="G3992" s="518" t="s">
        <v>122</v>
      </c>
      <c r="H3992" s="518" t="s">
        <v>336</v>
      </c>
      <c r="I3992" s="518">
        <v>308973</v>
      </c>
    </row>
    <row r="3993" spans="1:9" x14ac:dyDescent="0.2">
      <c r="A3993" s="518" t="s">
        <v>336</v>
      </c>
      <c r="B3993" s="518">
        <v>308981</v>
      </c>
      <c r="C3993" s="518" t="s">
        <v>2660</v>
      </c>
      <c r="D3993" s="518" t="s">
        <v>989</v>
      </c>
      <c r="E3993" s="859">
        <v>26</v>
      </c>
      <c r="F3993" s="859">
        <v>0</v>
      </c>
      <c r="G3993" s="518" t="s">
        <v>122</v>
      </c>
      <c r="H3993" s="518" t="s">
        <v>336</v>
      </c>
      <c r="I3993" s="518">
        <v>308981</v>
      </c>
    </row>
    <row r="3994" spans="1:9" x14ac:dyDescent="0.2">
      <c r="A3994" s="518" t="s">
        <v>336</v>
      </c>
      <c r="B3994" s="518">
        <v>309005</v>
      </c>
      <c r="C3994" s="518" t="s">
        <v>2660</v>
      </c>
      <c r="D3994" s="518" t="s">
        <v>1248</v>
      </c>
      <c r="E3994" s="859">
        <v>12</v>
      </c>
      <c r="F3994" s="859">
        <v>12</v>
      </c>
      <c r="G3994" s="518" t="s">
        <v>122</v>
      </c>
      <c r="H3994" s="518" t="s">
        <v>336</v>
      </c>
      <c r="I3994" s="518">
        <v>309005</v>
      </c>
    </row>
    <row r="3995" spans="1:9" x14ac:dyDescent="0.2">
      <c r="A3995" s="518" t="s">
        <v>336</v>
      </c>
      <c r="B3995" s="518">
        <v>309013</v>
      </c>
      <c r="C3995" s="518" t="s">
        <v>2660</v>
      </c>
      <c r="D3995" s="518" t="s">
        <v>527</v>
      </c>
      <c r="E3995" s="859">
        <v>22</v>
      </c>
      <c r="F3995" s="859">
        <v>19</v>
      </c>
      <c r="G3995" s="518" t="s">
        <v>122</v>
      </c>
      <c r="H3995" s="518" t="s">
        <v>336</v>
      </c>
      <c r="I3995" s="518">
        <v>309013</v>
      </c>
    </row>
    <row r="3996" spans="1:9" x14ac:dyDescent="0.2">
      <c r="A3996" s="518" t="s">
        <v>336</v>
      </c>
      <c r="B3996" s="518">
        <v>309039</v>
      </c>
      <c r="C3996" s="518" t="s">
        <v>2660</v>
      </c>
      <c r="D3996" s="518" t="s">
        <v>458</v>
      </c>
      <c r="E3996" s="859">
        <v>26</v>
      </c>
      <c r="F3996" s="859">
        <v>22</v>
      </c>
      <c r="G3996" s="518" t="s">
        <v>122</v>
      </c>
      <c r="H3996" s="518" t="s">
        <v>336</v>
      </c>
      <c r="I3996" s="518">
        <v>309039</v>
      </c>
    </row>
    <row r="3997" spans="1:9" x14ac:dyDescent="0.2">
      <c r="A3997" s="518" t="s">
        <v>336</v>
      </c>
      <c r="B3997" s="518">
        <v>309054</v>
      </c>
      <c r="C3997" s="518" t="s">
        <v>2660</v>
      </c>
      <c r="D3997" s="518" t="s">
        <v>502</v>
      </c>
      <c r="E3997" s="859">
        <v>27</v>
      </c>
      <c r="F3997" s="859">
        <v>26</v>
      </c>
      <c r="G3997" s="518" t="s">
        <v>122</v>
      </c>
      <c r="H3997" s="518" t="s">
        <v>336</v>
      </c>
      <c r="I3997" s="518">
        <v>309054</v>
      </c>
    </row>
    <row r="3998" spans="1:9" x14ac:dyDescent="0.2">
      <c r="A3998" s="518" t="s">
        <v>336</v>
      </c>
      <c r="B3998" s="518">
        <v>309062</v>
      </c>
      <c r="C3998" s="518" t="s">
        <v>2660</v>
      </c>
      <c r="D3998" s="518" t="s">
        <v>697</v>
      </c>
      <c r="E3998" s="859">
        <v>32</v>
      </c>
      <c r="F3998" s="859">
        <v>0</v>
      </c>
      <c r="G3998" s="518" t="s">
        <v>122</v>
      </c>
      <c r="H3998" s="518" t="s">
        <v>336</v>
      </c>
      <c r="I3998" s="518">
        <v>309062</v>
      </c>
    </row>
    <row r="3999" spans="1:9" x14ac:dyDescent="0.2">
      <c r="A3999" s="518" t="s">
        <v>336</v>
      </c>
      <c r="B3999" s="518">
        <v>309070</v>
      </c>
      <c r="C3999" s="518" t="s">
        <v>2660</v>
      </c>
      <c r="D3999" s="518" t="s">
        <v>522</v>
      </c>
      <c r="E3999" s="859">
        <v>26</v>
      </c>
      <c r="F3999" s="859">
        <v>0</v>
      </c>
      <c r="G3999" s="518" t="s">
        <v>122</v>
      </c>
      <c r="H3999" s="518" t="s">
        <v>336</v>
      </c>
      <c r="I3999" s="518">
        <v>309070</v>
      </c>
    </row>
    <row r="4000" spans="1:9" x14ac:dyDescent="0.2">
      <c r="A4000" s="518" t="s">
        <v>336</v>
      </c>
      <c r="B4000" s="518">
        <v>309096</v>
      </c>
      <c r="C4000" s="518" t="s">
        <v>2660</v>
      </c>
      <c r="D4000" s="518" t="s">
        <v>416</v>
      </c>
      <c r="E4000" s="859">
        <v>25</v>
      </c>
      <c r="F4000" s="859">
        <v>0</v>
      </c>
      <c r="G4000" s="518" t="s">
        <v>122</v>
      </c>
      <c r="H4000" s="518" t="s">
        <v>336</v>
      </c>
      <c r="I4000" s="518">
        <v>309096</v>
      </c>
    </row>
    <row r="4001" spans="1:9" x14ac:dyDescent="0.2">
      <c r="A4001" s="518" t="s">
        <v>159</v>
      </c>
      <c r="B4001" s="518">
        <v>309112</v>
      </c>
      <c r="C4001" s="518" t="s">
        <v>2660</v>
      </c>
      <c r="D4001" s="518" t="s">
        <v>800</v>
      </c>
      <c r="E4001" s="859">
        <v>26</v>
      </c>
      <c r="F4001" s="859">
        <v>20</v>
      </c>
      <c r="G4001" s="518" t="s">
        <v>122</v>
      </c>
      <c r="H4001" s="518" t="s">
        <v>159</v>
      </c>
      <c r="I4001" s="518">
        <v>309112</v>
      </c>
    </row>
    <row r="4002" spans="1:9" x14ac:dyDescent="0.2">
      <c r="A4002" s="518" t="s">
        <v>159</v>
      </c>
      <c r="B4002" s="518">
        <v>309138</v>
      </c>
      <c r="C4002" s="518" t="s">
        <v>2660</v>
      </c>
      <c r="D4002" s="518" t="s">
        <v>736</v>
      </c>
      <c r="E4002" s="859">
        <v>33</v>
      </c>
      <c r="F4002" s="859">
        <v>28</v>
      </c>
      <c r="G4002" s="518" t="s">
        <v>122</v>
      </c>
      <c r="H4002" s="518" t="s">
        <v>159</v>
      </c>
      <c r="I4002" s="518">
        <v>309138</v>
      </c>
    </row>
    <row r="4003" spans="1:9" x14ac:dyDescent="0.2">
      <c r="A4003" s="518" t="s">
        <v>159</v>
      </c>
      <c r="B4003" s="518">
        <v>309146</v>
      </c>
      <c r="C4003" s="518" t="s">
        <v>2660</v>
      </c>
      <c r="D4003" s="518" t="s">
        <v>923</v>
      </c>
      <c r="E4003" s="859">
        <v>26</v>
      </c>
      <c r="F4003" s="859">
        <v>17</v>
      </c>
      <c r="G4003" s="518" t="s">
        <v>122</v>
      </c>
      <c r="H4003" s="518" t="s">
        <v>159</v>
      </c>
      <c r="I4003" s="518">
        <v>309146</v>
      </c>
    </row>
    <row r="4004" spans="1:9" x14ac:dyDescent="0.2">
      <c r="A4004" s="518" t="s">
        <v>234</v>
      </c>
      <c r="B4004" s="518">
        <v>309179</v>
      </c>
      <c r="C4004" s="518" t="s">
        <v>2660</v>
      </c>
      <c r="D4004" s="518" t="s">
        <v>4318</v>
      </c>
      <c r="E4004" s="859">
        <v>26</v>
      </c>
      <c r="F4004" s="859">
        <v>26</v>
      </c>
      <c r="G4004" s="518" t="s">
        <v>122</v>
      </c>
      <c r="H4004" s="518" t="s">
        <v>234</v>
      </c>
      <c r="I4004" s="518">
        <v>309179</v>
      </c>
    </row>
    <row r="4005" spans="1:9" x14ac:dyDescent="0.2">
      <c r="A4005" s="518" t="s">
        <v>260</v>
      </c>
      <c r="B4005" s="518">
        <v>309187</v>
      </c>
      <c r="C4005" s="518" t="s">
        <v>2660</v>
      </c>
      <c r="D4005" s="518" t="s">
        <v>611</v>
      </c>
      <c r="E4005" s="859">
        <v>30</v>
      </c>
      <c r="F4005" s="859">
        <v>22</v>
      </c>
      <c r="G4005" s="518" t="s">
        <v>122</v>
      </c>
      <c r="H4005" s="518" t="s">
        <v>260</v>
      </c>
      <c r="I4005" s="518">
        <v>309187</v>
      </c>
    </row>
    <row r="4006" spans="1:9" x14ac:dyDescent="0.2">
      <c r="A4006" s="518" t="s">
        <v>234</v>
      </c>
      <c r="B4006" s="518">
        <v>309195</v>
      </c>
      <c r="C4006" s="518" t="s">
        <v>2660</v>
      </c>
      <c r="D4006" s="518" t="s">
        <v>779</v>
      </c>
      <c r="E4006" s="859">
        <v>19</v>
      </c>
      <c r="F4006" s="859">
        <v>19</v>
      </c>
      <c r="G4006" s="518" t="s">
        <v>122</v>
      </c>
      <c r="H4006" s="518" t="s">
        <v>234</v>
      </c>
      <c r="I4006" s="518">
        <v>309195</v>
      </c>
    </row>
    <row r="4007" spans="1:9" x14ac:dyDescent="0.2">
      <c r="A4007" s="518" t="s">
        <v>260</v>
      </c>
      <c r="B4007" s="518">
        <v>309245</v>
      </c>
      <c r="C4007" s="518" t="s">
        <v>2660</v>
      </c>
      <c r="D4007" s="518" t="s">
        <v>447</v>
      </c>
      <c r="E4007" s="859">
        <v>33</v>
      </c>
      <c r="F4007" s="859">
        <v>20</v>
      </c>
      <c r="G4007" s="518" t="s">
        <v>122</v>
      </c>
      <c r="H4007" s="518" t="s">
        <v>260</v>
      </c>
      <c r="I4007" s="518">
        <v>309245</v>
      </c>
    </row>
    <row r="4008" spans="1:9" x14ac:dyDescent="0.2">
      <c r="A4008" s="518" t="s">
        <v>260</v>
      </c>
      <c r="B4008" s="518">
        <v>309252</v>
      </c>
      <c r="C4008" s="518" t="s">
        <v>2660</v>
      </c>
      <c r="D4008" s="518" t="s">
        <v>769</v>
      </c>
      <c r="E4008" s="859">
        <v>31</v>
      </c>
      <c r="F4008" s="859">
        <v>26</v>
      </c>
      <c r="G4008" s="518" t="s">
        <v>122</v>
      </c>
      <c r="H4008" s="518" t="s">
        <v>260</v>
      </c>
      <c r="I4008" s="518">
        <v>309252</v>
      </c>
    </row>
    <row r="4009" spans="1:9" x14ac:dyDescent="0.2">
      <c r="A4009" s="518" t="s">
        <v>260</v>
      </c>
      <c r="B4009" s="518">
        <v>309278</v>
      </c>
      <c r="C4009" s="518" t="s">
        <v>2660</v>
      </c>
      <c r="D4009" s="518" t="s">
        <v>558</v>
      </c>
      <c r="E4009" s="859">
        <v>31</v>
      </c>
      <c r="F4009" s="859">
        <v>22</v>
      </c>
      <c r="G4009" s="518" t="s">
        <v>122</v>
      </c>
      <c r="H4009" s="518" t="s">
        <v>260</v>
      </c>
      <c r="I4009" s="518">
        <v>309278</v>
      </c>
    </row>
    <row r="4010" spans="1:9" x14ac:dyDescent="0.2">
      <c r="A4010" s="518" t="s">
        <v>234</v>
      </c>
      <c r="B4010" s="518">
        <v>309294</v>
      </c>
      <c r="C4010" s="518" t="s">
        <v>2660</v>
      </c>
      <c r="D4010" s="518" t="s">
        <v>728</v>
      </c>
      <c r="E4010" s="859">
        <v>26</v>
      </c>
      <c r="F4010" s="859">
        <v>0</v>
      </c>
      <c r="G4010" s="518" t="s">
        <v>122</v>
      </c>
      <c r="H4010" s="518" t="s">
        <v>234</v>
      </c>
      <c r="I4010" s="518">
        <v>309294</v>
      </c>
    </row>
    <row r="4011" spans="1:9" x14ac:dyDescent="0.2">
      <c r="A4011" s="518" t="s">
        <v>234</v>
      </c>
      <c r="B4011" s="518">
        <v>309336</v>
      </c>
      <c r="C4011" s="518" t="s">
        <v>2660</v>
      </c>
      <c r="D4011" s="518" t="s">
        <v>800</v>
      </c>
      <c r="E4011" s="859">
        <v>29</v>
      </c>
      <c r="F4011" s="859">
        <v>0</v>
      </c>
      <c r="G4011" s="518" t="s">
        <v>122</v>
      </c>
      <c r="H4011" s="518" t="s">
        <v>234</v>
      </c>
      <c r="I4011" s="518">
        <v>309336</v>
      </c>
    </row>
    <row r="4012" spans="1:9" x14ac:dyDescent="0.2">
      <c r="A4012" s="518" t="s">
        <v>234</v>
      </c>
      <c r="B4012" s="518">
        <v>309351</v>
      </c>
      <c r="C4012" s="518" t="s">
        <v>2660</v>
      </c>
      <c r="D4012" s="518" t="s">
        <v>800</v>
      </c>
      <c r="E4012" s="859">
        <v>34</v>
      </c>
      <c r="F4012" s="859">
        <v>0</v>
      </c>
      <c r="G4012" s="518" t="s">
        <v>122</v>
      </c>
      <c r="H4012" s="518" t="s">
        <v>234</v>
      </c>
      <c r="I4012" s="518">
        <v>309351</v>
      </c>
    </row>
    <row r="4013" spans="1:9" x14ac:dyDescent="0.2">
      <c r="A4013" s="518" t="s">
        <v>234</v>
      </c>
      <c r="B4013" s="518">
        <v>309401</v>
      </c>
      <c r="C4013" s="518" t="s">
        <v>2660</v>
      </c>
      <c r="D4013" s="518" t="s">
        <v>690</v>
      </c>
      <c r="E4013" s="859">
        <v>22</v>
      </c>
      <c r="F4013" s="859">
        <v>22</v>
      </c>
      <c r="G4013" s="518" t="s">
        <v>122</v>
      </c>
      <c r="H4013" s="518" t="s">
        <v>234</v>
      </c>
      <c r="I4013" s="518">
        <v>309401</v>
      </c>
    </row>
    <row r="4014" spans="1:9" x14ac:dyDescent="0.2">
      <c r="A4014" s="518" t="s">
        <v>267</v>
      </c>
      <c r="B4014" s="518">
        <v>309419</v>
      </c>
      <c r="C4014" s="518" t="s">
        <v>2660</v>
      </c>
      <c r="D4014" s="518" t="s">
        <v>4203</v>
      </c>
      <c r="E4014" s="859">
        <v>21</v>
      </c>
      <c r="F4014" s="859">
        <v>18</v>
      </c>
      <c r="G4014" s="518" t="s">
        <v>122</v>
      </c>
      <c r="H4014" s="518" t="s">
        <v>267</v>
      </c>
      <c r="I4014" s="518">
        <v>309419</v>
      </c>
    </row>
    <row r="4015" spans="1:9" x14ac:dyDescent="0.2">
      <c r="A4015" s="518" t="s">
        <v>267</v>
      </c>
      <c r="B4015" s="518">
        <v>309443</v>
      </c>
      <c r="C4015" s="518" t="s">
        <v>2660</v>
      </c>
      <c r="D4015" s="518" t="s">
        <v>1043</v>
      </c>
      <c r="E4015" s="859">
        <v>31</v>
      </c>
      <c r="F4015" s="859">
        <v>20</v>
      </c>
      <c r="G4015" s="518" t="s">
        <v>122</v>
      </c>
      <c r="H4015" s="518" t="s">
        <v>267</v>
      </c>
      <c r="I4015" s="518">
        <v>309443</v>
      </c>
    </row>
    <row r="4016" spans="1:9" x14ac:dyDescent="0.2">
      <c r="A4016" s="518" t="s">
        <v>267</v>
      </c>
      <c r="B4016" s="518">
        <v>309476</v>
      </c>
      <c r="C4016" s="518" t="s">
        <v>2660</v>
      </c>
      <c r="D4016" s="518" t="s">
        <v>910</v>
      </c>
      <c r="E4016" s="859">
        <v>23</v>
      </c>
      <c r="F4016" s="859">
        <v>17</v>
      </c>
      <c r="G4016" s="518" t="s">
        <v>122</v>
      </c>
      <c r="H4016" s="518" t="s">
        <v>267</v>
      </c>
      <c r="I4016" s="518">
        <v>309476</v>
      </c>
    </row>
    <row r="4017" spans="1:9" x14ac:dyDescent="0.2">
      <c r="A4017" s="518" t="s">
        <v>234</v>
      </c>
      <c r="B4017" s="518">
        <v>309484</v>
      </c>
      <c r="C4017" s="518" t="s">
        <v>2660</v>
      </c>
      <c r="D4017" s="518" t="s">
        <v>800</v>
      </c>
      <c r="E4017" s="859">
        <v>28</v>
      </c>
      <c r="F4017" s="859">
        <v>0</v>
      </c>
      <c r="G4017" s="518" t="s">
        <v>122</v>
      </c>
      <c r="H4017" s="518" t="s">
        <v>234</v>
      </c>
      <c r="I4017" s="518">
        <v>309484</v>
      </c>
    </row>
    <row r="4018" spans="1:9" x14ac:dyDescent="0.2">
      <c r="A4018" s="518" t="s">
        <v>234</v>
      </c>
      <c r="B4018" s="518">
        <v>309500</v>
      </c>
      <c r="C4018" s="518" t="s">
        <v>2660</v>
      </c>
      <c r="D4018" s="518" t="s">
        <v>800</v>
      </c>
      <c r="E4018" s="859">
        <v>27</v>
      </c>
      <c r="F4018" s="859">
        <v>0</v>
      </c>
      <c r="G4018" s="518" t="s">
        <v>122</v>
      </c>
      <c r="H4018" s="518" t="s">
        <v>234</v>
      </c>
      <c r="I4018" s="518">
        <v>309500</v>
      </c>
    </row>
    <row r="4019" spans="1:9" x14ac:dyDescent="0.2">
      <c r="A4019" s="518" t="s">
        <v>267</v>
      </c>
      <c r="B4019" s="518">
        <v>309518</v>
      </c>
      <c r="C4019" s="518" t="s">
        <v>2660</v>
      </c>
      <c r="D4019" s="518" t="s">
        <v>696</v>
      </c>
      <c r="E4019" s="859">
        <v>33</v>
      </c>
      <c r="F4019" s="859">
        <v>22</v>
      </c>
      <c r="G4019" s="518" t="s">
        <v>122</v>
      </c>
      <c r="H4019" s="518" t="s">
        <v>267</v>
      </c>
      <c r="I4019" s="518">
        <v>309518</v>
      </c>
    </row>
    <row r="4020" spans="1:9" x14ac:dyDescent="0.2">
      <c r="A4020" s="518" t="s">
        <v>213</v>
      </c>
      <c r="B4020" s="518">
        <v>309526</v>
      </c>
      <c r="C4020" s="518" t="s">
        <v>2660</v>
      </c>
      <c r="D4020" s="518" t="s">
        <v>447</v>
      </c>
      <c r="E4020" s="859">
        <v>33</v>
      </c>
      <c r="F4020" s="859">
        <v>33</v>
      </c>
      <c r="G4020" s="518" t="s">
        <v>122</v>
      </c>
      <c r="H4020" s="518" t="s">
        <v>213</v>
      </c>
      <c r="I4020" s="518">
        <v>309526</v>
      </c>
    </row>
    <row r="4021" spans="1:9" x14ac:dyDescent="0.2">
      <c r="A4021" s="518" t="s">
        <v>267</v>
      </c>
      <c r="B4021" s="518">
        <v>309534</v>
      </c>
      <c r="C4021" s="518" t="s">
        <v>2660</v>
      </c>
      <c r="D4021" s="518" t="s">
        <v>4227</v>
      </c>
      <c r="E4021" s="859">
        <v>24</v>
      </c>
      <c r="F4021" s="859">
        <v>14</v>
      </c>
      <c r="G4021" s="518" t="s">
        <v>122</v>
      </c>
      <c r="H4021" s="518" t="s">
        <v>267</v>
      </c>
      <c r="I4021" s="518">
        <v>309534</v>
      </c>
    </row>
    <row r="4022" spans="1:9" x14ac:dyDescent="0.2">
      <c r="A4022" s="518" t="s">
        <v>213</v>
      </c>
      <c r="B4022" s="518">
        <v>309542</v>
      </c>
      <c r="C4022" s="518" t="s">
        <v>2660</v>
      </c>
      <c r="D4022" s="518" t="s">
        <v>743</v>
      </c>
      <c r="E4022" s="859">
        <v>26</v>
      </c>
      <c r="F4022" s="859">
        <v>26</v>
      </c>
      <c r="G4022" s="518" t="s">
        <v>122</v>
      </c>
      <c r="H4022" s="518" t="s">
        <v>213</v>
      </c>
      <c r="I4022" s="518">
        <v>309542</v>
      </c>
    </row>
    <row r="4023" spans="1:9" x14ac:dyDescent="0.2">
      <c r="A4023" s="518" t="s">
        <v>205</v>
      </c>
      <c r="B4023" s="518">
        <v>309559</v>
      </c>
      <c r="C4023" s="518" t="s">
        <v>2660</v>
      </c>
      <c r="D4023" s="518" t="s">
        <v>459</v>
      </c>
      <c r="E4023" s="859">
        <v>23</v>
      </c>
      <c r="F4023" s="859">
        <v>0</v>
      </c>
      <c r="G4023" s="518" t="s">
        <v>122</v>
      </c>
      <c r="H4023" s="518" t="s">
        <v>205</v>
      </c>
      <c r="I4023" s="518">
        <v>309559</v>
      </c>
    </row>
    <row r="4024" spans="1:9" x14ac:dyDescent="0.2">
      <c r="A4024" s="518" t="s">
        <v>205</v>
      </c>
      <c r="B4024" s="518">
        <v>309575</v>
      </c>
      <c r="C4024" s="518" t="s">
        <v>2660</v>
      </c>
      <c r="D4024" s="518" t="s">
        <v>3956</v>
      </c>
      <c r="E4024" s="859">
        <v>26</v>
      </c>
      <c r="F4024" s="859">
        <v>0</v>
      </c>
      <c r="G4024" s="518" t="s">
        <v>122</v>
      </c>
      <c r="H4024" s="518" t="s">
        <v>205</v>
      </c>
      <c r="I4024" s="518">
        <v>309575</v>
      </c>
    </row>
    <row r="4025" spans="1:9" x14ac:dyDescent="0.2">
      <c r="A4025" s="518" t="s">
        <v>205</v>
      </c>
      <c r="B4025" s="518">
        <v>309583</v>
      </c>
      <c r="C4025" s="518" t="s">
        <v>2660</v>
      </c>
      <c r="D4025" s="518" t="s">
        <v>941</v>
      </c>
      <c r="E4025" s="859">
        <v>31</v>
      </c>
      <c r="F4025" s="859">
        <v>0</v>
      </c>
      <c r="G4025" s="518" t="s">
        <v>122</v>
      </c>
      <c r="H4025" s="518" t="s">
        <v>205</v>
      </c>
      <c r="I4025" s="518">
        <v>309583</v>
      </c>
    </row>
    <row r="4026" spans="1:9" x14ac:dyDescent="0.2">
      <c r="A4026" s="518" t="s">
        <v>213</v>
      </c>
      <c r="B4026" s="518">
        <v>309591</v>
      </c>
      <c r="C4026" s="518" t="s">
        <v>2660</v>
      </c>
      <c r="D4026" s="518" t="s">
        <v>1965</v>
      </c>
      <c r="E4026" s="859">
        <v>23</v>
      </c>
      <c r="F4026" s="859">
        <v>0</v>
      </c>
      <c r="G4026" s="518" t="s">
        <v>122</v>
      </c>
      <c r="H4026" s="518" t="s">
        <v>213</v>
      </c>
      <c r="I4026" s="518">
        <v>309591</v>
      </c>
    </row>
    <row r="4027" spans="1:9" x14ac:dyDescent="0.2">
      <c r="A4027" s="518" t="s">
        <v>324</v>
      </c>
      <c r="B4027" s="518">
        <v>309617</v>
      </c>
      <c r="C4027" s="518" t="s">
        <v>2660</v>
      </c>
      <c r="D4027" s="518" t="s">
        <v>1248</v>
      </c>
      <c r="E4027" s="859">
        <v>22</v>
      </c>
      <c r="F4027" s="859">
        <v>14</v>
      </c>
      <c r="G4027" s="518" t="s">
        <v>122</v>
      </c>
      <c r="H4027" s="518" t="s">
        <v>324</v>
      </c>
      <c r="I4027" s="518">
        <v>309617</v>
      </c>
    </row>
    <row r="4028" spans="1:9" x14ac:dyDescent="0.2">
      <c r="A4028" s="518" t="s">
        <v>213</v>
      </c>
      <c r="B4028" s="518">
        <v>309633</v>
      </c>
      <c r="C4028" s="518" t="s">
        <v>2660</v>
      </c>
      <c r="D4028" s="518" t="s">
        <v>324</v>
      </c>
      <c r="E4028" s="859">
        <v>30</v>
      </c>
      <c r="F4028" s="859">
        <v>23</v>
      </c>
      <c r="G4028" s="518" t="s">
        <v>122</v>
      </c>
      <c r="H4028" s="518" t="s">
        <v>213</v>
      </c>
      <c r="I4028" s="518">
        <v>309633</v>
      </c>
    </row>
    <row r="4029" spans="1:9" x14ac:dyDescent="0.2">
      <c r="A4029" s="518" t="s">
        <v>205</v>
      </c>
      <c r="B4029" s="518">
        <v>309641</v>
      </c>
      <c r="C4029" s="518" t="s">
        <v>2660</v>
      </c>
      <c r="D4029" s="518" t="s">
        <v>6756</v>
      </c>
      <c r="E4029" s="859">
        <v>20</v>
      </c>
      <c r="F4029" s="859">
        <v>0</v>
      </c>
      <c r="G4029" s="518" t="s">
        <v>122</v>
      </c>
      <c r="H4029" s="518" t="s">
        <v>205</v>
      </c>
      <c r="I4029" s="518">
        <v>309641</v>
      </c>
    </row>
    <row r="4030" spans="1:9" x14ac:dyDescent="0.2">
      <c r="A4030" s="518" t="s">
        <v>205</v>
      </c>
      <c r="B4030" s="518">
        <v>309658</v>
      </c>
      <c r="C4030" s="518" t="s">
        <v>2660</v>
      </c>
      <c r="D4030" s="518" t="s">
        <v>718</v>
      </c>
      <c r="E4030" s="859">
        <v>20</v>
      </c>
      <c r="F4030" s="859">
        <v>0</v>
      </c>
      <c r="G4030" s="518" t="s">
        <v>122</v>
      </c>
      <c r="H4030" s="518" t="s">
        <v>205</v>
      </c>
      <c r="I4030" s="518">
        <v>309658</v>
      </c>
    </row>
    <row r="4031" spans="1:9" x14ac:dyDescent="0.2">
      <c r="A4031" s="518" t="s">
        <v>213</v>
      </c>
      <c r="B4031" s="518">
        <v>309666</v>
      </c>
      <c r="C4031" s="518" t="s">
        <v>2660</v>
      </c>
      <c r="D4031" s="518" t="s">
        <v>495</v>
      </c>
      <c r="E4031" s="859">
        <v>31</v>
      </c>
      <c r="F4031" s="859">
        <v>0</v>
      </c>
      <c r="G4031" s="518" t="s">
        <v>122</v>
      </c>
      <c r="H4031" s="518" t="s">
        <v>213</v>
      </c>
      <c r="I4031" s="518">
        <v>309666</v>
      </c>
    </row>
    <row r="4032" spans="1:9" x14ac:dyDescent="0.2">
      <c r="A4032" s="518" t="s">
        <v>205</v>
      </c>
      <c r="B4032" s="518">
        <v>309674</v>
      </c>
      <c r="C4032" s="518" t="s">
        <v>2660</v>
      </c>
      <c r="D4032" s="518" t="s">
        <v>547</v>
      </c>
      <c r="E4032" s="859">
        <v>35</v>
      </c>
      <c r="F4032" s="859">
        <v>0</v>
      </c>
      <c r="G4032" s="518" t="s">
        <v>122</v>
      </c>
      <c r="H4032" s="518" t="s">
        <v>205</v>
      </c>
      <c r="I4032" s="518">
        <v>309674</v>
      </c>
    </row>
    <row r="4033" spans="1:9" x14ac:dyDescent="0.2">
      <c r="A4033" s="518" t="s">
        <v>213</v>
      </c>
      <c r="B4033" s="518">
        <v>309682</v>
      </c>
      <c r="C4033" s="518" t="s">
        <v>2660</v>
      </c>
      <c r="D4033" s="518" t="s">
        <v>1775</v>
      </c>
      <c r="E4033" s="859">
        <v>25</v>
      </c>
      <c r="F4033" s="859">
        <v>17</v>
      </c>
      <c r="G4033" s="518" t="s">
        <v>122</v>
      </c>
      <c r="H4033" s="518" t="s">
        <v>213</v>
      </c>
      <c r="I4033" s="518">
        <v>309682</v>
      </c>
    </row>
    <row r="4034" spans="1:9" x14ac:dyDescent="0.2">
      <c r="A4034" s="518" t="s">
        <v>205</v>
      </c>
      <c r="B4034" s="518">
        <v>309690</v>
      </c>
      <c r="C4034" s="518" t="s">
        <v>2660</v>
      </c>
      <c r="D4034" s="518" t="s">
        <v>717</v>
      </c>
      <c r="E4034" s="859">
        <v>32</v>
      </c>
      <c r="F4034" s="859">
        <v>0</v>
      </c>
      <c r="G4034" s="518" t="s">
        <v>122</v>
      </c>
      <c r="H4034" s="518" t="s">
        <v>205</v>
      </c>
      <c r="I4034" s="518">
        <v>309690</v>
      </c>
    </row>
    <row r="4035" spans="1:9" x14ac:dyDescent="0.2">
      <c r="A4035" s="518" t="s">
        <v>205</v>
      </c>
      <c r="B4035" s="518">
        <v>309724</v>
      </c>
      <c r="C4035" s="518" t="s">
        <v>2660</v>
      </c>
      <c r="D4035" s="518" t="s">
        <v>467</v>
      </c>
      <c r="E4035" s="859">
        <v>35</v>
      </c>
      <c r="F4035" s="859">
        <v>0</v>
      </c>
      <c r="G4035" s="518" t="s">
        <v>122</v>
      </c>
      <c r="H4035" s="518" t="s">
        <v>205</v>
      </c>
      <c r="I4035" s="518">
        <v>309724</v>
      </c>
    </row>
    <row r="4036" spans="1:9" x14ac:dyDescent="0.2">
      <c r="A4036" s="518" t="s">
        <v>213</v>
      </c>
      <c r="B4036" s="518">
        <v>309740</v>
      </c>
      <c r="C4036" s="518" t="s">
        <v>2660</v>
      </c>
      <c r="D4036" s="518" t="s">
        <v>1359</v>
      </c>
      <c r="E4036" s="859">
        <v>21</v>
      </c>
      <c r="F4036" s="859">
        <v>14</v>
      </c>
      <c r="G4036" s="518" t="s">
        <v>122</v>
      </c>
      <c r="H4036" s="518" t="s">
        <v>213</v>
      </c>
      <c r="I4036" s="518">
        <v>309740</v>
      </c>
    </row>
    <row r="4037" spans="1:9" x14ac:dyDescent="0.2">
      <c r="A4037" s="518" t="s">
        <v>213</v>
      </c>
      <c r="B4037" s="518">
        <v>309757</v>
      </c>
      <c r="C4037" s="518" t="s">
        <v>2660</v>
      </c>
      <c r="D4037" s="518" t="s">
        <v>697</v>
      </c>
      <c r="E4037" s="859">
        <v>17</v>
      </c>
      <c r="F4037" s="859">
        <v>15</v>
      </c>
      <c r="G4037" s="518" t="s">
        <v>122</v>
      </c>
      <c r="H4037" s="518" t="s">
        <v>213</v>
      </c>
      <c r="I4037" s="518">
        <v>309757</v>
      </c>
    </row>
    <row r="4038" spans="1:9" x14ac:dyDescent="0.2">
      <c r="A4038" s="518" t="s">
        <v>213</v>
      </c>
      <c r="B4038" s="518">
        <v>309765</v>
      </c>
      <c r="C4038" s="518" t="s">
        <v>2660</v>
      </c>
      <c r="D4038" s="518" t="s">
        <v>604</v>
      </c>
      <c r="E4038" s="859">
        <v>14</v>
      </c>
      <c r="F4038" s="859">
        <v>14</v>
      </c>
      <c r="G4038" s="518" t="s">
        <v>122</v>
      </c>
      <c r="H4038" s="518" t="s">
        <v>213</v>
      </c>
      <c r="I4038" s="518">
        <v>309765</v>
      </c>
    </row>
    <row r="4039" spans="1:9" x14ac:dyDescent="0.2">
      <c r="A4039" s="518" t="s">
        <v>213</v>
      </c>
      <c r="B4039" s="518">
        <v>309773</v>
      </c>
      <c r="C4039" s="518" t="s">
        <v>2660</v>
      </c>
      <c r="D4039" s="518" t="s">
        <v>1554</v>
      </c>
      <c r="E4039" s="859">
        <v>25</v>
      </c>
      <c r="F4039" s="859">
        <v>19</v>
      </c>
      <c r="G4039" s="518" t="s">
        <v>122</v>
      </c>
      <c r="H4039" s="518" t="s">
        <v>213</v>
      </c>
      <c r="I4039" s="518">
        <v>309773</v>
      </c>
    </row>
    <row r="4040" spans="1:9" x14ac:dyDescent="0.2">
      <c r="A4040" s="518" t="s">
        <v>213</v>
      </c>
      <c r="B4040" s="518">
        <v>309781</v>
      </c>
      <c r="C4040" s="518" t="s">
        <v>2660</v>
      </c>
      <c r="D4040" s="518" t="s">
        <v>1176</v>
      </c>
      <c r="E4040" s="859">
        <v>35</v>
      </c>
      <c r="F4040" s="859">
        <v>35</v>
      </c>
      <c r="G4040" s="518" t="s">
        <v>122</v>
      </c>
      <c r="H4040" s="518" t="s">
        <v>213</v>
      </c>
      <c r="I4040" s="518">
        <v>309781</v>
      </c>
    </row>
    <row r="4041" spans="1:9" x14ac:dyDescent="0.2">
      <c r="A4041" s="518" t="s">
        <v>213</v>
      </c>
      <c r="B4041" s="518">
        <v>309799</v>
      </c>
      <c r="C4041" s="518" t="s">
        <v>2660</v>
      </c>
      <c r="D4041" s="518" t="s">
        <v>1891</v>
      </c>
      <c r="E4041" s="859">
        <v>25</v>
      </c>
      <c r="F4041" s="859">
        <v>25</v>
      </c>
      <c r="G4041" s="518" t="s">
        <v>122</v>
      </c>
      <c r="H4041" s="518" t="s">
        <v>213</v>
      </c>
      <c r="I4041" s="518">
        <v>309799</v>
      </c>
    </row>
    <row r="4042" spans="1:9" x14ac:dyDescent="0.2">
      <c r="A4042" s="518" t="s">
        <v>213</v>
      </c>
      <c r="B4042" s="518">
        <v>309815</v>
      </c>
      <c r="C4042" s="518" t="s">
        <v>2660</v>
      </c>
      <c r="D4042" s="518" t="s">
        <v>728</v>
      </c>
      <c r="E4042" s="859">
        <v>19</v>
      </c>
      <c r="F4042" s="859">
        <v>19</v>
      </c>
      <c r="G4042" s="518" t="s">
        <v>122</v>
      </c>
      <c r="H4042" s="518" t="s">
        <v>213</v>
      </c>
      <c r="I4042" s="518">
        <v>309815</v>
      </c>
    </row>
    <row r="4043" spans="1:9" x14ac:dyDescent="0.2">
      <c r="A4043" s="518" t="s">
        <v>213</v>
      </c>
      <c r="B4043" s="518">
        <v>309849</v>
      </c>
      <c r="C4043" s="518" t="s">
        <v>2660</v>
      </c>
      <c r="D4043" s="518" t="s">
        <v>4259</v>
      </c>
      <c r="E4043" s="859">
        <v>31</v>
      </c>
      <c r="F4043" s="859">
        <v>0</v>
      </c>
      <c r="G4043" s="518" t="s">
        <v>122</v>
      </c>
      <c r="H4043" s="518" t="s">
        <v>213</v>
      </c>
      <c r="I4043" s="518">
        <v>309849</v>
      </c>
    </row>
    <row r="4044" spans="1:9" x14ac:dyDescent="0.2">
      <c r="A4044" s="518" t="s">
        <v>213</v>
      </c>
      <c r="B4044" s="518">
        <v>309856</v>
      </c>
      <c r="C4044" s="518" t="s">
        <v>2660</v>
      </c>
      <c r="D4044" s="518" t="s">
        <v>527</v>
      </c>
      <c r="E4044" s="859">
        <v>27</v>
      </c>
      <c r="F4044" s="859">
        <v>27</v>
      </c>
      <c r="G4044" s="518" t="s">
        <v>122</v>
      </c>
      <c r="H4044" s="518" t="s">
        <v>213</v>
      </c>
      <c r="I4044" s="518">
        <v>309856</v>
      </c>
    </row>
    <row r="4045" spans="1:9" x14ac:dyDescent="0.2">
      <c r="A4045" s="518" t="s">
        <v>256</v>
      </c>
      <c r="B4045" s="518">
        <v>309864</v>
      </c>
      <c r="C4045" s="518" t="s">
        <v>2660</v>
      </c>
      <c r="D4045" s="518" t="s">
        <v>8846</v>
      </c>
      <c r="E4045" s="859">
        <v>33</v>
      </c>
      <c r="F4045" s="859">
        <v>22</v>
      </c>
      <c r="G4045" s="518" t="s">
        <v>122</v>
      </c>
      <c r="H4045" s="518" t="s">
        <v>256</v>
      </c>
      <c r="I4045" s="518">
        <v>309864</v>
      </c>
    </row>
    <row r="4046" spans="1:9" x14ac:dyDescent="0.2">
      <c r="A4046" s="518" t="s">
        <v>256</v>
      </c>
      <c r="B4046" s="518">
        <v>309872</v>
      </c>
      <c r="C4046" s="518" t="s">
        <v>2660</v>
      </c>
      <c r="D4046" s="518" t="s">
        <v>8847</v>
      </c>
      <c r="E4046" s="859">
        <v>29</v>
      </c>
      <c r="F4046" s="859">
        <v>0</v>
      </c>
      <c r="G4046" s="518" t="s">
        <v>122</v>
      </c>
      <c r="H4046" s="518" t="s">
        <v>256</v>
      </c>
      <c r="I4046" s="518">
        <v>309872</v>
      </c>
    </row>
    <row r="4047" spans="1:9" x14ac:dyDescent="0.2">
      <c r="A4047" s="518" t="s">
        <v>256</v>
      </c>
      <c r="B4047" s="518">
        <v>309880</v>
      </c>
      <c r="C4047" s="518" t="s">
        <v>2660</v>
      </c>
      <c r="D4047" s="518" t="s">
        <v>4284</v>
      </c>
      <c r="E4047" s="859">
        <v>35</v>
      </c>
      <c r="F4047" s="859">
        <v>21</v>
      </c>
      <c r="G4047" s="518" t="s">
        <v>122</v>
      </c>
      <c r="H4047" s="518" t="s">
        <v>256</v>
      </c>
      <c r="I4047" s="518">
        <v>309880</v>
      </c>
    </row>
    <row r="4048" spans="1:9" x14ac:dyDescent="0.2">
      <c r="A4048" s="518" t="s">
        <v>256</v>
      </c>
      <c r="B4048" s="518">
        <v>309898</v>
      </c>
      <c r="C4048" s="518" t="s">
        <v>2660</v>
      </c>
      <c r="D4048" s="518" t="s">
        <v>4285</v>
      </c>
      <c r="E4048" s="859">
        <v>33</v>
      </c>
      <c r="F4048" s="859">
        <v>16</v>
      </c>
      <c r="G4048" s="518" t="s">
        <v>122</v>
      </c>
      <c r="H4048" s="518" t="s">
        <v>256</v>
      </c>
      <c r="I4048" s="518">
        <v>569962</v>
      </c>
    </row>
    <row r="4049" spans="1:9" x14ac:dyDescent="0.2">
      <c r="A4049" s="518" t="s">
        <v>371</v>
      </c>
      <c r="B4049" s="518">
        <v>309906</v>
      </c>
      <c r="C4049" s="518" t="s">
        <v>2660</v>
      </c>
      <c r="D4049" s="518" t="s">
        <v>4286</v>
      </c>
      <c r="E4049" s="859">
        <v>30</v>
      </c>
      <c r="F4049" s="859">
        <v>30</v>
      </c>
      <c r="G4049" s="518" t="s">
        <v>122</v>
      </c>
      <c r="H4049" s="518" t="s">
        <v>371</v>
      </c>
      <c r="I4049" s="518">
        <v>309906</v>
      </c>
    </row>
    <row r="4050" spans="1:9" x14ac:dyDescent="0.2">
      <c r="A4050" s="518" t="s">
        <v>371</v>
      </c>
      <c r="B4050" s="518">
        <v>309914</v>
      </c>
      <c r="C4050" s="518" t="s">
        <v>2660</v>
      </c>
      <c r="D4050" s="518" t="s">
        <v>4287</v>
      </c>
      <c r="E4050" s="859">
        <v>27</v>
      </c>
      <c r="F4050" s="859">
        <v>25</v>
      </c>
      <c r="G4050" s="518" t="s">
        <v>122</v>
      </c>
      <c r="H4050" s="518" t="s">
        <v>371</v>
      </c>
      <c r="I4050" s="518">
        <v>309914</v>
      </c>
    </row>
    <row r="4051" spans="1:9" x14ac:dyDescent="0.2">
      <c r="A4051" s="518" t="s">
        <v>371</v>
      </c>
      <c r="B4051" s="518">
        <v>309922</v>
      </c>
      <c r="C4051" s="518" t="s">
        <v>2660</v>
      </c>
      <c r="D4051" s="518" t="s">
        <v>4288</v>
      </c>
      <c r="E4051" s="859">
        <v>33</v>
      </c>
      <c r="F4051" s="859">
        <v>33</v>
      </c>
      <c r="G4051" s="518" t="s">
        <v>122</v>
      </c>
      <c r="H4051" s="518" t="s">
        <v>371</v>
      </c>
      <c r="I4051" s="518">
        <v>309922</v>
      </c>
    </row>
    <row r="4052" spans="1:9" x14ac:dyDescent="0.2">
      <c r="A4052" s="518" t="s">
        <v>349</v>
      </c>
      <c r="B4052" s="518">
        <v>309930</v>
      </c>
      <c r="C4052" s="518" t="s">
        <v>2660</v>
      </c>
      <c r="D4052" s="518" t="s">
        <v>727</v>
      </c>
      <c r="E4052" s="859">
        <v>29</v>
      </c>
      <c r="F4052" s="859">
        <v>26</v>
      </c>
      <c r="G4052" s="518" t="s">
        <v>122</v>
      </c>
      <c r="H4052" s="518" t="s">
        <v>349</v>
      </c>
      <c r="I4052" s="518">
        <v>309930</v>
      </c>
    </row>
    <row r="4053" spans="1:9" x14ac:dyDescent="0.2">
      <c r="A4053" s="518" t="s">
        <v>367</v>
      </c>
      <c r="B4053" s="518">
        <v>309948</v>
      </c>
      <c r="C4053" s="518" t="s">
        <v>2660</v>
      </c>
      <c r="D4053" s="518" t="s">
        <v>4289</v>
      </c>
      <c r="E4053" s="859">
        <v>30</v>
      </c>
      <c r="F4053" s="859">
        <v>16</v>
      </c>
      <c r="G4053" s="518" t="s">
        <v>122</v>
      </c>
      <c r="H4053" s="518" t="s">
        <v>367</v>
      </c>
      <c r="I4053" s="518">
        <v>309948</v>
      </c>
    </row>
    <row r="4054" spans="1:9" x14ac:dyDescent="0.2">
      <c r="A4054" s="518" t="s">
        <v>256</v>
      </c>
      <c r="B4054" s="518">
        <v>309955</v>
      </c>
      <c r="C4054" s="518" t="s">
        <v>2660</v>
      </c>
      <c r="D4054" s="518" t="s">
        <v>4284</v>
      </c>
      <c r="E4054" s="859">
        <v>36</v>
      </c>
      <c r="F4054" s="859">
        <v>6</v>
      </c>
      <c r="G4054" s="518" t="s">
        <v>122</v>
      </c>
      <c r="H4054" s="518" t="s">
        <v>256</v>
      </c>
      <c r="I4054" s="518">
        <v>525659</v>
      </c>
    </row>
    <row r="4055" spans="1:9" x14ac:dyDescent="0.2">
      <c r="A4055" s="518" t="s">
        <v>388</v>
      </c>
      <c r="B4055" s="518">
        <v>309963</v>
      </c>
      <c r="C4055" s="518" t="s">
        <v>2660</v>
      </c>
      <c r="D4055" s="518" t="s">
        <v>678</v>
      </c>
      <c r="E4055" s="859">
        <v>28</v>
      </c>
      <c r="F4055" s="859">
        <v>27</v>
      </c>
      <c r="G4055" s="518" t="s">
        <v>122</v>
      </c>
      <c r="H4055" s="518" t="s">
        <v>388</v>
      </c>
      <c r="I4055" s="518">
        <v>309963</v>
      </c>
    </row>
    <row r="4056" spans="1:9" x14ac:dyDescent="0.2">
      <c r="A4056" s="518" t="s">
        <v>256</v>
      </c>
      <c r="B4056" s="518">
        <v>309971</v>
      </c>
      <c r="C4056" s="518" t="s">
        <v>2660</v>
      </c>
      <c r="D4056" s="518" t="s">
        <v>591</v>
      </c>
      <c r="E4056" s="859">
        <v>33</v>
      </c>
      <c r="F4056" s="859">
        <v>24</v>
      </c>
      <c r="G4056" s="518" t="s">
        <v>122</v>
      </c>
      <c r="H4056" s="518" t="s">
        <v>256</v>
      </c>
      <c r="I4056" s="518">
        <v>309971</v>
      </c>
    </row>
    <row r="4057" spans="1:9" x14ac:dyDescent="0.2">
      <c r="A4057" s="518" t="s">
        <v>256</v>
      </c>
      <c r="B4057" s="518">
        <v>309997</v>
      </c>
      <c r="C4057" s="518" t="s">
        <v>2660</v>
      </c>
      <c r="D4057" s="518" t="s">
        <v>4304</v>
      </c>
      <c r="E4057" s="859">
        <v>32</v>
      </c>
      <c r="F4057" s="859">
        <v>4</v>
      </c>
      <c r="G4057" s="518" t="s">
        <v>122</v>
      </c>
      <c r="H4057" s="518" t="s">
        <v>256</v>
      </c>
      <c r="I4057" s="518">
        <v>401976</v>
      </c>
    </row>
    <row r="4058" spans="1:9" x14ac:dyDescent="0.2">
      <c r="A4058" s="518" t="s">
        <v>158</v>
      </c>
      <c r="B4058" s="518">
        <v>310417</v>
      </c>
      <c r="C4058" s="518" t="s">
        <v>2660</v>
      </c>
      <c r="D4058" s="518" t="s">
        <v>6757</v>
      </c>
      <c r="E4058" s="859">
        <v>20</v>
      </c>
      <c r="F4058" s="859">
        <v>0</v>
      </c>
      <c r="G4058" s="518" t="s">
        <v>128</v>
      </c>
      <c r="H4058" s="518" t="s">
        <v>158</v>
      </c>
      <c r="I4058" s="518">
        <v>310417</v>
      </c>
    </row>
    <row r="4059" spans="1:9" x14ac:dyDescent="0.2">
      <c r="A4059" s="518" t="s">
        <v>170</v>
      </c>
      <c r="B4059" s="518">
        <v>310656</v>
      </c>
      <c r="C4059" s="518" t="s">
        <v>2660</v>
      </c>
      <c r="D4059" s="518" t="s">
        <v>8848</v>
      </c>
      <c r="E4059" s="859">
        <v>23</v>
      </c>
      <c r="F4059" s="859">
        <v>0</v>
      </c>
      <c r="G4059" s="518" t="s">
        <v>128</v>
      </c>
      <c r="H4059" s="518" t="s">
        <v>170</v>
      </c>
      <c r="I4059" s="518">
        <v>310656</v>
      </c>
    </row>
    <row r="4060" spans="1:9" x14ac:dyDescent="0.2">
      <c r="A4060" s="518" t="s">
        <v>181</v>
      </c>
      <c r="B4060" s="518">
        <v>311746</v>
      </c>
      <c r="C4060" s="518" t="s">
        <v>2660</v>
      </c>
      <c r="D4060" s="518" t="s">
        <v>581</v>
      </c>
      <c r="E4060" s="859">
        <v>32</v>
      </c>
      <c r="F4060" s="859">
        <v>0</v>
      </c>
      <c r="G4060" s="518" t="s">
        <v>128</v>
      </c>
      <c r="H4060" s="518" t="s">
        <v>181</v>
      </c>
      <c r="I4060" s="518">
        <v>311746</v>
      </c>
    </row>
    <row r="4061" spans="1:9" x14ac:dyDescent="0.2">
      <c r="A4061" s="518" t="s">
        <v>146</v>
      </c>
      <c r="B4061" s="518">
        <v>312009</v>
      </c>
      <c r="C4061" s="518" t="s">
        <v>2660</v>
      </c>
      <c r="D4061" s="518" t="s">
        <v>8849</v>
      </c>
      <c r="E4061" s="859">
        <v>35</v>
      </c>
      <c r="F4061" s="859">
        <v>0</v>
      </c>
      <c r="G4061" s="518" t="s">
        <v>128</v>
      </c>
      <c r="H4061" s="518" t="s">
        <v>146</v>
      </c>
      <c r="I4061" s="518">
        <v>312009</v>
      </c>
    </row>
    <row r="4062" spans="1:9" x14ac:dyDescent="0.2">
      <c r="A4062" s="518" t="s">
        <v>224</v>
      </c>
      <c r="B4062" s="518">
        <v>312215</v>
      </c>
      <c r="C4062" s="518" t="s">
        <v>2660</v>
      </c>
      <c r="D4062" s="518" t="s">
        <v>6758</v>
      </c>
      <c r="E4062" s="859">
        <v>34</v>
      </c>
      <c r="F4062" s="859">
        <v>0</v>
      </c>
      <c r="G4062" s="518" t="s">
        <v>128</v>
      </c>
      <c r="H4062" s="518" t="s">
        <v>224</v>
      </c>
      <c r="I4062" s="518">
        <v>312215</v>
      </c>
    </row>
    <row r="4063" spans="1:9" x14ac:dyDescent="0.2">
      <c r="A4063" s="518" t="s">
        <v>256</v>
      </c>
      <c r="B4063" s="518">
        <v>314286</v>
      </c>
      <c r="C4063" s="518" t="s">
        <v>2660</v>
      </c>
      <c r="D4063" s="518" t="s">
        <v>3865</v>
      </c>
      <c r="E4063" s="859">
        <v>29</v>
      </c>
      <c r="F4063" s="859">
        <v>0</v>
      </c>
      <c r="G4063" s="518" t="s">
        <v>128</v>
      </c>
      <c r="H4063" s="518" t="s">
        <v>256</v>
      </c>
      <c r="I4063" s="518">
        <v>314286</v>
      </c>
    </row>
    <row r="4064" spans="1:9" x14ac:dyDescent="0.2">
      <c r="A4064" s="518" t="s">
        <v>237</v>
      </c>
      <c r="B4064" s="518">
        <v>314468</v>
      </c>
      <c r="C4064" s="518" t="s">
        <v>2660</v>
      </c>
      <c r="D4064" s="518" t="s">
        <v>4192</v>
      </c>
      <c r="E4064" s="859">
        <v>24</v>
      </c>
      <c r="F4064" s="859">
        <v>25</v>
      </c>
      <c r="G4064" s="518" t="s">
        <v>122</v>
      </c>
      <c r="H4064" s="518" t="s">
        <v>237</v>
      </c>
      <c r="I4064" s="518">
        <v>314468</v>
      </c>
    </row>
    <row r="4065" spans="1:9" x14ac:dyDescent="0.2">
      <c r="A4065" s="518" t="s">
        <v>230</v>
      </c>
      <c r="B4065" s="518">
        <v>314518</v>
      </c>
      <c r="C4065" s="518" t="s">
        <v>2660</v>
      </c>
      <c r="D4065" s="518" t="s">
        <v>502</v>
      </c>
      <c r="E4065" s="859">
        <v>27</v>
      </c>
      <c r="F4065" s="859">
        <v>0</v>
      </c>
      <c r="G4065" s="518" t="s">
        <v>122</v>
      </c>
      <c r="H4065" s="518" t="s">
        <v>230</v>
      </c>
      <c r="I4065" s="518">
        <v>314518</v>
      </c>
    </row>
    <row r="4066" spans="1:9" x14ac:dyDescent="0.2">
      <c r="A4066" s="518" t="s">
        <v>256</v>
      </c>
      <c r="B4066" s="518">
        <v>314575</v>
      </c>
      <c r="C4066" s="518" t="s">
        <v>2660</v>
      </c>
      <c r="D4066" s="518" t="s">
        <v>6759</v>
      </c>
      <c r="E4066" s="859">
        <v>18</v>
      </c>
      <c r="F4066" s="859">
        <v>0</v>
      </c>
      <c r="G4066" s="518" t="s">
        <v>128</v>
      </c>
      <c r="H4066" s="518" t="s">
        <v>256</v>
      </c>
      <c r="I4066" s="518">
        <v>314575</v>
      </c>
    </row>
    <row r="4067" spans="1:9" x14ac:dyDescent="0.2">
      <c r="A4067" s="518" t="s">
        <v>394</v>
      </c>
      <c r="B4067" s="518">
        <v>314831</v>
      </c>
      <c r="C4067" s="518" t="s">
        <v>2660</v>
      </c>
      <c r="D4067" s="518" t="s">
        <v>6077</v>
      </c>
      <c r="E4067" s="859">
        <v>32</v>
      </c>
      <c r="F4067" s="859">
        <v>33</v>
      </c>
      <c r="G4067" s="518" t="s">
        <v>122</v>
      </c>
      <c r="H4067" s="518" t="s">
        <v>394</v>
      </c>
      <c r="I4067" s="518">
        <v>314831</v>
      </c>
    </row>
    <row r="4068" spans="1:9" x14ac:dyDescent="0.2">
      <c r="A4068" s="518" t="s">
        <v>394</v>
      </c>
      <c r="B4068" s="518">
        <v>314849</v>
      </c>
      <c r="C4068" s="518" t="s">
        <v>2660</v>
      </c>
      <c r="D4068" s="518" t="s">
        <v>4231</v>
      </c>
      <c r="E4068" s="859">
        <v>32</v>
      </c>
      <c r="F4068" s="859">
        <v>32</v>
      </c>
      <c r="G4068" s="518" t="s">
        <v>122</v>
      </c>
      <c r="H4068" s="518" t="s">
        <v>394</v>
      </c>
      <c r="I4068" s="518">
        <v>314849</v>
      </c>
    </row>
    <row r="4069" spans="1:9" x14ac:dyDescent="0.2">
      <c r="A4069" s="518" t="s">
        <v>394</v>
      </c>
      <c r="B4069" s="518">
        <v>314864</v>
      </c>
      <c r="C4069" s="518" t="s">
        <v>2660</v>
      </c>
      <c r="D4069" s="518" t="s">
        <v>4232</v>
      </c>
      <c r="E4069" s="859">
        <v>23</v>
      </c>
      <c r="F4069" s="859">
        <v>23</v>
      </c>
      <c r="G4069" s="518" t="s">
        <v>122</v>
      </c>
      <c r="H4069" s="518" t="s">
        <v>394</v>
      </c>
      <c r="I4069" s="518">
        <v>314864</v>
      </c>
    </row>
    <row r="4070" spans="1:9" x14ac:dyDescent="0.2">
      <c r="A4070" s="518" t="s">
        <v>363</v>
      </c>
      <c r="B4070" s="518">
        <v>314898</v>
      </c>
      <c r="C4070" s="518" t="s">
        <v>2660</v>
      </c>
      <c r="D4070" s="518" t="s">
        <v>4248</v>
      </c>
      <c r="E4070" s="859">
        <v>26</v>
      </c>
      <c r="F4070" s="859">
        <v>19</v>
      </c>
      <c r="G4070" s="518" t="s">
        <v>122</v>
      </c>
      <c r="H4070" s="518" t="s">
        <v>363</v>
      </c>
      <c r="I4070" s="518">
        <v>314898</v>
      </c>
    </row>
    <row r="4071" spans="1:9" x14ac:dyDescent="0.2">
      <c r="A4071" s="518" t="s">
        <v>373</v>
      </c>
      <c r="B4071" s="518">
        <v>314906</v>
      </c>
      <c r="C4071" s="518" t="s">
        <v>2660</v>
      </c>
      <c r="D4071" s="518" t="s">
        <v>716</v>
      </c>
      <c r="E4071" s="859">
        <v>34</v>
      </c>
      <c r="F4071" s="859">
        <v>34</v>
      </c>
      <c r="G4071" s="518" t="s">
        <v>122</v>
      </c>
      <c r="H4071" s="518" t="s">
        <v>373</v>
      </c>
      <c r="I4071" s="518">
        <v>314906</v>
      </c>
    </row>
    <row r="4072" spans="1:9" x14ac:dyDescent="0.2">
      <c r="A4072" s="518" t="s">
        <v>201</v>
      </c>
      <c r="B4072" s="518">
        <v>314914</v>
      </c>
      <c r="C4072" s="518" t="s">
        <v>2660</v>
      </c>
      <c r="D4072" s="518" t="s">
        <v>4249</v>
      </c>
      <c r="E4072" s="859">
        <v>24</v>
      </c>
      <c r="F4072" s="859">
        <v>24</v>
      </c>
      <c r="G4072" s="518" t="s">
        <v>122</v>
      </c>
      <c r="H4072" s="518" t="s">
        <v>201</v>
      </c>
      <c r="I4072" s="518">
        <v>314914</v>
      </c>
    </row>
    <row r="4073" spans="1:9" x14ac:dyDescent="0.2">
      <c r="A4073" s="518" t="s">
        <v>267</v>
      </c>
      <c r="B4073" s="518">
        <v>314989</v>
      </c>
      <c r="C4073" s="518" t="s">
        <v>2660</v>
      </c>
      <c r="D4073" s="518" t="s">
        <v>740</v>
      </c>
      <c r="E4073" s="859">
        <v>32</v>
      </c>
      <c r="F4073" s="859">
        <v>32</v>
      </c>
      <c r="G4073" s="518" t="s">
        <v>122</v>
      </c>
      <c r="H4073" s="518" t="s">
        <v>267</v>
      </c>
      <c r="I4073" s="518">
        <v>314989</v>
      </c>
    </row>
    <row r="4074" spans="1:9" x14ac:dyDescent="0.2">
      <c r="A4074" s="518" t="s">
        <v>256</v>
      </c>
      <c r="B4074" s="518">
        <v>314997</v>
      </c>
      <c r="C4074" s="518" t="s">
        <v>2660</v>
      </c>
      <c r="D4074" s="518" t="s">
        <v>1228</v>
      </c>
      <c r="E4074" s="859">
        <v>22</v>
      </c>
      <c r="F4074" s="859">
        <v>18</v>
      </c>
      <c r="G4074" s="518" t="s">
        <v>128</v>
      </c>
      <c r="H4074" s="518" t="s">
        <v>256</v>
      </c>
      <c r="I4074" s="518">
        <v>314997</v>
      </c>
    </row>
    <row r="4075" spans="1:9" x14ac:dyDescent="0.2">
      <c r="A4075" s="518" t="s">
        <v>292</v>
      </c>
      <c r="B4075" s="518">
        <v>315333</v>
      </c>
      <c r="C4075" s="518" t="s">
        <v>2660</v>
      </c>
      <c r="D4075" s="518" t="s">
        <v>4275</v>
      </c>
      <c r="E4075" s="859">
        <v>21</v>
      </c>
      <c r="F4075" s="859">
        <v>0</v>
      </c>
      <c r="G4075" s="518" t="s">
        <v>128</v>
      </c>
      <c r="H4075" s="518" t="s">
        <v>292</v>
      </c>
      <c r="I4075" s="518">
        <v>315333</v>
      </c>
    </row>
    <row r="4076" spans="1:9" x14ac:dyDescent="0.2">
      <c r="A4076" s="518" t="s">
        <v>158</v>
      </c>
      <c r="B4076" s="518">
        <v>315366</v>
      </c>
      <c r="C4076" s="518" t="s">
        <v>2660</v>
      </c>
      <c r="D4076" s="518" t="s">
        <v>6760</v>
      </c>
      <c r="E4076" s="859">
        <v>16</v>
      </c>
      <c r="F4076" s="859">
        <v>0</v>
      </c>
      <c r="G4076" s="518" t="s">
        <v>128</v>
      </c>
      <c r="H4076" s="518" t="s">
        <v>158</v>
      </c>
      <c r="I4076" s="518">
        <v>315366</v>
      </c>
    </row>
    <row r="4077" spans="1:9" x14ac:dyDescent="0.2">
      <c r="A4077" s="518" t="s">
        <v>158</v>
      </c>
      <c r="B4077" s="518">
        <v>315374</v>
      </c>
      <c r="C4077" s="518" t="s">
        <v>2660</v>
      </c>
      <c r="D4077" s="518" t="s">
        <v>564</v>
      </c>
      <c r="E4077" s="859">
        <v>16</v>
      </c>
      <c r="F4077" s="859">
        <v>0</v>
      </c>
      <c r="G4077" s="518" t="s">
        <v>128</v>
      </c>
      <c r="H4077" s="518" t="s">
        <v>158</v>
      </c>
      <c r="I4077" s="518">
        <v>315366</v>
      </c>
    </row>
    <row r="4078" spans="1:9" x14ac:dyDescent="0.2">
      <c r="A4078" s="518" t="s">
        <v>394</v>
      </c>
      <c r="B4078" s="518">
        <v>315812</v>
      </c>
      <c r="C4078" s="518" t="s">
        <v>2660</v>
      </c>
      <c r="D4078" s="518" t="s">
        <v>6761</v>
      </c>
      <c r="E4078" s="859">
        <v>28</v>
      </c>
      <c r="F4078" s="859">
        <v>28</v>
      </c>
      <c r="G4078" s="518" t="s">
        <v>122</v>
      </c>
      <c r="H4078" s="518" t="s">
        <v>394</v>
      </c>
      <c r="I4078" s="518">
        <v>315812</v>
      </c>
    </row>
    <row r="4079" spans="1:9" x14ac:dyDescent="0.2">
      <c r="A4079" s="518" t="s">
        <v>394</v>
      </c>
      <c r="B4079" s="518">
        <v>315820</v>
      </c>
      <c r="C4079" s="518" t="s">
        <v>2660</v>
      </c>
      <c r="D4079" s="518" t="s">
        <v>6078</v>
      </c>
      <c r="E4079" s="859">
        <v>21</v>
      </c>
      <c r="F4079" s="859">
        <v>21</v>
      </c>
      <c r="G4079" s="518" t="s">
        <v>122</v>
      </c>
      <c r="H4079" s="518" t="s">
        <v>394</v>
      </c>
      <c r="I4079" s="518">
        <v>315820</v>
      </c>
    </row>
    <row r="4080" spans="1:9" x14ac:dyDescent="0.2">
      <c r="A4080" s="518" t="s">
        <v>314</v>
      </c>
      <c r="B4080" s="518">
        <v>315853</v>
      </c>
      <c r="C4080" s="518" t="s">
        <v>2660</v>
      </c>
      <c r="D4080" s="518" t="s">
        <v>7516</v>
      </c>
      <c r="E4080" s="859">
        <v>35</v>
      </c>
      <c r="F4080" s="859">
        <v>0</v>
      </c>
      <c r="G4080" s="518" t="s">
        <v>122</v>
      </c>
      <c r="H4080" s="518" t="s">
        <v>314</v>
      </c>
      <c r="I4080" s="518">
        <v>315853</v>
      </c>
    </row>
    <row r="4081" spans="1:9" x14ac:dyDescent="0.2">
      <c r="A4081" s="518" t="s">
        <v>314</v>
      </c>
      <c r="B4081" s="518">
        <v>315887</v>
      </c>
      <c r="C4081" s="518" t="s">
        <v>2660</v>
      </c>
      <c r="D4081" s="518" t="s">
        <v>314</v>
      </c>
      <c r="E4081" s="859">
        <v>34</v>
      </c>
      <c r="F4081" s="859">
        <v>0</v>
      </c>
      <c r="G4081" s="518" t="s">
        <v>122</v>
      </c>
      <c r="H4081" s="518" t="s">
        <v>314</v>
      </c>
      <c r="I4081" s="518">
        <v>315887</v>
      </c>
    </row>
    <row r="4082" spans="1:9" x14ac:dyDescent="0.2">
      <c r="A4082" s="518" t="s">
        <v>314</v>
      </c>
      <c r="B4082" s="518">
        <v>315895</v>
      </c>
      <c r="C4082" s="518" t="s">
        <v>2660</v>
      </c>
      <c r="D4082" s="518" t="s">
        <v>7514</v>
      </c>
      <c r="E4082" s="859">
        <v>35</v>
      </c>
      <c r="F4082" s="859">
        <v>0</v>
      </c>
      <c r="G4082" s="518" t="s">
        <v>122</v>
      </c>
      <c r="H4082" s="518" t="s">
        <v>314</v>
      </c>
      <c r="I4082" s="518">
        <v>315895</v>
      </c>
    </row>
    <row r="4083" spans="1:9" x14ac:dyDescent="0.2">
      <c r="A4083" s="518" t="s">
        <v>164</v>
      </c>
      <c r="B4083" s="518">
        <v>315929</v>
      </c>
      <c r="C4083" s="518" t="s">
        <v>2660</v>
      </c>
      <c r="D4083" s="518" t="s">
        <v>1283</v>
      </c>
      <c r="E4083" s="859">
        <v>34</v>
      </c>
      <c r="F4083" s="859">
        <v>26</v>
      </c>
      <c r="G4083" s="518" t="s">
        <v>122</v>
      </c>
      <c r="H4083" s="518" t="s">
        <v>164</v>
      </c>
      <c r="I4083" s="518">
        <v>315929</v>
      </c>
    </row>
    <row r="4084" spans="1:9" x14ac:dyDescent="0.2">
      <c r="A4084" s="518" t="s">
        <v>248</v>
      </c>
      <c r="B4084" s="518">
        <v>315952</v>
      </c>
      <c r="C4084" s="518" t="s">
        <v>2660</v>
      </c>
      <c r="D4084" s="518" t="s">
        <v>431</v>
      </c>
      <c r="E4084" s="859">
        <v>21</v>
      </c>
      <c r="F4084" s="859">
        <v>21</v>
      </c>
      <c r="G4084" s="518" t="s">
        <v>122</v>
      </c>
      <c r="H4084" s="518" t="s">
        <v>248</v>
      </c>
      <c r="I4084" s="518">
        <v>315952</v>
      </c>
    </row>
    <row r="4085" spans="1:9" x14ac:dyDescent="0.2">
      <c r="A4085" s="518" t="s">
        <v>248</v>
      </c>
      <c r="B4085" s="518">
        <v>315960</v>
      </c>
      <c r="C4085" s="518" t="s">
        <v>2660</v>
      </c>
      <c r="D4085" s="518" t="s">
        <v>299</v>
      </c>
      <c r="E4085" s="859">
        <v>26</v>
      </c>
      <c r="F4085" s="859">
        <v>26</v>
      </c>
      <c r="G4085" s="518" t="s">
        <v>122</v>
      </c>
      <c r="H4085" s="518" t="s">
        <v>248</v>
      </c>
      <c r="I4085" s="518">
        <v>315960</v>
      </c>
    </row>
    <row r="4086" spans="1:9" x14ac:dyDescent="0.2">
      <c r="A4086" s="518" t="s">
        <v>313</v>
      </c>
      <c r="B4086" s="518">
        <v>316026</v>
      </c>
      <c r="C4086" s="518" t="s">
        <v>2660</v>
      </c>
      <c r="D4086" s="518" t="s">
        <v>2217</v>
      </c>
      <c r="E4086" s="859">
        <v>32</v>
      </c>
      <c r="F4086" s="859">
        <v>26</v>
      </c>
      <c r="G4086" s="518" t="s">
        <v>122</v>
      </c>
      <c r="H4086" s="518" t="s">
        <v>313</v>
      </c>
      <c r="I4086" s="518">
        <v>316026</v>
      </c>
    </row>
    <row r="4087" spans="1:9" x14ac:dyDescent="0.2">
      <c r="A4087" s="518" t="s">
        <v>256</v>
      </c>
      <c r="B4087" s="518">
        <v>316067</v>
      </c>
      <c r="C4087" s="518" t="s">
        <v>2660</v>
      </c>
      <c r="D4087" s="518" t="s">
        <v>7164</v>
      </c>
      <c r="E4087" s="859">
        <v>28</v>
      </c>
      <c r="F4087" s="859">
        <v>28</v>
      </c>
      <c r="G4087" s="518" t="s">
        <v>122</v>
      </c>
      <c r="H4087" s="518" t="s">
        <v>256</v>
      </c>
      <c r="I4087" s="518">
        <v>316067</v>
      </c>
    </row>
    <row r="4088" spans="1:9" x14ac:dyDescent="0.2">
      <c r="A4088" s="518" t="s">
        <v>356</v>
      </c>
      <c r="B4088" s="518">
        <v>316075</v>
      </c>
      <c r="C4088" s="518" t="s">
        <v>2660</v>
      </c>
      <c r="D4088" s="518" t="s">
        <v>447</v>
      </c>
      <c r="E4088" s="859">
        <v>32</v>
      </c>
      <c r="F4088" s="859">
        <v>28</v>
      </c>
      <c r="G4088" s="518" t="s">
        <v>122</v>
      </c>
      <c r="H4088" s="518" t="s">
        <v>356</v>
      </c>
      <c r="I4088" s="518">
        <v>316075</v>
      </c>
    </row>
    <row r="4089" spans="1:9" x14ac:dyDescent="0.2">
      <c r="A4089" s="518" t="s">
        <v>388</v>
      </c>
      <c r="B4089" s="518">
        <v>316083</v>
      </c>
      <c r="C4089" s="518" t="s">
        <v>2660</v>
      </c>
      <c r="D4089" s="518" t="s">
        <v>717</v>
      </c>
      <c r="E4089" s="859">
        <v>33</v>
      </c>
      <c r="F4089" s="859">
        <v>33</v>
      </c>
      <c r="G4089" s="518" t="s">
        <v>122</v>
      </c>
      <c r="H4089" s="518" t="s">
        <v>388</v>
      </c>
      <c r="I4089" s="518">
        <v>316083</v>
      </c>
    </row>
    <row r="4090" spans="1:9" x14ac:dyDescent="0.2">
      <c r="A4090" s="518" t="s">
        <v>394</v>
      </c>
      <c r="B4090" s="518">
        <v>316158</v>
      </c>
      <c r="C4090" s="518" t="s">
        <v>2660</v>
      </c>
      <c r="D4090" s="518" t="s">
        <v>6079</v>
      </c>
      <c r="E4090" s="859">
        <v>31</v>
      </c>
      <c r="F4090" s="859">
        <v>31</v>
      </c>
      <c r="G4090" s="518" t="s">
        <v>122</v>
      </c>
      <c r="H4090" s="518" t="s">
        <v>394</v>
      </c>
      <c r="I4090" s="518">
        <v>316158</v>
      </c>
    </row>
    <row r="4091" spans="1:9" x14ac:dyDescent="0.2">
      <c r="A4091" s="518" t="s">
        <v>377</v>
      </c>
      <c r="B4091" s="518">
        <v>316166</v>
      </c>
      <c r="C4091" s="518" t="s">
        <v>2660</v>
      </c>
      <c r="D4091" s="518" t="s">
        <v>4212</v>
      </c>
      <c r="E4091" s="859">
        <v>24</v>
      </c>
      <c r="F4091" s="859">
        <v>24</v>
      </c>
      <c r="G4091" s="518" t="s">
        <v>122</v>
      </c>
      <c r="H4091" s="518" t="s">
        <v>377</v>
      </c>
      <c r="I4091" s="518">
        <v>316166</v>
      </c>
    </row>
    <row r="4092" spans="1:9" x14ac:dyDescent="0.2">
      <c r="A4092" s="518" t="s">
        <v>377</v>
      </c>
      <c r="B4092" s="518">
        <v>316182</v>
      </c>
      <c r="C4092" s="518" t="s">
        <v>2660</v>
      </c>
      <c r="D4092" s="518" t="s">
        <v>727</v>
      </c>
      <c r="E4092" s="859">
        <v>26</v>
      </c>
      <c r="F4092" s="859">
        <v>0</v>
      </c>
      <c r="G4092" s="518" t="s">
        <v>122</v>
      </c>
      <c r="H4092" s="518" t="s">
        <v>377</v>
      </c>
      <c r="I4092" s="518">
        <v>316182</v>
      </c>
    </row>
    <row r="4093" spans="1:9" x14ac:dyDescent="0.2">
      <c r="A4093" s="518" t="s">
        <v>235</v>
      </c>
      <c r="B4093" s="518">
        <v>316216</v>
      </c>
      <c r="C4093" s="518" t="s">
        <v>2660</v>
      </c>
      <c r="D4093" s="518" t="s">
        <v>4213</v>
      </c>
      <c r="E4093" s="859">
        <v>25</v>
      </c>
      <c r="F4093" s="859">
        <v>25</v>
      </c>
      <c r="G4093" s="518" t="s">
        <v>122</v>
      </c>
      <c r="H4093" s="518" t="s">
        <v>235</v>
      </c>
      <c r="I4093" s="518">
        <v>316216</v>
      </c>
    </row>
    <row r="4094" spans="1:9" x14ac:dyDescent="0.2">
      <c r="A4094" s="518" t="s">
        <v>211</v>
      </c>
      <c r="B4094" s="518">
        <v>316224</v>
      </c>
      <c r="C4094" s="518" t="s">
        <v>2660</v>
      </c>
      <c r="D4094" s="518" t="s">
        <v>4228</v>
      </c>
      <c r="E4094" s="859">
        <v>15</v>
      </c>
      <c r="F4094" s="859">
        <v>7</v>
      </c>
      <c r="G4094" s="518" t="s">
        <v>122</v>
      </c>
      <c r="H4094" s="518" t="s">
        <v>211</v>
      </c>
      <c r="I4094" s="518">
        <v>316232</v>
      </c>
    </row>
    <row r="4095" spans="1:9" x14ac:dyDescent="0.2">
      <c r="A4095" s="518" t="s">
        <v>211</v>
      </c>
      <c r="B4095" s="518">
        <v>316232</v>
      </c>
      <c r="C4095" s="518" t="s">
        <v>2660</v>
      </c>
      <c r="D4095" s="518" t="s">
        <v>4229</v>
      </c>
      <c r="E4095" s="859">
        <v>26</v>
      </c>
      <c r="F4095" s="859">
        <v>11</v>
      </c>
      <c r="G4095" s="518" t="s">
        <v>122</v>
      </c>
      <c r="H4095" s="518" t="s">
        <v>211</v>
      </c>
      <c r="I4095" s="518">
        <v>316232</v>
      </c>
    </row>
    <row r="4096" spans="1:9" x14ac:dyDescent="0.2">
      <c r="A4096" s="518" t="s">
        <v>384</v>
      </c>
      <c r="B4096" s="518">
        <v>316240</v>
      </c>
      <c r="C4096" s="518" t="s">
        <v>2660</v>
      </c>
      <c r="D4096" s="518" t="s">
        <v>4230</v>
      </c>
      <c r="E4096" s="859">
        <v>32</v>
      </c>
      <c r="F4096" s="859">
        <v>32</v>
      </c>
      <c r="G4096" s="518" t="s">
        <v>122</v>
      </c>
      <c r="H4096" s="518" t="s">
        <v>384</v>
      </c>
      <c r="I4096" s="518">
        <v>316240</v>
      </c>
    </row>
    <row r="4097" spans="1:9" x14ac:dyDescent="0.2">
      <c r="A4097" s="518" t="s">
        <v>384</v>
      </c>
      <c r="B4097" s="518">
        <v>316257</v>
      </c>
      <c r="C4097" s="518" t="s">
        <v>2660</v>
      </c>
      <c r="D4097" s="518" t="s">
        <v>397</v>
      </c>
      <c r="E4097" s="859">
        <v>26</v>
      </c>
      <c r="F4097" s="859">
        <v>26</v>
      </c>
      <c r="G4097" s="518" t="s">
        <v>122</v>
      </c>
      <c r="H4097" s="518" t="s">
        <v>384</v>
      </c>
      <c r="I4097" s="518">
        <v>316257</v>
      </c>
    </row>
    <row r="4098" spans="1:9" x14ac:dyDescent="0.2">
      <c r="A4098" s="518" t="s">
        <v>388</v>
      </c>
      <c r="B4098" s="518">
        <v>316281</v>
      </c>
      <c r="C4098" s="518" t="s">
        <v>2660</v>
      </c>
      <c r="D4098" s="518" t="s">
        <v>459</v>
      </c>
      <c r="E4098" s="859">
        <v>31</v>
      </c>
      <c r="F4098" s="859">
        <v>30</v>
      </c>
      <c r="G4098" s="518" t="s">
        <v>122</v>
      </c>
      <c r="H4098" s="518" t="s">
        <v>388</v>
      </c>
      <c r="I4098" s="518">
        <v>316281</v>
      </c>
    </row>
    <row r="4099" spans="1:9" x14ac:dyDescent="0.2">
      <c r="A4099" s="518" t="s">
        <v>237</v>
      </c>
      <c r="B4099" s="518">
        <v>316299</v>
      </c>
      <c r="C4099" s="518" t="s">
        <v>2660</v>
      </c>
      <c r="D4099" s="518" t="s">
        <v>2317</v>
      </c>
      <c r="E4099" s="859">
        <v>24</v>
      </c>
      <c r="F4099" s="859">
        <v>24</v>
      </c>
      <c r="G4099" s="518" t="s">
        <v>122</v>
      </c>
      <c r="H4099" s="518" t="s">
        <v>237</v>
      </c>
      <c r="I4099" s="518">
        <v>316299</v>
      </c>
    </row>
    <row r="4100" spans="1:9" x14ac:dyDescent="0.2">
      <c r="A4100" s="518" t="s">
        <v>311</v>
      </c>
      <c r="B4100" s="518">
        <v>316307</v>
      </c>
      <c r="C4100" s="518" t="s">
        <v>2660</v>
      </c>
      <c r="D4100" s="518" t="s">
        <v>4246</v>
      </c>
      <c r="E4100" s="859">
        <v>22</v>
      </c>
      <c r="F4100" s="859">
        <v>15</v>
      </c>
      <c r="G4100" s="518" t="s">
        <v>122</v>
      </c>
      <c r="H4100" s="518" t="s">
        <v>311</v>
      </c>
      <c r="I4100" s="518">
        <v>316307</v>
      </c>
    </row>
    <row r="4101" spans="1:9" x14ac:dyDescent="0.2">
      <c r="A4101" s="518" t="s">
        <v>335</v>
      </c>
      <c r="B4101" s="518">
        <v>316349</v>
      </c>
      <c r="C4101" s="518" t="s">
        <v>2660</v>
      </c>
      <c r="D4101" s="518" t="s">
        <v>1454</v>
      </c>
      <c r="E4101" s="859">
        <v>27</v>
      </c>
      <c r="F4101" s="859">
        <v>27</v>
      </c>
      <c r="G4101" s="518" t="s">
        <v>122</v>
      </c>
      <c r="H4101" s="518" t="s">
        <v>335</v>
      </c>
      <c r="I4101" s="518">
        <v>316349</v>
      </c>
    </row>
    <row r="4102" spans="1:9" x14ac:dyDescent="0.2">
      <c r="A4102" s="518" t="s">
        <v>296</v>
      </c>
      <c r="B4102" s="518">
        <v>316372</v>
      </c>
      <c r="C4102" s="518" t="s">
        <v>2660</v>
      </c>
      <c r="D4102" s="518" t="s">
        <v>4247</v>
      </c>
      <c r="E4102" s="859">
        <v>27</v>
      </c>
      <c r="F4102" s="859">
        <v>26</v>
      </c>
      <c r="G4102" s="518" t="s">
        <v>122</v>
      </c>
      <c r="H4102" s="518" t="s">
        <v>296</v>
      </c>
      <c r="I4102" s="518">
        <v>316372</v>
      </c>
    </row>
    <row r="4103" spans="1:9" x14ac:dyDescent="0.2">
      <c r="A4103" s="518" t="s">
        <v>316</v>
      </c>
      <c r="B4103" s="518">
        <v>316398</v>
      </c>
      <c r="C4103" s="518" t="s">
        <v>2660</v>
      </c>
      <c r="D4103" s="518" t="s">
        <v>1836</v>
      </c>
      <c r="E4103" s="859">
        <v>31</v>
      </c>
      <c r="F4103" s="859">
        <v>9</v>
      </c>
      <c r="G4103" s="518" t="s">
        <v>122</v>
      </c>
      <c r="H4103" s="518" t="s">
        <v>316</v>
      </c>
      <c r="I4103" s="518">
        <v>316398</v>
      </c>
    </row>
    <row r="4104" spans="1:9" x14ac:dyDescent="0.2">
      <c r="A4104" s="518" t="s">
        <v>180</v>
      </c>
      <c r="B4104" s="518">
        <v>316471</v>
      </c>
      <c r="C4104" s="518" t="s">
        <v>2660</v>
      </c>
      <c r="D4104" s="518" t="s">
        <v>2339</v>
      </c>
      <c r="E4104" s="859">
        <v>23</v>
      </c>
      <c r="F4104" s="859">
        <v>0</v>
      </c>
      <c r="G4104" s="518" t="s">
        <v>128</v>
      </c>
      <c r="H4104" s="518" t="s">
        <v>180</v>
      </c>
      <c r="I4104" s="518">
        <v>316471</v>
      </c>
    </row>
    <row r="4105" spans="1:9" x14ac:dyDescent="0.2">
      <c r="A4105" s="518" t="s">
        <v>197</v>
      </c>
      <c r="B4105" s="518">
        <v>316513</v>
      </c>
      <c r="C4105" s="518" t="s">
        <v>2660</v>
      </c>
      <c r="D4105" s="518" t="s">
        <v>799</v>
      </c>
      <c r="E4105" s="859">
        <v>28</v>
      </c>
      <c r="F4105" s="859">
        <v>28</v>
      </c>
      <c r="G4105" s="518" t="s">
        <v>122</v>
      </c>
      <c r="H4105" s="518" t="s">
        <v>197</v>
      </c>
      <c r="I4105" s="518">
        <v>316513</v>
      </c>
    </row>
    <row r="4106" spans="1:9" x14ac:dyDescent="0.2">
      <c r="A4106" s="518" t="s">
        <v>197</v>
      </c>
      <c r="B4106" s="518">
        <v>316521</v>
      </c>
      <c r="C4106" s="518" t="s">
        <v>2660</v>
      </c>
      <c r="D4106" s="518" t="s">
        <v>680</v>
      </c>
      <c r="E4106" s="859">
        <v>25</v>
      </c>
      <c r="F4106" s="859">
        <v>25</v>
      </c>
      <c r="G4106" s="518" t="s">
        <v>122</v>
      </c>
      <c r="H4106" s="518" t="s">
        <v>197</v>
      </c>
      <c r="I4106" s="518">
        <v>316521</v>
      </c>
    </row>
    <row r="4107" spans="1:9" x14ac:dyDescent="0.2">
      <c r="A4107" s="518" t="s">
        <v>270</v>
      </c>
      <c r="B4107" s="518">
        <v>316653</v>
      </c>
      <c r="C4107" s="518" t="s">
        <v>2660</v>
      </c>
      <c r="D4107" s="518" t="s">
        <v>1706</v>
      </c>
      <c r="E4107" s="859">
        <v>20</v>
      </c>
      <c r="F4107" s="859">
        <v>20</v>
      </c>
      <c r="G4107" s="518" t="s">
        <v>122</v>
      </c>
      <c r="H4107" s="518" t="s">
        <v>270</v>
      </c>
      <c r="I4107" s="518">
        <v>316653</v>
      </c>
    </row>
    <row r="4108" spans="1:9" x14ac:dyDescent="0.2">
      <c r="A4108" s="518" t="s">
        <v>321</v>
      </c>
      <c r="B4108" s="518">
        <v>316661</v>
      </c>
      <c r="C4108" s="518" t="s">
        <v>2660</v>
      </c>
      <c r="D4108" s="518" t="s">
        <v>709</v>
      </c>
      <c r="E4108" s="859">
        <v>31</v>
      </c>
      <c r="F4108" s="859">
        <v>30</v>
      </c>
      <c r="G4108" s="518" t="s">
        <v>122</v>
      </c>
      <c r="H4108" s="518" t="s">
        <v>321</v>
      </c>
      <c r="I4108" s="518">
        <v>316661</v>
      </c>
    </row>
    <row r="4109" spans="1:9" x14ac:dyDescent="0.2">
      <c r="A4109" s="518" t="s">
        <v>230</v>
      </c>
      <c r="B4109" s="518">
        <v>316695</v>
      </c>
      <c r="C4109" s="518" t="s">
        <v>2660</v>
      </c>
      <c r="D4109" s="518" t="s">
        <v>810</v>
      </c>
      <c r="E4109" s="859">
        <v>24</v>
      </c>
      <c r="F4109" s="859">
        <v>20</v>
      </c>
      <c r="G4109" s="518" t="s">
        <v>122</v>
      </c>
      <c r="H4109" s="518" t="s">
        <v>230</v>
      </c>
      <c r="I4109" s="518">
        <v>104158</v>
      </c>
    </row>
    <row r="4110" spans="1:9" x14ac:dyDescent="0.2">
      <c r="A4110" s="518" t="s">
        <v>270</v>
      </c>
      <c r="B4110" s="518">
        <v>316711</v>
      </c>
      <c r="C4110" s="518" t="s">
        <v>2660</v>
      </c>
      <c r="D4110" s="518" t="s">
        <v>727</v>
      </c>
      <c r="E4110" s="859">
        <v>18</v>
      </c>
      <c r="F4110" s="859">
        <v>18</v>
      </c>
      <c r="G4110" s="518" t="s">
        <v>122</v>
      </c>
      <c r="H4110" s="518" t="s">
        <v>270</v>
      </c>
      <c r="I4110" s="518">
        <v>316711</v>
      </c>
    </row>
    <row r="4111" spans="1:9" x14ac:dyDescent="0.2">
      <c r="A4111" s="518" t="s">
        <v>180</v>
      </c>
      <c r="B4111" s="518">
        <v>316737</v>
      </c>
      <c r="C4111" s="518" t="s">
        <v>2660</v>
      </c>
      <c r="D4111" s="518" t="s">
        <v>4314</v>
      </c>
      <c r="E4111" s="859">
        <v>35</v>
      </c>
      <c r="F4111" s="859">
        <v>0</v>
      </c>
      <c r="G4111" s="518" t="s">
        <v>128</v>
      </c>
      <c r="H4111" s="518" t="s">
        <v>180</v>
      </c>
      <c r="I4111" s="518">
        <v>316737</v>
      </c>
    </row>
    <row r="4112" spans="1:9" x14ac:dyDescent="0.2">
      <c r="A4112" s="518" t="s">
        <v>170</v>
      </c>
      <c r="B4112" s="518">
        <v>316745</v>
      </c>
      <c r="C4112" s="518" t="s">
        <v>2660</v>
      </c>
      <c r="D4112" s="518" t="s">
        <v>6762</v>
      </c>
      <c r="E4112" s="859">
        <v>20</v>
      </c>
      <c r="F4112" s="859">
        <v>18</v>
      </c>
      <c r="G4112" s="518" t="s">
        <v>122</v>
      </c>
      <c r="H4112" s="518" t="s">
        <v>170</v>
      </c>
      <c r="I4112" s="518">
        <v>316745</v>
      </c>
    </row>
    <row r="4113" spans="1:9" x14ac:dyDescent="0.2">
      <c r="A4113" s="518" t="s">
        <v>170</v>
      </c>
      <c r="B4113" s="518">
        <v>316752</v>
      </c>
      <c r="C4113" s="518" t="s">
        <v>2660</v>
      </c>
      <c r="D4113" s="518" t="s">
        <v>4315</v>
      </c>
      <c r="E4113" s="859">
        <v>33</v>
      </c>
      <c r="F4113" s="859">
        <v>33</v>
      </c>
      <c r="G4113" s="518" t="s">
        <v>122</v>
      </c>
      <c r="H4113" s="518" t="s">
        <v>170</v>
      </c>
      <c r="I4113" s="518">
        <v>316752</v>
      </c>
    </row>
    <row r="4114" spans="1:9" x14ac:dyDescent="0.2">
      <c r="A4114" s="518" t="s">
        <v>170</v>
      </c>
      <c r="B4114" s="518">
        <v>316760</v>
      </c>
      <c r="C4114" s="518" t="s">
        <v>2660</v>
      </c>
      <c r="D4114" s="518" t="s">
        <v>201</v>
      </c>
      <c r="E4114" s="859">
        <v>28</v>
      </c>
      <c r="F4114" s="859">
        <v>28</v>
      </c>
      <c r="G4114" s="518" t="s">
        <v>122</v>
      </c>
      <c r="H4114" s="518" t="s">
        <v>170</v>
      </c>
      <c r="I4114" s="518">
        <v>316760</v>
      </c>
    </row>
    <row r="4115" spans="1:9" x14ac:dyDescent="0.2">
      <c r="A4115" s="518" t="s">
        <v>170</v>
      </c>
      <c r="B4115" s="518">
        <v>316778</v>
      </c>
      <c r="C4115" s="518" t="s">
        <v>2660</v>
      </c>
      <c r="D4115" s="518" t="s">
        <v>4316</v>
      </c>
      <c r="E4115" s="859">
        <v>31</v>
      </c>
      <c r="F4115" s="859">
        <v>31</v>
      </c>
      <c r="G4115" s="518" t="s">
        <v>122</v>
      </c>
      <c r="H4115" s="518" t="s">
        <v>170</v>
      </c>
      <c r="I4115" s="518">
        <v>316778</v>
      </c>
    </row>
    <row r="4116" spans="1:9" x14ac:dyDescent="0.2">
      <c r="A4116" s="518" t="s">
        <v>170</v>
      </c>
      <c r="B4116" s="518">
        <v>316786</v>
      </c>
      <c r="C4116" s="518" t="s">
        <v>2660</v>
      </c>
      <c r="D4116" s="518" t="s">
        <v>4317</v>
      </c>
      <c r="E4116" s="859">
        <v>29</v>
      </c>
      <c r="F4116" s="859">
        <v>29</v>
      </c>
      <c r="G4116" s="518" t="s">
        <v>122</v>
      </c>
      <c r="H4116" s="518" t="s">
        <v>170</v>
      </c>
      <c r="I4116" s="518">
        <v>316786</v>
      </c>
    </row>
    <row r="4117" spans="1:9" x14ac:dyDescent="0.2">
      <c r="A4117" s="518" t="s">
        <v>228</v>
      </c>
      <c r="B4117" s="518">
        <v>317156</v>
      </c>
      <c r="C4117" s="518" t="s">
        <v>2660</v>
      </c>
      <c r="D4117" s="518" t="s">
        <v>4543</v>
      </c>
      <c r="E4117" s="859">
        <v>23</v>
      </c>
      <c r="F4117" s="859">
        <v>0</v>
      </c>
      <c r="G4117" s="518" t="s">
        <v>122</v>
      </c>
      <c r="H4117" s="518" t="s">
        <v>228</v>
      </c>
      <c r="I4117" s="518">
        <v>317156</v>
      </c>
    </row>
    <row r="4118" spans="1:9" x14ac:dyDescent="0.2">
      <c r="A4118" s="518" t="s">
        <v>322</v>
      </c>
      <c r="B4118" s="518">
        <v>317362</v>
      </c>
      <c r="C4118" s="518" t="s">
        <v>2660</v>
      </c>
      <c r="D4118" s="518" t="s">
        <v>1392</v>
      </c>
      <c r="E4118" s="859">
        <v>32</v>
      </c>
      <c r="F4118" s="859">
        <v>32</v>
      </c>
      <c r="G4118" s="518" t="s">
        <v>122</v>
      </c>
      <c r="H4118" s="518" t="s">
        <v>322</v>
      </c>
      <c r="I4118" s="518">
        <v>317362</v>
      </c>
    </row>
    <row r="4119" spans="1:9" x14ac:dyDescent="0.2">
      <c r="A4119" s="518" t="s">
        <v>322</v>
      </c>
      <c r="B4119" s="518">
        <v>317370</v>
      </c>
      <c r="C4119" s="518" t="s">
        <v>2660</v>
      </c>
      <c r="D4119" s="518" t="s">
        <v>4142</v>
      </c>
      <c r="E4119" s="859">
        <v>35</v>
      </c>
      <c r="F4119" s="859">
        <v>31</v>
      </c>
      <c r="G4119" s="518" t="s">
        <v>122</v>
      </c>
      <c r="H4119" s="518" t="s">
        <v>322</v>
      </c>
      <c r="I4119" s="518">
        <v>317370</v>
      </c>
    </row>
    <row r="4120" spans="1:9" x14ac:dyDescent="0.2">
      <c r="A4120" s="518" t="s">
        <v>322</v>
      </c>
      <c r="B4120" s="518">
        <v>317388</v>
      </c>
      <c r="C4120" s="518" t="s">
        <v>2660</v>
      </c>
      <c r="D4120" s="518" t="s">
        <v>616</v>
      </c>
      <c r="E4120" s="859">
        <v>29</v>
      </c>
      <c r="F4120" s="859">
        <v>26</v>
      </c>
      <c r="G4120" s="518" t="s">
        <v>122</v>
      </c>
      <c r="H4120" s="518" t="s">
        <v>322</v>
      </c>
      <c r="I4120" s="518">
        <v>317388</v>
      </c>
    </row>
    <row r="4121" spans="1:9" x14ac:dyDescent="0.2">
      <c r="A4121" s="518" t="s">
        <v>232</v>
      </c>
      <c r="B4121" s="518">
        <v>317404</v>
      </c>
      <c r="C4121" s="518" t="s">
        <v>2660</v>
      </c>
      <c r="D4121" s="518" t="s">
        <v>473</v>
      </c>
      <c r="E4121" s="859">
        <v>11</v>
      </c>
      <c r="F4121" s="859">
        <v>11</v>
      </c>
      <c r="G4121" s="518" t="s">
        <v>122</v>
      </c>
      <c r="H4121" s="518" t="s">
        <v>232</v>
      </c>
      <c r="I4121" s="518">
        <v>317404</v>
      </c>
    </row>
    <row r="4122" spans="1:9" x14ac:dyDescent="0.2">
      <c r="A4122" s="518" t="s">
        <v>213</v>
      </c>
      <c r="B4122" s="518">
        <v>317412</v>
      </c>
      <c r="C4122" s="518" t="s">
        <v>2660</v>
      </c>
      <c r="D4122" s="518" t="s">
        <v>680</v>
      </c>
      <c r="E4122" s="859">
        <v>17</v>
      </c>
      <c r="F4122" s="859">
        <v>14</v>
      </c>
      <c r="G4122" s="518" t="s">
        <v>122</v>
      </c>
      <c r="H4122" s="518" t="s">
        <v>213</v>
      </c>
      <c r="I4122" s="518">
        <v>133512</v>
      </c>
    </row>
    <row r="4123" spans="1:9" x14ac:dyDescent="0.2">
      <c r="A4123" s="518" t="s">
        <v>336</v>
      </c>
      <c r="B4123" s="518">
        <v>317420</v>
      </c>
      <c r="C4123" s="518" t="s">
        <v>2660</v>
      </c>
      <c r="D4123" s="518" t="s">
        <v>682</v>
      </c>
      <c r="E4123" s="859">
        <v>20</v>
      </c>
      <c r="F4123" s="859">
        <v>20</v>
      </c>
      <c r="G4123" s="518" t="s">
        <v>122</v>
      </c>
      <c r="H4123" s="518" t="s">
        <v>336</v>
      </c>
      <c r="I4123" s="518">
        <v>317420</v>
      </c>
    </row>
    <row r="4124" spans="1:9" x14ac:dyDescent="0.2">
      <c r="A4124" s="518" t="s">
        <v>336</v>
      </c>
      <c r="B4124" s="518">
        <v>317438</v>
      </c>
      <c r="C4124" s="518" t="s">
        <v>2660</v>
      </c>
      <c r="D4124" s="518" t="s">
        <v>798</v>
      </c>
      <c r="E4124" s="859">
        <v>14</v>
      </c>
      <c r="F4124" s="859">
        <v>12</v>
      </c>
      <c r="G4124" s="518" t="s">
        <v>122</v>
      </c>
      <c r="H4124" s="518" t="s">
        <v>336</v>
      </c>
      <c r="I4124" s="518">
        <v>317438</v>
      </c>
    </row>
    <row r="4125" spans="1:9" x14ac:dyDescent="0.2">
      <c r="A4125" s="518" t="s">
        <v>303</v>
      </c>
      <c r="B4125" s="518">
        <v>317461</v>
      </c>
      <c r="C4125" s="518" t="s">
        <v>2660</v>
      </c>
      <c r="D4125" s="518" t="s">
        <v>1735</v>
      </c>
      <c r="E4125" s="859">
        <v>34</v>
      </c>
      <c r="F4125" s="859">
        <v>31</v>
      </c>
      <c r="G4125" s="518" t="s">
        <v>122</v>
      </c>
      <c r="H4125" s="518" t="s">
        <v>303</v>
      </c>
      <c r="I4125" s="518">
        <v>317461</v>
      </c>
    </row>
    <row r="4126" spans="1:9" x14ac:dyDescent="0.2">
      <c r="A4126" s="518" t="s">
        <v>303</v>
      </c>
      <c r="B4126" s="518">
        <v>317479</v>
      </c>
      <c r="C4126" s="518" t="s">
        <v>2660</v>
      </c>
      <c r="D4126" s="518" t="s">
        <v>746</v>
      </c>
      <c r="E4126" s="859">
        <v>25</v>
      </c>
      <c r="F4126" s="859">
        <v>22</v>
      </c>
      <c r="G4126" s="518" t="s">
        <v>122</v>
      </c>
      <c r="H4126" s="518" t="s">
        <v>303</v>
      </c>
      <c r="I4126" s="518">
        <v>317479</v>
      </c>
    </row>
    <row r="4127" spans="1:9" x14ac:dyDescent="0.2">
      <c r="A4127" s="518" t="s">
        <v>303</v>
      </c>
      <c r="B4127" s="518">
        <v>317495</v>
      </c>
      <c r="C4127" s="518" t="s">
        <v>2660</v>
      </c>
      <c r="D4127" s="518" t="s">
        <v>713</v>
      </c>
      <c r="E4127" s="859">
        <v>34</v>
      </c>
      <c r="F4127" s="859">
        <v>32</v>
      </c>
      <c r="G4127" s="518" t="s">
        <v>122</v>
      </c>
      <c r="H4127" s="518" t="s">
        <v>303</v>
      </c>
      <c r="I4127" s="518">
        <v>317495</v>
      </c>
    </row>
    <row r="4128" spans="1:9" x14ac:dyDescent="0.2">
      <c r="A4128" s="518" t="s">
        <v>296</v>
      </c>
      <c r="B4128" s="518">
        <v>317503</v>
      </c>
      <c r="C4128" s="518" t="s">
        <v>2660</v>
      </c>
      <c r="D4128" s="518" t="s">
        <v>4165</v>
      </c>
      <c r="E4128" s="859">
        <v>29</v>
      </c>
      <c r="F4128" s="859">
        <v>29</v>
      </c>
      <c r="G4128" s="518" t="s">
        <v>122</v>
      </c>
      <c r="H4128" s="518" t="s">
        <v>296</v>
      </c>
      <c r="I4128" s="518">
        <v>317503</v>
      </c>
    </row>
    <row r="4129" spans="1:9" x14ac:dyDescent="0.2">
      <c r="A4129" s="518" t="s">
        <v>296</v>
      </c>
      <c r="B4129" s="518">
        <v>317511</v>
      </c>
      <c r="C4129" s="518" t="s">
        <v>2660</v>
      </c>
      <c r="D4129" s="518" t="s">
        <v>950</v>
      </c>
      <c r="E4129" s="859">
        <v>33</v>
      </c>
      <c r="F4129" s="859">
        <v>28</v>
      </c>
      <c r="G4129" s="518" t="s">
        <v>122</v>
      </c>
      <c r="H4129" s="518" t="s">
        <v>296</v>
      </c>
      <c r="I4129" s="518">
        <v>317511</v>
      </c>
    </row>
    <row r="4130" spans="1:9" x14ac:dyDescent="0.2">
      <c r="A4130" s="518" t="s">
        <v>203</v>
      </c>
      <c r="B4130" s="518">
        <v>317529</v>
      </c>
      <c r="C4130" s="518" t="s">
        <v>2660</v>
      </c>
      <c r="D4130" s="518" t="s">
        <v>729</v>
      </c>
      <c r="E4130" s="859">
        <v>26</v>
      </c>
      <c r="F4130" s="859">
        <v>26</v>
      </c>
      <c r="G4130" s="518" t="s">
        <v>122</v>
      </c>
      <c r="H4130" s="518" t="s">
        <v>203</v>
      </c>
      <c r="I4130" s="518">
        <v>317529</v>
      </c>
    </row>
    <row r="4131" spans="1:9" x14ac:dyDescent="0.2">
      <c r="A4131" s="518" t="s">
        <v>174</v>
      </c>
      <c r="B4131" s="518">
        <v>317537</v>
      </c>
      <c r="C4131" s="518" t="s">
        <v>2660</v>
      </c>
      <c r="D4131" s="518" t="s">
        <v>447</v>
      </c>
      <c r="E4131" s="859">
        <v>26</v>
      </c>
      <c r="F4131" s="859">
        <v>24</v>
      </c>
      <c r="G4131" s="518" t="s">
        <v>122</v>
      </c>
      <c r="H4131" s="518" t="s">
        <v>174</v>
      </c>
      <c r="I4131" s="518">
        <v>317537</v>
      </c>
    </row>
    <row r="4132" spans="1:9" x14ac:dyDescent="0.2">
      <c r="A4132" s="518" t="s">
        <v>313</v>
      </c>
      <c r="B4132" s="518">
        <v>317586</v>
      </c>
      <c r="C4132" s="518" t="s">
        <v>2660</v>
      </c>
      <c r="D4132" s="518" t="s">
        <v>2817</v>
      </c>
      <c r="E4132" s="859">
        <v>21</v>
      </c>
      <c r="F4132" s="859">
        <v>17</v>
      </c>
      <c r="G4132" s="518" t="s">
        <v>122</v>
      </c>
      <c r="H4132" s="518" t="s">
        <v>313</v>
      </c>
      <c r="I4132" s="518">
        <v>317586</v>
      </c>
    </row>
    <row r="4133" spans="1:9" x14ac:dyDescent="0.2">
      <c r="A4133" s="518" t="s">
        <v>388</v>
      </c>
      <c r="B4133" s="518">
        <v>317651</v>
      </c>
      <c r="C4133" s="518" t="s">
        <v>2660</v>
      </c>
      <c r="D4133" s="518" t="s">
        <v>1355</v>
      </c>
      <c r="E4133" s="859">
        <v>29</v>
      </c>
      <c r="F4133" s="859">
        <v>29</v>
      </c>
      <c r="G4133" s="518" t="s">
        <v>122</v>
      </c>
      <c r="H4133" s="518" t="s">
        <v>388</v>
      </c>
      <c r="I4133" s="518">
        <v>317651</v>
      </c>
    </row>
    <row r="4134" spans="1:9" x14ac:dyDescent="0.2">
      <c r="A4134" s="518" t="s">
        <v>375</v>
      </c>
      <c r="B4134" s="518">
        <v>317792</v>
      </c>
      <c r="C4134" s="518" t="s">
        <v>2660</v>
      </c>
      <c r="D4134" s="518" t="s">
        <v>1089</v>
      </c>
      <c r="E4134" s="859">
        <v>36</v>
      </c>
      <c r="F4134" s="859">
        <v>0</v>
      </c>
      <c r="G4134" s="518" t="s">
        <v>128</v>
      </c>
      <c r="H4134" s="518" t="s">
        <v>375</v>
      </c>
      <c r="I4134" s="518">
        <v>317792</v>
      </c>
    </row>
    <row r="4135" spans="1:9" x14ac:dyDescent="0.2">
      <c r="A4135" s="518" t="s">
        <v>180</v>
      </c>
      <c r="B4135" s="518">
        <v>317842</v>
      </c>
      <c r="C4135" s="518" t="s">
        <v>2660</v>
      </c>
      <c r="D4135" s="518" t="s">
        <v>1342</v>
      </c>
      <c r="E4135" s="859">
        <v>35</v>
      </c>
      <c r="F4135" s="859">
        <v>0</v>
      </c>
      <c r="G4135" s="518" t="s">
        <v>128</v>
      </c>
      <c r="H4135" s="518" t="s">
        <v>180</v>
      </c>
      <c r="I4135" s="518">
        <v>317842</v>
      </c>
    </row>
    <row r="4136" spans="1:9" x14ac:dyDescent="0.2">
      <c r="A4136" s="518" t="s">
        <v>6576</v>
      </c>
      <c r="B4136" s="518">
        <v>317867</v>
      </c>
      <c r="C4136" s="518" t="s">
        <v>2660</v>
      </c>
      <c r="D4136" s="518" t="s">
        <v>6080</v>
      </c>
      <c r="E4136" s="859">
        <v>34</v>
      </c>
      <c r="F4136" s="859">
        <v>21</v>
      </c>
      <c r="G4136" s="518" t="s">
        <v>122</v>
      </c>
      <c r="H4136" s="518" t="s">
        <v>6576</v>
      </c>
      <c r="I4136" s="518">
        <v>317867</v>
      </c>
    </row>
    <row r="4137" spans="1:9" x14ac:dyDescent="0.2">
      <c r="A4137" s="518" t="s">
        <v>291</v>
      </c>
      <c r="B4137" s="518">
        <v>317875</v>
      </c>
      <c r="C4137" s="518" t="s">
        <v>2660</v>
      </c>
      <c r="D4137" s="518" t="s">
        <v>1466</v>
      </c>
      <c r="E4137" s="859">
        <v>34</v>
      </c>
      <c r="F4137" s="859">
        <v>29</v>
      </c>
      <c r="G4137" s="518" t="s">
        <v>122</v>
      </c>
      <c r="H4137" s="518" t="s">
        <v>291</v>
      </c>
      <c r="I4137" s="518">
        <v>317875</v>
      </c>
    </row>
    <row r="4138" spans="1:9" x14ac:dyDescent="0.2">
      <c r="A4138" s="518" t="s">
        <v>291</v>
      </c>
      <c r="B4138" s="518">
        <v>317883</v>
      </c>
      <c r="C4138" s="518" t="s">
        <v>2660</v>
      </c>
      <c r="D4138" s="518" t="s">
        <v>529</v>
      </c>
      <c r="E4138" s="859">
        <v>34</v>
      </c>
      <c r="F4138" s="859">
        <v>28</v>
      </c>
      <c r="G4138" s="518" t="s">
        <v>122</v>
      </c>
      <c r="H4138" s="518" t="s">
        <v>291</v>
      </c>
      <c r="I4138" s="518">
        <v>317883</v>
      </c>
    </row>
    <row r="4139" spans="1:9" x14ac:dyDescent="0.2">
      <c r="A4139" s="518" t="s">
        <v>291</v>
      </c>
      <c r="B4139" s="518">
        <v>317891</v>
      </c>
      <c r="C4139" s="518" t="s">
        <v>2660</v>
      </c>
      <c r="D4139" s="518" t="s">
        <v>616</v>
      </c>
      <c r="E4139" s="859">
        <v>35</v>
      </c>
      <c r="F4139" s="859">
        <v>29</v>
      </c>
      <c r="G4139" s="518" t="s">
        <v>122</v>
      </c>
      <c r="H4139" s="518" t="s">
        <v>291</v>
      </c>
      <c r="I4139" s="518">
        <v>317891</v>
      </c>
    </row>
    <row r="4140" spans="1:9" x14ac:dyDescent="0.2">
      <c r="A4140" s="518" t="s">
        <v>291</v>
      </c>
      <c r="B4140" s="518">
        <v>317909</v>
      </c>
      <c r="C4140" s="518" t="s">
        <v>2660</v>
      </c>
      <c r="D4140" s="518" t="s">
        <v>387</v>
      </c>
      <c r="E4140" s="859">
        <v>34</v>
      </c>
      <c r="F4140" s="859">
        <v>31</v>
      </c>
      <c r="G4140" s="518" t="s">
        <v>122</v>
      </c>
      <c r="H4140" s="518" t="s">
        <v>291</v>
      </c>
      <c r="I4140" s="518">
        <v>317909</v>
      </c>
    </row>
    <row r="4141" spans="1:9" x14ac:dyDescent="0.2">
      <c r="A4141" s="518" t="s">
        <v>256</v>
      </c>
      <c r="B4141" s="518">
        <v>317933</v>
      </c>
      <c r="C4141" s="518" t="s">
        <v>2660</v>
      </c>
      <c r="D4141" s="518" t="s">
        <v>941</v>
      </c>
      <c r="E4141" s="859">
        <v>16</v>
      </c>
      <c r="F4141" s="859">
        <v>16</v>
      </c>
      <c r="G4141" s="518" t="s">
        <v>122</v>
      </c>
      <c r="H4141" s="518" t="s">
        <v>256</v>
      </c>
      <c r="I4141" s="518">
        <v>317933</v>
      </c>
    </row>
    <row r="4142" spans="1:9" x14ac:dyDescent="0.2">
      <c r="A4142" s="518" t="s">
        <v>256</v>
      </c>
      <c r="B4142" s="518">
        <v>317982</v>
      </c>
      <c r="C4142" s="518" t="s">
        <v>2660</v>
      </c>
      <c r="D4142" s="518" t="s">
        <v>924</v>
      </c>
      <c r="E4142" s="859">
        <v>29</v>
      </c>
      <c r="F4142" s="859">
        <v>29</v>
      </c>
      <c r="G4142" s="518" t="s">
        <v>122</v>
      </c>
      <c r="H4142" s="518" t="s">
        <v>256</v>
      </c>
      <c r="I4142" s="518">
        <v>317982</v>
      </c>
    </row>
    <row r="4143" spans="1:9" x14ac:dyDescent="0.2">
      <c r="A4143" s="518" t="s">
        <v>373</v>
      </c>
      <c r="B4143" s="518">
        <v>318675</v>
      </c>
      <c r="C4143" s="518" t="s">
        <v>2660</v>
      </c>
      <c r="D4143" s="518" t="s">
        <v>1906</v>
      </c>
      <c r="E4143" s="859">
        <v>34</v>
      </c>
      <c r="F4143" s="859">
        <v>0</v>
      </c>
      <c r="G4143" s="518" t="s">
        <v>128</v>
      </c>
      <c r="H4143" s="518" t="s">
        <v>373</v>
      </c>
      <c r="I4143" s="518">
        <v>318675</v>
      </c>
    </row>
    <row r="4144" spans="1:9" x14ac:dyDescent="0.2">
      <c r="A4144" s="518" t="s">
        <v>179</v>
      </c>
      <c r="B4144" s="518">
        <v>319012</v>
      </c>
      <c r="C4144" s="518" t="s">
        <v>2660</v>
      </c>
      <c r="D4144" s="518" t="s">
        <v>1342</v>
      </c>
      <c r="E4144" s="859">
        <v>38</v>
      </c>
      <c r="F4144" s="859">
        <v>0</v>
      </c>
      <c r="G4144" s="518" t="s">
        <v>128</v>
      </c>
      <c r="H4144" s="518" t="s">
        <v>179</v>
      </c>
      <c r="I4144" s="518">
        <v>319012</v>
      </c>
    </row>
    <row r="4145" spans="1:9" x14ac:dyDescent="0.2">
      <c r="A4145" s="518" t="s">
        <v>288</v>
      </c>
      <c r="B4145" s="518">
        <v>319533</v>
      </c>
      <c r="C4145" s="518" t="s">
        <v>2660</v>
      </c>
      <c r="D4145" s="518" t="s">
        <v>797</v>
      </c>
      <c r="E4145" s="859">
        <v>28</v>
      </c>
      <c r="F4145" s="859">
        <v>28</v>
      </c>
      <c r="G4145" s="518" t="s">
        <v>128</v>
      </c>
      <c r="H4145" s="518" t="s">
        <v>288</v>
      </c>
      <c r="I4145" s="518">
        <v>319533</v>
      </c>
    </row>
    <row r="4146" spans="1:9" x14ac:dyDescent="0.2">
      <c r="A4146" s="518" t="s">
        <v>181</v>
      </c>
      <c r="B4146" s="518">
        <v>319590</v>
      </c>
      <c r="C4146" s="518" t="s">
        <v>2660</v>
      </c>
      <c r="D4146" s="518" t="s">
        <v>4214</v>
      </c>
      <c r="E4146" s="859">
        <v>34</v>
      </c>
      <c r="F4146" s="859">
        <v>24</v>
      </c>
      <c r="G4146" s="518" t="s">
        <v>128</v>
      </c>
      <c r="H4146" s="518" t="s">
        <v>181</v>
      </c>
      <c r="I4146" s="518">
        <v>319590</v>
      </c>
    </row>
    <row r="4147" spans="1:9" x14ac:dyDescent="0.2">
      <c r="A4147" s="518" t="s">
        <v>301</v>
      </c>
      <c r="B4147" s="518">
        <v>319640</v>
      </c>
      <c r="C4147" s="518" t="s">
        <v>2660</v>
      </c>
      <c r="D4147" s="518" t="s">
        <v>1047</v>
      </c>
      <c r="E4147" s="859">
        <v>33</v>
      </c>
      <c r="F4147" s="859">
        <v>17</v>
      </c>
      <c r="G4147" s="518" t="s">
        <v>122</v>
      </c>
      <c r="H4147" s="518" t="s">
        <v>301</v>
      </c>
      <c r="I4147" s="518">
        <v>319640</v>
      </c>
    </row>
    <row r="4148" spans="1:9" x14ac:dyDescent="0.2">
      <c r="A4148" s="518" t="s">
        <v>186</v>
      </c>
      <c r="B4148" s="518">
        <v>319657</v>
      </c>
      <c r="C4148" s="518" t="s">
        <v>2660</v>
      </c>
      <c r="D4148" s="518" t="s">
        <v>4226</v>
      </c>
      <c r="E4148" s="859">
        <v>17</v>
      </c>
      <c r="F4148" s="859">
        <v>5</v>
      </c>
      <c r="G4148" s="518" t="s">
        <v>122</v>
      </c>
      <c r="H4148" s="518" t="s">
        <v>186</v>
      </c>
      <c r="I4148" s="518">
        <v>600189</v>
      </c>
    </row>
    <row r="4149" spans="1:9" x14ac:dyDescent="0.2">
      <c r="A4149" s="518" t="s">
        <v>297</v>
      </c>
      <c r="B4149" s="518">
        <v>319681</v>
      </c>
      <c r="C4149" s="518" t="s">
        <v>2660</v>
      </c>
      <c r="D4149" s="518" t="s">
        <v>6081</v>
      </c>
      <c r="E4149" s="859">
        <v>20</v>
      </c>
      <c r="F4149" s="859">
        <v>0</v>
      </c>
      <c r="G4149" s="518" t="s">
        <v>122</v>
      </c>
      <c r="H4149" s="518" t="s">
        <v>297</v>
      </c>
      <c r="I4149" s="518">
        <v>319681</v>
      </c>
    </row>
    <row r="4150" spans="1:9" x14ac:dyDescent="0.2">
      <c r="A4150" s="518" t="s">
        <v>158</v>
      </c>
      <c r="B4150" s="518">
        <v>319699</v>
      </c>
      <c r="C4150" s="518" t="s">
        <v>2660</v>
      </c>
      <c r="D4150" s="518" t="s">
        <v>951</v>
      </c>
      <c r="E4150" s="859">
        <v>30</v>
      </c>
      <c r="F4150" s="859">
        <v>0</v>
      </c>
      <c r="G4150" s="518" t="s">
        <v>122</v>
      </c>
      <c r="H4150" s="518" t="s">
        <v>158</v>
      </c>
      <c r="I4150" s="518">
        <v>319699</v>
      </c>
    </row>
    <row r="4151" spans="1:9" x14ac:dyDescent="0.2">
      <c r="A4151" s="518" t="s">
        <v>192</v>
      </c>
      <c r="B4151" s="518">
        <v>319756</v>
      </c>
      <c r="C4151" s="518" t="s">
        <v>2660</v>
      </c>
      <c r="D4151" s="518" t="s">
        <v>607</v>
      </c>
      <c r="E4151" s="859">
        <v>33</v>
      </c>
      <c r="F4151" s="859">
        <v>33</v>
      </c>
      <c r="G4151" s="518" t="s">
        <v>128</v>
      </c>
      <c r="H4151" s="518" t="s">
        <v>192</v>
      </c>
      <c r="I4151" s="518">
        <v>319756</v>
      </c>
    </row>
    <row r="4152" spans="1:9" x14ac:dyDescent="0.2">
      <c r="A4152" s="518" t="s">
        <v>169</v>
      </c>
      <c r="B4152" s="518">
        <v>319921</v>
      </c>
      <c r="C4152" s="518" t="s">
        <v>2660</v>
      </c>
      <c r="D4152" s="518" t="s">
        <v>527</v>
      </c>
      <c r="E4152" s="859">
        <v>35</v>
      </c>
      <c r="F4152" s="859">
        <v>33</v>
      </c>
      <c r="G4152" s="518" t="s">
        <v>122</v>
      </c>
      <c r="H4152" s="518" t="s">
        <v>169</v>
      </c>
      <c r="I4152" s="518">
        <v>319921</v>
      </c>
    </row>
    <row r="4153" spans="1:9" x14ac:dyDescent="0.2">
      <c r="A4153" s="518" t="s">
        <v>256</v>
      </c>
      <c r="B4153" s="518">
        <v>319947</v>
      </c>
      <c r="C4153" s="518" t="s">
        <v>2660</v>
      </c>
      <c r="D4153" s="518" t="s">
        <v>1342</v>
      </c>
      <c r="E4153" s="859">
        <v>21</v>
      </c>
      <c r="F4153" s="859">
        <v>11</v>
      </c>
      <c r="G4153" s="518" t="s">
        <v>128</v>
      </c>
      <c r="H4153" s="518" t="s">
        <v>256</v>
      </c>
      <c r="I4153" s="518">
        <v>319947</v>
      </c>
    </row>
    <row r="4154" spans="1:9" x14ac:dyDescent="0.2">
      <c r="A4154" s="518" t="s">
        <v>276</v>
      </c>
      <c r="B4154" s="518">
        <v>319996</v>
      </c>
      <c r="C4154" s="518" t="s">
        <v>2660</v>
      </c>
      <c r="D4154" s="518" t="s">
        <v>6675</v>
      </c>
      <c r="E4154" s="859">
        <v>34</v>
      </c>
      <c r="F4154" s="859">
        <v>0</v>
      </c>
      <c r="G4154" s="518" t="s">
        <v>128</v>
      </c>
      <c r="H4154" s="518" t="s">
        <v>276</v>
      </c>
      <c r="I4154" s="518">
        <v>319996</v>
      </c>
    </row>
    <row r="4155" spans="1:9" x14ac:dyDescent="0.2">
      <c r="A4155" s="518" t="s">
        <v>276</v>
      </c>
      <c r="B4155" s="518">
        <v>320002</v>
      </c>
      <c r="C4155" s="518" t="s">
        <v>2660</v>
      </c>
      <c r="D4155" s="518" t="s">
        <v>6675</v>
      </c>
      <c r="E4155" s="859">
        <v>30</v>
      </c>
      <c r="F4155" s="859">
        <v>0</v>
      </c>
      <c r="G4155" s="518" t="s">
        <v>128</v>
      </c>
      <c r="H4155" s="518" t="s">
        <v>276</v>
      </c>
      <c r="I4155" s="518">
        <v>320002</v>
      </c>
    </row>
    <row r="4156" spans="1:9" x14ac:dyDescent="0.2">
      <c r="A4156" s="518" t="s">
        <v>256</v>
      </c>
      <c r="B4156" s="518">
        <v>320044</v>
      </c>
      <c r="C4156" s="518" t="s">
        <v>2660</v>
      </c>
      <c r="D4156" s="518" t="s">
        <v>4283</v>
      </c>
      <c r="E4156" s="859">
        <v>25</v>
      </c>
      <c r="F4156" s="859">
        <v>0</v>
      </c>
      <c r="G4156" s="518" t="s">
        <v>128</v>
      </c>
      <c r="H4156" s="518" t="s">
        <v>256</v>
      </c>
      <c r="I4156" s="518">
        <v>320044</v>
      </c>
    </row>
    <row r="4157" spans="1:9" x14ac:dyDescent="0.2">
      <c r="A4157" s="518" t="s">
        <v>256</v>
      </c>
      <c r="B4157" s="518">
        <v>320143</v>
      </c>
      <c r="C4157" s="518" t="s">
        <v>2660</v>
      </c>
      <c r="D4157" s="518" t="s">
        <v>1784</v>
      </c>
      <c r="E4157" s="859">
        <v>23</v>
      </c>
      <c r="F4157" s="859">
        <v>21</v>
      </c>
      <c r="G4157" s="518" t="s">
        <v>128</v>
      </c>
      <c r="H4157" s="518" t="s">
        <v>256</v>
      </c>
      <c r="I4157" s="518">
        <v>320143</v>
      </c>
    </row>
    <row r="4158" spans="1:9" x14ac:dyDescent="0.2">
      <c r="A4158" s="518" t="s">
        <v>283</v>
      </c>
      <c r="B4158" s="518">
        <v>320416</v>
      </c>
      <c r="C4158" s="518" t="s">
        <v>2660</v>
      </c>
      <c r="D4158" s="518" t="s">
        <v>4141</v>
      </c>
      <c r="E4158" s="859">
        <v>31</v>
      </c>
      <c r="F4158" s="859">
        <v>10</v>
      </c>
      <c r="G4158" s="518" t="s">
        <v>122</v>
      </c>
      <c r="H4158" s="518" t="s">
        <v>283</v>
      </c>
      <c r="I4158" s="518">
        <v>320416</v>
      </c>
    </row>
    <row r="4159" spans="1:9" x14ac:dyDescent="0.2">
      <c r="A4159" s="518" t="s">
        <v>396</v>
      </c>
      <c r="B4159" s="518">
        <v>320606</v>
      </c>
      <c r="C4159" s="518" t="s">
        <v>2660</v>
      </c>
      <c r="D4159" s="518" t="s">
        <v>4153</v>
      </c>
      <c r="E4159" s="859">
        <v>35</v>
      </c>
      <c r="F4159" s="859">
        <v>27</v>
      </c>
      <c r="G4159" s="518" t="s">
        <v>122</v>
      </c>
      <c r="H4159" s="518" t="s">
        <v>396</v>
      </c>
      <c r="I4159" s="518">
        <v>320606</v>
      </c>
    </row>
    <row r="4160" spans="1:9" x14ac:dyDescent="0.2">
      <c r="A4160" s="518" t="s">
        <v>396</v>
      </c>
      <c r="B4160" s="518">
        <v>320622</v>
      </c>
      <c r="C4160" s="518" t="s">
        <v>2660</v>
      </c>
      <c r="D4160" s="518" t="s">
        <v>4154</v>
      </c>
      <c r="E4160" s="859">
        <v>36</v>
      </c>
      <c r="F4160" s="859">
        <v>28</v>
      </c>
      <c r="G4160" s="518" t="s">
        <v>122</v>
      </c>
      <c r="H4160" s="518" t="s">
        <v>396</v>
      </c>
      <c r="I4160" s="518">
        <v>320622</v>
      </c>
    </row>
    <row r="4161" spans="1:9" x14ac:dyDescent="0.2">
      <c r="A4161" s="518" t="s">
        <v>217</v>
      </c>
      <c r="B4161" s="518">
        <v>320655</v>
      </c>
      <c r="C4161" s="518" t="s">
        <v>2660</v>
      </c>
      <c r="D4161" s="518" t="s">
        <v>4155</v>
      </c>
      <c r="E4161" s="859">
        <v>35</v>
      </c>
      <c r="F4161" s="859">
        <v>20</v>
      </c>
      <c r="G4161" s="518" t="s">
        <v>122</v>
      </c>
      <c r="H4161" s="518" t="s">
        <v>217</v>
      </c>
      <c r="I4161" s="518">
        <v>320655</v>
      </c>
    </row>
    <row r="4162" spans="1:9" x14ac:dyDescent="0.2">
      <c r="A4162" s="518" t="s">
        <v>181</v>
      </c>
      <c r="B4162" s="518">
        <v>320689</v>
      </c>
      <c r="C4162" s="518" t="s">
        <v>2660</v>
      </c>
      <c r="D4162" s="518" t="s">
        <v>4156</v>
      </c>
      <c r="E4162" s="859">
        <v>37</v>
      </c>
      <c r="F4162" s="859">
        <v>0</v>
      </c>
      <c r="G4162" s="518" t="s">
        <v>128</v>
      </c>
      <c r="H4162" s="518" t="s">
        <v>181</v>
      </c>
      <c r="I4162" s="518">
        <v>320689</v>
      </c>
    </row>
    <row r="4163" spans="1:9" x14ac:dyDescent="0.2">
      <c r="A4163" s="518" t="s">
        <v>158</v>
      </c>
      <c r="B4163" s="518">
        <v>320812</v>
      </c>
      <c r="C4163" s="518" t="s">
        <v>2660</v>
      </c>
      <c r="D4163" s="518" t="s">
        <v>2889</v>
      </c>
      <c r="E4163" s="859">
        <v>30</v>
      </c>
      <c r="F4163" s="859">
        <v>0</v>
      </c>
      <c r="G4163" s="518" t="s">
        <v>128</v>
      </c>
      <c r="H4163" s="518" t="s">
        <v>158</v>
      </c>
      <c r="I4163" s="518">
        <v>320812</v>
      </c>
    </row>
    <row r="4164" spans="1:9" x14ac:dyDescent="0.2">
      <c r="A4164" s="518" t="s">
        <v>158</v>
      </c>
      <c r="B4164" s="518">
        <v>320820</v>
      </c>
      <c r="C4164" s="518" t="s">
        <v>2660</v>
      </c>
      <c r="D4164" s="518" t="s">
        <v>6763</v>
      </c>
      <c r="E4164" s="859">
        <v>12</v>
      </c>
      <c r="F4164" s="859">
        <v>0</v>
      </c>
      <c r="G4164" s="518" t="s">
        <v>128</v>
      </c>
      <c r="H4164" s="518" t="s">
        <v>158</v>
      </c>
      <c r="I4164" s="518">
        <v>320820</v>
      </c>
    </row>
    <row r="4165" spans="1:9" x14ac:dyDescent="0.2">
      <c r="A4165" s="518" t="s">
        <v>375</v>
      </c>
      <c r="B4165" s="518">
        <v>320846</v>
      </c>
      <c r="C4165" s="518" t="s">
        <v>2660</v>
      </c>
      <c r="D4165" s="518" t="s">
        <v>2173</v>
      </c>
      <c r="E4165" s="859">
        <v>25</v>
      </c>
      <c r="F4165" s="859">
        <v>0</v>
      </c>
      <c r="G4165" s="518" t="s">
        <v>128</v>
      </c>
      <c r="H4165" s="518" t="s">
        <v>375</v>
      </c>
      <c r="I4165" s="518">
        <v>320846</v>
      </c>
    </row>
    <row r="4166" spans="1:9" x14ac:dyDescent="0.2">
      <c r="A4166" s="518" t="s">
        <v>340</v>
      </c>
      <c r="B4166" s="518">
        <v>321232</v>
      </c>
      <c r="C4166" s="518" t="s">
        <v>2660</v>
      </c>
      <c r="D4166" s="518" t="s">
        <v>4174</v>
      </c>
      <c r="E4166" s="859">
        <v>35</v>
      </c>
      <c r="F4166" s="859">
        <v>30</v>
      </c>
      <c r="G4166" s="518" t="s">
        <v>122</v>
      </c>
      <c r="H4166" s="518" t="s">
        <v>340</v>
      </c>
      <c r="I4166" s="518">
        <v>321232</v>
      </c>
    </row>
    <row r="4167" spans="1:9" x14ac:dyDescent="0.2">
      <c r="A4167" s="518" t="s">
        <v>340</v>
      </c>
      <c r="B4167" s="518">
        <v>321240</v>
      </c>
      <c r="C4167" s="518" t="s">
        <v>2660</v>
      </c>
      <c r="D4167" s="518" t="s">
        <v>721</v>
      </c>
      <c r="E4167" s="859">
        <v>21</v>
      </c>
      <c r="F4167" s="859">
        <v>0</v>
      </c>
      <c r="G4167" s="518" t="s">
        <v>122</v>
      </c>
      <c r="H4167" s="518" t="s">
        <v>340</v>
      </c>
      <c r="I4167" s="518">
        <v>149195</v>
      </c>
    </row>
    <row r="4168" spans="1:9" x14ac:dyDescent="0.2">
      <c r="A4168" s="518" t="s">
        <v>378</v>
      </c>
      <c r="B4168" s="518">
        <v>321562</v>
      </c>
      <c r="C4168" s="518" t="s">
        <v>2660</v>
      </c>
      <c r="D4168" s="518" t="s">
        <v>3843</v>
      </c>
      <c r="E4168" s="859">
        <v>32</v>
      </c>
      <c r="F4168" s="859">
        <v>0</v>
      </c>
      <c r="G4168" s="518" t="s">
        <v>128</v>
      </c>
      <c r="H4168" s="518" t="s">
        <v>378</v>
      </c>
      <c r="I4168" s="518">
        <v>321562</v>
      </c>
    </row>
    <row r="4169" spans="1:9" x14ac:dyDescent="0.2">
      <c r="A4169" s="518" t="s">
        <v>256</v>
      </c>
      <c r="B4169" s="518">
        <v>322123</v>
      </c>
      <c r="C4169" s="518" t="s">
        <v>2660</v>
      </c>
      <c r="D4169" s="518" t="s">
        <v>1342</v>
      </c>
      <c r="E4169" s="859">
        <v>23</v>
      </c>
      <c r="F4169" s="859">
        <v>12</v>
      </c>
      <c r="G4169" s="518" t="s">
        <v>128</v>
      </c>
      <c r="H4169" s="518" t="s">
        <v>256</v>
      </c>
      <c r="I4169" s="518">
        <v>322123</v>
      </c>
    </row>
    <row r="4170" spans="1:9" x14ac:dyDescent="0.2">
      <c r="A4170" s="518" t="s">
        <v>189</v>
      </c>
      <c r="B4170" s="518">
        <v>322495</v>
      </c>
      <c r="C4170" s="518" t="s">
        <v>2660</v>
      </c>
      <c r="D4170" s="518" t="s">
        <v>429</v>
      </c>
      <c r="E4170" s="859">
        <v>18</v>
      </c>
      <c r="F4170" s="859">
        <v>18</v>
      </c>
      <c r="G4170" s="518" t="s">
        <v>122</v>
      </c>
      <c r="H4170" s="518" t="s">
        <v>189</v>
      </c>
      <c r="I4170" s="518">
        <v>322495</v>
      </c>
    </row>
    <row r="4171" spans="1:9" x14ac:dyDescent="0.2">
      <c r="A4171" s="518" t="s">
        <v>375</v>
      </c>
      <c r="B4171" s="518">
        <v>323303</v>
      </c>
      <c r="C4171" s="518" t="s">
        <v>2660</v>
      </c>
      <c r="D4171" s="518" t="s">
        <v>4204</v>
      </c>
      <c r="E4171" s="859">
        <v>31</v>
      </c>
      <c r="F4171" s="859">
        <v>0</v>
      </c>
      <c r="G4171" s="518" t="s">
        <v>128</v>
      </c>
      <c r="H4171" s="518" t="s">
        <v>375</v>
      </c>
      <c r="I4171" s="518">
        <v>323303</v>
      </c>
    </row>
    <row r="4172" spans="1:9" x14ac:dyDescent="0.2">
      <c r="A4172" s="518" t="s">
        <v>318</v>
      </c>
      <c r="B4172" s="518">
        <v>323592</v>
      </c>
      <c r="C4172" s="518" t="s">
        <v>2660</v>
      </c>
      <c r="D4172" s="518" t="s">
        <v>1030</v>
      </c>
      <c r="E4172" s="859">
        <v>28</v>
      </c>
      <c r="F4172" s="859">
        <v>28</v>
      </c>
      <c r="G4172" s="518" t="s">
        <v>122</v>
      </c>
      <c r="H4172" s="518" t="s">
        <v>318</v>
      </c>
      <c r="I4172" s="518">
        <v>323592</v>
      </c>
    </row>
    <row r="4173" spans="1:9" x14ac:dyDescent="0.2">
      <c r="A4173" s="518" t="s">
        <v>199</v>
      </c>
      <c r="B4173" s="518">
        <v>323618</v>
      </c>
      <c r="C4173" s="518" t="s">
        <v>2660</v>
      </c>
      <c r="D4173" s="518" t="s">
        <v>1543</v>
      </c>
      <c r="E4173" s="859">
        <v>30</v>
      </c>
      <c r="F4173" s="859">
        <v>19</v>
      </c>
      <c r="G4173" s="518" t="s">
        <v>122</v>
      </c>
      <c r="H4173" s="518" t="s">
        <v>199</v>
      </c>
      <c r="I4173" s="518">
        <v>323618</v>
      </c>
    </row>
    <row r="4174" spans="1:9" x14ac:dyDescent="0.2">
      <c r="A4174" s="518" t="s">
        <v>310</v>
      </c>
      <c r="B4174" s="518">
        <v>326272</v>
      </c>
      <c r="C4174" s="518" t="s">
        <v>2660</v>
      </c>
      <c r="D4174" s="518" t="s">
        <v>1232</v>
      </c>
      <c r="E4174" s="859">
        <v>19</v>
      </c>
      <c r="F4174" s="859">
        <v>16</v>
      </c>
      <c r="G4174" s="518" t="s">
        <v>122</v>
      </c>
      <c r="H4174" s="518" t="s">
        <v>310</v>
      </c>
      <c r="I4174" s="518">
        <v>570887</v>
      </c>
    </row>
    <row r="4175" spans="1:9" x14ac:dyDescent="0.2">
      <c r="A4175" s="518" t="s">
        <v>237</v>
      </c>
      <c r="B4175" s="518">
        <v>326611</v>
      </c>
      <c r="C4175" s="518" t="s">
        <v>2660</v>
      </c>
      <c r="D4175" s="518" t="s">
        <v>3697</v>
      </c>
      <c r="E4175" s="859">
        <v>34</v>
      </c>
      <c r="F4175" s="859">
        <v>0</v>
      </c>
      <c r="G4175" s="518" t="s">
        <v>128</v>
      </c>
      <c r="H4175" s="518" t="s">
        <v>237</v>
      </c>
      <c r="I4175" s="518">
        <v>326611</v>
      </c>
    </row>
    <row r="4176" spans="1:9" x14ac:dyDescent="0.2">
      <c r="A4176" s="518" t="s">
        <v>310</v>
      </c>
      <c r="B4176" s="518">
        <v>326629</v>
      </c>
      <c r="C4176" s="518" t="s">
        <v>2660</v>
      </c>
      <c r="D4176" s="518" t="s">
        <v>4233</v>
      </c>
      <c r="E4176" s="859">
        <v>21</v>
      </c>
      <c r="F4176" s="859">
        <v>21</v>
      </c>
      <c r="G4176" s="518" t="s">
        <v>122</v>
      </c>
      <c r="H4176" s="518" t="s">
        <v>310</v>
      </c>
      <c r="I4176" s="518">
        <v>326629</v>
      </c>
    </row>
    <row r="4177" spans="1:9" x14ac:dyDescent="0.2">
      <c r="A4177" s="518" t="s">
        <v>306</v>
      </c>
      <c r="B4177" s="518">
        <v>326900</v>
      </c>
      <c r="C4177" s="518" t="s">
        <v>2660</v>
      </c>
      <c r="D4177" s="518" t="s">
        <v>4234</v>
      </c>
      <c r="E4177" s="859">
        <v>35</v>
      </c>
      <c r="F4177" s="859">
        <v>0</v>
      </c>
      <c r="G4177" s="518" t="s">
        <v>128</v>
      </c>
      <c r="H4177" s="518" t="s">
        <v>306</v>
      </c>
      <c r="I4177" s="518">
        <v>326900</v>
      </c>
    </row>
    <row r="4178" spans="1:9" x14ac:dyDescent="0.2">
      <c r="A4178" s="518" t="s">
        <v>270</v>
      </c>
      <c r="B4178" s="518">
        <v>326975</v>
      </c>
      <c r="C4178" s="518" t="s">
        <v>2660</v>
      </c>
      <c r="D4178" s="518" t="s">
        <v>8850</v>
      </c>
      <c r="E4178" s="859">
        <v>24</v>
      </c>
      <c r="F4178" s="859">
        <v>0</v>
      </c>
      <c r="G4178" s="518" t="s">
        <v>128</v>
      </c>
      <c r="H4178" s="518" t="s">
        <v>270</v>
      </c>
      <c r="I4178" s="518">
        <v>326975</v>
      </c>
    </row>
    <row r="4179" spans="1:9" x14ac:dyDescent="0.2">
      <c r="A4179" s="518" t="s">
        <v>221</v>
      </c>
      <c r="B4179" s="518">
        <v>327130</v>
      </c>
      <c r="C4179" s="518" t="s">
        <v>2660</v>
      </c>
      <c r="D4179" s="518" t="s">
        <v>494</v>
      </c>
      <c r="E4179" s="859">
        <v>31</v>
      </c>
      <c r="F4179" s="859">
        <v>31</v>
      </c>
      <c r="G4179" s="518" t="s">
        <v>122</v>
      </c>
      <c r="H4179" s="518" t="s">
        <v>221</v>
      </c>
      <c r="I4179" s="518">
        <v>327130</v>
      </c>
    </row>
    <row r="4180" spans="1:9" x14ac:dyDescent="0.2">
      <c r="A4180" s="518" t="s">
        <v>334</v>
      </c>
      <c r="B4180" s="518">
        <v>327262</v>
      </c>
      <c r="C4180" s="518" t="s">
        <v>2660</v>
      </c>
      <c r="D4180" s="518" t="s">
        <v>4260</v>
      </c>
      <c r="E4180" s="859">
        <v>23</v>
      </c>
      <c r="F4180" s="859">
        <v>23</v>
      </c>
      <c r="G4180" s="518" t="s">
        <v>122</v>
      </c>
      <c r="H4180" s="518" t="s">
        <v>334</v>
      </c>
      <c r="I4180" s="518">
        <v>327262</v>
      </c>
    </row>
    <row r="4181" spans="1:9" x14ac:dyDescent="0.2">
      <c r="A4181" s="518" t="s">
        <v>336</v>
      </c>
      <c r="B4181" s="518">
        <v>327338</v>
      </c>
      <c r="C4181" s="518" t="s">
        <v>2660</v>
      </c>
      <c r="D4181" s="518" t="s">
        <v>8851</v>
      </c>
      <c r="E4181" s="859">
        <v>24</v>
      </c>
      <c r="F4181" s="859">
        <v>0</v>
      </c>
      <c r="G4181" s="518" t="s">
        <v>128</v>
      </c>
      <c r="H4181" s="518" t="s">
        <v>336</v>
      </c>
      <c r="I4181" s="518">
        <v>327338</v>
      </c>
    </row>
    <row r="4182" spans="1:9" x14ac:dyDescent="0.2">
      <c r="A4182" s="518" t="s">
        <v>353</v>
      </c>
      <c r="B4182" s="518">
        <v>327486</v>
      </c>
      <c r="C4182" s="518" t="s">
        <v>2660</v>
      </c>
      <c r="D4182" s="518" t="s">
        <v>4290</v>
      </c>
      <c r="E4182" s="859">
        <v>34</v>
      </c>
      <c r="F4182" s="859">
        <v>25</v>
      </c>
      <c r="G4182" s="518" t="s">
        <v>128</v>
      </c>
      <c r="H4182" s="518" t="s">
        <v>353</v>
      </c>
      <c r="I4182" s="518">
        <v>327486</v>
      </c>
    </row>
    <row r="4183" spans="1:9" x14ac:dyDescent="0.2">
      <c r="A4183" s="518" t="s">
        <v>372</v>
      </c>
      <c r="B4183" s="518">
        <v>327536</v>
      </c>
      <c r="C4183" s="518" t="s">
        <v>2660</v>
      </c>
      <c r="D4183" s="518" t="s">
        <v>8852</v>
      </c>
      <c r="E4183" s="859">
        <v>34</v>
      </c>
      <c r="F4183" s="859">
        <v>0</v>
      </c>
      <c r="G4183" s="518" t="s">
        <v>128</v>
      </c>
      <c r="H4183" s="518" t="s">
        <v>372</v>
      </c>
      <c r="I4183" s="518">
        <v>327536</v>
      </c>
    </row>
    <row r="4184" spans="1:9" x14ac:dyDescent="0.2">
      <c r="A4184" s="518" t="s">
        <v>244</v>
      </c>
      <c r="B4184" s="518">
        <v>327650</v>
      </c>
      <c r="C4184" s="518" t="s">
        <v>2660</v>
      </c>
      <c r="D4184" s="518" t="s">
        <v>8853</v>
      </c>
      <c r="E4184" s="859">
        <v>35</v>
      </c>
      <c r="F4184" s="859">
        <v>30</v>
      </c>
      <c r="G4184" s="518" t="s">
        <v>128</v>
      </c>
      <c r="H4184" s="518" t="s">
        <v>244</v>
      </c>
      <c r="I4184" s="518">
        <v>327650</v>
      </c>
    </row>
    <row r="4185" spans="1:9" x14ac:dyDescent="0.2">
      <c r="A4185" s="518" t="s">
        <v>284</v>
      </c>
      <c r="B4185" s="518">
        <v>327874</v>
      </c>
      <c r="C4185" s="518" t="s">
        <v>2660</v>
      </c>
      <c r="D4185" s="518" t="s">
        <v>714</v>
      </c>
      <c r="E4185" s="859">
        <v>23</v>
      </c>
      <c r="F4185" s="859">
        <v>15</v>
      </c>
      <c r="G4185" s="518" t="s">
        <v>128</v>
      </c>
      <c r="H4185" s="518" t="s">
        <v>284</v>
      </c>
      <c r="I4185" s="518">
        <v>154427</v>
      </c>
    </row>
    <row r="4186" spans="1:9" x14ac:dyDescent="0.2">
      <c r="A4186" s="518" t="s">
        <v>256</v>
      </c>
      <c r="B4186" s="518">
        <v>327999</v>
      </c>
      <c r="C4186" s="518" t="s">
        <v>2660</v>
      </c>
      <c r="D4186" s="518" t="s">
        <v>721</v>
      </c>
      <c r="E4186" s="859">
        <v>32</v>
      </c>
      <c r="F4186" s="859">
        <v>0</v>
      </c>
      <c r="G4186" s="518" t="s">
        <v>128</v>
      </c>
      <c r="H4186" s="518" t="s">
        <v>256</v>
      </c>
      <c r="I4186" s="518">
        <v>327999</v>
      </c>
    </row>
    <row r="4187" spans="1:9" x14ac:dyDescent="0.2">
      <c r="A4187" s="518" t="s">
        <v>340</v>
      </c>
      <c r="B4187" s="518">
        <v>328369</v>
      </c>
      <c r="C4187" s="518" t="s">
        <v>2660</v>
      </c>
      <c r="D4187" s="518" t="s">
        <v>2419</v>
      </c>
      <c r="E4187" s="859">
        <v>36</v>
      </c>
      <c r="F4187" s="859">
        <v>30</v>
      </c>
      <c r="G4187" s="518" t="s">
        <v>128</v>
      </c>
      <c r="H4187" s="518" t="s">
        <v>340</v>
      </c>
      <c r="I4187" s="518">
        <v>328369</v>
      </c>
    </row>
    <row r="4188" spans="1:9" x14ac:dyDescent="0.2">
      <c r="A4188" s="518" t="s">
        <v>349</v>
      </c>
      <c r="B4188" s="518">
        <v>328427</v>
      </c>
      <c r="C4188" s="518" t="s">
        <v>2660</v>
      </c>
      <c r="D4188" s="518" t="s">
        <v>8854</v>
      </c>
      <c r="E4188" s="859">
        <v>22</v>
      </c>
      <c r="F4188" s="859">
        <v>0</v>
      </c>
      <c r="G4188" s="518" t="s">
        <v>128</v>
      </c>
      <c r="H4188" s="518" t="s">
        <v>349</v>
      </c>
      <c r="I4188" s="518">
        <v>328427</v>
      </c>
    </row>
    <row r="4189" spans="1:9" x14ac:dyDescent="0.2">
      <c r="A4189" s="518" t="s">
        <v>373</v>
      </c>
      <c r="B4189" s="518">
        <v>328492</v>
      </c>
      <c r="C4189" s="518" t="s">
        <v>2660</v>
      </c>
      <c r="D4189" s="518" t="s">
        <v>8855</v>
      </c>
      <c r="E4189" s="859">
        <v>31</v>
      </c>
      <c r="F4189" s="859">
        <v>0</v>
      </c>
      <c r="G4189" s="518" t="s">
        <v>128</v>
      </c>
      <c r="H4189" s="518" t="s">
        <v>373</v>
      </c>
      <c r="I4189" s="518">
        <v>328492</v>
      </c>
    </row>
    <row r="4190" spans="1:9" x14ac:dyDescent="0.2">
      <c r="A4190" s="518" t="s">
        <v>167</v>
      </c>
      <c r="B4190" s="518">
        <v>328591</v>
      </c>
      <c r="C4190" s="518" t="s">
        <v>2660</v>
      </c>
      <c r="D4190" s="518" t="s">
        <v>8856</v>
      </c>
      <c r="E4190" s="859">
        <v>31</v>
      </c>
      <c r="F4190" s="859">
        <v>28</v>
      </c>
      <c r="G4190" s="518" t="s">
        <v>128</v>
      </c>
      <c r="H4190" s="518" t="s">
        <v>167</v>
      </c>
      <c r="I4190" s="518">
        <v>328591</v>
      </c>
    </row>
    <row r="4191" spans="1:9" x14ac:dyDescent="0.2">
      <c r="A4191" s="518" t="s">
        <v>340</v>
      </c>
      <c r="B4191" s="518">
        <v>328864</v>
      </c>
      <c r="C4191" s="518" t="s">
        <v>2660</v>
      </c>
      <c r="D4191" s="518" t="s">
        <v>4205</v>
      </c>
      <c r="E4191" s="859">
        <v>35</v>
      </c>
      <c r="F4191" s="859">
        <v>27</v>
      </c>
      <c r="G4191" s="518" t="s">
        <v>128</v>
      </c>
      <c r="H4191" s="518" t="s">
        <v>340</v>
      </c>
      <c r="I4191" s="518">
        <v>328864</v>
      </c>
    </row>
    <row r="4192" spans="1:9" x14ac:dyDescent="0.2">
      <c r="A4192" s="518" t="s">
        <v>317</v>
      </c>
      <c r="B4192" s="518">
        <v>328880</v>
      </c>
      <c r="C4192" s="518" t="s">
        <v>2660</v>
      </c>
      <c r="D4192" s="518" t="s">
        <v>4206</v>
      </c>
      <c r="E4192" s="859">
        <v>28</v>
      </c>
      <c r="F4192" s="859">
        <v>0</v>
      </c>
      <c r="G4192" s="518" t="s">
        <v>128</v>
      </c>
      <c r="H4192" s="518" t="s">
        <v>317</v>
      </c>
      <c r="I4192" s="518">
        <v>328880</v>
      </c>
    </row>
    <row r="4193" spans="1:9" x14ac:dyDescent="0.2">
      <c r="A4193" s="518" t="s">
        <v>191</v>
      </c>
      <c r="B4193" s="518">
        <v>328930</v>
      </c>
      <c r="C4193" s="518" t="s">
        <v>2660</v>
      </c>
      <c r="D4193" s="518" t="s">
        <v>500</v>
      </c>
      <c r="E4193" s="859">
        <v>34</v>
      </c>
      <c r="F4193" s="859">
        <v>33</v>
      </c>
      <c r="G4193" s="518" t="s">
        <v>128</v>
      </c>
      <c r="H4193" s="518" t="s">
        <v>191</v>
      </c>
      <c r="I4193" s="518">
        <v>328930</v>
      </c>
    </row>
    <row r="4194" spans="1:9" x14ac:dyDescent="0.2">
      <c r="A4194" s="518" t="s">
        <v>181</v>
      </c>
      <c r="B4194" s="518">
        <v>329011</v>
      </c>
      <c r="C4194" s="518" t="s">
        <v>2660</v>
      </c>
      <c r="D4194" s="518" t="s">
        <v>4235</v>
      </c>
      <c r="E4194" s="859">
        <v>35</v>
      </c>
      <c r="F4194" s="859">
        <v>0</v>
      </c>
      <c r="G4194" s="518" t="s">
        <v>128</v>
      </c>
      <c r="H4194" s="518" t="s">
        <v>181</v>
      </c>
      <c r="I4194" s="518">
        <v>329011</v>
      </c>
    </row>
    <row r="4195" spans="1:9" x14ac:dyDescent="0.2">
      <c r="A4195" s="518" t="s">
        <v>374</v>
      </c>
      <c r="B4195" s="518">
        <v>329227</v>
      </c>
      <c r="C4195" s="518" t="s">
        <v>2660</v>
      </c>
      <c r="D4195" s="518" t="s">
        <v>4236</v>
      </c>
      <c r="E4195" s="859">
        <v>30</v>
      </c>
      <c r="F4195" s="859">
        <v>0</v>
      </c>
      <c r="G4195" s="518" t="s">
        <v>128</v>
      </c>
      <c r="H4195" s="518" t="s">
        <v>374</v>
      </c>
      <c r="I4195" s="518">
        <v>329227</v>
      </c>
    </row>
    <row r="4196" spans="1:9" x14ac:dyDescent="0.2">
      <c r="A4196" s="518" t="s">
        <v>146</v>
      </c>
      <c r="B4196" s="518">
        <v>329458</v>
      </c>
      <c r="C4196" s="518" t="s">
        <v>2660</v>
      </c>
      <c r="D4196" s="518" t="s">
        <v>6764</v>
      </c>
      <c r="E4196" s="859">
        <v>32</v>
      </c>
      <c r="F4196" s="859">
        <v>0</v>
      </c>
      <c r="G4196" s="518" t="s">
        <v>128</v>
      </c>
      <c r="H4196" s="518" t="s">
        <v>146</v>
      </c>
      <c r="I4196" s="518">
        <v>329458</v>
      </c>
    </row>
    <row r="4197" spans="1:9" x14ac:dyDescent="0.2">
      <c r="A4197" s="518" t="s">
        <v>394</v>
      </c>
      <c r="B4197" s="518">
        <v>329557</v>
      </c>
      <c r="C4197" s="518" t="s">
        <v>2660</v>
      </c>
      <c r="D4197" s="518" t="s">
        <v>4276</v>
      </c>
      <c r="E4197" s="859">
        <v>24</v>
      </c>
      <c r="F4197" s="859">
        <v>0</v>
      </c>
      <c r="G4197" s="518" t="s">
        <v>128</v>
      </c>
      <c r="H4197" s="518" t="s">
        <v>394</v>
      </c>
      <c r="I4197" s="518">
        <v>329557</v>
      </c>
    </row>
    <row r="4198" spans="1:9" x14ac:dyDescent="0.2">
      <c r="A4198" s="518" t="s">
        <v>231</v>
      </c>
      <c r="B4198" s="518">
        <v>329623</v>
      </c>
      <c r="C4198" s="518" t="s">
        <v>2660</v>
      </c>
      <c r="D4198" s="518" t="s">
        <v>8857</v>
      </c>
      <c r="E4198" s="859">
        <v>16</v>
      </c>
      <c r="F4198" s="859">
        <v>0</v>
      </c>
      <c r="G4198" s="518" t="s">
        <v>128</v>
      </c>
      <c r="H4198" s="518" t="s">
        <v>231</v>
      </c>
      <c r="I4198" s="518">
        <v>329623</v>
      </c>
    </row>
    <row r="4199" spans="1:9" x14ac:dyDescent="0.2">
      <c r="A4199" s="518" t="s">
        <v>372</v>
      </c>
      <c r="B4199" s="518">
        <v>329862</v>
      </c>
      <c r="C4199" s="518" t="s">
        <v>2660</v>
      </c>
      <c r="D4199" s="518" t="s">
        <v>7462</v>
      </c>
      <c r="E4199" s="859">
        <v>31</v>
      </c>
      <c r="F4199" s="859">
        <v>27</v>
      </c>
      <c r="G4199" s="518" t="s">
        <v>128</v>
      </c>
      <c r="H4199" s="518" t="s">
        <v>372</v>
      </c>
      <c r="I4199" s="518">
        <v>329862</v>
      </c>
    </row>
    <row r="4200" spans="1:9" x14ac:dyDescent="0.2">
      <c r="A4200" s="518" t="s">
        <v>256</v>
      </c>
      <c r="B4200" s="518">
        <v>330415</v>
      </c>
      <c r="C4200" s="518" t="s">
        <v>2660</v>
      </c>
      <c r="D4200" s="518" t="s">
        <v>4181</v>
      </c>
      <c r="E4200" s="859">
        <v>16</v>
      </c>
      <c r="F4200" s="859">
        <v>4</v>
      </c>
      <c r="G4200" s="518" t="s">
        <v>128</v>
      </c>
      <c r="H4200" s="518" t="s">
        <v>256</v>
      </c>
      <c r="I4200" s="518">
        <v>330415</v>
      </c>
    </row>
    <row r="4201" spans="1:9" x14ac:dyDescent="0.2">
      <c r="A4201" s="518" t="s">
        <v>375</v>
      </c>
      <c r="B4201" s="518">
        <v>330639</v>
      </c>
      <c r="C4201" s="518" t="s">
        <v>2660</v>
      </c>
      <c r="D4201" s="518" t="s">
        <v>2401</v>
      </c>
      <c r="E4201" s="859">
        <v>36</v>
      </c>
      <c r="F4201" s="859">
        <v>0</v>
      </c>
      <c r="G4201" s="518" t="s">
        <v>128</v>
      </c>
      <c r="H4201" s="518" t="s">
        <v>375</v>
      </c>
      <c r="I4201" s="518">
        <v>330639</v>
      </c>
    </row>
    <row r="4202" spans="1:9" x14ac:dyDescent="0.2">
      <c r="A4202" s="518" t="s">
        <v>179</v>
      </c>
      <c r="B4202" s="518">
        <v>330720</v>
      </c>
      <c r="C4202" s="518" t="s">
        <v>2660</v>
      </c>
      <c r="D4202" s="518" t="s">
        <v>570</v>
      </c>
      <c r="E4202" s="859">
        <v>17</v>
      </c>
      <c r="F4202" s="859">
        <v>0</v>
      </c>
      <c r="G4202" s="518" t="s">
        <v>128</v>
      </c>
      <c r="H4202" s="518" t="s">
        <v>179</v>
      </c>
      <c r="I4202" s="518">
        <v>330720</v>
      </c>
    </row>
    <row r="4203" spans="1:9" x14ac:dyDescent="0.2">
      <c r="A4203" s="518" t="s">
        <v>199</v>
      </c>
      <c r="B4203" s="518">
        <v>330944</v>
      </c>
      <c r="C4203" s="518" t="s">
        <v>2660</v>
      </c>
      <c r="D4203" s="518" t="s">
        <v>4252</v>
      </c>
      <c r="E4203" s="859">
        <v>31</v>
      </c>
      <c r="F4203" s="859">
        <v>18</v>
      </c>
      <c r="G4203" s="518" t="s">
        <v>122</v>
      </c>
      <c r="H4203" s="518" t="s">
        <v>199</v>
      </c>
      <c r="I4203" s="518">
        <v>330944</v>
      </c>
    </row>
    <row r="4204" spans="1:9" x14ac:dyDescent="0.2">
      <c r="A4204" s="518" t="s">
        <v>167</v>
      </c>
      <c r="B4204" s="518">
        <v>330951</v>
      </c>
      <c r="C4204" s="518" t="s">
        <v>2660</v>
      </c>
      <c r="D4204" s="518" t="s">
        <v>8858</v>
      </c>
      <c r="E4204" s="859">
        <v>32</v>
      </c>
      <c r="F4204" s="859">
        <v>32</v>
      </c>
      <c r="G4204" s="518" t="s">
        <v>128</v>
      </c>
      <c r="H4204" s="518" t="s">
        <v>167</v>
      </c>
      <c r="I4204" s="518">
        <v>330951</v>
      </c>
    </row>
    <row r="4205" spans="1:9" x14ac:dyDescent="0.2">
      <c r="A4205" s="518" t="s">
        <v>222</v>
      </c>
      <c r="B4205" s="518">
        <v>331082</v>
      </c>
      <c r="C4205" s="518" t="s">
        <v>2660</v>
      </c>
      <c r="D4205" s="518" t="s">
        <v>8859</v>
      </c>
      <c r="E4205" s="859">
        <v>5</v>
      </c>
      <c r="F4205" s="859">
        <v>0</v>
      </c>
      <c r="G4205" s="518" t="s">
        <v>128</v>
      </c>
      <c r="H4205" s="518" t="s">
        <v>222</v>
      </c>
      <c r="I4205" s="518">
        <v>331082</v>
      </c>
    </row>
    <row r="4206" spans="1:9" x14ac:dyDescent="0.2">
      <c r="A4206" s="518" t="s">
        <v>292</v>
      </c>
      <c r="B4206" s="518">
        <v>331223</v>
      </c>
      <c r="C4206" s="518" t="s">
        <v>2660</v>
      </c>
      <c r="D4206" s="518" t="s">
        <v>563</v>
      </c>
      <c r="E4206" s="859">
        <v>30</v>
      </c>
      <c r="F4206" s="859">
        <v>0</v>
      </c>
      <c r="G4206" s="518" t="s">
        <v>128</v>
      </c>
      <c r="H4206" s="518" t="s">
        <v>292</v>
      </c>
      <c r="I4206" s="518">
        <v>331223</v>
      </c>
    </row>
    <row r="4207" spans="1:9" x14ac:dyDescent="0.2">
      <c r="A4207" s="518" t="s">
        <v>340</v>
      </c>
      <c r="B4207" s="518">
        <v>331264</v>
      </c>
      <c r="C4207" s="518" t="s">
        <v>2660</v>
      </c>
      <c r="D4207" s="518" t="s">
        <v>4277</v>
      </c>
      <c r="E4207" s="859">
        <v>36</v>
      </c>
      <c r="F4207" s="859">
        <v>32</v>
      </c>
      <c r="G4207" s="518" t="s">
        <v>128</v>
      </c>
      <c r="H4207" s="518" t="s">
        <v>340</v>
      </c>
      <c r="I4207" s="518">
        <v>331264</v>
      </c>
    </row>
    <row r="4208" spans="1:9" x14ac:dyDescent="0.2">
      <c r="A4208" s="518" t="s">
        <v>223</v>
      </c>
      <c r="B4208" s="518">
        <v>331363</v>
      </c>
      <c r="C4208" s="518" t="s">
        <v>2660</v>
      </c>
      <c r="D4208" s="518" t="s">
        <v>1032</v>
      </c>
      <c r="E4208" s="859">
        <v>17</v>
      </c>
      <c r="F4208" s="859">
        <v>0</v>
      </c>
      <c r="G4208" s="518" t="s">
        <v>128</v>
      </c>
      <c r="H4208" s="518" t="s">
        <v>223</v>
      </c>
      <c r="I4208" s="518">
        <v>331363</v>
      </c>
    </row>
    <row r="4209" spans="1:9" x14ac:dyDescent="0.2">
      <c r="A4209" s="518" t="s">
        <v>322</v>
      </c>
      <c r="B4209" s="518">
        <v>331488</v>
      </c>
      <c r="C4209" s="518" t="s">
        <v>2660</v>
      </c>
      <c r="D4209" s="518" t="s">
        <v>4292</v>
      </c>
      <c r="E4209" s="859">
        <v>30</v>
      </c>
      <c r="F4209" s="859">
        <v>29</v>
      </c>
      <c r="G4209" s="518" t="s">
        <v>122</v>
      </c>
      <c r="H4209" s="518" t="s">
        <v>322</v>
      </c>
      <c r="I4209" s="518">
        <v>331488</v>
      </c>
    </row>
    <row r="4210" spans="1:9" x14ac:dyDescent="0.2">
      <c r="A4210" s="518" t="s">
        <v>322</v>
      </c>
      <c r="B4210" s="518">
        <v>331496</v>
      </c>
      <c r="C4210" s="518" t="s">
        <v>2660</v>
      </c>
      <c r="D4210" s="518" t="s">
        <v>6765</v>
      </c>
      <c r="E4210" s="859">
        <v>35</v>
      </c>
      <c r="F4210" s="859">
        <v>27</v>
      </c>
      <c r="G4210" s="518" t="s">
        <v>122</v>
      </c>
      <c r="H4210" s="518" t="s">
        <v>322</v>
      </c>
      <c r="I4210" s="518">
        <v>331496</v>
      </c>
    </row>
    <row r="4211" spans="1:9" x14ac:dyDescent="0.2">
      <c r="A4211" s="518" t="s">
        <v>322</v>
      </c>
      <c r="B4211" s="518">
        <v>331504</v>
      </c>
      <c r="C4211" s="518" t="s">
        <v>2660</v>
      </c>
      <c r="D4211" s="518" t="s">
        <v>4307</v>
      </c>
      <c r="E4211" s="859">
        <v>36</v>
      </c>
      <c r="F4211" s="859">
        <v>31</v>
      </c>
      <c r="G4211" s="518" t="s">
        <v>122</v>
      </c>
      <c r="H4211" s="518" t="s">
        <v>322</v>
      </c>
      <c r="I4211" s="518">
        <v>331504</v>
      </c>
    </row>
    <row r="4212" spans="1:9" x14ac:dyDescent="0.2">
      <c r="A4212" s="518" t="s">
        <v>322</v>
      </c>
      <c r="B4212" s="518">
        <v>331538</v>
      </c>
      <c r="C4212" s="518" t="s">
        <v>2660</v>
      </c>
      <c r="D4212" s="518" t="s">
        <v>3667</v>
      </c>
      <c r="E4212" s="859">
        <v>32</v>
      </c>
      <c r="F4212" s="859">
        <v>32</v>
      </c>
      <c r="G4212" s="518" t="s">
        <v>122</v>
      </c>
      <c r="H4212" s="518" t="s">
        <v>322</v>
      </c>
      <c r="I4212" s="518">
        <v>331538</v>
      </c>
    </row>
    <row r="4213" spans="1:9" x14ac:dyDescent="0.2">
      <c r="A4213" s="518" t="s">
        <v>322</v>
      </c>
      <c r="B4213" s="518">
        <v>331546</v>
      </c>
      <c r="C4213" s="518" t="s">
        <v>2660</v>
      </c>
      <c r="D4213" s="518" t="s">
        <v>4308</v>
      </c>
      <c r="E4213" s="859">
        <v>29</v>
      </c>
      <c r="F4213" s="859">
        <v>27</v>
      </c>
      <c r="G4213" s="518" t="s">
        <v>122</v>
      </c>
      <c r="H4213" s="518" t="s">
        <v>322</v>
      </c>
      <c r="I4213" s="518">
        <v>331546</v>
      </c>
    </row>
    <row r="4214" spans="1:9" x14ac:dyDescent="0.2">
      <c r="A4214" s="518" t="s">
        <v>286</v>
      </c>
      <c r="B4214" s="518">
        <v>331553</v>
      </c>
      <c r="C4214" s="518" t="s">
        <v>2660</v>
      </c>
      <c r="D4214" s="518" t="s">
        <v>2698</v>
      </c>
      <c r="E4214" s="859">
        <v>30</v>
      </c>
      <c r="F4214" s="859">
        <v>25</v>
      </c>
      <c r="G4214" s="518" t="s">
        <v>122</v>
      </c>
      <c r="H4214" s="518" t="s">
        <v>286</v>
      </c>
      <c r="I4214" s="518">
        <v>331553</v>
      </c>
    </row>
    <row r="4215" spans="1:9" x14ac:dyDescent="0.2">
      <c r="A4215" s="518" t="s">
        <v>349</v>
      </c>
      <c r="B4215" s="518">
        <v>331561</v>
      </c>
      <c r="C4215" s="518" t="s">
        <v>2660</v>
      </c>
      <c r="D4215" s="518" t="s">
        <v>1842</v>
      </c>
      <c r="E4215" s="859">
        <v>34</v>
      </c>
      <c r="F4215" s="859">
        <v>33</v>
      </c>
      <c r="G4215" s="518" t="s">
        <v>122</v>
      </c>
      <c r="H4215" s="518" t="s">
        <v>349</v>
      </c>
      <c r="I4215" s="518">
        <v>331561</v>
      </c>
    </row>
    <row r="4216" spans="1:9" x14ac:dyDescent="0.2">
      <c r="A4216" s="518" t="s">
        <v>349</v>
      </c>
      <c r="B4216" s="518">
        <v>331587</v>
      </c>
      <c r="C4216" s="518" t="s">
        <v>2660</v>
      </c>
      <c r="D4216" s="518" t="s">
        <v>1220</v>
      </c>
      <c r="E4216" s="859">
        <v>23</v>
      </c>
      <c r="F4216" s="859">
        <v>15</v>
      </c>
      <c r="G4216" s="518" t="s">
        <v>122</v>
      </c>
      <c r="H4216" s="518" t="s">
        <v>349</v>
      </c>
      <c r="I4216" s="518">
        <v>331587</v>
      </c>
    </row>
    <row r="4217" spans="1:9" x14ac:dyDescent="0.2">
      <c r="A4217" s="518" t="s">
        <v>349</v>
      </c>
      <c r="B4217" s="518">
        <v>331595</v>
      </c>
      <c r="C4217" s="518" t="s">
        <v>2660</v>
      </c>
      <c r="D4217" s="518" t="s">
        <v>1671</v>
      </c>
      <c r="E4217" s="859">
        <v>32</v>
      </c>
      <c r="F4217" s="859">
        <v>21</v>
      </c>
      <c r="G4217" s="518" t="s">
        <v>122</v>
      </c>
      <c r="H4217" s="518" t="s">
        <v>349</v>
      </c>
      <c r="I4217" s="518">
        <v>331595</v>
      </c>
    </row>
    <row r="4218" spans="1:9" x14ac:dyDescent="0.2">
      <c r="A4218" s="518" t="s">
        <v>349</v>
      </c>
      <c r="B4218" s="518">
        <v>331611</v>
      </c>
      <c r="C4218" s="518" t="s">
        <v>2660</v>
      </c>
      <c r="D4218" s="518" t="s">
        <v>1086</v>
      </c>
      <c r="E4218" s="859">
        <v>18</v>
      </c>
      <c r="F4218" s="859">
        <v>16</v>
      </c>
      <c r="G4218" s="518" t="s">
        <v>122</v>
      </c>
      <c r="H4218" s="518" t="s">
        <v>349</v>
      </c>
      <c r="I4218" s="518">
        <v>448415</v>
      </c>
    </row>
    <row r="4219" spans="1:9" x14ac:dyDescent="0.2">
      <c r="A4219" s="518" t="s">
        <v>349</v>
      </c>
      <c r="B4219" s="518">
        <v>331637</v>
      </c>
      <c r="C4219" s="518" t="s">
        <v>2660</v>
      </c>
      <c r="D4219" s="518" t="s">
        <v>4215</v>
      </c>
      <c r="E4219" s="859">
        <v>26</v>
      </c>
      <c r="F4219" s="859">
        <v>25</v>
      </c>
      <c r="G4219" s="518" t="s">
        <v>122</v>
      </c>
      <c r="H4219" s="518" t="s">
        <v>349</v>
      </c>
      <c r="I4219" s="518">
        <v>331637</v>
      </c>
    </row>
    <row r="4220" spans="1:9" x14ac:dyDescent="0.2">
      <c r="A4220" s="518" t="s">
        <v>223</v>
      </c>
      <c r="B4220" s="518">
        <v>331652</v>
      </c>
      <c r="C4220" s="518" t="s">
        <v>2660</v>
      </c>
      <c r="D4220" s="518" t="s">
        <v>8860</v>
      </c>
      <c r="E4220" s="859">
        <v>22</v>
      </c>
      <c r="F4220" s="859">
        <v>0</v>
      </c>
      <c r="G4220" s="518" t="s">
        <v>128</v>
      </c>
      <c r="H4220" s="518" t="s">
        <v>223</v>
      </c>
      <c r="I4220" s="518">
        <v>331652</v>
      </c>
    </row>
    <row r="4221" spans="1:9" x14ac:dyDescent="0.2">
      <c r="A4221" s="518" t="s">
        <v>372</v>
      </c>
      <c r="B4221" s="518">
        <v>331694</v>
      </c>
      <c r="C4221" s="518" t="s">
        <v>2660</v>
      </c>
      <c r="D4221" s="518" t="s">
        <v>500</v>
      </c>
      <c r="E4221" s="859">
        <v>35</v>
      </c>
      <c r="F4221" s="859">
        <v>25</v>
      </c>
      <c r="G4221" s="518" t="s">
        <v>128</v>
      </c>
      <c r="H4221" s="518" t="s">
        <v>372</v>
      </c>
      <c r="I4221" s="518">
        <v>331694</v>
      </c>
    </row>
    <row r="4222" spans="1:9" x14ac:dyDescent="0.2">
      <c r="A4222" s="518" t="s">
        <v>336</v>
      </c>
      <c r="B4222" s="518">
        <v>332742</v>
      </c>
      <c r="C4222" s="518" t="s">
        <v>2660</v>
      </c>
      <c r="D4222" s="518" t="s">
        <v>458</v>
      </c>
      <c r="E4222" s="859">
        <v>22</v>
      </c>
      <c r="F4222" s="859">
        <v>0</v>
      </c>
      <c r="G4222" s="518" t="s">
        <v>122</v>
      </c>
      <c r="H4222" s="518" t="s">
        <v>336</v>
      </c>
      <c r="I4222" s="518">
        <v>332742</v>
      </c>
    </row>
    <row r="4223" spans="1:9" x14ac:dyDescent="0.2">
      <c r="A4223" s="518" t="s">
        <v>217</v>
      </c>
      <c r="B4223" s="518">
        <v>332809</v>
      </c>
      <c r="C4223" s="518" t="s">
        <v>2660</v>
      </c>
      <c r="D4223" s="518" t="s">
        <v>4166</v>
      </c>
      <c r="E4223" s="859">
        <v>18</v>
      </c>
      <c r="F4223" s="859">
        <v>17</v>
      </c>
      <c r="G4223" s="518" t="s">
        <v>122</v>
      </c>
      <c r="H4223" s="518" t="s">
        <v>217</v>
      </c>
      <c r="I4223" s="518">
        <v>332809</v>
      </c>
    </row>
    <row r="4224" spans="1:9" x14ac:dyDescent="0.2">
      <c r="A4224" s="518" t="s">
        <v>338</v>
      </c>
      <c r="B4224" s="518">
        <v>332817</v>
      </c>
      <c r="C4224" s="518" t="s">
        <v>2660</v>
      </c>
      <c r="D4224" s="518" t="s">
        <v>4167</v>
      </c>
      <c r="E4224" s="859">
        <v>34</v>
      </c>
      <c r="F4224" s="859">
        <v>0</v>
      </c>
      <c r="G4224" s="518" t="s">
        <v>122</v>
      </c>
      <c r="H4224" s="518" t="s">
        <v>338</v>
      </c>
      <c r="I4224" s="518">
        <v>332817</v>
      </c>
    </row>
    <row r="4225" spans="1:9" x14ac:dyDescent="0.2">
      <c r="A4225" s="518" t="s">
        <v>208</v>
      </c>
      <c r="B4225" s="518">
        <v>332825</v>
      </c>
      <c r="C4225" s="518" t="s">
        <v>2660</v>
      </c>
      <c r="D4225" s="518" t="s">
        <v>412</v>
      </c>
      <c r="E4225" s="859">
        <v>34</v>
      </c>
      <c r="F4225" s="859">
        <v>34</v>
      </c>
      <c r="G4225" s="518" t="s">
        <v>122</v>
      </c>
      <c r="H4225" s="518" t="s">
        <v>208</v>
      </c>
      <c r="I4225" s="518">
        <v>332825</v>
      </c>
    </row>
    <row r="4226" spans="1:9" x14ac:dyDescent="0.2">
      <c r="A4226" s="518" t="s">
        <v>199</v>
      </c>
      <c r="B4226" s="518">
        <v>332841</v>
      </c>
      <c r="C4226" s="518" t="s">
        <v>2660</v>
      </c>
      <c r="D4226" s="518" t="s">
        <v>831</v>
      </c>
      <c r="E4226" s="859">
        <v>30</v>
      </c>
      <c r="F4226" s="859">
        <v>19</v>
      </c>
      <c r="G4226" s="518" t="s">
        <v>122</v>
      </c>
      <c r="H4226" s="518" t="s">
        <v>199</v>
      </c>
      <c r="I4226" s="518">
        <v>332841</v>
      </c>
    </row>
    <row r="4227" spans="1:9" x14ac:dyDescent="0.2">
      <c r="A4227" s="518" t="s">
        <v>189</v>
      </c>
      <c r="B4227" s="518">
        <v>332858</v>
      </c>
      <c r="C4227" s="518" t="s">
        <v>2660</v>
      </c>
      <c r="D4227" s="518" t="s">
        <v>4179</v>
      </c>
      <c r="E4227" s="859">
        <v>29</v>
      </c>
      <c r="F4227" s="859">
        <v>29</v>
      </c>
      <c r="G4227" s="518" t="s">
        <v>122</v>
      </c>
      <c r="H4227" s="518" t="s">
        <v>189</v>
      </c>
      <c r="I4227" s="518">
        <v>332858</v>
      </c>
    </row>
    <row r="4228" spans="1:9" x14ac:dyDescent="0.2">
      <c r="A4228" s="518" t="s">
        <v>279</v>
      </c>
      <c r="B4228" s="518">
        <v>332874</v>
      </c>
      <c r="C4228" s="518" t="s">
        <v>2660</v>
      </c>
      <c r="D4228" s="518" t="s">
        <v>6766</v>
      </c>
      <c r="E4228" s="859">
        <v>31</v>
      </c>
      <c r="F4228" s="859">
        <v>5</v>
      </c>
      <c r="G4228" s="518" t="s">
        <v>122</v>
      </c>
      <c r="H4228" s="518" t="s">
        <v>279</v>
      </c>
      <c r="I4228" s="518">
        <v>902643</v>
      </c>
    </row>
    <row r="4229" spans="1:9" x14ac:dyDescent="0.2">
      <c r="A4229" s="518" t="s">
        <v>349</v>
      </c>
      <c r="B4229" s="518">
        <v>332882</v>
      </c>
      <c r="C4229" s="518" t="s">
        <v>2660</v>
      </c>
      <c r="D4229" s="518" t="s">
        <v>4180</v>
      </c>
      <c r="E4229" s="859">
        <v>30</v>
      </c>
      <c r="F4229" s="859">
        <v>0</v>
      </c>
      <c r="G4229" s="518" t="s">
        <v>122</v>
      </c>
      <c r="H4229" s="518" t="s">
        <v>349</v>
      </c>
      <c r="I4229" s="518">
        <v>332882</v>
      </c>
    </row>
    <row r="4230" spans="1:9" x14ac:dyDescent="0.2">
      <c r="A4230" s="518" t="s">
        <v>300</v>
      </c>
      <c r="B4230" s="518">
        <v>333039</v>
      </c>
      <c r="C4230" s="518" t="s">
        <v>2660</v>
      </c>
      <c r="D4230" s="518" t="s">
        <v>527</v>
      </c>
      <c r="E4230" s="859">
        <v>5</v>
      </c>
      <c r="F4230" s="859">
        <v>0</v>
      </c>
      <c r="G4230" s="518" t="s">
        <v>128</v>
      </c>
      <c r="H4230" s="518" t="s">
        <v>300</v>
      </c>
      <c r="I4230" s="518">
        <v>333039</v>
      </c>
    </row>
    <row r="4231" spans="1:9" x14ac:dyDescent="0.2">
      <c r="A4231" s="518" t="s">
        <v>158</v>
      </c>
      <c r="B4231" s="518">
        <v>333112</v>
      </c>
      <c r="C4231" s="518" t="s">
        <v>2660</v>
      </c>
      <c r="D4231" s="518" t="s">
        <v>564</v>
      </c>
      <c r="E4231" s="859">
        <v>14</v>
      </c>
      <c r="F4231" s="859">
        <v>0</v>
      </c>
      <c r="G4231" s="518" t="s">
        <v>128</v>
      </c>
      <c r="H4231" s="518" t="s">
        <v>158</v>
      </c>
      <c r="I4231" s="518">
        <v>239137</v>
      </c>
    </row>
    <row r="4232" spans="1:9" x14ac:dyDescent="0.2">
      <c r="A4232" s="518" t="s">
        <v>295</v>
      </c>
      <c r="B4232" s="518">
        <v>333120</v>
      </c>
      <c r="C4232" s="518" t="s">
        <v>2660</v>
      </c>
      <c r="D4232" s="518" t="s">
        <v>8861</v>
      </c>
      <c r="E4232" s="859">
        <v>23</v>
      </c>
      <c r="F4232" s="859">
        <v>0</v>
      </c>
      <c r="G4232" s="518" t="s">
        <v>128</v>
      </c>
      <c r="H4232" s="518" t="s">
        <v>295</v>
      </c>
      <c r="I4232" s="518">
        <v>333120</v>
      </c>
    </row>
    <row r="4233" spans="1:9" x14ac:dyDescent="0.2">
      <c r="A4233" s="518" t="s">
        <v>291</v>
      </c>
      <c r="B4233" s="518">
        <v>333344</v>
      </c>
      <c r="C4233" s="518" t="s">
        <v>2660</v>
      </c>
      <c r="D4233" s="518" t="s">
        <v>4215</v>
      </c>
      <c r="E4233" s="859">
        <v>35</v>
      </c>
      <c r="F4233" s="859">
        <v>32</v>
      </c>
      <c r="G4233" s="518" t="s">
        <v>122</v>
      </c>
      <c r="H4233" s="518" t="s">
        <v>291</v>
      </c>
      <c r="I4233" s="518">
        <v>333344</v>
      </c>
    </row>
    <row r="4234" spans="1:9" x14ac:dyDescent="0.2">
      <c r="A4234" s="518" t="s">
        <v>291</v>
      </c>
      <c r="B4234" s="518">
        <v>333377</v>
      </c>
      <c r="C4234" s="518" t="s">
        <v>2660</v>
      </c>
      <c r="D4234" s="518" t="s">
        <v>1284</v>
      </c>
      <c r="E4234" s="859">
        <v>30</v>
      </c>
      <c r="F4234" s="859">
        <v>28</v>
      </c>
      <c r="G4234" s="518" t="s">
        <v>122</v>
      </c>
      <c r="H4234" s="518" t="s">
        <v>291</v>
      </c>
      <c r="I4234" s="518">
        <v>333377</v>
      </c>
    </row>
    <row r="4235" spans="1:9" x14ac:dyDescent="0.2">
      <c r="A4235" s="518" t="s">
        <v>291</v>
      </c>
      <c r="B4235" s="518">
        <v>333401</v>
      </c>
      <c r="C4235" s="518" t="s">
        <v>2660</v>
      </c>
      <c r="D4235" s="518" t="s">
        <v>3689</v>
      </c>
      <c r="E4235" s="859">
        <v>35</v>
      </c>
      <c r="F4235" s="859">
        <v>30</v>
      </c>
      <c r="G4235" s="518" t="s">
        <v>122</v>
      </c>
      <c r="H4235" s="518" t="s">
        <v>291</v>
      </c>
      <c r="I4235" s="518">
        <v>333401</v>
      </c>
    </row>
    <row r="4236" spans="1:9" x14ac:dyDescent="0.2">
      <c r="A4236" s="518" t="s">
        <v>205</v>
      </c>
      <c r="B4236" s="518">
        <v>333419</v>
      </c>
      <c r="C4236" s="518" t="s">
        <v>2660</v>
      </c>
      <c r="D4236" s="518" t="s">
        <v>1543</v>
      </c>
      <c r="E4236" s="859">
        <v>35</v>
      </c>
      <c r="F4236" s="859">
        <v>0</v>
      </c>
      <c r="G4236" s="518" t="s">
        <v>122</v>
      </c>
      <c r="H4236" s="518" t="s">
        <v>205</v>
      </c>
      <c r="I4236" s="518">
        <v>333419</v>
      </c>
    </row>
    <row r="4237" spans="1:9" x14ac:dyDescent="0.2">
      <c r="A4237" s="518" t="s">
        <v>373</v>
      </c>
      <c r="B4237" s="518">
        <v>333435</v>
      </c>
      <c r="C4237" s="518" t="s">
        <v>2660</v>
      </c>
      <c r="D4237" s="518" t="s">
        <v>611</v>
      </c>
      <c r="E4237" s="859">
        <v>35</v>
      </c>
      <c r="F4237" s="859">
        <v>35</v>
      </c>
      <c r="G4237" s="518" t="s">
        <v>122</v>
      </c>
      <c r="H4237" s="518" t="s">
        <v>373</v>
      </c>
      <c r="I4237" s="518">
        <v>333435</v>
      </c>
    </row>
    <row r="4238" spans="1:9" x14ac:dyDescent="0.2">
      <c r="A4238" s="518" t="s">
        <v>373</v>
      </c>
      <c r="B4238" s="518">
        <v>333443</v>
      </c>
      <c r="C4238" s="518" t="s">
        <v>2660</v>
      </c>
      <c r="D4238" s="518" t="s">
        <v>470</v>
      </c>
      <c r="E4238" s="859">
        <v>28</v>
      </c>
      <c r="F4238" s="859">
        <v>28</v>
      </c>
      <c r="G4238" s="518" t="s">
        <v>122</v>
      </c>
      <c r="H4238" s="518" t="s">
        <v>373</v>
      </c>
      <c r="I4238" s="518">
        <v>333443</v>
      </c>
    </row>
    <row r="4239" spans="1:9" x14ac:dyDescent="0.2">
      <c r="A4239" s="518" t="s">
        <v>373</v>
      </c>
      <c r="B4239" s="518">
        <v>333450</v>
      </c>
      <c r="C4239" s="518" t="s">
        <v>2660</v>
      </c>
      <c r="D4239" s="518" t="s">
        <v>709</v>
      </c>
      <c r="E4239" s="859">
        <v>34</v>
      </c>
      <c r="F4239" s="859">
        <v>12</v>
      </c>
      <c r="G4239" s="518" t="s">
        <v>122</v>
      </c>
      <c r="H4239" s="518" t="s">
        <v>373</v>
      </c>
      <c r="I4239" s="518">
        <v>523670</v>
      </c>
    </row>
    <row r="4240" spans="1:9" x14ac:dyDescent="0.2">
      <c r="A4240" s="518" t="s">
        <v>373</v>
      </c>
      <c r="B4240" s="518">
        <v>333476</v>
      </c>
      <c r="C4240" s="518" t="s">
        <v>2660</v>
      </c>
      <c r="D4240" s="518" t="s">
        <v>549</v>
      </c>
      <c r="E4240" s="859">
        <v>29</v>
      </c>
      <c r="F4240" s="859">
        <v>30</v>
      </c>
      <c r="G4240" s="518" t="s">
        <v>122</v>
      </c>
      <c r="H4240" s="518" t="s">
        <v>373</v>
      </c>
      <c r="I4240" s="518">
        <v>333476</v>
      </c>
    </row>
    <row r="4241" spans="1:9" x14ac:dyDescent="0.2">
      <c r="A4241" s="518" t="s">
        <v>373</v>
      </c>
      <c r="B4241" s="518">
        <v>333484</v>
      </c>
      <c r="C4241" s="518" t="s">
        <v>2660</v>
      </c>
      <c r="D4241" s="518" t="s">
        <v>945</v>
      </c>
      <c r="E4241" s="859">
        <v>35</v>
      </c>
      <c r="F4241" s="859">
        <v>35</v>
      </c>
      <c r="G4241" s="518" t="s">
        <v>122</v>
      </c>
      <c r="H4241" s="518" t="s">
        <v>373</v>
      </c>
      <c r="I4241" s="518">
        <v>333484</v>
      </c>
    </row>
    <row r="4242" spans="1:9" x14ac:dyDescent="0.2">
      <c r="A4242" s="518" t="s">
        <v>373</v>
      </c>
      <c r="B4242" s="518">
        <v>333500</v>
      </c>
      <c r="C4242" s="518" t="s">
        <v>2660</v>
      </c>
      <c r="D4242" s="518" t="s">
        <v>1735</v>
      </c>
      <c r="E4242" s="859">
        <v>26</v>
      </c>
      <c r="F4242" s="859">
        <v>26</v>
      </c>
      <c r="G4242" s="518" t="s">
        <v>122</v>
      </c>
      <c r="H4242" s="518" t="s">
        <v>373</v>
      </c>
      <c r="I4242" s="518">
        <v>333500</v>
      </c>
    </row>
    <row r="4243" spans="1:9" x14ac:dyDescent="0.2">
      <c r="A4243" s="518" t="s">
        <v>373</v>
      </c>
      <c r="B4243" s="518">
        <v>333518</v>
      </c>
      <c r="C4243" s="518" t="s">
        <v>2660</v>
      </c>
      <c r="D4243" s="518" t="s">
        <v>2537</v>
      </c>
      <c r="E4243" s="859">
        <v>29</v>
      </c>
      <c r="F4243" s="859">
        <v>30</v>
      </c>
      <c r="G4243" s="518" t="s">
        <v>122</v>
      </c>
      <c r="H4243" s="518" t="s">
        <v>373</v>
      </c>
      <c r="I4243" s="518">
        <v>333518</v>
      </c>
    </row>
    <row r="4244" spans="1:9" x14ac:dyDescent="0.2">
      <c r="A4244" s="518" t="s">
        <v>8494</v>
      </c>
      <c r="B4244" s="518">
        <v>333559</v>
      </c>
      <c r="C4244" s="518" t="s">
        <v>2660</v>
      </c>
      <c r="D4244" s="518" t="s">
        <v>614</v>
      </c>
      <c r="E4244" s="859">
        <v>35</v>
      </c>
      <c r="F4244" s="859">
        <v>33</v>
      </c>
      <c r="G4244" s="518" t="s">
        <v>122</v>
      </c>
      <c r="H4244" s="518" t="s">
        <v>8494</v>
      </c>
      <c r="I4244" s="518">
        <v>333559</v>
      </c>
    </row>
    <row r="4245" spans="1:9" x14ac:dyDescent="0.2">
      <c r="A4245" s="518" t="s">
        <v>394</v>
      </c>
      <c r="B4245" s="518">
        <v>333930</v>
      </c>
      <c r="C4245" s="518" t="s">
        <v>2660</v>
      </c>
      <c r="D4245" s="518" t="s">
        <v>4291</v>
      </c>
      <c r="E4245" s="859">
        <v>35</v>
      </c>
      <c r="F4245" s="859">
        <v>35</v>
      </c>
      <c r="G4245" s="518" t="s">
        <v>122</v>
      </c>
      <c r="H4245" s="518" t="s">
        <v>394</v>
      </c>
      <c r="I4245" s="518">
        <v>333930</v>
      </c>
    </row>
    <row r="4246" spans="1:9" x14ac:dyDescent="0.2">
      <c r="A4246" s="518" t="s">
        <v>355</v>
      </c>
      <c r="B4246" s="518">
        <v>333971</v>
      </c>
      <c r="C4246" s="518" t="s">
        <v>2660</v>
      </c>
      <c r="D4246" s="518" t="s">
        <v>907</v>
      </c>
      <c r="E4246" s="859">
        <v>28</v>
      </c>
      <c r="F4246" s="859">
        <v>27</v>
      </c>
      <c r="G4246" s="518" t="s">
        <v>122</v>
      </c>
      <c r="H4246" s="518" t="s">
        <v>355</v>
      </c>
      <c r="I4246" s="518">
        <v>333971</v>
      </c>
    </row>
    <row r="4247" spans="1:9" x14ac:dyDescent="0.2">
      <c r="A4247" s="518" t="s">
        <v>355</v>
      </c>
      <c r="B4247" s="518">
        <v>333989</v>
      </c>
      <c r="C4247" s="518" t="s">
        <v>2660</v>
      </c>
      <c r="D4247" s="518" t="s">
        <v>1173</v>
      </c>
      <c r="E4247" s="859">
        <v>29</v>
      </c>
      <c r="F4247" s="859">
        <v>29</v>
      </c>
      <c r="G4247" s="518" t="s">
        <v>122</v>
      </c>
      <c r="H4247" s="518" t="s">
        <v>355</v>
      </c>
      <c r="I4247" s="518">
        <v>333989</v>
      </c>
    </row>
    <row r="4248" spans="1:9" x14ac:dyDescent="0.2">
      <c r="A4248" s="518" t="s">
        <v>379</v>
      </c>
      <c r="B4248" s="518">
        <v>334011</v>
      </c>
      <c r="C4248" s="518" t="s">
        <v>2660</v>
      </c>
      <c r="D4248" s="518" t="s">
        <v>4328</v>
      </c>
      <c r="E4248" s="859">
        <v>29</v>
      </c>
      <c r="F4248" s="859">
        <v>18</v>
      </c>
      <c r="G4248" s="518" t="s">
        <v>122</v>
      </c>
      <c r="H4248" s="518" t="s">
        <v>379</v>
      </c>
      <c r="I4248" s="518">
        <v>334011</v>
      </c>
    </row>
    <row r="4249" spans="1:9" x14ac:dyDescent="0.2">
      <c r="A4249" s="518" t="s">
        <v>214</v>
      </c>
      <c r="B4249" s="518">
        <v>334037</v>
      </c>
      <c r="C4249" s="518" t="s">
        <v>2660</v>
      </c>
      <c r="D4249" s="518" t="s">
        <v>1071</v>
      </c>
      <c r="E4249" s="859">
        <v>10</v>
      </c>
      <c r="F4249" s="859">
        <v>10</v>
      </c>
      <c r="G4249" s="518" t="s">
        <v>122</v>
      </c>
      <c r="H4249" s="518" t="s">
        <v>214</v>
      </c>
      <c r="I4249" s="518">
        <v>334037</v>
      </c>
    </row>
    <row r="4250" spans="1:9" x14ac:dyDescent="0.2">
      <c r="A4250" s="518" t="s">
        <v>214</v>
      </c>
      <c r="B4250" s="518">
        <v>334045</v>
      </c>
      <c r="C4250" s="518" t="s">
        <v>2660</v>
      </c>
      <c r="D4250" s="518" t="s">
        <v>4329</v>
      </c>
      <c r="E4250" s="859">
        <v>12</v>
      </c>
      <c r="F4250" s="859">
        <v>12</v>
      </c>
      <c r="G4250" s="518" t="s">
        <v>122</v>
      </c>
      <c r="H4250" s="518" t="s">
        <v>214</v>
      </c>
      <c r="I4250" s="518">
        <v>334045</v>
      </c>
    </row>
    <row r="4251" spans="1:9" x14ac:dyDescent="0.2">
      <c r="A4251" s="518" t="s">
        <v>232</v>
      </c>
      <c r="B4251" s="518">
        <v>334052</v>
      </c>
      <c r="C4251" s="518" t="s">
        <v>2660</v>
      </c>
      <c r="D4251" s="518" t="s">
        <v>538</v>
      </c>
      <c r="E4251" s="859">
        <v>20</v>
      </c>
      <c r="F4251" s="859">
        <v>20</v>
      </c>
      <c r="G4251" s="518" t="s">
        <v>122</v>
      </c>
      <c r="H4251" s="518" t="s">
        <v>232</v>
      </c>
      <c r="I4251" s="518">
        <v>334052</v>
      </c>
    </row>
    <row r="4252" spans="1:9" x14ac:dyDescent="0.2">
      <c r="A4252" s="518" t="s">
        <v>380</v>
      </c>
      <c r="B4252" s="518">
        <v>334078</v>
      </c>
      <c r="C4252" s="518" t="s">
        <v>2660</v>
      </c>
      <c r="D4252" s="518" t="s">
        <v>447</v>
      </c>
      <c r="E4252" s="859">
        <v>21</v>
      </c>
      <c r="F4252" s="859">
        <v>21</v>
      </c>
      <c r="G4252" s="518" t="s">
        <v>122</v>
      </c>
      <c r="H4252" s="518" t="s">
        <v>380</v>
      </c>
      <c r="I4252" s="518">
        <v>334078</v>
      </c>
    </row>
    <row r="4253" spans="1:9" x14ac:dyDescent="0.2">
      <c r="A4253" s="518" t="s">
        <v>6576</v>
      </c>
      <c r="B4253" s="518">
        <v>334110</v>
      </c>
      <c r="C4253" s="518" t="s">
        <v>2660</v>
      </c>
      <c r="D4253" s="518" t="s">
        <v>6082</v>
      </c>
      <c r="E4253" s="859">
        <v>18</v>
      </c>
      <c r="F4253" s="859">
        <v>11</v>
      </c>
      <c r="G4253" s="518" t="s">
        <v>122</v>
      </c>
      <c r="H4253" s="518" t="s">
        <v>6576</v>
      </c>
      <c r="I4253" s="518">
        <v>334110</v>
      </c>
    </row>
    <row r="4254" spans="1:9" x14ac:dyDescent="0.2">
      <c r="A4254" s="518" t="s">
        <v>290</v>
      </c>
      <c r="B4254" s="518">
        <v>334128</v>
      </c>
      <c r="C4254" s="518" t="s">
        <v>2660</v>
      </c>
      <c r="D4254" s="518" t="s">
        <v>6767</v>
      </c>
      <c r="E4254" s="859">
        <v>13</v>
      </c>
      <c r="F4254" s="859">
        <v>0</v>
      </c>
      <c r="G4254" s="518" t="s">
        <v>122</v>
      </c>
      <c r="H4254" s="518" t="s">
        <v>290</v>
      </c>
      <c r="I4254" s="518">
        <v>334128</v>
      </c>
    </row>
    <row r="4255" spans="1:9" x14ac:dyDescent="0.2">
      <c r="A4255" s="518" t="s">
        <v>253</v>
      </c>
      <c r="B4255" s="518">
        <v>334136</v>
      </c>
      <c r="C4255" s="518" t="s">
        <v>2660</v>
      </c>
      <c r="D4255" s="518" t="s">
        <v>4330</v>
      </c>
      <c r="E4255" s="859">
        <v>35</v>
      </c>
      <c r="F4255" s="859">
        <v>35</v>
      </c>
      <c r="G4255" s="518" t="s">
        <v>122</v>
      </c>
      <c r="H4255" s="518" t="s">
        <v>253</v>
      </c>
      <c r="I4255" s="518">
        <v>334136</v>
      </c>
    </row>
    <row r="4256" spans="1:9" x14ac:dyDescent="0.2">
      <c r="A4256" s="518" t="s">
        <v>388</v>
      </c>
      <c r="B4256" s="518">
        <v>334342</v>
      </c>
      <c r="C4256" s="518" t="s">
        <v>2660</v>
      </c>
      <c r="D4256" s="518" t="s">
        <v>697</v>
      </c>
      <c r="E4256" s="859">
        <v>33</v>
      </c>
      <c r="F4256" s="859">
        <v>31</v>
      </c>
      <c r="G4256" s="518" t="s">
        <v>122</v>
      </c>
      <c r="H4256" s="518" t="s">
        <v>388</v>
      </c>
      <c r="I4256" s="518">
        <v>334342</v>
      </c>
    </row>
    <row r="4257" spans="1:9" x14ac:dyDescent="0.2">
      <c r="A4257" s="518" t="s">
        <v>270</v>
      </c>
      <c r="B4257" s="518">
        <v>334375</v>
      </c>
      <c r="C4257" s="518" t="s">
        <v>2660</v>
      </c>
      <c r="D4257" s="518" t="s">
        <v>950</v>
      </c>
      <c r="E4257" s="859">
        <v>33</v>
      </c>
      <c r="F4257" s="859">
        <v>33</v>
      </c>
      <c r="G4257" s="518" t="s">
        <v>122</v>
      </c>
      <c r="H4257" s="518" t="s">
        <v>270</v>
      </c>
      <c r="I4257" s="518">
        <v>334375</v>
      </c>
    </row>
    <row r="4258" spans="1:9" x14ac:dyDescent="0.2">
      <c r="A4258" s="518" t="s">
        <v>270</v>
      </c>
      <c r="B4258" s="518">
        <v>334383</v>
      </c>
      <c r="C4258" s="518" t="s">
        <v>2660</v>
      </c>
      <c r="D4258" s="518" t="s">
        <v>423</v>
      </c>
      <c r="E4258" s="859">
        <v>26</v>
      </c>
      <c r="F4258" s="859">
        <v>26</v>
      </c>
      <c r="G4258" s="518" t="s">
        <v>122</v>
      </c>
      <c r="H4258" s="518" t="s">
        <v>270</v>
      </c>
      <c r="I4258" s="518">
        <v>334383</v>
      </c>
    </row>
    <row r="4259" spans="1:9" x14ac:dyDescent="0.2">
      <c r="A4259" s="518" t="s">
        <v>270</v>
      </c>
      <c r="B4259" s="518">
        <v>334391</v>
      </c>
      <c r="C4259" s="518" t="s">
        <v>2660</v>
      </c>
      <c r="D4259" s="518" t="s">
        <v>1086</v>
      </c>
      <c r="E4259" s="859">
        <v>21</v>
      </c>
      <c r="F4259" s="859">
        <v>21</v>
      </c>
      <c r="G4259" s="518" t="s">
        <v>122</v>
      </c>
      <c r="H4259" s="518" t="s">
        <v>270</v>
      </c>
      <c r="I4259" s="518">
        <v>334391</v>
      </c>
    </row>
    <row r="4260" spans="1:9" x14ac:dyDescent="0.2">
      <c r="A4260" s="518" t="s">
        <v>169</v>
      </c>
      <c r="B4260" s="518">
        <v>334425</v>
      </c>
      <c r="C4260" s="518" t="s">
        <v>2660</v>
      </c>
      <c r="D4260" s="518" t="s">
        <v>717</v>
      </c>
      <c r="E4260" s="859">
        <v>35</v>
      </c>
      <c r="F4260" s="859">
        <v>33</v>
      </c>
      <c r="G4260" s="518" t="s">
        <v>122</v>
      </c>
      <c r="H4260" s="518" t="s">
        <v>169</v>
      </c>
      <c r="I4260" s="518">
        <v>334425</v>
      </c>
    </row>
    <row r="4261" spans="1:9" x14ac:dyDescent="0.2">
      <c r="A4261" s="518" t="s">
        <v>211</v>
      </c>
      <c r="B4261" s="518">
        <v>334441</v>
      </c>
      <c r="C4261" s="518" t="s">
        <v>2660</v>
      </c>
      <c r="D4261" s="518" t="s">
        <v>569</v>
      </c>
      <c r="E4261" s="859">
        <v>34</v>
      </c>
      <c r="F4261" s="859">
        <v>29</v>
      </c>
      <c r="G4261" s="518" t="s">
        <v>122</v>
      </c>
      <c r="H4261" s="518" t="s">
        <v>211</v>
      </c>
      <c r="I4261" s="518">
        <v>334441</v>
      </c>
    </row>
    <row r="4262" spans="1:9" x14ac:dyDescent="0.2">
      <c r="A4262" s="518" t="s">
        <v>164</v>
      </c>
      <c r="B4262" s="518">
        <v>334474</v>
      </c>
      <c r="C4262" s="518" t="s">
        <v>2660</v>
      </c>
      <c r="D4262" s="518" t="s">
        <v>397</v>
      </c>
      <c r="E4262" s="859">
        <v>32</v>
      </c>
      <c r="F4262" s="859">
        <v>32</v>
      </c>
      <c r="G4262" s="518" t="s">
        <v>122</v>
      </c>
      <c r="H4262" s="518" t="s">
        <v>164</v>
      </c>
      <c r="I4262" s="518">
        <v>334474</v>
      </c>
    </row>
    <row r="4263" spans="1:9" x14ac:dyDescent="0.2">
      <c r="A4263" s="518" t="s">
        <v>164</v>
      </c>
      <c r="B4263" s="518">
        <v>334482</v>
      </c>
      <c r="C4263" s="518" t="s">
        <v>2660</v>
      </c>
      <c r="D4263" s="518" t="s">
        <v>4168</v>
      </c>
      <c r="E4263" s="859">
        <v>24</v>
      </c>
      <c r="F4263" s="859">
        <v>19</v>
      </c>
      <c r="G4263" s="518" t="s">
        <v>122</v>
      </c>
      <c r="H4263" s="518" t="s">
        <v>164</v>
      </c>
      <c r="I4263" s="518">
        <v>334482</v>
      </c>
    </row>
    <row r="4264" spans="1:9" x14ac:dyDescent="0.2">
      <c r="A4264" s="518" t="s">
        <v>327</v>
      </c>
      <c r="B4264" s="518">
        <v>334508</v>
      </c>
      <c r="C4264" s="518" t="s">
        <v>2660</v>
      </c>
      <c r="D4264" s="518" t="s">
        <v>4182</v>
      </c>
      <c r="E4264" s="859">
        <v>24</v>
      </c>
      <c r="F4264" s="859">
        <v>24</v>
      </c>
      <c r="G4264" s="518" t="s">
        <v>122</v>
      </c>
      <c r="H4264" s="518" t="s">
        <v>327</v>
      </c>
      <c r="I4264" s="518">
        <v>334508</v>
      </c>
    </row>
    <row r="4265" spans="1:9" x14ac:dyDescent="0.2">
      <c r="A4265" s="518" t="s">
        <v>378</v>
      </c>
      <c r="B4265" s="518">
        <v>334573</v>
      </c>
      <c r="C4265" s="518" t="s">
        <v>2660</v>
      </c>
      <c r="D4265" s="518" t="s">
        <v>891</v>
      </c>
      <c r="E4265" s="859">
        <v>31</v>
      </c>
      <c r="F4265" s="859">
        <v>31</v>
      </c>
      <c r="G4265" s="518" t="s">
        <v>122</v>
      </c>
      <c r="H4265" s="518" t="s">
        <v>378</v>
      </c>
      <c r="I4265" s="518">
        <v>334573</v>
      </c>
    </row>
    <row r="4266" spans="1:9" x14ac:dyDescent="0.2">
      <c r="A4266" s="518" t="s">
        <v>394</v>
      </c>
      <c r="B4266" s="518">
        <v>334581</v>
      </c>
      <c r="C4266" s="518" t="s">
        <v>2660</v>
      </c>
      <c r="D4266" s="518" t="s">
        <v>6083</v>
      </c>
      <c r="E4266" s="859">
        <v>32</v>
      </c>
      <c r="F4266" s="859">
        <v>32</v>
      </c>
      <c r="G4266" s="518" t="s">
        <v>122</v>
      </c>
      <c r="H4266" s="518" t="s">
        <v>394</v>
      </c>
      <c r="I4266" s="518">
        <v>334581</v>
      </c>
    </row>
    <row r="4267" spans="1:9" x14ac:dyDescent="0.2">
      <c r="A4267" s="518" t="s">
        <v>175</v>
      </c>
      <c r="B4267" s="518">
        <v>334607</v>
      </c>
      <c r="C4267" s="518" t="s">
        <v>2660</v>
      </c>
      <c r="D4267" s="518" t="s">
        <v>410</v>
      </c>
      <c r="E4267" s="859">
        <v>32</v>
      </c>
      <c r="F4267" s="859">
        <v>31</v>
      </c>
      <c r="G4267" s="518" t="s">
        <v>122</v>
      </c>
      <c r="H4267" s="518" t="s">
        <v>175</v>
      </c>
      <c r="I4267" s="518">
        <v>334607</v>
      </c>
    </row>
    <row r="4268" spans="1:9" x14ac:dyDescent="0.2">
      <c r="A4268" s="518" t="s">
        <v>214</v>
      </c>
      <c r="B4268" s="518">
        <v>334623</v>
      </c>
      <c r="C4268" s="518" t="s">
        <v>2660</v>
      </c>
      <c r="D4268" s="518" t="s">
        <v>4183</v>
      </c>
      <c r="E4268" s="859">
        <v>22</v>
      </c>
      <c r="F4268" s="859">
        <v>22</v>
      </c>
      <c r="G4268" s="518" t="s">
        <v>122</v>
      </c>
      <c r="H4268" s="518" t="s">
        <v>214</v>
      </c>
      <c r="I4268" s="518">
        <v>334623</v>
      </c>
    </row>
    <row r="4269" spans="1:9" x14ac:dyDescent="0.2">
      <c r="A4269" s="518" t="s">
        <v>183</v>
      </c>
      <c r="B4269" s="518">
        <v>334631</v>
      </c>
      <c r="C4269" s="518" t="s">
        <v>2660</v>
      </c>
      <c r="D4269" s="518" t="s">
        <v>800</v>
      </c>
      <c r="E4269" s="859">
        <v>31</v>
      </c>
      <c r="F4269" s="859">
        <v>31</v>
      </c>
      <c r="G4269" s="518" t="s">
        <v>122</v>
      </c>
      <c r="H4269" s="518" t="s">
        <v>183</v>
      </c>
      <c r="I4269" s="518">
        <v>334631</v>
      </c>
    </row>
    <row r="4270" spans="1:9" x14ac:dyDescent="0.2">
      <c r="A4270" s="518" t="s">
        <v>332</v>
      </c>
      <c r="B4270" s="518">
        <v>334649</v>
      </c>
      <c r="C4270" s="518" t="s">
        <v>2660</v>
      </c>
      <c r="D4270" s="518" t="s">
        <v>4184</v>
      </c>
      <c r="E4270" s="859">
        <v>31</v>
      </c>
      <c r="F4270" s="859">
        <v>31</v>
      </c>
      <c r="G4270" s="518" t="s">
        <v>122</v>
      </c>
      <c r="H4270" s="518" t="s">
        <v>332</v>
      </c>
      <c r="I4270" s="518">
        <v>334649</v>
      </c>
    </row>
    <row r="4271" spans="1:9" x14ac:dyDescent="0.2">
      <c r="A4271" s="518" t="s">
        <v>250</v>
      </c>
      <c r="B4271" s="518">
        <v>334680</v>
      </c>
      <c r="C4271" s="518" t="s">
        <v>2660</v>
      </c>
      <c r="D4271" s="518" t="s">
        <v>727</v>
      </c>
      <c r="E4271" s="859">
        <v>26</v>
      </c>
      <c r="F4271" s="859">
        <v>24</v>
      </c>
      <c r="G4271" s="518" t="s">
        <v>122</v>
      </c>
      <c r="H4271" s="518" t="s">
        <v>250</v>
      </c>
      <c r="I4271" s="518">
        <v>334680</v>
      </c>
    </row>
    <row r="4272" spans="1:9" x14ac:dyDescent="0.2">
      <c r="A4272" s="518" t="s">
        <v>385</v>
      </c>
      <c r="B4272" s="518">
        <v>334698</v>
      </c>
      <c r="C4272" s="518" t="s">
        <v>2660</v>
      </c>
      <c r="D4272" s="518" t="s">
        <v>950</v>
      </c>
      <c r="E4272" s="859">
        <v>15</v>
      </c>
      <c r="F4272" s="859">
        <v>10</v>
      </c>
      <c r="G4272" s="518" t="s">
        <v>122</v>
      </c>
      <c r="H4272" s="518" t="s">
        <v>385</v>
      </c>
      <c r="I4272" s="518">
        <v>334698</v>
      </c>
    </row>
    <row r="4273" spans="1:9" x14ac:dyDescent="0.2">
      <c r="A4273" s="518" t="s">
        <v>218</v>
      </c>
      <c r="B4273" s="518">
        <v>334722</v>
      </c>
      <c r="C4273" s="518" t="s">
        <v>2660</v>
      </c>
      <c r="D4273" s="518" t="s">
        <v>4217</v>
      </c>
      <c r="E4273" s="859">
        <v>22</v>
      </c>
      <c r="F4273" s="859">
        <v>22</v>
      </c>
      <c r="G4273" s="518" t="s">
        <v>122</v>
      </c>
      <c r="H4273" s="518" t="s">
        <v>218</v>
      </c>
      <c r="I4273" s="518">
        <v>334722</v>
      </c>
    </row>
    <row r="4274" spans="1:9" x14ac:dyDescent="0.2">
      <c r="A4274" s="518" t="s">
        <v>261</v>
      </c>
      <c r="B4274" s="518">
        <v>334730</v>
      </c>
      <c r="C4274" s="518" t="s">
        <v>2660</v>
      </c>
      <c r="D4274" s="518" t="s">
        <v>4218</v>
      </c>
      <c r="E4274" s="859">
        <v>32</v>
      </c>
      <c r="F4274" s="859">
        <v>30</v>
      </c>
      <c r="G4274" s="518" t="s">
        <v>122</v>
      </c>
      <c r="H4274" s="518" t="s">
        <v>261</v>
      </c>
      <c r="I4274" s="518">
        <v>334730</v>
      </c>
    </row>
    <row r="4275" spans="1:9" x14ac:dyDescent="0.2">
      <c r="A4275" s="518" t="s">
        <v>223</v>
      </c>
      <c r="B4275" s="518">
        <v>334755</v>
      </c>
      <c r="C4275" s="518" t="s">
        <v>2660</v>
      </c>
      <c r="D4275" s="518" t="s">
        <v>427</v>
      </c>
      <c r="E4275" s="859">
        <v>26</v>
      </c>
      <c r="F4275" s="859">
        <v>0</v>
      </c>
      <c r="G4275" s="518" t="s">
        <v>122</v>
      </c>
      <c r="H4275" s="518" t="s">
        <v>223</v>
      </c>
      <c r="I4275" s="518">
        <v>334755</v>
      </c>
    </row>
    <row r="4276" spans="1:9" x14ac:dyDescent="0.2">
      <c r="A4276" s="518" t="s">
        <v>198</v>
      </c>
      <c r="B4276" s="518">
        <v>334763</v>
      </c>
      <c r="C4276" s="518" t="s">
        <v>2660</v>
      </c>
      <c r="D4276" s="518" t="s">
        <v>737</v>
      </c>
      <c r="E4276" s="859">
        <v>33</v>
      </c>
      <c r="F4276" s="859">
        <v>33</v>
      </c>
      <c r="G4276" s="518" t="s">
        <v>122</v>
      </c>
      <c r="H4276" s="518" t="s">
        <v>198</v>
      </c>
      <c r="I4276" s="518">
        <v>334763</v>
      </c>
    </row>
    <row r="4277" spans="1:9" x14ac:dyDescent="0.2">
      <c r="A4277" s="518" t="s">
        <v>231</v>
      </c>
      <c r="B4277" s="518">
        <v>334771</v>
      </c>
      <c r="C4277" s="518" t="s">
        <v>2660</v>
      </c>
      <c r="D4277" s="518" t="s">
        <v>806</v>
      </c>
      <c r="E4277" s="859">
        <v>32</v>
      </c>
      <c r="F4277" s="859">
        <v>32</v>
      </c>
      <c r="G4277" s="518" t="s">
        <v>122</v>
      </c>
      <c r="H4277" s="518" t="s">
        <v>231</v>
      </c>
      <c r="I4277" s="518">
        <v>334771</v>
      </c>
    </row>
    <row r="4278" spans="1:9" x14ac:dyDescent="0.2">
      <c r="A4278" s="518" t="s">
        <v>231</v>
      </c>
      <c r="B4278" s="518">
        <v>334789</v>
      </c>
      <c r="C4278" s="518" t="s">
        <v>2660</v>
      </c>
      <c r="D4278" s="518" t="s">
        <v>994</v>
      </c>
      <c r="E4278" s="859">
        <v>20</v>
      </c>
      <c r="F4278" s="859">
        <v>18</v>
      </c>
      <c r="G4278" s="518" t="s">
        <v>122</v>
      </c>
      <c r="H4278" s="518" t="s">
        <v>231</v>
      </c>
      <c r="I4278" s="518">
        <v>334789</v>
      </c>
    </row>
    <row r="4279" spans="1:9" x14ac:dyDescent="0.2">
      <c r="A4279" s="518" t="s">
        <v>394</v>
      </c>
      <c r="B4279" s="518">
        <v>334797</v>
      </c>
      <c r="C4279" s="518" t="s">
        <v>2660</v>
      </c>
      <c r="D4279" s="518" t="s">
        <v>4219</v>
      </c>
      <c r="E4279" s="859">
        <v>33</v>
      </c>
      <c r="F4279" s="859">
        <v>33</v>
      </c>
      <c r="G4279" s="518" t="s">
        <v>122</v>
      </c>
      <c r="H4279" s="518" t="s">
        <v>394</v>
      </c>
      <c r="I4279" s="518">
        <v>334797</v>
      </c>
    </row>
    <row r="4280" spans="1:9" x14ac:dyDescent="0.2">
      <c r="A4280" s="518" t="s">
        <v>394</v>
      </c>
      <c r="B4280" s="518">
        <v>334805</v>
      </c>
      <c r="C4280" s="518" t="s">
        <v>2660</v>
      </c>
      <c r="D4280" s="518" t="s">
        <v>4220</v>
      </c>
      <c r="E4280" s="859">
        <v>35</v>
      </c>
      <c r="F4280" s="859">
        <v>35</v>
      </c>
      <c r="G4280" s="518" t="s">
        <v>122</v>
      </c>
      <c r="H4280" s="518" t="s">
        <v>394</v>
      </c>
      <c r="I4280" s="518">
        <v>334805</v>
      </c>
    </row>
    <row r="4281" spans="1:9" x14ac:dyDescent="0.2">
      <c r="A4281" s="518" t="s">
        <v>279</v>
      </c>
      <c r="B4281" s="518">
        <v>334839</v>
      </c>
      <c r="C4281" s="518" t="s">
        <v>2660</v>
      </c>
      <c r="D4281" s="518" t="s">
        <v>4221</v>
      </c>
      <c r="E4281" s="859">
        <v>35</v>
      </c>
      <c r="F4281" s="859">
        <v>35</v>
      </c>
      <c r="G4281" s="518" t="s">
        <v>122</v>
      </c>
      <c r="H4281" s="518" t="s">
        <v>279</v>
      </c>
      <c r="I4281" s="518">
        <v>334839</v>
      </c>
    </row>
    <row r="4282" spans="1:9" x14ac:dyDescent="0.2">
      <c r="A4282" s="518" t="s">
        <v>189</v>
      </c>
      <c r="B4282" s="518">
        <v>334847</v>
      </c>
      <c r="C4282" s="518" t="s">
        <v>2660</v>
      </c>
      <c r="D4282" s="518" t="s">
        <v>769</v>
      </c>
      <c r="E4282" s="859">
        <v>25</v>
      </c>
      <c r="F4282" s="859">
        <v>12</v>
      </c>
      <c r="G4282" s="518" t="s">
        <v>122</v>
      </c>
      <c r="H4282" s="518" t="s">
        <v>189</v>
      </c>
      <c r="I4282" s="518">
        <v>334847</v>
      </c>
    </row>
    <row r="4283" spans="1:9" x14ac:dyDescent="0.2">
      <c r="A4283" s="518" t="s">
        <v>316</v>
      </c>
      <c r="B4283" s="518">
        <v>334896</v>
      </c>
      <c r="C4283" s="518" t="s">
        <v>2660</v>
      </c>
      <c r="D4283" s="518" t="s">
        <v>1257</v>
      </c>
      <c r="E4283" s="859">
        <v>32</v>
      </c>
      <c r="F4283" s="859">
        <v>25</v>
      </c>
      <c r="G4283" s="518" t="s">
        <v>122</v>
      </c>
      <c r="H4283" s="518" t="s">
        <v>316</v>
      </c>
      <c r="I4283" s="518">
        <v>334896</v>
      </c>
    </row>
    <row r="4284" spans="1:9" x14ac:dyDescent="0.2">
      <c r="A4284" s="518" t="s">
        <v>316</v>
      </c>
      <c r="B4284" s="518">
        <v>334904</v>
      </c>
      <c r="C4284" s="518" t="s">
        <v>2660</v>
      </c>
      <c r="D4284" s="518" t="s">
        <v>600</v>
      </c>
      <c r="E4284" s="859">
        <v>30</v>
      </c>
      <c r="F4284" s="859">
        <v>17</v>
      </c>
      <c r="G4284" s="518" t="s">
        <v>122</v>
      </c>
      <c r="H4284" s="518" t="s">
        <v>316</v>
      </c>
      <c r="I4284" s="518">
        <v>334904</v>
      </c>
    </row>
    <row r="4285" spans="1:9" x14ac:dyDescent="0.2">
      <c r="A4285" s="518" t="s">
        <v>197</v>
      </c>
      <c r="B4285" s="518">
        <v>334946</v>
      </c>
      <c r="C4285" s="518" t="s">
        <v>2660</v>
      </c>
      <c r="D4285" s="518" t="s">
        <v>945</v>
      </c>
      <c r="E4285" s="859">
        <v>35</v>
      </c>
      <c r="F4285" s="859">
        <v>35</v>
      </c>
      <c r="G4285" s="518" t="s">
        <v>122</v>
      </c>
      <c r="H4285" s="518" t="s">
        <v>197</v>
      </c>
      <c r="I4285" s="518">
        <v>334946</v>
      </c>
    </row>
    <row r="4286" spans="1:9" x14ac:dyDescent="0.2">
      <c r="A4286" s="518" t="s">
        <v>296</v>
      </c>
      <c r="B4286" s="518">
        <v>334961</v>
      </c>
      <c r="C4286" s="518" t="s">
        <v>2660</v>
      </c>
      <c r="D4286" s="518" t="s">
        <v>727</v>
      </c>
      <c r="E4286" s="859">
        <v>19</v>
      </c>
      <c r="F4286" s="859">
        <v>19</v>
      </c>
      <c r="G4286" s="518" t="s">
        <v>122</v>
      </c>
      <c r="H4286" s="518" t="s">
        <v>296</v>
      </c>
      <c r="I4286" s="518">
        <v>334961</v>
      </c>
    </row>
    <row r="4287" spans="1:9" x14ac:dyDescent="0.2">
      <c r="A4287" s="518" t="s">
        <v>296</v>
      </c>
      <c r="B4287" s="518">
        <v>334979</v>
      </c>
      <c r="C4287" s="518" t="s">
        <v>2660</v>
      </c>
      <c r="D4287" s="518" t="s">
        <v>406</v>
      </c>
      <c r="E4287" s="859">
        <v>32</v>
      </c>
      <c r="F4287" s="859">
        <v>29</v>
      </c>
      <c r="G4287" s="518" t="s">
        <v>122</v>
      </c>
      <c r="H4287" s="518" t="s">
        <v>296</v>
      </c>
      <c r="I4287" s="518">
        <v>334979</v>
      </c>
    </row>
    <row r="4288" spans="1:9" x14ac:dyDescent="0.2">
      <c r="A4288" s="518" t="s">
        <v>256</v>
      </c>
      <c r="B4288" s="518">
        <v>335000</v>
      </c>
      <c r="C4288" s="518" t="s">
        <v>2660</v>
      </c>
      <c r="D4288" s="518" t="s">
        <v>8183</v>
      </c>
      <c r="E4288" s="859">
        <v>24</v>
      </c>
      <c r="F4288" s="859">
        <v>24</v>
      </c>
      <c r="G4288" s="518" t="s">
        <v>122</v>
      </c>
      <c r="H4288" s="518" t="s">
        <v>256</v>
      </c>
      <c r="I4288" s="518">
        <v>335000</v>
      </c>
    </row>
    <row r="4289" spans="1:9" x14ac:dyDescent="0.2">
      <c r="A4289" s="518" t="s">
        <v>256</v>
      </c>
      <c r="B4289" s="518">
        <v>335018</v>
      </c>
      <c r="C4289" s="518" t="s">
        <v>2660</v>
      </c>
      <c r="D4289" s="518" t="s">
        <v>798</v>
      </c>
      <c r="E4289" s="859">
        <v>24</v>
      </c>
      <c r="F4289" s="859">
        <v>24</v>
      </c>
      <c r="G4289" s="518" t="s">
        <v>122</v>
      </c>
      <c r="H4289" s="518" t="s">
        <v>256</v>
      </c>
      <c r="I4289" s="518">
        <v>335018</v>
      </c>
    </row>
    <row r="4290" spans="1:9" x14ac:dyDescent="0.2">
      <c r="A4290" s="518" t="s">
        <v>256</v>
      </c>
      <c r="B4290" s="518">
        <v>335026</v>
      </c>
      <c r="C4290" s="518" t="s">
        <v>2660</v>
      </c>
      <c r="D4290" s="518" t="s">
        <v>658</v>
      </c>
      <c r="E4290" s="859">
        <v>20</v>
      </c>
      <c r="F4290" s="859">
        <v>20</v>
      </c>
      <c r="G4290" s="518" t="s">
        <v>122</v>
      </c>
      <c r="H4290" s="518" t="s">
        <v>256</v>
      </c>
      <c r="I4290" s="518">
        <v>335026</v>
      </c>
    </row>
    <row r="4291" spans="1:9" x14ac:dyDescent="0.2">
      <c r="A4291" s="518" t="s">
        <v>296</v>
      </c>
      <c r="B4291" s="518">
        <v>335042</v>
      </c>
      <c r="C4291" s="518" t="s">
        <v>2660</v>
      </c>
      <c r="D4291" s="518" t="s">
        <v>4251</v>
      </c>
      <c r="E4291" s="859">
        <v>23</v>
      </c>
      <c r="F4291" s="859">
        <v>23</v>
      </c>
      <c r="G4291" s="518" t="s">
        <v>122</v>
      </c>
      <c r="H4291" s="518" t="s">
        <v>296</v>
      </c>
      <c r="I4291" s="518">
        <v>335042</v>
      </c>
    </row>
    <row r="4292" spans="1:9" x14ac:dyDescent="0.2">
      <c r="A4292" s="518" t="s">
        <v>256</v>
      </c>
      <c r="B4292" s="518">
        <v>335067</v>
      </c>
      <c r="C4292" s="518" t="s">
        <v>2660</v>
      </c>
      <c r="D4292" s="518" t="s">
        <v>3360</v>
      </c>
      <c r="E4292" s="859">
        <v>24</v>
      </c>
      <c r="F4292" s="859">
        <v>24</v>
      </c>
      <c r="G4292" s="518" t="s">
        <v>122</v>
      </c>
      <c r="H4292" s="518" t="s">
        <v>256</v>
      </c>
      <c r="I4292" s="518">
        <v>335067</v>
      </c>
    </row>
    <row r="4293" spans="1:9" x14ac:dyDescent="0.2">
      <c r="A4293" s="518" t="s">
        <v>256</v>
      </c>
      <c r="B4293" s="518">
        <v>335083</v>
      </c>
      <c r="C4293" s="518" t="s">
        <v>2660</v>
      </c>
      <c r="D4293" s="518" t="s">
        <v>8184</v>
      </c>
      <c r="E4293" s="859">
        <v>22</v>
      </c>
      <c r="F4293" s="859">
        <v>22</v>
      </c>
      <c r="G4293" s="518" t="s">
        <v>122</v>
      </c>
      <c r="H4293" s="518" t="s">
        <v>256</v>
      </c>
      <c r="I4293" s="518">
        <v>335083</v>
      </c>
    </row>
    <row r="4294" spans="1:9" x14ac:dyDescent="0.2">
      <c r="A4294" s="518" t="s">
        <v>256</v>
      </c>
      <c r="B4294" s="518">
        <v>335109</v>
      </c>
      <c r="C4294" s="518" t="s">
        <v>2660</v>
      </c>
      <c r="D4294" s="518" t="s">
        <v>463</v>
      </c>
      <c r="E4294" s="859">
        <v>13</v>
      </c>
      <c r="F4294" s="859">
        <v>13</v>
      </c>
      <c r="G4294" s="518" t="s">
        <v>122</v>
      </c>
      <c r="H4294" s="518" t="s">
        <v>256</v>
      </c>
      <c r="I4294" s="518">
        <v>335109</v>
      </c>
    </row>
    <row r="4295" spans="1:9" x14ac:dyDescent="0.2">
      <c r="A4295" s="518" t="s">
        <v>266</v>
      </c>
      <c r="B4295" s="518">
        <v>335133</v>
      </c>
      <c r="C4295" s="518" t="s">
        <v>2660</v>
      </c>
      <c r="D4295" s="518" t="s">
        <v>6768</v>
      </c>
      <c r="E4295" s="859">
        <v>34</v>
      </c>
      <c r="F4295" s="859">
        <v>29</v>
      </c>
      <c r="G4295" s="518" t="s">
        <v>128</v>
      </c>
      <c r="H4295" s="518" t="s">
        <v>266</v>
      </c>
      <c r="I4295" s="518">
        <v>335133</v>
      </c>
    </row>
    <row r="4296" spans="1:9" x14ac:dyDescent="0.2">
      <c r="A4296" s="518" t="s">
        <v>349</v>
      </c>
      <c r="B4296" s="518">
        <v>335141</v>
      </c>
      <c r="C4296" s="518" t="s">
        <v>2660</v>
      </c>
      <c r="D4296" s="518" t="s">
        <v>3407</v>
      </c>
      <c r="E4296" s="859">
        <v>23</v>
      </c>
      <c r="F4296" s="859">
        <v>18</v>
      </c>
      <c r="G4296" s="518" t="s">
        <v>122</v>
      </c>
      <c r="H4296" s="518" t="s">
        <v>349</v>
      </c>
      <c r="I4296" s="518">
        <v>335141</v>
      </c>
    </row>
    <row r="4297" spans="1:9" x14ac:dyDescent="0.2">
      <c r="A4297" s="518" t="s">
        <v>349</v>
      </c>
      <c r="B4297" s="518">
        <v>335158</v>
      </c>
      <c r="C4297" s="518" t="s">
        <v>2660</v>
      </c>
      <c r="D4297" s="518" t="s">
        <v>165</v>
      </c>
      <c r="E4297" s="859">
        <v>32</v>
      </c>
      <c r="F4297" s="859">
        <v>30</v>
      </c>
      <c r="G4297" s="518" t="s">
        <v>122</v>
      </c>
      <c r="H4297" s="518" t="s">
        <v>349</v>
      </c>
      <c r="I4297" s="518">
        <v>335158</v>
      </c>
    </row>
    <row r="4298" spans="1:9" x14ac:dyDescent="0.2">
      <c r="A4298" s="518" t="s">
        <v>349</v>
      </c>
      <c r="B4298" s="518">
        <v>335166</v>
      </c>
      <c r="C4298" s="518" t="s">
        <v>2660</v>
      </c>
      <c r="D4298" s="518" t="s">
        <v>1392</v>
      </c>
      <c r="E4298" s="859">
        <v>26</v>
      </c>
      <c r="F4298" s="859">
        <v>19</v>
      </c>
      <c r="G4298" s="518" t="s">
        <v>122</v>
      </c>
      <c r="H4298" s="518" t="s">
        <v>349</v>
      </c>
      <c r="I4298" s="518">
        <v>335166</v>
      </c>
    </row>
    <row r="4299" spans="1:9" x14ac:dyDescent="0.2">
      <c r="A4299" s="518" t="s">
        <v>148</v>
      </c>
      <c r="B4299" s="518">
        <v>335174</v>
      </c>
      <c r="C4299" s="518" t="s">
        <v>2660</v>
      </c>
      <c r="D4299" s="518" t="s">
        <v>950</v>
      </c>
      <c r="E4299" s="859">
        <v>32</v>
      </c>
      <c r="F4299" s="859">
        <v>29</v>
      </c>
      <c r="G4299" s="518" t="s">
        <v>122</v>
      </c>
      <c r="H4299" s="518" t="s">
        <v>148</v>
      </c>
      <c r="I4299" s="518">
        <v>335174</v>
      </c>
    </row>
    <row r="4300" spans="1:9" x14ac:dyDescent="0.2">
      <c r="A4300" s="518" t="s">
        <v>148</v>
      </c>
      <c r="B4300" s="518">
        <v>335182</v>
      </c>
      <c r="C4300" s="518" t="s">
        <v>2660</v>
      </c>
      <c r="D4300" s="518" t="s">
        <v>1390</v>
      </c>
      <c r="E4300" s="859">
        <v>32</v>
      </c>
      <c r="F4300" s="859">
        <v>32</v>
      </c>
      <c r="G4300" s="518" t="s">
        <v>122</v>
      </c>
      <c r="H4300" s="518" t="s">
        <v>148</v>
      </c>
      <c r="I4300" s="518">
        <v>335182</v>
      </c>
    </row>
    <row r="4301" spans="1:9" x14ac:dyDescent="0.2">
      <c r="A4301" s="518" t="s">
        <v>394</v>
      </c>
      <c r="B4301" s="518">
        <v>335224</v>
      </c>
      <c r="C4301" s="518" t="s">
        <v>2660</v>
      </c>
      <c r="D4301" s="518" t="s">
        <v>6084</v>
      </c>
      <c r="E4301" s="859">
        <v>33</v>
      </c>
      <c r="F4301" s="859">
        <v>33</v>
      </c>
      <c r="G4301" s="518" t="s">
        <v>122</v>
      </c>
      <c r="H4301" s="518" t="s">
        <v>394</v>
      </c>
      <c r="I4301" s="518">
        <v>335224</v>
      </c>
    </row>
    <row r="4302" spans="1:9" x14ac:dyDescent="0.2">
      <c r="A4302" s="518" t="s">
        <v>394</v>
      </c>
      <c r="B4302" s="518">
        <v>335232</v>
      </c>
      <c r="C4302" s="518" t="s">
        <v>2660</v>
      </c>
      <c r="D4302" s="518" t="s">
        <v>4293</v>
      </c>
      <c r="E4302" s="859">
        <v>25</v>
      </c>
      <c r="F4302" s="859">
        <v>25</v>
      </c>
      <c r="G4302" s="518" t="s">
        <v>122</v>
      </c>
      <c r="H4302" s="518" t="s">
        <v>394</v>
      </c>
      <c r="I4302" s="518">
        <v>335232</v>
      </c>
    </row>
    <row r="4303" spans="1:9" x14ac:dyDescent="0.2">
      <c r="A4303" s="518" t="s">
        <v>394</v>
      </c>
      <c r="B4303" s="518">
        <v>335240</v>
      </c>
      <c r="C4303" s="518" t="s">
        <v>2660</v>
      </c>
      <c r="D4303" s="518" t="s">
        <v>6085</v>
      </c>
      <c r="E4303" s="859">
        <v>26</v>
      </c>
      <c r="F4303" s="859">
        <v>26</v>
      </c>
      <c r="G4303" s="518" t="s">
        <v>122</v>
      </c>
      <c r="H4303" s="518" t="s">
        <v>394</v>
      </c>
      <c r="I4303" s="518">
        <v>335240</v>
      </c>
    </row>
    <row r="4304" spans="1:9" x14ac:dyDescent="0.2">
      <c r="A4304" s="518" t="s">
        <v>394</v>
      </c>
      <c r="B4304" s="518">
        <v>335257</v>
      </c>
      <c r="C4304" s="518" t="s">
        <v>2660</v>
      </c>
      <c r="D4304" s="518" t="s">
        <v>6086</v>
      </c>
      <c r="E4304" s="859">
        <v>23</v>
      </c>
      <c r="F4304" s="859">
        <v>23</v>
      </c>
      <c r="G4304" s="518" t="s">
        <v>122</v>
      </c>
      <c r="H4304" s="518" t="s">
        <v>394</v>
      </c>
      <c r="I4304" s="518">
        <v>335257</v>
      </c>
    </row>
    <row r="4305" spans="1:9" x14ac:dyDescent="0.2">
      <c r="A4305" s="518" t="s">
        <v>394</v>
      </c>
      <c r="B4305" s="518">
        <v>335265</v>
      </c>
      <c r="C4305" s="518" t="s">
        <v>2660</v>
      </c>
      <c r="D4305" s="518" t="s">
        <v>6087</v>
      </c>
      <c r="E4305" s="859">
        <v>26</v>
      </c>
      <c r="F4305" s="859">
        <v>26</v>
      </c>
      <c r="G4305" s="518" t="s">
        <v>122</v>
      </c>
      <c r="H4305" s="518" t="s">
        <v>394</v>
      </c>
      <c r="I4305" s="518">
        <v>335265</v>
      </c>
    </row>
    <row r="4306" spans="1:9" x14ac:dyDescent="0.2">
      <c r="A4306" s="518" t="s">
        <v>371</v>
      </c>
      <c r="B4306" s="518">
        <v>335281</v>
      </c>
      <c r="C4306" s="518" t="s">
        <v>2660</v>
      </c>
      <c r="D4306" s="518" t="s">
        <v>4294</v>
      </c>
      <c r="E4306" s="859">
        <v>24</v>
      </c>
      <c r="F4306" s="859">
        <v>24</v>
      </c>
      <c r="G4306" s="518" t="s">
        <v>122</v>
      </c>
      <c r="H4306" s="518" t="s">
        <v>371</v>
      </c>
      <c r="I4306" s="518">
        <v>335281</v>
      </c>
    </row>
    <row r="4307" spans="1:9" x14ac:dyDescent="0.2">
      <c r="A4307" s="518" t="s">
        <v>371</v>
      </c>
      <c r="B4307" s="518">
        <v>335307</v>
      </c>
      <c r="C4307" s="518" t="s">
        <v>2660</v>
      </c>
      <c r="D4307" s="518" t="s">
        <v>4295</v>
      </c>
      <c r="E4307" s="859">
        <v>26</v>
      </c>
      <c r="F4307" s="859">
        <v>25</v>
      </c>
      <c r="G4307" s="518" t="s">
        <v>122</v>
      </c>
      <c r="H4307" s="518" t="s">
        <v>371</v>
      </c>
      <c r="I4307" s="518">
        <v>335307</v>
      </c>
    </row>
    <row r="4308" spans="1:9" x14ac:dyDescent="0.2">
      <c r="A4308" s="518" t="s">
        <v>371</v>
      </c>
      <c r="B4308" s="518">
        <v>335315</v>
      </c>
      <c r="C4308" s="518" t="s">
        <v>2660</v>
      </c>
      <c r="D4308" s="518" t="s">
        <v>1837</v>
      </c>
      <c r="E4308" s="859">
        <v>31</v>
      </c>
      <c r="F4308" s="859">
        <v>31</v>
      </c>
      <c r="G4308" s="518" t="s">
        <v>122</v>
      </c>
      <c r="H4308" s="518" t="s">
        <v>371</v>
      </c>
      <c r="I4308" s="518">
        <v>335315</v>
      </c>
    </row>
    <row r="4309" spans="1:9" x14ac:dyDescent="0.2">
      <c r="A4309" s="518" t="s">
        <v>371</v>
      </c>
      <c r="B4309" s="518">
        <v>335323</v>
      </c>
      <c r="C4309" s="518" t="s">
        <v>2660</v>
      </c>
      <c r="D4309" s="518" t="s">
        <v>1278</v>
      </c>
      <c r="E4309" s="859">
        <v>35</v>
      </c>
      <c r="F4309" s="859">
        <v>33</v>
      </c>
      <c r="G4309" s="518" t="s">
        <v>122</v>
      </c>
      <c r="H4309" s="518" t="s">
        <v>371</v>
      </c>
      <c r="I4309" s="518">
        <v>335323</v>
      </c>
    </row>
    <row r="4310" spans="1:9" x14ac:dyDescent="0.2">
      <c r="A4310" s="518" t="s">
        <v>377</v>
      </c>
      <c r="B4310" s="518">
        <v>335331</v>
      </c>
      <c r="C4310" s="518" t="s">
        <v>2660</v>
      </c>
      <c r="D4310" s="518" t="s">
        <v>4296</v>
      </c>
      <c r="E4310" s="859">
        <v>32</v>
      </c>
      <c r="F4310" s="859">
        <v>32</v>
      </c>
      <c r="G4310" s="518" t="s">
        <v>122</v>
      </c>
      <c r="H4310" s="518" t="s">
        <v>377</v>
      </c>
      <c r="I4310" s="518">
        <v>335331</v>
      </c>
    </row>
    <row r="4311" spans="1:9" x14ac:dyDescent="0.2">
      <c r="A4311" s="518" t="s">
        <v>377</v>
      </c>
      <c r="B4311" s="518">
        <v>335349</v>
      </c>
      <c r="C4311" s="518" t="s">
        <v>2660</v>
      </c>
      <c r="D4311" s="518" t="s">
        <v>4297</v>
      </c>
      <c r="E4311" s="859">
        <v>30</v>
      </c>
      <c r="F4311" s="859">
        <v>30</v>
      </c>
      <c r="G4311" s="518" t="s">
        <v>122</v>
      </c>
      <c r="H4311" s="518" t="s">
        <v>377</v>
      </c>
      <c r="I4311" s="518">
        <v>335349</v>
      </c>
    </row>
    <row r="4312" spans="1:9" x14ac:dyDescent="0.2">
      <c r="A4312" s="518" t="s">
        <v>377</v>
      </c>
      <c r="B4312" s="518">
        <v>335356</v>
      </c>
      <c r="C4312" s="518" t="s">
        <v>2660</v>
      </c>
      <c r="D4312" s="518" t="s">
        <v>4298</v>
      </c>
      <c r="E4312" s="859">
        <v>31</v>
      </c>
      <c r="F4312" s="859">
        <v>31</v>
      </c>
      <c r="G4312" s="518" t="s">
        <v>122</v>
      </c>
      <c r="H4312" s="518" t="s">
        <v>377</v>
      </c>
      <c r="I4312" s="518">
        <v>335356</v>
      </c>
    </row>
    <row r="4313" spans="1:9" x14ac:dyDescent="0.2">
      <c r="A4313" s="518" t="s">
        <v>377</v>
      </c>
      <c r="B4313" s="518">
        <v>335372</v>
      </c>
      <c r="C4313" s="518" t="s">
        <v>2660</v>
      </c>
      <c r="D4313" s="518" t="s">
        <v>4299</v>
      </c>
      <c r="E4313" s="859">
        <v>34</v>
      </c>
      <c r="F4313" s="859">
        <v>34</v>
      </c>
      <c r="G4313" s="518" t="s">
        <v>122</v>
      </c>
      <c r="H4313" s="518" t="s">
        <v>377</v>
      </c>
      <c r="I4313" s="518">
        <v>335372</v>
      </c>
    </row>
    <row r="4314" spans="1:9" x14ac:dyDescent="0.2">
      <c r="A4314" s="518" t="s">
        <v>377</v>
      </c>
      <c r="B4314" s="518">
        <v>335380</v>
      </c>
      <c r="C4314" s="518" t="s">
        <v>2660</v>
      </c>
      <c r="D4314" s="518" t="s">
        <v>4300</v>
      </c>
      <c r="E4314" s="859">
        <v>32</v>
      </c>
      <c r="F4314" s="859">
        <v>32</v>
      </c>
      <c r="G4314" s="518" t="s">
        <v>122</v>
      </c>
      <c r="H4314" s="518" t="s">
        <v>377</v>
      </c>
      <c r="I4314" s="518">
        <v>335380</v>
      </c>
    </row>
    <row r="4315" spans="1:9" x14ac:dyDescent="0.2">
      <c r="A4315" s="518" t="s">
        <v>361</v>
      </c>
      <c r="B4315" s="518">
        <v>335398</v>
      </c>
      <c r="C4315" s="518" t="s">
        <v>2660</v>
      </c>
      <c r="D4315" s="518" t="s">
        <v>4309</v>
      </c>
      <c r="E4315" s="859">
        <v>33</v>
      </c>
      <c r="F4315" s="859">
        <v>31</v>
      </c>
      <c r="G4315" s="518" t="s">
        <v>122</v>
      </c>
      <c r="H4315" s="518" t="s">
        <v>361</v>
      </c>
      <c r="I4315" s="518">
        <v>335398</v>
      </c>
    </row>
    <row r="4316" spans="1:9" x14ac:dyDescent="0.2">
      <c r="A4316" s="518" t="s">
        <v>361</v>
      </c>
      <c r="B4316" s="518">
        <v>335406</v>
      </c>
      <c r="C4316" s="518" t="s">
        <v>2660</v>
      </c>
      <c r="D4316" s="518" t="s">
        <v>4310</v>
      </c>
      <c r="E4316" s="859">
        <v>32</v>
      </c>
      <c r="F4316" s="859">
        <v>30</v>
      </c>
      <c r="G4316" s="518" t="s">
        <v>122</v>
      </c>
      <c r="H4316" s="518" t="s">
        <v>361</v>
      </c>
      <c r="I4316" s="518">
        <v>335406</v>
      </c>
    </row>
    <row r="4317" spans="1:9" x14ac:dyDescent="0.2">
      <c r="A4317" s="518" t="s">
        <v>385</v>
      </c>
      <c r="B4317" s="518">
        <v>335430</v>
      </c>
      <c r="C4317" s="518" t="s">
        <v>2660</v>
      </c>
      <c r="D4317" s="518" t="s">
        <v>907</v>
      </c>
      <c r="E4317" s="859">
        <v>22</v>
      </c>
      <c r="F4317" s="859">
        <v>22</v>
      </c>
      <c r="G4317" s="518" t="s">
        <v>122</v>
      </c>
      <c r="H4317" s="518" t="s">
        <v>385</v>
      </c>
      <c r="I4317" s="518">
        <v>335430</v>
      </c>
    </row>
    <row r="4318" spans="1:9" x14ac:dyDescent="0.2">
      <c r="A4318" s="518" t="s">
        <v>232</v>
      </c>
      <c r="B4318" s="518">
        <v>335448</v>
      </c>
      <c r="C4318" s="518" t="s">
        <v>2660</v>
      </c>
      <c r="D4318" s="518" t="s">
        <v>465</v>
      </c>
      <c r="E4318" s="859">
        <v>28</v>
      </c>
      <c r="F4318" s="859">
        <v>28</v>
      </c>
      <c r="G4318" s="518" t="s">
        <v>122</v>
      </c>
      <c r="H4318" s="518" t="s">
        <v>232</v>
      </c>
      <c r="I4318" s="518">
        <v>335448</v>
      </c>
    </row>
    <row r="4319" spans="1:9" x14ac:dyDescent="0.2">
      <c r="A4319" s="518" t="s">
        <v>155</v>
      </c>
      <c r="B4319" s="518">
        <v>335455</v>
      </c>
      <c r="C4319" s="518" t="s">
        <v>2660</v>
      </c>
      <c r="D4319" s="518" t="s">
        <v>8862</v>
      </c>
      <c r="E4319" s="859">
        <v>34</v>
      </c>
      <c r="F4319" s="859">
        <v>0</v>
      </c>
      <c r="G4319" s="518" t="s">
        <v>122</v>
      </c>
      <c r="H4319" s="518" t="s">
        <v>155</v>
      </c>
      <c r="I4319" s="518">
        <v>335455</v>
      </c>
    </row>
    <row r="4320" spans="1:9" x14ac:dyDescent="0.2">
      <c r="A4320" s="518" t="s">
        <v>314</v>
      </c>
      <c r="B4320" s="518">
        <v>335463</v>
      </c>
      <c r="C4320" s="518" t="s">
        <v>2660</v>
      </c>
      <c r="D4320" s="518" t="s">
        <v>7516</v>
      </c>
      <c r="E4320" s="859">
        <v>35</v>
      </c>
      <c r="F4320" s="859">
        <v>0</v>
      </c>
      <c r="G4320" s="518" t="s">
        <v>122</v>
      </c>
      <c r="H4320" s="518" t="s">
        <v>314</v>
      </c>
      <c r="I4320" s="518">
        <v>335463</v>
      </c>
    </row>
    <row r="4321" spans="1:9" x14ac:dyDescent="0.2">
      <c r="A4321" s="518" t="s">
        <v>299</v>
      </c>
      <c r="B4321" s="518">
        <v>335471</v>
      </c>
      <c r="C4321" s="518" t="s">
        <v>2660</v>
      </c>
      <c r="D4321" s="518" t="s">
        <v>324</v>
      </c>
      <c r="E4321" s="859">
        <v>27</v>
      </c>
      <c r="F4321" s="859">
        <v>0</v>
      </c>
      <c r="G4321" s="518" t="s">
        <v>122</v>
      </c>
      <c r="H4321" s="518" t="s">
        <v>299</v>
      </c>
      <c r="I4321" s="518">
        <v>335471</v>
      </c>
    </row>
    <row r="4322" spans="1:9" x14ac:dyDescent="0.2">
      <c r="A4322" s="518" t="s">
        <v>256</v>
      </c>
      <c r="B4322" s="518">
        <v>335505</v>
      </c>
      <c r="C4322" s="518" t="s">
        <v>2660</v>
      </c>
      <c r="D4322" s="518" t="s">
        <v>2814</v>
      </c>
      <c r="E4322" s="859">
        <v>17</v>
      </c>
      <c r="F4322" s="859">
        <v>17</v>
      </c>
      <c r="G4322" s="518" t="s">
        <v>122</v>
      </c>
      <c r="H4322" s="518" t="s">
        <v>256</v>
      </c>
      <c r="I4322" s="518">
        <v>335505</v>
      </c>
    </row>
    <row r="4323" spans="1:9" x14ac:dyDescent="0.2">
      <c r="A4323" s="518" t="s">
        <v>243</v>
      </c>
      <c r="B4323" s="518">
        <v>335521</v>
      </c>
      <c r="C4323" s="518" t="s">
        <v>2660</v>
      </c>
      <c r="D4323" s="518" t="s">
        <v>500</v>
      </c>
      <c r="E4323" s="859">
        <v>27</v>
      </c>
      <c r="F4323" s="859">
        <v>5</v>
      </c>
      <c r="G4323" s="518" t="s">
        <v>122</v>
      </c>
      <c r="H4323" s="518" t="s">
        <v>243</v>
      </c>
      <c r="I4323" s="518">
        <v>182303</v>
      </c>
    </row>
    <row r="4324" spans="1:9" x14ac:dyDescent="0.2">
      <c r="A4324" s="518" t="s">
        <v>237</v>
      </c>
      <c r="B4324" s="518">
        <v>335539</v>
      </c>
      <c r="C4324" s="518" t="s">
        <v>2660</v>
      </c>
      <c r="D4324" s="518" t="s">
        <v>950</v>
      </c>
      <c r="E4324" s="859">
        <v>33</v>
      </c>
      <c r="F4324" s="859">
        <v>33</v>
      </c>
      <c r="G4324" s="518" t="s">
        <v>122</v>
      </c>
      <c r="H4324" s="518" t="s">
        <v>237</v>
      </c>
      <c r="I4324" s="518">
        <v>335539</v>
      </c>
    </row>
    <row r="4325" spans="1:9" x14ac:dyDescent="0.2">
      <c r="A4325" s="518" t="s">
        <v>359</v>
      </c>
      <c r="B4325" s="518">
        <v>335562</v>
      </c>
      <c r="C4325" s="518" t="s">
        <v>2660</v>
      </c>
      <c r="D4325" s="518" t="s">
        <v>4319</v>
      </c>
      <c r="E4325" s="859">
        <v>25</v>
      </c>
      <c r="F4325" s="859">
        <v>25</v>
      </c>
      <c r="G4325" s="518" t="s">
        <v>122</v>
      </c>
      <c r="H4325" s="518" t="s">
        <v>359</v>
      </c>
      <c r="I4325" s="518">
        <v>335562</v>
      </c>
    </row>
    <row r="4326" spans="1:9" x14ac:dyDescent="0.2">
      <c r="A4326" s="518" t="s">
        <v>314</v>
      </c>
      <c r="B4326" s="518">
        <v>335570</v>
      </c>
      <c r="C4326" s="518" t="s">
        <v>2660</v>
      </c>
      <c r="D4326" s="518" t="s">
        <v>1194</v>
      </c>
      <c r="E4326" s="859">
        <v>35</v>
      </c>
      <c r="F4326" s="859">
        <v>0</v>
      </c>
      <c r="G4326" s="518" t="s">
        <v>122</v>
      </c>
      <c r="H4326" s="518" t="s">
        <v>314</v>
      </c>
      <c r="I4326" s="518">
        <v>335570</v>
      </c>
    </row>
    <row r="4327" spans="1:9" x14ac:dyDescent="0.2">
      <c r="A4327" s="518" t="s">
        <v>314</v>
      </c>
      <c r="B4327" s="518">
        <v>335588</v>
      </c>
      <c r="C4327" s="518" t="s">
        <v>2660</v>
      </c>
      <c r="D4327" s="518" t="s">
        <v>7517</v>
      </c>
      <c r="E4327" s="859">
        <v>34</v>
      </c>
      <c r="F4327" s="859">
        <v>0</v>
      </c>
      <c r="G4327" s="518" t="s">
        <v>122</v>
      </c>
      <c r="H4327" s="518" t="s">
        <v>314</v>
      </c>
      <c r="I4327" s="518">
        <v>335588</v>
      </c>
    </row>
    <row r="4328" spans="1:9" x14ac:dyDescent="0.2">
      <c r="A4328" s="518" t="s">
        <v>314</v>
      </c>
      <c r="B4328" s="518">
        <v>335596</v>
      </c>
      <c r="C4328" s="518" t="s">
        <v>2660</v>
      </c>
      <c r="D4328" s="518" t="s">
        <v>7517</v>
      </c>
      <c r="E4328" s="859">
        <v>35</v>
      </c>
      <c r="F4328" s="859">
        <v>0</v>
      </c>
      <c r="G4328" s="518" t="s">
        <v>122</v>
      </c>
      <c r="H4328" s="518" t="s">
        <v>314</v>
      </c>
      <c r="I4328" s="518">
        <v>335596</v>
      </c>
    </row>
    <row r="4329" spans="1:9" x14ac:dyDescent="0.2">
      <c r="A4329" s="518" t="s">
        <v>256</v>
      </c>
      <c r="B4329" s="518">
        <v>335729</v>
      </c>
      <c r="C4329" s="518" t="s">
        <v>2660</v>
      </c>
      <c r="D4329" s="518" t="s">
        <v>1189</v>
      </c>
      <c r="E4329" s="859">
        <v>32</v>
      </c>
      <c r="F4329" s="859">
        <v>32</v>
      </c>
      <c r="G4329" s="518" t="s">
        <v>122</v>
      </c>
      <c r="H4329" s="518" t="s">
        <v>256</v>
      </c>
      <c r="I4329" s="518">
        <v>335729</v>
      </c>
    </row>
    <row r="4330" spans="1:9" x14ac:dyDescent="0.2">
      <c r="A4330" s="518" t="s">
        <v>297</v>
      </c>
      <c r="B4330" s="518">
        <v>335745</v>
      </c>
      <c r="C4330" s="518" t="s">
        <v>2660</v>
      </c>
      <c r="D4330" s="518" t="s">
        <v>8863</v>
      </c>
      <c r="E4330" s="859">
        <v>15</v>
      </c>
      <c r="F4330" s="859">
        <v>0</v>
      </c>
      <c r="G4330" s="518" t="s">
        <v>122</v>
      </c>
      <c r="H4330" s="518" t="s">
        <v>297</v>
      </c>
      <c r="I4330" s="518">
        <v>335745</v>
      </c>
    </row>
    <row r="4331" spans="1:9" x14ac:dyDescent="0.2">
      <c r="A4331" s="518" t="s">
        <v>297</v>
      </c>
      <c r="B4331" s="518">
        <v>335752</v>
      </c>
      <c r="C4331" s="518" t="s">
        <v>2660</v>
      </c>
      <c r="D4331" s="518" t="s">
        <v>4169</v>
      </c>
      <c r="E4331" s="859">
        <v>24</v>
      </c>
      <c r="F4331" s="859">
        <v>0</v>
      </c>
      <c r="G4331" s="518" t="s">
        <v>122</v>
      </c>
      <c r="H4331" s="518" t="s">
        <v>297</v>
      </c>
      <c r="I4331" s="518">
        <v>335752</v>
      </c>
    </row>
    <row r="4332" spans="1:9" x14ac:dyDescent="0.2">
      <c r="A4332" s="518" t="s">
        <v>318</v>
      </c>
      <c r="B4332" s="518">
        <v>335794</v>
      </c>
      <c r="C4332" s="518" t="s">
        <v>2660</v>
      </c>
      <c r="D4332" s="518" t="s">
        <v>150</v>
      </c>
      <c r="E4332" s="859">
        <v>32</v>
      </c>
      <c r="F4332" s="859">
        <v>32</v>
      </c>
      <c r="G4332" s="518" t="s">
        <v>122</v>
      </c>
      <c r="H4332" s="518" t="s">
        <v>318</v>
      </c>
      <c r="I4332" s="518">
        <v>335794</v>
      </c>
    </row>
    <row r="4333" spans="1:9" x14ac:dyDescent="0.2">
      <c r="A4333" s="518" t="s">
        <v>371</v>
      </c>
      <c r="B4333" s="518">
        <v>335836</v>
      </c>
      <c r="C4333" s="518" t="s">
        <v>2660</v>
      </c>
      <c r="D4333" s="518" t="s">
        <v>4170</v>
      </c>
      <c r="E4333" s="859">
        <v>20</v>
      </c>
      <c r="F4333" s="859">
        <v>9</v>
      </c>
      <c r="G4333" s="518" t="s">
        <v>122</v>
      </c>
      <c r="H4333" s="518" t="s">
        <v>371</v>
      </c>
      <c r="I4333" s="518">
        <v>303198</v>
      </c>
    </row>
    <row r="4334" spans="1:9" x14ac:dyDescent="0.2">
      <c r="A4334" s="518" t="s">
        <v>378</v>
      </c>
      <c r="B4334" s="518">
        <v>335844</v>
      </c>
      <c r="C4334" s="518" t="s">
        <v>2660</v>
      </c>
      <c r="D4334" s="518" t="s">
        <v>735</v>
      </c>
      <c r="E4334" s="859">
        <v>30</v>
      </c>
      <c r="F4334" s="859">
        <v>29</v>
      </c>
      <c r="G4334" s="518" t="s">
        <v>122</v>
      </c>
      <c r="H4334" s="518" t="s">
        <v>378</v>
      </c>
      <c r="I4334" s="518">
        <v>335844</v>
      </c>
    </row>
    <row r="4335" spans="1:9" x14ac:dyDescent="0.2">
      <c r="A4335" s="518" t="s">
        <v>237</v>
      </c>
      <c r="B4335" s="518">
        <v>335901</v>
      </c>
      <c r="C4335" s="518" t="s">
        <v>2660</v>
      </c>
      <c r="D4335" s="518" t="s">
        <v>4171</v>
      </c>
      <c r="E4335" s="859">
        <v>35</v>
      </c>
      <c r="F4335" s="859">
        <v>35</v>
      </c>
      <c r="G4335" s="518" t="s">
        <v>122</v>
      </c>
      <c r="H4335" s="518" t="s">
        <v>237</v>
      </c>
      <c r="I4335" s="518">
        <v>335901</v>
      </c>
    </row>
    <row r="4336" spans="1:9" x14ac:dyDescent="0.2">
      <c r="A4336" s="518" t="s">
        <v>216</v>
      </c>
      <c r="B4336" s="518">
        <v>335919</v>
      </c>
      <c r="C4336" s="518" t="s">
        <v>2660</v>
      </c>
      <c r="D4336" s="518" t="s">
        <v>6769</v>
      </c>
      <c r="E4336" s="859">
        <v>33</v>
      </c>
      <c r="F4336" s="859">
        <v>33</v>
      </c>
      <c r="G4336" s="518" t="s">
        <v>122</v>
      </c>
      <c r="H4336" s="518" t="s">
        <v>216</v>
      </c>
      <c r="I4336" s="518">
        <v>335919</v>
      </c>
    </row>
    <row r="4337" spans="1:9" x14ac:dyDescent="0.2">
      <c r="A4337" s="518" t="s">
        <v>178</v>
      </c>
      <c r="B4337" s="518">
        <v>335935</v>
      </c>
      <c r="C4337" s="518" t="s">
        <v>2660</v>
      </c>
      <c r="D4337" s="518" t="s">
        <v>987</v>
      </c>
      <c r="E4337" s="859">
        <v>35</v>
      </c>
      <c r="F4337" s="859">
        <v>30</v>
      </c>
      <c r="G4337" s="518" t="s">
        <v>122</v>
      </c>
      <c r="H4337" s="518" t="s">
        <v>178</v>
      </c>
      <c r="I4337" s="518">
        <v>335935</v>
      </c>
    </row>
    <row r="4338" spans="1:9" x14ac:dyDescent="0.2">
      <c r="A4338" s="518" t="s">
        <v>337</v>
      </c>
      <c r="B4338" s="518">
        <v>335943</v>
      </c>
      <c r="C4338" s="518" t="s">
        <v>2660</v>
      </c>
      <c r="D4338" s="518" t="s">
        <v>8864</v>
      </c>
      <c r="E4338" s="859">
        <v>25</v>
      </c>
      <c r="F4338" s="859">
        <v>0</v>
      </c>
      <c r="G4338" s="518" t="s">
        <v>122</v>
      </c>
      <c r="H4338" s="518" t="s">
        <v>337</v>
      </c>
      <c r="I4338" s="518">
        <v>335943</v>
      </c>
    </row>
    <row r="4339" spans="1:9" x14ac:dyDescent="0.2">
      <c r="A4339" s="518" t="s">
        <v>179</v>
      </c>
      <c r="B4339" s="518">
        <v>335950</v>
      </c>
      <c r="C4339" s="518" t="s">
        <v>2660</v>
      </c>
      <c r="D4339" s="518" t="s">
        <v>445</v>
      </c>
      <c r="E4339" s="859">
        <v>33</v>
      </c>
      <c r="F4339" s="859">
        <v>33</v>
      </c>
      <c r="G4339" s="518" t="s">
        <v>122</v>
      </c>
      <c r="H4339" s="518" t="s">
        <v>179</v>
      </c>
      <c r="I4339" s="518">
        <v>335950</v>
      </c>
    </row>
    <row r="4340" spans="1:9" x14ac:dyDescent="0.2">
      <c r="A4340" s="518" t="s">
        <v>169</v>
      </c>
      <c r="B4340" s="518">
        <v>335976</v>
      </c>
      <c r="C4340" s="518" t="s">
        <v>2660</v>
      </c>
      <c r="D4340" s="518" t="s">
        <v>1059</v>
      </c>
      <c r="E4340" s="859">
        <v>19</v>
      </c>
      <c r="F4340" s="859">
        <v>17</v>
      </c>
      <c r="G4340" s="518" t="s">
        <v>122</v>
      </c>
      <c r="H4340" s="518" t="s">
        <v>169</v>
      </c>
      <c r="I4340" s="518">
        <v>335976</v>
      </c>
    </row>
    <row r="4341" spans="1:9" x14ac:dyDescent="0.2">
      <c r="A4341" s="518" t="s">
        <v>220</v>
      </c>
      <c r="B4341" s="518">
        <v>335992</v>
      </c>
      <c r="C4341" s="518" t="s">
        <v>2660</v>
      </c>
      <c r="D4341" s="518" t="s">
        <v>1143</v>
      </c>
      <c r="E4341" s="859">
        <v>34</v>
      </c>
      <c r="F4341" s="859">
        <v>0</v>
      </c>
      <c r="G4341" s="518" t="s">
        <v>122</v>
      </c>
      <c r="H4341" s="518" t="s">
        <v>220</v>
      </c>
      <c r="I4341" s="518">
        <v>335992</v>
      </c>
    </row>
    <row r="4342" spans="1:9" x14ac:dyDescent="0.2">
      <c r="A4342" s="518" t="s">
        <v>336</v>
      </c>
      <c r="B4342" s="518">
        <v>336008</v>
      </c>
      <c r="C4342" s="518" t="s">
        <v>2660</v>
      </c>
      <c r="D4342" s="518" t="s">
        <v>539</v>
      </c>
      <c r="E4342" s="859">
        <v>19</v>
      </c>
      <c r="F4342" s="859">
        <v>16</v>
      </c>
      <c r="G4342" s="518" t="s">
        <v>122</v>
      </c>
      <c r="H4342" s="518" t="s">
        <v>336</v>
      </c>
      <c r="I4342" s="518">
        <v>336008</v>
      </c>
    </row>
    <row r="4343" spans="1:9" x14ac:dyDescent="0.2">
      <c r="A4343" s="518" t="s">
        <v>256</v>
      </c>
      <c r="B4343" s="518">
        <v>336446</v>
      </c>
      <c r="C4343" s="518" t="s">
        <v>2660</v>
      </c>
      <c r="D4343" s="518" t="s">
        <v>7676</v>
      </c>
      <c r="E4343" s="859">
        <v>29</v>
      </c>
      <c r="F4343" s="859">
        <v>21</v>
      </c>
      <c r="G4343" s="518" t="s">
        <v>128</v>
      </c>
      <c r="H4343" s="518" t="s">
        <v>256</v>
      </c>
      <c r="I4343" s="518">
        <v>336446</v>
      </c>
    </row>
    <row r="4344" spans="1:9" x14ac:dyDescent="0.2">
      <c r="A4344" s="518" t="s">
        <v>181</v>
      </c>
      <c r="B4344" s="518">
        <v>336453</v>
      </c>
      <c r="C4344" s="518" t="s">
        <v>2660</v>
      </c>
      <c r="D4344" s="518" t="s">
        <v>4216</v>
      </c>
      <c r="E4344" s="859">
        <v>27</v>
      </c>
      <c r="F4344" s="859">
        <v>12</v>
      </c>
      <c r="G4344" s="518" t="s">
        <v>128</v>
      </c>
      <c r="H4344" s="518" t="s">
        <v>181</v>
      </c>
      <c r="I4344" s="518">
        <v>336453</v>
      </c>
    </row>
    <row r="4345" spans="1:9" x14ac:dyDescent="0.2">
      <c r="A4345" s="518" t="s">
        <v>146</v>
      </c>
      <c r="B4345" s="518">
        <v>336776</v>
      </c>
      <c r="C4345" s="518" t="s">
        <v>2660</v>
      </c>
      <c r="D4345" s="518" t="s">
        <v>1532</v>
      </c>
      <c r="E4345" s="859">
        <v>35</v>
      </c>
      <c r="F4345" s="859">
        <v>0</v>
      </c>
      <c r="G4345" s="518" t="s">
        <v>122</v>
      </c>
      <c r="H4345" s="518" t="s">
        <v>146</v>
      </c>
      <c r="I4345" s="518">
        <v>336776</v>
      </c>
    </row>
    <row r="4346" spans="1:9" x14ac:dyDescent="0.2">
      <c r="A4346" s="518" t="s">
        <v>167</v>
      </c>
      <c r="B4346" s="518">
        <v>336784</v>
      </c>
      <c r="C4346" s="518" t="s">
        <v>2660</v>
      </c>
      <c r="D4346" s="518" t="s">
        <v>8865</v>
      </c>
      <c r="E4346" s="859">
        <v>34</v>
      </c>
      <c r="F4346" s="859">
        <v>34</v>
      </c>
      <c r="G4346" s="518" t="s">
        <v>122</v>
      </c>
      <c r="H4346" s="518" t="s">
        <v>167</v>
      </c>
      <c r="I4346" s="518">
        <v>336784</v>
      </c>
    </row>
    <row r="4347" spans="1:9" x14ac:dyDescent="0.2">
      <c r="A4347" s="518" t="s">
        <v>374</v>
      </c>
      <c r="B4347" s="518">
        <v>336800</v>
      </c>
      <c r="C4347" s="518" t="s">
        <v>2660</v>
      </c>
      <c r="D4347" s="518" t="s">
        <v>4261</v>
      </c>
      <c r="E4347" s="859">
        <v>27</v>
      </c>
      <c r="F4347" s="859">
        <v>0</v>
      </c>
      <c r="G4347" s="518" t="s">
        <v>122</v>
      </c>
      <c r="H4347" s="518" t="s">
        <v>374</v>
      </c>
      <c r="I4347" s="518">
        <v>234419</v>
      </c>
    </row>
    <row r="4348" spans="1:9" x14ac:dyDescent="0.2">
      <c r="A4348" s="518" t="s">
        <v>170</v>
      </c>
      <c r="B4348" s="518">
        <v>336867</v>
      </c>
      <c r="C4348" s="518" t="s">
        <v>2660</v>
      </c>
      <c r="D4348" s="518" t="s">
        <v>4305</v>
      </c>
      <c r="E4348" s="859">
        <v>24</v>
      </c>
      <c r="F4348" s="859">
        <v>24</v>
      </c>
      <c r="G4348" s="518" t="s">
        <v>122</v>
      </c>
      <c r="H4348" s="518" t="s">
        <v>170</v>
      </c>
      <c r="I4348" s="518">
        <v>336867</v>
      </c>
    </row>
    <row r="4349" spans="1:9" x14ac:dyDescent="0.2">
      <c r="A4349" s="518" t="s">
        <v>170</v>
      </c>
      <c r="B4349" s="518">
        <v>336875</v>
      </c>
      <c r="C4349" s="518" t="s">
        <v>2660</v>
      </c>
      <c r="D4349" s="518" t="s">
        <v>4306</v>
      </c>
      <c r="E4349" s="859">
        <v>21</v>
      </c>
      <c r="F4349" s="859">
        <v>21</v>
      </c>
      <c r="G4349" s="518" t="s">
        <v>122</v>
      </c>
      <c r="H4349" s="518" t="s">
        <v>170</v>
      </c>
      <c r="I4349" s="518">
        <v>336875</v>
      </c>
    </row>
    <row r="4350" spans="1:9" x14ac:dyDescent="0.2">
      <c r="A4350" s="518" t="s">
        <v>170</v>
      </c>
      <c r="B4350" s="518">
        <v>336891</v>
      </c>
      <c r="C4350" s="518" t="s">
        <v>2660</v>
      </c>
      <c r="D4350" s="518" t="s">
        <v>610</v>
      </c>
      <c r="E4350" s="859">
        <v>26</v>
      </c>
      <c r="F4350" s="859">
        <v>24</v>
      </c>
      <c r="G4350" s="518" t="s">
        <v>122</v>
      </c>
      <c r="H4350" s="518" t="s">
        <v>170</v>
      </c>
      <c r="I4350" s="518">
        <v>336891</v>
      </c>
    </row>
    <row r="4351" spans="1:9" x14ac:dyDescent="0.2">
      <c r="A4351" s="518" t="s">
        <v>349</v>
      </c>
      <c r="B4351" s="518">
        <v>336974</v>
      </c>
      <c r="C4351" s="518" t="s">
        <v>2660</v>
      </c>
      <c r="D4351" s="518" t="s">
        <v>743</v>
      </c>
      <c r="E4351" s="859">
        <v>27</v>
      </c>
      <c r="F4351" s="859">
        <v>21</v>
      </c>
      <c r="G4351" s="518" t="s">
        <v>122</v>
      </c>
      <c r="H4351" s="518" t="s">
        <v>349</v>
      </c>
      <c r="I4351" s="518">
        <v>336974</v>
      </c>
    </row>
    <row r="4352" spans="1:9" x14ac:dyDescent="0.2">
      <c r="A4352" s="518" t="s">
        <v>349</v>
      </c>
      <c r="B4352" s="518">
        <v>336982</v>
      </c>
      <c r="C4352" s="518" t="s">
        <v>2660</v>
      </c>
      <c r="D4352" s="518" t="s">
        <v>1026</v>
      </c>
      <c r="E4352" s="859">
        <v>22</v>
      </c>
      <c r="F4352" s="859">
        <v>15</v>
      </c>
      <c r="G4352" s="518" t="s">
        <v>122</v>
      </c>
      <c r="H4352" s="518" t="s">
        <v>349</v>
      </c>
      <c r="I4352" s="518">
        <v>336982</v>
      </c>
    </row>
    <row r="4353" spans="1:9" x14ac:dyDescent="0.2">
      <c r="A4353" s="518" t="s">
        <v>394</v>
      </c>
      <c r="B4353" s="518">
        <v>337014</v>
      </c>
      <c r="C4353" s="518" t="s">
        <v>2660</v>
      </c>
      <c r="D4353" s="518" t="s">
        <v>8866</v>
      </c>
      <c r="E4353" s="859">
        <v>26</v>
      </c>
      <c r="F4353" s="859">
        <v>12</v>
      </c>
      <c r="G4353" s="518" t="s">
        <v>122</v>
      </c>
      <c r="H4353" s="518" t="s">
        <v>394</v>
      </c>
      <c r="I4353" s="518">
        <v>337014</v>
      </c>
    </row>
    <row r="4354" spans="1:9" x14ac:dyDescent="0.2">
      <c r="A4354" s="518" t="s">
        <v>394</v>
      </c>
      <c r="B4354" s="518">
        <v>337022</v>
      </c>
      <c r="C4354" s="518" t="s">
        <v>2660</v>
      </c>
      <c r="D4354" s="518" t="s">
        <v>4331</v>
      </c>
      <c r="E4354" s="859">
        <v>25</v>
      </c>
      <c r="F4354" s="859">
        <v>6</v>
      </c>
      <c r="G4354" s="518" t="s">
        <v>122</v>
      </c>
      <c r="H4354" s="518" t="s">
        <v>394</v>
      </c>
      <c r="I4354" s="518">
        <v>337014</v>
      </c>
    </row>
    <row r="4355" spans="1:9" x14ac:dyDescent="0.2">
      <c r="A4355" s="518" t="s">
        <v>233</v>
      </c>
      <c r="B4355" s="518">
        <v>337063</v>
      </c>
      <c r="C4355" s="518" t="s">
        <v>2660</v>
      </c>
      <c r="D4355" s="518" t="s">
        <v>4143</v>
      </c>
      <c r="E4355" s="859">
        <v>23</v>
      </c>
      <c r="F4355" s="859">
        <v>22</v>
      </c>
      <c r="G4355" s="518" t="s">
        <v>122</v>
      </c>
      <c r="H4355" s="518" t="s">
        <v>233</v>
      </c>
      <c r="I4355" s="518">
        <v>337063</v>
      </c>
    </row>
    <row r="4356" spans="1:9" x14ac:dyDescent="0.2">
      <c r="A4356" s="518" t="s">
        <v>168</v>
      </c>
      <c r="B4356" s="518">
        <v>337097</v>
      </c>
      <c r="C4356" s="518" t="s">
        <v>2660</v>
      </c>
      <c r="D4356" s="518" t="s">
        <v>713</v>
      </c>
      <c r="E4356" s="859">
        <v>24</v>
      </c>
      <c r="F4356" s="859">
        <v>25</v>
      </c>
      <c r="G4356" s="518" t="s">
        <v>122</v>
      </c>
      <c r="H4356" s="518" t="s">
        <v>168</v>
      </c>
      <c r="I4356" s="518">
        <v>337097</v>
      </c>
    </row>
    <row r="4357" spans="1:9" x14ac:dyDescent="0.2">
      <c r="A4357" s="518" t="s">
        <v>367</v>
      </c>
      <c r="B4357" s="518">
        <v>337188</v>
      </c>
      <c r="C4357" s="518" t="s">
        <v>2660</v>
      </c>
      <c r="D4357" s="518" t="s">
        <v>406</v>
      </c>
      <c r="E4357" s="859">
        <v>32</v>
      </c>
      <c r="F4357" s="859">
        <v>22</v>
      </c>
      <c r="G4357" s="518" t="s">
        <v>122</v>
      </c>
      <c r="H4357" s="518" t="s">
        <v>367</v>
      </c>
      <c r="I4357" s="518">
        <v>337188</v>
      </c>
    </row>
    <row r="4358" spans="1:9" x14ac:dyDescent="0.2">
      <c r="A4358" s="518" t="s">
        <v>367</v>
      </c>
      <c r="B4358" s="518">
        <v>337196</v>
      </c>
      <c r="C4358" s="518" t="s">
        <v>2660</v>
      </c>
      <c r="D4358" s="518" t="s">
        <v>941</v>
      </c>
      <c r="E4358" s="859">
        <v>26</v>
      </c>
      <c r="F4358" s="859">
        <v>18</v>
      </c>
      <c r="G4358" s="518" t="s">
        <v>122</v>
      </c>
      <c r="H4358" s="518" t="s">
        <v>367</v>
      </c>
      <c r="I4358" s="518">
        <v>337196</v>
      </c>
    </row>
    <row r="4359" spans="1:9" x14ac:dyDescent="0.2">
      <c r="A4359" s="518" t="s">
        <v>306</v>
      </c>
      <c r="B4359" s="518">
        <v>337204</v>
      </c>
      <c r="C4359" s="518" t="s">
        <v>2660</v>
      </c>
      <c r="D4359" s="518" t="s">
        <v>1311</v>
      </c>
      <c r="E4359" s="859">
        <v>30</v>
      </c>
      <c r="F4359" s="859">
        <v>0</v>
      </c>
      <c r="G4359" s="518" t="s">
        <v>122</v>
      </c>
      <c r="H4359" s="518" t="s">
        <v>306</v>
      </c>
      <c r="I4359" s="518">
        <v>337204</v>
      </c>
    </row>
    <row r="4360" spans="1:9" x14ac:dyDescent="0.2">
      <c r="A4360" s="518" t="s">
        <v>186</v>
      </c>
      <c r="B4360" s="518">
        <v>337345</v>
      </c>
      <c r="C4360" s="518" t="s">
        <v>2660</v>
      </c>
      <c r="D4360" s="518" t="s">
        <v>4193</v>
      </c>
      <c r="E4360" s="859">
        <v>33</v>
      </c>
      <c r="F4360" s="859">
        <v>25</v>
      </c>
      <c r="G4360" s="518" t="s">
        <v>122</v>
      </c>
      <c r="H4360" s="518" t="s">
        <v>186</v>
      </c>
      <c r="I4360" s="518">
        <v>337345</v>
      </c>
    </row>
    <row r="4361" spans="1:9" x14ac:dyDescent="0.2">
      <c r="A4361" s="518" t="s">
        <v>254</v>
      </c>
      <c r="B4361" s="518">
        <v>337360</v>
      </c>
      <c r="C4361" s="518" t="s">
        <v>2660</v>
      </c>
      <c r="D4361" s="518" t="s">
        <v>3939</v>
      </c>
      <c r="E4361" s="859">
        <v>33</v>
      </c>
      <c r="F4361" s="859">
        <v>27</v>
      </c>
      <c r="G4361" s="518" t="s">
        <v>122</v>
      </c>
      <c r="H4361" s="518" t="s">
        <v>254</v>
      </c>
      <c r="I4361" s="518">
        <v>337360</v>
      </c>
    </row>
    <row r="4362" spans="1:9" x14ac:dyDescent="0.2">
      <c r="A4362" s="518" t="s">
        <v>256</v>
      </c>
      <c r="B4362" s="518">
        <v>337378</v>
      </c>
      <c r="C4362" s="518" t="s">
        <v>2660</v>
      </c>
      <c r="D4362" s="518" t="s">
        <v>616</v>
      </c>
      <c r="E4362" s="859">
        <v>22</v>
      </c>
      <c r="F4362" s="859">
        <v>21</v>
      </c>
      <c r="G4362" s="518" t="s">
        <v>122</v>
      </c>
      <c r="H4362" s="518" t="s">
        <v>256</v>
      </c>
      <c r="I4362" s="518">
        <v>337378</v>
      </c>
    </row>
    <row r="4363" spans="1:9" x14ac:dyDescent="0.2">
      <c r="A4363" s="518" t="s">
        <v>160</v>
      </c>
      <c r="B4363" s="518">
        <v>337386</v>
      </c>
      <c r="C4363" s="518" t="s">
        <v>2660</v>
      </c>
      <c r="D4363" s="518" t="s">
        <v>727</v>
      </c>
      <c r="E4363" s="859">
        <v>34</v>
      </c>
      <c r="F4363" s="859">
        <v>23</v>
      </c>
      <c r="G4363" s="518" t="s">
        <v>122</v>
      </c>
      <c r="H4363" s="518" t="s">
        <v>160</v>
      </c>
      <c r="I4363" s="518">
        <v>337386</v>
      </c>
    </row>
    <row r="4364" spans="1:9" x14ac:dyDescent="0.2">
      <c r="A4364" s="518" t="s">
        <v>319</v>
      </c>
      <c r="B4364" s="518">
        <v>337444</v>
      </c>
      <c r="C4364" s="518" t="s">
        <v>2660</v>
      </c>
      <c r="D4364" s="518" t="s">
        <v>4194</v>
      </c>
      <c r="E4364" s="859">
        <v>25</v>
      </c>
      <c r="F4364" s="859">
        <v>25</v>
      </c>
      <c r="G4364" s="518" t="s">
        <v>122</v>
      </c>
      <c r="H4364" s="518" t="s">
        <v>319</v>
      </c>
      <c r="I4364" s="518">
        <v>337444</v>
      </c>
    </row>
    <row r="4365" spans="1:9" x14ac:dyDescent="0.2">
      <c r="A4365" s="518" t="s">
        <v>341</v>
      </c>
      <c r="B4365" s="518">
        <v>337501</v>
      </c>
      <c r="C4365" s="518" t="s">
        <v>2660</v>
      </c>
      <c r="D4365" s="518" t="s">
        <v>1214</v>
      </c>
      <c r="E4365" s="859">
        <v>34</v>
      </c>
      <c r="F4365" s="859">
        <v>34</v>
      </c>
      <c r="G4365" s="518" t="s">
        <v>122</v>
      </c>
      <c r="H4365" s="518" t="s">
        <v>341</v>
      </c>
      <c r="I4365" s="518">
        <v>337501</v>
      </c>
    </row>
    <row r="4366" spans="1:9" x14ac:dyDescent="0.2">
      <c r="A4366" s="518" t="s">
        <v>155</v>
      </c>
      <c r="B4366" s="518">
        <v>337519</v>
      </c>
      <c r="C4366" s="518" t="s">
        <v>2660</v>
      </c>
      <c r="D4366" s="518" t="s">
        <v>8867</v>
      </c>
      <c r="E4366" s="859">
        <v>35</v>
      </c>
      <c r="F4366" s="859">
        <v>0</v>
      </c>
      <c r="G4366" s="518" t="s">
        <v>122</v>
      </c>
      <c r="H4366" s="518" t="s">
        <v>155</v>
      </c>
      <c r="I4366" s="518">
        <v>337519</v>
      </c>
    </row>
    <row r="4367" spans="1:9" x14ac:dyDescent="0.2">
      <c r="A4367" s="518" t="s">
        <v>347</v>
      </c>
      <c r="B4367" s="518">
        <v>337568</v>
      </c>
      <c r="C4367" s="518" t="s">
        <v>2660</v>
      </c>
      <c r="D4367" s="518" t="s">
        <v>4195</v>
      </c>
      <c r="E4367" s="859">
        <v>27</v>
      </c>
      <c r="F4367" s="859">
        <v>17</v>
      </c>
      <c r="G4367" s="518" t="s">
        <v>122</v>
      </c>
      <c r="H4367" s="518" t="s">
        <v>347</v>
      </c>
      <c r="I4367" s="518">
        <v>337568</v>
      </c>
    </row>
    <row r="4368" spans="1:9" x14ac:dyDescent="0.2">
      <c r="A4368" s="518" t="s">
        <v>193</v>
      </c>
      <c r="B4368" s="518">
        <v>337584</v>
      </c>
      <c r="C4368" s="518" t="s">
        <v>2660</v>
      </c>
      <c r="D4368" s="518" t="s">
        <v>3680</v>
      </c>
      <c r="E4368" s="859">
        <v>35</v>
      </c>
      <c r="F4368" s="859">
        <v>0</v>
      </c>
      <c r="G4368" s="518" t="s">
        <v>122</v>
      </c>
      <c r="H4368" s="518" t="s">
        <v>193</v>
      </c>
      <c r="I4368" s="518">
        <v>337584</v>
      </c>
    </row>
    <row r="4369" spans="1:9" x14ac:dyDescent="0.2">
      <c r="A4369" s="518" t="s">
        <v>321</v>
      </c>
      <c r="B4369" s="518">
        <v>337717</v>
      </c>
      <c r="C4369" s="518" t="s">
        <v>2660</v>
      </c>
      <c r="D4369" s="518" t="s">
        <v>1834</v>
      </c>
      <c r="E4369" s="859">
        <v>36</v>
      </c>
      <c r="F4369" s="859">
        <v>0</v>
      </c>
      <c r="G4369" s="518" t="s">
        <v>128</v>
      </c>
      <c r="H4369" s="518" t="s">
        <v>321</v>
      </c>
      <c r="I4369" s="518">
        <v>337717</v>
      </c>
    </row>
    <row r="4370" spans="1:9" x14ac:dyDescent="0.2">
      <c r="A4370" s="518" t="s">
        <v>166</v>
      </c>
      <c r="B4370" s="518">
        <v>337766</v>
      </c>
      <c r="C4370" s="518" t="s">
        <v>2660</v>
      </c>
      <c r="D4370" s="518" t="s">
        <v>6770</v>
      </c>
      <c r="E4370" s="859">
        <v>34</v>
      </c>
      <c r="F4370" s="859">
        <v>33</v>
      </c>
      <c r="G4370" s="518" t="s">
        <v>128</v>
      </c>
      <c r="H4370" s="518" t="s">
        <v>166</v>
      </c>
      <c r="I4370" s="518">
        <v>337766</v>
      </c>
    </row>
    <row r="4371" spans="1:9" x14ac:dyDescent="0.2">
      <c r="A4371" s="518" t="s">
        <v>181</v>
      </c>
      <c r="B4371" s="518">
        <v>337774</v>
      </c>
      <c r="C4371" s="518" t="s">
        <v>2660</v>
      </c>
      <c r="D4371" s="518" t="s">
        <v>4237</v>
      </c>
      <c r="E4371" s="859">
        <v>35</v>
      </c>
      <c r="F4371" s="859">
        <v>25</v>
      </c>
      <c r="G4371" s="518" t="s">
        <v>128</v>
      </c>
      <c r="H4371" s="518" t="s">
        <v>181</v>
      </c>
      <c r="I4371" s="518">
        <v>337774</v>
      </c>
    </row>
    <row r="4372" spans="1:9" x14ac:dyDescent="0.2">
      <c r="A4372" s="518" t="s">
        <v>158</v>
      </c>
      <c r="B4372" s="518">
        <v>338475</v>
      </c>
      <c r="C4372" s="518" t="s">
        <v>2660</v>
      </c>
      <c r="D4372" s="518" t="s">
        <v>6771</v>
      </c>
      <c r="E4372" s="859">
        <v>25</v>
      </c>
      <c r="F4372" s="859">
        <v>0</v>
      </c>
      <c r="G4372" s="518" t="s">
        <v>128</v>
      </c>
      <c r="H4372" s="518" t="s">
        <v>158</v>
      </c>
      <c r="I4372" s="518">
        <v>338475</v>
      </c>
    </row>
    <row r="4373" spans="1:9" x14ac:dyDescent="0.2">
      <c r="A4373" s="518" t="s">
        <v>170</v>
      </c>
      <c r="B4373" s="518">
        <v>338814</v>
      </c>
      <c r="C4373" s="518" t="s">
        <v>2660</v>
      </c>
      <c r="D4373" s="518" t="s">
        <v>4145</v>
      </c>
      <c r="E4373" s="859">
        <v>34</v>
      </c>
      <c r="F4373" s="859">
        <v>28</v>
      </c>
      <c r="G4373" s="518" t="s">
        <v>128</v>
      </c>
      <c r="H4373" s="518" t="s">
        <v>170</v>
      </c>
      <c r="I4373" s="518">
        <v>338814</v>
      </c>
    </row>
    <row r="4374" spans="1:9" x14ac:dyDescent="0.2">
      <c r="A4374" s="518" t="s">
        <v>181</v>
      </c>
      <c r="B4374" s="518">
        <v>338863</v>
      </c>
      <c r="C4374" s="518" t="s">
        <v>2660</v>
      </c>
      <c r="D4374" s="518" t="s">
        <v>4146</v>
      </c>
      <c r="E4374" s="859">
        <v>36</v>
      </c>
      <c r="F4374" s="859">
        <v>26</v>
      </c>
      <c r="G4374" s="518" t="s">
        <v>128</v>
      </c>
      <c r="H4374" s="518" t="s">
        <v>181</v>
      </c>
      <c r="I4374" s="518">
        <v>338863</v>
      </c>
    </row>
    <row r="4375" spans="1:9" x14ac:dyDescent="0.2">
      <c r="A4375" s="518" t="s">
        <v>181</v>
      </c>
      <c r="B4375" s="518">
        <v>338905</v>
      </c>
      <c r="C4375" s="518" t="s">
        <v>2660</v>
      </c>
      <c r="D4375" s="518" t="s">
        <v>4327</v>
      </c>
      <c r="E4375" s="859">
        <v>36</v>
      </c>
      <c r="F4375" s="859">
        <v>36</v>
      </c>
      <c r="G4375" s="518" t="s">
        <v>128</v>
      </c>
      <c r="H4375" s="518" t="s">
        <v>181</v>
      </c>
      <c r="I4375" s="518">
        <v>338905</v>
      </c>
    </row>
    <row r="4376" spans="1:9" x14ac:dyDescent="0.2">
      <c r="A4376" s="518" t="s">
        <v>152</v>
      </c>
      <c r="B4376" s="518">
        <v>339564</v>
      </c>
      <c r="C4376" s="518" t="s">
        <v>2660</v>
      </c>
      <c r="D4376" s="518" t="s">
        <v>8868</v>
      </c>
      <c r="E4376" s="859">
        <v>21</v>
      </c>
      <c r="F4376" s="859">
        <v>0</v>
      </c>
      <c r="G4376" s="518" t="s">
        <v>128</v>
      </c>
      <c r="H4376" s="518" t="s">
        <v>152</v>
      </c>
      <c r="I4376" s="518">
        <v>339564</v>
      </c>
    </row>
    <row r="4377" spans="1:9" x14ac:dyDescent="0.2">
      <c r="A4377" s="518" t="s">
        <v>179</v>
      </c>
      <c r="B4377" s="518">
        <v>339804</v>
      </c>
      <c r="C4377" s="518" t="s">
        <v>2660</v>
      </c>
      <c r="D4377" s="518" t="s">
        <v>1342</v>
      </c>
      <c r="E4377" s="859">
        <v>28</v>
      </c>
      <c r="F4377" s="859">
        <v>0</v>
      </c>
      <c r="G4377" s="518" t="s">
        <v>128</v>
      </c>
      <c r="H4377" s="518" t="s">
        <v>179</v>
      </c>
      <c r="I4377" s="518">
        <v>339804</v>
      </c>
    </row>
    <row r="4378" spans="1:9" x14ac:dyDescent="0.2">
      <c r="A4378" s="518" t="s">
        <v>256</v>
      </c>
      <c r="B4378" s="518">
        <v>342030</v>
      </c>
      <c r="C4378" s="518" t="s">
        <v>2660</v>
      </c>
      <c r="D4378" s="518" t="s">
        <v>7677</v>
      </c>
      <c r="E4378" s="859">
        <v>19</v>
      </c>
      <c r="F4378" s="859">
        <v>0</v>
      </c>
      <c r="G4378" s="518" t="s">
        <v>128</v>
      </c>
      <c r="H4378" s="518" t="s">
        <v>256</v>
      </c>
      <c r="I4378" s="518">
        <v>342030</v>
      </c>
    </row>
    <row r="4379" spans="1:9" x14ac:dyDescent="0.2">
      <c r="A4379" s="518" t="s">
        <v>180</v>
      </c>
      <c r="B4379" s="518">
        <v>342048</v>
      </c>
      <c r="C4379" s="518" t="s">
        <v>2660</v>
      </c>
      <c r="D4379" s="518" t="s">
        <v>4262</v>
      </c>
      <c r="E4379" s="859">
        <v>29</v>
      </c>
      <c r="F4379" s="859">
        <v>0</v>
      </c>
      <c r="G4379" s="518" t="s">
        <v>128</v>
      </c>
      <c r="H4379" s="518" t="s">
        <v>180</v>
      </c>
      <c r="I4379" s="518">
        <v>342048</v>
      </c>
    </row>
    <row r="4380" spans="1:9" x14ac:dyDescent="0.2">
      <c r="A4380" s="518" t="s">
        <v>181</v>
      </c>
      <c r="B4380" s="518">
        <v>342055</v>
      </c>
      <c r="C4380" s="518" t="s">
        <v>2660</v>
      </c>
      <c r="D4380" s="518" t="s">
        <v>4263</v>
      </c>
      <c r="E4380" s="859">
        <v>36</v>
      </c>
      <c r="F4380" s="859">
        <v>26</v>
      </c>
      <c r="G4380" s="518" t="s">
        <v>128</v>
      </c>
      <c r="H4380" s="518" t="s">
        <v>181</v>
      </c>
      <c r="I4380" s="518">
        <v>342055</v>
      </c>
    </row>
    <row r="4381" spans="1:9" x14ac:dyDescent="0.2">
      <c r="A4381" s="518" t="s">
        <v>256</v>
      </c>
      <c r="B4381" s="518">
        <v>342063</v>
      </c>
      <c r="C4381" s="518" t="s">
        <v>2660</v>
      </c>
      <c r="D4381" s="518" t="s">
        <v>4560</v>
      </c>
      <c r="E4381" s="859">
        <v>20</v>
      </c>
      <c r="F4381" s="859">
        <v>0</v>
      </c>
      <c r="G4381" s="518" t="s">
        <v>128</v>
      </c>
      <c r="H4381" s="518" t="s">
        <v>256</v>
      </c>
      <c r="I4381" s="518">
        <v>342063</v>
      </c>
    </row>
    <row r="4382" spans="1:9" x14ac:dyDescent="0.2">
      <c r="A4382" s="518" t="s">
        <v>256</v>
      </c>
      <c r="B4382" s="518">
        <v>342071</v>
      </c>
      <c r="C4382" s="518" t="s">
        <v>2660</v>
      </c>
      <c r="D4382" s="518" t="s">
        <v>1342</v>
      </c>
      <c r="E4382" s="859">
        <v>20</v>
      </c>
      <c r="F4382" s="859">
        <v>20</v>
      </c>
      <c r="G4382" s="518" t="s">
        <v>128</v>
      </c>
      <c r="H4382" s="518" t="s">
        <v>256</v>
      </c>
      <c r="I4382" s="518">
        <v>342071</v>
      </c>
    </row>
    <row r="4383" spans="1:9" x14ac:dyDescent="0.2">
      <c r="A4383" s="518" t="s">
        <v>256</v>
      </c>
      <c r="B4383" s="518">
        <v>342089</v>
      </c>
      <c r="C4383" s="518" t="s">
        <v>2660</v>
      </c>
      <c r="D4383" s="518" t="s">
        <v>4264</v>
      </c>
      <c r="E4383" s="859">
        <v>25</v>
      </c>
      <c r="F4383" s="859">
        <v>0</v>
      </c>
      <c r="G4383" s="518" t="s">
        <v>128</v>
      </c>
      <c r="H4383" s="518" t="s">
        <v>256</v>
      </c>
      <c r="I4383" s="518">
        <v>342089</v>
      </c>
    </row>
    <row r="4384" spans="1:9" x14ac:dyDescent="0.2">
      <c r="A4384" s="518" t="s">
        <v>158</v>
      </c>
      <c r="B4384" s="518">
        <v>342097</v>
      </c>
      <c r="C4384" s="518" t="s">
        <v>2660</v>
      </c>
      <c r="D4384" s="518" t="s">
        <v>6772</v>
      </c>
      <c r="E4384" s="859">
        <v>30</v>
      </c>
      <c r="F4384" s="859">
        <v>0</v>
      </c>
      <c r="G4384" s="518" t="s">
        <v>128</v>
      </c>
      <c r="H4384" s="518" t="s">
        <v>158</v>
      </c>
      <c r="I4384" s="518">
        <v>342097</v>
      </c>
    </row>
    <row r="4385" spans="1:9" x14ac:dyDescent="0.2">
      <c r="A4385" s="518" t="s">
        <v>256</v>
      </c>
      <c r="B4385" s="518">
        <v>342147</v>
      </c>
      <c r="C4385" s="518" t="s">
        <v>2660</v>
      </c>
      <c r="D4385" s="518" t="s">
        <v>1228</v>
      </c>
      <c r="E4385" s="859">
        <v>20</v>
      </c>
      <c r="F4385" s="859">
        <v>13</v>
      </c>
      <c r="G4385" s="518" t="s">
        <v>128</v>
      </c>
      <c r="H4385" s="518" t="s">
        <v>256</v>
      </c>
      <c r="I4385" s="518">
        <v>342147</v>
      </c>
    </row>
    <row r="4386" spans="1:9" x14ac:dyDescent="0.2">
      <c r="A4386" s="518" t="s">
        <v>164</v>
      </c>
      <c r="B4386" s="518">
        <v>342188</v>
      </c>
      <c r="C4386" s="518" t="s">
        <v>2660</v>
      </c>
      <c r="D4386" s="518" t="s">
        <v>6088</v>
      </c>
      <c r="E4386" s="859">
        <v>31</v>
      </c>
      <c r="F4386" s="859">
        <v>0</v>
      </c>
      <c r="G4386" s="518" t="s">
        <v>128</v>
      </c>
      <c r="H4386" s="518" t="s">
        <v>164</v>
      </c>
      <c r="I4386" s="518">
        <v>342188</v>
      </c>
    </row>
    <row r="4387" spans="1:9" x14ac:dyDescent="0.2">
      <c r="A4387" s="518" t="s">
        <v>256</v>
      </c>
      <c r="B4387" s="518">
        <v>342196</v>
      </c>
      <c r="C4387" s="518" t="s">
        <v>2660</v>
      </c>
      <c r="D4387" s="518" t="s">
        <v>652</v>
      </c>
      <c r="E4387" s="859">
        <v>22</v>
      </c>
      <c r="F4387" s="859">
        <v>0</v>
      </c>
      <c r="G4387" s="518" t="s">
        <v>128</v>
      </c>
      <c r="H4387" s="518" t="s">
        <v>256</v>
      </c>
      <c r="I4387" s="518">
        <v>342196</v>
      </c>
    </row>
    <row r="4388" spans="1:9" x14ac:dyDescent="0.2">
      <c r="A4388" s="518" t="s">
        <v>256</v>
      </c>
      <c r="B4388" s="518">
        <v>342493</v>
      </c>
      <c r="C4388" s="518" t="s">
        <v>2660</v>
      </c>
      <c r="D4388" s="518" t="s">
        <v>1342</v>
      </c>
      <c r="E4388" s="859">
        <v>28</v>
      </c>
      <c r="F4388" s="859">
        <v>8</v>
      </c>
      <c r="G4388" s="518" t="s">
        <v>128</v>
      </c>
      <c r="H4388" s="518" t="s">
        <v>256</v>
      </c>
      <c r="I4388" s="518">
        <v>342493</v>
      </c>
    </row>
    <row r="4389" spans="1:9" x14ac:dyDescent="0.2">
      <c r="A4389" s="518" t="s">
        <v>158</v>
      </c>
      <c r="B4389" s="518">
        <v>342584</v>
      </c>
      <c r="C4389" s="518" t="s">
        <v>2660</v>
      </c>
      <c r="D4389" s="518" t="s">
        <v>6773</v>
      </c>
      <c r="E4389" s="859">
        <v>30</v>
      </c>
      <c r="F4389" s="859">
        <v>0</v>
      </c>
      <c r="G4389" s="518" t="s">
        <v>128</v>
      </c>
      <c r="H4389" s="518" t="s">
        <v>158</v>
      </c>
      <c r="I4389" s="518">
        <v>342584</v>
      </c>
    </row>
    <row r="4390" spans="1:9" x14ac:dyDescent="0.2">
      <c r="A4390" s="518" t="s">
        <v>256</v>
      </c>
      <c r="B4390" s="518">
        <v>342667</v>
      </c>
      <c r="C4390" s="518" t="s">
        <v>2660</v>
      </c>
      <c r="D4390" s="518" t="s">
        <v>4144</v>
      </c>
      <c r="E4390" s="859">
        <v>31</v>
      </c>
      <c r="F4390" s="859">
        <v>0</v>
      </c>
      <c r="G4390" s="518" t="s">
        <v>128</v>
      </c>
      <c r="H4390" s="518" t="s">
        <v>256</v>
      </c>
      <c r="I4390" s="518">
        <v>342667</v>
      </c>
    </row>
    <row r="4391" spans="1:9" x14ac:dyDescent="0.2">
      <c r="A4391" s="518" t="s">
        <v>256</v>
      </c>
      <c r="B4391" s="518">
        <v>342741</v>
      </c>
      <c r="C4391" s="518" t="s">
        <v>2660</v>
      </c>
      <c r="D4391" s="518" t="s">
        <v>1342</v>
      </c>
      <c r="E4391" s="859">
        <v>24</v>
      </c>
      <c r="F4391" s="859">
        <v>14</v>
      </c>
      <c r="G4391" s="518" t="s">
        <v>128</v>
      </c>
      <c r="H4391" s="518" t="s">
        <v>256</v>
      </c>
      <c r="I4391" s="518">
        <v>342741</v>
      </c>
    </row>
    <row r="4392" spans="1:9" x14ac:dyDescent="0.2">
      <c r="A4392" s="518" t="s">
        <v>256</v>
      </c>
      <c r="B4392" s="518">
        <v>342840</v>
      </c>
      <c r="C4392" s="518" t="s">
        <v>2660</v>
      </c>
      <c r="D4392" s="518" t="s">
        <v>1342</v>
      </c>
      <c r="E4392" s="859">
        <v>25</v>
      </c>
      <c r="F4392" s="859">
        <v>17</v>
      </c>
      <c r="G4392" s="518" t="s">
        <v>128</v>
      </c>
      <c r="H4392" s="518" t="s">
        <v>256</v>
      </c>
      <c r="I4392" s="518">
        <v>342840</v>
      </c>
    </row>
    <row r="4393" spans="1:9" x14ac:dyDescent="0.2">
      <c r="A4393" s="518" t="s">
        <v>256</v>
      </c>
      <c r="B4393" s="518">
        <v>342964</v>
      </c>
      <c r="C4393" s="518" t="s">
        <v>2660</v>
      </c>
      <c r="D4393" s="518" t="s">
        <v>3664</v>
      </c>
      <c r="E4393" s="859">
        <v>15</v>
      </c>
      <c r="F4393" s="859">
        <v>15</v>
      </c>
      <c r="G4393" s="518" t="s">
        <v>128</v>
      </c>
      <c r="H4393" s="518" t="s">
        <v>256</v>
      </c>
      <c r="I4393" s="518">
        <v>342964</v>
      </c>
    </row>
    <row r="4394" spans="1:9" x14ac:dyDescent="0.2">
      <c r="A4394" s="518" t="s">
        <v>343</v>
      </c>
      <c r="B4394" s="518">
        <v>343277</v>
      </c>
      <c r="C4394" s="518" t="s">
        <v>2660</v>
      </c>
      <c r="D4394" s="518" t="s">
        <v>537</v>
      </c>
      <c r="E4394" s="859">
        <v>34</v>
      </c>
      <c r="F4394" s="859">
        <v>34</v>
      </c>
      <c r="G4394" s="518" t="s">
        <v>122</v>
      </c>
      <c r="H4394" s="518" t="s">
        <v>343</v>
      </c>
      <c r="I4394" s="518">
        <v>343277</v>
      </c>
    </row>
    <row r="4395" spans="1:9" x14ac:dyDescent="0.2">
      <c r="A4395" s="518" t="s">
        <v>343</v>
      </c>
      <c r="B4395" s="518">
        <v>343293</v>
      </c>
      <c r="C4395" s="518" t="s">
        <v>2660</v>
      </c>
      <c r="D4395" s="518" t="s">
        <v>8090</v>
      </c>
      <c r="E4395" s="859">
        <v>33</v>
      </c>
      <c r="F4395" s="859">
        <v>33</v>
      </c>
      <c r="G4395" s="518" t="s">
        <v>122</v>
      </c>
      <c r="H4395" s="518" t="s">
        <v>343</v>
      </c>
      <c r="I4395" s="518">
        <v>343293</v>
      </c>
    </row>
    <row r="4396" spans="1:9" x14ac:dyDescent="0.2">
      <c r="A4396" s="518" t="s">
        <v>179</v>
      </c>
      <c r="B4396" s="518">
        <v>343319</v>
      </c>
      <c r="C4396" s="518" t="s">
        <v>2660</v>
      </c>
      <c r="D4396" s="518" t="s">
        <v>4196</v>
      </c>
      <c r="E4396" s="859">
        <v>20</v>
      </c>
      <c r="F4396" s="859">
        <v>0</v>
      </c>
      <c r="G4396" s="518" t="s">
        <v>128</v>
      </c>
      <c r="H4396" s="518" t="s">
        <v>179</v>
      </c>
      <c r="I4396" s="518">
        <v>343319</v>
      </c>
    </row>
    <row r="4397" spans="1:9" x14ac:dyDescent="0.2">
      <c r="A4397" s="518" t="s">
        <v>355</v>
      </c>
      <c r="B4397" s="518">
        <v>343491</v>
      </c>
      <c r="C4397" s="518" t="s">
        <v>2660</v>
      </c>
      <c r="D4397" s="518" t="s">
        <v>7974</v>
      </c>
      <c r="E4397" s="859">
        <v>34</v>
      </c>
      <c r="F4397" s="859">
        <v>0</v>
      </c>
      <c r="G4397" s="518" t="s">
        <v>128</v>
      </c>
      <c r="H4397" s="518" t="s">
        <v>355</v>
      </c>
      <c r="I4397" s="518">
        <v>343491</v>
      </c>
    </row>
    <row r="4398" spans="1:9" x14ac:dyDescent="0.2">
      <c r="A4398" s="518" t="s">
        <v>216</v>
      </c>
      <c r="B4398" s="518">
        <v>344267</v>
      </c>
      <c r="C4398" s="518" t="s">
        <v>2660</v>
      </c>
      <c r="D4398" s="518" t="s">
        <v>6774</v>
      </c>
      <c r="E4398" s="859">
        <v>34</v>
      </c>
      <c r="F4398" s="859">
        <v>34</v>
      </c>
      <c r="G4398" s="518" t="s">
        <v>122</v>
      </c>
      <c r="H4398" s="518" t="s">
        <v>216</v>
      </c>
      <c r="I4398" s="518">
        <v>344267</v>
      </c>
    </row>
    <row r="4399" spans="1:9" x14ac:dyDescent="0.2">
      <c r="A4399" s="518" t="s">
        <v>256</v>
      </c>
      <c r="B4399" s="518">
        <v>344895</v>
      </c>
      <c r="C4399" s="518" t="s">
        <v>2660</v>
      </c>
      <c r="D4399" s="518" t="s">
        <v>1342</v>
      </c>
      <c r="E4399" s="859">
        <v>30</v>
      </c>
      <c r="F4399" s="859">
        <v>11</v>
      </c>
      <c r="G4399" s="518" t="s">
        <v>128</v>
      </c>
      <c r="H4399" s="518" t="s">
        <v>256</v>
      </c>
      <c r="I4399" s="518">
        <v>344895</v>
      </c>
    </row>
    <row r="4400" spans="1:9" x14ac:dyDescent="0.2">
      <c r="A4400" s="518" t="s">
        <v>317</v>
      </c>
      <c r="B4400" s="518">
        <v>344952</v>
      </c>
      <c r="C4400" s="518" t="s">
        <v>2660</v>
      </c>
      <c r="D4400" s="518" t="s">
        <v>2520</v>
      </c>
      <c r="E4400" s="859">
        <v>30</v>
      </c>
      <c r="F4400" s="859">
        <v>0</v>
      </c>
      <c r="G4400" s="518" t="s">
        <v>128</v>
      </c>
      <c r="H4400" s="518" t="s">
        <v>317</v>
      </c>
      <c r="I4400" s="518">
        <v>344952</v>
      </c>
    </row>
    <row r="4401" spans="1:9" x14ac:dyDescent="0.2">
      <c r="A4401" s="518" t="s">
        <v>161</v>
      </c>
      <c r="B4401" s="518">
        <v>344960</v>
      </c>
      <c r="C4401" s="518" t="s">
        <v>2660</v>
      </c>
      <c r="D4401" s="518" t="s">
        <v>4320</v>
      </c>
      <c r="E4401" s="859">
        <v>35</v>
      </c>
      <c r="F4401" s="859">
        <v>34</v>
      </c>
      <c r="G4401" s="518" t="s">
        <v>128</v>
      </c>
      <c r="H4401" s="518" t="s">
        <v>161</v>
      </c>
      <c r="I4401" s="518">
        <v>344960</v>
      </c>
    </row>
    <row r="4402" spans="1:9" x14ac:dyDescent="0.2">
      <c r="A4402" s="518" t="s">
        <v>369</v>
      </c>
      <c r="B4402" s="518">
        <v>345942</v>
      </c>
      <c r="C4402" s="518" t="s">
        <v>2660</v>
      </c>
      <c r="D4402" s="518" t="s">
        <v>4459</v>
      </c>
      <c r="E4402" s="859">
        <v>29</v>
      </c>
      <c r="F4402" s="859">
        <v>0</v>
      </c>
      <c r="G4402" s="518" t="s">
        <v>128</v>
      </c>
      <c r="H4402" s="518" t="s">
        <v>369</v>
      </c>
      <c r="I4402" s="518">
        <v>345942</v>
      </c>
    </row>
    <row r="4403" spans="1:9" x14ac:dyDescent="0.2">
      <c r="A4403" s="518" t="s">
        <v>349</v>
      </c>
      <c r="B4403" s="518">
        <v>345959</v>
      </c>
      <c r="C4403" s="518" t="s">
        <v>2660</v>
      </c>
      <c r="D4403" s="518" t="s">
        <v>4460</v>
      </c>
      <c r="E4403" s="859">
        <v>27</v>
      </c>
      <c r="F4403" s="859">
        <v>22</v>
      </c>
      <c r="G4403" s="518" t="s">
        <v>128</v>
      </c>
      <c r="H4403" s="518" t="s">
        <v>349</v>
      </c>
      <c r="I4403" s="518">
        <v>345959</v>
      </c>
    </row>
    <row r="4404" spans="1:9" x14ac:dyDescent="0.2">
      <c r="A4404" s="518" t="s">
        <v>314</v>
      </c>
      <c r="B4404" s="518">
        <v>346114</v>
      </c>
      <c r="C4404" s="518" t="s">
        <v>2660</v>
      </c>
      <c r="D4404" s="518" t="s">
        <v>7518</v>
      </c>
      <c r="E4404" s="859">
        <v>18</v>
      </c>
      <c r="F4404" s="859">
        <v>0</v>
      </c>
      <c r="G4404" s="518" t="s">
        <v>122</v>
      </c>
      <c r="H4404" s="518" t="s">
        <v>314</v>
      </c>
      <c r="I4404" s="518">
        <v>346114</v>
      </c>
    </row>
    <row r="4405" spans="1:9" x14ac:dyDescent="0.2">
      <c r="A4405" s="518" t="s">
        <v>237</v>
      </c>
      <c r="B4405" s="518">
        <v>346353</v>
      </c>
      <c r="C4405" s="518" t="s">
        <v>2660</v>
      </c>
      <c r="D4405" s="518" t="s">
        <v>1616</v>
      </c>
      <c r="E4405" s="859">
        <v>33</v>
      </c>
      <c r="F4405" s="859">
        <v>33</v>
      </c>
      <c r="G4405" s="518" t="s">
        <v>128</v>
      </c>
      <c r="H4405" s="518" t="s">
        <v>237</v>
      </c>
      <c r="I4405" s="518">
        <v>346353</v>
      </c>
    </row>
    <row r="4406" spans="1:9" x14ac:dyDescent="0.2">
      <c r="A4406" s="518" t="s">
        <v>237</v>
      </c>
      <c r="B4406" s="518">
        <v>347575</v>
      </c>
      <c r="C4406" s="518" t="s">
        <v>2660</v>
      </c>
      <c r="D4406" s="518" t="s">
        <v>726</v>
      </c>
      <c r="E4406" s="859">
        <v>35</v>
      </c>
      <c r="F4406" s="859">
        <v>35</v>
      </c>
      <c r="G4406" s="518" t="s">
        <v>128</v>
      </c>
      <c r="H4406" s="518" t="s">
        <v>237</v>
      </c>
      <c r="I4406" s="518">
        <v>347575</v>
      </c>
    </row>
    <row r="4407" spans="1:9" x14ac:dyDescent="0.2">
      <c r="A4407" s="518" t="s">
        <v>318</v>
      </c>
      <c r="B4407" s="518">
        <v>347997</v>
      </c>
      <c r="C4407" s="518" t="s">
        <v>2660</v>
      </c>
      <c r="D4407" s="518" t="s">
        <v>8869</v>
      </c>
      <c r="E4407" s="859">
        <v>26</v>
      </c>
      <c r="F4407" s="859">
        <v>0</v>
      </c>
      <c r="G4407" s="518" t="s">
        <v>128</v>
      </c>
      <c r="H4407" s="518" t="s">
        <v>318</v>
      </c>
      <c r="I4407" s="518">
        <v>347997</v>
      </c>
    </row>
    <row r="4408" spans="1:9" x14ac:dyDescent="0.2">
      <c r="A4408" s="518" t="s">
        <v>170</v>
      </c>
      <c r="B4408" s="518">
        <v>348144</v>
      </c>
      <c r="C4408" s="518" t="s">
        <v>2660</v>
      </c>
      <c r="D4408" s="518" t="s">
        <v>4278</v>
      </c>
      <c r="E4408" s="859">
        <v>33</v>
      </c>
      <c r="F4408" s="859">
        <v>25</v>
      </c>
      <c r="G4408" s="518" t="s">
        <v>128</v>
      </c>
      <c r="H4408" s="518" t="s">
        <v>170</v>
      </c>
      <c r="I4408" s="518">
        <v>348144</v>
      </c>
    </row>
    <row r="4409" spans="1:9" x14ac:dyDescent="0.2">
      <c r="A4409" s="518" t="s">
        <v>248</v>
      </c>
      <c r="B4409" s="518">
        <v>348391</v>
      </c>
      <c r="C4409" s="518" t="s">
        <v>2660</v>
      </c>
      <c r="D4409" s="518" t="s">
        <v>8870</v>
      </c>
      <c r="E4409" s="859">
        <v>35</v>
      </c>
      <c r="F4409" s="859">
        <v>0</v>
      </c>
      <c r="G4409" s="518" t="s">
        <v>128</v>
      </c>
      <c r="H4409" s="518" t="s">
        <v>248</v>
      </c>
      <c r="I4409" s="518">
        <v>348391</v>
      </c>
    </row>
    <row r="4410" spans="1:9" x14ac:dyDescent="0.2">
      <c r="A4410" s="518" t="s">
        <v>158</v>
      </c>
      <c r="B4410" s="518">
        <v>348532</v>
      </c>
      <c r="C4410" s="518" t="s">
        <v>2660</v>
      </c>
      <c r="D4410" s="518" t="s">
        <v>6757</v>
      </c>
      <c r="E4410" s="859">
        <v>25</v>
      </c>
      <c r="F4410" s="859">
        <v>0</v>
      </c>
      <c r="G4410" s="518" t="s">
        <v>128</v>
      </c>
      <c r="H4410" s="518" t="s">
        <v>158</v>
      </c>
      <c r="I4410" s="518">
        <v>310417</v>
      </c>
    </row>
    <row r="4411" spans="1:9" x14ac:dyDescent="0.2">
      <c r="A4411" s="518" t="s">
        <v>256</v>
      </c>
      <c r="B4411" s="518">
        <v>348599</v>
      </c>
      <c r="C4411" s="518" t="s">
        <v>2660</v>
      </c>
      <c r="D4411" s="518" t="s">
        <v>8871</v>
      </c>
      <c r="E4411" s="859">
        <v>31</v>
      </c>
      <c r="F4411" s="859">
        <v>0</v>
      </c>
      <c r="G4411" s="518" t="s">
        <v>128</v>
      </c>
      <c r="H4411" s="518" t="s">
        <v>256</v>
      </c>
      <c r="I4411" s="518">
        <v>348599</v>
      </c>
    </row>
    <row r="4412" spans="1:9" x14ac:dyDescent="0.2">
      <c r="A4412" s="518" t="s">
        <v>193</v>
      </c>
      <c r="B4412" s="518">
        <v>348680</v>
      </c>
      <c r="C4412" s="518" t="s">
        <v>2660</v>
      </c>
      <c r="D4412" s="518" t="s">
        <v>4321</v>
      </c>
      <c r="E4412" s="859">
        <v>35</v>
      </c>
      <c r="F4412" s="859">
        <v>0</v>
      </c>
      <c r="G4412" s="518" t="s">
        <v>128</v>
      </c>
      <c r="H4412" s="518" t="s">
        <v>193</v>
      </c>
      <c r="I4412" s="518">
        <v>348680</v>
      </c>
    </row>
    <row r="4413" spans="1:9" x14ac:dyDescent="0.2">
      <c r="A4413" s="518" t="s">
        <v>158</v>
      </c>
      <c r="B4413" s="518">
        <v>348805</v>
      </c>
      <c r="C4413" s="518" t="s">
        <v>2660</v>
      </c>
      <c r="D4413" s="518" t="s">
        <v>1403</v>
      </c>
      <c r="E4413" s="859">
        <v>34</v>
      </c>
      <c r="F4413" s="859">
        <v>0</v>
      </c>
      <c r="G4413" s="518" t="s">
        <v>122</v>
      </c>
      <c r="H4413" s="518" t="s">
        <v>158</v>
      </c>
      <c r="I4413" s="518">
        <v>348805</v>
      </c>
    </row>
    <row r="4414" spans="1:9" x14ac:dyDescent="0.2">
      <c r="A4414" s="518" t="s">
        <v>193</v>
      </c>
      <c r="B4414" s="518">
        <v>348813</v>
      </c>
      <c r="C4414" s="518" t="s">
        <v>2660</v>
      </c>
      <c r="D4414" s="518" t="s">
        <v>4134</v>
      </c>
      <c r="E4414" s="859">
        <v>35</v>
      </c>
      <c r="F4414" s="859">
        <v>0</v>
      </c>
      <c r="G4414" s="518" t="s">
        <v>128</v>
      </c>
      <c r="H4414" s="518" t="s">
        <v>193</v>
      </c>
      <c r="I4414" s="518">
        <v>348813</v>
      </c>
    </row>
    <row r="4415" spans="1:9" x14ac:dyDescent="0.2">
      <c r="A4415" s="518" t="s">
        <v>193</v>
      </c>
      <c r="B4415" s="518">
        <v>348854</v>
      </c>
      <c r="C4415" s="518" t="s">
        <v>2660</v>
      </c>
      <c r="D4415" s="518" t="s">
        <v>4135</v>
      </c>
      <c r="E4415" s="859">
        <v>34</v>
      </c>
      <c r="F4415" s="859">
        <v>0</v>
      </c>
      <c r="G4415" s="518" t="s">
        <v>128</v>
      </c>
      <c r="H4415" s="518" t="s">
        <v>193</v>
      </c>
      <c r="I4415" s="518">
        <v>348854</v>
      </c>
    </row>
    <row r="4416" spans="1:9" x14ac:dyDescent="0.2">
      <c r="A4416" s="518" t="s">
        <v>179</v>
      </c>
      <c r="B4416" s="518">
        <v>348896</v>
      </c>
      <c r="C4416" s="518" t="s">
        <v>2660</v>
      </c>
      <c r="D4416" s="518" t="s">
        <v>4136</v>
      </c>
      <c r="E4416" s="859">
        <v>25</v>
      </c>
      <c r="F4416" s="859">
        <v>0</v>
      </c>
      <c r="G4416" s="518" t="s">
        <v>128</v>
      </c>
      <c r="H4416" s="518" t="s">
        <v>179</v>
      </c>
      <c r="I4416" s="518">
        <v>348896</v>
      </c>
    </row>
    <row r="4417" spans="1:9" x14ac:dyDescent="0.2">
      <c r="A4417" s="518" t="s">
        <v>179</v>
      </c>
      <c r="B4417" s="518">
        <v>348904</v>
      </c>
      <c r="C4417" s="518" t="s">
        <v>2660</v>
      </c>
      <c r="D4417" s="518" t="s">
        <v>4136</v>
      </c>
      <c r="E4417" s="859">
        <v>27</v>
      </c>
      <c r="F4417" s="859">
        <v>0</v>
      </c>
      <c r="G4417" s="518" t="s">
        <v>128</v>
      </c>
      <c r="H4417" s="518" t="s">
        <v>179</v>
      </c>
      <c r="I4417" s="518">
        <v>348904</v>
      </c>
    </row>
    <row r="4418" spans="1:9" x14ac:dyDescent="0.2">
      <c r="A4418" s="518" t="s">
        <v>240</v>
      </c>
      <c r="B4418" s="518">
        <v>348987</v>
      </c>
      <c r="C4418" s="518" t="s">
        <v>2660</v>
      </c>
      <c r="D4418" s="518" t="s">
        <v>4158</v>
      </c>
      <c r="E4418" s="859">
        <v>22</v>
      </c>
      <c r="F4418" s="859">
        <v>22</v>
      </c>
      <c r="G4418" s="518" t="s">
        <v>128</v>
      </c>
      <c r="H4418" s="518" t="s">
        <v>240</v>
      </c>
      <c r="I4418" s="518">
        <v>348987</v>
      </c>
    </row>
    <row r="4419" spans="1:9" x14ac:dyDescent="0.2">
      <c r="A4419" s="518" t="s">
        <v>159</v>
      </c>
      <c r="B4419" s="518">
        <v>349001</v>
      </c>
      <c r="C4419" s="518" t="s">
        <v>2660</v>
      </c>
      <c r="D4419" s="518" t="s">
        <v>856</v>
      </c>
      <c r="E4419" s="859">
        <v>20</v>
      </c>
      <c r="F4419" s="859">
        <v>15</v>
      </c>
      <c r="G4419" s="518" t="s">
        <v>122</v>
      </c>
      <c r="H4419" s="518" t="s">
        <v>159</v>
      </c>
      <c r="I4419" s="518">
        <v>349001</v>
      </c>
    </row>
    <row r="4420" spans="1:9" x14ac:dyDescent="0.2">
      <c r="A4420" s="518" t="s">
        <v>204</v>
      </c>
      <c r="B4420" s="518">
        <v>349050</v>
      </c>
      <c r="C4420" s="518" t="s">
        <v>2660</v>
      </c>
      <c r="D4420" s="518" t="s">
        <v>1431</v>
      </c>
      <c r="E4420" s="859">
        <v>26</v>
      </c>
      <c r="F4420" s="859">
        <v>24</v>
      </c>
      <c r="G4420" s="518" t="s">
        <v>122</v>
      </c>
      <c r="H4420" s="518" t="s">
        <v>204</v>
      </c>
      <c r="I4420" s="518">
        <v>349050</v>
      </c>
    </row>
    <row r="4421" spans="1:9" x14ac:dyDescent="0.2">
      <c r="A4421" s="518" t="s">
        <v>310</v>
      </c>
      <c r="B4421" s="518">
        <v>349084</v>
      </c>
      <c r="C4421" s="518" t="s">
        <v>2660</v>
      </c>
      <c r="D4421" s="518" t="s">
        <v>4159</v>
      </c>
      <c r="E4421" s="859">
        <v>34</v>
      </c>
      <c r="F4421" s="859">
        <v>29</v>
      </c>
      <c r="G4421" s="518" t="s">
        <v>128</v>
      </c>
      <c r="H4421" s="518" t="s">
        <v>310</v>
      </c>
      <c r="I4421" s="518">
        <v>349084</v>
      </c>
    </row>
    <row r="4422" spans="1:9" x14ac:dyDescent="0.2">
      <c r="A4422" s="518" t="s">
        <v>179</v>
      </c>
      <c r="B4422" s="518">
        <v>349555</v>
      </c>
      <c r="C4422" s="518" t="s">
        <v>2660</v>
      </c>
      <c r="D4422" s="518" t="s">
        <v>617</v>
      </c>
      <c r="E4422" s="859">
        <v>23</v>
      </c>
      <c r="F4422" s="859">
        <v>0</v>
      </c>
      <c r="G4422" s="518" t="s">
        <v>128</v>
      </c>
      <c r="H4422" s="518" t="s">
        <v>179</v>
      </c>
      <c r="I4422" s="518">
        <v>349555</v>
      </c>
    </row>
    <row r="4423" spans="1:9" x14ac:dyDescent="0.2">
      <c r="A4423" s="518" t="s">
        <v>240</v>
      </c>
      <c r="B4423" s="518">
        <v>349878</v>
      </c>
      <c r="C4423" s="518" t="s">
        <v>2660</v>
      </c>
      <c r="D4423" s="518" t="s">
        <v>2224</v>
      </c>
      <c r="E4423" s="859">
        <v>31</v>
      </c>
      <c r="F4423" s="859">
        <v>31</v>
      </c>
      <c r="G4423" s="518" t="s">
        <v>122</v>
      </c>
      <c r="H4423" s="518" t="s">
        <v>240</v>
      </c>
      <c r="I4423" s="518">
        <v>349878</v>
      </c>
    </row>
    <row r="4424" spans="1:9" x14ac:dyDescent="0.2">
      <c r="A4424" s="518" t="s">
        <v>222</v>
      </c>
      <c r="B4424" s="518">
        <v>349894</v>
      </c>
      <c r="C4424" s="518" t="s">
        <v>2660</v>
      </c>
      <c r="D4424" s="518" t="s">
        <v>8872</v>
      </c>
      <c r="E4424" s="859">
        <v>25</v>
      </c>
      <c r="F4424" s="859">
        <v>0</v>
      </c>
      <c r="G4424" s="518" t="s">
        <v>122</v>
      </c>
      <c r="H4424" s="518" t="s">
        <v>222</v>
      </c>
      <c r="I4424" s="518">
        <v>349894</v>
      </c>
    </row>
    <row r="4425" spans="1:9" x14ac:dyDescent="0.2">
      <c r="A4425" s="518" t="s">
        <v>353</v>
      </c>
      <c r="B4425" s="518">
        <v>349977</v>
      </c>
      <c r="C4425" s="518" t="s">
        <v>2660</v>
      </c>
      <c r="D4425" s="518" t="s">
        <v>4535</v>
      </c>
      <c r="E4425" s="859">
        <v>32</v>
      </c>
      <c r="F4425" s="859">
        <v>0</v>
      </c>
      <c r="G4425" s="518" t="s">
        <v>128</v>
      </c>
      <c r="H4425" s="518" t="s">
        <v>353</v>
      </c>
      <c r="I4425" s="518">
        <v>241125</v>
      </c>
    </row>
    <row r="4426" spans="1:9" x14ac:dyDescent="0.2">
      <c r="A4426" s="518" t="s">
        <v>256</v>
      </c>
      <c r="B4426" s="518">
        <v>350058</v>
      </c>
      <c r="C4426" s="518" t="s">
        <v>2660</v>
      </c>
      <c r="D4426" s="518" t="s">
        <v>8873</v>
      </c>
      <c r="E4426" s="859">
        <v>13</v>
      </c>
      <c r="F4426" s="859">
        <v>0</v>
      </c>
      <c r="G4426" s="518" t="s">
        <v>128</v>
      </c>
      <c r="H4426" s="518" t="s">
        <v>256</v>
      </c>
      <c r="I4426" s="518">
        <v>350058</v>
      </c>
    </row>
    <row r="4427" spans="1:9" x14ac:dyDescent="0.2">
      <c r="A4427" s="518" t="s">
        <v>292</v>
      </c>
      <c r="B4427" s="518">
        <v>350223</v>
      </c>
      <c r="C4427" s="518" t="s">
        <v>2660</v>
      </c>
      <c r="D4427" s="518" t="s">
        <v>2135</v>
      </c>
      <c r="E4427" s="859">
        <v>30</v>
      </c>
      <c r="F4427" s="859">
        <v>30</v>
      </c>
      <c r="G4427" s="518" t="s">
        <v>128</v>
      </c>
      <c r="H4427" s="518" t="s">
        <v>292</v>
      </c>
      <c r="I4427" s="518">
        <v>350223</v>
      </c>
    </row>
    <row r="4428" spans="1:9" x14ac:dyDescent="0.2">
      <c r="A4428" s="518" t="s">
        <v>223</v>
      </c>
      <c r="B4428" s="518">
        <v>350413</v>
      </c>
      <c r="C4428" s="518" t="s">
        <v>2660</v>
      </c>
      <c r="D4428" s="518" t="s">
        <v>1930</v>
      </c>
      <c r="E4428" s="859">
        <v>25</v>
      </c>
      <c r="F4428" s="859">
        <v>0</v>
      </c>
      <c r="G4428" s="518" t="s">
        <v>128</v>
      </c>
      <c r="H4428" s="518" t="s">
        <v>223</v>
      </c>
      <c r="I4428" s="518">
        <v>350413</v>
      </c>
    </row>
    <row r="4429" spans="1:9" x14ac:dyDescent="0.2">
      <c r="A4429" s="518" t="s">
        <v>224</v>
      </c>
      <c r="B4429" s="518">
        <v>350660</v>
      </c>
      <c r="C4429" s="518" t="s">
        <v>2660</v>
      </c>
      <c r="D4429" s="518" t="s">
        <v>4597</v>
      </c>
      <c r="E4429" s="859">
        <v>34</v>
      </c>
      <c r="F4429" s="859">
        <v>0</v>
      </c>
      <c r="G4429" s="518" t="s">
        <v>128</v>
      </c>
      <c r="H4429" s="518" t="s">
        <v>224</v>
      </c>
      <c r="I4429" s="518">
        <v>350660</v>
      </c>
    </row>
    <row r="4430" spans="1:9" x14ac:dyDescent="0.2">
      <c r="A4430" s="518" t="s">
        <v>237</v>
      </c>
      <c r="B4430" s="518">
        <v>350850</v>
      </c>
      <c r="C4430" s="518" t="s">
        <v>2660</v>
      </c>
      <c r="D4430" s="518" t="s">
        <v>6775</v>
      </c>
      <c r="E4430" s="859">
        <v>23</v>
      </c>
      <c r="F4430" s="859">
        <v>23</v>
      </c>
      <c r="G4430" s="518" t="s">
        <v>128</v>
      </c>
      <c r="H4430" s="518" t="s">
        <v>237</v>
      </c>
      <c r="I4430" s="518">
        <v>350850</v>
      </c>
    </row>
    <row r="4431" spans="1:9" x14ac:dyDescent="0.2">
      <c r="A4431" s="518" t="s">
        <v>375</v>
      </c>
      <c r="B4431" s="518">
        <v>351049</v>
      </c>
      <c r="C4431" s="518" t="s">
        <v>2660</v>
      </c>
      <c r="D4431" s="518" t="s">
        <v>4335</v>
      </c>
      <c r="E4431" s="859">
        <v>33</v>
      </c>
      <c r="F4431" s="859">
        <v>0</v>
      </c>
      <c r="G4431" s="518" t="s">
        <v>128</v>
      </c>
      <c r="H4431" s="518" t="s">
        <v>375</v>
      </c>
      <c r="I4431" s="518">
        <v>351049</v>
      </c>
    </row>
    <row r="4432" spans="1:9" x14ac:dyDescent="0.2">
      <c r="A4432" s="518" t="s">
        <v>310</v>
      </c>
      <c r="B4432" s="518">
        <v>351114</v>
      </c>
      <c r="C4432" s="518" t="s">
        <v>2660</v>
      </c>
      <c r="D4432" s="518" t="s">
        <v>4378</v>
      </c>
      <c r="E4432" s="859">
        <v>36</v>
      </c>
      <c r="F4432" s="859">
        <v>32</v>
      </c>
      <c r="G4432" s="518" t="s">
        <v>128</v>
      </c>
      <c r="H4432" s="518" t="s">
        <v>310</v>
      </c>
      <c r="I4432" s="518">
        <v>351114</v>
      </c>
    </row>
    <row r="4433" spans="1:9" x14ac:dyDescent="0.2">
      <c r="A4433" s="518" t="s">
        <v>292</v>
      </c>
      <c r="B4433" s="518">
        <v>351130</v>
      </c>
      <c r="C4433" s="518" t="s">
        <v>2660</v>
      </c>
      <c r="D4433" s="518" t="s">
        <v>2135</v>
      </c>
      <c r="E4433" s="859">
        <v>34</v>
      </c>
      <c r="F4433" s="859">
        <v>34</v>
      </c>
      <c r="G4433" s="518" t="s">
        <v>128</v>
      </c>
      <c r="H4433" s="518" t="s">
        <v>292</v>
      </c>
      <c r="I4433" s="518">
        <v>351130</v>
      </c>
    </row>
    <row r="4434" spans="1:9" x14ac:dyDescent="0.2">
      <c r="A4434" s="518" t="s">
        <v>180</v>
      </c>
      <c r="B4434" s="518">
        <v>351296</v>
      </c>
      <c r="C4434" s="518" t="s">
        <v>2660</v>
      </c>
      <c r="D4434" s="518" t="s">
        <v>2339</v>
      </c>
      <c r="E4434" s="859">
        <v>36</v>
      </c>
      <c r="F4434" s="859">
        <v>0</v>
      </c>
      <c r="G4434" s="518" t="s">
        <v>128</v>
      </c>
      <c r="H4434" s="518" t="s">
        <v>180</v>
      </c>
      <c r="I4434" s="518">
        <v>351296</v>
      </c>
    </row>
    <row r="4435" spans="1:9" x14ac:dyDescent="0.2">
      <c r="A4435" s="518" t="s">
        <v>292</v>
      </c>
      <c r="B4435" s="518">
        <v>351478</v>
      </c>
      <c r="C4435" s="518" t="s">
        <v>2660</v>
      </c>
      <c r="D4435" s="518" t="s">
        <v>2135</v>
      </c>
      <c r="E4435" s="859">
        <v>30</v>
      </c>
      <c r="F4435" s="859">
        <v>0</v>
      </c>
      <c r="G4435" s="518" t="s">
        <v>128</v>
      </c>
      <c r="H4435" s="518" t="s">
        <v>292</v>
      </c>
      <c r="I4435" s="518">
        <v>351478</v>
      </c>
    </row>
    <row r="4436" spans="1:9" x14ac:dyDescent="0.2">
      <c r="A4436" s="518" t="s">
        <v>322</v>
      </c>
      <c r="B4436" s="518">
        <v>351569</v>
      </c>
      <c r="C4436" s="518" t="s">
        <v>2660</v>
      </c>
      <c r="D4436" s="518" t="s">
        <v>932</v>
      </c>
      <c r="E4436" s="859">
        <v>16</v>
      </c>
      <c r="F4436" s="859">
        <v>12</v>
      </c>
      <c r="G4436" s="518" t="s">
        <v>122</v>
      </c>
      <c r="H4436" s="518" t="s">
        <v>322</v>
      </c>
      <c r="I4436" s="518">
        <v>351569</v>
      </c>
    </row>
    <row r="4437" spans="1:9" x14ac:dyDescent="0.2">
      <c r="A4437" s="518" t="s">
        <v>322</v>
      </c>
      <c r="B4437" s="518">
        <v>351577</v>
      </c>
      <c r="C4437" s="518" t="s">
        <v>2660</v>
      </c>
      <c r="D4437" s="518" t="s">
        <v>6776</v>
      </c>
      <c r="E4437" s="859">
        <v>13</v>
      </c>
      <c r="F4437" s="859">
        <v>13</v>
      </c>
      <c r="G4437" s="518" t="s">
        <v>122</v>
      </c>
      <c r="H4437" s="518" t="s">
        <v>322</v>
      </c>
      <c r="I4437" s="518">
        <v>777284</v>
      </c>
    </row>
    <row r="4438" spans="1:9" x14ac:dyDescent="0.2">
      <c r="A4438" s="518" t="s">
        <v>322</v>
      </c>
      <c r="B4438" s="518">
        <v>351627</v>
      </c>
      <c r="C4438" s="518" t="s">
        <v>2660</v>
      </c>
      <c r="D4438" s="518" t="s">
        <v>718</v>
      </c>
      <c r="E4438" s="859">
        <v>31</v>
      </c>
      <c r="F4438" s="859">
        <v>30</v>
      </c>
      <c r="G4438" s="518" t="s">
        <v>122</v>
      </c>
      <c r="H4438" s="518" t="s">
        <v>322</v>
      </c>
      <c r="I4438" s="518">
        <v>351627</v>
      </c>
    </row>
    <row r="4439" spans="1:9" x14ac:dyDescent="0.2">
      <c r="A4439" s="518" t="s">
        <v>179</v>
      </c>
      <c r="B4439" s="518">
        <v>351759</v>
      </c>
      <c r="C4439" s="518" t="s">
        <v>2660</v>
      </c>
      <c r="D4439" s="518" t="s">
        <v>570</v>
      </c>
      <c r="E4439" s="859">
        <v>31</v>
      </c>
      <c r="F4439" s="859">
        <v>0</v>
      </c>
      <c r="G4439" s="518" t="s">
        <v>128</v>
      </c>
      <c r="H4439" s="518" t="s">
        <v>179</v>
      </c>
      <c r="I4439" s="518">
        <v>351759</v>
      </c>
    </row>
    <row r="4440" spans="1:9" x14ac:dyDescent="0.2">
      <c r="A4440" s="518" t="s">
        <v>180</v>
      </c>
      <c r="B4440" s="518">
        <v>351841</v>
      </c>
      <c r="C4440" s="518" t="s">
        <v>2660</v>
      </c>
      <c r="D4440" s="518" t="s">
        <v>4315</v>
      </c>
      <c r="E4440" s="859">
        <v>38</v>
      </c>
      <c r="F4440" s="859">
        <v>0</v>
      </c>
      <c r="G4440" s="518" t="s">
        <v>128</v>
      </c>
      <c r="H4440" s="518" t="s">
        <v>180</v>
      </c>
      <c r="I4440" s="518">
        <v>351841</v>
      </c>
    </row>
    <row r="4441" spans="1:9" x14ac:dyDescent="0.2">
      <c r="A4441" s="518" t="s">
        <v>147</v>
      </c>
      <c r="B4441" s="518">
        <v>351973</v>
      </c>
      <c r="C4441" s="518" t="s">
        <v>2660</v>
      </c>
      <c r="D4441" s="518" t="s">
        <v>3069</v>
      </c>
      <c r="E4441" s="859">
        <v>32</v>
      </c>
      <c r="F4441" s="859">
        <v>32</v>
      </c>
      <c r="G4441" s="518" t="s">
        <v>128</v>
      </c>
      <c r="H4441" s="518" t="s">
        <v>147</v>
      </c>
      <c r="I4441" s="518">
        <v>351973</v>
      </c>
    </row>
    <row r="4442" spans="1:9" x14ac:dyDescent="0.2">
      <c r="A4442" s="518" t="s">
        <v>146</v>
      </c>
      <c r="B4442" s="518">
        <v>352112</v>
      </c>
      <c r="C4442" s="518" t="s">
        <v>2660</v>
      </c>
      <c r="D4442" s="518" t="s">
        <v>7564</v>
      </c>
      <c r="E4442" s="859">
        <v>35</v>
      </c>
      <c r="F4442" s="859">
        <v>0</v>
      </c>
      <c r="G4442" s="518" t="s">
        <v>128</v>
      </c>
      <c r="H4442" s="518" t="s">
        <v>146</v>
      </c>
      <c r="I4442" s="518">
        <v>352112</v>
      </c>
    </row>
    <row r="4443" spans="1:9" x14ac:dyDescent="0.2">
      <c r="A4443" s="518" t="s">
        <v>291</v>
      </c>
      <c r="B4443" s="518">
        <v>352120</v>
      </c>
      <c r="C4443" s="518" t="s">
        <v>2660</v>
      </c>
      <c r="D4443" s="518" t="s">
        <v>8874</v>
      </c>
      <c r="E4443" s="859">
        <v>32</v>
      </c>
      <c r="F4443" s="859">
        <v>0</v>
      </c>
      <c r="G4443" s="518" t="s">
        <v>128</v>
      </c>
      <c r="H4443" s="518" t="s">
        <v>291</v>
      </c>
      <c r="I4443" s="518">
        <v>352120</v>
      </c>
    </row>
    <row r="4444" spans="1:9" x14ac:dyDescent="0.2">
      <c r="A4444" s="518" t="s">
        <v>296</v>
      </c>
      <c r="B4444" s="518">
        <v>352138</v>
      </c>
      <c r="C4444" s="518" t="s">
        <v>2660</v>
      </c>
      <c r="D4444" s="518" t="s">
        <v>4175</v>
      </c>
      <c r="E4444" s="859">
        <v>24</v>
      </c>
      <c r="F4444" s="859">
        <v>22</v>
      </c>
      <c r="G4444" s="518" t="s">
        <v>128</v>
      </c>
      <c r="H4444" s="518" t="s">
        <v>296</v>
      </c>
      <c r="I4444" s="518">
        <v>352138</v>
      </c>
    </row>
    <row r="4445" spans="1:9" x14ac:dyDescent="0.2">
      <c r="A4445" s="518" t="s">
        <v>393</v>
      </c>
      <c r="B4445" s="518">
        <v>352153</v>
      </c>
      <c r="C4445" s="518" t="s">
        <v>2660</v>
      </c>
      <c r="D4445" s="518" t="s">
        <v>6777</v>
      </c>
      <c r="E4445" s="859">
        <v>35</v>
      </c>
      <c r="F4445" s="859">
        <v>0</v>
      </c>
      <c r="G4445" s="518" t="s">
        <v>128</v>
      </c>
      <c r="H4445" s="518" t="s">
        <v>393</v>
      </c>
      <c r="I4445" s="518">
        <v>352153</v>
      </c>
    </row>
    <row r="4446" spans="1:9" x14ac:dyDescent="0.2">
      <c r="A4446" s="518" t="s">
        <v>292</v>
      </c>
      <c r="B4446" s="518">
        <v>352203</v>
      </c>
      <c r="C4446" s="518" t="s">
        <v>2660</v>
      </c>
      <c r="D4446" s="518" t="s">
        <v>2135</v>
      </c>
      <c r="E4446" s="859">
        <v>30</v>
      </c>
      <c r="F4446" s="859">
        <v>0</v>
      </c>
      <c r="G4446" s="518" t="s">
        <v>128</v>
      </c>
      <c r="H4446" s="518" t="s">
        <v>292</v>
      </c>
      <c r="I4446" s="518">
        <v>352203</v>
      </c>
    </row>
    <row r="4447" spans="1:9" x14ac:dyDescent="0.2">
      <c r="A4447" s="518" t="s">
        <v>167</v>
      </c>
      <c r="B4447" s="518">
        <v>352385</v>
      </c>
      <c r="C4447" s="518" t="s">
        <v>2660</v>
      </c>
      <c r="D4447" s="518" t="s">
        <v>8875</v>
      </c>
      <c r="E4447" s="859">
        <v>31</v>
      </c>
      <c r="F4447" s="859">
        <v>0</v>
      </c>
      <c r="G4447" s="518" t="s">
        <v>128</v>
      </c>
      <c r="H4447" s="518" t="s">
        <v>167</v>
      </c>
      <c r="I4447" s="518">
        <v>352385</v>
      </c>
    </row>
    <row r="4448" spans="1:9" x14ac:dyDescent="0.2">
      <c r="A4448" s="518" t="s">
        <v>180</v>
      </c>
      <c r="B4448" s="518">
        <v>352393</v>
      </c>
      <c r="C4448" s="518" t="s">
        <v>2660</v>
      </c>
      <c r="D4448" s="518" t="s">
        <v>2339</v>
      </c>
      <c r="E4448" s="859">
        <v>31</v>
      </c>
      <c r="F4448" s="859">
        <v>0</v>
      </c>
      <c r="G4448" s="518" t="s">
        <v>128</v>
      </c>
      <c r="H4448" s="518" t="s">
        <v>180</v>
      </c>
      <c r="I4448" s="518">
        <v>352393</v>
      </c>
    </row>
    <row r="4449" spans="1:9" x14ac:dyDescent="0.2">
      <c r="A4449" s="518" t="s">
        <v>297</v>
      </c>
      <c r="B4449" s="518">
        <v>352633</v>
      </c>
      <c r="C4449" s="518" t="s">
        <v>2660</v>
      </c>
      <c r="D4449" s="518" t="s">
        <v>2117</v>
      </c>
      <c r="E4449" s="859">
        <v>17</v>
      </c>
      <c r="F4449" s="859">
        <v>0</v>
      </c>
      <c r="G4449" s="518" t="s">
        <v>122</v>
      </c>
      <c r="H4449" s="518" t="s">
        <v>297</v>
      </c>
      <c r="I4449" s="518">
        <v>352633</v>
      </c>
    </row>
    <row r="4450" spans="1:9" x14ac:dyDescent="0.2">
      <c r="A4450" s="518" t="s">
        <v>322</v>
      </c>
      <c r="B4450" s="518">
        <v>352641</v>
      </c>
      <c r="C4450" s="518" t="s">
        <v>2660</v>
      </c>
      <c r="D4450" s="518" t="s">
        <v>815</v>
      </c>
      <c r="E4450" s="859">
        <v>30</v>
      </c>
      <c r="F4450" s="859">
        <v>27</v>
      </c>
      <c r="G4450" s="518" t="s">
        <v>122</v>
      </c>
      <c r="H4450" s="518" t="s">
        <v>322</v>
      </c>
      <c r="I4450" s="518">
        <v>352641</v>
      </c>
    </row>
    <row r="4451" spans="1:9" x14ac:dyDescent="0.2">
      <c r="A4451" s="518" t="s">
        <v>349</v>
      </c>
      <c r="B4451" s="518">
        <v>352732</v>
      </c>
      <c r="C4451" s="518" t="s">
        <v>2660</v>
      </c>
      <c r="D4451" s="518" t="s">
        <v>4222</v>
      </c>
      <c r="E4451" s="859">
        <v>24</v>
      </c>
      <c r="F4451" s="859">
        <v>22</v>
      </c>
      <c r="G4451" s="518" t="s">
        <v>122</v>
      </c>
      <c r="H4451" s="518" t="s">
        <v>349</v>
      </c>
      <c r="I4451" s="518">
        <v>352732</v>
      </c>
    </row>
    <row r="4452" spans="1:9" x14ac:dyDescent="0.2">
      <c r="A4452" s="518" t="s">
        <v>349</v>
      </c>
      <c r="B4452" s="518">
        <v>352757</v>
      </c>
      <c r="C4452" s="518" t="s">
        <v>2660</v>
      </c>
      <c r="D4452" s="518" t="s">
        <v>1462</v>
      </c>
      <c r="E4452" s="859">
        <v>31</v>
      </c>
      <c r="F4452" s="859">
        <v>31</v>
      </c>
      <c r="G4452" s="518" t="s">
        <v>122</v>
      </c>
      <c r="H4452" s="518" t="s">
        <v>349</v>
      </c>
      <c r="I4452" s="518">
        <v>352757</v>
      </c>
    </row>
    <row r="4453" spans="1:9" x14ac:dyDescent="0.2">
      <c r="A4453" s="518" t="s">
        <v>349</v>
      </c>
      <c r="B4453" s="518">
        <v>352997</v>
      </c>
      <c r="C4453" s="518" t="s">
        <v>2660</v>
      </c>
      <c r="D4453" s="518" t="s">
        <v>4253</v>
      </c>
      <c r="E4453" s="859">
        <v>35</v>
      </c>
      <c r="F4453" s="859">
        <v>28</v>
      </c>
      <c r="G4453" s="518" t="s">
        <v>122</v>
      </c>
      <c r="H4453" s="518" t="s">
        <v>349</v>
      </c>
      <c r="I4453" s="518">
        <v>352997</v>
      </c>
    </row>
    <row r="4454" spans="1:9" x14ac:dyDescent="0.2">
      <c r="A4454" s="518" t="s">
        <v>145</v>
      </c>
      <c r="B4454" s="518">
        <v>353045</v>
      </c>
      <c r="C4454" s="518" t="s">
        <v>2660</v>
      </c>
      <c r="D4454" s="518" t="s">
        <v>1085</v>
      </c>
      <c r="E4454" s="859">
        <v>25</v>
      </c>
      <c r="F4454" s="859">
        <v>0</v>
      </c>
      <c r="G4454" s="518" t="s">
        <v>122</v>
      </c>
      <c r="H4454" s="518" t="s">
        <v>145</v>
      </c>
      <c r="I4454" s="518">
        <v>353045</v>
      </c>
    </row>
    <row r="4455" spans="1:9" x14ac:dyDescent="0.2">
      <c r="A4455" s="518" t="s">
        <v>295</v>
      </c>
      <c r="B4455" s="518">
        <v>353078</v>
      </c>
      <c r="C4455" s="518" t="s">
        <v>2660</v>
      </c>
      <c r="D4455" s="518" t="s">
        <v>2309</v>
      </c>
      <c r="E4455" s="859">
        <v>19</v>
      </c>
      <c r="F4455" s="859">
        <v>0</v>
      </c>
      <c r="G4455" s="518" t="s">
        <v>122</v>
      </c>
      <c r="H4455" s="518" t="s">
        <v>295</v>
      </c>
      <c r="I4455" s="518">
        <v>353078</v>
      </c>
    </row>
    <row r="4456" spans="1:9" x14ac:dyDescent="0.2">
      <c r="A4456" s="518" t="s">
        <v>267</v>
      </c>
      <c r="B4456" s="518">
        <v>353094</v>
      </c>
      <c r="C4456" s="518" t="s">
        <v>2660</v>
      </c>
      <c r="D4456" s="518" t="s">
        <v>891</v>
      </c>
      <c r="E4456" s="859">
        <v>31</v>
      </c>
      <c r="F4456" s="859">
        <v>30</v>
      </c>
      <c r="G4456" s="518" t="s">
        <v>122</v>
      </c>
      <c r="H4456" s="518" t="s">
        <v>267</v>
      </c>
      <c r="I4456" s="518">
        <v>353094</v>
      </c>
    </row>
    <row r="4457" spans="1:9" x14ac:dyDescent="0.2">
      <c r="A4457" s="518" t="s">
        <v>190</v>
      </c>
      <c r="B4457" s="518">
        <v>353219</v>
      </c>
      <c r="C4457" s="518" t="s">
        <v>2660</v>
      </c>
      <c r="D4457" s="518" t="s">
        <v>4279</v>
      </c>
      <c r="E4457" s="859">
        <v>24</v>
      </c>
      <c r="F4457" s="859">
        <v>0</v>
      </c>
      <c r="G4457" s="518" t="s">
        <v>128</v>
      </c>
      <c r="H4457" s="518" t="s">
        <v>190</v>
      </c>
      <c r="I4457" s="518">
        <v>353219</v>
      </c>
    </row>
    <row r="4458" spans="1:9" x14ac:dyDescent="0.2">
      <c r="A4458" s="518" t="s">
        <v>194</v>
      </c>
      <c r="B4458" s="518">
        <v>353359</v>
      </c>
      <c r="C4458" s="518" t="s">
        <v>2660</v>
      </c>
      <c r="D4458" s="518" t="s">
        <v>3698</v>
      </c>
      <c r="E4458" s="859">
        <v>35</v>
      </c>
      <c r="F4458" s="859">
        <v>0</v>
      </c>
      <c r="G4458" s="518" t="s">
        <v>122</v>
      </c>
      <c r="H4458" s="518" t="s">
        <v>194</v>
      </c>
      <c r="I4458" s="518">
        <v>353359</v>
      </c>
    </row>
    <row r="4459" spans="1:9" x14ac:dyDescent="0.2">
      <c r="A4459" s="518" t="s">
        <v>179</v>
      </c>
      <c r="B4459" s="518">
        <v>353532</v>
      </c>
      <c r="C4459" s="518" t="s">
        <v>2660</v>
      </c>
      <c r="D4459" s="518" t="s">
        <v>4311</v>
      </c>
      <c r="E4459" s="859">
        <v>21</v>
      </c>
      <c r="F4459" s="859">
        <v>0</v>
      </c>
      <c r="G4459" s="518" t="s">
        <v>128</v>
      </c>
      <c r="H4459" s="518" t="s">
        <v>179</v>
      </c>
      <c r="I4459" s="518">
        <v>353532</v>
      </c>
    </row>
    <row r="4460" spans="1:9" x14ac:dyDescent="0.2">
      <c r="A4460" s="518" t="s">
        <v>6576</v>
      </c>
      <c r="B4460" s="518">
        <v>353623</v>
      </c>
      <c r="C4460" s="518" t="s">
        <v>2660</v>
      </c>
      <c r="D4460" s="518" t="s">
        <v>6089</v>
      </c>
      <c r="E4460" s="859">
        <v>26</v>
      </c>
      <c r="F4460" s="859">
        <v>19</v>
      </c>
      <c r="G4460" s="518" t="s">
        <v>122</v>
      </c>
      <c r="H4460" s="518" t="s">
        <v>6576</v>
      </c>
      <c r="I4460" s="518">
        <v>353623</v>
      </c>
    </row>
    <row r="4461" spans="1:9" x14ac:dyDescent="0.2">
      <c r="A4461" s="518" t="s">
        <v>355</v>
      </c>
      <c r="B4461" s="518">
        <v>353656</v>
      </c>
      <c r="C4461" s="518" t="s">
        <v>2660</v>
      </c>
      <c r="D4461" s="518" t="s">
        <v>746</v>
      </c>
      <c r="E4461" s="859">
        <v>31</v>
      </c>
      <c r="F4461" s="859">
        <v>31</v>
      </c>
      <c r="G4461" s="518" t="s">
        <v>122</v>
      </c>
      <c r="H4461" s="518" t="s">
        <v>355</v>
      </c>
      <c r="I4461" s="518">
        <v>353656</v>
      </c>
    </row>
    <row r="4462" spans="1:9" x14ac:dyDescent="0.2">
      <c r="A4462" s="518" t="s">
        <v>316</v>
      </c>
      <c r="B4462" s="518">
        <v>353664</v>
      </c>
      <c r="C4462" s="518" t="s">
        <v>2660</v>
      </c>
      <c r="D4462" s="518" t="s">
        <v>815</v>
      </c>
      <c r="E4462" s="859">
        <v>32</v>
      </c>
      <c r="F4462" s="859">
        <v>23</v>
      </c>
      <c r="G4462" s="518" t="s">
        <v>122</v>
      </c>
      <c r="H4462" s="518" t="s">
        <v>316</v>
      </c>
      <c r="I4462" s="518">
        <v>353664</v>
      </c>
    </row>
    <row r="4463" spans="1:9" x14ac:dyDescent="0.2">
      <c r="A4463" s="518" t="s">
        <v>199</v>
      </c>
      <c r="B4463" s="518">
        <v>353698</v>
      </c>
      <c r="C4463" s="518" t="s">
        <v>2660</v>
      </c>
      <c r="D4463" s="518" t="s">
        <v>611</v>
      </c>
      <c r="E4463" s="859">
        <v>33</v>
      </c>
      <c r="F4463" s="859">
        <v>25</v>
      </c>
      <c r="G4463" s="518" t="s">
        <v>122</v>
      </c>
      <c r="H4463" s="518" t="s">
        <v>199</v>
      </c>
      <c r="I4463" s="518">
        <v>353698</v>
      </c>
    </row>
    <row r="4464" spans="1:9" x14ac:dyDescent="0.2">
      <c r="A4464" s="518" t="s">
        <v>148</v>
      </c>
      <c r="B4464" s="518">
        <v>353771</v>
      </c>
      <c r="C4464" s="518" t="s">
        <v>2660</v>
      </c>
      <c r="D4464" s="518" t="s">
        <v>324</v>
      </c>
      <c r="E4464" s="859">
        <v>23</v>
      </c>
      <c r="F4464" s="859">
        <v>0</v>
      </c>
      <c r="G4464" s="518" t="s">
        <v>122</v>
      </c>
      <c r="H4464" s="518" t="s">
        <v>148</v>
      </c>
      <c r="I4464" s="518">
        <v>353771</v>
      </c>
    </row>
    <row r="4465" spans="1:9" x14ac:dyDescent="0.2">
      <c r="A4465" s="518" t="s">
        <v>156</v>
      </c>
      <c r="B4465" s="518">
        <v>353789</v>
      </c>
      <c r="C4465" s="518" t="s">
        <v>2660</v>
      </c>
      <c r="D4465" s="518" t="s">
        <v>1052</v>
      </c>
      <c r="E4465" s="859">
        <v>28</v>
      </c>
      <c r="F4465" s="859">
        <v>28</v>
      </c>
      <c r="G4465" s="518" t="s">
        <v>122</v>
      </c>
      <c r="H4465" s="518" t="s">
        <v>156</v>
      </c>
      <c r="I4465" s="518">
        <v>353789</v>
      </c>
    </row>
    <row r="4466" spans="1:9" x14ac:dyDescent="0.2">
      <c r="A4466" s="518" t="s">
        <v>180</v>
      </c>
      <c r="B4466" s="518">
        <v>354019</v>
      </c>
      <c r="C4466" s="518" t="s">
        <v>2660</v>
      </c>
      <c r="D4466" s="518" t="s">
        <v>4147</v>
      </c>
      <c r="E4466" s="859">
        <v>28</v>
      </c>
      <c r="F4466" s="859">
        <v>0</v>
      </c>
      <c r="G4466" s="518" t="s">
        <v>128</v>
      </c>
      <c r="H4466" s="518" t="s">
        <v>180</v>
      </c>
      <c r="I4466" s="518">
        <v>354019</v>
      </c>
    </row>
    <row r="4467" spans="1:9" x14ac:dyDescent="0.2">
      <c r="A4467" s="518" t="s">
        <v>180</v>
      </c>
      <c r="B4467" s="518">
        <v>354043</v>
      </c>
      <c r="C4467" s="518" t="s">
        <v>2660</v>
      </c>
      <c r="D4467" s="518" t="s">
        <v>1342</v>
      </c>
      <c r="E4467" s="859">
        <v>35</v>
      </c>
      <c r="F4467" s="859">
        <v>0</v>
      </c>
      <c r="G4467" s="518" t="s">
        <v>128</v>
      </c>
      <c r="H4467" s="518" t="s">
        <v>180</v>
      </c>
      <c r="I4467" s="518">
        <v>354043</v>
      </c>
    </row>
    <row r="4468" spans="1:9" x14ac:dyDescent="0.2">
      <c r="A4468" s="518" t="s">
        <v>179</v>
      </c>
      <c r="B4468" s="518">
        <v>354050</v>
      </c>
      <c r="C4468" s="518" t="s">
        <v>2660</v>
      </c>
      <c r="D4468" s="518" t="s">
        <v>1342</v>
      </c>
      <c r="E4468" s="859">
        <v>36</v>
      </c>
      <c r="F4468" s="859">
        <v>0</v>
      </c>
      <c r="G4468" s="518" t="s">
        <v>128</v>
      </c>
      <c r="H4468" s="518" t="s">
        <v>179</v>
      </c>
      <c r="I4468" s="518">
        <v>354050</v>
      </c>
    </row>
    <row r="4469" spans="1:9" x14ac:dyDescent="0.2">
      <c r="A4469" s="518" t="s">
        <v>349</v>
      </c>
      <c r="B4469" s="518">
        <v>354308</v>
      </c>
      <c r="C4469" s="518" t="s">
        <v>2660</v>
      </c>
      <c r="D4469" s="518" t="s">
        <v>4399</v>
      </c>
      <c r="E4469" s="859">
        <v>33</v>
      </c>
      <c r="F4469" s="859">
        <v>33</v>
      </c>
      <c r="G4469" s="518" t="s">
        <v>128</v>
      </c>
      <c r="H4469" s="518" t="s">
        <v>349</v>
      </c>
      <c r="I4469" s="518">
        <v>354308</v>
      </c>
    </row>
    <row r="4470" spans="1:9" x14ac:dyDescent="0.2">
      <c r="A4470" s="518" t="s">
        <v>296</v>
      </c>
      <c r="B4470" s="518">
        <v>354340</v>
      </c>
      <c r="C4470" s="518" t="s">
        <v>2660</v>
      </c>
      <c r="D4470" s="518" t="s">
        <v>4436</v>
      </c>
      <c r="E4470" s="859">
        <v>35</v>
      </c>
      <c r="F4470" s="859">
        <v>0</v>
      </c>
      <c r="G4470" s="518" t="s">
        <v>128</v>
      </c>
      <c r="H4470" s="518" t="s">
        <v>296</v>
      </c>
      <c r="I4470" s="518">
        <v>354340</v>
      </c>
    </row>
    <row r="4471" spans="1:9" x14ac:dyDescent="0.2">
      <c r="A4471" s="518" t="s">
        <v>296</v>
      </c>
      <c r="B4471" s="518">
        <v>354357</v>
      </c>
      <c r="C4471" s="518" t="s">
        <v>2660</v>
      </c>
      <c r="D4471" s="518" t="s">
        <v>4437</v>
      </c>
      <c r="E4471" s="859">
        <v>34</v>
      </c>
      <c r="F4471" s="859">
        <v>0</v>
      </c>
      <c r="G4471" s="518" t="s">
        <v>128</v>
      </c>
      <c r="H4471" s="518" t="s">
        <v>296</v>
      </c>
      <c r="I4471" s="518">
        <v>354357</v>
      </c>
    </row>
    <row r="4472" spans="1:9" x14ac:dyDescent="0.2">
      <c r="A4472" s="518" t="s">
        <v>291</v>
      </c>
      <c r="B4472" s="518">
        <v>354365</v>
      </c>
      <c r="C4472" s="518" t="s">
        <v>2660</v>
      </c>
      <c r="D4472" s="518" t="s">
        <v>815</v>
      </c>
      <c r="E4472" s="859">
        <v>29</v>
      </c>
      <c r="F4472" s="859">
        <v>28</v>
      </c>
      <c r="G4472" s="518" t="s">
        <v>122</v>
      </c>
      <c r="H4472" s="518" t="s">
        <v>291</v>
      </c>
      <c r="I4472" s="518">
        <v>354365</v>
      </c>
    </row>
    <row r="4473" spans="1:9" x14ac:dyDescent="0.2">
      <c r="A4473" s="518" t="s">
        <v>394</v>
      </c>
      <c r="B4473" s="518">
        <v>354373</v>
      </c>
      <c r="C4473" s="518" t="s">
        <v>2660</v>
      </c>
      <c r="D4473" s="518" t="s">
        <v>6090</v>
      </c>
      <c r="E4473" s="859">
        <v>27</v>
      </c>
      <c r="F4473" s="859">
        <v>27</v>
      </c>
      <c r="G4473" s="518" t="s">
        <v>122</v>
      </c>
      <c r="H4473" s="518" t="s">
        <v>394</v>
      </c>
      <c r="I4473" s="518">
        <v>354373</v>
      </c>
    </row>
    <row r="4474" spans="1:9" x14ac:dyDescent="0.2">
      <c r="A4474" s="518" t="s">
        <v>394</v>
      </c>
      <c r="B4474" s="518">
        <v>354381</v>
      </c>
      <c r="C4474" s="518" t="s">
        <v>2660</v>
      </c>
      <c r="D4474" s="518" t="s">
        <v>6091</v>
      </c>
      <c r="E4474" s="859">
        <v>29</v>
      </c>
      <c r="F4474" s="859">
        <v>29</v>
      </c>
      <c r="G4474" s="518" t="s">
        <v>122</v>
      </c>
      <c r="H4474" s="518" t="s">
        <v>394</v>
      </c>
      <c r="I4474" s="518">
        <v>354381</v>
      </c>
    </row>
    <row r="4475" spans="1:9" x14ac:dyDescent="0.2">
      <c r="A4475" s="518" t="s">
        <v>394</v>
      </c>
      <c r="B4475" s="518">
        <v>354399</v>
      </c>
      <c r="C4475" s="518" t="s">
        <v>2660</v>
      </c>
      <c r="D4475" s="518" t="s">
        <v>6092</v>
      </c>
      <c r="E4475" s="859">
        <v>30</v>
      </c>
      <c r="F4475" s="859">
        <v>30</v>
      </c>
      <c r="G4475" s="518" t="s">
        <v>122</v>
      </c>
      <c r="H4475" s="518" t="s">
        <v>394</v>
      </c>
      <c r="I4475" s="518">
        <v>354399</v>
      </c>
    </row>
    <row r="4476" spans="1:9" x14ac:dyDescent="0.2">
      <c r="A4476" s="518" t="s">
        <v>394</v>
      </c>
      <c r="B4476" s="518">
        <v>354407</v>
      </c>
      <c r="C4476" s="518" t="s">
        <v>2660</v>
      </c>
      <c r="D4476" s="518" t="s">
        <v>6093</v>
      </c>
      <c r="E4476" s="859">
        <v>28</v>
      </c>
      <c r="F4476" s="859">
        <v>28</v>
      </c>
      <c r="G4476" s="518" t="s">
        <v>122</v>
      </c>
      <c r="H4476" s="518" t="s">
        <v>394</v>
      </c>
      <c r="I4476" s="518">
        <v>354407</v>
      </c>
    </row>
    <row r="4477" spans="1:9" x14ac:dyDescent="0.2">
      <c r="A4477" s="518" t="s">
        <v>394</v>
      </c>
      <c r="B4477" s="518">
        <v>354415</v>
      </c>
      <c r="C4477" s="518" t="s">
        <v>2660</v>
      </c>
      <c r="D4477" s="518" t="s">
        <v>6094</v>
      </c>
      <c r="E4477" s="859">
        <v>23</v>
      </c>
      <c r="F4477" s="859">
        <v>23</v>
      </c>
      <c r="G4477" s="518" t="s">
        <v>122</v>
      </c>
      <c r="H4477" s="518" t="s">
        <v>394</v>
      </c>
      <c r="I4477" s="518">
        <v>354415</v>
      </c>
    </row>
    <row r="4478" spans="1:9" x14ac:dyDescent="0.2">
      <c r="A4478" s="518" t="s">
        <v>394</v>
      </c>
      <c r="B4478" s="518">
        <v>354423</v>
      </c>
      <c r="C4478" s="518" t="s">
        <v>2660</v>
      </c>
      <c r="D4478" s="518" t="s">
        <v>4438</v>
      </c>
      <c r="E4478" s="859">
        <v>35</v>
      </c>
      <c r="F4478" s="859">
        <v>35</v>
      </c>
      <c r="G4478" s="518" t="s">
        <v>122</v>
      </c>
      <c r="H4478" s="518" t="s">
        <v>394</v>
      </c>
      <c r="I4478" s="518">
        <v>354423</v>
      </c>
    </row>
    <row r="4479" spans="1:9" x14ac:dyDescent="0.2">
      <c r="A4479" s="518" t="s">
        <v>347</v>
      </c>
      <c r="B4479" s="518">
        <v>354456</v>
      </c>
      <c r="C4479" s="518" t="s">
        <v>2660</v>
      </c>
      <c r="D4479" s="518" t="s">
        <v>1071</v>
      </c>
      <c r="E4479" s="859">
        <v>29</v>
      </c>
      <c r="F4479" s="859">
        <v>28</v>
      </c>
      <c r="G4479" s="518" t="s">
        <v>122</v>
      </c>
      <c r="H4479" s="518" t="s">
        <v>347</v>
      </c>
      <c r="I4479" s="518">
        <v>354456</v>
      </c>
    </row>
    <row r="4480" spans="1:9" x14ac:dyDescent="0.2">
      <c r="A4480" s="518" t="s">
        <v>347</v>
      </c>
      <c r="B4480" s="518">
        <v>354464</v>
      </c>
      <c r="C4480" s="518" t="s">
        <v>2660</v>
      </c>
      <c r="D4480" s="518" t="s">
        <v>1695</v>
      </c>
      <c r="E4480" s="859">
        <v>22</v>
      </c>
      <c r="F4480" s="859">
        <v>4</v>
      </c>
      <c r="G4480" s="518" t="s">
        <v>122</v>
      </c>
      <c r="H4480" s="518" t="s">
        <v>347</v>
      </c>
      <c r="I4480" s="518">
        <v>354464</v>
      </c>
    </row>
    <row r="4481" spans="1:9" x14ac:dyDescent="0.2">
      <c r="A4481" s="518" t="s">
        <v>347</v>
      </c>
      <c r="B4481" s="518">
        <v>354472</v>
      </c>
      <c r="C4481" s="518" t="s">
        <v>2660</v>
      </c>
      <c r="D4481" s="518" t="s">
        <v>2319</v>
      </c>
      <c r="E4481" s="859">
        <v>27</v>
      </c>
      <c r="F4481" s="859">
        <v>27</v>
      </c>
      <c r="G4481" s="518" t="s">
        <v>122</v>
      </c>
      <c r="H4481" s="518" t="s">
        <v>347</v>
      </c>
      <c r="I4481" s="518">
        <v>354472</v>
      </c>
    </row>
    <row r="4482" spans="1:9" x14ac:dyDescent="0.2">
      <c r="A4482" s="518" t="s">
        <v>184</v>
      </c>
      <c r="B4482" s="518">
        <v>354555</v>
      </c>
      <c r="C4482" s="518" t="s">
        <v>2660</v>
      </c>
      <c r="D4482" s="518" t="s">
        <v>1102</v>
      </c>
      <c r="E4482" s="859">
        <v>30</v>
      </c>
      <c r="F4482" s="859">
        <v>29</v>
      </c>
      <c r="G4482" s="518" t="s">
        <v>122</v>
      </c>
      <c r="H4482" s="518" t="s">
        <v>184</v>
      </c>
      <c r="I4482" s="518">
        <v>354555</v>
      </c>
    </row>
    <row r="4483" spans="1:9" x14ac:dyDescent="0.2">
      <c r="A4483" s="518" t="s">
        <v>388</v>
      </c>
      <c r="B4483" s="518">
        <v>354563</v>
      </c>
      <c r="C4483" s="518" t="s">
        <v>2660</v>
      </c>
      <c r="D4483" s="518" t="s">
        <v>1257</v>
      </c>
      <c r="E4483" s="859">
        <v>35</v>
      </c>
      <c r="F4483" s="859">
        <v>30</v>
      </c>
      <c r="G4483" s="518" t="s">
        <v>122</v>
      </c>
      <c r="H4483" s="518" t="s">
        <v>388</v>
      </c>
      <c r="I4483" s="518">
        <v>354563</v>
      </c>
    </row>
    <row r="4484" spans="1:9" x14ac:dyDescent="0.2">
      <c r="A4484" s="518" t="s">
        <v>388</v>
      </c>
      <c r="B4484" s="518">
        <v>354571</v>
      </c>
      <c r="C4484" s="518" t="s">
        <v>2660</v>
      </c>
      <c r="D4484" s="518" t="s">
        <v>658</v>
      </c>
      <c r="E4484" s="859">
        <v>24</v>
      </c>
      <c r="F4484" s="859">
        <v>24</v>
      </c>
      <c r="G4484" s="518" t="s">
        <v>122</v>
      </c>
      <c r="H4484" s="518" t="s">
        <v>388</v>
      </c>
      <c r="I4484" s="518">
        <v>354571</v>
      </c>
    </row>
    <row r="4485" spans="1:9" x14ac:dyDescent="0.2">
      <c r="A4485" s="518" t="s">
        <v>145</v>
      </c>
      <c r="B4485" s="518">
        <v>354639</v>
      </c>
      <c r="C4485" s="518" t="s">
        <v>2660</v>
      </c>
      <c r="D4485" s="518" t="s">
        <v>324</v>
      </c>
      <c r="E4485" s="859">
        <v>30</v>
      </c>
      <c r="F4485" s="859">
        <v>0</v>
      </c>
      <c r="G4485" s="518" t="s">
        <v>122</v>
      </c>
      <c r="H4485" s="518" t="s">
        <v>145</v>
      </c>
      <c r="I4485" s="518">
        <v>354639</v>
      </c>
    </row>
    <row r="4486" spans="1:9" x14ac:dyDescent="0.2">
      <c r="A4486" s="518" t="s">
        <v>256</v>
      </c>
      <c r="B4486" s="518">
        <v>354852</v>
      </c>
      <c r="C4486" s="518" t="s">
        <v>2660</v>
      </c>
      <c r="D4486" s="518" t="s">
        <v>6338</v>
      </c>
      <c r="E4486" s="859">
        <v>15</v>
      </c>
      <c r="F4486" s="859">
        <v>10</v>
      </c>
      <c r="G4486" s="518" t="s">
        <v>122</v>
      </c>
      <c r="H4486" s="518" t="s">
        <v>256</v>
      </c>
      <c r="I4486" s="518">
        <v>452219</v>
      </c>
    </row>
    <row r="4487" spans="1:9" x14ac:dyDescent="0.2">
      <c r="A4487" s="518" t="s">
        <v>256</v>
      </c>
      <c r="B4487" s="518">
        <v>354860</v>
      </c>
      <c r="C4487" s="518" t="s">
        <v>2660</v>
      </c>
      <c r="D4487" s="518" t="s">
        <v>445</v>
      </c>
      <c r="E4487" s="859">
        <v>11</v>
      </c>
      <c r="F4487" s="859">
        <v>9</v>
      </c>
      <c r="G4487" s="518" t="s">
        <v>122</v>
      </c>
      <c r="H4487" s="518" t="s">
        <v>256</v>
      </c>
      <c r="I4487" s="518">
        <v>357129</v>
      </c>
    </row>
    <row r="4488" spans="1:9" x14ac:dyDescent="0.2">
      <c r="A4488" s="518" t="s">
        <v>290</v>
      </c>
      <c r="B4488" s="518">
        <v>354936</v>
      </c>
      <c r="C4488" s="518" t="s">
        <v>2660</v>
      </c>
      <c r="D4488" s="518" t="s">
        <v>6778</v>
      </c>
      <c r="E4488" s="859">
        <v>26</v>
      </c>
      <c r="F4488" s="859">
        <v>0</v>
      </c>
      <c r="G4488" s="518" t="s">
        <v>122</v>
      </c>
      <c r="H4488" s="518" t="s">
        <v>290</v>
      </c>
      <c r="I4488" s="518">
        <v>354936</v>
      </c>
    </row>
    <row r="4489" spans="1:9" x14ac:dyDescent="0.2">
      <c r="A4489" s="518" t="s">
        <v>286</v>
      </c>
      <c r="B4489" s="518">
        <v>354951</v>
      </c>
      <c r="C4489" s="518" t="s">
        <v>2660</v>
      </c>
      <c r="D4489" s="518" t="s">
        <v>693</v>
      </c>
      <c r="E4489" s="859">
        <v>26</v>
      </c>
      <c r="F4489" s="859">
        <v>20</v>
      </c>
      <c r="G4489" s="518" t="s">
        <v>122</v>
      </c>
      <c r="H4489" s="518" t="s">
        <v>286</v>
      </c>
      <c r="I4489" s="518">
        <v>354951</v>
      </c>
    </row>
    <row r="4490" spans="1:9" x14ac:dyDescent="0.2">
      <c r="A4490" s="518" t="s">
        <v>256</v>
      </c>
      <c r="B4490" s="518">
        <v>355107</v>
      </c>
      <c r="C4490" s="518" t="s">
        <v>2660</v>
      </c>
      <c r="D4490" s="518" t="s">
        <v>6095</v>
      </c>
      <c r="E4490" s="859">
        <v>31</v>
      </c>
      <c r="F4490" s="859">
        <v>25</v>
      </c>
      <c r="G4490" s="518" t="s">
        <v>128</v>
      </c>
      <c r="H4490" s="518" t="s">
        <v>256</v>
      </c>
      <c r="I4490" s="518">
        <v>355107</v>
      </c>
    </row>
    <row r="4491" spans="1:9" x14ac:dyDescent="0.2">
      <c r="A4491" s="518" t="s">
        <v>357</v>
      </c>
      <c r="B4491" s="518">
        <v>355131</v>
      </c>
      <c r="C4491" s="518" t="s">
        <v>2660</v>
      </c>
      <c r="D4491" s="518" t="s">
        <v>7801</v>
      </c>
      <c r="E4491" s="859">
        <v>30</v>
      </c>
      <c r="F4491" s="859">
        <v>0</v>
      </c>
      <c r="G4491" s="518" t="s">
        <v>128</v>
      </c>
      <c r="H4491" s="518" t="s">
        <v>357</v>
      </c>
      <c r="I4491" s="518">
        <v>355131</v>
      </c>
    </row>
    <row r="4492" spans="1:9" x14ac:dyDescent="0.2">
      <c r="A4492" s="518" t="s">
        <v>377</v>
      </c>
      <c r="B4492" s="518">
        <v>355172</v>
      </c>
      <c r="C4492" s="518" t="s">
        <v>2660</v>
      </c>
      <c r="D4492" s="518" t="s">
        <v>4551</v>
      </c>
      <c r="E4492" s="859">
        <v>33</v>
      </c>
      <c r="F4492" s="859">
        <v>33</v>
      </c>
      <c r="G4492" s="518" t="s">
        <v>122</v>
      </c>
      <c r="H4492" s="518" t="s">
        <v>377</v>
      </c>
      <c r="I4492" s="518">
        <v>355172</v>
      </c>
    </row>
    <row r="4493" spans="1:9" x14ac:dyDescent="0.2">
      <c r="A4493" s="518" t="s">
        <v>394</v>
      </c>
      <c r="B4493" s="518">
        <v>355206</v>
      </c>
      <c r="C4493" s="518" t="s">
        <v>2660</v>
      </c>
      <c r="D4493" s="518" t="s">
        <v>4552</v>
      </c>
      <c r="E4493" s="859">
        <v>29</v>
      </c>
      <c r="F4493" s="859">
        <v>29</v>
      </c>
      <c r="G4493" s="518" t="s">
        <v>122</v>
      </c>
      <c r="H4493" s="518" t="s">
        <v>394</v>
      </c>
      <c r="I4493" s="518">
        <v>355206</v>
      </c>
    </row>
    <row r="4494" spans="1:9" x14ac:dyDescent="0.2">
      <c r="A4494" s="518" t="s">
        <v>316</v>
      </c>
      <c r="B4494" s="518">
        <v>355347</v>
      </c>
      <c r="C4494" s="518" t="s">
        <v>2660</v>
      </c>
      <c r="D4494" s="518" t="s">
        <v>6779</v>
      </c>
      <c r="E4494" s="859">
        <v>21</v>
      </c>
      <c r="F4494" s="859">
        <v>21</v>
      </c>
      <c r="G4494" s="518" t="s">
        <v>122</v>
      </c>
      <c r="H4494" s="518" t="s">
        <v>316</v>
      </c>
      <c r="I4494" s="518">
        <v>355347</v>
      </c>
    </row>
    <row r="4495" spans="1:9" x14ac:dyDescent="0.2">
      <c r="A4495" s="518" t="s">
        <v>371</v>
      </c>
      <c r="B4495" s="518">
        <v>355370</v>
      </c>
      <c r="C4495" s="518" t="s">
        <v>2660</v>
      </c>
      <c r="D4495" s="518" t="s">
        <v>4598</v>
      </c>
      <c r="E4495" s="859">
        <v>30</v>
      </c>
      <c r="F4495" s="859">
        <v>30</v>
      </c>
      <c r="G4495" s="518" t="s">
        <v>122</v>
      </c>
      <c r="H4495" s="518" t="s">
        <v>371</v>
      </c>
      <c r="I4495" s="518">
        <v>355370</v>
      </c>
    </row>
    <row r="4496" spans="1:9" x14ac:dyDescent="0.2">
      <c r="A4496" s="518" t="s">
        <v>371</v>
      </c>
      <c r="B4496" s="518">
        <v>355388</v>
      </c>
      <c r="C4496" s="518" t="s">
        <v>2660</v>
      </c>
      <c r="D4496" s="518" t="s">
        <v>4599</v>
      </c>
      <c r="E4496" s="859">
        <v>26</v>
      </c>
      <c r="F4496" s="859">
        <v>26</v>
      </c>
      <c r="G4496" s="518" t="s">
        <v>122</v>
      </c>
      <c r="H4496" s="518" t="s">
        <v>371</v>
      </c>
      <c r="I4496" s="518">
        <v>355388</v>
      </c>
    </row>
    <row r="4497" spans="1:9" x14ac:dyDescent="0.2">
      <c r="A4497" s="518" t="s">
        <v>164</v>
      </c>
      <c r="B4497" s="518">
        <v>355396</v>
      </c>
      <c r="C4497" s="518" t="s">
        <v>2660</v>
      </c>
      <c r="D4497" s="518" t="s">
        <v>4600</v>
      </c>
      <c r="E4497" s="859">
        <v>24</v>
      </c>
      <c r="F4497" s="859">
        <v>22</v>
      </c>
      <c r="G4497" s="518" t="s">
        <v>122</v>
      </c>
      <c r="H4497" s="518" t="s">
        <v>164</v>
      </c>
      <c r="I4497" s="518">
        <v>355396</v>
      </c>
    </row>
    <row r="4498" spans="1:9" x14ac:dyDescent="0.2">
      <c r="A4498" s="518" t="s">
        <v>164</v>
      </c>
      <c r="B4498" s="518">
        <v>355404</v>
      </c>
      <c r="C4498" s="518" t="s">
        <v>2660</v>
      </c>
      <c r="D4498" s="518" t="s">
        <v>1284</v>
      </c>
      <c r="E4498" s="859">
        <v>31</v>
      </c>
      <c r="F4498" s="859">
        <v>31</v>
      </c>
      <c r="G4498" s="518" t="s">
        <v>122</v>
      </c>
      <c r="H4498" s="518" t="s">
        <v>164</v>
      </c>
      <c r="I4498" s="518">
        <v>355404</v>
      </c>
    </row>
    <row r="4499" spans="1:9" x14ac:dyDescent="0.2">
      <c r="A4499" s="518" t="s">
        <v>184</v>
      </c>
      <c r="B4499" s="518">
        <v>355412</v>
      </c>
      <c r="C4499" s="518" t="s">
        <v>2660</v>
      </c>
      <c r="D4499" s="518" t="s">
        <v>1560</v>
      </c>
      <c r="E4499" s="859">
        <v>35</v>
      </c>
      <c r="F4499" s="859">
        <v>32</v>
      </c>
      <c r="G4499" s="518" t="s">
        <v>122</v>
      </c>
      <c r="H4499" s="518" t="s">
        <v>184</v>
      </c>
      <c r="I4499" s="518">
        <v>355412</v>
      </c>
    </row>
    <row r="4500" spans="1:9" x14ac:dyDescent="0.2">
      <c r="A4500" s="518" t="s">
        <v>164</v>
      </c>
      <c r="B4500" s="518">
        <v>355446</v>
      </c>
      <c r="C4500" s="518" t="s">
        <v>2660</v>
      </c>
      <c r="D4500" s="518" t="s">
        <v>529</v>
      </c>
      <c r="E4500" s="859">
        <v>30</v>
      </c>
      <c r="F4500" s="859">
        <v>30</v>
      </c>
      <c r="G4500" s="518" t="s">
        <v>122</v>
      </c>
      <c r="H4500" s="518" t="s">
        <v>164</v>
      </c>
      <c r="I4500" s="518">
        <v>355446</v>
      </c>
    </row>
    <row r="4501" spans="1:9" x14ac:dyDescent="0.2">
      <c r="A4501" s="518" t="s">
        <v>369</v>
      </c>
      <c r="B4501" s="518">
        <v>355453</v>
      </c>
      <c r="C4501" s="518" t="s">
        <v>2660</v>
      </c>
      <c r="D4501" s="518" t="s">
        <v>955</v>
      </c>
      <c r="E4501" s="859">
        <v>31</v>
      </c>
      <c r="F4501" s="859">
        <v>25</v>
      </c>
      <c r="G4501" s="518" t="s">
        <v>122</v>
      </c>
      <c r="H4501" s="518" t="s">
        <v>369</v>
      </c>
      <c r="I4501" s="518">
        <v>355453</v>
      </c>
    </row>
    <row r="4502" spans="1:9" x14ac:dyDescent="0.2">
      <c r="A4502" s="518" t="s">
        <v>369</v>
      </c>
      <c r="B4502" s="518">
        <v>355461</v>
      </c>
      <c r="C4502" s="518" t="s">
        <v>2660</v>
      </c>
      <c r="D4502" s="518" t="s">
        <v>751</v>
      </c>
      <c r="E4502" s="859">
        <v>35</v>
      </c>
      <c r="F4502" s="859">
        <v>28</v>
      </c>
      <c r="G4502" s="518" t="s">
        <v>122</v>
      </c>
      <c r="H4502" s="518" t="s">
        <v>369</v>
      </c>
      <c r="I4502" s="518">
        <v>355461</v>
      </c>
    </row>
    <row r="4503" spans="1:9" x14ac:dyDescent="0.2">
      <c r="A4503" s="518" t="s">
        <v>369</v>
      </c>
      <c r="B4503" s="518">
        <v>355479</v>
      </c>
      <c r="C4503" s="518" t="s">
        <v>2660</v>
      </c>
      <c r="D4503" s="518" t="s">
        <v>818</v>
      </c>
      <c r="E4503" s="859">
        <v>35</v>
      </c>
      <c r="F4503" s="859">
        <v>29</v>
      </c>
      <c r="G4503" s="518" t="s">
        <v>122</v>
      </c>
      <c r="H4503" s="518" t="s">
        <v>369</v>
      </c>
      <c r="I4503" s="518">
        <v>355479</v>
      </c>
    </row>
    <row r="4504" spans="1:9" x14ac:dyDescent="0.2">
      <c r="A4504" s="518" t="s">
        <v>369</v>
      </c>
      <c r="B4504" s="518">
        <v>355487</v>
      </c>
      <c r="C4504" s="518" t="s">
        <v>2660</v>
      </c>
      <c r="D4504" s="518" t="s">
        <v>2512</v>
      </c>
      <c r="E4504" s="859">
        <v>34</v>
      </c>
      <c r="F4504" s="859">
        <v>30</v>
      </c>
      <c r="G4504" s="518" t="s">
        <v>122</v>
      </c>
      <c r="H4504" s="518" t="s">
        <v>369</v>
      </c>
      <c r="I4504" s="518">
        <v>355487</v>
      </c>
    </row>
    <row r="4505" spans="1:9" x14ac:dyDescent="0.2">
      <c r="A4505" s="518" t="s">
        <v>369</v>
      </c>
      <c r="B4505" s="518">
        <v>355495</v>
      </c>
      <c r="C4505" s="518" t="s">
        <v>2660</v>
      </c>
      <c r="D4505" s="518" t="s">
        <v>1513</v>
      </c>
      <c r="E4505" s="859">
        <v>35</v>
      </c>
      <c r="F4505" s="859">
        <v>26</v>
      </c>
      <c r="G4505" s="518" t="s">
        <v>122</v>
      </c>
      <c r="H4505" s="518" t="s">
        <v>369</v>
      </c>
      <c r="I4505" s="518">
        <v>355495</v>
      </c>
    </row>
    <row r="4506" spans="1:9" x14ac:dyDescent="0.2">
      <c r="A4506" s="518" t="s">
        <v>166</v>
      </c>
      <c r="B4506" s="518">
        <v>355503</v>
      </c>
      <c r="C4506" s="518" t="s">
        <v>2660</v>
      </c>
      <c r="D4506" s="518" t="s">
        <v>2889</v>
      </c>
      <c r="E4506" s="859">
        <v>32</v>
      </c>
      <c r="F4506" s="859">
        <v>32</v>
      </c>
      <c r="G4506" s="518" t="s">
        <v>122</v>
      </c>
      <c r="H4506" s="518" t="s">
        <v>166</v>
      </c>
      <c r="I4506" s="518">
        <v>355503</v>
      </c>
    </row>
    <row r="4507" spans="1:9" x14ac:dyDescent="0.2">
      <c r="A4507" s="518" t="s">
        <v>338</v>
      </c>
      <c r="B4507" s="518">
        <v>355529</v>
      </c>
      <c r="C4507" s="518" t="s">
        <v>2660</v>
      </c>
      <c r="D4507" s="518" t="s">
        <v>4336</v>
      </c>
      <c r="E4507" s="859">
        <v>30</v>
      </c>
      <c r="F4507" s="859">
        <v>0</v>
      </c>
      <c r="G4507" s="518" t="s">
        <v>122</v>
      </c>
      <c r="H4507" s="518" t="s">
        <v>338</v>
      </c>
      <c r="I4507" s="518">
        <v>355529</v>
      </c>
    </row>
    <row r="4508" spans="1:9" x14ac:dyDescent="0.2">
      <c r="A4508" s="518" t="s">
        <v>338</v>
      </c>
      <c r="B4508" s="518">
        <v>355537</v>
      </c>
      <c r="C4508" s="518" t="s">
        <v>2660</v>
      </c>
      <c r="D4508" s="518" t="s">
        <v>3500</v>
      </c>
      <c r="E4508" s="859">
        <v>33</v>
      </c>
      <c r="F4508" s="859">
        <v>0</v>
      </c>
      <c r="G4508" s="518" t="s">
        <v>122</v>
      </c>
      <c r="H4508" s="518" t="s">
        <v>338</v>
      </c>
      <c r="I4508" s="518">
        <v>355537</v>
      </c>
    </row>
    <row r="4509" spans="1:9" x14ac:dyDescent="0.2">
      <c r="A4509" s="518" t="s">
        <v>377</v>
      </c>
      <c r="B4509" s="518">
        <v>355586</v>
      </c>
      <c r="C4509" s="518" t="s">
        <v>2660</v>
      </c>
      <c r="D4509" s="518" t="s">
        <v>4337</v>
      </c>
      <c r="E4509" s="859">
        <v>27</v>
      </c>
      <c r="F4509" s="859">
        <v>27</v>
      </c>
      <c r="G4509" s="518" t="s">
        <v>122</v>
      </c>
      <c r="H4509" s="518" t="s">
        <v>377</v>
      </c>
      <c r="I4509" s="518">
        <v>355586</v>
      </c>
    </row>
    <row r="4510" spans="1:9" x14ac:dyDescent="0.2">
      <c r="A4510" s="518" t="s">
        <v>377</v>
      </c>
      <c r="B4510" s="518">
        <v>355594</v>
      </c>
      <c r="C4510" s="518" t="s">
        <v>2660</v>
      </c>
      <c r="D4510" s="518" t="s">
        <v>4338</v>
      </c>
      <c r="E4510" s="859">
        <v>27</v>
      </c>
      <c r="F4510" s="859">
        <v>27</v>
      </c>
      <c r="G4510" s="518" t="s">
        <v>122</v>
      </c>
      <c r="H4510" s="518" t="s">
        <v>377</v>
      </c>
      <c r="I4510" s="518">
        <v>355594</v>
      </c>
    </row>
    <row r="4511" spans="1:9" x14ac:dyDescent="0.2">
      <c r="A4511" s="518" t="s">
        <v>349</v>
      </c>
      <c r="B4511" s="518">
        <v>355651</v>
      </c>
      <c r="C4511" s="518" t="s">
        <v>2660</v>
      </c>
      <c r="D4511" s="518" t="s">
        <v>3102</v>
      </c>
      <c r="E4511" s="859">
        <v>23</v>
      </c>
      <c r="F4511" s="859">
        <v>23</v>
      </c>
      <c r="G4511" s="518" t="s">
        <v>122</v>
      </c>
      <c r="H4511" s="518" t="s">
        <v>349</v>
      </c>
      <c r="I4511" s="518">
        <v>355651</v>
      </c>
    </row>
    <row r="4512" spans="1:9" x14ac:dyDescent="0.2">
      <c r="A4512" s="518" t="s">
        <v>349</v>
      </c>
      <c r="B4512" s="518">
        <v>355669</v>
      </c>
      <c r="C4512" s="518" t="s">
        <v>2660</v>
      </c>
      <c r="D4512" s="518" t="s">
        <v>1136</v>
      </c>
      <c r="E4512" s="859">
        <v>19</v>
      </c>
      <c r="F4512" s="859">
        <v>17</v>
      </c>
      <c r="G4512" s="518" t="s">
        <v>122</v>
      </c>
      <c r="H4512" s="518" t="s">
        <v>349</v>
      </c>
      <c r="I4512" s="518">
        <v>355669</v>
      </c>
    </row>
    <row r="4513" spans="1:9" x14ac:dyDescent="0.2">
      <c r="A4513" s="518" t="s">
        <v>349</v>
      </c>
      <c r="B4513" s="518">
        <v>355685</v>
      </c>
      <c r="C4513" s="518" t="s">
        <v>2660</v>
      </c>
      <c r="D4513" s="518" t="s">
        <v>1891</v>
      </c>
      <c r="E4513" s="859">
        <v>28</v>
      </c>
      <c r="F4513" s="859">
        <v>25</v>
      </c>
      <c r="G4513" s="518" t="s">
        <v>122</v>
      </c>
      <c r="H4513" s="518" t="s">
        <v>349</v>
      </c>
      <c r="I4513" s="518">
        <v>355685</v>
      </c>
    </row>
    <row r="4514" spans="1:9" x14ac:dyDescent="0.2">
      <c r="A4514" s="518" t="s">
        <v>349</v>
      </c>
      <c r="B4514" s="518">
        <v>355693</v>
      </c>
      <c r="C4514" s="518" t="s">
        <v>2660</v>
      </c>
      <c r="D4514" s="518" t="s">
        <v>8876</v>
      </c>
      <c r="E4514" s="859">
        <v>15</v>
      </c>
      <c r="F4514" s="859">
        <v>7</v>
      </c>
      <c r="G4514" s="518" t="s">
        <v>122</v>
      </c>
      <c r="H4514" s="518" t="s">
        <v>349</v>
      </c>
      <c r="I4514" s="518">
        <v>307157</v>
      </c>
    </row>
    <row r="4515" spans="1:9" x14ac:dyDescent="0.2">
      <c r="A4515" s="518" t="s">
        <v>296</v>
      </c>
      <c r="B4515" s="518">
        <v>356337</v>
      </c>
      <c r="C4515" s="518" t="s">
        <v>2660</v>
      </c>
      <c r="D4515" s="518" t="s">
        <v>4185</v>
      </c>
      <c r="E4515" s="859">
        <v>33</v>
      </c>
      <c r="F4515" s="859">
        <v>31</v>
      </c>
      <c r="G4515" s="518" t="s">
        <v>122</v>
      </c>
      <c r="H4515" s="518" t="s">
        <v>296</v>
      </c>
      <c r="I4515" s="518">
        <v>356337</v>
      </c>
    </row>
    <row r="4516" spans="1:9" x14ac:dyDescent="0.2">
      <c r="A4516" s="518" t="s">
        <v>296</v>
      </c>
      <c r="B4516" s="518">
        <v>356345</v>
      </c>
      <c r="C4516" s="518" t="s">
        <v>2660</v>
      </c>
      <c r="D4516" s="518" t="s">
        <v>4186</v>
      </c>
      <c r="E4516" s="859">
        <v>32</v>
      </c>
      <c r="F4516" s="859">
        <v>30</v>
      </c>
      <c r="G4516" s="518" t="s">
        <v>122</v>
      </c>
      <c r="H4516" s="518" t="s">
        <v>296</v>
      </c>
      <c r="I4516" s="518">
        <v>356345</v>
      </c>
    </row>
    <row r="4517" spans="1:9" x14ac:dyDescent="0.2">
      <c r="A4517" s="518" t="s">
        <v>216</v>
      </c>
      <c r="B4517" s="518">
        <v>356352</v>
      </c>
      <c r="C4517" s="518" t="s">
        <v>2660</v>
      </c>
      <c r="D4517" s="518" t="s">
        <v>2682</v>
      </c>
      <c r="E4517" s="859">
        <v>30</v>
      </c>
      <c r="F4517" s="859">
        <v>30</v>
      </c>
      <c r="G4517" s="518" t="s">
        <v>122</v>
      </c>
      <c r="H4517" s="518" t="s">
        <v>216</v>
      </c>
      <c r="I4517" s="518">
        <v>356352</v>
      </c>
    </row>
    <row r="4518" spans="1:9" x14ac:dyDescent="0.2">
      <c r="A4518" s="518" t="s">
        <v>381</v>
      </c>
      <c r="B4518" s="518">
        <v>356402</v>
      </c>
      <c r="C4518" s="518" t="s">
        <v>2660</v>
      </c>
      <c r="D4518" s="518" t="s">
        <v>743</v>
      </c>
      <c r="E4518" s="859">
        <v>27</v>
      </c>
      <c r="F4518" s="859">
        <v>27</v>
      </c>
      <c r="G4518" s="518" t="s">
        <v>122</v>
      </c>
      <c r="H4518" s="518" t="s">
        <v>381</v>
      </c>
      <c r="I4518" s="518">
        <v>356402</v>
      </c>
    </row>
    <row r="4519" spans="1:9" x14ac:dyDescent="0.2">
      <c r="A4519" s="518" t="s">
        <v>339</v>
      </c>
      <c r="B4519" s="518">
        <v>356410</v>
      </c>
      <c r="C4519" s="518" t="s">
        <v>2660</v>
      </c>
      <c r="D4519" s="518" t="s">
        <v>4197</v>
      </c>
      <c r="E4519" s="859">
        <v>30</v>
      </c>
      <c r="F4519" s="859">
        <v>29</v>
      </c>
      <c r="G4519" s="518" t="s">
        <v>122</v>
      </c>
      <c r="H4519" s="518" t="s">
        <v>339</v>
      </c>
      <c r="I4519" s="518">
        <v>356410</v>
      </c>
    </row>
    <row r="4520" spans="1:9" x14ac:dyDescent="0.2">
      <c r="A4520" s="518" t="s">
        <v>230</v>
      </c>
      <c r="B4520" s="518">
        <v>356451</v>
      </c>
      <c r="C4520" s="518" t="s">
        <v>2660</v>
      </c>
      <c r="D4520" s="518" t="s">
        <v>6780</v>
      </c>
      <c r="E4520" s="859">
        <v>35</v>
      </c>
      <c r="F4520" s="859">
        <v>35</v>
      </c>
      <c r="G4520" s="518" t="s">
        <v>122</v>
      </c>
      <c r="H4520" s="518" t="s">
        <v>230</v>
      </c>
      <c r="I4520" s="518">
        <v>356451</v>
      </c>
    </row>
    <row r="4521" spans="1:9" x14ac:dyDescent="0.2">
      <c r="A4521" s="518" t="s">
        <v>291</v>
      </c>
      <c r="B4521" s="518">
        <v>356469</v>
      </c>
      <c r="C4521" s="518" t="s">
        <v>2660</v>
      </c>
      <c r="D4521" s="518" t="s">
        <v>479</v>
      </c>
      <c r="E4521" s="859">
        <v>35</v>
      </c>
      <c r="F4521" s="859">
        <v>31</v>
      </c>
      <c r="G4521" s="518" t="s">
        <v>122</v>
      </c>
      <c r="H4521" s="518" t="s">
        <v>291</v>
      </c>
      <c r="I4521" s="518">
        <v>356469</v>
      </c>
    </row>
    <row r="4522" spans="1:9" x14ac:dyDescent="0.2">
      <c r="A4522" s="518" t="s">
        <v>291</v>
      </c>
      <c r="B4522" s="518">
        <v>356477</v>
      </c>
      <c r="C4522" s="518" t="s">
        <v>2660</v>
      </c>
      <c r="D4522" s="518" t="s">
        <v>4207</v>
      </c>
      <c r="E4522" s="859">
        <v>35</v>
      </c>
      <c r="F4522" s="859">
        <v>27</v>
      </c>
      <c r="G4522" s="518" t="s">
        <v>122</v>
      </c>
      <c r="H4522" s="518" t="s">
        <v>291</v>
      </c>
      <c r="I4522" s="518">
        <v>356477</v>
      </c>
    </row>
    <row r="4523" spans="1:9" x14ac:dyDescent="0.2">
      <c r="A4523" s="518" t="s">
        <v>291</v>
      </c>
      <c r="B4523" s="518">
        <v>356493</v>
      </c>
      <c r="C4523" s="518" t="s">
        <v>2660</v>
      </c>
      <c r="D4523" s="518" t="s">
        <v>621</v>
      </c>
      <c r="E4523" s="859">
        <v>29</v>
      </c>
      <c r="F4523" s="859">
        <v>26</v>
      </c>
      <c r="G4523" s="518" t="s">
        <v>122</v>
      </c>
      <c r="H4523" s="518" t="s">
        <v>291</v>
      </c>
      <c r="I4523" s="518">
        <v>356493</v>
      </c>
    </row>
    <row r="4524" spans="1:9" x14ac:dyDescent="0.2">
      <c r="A4524" s="518" t="s">
        <v>146</v>
      </c>
      <c r="B4524" s="518">
        <v>356576</v>
      </c>
      <c r="C4524" s="518" t="s">
        <v>2660</v>
      </c>
      <c r="D4524" s="518" t="s">
        <v>4064</v>
      </c>
      <c r="E4524" s="859">
        <v>33</v>
      </c>
      <c r="F4524" s="859">
        <v>0</v>
      </c>
      <c r="G4524" s="518" t="s">
        <v>122</v>
      </c>
      <c r="H4524" s="518" t="s">
        <v>146</v>
      </c>
      <c r="I4524" s="518">
        <v>356576</v>
      </c>
    </row>
    <row r="4525" spans="1:9" x14ac:dyDescent="0.2">
      <c r="A4525" s="518" t="s">
        <v>349</v>
      </c>
      <c r="B4525" s="518">
        <v>356584</v>
      </c>
      <c r="C4525" s="518" t="s">
        <v>2660</v>
      </c>
      <c r="D4525" s="518" t="s">
        <v>552</v>
      </c>
      <c r="E4525" s="859">
        <v>35</v>
      </c>
      <c r="F4525" s="859">
        <v>20</v>
      </c>
      <c r="G4525" s="518" t="s">
        <v>122</v>
      </c>
      <c r="H4525" s="518" t="s">
        <v>349</v>
      </c>
      <c r="I4525" s="518">
        <v>356584</v>
      </c>
    </row>
    <row r="4526" spans="1:9" x14ac:dyDescent="0.2">
      <c r="A4526" s="518" t="s">
        <v>166</v>
      </c>
      <c r="B4526" s="518">
        <v>356592</v>
      </c>
      <c r="C4526" s="518" t="s">
        <v>2660</v>
      </c>
      <c r="D4526" s="518" t="s">
        <v>2889</v>
      </c>
      <c r="E4526" s="859">
        <v>35</v>
      </c>
      <c r="F4526" s="859">
        <v>35</v>
      </c>
      <c r="G4526" s="518" t="s">
        <v>122</v>
      </c>
      <c r="H4526" s="518" t="s">
        <v>166</v>
      </c>
      <c r="I4526" s="518">
        <v>356592</v>
      </c>
    </row>
    <row r="4527" spans="1:9" x14ac:dyDescent="0.2">
      <c r="A4527" s="518" t="s">
        <v>270</v>
      </c>
      <c r="B4527" s="518">
        <v>356600</v>
      </c>
      <c r="C4527" s="518" t="s">
        <v>2660</v>
      </c>
      <c r="D4527" s="518" t="s">
        <v>542</v>
      </c>
      <c r="E4527" s="859">
        <v>27</v>
      </c>
      <c r="F4527" s="859">
        <v>27</v>
      </c>
      <c r="G4527" s="518" t="s">
        <v>122</v>
      </c>
      <c r="H4527" s="518" t="s">
        <v>270</v>
      </c>
      <c r="I4527" s="518">
        <v>356600</v>
      </c>
    </row>
    <row r="4528" spans="1:9" x14ac:dyDescent="0.2">
      <c r="A4528" s="518" t="s">
        <v>327</v>
      </c>
      <c r="B4528" s="518">
        <v>356618</v>
      </c>
      <c r="C4528" s="518" t="s">
        <v>2660</v>
      </c>
      <c r="D4528" s="518" t="s">
        <v>1735</v>
      </c>
      <c r="E4528" s="859">
        <v>26</v>
      </c>
      <c r="F4528" s="859">
        <v>26</v>
      </c>
      <c r="G4528" s="518" t="s">
        <v>122</v>
      </c>
      <c r="H4528" s="518" t="s">
        <v>327</v>
      </c>
      <c r="I4528" s="518">
        <v>356618</v>
      </c>
    </row>
    <row r="4529" spans="1:9" x14ac:dyDescent="0.2">
      <c r="A4529" s="518" t="s">
        <v>327</v>
      </c>
      <c r="B4529" s="518">
        <v>356626</v>
      </c>
      <c r="C4529" s="518" t="s">
        <v>2660</v>
      </c>
      <c r="D4529" s="518" t="s">
        <v>830</v>
      </c>
      <c r="E4529" s="859">
        <v>31</v>
      </c>
      <c r="F4529" s="859">
        <v>29</v>
      </c>
      <c r="G4529" s="518" t="s">
        <v>122</v>
      </c>
      <c r="H4529" s="518" t="s">
        <v>327</v>
      </c>
      <c r="I4529" s="518">
        <v>356626</v>
      </c>
    </row>
    <row r="4530" spans="1:9" x14ac:dyDescent="0.2">
      <c r="A4530" s="518" t="s">
        <v>227</v>
      </c>
      <c r="B4530" s="518">
        <v>356642</v>
      </c>
      <c r="C4530" s="518" t="s">
        <v>2660</v>
      </c>
      <c r="D4530" s="518" t="s">
        <v>728</v>
      </c>
      <c r="E4530" s="859">
        <v>23</v>
      </c>
      <c r="F4530" s="859">
        <v>21</v>
      </c>
      <c r="G4530" s="518" t="s">
        <v>122</v>
      </c>
      <c r="H4530" s="518" t="s">
        <v>227</v>
      </c>
      <c r="I4530" s="518">
        <v>356642</v>
      </c>
    </row>
    <row r="4531" spans="1:9" x14ac:dyDescent="0.2">
      <c r="A4531" s="518" t="s">
        <v>388</v>
      </c>
      <c r="B4531" s="518">
        <v>356675</v>
      </c>
      <c r="C4531" s="518" t="s">
        <v>2660</v>
      </c>
      <c r="D4531" s="518" t="s">
        <v>815</v>
      </c>
      <c r="E4531" s="859">
        <v>34</v>
      </c>
      <c r="F4531" s="859">
        <v>33</v>
      </c>
      <c r="G4531" s="518" t="s">
        <v>122</v>
      </c>
      <c r="H4531" s="518" t="s">
        <v>388</v>
      </c>
      <c r="I4531" s="518">
        <v>356675</v>
      </c>
    </row>
    <row r="4532" spans="1:9" x14ac:dyDescent="0.2">
      <c r="A4532" s="518" t="s">
        <v>228</v>
      </c>
      <c r="B4532" s="518">
        <v>356691</v>
      </c>
      <c r="C4532" s="518" t="s">
        <v>2660</v>
      </c>
      <c r="D4532" s="518" t="s">
        <v>615</v>
      </c>
      <c r="E4532" s="859">
        <v>26</v>
      </c>
      <c r="F4532" s="859">
        <v>0</v>
      </c>
      <c r="G4532" s="518" t="s">
        <v>122</v>
      </c>
      <c r="H4532" s="518" t="s">
        <v>228</v>
      </c>
      <c r="I4532" s="518">
        <v>356691</v>
      </c>
    </row>
    <row r="4533" spans="1:9" x14ac:dyDescent="0.2">
      <c r="A4533" s="518" t="s">
        <v>169</v>
      </c>
      <c r="B4533" s="518">
        <v>356717</v>
      </c>
      <c r="C4533" s="518" t="s">
        <v>2660</v>
      </c>
      <c r="D4533" s="518" t="s">
        <v>614</v>
      </c>
      <c r="E4533" s="859">
        <v>27</v>
      </c>
      <c r="F4533" s="859">
        <v>27</v>
      </c>
      <c r="G4533" s="518" t="s">
        <v>122</v>
      </c>
      <c r="H4533" s="518" t="s">
        <v>169</v>
      </c>
      <c r="I4533" s="518">
        <v>356717</v>
      </c>
    </row>
    <row r="4534" spans="1:9" x14ac:dyDescent="0.2">
      <c r="A4534" s="518" t="s">
        <v>169</v>
      </c>
      <c r="B4534" s="518">
        <v>356725</v>
      </c>
      <c r="C4534" s="518" t="s">
        <v>2660</v>
      </c>
      <c r="D4534" s="518" t="s">
        <v>1248</v>
      </c>
      <c r="E4534" s="859">
        <v>23</v>
      </c>
      <c r="F4534" s="859">
        <v>23</v>
      </c>
      <c r="G4534" s="518" t="s">
        <v>122</v>
      </c>
      <c r="H4534" s="518" t="s">
        <v>169</v>
      </c>
      <c r="I4534" s="518">
        <v>356725</v>
      </c>
    </row>
    <row r="4535" spans="1:9" x14ac:dyDescent="0.2">
      <c r="A4535" s="518" t="s">
        <v>321</v>
      </c>
      <c r="B4535" s="518">
        <v>356741</v>
      </c>
      <c r="C4535" s="518" t="s">
        <v>2660</v>
      </c>
      <c r="D4535" s="518" t="s">
        <v>4265</v>
      </c>
      <c r="E4535" s="859">
        <v>18</v>
      </c>
      <c r="F4535" s="859">
        <v>18</v>
      </c>
      <c r="G4535" s="518" t="s">
        <v>122</v>
      </c>
      <c r="H4535" s="518" t="s">
        <v>321</v>
      </c>
      <c r="I4535" s="518">
        <v>356741</v>
      </c>
    </row>
    <row r="4536" spans="1:9" x14ac:dyDescent="0.2">
      <c r="A4536" s="518" t="s">
        <v>147</v>
      </c>
      <c r="B4536" s="518">
        <v>356766</v>
      </c>
      <c r="C4536" s="518" t="s">
        <v>2660</v>
      </c>
      <c r="D4536" s="518" t="s">
        <v>429</v>
      </c>
      <c r="E4536" s="859">
        <v>30</v>
      </c>
      <c r="F4536" s="859">
        <v>20</v>
      </c>
      <c r="G4536" s="518" t="s">
        <v>122</v>
      </c>
      <c r="H4536" s="518" t="s">
        <v>147</v>
      </c>
      <c r="I4536" s="518">
        <v>356766</v>
      </c>
    </row>
    <row r="4537" spans="1:9" x14ac:dyDescent="0.2">
      <c r="A4537" s="518" t="s">
        <v>261</v>
      </c>
      <c r="B4537" s="518">
        <v>356824</v>
      </c>
      <c r="C4537" s="518" t="s">
        <v>2660</v>
      </c>
      <c r="D4537" s="518" t="s">
        <v>4266</v>
      </c>
      <c r="E4537" s="859">
        <v>34</v>
      </c>
      <c r="F4537" s="859">
        <v>34</v>
      </c>
      <c r="G4537" s="518" t="s">
        <v>122</v>
      </c>
      <c r="H4537" s="518" t="s">
        <v>261</v>
      </c>
      <c r="I4537" s="518">
        <v>356824</v>
      </c>
    </row>
    <row r="4538" spans="1:9" x14ac:dyDescent="0.2">
      <c r="A4538" s="518" t="s">
        <v>261</v>
      </c>
      <c r="B4538" s="518">
        <v>356832</v>
      </c>
      <c r="C4538" s="518" t="s">
        <v>2660</v>
      </c>
      <c r="D4538" s="518" t="s">
        <v>4267</v>
      </c>
      <c r="E4538" s="859">
        <v>35</v>
      </c>
      <c r="F4538" s="859">
        <v>35</v>
      </c>
      <c r="G4538" s="518" t="s">
        <v>122</v>
      </c>
      <c r="H4538" s="518" t="s">
        <v>261</v>
      </c>
      <c r="I4538" s="518">
        <v>356832</v>
      </c>
    </row>
    <row r="4539" spans="1:9" x14ac:dyDescent="0.2">
      <c r="A4539" s="518" t="s">
        <v>383</v>
      </c>
      <c r="B4539" s="518">
        <v>356840</v>
      </c>
      <c r="C4539" s="518" t="s">
        <v>2660</v>
      </c>
      <c r="D4539" s="518" t="s">
        <v>4268</v>
      </c>
      <c r="E4539" s="859">
        <v>34</v>
      </c>
      <c r="F4539" s="859">
        <v>25</v>
      </c>
      <c r="G4539" s="518" t="s">
        <v>122</v>
      </c>
      <c r="H4539" s="518" t="s">
        <v>383</v>
      </c>
      <c r="I4539" s="518">
        <v>356840</v>
      </c>
    </row>
    <row r="4540" spans="1:9" x14ac:dyDescent="0.2">
      <c r="A4540" s="518" t="s">
        <v>383</v>
      </c>
      <c r="B4540" s="518">
        <v>356857</v>
      </c>
      <c r="C4540" s="518" t="s">
        <v>2660</v>
      </c>
      <c r="D4540" s="518" t="s">
        <v>8877</v>
      </c>
      <c r="E4540" s="859">
        <v>18</v>
      </c>
      <c r="F4540" s="859">
        <v>0</v>
      </c>
      <c r="G4540" s="518" t="s">
        <v>122</v>
      </c>
      <c r="H4540" s="518" t="s">
        <v>383</v>
      </c>
      <c r="I4540" s="518">
        <v>356857</v>
      </c>
    </row>
    <row r="4541" spans="1:9" x14ac:dyDescent="0.2">
      <c r="A4541" s="518" t="s">
        <v>198</v>
      </c>
      <c r="B4541" s="518">
        <v>356865</v>
      </c>
      <c r="C4541" s="518" t="s">
        <v>2660</v>
      </c>
      <c r="D4541" s="518" t="s">
        <v>799</v>
      </c>
      <c r="E4541" s="859">
        <v>28</v>
      </c>
      <c r="F4541" s="859">
        <v>27</v>
      </c>
      <c r="G4541" s="518" t="s">
        <v>122</v>
      </c>
      <c r="H4541" s="518" t="s">
        <v>198</v>
      </c>
      <c r="I4541" s="518">
        <v>356865</v>
      </c>
    </row>
    <row r="4542" spans="1:9" x14ac:dyDescent="0.2">
      <c r="A4542" s="518" t="s">
        <v>231</v>
      </c>
      <c r="B4542" s="518">
        <v>356873</v>
      </c>
      <c r="C4542" s="518" t="s">
        <v>2660</v>
      </c>
      <c r="D4542" s="518" t="s">
        <v>600</v>
      </c>
      <c r="E4542" s="859">
        <v>31</v>
      </c>
      <c r="F4542" s="859">
        <v>31</v>
      </c>
      <c r="G4542" s="518" t="s">
        <v>122</v>
      </c>
      <c r="H4542" s="518" t="s">
        <v>231</v>
      </c>
      <c r="I4542" s="518">
        <v>356873</v>
      </c>
    </row>
    <row r="4543" spans="1:9" x14ac:dyDescent="0.2">
      <c r="A4543" s="518" t="s">
        <v>221</v>
      </c>
      <c r="B4543" s="518">
        <v>356899</v>
      </c>
      <c r="C4543" s="518" t="s">
        <v>2660</v>
      </c>
      <c r="D4543" s="518" t="s">
        <v>7993</v>
      </c>
      <c r="E4543" s="859">
        <v>24</v>
      </c>
      <c r="F4543" s="859">
        <v>24</v>
      </c>
      <c r="G4543" s="518" t="s">
        <v>122</v>
      </c>
      <c r="H4543" s="518" t="s">
        <v>221</v>
      </c>
      <c r="I4543" s="518">
        <v>356899</v>
      </c>
    </row>
    <row r="4544" spans="1:9" x14ac:dyDescent="0.2">
      <c r="A4544" s="518" t="s">
        <v>148</v>
      </c>
      <c r="B4544" s="518">
        <v>356907</v>
      </c>
      <c r="C4544" s="518" t="s">
        <v>2660</v>
      </c>
      <c r="D4544" s="518" t="s">
        <v>1265</v>
      </c>
      <c r="E4544" s="859">
        <v>35</v>
      </c>
      <c r="F4544" s="859">
        <v>35</v>
      </c>
      <c r="G4544" s="518" t="s">
        <v>122</v>
      </c>
      <c r="H4544" s="518" t="s">
        <v>148</v>
      </c>
      <c r="I4544" s="518">
        <v>356907</v>
      </c>
    </row>
    <row r="4545" spans="1:9" x14ac:dyDescent="0.2">
      <c r="A4545" s="518" t="s">
        <v>373</v>
      </c>
      <c r="B4545" s="518">
        <v>356998</v>
      </c>
      <c r="C4545" s="518" t="s">
        <v>2660</v>
      </c>
      <c r="D4545" s="518" t="s">
        <v>830</v>
      </c>
      <c r="E4545" s="859">
        <v>35</v>
      </c>
      <c r="F4545" s="859">
        <v>35</v>
      </c>
      <c r="G4545" s="518" t="s">
        <v>122</v>
      </c>
      <c r="H4545" s="518" t="s">
        <v>373</v>
      </c>
      <c r="I4545" s="518">
        <v>356998</v>
      </c>
    </row>
    <row r="4546" spans="1:9" x14ac:dyDescent="0.2">
      <c r="A4546" s="518" t="s">
        <v>373</v>
      </c>
      <c r="B4546" s="518">
        <v>357038</v>
      </c>
      <c r="C4546" s="518" t="s">
        <v>2660</v>
      </c>
      <c r="D4546" s="518" t="s">
        <v>1478</v>
      </c>
      <c r="E4546" s="859">
        <v>34</v>
      </c>
      <c r="F4546" s="859">
        <v>34</v>
      </c>
      <c r="G4546" s="518" t="s">
        <v>122</v>
      </c>
      <c r="H4546" s="518" t="s">
        <v>373</v>
      </c>
      <c r="I4546" s="518">
        <v>357038</v>
      </c>
    </row>
    <row r="4547" spans="1:9" x14ac:dyDescent="0.2">
      <c r="A4547" s="518" t="s">
        <v>388</v>
      </c>
      <c r="B4547" s="518">
        <v>357087</v>
      </c>
      <c r="C4547" s="518" t="s">
        <v>2660</v>
      </c>
      <c r="D4547" s="518" t="s">
        <v>1345</v>
      </c>
      <c r="E4547" s="859">
        <v>25</v>
      </c>
      <c r="F4547" s="859">
        <v>25</v>
      </c>
      <c r="G4547" s="518" t="s">
        <v>122</v>
      </c>
      <c r="H4547" s="518" t="s">
        <v>388</v>
      </c>
      <c r="I4547" s="518">
        <v>357087</v>
      </c>
    </row>
    <row r="4548" spans="1:9" x14ac:dyDescent="0.2">
      <c r="A4548" s="518" t="s">
        <v>256</v>
      </c>
      <c r="B4548" s="518">
        <v>357095</v>
      </c>
      <c r="C4548" s="518" t="s">
        <v>2660</v>
      </c>
      <c r="D4548" s="518" t="s">
        <v>1173</v>
      </c>
      <c r="E4548" s="859">
        <v>30</v>
      </c>
      <c r="F4548" s="859">
        <v>30</v>
      </c>
      <c r="G4548" s="518" t="s">
        <v>122</v>
      </c>
      <c r="H4548" s="518" t="s">
        <v>256</v>
      </c>
      <c r="I4548" s="518">
        <v>357095</v>
      </c>
    </row>
    <row r="4549" spans="1:9" x14ac:dyDescent="0.2">
      <c r="A4549" s="518" t="s">
        <v>256</v>
      </c>
      <c r="B4549" s="518">
        <v>357103</v>
      </c>
      <c r="C4549" s="518" t="s">
        <v>2660</v>
      </c>
      <c r="D4549" s="518" t="s">
        <v>2036</v>
      </c>
      <c r="E4549" s="859">
        <v>22</v>
      </c>
      <c r="F4549" s="859">
        <v>22</v>
      </c>
      <c r="G4549" s="518" t="s">
        <v>122</v>
      </c>
      <c r="H4549" s="518" t="s">
        <v>256</v>
      </c>
      <c r="I4549" s="518">
        <v>357103</v>
      </c>
    </row>
    <row r="4550" spans="1:9" x14ac:dyDescent="0.2">
      <c r="A4550" s="518" t="s">
        <v>256</v>
      </c>
      <c r="B4550" s="518">
        <v>357111</v>
      </c>
      <c r="C4550" s="518" t="s">
        <v>2660</v>
      </c>
      <c r="D4550" s="518" t="s">
        <v>697</v>
      </c>
      <c r="E4550" s="859">
        <v>20</v>
      </c>
      <c r="F4550" s="859">
        <v>20</v>
      </c>
      <c r="G4550" s="518" t="s">
        <v>122</v>
      </c>
      <c r="H4550" s="518" t="s">
        <v>256</v>
      </c>
      <c r="I4550" s="518">
        <v>357111</v>
      </c>
    </row>
    <row r="4551" spans="1:9" x14ac:dyDescent="0.2">
      <c r="A4551" s="518" t="s">
        <v>256</v>
      </c>
      <c r="B4551" s="518">
        <v>357129</v>
      </c>
      <c r="C4551" s="518" t="s">
        <v>2660</v>
      </c>
      <c r="D4551" s="518" t="s">
        <v>1015</v>
      </c>
      <c r="E4551" s="859">
        <v>20</v>
      </c>
      <c r="F4551" s="859">
        <v>20</v>
      </c>
      <c r="G4551" s="518" t="s">
        <v>122</v>
      </c>
      <c r="H4551" s="518" t="s">
        <v>256</v>
      </c>
      <c r="I4551" s="518">
        <v>357129</v>
      </c>
    </row>
    <row r="4552" spans="1:9" x14ac:dyDescent="0.2">
      <c r="A4552" s="518" t="s">
        <v>378</v>
      </c>
      <c r="B4552" s="518">
        <v>357137</v>
      </c>
      <c r="C4552" s="518" t="s">
        <v>2660</v>
      </c>
      <c r="D4552" s="518" t="s">
        <v>806</v>
      </c>
      <c r="E4552" s="859">
        <v>33</v>
      </c>
      <c r="F4552" s="859">
        <v>33</v>
      </c>
      <c r="G4552" s="518" t="s">
        <v>122</v>
      </c>
      <c r="H4552" s="518" t="s">
        <v>378</v>
      </c>
      <c r="I4552" s="518">
        <v>357137</v>
      </c>
    </row>
    <row r="4553" spans="1:9" x14ac:dyDescent="0.2">
      <c r="A4553" s="518" t="s">
        <v>213</v>
      </c>
      <c r="B4553" s="518">
        <v>357152</v>
      </c>
      <c r="C4553" s="518" t="s">
        <v>2660</v>
      </c>
      <c r="D4553" s="518" t="s">
        <v>539</v>
      </c>
      <c r="E4553" s="859">
        <v>34</v>
      </c>
      <c r="F4553" s="859">
        <v>27</v>
      </c>
      <c r="G4553" s="518" t="s">
        <v>122</v>
      </c>
      <c r="H4553" s="518" t="s">
        <v>213</v>
      </c>
      <c r="I4553" s="518">
        <v>357152</v>
      </c>
    </row>
    <row r="4554" spans="1:9" x14ac:dyDescent="0.2">
      <c r="A4554" s="518" t="s">
        <v>388</v>
      </c>
      <c r="B4554" s="518">
        <v>357160</v>
      </c>
      <c r="C4554" s="518" t="s">
        <v>2660</v>
      </c>
      <c r="D4554" s="518" t="s">
        <v>808</v>
      </c>
      <c r="E4554" s="859">
        <v>19</v>
      </c>
      <c r="F4554" s="859">
        <v>15</v>
      </c>
      <c r="G4554" s="518" t="s">
        <v>122</v>
      </c>
      <c r="H4554" s="518" t="s">
        <v>388</v>
      </c>
      <c r="I4554" s="518">
        <v>357160</v>
      </c>
    </row>
    <row r="4555" spans="1:9" x14ac:dyDescent="0.2">
      <c r="A4555" s="518" t="s">
        <v>228</v>
      </c>
      <c r="B4555" s="518">
        <v>357178</v>
      </c>
      <c r="C4555" s="518" t="s">
        <v>2660</v>
      </c>
      <c r="D4555" s="518" t="s">
        <v>473</v>
      </c>
      <c r="E4555" s="859">
        <v>26</v>
      </c>
      <c r="F4555" s="859">
        <v>0</v>
      </c>
      <c r="G4555" s="518" t="s">
        <v>122</v>
      </c>
      <c r="H4555" s="518" t="s">
        <v>228</v>
      </c>
      <c r="I4555" s="518">
        <v>357178</v>
      </c>
    </row>
    <row r="4556" spans="1:9" x14ac:dyDescent="0.2">
      <c r="A4556" s="518" t="s">
        <v>336</v>
      </c>
      <c r="B4556" s="518">
        <v>357202</v>
      </c>
      <c r="C4556" s="518" t="s">
        <v>2660</v>
      </c>
      <c r="D4556" s="518" t="s">
        <v>687</v>
      </c>
      <c r="E4556" s="859">
        <v>22</v>
      </c>
      <c r="F4556" s="859">
        <v>20</v>
      </c>
      <c r="G4556" s="518" t="s">
        <v>122</v>
      </c>
      <c r="H4556" s="518" t="s">
        <v>336</v>
      </c>
      <c r="I4556" s="518">
        <v>357202</v>
      </c>
    </row>
    <row r="4557" spans="1:9" x14ac:dyDescent="0.2">
      <c r="A4557" s="518" t="s">
        <v>148</v>
      </c>
      <c r="B4557" s="518">
        <v>357210</v>
      </c>
      <c r="C4557" s="518" t="s">
        <v>2660</v>
      </c>
      <c r="D4557" s="518" t="s">
        <v>796</v>
      </c>
      <c r="E4557" s="859">
        <v>28</v>
      </c>
      <c r="F4557" s="859">
        <v>29</v>
      </c>
      <c r="G4557" s="518" t="s">
        <v>122</v>
      </c>
      <c r="H4557" s="518" t="s">
        <v>148</v>
      </c>
      <c r="I4557" s="518">
        <v>357210</v>
      </c>
    </row>
    <row r="4558" spans="1:9" x14ac:dyDescent="0.2">
      <c r="A4558" s="518" t="s">
        <v>394</v>
      </c>
      <c r="B4558" s="518">
        <v>357228</v>
      </c>
      <c r="C4558" s="518" t="s">
        <v>2660</v>
      </c>
      <c r="D4558" s="518" t="s">
        <v>6096</v>
      </c>
      <c r="E4558" s="859">
        <v>33</v>
      </c>
      <c r="F4558" s="859">
        <v>33</v>
      </c>
      <c r="G4558" s="518" t="s">
        <v>122</v>
      </c>
      <c r="H4558" s="518" t="s">
        <v>394</v>
      </c>
      <c r="I4558" s="518">
        <v>357228</v>
      </c>
    </row>
    <row r="4559" spans="1:9" x14ac:dyDescent="0.2">
      <c r="A4559" s="518" t="s">
        <v>394</v>
      </c>
      <c r="B4559" s="518">
        <v>357236</v>
      </c>
      <c r="C4559" s="518" t="s">
        <v>2660</v>
      </c>
      <c r="D4559" s="518" t="s">
        <v>6097</v>
      </c>
      <c r="E4559" s="859">
        <v>35</v>
      </c>
      <c r="F4559" s="859">
        <v>35</v>
      </c>
      <c r="G4559" s="518" t="s">
        <v>122</v>
      </c>
      <c r="H4559" s="518" t="s">
        <v>394</v>
      </c>
      <c r="I4559" s="518">
        <v>357236</v>
      </c>
    </row>
    <row r="4560" spans="1:9" x14ac:dyDescent="0.2">
      <c r="A4560" s="518" t="s">
        <v>384</v>
      </c>
      <c r="B4560" s="518">
        <v>357244</v>
      </c>
      <c r="C4560" s="518" t="s">
        <v>2660</v>
      </c>
      <c r="D4560" s="518" t="s">
        <v>717</v>
      </c>
      <c r="E4560" s="859">
        <v>34</v>
      </c>
      <c r="F4560" s="859">
        <v>34</v>
      </c>
      <c r="G4560" s="518" t="s">
        <v>122</v>
      </c>
      <c r="H4560" s="518" t="s">
        <v>384</v>
      </c>
      <c r="I4560" s="518">
        <v>357244</v>
      </c>
    </row>
    <row r="4561" spans="1:9" x14ac:dyDescent="0.2">
      <c r="A4561" s="518" t="s">
        <v>373</v>
      </c>
      <c r="B4561" s="518">
        <v>357673</v>
      </c>
      <c r="C4561" s="518" t="s">
        <v>2660</v>
      </c>
      <c r="D4561" s="518" t="s">
        <v>2533</v>
      </c>
      <c r="E4561" s="859">
        <v>26</v>
      </c>
      <c r="F4561" s="859">
        <v>0</v>
      </c>
      <c r="G4561" s="518" t="s">
        <v>128</v>
      </c>
      <c r="H4561" s="518" t="s">
        <v>373</v>
      </c>
      <c r="I4561" s="518">
        <v>357673</v>
      </c>
    </row>
    <row r="4562" spans="1:9" x14ac:dyDescent="0.2">
      <c r="A4562" s="518" t="s">
        <v>256</v>
      </c>
      <c r="B4562" s="518">
        <v>357681</v>
      </c>
      <c r="C4562" s="518" t="s">
        <v>2660</v>
      </c>
      <c r="D4562" s="518" t="s">
        <v>4400</v>
      </c>
      <c r="E4562" s="859">
        <v>18</v>
      </c>
      <c r="F4562" s="859">
        <v>0</v>
      </c>
      <c r="G4562" s="518" t="s">
        <v>128</v>
      </c>
      <c r="H4562" s="518" t="s">
        <v>256</v>
      </c>
      <c r="I4562" s="518">
        <v>357681</v>
      </c>
    </row>
    <row r="4563" spans="1:9" x14ac:dyDescent="0.2">
      <c r="A4563" s="518" t="s">
        <v>256</v>
      </c>
      <c r="B4563" s="518">
        <v>357715</v>
      </c>
      <c r="C4563" s="518" t="s">
        <v>2660</v>
      </c>
      <c r="D4563" s="518" t="s">
        <v>4417</v>
      </c>
      <c r="E4563" s="859">
        <v>15</v>
      </c>
      <c r="F4563" s="859">
        <v>14</v>
      </c>
      <c r="G4563" s="518" t="s">
        <v>128</v>
      </c>
      <c r="H4563" s="518" t="s">
        <v>256</v>
      </c>
      <c r="I4563" s="518">
        <v>357715</v>
      </c>
    </row>
    <row r="4564" spans="1:9" x14ac:dyDescent="0.2">
      <c r="A4564" s="518" t="s">
        <v>164</v>
      </c>
      <c r="B4564" s="518">
        <v>357749</v>
      </c>
      <c r="C4564" s="518" t="s">
        <v>2660</v>
      </c>
      <c r="D4564" s="518" t="s">
        <v>8457</v>
      </c>
      <c r="E4564" s="859">
        <v>15</v>
      </c>
      <c r="F4564" s="859">
        <v>0</v>
      </c>
      <c r="G4564" s="518" t="s">
        <v>128</v>
      </c>
      <c r="H4564" s="518" t="s">
        <v>164</v>
      </c>
      <c r="I4564" s="518">
        <v>357749</v>
      </c>
    </row>
    <row r="4565" spans="1:9" x14ac:dyDescent="0.2">
      <c r="A4565" s="518" t="s">
        <v>269</v>
      </c>
      <c r="B4565" s="518">
        <v>357772</v>
      </c>
      <c r="C4565" s="518" t="s">
        <v>2660</v>
      </c>
      <c r="D4565" s="518" t="s">
        <v>4455</v>
      </c>
      <c r="E4565" s="859">
        <v>33</v>
      </c>
      <c r="F4565" s="859">
        <v>30</v>
      </c>
      <c r="G4565" s="518" t="s">
        <v>128</v>
      </c>
      <c r="H4565" s="518" t="s">
        <v>269</v>
      </c>
      <c r="I4565" s="518">
        <v>357772</v>
      </c>
    </row>
    <row r="4566" spans="1:9" x14ac:dyDescent="0.2">
      <c r="A4566" s="518" t="s">
        <v>233</v>
      </c>
      <c r="B4566" s="518">
        <v>357855</v>
      </c>
      <c r="C4566" s="518" t="s">
        <v>2660</v>
      </c>
      <c r="D4566" s="518" t="s">
        <v>4456</v>
      </c>
      <c r="E4566" s="859">
        <v>29</v>
      </c>
      <c r="F4566" s="859">
        <v>28</v>
      </c>
      <c r="G4566" s="518" t="s">
        <v>122</v>
      </c>
      <c r="H4566" s="518" t="s">
        <v>233</v>
      </c>
      <c r="I4566" s="518">
        <v>357855</v>
      </c>
    </row>
    <row r="4567" spans="1:9" x14ac:dyDescent="0.2">
      <c r="A4567" s="518" t="s">
        <v>281</v>
      </c>
      <c r="B4567" s="518">
        <v>357913</v>
      </c>
      <c r="C4567" s="518" t="s">
        <v>2660</v>
      </c>
      <c r="D4567" s="518" t="s">
        <v>6781</v>
      </c>
      <c r="E4567" s="859">
        <v>28</v>
      </c>
      <c r="F4567" s="859">
        <v>0</v>
      </c>
      <c r="G4567" s="518" t="s">
        <v>122</v>
      </c>
      <c r="H4567" s="518" t="s">
        <v>281</v>
      </c>
      <c r="I4567" s="518">
        <v>357913</v>
      </c>
    </row>
    <row r="4568" spans="1:9" x14ac:dyDescent="0.2">
      <c r="A4568" s="518" t="s">
        <v>314</v>
      </c>
      <c r="B4568" s="518">
        <v>357921</v>
      </c>
      <c r="C4568" s="518" t="s">
        <v>2660</v>
      </c>
      <c r="D4568" s="518" t="s">
        <v>3624</v>
      </c>
      <c r="E4568" s="859">
        <v>35</v>
      </c>
      <c r="F4568" s="859">
        <v>0</v>
      </c>
      <c r="G4568" s="518" t="s">
        <v>122</v>
      </c>
      <c r="H4568" s="518" t="s">
        <v>314</v>
      </c>
      <c r="I4568" s="518">
        <v>357921</v>
      </c>
    </row>
    <row r="4569" spans="1:9" x14ac:dyDescent="0.2">
      <c r="A4569" s="518" t="s">
        <v>256</v>
      </c>
      <c r="B4569" s="518">
        <v>357939</v>
      </c>
      <c r="C4569" s="518" t="s">
        <v>2660</v>
      </c>
      <c r="D4569" s="518" t="s">
        <v>713</v>
      </c>
      <c r="E4569" s="859">
        <v>17</v>
      </c>
      <c r="F4569" s="859">
        <v>17</v>
      </c>
      <c r="G4569" s="518" t="s">
        <v>122</v>
      </c>
      <c r="H4569" s="518" t="s">
        <v>256</v>
      </c>
      <c r="I4569" s="518">
        <v>357939</v>
      </c>
    </row>
    <row r="4570" spans="1:9" x14ac:dyDescent="0.2">
      <c r="A4570" s="518" t="s">
        <v>256</v>
      </c>
      <c r="B4570" s="518">
        <v>357954</v>
      </c>
      <c r="C4570" s="518" t="s">
        <v>2660</v>
      </c>
      <c r="D4570" s="518" t="s">
        <v>8185</v>
      </c>
      <c r="E4570" s="859">
        <v>20</v>
      </c>
      <c r="F4570" s="859">
        <v>20</v>
      </c>
      <c r="G4570" s="518" t="s">
        <v>122</v>
      </c>
      <c r="H4570" s="518" t="s">
        <v>256</v>
      </c>
      <c r="I4570" s="518">
        <v>357954</v>
      </c>
    </row>
    <row r="4571" spans="1:9" x14ac:dyDescent="0.2">
      <c r="A4571" s="518" t="s">
        <v>358</v>
      </c>
      <c r="B4571" s="518">
        <v>357970</v>
      </c>
      <c r="C4571" s="518" t="s">
        <v>2660</v>
      </c>
      <c r="D4571" s="518" t="s">
        <v>1457</v>
      </c>
      <c r="E4571" s="859">
        <v>33</v>
      </c>
      <c r="F4571" s="859">
        <v>32</v>
      </c>
      <c r="G4571" s="518" t="s">
        <v>122</v>
      </c>
      <c r="H4571" s="518" t="s">
        <v>358</v>
      </c>
      <c r="I4571" s="518">
        <v>357970</v>
      </c>
    </row>
    <row r="4572" spans="1:9" x14ac:dyDescent="0.2">
      <c r="A4572" s="518" t="s">
        <v>373</v>
      </c>
      <c r="B4572" s="518">
        <v>357988</v>
      </c>
      <c r="C4572" s="518" t="s">
        <v>2660</v>
      </c>
      <c r="D4572" s="518" t="s">
        <v>1141</v>
      </c>
      <c r="E4572" s="859">
        <v>29</v>
      </c>
      <c r="F4572" s="859">
        <v>29</v>
      </c>
      <c r="G4572" s="518" t="s">
        <v>122</v>
      </c>
      <c r="H4572" s="518" t="s">
        <v>373</v>
      </c>
      <c r="I4572" s="518">
        <v>357988</v>
      </c>
    </row>
    <row r="4573" spans="1:9" x14ac:dyDescent="0.2">
      <c r="A4573" s="518" t="s">
        <v>349</v>
      </c>
      <c r="B4573" s="518">
        <v>357996</v>
      </c>
      <c r="C4573" s="518" t="s">
        <v>2660</v>
      </c>
      <c r="D4573" s="518" t="s">
        <v>4128</v>
      </c>
      <c r="E4573" s="859">
        <v>25</v>
      </c>
      <c r="F4573" s="859">
        <v>15</v>
      </c>
      <c r="G4573" s="518" t="s">
        <v>122</v>
      </c>
      <c r="H4573" s="518" t="s">
        <v>349</v>
      </c>
      <c r="I4573" s="518">
        <v>357996</v>
      </c>
    </row>
    <row r="4574" spans="1:9" x14ac:dyDescent="0.2">
      <c r="A4574" s="518" t="s">
        <v>349</v>
      </c>
      <c r="B4574" s="518">
        <v>358002</v>
      </c>
      <c r="C4574" s="518" t="s">
        <v>2660</v>
      </c>
      <c r="D4574" s="518" t="s">
        <v>1321</v>
      </c>
      <c r="E4574" s="859">
        <v>25</v>
      </c>
      <c r="F4574" s="859">
        <v>18</v>
      </c>
      <c r="G4574" s="518" t="s">
        <v>122</v>
      </c>
      <c r="H4574" s="518" t="s">
        <v>349</v>
      </c>
      <c r="I4574" s="518">
        <v>358002</v>
      </c>
    </row>
    <row r="4575" spans="1:9" x14ac:dyDescent="0.2">
      <c r="A4575" s="518" t="s">
        <v>349</v>
      </c>
      <c r="B4575" s="518">
        <v>358010</v>
      </c>
      <c r="C4575" s="518" t="s">
        <v>2660</v>
      </c>
      <c r="D4575" s="518" t="s">
        <v>667</v>
      </c>
      <c r="E4575" s="859">
        <v>32</v>
      </c>
      <c r="F4575" s="859">
        <v>29</v>
      </c>
      <c r="G4575" s="518" t="s">
        <v>122</v>
      </c>
      <c r="H4575" s="518" t="s">
        <v>349</v>
      </c>
      <c r="I4575" s="518">
        <v>358010</v>
      </c>
    </row>
    <row r="4576" spans="1:9" x14ac:dyDescent="0.2">
      <c r="A4576" s="518" t="s">
        <v>349</v>
      </c>
      <c r="B4576" s="518">
        <v>358028</v>
      </c>
      <c r="C4576" s="518" t="s">
        <v>2660</v>
      </c>
      <c r="D4576" s="518" t="s">
        <v>1058</v>
      </c>
      <c r="E4576" s="859">
        <v>32</v>
      </c>
      <c r="F4576" s="859">
        <v>22</v>
      </c>
      <c r="G4576" s="518" t="s">
        <v>122</v>
      </c>
      <c r="H4576" s="518" t="s">
        <v>349</v>
      </c>
      <c r="I4576" s="518">
        <v>358028</v>
      </c>
    </row>
    <row r="4577" spans="1:9" x14ac:dyDescent="0.2">
      <c r="A4577" s="518" t="s">
        <v>336</v>
      </c>
      <c r="B4577" s="518">
        <v>358036</v>
      </c>
      <c r="C4577" s="518" t="s">
        <v>2660</v>
      </c>
      <c r="D4577" s="518" t="s">
        <v>796</v>
      </c>
      <c r="E4577" s="859">
        <v>25</v>
      </c>
      <c r="F4577" s="859">
        <v>21</v>
      </c>
      <c r="G4577" s="518" t="s">
        <v>122</v>
      </c>
      <c r="H4577" s="518" t="s">
        <v>336</v>
      </c>
      <c r="I4577" s="518">
        <v>516351</v>
      </c>
    </row>
    <row r="4578" spans="1:9" x14ac:dyDescent="0.2">
      <c r="A4578" s="518" t="s">
        <v>336</v>
      </c>
      <c r="B4578" s="518">
        <v>358044</v>
      </c>
      <c r="C4578" s="518" t="s">
        <v>2660</v>
      </c>
      <c r="D4578" s="518" t="s">
        <v>614</v>
      </c>
      <c r="E4578" s="859">
        <v>26</v>
      </c>
      <c r="F4578" s="859">
        <v>25</v>
      </c>
      <c r="G4578" s="518" t="s">
        <v>122</v>
      </c>
      <c r="H4578" s="518" t="s">
        <v>336</v>
      </c>
      <c r="I4578" s="518">
        <v>358044</v>
      </c>
    </row>
    <row r="4579" spans="1:9" x14ac:dyDescent="0.2">
      <c r="A4579" s="518" t="s">
        <v>180</v>
      </c>
      <c r="B4579" s="518">
        <v>358150</v>
      </c>
      <c r="C4579" s="518" t="s">
        <v>2660</v>
      </c>
      <c r="D4579" s="518" t="s">
        <v>2339</v>
      </c>
      <c r="E4579" s="859">
        <v>36</v>
      </c>
      <c r="F4579" s="859">
        <v>0</v>
      </c>
      <c r="G4579" s="518" t="s">
        <v>128</v>
      </c>
      <c r="H4579" s="518" t="s">
        <v>180</v>
      </c>
      <c r="I4579" s="518">
        <v>358150</v>
      </c>
    </row>
    <row r="4580" spans="1:9" x14ac:dyDescent="0.2">
      <c r="A4580" s="518" t="s">
        <v>349</v>
      </c>
      <c r="B4580" s="518">
        <v>358168</v>
      </c>
      <c r="C4580" s="518" t="s">
        <v>2660</v>
      </c>
      <c r="D4580" s="518" t="s">
        <v>521</v>
      </c>
      <c r="E4580" s="859">
        <v>32</v>
      </c>
      <c r="F4580" s="859">
        <v>20</v>
      </c>
      <c r="G4580" s="518" t="s">
        <v>122</v>
      </c>
      <c r="H4580" s="518" t="s">
        <v>349</v>
      </c>
      <c r="I4580" s="518">
        <v>358168</v>
      </c>
    </row>
    <row r="4581" spans="1:9" x14ac:dyDescent="0.2">
      <c r="A4581" s="518" t="s">
        <v>179</v>
      </c>
      <c r="B4581" s="518">
        <v>358267</v>
      </c>
      <c r="C4581" s="518" t="s">
        <v>2660</v>
      </c>
      <c r="D4581" s="518" t="s">
        <v>4553</v>
      </c>
      <c r="E4581" s="859">
        <v>22</v>
      </c>
      <c r="F4581" s="859">
        <v>0</v>
      </c>
      <c r="G4581" s="518" t="s">
        <v>128</v>
      </c>
      <c r="H4581" s="518" t="s">
        <v>179</v>
      </c>
      <c r="I4581" s="518">
        <v>358267</v>
      </c>
    </row>
    <row r="4582" spans="1:9" x14ac:dyDescent="0.2">
      <c r="A4582" s="518" t="s">
        <v>158</v>
      </c>
      <c r="B4582" s="518">
        <v>358283</v>
      </c>
      <c r="C4582" s="518" t="s">
        <v>2660</v>
      </c>
      <c r="D4582" s="518" t="s">
        <v>2889</v>
      </c>
      <c r="E4582" s="859">
        <v>30</v>
      </c>
      <c r="F4582" s="859">
        <v>0</v>
      </c>
      <c r="G4582" s="518" t="s">
        <v>128</v>
      </c>
      <c r="H4582" s="518" t="s">
        <v>158</v>
      </c>
      <c r="I4582" s="518">
        <v>358283</v>
      </c>
    </row>
    <row r="4583" spans="1:9" x14ac:dyDescent="0.2">
      <c r="A4583" s="518" t="s">
        <v>256</v>
      </c>
      <c r="B4583" s="518">
        <v>358317</v>
      </c>
      <c r="C4583" s="518" t="s">
        <v>2660</v>
      </c>
      <c r="D4583" s="518" t="s">
        <v>1342</v>
      </c>
      <c r="E4583" s="859">
        <v>31</v>
      </c>
      <c r="F4583" s="859">
        <v>16</v>
      </c>
      <c r="G4583" s="518" t="s">
        <v>128</v>
      </c>
      <c r="H4583" s="518" t="s">
        <v>256</v>
      </c>
      <c r="I4583" s="518">
        <v>358317</v>
      </c>
    </row>
    <row r="4584" spans="1:9" x14ac:dyDescent="0.2">
      <c r="A4584" s="518" t="s">
        <v>256</v>
      </c>
      <c r="B4584" s="518">
        <v>358333</v>
      </c>
      <c r="C4584" s="518" t="s">
        <v>2660</v>
      </c>
      <c r="D4584" s="518" t="s">
        <v>1342</v>
      </c>
      <c r="E4584" s="859">
        <v>24</v>
      </c>
      <c r="F4584" s="859">
        <v>16</v>
      </c>
      <c r="G4584" s="518" t="s">
        <v>128</v>
      </c>
      <c r="H4584" s="518" t="s">
        <v>256</v>
      </c>
      <c r="I4584" s="518">
        <v>358333</v>
      </c>
    </row>
    <row r="4585" spans="1:9" x14ac:dyDescent="0.2">
      <c r="A4585" s="518" t="s">
        <v>256</v>
      </c>
      <c r="B4585" s="518">
        <v>358341</v>
      </c>
      <c r="C4585" s="518" t="s">
        <v>2660</v>
      </c>
      <c r="D4585" s="518" t="s">
        <v>1342</v>
      </c>
      <c r="E4585" s="859">
        <v>31</v>
      </c>
      <c r="F4585" s="859">
        <v>20</v>
      </c>
      <c r="G4585" s="518" t="s">
        <v>128</v>
      </c>
      <c r="H4585" s="518" t="s">
        <v>256</v>
      </c>
      <c r="I4585" s="518">
        <v>358341</v>
      </c>
    </row>
    <row r="4586" spans="1:9" x14ac:dyDescent="0.2">
      <c r="A4586" s="518" t="s">
        <v>366</v>
      </c>
      <c r="B4586" s="518">
        <v>358408</v>
      </c>
      <c r="C4586" s="518" t="s">
        <v>2660</v>
      </c>
      <c r="D4586" s="518" t="s">
        <v>1052</v>
      </c>
      <c r="E4586" s="859">
        <v>16</v>
      </c>
      <c r="F4586" s="859">
        <v>16</v>
      </c>
      <c r="G4586" s="518" t="s">
        <v>122</v>
      </c>
      <c r="H4586" s="518" t="s">
        <v>366</v>
      </c>
      <c r="I4586" s="518">
        <v>506238</v>
      </c>
    </row>
    <row r="4587" spans="1:9" x14ac:dyDescent="0.2">
      <c r="A4587" s="518" t="s">
        <v>296</v>
      </c>
      <c r="B4587" s="518">
        <v>358416</v>
      </c>
      <c r="C4587" s="518" t="s">
        <v>2660</v>
      </c>
      <c r="D4587" s="518" t="s">
        <v>4554</v>
      </c>
      <c r="E4587" s="859">
        <v>31</v>
      </c>
      <c r="F4587" s="859">
        <v>31</v>
      </c>
      <c r="G4587" s="518" t="s">
        <v>122</v>
      </c>
      <c r="H4587" s="518" t="s">
        <v>296</v>
      </c>
      <c r="I4587" s="518">
        <v>358416</v>
      </c>
    </row>
    <row r="4588" spans="1:9" x14ac:dyDescent="0.2">
      <c r="A4588" s="518" t="s">
        <v>256</v>
      </c>
      <c r="B4588" s="518">
        <v>358481</v>
      </c>
      <c r="C4588" s="518" t="s">
        <v>2660</v>
      </c>
      <c r="D4588" s="518" t="s">
        <v>1342</v>
      </c>
      <c r="E4588" s="859">
        <v>32</v>
      </c>
      <c r="F4588" s="859">
        <v>13</v>
      </c>
      <c r="G4588" s="518" t="s">
        <v>128</v>
      </c>
      <c r="H4588" s="518" t="s">
        <v>256</v>
      </c>
      <c r="I4588" s="518">
        <v>358481</v>
      </c>
    </row>
    <row r="4589" spans="1:9" x14ac:dyDescent="0.2">
      <c r="A4589" s="518" t="s">
        <v>180</v>
      </c>
      <c r="B4589" s="518">
        <v>358572</v>
      </c>
      <c r="C4589" s="518" t="s">
        <v>2660</v>
      </c>
      <c r="D4589" s="518" t="s">
        <v>2339</v>
      </c>
      <c r="E4589" s="859">
        <v>33</v>
      </c>
      <c r="F4589" s="859">
        <v>0</v>
      </c>
      <c r="G4589" s="518" t="s">
        <v>128</v>
      </c>
      <c r="H4589" s="518" t="s">
        <v>180</v>
      </c>
      <c r="I4589" s="518">
        <v>358572</v>
      </c>
    </row>
    <row r="4590" spans="1:9" x14ac:dyDescent="0.2">
      <c r="A4590" s="518" t="s">
        <v>246</v>
      </c>
      <c r="B4590" s="518">
        <v>358689</v>
      </c>
      <c r="C4590" s="518" t="s">
        <v>2660</v>
      </c>
      <c r="D4590" s="518" t="s">
        <v>4618</v>
      </c>
      <c r="E4590" s="859">
        <v>35</v>
      </c>
      <c r="F4590" s="859">
        <v>27</v>
      </c>
      <c r="G4590" s="518" t="s">
        <v>122</v>
      </c>
      <c r="H4590" s="518" t="s">
        <v>246</v>
      </c>
      <c r="I4590" s="518">
        <v>358689</v>
      </c>
    </row>
    <row r="4591" spans="1:9" x14ac:dyDescent="0.2">
      <c r="A4591" s="518" t="s">
        <v>246</v>
      </c>
      <c r="B4591" s="518">
        <v>358697</v>
      </c>
      <c r="C4591" s="518" t="s">
        <v>2660</v>
      </c>
      <c r="D4591" s="518" t="s">
        <v>4619</v>
      </c>
      <c r="E4591" s="859">
        <v>35</v>
      </c>
      <c r="F4591" s="859">
        <v>22</v>
      </c>
      <c r="G4591" s="518" t="s">
        <v>122</v>
      </c>
      <c r="H4591" s="518" t="s">
        <v>246</v>
      </c>
      <c r="I4591" s="518">
        <v>358697</v>
      </c>
    </row>
    <row r="4592" spans="1:9" x14ac:dyDescent="0.2">
      <c r="A4592" s="518" t="s">
        <v>256</v>
      </c>
      <c r="B4592" s="518">
        <v>358762</v>
      </c>
      <c r="C4592" s="518" t="s">
        <v>2660</v>
      </c>
      <c r="D4592" s="518" t="s">
        <v>1342</v>
      </c>
      <c r="E4592" s="859">
        <v>15</v>
      </c>
      <c r="F4592" s="859">
        <v>10</v>
      </c>
      <c r="G4592" s="518" t="s">
        <v>128</v>
      </c>
      <c r="H4592" s="518" t="s">
        <v>256</v>
      </c>
      <c r="I4592" s="518">
        <v>358762</v>
      </c>
    </row>
    <row r="4593" spans="1:9" x14ac:dyDescent="0.2">
      <c r="A4593" s="518" t="s">
        <v>148</v>
      </c>
      <c r="B4593" s="518">
        <v>358770</v>
      </c>
      <c r="C4593" s="518" t="s">
        <v>2660</v>
      </c>
      <c r="D4593" s="518" t="s">
        <v>612</v>
      </c>
      <c r="E4593" s="859">
        <v>33</v>
      </c>
      <c r="F4593" s="859">
        <v>0</v>
      </c>
      <c r="G4593" s="518" t="s">
        <v>128</v>
      </c>
      <c r="H4593" s="518" t="s">
        <v>148</v>
      </c>
      <c r="I4593" s="518">
        <v>358770</v>
      </c>
    </row>
    <row r="4594" spans="1:9" x14ac:dyDescent="0.2">
      <c r="A4594" s="518" t="s">
        <v>164</v>
      </c>
      <c r="B4594" s="518">
        <v>359356</v>
      </c>
      <c r="C4594" s="518" t="s">
        <v>2660</v>
      </c>
      <c r="D4594" s="518" t="s">
        <v>8878</v>
      </c>
      <c r="E4594" s="859">
        <v>34</v>
      </c>
      <c r="F4594" s="859">
        <v>0</v>
      </c>
      <c r="G4594" s="518" t="s">
        <v>128</v>
      </c>
      <c r="H4594" s="518" t="s">
        <v>164</v>
      </c>
      <c r="I4594" s="518">
        <v>359356</v>
      </c>
    </row>
    <row r="4595" spans="1:9" x14ac:dyDescent="0.2">
      <c r="A4595" s="518" t="s">
        <v>230</v>
      </c>
      <c r="B4595" s="518">
        <v>359372</v>
      </c>
      <c r="C4595" s="518" t="s">
        <v>2660</v>
      </c>
      <c r="D4595" s="518" t="s">
        <v>8879</v>
      </c>
      <c r="E4595" s="859">
        <v>25</v>
      </c>
      <c r="F4595" s="859">
        <v>0</v>
      </c>
      <c r="G4595" s="518" t="s">
        <v>128</v>
      </c>
      <c r="H4595" s="518" t="s">
        <v>230</v>
      </c>
      <c r="I4595" s="518">
        <v>359372</v>
      </c>
    </row>
    <row r="4596" spans="1:9" x14ac:dyDescent="0.2">
      <c r="A4596" s="518" t="s">
        <v>256</v>
      </c>
      <c r="B4596" s="518">
        <v>359398</v>
      </c>
      <c r="C4596" s="518" t="s">
        <v>2660</v>
      </c>
      <c r="D4596" s="518" t="s">
        <v>1342</v>
      </c>
      <c r="E4596" s="859">
        <v>27</v>
      </c>
      <c r="F4596" s="859">
        <v>16</v>
      </c>
      <c r="G4596" s="518" t="s">
        <v>128</v>
      </c>
      <c r="H4596" s="518" t="s">
        <v>256</v>
      </c>
      <c r="I4596" s="518">
        <v>359398</v>
      </c>
    </row>
    <row r="4597" spans="1:9" x14ac:dyDescent="0.2">
      <c r="A4597" s="518" t="s">
        <v>373</v>
      </c>
      <c r="B4597" s="518">
        <v>359406</v>
      </c>
      <c r="C4597" s="518" t="s">
        <v>2660</v>
      </c>
      <c r="D4597" s="518" t="s">
        <v>8855</v>
      </c>
      <c r="E4597" s="859">
        <v>32</v>
      </c>
      <c r="F4597" s="859">
        <v>0</v>
      </c>
      <c r="G4597" s="518" t="s">
        <v>128</v>
      </c>
      <c r="H4597" s="518" t="s">
        <v>373</v>
      </c>
      <c r="I4597" s="518">
        <v>359406</v>
      </c>
    </row>
    <row r="4598" spans="1:9" x14ac:dyDescent="0.2">
      <c r="A4598" s="518" t="s">
        <v>256</v>
      </c>
      <c r="B4598" s="518">
        <v>359422</v>
      </c>
      <c r="C4598" s="518" t="s">
        <v>2660</v>
      </c>
      <c r="D4598" s="518" t="s">
        <v>2338</v>
      </c>
      <c r="E4598" s="859">
        <v>34</v>
      </c>
      <c r="F4598" s="859">
        <v>34</v>
      </c>
      <c r="G4598" s="518" t="s">
        <v>128</v>
      </c>
      <c r="H4598" s="518" t="s">
        <v>256</v>
      </c>
      <c r="I4598" s="518">
        <v>359422</v>
      </c>
    </row>
    <row r="4599" spans="1:9" x14ac:dyDescent="0.2">
      <c r="A4599" s="518" t="s">
        <v>179</v>
      </c>
      <c r="B4599" s="518">
        <v>359497</v>
      </c>
      <c r="C4599" s="518" t="s">
        <v>2660</v>
      </c>
      <c r="D4599" s="518" t="s">
        <v>4457</v>
      </c>
      <c r="E4599" s="859">
        <v>35</v>
      </c>
      <c r="F4599" s="859">
        <v>0</v>
      </c>
      <c r="G4599" s="518" t="s">
        <v>128</v>
      </c>
      <c r="H4599" s="518" t="s">
        <v>179</v>
      </c>
      <c r="I4599" s="518">
        <v>359497</v>
      </c>
    </row>
    <row r="4600" spans="1:9" x14ac:dyDescent="0.2">
      <c r="A4600" s="518" t="s">
        <v>179</v>
      </c>
      <c r="B4600" s="518">
        <v>359505</v>
      </c>
      <c r="C4600" s="518" t="s">
        <v>2660</v>
      </c>
      <c r="D4600" s="518" t="s">
        <v>4457</v>
      </c>
      <c r="E4600" s="859">
        <v>35</v>
      </c>
      <c r="F4600" s="859">
        <v>0</v>
      </c>
      <c r="G4600" s="518" t="s">
        <v>128</v>
      </c>
      <c r="H4600" s="518" t="s">
        <v>179</v>
      </c>
      <c r="I4600" s="518">
        <v>359505</v>
      </c>
    </row>
    <row r="4601" spans="1:9" x14ac:dyDescent="0.2">
      <c r="A4601" s="518" t="s">
        <v>179</v>
      </c>
      <c r="B4601" s="518">
        <v>359521</v>
      </c>
      <c r="C4601" s="518" t="s">
        <v>2660</v>
      </c>
      <c r="D4601" s="518" t="s">
        <v>6782</v>
      </c>
      <c r="E4601" s="859">
        <v>19</v>
      </c>
      <c r="F4601" s="859">
        <v>0</v>
      </c>
      <c r="G4601" s="518" t="s">
        <v>128</v>
      </c>
      <c r="H4601" s="518" t="s">
        <v>179</v>
      </c>
      <c r="I4601" s="518">
        <v>359521</v>
      </c>
    </row>
    <row r="4602" spans="1:9" x14ac:dyDescent="0.2">
      <c r="A4602" s="518" t="s">
        <v>256</v>
      </c>
      <c r="B4602" s="518">
        <v>359539</v>
      </c>
      <c r="C4602" s="518" t="s">
        <v>2660</v>
      </c>
      <c r="D4602" s="518" t="s">
        <v>1342</v>
      </c>
      <c r="E4602" s="859">
        <v>31</v>
      </c>
      <c r="F4602" s="859">
        <v>19</v>
      </c>
      <c r="G4602" s="518" t="s">
        <v>128</v>
      </c>
      <c r="H4602" s="518" t="s">
        <v>256</v>
      </c>
      <c r="I4602" s="518">
        <v>359539</v>
      </c>
    </row>
    <row r="4603" spans="1:9" x14ac:dyDescent="0.2">
      <c r="A4603" s="518" t="s">
        <v>179</v>
      </c>
      <c r="B4603" s="518">
        <v>359554</v>
      </c>
      <c r="C4603" s="518" t="s">
        <v>2660</v>
      </c>
      <c r="D4603" s="518" t="s">
        <v>4458</v>
      </c>
      <c r="E4603" s="859">
        <v>35</v>
      </c>
      <c r="F4603" s="859">
        <v>0</v>
      </c>
      <c r="G4603" s="518" t="s">
        <v>128</v>
      </c>
      <c r="H4603" s="518" t="s">
        <v>179</v>
      </c>
      <c r="I4603" s="518">
        <v>359554</v>
      </c>
    </row>
    <row r="4604" spans="1:9" x14ac:dyDescent="0.2">
      <c r="A4604" s="518" t="s">
        <v>381</v>
      </c>
      <c r="B4604" s="518">
        <v>359562</v>
      </c>
      <c r="C4604" s="518" t="s">
        <v>2660</v>
      </c>
      <c r="D4604" s="518" t="s">
        <v>8880</v>
      </c>
      <c r="E4604" s="859">
        <v>22</v>
      </c>
      <c r="F4604" s="859">
        <v>0</v>
      </c>
      <c r="G4604" s="518" t="s">
        <v>128</v>
      </c>
      <c r="H4604" s="518" t="s">
        <v>381</v>
      </c>
      <c r="I4604" s="518">
        <v>359562</v>
      </c>
    </row>
    <row r="4605" spans="1:9" x14ac:dyDescent="0.2">
      <c r="A4605" s="518" t="s">
        <v>164</v>
      </c>
      <c r="B4605" s="518">
        <v>359687</v>
      </c>
      <c r="C4605" s="518" t="s">
        <v>2660</v>
      </c>
      <c r="D4605" s="518" t="s">
        <v>1996</v>
      </c>
      <c r="E4605" s="859">
        <v>30</v>
      </c>
      <c r="F4605" s="859">
        <v>0</v>
      </c>
      <c r="G4605" s="518" t="s">
        <v>128</v>
      </c>
      <c r="H4605" s="518" t="s">
        <v>164</v>
      </c>
      <c r="I4605" s="518">
        <v>359687</v>
      </c>
    </row>
    <row r="4606" spans="1:9" x14ac:dyDescent="0.2">
      <c r="A4606" s="518" t="s">
        <v>263</v>
      </c>
      <c r="B4606" s="518">
        <v>359778</v>
      </c>
      <c r="C4606" s="518" t="s">
        <v>2660</v>
      </c>
      <c r="D4606" s="518" t="s">
        <v>2520</v>
      </c>
      <c r="E4606" s="859">
        <v>35</v>
      </c>
      <c r="F4606" s="859">
        <v>34</v>
      </c>
      <c r="G4606" s="518" t="s">
        <v>128</v>
      </c>
      <c r="H4606" s="518" t="s">
        <v>263</v>
      </c>
      <c r="I4606" s="518">
        <v>359778</v>
      </c>
    </row>
    <row r="4607" spans="1:9" x14ac:dyDescent="0.2">
      <c r="A4607" s="518" t="s">
        <v>296</v>
      </c>
      <c r="B4607" s="518">
        <v>360024</v>
      </c>
      <c r="C4607" s="518" t="s">
        <v>2660</v>
      </c>
      <c r="D4607" s="518" t="s">
        <v>4187</v>
      </c>
      <c r="E4607" s="859">
        <v>30</v>
      </c>
      <c r="F4607" s="859">
        <v>0</v>
      </c>
      <c r="G4607" s="518" t="s">
        <v>128</v>
      </c>
      <c r="H4607" s="518" t="s">
        <v>296</v>
      </c>
      <c r="I4607" s="518">
        <v>360024</v>
      </c>
    </row>
    <row r="4608" spans="1:9" x14ac:dyDescent="0.2">
      <c r="A4608" s="518" t="s">
        <v>147</v>
      </c>
      <c r="B4608" s="518">
        <v>361972</v>
      </c>
      <c r="C4608" s="518" t="s">
        <v>2660</v>
      </c>
      <c r="D4608" s="518" t="s">
        <v>4301</v>
      </c>
      <c r="E4608" s="859">
        <v>27</v>
      </c>
      <c r="F4608" s="859">
        <v>0</v>
      </c>
      <c r="G4608" s="518" t="s">
        <v>128</v>
      </c>
      <c r="H4608" s="518" t="s">
        <v>147</v>
      </c>
      <c r="I4608" s="518">
        <v>361972</v>
      </c>
    </row>
    <row r="4609" spans="1:9" x14ac:dyDescent="0.2">
      <c r="A4609" s="518" t="s">
        <v>196</v>
      </c>
      <c r="B4609" s="518">
        <v>362665</v>
      </c>
      <c r="C4609" s="518" t="s">
        <v>2660</v>
      </c>
      <c r="D4609" s="518" t="s">
        <v>8881</v>
      </c>
      <c r="E4609" s="859">
        <v>25</v>
      </c>
      <c r="F4609" s="859">
        <v>0</v>
      </c>
      <c r="G4609" s="518" t="s">
        <v>128</v>
      </c>
      <c r="H4609" s="518" t="s">
        <v>196</v>
      </c>
      <c r="I4609" s="518">
        <v>362665</v>
      </c>
    </row>
    <row r="4610" spans="1:9" x14ac:dyDescent="0.2">
      <c r="A4610" s="518" t="s">
        <v>196</v>
      </c>
      <c r="B4610" s="518">
        <v>362673</v>
      </c>
      <c r="C4610" s="518" t="s">
        <v>2660</v>
      </c>
      <c r="D4610" s="518" t="s">
        <v>4148</v>
      </c>
      <c r="E4610" s="859">
        <v>31</v>
      </c>
      <c r="F4610" s="859">
        <v>17</v>
      </c>
      <c r="G4610" s="518" t="s">
        <v>128</v>
      </c>
      <c r="H4610" s="518" t="s">
        <v>196</v>
      </c>
      <c r="I4610" s="518">
        <v>362673</v>
      </c>
    </row>
    <row r="4611" spans="1:9" x14ac:dyDescent="0.2">
      <c r="A4611" s="518" t="s">
        <v>196</v>
      </c>
      <c r="B4611" s="518">
        <v>362681</v>
      </c>
      <c r="C4611" s="518" t="s">
        <v>2660</v>
      </c>
      <c r="D4611" s="518" t="s">
        <v>4149</v>
      </c>
      <c r="E4611" s="859">
        <v>32</v>
      </c>
      <c r="F4611" s="859">
        <v>0</v>
      </c>
      <c r="G4611" s="518" t="s">
        <v>128</v>
      </c>
      <c r="H4611" s="518" t="s">
        <v>196</v>
      </c>
      <c r="I4611" s="518">
        <v>362681</v>
      </c>
    </row>
    <row r="4612" spans="1:9" x14ac:dyDescent="0.2">
      <c r="A4612" s="518" t="s">
        <v>158</v>
      </c>
      <c r="B4612" s="518">
        <v>362756</v>
      </c>
      <c r="C4612" s="518" t="s">
        <v>2660</v>
      </c>
      <c r="D4612" s="518" t="s">
        <v>1843</v>
      </c>
      <c r="E4612" s="859">
        <v>20</v>
      </c>
      <c r="F4612" s="859">
        <v>0</v>
      </c>
      <c r="G4612" s="518" t="s">
        <v>128</v>
      </c>
      <c r="H4612" s="518" t="s">
        <v>158</v>
      </c>
      <c r="I4612" s="518">
        <v>362756</v>
      </c>
    </row>
    <row r="4613" spans="1:9" x14ac:dyDescent="0.2">
      <c r="A4613" s="518" t="s">
        <v>158</v>
      </c>
      <c r="B4613" s="518">
        <v>362764</v>
      </c>
      <c r="C4613" s="518" t="s">
        <v>2660</v>
      </c>
      <c r="D4613" s="518" t="s">
        <v>1843</v>
      </c>
      <c r="E4613" s="859">
        <v>30</v>
      </c>
      <c r="F4613" s="859">
        <v>0</v>
      </c>
      <c r="G4613" s="518" t="s">
        <v>128</v>
      </c>
      <c r="H4613" s="518" t="s">
        <v>158</v>
      </c>
      <c r="I4613" s="518">
        <v>362764</v>
      </c>
    </row>
    <row r="4614" spans="1:9" x14ac:dyDescent="0.2">
      <c r="A4614" s="518" t="s">
        <v>158</v>
      </c>
      <c r="B4614" s="518">
        <v>362772</v>
      </c>
      <c r="C4614" s="518" t="s">
        <v>2660</v>
      </c>
      <c r="D4614" s="518" t="s">
        <v>1843</v>
      </c>
      <c r="E4614" s="859">
        <v>30</v>
      </c>
      <c r="F4614" s="859">
        <v>0</v>
      </c>
      <c r="G4614" s="518" t="s">
        <v>128</v>
      </c>
      <c r="H4614" s="518" t="s">
        <v>158</v>
      </c>
      <c r="I4614" s="518">
        <v>362772</v>
      </c>
    </row>
    <row r="4615" spans="1:9" x14ac:dyDescent="0.2">
      <c r="A4615" s="518" t="s">
        <v>269</v>
      </c>
      <c r="B4615" s="518">
        <v>362954</v>
      </c>
      <c r="C4615" s="518" t="s">
        <v>2660</v>
      </c>
      <c r="D4615" s="518" t="s">
        <v>4418</v>
      </c>
      <c r="E4615" s="859">
        <v>33</v>
      </c>
      <c r="F4615" s="859">
        <v>29</v>
      </c>
      <c r="G4615" s="518" t="s">
        <v>128</v>
      </c>
      <c r="H4615" s="518" t="s">
        <v>269</v>
      </c>
      <c r="I4615" s="518">
        <v>362954</v>
      </c>
    </row>
    <row r="4616" spans="1:9" x14ac:dyDescent="0.2">
      <c r="A4616" s="518" t="s">
        <v>269</v>
      </c>
      <c r="B4616" s="518">
        <v>362962</v>
      </c>
      <c r="C4616" s="518" t="s">
        <v>2660</v>
      </c>
      <c r="D4616" s="518" t="s">
        <v>4419</v>
      </c>
      <c r="E4616" s="859">
        <v>34</v>
      </c>
      <c r="F4616" s="859">
        <v>30</v>
      </c>
      <c r="G4616" s="518" t="s">
        <v>128</v>
      </c>
      <c r="H4616" s="518" t="s">
        <v>269</v>
      </c>
      <c r="I4616" s="518">
        <v>362962</v>
      </c>
    </row>
    <row r="4617" spans="1:9" x14ac:dyDescent="0.2">
      <c r="A4617" s="518" t="s">
        <v>269</v>
      </c>
      <c r="B4617" s="518">
        <v>362996</v>
      </c>
      <c r="C4617" s="518" t="s">
        <v>2660</v>
      </c>
      <c r="D4617" s="518" t="s">
        <v>4420</v>
      </c>
      <c r="E4617" s="859">
        <v>34</v>
      </c>
      <c r="F4617" s="859">
        <v>30</v>
      </c>
      <c r="G4617" s="518" t="s">
        <v>128</v>
      </c>
      <c r="H4617" s="518" t="s">
        <v>269</v>
      </c>
      <c r="I4617" s="518">
        <v>362996</v>
      </c>
    </row>
    <row r="4618" spans="1:9" x14ac:dyDescent="0.2">
      <c r="A4618" s="518" t="s">
        <v>164</v>
      </c>
      <c r="B4618" s="518">
        <v>363218</v>
      </c>
      <c r="C4618" s="518" t="s">
        <v>2660</v>
      </c>
      <c r="D4618" s="518" t="s">
        <v>4475</v>
      </c>
      <c r="E4618" s="859">
        <v>35</v>
      </c>
      <c r="F4618" s="859">
        <v>0</v>
      </c>
      <c r="G4618" s="518" t="s">
        <v>128</v>
      </c>
      <c r="H4618" s="518" t="s">
        <v>164</v>
      </c>
      <c r="I4618" s="518">
        <v>363218</v>
      </c>
    </row>
    <row r="4619" spans="1:9" x14ac:dyDescent="0.2">
      <c r="A4619" s="518" t="s">
        <v>164</v>
      </c>
      <c r="B4619" s="518">
        <v>363226</v>
      </c>
      <c r="C4619" s="518" t="s">
        <v>2660</v>
      </c>
      <c r="D4619" s="518" t="s">
        <v>4476</v>
      </c>
      <c r="E4619" s="859">
        <v>34</v>
      </c>
      <c r="F4619" s="859">
        <v>0</v>
      </c>
      <c r="G4619" s="518" t="s">
        <v>128</v>
      </c>
      <c r="H4619" s="518" t="s">
        <v>164</v>
      </c>
      <c r="I4619" s="518">
        <v>363226</v>
      </c>
    </row>
    <row r="4620" spans="1:9" x14ac:dyDescent="0.2">
      <c r="A4620" s="518" t="s">
        <v>217</v>
      </c>
      <c r="B4620" s="518">
        <v>363267</v>
      </c>
      <c r="C4620" s="518" t="s">
        <v>2660</v>
      </c>
      <c r="D4620" s="518" t="s">
        <v>667</v>
      </c>
      <c r="E4620" s="859">
        <v>34</v>
      </c>
      <c r="F4620" s="859">
        <v>34</v>
      </c>
      <c r="G4620" s="518" t="s">
        <v>122</v>
      </c>
      <c r="H4620" s="518" t="s">
        <v>217</v>
      </c>
      <c r="I4620" s="518">
        <v>363267</v>
      </c>
    </row>
    <row r="4621" spans="1:9" x14ac:dyDescent="0.2">
      <c r="A4621" s="518" t="s">
        <v>210</v>
      </c>
      <c r="B4621" s="518">
        <v>363473</v>
      </c>
      <c r="C4621" s="518" t="s">
        <v>2660</v>
      </c>
      <c r="D4621" s="518" t="s">
        <v>4504</v>
      </c>
      <c r="E4621" s="859">
        <v>35</v>
      </c>
      <c r="F4621" s="859">
        <v>35</v>
      </c>
      <c r="G4621" s="518" t="s">
        <v>128</v>
      </c>
      <c r="H4621" s="518" t="s">
        <v>210</v>
      </c>
      <c r="I4621" s="518">
        <v>363473</v>
      </c>
    </row>
    <row r="4622" spans="1:9" x14ac:dyDescent="0.2">
      <c r="A4622" s="518" t="s">
        <v>378</v>
      </c>
      <c r="B4622" s="518">
        <v>363648</v>
      </c>
      <c r="C4622" s="518" t="s">
        <v>2660</v>
      </c>
      <c r="D4622" s="518" t="s">
        <v>501</v>
      </c>
      <c r="E4622" s="859">
        <v>16</v>
      </c>
      <c r="F4622" s="859">
        <v>0</v>
      </c>
      <c r="G4622" s="518" t="s">
        <v>128</v>
      </c>
      <c r="H4622" s="518" t="s">
        <v>378</v>
      </c>
      <c r="I4622" s="518">
        <v>363648</v>
      </c>
    </row>
    <row r="4623" spans="1:9" x14ac:dyDescent="0.2">
      <c r="A4623" s="518" t="s">
        <v>326</v>
      </c>
      <c r="B4623" s="518">
        <v>363655</v>
      </c>
      <c r="C4623" s="518" t="s">
        <v>2660</v>
      </c>
      <c r="D4623" s="518" t="s">
        <v>2151</v>
      </c>
      <c r="E4623" s="859">
        <v>36</v>
      </c>
      <c r="F4623" s="859">
        <v>36</v>
      </c>
      <c r="G4623" s="518" t="s">
        <v>128</v>
      </c>
      <c r="H4623" s="518" t="s">
        <v>326</v>
      </c>
      <c r="I4623" s="518">
        <v>363655</v>
      </c>
    </row>
    <row r="4624" spans="1:9" x14ac:dyDescent="0.2">
      <c r="A4624" s="518" t="s">
        <v>374</v>
      </c>
      <c r="B4624" s="518">
        <v>363663</v>
      </c>
      <c r="C4624" s="518" t="s">
        <v>2660</v>
      </c>
      <c r="D4624" s="518" t="s">
        <v>8061</v>
      </c>
      <c r="E4624" s="859">
        <v>31</v>
      </c>
      <c r="F4624" s="859">
        <v>0</v>
      </c>
      <c r="G4624" s="518" t="s">
        <v>128</v>
      </c>
      <c r="H4624" s="518" t="s">
        <v>374</v>
      </c>
      <c r="I4624" s="518">
        <v>363663</v>
      </c>
    </row>
    <row r="4625" spans="1:9" x14ac:dyDescent="0.2">
      <c r="A4625" s="518" t="s">
        <v>394</v>
      </c>
      <c r="B4625" s="518">
        <v>363754</v>
      </c>
      <c r="C4625" s="518" t="s">
        <v>2660</v>
      </c>
      <c r="D4625" s="518" t="s">
        <v>8882</v>
      </c>
      <c r="E4625" s="859">
        <v>16</v>
      </c>
      <c r="F4625" s="859">
        <v>0</v>
      </c>
      <c r="G4625" s="518" t="s">
        <v>128</v>
      </c>
      <c r="H4625" s="518" t="s">
        <v>394</v>
      </c>
      <c r="I4625" s="518">
        <v>363754</v>
      </c>
    </row>
    <row r="4626" spans="1:9" x14ac:dyDescent="0.2">
      <c r="A4626" s="518" t="s">
        <v>394</v>
      </c>
      <c r="B4626" s="518">
        <v>363762</v>
      </c>
      <c r="C4626" s="518" t="s">
        <v>2660</v>
      </c>
      <c r="D4626" s="518" t="s">
        <v>8850</v>
      </c>
      <c r="E4626" s="859">
        <v>21</v>
      </c>
      <c r="F4626" s="859">
        <v>0</v>
      </c>
      <c r="G4626" s="518" t="s">
        <v>128</v>
      </c>
      <c r="H4626" s="518" t="s">
        <v>394</v>
      </c>
      <c r="I4626" s="518">
        <v>363762</v>
      </c>
    </row>
    <row r="4627" spans="1:9" x14ac:dyDescent="0.2">
      <c r="A4627" s="518" t="s">
        <v>396</v>
      </c>
      <c r="B4627" s="518">
        <v>363770</v>
      </c>
      <c r="C4627" s="518" t="s">
        <v>2660</v>
      </c>
      <c r="D4627" s="518" t="s">
        <v>4581</v>
      </c>
      <c r="E4627" s="859">
        <v>35</v>
      </c>
      <c r="F4627" s="859">
        <v>26</v>
      </c>
      <c r="G4627" s="518" t="s">
        <v>128</v>
      </c>
      <c r="H4627" s="518" t="s">
        <v>396</v>
      </c>
      <c r="I4627" s="518">
        <v>363770</v>
      </c>
    </row>
    <row r="4628" spans="1:9" x14ac:dyDescent="0.2">
      <c r="A4628" s="518" t="s">
        <v>164</v>
      </c>
      <c r="B4628" s="518">
        <v>363887</v>
      </c>
      <c r="C4628" s="518" t="s">
        <v>2660</v>
      </c>
      <c r="D4628" s="518" t="s">
        <v>8458</v>
      </c>
      <c r="E4628" s="859">
        <v>36</v>
      </c>
      <c r="F4628" s="859">
        <v>0</v>
      </c>
      <c r="G4628" s="518" t="s">
        <v>128</v>
      </c>
      <c r="H4628" s="518" t="s">
        <v>164</v>
      </c>
      <c r="I4628" s="518">
        <v>363887</v>
      </c>
    </row>
    <row r="4629" spans="1:9" x14ac:dyDescent="0.2">
      <c r="A4629" s="518" t="s">
        <v>375</v>
      </c>
      <c r="B4629" s="518">
        <v>363960</v>
      </c>
      <c r="C4629" s="518" t="s">
        <v>2660</v>
      </c>
      <c r="D4629" s="518" t="s">
        <v>4634</v>
      </c>
      <c r="E4629" s="859">
        <v>22</v>
      </c>
      <c r="F4629" s="859">
        <v>0</v>
      </c>
      <c r="G4629" s="518" t="s">
        <v>128</v>
      </c>
      <c r="H4629" s="518" t="s">
        <v>375</v>
      </c>
      <c r="I4629" s="518">
        <v>363960</v>
      </c>
    </row>
    <row r="4630" spans="1:9" x14ac:dyDescent="0.2">
      <c r="A4630" s="518" t="s">
        <v>351</v>
      </c>
      <c r="B4630" s="518">
        <v>363978</v>
      </c>
      <c r="C4630" s="518" t="s">
        <v>2660</v>
      </c>
      <c r="D4630" s="518" t="s">
        <v>4358</v>
      </c>
      <c r="E4630" s="859">
        <v>28</v>
      </c>
      <c r="F4630" s="859">
        <v>28</v>
      </c>
      <c r="G4630" s="518" t="s">
        <v>128</v>
      </c>
      <c r="H4630" s="518" t="s">
        <v>351</v>
      </c>
      <c r="I4630" s="518">
        <v>363978</v>
      </c>
    </row>
    <row r="4631" spans="1:9" x14ac:dyDescent="0.2">
      <c r="A4631" s="518" t="s">
        <v>292</v>
      </c>
      <c r="B4631" s="518">
        <v>363994</v>
      </c>
      <c r="C4631" s="518" t="s">
        <v>2660</v>
      </c>
      <c r="D4631" s="518" t="s">
        <v>1843</v>
      </c>
      <c r="E4631" s="859">
        <v>25</v>
      </c>
      <c r="F4631" s="859">
        <v>0</v>
      </c>
      <c r="G4631" s="518" t="s">
        <v>128</v>
      </c>
      <c r="H4631" s="518" t="s">
        <v>292</v>
      </c>
      <c r="I4631" s="518">
        <v>363994</v>
      </c>
    </row>
    <row r="4632" spans="1:9" x14ac:dyDescent="0.2">
      <c r="A4632" s="518" t="s">
        <v>230</v>
      </c>
      <c r="B4632" s="518">
        <v>364018</v>
      </c>
      <c r="C4632" s="518" t="s">
        <v>2660</v>
      </c>
      <c r="D4632" s="518" t="s">
        <v>8883</v>
      </c>
      <c r="E4632" s="859">
        <v>35</v>
      </c>
      <c r="F4632" s="859">
        <v>0</v>
      </c>
      <c r="G4632" s="518" t="s">
        <v>128</v>
      </c>
      <c r="H4632" s="518" t="s">
        <v>230</v>
      </c>
      <c r="I4632" s="518">
        <v>364018</v>
      </c>
    </row>
    <row r="4633" spans="1:9" x14ac:dyDescent="0.2">
      <c r="A4633" s="518" t="s">
        <v>373</v>
      </c>
      <c r="B4633" s="518">
        <v>364026</v>
      </c>
      <c r="C4633" s="518" t="s">
        <v>2660</v>
      </c>
      <c r="D4633" s="518" t="s">
        <v>4635</v>
      </c>
      <c r="E4633" s="859">
        <v>35</v>
      </c>
      <c r="F4633" s="859">
        <v>0</v>
      </c>
      <c r="G4633" s="518" t="s">
        <v>128</v>
      </c>
      <c r="H4633" s="518" t="s">
        <v>373</v>
      </c>
      <c r="I4633" s="518">
        <v>364026</v>
      </c>
    </row>
    <row r="4634" spans="1:9" x14ac:dyDescent="0.2">
      <c r="A4634" s="518" t="s">
        <v>256</v>
      </c>
      <c r="B4634" s="518">
        <v>364034</v>
      </c>
      <c r="C4634" s="518" t="s">
        <v>2660</v>
      </c>
      <c r="D4634" s="518" t="s">
        <v>7678</v>
      </c>
      <c r="E4634" s="859">
        <v>28</v>
      </c>
      <c r="F4634" s="859">
        <v>0</v>
      </c>
      <c r="G4634" s="518" t="s">
        <v>128</v>
      </c>
      <c r="H4634" s="518" t="s">
        <v>256</v>
      </c>
      <c r="I4634" s="518">
        <v>364034</v>
      </c>
    </row>
    <row r="4635" spans="1:9" x14ac:dyDescent="0.2">
      <c r="A4635" s="518" t="s">
        <v>373</v>
      </c>
      <c r="B4635" s="518">
        <v>364042</v>
      </c>
      <c r="C4635" s="518" t="s">
        <v>2660</v>
      </c>
      <c r="D4635" s="518" t="s">
        <v>4636</v>
      </c>
      <c r="E4635" s="859">
        <v>33</v>
      </c>
      <c r="F4635" s="859">
        <v>0</v>
      </c>
      <c r="G4635" s="518" t="s">
        <v>128</v>
      </c>
      <c r="H4635" s="518" t="s">
        <v>373</v>
      </c>
      <c r="I4635" s="518">
        <v>364042</v>
      </c>
    </row>
    <row r="4636" spans="1:9" x14ac:dyDescent="0.2">
      <c r="A4636" s="518" t="s">
        <v>181</v>
      </c>
      <c r="B4636" s="518">
        <v>364083</v>
      </c>
      <c r="C4636" s="518" t="s">
        <v>2660</v>
      </c>
      <c r="D4636" s="518" t="s">
        <v>4353</v>
      </c>
      <c r="E4636" s="859">
        <v>35</v>
      </c>
      <c r="F4636" s="859">
        <v>35</v>
      </c>
      <c r="G4636" s="518" t="s">
        <v>128</v>
      </c>
      <c r="H4636" s="518" t="s">
        <v>181</v>
      </c>
      <c r="I4636" s="518">
        <v>364083</v>
      </c>
    </row>
    <row r="4637" spans="1:9" x14ac:dyDescent="0.2">
      <c r="A4637" s="518" t="s">
        <v>181</v>
      </c>
      <c r="B4637" s="518">
        <v>364091</v>
      </c>
      <c r="C4637" s="518" t="s">
        <v>2660</v>
      </c>
      <c r="D4637" s="518" t="s">
        <v>4354</v>
      </c>
      <c r="E4637" s="859">
        <v>30</v>
      </c>
      <c r="F4637" s="859">
        <v>30</v>
      </c>
      <c r="G4637" s="518" t="s">
        <v>128</v>
      </c>
      <c r="H4637" s="518" t="s">
        <v>181</v>
      </c>
      <c r="I4637" s="518">
        <v>364091</v>
      </c>
    </row>
    <row r="4638" spans="1:9" x14ac:dyDescent="0.2">
      <c r="A4638" s="518" t="s">
        <v>181</v>
      </c>
      <c r="B4638" s="518">
        <v>364109</v>
      </c>
      <c r="C4638" s="518" t="s">
        <v>2660</v>
      </c>
      <c r="D4638" s="518" t="s">
        <v>4355</v>
      </c>
      <c r="E4638" s="859">
        <v>31</v>
      </c>
      <c r="F4638" s="859">
        <v>31</v>
      </c>
      <c r="G4638" s="518" t="s">
        <v>128</v>
      </c>
      <c r="H4638" s="518" t="s">
        <v>181</v>
      </c>
      <c r="I4638" s="518">
        <v>364109</v>
      </c>
    </row>
    <row r="4639" spans="1:9" x14ac:dyDescent="0.2">
      <c r="A4639" s="518" t="s">
        <v>181</v>
      </c>
      <c r="B4639" s="518">
        <v>364117</v>
      </c>
      <c r="C4639" s="518" t="s">
        <v>2660</v>
      </c>
      <c r="D4639" s="518" t="s">
        <v>4356</v>
      </c>
      <c r="E4639" s="859">
        <v>31</v>
      </c>
      <c r="F4639" s="859">
        <v>31</v>
      </c>
      <c r="G4639" s="518" t="s">
        <v>128</v>
      </c>
      <c r="H4639" s="518" t="s">
        <v>181</v>
      </c>
      <c r="I4639" s="518">
        <v>364117</v>
      </c>
    </row>
    <row r="4640" spans="1:9" x14ac:dyDescent="0.2">
      <c r="A4640" s="518" t="s">
        <v>181</v>
      </c>
      <c r="B4640" s="518">
        <v>364125</v>
      </c>
      <c r="C4640" s="518" t="s">
        <v>2660</v>
      </c>
      <c r="D4640" s="518" t="s">
        <v>4357</v>
      </c>
      <c r="E4640" s="859">
        <v>30</v>
      </c>
      <c r="F4640" s="859">
        <v>30</v>
      </c>
      <c r="G4640" s="518" t="s">
        <v>128</v>
      </c>
      <c r="H4640" s="518" t="s">
        <v>181</v>
      </c>
      <c r="I4640" s="518">
        <v>364125</v>
      </c>
    </row>
    <row r="4641" spans="1:9" x14ac:dyDescent="0.2">
      <c r="A4641" s="518" t="s">
        <v>351</v>
      </c>
      <c r="B4641" s="518">
        <v>364133</v>
      </c>
      <c r="C4641" s="518" t="s">
        <v>2660</v>
      </c>
      <c r="D4641" s="518" t="s">
        <v>3715</v>
      </c>
      <c r="E4641" s="859">
        <v>26</v>
      </c>
      <c r="F4641" s="859">
        <v>26</v>
      </c>
      <c r="G4641" s="518" t="s">
        <v>128</v>
      </c>
      <c r="H4641" s="518" t="s">
        <v>351</v>
      </c>
      <c r="I4641" s="518">
        <v>364133</v>
      </c>
    </row>
    <row r="4642" spans="1:9" x14ac:dyDescent="0.2">
      <c r="A4642" s="518" t="s">
        <v>351</v>
      </c>
      <c r="B4642" s="518">
        <v>364141</v>
      </c>
      <c r="C4642" s="518" t="s">
        <v>2660</v>
      </c>
      <c r="D4642" s="518" t="s">
        <v>3715</v>
      </c>
      <c r="E4642" s="859">
        <v>29</v>
      </c>
      <c r="F4642" s="859">
        <v>29</v>
      </c>
      <c r="G4642" s="518" t="s">
        <v>128</v>
      </c>
      <c r="H4642" s="518" t="s">
        <v>351</v>
      </c>
      <c r="I4642" s="518">
        <v>364141</v>
      </c>
    </row>
    <row r="4643" spans="1:9" x14ac:dyDescent="0.2">
      <c r="A4643" s="518" t="s">
        <v>351</v>
      </c>
      <c r="B4643" s="518">
        <v>364158</v>
      </c>
      <c r="C4643" s="518" t="s">
        <v>2660</v>
      </c>
      <c r="D4643" s="518" t="s">
        <v>4358</v>
      </c>
      <c r="E4643" s="859">
        <v>18</v>
      </c>
      <c r="F4643" s="859">
        <v>17</v>
      </c>
      <c r="G4643" s="518" t="s">
        <v>128</v>
      </c>
      <c r="H4643" s="518" t="s">
        <v>351</v>
      </c>
      <c r="I4643" s="518">
        <v>376038</v>
      </c>
    </row>
    <row r="4644" spans="1:9" x14ac:dyDescent="0.2">
      <c r="A4644" s="518" t="s">
        <v>393</v>
      </c>
      <c r="B4644" s="518">
        <v>364257</v>
      </c>
      <c r="C4644" s="518" t="s">
        <v>2660</v>
      </c>
      <c r="D4644" s="518" t="s">
        <v>4401</v>
      </c>
      <c r="E4644" s="859">
        <v>34</v>
      </c>
      <c r="F4644" s="859">
        <v>0</v>
      </c>
      <c r="G4644" s="518" t="s">
        <v>128</v>
      </c>
      <c r="H4644" s="518" t="s">
        <v>393</v>
      </c>
      <c r="I4644" s="518">
        <v>364257</v>
      </c>
    </row>
    <row r="4645" spans="1:9" x14ac:dyDescent="0.2">
      <c r="A4645" s="518" t="s">
        <v>181</v>
      </c>
      <c r="B4645" s="518">
        <v>364265</v>
      </c>
      <c r="C4645" s="518" t="s">
        <v>2660</v>
      </c>
      <c r="D4645" s="518" t="s">
        <v>2946</v>
      </c>
      <c r="E4645" s="859">
        <v>34</v>
      </c>
      <c r="F4645" s="859">
        <v>0</v>
      </c>
      <c r="G4645" s="518" t="s">
        <v>128</v>
      </c>
      <c r="H4645" s="518" t="s">
        <v>181</v>
      </c>
      <c r="I4645" s="518">
        <v>364265</v>
      </c>
    </row>
    <row r="4646" spans="1:9" x14ac:dyDescent="0.2">
      <c r="A4646" s="518" t="s">
        <v>181</v>
      </c>
      <c r="B4646" s="518">
        <v>364273</v>
      </c>
      <c r="C4646" s="518" t="s">
        <v>2660</v>
      </c>
      <c r="D4646" s="518" t="s">
        <v>2946</v>
      </c>
      <c r="E4646" s="859">
        <v>28</v>
      </c>
      <c r="F4646" s="859">
        <v>0</v>
      </c>
      <c r="G4646" s="518" t="s">
        <v>128</v>
      </c>
      <c r="H4646" s="518" t="s">
        <v>181</v>
      </c>
      <c r="I4646" s="518">
        <v>364273</v>
      </c>
    </row>
    <row r="4647" spans="1:9" x14ac:dyDescent="0.2">
      <c r="A4647" s="518" t="s">
        <v>181</v>
      </c>
      <c r="B4647" s="518">
        <v>364281</v>
      </c>
      <c r="C4647" s="518" t="s">
        <v>2660</v>
      </c>
      <c r="D4647" s="518" t="s">
        <v>2946</v>
      </c>
      <c r="E4647" s="859">
        <v>11</v>
      </c>
      <c r="F4647" s="859">
        <v>0</v>
      </c>
      <c r="G4647" s="518" t="s">
        <v>128</v>
      </c>
      <c r="H4647" s="518" t="s">
        <v>181</v>
      </c>
      <c r="I4647" s="518">
        <v>364281</v>
      </c>
    </row>
    <row r="4648" spans="1:9" x14ac:dyDescent="0.2">
      <c r="A4648" s="518" t="s">
        <v>181</v>
      </c>
      <c r="B4648" s="518">
        <v>364315</v>
      </c>
      <c r="C4648" s="518" t="s">
        <v>2660</v>
      </c>
      <c r="D4648" s="518" t="s">
        <v>2385</v>
      </c>
      <c r="E4648" s="859">
        <v>28</v>
      </c>
      <c r="F4648" s="859">
        <v>0</v>
      </c>
      <c r="G4648" s="518" t="s">
        <v>128</v>
      </c>
      <c r="H4648" s="518" t="s">
        <v>181</v>
      </c>
      <c r="I4648" s="518">
        <v>364315</v>
      </c>
    </row>
    <row r="4649" spans="1:9" x14ac:dyDescent="0.2">
      <c r="A4649" s="518" t="s">
        <v>181</v>
      </c>
      <c r="B4649" s="518">
        <v>364323</v>
      </c>
      <c r="C4649" s="518" t="s">
        <v>2660</v>
      </c>
      <c r="D4649" s="518" t="s">
        <v>2385</v>
      </c>
      <c r="E4649" s="859">
        <v>28</v>
      </c>
      <c r="F4649" s="859">
        <v>0</v>
      </c>
      <c r="G4649" s="518" t="s">
        <v>128</v>
      </c>
      <c r="H4649" s="518" t="s">
        <v>181</v>
      </c>
      <c r="I4649" s="518">
        <v>364323</v>
      </c>
    </row>
    <row r="4650" spans="1:9" x14ac:dyDescent="0.2">
      <c r="A4650" s="518" t="s">
        <v>179</v>
      </c>
      <c r="B4650" s="518">
        <v>364364</v>
      </c>
      <c r="C4650" s="518" t="s">
        <v>2660</v>
      </c>
      <c r="D4650" s="518" t="s">
        <v>4421</v>
      </c>
      <c r="E4650" s="859">
        <v>34</v>
      </c>
      <c r="F4650" s="859">
        <v>34</v>
      </c>
      <c r="G4650" s="518" t="s">
        <v>128</v>
      </c>
      <c r="H4650" s="518" t="s">
        <v>179</v>
      </c>
      <c r="I4650" s="518">
        <v>364364</v>
      </c>
    </row>
    <row r="4651" spans="1:9" x14ac:dyDescent="0.2">
      <c r="A4651" s="518" t="s">
        <v>210</v>
      </c>
      <c r="B4651" s="518">
        <v>364539</v>
      </c>
      <c r="C4651" s="518" t="s">
        <v>2660</v>
      </c>
      <c r="D4651" s="518" t="s">
        <v>2520</v>
      </c>
      <c r="E4651" s="859">
        <v>35</v>
      </c>
      <c r="F4651" s="859">
        <v>35</v>
      </c>
      <c r="G4651" s="518" t="s">
        <v>128</v>
      </c>
      <c r="H4651" s="518" t="s">
        <v>210</v>
      </c>
      <c r="I4651" s="518">
        <v>364539</v>
      </c>
    </row>
    <row r="4652" spans="1:9" x14ac:dyDescent="0.2">
      <c r="A4652" s="518" t="s">
        <v>256</v>
      </c>
      <c r="B4652" s="518">
        <v>364646</v>
      </c>
      <c r="C4652" s="518" t="s">
        <v>2660</v>
      </c>
      <c r="D4652" s="518" t="s">
        <v>2861</v>
      </c>
      <c r="E4652" s="859">
        <v>23</v>
      </c>
      <c r="F4652" s="859">
        <v>0</v>
      </c>
      <c r="G4652" s="518" t="s">
        <v>128</v>
      </c>
      <c r="H4652" s="518" t="s">
        <v>256</v>
      </c>
      <c r="I4652" s="518">
        <v>364646</v>
      </c>
    </row>
    <row r="4653" spans="1:9" x14ac:dyDescent="0.2">
      <c r="A4653" s="518" t="s">
        <v>145</v>
      </c>
      <c r="B4653" s="518">
        <v>364760</v>
      </c>
      <c r="C4653" s="518" t="s">
        <v>2660</v>
      </c>
      <c r="D4653" s="518" t="s">
        <v>4506</v>
      </c>
      <c r="E4653" s="859">
        <v>21</v>
      </c>
      <c r="F4653" s="859">
        <v>0</v>
      </c>
      <c r="G4653" s="518" t="s">
        <v>128</v>
      </c>
      <c r="H4653" s="518" t="s">
        <v>145</v>
      </c>
      <c r="I4653" s="518">
        <v>364760</v>
      </c>
    </row>
    <row r="4654" spans="1:9" x14ac:dyDescent="0.2">
      <c r="A4654" s="518" t="s">
        <v>377</v>
      </c>
      <c r="B4654" s="518">
        <v>364802</v>
      </c>
      <c r="C4654" s="518" t="s">
        <v>2660</v>
      </c>
      <c r="D4654" s="518" t="s">
        <v>4507</v>
      </c>
      <c r="E4654" s="859">
        <v>34</v>
      </c>
      <c r="F4654" s="859">
        <v>34</v>
      </c>
      <c r="G4654" s="518" t="s">
        <v>122</v>
      </c>
      <c r="H4654" s="518" t="s">
        <v>377</v>
      </c>
      <c r="I4654" s="518">
        <v>364802</v>
      </c>
    </row>
    <row r="4655" spans="1:9" x14ac:dyDescent="0.2">
      <c r="A4655" s="518" t="s">
        <v>351</v>
      </c>
      <c r="B4655" s="518">
        <v>364828</v>
      </c>
      <c r="C4655" s="518" t="s">
        <v>2660</v>
      </c>
      <c r="D4655" s="518" t="s">
        <v>4508</v>
      </c>
      <c r="E4655" s="859">
        <v>15</v>
      </c>
      <c r="F4655" s="859">
        <v>16</v>
      </c>
      <c r="G4655" s="518" t="s">
        <v>128</v>
      </c>
      <c r="H4655" s="518" t="s">
        <v>351</v>
      </c>
      <c r="I4655" s="518">
        <v>364828</v>
      </c>
    </row>
    <row r="4656" spans="1:9" x14ac:dyDescent="0.2">
      <c r="A4656" s="518" t="s">
        <v>351</v>
      </c>
      <c r="B4656" s="518">
        <v>364836</v>
      </c>
      <c r="C4656" s="518" t="s">
        <v>2660</v>
      </c>
      <c r="D4656" s="518" t="s">
        <v>4509</v>
      </c>
      <c r="E4656" s="859">
        <v>18</v>
      </c>
      <c r="F4656" s="859">
        <v>18</v>
      </c>
      <c r="G4656" s="518" t="s">
        <v>128</v>
      </c>
      <c r="H4656" s="518" t="s">
        <v>351</v>
      </c>
      <c r="I4656" s="518">
        <v>364836</v>
      </c>
    </row>
    <row r="4657" spans="1:9" x14ac:dyDescent="0.2">
      <c r="A4657" s="518" t="s">
        <v>179</v>
      </c>
      <c r="B4657" s="518">
        <v>364943</v>
      </c>
      <c r="C4657" s="518" t="s">
        <v>2660</v>
      </c>
      <c r="D4657" s="518" t="s">
        <v>8884</v>
      </c>
      <c r="E4657" s="859">
        <v>35</v>
      </c>
      <c r="F4657" s="859">
        <v>0</v>
      </c>
      <c r="G4657" s="518" t="s">
        <v>128</v>
      </c>
      <c r="H4657" s="518" t="s">
        <v>179</v>
      </c>
      <c r="I4657" s="518">
        <v>364943</v>
      </c>
    </row>
    <row r="4658" spans="1:9" x14ac:dyDescent="0.2">
      <c r="A4658" s="518" t="s">
        <v>349</v>
      </c>
      <c r="B4658" s="518">
        <v>364968</v>
      </c>
      <c r="C4658" s="518" t="s">
        <v>2660</v>
      </c>
      <c r="D4658" s="518" t="s">
        <v>2537</v>
      </c>
      <c r="E4658" s="859">
        <v>30</v>
      </c>
      <c r="F4658" s="859">
        <v>0</v>
      </c>
      <c r="G4658" s="518" t="s">
        <v>128</v>
      </c>
      <c r="H4658" s="518" t="s">
        <v>349</v>
      </c>
      <c r="I4658" s="518">
        <v>364968</v>
      </c>
    </row>
    <row r="4659" spans="1:9" x14ac:dyDescent="0.2">
      <c r="A4659" s="518" t="s">
        <v>179</v>
      </c>
      <c r="B4659" s="518">
        <v>365007</v>
      </c>
      <c r="C4659" s="518" t="s">
        <v>2660</v>
      </c>
      <c r="D4659" s="518" t="s">
        <v>4582</v>
      </c>
      <c r="E4659" s="859">
        <v>20</v>
      </c>
      <c r="F4659" s="859">
        <v>0</v>
      </c>
      <c r="G4659" s="518" t="s">
        <v>128</v>
      </c>
      <c r="H4659" s="518" t="s">
        <v>179</v>
      </c>
      <c r="I4659" s="518">
        <v>365007</v>
      </c>
    </row>
    <row r="4660" spans="1:9" x14ac:dyDescent="0.2">
      <c r="A4660" s="518" t="s">
        <v>292</v>
      </c>
      <c r="B4660" s="518">
        <v>365114</v>
      </c>
      <c r="C4660" s="518" t="s">
        <v>2660</v>
      </c>
      <c r="D4660" s="518" t="s">
        <v>4583</v>
      </c>
      <c r="E4660" s="859">
        <v>30</v>
      </c>
      <c r="F4660" s="859">
        <v>0</v>
      </c>
      <c r="G4660" s="518" t="s">
        <v>128</v>
      </c>
      <c r="H4660" s="518" t="s">
        <v>292</v>
      </c>
      <c r="I4660" s="518">
        <v>365114</v>
      </c>
    </row>
    <row r="4661" spans="1:9" x14ac:dyDescent="0.2">
      <c r="A4661" s="518" t="s">
        <v>292</v>
      </c>
      <c r="B4661" s="518">
        <v>365122</v>
      </c>
      <c r="C4661" s="518" t="s">
        <v>2660</v>
      </c>
      <c r="D4661" s="518" t="s">
        <v>4583</v>
      </c>
      <c r="E4661" s="859">
        <v>34</v>
      </c>
      <c r="F4661" s="859">
        <v>0</v>
      </c>
      <c r="G4661" s="518" t="s">
        <v>128</v>
      </c>
      <c r="H4661" s="518" t="s">
        <v>292</v>
      </c>
      <c r="I4661" s="518">
        <v>365122</v>
      </c>
    </row>
    <row r="4662" spans="1:9" x14ac:dyDescent="0.2">
      <c r="A4662" s="518" t="s">
        <v>322</v>
      </c>
      <c r="B4662" s="518">
        <v>365171</v>
      </c>
      <c r="C4662" s="518" t="s">
        <v>2660</v>
      </c>
      <c r="D4662" s="518" t="s">
        <v>8741</v>
      </c>
      <c r="E4662" s="859">
        <v>31</v>
      </c>
      <c r="F4662" s="859">
        <v>0</v>
      </c>
      <c r="G4662" s="518" t="s">
        <v>128</v>
      </c>
      <c r="H4662" s="518" t="s">
        <v>322</v>
      </c>
      <c r="I4662" s="518">
        <v>365171</v>
      </c>
    </row>
    <row r="4663" spans="1:9" x14ac:dyDescent="0.2">
      <c r="A4663" s="518" t="s">
        <v>322</v>
      </c>
      <c r="B4663" s="518">
        <v>365205</v>
      </c>
      <c r="C4663" s="518" t="s">
        <v>2660</v>
      </c>
      <c r="D4663" s="518" t="s">
        <v>8885</v>
      </c>
      <c r="E4663" s="859">
        <v>28</v>
      </c>
      <c r="F4663" s="859">
        <v>0</v>
      </c>
      <c r="G4663" s="518" t="s">
        <v>128</v>
      </c>
      <c r="H4663" s="518" t="s">
        <v>322</v>
      </c>
      <c r="I4663" s="518">
        <v>365205</v>
      </c>
    </row>
    <row r="4664" spans="1:9" x14ac:dyDescent="0.2">
      <c r="A4664" s="518" t="s">
        <v>322</v>
      </c>
      <c r="B4664" s="518">
        <v>365254</v>
      </c>
      <c r="C4664" s="518" t="s">
        <v>2660</v>
      </c>
      <c r="D4664" s="518" t="s">
        <v>8885</v>
      </c>
      <c r="E4664" s="859">
        <v>32</v>
      </c>
      <c r="F4664" s="859">
        <v>0</v>
      </c>
      <c r="G4664" s="518" t="s">
        <v>128</v>
      </c>
      <c r="H4664" s="518" t="s">
        <v>322</v>
      </c>
      <c r="I4664" s="518">
        <v>365254</v>
      </c>
    </row>
    <row r="4665" spans="1:9" x14ac:dyDescent="0.2">
      <c r="A4665" s="518" t="s">
        <v>322</v>
      </c>
      <c r="B4665" s="518">
        <v>365262</v>
      </c>
      <c r="C4665" s="518" t="s">
        <v>2660</v>
      </c>
      <c r="D4665" s="518" t="s">
        <v>8885</v>
      </c>
      <c r="E4665" s="859">
        <v>31</v>
      </c>
      <c r="F4665" s="859">
        <v>0</v>
      </c>
      <c r="G4665" s="518" t="s">
        <v>128</v>
      </c>
      <c r="H4665" s="518" t="s">
        <v>322</v>
      </c>
      <c r="I4665" s="518">
        <v>365262</v>
      </c>
    </row>
    <row r="4666" spans="1:9" x14ac:dyDescent="0.2">
      <c r="A4666" s="518" t="s">
        <v>256</v>
      </c>
      <c r="B4666" s="518">
        <v>365361</v>
      </c>
      <c r="C4666" s="518" t="s">
        <v>2660</v>
      </c>
      <c r="D4666" s="518" t="s">
        <v>1342</v>
      </c>
      <c r="E4666" s="859">
        <v>24</v>
      </c>
      <c r="F4666" s="859">
        <v>14</v>
      </c>
      <c r="G4666" s="518" t="s">
        <v>128</v>
      </c>
      <c r="H4666" s="518" t="s">
        <v>256</v>
      </c>
      <c r="I4666" s="518">
        <v>365361</v>
      </c>
    </row>
    <row r="4667" spans="1:9" x14ac:dyDescent="0.2">
      <c r="A4667" s="518" t="s">
        <v>181</v>
      </c>
      <c r="B4667" s="518">
        <v>365437</v>
      </c>
      <c r="C4667" s="518" t="s">
        <v>2660</v>
      </c>
      <c r="D4667" s="518" t="s">
        <v>4359</v>
      </c>
      <c r="E4667" s="859">
        <v>30</v>
      </c>
      <c r="F4667" s="859">
        <v>0</v>
      </c>
      <c r="G4667" s="518" t="s">
        <v>128</v>
      </c>
      <c r="H4667" s="518" t="s">
        <v>181</v>
      </c>
      <c r="I4667" s="518">
        <v>365437</v>
      </c>
    </row>
    <row r="4668" spans="1:9" x14ac:dyDescent="0.2">
      <c r="A4668" s="518" t="s">
        <v>180</v>
      </c>
      <c r="B4668" s="518">
        <v>365478</v>
      </c>
      <c r="C4668" s="518" t="s">
        <v>2660</v>
      </c>
      <c r="D4668" s="518" t="s">
        <v>4360</v>
      </c>
      <c r="E4668" s="859">
        <v>34</v>
      </c>
      <c r="F4668" s="859">
        <v>0</v>
      </c>
      <c r="G4668" s="518" t="s">
        <v>128</v>
      </c>
      <c r="H4668" s="518" t="s">
        <v>180</v>
      </c>
      <c r="I4668" s="518">
        <v>365478</v>
      </c>
    </row>
    <row r="4669" spans="1:9" x14ac:dyDescent="0.2">
      <c r="A4669" s="518" t="s">
        <v>180</v>
      </c>
      <c r="B4669" s="518">
        <v>365502</v>
      </c>
      <c r="C4669" s="518" t="s">
        <v>2660</v>
      </c>
      <c r="D4669" s="518" t="s">
        <v>4361</v>
      </c>
      <c r="E4669" s="859">
        <v>36</v>
      </c>
      <c r="F4669" s="859">
        <v>0</v>
      </c>
      <c r="G4669" s="518" t="s">
        <v>128</v>
      </c>
      <c r="H4669" s="518" t="s">
        <v>180</v>
      </c>
      <c r="I4669" s="518">
        <v>365502</v>
      </c>
    </row>
    <row r="4670" spans="1:9" x14ac:dyDescent="0.2">
      <c r="A4670" s="518" t="s">
        <v>152</v>
      </c>
      <c r="B4670" s="518">
        <v>365536</v>
      </c>
      <c r="C4670" s="518" t="s">
        <v>2660</v>
      </c>
      <c r="D4670" s="518" t="s">
        <v>6902</v>
      </c>
      <c r="E4670" s="859">
        <v>11</v>
      </c>
      <c r="F4670" s="859">
        <v>0</v>
      </c>
      <c r="G4670" s="518" t="s">
        <v>128</v>
      </c>
      <c r="H4670" s="518" t="s">
        <v>152</v>
      </c>
      <c r="I4670" s="518">
        <v>365536</v>
      </c>
    </row>
    <row r="4671" spans="1:9" x14ac:dyDescent="0.2">
      <c r="A4671" s="518" t="s">
        <v>256</v>
      </c>
      <c r="B4671" s="518">
        <v>365668</v>
      </c>
      <c r="C4671" s="518" t="s">
        <v>2660</v>
      </c>
      <c r="D4671" s="518" t="s">
        <v>1824</v>
      </c>
      <c r="E4671" s="859">
        <v>35</v>
      </c>
      <c r="F4671" s="859">
        <v>0</v>
      </c>
      <c r="G4671" s="518" t="s">
        <v>128</v>
      </c>
      <c r="H4671" s="518" t="s">
        <v>256</v>
      </c>
      <c r="I4671" s="518">
        <v>365668</v>
      </c>
    </row>
    <row r="4672" spans="1:9" x14ac:dyDescent="0.2">
      <c r="A4672" s="518" t="s">
        <v>153</v>
      </c>
      <c r="B4672" s="518">
        <v>365692</v>
      </c>
      <c r="C4672" s="518" t="s">
        <v>2660</v>
      </c>
      <c r="D4672" s="518" t="s">
        <v>4422</v>
      </c>
      <c r="E4672" s="859">
        <v>35</v>
      </c>
      <c r="F4672" s="859">
        <v>33</v>
      </c>
      <c r="G4672" s="518" t="s">
        <v>128</v>
      </c>
      <c r="H4672" s="518" t="s">
        <v>153</v>
      </c>
      <c r="I4672" s="518">
        <v>365692</v>
      </c>
    </row>
    <row r="4673" spans="1:9" x14ac:dyDescent="0.2">
      <c r="A4673" s="518" t="s">
        <v>244</v>
      </c>
      <c r="B4673" s="518">
        <v>365783</v>
      </c>
      <c r="C4673" s="518" t="s">
        <v>2660</v>
      </c>
      <c r="D4673" s="518" t="s">
        <v>8886</v>
      </c>
      <c r="E4673" s="859">
        <v>22</v>
      </c>
      <c r="F4673" s="859">
        <v>0</v>
      </c>
      <c r="G4673" s="518" t="s">
        <v>128</v>
      </c>
      <c r="H4673" s="518" t="s">
        <v>244</v>
      </c>
      <c r="I4673" s="518">
        <v>365783</v>
      </c>
    </row>
    <row r="4674" spans="1:9" x14ac:dyDescent="0.2">
      <c r="A4674" s="518" t="s">
        <v>349</v>
      </c>
      <c r="B4674" s="518">
        <v>365957</v>
      </c>
      <c r="C4674" s="518" t="s">
        <v>2660</v>
      </c>
      <c r="D4674" s="518" t="s">
        <v>4510</v>
      </c>
      <c r="E4674" s="859">
        <v>24</v>
      </c>
      <c r="F4674" s="859">
        <v>24</v>
      </c>
      <c r="G4674" s="518" t="s">
        <v>128</v>
      </c>
      <c r="H4674" s="518" t="s">
        <v>349</v>
      </c>
      <c r="I4674" s="518">
        <v>365957</v>
      </c>
    </row>
    <row r="4675" spans="1:9" x14ac:dyDescent="0.2">
      <c r="A4675" s="518" t="s">
        <v>393</v>
      </c>
      <c r="B4675" s="518">
        <v>365973</v>
      </c>
      <c r="C4675" s="518" t="s">
        <v>2660</v>
      </c>
      <c r="D4675" s="518" t="s">
        <v>6783</v>
      </c>
      <c r="E4675" s="859">
        <v>35</v>
      </c>
      <c r="F4675" s="859">
        <v>0</v>
      </c>
      <c r="G4675" s="518" t="s">
        <v>128</v>
      </c>
      <c r="H4675" s="518" t="s">
        <v>393</v>
      </c>
      <c r="I4675" s="518">
        <v>365973</v>
      </c>
    </row>
    <row r="4676" spans="1:9" x14ac:dyDescent="0.2">
      <c r="A4676" s="518" t="s">
        <v>292</v>
      </c>
      <c r="B4676" s="518">
        <v>366187</v>
      </c>
      <c r="C4676" s="518" t="s">
        <v>2660</v>
      </c>
      <c r="D4676" s="518" t="s">
        <v>4583</v>
      </c>
      <c r="E4676" s="859">
        <v>34</v>
      </c>
      <c r="F4676" s="859">
        <v>0</v>
      </c>
      <c r="G4676" s="518" t="s">
        <v>128</v>
      </c>
      <c r="H4676" s="518" t="s">
        <v>292</v>
      </c>
      <c r="I4676" s="518">
        <v>366187</v>
      </c>
    </row>
    <row r="4677" spans="1:9" x14ac:dyDescent="0.2">
      <c r="A4677" s="518" t="s">
        <v>292</v>
      </c>
      <c r="B4677" s="518">
        <v>366195</v>
      </c>
      <c r="C4677" s="518" t="s">
        <v>2660</v>
      </c>
      <c r="D4677" s="518" t="s">
        <v>4583</v>
      </c>
      <c r="E4677" s="859">
        <v>35</v>
      </c>
      <c r="F4677" s="859">
        <v>0</v>
      </c>
      <c r="G4677" s="518" t="s">
        <v>128</v>
      </c>
      <c r="H4677" s="518" t="s">
        <v>292</v>
      </c>
      <c r="I4677" s="518">
        <v>366195</v>
      </c>
    </row>
    <row r="4678" spans="1:9" x14ac:dyDescent="0.2">
      <c r="A4678" s="518" t="s">
        <v>292</v>
      </c>
      <c r="B4678" s="518">
        <v>366203</v>
      </c>
      <c r="C4678" s="518" t="s">
        <v>2660</v>
      </c>
      <c r="D4678" s="518" t="s">
        <v>4583</v>
      </c>
      <c r="E4678" s="859">
        <v>35</v>
      </c>
      <c r="F4678" s="859">
        <v>0</v>
      </c>
      <c r="G4678" s="518" t="s">
        <v>128</v>
      </c>
      <c r="H4678" s="518" t="s">
        <v>292</v>
      </c>
      <c r="I4678" s="518">
        <v>366203</v>
      </c>
    </row>
    <row r="4679" spans="1:9" x14ac:dyDescent="0.2">
      <c r="A4679" s="518" t="s">
        <v>292</v>
      </c>
      <c r="B4679" s="518">
        <v>366211</v>
      </c>
      <c r="C4679" s="518" t="s">
        <v>2660</v>
      </c>
      <c r="D4679" s="518" t="s">
        <v>2891</v>
      </c>
      <c r="E4679" s="859">
        <v>22</v>
      </c>
      <c r="F4679" s="859">
        <v>0</v>
      </c>
      <c r="G4679" s="518" t="s">
        <v>128</v>
      </c>
      <c r="H4679" s="518" t="s">
        <v>292</v>
      </c>
      <c r="I4679" s="518">
        <v>366211</v>
      </c>
    </row>
    <row r="4680" spans="1:9" x14ac:dyDescent="0.2">
      <c r="A4680" s="518" t="s">
        <v>292</v>
      </c>
      <c r="B4680" s="518">
        <v>366229</v>
      </c>
      <c r="C4680" s="518" t="s">
        <v>2660</v>
      </c>
      <c r="D4680" s="518" t="s">
        <v>2891</v>
      </c>
      <c r="E4680" s="859">
        <v>17</v>
      </c>
      <c r="F4680" s="859">
        <v>0</v>
      </c>
      <c r="G4680" s="518" t="s">
        <v>128</v>
      </c>
      <c r="H4680" s="518" t="s">
        <v>292</v>
      </c>
      <c r="I4680" s="518">
        <v>366229</v>
      </c>
    </row>
    <row r="4681" spans="1:9" x14ac:dyDescent="0.2">
      <c r="A4681" s="518" t="s">
        <v>292</v>
      </c>
      <c r="B4681" s="518">
        <v>366237</v>
      </c>
      <c r="C4681" s="518" t="s">
        <v>2660</v>
      </c>
      <c r="D4681" s="518" t="s">
        <v>2891</v>
      </c>
      <c r="E4681" s="859">
        <v>26</v>
      </c>
      <c r="F4681" s="859">
        <v>0</v>
      </c>
      <c r="G4681" s="518" t="s">
        <v>128</v>
      </c>
      <c r="H4681" s="518" t="s">
        <v>292</v>
      </c>
      <c r="I4681" s="518">
        <v>366237</v>
      </c>
    </row>
    <row r="4682" spans="1:9" x14ac:dyDescent="0.2">
      <c r="A4682" s="518" t="s">
        <v>237</v>
      </c>
      <c r="B4682" s="518">
        <v>366245</v>
      </c>
      <c r="C4682" s="518" t="s">
        <v>2660</v>
      </c>
      <c r="D4682" s="518" t="s">
        <v>448</v>
      </c>
      <c r="E4682" s="859">
        <v>23</v>
      </c>
      <c r="F4682" s="859">
        <v>0</v>
      </c>
      <c r="G4682" s="518" t="s">
        <v>128</v>
      </c>
      <c r="H4682" s="518" t="s">
        <v>237</v>
      </c>
      <c r="I4682" s="518">
        <v>366245</v>
      </c>
    </row>
    <row r="4683" spans="1:9" x14ac:dyDescent="0.2">
      <c r="A4683" s="518" t="s">
        <v>237</v>
      </c>
      <c r="B4683" s="518">
        <v>366252</v>
      </c>
      <c r="C4683" s="518" t="s">
        <v>2660</v>
      </c>
      <c r="D4683" s="518" t="s">
        <v>448</v>
      </c>
      <c r="E4683" s="859">
        <v>21</v>
      </c>
      <c r="F4683" s="859">
        <v>0</v>
      </c>
      <c r="G4683" s="518" t="s">
        <v>128</v>
      </c>
      <c r="H4683" s="518" t="s">
        <v>237</v>
      </c>
      <c r="I4683" s="518">
        <v>366252</v>
      </c>
    </row>
    <row r="4684" spans="1:9" x14ac:dyDescent="0.2">
      <c r="A4684" s="518" t="s">
        <v>244</v>
      </c>
      <c r="B4684" s="518">
        <v>366286</v>
      </c>
      <c r="C4684" s="518" t="s">
        <v>2660</v>
      </c>
      <c r="D4684" s="518" t="s">
        <v>8887</v>
      </c>
      <c r="E4684" s="859">
        <v>34</v>
      </c>
      <c r="F4684" s="859">
        <v>0</v>
      </c>
      <c r="G4684" s="518" t="s">
        <v>128</v>
      </c>
      <c r="H4684" s="518" t="s">
        <v>244</v>
      </c>
      <c r="I4684" s="518">
        <v>366286</v>
      </c>
    </row>
    <row r="4685" spans="1:9" x14ac:dyDescent="0.2">
      <c r="A4685" s="857" t="s">
        <v>393</v>
      </c>
      <c r="B4685" s="518">
        <v>366294</v>
      </c>
      <c r="C4685" s="518" t="s">
        <v>2660</v>
      </c>
      <c r="D4685" s="518" t="s">
        <v>4623</v>
      </c>
      <c r="E4685" s="859">
        <v>34</v>
      </c>
      <c r="F4685" s="859">
        <v>0</v>
      </c>
      <c r="G4685" s="518" t="s">
        <v>122</v>
      </c>
      <c r="H4685" s="857" t="s">
        <v>393</v>
      </c>
      <c r="I4685" s="518">
        <v>366294</v>
      </c>
    </row>
    <row r="4686" spans="1:9" x14ac:dyDescent="0.2">
      <c r="A4686" s="518" t="s">
        <v>256</v>
      </c>
      <c r="B4686" s="518">
        <v>366377</v>
      </c>
      <c r="C4686" s="518" t="s">
        <v>2660</v>
      </c>
      <c r="D4686" s="518" t="s">
        <v>3320</v>
      </c>
      <c r="E4686" s="859">
        <v>30</v>
      </c>
      <c r="F4686" s="859">
        <v>0</v>
      </c>
      <c r="G4686" s="518" t="s">
        <v>128</v>
      </c>
      <c r="H4686" s="518" t="s">
        <v>256</v>
      </c>
      <c r="I4686" s="518">
        <v>366377</v>
      </c>
    </row>
    <row r="4687" spans="1:9" x14ac:dyDescent="0.2">
      <c r="A4687" s="518" t="s">
        <v>190</v>
      </c>
      <c r="B4687" s="518">
        <v>366393</v>
      </c>
      <c r="C4687" s="518" t="s">
        <v>2660</v>
      </c>
      <c r="D4687" s="518" t="s">
        <v>8822</v>
      </c>
      <c r="E4687" s="859">
        <v>22</v>
      </c>
      <c r="F4687" s="859">
        <v>19</v>
      </c>
      <c r="G4687" s="518" t="s">
        <v>128</v>
      </c>
      <c r="H4687" s="518" t="s">
        <v>190</v>
      </c>
      <c r="I4687" s="518">
        <v>366393</v>
      </c>
    </row>
    <row r="4688" spans="1:9" x14ac:dyDescent="0.2">
      <c r="A4688" s="518" t="s">
        <v>190</v>
      </c>
      <c r="B4688" s="518">
        <v>366401</v>
      </c>
      <c r="C4688" s="518" t="s">
        <v>2660</v>
      </c>
      <c r="D4688" s="518" t="s">
        <v>8822</v>
      </c>
      <c r="E4688" s="859">
        <v>28</v>
      </c>
      <c r="F4688" s="859">
        <v>23</v>
      </c>
      <c r="G4688" s="518" t="s">
        <v>128</v>
      </c>
      <c r="H4688" s="518" t="s">
        <v>190</v>
      </c>
      <c r="I4688" s="518">
        <v>366401</v>
      </c>
    </row>
    <row r="4689" spans="1:9" x14ac:dyDescent="0.2">
      <c r="A4689" s="518" t="s">
        <v>347</v>
      </c>
      <c r="B4689" s="518">
        <v>366500</v>
      </c>
      <c r="C4689" s="518" t="s">
        <v>2660</v>
      </c>
      <c r="D4689" s="518" t="s">
        <v>2725</v>
      </c>
      <c r="E4689" s="859">
        <v>26</v>
      </c>
      <c r="F4689" s="859">
        <v>24</v>
      </c>
      <c r="G4689" s="518" t="s">
        <v>122</v>
      </c>
      <c r="H4689" s="518" t="s">
        <v>347</v>
      </c>
      <c r="I4689" s="518">
        <v>366500</v>
      </c>
    </row>
    <row r="4690" spans="1:9" x14ac:dyDescent="0.2">
      <c r="A4690" s="518" t="s">
        <v>146</v>
      </c>
      <c r="B4690" s="518">
        <v>366724</v>
      </c>
      <c r="C4690" s="518" t="s">
        <v>2660</v>
      </c>
      <c r="D4690" s="518" t="s">
        <v>4345</v>
      </c>
      <c r="E4690" s="859">
        <v>35</v>
      </c>
      <c r="F4690" s="859">
        <v>0</v>
      </c>
      <c r="G4690" s="518" t="s">
        <v>128</v>
      </c>
      <c r="H4690" s="518" t="s">
        <v>146</v>
      </c>
      <c r="I4690" s="518">
        <v>366724</v>
      </c>
    </row>
    <row r="4691" spans="1:9" x14ac:dyDescent="0.2">
      <c r="A4691" s="518" t="s">
        <v>146</v>
      </c>
      <c r="B4691" s="518">
        <v>366740</v>
      </c>
      <c r="C4691" s="518" t="s">
        <v>2660</v>
      </c>
      <c r="D4691" s="518" t="s">
        <v>4346</v>
      </c>
      <c r="E4691" s="859">
        <v>35</v>
      </c>
      <c r="F4691" s="859">
        <v>0</v>
      </c>
      <c r="G4691" s="518" t="s">
        <v>128</v>
      </c>
      <c r="H4691" s="518" t="s">
        <v>146</v>
      </c>
      <c r="I4691" s="518">
        <v>366740</v>
      </c>
    </row>
    <row r="4692" spans="1:9" x14ac:dyDescent="0.2">
      <c r="A4692" s="518" t="s">
        <v>279</v>
      </c>
      <c r="B4692" s="518">
        <v>366815</v>
      </c>
      <c r="C4692" s="518" t="s">
        <v>2660</v>
      </c>
      <c r="D4692" s="518" t="s">
        <v>3769</v>
      </c>
      <c r="E4692" s="859">
        <v>35</v>
      </c>
      <c r="F4692" s="859">
        <v>0</v>
      </c>
      <c r="G4692" s="518" t="s">
        <v>128</v>
      </c>
      <c r="H4692" s="518" t="s">
        <v>279</v>
      </c>
      <c r="I4692" s="518">
        <v>366815</v>
      </c>
    </row>
    <row r="4693" spans="1:9" x14ac:dyDescent="0.2">
      <c r="A4693" s="518" t="s">
        <v>234</v>
      </c>
      <c r="B4693" s="518">
        <v>366989</v>
      </c>
      <c r="C4693" s="518" t="s">
        <v>2660</v>
      </c>
      <c r="D4693" s="518" t="s">
        <v>611</v>
      </c>
      <c r="E4693" s="859">
        <v>24</v>
      </c>
      <c r="F4693" s="859">
        <v>0</v>
      </c>
      <c r="G4693" s="518" t="s">
        <v>122</v>
      </c>
      <c r="H4693" s="518" t="s">
        <v>234</v>
      </c>
      <c r="I4693" s="518">
        <v>366989</v>
      </c>
    </row>
    <row r="4694" spans="1:9" x14ac:dyDescent="0.2">
      <c r="A4694" s="518" t="s">
        <v>160</v>
      </c>
      <c r="B4694" s="518">
        <v>366997</v>
      </c>
      <c r="C4694" s="518" t="s">
        <v>2660</v>
      </c>
      <c r="D4694" s="518" t="s">
        <v>808</v>
      </c>
      <c r="E4694" s="859">
        <v>21</v>
      </c>
      <c r="F4694" s="859">
        <v>17</v>
      </c>
      <c r="G4694" s="518" t="s">
        <v>122</v>
      </c>
      <c r="H4694" s="518" t="s">
        <v>160</v>
      </c>
      <c r="I4694" s="518">
        <v>366997</v>
      </c>
    </row>
    <row r="4695" spans="1:9" x14ac:dyDescent="0.2">
      <c r="A4695" s="518" t="s">
        <v>326</v>
      </c>
      <c r="B4695" s="518">
        <v>367086</v>
      </c>
      <c r="C4695" s="518" t="s">
        <v>2660</v>
      </c>
      <c r="D4695" s="518" t="s">
        <v>4382</v>
      </c>
      <c r="E4695" s="859">
        <v>35</v>
      </c>
      <c r="F4695" s="859">
        <v>35</v>
      </c>
      <c r="G4695" s="518" t="s">
        <v>128</v>
      </c>
      <c r="H4695" s="518" t="s">
        <v>326</v>
      </c>
      <c r="I4695" s="518">
        <v>367086</v>
      </c>
    </row>
    <row r="4696" spans="1:9" x14ac:dyDescent="0.2">
      <c r="A4696" s="518" t="s">
        <v>233</v>
      </c>
      <c r="B4696" s="518">
        <v>367656</v>
      </c>
      <c r="C4696" s="518" t="s">
        <v>2660</v>
      </c>
      <c r="D4696" s="518" t="s">
        <v>4383</v>
      </c>
      <c r="E4696" s="859">
        <v>29</v>
      </c>
      <c r="F4696" s="859">
        <v>27</v>
      </c>
      <c r="G4696" s="518" t="s">
        <v>122</v>
      </c>
      <c r="H4696" s="518" t="s">
        <v>233</v>
      </c>
      <c r="I4696" s="518">
        <v>367656</v>
      </c>
    </row>
    <row r="4697" spans="1:9" x14ac:dyDescent="0.2">
      <c r="A4697" s="518" t="s">
        <v>150</v>
      </c>
      <c r="B4697" s="518">
        <v>367664</v>
      </c>
      <c r="C4697" s="518" t="s">
        <v>2660</v>
      </c>
      <c r="D4697" s="518" t="s">
        <v>856</v>
      </c>
      <c r="E4697" s="859">
        <v>30</v>
      </c>
      <c r="F4697" s="859">
        <v>23</v>
      </c>
      <c r="G4697" s="518" t="s">
        <v>122</v>
      </c>
      <c r="H4697" s="518" t="s">
        <v>150</v>
      </c>
      <c r="I4697" s="518">
        <v>367664</v>
      </c>
    </row>
    <row r="4698" spans="1:9" x14ac:dyDescent="0.2">
      <c r="A4698" s="518" t="s">
        <v>249</v>
      </c>
      <c r="B4698" s="518">
        <v>367755</v>
      </c>
      <c r="C4698" s="518" t="s">
        <v>2660</v>
      </c>
      <c r="D4698" s="518" t="s">
        <v>822</v>
      </c>
      <c r="E4698" s="859">
        <v>33</v>
      </c>
      <c r="F4698" s="859">
        <v>32</v>
      </c>
      <c r="G4698" s="518" t="s">
        <v>122</v>
      </c>
      <c r="H4698" s="518" t="s">
        <v>249</v>
      </c>
      <c r="I4698" s="518">
        <v>367755</v>
      </c>
    </row>
    <row r="4699" spans="1:9" x14ac:dyDescent="0.2">
      <c r="A4699" s="518" t="s">
        <v>318</v>
      </c>
      <c r="B4699" s="518">
        <v>367805</v>
      </c>
      <c r="C4699" s="518" t="s">
        <v>2660</v>
      </c>
      <c r="D4699" s="518" t="s">
        <v>690</v>
      </c>
      <c r="E4699" s="859">
        <v>31</v>
      </c>
      <c r="F4699" s="859">
        <v>29</v>
      </c>
      <c r="G4699" s="518" t="s">
        <v>122</v>
      </c>
      <c r="H4699" s="518" t="s">
        <v>318</v>
      </c>
      <c r="I4699" s="518">
        <v>367805</v>
      </c>
    </row>
    <row r="4700" spans="1:9" x14ac:dyDescent="0.2">
      <c r="A4700" s="518" t="s">
        <v>318</v>
      </c>
      <c r="B4700" s="518">
        <v>367839</v>
      </c>
      <c r="C4700" s="518" t="s">
        <v>2660</v>
      </c>
      <c r="D4700" s="518" t="s">
        <v>457</v>
      </c>
      <c r="E4700" s="859">
        <v>32</v>
      </c>
      <c r="F4700" s="859">
        <v>30</v>
      </c>
      <c r="G4700" s="518" t="s">
        <v>122</v>
      </c>
      <c r="H4700" s="518" t="s">
        <v>318</v>
      </c>
      <c r="I4700" s="518">
        <v>367839</v>
      </c>
    </row>
    <row r="4701" spans="1:9" x14ac:dyDescent="0.2">
      <c r="A4701" s="518" t="s">
        <v>318</v>
      </c>
      <c r="B4701" s="518">
        <v>367847</v>
      </c>
      <c r="C4701" s="518" t="s">
        <v>2660</v>
      </c>
      <c r="D4701" s="518" t="s">
        <v>1220</v>
      </c>
      <c r="E4701" s="859">
        <v>33</v>
      </c>
      <c r="F4701" s="859">
        <v>31</v>
      </c>
      <c r="G4701" s="518" t="s">
        <v>122</v>
      </c>
      <c r="H4701" s="518" t="s">
        <v>318</v>
      </c>
      <c r="I4701" s="518">
        <v>367847</v>
      </c>
    </row>
    <row r="4702" spans="1:9" x14ac:dyDescent="0.2">
      <c r="A4702" s="518" t="s">
        <v>371</v>
      </c>
      <c r="B4702" s="518">
        <v>367854</v>
      </c>
      <c r="C4702" s="518" t="s">
        <v>2660</v>
      </c>
      <c r="D4702" s="518" t="s">
        <v>4276</v>
      </c>
      <c r="E4702" s="859">
        <v>32</v>
      </c>
      <c r="F4702" s="859">
        <v>32</v>
      </c>
      <c r="G4702" s="518" t="s">
        <v>128</v>
      </c>
      <c r="H4702" s="518" t="s">
        <v>371</v>
      </c>
      <c r="I4702" s="518">
        <v>367854</v>
      </c>
    </row>
    <row r="4703" spans="1:9" x14ac:dyDescent="0.2">
      <c r="A4703" s="518" t="s">
        <v>326</v>
      </c>
      <c r="B4703" s="518">
        <v>367862</v>
      </c>
      <c r="C4703" s="518" t="s">
        <v>2660</v>
      </c>
      <c r="D4703" s="518" t="s">
        <v>4479</v>
      </c>
      <c r="E4703" s="859">
        <v>36</v>
      </c>
      <c r="F4703" s="859">
        <v>36</v>
      </c>
      <c r="G4703" s="518" t="s">
        <v>128</v>
      </c>
      <c r="H4703" s="518" t="s">
        <v>326</v>
      </c>
      <c r="I4703" s="518">
        <v>367862</v>
      </c>
    </row>
    <row r="4704" spans="1:9" x14ac:dyDescent="0.2">
      <c r="A4704" s="518" t="s">
        <v>256</v>
      </c>
      <c r="B4704" s="518">
        <v>367938</v>
      </c>
      <c r="C4704" s="518" t="s">
        <v>2660</v>
      </c>
      <c r="D4704" s="518" t="s">
        <v>1342</v>
      </c>
      <c r="E4704" s="859">
        <v>14</v>
      </c>
      <c r="F4704" s="859">
        <v>6</v>
      </c>
      <c r="G4704" s="518" t="s">
        <v>128</v>
      </c>
      <c r="H4704" s="518" t="s">
        <v>256</v>
      </c>
      <c r="I4704" s="518">
        <v>367938</v>
      </c>
    </row>
    <row r="4705" spans="1:9" x14ac:dyDescent="0.2">
      <c r="A4705" s="518" t="s">
        <v>292</v>
      </c>
      <c r="B4705" s="518">
        <v>368035</v>
      </c>
      <c r="C4705" s="518" t="s">
        <v>2660</v>
      </c>
      <c r="D4705" s="518" t="s">
        <v>4515</v>
      </c>
      <c r="E4705" s="859">
        <v>25</v>
      </c>
      <c r="F4705" s="859">
        <v>0</v>
      </c>
      <c r="G4705" s="518" t="s">
        <v>128</v>
      </c>
      <c r="H4705" s="518" t="s">
        <v>292</v>
      </c>
      <c r="I4705" s="518">
        <v>368035</v>
      </c>
    </row>
    <row r="4706" spans="1:9" x14ac:dyDescent="0.2">
      <c r="A4706" s="518" t="s">
        <v>292</v>
      </c>
      <c r="B4706" s="518">
        <v>368068</v>
      </c>
      <c r="C4706" s="518" t="s">
        <v>2660</v>
      </c>
      <c r="D4706" s="518" t="s">
        <v>4515</v>
      </c>
      <c r="E4706" s="859">
        <v>20</v>
      </c>
      <c r="F4706" s="859">
        <v>0</v>
      </c>
      <c r="G4706" s="518" t="s">
        <v>128</v>
      </c>
      <c r="H4706" s="518" t="s">
        <v>292</v>
      </c>
      <c r="I4706" s="518">
        <v>368068</v>
      </c>
    </row>
    <row r="4707" spans="1:9" x14ac:dyDescent="0.2">
      <c r="A4707" s="518" t="s">
        <v>179</v>
      </c>
      <c r="B4707" s="518">
        <v>368159</v>
      </c>
      <c r="C4707" s="518" t="s">
        <v>2660</v>
      </c>
      <c r="D4707" s="518" t="s">
        <v>4516</v>
      </c>
      <c r="E4707" s="859">
        <v>34</v>
      </c>
      <c r="F4707" s="859">
        <v>29</v>
      </c>
      <c r="G4707" s="518" t="s">
        <v>128</v>
      </c>
      <c r="H4707" s="518" t="s">
        <v>179</v>
      </c>
      <c r="I4707" s="518">
        <v>368159</v>
      </c>
    </row>
    <row r="4708" spans="1:9" x14ac:dyDescent="0.2">
      <c r="A4708" s="518" t="s">
        <v>179</v>
      </c>
      <c r="B4708" s="518">
        <v>368266</v>
      </c>
      <c r="C4708" s="518" t="s">
        <v>2660</v>
      </c>
      <c r="D4708" s="518" t="s">
        <v>4563</v>
      </c>
      <c r="E4708" s="859">
        <v>31</v>
      </c>
      <c r="F4708" s="859">
        <v>29</v>
      </c>
      <c r="G4708" s="518" t="s">
        <v>128</v>
      </c>
      <c r="H4708" s="518" t="s">
        <v>179</v>
      </c>
      <c r="I4708" s="518">
        <v>368266</v>
      </c>
    </row>
    <row r="4709" spans="1:9" x14ac:dyDescent="0.2">
      <c r="A4709" s="518" t="s">
        <v>256</v>
      </c>
      <c r="B4709" s="518">
        <v>368282</v>
      </c>
      <c r="C4709" s="518" t="s">
        <v>2660</v>
      </c>
      <c r="D4709" s="518" t="s">
        <v>3382</v>
      </c>
      <c r="E4709" s="859">
        <v>30</v>
      </c>
      <c r="F4709" s="859">
        <v>0</v>
      </c>
      <c r="G4709" s="518" t="s">
        <v>128</v>
      </c>
      <c r="H4709" s="518" t="s">
        <v>256</v>
      </c>
      <c r="I4709" s="518">
        <v>368282</v>
      </c>
    </row>
    <row r="4710" spans="1:9" x14ac:dyDescent="0.2">
      <c r="A4710" s="518" t="s">
        <v>256</v>
      </c>
      <c r="B4710" s="518">
        <v>368290</v>
      </c>
      <c r="C4710" s="518" t="s">
        <v>2660</v>
      </c>
      <c r="D4710" s="518" t="s">
        <v>3382</v>
      </c>
      <c r="E4710" s="859">
        <v>25</v>
      </c>
      <c r="F4710" s="859">
        <v>0</v>
      </c>
      <c r="G4710" s="518" t="s">
        <v>128</v>
      </c>
      <c r="H4710" s="518" t="s">
        <v>256</v>
      </c>
      <c r="I4710" s="518">
        <v>368290</v>
      </c>
    </row>
    <row r="4711" spans="1:9" x14ac:dyDescent="0.2">
      <c r="A4711" s="518" t="s">
        <v>256</v>
      </c>
      <c r="B4711" s="518">
        <v>368308</v>
      </c>
      <c r="C4711" s="518" t="s">
        <v>2660</v>
      </c>
      <c r="D4711" s="518" t="s">
        <v>3382</v>
      </c>
      <c r="E4711" s="859">
        <v>25</v>
      </c>
      <c r="F4711" s="859">
        <v>0</v>
      </c>
      <c r="G4711" s="518" t="s">
        <v>128</v>
      </c>
      <c r="H4711" s="518" t="s">
        <v>256</v>
      </c>
      <c r="I4711" s="518">
        <v>368308</v>
      </c>
    </row>
    <row r="4712" spans="1:9" x14ac:dyDescent="0.2">
      <c r="A4712" s="518" t="s">
        <v>256</v>
      </c>
      <c r="B4712" s="518">
        <v>368316</v>
      </c>
      <c r="C4712" s="518" t="s">
        <v>2660</v>
      </c>
      <c r="D4712" s="518" t="s">
        <v>4564</v>
      </c>
      <c r="E4712" s="859">
        <v>27</v>
      </c>
      <c r="F4712" s="859">
        <v>0</v>
      </c>
      <c r="G4712" s="518" t="s">
        <v>128</v>
      </c>
      <c r="H4712" s="518" t="s">
        <v>256</v>
      </c>
      <c r="I4712" s="518">
        <v>368316</v>
      </c>
    </row>
    <row r="4713" spans="1:9" x14ac:dyDescent="0.2">
      <c r="A4713" s="518" t="s">
        <v>256</v>
      </c>
      <c r="B4713" s="518">
        <v>368324</v>
      </c>
      <c r="C4713" s="518" t="s">
        <v>2660</v>
      </c>
      <c r="D4713" s="518" t="s">
        <v>3382</v>
      </c>
      <c r="E4713" s="859">
        <v>32</v>
      </c>
      <c r="F4713" s="859">
        <v>0</v>
      </c>
      <c r="G4713" s="518" t="s">
        <v>128</v>
      </c>
      <c r="H4713" s="518" t="s">
        <v>256</v>
      </c>
      <c r="I4713" s="518">
        <v>368324</v>
      </c>
    </row>
    <row r="4714" spans="1:9" x14ac:dyDescent="0.2">
      <c r="A4714" s="518" t="s">
        <v>256</v>
      </c>
      <c r="B4714" s="518">
        <v>368332</v>
      </c>
      <c r="C4714" s="518" t="s">
        <v>2660</v>
      </c>
      <c r="D4714" s="518" t="s">
        <v>3382</v>
      </c>
      <c r="E4714" s="859">
        <v>25</v>
      </c>
      <c r="F4714" s="859">
        <v>0</v>
      </c>
      <c r="G4714" s="518" t="s">
        <v>128</v>
      </c>
      <c r="H4714" s="518" t="s">
        <v>256</v>
      </c>
      <c r="I4714" s="518">
        <v>368332</v>
      </c>
    </row>
    <row r="4715" spans="1:9" x14ac:dyDescent="0.2">
      <c r="A4715" s="518" t="s">
        <v>394</v>
      </c>
      <c r="B4715" s="518">
        <v>368381</v>
      </c>
      <c r="C4715" s="518" t="s">
        <v>2660</v>
      </c>
      <c r="D4715" s="518" t="s">
        <v>4565</v>
      </c>
      <c r="E4715" s="859">
        <v>31</v>
      </c>
      <c r="F4715" s="859">
        <v>31</v>
      </c>
      <c r="G4715" s="518" t="s">
        <v>122</v>
      </c>
      <c r="H4715" s="518" t="s">
        <v>394</v>
      </c>
      <c r="I4715" s="518">
        <v>368381</v>
      </c>
    </row>
    <row r="4716" spans="1:9" x14ac:dyDescent="0.2">
      <c r="A4716" s="518" t="s">
        <v>292</v>
      </c>
      <c r="B4716" s="518">
        <v>368399</v>
      </c>
      <c r="C4716" s="518" t="s">
        <v>2660</v>
      </c>
      <c r="D4716" s="518" t="s">
        <v>4515</v>
      </c>
      <c r="E4716" s="859">
        <v>21</v>
      </c>
      <c r="F4716" s="859">
        <v>0</v>
      </c>
      <c r="G4716" s="518" t="s">
        <v>128</v>
      </c>
      <c r="H4716" s="518" t="s">
        <v>292</v>
      </c>
      <c r="I4716" s="518">
        <v>368399</v>
      </c>
    </row>
    <row r="4717" spans="1:9" x14ac:dyDescent="0.2">
      <c r="A4717" s="518" t="s">
        <v>394</v>
      </c>
      <c r="B4717" s="518">
        <v>368407</v>
      </c>
      <c r="C4717" s="518" t="s">
        <v>2660</v>
      </c>
      <c r="D4717" s="518" t="s">
        <v>4604</v>
      </c>
      <c r="E4717" s="859">
        <v>32</v>
      </c>
      <c r="F4717" s="859">
        <v>32</v>
      </c>
      <c r="G4717" s="518" t="s">
        <v>122</v>
      </c>
      <c r="H4717" s="518" t="s">
        <v>394</v>
      </c>
      <c r="I4717" s="518">
        <v>368407</v>
      </c>
    </row>
    <row r="4718" spans="1:9" x14ac:dyDescent="0.2">
      <c r="A4718" s="518" t="s">
        <v>256</v>
      </c>
      <c r="B4718" s="518">
        <v>368639</v>
      </c>
      <c r="C4718" s="518" t="s">
        <v>2660</v>
      </c>
      <c r="D4718" s="518" t="s">
        <v>1342</v>
      </c>
      <c r="E4718" s="859">
        <v>15</v>
      </c>
      <c r="F4718" s="859">
        <v>9</v>
      </c>
      <c r="G4718" s="518" t="s">
        <v>128</v>
      </c>
      <c r="H4718" s="518" t="s">
        <v>256</v>
      </c>
      <c r="I4718" s="518">
        <v>368639</v>
      </c>
    </row>
    <row r="4719" spans="1:9" x14ac:dyDescent="0.2">
      <c r="A4719" s="518" t="s">
        <v>394</v>
      </c>
      <c r="B4719" s="518">
        <v>368662</v>
      </c>
      <c r="C4719" s="518" t="s">
        <v>2660</v>
      </c>
      <c r="D4719" s="518" t="s">
        <v>6098</v>
      </c>
      <c r="E4719" s="859">
        <v>30</v>
      </c>
      <c r="F4719" s="859">
        <v>30</v>
      </c>
      <c r="G4719" s="518" t="s">
        <v>122</v>
      </c>
      <c r="H4719" s="518" t="s">
        <v>394</v>
      </c>
      <c r="I4719" s="518">
        <v>368662</v>
      </c>
    </row>
    <row r="4720" spans="1:9" x14ac:dyDescent="0.2">
      <c r="A4720" s="518" t="s">
        <v>394</v>
      </c>
      <c r="B4720" s="518">
        <v>368688</v>
      </c>
      <c r="C4720" s="518" t="s">
        <v>2660</v>
      </c>
      <c r="D4720" s="518" t="s">
        <v>6099</v>
      </c>
      <c r="E4720" s="859">
        <v>32</v>
      </c>
      <c r="F4720" s="859">
        <v>32</v>
      </c>
      <c r="G4720" s="518" t="s">
        <v>122</v>
      </c>
      <c r="H4720" s="518" t="s">
        <v>394</v>
      </c>
      <c r="I4720" s="518">
        <v>368688</v>
      </c>
    </row>
    <row r="4721" spans="1:9" x14ac:dyDescent="0.2">
      <c r="A4721" s="518" t="s">
        <v>394</v>
      </c>
      <c r="B4721" s="518">
        <v>368696</v>
      </c>
      <c r="C4721" s="518" t="s">
        <v>2660</v>
      </c>
      <c r="D4721" s="518" t="s">
        <v>6100</v>
      </c>
      <c r="E4721" s="859">
        <v>24</v>
      </c>
      <c r="F4721" s="859">
        <v>24</v>
      </c>
      <c r="G4721" s="518" t="s">
        <v>122</v>
      </c>
      <c r="H4721" s="518" t="s">
        <v>394</v>
      </c>
      <c r="I4721" s="518">
        <v>368696</v>
      </c>
    </row>
    <row r="4722" spans="1:9" x14ac:dyDescent="0.2">
      <c r="A4722" s="518" t="s">
        <v>351</v>
      </c>
      <c r="B4722" s="518">
        <v>368746</v>
      </c>
      <c r="C4722" s="518" t="s">
        <v>2660</v>
      </c>
      <c r="D4722" s="518" t="s">
        <v>4536</v>
      </c>
      <c r="E4722" s="859">
        <v>35</v>
      </c>
      <c r="F4722" s="859">
        <v>35</v>
      </c>
      <c r="G4722" s="518" t="s">
        <v>128</v>
      </c>
      <c r="H4722" s="518" t="s">
        <v>351</v>
      </c>
      <c r="I4722" s="518">
        <v>368746</v>
      </c>
    </row>
    <row r="4723" spans="1:9" x14ac:dyDescent="0.2">
      <c r="A4723" s="518" t="s">
        <v>351</v>
      </c>
      <c r="B4723" s="518">
        <v>368753</v>
      </c>
      <c r="C4723" s="518" t="s">
        <v>2660</v>
      </c>
      <c r="D4723" s="518" t="s">
        <v>4537</v>
      </c>
      <c r="E4723" s="859">
        <v>31</v>
      </c>
      <c r="F4723" s="859">
        <v>31</v>
      </c>
      <c r="G4723" s="518" t="s">
        <v>128</v>
      </c>
      <c r="H4723" s="518" t="s">
        <v>351</v>
      </c>
      <c r="I4723" s="518">
        <v>368753</v>
      </c>
    </row>
    <row r="4724" spans="1:9" x14ac:dyDescent="0.2">
      <c r="A4724" s="518" t="s">
        <v>297</v>
      </c>
      <c r="B4724" s="518">
        <v>368928</v>
      </c>
      <c r="C4724" s="518" t="s">
        <v>2660</v>
      </c>
      <c r="D4724" s="518" t="s">
        <v>4584</v>
      </c>
      <c r="E4724" s="859">
        <v>15</v>
      </c>
      <c r="F4724" s="859">
        <v>0</v>
      </c>
      <c r="G4724" s="518" t="s">
        <v>122</v>
      </c>
      <c r="H4724" s="518" t="s">
        <v>297</v>
      </c>
      <c r="I4724" s="518">
        <v>368928</v>
      </c>
    </row>
    <row r="4725" spans="1:9" x14ac:dyDescent="0.2">
      <c r="A4725" s="518" t="s">
        <v>297</v>
      </c>
      <c r="B4725" s="518">
        <v>368936</v>
      </c>
      <c r="C4725" s="518" t="s">
        <v>2660</v>
      </c>
      <c r="D4725" s="518" t="s">
        <v>4585</v>
      </c>
      <c r="E4725" s="859">
        <v>31</v>
      </c>
      <c r="F4725" s="859">
        <v>0</v>
      </c>
      <c r="G4725" s="518" t="s">
        <v>122</v>
      </c>
      <c r="H4725" s="518" t="s">
        <v>297</v>
      </c>
      <c r="I4725" s="518">
        <v>368936</v>
      </c>
    </row>
    <row r="4726" spans="1:9" x14ac:dyDescent="0.2">
      <c r="A4726" s="518" t="s">
        <v>295</v>
      </c>
      <c r="B4726" s="518">
        <v>368977</v>
      </c>
      <c r="C4726" s="518" t="s">
        <v>2660</v>
      </c>
      <c r="D4726" s="518" t="s">
        <v>708</v>
      </c>
      <c r="E4726" s="859">
        <v>21</v>
      </c>
      <c r="F4726" s="859">
        <v>0</v>
      </c>
      <c r="G4726" s="518" t="s">
        <v>122</v>
      </c>
      <c r="H4726" s="518" t="s">
        <v>295</v>
      </c>
      <c r="I4726" s="518">
        <v>368977</v>
      </c>
    </row>
    <row r="4727" spans="1:9" x14ac:dyDescent="0.2">
      <c r="A4727" s="518" t="s">
        <v>199</v>
      </c>
      <c r="B4727" s="518">
        <v>369009</v>
      </c>
      <c r="C4727" s="518" t="s">
        <v>2660</v>
      </c>
      <c r="D4727" s="518" t="s">
        <v>667</v>
      </c>
      <c r="E4727" s="859">
        <v>23</v>
      </c>
      <c r="F4727" s="859">
        <v>19</v>
      </c>
      <c r="G4727" s="518" t="s">
        <v>122</v>
      </c>
      <c r="H4727" s="518" t="s">
        <v>199</v>
      </c>
      <c r="I4727" s="518">
        <v>369009</v>
      </c>
    </row>
    <row r="4728" spans="1:9" x14ac:dyDescent="0.2">
      <c r="A4728" s="518" t="s">
        <v>339</v>
      </c>
      <c r="B4728" s="518">
        <v>369025</v>
      </c>
      <c r="C4728" s="518" t="s">
        <v>2660</v>
      </c>
      <c r="D4728" s="518" t="s">
        <v>4622</v>
      </c>
      <c r="E4728" s="859">
        <v>35</v>
      </c>
      <c r="F4728" s="859">
        <v>31</v>
      </c>
      <c r="G4728" s="518" t="s">
        <v>122</v>
      </c>
      <c r="H4728" s="518" t="s">
        <v>339</v>
      </c>
      <c r="I4728" s="518">
        <v>369025</v>
      </c>
    </row>
    <row r="4729" spans="1:9" x14ac:dyDescent="0.2">
      <c r="A4729" s="518" t="s">
        <v>289</v>
      </c>
      <c r="B4729" s="518">
        <v>369058</v>
      </c>
      <c r="C4729" s="518" t="s">
        <v>2660</v>
      </c>
      <c r="D4729" s="518" t="s">
        <v>745</v>
      </c>
      <c r="E4729" s="859">
        <v>23</v>
      </c>
      <c r="F4729" s="859">
        <v>0</v>
      </c>
      <c r="G4729" s="518" t="s">
        <v>122</v>
      </c>
      <c r="H4729" s="518" t="s">
        <v>289</v>
      </c>
      <c r="I4729" s="518">
        <v>369058</v>
      </c>
    </row>
    <row r="4730" spans="1:9" x14ac:dyDescent="0.2">
      <c r="A4730" s="518" t="s">
        <v>246</v>
      </c>
      <c r="B4730" s="518">
        <v>369066</v>
      </c>
      <c r="C4730" s="518" t="s">
        <v>2660</v>
      </c>
      <c r="D4730" s="518" t="s">
        <v>4637</v>
      </c>
      <c r="E4730" s="859">
        <v>33</v>
      </c>
      <c r="F4730" s="859">
        <v>20</v>
      </c>
      <c r="G4730" s="518" t="s">
        <v>122</v>
      </c>
      <c r="H4730" s="518" t="s">
        <v>246</v>
      </c>
      <c r="I4730" s="518">
        <v>369066</v>
      </c>
    </row>
    <row r="4731" spans="1:9" x14ac:dyDescent="0.2">
      <c r="A4731" s="518" t="s">
        <v>164</v>
      </c>
      <c r="B4731" s="518">
        <v>369165</v>
      </c>
      <c r="C4731" s="518" t="s">
        <v>2660</v>
      </c>
      <c r="D4731" s="518" t="s">
        <v>735</v>
      </c>
      <c r="E4731" s="859">
        <v>20</v>
      </c>
      <c r="F4731" s="859">
        <v>20</v>
      </c>
      <c r="G4731" s="518" t="s">
        <v>122</v>
      </c>
      <c r="H4731" s="518" t="s">
        <v>164</v>
      </c>
      <c r="I4731" s="518">
        <v>369165</v>
      </c>
    </row>
    <row r="4732" spans="1:9" x14ac:dyDescent="0.2">
      <c r="A4732" s="518" t="s">
        <v>164</v>
      </c>
      <c r="B4732" s="518">
        <v>369181</v>
      </c>
      <c r="C4732" s="518" t="s">
        <v>2660</v>
      </c>
      <c r="D4732" s="518" t="s">
        <v>907</v>
      </c>
      <c r="E4732" s="859">
        <v>34</v>
      </c>
      <c r="F4732" s="859">
        <v>31</v>
      </c>
      <c r="G4732" s="518" t="s">
        <v>122</v>
      </c>
      <c r="H4732" s="518" t="s">
        <v>164</v>
      </c>
      <c r="I4732" s="518">
        <v>369181</v>
      </c>
    </row>
    <row r="4733" spans="1:9" x14ac:dyDescent="0.2">
      <c r="A4733" s="518" t="s">
        <v>379</v>
      </c>
      <c r="B4733" s="518">
        <v>369298</v>
      </c>
      <c r="C4733" s="518" t="s">
        <v>2660</v>
      </c>
      <c r="D4733" s="518" t="s">
        <v>1013</v>
      </c>
      <c r="E4733" s="859">
        <v>21</v>
      </c>
      <c r="F4733" s="859">
        <v>13</v>
      </c>
      <c r="G4733" s="518" t="s">
        <v>122</v>
      </c>
      <c r="H4733" s="518" t="s">
        <v>379</v>
      </c>
      <c r="I4733" s="518">
        <v>369298</v>
      </c>
    </row>
    <row r="4734" spans="1:9" x14ac:dyDescent="0.2">
      <c r="A4734" s="518" t="s">
        <v>334</v>
      </c>
      <c r="B4734" s="518">
        <v>369306</v>
      </c>
      <c r="C4734" s="518" t="s">
        <v>2660</v>
      </c>
      <c r="D4734" s="518" t="s">
        <v>1189</v>
      </c>
      <c r="E4734" s="859">
        <v>22</v>
      </c>
      <c r="F4734" s="859">
        <v>22</v>
      </c>
      <c r="G4734" s="518" t="s">
        <v>122</v>
      </c>
      <c r="H4734" s="518" t="s">
        <v>334</v>
      </c>
      <c r="I4734" s="518">
        <v>369306</v>
      </c>
    </row>
    <row r="4735" spans="1:9" x14ac:dyDescent="0.2">
      <c r="A4735" s="518" t="s">
        <v>161</v>
      </c>
      <c r="B4735" s="518">
        <v>369348</v>
      </c>
      <c r="C4735" s="518" t="s">
        <v>2660</v>
      </c>
      <c r="D4735" s="518" t="s">
        <v>4362</v>
      </c>
      <c r="E4735" s="859">
        <v>35</v>
      </c>
      <c r="F4735" s="859">
        <v>34</v>
      </c>
      <c r="G4735" s="518" t="s">
        <v>128</v>
      </c>
      <c r="H4735" s="518" t="s">
        <v>161</v>
      </c>
      <c r="I4735" s="518">
        <v>369348</v>
      </c>
    </row>
    <row r="4736" spans="1:9" x14ac:dyDescent="0.2">
      <c r="A4736" s="518" t="s">
        <v>161</v>
      </c>
      <c r="B4736" s="518">
        <v>369355</v>
      </c>
      <c r="C4736" s="518" t="s">
        <v>2660</v>
      </c>
      <c r="D4736" s="518" t="s">
        <v>4362</v>
      </c>
      <c r="E4736" s="859">
        <v>35</v>
      </c>
      <c r="F4736" s="859">
        <v>34</v>
      </c>
      <c r="G4736" s="518" t="s">
        <v>128</v>
      </c>
      <c r="H4736" s="518" t="s">
        <v>161</v>
      </c>
      <c r="I4736" s="518">
        <v>369355</v>
      </c>
    </row>
    <row r="4737" spans="1:9" x14ac:dyDescent="0.2">
      <c r="A4737" s="518" t="s">
        <v>161</v>
      </c>
      <c r="B4737" s="518">
        <v>369363</v>
      </c>
      <c r="C4737" s="518" t="s">
        <v>2660</v>
      </c>
      <c r="D4737" s="518" t="s">
        <v>4362</v>
      </c>
      <c r="E4737" s="859">
        <v>35</v>
      </c>
      <c r="F4737" s="859">
        <v>34</v>
      </c>
      <c r="G4737" s="518" t="s">
        <v>128</v>
      </c>
      <c r="H4737" s="518" t="s">
        <v>161</v>
      </c>
      <c r="I4737" s="518">
        <v>369363</v>
      </c>
    </row>
    <row r="4738" spans="1:9" x14ac:dyDescent="0.2">
      <c r="A4738" s="518" t="s">
        <v>256</v>
      </c>
      <c r="B4738" s="518">
        <v>369470</v>
      </c>
      <c r="C4738" s="518" t="s">
        <v>2660</v>
      </c>
      <c r="D4738" s="518" t="s">
        <v>4423</v>
      </c>
      <c r="E4738" s="859">
        <v>25</v>
      </c>
      <c r="F4738" s="859">
        <v>22</v>
      </c>
      <c r="G4738" s="518" t="s">
        <v>128</v>
      </c>
      <c r="H4738" s="518" t="s">
        <v>256</v>
      </c>
      <c r="I4738" s="518">
        <v>369470</v>
      </c>
    </row>
    <row r="4739" spans="1:9" x14ac:dyDescent="0.2">
      <c r="A4739" s="518" t="s">
        <v>158</v>
      </c>
      <c r="B4739" s="518">
        <v>369553</v>
      </c>
      <c r="C4739" s="518" t="s">
        <v>2660</v>
      </c>
      <c r="D4739" s="518" t="s">
        <v>6757</v>
      </c>
      <c r="E4739" s="859">
        <v>20</v>
      </c>
      <c r="F4739" s="859">
        <v>0</v>
      </c>
      <c r="G4739" s="518" t="s">
        <v>128</v>
      </c>
      <c r="H4739" s="518" t="s">
        <v>158</v>
      </c>
      <c r="I4739" s="518">
        <v>310417</v>
      </c>
    </row>
    <row r="4740" spans="1:9" x14ac:dyDescent="0.2">
      <c r="A4740" s="518" t="s">
        <v>256</v>
      </c>
      <c r="B4740" s="518">
        <v>369611</v>
      </c>
      <c r="C4740" s="518" t="s">
        <v>2660</v>
      </c>
      <c r="D4740" s="518" t="s">
        <v>1342</v>
      </c>
      <c r="E4740" s="859">
        <v>11</v>
      </c>
      <c r="F4740" s="859">
        <v>4</v>
      </c>
      <c r="G4740" s="518" t="s">
        <v>128</v>
      </c>
      <c r="H4740" s="518" t="s">
        <v>256</v>
      </c>
      <c r="I4740" s="518">
        <v>369611</v>
      </c>
    </row>
    <row r="4741" spans="1:9" x14ac:dyDescent="0.2">
      <c r="A4741" s="518" t="s">
        <v>179</v>
      </c>
      <c r="B4741" s="518">
        <v>369686</v>
      </c>
      <c r="C4741" s="518" t="s">
        <v>2660</v>
      </c>
      <c r="D4741" s="518" t="s">
        <v>1342</v>
      </c>
      <c r="E4741" s="859">
        <v>21</v>
      </c>
      <c r="F4741" s="859">
        <v>0</v>
      </c>
      <c r="G4741" s="518" t="s">
        <v>128</v>
      </c>
      <c r="H4741" s="518" t="s">
        <v>179</v>
      </c>
      <c r="I4741" s="518">
        <v>369686</v>
      </c>
    </row>
    <row r="4742" spans="1:9" x14ac:dyDescent="0.2">
      <c r="A4742" s="518" t="s">
        <v>219</v>
      </c>
      <c r="B4742" s="518">
        <v>369744</v>
      </c>
      <c r="C4742" s="518" t="s">
        <v>2660</v>
      </c>
      <c r="D4742" s="518" t="s">
        <v>4477</v>
      </c>
      <c r="E4742" s="859">
        <v>26</v>
      </c>
      <c r="F4742" s="859">
        <v>0</v>
      </c>
      <c r="G4742" s="518" t="s">
        <v>122</v>
      </c>
      <c r="H4742" s="518" t="s">
        <v>219</v>
      </c>
      <c r="I4742" s="518">
        <v>369744</v>
      </c>
    </row>
    <row r="4743" spans="1:9" x14ac:dyDescent="0.2">
      <c r="A4743" s="518" t="s">
        <v>6576</v>
      </c>
      <c r="B4743" s="518">
        <v>369751</v>
      </c>
      <c r="C4743" s="518" t="s">
        <v>2660</v>
      </c>
      <c r="D4743" s="518" t="s">
        <v>6101</v>
      </c>
      <c r="E4743" s="859">
        <v>29</v>
      </c>
      <c r="F4743" s="859">
        <v>25</v>
      </c>
      <c r="G4743" s="518" t="s">
        <v>122</v>
      </c>
      <c r="H4743" s="518" t="s">
        <v>6576</v>
      </c>
      <c r="I4743" s="518">
        <v>369751</v>
      </c>
    </row>
    <row r="4744" spans="1:9" x14ac:dyDescent="0.2">
      <c r="A4744" s="518" t="s">
        <v>237</v>
      </c>
      <c r="B4744" s="518">
        <v>369769</v>
      </c>
      <c r="C4744" s="518" t="s">
        <v>2660</v>
      </c>
      <c r="D4744" s="518" t="s">
        <v>697</v>
      </c>
      <c r="E4744" s="859">
        <v>31</v>
      </c>
      <c r="F4744" s="859">
        <v>31</v>
      </c>
      <c r="G4744" s="518" t="s">
        <v>128</v>
      </c>
      <c r="H4744" s="518" t="s">
        <v>237</v>
      </c>
      <c r="I4744" s="518">
        <v>369769</v>
      </c>
    </row>
    <row r="4745" spans="1:9" x14ac:dyDescent="0.2">
      <c r="A4745" s="518" t="s">
        <v>376</v>
      </c>
      <c r="B4745" s="518">
        <v>369785</v>
      </c>
      <c r="C4745" s="518" t="s">
        <v>2660</v>
      </c>
      <c r="D4745" s="518" t="s">
        <v>224</v>
      </c>
      <c r="E4745" s="859">
        <v>35</v>
      </c>
      <c r="F4745" s="859">
        <v>32</v>
      </c>
      <c r="G4745" s="518" t="s">
        <v>122</v>
      </c>
      <c r="H4745" s="518" t="s">
        <v>376</v>
      </c>
      <c r="I4745" s="518">
        <v>369785</v>
      </c>
    </row>
    <row r="4746" spans="1:9" x14ac:dyDescent="0.2">
      <c r="A4746" s="518" t="s">
        <v>256</v>
      </c>
      <c r="B4746" s="518">
        <v>369850</v>
      </c>
      <c r="C4746" s="518" t="s">
        <v>2660</v>
      </c>
      <c r="D4746" s="518" t="s">
        <v>4538</v>
      </c>
      <c r="E4746" s="859">
        <v>17</v>
      </c>
      <c r="F4746" s="859">
        <v>0</v>
      </c>
      <c r="G4746" s="518" t="s">
        <v>128</v>
      </c>
      <c r="H4746" s="518" t="s">
        <v>256</v>
      </c>
      <c r="I4746" s="518">
        <v>369850</v>
      </c>
    </row>
    <row r="4747" spans="1:9" x14ac:dyDescent="0.2">
      <c r="A4747" s="518" t="s">
        <v>256</v>
      </c>
      <c r="B4747" s="518">
        <v>370015</v>
      </c>
      <c r="C4747" s="518" t="s">
        <v>2660</v>
      </c>
      <c r="D4747" s="518" t="s">
        <v>4539</v>
      </c>
      <c r="E4747" s="859">
        <v>30</v>
      </c>
      <c r="F4747" s="859">
        <v>21</v>
      </c>
      <c r="G4747" s="518" t="s">
        <v>128</v>
      </c>
      <c r="H4747" s="518" t="s">
        <v>256</v>
      </c>
      <c r="I4747" s="518">
        <v>370015</v>
      </c>
    </row>
    <row r="4748" spans="1:9" x14ac:dyDescent="0.2">
      <c r="A4748" s="518" t="s">
        <v>394</v>
      </c>
      <c r="B4748" s="518">
        <v>370163</v>
      </c>
      <c r="C4748" s="518" t="s">
        <v>2660</v>
      </c>
      <c r="D4748" s="518" t="s">
        <v>6102</v>
      </c>
      <c r="E4748" s="859">
        <v>24</v>
      </c>
      <c r="F4748" s="859">
        <v>24</v>
      </c>
      <c r="G4748" s="518" t="s">
        <v>122</v>
      </c>
      <c r="H4748" s="518" t="s">
        <v>394</v>
      </c>
      <c r="I4748" s="518">
        <v>370163</v>
      </c>
    </row>
    <row r="4749" spans="1:9" x14ac:dyDescent="0.2">
      <c r="A4749" s="518" t="s">
        <v>394</v>
      </c>
      <c r="B4749" s="518">
        <v>370197</v>
      </c>
      <c r="C4749" s="518" t="s">
        <v>2660</v>
      </c>
      <c r="D4749" s="518" t="s">
        <v>4586</v>
      </c>
      <c r="E4749" s="859">
        <v>31</v>
      </c>
      <c r="F4749" s="859">
        <v>31</v>
      </c>
      <c r="G4749" s="518" t="s">
        <v>122</v>
      </c>
      <c r="H4749" s="518" t="s">
        <v>394</v>
      </c>
      <c r="I4749" s="518">
        <v>370197</v>
      </c>
    </row>
    <row r="4750" spans="1:9" x14ac:dyDescent="0.2">
      <c r="A4750" s="518" t="s">
        <v>349</v>
      </c>
      <c r="B4750" s="518">
        <v>370247</v>
      </c>
      <c r="C4750" s="518" t="s">
        <v>2660</v>
      </c>
      <c r="D4750" s="518" t="s">
        <v>1552</v>
      </c>
      <c r="E4750" s="859">
        <v>28</v>
      </c>
      <c r="F4750" s="859">
        <v>28</v>
      </c>
      <c r="G4750" s="518" t="s">
        <v>122</v>
      </c>
      <c r="H4750" s="518" t="s">
        <v>349</v>
      </c>
      <c r="I4750" s="518">
        <v>370247</v>
      </c>
    </row>
    <row r="4751" spans="1:9" x14ac:dyDescent="0.2">
      <c r="A4751" s="518" t="s">
        <v>349</v>
      </c>
      <c r="B4751" s="518">
        <v>370270</v>
      </c>
      <c r="C4751" s="518" t="s">
        <v>2660</v>
      </c>
      <c r="D4751" s="518" t="s">
        <v>225</v>
      </c>
      <c r="E4751" s="859">
        <v>17</v>
      </c>
      <c r="F4751" s="859">
        <v>16</v>
      </c>
      <c r="G4751" s="518" t="s">
        <v>122</v>
      </c>
      <c r="H4751" s="518" t="s">
        <v>349</v>
      </c>
      <c r="I4751" s="518">
        <v>370270</v>
      </c>
    </row>
    <row r="4752" spans="1:9" x14ac:dyDescent="0.2">
      <c r="A4752" s="518" t="s">
        <v>349</v>
      </c>
      <c r="B4752" s="518">
        <v>370288</v>
      </c>
      <c r="C4752" s="518" t="s">
        <v>2660</v>
      </c>
      <c r="D4752" s="518" t="s">
        <v>3755</v>
      </c>
      <c r="E4752" s="859">
        <v>25</v>
      </c>
      <c r="F4752" s="859">
        <v>5</v>
      </c>
      <c r="G4752" s="518" t="s">
        <v>122</v>
      </c>
      <c r="H4752" s="518" t="s">
        <v>349</v>
      </c>
      <c r="I4752" s="518">
        <v>370270</v>
      </c>
    </row>
    <row r="4753" spans="1:9" x14ac:dyDescent="0.2">
      <c r="A4753" s="518" t="s">
        <v>349</v>
      </c>
      <c r="B4753" s="518">
        <v>370320</v>
      </c>
      <c r="C4753" s="518" t="s">
        <v>2660</v>
      </c>
      <c r="D4753" s="518" t="s">
        <v>4624</v>
      </c>
      <c r="E4753" s="859">
        <v>26</v>
      </c>
      <c r="F4753" s="859">
        <v>26</v>
      </c>
      <c r="G4753" s="518" t="s">
        <v>122</v>
      </c>
      <c r="H4753" s="518" t="s">
        <v>349</v>
      </c>
      <c r="I4753" s="518">
        <v>370320</v>
      </c>
    </row>
    <row r="4754" spans="1:9" x14ac:dyDescent="0.2">
      <c r="A4754" s="518" t="s">
        <v>349</v>
      </c>
      <c r="B4754" s="518">
        <v>370338</v>
      </c>
      <c r="C4754" s="518" t="s">
        <v>2660</v>
      </c>
      <c r="D4754" s="518" t="s">
        <v>664</v>
      </c>
      <c r="E4754" s="859">
        <v>28</v>
      </c>
      <c r="F4754" s="859">
        <v>24</v>
      </c>
      <c r="G4754" s="518" t="s">
        <v>122</v>
      </c>
      <c r="H4754" s="518" t="s">
        <v>349</v>
      </c>
      <c r="I4754" s="518">
        <v>370338</v>
      </c>
    </row>
    <row r="4755" spans="1:9" x14ac:dyDescent="0.2">
      <c r="A4755" s="518" t="s">
        <v>349</v>
      </c>
      <c r="B4755" s="518">
        <v>370346</v>
      </c>
      <c r="C4755" s="518" t="s">
        <v>2660</v>
      </c>
      <c r="D4755" s="518" t="s">
        <v>621</v>
      </c>
      <c r="E4755" s="859">
        <v>24</v>
      </c>
      <c r="F4755" s="859">
        <v>24</v>
      </c>
      <c r="G4755" s="518" t="s">
        <v>122</v>
      </c>
      <c r="H4755" s="518" t="s">
        <v>349</v>
      </c>
      <c r="I4755" s="518">
        <v>370346</v>
      </c>
    </row>
    <row r="4756" spans="1:9" x14ac:dyDescent="0.2">
      <c r="A4756" s="518" t="s">
        <v>349</v>
      </c>
      <c r="B4756" s="518">
        <v>370353</v>
      </c>
      <c r="C4756" s="518" t="s">
        <v>2660</v>
      </c>
      <c r="D4756" s="518" t="s">
        <v>4625</v>
      </c>
      <c r="E4756" s="859">
        <v>22</v>
      </c>
      <c r="F4756" s="859">
        <v>20</v>
      </c>
      <c r="G4756" s="518" t="s">
        <v>122</v>
      </c>
      <c r="H4756" s="518" t="s">
        <v>349</v>
      </c>
      <c r="I4756" s="518">
        <v>370353</v>
      </c>
    </row>
    <row r="4757" spans="1:9" x14ac:dyDescent="0.2">
      <c r="A4757" s="518" t="s">
        <v>349</v>
      </c>
      <c r="B4757" s="518">
        <v>370361</v>
      </c>
      <c r="C4757" s="518" t="s">
        <v>2660</v>
      </c>
      <c r="D4757" s="518" t="s">
        <v>4639</v>
      </c>
      <c r="E4757" s="859">
        <v>26</v>
      </c>
      <c r="F4757" s="859">
        <v>23</v>
      </c>
      <c r="G4757" s="518" t="s">
        <v>122</v>
      </c>
      <c r="H4757" s="518" t="s">
        <v>349</v>
      </c>
      <c r="I4757" s="518">
        <v>370361</v>
      </c>
    </row>
    <row r="4758" spans="1:9" x14ac:dyDescent="0.2">
      <c r="A4758" s="518" t="s">
        <v>349</v>
      </c>
      <c r="B4758" s="518">
        <v>370411</v>
      </c>
      <c r="C4758" s="518" t="s">
        <v>2660</v>
      </c>
      <c r="D4758" s="518" t="s">
        <v>4640</v>
      </c>
      <c r="E4758" s="859">
        <v>26</v>
      </c>
      <c r="F4758" s="859">
        <v>22</v>
      </c>
      <c r="G4758" s="518" t="s">
        <v>122</v>
      </c>
      <c r="H4758" s="518" t="s">
        <v>349</v>
      </c>
      <c r="I4758" s="518">
        <v>370411</v>
      </c>
    </row>
    <row r="4759" spans="1:9" x14ac:dyDescent="0.2">
      <c r="A4759" s="518" t="s">
        <v>349</v>
      </c>
      <c r="B4759" s="518">
        <v>370429</v>
      </c>
      <c r="C4759" s="518" t="s">
        <v>2660</v>
      </c>
      <c r="D4759" s="518" t="s">
        <v>906</v>
      </c>
      <c r="E4759" s="859">
        <v>29</v>
      </c>
      <c r="F4759" s="859">
        <v>19</v>
      </c>
      <c r="G4759" s="518" t="s">
        <v>122</v>
      </c>
      <c r="H4759" s="518" t="s">
        <v>349</v>
      </c>
      <c r="I4759" s="518">
        <v>370429</v>
      </c>
    </row>
    <row r="4760" spans="1:9" x14ac:dyDescent="0.2">
      <c r="A4760" s="518" t="s">
        <v>349</v>
      </c>
      <c r="B4760" s="518">
        <v>370437</v>
      </c>
      <c r="C4760" s="518" t="s">
        <v>2660</v>
      </c>
      <c r="D4760" s="518" t="s">
        <v>526</v>
      </c>
      <c r="E4760" s="859">
        <v>35</v>
      </c>
      <c r="F4760" s="859">
        <v>21</v>
      </c>
      <c r="G4760" s="518" t="s">
        <v>122</v>
      </c>
      <c r="H4760" s="518" t="s">
        <v>349</v>
      </c>
      <c r="I4760" s="518">
        <v>370437</v>
      </c>
    </row>
    <row r="4761" spans="1:9" x14ac:dyDescent="0.2">
      <c r="A4761" s="518" t="s">
        <v>349</v>
      </c>
      <c r="B4761" s="518">
        <v>370445</v>
      </c>
      <c r="C4761" s="518" t="s">
        <v>2660</v>
      </c>
      <c r="D4761" s="518" t="s">
        <v>445</v>
      </c>
      <c r="E4761" s="859">
        <v>21</v>
      </c>
      <c r="F4761" s="859">
        <v>21</v>
      </c>
      <c r="G4761" s="518" t="s">
        <v>122</v>
      </c>
      <c r="H4761" s="518" t="s">
        <v>349</v>
      </c>
      <c r="I4761" s="518">
        <v>370445</v>
      </c>
    </row>
    <row r="4762" spans="1:9" x14ac:dyDescent="0.2">
      <c r="A4762" s="518" t="s">
        <v>349</v>
      </c>
      <c r="B4762" s="518">
        <v>370460</v>
      </c>
      <c r="C4762" s="518" t="s">
        <v>2660</v>
      </c>
      <c r="D4762" s="518" t="s">
        <v>4363</v>
      </c>
      <c r="E4762" s="859">
        <v>26</v>
      </c>
      <c r="F4762" s="859">
        <v>26</v>
      </c>
      <c r="G4762" s="518" t="s">
        <v>122</v>
      </c>
      <c r="H4762" s="518" t="s">
        <v>349</v>
      </c>
      <c r="I4762" s="518">
        <v>370460</v>
      </c>
    </row>
    <row r="4763" spans="1:9" x14ac:dyDescent="0.2">
      <c r="A4763" s="518" t="s">
        <v>349</v>
      </c>
      <c r="B4763" s="518">
        <v>370478</v>
      </c>
      <c r="C4763" s="518" t="s">
        <v>2660</v>
      </c>
      <c r="D4763" s="518" t="s">
        <v>4364</v>
      </c>
      <c r="E4763" s="859">
        <v>27</v>
      </c>
      <c r="F4763" s="859">
        <v>25</v>
      </c>
      <c r="G4763" s="518" t="s">
        <v>122</v>
      </c>
      <c r="H4763" s="518" t="s">
        <v>349</v>
      </c>
      <c r="I4763" s="518">
        <v>370478</v>
      </c>
    </row>
    <row r="4764" spans="1:9" x14ac:dyDescent="0.2">
      <c r="A4764" s="518" t="s">
        <v>233</v>
      </c>
      <c r="B4764" s="518">
        <v>370601</v>
      </c>
      <c r="C4764" s="518" t="s">
        <v>2660</v>
      </c>
      <c r="D4764" s="518" t="s">
        <v>4384</v>
      </c>
      <c r="E4764" s="859">
        <v>19</v>
      </c>
      <c r="F4764" s="859">
        <v>14</v>
      </c>
      <c r="G4764" s="518" t="s">
        <v>122</v>
      </c>
      <c r="H4764" s="518" t="s">
        <v>233</v>
      </c>
      <c r="I4764" s="518">
        <v>101774</v>
      </c>
    </row>
    <row r="4765" spans="1:9" x14ac:dyDescent="0.2">
      <c r="A4765" s="518" t="s">
        <v>311</v>
      </c>
      <c r="B4765" s="518">
        <v>370619</v>
      </c>
      <c r="C4765" s="518" t="s">
        <v>2660</v>
      </c>
      <c r="D4765" s="518" t="s">
        <v>4385</v>
      </c>
      <c r="E4765" s="859">
        <v>27</v>
      </c>
      <c r="F4765" s="859">
        <v>27</v>
      </c>
      <c r="G4765" s="518" t="s">
        <v>122</v>
      </c>
      <c r="H4765" s="518" t="s">
        <v>311</v>
      </c>
      <c r="I4765" s="518">
        <v>370619</v>
      </c>
    </row>
    <row r="4766" spans="1:9" x14ac:dyDescent="0.2">
      <c r="A4766" s="518" t="s">
        <v>339</v>
      </c>
      <c r="B4766" s="518">
        <v>370650</v>
      </c>
      <c r="C4766" s="518" t="s">
        <v>2660</v>
      </c>
      <c r="D4766" s="518" t="s">
        <v>4386</v>
      </c>
      <c r="E4766" s="859">
        <v>34</v>
      </c>
      <c r="F4766" s="859">
        <v>30</v>
      </c>
      <c r="G4766" s="518" t="s">
        <v>122</v>
      </c>
      <c r="H4766" s="518" t="s">
        <v>339</v>
      </c>
      <c r="I4766" s="518">
        <v>370650</v>
      </c>
    </row>
    <row r="4767" spans="1:9" x14ac:dyDescent="0.2">
      <c r="A4767" s="518" t="s">
        <v>235</v>
      </c>
      <c r="B4767" s="518">
        <v>370841</v>
      </c>
      <c r="C4767" s="518" t="s">
        <v>2660</v>
      </c>
      <c r="D4767" s="518" t="s">
        <v>4443</v>
      </c>
      <c r="E4767" s="859">
        <v>33</v>
      </c>
      <c r="F4767" s="859">
        <v>33</v>
      </c>
      <c r="G4767" s="518" t="s">
        <v>122</v>
      </c>
      <c r="H4767" s="518" t="s">
        <v>235</v>
      </c>
      <c r="I4767" s="518">
        <v>370841</v>
      </c>
    </row>
    <row r="4768" spans="1:9" x14ac:dyDescent="0.2">
      <c r="A4768" s="518" t="s">
        <v>220</v>
      </c>
      <c r="B4768" s="518">
        <v>370858</v>
      </c>
      <c r="C4768" s="518" t="s">
        <v>2660</v>
      </c>
      <c r="D4768" s="518" t="s">
        <v>668</v>
      </c>
      <c r="E4768" s="859">
        <v>24</v>
      </c>
      <c r="F4768" s="859">
        <v>0</v>
      </c>
      <c r="G4768" s="518" t="s">
        <v>122</v>
      </c>
      <c r="H4768" s="518" t="s">
        <v>220</v>
      </c>
      <c r="I4768" s="518">
        <v>370858</v>
      </c>
    </row>
    <row r="4769" spans="1:9" x14ac:dyDescent="0.2">
      <c r="A4769" s="518" t="s">
        <v>223</v>
      </c>
      <c r="B4769" s="518">
        <v>370874</v>
      </c>
      <c r="C4769" s="518" t="s">
        <v>2660</v>
      </c>
      <c r="D4769" s="518" t="s">
        <v>8888</v>
      </c>
      <c r="E4769" s="859">
        <v>26</v>
      </c>
      <c r="F4769" s="859">
        <v>0</v>
      </c>
      <c r="G4769" s="518" t="s">
        <v>122</v>
      </c>
      <c r="H4769" s="518" t="s">
        <v>223</v>
      </c>
      <c r="I4769" s="518">
        <v>370874</v>
      </c>
    </row>
    <row r="4770" spans="1:9" x14ac:dyDescent="0.2">
      <c r="A4770" s="518" t="s">
        <v>205</v>
      </c>
      <c r="B4770" s="518">
        <v>371096</v>
      </c>
      <c r="C4770" s="518" t="s">
        <v>2660</v>
      </c>
      <c r="D4770" s="518" t="s">
        <v>796</v>
      </c>
      <c r="E4770" s="859">
        <v>28</v>
      </c>
      <c r="F4770" s="859">
        <v>0</v>
      </c>
      <c r="G4770" s="518" t="s">
        <v>122</v>
      </c>
      <c r="H4770" s="518" t="s">
        <v>205</v>
      </c>
      <c r="I4770" s="518">
        <v>371096</v>
      </c>
    </row>
    <row r="4771" spans="1:9" x14ac:dyDescent="0.2">
      <c r="A4771" s="518" t="s">
        <v>205</v>
      </c>
      <c r="B4771" s="518">
        <v>371104</v>
      </c>
      <c r="C4771" s="518" t="s">
        <v>2660</v>
      </c>
      <c r="D4771" s="518" t="s">
        <v>728</v>
      </c>
      <c r="E4771" s="859">
        <v>32</v>
      </c>
      <c r="F4771" s="859">
        <v>0</v>
      </c>
      <c r="G4771" s="518" t="s">
        <v>122</v>
      </c>
      <c r="H4771" s="518" t="s">
        <v>205</v>
      </c>
      <c r="I4771" s="518">
        <v>371104</v>
      </c>
    </row>
    <row r="4772" spans="1:9" x14ac:dyDescent="0.2">
      <c r="A4772" s="518" t="s">
        <v>180</v>
      </c>
      <c r="B4772" s="518">
        <v>371195</v>
      </c>
      <c r="C4772" s="518" t="s">
        <v>2660</v>
      </c>
      <c r="D4772" s="518" t="s">
        <v>4517</v>
      </c>
      <c r="E4772" s="859">
        <v>30</v>
      </c>
      <c r="F4772" s="859">
        <v>0</v>
      </c>
      <c r="G4772" s="518" t="s">
        <v>128</v>
      </c>
      <c r="H4772" s="518" t="s">
        <v>180</v>
      </c>
      <c r="I4772" s="518">
        <v>371195</v>
      </c>
    </row>
    <row r="4773" spans="1:9" x14ac:dyDescent="0.2">
      <c r="A4773" s="518" t="s">
        <v>384</v>
      </c>
      <c r="B4773" s="518">
        <v>371443</v>
      </c>
      <c r="C4773" s="518" t="s">
        <v>2660</v>
      </c>
      <c r="D4773" s="518" t="s">
        <v>452</v>
      </c>
      <c r="E4773" s="859">
        <v>30</v>
      </c>
      <c r="F4773" s="859">
        <v>30</v>
      </c>
      <c r="G4773" s="518" t="s">
        <v>122</v>
      </c>
      <c r="H4773" s="518" t="s">
        <v>384</v>
      </c>
      <c r="I4773" s="518">
        <v>371443</v>
      </c>
    </row>
    <row r="4774" spans="1:9" x14ac:dyDescent="0.2">
      <c r="A4774" s="518" t="s">
        <v>270</v>
      </c>
      <c r="B4774" s="518">
        <v>371492</v>
      </c>
      <c r="C4774" s="518" t="s">
        <v>2660</v>
      </c>
      <c r="D4774" s="518" t="s">
        <v>666</v>
      </c>
      <c r="E4774" s="859">
        <v>21</v>
      </c>
      <c r="F4774" s="859">
        <v>21</v>
      </c>
      <c r="G4774" s="518" t="s">
        <v>122</v>
      </c>
      <c r="H4774" s="518" t="s">
        <v>270</v>
      </c>
      <c r="I4774" s="518">
        <v>371492</v>
      </c>
    </row>
    <row r="4775" spans="1:9" x14ac:dyDescent="0.2">
      <c r="A4775" s="518" t="s">
        <v>337</v>
      </c>
      <c r="B4775" s="518">
        <v>371674</v>
      </c>
      <c r="C4775" s="518" t="s">
        <v>2660</v>
      </c>
      <c r="D4775" s="518" t="s">
        <v>8889</v>
      </c>
      <c r="E4775" s="859">
        <v>31</v>
      </c>
      <c r="F4775" s="859">
        <v>0</v>
      </c>
      <c r="G4775" s="518" t="s">
        <v>122</v>
      </c>
      <c r="H4775" s="518" t="s">
        <v>337</v>
      </c>
      <c r="I4775" s="518">
        <v>371674</v>
      </c>
    </row>
    <row r="4776" spans="1:9" x14ac:dyDescent="0.2">
      <c r="A4776" s="518" t="s">
        <v>205</v>
      </c>
      <c r="B4776" s="518">
        <v>371682</v>
      </c>
      <c r="C4776" s="518" t="s">
        <v>2660</v>
      </c>
      <c r="D4776" s="518" t="s">
        <v>429</v>
      </c>
      <c r="E4776" s="859">
        <v>22</v>
      </c>
      <c r="F4776" s="859">
        <v>0</v>
      </c>
      <c r="G4776" s="518" t="s">
        <v>122</v>
      </c>
      <c r="H4776" s="518" t="s">
        <v>205</v>
      </c>
      <c r="I4776" s="518">
        <v>371682</v>
      </c>
    </row>
    <row r="4777" spans="1:9" x14ac:dyDescent="0.2">
      <c r="A4777" s="518" t="s">
        <v>388</v>
      </c>
      <c r="B4777" s="518">
        <v>371757</v>
      </c>
      <c r="C4777" s="518" t="s">
        <v>2660</v>
      </c>
      <c r="D4777" s="518" t="s">
        <v>1431</v>
      </c>
      <c r="E4777" s="859">
        <v>33</v>
      </c>
      <c r="F4777" s="859">
        <v>29</v>
      </c>
      <c r="G4777" s="518" t="s">
        <v>122</v>
      </c>
      <c r="H4777" s="518" t="s">
        <v>388</v>
      </c>
      <c r="I4777" s="518">
        <v>371757</v>
      </c>
    </row>
    <row r="4778" spans="1:9" x14ac:dyDescent="0.2">
      <c r="A4778" s="518" t="s">
        <v>165</v>
      </c>
      <c r="B4778" s="518">
        <v>371765</v>
      </c>
      <c r="C4778" s="518" t="s">
        <v>2660</v>
      </c>
      <c r="D4778" s="518" t="s">
        <v>459</v>
      </c>
      <c r="E4778" s="859">
        <v>26</v>
      </c>
      <c r="F4778" s="859">
        <v>26</v>
      </c>
      <c r="G4778" s="518" t="s">
        <v>122</v>
      </c>
      <c r="H4778" s="518" t="s">
        <v>165</v>
      </c>
      <c r="I4778" s="518">
        <v>371765</v>
      </c>
    </row>
    <row r="4779" spans="1:9" x14ac:dyDescent="0.2">
      <c r="A4779" s="518" t="s">
        <v>165</v>
      </c>
      <c r="B4779" s="518">
        <v>371773</v>
      </c>
      <c r="C4779" s="518" t="s">
        <v>2660</v>
      </c>
      <c r="D4779" s="518" t="s">
        <v>999</v>
      </c>
      <c r="E4779" s="859">
        <v>30</v>
      </c>
      <c r="F4779" s="859">
        <v>30</v>
      </c>
      <c r="G4779" s="518" t="s">
        <v>122</v>
      </c>
      <c r="H4779" s="518" t="s">
        <v>165</v>
      </c>
      <c r="I4779" s="518">
        <v>371773</v>
      </c>
    </row>
    <row r="4780" spans="1:9" x14ac:dyDescent="0.2">
      <c r="A4780" s="518" t="s">
        <v>165</v>
      </c>
      <c r="B4780" s="518">
        <v>371781</v>
      </c>
      <c r="C4780" s="518" t="s">
        <v>2660</v>
      </c>
      <c r="D4780" s="518" t="s">
        <v>476</v>
      </c>
      <c r="E4780" s="859">
        <v>19</v>
      </c>
      <c r="F4780" s="859">
        <v>19</v>
      </c>
      <c r="G4780" s="518" t="s">
        <v>122</v>
      </c>
      <c r="H4780" s="518" t="s">
        <v>165</v>
      </c>
      <c r="I4780" s="518">
        <v>371781</v>
      </c>
    </row>
    <row r="4781" spans="1:9" x14ac:dyDescent="0.2">
      <c r="A4781" s="518" t="s">
        <v>165</v>
      </c>
      <c r="B4781" s="518">
        <v>371799</v>
      </c>
      <c r="C4781" s="518" t="s">
        <v>2660</v>
      </c>
      <c r="D4781" s="518" t="s">
        <v>435</v>
      </c>
      <c r="E4781" s="859">
        <v>28</v>
      </c>
      <c r="F4781" s="859">
        <v>0</v>
      </c>
      <c r="G4781" s="518" t="s">
        <v>122</v>
      </c>
      <c r="H4781" s="518" t="s">
        <v>165</v>
      </c>
      <c r="I4781" s="518">
        <v>371799</v>
      </c>
    </row>
    <row r="4782" spans="1:9" x14ac:dyDescent="0.2">
      <c r="A4782" s="518" t="s">
        <v>165</v>
      </c>
      <c r="B4782" s="518">
        <v>371807</v>
      </c>
      <c r="C4782" s="518" t="s">
        <v>2660</v>
      </c>
      <c r="D4782" s="518" t="s">
        <v>1327</v>
      </c>
      <c r="E4782" s="859">
        <v>33</v>
      </c>
      <c r="F4782" s="859">
        <v>0</v>
      </c>
      <c r="G4782" s="518" t="s">
        <v>122</v>
      </c>
      <c r="H4782" s="518" t="s">
        <v>165</v>
      </c>
      <c r="I4782" s="518">
        <v>371807</v>
      </c>
    </row>
    <row r="4783" spans="1:9" x14ac:dyDescent="0.2">
      <c r="A4783" s="518" t="s">
        <v>165</v>
      </c>
      <c r="B4783" s="518">
        <v>371815</v>
      </c>
      <c r="C4783" s="518" t="s">
        <v>2660</v>
      </c>
      <c r="D4783" s="518" t="s">
        <v>2129</v>
      </c>
      <c r="E4783" s="859">
        <v>28</v>
      </c>
      <c r="F4783" s="859">
        <v>0</v>
      </c>
      <c r="G4783" s="518" t="s">
        <v>122</v>
      </c>
      <c r="H4783" s="518" t="s">
        <v>165</v>
      </c>
      <c r="I4783" s="518">
        <v>371815</v>
      </c>
    </row>
    <row r="4784" spans="1:9" x14ac:dyDescent="0.2">
      <c r="A4784" s="518" t="s">
        <v>355</v>
      </c>
      <c r="B4784" s="518">
        <v>371823</v>
      </c>
      <c r="C4784" s="518" t="s">
        <v>2660</v>
      </c>
      <c r="D4784" s="518" t="s">
        <v>324</v>
      </c>
      <c r="E4784" s="859">
        <v>26</v>
      </c>
      <c r="F4784" s="859">
        <v>26</v>
      </c>
      <c r="G4784" s="518" t="s">
        <v>122</v>
      </c>
      <c r="H4784" s="518" t="s">
        <v>355</v>
      </c>
      <c r="I4784" s="518">
        <v>371823</v>
      </c>
    </row>
    <row r="4785" spans="1:9" x14ac:dyDescent="0.2">
      <c r="A4785" s="518" t="s">
        <v>355</v>
      </c>
      <c r="B4785" s="518">
        <v>371831</v>
      </c>
      <c r="C4785" s="518" t="s">
        <v>2660</v>
      </c>
      <c r="D4785" s="518" t="s">
        <v>1869</v>
      </c>
      <c r="E4785" s="859">
        <v>28</v>
      </c>
      <c r="F4785" s="859">
        <v>28</v>
      </c>
      <c r="G4785" s="518" t="s">
        <v>122</v>
      </c>
      <c r="H4785" s="518" t="s">
        <v>355</v>
      </c>
      <c r="I4785" s="518">
        <v>371831</v>
      </c>
    </row>
    <row r="4786" spans="1:9" x14ac:dyDescent="0.2">
      <c r="A4786" s="518" t="s">
        <v>378</v>
      </c>
      <c r="B4786" s="518">
        <v>371856</v>
      </c>
      <c r="C4786" s="518" t="s">
        <v>2660</v>
      </c>
      <c r="D4786" s="518" t="s">
        <v>713</v>
      </c>
      <c r="E4786" s="859">
        <v>34</v>
      </c>
      <c r="F4786" s="859">
        <v>34</v>
      </c>
      <c r="G4786" s="518" t="s">
        <v>122</v>
      </c>
      <c r="H4786" s="518" t="s">
        <v>378</v>
      </c>
      <c r="I4786" s="518">
        <v>371856</v>
      </c>
    </row>
    <row r="4787" spans="1:9" x14ac:dyDescent="0.2">
      <c r="A4787" s="518" t="s">
        <v>371</v>
      </c>
      <c r="B4787" s="518">
        <v>371880</v>
      </c>
      <c r="C4787" s="518" t="s">
        <v>2660</v>
      </c>
      <c r="D4787" s="518" t="s">
        <v>1079</v>
      </c>
      <c r="E4787" s="859">
        <v>31</v>
      </c>
      <c r="F4787" s="859">
        <v>31</v>
      </c>
      <c r="G4787" s="518" t="s">
        <v>122</v>
      </c>
      <c r="H4787" s="518" t="s">
        <v>371</v>
      </c>
      <c r="I4787" s="518">
        <v>371880</v>
      </c>
    </row>
    <row r="4788" spans="1:9" x14ac:dyDescent="0.2">
      <c r="A4788" s="518" t="s">
        <v>371</v>
      </c>
      <c r="B4788" s="518">
        <v>371898</v>
      </c>
      <c r="C4788" s="518" t="s">
        <v>2660</v>
      </c>
      <c r="D4788" s="518" t="s">
        <v>4555</v>
      </c>
      <c r="E4788" s="859">
        <v>29</v>
      </c>
      <c r="F4788" s="859">
        <v>27</v>
      </c>
      <c r="G4788" s="518" t="s">
        <v>122</v>
      </c>
      <c r="H4788" s="518" t="s">
        <v>371</v>
      </c>
      <c r="I4788" s="518">
        <v>371898</v>
      </c>
    </row>
    <row r="4789" spans="1:9" x14ac:dyDescent="0.2">
      <c r="A4789" s="518" t="s">
        <v>237</v>
      </c>
      <c r="B4789" s="518">
        <v>371948</v>
      </c>
      <c r="C4789" s="518" t="s">
        <v>2660</v>
      </c>
      <c r="D4789" s="518" t="s">
        <v>1461</v>
      </c>
      <c r="E4789" s="859">
        <v>20</v>
      </c>
      <c r="F4789" s="859">
        <v>20</v>
      </c>
      <c r="G4789" s="518" t="s">
        <v>122</v>
      </c>
      <c r="H4789" s="518" t="s">
        <v>237</v>
      </c>
      <c r="I4789" s="518">
        <v>619999</v>
      </c>
    </row>
    <row r="4790" spans="1:9" x14ac:dyDescent="0.2">
      <c r="A4790" s="518" t="s">
        <v>198</v>
      </c>
      <c r="B4790" s="518">
        <v>371955</v>
      </c>
      <c r="C4790" s="518" t="s">
        <v>2660</v>
      </c>
      <c r="D4790" s="518" t="s">
        <v>2621</v>
      </c>
      <c r="E4790" s="859">
        <v>32</v>
      </c>
      <c r="F4790" s="859">
        <v>32</v>
      </c>
      <c r="G4790" s="518" t="s">
        <v>122</v>
      </c>
      <c r="H4790" s="518" t="s">
        <v>198</v>
      </c>
      <c r="I4790" s="518">
        <v>371955</v>
      </c>
    </row>
    <row r="4791" spans="1:9" x14ac:dyDescent="0.2">
      <c r="A4791" s="518" t="s">
        <v>198</v>
      </c>
      <c r="B4791" s="518">
        <v>371963</v>
      </c>
      <c r="C4791" s="518" t="s">
        <v>2660</v>
      </c>
      <c r="D4791" s="518" t="s">
        <v>800</v>
      </c>
      <c r="E4791" s="859">
        <v>28</v>
      </c>
      <c r="F4791" s="859">
        <v>28</v>
      </c>
      <c r="G4791" s="518" t="s">
        <v>122</v>
      </c>
      <c r="H4791" s="518" t="s">
        <v>198</v>
      </c>
      <c r="I4791" s="518">
        <v>371963</v>
      </c>
    </row>
    <row r="4792" spans="1:9" x14ac:dyDescent="0.2">
      <c r="A4792" s="518" t="s">
        <v>221</v>
      </c>
      <c r="B4792" s="518">
        <v>371971</v>
      </c>
      <c r="C4792" s="518" t="s">
        <v>2660</v>
      </c>
      <c r="D4792" s="518" t="s">
        <v>4601</v>
      </c>
      <c r="E4792" s="859">
        <v>27</v>
      </c>
      <c r="F4792" s="859">
        <v>27</v>
      </c>
      <c r="G4792" s="518" t="s">
        <v>122</v>
      </c>
      <c r="H4792" s="518" t="s">
        <v>221</v>
      </c>
      <c r="I4792" s="518">
        <v>371971</v>
      </c>
    </row>
    <row r="4793" spans="1:9" x14ac:dyDescent="0.2">
      <c r="A4793" s="518" t="s">
        <v>170</v>
      </c>
      <c r="B4793" s="518">
        <v>371989</v>
      </c>
      <c r="C4793" s="518" t="s">
        <v>2660</v>
      </c>
      <c r="D4793" s="518" t="s">
        <v>1478</v>
      </c>
      <c r="E4793" s="859">
        <v>34</v>
      </c>
      <c r="F4793" s="859">
        <v>34</v>
      </c>
      <c r="G4793" s="518" t="s">
        <v>122</v>
      </c>
      <c r="H4793" s="518" t="s">
        <v>170</v>
      </c>
      <c r="I4793" s="518">
        <v>371989</v>
      </c>
    </row>
    <row r="4794" spans="1:9" x14ac:dyDescent="0.2">
      <c r="A4794" s="518" t="s">
        <v>170</v>
      </c>
      <c r="B4794" s="518">
        <v>372029</v>
      </c>
      <c r="C4794" s="518" t="s">
        <v>2660</v>
      </c>
      <c r="D4794" s="518" t="s">
        <v>669</v>
      </c>
      <c r="E4794" s="859">
        <v>23</v>
      </c>
      <c r="F4794" s="859">
        <v>23</v>
      </c>
      <c r="G4794" s="518" t="s">
        <v>122</v>
      </c>
      <c r="H4794" s="518" t="s">
        <v>170</v>
      </c>
      <c r="I4794" s="518">
        <v>372029</v>
      </c>
    </row>
    <row r="4795" spans="1:9" x14ac:dyDescent="0.2">
      <c r="A4795" s="518" t="s">
        <v>170</v>
      </c>
      <c r="B4795" s="518">
        <v>372037</v>
      </c>
      <c r="C4795" s="518" t="s">
        <v>2660</v>
      </c>
      <c r="D4795" s="518" t="s">
        <v>4602</v>
      </c>
      <c r="E4795" s="859">
        <v>25</v>
      </c>
      <c r="F4795" s="859">
        <v>25</v>
      </c>
      <c r="G4795" s="518" t="s">
        <v>122</v>
      </c>
      <c r="H4795" s="518" t="s">
        <v>170</v>
      </c>
      <c r="I4795" s="518">
        <v>372037</v>
      </c>
    </row>
    <row r="4796" spans="1:9" x14ac:dyDescent="0.2">
      <c r="A4796" s="518" t="s">
        <v>170</v>
      </c>
      <c r="B4796" s="518">
        <v>372045</v>
      </c>
      <c r="C4796" s="518" t="s">
        <v>2660</v>
      </c>
      <c r="D4796" s="518" t="s">
        <v>558</v>
      </c>
      <c r="E4796" s="859">
        <v>23</v>
      </c>
      <c r="F4796" s="859">
        <v>23</v>
      </c>
      <c r="G4796" s="518" t="s">
        <v>122</v>
      </c>
      <c r="H4796" s="518" t="s">
        <v>170</v>
      </c>
      <c r="I4796" s="518">
        <v>372045</v>
      </c>
    </row>
    <row r="4797" spans="1:9" x14ac:dyDescent="0.2">
      <c r="A4797" s="518" t="s">
        <v>170</v>
      </c>
      <c r="B4797" s="518">
        <v>372052</v>
      </c>
      <c r="C4797" s="518" t="s">
        <v>2660</v>
      </c>
      <c r="D4797" s="518" t="s">
        <v>4313</v>
      </c>
      <c r="E4797" s="859">
        <v>28</v>
      </c>
      <c r="F4797" s="859">
        <v>28</v>
      </c>
      <c r="G4797" s="518" t="s">
        <v>122</v>
      </c>
      <c r="H4797" s="518" t="s">
        <v>170</v>
      </c>
      <c r="I4797" s="518">
        <v>372052</v>
      </c>
    </row>
    <row r="4798" spans="1:9" x14ac:dyDescent="0.2">
      <c r="A4798" s="518" t="s">
        <v>256</v>
      </c>
      <c r="B4798" s="518">
        <v>372078</v>
      </c>
      <c r="C4798" s="518" t="s">
        <v>2660</v>
      </c>
      <c r="D4798" s="518" t="s">
        <v>461</v>
      </c>
      <c r="E4798" s="859">
        <v>20</v>
      </c>
      <c r="F4798" s="859">
        <v>20</v>
      </c>
      <c r="G4798" s="518" t="s">
        <v>122</v>
      </c>
      <c r="H4798" s="518" t="s">
        <v>256</v>
      </c>
      <c r="I4798" s="518">
        <v>372078</v>
      </c>
    </row>
    <row r="4799" spans="1:9" x14ac:dyDescent="0.2">
      <c r="A4799" s="518" t="s">
        <v>256</v>
      </c>
      <c r="B4799" s="518">
        <v>372086</v>
      </c>
      <c r="C4799" s="518" t="s">
        <v>2660</v>
      </c>
      <c r="D4799" s="518" t="s">
        <v>8186</v>
      </c>
      <c r="E4799" s="859">
        <v>17</v>
      </c>
      <c r="F4799" s="859">
        <v>17</v>
      </c>
      <c r="G4799" s="518" t="s">
        <v>122</v>
      </c>
      <c r="H4799" s="518" t="s">
        <v>256</v>
      </c>
      <c r="I4799" s="518">
        <v>372086</v>
      </c>
    </row>
    <row r="4800" spans="1:9" x14ac:dyDescent="0.2">
      <c r="A4800" s="518" t="s">
        <v>256</v>
      </c>
      <c r="B4800" s="518">
        <v>372094</v>
      </c>
      <c r="C4800" s="518" t="s">
        <v>2660</v>
      </c>
      <c r="D4800" s="518" t="s">
        <v>696</v>
      </c>
      <c r="E4800" s="859">
        <v>18</v>
      </c>
      <c r="F4800" s="859">
        <v>18</v>
      </c>
      <c r="G4800" s="518" t="s">
        <v>122</v>
      </c>
      <c r="H4800" s="518" t="s">
        <v>256</v>
      </c>
      <c r="I4800" s="518">
        <v>372094</v>
      </c>
    </row>
    <row r="4801" spans="1:9" x14ac:dyDescent="0.2">
      <c r="A4801" s="518" t="s">
        <v>322</v>
      </c>
      <c r="B4801" s="518">
        <v>372102</v>
      </c>
      <c r="C4801" s="518" t="s">
        <v>2660</v>
      </c>
      <c r="D4801" s="518" t="s">
        <v>4160</v>
      </c>
      <c r="E4801" s="859">
        <v>34</v>
      </c>
      <c r="F4801" s="859">
        <v>31</v>
      </c>
      <c r="G4801" s="518" t="s">
        <v>122</v>
      </c>
      <c r="H4801" s="518" t="s">
        <v>322</v>
      </c>
      <c r="I4801" s="518">
        <v>372102</v>
      </c>
    </row>
    <row r="4802" spans="1:9" x14ac:dyDescent="0.2">
      <c r="A4802" s="518" t="s">
        <v>322</v>
      </c>
      <c r="B4802" s="518">
        <v>372110</v>
      </c>
      <c r="C4802" s="518" t="s">
        <v>2660</v>
      </c>
      <c r="D4802" s="518" t="s">
        <v>1390</v>
      </c>
      <c r="E4802" s="859">
        <v>35</v>
      </c>
      <c r="F4802" s="859">
        <v>35</v>
      </c>
      <c r="G4802" s="518" t="s">
        <v>122</v>
      </c>
      <c r="H4802" s="518" t="s">
        <v>322</v>
      </c>
      <c r="I4802" s="518">
        <v>372110</v>
      </c>
    </row>
    <row r="4803" spans="1:9" x14ac:dyDescent="0.2">
      <c r="A4803" s="518" t="s">
        <v>322</v>
      </c>
      <c r="B4803" s="518">
        <v>372128</v>
      </c>
      <c r="C4803" s="518" t="s">
        <v>2660</v>
      </c>
      <c r="D4803" s="518" t="s">
        <v>4638</v>
      </c>
      <c r="E4803" s="859">
        <v>29</v>
      </c>
      <c r="F4803" s="859">
        <v>28</v>
      </c>
      <c r="G4803" s="518" t="s">
        <v>122</v>
      </c>
      <c r="H4803" s="518" t="s">
        <v>322</v>
      </c>
      <c r="I4803" s="518">
        <v>372128</v>
      </c>
    </row>
    <row r="4804" spans="1:9" x14ac:dyDescent="0.2">
      <c r="A4804" s="518" t="s">
        <v>322</v>
      </c>
      <c r="B4804" s="518">
        <v>372136</v>
      </c>
      <c r="C4804" s="518" t="s">
        <v>2660</v>
      </c>
      <c r="D4804" s="518" t="s">
        <v>2280</v>
      </c>
      <c r="E4804" s="859">
        <v>25</v>
      </c>
      <c r="F4804" s="859">
        <v>24</v>
      </c>
      <c r="G4804" s="518" t="s">
        <v>122</v>
      </c>
      <c r="H4804" s="518" t="s">
        <v>322</v>
      </c>
      <c r="I4804" s="518">
        <v>372136</v>
      </c>
    </row>
    <row r="4805" spans="1:9" x14ac:dyDescent="0.2">
      <c r="A4805" s="518" t="s">
        <v>256</v>
      </c>
      <c r="B4805" s="518">
        <v>372144</v>
      </c>
      <c r="C4805" s="518" t="s">
        <v>2660</v>
      </c>
      <c r="D4805" s="518" t="s">
        <v>2809</v>
      </c>
      <c r="E4805" s="859">
        <v>35</v>
      </c>
      <c r="F4805" s="859">
        <v>35</v>
      </c>
      <c r="G4805" s="518" t="s">
        <v>122</v>
      </c>
      <c r="H4805" s="518" t="s">
        <v>256</v>
      </c>
      <c r="I4805" s="518">
        <v>372144</v>
      </c>
    </row>
    <row r="4806" spans="1:9" x14ac:dyDescent="0.2">
      <c r="A4806" s="518" t="s">
        <v>322</v>
      </c>
      <c r="B4806" s="518">
        <v>372151</v>
      </c>
      <c r="C4806" s="518" t="s">
        <v>2660</v>
      </c>
      <c r="D4806" s="518" t="s">
        <v>1295</v>
      </c>
      <c r="E4806" s="859">
        <v>22</v>
      </c>
      <c r="F4806" s="859">
        <v>21</v>
      </c>
      <c r="G4806" s="518" t="s">
        <v>122</v>
      </c>
      <c r="H4806" s="518" t="s">
        <v>322</v>
      </c>
      <c r="I4806" s="518">
        <v>372151</v>
      </c>
    </row>
    <row r="4807" spans="1:9" x14ac:dyDescent="0.2">
      <c r="A4807" s="518" t="s">
        <v>322</v>
      </c>
      <c r="B4807" s="518">
        <v>372169</v>
      </c>
      <c r="C4807" s="518" t="s">
        <v>2660</v>
      </c>
      <c r="D4807" s="518" t="s">
        <v>4339</v>
      </c>
      <c r="E4807" s="859">
        <v>35</v>
      </c>
      <c r="F4807" s="859">
        <v>35</v>
      </c>
      <c r="G4807" s="518" t="s">
        <v>122</v>
      </c>
      <c r="H4807" s="518" t="s">
        <v>322</v>
      </c>
      <c r="I4807" s="518">
        <v>372169</v>
      </c>
    </row>
    <row r="4808" spans="1:9" x14ac:dyDescent="0.2">
      <c r="A4808" s="518" t="s">
        <v>322</v>
      </c>
      <c r="B4808" s="518">
        <v>372177</v>
      </c>
      <c r="C4808" s="518" t="s">
        <v>2660</v>
      </c>
      <c r="D4808" s="518" t="s">
        <v>4340</v>
      </c>
      <c r="E4808" s="859">
        <v>30</v>
      </c>
      <c r="F4808" s="859">
        <v>26</v>
      </c>
      <c r="G4808" s="518" t="s">
        <v>122</v>
      </c>
      <c r="H4808" s="518" t="s">
        <v>322</v>
      </c>
      <c r="I4808" s="518">
        <v>372177</v>
      </c>
    </row>
    <row r="4809" spans="1:9" x14ac:dyDescent="0.2">
      <c r="A4809" s="518" t="s">
        <v>256</v>
      </c>
      <c r="B4809" s="518">
        <v>372185</v>
      </c>
      <c r="C4809" s="518" t="s">
        <v>2660</v>
      </c>
      <c r="D4809" s="518" t="s">
        <v>427</v>
      </c>
      <c r="E4809" s="859">
        <v>19</v>
      </c>
      <c r="F4809" s="859">
        <v>19</v>
      </c>
      <c r="G4809" s="518" t="s">
        <v>122</v>
      </c>
      <c r="H4809" s="518" t="s">
        <v>256</v>
      </c>
      <c r="I4809" s="518">
        <v>372185</v>
      </c>
    </row>
    <row r="4810" spans="1:9" x14ac:dyDescent="0.2">
      <c r="A4810" s="518" t="s">
        <v>256</v>
      </c>
      <c r="B4810" s="518">
        <v>372193</v>
      </c>
      <c r="C4810" s="518" t="s">
        <v>2660</v>
      </c>
      <c r="D4810" s="518" t="s">
        <v>995</v>
      </c>
      <c r="E4810" s="859">
        <v>19</v>
      </c>
      <c r="F4810" s="859">
        <v>19</v>
      </c>
      <c r="G4810" s="518" t="s">
        <v>122</v>
      </c>
      <c r="H4810" s="518" t="s">
        <v>256</v>
      </c>
      <c r="I4810" s="518">
        <v>372193</v>
      </c>
    </row>
    <row r="4811" spans="1:9" x14ac:dyDescent="0.2">
      <c r="A4811" s="518" t="s">
        <v>256</v>
      </c>
      <c r="B4811" s="518">
        <v>372201</v>
      </c>
      <c r="C4811" s="518" t="s">
        <v>2660</v>
      </c>
      <c r="D4811" s="518" t="s">
        <v>447</v>
      </c>
      <c r="E4811" s="859">
        <v>16</v>
      </c>
      <c r="F4811" s="859">
        <v>16</v>
      </c>
      <c r="G4811" s="518" t="s">
        <v>122</v>
      </c>
      <c r="H4811" s="518" t="s">
        <v>256</v>
      </c>
      <c r="I4811" s="518">
        <v>372201</v>
      </c>
    </row>
    <row r="4812" spans="1:9" x14ac:dyDescent="0.2">
      <c r="A4812" s="518" t="s">
        <v>256</v>
      </c>
      <c r="B4812" s="518">
        <v>372219</v>
      </c>
      <c r="C4812" s="518" t="s">
        <v>2660</v>
      </c>
      <c r="D4812" s="518" t="s">
        <v>452</v>
      </c>
      <c r="E4812" s="859">
        <v>12</v>
      </c>
      <c r="F4812" s="859">
        <v>12</v>
      </c>
      <c r="G4812" s="518" t="s">
        <v>122</v>
      </c>
      <c r="H4812" s="518" t="s">
        <v>256</v>
      </c>
      <c r="I4812" s="518">
        <v>372219</v>
      </c>
    </row>
    <row r="4813" spans="1:9" x14ac:dyDescent="0.2">
      <c r="A4813" s="518" t="s">
        <v>254</v>
      </c>
      <c r="B4813" s="518">
        <v>372292</v>
      </c>
      <c r="C4813" s="518" t="s">
        <v>2660</v>
      </c>
      <c r="D4813" s="518" t="s">
        <v>885</v>
      </c>
      <c r="E4813" s="859">
        <v>28</v>
      </c>
      <c r="F4813" s="859">
        <v>27</v>
      </c>
      <c r="G4813" s="518" t="s">
        <v>122</v>
      </c>
      <c r="H4813" s="518" t="s">
        <v>254</v>
      </c>
      <c r="I4813" s="518">
        <v>372292</v>
      </c>
    </row>
    <row r="4814" spans="1:9" x14ac:dyDescent="0.2">
      <c r="A4814" s="518" t="s">
        <v>213</v>
      </c>
      <c r="B4814" s="518">
        <v>372300</v>
      </c>
      <c r="C4814" s="518" t="s">
        <v>2660</v>
      </c>
      <c r="D4814" s="518" t="s">
        <v>763</v>
      </c>
      <c r="E4814" s="859">
        <v>21</v>
      </c>
      <c r="F4814" s="859">
        <v>17</v>
      </c>
      <c r="G4814" s="518" t="s">
        <v>122</v>
      </c>
      <c r="H4814" s="518" t="s">
        <v>213</v>
      </c>
      <c r="I4814" s="518">
        <v>372300</v>
      </c>
    </row>
    <row r="4815" spans="1:9" x14ac:dyDescent="0.2">
      <c r="A4815" s="518" t="s">
        <v>231</v>
      </c>
      <c r="B4815" s="518">
        <v>372326</v>
      </c>
      <c r="C4815" s="518" t="s">
        <v>2660</v>
      </c>
      <c r="D4815" s="518" t="s">
        <v>4379</v>
      </c>
      <c r="E4815" s="859">
        <v>31</v>
      </c>
      <c r="F4815" s="859">
        <v>31</v>
      </c>
      <c r="G4815" s="518" t="s">
        <v>122</v>
      </c>
      <c r="H4815" s="518" t="s">
        <v>231</v>
      </c>
      <c r="I4815" s="518">
        <v>372326</v>
      </c>
    </row>
    <row r="4816" spans="1:9" x14ac:dyDescent="0.2">
      <c r="A4816" s="518" t="s">
        <v>231</v>
      </c>
      <c r="B4816" s="518">
        <v>372334</v>
      </c>
      <c r="C4816" s="518" t="s">
        <v>2660</v>
      </c>
      <c r="D4816" s="518" t="s">
        <v>533</v>
      </c>
      <c r="E4816" s="859">
        <v>31</v>
      </c>
      <c r="F4816" s="859">
        <v>31</v>
      </c>
      <c r="G4816" s="518" t="s">
        <v>122</v>
      </c>
      <c r="H4816" s="518" t="s">
        <v>231</v>
      </c>
      <c r="I4816" s="518">
        <v>372334</v>
      </c>
    </row>
    <row r="4817" spans="1:9" x14ac:dyDescent="0.2">
      <c r="A4817" s="518" t="s">
        <v>369</v>
      </c>
      <c r="B4817" s="518">
        <v>372342</v>
      </c>
      <c r="C4817" s="518" t="s">
        <v>2660</v>
      </c>
      <c r="D4817" s="518" t="s">
        <v>450</v>
      </c>
      <c r="E4817" s="859">
        <v>22</v>
      </c>
      <c r="F4817" s="859">
        <v>17</v>
      </c>
      <c r="G4817" s="518" t="s">
        <v>122</v>
      </c>
      <c r="H4817" s="518" t="s">
        <v>369</v>
      </c>
      <c r="I4817" s="518">
        <v>372342</v>
      </c>
    </row>
    <row r="4818" spans="1:9" x14ac:dyDescent="0.2">
      <c r="A4818" s="518" t="s">
        <v>169</v>
      </c>
      <c r="B4818" s="518">
        <v>372359</v>
      </c>
      <c r="C4818" s="518" t="s">
        <v>2660</v>
      </c>
      <c r="D4818" s="518" t="s">
        <v>718</v>
      </c>
      <c r="E4818" s="859">
        <v>33</v>
      </c>
      <c r="F4818" s="859">
        <v>33</v>
      </c>
      <c r="G4818" s="518" t="s">
        <v>122</v>
      </c>
      <c r="H4818" s="518" t="s">
        <v>169</v>
      </c>
      <c r="I4818" s="518">
        <v>372359</v>
      </c>
    </row>
    <row r="4819" spans="1:9" x14ac:dyDescent="0.2">
      <c r="A4819" s="518" t="s">
        <v>169</v>
      </c>
      <c r="B4819" s="518">
        <v>372367</v>
      </c>
      <c r="C4819" s="518" t="s">
        <v>2660</v>
      </c>
      <c r="D4819" s="518" t="s">
        <v>558</v>
      </c>
      <c r="E4819" s="859">
        <v>32</v>
      </c>
      <c r="F4819" s="859">
        <v>32</v>
      </c>
      <c r="G4819" s="518" t="s">
        <v>122</v>
      </c>
      <c r="H4819" s="518" t="s">
        <v>169</v>
      </c>
      <c r="I4819" s="518">
        <v>372367</v>
      </c>
    </row>
    <row r="4820" spans="1:9" x14ac:dyDescent="0.2">
      <c r="A4820" s="518" t="s">
        <v>384</v>
      </c>
      <c r="B4820" s="518">
        <v>372383</v>
      </c>
      <c r="C4820" s="518" t="s">
        <v>2660</v>
      </c>
      <c r="D4820" s="518" t="s">
        <v>4380</v>
      </c>
      <c r="E4820" s="859">
        <v>35</v>
      </c>
      <c r="F4820" s="859">
        <v>32</v>
      </c>
      <c r="G4820" s="518" t="s">
        <v>122</v>
      </c>
      <c r="H4820" s="518" t="s">
        <v>384</v>
      </c>
      <c r="I4820" s="518">
        <v>372383</v>
      </c>
    </row>
    <row r="4821" spans="1:9" x14ac:dyDescent="0.2">
      <c r="A4821" s="518" t="s">
        <v>169</v>
      </c>
      <c r="B4821" s="518">
        <v>372425</v>
      </c>
      <c r="C4821" s="518" t="s">
        <v>2660</v>
      </c>
      <c r="D4821" s="518" t="s">
        <v>728</v>
      </c>
      <c r="E4821" s="859">
        <v>30</v>
      </c>
      <c r="F4821" s="859">
        <v>28</v>
      </c>
      <c r="G4821" s="518" t="s">
        <v>122</v>
      </c>
      <c r="H4821" s="518" t="s">
        <v>169</v>
      </c>
      <c r="I4821" s="518">
        <v>372425</v>
      </c>
    </row>
    <row r="4822" spans="1:9" x14ac:dyDescent="0.2">
      <c r="A4822" s="518" t="s">
        <v>169</v>
      </c>
      <c r="B4822" s="518">
        <v>372433</v>
      </c>
      <c r="C4822" s="518" t="s">
        <v>2660</v>
      </c>
      <c r="D4822" s="518" t="s">
        <v>324</v>
      </c>
      <c r="E4822" s="859">
        <v>30</v>
      </c>
      <c r="F4822" s="859">
        <v>30</v>
      </c>
      <c r="G4822" s="518" t="s">
        <v>122</v>
      </c>
      <c r="H4822" s="518" t="s">
        <v>169</v>
      </c>
      <c r="I4822" s="518">
        <v>372433</v>
      </c>
    </row>
    <row r="4823" spans="1:9" x14ac:dyDescent="0.2">
      <c r="A4823" s="518" t="s">
        <v>169</v>
      </c>
      <c r="B4823" s="518">
        <v>372441</v>
      </c>
      <c r="C4823" s="518" t="s">
        <v>2660</v>
      </c>
      <c r="D4823" s="518" t="s">
        <v>682</v>
      </c>
      <c r="E4823" s="859">
        <v>29</v>
      </c>
      <c r="F4823" s="859">
        <v>29</v>
      </c>
      <c r="G4823" s="518" t="s">
        <v>122</v>
      </c>
      <c r="H4823" s="518" t="s">
        <v>169</v>
      </c>
      <c r="I4823" s="518">
        <v>372441</v>
      </c>
    </row>
    <row r="4824" spans="1:9" x14ac:dyDescent="0.2">
      <c r="A4824" s="518" t="s">
        <v>169</v>
      </c>
      <c r="B4824" s="518">
        <v>372458</v>
      </c>
      <c r="C4824" s="518" t="s">
        <v>2660</v>
      </c>
      <c r="D4824" s="518" t="s">
        <v>941</v>
      </c>
      <c r="E4824" s="859">
        <v>16</v>
      </c>
      <c r="F4824" s="859">
        <v>13</v>
      </c>
      <c r="G4824" s="518" t="s">
        <v>122</v>
      </c>
      <c r="H4824" s="518" t="s">
        <v>169</v>
      </c>
      <c r="I4824" s="518">
        <v>372458</v>
      </c>
    </row>
    <row r="4825" spans="1:9" x14ac:dyDescent="0.2">
      <c r="A4825" s="518" t="s">
        <v>296</v>
      </c>
      <c r="B4825" s="518">
        <v>372466</v>
      </c>
      <c r="C4825" s="518" t="s">
        <v>2660</v>
      </c>
      <c r="D4825" s="518" t="s">
        <v>4439</v>
      </c>
      <c r="E4825" s="859">
        <v>32</v>
      </c>
      <c r="F4825" s="859">
        <v>30</v>
      </c>
      <c r="G4825" s="518" t="s">
        <v>122</v>
      </c>
      <c r="H4825" s="518" t="s">
        <v>296</v>
      </c>
      <c r="I4825" s="518">
        <v>372466</v>
      </c>
    </row>
    <row r="4826" spans="1:9" x14ac:dyDescent="0.2">
      <c r="A4826" s="518" t="s">
        <v>296</v>
      </c>
      <c r="B4826" s="518">
        <v>372474</v>
      </c>
      <c r="C4826" s="518" t="s">
        <v>2660</v>
      </c>
      <c r="D4826" s="518" t="s">
        <v>1659</v>
      </c>
      <c r="E4826" s="859">
        <v>34</v>
      </c>
      <c r="F4826" s="859">
        <v>32</v>
      </c>
      <c r="G4826" s="518" t="s">
        <v>122</v>
      </c>
      <c r="H4826" s="518" t="s">
        <v>296</v>
      </c>
      <c r="I4826" s="518">
        <v>372474</v>
      </c>
    </row>
    <row r="4827" spans="1:9" x14ac:dyDescent="0.2">
      <c r="A4827" s="518" t="s">
        <v>296</v>
      </c>
      <c r="B4827" s="518">
        <v>372490</v>
      </c>
      <c r="C4827" s="518" t="s">
        <v>2660</v>
      </c>
      <c r="D4827" s="518" t="s">
        <v>4440</v>
      </c>
      <c r="E4827" s="859">
        <v>32</v>
      </c>
      <c r="F4827" s="859">
        <v>32</v>
      </c>
      <c r="G4827" s="518" t="s">
        <v>122</v>
      </c>
      <c r="H4827" s="518" t="s">
        <v>296</v>
      </c>
      <c r="I4827" s="518">
        <v>372490</v>
      </c>
    </row>
    <row r="4828" spans="1:9" x14ac:dyDescent="0.2">
      <c r="A4828" s="518" t="s">
        <v>378</v>
      </c>
      <c r="B4828" s="518">
        <v>372508</v>
      </c>
      <c r="C4828" s="518" t="s">
        <v>2660</v>
      </c>
      <c r="D4828" s="518" t="s">
        <v>1082</v>
      </c>
      <c r="E4828" s="859">
        <v>28</v>
      </c>
      <c r="F4828" s="859">
        <v>28</v>
      </c>
      <c r="G4828" s="518" t="s">
        <v>122</v>
      </c>
      <c r="H4828" s="518" t="s">
        <v>378</v>
      </c>
      <c r="I4828" s="518">
        <v>372508</v>
      </c>
    </row>
    <row r="4829" spans="1:9" x14ac:dyDescent="0.2">
      <c r="A4829" s="518" t="s">
        <v>371</v>
      </c>
      <c r="B4829" s="518">
        <v>372516</v>
      </c>
      <c r="C4829" s="518" t="s">
        <v>2660</v>
      </c>
      <c r="D4829" s="518" t="s">
        <v>4441</v>
      </c>
      <c r="E4829" s="859">
        <v>29</v>
      </c>
      <c r="F4829" s="859">
        <v>29</v>
      </c>
      <c r="G4829" s="518" t="s">
        <v>122</v>
      </c>
      <c r="H4829" s="518" t="s">
        <v>371</v>
      </c>
      <c r="I4829" s="518">
        <v>372516</v>
      </c>
    </row>
    <row r="4830" spans="1:9" x14ac:dyDescent="0.2">
      <c r="A4830" s="518" t="s">
        <v>152</v>
      </c>
      <c r="B4830" s="518">
        <v>372524</v>
      </c>
      <c r="C4830" s="518" t="s">
        <v>2660</v>
      </c>
      <c r="D4830" s="518" t="s">
        <v>527</v>
      </c>
      <c r="E4830" s="859">
        <v>29</v>
      </c>
      <c r="F4830" s="859">
        <v>22</v>
      </c>
      <c r="G4830" s="518" t="s">
        <v>122</v>
      </c>
      <c r="H4830" s="518" t="s">
        <v>152</v>
      </c>
      <c r="I4830" s="518">
        <v>372524</v>
      </c>
    </row>
    <row r="4831" spans="1:9" x14ac:dyDescent="0.2">
      <c r="A4831" s="518" t="s">
        <v>196</v>
      </c>
      <c r="B4831" s="518">
        <v>372532</v>
      </c>
      <c r="C4831" s="518" t="s">
        <v>2660</v>
      </c>
      <c r="D4831" s="518" t="s">
        <v>769</v>
      </c>
      <c r="E4831" s="859">
        <v>34</v>
      </c>
      <c r="F4831" s="859">
        <v>34</v>
      </c>
      <c r="G4831" s="518" t="s">
        <v>122</v>
      </c>
      <c r="H4831" s="518" t="s">
        <v>196</v>
      </c>
      <c r="I4831" s="518">
        <v>372532</v>
      </c>
    </row>
    <row r="4832" spans="1:9" x14ac:dyDescent="0.2">
      <c r="A4832" s="518" t="s">
        <v>314</v>
      </c>
      <c r="B4832" s="518">
        <v>372540</v>
      </c>
      <c r="C4832" s="518" t="s">
        <v>2660</v>
      </c>
      <c r="D4832" s="518" t="s">
        <v>7519</v>
      </c>
      <c r="E4832" s="859">
        <v>20</v>
      </c>
      <c r="F4832" s="859">
        <v>0</v>
      </c>
      <c r="G4832" s="518" t="s">
        <v>122</v>
      </c>
      <c r="H4832" s="518" t="s">
        <v>314</v>
      </c>
      <c r="I4832" s="518">
        <v>372540</v>
      </c>
    </row>
    <row r="4833" spans="1:9" x14ac:dyDescent="0.2">
      <c r="A4833" s="518" t="s">
        <v>351</v>
      </c>
      <c r="B4833" s="518">
        <v>372565</v>
      </c>
      <c r="C4833" s="518" t="s">
        <v>2660</v>
      </c>
      <c r="D4833" s="518" t="s">
        <v>4442</v>
      </c>
      <c r="E4833" s="859">
        <v>23</v>
      </c>
      <c r="F4833" s="859">
        <v>23</v>
      </c>
      <c r="G4833" s="518" t="s">
        <v>128</v>
      </c>
      <c r="H4833" s="518" t="s">
        <v>351</v>
      </c>
      <c r="I4833" s="518">
        <v>372565</v>
      </c>
    </row>
    <row r="4834" spans="1:9" x14ac:dyDescent="0.2">
      <c r="A4834" s="518" t="s">
        <v>335</v>
      </c>
      <c r="B4834" s="518">
        <v>372573</v>
      </c>
      <c r="C4834" s="518" t="s">
        <v>2660</v>
      </c>
      <c r="D4834" s="518" t="s">
        <v>4478</v>
      </c>
      <c r="E4834" s="859">
        <v>31</v>
      </c>
      <c r="F4834" s="859">
        <v>31</v>
      </c>
      <c r="G4834" s="518" t="s">
        <v>122</v>
      </c>
      <c r="H4834" s="518" t="s">
        <v>335</v>
      </c>
      <c r="I4834" s="518">
        <v>372573</v>
      </c>
    </row>
    <row r="4835" spans="1:9" x14ac:dyDescent="0.2">
      <c r="A4835" s="518" t="s">
        <v>201</v>
      </c>
      <c r="B4835" s="518">
        <v>372649</v>
      </c>
      <c r="C4835" s="518" t="s">
        <v>2660</v>
      </c>
      <c r="D4835" s="518" t="s">
        <v>2599</v>
      </c>
      <c r="E4835" s="859">
        <v>22</v>
      </c>
      <c r="F4835" s="859">
        <v>8</v>
      </c>
      <c r="G4835" s="518" t="s">
        <v>122</v>
      </c>
      <c r="H4835" s="518" t="s">
        <v>201</v>
      </c>
      <c r="I4835" s="518">
        <v>372649</v>
      </c>
    </row>
    <row r="4836" spans="1:9" x14ac:dyDescent="0.2">
      <c r="A4836" s="518" t="s">
        <v>230</v>
      </c>
      <c r="B4836" s="518">
        <v>372656</v>
      </c>
      <c r="C4836" s="518" t="s">
        <v>2660</v>
      </c>
      <c r="D4836" s="518" t="s">
        <v>2392</v>
      </c>
      <c r="E4836" s="859">
        <v>34</v>
      </c>
      <c r="F4836" s="859">
        <v>29</v>
      </c>
      <c r="G4836" s="518" t="s">
        <v>122</v>
      </c>
      <c r="H4836" s="518" t="s">
        <v>230</v>
      </c>
      <c r="I4836" s="518">
        <v>372656</v>
      </c>
    </row>
    <row r="4837" spans="1:9" x14ac:dyDescent="0.2">
      <c r="A4837" s="518" t="s">
        <v>230</v>
      </c>
      <c r="B4837" s="518">
        <v>372664</v>
      </c>
      <c r="C4837" s="518" t="s">
        <v>2660</v>
      </c>
      <c r="D4837" s="518" t="s">
        <v>776</v>
      </c>
      <c r="E4837" s="859">
        <v>31</v>
      </c>
      <c r="F4837" s="859">
        <v>18</v>
      </c>
      <c r="G4837" s="518" t="s">
        <v>122</v>
      </c>
      <c r="H4837" s="518" t="s">
        <v>230</v>
      </c>
      <c r="I4837" s="518">
        <v>372664</v>
      </c>
    </row>
    <row r="4838" spans="1:9" x14ac:dyDescent="0.2">
      <c r="A4838" s="518" t="s">
        <v>230</v>
      </c>
      <c r="B4838" s="518">
        <v>372672</v>
      </c>
      <c r="C4838" s="518" t="s">
        <v>2660</v>
      </c>
      <c r="D4838" s="518" t="s">
        <v>6784</v>
      </c>
      <c r="E4838" s="859">
        <v>35</v>
      </c>
      <c r="F4838" s="859">
        <v>24</v>
      </c>
      <c r="G4838" s="518" t="s">
        <v>122</v>
      </c>
      <c r="H4838" s="518" t="s">
        <v>230</v>
      </c>
      <c r="I4838" s="518">
        <v>372672</v>
      </c>
    </row>
    <row r="4839" spans="1:9" x14ac:dyDescent="0.2">
      <c r="A4839" s="518" t="s">
        <v>373</v>
      </c>
      <c r="B4839" s="518">
        <v>372722</v>
      </c>
      <c r="C4839" s="518" t="s">
        <v>2660</v>
      </c>
      <c r="D4839" s="518" t="s">
        <v>1172</v>
      </c>
      <c r="E4839" s="859">
        <v>24</v>
      </c>
      <c r="F4839" s="859">
        <v>24</v>
      </c>
      <c r="G4839" s="518" t="s">
        <v>122</v>
      </c>
      <c r="H4839" s="518" t="s">
        <v>373</v>
      </c>
      <c r="I4839" s="518">
        <v>372722</v>
      </c>
    </row>
    <row r="4840" spans="1:9" x14ac:dyDescent="0.2">
      <c r="A4840" s="518" t="s">
        <v>373</v>
      </c>
      <c r="B4840" s="518">
        <v>372755</v>
      </c>
      <c r="C4840" s="518" t="s">
        <v>2660</v>
      </c>
      <c r="D4840" s="518" t="s">
        <v>666</v>
      </c>
      <c r="E4840" s="859">
        <v>21</v>
      </c>
      <c r="F4840" s="859">
        <v>5</v>
      </c>
      <c r="G4840" s="518" t="s">
        <v>122</v>
      </c>
      <c r="H4840" s="518" t="s">
        <v>373</v>
      </c>
      <c r="I4840" s="518">
        <v>372755</v>
      </c>
    </row>
    <row r="4841" spans="1:9" x14ac:dyDescent="0.2">
      <c r="A4841" s="518" t="s">
        <v>343</v>
      </c>
      <c r="B4841" s="518">
        <v>372813</v>
      </c>
      <c r="C4841" s="518" t="s">
        <v>2660</v>
      </c>
      <c r="D4841" s="518" t="s">
        <v>1618</v>
      </c>
      <c r="E4841" s="859">
        <v>34</v>
      </c>
      <c r="F4841" s="859">
        <v>34</v>
      </c>
      <c r="G4841" s="518" t="s">
        <v>122</v>
      </c>
      <c r="H4841" s="518" t="s">
        <v>343</v>
      </c>
      <c r="I4841" s="518">
        <v>372813</v>
      </c>
    </row>
    <row r="4842" spans="1:9" x14ac:dyDescent="0.2">
      <c r="A4842" s="518" t="s">
        <v>343</v>
      </c>
      <c r="B4842" s="518">
        <v>372821</v>
      </c>
      <c r="C4842" s="518" t="s">
        <v>2660</v>
      </c>
      <c r="D4842" s="518" t="s">
        <v>4540</v>
      </c>
      <c r="E4842" s="859">
        <v>33</v>
      </c>
      <c r="F4842" s="859">
        <v>33</v>
      </c>
      <c r="G4842" s="518" t="s">
        <v>122</v>
      </c>
      <c r="H4842" s="518" t="s">
        <v>343</v>
      </c>
      <c r="I4842" s="518">
        <v>372821</v>
      </c>
    </row>
    <row r="4843" spans="1:9" x14ac:dyDescent="0.2">
      <c r="A4843" s="518" t="s">
        <v>227</v>
      </c>
      <c r="B4843" s="518">
        <v>372961</v>
      </c>
      <c r="C4843" s="518" t="s">
        <v>2660</v>
      </c>
      <c r="D4843" s="518" t="s">
        <v>799</v>
      </c>
      <c r="E4843" s="859">
        <v>33</v>
      </c>
      <c r="F4843" s="859">
        <v>33</v>
      </c>
      <c r="G4843" s="518" t="s">
        <v>122</v>
      </c>
      <c r="H4843" s="518" t="s">
        <v>227</v>
      </c>
      <c r="I4843" s="518">
        <v>372961</v>
      </c>
    </row>
    <row r="4844" spans="1:9" x14ac:dyDescent="0.2">
      <c r="A4844" s="518" t="s">
        <v>180</v>
      </c>
      <c r="B4844" s="518">
        <v>373050</v>
      </c>
      <c r="C4844" s="518" t="s">
        <v>2660</v>
      </c>
      <c r="D4844" s="518" t="s">
        <v>2339</v>
      </c>
      <c r="E4844" s="859">
        <v>25</v>
      </c>
      <c r="F4844" s="859">
        <v>0</v>
      </c>
      <c r="G4844" s="518" t="s">
        <v>128</v>
      </c>
      <c r="H4844" s="518" t="s">
        <v>180</v>
      </c>
      <c r="I4844" s="518">
        <v>373050</v>
      </c>
    </row>
    <row r="4845" spans="1:9" x14ac:dyDescent="0.2">
      <c r="A4845" s="518" t="s">
        <v>181</v>
      </c>
      <c r="B4845" s="518">
        <v>373068</v>
      </c>
      <c r="C4845" s="518" t="s">
        <v>2660</v>
      </c>
      <c r="D4845" s="518" t="s">
        <v>1492</v>
      </c>
      <c r="E4845" s="859">
        <v>35</v>
      </c>
      <c r="F4845" s="859">
        <v>0</v>
      </c>
      <c r="G4845" s="518" t="s">
        <v>128</v>
      </c>
      <c r="H4845" s="518" t="s">
        <v>181</v>
      </c>
      <c r="I4845" s="518">
        <v>373068</v>
      </c>
    </row>
    <row r="4846" spans="1:9" x14ac:dyDescent="0.2">
      <c r="A4846" s="518" t="s">
        <v>336</v>
      </c>
      <c r="B4846" s="518">
        <v>373126</v>
      </c>
      <c r="C4846" s="518" t="s">
        <v>2660</v>
      </c>
      <c r="D4846" s="518" t="s">
        <v>4641</v>
      </c>
      <c r="E4846" s="859">
        <v>18</v>
      </c>
      <c r="F4846" s="859">
        <v>16</v>
      </c>
      <c r="G4846" s="518" t="s">
        <v>122</v>
      </c>
      <c r="H4846" s="518" t="s">
        <v>336</v>
      </c>
      <c r="I4846" s="518">
        <v>373126</v>
      </c>
    </row>
    <row r="4847" spans="1:9" x14ac:dyDescent="0.2">
      <c r="A4847" s="518" t="s">
        <v>244</v>
      </c>
      <c r="B4847" s="518">
        <v>373134</v>
      </c>
      <c r="C4847" s="518" t="s">
        <v>2660</v>
      </c>
      <c r="D4847" s="518" t="s">
        <v>8890</v>
      </c>
      <c r="E4847" s="859">
        <v>35</v>
      </c>
      <c r="F4847" s="859">
        <v>30</v>
      </c>
      <c r="G4847" s="518" t="s">
        <v>122</v>
      </c>
      <c r="H4847" s="518" t="s">
        <v>244</v>
      </c>
      <c r="I4847" s="518">
        <v>373134</v>
      </c>
    </row>
    <row r="4848" spans="1:9" x14ac:dyDescent="0.2">
      <c r="A4848" s="518" t="s">
        <v>256</v>
      </c>
      <c r="B4848" s="518">
        <v>373233</v>
      </c>
      <c r="C4848" s="518" t="s">
        <v>2660</v>
      </c>
      <c r="D4848" s="518" t="s">
        <v>8891</v>
      </c>
      <c r="E4848" s="859">
        <v>33</v>
      </c>
      <c r="F4848" s="859">
        <v>0</v>
      </c>
      <c r="G4848" s="518" t="s">
        <v>128</v>
      </c>
      <c r="H4848" s="518" t="s">
        <v>256</v>
      </c>
      <c r="I4848" s="518">
        <v>373233</v>
      </c>
    </row>
    <row r="4849" spans="1:9" x14ac:dyDescent="0.2">
      <c r="A4849" s="518" t="s">
        <v>256</v>
      </c>
      <c r="B4849" s="518">
        <v>373241</v>
      </c>
      <c r="C4849" s="518" t="s">
        <v>2660</v>
      </c>
      <c r="D4849" s="518" t="s">
        <v>8892</v>
      </c>
      <c r="E4849" s="859">
        <v>35</v>
      </c>
      <c r="F4849" s="859">
        <v>0</v>
      </c>
      <c r="G4849" s="518" t="s">
        <v>128</v>
      </c>
      <c r="H4849" s="518" t="s">
        <v>256</v>
      </c>
      <c r="I4849" s="518">
        <v>373241</v>
      </c>
    </row>
    <row r="4850" spans="1:9" x14ac:dyDescent="0.2">
      <c r="A4850" s="518" t="s">
        <v>256</v>
      </c>
      <c r="B4850" s="518">
        <v>373258</v>
      </c>
      <c r="C4850" s="518" t="s">
        <v>2660</v>
      </c>
      <c r="D4850" s="518" t="s">
        <v>6785</v>
      </c>
      <c r="E4850" s="859">
        <v>30</v>
      </c>
      <c r="F4850" s="859">
        <v>29</v>
      </c>
      <c r="G4850" s="518" t="s">
        <v>128</v>
      </c>
      <c r="H4850" s="518" t="s">
        <v>256</v>
      </c>
      <c r="I4850" s="518">
        <v>373258</v>
      </c>
    </row>
    <row r="4851" spans="1:9" x14ac:dyDescent="0.2">
      <c r="A4851" s="518" t="s">
        <v>256</v>
      </c>
      <c r="B4851" s="518">
        <v>373316</v>
      </c>
      <c r="C4851" s="518" t="s">
        <v>2660</v>
      </c>
      <c r="D4851" s="518" t="s">
        <v>4365</v>
      </c>
      <c r="E4851" s="859">
        <v>25</v>
      </c>
      <c r="F4851" s="859">
        <v>13</v>
      </c>
      <c r="G4851" s="518" t="s">
        <v>128</v>
      </c>
      <c r="H4851" s="518" t="s">
        <v>256</v>
      </c>
      <c r="I4851" s="518">
        <v>373316</v>
      </c>
    </row>
    <row r="4852" spans="1:9" x14ac:dyDescent="0.2">
      <c r="A4852" s="518" t="s">
        <v>180</v>
      </c>
      <c r="B4852" s="518">
        <v>373324</v>
      </c>
      <c r="C4852" s="518" t="s">
        <v>2660</v>
      </c>
      <c r="D4852" s="518" t="s">
        <v>598</v>
      </c>
      <c r="E4852" s="859">
        <v>30</v>
      </c>
      <c r="F4852" s="859">
        <v>0</v>
      </c>
      <c r="G4852" s="518" t="s">
        <v>128</v>
      </c>
      <c r="H4852" s="518" t="s">
        <v>180</v>
      </c>
      <c r="I4852" s="518">
        <v>373324</v>
      </c>
    </row>
    <row r="4853" spans="1:9" x14ac:dyDescent="0.2">
      <c r="A4853" s="518" t="s">
        <v>158</v>
      </c>
      <c r="B4853" s="518">
        <v>373365</v>
      </c>
      <c r="C4853" s="518" t="s">
        <v>2660</v>
      </c>
      <c r="D4853" s="518" t="s">
        <v>911</v>
      </c>
      <c r="E4853" s="859">
        <v>30</v>
      </c>
      <c r="F4853" s="859">
        <v>0</v>
      </c>
      <c r="G4853" s="518" t="s">
        <v>122</v>
      </c>
      <c r="H4853" s="518" t="s">
        <v>158</v>
      </c>
      <c r="I4853" s="518">
        <v>373365</v>
      </c>
    </row>
    <row r="4854" spans="1:9" x14ac:dyDescent="0.2">
      <c r="A4854" s="518" t="s">
        <v>158</v>
      </c>
      <c r="B4854" s="518">
        <v>373373</v>
      </c>
      <c r="C4854" s="518" t="s">
        <v>2660</v>
      </c>
      <c r="D4854" s="518" t="s">
        <v>1767</v>
      </c>
      <c r="E4854" s="859">
        <v>21</v>
      </c>
      <c r="F4854" s="859">
        <v>0</v>
      </c>
      <c r="G4854" s="518" t="s">
        <v>122</v>
      </c>
      <c r="H4854" s="518" t="s">
        <v>158</v>
      </c>
      <c r="I4854" s="518">
        <v>373373</v>
      </c>
    </row>
    <row r="4855" spans="1:9" x14ac:dyDescent="0.2">
      <c r="A4855" s="518" t="s">
        <v>256</v>
      </c>
      <c r="B4855" s="518">
        <v>373415</v>
      </c>
      <c r="C4855" s="518" t="s">
        <v>2660</v>
      </c>
      <c r="D4855" s="518" t="s">
        <v>8893</v>
      </c>
      <c r="E4855" s="859">
        <v>16</v>
      </c>
      <c r="F4855" s="859">
        <v>30</v>
      </c>
      <c r="G4855" s="518" t="s">
        <v>128</v>
      </c>
      <c r="H4855" s="518" t="s">
        <v>256</v>
      </c>
      <c r="I4855" s="518">
        <v>373415</v>
      </c>
    </row>
    <row r="4856" spans="1:9" x14ac:dyDescent="0.2">
      <c r="A4856" s="518" t="s">
        <v>180</v>
      </c>
      <c r="B4856" s="518">
        <v>373449</v>
      </c>
      <c r="C4856" s="518" t="s">
        <v>2660</v>
      </c>
      <c r="D4856" s="518" t="s">
        <v>4366</v>
      </c>
      <c r="E4856" s="859">
        <v>30</v>
      </c>
      <c r="F4856" s="859">
        <v>0</v>
      </c>
      <c r="G4856" s="518" t="s">
        <v>128</v>
      </c>
      <c r="H4856" s="518" t="s">
        <v>180</v>
      </c>
      <c r="I4856" s="518">
        <v>373449</v>
      </c>
    </row>
    <row r="4857" spans="1:9" x14ac:dyDescent="0.2">
      <c r="A4857" s="518" t="s">
        <v>180</v>
      </c>
      <c r="B4857" s="518">
        <v>373456</v>
      </c>
      <c r="C4857" s="518" t="s">
        <v>2660</v>
      </c>
      <c r="D4857" s="518" t="s">
        <v>4367</v>
      </c>
      <c r="E4857" s="859">
        <v>17</v>
      </c>
      <c r="F4857" s="859">
        <v>0</v>
      </c>
      <c r="G4857" s="518" t="s">
        <v>128</v>
      </c>
      <c r="H4857" s="518" t="s">
        <v>180</v>
      </c>
      <c r="I4857" s="518">
        <v>373456</v>
      </c>
    </row>
    <row r="4858" spans="1:9" x14ac:dyDescent="0.2">
      <c r="A4858" s="518" t="s">
        <v>292</v>
      </c>
      <c r="B4858" s="518">
        <v>373464</v>
      </c>
      <c r="C4858" s="518" t="s">
        <v>2660</v>
      </c>
      <c r="D4858" s="518" t="s">
        <v>4404</v>
      </c>
      <c r="E4858" s="859">
        <v>23</v>
      </c>
      <c r="F4858" s="859">
        <v>0</v>
      </c>
      <c r="G4858" s="518" t="s">
        <v>128</v>
      </c>
      <c r="H4858" s="518" t="s">
        <v>292</v>
      </c>
      <c r="I4858" s="518">
        <v>373464</v>
      </c>
    </row>
    <row r="4859" spans="1:9" x14ac:dyDescent="0.2">
      <c r="A4859" s="518" t="s">
        <v>292</v>
      </c>
      <c r="B4859" s="518">
        <v>373472</v>
      </c>
      <c r="C4859" s="518" t="s">
        <v>2660</v>
      </c>
      <c r="D4859" s="518" t="s">
        <v>4405</v>
      </c>
      <c r="E4859" s="859">
        <v>29</v>
      </c>
      <c r="F4859" s="859">
        <v>0</v>
      </c>
      <c r="G4859" s="518" t="s">
        <v>128</v>
      </c>
      <c r="H4859" s="518" t="s">
        <v>292</v>
      </c>
      <c r="I4859" s="518">
        <v>373472</v>
      </c>
    </row>
    <row r="4860" spans="1:9" x14ac:dyDescent="0.2">
      <c r="A4860" s="518" t="s">
        <v>179</v>
      </c>
      <c r="B4860" s="518">
        <v>373480</v>
      </c>
      <c r="C4860" s="518" t="s">
        <v>2660</v>
      </c>
      <c r="D4860" s="518" t="s">
        <v>2387</v>
      </c>
      <c r="E4860" s="859">
        <v>34</v>
      </c>
      <c r="F4860" s="859">
        <v>34</v>
      </c>
      <c r="G4860" s="518" t="s">
        <v>128</v>
      </c>
      <c r="H4860" s="518" t="s">
        <v>179</v>
      </c>
      <c r="I4860" s="518">
        <v>373480</v>
      </c>
    </row>
    <row r="4861" spans="1:9" x14ac:dyDescent="0.2">
      <c r="A4861" s="518" t="s">
        <v>179</v>
      </c>
      <c r="B4861" s="518">
        <v>373498</v>
      </c>
      <c r="C4861" s="518" t="s">
        <v>2660</v>
      </c>
      <c r="D4861" s="518" t="s">
        <v>4406</v>
      </c>
      <c r="E4861" s="859">
        <v>36</v>
      </c>
      <c r="F4861" s="859">
        <v>36</v>
      </c>
      <c r="G4861" s="518" t="s">
        <v>128</v>
      </c>
      <c r="H4861" s="518" t="s">
        <v>179</v>
      </c>
      <c r="I4861" s="518">
        <v>373498</v>
      </c>
    </row>
    <row r="4862" spans="1:9" x14ac:dyDescent="0.2">
      <c r="A4862" s="518" t="s">
        <v>240</v>
      </c>
      <c r="B4862" s="518">
        <v>373514</v>
      </c>
      <c r="C4862" s="518" t="s">
        <v>2660</v>
      </c>
      <c r="D4862" s="518" t="s">
        <v>3303</v>
      </c>
      <c r="E4862" s="859">
        <v>32</v>
      </c>
      <c r="F4862" s="859">
        <v>32</v>
      </c>
      <c r="G4862" s="518" t="s">
        <v>128</v>
      </c>
      <c r="H4862" s="518" t="s">
        <v>240</v>
      </c>
      <c r="I4862" s="518">
        <v>373514</v>
      </c>
    </row>
    <row r="4863" spans="1:9" x14ac:dyDescent="0.2">
      <c r="A4863" s="518" t="s">
        <v>256</v>
      </c>
      <c r="B4863" s="518">
        <v>373555</v>
      </c>
      <c r="C4863" s="518" t="s">
        <v>2660</v>
      </c>
      <c r="D4863" s="518" t="s">
        <v>4407</v>
      </c>
      <c r="E4863" s="859">
        <v>20</v>
      </c>
      <c r="F4863" s="859">
        <v>7</v>
      </c>
      <c r="G4863" s="518" t="s">
        <v>128</v>
      </c>
      <c r="H4863" s="518" t="s">
        <v>256</v>
      </c>
      <c r="I4863" s="518">
        <v>373555</v>
      </c>
    </row>
    <row r="4864" spans="1:9" x14ac:dyDescent="0.2">
      <c r="A4864" s="518" t="s">
        <v>256</v>
      </c>
      <c r="B4864" s="518">
        <v>373563</v>
      </c>
      <c r="C4864" s="518" t="s">
        <v>2660</v>
      </c>
      <c r="D4864" s="518" t="s">
        <v>4408</v>
      </c>
      <c r="E4864" s="859">
        <v>21</v>
      </c>
      <c r="F4864" s="859">
        <v>0</v>
      </c>
      <c r="G4864" s="518" t="s">
        <v>128</v>
      </c>
      <c r="H4864" s="518" t="s">
        <v>256</v>
      </c>
      <c r="I4864" s="518">
        <v>373563</v>
      </c>
    </row>
    <row r="4865" spans="1:9" x14ac:dyDescent="0.2">
      <c r="A4865" s="518" t="s">
        <v>376</v>
      </c>
      <c r="B4865" s="518">
        <v>373589</v>
      </c>
      <c r="C4865" s="518" t="s">
        <v>2660</v>
      </c>
      <c r="D4865" s="518" t="s">
        <v>537</v>
      </c>
      <c r="E4865" s="859">
        <v>34</v>
      </c>
      <c r="F4865" s="859">
        <v>8</v>
      </c>
      <c r="G4865" s="518" t="s">
        <v>128</v>
      </c>
      <c r="H4865" s="518" t="s">
        <v>376</v>
      </c>
      <c r="I4865" s="518">
        <v>558544</v>
      </c>
    </row>
    <row r="4866" spans="1:9" x14ac:dyDescent="0.2">
      <c r="A4866" s="518" t="s">
        <v>153</v>
      </c>
      <c r="B4866" s="518">
        <v>373605</v>
      </c>
      <c r="C4866" s="518" t="s">
        <v>2660</v>
      </c>
      <c r="D4866" s="518" t="s">
        <v>4424</v>
      </c>
      <c r="E4866" s="859">
        <v>35</v>
      </c>
      <c r="F4866" s="859">
        <v>32</v>
      </c>
      <c r="G4866" s="518" t="s">
        <v>128</v>
      </c>
      <c r="H4866" s="518" t="s">
        <v>153</v>
      </c>
      <c r="I4866" s="518">
        <v>373605</v>
      </c>
    </row>
    <row r="4867" spans="1:9" x14ac:dyDescent="0.2">
      <c r="A4867" s="518" t="s">
        <v>181</v>
      </c>
      <c r="B4867" s="518">
        <v>373621</v>
      </c>
      <c r="C4867" s="518" t="s">
        <v>2660</v>
      </c>
      <c r="D4867" s="518" t="s">
        <v>4425</v>
      </c>
      <c r="E4867" s="859">
        <v>25</v>
      </c>
      <c r="F4867" s="859">
        <v>16</v>
      </c>
      <c r="G4867" s="518" t="s">
        <v>128</v>
      </c>
      <c r="H4867" s="518" t="s">
        <v>181</v>
      </c>
      <c r="I4867" s="518">
        <v>373621</v>
      </c>
    </row>
    <row r="4868" spans="1:9" x14ac:dyDescent="0.2">
      <c r="A4868" s="518" t="s">
        <v>181</v>
      </c>
      <c r="B4868" s="518">
        <v>373639</v>
      </c>
      <c r="C4868" s="518" t="s">
        <v>2660</v>
      </c>
      <c r="D4868" s="518" t="s">
        <v>4426</v>
      </c>
      <c r="E4868" s="859">
        <v>30</v>
      </c>
      <c r="F4868" s="859">
        <v>17</v>
      </c>
      <c r="G4868" s="518" t="s">
        <v>128</v>
      </c>
      <c r="H4868" s="518" t="s">
        <v>181</v>
      </c>
      <c r="I4868" s="518">
        <v>373639</v>
      </c>
    </row>
    <row r="4869" spans="1:9" x14ac:dyDescent="0.2">
      <c r="A4869" s="518" t="s">
        <v>256</v>
      </c>
      <c r="B4869" s="518">
        <v>373670</v>
      </c>
      <c r="C4869" s="518" t="s">
        <v>2660</v>
      </c>
      <c r="D4869" s="518" t="s">
        <v>4465</v>
      </c>
      <c r="E4869" s="859">
        <v>17</v>
      </c>
      <c r="F4869" s="859">
        <v>16</v>
      </c>
      <c r="G4869" s="518" t="s">
        <v>128</v>
      </c>
      <c r="H4869" s="518" t="s">
        <v>256</v>
      </c>
      <c r="I4869" s="518">
        <v>373670</v>
      </c>
    </row>
    <row r="4870" spans="1:9" x14ac:dyDescent="0.2">
      <c r="A4870" s="518" t="s">
        <v>256</v>
      </c>
      <c r="B4870" s="518">
        <v>373696</v>
      </c>
      <c r="C4870" s="518" t="s">
        <v>2660</v>
      </c>
      <c r="D4870" s="518" t="s">
        <v>1784</v>
      </c>
      <c r="E4870" s="859">
        <v>23</v>
      </c>
      <c r="F4870" s="859">
        <v>0</v>
      </c>
      <c r="G4870" s="518" t="s">
        <v>128</v>
      </c>
      <c r="H4870" s="518" t="s">
        <v>256</v>
      </c>
      <c r="I4870" s="518">
        <v>373696</v>
      </c>
    </row>
    <row r="4871" spans="1:9" x14ac:dyDescent="0.2">
      <c r="A4871" s="518" t="s">
        <v>256</v>
      </c>
      <c r="B4871" s="518">
        <v>373704</v>
      </c>
      <c r="C4871" s="518" t="s">
        <v>2660</v>
      </c>
      <c r="D4871" s="518" t="s">
        <v>1784</v>
      </c>
      <c r="E4871" s="859">
        <v>33</v>
      </c>
      <c r="F4871" s="859">
        <v>24</v>
      </c>
      <c r="G4871" s="518" t="s">
        <v>128</v>
      </c>
      <c r="H4871" s="518" t="s">
        <v>256</v>
      </c>
      <c r="I4871" s="518">
        <v>373704</v>
      </c>
    </row>
    <row r="4872" spans="1:9" x14ac:dyDescent="0.2">
      <c r="A4872" s="518" t="s">
        <v>256</v>
      </c>
      <c r="B4872" s="518">
        <v>373720</v>
      </c>
      <c r="C4872" s="518" t="s">
        <v>2660</v>
      </c>
      <c r="D4872" s="518" t="s">
        <v>4466</v>
      </c>
      <c r="E4872" s="859">
        <v>34</v>
      </c>
      <c r="F4872" s="859">
        <v>23</v>
      </c>
      <c r="G4872" s="518" t="s">
        <v>128</v>
      </c>
      <c r="H4872" s="518" t="s">
        <v>256</v>
      </c>
      <c r="I4872" s="518">
        <v>373720</v>
      </c>
    </row>
    <row r="4873" spans="1:9" x14ac:dyDescent="0.2">
      <c r="A4873" s="518" t="s">
        <v>256</v>
      </c>
      <c r="B4873" s="518">
        <v>373845</v>
      </c>
      <c r="C4873" s="518" t="s">
        <v>2660</v>
      </c>
      <c r="D4873" s="518" t="s">
        <v>1342</v>
      </c>
      <c r="E4873" s="859">
        <v>14</v>
      </c>
      <c r="F4873" s="859">
        <v>7</v>
      </c>
      <c r="G4873" s="518" t="s">
        <v>128</v>
      </c>
      <c r="H4873" s="518" t="s">
        <v>256</v>
      </c>
      <c r="I4873" s="518">
        <v>373845</v>
      </c>
    </row>
    <row r="4874" spans="1:9" x14ac:dyDescent="0.2">
      <c r="A4874" s="518" t="s">
        <v>181</v>
      </c>
      <c r="B4874" s="518">
        <v>373902</v>
      </c>
      <c r="C4874" s="518" t="s">
        <v>2660</v>
      </c>
      <c r="D4874" s="518" t="s">
        <v>4490</v>
      </c>
      <c r="E4874" s="859">
        <v>32</v>
      </c>
      <c r="F4874" s="859">
        <v>25</v>
      </c>
      <c r="G4874" s="518" t="s">
        <v>128</v>
      </c>
      <c r="H4874" s="518" t="s">
        <v>181</v>
      </c>
      <c r="I4874" s="518">
        <v>373902</v>
      </c>
    </row>
    <row r="4875" spans="1:9" x14ac:dyDescent="0.2">
      <c r="A4875" s="518" t="s">
        <v>181</v>
      </c>
      <c r="B4875" s="518">
        <v>373910</v>
      </c>
      <c r="C4875" s="518" t="s">
        <v>2660</v>
      </c>
      <c r="D4875" s="518" t="s">
        <v>4491</v>
      </c>
      <c r="E4875" s="859">
        <v>34</v>
      </c>
      <c r="F4875" s="859">
        <v>24</v>
      </c>
      <c r="G4875" s="518" t="s">
        <v>128</v>
      </c>
      <c r="H4875" s="518" t="s">
        <v>181</v>
      </c>
      <c r="I4875" s="518">
        <v>373910</v>
      </c>
    </row>
    <row r="4876" spans="1:9" x14ac:dyDescent="0.2">
      <c r="A4876" s="518" t="s">
        <v>362</v>
      </c>
      <c r="B4876" s="518">
        <v>373969</v>
      </c>
      <c r="C4876" s="518" t="s">
        <v>2660</v>
      </c>
      <c r="D4876" s="518" t="s">
        <v>1342</v>
      </c>
      <c r="E4876" s="859">
        <v>24</v>
      </c>
      <c r="F4876" s="859">
        <v>20</v>
      </c>
      <c r="G4876" s="518" t="s">
        <v>128</v>
      </c>
      <c r="H4876" s="518" t="s">
        <v>362</v>
      </c>
      <c r="I4876" s="518">
        <v>373969</v>
      </c>
    </row>
    <row r="4877" spans="1:9" x14ac:dyDescent="0.2">
      <c r="A4877" s="518" t="s">
        <v>256</v>
      </c>
      <c r="B4877" s="518">
        <v>373977</v>
      </c>
      <c r="C4877" s="518" t="s">
        <v>2660</v>
      </c>
      <c r="D4877" s="518" t="s">
        <v>1342</v>
      </c>
      <c r="E4877" s="859">
        <v>20</v>
      </c>
      <c r="F4877" s="859">
        <v>11</v>
      </c>
      <c r="G4877" s="518" t="s">
        <v>128</v>
      </c>
      <c r="H4877" s="518" t="s">
        <v>256</v>
      </c>
      <c r="I4877" s="518">
        <v>373977</v>
      </c>
    </row>
    <row r="4878" spans="1:9" x14ac:dyDescent="0.2">
      <c r="A4878" s="518" t="s">
        <v>256</v>
      </c>
      <c r="B4878" s="518">
        <v>374009</v>
      </c>
      <c r="C4878" s="518" t="s">
        <v>2660</v>
      </c>
      <c r="D4878" s="518" t="s">
        <v>1342</v>
      </c>
      <c r="E4878" s="859">
        <v>31</v>
      </c>
      <c r="F4878" s="859">
        <v>18</v>
      </c>
      <c r="G4878" s="518" t="s">
        <v>128</v>
      </c>
      <c r="H4878" s="518" t="s">
        <v>256</v>
      </c>
      <c r="I4878" s="518">
        <v>374009</v>
      </c>
    </row>
    <row r="4879" spans="1:9" x14ac:dyDescent="0.2">
      <c r="A4879" s="518" t="s">
        <v>256</v>
      </c>
      <c r="B4879" s="518">
        <v>374017</v>
      </c>
      <c r="C4879" s="518" t="s">
        <v>2660</v>
      </c>
      <c r="D4879" s="518" t="s">
        <v>1342</v>
      </c>
      <c r="E4879" s="859">
        <v>21</v>
      </c>
      <c r="F4879" s="859">
        <v>12</v>
      </c>
      <c r="G4879" s="518" t="s">
        <v>128</v>
      </c>
      <c r="H4879" s="518" t="s">
        <v>256</v>
      </c>
      <c r="I4879" s="518">
        <v>374017</v>
      </c>
    </row>
    <row r="4880" spans="1:9" x14ac:dyDescent="0.2">
      <c r="A4880" s="518" t="s">
        <v>256</v>
      </c>
      <c r="B4880" s="518">
        <v>374033</v>
      </c>
      <c r="C4880" s="518" t="s">
        <v>2660</v>
      </c>
      <c r="D4880" s="518" t="s">
        <v>1342</v>
      </c>
      <c r="E4880" s="859">
        <v>15</v>
      </c>
      <c r="F4880" s="859">
        <v>7</v>
      </c>
      <c r="G4880" s="518" t="s">
        <v>128</v>
      </c>
      <c r="H4880" s="518" t="s">
        <v>256</v>
      </c>
      <c r="I4880" s="518">
        <v>374033</v>
      </c>
    </row>
    <row r="4881" spans="1:9" x14ac:dyDescent="0.2">
      <c r="A4881" s="518" t="s">
        <v>256</v>
      </c>
      <c r="B4881" s="518">
        <v>374041</v>
      </c>
      <c r="C4881" s="518" t="s">
        <v>2660</v>
      </c>
      <c r="D4881" s="518" t="s">
        <v>1342</v>
      </c>
      <c r="E4881" s="859">
        <v>29</v>
      </c>
      <c r="F4881" s="859">
        <v>11</v>
      </c>
      <c r="G4881" s="518" t="s">
        <v>128</v>
      </c>
      <c r="H4881" s="518" t="s">
        <v>256</v>
      </c>
      <c r="I4881" s="518">
        <v>374041</v>
      </c>
    </row>
    <row r="4882" spans="1:9" x14ac:dyDescent="0.2">
      <c r="A4882" s="518" t="s">
        <v>256</v>
      </c>
      <c r="B4882" s="518">
        <v>374108</v>
      </c>
      <c r="C4882" s="518" t="s">
        <v>2660</v>
      </c>
      <c r="D4882" s="518" t="s">
        <v>1342</v>
      </c>
      <c r="E4882" s="859">
        <v>32</v>
      </c>
      <c r="F4882" s="859">
        <v>18</v>
      </c>
      <c r="G4882" s="518" t="s">
        <v>128</v>
      </c>
      <c r="H4882" s="518" t="s">
        <v>256</v>
      </c>
      <c r="I4882" s="518">
        <v>374108</v>
      </c>
    </row>
    <row r="4883" spans="1:9" x14ac:dyDescent="0.2">
      <c r="A4883" s="518" t="s">
        <v>256</v>
      </c>
      <c r="B4883" s="518">
        <v>374132</v>
      </c>
      <c r="C4883" s="518" t="s">
        <v>2660</v>
      </c>
      <c r="D4883" s="518" t="s">
        <v>1342</v>
      </c>
      <c r="E4883" s="859">
        <v>34</v>
      </c>
      <c r="F4883" s="859">
        <v>17</v>
      </c>
      <c r="G4883" s="518" t="s">
        <v>128</v>
      </c>
      <c r="H4883" s="518" t="s">
        <v>256</v>
      </c>
      <c r="I4883" s="518">
        <v>374132</v>
      </c>
    </row>
    <row r="4884" spans="1:9" x14ac:dyDescent="0.2">
      <c r="A4884" s="518" t="s">
        <v>256</v>
      </c>
      <c r="B4884" s="518">
        <v>374157</v>
      </c>
      <c r="C4884" s="518" t="s">
        <v>2660</v>
      </c>
      <c r="D4884" s="518" t="s">
        <v>4541</v>
      </c>
      <c r="E4884" s="859">
        <v>23</v>
      </c>
      <c r="F4884" s="859">
        <v>0</v>
      </c>
      <c r="G4884" s="518" t="s">
        <v>128</v>
      </c>
      <c r="H4884" s="518" t="s">
        <v>256</v>
      </c>
      <c r="I4884" s="518">
        <v>374157</v>
      </c>
    </row>
    <row r="4885" spans="1:9" x14ac:dyDescent="0.2">
      <c r="A4885" s="518" t="s">
        <v>242</v>
      </c>
      <c r="B4885" s="518">
        <v>374371</v>
      </c>
      <c r="C4885" s="518" t="s">
        <v>2660</v>
      </c>
      <c r="D4885" s="518" t="s">
        <v>4587</v>
      </c>
      <c r="E4885" s="859">
        <v>25</v>
      </c>
      <c r="F4885" s="859">
        <v>25</v>
      </c>
      <c r="G4885" s="518" t="s">
        <v>122</v>
      </c>
      <c r="H4885" s="518" t="s">
        <v>242</v>
      </c>
      <c r="I4885" s="518">
        <v>374371</v>
      </c>
    </row>
    <row r="4886" spans="1:9" x14ac:dyDescent="0.2">
      <c r="A4886" s="518" t="s">
        <v>256</v>
      </c>
      <c r="B4886" s="518">
        <v>374512</v>
      </c>
      <c r="C4886" s="518" t="s">
        <v>2660</v>
      </c>
      <c r="D4886" s="518" t="s">
        <v>4365</v>
      </c>
      <c r="E4886" s="859">
        <v>34</v>
      </c>
      <c r="F4886" s="859">
        <v>13</v>
      </c>
      <c r="G4886" s="518" t="s">
        <v>128</v>
      </c>
      <c r="H4886" s="518" t="s">
        <v>256</v>
      </c>
      <c r="I4886" s="518">
        <v>374512</v>
      </c>
    </row>
    <row r="4887" spans="1:9" x14ac:dyDescent="0.2">
      <c r="A4887" s="518" t="s">
        <v>271</v>
      </c>
      <c r="B4887" s="518">
        <v>374785</v>
      </c>
      <c r="C4887" s="518" t="s">
        <v>2660</v>
      </c>
      <c r="D4887" s="518" t="s">
        <v>4588</v>
      </c>
      <c r="E4887" s="859">
        <v>30</v>
      </c>
      <c r="F4887" s="859">
        <v>0</v>
      </c>
      <c r="G4887" s="518" t="s">
        <v>122</v>
      </c>
      <c r="H4887" s="518" t="s">
        <v>271</v>
      </c>
      <c r="I4887" s="518">
        <v>374785</v>
      </c>
    </row>
    <row r="4888" spans="1:9" x14ac:dyDescent="0.2">
      <c r="A4888" s="518" t="s">
        <v>153</v>
      </c>
      <c r="B4888" s="518">
        <v>374900</v>
      </c>
      <c r="C4888" s="518" t="s">
        <v>2660</v>
      </c>
      <c r="D4888" s="518" t="s">
        <v>3528</v>
      </c>
      <c r="E4888" s="859">
        <v>28</v>
      </c>
      <c r="F4888" s="859">
        <v>28</v>
      </c>
      <c r="G4888" s="518" t="s">
        <v>122</v>
      </c>
      <c r="H4888" s="518" t="s">
        <v>153</v>
      </c>
      <c r="I4888" s="518">
        <v>374900</v>
      </c>
    </row>
    <row r="4889" spans="1:9" x14ac:dyDescent="0.2">
      <c r="A4889" s="518" t="s">
        <v>153</v>
      </c>
      <c r="B4889" s="518">
        <v>374918</v>
      </c>
      <c r="C4889" s="518" t="s">
        <v>2660</v>
      </c>
      <c r="D4889" s="518" t="s">
        <v>3527</v>
      </c>
      <c r="E4889" s="859">
        <v>27</v>
      </c>
      <c r="F4889" s="859">
        <v>27</v>
      </c>
      <c r="G4889" s="518" t="s">
        <v>122</v>
      </c>
      <c r="H4889" s="518" t="s">
        <v>153</v>
      </c>
      <c r="I4889" s="518">
        <v>374918</v>
      </c>
    </row>
    <row r="4890" spans="1:9" x14ac:dyDescent="0.2">
      <c r="A4890" s="518" t="s">
        <v>153</v>
      </c>
      <c r="B4890" s="518">
        <v>374926</v>
      </c>
      <c r="C4890" s="518" t="s">
        <v>2660</v>
      </c>
      <c r="D4890" s="518" t="s">
        <v>867</v>
      </c>
      <c r="E4890" s="859">
        <v>30</v>
      </c>
      <c r="F4890" s="859">
        <v>30</v>
      </c>
      <c r="G4890" s="518" t="s">
        <v>122</v>
      </c>
      <c r="H4890" s="518" t="s">
        <v>153</v>
      </c>
      <c r="I4890" s="518">
        <v>374926</v>
      </c>
    </row>
    <row r="4891" spans="1:9" x14ac:dyDescent="0.2">
      <c r="A4891" s="518" t="s">
        <v>158</v>
      </c>
      <c r="B4891" s="518">
        <v>374942</v>
      </c>
      <c r="C4891" s="518" t="s">
        <v>2660</v>
      </c>
      <c r="D4891" s="518" t="s">
        <v>223</v>
      </c>
      <c r="E4891" s="859">
        <v>32</v>
      </c>
      <c r="F4891" s="859">
        <v>0</v>
      </c>
      <c r="G4891" s="518" t="s">
        <v>128</v>
      </c>
      <c r="H4891" s="518" t="s">
        <v>158</v>
      </c>
      <c r="I4891" s="518">
        <v>374942</v>
      </c>
    </row>
    <row r="4892" spans="1:9" x14ac:dyDescent="0.2">
      <c r="A4892" s="518" t="s">
        <v>158</v>
      </c>
      <c r="B4892" s="518">
        <v>374959</v>
      </c>
      <c r="C4892" s="518" t="s">
        <v>2660</v>
      </c>
      <c r="D4892" s="518" t="s">
        <v>223</v>
      </c>
      <c r="E4892" s="859">
        <v>31</v>
      </c>
      <c r="F4892" s="859">
        <v>0</v>
      </c>
      <c r="G4892" s="518" t="s">
        <v>128</v>
      </c>
      <c r="H4892" s="518" t="s">
        <v>158</v>
      </c>
      <c r="I4892" s="518">
        <v>374959</v>
      </c>
    </row>
    <row r="4893" spans="1:9" x14ac:dyDescent="0.2">
      <c r="A4893" s="518" t="s">
        <v>158</v>
      </c>
      <c r="B4893" s="518">
        <v>374967</v>
      </c>
      <c r="C4893" s="518" t="s">
        <v>2660</v>
      </c>
      <c r="D4893" s="518" t="s">
        <v>223</v>
      </c>
      <c r="E4893" s="859">
        <v>35</v>
      </c>
      <c r="F4893" s="859">
        <v>0</v>
      </c>
      <c r="G4893" s="518" t="s">
        <v>128</v>
      </c>
      <c r="H4893" s="518" t="s">
        <v>158</v>
      </c>
      <c r="I4893" s="518">
        <v>374967</v>
      </c>
    </row>
    <row r="4894" spans="1:9" x14ac:dyDescent="0.2">
      <c r="A4894" s="518" t="s">
        <v>158</v>
      </c>
      <c r="B4894" s="518">
        <v>374975</v>
      </c>
      <c r="C4894" s="518" t="s">
        <v>2660</v>
      </c>
      <c r="D4894" s="518" t="s">
        <v>223</v>
      </c>
      <c r="E4894" s="859">
        <v>34</v>
      </c>
      <c r="F4894" s="859">
        <v>0</v>
      </c>
      <c r="G4894" s="518" t="s">
        <v>128</v>
      </c>
      <c r="H4894" s="518" t="s">
        <v>158</v>
      </c>
      <c r="I4894" s="518">
        <v>374975</v>
      </c>
    </row>
    <row r="4895" spans="1:9" x14ac:dyDescent="0.2">
      <c r="A4895" s="518" t="s">
        <v>158</v>
      </c>
      <c r="B4895" s="518">
        <v>375030</v>
      </c>
      <c r="C4895" s="518" t="s">
        <v>2660</v>
      </c>
      <c r="D4895" s="518" t="s">
        <v>2889</v>
      </c>
      <c r="E4895" s="859">
        <v>30</v>
      </c>
      <c r="F4895" s="859">
        <v>0</v>
      </c>
      <c r="G4895" s="518" t="s">
        <v>128</v>
      </c>
      <c r="H4895" s="518" t="s">
        <v>158</v>
      </c>
      <c r="I4895" s="518">
        <v>375030</v>
      </c>
    </row>
    <row r="4896" spans="1:9" x14ac:dyDescent="0.2">
      <c r="A4896" s="518" t="s">
        <v>158</v>
      </c>
      <c r="B4896" s="518">
        <v>375048</v>
      </c>
      <c r="C4896" s="518" t="s">
        <v>2660</v>
      </c>
      <c r="D4896" s="518" t="s">
        <v>2889</v>
      </c>
      <c r="E4896" s="859">
        <v>19</v>
      </c>
      <c r="F4896" s="859">
        <v>0</v>
      </c>
      <c r="G4896" s="518" t="s">
        <v>128</v>
      </c>
      <c r="H4896" s="518" t="s">
        <v>158</v>
      </c>
      <c r="I4896" s="518">
        <v>375048</v>
      </c>
    </row>
    <row r="4897" spans="1:9" x14ac:dyDescent="0.2">
      <c r="A4897" s="518" t="s">
        <v>147</v>
      </c>
      <c r="B4897" s="518">
        <v>375055</v>
      </c>
      <c r="C4897" s="518" t="s">
        <v>2660</v>
      </c>
      <c r="D4897" s="518" t="s">
        <v>8488</v>
      </c>
      <c r="E4897" s="859">
        <v>22</v>
      </c>
      <c r="F4897" s="859">
        <v>0</v>
      </c>
      <c r="G4897" s="518" t="s">
        <v>128</v>
      </c>
      <c r="H4897" s="518" t="s">
        <v>147</v>
      </c>
      <c r="I4897" s="518">
        <v>375055</v>
      </c>
    </row>
    <row r="4898" spans="1:9" x14ac:dyDescent="0.2">
      <c r="A4898" s="518" t="s">
        <v>322</v>
      </c>
      <c r="B4898" s="518">
        <v>375063</v>
      </c>
      <c r="C4898" s="518" t="s">
        <v>2660</v>
      </c>
      <c r="D4898" s="518" t="s">
        <v>4505</v>
      </c>
      <c r="E4898" s="859">
        <v>34</v>
      </c>
      <c r="F4898" s="859">
        <v>0</v>
      </c>
      <c r="G4898" s="518" t="s">
        <v>128</v>
      </c>
      <c r="H4898" s="518" t="s">
        <v>322</v>
      </c>
      <c r="I4898" s="518">
        <v>375063</v>
      </c>
    </row>
    <row r="4899" spans="1:9" x14ac:dyDescent="0.2">
      <c r="A4899" s="518" t="s">
        <v>164</v>
      </c>
      <c r="B4899" s="518">
        <v>375071</v>
      </c>
      <c r="C4899" s="518" t="s">
        <v>2660</v>
      </c>
      <c r="D4899" s="518" t="s">
        <v>6786</v>
      </c>
      <c r="E4899" s="859">
        <v>25</v>
      </c>
      <c r="F4899" s="859">
        <v>0</v>
      </c>
      <c r="G4899" s="518" t="s">
        <v>128</v>
      </c>
      <c r="H4899" s="518" t="s">
        <v>164</v>
      </c>
      <c r="I4899" s="518">
        <v>375071</v>
      </c>
    </row>
    <row r="4900" spans="1:9" x14ac:dyDescent="0.2">
      <c r="A4900" s="518" t="s">
        <v>394</v>
      </c>
      <c r="B4900" s="518">
        <v>375238</v>
      </c>
      <c r="C4900" s="518" t="s">
        <v>2660</v>
      </c>
      <c r="D4900" s="518" t="s">
        <v>8894</v>
      </c>
      <c r="E4900" s="859">
        <v>28</v>
      </c>
      <c r="F4900" s="859">
        <v>0</v>
      </c>
      <c r="G4900" s="518" t="s">
        <v>128</v>
      </c>
      <c r="H4900" s="518" t="s">
        <v>394</v>
      </c>
      <c r="I4900" s="518">
        <v>375238</v>
      </c>
    </row>
    <row r="4901" spans="1:9" x14ac:dyDescent="0.2">
      <c r="A4901" s="518" t="s">
        <v>369</v>
      </c>
      <c r="B4901" s="518">
        <v>375246</v>
      </c>
      <c r="C4901" s="518" t="s">
        <v>2660</v>
      </c>
      <c r="D4901" s="518" t="s">
        <v>4556</v>
      </c>
      <c r="E4901" s="859">
        <v>35</v>
      </c>
      <c r="F4901" s="859">
        <v>0</v>
      </c>
      <c r="G4901" s="518" t="s">
        <v>128</v>
      </c>
      <c r="H4901" s="518" t="s">
        <v>369</v>
      </c>
      <c r="I4901" s="518">
        <v>375246</v>
      </c>
    </row>
    <row r="4902" spans="1:9" x14ac:dyDescent="0.2">
      <c r="A4902" s="518" t="s">
        <v>369</v>
      </c>
      <c r="B4902" s="518">
        <v>375261</v>
      </c>
      <c r="C4902" s="518" t="s">
        <v>2660</v>
      </c>
      <c r="D4902" s="518" t="s">
        <v>4557</v>
      </c>
      <c r="E4902" s="859">
        <v>35</v>
      </c>
      <c r="F4902" s="859">
        <v>0</v>
      </c>
      <c r="G4902" s="518" t="s">
        <v>128</v>
      </c>
      <c r="H4902" s="518" t="s">
        <v>369</v>
      </c>
      <c r="I4902" s="518">
        <v>375261</v>
      </c>
    </row>
    <row r="4903" spans="1:9" x14ac:dyDescent="0.2">
      <c r="A4903" s="518" t="s">
        <v>369</v>
      </c>
      <c r="B4903" s="518">
        <v>375279</v>
      </c>
      <c r="C4903" s="518" t="s">
        <v>2660</v>
      </c>
      <c r="D4903" s="518" t="s">
        <v>4558</v>
      </c>
      <c r="E4903" s="859">
        <v>33</v>
      </c>
      <c r="F4903" s="859">
        <v>0</v>
      </c>
      <c r="G4903" s="518" t="s">
        <v>128</v>
      </c>
      <c r="H4903" s="518" t="s">
        <v>369</v>
      </c>
      <c r="I4903" s="518">
        <v>375279</v>
      </c>
    </row>
    <row r="4904" spans="1:9" x14ac:dyDescent="0.2">
      <c r="A4904" s="518" t="s">
        <v>164</v>
      </c>
      <c r="B4904" s="518">
        <v>375287</v>
      </c>
      <c r="C4904" s="518" t="s">
        <v>2660</v>
      </c>
      <c r="D4904" s="518" t="s">
        <v>4559</v>
      </c>
      <c r="E4904" s="859">
        <v>30</v>
      </c>
      <c r="F4904" s="859">
        <v>0</v>
      </c>
      <c r="G4904" s="518" t="s">
        <v>128</v>
      </c>
      <c r="H4904" s="518" t="s">
        <v>164</v>
      </c>
      <c r="I4904" s="518">
        <v>375287</v>
      </c>
    </row>
    <row r="4905" spans="1:9" x14ac:dyDescent="0.2">
      <c r="A4905" s="518" t="s">
        <v>256</v>
      </c>
      <c r="B4905" s="518">
        <v>375345</v>
      </c>
      <c r="C4905" s="518" t="s">
        <v>2660</v>
      </c>
      <c r="D4905" s="518" t="s">
        <v>4560</v>
      </c>
      <c r="E4905" s="859">
        <v>21</v>
      </c>
      <c r="F4905" s="859">
        <v>13</v>
      </c>
      <c r="G4905" s="518" t="s">
        <v>128</v>
      </c>
      <c r="H4905" s="518" t="s">
        <v>256</v>
      </c>
      <c r="I4905" s="518">
        <v>375345</v>
      </c>
    </row>
    <row r="4906" spans="1:9" x14ac:dyDescent="0.2">
      <c r="A4906" s="518" t="s">
        <v>322</v>
      </c>
      <c r="B4906" s="518">
        <v>375360</v>
      </c>
      <c r="C4906" s="518" t="s">
        <v>2660</v>
      </c>
      <c r="D4906" s="518" t="s">
        <v>4603</v>
      </c>
      <c r="E4906" s="859">
        <v>33</v>
      </c>
      <c r="F4906" s="859">
        <v>0</v>
      </c>
      <c r="G4906" s="518" t="s">
        <v>128</v>
      </c>
      <c r="H4906" s="518" t="s">
        <v>322</v>
      </c>
      <c r="I4906" s="518">
        <v>375360</v>
      </c>
    </row>
    <row r="4907" spans="1:9" x14ac:dyDescent="0.2">
      <c r="A4907" s="518" t="s">
        <v>341</v>
      </c>
      <c r="B4907" s="518">
        <v>375386</v>
      </c>
      <c r="C4907" s="518" t="s">
        <v>2660</v>
      </c>
      <c r="D4907" s="518" t="s">
        <v>1128</v>
      </c>
      <c r="E4907" s="859">
        <v>34</v>
      </c>
      <c r="F4907" s="859">
        <v>34</v>
      </c>
      <c r="G4907" s="518" t="s">
        <v>128</v>
      </c>
      <c r="H4907" s="518" t="s">
        <v>341</v>
      </c>
      <c r="I4907" s="518">
        <v>375386</v>
      </c>
    </row>
    <row r="4908" spans="1:9" x14ac:dyDescent="0.2">
      <c r="A4908" s="518" t="s">
        <v>147</v>
      </c>
      <c r="B4908" s="518">
        <v>375436</v>
      </c>
      <c r="C4908" s="518" t="s">
        <v>2660</v>
      </c>
      <c r="D4908" s="518" t="s">
        <v>4620</v>
      </c>
      <c r="E4908" s="859">
        <v>34</v>
      </c>
      <c r="F4908" s="859">
        <v>0</v>
      </c>
      <c r="G4908" s="518" t="s">
        <v>128</v>
      </c>
      <c r="H4908" s="518" t="s">
        <v>147</v>
      </c>
      <c r="I4908" s="518">
        <v>375436</v>
      </c>
    </row>
    <row r="4909" spans="1:9" x14ac:dyDescent="0.2">
      <c r="A4909" s="518" t="s">
        <v>147</v>
      </c>
      <c r="B4909" s="518">
        <v>375444</v>
      </c>
      <c r="C4909" s="518" t="s">
        <v>2660</v>
      </c>
      <c r="D4909" s="518" t="s">
        <v>4621</v>
      </c>
      <c r="E4909" s="859">
        <v>30</v>
      </c>
      <c r="F4909" s="859">
        <v>0</v>
      </c>
      <c r="G4909" s="518" t="s">
        <v>128</v>
      </c>
      <c r="H4909" s="518" t="s">
        <v>147</v>
      </c>
      <c r="I4909" s="518">
        <v>375444</v>
      </c>
    </row>
    <row r="4910" spans="1:9" x14ac:dyDescent="0.2">
      <c r="A4910" s="518" t="s">
        <v>292</v>
      </c>
      <c r="B4910" s="518">
        <v>375733</v>
      </c>
      <c r="C4910" s="518" t="s">
        <v>2660</v>
      </c>
      <c r="D4910" s="518" t="s">
        <v>4341</v>
      </c>
      <c r="E4910" s="859">
        <v>25</v>
      </c>
      <c r="F4910" s="859">
        <v>25</v>
      </c>
      <c r="G4910" s="518" t="s">
        <v>128</v>
      </c>
      <c r="H4910" s="518" t="s">
        <v>292</v>
      </c>
      <c r="I4910" s="518">
        <v>375733</v>
      </c>
    </row>
    <row r="4911" spans="1:9" x14ac:dyDescent="0.2">
      <c r="A4911" s="518" t="s">
        <v>292</v>
      </c>
      <c r="B4911" s="518">
        <v>375758</v>
      </c>
      <c r="C4911" s="518" t="s">
        <v>2660</v>
      </c>
      <c r="D4911" s="518" t="s">
        <v>4342</v>
      </c>
      <c r="E4911" s="859">
        <v>29</v>
      </c>
      <c r="F4911" s="859">
        <v>29</v>
      </c>
      <c r="G4911" s="518" t="s">
        <v>128</v>
      </c>
      <c r="H4911" s="518" t="s">
        <v>292</v>
      </c>
      <c r="I4911" s="518">
        <v>375758</v>
      </c>
    </row>
    <row r="4912" spans="1:9" x14ac:dyDescent="0.2">
      <c r="A4912" s="518" t="s">
        <v>292</v>
      </c>
      <c r="B4912" s="518">
        <v>375774</v>
      </c>
      <c r="C4912" s="518" t="s">
        <v>2660</v>
      </c>
      <c r="D4912" s="518" t="s">
        <v>4343</v>
      </c>
      <c r="E4912" s="859">
        <v>22</v>
      </c>
      <c r="F4912" s="859">
        <v>22</v>
      </c>
      <c r="G4912" s="518" t="s">
        <v>128</v>
      </c>
      <c r="H4912" s="518" t="s">
        <v>292</v>
      </c>
      <c r="I4912" s="518">
        <v>375774</v>
      </c>
    </row>
    <row r="4913" spans="1:9" x14ac:dyDescent="0.2">
      <c r="A4913" s="518" t="s">
        <v>256</v>
      </c>
      <c r="B4913" s="518">
        <v>375915</v>
      </c>
      <c r="C4913" s="518" t="s">
        <v>2660</v>
      </c>
      <c r="D4913" s="518" t="s">
        <v>1228</v>
      </c>
      <c r="E4913" s="859">
        <v>16</v>
      </c>
      <c r="F4913" s="859">
        <v>10</v>
      </c>
      <c r="G4913" s="518" t="s">
        <v>128</v>
      </c>
      <c r="H4913" s="518" t="s">
        <v>256</v>
      </c>
      <c r="I4913" s="518">
        <v>375915</v>
      </c>
    </row>
    <row r="4914" spans="1:9" x14ac:dyDescent="0.2">
      <c r="A4914" s="518" t="s">
        <v>296</v>
      </c>
      <c r="B4914" s="518">
        <v>376020</v>
      </c>
      <c r="C4914" s="518" t="s">
        <v>2660</v>
      </c>
      <c r="D4914" s="518" t="s">
        <v>4381</v>
      </c>
      <c r="E4914" s="859">
        <v>35</v>
      </c>
      <c r="F4914" s="859">
        <v>0</v>
      </c>
      <c r="G4914" s="518" t="s">
        <v>128</v>
      </c>
      <c r="H4914" s="518" t="s">
        <v>296</v>
      </c>
      <c r="I4914" s="518">
        <v>376020</v>
      </c>
    </row>
    <row r="4915" spans="1:9" x14ac:dyDescent="0.2">
      <c r="A4915" s="518" t="s">
        <v>351</v>
      </c>
      <c r="B4915" s="518">
        <v>376038</v>
      </c>
      <c r="C4915" s="518" t="s">
        <v>2660</v>
      </c>
      <c r="D4915" s="518" t="s">
        <v>595</v>
      </c>
      <c r="E4915" s="859">
        <v>17</v>
      </c>
      <c r="F4915" s="859">
        <v>17</v>
      </c>
      <c r="G4915" s="518" t="s">
        <v>128</v>
      </c>
      <c r="H4915" s="518" t="s">
        <v>351</v>
      </c>
      <c r="I4915" s="518">
        <v>376038</v>
      </c>
    </row>
    <row r="4916" spans="1:9" x14ac:dyDescent="0.2">
      <c r="A4916" s="518" t="s">
        <v>240</v>
      </c>
      <c r="B4916" s="518">
        <v>376111</v>
      </c>
      <c r="C4916" s="518" t="s">
        <v>2660</v>
      </c>
      <c r="D4916" s="518" t="s">
        <v>619</v>
      </c>
      <c r="E4916" s="859">
        <v>33</v>
      </c>
      <c r="F4916" s="859">
        <v>33</v>
      </c>
      <c r="G4916" s="518" t="s">
        <v>128</v>
      </c>
      <c r="H4916" s="518" t="s">
        <v>240</v>
      </c>
      <c r="I4916" s="518">
        <v>376111</v>
      </c>
    </row>
    <row r="4917" spans="1:9" x14ac:dyDescent="0.2">
      <c r="A4917" s="518" t="s">
        <v>240</v>
      </c>
      <c r="B4917" s="518">
        <v>376129</v>
      </c>
      <c r="C4917" s="518" t="s">
        <v>2660</v>
      </c>
      <c r="D4917" s="518" t="s">
        <v>619</v>
      </c>
      <c r="E4917" s="859">
        <v>34</v>
      </c>
      <c r="F4917" s="859">
        <v>34</v>
      </c>
      <c r="G4917" s="518" t="s">
        <v>128</v>
      </c>
      <c r="H4917" s="518" t="s">
        <v>240</v>
      </c>
      <c r="I4917" s="518">
        <v>376129</v>
      </c>
    </row>
    <row r="4918" spans="1:9" x14ac:dyDescent="0.2">
      <c r="A4918" s="518" t="s">
        <v>240</v>
      </c>
      <c r="B4918" s="518">
        <v>376137</v>
      </c>
      <c r="C4918" s="518" t="s">
        <v>2660</v>
      </c>
      <c r="D4918" s="518" t="s">
        <v>619</v>
      </c>
      <c r="E4918" s="859">
        <v>23</v>
      </c>
      <c r="F4918" s="859">
        <v>23</v>
      </c>
      <c r="G4918" s="518" t="s">
        <v>128</v>
      </c>
      <c r="H4918" s="518" t="s">
        <v>240</v>
      </c>
      <c r="I4918" s="518">
        <v>376137</v>
      </c>
    </row>
    <row r="4919" spans="1:9" x14ac:dyDescent="0.2">
      <c r="A4919" s="518" t="s">
        <v>374</v>
      </c>
      <c r="B4919" s="518">
        <v>376186</v>
      </c>
      <c r="C4919" s="518" t="s">
        <v>2660</v>
      </c>
      <c r="D4919" s="518" t="s">
        <v>4402</v>
      </c>
      <c r="E4919" s="859">
        <v>30</v>
      </c>
      <c r="F4919" s="859">
        <v>0</v>
      </c>
      <c r="G4919" s="518" t="s">
        <v>128</v>
      </c>
      <c r="H4919" s="518" t="s">
        <v>374</v>
      </c>
      <c r="I4919" s="518">
        <v>376186</v>
      </c>
    </row>
    <row r="4920" spans="1:9" x14ac:dyDescent="0.2">
      <c r="A4920" s="518" t="s">
        <v>374</v>
      </c>
      <c r="B4920" s="518">
        <v>376194</v>
      </c>
      <c r="C4920" s="518" t="s">
        <v>2660</v>
      </c>
      <c r="D4920" s="518" t="s">
        <v>4403</v>
      </c>
      <c r="E4920" s="859">
        <v>30</v>
      </c>
      <c r="F4920" s="859">
        <v>0</v>
      </c>
      <c r="G4920" s="518" t="s">
        <v>128</v>
      </c>
      <c r="H4920" s="518" t="s">
        <v>374</v>
      </c>
      <c r="I4920" s="518">
        <v>376186</v>
      </c>
    </row>
    <row r="4921" spans="1:9" x14ac:dyDescent="0.2">
      <c r="A4921" s="518" t="s">
        <v>306</v>
      </c>
      <c r="B4921" s="518">
        <v>376277</v>
      </c>
      <c r="C4921" s="518" t="s">
        <v>2660</v>
      </c>
      <c r="D4921" s="518" t="s">
        <v>4461</v>
      </c>
      <c r="E4921" s="859">
        <v>35</v>
      </c>
      <c r="F4921" s="859">
        <v>0</v>
      </c>
      <c r="G4921" s="518" t="s">
        <v>128</v>
      </c>
      <c r="H4921" s="518" t="s">
        <v>306</v>
      </c>
      <c r="I4921" s="518">
        <v>376277</v>
      </c>
    </row>
    <row r="4922" spans="1:9" x14ac:dyDescent="0.2">
      <c r="A4922" s="518" t="s">
        <v>296</v>
      </c>
      <c r="B4922" s="518">
        <v>376384</v>
      </c>
      <c r="C4922" s="518" t="s">
        <v>2660</v>
      </c>
      <c r="D4922" s="518" t="s">
        <v>4462</v>
      </c>
      <c r="E4922" s="859">
        <v>26</v>
      </c>
      <c r="F4922" s="859">
        <v>23</v>
      </c>
      <c r="G4922" s="518" t="s">
        <v>128</v>
      </c>
      <c r="H4922" s="518" t="s">
        <v>296</v>
      </c>
      <c r="I4922" s="518">
        <v>376384</v>
      </c>
    </row>
    <row r="4923" spans="1:9" x14ac:dyDescent="0.2">
      <c r="A4923" s="518" t="s">
        <v>256</v>
      </c>
      <c r="B4923" s="518">
        <v>376426</v>
      </c>
      <c r="C4923" s="518" t="s">
        <v>2660</v>
      </c>
      <c r="D4923" s="518" t="s">
        <v>4463</v>
      </c>
      <c r="E4923" s="859">
        <v>31</v>
      </c>
      <c r="F4923" s="859">
        <v>0</v>
      </c>
      <c r="G4923" s="518" t="s">
        <v>128</v>
      </c>
      <c r="H4923" s="518" t="s">
        <v>256</v>
      </c>
      <c r="I4923" s="518">
        <v>376426</v>
      </c>
    </row>
    <row r="4924" spans="1:9" x14ac:dyDescent="0.2">
      <c r="A4924" s="518" t="s">
        <v>394</v>
      </c>
      <c r="B4924" s="518">
        <v>376434</v>
      </c>
      <c r="C4924" s="518" t="s">
        <v>2660</v>
      </c>
      <c r="D4924" s="518" t="s">
        <v>8895</v>
      </c>
      <c r="E4924" s="859">
        <v>17</v>
      </c>
      <c r="F4924" s="859">
        <v>0</v>
      </c>
      <c r="G4924" s="518" t="s">
        <v>128</v>
      </c>
      <c r="H4924" s="518" t="s">
        <v>394</v>
      </c>
      <c r="I4924" s="518">
        <v>376434</v>
      </c>
    </row>
    <row r="4925" spans="1:9" x14ac:dyDescent="0.2">
      <c r="A4925" s="518" t="s">
        <v>146</v>
      </c>
      <c r="B4925" s="518">
        <v>376459</v>
      </c>
      <c r="C4925" s="518" t="s">
        <v>2660</v>
      </c>
      <c r="D4925" s="518" t="s">
        <v>4464</v>
      </c>
      <c r="E4925" s="859">
        <v>35</v>
      </c>
      <c r="F4925" s="859">
        <v>0</v>
      </c>
      <c r="G4925" s="518" t="s">
        <v>128</v>
      </c>
      <c r="H4925" s="518" t="s">
        <v>146</v>
      </c>
      <c r="I4925" s="518">
        <v>376459</v>
      </c>
    </row>
    <row r="4926" spans="1:9" x14ac:dyDescent="0.2">
      <c r="A4926" s="518" t="s">
        <v>180</v>
      </c>
      <c r="B4926" s="518">
        <v>376517</v>
      </c>
      <c r="C4926" s="518" t="s">
        <v>2660</v>
      </c>
      <c r="D4926" s="518" t="s">
        <v>4489</v>
      </c>
      <c r="E4926" s="859">
        <v>32</v>
      </c>
      <c r="F4926" s="859">
        <v>0</v>
      </c>
      <c r="G4926" s="518" t="s">
        <v>128</v>
      </c>
      <c r="H4926" s="518" t="s">
        <v>180</v>
      </c>
      <c r="I4926" s="518">
        <v>376517</v>
      </c>
    </row>
    <row r="4927" spans="1:9" x14ac:dyDescent="0.2">
      <c r="A4927" s="518" t="s">
        <v>180</v>
      </c>
      <c r="B4927" s="518">
        <v>376533</v>
      </c>
      <c r="C4927" s="518" t="s">
        <v>2660</v>
      </c>
      <c r="D4927" s="518" t="s">
        <v>4489</v>
      </c>
      <c r="E4927" s="859">
        <v>32</v>
      </c>
      <c r="F4927" s="859">
        <v>0</v>
      </c>
      <c r="G4927" s="518" t="s">
        <v>128</v>
      </c>
      <c r="H4927" s="518" t="s">
        <v>180</v>
      </c>
      <c r="I4927" s="518">
        <v>376533</v>
      </c>
    </row>
    <row r="4928" spans="1:9" x14ac:dyDescent="0.2">
      <c r="A4928" s="518" t="s">
        <v>253</v>
      </c>
      <c r="B4928" s="518">
        <v>376715</v>
      </c>
      <c r="C4928" s="518" t="s">
        <v>2660</v>
      </c>
      <c r="D4928" s="518" t="s">
        <v>2407</v>
      </c>
      <c r="E4928" s="859">
        <v>35</v>
      </c>
      <c r="F4928" s="859">
        <v>35</v>
      </c>
      <c r="G4928" s="518" t="s">
        <v>122</v>
      </c>
      <c r="H4928" s="518" t="s">
        <v>253</v>
      </c>
      <c r="I4928" s="518">
        <v>376715</v>
      </c>
    </row>
    <row r="4929" spans="1:9" x14ac:dyDescent="0.2">
      <c r="A4929" s="518" t="s">
        <v>256</v>
      </c>
      <c r="B4929" s="518">
        <v>376723</v>
      </c>
      <c r="C4929" s="518" t="s">
        <v>2660</v>
      </c>
      <c r="D4929" s="518" t="s">
        <v>2003</v>
      </c>
      <c r="E4929" s="859">
        <v>23</v>
      </c>
      <c r="F4929" s="859">
        <v>0</v>
      </c>
      <c r="G4929" s="518" t="s">
        <v>128</v>
      </c>
      <c r="H4929" s="518" t="s">
        <v>256</v>
      </c>
      <c r="I4929" s="518">
        <v>376723</v>
      </c>
    </row>
    <row r="4930" spans="1:9" x14ac:dyDescent="0.2">
      <c r="A4930" s="518" t="s">
        <v>256</v>
      </c>
      <c r="B4930" s="518">
        <v>376731</v>
      </c>
      <c r="C4930" s="518" t="s">
        <v>2660</v>
      </c>
      <c r="D4930" s="518" t="s">
        <v>3122</v>
      </c>
      <c r="E4930" s="859">
        <v>26</v>
      </c>
      <c r="F4930" s="859">
        <v>0</v>
      </c>
      <c r="G4930" s="518" t="s">
        <v>128</v>
      </c>
      <c r="H4930" s="518" t="s">
        <v>256</v>
      </c>
      <c r="I4930" s="518">
        <v>376731</v>
      </c>
    </row>
    <row r="4931" spans="1:9" x14ac:dyDescent="0.2">
      <c r="A4931" s="518" t="s">
        <v>166</v>
      </c>
      <c r="B4931" s="518">
        <v>376772</v>
      </c>
      <c r="C4931" s="518" t="s">
        <v>2660</v>
      </c>
      <c r="D4931" s="518" t="s">
        <v>4561</v>
      </c>
      <c r="E4931" s="859">
        <v>35</v>
      </c>
      <c r="F4931" s="859">
        <v>35</v>
      </c>
      <c r="G4931" s="518" t="s">
        <v>128</v>
      </c>
      <c r="H4931" s="518" t="s">
        <v>166</v>
      </c>
      <c r="I4931" s="518">
        <v>376772</v>
      </c>
    </row>
    <row r="4932" spans="1:9" x14ac:dyDescent="0.2">
      <c r="A4932" s="518" t="s">
        <v>368</v>
      </c>
      <c r="B4932" s="518">
        <v>376798</v>
      </c>
      <c r="C4932" s="518" t="s">
        <v>2660</v>
      </c>
      <c r="D4932" s="518" t="s">
        <v>4562</v>
      </c>
      <c r="E4932" s="859">
        <v>30</v>
      </c>
      <c r="F4932" s="859">
        <v>0</v>
      </c>
      <c r="G4932" s="518" t="s">
        <v>128</v>
      </c>
      <c r="H4932" s="518" t="s">
        <v>368</v>
      </c>
      <c r="I4932" s="518">
        <v>376798</v>
      </c>
    </row>
    <row r="4933" spans="1:9" x14ac:dyDescent="0.2">
      <c r="A4933" s="518" t="s">
        <v>190</v>
      </c>
      <c r="B4933" s="518">
        <v>376822</v>
      </c>
      <c r="C4933" s="518" t="s">
        <v>2660</v>
      </c>
      <c r="D4933" s="518" t="s">
        <v>8896</v>
      </c>
      <c r="E4933" s="859">
        <v>15</v>
      </c>
      <c r="F4933" s="859">
        <v>0</v>
      </c>
      <c r="G4933" s="518" t="s">
        <v>128</v>
      </c>
      <c r="H4933" s="518" t="s">
        <v>190</v>
      </c>
      <c r="I4933" s="518">
        <v>376822</v>
      </c>
    </row>
    <row r="4934" spans="1:9" x14ac:dyDescent="0.2">
      <c r="A4934" s="518" t="s">
        <v>179</v>
      </c>
      <c r="B4934" s="518">
        <v>376913</v>
      </c>
      <c r="C4934" s="518" t="s">
        <v>2660</v>
      </c>
      <c r="D4934" s="518" t="s">
        <v>4429</v>
      </c>
      <c r="E4934" s="859">
        <v>31</v>
      </c>
      <c r="F4934" s="859">
        <v>0</v>
      </c>
      <c r="G4934" s="518" t="s">
        <v>128</v>
      </c>
      <c r="H4934" s="518" t="s">
        <v>179</v>
      </c>
      <c r="I4934" s="518">
        <v>376913</v>
      </c>
    </row>
    <row r="4935" spans="1:9" x14ac:dyDescent="0.2">
      <c r="A4935" s="518" t="s">
        <v>256</v>
      </c>
      <c r="B4935" s="518">
        <v>376954</v>
      </c>
      <c r="C4935" s="518" t="s">
        <v>2660</v>
      </c>
      <c r="D4935" s="518" t="s">
        <v>4427</v>
      </c>
      <c r="E4935" s="859">
        <v>12</v>
      </c>
      <c r="F4935" s="859">
        <v>12</v>
      </c>
      <c r="G4935" s="518" t="s">
        <v>128</v>
      </c>
      <c r="H4935" s="518" t="s">
        <v>256</v>
      </c>
      <c r="I4935" s="518">
        <v>376954</v>
      </c>
    </row>
    <row r="4936" spans="1:9" x14ac:dyDescent="0.2">
      <c r="A4936" s="518" t="s">
        <v>372</v>
      </c>
      <c r="B4936" s="518">
        <v>377127</v>
      </c>
      <c r="C4936" s="518" t="s">
        <v>2660</v>
      </c>
      <c r="D4936" s="518" t="s">
        <v>1293</v>
      </c>
      <c r="E4936" s="859">
        <v>31</v>
      </c>
      <c r="F4936" s="859">
        <v>0</v>
      </c>
      <c r="G4936" s="518" t="s">
        <v>128</v>
      </c>
      <c r="H4936" s="518" t="s">
        <v>372</v>
      </c>
      <c r="I4936" s="518">
        <v>377127</v>
      </c>
    </row>
    <row r="4937" spans="1:9" x14ac:dyDescent="0.2">
      <c r="A4937" s="518" t="s">
        <v>372</v>
      </c>
      <c r="B4937" s="518">
        <v>377135</v>
      </c>
      <c r="C4937" s="518" t="s">
        <v>2660</v>
      </c>
      <c r="D4937" s="518" t="s">
        <v>1311</v>
      </c>
      <c r="E4937" s="859">
        <v>32</v>
      </c>
      <c r="F4937" s="859">
        <v>23</v>
      </c>
      <c r="G4937" s="518" t="s">
        <v>128</v>
      </c>
      <c r="H4937" s="518" t="s">
        <v>372</v>
      </c>
      <c r="I4937" s="518">
        <v>377135</v>
      </c>
    </row>
    <row r="4938" spans="1:9" x14ac:dyDescent="0.2">
      <c r="A4938" s="518" t="s">
        <v>167</v>
      </c>
      <c r="B4938" s="518">
        <v>377143</v>
      </c>
      <c r="C4938" s="518" t="s">
        <v>2660</v>
      </c>
      <c r="D4938" s="518" t="s">
        <v>1998</v>
      </c>
      <c r="E4938" s="859">
        <v>26</v>
      </c>
      <c r="F4938" s="859">
        <v>25</v>
      </c>
      <c r="G4938" s="518" t="s">
        <v>128</v>
      </c>
      <c r="H4938" s="518" t="s">
        <v>167</v>
      </c>
      <c r="I4938" s="518">
        <v>377143</v>
      </c>
    </row>
    <row r="4939" spans="1:9" x14ac:dyDescent="0.2">
      <c r="A4939" s="518" t="s">
        <v>240</v>
      </c>
      <c r="B4939" s="518">
        <v>377184</v>
      </c>
      <c r="C4939" s="518" t="s">
        <v>2660</v>
      </c>
      <c r="D4939" s="518" t="s">
        <v>619</v>
      </c>
      <c r="E4939" s="859">
        <v>28</v>
      </c>
      <c r="F4939" s="859">
        <v>28</v>
      </c>
      <c r="G4939" s="518" t="s">
        <v>128</v>
      </c>
      <c r="H4939" s="518" t="s">
        <v>240</v>
      </c>
      <c r="I4939" s="518">
        <v>377184</v>
      </c>
    </row>
    <row r="4940" spans="1:9" x14ac:dyDescent="0.2">
      <c r="A4940" s="518" t="s">
        <v>335</v>
      </c>
      <c r="B4940" s="518">
        <v>377192</v>
      </c>
      <c r="C4940" s="518" t="s">
        <v>2660</v>
      </c>
      <c r="D4940" s="518" t="s">
        <v>4344</v>
      </c>
      <c r="E4940" s="859">
        <v>25</v>
      </c>
      <c r="F4940" s="859">
        <v>25</v>
      </c>
      <c r="G4940" s="518" t="s">
        <v>122</v>
      </c>
      <c r="H4940" s="518" t="s">
        <v>335</v>
      </c>
      <c r="I4940" s="518">
        <v>377192</v>
      </c>
    </row>
    <row r="4941" spans="1:9" x14ac:dyDescent="0.2">
      <c r="A4941" s="518" t="s">
        <v>221</v>
      </c>
      <c r="B4941" s="518">
        <v>377200</v>
      </c>
      <c r="C4941" s="518" t="s">
        <v>2660</v>
      </c>
      <c r="D4941" s="518" t="s">
        <v>492</v>
      </c>
      <c r="E4941" s="859">
        <v>24</v>
      </c>
      <c r="F4941" s="859">
        <v>24</v>
      </c>
      <c r="G4941" s="518" t="s">
        <v>122</v>
      </c>
      <c r="H4941" s="518" t="s">
        <v>221</v>
      </c>
      <c r="I4941" s="518">
        <v>377200</v>
      </c>
    </row>
    <row r="4942" spans="1:9" x14ac:dyDescent="0.2">
      <c r="A4942" s="518" t="s">
        <v>167</v>
      </c>
      <c r="B4942" s="518">
        <v>377259</v>
      </c>
      <c r="C4942" s="518" t="s">
        <v>2660</v>
      </c>
      <c r="D4942" s="518" t="s">
        <v>8897</v>
      </c>
      <c r="E4942" s="859">
        <v>32</v>
      </c>
      <c r="F4942" s="859">
        <v>32</v>
      </c>
      <c r="G4942" s="518" t="s">
        <v>128</v>
      </c>
      <c r="H4942" s="518" t="s">
        <v>167</v>
      </c>
      <c r="I4942" s="518">
        <v>377259</v>
      </c>
    </row>
    <row r="4943" spans="1:9" x14ac:dyDescent="0.2">
      <c r="A4943" s="518" t="s">
        <v>167</v>
      </c>
      <c r="B4943" s="518">
        <v>377275</v>
      </c>
      <c r="C4943" s="518" t="s">
        <v>2660</v>
      </c>
      <c r="D4943" s="518" t="s">
        <v>8898</v>
      </c>
      <c r="E4943" s="859">
        <v>33</v>
      </c>
      <c r="F4943" s="859">
        <v>31</v>
      </c>
      <c r="G4943" s="518" t="s">
        <v>128</v>
      </c>
      <c r="H4943" s="518" t="s">
        <v>167</v>
      </c>
      <c r="I4943" s="518">
        <v>377275</v>
      </c>
    </row>
    <row r="4944" spans="1:9" x14ac:dyDescent="0.2">
      <c r="A4944" s="518" t="s">
        <v>179</v>
      </c>
      <c r="B4944" s="518">
        <v>377440</v>
      </c>
      <c r="C4944" s="518" t="s">
        <v>2660</v>
      </c>
      <c r="D4944" s="518" t="s">
        <v>4427</v>
      </c>
      <c r="E4944" s="859">
        <v>32</v>
      </c>
      <c r="F4944" s="859">
        <v>0</v>
      </c>
      <c r="G4944" s="518" t="s">
        <v>128</v>
      </c>
      <c r="H4944" s="518" t="s">
        <v>179</v>
      </c>
      <c r="I4944" s="518">
        <v>377440</v>
      </c>
    </row>
    <row r="4945" spans="1:9" x14ac:dyDescent="0.2">
      <c r="A4945" s="518" t="s">
        <v>256</v>
      </c>
      <c r="B4945" s="518">
        <v>377457</v>
      </c>
      <c r="C4945" s="518" t="s">
        <v>2660</v>
      </c>
      <c r="D4945" s="518" t="s">
        <v>4428</v>
      </c>
      <c r="E4945" s="859">
        <v>22</v>
      </c>
      <c r="F4945" s="859">
        <v>10</v>
      </c>
      <c r="G4945" s="518" t="s">
        <v>128</v>
      </c>
      <c r="H4945" s="518" t="s">
        <v>256</v>
      </c>
      <c r="I4945" s="518">
        <v>377457</v>
      </c>
    </row>
    <row r="4946" spans="1:9" x14ac:dyDescent="0.2">
      <c r="A4946" s="518" t="s">
        <v>179</v>
      </c>
      <c r="B4946" s="518">
        <v>377465</v>
      </c>
      <c r="C4946" s="518" t="s">
        <v>2660</v>
      </c>
      <c r="D4946" s="518" t="s">
        <v>4428</v>
      </c>
      <c r="E4946" s="859">
        <v>24</v>
      </c>
      <c r="F4946" s="859">
        <v>0</v>
      </c>
      <c r="G4946" s="518" t="s">
        <v>128</v>
      </c>
      <c r="H4946" s="518" t="s">
        <v>179</v>
      </c>
      <c r="I4946" s="518">
        <v>377465</v>
      </c>
    </row>
    <row r="4947" spans="1:9" x14ac:dyDescent="0.2">
      <c r="A4947" s="518" t="s">
        <v>256</v>
      </c>
      <c r="B4947" s="518">
        <v>377473</v>
      </c>
      <c r="C4947" s="518" t="s">
        <v>2660</v>
      </c>
      <c r="D4947" s="518" t="s">
        <v>4429</v>
      </c>
      <c r="E4947" s="859">
        <v>30</v>
      </c>
      <c r="F4947" s="859">
        <v>29</v>
      </c>
      <c r="G4947" s="518" t="s">
        <v>128</v>
      </c>
      <c r="H4947" s="518" t="s">
        <v>256</v>
      </c>
      <c r="I4947" s="518">
        <v>377473</v>
      </c>
    </row>
    <row r="4948" spans="1:9" x14ac:dyDescent="0.2">
      <c r="A4948" s="518" t="s">
        <v>256</v>
      </c>
      <c r="B4948" s="518">
        <v>377481</v>
      </c>
      <c r="C4948" s="518" t="s">
        <v>2660</v>
      </c>
      <c r="D4948" s="518" t="s">
        <v>4430</v>
      </c>
      <c r="E4948" s="859">
        <v>27</v>
      </c>
      <c r="F4948" s="859">
        <v>16</v>
      </c>
      <c r="G4948" s="518" t="s">
        <v>128</v>
      </c>
      <c r="H4948" s="518" t="s">
        <v>256</v>
      </c>
      <c r="I4948" s="518">
        <v>377481</v>
      </c>
    </row>
    <row r="4949" spans="1:9" x14ac:dyDescent="0.2">
      <c r="A4949" s="518" t="s">
        <v>256</v>
      </c>
      <c r="B4949" s="518">
        <v>377507</v>
      </c>
      <c r="C4949" s="518" t="s">
        <v>2660</v>
      </c>
      <c r="D4949" s="518" t="s">
        <v>8899</v>
      </c>
      <c r="E4949" s="859">
        <v>28</v>
      </c>
      <c r="F4949" s="859">
        <v>0</v>
      </c>
      <c r="G4949" s="518" t="s">
        <v>128</v>
      </c>
      <c r="H4949" s="518" t="s">
        <v>256</v>
      </c>
      <c r="I4949" s="518">
        <v>377507</v>
      </c>
    </row>
    <row r="4950" spans="1:9" x14ac:dyDescent="0.2">
      <c r="A4950" s="518" t="s">
        <v>292</v>
      </c>
      <c r="B4950" s="518">
        <v>377523</v>
      </c>
      <c r="C4950" s="518" t="s">
        <v>2660</v>
      </c>
      <c r="D4950" s="518" t="s">
        <v>7085</v>
      </c>
      <c r="E4950" s="859">
        <v>23</v>
      </c>
      <c r="F4950" s="859">
        <v>0</v>
      </c>
      <c r="G4950" s="518" t="s">
        <v>128</v>
      </c>
      <c r="H4950" s="518" t="s">
        <v>292</v>
      </c>
      <c r="I4950" s="518">
        <v>377523</v>
      </c>
    </row>
    <row r="4951" spans="1:9" x14ac:dyDescent="0.2">
      <c r="A4951" s="518" t="s">
        <v>292</v>
      </c>
      <c r="B4951" s="518">
        <v>377531</v>
      </c>
      <c r="C4951" s="518" t="s">
        <v>2660</v>
      </c>
      <c r="D4951" s="518" t="s">
        <v>4431</v>
      </c>
      <c r="E4951" s="859">
        <v>34</v>
      </c>
      <c r="F4951" s="859">
        <v>0</v>
      </c>
      <c r="G4951" s="518" t="s">
        <v>128</v>
      </c>
      <c r="H4951" s="518" t="s">
        <v>292</v>
      </c>
      <c r="I4951" s="518">
        <v>377531</v>
      </c>
    </row>
    <row r="4952" spans="1:9" x14ac:dyDescent="0.2">
      <c r="A4952" s="518" t="s">
        <v>292</v>
      </c>
      <c r="B4952" s="518">
        <v>377549</v>
      </c>
      <c r="C4952" s="518" t="s">
        <v>2660</v>
      </c>
      <c r="D4952" s="518" t="s">
        <v>7085</v>
      </c>
      <c r="E4952" s="859">
        <v>32</v>
      </c>
      <c r="F4952" s="859">
        <v>0</v>
      </c>
      <c r="G4952" s="518" t="s">
        <v>128</v>
      </c>
      <c r="H4952" s="518" t="s">
        <v>292</v>
      </c>
      <c r="I4952" s="518">
        <v>377549</v>
      </c>
    </row>
    <row r="4953" spans="1:9" x14ac:dyDescent="0.2">
      <c r="A4953" s="518" t="s">
        <v>169</v>
      </c>
      <c r="B4953" s="518">
        <v>377564</v>
      </c>
      <c r="C4953" s="518" t="s">
        <v>2660</v>
      </c>
      <c r="D4953" s="518" t="s">
        <v>8900</v>
      </c>
      <c r="E4953" s="859">
        <v>32</v>
      </c>
      <c r="F4953" s="859">
        <v>0</v>
      </c>
      <c r="G4953" s="518" t="s">
        <v>128</v>
      </c>
      <c r="H4953" s="518" t="s">
        <v>169</v>
      </c>
      <c r="I4953" s="518">
        <v>377564</v>
      </c>
    </row>
    <row r="4954" spans="1:9" x14ac:dyDescent="0.2">
      <c r="A4954" s="518" t="s">
        <v>164</v>
      </c>
      <c r="B4954" s="518">
        <v>377622</v>
      </c>
      <c r="C4954" s="518" t="s">
        <v>2660</v>
      </c>
      <c r="D4954" s="518" t="s">
        <v>575</v>
      </c>
      <c r="E4954" s="859">
        <v>31</v>
      </c>
      <c r="F4954" s="859">
        <v>0</v>
      </c>
      <c r="G4954" s="518" t="s">
        <v>128</v>
      </c>
      <c r="H4954" s="518" t="s">
        <v>164</v>
      </c>
      <c r="I4954" s="518">
        <v>377622</v>
      </c>
    </row>
    <row r="4955" spans="1:9" x14ac:dyDescent="0.2">
      <c r="A4955" s="518" t="s">
        <v>322</v>
      </c>
      <c r="B4955" s="518">
        <v>377663</v>
      </c>
      <c r="C4955" s="518" t="s">
        <v>2660</v>
      </c>
      <c r="D4955" s="518" t="s">
        <v>8901</v>
      </c>
      <c r="E4955" s="859">
        <v>35</v>
      </c>
      <c r="F4955" s="859">
        <v>22</v>
      </c>
      <c r="G4955" s="518" t="s">
        <v>128</v>
      </c>
      <c r="H4955" s="518" t="s">
        <v>322</v>
      </c>
      <c r="I4955" s="518">
        <v>377663</v>
      </c>
    </row>
    <row r="4956" spans="1:9" x14ac:dyDescent="0.2">
      <c r="A4956" s="518" t="s">
        <v>322</v>
      </c>
      <c r="B4956" s="518">
        <v>377671</v>
      </c>
      <c r="C4956" s="518" t="s">
        <v>2660</v>
      </c>
      <c r="D4956" s="518" t="s">
        <v>8902</v>
      </c>
      <c r="E4956" s="859">
        <v>35</v>
      </c>
      <c r="F4956" s="859">
        <v>16</v>
      </c>
      <c r="G4956" s="518" t="s">
        <v>128</v>
      </c>
      <c r="H4956" s="518" t="s">
        <v>322</v>
      </c>
      <c r="I4956" s="518">
        <v>377671</v>
      </c>
    </row>
    <row r="4957" spans="1:9" x14ac:dyDescent="0.2">
      <c r="A4957" s="518" t="s">
        <v>164</v>
      </c>
      <c r="B4957" s="518">
        <v>377689</v>
      </c>
      <c r="C4957" s="518" t="s">
        <v>2660</v>
      </c>
      <c r="D4957" s="518" t="s">
        <v>8903</v>
      </c>
      <c r="E4957" s="859">
        <v>33</v>
      </c>
      <c r="F4957" s="859">
        <v>0</v>
      </c>
      <c r="G4957" s="518" t="s">
        <v>128</v>
      </c>
      <c r="H4957" s="518" t="s">
        <v>164</v>
      </c>
      <c r="I4957" s="518">
        <v>377689</v>
      </c>
    </row>
    <row r="4958" spans="1:9" x14ac:dyDescent="0.2">
      <c r="A4958" s="518" t="s">
        <v>372</v>
      </c>
      <c r="B4958" s="518">
        <v>377853</v>
      </c>
      <c r="C4958" s="518" t="s">
        <v>2660</v>
      </c>
      <c r="D4958" s="518" t="s">
        <v>4492</v>
      </c>
      <c r="E4958" s="859">
        <v>30</v>
      </c>
      <c r="F4958" s="859">
        <v>26</v>
      </c>
      <c r="G4958" s="518" t="s">
        <v>128</v>
      </c>
      <c r="H4958" s="518" t="s">
        <v>372</v>
      </c>
      <c r="I4958" s="518">
        <v>377853</v>
      </c>
    </row>
    <row r="4959" spans="1:9" x14ac:dyDescent="0.2">
      <c r="A4959" s="518" t="s">
        <v>164</v>
      </c>
      <c r="B4959" s="518">
        <v>377861</v>
      </c>
      <c r="C4959" s="518" t="s">
        <v>2660</v>
      </c>
      <c r="D4959" s="518" t="s">
        <v>4493</v>
      </c>
      <c r="E4959" s="859">
        <v>27</v>
      </c>
      <c r="F4959" s="859">
        <v>0</v>
      </c>
      <c r="G4959" s="518" t="s">
        <v>128</v>
      </c>
      <c r="H4959" s="518" t="s">
        <v>164</v>
      </c>
      <c r="I4959" s="518">
        <v>377861</v>
      </c>
    </row>
    <row r="4960" spans="1:9" x14ac:dyDescent="0.2">
      <c r="A4960" s="518" t="s">
        <v>372</v>
      </c>
      <c r="B4960" s="518">
        <v>377879</v>
      </c>
      <c r="C4960" s="518" t="s">
        <v>2660</v>
      </c>
      <c r="D4960" s="518" t="s">
        <v>6787</v>
      </c>
      <c r="E4960" s="859">
        <v>36</v>
      </c>
      <c r="F4960" s="859">
        <v>25</v>
      </c>
      <c r="G4960" s="518" t="s">
        <v>128</v>
      </c>
      <c r="H4960" s="518" t="s">
        <v>372</v>
      </c>
      <c r="I4960" s="518">
        <v>377879</v>
      </c>
    </row>
    <row r="4961" spans="1:9" x14ac:dyDescent="0.2">
      <c r="A4961" s="518" t="s">
        <v>351</v>
      </c>
      <c r="B4961" s="518">
        <v>377895</v>
      </c>
      <c r="C4961" s="518" t="s">
        <v>2660</v>
      </c>
      <c r="D4961" s="518" t="s">
        <v>4511</v>
      </c>
      <c r="E4961" s="859">
        <v>32</v>
      </c>
      <c r="F4961" s="859">
        <v>32</v>
      </c>
      <c r="G4961" s="518" t="s">
        <v>128</v>
      </c>
      <c r="H4961" s="518" t="s">
        <v>351</v>
      </c>
      <c r="I4961" s="518">
        <v>377895</v>
      </c>
    </row>
    <row r="4962" spans="1:9" x14ac:dyDescent="0.2">
      <c r="A4962" s="518" t="s">
        <v>351</v>
      </c>
      <c r="B4962" s="518">
        <v>377903</v>
      </c>
      <c r="C4962" s="518" t="s">
        <v>2660</v>
      </c>
      <c r="D4962" s="518" t="s">
        <v>4512</v>
      </c>
      <c r="E4962" s="859">
        <v>27</v>
      </c>
      <c r="F4962" s="859">
        <v>27</v>
      </c>
      <c r="G4962" s="518" t="s">
        <v>128</v>
      </c>
      <c r="H4962" s="518" t="s">
        <v>351</v>
      </c>
      <c r="I4962" s="518">
        <v>377903</v>
      </c>
    </row>
    <row r="4963" spans="1:9" x14ac:dyDescent="0.2">
      <c r="A4963" s="518" t="s">
        <v>351</v>
      </c>
      <c r="B4963" s="518">
        <v>377911</v>
      </c>
      <c r="C4963" s="518" t="s">
        <v>2660</v>
      </c>
      <c r="D4963" s="518" t="s">
        <v>4513</v>
      </c>
      <c r="E4963" s="859">
        <v>30</v>
      </c>
      <c r="F4963" s="859">
        <v>30</v>
      </c>
      <c r="G4963" s="518" t="s">
        <v>128</v>
      </c>
      <c r="H4963" s="518" t="s">
        <v>351</v>
      </c>
      <c r="I4963" s="518">
        <v>377911</v>
      </c>
    </row>
    <row r="4964" spans="1:9" x14ac:dyDescent="0.2">
      <c r="A4964" s="518" t="s">
        <v>321</v>
      </c>
      <c r="B4964" s="518">
        <v>377937</v>
      </c>
      <c r="C4964" s="518" t="s">
        <v>2660</v>
      </c>
      <c r="D4964" s="518" t="s">
        <v>4514</v>
      </c>
      <c r="E4964" s="859">
        <v>33</v>
      </c>
      <c r="F4964" s="859">
        <v>0</v>
      </c>
      <c r="G4964" s="518" t="s">
        <v>128</v>
      </c>
      <c r="H4964" s="518" t="s">
        <v>321</v>
      </c>
      <c r="I4964" s="518">
        <v>377937</v>
      </c>
    </row>
    <row r="4965" spans="1:9" x14ac:dyDescent="0.2">
      <c r="A4965" s="518" t="s">
        <v>378</v>
      </c>
      <c r="B4965" s="518">
        <v>378166</v>
      </c>
      <c r="C4965" s="518" t="s">
        <v>2660</v>
      </c>
      <c r="D4965" s="518" t="s">
        <v>8904</v>
      </c>
      <c r="E4965" s="859">
        <v>29</v>
      </c>
      <c r="F4965" s="859">
        <v>0</v>
      </c>
      <c r="G4965" s="518" t="s">
        <v>128</v>
      </c>
      <c r="H4965" s="518" t="s">
        <v>378</v>
      </c>
      <c r="I4965" s="518">
        <v>378166</v>
      </c>
    </row>
    <row r="4966" spans="1:9" x14ac:dyDescent="0.2">
      <c r="A4966" s="518" t="s">
        <v>256</v>
      </c>
      <c r="B4966" s="518">
        <v>378182</v>
      </c>
      <c r="C4966" s="518" t="s">
        <v>2660</v>
      </c>
      <c r="D4966" s="518" t="s">
        <v>8905</v>
      </c>
      <c r="E4966" s="859">
        <v>27</v>
      </c>
      <c r="F4966" s="859">
        <v>0</v>
      </c>
      <c r="G4966" s="518" t="s">
        <v>128</v>
      </c>
      <c r="H4966" s="518" t="s">
        <v>256</v>
      </c>
      <c r="I4966" s="518">
        <v>378182</v>
      </c>
    </row>
    <row r="4967" spans="1:9" x14ac:dyDescent="0.2">
      <c r="A4967" s="518" t="s">
        <v>256</v>
      </c>
      <c r="B4967" s="518">
        <v>378208</v>
      </c>
      <c r="C4967" s="518" t="s">
        <v>2660</v>
      </c>
      <c r="D4967" s="518" t="s">
        <v>8906</v>
      </c>
      <c r="E4967" s="859">
        <v>25</v>
      </c>
      <c r="F4967" s="859">
        <v>0</v>
      </c>
      <c r="G4967" s="518" t="s">
        <v>128</v>
      </c>
      <c r="H4967" s="518" t="s">
        <v>256</v>
      </c>
      <c r="I4967" s="518">
        <v>378208</v>
      </c>
    </row>
    <row r="4968" spans="1:9" x14ac:dyDescent="0.2">
      <c r="A4968" s="518" t="s">
        <v>256</v>
      </c>
      <c r="B4968" s="518">
        <v>378216</v>
      </c>
      <c r="C4968" s="518" t="s">
        <v>2660</v>
      </c>
      <c r="D4968" s="518" t="s">
        <v>8907</v>
      </c>
      <c r="E4968" s="859">
        <v>29</v>
      </c>
      <c r="F4968" s="859">
        <v>0</v>
      </c>
      <c r="G4968" s="518" t="s">
        <v>128</v>
      </c>
      <c r="H4968" s="518" t="s">
        <v>256</v>
      </c>
      <c r="I4968" s="518">
        <v>378216</v>
      </c>
    </row>
    <row r="4969" spans="1:9" x14ac:dyDescent="0.2">
      <c r="A4969" s="518" t="s">
        <v>190</v>
      </c>
      <c r="B4969" s="518">
        <v>378299</v>
      </c>
      <c r="C4969" s="518" t="s">
        <v>2660</v>
      </c>
      <c r="D4969" s="518" t="s">
        <v>635</v>
      </c>
      <c r="E4969" s="859">
        <v>29</v>
      </c>
      <c r="F4969" s="859">
        <v>18</v>
      </c>
      <c r="G4969" s="518" t="s">
        <v>128</v>
      </c>
      <c r="H4969" s="518" t="s">
        <v>190</v>
      </c>
      <c r="I4969" s="518">
        <v>378299</v>
      </c>
    </row>
    <row r="4970" spans="1:9" x14ac:dyDescent="0.2">
      <c r="A4970" s="518" t="s">
        <v>256</v>
      </c>
      <c r="B4970" s="518">
        <v>378379</v>
      </c>
      <c r="C4970" s="518" t="s">
        <v>2660</v>
      </c>
      <c r="D4970" s="518" t="s">
        <v>8907</v>
      </c>
      <c r="E4970" s="859">
        <v>23</v>
      </c>
      <c r="F4970" s="859">
        <v>0</v>
      </c>
      <c r="G4970" s="518" t="s">
        <v>128</v>
      </c>
      <c r="H4970" s="518" t="s">
        <v>256</v>
      </c>
      <c r="I4970" s="518">
        <v>378379</v>
      </c>
    </row>
    <row r="4971" spans="1:9" x14ac:dyDescent="0.2">
      <c r="A4971" s="518" t="s">
        <v>237</v>
      </c>
      <c r="B4971" s="518">
        <v>378596</v>
      </c>
      <c r="C4971" s="518" t="s">
        <v>2660</v>
      </c>
      <c r="D4971" s="518" t="s">
        <v>6788</v>
      </c>
      <c r="E4971" s="859">
        <v>26</v>
      </c>
      <c r="F4971" s="859">
        <v>26</v>
      </c>
      <c r="G4971" s="518" t="s">
        <v>128</v>
      </c>
      <c r="H4971" s="518" t="s">
        <v>237</v>
      </c>
      <c r="I4971" s="518">
        <v>378596</v>
      </c>
    </row>
    <row r="4972" spans="1:9" x14ac:dyDescent="0.2">
      <c r="A4972" s="518" t="s">
        <v>158</v>
      </c>
      <c r="B4972" s="518">
        <v>378695</v>
      </c>
      <c r="C4972" s="518" t="s">
        <v>2660</v>
      </c>
      <c r="D4972" s="518" t="s">
        <v>6789</v>
      </c>
      <c r="E4972" s="859">
        <v>24</v>
      </c>
      <c r="F4972" s="859">
        <v>0</v>
      </c>
      <c r="G4972" s="518" t="s">
        <v>128</v>
      </c>
      <c r="H4972" s="518" t="s">
        <v>158</v>
      </c>
      <c r="I4972" s="518">
        <v>433896</v>
      </c>
    </row>
    <row r="4973" spans="1:9" x14ac:dyDescent="0.2">
      <c r="A4973" s="518" t="s">
        <v>292</v>
      </c>
      <c r="B4973" s="518">
        <v>378901</v>
      </c>
      <c r="C4973" s="518" t="s">
        <v>2660</v>
      </c>
      <c r="D4973" s="518" t="s">
        <v>4368</v>
      </c>
      <c r="E4973" s="859">
        <v>20</v>
      </c>
      <c r="F4973" s="859">
        <v>20</v>
      </c>
      <c r="G4973" s="518" t="s">
        <v>128</v>
      </c>
      <c r="H4973" s="518" t="s">
        <v>292</v>
      </c>
      <c r="I4973" s="518">
        <v>378901</v>
      </c>
    </row>
    <row r="4974" spans="1:9" x14ac:dyDescent="0.2">
      <c r="A4974" s="518" t="s">
        <v>181</v>
      </c>
      <c r="B4974" s="518">
        <v>378976</v>
      </c>
      <c r="C4974" s="518" t="s">
        <v>2660</v>
      </c>
      <c r="D4974" s="518" t="s">
        <v>4393</v>
      </c>
      <c r="E4974" s="859">
        <v>31</v>
      </c>
      <c r="F4974" s="859">
        <v>0</v>
      </c>
      <c r="G4974" s="518" t="s">
        <v>128</v>
      </c>
      <c r="H4974" s="518" t="s">
        <v>181</v>
      </c>
      <c r="I4974" s="518">
        <v>378976</v>
      </c>
    </row>
    <row r="4975" spans="1:9" x14ac:dyDescent="0.2">
      <c r="A4975" s="518" t="s">
        <v>256</v>
      </c>
      <c r="B4975" s="518">
        <v>378992</v>
      </c>
      <c r="C4975" s="518" t="s">
        <v>2660</v>
      </c>
      <c r="D4975" s="518" t="s">
        <v>4409</v>
      </c>
      <c r="E4975" s="859">
        <v>36</v>
      </c>
      <c r="F4975" s="859">
        <v>0</v>
      </c>
      <c r="G4975" s="518" t="s">
        <v>128</v>
      </c>
      <c r="H4975" s="518" t="s">
        <v>256</v>
      </c>
      <c r="I4975" s="518">
        <v>378992</v>
      </c>
    </row>
    <row r="4976" spans="1:9" x14ac:dyDescent="0.2">
      <c r="A4976" s="518" t="s">
        <v>256</v>
      </c>
      <c r="B4976" s="518">
        <v>379008</v>
      </c>
      <c r="C4976" s="518" t="s">
        <v>2660</v>
      </c>
      <c r="D4976" s="518" t="s">
        <v>4410</v>
      </c>
      <c r="E4976" s="859">
        <v>19</v>
      </c>
      <c r="F4976" s="859">
        <v>0</v>
      </c>
      <c r="G4976" s="518" t="s">
        <v>128</v>
      </c>
      <c r="H4976" s="518" t="s">
        <v>256</v>
      </c>
      <c r="I4976" s="518">
        <v>379008</v>
      </c>
    </row>
    <row r="4977" spans="1:9" x14ac:dyDescent="0.2">
      <c r="A4977" s="518" t="s">
        <v>256</v>
      </c>
      <c r="B4977" s="518">
        <v>379016</v>
      </c>
      <c r="C4977" s="518" t="s">
        <v>2660</v>
      </c>
      <c r="D4977" s="518" t="s">
        <v>8187</v>
      </c>
      <c r="E4977" s="859">
        <v>15</v>
      </c>
      <c r="F4977" s="859">
        <v>0</v>
      </c>
      <c r="G4977" s="518" t="s">
        <v>128</v>
      </c>
      <c r="H4977" s="518" t="s">
        <v>256</v>
      </c>
      <c r="I4977" s="518">
        <v>564096</v>
      </c>
    </row>
    <row r="4978" spans="1:9" x14ac:dyDescent="0.2">
      <c r="A4978" s="518" t="s">
        <v>256</v>
      </c>
      <c r="B4978" s="518">
        <v>379032</v>
      </c>
      <c r="C4978" s="518" t="s">
        <v>2660</v>
      </c>
      <c r="D4978" s="518" t="s">
        <v>8908</v>
      </c>
      <c r="E4978" s="859">
        <v>19</v>
      </c>
      <c r="F4978" s="859">
        <v>0</v>
      </c>
      <c r="G4978" s="518" t="s">
        <v>128</v>
      </c>
      <c r="H4978" s="518" t="s">
        <v>256</v>
      </c>
      <c r="I4978" s="518">
        <v>379032</v>
      </c>
    </row>
    <row r="4979" spans="1:9" x14ac:dyDescent="0.2">
      <c r="A4979" s="518" t="s">
        <v>179</v>
      </c>
      <c r="B4979" s="518">
        <v>379040</v>
      </c>
      <c r="C4979" s="518" t="s">
        <v>2660</v>
      </c>
      <c r="D4979" s="518" t="s">
        <v>4411</v>
      </c>
      <c r="E4979" s="859">
        <v>29</v>
      </c>
      <c r="F4979" s="859">
        <v>0</v>
      </c>
      <c r="G4979" s="518" t="s">
        <v>128</v>
      </c>
      <c r="H4979" s="518" t="s">
        <v>179</v>
      </c>
      <c r="I4979" s="518">
        <v>379040</v>
      </c>
    </row>
    <row r="4980" spans="1:9" x14ac:dyDescent="0.2">
      <c r="A4980" s="518" t="s">
        <v>256</v>
      </c>
      <c r="B4980" s="518">
        <v>379115</v>
      </c>
      <c r="C4980" s="518" t="s">
        <v>2660</v>
      </c>
      <c r="D4980" s="518" t="s">
        <v>8909</v>
      </c>
      <c r="E4980" s="859">
        <v>32</v>
      </c>
      <c r="F4980" s="859">
        <v>0</v>
      </c>
      <c r="G4980" s="518" t="s">
        <v>128</v>
      </c>
      <c r="H4980" s="518" t="s">
        <v>256</v>
      </c>
      <c r="I4980" s="518">
        <v>379115</v>
      </c>
    </row>
    <row r="4981" spans="1:9" x14ac:dyDescent="0.2">
      <c r="A4981" s="518" t="s">
        <v>181</v>
      </c>
      <c r="B4981" s="518">
        <v>379214</v>
      </c>
      <c r="C4981" s="518" t="s">
        <v>2660</v>
      </c>
      <c r="D4981" s="518" t="s">
        <v>4433</v>
      </c>
      <c r="E4981" s="859">
        <v>36</v>
      </c>
      <c r="F4981" s="859">
        <v>0</v>
      </c>
      <c r="G4981" s="518" t="s">
        <v>128</v>
      </c>
      <c r="H4981" s="518" t="s">
        <v>181</v>
      </c>
      <c r="I4981" s="518">
        <v>379214</v>
      </c>
    </row>
    <row r="4982" spans="1:9" x14ac:dyDescent="0.2">
      <c r="A4982" s="518" t="s">
        <v>181</v>
      </c>
      <c r="B4982" s="518">
        <v>379263</v>
      </c>
      <c r="C4982" s="518" t="s">
        <v>2660</v>
      </c>
      <c r="D4982" s="518" t="s">
        <v>7750</v>
      </c>
      <c r="E4982" s="859">
        <v>35</v>
      </c>
      <c r="F4982" s="859">
        <v>25</v>
      </c>
      <c r="G4982" s="518" t="s">
        <v>128</v>
      </c>
      <c r="H4982" s="518" t="s">
        <v>181</v>
      </c>
      <c r="I4982" s="518">
        <v>379263</v>
      </c>
    </row>
    <row r="4983" spans="1:9" x14ac:dyDescent="0.2">
      <c r="A4983" s="518" t="s">
        <v>256</v>
      </c>
      <c r="B4983" s="518">
        <v>379321</v>
      </c>
      <c r="C4983" s="518" t="s">
        <v>2660</v>
      </c>
      <c r="D4983" s="518" t="s">
        <v>8910</v>
      </c>
      <c r="E4983" s="859">
        <v>35</v>
      </c>
      <c r="F4983" s="859">
        <v>0</v>
      </c>
      <c r="G4983" s="518" t="s">
        <v>128</v>
      </c>
      <c r="H4983" s="518" t="s">
        <v>256</v>
      </c>
      <c r="I4983" s="518">
        <v>379321</v>
      </c>
    </row>
    <row r="4984" spans="1:9" x14ac:dyDescent="0.2">
      <c r="A4984" s="518" t="s">
        <v>256</v>
      </c>
      <c r="B4984" s="518">
        <v>379339</v>
      </c>
      <c r="C4984" s="518" t="s">
        <v>2660</v>
      </c>
      <c r="D4984" s="518" t="s">
        <v>8911</v>
      </c>
      <c r="E4984" s="859">
        <v>35</v>
      </c>
      <c r="F4984" s="859">
        <v>0</v>
      </c>
      <c r="G4984" s="518" t="s">
        <v>128</v>
      </c>
      <c r="H4984" s="518" t="s">
        <v>256</v>
      </c>
      <c r="I4984" s="518">
        <v>379339</v>
      </c>
    </row>
    <row r="4985" spans="1:9" x14ac:dyDescent="0.2">
      <c r="A4985" s="518" t="s">
        <v>394</v>
      </c>
      <c r="B4985" s="518">
        <v>379370</v>
      </c>
      <c r="C4985" s="518" t="s">
        <v>2660</v>
      </c>
      <c r="D4985" s="518" t="s">
        <v>8912</v>
      </c>
      <c r="E4985" s="859">
        <v>24</v>
      </c>
      <c r="F4985" s="859">
        <v>0</v>
      </c>
      <c r="G4985" s="518" t="s">
        <v>128</v>
      </c>
      <c r="H4985" s="518" t="s">
        <v>394</v>
      </c>
      <c r="I4985" s="518">
        <v>379370</v>
      </c>
    </row>
    <row r="4986" spans="1:9" x14ac:dyDescent="0.2">
      <c r="A4986" s="518" t="s">
        <v>256</v>
      </c>
      <c r="B4986" s="518">
        <v>379388</v>
      </c>
      <c r="C4986" s="518" t="s">
        <v>2660</v>
      </c>
      <c r="D4986" s="518" t="s">
        <v>8913</v>
      </c>
      <c r="E4986" s="859">
        <v>34</v>
      </c>
      <c r="F4986" s="859">
        <v>0</v>
      </c>
      <c r="G4986" s="518" t="s">
        <v>128</v>
      </c>
      <c r="H4986" s="518" t="s">
        <v>256</v>
      </c>
      <c r="I4986" s="518">
        <v>379388</v>
      </c>
    </row>
    <row r="4987" spans="1:9" x14ac:dyDescent="0.2">
      <c r="A4987" s="518" t="s">
        <v>292</v>
      </c>
      <c r="B4987" s="518">
        <v>379412</v>
      </c>
      <c r="C4987" s="518" t="s">
        <v>2660</v>
      </c>
      <c r="D4987" s="518" t="s">
        <v>4368</v>
      </c>
      <c r="E4987" s="859">
        <v>31</v>
      </c>
      <c r="F4987" s="859">
        <v>31</v>
      </c>
      <c r="G4987" s="518" t="s">
        <v>128</v>
      </c>
      <c r="H4987" s="518" t="s">
        <v>292</v>
      </c>
      <c r="I4987" s="518">
        <v>379412</v>
      </c>
    </row>
    <row r="4988" spans="1:9" x14ac:dyDescent="0.2">
      <c r="A4988" s="518" t="s">
        <v>292</v>
      </c>
      <c r="B4988" s="518">
        <v>379420</v>
      </c>
      <c r="C4988" s="518" t="s">
        <v>2660</v>
      </c>
      <c r="D4988" s="518" t="s">
        <v>4368</v>
      </c>
      <c r="E4988" s="859">
        <v>21</v>
      </c>
      <c r="F4988" s="859">
        <v>21</v>
      </c>
      <c r="G4988" s="518" t="s">
        <v>128</v>
      </c>
      <c r="H4988" s="518" t="s">
        <v>292</v>
      </c>
      <c r="I4988" s="518">
        <v>379420</v>
      </c>
    </row>
    <row r="4989" spans="1:9" x14ac:dyDescent="0.2">
      <c r="A4989" s="518" t="s">
        <v>190</v>
      </c>
      <c r="B4989" s="518">
        <v>379453</v>
      </c>
      <c r="C4989" s="518" t="s">
        <v>2660</v>
      </c>
      <c r="D4989" s="518" t="s">
        <v>4468</v>
      </c>
      <c r="E4989" s="859">
        <v>24</v>
      </c>
      <c r="F4989" s="859">
        <v>22</v>
      </c>
      <c r="G4989" s="518" t="s">
        <v>128</v>
      </c>
      <c r="H4989" s="518" t="s">
        <v>190</v>
      </c>
      <c r="I4989" s="518">
        <v>379453</v>
      </c>
    </row>
    <row r="4990" spans="1:9" x14ac:dyDescent="0.2">
      <c r="A4990" s="518" t="s">
        <v>296</v>
      </c>
      <c r="B4990" s="518">
        <v>379701</v>
      </c>
      <c r="C4990" s="518" t="s">
        <v>2660</v>
      </c>
      <c r="D4990" s="518" t="s">
        <v>8130</v>
      </c>
      <c r="E4990" s="859">
        <v>35</v>
      </c>
      <c r="F4990" s="859">
        <v>0</v>
      </c>
      <c r="G4990" s="518" t="s">
        <v>128</v>
      </c>
      <c r="H4990" s="518" t="s">
        <v>296</v>
      </c>
      <c r="I4990" s="518">
        <v>379701</v>
      </c>
    </row>
    <row r="4991" spans="1:9" x14ac:dyDescent="0.2">
      <c r="A4991" s="518" t="s">
        <v>296</v>
      </c>
      <c r="B4991" s="518">
        <v>379719</v>
      </c>
      <c r="C4991" s="518" t="s">
        <v>2660</v>
      </c>
      <c r="D4991" s="518" t="s">
        <v>8130</v>
      </c>
      <c r="E4991" s="859">
        <v>30</v>
      </c>
      <c r="F4991" s="859">
        <v>0</v>
      </c>
      <c r="G4991" s="518" t="s">
        <v>128</v>
      </c>
      <c r="H4991" s="518" t="s">
        <v>296</v>
      </c>
      <c r="I4991" s="518">
        <v>379719</v>
      </c>
    </row>
    <row r="4992" spans="1:9" x14ac:dyDescent="0.2">
      <c r="A4992" s="518" t="s">
        <v>164</v>
      </c>
      <c r="B4992" s="518">
        <v>379743</v>
      </c>
      <c r="C4992" s="518" t="s">
        <v>2660</v>
      </c>
      <c r="D4992" s="518" t="s">
        <v>8914</v>
      </c>
      <c r="E4992" s="859">
        <v>27</v>
      </c>
      <c r="F4992" s="859">
        <v>0</v>
      </c>
      <c r="G4992" s="518" t="s">
        <v>128</v>
      </c>
      <c r="H4992" s="518" t="s">
        <v>164</v>
      </c>
      <c r="I4992" s="518">
        <v>379743</v>
      </c>
    </row>
    <row r="4993" spans="1:9" x14ac:dyDescent="0.2">
      <c r="A4993" s="518" t="s">
        <v>181</v>
      </c>
      <c r="B4993" s="518">
        <v>379917</v>
      </c>
      <c r="C4993" s="518" t="s">
        <v>2660</v>
      </c>
      <c r="D4993" s="518" t="s">
        <v>2163</v>
      </c>
      <c r="E4993" s="859">
        <v>36</v>
      </c>
      <c r="F4993" s="859">
        <v>0</v>
      </c>
      <c r="G4993" s="518" t="s">
        <v>128</v>
      </c>
      <c r="H4993" s="518" t="s">
        <v>181</v>
      </c>
      <c r="I4993" s="518">
        <v>379917</v>
      </c>
    </row>
    <row r="4994" spans="1:9" x14ac:dyDescent="0.2">
      <c r="A4994" s="518" t="s">
        <v>237</v>
      </c>
      <c r="B4994" s="518">
        <v>379958</v>
      </c>
      <c r="C4994" s="518" t="s">
        <v>2660</v>
      </c>
      <c r="D4994" s="518" t="s">
        <v>6790</v>
      </c>
      <c r="E4994" s="859">
        <v>23</v>
      </c>
      <c r="F4994" s="859">
        <v>23</v>
      </c>
      <c r="G4994" s="518" t="s">
        <v>128</v>
      </c>
      <c r="H4994" s="518" t="s">
        <v>237</v>
      </c>
      <c r="I4994" s="518">
        <v>379958</v>
      </c>
    </row>
    <row r="4995" spans="1:9" x14ac:dyDescent="0.2">
      <c r="A4995" s="518" t="s">
        <v>180</v>
      </c>
      <c r="B4995" s="518">
        <v>380253</v>
      </c>
      <c r="C4995" s="518" t="s">
        <v>2660</v>
      </c>
      <c r="D4995" s="518" t="s">
        <v>4566</v>
      </c>
      <c r="E4995" s="859">
        <v>22</v>
      </c>
      <c r="F4995" s="859">
        <v>0</v>
      </c>
      <c r="G4995" s="518" t="s">
        <v>128</v>
      </c>
      <c r="H4995" s="518" t="s">
        <v>180</v>
      </c>
      <c r="I4995" s="518">
        <v>380253</v>
      </c>
    </row>
    <row r="4996" spans="1:9" x14ac:dyDescent="0.2">
      <c r="A4996" s="518" t="s">
        <v>373</v>
      </c>
      <c r="B4996" s="518">
        <v>380287</v>
      </c>
      <c r="C4996" s="518" t="s">
        <v>2660</v>
      </c>
      <c r="D4996" s="518" t="s">
        <v>8915</v>
      </c>
      <c r="E4996" s="859">
        <v>21</v>
      </c>
      <c r="F4996" s="859">
        <v>0</v>
      </c>
      <c r="G4996" s="518" t="s">
        <v>128</v>
      </c>
      <c r="H4996" s="518" t="s">
        <v>373</v>
      </c>
      <c r="I4996" s="518">
        <v>380287</v>
      </c>
    </row>
    <row r="4997" spans="1:9" x14ac:dyDescent="0.2">
      <c r="A4997" s="518" t="s">
        <v>373</v>
      </c>
      <c r="B4997" s="518">
        <v>380295</v>
      </c>
      <c r="C4997" s="518" t="s">
        <v>2660</v>
      </c>
      <c r="D4997" s="518" t="s">
        <v>8916</v>
      </c>
      <c r="E4997" s="859">
        <v>24</v>
      </c>
      <c r="F4997" s="859">
        <v>0</v>
      </c>
      <c r="G4997" s="518" t="s">
        <v>128</v>
      </c>
      <c r="H4997" s="518" t="s">
        <v>373</v>
      </c>
      <c r="I4997" s="518">
        <v>380295</v>
      </c>
    </row>
    <row r="4998" spans="1:9" x14ac:dyDescent="0.2">
      <c r="A4998" s="518" t="s">
        <v>180</v>
      </c>
      <c r="B4998" s="518">
        <v>380337</v>
      </c>
      <c r="C4998" s="518" t="s">
        <v>2660</v>
      </c>
      <c r="D4998" s="518" t="s">
        <v>4566</v>
      </c>
      <c r="E4998" s="859">
        <v>25</v>
      </c>
      <c r="F4998" s="859">
        <v>0</v>
      </c>
      <c r="G4998" s="518" t="s">
        <v>128</v>
      </c>
      <c r="H4998" s="518" t="s">
        <v>180</v>
      </c>
      <c r="I4998" s="518">
        <v>380337</v>
      </c>
    </row>
    <row r="4999" spans="1:9" x14ac:dyDescent="0.2">
      <c r="A4999" s="518" t="s">
        <v>180</v>
      </c>
      <c r="B4999" s="518">
        <v>380352</v>
      </c>
      <c r="C4999" s="518" t="s">
        <v>2660</v>
      </c>
      <c r="D4999" s="518" t="s">
        <v>4566</v>
      </c>
      <c r="E4999" s="859">
        <v>30</v>
      </c>
      <c r="F4999" s="859">
        <v>0</v>
      </c>
      <c r="G4999" s="518" t="s">
        <v>128</v>
      </c>
      <c r="H4999" s="518" t="s">
        <v>180</v>
      </c>
      <c r="I4999" s="518">
        <v>380352</v>
      </c>
    </row>
    <row r="5000" spans="1:9" x14ac:dyDescent="0.2">
      <c r="A5000" s="518" t="s">
        <v>180</v>
      </c>
      <c r="B5000" s="518">
        <v>380360</v>
      </c>
      <c r="C5000" s="518" t="s">
        <v>2660</v>
      </c>
      <c r="D5000" s="518" t="s">
        <v>4566</v>
      </c>
      <c r="E5000" s="859">
        <v>19</v>
      </c>
      <c r="F5000" s="859">
        <v>0</v>
      </c>
      <c r="G5000" s="518" t="s">
        <v>128</v>
      </c>
      <c r="H5000" s="518" t="s">
        <v>180</v>
      </c>
      <c r="I5000" s="518">
        <v>380360</v>
      </c>
    </row>
    <row r="5001" spans="1:9" x14ac:dyDescent="0.2">
      <c r="A5001" s="518" t="s">
        <v>180</v>
      </c>
      <c r="B5001" s="518">
        <v>380378</v>
      </c>
      <c r="C5001" s="518" t="s">
        <v>2660</v>
      </c>
      <c r="D5001" s="518" t="s">
        <v>4566</v>
      </c>
      <c r="E5001" s="859">
        <v>20</v>
      </c>
      <c r="F5001" s="859">
        <v>0</v>
      </c>
      <c r="G5001" s="518" t="s">
        <v>128</v>
      </c>
      <c r="H5001" s="518" t="s">
        <v>180</v>
      </c>
      <c r="I5001" s="518">
        <v>380378</v>
      </c>
    </row>
    <row r="5002" spans="1:9" x14ac:dyDescent="0.2">
      <c r="A5002" s="518" t="s">
        <v>342</v>
      </c>
      <c r="B5002" s="518">
        <v>380485</v>
      </c>
      <c r="C5002" s="518" t="s">
        <v>2660</v>
      </c>
      <c r="D5002" s="518" t="s">
        <v>4077</v>
      </c>
      <c r="E5002" s="859">
        <v>32</v>
      </c>
      <c r="F5002" s="859">
        <v>32</v>
      </c>
      <c r="G5002" s="518" t="s">
        <v>128</v>
      </c>
      <c r="H5002" s="518" t="s">
        <v>342</v>
      </c>
      <c r="I5002" s="518">
        <v>380485</v>
      </c>
    </row>
    <row r="5003" spans="1:9" x14ac:dyDescent="0.2">
      <c r="A5003" s="518" t="s">
        <v>342</v>
      </c>
      <c r="B5003" s="518">
        <v>380493</v>
      </c>
      <c r="C5003" s="518" t="s">
        <v>2660</v>
      </c>
      <c r="D5003" s="518" t="s">
        <v>1556</v>
      </c>
      <c r="E5003" s="859">
        <v>33</v>
      </c>
      <c r="F5003" s="859">
        <v>33</v>
      </c>
      <c r="G5003" s="518" t="s">
        <v>128</v>
      </c>
      <c r="H5003" s="518" t="s">
        <v>342</v>
      </c>
      <c r="I5003" s="518">
        <v>380493</v>
      </c>
    </row>
    <row r="5004" spans="1:9" x14ac:dyDescent="0.2">
      <c r="A5004" s="518" t="s">
        <v>256</v>
      </c>
      <c r="B5004" s="518">
        <v>381400</v>
      </c>
      <c r="C5004" s="518" t="s">
        <v>2660</v>
      </c>
      <c r="D5004" s="518" t="s">
        <v>2850</v>
      </c>
      <c r="E5004" s="859">
        <v>35</v>
      </c>
      <c r="F5004" s="859">
        <v>0</v>
      </c>
      <c r="G5004" s="518" t="s">
        <v>128</v>
      </c>
      <c r="H5004" s="518" t="s">
        <v>256</v>
      </c>
      <c r="I5004" s="518">
        <v>381400</v>
      </c>
    </row>
    <row r="5005" spans="1:9" x14ac:dyDescent="0.2">
      <c r="A5005" s="518" t="s">
        <v>393</v>
      </c>
      <c r="B5005" s="518">
        <v>381525</v>
      </c>
      <c r="C5005" s="518" t="s">
        <v>2660</v>
      </c>
      <c r="D5005" s="518" t="s">
        <v>607</v>
      </c>
      <c r="E5005" s="859">
        <v>35</v>
      </c>
      <c r="F5005" s="859">
        <v>0</v>
      </c>
      <c r="G5005" s="518" t="s">
        <v>128</v>
      </c>
      <c r="H5005" s="518" t="s">
        <v>393</v>
      </c>
      <c r="I5005" s="518">
        <v>381525</v>
      </c>
    </row>
    <row r="5006" spans="1:9" x14ac:dyDescent="0.2">
      <c r="A5006" s="518" t="s">
        <v>393</v>
      </c>
      <c r="B5006" s="518">
        <v>381533</v>
      </c>
      <c r="C5006" s="518" t="s">
        <v>2660</v>
      </c>
      <c r="D5006" s="518" t="s">
        <v>4644</v>
      </c>
      <c r="E5006" s="859">
        <v>35</v>
      </c>
      <c r="F5006" s="859">
        <v>0</v>
      </c>
      <c r="G5006" s="518" t="s">
        <v>128</v>
      </c>
      <c r="H5006" s="518" t="s">
        <v>393</v>
      </c>
      <c r="I5006" s="518">
        <v>381533</v>
      </c>
    </row>
    <row r="5007" spans="1:9" x14ac:dyDescent="0.2">
      <c r="A5007" s="518" t="s">
        <v>393</v>
      </c>
      <c r="B5007" s="518">
        <v>381558</v>
      </c>
      <c r="C5007" s="518" t="s">
        <v>2660</v>
      </c>
      <c r="D5007" s="518" t="s">
        <v>4644</v>
      </c>
      <c r="E5007" s="859">
        <v>34</v>
      </c>
      <c r="F5007" s="859">
        <v>0</v>
      </c>
      <c r="G5007" s="518" t="s">
        <v>128</v>
      </c>
      <c r="H5007" s="518" t="s">
        <v>393</v>
      </c>
      <c r="I5007" s="518">
        <v>381558</v>
      </c>
    </row>
    <row r="5008" spans="1:9" x14ac:dyDescent="0.2">
      <c r="A5008" s="518" t="s">
        <v>181</v>
      </c>
      <c r="B5008" s="518">
        <v>381574</v>
      </c>
      <c r="C5008" s="518" t="s">
        <v>2660</v>
      </c>
      <c r="D5008" s="518" t="s">
        <v>4642</v>
      </c>
      <c r="E5008" s="859">
        <v>35</v>
      </c>
      <c r="F5008" s="859">
        <v>16</v>
      </c>
      <c r="G5008" s="518" t="s">
        <v>128</v>
      </c>
      <c r="H5008" s="518" t="s">
        <v>181</v>
      </c>
      <c r="I5008" s="518">
        <v>381574</v>
      </c>
    </row>
    <row r="5009" spans="1:9" x14ac:dyDescent="0.2">
      <c r="A5009" s="518" t="s">
        <v>237</v>
      </c>
      <c r="B5009" s="518">
        <v>381582</v>
      </c>
      <c r="C5009" s="518" t="s">
        <v>2660</v>
      </c>
      <c r="D5009" s="518" t="s">
        <v>6722</v>
      </c>
      <c r="E5009" s="859">
        <v>26</v>
      </c>
      <c r="F5009" s="859">
        <v>0</v>
      </c>
      <c r="G5009" s="518" t="s">
        <v>128</v>
      </c>
      <c r="H5009" s="518" t="s">
        <v>237</v>
      </c>
      <c r="I5009" s="518">
        <v>381582</v>
      </c>
    </row>
    <row r="5010" spans="1:9" x14ac:dyDescent="0.2">
      <c r="A5010" s="518" t="s">
        <v>181</v>
      </c>
      <c r="B5010" s="518">
        <v>381590</v>
      </c>
      <c r="C5010" s="518" t="s">
        <v>2660</v>
      </c>
      <c r="D5010" s="518" t="s">
        <v>4643</v>
      </c>
      <c r="E5010" s="859">
        <v>35</v>
      </c>
      <c r="F5010" s="859">
        <v>28</v>
      </c>
      <c r="G5010" s="518" t="s">
        <v>128</v>
      </c>
      <c r="H5010" s="518" t="s">
        <v>181</v>
      </c>
      <c r="I5010" s="518">
        <v>381590</v>
      </c>
    </row>
    <row r="5011" spans="1:9" x14ac:dyDescent="0.2">
      <c r="A5011" s="518" t="s">
        <v>291</v>
      </c>
      <c r="B5011" s="518">
        <v>381616</v>
      </c>
      <c r="C5011" s="518" t="s">
        <v>2660</v>
      </c>
      <c r="D5011" s="518" t="s">
        <v>743</v>
      </c>
      <c r="E5011" s="859">
        <v>34</v>
      </c>
      <c r="F5011" s="859">
        <v>0</v>
      </c>
      <c r="G5011" s="518" t="s">
        <v>128</v>
      </c>
      <c r="H5011" s="518" t="s">
        <v>291</v>
      </c>
      <c r="I5011" s="518">
        <v>381616</v>
      </c>
    </row>
    <row r="5012" spans="1:9" x14ac:dyDescent="0.2">
      <c r="A5012" s="518" t="s">
        <v>335</v>
      </c>
      <c r="B5012" s="518">
        <v>381681</v>
      </c>
      <c r="C5012" s="518" t="s">
        <v>2660</v>
      </c>
      <c r="D5012" s="518" t="s">
        <v>1454</v>
      </c>
      <c r="E5012" s="859">
        <v>23</v>
      </c>
      <c r="F5012" s="859">
        <v>23</v>
      </c>
      <c r="G5012" s="518" t="s">
        <v>122</v>
      </c>
      <c r="H5012" s="518" t="s">
        <v>335</v>
      </c>
      <c r="I5012" s="518">
        <v>381681</v>
      </c>
    </row>
    <row r="5013" spans="1:9" x14ac:dyDescent="0.2">
      <c r="A5013" s="518" t="s">
        <v>216</v>
      </c>
      <c r="B5013" s="518">
        <v>381707</v>
      </c>
      <c r="C5013" s="518" t="s">
        <v>2660</v>
      </c>
      <c r="D5013" s="518" t="s">
        <v>2825</v>
      </c>
      <c r="E5013" s="859">
        <v>17</v>
      </c>
      <c r="F5013" s="859">
        <v>17</v>
      </c>
      <c r="G5013" s="518" t="s">
        <v>122</v>
      </c>
      <c r="H5013" s="518" t="s">
        <v>216</v>
      </c>
      <c r="I5013" s="518">
        <v>381707</v>
      </c>
    </row>
    <row r="5014" spans="1:9" x14ac:dyDescent="0.2">
      <c r="A5014" s="518" t="s">
        <v>221</v>
      </c>
      <c r="B5014" s="518">
        <v>381715</v>
      </c>
      <c r="C5014" s="518" t="s">
        <v>2660</v>
      </c>
      <c r="D5014" s="518" t="s">
        <v>1118</v>
      </c>
      <c r="E5014" s="859">
        <v>31</v>
      </c>
      <c r="F5014" s="859">
        <v>31</v>
      </c>
      <c r="G5014" s="518" t="s">
        <v>122</v>
      </c>
      <c r="H5014" s="518" t="s">
        <v>221</v>
      </c>
      <c r="I5014" s="518">
        <v>381715</v>
      </c>
    </row>
    <row r="5015" spans="1:9" x14ac:dyDescent="0.2">
      <c r="A5015" s="518" t="s">
        <v>221</v>
      </c>
      <c r="B5015" s="518">
        <v>381731</v>
      </c>
      <c r="C5015" s="518" t="s">
        <v>2660</v>
      </c>
      <c r="D5015" s="518" t="s">
        <v>1450</v>
      </c>
      <c r="E5015" s="859">
        <v>31</v>
      </c>
      <c r="F5015" s="859">
        <v>31</v>
      </c>
      <c r="G5015" s="518" t="s">
        <v>122</v>
      </c>
      <c r="H5015" s="518" t="s">
        <v>221</v>
      </c>
      <c r="I5015" s="518">
        <v>381731</v>
      </c>
    </row>
    <row r="5016" spans="1:9" x14ac:dyDescent="0.2">
      <c r="A5016" s="518" t="s">
        <v>238</v>
      </c>
      <c r="B5016" s="518">
        <v>381749</v>
      </c>
      <c r="C5016" s="518" t="s">
        <v>2660</v>
      </c>
      <c r="D5016" s="518" t="s">
        <v>1453</v>
      </c>
      <c r="E5016" s="859">
        <v>21</v>
      </c>
      <c r="F5016" s="859">
        <v>21</v>
      </c>
      <c r="G5016" s="518" t="s">
        <v>122</v>
      </c>
      <c r="H5016" s="518" t="s">
        <v>238</v>
      </c>
      <c r="I5016" s="518">
        <v>381749</v>
      </c>
    </row>
    <row r="5017" spans="1:9" x14ac:dyDescent="0.2">
      <c r="A5017" s="518" t="s">
        <v>221</v>
      </c>
      <c r="B5017" s="518">
        <v>381764</v>
      </c>
      <c r="C5017" s="518" t="s">
        <v>2660</v>
      </c>
      <c r="D5017" s="518" t="s">
        <v>639</v>
      </c>
      <c r="E5017" s="859">
        <v>30</v>
      </c>
      <c r="F5017" s="859">
        <v>30</v>
      </c>
      <c r="G5017" s="518" t="s">
        <v>122</v>
      </c>
      <c r="H5017" s="518" t="s">
        <v>221</v>
      </c>
      <c r="I5017" s="518">
        <v>381764</v>
      </c>
    </row>
    <row r="5018" spans="1:9" x14ac:dyDescent="0.2">
      <c r="A5018" s="518" t="s">
        <v>161</v>
      </c>
      <c r="B5018" s="518">
        <v>381772</v>
      </c>
      <c r="C5018" s="518" t="s">
        <v>2660</v>
      </c>
      <c r="D5018" s="518" t="s">
        <v>720</v>
      </c>
      <c r="E5018" s="859">
        <v>15</v>
      </c>
      <c r="F5018" s="859">
        <v>15</v>
      </c>
      <c r="G5018" s="518" t="s">
        <v>122</v>
      </c>
      <c r="H5018" s="518" t="s">
        <v>161</v>
      </c>
      <c r="I5018" s="518">
        <v>381772</v>
      </c>
    </row>
    <row r="5019" spans="1:9" x14ac:dyDescent="0.2">
      <c r="A5019" s="518" t="s">
        <v>161</v>
      </c>
      <c r="B5019" s="518">
        <v>381798</v>
      </c>
      <c r="C5019" s="518" t="s">
        <v>2660</v>
      </c>
      <c r="D5019" s="518" t="s">
        <v>2309</v>
      </c>
      <c r="E5019" s="859">
        <v>36</v>
      </c>
      <c r="F5019" s="859">
        <v>35</v>
      </c>
      <c r="G5019" s="518" t="s">
        <v>122</v>
      </c>
      <c r="H5019" s="518" t="s">
        <v>161</v>
      </c>
      <c r="I5019" s="518">
        <v>381798</v>
      </c>
    </row>
    <row r="5020" spans="1:9" x14ac:dyDescent="0.2">
      <c r="A5020" s="518" t="s">
        <v>161</v>
      </c>
      <c r="B5020" s="518">
        <v>381830</v>
      </c>
      <c r="C5020" s="518" t="s">
        <v>2660</v>
      </c>
      <c r="D5020" s="518" t="s">
        <v>2309</v>
      </c>
      <c r="E5020" s="859">
        <v>32</v>
      </c>
      <c r="F5020" s="859">
        <v>31</v>
      </c>
      <c r="G5020" s="518" t="s">
        <v>122</v>
      </c>
      <c r="H5020" s="518" t="s">
        <v>161</v>
      </c>
      <c r="I5020" s="518">
        <v>381830</v>
      </c>
    </row>
    <row r="5021" spans="1:9" x14ac:dyDescent="0.2">
      <c r="A5021" s="518" t="s">
        <v>355</v>
      </c>
      <c r="B5021" s="518">
        <v>381863</v>
      </c>
      <c r="C5021" s="518" t="s">
        <v>2660</v>
      </c>
      <c r="D5021" s="518" t="s">
        <v>882</v>
      </c>
      <c r="E5021" s="859">
        <v>27</v>
      </c>
      <c r="F5021" s="859">
        <v>27</v>
      </c>
      <c r="G5021" s="518" t="s">
        <v>122</v>
      </c>
      <c r="H5021" s="518" t="s">
        <v>355</v>
      </c>
      <c r="I5021" s="518">
        <v>381863</v>
      </c>
    </row>
    <row r="5022" spans="1:9" x14ac:dyDescent="0.2">
      <c r="A5022" s="518" t="s">
        <v>253</v>
      </c>
      <c r="B5022" s="518">
        <v>381889</v>
      </c>
      <c r="C5022" s="518" t="s">
        <v>2660</v>
      </c>
      <c r="D5022" s="518" t="s">
        <v>2309</v>
      </c>
      <c r="E5022" s="859">
        <v>34</v>
      </c>
      <c r="F5022" s="859">
        <v>34</v>
      </c>
      <c r="G5022" s="518" t="s">
        <v>122</v>
      </c>
      <c r="H5022" s="518" t="s">
        <v>253</v>
      </c>
      <c r="I5022" s="518">
        <v>381889</v>
      </c>
    </row>
    <row r="5023" spans="1:9" x14ac:dyDescent="0.2">
      <c r="A5023" s="518" t="s">
        <v>374</v>
      </c>
      <c r="B5023" s="518">
        <v>381921</v>
      </c>
      <c r="C5023" s="518" t="s">
        <v>2660</v>
      </c>
      <c r="D5023" s="518" t="s">
        <v>693</v>
      </c>
      <c r="E5023" s="859">
        <v>30</v>
      </c>
      <c r="F5023" s="859">
        <v>0</v>
      </c>
      <c r="G5023" s="518" t="s">
        <v>122</v>
      </c>
      <c r="H5023" s="518" t="s">
        <v>374</v>
      </c>
      <c r="I5023" s="518">
        <v>329227</v>
      </c>
    </row>
    <row r="5024" spans="1:9" x14ac:dyDescent="0.2">
      <c r="A5024" s="518" t="s">
        <v>374</v>
      </c>
      <c r="B5024" s="518">
        <v>381947</v>
      </c>
      <c r="C5024" s="518" t="s">
        <v>2660</v>
      </c>
      <c r="D5024" s="518" t="s">
        <v>4387</v>
      </c>
      <c r="E5024" s="859">
        <v>33</v>
      </c>
      <c r="F5024" s="859">
        <v>0</v>
      </c>
      <c r="G5024" s="518" t="s">
        <v>122</v>
      </c>
      <c r="H5024" s="518" t="s">
        <v>374</v>
      </c>
      <c r="I5024" s="518">
        <v>329227</v>
      </c>
    </row>
    <row r="5025" spans="1:9" x14ac:dyDescent="0.2">
      <c r="A5025" s="518" t="s">
        <v>330</v>
      </c>
      <c r="B5025" s="518">
        <v>381954</v>
      </c>
      <c r="C5025" s="518" t="s">
        <v>2660</v>
      </c>
      <c r="D5025" s="518" t="s">
        <v>904</v>
      </c>
      <c r="E5025" s="859">
        <v>31</v>
      </c>
      <c r="F5025" s="859">
        <v>31</v>
      </c>
      <c r="G5025" s="518" t="s">
        <v>122</v>
      </c>
      <c r="H5025" s="518" t="s">
        <v>330</v>
      </c>
      <c r="I5025" s="518">
        <v>381954</v>
      </c>
    </row>
    <row r="5026" spans="1:9" x14ac:dyDescent="0.2">
      <c r="A5026" s="518" t="s">
        <v>330</v>
      </c>
      <c r="B5026" s="518">
        <v>381962</v>
      </c>
      <c r="C5026" s="518" t="s">
        <v>2660</v>
      </c>
      <c r="D5026" s="518" t="s">
        <v>4388</v>
      </c>
      <c r="E5026" s="859">
        <v>30</v>
      </c>
      <c r="F5026" s="859">
        <v>30</v>
      </c>
      <c r="G5026" s="518" t="s">
        <v>122</v>
      </c>
      <c r="H5026" s="518" t="s">
        <v>330</v>
      </c>
      <c r="I5026" s="518">
        <v>381962</v>
      </c>
    </row>
    <row r="5027" spans="1:9" x14ac:dyDescent="0.2">
      <c r="A5027" s="518" t="s">
        <v>330</v>
      </c>
      <c r="B5027" s="518">
        <v>381970</v>
      </c>
      <c r="C5027" s="518" t="s">
        <v>2660</v>
      </c>
      <c r="D5027" s="518" t="s">
        <v>3865</v>
      </c>
      <c r="E5027" s="859">
        <v>30</v>
      </c>
      <c r="F5027" s="859">
        <v>30</v>
      </c>
      <c r="G5027" s="518" t="s">
        <v>122</v>
      </c>
      <c r="H5027" s="518" t="s">
        <v>330</v>
      </c>
      <c r="I5027" s="518">
        <v>381970</v>
      </c>
    </row>
    <row r="5028" spans="1:9" x14ac:dyDescent="0.2">
      <c r="A5028" s="518" t="s">
        <v>330</v>
      </c>
      <c r="B5028" s="518">
        <v>381988</v>
      </c>
      <c r="C5028" s="518" t="s">
        <v>2660</v>
      </c>
      <c r="D5028" s="518" t="s">
        <v>4389</v>
      </c>
      <c r="E5028" s="859">
        <v>32</v>
      </c>
      <c r="F5028" s="859">
        <v>32</v>
      </c>
      <c r="G5028" s="518" t="s">
        <v>122</v>
      </c>
      <c r="H5028" s="518" t="s">
        <v>330</v>
      </c>
      <c r="I5028" s="518">
        <v>381988</v>
      </c>
    </row>
    <row r="5029" spans="1:9" x14ac:dyDescent="0.2">
      <c r="A5029" s="518" t="s">
        <v>330</v>
      </c>
      <c r="B5029" s="518">
        <v>382002</v>
      </c>
      <c r="C5029" s="518" t="s">
        <v>2660</v>
      </c>
      <c r="D5029" s="518" t="s">
        <v>867</v>
      </c>
      <c r="E5029" s="859">
        <v>11</v>
      </c>
      <c r="F5029" s="859">
        <v>11</v>
      </c>
      <c r="G5029" s="518" t="s">
        <v>122</v>
      </c>
      <c r="H5029" s="518" t="s">
        <v>330</v>
      </c>
      <c r="I5029" s="518">
        <v>382010</v>
      </c>
    </row>
    <row r="5030" spans="1:9" x14ac:dyDescent="0.2">
      <c r="A5030" s="518" t="s">
        <v>330</v>
      </c>
      <c r="B5030" s="518">
        <v>382010</v>
      </c>
      <c r="C5030" s="518" t="s">
        <v>2660</v>
      </c>
      <c r="D5030" s="518" t="s">
        <v>867</v>
      </c>
      <c r="E5030" s="859">
        <v>31</v>
      </c>
      <c r="F5030" s="859">
        <v>24</v>
      </c>
      <c r="G5030" s="518" t="s">
        <v>122</v>
      </c>
      <c r="H5030" s="518" t="s">
        <v>330</v>
      </c>
      <c r="I5030" s="518">
        <v>382010</v>
      </c>
    </row>
    <row r="5031" spans="1:9" x14ac:dyDescent="0.2">
      <c r="A5031" s="518" t="s">
        <v>330</v>
      </c>
      <c r="B5031" s="518">
        <v>382028</v>
      </c>
      <c r="C5031" s="518" t="s">
        <v>2660</v>
      </c>
      <c r="D5031" s="518" t="s">
        <v>4390</v>
      </c>
      <c r="E5031" s="859">
        <v>31</v>
      </c>
      <c r="F5031" s="859">
        <v>31</v>
      </c>
      <c r="G5031" s="518" t="s">
        <v>122</v>
      </c>
      <c r="H5031" s="518" t="s">
        <v>330</v>
      </c>
      <c r="I5031" s="518">
        <v>382028</v>
      </c>
    </row>
    <row r="5032" spans="1:9" x14ac:dyDescent="0.2">
      <c r="A5032" s="518" t="s">
        <v>215</v>
      </c>
      <c r="B5032" s="518">
        <v>382036</v>
      </c>
      <c r="C5032" s="518" t="s">
        <v>2660</v>
      </c>
      <c r="D5032" s="518" t="s">
        <v>4391</v>
      </c>
      <c r="E5032" s="859">
        <v>23</v>
      </c>
      <c r="F5032" s="859">
        <v>23</v>
      </c>
      <c r="G5032" s="518" t="s">
        <v>122</v>
      </c>
      <c r="H5032" s="518" t="s">
        <v>215</v>
      </c>
      <c r="I5032" s="518">
        <v>382036</v>
      </c>
    </row>
    <row r="5033" spans="1:9" x14ac:dyDescent="0.2">
      <c r="A5033" s="518" t="s">
        <v>151</v>
      </c>
      <c r="B5033" s="518">
        <v>382069</v>
      </c>
      <c r="C5033" s="518" t="s">
        <v>2660</v>
      </c>
      <c r="D5033" s="518" t="s">
        <v>800</v>
      </c>
      <c r="E5033" s="859">
        <v>35</v>
      </c>
      <c r="F5033" s="859">
        <v>19</v>
      </c>
      <c r="G5033" s="518" t="s">
        <v>122</v>
      </c>
      <c r="H5033" s="518" t="s">
        <v>151</v>
      </c>
      <c r="I5033" s="518">
        <v>382069</v>
      </c>
    </row>
    <row r="5034" spans="1:9" x14ac:dyDescent="0.2">
      <c r="A5034" s="518" t="s">
        <v>394</v>
      </c>
      <c r="B5034" s="518">
        <v>382085</v>
      </c>
      <c r="C5034" s="518" t="s">
        <v>2660</v>
      </c>
      <c r="D5034" s="518" t="s">
        <v>4392</v>
      </c>
      <c r="E5034" s="859">
        <v>27</v>
      </c>
      <c r="F5034" s="859">
        <v>27</v>
      </c>
      <c r="G5034" s="518" t="s">
        <v>122</v>
      </c>
      <c r="H5034" s="518" t="s">
        <v>394</v>
      </c>
      <c r="I5034" s="518">
        <v>382085</v>
      </c>
    </row>
    <row r="5035" spans="1:9" x14ac:dyDescent="0.2">
      <c r="A5035" s="518" t="s">
        <v>381</v>
      </c>
      <c r="B5035" s="518">
        <v>382119</v>
      </c>
      <c r="C5035" s="518" t="s">
        <v>2660</v>
      </c>
      <c r="D5035" s="518" t="s">
        <v>324</v>
      </c>
      <c r="E5035" s="859">
        <v>29</v>
      </c>
      <c r="F5035" s="859">
        <v>29</v>
      </c>
      <c r="G5035" s="518" t="s">
        <v>122</v>
      </c>
      <c r="H5035" s="518" t="s">
        <v>381</v>
      </c>
      <c r="I5035" s="518">
        <v>382119</v>
      </c>
    </row>
    <row r="5036" spans="1:9" x14ac:dyDescent="0.2">
      <c r="A5036" s="518" t="s">
        <v>324</v>
      </c>
      <c r="B5036" s="518">
        <v>382127</v>
      </c>
      <c r="C5036" s="518" t="s">
        <v>2660</v>
      </c>
      <c r="D5036" s="518" t="s">
        <v>856</v>
      </c>
      <c r="E5036" s="859">
        <v>20</v>
      </c>
      <c r="F5036" s="859">
        <v>8</v>
      </c>
      <c r="G5036" s="518" t="s">
        <v>122</v>
      </c>
      <c r="H5036" s="518" t="s">
        <v>324</v>
      </c>
      <c r="I5036" s="518">
        <v>382127</v>
      </c>
    </row>
    <row r="5037" spans="1:9" x14ac:dyDescent="0.2">
      <c r="A5037" s="518" t="s">
        <v>363</v>
      </c>
      <c r="B5037" s="518">
        <v>382135</v>
      </c>
      <c r="C5037" s="518" t="s">
        <v>2660</v>
      </c>
      <c r="D5037" s="518" t="s">
        <v>1615</v>
      </c>
      <c r="E5037" s="859">
        <v>27</v>
      </c>
      <c r="F5037" s="859">
        <v>27</v>
      </c>
      <c r="G5037" s="518" t="s">
        <v>122</v>
      </c>
      <c r="H5037" s="518" t="s">
        <v>363</v>
      </c>
      <c r="I5037" s="518">
        <v>382135</v>
      </c>
    </row>
    <row r="5038" spans="1:9" x14ac:dyDescent="0.2">
      <c r="A5038" s="518" t="s">
        <v>234</v>
      </c>
      <c r="B5038" s="518">
        <v>382150</v>
      </c>
      <c r="C5038" s="518" t="s">
        <v>2660</v>
      </c>
      <c r="D5038" s="518" t="s">
        <v>746</v>
      </c>
      <c r="E5038" s="859">
        <v>28</v>
      </c>
      <c r="F5038" s="859">
        <v>26</v>
      </c>
      <c r="G5038" s="518" t="s">
        <v>122</v>
      </c>
      <c r="H5038" s="518" t="s">
        <v>234</v>
      </c>
      <c r="I5038" s="518">
        <v>382150</v>
      </c>
    </row>
    <row r="5039" spans="1:9" x14ac:dyDescent="0.2">
      <c r="A5039" s="518" t="s">
        <v>256</v>
      </c>
      <c r="B5039" s="518">
        <v>382176</v>
      </c>
      <c r="C5039" s="518" t="s">
        <v>2660</v>
      </c>
      <c r="D5039" s="518" t="s">
        <v>2850</v>
      </c>
      <c r="E5039" s="859">
        <v>34</v>
      </c>
      <c r="F5039" s="859">
        <v>0</v>
      </c>
      <c r="G5039" s="518" t="s">
        <v>128</v>
      </c>
      <c r="H5039" s="518" t="s">
        <v>256</v>
      </c>
      <c r="I5039" s="518">
        <v>382176</v>
      </c>
    </row>
    <row r="5040" spans="1:9" x14ac:dyDescent="0.2">
      <c r="A5040" s="518" t="s">
        <v>233</v>
      </c>
      <c r="B5040" s="518">
        <v>382192</v>
      </c>
      <c r="C5040" s="518" t="s">
        <v>2660</v>
      </c>
      <c r="D5040" s="518" t="s">
        <v>2506</v>
      </c>
      <c r="E5040" s="859">
        <v>29</v>
      </c>
      <c r="F5040" s="859">
        <v>29</v>
      </c>
      <c r="G5040" s="518" t="s">
        <v>122</v>
      </c>
      <c r="H5040" s="518" t="s">
        <v>233</v>
      </c>
      <c r="I5040" s="518">
        <v>382192</v>
      </c>
    </row>
    <row r="5041" spans="1:9" x14ac:dyDescent="0.2">
      <c r="A5041" s="518" t="s">
        <v>256</v>
      </c>
      <c r="B5041" s="518">
        <v>382200</v>
      </c>
      <c r="C5041" s="518" t="s">
        <v>2660</v>
      </c>
      <c r="D5041" s="518" t="s">
        <v>2850</v>
      </c>
      <c r="E5041" s="859">
        <v>34</v>
      </c>
      <c r="F5041" s="859">
        <v>0</v>
      </c>
      <c r="G5041" s="518" t="s">
        <v>128</v>
      </c>
      <c r="H5041" s="518" t="s">
        <v>256</v>
      </c>
      <c r="I5041" s="518">
        <v>382200</v>
      </c>
    </row>
    <row r="5042" spans="1:9" x14ac:dyDescent="0.2">
      <c r="A5042" s="518" t="s">
        <v>376</v>
      </c>
      <c r="B5042" s="518">
        <v>382242</v>
      </c>
      <c r="C5042" s="518" t="s">
        <v>2660</v>
      </c>
      <c r="D5042" s="518" t="s">
        <v>4432</v>
      </c>
      <c r="E5042" s="859">
        <v>33</v>
      </c>
      <c r="F5042" s="859">
        <v>23</v>
      </c>
      <c r="G5042" s="518" t="s">
        <v>122</v>
      </c>
      <c r="H5042" s="518" t="s">
        <v>376</v>
      </c>
      <c r="I5042" s="518">
        <v>382242</v>
      </c>
    </row>
    <row r="5043" spans="1:9" x14ac:dyDescent="0.2">
      <c r="A5043" s="518" t="s">
        <v>376</v>
      </c>
      <c r="B5043" s="518">
        <v>382259</v>
      </c>
      <c r="C5043" s="518" t="s">
        <v>2660</v>
      </c>
      <c r="D5043" s="518" t="s">
        <v>1055</v>
      </c>
      <c r="E5043" s="859">
        <v>35</v>
      </c>
      <c r="F5043" s="859">
        <v>33</v>
      </c>
      <c r="G5043" s="518" t="s">
        <v>122</v>
      </c>
      <c r="H5043" s="518" t="s">
        <v>376</v>
      </c>
      <c r="I5043" s="518">
        <v>382259</v>
      </c>
    </row>
    <row r="5044" spans="1:9" x14ac:dyDescent="0.2">
      <c r="A5044" s="518" t="s">
        <v>249</v>
      </c>
      <c r="B5044" s="518">
        <v>382275</v>
      </c>
      <c r="C5044" s="518" t="s">
        <v>2660</v>
      </c>
      <c r="D5044" s="518" t="s">
        <v>727</v>
      </c>
      <c r="E5044" s="859">
        <v>27</v>
      </c>
      <c r="F5044" s="859">
        <v>27</v>
      </c>
      <c r="G5044" s="518" t="s">
        <v>122</v>
      </c>
      <c r="H5044" s="518" t="s">
        <v>249</v>
      </c>
      <c r="I5044" s="518">
        <v>382275</v>
      </c>
    </row>
    <row r="5045" spans="1:9" x14ac:dyDescent="0.2">
      <c r="A5045" s="518" t="s">
        <v>279</v>
      </c>
      <c r="B5045" s="518">
        <v>382291</v>
      </c>
      <c r="C5045" s="518" t="s">
        <v>2660</v>
      </c>
      <c r="D5045" s="518" t="s">
        <v>406</v>
      </c>
      <c r="E5045" s="859">
        <v>35</v>
      </c>
      <c r="F5045" s="859">
        <v>35</v>
      </c>
      <c r="G5045" s="518" t="s">
        <v>122</v>
      </c>
      <c r="H5045" s="518" t="s">
        <v>279</v>
      </c>
      <c r="I5045" s="518">
        <v>382291</v>
      </c>
    </row>
    <row r="5046" spans="1:9" x14ac:dyDescent="0.2">
      <c r="A5046" s="518" t="s">
        <v>150</v>
      </c>
      <c r="B5046" s="518">
        <v>382309</v>
      </c>
      <c r="C5046" s="518" t="s">
        <v>2660</v>
      </c>
      <c r="D5046" s="518" t="s">
        <v>891</v>
      </c>
      <c r="E5046" s="859">
        <v>24</v>
      </c>
      <c r="F5046" s="859">
        <v>15</v>
      </c>
      <c r="G5046" s="518" t="s">
        <v>122</v>
      </c>
      <c r="H5046" s="518" t="s">
        <v>150</v>
      </c>
      <c r="I5046" s="518">
        <v>382309</v>
      </c>
    </row>
    <row r="5047" spans="1:9" x14ac:dyDescent="0.2">
      <c r="A5047" s="518" t="s">
        <v>150</v>
      </c>
      <c r="B5047" s="518">
        <v>382317</v>
      </c>
      <c r="C5047" s="518" t="s">
        <v>2660</v>
      </c>
      <c r="D5047" s="518" t="s">
        <v>429</v>
      </c>
      <c r="E5047" s="859">
        <v>20</v>
      </c>
      <c r="F5047" s="859">
        <v>18</v>
      </c>
      <c r="G5047" s="518" t="s">
        <v>122</v>
      </c>
      <c r="H5047" s="518" t="s">
        <v>150</v>
      </c>
      <c r="I5047" s="518">
        <v>382317</v>
      </c>
    </row>
    <row r="5048" spans="1:9" x14ac:dyDescent="0.2">
      <c r="A5048" s="518" t="s">
        <v>277</v>
      </c>
      <c r="B5048" s="518">
        <v>382325</v>
      </c>
      <c r="C5048" s="518" t="s">
        <v>2660</v>
      </c>
      <c r="D5048" s="518" t="s">
        <v>943</v>
      </c>
      <c r="E5048" s="859">
        <v>26</v>
      </c>
      <c r="F5048" s="859">
        <v>18</v>
      </c>
      <c r="G5048" s="518" t="s">
        <v>122</v>
      </c>
      <c r="H5048" s="518" t="s">
        <v>277</v>
      </c>
      <c r="I5048" s="518">
        <v>382325</v>
      </c>
    </row>
    <row r="5049" spans="1:9" x14ac:dyDescent="0.2">
      <c r="A5049" s="518" t="s">
        <v>349</v>
      </c>
      <c r="B5049" s="518">
        <v>382358</v>
      </c>
      <c r="C5049" s="518" t="s">
        <v>2660</v>
      </c>
      <c r="D5049" s="518" t="s">
        <v>8917</v>
      </c>
      <c r="E5049" s="859">
        <v>28</v>
      </c>
      <c r="F5049" s="859">
        <v>22</v>
      </c>
      <c r="G5049" s="518" t="s">
        <v>122</v>
      </c>
      <c r="H5049" s="518" t="s">
        <v>349</v>
      </c>
      <c r="I5049" s="518">
        <v>382358</v>
      </c>
    </row>
    <row r="5050" spans="1:9" x14ac:dyDescent="0.2">
      <c r="A5050" s="518" t="s">
        <v>349</v>
      </c>
      <c r="B5050" s="518">
        <v>382366</v>
      </c>
      <c r="C5050" s="518" t="s">
        <v>2660</v>
      </c>
      <c r="D5050" s="518" t="s">
        <v>4444</v>
      </c>
      <c r="E5050" s="859">
        <v>28</v>
      </c>
      <c r="F5050" s="859">
        <v>24</v>
      </c>
      <c r="G5050" s="518" t="s">
        <v>122</v>
      </c>
      <c r="H5050" s="518" t="s">
        <v>349</v>
      </c>
      <c r="I5050" s="518">
        <v>382366</v>
      </c>
    </row>
    <row r="5051" spans="1:9" x14ac:dyDescent="0.2">
      <c r="A5051" s="518" t="s">
        <v>349</v>
      </c>
      <c r="B5051" s="518">
        <v>382374</v>
      </c>
      <c r="C5051" s="518" t="s">
        <v>2660</v>
      </c>
      <c r="D5051" s="518" t="s">
        <v>1080</v>
      </c>
      <c r="E5051" s="859">
        <v>35</v>
      </c>
      <c r="F5051" s="859">
        <v>20</v>
      </c>
      <c r="G5051" s="518" t="s">
        <v>122</v>
      </c>
      <c r="H5051" s="518" t="s">
        <v>349</v>
      </c>
      <c r="I5051" s="518">
        <v>382374</v>
      </c>
    </row>
    <row r="5052" spans="1:9" x14ac:dyDescent="0.2">
      <c r="A5052" s="518" t="s">
        <v>349</v>
      </c>
      <c r="B5052" s="518">
        <v>382390</v>
      </c>
      <c r="C5052" s="518" t="s">
        <v>2660</v>
      </c>
      <c r="D5052" s="518" t="s">
        <v>4445</v>
      </c>
      <c r="E5052" s="859">
        <v>29</v>
      </c>
      <c r="F5052" s="859">
        <v>16</v>
      </c>
      <c r="G5052" s="518" t="s">
        <v>122</v>
      </c>
      <c r="H5052" s="518" t="s">
        <v>349</v>
      </c>
      <c r="I5052" s="518">
        <v>382390</v>
      </c>
    </row>
    <row r="5053" spans="1:9" x14ac:dyDescent="0.2">
      <c r="A5053" s="518" t="s">
        <v>322</v>
      </c>
      <c r="B5053" s="518">
        <v>382408</v>
      </c>
      <c r="C5053" s="518" t="s">
        <v>2660</v>
      </c>
      <c r="D5053" s="518" t="s">
        <v>906</v>
      </c>
      <c r="E5053" s="859">
        <v>29</v>
      </c>
      <c r="F5053" s="859">
        <v>26</v>
      </c>
      <c r="G5053" s="518" t="s">
        <v>122</v>
      </c>
      <c r="H5053" s="518" t="s">
        <v>322</v>
      </c>
      <c r="I5053" s="518">
        <v>382408</v>
      </c>
    </row>
    <row r="5054" spans="1:9" x14ac:dyDescent="0.2">
      <c r="A5054" s="518" t="s">
        <v>322</v>
      </c>
      <c r="B5054" s="518">
        <v>382424</v>
      </c>
      <c r="C5054" s="518" t="s">
        <v>2660</v>
      </c>
      <c r="D5054" s="518" t="s">
        <v>4446</v>
      </c>
      <c r="E5054" s="859">
        <v>23</v>
      </c>
      <c r="F5054" s="859">
        <v>23</v>
      </c>
      <c r="G5054" s="518" t="s">
        <v>122</v>
      </c>
      <c r="H5054" s="518" t="s">
        <v>322</v>
      </c>
      <c r="I5054" s="518">
        <v>382424</v>
      </c>
    </row>
    <row r="5055" spans="1:9" x14ac:dyDescent="0.2">
      <c r="A5055" s="518" t="s">
        <v>322</v>
      </c>
      <c r="B5055" s="518">
        <v>382440</v>
      </c>
      <c r="C5055" s="518" t="s">
        <v>2660</v>
      </c>
      <c r="D5055" s="518" t="s">
        <v>1427</v>
      </c>
      <c r="E5055" s="859">
        <v>30</v>
      </c>
      <c r="F5055" s="859">
        <v>28</v>
      </c>
      <c r="G5055" s="518" t="s">
        <v>122</v>
      </c>
      <c r="H5055" s="518" t="s">
        <v>322</v>
      </c>
      <c r="I5055" s="518">
        <v>382440</v>
      </c>
    </row>
    <row r="5056" spans="1:9" x14ac:dyDescent="0.2">
      <c r="A5056" s="518" t="s">
        <v>322</v>
      </c>
      <c r="B5056" s="518">
        <v>382457</v>
      </c>
      <c r="C5056" s="518" t="s">
        <v>2660</v>
      </c>
      <c r="D5056" s="518" t="s">
        <v>299</v>
      </c>
      <c r="E5056" s="859">
        <v>14</v>
      </c>
      <c r="F5056" s="859">
        <v>7</v>
      </c>
      <c r="G5056" s="518" t="s">
        <v>122</v>
      </c>
      <c r="H5056" s="518" t="s">
        <v>322</v>
      </c>
      <c r="I5056" s="518">
        <v>450510</v>
      </c>
    </row>
    <row r="5057" spans="1:9" x14ac:dyDescent="0.2">
      <c r="A5057" s="518" t="s">
        <v>160</v>
      </c>
      <c r="B5057" s="518">
        <v>382473</v>
      </c>
      <c r="C5057" s="518" t="s">
        <v>2660</v>
      </c>
      <c r="D5057" s="518" t="s">
        <v>429</v>
      </c>
      <c r="E5057" s="859">
        <v>35</v>
      </c>
      <c r="F5057" s="859">
        <v>23</v>
      </c>
      <c r="G5057" s="518" t="s">
        <v>122</v>
      </c>
      <c r="H5057" s="518" t="s">
        <v>160</v>
      </c>
      <c r="I5057" s="518">
        <v>382473</v>
      </c>
    </row>
    <row r="5058" spans="1:9" x14ac:dyDescent="0.2">
      <c r="A5058" s="518" t="s">
        <v>170</v>
      </c>
      <c r="B5058" s="518">
        <v>382481</v>
      </c>
      <c r="C5058" s="518" t="s">
        <v>2660</v>
      </c>
      <c r="D5058" s="518" t="s">
        <v>605</v>
      </c>
      <c r="E5058" s="859">
        <v>23</v>
      </c>
      <c r="F5058" s="859">
        <v>23</v>
      </c>
      <c r="G5058" s="518" t="s">
        <v>122</v>
      </c>
      <c r="H5058" s="518" t="s">
        <v>170</v>
      </c>
      <c r="I5058" s="518">
        <v>382481</v>
      </c>
    </row>
    <row r="5059" spans="1:9" x14ac:dyDescent="0.2">
      <c r="A5059" s="518" t="s">
        <v>170</v>
      </c>
      <c r="B5059" s="518">
        <v>382499</v>
      </c>
      <c r="C5059" s="518" t="s">
        <v>2660</v>
      </c>
      <c r="D5059" s="518" t="s">
        <v>4469</v>
      </c>
      <c r="E5059" s="859">
        <v>25</v>
      </c>
      <c r="F5059" s="859">
        <v>25</v>
      </c>
      <c r="G5059" s="518" t="s">
        <v>122</v>
      </c>
      <c r="H5059" s="518" t="s">
        <v>170</v>
      </c>
      <c r="I5059" s="518">
        <v>382499</v>
      </c>
    </row>
    <row r="5060" spans="1:9" x14ac:dyDescent="0.2">
      <c r="A5060" s="518" t="s">
        <v>170</v>
      </c>
      <c r="B5060" s="518">
        <v>382507</v>
      </c>
      <c r="C5060" s="518" t="s">
        <v>2660</v>
      </c>
      <c r="D5060" s="518" t="s">
        <v>743</v>
      </c>
      <c r="E5060" s="859">
        <v>34</v>
      </c>
      <c r="F5060" s="859">
        <v>27</v>
      </c>
      <c r="G5060" s="518" t="s">
        <v>122</v>
      </c>
      <c r="H5060" s="518" t="s">
        <v>170</v>
      </c>
      <c r="I5060" s="518">
        <v>382507</v>
      </c>
    </row>
    <row r="5061" spans="1:9" x14ac:dyDescent="0.2">
      <c r="A5061" s="518" t="s">
        <v>170</v>
      </c>
      <c r="B5061" s="518">
        <v>382515</v>
      </c>
      <c r="C5061" s="518" t="s">
        <v>2660</v>
      </c>
      <c r="D5061" s="518" t="s">
        <v>785</v>
      </c>
      <c r="E5061" s="859">
        <v>34</v>
      </c>
      <c r="F5061" s="859">
        <v>34</v>
      </c>
      <c r="G5061" s="518" t="s">
        <v>122</v>
      </c>
      <c r="H5061" s="518" t="s">
        <v>170</v>
      </c>
      <c r="I5061" s="518">
        <v>382515</v>
      </c>
    </row>
    <row r="5062" spans="1:9" x14ac:dyDescent="0.2">
      <c r="A5062" s="518" t="s">
        <v>170</v>
      </c>
      <c r="B5062" s="518">
        <v>382523</v>
      </c>
      <c r="C5062" s="518" t="s">
        <v>2660</v>
      </c>
      <c r="D5062" s="518" t="s">
        <v>1168</v>
      </c>
      <c r="E5062" s="859">
        <v>28</v>
      </c>
      <c r="F5062" s="859">
        <v>28</v>
      </c>
      <c r="G5062" s="518" t="s">
        <v>122</v>
      </c>
      <c r="H5062" s="518" t="s">
        <v>170</v>
      </c>
      <c r="I5062" s="518">
        <v>382523</v>
      </c>
    </row>
    <row r="5063" spans="1:9" x14ac:dyDescent="0.2">
      <c r="A5063" s="518" t="s">
        <v>394</v>
      </c>
      <c r="B5063" s="518">
        <v>382580</v>
      </c>
      <c r="C5063" s="518" t="s">
        <v>2660</v>
      </c>
      <c r="D5063" s="518" t="s">
        <v>4470</v>
      </c>
      <c r="E5063" s="859">
        <v>35</v>
      </c>
      <c r="F5063" s="859">
        <v>35</v>
      </c>
      <c r="G5063" s="518" t="s">
        <v>122</v>
      </c>
      <c r="H5063" s="518" t="s">
        <v>394</v>
      </c>
      <c r="I5063" s="518">
        <v>382580</v>
      </c>
    </row>
    <row r="5064" spans="1:9" x14ac:dyDescent="0.2">
      <c r="A5064" s="518" t="s">
        <v>394</v>
      </c>
      <c r="B5064" s="518">
        <v>382598</v>
      </c>
      <c r="C5064" s="518" t="s">
        <v>2660</v>
      </c>
      <c r="D5064" s="518" t="s">
        <v>4471</v>
      </c>
      <c r="E5064" s="859">
        <v>31</v>
      </c>
      <c r="F5064" s="859">
        <v>31</v>
      </c>
      <c r="G5064" s="518" t="s">
        <v>122</v>
      </c>
      <c r="H5064" s="518" t="s">
        <v>394</v>
      </c>
      <c r="I5064" s="518">
        <v>382598</v>
      </c>
    </row>
    <row r="5065" spans="1:9" x14ac:dyDescent="0.2">
      <c r="A5065" s="518" t="s">
        <v>394</v>
      </c>
      <c r="B5065" s="518">
        <v>382648</v>
      </c>
      <c r="C5065" s="518" t="s">
        <v>2660</v>
      </c>
      <c r="D5065" s="518" t="s">
        <v>4481</v>
      </c>
      <c r="E5065" s="859">
        <v>35</v>
      </c>
      <c r="F5065" s="859">
        <v>35</v>
      </c>
      <c r="G5065" s="518" t="s">
        <v>122</v>
      </c>
      <c r="H5065" s="518" t="s">
        <v>394</v>
      </c>
      <c r="I5065" s="518">
        <v>382648</v>
      </c>
    </row>
    <row r="5066" spans="1:9" x14ac:dyDescent="0.2">
      <c r="A5066" s="518" t="s">
        <v>183</v>
      </c>
      <c r="B5066" s="518">
        <v>382655</v>
      </c>
      <c r="C5066" s="518" t="s">
        <v>2660</v>
      </c>
      <c r="D5066" s="518" t="s">
        <v>891</v>
      </c>
      <c r="E5066" s="859">
        <v>18</v>
      </c>
      <c r="F5066" s="859">
        <v>18</v>
      </c>
      <c r="G5066" s="518" t="s">
        <v>122</v>
      </c>
      <c r="H5066" s="518" t="s">
        <v>183</v>
      </c>
      <c r="I5066" s="518">
        <v>382655</v>
      </c>
    </row>
    <row r="5067" spans="1:9" x14ac:dyDescent="0.2">
      <c r="A5067" s="518" t="s">
        <v>217</v>
      </c>
      <c r="B5067" s="518">
        <v>382671</v>
      </c>
      <c r="C5067" s="518" t="s">
        <v>2660</v>
      </c>
      <c r="D5067" s="518" t="s">
        <v>941</v>
      </c>
      <c r="E5067" s="859">
        <v>31</v>
      </c>
      <c r="F5067" s="859">
        <v>26</v>
      </c>
      <c r="G5067" s="518" t="s">
        <v>122</v>
      </c>
      <c r="H5067" s="518" t="s">
        <v>217</v>
      </c>
      <c r="I5067" s="518">
        <v>382671</v>
      </c>
    </row>
    <row r="5068" spans="1:9" x14ac:dyDescent="0.2">
      <c r="A5068" s="518" t="s">
        <v>217</v>
      </c>
      <c r="B5068" s="518">
        <v>382689</v>
      </c>
      <c r="C5068" s="518" t="s">
        <v>2660</v>
      </c>
      <c r="D5068" s="518" t="s">
        <v>4482</v>
      </c>
      <c r="E5068" s="859">
        <v>32</v>
      </c>
      <c r="F5068" s="859">
        <v>6</v>
      </c>
      <c r="G5068" s="518" t="s">
        <v>122</v>
      </c>
      <c r="H5068" s="518" t="s">
        <v>217</v>
      </c>
      <c r="I5068" s="518">
        <v>193722</v>
      </c>
    </row>
    <row r="5069" spans="1:9" x14ac:dyDescent="0.2">
      <c r="A5069" s="518" t="s">
        <v>217</v>
      </c>
      <c r="B5069" s="518">
        <v>382697</v>
      </c>
      <c r="C5069" s="518" t="s">
        <v>2660</v>
      </c>
      <c r="D5069" s="518" t="s">
        <v>801</v>
      </c>
      <c r="E5069" s="859">
        <v>27</v>
      </c>
      <c r="F5069" s="859">
        <v>27</v>
      </c>
      <c r="G5069" s="518" t="s">
        <v>122</v>
      </c>
      <c r="H5069" s="518" t="s">
        <v>217</v>
      </c>
      <c r="I5069" s="518">
        <v>382697</v>
      </c>
    </row>
    <row r="5070" spans="1:9" x14ac:dyDescent="0.2">
      <c r="A5070" s="518" t="s">
        <v>170</v>
      </c>
      <c r="B5070" s="518">
        <v>382705</v>
      </c>
      <c r="C5070" s="518" t="s">
        <v>2660</v>
      </c>
      <c r="D5070" s="518" t="s">
        <v>4494</v>
      </c>
      <c r="E5070" s="859">
        <v>28</v>
      </c>
      <c r="F5070" s="859">
        <v>28</v>
      </c>
      <c r="G5070" s="518" t="s">
        <v>122</v>
      </c>
      <c r="H5070" s="518" t="s">
        <v>170</v>
      </c>
      <c r="I5070" s="518">
        <v>382705</v>
      </c>
    </row>
    <row r="5071" spans="1:9" x14ac:dyDescent="0.2">
      <c r="A5071" s="518" t="s">
        <v>310</v>
      </c>
      <c r="B5071" s="518">
        <v>382713</v>
      </c>
      <c r="C5071" s="518" t="s">
        <v>2660</v>
      </c>
      <c r="D5071" s="518" t="s">
        <v>4495</v>
      </c>
      <c r="E5071" s="859">
        <v>18</v>
      </c>
      <c r="F5071" s="859">
        <v>18</v>
      </c>
      <c r="G5071" s="518" t="s">
        <v>122</v>
      </c>
      <c r="H5071" s="518" t="s">
        <v>310</v>
      </c>
      <c r="I5071" s="518">
        <v>382713</v>
      </c>
    </row>
    <row r="5072" spans="1:9" x14ac:dyDescent="0.2">
      <c r="A5072" s="518" t="s">
        <v>339</v>
      </c>
      <c r="B5072" s="518">
        <v>382721</v>
      </c>
      <c r="C5072" s="518" t="s">
        <v>2660</v>
      </c>
      <c r="D5072" s="518" t="s">
        <v>4496</v>
      </c>
      <c r="E5072" s="859">
        <v>31</v>
      </c>
      <c r="F5072" s="859">
        <v>28</v>
      </c>
      <c r="G5072" s="518" t="s">
        <v>122</v>
      </c>
      <c r="H5072" s="518" t="s">
        <v>339</v>
      </c>
      <c r="I5072" s="518">
        <v>382721</v>
      </c>
    </row>
    <row r="5073" spans="1:9" x14ac:dyDescent="0.2">
      <c r="A5073" s="518" t="s">
        <v>217</v>
      </c>
      <c r="B5073" s="518">
        <v>382747</v>
      </c>
      <c r="C5073" s="518" t="s">
        <v>2660</v>
      </c>
      <c r="D5073" s="518" t="s">
        <v>610</v>
      </c>
      <c r="E5073" s="859">
        <v>26</v>
      </c>
      <c r="F5073" s="859">
        <v>26</v>
      </c>
      <c r="G5073" s="518" t="s">
        <v>122</v>
      </c>
      <c r="H5073" s="518" t="s">
        <v>217</v>
      </c>
      <c r="I5073" s="518">
        <v>382747</v>
      </c>
    </row>
    <row r="5074" spans="1:9" x14ac:dyDescent="0.2">
      <c r="A5074" s="518" t="s">
        <v>349</v>
      </c>
      <c r="B5074" s="518">
        <v>382754</v>
      </c>
      <c r="C5074" s="518" t="s">
        <v>2660</v>
      </c>
      <c r="D5074" s="518" t="s">
        <v>388</v>
      </c>
      <c r="E5074" s="859">
        <v>28</v>
      </c>
      <c r="F5074" s="859">
        <v>28</v>
      </c>
      <c r="G5074" s="518" t="s">
        <v>122</v>
      </c>
      <c r="H5074" s="518" t="s">
        <v>349</v>
      </c>
      <c r="I5074" s="518">
        <v>382754</v>
      </c>
    </row>
    <row r="5075" spans="1:9" x14ac:dyDescent="0.2">
      <c r="A5075" s="518" t="s">
        <v>349</v>
      </c>
      <c r="B5075" s="518">
        <v>382762</v>
      </c>
      <c r="C5075" s="518" t="s">
        <v>2660</v>
      </c>
      <c r="D5075" s="518" t="s">
        <v>4518</v>
      </c>
      <c r="E5075" s="859">
        <v>31</v>
      </c>
      <c r="F5075" s="859">
        <v>31</v>
      </c>
      <c r="G5075" s="518" t="s">
        <v>122</v>
      </c>
      <c r="H5075" s="518" t="s">
        <v>349</v>
      </c>
      <c r="I5075" s="518">
        <v>382762</v>
      </c>
    </row>
    <row r="5076" spans="1:9" x14ac:dyDescent="0.2">
      <c r="A5076" s="518" t="s">
        <v>349</v>
      </c>
      <c r="B5076" s="518">
        <v>382770</v>
      </c>
      <c r="C5076" s="518" t="s">
        <v>2660</v>
      </c>
      <c r="D5076" s="518" t="s">
        <v>4519</v>
      </c>
      <c r="E5076" s="859">
        <v>19</v>
      </c>
      <c r="F5076" s="859">
        <v>12</v>
      </c>
      <c r="G5076" s="518" t="s">
        <v>122</v>
      </c>
      <c r="H5076" s="518" t="s">
        <v>349</v>
      </c>
      <c r="I5076" s="518">
        <v>448381</v>
      </c>
    </row>
    <row r="5077" spans="1:9" x14ac:dyDescent="0.2">
      <c r="A5077" s="518" t="s">
        <v>349</v>
      </c>
      <c r="B5077" s="518">
        <v>382796</v>
      </c>
      <c r="C5077" s="518" t="s">
        <v>2660</v>
      </c>
      <c r="D5077" s="518" t="s">
        <v>4520</v>
      </c>
      <c r="E5077" s="859">
        <v>20</v>
      </c>
      <c r="F5077" s="859">
        <v>15</v>
      </c>
      <c r="G5077" s="518" t="s">
        <v>122</v>
      </c>
      <c r="H5077" s="518" t="s">
        <v>349</v>
      </c>
      <c r="I5077" s="518">
        <v>382796</v>
      </c>
    </row>
    <row r="5078" spans="1:9" x14ac:dyDescent="0.2">
      <c r="A5078" s="518" t="s">
        <v>349</v>
      </c>
      <c r="B5078" s="518">
        <v>382804</v>
      </c>
      <c r="C5078" s="518" t="s">
        <v>2660</v>
      </c>
      <c r="D5078" s="518" t="s">
        <v>4521</v>
      </c>
      <c r="E5078" s="859">
        <v>30</v>
      </c>
      <c r="F5078" s="859">
        <v>25</v>
      </c>
      <c r="G5078" s="518" t="s">
        <v>122</v>
      </c>
      <c r="H5078" s="518" t="s">
        <v>349</v>
      </c>
      <c r="I5078" s="518">
        <v>382804</v>
      </c>
    </row>
    <row r="5079" spans="1:9" x14ac:dyDescent="0.2">
      <c r="A5079" s="518" t="s">
        <v>349</v>
      </c>
      <c r="B5079" s="518">
        <v>382820</v>
      </c>
      <c r="C5079" s="518" t="s">
        <v>2660</v>
      </c>
      <c r="D5079" s="518" t="s">
        <v>4522</v>
      </c>
      <c r="E5079" s="859">
        <v>18</v>
      </c>
      <c r="F5079" s="859">
        <v>18</v>
      </c>
      <c r="G5079" s="518" t="s">
        <v>122</v>
      </c>
      <c r="H5079" s="518" t="s">
        <v>349</v>
      </c>
      <c r="I5079" s="518">
        <v>382820</v>
      </c>
    </row>
    <row r="5080" spans="1:9" x14ac:dyDescent="0.2">
      <c r="A5080" s="518" t="s">
        <v>349</v>
      </c>
      <c r="B5080" s="518">
        <v>382846</v>
      </c>
      <c r="C5080" s="518" t="s">
        <v>2660</v>
      </c>
      <c r="D5080" s="518" t="s">
        <v>4523</v>
      </c>
      <c r="E5080" s="859">
        <v>27</v>
      </c>
      <c r="F5080" s="859">
        <v>21</v>
      </c>
      <c r="G5080" s="518" t="s">
        <v>122</v>
      </c>
      <c r="H5080" s="518" t="s">
        <v>349</v>
      </c>
      <c r="I5080" s="518">
        <v>382846</v>
      </c>
    </row>
    <row r="5081" spans="1:9" x14ac:dyDescent="0.2">
      <c r="A5081" s="518" t="s">
        <v>349</v>
      </c>
      <c r="B5081" s="518">
        <v>382861</v>
      </c>
      <c r="C5081" s="518" t="s">
        <v>2660</v>
      </c>
      <c r="D5081" s="518" t="s">
        <v>3689</v>
      </c>
      <c r="E5081" s="859">
        <v>25</v>
      </c>
      <c r="F5081" s="859">
        <v>25</v>
      </c>
      <c r="G5081" s="518" t="s">
        <v>122</v>
      </c>
      <c r="H5081" s="518" t="s">
        <v>349</v>
      </c>
      <c r="I5081" s="518">
        <v>382861</v>
      </c>
    </row>
    <row r="5082" spans="1:9" x14ac:dyDescent="0.2">
      <c r="A5082" s="518" t="s">
        <v>349</v>
      </c>
      <c r="B5082" s="518">
        <v>382879</v>
      </c>
      <c r="C5082" s="518" t="s">
        <v>2660</v>
      </c>
      <c r="D5082" s="518" t="s">
        <v>739</v>
      </c>
      <c r="E5082" s="859">
        <v>27</v>
      </c>
      <c r="F5082" s="859">
        <v>26</v>
      </c>
      <c r="G5082" s="518" t="s">
        <v>122</v>
      </c>
      <c r="H5082" s="518" t="s">
        <v>349</v>
      </c>
      <c r="I5082" s="518">
        <v>382879</v>
      </c>
    </row>
    <row r="5083" spans="1:9" x14ac:dyDescent="0.2">
      <c r="A5083" s="518" t="s">
        <v>349</v>
      </c>
      <c r="B5083" s="518">
        <v>382887</v>
      </c>
      <c r="C5083" s="518" t="s">
        <v>2660</v>
      </c>
      <c r="D5083" s="518" t="s">
        <v>8918</v>
      </c>
      <c r="E5083" s="859">
        <v>31</v>
      </c>
      <c r="F5083" s="859">
        <v>29</v>
      </c>
      <c r="G5083" s="518" t="s">
        <v>122</v>
      </c>
      <c r="H5083" s="518" t="s">
        <v>349</v>
      </c>
      <c r="I5083" s="518">
        <v>382887</v>
      </c>
    </row>
    <row r="5084" spans="1:9" x14ac:dyDescent="0.2">
      <c r="A5084" s="518" t="s">
        <v>349</v>
      </c>
      <c r="B5084" s="518">
        <v>382895</v>
      </c>
      <c r="C5084" s="518" t="s">
        <v>2660</v>
      </c>
      <c r="D5084" s="518" t="s">
        <v>925</v>
      </c>
      <c r="E5084" s="859">
        <v>23</v>
      </c>
      <c r="F5084" s="859">
        <v>20</v>
      </c>
      <c r="G5084" s="518" t="s">
        <v>122</v>
      </c>
      <c r="H5084" s="518" t="s">
        <v>349</v>
      </c>
      <c r="I5084" s="518">
        <v>382895</v>
      </c>
    </row>
    <row r="5085" spans="1:9" x14ac:dyDescent="0.2">
      <c r="A5085" s="518" t="s">
        <v>181</v>
      </c>
      <c r="B5085" s="518">
        <v>382929</v>
      </c>
      <c r="C5085" s="518" t="s">
        <v>2660</v>
      </c>
      <c r="D5085" s="518" t="s">
        <v>4542</v>
      </c>
      <c r="E5085" s="859">
        <v>34</v>
      </c>
      <c r="F5085" s="859">
        <v>24</v>
      </c>
      <c r="G5085" s="518" t="s">
        <v>128</v>
      </c>
      <c r="H5085" s="518" t="s">
        <v>181</v>
      </c>
      <c r="I5085" s="518">
        <v>382929</v>
      </c>
    </row>
    <row r="5086" spans="1:9" x14ac:dyDescent="0.2">
      <c r="A5086" s="518" t="s">
        <v>380</v>
      </c>
      <c r="B5086" s="518">
        <v>382937</v>
      </c>
      <c r="C5086" s="518" t="s">
        <v>2660</v>
      </c>
      <c r="D5086" s="518" t="s">
        <v>490</v>
      </c>
      <c r="E5086" s="859">
        <v>12</v>
      </c>
      <c r="F5086" s="859">
        <v>12</v>
      </c>
      <c r="G5086" s="518" t="s">
        <v>122</v>
      </c>
      <c r="H5086" s="518" t="s">
        <v>380</v>
      </c>
      <c r="I5086" s="518">
        <v>334078</v>
      </c>
    </row>
    <row r="5087" spans="1:9" x14ac:dyDescent="0.2">
      <c r="A5087" s="518" t="s">
        <v>318</v>
      </c>
      <c r="B5087" s="518">
        <v>382960</v>
      </c>
      <c r="C5087" s="518" t="s">
        <v>2660</v>
      </c>
      <c r="D5087" s="518" t="s">
        <v>876</v>
      </c>
      <c r="E5087" s="859">
        <v>34</v>
      </c>
      <c r="F5087" s="859">
        <v>30</v>
      </c>
      <c r="G5087" s="518" t="s">
        <v>122</v>
      </c>
      <c r="H5087" s="518" t="s">
        <v>318</v>
      </c>
      <c r="I5087" s="518">
        <v>382960</v>
      </c>
    </row>
    <row r="5088" spans="1:9" x14ac:dyDescent="0.2">
      <c r="A5088" s="518" t="s">
        <v>8494</v>
      </c>
      <c r="B5088" s="518">
        <v>382994</v>
      </c>
      <c r="C5088" s="518" t="s">
        <v>2660</v>
      </c>
      <c r="D5088" s="518" t="s">
        <v>717</v>
      </c>
      <c r="E5088" s="859">
        <v>32</v>
      </c>
      <c r="F5088" s="859">
        <v>32</v>
      </c>
      <c r="G5088" s="518" t="s">
        <v>122</v>
      </c>
      <c r="H5088" s="518" t="s">
        <v>8494</v>
      </c>
      <c r="I5088" s="518">
        <v>382994</v>
      </c>
    </row>
    <row r="5089" spans="1:9" x14ac:dyDescent="0.2">
      <c r="A5089" s="518" t="s">
        <v>203</v>
      </c>
      <c r="B5089" s="518">
        <v>383638</v>
      </c>
      <c r="C5089" s="518" t="s">
        <v>2660</v>
      </c>
      <c r="D5089" s="518" t="s">
        <v>815</v>
      </c>
      <c r="E5089" s="859">
        <v>34</v>
      </c>
      <c r="F5089" s="859">
        <v>34</v>
      </c>
      <c r="G5089" s="518" t="s">
        <v>122</v>
      </c>
      <c r="H5089" s="518" t="s">
        <v>203</v>
      </c>
      <c r="I5089" s="518">
        <v>383638</v>
      </c>
    </row>
    <row r="5090" spans="1:9" x14ac:dyDescent="0.2">
      <c r="A5090" s="518" t="s">
        <v>203</v>
      </c>
      <c r="B5090" s="518">
        <v>383646</v>
      </c>
      <c r="C5090" s="518" t="s">
        <v>2660</v>
      </c>
      <c r="D5090" s="518" t="s">
        <v>558</v>
      </c>
      <c r="E5090" s="859">
        <v>35</v>
      </c>
      <c r="F5090" s="859">
        <v>35</v>
      </c>
      <c r="G5090" s="518" t="s">
        <v>122</v>
      </c>
      <c r="H5090" s="518" t="s">
        <v>203</v>
      </c>
      <c r="I5090" s="518">
        <v>383646</v>
      </c>
    </row>
    <row r="5091" spans="1:9" x14ac:dyDescent="0.2">
      <c r="A5091" s="518" t="s">
        <v>190</v>
      </c>
      <c r="B5091" s="518">
        <v>383653</v>
      </c>
      <c r="C5091" s="518" t="s">
        <v>2660</v>
      </c>
      <c r="D5091" s="518" t="s">
        <v>840</v>
      </c>
      <c r="E5091" s="859">
        <v>31</v>
      </c>
      <c r="F5091" s="859">
        <v>21</v>
      </c>
      <c r="G5091" s="518" t="s">
        <v>122</v>
      </c>
      <c r="H5091" s="518" t="s">
        <v>190</v>
      </c>
      <c r="I5091" s="518">
        <v>383653</v>
      </c>
    </row>
    <row r="5092" spans="1:9" x14ac:dyDescent="0.2">
      <c r="A5092" s="518" t="s">
        <v>279</v>
      </c>
      <c r="B5092" s="518">
        <v>383661</v>
      </c>
      <c r="C5092" s="518" t="s">
        <v>2660</v>
      </c>
      <c r="D5092" s="518" t="s">
        <v>1743</v>
      </c>
      <c r="E5092" s="859">
        <v>31</v>
      </c>
      <c r="F5092" s="859">
        <v>10</v>
      </c>
      <c r="G5092" s="518" t="s">
        <v>122</v>
      </c>
      <c r="H5092" s="518" t="s">
        <v>279</v>
      </c>
      <c r="I5092" s="518">
        <v>189571</v>
      </c>
    </row>
    <row r="5093" spans="1:9" x14ac:dyDescent="0.2">
      <c r="A5093" s="518" t="s">
        <v>256</v>
      </c>
      <c r="B5093" s="518">
        <v>400770</v>
      </c>
      <c r="C5093" s="518" t="s">
        <v>2660</v>
      </c>
      <c r="D5093" s="518" t="s">
        <v>4122</v>
      </c>
      <c r="E5093" s="859">
        <v>35</v>
      </c>
      <c r="F5093" s="859">
        <v>0</v>
      </c>
      <c r="G5093" s="518" t="s">
        <v>122</v>
      </c>
      <c r="H5093" s="518" t="s">
        <v>256</v>
      </c>
      <c r="I5093" s="518">
        <v>400770</v>
      </c>
    </row>
    <row r="5094" spans="1:9" x14ac:dyDescent="0.2">
      <c r="A5094" s="518" t="s">
        <v>256</v>
      </c>
      <c r="B5094" s="518">
        <v>400788</v>
      </c>
      <c r="C5094" s="518" t="s">
        <v>2660</v>
      </c>
      <c r="D5094" s="518" t="s">
        <v>8919</v>
      </c>
      <c r="E5094" s="859">
        <v>24</v>
      </c>
      <c r="F5094" s="859">
        <v>3</v>
      </c>
      <c r="G5094" s="518" t="s">
        <v>122</v>
      </c>
      <c r="H5094" s="518" t="s">
        <v>256</v>
      </c>
      <c r="I5094" s="518">
        <v>163592</v>
      </c>
    </row>
    <row r="5095" spans="1:9" x14ac:dyDescent="0.2">
      <c r="A5095" s="518" t="s">
        <v>256</v>
      </c>
      <c r="B5095" s="518">
        <v>400796</v>
      </c>
      <c r="C5095" s="518" t="s">
        <v>2660</v>
      </c>
      <c r="D5095" s="518" t="s">
        <v>4122</v>
      </c>
      <c r="E5095" s="859">
        <v>35</v>
      </c>
      <c r="F5095" s="859">
        <v>4</v>
      </c>
      <c r="G5095" s="518" t="s">
        <v>122</v>
      </c>
      <c r="H5095" s="518" t="s">
        <v>256</v>
      </c>
      <c r="I5095" s="518">
        <v>633867</v>
      </c>
    </row>
    <row r="5096" spans="1:9" x14ac:dyDescent="0.2">
      <c r="A5096" s="518" t="s">
        <v>256</v>
      </c>
      <c r="B5096" s="518">
        <v>400861</v>
      </c>
      <c r="C5096" s="518" t="s">
        <v>2660</v>
      </c>
      <c r="D5096" s="518" t="s">
        <v>8919</v>
      </c>
      <c r="E5096" s="859">
        <v>35</v>
      </c>
      <c r="F5096" s="859">
        <v>1</v>
      </c>
      <c r="G5096" s="518" t="s">
        <v>122</v>
      </c>
      <c r="H5096" s="518" t="s">
        <v>256</v>
      </c>
      <c r="I5096" s="518">
        <v>163592</v>
      </c>
    </row>
    <row r="5097" spans="1:9" x14ac:dyDescent="0.2">
      <c r="A5097" s="518" t="s">
        <v>256</v>
      </c>
      <c r="B5097" s="518">
        <v>400879</v>
      </c>
      <c r="C5097" s="518" t="s">
        <v>2660</v>
      </c>
      <c r="D5097" s="518" t="s">
        <v>4567</v>
      </c>
      <c r="E5097" s="859">
        <v>31</v>
      </c>
      <c r="F5097" s="859">
        <v>5</v>
      </c>
      <c r="G5097" s="518" t="s">
        <v>122</v>
      </c>
      <c r="H5097" s="518" t="s">
        <v>256</v>
      </c>
      <c r="I5097" s="518">
        <v>674218</v>
      </c>
    </row>
    <row r="5098" spans="1:9" x14ac:dyDescent="0.2">
      <c r="A5098" s="518" t="s">
        <v>256</v>
      </c>
      <c r="B5098" s="518">
        <v>401000</v>
      </c>
      <c r="C5098" s="518" t="s">
        <v>2660</v>
      </c>
      <c r="D5098" s="518" t="s">
        <v>4589</v>
      </c>
      <c r="E5098" s="859">
        <v>26</v>
      </c>
      <c r="F5098" s="859">
        <v>0</v>
      </c>
      <c r="G5098" s="518" t="s">
        <v>122</v>
      </c>
      <c r="H5098" s="518" t="s">
        <v>256</v>
      </c>
      <c r="I5098" s="518">
        <v>401000</v>
      </c>
    </row>
    <row r="5099" spans="1:9" x14ac:dyDescent="0.2">
      <c r="A5099" s="518" t="s">
        <v>256</v>
      </c>
      <c r="B5099" s="518">
        <v>401026</v>
      </c>
      <c r="C5099" s="518" t="s">
        <v>2660</v>
      </c>
      <c r="D5099" s="518" t="s">
        <v>8920</v>
      </c>
      <c r="E5099" s="859">
        <v>33</v>
      </c>
      <c r="F5099" s="859">
        <v>0</v>
      </c>
      <c r="G5099" s="518" t="s">
        <v>122</v>
      </c>
      <c r="H5099" s="518" t="s">
        <v>256</v>
      </c>
      <c r="I5099" s="518">
        <v>401026</v>
      </c>
    </row>
    <row r="5100" spans="1:9" x14ac:dyDescent="0.2">
      <c r="A5100" s="518" t="s">
        <v>256</v>
      </c>
      <c r="B5100" s="518">
        <v>401034</v>
      </c>
      <c r="C5100" s="518" t="s">
        <v>2660</v>
      </c>
      <c r="D5100" s="518" t="s">
        <v>8921</v>
      </c>
      <c r="E5100" s="859">
        <v>34</v>
      </c>
      <c r="F5100" s="859">
        <v>0</v>
      </c>
      <c r="G5100" s="518" t="s">
        <v>122</v>
      </c>
      <c r="H5100" s="518" t="s">
        <v>256</v>
      </c>
      <c r="I5100" s="518">
        <v>401034</v>
      </c>
    </row>
    <row r="5101" spans="1:9" x14ac:dyDescent="0.2">
      <c r="A5101" s="518" t="s">
        <v>256</v>
      </c>
      <c r="B5101" s="518">
        <v>401042</v>
      </c>
      <c r="C5101" s="518" t="s">
        <v>2660</v>
      </c>
      <c r="D5101" s="518" t="s">
        <v>8922</v>
      </c>
      <c r="E5101" s="859">
        <v>34</v>
      </c>
      <c r="F5101" s="859">
        <v>34</v>
      </c>
      <c r="G5101" s="518" t="s">
        <v>122</v>
      </c>
      <c r="H5101" s="518" t="s">
        <v>256</v>
      </c>
      <c r="I5101" s="518">
        <v>401042</v>
      </c>
    </row>
    <row r="5102" spans="1:9" x14ac:dyDescent="0.2">
      <c r="A5102" s="518" t="s">
        <v>256</v>
      </c>
      <c r="B5102" s="518">
        <v>401067</v>
      </c>
      <c r="C5102" s="518" t="s">
        <v>2660</v>
      </c>
      <c r="D5102" s="518" t="s">
        <v>4590</v>
      </c>
      <c r="E5102" s="859">
        <v>30</v>
      </c>
      <c r="F5102" s="859">
        <v>4</v>
      </c>
      <c r="G5102" s="518" t="s">
        <v>122</v>
      </c>
      <c r="H5102" s="518" t="s">
        <v>256</v>
      </c>
      <c r="I5102" s="518">
        <v>772707</v>
      </c>
    </row>
    <row r="5103" spans="1:9" x14ac:dyDescent="0.2">
      <c r="A5103" s="518" t="s">
        <v>256</v>
      </c>
      <c r="B5103" s="518">
        <v>401075</v>
      </c>
      <c r="C5103" s="518" t="s">
        <v>2660</v>
      </c>
      <c r="D5103" s="518" t="s">
        <v>8923</v>
      </c>
      <c r="E5103" s="859">
        <v>24</v>
      </c>
      <c r="F5103" s="859">
        <v>23</v>
      </c>
      <c r="G5103" s="518" t="s">
        <v>122</v>
      </c>
      <c r="H5103" s="518" t="s">
        <v>256</v>
      </c>
      <c r="I5103" s="518">
        <v>401075</v>
      </c>
    </row>
    <row r="5104" spans="1:9" x14ac:dyDescent="0.2">
      <c r="A5104" s="518" t="s">
        <v>256</v>
      </c>
      <c r="B5104" s="518">
        <v>401224</v>
      </c>
      <c r="C5104" s="518" t="s">
        <v>2660</v>
      </c>
      <c r="D5104" s="518" t="s">
        <v>4590</v>
      </c>
      <c r="E5104" s="859">
        <v>25</v>
      </c>
      <c r="F5104" s="859">
        <v>10</v>
      </c>
      <c r="G5104" s="518" t="s">
        <v>122</v>
      </c>
      <c r="H5104" s="518" t="s">
        <v>256</v>
      </c>
      <c r="I5104" s="518">
        <v>772707</v>
      </c>
    </row>
    <row r="5105" spans="1:9" x14ac:dyDescent="0.2">
      <c r="A5105" s="518" t="s">
        <v>256</v>
      </c>
      <c r="B5105" s="518">
        <v>401232</v>
      </c>
      <c r="C5105" s="518" t="s">
        <v>2660</v>
      </c>
      <c r="D5105" s="518" t="s">
        <v>4591</v>
      </c>
      <c r="E5105" s="859">
        <v>35</v>
      </c>
      <c r="F5105" s="859">
        <v>0</v>
      </c>
      <c r="G5105" s="518" t="s">
        <v>122</v>
      </c>
      <c r="H5105" s="518" t="s">
        <v>256</v>
      </c>
      <c r="I5105" s="518">
        <v>401232</v>
      </c>
    </row>
    <row r="5106" spans="1:9" x14ac:dyDescent="0.2">
      <c r="A5106" s="518" t="s">
        <v>256</v>
      </c>
      <c r="B5106" s="518">
        <v>401430</v>
      </c>
      <c r="C5106" s="518" t="s">
        <v>2660</v>
      </c>
      <c r="D5106" s="518" t="s">
        <v>8924</v>
      </c>
      <c r="E5106" s="859">
        <v>28</v>
      </c>
      <c r="F5106" s="859">
        <v>2</v>
      </c>
      <c r="G5106" s="518" t="s">
        <v>122</v>
      </c>
      <c r="H5106" s="518" t="s">
        <v>256</v>
      </c>
      <c r="I5106" s="518">
        <v>119388</v>
      </c>
    </row>
    <row r="5107" spans="1:9" x14ac:dyDescent="0.2">
      <c r="A5107" s="518" t="s">
        <v>256</v>
      </c>
      <c r="B5107" s="518">
        <v>401471</v>
      </c>
      <c r="C5107" s="518" t="s">
        <v>2660</v>
      </c>
      <c r="D5107" s="518" t="s">
        <v>4605</v>
      </c>
      <c r="E5107" s="859">
        <v>31</v>
      </c>
      <c r="F5107" s="859">
        <v>42</v>
      </c>
      <c r="G5107" s="518" t="s">
        <v>122</v>
      </c>
      <c r="H5107" s="518" t="s">
        <v>256</v>
      </c>
      <c r="I5107" s="518">
        <v>401471</v>
      </c>
    </row>
    <row r="5108" spans="1:9" x14ac:dyDescent="0.2">
      <c r="A5108" s="518" t="s">
        <v>256</v>
      </c>
      <c r="B5108" s="518">
        <v>401489</v>
      </c>
      <c r="C5108" s="518" t="s">
        <v>2660</v>
      </c>
      <c r="D5108" s="518" t="s">
        <v>8925</v>
      </c>
      <c r="E5108" s="859">
        <v>31</v>
      </c>
      <c r="F5108" s="859">
        <v>0</v>
      </c>
      <c r="G5108" s="518" t="s">
        <v>122</v>
      </c>
      <c r="H5108" s="518" t="s">
        <v>256</v>
      </c>
      <c r="I5108" s="518">
        <v>401489</v>
      </c>
    </row>
    <row r="5109" spans="1:9" x14ac:dyDescent="0.2">
      <c r="A5109" s="518" t="s">
        <v>256</v>
      </c>
      <c r="B5109" s="518">
        <v>401497</v>
      </c>
      <c r="C5109" s="518" t="s">
        <v>2660</v>
      </c>
      <c r="D5109" s="518" t="s">
        <v>8926</v>
      </c>
      <c r="E5109" s="859">
        <v>28</v>
      </c>
      <c r="F5109" s="859">
        <v>0</v>
      </c>
      <c r="G5109" s="518" t="s">
        <v>122</v>
      </c>
      <c r="H5109" s="518" t="s">
        <v>256</v>
      </c>
      <c r="I5109" s="518">
        <v>401497</v>
      </c>
    </row>
    <row r="5110" spans="1:9" x14ac:dyDescent="0.2">
      <c r="A5110" s="518" t="s">
        <v>256</v>
      </c>
      <c r="B5110" s="518">
        <v>401539</v>
      </c>
      <c r="C5110" s="518" t="s">
        <v>2660</v>
      </c>
      <c r="D5110" s="518" t="s">
        <v>8927</v>
      </c>
      <c r="E5110" s="859">
        <v>33</v>
      </c>
      <c r="F5110" s="859">
        <v>4</v>
      </c>
      <c r="G5110" s="518" t="s">
        <v>122</v>
      </c>
      <c r="H5110" s="518" t="s">
        <v>256</v>
      </c>
      <c r="I5110" s="518">
        <v>401471</v>
      </c>
    </row>
    <row r="5111" spans="1:9" x14ac:dyDescent="0.2">
      <c r="A5111" s="518" t="s">
        <v>256</v>
      </c>
      <c r="B5111" s="518">
        <v>401547</v>
      </c>
      <c r="C5111" s="518" t="s">
        <v>2660</v>
      </c>
      <c r="D5111" s="518" t="s">
        <v>4606</v>
      </c>
      <c r="E5111" s="859">
        <v>27</v>
      </c>
      <c r="F5111" s="859">
        <v>20</v>
      </c>
      <c r="G5111" s="518" t="s">
        <v>122</v>
      </c>
      <c r="H5111" s="518" t="s">
        <v>256</v>
      </c>
      <c r="I5111" s="518">
        <v>401547</v>
      </c>
    </row>
    <row r="5112" spans="1:9" x14ac:dyDescent="0.2">
      <c r="A5112" s="518" t="s">
        <v>256</v>
      </c>
      <c r="B5112" s="518">
        <v>401646</v>
      </c>
      <c r="C5112" s="518" t="s">
        <v>2660</v>
      </c>
      <c r="D5112" s="518" t="s">
        <v>8928</v>
      </c>
      <c r="E5112" s="859">
        <v>35</v>
      </c>
      <c r="F5112" s="859">
        <v>0</v>
      </c>
      <c r="G5112" s="518" t="s">
        <v>122</v>
      </c>
      <c r="H5112" s="518" t="s">
        <v>256</v>
      </c>
      <c r="I5112" s="518">
        <v>401646</v>
      </c>
    </row>
    <row r="5113" spans="1:9" x14ac:dyDescent="0.2">
      <c r="A5113" s="518" t="s">
        <v>256</v>
      </c>
      <c r="B5113" s="518">
        <v>401711</v>
      </c>
      <c r="C5113" s="518" t="s">
        <v>2660</v>
      </c>
      <c r="D5113" s="518" t="s">
        <v>8928</v>
      </c>
      <c r="E5113" s="859">
        <v>25</v>
      </c>
      <c r="F5113" s="859">
        <v>0</v>
      </c>
      <c r="G5113" s="518" t="s">
        <v>122</v>
      </c>
      <c r="H5113" s="518" t="s">
        <v>256</v>
      </c>
      <c r="I5113" s="518">
        <v>401711</v>
      </c>
    </row>
    <row r="5114" spans="1:9" x14ac:dyDescent="0.2">
      <c r="A5114" s="518" t="s">
        <v>256</v>
      </c>
      <c r="B5114" s="518">
        <v>401729</v>
      </c>
      <c r="C5114" s="518" t="s">
        <v>2660</v>
      </c>
      <c r="D5114" s="518" t="s">
        <v>4607</v>
      </c>
      <c r="E5114" s="859">
        <v>31</v>
      </c>
      <c r="F5114" s="859">
        <v>0</v>
      </c>
      <c r="G5114" s="518" t="s">
        <v>122</v>
      </c>
      <c r="H5114" s="518" t="s">
        <v>256</v>
      </c>
      <c r="I5114" s="518">
        <v>401729</v>
      </c>
    </row>
    <row r="5115" spans="1:9" x14ac:dyDescent="0.2">
      <c r="A5115" s="518" t="s">
        <v>256</v>
      </c>
      <c r="B5115" s="518">
        <v>401745</v>
      </c>
      <c r="C5115" s="518" t="s">
        <v>2660</v>
      </c>
      <c r="D5115" s="518" t="s">
        <v>8929</v>
      </c>
      <c r="E5115" s="859">
        <v>32</v>
      </c>
      <c r="F5115" s="859">
        <v>8</v>
      </c>
      <c r="G5115" s="518" t="s">
        <v>122</v>
      </c>
      <c r="H5115" s="518" t="s">
        <v>256</v>
      </c>
      <c r="I5115" s="518">
        <v>452516</v>
      </c>
    </row>
    <row r="5116" spans="1:9" x14ac:dyDescent="0.2">
      <c r="A5116" s="518" t="s">
        <v>256</v>
      </c>
      <c r="B5116" s="518">
        <v>401752</v>
      </c>
      <c r="C5116" s="518" t="s">
        <v>2660</v>
      </c>
      <c r="D5116" s="518" t="s">
        <v>4608</v>
      </c>
      <c r="E5116" s="859">
        <v>34</v>
      </c>
      <c r="F5116" s="859">
        <v>32</v>
      </c>
      <c r="G5116" s="518" t="s">
        <v>122</v>
      </c>
      <c r="H5116" s="518" t="s">
        <v>256</v>
      </c>
      <c r="I5116" s="518">
        <v>401752</v>
      </c>
    </row>
    <row r="5117" spans="1:9" x14ac:dyDescent="0.2">
      <c r="A5117" s="518" t="s">
        <v>256</v>
      </c>
      <c r="B5117" s="518">
        <v>401760</v>
      </c>
      <c r="C5117" s="518" t="s">
        <v>2660</v>
      </c>
      <c r="D5117" s="518" t="s">
        <v>8930</v>
      </c>
      <c r="E5117" s="859">
        <v>32</v>
      </c>
      <c r="F5117" s="859">
        <v>0</v>
      </c>
      <c r="G5117" s="518" t="s">
        <v>122</v>
      </c>
      <c r="H5117" s="518" t="s">
        <v>256</v>
      </c>
      <c r="I5117" s="518">
        <v>401760</v>
      </c>
    </row>
    <row r="5118" spans="1:9" x14ac:dyDescent="0.2">
      <c r="A5118" s="518" t="s">
        <v>256</v>
      </c>
      <c r="B5118" s="518">
        <v>401976</v>
      </c>
      <c r="C5118" s="518" t="s">
        <v>2660</v>
      </c>
      <c r="D5118" s="518" t="s">
        <v>3015</v>
      </c>
      <c r="E5118" s="859">
        <v>23</v>
      </c>
      <c r="F5118" s="859">
        <v>36</v>
      </c>
      <c r="G5118" s="518" t="s">
        <v>122</v>
      </c>
      <c r="H5118" s="518" t="s">
        <v>256</v>
      </c>
      <c r="I5118" s="518">
        <v>401976</v>
      </c>
    </row>
    <row r="5119" spans="1:9" x14ac:dyDescent="0.2">
      <c r="A5119" s="518" t="s">
        <v>256</v>
      </c>
      <c r="B5119" s="518">
        <v>401984</v>
      </c>
      <c r="C5119" s="518" t="s">
        <v>2660</v>
      </c>
      <c r="D5119" s="518" t="s">
        <v>3015</v>
      </c>
      <c r="E5119" s="859">
        <v>31</v>
      </c>
      <c r="F5119" s="859">
        <v>0</v>
      </c>
      <c r="G5119" s="518" t="s">
        <v>122</v>
      </c>
      <c r="H5119" s="518" t="s">
        <v>256</v>
      </c>
      <c r="I5119" s="518">
        <v>401984</v>
      </c>
    </row>
    <row r="5120" spans="1:9" x14ac:dyDescent="0.2">
      <c r="A5120" s="518" t="s">
        <v>256</v>
      </c>
      <c r="B5120" s="518">
        <v>401992</v>
      </c>
      <c r="C5120" s="518" t="s">
        <v>2660</v>
      </c>
      <c r="D5120" s="518" t="s">
        <v>8931</v>
      </c>
      <c r="E5120" s="859">
        <v>22</v>
      </c>
      <c r="F5120" s="859">
        <v>84</v>
      </c>
      <c r="G5120" s="518" t="s">
        <v>122</v>
      </c>
      <c r="H5120" s="518" t="s">
        <v>256</v>
      </c>
      <c r="I5120" s="518">
        <v>401992</v>
      </c>
    </row>
    <row r="5121" spans="1:9" x14ac:dyDescent="0.2">
      <c r="A5121" s="518" t="s">
        <v>256</v>
      </c>
      <c r="B5121" s="518">
        <v>402073</v>
      </c>
      <c r="C5121" s="518" t="s">
        <v>2660</v>
      </c>
      <c r="D5121" s="518" t="s">
        <v>714</v>
      </c>
      <c r="E5121" s="859">
        <v>13</v>
      </c>
      <c r="F5121" s="859">
        <v>13</v>
      </c>
      <c r="G5121" s="518" t="s">
        <v>122</v>
      </c>
      <c r="H5121" s="518" t="s">
        <v>256</v>
      </c>
      <c r="I5121" s="518">
        <v>402073</v>
      </c>
    </row>
    <row r="5122" spans="1:9" x14ac:dyDescent="0.2">
      <c r="A5122" s="518" t="s">
        <v>256</v>
      </c>
      <c r="B5122" s="518">
        <v>402214</v>
      </c>
      <c r="C5122" s="518" t="s">
        <v>2660</v>
      </c>
      <c r="D5122" s="518" t="s">
        <v>549</v>
      </c>
      <c r="E5122" s="859">
        <v>14</v>
      </c>
      <c r="F5122" s="859">
        <v>14</v>
      </c>
      <c r="G5122" s="518" t="s">
        <v>122</v>
      </c>
      <c r="H5122" s="518" t="s">
        <v>256</v>
      </c>
      <c r="I5122" s="518">
        <v>402214</v>
      </c>
    </row>
    <row r="5123" spans="1:9" x14ac:dyDescent="0.2">
      <c r="A5123" s="518" t="s">
        <v>248</v>
      </c>
      <c r="B5123" s="518">
        <v>402222</v>
      </c>
      <c r="C5123" s="518" t="s">
        <v>2660</v>
      </c>
      <c r="D5123" s="518" t="s">
        <v>1671</v>
      </c>
      <c r="E5123" s="859">
        <v>29</v>
      </c>
      <c r="F5123" s="859">
        <v>15</v>
      </c>
      <c r="G5123" s="518" t="s">
        <v>122</v>
      </c>
      <c r="H5123" s="518" t="s">
        <v>248</v>
      </c>
      <c r="I5123" s="518">
        <v>202655</v>
      </c>
    </row>
    <row r="5124" spans="1:9" x14ac:dyDescent="0.2">
      <c r="A5124" s="518" t="s">
        <v>249</v>
      </c>
      <c r="B5124" s="518">
        <v>402230</v>
      </c>
      <c r="C5124" s="518" t="s">
        <v>2660</v>
      </c>
      <c r="D5124" s="518" t="s">
        <v>718</v>
      </c>
      <c r="E5124" s="859">
        <v>32</v>
      </c>
      <c r="F5124" s="859">
        <v>32</v>
      </c>
      <c r="G5124" s="518" t="s">
        <v>122</v>
      </c>
      <c r="H5124" s="518" t="s">
        <v>249</v>
      </c>
      <c r="I5124" s="518">
        <v>402230</v>
      </c>
    </row>
    <row r="5125" spans="1:9" x14ac:dyDescent="0.2">
      <c r="A5125" s="518" t="s">
        <v>279</v>
      </c>
      <c r="B5125" s="518">
        <v>402339</v>
      </c>
      <c r="C5125" s="518" t="s">
        <v>2660</v>
      </c>
      <c r="D5125" s="518" t="s">
        <v>680</v>
      </c>
      <c r="E5125" s="859">
        <v>18</v>
      </c>
      <c r="F5125" s="859">
        <v>6</v>
      </c>
      <c r="G5125" s="518" t="s">
        <v>122</v>
      </c>
      <c r="H5125" s="518" t="s">
        <v>279</v>
      </c>
      <c r="I5125" s="518">
        <v>205609</v>
      </c>
    </row>
    <row r="5126" spans="1:9" x14ac:dyDescent="0.2">
      <c r="A5126" s="518" t="s">
        <v>279</v>
      </c>
      <c r="B5126" s="518">
        <v>402362</v>
      </c>
      <c r="C5126" s="518" t="s">
        <v>2660</v>
      </c>
      <c r="D5126" s="518" t="s">
        <v>1359</v>
      </c>
      <c r="E5126" s="859">
        <v>25</v>
      </c>
      <c r="F5126" s="859">
        <v>25</v>
      </c>
      <c r="G5126" s="518" t="s">
        <v>122</v>
      </c>
      <c r="H5126" s="518" t="s">
        <v>279</v>
      </c>
      <c r="I5126" s="518">
        <v>402362</v>
      </c>
    </row>
    <row r="5127" spans="1:9" x14ac:dyDescent="0.2">
      <c r="A5127" s="518" t="s">
        <v>279</v>
      </c>
      <c r="B5127" s="518">
        <v>402370</v>
      </c>
      <c r="C5127" s="518" t="s">
        <v>2660</v>
      </c>
      <c r="D5127" s="518" t="s">
        <v>4369</v>
      </c>
      <c r="E5127" s="859">
        <v>19</v>
      </c>
      <c r="F5127" s="859">
        <v>19</v>
      </c>
      <c r="G5127" s="518" t="s">
        <v>122</v>
      </c>
      <c r="H5127" s="518" t="s">
        <v>279</v>
      </c>
      <c r="I5127" s="518">
        <v>402370</v>
      </c>
    </row>
    <row r="5128" spans="1:9" x14ac:dyDescent="0.2">
      <c r="A5128" s="518" t="s">
        <v>318</v>
      </c>
      <c r="B5128" s="518">
        <v>402396</v>
      </c>
      <c r="C5128" s="518" t="s">
        <v>2660</v>
      </c>
      <c r="D5128" s="518" t="s">
        <v>856</v>
      </c>
      <c r="E5128" s="859">
        <v>35</v>
      </c>
      <c r="F5128" s="859">
        <v>27</v>
      </c>
      <c r="G5128" s="518" t="s">
        <v>122</v>
      </c>
      <c r="H5128" s="518" t="s">
        <v>318</v>
      </c>
      <c r="I5128" s="518">
        <v>402396</v>
      </c>
    </row>
    <row r="5129" spans="1:9" x14ac:dyDescent="0.2">
      <c r="A5129" s="518" t="s">
        <v>318</v>
      </c>
      <c r="B5129" s="518">
        <v>402461</v>
      </c>
      <c r="C5129" s="518" t="s">
        <v>2660</v>
      </c>
      <c r="D5129" s="518" t="s">
        <v>799</v>
      </c>
      <c r="E5129" s="859">
        <v>35</v>
      </c>
      <c r="F5129" s="859">
        <v>24</v>
      </c>
      <c r="G5129" s="518" t="s">
        <v>122</v>
      </c>
      <c r="H5129" s="518" t="s">
        <v>318</v>
      </c>
      <c r="I5129" s="518">
        <v>402461</v>
      </c>
    </row>
    <row r="5130" spans="1:9" x14ac:dyDescent="0.2">
      <c r="A5130" s="518" t="s">
        <v>322</v>
      </c>
      <c r="B5130" s="518">
        <v>402743</v>
      </c>
      <c r="C5130" s="518" t="s">
        <v>2660</v>
      </c>
      <c r="D5130" s="518" t="s">
        <v>3197</v>
      </c>
      <c r="E5130" s="859">
        <v>28</v>
      </c>
      <c r="F5130" s="859">
        <v>11</v>
      </c>
      <c r="G5130" s="518" t="s">
        <v>122</v>
      </c>
      <c r="H5130" s="518" t="s">
        <v>322</v>
      </c>
      <c r="I5130" s="518">
        <v>205633</v>
      </c>
    </row>
    <row r="5131" spans="1:9" x14ac:dyDescent="0.2">
      <c r="A5131" s="518" t="s">
        <v>322</v>
      </c>
      <c r="B5131" s="518">
        <v>402750</v>
      </c>
      <c r="C5131" s="518" t="s">
        <v>2660</v>
      </c>
      <c r="D5131" s="518" t="s">
        <v>7995</v>
      </c>
      <c r="E5131" s="859">
        <v>23</v>
      </c>
      <c r="F5131" s="859">
        <v>12</v>
      </c>
      <c r="G5131" s="518" t="s">
        <v>122</v>
      </c>
      <c r="H5131" s="518" t="s">
        <v>322</v>
      </c>
      <c r="I5131" s="518">
        <v>402750</v>
      </c>
    </row>
    <row r="5132" spans="1:9" x14ac:dyDescent="0.2">
      <c r="A5132" s="518" t="s">
        <v>322</v>
      </c>
      <c r="B5132" s="518">
        <v>402784</v>
      </c>
      <c r="C5132" s="518" t="s">
        <v>2660</v>
      </c>
      <c r="D5132" s="518" t="s">
        <v>749</v>
      </c>
      <c r="E5132" s="859">
        <v>22</v>
      </c>
      <c r="F5132" s="859">
        <v>32</v>
      </c>
      <c r="G5132" s="518" t="s">
        <v>122</v>
      </c>
      <c r="H5132" s="518" t="s">
        <v>322</v>
      </c>
      <c r="I5132" s="518">
        <v>402784</v>
      </c>
    </row>
    <row r="5133" spans="1:9" x14ac:dyDescent="0.2">
      <c r="A5133" s="518" t="s">
        <v>322</v>
      </c>
      <c r="B5133" s="518">
        <v>402792</v>
      </c>
      <c r="C5133" s="518" t="s">
        <v>2660</v>
      </c>
      <c r="D5133" s="518" t="s">
        <v>4450</v>
      </c>
      <c r="E5133" s="859">
        <v>33</v>
      </c>
      <c r="F5133" s="859">
        <v>0</v>
      </c>
      <c r="G5133" s="518" t="s">
        <v>122</v>
      </c>
      <c r="H5133" s="518" t="s">
        <v>322</v>
      </c>
      <c r="I5133" s="518">
        <v>402792</v>
      </c>
    </row>
    <row r="5134" spans="1:9" x14ac:dyDescent="0.2">
      <c r="A5134" s="518" t="s">
        <v>256</v>
      </c>
      <c r="B5134" s="518">
        <v>402909</v>
      </c>
      <c r="C5134" s="518" t="s">
        <v>2660</v>
      </c>
      <c r="D5134" s="518" t="s">
        <v>861</v>
      </c>
      <c r="E5134" s="859">
        <v>20</v>
      </c>
      <c r="F5134" s="859">
        <v>16</v>
      </c>
      <c r="G5134" s="518" t="s">
        <v>122</v>
      </c>
      <c r="H5134" s="518" t="s">
        <v>256</v>
      </c>
      <c r="I5134" s="518">
        <v>464826</v>
      </c>
    </row>
    <row r="5135" spans="1:9" x14ac:dyDescent="0.2">
      <c r="A5135" s="518" t="s">
        <v>228</v>
      </c>
      <c r="B5135" s="518">
        <v>403022</v>
      </c>
      <c r="C5135" s="518" t="s">
        <v>2660</v>
      </c>
      <c r="D5135" s="518" t="s">
        <v>800</v>
      </c>
      <c r="E5135" s="859">
        <v>21</v>
      </c>
      <c r="F5135" s="859">
        <v>0</v>
      </c>
      <c r="G5135" s="518" t="s">
        <v>122</v>
      </c>
      <c r="H5135" s="518" t="s">
        <v>228</v>
      </c>
      <c r="I5135" s="518">
        <v>403022</v>
      </c>
    </row>
    <row r="5136" spans="1:9" x14ac:dyDescent="0.2">
      <c r="A5136" s="518" t="s">
        <v>228</v>
      </c>
      <c r="B5136" s="518">
        <v>403055</v>
      </c>
      <c r="C5136" s="518" t="s">
        <v>2660</v>
      </c>
      <c r="D5136" s="518" t="s">
        <v>735</v>
      </c>
      <c r="E5136" s="859">
        <v>24</v>
      </c>
      <c r="F5136" s="859">
        <v>0</v>
      </c>
      <c r="G5136" s="518" t="s">
        <v>122</v>
      </c>
      <c r="H5136" s="518" t="s">
        <v>228</v>
      </c>
      <c r="I5136" s="518">
        <v>403055</v>
      </c>
    </row>
    <row r="5137" spans="1:9" x14ac:dyDescent="0.2">
      <c r="A5137" s="518" t="s">
        <v>256</v>
      </c>
      <c r="B5137" s="518">
        <v>403089</v>
      </c>
      <c r="C5137" s="518" t="s">
        <v>2660</v>
      </c>
      <c r="D5137" s="518" t="s">
        <v>796</v>
      </c>
      <c r="E5137" s="859">
        <v>24</v>
      </c>
      <c r="F5137" s="859">
        <v>24</v>
      </c>
      <c r="G5137" s="518" t="s">
        <v>122</v>
      </c>
      <c r="H5137" s="518" t="s">
        <v>256</v>
      </c>
      <c r="I5137" s="518">
        <v>403089</v>
      </c>
    </row>
    <row r="5138" spans="1:9" x14ac:dyDescent="0.2">
      <c r="A5138" s="518" t="s">
        <v>373</v>
      </c>
      <c r="B5138" s="518">
        <v>403097</v>
      </c>
      <c r="C5138" s="518" t="s">
        <v>2660</v>
      </c>
      <c r="D5138" s="518" t="s">
        <v>769</v>
      </c>
      <c r="E5138" s="859">
        <v>24</v>
      </c>
      <c r="F5138" s="859">
        <v>0</v>
      </c>
      <c r="G5138" s="518" t="s">
        <v>122</v>
      </c>
      <c r="H5138" s="518" t="s">
        <v>373</v>
      </c>
      <c r="I5138" s="518">
        <v>403097</v>
      </c>
    </row>
    <row r="5139" spans="1:9" x14ac:dyDescent="0.2">
      <c r="A5139" s="518" t="s">
        <v>256</v>
      </c>
      <c r="B5139" s="518">
        <v>403105</v>
      </c>
      <c r="C5139" s="518" t="s">
        <v>2660</v>
      </c>
      <c r="D5139" s="518" t="s">
        <v>5275</v>
      </c>
      <c r="E5139" s="859">
        <v>30</v>
      </c>
      <c r="F5139" s="859">
        <v>30</v>
      </c>
      <c r="G5139" s="518" t="s">
        <v>122</v>
      </c>
      <c r="H5139" s="518" t="s">
        <v>256</v>
      </c>
      <c r="I5139" s="518">
        <v>403105</v>
      </c>
    </row>
    <row r="5140" spans="1:9" x14ac:dyDescent="0.2">
      <c r="A5140" s="518" t="s">
        <v>373</v>
      </c>
      <c r="B5140" s="518">
        <v>403113</v>
      </c>
      <c r="C5140" s="518" t="s">
        <v>2660</v>
      </c>
      <c r="D5140" s="518" t="s">
        <v>1281</v>
      </c>
      <c r="E5140" s="859">
        <v>30</v>
      </c>
      <c r="F5140" s="859">
        <v>44</v>
      </c>
      <c r="G5140" s="518" t="s">
        <v>122</v>
      </c>
      <c r="H5140" s="518" t="s">
        <v>373</v>
      </c>
      <c r="I5140" s="518">
        <v>403113</v>
      </c>
    </row>
    <row r="5141" spans="1:9" x14ac:dyDescent="0.2">
      <c r="A5141" s="518" t="s">
        <v>373</v>
      </c>
      <c r="B5141" s="518">
        <v>403154</v>
      </c>
      <c r="C5141" s="518" t="s">
        <v>2660</v>
      </c>
      <c r="D5141" s="518" t="s">
        <v>614</v>
      </c>
      <c r="E5141" s="859">
        <v>35</v>
      </c>
      <c r="F5141" s="859">
        <v>35</v>
      </c>
      <c r="G5141" s="518" t="s">
        <v>122</v>
      </c>
      <c r="H5141" s="518" t="s">
        <v>373</v>
      </c>
      <c r="I5141" s="518">
        <v>403154</v>
      </c>
    </row>
    <row r="5142" spans="1:9" x14ac:dyDescent="0.2">
      <c r="A5142" s="518" t="s">
        <v>373</v>
      </c>
      <c r="B5142" s="518">
        <v>403188</v>
      </c>
      <c r="C5142" s="518" t="s">
        <v>2660</v>
      </c>
      <c r="D5142" s="518" t="s">
        <v>2122</v>
      </c>
      <c r="E5142" s="859">
        <v>35</v>
      </c>
      <c r="F5142" s="859">
        <v>35</v>
      </c>
      <c r="G5142" s="518" t="s">
        <v>122</v>
      </c>
      <c r="H5142" s="518" t="s">
        <v>373</v>
      </c>
      <c r="I5142" s="518">
        <v>403188</v>
      </c>
    </row>
    <row r="5143" spans="1:9" x14ac:dyDescent="0.2">
      <c r="A5143" s="518" t="s">
        <v>381</v>
      </c>
      <c r="B5143" s="518">
        <v>403261</v>
      </c>
      <c r="C5143" s="518" t="s">
        <v>2660</v>
      </c>
      <c r="D5143" s="518" t="s">
        <v>714</v>
      </c>
      <c r="E5143" s="859">
        <v>31</v>
      </c>
      <c r="F5143" s="859">
        <v>31</v>
      </c>
      <c r="G5143" s="518" t="s">
        <v>122</v>
      </c>
      <c r="H5143" s="518" t="s">
        <v>381</v>
      </c>
      <c r="I5143" s="518">
        <v>403261</v>
      </c>
    </row>
    <row r="5144" spans="1:9" x14ac:dyDescent="0.2">
      <c r="A5144" s="518" t="s">
        <v>381</v>
      </c>
      <c r="B5144" s="518">
        <v>403279</v>
      </c>
      <c r="C5144" s="518" t="s">
        <v>2660</v>
      </c>
      <c r="D5144" s="518" t="s">
        <v>4529</v>
      </c>
      <c r="E5144" s="859">
        <v>28</v>
      </c>
      <c r="F5144" s="859">
        <v>28</v>
      </c>
      <c r="G5144" s="518" t="s">
        <v>122</v>
      </c>
      <c r="H5144" s="518" t="s">
        <v>381</v>
      </c>
      <c r="I5144" s="518">
        <v>403279</v>
      </c>
    </row>
    <row r="5145" spans="1:9" x14ac:dyDescent="0.2">
      <c r="A5145" s="518" t="s">
        <v>204</v>
      </c>
      <c r="B5145" s="518">
        <v>403287</v>
      </c>
      <c r="C5145" s="518" t="s">
        <v>2660</v>
      </c>
      <c r="D5145" s="518" t="s">
        <v>4530</v>
      </c>
      <c r="E5145" s="859">
        <v>25</v>
      </c>
      <c r="F5145" s="859">
        <v>24</v>
      </c>
      <c r="G5145" s="518" t="s">
        <v>122</v>
      </c>
      <c r="H5145" s="518" t="s">
        <v>204</v>
      </c>
      <c r="I5145" s="518">
        <v>403287</v>
      </c>
    </row>
    <row r="5146" spans="1:9" x14ac:dyDescent="0.2">
      <c r="A5146" s="518" t="s">
        <v>204</v>
      </c>
      <c r="B5146" s="518">
        <v>403295</v>
      </c>
      <c r="C5146" s="518" t="s">
        <v>2660</v>
      </c>
      <c r="D5146" s="518" t="s">
        <v>737</v>
      </c>
      <c r="E5146" s="859">
        <v>34</v>
      </c>
      <c r="F5146" s="859">
        <v>34</v>
      </c>
      <c r="G5146" s="518" t="s">
        <v>122</v>
      </c>
      <c r="H5146" s="518" t="s">
        <v>204</v>
      </c>
      <c r="I5146" s="518">
        <v>403295</v>
      </c>
    </row>
    <row r="5147" spans="1:9" x14ac:dyDescent="0.2">
      <c r="A5147" s="518" t="s">
        <v>204</v>
      </c>
      <c r="B5147" s="518">
        <v>403303</v>
      </c>
      <c r="C5147" s="518" t="s">
        <v>2660</v>
      </c>
      <c r="D5147" s="518" t="s">
        <v>611</v>
      </c>
      <c r="E5147" s="859">
        <v>16</v>
      </c>
      <c r="F5147" s="859">
        <v>16</v>
      </c>
      <c r="G5147" s="518" t="s">
        <v>122</v>
      </c>
      <c r="H5147" s="518" t="s">
        <v>204</v>
      </c>
      <c r="I5147" s="518">
        <v>901686</v>
      </c>
    </row>
    <row r="5148" spans="1:9" x14ac:dyDescent="0.2">
      <c r="A5148" s="518" t="s">
        <v>204</v>
      </c>
      <c r="B5148" s="518">
        <v>403311</v>
      </c>
      <c r="C5148" s="518" t="s">
        <v>2660</v>
      </c>
      <c r="D5148" s="518" t="s">
        <v>429</v>
      </c>
      <c r="E5148" s="859">
        <v>23</v>
      </c>
      <c r="F5148" s="859">
        <v>20</v>
      </c>
      <c r="G5148" s="518" t="s">
        <v>122</v>
      </c>
      <c r="H5148" s="518" t="s">
        <v>204</v>
      </c>
      <c r="I5148" s="518">
        <v>403311</v>
      </c>
    </row>
    <row r="5149" spans="1:9" x14ac:dyDescent="0.2">
      <c r="A5149" s="518" t="s">
        <v>228</v>
      </c>
      <c r="B5149" s="518">
        <v>403337</v>
      </c>
      <c r="C5149" s="518" t="s">
        <v>2660</v>
      </c>
      <c r="D5149" s="518" t="s">
        <v>891</v>
      </c>
      <c r="E5149" s="859">
        <v>20</v>
      </c>
      <c r="F5149" s="859">
        <v>0</v>
      </c>
      <c r="G5149" s="518" t="s">
        <v>122</v>
      </c>
      <c r="H5149" s="518" t="s">
        <v>228</v>
      </c>
      <c r="I5149" s="518">
        <v>403337</v>
      </c>
    </row>
    <row r="5150" spans="1:9" x14ac:dyDescent="0.2">
      <c r="A5150" s="518" t="s">
        <v>228</v>
      </c>
      <c r="B5150" s="518">
        <v>403378</v>
      </c>
      <c r="C5150" s="518" t="s">
        <v>2660</v>
      </c>
      <c r="D5150" s="518" t="s">
        <v>923</v>
      </c>
      <c r="E5150" s="859">
        <v>30</v>
      </c>
      <c r="F5150" s="859">
        <v>0</v>
      </c>
      <c r="G5150" s="518" t="s">
        <v>122</v>
      </c>
      <c r="H5150" s="518" t="s">
        <v>228</v>
      </c>
      <c r="I5150" s="518">
        <v>403378</v>
      </c>
    </row>
    <row r="5151" spans="1:9" x14ac:dyDescent="0.2">
      <c r="A5151" s="518" t="s">
        <v>228</v>
      </c>
      <c r="B5151" s="518">
        <v>403394</v>
      </c>
      <c r="C5151" s="518" t="s">
        <v>2660</v>
      </c>
      <c r="D5151" s="518" t="s">
        <v>452</v>
      </c>
      <c r="E5151" s="859">
        <v>29</v>
      </c>
      <c r="F5151" s="859">
        <v>0</v>
      </c>
      <c r="G5151" s="518" t="s">
        <v>122</v>
      </c>
      <c r="H5151" s="518" t="s">
        <v>228</v>
      </c>
      <c r="I5151" s="518">
        <v>403394</v>
      </c>
    </row>
    <row r="5152" spans="1:9" x14ac:dyDescent="0.2">
      <c r="A5152" s="518" t="s">
        <v>228</v>
      </c>
      <c r="B5152" s="518">
        <v>403402</v>
      </c>
      <c r="C5152" s="518" t="s">
        <v>2660</v>
      </c>
      <c r="D5152" s="518" t="s">
        <v>541</v>
      </c>
      <c r="E5152" s="859">
        <v>32</v>
      </c>
      <c r="F5152" s="859">
        <v>0</v>
      </c>
      <c r="G5152" s="518" t="s">
        <v>122</v>
      </c>
      <c r="H5152" s="518" t="s">
        <v>228</v>
      </c>
      <c r="I5152" s="518">
        <v>403402</v>
      </c>
    </row>
    <row r="5153" spans="1:9" x14ac:dyDescent="0.2">
      <c r="A5153" s="518" t="s">
        <v>228</v>
      </c>
      <c r="B5153" s="518">
        <v>403428</v>
      </c>
      <c r="C5153" s="518" t="s">
        <v>2660</v>
      </c>
      <c r="D5153" s="518" t="s">
        <v>731</v>
      </c>
      <c r="E5153" s="859">
        <v>30</v>
      </c>
      <c r="F5153" s="859">
        <v>0</v>
      </c>
      <c r="G5153" s="518" t="s">
        <v>122</v>
      </c>
      <c r="H5153" s="518" t="s">
        <v>228</v>
      </c>
      <c r="I5153" s="518">
        <v>403428</v>
      </c>
    </row>
    <row r="5154" spans="1:9" x14ac:dyDescent="0.2">
      <c r="A5154" s="518" t="s">
        <v>228</v>
      </c>
      <c r="B5154" s="518">
        <v>403436</v>
      </c>
      <c r="C5154" s="518" t="s">
        <v>2660</v>
      </c>
      <c r="D5154" s="518" t="s">
        <v>527</v>
      </c>
      <c r="E5154" s="859">
        <v>30</v>
      </c>
      <c r="F5154" s="859">
        <v>0</v>
      </c>
      <c r="G5154" s="518" t="s">
        <v>122</v>
      </c>
      <c r="H5154" s="518" t="s">
        <v>228</v>
      </c>
      <c r="I5154" s="518">
        <v>403436</v>
      </c>
    </row>
    <row r="5155" spans="1:9" x14ac:dyDescent="0.2">
      <c r="A5155" s="518" t="s">
        <v>228</v>
      </c>
      <c r="B5155" s="518">
        <v>403451</v>
      </c>
      <c r="C5155" s="518" t="s">
        <v>2660</v>
      </c>
      <c r="D5155" s="518" t="s">
        <v>740</v>
      </c>
      <c r="E5155" s="859">
        <v>24</v>
      </c>
      <c r="F5155" s="859">
        <v>0</v>
      </c>
      <c r="G5155" s="518" t="s">
        <v>122</v>
      </c>
      <c r="H5155" s="518" t="s">
        <v>228</v>
      </c>
      <c r="I5155" s="518">
        <v>403451</v>
      </c>
    </row>
    <row r="5156" spans="1:9" x14ac:dyDescent="0.2">
      <c r="A5156" s="518" t="s">
        <v>228</v>
      </c>
      <c r="B5156" s="518">
        <v>403469</v>
      </c>
      <c r="C5156" s="518" t="s">
        <v>2660</v>
      </c>
      <c r="D5156" s="518" t="s">
        <v>1735</v>
      </c>
      <c r="E5156" s="859">
        <v>25</v>
      </c>
      <c r="F5156" s="859">
        <v>0</v>
      </c>
      <c r="G5156" s="518" t="s">
        <v>122</v>
      </c>
      <c r="H5156" s="518" t="s">
        <v>228</v>
      </c>
      <c r="I5156" s="518">
        <v>403469</v>
      </c>
    </row>
    <row r="5157" spans="1:9" x14ac:dyDescent="0.2">
      <c r="A5157" s="518" t="s">
        <v>228</v>
      </c>
      <c r="B5157" s="518">
        <v>403485</v>
      </c>
      <c r="C5157" s="518" t="s">
        <v>2660</v>
      </c>
      <c r="D5157" s="518" t="s">
        <v>429</v>
      </c>
      <c r="E5157" s="859">
        <v>22</v>
      </c>
      <c r="F5157" s="859">
        <v>0</v>
      </c>
      <c r="G5157" s="518" t="s">
        <v>122</v>
      </c>
      <c r="H5157" s="518" t="s">
        <v>228</v>
      </c>
      <c r="I5157" s="518">
        <v>403485</v>
      </c>
    </row>
    <row r="5158" spans="1:9" x14ac:dyDescent="0.2">
      <c r="A5158" s="518" t="s">
        <v>228</v>
      </c>
      <c r="B5158" s="518">
        <v>403493</v>
      </c>
      <c r="C5158" s="518" t="s">
        <v>2660</v>
      </c>
      <c r="D5158" s="518" t="s">
        <v>779</v>
      </c>
      <c r="E5158" s="859">
        <v>20</v>
      </c>
      <c r="F5158" s="859">
        <v>0</v>
      </c>
      <c r="G5158" s="518" t="s">
        <v>122</v>
      </c>
      <c r="H5158" s="518" t="s">
        <v>228</v>
      </c>
      <c r="I5158" s="518">
        <v>403493</v>
      </c>
    </row>
    <row r="5159" spans="1:9" x14ac:dyDescent="0.2">
      <c r="A5159" s="518" t="s">
        <v>228</v>
      </c>
      <c r="B5159" s="518">
        <v>403501</v>
      </c>
      <c r="C5159" s="518" t="s">
        <v>2660</v>
      </c>
      <c r="D5159" s="518" t="s">
        <v>924</v>
      </c>
      <c r="E5159" s="859">
        <v>28</v>
      </c>
      <c r="F5159" s="859">
        <v>0</v>
      </c>
      <c r="G5159" s="518" t="s">
        <v>122</v>
      </c>
      <c r="H5159" s="518" t="s">
        <v>228</v>
      </c>
      <c r="I5159" s="518">
        <v>403501</v>
      </c>
    </row>
    <row r="5160" spans="1:9" x14ac:dyDescent="0.2">
      <c r="A5160" s="518" t="s">
        <v>228</v>
      </c>
      <c r="B5160" s="518">
        <v>403519</v>
      </c>
      <c r="C5160" s="518" t="s">
        <v>2660</v>
      </c>
      <c r="D5160" s="518" t="s">
        <v>450</v>
      </c>
      <c r="E5160" s="859">
        <v>21</v>
      </c>
      <c r="F5160" s="859">
        <v>0</v>
      </c>
      <c r="G5160" s="518" t="s">
        <v>122</v>
      </c>
      <c r="H5160" s="518" t="s">
        <v>228</v>
      </c>
      <c r="I5160" s="518">
        <v>403519</v>
      </c>
    </row>
    <row r="5161" spans="1:9" x14ac:dyDescent="0.2">
      <c r="A5161" s="518" t="s">
        <v>228</v>
      </c>
      <c r="B5161" s="518">
        <v>403535</v>
      </c>
      <c r="C5161" s="518" t="s">
        <v>2660</v>
      </c>
      <c r="D5161" s="518" t="s">
        <v>458</v>
      </c>
      <c r="E5161" s="859">
        <v>19</v>
      </c>
      <c r="F5161" s="859">
        <v>0</v>
      </c>
      <c r="G5161" s="518" t="s">
        <v>122</v>
      </c>
      <c r="H5161" s="518" t="s">
        <v>228</v>
      </c>
      <c r="I5161" s="518">
        <v>403535</v>
      </c>
    </row>
    <row r="5162" spans="1:9" x14ac:dyDescent="0.2">
      <c r="A5162" s="518" t="s">
        <v>228</v>
      </c>
      <c r="B5162" s="518">
        <v>403543</v>
      </c>
      <c r="C5162" s="518" t="s">
        <v>2660</v>
      </c>
      <c r="D5162" s="518" t="s">
        <v>447</v>
      </c>
      <c r="E5162" s="859">
        <v>29</v>
      </c>
      <c r="F5162" s="859">
        <v>0</v>
      </c>
      <c r="G5162" s="518" t="s">
        <v>122</v>
      </c>
      <c r="H5162" s="518" t="s">
        <v>228</v>
      </c>
      <c r="I5162" s="518">
        <v>403543</v>
      </c>
    </row>
    <row r="5163" spans="1:9" x14ac:dyDescent="0.2">
      <c r="A5163" s="518" t="s">
        <v>228</v>
      </c>
      <c r="B5163" s="518">
        <v>403550</v>
      </c>
      <c r="C5163" s="518" t="s">
        <v>2660</v>
      </c>
      <c r="D5163" s="518" t="s">
        <v>801</v>
      </c>
      <c r="E5163" s="859">
        <v>22</v>
      </c>
      <c r="F5163" s="859">
        <v>0</v>
      </c>
      <c r="G5163" s="518" t="s">
        <v>122</v>
      </c>
      <c r="H5163" s="518" t="s">
        <v>228</v>
      </c>
      <c r="I5163" s="518">
        <v>403550</v>
      </c>
    </row>
    <row r="5164" spans="1:9" x14ac:dyDescent="0.2">
      <c r="A5164" s="518" t="s">
        <v>228</v>
      </c>
      <c r="B5164" s="518">
        <v>403568</v>
      </c>
      <c r="C5164" s="518" t="s">
        <v>2660</v>
      </c>
      <c r="D5164" s="518" t="s">
        <v>713</v>
      </c>
      <c r="E5164" s="859">
        <v>16</v>
      </c>
      <c r="F5164" s="859">
        <v>0</v>
      </c>
      <c r="G5164" s="518" t="s">
        <v>122</v>
      </c>
      <c r="H5164" s="518" t="s">
        <v>228</v>
      </c>
      <c r="I5164" s="518">
        <v>403568</v>
      </c>
    </row>
    <row r="5165" spans="1:9" x14ac:dyDescent="0.2">
      <c r="A5165" s="518" t="s">
        <v>271</v>
      </c>
      <c r="B5165" s="518">
        <v>403576</v>
      </c>
      <c r="C5165" s="518" t="s">
        <v>2660</v>
      </c>
      <c r="D5165" s="518" t="s">
        <v>496</v>
      </c>
      <c r="E5165" s="859">
        <v>34</v>
      </c>
      <c r="F5165" s="859">
        <v>0</v>
      </c>
      <c r="G5165" s="518" t="s">
        <v>122</v>
      </c>
      <c r="H5165" s="518" t="s">
        <v>271</v>
      </c>
      <c r="I5165" s="518">
        <v>403576</v>
      </c>
    </row>
    <row r="5166" spans="1:9" x14ac:dyDescent="0.2">
      <c r="A5166" s="518" t="s">
        <v>271</v>
      </c>
      <c r="B5166" s="518">
        <v>403600</v>
      </c>
      <c r="C5166" s="518" t="s">
        <v>2660</v>
      </c>
      <c r="D5166" s="518" t="s">
        <v>607</v>
      </c>
      <c r="E5166" s="859">
        <v>35</v>
      </c>
      <c r="F5166" s="859">
        <v>0</v>
      </c>
      <c r="G5166" s="518" t="s">
        <v>122</v>
      </c>
      <c r="H5166" s="518" t="s">
        <v>271</v>
      </c>
      <c r="I5166" s="518">
        <v>403600</v>
      </c>
    </row>
    <row r="5167" spans="1:9" x14ac:dyDescent="0.2">
      <c r="A5167" s="518" t="s">
        <v>271</v>
      </c>
      <c r="B5167" s="518">
        <v>403618</v>
      </c>
      <c r="C5167" s="518" t="s">
        <v>2660</v>
      </c>
      <c r="D5167" s="518" t="s">
        <v>4274</v>
      </c>
      <c r="E5167" s="859">
        <v>34</v>
      </c>
      <c r="F5167" s="859">
        <v>0</v>
      </c>
      <c r="G5167" s="518" t="s">
        <v>122</v>
      </c>
      <c r="H5167" s="518" t="s">
        <v>271</v>
      </c>
      <c r="I5167" s="518">
        <v>403618</v>
      </c>
    </row>
    <row r="5168" spans="1:9" x14ac:dyDescent="0.2">
      <c r="A5168" s="518" t="s">
        <v>271</v>
      </c>
      <c r="B5168" s="518">
        <v>403626</v>
      </c>
      <c r="C5168" s="518" t="s">
        <v>2660</v>
      </c>
      <c r="D5168" s="518" t="s">
        <v>3320</v>
      </c>
      <c r="E5168" s="859">
        <v>33</v>
      </c>
      <c r="F5168" s="859">
        <v>0</v>
      </c>
      <c r="G5168" s="518" t="s">
        <v>122</v>
      </c>
      <c r="H5168" s="518" t="s">
        <v>271</v>
      </c>
      <c r="I5168" s="518">
        <v>403626</v>
      </c>
    </row>
    <row r="5169" spans="1:9" x14ac:dyDescent="0.2">
      <c r="A5169" s="518" t="s">
        <v>271</v>
      </c>
      <c r="B5169" s="518">
        <v>403634</v>
      </c>
      <c r="C5169" s="518" t="s">
        <v>2660</v>
      </c>
      <c r="D5169" s="518" t="s">
        <v>4613</v>
      </c>
      <c r="E5169" s="859">
        <v>33</v>
      </c>
      <c r="F5169" s="859">
        <v>0</v>
      </c>
      <c r="G5169" s="518" t="s">
        <v>122</v>
      </c>
      <c r="H5169" s="518" t="s">
        <v>271</v>
      </c>
      <c r="I5169" s="518">
        <v>403634</v>
      </c>
    </row>
    <row r="5170" spans="1:9" x14ac:dyDescent="0.2">
      <c r="A5170" s="518" t="s">
        <v>271</v>
      </c>
      <c r="B5170" s="518">
        <v>403667</v>
      </c>
      <c r="C5170" s="518" t="s">
        <v>2660</v>
      </c>
      <c r="D5170" s="518" t="s">
        <v>853</v>
      </c>
      <c r="E5170" s="859">
        <v>32</v>
      </c>
      <c r="F5170" s="859">
        <v>0</v>
      </c>
      <c r="G5170" s="518" t="s">
        <v>122</v>
      </c>
      <c r="H5170" s="518" t="s">
        <v>271</v>
      </c>
      <c r="I5170" s="518">
        <v>403667</v>
      </c>
    </row>
    <row r="5171" spans="1:9" x14ac:dyDescent="0.2">
      <c r="A5171" s="518" t="s">
        <v>271</v>
      </c>
      <c r="B5171" s="518">
        <v>403675</v>
      </c>
      <c r="C5171" s="518" t="s">
        <v>2660</v>
      </c>
      <c r="D5171" s="518" t="s">
        <v>4626</v>
      </c>
      <c r="E5171" s="859">
        <v>31</v>
      </c>
      <c r="F5171" s="859">
        <v>0</v>
      </c>
      <c r="G5171" s="518" t="s">
        <v>122</v>
      </c>
      <c r="H5171" s="518" t="s">
        <v>271</v>
      </c>
      <c r="I5171" s="518">
        <v>403675</v>
      </c>
    </row>
    <row r="5172" spans="1:9" x14ac:dyDescent="0.2">
      <c r="A5172" s="518" t="s">
        <v>256</v>
      </c>
      <c r="B5172" s="518">
        <v>403709</v>
      </c>
      <c r="C5172" s="518" t="s">
        <v>2660</v>
      </c>
      <c r="D5172" s="518" t="s">
        <v>429</v>
      </c>
      <c r="E5172" s="859">
        <v>21</v>
      </c>
      <c r="F5172" s="859">
        <v>21</v>
      </c>
      <c r="G5172" s="518" t="s">
        <v>122</v>
      </c>
      <c r="H5172" s="518" t="s">
        <v>256</v>
      </c>
      <c r="I5172" s="518">
        <v>403709</v>
      </c>
    </row>
    <row r="5173" spans="1:9" x14ac:dyDescent="0.2">
      <c r="A5173" s="518" t="s">
        <v>256</v>
      </c>
      <c r="B5173" s="518">
        <v>403717</v>
      </c>
      <c r="C5173" s="518" t="s">
        <v>2660</v>
      </c>
      <c r="D5173" s="518" t="s">
        <v>796</v>
      </c>
      <c r="E5173" s="859">
        <v>30</v>
      </c>
      <c r="F5173" s="859">
        <v>30</v>
      </c>
      <c r="G5173" s="518" t="s">
        <v>122</v>
      </c>
      <c r="H5173" s="518" t="s">
        <v>256</v>
      </c>
      <c r="I5173" s="518">
        <v>403717</v>
      </c>
    </row>
    <row r="5174" spans="1:9" x14ac:dyDescent="0.2">
      <c r="A5174" s="518" t="s">
        <v>256</v>
      </c>
      <c r="B5174" s="518">
        <v>403733</v>
      </c>
      <c r="C5174" s="518" t="s">
        <v>2660</v>
      </c>
      <c r="D5174" s="518" t="s">
        <v>4645</v>
      </c>
      <c r="E5174" s="859">
        <v>16</v>
      </c>
      <c r="F5174" s="859">
        <v>8</v>
      </c>
      <c r="G5174" s="518" t="s">
        <v>122</v>
      </c>
      <c r="H5174" s="518" t="s">
        <v>256</v>
      </c>
      <c r="I5174" s="518">
        <v>404012</v>
      </c>
    </row>
    <row r="5175" spans="1:9" x14ac:dyDescent="0.2">
      <c r="A5175" s="518" t="s">
        <v>256</v>
      </c>
      <c r="B5175" s="518">
        <v>403741</v>
      </c>
      <c r="C5175" s="518" t="s">
        <v>2660</v>
      </c>
      <c r="D5175" s="518" t="s">
        <v>7169</v>
      </c>
      <c r="E5175" s="859">
        <v>12</v>
      </c>
      <c r="F5175" s="859">
        <v>12</v>
      </c>
      <c r="G5175" s="518" t="s">
        <v>122</v>
      </c>
      <c r="H5175" s="518" t="s">
        <v>256</v>
      </c>
      <c r="I5175" s="518">
        <v>403741</v>
      </c>
    </row>
    <row r="5176" spans="1:9" x14ac:dyDescent="0.2">
      <c r="A5176" s="518" t="s">
        <v>256</v>
      </c>
      <c r="B5176" s="518">
        <v>403758</v>
      </c>
      <c r="C5176" s="518" t="s">
        <v>2660</v>
      </c>
      <c r="D5176" s="518" t="s">
        <v>714</v>
      </c>
      <c r="E5176" s="859">
        <v>9</v>
      </c>
      <c r="F5176" s="859">
        <v>8</v>
      </c>
      <c r="G5176" s="518" t="s">
        <v>122</v>
      </c>
      <c r="H5176" s="518" t="s">
        <v>256</v>
      </c>
      <c r="I5176" s="518">
        <v>403741</v>
      </c>
    </row>
    <row r="5177" spans="1:9" x14ac:dyDescent="0.2">
      <c r="A5177" s="518" t="s">
        <v>256</v>
      </c>
      <c r="B5177" s="518">
        <v>403766</v>
      </c>
      <c r="C5177" s="518" t="s">
        <v>2660</v>
      </c>
      <c r="D5177" s="518" t="s">
        <v>324</v>
      </c>
      <c r="E5177" s="859">
        <v>17</v>
      </c>
      <c r="F5177" s="859">
        <v>17</v>
      </c>
      <c r="G5177" s="518" t="s">
        <v>122</v>
      </c>
      <c r="H5177" s="518" t="s">
        <v>256</v>
      </c>
      <c r="I5177" s="518">
        <v>403766</v>
      </c>
    </row>
    <row r="5178" spans="1:9" x14ac:dyDescent="0.2">
      <c r="A5178" s="518" t="s">
        <v>256</v>
      </c>
      <c r="B5178" s="518">
        <v>403816</v>
      </c>
      <c r="C5178" s="518" t="s">
        <v>2660</v>
      </c>
      <c r="D5178" s="518" t="s">
        <v>429</v>
      </c>
      <c r="E5178" s="859">
        <v>30</v>
      </c>
      <c r="F5178" s="859">
        <v>30</v>
      </c>
      <c r="G5178" s="518" t="s">
        <v>122</v>
      </c>
      <c r="H5178" s="518" t="s">
        <v>256</v>
      </c>
      <c r="I5178" s="518">
        <v>403816</v>
      </c>
    </row>
    <row r="5179" spans="1:9" x14ac:dyDescent="0.2">
      <c r="A5179" s="518" t="s">
        <v>256</v>
      </c>
      <c r="B5179" s="518">
        <v>403840</v>
      </c>
      <c r="C5179" s="518" t="s">
        <v>2660</v>
      </c>
      <c r="D5179" s="518" t="s">
        <v>697</v>
      </c>
      <c r="E5179" s="859">
        <v>15</v>
      </c>
      <c r="F5179" s="859">
        <v>15</v>
      </c>
      <c r="G5179" s="518" t="s">
        <v>122</v>
      </c>
      <c r="H5179" s="518" t="s">
        <v>256</v>
      </c>
      <c r="I5179" s="518">
        <v>403840</v>
      </c>
    </row>
    <row r="5180" spans="1:9" x14ac:dyDescent="0.2">
      <c r="A5180" s="518" t="s">
        <v>256</v>
      </c>
      <c r="B5180" s="518">
        <v>403881</v>
      </c>
      <c r="C5180" s="518" t="s">
        <v>2660</v>
      </c>
      <c r="D5180" s="518" t="s">
        <v>406</v>
      </c>
      <c r="E5180" s="859">
        <v>24</v>
      </c>
      <c r="F5180" s="859">
        <v>24</v>
      </c>
      <c r="G5180" s="518" t="s">
        <v>122</v>
      </c>
      <c r="H5180" s="518" t="s">
        <v>256</v>
      </c>
      <c r="I5180" s="518">
        <v>403881</v>
      </c>
    </row>
    <row r="5181" spans="1:9" x14ac:dyDescent="0.2">
      <c r="A5181" s="518" t="s">
        <v>256</v>
      </c>
      <c r="B5181" s="518">
        <v>403956</v>
      </c>
      <c r="C5181" s="518" t="s">
        <v>2660</v>
      </c>
      <c r="D5181" s="518" t="s">
        <v>8188</v>
      </c>
      <c r="E5181" s="859">
        <v>15</v>
      </c>
      <c r="F5181" s="859">
        <v>15</v>
      </c>
      <c r="G5181" s="518" t="s">
        <v>122</v>
      </c>
      <c r="H5181" s="518" t="s">
        <v>256</v>
      </c>
      <c r="I5181" s="518">
        <v>403956</v>
      </c>
    </row>
    <row r="5182" spans="1:9" x14ac:dyDescent="0.2">
      <c r="A5182" s="518" t="s">
        <v>256</v>
      </c>
      <c r="B5182" s="518">
        <v>403964</v>
      </c>
      <c r="C5182" s="518" t="s">
        <v>2660</v>
      </c>
      <c r="D5182" s="518" t="s">
        <v>5758</v>
      </c>
      <c r="E5182" s="859">
        <v>17</v>
      </c>
      <c r="F5182" s="859">
        <v>17</v>
      </c>
      <c r="G5182" s="518" t="s">
        <v>122</v>
      </c>
      <c r="H5182" s="518" t="s">
        <v>256</v>
      </c>
      <c r="I5182" s="518">
        <v>403964</v>
      </c>
    </row>
    <row r="5183" spans="1:9" x14ac:dyDescent="0.2">
      <c r="A5183" s="518" t="s">
        <v>256</v>
      </c>
      <c r="B5183" s="518">
        <v>404012</v>
      </c>
      <c r="C5183" s="518" t="s">
        <v>2660</v>
      </c>
      <c r="D5183" s="518" t="s">
        <v>4395</v>
      </c>
      <c r="E5183" s="859">
        <v>13</v>
      </c>
      <c r="F5183" s="859">
        <v>26</v>
      </c>
      <c r="G5183" s="518" t="s">
        <v>122</v>
      </c>
      <c r="H5183" s="518" t="s">
        <v>256</v>
      </c>
      <c r="I5183" s="518">
        <v>404012</v>
      </c>
    </row>
    <row r="5184" spans="1:9" x14ac:dyDescent="0.2">
      <c r="A5184" s="518" t="s">
        <v>256</v>
      </c>
      <c r="B5184" s="518">
        <v>404046</v>
      </c>
      <c r="C5184" s="518" t="s">
        <v>2660</v>
      </c>
      <c r="D5184" s="518" t="s">
        <v>4939</v>
      </c>
      <c r="E5184" s="859">
        <v>15</v>
      </c>
      <c r="F5184" s="859">
        <v>15</v>
      </c>
      <c r="G5184" s="518" t="s">
        <v>122</v>
      </c>
      <c r="H5184" s="518" t="s">
        <v>256</v>
      </c>
      <c r="I5184" s="518">
        <v>404046</v>
      </c>
    </row>
    <row r="5185" spans="1:9" x14ac:dyDescent="0.2">
      <c r="A5185" s="518" t="s">
        <v>256</v>
      </c>
      <c r="B5185" s="518">
        <v>404061</v>
      </c>
      <c r="C5185" s="518" t="s">
        <v>2660</v>
      </c>
      <c r="D5185" s="518" t="s">
        <v>2307</v>
      </c>
      <c r="E5185" s="859">
        <v>32</v>
      </c>
      <c r="F5185" s="859">
        <v>32</v>
      </c>
      <c r="G5185" s="518" t="s">
        <v>122</v>
      </c>
      <c r="H5185" s="518" t="s">
        <v>256</v>
      </c>
      <c r="I5185" s="518">
        <v>404061</v>
      </c>
    </row>
    <row r="5186" spans="1:9" x14ac:dyDescent="0.2">
      <c r="A5186" s="518" t="s">
        <v>256</v>
      </c>
      <c r="B5186" s="518">
        <v>404079</v>
      </c>
      <c r="C5186" s="518" t="s">
        <v>2660</v>
      </c>
      <c r="D5186" s="518" t="s">
        <v>8189</v>
      </c>
      <c r="E5186" s="859">
        <v>20</v>
      </c>
      <c r="F5186" s="859">
        <v>20</v>
      </c>
      <c r="G5186" s="518" t="s">
        <v>122</v>
      </c>
      <c r="H5186" s="518" t="s">
        <v>256</v>
      </c>
      <c r="I5186" s="518">
        <v>404079</v>
      </c>
    </row>
    <row r="5187" spans="1:9" x14ac:dyDescent="0.2">
      <c r="A5187" s="518" t="s">
        <v>264</v>
      </c>
      <c r="B5187" s="518">
        <v>404095</v>
      </c>
      <c r="C5187" s="518" t="s">
        <v>2660</v>
      </c>
      <c r="D5187" s="518" t="s">
        <v>867</v>
      </c>
      <c r="E5187" s="859">
        <v>33</v>
      </c>
      <c r="F5187" s="859">
        <v>25</v>
      </c>
      <c r="G5187" s="518" t="s">
        <v>122</v>
      </c>
      <c r="H5187" s="518" t="s">
        <v>264</v>
      </c>
      <c r="I5187" s="518">
        <v>404095</v>
      </c>
    </row>
    <row r="5188" spans="1:9" x14ac:dyDescent="0.2">
      <c r="A5188" s="518" t="s">
        <v>256</v>
      </c>
      <c r="B5188" s="518">
        <v>404129</v>
      </c>
      <c r="C5188" s="518" t="s">
        <v>2660</v>
      </c>
      <c r="D5188" s="518" t="s">
        <v>1220</v>
      </c>
      <c r="E5188" s="859">
        <v>31</v>
      </c>
      <c r="F5188" s="859">
        <v>31</v>
      </c>
      <c r="G5188" s="518" t="s">
        <v>122</v>
      </c>
      <c r="H5188" s="518" t="s">
        <v>256</v>
      </c>
      <c r="I5188" s="518">
        <v>404129</v>
      </c>
    </row>
    <row r="5189" spans="1:9" x14ac:dyDescent="0.2">
      <c r="A5189" s="518" t="s">
        <v>256</v>
      </c>
      <c r="B5189" s="518">
        <v>404137</v>
      </c>
      <c r="C5189" s="518" t="s">
        <v>2660</v>
      </c>
      <c r="D5189" s="518" t="s">
        <v>1086</v>
      </c>
      <c r="E5189" s="859">
        <v>20</v>
      </c>
      <c r="F5189" s="859">
        <v>20</v>
      </c>
      <c r="G5189" s="518" t="s">
        <v>122</v>
      </c>
      <c r="H5189" s="518" t="s">
        <v>256</v>
      </c>
      <c r="I5189" s="518">
        <v>404137</v>
      </c>
    </row>
    <row r="5190" spans="1:9" x14ac:dyDescent="0.2">
      <c r="A5190" s="518" t="s">
        <v>256</v>
      </c>
      <c r="B5190" s="518">
        <v>404152</v>
      </c>
      <c r="C5190" s="518" t="s">
        <v>2660</v>
      </c>
      <c r="D5190" s="518" t="s">
        <v>597</v>
      </c>
      <c r="E5190" s="859">
        <v>19</v>
      </c>
      <c r="F5190" s="859">
        <v>19</v>
      </c>
      <c r="G5190" s="518" t="s">
        <v>122</v>
      </c>
      <c r="H5190" s="518" t="s">
        <v>256</v>
      </c>
      <c r="I5190" s="518">
        <v>404152</v>
      </c>
    </row>
    <row r="5191" spans="1:9" x14ac:dyDescent="0.2">
      <c r="A5191" s="518" t="s">
        <v>256</v>
      </c>
      <c r="B5191" s="518">
        <v>404160</v>
      </c>
      <c r="C5191" s="518" t="s">
        <v>2660</v>
      </c>
      <c r="D5191" s="518" t="s">
        <v>1135</v>
      </c>
      <c r="E5191" s="859">
        <v>11</v>
      </c>
      <c r="F5191" s="859">
        <v>11</v>
      </c>
      <c r="G5191" s="518" t="s">
        <v>122</v>
      </c>
      <c r="H5191" s="518" t="s">
        <v>256</v>
      </c>
      <c r="I5191" s="518">
        <v>639690</v>
      </c>
    </row>
    <row r="5192" spans="1:9" x14ac:dyDescent="0.2">
      <c r="A5192" s="518" t="s">
        <v>256</v>
      </c>
      <c r="B5192" s="518">
        <v>404178</v>
      </c>
      <c r="C5192" s="518" t="s">
        <v>2660</v>
      </c>
      <c r="D5192" s="518" t="s">
        <v>891</v>
      </c>
      <c r="E5192" s="859">
        <v>34</v>
      </c>
      <c r="F5192" s="859">
        <v>34</v>
      </c>
      <c r="G5192" s="518" t="s">
        <v>122</v>
      </c>
      <c r="H5192" s="518" t="s">
        <v>256</v>
      </c>
      <c r="I5192" s="518">
        <v>404178</v>
      </c>
    </row>
    <row r="5193" spans="1:9" x14ac:dyDescent="0.2">
      <c r="A5193" s="518" t="s">
        <v>193</v>
      </c>
      <c r="B5193" s="518">
        <v>404194</v>
      </c>
      <c r="C5193" s="518" t="s">
        <v>2660</v>
      </c>
      <c r="D5193" s="518" t="s">
        <v>4415</v>
      </c>
      <c r="E5193" s="859">
        <v>27</v>
      </c>
      <c r="F5193" s="859">
        <v>0</v>
      </c>
      <c r="G5193" s="518" t="s">
        <v>122</v>
      </c>
      <c r="H5193" s="518" t="s">
        <v>193</v>
      </c>
      <c r="I5193" s="518">
        <v>404194</v>
      </c>
    </row>
    <row r="5194" spans="1:9" x14ac:dyDescent="0.2">
      <c r="A5194" s="518" t="s">
        <v>256</v>
      </c>
      <c r="B5194" s="518">
        <v>404202</v>
      </c>
      <c r="C5194" s="518" t="s">
        <v>2660</v>
      </c>
      <c r="D5194" s="518" t="s">
        <v>458</v>
      </c>
      <c r="E5194" s="859">
        <v>22</v>
      </c>
      <c r="F5194" s="859">
        <v>22</v>
      </c>
      <c r="G5194" s="518" t="s">
        <v>122</v>
      </c>
      <c r="H5194" s="518" t="s">
        <v>256</v>
      </c>
      <c r="I5194" s="518">
        <v>404202</v>
      </c>
    </row>
    <row r="5195" spans="1:9" x14ac:dyDescent="0.2">
      <c r="A5195" s="518" t="s">
        <v>256</v>
      </c>
      <c r="B5195" s="518">
        <v>404210</v>
      </c>
      <c r="C5195" s="518" t="s">
        <v>2660</v>
      </c>
      <c r="D5195" s="518" t="s">
        <v>615</v>
      </c>
      <c r="E5195" s="859">
        <v>33</v>
      </c>
      <c r="F5195" s="859">
        <v>33</v>
      </c>
      <c r="G5195" s="518" t="s">
        <v>122</v>
      </c>
      <c r="H5195" s="518" t="s">
        <v>256</v>
      </c>
      <c r="I5195" s="518">
        <v>404210</v>
      </c>
    </row>
    <row r="5196" spans="1:9" x14ac:dyDescent="0.2">
      <c r="A5196" s="518" t="s">
        <v>193</v>
      </c>
      <c r="B5196" s="518">
        <v>404228</v>
      </c>
      <c r="C5196" s="518" t="s">
        <v>2660</v>
      </c>
      <c r="D5196" s="518" t="s">
        <v>511</v>
      </c>
      <c r="E5196" s="859">
        <v>20</v>
      </c>
      <c r="F5196" s="859">
        <v>0</v>
      </c>
      <c r="G5196" s="518" t="s">
        <v>122</v>
      </c>
      <c r="H5196" s="518" t="s">
        <v>193</v>
      </c>
      <c r="I5196" s="518">
        <v>404228</v>
      </c>
    </row>
    <row r="5197" spans="1:9" x14ac:dyDescent="0.2">
      <c r="A5197" s="518" t="s">
        <v>193</v>
      </c>
      <c r="B5197" s="518">
        <v>404236</v>
      </c>
      <c r="C5197" s="518" t="s">
        <v>2660</v>
      </c>
      <c r="D5197" s="518" t="s">
        <v>714</v>
      </c>
      <c r="E5197" s="859">
        <v>29</v>
      </c>
      <c r="F5197" s="859">
        <v>0</v>
      </c>
      <c r="G5197" s="518" t="s">
        <v>122</v>
      </c>
      <c r="H5197" s="518" t="s">
        <v>193</v>
      </c>
      <c r="I5197" s="518">
        <v>404236</v>
      </c>
    </row>
    <row r="5198" spans="1:9" x14ac:dyDescent="0.2">
      <c r="A5198" s="518" t="s">
        <v>256</v>
      </c>
      <c r="B5198" s="518">
        <v>404327</v>
      </c>
      <c r="C5198" s="518" t="s">
        <v>2660</v>
      </c>
      <c r="D5198" s="518" t="s">
        <v>8190</v>
      </c>
      <c r="E5198" s="859">
        <v>16</v>
      </c>
      <c r="F5198" s="859">
        <v>15</v>
      </c>
      <c r="G5198" s="518" t="s">
        <v>122</v>
      </c>
      <c r="H5198" s="518" t="s">
        <v>256</v>
      </c>
      <c r="I5198" s="518">
        <v>404327</v>
      </c>
    </row>
    <row r="5199" spans="1:9" x14ac:dyDescent="0.2">
      <c r="A5199" s="518" t="s">
        <v>256</v>
      </c>
      <c r="B5199" s="518">
        <v>404368</v>
      </c>
      <c r="C5199" s="518" t="s">
        <v>2660</v>
      </c>
      <c r="D5199" s="518" t="s">
        <v>3609</v>
      </c>
      <c r="E5199" s="859">
        <v>22</v>
      </c>
      <c r="F5199" s="859">
        <v>22</v>
      </c>
      <c r="G5199" s="518" t="s">
        <v>122</v>
      </c>
      <c r="H5199" s="518" t="s">
        <v>256</v>
      </c>
      <c r="I5199" s="518">
        <v>404368</v>
      </c>
    </row>
    <row r="5200" spans="1:9" x14ac:dyDescent="0.2">
      <c r="A5200" s="518" t="s">
        <v>256</v>
      </c>
      <c r="B5200" s="518">
        <v>404376</v>
      </c>
      <c r="C5200" s="518" t="s">
        <v>2660</v>
      </c>
      <c r="D5200" s="518" t="s">
        <v>768</v>
      </c>
      <c r="E5200" s="859">
        <v>20</v>
      </c>
      <c r="F5200" s="859">
        <v>20</v>
      </c>
      <c r="G5200" s="518" t="s">
        <v>122</v>
      </c>
      <c r="H5200" s="518" t="s">
        <v>256</v>
      </c>
      <c r="I5200" s="518">
        <v>404376</v>
      </c>
    </row>
    <row r="5201" spans="1:9" x14ac:dyDescent="0.2">
      <c r="A5201" s="518" t="s">
        <v>224</v>
      </c>
      <c r="B5201" s="518">
        <v>404384</v>
      </c>
      <c r="C5201" s="518" t="s">
        <v>2660</v>
      </c>
      <c r="D5201" s="518" t="s">
        <v>1618</v>
      </c>
      <c r="E5201" s="859">
        <v>18</v>
      </c>
      <c r="F5201" s="859">
        <v>0</v>
      </c>
      <c r="G5201" s="518" t="s">
        <v>122</v>
      </c>
      <c r="H5201" s="518" t="s">
        <v>224</v>
      </c>
      <c r="I5201" s="518">
        <v>404384</v>
      </c>
    </row>
    <row r="5202" spans="1:9" x14ac:dyDescent="0.2">
      <c r="A5202" s="518" t="s">
        <v>256</v>
      </c>
      <c r="B5202" s="518">
        <v>404392</v>
      </c>
      <c r="C5202" s="518" t="s">
        <v>2660</v>
      </c>
      <c r="D5202" s="518" t="s">
        <v>2281</v>
      </c>
      <c r="E5202" s="859">
        <v>17</v>
      </c>
      <c r="F5202" s="859">
        <v>17</v>
      </c>
      <c r="G5202" s="518" t="s">
        <v>122</v>
      </c>
      <c r="H5202" s="518" t="s">
        <v>256</v>
      </c>
      <c r="I5202" s="518">
        <v>404392</v>
      </c>
    </row>
    <row r="5203" spans="1:9" x14ac:dyDescent="0.2">
      <c r="A5203" s="518" t="s">
        <v>224</v>
      </c>
      <c r="B5203" s="518">
        <v>404400</v>
      </c>
      <c r="C5203" s="518" t="s">
        <v>2660</v>
      </c>
      <c r="D5203" s="518" t="s">
        <v>853</v>
      </c>
      <c r="E5203" s="859">
        <v>35</v>
      </c>
      <c r="F5203" s="859">
        <v>0</v>
      </c>
      <c r="G5203" s="518" t="s">
        <v>122</v>
      </c>
      <c r="H5203" s="518" t="s">
        <v>224</v>
      </c>
      <c r="I5203" s="518">
        <v>404400</v>
      </c>
    </row>
    <row r="5204" spans="1:9" x14ac:dyDescent="0.2">
      <c r="A5204" s="518" t="s">
        <v>224</v>
      </c>
      <c r="B5204" s="518">
        <v>404426</v>
      </c>
      <c r="C5204" s="518" t="s">
        <v>2660</v>
      </c>
      <c r="D5204" s="518" t="s">
        <v>4451</v>
      </c>
      <c r="E5204" s="859">
        <v>34</v>
      </c>
      <c r="F5204" s="859">
        <v>0</v>
      </c>
      <c r="G5204" s="518" t="s">
        <v>122</v>
      </c>
      <c r="H5204" s="518" t="s">
        <v>224</v>
      </c>
      <c r="I5204" s="518">
        <v>404426</v>
      </c>
    </row>
    <row r="5205" spans="1:9" x14ac:dyDescent="0.2">
      <c r="A5205" s="518" t="s">
        <v>256</v>
      </c>
      <c r="B5205" s="518">
        <v>404442</v>
      </c>
      <c r="C5205" s="518" t="s">
        <v>2660</v>
      </c>
      <c r="D5205" s="518" t="s">
        <v>2424</v>
      </c>
      <c r="E5205" s="859">
        <v>26</v>
      </c>
      <c r="F5205" s="859">
        <v>26</v>
      </c>
      <c r="G5205" s="518" t="s">
        <v>122</v>
      </c>
      <c r="H5205" s="518" t="s">
        <v>256</v>
      </c>
      <c r="I5205" s="518">
        <v>404442</v>
      </c>
    </row>
    <row r="5206" spans="1:9" x14ac:dyDescent="0.2">
      <c r="A5206" s="518" t="s">
        <v>256</v>
      </c>
      <c r="B5206" s="518">
        <v>404467</v>
      </c>
      <c r="C5206" s="518" t="s">
        <v>2660</v>
      </c>
      <c r="D5206" s="518" t="s">
        <v>8191</v>
      </c>
      <c r="E5206" s="859">
        <v>24</v>
      </c>
      <c r="F5206" s="859">
        <v>24</v>
      </c>
      <c r="G5206" s="518" t="s">
        <v>122</v>
      </c>
      <c r="H5206" s="518" t="s">
        <v>256</v>
      </c>
      <c r="I5206" s="518">
        <v>404467</v>
      </c>
    </row>
    <row r="5207" spans="1:9" x14ac:dyDescent="0.2">
      <c r="A5207" s="518" t="s">
        <v>256</v>
      </c>
      <c r="B5207" s="518">
        <v>404475</v>
      </c>
      <c r="C5207" s="518" t="s">
        <v>2660</v>
      </c>
      <c r="D5207" s="518" t="s">
        <v>8192</v>
      </c>
      <c r="E5207" s="859">
        <v>23</v>
      </c>
      <c r="F5207" s="859">
        <v>23</v>
      </c>
      <c r="G5207" s="518" t="s">
        <v>122</v>
      </c>
      <c r="H5207" s="518" t="s">
        <v>256</v>
      </c>
      <c r="I5207" s="518">
        <v>404475</v>
      </c>
    </row>
    <row r="5208" spans="1:9" x14ac:dyDescent="0.2">
      <c r="A5208" s="518" t="s">
        <v>353</v>
      </c>
      <c r="B5208" s="518">
        <v>404483</v>
      </c>
      <c r="C5208" s="518" t="s">
        <v>2660</v>
      </c>
      <c r="D5208" s="518" t="s">
        <v>1311</v>
      </c>
      <c r="E5208" s="859">
        <v>34</v>
      </c>
      <c r="F5208" s="859">
        <v>26</v>
      </c>
      <c r="G5208" s="518" t="s">
        <v>122</v>
      </c>
      <c r="H5208" s="518" t="s">
        <v>353</v>
      </c>
      <c r="I5208" s="518">
        <v>404483</v>
      </c>
    </row>
    <row r="5209" spans="1:9" x14ac:dyDescent="0.2">
      <c r="A5209" s="518" t="s">
        <v>256</v>
      </c>
      <c r="B5209" s="518">
        <v>404491</v>
      </c>
      <c r="C5209" s="518" t="s">
        <v>2660</v>
      </c>
      <c r="D5209" s="518" t="s">
        <v>447</v>
      </c>
      <c r="E5209" s="859">
        <v>35</v>
      </c>
      <c r="F5209" s="859">
        <v>35</v>
      </c>
      <c r="G5209" s="518" t="s">
        <v>122</v>
      </c>
      <c r="H5209" s="518" t="s">
        <v>256</v>
      </c>
      <c r="I5209" s="518">
        <v>404491</v>
      </c>
    </row>
    <row r="5210" spans="1:9" x14ac:dyDescent="0.2">
      <c r="A5210" s="518" t="s">
        <v>256</v>
      </c>
      <c r="B5210" s="518">
        <v>404525</v>
      </c>
      <c r="C5210" s="518" t="s">
        <v>2660</v>
      </c>
      <c r="D5210" s="518" t="s">
        <v>427</v>
      </c>
      <c r="E5210" s="859">
        <v>18</v>
      </c>
      <c r="F5210" s="859">
        <v>18</v>
      </c>
      <c r="G5210" s="518" t="s">
        <v>122</v>
      </c>
      <c r="H5210" s="518" t="s">
        <v>256</v>
      </c>
      <c r="I5210" s="518">
        <v>404525</v>
      </c>
    </row>
    <row r="5211" spans="1:9" x14ac:dyDescent="0.2">
      <c r="A5211" s="518" t="s">
        <v>353</v>
      </c>
      <c r="B5211" s="518">
        <v>404533</v>
      </c>
      <c r="C5211" s="518" t="s">
        <v>2660</v>
      </c>
      <c r="D5211" s="518" t="s">
        <v>4487</v>
      </c>
      <c r="E5211" s="859">
        <v>27</v>
      </c>
      <c r="F5211" s="859">
        <v>50</v>
      </c>
      <c r="G5211" s="518" t="s">
        <v>122</v>
      </c>
      <c r="H5211" s="518" t="s">
        <v>353</v>
      </c>
      <c r="I5211" s="518">
        <v>404533</v>
      </c>
    </row>
    <row r="5212" spans="1:9" x14ac:dyDescent="0.2">
      <c r="A5212" s="518" t="s">
        <v>256</v>
      </c>
      <c r="B5212" s="518">
        <v>404541</v>
      </c>
      <c r="C5212" s="518" t="s">
        <v>2660</v>
      </c>
      <c r="D5212" s="518" t="s">
        <v>429</v>
      </c>
      <c r="E5212" s="859">
        <v>12</v>
      </c>
      <c r="F5212" s="859">
        <v>7</v>
      </c>
      <c r="G5212" s="518" t="s">
        <v>122</v>
      </c>
      <c r="H5212" s="518" t="s">
        <v>256</v>
      </c>
      <c r="I5212" s="518">
        <v>404012</v>
      </c>
    </row>
    <row r="5213" spans="1:9" x14ac:dyDescent="0.2">
      <c r="A5213" s="518" t="s">
        <v>353</v>
      </c>
      <c r="B5213" s="518">
        <v>404558</v>
      </c>
      <c r="C5213" s="518" t="s">
        <v>2660</v>
      </c>
      <c r="D5213" s="518" t="s">
        <v>4497</v>
      </c>
      <c r="E5213" s="859">
        <v>35</v>
      </c>
      <c r="F5213" s="859">
        <v>25</v>
      </c>
      <c r="G5213" s="518" t="s">
        <v>122</v>
      </c>
      <c r="H5213" s="518" t="s">
        <v>353</v>
      </c>
      <c r="I5213" s="518">
        <v>404558</v>
      </c>
    </row>
    <row r="5214" spans="1:9" x14ac:dyDescent="0.2">
      <c r="A5214" s="518" t="s">
        <v>353</v>
      </c>
      <c r="B5214" s="518">
        <v>404574</v>
      </c>
      <c r="C5214" s="518" t="s">
        <v>2660</v>
      </c>
      <c r="D5214" s="518" t="s">
        <v>4498</v>
      </c>
      <c r="E5214" s="859">
        <v>16</v>
      </c>
      <c r="F5214" s="859">
        <v>0</v>
      </c>
      <c r="G5214" s="518" t="s">
        <v>122</v>
      </c>
      <c r="H5214" s="518" t="s">
        <v>353</v>
      </c>
      <c r="I5214" s="518">
        <v>404616</v>
      </c>
    </row>
    <row r="5215" spans="1:9" x14ac:dyDescent="0.2">
      <c r="A5215" s="518" t="s">
        <v>353</v>
      </c>
      <c r="B5215" s="518">
        <v>404590</v>
      </c>
      <c r="C5215" s="518" t="s">
        <v>2660</v>
      </c>
      <c r="D5215" s="518" t="s">
        <v>3705</v>
      </c>
      <c r="E5215" s="859">
        <v>28</v>
      </c>
      <c r="F5215" s="859">
        <v>25</v>
      </c>
      <c r="G5215" s="518" t="s">
        <v>122</v>
      </c>
      <c r="H5215" s="518" t="s">
        <v>353</v>
      </c>
      <c r="I5215" s="518">
        <v>404590</v>
      </c>
    </row>
    <row r="5216" spans="1:9" x14ac:dyDescent="0.2">
      <c r="A5216" s="518" t="s">
        <v>353</v>
      </c>
      <c r="B5216" s="518">
        <v>404616</v>
      </c>
      <c r="C5216" s="518" t="s">
        <v>2660</v>
      </c>
      <c r="D5216" s="518" t="s">
        <v>1607</v>
      </c>
      <c r="E5216" s="859">
        <v>23</v>
      </c>
      <c r="F5216" s="859">
        <v>23</v>
      </c>
      <c r="G5216" s="518" t="s">
        <v>122</v>
      </c>
      <c r="H5216" s="518" t="s">
        <v>353</v>
      </c>
      <c r="I5216" s="518">
        <v>404616</v>
      </c>
    </row>
    <row r="5217" spans="1:9" x14ac:dyDescent="0.2">
      <c r="A5217" s="518" t="s">
        <v>353</v>
      </c>
      <c r="B5217" s="518">
        <v>404632</v>
      </c>
      <c r="C5217" s="518" t="s">
        <v>2660</v>
      </c>
      <c r="D5217" s="518" t="s">
        <v>3892</v>
      </c>
      <c r="E5217" s="859">
        <v>30</v>
      </c>
      <c r="F5217" s="859">
        <v>22</v>
      </c>
      <c r="G5217" s="518" t="s">
        <v>122</v>
      </c>
      <c r="H5217" s="518" t="s">
        <v>353</v>
      </c>
      <c r="I5217" s="518">
        <v>404632</v>
      </c>
    </row>
    <row r="5218" spans="1:9" x14ac:dyDescent="0.2">
      <c r="A5218" s="518" t="s">
        <v>256</v>
      </c>
      <c r="B5218" s="518">
        <v>404673</v>
      </c>
      <c r="C5218" s="518" t="s">
        <v>2660</v>
      </c>
      <c r="D5218" s="518" t="s">
        <v>7576</v>
      </c>
      <c r="E5218" s="859">
        <v>18</v>
      </c>
      <c r="F5218" s="859">
        <v>18</v>
      </c>
      <c r="G5218" s="518" t="s">
        <v>122</v>
      </c>
      <c r="H5218" s="518" t="s">
        <v>256</v>
      </c>
      <c r="I5218" s="518">
        <v>404673</v>
      </c>
    </row>
    <row r="5219" spans="1:9" x14ac:dyDescent="0.2">
      <c r="A5219" s="518" t="s">
        <v>244</v>
      </c>
      <c r="B5219" s="518">
        <v>404699</v>
      </c>
      <c r="C5219" s="518" t="s">
        <v>2660</v>
      </c>
      <c r="D5219" s="518" t="s">
        <v>8932</v>
      </c>
      <c r="E5219" s="859">
        <v>25</v>
      </c>
      <c r="F5219" s="859">
        <v>25</v>
      </c>
      <c r="G5219" s="518" t="s">
        <v>122</v>
      </c>
      <c r="H5219" s="518" t="s">
        <v>244</v>
      </c>
      <c r="I5219" s="518">
        <v>404699</v>
      </c>
    </row>
    <row r="5220" spans="1:9" x14ac:dyDescent="0.2">
      <c r="A5220" s="518" t="s">
        <v>256</v>
      </c>
      <c r="B5220" s="518">
        <v>404707</v>
      </c>
      <c r="C5220" s="518" t="s">
        <v>2660</v>
      </c>
      <c r="D5220" s="518" t="s">
        <v>1249</v>
      </c>
      <c r="E5220" s="859">
        <v>20</v>
      </c>
      <c r="F5220" s="859">
        <v>20</v>
      </c>
      <c r="G5220" s="518" t="s">
        <v>122</v>
      </c>
      <c r="H5220" s="518" t="s">
        <v>256</v>
      </c>
      <c r="I5220" s="518">
        <v>404707</v>
      </c>
    </row>
    <row r="5221" spans="1:9" x14ac:dyDescent="0.2">
      <c r="A5221" s="518" t="s">
        <v>244</v>
      </c>
      <c r="B5221" s="518">
        <v>404715</v>
      </c>
      <c r="C5221" s="518" t="s">
        <v>2660</v>
      </c>
      <c r="D5221" s="518" t="s">
        <v>8933</v>
      </c>
      <c r="E5221" s="859">
        <v>35</v>
      </c>
      <c r="F5221" s="859">
        <v>30</v>
      </c>
      <c r="G5221" s="518" t="s">
        <v>122</v>
      </c>
      <c r="H5221" s="518" t="s">
        <v>244</v>
      </c>
      <c r="I5221" s="518">
        <v>404715</v>
      </c>
    </row>
    <row r="5222" spans="1:9" x14ac:dyDescent="0.2">
      <c r="A5222" s="518" t="s">
        <v>244</v>
      </c>
      <c r="B5222" s="518">
        <v>404749</v>
      </c>
      <c r="C5222" s="518" t="s">
        <v>2660</v>
      </c>
      <c r="D5222" s="518" t="s">
        <v>8934</v>
      </c>
      <c r="E5222" s="859">
        <v>22</v>
      </c>
      <c r="F5222" s="859">
        <v>22</v>
      </c>
      <c r="G5222" s="518" t="s">
        <v>122</v>
      </c>
      <c r="H5222" s="518" t="s">
        <v>244</v>
      </c>
      <c r="I5222" s="518">
        <v>404749</v>
      </c>
    </row>
    <row r="5223" spans="1:9" x14ac:dyDescent="0.2">
      <c r="A5223" s="518" t="s">
        <v>244</v>
      </c>
      <c r="B5223" s="518">
        <v>404764</v>
      </c>
      <c r="C5223" s="518" t="s">
        <v>2660</v>
      </c>
      <c r="D5223" s="518" t="s">
        <v>8935</v>
      </c>
      <c r="E5223" s="859">
        <v>35</v>
      </c>
      <c r="F5223" s="859">
        <v>30</v>
      </c>
      <c r="G5223" s="518" t="s">
        <v>122</v>
      </c>
      <c r="H5223" s="518" t="s">
        <v>244</v>
      </c>
      <c r="I5223" s="518">
        <v>404764</v>
      </c>
    </row>
    <row r="5224" spans="1:9" x14ac:dyDescent="0.2">
      <c r="A5224" s="518" t="s">
        <v>244</v>
      </c>
      <c r="B5224" s="518">
        <v>404772</v>
      </c>
      <c r="C5224" s="518" t="s">
        <v>2660</v>
      </c>
      <c r="D5224" s="518" t="s">
        <v>3824</v>
      </c>
      <c r="E5224" s="859">
        <v>34</v>
      </c>
      <c r="F5224" s="859">
        <v>30</v>
      </c>
      <c r="G5224" s="518" t="s">
        <v>122</v>
      </c>
      <c r="H5224" s="518" t="s">
        <v>244</v>
      </c>
      <c r="I5224" s="518">
        <v>404772</v>
      </c>
    </row>
    <row r="5225" spans="1:9" x14ac:dyDescent="0.2">
      <c r="A5225" s="518" t="s">
        <v>244</v>
      </c>
      <c r="B5225" s="518">
        <v>404780</v>
      </c>
      <c r="C5225" s="518" t="s">
        <v>2660</v>
      </c>
      <c r="D5225" s="518" t="s">
        <v>8936</v>
      </c>
      <c r="E5225" s="859">
        <v>25</v>
      </c>
      <c r="F5225" s="859">
        <v>25</v>
      </c>
      <c r="G5225" s="518" t="s">
        <v>122</v>
      </c>
      <c r="H5225" s="518" t="s">
        <v>244</v>
      </c>
      <c r="I5225" s="518">
        <v>404780</v>
      </c>
    </row>
    <row r="5226" spans="1:9" x14ac:dyDescent="0.2">
      <c r="A5226" s="518" t="s">
        <v>244</v>
      </c>
      <c r="B5226" s="518">
        <v>404798</v>
      </c>
      <c r="C5226" s="518" t="s">
        <v>2660</v>
      </c>
      <c r="D5226" s="518" t="s">
        <v>8937</v>
      </c>
      <c r="E5226" s="859">
        <v>32</v>
      </c>
      <c r="F5226" s="859">
        <v>30</v>
      </c>
      <c r="G5226" s="518" t="s">
        <v>122</v>
      </c>
      <c r="H5226" s="518" t="s">
        <v>244</v>
      </c>
      <c r="I5226" s="518">
        <v>404798</v>
      </c>
    </row>
    <row r="5227" spans="1:9" x14ac:dyDescent="0.2">
      <c r="A5227" s="518" t="s">
        <v>244</v>
      </c>
      <c r="B5227" s="518">
        <v>404806</v>
      </c>
      <c r="C5227" s="518" t="s">
        <v>2660</v>
      </c>
      <c r="D5227" s="518" t="s">
        <v>8703</v>
      </c>
      <c r="E5227" s="859">
        <v>35</v>
      </c>
      <c r="F5227" s="859">
        <v>30</v>
      </c>
      <c r="G5227" s="518" t="s">
        <v>122</v>
      </c>
      <c r="H5227" s="518" t="s">
        <v>244</v>
      </c>
      <c r="I5227" s="518">
        <v>404806</v>
      </c>
    </row>
    <row r="5228" spans="1:9" x14ac:dyDescent="0.2">
      <c r="A5228" s="518" t="s">
        <v>230</v>
      </c>
      <c r="B5228" s="518">
        <v>404889</v>
      </c>
      <c r="C5228" s="518" t="s">
        <v>2660</v>
      </c>
      <c r="D5228" s="518" t="s">
        <v>932</v>
      </c>
      <c r="E5228" s="859">
        <v>35</v>
      </c>
      <c r="F5228" s="859">
        <v>30</v>
      </c>
      <c r="G5228" s="518" t="s">
        <v>122</v>
      </c>
      <c r="H5228" s="518" t="s">
        <v>230</v>
      </c>
      <c r="I5228" s="518">
        <v>404889</v>
      </c>
    </row>
    <row r="5229" spans="1:9" x14ac:dyDescent="0.2">
      <c r="A5229" s="518" t="s">
        <v>358</v>
      </c>
      <c r="B5229" s="518">
        <v>404905</v>
      </c>
      <c r="C5229" s="518" t="s">
        <v>2660</v>
      </c>
      <c r="D5229" s="518" t="s">
        <v>6791</v>
      </c>
      <c r="E5229" s="859">
        <v>30</v>
      </c>
      <c r="F5229" s="859">
        <v>27</v>
      </c>
      <c r="G5229" s="518" t="s">
        <v>122</v>
      </c>
      <c r="H5229" s="518" t="s">
        <v>358</v>
      </c>
      <c r="I5229" s="518">
        <v>404905</v>
      </c>
    </row>
    <row r="5230" spans="1:9" x14ac:dyDescent="0.2">
      <c r="A5230" s="518" t="s">
        <v>146</v>
      </c>
      <c r="B5230" s="518">
        <v>404913</v>
      </c>
      <c r="C5230" s="518" t="s">
        <v>2660</v>
      </c>
      <c r="D5230" s="518" t="s">
        <v>7565</v>
      </c>
      <c r="E5230" s="859">
        <v>35</v>
      </c>
      <c r="F5230" s="859">
        <v>0</v>
      </c>
      <c r="G5230" s="518" t="s">
        <v>122</v>
      </c>
      <c r="H5230" s="518" t="s">
        <v>146</v>
      </c>
      <c r="I5230" s="518">
        <v>404913</v>
      </c>
    </row>
    <row r="5231" spans="1:9" x14ac:dyDescent="0.2">
      <c r="A5231" s="518" t="s">
        <v>195</v>
      </c>
      <c r="B5231" s="518">
        <v>404921</v>
      </c>
      <c r="C5231" s="518" t="s">
        <v>2660</v>
      </c>
      <c r="D5231" s="518" t="s">
        <v>2427</v>
      </c>
      <c r="E5231" s="859">
        <v>34</v>
      </c>
      <c r="F5231" s="859">
        <v>33</v>
      </c>
      <c r="G5231" s="518" t="s">
        <v>122</v>
      </c>
      <c r="H5231" s="518" t="s">
        <v>195</v>
      </c>
      <c r="I5231" s="518">
        <v>404921</v>
      </c>
    </row>
    <row r="5232" spans="1:9" x14ac:dyDescent="0.2">
      <c r="A5232" s="518" t="s">
        <v>195</v>
      </c>
      <c r="B5232" s="518">
        <v>404939</v>
      </c>
      <c r="C5232" s="518" t="s">
        <v>2660</v>
      </c>
      <c r="D5232" s="518" t="s">
        <v>4573</v>
      </c>
      <c r="E5232" s="859">
        <v>35</v>
      </c>
      <c r="F5232" s="859">
        <v>0</v>
      </c>
      <c r="G5232" s="518" t="s">
        <v>122</v>
      </c>
      <c r="H5232" s="518" t="s">
        <v>195</v>
      </c>
      <c r="I5232" s="518">
        <v>404939</v>
      </c>
    </row>
    <row r="5233" spans="1:9" x14ac:dyDescent="0.2">
      <c r="A5233" s="518" t="s">
        <v>208</v>
      </c>
      <c r="B5233" s="518">
        <v>404947</v>
      </c>
      <c r="C5233" s="518" t="s">
        <v>2660</v>
      </c>
      <c r="D5233" s="518" t="s">
        <v>8938</v>
      </c>
      <c r="E5233" s="859">
        <v>18</v>
      </c>
      <c r="F5233" s="859">
        <v>18</v>
      </c>
      <c r="G5233" s="518" t="s">
        <v>122</v>
      </c>
      <c r="H5233" s="518" t="s">
        <v>208</v>
      </c>
      <c r="I5233" s="518">
        <v>404947</v>
      </c>
    </row>
    <row r="5234" spans="1:9" x14ac:dyDescent="0.2">
      <c r="A5234" s="518" t="s">
        <v>208</v>
      </c>
      <c r="B5234" s="518">
        <v>404954</v>
      </c>
      <c r="C5234" s="518" t="s">
        <v>2660</v>
      </c>
      <c r="D5234" s="518" t="s">
        <v>4574</v>
      </c>
      <c r="E5234" s="859">
        <v>25</v>
      </c>
      <c r="F5234" s="859">
        <v>25</v>
      </c>
      <c r="G5234" s="518" t="s">
        <v>122</v>
      </c>
      <c r="H5234" s="518" t="s">
        <v>208</v>
      </c>
      <c r="I5234" s="518">
        <v>404954</v>
      </c>
    </row>
    <row r="5235" spans="1:9" x14ac:dyDescent="0.2">
      <c r="A5235" s="518" t="s">
        <v>338</v>
      </c>
      <c r="B5235" s="518">
        <v>404962</v>
      </c>
      <c r="C5235" s="518" t="s">
        <v>2660</v>
      </c>
      <c r="D5235" s="518" t="s">
        <v>6103</v>
      </c>
      <c r="E5235" s="859">
        <v>30</v>
      </c>
      <c r="F5235" s="859">
        <v>0</v>
      </c>
      <c r="G5235" s="518" t="s">
        <v>122</v>
      </c>
      <c r="H5235" s="518" t="s">
        <v>338</v>
      </c>
      <c r="I5235" s="518">
        <v>106385</v>
      </c>
    </row>
    <row r="5236" spans="1:9" x14ac:dyDescent="0.2">
      <c r="A5236" s="518" t="s">
        <v>338</v>
      </c>
      <c r="B5236" s="518">
        <v>404970</v>
      </c>
      <c r="C5236" s="518" t="s">
        <v>2660</v>
      </c>
      <c r="D5236" s="518" t="s">
        <v>1415</v>
      </c>
      <c r="E5236" s="859">
        <v>23</v>
      </c>
      <c r="F5236" s="859">
        <v>0</v>
      </c>
      <c r="G5236" s="518" t="s">
        <v>122</v>
      </c>
      <c r="H5236" s="518" t="s">
        <v>338</v>
      </c>
      <c r="I5236" s="518">
        <v>404970</v>
      </c>
    </row>
    <row r="5237" spans="1:9" x14ac:dyDescent="0.2">
      <c r="A5237" s="518" t="s">
        <v>338</v>
      </c>
      <c r="B5237" s="518">
        <v>404996</v>
      </c>
      <c r="C5237" s="518" t="s">
        <v>2660</v>
      </c>
      <c r="D5237" s="518" t="s">
        <v>4869</v>
      </c>
      <c r="E5237" s="859">
        <v>18</v>
      </c>
      <c r="F5237" s="859">
        <v>0</v>
      </c>
      <c r="G5237" s="518" t="s">
        <v>122</v>
      </c>
      <c r="H5237" s="518" t="s">
        <v>338</v>
      </c>
      <c r="I5237" s="518">
        <v>404996</v>
      </c>
    </row>
    <row r="5238" spans="1:9" x14ac:dyDescent="0.2">
      <c r="A5238" s="518" t="s">
        <v>300</v>
      </c>
      <c r="B5238" s="518">
        <v>405019</v>
      </c>
      <c r="C5238" s="518" t="s">
        <v>2660</v>
      </c>
      <c r="D5238" s="518" t="s">
        <v>636</v>
      </c>
      <c r="E5238" s="859">
        <v>23</v>
      </c>
      <c r="F5238" s="859">
        <v>0</v>
      </c>
      <c r="G5238" s="518" t="s">
        <v>122</v>
      </c>
      <c r="H5238" s="518" t="s">
        <v>300</v>
      </c>
      <c r="I5238" s="518">
        <v>405019</v>
      </c>
    </row>
    <row r="5239" spans="1:9" x14ac:dyDescent="0.2">
      <c r="A5239" s="518" t="s">
        <v>256</v>
      </c>
      <c r="B5239" s="518">
        <v>405035</v>
      </c>
      <c r="C5239" s="518" t="s">
        <v>2660</v>
      </c>
      <c r="D5239" s="518" t="s">
        <v>397</v>
      </c>
      <c r="E5239" s="859">
        <v>30</v>
      </c>
      <c r="F5239" s="859">
        <v>30</v>
      </c>
      <c r="G5239" s="518" t="s">
        <v>122</v>
      </c>
      <c r="H5239" s="518" t="s">
        <v>256</v>
      </c>
      <c r="I5239" s="518">
        <v>405035</v>
      </c>
    </row>
    <row r="5240" spans="1:9" x14ac:dyDescent="0.2">
      <c r="A5240" s="518" t="s">
        <v>256</v>
      </c>
      <c r="B5240" s="518">
        <v>405043</v>
      </c>
      <c r="C5240" s="518" t="s">
        <v>2660</v>
      </c>
      <c r="D5240" s="518" t="s">
        <v>1015</v>
      </c>
      <c r="E5240" s="859">
        <v>15</v>
      </c>
      <c r="F5240" s="859">
        <v>15</v>
      </c>
      <c r="G5240" s="518" t="s">
        <v>122</v>
      </c>
      <c r="H5240" s="518" t="s">
        <v>256</v>
      </c>
      <c r="I5240" s="518">
        <v>405043</v>
      </c>
    </row>
    <row r="5241" spans="1:9" x14ac:dyDescent="0.2">
      <c r="A5241" s="518" t="s">
        <v>256</v>
      </c>
      <c r="B5241" s="518">
        <v>405050</v>
      </c>
      <c r="C5241" s="518" t="s">
        <v>2660</v>
      </c>
      <c r="D5241" s="518" t="s">
        <v>8193</v>
      </c>
      <c r="E5241" s="859">
        <v>28</v>
      </c>
      <c r="F5241" s="859">
        <v>28</v>
      </c>
      <c r="G5241" s="518" t="s">
        <v>122</v>
      </c>
      <c r="H5241" s="518" t="s">
        <v>256</v>
      </c>
      <c r="I5241" s="518">
        <v>405050</v>
      </c>
    </row>
    <row r="5242" spans="1:9" x14ac:dyDescent="0.2">
      <c r="A5242" s="518" t="s">
        <v>256</v>
      </c>
      <c r="B5242" s="518">
        <v>405068</v>
      </c>
      <c r="C5242" s="518" t="s">
        <v>2660</v>
      </c>
      <c r="D5242" s="518" t="s">
        <v>1628</v>
      </c>
      <c r="E5242" s="859">
        <v>25</v>
      </c>
      <c r="F5242" s="859">
        <v>25</v>
      </c>
      <c r="G5242" s="518" t="s">
        <v>122</v>
      </c>
      <c r="H5242" s="518" t="s">
        <v>256</v>
      </c>
      <c r="I5242" s="518">
        <v>405068</v>
      </c>
    </row>
    <row r="5243" spans="1:9" x14ac:dyDescent="0.2">
      <c r="A5243" s="518" t="s">
        <v>256</v>
      </c>
      <c r="B5243" s="518">
        <v>405100</v>
      </c>
      <c r="C5243" s="518" t="s">
        <v>2660</v>
      </c>
      <c r="D5243" s="518" t="s">
        <v>406</v>
      </c>
      <c r="E5243" s="859">
        <v>18</v>
      </c>
      <c r="F5243" s="859">
        <v>18</v>
      </c>
      <c r="G5243" s="518" t="s">
        <v>122</v>
      </c>
      <c r="H5243" s="518" t="s">
        <v>256</v>
      </c>
      <c r="I5243" s="518">
        <v>405100</v>
      </c>
    </row>
    <row r="5244" spans="1:9" x14ac:dyDescent="0.2">
      <c r="A5244" s="518" t="s">
        <v>256</v>
      </c>
      <c r="B5244" s="518">
        <v>405118</v>
      </c>
      <c r="C5244" s="518" t="s">
        <v>2660</v>
      </c>
      <c r="D5244" s="518" t="s">
        <v>558</v>
      </c>
      <c r="E5244" s="859">
        <v>31</v>
      </c>
      <c r="F5244" s="859">
        <v>31</v>
      </c>
      <c r="G5244" s="518" t="s">
        <v>122</v>
      </c>
      <c r="H5244" s="518" t="s">
        <v>256</v>
      </c>
      <c r="I5244" s="518">
        <v>405118</v>
      </c>
    </row>
    <row r="5245" spans="1:9" x14ac:dyDescent="0.2">
      <c r="A5245" s="518" t="s">
        <v>256</v>
      </c>
      <c r="B5245" s="518">
        <v>405159</v>
      </c>
      <c r="C5245" s="518" t="s">
        <v>2660</v>
      </c>
      <c r="D5245" s="518" t="s">
        <v>1026</v>
      </c>
      <c r="E5245" s="859">
        <v>24</v>
      </c>
      <c r="F5245" s="859">
        <v>24</v>
      </c>
      <c r="G5245" s="518" t="s">
        <v>122</v>
      </c>
      <c r="H5245" s="518" t="s">
        <v>256</v>
      </c>
      <c r="I5245" s="518">
        <v>405159</v>
      </c>
    </row>
    <row r="5246" spans="1:9" x14ac:dyDescent="0.2">
      <c r="A5246" s="518" t="s">
        <v>256</v>
      </c>
      <c r="B5246" s="518">
        <v>405167</v>
      </c>
      <c r="C5246" s="518" t="s">
        <v>2660</v>
      </c>
      <c r="D5246" s="518" t="s">
        <v>6338</v>
      </c>
      <c r="E5246" s="859">
        <v>17</v>
      </c>
      <c r="F5246" s="859">
        <v>17</v>
      </c>
      <c r="G5246" s="518" t="s">
        <v>122</v>
      </c>
      <c r="H5246" s="518" t="s">
        <v>256</v>
      </c>
      <c r="I5246" s="518">
        <v>405167</v>
      </c>
    </row>
    <row r="5247" spans="1:9" x14ac:dyDescent="0.2">
      <c r="A5247" s="518" t="s">
        <v>256</v>
      </c>
      <c r="B5247" s="518">
        <v>405175</v>
      </c>
      <c r="C5247" s="518" t="s">
        <v>2660</v>
      </c>
      <c r="D5247" s="518" t="s">
        <v>1327</v>
      </c>
      <c r="E5247" s="859">
        <v>22</v>
      </c>
      <c r="F5247" s="859">
        <v>22</v>
      </c>
      <c r="G5247" s="518" t="s">
        <v>122</v>
      </c>
      <c r="H5247" s="518" t="s">
        <v>256</v>
      </c>
      <c r="I5247" s="518">
        <v>405175</v>
      </c>
    </row>
    <row r="5248" spans="1:9" x14ac:dyDescent="0.2">
      <c r="A5248" s="518" t="s">
        <v>256</v>
      </c>
      <c r="B5248" s="518">
        <v>405183</v>
      </c>
      <c r="C5248" s="518" t="s">
        <v>2660</v>
      </c>
      <c r="D5248" s="518" t="s">
        <v>8194</v>
      </c>
      <c r="E5248" s="859">
        <v>16</v>
      </c>
      <c r="F5248" s="859">
        <v>15</v>
      </c>
      <c r="G5248" s="518" t="s">
        <v>122</v>
      </c>
      <c r="H5248" s="518" t="s">
        <v>256</v>
      </c>
      <c r="I5248" s="518">
        <v>405183</v>
      </c>
    </row>
    <row r="5249" spans="1:9" x14ac:dyDescent="0.2">
      <c r="A5249" s="518" t="s">
        <v>256</v>
      </c>
      <c r="B5249" s="518">
        <v>405191</v>
      </c>
      <c r="C5249" s="518" t="s">
        <v>2660</v>
      </c>
      <c r="D5249" s="518" t="s">
        <v>8195</v>
      </c>
      <c r="E5249" s="859">
        <v>23</v>
      </c>
      <c r="F5249" s="859">
        <v>22</v>
      </c>
      <c r="G5249" s="518" t="s">
        <v>122</v>
      </c>
      <c r="H5249" s="518" t="s">
        <v>256</v>
      </c>
      <c r="I5249" s="518">
        <v>405191</v>
      </c>
    </row>
    <row r="5250" spans="1:9" x14ac:dyDescent="0.2">
      <c r="A5250" s="518" t="s">
        <v>256</v>
      </c>
      <c r="B5250" s="518">
        <v>405209</v>
      </c>
      <c r="C5250" s="518" t="s">
        <v>2660</v>
      </c>
      <c r="D5250" s="518" t="s">
        <v>1220</v>
      </c>
      <c r="E5250" s="859">
        <v>22</v>
      </c>
      <c r="F5250" s="859">
        <v>22</v>
      </c>
      <c r="G5250" s="518" t="s">
        <v>122</v>
      </c>
      <c r="H5250" s="518" t="s">
        <v>256</v>
      </c>
      <c r="I5250" s="518">
        <v>405209</v>
      </c>
    </row>
    <row r="5251" spans="1:9" x14ac:dyDescent="0.2">
      <c r="A5251" s="518" t="s">
        <v>256</v>
      </c>
      <c r="B5251" s="518">
        <v>405217</v>
      </c>
      <c r="C5251" s="518" t="s">
        <v>2660</v>
      </c>
      <c r="D5251" s="518" t="s">
        <v>1212</v>
      </c>
      <c r="E5251" s="859">
        <v>30</v>
      </c>
      <c r="F5251" s="859">
        <v>30</v>
      </c>
      <c r="G5251" s="518" t="s">
        <v>122</v>
      </c>
      <c r="H5251" s="518" t="s">
        <v>256</v>
      </c>
      <c r="I5251" s="518">
        <v>405217</v>
      </c>
    </row>
    <row r="5252" spans="1:9" x14ac:dyDescent="0.2">
      <c r="A5252" s="518" t="s">
        <v>256</v>
      </c>
      <c r="B5252" s="518">
        <v>405225</v>
      </c>
      <c r="C5252" s="518" t="s">
        <v>2660</v>
      </c>
      <c r="D5252" s="518" t="s">
        <v>397</v>
      </c>
      <c r="E5252" s="859">
        <v>18</v>
      </c>
      <c r="F5252" s="859">
        <v>18</v>
      </c>
      <c r="G5252" s="518" t="s">
        <v>122</v>
      </c>
      <c r="H5252" s="518" t="s">
        <v>256</v>
      </c>
      <c r="I5252" s="518">
        <v>405225</v>
      </c>
    </row>
    <row r="5253" spans="1:9" x14ac:dyDescent="0.2">
      <c r="A5253" s="518" t="s">
        <v>256</v>
      </c>
      <c r="B5253" s="518">
        <v>405241</v>
      </c>
      <c r="C5253" s="518" t="s">
        <v>2660</v>
      </c>
      <c r="D5253" s="518" t="s">
        <v>5030</v>
      </c>
      <c r="E5253" s="859">
        <v>12</v>
      </c>
      <c r="F5253" s="859">
        <v>12</v>
      </c>
      <c r="G5253" s="518" t="s">
        <v>122</v>
      </c>
      <c r="H5253" s="518" t="s">
        <v>256</v>
      </c>
      <c r="I5253" s="518">
        <v>405241</v>
      </c>
    </row>
    <row r="5254" spans="1:9" x14ac:dyDescent="0.2">
      <c r="A5254" s="518" t="s">
        <v>357</v>
      </c>
      <c r="B5254" s="518">
        <v>405373</v>
      </c>
      <c r="C5254" s="518" t="s">
        <v>2660</v>
      </c>
      <c r="D5254" s="518" t="s">
        <v>430</v>
      </c>
      <c r="E5254" s="859">
        <v>27</v>
      </c>
      <c r="F5254" s="859">
        <v>24</v>
      </c>
      <c r="G5254" s="518" t="s">
        <v>122</v>
      </c>
      <c r="H5254" s="518" t="s">
        <v>357</v>
      </c>
      <c r="I5254" s="518">
        <v>405373</v>
      </c>
    </row>
    <row r="5255" spans="1:9" x14ac:dyDescent="0.2">
      <c r="A5255" s="518" t="s">
        <v>237</v>
      </c>
      <c r="B5255" s="518">
        <v>405423</v>
      </c>
      <c r="C5255" s="518" t="s">
        <v>2660</v>
      </c>
      <c r="D5255" s="518" t="s">
        <v>4412</v>
      </c>
      <c r="E5255" s="859">
        <v>32</v>
      </c>
      <c r="F5255" s="859">
        <v>32</v>
      </c>
      <c r="G5255" s="518" t="s">
        <v>122</v>
      </c>
      <c r="H5255" s="518" t="s">
        <v>237</v>
      </c>
      <c r="I5255" s="518">
        <v>405423</v>
      </c>
    </row>
    <row r="5256" spans="1:9" x14ac:dyDescent="0.2">
      <c r="A5256" s="518" t="s">
        <v>228</v>
      </c>
      <c r="B5256" s="518">
        <v>405449</v>
      </c>
      <c r="C5256" s="518" t="s">
        <v>2660</v>
      </c>
      <c r="D5256" s="518" t="s">
        <v>4413</v>
      </c>
      <c r="E5256" s="859">
        <v>26</v>
      </c>
      <c r="F5256" s="859">
        <v>0</v>
      </c>
      <c r="G5256" s="518" t="s">
        <v>122</v>
      </c>
      <c r="H5256" s="518" t="s">
        <v>228</v>
      </c>
      <c r="I5256" s="518">
        <v>405449</v>
      </c>
    </row>
    <row r="5257" spans="1:9" x14ac:dyDescent="0.2">
      <c r="A5257" s="518" t="s">
        <v>256</v>
      </c>
      <c r="B5257" s="518">
        <v>405563</v>
      </c>
      <c r="C5257" s="518" t="s">
        <v>2660</v>
      </c>
      <c r="D5257" s="518" t="s">
        <v>3197</v>
      </c>
      <c r="E5257" s="859">
        <v>21</v>
      </c>
      <c r="F5257" s="859">
        <v>21</v>
      </c>
      <c r="G5257" s="518" t="s">
        <v>122</v>
      </c>
      <c r="H5257" s="518" t="s">
        <v>256</v>
      </c>
      <c r="I5257" s="518">
        <v>405563</v>
      </c>
    </row>
    <row r="5258" spans="1:9" x14ac:dyDescent="0.2">
      <c r="A5258" s="518" t="s">
        <v>256</v>
      </c>
      <c r="B5258" s="518">
        <v>405647</v>
      </c>
      <c r="C5258" s="518" t="s">
        <v>2660</v>
      </c>
      <c r="D5258" s="518" t="s">
        <v>427</v>
      </c>
      <c r="E5258" s="859">
        <v>31</v>
      </c>
      <c r="F5258" s="859">
        <v>31</v>
      </c>
      <c r="G5258" s="518" t="s">
        <v>122</v>
      </c>
      <c r="H5258" s="518" t="s">
        <v>256</v>
      </c>
      <c r="I5258" s="518">
        <v>405647</v>
      </c>
    </row>
    <row r="5259" spans="1:9" x14ac:dyDescent="0.2">
      <c r="A5259" s="518" t="s">
        <v>256</v>
      </c>
      <c r="B5259" s="518">
        <v>405704</v>
      </c>
      <c r="C5259" s="518" t="s">
        <v>2660</v>
      </c>
      <c r="D5259" s="518" t="s">
        <v>737</v>
      </c>
      <c r="E5259" s="859">
        <v>32</v>
      </c>
      <c r="F5259" s="859">
        <v>32</v>
      </c>
      <c r="G5259" s="518" t="s">
        <v>122</v>
      </c>
      <c r="H5259" s="518" t="s">
        <v>256</v>
      </c>
      <c r="I5259" s="518">
        <v>405704</v>
      </c>
    </row>
    <row r="5260" spans="1:9" x14ac:dyDescent="0.2">
      <c r="A5260" s="518" t="s">
        <v>256</v>
      </c>
      <c r="B5260" s="518">
        <v>405720</v>
      </c>
      <c r="C5260" s="518" t="s">
        <v>2660</v>
      </c>
      <c r="D5260" s="518" t="s">
        <v>669</v>
      </c>
      <c r="E5260" s="859">
        <v>25</v>
      </c>
      <c r="F5260" s="859">
        <v>25</v>
      </c>
      <c r="G5260" s="518" t="s">
        <v>122</v>
      </c>
      <c r="H5260" s="518" t="s">
        <v>256</v>
      </c>
      <c r="I5260" s="518">
        <v>405720</v>
      </c>
    </row>
    <row r="5261" spans="1:9" x14ac:dyDescent="0.2">
      <c r="A5261" s="518" t="s">
        <v>256</v>
      </c>
      <c r="B5261" s="518">
        <v>405738</v>
      </c>
      <c r="C5261" s="518" t="s">
        <v>2660</v>
      </c>
      <c r="D5261" s="518" t="s">
        <v>697</v>
      </c>
      <c r="E5261" s="859">
        <v>32</v>
      </c>
      <c r="F5261" s="859">
        <v>32</v>
      </c>
      <c r="G5261" s="518" t="s">
        <v>122</v>
      </c>
      <c r="H5261" s="518" t="s">
        <v>256</v>
      </c>
      <c r="I5261" s="518">
        <v>405738</v>
      </c>
    </row>
    <row r="5262" spans="1:9" x14ac:dyDescent="0.2">
      <c r="A5262" s="518" t="s">
        <v>256</v>
      </c>
      <c r="B5262" s="518">
        <v>405753</v>
      </c>
      <c r="C5262" s="518" t="s">
        <v>2660</v>
      </c>
      <c r="D5262" s="518" t="s">
        <v>8196</v>
      </c>
      <c r="E5262" s="859">
        <v>29</v>
      </c>
      <c r="F5262" s="859">
        <v>29</v>
      </c>
      <c r="G5262" s="518" t="s">
        <v>122</v>
      </c>
      <c r="H5262" s="518" t="s">
        <v>256</v>
      </c>
      <c r="I5262" s="518">
        <v>405753</v>
      </c>
    </row>
    <row r="5263" spans="1:9" x14ac:dyDescent="0.2">
      <c r="A5263" s="518" t="s">
        <v>256</v>
      </c>
      <c r="B5263" s="518">
        <v>405787</v>
      </c>
      <c r="C5263" s="518" t="s">
        <v>2660</v>
      </c>
      <c r="D5263" s="518" t="s">
        <v>8197</v>
      </c>
      <c r="E5263" s="859">
        <v>19</v>
      </c>
      <c r="F5263" s="859">
        <v>19</v>
      </c>
      <c r="G5263" s="518" t="s">
        <v>122</v>
      </c>
      <c r="H5263" s="518" t="s">
        <v>256</v>
      </c>
      <c r="I5263" s="518">
        <v>405787</v>
      </c>
    </row>
    <row r="5264" spans="1:9" x14ac:dyDescent="0.2">
      <c r="A5264" s="518" t="s">
        <v>256</v>
      </c>
      <c r="B5264" s="518">
        <v>405795</v>
      </c>
      <c r="C5264" s="518" t="s">
        <v>2660</v>
      </c>
      <c r="D5264" s="518" t="s">
        <v>738</v>
      </c>
      <c r="E5264" s="859">
        <v>17</v>
      </c>
      <c r="F5264" s="859">
        <v>17</v>
      </c>
      <c r="G5264" s="518" t="s">
        <v>122</v>
      </c>
      <c r="H5264" s="518" t="s">
        <v>256</v>
      </c>
      <c r="I5264" s="518">
        <v>405795</v>
      </c>
    </row>
    <row r="5265" spans="1:9" x14ac:dyDescent="0.2">
      <c r="A5265" s="518" t="s">
        <v>256</v>
      </c>
      <c r="B5265" s="518">
        <v>405829</v>
      </c>
      <c r="C5265" s="518" t="s">
        <v>2660</v>
      </c>
      <c r="D5265" s="518" t="s">
        <v>1295</v>
      </c>
      <c r="E5265" s="859">
        <v>11</v>
      </c>
      <c r="F5265" s="859">
        <v>7</v>
      </c>
      <c r="G5265" s="518" t="s">
        <v>122</v>
      </c>
      <c r="H5265" s="518" t="s">
        <v>256</v>
      </c>
      <c r="I5265" s="518">
        <v>709592</v>
      </c>
    </row>
    <row r="5266" spans="1:9" x14ac:dyDescent="0.2">
      <c r="A5266" s="518" t="s">
        <v>256</v>
      </c>
      <c r="B5266" s="518">
        <v>405845</v>
      </c>
      <c r="C5266" s="518" t="s">
        <v>2660</v>
      </c>
      <c r="D5266" s="518" t="s">
        <v>447</v>
      </c>
      <c r="E5266" s="859">
        <v>10</v>
      </c>
      <c r="F5266" s="859">
        <v>10</v>
      </c>
      <c r="G5266" s="518" t="s">
        <v>122</v>
      </c>
      <c r="H5266" s="518" t="s">
        <v>256</v>
      </c>
      <c r="I5266" s="518">
        <v>405845</v>
      </c>
    </row>
    <row r="5267" spans="1:9" x14ac:dyDescent="0.2">
      <c r="A5267" s="518" t="s">
        <v>256</v>
      </c>
      <c r="B5267" s="518">
        <v>405852</v>
      </c>
      <c r="C5267" s="518" t="s">
        <v>2660</v>
      </c>
      <c r="D5267" s="518" t="s">
        <v>7856</v>
      </c>
      <c r="E5267" s="859">
        <v>22</v>
      </c>
      <c r="F5267" s="859">
        <v>22</v>
      </c>
      <c r="G5267" s="518" t="s">
        <v>122</v>
      </c>
      <c r="H5267" s="518" t="s">
        <v>256</v>
      </c>
      <c r="I5267" s="518">
        <v>405852</v>
      </c>
    </row>
    <row r="5268" spans="1:9" x14ac:dyDescent="0.2">
      <c r="A5268" s="518" t="s">
        <v>256</v>
      </c>
      <c r="B5268" s="518">
        <v>405878</v>
      </c>
      <c r="C5268" s="518" t="s">
        <v>2660</v>
      </c>
      <c r="D5268" s="518" t="s">
        <v>4432</v>
      </c>
      <c r="E5268" s="859">
        <v>21</v>
      </c>
      <c r="F5268" s="859">
        <v>21</v>
      </c>
      <c r="G5268" s="518" t="s">
        <v>122</v>
      </c>
      <c r="H5268" s="518" t="s">
        <v>256</v>
      </c>
      <c r="I5268" s="518">
        <v>405878</v>
      </c>
    </row>
    <row r="5269" spans="1:9" x14ac:dyDescent="0.2">
      <c r="A5269" s="518" t="s">
        <v>256</v>
      </c>
      <c r="B5269" s="518">
        <v>405902</v>
      </c>
      <c r="C5269" s="518" t="s">
        <v>2660</v>
      </c>
      <c r="D5269" s="518" t="s">
        <v>529</v>
      </c>
      <c r="E5269" s="859">
        <v>14</v>
      </c>
      <c r="F5269" s="859">
        <v>14</v>
      </c>
      <c r="G5269" s="518" t="s">
        <v>122</v>
      </c>
      <c r="H5269" s="518" t="s">
        <v>256</v>
      </c>
      <c r="I5269" s="518">
        <v>405902</v>
      </c>
    </row>
    <row r="5270" spans="1:9" x14ac:dyDescent="0.2">
      <c r="A5270" s="518" t="s">
        <v>256</v>
      </c>
      <c r="B5270" s="518">
        <v>405910</v>
      </c>
      <c r="C5270" s="518" t="s">
        <v>2660</v>
      </c>
      <c r="D5270" s="518" t="s">
        <v>735</v>
      </c>
      <c r="E5270" s="859">
        <v>26</v>
      </c>
      <c r="F5270" s="859">
        <v>26</v>
      </c>
      <c r="G5270" s="518" t="s">
        <v>122</v>
      </c>
      <c r="H5270" s="518" t="s">
        <v>256</v>
      </c>
      <c r="I5270" s="518">
        <v>405910</v>
      </c>
    </row>
    <row r="5271" spans="1:9" x14ac:dyDescent="0.2">
      <c r="A5271" s="518" t="s">
        <v>256</v>
      </c>
      <c r="B5271" s="518">
        <v>405936</v>
      </c>
      <c r="C5271" s="518" t="s">
        <v>2660</v>
      </c>
      <c r="D5271" s="518" t="s">
        <v>8198</v>
      </c>
      <c r="E5271" s="859">
        <v>23</v>
      </c>
      <c r="F5271" s="859">
        <v>23</v>
      </c>
      <c r="G5271" s="518" t="s">
        <v>122</v>
      </c>
      <c r="H5271" s="518" t="s">
        <v>256</v>
      </c>
      <c r="I5271" s="518">
        <v>405936</v>
      </c>
    </row>
    <row r="5272" spans="1:9" x14ac:dyDescent="0.2">
      <c r="A5272" s="518" t="s">
        <v>256</v>
      </c>
      <c r="B5272" s="518">
        <v>405944</v>
      </c>
      <c r="C5272" s="518" t="s">
        <v>2660</v>
      </c>
      <c r="D5272" s="518" t="s">
        <v>1758</v>
      </c>
      <c r="E5272" s="859">
        <v>24</v>
      </c>
      <c r="F5272" s="859">
        <v>24</v>
      </c>
      <c r="G5272" s="518" t="s">
        <v>122</v>
      </c>
      <c r="H5272" s="518" t="s">
        <v>256</v>
      </c>
      <c r="I5272" s="518">
        <v>405944</v>
      </c>
    </row>
    <row r="5273" spans="1:9" x14ac:dyDescent="0.2">
      <c r="A5273" s="518" t="s">
        <v>256</v>
      </c>
      <c r="B5273" s="518">
        <v>405977</v>
      </c>
      <c r="C5273" s="518" t="s">
        <v>2660</v>
      </c>
      <c r="D5273" s="518" t="s">
        <v>955</v>
      </c>
      <c r="E5273" s="859">
        <v>29</v>
      </c>
      <c r="F5273" s="859">
        <v>29</v>
      </c>
      <c r="G5273" s="518" t="s">
        <v>122</v>
      </c>
      <c r="H5273" s="518" t="s">
        <v>256</v>
      </c>
      <c r="I5273" s="518">
        <v>405977</v>
      </c>
    </row>
    <row r="5274" spans="1:9" x14ac:dyDescent="0.2">
      <c r="A5274" s="518" t="s">
        <v>256</v>
      </c>
      <c r="B5274" s="518">
        <v>405985</v>
      </c>
      <c r="C5274" s="518" t="s">
        <v>2660</v>
      </c>
      <c r="D5274" s="518" t="s">
        <v>8199</v>
      </c>
      <c r="E5274" s="859">
        <v>28</v>
      </c>
      <c r="F5274" s="859">
        <v>28</v>
      </c>
      <c r="G5274" s="518" t="s">
        <v>122</v>
      </c>
      <c r="H5274" s="518" t="s">
        <v>256</v>
      </c>
      <c r="I5274" s="518">
        <v>405985</v>
      </c>
    </row>
    <row r="5275" spans="1:9" x14ac:dyDescent="0.2">
      <c r="A5275" s="518" t="s">
        <v>256</v>
      </c>
      <c r="B5275" s="518">
        <v>406009</v>
      </c>
      <c r="C5275" s="518" t="s">
        <v>2660</v>
      </c>
      <c r="D5275" s="518" t="s">
        <v>8200</v>
      </c>
      <c r="E5275" s="859">
        <v>12</v>
      </c>
      <c r="F5275" s="859">
        <v>12</v>
      </c>
      <c r="G5275" s="518" t="s">
        <v>122</v>
      </c>
      <c r="H5275" s="518" t="s">
        <v>256</v>
      </c>
      <c r="I5275" s="518">
        <v>406009</v>
      </c>
    </row>
    <row r="5276" spans="1:9" x14ac:dyDescent="0.2">
      <c r="A5276" s="518" t="s">
        <v>256</v>
      </c>
      <c r="B5276" s="518">
        <v>406017</v>
      </c>
      <c r="C5276" s="518" t="s">
        <v>2660</v>
      </c>
      <c r="D5276" s="518" t="s">
        <v>4372</v>
      </c>
      <c r="E5276" s="859">
        <v>20</v>
      </c>
      <c r="F5276" s="859">
        <v>20</v>
      </c>
      <c r="G5276" s="518" t="s">
        <v>122</v>
      </c>
      <c r="H5276" s="518" t="s">
        <v>256</v>
      </c>
      <c r="I5276" s="518">
        <v>406017</v>
      </c>
    </row>
    <row r="5277" spans="1:9" x14ac:dyDescent="0.2">
      <c r="A5277" s="518" t="s">
        <v>256</v>
      </c>
      <c r="B5277" s="518">
        <v>406033</v>
      </c>
      <c r="C5277" s="518" t="s">
        <v>2660</v>
      </c>
      <c r="D5277" s="518" t="s">
        <v>447</v>
      </c>
      <c r="E5277" s="859">
        <v>17</v>
      </c>
      <c r="F5277" s="859">
        <v>17</v>
      </c>
      <c r="G5277" s="518" t="s">
        <v>122</v>
      </c>
      <c r="H5277" s="518" t="s">
        <v>256</v>
      </c>
      <c r="I5277" s="518">
        <v>406033</v>
      </c>
    </row>
    <row r="5278" spans="1:9" x14ac:dyDescent="0.2">
      <c r="A5278" s="518" t="s">
        <v>256</v>
      </c>
      <c r="B5278" s="518">
        <v>406041</v>
      </c>
      <c r="C5278" s="518" t="s">
        <v>2660</v>
      </c>
      <c r="D5278" s="518" t="s">
        <v>8939</v>
      </c>
      <c r="E5278" s="859">
        <v>17</v>
      </c>
      <c r="F5278" s="859">
        <v>17</v>
      </c>
      <c r="G5278" s="518" t="s">
        <v>122</v>
      </c>
      <c r="H5278" s="518" t="s">
        <v>256</v>
      </c>
      <c r="I5278" s="518">
        <v>406041</v>
      </c>
    </row>
    <row r="5279" spans="1:9" x14ac:dyDescent="0.2">
      <c r="A5279" s="518" t="s">
        <v>256</v>
      </c>
      <c r="B5279" s="518">
        <v>406066</v>
      </c>
      <c r="C5279" s="518" t="s">
        <v>2660</v>
      </c>
      <c r="D5279" s="518" t="s">
        <v>613</v>
      </c>
      <c r="E5279" s="859">
        <v>30</v>
      </c>
      <c r="F5279" s="859">
        <v>30</v>
      </c>
      <c r="G5279" s="518" t="s">
        <v>122</v>
      </c>
      <c r="H5279" s="518" t="s">
        <v>256</v>
      </c>
      <c r="I5279" s="518">
        <v>406066</v>
      </c>
    </row>
    <row r="5280" spans="1:9" x14ac:dyDescent="0.2">
      <c r="A5280" s="518" t="s">
        <v>256</v>
      </c>
      <c r="B5280" s="518">
        <v>406090</v>
      </c>
      <c r="C5280" s="518" t="s">
        <v>2660</v>
      </c>
      <c r="D5280" s="518" t="s">
        <v>713</v>
      </c>
      <c r="E5280" s="859">
        <v>24</v>
      </c>
      <c r="F5280" s="859">
        <v>24</v>
      </c>
      <c r="G5280" s="518" t="s">
        <v>122</v>
      </c>
      <c r="H5280" s="518" t="s">
        <v>256</v>
      </c>
      <c r="I5280" s="518">
        <v>406090</v>
      </c>
    </row>
    <row r="5281" spans="1:9" x14ac:dyDescent="0.2">
      <c r="A5281" s="518" t="s">
        <v>256</v>
      </c>
      <c r="B5281" s="518">
        <v>406116</v>
      </c>
      <c r="C5281" s="518" t="s">
        <v>2660</v>
      </c>
      <c r="D5281" s="518" t="s">
        <v>872</v>
      </c>
      <c r="E5281" s="859">
        <v>25</v>
      </c>
      <c r="F5281" s="859">
        <v>25</v>
      </c>
      <c r="G5281" s="518" t="s">
        <v>122</v>
      </c>
      <c r="H5281" s="518" t="s">
        <v>256</v>
      </c>
      <c r="I5281" s="518">
        <v>406116</v>
      </c>
    </row>
    <row r="5282" spans="1:9" x14ac:dyDescent="0.2">
      <c r="A5282" s="518" t="s">
        <v>256</v>
      </c>
      <c r="B5282" s="518">
        <v>406124</v>
      </c>
      <c r="C5282" s="518" t="s">
        <v>2660</v>
      </c>
      <c r="D5282" s="518" t="s">
        <v>8201</v>
      </c>
      <c r="E5282" s="859">
        <v>23</v>
      </c>
      <c r="F5282" s="859">
        <v>23</v>
      </c>
      <c r="G5282" s="518" t="s">
        <v>122</v>
      </c>
      <c r="H5282" s="518" t="s">
        <v>256</v>
      </c>
      <c r="I5282" s="518">
        <v>406124</v>
      </c>
    </row>
    <row r="5283" spans="1:9" x14ac:dyDescent="0.2">
      <c r="A5283" s="518" t="s">
        <v>256</v>
      </c>
      <c r="B5283" s="518">
        <v>406132</v>
      </c>
      <c r="C5283" s="518" t="s">
        <v>2660</v>
      </c>
      <c r="D5283" s="518" t="s">
        <v>796</v>
      </c>
      <c r="E5283" s="859">
        <v>15</v>
      </c>
      <c r="F5283" s="859">
        <v>15</v>
      </c>
      <c r="G5283" s="518" t="s">
        <v>122</v>
      </c>
      <c r="H5283" s="518" t="s">
        <v>256</v>
      </c>
      <c r="I5283" s="518">
        <v>406132</v>
      </c>
    </row>
    <row r="5284" spans="1:9" x14ac:dyDescent="0.2">
      <c r="A5284" s="518" t="s">
        <v>256</v>
      </c>
      <c r="B5284" s="518">
        <v>406157</v>
      </c>
      <c r="C5284" s="518" t="s">
        <v>2660</v>
      </c>
      <c r="D5284" s="518" t="s">
        <v>6752</v>
      </c>
      <c r="E5284" s="859">
        <v>25</v>
      </c>
      <c r="F5284" s="859">
        <v>25</v>
      </c>
      <c r="G5284" s="518" t="s">
        <v>122</v>
      </c>
      <c r="H5284" s="518" t="s">
        <v>256</v>
      </c>
      <c r="I5284" s="518">
        <v>406157</v>
      </c>
    </row>
    <row r="5285" spans="1:9" x14ac:dyDescent="0.2">
      <c r="A5285" s="518" t="s">
        <v>256</v>
      </c>
      <c r="B5285" s="518">
        <v>406165</v>
      </c>
      <c r="C5285" s="518" t="s">
        <v>2660</v>
      </c>
      <c r="D5285" s="518" t="s">
        <v>1086</v>
      </c>
      <c r="E5285" s="859">
        <v>11</v>
      </c>
      <c r="F5285" s="859">
        <v>11</v>
      </c>
      <c r="G5285" s="518" t="s">
        <v>122</v>
      </c>
      <c r="H5285" s="518" t="s">
        <v>256</v>
      </c>
      <c r="I5285" s="518">
        <v>406165</v>
      </c>
    </row>
    <row r="5286" spans="1:9" x14ac:dyDescent="0.2">
      <c r="A5286" s="518" t="s">
        <v>256</v>
      </c>
      <c r="B5286" s="518">
        <v>406173</v>
      </c>
      <c r="C5286" s="518" t="s">
        <v>2660</v>
      </c>
      <c r="D5286" s="518" t="s">
        <v>459</v>
      </c>
      <c r="E5286" s="859">
        <v>20</v>
      </c>
      <c r="F5286" s="859">
        <v>20</v>
      </c>
      <c r="G5286" s="518" t="s">
        <v>122</v>
      </c>
      <c r="H5286" s="518" t="s">
        <v>256</v>
      </c>
      <c r="I5286" s="518">
        <v>406173</v>
      </c>
    </row>
    <row r="5287" spans="1:9" x14ac:dyDescent="0.2">
      <c r="A5287" s="518" t="s">
        <v>256</v>
      </c>
      <c r="B5287" s="518">
        <v>406181</v>
      </c>
      <c r="C5287" s="518" t="s">
        <v>2660</v>
      </c>
      <c r="D5287" s="518" t="s">
        <v>447</v>
      </c>
      <c r="E5287" s="859">
        <v>24</v>
      </c>
      <c r="F5287" s="859">
        <v>24</v>
      </c>
      <c r="G5287" s="518" t="s">
        <v>122</v>
      </c>
      <c r="H5287" s="518" t="s">
        <v>256</v>
      </c>
      <c r="I5287" s="518">
        <v>406181</v>
      </c>
    </row>
    <row r="5288" spans="1:9" x14ac:dyDescent="0.2">
      <c r="A5288" s="518" t="s">
        <v>256</v>
      </c>
      <c r="B5288" s="518">
        <v>406199</v>
      </c>
      <c r="C5288" s="518" t="s">
        <v>2660</v>
      </c>
      <c r="D5288" s="518" t="s">
        <v>738</v>
      </c>
      <c r="E5288" s="859">
        <v>32</v>
      </c>
      <c r="F5288" s="859">
        <v>32</v>
      </c>
      <c r="G5288" s="518" t="s">
        <v>122</v>
      </c>
      <c r="H5288" s="518" t="s">
        <v>256</v>
      </c>
      <c r="I5288" s="518">
        <v>406199</v>
      </c>
    </row>
    <row r="5289" spans="1:9" x14ac:dyDescent="0.2">
      <c r="A5289" s="518" t="s">
        <v>256</v>
      </c>
      <c r="B5289" s="518">
        <v>406215</v>
      </c>
      <c r="C5289" s="518" t="s">
        <v>2660</v>
      </c>
      <c r="D5289" s="518" t="s">
        <v>406</v>
      </c>
      <c r="E5289" s="859">
        <v>25</v>
      </c>
      <c r="F5289" s="859">
        <v>25</v>
      </c>
      <c r="G5289" s="518" t="s">
        <v>122</v>
      </c>
      <c r="H5289" s="518" t="s">
        <v>256</v>
      </c>
      <c r="I5289" s="518">
        <v>406215</v>
      </c>
    </row>
    <row r="5290" spans="1:9" x14ac:dyDescent="0.2">
      <c r="A5290" s="518" t="s">
        <v>256</v>
      </c>
      <c r="B5290" s="518">
        <v>406223</v>
      </c>
      <c r="C5290" s="518" t="s">
        <v>2660</v>
      </c>
      <c r="D5290" s="518" t="s">
        <v>4544</v>
      </c>
      <c r="E5290" s="859">
        <v>19</v>
      </c>
      <c r="F5290" s="859">
        <v>19</v>
      </c>
      <c r="G5290" s="518" t="s">
        <v>122</v>
      </c>
      <c r="H5290" s="518" t="s">
        <v>256</v>
      </c>
      <c r="I5290" s="518">
        <v>406223</v>
      </c>
    </row>
    <row r="5291" spans="1:9" x14ac:dyDescent="0.2">
      <c r="A5291" s="518" t="s">
        <v>256</v>
      </c>
      <c r="B5291" s="518">
        <v>406231</v>
      </c>
      <c r="C5291" s="518" t="s">
        <v>2660</v>
      </c>
      <c r="D5291" s="518" t="s">
        <v>527</v>
      </c>
      <c r="E5291" s="859">
        <v>30</v>
      </c>
      <c r="F5291" s="859">
        <v>30</v>
      </c>
      <c r="G5291" s="518" t="s">
        <v>122</v>
      </c>
      <c r="H5291" s="518" t="s">
        <v>256</v>
      </c>
      <c r="I5291" s="518">
        <v>406231</v>
      </c>
    </row>
    <row r="5292" spans="1:9" x14ac:dyDescent="0.2">
      <c r="A5292" s="518" t="s">
        <v>256</v>
      </c>
      <c r="B5292" s="518">
        <v>406249</v>
      </c>
      <c r="C5292" s="518" t="s">
        <v>2660</v>
      </c>
      <c r="D5292" s="518" t="s">
        <v>406</v>
      </c>
      <c r="E5292" s="859">
        <v>28</v>
      </c>
      <c r="F5292" s="859">
        <v>27</v>
      </c>
      <c r="G5292" s="518" t="s">
        <v>122</v>
      </c>
      <c r="H5292" s="518" t="s">
        <v>256</v>
      </c>
      <c r="I5292" s="518">
        <v>406249</v>
      </c>
    </row>
    <row r="5293" spans="1:9" x14ac:dyDescent="0.2">
      <c r="A5293" s="518" t="s">
        <v>256</v>
      </c>
      <c r="B5293" s="518">
        <v>406264</v>
      </c>
      <c r="C5293" s="518" t="s">
        <v>2660</v>
      </c>
      <c r="D5293" s="518" t="s">
        <v>779</v>
      </c>
      <c r="E5293" s="859">
        <v>27</v>
      </c>
      <c r="F5293" s="859">
        <v>27</v>
      </c>
      <c r="G5293" s="518" t="s">
        <v>122</v>
      </c>
      <c r="H5293" s="518" t="s">
        <v>256</v>
      </c>
      <c r="I5293" s="518">
        <v>406264</v>
      </c>
    </row>
    <row r="5294" spans="1:9" x14ac:dyDescent="0.2">
      <c r="A5294" s="518" t="s">
        <v>256</v>
      </c>
      <c r="B5294" s="518">
        <v>406272</v>
      </c>
      <c r="C5294" s="518" t="s">
        <v>2660</v>
      </c>
      <c r="D5294" s="518" t="s">
        <v>4592</v>
      </c>
      <c r="E5294" s="859">
        <v>28</v>
      </c>
      <c r="F5294" s="859">
        <v>28</v>
      </c>
      <c r="G5294" s="518" t="s">
        <v>122</v>
      </c>
      <c r="H5294" s="518" t="s">
        <v>256</v>
      </c>
      <c r="I5294" s="518">
        <v>406272</v>
      </c>
    </row>
    <row r="5295" spans="1:9" x14ac:dyDescent="0.2">
      <c r="A5295" s="518" t="s">
        <v>256</v>
      </c>
      <c r="B5295" s="518">
        <v>406298</v>
      </c>
      <c r="C5295" s="518" t="s">
        <v>2660</v>
      </c>
      <c r="D5295" s="518" t="s">
        <v>4075</v>
      </c>
      <c r="E5295" s="859">
        <v>35</v>
      </c>
      <c r="F5295" s="859">
        <v>35</v>
      </c>
      <c r="G5295" s="518" t="s">
        <v>122</v>
      </c>
      <c r="H5295" s="518" t="s">
        <v>256</v>
      </c>
      <c r="I5295" s="518">
        <v>406298</v>
      </c>
    </row>
    <row r="5296" spans="1:9" x14ac:dyDescent="0.2">
      <c r="A5296" s="518" t="s">
        <v>256</v>
      </c>
      <c r="B5296" s="518">
        <v>406306</v>
      </c>
      <c r="C5296" s="518" t="s">
        <v>2660</v>
      </c>
      <c r="D5296" s="518" t="s">
        <v>4939</v>
      </c>
      <c r="E5296" s="859">
        <v>25</v>
      </c>
      <c r="F5296" s="859">
        <v>25</v>
      </c>
      <c r="G5296" s="518" t="s">
        <v>122</v>
      </c>
      <c r="H5296" s="518" t="s">
        <v>256</v>
      </c>
      <c r="I5296" s="518">
        <v>406306</v>
      </c>
    </row>
    <row r="5297" spans="1:9" x14ac:dyDescent="0.2">
      <c r="A5297" s="518" t="s">
        <v>256</v>
      </c>
      <c r="B5297" s="518">
        <v>406314</v>
      </c>
      <c r="C5297" s="518" t="s">
        <v>2660</v>
      </c>
      <c r="D5297" s="518" t="s">
        <v>8202</v>
      </c>
      <c r="E5297" s="859">
        <v>35</v>
      </c>
      <c r="F5297" s="859">
        <v>35</v>
      </c>
      <c r="G5297" s="518" t="s">
        <v>122</v>
      </c>
      <c r="H5297" s="518" t="s">
        <v>256</v>
      </c>
      <c r="I5297" s="518">
        <v>406314</v>
      </c>
    </row>
    <row r="5298" spans="1:9" x14ac:dyDescent="0.2">
      <c r="A5298" s="518" t="s">
        <v>256</v>
      </c>
      <c r="B5298" s="518">
        <v>406322</v>
      </c>
      <c r="C5298" s="518" t="s">
        <v>2660</v>
      </c>
      <c r="D5298" s="518" t="s">
        <v>1015</v>
      </c>
      <c r="E5298" s="859">
        <v>16</v>
      </c>
      <c r="F5298" s="859">
        <v>16</v>
      </c>
      <c r="G5298" s="518" t="s">
        <v>122</v>
      </c>
      <c r="H5298" s="518" t="s">
        <v>256</v>
      </c>
      <c r="I5298" s="518">
        <v>406322</v>
      </c>
    </row>
    <row r="5299" spans="1:9" x14ac:dyDescent="0.2">
      <c r="A5299" s="518" t="s">
        <v>256</v>
      </c>
      <c r="B5299" s="518">
        <v>406330</v>
      </c>
      <c r="C5299" s="518" t="s">
        <v>2660</v>
      </c>
      <c r="D5299" s="518" t="s">
        <v>2117</v>
      </c>
      <c r="E5299" s="859">
        <v>25</v>
      </c>
      <c r="F5299" s="859">
        <v>25</v>
      </c>
      <c r="G5299" s="518" t="s">
        <v>122</v>
      </c>
      <c r="H5299" s="518" t="s">
        <v>256</v>
      </c>
      <c r="I5299" s="518">
        <v>406330</v>
      </c>
    </row>
    <row r="5300" spans="1:9" x14ac:dyDescent="0.2">
      <c r="A5300" s="518" t="s">
        <v>256</v>
      </c>
      <c r="B5300" s="518">
        <v>406348</v>
      </c>
      <c r="C5300" s="518" t="s">
        <v>2660</v>
      </c>
      <c r="D5300" s="518" t="s">
        <v>6360</v>
      </c>
      <c r="E5300" s="859">
        <v>35</v>
      </c>
      <c r="F5300" s="859">
        <v>35</v>
      </c>
      <c r="G5300" s="518" t="s">
        <v>122</v>
      </c>
      <c r="H5300" s="518" t="s">
        <v>256</v>
      </c>
      <c r="I5300" s="518">
        <v>406348</v>
      </c>
    </row>
    <row r="5301" spans="1:9" x14ac:dyDescent="0.2">
      <c r="A5301" s="518" t="s">
        <v>256</v>
      </c>
      <c r="B5301" s="518">
        <v>406355</v>
      </c>
      <c r="C5301" s="518" t="s">
        <v>2660</v>
      </c>
      <c r="D5301" s="518" t="s">
        <v>8203</v>
      </c>
      <c r="E5301" s="859">
        <v>28</v>
      </c>
      <c r="F5301" s="859">
        <v>56</v>
      </c>
      <c r="G5301" s="518" t="s">
        <v>122</v>
      </c>
      <c r="H5301" s="518" t="s">
        <v>256</v>
      </c>
      <c r="I5301" s="518">
        <v>406355</v>
      </c>
    </row>
    <row r="5302" spans="1:9" x14ac:dyDescent="0.2">
      <c r="A5302" s="518" t="s">
        <v>256</v>
      </c>
      <c r="B5302" s="518">
        <v>406363</v>
      </c>
      <c r="C5302" s="518" t="s">
        <v>2660</v>
      </c>
      <c r="D5302" s="518" t="s">
        <v>429</v>
      </c>
      <c r="E5302" s="859">
        <v>32</v>
      </c>
      <c r="F5302" s="859">
        <v>32</v>
      </c>
      <c r="G5302" s="518" t="s">
        <v>122</v>
      </c>
      <c r="H5302" s="518" t="s">
        <v>256</v>
      </c>
      <c r="I5302" s="518">
        <v>406363</v>
      </c>
    </row>
    <row r="5303" spans="1:9" x14ac:dyDescent="0.2">
      <c r="A5303" s="518" t="s">
        <v>256</v>
      </c>
      <c r="B5303" s="518">
        <v>406371</v>
      </c>
      <c r="C5303" s="518" t="s">
        <v>2660</v>
      </c>
      <c r="D5303" s="518" t="s">
        <v>2815</v>
      </c>
      <c r="E5303" s="859">
        <v>32</v>
      </c>
      <c r="F5303" s="859">
        <v>32</v>
      </c>
      <c r="G5303" s="518" t="s">
        <v>122</v>
      </c>
      <c r="H5303" s="518" t="s">
        <v>256</v>
      </c>
      <c r="I5303" s="518">
        <v>406371</v>
      </c>
    </row>
    <row r="5304" spans="1:9" x14ac:dyDescent="0.2">
      <c r="A5304" s="518" t="s">
        <v>256</v>
      </c>
      <c r="B5304" s="518">
        <v>406389</v>
      </c>
      <c r="C5304" s="518" t="s">
        <v>2660</v>
      </c>
      <c r="D5304" s="518" t="s">
        <v>447</v>
      </c>
      <c r="E5304" s="859">
        <v>24</v>
      </c>
      <c r="F5304" s="859">
        <v>48</v>
      </c>
      <c r="G5304" s="518" t="s">
        <v>122</v>
      </c>
      <c r="H5304" s="518" t="s">
        <v>256</v>
      </c>
      <c r="I5304" s="518">
        <v>406389</v>
      </c>
    </row>
    <row r="5305" spans="1:9" x14ac:dyDescent="0.2">
      <c r="A5305" s="518" t="s">
        <v>256</v>
      </c>
      <c r="B5305" s="518">
        <v>406397</v>
      </c>
      <c r="C5305" s="518" t="s">
        <v>2660</v>
      </c>
      <c r="D5305" s="518" t="s">
        <v>616</v>
      </c>
      <c r="E5305" s="859">
        <v>29</v>
      </c>
      <c r="F5305" s="859">
        <v>29</v>
      </c>
      <c r="G5305" s="518" t="s">
        <v>122</v>
      </c>
      <c r="H5305" s="518" t="s">
        <v>256</v>
      </c>
      <c r="I5305" s="518">
        <v>406397</v>
      </c>
    </row>
    <row r="5306" spans="1:9" x14ac:dyDescent="0.2">
      <c r="A5306" s="518" t="s">
        <v>256</v>
      </c>
      <c r="B5306" s="518">
        <v>406405</v>
      </c>
      <c r="C5306" s="518" t="s">
        <v>2660</v>
      </c>
      <c r="D5306" s="518" t="s">
        <v>530</v>
      </c>
      <c r="E5306" s="859">
        <v>24</v>
      </c>
      <c r="F5306" s="859">
        <v>24</v>
      </c>
      <c r="G5306" s="518" t="s">
        <v>122</v>
      </c>
      <c r="H5306" s="518" t="s">
        <v>256</v>
      </c>
      <c r="I5306" s="518">
        <v>406405</v>
      </c>
    </row>
    <row r="5307" spans="1:9" x14ac:dyDescent="0.2">
      <c r="A5307" s="518" t="s">
        <v>256</v>
      </c>
      <c r="B5307" s="518">
        <v>406421</v>
      </c>
      <c r="C5307" s="518" t="s">
        <v>2660</v>
      </c>
      <c r="D5307" s="518" t="s">
        <v>822</v>
      </c>
      <c r="E5307" s="859">
        <v>23</v>
      </c>
      <c r="F5307" s="859">
        <v>23</v>
      </c>
      <c r="G5307" s="518" t="s">
        <v>122</v>
      </c>
      <c r="H5307" s="518" t="s">
        <v>256</v>
      </c>
      <c r="I5307" s="518">
        <v>406421</v>
      </c>
    </row>
    <row r="5308" spans="1:9" x14ac:dyDescent="0.2">
      <c r="A5308" s="518" t="s">
        <v>256</v>
      </c>
      <c r="B5308" s="518">
        <v>406439</v>
      </c>
      <c r="C5308" s="518" t="s">
        <v>2660</v>
      </c>
      <c r="D5308" s="518" t="s">
        <v>603</v>
      </c>
      <c r="E5308" s="859">
        <v>22</v>
      </c>
      <c r="F5308" s="859">
        <v>22</v>
      </c>
      <c r="G5308" s="518" t="s">
        <v>122</v>
      </c>
      <c r="H5308" s="518" t="s">
        <v>256</v>
      </c>
      <c r="I5308" s="518">
        <v>406439</v>
      </c>
    </row>
    <row r="5309" spans="1:9" x14ac:dyDescent="0.2">
      <c r="A5309" s="518" t="s">
        <v>256</v>
      </c>
      <c r="B5309" s="518">
        <v>406447</v>
      </c>
      <c r="C5309" s="518" t="s">
        <v>2660</v>
      </c>
      <c r="D5309" s="518" t="s">
        <v>429</v>
      </c>
      <c r="E5309" s="859">
        <v>18</v>
      </c>
      <c r="F5309" s="859">
        <v>17</v>
      </c>
      <c r="G5309" s="518" t="s">
        <v>122</v>
      </c>
      <c r="H5309" s="518" t="s">
        <v>256</v>
      </c>
      <c r="I5309" s="518">
        <v>406447</v>
      </c>
    </row>
    <row r="5310" spans="1:9" x14ac:dyDescent="0.2">
      <c r="A5310" s="518" t="s">
        <v>256</v>
      </c>
      <c r="B5310" s="518">
        <v>406462</v>
      </c>
      <c r="C5310" s="518" t="s">
        <v>2660</v>
      </c>
      <c r="D5310" s="518" t="s">
        <v>861</v>
      </c>
      <c r="E5310" s="859">
        <v>28</v>
      </c>
      <c r="F5310" s="859">
        <v>28</v>
      </c>
      <c r="G5310" s="518" t="s">
        <v>122</v>
      </c>
      <c r="H5310" s="518" t="s">
        <v>256</v>
      </c>
      <c r="I5310" s="518">
        <v>406462</v>
      </c>
    </row>
    <row r="5311" spans="1:9" x14ac:dyDescent="0.2">
      <c r="A5311" s="518" t="s">
        <v>256</v>
      </c>
      <c r="B5311" s="518">
        <v>406470</v>
      </c>
      <c r="C5311" s="518" t="s">
        <v>2660</v>
      </c>
      <c r="D5311" s="518" t="s">
        <v>8204</v>
      </c>
      <c r="E5311" s="859">
        <v>27</v>
      </c>
      <c r="F5311" s="859">
        <v>27</v>
      </c>
      <c r="G5311" s="518" t="s">
        <v>122</v>
      </c>
      <c r="H5311" s="518" t="s">
        <v>256</v>
      </c>
      <c r="I5311" s="518">
        <v>406470</v>
      </c>
    </row>
    <row r="5312" spans="1:9" x14ac:dyDescent="0.2">
      <c r="A5312" s="518" t="s">
        <v>256</v>
      </c>
      <c r="B5312" s="518">
        <v>406488</v>
      </c>
      <c r="C5312" s="518" t="s">
        <v>2660</v>
      </c>
      <c r="D5312" s="518" t="s">
        <v>583</v>
      </c>
      <c r="E5312" s="859">
        <v>27</v>
      </c>
      <c r="F5312" s="859">
        <v>54</v>
      </c>
      <c r="G5312" s="518" t="s">
        <v>122</v>
      </c>
      <c r="H5312" s="518" t="s">
        <v>256</v>
      </c>
      <c r="I5312" s="518">
        <v>406488</v>
      </c>
    </row>
    <row r="5313" spans="1:9" x14ac:dyDescent="0.2">
      <c r="A5313" s="518" t="s">
        <v>256</v>
      </c>
      <c r="B5313" s="518">
        <v>406496</v>
      </c>
      <c r="C5313" s="518" t="s">
        <v>2660</v>
      </c>
      <c r="D5313" s="518" t="s">
        <v>891</v>
      </c>
      <c r="E5313" s="859">
        <v>21</v>
      </c>
      <c r="F5313" s="859">
        <v>21</v>
      </c>
      <c r="G5313" s="518" t="s">
        <v>122</v>
      </c>
      <c r="H5313" s="518" t="s">
        <v>256</v>
      </c>
      <c r="I5313" s="518">
        <v>406496</v>
      </c>
    </row>
    <row r="5314" spans="1:9" x14ac:dyDescent="0.2">
      <c r="A5314" s="518" t="s">
        <v>256</v>
      </c>
      <c r="B5314" s="518">
        <v>406512</v>
      </c>
      <c r="C5314" s="518" t="s">
        <v>2660</v>
      </c>
      <c r="D5314" s="518" t="s">
        <v>8205</v>
      </c>
      <c r="E5314" s="859">
        <v>23</v>
      </c>
      <c r="F5314" s="859">
        <v>23</v>
      </c>
      <c r="G5314" s="518" t="s">
        <v>122</v>
      </c>
      <c r="H5314" s="518" t="s">
        <v>256</v>
      </c>
      <c r="I5314" s="518">
        <v>406512</v>
      </c>
    </row>
    <row r="5315" spans="1:9" x14ac:dyDescent="0.2">
      <c r="A5315" s="518" t="s">
        <v>256</v>
      </c>
      <c r="B5315" s="518">
        <v>406520</v>
      </c>
      <c r="C5315" s="518" t="s">
        <v>2660</v>
      </c>
      <c r="D5315" s="518" t="s">
        <v>397</v>
      </c>
      <c r="E5315" s="859">
        <v>23</v>
      </c>
      <c r="F5315" s="859">
        <v>22</v>
      </c>
      <c r="G5315" s="518" t="s">
        <v>122</v>
      </c>
      <c r="H5315" s="518" t="s">
        <v>256</v>
      </c>
      <c r="I5315" s="518">
        <v>406520</v>
      </c>
    </row>
    <row r="5316" spans="1:9" x14ac:dyDescent="0.2">
      <c r="A5316" s="518" t="s">
        <v>256</v>
      </c>
      <c r="B5316" s="518">
        <v>406538</v>
      </c>
      <c r="C5316" s="518" t="s">
        <v>2660</v>
      </c>
      <c r="D5316" s="518" t="s">
        <v>463</v>
      </c>
      <c r="E5316" s="859">
        <v>28</v>
      </c>
      <c r="F5316" s="859">
        <v>28</v>
      </c>
      <c r="G5316" s="518" t="s">
        <v>122</v>
      </c>
      <c r="H5316" s="518" t="s">
        <v>256</v>
      </c>
      <c r="I5316" s="518">
        <v>406538</v>
      </c>
    </row>
    <row r="5317" spans="1:9" x14ac:dyDescent="0.2">
      <c r="A5317" s="518" t="s">
        <v>256</v>
      </c>
      <c r="B5317" s="518">
        <v>406546</v>
      </c>
      <c r="C5317" s="518" t="s">
        <v>2660</v>
      </c>
      <c r="D5317" s="518" t="s">
        <v>8206</v>
      </c>
      <c r="E5317" s="859">
        <v>27</v>
      </c>
      <c r="F5317" s="859">
        <v>27</v>
      </c>
      <c r="G5317" s="518" t="s">
        <v>122</v>
      </c>
      <c r="H5317" s="518" t="s">
        <v>256</v>
      </c>
      <c r="I5317" s="518">
        <v>406546</v>
      </c>
    </row>
    <row r="5318" spans="1:9" x14ac:dyDescent="0.2">
      <c r="A5318" s="518" t="s">
        <v>256</v>
      </c>
      <c r="B5318" s="518">
        <v>406553</v>
      </c>
      <c r="C5318" s="518" t="s">
        <v>2660</v>
      </c>
      <c r="D5318" s="518" t="s">
        <v>462</v>
      </c>
      <c r="E5318" s="859">
        <v>20</v>
      </c>
      <c r="F5318" s="859">
        <v>20</v>
      </c>
      <c r="G5318" s="518" t="s">
        <v>122</v>
      </c>
      <c r="H5318" s="518" t="s">
        <v>256</v>
      </c>
      <c r="I5318" s="518">
        <v>406553</v>
      </c>
    </row>
    <row r="5319" spans="1:9" x14ac:dyDescent="0.2">
      <c r="A5319" s="518" t="s">
        <v>256</v>
      </c>
      <c r="B5319" s="518">
        <v>406561</v>
      </c>
      <c r="C5319" s="518" t="s">
        <v>2660</v>
      </c>
      <c r="D5319" s="518" t="s">
        <v>8207</v>
      </c>
      <c r="E5319" s="859">
        <v>30</v>
      </c>
      <c r="F5319" s="859">
        <v>30</v>
      </c>
      <c r="G5319" s="518" t="s">
        <v>122</v>
      </c>
      <c r="H5319" s="518" t="s">
        <v>256</v>
      </c>
      <c r="I5319" s="518">
        <v>406561</v>
      </c>
    </row>
    <row r="5320" spans="1:9" x14ac:dyDescent="0.2">
      <c r="A5320" s="518" t="s">
        <v>256</v>
      </c>
      <c r="B5320" s="518">
        <v>406579</v>
      </c>
      <c r="C5320" s="518" t="s">
        <v>2660</v>
      </c>
      <c r="D5320" s="518" t="s">
        <v>8208</v>
      </c>
      <c r="E5320" s="859">
        <v>27</v>
      </c>
      <c r="F5320" s="859">
        <v>27</v>
      </c>
      <c r="G5320" s="518" t="s">
        <v>122</v>
      </c>
      <c r="H5320" s="518" t="s">
        <v>256</v>
      </c>
      <c r="I5320" s="518">
        <v>406579</v>
      </c>
    </row>
    <row r="5321" spans="1:9" x14ac:dyDescent="0.2">
      <c r="A5321" s="518" t="s">
        <v>256</v>
      </c>
      <c r="B5321" s="518">
        <v>406587</v>
      </c>
      <c r="C5321" s="518" t="s">
        <v>2660</v>
      </c>
      <c r="D5321" s="518" t="s">
        <v>4825</v>
      </c>
      <c r="E5321" s="859">
        <v>22</v>
      </c>
      <c r="F5321" s="859">
        <v>22</v>
      </c>
      <c r="G5321" s="518" t="s">
        <v>122</v>
      </c>
      <c r="H5321" s="518" t="s">
        <v>256</v>
      </c>
      <c r="I5321" s="518">
        <v>406587</v>
      </c>
    </row>
    <row r="5322" spans="1:9" x14ac:dyDescent="0.2">
      <c r="A5322" s="518" t="s">
        <v>256</v>
      </c>
      <c r="B5322" s="518">
        <v>406629</v>
      </c>
      <c r="C5322" s="518" t="s">
        <v>2660</v>
      </c>
      <c r="D5322" s="518" t="s">
        <v>616</v>
      </c>
      <c r="E5322" s="859">
        <v>27</v>
      </c>
      <c r="F5322" s="859">
        <v>27</v>
      </c>
      <c r="G5322" s="518" t="s">
        <v>122</v>
      </c>
      <c r="H5322" s="518" t="s">
        <v>256</v>
      </c>
      <c r="I5322" s="518">
        <v>406629</v>
      </c>
    </row>
    <row r="5323" spans="1:9" x14ac:dyDescent="0.2">
      <c r="A5323" s="518" t="s">
        <v>256</v>
      </c>
      <c r="B5323" s="518">
        <v>406652</v>
      </c>
      <c r="C5323" s="518" t="s">
        <v>2660</v>
      </c>
      <c r="D5323" s="518" t="s">
        <v>1037</v>
      </c>
      <c r="E5323" s="859">
        <v>22</v>
      </c>
      <c r="F5323" s="859">
        <v>22</v>
      </c>
      <c r="G5323" s="518" t="s">
        <v>122</v>
      </c>
      <c r="H5323" s="518" t="s">
        <v>256</v>
      </c>
      <c r="I5323" s="518">
        <v>406652</v>
      </c>
    </row>
    <row r="5324" spans="1:9" x14ac:dyDescent="0.2">
      <c r="A5324" s="518" t="s">
        <v>256</v>
      </c>
      <c r="B5324" s="518">
        <v>406660</v>
      </c>
      <c r="C5324" s="518" t="s">
        <v>2660</v>
      </c>
      <c r="D5324" s="518" t="s">
        <v>538</v>
      </c>
      <c r="E5324" s="859">
        <v>15</v>
      </c>
      <c r="F5324" s="859">
        <v>15</v>
      </c>
      <c r="G5324" s="518" t="s">
        <v>122</v>
      </c>
      <c r="H5324" s="518" t="s">
        <v>256</v>
      </c>
      <c r="I5324" s="518">
        <v>406660</v>
      </c>
    </row>
    <row r="5325" spans="1:9" x14ac:dyDescent="0.2">
      <c r="A5325" s="518" t="s">
        <v>256</v>
      </c>
      <c r="B5325" s="518">
        <v>406678</v>
      </c>
      <c r="C5325" s="518" t="s">
        <v>2660</v>
      </c>
      <c r="D5325" s="518" t="s">
        <v>429</v>
      </c>
      <c r="E5325" s="859">
        <v>21</v>
      </c>
      <c r="F5325" s="859">
        <v>21</v>
      </c>
      <c r="G5325" s="518" t="s">
        <v>122</v>
      </c>
      <c r="H5325" s="518" t="s">
        <v>256</v>
      </c>
      <c r="I5325" s="518">
        <v>406678</v>
      </c>
    </row>
    <row r="5326" spans="1:9" x14ac:dyDescent="0.2">
      <c r="A5326" s="518" t="s">
        <v>256</v>
      </c>
      <c r="B5326" s="518">
        <v>406686</v>
      </c>
      <c r="C5326" s="518" t="s">
        <v>2660</v>
      </c>
      <c r="D5326" s="518" t="s">
        <v>8209</v>
      </c>
      <c r="E5326" s="859">
        <v>20</v>
      </c>
      <c r="F5326" s="859">
        <v>20</v>
      </c>
      <c r="G5326" s="518" t="s">
        <v>122</v>
      </c>
      <c r="H5326" s="518" t="s">
        <v>256</v>
      </c>
      <c r="I5326" s="518">
        <v>406686</v>
      </c>
    </row>
    <row r="5327" spans="1:9" x14ac:dyDescent="0.2">
      <c r="A5327" s="518" t="s">
        <v>256</v>
      </c>
      <c r="B5327" s="518">
        <v>406694</v>
      </c>
      <c r="C5327" s="518" t="s">
        <v>2660</v>
      </c>
      <c r="D5327" s="518" t="s">
        <v>8210</v>
      </c>
      <c r="E5327" s="859">
        <v>13</v>
      </c>
      <c r="F5327" s="859">
        <v>13</v>
      </c>
      <c r="G5327" s="518" t="s">
        <v>122</v>
      </c>
      <c r="H5327" s="518" t="s">
        <v>256</v>
      </c>
      <c r="I5327" s="518">
        <v>406694</v>
      </c>
    </row>
    <row r="5328" spans="1:9" x14ac:dyDescent="0.2">
      <c r="A5328" s="518" t="s">
        <v>256</v>
      </c>
      <c r="B5328" s="518">
        <v>406702</v>
      </c>
      <c r="C5328" s="518" t="s">
        <v>2660</v>
      </c>
      <c r="D5328" s="518" t="s">
        <v>8211</v>
      </c>
      <c r="E5328" s="859">
        <v>32</v>
      </c>
      <c r="F5328" s="859">
        <v>32</v>
      </c>
      <c r="G5328" s="518" t="s">
        <v>122</v>
      </c>
      <c r="H5328" s="518" t="s">
        <v>256</v>
      </c>
      <c r="I5328" s="518">
        <v>406702</v>
      </c>
    </row>
    <row r="5329" spans="1:9" x14ac:dyDescent="0.2">
      <c r="A5329" s="518" t="s">
        <v>256</v>
      </c>
      <c r="B5329" s="518">
        <v>406728</v>
      </c>
      <c r="C5329" s="518" t="s">
        <v>2660</v>
      </c>
      <c r="D5329" s="518" t="s">
        <v>746</v>
      </c>
      <c r="E5329" s="859">
        <v>16</v>
      </c>
      <c r="F5329" s="859">
        <v>16</v>
      </c>
      <c r="G5329" s="518" t="s">
        <v>122</v>
      </c>
      <c r="H5329" s="518" t="s">
        <v>256</v>
      </c>
      <c r="I5329" s="518">
        <v>406728</v>
      </c>
    </row>
    <row r="5330" spans="1:9" x14ac:dyDescent="0.2">
      <c r="A5330" s="518" t="s">
        <v>256</v>
      </c>
      <c r="B5330" s="518">
        <v>406751</v>
      </c>
      <c r="C5330" s="518" t="s">
        <v>2660</v>
      </c>
      <c r="D5330" s="518" t="s">
        <v>728</v>
      </c>
      <c r="E5330" s="859">
        <v>18</v>
      </c>
      <c r="F5330" s="859">
        <v>18</v>
      </c>
      <c r="G5330" s="518" t="s">
        <v>122</v>
      </c>
      <c r="H5330" s="518" t="s">
        <v>256</v>
      </c>
      <c r="I5330" s="518">
        <v>406751</v>
      </c>
    </row>
    <row r="5331" spans="1:9" x14ac:dyDescent="0.2">
      <c r="A5331" s="518" t="s">
        <v>256</v>
      </c>
      <c r="B5331" s="518">
        <v>406769</v>
      </c>
      <c r="C5331" s="518" t="s">
        <v>2660</v>
      </c>
      <c r="D5331" s="518" t="s">
        <v>4250</v>
      </c>
      <c r="E5331" s="859">
        <v>32</v>
      </c>
      <c r="F5331" s="859">
        <v>32</v>
      </c>
      <c r="G5331" s="518" t="s">
        <v>122</v>
      </c>
      <c r="H5331" s="518" t="s">
        <v>256</v>
      </c>
      <c r="I5331" s="518">
        <v>406769</v>
      </c>
    </row>
    <row r="5332" spans="1:9" x14ac:dyDescent="0.2">
      <c r="A5332" s="518" t="s">
        <v>256</v>
      </c>
      <c r="B5332" s="518">
        <v>406793</v>
      </c>
      <c r="C5332" s="518" t="s">
        <v>2660</v>
      </c>
      <c r="D5332" s="518" t="s">
        <v>882</v>
      </c>
      <c r="E5332" s="859">
        <v>30</v>
      </c>
      <c r="F5332" s="859">
        <v>30</v>
      </c>
      <c r="G5332" s="518" t="s">
        <v>122</v>
      </c>
      <c r="H5332" s="518" t="s">
        <v>256</v>
      </c>
      <c r="I5332" s="518">
        <v>406793</v>
      </c>
    </row>
    <row r="5333" spans="1:9" x14ac:dyDescent="0.2">
      <c r="A5333" s="518" t="s">
        <v>256</v>
      </c>
      <c r="B5333" s="518">
        <v>406819</v>
      </c>
      <c r="C5333" s="518" t="s">
        <v>2660</v>
      </c>
      <c r="D5333" s="518" t="s">
        <v>1833</v>
      </c>
      <c r="E5333" s="859">
        <v>22</v>
      </c>
      <c r="F5333" s="859">
        <v>21</v>
      </c>
      <c r="G5333" s="518" t="s">
        <v>122</v>
      </c>
      <c r="H5333" s="518" t="s">
        <v>256</v>
      </c>
      <c r="I5333" s="518">
        <v>406819</v>
      </c>
    </row>
    <row r="5334" spans="1:9" x14ac:dyDescent="0.2">
      <c r="A5334" s="518" t="s">
        <v>256</v>
      </c>
      <c r="B5334" s="518">
        <v>406827</v>
      </c>
      <c r="C5334" s="518" t="s">
        <v>2660</v>
      </c>
      <c r="D5334" s="518" t="s">
        <v>932</v>
      </c>
      <c r="E5334" s="859">
        <v>33</v>
      </c>
      <c r="F5334" s="859">
        <v>33</v>
      </c>
      <c r="G5334" s="518" t="s">
        <v>122</v>
      </c>
      <c r="H5334" s="518" t="s">
        <v>256</v>
      </c>
      <c r="I5334" s="518">
        <v>406827</v>
      </c>
    </row>
    <row r="5335" spans="1:9" x14ac:dyDescent="0.2">
      <c r="A5335" s="518" t="s">
        <v>256</v>
      </c>
      <c r="B5335" s="518">
        <v>406835</v>
      </c>
      <c r="C5335" s="518" t="s">
        <v>2660</v>
      </c>
      <c r="D5335" s="518" t="s">
        <v>8212</v>
      </c>
      <c r="E5335" s="859">
        <v>19</v>
      </c>
      <c r="F5335" s="859">
        <v>19</v>
      </c>
      <c r="G5335" s="518" t="s">
        <v>122</v>
      </c>
      <c r="H5335" s="518" t="s">
        <v>256</v>
      </c>
      <c r="I5335" s="518">
        <v>406835</v>
      </c>
    </row>
    <row r="5336" spans="1:9" x14ac:dyDescent="0.2">
      <c r="A5336" s="518" t="s">
        <v>256</v>
      </c>
      <c r="B5336" s="518">
        <v>406850</v>
      </c>
      <c r="C5336" s="518" t="s">
        <v>2660</v>
      </c>
      <c r="D5336" s="518" t="s">
        <v>558</v>
      </c>
      <c r="E5336" s="859">
        <v>31</v>
      </c>
      <c r="F5336" s="859">
        <v>31</v>
      </c>
      <c r="G5336" s="518" t="s">
        <v>122</v>
      </c>
      <c r="H5336" s="518" t="s">
        <v>256</v>
      </c>
      <c r="I5336" s="518">
        <v>406850</v>
      </c>
    </row>
    <row r="5337" spans="1:9" x14ac:dyDescent="0.2">
      <c r="A5337" s="518" t="s">
        <v>256</v>
      </c>
      <c r="B5337" s="518">
        <v>406868</v>
      </c>
      <c r="C5337" s="518" t="s">
        <v>2660</v>
      </c>
      <c r="D5337" s="518" t="s">
        <v>8213</v>
      </c>
      <c r="E5337" s="859">
        <v>14</v>
      </c>
      <c r="F5337" s="859">
        <v>14</v>
      </c>
      <c r="G5337" s="518" t="s">
        <v>122</v>
      </c>
      <c r="H5337" s="518" t="s">
        <v>256</v>
      </c>
      <c r="I5337" s="518">
        <v>406868</v>
      </c>
    </row>
    <row r="5338" spans="1:9" x14ac:dyDescent="0.2">
      <c r="A5338" s="518" t="s">
        <v>256</v>
      </c>
      <c r="B5338" s="518">
        <v>406876</v>
      </c>
      <c r="C5338" s="518" t="s">
        <v>2660</v>
      </c>
      <c r="D5338" s="518" t="s">
        <v>1836</v>
      </c>
      <c r="E5338" s="859">
        <v>23</v>
      </c>
      <c r="F5338" s="859">
        <v>23</v>
      </c>
      <c r="G5338" s="518" t="s">
        <v>122</v>
      </c>
      <c r="H5338" s="518" t="s">
        <v>256</v>
      </c>
      <c r="I5338" s="518">
        <v>406876</v>
      </c>
    </row>
    <row r="5339" spans="1:9" x14ac:dyDescent="0.2">
      <c r="A5339" s="518" t="s">
        <v>256</v>
      </c>
      <c r="B5339" s="518">
        <v>406884</v>
      </c>
      <c r="C5339" s="518" t="s">
        <v>2660</v>
      </c>
      <c r="D5339" s="518" t="s">
        <v>779</v>
      </c>
      <c r="E5339" s="859">
        <v>27</v>
      </c>
      <c r="F5339" s="859">
        <v>27</v>
      </c>
      <c r="G5339" s="518" t="s">
        <v>122</v>
      </c>
      <c r="H5339" s="518" t="s">
        <v>256</v>
      </c>
      <c r="I5339" s="518">
        <v>406884</v>
      </c>
    </row>
    <row r="5340" spans="1:9" x14ac:dyDescent="0.2">
      <c r="A5340" s="518" t="s">
        <v>256</v>
      </c>
      <c r="B5340" s="518">
        <v>406918</v>
      </c>
      <c r="C5340" s="518" t="s">
        <v>2660</v>
      </c>
      <c r="D5340" s="518" t="s">
        <v>616</v>
      </c>
      <c r="E5340" s="859">
        <v>27</v>
      </c>
      <c r="F5340" s="859">
        <v>27</v>
      </c>
      <c r="G5340" s="518" t="s">
        <v>122</v>
      </c>
      <c r="H5340" s="518" t="s">
        <v>256</v>
      </c>
      <c r="I5340" s="518">
        <v>406918</v>
      </c>
    </row>
    <row r="5341" spans="1:9" x14ac:dyDescent="0.2">
      <c r="A5341" s="518" t="s">
        <v>256</v>
      </c>
      <c r="B5341" s="518">
        <v>406926</v>
      </c>
      <c r="C5341" s="518" t="s">
        <v>2660</v>
      </c>
      <c r="D5341" s="518" t="s">
        <v>4349</v>
      </c>
      <c r="E5341" s="859">
        <v>34</v>
      </c>
      <c r="F5341" s="859">
        <v>34</v>
      </c>
      <c r="G5341" s="518" t="s">
        <v>122</v>
      </c>
      <c r="H5341" s="518" t="s">
        <v>256</v>
      </c>
      <c r="I5341" s="518">
        <v>406926</v>
      </c>
    </row>
    <row r="5342" spans="1:9" x14ac:dyDescent="0.2">
      <c r="A5342" s="518" t="s">
        <v>384</v>
      </c>
      <c r="B5342" s="518">
        <v>406934</v>
      </c>
      <c r="C5342" s="518" t="s">
        <v>2660</v>
      </c>
      <c r="D5342" s="518" t="s">
        <v>546</v>
      </c>
      <c r="E5342" s="859">
        <v>27</v>
      </c>
      <c r="F5342" s="859">
        <v>24</v>
      </c>
      <c r="G5342" s="518" t="s">
        <v>122</v>
      </c>
      <c r="H5342" s="518" t="s">
        <v>384</v>
      </c>
      <c r="I5342" s="518">
        <v>406934</v>
      </c>
    </row>
    <row r="5343" spans="1:9" x14ac:dyDescent="0.2">
      <c r="A5343" s="518" t="s">
        <v>384</v>
      </c>
      <c r="B5343" s="518">
        <v>406959</v>
      </c>
      <c r="C5343" s="518" t="s">
        <v>2660</v>
      </c>
      <c r="D5343" s="518" t="s">
        <v>709</v>
      </c>
      <c r="E5343" s="859">
        <v>20</v>
      </c>
      <c r="F5343" s="859">
        <v>20</v>
      </c>
      <c r="G5343" s="518" t="s">
        <v>122</v>
      </c>
      <c r="H5343" s="518" t="s">
        <v>384</v>
      </c>
      <c r="I5343" s="518">
        <v>406959</v>
      </c>
    </row>
    <row r="5344" spans="1:9" x14ac:dyDescent="0.2">
      <c r="A5344" s="518" t="s">
        <v>256</v>
      </c>
      <c r="B5344" s="518">
        <v>406967</v>
      </c>
      <c r="C5344" s="518" t="s">
        <v>2660</v>
      </c>
      <c r="D5344" s="518" t="s">
        <v>476</v>
      </c>
      <c r="E5344" s="859">
        <v>17</v>
      </c>
      <c r="F5344" s="859">
        <v>17</v>
      </c>
      <c r="G5344" s="518" t="s">
        <v>122</v>
      </c>
      <c r="H5344" s="518" t="s">
        <v>256</v>
      </c>
      <c r="I5344" s="518">
        <v>406967</v>
      </c>
    </row>
    <row r="5345" spans="1:9" x14ac:dyDescent="0.2">
      <c r="A5345" s="518" t="s">
        <v>384</v>
      </c>
      <c r="B5345" s="518">
        <v>406983</v>
      </c>
      <c r="C5345" s="518" t="s">
        <v>2660</v>
      </c>
      <c r="D5345" s="518" t="s">
        <v>459</v>
      </c>
      <c r="E5345" s="859">
        <v>28</v>
      </c>
      <c r="F5345" s="859">
        <v>26</v>
      </c>
      <c r="G5345" s="518" t="s">
        <v>122</v>
      </c>
      <c r="H5345" s="518" t="s">
        <v>384</v>
      </c>
      <c r="I5345" s="518">
        <v>406983</v>
      </c>
    </row>
    <row r="5346" spans="1:9" x14ac:dyDescent="0.2">
      <c r="A5346" s="518" t="s">
        <v>256</v>
      </c>
      <c r="B5346" s="518">
        <v>407015</v>
      </c>
      <c r="C5346" s="518" t="s">
        <v>2660</v>
      </c>
      <c r="D5346" s="518" t="s">
        <v>717</v>
      </c>
      <c r="E5346" s="859">
        <v>11</v>
      </c>
      <c r="F5346" s="859">
        <v>11</v>
      </c>
      <c r="G5346" s="518" t="s">
        <v>122</v>
      </c>
      <c r="H5346" s="518" t="s">
        <v>256</v>
      </c>
      <c r="I5346" s="518">
        <v>407015</v>
      </c>
    </row>
    <row r="5347" spans="1:9" x14ac:dyDescent="0.2">
      <c r="A5347" s="518" t="s">
        <v>256</v>
      </c>
      <c r="B5347" s="518">
        <v>407023</v>
      </c>
      <c r="C5347" s="518" t="s">
        <v>2660</v>
      </c>
      <c r="D5347" s="518" t="s">
        <v>801</v>
      </c>
      <c r="E5347" s="859">
        <v>33</v>
      </c>
      <c r="F5347" s="859">
        <v>32</v>
      </c>
      <c r="G5347" s="518" t="s">
        <v>122</v>
      </c>
      <c r="H5347" s="518" t="s">
        <v>256</v>
      </c>
      <c r="I5347" s="518">
        <v>407023</v>
      </c>
    </row>
    <row r="5348" spans="1:9" x14ac:dyDescent="0.2">
      <c r="A5348" s="518" t="s">
        <v>256</v>
      </c>
      <c r="B5348" s="518">
        <v>407031</v>
      </c>
      <c r="C5348" s="518" t="s">
        <v>2660</v>
      </c>
      <c r="D5348" s="518" t="s">
        <v>387</v>
      </c>
      <c r="E5348" s="859">
        <v>24</v>
      </c>
      <c r="F5348" s="859">
        <v>24</v>
      </c>
      <c r="G5348" s="518" t="s">
        <v>122</v>
      </c>
      <c r="H5348" s="518" t="s">
        <v>256</v>
      </c>
      <c r="I5348" s="518">
        <v>407031</v>
      </c>
    </row>
    <row r="5349" spans="1:9" x14ac:dyDescent="0.2">
      <c r="A5349" s="518" t="s">
        <v>256</v>
      </c>
      <c r="B5349" s="518">
        <v>407049</v>
      </c>
      <c r="C5349" s="518" t="s">
        <v>2660</v>
      </c>
      <c r="D5349" s="518" t="s">
        <v>636</v>
      </c>
      <c r="E5349" s="859">
        <v>16</v>
      </c>
      <c r="F5349" s="859">
        <v>7</v>
      </c>
      <c r="G5349" s="518" t="s">
        <v>122</v>
      </c>
      <c r="H5349" s="518" t="s">
        <v>256</v>
      </c>
      <c r="I5349" s="518">
        <v>402073</v>
      </c>
    </row>
    <row r="5350" spans="1:9" x14ac:dyDescent="0.2">
      <c r="A5350" s="518" t="s">
        <v>256</v>
      </c>
      <c r="B5350" s="518">
        <v>407064</v>
      </c>
      <c r="C5350" s="518" t="s">
        <v>2660</v>
      </c>
      <c r="D5350" s="518" t="s">
        <v>558</v>
      </c>
      <c r="E5350" s="859">
        <v>29</v>
      </c>
      <c r="F5350" s="859">
        <v>29</v>
      </c>
      <c r="G5350" s="518" t="s">
        <v>122</v>
      </c>
      <c r="H5350" s="518" t="s">
        <v>256</v>
      </c>
      <c r="I5350" s="518">
        <v>407064</v>
      </c>
    </row>
    <row r="5351" spans="1:9" x14ac:dyDescent="0.2">
      <c r="A5351" s="518" t="s">
        <v>256</v>
      </c>
      <c r="B5351" s="518">
        <v>407072</v>
      </c>
      <c r="C5351" s="518" t="s">
        <v>2660</v>
      </c>
      <c r="D5351" s="518" t="s">
        <v>924</v>
      </c>
      <c r="E5351" s="859">
        <v>21</v>
      </c>
      <c r="F5351" s="859">
        <v>21</v>
      </c>
      <c r="G5351" s="518" t="s">
        <v>122</v>
      </c>
      <c r="H5351" s="518" t="s">
        <v>256</v>
      </c>
      <c r="I5351" s="518">
        <v>407072</v>
      </c>
    </row>
    <row r="5352" spans="1:9" x14ac:dyDescent="0.2">
      <c r="A5352" s="518" t="s">
        <v>384</v>
      </c>
      <c r="B5352" s="518">
        <v>407080</v>
      </c>
      <c r="C5352" s="518" t="s">
        <v>2660</v>
      </c>
      <c r="D5352" s="518" t="s">
        <v>4452</v>
      </c>
      <c r="E5352" s="859">
        <v>33</v>
      </c>
      <c r="F5352" s="859">
        <v>33</v>
      </c>
      <c r="G5352" s="518" t="s">
        <v>122</v>
      </c>
      <c r="H5352" s="518" t="s">
        <v>384</v>
      </c>
      <c r="I5352" s="518">
        <v>407080</v>
      </c>
    </row>
    <row r="5353" spans="1:9" x14ac:dyDescent="0.2">
      <c r="A5353" s="518" t="s">
        <v>384</v>
      </c>
      <c r="B5353" s="518">
        <v>407106</v>
      </c>
      <c r="C5353" s="518" t="s">
        <v>2660</v>
      </c>
      <c r="D5353" s="518" t="s">
        <v>8047</v>
      </c>
      <c r="E5353" s="859">
        <v>35</v>
      </c>
      <c r="F5353" s="859">
        <v>35</v>
      </c>
      <c r="G5353" s="518" t="s">
        <v>122</v>
      </c>
      <c r="H5353" s="518" t="s">
        <v>384</v>
      </c>
      <c r="I5353" s="518">
        <v>407106</v>
      </c>
    </row>
    <row r="5354" spans="1:9" x14ac:dyDescent="0.2">
      <c r="A5354" s="518" t="s">
        <v>256</v>
      </c>
      <c r="B5354" s="518">
        <v>407114</v>
      </c>
      <c r="C5354" s="518" t="s">
        <v>2660</v>
      </c>
      <c r="D5354" s="518" t="s">
        <v>447</v>
      </c>
      <c r="E5354" s="859">
        <v>31</v>
      </c>
      <c r="F5354" s="859">
        <v>31</v>
      </c>
      <c r="G5354" s="518" t="s">
        <v>122</v>
      </c>
      <c r="H5354" s="518" t="s">
        <v>256</v>
      </c>
      <c r="I5354" s="518">
        <v>407114</v>
      </c>
    </row>
    <row r="5355" spans="1:9" x14ac:dyDescent="0.2">
      <c r="A5355" s="518" t="s">
        <v>256</v>
      </c>
      <c r="B5355" s="518">
        <v>407122</v>
      </c>
      <c r="C5355" s="518" t="s">
        <v>2660</v>
      </c>
      <c r="D5355" s="518" t="s">
        <v>8214</v>
      </c>
      <c r="E5355" s="859">
        <v>20</v>
      </c>
      <c r="F5355" s="859">
        <v>20</v>
      </c>
      <c r="G5355" s="518" t="s">
        <v>122</v>
      </c>
      <c r="H5355" s="518" t="s">
        <v>256</v>
      </c>
      <c r="I5355" s="518">
        <v>407122</v>
      </c>
    </row>
    <row r="5356" spans="1:9" x14ac:dyDescent="0.2">
      <c r="A5356" s="518" t="s">
        <v>256</v>
      </c>
      <c r="B5356" s="518">
        <v>407171</v>
      </c>
      <c r="C5356" s="518" t="s">
        <v>2660</v>
      </c>
      <c r="D5356" s="518" t="s">
        <v>610</v>
      </c>
      <c r="E5356" s="859">
        <v>21</v>
      </c>
      <c r="F5356" s="859">
        <v>21</v>
      </c>
      <c r="G5356" s="518" t="s">
        <v>122</v>
      </c>
      <c r="H5356" s="518" t="s">
        <v>256</v>
      </c>
      <c r="I5356" s="518">
        <v>407171</v>
      </c>
    </row>
    <row r="5357" spans="1:9" x14ac:dyDescent="0.2">
      <c r="A5357" s="518" t="s">
        <v>256</v>
      </c>
      <c r="B5357" s="518">
        <v>407189</v>
      </c>
      <c r="C5357" s="518" t="s">
        <v>2660</v>
      </c>
      <c r="D5357" s="518" t="s">
        <v>8215</v>
      </c>
      <c r="E5357" s="859">
        <v>20</v>
      </c>
      <c r="F5357" s="859">
        <v>20</v>
      </c>
      <c r="G5357" s="518" t="s">
        <v>122</v>
      </c>
      <c r="H5357" s="518" t="s">
        <v>256</v>
      </c>
      <c r="I5357" s="518">
        <v>407189</v>
      </c>
    </row>
    <row r="5358" spans="1:9" x14ac:dyDescent="0.2">
      <c r="A5358" s="518" t="s">
        <v>256</v>
      </c>
      <c r="B5358" s="518">
        <v>407197</v>
      </c>
      <c r="C5358" s="518" t="s">
        <v>2660</v>
      </c>
      <c r="D5358" s="518" t="s">
        <v>1248</v>
      </c>
      <c r="E5358" s="859">
        <v>29</v>
      </c>
      <c r="F5358" s="859">
        <v>29</v>
      </c>
      <c r="G5358" s="518" t="s">
        <v>122</v>
      </c>
      <c r="H5358" s="518" t="s">
        <v>256</v>
      </c>
      <c r="I5358" s="518">
        <v>407197</v>
      </c>
    </row>
    <row r="5359" spans="1:9" x14ac:dyDescent="0.2">
      <c r="A5359" s="518" t="s">
        <v>384</v>
      </c>
      <c r="B5359" s="518">
        <v>407205</v>
      </c>
      <c r="C5359" s="518" t="s">
        <v>2660</v>
      </c>
      <c r="D5359" s="518" t="s">
        <v>4499</v>
      </c>
      <c r="E5359" s="859">
        <v>34</v>
      </c>
      <c r="F5359" s="859">
        <v>31</v>
      </c>
      <c r="G5359" s="518" t="s">
        <v>122</v>
      </c>
      <c r="H5359" s="518" t="s">
        <v>384</v>
      </c>
      <c r="I5359" s="518">
        <v>407205</v>
      </c>
    </row>
    <row r="5360" spans="1:9" x14ac:dyDescent="0.2">
      <c r="A5360" s="518" t="s">
        <v>256</v>
      </c>
      <c r="B5360" s="518">
        <v>407221</v>
      </c>
      <c r="C5360" s="518" t="s">
        <v>2660</v>
      </c>
      <c r="D5360" s="518" t="s">
        <v>727</v>
      </c>
      <c r="E5360" s="859">
        <v>34</v>
      </c>
      <c r="F5360" s="859">
        <v>34</v>
      </c>
      <c r="G5360" s="518" t="s">
        <v>122</v>
      </c>
      <c r="H5360" s="518" t="s">
        <v>256</v>
      </c>
      <c r="I5360" s="518">
        <v>407221</v>
      </c>
    </row>
    <row r="5361" spans="1:9" x14ac:dyDescent="0.2">
      <c r="A5361" s="518" t="s">
        <v>256</v>
      </c>
      <c r="B5361" s="518">
        <v>407239</v>
      </c>
      <c r="C5361" s="518" t="s">
        <v>2660</v>
      </c>
      <c r="D5361" s="518" t="s">
        <v>4083</v>
      </c>
      <c r="E5361" s="859">
        <v>16</v>
      </c>
      <c r="F5361" s="859">
        <v>16</v>
      </c>
      <c r="G5361" s="518" t="s">
        <v>122</v>
      </c>
      <c r="H5361" s="518" t="s">
        <v>256</v>
      </c>
      <c r="I5361" s="518">
        <v>407239</v>
      </c>
    </row>
    <row r="5362" spans="1:9" x14ac:dyDescent="0.2">
      <c r="A5362" s="518" t="s">
        <v>256</v>
      </c>
      <c r="B5362" s="518">
        <v>407247</v>
      </c>
      <c r="C5362" s="518" t="s">
        <v>2660</v>
      </c>
      <c r="D5362" s="518" t="s">
        <v>462</v>
      </c>
      <c r="E5362" s="859">
        <v>21</v>
      </c>
      <c r="F5362" s="859">
        <v>21</v>
      </c>
      <c r="G5362" s="518" t="s">
        <v>122</v>
      </c>
      <c r="H5362" s="518" t="s">
        <v>256</v>
      </c>
      <c r="I5362" s="518">
        <v>407247</v>
      </c>
    </row>
    <row r="5363" spans="1:9" x14ac:dyDescent="0.2">
      <c r="A5363" s="518" t="s">
        <v>384</v>
      </c>
      <c r="B5363" s="518">
        <v>407254</v>
      </c>
      <c r="C5363" s="518" t="s">
        <v>2660</v>
      </c>
      <c r="D5363" s="518" t="s">
        <v>1000</v>
      </c>
      <c r="E5363" s="859">
        <v>23</v>
      </c>
      <c r="F5363" s="859">
        <v>22</v>
      </c>
      <c r="G5363" s="518" t="s">
        <v>122</v>
      </c>
      <c r="H5363" s="518" t="s">
        <v>384</v>
      </c>
      <c r="I5363" s="518">
        <v>407254</v>
      </c>
    </row>
    <row r="5364" spans="1:9" x14ac:dyDescent="0.2">
      <c r="A5364" s="518" t="s">
        <v>256</v>
      </c>
      <c r="B5364" s="518">
        <v>407262</v>
      </c>
      <c r="C5364" s="518" t="s">
        <v>2660</v>
      </c>
      <c r="D5364" s="518" t="s">
        <v>872</v>
      </c>
      <c r="E5364" s="859">
        <v>20</v>
      </c>
      <c r="F5364" s="859">
        <v>20</v>
      </c>
      <c r="G5364" s="518" t="s">
        <v>122</v>
      </c>
      <c r="H5364" s="518" t="s">
        <v>256</v>
      </c>
      <c r="I5364" s="518">
        <v>407262</v>
      </c>
    </row>
    <row r="5365" spans="1:9" x14ac:dyDescent="0.2">
      <c r="A5365" s="518" t="s">
        <v>384</v>
      </c>
      <c r="B5365" s="518">
        <v>407270</v>
      </c>
      <c r="C5365" s="518" t="s">
        <v>2660</v>
      </c>
      <c r="D5365" s="518" t="s">
        <v>4500</v>
      </c>
      <c r="E5365" s="859">
        <v>30</v>
      </c>
      <c r="F5365" s="859">
        <v>0</v>
      </c>
      <c r="G5365" s="518" t="s">
        <v>122</v>
      </c>
      <c r="H5365" s="518" t="s">
        <v>384</v>
      </c>
      <c r="I5365" s="518">
        <v>407270</v>
      </c>
    </row>
    <row r="5366" spans="1:9" x14ac:dyDescent="0.2">
      <c r="A5366" s="518" t="s">
        <v>256</v>
      </c>
      <c r="B5366" s="518">
        <v>407288</v>
      </c>
      <c r="C5366" s="518" t="s">
        <v>2660</v>
      </c>
      <c r="D5366" s="518" t="s">
        <v>1141</v>
      </c>
      <c r="E5366" s="859">
        <v>21</v>
      </c>
      <c r="F5366" s="859">
        <v>21</v>
      </c>
      <c r="G5366" s="518" t="s">
        <v>122</v>
      </c>
      <c r="H5366" s="518" t="s">
        <v>256</v>
      </c>
      <c r="I5366" s="518">
        <v>407288</v>
      </c>
    </row>
    <row r="5367" spans="1:9" x14ac:dyDescent="0.2">
      <c r="A5367" s="518" t="s">
        <v>384</v>
      </c>
      <c r="B5367" s="518">
        <v>407304</v>
      </c>
      <c r="C5367" s="518" t="s">
        <v>2660</v>
      </c>
      <c r="D5367" s="518" t="s">
        <v>4501</v>
      </c>
      <c r="E5367" s="859">
        <v>24</v>
      </c>
      <c r="F5367" s="859">
        <v>23</v>
      </c>
      <c r="G5367" s="518" t="s">
        <v>122</v>
      </c>
      <c r="H5367" s="518" t="s">
        <v>384</v>
      </c>
      <c r="I5367" s="518">
        <v>407304</v>
      </c>
    </row>
    <row r="5368" spans="1:9" x14ac:dyDescent="0.2">
      <c r="A5368" s="518" t="s">
        <v>384</v>
      </c>
      <c r="B5368" s="518">
        <v>407312</v>
      </c>
      <c r="C5368" s="518" t="s">
        <v>2660</v>
      </c>
      <c r="D5368" s="518" t="s">
        <v>447</v>
      </c>
      <c r="E5368" s="859">
        <v>22</v>
      </c>
      <c r="F5368" s="859">
        <v>20</v>
      </c>
      <c r="G5368" s="518" t="s">
        <v>122</v>
      </c>
      <c r="H5368" s="518" t="s">
        <v>384</v>
      </c>
      <c r="I5368" s="518">
        <v>407312</v>
      </c>
    </row>
    <row r="5369" spans="1:9" x14ac:dyDescent="0.2">
      <c r="A5369" s="518" t="s">
        <v>384</v>
      </c>
      <c r="B5369" s="518">
        <v>407320</v>
      </c>
      <c r="C5369" s="518" t="s">
        <v>2660</v>
      </c>
      <c r="D5369" s="518" t="s">
        <v>429</v>
      </c>
      <c r="E5369" s="859">
        <v>29</v>
      </c>
      <c r="F5369" s="859">
        <v>29</v>
      </c>
      <c r="G5369" s="518" t="s">
        <v>122</v>
      </c>
      <c r="H5369" s="518" t="s">
        <v>384</v>
      </c>
      <c r="I5369" s="518">
        <v>407320</v>
      </c>
    </row>
    <row r="5370" spans="1:9" x14ac:dyDescent="0.2">
      <c r="A5370" s="518" t="s">
        <v>384</v>
      </c>
      <c r="B5370" s="518">
        <v>407338</v>
      </c>
      <c r="C5370" s="518" t="s">
        <v>2660</v>
      </c>
      <c r="D5370" s="518" t="s">
        <v>1913</v>
      </c>
      <c r="E5370" s="859">
        <v>31</v>
      </c>
      <c r="F5370" s="859">
        <v>0</v>
      </c>
      <c r="G5370" s="518" t="s">
        <v>122</v>
      </c>
      <c r="H5370" s="518" t="s">
        <v>384</v>
      </c>
      <c r="I5370" s="518">
        <v>407338</v>
      </c>
    </row>
    <row r="5371" spans="1:9" x14ac:dyDescent="0.2">
      <c r="A5371" s="518" t="s">
        <v>256</v>
      </c>
      <c r="B5371" s="518">
        <v>407379</v>
      </c>
      <c r="C5371" s="518" t="s">
        <v>2660</v>
      </c>
      <c r="D5371" s="518" t="s">
        <v>8216</v>
      </c>
      <c r="E5371" s="859">
        <v>35</v>
      </c>
      <c r="F5371" s="859">
        <v>35</v>
      </c>
      <c r="G5371" s="518" t="s">
        <v>122</v>
      </c>
      <c r="H5371" s="518" t="s">
        <v>256</v>
      </c>
      <c r="I5371" s="518">
        <v>407379</v>
      </c>
    </row>
    <row r="5372" spans="1:9" x14ac:dyDescent="0.2">
      <c r="A5372" s="518" t="s">
        <v>384</v>
      </c>
      <c r="B5372" s="518">
        <v>407403</v>
      </c>
      <c r="C5372" s="518" t="s">
        <v>2660</v>
      </c>
      <c r="D5372" s="518" t="s">
        <v>604</v>
      </c>
      <c r="E5372" s="859">
        <v>26</v>
      </c>
      <c r="F5372" s="859">
        <v>25</v>
      </c>
      <c r="G5372" s="518" t="s">
        <v>122</v>
      </c>
      <c r="H5372" s="518" t="s">
        <v>384</v>
      </c>
      <c r="I5372" s="518">
        <v>407403</v>
      </c>
    </row>
    <row r="5373" spans="1:9" x14ac:dyDescent="0.2">
      <c r="A5373" s="518" t="s">
        <v>335</v>
      </c>
      <c r="B5373" s="518">
        <v>407411</v>
      </c>
      <c r="C5373" s="518" t="s">
        <v>2660</v>
      </c>
      <c r="D5373" s="518" t="s">
        <v>1155</v>
      </c>
      <c r="E5373" s="859">
        <v>32</v>
      </c>
      <c r="F5373" s="859">
        <v>32</v>
      </c>
      <c r="G5373" s="518" t="s">
        <v>122</v>
      </c>
      <c r="H5373" s="518" t="s">
        <v>335</v>
      </c>
      <c r="I5373" s="518">
        <v>407411</v>
      </c>
    </row>
    <row r="5374" spans="1:9" x14ac:dyDescent="0.2">
      <c r="A5374" s="518" t="s">
        <v>335</v>
      </c>
      <c r="B5374" s="518">
        <v>407445</v>
      </c>
      <c r="C5374" s="518" t="s">
        <v>2660</v>
      </c>
      <c r="D5374" s="518" t="s">
        <v>1170</v>
      </c>
      <c r="E5374" s="859">
        <v>31</v>
      </c>
      <c r="F5374" s="859">
        <v>31</v>
      </c>
      <c r="G5374" s="518" t="s">
        <v>122</v>
      </c>
      <c r="H5374" s="518" t="s">
        <v>335</v>
      </c>
      <c r="I5374" s="518">
        <v>407445</v>
      </c>
    </row>
    <row r="5375" spans="1:9" x14ac:dyDescent="0.2">
      <c r="A5375" s="518" t="s">
        <v>335</v>
      </c>
      <c r="B5375" s="518">
        <v>407452</v>
      </c>
      <c r="C5375" s="518" t="s">
        <v>2660</v>
      </c>
      <c r="D5375" s="518" t="s">
        <v>4545</v>
      </c>
      <c r="E5375" s="859">
        <v>26</v>
      </c>
      <c r="F5375" s="859">
        <v>26</v>
      </c>
      <c r="G5375" s="518" t="s">
        <v>122</v>
      </c>
      <c r="H5375" s="518" t="s">
        <v>335</v>
      </c>
      <c r="I5375" s="518">
        <v>407452</v>
      </c>
    </row>
    <row r="5376" spans="1:9" x14ac:dyDescent="0.2">
      <c r="A5376" s="518" t="s">
        <v>335</v>
      </c>
      <c r="B5376" s="518">
        <v>407478</v>
      </c>
      <c r="C5376" s="518" t="s">
        <v>2660</v>
      </c>
      <c r="D5376" s="518" t="s">
        <v>1155</v>
      </c>
      <c r="E5376" s="859">
        <v>19</v>
      </c>
      <c r="F5376" s="859">
        <v>19</v>
      </c>
      <c r="G5376" s="518" t="s">
        <v>122</v>
      </c>
      <c r="H5376" s="518" t="s">
        <v>335</v>
      </c>
      <c r="I5376" s="518">
        <v>407478</v>
      </c>
    </row>
    <row r="5377" spans="1:9" x14ac:dyDescent="0.2">
      <c r="A5377" s="518" t="s">
        <v>335</v>
      </c>
      <c r="B5377" s="518">
        <v>407486</v>
      </c>
      <c r="C5377" s="518" t="s">
        <v>2660</v>
      </c>
      <c r="D5377" s="518" t="s">
        <v>1052</v>
      </c>
      <c r="E5377" s="859">
        <v>22</v>
      </c>
      <c r="F5377" s="859">
        <v>22</v>
      </c>
      <c r="G5377" s="518" t="s">
        <v>122</v>
      </c>
      <c r="H5377" s="518" t="s">
        <v>335</v>
      </c>
      <c r="I5377" s="518">
        <v>407486</v>
      </c>
    </row>
    <row r="5378" spans="1:9" x14ac:dyDescent="0.2">
      <c r="A5378" s="518" t="s">
        <v>335</v>
      </c>
      <c r="B5378" s="518">
        <v>407510</v>
      </c>
      <c r="C5378" s="518" t="s">
        <v>2660</v>
      </c>
      <c r="D5378" s="518" t="s">
        <v>3962</v>
      </c>
      <c r="E5378" s="859">
        <v>21</v>
      </c>
      <c r="F5378" s="859">
        <v>21</v>
      </c>
      <c r="G5378" s="518" t="s">
        <v>122</v>
      </c>
      <c r="H5378" s="518" t="s">
        <v>335</v>
      </c>
      <c r="I5378" s="518">
        <v>407510</v>
      </c>
    </row>
    <row r="5379" spans="1:9" x14ac:dyDescent="0.2">
      <c r="A5379" s="518" t="s">
        <v>228</v>
      </c>
      <c r="B5379" s="518">
        <v>407528</v>
      </c>
      <c r="C5379" s="518" t="s">
        <v>2660</v>
      </c>
      <c r="D5379" s="518" t="s">
        <v>912</v>
      </c>
      <c r="E5379" s="859">
        <v>21</v>
      </c>
      <c r="F5379" s="859">
        <v>0</v>
      </c>
      <c r="G5379" s="518" t="s">
        <v>122</v>
      </c>
      <c r="H5379" s="518" t="s">
        <v>228</v>
      </c>
      <c r="I5379" s="518">
        <v>407528</v>
      </c>
    </row>
    <row r="5380" spans="1:9" x14ac:dyDescent="0.2">
      <c r="A5380" s="518" t="s">
        <v>335</v>
      </c>
      <c r="B5380" s="518">
        <v>407536</v>
      </c>
      <c r="C5380" s="518" t="s">
        <v>2660</v>
      </c>
      <c r="D5380" s="518" t="s">
        <v>1453</v>
      </c>
      <c r="E5380" s="859">
        <v>23</v>
      </c>
      <c r="F5380" s="859">
        <v>23</v>
      </c>
      <c r="G5380" s="518" t="s">
        <v>122</v>
      </c>
      <c r="H5380" s="518" t="s">
        <v>335</v>
      </c>
      <c r="I5380" s="518">
        <v>407536</v>
      </c>
    </row>
    <row r="5381" spans="1:9" x14ac:dyDescent="0.2">
      <c r="A5381" s="518" t="s">
        <v>335</v>
      </c>
      <c r="B5381" s="518">
        <v>407577</v>
      </c>
      <c r="C5381" s="518" t="s">
        <v>2660</v>
      </c>
      <c r="D5381" s="518" t="s">
        <v>2749</v>
      </c>
      <c r="E5381" s="859">
        <v>22</v>
      </c>
      <c r="F5381" s="859">
        <v>22</v>
      </c>
      <c r="G5381" s="518" t="s">
        <v>122</v>
      </c>
      <c r="H5381" s="518" t="s">
        <v>335</v>
      </c>
      <c r="I5381" s="518">
        <v>407577</v>
      </c>
    </row>
    <row r="5382" spans="1:9" x14ac:dyDescent="0.2">
      <c r="A5382" s="518" t="s">
        <v>203</v>
      </c>
      <c r="B5382" s="518">
        <v>407585</v>
      </c>
      <c r="C5382" s="518" t="s">
        <v>2660</v>
      </c>
      <c r="D5382" s="518" t="s">
        <v>1316</v>
      </c>
      <c r="E5382" s="859">
        <v>31</v>
      </c>
      <c r="F5382" s="859">
        <v>31</v>
      </c>
      <c r="G5382" s="518" t="s">
        <v>122</v>
      </c>
      <c r="H5382" s="518" t="s">
        <v>203</v>
      </c>
      <c r="I5382" s="518">
        <v>407585</v>
      </c>
    </row>
    <row r="5383" spans="1:9" x14ac:dyDescent="0.2">
      <c r="A5383" s="518" t="s">
        <v>296</v>
      </c>
      <c r="B5383" s="518">
        <v>407593</v>
      </c>
      <c r="C5383" s="518" t="s">
        <v>2660</v>
      </c>
      <c r="D5383" s="518" t="s">
        <v>4575</v>
      </c>
      <c r="E5383" s="859">
        <v>21</v>
      </c>
      <c r="F5383" s="859">
        <v>21</v>
      </c>
      <c r="G5383" s="518" t="s">
        <v>122</v>
      </c>
      <c r="H5383" s="518" t="s">
        <v>296</v>
      </c>
      <c r="I5383" s="518">
        <v>407593</v>
      </c>
    </row>
    <row r="5384" spans="1:9" x14ac:dyDescent="0.2">
      <c r="A5384" s="518" t="s">
        <v>174</v>
      </c>
      <c r="B5384" s="518">
        <v>407601</v>
      </c>
      <c r="C5384" s="518" t="s">
        <v>2660</v>
      </c>
      <c r="D5384" s="518" t="s">
        <v>324</v>
      </c>
      <c r="E5384" s="859">
        <v>24</v>
      </c>
      <c r="F5384" s="859">
        <v>21</v>
      </c>
      <c r="G5384" s="518" t="s">
        <v>122</v>
      </c>
      <c r="H5384" s="518" t="s">
        <v>174</v>
      </c>
      <c r="I5384" s="518">
        <v>407601</v>
      </c>
    </row>
    <row r="5385" spans="1:9" x14ac:dyDescent="0.2">
      <c r="A5385" s="518" t="s">
        <v>296</v>
      </c>
      <c r="B5385" s="518">
        <v>407619</v>
      </c>
      <c r="C5385" s="518" t="s">
        <v>2660</v>
      </c>
      <c r="D5385" s="518" t="s">
        <v>4576</v>
      </c>
      <c r="E5385" s="859">
        <v>28</v>
      </c>
      <c r="F5385" s="859">
        <v>24</v>
      </c>
      <c r="G5385" s="518" t="s">
        <v>122</v>
      </c>
      <c r="H5385" s="518" t="s">
        <v>296</v>
      </c>
      <c r="I5385" s="518">
        <v>407619</v>
      </c>
    </row>
    <row r="5386" spans="1:9" x14ac:dyDescent="0.2">
      <c r="A5386" s="518" t="s">
        <v>296</v>
      </c>
      <c r="B5386" s="518">
        <v>407627</v>
      </c>
      <c r="C5386" s="518" t="s">
        <v>2660</v>
      </c>
      <c r="D5386" s="518" t="s">
        <v>447</v>
      </c>
      <c r="E5386" s="859">
        <v>32</v>
      </c>
      <c r="F5386" s="859">
        <v>28</v>
      </c>
      <c r="G5386" s="518" t="s">
        <v>122</v>
      </c>
      <c r="H5386" s="518" t="s">
        <v>296</v>
      </c>
      <c r="I5386" s="518">
        <v>407627</v>
      </c>
    </row>
    <row r="5387" spans="1:9" x14ac:dyDescent="0.2">
      <c r="A5387" s="518" t="s">
        <v>296</v>
      </c>
      <c r="B5387" s="518">
        <v>407635</v>
      </c>
      <c r="C5387" s="518" t="s">
        <v>2660</v>
      </c>
      <c r="D5387" s="518" t="s">
        <v>4577</v>
      </c>
      <c r="E5387" s="859">
        <v>21</v>
      </c>
      <c r="F5387" s="859">
        <v>21</v>
      </c>
      <c r="G5387" s="518" t="s">
        <v>122</v>
      </c>
      <c r="H5387" s="518" t="s">
        <v>296</v>
      </c>
      <c r="I5387" s="518">
        <v>407635</v>
      </c>
    </row>
    <row r="5388" spans="1:9" x14ac:dyDescent="0.2">
      <c r="A5388" s="518" t="s">
        <v>296</v>
      </c>
      <c r="B5388" s="518">
        <v>407643</v>
      </c>
      <c r="C5388" s="518" t="s">
        <v>2660</v>
      </c>
      <c r="D5388" s="518" t="s">
        <v>4578</v>
      </c>
      <c r="E5388" s="859">
        <v>30</v>
      </c>
      <c r="F5388" s="859">
        <v>28</v>
      </c>
      <c r="G5388" s="518" t="s">
        <v>122</v>
      </c>
      <c r="H5388" s="518" t="s">
        <v>296</v>
      </c>
      <c r="I5388" s="518">
        <v>407643</v>
      </c>
    </row>
    <row r="5389" spans="1:9" x14ac:dyDescent="0.2">
      <c r="A5389" s="518" t="s">
        <v>303</v>
      </c>
      <c r="B5389" s="518">
        <v>407668</v>
      </c>
      <c r="C5389" s="518" t="s">
        <v>2660</v>
      </c>
      <c r="D5389" s="518" t="s">
        <v>1440</v>
      </c>
      <c r="E5389" s="859">
        <v>25</v>
      </c>
      <c r="F5389" s="859">
        <v>23</v>
      </c>
      <c r="G5389" s="518" t="s">
        <v>122</v>
      </c>
      <c r="H5389" s="518" t="s">
        <v>303</v>
      </c>
      <c r="I5389" s="518">
        <v>407668</v>
      </c>
    </row>
    <row r="5390" spans="1:9" x14ac:dyDescent="0.2">
      <c r="A5390" s="518" t="s">
        <v>303</v>
      </c>
      <c r="B5390" s="518">
        <v>407676</v>
      </c>
      <c r="C5390" s="518" t="s">
        <v>2660</v>
      </c>
      <c r="D5390" s="518" t="s">
        <v>1665</v>
      </c>
      <c r="E5390" s="859">
        <v>23</v>
      </c>
      <c r="F5390" s="859">
        <v>18</v>
      </c>
      <c r="G5390" s="518" t="s">
        <v>122</v>
      </c>
      <c r="H5390" s="518" t="s">
        <v>303</v>
      </c>
      <c r="I5390" s="518">
        <v>407676</v>
      </c>
    </row>
    <row r="5391" spans="1:9" x14ac:dyDescent="0.2">
      <c r="A5391" s="518" t="s">
        <v>356</v>
      </c>
      <c r="B5391" s="518">
        <v>407684</v>
      </c>
      <c r="C5391" s="518" t="s">
        <v>2660</v>
      </c>
      <c r="D5391" s="518" t="s">
        <v>1390</v>
      </c>
      <c r="E5391" s="859">
        <v>26</v>
      </c>
      <c r="F5391" s="859">
        <v>0</v>
      </c>
      <c r="G5391" s="518" t="s">
        <v>122</v>
      </c>
      <c r="H5391" s="518" t="s">
        <v>356</v>
      </c>
      <c r="I5391" s="518">
        <v>407684</v>
      </c>
    </row>
    <row r="5392" spans="1:9" x14ac:dyDescent="0.2">
      <c r="A5392" s="518" t="s">
        <v>397</v>
      </c>
      <c r="B5392" s="518">
        <v>407692</v>
      </c>
      <c r="C5392" s="518" t="s">
        <v>2660</v>
      </c>
      <c r="D5392" s="518" t="s">
        <v>2417</v>
      </c>
      <c r="E5392" s="859">
        <v>11</v>
      </c>
      <c r="F5392" s="859">
        <v>11</v>
      </c>
      <c r="G5392" s="518" t="s">
        <v>122</v>
      </c>
      <c r="H5392" s="518" t="s">
        <v>397</v>
      </c>
      <c r="I5392" s="518">
        <v>407692</v>
      </c>
    </row>
    <row r="5393" spans="1:9" x14ac:dyDescent="0.2">
      <c r="A5393" s="518" t="s">
        <v>335</v>
      </c>
      <c r="B5393" s="518">
        <v>407700</v>
      </c>
      <c r="C5393" s="518" t="s">
        <v>2660</v>
      </c>
      <c r="D5393" s="518" t="s">
        <v>1052</v>
      </c>
      <c r="E5393" s="859">
        <v>24</v>
      </c>
      <c r="F5393" s="859">
        <v>24</v>
      </c>
      <c r="G5393" s="518" t="s">
        <v>122</v>
      </c>
      <c r="H5393" s="518" t="s">
        <v>335</v>
      </c>
      <c r="I5393" s="518">
        <v>407700</v>
      </c>
    </row>
    <row r="5394" spans="1:9" x14ac:dyDescent="0.2">
      <c r="A5394" s="518" t="s">
        <v>335</v>
      </c>
      <c r="B5394" s="518">
        <v>407718</v>
      </c>
      <c r="C5394" s="518" t="s">
        <v>2660</v>
      </c>
      <c r="D5394" s="518" t="s">
        <v>1557</v>
      </c>
      <c r="E5394" s="859">
        <v>24</v>
      </c>
      <c r="F5394" s="859">
        <v>24</v>
      </c>
      <c r="G5394" s="518" t="s">
        <v>122</v>
      </c>
      <c r="H5394" s="518" t="s">
        <v>335</v>
      </c>
      <c r="I5394" s="518">
        <v>407718</v>
      </c>
    </row>
    <row r="5395" spans="1:9" x14ac:dyDescent="0.2">
      <c r="A5395" s="518" t="s">
        <v>335</v>
      </c>
      <c r="B5395" s="518">
        <v>407734</v>
      </c>
      <c r="C5395" s="518" t="s">
        <v>2660</v>
      </c>
      <c r="D5395" s="518" t="s">
        <v>1453</v>
      </c>
      <c r="E5395" s="859">
        <v>22</v>
      </c>
      <c r="F5395" s="859">
        <v>22</v>
      </c>
      <c r="G5395" s="518" t="s">
        <v>122</v>
      </c>
      <c r="H5395" s="518" t="s">
        <v>335</v>
      </c>
      <c r="I5395" s="518">
        <v>407734</v>
      </c>
    </row>
    <row r="5396" spans="1:9" x14ac:dyDescent="0.2">
      <c r="A5396" s="518" t="s">
        <v>335</v>
      </c>
      <c r="B5396" s="518">
        <v>407742</v>
      </c>
      <c r="C5396" s="518" t="s">
        <v>2660</v>
      </c>
      <c r="D5396" s="518" t="s">
        <v>2698</v>
      </c>
      <c r="E5396" s="859">
        <v>26</v>
      </c>
      <c r="F5396" s="859">
        <v>26</v>
      </c>
      <c r="G5396" s="518" t="s">
        <v>122</v>
      </c>
      <c r="H5396" s="518" t="s">
        <v>335</v>
      </c>
      <c r="I5396" s="518">
        <v>407742</v>
      </c>
    </row>
    <row r="5397" spans="1:9" x14ac:dyDescent="0.2">
      <c r="A5397" s="518" t="s">
        <v>335</v>
      </c>
      <c r="B5397" s="518">
        <v>407759</v>
      </c>
      <c r="C5397" s="518" t="s">
        <v>2660</v>
      </c>
      <c r="D5397" s="518" t="s">
        <v>1899</v>
      </c>
      <c r="E5397" s="859">
        <v>35</v>
      </c>
      <c r="F5397" s="859">
        <v>35</v>
      </c>
      <c r="G5397" s="518" t="s">
        <v>122</v>
      </c>
      <c r="H5397" s="518" t="s">
        <v>335</v>
      </c>
      <c r="I5397" s="518">
        <v>407759</v>
      </c>
    </row>
    <row r="5398" spans="1:9" x14ac:dyDescent="0.2">
      <c r="A5398" s="518" t="s">
        <v>335</v>
      </c>
      <c r="B5398" s="518">
        <v>407767</v>
      </c>
      <c r="C5398" s="518" t="s">
        <v>2660</v>
      </c>
      <c r="D5398" s="518" t="s">
        <v>2599</v>
      </c>
      <c r="E5398" s="859">
        <v>22</v>
      </c>
      <c r="F5398" s="859">
        <v>22</v>
      </c>
      <c r="G5398" s="518" t="s">
        <v>122</v>
      </c>
      <c r="H5398" s="518" t="s">
        <v>335</v>
      </c>
      <c r="I5398" s="518">
        <v>407767</v>
      </c>
    </row>
    <row r="5399" spans="1:9" x14ac:dyDescent="0.2">
      <c r="A5399" s="518" t="s">
        <v>335</v>
      </c>
      <c r="B5399" s="518">
        <v>407775</v>
      </c>
      <c r="C5399" s="518" t="s">
        <v>2660</v>
      </c>
      <c r="D5399" s="518" t="s">
        <v>1695</v>
      </c>
      <c r="E5399" s="859">
        <v>28</v>
      </c>
      <c r="F5399" s="859">
        <v>28</v>
      </c>
      <c r="G5399" s="518" t="s">
        <v>122</v>
      </c>
      <c r="H5399" s="518" t="s">
        <v>335</v>
      </c>
      <c r="I5399" s="518">
        <v>407775</v>
      </c>
    </row>
    <row r="5400" spans="1:9" x14ac:dyDescent="0.2">
      <c r="A5400" s="518" t="s">
        <v>215</v>
      </c>
      <c r="B5400" s="518">
        <v>407809</v>
      </c>
      <c r="C5400" s="518" t="s">
        <v>2660</v>
      </c>
      <c r="D5400" s="518" t="s">
        <v>2749</v>
      </c>
      <c r="E5400" s="859">
        <v>28</v>
      </c>
      <c r="F5400" s="859">
        <v>28</v>
      </c>
      <c r="G5400" s="518" t="s">
        <v>122</v>
      </c>
      <c r="H5400" s="518" t="s">
        <v>215</v>
      </c>
      <c r="I5400" s="518">
        <v>407809</v>
      </c>
    </row>
    <row r="5401" spans="1:9" x14ac:dyDescent="0.2">
      <c r="A5401" s="518" t="s">
        <v>215</v>
      </c>
      <c r="B5401" s="518">
        <v>407817</v>
      </c>
      <c r="C5401" s="518" t="s">
        <v>2660</v>
      </c>
      <c r="D5401" s="518" t="s">
        <v>4347</v>
      </c>
      <c r="E5401" s="859">
        <v>10</v>
      </c>
      <c r="F5401" s="859">
        <v>10</v>
      </c>
      <c r="G5401" s="518" t="s">
        <v>122</v>
      </c>
      <c r="H5401" s="518" t="s">
        <v>215</v>
      </c>
      <c r="I5401" s="518">
        <v>407817</v>
      </c>
    </row>
    <row r="5402" spans="1:9" x14ac:dyDescent="0.2">
      <c r="A5402" s="518" t="s">
        <v>215</v>
      </c>
      <c r="B5402" s="518">
        <v>407825</v>
      </c>
      <c r="C5402" s="518" t="s">
        <v>2660</v>
      </c>
      <c r="D5402" s="518" t="s">
        <v>1155</v>
      </c>
      <c r="E5402" s="859">
        <v>22</v>
      </c>
      <c r="F5402" s="859">
        <v>22</v>
      </c>
      <c r="G5402" s="518" t="s">
        <v>122</v>
      </c>
      <c r="H5402" s="518" t="s">
        <v>215</v>
      </c>
      <c r="I5402" s="518">
        <v>407825</v>
      </c>
    </row>
    <row r="5403" spans="1:9" x14ac:dyDescent="0.2">
      <c r="A5403" s="518" t="s">
        <v>215</v>
      </c>
      <c r="B5403" s="518">
        <v>407833</v>
      </c>
      <c r="C5403" s="518" t="s">
        <v>2660</v>
      </c>
      <c r="D5403" s="518" t="s">
        <v>4348</v>
      </c>
      <c r="E5403" s="859">
        <v>23</v>
      </c>
      <c r="F5403" s="859">
        <v>23</v>
      </c>
      <c r="G5403" s="518" t="s">
        <v>122</v>
      </c>
      <c r="H5403" s="518" t="s">
        <v>215</v>
      </c>
      <c r="I5403" s="518">
        <v>407833</v>
      </c>
    </row>
    <row r="5404" spans="1:9" x14ac:dyDescent="0.2">
      <c r="A5404" s="518" t="s">
        <v>215</v>
      </c>
      <c r="B5404" s="518">
        <v>407866</v>
      </c>
      <c r="C5404" s="518" t="s">
        <v>2660</v>
      </c>
      <c r="D5404" s="518" t="s">
        <v>1480</v>
      </c>
      <c r="E5404" s="859">
        <v>31</v>
      </c>
      <c r="F5404" s="859">
        <v>31</v>
      </c>
      <c r="G5404" s="518" t="s">
        <v>122</v>
      </c>
      <c r="H5404" s="518" t="s">
        <v>215</v>
      </c>
      <c r="I5404" s="518">
        <v>407866</v>
      </c>
    </row>
    <row r="5405" spans="1:9" x14ac:dyDescent="0.2">
      <c r="A5405" s="518" t="s">
        <v>215</v>
      </c>
      <c r="B5405" s="518">
        <v>407874</v>
      </c>
      <c r="C5405" s="518" t="s">
        <v>2660</v>
      </c>
      <c r="D5405" s="518" t="s">
        <v>1453</v>
      </c>
      <c r="E5405" s="859">
        <v>14</v>
      </c>
      <c r="F5405" s="859">
        <v>14</v>
      </c>
      <c r="G5405" s="518" t="s">
        <v>122</v>
      </c>
      <c r="H5405" s="518" t="s">
        <v>215</v>
      </c>
      <c r="I5405" s="518">
        <v>407874</v>
      </c>
    </row>
    <row r="5406" spans="1:9" x14ac:dyDescent="0.2">
      <c r="A5406" s="518" t="s">
        <v>215</v>
      </c>
      <c r="B5406" s="518">
        <v>407882</v>
      </c>
      <c r="C5406" s="518" t="s">
        <v>2660</v>
      </c>
      <c r="D5406" s="518" t="s">
        <v>913</v>
      </c>
      <c r="E5406" s="859">
        <v>23</v>
      </c>
      <c r="F5406" s="859">
        <v>23</v>
      </c>
      <c r="G5406" s="518" t="s">
        <v>122</v>
      </c>
      <c r="H5406" s="518" t="s">
        <v>215</v>
      </c>
      <c r="I5406" s="518">
        <v>407882</v>
      </c>
    </row>
    <row r="5407" spans="1:9" x14ac:dyDescent="0.2">
      <c r="A5407" s="518" t="s">
        <v>215</v>
      </c>
      <c r="B5407" s="518">
        <v>407890</v>
      </c>
      <c r="C5407" s="518" t="s">
        <v>2660</v>
      </c>
      <c r="D5407" s="518" t="s">
        <v>1153</v>
      </c>
      <c r="E5407" s="859">
        <v>16</v>
      </c>
      <c r="F5407" s="859">
        <v>16</v>
      </c>
      <c r="G5407" s="518" t="s">
        <v>122</v>
      </c>
      <c r="H5407" s="518" t="s">
        <v>215</v>
      </c>
      <c r="I5407" s="518">
        <v>407890</v>
      </c>
    </row>
    <row r="5408" spans="1:9" x14ac:dyDescent="0.2">
      <c r="A5408" s="518" t="s">
        <v>215</v>
      </c>
      <c r="B5408" s="518">
        <v>407924</v>
      </c>
      <c r="C5408" s="518" t="s">
        <v>2660</v>
      </c>
      <c r="D5408" s="518" t="s">
        <v>2789</v>
      </c>
      <c r="E5408" s="859">
        <v>27</v>
      </c>
      <c r="F5408" s="859">
        <v>27</v>
      </c>
      <c r="G5408" s="518" t="s">
        <v>122</v>
      </c>
      <c r="H5408" s="518" t="s">
        <v>215</v>
      </c>
      <c r="I5408" s="518">
        <v>407924</v>
      </c>
    </row>
    <row r="5409" spans="1:9" x14ac:dyDescent="0.2">
      <c r="A5409" s="518" t="s">
        <v>215</v>
      </c>
      <c r="B5409" s="518">
        <v>407932</v>
      </c>
      <c r="C5409" s="518" t="s">
        <v>2660</v>
      </c>
      <c r="D5409" s="518" t="s">
        <v>3961</v>
      </c>
      <c r="E5409" s="859">
        <v>24</v>
      </c>
      <c r="F5409" s="859">
        <v>24</v>
      </c>
      <c r="G5409" s="518" t="s">
        <v>122</v>
      </c>
      <c r="H5409" s="518" t="s">
        <v>215</v>
      </c>
      <c r="I5409" s="518">
        <v>407932</v>
      </c>
    </row>
    <row r="5410" spans="1:9" x14ac:dyDescent="0.2">
      <c r="A5410" s="518" t="s">
        <v>215</v>
      </c>
      <c r="B5410" s="518">
        <v>407940</v>
      </c>
      <c r="C5410" s="518" t="s">
        <v>2660</v>
      </c>
      <c r="D5410" s="518" t="s">
        <v>1189</v>
      </c>
      <c r="E5410" s="859">
        <v>27</v>
      </c>
      <c r="F5410" s="859">
        <v>23</v>
      </c>
      <c r="G5410" s="518" t="s">
        <v>122</v>
      </c>
      <c r="H5410" s="518" t="s">
        <v>215</v>
      </c>
      <c r="I5410" s="518">
        <v>407940</v>
      </c>
    </row>
    <row r="5411" spans="1:9" x14ac:dyDescent="0.2">
      <c r="A5411" s="518" t="s">
        <v>215</v>
      </c>
      <c r="B5411" s="518">
        <v>407965</v>
      </c>
      <c r="C5411" s="518" t="s">
        <v>2660</v>
      </c>
      <c r="D5411" s="518" t="s">
        <v>2319</v>
      </c>
      <c r="E5411" s="859">
        <v>26</v>
      </c>
      <c r="F5411" s="859">
        <v>26</v>
      </c>
      <c r="G5411" s="518" t="s">
        <v>122</v>
      </c>
      <c r="H5411" s="518" t="s">
        <v>215</v>
      </c>
      <c r="I5411" s="518">
        <v>407965</v>
      </c>
    </row>
    <row r="5412" spans="1:9" x14ac:dyDescent="0.2">
      <c r="A5412" s="518" t="s">
        <v>215</v>
      </c>
      <c r="B5412" s="518">
        <v>407973</v>
      </c>
      <c r="C5412" s="518" t="s">
        <v>2660</v>
      </c>
      <c r="D5412" s="518" t="s">
        <v>2725</v>
      </c>
      <c r="E5412" s="859">
        <v>20</v>
      </c>
      <c r="F5412" s="859">
        <v>20</v>
      </c>
      <c r="G5412" s="518" t="s">
        <v>122</v>
      </c>
      <c r="H5412" s="518" t="s">
        <v>215</v>
      </c>
      <c r="I5412" s="518">
        <v>407973</v>
      </c>
    </row>
    <row r="5413" spans="1:9" x14ac:dyDescent="0.2">
      <c r="A5413" s="518" t="s">
        <v>215</v>
      </c>
      <c r="B5413" s="518">
        <v>407981</v>
      </c>
      <c r="C5413" s="518" t="s">
        <v>2660</v>
      </c>
      <c r="D5413" s="518" t="s">
        <v>1565</v>
      </c>
      <c r="E5413" s="859">
        <v>19</v>
      </c>
      <c r="F5413" s="859">
        <v>12</v>
      </c>
      <c r="G5413" s="518" t="s">
        <v>122</v>
      </c>
      <c r="H5413" s="518" t="s">
        <v>215</v>
      </c>
      <c r="I5413" s="518">
        <v>407981</v>
      </c>
    </row>
    <row r="5414" spans="1:9" x14ac:dyDescent="0.2">
      <c r="A5414" s="518" t="s">
        <v>215</v>
      </c>
      <c r="B5414" s="518">
        <v>408013</v>
      </c>
      <c r="C5414" s="518" t="s">
        <v>2660</v>
      </c>
      <c r="D5414" s="518" t="s">
        <v>1013</v>
      </c>
      <c r="E5414" s="859">
        <v>10</v>
      </c>
      <c r="F5414" s="859">
        <v>10</v>
      </c>
      <c r="G5414" s="518" t="s">
        <v>122</v>
      </c>
      <c r="H5414" s="518" t="s">
        <v>215</v>
      </c>
      <c r="I5414" s="518">
        <v>408013</v>
      </c>
    </row>
    <row r="5415" spans="1:9" x14ac:dyDescent="0.2">
      <c r="A5415" s="518" t="s">
        <v>215</v>
      </c>
      <c r="B5415" s="518">
        <v>408021</v>
      </c>
      <c r="C5415" s="518" t="s">
        <v>2660</v>
      </c>
      <c r="D5415" s="518" t="s">
        <v>1967</v>
      </c>
      <c r="E5415" s="859">
        <v>26</v>
      </c>
      <c r="F5415" s="859">
        <v>26</v>
      </c>
      <c r="G5415" s="518" t="s">
        <v>122</v>
      </c>
      <c r="H5415" s="518" t="s">
        <v>215</v>
      </c>
      <c r="I5415" s="518">
        <v>408021</v>
      </c>
    </row>
    <row r="5416" spans="1:9" x14ac:dyDescent="0.2">
      <c r="A5416" s="518" t="s">
        <v>215</v>
      </c>
      <c r="B5416" s="518">
        <v>408039</v>
      </c>
      <c r="C5416" s="518" t="s">
        <v>2660</v>
      </c>
      <c r="D5416" s="518" t="s">
        <v>1189</v>
      </c>
      <c r="E5416" s="859">
        <v>17</v>
      </c>
      <c r="F5416" s="859">
        <v>17</v>
      </c>
      <c r="G5416" s="518" t="s">
        <v>122</v>
      </c>
      <c r="H5416" s="518" t="s">
        <v>215</v>
      </c>
      <c r="I5416" s="518">
        <v>408039</v>
      </c>
    </row>
    <row r="5417" spans="1:9" x14ac:dyDescent="0.2">
      <c r="A5417" s="518" t="s">
        <v>215</v>
      </c>
      <c r="B5417" s="518">
        <v>408047</v>
      </c>
      <c r="C5417" s="518" t="s">
        <v>2660</v>
      </c>
      <c r="D5417" s="518" t="s">
        <v>1370</v>
      </c>
      <c r="E5417" s="859">
        <v>29</v>
      </c>
      <c r="F5417" s="859">
        <v>29</v>
      </c>
      <c r="G5417" s="518" t="s">
        <v>122</v>
      </c>
      <c r="H5417" s="518" t="s">
        <v>215</v>
      </c>
      <c r="I5417" s="518">
        <v>408047</v>
      </c>
    </row>
    <row r="5418" spans="1:9" x14ac:dyDescent="0.2">
      <c r="A5418" s="518" t="s">
        <v>215</v>
      </c>
      <c r="B5418" s="518">
        <v>408054</v>
      </c>
      <c r="C5418" s="518" t="s">
        <v>2660</v>
      </c>
      <c r="D5418" s="518" t="s">
        <v>1189</v>
      </c>
      <c r="E5418" s="859">
        <v>27</v>
      </c>
      <c r="F5418" s="859">
        <v>27</v>
      </c>
      <c r="G5418" s="518" t="s">
        <v>122</v>
      </c>
      <c r="H5418" s="518" t="s">
        <v>215</v>
      </c>
      <c r="I5418" s="518">
        <v>408054</v>
      </c>
    </row>
    <row r="5419" spans="1:9" x14ac:dyDescent="0.2">
      <c r="A5419" s="518" t="s">
        <v>215</v>
      </c>
      <c r="B5419" s="518">
        <v>408070</v>
      </c>
      <c r="C5419" s="518" t="s">
        <v>2660</v>
      </c>
      <c r="D5419" s="518" t="s">
        <v>4394</v>
      </c>
      <c r="E5419" s="859">
        <v>26</v>
      </c>
      <c r="F5419" s="859">
        <v>26</v>
      </c>
      <c r="G5419" s="518" t="s">
        <v>122</v>
      </c>
      <c r="H5419" s="518" t="s">
        <v>215</v>
      </c>
      <c r="I5419" s="518">
        <v>408070</v>
      </c>
    </row>
    <row r="5420" spans="1:9" x14ac:dyDescent="0.2">
      <c r="A5420" s="518" t="s">
        <v>215</v>
      </c>
      <c r="B5420" s="518">
        <v>408088</v>
      </c>
      <c r="C5420" s="518" t="s">
        <v>2660</v>
      </c>
      <c r="D5420" s="518" t="s">
        <v>2217</v>
      </c>
      <c r="E5420" s="859">
        <v>30</v>
      </c>
      <c r="F5420" s="859">
        <v>30</v>
      </c>
      <c r="G5420" s="518" t="s">
        <v>122</v>
      </c>
      <c r="H5420" s="518" t="s">
        <v>215</v>
      </c>
      <c r="I5420" s="518">
        <v>408088</v>
      </c>
    </row>
    <row r="5421" spans="1:9" x14ac:dyDescent="0.2">
      <c r="A5421" s="518" t="s">
        <v>215</v>
      </c>
      <c r="B5421" s="518">
        <v>408096</v>
      </c>
      <c r="C5421" s="518" t="s">
        <v>2660</v>
      </c>
      <c r="D5421" s="518" t="s">
        <v>1967</v>
      </c>
      <c r="E5421" s="859">
        <v>28</v>
      </c>
      <c r="F5421" s="859">
        <v>28</v>
      </c>
      <c r="G5421" s="518" t="s">
        <v>122</v>
      </c>
      <c r="H5421" s="518" t="s">
        <v>215</v>
      </c>
      <c r="I5421" s="518">
        <v>408096</v>
      </c>
    </row>
    <row r="5422" spans="1:9" x14ac:dyDescent="0.2">
      <c r="A5422" s="518" t="s">
        <v>215</v>
      </c>
      <c r="B5422" s="518">
        <v>408104</v>
      </c>
      <c r="C5422" s="518" t="s">
        <v>2660</v>
      </c>
      <c r="D5422" s="518" t="s">
        <v>1967</v>
      </c>
      <c r="E5422" s="859">
        <v>10</v>
      </c>
      <c r="F5422" s="859">
        <v>10</v>
      </c>
      <c r="G5422" s="518" t="s">
        <v>122</v>
      </c>
      <c r="H5422" s="518" t="s">
        <v>215</v>
      </c>
      <c r="I5422" s="518">
        <v>408104</v>
      </c>
    </row>
    <row r="5423" spans="1:9" x14ac:dyDescent="0.2">
      <c r="A5423" s="518" t="s">
        <v>216</v>
      </c>
      <c r="B5423" s="518">
        <v>408120</v>
      </c>
      <c r="C5423" s="518" t="s">
        <v>2660</v>
      </c>
      <c r="D5423" s="518" t="s">
        <v>884</v>
      </c>
      <c r="E5423" s="859">
        <v>24</v>
      </c>
      <c r="F5423" s="859">
        <v>24</v>
      </c>
      <c r="G5423" s="518" t="s">
        <v>122</v>
      </c>
      <c r="H5423" s="518" t="s">
        <v>216</v>
      </c>
      <c r="I5423" s="518">
        <v>408120</v>
      </c>
    </row>
    <row r="5424" spans="1:9" x14ac:dyDescent="0.2">
      <c r="A5424" s="518" t="s">
        <v>216</v>
      </c>
      <c r="B5424" s="518">
        <v>408138</v>
      </c>
      <c r="C5424" s="518" t="s">
        <v>2660</v>
      </c>
      <c r="D5424" s="518" t="s">
        <v>1189</v>
      </c>
      <c r="E5424" s="859">
        <v>24</v>
      </c>
      <c r="F5424" s="859">
        <v>24</v>
      </c>
      <c r="G5424" s="518" t="s">
        <v>122</v>
      </c>
      <c r="H5424" s="518" t="s">
        <v>216</v>
      </c>
      <c r="I5424" s="518">
        <v>408138</v>
      </c>
    </row>
    <row r="5425" spans="1:9" x14ac:dyDescent="0.2">
      <c r="A5425" s="518" t="s">
        <v>216</v>
      </c>
      <c r="B5425" s="518">
        <v>408153</v>
      </c>
      <c r="C5425" s="518" t="s">
        <v>2660</v>
      </c>
      <c r="D5425" s="518" t="s">
        <v>6792</v>
      </c>
      <c r="E5425" s="859">
        <v>18</v>
      </c>
      <c r="F5425" s="859">
        <v>18</v>
      </c>
      <c r="G5425" s="518" t="s">
        <v>122</v>
      </c>
      <c r="H5425" s="518" t="s">
        <v>216</v>
      </c>
      <c r="I5425" s="518">
        <v>408153</v>
      </c>
    </row>
    <row r="5426" spans="1:9" x14ac:dyDescent="0.2">
      <c r="A5426" s="518" t="s">
        <v>216</v>
      </c>
      <c r="B5426" s="518">
        <v>408161</v>
      </c>
      <c r="C5426" s="518" t="s">
        <v>2660</v>
      </c>
      <c r="D5426" s="518" t="s">
        <v>2671</v>
      </c>
      <c r="E5426" s="859">
        <v>14</v>
      </c>
      <c r="F5426" s="859">
        <v>14</v>
      </c>
      <c r="G5426" s="518" t="s">
        <v>122</v>
      </c>
      <c r="H5426" s="518" t="s">
        <v>216</v>
      </c>
      <c r="I5426" s="518">
        <v>408161</v>
      </c>
    </row>
    <row r="5427" spans="1:9" x14ac:dyDescent="0.2">
      <c r="A5427" s="518" t="s">
        <v>216</v>
      </c>
      <c r="B5427" s="518">
        <v>408195</v>
      </c>
      <c r="C5427" s="518" t="s">
        <v>2660</v>
      </c>
      <c r="D5427" s="518" t="s">
        <v>2268</v>
      </c>
      <c r="E5427" s="859">
        <v>29</v>
      </c>
      <c r="F5427" s="859">
        <v>29</v>
      </c>
      <c r="G5427" s="518" t="s">
        <v>122</v>
      </c>
      <c r="H5427" s="518" t="s">
        <v>216</v>
      </c>
      <c r="I5427" s="518">
        <v>408195</v>
      </c>
    </row>
    <row r="5428" spans="1:9" x14ac:dyDescent="0.2">
      <c r="A5428" s="518" t="s">
        <v>216</v>
      </c>
      <c r="B5428" s="518">
        <v>408203</v>
      </c>
      <c r="C5428" s="518" t="s">
        <v>2660</v>
      </c>
      <c r="D5428" s="518" t="s">
        <v>1457</v>
      </c>
      <c r="E5428" s="859">
        <v>33</v>
      </c>
      <c r="F5428" s="859">
        <v>33</v>
      </c>
      <c r="G5428" s="518" t="s">
        <v>122</v>
      </c>
      <c r="H5428" s="518" t="s">
        <v>216</v>
      </c>
      <c r="I5428" s="518">
        <v>408203</v>
      </c>
    </row>
    <row r="5429" spans="1:9" x14ac:dyDescent="0.2">
      <c r="A5429" s="518" t="s">
        <v>216</v>
      </c>
      <c r="B5429" s="518">
        <v>408211</v>
      </c>
      <c r="C5429" s="518" t="s">
        <v>2660</v>
      </c>
      <c r="D5429" s="518" t="s">
        <v>2392</v>
      </c>
      <c r="E5429" s="859">
        <v>27</v>
      </c>
      <c r="F5429" s="859">
        <v>27</v>
      </c>
      <c r="G5429" s="518" t="s">
        <v>122</v>
      </c>
      <c r="H5429" s="518" t="s">
        <v>216</v>
      </c>
      <c r="I5429" s="518">
        <v>408211</v>
      </c>
    </row>
    <row r="5430" spans="1:9" x14ac:dyDescent="0.2">
      <c r="A5430" s="518" t="s">
        <v>216</v>
      </c>
      <c r="B5430" s="518">
        <v>408229</v>
      </c>
      <c r="C5430" s="518" t="s">
        <v>2660</v>
      </c>
      <c r="D5430" s="518" t="s">
        <v>1189</v>
      </c>
      <c r="E5430" s="859">
        <v>35</v>
      </c>
      <c r="F5430" s="859">
        <v>35</v>
      </c>
      <c r="G5430" s="518" t="s">
        <v>122</v>
      </c>
      <c r="H5430" s="518" t="s">
        <v>216</v>
      </c>
      <c r="I5430" s="518">
        <v>408229</v>
      </c>
    </row>
    <row r="5431" spans="1:9" x14ac:dyDescent="0.2">
      <c r="A5431" s="518" t="s">
        <v>216</v>
      </c>
      <c r="B5431" s="518">
        <v>408237</v>
      </c>
      <c r="C5431" s="518" t="s">
        <v>2660</v>
      </c>
      <c r="D5431" s="518" t="s">
        <v>6793</v>
      </c>
      <c r="E5431" s="859">
        <v>25</v>
      </c>
      <c r="F5431" s="859">
        <v>25</v>
      </c>
      <c r="G5431" s="518" t="s">
        <v>122</v>
      </c>
      <c r="H5431" s="518" t="s">
        <v>216</v>
      </c>
      <c r="I5431" s="518">
        <v>408237</v>
      </c>
    </row>
    <row r="5432" spans="1:9" x14ac:dyDescent="0.2">
      <c r="A5432" s="518" t="s">
        <v>216</v>
      </c>
      <c r="B5432" s="518">
        <v>408245</v>
      </c>
      <c r="C5432" s="518" t="s">
        <v>2660</v>
      </c>
      <c r="D5432" s="518" t="s">
        <v>745</v>
      </c>
      <c r="E5432" s="859">
        <v>31</v>
      </c>
      <c r="F5432" s="859">
        <v>31</v>
      </c>
      <c r="G5432" s="518" t="s">
        <v>122</v>
      </c>
      <c r="H5432" s="518" t="s">
        <v>216</v>
      </c>
      <c r="I5432" s="518">
        <v>408245</v>
      </c>
    </row>
    <row r="5433" spans="1:9" x14ac:dyDescent="0.2">
      <c r="A5433" s="518" t="s">
        <v>216</v>
      </c>
      <c r="B5433" s="518">
        <v>408252</v>
      </c>
      <c r="C5433" s="518" t="s">
        <v>2660</v>
      </c>
      <c r="D5433" s="518" t="s">
        <v>1601</v>
      </c>
      <c r="E5433" s="859">
        <v>33</v>
      </c>
      <c r="F5433" s="859">
        <v>33</v>
      </c>
      <c r="G5433" s="518" t="s">
        <v>122</v>
      </c>
      <c r="H5433" s="518" t="s">
        <v>216</v>
      </c>
      <c r="I5433" s="518">
        <v>408252</v>
      </c>
    </row>
    <row r="5434" spans="1:9" x14ac:dyDescent="0.2">
      <c r="A5434" s="518" t="s">
        <v>216</v>
      </c>
      <c r="B5434" s="518">
        <v>408286</v>
      </c>
      <c r="C5434" s="518" t="s">
        <v>2660</v>
      </c>
      <c r="D5434" s="518" t="s">
        <v>2442</v>
      </c>
      <c r="E5434" s="859">
        <v>33</v>
      </c>
      <c r="F5434" s="859">
        <v>33</v>
      </c>
      <c r="G5434" s="518" t="s">
        <v>122</v>
      </c>
      <c r="H5434" s="518" t="s">
        <v>216</v>
      </c>
      <c r="I5434" s="518">
        <v>408286</v>
      </c>
    </row>
    <row r="5435" spans="1:9" x14ac:dyDescent="0.2">
      <c r="A5435" s="518" t="s">
        <v>216</v>
      </c>
      <c r="B5435" s="518">
        <v>408294</v>
      </c>
      <c r="C5435" s="518" t="s">
        <v>2660</v>
      </c>
      <c r="D5435" s="518" t="s">
        <v>1370</v>
      </c>
      <c r="E5435" s="859">
        <v>24</v>
      </c>
      <c r="F5435" s="859">
        <v>24</v>
      </c>
      <c r="G5435" s="518" t="s">
        <v>122</v>
      </c>
      <c r="H5435" s="518" t="s">
        <v>216</v>
      </c>
      <c r="I5435" s="518">
        <v>408294</v>
      </c>
    </row>
    <row r="5436" spans="1:9" x14ac:dyDescent="0.2">
      <c r="A5436" s="518" t="s">
        <v>216</v>
      </c>
      <c r="B5436" s="518">
        <v>408302</v>
      </c>
      <c r="C5436" s="518" t="s">
        <v>2660</v>
      </c>
      <c r="D5436" s="518" t="s">
        <v>1071</v>
      </c>
      <c r="E5436" s="859">
        <v>33</v>
      </c>
      <c r="F5436" s="859">
        <v>33</v>
      </c>
      <c r="G5436" s="518" t="s">
        <v>122</v>
      </c>
      <c r="H5436" s="518" t="s">
        <v>216</v>
      </c>
      <c r="I5436" s="518">
        <v>408302</v>
      </c>
    </row>
    <row r="5437" spans="1:9" x14ac:dyDescent="0.2">
      <c r="A5437" s="518" t="s">
        <v>201</v>
      </c>
      <c r="B5437" s="518">
        <v>408310</v>
      </c>
      <c r="C5437" s="518" t="s">
        <v>2660</v>
      </c>
      <c r="D5437" s="518" t="s">
        <v>4447</v>
      </c>
      <c r="E5437" s="859">
        <v>33</v>
      </c>
      <c r="F5437" s="859">
        <v>33</v>
      </c>
      <c r="G5437" s="518" t="s">
        <v>122</v>
      </c>
      <c r="H5437" s="518" t="s">
        <v>201</v>
      </c>
      <c r="I5437" s="518">
        <v>408310</v>
      </c>
    </row>
    <row r="5438" spans="1:9" x14ac:dyDescent="0.2">
      <c r="A5438" s="518" t="s">
        <v>201</v>
      </c>
      <c r="B5438" s="518">
        <v>408328</v>
      </c>
      <c r="C5438" s="518" t="s">
        <v>2660</v>
      </c>
      <c r="D5438" s="518" t="s">
        <v>4448</v>
      </c>
      <c r="E5438" s="859">
        <v>25</v>
      </c>
      <c r="F5438" s="859">
        <v>5</v>
      </c>
      <c r="G5438" s="518" t="s">
        <v>122</v>
      </c>
      <c r="H5438" s="518" t="s">
        <v>201</v>
      </c>
      <c r="I5438" s="518">
        <v>408328</v>
      </c>
    </row>
    <row r="5439" spans="1:9" x14ac:dyDescent="0.2">
      <c r="A5439" s="518" t="s">
        <v>201</v>
      </c>
      <c r="B5439" s="518">
        <v>408336</v>
      </c>
      <c r="C5439" s="518" t="s">
        <v>2660</v>
      </c>
      <c r="D5439" s="518" t="s">
        <v>4008</v>
      </c>
      <c r="E5439" s="859">
        <v>26</v>
      </c>
      <c r="F5439" s="859">
        <v>7</v>
      </c>
      <c r="G5439" s="518" t="s">
        <v>122</v>
      </c>
      <c r="H5439" s="518" t="s">
        <v>201</v>
      </c>
      <c r="I5439" s="518">
        <v>408336</v>
      </c>
    </row>
    <row r="5440" spans="1:9" x14ac:dyDescent="0.2">
      <c r="A5440" s="518" t="s">
        <v>201</v>
      </c>
      <c r="B5440" s="518">
        <v>408344</v>
      </c>
      <c r="C5440" s="518" t="s">
        <v>2660</v>
      </c>
      <c r="D5440" s="518" t="s">
        <v>4449</v>
      </c>
      <c r="E5440" s="859">
        <v>31</v>
      </c>
      <c r="F5440" s="859">
        <v>31</v>
      </c>
      <c r="G5440" s="518" t="s">
        <v>122</v>
      </c>
      <c r="H5440" s="518" t="s">
        <v>201</v>
      </c>
      <c r="I5440" s="518">
        <v>408344</v>
      </c>
    </row>
    <row r="5441" spans="1:9" x14ac:dyDescent="0.2">
      <c r="A5441" s="518" t="s">
        <v>201</v>
      </c>
      <c r="B5441" s="518">
        <v>408351</v>
      </c>
      <c r="C5441" s="518" t="s">
        <v>2660</v>
      </c>
      <c r="D5441" s="518" t="s">
        <v>2268</v>
      </c>
      <c r="E5441" s="859">
        <v>20</v>
      </c>
      <c r="F5441" s="859">
        <v>16</v>
      </c>
      <c r="G5441" s="518" t="s">
        <v>122</v>
      </c>
      <c r="H5441" s="518" t="s">
        <v>201</v>
      </c>
      <c r="I5441" s="518">
        <v>408351</v>
      </c>
    </row>
    <row r="5442" spans="1:9" x14ac:dyDescent="0.2">
      <c r="A5442" s="518" t="s">
        <v>201</v>
      </c>
      <c r="B5442" s="518">
        <v>408369</v>
      </c>
      <c r="C5442" s="518" t="s">
        <v>2660</v>
      </c>
      <c r="D5442" s="518" t="s">
        <v>890</v>
      </c>
      <c r="E5442" s="859">
        <v>29</v>
      </c>
      <c r="F5442" s="859">
        <v>0</v>
      </c>
      <c r="G5442" s="518" t="s">
        <v>122</v>
      </c>
      <c r="H5442" s="518" t="s">
        <v>201</v>
      </c>
      <c r="I5442" s="518">
        <v>408369</v>
      </c>
    </row>
    <row r="5443" spans="1:9" x14ac:dyDescent="0.2">
      <c r="A5443" s="518" t="s">
        <v>201</v>
      </c>
      <c r="B5443" s="518">
        <v>408385</v>
      </c>
      <c r="C5443" s="518" t="s">
        <v>2660</v>
      </c>
      <c r="D5443" s="518" t="s">
        <v>1900</v>
      </c>
      <c r="E5443" s="859">
        <v>27</v>
      </c>
      <c r="F5443" s="859">
        <v>0</v>
      </c>
      <c r="G5443" s="518" t="s">
        <v>122</v>
      </c>
      <c r="H5443" s="518" t="s">
        <v>201</v>
      </c>
      <c r="I5443" s="518">
        <v>408385</v>
      </c>
    </row>
    <row r="5444" spans="1:9" x14ac:dyDescent="0.2">
      <c r="A5444" s="518" t="s">
        <v>201</v>
      </c>
      <c r="B5444" s="518">
        <v>408393</v>
      </c>
      <c r="C5444" s="518" t="s">
        <v>2660</v>
      </c>
      <c r="D5444" s="518" t="s">
        <v>1454</v>
      </c>
      <c r="E5444" s="859">
        <v>20</v>
      </c>
      <c r="F5444" s="859">
        <v>0</v>
      </c>
      <c r="G5444" s="518" t="s">
        <v>122</v>
      </c>
      <c r="H5444" s="518" t="s">
        <v>201</v>
      </c>
      <c r="I5444" s="518">
        <v>408393</v>
      </c>
    </row>
    <row r="5445" spans="1:9" x14ac:dyDescent="0.2">
      <c r="A5445" s="518" t="s">
        <v>201</v>
      </c>
      <c r="B5445" s="518">
        <v>408419</v>
      </c>
      <c r="C5445" s="518" t="s">
        <v>2660</v>
      </c>
      <c r="D5445" s="518" t="s">
        <v>2634</v>
      </c>
      <c r="E5445" s="859">
        <v>29</v>
      </c>
      <c r="F5445" s="859">
        <v>0</v>
      </c>
      <c r="G5445" s="518" t="s">
        <v>122</v>
      </c>
      <c r="H5445" s="518" t="s">
        <v>201</v>
      </c>
      <c r="I5445" s="518">
        <v>408419</v>
      </c>
    </row>
    <row r="5446" spans="1:9" x14ac:dyDescent="0.2">
      <c r="A5446" s="518" t="s">
        <v>201</v>
      </c>
      <c r="B5446" s="518">
        <v>408427</v>
      </c>
      <c r="C5446" s="518" t="s">
        <v>2660</v>
      </c>
      <c r="D5446" s="518" t="s">
        <v>2576</v>
      </c>
      <c r="E5446" s="859">
        <v>32</v>
      </c>
      <c r="F5446" s="859">
        <v>0</v>
      </c>
      <c r="G5446" s="518" t="s">
        <v>122</v>
      </c>
      <c r="H5446" s="518" t="s">
        <v>201</v>
      </c>
      <c r="I5446" s="518">
        <v>408427</v>
      </c>
    </row>
    <row r="5447" spans="1:9" x14ac:dyDescent="0.2">
      <c r="A5447" s="518" t="s">
        <v>201</v>
      </c>
      <c r="B5447" s="518">
        <v>408435</v>
      </c>
      <c r="C5447" s="518" t="s">
        <v>2660</v>
      </c>
      <c r="D5447" s="518" t="s">
        <v>1052</v>
      </c>
      <c r="E5447" s="859">
        <v>28</v>
      </c>
      <c r="F5447" s="859">
        <v>28</v>
      </c>
      <c r="G5447" s="518" t="s">
        <v>122</v>
      </c>
      <c r="H5447" s="518" t="s">
        <v>201</v>
      </c>
      <c r="I5447" s="518">
        <v>408435</v>
      </c>
    </row>
    <row r="5448" spans="1:9" x14ac:dyDescent="0.2">
      <c r="A5448" s="518" t="s">
        <v>201</v>
      </c>
      <c r="B5448" s="518">
        <v>408443</v>
      </c>
      <c r="C5448" s="518" t="s">
        <v>2660</v>
      </c>
      <c r="D5448" s="518" t="s">
        <v>1155</v>
      </c>
      <c r="E5448" s="859">
        <v>21</v>
      </c>
      <c r="F5448" s="859">
        <v>21</v>
      </c>
      <c r="G5448" s="518" t="s">
        <v>122</v>
      </c>
      <c r="H5448" s="518" t="s">
        <v>201</v>
      </c>
      <c r="I5448" s="518">
        <v>408443</v>
      </c>
    </row>
    <row r="5449" spans="1:9" x14ac:dyDescent="0.2">
      <c r="A5449" s="518" t="s">
        <v>201</v>
      </c>
      <c r="B5449" s="518">
        <v>408450</v>
      </c>
      <c r="C5449" s="518" t="s">
        <v>2660</v>
      </c>
      <c r="D5449" s="518" t="s">
        <v>2682</v>
      </c>
      <c r="E5449" s="859">
        <v>35</v>
      </c>
      <c r="F5449" s="859">
        <v>35</v>
      </c>
      <c r="G5449" s="518" t="s">
        <v>122</v>
      </c>
      <c r="H5449" s="518" t="s">
        <v>201</v>
      </c>
      <c r="I5449" s="518">
        <v>408450</v>
      </c>
    </row>
    <row r="5450" spans="1:9" x14ac:dyDescent="0.2">
      <c r="A5450" s="518" t="s">
        <v>201</v>
      </c>
      <c r="B5450" s="518">
        <v>408468</v>
      </c>
      <c r="C5450" s="518" t="s">
        <v>2660</v>
      </c>
      <c r="D5450" s="518" t="s">
        <v>4472</v>
      </c>
      <c r="E5450" s="859">
        <v>23</v>
      </c>
      <c r="F5450" s="859">
        <v>23</v>
      </c>
      <c r="G5450" s="518" t="s">
        <v>122</v>
      </c>
      <c r="H5450" s="518" t="s">
        <v>201</v>
      </c>
      <c r="I5450" s="518">
        <v>408468</v>
      </c>
    </row>
    <row r="5451" spans="1:9" x14ac:dyDescent="0.2">
      <c r="A5451" s="518" t="s">
        <v>201</v>
      </c>
      <c r="B5451" s="518">
        <v>408476</v>
      </c>
      <c r="C5451" s="518" t="s">
        <v>2660</v>
      </c>
      <c r="D5451" s="518" t="s">
        <v>1155</v>
      </c>
      <c r="E5451" s="859">
        <v>24</v>
      </c>
      <c r="F5451" s="859">
        <v>24</v>
      </c>
      <c r="G5451" s="518" t="s">
        <v>122</v>
      </c>
      <c r="H5451" s="518" t="s">
        <v>201</v>
      </c>
      <c r="I5451" s="518">
        <v>408476</v>
      </c>
    </row>
    <row r="5452" spans="1:9" x14ac:dyDescent="0.2">
      <c r="A5452" s="518" t="s">
        <v>201</v>
      </c>
      <c r="B5452" s="518">
        <v>408484</v>
      </c>
      <c r="C5452" s="518" t="s">
        <v>2660</v>
      </c>
      <c r="D5452" s="518" t="s">
        <v>3629</v>
      </c>
      <c r="E5452" s="859">
        <v>24</v>
      </c>
      <c r="F5452" s="859">
        <v>24</v>
      </c>
      <c r="G5452" s="518" t="s">
        <v>122</v>
      </c>
      <c r="H5452" s="518" t="s">
        <v>201</v>
      </c>
      <c r="I5452" s="518">
        <v>408484</v>
      </c>
    </row>
    <row r="5453" spans="1:9" x14ac:dyDescent="0.2">
      <c r="A5453" s="518" t="s">
        <v>315</v>
      </c>
      <c r="B5453" s="518">
        <v>408542</v>
      </c>
      <c r="C5453" s="518" t="s">
        <v>2660</v>
      </c>
      <c r="D5453" s="518" t="s">
        <v>4042</v>
      </c>
      <c r="E5453" s="859">
        <v>13</v>
      </c>
      <c r="F5453" s="859">
        <v>13</v>
      </c>
      <c r="G5453" s="518" t="s">
        <v>122</v>
      </c>
      <c r="H5453" s="518" t="s">
        <v>315</v>
      </c>
      <c r="I5453" s="518">
        <v>408542</v>
      </c>
    </row>
    <row r="5454" spans="1:9" x14ac:dyDescent="0.2">
      <c r="A5454" s="518" t="s">
        <v>201</v>
      </c>
      <c r="B5454" s="518">
        <v>408559</v>
      </c>
      <c r="C5454" s="518" t="s">
        <v>2660</v>
      </c>
      <c r="D5454" s="518" t="s">
        <v>2576</v>
      </c>
      <c r="E5454" s="859">
        <v>24</v>
      </c>
      <c r="F5454" s="859">
        <v>24</v>
      </c>
      <c r="G5454" s="518" t="s">
        <v>122</v>
      </c>
      <c r="H5454" s="518" t="s">
        <v>201</v>
      </c>
      <c r="I5454" s="518">
        <v>408559</v>
      </c>
    </row>
    <row r="5455" spans="1:9" x14ac:dyDescent="0.2">
      <c r="A5455" s="518" t="s">
        <v>315</v>
      </c>
      <c r="B5455" s="518">
        <v>408575</v>
      </c>
      <c r="C5455" s="518" t="s">
        <v>2660</v>
      </c>
      <c r="D5455" s="518" t="s">
        <v>4042</v>
      </c>
      <c r="E5455" s="859">
        <v>16</v>
      </c>
      <c r="F5455" s="859">
        <v>10</v>
      </c>
      <c r="G5455" s="518" t="s">
        <v>122</v>
      </c>
      <c r="H5455" s="518" t="s">
        <v>315</v>
      </c>
      <c r="I5455" s="518">
        <v>408542</v>
      </c>
    </row>
    <row r="5456" spans="1:9" x14ac:dyDescent="0.2">
      <c r="A5456" s="518" t="s">
        <v>201</v>
      </c>
      <c r="B5456" s="518">
        <v>408583</v>
      </c>
      <c r="C5456" s="518" t="s">
        <v>2660</v>
      </c>
      <c r="D5456" s="518" t="s">
        <v>3422</v>
      </c>
      <c r="E5456" s="859">
        <v>24</v>
      </c>
      <c r="F5456" s="859">
        <v>24</v>
      </c>
      <c r="G5456" s="518" t="s">
        <v>122</v>
      </c>
      <c r="H5456" s="518" t="s">
        <v>201</v>
      </c>
      <c r="I5456" s="518">
        <v>408583</v>
      </c>
    </row>
    <row r="5457" spans="1:9" x14ac:dyDescent="0.2">
      <c r="A5457" s="518" t="s">
        <v>315</v>
      </c>
      <c r="B5457" s="518">
        <v>408609</v>
      </c>
      <c r="C5457" s="518" t="s">
        <v>2660</v>
      </c>
      <c r="D5457" s="518" t="s">
        <v>1052</v>
      </c>
      <c r="E5457" s="859">
        <v>14</v>
      </c>
      <c r="F5457" s="859">
        <v>14</v>
      </c>
      <c r="G5457" s="518" t="s">
        <v>122</v>
      </c>
      <c r="H5457" s="518" t="s">
        <v>315</v>
      </c>
      <c r="I5457" s="518">
        <v>408609</v>
      </c>
    </row>
    <row r="5458" spans="1:9" x14ac:dyDescent="0.2">
      <c r="A5458" s="518" t="s">
        <v>201</v>
      </c>
      <c r="B5458" s="518">
        <v>408641</v>
      </c>
      <c r="C5458" s="518" t="s">
        <v>2660</v>
      </c>
      <c r="D5458" s="518" t="s">
        <v>1154</v>
      </c>
      <c r="E5458" s="859">
        <v>32</v>
      </c>
      <c r="F5458" s="859">
        <v>0</v>
      </c>
      <c r="G5458" s="518" t="s">
        <v>122</v>
      </c>
      <c r="H5458" s="518" t="s">
        <v>201</v>
      </c>
      <c r="I5458" s="518">
        <v>408641</v>
      </c>
    </row>
    <row r="5459" spans="1:9" x14ac:dyDescent="0.2">
      <c r="A5459" s="518" t="s">
        <v>315</v>
      </c>
      <c r="B5459" s="518">
        <v>408658</v>
      </c>
      <c r="C5459" s="518" t="s">
        <v>2660</v>
      </c>
      <c r="D5459" s="518" t="s">
        <v>2825</v>
      </c>
      <c r="E5459" s="859">
        <v>28</v>
      </c>
      <c r="F5459" s="859">
        <v>25</v>
      </c>
      <c r="G5459" s="518" t="s">
        <v>122</v>
      </c>
      <c r="H5459" s="518" t="s">
        <v>315</v>
      </c>
      <c r="I5459" s="518">
        <v>408658</v>
      </c>
    </row>
    <row r="5460" spans="1:9" x14ac:dyDescent="0.2">
      <c r="A5460" s="518" t="s">
        <v>201</v>
      </c>
      <c r="B5460" s="518">
        <v>408666</v>
      </c>
      <c r="C5460" s="518" t="s">
        <v>2660</v>
      </c>
      <c r="D5460" s="518" t="s">
        <v>1154</v>
      </c>
      <c r="E5460" s="859">
        <v>18</v>
      </c>
      <c r="F5460" s="859">
        <v>18</v>
      </c>
      <c r="G5460" s="518" t="s">
        <v>122</v>
      </c>
      <c r="H5460" s="518" t="s">
        <v>201</v>
      </c>
      <c r="I5460" s="518">
        <v>408666</v>
      </c>
    </row>
    <row r="5461" spans="1:9" x14ac:dyDescent="0.2">
      <c r="A5461" s="518" t="s">
        <v>201</v>
      </c>
      <c r="B5461" s="518">
        <v>408674</v>
      </c>
      <c r="C5461" s="518" t="s">
        <v>2660</v>
      </c>
      <c r="D5461" s="518" t="s">
        <v>1189</v>
      </c>
      <c r="E5461" s="859">
        <v>31</v>
      </c>
      <c r="F5461" s="859">
        <v>24</v>
      </c>
      <c r="G5461" s="518" t="s">
        <v>122</v>
      </c>
      <c r="H5461" s="518" t="s">
        <v>201</v>
      </c>
      <c r="I5461" s="518">
        <v>408674</v>
      </c>
    </row>
    <row r="5462" spans="1:9" x14ac:dyDescent="0.2">
      <c r="A5462" s="518" t="s">
        <v>201</v>
      </c>
      <c r="B5462" s="518">
        <v>408682</v>
      </c>
      <c r="C5462" s="518" t="s">
        <v>2660</v>
      </c>
      <c r="D5462" s="518" t="s">
        <v>3422</v>
      </c>
      <c r="E5462" s="859">
        <v>18</v>
      </c>
      <c r="F5462" s="859">
        <v>18</v>
      </c>
      <c r="G5462" s="518" t="s">
        <v>122</v>
      </c>
      <c r="H5462" s="518" t="s">
        <v>201</v>
      </c>
      <c r="I5462" s="518">
        <v>408682</v>
      </c>
    </row>
    <row r="5463" spans="1:9" x14ac:dyDescent="0.2">
      <c r="A5463" s="518" t="s">
        <v>201</v>
      </c>
      <c r="B5463" s="518">
        <v>408690</v>
      </c>
      <c r="C5463" s="518" t="s">
        <v>2660</v>
      </c>
      <c r="D5463" s="518" t="s">
        <v>1453</v>
      </c>
      <c r="E5463" s="859">
        <v>23</v>
      </c>
      <c r="F5463" s="859">
        <v>19</v>
      </c>
      <c r="G5463" s="518" t="s">
        <v>122</v>
      </c>
      <c r="H5463" s="518" t="s">
        <v>201</v>
      </c>
      <c r="I5463" s="518">
        <v>408690</v>
      </c>
    </row>
    <row r="5464" spans="1:9" x14ac:dyDescent="0.2">
      <c r="A5464" s="518" t="s">
        <v>214</v>
      </c>
      <c r="B5464" s="518">
        <v>408724</v>
      </c>
      <c r="C5464" s="518" t="s">
        <v>2660</v>
      </c>
      <c r="D5464" s="518" t="s">
        <v>4524</v>
      </c>
      <c r="E5464" s="859">
        <v>28</v>
      </c>
      <c r="F5464" s="859">
        <v>28</v>
      </c>
      <c r="G5464" s="518" t="s">
        <v>122</v>
      </c>
      <c r="H5464" s="518" t="s">
        <v>214</v>
      </c>
      <c r="I5464" s="518">
        <v>408724</v>
      </c>
    </row>
    <row r="5465" spans="1:9" x14ac:dyDescent="0.2">
      <c r="A5465" s="518" t="s">
        <v>214</v>
      </c>
      <c r="B5465" s="518">
        <v>408732</v>
      </c>
      <c r="C5465" s="518" t="s">
        <v>2660</v>
      </c>
      <c r="D5465" s="518" t="s">
        <v>4525</v>
      </c>
      <c r="E5465" s="859">
        <v>26</v>
      </c>
      <c r="F5465" s="859">
        <v>26</v>
      </c>
      <c r="G5465" s="518" t="s">
        <v>122</v>
      </c>
      <c r="H5465" s="518" t="s">
        <v>214</v>
      </c>
      <c r="I5465" s="518">
        <v>408732</v>
      </c>
    </row>
    <row r="5466" spans="1:9" x14ac:dyDescent="0.2">
      <c r="A5466" s="518" t="s">
        <v>214</v>
      </c>
      <c r="B5466" s="518">
        <v>408757</v>
      </c>
      <c r="C5466" s="518" t="s">
        <v>2660</v>
      </c>
      <c r="D5466" s="518" t="s">
        <v>4526</v>
      </c>
      <c r="E5466" s="859">
        <v>25</v>
      </c>
      <c r="F5466" s="859">
        <v>25</v>
      </c>
      <c r="G5466" s="518" t="s">
        <v>122</v>
      </c>
      <c r="H5466" s="518" t="s">
        <v>214</v>
      </c>
      <c r="I5466" s="518">
        <v>408757</v>
      </c>
    </row>
    <row r="5467" spans="1:9" x14ac:dyDescent="0.2">
      <c r="A5467" s="518" t="s">
        <v>214</v>
      </c>
      <c r="B5467" s="518">
        <v>408773</v>
      </c>
      <c r="C5467" s="518" t="s">
        <v>2660</v>
      </c>
      <c r="D5467" s="518" t="s">
        <v>4527</v>
      </c>
      <c r="E5467" s="859">
        <v>32</v>
      </c>
      <c r="F5467" s="859">
        <v>32</v>
      </c>
      <c r="G5467" s="518" t="s">
        <v>122</v>
      </c>
      <c r="H5467" s="518" t="s">
        <v>214</v>
      </c>
      <c r="I5467" s="518">
        <v>408773</v>
      </c>
    </row>
    <row r="5468" spans="1:9" x14ac:dyDescent="0.2">
      <c r="A5468" s="518" t="s">
        <v>214</v>
      </c>
      <c r="B5468" s="518">
        <v>408781</v>
      </c>
      <c r="C5468" s="518" t="s">
        <v>2660</v>
      </c>
      <c r="D5468" s="518" t="s">
        <v>4528</v>
      </c>
      <c r="E5468" s="859">
        <v>25</v>
      </c>
      <c r="F5468" s="859">
        <v>25</v>
      </c>
      <c r="G5468" s="518" t="s">
        <v>122</v>
      </c>
      <c r="H5468" s="518" t="s">
        <v>214</v>
      </c>
      <c r="I5468" s="518">
        <v>408781</v>
      </c>
    </row>
    <row r="5469" spans="1:9" x14ac:dyDescent="0.2">
      <c r="A5469" s="518" t="s">
        <v>315</v>
      </c>
      <c r="B5469" s="518">
        <v>408856</v>
      </c>
      <c r="C5469" s="518" t="s">
        <v>2660</v>
      </c>
      <c r="D5469" s="518" t="s">
        <v>1506</v>
      </c>
      <c r="E5469" s="859">
        <v>24</v>
      </c>
      <c r="F5469" s="859">
        <v>0</v>
      </c>
      <c r="G5469" s="518" t="s">
        <v>122</v>
      </c>
      <c r="H5469" s="518" t="s">
        <v>315</v>
      </c>
      <c r="I5469" s="518">
        <v>578963</v>
      </c>
    </row>
    <row r="5470" spans="1:9" x14ac:dyDescent="0.2">
      <c r="A5470" s="518" t="s">
        <v>214</v>
      </c>
      <c r="B5470" s="518">
        <v>408864</v>
      </c>
      <c r="C5470" s="518" t="s">
        <v>2660</v>
      </c>
      <c r="D5470" s="518" t="s">
        <v>4568</v>
      </c>
      <c r="E5470" s="859">
        <v>11</v>
      </c>
      <c r="F5470" s="859">
        <v>10</v>
      </c>
      <c r="G5470" s="518" t="s">
        <v>122</v>
      </c>
      <c r="H5470" s="518" t="s">
        <v>214</v>
      </c>
      <c r="I5470" s="518">
        <v>409037</v>
      </c>
    </row>
    <row r="5471" spans="1:9" x14ac:dyDescent="0.2">
      <c r="A5471" s="518" t="s">
        <v>214</v>
      </c>
      <c r="B5471" s="518">
        <v>408880</v>
      </c>
      <c r="C5471" s="518" t="s">
        <v>2660</v>
      </c>
      <c r="D5471" s="518" t="s">
        <v>4569</v>
      </c>
      <c r="E5471" s="859">
        <v>25</v>
      </c>
      <c r="F5471" s="859">
        <v>25</v>
      </c>
      <c r="G5471" s="518" t="s">
        <v>122</v>
      </c>
      <c r="H5471" s="518" t="s">
        <v>214</v>
      </c>
      <c r="I5471" s="518">
        <v>408880</v>
      </c>
    </row>
    <row r="5472" spans="1:9" x14ac:dyDescent="0.2">
      <c r="A5472" s="518" t="s">
        <v>214</v>
      </c>
      <c r="B5472" s="518">
        <v>408914</v>
      </c>
      <c r="C5472" s="518" t="s">
        <v>2660</v>
      </c>
      <c r="D5472" s="518" t="s">
        <v>4570</v>
      </c>
      <c r="E5472" s="859">
        <v>27</v>
      </c>
      <c r="F5472" s="859">
        <v>25</v>
      </c>
      <c r="G5472" s="518" t="s">
        <v>122</v>
      </c>
      <c r="H5472" s="518" t="s">
        <v>214</v>
      </c>
      <c r="I5472" s="518">
        <v>408914</v>
      </c>
    </row>
    <row r="5473" spans="1:9" x14ac:dyDescent="0.2">
      <c r="A5473" s="518" t="s">
        <v>214</v>
      </c>
      <c r="B5473" s="518">
        <v>408930</v>
      </c>
      <c r="C5473" s="518" t="s">
        <v>2660</v>
      </c>
      <c r="D5473" s="518" t="s">
        <v>4571</v>
      </c>
      <c r="E5473" s="859">
        <v>11</v>
      </c>
      <c r="F5473" s="859">
        <v>8</v>
      </c>
      <c r="G5473" s="518" t="s">
        <v>122</v>
      </c>
      <c r="H5473" s="518" t="s">
        <v>214</v>
      </c>
      <c r="I5473" s="518">
        <v>409037</v>
      </c>
    </row>
    <row r="5474" spans="1:9" x14ac:dyDescent="0.2">
      <c r="A5474" s="518" t="s">
        <v>315</v>
      </c>
      <c r="B5474" s="518">
        <v>408948</v>
      </c>
      <c r="C5474" s="518" t="s">
        <v>2660</v>
      </c>
      <c r="D5474" s="518" t="s">
        <v>809</v>
      </c>
      <c r="E5474" s="859">
        <v>19</v>
      </c>
      <c r="F5474" s="859">
        <v>19</v>
      </c>
      <c r="G5474" s="518" t="s">
        <v>122</v>
      </c>
      <c r="H5474" s="518" t="s">
        <v>315</v>
      </c>
      <c r="I5474" s="518">
        <v>408948</v>
      </c>
    </row>
    <row r="5475" spans="1:9" x14ac:dyDescent="0.2">
      <c r="A5475" s="518" t="s">
        <v>214</v>
      </c>
      <c r="B5475" s="518">
        <v>408955</v>
      </c>
      <c r="C5475" s="518" t="s">
        <v>2660</v>
      </c>
      <c r="D5475" s="518" t="s">
        <v>4572</v>
      </c>
      <c r="E5475" s="859">
        <v>28</v>
      </c>
      <c r="F5475" s="859">
        <v>28</v>
      </c>
      <c r="G5475" s="518" t="s">
        <v>122</v>
      </c>
      <c r="H5475" s="518" t="s">
        <v>214</v>
      </c>
      <c r="I5475" s="518">
        <v>408955</v>
      </c>
    </row>
    <row r="5476" spans="1:9" x14ac:dyDescent="0.2">
      <c r="A5476" s="518" t="s">
        <v>315</v>
      </c>
      <c r="B5476" s="518">
        <v>408963</v>
      </c>
      <c r="C5476" s="518" t="s">
        <v>2660</v>
      </c>
      <c r="D5476" s="518" t="s">
        <v>809</v>
      </c>
      <c r="E5476" s="859">
        <v>28</v>
      </c>
      <c r="F5476" s="859">
        <v>6</v>
      </c>
      <c r="G5476" s="518" t="s">
        <v>122</v>
      </c>
      <c r="H5476" s="518" t="s">
        <v>315</v>
      </c>
      <c r="I5476" s="518">
        <v>408948</v>
      </c>
    </row>
    <row r="5477" spans="1:9" x14ac:dyDescent="0.2">
      <c r="A5477" s="518" t="s">
        <v>214</v>
      </c>
      <c r="B5477" s="518">
        <v>408989</v>
      </c>
      <c r="C5477" s="518" t="s">
        <v>2660</v>
      </c>
      <c r="D5477" s="518" t="s">
        <v>2684</v>
      </c>
      <c r="E5477" s="859">
        <v>26</v>
      </c>
      <c r="F5477" s="859">
        <v>26</v>
      </c>
      <c r="G5477" s="518" t="s">
        <v>122</v>
      </c>
      <c r="H5477" s="518" t="s">
        <v>214</v>
      </c>
      <c r="I5477" s="518">
        <v>408989</v>
      </c>
    </row>
    <row r="5478" spans="1:9" x14ac:dyDescent="0.2">
      <c r="A5478" s="518" t="s">
        <v>214</v>
      </c>
      <c r="B5478" s="518">
        <v>409003</v>
      </c>
      <c r="C5478" s="518" t="s">
        <v>2660</v>
      </c>
      <c r="D5478" s="518" t="s">
        <v>4609</v>
      </c>
      <c r="E5478" s="859">
        <v>18</v>
      </c>
      <c r="F5478" s="859">
        <v>18</v>
      </c>
      <c r="G5478" s="518" t="s">
        <v>122</v>
      </c>
      <c r="H5478" s="518" t="s">
        <v>214</v>
      </c>
      <c r="I5478" s="518">
        <v>409003</v>
      </c>
    </row>
    <row r="5479" spans="1:9" x14ac:dyDescent="0.2">
      <c r="A5479" s="518" t="s">
        <v>315</v>
      </c>
      <c r="B5479" s="518">
        <v>409011</v>
      </c>
      <c r="C5479" s="518" t="s">
        <v>2660</v>
      </c>
      <c r="D5479" s="518" t="s">
        <v>1370</v>
      </c>
      <c r="E5479" s="859">
        <v>30</v>
      </c>
      <c r="F5479" s="859">
        <v>25</v>
      </c>
      <c r="G5479" s="518" t="s">
        <v>122</v>
      </c>
      <c r="H5479" s="518" t="s">
        <v>315</v>
      </c>
      <c r="I5479" s="518">
        <v>409011</v>
      </c>
    </row>
    <row r="5480" spans="1:9" x14ac:dyDescent="0.2">
      <c r="A5480" s="518" t="s">
        <v>214</v>
      </c>
      <c r="B5480" s="518">
        <v>409029</v>
      </c>
      <c r="C5480" s="518" t="s">
        <v>2660</v>
      </c>
      <c r="D5480" s="518" t="s">
        <v>4549</v>
      </c>
      <c r="E5480" s="859">
        <v>26</v>
      </c>
      <c r="F5480" s="859">
        <v>26</v>
      </c>
      <c r="G5480" s="518" t="s">
        <v>122</v>
      </c>
      <c r="H5480" s="518" t="s">
        <v>214</v>
      </c>
      <c r="I5480" s="518">
        <v>409029</v>
      </c>
    </row>
    <row r="5481" spans="1:9" x14ac:dyDescent="0.2">
      <c r="A5481" s="518" t="s">
        <v>214</v>
      </c>
      <c r="B5481" s="518">
        <v>409037</v>
      </c>
      <c r="C5481" s="518" t="s">
        <v>2660</v>
      </c>
      <c r="D5481" s="518" t="s">
        <v>4610</v>
      </c>
      <c r="E5481" s="859">
        <v>11</v>
      </c>
      <c r="F5481" s="859">
        <v>16</v>
      </c>
      <c r="G5481" s="518" t="s">
        <v>122</v>
      </c>
      <c r="H5481" s="518" t="s">
        <v>214</v>
      </c>
      <c r="I5481" s="518">
        <v>409037</v>
      </c>
    </row>
    <row r="5482" spans="1:9" x14ac:dyDescent="0.2">
      <c r="A5482" s="518" t="s">
        <v>315</v>
      </c>
      <c r="B5482" s="518">
        <v>409045</v>
      </c>
      <c r="C5482" s="518" t="s">
        <v>2660</v>
      </c>
      <c r="D5482" s="518" t="s">
        <v>2224</v>
      </c>
      <c r="E5482" s="859">
        <v>11</v>
      </c>
      <c r="F5482" s="859">
        <v>0</v>
      </c>
      <c r="G5482" s="518" t="s">
        <v>122</v>
      </c>
      <c r="H5482" s="518" t="s">
        <v>315</v>
      </c>
      <c r="I5482" s="518">
        <v>409045</v>
      </c>
    </row>
    <row r="5483" spans="1:9" x14ac:dyDescent="0.2">
      <c r="A5483" s="518" t="s">
        <v>214</v>
      </c>
      <c r="B5483" s="518">
        <v>409052</v>
      </c>
      <c r="C5483" s="518" t="s">
        <v>2660</v>
      </c>
      <c r="D5483" s="518" t="s">
        <v>4611</v>
      </c>
      <c r="E5483" s="859">
        <v>28</v>
      </c>
      <c r="F5483" s="859">
        <v>28</v>
      </c>
      <c r="G5483" s="518" t="s">
        <v>122</v>
      </c>
      <c r="H5483" s="518" t="s">
        <v>214</v>
      </c>
      <c r="I5483" s="518">
        <v>409052</v>
      </c>
    </row>
    <row r="5484" spans="1:9" x14ac:dyDescent="0.2">
      <c r="A5484" s="518" t="s">
        <v>315</v>
      </c>
      <c r="B5484" s="518">
        <v>409086</v>
      </c>
      <c r="C5484" s="518" t="s">
        <v>2660</v>
      </c>
      <c r="D5484" s="518" t="s">
        <v>6794</v>
      </c>
      <c r="E5484" s="859">
        <v>20</v>
      </c>
      <c r="F5484" s="859">
        <v>20</v>
      </c>
      <c r="G5484" s="518" t="s">
        <v>122</v>
      </c>
      <c r="H5484" s="518" t="s">
        <v>315</v>
      </c>
      <c r="I5484" s="518">
        <v>409086</v>
      </c>
    </row>
    <row r="5485" spans="1:9" x14ac:dyDescent="0.2">
      <c r="A5485" s="518" t="s">
        <v>214</v>
      </c>
      <c r="B5485" s="518">
        <v>409094</v>
      </c>
      <c r="C5485" s="518" t="s">
        <v>2660</v>
      </c>
      <c r="D5485" s="518" t="s">
        <v>1153</v>
      </c>
      <c r="E5485" s="859">
        <v>17</v>
      </c>
      <c r="F5485" s="859">
        <v>15</v>
      </c>
      <c r="G5485" s="518" t="s">
        <v>122</v>
      </c>
      <c r="H5485" s="518" t="s">
        <v>214</v>
      </c>
      <c r="I5485" s="518">
        <v>409094</v>
      </c>
    </row>
    <row r="5486" spans="1:9" x14ac:dyDescent="0.2">
      <c r="A5486" s="518" t="s">
        <v>214</v>
      </c>
      <c r="B5486" s="518">
        <v>409110</v>
      </c>
      <c r="C5486" s="518" t="s">
        <v>2660</v>
      </c>
      <c r="D5486" s="518" t="s">
        <v>1013</v>
      </c>
      <c r="E5486" s="859">
        <v>23</v>
      </c>
      <c r="F5486" s="859">
        <v>22</v>
      </c>
      <c r="G5486" s="518" t="s">
        <v>122</v>
      </c>
      <c r="H5486" s="518" t="s">
        <v>214</v>
      </c>
      <c r="I5486" s="518">
        <v>409110</v>
      </c>
    </row>
    <row r="5487" spans="1:9" x14ac:dyDescent="0.2">
      <c r="A5487" s="518" t="s">
        <v>214</v>
      </c>
      <c r="B5487" s="518">
        <v>409128</v>
      </c>
      <c r="C5487" s="518" t="s">
        <v>2660</v>
      </c>
      <c r="D5487" s="518" t="s">
        <v>4612</v>
      </c>
      <c r="E5487" s="859">
        <v>27</v>
      </c>
      <c r="F5487" s="859">
        <v>24</v>
      </c>
      <c r="G5487" s="518" t="s">
        <v>122</v>
      </c>
      <c r="H5487" s="518" t="s">
        <v>214</v>
      </c>
      <c r="I5487" s="518">
        <v>409128</v>
      </c>
    </row>
    <row r="5488" spans="1:9" x14ac:dyDescent="0.2">
      <c r="A5488" s="518" t="s">
        <v>315</v>
      </c>
      <c r="B5488" s="518">
        <v>409169</v>
      </c>
      <c r="C5488" s="518" t="s">
        <v>2660</v>
      </c>
      <c r="D5488" s="518" t="s">
        <v>7945</v>
      </c>
      <c r="E5488" s="859">
        <v>22</v>
      </c>
      <c r="F5488" s="859">
        <v>23</v>
      </c>
      <c r="G5488" s="518" t="s">
        <v>122</v>
      </c>
      <c r="H5488" s="518" t="s">
        <v>315</v>
      </c>
      <c r="I5488" s="518">
        <v>409169</v>
      </c>
    </row>
    <row r="5489" spans="1:9" x14ac:dyDescent="0.2">
      <c r="A5489" s="518" t="s">
        <v>214</v>
      </c>
      <c r="B5489" s="518">
        <v>409177</v>
      </c>
      <c r="C5489" s="518" t="s">
        <v>2660</v>
      </c>
      <c r="D5489" s="518" t="s">
        <v>7969</v>
      </c>
      <c r="E5489" s="859">
        <v>35</v>
      </c>
      <c r="F5489" s="859">
        <v>0</v>
      </c>
      <c r="G5489" s="518" t="s">
        <v>122</v>
      </c>
      <c r="H5489" s="518" t="s">
        <v>214</v>
      </c>
      <c r="I5489" s="518">
        <v>409177</v>
      </c>
    </row>
    <row r="5490" spans="1:9" x14ac:dyDescent="0.2">
      <c r="A5490" s="518" t="s">
        <v>214</v>
      </c>
      <c r="B5490" s="518">
        <v>409193</v>
      </c>
      <c r="C5490" s="518" t="s">
        <v>2660</v>
      </c>
      <c r="D5490" s="518" t="s">
        <v>720</v>
      </c>
      <c r="E5490" s="859">
        <v>32</v>
      </c>
      <c r="F5490" s="859">
        <v>23</v>
      </c>
      <c r="G5490" s="518" t="s">
        <v>122</v>
      </c>
      <c r="H5490" s="518" t="s">
        <v>214</v>
      </c>
      <c r="I5490" s="518">
        <v>409193</v>
      </c>
    </row>
    <row r="5491" spans="1:9" x14ac:dyDescent="0.2">
      <c r="A5491" s="518" t="s">
        <v>315</v>
      </c>
      <c r="B5491" s="518">
        <v>409227</v>
      </c>
      <c r="C5491" s="518" t="s">
        <v>2660</v>
      </c>
      <c r="D5491" s="518" t="s">
        <v>1788</v>
      </c>
      <c r="E5491" s="859">
        <v>23</v>
      </c>
      <c r="F5491" s="859">
        <v>15</v>
      </c>
      <c r="G5491" s="518" t="s">
        <v>122</v>
      </c>
      <c r="H5491" s="518" t="s">
        <v>315</v>
      </c>
      <c r="I5491" s="518">
        <v>409227</v>
      </c>
    </row>
    <row r="5492" spans="1:9" x14ac:dyDescent="0.2">
      <c r="A5492" s="518" t="s">
        <v>214</v>
      </c>
      <c r="B5492" s="518">
        <v>409235</v>
      </c>
      <c r="C5492" s="518" t="s">
        <v>2660</v>
      </c>
      <c r="D5492" s="518" t="s">
        <v>7968</v>
      </c>
      <c r="E5492" s="859">
        <v>32</v>
      </c>
      <c r="F5492" s="859">
        <v>0</v>
      </c>
      <c r="G5492" s="518" t="s">
        <v>122</v>
      </c>
      <c r="H5492" s="518" t="s">
        <v>214</v>
      </c>
      <c r="I5492" s="518">
        <v>409235</v>
      </c>
    </row>
    <row r="5493" spans="1:9" x14ac:dyDescent="0.2">
      <c r="A5493" s="518" t="s">
        <v>214</v>
      </c>
      <c r="B5493" s="518">
        <v>409250</v>
      </c>
      <c r="C5493" s="518" t="s">
        <v>2660</v>
      </c>
      <c r="D5493" s="518" t="s">
        <v>8940</v>
      </c>
      <c r="E5493" s="859">
        <v>31</v>
      </c>
      <c r="F5493" s="859">
        <v>0</v>
      </c>
      <c r="G5493" s="518" t="s">
        <v>122</v>
      </c>
      <c r="H5493" s="518" t="s">
        <v>214</v>
      </c>
      <c r="I5493" s="518">
        <v>409250</v>
      </c>
    </row>
    <row r="5494" spans="1:9" x14ac:dyDescent="0.2">
      <c r="A5494" s="518" t="s">
        <v>282</v>
      </c>
      <c r="B5494" s="518">
        <v>409268</v>
      </c>
      <c r="C5494" s="518" t="s">
        <v>2660</v>
      </c>
      <c r="D5494" s="518" t="s">
        <v>1601</v>
      </c>
      <c r="E5494" s="859">
        <v>11</v>
      </c>
      <c r="F5494" s="859">
        <v>11</v>
      </c>
      <c r="G5494" s="518" t="s">
        <v>122</v>
      </c>
      <c r="H5494" s="518" t="s">
        <v>282</v>
      </c>
      <c r="I5494" s="518">
        <v>409268</v>
      </c>
    </row>
    <row r="5495" spans="1:9" x14ac:dyDescent="0.2">
      <c r="A5495" s="518" t="s">
        <v>315</v>
      </c>
      <c r="B5495" s="518">
        <v>409284</v>
      </c>
      <c r="C5495" s="518" t="s">
        <v>2660</v>
      </c>
      <c r="D5495" s="518" t="s">
        <v>1966</v>
      </c>
      <c r="E5495" s="859">
        <v>20</v>
      </c>
      <c r="F5495" s="859">
        <v>20</v>
      </c>
      <c r="G5495" s="518" t="s">
        <v>122</v>
      </c>
      <c r="H5495" s="518" t="s">
        <v>315</v>
      </c>
      <c r="I5495" s="518">
        <v>409284</v>
      </c>
    </row>
    <row r="5496" spans="1:9" x14ac:dyDescent="0.2">
      <c r="A5496" s="518" t="s">
        <v>315</v>
      </c>
      <c r="B5496" s="518">
        <v>409292</v>
      </c>
      <c r="C5496" s="518" t="s">
        <v>2660</v>
      </c>
      <c r="D5496" s="518" t="s">
        <v>1966</v>
      </c>
      <c r="E5496" s="859">
        <v>14</v>
      </c>
      <c r="F5496" s="859">
        <v>14</v>
      </c>
      <c r="G5496" s="518" t="s">
        <v>122</v>
      </c>
      <c r="H5496" s="518" t="s">
        <v>315</v>
      </c>
      <c r="I5496" s="518">
        <v>409292</v>
      </c>
    </row>
    <row r="5497" spans="1:9" x14ac:dyDescent="0.2">
      <c r="A5497" s="518" t="s">
        <v>315</v>
      </c>
      <c r="B5497" s="518">
        <v>409318</v>
      </c>
      <c r="C5497" s="518" t="s">
        <v>2660</v>
      </c>
      <c r="D5497" s="518" t="s">
        <v>1480</v>
      </c>
      <c r="E5497" s="859">
        <v>25</v>
      </c>
      <c r="F5497" s="859">
        <v>0</v>
      </c>
      <c r="G5497" s="518" t="s">
        <v>122</v>
      </c>
      <c r="H5497" s="518" t="s">
        <v>315</v>
      </c>
      <c r="I5497" s="518">
        <v>409318</v>
      </c>
    </row>
    <row r="5498" spans="1:9" x14ac:dyDescent="0.2">
      <c r="A5498" s="518" t="s">
        <v>282</v>
      </c>
      <c r="B5498" s="518">
        <v>409326</v>
      </c>
      <c r="C5498" s="518" t="s">
        <v>2660</v>
      </c>
      <c r="D5498" s="518" t="s">
        <v>1503</v>
      </c>
      <c r="E5498" s="859">
        <v>18</v>
      </c>
      <c r="F5498" s="859">
        <v>18</v>
      </c>
      <c r="G5498" s="518" t="s">
        <v>122</v>
      </c>
      <c r="H5498" s="518" t="s">
        <v>282</v>
      </c>
      <c r="I5498" s="518">
        <v>409326</v>
      </c>
    </row>
    <row r="5499" spans="1:9" x14ac:dyDescent="0.2">
      <c r="A5499" s="518" t="s">
        <v>315</v>
      </c>
      <c r="B5499" s="518">
        <v>409334</v>
      </c>
      <c r="C5499" s="518" t="s">
        <v>2660</v>
      </c>
      <c r="D5499" s="518" t="s">
        <v>1480</v>
      </c>
      <c r="E5499" s="859">
        <v>28</v>
      </c>
      <c r="F5499" s="859">
        <v>25</v>
      </c>
      <c r="G5499" s="518" t="s">
        <v>122</v>
      </c>
      <c r="H5499" s="518" t="s">
        <v>315</v>
      </c>
      <c r="I5499" s="518">
        <v>409334</v>
      </c>
    </row>
    <row r="5500" spans="1:9" x14ac:dyDescent="0.2">
      <c r="A5500" s="518" t="s">
        <v>315</v>
      </c>
      <c r="B5500" s="518">
        <v>409342</v>
      </c>
      <c r="C5500" s="518" t="s">
        <v>2660</v>
      </c>
      <c r="D5500" s="518" t="s">
        <v>811</v>
      </c>
      <c r="E5500" s="859">
        <v>26</v>
      </c>
      <c r="F5500" s="859">
        <v>25</v>
      </c>
      <c r="G5500" s="518" t="s">
        <v>122</v>
      </c>
      <c r="H5500" s="518" t="s">
        <v>315</v>
      </c>
      <c r="I5500" s="518">
        <v>409342</v>
      </c>
    </row>
    <row r="5501" spans="1:9" x14ac:dyDescent="0.2">
      <c r="A5501" s="518" t="s">
        <v>315</v>
      </c>
      <c r="B5501" s="518">
        <v>409359</v>
      </c>
      <c r="C5501" s="518" t="s">
        <v>2660</v>
      </c>
      <c r="D5501" s="518" t="s">
        <v>811</v>
      </c>
      <c r="E5501" s="859">
        <v>30</v>
      </c>
      <c r="F5501" s="859">
        <v>0</v>
      </c>
      <c r="G5501" s="518" t="s">
        <v>122</v>
      </c>
      <c r="H5501" s="518" t="s">
        <v>315</v>
      </c>
      <c r="I5501" s="518">
        <v>409359</v>
      </c>
    </row>
    <row r="5502" spans="1:9" x14ac:dyDescent="0.2">
      <c r="A5502" s="518" t="s">
        <v>282</v>
      </c>
      <c r="B5502" s="518">
        <v>409367</v>
      </c>
      <c r="C5502" s="518" t="s">
        <v>2660</v>
      </c>
      <c r="D5502" s="518" t="s">
        <v>4370</v>
      </c>
      <c r="E5502" s="859">
        <v>21</v>
      </c>
      <c r="F5502" s="859">
        <v>21</v>
      </c>
      <c r="G5502" s="518" t="s">
        <v>122</v>
      </c>
      <c r="H5502" s="518" t="s">
        <v>282</v>
      </c>
      <c r="I5502" s="518">
        <v>409367</v>
      </c>
    </row>
    <row r="5503" spans="1:9" x14ac:dyDescent="0.2">
      <c r="A5503" s="518" t="s">
        <v>282</v>
      </c>
      <c r="B5503" s="518">
        <v>409391</v>
      </c>
      <c r="C5503" s="518" t="s">
        <v>2660</v>
      </c>
      <c r="D5503" s="518" t="s">
        <v>2502</v>
      </c>
      <c r="E5503" s="859">
        <v>23</v>
      </c>
      <c r="F5503" s="859">
        <v>23</v>
      </c>
      <c r="G5503" s="518" t="s">
        <v>122</v>
      </c>
      <c r="H5503" s="518" t="s">
        <v>282</v>
      </c>
      <c r="I5503" s="518">
        <v>409391</v>
      </c>
    </row>
    <row r="5504" spans="1:9" x14ac:dyDescent="0.2">
      <c r="A5504" s="518" t="s">
        <v>282</v>
      </c>
      <c r="B5504" s="518">
        <v>409433</v>
      </c>
      <c r="C5504" s="518" t="s">
        <v>2660</v>
      </c>
      <c r="D5504" s="518" t="s">
        <v>4371</v>
      </c>
      <c r="E5504" s="859">
        <v>31</v>
      </c>
      <c r="F5504" s="859">
        <v>31</v>
      </c>
      <c r="G5504" s="518" t="s">
        <v>122</v>
      </c>
      <c r="H5504" s="518" t="s">
        <v>282</v>
      </c>
      <c r="I5504" s="518">
        <v>409433</v>
      </c>
    </row>
    <row r="5505" spans="1:9" x14ac:dyDescent="0.2">
      <c r="A5505" s="518" t="s">
        <v>315</v>
      </c>
      <c r="B5505" s="518">
        <v>409441</v>
      </c>
      <c r="C5505" s="518" t="s">
        <v>2660</v>
      </c>
      <c r="D5505" s="518" t="s">
        <v>1788</v>
      </c>
      <c r="E5505" s="859">
        <v>19</v>
      </c>
      <c r="F5505" s="859">
        <v>19</v>
      </c>
      <c r="G5505" s="518" t="s">
        <v>122</v>
      </c>
      <c r="H5505" s="518" t="s">
        <v>315</v>
      </c>
      <c r="I5505" s="518">
        <v>409441</v>
      </c>
    </row>
    <row r="5506" spans="1:9" x14ac:dyDescent="0.2">
      <c r="A5506" s="518" t="s">
        <v>282</v>
      </c>
      <c r="B5506" s="518">
        <v>409458</v>
      </c>
      <c r="C5506" s="518" t="s">
        <v>2660</v>
      </c>
      <c r="D5506" s="518" t="s">
        <v>3371</v>
      </c>
      <c r="E5506" s="859">
        <v>31</v>
      </c>
      <c r="F5506" s="859">
        <v>31</v>
      </c>
      <c r="G5506" s="518" t="s">
        <v>122</v>
      </c>
      <c r="H5506" s="518" t="s">
        <v>282</v>
      </c>
      <c r="I5506" s="518">
        <v>409458</v>
      </c>
    </row>
    <row r="5507" spans="1:9" x14ac:dyDescent="0.2">
      <c r="A5507" s="518" t="s">
        <v>315</v>
      </c>
      <c r="B5507" s="518">
        <v>409466</v>
      </c>
      <c r="C5507" s="518" t="s">
        <v>2660</v>
      </c>
      <c r="D5507" s="518" t="s">
        <v>8941</v>
      </c>
      <c r="E5507" s="859">
        <v>22</v>
      </c>
      <c r="F5507" s="859">
        <v>15</v>
      </c>
      <c r="G5507" s="518" t="s">
        <v>122</v>
      </c>
      <c r="H5507" s="518" t="s">
        <v>315</v>
      </c>
      <c r="I5507" s="518">
        <v>409466</v>
      </c>
    </row>
    <row r="5508" spans="1:9" x14ac:dyDescent="0.2">
      <c r="A5508" s="518" t="s">
        <v>282</v>
      </c>
      <c r="B5508" s="518">
        <v>409482</v>
      </c>
      <c r="C5508" s="518" t="s">
        <v>2660</v>
      </c>
      <c r="D5508" s="518" t="s">
        <v>4396</v>
      </c>
      <c r="E5508" s="859">
        <v>24</v>
      </c>
      <c r="F5508" s="859">
        <v>20</v>
      </c>
      <c r="G5508" s="518" t="s">
        <v>122</v>
      </c>
      <c r="H5508" s="518" t="s">
        <v>282</v>
      </c>
      <c r="I5508" s="518">
        <v>409482</v>
      </c>
    </row>
    <row r="5509" spans="1:9" x14ac:dyDescent="0.2">
      <c r="A5509" s="518" t="s">
        <v>315</v>
      </c>
      <c r="B5509" s="518">
        <v>409508</v>
      </c>
      <c r="C5509" s="518" t="s">
        <v>2660</v>
      </c>
      <c r="D5509" s="518" t="s">
        <v>1052</v>
      </c>
      <c r="E5509" s="859">
        <v>21</v>
      </c>
      <c r="F5509" s="859">
        <v>10</v>
      </c>
      <c r="G5509" s="518" t="s">
        <v>122</v>
      </c>
      <c r="H5509" s="518" t="s">
        <v>315</v>
      </c>
      <c r="I5509" s="518">
        <v>408609</v>
      </c>
    </row>
    <row r="5510" spans="1:9" x14ac:dyDescent="0.2">
      <c r="A5510" s="518" t="s">
        <v>289</v>
      </c>
      <c r="B5510" s="518">
        <v>409532</v>
      </c>
      <c r="C5510" s="518" t="s">
        <v>2660</v>
      </c>
      <c r="D5510" s="518" t="s">
        <v>1453</v>
      </c>
      <c r="E5510" s="859">
        <v>24</v>
      </c>
      <c r="F5510" s="859">
        <v>24</v>
      </c>
      <c r="G5510" s="518" t="s">
        <v>122</v>
      </c>
      <c r="H5510" s="518" t="s">
        <v>289</v>
      </c>
      <c r="I5510" s="518">
        <v>409532</v>
      </c>
    </row>
    <row r="5511" spans="1:9" x14ac:dyDescent="0.2">
      <c r="A5511" s="518" t="s">
        <v>289</v>
      </c>
      <c r="B5511" s="518">
        <v>409565</v>
      </c>
      <c r="C5511" s="518" t="s">
        <v>2660</v>
      </c>
      <c r="D5511" s="518" t="s">
        <v>2598</v>
      </c>
      <c r="E5511" s="859">
        <v>32</v>
      </c>
      <c r="F5511" s="859">
        <v>32</v>
      </c>
      <c r="G5511" s="518" t="s">
        <v>122</v>
      </c>
      <c r="H5511" s="518" t="s">
        <v>289</v>
      </c>
      <c r="I5511" s="518">
        <v>409565</v>
      </c>
    </row>
    <row r="5512" spans="1:9" x14ac:dyDescent="0.2">
      <c r="A5512" s="518" t="s">
        <v>289</v>
      </c>
      <c r="B5512" s="518">
        <v>409581</v>
      </c>
      <c r="C5512" s="518" t="s">
        <v>2660</v>
      </c>
      <c r="D5512" s="518" t="s">
        <v>1663</v>
      </c>
      <c r="E5512" s="859">
        <v>19</v>
      </c>
      <c r="F5512" s="859">
        <v>19</v>
      </c>
      <c r="G5512" s="518" t="s">
        <v>122</v>
      </c>
      <c r="H5512" s="518" t="s">
        <v>289</v>
      </c>
      <c r="I5512" s="518">
        <v>409581</v>
      </c>
    </row>
    <row r="5513" spans="1:9" x14ac:dyDescent="0.2">
      <c r="A5513" s="518" t="s">
        <v>289</v>
      </c>
      <c r="B5513" s="518">
        <v>409615</v>
      </c>
      <c r="C5513" s="518" t="s">
        <v>2660</v>
      </c>
      <c r="D5513" s="518" t="s">
        <v>2314</v>
      </c>
      <c r="E5513" s="859">
        <v>33</v>
      </c>
      <c r="F5513" s="859">
        <v>32</v>
      </c>
      <c r="G5513" s="518" t="s">
        <v>122</v>
      </c>
      <c r="H5513" s="518" t="s">
        <v>289</v>
      </c>
      <c r="I5513" s="518">
        <v>409615</v>
      </c>
    </row>
    <row r="5514" spans="1:9" x14ac:dyDescent="0.2">
      <c r="A5514" s="518" t="s">
        <v>289</v>
      </c>
      <c r="B5514" s="518">
        <v>409623</v>
      </c>
      <c r="C5514" s="518" t="s">
        <v>2660</v>
      </c>
      <c r="D5514" s="518" t="s">
        <v>2346</v>
      </c>
      <c r="E5514" s="859">
        <v>29</v>
      </c>
      <c r="F5514" s="859">
        <v>29</v>
      </c>
      <c r="G5514" s="518" t="s">
        <v>122</v>
      </c>
      <c r="H5514" s="518" t="s">
        <v>289</v>
      </c>
      <c r="I5514" s="518">
        <v>409623</v>
      </c>
    </row>
    <row r="5515" spans="1:9" x14ac:dyDescent="0.2">
      <c r="A5515" s="518" t="s">
        <v>289</v>
      </c>
      <c r="B5515" s="518">
        <v>409649</v>
      </c>
      <c r="C5515" s="518" t="s">
        <v>2660</v>
      </c>
      <c r="D5515" s="518" t="s">
        <v>4414</v>
      </c>
      <c r="E5515" s="859">
        <v>33</v>
      </c>
      <c r="F5515" s="859">
        <v>32</v>
      </c>
      <c r="G5515" s="518" t="s">
        <v>122</v>
      </c>
      <c r="H5515" s="518" t="s">
        <v>289</v>
      </c>
      <c r="I5515" s="518">
        <v>409649</v>
      </c>
    </row>
    <row r="5516" spans="1:9" x14ac:dyDescent="0.2">
      <c r="A5516" s="518" t="s">
        <v>289</v>
      </c>
      <c r="B5516" s="518">
        <v>409656</v>
      </c>
      <c r="C5516" s="518" t="s">
        <v>2660</v>
      </c>
      <c r="D5516" s="518" t="s">
        <v>4435</v>
      </c>
      <c r="E5516" s="859">
        <v>22</v>
      </c>
      <c r="F5516" s="859">
        <v>22</v>
      </c>
      <c r="G5516" s="518" t="s">
        <v>122</v>
      </c>
      <c r="H5516" s="518" t="s">
        <v>289</v>
      </c>
      <c r="I5516" s="518">
        <v>409656</v>
      </c>
    </row>
    <row r="5517" spans="1:9" x14ac:dyDescent="0.2">
      <c r="A5517" s="518" t="s">
        <v>289</v>
      </c>
      <c r="B5517" s="518">
        <v>409664</v>
      </c>
      <c r="C5517" s="518" t="s">
        <v>2660</v>
      </c>
      <c r="D5517" s="518" t="s">
        <v>1454</v>
      </c>
      <c r="E5517" s="859">
        <v>27</v>
      </c>
      <c r="F5517" s="859">
        <v>25</v>
      </c>
      <c r="G5517" s="518" t="s">
        <v>122</v>
      </c>
      <c r="H5517" s="518" t="s">
        <v>289</v>
      </c>
      <c r="I5517" s="518">
        <v>409664</v>
      </c>
    </row>
    <row r="5518" spans="1:9" x14ac:dyDescent="0.2">
      <c r="A5518" s="518" t="s">
        <v>313</v>
      </c>
      <c r="B5518" s="518">
        <v>409680</v>
      </c>
      <c r="C5518" s="518" t="s">
        <v>2660</v>
      </c>
      <c r="D5518" s="518" t="s">
        <v>2672</v>
      </c>
      <c r="E5518" s="859">
        <v>32</v>
      </c>
      <c r="F5518" s="859">
        <v>26</v>
      </c>
      <c r="G5518" s="518" t="s">
        <v>122</v>
      </c>
      <c r="H5518" s="518" t="s">
        <v>313</v>
      </c>
      <c r="I5518" s="518">
        <v>409680</v>
      </c>
    </row>
    <row r="5519" spans="1:9" x14ac:dyDescent="0.2">
      <c r="A5519" s="518" t="s">
        <v>313</v>
      </c>
      <c r="B5519" s="518">
        <v>409706</v>
      </c>
      <c r="C5519" s="518" t="s">
        <v>2660</v>
      </c>
      <c r="D5519" s="518" t="s">
        <v>1615</v>
      </c>
      <c r="E5519" s="859">
        <v>34</v>
      </c>
      <c r="F5519" s="859">
        <v>27</v>
      </c>
      <c r="G5519" s="518" t="s">
        <v>122</v>
      </c>
      <c r="H5519" s="518" t="s">
        <v>313</v>
      </c>
      <c r="I5519" s="518">
        <v>409706</v>
      </c>
    </row>
    <row r="5520" spans="1:9" x14ac:dyDescent="0.2">
      <c r="A5520" s="518" t="s">
        <v>289</v>
      </c>
      <c r="B5520" s="518">
        <v>409714</v>
      </c>
      <c r="C5520" s="518" t="s">
        <v>2660</v>
      </c>
      <c r="D5520" s="518" t="s">
        <v>1155</v>
      </c>
      <c r="E5520" s="859">
        <v>28</v>
      </c>
      <c r="F5520" s="859">
        <v>28</v>
      </c>
      <c r="G5520" s="518" t="s">
        <v>122</v>
      </c>
      <c r="H5520" s="518" t="s">
        <v>289</v>
      </c>
      <c r="I5520" s="518">
        <v>409714</v>
      </c>
    </row>
    <row r="5521" spans="1:9" x14ac:dyDescent="0.2">
      <c r="A5521" s="518" t="s">
        <v>313</v>
      </c>
      <c r="B5521" s="518">
        <v>409722</v>
      </c>
      <c r="C5521" s="518" t="s">
        <v>2660</v>
      </c>
      <c r="D5521" s="518" t="s">
        <v>884</v>
      </c>
      <c r="E5521" s="859">
        <v>33</v>
      </c>
      <c r="F5521" s="859">
        <v>26</v>
      </c>
      <c r="G5521" s="518" t="s">
        <v>122</v>
      </c>
      <c r="H5521" s="518" t="s">
        <v>313</v>
      </c>
      <c r="I5521" s="518">
        <v>409722</v>
      </c>
    </row>
    <row r="5522" spans="1:9" x14ac:dyDescent="0.2">
      <c r="A5522" s="518" t="s">
        <v>289</v>
      </c>
      <c r="B5522" s="518">
        <v>409730</v>
      </c>
      <c r="C5522" s="518" t="s">
        <v>2660</v>
      </c>
      <c r="D5522" s="518" t="s">
        <v>1183</v>
      </c>
      <c r="E5522" s="859">
        <v>27</v>
      </c>
      <c r="F5522" s="859">
        <v>27</v>
      </c>
      <c r="G5522" s="518" t="s">
        <v>122</v>
      </c>
      <c r="H5522" s="518" t="s">
        <v>289</v>
      </c>
      <c r="I5522" s="518">
        <v>409730</v>
      </c>
    </row>
    <row r="5523" spans="1:9" x14ac:dyDescent="0.2">
      <c r="A5523" s="518" t="s">
        <v>313</v>
      </c>
      <c r="B5523" s="518">
        <v>409748</v>
      </c>
      <c r="C5523" s="518" t="s">
        <v>2660</v>
      </c>
      <c r="D5523" s="518" t="s">
        <v>1171</v>
      </c>
      <c r="E5523" s="859">
        <v>35</v>
      </c>
      <c r="F5523" s="859">
        <v>28</v>
      </c>
      <c r="G5523" s="518" t="s">
        <v>122</v>
      </c>
      <c r="H5523" s="518" t="s">
        <v>313</v>
      </c>
      <c r="I5523" s="518">
        <v>409748</v>
      </c>
    </row>
    <row r="5524" spans="1:9" x14ac:dyDescent="0.2">
      <c r="A5524" s="518" t="s">
        <v>313</v>
      </c>
      <c r="B5524" s="518">
        <v>409763</v>
      </c>
      <c r="C5524" s="518" t="s">
        <v>2660</v>
      </c>
      <c r="D5524" s="518" t="s">
        <v>1183</v>
      </c>
      <c r="E5524" s="859">
        <v>34</v>
      </c>
      <c r="F5524" s="859">
        <v>28</v>
      </c>
      <c r="G5524" s="518" t="s">
        <v>122</v>
      </c>
      <c r="H5524" s="518" t="s">
        <v>313</v>
      </c>
      <c r="I5524" s="518">
        <v>409763</v>
      </c>
    </row>
    <row r="5525" spans="1:9" x14ac:dyDescent="0.2">
      <c r="A5525" s="518" t="s">
        <v>289</v>
      </c>
      <c r="B5525" s="518">
        <v>409771</v>
      </c>
      <c r="C5525" s="518" t="s">
        <v>2660</v>
      </c>
      <c r="D5525" s="518" t="s">
        <v>2316</v>
      </c>
      <c r="E5525" s="859">
        <v>15</v>
      </c>
      <c r="F5525" s="859">
        <v>15</v>
      </c>
      <c r="G5525" s="518" t="s">
        <v>122</v>
      </c>
      <c r="H5525" s="518" t="s">
        <v>289</v>
      </c>
      <c r="I5525" s="518">
        <v>409771</v>
      </c>
    </row>
    <row r="5526" spans="1:9" x14ac:dyDescent="0.2">
      <c r="A5526" s="518" t="s">
        <v>289</v>
      </c>
      <c r="B5526" s="518">
        <v>409797</v>
      </c>
      <c r="C5526" s="518" t="s">
        <v>2660</v>
      </c>
      <c r="D5526" s="518" t="s">
        <v>883</v>
      </c>
      <c r="E5526" s="859">
        <v>13</v>
      </c>
      <c r="F5526" s="859">
        <v>0</v>
      </c>
      <c r="G5526" s="518" t="s">
        <v>122</v>
      </c>
      <c r="H5526" s="518" t="s">
        <v>289</v>
      </c>
      <c r="I5526" s="518">
        <v>409797</v>
      </c>
    </row>
    <row r="5527" spans="1:9" x14ac:dyDescent="0.2">
      <c r="A5527" s="518" t="s">
        <v>295</v>
      </c>
      <c r="B5527" s="518">
        <v>409813</v>
      </c>
      <c r="C5527" s="518" t="s">
        <v>2660</v>
      </c>
      <c r="D5527" s="518" t="s">
        <v>1189</v>
      </c>
      <c r="E5527" s="859">
        <v>27</v>
      </c>
      <c r="F5527" s="859">
        <v>0</v>
      </c>
      <c r="G5527" s="518" t="s">
        <v>122</v>
      </c>
      <c r="H5527" s="518" t="s">
        <v>295</v>
      </c>
      <c r="I5527" s="518">
        <v>409813</v>
      </c>
    </row>
    <row r="5528" spans="1:9" x14ac:dyDescent="0.2">
      <c r="A5528" s="518" t="s">
        <v>313</v>
      </c>
      <c r="B5528" s="518">
        <v>409847</v>
      </c>
      <c r="C5528" s="518" t="s">
        <v>2660</v>
      </c>
      <c r="D5528" s="518" t="s">
        <v>1453</v>
      </c>
      <c r="E5528" s="859">
        <v>28</v>
      </c>
      <c r="F5528" s="859">
        <v>23</v>
      </c>
      <c r="G5528" s="518" t="s">
        <v>122</v>
      </c>
      <c r="H5528" s="518" t="s">
        <v>313</v>
      </c>
      <c r="I5528" s="518">
        <v>409847</v>
      </c>
    </row>
    <row r="5529" spans="1:9" x14ac:dyDescent="0.2">
      <c r="A5529" s="518" t="s">
        <v>313</v>
      </c>
      <c r="B5529" s="518">
        <v>409854</v>
      </c>
      <c r="C5529" s="518" t="s">
        <v>2660</v>
      </c>
      <c r="D5529" s="518" t="s">
        <v>2671</v>
      </c>
      <c r="E5529" s="859">
        <v>24</v>
      </c>
      <c r="F5529" s="859">
        <v>18</v>
      </c>
      <c r="G5529" s="518" t="s">
        <v>122</v>
      </c>
      <c r="H5529" s="518" t="s">
        <v>313</v>
      </c>
      <c r="I5529" s="518">
        <v>409854</v>
      </c>
    </row>
    <row r="5530" spans="1:9" x14ac:dyDescent="0.2">
      <c r="A5530" s="518" t="s">
        <v>295</v>
      </c>
      <c r="B5530" s="518">
        <v>409862</v>
      </c>
      <c r="C5530" s="518" t="s">
        <v>2660</v>
      </c>
      <c r="D5530" s="518" t="s">
        <v>4483</v>
      </c>
      <c r="E5530" s="859">
        <v>29</v>
      </c>
      <c r="F5530" s="859">
        <v>0</v>
      </c>
      <c r="G5530" s="518" t="s">
        <v>122</v>
      </c>
      <c r="H5530" s="518" t="s">
        <v>295</v>
      </c>
      <c r="I5530" s="518">
        <v>409862</v>
      </c>
    </row>
    <row r="5531" spans="1:9" x14ac:dyDescent="0.2">
      <c r="A5531" s="518" t="s">
        <v>295</v>
      </c>
      <c r="B5531" s="518">
        <v>409888</v>
      </c>
      <c r="C5531" s="518" t="s">
        <v>2660</v>
      </c>
      <c r="D5531" s="518" t="s">
        <v>6795</v>
      </c>
      <c r="E5531" s="859">
        <v>24</v>
      </c>
      <c r="F5531" s="859">
        <v>0</v>
      </c>
      <c r="G5531" s="518" t="s">
        <v>122</v>
      </c>
      <c r="H5531" s="518" t="s">
        <v>295</v>
      </c>
      <c r="I5531" s="518">
        <v>409888</v>
      </c>
    </row>
    <row r="5532" spans="1:9" x14ac:dyDescent="0.2">
      <c r="A5532" s="518" t="s">
        <v>295</v>
      </c>
      <c r="B5532" s="518">
        <v>409904</v>
      </c>
      <c r="C5532" s="518" t="s">
        <v>2660</v>
      </c>
      <c r="D5532" s="518" t="s">
        <v>2265</v>
      </c>
      <c r="E5532" s="859">
        <v>12</v>
      </c>
      <c r="F5532" s="859">
        <v>0</v>
      </c>
      <c r="G5532" s="518" t="s">
        <v>122</v>
      </c>
      <c r="H5532" s="518" t="s">
        <v>295</v>
      </c>
      <c r="I5532" s="518">
        <v>409904</v>
      </c>
    </row>
    <row r="5533" spans="1:9" x14ac:dyDescent="0.2">
      <c r="A5533" s="518" t="s">
        <v>295</v>
      </c>
      <c r="B5533" s="518">
        <v>409920</v>
      </c>
      <c r="C5533" s="518" t="s">
        <v>2660</v>
      </c>
      <c r="D5533" s="518" t="s">
        <v>6796</v>
      </c>
      <c r="E5533" s="859">
        <v>25</v>
      </c>
      <c r="F5533" s="859">
        <v>0</v>
      </c>
      <c r="G5533" s="518" t="s">
        <v>122</v>
      </c>
      <c r="H5533" s="518" t="s">
        <v>295</v>
      </c>
      <c r="I5533" s="518">
        <v>409920</v>
      </c>
    </row>
    <row r="5534" spans="1:9" x14ac:dyDescent="0.2">
      <c r="A5534" s="518" t="s">
        <v>313</v>
      </c>
      <c r="B5534" s="518">
        <v>409938</v>
      </c>
      <c r="C5534" s="518" t="s">
        <v>2660</v>
      </c>
      <c r="D5534" s="518" t="s">
        <v>4484</v>
      </c>
      <c r="E5534" s="859">
        <v>21</v>
      </c>
      <c r="F5534" s="859">
        <v>16</v>
      </c>
      <c r="G5534" s="518" t="s">
        <v>122</v>
      </c>
      <c r="H5534" s="518" t="s">
        <v>313</v>
      </c>
      <c r="I5534" s="518">
        <v>409938</v>
      </c>
    </row>
    <row r="5535" spans="1:9" x14ac:dyDescent="0.2">
      <c r="A5535" s="518" t="s">
        <v>313</v>
      </c>
      <c r="B5535" s="518">
        <v>409953</v>
      </c>
      <c r="C5535" s="518" t="s">
        <v>2660</v>
      </c>
      <c r="D5535" s="518" t="s">
        <v>4485</v>
      </c>
      <c r="E5535" s="859">
        <v>31</v>
      </c>
      <c r="F5535" s="859">
        <v>25</v>
      </c>
      <c r="G5535" s="518" t="s">
        <v>122</v>
      </c>
      <c r="H5535" s="518" t="s">
        <v>313</v>
      </c>
      <c r="I5535" s="518">
        <v>409953</v>
      </c>
    </row>
    <row r="5536" spans="1:9" x14ac:dyDescent="0.2">
      <c r="A5536" s="518" t="s">
        <v>313</v>
      </c>
      <c r="B5536" s="518">
        <v>409961</v>
      </c>
      <c r="C5536" s="518" t="s">
        <v>2660</v>
      </c>
      <c r="D5536" s="518" t="s">
        <v>4486</v>
      </c>
      <c r="E5536" s="859">
        <v>25</v>
      </c>
      <c r="F5536" s="859">
        <v>20</v>
      </c>
      <c r="G5536" s="518" t="s">
        <v>122</v>
      </c>
      <c r="H5536" s="518" t="s">
        <v>313</v>
      </c>
      <c r="I5536" s="518">
        <v>409961</v>
      </c>
    </row>
    <row r="5537" spans="1:9" x14ac:dyDescent="0.2">
      <c r="A5537" s="518" t="s">
        <v>295</v>
      </c>
      <c r="B5537" s="518">
        <v>409979</v>
      </c>
      <c r="C5537" s="518" t="s">
        <v>2660</v>
      </c>
      <c r="D5537" s="518" t="s">
        <v>6796</v>
      </c>
      <c r="E5537" s="859">
        <v>30</v>
      </c>
      <c r="F5537" s="859">
        <v>0</v>
      </c>
      <c r="G5537" s="518" t="s">
        <v>122</v>
      </c>
      <c r="H5537" s="518" t="s">
        <v>295</v>
      </c>
      <c r="I5537" s="518">
        <v>409979</v>
      </c>
    </row>
    <row r="5538" spans="1:9" x14ac:dyDescent="0.2">
      <c r="A5538" s="518" t="s">
        <v>380</v>
      </c>
      <c r="B5538" s="518">
        <v>412957</v>
      </c>
      <c r="C5538" s="518" t="s">
        <v>2660</v>
      </c>
      <c r="D5538" s="518" t="s">
        <v>538</v>
      </c>
      <c r="E5538" s="859">
        <v>24</v>
      </c>
      <c r="F5538" s="859">
        <v>24</v>
      </c>
      <c r="G5538" s="518" t="s">
        <v>122</v>
      </c>
      <c r="H5538" s="518" t="s">
        <v>380</v>
      </c>
      <c r="I5538" s="518">
        <v>412957</v>
      </c>
    </row>
    <row r="5539" spans="1:9" x14ac:dyDescent="0.2">
      <c r="A5539" s="518" t="s">
        <v>220</v>
      </c>
      <c r="B5539" s="518">
        <v>417287</v>
      </c>
      <c r="C5539" s="518" t="s">
        <v>2660</v>
      </c>
      <c r="D5539" s="518" t="s">
        <v>611</v>
      </c>
      <c r="E5539" s="859">
        <v>26</v>
      </c>
      <c r="F5539" s="859">
        <v>0</v>
      </c>
      <c r="G5539" s="518" t="s">
        <v>122</v>
      </c>
      <c r="H5539" s="518" t="s">
        <v>220</v>
      </c>
      <c r="I5539" s="518">
        <v>417287</v>
      </c>
    </row>
    <row r="5540" spans="1:9" x14ac:dyDescent="0.2">
      <c r="A5540" s="518" t="s">
        <v>220</v>
      </c>
      <c r="B5540" s="518">
        <v>417295</v>
      </c>
      <c r="C5540" s="518" t="s">
        <v>2660</v>
      </c>
      <c r="D5540" s="518" t="s">
        <v>1735</v>
      </c>
      <c r="E5540" s="859">
        <v>24</v>
      </c>
      <c r="F5540" s="859">
        <v>0</v>
      </c>
      <c r="G5540" s="518" t="s">
        <v>122</v>
      </c>
      <c r="H5540" s="518" t="s">
        <v>220</v>
      </c>
      <c r="I5540" s="518">
        <v>417295</v>
      </c>
    </row>
    <row r="5541" spans="1:9" x14ac:dyDescent="0.2">
      <c r="A5541" s="518" t="s">
        <v>220</v>
      </c>
      <c r="B5541" s="518">
        <v>417303</v>
      </c>
      <c r="C5541" s="518" t="s">
        <v>2660</v>
      </c>
      <c r="D5541" s="518" t="s">
        <v>7535</v>
      </c>
      <c r="E5541" s="859">
        <v>18</v>
      </c>
      <c r="F5541" s="859">
        <v>0</v>
      </c>
      <c r="G5541" s="518" t="s">
        <v>122</v>
      </c>
      <c r="H5541" s="518" t="s">
        <v>220</v>
      </c>
      <c r="I5541" s="518">
        <v>417303</v>
      </c>
    </row>
    <row r="5542" spans="1:9" x14ac:dyDescent="0.2">
      <c r="A5542" s="518" t="s">
        <v>146</v>
      </c>
      <c r="B5542" s="518">
        <v>417329</v>
      </c>
      <c r="C5542" s="518" t="s">
        <v>2660</v>
      </c>
      <c r="D5542" s="518" t="s">
        <v>6797</v>
      </c>
      <c r="E5542" s="859">
        <v>35</v>
      </c>
      <c r="F5542" s="859">
        <v>0</v>
      </c>
      <c r="G5542" s="518" t="s">
        <v>122</v>
      </c>
      <c r="H5542" s="518" t="s">
        <v>146</v>
      </c>
      <c r="I5542" s="518">
        <v>417329</v>
      </c>
    </row>
    <row r="5543" spans="1:9" x14ac:dyDescent="0.2">
      <c r="A5543" s="518" t="s">
        <v>146</v>
      </c>
      <c r="B5543" s="518">
        <v>417337</v>
      </c>
      <c r="C5543" s="518" t="s">
        <v>2660</v>
      </c>
      <c r="D5543" s="518" t="s">
        <v>4546</v>
      </c>
      <c r="E5543" s="859">
        <v>31</v>
      </c>
      <c r="F5543" s="859">
        <v>0</v>
      </c>
      <c r="G5543" s="518" t="s">
        <v>122</v>
      </c>
      <c r="H5543" s="518" t="s">
        <v>146</v>
      </c>
      <c r="I5543" s="518">
        <v>417337</v>
      </c>
    </row>
    <row r="5544" spans="1:9" x14ac:dyDescent="0.2">
      <c r="A5544" s="518" t="s">
        <v>209</v>
      </c>
      <c r="B5544" s="518">
        <v>417345</v>
      </c>
      <c r="C5544" s="518" t="s">
        <v>2660</v>
      </c>
      <c r="D5544" s="518" t="s">
        <v>4547</v>
      </c>
      <c r="E5544" s="859">
        <v>35</v>
      </c>
      <c r="F5544" s="859">
        <v>35</v>
      </c>
      <c r="G5544" s="518" t="s">
        <v>122</v>
      </c>
      <c r="H5544" s="518" t="s">
        <v>209</v>
      </c>
      <c r="I5544" s="518">
        <v>417345</v>
      </c>
    </row>
    <row r="5545" spans="1:9" x14ac:dyDescent="0.2">
      <c r="A5545" s="518" t="s">
        <v>209</v>
      </c>
      <c r="B5545" s="518">
        <v>417352</v>
      </c>
      <c r="C5545" s="518" t="s">
        <v>2660</v>
      </c>
      <c r="D5545" s="518" t="s">
        <v>2536</v>
      </c>
      <c r="E5545" s="859">
        <v>34</v>
      </c>
      <c r="F5545" s="859">
        <v>34</v>
      </c>
      <c r="G5545" s="518" t="s">
        <v>122</v>
      </c>
      <c r="H5545" s="518" t="s">
        <v>209</v>
      </c>
      <c r="I5545" s="518">
        <v>417352</v>
      </c>
    </row>
    <row r="5546" spans="1:9" x14ac:dyDescent="0.2">
      <c r="A5546" s="518" t="s">
        <v>214</v>
      </c>
      <c r="B5546" s="518">
        <v>417360</v>
      </c>
      <c r="C5546" s="518" t="s">
        <v>2660</v>
      </c>
      <c r="D5546" s="518" t="s">
        <v>4548</v>
      </c>
      <c r="E5546" s="859">
        <v>19</v>
      </c>
      <c r="F5546" s="859">
        <v>19</v>
      </c>
      <c r="G5546" s="518" t="s">
        <v>122</v>
      </c>
      <c r="H5546" s="518" t="s">
        <v>214</v>
      </c>
      <c r="I5546" s="518">
        <v>417360</v>
      </c>
    </row>
    <row r="5547" spans="1:9" x14ac:dyDescent="0.2">
      <c r="A5547" s="518" t="s">
        <v>214</v>
      </c>
      <c r="B5547" s="518">
        <v>417378</v>
      </c>
      <c r="C5547" s="518" t="s">
        <v>2660</v>
      </c>
      <c r="D5547" s="518" t="s">
        <v>4549</v>
      </c>
      <c r="E5547" s="859">
        <v>23</v>
      </c>
      <c r="F5547" s="859">
        <v>23</v>
      </c>
      <c r="G5547" s="518" t="s">
        <v>122</v>
      </c>
      <c r="H5547" s="518" t="s">
        <v>214</v>
      </c>
      <c r="I5547" s="518">
        <v>417378</v>
      </c>
    </row>
    <row r="5548" spans="1:9" x14ac:dyDescent="0.2">
      <c r="A5548" s="518" t="s">
        <v>238</v>
      </c>
      <c r="B5548" s="518">
        <v>417386</v>
      </c>
      <c r="C5548" s="518" t="s">
        <v>2660</v>
      </c>
      <c r="D5548" s="518" t="s">
        <v>4550</v>
      </c>
      <c r="E5548" s="859">
        <v>29</v>
      </c>
      <c r="F5548" s="859">
        <v>29</v>
      </c>
      <c r="G5548" s="518" t="s">
        <v>122</v>
      </c>
      <c r="H5548" s="518" t="s">
        <v>238</v>
      </c>
      <c r="I5548" s="518">
        <v>417386</v>
      </c>
    </row>
    <row r="5549" spans="1:9" x14ac:dyDescent="0.2">
      <c r="A5549" s="518" t="s">
        <v>316</v>
      </c>
      <c r="B5549" s="518">
        <v>417394</v>
      </c>
      <c r="C5549" s="518" t="s">
        <v>2660</v>
      </c>
      <c r="D5549" s="518" t="s">
        <v>602</v>
      </c>
      <c r="E5549" s="859">
        <v>23</v>
      </c>
      <c r="F5549" s="859">
        <v>19</v>
      </c>
      <c r="G5549" s="518" t="s">
        <v>122</v>
      </c>
      <c r="H5549" s="518" t="s">
        <v>316</v>
      </c>
      <c r="I5549" s="518">
        <v>417394</v>
      </c>
    </row>
    <row r="5550" spans="1:9" x14ac:dyDescent="0.2">
      <c r="A5550" s="518" t="s">
        <v>316</v>
      </c>
      <c r="B5550" s="518">
        <v>417402</v>
      </c>
      <c r="C5550" s="518" t="s">
        <v>2660</v>
      </c>
      <c r="D5550" s="518" t="s">
        <v>822</v>
      </c>
      <c r="E5550" s="859">
        <v>26</v>
      </c>
      <c r="F5550" s="859">
        <v>21</v>
      </c>
      <c r="G5550" s="518" t="s">
        <v>122</v>
      </c>
      <c r="H5550" s="518" t="s">
        <v>316</v>
      </c>
      <c r="I5550" s="518">
        <v>417402</v>
      </c>
    </row>
    <row r="5551" spans="1:9" x14ac:dyDescent="0.2">
      <c r="A5551" s="518" t="s">
        <v>199</v>
      </c>
      <c r="B5551" s="518">
        <v>417410</v>
      </c>
      <c r="C5551" s="518" t="s">
        <v>2660</v>
      </c>
      <c r="D5551" s="518" t="s">
        <v>697</v>
      </c>
      <c r="E5551" s="859">
        <v>23</v>
      </c>
      <c r="F5551" s="859">
        <v>17</v>
      </c>
      <c r="G5551" s="518" t="s">
        <v>122</v>
      </c>
      <c r="H5551" s="518" t="s">
        <v>199</v>
      </c>
      <c r="I5551" s="518">
        <v>417410</v>
      </c>
    </row>
    <row r="5552" spans="1:9" x14ac:dyDescent="0.2">
      <c r="A5552" s="518" t="s">
        <v>330</v>
      </c>
      <c r="B5552" s="518">
        <v>417428</v>
      </c>
      <c r="C5552" s="518" t="s">
        <v>2660</v>
      </c>
      <c r="D5552" s="518" t="s">
        <v>867</v>
      </c>
      <c r="E5552" s="859">
        <v>31</v>
      </c>
      <c r="F5552" s="859">
        <v>31</v>
      </c>
      <c r="G5552" s="518" t="s">
        <v>122</v>
      </c>
      <c r="H5552" s="518" t="s">
        <v>330</v>
      </c>
      <c r="I5552" s="518">
        <v>417428</v>
      </c>
    </row>
    <row r="5553" spans="1:9" x14ac:dyDescent="0.2">
      <c r="A5553" s="518" t="s">
        <v>203</v>
      </c>
      <c r="B5553" s="518">
        <v>417469</v>
      </c>
      <c r="C5553" s="518" t="s">
        <v>2660</v>
      </c>
      <c r="D5553" s="518" t="s">
        <v>614</v>
      </c>
      <c r="E5553" s="859">
        <v>30</v>
      </c>
      <c r="F5553" s="859">
        <v>30</v>
      </c>
      <c r="G5553" s="518" t="s">
        <v>122</v>
      </c>
      <c r="H5553" s="518" t="s">
        <v>203</v>
      </c>
      <c r="I5553" s="518">
        <v>417469</v>
      </c>
    </row>
    <row r="5554" spans="1:9" x14ac:dyDescent="0.2">
      <c r="A5554" s="518" t="s">
        <v>203</v>
      </c>
      <c r="B5554" s="518">
        <v>417493</v>
      </c>
      <c r="C5554" s="518" t="s">
        <v>2660</v>
      </c>
      <c r="D5554" s="518" t="s">
        <v>678</v>
      </c>
      <c r="E5554" s="859">
        <v>27</v>
      </c>
      <c r="F5554" s="859">
        <v>27</v>
      </c>
      <c r="G5554" s="518" t="s">
        <v>122</v>
      </c>
      <c r="H5554" s="518" t="s">
        <v>203</v>
      </c>
      <c r="I5554" s="518">
        <v>417493</v>
      </c>
    </row>
    <row r="5555" spans="1:9" x14ac:dyDescent="0.2">
      <c r="A5555" s="518" t="s">
        <v>338</v>
      </c>
      <c r="B5555" s="518">
        <v>417519</v>
      </c>
      <c r="C5555" s="518" t="s">
        <v>2660</v>
      </c>
      <c r="D5555" s="518" t="s">
        <v>2645</v>
      </c>
      <c r="E5555" s="859">
        <v>19</v>
      </c>
      <c r="F5555" s="859">
        <v>0</v>
      </c>
      <c r="G5555" s="518" t="s">
        <v>122</v>
      </c>
      <c r="H5555" s="518" t="s">
        <v>338</v>
      </c>
      <c r="I5555" s="518">
        <v>417519</v>
      </c>
    </row>
    <row r="5556" spans="1:9" x14ac:dyDescent="0.2">
      <c r="A5556" s="518" t="s">
        <v>190</v>
      </c>
      <c r="B5556" s="518">
        <v>417576</v>
      </c>
      <c r="C5556" s="518" t="s">
        <v>2660</v>
      </c>
      <c r="D5556" s="518" t="s">
        <v>4596</v>
      </c>
      <c r="E5556" s="859">
        <v>34</v>
      </c>
      <c r="F5556" s="859">
        <v>15</v>
      </c>
      <c r="G5556" s="518" t="s">
        <v>122</v>
      </c>
      <c r="H5556" s="518" t="s">
        <v>190</v>
      </c>
      <c r="I5556" s="518">
        <v>709246</v>
      </c>
    </row>
    <row r="5557" spans="1:9" x14ac:dyDescent="0.2">
      <c r="A5557" s="518" t="s">
        <v>152</v>
      </c>
      <c r="B5557" s="518">
        <v>417600</v>
      </c>
      <c r="C5557" s="518" t="s">
        <v>2660</v>
      </c>
      <c r="D5557" s="518" t="s">
        <v>435</v>
      </c>
      <c r="E5557" s="859">
        <v>28</v>
      </c>
      <c r="F5557" s="859">
        <v>0</v>
      </c>
      <c r="G5557" s="518" t="s">
        <v>122</v>
      </c>
      <c r="H5557" s="518" t="s">
        <v>152</v>
      </c>
      <c r="I5557" s="518">
        <v>417600</v>
      </c>
    </row>
    <row r="5558" spans="1:9" x14ac:dyDescent="0.2">
      <c r="A5558" s="518" t="s">
        <v>311</v>
      </c>
      <c r="B5558" s="518">
        <v>417659</v>
      </c>
      <c r="C5558" s="518" t="s">
        <v>2660</v>
      </c>
      <c r="D5558" s="518" t="s">
        <v>1615</v>
      </c>
      <c r="E5558" s="859">
        <v>26</v>
      </c>
      <c r="F5558" s="859">
        <v>26</v>
      </c>
      <c r="G5558" s="518" t="s">
        <v>122</v>
      </c>
      <c r="H5558" s="518" t="s">
        <v>311</v>
      </c>
      <c r="I5558" s="518">
        <v>417659</v>
      </c>
    </row>
    <row r="5559" spans="1:9" x14ac:dyDescent="0.2">
      <c r="A5559" s="518" t="s">
        <v>279</v>
      </c>
      <c r="B5559" s="518">
        <v>417691</v>
      </c>
      <c r="C5559" s="518" t="s">
        <v>2660</v>
      </c>
      <c r="D5559" s="518" t="s">
        <v>911</v>
      </c>
      <c r="E5559" s="859">
        <v>34</v>
      </c>
      <c r="F5559" s="859">
        <v>34</v>
      </c>
      <c r="G5559" s="518" t="s">
        <v>122</v>
      </c>
      <c r="H5559" s="518" t="s">
        <v>279</v>
      </c>
      <c r="I5559" s="518">
        <v>417691</v>
      </c>
    </row>
    <row r="5560" spans="1:9" x14ac:dyDescent="0.2">
      <c r="A5560" s="518" t="s">
        <v>214</v>
      </c>
      <c r="B5560" s="518">
        <v>417709</v>
      </c>
      <c r="C5560" s="518" t="s">
        <v>2660</v>
      </c>
      <c r="D5560" s="518" t="s">
        <v>4617</v>
      </c>
      <c r="E5560" s="859">
        <v>24</v>
      </c>
      <c r="F5560" s="859">
        <v>22</v>
      </c>
      <c r="G5560" s="518" t="s">
        <v>122</v>
      </c>
      <c r="H5560" s="518" t="s">
        <v>214</v>
      </c>
      <c r="I5560" s="518">
        <v>417709</v>
      </c>
    </row>
    <row r="5561" spans="1:9" x14ac:dyDescent="0.2">
      <c r="A5561" s="518" t="s">
        <v>169</v>
      </c>
      <c r="B5561" s="518">
        <v>417816</v>
      </c>
      <c r="C5561" s="518" t="s">
        <v>2660</v>
      </c>
      <c r="D5561" s="518" t="s">
        <v>822</v>
      </c>
      <c r="E5561" s="859">
        <v>27</v>
      </c>
      <c r="F5561" s="859">
        <v>23</v>
      </c>
      <c r="G5561" s="518" t="s">
        <v>122</v>
      </c>
      <c r="H5561" s="518" t="s">
        <v>169</v>
      </c>
      <c r="I5561" s="518">
        <v>417816</v>
      </c>
    </row>
    <row r="5562" spans="1:9" x14ac:dyDescent="0.2">
      <c r="A5562" s="518" t="s">
        <v>169</v>
      </c>
      <c r="B5562" s="518">
        <v>417824</v>
      </c>
      <c r="C5562" s="518" t="s">
        <v>2660</v>
      </c>
      <c r="D5562" s="518" t="s">
        <v>800</v>
      </c>
      <c r="E5562" s="859">
        <v>23</v>
      </c>
      <c r="F5562" s="859">
        <v>23</v>
      </c>
      <c r="G5562" s="518" t="s">
        <v>122</v>
      </c>
      <c r="H5562" s="518" t="s">
        <v>169</v>
      </c>
      <c r="I5562" s="518">
        <v>417824</v>
      </c>
    </row>
    <row r="5563" spans="1:9" x14ac:dyDescent="0.2">
      <c r="A5563" s="518" t="s">
        <v>169</v>
      </c>
      <c r="B5563" s="518">
        <v>417873</v>
      </c>
      <c r="C5563" s="518" t="s">
        <v>2660</v>
      </c>
      <c r="D5563" s="518" t="s">
        <v>1172</v>
      </c>
      <c r="E5563" s="859">
        <v>34</v>
      </c>
      <c r="F5563" s="859">
        <v>34</v>
      </c>
      <c r="G5563" s="518" t="s">
        <v>122</v>
      </c>
      <c r="H5563" s="518" t="s">
        <v>169</v>
      </c>
      <c r="I5563" s="518">
        <v>417873</v>
      </c>
    </row>
    <row r="5564" spans="1:9" x14ac:dyDescent="0.2">
      <c r="A5564" s="518" t="s">
        <v>169</v>
      </c>
      <c r="B5564" s="518">
        <v>417907</v>
      </c>
      <c r="C5564" s="518" t="s">
        <v>2660</v>
      </c>
      <c r="D5564" s="518" t="s">
        <v>891</v>
      </c>
      <c r="E5564" s="859">
        <v>25</v>
      </c>
      <c r="F5564" s="859">
        <v>18</v>
      </c>
      <c r="G5564" s="518" t="s">
        <v>122</v>
      </c>
      <c r="H5564" s="518" t="s">
        <v>169</v>
      </c>
      <c r="I5564" s="518">
        <v>335976</v>
      </c>
    </row>
    <row r="5565" spans="1:9" x14ac:dyDescent="0.2">
      <c r="A5565" s="518" t="s">
        <v>169</v>
      </c>
      <c r="B5565" s="518">
        <v>417931</v>
      </c>
      <c r="C5565" s="518" t="s">
        <v>2660</v>
      </c>
      <c r="D5565" s="518" t="s">
        <v>1082</v>
      </c>
      <c r="E5565" s="859">
        <v>31</v>
      </c>
      <c r="F5565" s="859">
        <v>31</v>
      </c>
      <c r="G5565" s="518" t="s">
        <v>122</v>
      </c>
      <c r="H5565" s="518" t="s">
        <v>169</v>
      </c>
      <c r="I5565" s="518">
        <v>417931</v>
      </c>
    </row>
    <row r="5566" spans="1:9" x14ac:dyDescent="0.2">
      <c r="A5566" s="518" t="s">
        <v>169</v>
      </c>
      <c r="B5566" s="518">
        <v>417949</v>
      </c>
      <c r="C5566" s="518" t="s">
        <v>2660</v>
      </c>
      <c r="D5566" s="518" t="s">
        <v>943</v>
      </c>
      <c r="E5566" s="859">
        <v>33</v>
      </c>
      <c r="F5566" s="859">
        <v>33</v>
      </c>
      <c r="G5566" s="518" t="s">
        <v>122</v>
      </c>
      <c r="H5566" s="518" t="s">
        <v>169</v>
      </c>
      <c r="I5566" s="518">
        <v>417949</v>
      </c>
    </row>
    <row r="5567" spans="1:9" x14ac:dyDescent="0.2">
      <c r="A5567" s="518" t="s">
        <v>169</v>
      </c>
      <c r="B5567" s="518">
        <v>417956</v>
      </c>
      <c r="C5567" s="518" t="s">
        <v>2660</v>
      </c>
      <c r="D5567" s="518" t="s">
        <v>1085</v>
      </c>
      <c r="E5567" s="859">
        <v>33</v>
      </c>
      <c r="F5567" s="859">
        <v>33</v>
      </c>
      <c r="G5567" s="518" t="s">
        <v>122</v>
      </c>
      <c r="H5567" s="518" t="s">
        <v>169</v>
      </c>
      <c r="I5567" s="518">
        <v>417956</v>
      </c>
    </row>
    <row r="5568" spans="1:9" x14ac:dyDescent="0.2">
      <c r="A5568" s="518" t="s">
        <v>219</v>
      </c>
      <c r="B5568" s="518">
        <v>417980</v>
      </c>
      <c r="C5568" s="518" t="s">
        <v>2660</v>
      </c>
      <c r="D5568" s="518" t="s">
        <v>538</v>
      </c>
      <c r="E5568" s="859">
        <v>32</v>
      </c>
      <c r="F5568" s="859">
        <v>0</v>
      </c>
      <c r="G5568" s="518" t="s">
        <v>122</v>
      </c>
      <c r="H5568" s="518" t="s">
        <v>219</v>
      </c>
      <c r="I5568" s="518">
        <v>417980</v>
      </c>
    </row>
    <row r="5569" spans="1:9" x14ac:dyDescent="0.2">
      <c r="A5569" s="518" t="s">
        <v>198</v>
      </c>
      <c r="B5569" s="518">
        <v>418012</v>
      </c>
      <c r="C5569" s="518" t="s">
        <v>2660</v>
      </c>
      <c r="D5569" s="518" t="s">
        <v>1085</v>
      </c>
      <c r="E5569" s="859">
        <v>35</v>
      </c>
      <c r="F5569" s="859">
        <v>35</v>
      </c>
      <c r="G5569" s="518" t="s">
        <v>122</v>
      </c>
      <c r="H5569" s="518" t="s">
        <v>198</v>
      </c>
      <c r="I5569" s="518">
        <v>418012</v>
      </c>
    </row>
    <row r="5570" spans="1:9" x14ac:dyDescent="0.2">
      <c r="A5570" s="518" t="s">
        <v>179</v>
      </c>
      <c r="B5570" s="518">
        <v>418475</v>
      </c>
      <c r="C5570" s="518" t="s">
        <v>2660</v>
      </c>
      <c r="D5570" s="518" t="s">
        <v>2007</v>
      </c>
      <c r="E5570" s="859">
        <v>18</v>
      </c>
      <c r="F5570" s="859">
        <v>0</v>
      </c>
      <c r="G5570" s="518" t="s">
        <v>128</v>
      </c>
      <c r="H5570" s="518" t="s">
        <v>179</v>
      </c>
      <c r="I5570" s="518">
        <v>418475</v>
      </c>
    </row>
    <row r="5571" spans="1:9" x14ac:dyDescent="0.2">
      <c r="A5571" s="518" t="s">
        <v>392</v>
      </c>
      <c r="B5571" s="518">
        <v>418533</v>
      </c>
      <c r="C5571" s="518" t="s">
        <v>2660</v>
      </c>
      <c r="D5571" s="518" t="s">
        <v>1345</v>
      </c>
      <c r="E5571" s="859">
        <v>34</v>
      </c>
      <c r="F5571" s="859">
        <v>8</v>
      </c>
      <c r="G5571" s="518" t="s">
        <v>122</v>
      </c>
      <c r="H5571" s="518" t="s">
        <v>392</v>
      </c>
      <c r="I5571" s="518">
        <v>418533</v>
      </c>
    </row>
    <row r="5572" spans="1:9" x14ac:dyDescent="0.2">
      <c r="A5572" s="518" t="s">
        <v>291</v>
      </c>
      <c r="B5572" s="518">
        <v>418574</v>
      </c>
      <c r="C5572" s="518" t="s">
        <v>2660</v>
      </c>
      <c r="D5572" s="518" t="s">
        <v>683</v>
      </c>
      <c r="E5572" s="859">
        <v>24</v>
      </c>
      <c r="F5572" s="859">
        <v>22</v>
      </c>
      <c r="G5572" s="518" t="s">
        <v>122</v>
      </c>
      <c r="H5572" s="518" t="s">
        <v>291</v>
      </c>
      <c r="I5572" s="518">
        <v>418574</v>
      </c>
    </row>
    <row r="5573" spans="1:9" x14ac:dyDescent="0.2">
      <c r="A5573" s="518" t="s">
        <v>291</v>
      </c>
      <c r="B5573" s="518">
        <v>418582</v>
      </c>
      <c r="C5573" s="518" t="s">
        <v>2660</v>
      </c>
      <c r="D5573" s="518" t="s">
        <v>830</v>
      </c>
      <c r="E5573" s="859">
        <v>30</v>
      </c>
      <c r="F5573" s="859">
        <v>23</v>
      </c>
      <c r="G5573" s="518" t="s">
        <v>122</v>
      </c>
      <c r="H5573" s="518" t="s">
        <v>291</v>
      </c>
      <c r="I5573" s="518">
        <v>418582</v>
      </c>
    </row>
    <row r="5574" spans="1:9" x14ac:dyDescent="0.2">
      <c r="A5574" s="518" t="s">
        <v>6576</v>
      </c>
      <c r="B5574" s="518">
        <v>418590</v>
      </c>
      <c r="C5574" s="518" t="s">
        <v>2660</v>
      </c>
      <c r="D5574" s="518" t="s">
        <v>6104</v>
      </c>
      <c r="E5574" s="859">
        <v>32</v>
      </c>
      <c r="F5574" s="859">
        <v>15</v>
      </c>
      <c r="G5574" s="518" t="s">
        <v>122</v>
      </c>
      <c r="H5574" s="518" t="s">
        <v>6576</v>
      </c>
      <c r="I5574" s="518">
        <v>418590</v>
      </c>
    </row>
    <row r="5575" spans="1:9" x14ac:dyDescent="0.2">
      <c r="A5575" s="518" t="s">
        <v>181</v>
      </c>
      <c r="B5575" s="518">
        <v>418608</v>
      </c>
      <c r="C5575" s="518" t="s">
        <v>2660</v>
      </c>
      <c r="D5575" s="518" t="s">
        <v>4614</v>
      </c>
      <c r="E5575" s="859">
        <v>25</v>
      </c>
      <c r="F5575" s="859">
        <v>8</v>
      </c>
      <c r="G5575" s="518" t="s">
        <v>122</v>
      </c>
      <c r="H5575" s="518" t="s">
        <v>181</v>
      </c>
      <c r="I5575" s="518">
        <v>474726</v>
      </c>
    </row>
    <row r="5576" spans="1:9" x14ac:dyDescent="0.2">
      <c r="A5576" s="518" t="s">
        <v>165</v>
      </c>
      <c r="B5576" s="518">
        <v>418616</v>
      </c>
      <c r="C5576" s="518" t="s">
        <v>2660</v>
      </c>
      <c r="D5576" s="518" t="s">
        <v>861</v>
      </c>
      <c r="E5576" s="859">
        <v>18</v>
      </c>
      <c r="F5576" s="859">
        <v>15</v>
      </c>
      <c r="G5576" s="518" t="s">
        <v>122</v>
      </c>
      <c r="H5576" s="518" t="s">
        <v>165</v>
      </c>
      <c r="I5576" s="518">
        <v>418616</v>
      </c>
    </row>
    <row r="5577" spans="1:9" x14ac:dyDescent="0.2">
      <c r="A5577" s="518" t="s">
        <v>296</v>
      </c>
      <c r="B5577" s="518">
        <v>418657</v>
      </c>
      <c r="C5577" s="518" t="s">
        <v>2660</v>
      </c>
      <c r="D5577" s="518" t="s">
        <v>4961</v>
      </c>
      <c r="E5577" s="859">
        <v>28</v>
      </c>
      <c r="F5577" s="859">
        <v>28</v>
      </c>
      <c r="G5577" s="518" t="s">
        <v>122</v>
      </c>
      <c r="H5577" s="518" t="s">
        <v>296</v>
      </c>
      <c r="I5577" s="518">
        <v>418657</v>
      </c>
    </row>
    <row r="5578" spans="1:9" x14ac:dyDescent="0.2">
      <c r="A5578" s="518" t="s">
        <v>297</v>
      </c>
      <c r="B5578" s="518">
        <v>418699</v>
      </c>
      <c r="C5578" s="518" t="s">
        <v>2660</v>
      </c>
      <c r="D5578" s="518" t="s">
        <v>4627</v>
      </c>
      <c r="E5578" s="859">
        <v>23</v>
      </c>
      <c r="F5578" s="859">
        <v>0</v>
      </c>
      <c r="G5578" s="518" t="s">
        <v>122</v>
      </c>
      <c r="H5578" s="518" t="s">
        <v>297</v>
      </c>
      <c r="I5578" s="518">
        <v>418699</v>
      </c>
    </row>
    <row r="5579" spans="1:9" x14ac:dyDescent="0.2">
      <c r="A5579" s="518" t="s">
        <v>297</v>
      </c>
      <c r="B5579" s="518">
        <v>418707</v>
      </c>
      <c r="C5579" s="518" t="s">
        <v>2660</v>
      </c>
      <c r="D5579" s="518" t="s">
        <v>4628</v>
      </c>
      <c r="E5579" s="859">
        <v>21</v>
      </c>
      <c r="F5579" s="859">
        <v>0</v>
      </c>
      <c r="G5579" s="518" t="s">
        <v>122</v>
      </c>
      <c r="H5579" s="518" t="s">
        <v>297</v>
      </c>
      <c r="I5579" s="518">
        <v>418707</v>
      </c>
    </row>
    <row r="5580" spans="1:9" x14ac:dyDescent="0.2">
      <c r="A5580" s="518" t="s">
        <v>296</v>
      </c>
      <c r="B5580" s="518">
        <v>418749</v>
      </c>
      <c r="C5580" s="518" t="s">
        <v>2660</v>
      </c>
      <c r="D5580" s="518" t="s">
        <v>4629</v>
      </c>
      <c r="E5580" s="859">
        <v>35</v>
      </c>
      <c r="F5580" s="859">
        <v>33</v>
      </c>
      <c r="G5580" s="518" t="s">
        <v>122</v>
      </c>
      <c r="H5580" s="518" t="s">
        <v>296</v>
      </c>
      <c r="I5580" s="518">
        <v>418749</v>
      </c>
    </row>
    <row r="5581" spans="1:9" x14ac:dyDescent="0.2">
      <c r="A5581" s="518" t="s">
        <v>296</v>
      </c>
      <c r="B5581" s="518">
        <v>418756</v>
      </c>
      <c r="C5581" s="518" t="s">
        <v>2660</v>
      </c>
      <c r="D5581" s="518" t="s">
        <v>1086</v>
      </c>
      <c r="E5581" s="859">
        <v>30</v>
      </c>
      <c r="F5581" s="859">
        <v>27</v>
      </c>
      <c r="G5581" s="518" t="s">
        <v>122</v>
      </c>
      <c r="H5581" s="518" t="s">
        <v>296</v>
      </c>
      <c r="I5581" s="518">
        <v>418756</v>
      </c>
    </row>
    <row r="5582" spans="1:9" x14ac:dyDescent="0.2">
      <c r="A5582" s="518" t="s">
        <v>296</v>
      </c>
      <c r="B5582" s="518">
        <v>418780</v>
      </c>
      <c r="C5582" s="518" t="s">
        <v>2660</v>
      </c>
      <c r="D5582" s="518" t="s">
        <v>4630</v>
      </c>
      <c r="E5582" s="859">
        <v>35</v>
      </c>
      <c r="F5582" s="859">
        <v>34</v>
      </c>
      <c r="G5582" s="518" t="s">
        <v>122</v>
      </c>
      <c r="H5582" s="518" t="s">
        <v>296</v>
      </c>
      <c r="I5582" s="518">
        <v>418780</v>
      </c>
    </row>
    <row r="5583" spans="1:9" x14ac:dyDescent="0.2">
      <c r="A5583" s="518" t="s">
        <v>296</v>
      </c>
      <c r="B5583" s="518">
        <v>418798</v>
      </c>
      <c r="C5583" s="518" t="s">
        <v>2660</v>
      </c>
      <c r="D5583" s="518" t="s">
        <v>4631</v>
      </c>
      <c r="E5583" s="859">
        <v>31</v>
      </c>
      <c r="F5583" s="859">
        <v>31</v>
      </c>
      <c r="G5583" s="518" t="s">
        <v>122</v>
      </c>
      <c r="H5583" s="518" t="s">
        <v>296</v>
      </c>
      <c r="I5583" s="518">
        <v>418798</v>
      </c>
    </row>
    <row r="5584" spans="1:9" x14ac:dyDescent="0.2">
      <c r="A5584" s="518" t="s">
        <v>296</v>
      </c>
      <c r="B5584" s="518">
        <v>418814</v>
      </c>
      <c r="C5584" s="518" t="s">
        <v>2660</v>
      </c>
      <c r="D5584" s="518" t="s">
        <v>4646</v>
      </c>
      <c r="E5584" s="859">
        <v>23</v>
      </c>
      <c r="F5584" s="859">
        <v>21</v>
      </c>
      <c r="G5584" s="518" t="s">
        <v>122</v>
      </c>
      <c r="H5584" s="518" t="s">
        <v>296</v>
      </c>
      <c r="I5584" s="518">
        <v>418814</v>
      </c>
    </row>
    <row r="5585" spans="1:9" x14ac:dyDescent="0.2">
      <c r="A5585" s="518" t="s">
        <v>296</v>
      </c>
      <c r="B5585" s="518">
        <v>418822</v>
      </c>
      <c r="C5585" s="518" t="s">
        <v>2660</v>
      </c>
      <c r="D5585" s="518" t="s">
        <v>796</v>
      </c>
      <c r="E5585" s="859">
        <v>35</v>
      </c>
      <c r="F5585" s="859">
        <v>32</v>
      </c>
      <c r="G5585" s="518" t="s">
        <v>122</v>
      </c>
      <c r="H5585" s="518" t="s">
        <v>296</v>
      </c>
      <c r="I5585" s="518">
        <v>418822</v>
      </c>
    </row>
    <row r="5586" spans="1:9" x14ac:dyDescent="0.2">
      <c r="A5586" s="518" t="s">
        <v>296</v>
      </c>
      <c r="B5586" s="518">
        <v>418830</v>
      </c>
      <c r="C5586" s="518" t="s">
        <v>2660</v>
      </c>
      <c r="D5586" s="518" t="s">
        <v>429</v>
      </c>
      <c r="E5586" s="859">
        <v>31</v>
      </c>
      <c r="F5586" s="859">
        <v>26</v>
      </c>
      <c r="G5586" s="518" t="s">
        <v>122</v>
      </c>
      <c r="H5586" s="518" t="s">
        <v>296</v>
      </c>
      <c r="I5586" s="518">
        <v>418830</v>
      </c>
    </row>
    <row r="5587" spans="1:9" x14ac:dyDescent="0.2">
      <c r="A5587" s="518" t="s">
        <v>296</v>
      </c>
      <c r="B5587" s="518">
        <v>418848</v>
      </c>
      <c r="C5587" s="518" t="s">
        <v>2660</v>
      </c>
      <c r="D5587" s="518" t="s">
        <v>4647</v>
      </c>
      <c r="E5587" s="859">
        <v>32</v>
      </c>
      <c r="F5587" s="859">
        <v>30</v>
      </c>
      <c r="G5587" s="518" t="s">
        <v>122</v>
      </c>
      <c r="H5587" s="518" t="s">
        <v>296</v>
      </c>
      <c r="I5587" s="518">
        <v>418848</v>
      </c>
    </row>
    <row r="5588" spans="1:9" x14ac:dyDescent="0.2">
      <c r="A5588" s="518" t="s">
        <v>250</v>
      </c>
      <c r="B5588" s="518">
        <v>418863</v>
      </c>
      <c r="C5588" s="518" t="s">
        <v>2660</v>
      </c>
      <c r="D5588" s="518" t="s">
        <v>533</v>
      </c>
      <c r="E5588" s="859">
        <v>25</v>
      </c>
      <c r="F5588" s="859">
        <v>25</v>
      </c>
      <c r="G5588" s="518" t="s">
        <v>122</v>
      </c>
      <c r="H5588" s="518" t="s">
        <v>250</v>
      </c>
      <c r="I5588" s="518">
        <v>418863</v>
      </c>
    </row>
    <row r="5589" spans="1:9" x14ac:dyDescent="0.2">
      <c r="A5589" s="518" t="s">
        <v>347</v>
      </c>
      <c r="B5589" s="518">
        <v>418897</v>
      </c>
      <c r="C5589" s="518" t="s">
        <v>2660</v>
      </c>
      <c r="D5589" s="518" t="s">
        <v>1168</v>
      </c>
      <c r="E5589" s="859">
        <v>28</v>
      </c>
      <c r="F5589" s="859">
        <v>12</v>
      </c>
      <c r="G5589" s="518" t="s">
        <v>122</v>
      </c>
      <c r="H5589" s="518" t="s">
        <v>347</v>
      </c>
      <c r="I5589" s="518">
        <v>418897</v>
      </c>
    </row>
    <row r="5590" spans="1:9" x14ac:dyDescent="0.2">
      <c r="A5590" s="518" t="s">
        <v>347</v>
      </c>
      <c r="B5590" s="518">
        <v>418905</v>
      </c>
      <c r="C5590" s="518" t="s">
        <v>2660</v>
      </c>
      <c r="D5590" s="518" t="s">
        <v>1085</v>
      </c>
      <c r="E5590" s="859">
        <v>25</v>
      </c>
      <c r="F5590" s="859">
        <v>8</v>
      </c>
      <c r="G5590" s="518" t="s">
        <v>122</v>
      </c>
      <c r="H5590" s="518" t="s">
        <v>347</v>
      </c>
      <c r="I5590" s="518">
        <v>418905</v>
      </c>
    </row>
    <row r="5591" spans="1:9" x14ac:dyDescent="0.2">
      <c r="A5591" s="518" t="s">
        <v>393</v>
      </c>
      <c r="B5591" s="518">
        <v>418939</v>
      </c>
      <c r="C5591" s="518" t="s">
        <v>2660</v>
      </c>
      <c r="D5591" s="518" t="s">
        <v>4350</v>
      </c>
      <c r="E5591" s="859">
        <v>32</v>
      </c>
      <c r="F5591" s="859">
        <v>0</v>
      </c>
      <c r="G5591" s="518" t="s">
        <v>122</v>
      </c>
      <c r="H5591" s="518" t="s">
        <v>393</v>
      </c>
      <c r="I5591" s="518">
        <v>418939</v>
      </c>
    </row>
    <row r="5592" spans="1:9" x14ac:dyDescent="0.2">
      <c r="A5592" s="518" t="s">
        <v>256</v>
      </c>
      <c r="B5592" s="518">
        <v>418947</v>
      </c>
      <c r="C5592" s="518" t="s">
        <v>2660</v>
      </c>
      <c r="D5592" s="518" t="s">
        <v>8217</v>
      </c>
      <c r="E5592" s="859">
        <v>29</v>
      </c>
      <c r="F5592" s="859">
        <v>29</v>
      </c>
      <c r="G5592" s="518" t="s">
        <v>122</v>
      </c>
      <c r="H5592" s="518" t="s">
        <v>256</v>
      </c>
      <c r="I5592" s="518">
        <v>418947</v>
      </c>
    </row>
    <row r="5593" spans="1:9" x14ac:dyDescent="0.2">
      <c r="A5593" s="518" t="s">
        <v>256</v>
      </c>
      <c r="B5593" s="518">
        <v>418954</v>
      </c>
      <c r="C5593" s="518" t="s">
        <v>2660</v>
      </c>
      <c r="D5593" s="518" t="s">
        <v>796</v>
      </c>
      <c r="E5593" s="859">
        <v>17</v>
      </c>
      <c r="F5593" s="859">
        <v>15</v>
      </c>
      <c r="G5593" s="518" t="s">
        <v>122</v>
      </c>
      <c r="H5593" s="518" t="s">
        <v>256</v>
      </c>
      <c r="I5593" s="518">
        <v>418954</v>
      </c>
    </row>
    <row r="5594" spans="1:9" x14ac:dyDescent="0.2">
      <c r="A5594" s="518" t="s">
        <v>256</v>
      </c>
      <c r="B5594" s="518">
        <v>418962</v>
      </c>
      <c r="C5594" s="518" t="s">
        <v>2660</v>
      </c>
      <c r="D5594" s="518" t="s">
        <v>8218</v>
      </c>
      <c r="E5594" s="859">
        <v>27</v>
      </c>
      <c r="F5594" s="859">
        <v>27</v>
      </c>
      <c r="G5594" s="518" t="s">
        <v>122</v>
      </c>
      <c r="H5594" s="518" t="s">
        <v>256</v>
      </c>
      <c r="I5594" s="518">
        <v>418962</v>
      </c>
    </row>
    <row r="5595" spans="1:9" x14ac:dyDescent="0.2">
      <c r="A5595" s="518" t="s">
        <v>256</v>
      </c>
      <c r="B5595" s="518">
        <v>419028</v>
      </c>
      <c r="C5595" s="518" t="s">
        <v>2660</v>
      </c>
      <c r="D5595" s="518" t="s">
        <v>713</v>
      </c>
      <c r="E5595" s="859">
        <v>26</v>
      </c>
      <c r="F5595" s="859">
        <v>26</v>
      </c>
      <c r="G5595" s="518" t="s">
        <v>122</v>
      </c>
      <c r="H5595" s="518" t="s">
        <v>256</v>
      </c>
      <c r="I5595" s="518">
        <v>419028</v>
      </c>
    </row>
    <row r="5596" spans="1:9" x14ac:dyDescent="0.2">
      <c r="A5596" s="518" t="s">
        <v>256</v>
      </c>
      <c r="B5596" s="518">
        <v>419036</v>
      </c>
      <c r="C5596" s="518" t="s">
        <v>2660</v>
      </c>
      <c r="D5596" s="518" t="s">
        <v>8219</v>
      </c>
      <c r="E5596" s="859">
        <v>18</v>
      </c>
      <c r="F5596" s="859">
        <v>17</v>
      </c>
      <c r="G5596" s="518" t="s">
        <v>122</v>
      </c>
      <c r="H5596" s="518" t="s">
        <v>256</v>
      </c>
      <c r="I5596" s="518">
        <v>419036</v>
      </c>
    </row>
    <row r="5597" spans="1:9" x14ac:dyDescent="0.2">
      <c r="A5597" s="518" t="s">
        <v>256</v>
      </c>
      <c r="B5597" s="518">
        <v>419044</v>
      </c>
      <c r="C5597" s="518" t="s">
        <v>2660</v>
      </c>
      <c r="D5597" s="518" t="s">
        <v>1167</v>
      </c>
      <c r="E5597" s="859">
        <v>30</v>
      </c>
      <c r="F5597" s="859">
        <v>30</v>
      </c>
      <c r="G5597" s="518" t="s">
        <v>122</v>
      </c>
      <c r="H5597" s="518" t="s">
        <v>256</v>
      </c>
      <c r="I5597" s="518">
        <v>419044</v>
      </c>
    </row>
    <row r="5598" spans="1:9" x14ac:dyDescent="0.2">
      <c r="A5598" s="518" t="s">
        <v>256</v>
      </c>
      <c r="B5598" s="518">
        <v>419119</v>
      </c>
      <c r="C5598" s="518" t="s">
        <v>2660</v>
      </c>
      <c r="D5598" s="518" t="s">
        <v>8220</v>
      </c>
      <c r="E5598" s="859">
        <v>31</v>
      </c>
      <c r="F5598" s="859">
        <v>31</v>
      </c>
      <c r="G5598" s="518" t="s">
        <v>122</v>
      </c>
      <c r="H5598" s="518" t="s">
        <v>256</v>
      </c>
      <c r="I5598" s="518">
        <v>419119</v>
      </c>
    </row>
    <row r="5599" spans="1:9" x14ac:dyDescent="0.2">
      <c r="A5599" s="518" t="s">
        <v>256</v>
      </c>
      <c r="B5599" s="518">
        <v>419127</v>
      </c>
      <c r="C5599" s="518" t="s">
        <v>2660</v>
      </c>
      <c r="D5599" s="518" t="s">
        <v>1327</v>
      </c>
      <c r="E5599" s="859">
        <v>30</v>
      </c>
      <c r="F5599" s="859">
        <v>30</v>
      </c>
      <c r="G5599" s="518" t="s">
        <v>122</v>
      </c>
      <c r="H5599" s="518" t="s">
        <v>256</v>
      </c>
      <c r="I5599" s="518">
        <v>419127</v>
      </c>
    </row>
    <row r="5600" spans="1:9" x14ac:dyDescent="0.2">
      <c r="A5600" s="518" t="s">
        <v>256</v>
      </c>
      <c r="B5600" s="518">
        <v>419135</v>
      </c>
      <c r="C5600" s="518" t="s">
        <v>2660</v>
      </c>
      <c r="D5600" s="518" t="s">
        <v>462</v>
      </c>
      <c r="E5600" s="859">
        <v>20</v>
      </c>
      <c r="F5600" s="859">
        <v>20</v>
      </c>
      <c r="G5600" s="518" t="s">
        <v>122</v>
      </c>
      <c r="H5600" s="518" t="s">
        <v>256</v>
      </c>
      <c r="I5600" s="518">
        <v>419135</v>
      </c>
    </row>
    <row r="5601" spans="1:9" x14ac:dyDescent="0.2">
      <c r="A5601" s="518" t="s">
        <v>256</v>
      </c>
      <c r="B5601" s="518">
        <v>419143</v>
      </c>
      <c r="C5601" s="518" t="s">
        <v>2660</v>
      </c>
      <c r="D5601" s="518" t="s">
        <v>8221</v>
      </c>
      <c r="E5601" s="859">
        <v>13</v>
      </c>
      <c r="F5601" s="859">
        <v>13</v>
      </c>
      <c r="G5601" s="518" t="s">
        <v>122</v>
      </c>
      <c r="H5601" s="518" t="s">
        <v>256</v>
      </c>
      <c r="I5601" s="518">
        <v>419143</v>
      </c>
    </row>
    <row r="5602" spans="1:9" x14ac:dyDescent="0.2">
      <c r="A5602" s="518" t="s">
        <v>256</v>
      </c>
      <c r="B5602" s="518">
        <v>419150</v>
      </c>
      <c r="C5602" s="518" t="s">
        <v>2660</v>
      </c>
      <c r="D5602" s="518" t="s">
        <v>4375</v>
      </c>
      <c r="E5602" s="859">
        <v>18</v>
      </c>
      <c r="F5602" s="859">
        <v>18</v>
      </c>
      <c r="G5602" s="518" t="s">
        <v>122</v>
      </c>
      <c r="H5602" s="518" t="s">
        <v>256</v>
      </c>
      <c r="I5602" s="518">
        <v>419150</v>
      </c>
    </row>
    <row r="5603" spans="1:9" x14ac:dyDescent="0.2">
      <c r="A5603" s="518" t="s">
        <v>256</v>
      </c>
      <c r="B5603" s="518">
        <v>419168</v>
      </c>
      <c r="C5603" s="518" t="s">
        <v>2660</v>
      </c>
      <c r="D5603" s="518" t="s">
        <v>447</v>
      </c>
      <c r="E5603" s="859">
        <v>17</v>
      </c>
      <c r="F5603" s="859">
        <v>17</v>
      </c>
      <c r="G5603" s="518" t="s">
        <v>122</v>
      </c>
      <c r="H5603" s="518" t="s">
        <v>256</v>
      </c>
      <c r="I5603" s="518">
        <v>419168</v>
      </c>
    </row>
    <row r="5604" spans="1:9" x14ac:dyDescent="0.2">
      <c r="A5604" s="518" t="s">
        <v>256</v>
      </c>
      <c r="B5604" s="518">
        <v>419184</v>
      </c>
      <c r="C5604" s="518" t="s">
        <v>2660</v>
      </c>
      <c r="D5604" s="518" t="s">
        <v>4397</v>
      </c>
      <c r="E5604" s="859">
        <v>19</v>
      </c>
      <c r="F5604" s="859">
        <v>19</v>
      </c>
      <c r="G5604" s="518" t="s">
        <v>122</v>
      </c>
      <c r="H5604" s="518" t="s">
        <v>256</v>
      </c>
      <c r="I5604" s="518">
        <v>419184</v>
      </c>
    </row>
    <row r="5605" spans="1:9" x14ac:dyDescent="0.2">
      <c r="A5605" s="518" t="s">
        <v>256</v>
      </c>
      <c r="B5605" s="518">
        <v>419192</v>
      </c>
      <c r="C5605" s="518" t="s">
        <v>2660</v>
      </c>
      <c r="D5605" s="518" t="s">
        <v>4372</v>
      </c>
      <c r="E5605" s="859">
        <v>36</v>
      </c>
      <c r="F5605" s="859">
        <v>35</v>
      </c>
      <c r="G5605" s="518" t="s">
        <v>122</v>
      </c>
      <c r="H5605" s="518" t="s">
        <v>256</v>
      </c>
      <c r="I5605" s="518">
        <v>419192</v>
      </c>
    </row>
    <row r="5606" spans="1:9" x14ac:dyDescent="0.2">
      <c r="A5606" s="518" t="s">
        <v>256</v>
      </c>
      <c r="B5606" s="518">
        <v>419200</v>
      </c>
      <c r="C5606" s="518" t="s">
        <v>2660</v>
      </c>
      <c r="D5606" s="518" t="s">
        <v>8222</v>
      </c>
      <c r="E5606" s="859">
        <v>18</v>
      </c>
      <c r="F5606" s="859">
        <v>18</v>
      </c>
      <c r="G5606" s="518" t="s">
        <v>122</v>
      </c>
      <c r="H5606" s="518" t="s">
        <v>256</v>
      </c>
      <c r="I5606" s="518">
        <v>419200</v>
      </c>
    </row>
    <row r="5607" spans="1:9" x14ac:dyDescent="0.2">
      <c r="A5607" s="518" t="s">
        <v>256</v>
      </c>
      <c r="B5607" s="518">
        <v>419218</v>
      </c>
      <c r="C5607" s="518" t="s">
        <v>2660</v>
      </c>
      <c r="D5607" s="518" t="s">
        <v>8223</v>
      </c>
      <c r="E5607" s="859">
        <v>26</v>
      </c>
      <c r="F5607" s="859">
        <v>26</v>
      </c>
      <c r="G5607" s="518" t="s">
        <v>122</v>
      </c>
      <c r="H5607" s="518" t="s">
        <v>256</v>
      </c>
      <c r="I5607" s="518">
        <v>419218</v>
      </c>
    </row>
    <row r="5608" spans="1:9" x14ac:dyDescent="0.2">
      <c r="A5608" s="518" t="s">
        <v>296</v>
      </c>
      <c r="B5608" s="518">
        <v>419317</v>
      </c>
      <c r="C5608" s="518" t="s">
        <v>2660</v>
      </c>
      <c r="D5608" s="518" t="s">
        <v>4398</v>
      </c>
      <c r="E5608" s="859">
        <v>33</v>
      </c>
      <c r="F5608" s="859">
        <v>33</v>
      </c>
      <c r="G5608" s="518" t="s">
        <v>122</v>
      </c>
      <c r="H5608" s="518" t="s">
        <v>296</v>
      </c>
      <c r="I5608" s="518">
        <v>419317</v>
      </c>
    </row>
    <row r="5609" spans="1:9" x14ac:dyDescent="0.2">
      <c r="A5609" s="518" t="s">
        <v>394</v>
      </c>
      <c r="B5609" s="518">
        <v>419358</v>
      </c>
      <c r="C5609" s="518" t="s">
        <v>2660</v>
      </c>
      <c r="D5609" s="518" t="s">
        <v>3939</v>
      </c>
      <c r="E5609" s="859">
        <v>18</v>
      </c>
      <c r="F5609" s="859">
        <v>0</v>
      </c>
      <c r="G5609" s="518" t="s">
        <v>128</v>
      </c>
      <c r="H5609" s="518" t="s">
        <v>394</v>
      </c>
      <c r="I5609" s="518">
        <v>419358</v>
      </c>
    </row>
    <row r="5610" spans="1:9" x14ac:dyDescent="0.2">
      <c r="A5610" s="518" t="s">
        <v>332</v>
      </c>
      <c r="B5610" s="518">
        <v>419366</v>
      </c>
      <c r="C5610" s="518" t="s">
        <v>2660</v>
      </c>
      <c r="D5610" s="518" t="s">
        <v>813</v>
      </c>
      <c r="E5610" s="859">
        <v>15</v>
      </c>
      <c r="F5610" s="859">
        <v>15</v>
      </c>
      <c r="G5610" s="518" t="s">
        <v>122</v>
      </c>
      <c r="H5610" s="518" t="s">
        <v>332</v>
      </c>
      <c r="I5610" s="518">
        <v>419366</v>
      </c>
    </row>
    <row r="5611" spans="1:9" x14ac:dyDescent="0.2">
      <c r="A5611" s="518" t="s">
        <v>221</v>
      </c>
      <c r="B5611" s="518">
        <v>419374</v>
      </c>
      <c r="C5611" s="518" t="s">
        <v>2660</v>
      </c>
      <c r="D5611" s="518" t="s">
        <v>8942</v>
      </c>
      <c r="E5611" s="859">
        <v>18</v>
      </c>
      <c r="F5611" s="859">
        <v>0</v>
      </c>
      <c r="G5611" s="518" t="s">
        <v>128</v>
      </c>
      <c r="H5611" s="518" t="s">
        <v>221</v>
      </c>
      <c r="I5611" s="518">
        <v>419374</v>
      </c>
    </row>
    <row r="5612" spans="1:9" x14ac:dyDescent="0.2">
      <c r="A5612" s="518" t="s">
        <v>163</v>
      </c>
      <c r="B5612" s="518">
        <v>419416</v>
      </c>
      <c r="C5612" s="518" t="s">
        <v>2660</v>
      </c>
      <c r="D5612" s="518" t="s">
        <v>447</v>
      </c>
      <c r="E5612" s="859">
        <v>33</v>
      </c>
      <c r="F5612" s="859">
        <v>0</v>
      </c>
      <c r="G5612" s="518" t="s">
        <v>122</v>
      </c>
      <c r="H5612" s="518" t="s">
        <v>163</v>
      </c>
      <c r="I5612" s="518">
        <v>419416</v>
      </c>
    </row>
    <row r="5613" spans="1:9" x14ac:dyDescent="0.2">
      <c r="A5613" s="518" t="s">
        <v>197</v>
      </c>
      <c r="B5613" s="518">
        <v>419424</v>
      </c>
      <c r="C5613" s="518" t="s">
        <v>2660</v>
      </c>
      <c r="D5613" s="518" t="s">
        <v>458</v>
      </c>
      <c r="E5613" s="859">
        <v>22</v>
      </c>
      <c r="F5613" s="859">
        <v>22</v>
      </c>
      <c r="G5613" s="518" t="s">
        <v>122</v>
      </c>
      <c r="H5613" s="518" t="s">
        <v>197</v>
      </c>
      <c r="I5613" s="518">
        <v>419424</v>
      </c>
    </row>
    <row r="5614" spans="1:9" x14ac:dyDescent="0.2">
      <c r="A5614" s="518" t="s">
        <v>369</v>
      </c>
      <c r="B5614" s="518">
        <v>419432</v>
      </c>
      <c r="C5614" s="518" t="s">
        <v>2660</v>
      </c>
      <c r="D5614" s="518" t="s">
        <v>431</v>
      </c>
      <c r="E5614" s="859">
        <v>19</v>
      </c>
      <c r="F5614" s="859">
        <v>13</v>
      </c>
      <c r="G5614" s="518" t="s">
        <v>122</v>
      </c>
      <c r="H5614" s="518" t="s">
        <v>369</v>
      </c>
      <c r="I5614" s="518">
        <v>419432</v>
      </c>
    </row>
    <row r="5615" spans="1:9" x14ac:dyDescent="0.2">
      <c r="A5615" s="518" t="s">
        <v>8494</v>
      </c>
      <c r="B5615" s="518">
        <v>419440</v>
      </c>
      <c r="C5615" s="518" t="s">
        <v>2660</v>
      </c>
      <c r="D5615" s="518" t="s">
        <v>941</v>
      </c>
      <c r="E5615" s="859">
        <v>31</v>
      </c>
      <c r="F5615" s="859">
        <v>31</v>
      </c>
      <c r="G5615" s="518" t="s">
        <v>122</v>
      </c>
      <c r="H5615" s="518" t="s">
        <v>8494</v>
      </c>
      <c r="I5615" s="518">
        <v>419440</v>
      </c>
    </row>
    <row r="5616" spans="1:9" x14ac:dyDescent="0.2">
      <c r="A5616" s="518" t="s">
        <v>336</v>
      </c>
      <c r="B5616" s="518">
        <v>419473</v>
      </c>
      <c r="C5616" s="518" t="s">
        <v>2660</v>
      </c>
      <c r="D5616" s="518" t="s">
        <v>779</v>
      </c>
      <c r="E5616" s="859">
        <v>22</v>
      </c>
      <c r="F5616" s="859">
        <v>22</v>
      </c>
      <c r="G5616" s="518" t="s">
        <v>122</v>
      </c>
      <c r="H5616" s="518" t="s">
        <v>336</v>
      </c>
      <c r="I5616" s="518">
        <v>419473</v>
      </c>
    </row>
    <row r="5617" spans="1:9" x14ac:dyDescent="0.2">
      <c r="A5617" s="518" t="s">
        <v>336</v>
      </c>
      <c r="B5617" s="518">
        <v>419481</v>
      </c>
      <c r="C5617" s="518" t="s">
        <v>2660</v>
      </c>
      <c r="D5617" s="518" t="s">
        <v>1116</v>
      </c>
      <c r="E5617" s="859">
        <v>23</v>
      </c>
      <c r="F5617" s="859">
        <v>14</v>
      </c>
      <c r="G5617" s="518" t="s">
        <v>122</v>
      </c>
      <c r="H5617" s="518" t="s">
        <v>336</v>
      </c>
      <c r="I5617" s="518">
        <v>308965</v>
      </c>
    </row>
    <row r="5618" spans="1:9" x14ac:dyDescent="0.2">
      <c r="A5618" s="518" t="s">
        <v>336</v>
      </c>
      <c r="B5618" s="518">
        <v>419499</v>
      </c>
      <c r="C5618" s="518" t="s">
        <v>2660</v>
      </c>
      <c r="D5618" s="518" t="s">
        <v>856</v>
      </c>
      <c r="E5618" s="859">
        <v>27</v>
      </c>
      <c r="F5618" s="859">
        <v>25</v>
      </c>
      <c r="G5618" s="518" t="s">
        <v>122</v>
      </c>
      <c r="H5618" s="518" t="s">
        <v>336</v>
      </c>
      <c r="I5618" s="518">
        <v>419499</v>
      </c>
    </row>
    <row r="5619" spans="1:9" x14ac:dyDescent="0.2">
      <c r="A5619" s="518" t="s">
        <v>204</v>
      </c>
      <c r="B5619" s="518">
        <v>419507</v>
      </c>
      <c r="C5619" s="518" t="s">
        <v>2660</v>
      </c>
      <c r="D5619" s="518" t="s">
        <v>932</v>
      </c>
      <c r="E5619" s="859">
        <v>20</v>
      </c>
      <c r="F5619" s="859">
        <v>10</v>
      </c>
      <c r="G5619" s="518" t="s">
        <v>122</v>
      </c>
      <c r="H5619" s="518" t="s">
        <v>204</v>
      </c>
      <c r="I5619" s="518">
        <v>419507</v>
      </c>
    </row>
    <row r="5620" spans="1:9" x14ac:dyDescent="0.2">
      <c r="A5620" s="518" t="s">
        <v>181</v>
      </c>
      <c r="B5620" s="518">
        <v>419523</v>
      </c>
      <c r="C5620" s="518" t="s">
        <v>2660</v>
      </c>
      <c r="D5620" s="518" t="s">
        <v>4453</v>
      </c>
      <c r="E5620" s="859">
        <v>31</v>
      </c>
      <c r="F5620" s="859">
        <v>21</v>
      </c>
      <c r="G5620" s="518" t="s">
        <v>128</v>
      </c>
      <c r="H5620" s="518" t="s">
        <v>181</v>
      </c>
      <c r="I5620" s="518">
        <v>419523</v>
      </c>
    </row>
    <row r="5621" spans="1:9" x14ac:dyDescent="0.2">
      <c r="A5621" s="518" t="s">
        <v>242</v>
      </c>
      <c r="B5621" s="518">
        <v>419572</v>
      </c>
      <c r="C5621" s="518" t="s">
        <v>2660</v>
      </c>
      <c r="D5621" s="518" t="s">
        <v>693</v>
      </c>
      <c r="E5621" s="859">
        <v>35</v>
      </c>
      <c r="F5621" s="859">
        <v>35</v>
      </c>
      <c r="G5621" s="518" t="s">
        <v>122</v>
      </c>
      <c r="H5621" s="518" t="s">
        <v>242</v>
      </c>
      <c r="I5621" s="518">
        <v>419572</v>
      </c>
    </row>
    <row r="5622" spans="1:9" x14ac:dyDescent="0.2">
      <c r="A5622" s="518" t="s">
        <v>242</v>
      </c>
      <c r="B5622" s="518">
        <v>419598</v>
      </c>
      <c r="C5622" s="518" t="s">
        <v>2660</v>
      </c>
      <c r="D5622" s="518" t="s">
        <v>4454</v>
      </c>
      <c r="E5622" s="859">
        <v>34</v>
      </c>
      <c r="F5622" s="859">
        <v>34</v>
      </c>
      <c r="G5622" s="518" t="s">
        <v>122</v>
      </c>
      <c r="H5622" s="518" t="s">
        <v>242</v>
      </c>
      <c r="I5622" s="518">
        <v>419598</v>
      </c>
    </row>
    <row r="5623" spans="1:9" x14ac:dyDescent="0.2">
      <c r="A5623" s="518" t="s">
        <v>181</v>
      </c>
      <c r="B5623" s="518">
        <v>419614</v>
      </c>
      <c r="C5623" s="518" t="s">
        <v>2660</v>
      </c>
      <c r="D5623" s="518" t="s">
        <v>8943</v>
      </c>
      <c r="E5623" s="859">
        <v>25</v>
      </c>
      <c r="F5623" s="859">
        <v>0</v>
      </c>
      <c r="G5623" s="518" t="s">
        <v>128</v>
      </c>
      <c r="H5623" s="518" t="s">
        <v>181</v>
      </c>
      <c r="I5623" s="518">
        <v>419614</v>
      </c>
    </row>
    <row r="5624" spans="1:9" x14ac:dyDescent="0.2">
      <c r="A5624" s="518" t="s">
        <v>270</v>
      </c>
      <c r="B5624" s="518">
        <v>419630</v>
      </c>
      <c r="C5624" s="518" t="s">
        <v>2660</v>
      </c>
      <c r="D5624" s="518" t="s">
        <v>1540</v>
      </c>
      <c r="E5624" s="859">
        <v>34</v>
      </c>
      <c r="F5624" s="859">
        <v>34</v>
      </c>
      <c r="G5624" s="518" t="s">
        <v>122</v>
      </c>
      <c r="H5624" s="518" t="s">
        <v>270</v>
      </c>
      <c r="I5624" s="518">
        <v>419630</v>
      </c>
    </row>
    <row r="5625" spans="1:9" x14ac:dyDescent="0.2">
      <c r="A5625" s="518" t="s">
        <v>270</v>
      </c>
      <c r="B5625" s="518">
        <v>419655</v>
      </c>
      <c r="C5625" s="518" t="s">
        <v>2660</v>
      </c>
      <c r="D5625" s="518" t="s">
        <v>872</v>
      </c>
      <c r="E5625" s="859">
        <v>24</v>
      </c>
      <c r="F5625" s="859">
        <v>24</v>
      </c>
      <c r="G5625" s="518" t="s">
        <v>122</v>
      </c>
      <c r="H5625" s="518" t="s">
        <v>270</v>
      </c>
      <c r="I5625" s="518">
        <v>419655</v>
      </c>
    </row>
    <row r="5626" spans="1:9" x14ac:dyDescent="0.2">
      <c r="A5626" s="518" t="s">
        <v>270</v>
      </c>
      <c r="B5626" s="518">
        <v>419663</v>
      </c>
      <c r="C5626" s="518" t="s">
        <v>2660</v>
      </c>
      <c r="D5626" s="518" t="s">
        <v>746</v>
      </c>
      <c r="E5626" s="859">
        <v>21</v>
      </c>
      <c r="F5626" s="859">
        <v>21</v>
      </c>
      <c r="G5626" s="518" t="s">
        <v>122</v>
      </c>
      <c r="H5626" s="518" t="s">
        <v>270</v>
      </c>
      <c r="I5626" s="518">
        <v>419663</v>
      </c>
    </row>
    <row r="5627" spans="1:9" x14ac:dyDescent="0.2">
      <c r="A5627" s="518" t="s">
        <v>270</v>
      </c>
      <c r="B5627" s="518">
        <v>419689</v>
      </c>
      <c r="C5627" s="518" t="s">
        <v>2660</v>
      </c>
      <c r="D5627" s="518" t="s">
        <v>945</v>
      </c>
      <c r="E5627" s="859">
        <v>24</v>
      </c>
      <c r="F5627" s="859">
        <v>24</v>
      </c>
      <c r="G5627" s="518" t="s">
        <v>122</v>
      </c>
      <c r="H5627" s="518" t="s">
        <v>270</v>
      </c>
      <c r="I5627" s="518">
        <v>419689</v>
      </c>
    </row>
    <row r="5628" spans="1:9" x14ac:dyDescent="0.2">
      <c r="A5628" s="518" t="s">
        <v>388</v>
      </c>
      <c r="B5628" s="518">
        <v>419697</v>
      </c>
      <c r="C5628" s="518" t="s">
        <v>2660</v>
      </c>
      <c r="D5628" s="518" t="s">
        <v>769</v>
      </c>
      <c r="E5628" s="859">
        <v>18</v>
      </c>
      <c r="F5628" s="859">
        <v>16</v>
      </c>
      <c r="G5628" s="518" t="s">
        <v>122</v>
      </c>
      <c r="H5628" s="518" t="s">
        <v>388</v>
      </c>
      <c r="I5628" s="518">
        <v>419697</v>
      </c>
    </row>
    <row r="5629" spans="1:9" x14ac:dyDescent="0.2">
      <c r="A5629" s="518" t="s">
        <v>388</v>
      </c>
      <c r="B5629" s="518">
        <v>419705</v>
      </c>
      <c r="C5629" s="518" t="s">
        <v>2660</v>
      </c>
      <c r="D5629" s="518" t="s">
        <v>755</v>
      </c>
      <c r="E5629" s="859">
        <v>28</v>
      </c>
      <c r="F5629" s="859">
        <v>17</v>
      </c>
      <c r="G5629" s="518" t="s">
        <v>122</v>
      </c>
      <c r="H5629" s="518" t="s">
        <v>388</v>
      </c>
      <c r="I5629" s="518">
        <v>419705</v>
      </c>
    </row>
    <row r="5630" spans="1:9" x14ac:dyDescent="0.2">
      <c r="A5630" s="518" t="s">
        <v>388</v>
      </c>
      <c r="B5630" s="518">
        <v>419739</v>
      </c>
      <c r="C5630" s="518" t="s">
        <v>2660</v>
      </c>
      <c r="D5630" s="518" t="s">
        <v>941</v>
      </c>
      <c r="E5630" s="859">
        <v>33</v>
      </c>
      <c r="F5630" s="859">
        <v>32</v>
      </c>
      <c r="G5630" s="518" t="s">
        <v>122</v>
      </c>
      <c r="H5630" s="518" t="s">
        <v>388</v>
      </c>
      <c r="I5630" s="518">
        <v>419739</v>
      </c>
    </row>
    <row r="5631" spans="1:9" x14ac:dyDescent="0.2">
      <c r="A5631" s="518" t="s">
        <v>253</v>
      </c>
      <c r="B5631" s="518">
        <v>419838</v>
      </c>
      <c r="C5631" s="518" t="s">
        <v>2660</v>
      </c>
      <c r="D5631" s="518" t="s">
        <v>4488</v>
      </c>
      <c r="E5631" s="859">
        <v>31</v>
      </c>
      <c r="F5631" s="859">
        <v>30</v>
      </c>
      <c r="G5631" s="518" t="s">
        <v>122</v>
      </c>
      <c r="H5631" s="518" t="s">
        <v>253</v>
      </c>
      <c r="I5631" s="518">
        <v>419838</v>
      </c>
    </row>
    <row r="5632" spans="1:9" x14ac:dyDescent="0.2">
      <c r="A5632" s="518" t="s">
        <v>169</v>
      </c>
      <c r="B5632" s="518">
        <v>419846</v>
      </c>
      <c r="C5632" s="518" t="s">
        <v>2660</v>
      </c>
      <c r="D5632" s="518" t="s">
        <v>8900</v>
      </c>
      <c r="E5632" s="859">
        <v>26</v>
      </c>
      <c r="F5632" s="859">
        <v>0</v>
      </c>
      <c r="G5632" s="518" t="s">
        <v>128</v>
      </c>
      <c r="H5632" s="518" t="s">
        <v>169</v>
      </c>
      <c r="I5632" s="518">
        <v>419846</v>
      </c>
    </row>
    <row r="5633" spans="1:9" x14ac:dyDescent="0.2">
      <c r="A5633" s="518" t="s">
        <v>322</v>
      </c>
      <c r="B5633" s="518">
        <v>419937</v>
      </c>
      <c r="C5633" s="518" t="s">
        <v>2660</v>
      </c>
      <c r="D5633" s="518" t="s">
        <v>573</v>
      </c>
      <c r="E5633" s="859">
        <v>26</v>
      </c>
      <c r="F5633" s="859">
        <v>0</v>
      </c>
      <c r="G5633" s="518" t="s">
        <v>128</v>
      </c>
      <c r="H5633" s="518" t="s">
        <v>322</v>
      </c>
      <c r="I5633" s="518">
        <v>419937</v>
      </c>
    </row>
    <row r="5634" spans="1:9" x14ac:dyDescent="0.2">
      <c r="A5634" s="518" t="s">
        <v>180</v>
      </c>
      <c r="B5634" s="518">
        <v>419986</v>
      </c>
      <c r="C5634" s="518" t="s">
        <v>2660</v>
      </c>
      <c r="D5634" s="518" t="s">
        <v>1342</v>
      </c>
      <c r="E5634" s="859">
        <v>27</v>
      </c>
      <c r="F5634" s="859">
        <v>0</v>
      </c>
      <c r="G5634" s="518" t="s">
        <v>128</v>
      </c>
      <c r="H5634" s="518" t="s">
        <v>180</v>
      </c>
      <c r="I5634" s="518">
        <v>419986</v>
      </c>
    </row>
    <row r="5635" spans="1:9" x14ac:dyDescent="0.2">
      <c r="A5635" s="518" t="s">
        <v>180</v>
      </c>
      <c r="B5635" s="518">
        <v>420810</v>
      </c>
      <c r="C5635" s="518" t="s">
        <v>2660</v>
      </c>
      <c r="D5635" s="518" t="s">
        <v>1342</v>
      </c>
      <c r="E5635" s="859">
        <v>30</v>
      </c>
      <c r="F5635" s="859">
        <v>0</v>
      </c>
      <c r="G5635" s="518" t="s">
        <v>128</v>
      </c>
      <c r="H5635" s="518" t="s">
        <v>180</v>
      </c>
      <c r="I5635" s="518">
        <v>420810</v>
      </c>
    </row>
    <row r="5636" spans="1:9" x14ac:dyDescent="0.2">
      <c r="A5636" s="518" t="s">
        <v>180</v>
      </c>
      <c r="B5636" s="518">
        <v>420851</v>
      </c>
      <c r="C5636" s="518" t="s">
        <v>2660</v>
      </c>
      <c r="D5636" s="518" t="s">
        <v>1342</v>
      </c>
      <c r="E5636" s="859">
        <v>25</v>
      </c>
      <c r="F5636" s="859">
        <v>0</v>
      </c>
      <c r="G5636" s="518" t="s">
        <v>128</v>
      </c>
      <c r="H5636" s="518" t="s">
        <v>180</v>
      </c>
      <c r="I5636" s="518">
        <v>420851</v>
      </c>
    </row>
    <row r="5637" spans="1:9" x14ac:dyDescent="0.2">
      <c r="A5637" s="518" t="s">
        <v>180</v>
      </c>
      <c r="B5637" s="518">
        <v>420869</v>
      </c>
      <c r="C5637" s="518" t="s">
        <v>2660</v>
      </c>
      <c r="D5637" s="518" t="s">
        <v>1342</v>
      </c>
      <c r="E5637" s="859">
        <v>29</v>
      </c>
      <c r="F5637" s="859">
        <v>0</v>
      </c>
      <c r="G5637" s="518" t="s">
        <v>128</v>
      </c>
      <c r="H5637" s="518" t="s">
        <v>180</v>
      </c>
      <c r="I5637" s="518">
        <v>420869</v>
      </c>
    </row>
    <row r="5638" spans="1:9" x14ac:dyDescent="0.2">
      <c r="A5638" s="518" t="s">
        <v>201</v>
      </c>
      <c r="B5638" s="518">
        <v>420893</v>
      </c>
      <c r="C5638" s="518" t="s">
        <v>2660</v>
      </c>
      <c r="D5638" s="518" t="s">
        <v>4593</v>
      </c>
      <c r="E5638" s="859">
        <v>19</v>
      </c>
      <c r="F5638" s="859">
        <v>19</v>
      </c>
      <c r="G5638" s="518" t="s">
        <v>122</v>
      </c>
      <c r="H5638" s="518" t="s">
        <v>201</v>
      </c>
      <c r="I5638" s="518">
        <v>420893</v>
      </c>
    </row>
    <row r="5639" spans="1:9" x14ac:dyDescent="0.2">
      <c r="A5639" s="518" t="s">
        <v>394</v>
      </c>
      <c r="B5639" s="518">
        <v>420992</v>
      </c>
      <c r="C5639" s="518" t="s">
        <v>2660</v>
      </c>
      <c r="D5639" s="518" t="s">
        <v>4594</v>
      </c>
      <c r="E5639" s="859">
        <v>27</v>
      </c>
      <c r="F5639" s="859">
        <v>27</v>
      </c>
      <c r="G5639" s="518" t="s">
        <v>122</v>
      </c>
      <c r="H5639" s="518" t="s">
        <v>394</v>
      </c>
      <c r="I5639" s="518">
        <v>420992</v>
      </c>
    </row>
    <row r="5640" spans="1:9" x14ac:dyDescent="0.2">
      <c r="A5640" s="518" t="s">
        <v>394</v>
      </c>
      <c r="B5640" s="518">
        <v>421164</v>
      </c>
      <c r="C5640" s="518" t="s">
        <v>2660</v>
      </c>
      <c r="D5640" s="518" t="s">
        <v>4595</v>
      </c>
      <c r="E5640" s="859">
        <v>25</v>
      </c>
      <c r="F5640" s="859">
        <v>25</v>
      </c>
      <c r="G5640" s="518" t="s">
        <v>122</v>
      </c>
      <c r="H5640" s="518" t="s">
        <v>394</v>
      </c>
      <c r="I5640" s="518">
        <v>421164</v>
      </c>
    </row>
    <row r="5641" spans="1:9" x14ac:dyDescent="0.2">
      <c r="A5641" s="518" t="s">
        <v>371</v>
      </c>
      <c r="B5641" s="518">
        <v>421206</v>
      </c>
      <c r="C5641" s="518" t="s">
        <v>2660</v>
      </c>
      <c r="D5641" s="518" t="s">
        <v>4615</v>
      </c>
      <c r="E5641" s="859">
        <v>32</v>
      </c>
      <c r="F5641" s="859">
        <v>31</v>
      </c>
      <c r="G5641" s="518" t="s">
        <v>122</v>
      </c>
      <c r="H5641" s="518" t="s">
        <v>371</v>
      </c>
      <c r="I5641" s="518">
        <v>421206</v>
      </c>
    </row>
    <row r="5642" spans="1:9" x14ac:dyDescent="0.2">
      <c r="A5642" s="518" t="s">
        <v>371</v>
      </c>
      <c r="B5642" s="518">
        <v>421214</v>
      </c>
      <c r="C5642" s="518" t="s">
        <v>2660</v>
      </c>
      <c r="D5642" s="518" t="s">
        <v>4616</v>
      </c>
      <c r="E5642" s="859">
        <v>33</v>
      </c>
      <c r="F5642" s="859">
        <v>31</v>
      </c>
      <c r="G5642" s="518" t="s">
        <v>122</v>
      </c>
      <c r="H5642" s="518" t="s">
        <v>371</v>
      </c>
      <c r="I5642" s="518">
        <v>421214</v>
      </c>
    </row>
    <row r="5643" spans="1:9" x14ac:dyDescent="0.2">
      <c r="A5643" s="518" t="s">
        <v>371</v>
      </c>
      <c r="B5643" s="518">
        <v>421230</v>
      </c>
      <c r="C5643" s="518" t="s">
        <v>2660</v>
      </c>
      <c r="D5643" s="518" t="s">
        <v>1070</v>
      </c>
      <c r="E5643" s="859">
        <v>20</v>
      </c>
      <c r="F5643" s="859">
        <v>20</v>
      </c>
      <c r="G5643" s="518" t="s">
        <v>122</v>
      </c>
      <c r="H5643" s="518" t="s">
        <v>371</v>
      </c>
      <c r="I5643" s="518">
        <v>421230</v>
      </c>
    </row>
    <row r="5644" spans="1:9" x14ac:dyDescent="0.2">
      <c r="A5644" s="518" t="s">
        <v>371</v>
      </c>
      <c r="B5644" s="518">
        <v>421248</v>
      </c>
      <c r="C5644" s="518" t="s">
        <v>2660</v>
      </c>
      <c r="D5644" s="518" t="s">
        <v>1078</v>
      </c>
      <c r="E5644" s="859">
        <v>32</v>
      </c>
      <c r="F5644" s="859">
        <v>32</v>
      </c>
      <c r="G5644" s="518" t="s">
        <v>122</v>
      </c>
      <c r="H5644" s="518" t="s">
        <v>371</v>
      </c>
      <c r="I5644" s="518">
        <v>421248</v>
      </c>
    </row>
    <row r="5645" spans="1:9" x14ac:dyDescent="0.2">
      <c r="A5645" s="518" t="s">
        <v>372</v>
      </c>
      <c r="B5645" s="518">
        <v>421297</v>
      </c>
      <c r="C5645" s="518" t="s">
        <v>2660</v>
      </c>
      <c r="D5645" s="518" t="s">
        <v>8944</v>
      </c>
      <c r="E5645" s="859">
        <v>35</v>
      </c>
      <c r="F5645" s="859">
        <v>0</v>
      </c>
      <c r="G5645" s="518" t="s">
        <v>122</v>
      </c>
      <c r="H5645" s="518" t="s">
        <v>372</v>
      </c>
      <c r="I5645" s="518">
        <v>421297</v>
      </c>
    </row>
    <row r="5646" spans="1:9" x14ac:dyDescent="0.2">
      <c r="A5646" s="518" t="s">
        <v>380</v>
      </c>
      <c r="B5646" s="518">
        <v>421305</v>
      </c>
      <c r="C5646" s="518" t="s">
        <v>2660</v>
      </c>
      <c r="D5646" s="518" t="s">
        <v>716</v>
      </c>
      <c r="E5646" s="859">
        <v>32</v>
      </c>
      <c r="F5646" s="859">
        <v>32</v>
      </c>
      <c r="G5646" s="518" t="s">
        <v>122</v>
      </c>
      <c r="H5646" s="518" t="s">
        <v>380</v>
      </c>
      <c r="I5646" s="518">
        <v>421305</v>
      </c>
    </row>
    <row r="5647" spans="1:9" x14ac:dyDescent="0.2">
      <c r="A5647" s="518" t="s">
        <v>299</v>
      </c>
      <c r="B5647" s="518">
        <v>421412</v>
      </c>
      <c r="C5647" s="518" t="s">
        <v>2660</v>
      </c>
      <c r="D5647" s="518" t="s">
        <v>1374</v>
      </c>
      <c r="E5647" s="859">
        <v>21</v>
      </c>
      <c r="F5647" s="859">
        <v>0</v>
      </c>
      <c r="G5647" s="518" t="s">
        <v>122</v>
      </c>
      <c r="H5647" s="518" t="s">
        <v>299</v>
      </c>
      <c r="I5647" s="518">
        <v>421412</v>
      </c>
    </row>
    <row r="5648" spans="1:9" x14ac:dyDescent="0.2">
      <c r="A5648" s="518" t="s">
        <v>373</v>
      </c>
      <c r="B5648" s="518">
        <v>421586</v>
      </c>
      <c r="C5648" s="518" t="s">
        <v>2660</v>
      </c>
      <c r="D5648" s="518" t="s">
        <v>3044</v>
      </c>
      <c r="E5648" s="859">
        <v>13</v>
      </c>
      <c r="F5648" s="859">
        <v>6</v>
      </c>
      <c r="G5648" s="518" t="s">
        <v>122</v>
      </c>
      <c r="H5648" s="518" t="s">
        <v>373</v>
      </c>
      <c r="I5648" s="518">
        <v>535047</v>
      </c>
    </row>
    <row r="5649" spans="1:9" x14ac:dyDescent="0.2">
      <c r="A5649" s="518" t="s">
        <v>373</v>
      </c>
      <c r="B5649" s="518">
        <v>421594</v>
      </c>
      <c r="C5649" s="518" t="s">
        <v>2660</v>
      </c>
      <c r="D5649" s="518" t="s">
        <v>639</v>
      </c>
      <c r="E5649" s="859">
        <v>35</v>
      </c>
      <c r="F5649" s="859">
        <v>35</v>
      </c>
      <c r="G5649" s="518" t="s">
        <v>122</v>
      </c>
      <c r="H5649" s="518" t="s">
        <v>373</v>
      </c>
      <c r="I5649" s="518">
        <v>421594</v>
      </c>
    </row>
    <row r="5650" spans="1:9" x14ac:dyDescent="0.2">
      <c r="A5650" s="518" t="s">
        <v>373</v>
      </c>
      <c r="B5650" s="518">
        <v>421610</v>
      </c>
      <c r="C5650" s="518" t="s">
        <v>2660</v>
      </c>
      <c r="D5650" s="518" t="s">
        <v>882</v>
      </c>
      <c r="E5650" s="859">
        <v>31</v>
      </c>
      <c r="F5650" s="859">
        <v>31</v>
      </c>
      <c r="G5650" s="518" t="s">
        <v>122</v>
      </c>
      <c r="H5650" s="518" t="s">
        <v>373</v>
      </c>
      <c r="I5650" s="518">
        <v>421610</v>
      </c>
    </row>
    <row r="5651" spans="1:9" x14ac:dyDescent="0.2">
      <c r="A5651" s="518" t="s">
        <v>373</v>
      </c>
      <c r="B5651" s="518">
        <v>421628</v>
      </c>
      <c r="C5651" s="518" t="s">
        <v>2660</v>
      </c>
      <c r="D5651" s="518" t="s">
        <v>4351</v>
      </c>
      <c r="E5651" s="859">
        <v>35</v>
      </c>
      <c r="F5651" s="859">
        <v>8</v>
      </c>
      <c r="G5651" s="518" t="s">
        <v>122</v>
      </c>
      <c r="H5651" s="518" t="s">
        <v>373</v>
      </c>
      <c r="I5651" s="518">
        <v>678599</v>
      </c>
    </row>
    <row r="5652" spans="1:9" x14ac:dyDescent="0.2">
      <c r="A5652" s="518" t="s">
        <v>373</v>
      </c>
      <c r="B5652" s="518">
        <v>421636</v>
      </c>
      <c r="C5652" s="518" t="s">
        <v>2660</v>
      </c>
      <c r="D5652" s="518" t="s">
        <v>1706</v>
      </c>
      <c r="E5652" s="859">
        <v>32</v>
      </c>
      <c r="F5652" s="859">
        <v>7</v>
      </c>
      <c r="G5652" s="518" t="s">
        <v>122</v>
      </c>
      <c r="H5652" s="518" t="s">
        <v>373</v>
      </c>
      <c r="I5652" s="518">
        <v>437913</v>
      </c>
    </row>
    <row r="5653" spans="1:9" x14ac:dyDescent="0.2">
      <c r="A5653" s="518" t="s">
        <v>373</v>
      </c>
      <c r="B5653" s="518">
        <v>421644</v>
      </c>
      <c r="C5653" s="518" t="s">
        <v>2660</v>
      </c>
      <c r="D5653" s="518" t="s">
        <v>514</v>
      </c>
      <c r="E5653" s="859">
        <v>17</v>
      </c>
      <c r="F5653" s="859">
        <v>17</v>
      </c>
      <c r="G5653" s="518" t="s">
        <v>122</v>
      </c>
      <c r="H5653" s="518" t="s">
        <v>373</v>
      </c>
      <c r="I5653" s="518">
        <v>437863</v>
      </c>
    </row>
    <row r="5654" spans="1:9" x14ac:dyDescent="0.2">
      <c r="A5654" s="518" t="s">
        <v>385</v>
      </c>
      <c r="B5654" s="518">
        <v>421651</v>
      </c>
      <c r="C5654" s="518" t="s">
        <v>2660</v>
      </c>
      <c r="D5654" s="518" t="s">
        <v>539</v>
      </c>
      <c r="E5654" s="859">
        <v>25</v>
      </c>
      <c r="F5654" s="859">
        <v>25</v>
      </c>
      <c r="G5654" s="518" t="s">
        <v>122</v>
      </c>
      <c r="H5654" s="518" t="s">
        <v>385</v>
      </c>
      <c r="I5654" s="518">
        <v>421651</v>
      </c>
    </row>
    <row r="5655" spans="1:9" x14ac:dyDescent="0.2">
      <c r="A5655" s="518" t="s">
        <v>385</v>
      </c>
      <c r="B5655" s="518">
        <v>421669</v>
      </c>
      <c r="C5655" s="518" t="s">
        <v>2660</v>
      </c>
      <c r="D5655" s="518" t="s">
        <v>868</v>
      </c>
      <c r="E5655" s="859">
        <v>20</v>
      </c>
      <c r="F5655" s="859">
        <v>17</v>
      </c>
      <c r="G5655" s="518" t="s">
        <v>122</v>
      </c>
      <c r="H5655" s="518" t="s">
        <v>385</v>
      </c>
      <c r="I5655" s="518">
        <v>421669</v>
      </c>
    </row>
    <row r="5656" spans="1:9" x14ac:dyDescent="0.2">
      <c r="A5656" s="518" t="s">
        <v>235</v>
      </c>
      <c r="B5656" s="518">
        <v>421727</v>
      </c>
      <c r="C5656" s="518" t="s">
        <v>2660</v>
      </c>
      <c r="D5656" s="518" t="s">
        <v>4373</v>
      </c>
      <c r="E5656" s="859">
        <v>25</v>
      </c>
      <c r="F5656" s="859">
        <v>25</v>
      </c>
      <c r="G5656" s="518" t="s">
        <v>122</v>
      </c>
      <c r="H5656" s="518" t="s">
        <v>235</v>
      </c>
      <c r="I5656" s="518">
        <v>421727</v>
      </c>
    </row>
    <row r="5657" spans="1:9" x14ac:dyDescent="0.2">
      <c r="A5657" s="518" t="s">
        <v>261</v>
      </c>
      <c r="B5657" s="518">
        <v>421735</v>
      </c>
      <c r="C5657" s="518" t="s">
        <v>2660</v>
      </c>
      <c r="D5657" s="518" t="s">
        <v>4374</v>
      </c>
      <c r="E5657" s="859">
        <v>35</v>
      </c>
      <c r="F5657" s="859">
        <v>35</v>
      </c>
      <c r="G5657" s="518" t="s">
        <v>122</v>
      </c>
      <c r="H5657" s="518" t="s">
        <v>261</v>
      </c>
      <c r="I5657" s="518">
        <v>421735</v>
      </c>
    </row>
    <row r="5658" spans="1:9" x14ac:dyDescent="0.2">
      <c r="A5658" s="518" t="s">
        <v>339</v>
      </c>
      <c r="B5658" s="518">
        <v>421792</v>
      </c>
      <c r="C5658" s="518" t="s">
        <v>2660</v>
      </c>
      <c r="D5658" s="518" t="s">
        <v>6105</v>
      </c>
      <c r="E5658" s="859">
        <v>30</v>
      </c>
      <c r="F5658" s="859">
        <v>30</v>
      </c>
      <c r="G5658" s="518" t="s">
        <v>122</v>
      </c>
      <c r="H5658" s="518" t="s">
        <v>339</v>
      </c>
      <c r="I5658" s="518">
        <v>421792</v>
      </c>
    </row>
    <row r="5659" spans="1:9" x14ac:dyDescent="0.2">
      <c r="A5659" s="518" t="s">
        <v>223</v>
      </c>
      <c r="B5659" s="518">
        <v>421818</v>
      </c>
      <c r="C5659" s="518" t="s">
        <v>2660</v>
      </c>
      <c r="D5659" s="518" t="s">
        <v>3883</v>
      </c>
      <c r="E5659" s="859">
        <v>32</v>
      </c>
      <c r="F5659" s="859">
        <v>0</v>
      </c>
      <c r="G5659" s="518" t="s">
        <v>122</v>
      </c>
      <c r="H5659" s="518" t="s">
        <v>223</v>
      </c>
      <c r="I5659" s="518">
        <v>421818</v>
      </c>
    </row>
    <row r="5660" spans="1:9" x14ac:dyDescent="0.2">
      <c r="A5660" s="518" t="s">
        <v>308</v>
      </c>
      <c r="B5660" s="518">
        <v>421826</v>
      </c>
      <c r="C5660" s="518" t="s">
        <v>2660</v>
      </c>
      <c r="D5660" s="518" t="s">
        <v>999</v>
      </c>
      <c r="E5660" s="859">
        <v>27</v>
      </c>
      <c r="F5660" s="859">
        <v>0</v>
      </c>
      <c r="G5660" s="518" t="s">
        <v>122</v>
      </c>
      <c r="H5660" s="518" t="s">
        <v>308</v>
      </c>
      <c r="I5660" s="518">
        <v>421826</v>
      </c>
    </row>
    <row r="5661" spans="1:9" x14ac:dyDescent="0.2">
      <c r="A5661" s="518" t="s">
        <v>394</v>
      </c>
      <c r="B5661" s="518">
        <v>421834</v>
      </c>
      <c r="C5661" s="518" t="s">
        <v>2660</v>
      </c>
      <c r="D5661" s="518" t="s">
        <v>8945</v>
      </c>
      <c r="E5661" s="859">
        <v>32</v>
      </c>
      <c r="F5661" s="859">
        <v>32</v>
      </c>
      <c r="G5661" s="518" t="s">
        <v>122</v>
      </c>
      <c r="H5661" s="518" t="s">
        <v>394</v>
      </c>
      <c r="I5661" s="518">
        <v>421834</v>
      </c>
    </row>
    <row r="5662" spans="1:9" x14ac:dyDescent="0.2">
      <c r="A5662" s="518" t="s">
        <v>284</v>
      </c>
      <c r="B5662" s="518">
        <v>421933</v>
      </c>
      <c r="C5662" s="518" t="s">
        <v>2660</v>
      </c>
      <c r="D5662" s="518" t="s">
        <v>4416</v>
      </c>
      <c r="E5662" s="859">
        <v>35</v>
      </c>
      <c r="F5662" s="859">
        <v>35</v>
      </c>
      <c r="G5662" s="518" t="s">
        <v>122</v>
      </c>
      <c r="H5662" s="518" t="s">
        <v>284</v>
      </c>
      <c r="I5662" s="518">
        <v>421933</v>
      </c>
    </row>
    <row r="5663" spans="1:9" x14ac:dyDescent="0.2">
      <c r="A5663" s="518" t="s">
        <v>168</v>
      </c>
      <c r="B5663" s="518">
        <v>421966</v>
      </c>
      <c r="C5663" s="518" t="s">
        <v>2660</v>
      </c>
      <c r="D5663" s="518" t="s">
        <v>891</v>
      </c>
      <c r="E5663" s="859">
        <v>25</v>
      </c>
      <c r="F5663" s="859">
        <v>25</v>
      </c>
      <c r="G5663" s="518" t="s">
        <v>122</v>
      </c>
      <c r="H5663" s="518" t="s">
        <v>168</v>
      </c>
      <c r="I5663" s="518">
        <v>421966</v>
      </c>
    </row>
    <row r="5664" spans="1:9" x14ac:dyDescent="0.2">
      <c r="A5664" s="518" t="s">
        <v>357</v>
      </c>
      <c r="B5664" s="518">
        <v>421982</v>
      </c>
      <c r="C5664" s="518" t="s">
        <v>2660</v>
      </c>
      <c r="D5664" s="518" t="s">
        <v>987</v>
      </c>
      <c r="E5664" s="859">
        <v>22</v>
      </c>
      <c r="F5664" s="859">
        <v>22</v>
      </c>
      <c r="G5664" s="518" t="s">
        <v>122</v>
      </c>
      <c r="H5664" s="518" t="s">
        <v>357</v>
      </c>
      <c r="I5664" s="518">
        <v>421982</v>
      </c>
    </row>
    <row r="5665" spans="1:9" x14ac:dyDescent="0.2">
      <c r="A5665" s="518" t="s">
        <v>280</v>
      </c>
      <c r="B5665" s="518">
        <v>422006</v>
      </c>
      <c r="C5665" s="518" t="s">
        <v>2660</v>
      </c>
      <c r="D5665" s="518" t="s">
        <v>950</v>
      </c>
      <c r="E5665" s="859">
        <v>18</v>
      </c>
      <c r="F5665" s="859">
        <v>15</v>
      </c>
      <c r="G5665" s="518" t="s">
        <v>122</v>
      </c>
      <c r="H5665" s="518" t="s">
        <v>280</v>
      </c>
      <c r="I5665" s="518">
        <v>422006</v>
      </c>
    </row>
    <row r="5666" spans="1:9" x14ac:dyDescent="0.2">
      <c r="A5666" s="518" t="s">
        <v>283</v>
      </c>
      <c r="B5666" s="518">
        <v>422030</v>
      </c>
      <c r="C5666" s="518" t="s">
        <v>2660</v>
      </c>
      <c r="D5666" s="518" t="s">
        <v>8946</v>
      </c>
      <c r="E5666" s="859">
        <v>20</v>
      </c>
      <c r="F5666" s="859">
        <v>0</v>
      </c>
      <c r="G5666" s="518" t="s">
        <v>128</v>
      </c>
      <c r="H5666" s="518" t="s">
        <v>283</v>
      </c>
      <c r="I5666" s="518">
        <v>422030</v>
      </c>
    </row>
    <row r="5667" spans="1:9" x14ac:dyDescent="0.2">
      <c r="A5667" s="518" t="s">
        <v>256</v>
      </c>
      <c r="B5667" s="518">
        <v>422105</v>
      </c>
      <c r="C5667" s="518" t="s">
        <v>2660</v>
      </c>
      <c r="D5667" s="518" t="s">
        <v>1342</v>
      </c>
      <c r="E5667" s="859">
        <v>30</v>
      </c>
      <c r="F5667" s="859">
        <v>20</v>
      </c>
      <c r="G5667" s="518" t="s">
        <v>128</v>
      </c>
      <c r="H5667" s="518" t="s">
        <v>256</v>
      </c>
      <c r="I5667" s="518">
        <v>422105</v>
      </c>
    </row>
    <row r="5668" spans="1:9" x14ac:dyDescent="0.2">
      <c r="A5668" s="518" t="s">
        <v>208</v>
      </c>
      <c r="B5668" s="518">
        <v>422113</v>
      </c>
      <c r="C5668" s="518" t="s">
        <v>2660</v>
      </c>
      <c r="D5668" s="518" t="s">
        <v>1415</v>
      </c>
      <c r="E5668" s="859">
        <v>30</v>
      </c>
      <c r="F5668" s="859">
        <v>30</v>
      </c>
      <c r="G5668" s="518" t="s">
        <v>122</v>
      </c>
      <c r="H5668" s="518" t="s">
        <v>208</v>
      </c>
      <c r="I5668" s="518">
        <v>422113</v>
      </c>
    </row>
    <row r="5669" spans="1:9" x14ac:dyDescent="0.2">
      <c r="A5669" s="518" t="s">
        <v>300</v>
      </c>
      <c r="B5669" s="518">
        <v>422121</v>
      </c>
      <c r="C5669" s="518" t="s">
        <v>2660</v>
      </c>
      <c r="D5669" s="518" t="s">
        <v>2454</v>
      </c>
      <c r="E5669" s="859">
        <v>21</v>
      </c>
      <c r="F5669" s="859">
        <v>0</v>
      </c>
      <c r="G5669" s="518" t="s">
        <v>122</v>
      </c>
      <c r="H5669" s="518" t="s">
        <v>300</v>
      </c>
      <c r="I5669" s="518">
        <v>422121</v>
      </c>
    </row>
    <row r="5670" spans="1:9" x14ac:dyDescent="0.2">
      <c r="A5670" s="518" t="s">
        <v>373</v>
      </c>
      <c r="B5670" s="518">
        <v>422147</v>
      </c>
      <c r="C5670" s="518" t="s">
        <v>2660</v>
      </c>
      <c r="D5670" s="518" t="s">
        <v>8947</v>
      </c>
      <c r="E5670" s="859">
        <v>34</v>
      </c>
      <c r="F5670" s="859">
        <v>0</v>
      </c>
      <c r="G5670" s="518" t="s">
        <v>128</v>
      </c>
      <c r="H5670" s="518" t="s">
        <v>373</v>
      </c>
      <c r="I5670" s="518">
        <v>422147</v>
      </c>
    </row>
    <row r="5671" spans="1:9" x14ac:dyDescent="0.2">
      <c r="A5671" s="518" t="s">
        <v>341</v>
      </c>
      <c r="B5671" s="518">
        <v>422279</v>
      </c>
      <c r="C5671" s="518" t="s">
        <v>2660</v>
      </c>
      <c r="D5671" s="518" t="s">
        <v>1228</v>
      </c>
      <c r="E5671" s="859">
        <v>23</v>
      </c>
      <c r="F5671" s="859">
        <v>17</v>
      </c>
      <c r="G5671" s="518" t="s">
        <v>128</v>
      </c>
      <c r="H5671" s="518" t="s">
        <v>341</v>
      </c>
      <c r="I5671" s="518">
        <v>677542</v>
      </c>
    </row>
    <row r="5672" spans="1:9" x14ac:dyDescent="0.2">
      <c r="A5672" s="518" t="s">
        <v>372</v>
      </c>
      <c r="B5672" s="518">
        <v>422295</v>
      </c>
      <c r="C5672" s="518" t="s">
        <v>2660</v>
      </c>
      <c r="D5672" s="518" t="s">
        <v>4473</v>
      </c>
      <c r="E5672" s="859">
        <v>37</v>
      </c>
      <c r="F5672" s="859">
        <v>0</v>
      </c>
      <c r="G5672" s="518" t="s">
        <v>128</v>
      </c>
      <c r="H5672" s="518" t="s">
        <v>372</v>
      </c>
      <c r="I5672" s="518">
        <v>422295</v>
      </c>
    </row>
    <row r="5673" spans="1:9" x14ac:dyDescent="0.2">
      <c r="A5673" s="518" t="s">
        <v>386</v>
      </c>
      <c r="B5673" s="518">
        <v>422311</v>
      </c>
      <c r="C5673" s="518" t="s">
        <v>2660</v>
      </c>
      <c r="D5673" s="518" t="s">
        <v>796</v>
      </c>
      <c r="E5673" s="859">
        <v>30</v>
      </c>
      <c r="F5673" s="859">
        <v>30</v>
      </c>
      <c r="G5673" s="518" t="s">
        <v>122</v>
      </c>
      <c r="H5673" s="518" t="s">
        <v>386</v>
      </c>
      <c r="I5673" s="518">
        <v>422311</v>
      </c>
    </row>
    <row r="5674" spans="1:9" x14ac:dyDescent="0.2">
      <c r="A5674" s="518" t="s">
        <v>180</v>
      </c>
      <c r="B5674" s="518">
        <v>422345</v>
      </c>
      <c r="C5674" s="518" t="s">
        <v>2660</v>
      </c>
      <c r="D5674" s="518" t="s">
        <v>4474</v>
      </c>
      <c r="E5674" s="859">
        <v>33</v>
      </c>
      <c r="F5674" s="859">
        <v>0</v>
      </c>
      <c r="G5674" s="518" t="s">
        <v>128</v>
      </c>
      <c r="H5674" s="518" t="s">
        <v>180</v>
      </c>
      <c r="I5674" s="518">
        <v>422345</v>
      </c>
    </row>
    <row r="5675" spans="1:9" x14ac:dyDescent="0.2">
      <c r="A5675" s="518" t="s">
        <v>180</v>
      </c>
      <c r="B5675" s="518">
        <v>422352</v>
      </c>
      <c r="C5675" s="518" t="s">
        <v>2660</v>
      </c>
      <c r="D5675" s="518" t="s">
        <v>4474</v>
      </c>
      <c r="E5675" s="859">
        <v>25</v>
      </c>
      <c r="F5675" s="859">
        <v>0</v>
      </c>
      <c r="G5675" s="518" t="s">
        <v>128</v>
      </c>
      <c r="H5675" s="518" t="s">
        <v>180</v>
      </c>
      <c r="I5675" s="518">
        <v>422352</v>
      </c>
    </row>
    <row r="5676" spans="1:9" x14ac:dyDescent="0.2">
      <c r="A5676" s="518" t="s">
        <v>180</v>
      </c>
      <c r="B5676" s="518">
        <v>422360</v>
      </c>
      <c r="C5676" s="518" t="s">
        <v>2660</v>
      </c>
      <c r="D5676" s="518" t="s">
        <v>4474</v>
      </c>
      <c r="E5676" s="859">
        <v>18</v>
      </c>
      <c r="F5676" s="859">
        <v>0</v>
      </c>
      <c r="G5676" s="518" t="s">
        <v>128</v>
      </c>
      <c r="H5676" s="518" t="s">
        <v>180</v>
      </c>
      <c r="I5676" s="518">
        <v>422360</v>
      </c>
    </row>
    <row r="5677" spans="1:9" x14ac:dyDescent="0.2">
      <c r="A5677" s="518" t="s">
        <v>366</v>
      </c>
      <c r="B5677" s="518">
        <v>422501</v>
      </c>
      <c r="C5677" s="518" t="s">
        <v>2660</v>
      </c>
      <c r="D5677" s="518" t="s">
        <v>888</v>
      </c>
      <c r="E5677" s="859">
        <v>19</v>
      </c>
      <c r="F5677" s="859">
        <v>19</v>
      </c>
      <c r="G5677" s="518" t="s">
        <v>122</v>
      </c>
      <c r="H5677" s="518" t="s">
        <v>366</v>
      </c>
      <c r="I5677" s="518">
        <v>422501</v>
      </c>
    </row>
    <row r="5678" spans="1:9" x14ac:dyDescent="0.2">
      <c r="A5678" s="518" t="s">
        <v>256</v>
      </c>
      <c r="B5678" s="518">
        <v>422535</v>
      </c>
      <c r="C5678" s="518" t="s">
        <v>2660</v>
      </c>
      <c r="D5678" s="518" t="s">
        <v>429</v>
      </c>
      <c r="E5678" s="859">
        <v>21</v>
      </c>
      <c r="F5678" s="859">
        <v>21</v>
      </c>
      <c r="G5678" s="518" t="s">
        <v>122</v>
      </c>
      <c r="H5678" s="518" t="s">
        <v>256</v>
      </c>
      <c r="I5678" s="518">
        <v>422535</v>
      </c>
    </row>
    <row r="5679" spans="1:9" x14ac:dyDescent="0.2">
      <c r="A5679" s="518" t="s">
        <v>360</v>
      </c>
      <c r="B5679" s="518">
        <v>422543</v>
      </c>
      <c r="C5679" s="518" t="s">
        <v>2660</v>
      </c>
      <c r="D5679" s="518" t="s">
        <v>1968</v>
      </c>
      <c r="E5679" s="859">
        <v>23</v>
      </c>
      <c r="F5679" s="859">
        <v>20</v>
      </c>
      <c r="G5679" s="518" t="s">
        <v>122</v>
      </c>
      <c r="H5679" s="518" t="s">
        <v>360</v>
      </c>
      <c r="I5679" s="518">
        <v>422543</v>
      </c>
    </row>
    <row r="5680" spans="1:9" x14ac:dyDescent="0.2">
      <c r="A5680" s="518" t="s">
        <v>180</v>
      </c>
      <c r="B5680" s="518">
        <v>422568</v>
      </c>
      <c r="C5680" s="518" t="s">
        <v>2660</v>
      </c>
      <c r="D5680" s="518" t="s">
        <v>4474</v>
      </c>
      <c r="E5680" s="859">
        <v>30</v>
      </c>
      <c r="F5680" s="859">
        <v>0</v>
      </c>
      <c r="G5680" s="518" t="s">
        <v>128</v>
      </c>
      <c r="H5680" s="518" t="s">
        <v>180</v>
      </c>
      <c r="I5680" s="518">
        <v>422568</v>
      </c>
    </row>
    <row r="5681" spans="1:9" x14ac:dyDescent="0.2">
      <c r="A5681" s="518" t="s">
        <v>237</v>
      </c>
      <c r="B5681" s="518">
        <v>422618</v>
      </c>
      <c r="C5681" s="518" t="s">
        <v>2660</v>
      </c>
      <c r="D5681" s="518" t="s">
        <v>4502</v>
      </c>
      <c r="E5681" s="859">
        <v>28</v>
      </c>
      <c r="F5681" s="859">
        <v>28</v>
      </c>
      <c r="G5681" s="518" t="s">
        <v>122</v>
      </c>
      <c r="H5681" s="518" t="s">
        <v>237</v>
      </c>
      <c r="I5681" s="518">
        <v>422618</v>
      </c>
    </row>
    <row r="5682" spans="1:9" x14ac:dyDescent="0.2">
      <c r="A5682" s="518" t="s">
        <v>237</v>
      </c>
      <c r="B5682" s="518">
        <v>422626</v>
      </c>
      <c r="C5682" s="518" t="s">
        <v>2660</v>
      </c>
      <c r="D5682" s="518" t="s">
        <v>4503</v>
      </c>
      <c r="E5682" s="859">
        <v>35</v>
      </c>
      <c r="F5682" s="859">
        <v>35</v>
      </c>
      <c r="G5682" s="518" t="s">
        <v>122</v>
      </c>
      <c r="H5682" s="518" t="s">
        <v>237</v>
      </c>
      <c r="I5682" s="518">
        <v>422626</v>
      </c>
    </row>
    <row r="5683" spans="1:9" x14ac:dyDescent="0.2">
      <c r="A5683" s="518" t="s">
        <v>237</v>
      </c>
      <c r="B5683" s="518">
        <v>422634</v>
      </c>
      <c r="C5683" s="518" t="s">
        <v>2660</v>
      </c>
      <c r="D5683" s="518" t="s">
        <v>708</v>
      </c>
      <c r="E5683" s="859">
        <v>28</v>
      </c>
      <c r="F5683" s="859">
        <v>28</v>
      </c>
      <c r="G5683" s="518" t="s">
        <v>122</v>
      </c>
      <c r="H5683" s="518" t="s">
        <v>237</v>
      </c>
      <c r="I5683" s="518">
        <v>422634</v>
      </c>
    </row>
    <row r="5684" spans="1:9" x14ac:dyDescent="0.2">
      <c r="A5684" s="518" t="s">
        <v>237</v>
      </c>
      <c r="B5684" s="518">
        <v>422642</v>
      </c>
      <c r="C5684" s="518" t="s">
        <v>2660</v>
      </c>
      <c r="D5684" s="518" t="s">
        <v>1171</v>
      </c>
      <c r="E5684" s="859">
        <v>35</v>
      </c>
      <c r="F5684" s="859">
        <v>35</v>
      </c>
      <c r="G5684" s="518" t="s">
        <v>122</v>
      </c>
      <c r="H5684" s="518" t="s">
        <v>237</v>
      </c>
      <c r="I5684" s="518">
        <v>422642</v>
      </c>
    </row>
    <row r="5685" spans="1:9" x14ac:dyDescent="0.2">
      <c r="A5685" s="518" t="s">
        <v>358</v>
      </c>
      <c r="B5685" s="518">
        <v>422691</v>
      </c>
      <c r="C5685" s="518" t="s">
        <v>2660</v>
      </c>
      <c r="D5685" s="518" t="s">
        <v>1102</v>
      </c>
      <c r="E5685" s="859">
        <v>35</v>
      </c>
      <c r="F5685" s="859">
        <v>34</v>
      </c>
      <c r="G5685" s="518" t="s">
        <v>122</v>
      </c>
      <c r="H5685" s="518" t="s">
        <v>358</v>
      </c>
      <c r="I5685" s="518">
        <v>422691</v>
      </c>
    </row>
    <row r="5686" spans="1:9" x14ac:dyDescent="0.2">
      <c r="A5686" s="518" t="s">
        <v>230</v>
      </c>
      <c r="B5686" s="518">
        <v>422758</v>
      </c>
      <c r="C5686" s="518" t="s">
        <v>2660</v>
      </c>
      <c r="D5686" s="518" t="s">
        <v>1192</v>
      </c>
      <c r="E5686" s="859">
        <v>33</v>
      </c>
      <c r="F5686" s="859">
        <v>31</v>
      </c>
      <c r="G5686" s="518" t="s">
        <v>122</v>
      </c>
      <c r="H5686" s="518" t="s">
        <v>230</v>
      </c>
      <c r="I5686" s="518">
        <v>422758</v>
      </c>
    </row>
    <row r="5687" spans="1:9" x14ac:dyDescent="0.2">
      <c r="A5687" s="518" t="s">
        <v>230</v>
      </c>
      <c r="B5687" s="518">
        <v>422766</v>
      </c>
      <c r="C5687" s="518" t="s">
        <v>2660</v>
      </c>
      <c r="D5687" s="518" t="s">
        <v>1574</v>
      </c>
      <c r="E5687" s="859">
        <v>34</v>
      </c>
      <c r="F5687" s="859">
        <v>31</v>
      </c>
      <c r="G5687" s="518" t="s">
        <v>122</v>
      </c>
      <c r="H5687" s="518" t="s">
        <v>230</v>
      </c>
      <c r="I5687" s="518">
        <v>422766</v>
      </c>
    </row>
    <row r="5688" spans="1:9" x14ac:dyDescent="0.2">
      <c r="A5688" s="518" t="s">
        <v>209</v>
      </c>
      <c r="B5688" s="518">
        <v>422808</v>
      </c>
      <c r="C5688" s="518" t="s">
        <v>2660</v>
      </c>
      <c r="D5688" s="518" t="s">
        <v>4532</v>
      </c>
      <c r="E5688" s="859">
        <v>19</v>
      </c>
      <c r="F5688" s="859">
        <v>18</v>
      </c>
      <c r="G5688" s="518" t="s">
        <v>122</v>
      </c>
      <c r="H5688" s="518" t="s">
        <v>209</v>
      </c>
      <c r="I5688" s="518">
        <v>422808</v>
      </c>
    </row>
    <row r="5689" spans="1:9" x14ac:dyDescent="0.2">
      <c r="A5689" s="518" t="s">
        <v>166</v>
      </c>
      <c r="B5689" s="518">
        <v>422832</v>
      </c>
      <c r="C5689" s="518" t="s">
        <v>2660</v>
      </c>
      <c r="D5689" s="518" t="s">
        <v>4533</v>
      </c>
      <c r="E5689" s="859">
        <v>26</v>
      </c>
      <c r="F5689" s="859">
        <v>26</v>
      </c>
      <c r="G5689" s="518" t="s">
        <v>128</v>
      </c>
      <c r="H5689" s="518" t="s">
        <v>166</v>
      </c>
      <c r="I5689" s="518">
        <v>422832</v>
      </c>
    </row>
    <row r="5690" spans="1:9" x14ac:dyDescent="0.2">
      <c r="A5690" s="518" t="s">
        <v>166</v>
      </c>
      <c r="B5690" s="518">
        <v>422840</v>
      </c>
      <c r="C5690" s="518" t="s">
        <v>2660</v>
      </c>
      <c r="D5690" s="518" t="s">
        <v>4534</v>
      </c>
      <c r="E5690" s="859">
        <v>30</v>
      </c>
      <c r="F5690" s="859">
        <v>30</v>
      </c>
      <c r="G5690" s="518" t="s">
        <v>128</v>
      </c>
      <c r="H5690" s="518" t="s">
        <v>166</v>
      </c>
      <c r="I5690" s="518">
        <v>422840</v>
      </c>
    </row>
    <row r="5691" spans="1:9" x14ac:dyDescent="0.2">
      <c r="A5691" s="518" t="s">
        <v>170</v>
      </c>
      <c r="B5691" s="518">
        <v>422857</v>
      </c>
      <c r="C5691" s="518" t="s">
        <v>2660</v>
      </c>
      <c r="D5691" s="518" t="s">
        <v>8948</v>
      </c>
      <c r="E5691" s="859">
        <v>29</v>
      </c>
      <c r="F5691" s="859">
        <v>0</v>
      </c>
      <c r="G5691" s="518" t="s">
        <v>128</v>
      </c>
      <c r="H5691" s="518" t="s">
        <v>170</v>
      </c>
      <c r="I5691" s="518">
        <v>422857</v>
      </c>
    </row>
    <row r="5692" spans="1:9" x14ac:dyDescent="0.2">
      <c r="A5692" s="518" t="s">
        <v>166</v>
      </c>
      <c r="B5692" s="518">
        <v>422865</v>
      </c>
      <c r="C5692" s="518" t="s">
        <v>2660</v>
      </c>
      <c r="D5692" s="518" t="s">
        <v>8949</v>
      </c>
      <c r="E5692" s="859">
        <v>17</v>
      </c>
      <c r="F5692" s="859">
        <v>17</v>
      </c>
      <c r="G5692" s="518" t="s">
        <v>128</v>
      </c>
      <c r="H5692" s="518" t="s">
        <v>166</v>
      </c>
      <c r="I5692" s="518">
        <v>422865</v>
      </c>
    </row>
    <row r="5693" spans="1:9" x14ac:dyDescent="0.2">
      <c r="A5693" s="518" t="s">
        <v>164</v>
      </c>
      <c r="B5693" s="518">
        <v>422873</v>
      </c>
      <c r="C5693" s="518" t="s">
        <v>2660</v>
      </c>
      <c r="D5693" s="518" t="s">
        <v>7582</v>
      </c>
      <c r="E5693" s="859">
        <v>35</v>
      </c>
      <c r="F5693" s="859">
        <v>0</v>
      </c>
      <c r="G5693" s="518" t="s">
        <v>128</v>
      </c>
      <c r="H5693" s="518" t="s">
        <v>164</v>
      </c>
      <c r="I5693" s="518">
        <v>422873</v>
      </c>
    </row>
    <row r="5694" spans="1:9" x14ac:dyDescent="0.2">
      <c r="A5694" s="518" t="s">
        <v>369</v>
      </c>
      <c r="B5694" s="518">
        <v>422881</v>
      </c>
      <c r="C5694" s="518" t="s">
        <v>2660</v>
      </c>
      <c r="D5694" s="518" t="s">
        <v>1693</v>
      </c>
      <c r="E5694" s="859">
        <v>30</v>
      </c>
      <c r="F5694" s="859">
        <v>0</v>
      </c>
      <c r="G5694" s="518" t="s">
        <v>128</v>
      </c>
      <c r="H5694" s="518" t="s">
        <v>369</v>
      </c>
      <c r="I5694" s="518">
        <v>422881</v>
      </c>
    </row>
    <row r="5695" spans="1:9" x14ac:dyDescent="0.2">
      <c r="A5695" s="518" t="s">
        <v>369</v>
      </c>
      <c r="B5695" s="518">
        <v>422899</v>
      </c>
      <c r="C5695" s="518" t="s">
        <v>2660</v>
      </c>
      <c r="D5695" s="518" t="s">
        <v>1052</v>
      </c>
      <c r="E5695" s="859">
        <v>31</v>
      </c>
      <c r="F5695" s="859">
        <v>0</v>
      </c>
      <c r="G5695" s="518" t="s">
        <v>128</v>
      </c>
      <c r="H5695" s="518" t="s">
        <v>369</v>
      </c>
      <c r="I5695" s="518">
        <v>422899</v>
      </c>
    </row>
    <row r="5696" spans="1:9" x14ac:dyDescent="0.2">
      <c r="A5696" s="518" t="s">
        <v>373</v>
      </c>
      <c r="B5696" s="518">
        <v>422907</v>
      </c>
      <c r="C5696" s="518" t="s">
        <v>2660</v>
      </c>
      <c r="D5696" s="518" t="s">
        <v>2571</v>
      </c>
      <c r="E5696" s="859">
        <v>25</v>
      </c>
      <c r="F5696" s="859">
        <v>0</v>
      </c>
      <c r="G5696" s="518" t="s">
        <v>128</v>
      </c>
      <c r="H5696" s="518" t="s">
        <v>373</v>
      </c>
      <c r="I5696" s="518">
        <v>422907</v>
      </c>
    </row>
    <row r="5697" spans="1:9" x14ac:dyDescent="0.2">
      <c r="A5697" s="518" t="s">
        <v>341</v>
      </c>
      <c r="B5697" s="518">
        <v>422923</v>
      </c>
      <c r="C5697" s="518" t="s">
        <v>2660</v>
      </c>
      <c r="D5697" s="518" t="s">
        <v>1342</v>
      </c>
      <c r="E5697" s="859">
        <v>32</v>
      </c>
      <c r="F5697" s="859">
        <v>32</v>
      </c>
      <c r="G5697" s="518" t="s">
        <v>128</v>
      </c>
      <c r="H5697" s="518" t="s">
        <v>341</v>
      </c>
      <c r="I5697" s="518">
        <v>422923</v>
      </c>
    </row>
    <row r="5698" spans="1:9" x14ac:dyDescent="0.2">
      <c r="A5698" s="518" t="s">
        <v>249</v>
      </c>
      <c r="B5698" s="518">
        <v>422949</v>
      </c>
      <c r="C5698" s="518" t="s">
        <v>2660</v>
      </c>
      <c r="D5698" s="518" t="s">
        <v>8334</v>
      </c>
      <c r="E5698" s="859">
        <v>30</v>
      </c>
      <c r="F5698" s="859">
        <v>30</v>
      </c>
      <c r="G5698" s="518" t="s">
        <v>128</v>
      </c>
      <c r="H5698" s="518" t="s">
        <v>249</v>
      </c>
      <c r="I5698" s="518">
        <v>422949</v>
      </c>
    </row>
    <row r="5699" spans="1:9" x14ac:dyDescent="0.2">
      <c r="A5699" s="518" t="s">
        <v>394</v>
      </c>
      <c r="B5699" s="518">
        <v>422956</v>
      </c>
      <c r="C5699" s="518" t="s">
        <v>2660</v>
      </c>
      <c r="D5699" s="518" t="s">
        <v>8950</v>
      </c>
      <c r="E5699" s="859">
        <v>26</v>
      </c>
      <c r="F5699" s="859">
        <v>0</v>
      </c>
      <c r="G5699" s="518" t="s">
        <v>128</v>
      </c>
      <c r="H5699" s="518" t="s">
        <v>394</v>
      </c>
      <c r="I5699" s="518">
        <v>422956</v>
      </c>
    </row>
    <row r="5700" spans="1:9" x14ac:dyDescent="0.2">
      <c r="A5700" s="518" t="s">
        <v>373</v>
      </c>
      <c r="B5700" s="518">
        <v>422998</v>
      </c>
      <c r="C5700" s="518" t="s">
        <v>2660</v>
      </c>
      <c r="D5700" s="518" t="s">
        <v>4579</v>
      </c>
      <c r="E5700" s="859">
        <v>28</v>
      </c>
      <c r="F5700" s="859">
        <v>0</v>
      </c>
      <c r="G5700" s="518" t="s">
        <v>128</v>
      </c>
      <c r="H5700" s="518" t="s">
        <v>373</v>
      </c>
      <c r="I5700" s="518">
        <v>422998</v>
      </c>
    </row>
    <row r="5701" spans="1:9" x14ac:dyDescent="0.2">
      <c r="A5701" s="518" t="s">
        <v>292</v>
      </c>
      <c r="B5701" s="518">
        <v>423004</v>
      </c>
      <c r="C5701" s="518" t="s">
        <v>2660</v>
      </c>
      <c r="D5701" s="518" t="s">
        <v>4580</v>
      </c>
      <c r="E5701" s="859">
        <v>22</v>
      </c>
      <c r="F5701" s="859">
        <v>0</v>
      </c>
      <c r="G5701" s="518" t="s">
        <v>128</v>
      </c>
      <c r="H5701" s="518" t="s">
        <v>292</v>
      </c>
      <c r="I5701" s="518">
        <v>423004</v>
      </c>
    </row>
    <row r="5702" spans="1:9" x14ac:dyDescent="0.2">
      <c r="A5702" s="518" t="s">
        <v>369</v>
      </c>
      <c r="B5702" s="518">
        <v>423079</v>
      </c>
      <c r="C5702" s="518" t="s">
        <v>2660</v>
      </c>
      <c r="D5702" s="518" t="s">
        <v>2599</v>
      </c>
      <c r="E5702" s="859">
        <v>18</v>
      </c>
      <c r="F5702" s="859">
        <v>0</v>
      </c>
      <c r="G5702" s="518" t="s">
        <v>128</v>
      </c>
      <c r="H5702" s="518" t="s">
        <v>369</v>
      </c>
      <c r="I5702" s="518">
        <v>423079</v>
      </c>
    </row>
    <row r="5703" spans="1:9" x14ac:dyDescent="0.2">
      <c r="A5703" s="518" t="s">
        <v>341</v>
      </c>
      <c r="B5703" s="518">
        <v>423111</v>
      </c>
      <c r="C5703" s="518" t="s">
        <v>2660</v>
      </c>
      <c r="D5703" s="518" t="s">
        <v>1342</v>
      </c>
      <c r="E5703" s="859">
        <v>35</v>
      </c>
      <c r="F5703" s="859">
        <v>34</v>
      </c>
      <c r="G5703" s="518" t="s">
        <v>128</v>
      </c>
      <c r="H5703" s="518" t="s">
        <v>341</v>
      </c>
      <c r="I5703" s="518">
        <v>423111</v>
      </c>
    </row>
    <row r="5704" spans="1:9" x14ac:dyDescent="0.2">
      <c r="A5704" s="518" t="s">
        <v>341</v>
      </c>
      <c r="B5704" s="518">
        <v>423129</v>
      </c>
      <c r="C5704" s="518" t="s">
        <v>2660</v>
      </c>
      <c r="D5704" s="518" t="s">
        <v>1342</v>
      </c>
      <c r="E5704" s="859">
        <v>35</v>
      </c>
      <c r="F5704" s="859">
        <v>35</v>
      </c>
      <c r="G5704" s="518" t="s">
        <v>128</v>
      </c>
      <c r="H5704" s="518" t="s">
        <v>341</v>
      </c>
      <c r="I5704" s="518">
        <v>423129</v>
      </c>
    </row>
    <row r="5705" spans="1:9" x14ac:dyDescent="0.2">
      <c r="A5705" s="518" t="s">
        <v>343</v>
      </c>
      <c r="B5705" s="518">
        <v>423160</v>
      </c>
      <c r="C5705" s="518" t="s">
        <v>2660</v>
      </c>
      <c r="D5705" s="518" t="s">
        <v>3685</v>
      </c>
      <c r="E5705" s="859">
        <v>34</v>
      </c>
      <c r="F5705" s="859">
        <v>34</v>
      </c>
      <c r="G5705" s="518" t="s">
        <v>122</v>
      </c>
      <c r="H5705" s="518" t="s">
        <v>343</v>
      </c>
      <c r="I5705" s="518">
        <v>423160</v>
      </c>
    </row>
    <row r="5706" spans="1:9" x14ac:dyDescent="0.2">
      <c r="A5706" s="518" t="s">
        <v>180</v>
      </c>
      <c r="B5706" s="518">
        <v>423269</v>
      </c>
      <c r="C5706" s="518" t="s">
        <v>2660</v>
      </c>
      <c r="D5706" s="518" t="s">
        <v>2339</v>
      </c>
      <c r="E5706" s="859">
        <v>24</v>
      </c>
      <c r="F5706" s="859">
        <v>0</v>
      </c>
      <c r="G5706" s="518" t="s">
        <v>128</v>
      </c>
      <c r="H5706" s="518" t="s">
        <v>180</v>
      </c>
      <c r="I5706" s="518">
        <v>423269</v>
      </c>
    </row>
    <row r="5707" spans="1:9" x14ac:dyDescent="0.2">
      <c r="A5707" s="518" t="s">
        <v>181</v>
      </c>
      <c r="B5707" s="518">
        <v>423368</v>
      </c>
      <c r="C5707" s="518" t="s">
        <v>2660</v>
      </c>
      <c r="D5707" s="518" t="s">
        <v>4632</v>
      </c>
      <c r="E5707" s="859">
        <v>36</v>
      </c>
      <c r="F5707" s="859">
        <v>26</v>
      </c>
      <c r="G5707" s="518" t="s">
        <v>128</v>
      </c>
      <c r="H5707" s="518" t="s">
        <v>181</v>
      </c>
      <c r="I5707" s="518">
        <v>423368</v>
      </c>
    </row>
    <row r="5708" spans="1:9" x14ac:dyDescent="0.2">
      <c r="A5708" s="518" t="s">
        <v>181</v>
      </c>
      <c r="B5708" s="518">
        <v>423418</v>
      </c>
      <c r="C5708" s="518" t="s">
        <v>2660</v>
      </c>
      <c r="D5708" s="518" t="s">
        <v>4633</v>
      </c>
      <c r="E5708" s="859">
        <v>27</v>
      </c>
      <c r="F5708" s="859">
        <v>15</v>
      </c>
      <c r="G5708" s="518" t="s">
        <v>128</v>
      </c>
      <c r="H5708" s="518" t="s">
        <v>181</v>
      </c>
      <c r="I5708" s="518">
        <v>423418</v>
      </c>
    </row>
    <row r="5709" spans="1:9" x14ac:dyDescent="0.2">
      <c r="A5709" s="518" t="s">
        <v>256</v>
      </c>
      <c r="B5709" s="518">
        <v>423426</v>
      </c>
      <c r="C5709" s="518" t="s">
        <v>2660</v>
      </c>
      <c r="D5709" s="518" t="s">
        <v>1342</v>
      </c>
      <c r="E5709" s="859">
        <v>24</v>
      </c>
      <c r="F5709" s="859">
        <v>16</v>
      </c>
      <c r="G5709" s="518" t="s">
        <v>128</v>
      </c>
      <c r="H5709" s="518" t="s">
        <v>256</v>
      </c>
      <c r="I5709" s="518">
        <v>423426</v>
      </c>
    </row>
    <row r="5710" spans="1:9" x14ac:dyDescent="0.2">
      <c r="A5710" s="518" t="s">
        <v>256</v>
      </c>
      <c r="B5710" s="518">
        <v>423434</v>
      </c>
      <c r="C5710" s="518" t="s">
        <v>2660</v>
      </c>
      <c r="D5710" s="518" t="s">
        <v>1342</v>
      </c>
      <c r="E5710" s="859">
        <v>27</v>
      </c>
      <c r="F5710" s="859">
        <v>13</v>
      </c>
      <c r="G5710" s="518" t="s">
        <v>128</v>
      </c>
      <c r="H5710" s="518" t="s">
        <v>256</v>
      </c>
      <c r="I5710" s="518">
        <v>423434</v>
      </c>
    </row>
    <row r="5711" spans="1:9" x14ac:dyDescent="0.2">
      <c r="A5711" s="518" t="s">
        <v>179</v>
      </c>
      <c r="B5711" s="518">
        <v>423475</v>
      </c>
      <c r="C5711" s="518" t="s">
        <v>2660</v>
      </c>
      <c r="D5711" s="518" t="s">
        <v>1342</v>
      </c>
      <c r="E5711" s="859">
        <v>16</v>
      </c>
      <c r="F5711" s="859">
        <v>0</v>
      </c>
      <c r="G5711" s="518" t="s">
        <v>128</v>
      </c>
      <c r="H5711" s="518" t="s">
        <v>179</v>
      </c>
      <c r="I5711" s="518">
        <v>423475</v>
      </c>
    </row>
    <row r="5712" spans="1:9" x14ac:dyDescent="0.2">
      <c r="A5712" s="518" t="s">
        <v>179</v>
      </c>
      <c r="B5712" s="518">
        <v>423541</v>
      </c>
      <c r="C5712" s="518" t="s">
        <v>2660</v>
      </c>
      <c r="D5712" s="518" t="s">
        <v>6798</v>
      </c>
      <c r="E5712" s="859">
        <v>27</v>
      </c>
      <c r="F5712" s="859">
        <v>0</v>
      </c>
      <c r="G5712" s="518" t="s">
        <v>128</v>
      </c>
      <c r="H5712" s="518" t="s">
        <v>179</v>
      </c>
      <c r="I5712" s="518">
        <v>423541</v>
      </c>
    </row>
    <row r="5713" spans="1:9" x14ac:dyDescent="0.2">
      <c r="A5713" s="518" t="s">
        <v>179</v>
      </c>
      <c r="B5713" s="518">
        <v>423558</v>
      </c>
      <c r="C5713" s="518" t="s">
        <v>2660</v>
      </c>
      <c r="D5713" s="518" t="s">
        <v>6798</v>
      </c>
      <c r="E5713" s="859">
        <v>26</v>
      </c>
      <c r="F5713" s="859">
        <v>0</v>
      </c>
      <c r="G5713" s="518" t="s">
        <v>128</v>
      </c>
      <c r="H5713" s="518" t="s">
        <v>179</v>
      </c>
      <c r="I5713" s="518">
        <v>423558</v>
      </c>
    </row>
    <row r="5714" spans="1:9" x14ac:dyDescent="0.2">
      <c r="A5714" s="518" t="s">
        <v>292</v>
      </c>
      <c r="B5714" s="518">
        <v>423590</v>
      </c>
      <c r="C5714" s="518" t="s">
        <v>2660</v>
      </c>
      <c r="D5714" s="518" t="s">
        <v>4714</v>
      </c>
      <c r="E5714" s="859">
        <v>35</v>
      </c>
      <c r="F5714" s="859">
        <v>0</v>
      </c>
      <c r="G5714" s="518" t="s">
        <v>128</v>
      </c>
      <c r="H5714" s="518" t="s">
        <v>292</v>
      </c>
      <c r="I5714" s="518">
        <v>423590</v>
      </c>
    </row>
    <row r="5715" spans="1:9" x14ac:dyDescent="0.2">
      <c r="A5715" s="518" t="s">
        <v>181</v>
      </c>
      <c r="B5715" s="518">
        <v>423608</v>
      </c>
      <c r="C5715" s="518" t="s">
        <v>2660</v>
      </c>
      <c r="D5715" s="518" t="s">
        <v>4332</v>
      </c>
      <c r="E5715" s="859">
        <v>34</v>
      </c>
      <c r="F5715" s="859">
        <v>0</v>
      </c>
      <c r="G5715" s="518" t="s">
        <v>128</v>
      </c>
      <c r="H5715" s="518" t="s">
        <v>181</v>
      </c>
      <c r="I5715" s="518">
        <v>423608</v>
      </c>
    </row>
    <row r="5716" spans="1:9" x14ac:dyDescent="0.2">
      <c r="A5716" s="518" t="s">
        <v>181</v>
      </c>
      <c r="B5716" s="518">
        <v>423616</v>
      </c>
      <c r="C5716" s="518" t="s">
        <v>2660</v>
      </c>
      <c r="D5716" s="518" t="s">
        <v>4333</v>
      </c>
      <c r="E5716" s="859">
        <v>35</v>
      </c>
      <c r="F5716" s="859">
        <v>27</v>
      </c>
      <c r="G5716" s="518" t="s">
        <v>128</v>
      </c>
      <c r="H5716" s="518" t="s">
        <v>181</v>
      </c>
      <c r="I5716" s="518">
        <v>423616</v>
      </c>
    </row>
    <row r="5717" spans="1:9" x14ac:dyDescent="0.2">
      <c r="A5717" s="518" t="s">
        <v>292</v>
      </c>
      <c r="B5717" s="518">
        <v>423624</v>
      </c>
      <c r="C5717" s="518" t="s">
        <v>2660</v>
      </c>
      <c r="D5717" s="518" t="s">
        <v>4334</v>
      </c>
      <c r="E5717" s="859">
        <v>30</v>
      </c>
      <c r="F5717" s="859">
        <v>0</v>
      </c>
      <c r="G5717" s="518" t="s">
        <v>128</v>
      </c>
      <c r="H5717" s="518" t="s">
        <v>292</v>
      </c>
      <c r="I5717" s="518">
        <v>423624</v>
      </c>
    </row>
    <row r="5718" spans="1:9" x14ac:dyDescent="0.2">
      <c r="A5718" s="518" t="s">
        <v>256</v>
      </c>
      <c r="B5718" s="518">
        <v>423632</v>
      </c>
      <c r="C5718" s="518" t="s">
        <v>2660</v>
      </c>
      <c r="D5718" s="518" t="s">
        <v>1342</v>
      </c>
      <c r="E5718" s="859">
        <v>25</v>
      </c>
      <c r="F5718" s="859">
        <v>8</v>
      </c>
      <c r="G5718" s="518" t="s">
        <v>128</v>
      </c>
      <c r="H5718" s="518" t="s">
        <v>256</v>
      </c>
      <c r="I5718" s="518">
        <v>423632</v>
      </c>
    </row>
    <row r="5719" spans="1:9" x14ac:dyDescent="0.2">
      <c r="A5719" s="518" t="s">
        <v>256</v>
      </c>
      <c r="B5719" s="518">
        <v>423749</v>
      </c>
      <c r="C5719" s="518" t="s">
        <v>2660</v>
      </c>
      <c r="D5719" s="518" t="s">
        <v>7679</v>
      </c>
      <c r="E5719" s="859">
        <v>19</v>
      </c>
      <c r="F5719" s="859">
        <v>0</v>
      </c>
      <c r="G5719" s="518" t="s">
        <v>128</v>
      </c>
      <c r="H5719" s="518" t="s">
        <v>256</v>
      </c>
      <c r="I5719" s="518">
        <v>423749</v>
      </c>
    </row>
    <row r="5720" spans="1:9" x14ac:dyDescent="0.2">
      <c r="A5720" s="518" t="s">
        <v>179</v>
      </c>
      <c r="B5720" s="518">
        <v>423822</v>
      </c>
      <c r="C5720" s="518" t="s">
        <v>2660</v>
      </c>
      <c r="D5720" s="518" t="s">
        <v>4376</v>
      </c>
      <c r="E5720" s="859">
        <v>23</v>
      </c>
      <c r="F5720" s="859">
        <v>0</v>
      </c>
      <c r="G5720" s="518" t="s">
        <v>128</v>
      </c>
      <c r="H5720" s="518" t="s">
        <v>179</v>
      </c>
      <c r="I5720" s="518">
        <v>423822</v>
      </c>
    </row>
    <row r="5721" spans="1:9" x14ac:dyDescent="0.2">
      <c r="A5721" s="518" t="s">
        <v>158</v>
      </c>
      <c r="B5721" s="518">
        <v>423848</v>
      </c>
      <c r="C5721" s="518" t="s">
        <v>2660</v>
      </c>
      <c r="D5721" s="518" t="s">
        <v>6799</v>
      </c>
      <c r="E5721" s="859">
        <v>33</v>
      </c>
      <c r="F5721" s="859">
        <v>0</v>
      </c>
      <c r="G5721" s="518" t="s">
        <v>128</v>
      </c>
      <c r="H5721" s="518" t="s">
        <v>158</v>
      </c>
      <c r="I5721" s="518">
        <v>423848</v>
      </c>
    </row>
    <row r="5722" spans="1:9" x14ac:dyDescent="0.2">
      <c r="A5722" s="518" t="s">
        <v>158</v>
      </c>
      <c r="B5722" s="518">
        <v>423855</v>
      </c>
      <c r="C5722" s="518" t="s">
        <v>2660</v>
      </c>
      <c r="D5722" s="518" t="s">
        <v>6799</v>
      </c>
      <c r="E5722" s="859">
        <v>30</v>
      </c>
      <c r="F5722" s="859">
        <v>0</v>
      </c>
      <c r="G5722" s="518" t="s">
        <v>128</v>
      </c>
      <c r="H5722" s="518" t="s">
        <v>158</v>
      </c>
      <c r="I5722" s="518">
        <v>423855</v>
      </c>
    </row>
    <row r="5723" spans="1:9" x14ac:dyDescent="0.2">
      <c r="A5723" s="518" t="s">
        <v>181</v>
      </c>
      <c r="B5723" s="518">
        <v>423947</v>
      </c>
      <c r="C5723" s="518" t="s">
        <v>2660</v>
      </c>
      <c r="D5723" s="518" t="s">
        <v>4377</v>
      </c>
      <c r="E5723" s="859">
        <v>34</v>
      </c>
      <c r="F5723" s="859">
        <v>24</v>
      </c>
      <c r="G5723" s="518" t="s">
        <v>128</v>
      </c>
      <c r="H5723" s="518" t="s">
        <v>181</v>
      </c>
      <c r="I5723" s="518">
        <v>423947</v>
      </c>
    </row>
    <row r="5724" spans="1:9" x14ac:dyDescent="0.2">
      <c r="A5724" s="518" t="s">
        <v>270</v>
      </c>
      <c r="B5724" s="518">
        <v>423954</v>
      </c>
      <c r="C5724" s="518" t="s">
        <v>2660</v>
      </c>
      <c r="D5724" s="518" t="s">
        <v>2806</v>
      </c>
      <c r="E5724" s="859">
        <v>24</v>
      </c>
      <c r="F5724" s="859">
        <v>0</v>
      </c>
      <c r="G5724" s="518" t="s">
        <v>128</v>
      </c>
      <c r="H5724" s="518" t="s">
        <v>270</v>
      </c>
      <c r="I5724" s="518">
        <v>423954</v>
      </c>
    </row>
    <row r="5725" spans="1:9" x14ac:dyDescent="0.2">
      <c r="A5725" s="518" t="s">
        <v>181</v>
      </c>
      <c r="B5725" s="518">
        <v>423970</v>
      </c>
      <c r="C5725" s="518" t="s">
        <v>2660</v>
      </c>
      <c r="D5725" s="518" t="s">
        <v>4725</v>
      </c>
      <c r="E5725" s="859">
        <v>28</v>
      </c>
      <c r="F5725" s="859">
        <v>25</v>
      </c>
      <c r="G5725" s="518" t="s">
        <v>128</v>
      </c>
      <c r="H5725" s="518" t="s">
        <v>181</v>
      </c>
      <c r="I5725" s="518">
        <v>423970</v>
      </c>
    </row>
    <row r="5726" spans="1:9" x14ac:dyDescent="0.2">
      <c r="A5726" s="518" t="s">
        <v>292</v>
      </c>
      <c r="B5726" s="518">
        <v>424069</v>
      </c>
      <c r="C5726" s="518" t="s">
        <v>2660</v>
      </c>
      <c r="D5726" s="518" t="s">
        <v>2033</v>
      </c>
      <c r="E5726" s="859">
        <v>32</v>
      </c>
      <c r="F5726" s="859">
        <v>0</v>
      </c>
      <c r="G5726" s="518" t="s">
        <v>128</v>
      </c>
      <c r="H5726" s="518" t="s">
        <v>292</v>
      </c>
      <c r="I5726" s="518">
        <v>424069</v>
      </c>
    </row>
    <row r="5727" spans="1:9" x14ac:dyDescent="0.2">
      <c r="A5727" s="518" t="s">
        <v>256</v>
      </c>
      <c r="B5727" s="518">
        <v>424119</v>
      </c>
      <c r="C5727" s="518" t="s">
        <v>2660</v>
      </c>
      <c r="D5727" s="518" t="s">
        <v>7680</v>
      </c>
      <c r="E5727" s="859">
        <v>34</v>
      </c>
      <c r="F5727" s="859">
        <v>28</v>
      </c>
      <c r="G5727" s="518" t="s">
        <v>128</v>
      </c>
      <c r="H5727" s="518" t="s">
        <v>256</v>
      </c>
      <c r="I5727" s="518">
        <v>424119</v>
      </c>
    </row>
    <row r="5728" spans="1:9" x14ac:dyDescent="0.2">
      <c r="A5728" s="518" t="s">
        <v>181</v>
      </c>
      <c r="B5728" s="518">
        <v>424317</v>
      </c>
      <c r="C5728" s="518" t="s">
        <v>2660</v>
      </c>
      <c r="D5728" s="518" t="s">
        <v>1492</v>
      </c>
      <c r="E5728" s="859">
        <v>22</v>
      </c>
      <c r="F5728" s="859">
        <v>0</v>
      </c>
      <c r="G5728" s="518" t="s">
        <v>128</v>
      </c>
      <c r="H5728" s="518" t="s">
        <v>181</v>
      </c>
      <c r="I5728" s="518">
        <v>424317</v>
      </c>
    </row>
    <row r="5729" spans="1:9" x14ac:dyDescent="0.2">
      <c r="A5729" s="518" t="s">
        <v>181</v>
      </c>
      <c r="B5729" s="518">
        <v>424325</v>
      </c>
      <c r="C5729" s="518" t="s">
        <v>2660</v>
      </c>
      <c r="D5729" s="518" t="s">
        <v>1492</v>
      </c>
      <c r="E5729" s="859">
        <v>30</v>
      </c>
      <c r="F5729" s="859">
        <v>0</v>
      </c>
      <c r="G5729" s="518" t="s">
        <v>128</v>
      </c>
      <c r="H5729" s="518" t="s">
        <v>181</v>
      </c>
      <c r="I5729" s="518">
        <v>424325</v>
      </c>
    </row>
    <row r="5730" spans="1:9" x14ac:dyDescent="0.2">
      <c r="A5730" s="518" t="s">
        <v>256</v>
      </c>
      <c r="B5730" s="518">
        <v>424408</v>
      </c>
      <c r="C5730" s="518" t="s">
        <v>2660</v>
      </c>
      <c r="D5730" s="518" t="s">
        <v>582</v>
      </c>
      <c r="E5730" s="859">
        <v>23</v>
      </c>
      <c r="F5730" s="859">
        <v>0</v>
      </c>
      <c r="G5730" s="518" t="s">
        <v>122</v>
      </c>
      <c r="H5730" s="518" t="s">
        <v>256</v>
      </c>
      <c r="I5730" s="518">
        <v>424408</v>
      </c>
    </row>
    <row r="5731" spans="1:9" x14ac:dyDescent="0.2">
      <c r="A5731" s="518" t="s">
        <v>256</v>
      </c>
      <c r="B5731" s="518">
        <v>424416</v>
      </c>
      <c r="C5731" s="518" t="s">
        <v>2660</v>
      </c>
      <c r="D5731" s="518" t="s">
        <v>2148</v>
      </c>
      <c r="E5731" s="859">
        <v>35</v>
      </c>
      <c r="F5731" s="859">
        <v>2</v>
      </c>
      <c r="G5731" s="518" t="s">
        <v>122</v>
      </c>
      <c r="H5731" s="518" t="s">
        <v>256</v>
      </c>
      <c r="I5731" s="518">
        <v>401992</v>
      </c>
    </row>
    <row r="5732" spans="1:9" x14ac:dyDescent="0.2">
      <c r="A5732" s="518" t="s">
        <v>8492</v>
      </c>
      <c r="B5732" s="518">
        <v>424432</v>
      </c>
      <c r="C5732" s="518" t="s">
        <v>2660</v>
      </c>
      <c r="D5732" s="518" t="s">
        <v>8951</v>
      </c>
      <c r="E5732" s="859">
        <v>31</v>
      </c>
      <c r="F5732" s="859">
        <v>0</v>
      </c>
      <c r="G5732" s="518" t="s">
        <v>122</v>
      </c>
      <c r="H5732" s="518" t="s">
        <v>8492</v>
      </c>
      <c r="I5732" s="518">
        <v>424432</v>
      </c>
    </row>
    <row r="5733" spans="1:9" x14ac:dyDescent="0.2">
      <c r="A5733" s="518" t="s">
        <v>216</v>
      </c>
      <c r="B5733" s="518">
        <v>424440</v>
      </c>
      <c r="C5733" s="518" t="s">
        <v>2660</v>
      </c>
      <c r="D5733" s="518" t="s">
        <v>8952</v>
      </c>
      <c r="E5733" s="859">
        <v>18</v>
      </c>
      <c r="F5733" s="859">
        <v>0</v>
      </c>
      <c r="G5733" s="518" t="s">
        <v>128</v>
      </c>
      <c r="H5733" s="518" t="s">
        <v>216</v>
      </c>
      <c r="I5733" s="518">
        <v>424440</v>
      </c>
    </row>
    <row r="5734" spans="1:9" x14ac:dyDescent="0.2">
      <c r="A5734" s="518" t="s">
        <v>349</v>
      </c>
      <c r="B5734" s="518">
        <v>424465</v>
      </c>
      <c r="C5734" s="518" t="s">
        <v>2660</v>
      </c>
      <c r="D5734" s="518" t="s">
        <v>6800</v>
      </c>
      <c r="E5734" s="859">
        <v>33</v>
      </c>
      <c r="F5734" s="859">
        <v>0</v>
      </c>
      <c r="G5734" s="518" t="s">
        <v>128</v>
      </c>
      <c r="H5734" s="518" t="s">
        <v>349</v>
      </c>
      <c r="I5734" s="518">
        <v>424465</v>
      </c>
    </row>
    <row r="5735" spans="1:9" x14ac:dyDescent="0.2">
      <c r="A5735" s="518" t="s">
        <v>256</v>
      </c>
      <c r="B5735" s="518">
        <v>424499</v>
      </c>
      <c r="C5735" s="518" t="s">
        <v>2660</v>
      </c>
      <c r="D5735" s="518" t="s">
        <v>8953</v>
      </c>
      <c r="E5735" s="859">
        <v>32</v>
      </c>
      <c r="F5735" s="859">
        <v>0</v>
      </c>
      <c r="G5735" s="518" t="s">
        <v>128</v>
      </c>
      <c r="H5735" s="518" t="s">
        <v>256</v>
      </c>
      <c r="I5735" s="518">
        <v>424499</v>
      </c>
    </row>
    <row r="5736" spans="1:9" x14ac:dyDescent="0.2">
      <c r="A5736" s="518" t="s">
        <v>256</v>
      </c>
      <c r="B5736" s="518">
        <v>424507</v>
      </c>
      <c r="C5736" s="518" t="s">
        <v>2660</v>
      </c>
      <c r="D5736" s="518" t="s">
        <v>8953</v>
      </c>
      <c r="E5736" s="859">
        <v>32</v>
      </c>
      <c r="F5736" s="859">
        <v>0</v>
      </c>
      <c r="G5736" s="518" t="s">
        <v>128</v>
      </c>
      <c r="H5736" s="518" t="s">
        <v>256</v>
      </c>
      <c r="I5736" s="518">
        <v>424507</v>
      </c>
    </row>
    <row r="5737" spans="1:9" x14ac:dyDescent="0.2">
      <c r="A5737" s="518" t="s">
        <v>256</v>
      </c>
      <c r="B5737" s="518">
        <v>424515</v>
      </c>
      <c r="C5737" s="518" t="s">
        <v>2660</v>
      </c>
      <c r="D5737" s="518" t="s">
        <v>8954</v>
      </c>
      <c r="E5737" s="859">
        <v>33</v>
      </c>
      <c r="F5737" s="859">
        <v>0</v>
      </c>
      <c r="G5737" s="518" t="s">
        <v>128</v>
      </c>
      <c r="H5737" s="518" t="s">
        <v>256</v>
      </c>
      <c r="I5737" s="518">
        <v>424515</v>
      </c>
    </row>
    <row r="5738" spans="1:9" x14ac:dyDescent="0.2">
      <c r="A5738" s="518" t="s">
        <v>341</v>
      </c>
      <c r="B5738" s="518">
        <v>424564</v>
      </c>
      <c r="C5738" s="518" t="s">
        <v>2660</v>
      </c>
      <c r="D5738" s="518" t="s">
        <v>1228</v>
      </c>
      <c r="E5738" s="859">
        <v>35</v>
      </c>
      <c r="F5738" s="859">
        <v>35</v>
      </c>
      <c r="G5738" s="518" t="s">
        <v>128</v>
      </c>
      <c r="H5738" s="518" t="s">
        <v>341</v>
      </c>
      <c r="I5738" s="518">
        <v>424564</v>
      </c>
    </row>
    <row r="5739" spans="1:9" x14ac:dyDescent="0.2">
      <c r="A5739" s="518" t="s">
        <v>256</v>
      </c>
      <c r="B5739" s="518">
        <v>424655</v>
      </c>
      <c r="C5739" s="518" t="s">
        <v>2660</v>
      </c>
      <c r="D5739" s="518" t="s">
        <v>6801</v>
      </c>
      <c r="E5739" s="859">
        <v>24</v>
      </c>
      <c r="F5739" s="859">
        <v>12</v>
      </c>
      <c r="G5739" s="518" t="s">
        <v>128</v>
      </c>
      <c r="H5739" s="518" t="s">
        <v>256</v>
      </c>
      <c r="I5739" s="518">
        <v>424655</v>
      </c>
    </row>
    <row r="5740" spans="1:9" x14ac:dyDescent="0.2">
      <c r="A5740" s="518" t="s">
        <v>341</v>
      </c>
      <c r="B5740" s="518">
        <v>424663</v>
      </c>
      <c r="C5740" s="518" t="s">
        <v>2660</v>
      </c>
      <c r="D5740" s="518" t="s">
        <v>1128</v>
      </c>
      <c r="E5740" s="859">
        <v>30</v>
      </c>
      <c r="F5740" s="859">
        <v>30</v>
      </c>
      <c r="G5740" s="518" t="s">
        <v>128</v>
      </c>
      <c r="H5740" s="518" t="s">
        <v>341</v>
      </c>
      <c r="I5740" s="518">
        <v>424663</v>
      </c>
    </row>
    <row r="5741" spans="1:9" x14ac:dyDescent="0.2">
      <c r="A5741" s="518" t="s">
        <v>256</v>
      </c>
      <c r="B5741" s="518">
        <v>424689</v>
      </c>
      <c r="C5741" s="518" t="s">
        <v>2660</v>
      </c>
      <c r="D5741" s="518" t="s">
        <v>1784</v>
      </c>
      <c r="E5741" s="859">
        <v>20</v>
      </c>
      <c r="F5741" s="859">
        <v>15</v>
      </c>
      <c r="G5741" s="518" t="s">
        <v>128</v>
      </c>
      <c r="H5741" s="518" t="s">
        <v>256</v>
      </c>
      <c r="I5741" s="518">
        <v>424689</v>
      </c>
    </row>
    <row r="5742" spans="1:9" x14ac:dyDescent="0.2">
      <c r="A5742" s="518" t="s">
        <v>256</v>
      </c>
      <c r="B5742" s="518">
        <v>424747</v>
      </c>
      <c r="C5742" s="518" t="s">
        <v>2660</v>
      </c>
      <c r="D5742" s="518" t="s">
        <v>1342</v>
      </c>
      <c r="E5742" s="859">
        <v>28</v>
      </c>
      <c r="F5742" s="859">
        <v>15</v>
      </c>
      <c r="G5742" s="518" t="s">
        <v>128</v>
      </c>
      <c r="H5742" s="518" t="s">
        <v>256</v>
      </c>
      <c r="I5742" s="518">
        <v>424747</v>
      </c>
    </row>
    <row r="5743" spans="1:9" x14ac:dyDescent="0.2">
      <c r="A5743" s="518" t="s">
        <v>252</v>
      </c>
      <c r="B5743" s="518">
        <v>424754</v>
      </c>
      <c r="C5743" s="518" t="s">
        <v>2660</v>
      </c>
      <c r="D5743" s="518" t="s">
        <v>8955</v>
      </c>
      <c r="E5743" s="859">
        <v>13</v>
      </c>
      <c r="F5743" s="859">
        <v>0</v>
      </c>
      <c r="G5743" s="518" t="s">
        <v>128</v>
      </c>
      <c r="H5743" s="518" t="s">
        <v>252</v>
      </c>
      <c r="I5743" s="518">
        <v>424754</v>
      </c>
    </row>
    <row r="5744" spans="1:9" x14ac:dyDescent="0.2">
      <c r="A5744" s="518" t="s">
        <v>256</v>
      </c>
      <c r="B5744" s="518">
        <v>424762</v>
      </c>
      <c r="C5744" s="518" t="s">
        <v>2660</v>
      </c>
      <c r="D5744" s="518" t="s">
        <v>4894</v>
      </c>
      <c r="E5744" s="859">
        <v>14</v>
      </c>
      <c r="F5744" s="859">
        <v>12</v>
      </c>
      <c r="G5744" s="518" t="s">
        <v>128</v>
      </c>
      <c r="H5744" s="518" t="s">
        <v>256</v>
      </c>
      <c r="I5744" s="518">
        <v>424762</v>
      </c>
    </row>
    <row r="5745" spans="1:9" x14ac:dyDescent="0.2">
      <c r="A5745" s="518" t="s">
        <v>292</v>
      </c>
      <c r="B5745" s="518">
        <v>424770</v>
      </c>
      <c r="C5745" s="518" t="s">
        <v>2660</v>
      </c>
      <c r="D5745" s="518" t="s">
        <v>6757</v>
      </c>
      <c r="E5745" s="859">
        <v>30</v>
      </c>
      <c r="F5745" s="859">
        <v>0</v>
      </c>
      <c r="G5745" s="518" t="s">
        <v>128</v>
      </c>
      <c r="H5745" s="518" t="s">
        <v>292</v>
      </c>
      <c r="I5745" s="518">
        <v>424770</v>
      </c>
    </row>
    <row r="5746" spans="1:9" x14ac:dyDescent="0.2">
      <c r="A5746" s="518" t="s">
        <v>256</v>
      </c>
      <c r="B5746" s="518">
        <v>424812</v>
      </c>
      <c r="C5746" s="518" t="s">
        <v>2660</v>
      </c>
      <c r="D5746" s="518" t="s">
        <v>1342</v>
      </c>
      <c r="E5746" s="859">
        <v>30</v>
      </c>
      <c r="F5746" s="859">
        <v>12</v>
      </c>
      <c r="G5746" s="518" t="s">
        <v>128</v>
      </c>
      <c r="H5746" s="518" t="s">
        <v>256</v>
      </c>
      <c r="I5746" s="518">
        <v>424812</v>
      </c>
    </row>
    <row r="5747" spans="1:9" x14ac:dyDescent="0.2">
      <c r="A5747" s="518" t="s">
        <v>256</v>
      </c>
      <c r="B5747" s="518">
        <v>424820</v>
      </c>
      <c r="C5747" s="518" t="s">
        <v>2660</v>
      </c>
      <c r="D5747" s="518" t="s">
        <v>6802</v>
      </c>
      <c r="E5747" s="859">
        <v>31</v>
      </c>
      <c r="F5747" s="859">
        <v>0</v>
      </c>
      <c r="G5747" s="518" t="s">
        <v>128</v>
      </c>
      <c r="H5747" s="518" t="s">
        <v>256</v>
      </c>
      <c r="I5747" s="518">
        <v>424820</v>
      </c>
    </row>
    <row r="5748" spans="1:9" x14ac:dyDescent="0.2">
      <c r="A5748" s="518" t="s">
        <v>180</v>
      </c>
      <c r="B5748" s="518">
        <v>424838</v>
      </c>
      <c r="C5748" s="518" t="s">
        <v>2660</v>
      </c>
      <c r="D5748" s="518" t="s">
        <v>4566</v>
      </c>
      <c r="E5748" s="859">
        <v>30</v>
      </c>
      <c r="F5748" s="859">
        <v>0</v>
      </c>
      <c r="G5748" s="518" t="s">
        <v>128</v>
      </c>
      <c r="H5748" s="518" t="s">
        <v>180</v>
      </c>
      <c r="I5748" s="518">
        <v>424838</v>
      </c>
    </row>
    <row r="5749" spans="1:9" x14ac:dyDescent="0.2">
      <c r="A5749" s="518" t="s">
        <v>280</v>
      </c>
      <c r="B5749" s="518">
        <v>424887</v>
      </c>
      <c r="C5749" s="518" t="s">
        <v>2660</v>
      </c>
      <c r="D5749" s="518" t="s">
        <v>429</v>
      </c>
      <c r="E5749" s="859">
        <v>22</v>
      </c>
      <c r="F5749" s="859">
        <v>14</v>
      </c>
      <c r="G5749" s="518" t="s">
        <v>122</v>
      </c>
      <c r="H5749" s="518" t="s">
        <v>280</v>
      </c>
      <c r="I5749" s="518">
        <v>424887</v>
      </c>
    </row>
    <row r="5750" spans="1:9" x14ac:dyDescent="0.2">
      <c r="A5750" s="518" t="s">
        <v>256</v>
      </c>
      <c r="B5750" s="518">
        <v>425355</v>
      </c>
      <c r="C5750" s="518" t="s">
        <v>2660</v>
      </c>
      <c r="D5750" s="518" t="s">
        <v>6803</v>
      </c>
      <c r="E5750" s="859">
        <v>16</v>
      </c>
      <c r="F5750" s="859">
        <v>0</v>
      </c>
      <c r="G5750" s="518" t="s">
        <v>128</v>
      </c>
      <c r="H5750" s="518" t="s">
        <v>256</v>
      </c>
      <c r="I5750" s="518">
        <v>425355</v>
      </c>
    </row>
    <row r="5751" spans="1:9" x14ac:dyDescent="0.2">
      <c r="A5751" s="518" t="s">
        <v>319</v>
      </c>
      <c r="B5751" s="518">
        <v>425397</v>
      </c>
      <c r="C5751" s="518" t="s">
        <v>2660</v>
      </c>
      <c r="D5751" s="518" t="s">
        <v>4673</v>
      </c>
      <c r="E5751" s="859">
        <v>34</v>
      </c>
      <c r="F5751" s="859">
        <v>34</v>
      </c>
      <c r="G5751" s="518" t="s">
        <v>128</v>
      </c>
      <c r="H5751" s="518" t="s">
        <v>319</v>
      </c>
      <c r="I5751" s="518">
        <v>425397</v>
      </c>
    </row>
    <row r="5752" spans="1:9" x14ac:dyDescent="0.2">
      <c r="A5752" s="518" t="s">
        <v>319</v>
      </c>
      <c r="B5752" s="518">
        <v>425405</v>
      </c>
      <c r="C5752" s="518" t="s">
        <v>2660</v>
      </c>
      <c r="D5752" s="518" t="s">
        <v>438</v>
      </c>
      <c r="E5752" s="859">
        <v>33</v>
      </c>
      <c r="F5752" s="859">
        <v>33</v>
      </c>
      <c r="G5752" s="518" t="s">
        <v>128</v>
      </c>
      <c r="H5752" s="518" t="s">
        <v>319</v>
      </c>
      <c r="I5752" s="518">
        <v>425405</v>
      </c>
    </row>
    <row r="5753" spans="1:9" x14ac:dyDescent="0.2">
      <c r="A5753" s="518" t="s">
        <v>363</v>
      </c>
      <c r="B5753" s="518">
        <v>425454</v>
      </c>
      <c r="C5753" s="518" t="s">
        <v>2660</v>
      </c>
      <c r="D5753" s="518" t="s">
        <v>8956</v>
      </c>
      <c r="E5753" s="859">
        <v>15</v>
      </c>
      <c r="F5753" s="859">
        <v>15</v>
      </c>
      <c r="G5753" s="518" t="s">
        <v>128</v>
      </c>
      <c r="H5753" s="518" t="s">
        <v>363</v>
      </c>
      <c r="I5753" s="518">
        <v>425454</v>
      </c>
    </row>
    <row r="5754" spans="1:9" x14ac:dyDescent="0.2">
      <c r="A5754" s="518" t="s">
        <v>303</v>
      </c>
      <c r="B5754" s="518">
        <v>425504</v>
      </c>
      <c r="C5754" s="518" t="s">
        <v>2660</v>
      </c>
      <c r="D5754" s="518" t="s">
        <v>1228</v>
      </c>
      <c r="E5754" s="859">
        <v>21</v>
      </c>
      <c r="F5754" s="859">
        <v>21</v>
      </c>
      <c r="G5754" s="518" t="s">
        <v>128</v>
      </c>
      <c r="H5754" s="518" t="s">
        <v>303</v>
      </c>
      <c r="I5754" s="518">
        <v>425504</v>
      </c>
    </row>
    <row r="5755" spans="1:9" x14ac:dyDescent="0.2">
      <c r="A5755" s="518" t="s">
        <v>8494</v>
      </c>
      <c r="B5755" s="518">
        <v>425512</v>
      </c>
      <c r="C5755" s="518" t="s">
        <v>2660</v>
      </c>
      <c r="D5755" s="518" t="s">
        <v>1228</v>
      </c>
      <c r="E5755" s="859">
        <v>35</v>
      </c>
      <c r="F5755" s="859">
        <v>35</v>
      </c>
      <c r="G5755" s="518" t="s">
        <v>128</v>
      </c>
      <c r="H5755" s="518" t="s">
        <v>8494</v>
      </c>
      <c r="I5755" s="518">
        <v>425512</v>
      </c>
    </row>
    <row r="5756" spans="1:9" x14ac:dyDescent="0.2">
      <c r="A5756" s="518" t="s">
        <v>396</v>
      </c>
      <c r="B5756" s="518">
        <v>425546</v>
      </c>
      <c r="C5756" s="518" t="s">
        <v>2660</v>
      </c>
      <c r="D5756" s="518" t="s">
        <v>4674</v>
      </c>
      <c r="E5756" s="859">
        <v>36</v>
      </c>
      <c r="F5756" s="859">
        <v>28</v>
      </c>
      <c r="G5756" s="518" t="s">
        <v>128</v>
      </c>
      <c r="H5756" s="518" t="s">
        <v>396</v>
      </c>
      <c r="I5756" s="518">
        <v>425546</v>
      </c>
    </row>
    <row r="5757" spans="1:9" x14ac:dyDescent="0.2">
      <c r="A5757" s="518" t="s">
        <v>372</v>
      </c>
      <c r="B5757" s="518">
        <v>425553</v>
      </c>
      <c r="C5757" s="518" t="s">
        <v>2660</v>
      </c>
      <c r="D5757" s="518" t="s">
        <v>493</v>
      </c>
      <c r="E5757" s="859">
        <v>36</v>
      </c>
      <c r="F5757" s="859">
        <v>26</v>
      </c>
      <c r="G5757" s="518" t="s">
        <v>128</v>
      </c>
      <c r="H5757" s="518" t="s">
        <v>372</v>
      </c>
      <c r="I5757" s="518">
        <v>425553</v>
      </c>
    </row>
    <row r="5758" spans="1:9" x14ac:dyDescent="0.2">
      <c r="A5758" s="518" t="s">
        <v>358</v>
      </c>
      <c r="B5758" s="518">
        <v>425561</v>
      </c>
      <c r="C5758" s="518" t="s">
        <v>2660</v>
      </c>
      <c r="D5758" s="518" t="s">
        <v>8957</v>
      </c>
      <c r="E5758" s="859">
        <v>16</v>
      </c>
      <c r="F5758" s="859">
        <v>0</v>
      </c>
      <c r="G5758" s="518" t="s">
        <v>128</v>
      </c>
      <c r="H5758" s="518" t="s">
        <v>358</v>
      </c>
      <c r="I5758" s="518">
        <v>425561</v>
      </c>
    </row>
    <row r="5759" spans="1:9" x14ac:dyDescent="0.2">
      <c r="A5759" s="518" t="s">
        <v>146</v>
      </c>
      <c r="B5759" s="518">
        <v>425603</v>
      </c>
      <c r="C5759" s="518" t="s">
        <v>2660</v>
      </c>
      <c r="D5759" s="518" t="s">
        <v>4726</v>
      </c>
      <c r="E5759" s="859">
        <v>35</v>
      </c>
      <c r="F5759" s="859">
        <v>0</v>
      </c>
      <c r="G5759" s="518" t="s">
        <v>128</v>
      </c>
      <c r="H5759" s="518" t="s">
        <v>146</v>
      </c>
      <c r="I5759" s="518">
        <v>425603</v>
      </c>
    </row>
    <row r="5760" spans="1:9" x14ac:dyDescent="0.2">
      <c r="A5760" s="518" t="s">
        <v>271</v>
      </c>
      <c r="B5760" s="518">
        <v>425694</v>
      </c>
      <c r="C5760" s="518" t="s">
        <v>2660</v>
      </c>
      <c r="D5760" s="518" t="s">
        <v>4727</v>
      </c>
      <c r="E5760" s="859">
        <v>35</v>
      </c>
      <c r="F5760" s="859">
        <v>0</v>
      </c>
      <c r="G5760" s="518" t="s">
        <v>128</v>
      </c>
      <c r="H5760" s="518" t="s">
        <v>271</v>
      </c>
      <c r="I5760" s="518">
        <v>425694</v>
      </c>
    </row>
    <row r="5761" spans="1:9" x14ac:dyDescent="0.2">
      <c r="A5761" s="518" t="s">
        <v>223</v>
      </c>
      <c r="B5761" s="518">
        <v>425736</v>
      </c>
      <c r="C5761" s="518" t="s">
        <v>2660</v>
      </c>
      <c r="D5761" s="518" t="s">
        <v>8958</v>
      </c>
      <c r="E5761" s="859">
        <v>24</v>
      </c>
      <c r="F5761" s="859">
        <v>0</v>
      </c>
      <c r="G5761" s="518" t="s">
        <v>128</v>
      </c>
      <c r="H5761" s="518" t="s">
        <v>223</v>
      </c>
      <c r="I5761" s="518">
        <v>425736</v>
      </c>
    </row>
    <row r="5762" spans="1:9" x14ac:dyDescent="0.2">
      <c r="A5762" s="518" t="s">
        <v>273</v>
      </c>
      <c r="B5762" s="518">
        <v>425769</v>
      </c>
      <c r="C5762" s="518" t="s">
        <v>2660</v>
      </c>
      <c r="D5762" s="518" t="s">
        <v>4728</v>
      </c>
      <c r="E5762" s="859">
        <v>35</v>
      </c>
      <c r="F5762" s="859">
        <v>30</v>
      </c>
      <c r="G5762" s="518" t="s">
        <v>128</v>
      </c>
      <c r="H5762" s="518" t="s">
        <v>273</v>
      </c>
      <c r="I5762" s="518">
        <v>425769</v>
      </c>
    </row>
    <row r="5763" spans="1:9" x14ac:dyDescent="0.2">
      <c r="A5763" s="518" t="s">
        <v>396</v>
      </c>
      <c r="B5763" s="518">
        <v>425819</v>
      </c>
      <c r="C5763" s="518" t="s">
        <v>2660</v>
      </c>
      <c r="D5763" s="518" t="s">
        <v>3614</v>
      </c>
      <c r="E5763" s="859">
        <v>35</v>
      </c>
      <c r="F5763" s="859">
        <v>29</v>
      </c>
      <c r="G5763" s="518" t="s">
        <v>128</v>
      </c>
      <c r="H5763" s="518" t="s">
        <v>396</v>
      </c>
      <c r="I5763" s="518">
        <v>425819</v>
      </c>
    </row>
    <row r="5764" spans="1:9" x14ac:dyDescent="0.2">
      <c r="A5764" s="518" t="s">
        <v>199</v>
      </c>
      <c r="B5764" s="518">
        <v>425827</v>
      </c>
      <c r="C5764" s="518" t="s">
        <v>2660</v>
      </c>
      <c r="D5764" s="518" t="s">
        <v>7889</v>
      </c>
      <c r="E5764" s="859">
        <v>23</v>
      </c>
      <c r="F5764" s="859">
        <v>0</v>
      </c>
      <c r="G5764" s="518" t="s">
        <v>128</v>
      </c>
      <c r="H5764" s="518" t="s">
        <v>199</v>
      </c>
      <c r="I5764" s="518">
        <v>425827</v>
      </c>
    </row>
    <row r="5765" spans="1:9" x14ac:dyDescent="0.2">
      <c r="A5765" s="518" t="s">
        <v>355</v>
      </c>
      <c r="B5765" s="518">
        <v>425991</v>
      </c>
      <c r="C5765" s="518" t="s">
        <v>2660</v>
      </c>
      <c r="D5765" s="518" t="s">
        <v>8959</v>
      </c>
      <c r="E5765" s="859">
        <v>17</v>
      </c>
      <c r="F5765" s="859">
        <v>0</v>
      </c>
      <c r="G5765" s="518" t="s">
        <v>128</v>
      </c>
      <c r="H5765" s="518" t="s">
        <v>355</v>
      </c>
      <c r="I5765" s="518">
        <v>425991</v>
      </c>
    </row>
    <row r="5766" spans="1:9" x14ac:dyDescent="0.2">
      <c r="A5766" s="518" t="s">
        <v>256</v>
      </c>
      <c r="B5766" s="518">
        <v>426445</v>
      </c>
      <c r="C5766" s="518" t="s">
        <v>2660</v>
      </c>
      <c r="D5766" s="518" t="s">
        <v>1228</v>
      </c>
      <c r="E5766" s="859">
        <v>19</v>
      </c>
      <c r="F5766" s="859">
        <v>13</v>
      </c>
      <c r="G5766" s="518" t="s">
        <v>128</v>
      </c>
      <c r="H5766" s="518" t="s">
        <v>256</v>
      </c>
      <c r="I5766" s="518">
        <v>426445</v>
      </c>
    </row>
    <row r="5767" spans="1:9" x14ac:dyDescent="0.2">
      <c r="A5767" s="518" t="s">
        <v>222</v>
      </c>
      <c r="B5767" s="518">
        <v>426510</v>
      </c>
      <c r="C5767" s="518" t="s">
        <v>2660</v>
      </c>
      <c r="D5767" s="518" t="s">
        <v>8859</v>
      </c>
      <c r="E5767" s="859">
        <v>24</v>
      </c>
      <c r="F5767" s="859">
        <v>0</v>
      </c>
      <c r="G5767" s="518" t="s">
        <v>128</v>
      </c>
      <c r="H5767" s="518" t="s">
        <v>222</v>
      </c>
      <c r="I5767" s="518">
        <v>426510</v>
      </c>
    </row>
    <row r="5768" spans="1:9" x14ac:dyDescent="0.2">
      <c r="A5768" s="518" t="s">
        <v>166</v>
      </c>
      <c r="B5768" s="518">
        <v>426528</v>
      </c>
      <c r="C5768" s="518" t="s">
        <v>2660</v>
      </c>
      <c r="D5768" s="518" t="s">
        <v>8960</v>
      </c>
      <c r="E5768" s="859">
        <v>23</v>
      </c>
      <c r="F5768" s="859">
        <v>23</v>
      </c>
      <c r="G5768" s="518" t="s">
        <v>128</v>
      </c>
      <c r="H5768" s="518" t="s">
        <v>166</v>
      </c>
      <c r="I5768" s="518">
        <v>426528</v>
      </c>
    </row>
    <row r="5769" spans="1:9" x14ac:dyDescent="0.2">
      <c r="A5769" s="518" t="s">
        <v>223</v>
      </c>
      <c r="B5769" s="518">
        <v>426577</v>
      </c>
      <c r="C5769" s="518" t="s">
        <v>2660</v>
      </c>
      <c r="D5769" s="518" t="s">
        <v>7784</v>
      </c>
      <c r="E5769" s="859">
        <v>35</v>
      </c>
      <c r="F5769" s="859">
        <v>0</v>
      </c>
      <c r="G5769" s="518" t="s">
        <v>128</v>
      </c>
      <c r="H5769" s="518" t="s">
        <v>223</v>
      </c>
      <c r="I5769" s="518">
        <v>426577</v>
      </c>
    </row>
    <row r="5770" spans="1:9" x14ac:dyDescent="0.2">
      <c r="A5770" s="518" t="s">
        <v>223</v>
      </c>
      <c r="B5770" s="518">
        <v>426601</v>
      </c>
      <c r="C5770" s="518" t="s">
        <v>2660</v>
      </c>
      <c r="D5770" s="518" t="s">
        <v>7784</v>
      </c>
      <c r="E5770" s="859">
        <v>34</v>
      </c>
      <c r="F5770" s="859">
        <v>0</v>
      </c>
      <c r="G5770" s="518" t="s">
        <v>128</v>
      </c>
      <c r="H5770" s="518" t="s">
        <v>223</v>
      </c>
      <c r="I5770" s="518">
        <v>426601</v>
      </c>
    </row>
    <row r="5771" spans="1:9" x14ac:dyDescent="0.2">
      <c r="A5771" s="518" t="s">
        <v>164</v>
      </c>
      <c r="B5771" s="518">
        <v>426643</v>
      </c>
      <c r="C5771" s="518" t="s">
        <v>2660</v>
      </c>
      <c r="D5771" s="518" t="s">
        <v>8961</v>
      </c>
      <c r="E5771" s="859">
        <v>14</v>
      </c>
      <c r="F5771" s="859">
        <v>0</v>
      </c>
      <c r="G5771" s="518" t="s">
        <v>128</v>
      </c>
      <c r="H5771" s="518" t="s">
        <v>164</v>
      </c>
      <c r="I5771" s="518">
        <v>426643</v>
      </c>
    </row>
    <row r="5772" spans="1:9" x14ac:dyDescent="0.2">
      <c r="A5772" s="518" t="s">
        <v>319</v>
      </c>
      <c r="B5772" s="518">
        <v>426783</v>
      </c>
      <c r="C5772" s="518" t="s">
        <v>2660</v>
      </c>
      <c r="D5772" s="518" t="s">
        <v>4675</v>
      </c>
      <c r="E5772" s="859">
        <v>21</v>
      </c>
      <c r="F5772" s="859">
        <v>21</v>
      </c>
      <c r="G5772" s="518" t="s">
        <v>128</v>
      </c>
      <c r="H5772" s="518" t="s">
        <v>319</v>
      </c>
      <c r="I5772" s="518">
        <v>426783</v>
      </c>
    </row>
    <row r="5773" spans="1:9" x14ac:dyDescent="0.2">
      <c r="A5773" s="518" t="s">
        <v>237</v>
      </c>
      <c r="B5773" s="518">
        <v>426874</v>
      </c>
      <c r="C5773" s="518" t="s">
        <v>2660</v>
      </c>
      <c r="D5773" s="518" t="s">
        <v>6804</v>
      </c>
      <c r="E5773" s="859">
        <v>23</v>
      </c>
      <c r="F5773" s="859">
        <v>23</v>
      </c>
      <c r="G5773" s="518" t="s">
        <v>128</v>
      </c>
      <c r="H5773" s="518" t="s">
        <v>237</v>
      </c>
      <c r="I5773" s="518">
        <v>426874</v>
      </c>
    </row>
    <row r="5774" spans="1:9" x14ac:dyDescent="0.2">
      <c r="A5774" s="518" t="s">
        <v>181</v>
      </c>
      <c r="B5774" s="518">
        <v>426882</v>
      </c>
      <c r="C5774" s="518" t="s">
        <v>2660</v>
      </c>
      <c r="D5774" s="518" t="s">
        <v>7751</v>
      </c>
      <c r="E5774" s="859">
        <v>27</v>
      </c>
      <c r="F5774" s="859">
        <v>0</v>
      </c>
      <c r="G5774" s="518" t="s">
        <v>128</v>
      </c>
      <c r="H5774" s="518" t="s">
        <v>181</v>
      </c>
      <c r="I5774" s="518">
        <v>426882</v>
      </c>
    </row>
    <row r="5775" spans="1:9" x14ac:dyDescent="0.2">
      <c r="A5775" s="518" t="s">
        <v>256</v>
      </c>
      <c r="B5775" s="518">
        <v>426890</v>
      </c>
      <c r="C5775" s="518" t="s">
        <v>2660</v>
      </c>
      <c r="D5775" s="518" t="s">
        <v>1927</v>
      </c>
      <c r="E5775" s="859">
        <v>31</v>
      </c>
      <c r="F5775" s="859">
        <v>0</v>
      </c>
      <c r="G5775" s="518" t="s">
        <v>128</v>
      </c>
      <c r="H5775" s="518" t="s">
        <v>256</v>
      </c>
      <c r="I5775" s="518">
        <v>426890</v>
      </c>
    </row>
    <row r="5776" spans="1:9" x14ac:dyDescent="0.2">
      <c r="A5776" s="518" t="s">
        <v>244</v>
      </c>
      <c r="B5776" s="518">
        <v>427021</v>
      </c>
      <c r="C5776" s="518" t="s">
        <v>2660</v>
      </c>
      <c r="D5776" s="518" t="s">
        <v>8962</v>
      </c>
      <c r="E5776" s="859">
        <v>31</v>
      </c>
      <c r="F5776" s="859">
        <v>0</v>
      </c>
      <c r="G5776" s="518" t="s">
        <v>128</v>
      </c>
      <c r="H5776" s="518" t="s">
        <v>244</v>
      </c>
      <c r="I5776" s="518">
        <v>427021</v>
      </c>
    </row>
    <row r="5777" spans="1:9" x14ac:dyDescent="0.2">
      <c r="A5777" s="518" t="s">
        <v>199</v>
      </c>
      <c r="B5777" s="518">
        <v>427104</v>
      </c>
      <c r="C5777" s="518" t="s">
        <v>2660</v>
      </c>
      <c r="D5777" s="518" t="s">
        <v>7890</v>
      </c>
      <c r="E5777" s="859">
        <v>14</v>
      </c>
      <c r="F5777" s="859">
        <v>0</v>
      </c>
      <c r="G5777" s="518" t="s">
        <v>128</v>
      </c>
      <c r="H5777" s="518" t="s">
        <v>199</v>
      </c>
      <c r="I5777" s="518">
        <v>427104</v>
      </c>
    </row>
    <row r="5778" spans="1:9" x14ac:dyDescent="0.2">
      <c r="A5778" s="518" t="s">
        <v>164</v>
      </c>
      <c r="B5778" s="518">
        <v>427179</v>
      </c>
      <c r="C5778" s="518" t="s">
        <v>2660</v>
      </c>
      <c r="D5778" s="518" t="s">
        <v>8963</v>
      </c>
      <c r="E5778" s="859">
        <v>26</v>
      </c>
      <c r="F5778" s="859">
        <v>0</v>
      </c>
      <c r="G5778" s="518" t="s">
        <v>128</v>
      </c>
      <c r="H5778" s="518" t="s">
        <v>164</v>
      </c>
      <c r="I5778" s="518">
        <v>427179</v>
      </c>
    </row>
    <row r="5779" spans="1:9" x14ac:dyDescent="0.2">
      <c r="A5779" s="518" t="s">
        <v>321</v>
      </c>
      <c r="B5779" s="518">
        <v>427187</v>
      </c>
      <c r="C5779" s="518" t="s">
        <v>2660</v>
      </c>
      <c r="D5779" s="518" t="s">
        <v>8118</v>
      </c>
      <c r="E5779" s="859">
        <v>16</v>
      </c>
      <c r="F5779" s="859">
        <v>16</v>
      </c>
      <c r="G5779" s="518" t="s">
        <v>128</v>
      </c>
      <c r="H5779" s="518" t="s">
        <v>321</v>
      </c>
      <c r="I5779" s="518">
        <v>427187</v>
      </c>
    </row>
    <row r="5780" spans="1:9" x14ac:dyDescent="0.2">
      <c r="A5780" s="518" t="s">
        <v>359</v>
      </c>
      <c r="B5780" s="518">
        <v>427252</v>
      </c>
      <c r="C5780" s="518" t="s">
        <v>2660</v>
      </c>
      <c r="D5780" s="518" t="s">
        <v>1931</v>
      </c>
      <c r="E5780" s="859">
        <v>34</v>
      </c>
      <c r="F5780" s="859">
        <v>34</v>
      </c>
      <c r="G5780" s="518" t="s">
        <v>128</v>
      </c>
      <c r="H5780" s="518" t="s">
        <v>359</v>
      </c>
      <c r="I5780" s="518">
        <v>427252</v>
      </c>
    </row>
    <row r="5781" spans="1:9" x14ac:dyDescent="0.2">
      <c r="A5781" s="518" t="s">
        <v>180</v>
      </c>
      <c r="B5781" s="518">
        <v>427310</v>
      </c>
      <c r="C5781" s="518" t="s">
        <v>2660</v>
      </c>
      <c r="D5781" s="518" t="s">
        <v>4710</v>
      </c>
      <c r="E5781" s="859">
        <v>30</v>
      </c>
      <c r="F5781" s="859">
        <v>0</v>
      </c>
      <c r="G5781" s="518" t="s">
        <v>128</v>
      </c>
      <c r="H5781" s="518" t="s">
        <v>180</v>
      </c>
      <c r="I5781" s="518">
        <v>427310</v>
      </c>
    </row>
    <row r="5782" spans="1:9" x14ac:dyDescent="0.2">
      <c r="A5782" s="518" t="s">
        <v>256</v>
      </c>
      <c r="B5782" s="518">
        <v>427369</v>
      </c>
      <c r="C5782" s="518" t="s">
        <v>2660</v>
      </c>
      <c r="D5782" s="518" t="s">
        <v>8964</v>
      </c>
      <c r="E5782" s="859">
        <v>31</v>
      </c>
      <c r="F5782" s="859">
        <v>0</v>
      </c>
      <c r="G5782" s="518" t="s">
        <v>128</v>
      </c>
      <c r="H5782" s="518" t="s">
        <v>256</v>
      </c>
      <c r="I5782" s="518">
        <v>427369</v>
      </c>
    </row>
    <row r="5783" spans="1:9" x14ac:dyDescent="0.2">
      <c r="A5783" s="518" t="s">
        <v>256</v>
      </c>
      <c r="B5783" s="518">
        <v>427393</v>
      </c>
      <c r="C5783" s="518" t="s">
        <v>2660</v>
      </c>
      <c r="D5783" s="518" t="s">
        <v>8965</v>
      </c>
      <c r="E5783" s="859">
        <v>31</v>
      </c>
      <c r="F5783" s="859">
        <v>0</v>
      </c>
      <c r="G5783" s="518" t="s">
        <v>128</v>
      </c>
      <c r="H5783" s="518" t="s">
        <v>256</v>
      </c>
      <c r="I5783" s="518">
        <v>427393</v>
      </c>
    </row>
    <row r="5784" spans="1:9" x14ac:dyDescent="0.2">
      <c r="A5784" s="518" t="s">
        <v>374</v>
      </c>
      <c r="B5784" s="518">
        <v>427427</v>
      </c>
      <c r="C5784" s="518" t="s">
        <v>2660</v>
      </c>
      <c r="D5784" s="518" t="s">
        <v>4764</v>
      </c>
      <c r="E5784" s="859">
        <v>30</v>
      </c>
      <c r="F5784" s="859">
        <v>0</v>
      </c>
      <c r="G5784" s="518" t="s">
        <v>128</v>
      </c>
      <c r="H5784" s="518" t="s">
        <v>374</v>
      </c>
      <c r="I5784" s="518">
        <v>242206</v>
      </c>
    </row>
    <row r="5785" spans="1:9" x14ac:dyDescent="0.2">
      <c r="A5785" s="518" t="s">
        <v>256</v>
      </c>
      <c r="B5785" s="518">
        <v>427443</v>
      </c>
      <c r="C5785" s="518" t="s">
        <v>2660</v>
      </c>
      <c r="D5785" s="518" t="s">
        <v>8966</v>
      </c>
      <c r="E5785" s="859">
        <v>30</v>
      </c>
      <c r="F5785" s="859">
        <v>0</v>
      </c>
      <c r="G5785" s="518" t="s">
        <v>128</v>
      </c>
      <c r="H5785" s="518" t="s">
        <v>256</v>
      </c>
      <c r="I5785" s="518">
        <v>427443</v>
      </c>
    </row>
    <row r="5786" spans="1:9" x14ac:dyDescent="0.2">
      <c r="A5786" s="518" t="s">
        <v>256</v>
      </c>
      <c r="B5786" s="518">
        <v>427484</v>
      </c>
      <c r="C5786" s="518" t="s">
        <v>2660</v>
      </c>
      <c r="D5786" s="518" t="s">
        <v>8967</v>
      </c>
      <c r="E5786" s="859">
        <v>30</v>
      </c>
      <c r="F5786" s="859">
        <v>0</v>
      </c>
      <c r="G5786" s="518" t="s">
        <v>128</v>
      </c>
      <c r="H5786" s="518" t="s">
        <v>256</v>
      </c>
      <c r="I5786" s="518">
        <v>427484</v>
      </c>
    </row>
    <row r="5787" spans="1:9" x14ac:dyDescent="0.2">
      <c r="A5787" s="518" t="s">
        <v>256</v>
      </c>
      <c r="B5787" s="518">
        <v>427492</v>
      </c>
      <c r="C5787" s="518" t="s">
        <v>2660</v>
      </c>
      <c r="D5787" s="518" t="s">
        <v>8968</v>
      </c>
      <c r="E5787" s="859">
        <v>33</v>
      </c>
      <c r="F5787" s="859">
        <v>0</v>
      </c>
      <c r="G5787" s="518" t="s">
        <v>128</v>
      </c>
      <c r="H5787" s="518" t="s">
        <v>256</v>
      </c>
      <c r="I5787" s="518">
        <v>427492</v>
      </c>
    </row>
    <row r="5788" spans="1:9" x14ac:dyDescent="0.2">
      <c r="A5788" s="518" t="s">
        <v>349</v>
      </c>
      <c r="B5788" s="518">
        <v>427500</v>
      </c>
      <c r="C5788" s="518" t="s">
        <v>2660</v>
      </c>
      <c r="D5788" s="518" t="s">
        <v>8969</v>
      </c>
      <c r="E5788" s="859">
        <v>24</v>
      </c>
      <c r="F5788" s="859">
        <v>0</v>
      </c>
      <c r="G5788" s="518" t="s">
        <v>128</v>
      </c>
      <c r="H5788" s="518" t="s">
        <v>349</v>
      </c>
      <c r="I5788" s="518">
        <v>427500</v>
      </c>
    </row>
    <row r="5789" spans="1:9" x14ac:dyDescent="0.2">
      <c r="A5789" s="518" t="s">
        <v>237</v>
      </c>
      <c r="B5789" s="518">
        <v>427542</v>
      </c>
      <c r="C5789" s="518" t="s">
        <v>2660</v>
      </c>
      <c r="D5789" s="518" t="s">
        <v>442</v>
      </c>
      <c r="E5789" s="859">
        <v>33</v>
      </c>
      <c r="F5789" s="859">
        <v>0</v>
      </c>
      <c r="G5789" s="518" t="s">
        <v>128</v>
      </c>
      <c r="H5789" s="518" t="s">
        <v>237</v>
      </c>
      <c r="I5789" s="518">
        <v>427542</v>
      </c>
    </row>
    <row r="5790" spans="1:9" x14ac:dyDescent="0.2">
      <c r="A5790" s="518" t="s">
        <v>158</v>
      </c>
      <c r="B5790" s="518">
        <v>427575</v>
      </c>
      <c r="C5790" s="518" t="s">
        <v>2660</v>
      </c>
      <c r="D5790" s="518" t="s">
        <v>6805</v>
      </c>
      <c r="E5790" s="859">
        <v>25</v>
      </c>
      <c r="F5790" s="859">
        <v>0</v>
      </c>
      <c r="G5790" s="518" t="s">
        <v>128</v>
      </c>
      <c r="H5790" s="518" t="s">
        <v>158</v>
      </c>
      <c r="I5790" s="518">
        <v>427575</v>
      </c>
    </row>
    <row r="5791" spans="1:9" x14ac:dyDescent="0.2">
      <c r="A5791" s="518" t="s">
        <v>256</v>
      </c>
      <c r="B5791" s="518">
        <v>427583</v>
      </c>
      <c r="C5791" s="518" t="s">
        <v>2660</v>
      </c>
      <c r="D5791" s="518" t="s">
        <v>8970</v>
      </c>
      <c r="E5791" s="859">
        <v>30</v>
      </c>
      <c r="F5791" s="859">
        <v>0</v>
      </c>
      <c r="G5791" s="518" t="s">
        <v>128</v>
      </c>
      <c r="H5791" s="518" t="s">
        <v>256</v>
      </c>
      <c r="I5791" s="518">
        <v>427583</v>
      </c>
    </row>
    <row r="5792" spans="1:9" x14ac:dyDescent="0.2">
      <c r="A5792" s="518" t="s">
        <v>181</v>
      </c>
      <c r="B5792" s="518">
        <v>427773</v>
      </c>
      <c r="C5792" s="518" t="s">
        <v>2660</v>
      </c>
      <c r="D5792" s="518" t="s">
        <v>8971</v>
      </c>
      <c r="E5792" s="859">
        <v>32</v>
      </c>
      <c r="F5792" s="859">
        <v>0</v>
      </c>
      <c r="G5792" s="518" t="s">
        <v>128</v>
      </c>
      <c r="H5792" s="518" t="s">
        <v>181</v>
      </c>
      <c r="I5792" s="518">
        <v>427773</v>
      </c>
    </row>
    <row r="5793" spans="1:9" x14ac:dyDescent="0.2">
      <c r="A5793" s="518" t="s">
        <v>292</v>
      </c>
      <c r="B5793" s="518">
        <v>427823</v>
      </c>
      <c r="C5793" s="518" t="s">
        <v>2660</v>
      </c>
      <c r="D5793" s="518" t="s">
        <v>4583</v>
      </c>
      <c r="E5793" s="859">
        <v>34</v>
      </c>
      <c r="F5793" s="859">
        <v>0</v>
      </c>
      <c r="G5793" s="518" t="s">
        <v>128</v>
      </c>
      <c r="H5793" s="518" t="s">
        <v>292</v>
      </c>
      <c r="I5793" s="518">
        <v>427823</v>
      </c>
    </row>
    <row r="5794" spans="1:9" x14ac:dyDescent="0.2">
      <c r="A5794" s="518" t="s">
        <v>319</v>
      </c>
      <c r="B5794" s="518">
        <v>427880</v>
      </c>
      <c r="C5794" s="518" t="s">
        <v>2660</v>
      </c>
      <c r="D5794" s="518" t="s">
        <v>4849</v>
      </c>
      <c r="E5794" s="859">
        <v>15</v>
      </c>
      <c r="F5794" s="859">
        <v>15</v>
      </c>
      <c r="G5794" s="518" t="s">
        <v>128</v>
      </c>
      <c r="H5794" s="518" t="s">
        <v>319</v>
      </c>
      <c r="I5794" s="518">
        <v>427880</v>
      </c>
    </row>
    <row r="5795" spans="1:9" x14ac:dyDescent="0.2">
      <c r="A5795" s="518" t="s">
        <v>181</v>
      </c>
      <c r="B5795" s="518">
        <v>427898</v>
      </c>
      <c r="C5795" s="518" t="s">
        <v>2660</v>
      </c>
      <c r="D5795" s="518" t="s">
        <v>1492</v>
      </c>
      <c r="E5795" s="859">
        <v>20</v>
      </c>
      <c r="F5795" s="859">
        <v>0</v>
      </c>
      <c r="G5795" s="518" t="s">
        <v>128</v>
      </c>
      <c r="H5795" s="518" t="s">
        <v>181</v>
      </c>
      <c r="I5795" s="518">
        <v>427898</v>
      </c>
    </row>
    <row r="5796" spans="1:9" x14ac:dyDescent="0.2">
      <c r="A5796" s="518" t="s">
        <v>319</v>
      </c>
      <c r="B5796" s="518">
        <v>427914</v>
      </c>
      <c r="C5796" s="518" t="s">
        <v>2660</v>
      </c>
      <c r="D5796" s="518" t="s">
        <v>4045</v>
      </c>
      <c r="E5796" s="859">
        <v>31</v>
      </c>
      <c r="F5796" s="859">
        <v>31</v>
      </c>
      <c r="G5796" s="518" t="s">
        <v>128</v>
      </c>
      <c r="H5796" s="518" t="s">
        <v>319</v>
      </c>
      <c r="I5796" s="518">
        <v>427914</v>
      </c>
    </row>
    <row r="5797" spans="1:9" x14ac:dyDescent="0.2">
      <c r="A5797" s="518" t="s">
        <v>164</v>
      </c>
      <c r="B5797" s="518">
        <v>427922</v>
      </c>
      <c r="C5797" s="518" t="s">
        <v>2660</v>
      </c>
      <c r="D5797" s="518" t="s">
        <v>8972</v>
      </c>
      <c r="E5797" s="859">
        <v>11</v>
      </c>
      <c r="F5797" s="859">
        <v>0</v>
      </c>
      <c r="G5797" s="518" t="s">
        <v>128</v>
      </c>
      <c r="H5797" s="518" t="s">
        <v>164</v>
      </c>
      <c r="I5797" s="518">
        <v>427922</v>
      </c>
    </row>
    <row r="5798" spans="1:9" x14ac:dyDescent="0.2">
      <c r="A5798" s="518" t="s">
        <v>256</v>
      </c>
      <c r="B5798" s="518">
        <v>427930</v>
      </c>
      <c r="C5798" s="518" t="s">
        <v>2660</v>
      </c>
      <c r="D5798" s="518" t="s">
        <v>8973</v>
      </c>
      <c r="E5798" s="859">
        <v>31</v>
      </c>
      <c r="F5798" s="859">
        <v>0</v>
      </c>
      <c r="G5798" s="518" t="s">
        <v>128</v>
      </c>
      <c r="H5798" s="518" t="s">
        <v>256</v>
      </c>
      <c r="I5798" s="518">
        <v>427930</v>
      </c>
    </row>
    <row r="5799" spans="1:9" x14ac:dyDescent="0.2">
      <c r="A5799" s="518" t="s">
        <v>237</v>
      </c>
      <c r="B5799" s="518">
        <v>427948</v>
      </c>
      <c r="C5799" s="518" t="s">
        <v>2660</v>
      </c>
      <c r="D5799" s="518" t="s">
        <v>6806</v>
      </c>
      <c r="E5799" s="859">
        <v>36</v>
      </c>
      <c r="F5799" s="859">
        <v>36</v>
      </c>
      <c r="G5799" s="518" t="s">
        <v>128</v>
      </c>
      <c r="H5799" s="518" t="s">
        <v>237</v>
      </c>
      <c r="I5799" s="518">
        <v>427948</v>
      </c>
    </row>
    <row r="5800" spans="1:9" x14ac:dyDescent="0.2">
      <c r="A5800" s="518" t="s">
        <v>181</v>
      </c>
      <c r="B5800" s="518">
        <v>427955</v>
      </c>
      <c r="C5800" s="518" t="s">
        <v>2660</v>
      </c>
      <c r="D5800" s="518" t="s">
        <v>1492</v>
      </c>
      <c r="E5800" s="859">
        <v>35</v>
      </c>
      <c r="F5800" s="859">
        <v>0</v>
      </c>
      <c r="G5800" s="518" t="s">
        <v>128</v>
      </c>
      <c r="H5800" s="518" t="s">
        <v>181</v>
      </c>
      <c r="I5800" s="518">
        <v>427955</v>
      </c>
    </row>
    <row r="5801" spans="1:9" x14ac:dyDescent="0.2">
      <c r="A5801" s="518" t="s">
        <v>256</v>
      </c>
      <c r="B5801" s="518">
        <v>427971</v>
      </c>
      <c r="C5801" s="518" t="s">
        <v>2660</v>
      </c>
      <c r="D5801" s="518" t="s">
        <v>8974</v>
      </c>
      <c r="E5801" s="859">
        <v>32</v>
      </c>
      <c r="F5801" s="859">
        <v>0</v>
      </c>
      <c r="G5801" s="518" t="s">
        <v>128</v>
      </c>
      <c r="H5801" s="518" t="s">
        <v>256</v>
      </c>
      <c r="I5801" s="518">
        <v>427971</v>
      </c>
    </row>
    <row r="5802" spans="1:9" x14ac:dyDescent="0.2">
      <c r="A5802" s="518" t="s">
        <v>319</v>
      </c>
      <c r="B5802" s="518">
        <v>428144</v>
      </c>
      <c r="C5802" s="518" t="s">
        <v>2660</v>
      </c>
      <c r="D5802" s="518" t="s">
        <v>4922</v>
      </c>
      <c r="E5802" s="859">
        <v>35</v>
      </c>
      <c r="F5802" s="859">
        <v>35</v>
      </c>
      <c r="G5802" s="518" t="s">
        <v>128</v>
      </c>
      <c r="H5802" s="518" t="s">
        <v>319</v>
      </c>
      <c r="I5802" s="518">
        <v>428144</v>
      </c>
    </row>
    <row r="5803" spans="1:9" x14ac:dyDescent="0.2">
      <c r="A5803" s="518" t="s">
        <v>198</v>
      </c>
      <c r="B5803" s="518">
        <v>428201</v>
      </c>
      <c r="C5803" s="518" t="s">
        <v>2660</v>
      </c>
      <c r="D5803" s="518" t="s">
        <v>8975</v>
      </c>
      <c r="E5803" s="859">
        <v>20</v>
      </c>
      <c r="F5803" s="859">
        <v>0</v>
      </c>
      <c r="G5803" s="518" t="s">
        <v>128</v>
      </c>
      <c r="H5803" s="518" t="s">
        <v>198</v>
      </c>
      <c r="I5803" s="518">
        <v>428201</v>
      </c>
    </row>
    <row r="5804" spans="1:9" x14ac:dyDescent="0.2">
      <c r="A5804" s="518" t="s">
        <v>292</v>
      </c>
      <c r="B5804" s="518">
        <v>428243</v>
      </c>
      <c r="C5804" s="518" t="s">
        <v>2660</v>
      </c>
      <c r="D5804" s="518" t="s">
        <v>4583</v>
      </c>
      <c r="E5804" s="859">
        <v>33</v>
      </c>
      <c r="F5804" s="859">
        <v>0</v>
      </c>
      <c r="G5804" s="518" t="s">
        <v>128</v>
      </c>
      <c r="H5804" s="518" t="s">
        <v>292</v>
      </c>
      <c r="I5804" s="518">
        <v>428243</v>
      </c>
    </row>
    <row r="5805" spans="1:9" x14ac:dyDescent="0.2">
      <c r="A5805" s="518" t="s">
        <v>292</v>
      </c>
      <c r="B5805" s="518">
        <v>428250</v>
      </c>
      <c r="C5805" s="518" t="s">
        <v>2660</v>
      </c>
      <c r="D5805" s="518" t="s">
        <v>4940</v>
      </c>
      <c r="E5805" s="859">
        <v>31</v>
      </c>
      <c r="F5805" s="859">
        <v>0</v>
      </c>
      <c r="G5805" s="518" t="s">
        <v>128</v>
      </c>
      <c r="H5805" s="518" t="s">
        <v>292</v>
      </c>
      <c r="I5805" s="518">
        <v>428250</v>
      </c>
    </row>
    <row r="5806" spans="1:9" x14ac:dyDescent="0.2">
      <c r="A5806" s="518" t="s">
        <v>283</v>
      </c>
      <c r="B5806" s="518">
        <v>428276</v>
      </c>
      <c r="C5806" s="518" t="s">
        <v>2660</v>
      </c>
      <c r="D5806" s="518" t="s">
        <v>1114</v>
      </c>
      <c r="E5806" s="859">
        <v>17</v>
      </c>
      <c r="F5806" s="859">
        <v>0</v>
      </c>
      <c r="G5806" s="518" t="s">
        <v>128</v>
      </c>
      <c r="H5806" s="518" t="s">
        <v>283</v>
      </c>
      <c r="I5806" s="518">
        <v>428276</v>
      </c>
    </row>
    <row r="5807" spans="1:9" x14ac:dyDescent="0.2">
      <c r="A5807" s="518" t="s">
        <v>180</v>
      </c>
      <c r="B5807" s="518">
        <v>428292</v>
      </c>
      <c r="C5807" s="518" t="s">
        <v>2660</v>
      </c>
      <c r="D5807" s="518" t="s">
        <v>575</v>
      </c>
      <c r="E5807" s="859">
        <v>19</v>
      </c>
      <c r="F5807" s="859">
        <v>0</v>
      </c>
      <c r="G5807" s="518" t="s">
        <v>128</v>
      </c>
      <c r="H5807" s="518" t="s">
        <v>180</v>
      </c>
      <c r="I5807" s="518">
        <v>428292</v>
      </c>
    </row>
    <row r="5808" spans="1:9" x14ac:dyDescent="0.2">
      <c r="A5808" s="518" t="s">
        <v>292</v>
      </c>
      <c r="B5808" s="518">
        <v>428359</v>
      </c>
      <c r="C5808" s="518" t="s">
        <v>2660</v>
      </c>
      <c r="D5808" s="518" t="s">
        <v>2675</v>
      </c>
      <c r="E5808" s="859">
        <v>26</v>
      </c>
      <c r="F5808" s="859">
        <v>0</v>
      </c>
      <c r="G5808" s="518" t="s">
        <v>128</v>
      </c>
      <c r="H5808" s="518" t="s">
        <v>292</v>
      </c>
      <c r="I5808" s="518">
        <v>428359</v>
      </c>
    </row>
    <row r="5809" spans="1:9" x14ac:dyDescent="0.2">
      <c r="A5809" s="518" t="s">
        <v>292</v>
      </c>
      <c r="B5809" s="518">
        <v>428375</v>
      </c>
      <c r="C5809" s="518" t="s">
        <v>2660</v>
      </c>
      <c r="D5809" s="518" t="s">
        <v>1378</v>
      </c>
      <c r="E5809" s="859">
        <v>30</v>
      </c>
      <c r="F5809" s="859">
        <v>0</v>
      </c>
      <c r="G5809" s="518" t="s">
        <v>128</v>
      </c>
      <c r="H5809" s="518" t="s">
        <v>292</v>
      </c>
      <c r="I5809" s="518">
        <v>428375</v>
      </c>
    </row>
    <row r="5810" spans="1:9" x14ac:dyDescent="0.2">
      <c r="A5810" s="518" t="s">
        <v>256</v>
      </c>
      <c r="B5810" s="518">
        <v>428409</v>
      </c>
      <c r="C5810" s="518" t="s">
        <v>2660</v>
      </c>
      <c r="D5810" s="518" t="s">
        <v>652</v>
      </c>
      <c r="E5810" s="859">
        <v>20</v>
      </c>
      <c r="F5810" s="859">
        <v>0</v>
      </c>
      <c r="G5810" s="518" t="s">
        <v>128</v>
      </c>
      <c r="H5810" s="518" t="s">
        <v>256</v>
      </c>
      <c r="I5810" s="518">
        <v>428409</v>
      </c>
    </row>
    <row r="5811" spans="1:9" x14ac:dyDescent="0.2">
      <c r="A5811" s="518" t="s">
        <v>256</v>
      </c>
      <c r="B5811" s="518">
        <v>428425</v>
      </c>
      <c r="C5811" s="518" t="s">
        <v>2660</v>
      </c>
      <c r="D5811" s="518" t="s">
        <v>652</v>
      </c>
      <c r="E5811" s="859">
        <v>24</v>
      </c>
      <c r="F5811" s="859">
        <v>0</v>
      </c>
      <c r="G5811" s="518" t="s">
        <v>128</v>
      </c>
      <c r="H5811" s="518" t="s">
        <v>256</v>
      </c>
      <c r="I5811" s="518">
        <v>428425</v>
      </c>
    </row>
    <row r="5812" spans="1:9" x14ac:dyDescent="0.2">
      <c r="A5812" s="518" t="s">
        <v>333</v>
      </c>
      <c r="B5812" s="518">
        <v>428516</v>
      </c>
      <c r="C5812" s="518" t="s">
        <v>2660</v>
      </c>
      <c r="D5812" s="518" t="s">
        <v>5004</v>
      </c>
      <c r="E5812" s="859">
        <v>33</v>
      </c>
      <c r="F5812" s="859">
        <v>0</v>
      </c>
      <c r="G5812" s="518" t="s">
        <v>128</v>
      </c>
      <c r="H5812" s="518" t="s">
        <v>333</v>
      </c>
      <c r="I5812" s="518">
        <v>428516</v>
      </c>
    </row>
    <row r="5813" spans="1:9" x14ac:dyDescent="0.2">
      <c r="A5813" s="518" t="s">
        <v>333</v>
      </c>
      <c r="B5813" s="518">
        <v>428524</v>
      </c>
      <c r="C5813" s="518" t="s">
        <v>2660</v>
      </c>
      <c r="D5813" s="518" t="s">
        <v>5005</v>
      </c>
      <c r="E5813" s="859">
        <v>24</v>
      </c>
      <c r="F5813" s="859">
        <v>0</v>
      </c>
      <c r="G5813" s="518" t="s">
        <v>128</v>
      </c>
      <c r="H5813" s="518" t="s">
        <v>333</v>
      </c>
      <c r="I5813" s="518">
        <v>428524</v>
      </c>
    </row>
    <row r="5814" spans="1:9" x14ac:dyDescent="0.2">
      <c r="A5814" s="518" t="s">
        <v>181</v>
      </c>
      <c r="B5814" s="518">
        <v>428532</v>
      </c>
      <c r="C5814" s="518" t="s">
        <v>2660</v>
      </c>
      <c r="D5814" s="518" t="s">
        <v>4652</v>
      </c>
      <c r="E5814" s="859">
        <v>21</v>
      </c>
      <c r="F5814" s="859">
        <v>0</v>
      </c>
      <c r="G5814" s="518" t="s">
        <v>128</v>
      </c>
      <c r="H5814" s="518" t="s">
        <v>181</v>
      </c>
      <c r="I5814" s="518">
        <v>428532</v>
      </c>
    </row>
    <row r="5815" spans="1:9" x14ac:dyDescent="0.2">
      <c r="A5815" s="518" t="s">
        <v>319</v>
      </c>
      <c r="B5815" s="518">
        <v>428615</v>
      </c>
      <c r="C5815" s="518" t="s">
        <v>2660</v>
      </c>
      <c r="D5815" s="518" t="s">
        <v>867</v>
      </c>
      <c r="E5815" s="859">
        <v>35</v>
      </c>
      <c r="F5815" s="859">
        <v>35</v>
      </c>
      <c r="G5815" s="518" t="s">
        <v>122</v>
      </c>
      <c r="H5815" s="518" t="s">
        <v>319</v>
      </c>
      <c r="I5815" s="518">
        <v>428615</v>
      </c>
    </row>
    <row r="5816" spans="1:9" x14ac:dyDescent="0.2">
      <c r="A5816" s="518" t="s">
        <v>319</v>
      </c>
      <c r="B5816" s="518">
        <v>428623</v>
      </c>
      <c r="C5816" s="518" t="s">
        <v>2660</v>
      </c>
      <c r="D5816" s="518" t="s">
        <v>4692</v>
      </c>
      <c r="E5816" s="859">
        <v>36</v>
      </c>
      <c r="F5816" s="859">
        <v>36</v>
      </c>
      <c r="G5816" s="518" t="s">
        <v>122</v>
      </c>
      <c r="H5816" s="518" t="s">
        <v>319</v>
      </c>
      <c r="I5816" s="518">
        <v>428623</v>
      </c>
    </row>
    <row r="5817" spans="1:9" x14ac:dyDescent="0.2">
      <c r="A5817" s="518" t="s">
        <v>319</v>
      </c>
      <c r="B5817" s="518">
        <v>428631</v>
      </c>
      <c r="C5817" s="518" t="s">
        <v>2660</v>
      </c>
      <c r="D5817" s="518" t="s">
        <v>1049</v>
      </c>
      <c r="E5817" s="859">
        <v>31</v>
      </c>
      <c r="F5817" s="859">
        <v>31</v>
      </c>
      <c r="G5817" s="518" t="s">
        <v>122</v>
      </c>
      <c r="H5817" s="518" t="s">
        <v>319</v>
      </c>
      <c r="I5817" s="518">
        <v>428631</v>
      </c>
    </row>
    <row r="5818" spans="1:9" x14ac:dyDescent="0.2">
      <c r="A5818" s="518" t="s">
        <v>319</v>
      </c>
      <c r="B5818" s="518">
        <v>428649</v>
      </c>
      <c r="C5818" s="518" t="s">
        <v>2660</v>
      </c>
      <c r="D5818" s="518" t="s">
        <v>3552</v>
      </c>
      <c r="E5818" s="859">
        <v>21</v>
      </c>
      <c r="F5818" s="859">
        <v>21</v>
      </c>
      <c r="G5818" s="518" t="s">
        <v>122</v>
      </c>
      <c r="H5818" s="518" t="s">
        <v>319</v>
      </c>
      <c r="I5818" s="518">
        <v>428649</v>
      </c>
    </row>
    <row r="5819" spans="1:9" x14ac:dyDescent="0.2">
      <c r="A5819" s="518" t="s">
        <v>319</v>
      </c>
      <c r="B5819" s="518">
        <v>428656</v>
      </c>
      <c r="C5819" s="518" t="s">
        <v>2660</v>
      </c>
      <c r="D5819" s="518" t="s">
        <v>902</v>
      </c>
      <c r="E5819" s="859">
        <v>28</v>
      </c>
      <c r="F5819" s="859">
        <v>28</v>
      </c>
      <c r="G5819" s="518" t="s">
        <v>122</v>
      </c>
      <c r="H5819" s="518" t="s">
        <v>319</v>
      </c>
      <c r="I5819" s="518">
        <v>428656</v>
      </c>
    </row>
    <row r="5820" spans="1:9" x14ac:dyDescent="0.2">
      <c r="A5820" s="518" t="s">
        <v>319</v>
      </c>
      <c r="B5820" s="518">
        <v>428680</v>
      </c>
      <c r="C5820" s="518" t="s">
        <v>2660</v>
      </c>
      <c r="D5820" s="518" t="s">
        <v>4693</v>
      </c>
      <c r="E5820" s="859">
        <v>33</v>
      </c>
      <c r="F5820" s="859">
        <v>33</v>
      </c>
      <c r="G5820" s="518" t="s">
        <v>122</v>
      </c>
      <c r="H5820" s="518" t="s">
        <v>319</v>
      </c>
      <c r="I5820" s="518">
        <v>428680</v>
      </c>
    </row>
    <row r="5821" spans="1:9" x14ac:dyDescent="0.2">
      <c r="A5821" s="518" t="s">
        <v>349</v>
      </c>
      <c r="B5821" s="518">
        <v>428698</v>
      </c>
      <c r="C5821" s="518" t="s">
        <v>2660</v>
      </c>
      <c r="D5821" s="518" t="s">
        <v>4694</v>
      </c>
      <c r="E5821" s="859">
        <v>31</v>
      </c>
      <c r="F5821" s="859">
        <v>0</v>
      </c>
      <c r="G5821" s="518" t="s">
        <v>128</v>
      </c>
      <c r="H5821" s="518" t="s">
        <v>349</v>
      </c>
      <c r="I5821" s="518">
        <v>428698</v>
      </c>
    </row>
    <row r="5822" spans="1:9" x14ac:dyDescent="0.2">
      <c r="A5822" s="518" t="s">
        <v>181</v>
      </c>
      <c r="B5822" s="518">
        <v>428714</v>
      </c>
      <c r="C5822" s="518" t="s">
        <v>2660</v>
      </c>
      <c r="D5822" s="518" t="s">
        <v>4695</v>
      </c>
      <c r="E5822" s="859">
        <v>30</v>
      </c>
      <c r="F5822" s="859">
        <v>0</v>
      </c>
      <c r="G5822" s="518" t="s">
        <v>128</v>
      </c>
      <c r="H5822" s="518" t="s">
        <v>181</v>
      </c>
      <c r="I5822" s="518">
        <v>428714</v>
      </c>
    </row>
    <row r="5823" spans="1:9" x14ac:dyDescent="0.2">
      <c r="A5823" s="518" t="s">
        <v>181</v>
      </c>
      <c r="B5823" s="518">
        <v>428722</v>
      </c>
      <c r="C5823" s="518" t="s">
        <v>2660</v>
      </c>
      <c r="D5823" s="518" t="s">
        <v>4769</v>
      </c>
      <c r="E5823" s="859">
        <v>23</v>
      </c>
      <c r="F5823" s="859">
        <v>0</v>
      </c>
      <c r="G5823" s="518" t="s">
        <v>128</v>
      </c>
      <c r="H5823" s="518" t="s">
        <v>181</v>
      </c>
      <c r="I5823" s="518">
        <v>428722</v>
      </c>
    </row>
    <row r="5824" spans="1:9" x14ac:dyDescent="0.2">
      <c r="A5824" s="518" t="s">
        <v>319</v>
      </c>
      <c r="B5824" s="518">
        <v>428730</v>
      </c>
      <c r="C5824" s="518" t="s">
        <v>2660</v>
      </c>
      <c r="D5824" s="518" t="s">
        <v>4770</v>
      </c>
      <c r="E5824" s="859">
        <v>30</v>
      </c>
      <c r="F5824" s="859">
        <v>30</v>
      </c>
      <c r="G5824" s="518" t="s">
        <v>122</v>
      </c>
      <c r="H5824" s="518" t="s">
        <v>319</v>
      </c>
      <c r="I5824" s="518">
        <v>428730</v>
      </c>
    </row>
    <row r="5825" spans="1:9" x14ac:dyDescent="0.2">
      <c r="A5825" s="518" t="s">
        <v>319</v>
      </c>
      <c r="B5825" s="518">
        <v>428805</v>
      </c>
      <c r="C5825" s="518" t="s">
        <v>2660</v>
      </c>
      <c r="D5825" s="518" t="s">
        <v>4771</v>
      </c>
      <c r="E5825" s="859">
        <v>32</v>
      </c>
      <c r="F5825" s="859">
        <v>32</v>
      </c>
      <c r="G5825" s="518" t="s">
        <v>122</v>
      </c>
      <c r="H5825" s="518" t="s">
        <v>319</v>
      </c>
      <c r="I5825" s="518">
        <v>428805</v>
      </c>
    </row>
    <row r="5826" spans="1:9" x14ac:dyDescent="0.2">
      <c r="A5826" s="518" t="s">
        <v>256</v>
      </c>
      <c r="B5826" s="518">
        <v>428813</v>
      </c>
      <c r="C5826" s="518" t="s">
        <v>2660</v>
      </c>
      <c r="D5826" s="518" t="s">
        <v>652</v>
      </c>
      <c r="E5826" s="859">
        <v>23</v>
      </c>
      <c r="F5826" s="859">
        <v>0</v>
      </c>
      <c r="G5826" s="518" t="s">
        <v>128</v>
      </c>
      <c r="H5826" s="518" t="s">
        <v>256</v>
      </c>
      <c r="I5826" s="518">
        <v>428813</v>
      </c>
    </row>
    <row r="5827" spans="1:9" x14ac:dyDescent="0.2">
      <c r="A5827" s="518" t="s">
        <v>256</v>
      </c>
      <c r="B5827" s="518">
        <v>428821</v>
      </c>
      <c r="C5827" s="518" t="s">
        <v>2660</v>
      </c>
      <c r="D5827" s="518" t="s">
        <v>8976</v>
      </c>
      <c r="E5827" s="859">
        <v>35</v>
      </c>
      <c r="F5827" s="859">
        <v>0</v>
      </c>
      <c r="G5827" s="518" t="s">
        <v>128</v>
      </c>
      <c r="H5827" s="518" t="s">
        <v>256</v>
      </c>
      <c r="I5827" s="518">
        <v>428821</v>
      </c>
    </row>
    <row r="5828" spans="1:9" x14ac:dyDescent="0.2">
      <c r="A5828" s="518" t="s">
        <v>256</v>
      </c>
      <c r="B5828" s="518">
        <v>428847</v>
      </c>
      <c r="C5828" s="518" t="s">
        <v>2660</v>
      </c>
      <c r="D5828" s="518" t="s">
        <v>8977</v>
      </c>
      <c r="E5828" s="859">
        <v>35</v>
      </c>
      <c r="F5828" s="859">
        <v>0</v>
      </c>
      <c r="G5828" s="518" t="s">
        <v>128</v>
      </c>
      <c r="H5828" s="518" t="s">
        <v>256</v>
      </c>
      <c r="I5828" s="518">
        <v>428847</v>
      </c>
    </row>
    <row r="5829" spans="1:9" x14ac:dyDescent="0.2">
      <c r="A5829" s="518" t="s">
        <v>240</v>
      </c>
      <c r="B5829" s="518">
        <v>428854</v>
      </c>
      <c r="C5829" s="518" t="s">
        <v>2660</v>
      </c>
      <c r="D5829" s="518" t="s">
        <v>4772</v>
      </c>
      <c r="E5829" s="859">
        <v>35</v>
      </c>
      <c r="F5829" s="859">
        <v>35</v>
      </c>
      <c r="G5829" s="518" t="s">
        <v>128</v>
      </c>
      <c r="H5829" s="518" t="s">
        <v>240</v>
      </c>
      <c r="I5829" s="518">
        <v>428854</v>
      </c>
    </row>
    <row r="5830" spans="1:9" x14ac:dyDescent="0.2">
      <c r="A5830" s="518" t="s">
        <v>256</v>
      </c>
      <c r="B5830" s="518">
        <v>428862</v>
      </c>
      <c r="C5830" s="518" t="s">
        <v>2660</v>
      </c>
      <c r="D5830" s="518" t="s">
        <v>8978</v>
      </c>
      <c r="E5830" s="859">
        <v>35</v>
      </c>
      <c r="F5830" s="859">
        <v>0</v>
      </c>
      <c r="G5830" s="518" t="s">
        <v>128</v>
      </c>
      <c r="H5830" s="518" t="s">
        <v>256</v>
      </c>
      <c r="I5830" s="518">
        <v>428862</v>
      </c>
    </row>
    <row r="5831" spans="1:9" x14ac:dyDescent="0.2">
      <c r="A5831" s="518" t="s">
        <v>319</v>
      </c>
      <c r="B5831" s="518">
        <v>428870</v>
      </c>
      <c r="C5831" s="518" t="s">
        <v>2660</v>
      </c>
      <c r="D5831" s="518" t="s">
        <v>1414</v>
      </c>
      <c r="E5831" s="859">
        <v>34</v>
      </c>
      <c r="F5831" s="859">
        <v>34</v>
      </c>
      <c r="G5831" s="518" t="s">
        <v>122</v>
      </c>
      <c r="H5831" s="518" t="s">
        <v>319</v>
      </c>
      <c r="I5831" s="518">
        <v>428870</v>
      </c>
    </row>
    <row r="5832" spans="1:9" x14ac:dyDescent="0.2">
      <c r="A5832" s="518" t="s">
        <v>319</v>
      </c>
      <c r="B5832" s="518">
        <v>428938</v>
      </c>
      <c r="C5832" s="518" t="s">
        <v>2660</v>
      </c>
      <c r="D5832" s="518" t="s">
        <v>4811</v>
      </c>
      <c r="E5832" s="859">
        <v>30</v>
      </c>
      <c r="F5832" s="859">
        <v>29</v>
      </c>
      <c r="G5832" s="518" t="s">
        <v>122</v>
      </c>
      <c r="H5832" s="518" t="s">
        <v>319</v>
      </c>
      <c r="I5832" s="518">
        <v>428938</v>
      </c>
    </row>
    <row r="5833" spans="1:9" x14ac:dyDescent="0.2">
      <c r="A5833" s="518" t="s">
        <v>158</v>
      </c>
      <c r="B5833" s="518">
        <v>428946</v>
      </c>
      <c r="C5833" s="518" t="s">
        <v>2660</v>
      </c>
      <c r="D5833" s="518" t="s">
        <v>4707</v>
      </c>
      <c r="E5833" s="859">
        <v>31</v>
      </c>
      <c r="F5833" s="859">
        <v>0</v>
      </c>
      <c r="G5833" s="518" t="s">
        <v>128</v>
      </c>
      <c r="H5833" s="518" t="s">
        <v>158</v>
      </c>
      <c r="I5833" s="518">
        <v>428946</v>
      </c>
    </row>
    <row r="5834" spans="1:9" x14ac:dyDescent="0.2">
      <c r="A5834" s="518" t="s">
        <v>158</v>
      </c>
      <c r="B5834" s="518">
        <v>428953</v>
      </c>
      <c r="C5834" s="518" t="s">
        <v>2660</v>
      </c>
      <c r="D5834" s="518" t="s">
        <v>4812</v>
      </c>
      <c r="E5834" s="859">
        <v>33</v>
      </c>
      <c r="F5834" s="859">
        <v>0</v>
      </c>
      <c r="G5834" s="518" t="s">
        <v>128</v>
      </c>
      <c r="H5834" s="518" t="s">
        <v>158</v>
      </c>
      <c r="I5834" s="518">
        <v>428953</v>
      </c>
    </row>
    <row r="5835" spans="1:9" x14ac:dyDescent="0.2">
      <c r="A5835" s="518" t="s">
        <v>319</v>
      </c>
      <c r="B5835" s="518">
        <v>429076</v>
      </c>
      <c r="C5835" s="518" t="s">
        <v>2660</v>
      </c>
      <c r="D5835" s="518" t="s">
        <v>4835</v>
      </c>
      <c r="E5835" s="859">
        <v>22</v>
      </c>
      <c r="F5835" s="859">
        <v>22</v>
      </c>
      <c r="G5835" s="518" t="s">
        <v>122</v>
      </c>
      <c r="H5835" s="518" t="s">
        <v>319</v>
      </c>
      <c r="I5835" s="518">
        <v>429076</v>
      </c>
    </row>
    <row r="5836" spans="1:9" x14ac:dyDescent="0.2">
      <c r="A5836" s="518" t="s">
        <v>158</v>
      </c>
      <c r="B5836" s="518">
        <v>429100</v>
      </c>
      <c r="C5836" s="518" t="s">
        <v>2660</v>
      </c>
      <c r="D5836" s="518" t="s">
        <v>6807</v>
      </c>
      <c r="E5836" s="859">
        <v>30</v>
      </c>
      <c r="F5836" s="859">
        <v>0</v>
      </c>
      <c r="G5836" s="518" t="s">
        <v>128</v>
      </c>
      <c r="H5836" s="518" t="s">
        <v>158</v>
      </c>
      <c r="I5836" s="518">
        <v>429100</v>
      </c>
    </row>
    <row r="5837" spans="1:9" x14ac:dyDescent="0.2">
      <c r="A5837" s="518" t="s">
        <v>319</v>
      </c>
      <c r="B5837" s="518">
        <v>429126</v>
      </c>
      <c r="C5837" s="518" t="s">
        <v>2660</v>
      </c>
      <c r="D5837" s="518" t="s">
        <v>1532</v>
      </c>
      <c r="E5837" s="859">
        <v>21</v>
      </c>
      <c r="F5837" s="859">
        <v>21</v>
      </c>
      <c r="G5837" s="518" t="s">
        <v>122</v>
      </c>
      <c r="H5837" s="518" t="s">
        <v>319</v>
      </c>
      <c r="I5837" s="518">
        <v>429126</v>
      </c>
    </row>
    <row r="5838" spans="1:9" x14ac:dyDescent="0.2">
      <c r="A5838" s="518" t="s">
        <v>158</v>
      </c>
      <c r="B5838" s="518">
        <v>429167</v>
      </c>
      <c r="C5838" s="518" t="s">
        <v>2660</v>
      </c>
      <c r="D5838" s="518" t="s">
        <v>2580</v>
      </c>
      <c r="E5838" s="859">
        <v>31</v>
      </c>
      <c r="F5838" s="859">
        <v>0</v>
      </c>
      <c r="G5838" s="518" t="s">
        <v>128</v>
      </c>
      <c r="H5838" s="518" t="s">
        <v>158</v>
      </c>
      <c r="I5838" s="518">
        <v>429167</v>
      </c>
    </row>
    <row r="5839" spans="1:9" x14ac:dyDescent="0.2">
      <c r="A5839" s="518" t="s">
        <v>180</v>
      </c>
      <c r="B5839" s="518">
        <v>429175</v>
      </c>
      <c r="C5839" s="518" t="s">
        <v>2660</v>
      </c>
      <c r="D5839" s="518" t="s">
        <v>578</v>
      </c>
      <c r="E5839" s="859">
        <v>11</v>
      </c>
      <c r="F5839" s="859">
        <v>0</v>
      </c>
      <c r="G5839" s="518" t="s">
        <v>128</v>
      </c>
      <c r="H5839" s="518" t="s">
        <v>180</v>
      </c>
      <c r="I5839" s="518">
        <v>797217</v>
      </c>
    </row>
    <row r="5840" spans="1:9" x14ac:dyDescent="0.2">
      <c r="A5840" s="518" t="s">
        <v>179</v>
      </c>
      <c r="B5840" s="518">
        <v>429183</v>
      </c>
      <c r="C5840" s="518" t="s">
        <v>2660</v>
      </c>
      <c r="D5840" s="518" t="s">
        <v>587</v>
      </c>
      <c r="E5840" s="859">
        <v>32</v>
      </c>
      <c r="F5840" s="859">
        <v>0</v>
      </c>
      <c r="G5840" s="518" t="s">
        <v>128</v>
      </c>
      <c r="H5840" s="518" t="s">
        <v>179</v>
      </c>
      <c r="I5840" s="518">
        <v>429183</v>
      </c>
    </row>
    <row r="5841" spans="1:9" x14ac:dyDescent="0.2">
      <c r="A5841" s="518" t="s">
        <v>336</v>
      </c>
      <c r="B5841" s="518">
        <v>429209</v>
      </c>
      <c r="C5841" s="518" t="s">
        <v>2660</v>
      </c>
      <c r="D5841" s="518" t="s">
        <v>8979</v>
      </c>
      <c r="E5841" s="859">
        <v>30</v>
      </c>
      <c r="F5841" s="859">
        <v>0</v>
      </c>
      <c r="G5841" s="518" t="s">
        <v>128</v>
      </c>
      <c r="H5841" s="518" t="s">
        <v>336</v>
      </c>
      <c r="I5841" s="518">
        <v>429209</v>
      </c>
    </row>
    <row r="5842" spans="1:9" x14ac:dyDescent="0.2">
      <c r="A5842" s="518" t="s">
        <v>319</v>
      </c>
      <c r="B5842" s="518">
        <v>429217</v>
      </c>
      <c r="C5842" s="518" t="s">
        <v>2660</v>
      </c>
      <c r="D5842" s="518" t="s">
        <v>721</v>
      </c>
      <c r="E5842" s="859">
        <v>34</v>
      </c>
      <c r="F5842" s="859">
        <v>34</v>
      </c>
      <c r="G5842" s="518" t="s">
        <v>122</v>
      </c>
      <c r="H5842" s="518" t="s">
        <v>319</v>
      </c>
      <c r="I5842" s="518">
        <v>429217</v>
      </c>
    </row>
    <row r="5843" spans="1:9" x14ac:dyDescent="0.2">
      <c r="A5843" s="518" t="s">
        <v>319</v>
      </c>
      <c r="B5843" s="518">
        <v>429274</v>
      </c>
      <c r="C5843" s="518" t="s">
        <v>2660</v>
      </c>
      <c r="D5843" s="518" t="s">
        <v>3698</v>
      </c>
      <c r="E5843" s="859">
        <v>34</v>
      </c>
      <c r="F5843" s="859">
        <v>34</v>
      </c>
      <c r="G5843" s="518" t="s">
        <v>122</v>
      </c>
      <c r="H5843" s="518" t="s">
        <v>319</v>
      </c>
      <c r="I5843" s="518">
        <v>429274</v>
      </c>
    </row>
    <row r="5844" spans="1:9" x14ac:dyDescent="0.2">
      <c r="A5844" s="518" t="s">
        <v>363</v>
      </c>
      <c r="B5844" s="518">
        <v>429298</v>
      </c>
      <c r="C5844" s="518" t="s">
        <v>2660</v>
      </c>
      <c r="D5844" s="518" t="s">
        <v>636</v>
      </c>
      <c r="E5844" s="859">
        <v>21</v>
      </c>
      <c r="F5844" s="859">
        <v>21</v>
      </c>
      <c r="G5844" s="518" t="s">
        <v>128</v>
      </c>
      <c r="H5844" s="518" t="s">
        <v>363</v>
      </c>
      <c r="I5844" s="518">
        <v>429298</v>
      </c>
    </row>
    <row r="5845" spans="1:9" x14ac:dyDescent="0.2">
      <c r="A5845" s="518" t="s">
        <v>319</v>
      </c>
      <c r="B5845" s="518">
        <v>429308</v>
      </c>
      <c r="C5845" s="518" t="s">
        <v>2660</v>
      </c>
      <c r="D5845" s="518" t="s">
        <v>1033</v>
      </c>
      <c r="E5845" s="859">
        <v>34</v>
      </c>
      <c r="F5845" s="859">
        <v>34</v>
      </c>
      <c r="G5845" s="518" t="s">
        <v>122</v>
      </c>
      <c r="H5845" s="518" t="s">
        <v>319</v>
      </c>
      <c r="I5845" s="518">
        <v>429308</v>
      </c>
    </row>
    <row r="5846" spans="1:9" x14ac:dyDescent="0.2">
      <c r="A5846" s="518" t="s">
        <v>319</v>
      </c>
      <c r="B5846" s="518">
        <v>429365</v>
      </c>
      <c r="C5846" s="518" t="s">
        <v>2660</v>
      </c>
      <c r="D5846" s="518" t="s">
        <v>2407</v>
      </c>
      <c r="E5846" s="859">
        <v>20</v>
      </c>
      <c r="F5846" s="859">
        <v>19</v>
      </c>
      <c r="G5846" s="518" t="s">
        <v>122</v>
      </c>
      <c r="H5846" s="518" t="s">
        <v>319</v>
      </c>
      <c r="I5846" s="518">
        <v>429365</v>
      </c>
    </row>
    <row r="5847" spans="1:9" x14ac:dyDescent="0.2">
      <c r="A5847" s="518" t="s">
        <v>319</v>
      </c>
      <c r="B5847" s="518">
        <v>429381</v>
      </c>
      <c r="C5847" s="518" t="s">
        <v>2660</v>
      </c>
      <c r="D5847" s="518" t="s">
        <v>4941</v>
      </c>
      <c r="E5847" s="859">
        <v>31</v>
      </c>
      <c r="F5847" s="859">
        <v>31</v>
      </c>
      <c r="G5847" s="518" t="s">
        <v>122</v>
      </c>
      <c r="H5847" s="518" t="s">
        <v>319</v>
      </c>
      <c r="I5847" s="518">
        <v>429381</v>
      </c>
    </row>
    <row r="5848" spans="1:9" x14ac:dyDescent="0.2">
      <c r="A5848" s="518" t="s">
        <v>319</v>
      </c>
      <c r="B5848" s="518">
        <v>429407</v>
      </c>
      <c r="C5848" s="518" t="s">
        <v>2660</v>
      </c>
      <c r="D5848" s="518" t="s">
        <v>4942</v>
      </c>
      <c r="E5848" s="859">
        <v>33</v>
      </c>
      <c r="F5848" s="859">
        <v>33</v>
      </c>
      <c r="G5848" s="518" t="s">
        <v>122</v>
      </c>
      <c r="H5848" s="518" t="s">
        <v>319</v>
      </c>
      <c r="I5848" s="518">
        <v>429407</v>
      </c>
    </row>
    <row r="5849" spans="1:9" x14ac:dyDescent="0.2">
      <c r="A5849" s="518" t="s">
        <v>319</v>
      </c>
      <c r="B5849" s="518">
        <v>429480</v>
      </c>
      <c r="C5849" s="518" t="s">
        <v>2660</v>
      </c>
      <c r="D5849" s="518" t="s">
        <v>5006</v>
      </c>
      <c r="E5849" s="859">
        <v>25</v>
      </c>
      <c r="F5849" s="859">
        <v>25</v>
      </c>
      <c r="G5849" s="518" t="s">
        <v>122</v>
      </c>
      <c r="H5849" s="518" t="s">
        <v>319</v>
      </c>
      <c r="I5849" s="518">
        <v>429480</v>
      </c>
    </row>
    <row r="5850" spans="1:9" x14ac:dyDescent="0.2">
      <c r="A5850" s="518" t="s">
        <v>319</v>
      </c>
      <c r="B5850" s="518">
        <v>429498</v>
      </c>
      <c r="C5850" s="518" t="s">
        <v>2660</v>
      </c>
      <c r="D5850" s="518" t="s">
        <v>5007</v>
      </c>
      <c r="E5850" s="859">
        <v>32</v>
      </c>
      <c r="F5850" s="859">
        <v>32</v>
      </c>
      <c r="G5850" s="518" t="s">
        <v>122</v>
      </c>
      <c r="H5850" s="518" t="s">
        <v>319</v>
      </c>
      <c r="I5850" s="518">
        <v>429498</v>
      </c>
    </row>
    <row r="5851" spans="1:9" x14ac:dyDescent="0.2">
      <c r="A5851" s="518" t="s">
        <v>319</v>
      </c>
      <c r="B5851" s="518">
        <v>429530</v>
      </c>
      <c r="C5851" s="518" t="s">
        <v>2660</v>
      </c>
      <c r="D5851" s="518" t="s">
        <v>3614</v>
      </c>
      <c r="E5851" s="859">
        <v>36</v>
      </c>
      <c r="F5851" s="859">
        <v>36</v>
      </c>
      <c r="G5851" s="518" t="s">
        <v>122</v>
      </c>
      <c r="H5851" s="518" t="s">
        <v>319</v>
      </c>
      <c r="I5851" s="518">
        <v>429530</v>
      </c>
    </row>
    <row r="5852" spans="1:9" x14ac:dyDescent="0.2">
      <c r="A5852" s="518" t="s">
        <v>181</v>
      </c>
      <c r="B5852" s="518">
        <v>429639</v>
      </c>
      <c r="C5852" s="518" t="s">
        <v>2660</v>
      </c>
      <c r="D5852" s="518" t="s">
        <v>4655</v>
      </c>
      <c r="E5852" s="859">
        <v>36</v>
      </c>
      <c r="F5852" s="859">
        <v>0</v>
      </c>
      <c r="G5852" s="518" t="s">
        <v>128</v>
      </c>
      <c r="H5852" s="518" t="s">
        <v>181</v>
      </c>
      <c r="I5852" s="518">
        <v>429639</v>
      </c>
    </row>
    <row r="5853" spans="1:9" x14ac:dyDescent="0.2">
      <c r="A5853" s="518" t="s">
        <v>319</v>
      </c>
      <c r="B5853" s="518">
        <v>429696</v>
      </c>
      <c r="C5853" s="518" t="s">
        <v>2660</v>
      </c>
      <c r="D5853" s="518" t="s">
        <v>4676</v>
      </c>
      <c r="E5853" s="859">
        <v>35</v>
      </c>
      <c r="F5853" s="859">
        <v>35</v>
      </c>
      <c r="G5853" s="518" t="s">
        <v>122</v>
      </c>
      <c r="H5853" s="518" t="s">
        <v>319</v>
      </c>
      <c r="I5853" s="518">
        <v>429696</v>
      </c>
    </row>
    <row r="5854" spans="1:9" x14ac:dyDescent="0.2">
      <c r="A5854" s="518" t="s">
        <v>181</v>
      </c>
      <c r="B5854" s="518">
        <v>429720</v>
      </c>
      <c r="C5854" s="518" t="s">
        <v>2660</v>
      </c>
      <c r="D5854" s="518" t="s">
        <v>6106</v>
      </c>
      <c r="E5854" s="859">
        <v>31</v>
      </c>
      <c r="F5854" s="859">
        <v>0</v>
      </c>
      <c r="G5854" s="518" t="s">
        <v>128</v>
      </c>
      <c r="H5854" s="518" t="s">
        <v>181</v>
      </c>
      <c r="I5854" s="518">
        <v>429720</v>
      </c>
    </row>
    <row r="5855" spans="1:9" x14ac:dyDescent="0.2">
      <c r="A5855" s="518" t="s">
        <v>319</v>
      </c>
      <c r="B5855" s="518">
        <v>429738</v>
      </c>
      <c r="C5855" s="518" t="s">
        <v>2660</v>
      </c>
      <c r="D5855" s="518" t="s">
        <v>1047</v>
      </c>
      <c r="E5855" s="859">
        <v>23</v>
      </c>
      <c r="F5855" s="859">
        <v>23</v>
      </c>
      <c r="G5855" s="518" t="s">
        <v>122</v>
      </c>
      <c r="H5855" s="518" t="s">
        <v>319</v>
      </c>
      <c r="I5855" s="518">
        <v>429738</v>
      </c>
    </row>
    <row r="5856" spans="1:9" x14ac:dyDescent="0.2">
      <c r="A5856" s="518" t="s">
        <v>181</v>
      </c>
      <c r="B5856" s="518">
        <v>429761</v>
      </c>
      <c r="C5856" s="518" t="s">
        <v>2660</v>
      </c>
      <c r="D5856" s="518" t="s">
        <v>4696</v>
      </c>
      <c r="E5856" s="859">
        <v>32</v>
      </c>
      <c r="F5856" s="859">
        <v>0</v>
      </c>
      <c r="G5856" s="518" t="s">
        <v>128</v>
      </c>
      <c r="H5856" s="518" t="s">
        <v>181</v>
      </c>
      <c r="I5856" s="518">
        <v>429761</v>
      </c>
    </row>
    <row r="5857" spans="1:9" x14ac:dyDescent="0.2">
      <c r="A5857" s="518" t="s">
        <v>319</v>
      </c>
      <c r="B5857" s="518">
        <v>429795</v>
      </c>
      <c r="C5857" s="518" t="s">
        <v>2660</v>
      </c>
      <c r="D5857" s="518" t="s">
        <v>4697</v>
      </c>
      <c r="E5857" s="859">
        <v>34</v>
      </c>
      <c r="F5857" s="859">
        <v>33</v>
      </c>
      <c r="G5857" s="518" t="s">
        <v>122</v>
      </c>
      <c r="H5857" s="518" t="s">
        <v>319</v>
      </c>
      <c r="I5857" s="518">
        <v>429795</v>
      </c>
    </row>
    <row r="5858" spans="1:9" x14ac:dyDescent="0.2">
      <c r="A5858" s="518" t="s">
        <v>319</v>
      </c>
      <c r="B5858" s="518">
        <v>429837</v>
      </c>
      <c r="C5858" s="518" t="s">
        <v>2660</v>
      </c>
      <c r="D5858" s="518" t="s">
        <v>1096</v>
      </c>
      <c r="E5858" s="859">
        <v>34</v>
      </c>
      <c r="F5858" s="859">
        <v>34</v>
      </c>
      <c r="G5858" s="518" t="s">
        <v>122</v>
      </c>
      <c r="H5858" s="518" t="s">
        <v>319</v>
      </c>
      <c r="I5858" s="518">
        <v>429837</v>
      </c>
    </row>
    <row r="5859" spans="1:9" x14ac:dyDescent="0.2">
      <c r="A5859" s="518" t="s">
        <v>319</v>
      </c>
      <c r="B5859" s="518">
        <v>429845</v>
      </c>
      <c r="C5859" s="518" t="s">
        <v>2660</v>
      </c>
      <c r="D5859" s="518" t="s">
        <v>4698</v>
      </c>
      <c r="E5859" s="859">
        <v>22</v>
      </c>
      <c r="F5859" s="859">
        <v>22</v>
      </c>
      <c r="G5859" s="518" t="s">
        <v>122</v>
      </c>
      <c r="H5859" s="518" t="s">
        <v>319</v>
      </c>
      <c r="I5859" s="518">
        <v>429845</v>
      </c>
    </row>
    <row r="5860" spans="1:9" x14ac:dyDescent="0.2">
      <c r="A5860" s="518" t="s">
        <v>319</v>
      </c>
      <c r="B5860" s="518">
        <v>429944</v>
      </c>
      <c r="C5860" s="518" t="s">
        <v>2660</v>
      </c>
      <c r="D5860" s="518" t="s">
        <v>3527</v>
      </c>
      <c r="E5860" s="859">
        <v>36</v>
      </c>
      <c r="F5860" s="859">
        <v>36</v>
      </c>
      <c r="G5860" s="518" t="s">
        <v>122</v>
      </c>
      <c r="H5860" s="518" t="s">
        <v>319</v>
      </c>
      <c r="I5860" s="518">
        <v>429944</v>
      </c>
    </row>
    <row r="5861" spans="1:9" x14ac:dyDescent="0.2">
      <c r="A5861" s="518" t="s">
        <v>266</v>
      </c>
      <c r="B5861" s="518">
        <v>430579</v>
      </c>
      <c r="C5861" s="518" t="s">
        <v>2660</v>
      </c>
      <c r="D5861" s="518" t="s">
        <v>6808</v>
      </c>
      <c r="E5861" s="859">
        <v>35</v>
      </c>
      <c r="F5861" s="859">
        <v>28</v>
      </c>
      <c r="G5861" s="518" t="s">
        <v>128</v>
      </c>
      <c r="H5861" s="518" t="s">
        <v>266</v>
      </c>
      <c r="I5861" s="518">
        <v>430579</v>
      </c>
    </row>
    <row r="5862" spans="1:9" x14ac:dyDescent="0.2">
      <c r="A5862" s="518" t="s">
        <v>244</v>
      </c>
      <c r="B5862" s="518">
        <v>430587</v>
      </c>
      <c r="C5862" s="518" t="s">
        <v>2660</v>
      </c>
      <c r="D5862" s="518" t="s">
        <v>8980</v>
      </c>
      <c r="E5862" s="859">
        <v>31</v>
      </c>
      <c r="F5862" s="859">
        <v>0</v>
      </c>
      <c r="G5862" s="518" t="s">
        <v>128</v>
      </c>
      <c r="H5862" s="518" t="s">
        <v>244</v>
      </c>
      <c r="I5862" s="518">
        <v>430587</v>
      </c>
    </row>
    <row r="5863" spans="1:9" x14ac:dyDescent="0.2">
      <c r="A5863" s="518" t="s">
        <v>196</v>
      </c>
      <c r="B5863" s="518">
        <v>430595</v>
      </c>
      <c r="C5863" s="518" t="s">
        <v>2660</v>
      </c>
      <c r="D5863" s="518" t="s">
        <v>1928</v>
      </c>
      <c r="E5863" s="859">
        <v>35</v>
      </c>
      <c r="F5863" s="859">
        <v>0</v>
      </c>
      <c r="G5863" s="518" t="s">
        <v>128</v>
      </c>
      <c r="H5863" s="518" t="s">
        <v>196</v>
      </c>
      <c r="I5863" s="518">
        <v>430595</v>
      </c>
    </row>
    <row r="5864" spans="1:9" x14ac:dyDescent="0.2">
      <c r="A5864" s="518" t="s">
        <v>394</v>
      </c>
      <c r="B5864" s="518">
        <v>430603</v>
      </c>
      <c r="C5864" s="518" t="s">
        <v>2660</v>
      </c>
      <c r="D5864" s="518" t="s">
        <v>8981</v>
      </c>
      <c r="E5864" s="859">
        <v>30</v>
      </c>
      <c r="F5864" s="859">
        <v>0</v>
      </c>
      <c r="G5864" s="518" t="s">
        <v>128</v>
      </c>
      <c r="H5864" s="518" t="s">
        <v>394</v>
      </c>
      <c r="I5864" s="518">
        <v>430603</v>
      </c>
    </row>
    <row r="5865" spans="1:9" x14ac:dyDescent="0.2">
      <c r="A5865" s="518" t="s">
        <v>319</v>
      </c>
      <c r="B5865" s="518">
        <v>430751</v>
      </c>
      <c r="C5865" s="518" t="s">
        <v>2660</v>
      </c>
      <c r="D5865" s="518" t="s">
        <v>4869</v>
      </c>
      <c r="E5865" s="859">
        <v>23</v>
      </c>
      <c r="F5865" s="859">
        <v>23</v>
      </c>
      <c r="G5865" s="518" t="s">
        <v>128</v>
      </c>
      <c r="H5865" s="518" t="s">
        <v>319</v>
      </c>
      <c r="I5865" s="518">
        <v>430751</v>
      </c>
    </row>
    <row r="5866" spans="1:9" x14ac:dyDescent="0.2">
      <c r="A5866" s="518" t="s">
        <v>319</v>
      </c>
      <c r="B5866" s="518">
        <v>430843</v>
      </c>
      <c r="C5866" s="518" t="s">
        <v>2660</v>
      </c>
      <c r="D5866" s="518" t="s">
        <v>4157</v>
      </c>
      <c r="E5866" s="859">
        <v>34</v>
      </c>
      <c r="F5866" s="859">
        <v>34</v>
      </c>
      <c r="G5866" s="518" t="s">
        <v>128</v>
      </c>
      <c r="H5866" s="518" t="s">
        <v>319</v>
      </c>
      <c r="I5866" s="518">
        <v>430843</v>
      </c>
    </row>
    <row r="5867" spans="1:9" x14ac:dyDescent="0.2">
      <c r="A5867" s="518" t="s">
        <v>256</v>
      </c>
      <c r="B5867" s="518">
        <v>431049</v>
      </c>
      <c r="C5867" s="518" t="s">
        <v>2660</v>
      </c>
      <c r="D5867" s="518" t="s">
        <v>8982</v>
      </c>
      <c r="E5867" s="859">
        <v>30</v>
      </c>
      <c r="F5867" s="859">
        <v>0</v>
      </c>
      <c r="G5867" s="518" t="s">
        <v>128</v>
      </c>
      <c r="H5867" s="518" t="s">
        <v>256</v>
      </c>
      <c r="I5867" s="518">
        <v>431049</v>
      </c>
    </row>
    <row r="5868" spans="1:9" x14ac:dyDescent="0.2">
      <c r="A5868" s="518" t="s">
        <v>197</v>
      </c>
      <c r="B5868" s="518">
        <v>431098</v>
      </c>
      <c r="C5868" s="518" t="s">
        <v>2660</v>
      </c>
      <c r="D5868" s="518" t="s">
        <v>4923</v>
      </c>
      <c r="E5868" s="859">
        <v>32</v>
      </c>
      <c r="F5868" s="859">
        <v>32</v>
      </c>
      <c r="G5868" s="518" t="s">
        <v>128</v>
      </c>
      <c r="H5868" s="518" t="s">
        <v>197</v>
      </c>
      <c r="I5868" s="518">
        <v>431098</v>
      </c>
    </row>
    <row r="5869" spans="1:9" x14ac:dyDescent="0.2">
      <c r="A5869" s="518" t="s">
        <v>256</v>
      </c>
      <c r="B5869" s="518">
        <v>431122</v>
      </c>
      <c r="C5869" s="518" t="s">
        <v>2660</v>
      </c>
      <c r="D5869" s="518" t="s">
        <v>8983</v>
      </c>
      <c r="E5869" s="859">
        <v>22</v>
      </c>
      <c r="F5869" s="859">
        <v>0</v>
      </c>
      <c r="G5869" s="518" t="s">
        <v>128</v>
      </c>
      <c r="H5869" s="518" t="s">
        <v>256</v>
      </c>
      <c r="I5869" s="518">
        <v>431122</v>
      </c>
    </row>
    <row r="5870" spans="1:9" x14ac:dyDescent="0.2">
      <c r="A5870" s="518" t="s">
        <v>256</v>
      </c>
      <c r="B5870" s="518">
        <v>431148</v>
      </c>
      <c r="C5870" s="518" t="s">
        <v>2660</v>
      </c>
      <c r="D5870" s="518" t="s">
        <v>8984</v>
      </c>
      <c r="E5870" s="859">
        <v>30</v>
      </c>
      <c r="F5870" s="859">
        <v>0</v>
      </c>
      <c r="G5870" s="518" t="s">
        <v>128</v>
      </c>
      <c r="H5870" s="518" t="s">
        <v>256</v>
      </c>
      <c r="I5870" s="518">
        <v>431148</v>
      </c>
    </row>
    <row r="5871" spans="1:9" x14ac:dyDescent="0.2">
      <c r="A5871" s="518" t="s">
        <v>256</v>
      </c>
      <c r="B5871" s="518">
        <v>431163</v>
      </c>
      <c r="C5871" s="518" t="s">
        <v>2660</v>
      </c>
      <c r="D5871" s="518" t="s">
        <v>8983</v>
      </c>
      <c r="E5871" s="859">
        <v>31</v>
      </c>
      <c r="F5871" s="859">
        <v>0</v>
      </c>
      <c r="G5871" s="518" t="s">
        <v>128</v>
      </c>
      <c r="H5871" s="518" t="s">
        <v>256</v>
      </c>
      <c r="I5871" s="518">
        <v>431163</v>
      </c>
    </row>
    <row r="5872" spans="1:9" x14ac:dyDescent="0.2">
      <c r="A5872" s="518" t="s">
        <v>237</v>
      </c>
      <c r="B5872" s="518">
        <v>431247</v>
      </c>
      <c r="C5872" s="518" t="s">
        <v>2660</v>
      </c>
      <c r="D5872" s="518" t="s">
        <v>442</v>
      </c>
      <c r="E5872" s="859">
        <v>21</v>
      </c>
      <c r="F5872" s="859">
        <v>0</v>
      </c>
      <c r="G5872" s="518" t="s">
        <v>128</v>
      </c>
      <c r="H5872" s="518" t="s">
        <v>237</v>
      </c>
      <c r="I5872" s="518">
        <v>431247</v>
      </c>
    </row>
    <row r="5873" spans="1:9" x14ac:dyDescent="0.2">
      <c r="A5873" s="518" t="s">
        <v>378</v>
      </c>
      <c r="B5873" s="518">
        <v>431437</v>
      </c>
      <c r="C5873" s="518" t="s">
        <v>2660</v>
      </c>
      <c r="D5873" s="518" t="s">
        <v>8985</v>
      </c>
      <c r="E5873" s="859">
        <v>25</v>
      </c>
      <c r="F5873" s="859">
        <v>0</v>
      </c>
      <c r="G5873" s="518" t="s">
        <v>128</v>
      </c>
      <c r="H5873" s="518" t="s">
        <v>378</v>
      </c>
      <c r="I5873" s="518">
        <v>431437</v>
      </c>
    </row>
    <row r="5874" spans="1:9" x14ac:dyDescent="0.2">
      <c r="A5874" s="518" t="s">
        <v>256</v>
      </c>
      <c r="B5874" s="518">
        <v>431486</v>
      </c>
      <c r="C5874" s="518" t="s">
        <v>2660</v>
      </c>
      <c r="D5874" s="518" t="s">
        <v>4419</v>
      </c>
      <c r="E5874" s="859">
        <v>35</v>
      </c>
      <c r="F5874" s="859">
        <v>0</v>
      </c>
      <c r="G5874" s="518" t="s">
        <v>128</v>
      </c>
      <c r="H5874" s="518" t="s">
        <v>256</v>
      </c>
      <c r="I5874" s="518">
        <v>431486</v>
      </c>
    </row>
    <row r="5875" spans="1:9" x14ac:dyDescent="0.2">
      <c r="A5875" s="518" t="s">
        <v>256</v>
      </c>
      <c r="B5875" s="518">
        <v>431510</v>
      </c>
      <c r="C5875" s="518" t="s">
        <v>2660</v>
      </c>
      <c r="D5875" s="518" t="s">
        <v>4418</v>
      </c>
      <c r="E5875" s="859">
        <v>35</v>
      </c>
      <c r="F5875" s="859">
        <v>0</v>
      </c>
      <c r="G5875" s="518" t="s">
        <v>128</v>
      </c>
      <c r="H5875" s="518" t="s">
        <v>256</v>
      </c>
      <c r="I5875" s="518">
        <v>431510</v>
      </c>
    </row>
    <row r="5876" spans="1:9" x14ac:dyDescent="0.2">
      <c r="A5876" s="518" t="s">
        <v>256</v>
      </c>
      <c r="B5876" s="518">
        <v>431544</v>
      </c>
      <c r="C5876" s="518" t="s">
        <v>2660</v>
      </c>
      <c r="D5876" s="518" t="s">
        <v>8986</v>
      </c>
      <c r="E5876" s="859">
        <v>30</v>
      </c>
      <c r="F5876" s="859">
        <v>0</v>
      </c>
      <c r="G5876" s="518" t="s">
        <v>128</v>
      </c>
      <c r="H5876" s="518" t="s">
        <v>256</v>
      </c>
      <c r="I5876" s="518">
        <v>431544</v>
      </c>
    </row>
    <row r="5877" spans="1:9" x14ac:dyDescent="0.2">
      <c r="A5877" s="518" t="s">
        <v>256</v>
      </c>
      <c r="B5877" s="518">
        <v>431569</v>
      </c>
      <c r="C5877" s="518" t="s">
        <v>2660</v>
      </c>
      <c r="D5877" s="518" t="s">
        <v>8987</v>
      </c>
      <c r="E5877" s="859">
        <v>33</v>
      </c>
      <c r="F5877" s="859">
        <v>0</v>
      </c>
      <c r="G5877" s="518" t="s">
        <v>128</v>
      </c>
      <c r="H5877" s="518" t="s">
        <v>256</v>
      </c>
      <c r="I5877" s="518">
        <v>431569</v>
      </c>
    </row>
    <row r="5878" spans="1:9" x14ac:dyDescent="0.2">
      <c r="A5878" s="518" t="s">
        <v>256</v>
      </c>
      <c r="B5878" s="518">
        <v>431577</v>
      </c>
      <c r="C5878" s="518" t="s">
        <v>2660</v>
      </c>
      <c r="D5878" s="518" t="s">
        <v>8988</v>
      </c>
      <c r="E5878" s="859">
        <v>32</v>
      </c>
      <c r="F5878" s="859">
        <v>0</v>
      </c>
      <c r="G5878" s="518" t="s">
        <v>128</v>
      </c>
      <c r="H5878" s="518" t="s">
        <v>256</v>
      </c>
      <c r="I5878" s="518">
        <v>431577</v>
      </c>
    </row>
    <row r="5879" spans="1:9" x14ac:dyDescent="0.2">
      <c r="A5879" s="518" t="s">
        <v>256</v>
      </c>
      <c r="B5879" s="518">
        <v>431593</v>
      </c>
      <c r="C5879" s="518" t="s">
        <v>2660</v>
      </c>
      <c r="D5879" s="518" t="s">
        <v>8989</v>
      </c>
      <c r="E5879" s="859">
        <v>30</v>
      </c>
      <c r="F5879" s="859">
        <v>0</v>
      </c>
      <c r="G5879" s="518" t="s">
        <v>128</v>
      </c>
      <c r="H5879" s="518" t="s">
        <v>256</v>
      </c>
      <c r="I5879" s="518">
        <v>431593</v>
      </c>
    </row>
    <row r="5880" spans="1:9" x14ac:dyDescent="0.2">
      <c r="A5880" s="518" t="s">
        <v>309</v>
      </c>
      <c r="B5880" s="518">
        <v>431601</v>
      </c>
      <c r="C5880" s="518" t="s">
        <v>2660</v>
      </c>
      <c r="D5880" s="518" t="s">
        <v>6809</v>
      </c>
      <c r="E5880" s="859">
        <v>19</v>
      </c>
      <c r="F5880" s="859">
        <v>17</v>
      </c>
      <c r="G5880" s="518" t="s">
        <v>122</v>
      </c>
      <c r="H5880" s="518" t="s">
        <v>309</v>
      </c>
      <c r="I5880" s="518">
        <v>431601</v>
      </c>
    </row>
    <row r="5881" spans="1:9" x14ac:dyDescent="0.2">
      <c r="A5881" s="518" t="s">
        <v>266</v>
      </c>
      <c r="B5881" s="518">
        <v>431627</v>
      </c>
      <c r="C5881" s="518" t="s">
        <v>2660</v>
      </c>
      <c r="D5881" s="518" t="s">
        <v>1532</v>
      </c>
      <c r="E5881" s="859">
        <v>37</v>
      </c>
      <c r="F5881" s="859">
        <v>28</v>
      </c>
      <c r="G5881" s="518" t="s">
        <v>122</v>
      </c>
      <c r="H5881" s="518" t="s">
        <v>266</v>
      </c>
      <c r="I5881" s="518">
        <v>431627</v>
      </c>
    </row>
    <row r="5882" spans="1:9" x14ac:dyDescent="0.2">
      <c r="A5882" s="518" t="s">
        <v>335</v>
      </c>
      <c r="B5882" s="518">
        <v>431643</v>
      </c>
      <c r="C5882" s="518" t="s">
        <v>2660</v>
      </c>
      <c r="D5882" s="518" t="s">
        <v>1154</v>
      </c>
      <c r="E5882" s="859">
        <v>25</v>
      </c>
      <c r="F5882" s="859">
        <v>25</v>
      </c>
      <c r="G5882" s="518" t="s">
        <v>122</v>
      </c>
      <c r="H5882" s="518" t="s">
        <v>335</v>
      </c>
      <c r="I5882" s="518">
        <v>431643</v>
      </c>
    </row>
    <row r="5883" spans="1:9" x14ac:dyDescent="0.2">
      <c r="A5883" s="518" t="s">
        <v>335</v>
      </c>
      <c r="B5883" s="518">
        <v>431650</v>
      </c>
      <c r="C5883" s="518" t="s">
        <v>2660</v>
      </c>
      <c r="D5883" s="518" t="s">
        <v>1189</v>
      </c>
      <c r="E5883" s="859">
        <v>16</v>
      </c>
      <c r="F5883" s="859">
        <v>16</v>
      </c>
      <c r="G5883" s="518" t="s">
        <v>122</v>
      </c>
      <c r="H5883" s="518" t="s">
        <v>335</v>
      </c>
      <c r="I5883" s="518">
        <v>431650</v>
      </c>
    </row>
    <row r="5884" spans="1:9" x14ac:dyDescent="0.2">
      <c r="A5884" s="518" t="s">
        <v>256</v>
      </c>
      <c r="B5884" s="518">
        <v>431718</v>
      </c>
      <c r="C5884" s="518" t="s">
        <v>2660</v>
      </c>
      <c r="D5884" s="518" t="s">
        <v>8990</v>
      </c>
      <c r="E5884" s="859">
        <v>30</v>
      </c>
      <c r="F5884" s="859">
        <v>0</v>
      </c>
      <c r="G5884" s="518" t="s">
        <v>128</v>
      </c>
      <c r="H5884" s="518" t="s">
        <v>256</v>
      </c>
      <c r="I5884" s="518">
        <v>431718</v>
      </c>
    </row>
    <row r="5885" spans="1:9" x14ac:dyDescent="0.2">
      <c r="A5885" s="518" t="s">
        <v>256</v>
      </c>
      <c r="B5885" s="518">
        <v>431726</v>
      </c>
      <c r="C5885" s="518" t="s">
        <v>2660</v>
      </c>
      <c r="D5885" s="518" t="s">
        <v>8991</v>
      </c>
      <c r="E5885" s="859">
        <v>30</v>
      </c>
      <c r="F5885" s="859">
        <v>0</v>
      </c>
      <c r="G5885" s="518" t="s">
        <v>128</v>
      </c>
      <c r="H5885" s="518" t="s">
        <v>256</v>
      </c>
      <c r="I5885" s="518">
        <v>431726</v>
      </c>
    </row>
    <row r="5886" spans="1:9" x14ac:dyDescent="0.2">
      <c r="A5886" s="518" t="s">
        <v>256</v>
      </c>
      <c r="B5886" s="518">
        <v>431742</v>
      </c>
      <c r="C5886" s="518" t="s">
        <v>2660</v>
      </c>
      <c r="D5886" s="518" t="s">
        <v>8992</v>
      </c>
      <c r="E5886" s="859">
        <v>31</v>
      </c>
      <c r="F5886" s="859">
        <v>0</v>
      </c>
      <c r="G5886" s="518" t="s">
        <v>128</v>
      </c>
      <c r="H5886" s="518" t="s">
        <v>256</v>
      </c>
      <c r="I5886" s="518">
        <v>431742</v>
      </c>
    </row>
    <row r="5887" spans="1:9" x14ac:dyDescent="0.2">
      <c r="A5887" s="518" t="s">
        <v>256</v>
      </c>
      <c r="B5887" s="518">
        <v>431759</v>
      </c>
      <c r="C5887" s="518" t="s">
        <v>2660</v>
      </c>
      <c r="D5887" s="518" t="s">
        <v>8993</v>
      </c>
      <c r="E5887" s="859">
        <v>30</v>
      </c>
      <c r="F5887" s="859">
        <v>0</v>
      </c>
      <c r="G5887" s="518" t="s">
        <v>128</v>
      </c>
      <c r="H5887" s="518" t="s">
        <v>256</v>
      </c>
      <c r="I5887" s="518">
        <v>431759</v>
      </c>
    </row>
    <row r="5888" spans="1:9" x14ac:dyDescent="0.2">
      <c r="A5888" s="518" t="s">
        <v>256</v>
      </c>
      <c r="B5888" s="518">
        <v>431767</v>
      </c>
      <c r="C5888" s="518" t="s">
        <v>2660</v>
      </c>
      <c r="D5888" s="518" t="s">
        <v>8994</v>
      </c>
      <c r="E5888" s="859">
        <v>20</v>
      </c>
      <c r="F5888" s="859">
        <v>0</v>
      </c>
      <c r="G5888" s="518" t="s">
        <v>128</v>
      </c>
      <c r="H5888" s="518" t="s">
        <v>256</v>
      </c>
      <c r="I5888" s="518">
        <v>431767</v>
      </c>
    </row>
    <row r="5889" spans="1:9" x14ac:dyDescent="0.2">
      <c r="A5889" s="518" t="s">
        <v>256</v>
      </c>
      <c r="B5889" s="518">
        <v>431775</v>
      </c>
      <c r="C5889" s="518" t="s">
        <v>2660</v>
      </c>
      <c r="D5889" s="518" t="s">
        <v>8995</v>
      </c>
      <c r="E5889" s="859">
        <v>30</v>
      </c>
      <c r="F5889" s="859">
        <v>0</v>
      </c>
      <c r="G5889" s="518" t="s">
        <v>128</v>
      </c>
      <c r="H5889" s="518" t="s">
        <v>256</v>
      </c>
      <c r="I5889" s="518">
        <v>431775</v>
      </c>
    </row>
    <row r="5890" spans="1:9" x14ac:dyDescent="0.2">
      <c r="A5890" s="518" t="s">
        <v>256</v>
      </c>
      <c r="B5890" s="518">
        <v>431783</v>
      </c>
      <c r="C5890" s="518" t="s">
        <v>2660</v>
      </c>
      <c r="D5890" s="518" t="s">
        <v>7876</v>
      </c>
      <c r="E5890" s="859">
        <v>30</v>
      </c>
      <c r="F5890" s="859">
        <v>0</v>
      </c>
      <c r="G5890" s="518" t="s">
        <v>128</v>
      </c>
      <c r="H5890" s="518" t="s">
        <v>256</v>
      </c>
      <c r="I5890" s="518">
        <v>431783</v>
      </c>
    </row>
    <row r="5891" spans="1:9" x14ac:dyDescent="0.2">
      <c r="A5891" s="518" t="s">
        <v>256</v>
      </c>
      <c r="B5891" s="518">
        <v>431791</v>
      </c>
      <c r="C5891" s="518" t="s">
        <v>2660</v>
      </c>
      <c r="D5891" s="518" t="s">
        <v>8996</v>
      </c>
      <c r="E5891" s="859">
        <v>16</v>
      </c>
      <c r="F5891" s="859">
        <v>0</v>
      </c>
      <c r="G5891" s="518" t="s">
        <v>128</v>
      </c>
      <c r="H5891" s="518" t="s">
        <v>256</v>
      </c>
      <c r="I5891" s="518">
        <v>431791</v>
      </c>
    </row>
    <row r="5892" spans="1:9" x14ac:dyDescent="0.2">
      <c r="A5892" s="518" t="s">
        <v>181</v>
      </c>
      <c r="B5892" s="518">
        <v>431809</v>
      </c>
      <c r="C5892" s="518" t="s">
        <v>2660</v>
      </c>
      <c r="D5892" s="518" t="s">
        <v>4786</v>
      </c>
      <c r="E5892" s="859">
        <v>36</v>
      </c>
      <c r="F5892" s="859">
        <v>0</v>
      </c>
      <c r="G5892" s="518" t="s">
        <v>128</v>
      </c>
      <c r="H5892" s="518" t="s">
        <v>181</v>
      </c>
      <c r="I5892" s="518">
        <v>431809</v>
      </c>
    </row>
    <row r="5893" spans="1:9" x14ac:dyDescent="0.2">
      <c r="A5893" s="518" t="s">
        <v>164</v>
      </c>
      <c r="B5893" s="518">
        <v>431841</v>
      </c>
      <c r="C5893" s="518" t="s">
        <v>2660</v>
      </c>
      <c r="D5893" s="518" t="s">
        <v>8997</v>
      </c>
      <c r="E5893" s="859">
        <v>30</v>
      </c>
      <c r="F5893" s="859">
        <v>0</v>
      </c>
      <c r="G5893" s="518" t="s">
        <v>128</v>
      </c>
      <c r="H5893" s="518" t="s">
        <v>164</v>
      </c>
      <c r="I5893" s="518">
        <v>431841</v>
      </c>
    </row>
    <row r="5894" spans="1:9" x14ac:dyDescent="0.2">
      <c r="A5894" s="518" t="s">
        <v>164</v>
      </c>
      <c r="B5894" s="518">
        <v>431882</v>
      </c>
      <c r="C5894" s="518" t="s">
        <v>2660</v>
      </c>
      <c r="D5894" s="518" t="s">
        <v>8997</v>
      </c>
      <c r="E5894" s="859">
        <v>30</v>
      </c>
      <c r="F5894" s="859">
        <v>0</v>
      </c>
      <c r="G5894" s="518" t="s">
        <v>128</v>
      </c>
      <c r="H5894" s="518" t="s">
        <v>164</v>
      </c>
      <c r="I5894" s="518">
        <v>431882</v>
      </c>
    </row>
    <row r="5895" spans="1:9" x14ac:dyDescent="0.2">
      <c r="A5895" s="518" t="s">
        <v>181</v>
      </c>
      <c r="B5895" s="518">
        <v>431916</v>
      </c>
      <c r="C5895" s="518" t="s">
        <v>2660</v>
      </c>
      <c r="D5895" s="518" t="s">
        <v>4837</v>
      </c>
      <c r="E5895" s="859">
        <v>31</v>
      </c>
      <c r="F5895" s="859">
        <v>0</v>
      </c>
      <c r="G5895" s="518" t="s">
        <v>128</v>
      </c>
      <c r="H5895" s="518" t="s">
        <v>181</v>
      </c>
      <c r="I5895" s="518">
        <v>431916</v>
      </c>
    </row>
    <row r="5896" spans="1:9" x14ac:dyDescent="0.2">
      <c r="A5896" s="518" t="s">
        <v>387</v>
      </c>
      <c r="B5896" s="518">
        <v>431973</v>
      </c>
      <c r="C5896" s="518" t="s">
        <v>2660</v>
      </c>
      <c r="D5896" s="518" t="s">
        <v>8998</v>
      </c>
      <c r="E5896" s="859">
        <v>23</v>
      </c>
      <c r="F5896" s="859">
        <v>0</v>
      </c>
      <c r="G5896" s="518" t="s">
        <v>128</v>
      </c>
      <c r="H5896" s="518" t="s">
        <v>387</v>
      </c>
      <c r="I5896" s="518">
        <v>431973</v>
      </c>
    </row>
    <row r="5897" spans="1:9" x14ac:dyDescent="0.2">
      <c r="A5897" s="518" t="s">
        <v>387</v>
      </c>
      <c r="B5897" s="518">
        <v>432013</v>
      </c>
      <c r="C5897" s="518" t="s">
        <v>2660</v>
      </c>
      <c r="D5897" s="518" t="s">
        <v>926</v>
      </c>
      <c r="E5897" s="859">
        <v>23</v>
      </c>
      <c r="F5897" s="859">
        <v>0</v>
      </c>
      <c r="G5897" s="518" t="s">
        <v>128</v>
      </c>
      <c r="H5897" s="518" t="s">
        <v>387</v>
      </c>
      <c r="I5897" s="518">
        <v>432013</v>
      </c>
    </row>
    <row r="5898" spans="1:9" x14ac:dyDescent="0.2">
      <c r="A5898" s="518" t="s">
        <v>244</v>
      </c>
      <c r="B5898" s="518">
        <v>432021</v>
      </c>
      <c r="C5898" s="518" t="s">
        <v>2660</v>
      </c>
      <c r="D5898" s="518" t="s">
        <v>8999</v>
      </c>
      <c r="E5898" s="859">
        <v>35</v>
      </c>
      <c r="F5898" s="859">
        <v>0</v>
      </c>
      <c r="G5898" s="518" t="s">
        <v>128</v>
      </c>
      <c r="H5898" s="518" t="s">
        <v>244</v>
      </c>
      <c r="I5898" s="518">
        <v>432021</v>
      </c>
    </row>
    <row r="5899" spans="1:9" x14ac:dyDescent="0.2">
      <c r="A5899" s="518" t="s">
        <v>297</v>
      </c>
      <c r="B5899" s="518">
        <v>432096</v>
      </c>
      <c r="C5899" s="518" t="s">
        <v>2660</v>
      </c>
      <c r="D5899" s="518" t="s">
        <v>1616</v>
      </c>
      <c r="E5899" s="859">
        <v>24</v>
      </c>
      <c r="F5899" s="859">
        <v>0</v>
      </c>
      <c r="G5899" s="518" t="s">
        <v>128</v>
      </c>
      <c r="H5899" s="518" t="s">
        <v>297</v>
      </c>
      <c r="I5899" s="518">
        <v>432096</v>
      </c>
    </row>
    <row r="5900" spans="1:9" x14ac:dyDescent="0.2">
      <c r="A5900" s="518" t="s">
        <v>359</v>
      </c>
      <c r="B5900" s="518">
        <v>432112</v>
      </c>
      <c r="C5900" s="518" t="s">
        <v>2660</v>
      </c>
      <c r="D5900" s="518" t="s">
        <v>4895</v>
      </c>
      <c r="E5900" s="859">
        <v>34</v>
      </c>
      <c r="F5900" s="859">
        <v>0</v>
      </c>
      <c r="G5900" s="518" t="s">
        <v>128</v>
      </c>
      <c r="H5900" s="518" t="s">
        <v>359</v>
      </c>
      <c r="I5900" s="518">
        <v>432112</v>
      </c>
    </row>
    <row r="5901" spans="1:9" x14ac:dyDescent="0.2">
      <c r="A5901" s="518" t="s">
        <v>256</v>
      </c>
      <c r="B5901" s="518">
        <v>432138</v>
      </c>
      <c r="C5901" s="518" t="s">
        <v>2660</v>
      </c>
      <c r="D5901" s="518" t="s">
        <v>3320</v>
      </c>
      <c r="E5901" s="859">
        <v>23</v>
      </c>
      <c r="F5901" s="859">
        <v>0</v>
      </c>
      <c r="G5901" s="518" t="s">
        <v>128</v>
      </c>
      <c r="H5901" s="518" t="s">
        <v>256</v>
      </c>
      <c r="I5901" s="518">
        <v>432138</v>
      </c>
    </row>
    <row r="5902" spans="1:9" x14ac:dyDescent="0.2">
      <c r="A5902" s="518" t="s">
        <v>256</v>
      </c>
      <c r="B5902" s="518">
        <v>432153</v>
      </c>
      <c r="C5902" s="518" t="s">
        <v>2660</v>
      </c>
      <c r="D5902" s="518" t="s">
        <v>3685</v>
      </c>
      <c r="E5902" s="859">
        <v>22</v>
      </c>
      <c r="F5902" s="859">
        <v>0</v>
      </c>
      <c r="G5902" s="518" t="s">
        <v>128</v>
      </c>
      <c r="H5902" s="518" t="s">
        <v>256</v>
      </c>
      <c r="I5902" s="518">
        <v>432153</v>
      </c>
    </row>
    <row r="5903" spans="1:9" x14ac:dyDescent="0.2">
      <c r="A5903" s="518" t="s">
        <v>256</v>
      </c>
      <c r="B5903" s="518">
        <v>432161</v>
      </c>
      <c r="C5903" s="518" t="s">
        <v>2660</v>
      </c>
      <c r="D5903" s="518" t="s">
        <v>3467</v>
      </c>
      <c r="E5903" s="859">
        <v>27</v>
      </c>
      <c r="F5903" s="859">
        <v>0</v>
      </c>
      <c r="G5903" s="518" t="s">
        <v>128</v>
      </c>
      <c r="H5903" s="518" t="s">
        <v>256</v>
      </c>
      <c r="I5903" s="518">
        <v>432161</v>
      </c>
    </row>
    <row r="5904" spans="1:9" x14ac:dyDescent="0.2">
      <c r="A5904" s="518" t="s">
        <v>292</v>
      </c>
      <c r="B5904" s="518">
        <v>432195</v>
      </c>
      <c r="C5904" s="518" t="s">
        <v>2660</v>
      </c>
      <c r="D5904" s="518" t="s">
        <v>4660</v>
      </c>
      <c r="E5904" s="859">
        <v>32</v>
      </c>
      <c r="F5904" s="859">
        <v>0</v>
      </c>
      <c r="G5904" s="518" t="s">
        <v>128</v>
      </c>
      <c r="H5904" s="518" t="s">
        <v>292</v>
      </c>
      <c r="I5904" s="518">
        <v>432195</v>
      </c>
    </row>
    <row r="5905" spans="1:9" x14ac:dyDescent="0.2">
      <c r="A5905" s="518" t="s">
        <v>256</v>
      </c>
      <c r="B5905" s="518">
        <v>432203</v>
      </c>
      <c r="C5905" s="518" t="s">
        <v>2660</v>
      </c>
      <c r="D5905" s="518" t="s">
        <v>4896</v>
      </c>
      <c r="E5905" s="859">
        <v>22</v>
      </c>
      <c r="F5905" s="859">
        <v>0</v>
      </c>
      <c r="G5905" s="518" t="s">
        <v>128</v>
      </c>
      <c r="H5905" s="518" t="s">
        <v>256</v>
      </c>
      <c r="I5905" s="518">
        <v>432203</v>
      </c>
    </row>
    <row r="5906" spans="1:9" x14ac:dyDescent="0.2">
      <c r="A5906" s="518" t="s">
        <v>381</v>
      </c>
      <c r="B5906" s="518">
        <v>432229</v>
      </c>
      <c r="C5906" s="518" t="s">
        <v>2660</v>
      </c>
      <c r="D5906" s="518" t="s">
        <v>7920</v>
      </c>
      <c r="E5906" s="859">
        <v>27</v>
      </c>
      <c r="F5906" s="859">
        <v>0</v>
      </c>
      <c r="G5906" s="518" t="s">
        <v>128</v>
      </c>
      <c r="H5906" s="518" t="s">
        <v>381</v>
      </c>
      <c r="I5906" s="518">
        <v>432229</v>
      </c>
    </row>
    <row r="5907" spans="1:9" x14ac:dyDescent="0.2">
      <c r="A5907" s="518" t="s">
        <v>243</v>
      </c>
      <c r="B5907" s="518">
        <v>432252</v>
      </c>
      <c r="C5907" s="518" t="s">
        <v>2660</v>
      </c>
      <c r="D5907" s="518" t="s">
        <v>4897</v>
      </c>
      <c r="E5907" s="859">
        <v>33</v>
      </c>
      <c r="F5907" s="859">
        <v>8</v>
      </c>
      <c r="G5907" s="518" t="s">
        <v>128</v>
      </c>
      <c r="H5907" s="518" t="s">
        <v>243</v>
      </c>
      <c r="I5907" s="518">
        <v>195214</v>
      </c>
    </row>
    <row r="5908" spans="1:9" x14ac:dyDescent="0.2">
      <c r="A5908" s="518" t="s">
        <v>292</v>
      </c>
      <c r="B5908" s="518">
        <v>432278</v>
      </c>
      <c r="C5908" s="518" t="s">
        <v>2660</v>
      </c>
      <c r="D5908" s="518" t="s">
        <v>4943</v>
      </c>
      <c r="E5908" s="859">
        <v>35</v>
      </c>
      <c r="F5908" s="859">
        <v>0</v>
      </c>
      <c r="G5908" s="518" t="s">
        <v>128</v>
      </c>
      <c r="H5908" s="518" t="s">
        <v>292</v>
      </c>
      <c r="I5908" s="518">
        <v>432278</v>
      </c>
    </row>
    <row r="5909" spans="1:9" x14ac:dyDescent="0.2">
      <c r="A5909" s="518" t="s">
        <v>243</v>
      </c>
      <c r="B5909" s="518">
        <v>432294</v>
      </c>
      <c r="C5909" s="518" t="s">
        <v>2660</v>
      </c>
      <c r="D5909" s="518" t="s">
        <v>9000</v>
      </c>
      <c r="E5909" s="859">
        <v>35</v>
      </c>
      <c r="F5909" s="859">
        <v>35</v>
      </c>
      <c r="G5909" s="518" t="s">
        <v>128</v>
      </c>
      <c r="H5909" s="518" t="s">
        <v>243</v>
      </c>
      <c r="I5909" s="518">
        <v>432294</v>
      </c>
    </row>
    <row r="5910" spans="1:9" x14ac:dyDescent="0.2">
      <c r="A5910" s="518" t="s">
        <v>243</v>
      </c>
      <c r="B5910" s="518">
        <v>432328</v>
      </c>
      <c r="C5910" s="518" t="s">
        <v>2660</v>
      </c>
      <c r="D5910" s="518" t="s">
        <v>9001</v>
      </c>
      <c r="E5910" s="859">
        <v>31</v>
      </c>
      <c r="F5910" s="859">
        <v>0</v>
      </c>
      <c r="G5910" s="518" t="s">
        <v>128</v>
      </c>
      <c r="H5910" s="518" t="s">
        <v>243</v>
      </c>
      <c r="I5910" s="518">
        <v>432328</v>
      </c>
    </row>
    <row r="5911" spans="1:9" x14ac:dyDescent="0.2">
      <c r="A5911" s="518" t="s">
        <v>243</v>
      </c>
      <c r="B5911" s="518">
        <v>432344</v>
      </c>
      <c r="C5911" s="518" t="s">
        <v>2660</v>
      </c>
      <c r="D5911" s="518" t="s">
        <v>4944</v>
      </c>
      <c r="E5911" s="859">
        <v>34</v>
      </c>
      <c r="F5911" s="859">
        <v>34</v>
      </c>
      <c r="G5911" s="518" t="s">
        <v>128</v>
      </c>
      <c r="H5911" s="518" t="s">
        <v>243</v>
      </c>
      <c r="I5911" s="518">
        <v>432344</v>
      </c>
    </row>
    <row r="5912" spans="1:9" x14ac:dyDescent="0.2">
      <c r="A5912" s="518" t="s">
        <v>243</v>
      </c>
      <c r="B5912" s="518">
        <v>432385</v>
      </c>
      <c r="C5912" s="518" t="s">
        <v>2660</v>
      </c>
      <c r="D5912" s="518" t="s">
        <v>8786</v>
      </c>
      <c r="E5912" s="859">
        <v>33</v>
      </c>
      <c r="F5912" s="859">
        <v>33</v>
      </c>
      <c r="G5912" s="518" t="s">
        <v>128</v>
      </c>
      <c r="H5912" s="518" t="s">
        <v>243</v>
      </c>
      <c r="I5912" s="518">
        <v>432385</v>
      </c>
    </row>
    <row r="5913" spans="1:9" x14ac:dyDescent="0.2">
      <c r="A5913" s="518" t="s">
        <v>243</v>
      </c>
      <c r="B5913" s="518">
        <v>432435</v>
      </c>
      <c r="C5913" s="518" t="s">
        <v>2660</v>
      </c>
      <c r="D5913" s="518" t="s">
        <v>4978</v>
      </c>
      <c r="E5913" s="859">
        <v>34</v>
      </c>
      <c r="F5913" s="859">
        <v>34</v>
      </c>
      <c r="G5913" s="518" t="s">
        <v>128</v>
      </c>
      <c r="H5913" s="518" t="s">
        <v>243</v>
      </c>
      <c r="I5913" s="518">
        <v>432435</v>
      </c>
    </row>
    <row r="5914" spans="1:9" x14ac:dyDescent="0.2">
      <c r="A5914" s="518" t="s">
        <v>256</v>
      </c>
      <c r="B5914" s="518">
        <v>432443</v>
      </c>
      <c r="C5914" s="518" t="s">
        <v>2660</v>
      </c>
      <c r="D5914" s="518" t="s">
        <v>9002</v>
      </c>
      <c r="E5914" s="859">
        <v>30</v>
      </c>
      <c r="F5914" s="859">
        <v>0</v>
      </c>
      <c r="G5914" s="518" t="s">
        <v>128</v>
      </c>
      <c r="H5914" s="518" t="s">
        <v>256</v>
      </c>
      <c r="I5914" s="518">
        <v>432443</v>
      </c>
    </row>
    <row r="5915" spans="1:9" x14ac:dyDescent="0.2">
      <c r="A5915" s="518" t="s">
        <v>256</v>
      </c>
      <c r="B5915" s="518">
        <v>432476</v>
      </c>
      <c r="C5915" s="518" t="s">
        <v>2660</v>
      </c>
      <c r="D5915" s="518" t="s">
        <v>1290</v>
      </c>
      <c r="E5915" s="859">
        <v>33</v>
      </c>
      <c r="F5915" s="859">
        <v>0</v>
      </c>
      <c r="G5915" s="518" t="s">
        <v>128</v>
      </c>
      <c r="H5915" s="518" t="s">
        <v>256</v>
      </c>
      <c r="I5915" s="518">
        <v>432476</v>
      </c>
    </row>
    <row r="5916" spans="1:9" x14ac:dyDescent="0.2">
      <c r="A5916" s="518" t="s">
        <v>256</v>
      </c>
      <c r="B5916" s="518">
        <v>432484</v>
      </c>
      <c r="C5916" s="518" t="s">
        <v>2660</v>
      </c>
      <c r="D5916" s="518" t="s">
        <v>4656</v>
      </c>
      <c r="E5916" s="859">
        <v>31</v>
      </c>
      <c r="F5916" s="859">
        <v>0</v>
      </c>
      <c r="G5916" s="518" t="s">
        <v>128</v>
      </c>
      <c r="H5916" s="518" t="s">
        <v>256</v>
      </c>
      <c r="I5916" s="518">
        <v>432484</v>
      </c>
    </row>
    <row r="5917" spans="1:9" x14ac:dyDescent="0.2">
      <c r="A5917" s="518" t="s">
        <v>256</v>
      </c>
      <c r="B5917" s="518">
        <v>432518</v>
      </c>
      <c r="C5917" s="518" t="s">
        <v>2660</v>
      </c>
      <c r="D5917" s="518" t="s">
        <v>3489</v>
      </c>
      <c r="E5917" s="859">
        <v>30</v>
      </c>
      <c r="F5917" s="859">
        <v>0</v>
      </c>
      <c r="G5917" s="518" t="s">
        <v>128</v>
      </c>
      <c r="H5917" s="518" t="s">
        <v>256</v>
      </c>
      <c r="I5917" s="518">
        <v>432518</v>
      </c>
    </row>
    <row r="5918" spans="1:9" x14ac:dyDescent="0.2">
      <c r="A5918" s="518" t="s">
        <v>256</v>
      </c>
      <c r="B5918" s="518">
        <v>432526</v>
      </c>
      <c r="C5918" s="518" t="s">
        <v>2660</v>
      </c>
      <c r="D5918" s="518" t="s">
        <v>9003</v>
      </c>
      <c r="E5918" s="859">
        <v>34</v>
      </c>
      <c r="F5918" s="859">
        <v>0</v>
      </c>
      <c r="G5918" s="518" t="s">
        <v>128</v>
      </c>
      <c r="H5918" s="518" t="s">
        <v>256</v>
      </c>
      <c r="I5918" s="518">
        <v>432526</v>
      </c>
    </row>
    <row r="5919" spans="1:9" x14ac:dyDescent="0.2">
      <c r="A5919" s="518" t="s">
        <v>256</v>
      </c>
      <c r="B5919" s="518">
        <v>432534</v>
      </c>
      <c r="C5919" s="518" t="s">
        <v>2660</v>
      </c>
      <c r="D5919" s="518" t="s">
        <v>9004</v>
      </c>
      <c r="E5919" s="859">
        <v>30</v>
      </c>
      <c r="F5919" s="859">
        <v>0</v>
      </c>
      <c r="G5919" s="518" t="s">
        <v>128</v>
      </c>
      <c r="H5919" s="518" t="s">
        <v>256</v>
      </c>
      <c r="I5919" s="518">
        <v>432534</v>
      </c>
    </row>
    <row r="5920" spans="1:9" x14ac:dyDescent="0.2">
      <c r="A5920" s="518" t="s">
        <v>256</v>
      </c>
      <c r="B5920" s="518">
        <v>432575</v>
      </c>
      <c r="C5920" s="518" t="s">
        <v>2660</v>
      </c>
      <c r="D5920" s="518" t="s">
        <v>496</v>
      </c>
      <c r="E5920" s="859">
        <v>30</v>
      </c>
      <c r="F5920" s="859">
        <v>0</v>
      </c>
      <c r="G5920" s="518" t="s">
        <v>128</v>
      </c>
      <c r="H5920" s="518" t="s">
        <v>256</v>
      </c>
      <c r="I5920" s="518">
        <v>432575</v>
      </c>
    </row>
    <row r="5921" spans="1:9" x14ac:dyDescent="0.2">
      <c r="A5921" s="518" t="s">
        <v>256</v>
      </c>
      <c r="B5921" s="518">
        <v>432625</v>
      </c>
      <c r="C5921" s="518" t="s">
        <v>2660</v>
      </c>
      <c r="D5921" s="518" t="s">
        <v>9005</v>
      </c>
      <c r="E5921" s="859">
        <v>30</v>
      </c>
      <c r="F5921" s="859">
        <v>0</v>
      </c>
      <c r="G5921" s="518" t="s">
        <v>128</v>
      </c>
      <c r="H5921" s="518" t="s">
        <v>256</v>
      </c>
      <c r="I5921" s="518">
        <v>432625</v>
      </c>
    </row>
    <row r="5922" spans="1:9" x14ac:dyDescent="0.2">
      <c r="A5922" s="518" t="s">
        <v>256</v>
      </c>
      <c r="B5922" s="518">
        <v>432732</v>
      </c>
      <c r="C5922" s="518" t="s">
        <v>2660</v>
      </c>
      <c r="D5922" s="518" t="s">
        <v>9005</v>
      </c>
      <c r="E5922" s="859">
        <v>31</v>
      </c>
      <c r="F5922" s="859">
        <v>0</v>
      </c>
      <c r="G5922" s="518" t="s">
        <v>128</v>
      </c>
      <c r="H5922" s="518" t="s">
        <v>256</v>
      </c>
      <c r="I5922" s="518">
        <v>432732</v>
      </c>
    </row>
    <row r="5923" spans="1:9" x14ac:dyDescent="0.2">
      <c r="A5923" s="518" t="s">
        <v>256</v>
      </c>
      <c r="B5923" s="518">
        <v>432773</v>
      </c>
      <c r="C5923" s="518" t="s">
        <v>2660</v>
      </c>
      <c r="D5923" s="518" t="s">
        <v>1617</v>
      </c>
      <c r="E5923" s="859">
        <v>25</v>
      </c>
      <c r="F5923" s="859">
        <v>0</v>
      </c>
      <c r="G5923" s="518" t="s">
        <v>128</v>
      </c>
      <c r="H5923" s="518" t="s">
        <v>256</v>
      </c>
      <c r="I5923" s="518">
        <v>432773</v>
      </c>
    </row>
    <row r="5924" spans="1:9" x14ac:dyDescent="0.2">
      <c r="A5924" s="518" t="s">
        <v>256</v>
      </c>
      <c r="B5924" s="518">
        <v>432781</v>
      </c>
      <c r="C5924" s="518" t="s">
        <v>2660</v>
      </c>
      <c r="D5924" s="518" t="s">
        <v>9006</v>
      </c>
      <c r="E5924" s="859">
        <v>30</v>
      </c>
      <c r="F5924" s="859">
        <v>0</v>
      </c>
      <c r="G5924" s="518" t="s">
        <v>128</v>
      </c>
      <c r="H5924" s="518" t="s">
        <v>256</v>
      </c>
      <c r="I5924" s="518">
        <v>432781</v>
      </c>
    </row>
    <row r="5925" spans="1:9" x14ac:dyDescent="0.2">
      <c r="A5925" s="518" t="s">
        <v>256</v>
      </c>
      <c r="B5925" s="518">
        <v>432807</v>
      </c>
      <c r="C5925" s="518" t="s">
        <v>2660</v>
      </c>
      <c r="D5925" s="518" t="s">
        <v>9007</v>
      </c>
      <c r="E5925" s="859">
        <v>30</v>
      </c>
      <c r="F5925" s="859">
        <v>0</v>
      </c>
      <c r="G5925" s="518" t="s">
        <v>128</v>
      </c>
      <c r="H5925" s="518" t="s">
        <v>256</v>
      </c>
      <c r="I5925" s="518">
        <v>432807</v>
      </c>
    </row>
    <row r="5926" spans="1:9" x14ac:dyDescent="0.2">
      <c r="A5926" s="518" t="s">
        <v>256</v>
      </c>
      <c r="B5926" s="518">
        <v>432815</v>
      </c>
      <c r="C5926" s="518" t="s">
        <v>2660</v>
      </c>
      <c r="D5926" s="518" t="s">
        <v>9008</v>
      </c>
      <c r="E5926" s="859">
        <v>30</v>
      </c>
      <c r="F5926" s="859">
        <v>0</v>
      </c>
      <c r="G5926" s="518" t="s">
        <v>128</v>
      </c>
      <c r="H5926" s="518" t="s">
        <v>256</v>
      </c>
      <c r="I5926" s="518">
        <v>432815</v>
      </c>
    </row>
    <row r="5927" spans="1:9" x14ac:dyDescent="0.2">
      <c r="A5927" s="518" t="s">
        <v>256</v>
      </c>
      <c r="B5927" s="518">
        <v>432864</v>
      </c>
      <c r="C5927" s="518" t="s">
        <v>2660</v>
      </c>
      <c r="D5927" s="518" t="s">
        <v>2645</v>
      </c>
      <c r="E5927" s="859">
        <v>23</v>
      </c>
      <c r="F5927" s="859">
        <v>0</v>
      </c>
      <c r="G5927" s="518" t="s">
        <v>128</v>
      </c>
      <c r="H5927" s="518" t="s">
        <v>256</v>
      </c>
      <c r="I5927" s="518">
        <v>432864</v>
      </c>
    </row>
    <row r="5928" spans="1:9" x14ac:dyDescent="0.2">
      <c r="A5928" s="518" t="s">
        <v>256</v>
      </c>
      <c r="B5928" s="518">
        <v>432906</v>
      </c>
      <c r="C5928" s="518" t="s">
        <v>2660</v>
      </c>
      <c r="D5928" s="518" t="s">
        <v>9009</v>
      </c>
      <c r="E5928" s="859">
        <v>29</v>
      </c>
      <c r="F5928" s="859">
        <v>0</v>
      </c>
      <c r="G5928" s="518" t="s">
        <v>128</v>
      </c>
      <c r="H5928" s="518" t="s">
        <v>256</v>
      </c>
      <c r="I5928" s="518">
        <v>432906</v>
      </c>
    </row>
    <row r="5929" spans="1:9" x14ac:dyDescent="0.2">
      <c r="A5929" s="518" t="s">
        <v>256</v>
      </c>
      <c r="B5929" s="518">
        <v>432922</v>
      </c>
      <c r="C5929" s="518" t="s">
        <v>2660</v>
      </c>
      <c r="D5929" s="518" t="s">
        <v>9009</v>
      </c>
      <c r="E5929" s="859">
        <v>30</v>
      </c>
      <c r="F5929" s="859">
        <v>0</v>
      </c>
      <c r="G5929" s="518" t="s">
        <v>128</v>
      </c>
      <c r="H5929" s="518" t="s">
        <v>256</v>
      </c>
      <c r="I5929" s="518">
        <v>432922</v>
      </c>
    </row>
    <row r="5930" spans="1:9" x14ac:dyDescent="0.2">
      <c r="A5930" s="518" t="s">
        <v>256</v>
      </c>
      <c r="B5930" s="518">
        <v>432971</v>
      </c>
      <c r="C5930" s="518" t="s">
        <v>2660</v>
      </c>
      <c r="D5930" s="518" t="s">
        <v>3382</v>
      </c>
      <c r="E5930" s="859">
        <v>28</v>
      </c>
      <c r="F5930" s="859">
        <v>0</v>
      </c>
      <c r="G5930" s="518" t="s">
        <v>128</v>
      </c>
      <c r="H5930" s="518" t="s">
        <v>256</v>
      </c>
      <c r="I5930" s="518">
        <v>432971</v>
      </c>
    </row>
    <row r="5931" spans="1:9" x14ac:dyDescent="0.2">
      <c r="A5931" s="518" t="s">
        <v>256</v>
      </c>
      <c r="B5931" s="518">
        <v>432989</v>
      </c>
      <c r="C5931" s="518" t="s">
        <v>2660</v>
      </c>
      <c r="D5931" s="518" t="s">
        <v>3382</v>
      </c>
      <c r="E5931" s="859">
        <v>24</v>
      </c>
      <c r="F5931" s="859">
        <v>0</v>
      </c>
      <c r="G5931" s="518" t="s">
        <v>128</v>
      </c>
      <c r="H5931" s="518" t="s">
        <v>256</v>
      </c>
      <c r="I5931" s="518">
        <v>432989</v>
      </c>
    </row>
    <row r="5932" spans="1:9" x14ac:dyDescent="0.2">
      <c r="A5932" s="518" t="s">
        <v>256</v>
      </c>
      <c r="B5932" s="518">
        <v>432997</v>
      </c>
      <c r="C5932" s="518" t="s">
        <v>2660</v>
      </c>
      <c r="D5932" s="518" t="s">
        <v>9010</v>
      </c>
      <c r="E5932" s="859">
        <v>30</v>
      </c>
      <c r="F5932" s="859">
        <v>0</v>
      </c>
      <c r="G5932" s="518" t="s">
        <v>128</v>
      </c>
      <c r="H5932" s="518" t="s">
        <v>256</v>
      </c>
      <c r="I5932" s="518">
        <v>432997</v>
      </c>
    </row>
    <row r="5933" spans="1:9" x14ac:dyDescent="0.2">
      <c r="A5933" s="518" t="s">
        <v>256</v>
      </c>
      <c r="B5933" s="518">
        <v>433045</v>
      </c>
      <c r="C5933" s="518" t="s">
        <v>2660</v>
      </c>
      <c r="D5933" s="518" t="s">
        <v>9011</v>
      </c>
      <c r="E5933" s="859">
        <v>35</v>
      </c>
      <c r="F5933" s="859">
        <v>0</v>
      </c>
      <c r="G5933" s="518" t="s">
        <v>128</v>
      </c>
      <c r="H5933" s="518" t="s">
        <v>256</v>
      </c>
      <c r="I5933" s="518">
        <v>433045</v>
      </c>
    </row>
    <row r="5934" spans="1:9" x14ac:dyDescent="0.2">
      <c r="A5934" s="518" t="s">
        <v>256</v>
      </c>
      <c r="B5934" s="518">
        <v>433060</v>
      </c>
      <c r="C5934" s="518" t="s">
        <v>2660</v>
      </c>
      <c r="D5934" s="518" t="s">
        <v>9012</v>
      </c>
      <c r="E5934" s="859">
        <v>35</v>
      </c>
      <c r="F5934" s="859">
        <v>0</v>
      </c>
      <c r="G5934" s="518" t="s">
        <v>128</v>
      </c>
      <c r="H5934" s="518" t="s">
        <v>256</v>
      </c>
      <c r="I5934" s="518">
        <v>433060</v>
      </c>
    </row>
    <row r="5935" spans="1:9" x14ac:dyDescent="0.2">
      <c r="A5935" s="518" t="s">
        <v>256</v>
      </c>
      <c r="B5935" s="518">
        <v>433078</v>
      </c>
      <c r="C5935" s="518" t="s">
        <v>2660</v>
      </c>
      <c r="D5935" s="518" t="s">
        <v>9013</v>
      </c>
      <c r="E5935" s="859">
        <v>35</v>
      </c>
      <c r="F5935" s="859">
        <v>0</v>
      </c>
      <c r="G5935" s="518" t="s">
        <v>128</v>
      </c>
      <c r="H5935" s="518" t="s">
        <v>256</v>
      </c>
      <c r="I5935" s="518">
        <v>433078</v>
      </c>
    </row>
    <row r="5936" spans="1:9" x14ac:dyDescent="0.2">
      <c r="A5936" s="518" t="s">
        <v>256</v>
      </c>
      <c r="B5936" s="518">
        <v>433086</v>
      </c>
      <c r="C5936" s="518" t="s">
        <v>2660</v>
      </c>
      <c r="D5936" s="518" t="s">
        <v>9014</v>
      </c>
      <c r="E5936" s="859">
        <v>35</v>
      </c>
      <c r="F5936" s="859">
        <v>0</v>
      </c>
      <c r="G5936" s="518" t="s">
        <v>128</v>
      </c>
      <c r="H5936" s="518" t="s">
        <v>256</v>
      </c>
      <c r="I5936" s="518">
        <v>433086</v>
      </c>
    </row>
    <row r="5937" spans="1:9" x14ac:dyDescent="0.2">
      <c r="A5937" s="518" t="s">
        <v>256</v>
      </c>
      <c r="B5937" s="518">
        <v>433102</v>
      </c>
      <c r="C5937" s="518" t="s">
        <v>2660</v>
      </c>
      <c r="D5937" s="518" t="s">
        <v>9015</v>
      </c>
      <c r="E5937" s="859">
        <v>35</v>
      </c>
      <c r="F5937" s="859">
        <v>0</v>
      </c>
      <c r="G5937" s="518" t="s">
        <v>128</v>
      </c>
      <c r="H5937" s="518" t="s">
        <v>256</v>
      </c>
      <c r="I5937" s="518">
        <v>433102</v>
      </c>
    </row>
    <row r="5938" spans="1:9" x14ac:dyDescent="0.2">
      <c r="A5938" s="518" t="s">
        <v>256</v>
      </c>
      <c r="B5938" s="518">
        <v>433110</v>
      </c>
      <c r="C5938" s="518" t="s">
        <v>2660</v>
      </c>
      <c r="D5938" s="518" t="s">
        <v>4352</v>
      </c>
      <c r="E5938" s="859">
        <v>20</v>
      </c>
      <c r="F5938" s="859">
        <v>0</v>
      </c>
      <c r="G5938" s="518" t="s">
        <v>128</v>
      </c>
      <c r="H5938" s="518" t="s">
        <v>256</v>
      </c>
      <c r="I5938" s="518">
        <v>433110</v>
      </c>
    </row>
    <row r="5939" spans="1:9" x14ac:dyDescent="0.2">
      <c r="A5939" s="518" t="s">
        <v>256</v>
      </c>
      <c r="B5939" s="518">
        <v>433144</v>
      </c>
      <c r="C5939" s="518" t="s">
        <v>2660</v>
      </c>
      <c r="D5939" s="518" t="s">
        <v>9016</v>
      </c>
      <c r="E5939" s="859">
        <v>30</v>
      </c>
      <c r="F5939" s="859">
        <v>0</v>
      </c>
      <c r="G5939" s="518" t="s">
        <v>128</v>
      </c>
      <c r="H5939" s="518" t="s">
        <v>256</v>
      </c>
      <c r="I5939" s="518">
        <v>433144</v>
      </c>
    </row>
    <row r="5940" spans="1:9" x14ac:dyDescent="0.2">
      <c r="A5940" s="518" t="s">
        <v>256</v>
      </c>
      <c r="B5940" s="518">
        <v>433185</v>
      </c>
      <c r="C5940" s="518" t="s">
        <v>2660</v>
      </c>
      <c r="D5940" s="518" t="s">
        <v>9017</v>
      </c>
      <c r="E5940" s="859">
        <v>23</v>
      </c>
      <c r="F5940" s="859">
        <v>0</v>
      </c>
      <c r="G5940" s="518" t="s">
        <v>128</v>
      </c>
      <c r="H5940" s="518" t="s">
        <v>256</v>
      </c>
      <c r="I5940" s="518">
        <v>433185</v>
      </c>
    </row>
    <row r="5941" spans="1:9" x14ac:dyDescent="0.2">
      <c r="A5941" s="518" t="s">
        <v>256</v>
      </c>
      <c r="B5941" s="518">
        <v>433201</v>
      </c>
      <c r="C5941" s="518" t="s">
        <v>2660</v>
      </c>
      <c r="D5941" s="518" t="s">
        <v>9018</v>
      </c>
      <c r="E5941" s="859">
        <v>32</v>
      </c>
      <c r="F5941" s="859">
        <v>0</v>
      </c>
      <c r="G5941" s="518" t="s">
        <v>128</v>
      </c>
      <c r="H5941" s="518" t="s">
        <v>256</v>
      </c>
      <c r="I5941" s="518">
        <v>433201</v>
      </c>
    </row>
    <row r="5942" spans="1:9" x14ac:dyDescent="0.2">
      <c r="A5942" s="518" t="s">
        <v>376</v>
      </c>
      <c r="B5942" s="518">
        <v>433243</v>
      </c>
      <c r="C5942" s="518" t="s">
        <v>2660</v>
      </c>
      <c r="D5942" s="518" t="s">
        <v>4711</v>
      </c>
      <c r="E5942" s="859">
        <v>35</v>
      </c>
      <c r="F5942" s="859">
        <v>32</v>
      </c>
      <c r="G5942" s="518" t="s">
        <v>128</v>
      </c>
      <c r="H5942" s="518" t="s">
        <v>376</v>
      </c>
      <c r="I5942" s="518">
        <v>433243</v>
      </c>
    </row>
    <row r="5943" spans="1:9" x14ac:dyDescent="0.2">
      <c r="A5943" s="518" t="s">
        <v>256</v>
      </c>
      <c r="B5943" s="518">
        <v>433383</v>
      </c>
      <c r="C5943" s="518" t="s">
        <v>2660</v>
      </c>
      <c r="D5943" s="518" t="s">
        <v>9019</v>
      </c>
      <c r="E5943" s="859">
        <v>34</v>
      </c>
      <c r="F5943" s="859">
        <v>0</v>
      </c>
      <c r="G5943" s="518" t="s">
        <v>128</v>
      </c>
      <c r="H5943" s="518" t="s">
        <v>256</v>
      </c>
      <c r="I5943" s="518">
        <v>433383</v>
      </c>
    </row>
    <row r="5944" spans="1:9" x14ac:dyDescent="0.2">
      <c r="A5944" s="518" t="s">
        <v>273</v>
      </c>
      <c r="B5944" s="518">
        <v>433458</v>
      </c>
      <c r="C5944" s="518" t="s">
        <v>2660</v>
      </c>
      <c r="D5944" s="518" t="s">
        <v>4765</v>
      </c>
      <c r="E5944" s="859">
        <v>32</v>
      </c>
      <c r="F5944" s="859">
        <v>32</v>
      </c>
      <c r="G5944" s="518" t="s">
        <v>128</v>
      </c>
      <c r="H5944" s="518" t="s">
        <v>273</v>
      </c>
      <c r="I5944" s="518">
        <v>433458</v>
      </c>
    </row>
    <row r="5945" spans="1:9" x14ac:dyDescent="0.2">
      <c r="A5945" s="518" t="s">
        <v>273</v>
      </c>
      <c r="B5945" s="518">
        <v>433466</v>
      </c>
      <c r="C5945" s="518" t="s">
        <v>2660</v>
      </c>
      <c r="D5945" s="518" t="s">
        <v>4766</v>
      </c>
      <c r="E5945" s="859">
        <v>31</v>
      </c>
      <c r="F5945" s="859">
        <v>31</v>
      </c>
      <c r="G5945" s="518" t="s">
        <v>128</v>
      </c>
      <c r="H5945" s="518" t="s">
        <v>273</v>
      </c>
      <c r="I5945" s="518">
        <v>433466</v>
      </c>
    </row>
    <row r="5946" spans="1:9" x14ac:dyDescent="0.2">
      <c r="A5946" s="518" t="s">
        <v>271</v>
      </c>
      <c r="B5946" s="518">
        <v>433482</v>
      </c>
      <c r="C5946" s="518" t="s">
        <v>2660</v>
      </c>
      <c r="D5946" s="518" t="s">
        <v>4767</v>
      </c>
      <c r="E5946" s="859">
        <v>35</v>
      </c>
      <c r="F5946" s="859">
        <v>0</v>
      </c>
      <c r="G5946" s="518" t="s">
        <v>128</v>
      </c>
      <c r="H5946" s="518" t="s">
        <v>271</v>
      </c>
      <c r="I5946" s="518">
        <v>433482</v>
      </c>
    </row>
    <row r="5947" spans="1:9" x14ac:dyDescent="0.2">
      <c r="A5947" s="518" t="s">
        <v>271</v>
      </c>
      <c r="B5947" s="518">
        <v>433490</v>
      </c>
      <c r="C5947" s="518" t="s">
        <v>2660</v>
      </c>
      <c r="D5947" s="518" t="s">
        <v>4768</v>
      </c>
      <c r="E5947" s="859">
        <v>35</v>
      </c>
      <c r="F5947" s="859">
        <v>0</v>
      </c>
      <c r="G5947" s="518" t="s">
        <v>128</v>
      </c>
      <c r="H5947" s="518" t="s">
        <v>271</v>
      </c>
      <c r="I5947" s="518">
        <v>433490</v>
      </c>
    </row>
    <row r="5948" spans="1:9" x14ac:dyDescent="0.2">
      <c r="A5948" s="518" t="s">
        <v>271</v>
      </c>
      <c r="B5948" s="518">
        <v>433508</v>
      </c>
      <c r="C5948" s="518" t="s">
        <v>2660</v>
      </c>
      <c r="D5948" s="518" t="s">
        <v>4782</v>
      </c>
      <c r="E5948" s="859">
        <v>34</v>
      </c>
      <c r="F5948" s="859">
        <v>0</v>
      </c>
      <c r="G5948" s="518" t="s">
        <v>128</v>
      </c>
      <c r="H5948" s="518" t="s">
        <v>271</v>
      </c>
      <c r="I5948" s="518">
        <v>433508</v>
      </c>
    </row>
    <row r="5949" spans="1:9" x14ac:dyDescent="0.2">
      <c r="A5949" s="518" t="s">
        <v>271</v>
      </c>
      <c r="B5949" s="518">
        <v>433516</v>
      </c>
      <c r="C5949" s="518" t="s">
        <v>2660</v>
      </c>
      <c r="D5949" s="518" t="s">
        <v>4783</v>
      </c>
      <c r="E5949" s="859">
        <v>35</v>
      </c>
      <c r="F5949" s="859">
        <v>0</v>
      </c>
      <c r="G5949" s="518" t="s">
        <v>128</v>
      </c>
      <c r="H5949" s="518" t="s">
        <v>271</v>
      </c>
      <c r="I5949" s="518">
        <v>433516</v>
      </c>
    </row>
    <row r="5950" spans="1:9" x14ac:dyDescent="0.2">
      <c r="A5950" s="518" t="s">
        <v>271</v>
      </c>
      <c r="B5950" s="518">
        <v>433524</v>
      </c>
      <c r="C5950" s="518" t="s">
        <v>2660</v>
      </c>
      <c r="D5950" s="518" t="s">
        <v>4784</v>
      </c>
      <c r="E5950" s="859">
        <v>35</v>
      </c>
      <c r="F5950" s="859">
        <v>0</v>
      </c>
      <c r="G5950" s="518" t="s">
        <v>128</v>
      </c>
      <c r="H5950" s="518" t="s">
        <v>271</v>
      </c>
      <c r="I5950" s="518">
        <v>433524</v>
      </c>
    </row>
    <row r="5951" spans="1:9" x14ac:dyDescent="0.2">
      <c r="A5951" s="518" t="s">
        <v>256</v>
      </c>
      <c r="B5951" s="518">
        <v>433540</v>
      </c>
      <c r="C5951" s="518" t="s">
        <v>2660</v>
      </c>
      <c r="D5951" s="518" t="s">
        <v>4785</v>
      </c>
      <c r="E5951" s="859">
        <v>34</v>
      </c>
      <c r="F5951" s="859">
        <v>0</v>
      </c>
      <c r="G5951" s="518" t="s">
        <v>128</v>
      </c>
      <c r="H5951" s="518" t="s">
        <v>256</v>
      </c>
      <c r="I5951" s="518">
        <v>433540</v>
      </c>
    </row>
    <row r="5952" spans="1:9" x14ac:dyDescent="0.2">
      <c r="A5952" s="518" t="s">
        <v>296</v>
      </c>
      <c r="B5952" s="518">
        <v>433557</v>
      </c>
      <c r="C5952" s="518" t="s">
        <v>2660</v>
      </c>
      <c r="D5952" s="518" t="s">
        <v>8130</v>
      </c>
      <c r="E5952" s="859">
        <v>33</v>
      </c>
      <c r="F5952" s="859">
        <v>0</v>
      </c>
      <c r="G5952" s="518" t="s">
        <v>128</v>
      </c>
      <c r="H5952" s="518" t="s">
        <v>296</v>
      </c>
      <c r="I5952" s="518">
        <v>433557</v>
      </c>
    </row>
    <row r="5953" spans="1:9" x14ac:dyDescent="0.2">
      <c r="A5953" s="518" t="s">
        <v>292</v>
      </c>
      <c r="B5953" s="518">
        <v>433623</v>
      </c>
      <c r="C5953" s="518" t="s">
        <v>2660</v>
      </c>
      <c r="D5953" s="518" t="s">
        <v>4834</v>
      </c>
      <c r="E5953" s="859">
        <v>23</v>
      </c>
      <c r="F5953" s="859">
        <v>0</v>
      </c>
      <c r="G5953" s="518" t="s">
        <v>128</v>
      </c>
      <c r="H5953" s="518" t="s">
        <v>292</v>
      </c>
      <c r="I5953" s="518">
        <v>433623</v>
      </c>
    </row>
    <row r="5954" spans="1:9" x14ac:dyDescent="0.2">
      <c r="A5954" s="518" t="s">
        <v>372</v>
      </c>
      <c r="B5954" s="518">
        <v>433664</v>
      </c>
      <c r="C5954" s="518" t="s">
        <v>2660</v>
      </c>
      <c r="D5954" s="518" t="s">
        <v>7463</v>
      </c>
      <c r="E5954" s="859">
        <v>33</v>
      </c>
      <c r="F5954" s="859">
        <v>26</v>
      </c>
      <c r="G5954" s="518" t="s">
        <v>128</v>
      </c>
      <c r="H5954" s="518" t="s">
        <v>372</v>
      </c>
      <c r="I5954" s="518">
        <v>433664</v>
      </c>
    </row>
    <row r="5955" spans="1:9" x14ac:dyDescent="0.2">
      <c r="A5955" s="518" t="s">
        <v>372</v>
      </c>
      <c r="B5955" s="518">
        <v>433672</v>
      </c>
      <c r="C5955" s="518" t="s">
        <v>2660</v>
      </c>
      <c r="D5955" s="518" t="s">
        <v>7464</v>
      </c>
      <c r="E5955" s="859">
        <v>32</v>
      </c>
      <c r="F5955" s="859">
        <v>0</v>
      </c>
      <c r="G5955" s="518" t="s">
        <v>128</v>
      </c>
      <c r="H5955" s="518" t="s">
        <v>372</v>
      </c>
      <c r="I5955" s="518">
        <v>433672</v>
      </c>
    </row>
    <row r="5956" spans="1:9" x14ac:dyDescent="0.2">
      <c r="A5956" s="518" t="s">
        <v>256</v>
      </c>
      <c r="B5956" s="518">
        <v>433722</v>
      </c>
      <c r="C5956" s="518" t="s">
        <v>2660</v>
      </c>
      <c r="D5956" s="518" t="s">
        <v>9020</v>
      </c>
      <c r="E5956" s="859">
        <v>35</v>
      </c>
      <c r="F5956" s="859">
        <v>0</v>
      </c>
      <c r="G5956" s="518" t="s">
        <v>128</v>
      </c>
      <c r="H5956" s="518" t="s">
        <v>256</v>
      </c>
      <c r="I5956" s="518">
        <v>433722</v>
      </c>
    </row>
    <row r="5957" spans="1:9" x14ac:dyDescent="0.2">
      <c r="A5957" s="518" t="s">
        <v>256</v>
      </c>
      <c r="B5957" s="518">
        <v>433730</v>
      </c>
      <c r="C5957" s="518" t="s">
        <v>2660</v>
      </c>
      <c r="D5957" s="518" t="s">
        <v>9021</v>
      </c>
      <c r="E5957" s="859">
        <v>35</v>
      </c>
      <c r="F5957" s="859">
        <v>0</v>
      </c>
      <c r="G5957" s="518" t="s">
        <v>128</v>
      </c>
      <c r="H5957" s="518" t="s">
        <v>256</v>
      </c>
      <c r="I5957" s="518">
        <v>433730</v>
      </c>
    </row>
    <row r="5958" spans="1:9" x14ac:dyDescent="0.2">
      <c r="A5958" s="518" t="s">
        <v>256</v>
      </c>
      <c r="B5958" s="518">
        <v>433748</v>
      </c>
      <c r="C5958" s="518" t="s">
        <v>2660</v>
      </c>
      <c r="D5958" s="518" t="s">
        <v>9022</v>
      </c>
      <c r="E5958" s="859">
        <v>35</v>
      </c>
      <c r="F5958" s="859">
        <v>0</v>
      </c>
      <c r="G5958" s="518" t="s">
        <v>128</v>
      </c>
      <c r="H5958" s="518" t="s">
        <v>256</v>
      </c>
      <c r="I5958" s="518">
        <v>433748</v>
      </c>
    </row>
    <row r="5959" spans="1:9" x14ac:dyDescent="0.2">
      <c r="A5959" s="518" t="s">
        <v>378</v>
      </c>
      <c r="B5959" s="518">
        <v>433755</v>
      </c>
      <c r="C5959" s="518" t="s">
        <v>2660</v>
      </c>
      <c r="D5959" s="518" t="s">
        <v>9023</v>
      </c>
      <c r="E5959" s="859">
        <v>23</v>
      </c>
      <c r="F5959" s="859">
        <v>0</v>
      </c>
      <c r="G5959" s="518" t="s">
        <v>128</v>
      </c>
      <c r="H5959" s="518" t="s">
        <v>378</v>
      </c>
      <c r="I5959" s="518">
        <v>433755</v>
      </c>
    </row>
    <row r="5960" spans="1:9" x14ac:dyDescent="0.2">
      <c r="A5960" s="518" t="s">
        <v>237</v>
      </c>
      <c r="B5960" s="518">
        <v>433763</v>
      </c>
      <c r="C5960" s="518" t="s">
        <v>2660</v>
      </c>
      <c r="D5960" s="518" t="s">
        <v>6722</v>
      </c>
      <c r="E5960" s="859">
        <v>32</v>
      </c>
      <c r="F5960" s="859">
        <v>0</v>
      </c>
      <c r="G5960" s="518" t="s">
        <v>128</v>
      </c>
      <c r="H5960" s="518" t="s">
        <v>237</v>
      </c>
      <c r="I5960" s="518">
        <v>433763</v>
      </c>
    </row>
    <row r="5961" spans="1:9" x14ac:dyDescent="0.2">
      <c r="A5961" s="518" t="s">
        <v>350</v>
      </c>
      <c r="B5961" s="518">
        <v>433797</v>
      </c>
      <c r="C5961" s="518" t="s">
        <v>2660</v>
      </c>
      <c r="D5961" s="518" t="s">
        <v>9024</v>
      </c>
      <c r="E5961" s="859">
        <v>12</v>
      </c>
      <c r="F5961" s="859">
        <v>0</v>
      </c>
      <c r="G5961" s="518" t="s">
        <v>128</v>
      </c>
      <c r="H5961" s="518" t="s">
        <v>350</v>
      </c>
      <c r="I5961" s="518">
        <v>433797</v>
      </c>
    </row>
    <row r="5962" spans="1:9" x14ac:dyDescent="0.2">
      <c r="A5962" s="518" t="s">
        <v>158</v>
      </c>
      <c r="B5962" s="518">
        <v>433805</v>
      </c>
      <c r="C5962" s="518" t="s">
        <v>2660</v>
      </c>
      <c r="D5962" s="518" t="s">
        <v>223</v>
      </c>
      <c r="E5962" s="859">
        <v>25</v>
      </c>
      <c r="F5962" s="859">
        <v>0</v>
      </c>
      <c r="G5962" s="518" t="s">
        <v>128</v>
      </c>
      <c r="H5962" s="518" t="s">
        <v>158</v>
      </c>
      <c r="I5962" s="518">
        <v>433805</v>
      </c>
    </row>
    <row r="5963" spans="1:9" x14ac:dyDescent="0.2">
      <c r="A5963" s="518" t="s">
        <v>256</v>
      </c>
      <c r="B5963" s="518">
        <v>433813</v>
      </c>
      <c r="C5963" s="518" t="s">
        <v>2660</v>
      </c>
      <c r="D5963" s="518" t="s">
        <v>9025</v>
      </c>
      <c r="E5963" s="859">
        <v>34</v>
      </c>
      <c r="F5963" s="859">
        <v>0</v>
      </c>
      <c r="G5963" s="518" t="s">
        <v>128</v>
      </c>
      <c r="H5963" s="518" t="s">
        <v>256</v>
      </c>
      <c r="I5963" s="518">
        <v>433813</v>
      </c>
    </row>
    <row r="5964" spans="1:9" x14ac:dyDescent="0.2">
      <c r="A5964" s="518" t="s">
        <v>179</v>
      </c>
      <c r="B5964" s="518">
        <v>433821</v>
      </c>
      <c r="C5964" s="518" t="s">
        <v>2660</v>
      </c>
      <c r="D5964" s="518" t="s">
        <v>2913</v>
      </c>
      <c r="E5964" s="859">
        <v>35</v>
      </c>
      <c r="F5964" s="859">
        <v>35</v>
      </c>
      <c r="G5964" s="518" t="s">
        <v>128</v>
      </c>
      <c r="H5964" s="518" t="s">
        <v>179</v>
      </c>
      <c r="I5964" s="518">
        <v>433821</v>
      </c>
    </row>
    <row r="5965" spans="1:9" x14ac:dyDescent="0.2">
      <c r="A5965" s="518" t="s">
        <v>237</v>
      </c>
      <c r="B5965" s="518">
        <v>433888</v>
      </c>
      <c r="C5965" s="518" t="s">
        <v>2660</v>
      </c>
      <c r="D5965" s="518" t="s">
        <v>4117</v>
      </c>
      <c r="E5965" s="859">
        <v>23</v>
      </c>
      <c r="F5965" s="859">
        <v>23</v>
      </c>
      <c r="G5965" s="518" t="s">
        <v>128</v>
      </c>
      <c r="H5965" s="518" t="s">
        <v>237</v>
      </c>
      <c r="I5965" s="518">
        <v>433888</v>
      </c>
    </row>
    <row r="5966" spans="1:9" x14ac:dyDescent="0.2">
      <c r="A5966" s="518" t="s">
        <v>158</v>
      </c>
      <c r="B5966" s="518">
        <v>433896</v>
      </c>
      <c r="C5966" s="518" t="s">
        <v>2660</v>
      </c>
      <c r="D5966" s="518" t="s">
        <v>6810</v>
      </c>
      <c r="E5966" s="859">
        <v>16</v>
      </c>
      <c r="F5966" s="859">
        <v>0</v>
      </c>
      <c r="G5966" s="518" t="s">
        <v>128</v>
      </c>
      <c r="H5966" s="518" t="s">
        <v>158</v>
      </c>
      <c r="I5966" s="518">
        <v>433896</v>
      </c>
    </row>
    <row r="5967" spans="1:9" x14ac:dyDescent="0.2">
      <c r="A5967" s="518" t="s">
        <v>237</v>
      </c>
      <c r="B5967" s="518">
        <v>433912</v>
      </c>
      <c r="C5967" s="518" t="s">
        <v>2660</v>
      </c>
      <c r="D5967" s="518" t="s">
        <v>4117</v>
      </c>
      <c r="E5967" s="859">
        <v>12</v>
      </c>
      <c r="F5967" s="859">
        <v>12</v>
      </c>
      <c r="G5967" s="518" t="s">
        <v>128</v>
      </c>
      <c r="H5967" s="518" t="s">
        <v>237</v>
      </c>
      <c r="I5967" s="518">
        <v>433912</v>
      </c>
    </row>
    <row r="5968" spans="1:9" x14ac:dyDescent="0.2">
      <c r="A5968" s="518" t="s">
        <v>292</v>
      </c>
      <c r="B5968" s="518">
        <v>433946</v>
      </c>
      <c r="C5968" s="518" t="s">
        <v>2660</v>
      </c>
      <c r="D5968" s="518" t="s">
        <v>4893</v>
      </c>
      <c r="E5968" s="859">
        <v>21</v>
      </c>
      <c r="F5968" s="859">
        <v>0</v>
      </c>
      <c r="G5968" s="518" t="s">
        <v>128</v>
      </c>
      <c r="H5968" s="518" t="s">
        <v>292</v>
      </c>
      <c r="I5968" s="518">
        <v>433946</v>
      </c>
    </row>
    <row r="5969" spans="1:9" x14ac:dyDescent="0.2">
      <c r="A5969" s="518" t="s">
        <v>292</v>
      </c>
      <c r="B5969" s="518">
        <v>433961</v>
      </c>
      <c r="C5969" s="518" t="s">
        <v>2660</v>
      </c>
      <c r="D5969" s="518" t="s">
        <v>4893</v>
      </c>
      <c r="E5969" s="859">
        <v>21</v>
      </c>
      <c r="F5969" s="859">
        <v>0</v>
      </c>
      <c r="G5969" s="518" t="s">
        <v>128</v>
      </c>
      <c r="H5969" s="518" t="s">
        <v>292</v>
      </c>
      <c r="I5969" s="518">
        <v>433961</v>
      </c>
    </row>
    <row r="5970" spans="1:9" x14ac:dyDescent="0.2">
      <c r="A5970" s="518" t="s">
        <v>237</v>
      </c>
      <c r="B5970" s="518">
        <v>434027</v>
      </c>
      <c r="C5970" s="518" t="s">
        <v>2660</v>
      </c>
      <c r="D5970" s="518" t="s">
        <v>3697</v>
      </c>
      <c r="E5970" s="859">
        <v>16</v>
      </c>
      <c r="F5970" s="859">
        <v>16</v>
      </c>
      <c r="G5970" s="518" t="s">
        <v>128</v>
      </c>
      <c r="H5970" s="518" t="s">
        <v>237</v>
      </c>
      <c r="I5970" s="518">
        <v>434027</v>
      </c>
    </row>
    <row r="5971" spans="1:9" x14ac:dyDescent="0.2">
      <c r="A5971" s="518" t="s">
        <v>372</v>
      </c>
      <c r="B5971" s="518">
        <v>434076</v>
      </c>
      <c r="C5971" s="518" t="s">
        <v>2660</v>
      </c>
      <c r="D5971" s="518" t="s">
        <v>7465</v>
      </c>
      <c r="E5971" s="859">
        <v>32</v>
      </c>
      <c r="F5971" s="859">
        <v>0</v>
      </c>
      <c r="G5971" s="518" t="s">
        <v>128</v>
      </c>
      <c r="H5971" s="518" t="s">
        <v>372</v>
      </c>
      <c r="I5971" s="518">
        <v>434076</v>
      </c>
    </row>
    <row r="5972" spans="1:9" x14ac:dyDescent="0.2">
      <c r="A5972" s="518" t="s">
        <v>372</v>
      </c>
      <c r="B5972" s="518">
        <v>434100</v>
      </c>
      <c r="C5972" s="518" t="s">
        <v>2660</v>
      </c>
      <c r="D5972" s="518" t="s">
        <v>422</v>
      </c>
      <c r="E5972" s="859">
        <v>34</v>
      </c>
      <c r="F5972" s="859">
        <v>27</v>
      </c>
      <c r="G5972" s="518" t="s">
        <v>128</v>
      </c>
      <c r="H5972" s="518" t="s">
        <v>372</v>
      </c>
      <c r="I5972" s="518">
        <v>434100</v>
      </c>
    </row>
    <row r="5973" spans="1:9" x14ac:dyDescent="0.2">
      <c r="A5973" s="518" t="s">
        <v>256</v>
      </c>
      <c r="B5973" s="518">
        <v>434159</v>
      </c>
      <c r="C5973" s="518" t="s">
        <v>2660</v>
      </c>
      <c r="D5973" s="518" t="s">
        <v>6864</v>
      </c>
      <c r="E5973" s="859">
        <v>33</v>
      </c>
      <c r="F5973" s="859">
        <v>0</v>
      </c>
      <c r="G5973" s="518" t="s">
        <v>128</v>
      </c>
      <c r="H5973" s="518" t="s">
        <v>256</v>
      </c>
      <c r="I5973" s="518">
        <v>434159</v>
      </c>
    </row>
    <row r="5974" spans="1:9" x14ac:dyDescent="0.2">
      <c r="A5974" s="518" t="s">
        <v>181</v>
      </c>
      <c r="B5974" s="518">
        <v>434381</v>
      </c>
      <c r="C5974" s="518" t="s">
        <v>2660</v>
      </c>
      <c r="D5974" s="518" t="s">
        <v>4653</v>
      </c>
      <c r="E5974" s="859">
        <v>36</v>
      </c>
      <c r="F5974" s="859">
        <v>0</v>
      </c>
      <c r="G5974" s="518" t="s">
        <v>128</v>
      </c>
      <c r="H5974" s="518" t="s">
        <v>181</v>
      </c>
      <c r="I5974" s="518">
        <v>434381</v>
      </c>
    </row>
    <row r="5975" spans="1:9" x14ac:dyDescent="0.2">
      <c r="A5975" s="518" t="s">
        <v>304</v>
      </c>
      <c r="B5975" s="518">
        <v>434415</v>
      </c>
      <c r="C5975" s="518" t="s">
        <v>2660</v>
      </c>
      <c r="D5975" s="518" t="s">
        <v>6811</v>
      </c>
      <c r="E5975" s="859">
        <v>29</v>
      </c>
      <c r="F5975" s="859">
        <v>0</v>
      </c>
      <c r="G5975" s="518" t="s">
        <v>128</v>
      </c>
      <c r="H5975" s="518" t="s">
        <v>304</v>
      </c>
      <c r="I5975" s="518">
        <v>434415</v>
      </c>
    </row>
    <row r="5976" spans="1:9" x14ac:dyDescent="0.2">
      <c r="A5976" s="518" t="s">
        <v>181</v>
      </c>
      <c r="B5976" s="518">
        <v>434431</v>
      </c>
      <c r="C5976" s="518" t="s">
        <v>2660</v>
      </c>
      <c r="D5976" s="518" t="s">
        <v>4654</v>
      </c>
      <c r="E5976" s="859">
        <v>30</v>
      </c>
      <c r="F5976" s="859">
        <v>0</v>
      </c>
      <c r="G5976" s="518" t="s">
        <v>128</v>
      </c>
      <c r="H5976" s="518" t="s">
        <v>181</v>
      </c>
      <c r="I5976" s="518">
        <v>434431</v>
      </c>
    </row>
    <row r="5977" spans="1:9" x14ac:dyDescent="0.2">
      <c r="A5977" s="518" t="s">
        <v>337</v>
      </c>
      <c r="B5977" s="518">
        <v>434472</v>
      </c>
      <c r="C5977" s="518" t="s">
        <v>2660</v>
      </c>
      <c r="D5977" s="518" t="s">
        <v>9026</v>
      </c>
      <c r="E5977" s="859">
        <v>22</v>
      </c>
      <c r="F5977" s="859">
        <v>19</v>
      </c>
      <c r="G5977" s="518" t="s">
        <v>128</v>
      </c>
      <c r="H5977" s="518" t="s">
        <v>337</v>
      </c>
      <c r="I5977" s="518">
        <v>434472</v>
      </c>
    </row>
    <row r="5978" spans="1:9" x14ac:dyDescent="0.2">
      <c r="A5978" s="518" t="s">
        <v>276</v>
      </c>
      <c r="B5978" s="518">
        <v>434605</v>
      </c>
      <c r="C5978" s="518" t="s">
        <v>2660</v>
      </c>
      <c r="D5978" s="518" t="s">
        <v>6725</v>
      </c>
      <c r="E5978" s="859">
        <v>33</v>
      </c>
      <c r="F5978" s="859">
        <v>0</v>
      </c>
      <c r="G5978" s="518" t="s">
        <v>128</v>
      </c>
      <c r="H5978" s="518" t="s">
        <v>276</v>
      </c>
      <c r="I5978" s="518">
        <v>434605</v>
      </c>
    </row>
    <row r="5979" spans="1:9" x14ac:dyDescent="0.2">
      <c r="A5979" s="518" t="s">
        <v>181</v>
      </c>
      <c r="B5979" s="518">
        <v>434613</v>
      </c>
      <c r="C5979" s="518" t="s">
        <v>2660</v>
      </c>
      <c r="D5979" s="518" t="s">
        <v>4712</v>
      </c>
      <c r="E5979" s="859">
        <v>23</v>
      </c>
      <c r="F5979" s="859">
        <v>0</v>
      </c>
      <c r="G5979" s="518" t="s">
        <v>128</v>
      </c>
      <c r="H5979" s="518" t="s">
        <v>181</v>
      </c>
      <c r="I5979" s="518">
        <v>434613</v>
      </c>
    </row>
    <row r="5980" spans="1:9" x14ac:dyDescent="0.2">
      <c r="A5980" s="518" t="s">
        <v>181</v>
      </c>
      <c r="B5980" s="518">
        <v>434654</v>
      </c>
      <c r="C5980" s="518" t="s">
        <v>2660</v>
      </c>
      <c r="D5980" s="518" t="s">
        <v>4713</v>
      </c>
      <c r="E5980" s="859">
        <v>33</v>
      </c>
      <c r="F5980" s="859">
        <v>0</v>
      </c>
      <c r="G5980" s="518" t="s">
        <v>128</v>
      </c>
      <c r="H5980" s="518" t="s">
        <v>181</v>
      </c>
      <c r="I5980" s="518">
        <v>434654</v>
      </c>
    </row>
    <row r="5981" spans="1:9" x14ac:dyDescent="0.2">
      <c r="A5981" s="518" t="s">
        <v>237</v>
      </c>
      <c r="B5981" s="518">
        <v>434761</v>
      </c>
      <c r="C5981" s="518" t="s">
        <v>2660</v>
      </c>
      <c r="D5981" s="518" t="s">
        <v>6812</v>
      </c>
      <c r="E5981" s="859">
        <v>15</v>
      </c>
      <c r="F5981" s="859">
        <v>16</v>
      </c>
      <c r="G5981" s="518" t="s">
        <v>128</v>
      </c>
      <c r="H5981" s="518" t="s">
        <v>237</v>
      </c>
      <c r="I5981" s="518">
        <v>434761</v>
      </c>
    </row>
    <row r="5982" spans="1:9" x14ac:dyDescent="0.2">
      <c r="A5982" s="518" t="s">
        <v>256</v>
      </c>
      <c r="B5982" s="518">
        <v>434803</v>
      </c>
      <c r="C5982" s="518" t="s">
        <v>2660</v>
      </c>
      <c r="D5982" s="518" t="s">
        <v>9027</v>
      </c>
      <c r="E5982" s="859">
        <v>29</v>
      </c>
      <c r="F5982" s="859">
        <v>0</v>
      </c>
      <c r="G5982" s="518" t="s">
        <v>128</v>
      </c>
      <c r="H5982" s="518" t="s">
        <v>256</v>
      </c>
      <c r="I5982" s="518">
        <v>434803</v>
      </c>
    </row>
    <row r="5983" spans="1:9" x14ac:dyDescent="0.2">
      <c r="A5983" s="518" t="s">
        <v>256</v>
      </c>
      <c r="B5983" s="518">
        <v>434829</v>
      </c>
      <c r="C5983" s="518" t="s">
        <v>2660</v>
      </c>
      <c r="D5983" s="518" t="s">
        <v>9028</v>
      </c>
      <c r="E5983" s="859">
        <v>30</v>
      </c>
      <c r="F5983" s="859">
        <v>0</v>
      </c>
      <c r="G5983" s="518" t="s">
        <v>128</v>
      </c>
      <c r="H5983" s="518" t="s">
        <v>256</v>
      </c>
      <c r="I5983" s="518">
        <v>434829</v>
      </c>
    </row>
    <row r="5984" spans="1:9" x14ac:dyDescent="0.2">
      <c r="A5984" s="518" t="s">
        <v>256</v>
      </c>
      <c r="B5984" s="518">
        <v>434837</v>
      </c>
      <c r="C5984" s="518" t="s">
        <v>2660</v>
      </c>
      <c r="D5984" s="518" t="s">
        <v>9029</v>
      </c>
      <c r="E5984" s="859">
        <v>30</v>
      </c>
      <c r="F5984" s="859">
        <v>0</v>
      </c>
      <c r="G5984" s="518" t="s">
        <v>128</v>
      </c>
      <c r="H5984" s="518" t="s">
        <v>256</v>
      </c>
      <c r="I5984" s="518">
        <v>434837</v>
      </c>
    </row>
    <row r="5985" spans="1:9" x14ac:dyDescent="0.2">
      <c r="A5985" s="518" t="s">
        <v>256</v>
      </c>
      <c r="B5985" s="518">
        <v>434845</v>
      </c>
      <c r="C5985" s="518" t="s">
        <v>2660</v>
      </c>
      <c r="D5985" s="518" t="s">
        <v>9030</v>
      </c>
      <c r="E5985" s="859">
        <v>35</v>
      </c>
      <c r="F5985" s="859">
        <v>0</v>
      </c>
      <c r="G5985" s="518" t="s">
        <v>128</v>
      </c>
      <c r="H5985" s="518" t="s">
        <v>256</v>
      </c>
      <c r="I5985" s="518">
        <v>434845</v>
      </c>
    </row>
    <row r="5986" spans="1:9" x14ac:dyDescent="0.2">
      <c r="A5986" s="518" t="s">
        <v>256</v>
      </c>
      <c r="B5986" s="518">
        <v>434852</v>
      </c>
      <c r="C5986" s="518" t="s">
        <v>2660</v>
      </c>
      <c r="D5986" s="518" t="s">
        <v>7877</v>
      </c>
      <c r="E5986" s="859">
        <v>30</v>
      </c>
      <c r="F5986" s="859">
        <v>25</v>
      </c>
      <c r="G5986" s="518" t="s">
        <v>128</v>
      </c>
      <c r="H5986" s="518" t="s">
        <v>256</v>
      </c>
      <c r="I5986" s="518">
        <v>434852</v>
      </c>
    </row>
    <row r="5987" spans="1:9" x14ac:dyDescent="0.2">
      <c r="A5987" s="518" t="s">
        <v>273</v>
      </c>
      <c r="B5987" s="518">
        <v>434910</v>
      </c>
      <c r="C5987" s="518" t="s">
        <v>2660</v>
      </c>
      <c r="D5987" s="518" t="s">
        <v>4787</v>
      </c>
      <c r="E5987" s="859">
        <v>35</v>
      </c>
      <c r="F5987" s="859">
        <v>30</v>
      </c>
      <c r="G5987" s="518" t="s">
        <v>128</v>
      </c>
      <c r="H5987" s="518" t="s">
        <v>273</v>
      </c>
      <c r="I5987" s="518">
        <v>434910</v>
      </c>
    </row>
    <row r="5988" spans="1:9" x14ac:dyDescent="0.2">
      <c r="A5988" s="518" t="s">
        <v>158</v>
      </c>
      <c r="B5988" s="518">
        <v>435008</v>
      </c>
      <c r="C5988" s="518" t="s">
        <v>2660</v>
      </c>
      <c r="D5988" s="518" t="s">
        <v>6813</v>
      </c>
      <c r="E5988" s="859">
        <v>22</v>
      </c>
      <c r="F5988" s="859">
        <v>0</v>
      </c>
      <c r="G5988" s="518" t="s">
        <v>128</v>
      </c>
      <c r="H5988" s="518" t="s">
        <v>158</v>
      </c>
      <c r="I5988" s="518">
        <v>435008</v>
      </c>
    </row>
    <row r="5989" spans="1:9" x14ac:dyDescent="0.2">
      <c r="A5989" s="518" t="s">
        <v>179</v>
      </c>
      <c r="B5989" s="518">
        <v>435032</v>
      </c>
      <c r="C5989" s="518" t="s">
        <v>2660</v>
      </c>
      <c r="D5989" s="518" t="s">
        <v>4850</v>
      </c>
      <c r="E5989" s="859">
        <v>36</v>
      </c>
      <c r="F5989" s="859">
        <v>28</v>
      </c>
      <c r="G5989" s="518" t="s">
        <v>128</v>
      </c>
      <c r="H5989" s="518" t="s">
        <v>179</v>
      </c>
      <c r="I5989" s="518">
        <v>435032</v>
      </c>
    </row>
    <row r="5990" spans="1:9" x14ac:dyDescent="0.2">
      <c r="A5990" s="518" t="s">
        <v>181</v>
      </c>
      <c r="B5990" s="518">
        <v>435164</v>
      </c>
      <c r="C5990" s="518" t="s">
        <v>2660</v>
      </c>
      <c r="D5990" s="518" t="s">
        <v>4898</v>
      </c>
      <c r="E5990" s="859">
        <v>34</v>
      </c>
      <c r="F5990" s="859">
        <v>0</v>
      </c>
      <c r="G5990" s="518" t="s">
        <v>128</v>
      </c>
      <c r="H5990" s="518" t="s">
        <v>181</v>
      </c>
      <c r="I5990" s="518">
        <v>435164</v>
      </c>
    </row>
    <row r="5991" spans="1:9" x14ac:dyDescent="0.2">
      <c r="A5991" s="518" t="s">
        <v>273</v>
      </c>
      <c r="B5991" s="518">
        <v>435198</v>
      </c>
      <c r="C5991" s="518" t="s">
        <v>2660</v>
      </c>
      <c r="D5991" s="518" t="s">
        <v>4899</v>
      </c>
      <c r="E5991" s="859">
        <v>33</v>
      </c>
      <c r="F5991" s="859">
        <v>30</v>
      </c>
      <c r="G5991" s="518" t="s">
        <v>128</v>
      </c>
      <c r="H5991" s="518" t="s">
        <v>273</v>
      </c>
      <c r="I5991" s="518">
        <v>435198</v>
      </c>
    </row>
    <row r="5992" spans="1:9" x14ac:dyDescent="0.2">
      <c r="A5992" s="518" t="s">
        <v>273</v>
      </c>
      <c r="B5992" s="518">
        <v>435222</v>
      </c>
      <c r="C5992" s="518" t="s">
        <v>2660</v>
      </c>
      <c r="D5992" s="518" t="s">
        <v>4900</v>
      </c>
      <c r="E5992" s="859">
        <v>33</v>
      </c>
      <c r="F5992" s="859">
        <v>30</v>
      </c>
      <c r="G5992" s="518" t="s">
        <v>128</v>
      </c>
      <c r="H5992" s="518" t="s">
        <v>273</v>
      </c>
      <c r="I5992" s="518">
        <v>435222</v>
      </c>
    </row>
    <row r="5993" spans="1:9" x14ac:dyDescent="0.2">
      <c r="A5993" s="518" t="s">
        <v>318</v>
      </c>
      <c r="B5993" s="518">
        <v>435230</v>
      </c>
      <c r="C5993" s="518" t="s">
        <v>2660</v>
      </c>
      <c r="D5993" s="518" t="s">
        <v>2680</v>
      </c>
      <c r="E5993" s="859">
        <v>21</v>
      </c>
      <c r="F5993" s="859">
        <v>0</v>
      </c>
      <c r="G5993" s="518" t="s">
        <v>128</v>
      </c>
      <c r="H5993" s="518" t="s">
        <v>318</v>
      </c>
      <c r="I5993" s="518">
        <v>435230</v>
      </c>
    </row>
    <row r="5994" spans="1:9" x14ac:dyDescent="0.2">
      <c r="A5994" s="518" t="s">
        <v>292</v>
      </c>
      <c r="B5994" s="518">
        <v>435248</v>
      </c>
      <c r="C5994" s="518" t="s">
        <v>2660</v>
      </c>
      <c r="D5994" s="518" t="s">
        <v>4901</v>
      </c>
      <c r="E5994" s="859">
        <v>20</v>
      </c>
      <c r="F5994" s="859">
        <v>0</v>
      </c>
      <c r="G5994" s="518" t="s">
        <v>128</v>
      </c>
      <c r="H5994" s="518" t="s">
        <v>292</v>
      </c>
      <c r="I5994" s="518">
        <v>435248</v>
      </c>
    </row>
    <row r="5995" spans="1:9" x14ac:dyDescent="0.2">
      <c r="A5995" s="518" t="s">
        <v>273</v>
      </c>
      <c r="B5995" s="518">
        <v>435297</v>
      </c>
      <c r="C5995" s="518" t="s">
        <v>2660</v>
      </c>
      <c r="D5995" s="518" t="s">
        <v>4924</v>
      </c>
      <c r="E5995" s="859">
        <v>32</v>
      </c>
      <c r="F5995" s="859">
        <v>30</v>
      </c>
      <c r="G5995" s="518" t="s">
        <v>128</v>
      </c>
      <c r="H5995" s="518" t="s">
        <v>273</v>
      </c>
      <c r="I5995" s="518">
        <v>435297</v>
      </c>
    </row>
    <row r="5996" spans="1:9" x14ac:dyDescent="0.2">
      <c r="A5996" s="518" t="s">
        <v>179</v>
      </c>
      <c r="B5996" s="518">
        <v>435321</v>
      </c>
      <c r="C5996" s="518" t="s">
        <v>2660</v>
      </c>
      <c r="D5996" s="518" t="s">
        <v>4925</v>
      </c>
      <c r="E5996" s="859">
        <v>16</v>
      </c>
      <c r="F5996" s="859">
        <v>0</v>
      </c>
      <c r="G5996" s="518" t="s">
        <v>128</v>
      </c>
      <c r="H5996" s="518" t="s">
        <v>179</v>
      </c>
      <c r="I5996" s="518">
        <v>435321</v>
      </c>
    </row>
    <row r="5997" spans="1:9" x14ac:dyDescent="0.2">
      <c r="A5997" s="518" t="s">
        <v>393</v>
      </c>
      <c r="B5997" s="518">
        <v>435354</v>
      </c>
      <c r="C5997" s="518" t="s">
        <v>2660</v>
      </c>
      <c r="D5997" s="518" t="s">
        <v>2520</v>
      </c>
      <c r="E5997" s="859">
        <v>35</v>
      </c>
      <c r="F5997" s="859">
        <v>0</v>
      </c>
      <c r="G5997" s="518" t="s">
        <v>128</v>
      </c>
      <c r="H5997" s="518" t="s">
        <v>393</v>
      </c>
      <c r="I5997" s="518">
        <v>435354</v>
      </c>
    </row>
    <row r="5998" spans="1:9" x14ac:dyDescent="0.2">
      <c r="A5998" s="518" t="s">
        <v>164</v>
      </c>
      <c r="B5998" s="518">
        <v>435362</v>
      </c>
      <c r="C5998" s="518" t="s">
        <v>2660</v>
      </c>
      <c r="D5998" s="518" t="s">
        <v>4979</v>
      </c>
      <c r="E5998" s="859">
        <v>34</v>
      </c>
      <c r="F5998" s="859">
        <v>34</v>
      </c>
      <c r="G5998" s="518" t="s">
        <v>128</v>
      </c>
      <c r="H5998" s="518" t="s">
        <v>164</v>
      </c>
      <c r="I5998" s="518">
        <v>435362</v>
      </c>
    </row>
    <row r="5999" spans="1:9" x14ac:dyDescent="0.2">
      <c r="A5999" s="518" t="s">
        <v>179</v>
      </c>
      <c r="B5999" s="518">
        <v>435412</v>
      </c>
      <c r="C5999" s="518" t="s">
        <v>2660</v>
      </c>
      <c r="D5999" s="518" t="s">
        <v>2913</v>
      </c>
      <c r="E5999" s="859">
        <v>35</v>
      </c>
      <c r="F5999" s="859">
        <v>34</v>
      </c>
      <c r="G5999" s="518" t="s">
        <v>128</v>
      </c>
      <c r="H5999" s="518" t="s">
        <v>179</v>
      </c>
      <c r="I5999" s="518">
        <v>435412</v>
      </c>
    </row>
    <row r="6000" spans="1:9" x14ac:dyDescent="0.2">
      <c r="A6000" s="518" t="s">
        <v>197</v>
      </c>
      <c r="B6000" s="518">
        <v>435420</v>
      </c>
      <c r="C6000" s="518" t="s">
        <v>2660</v>
      </c>
      <c r="D6000" s="518" t="s">
        <v>4980</v>
      </c>
      <c r="E6000" s="859">
        <v>33</v>
      </c>
      <c r="F6000" s="859">
        <v>33</v>
      </c>
      <c r="G6000" s="518" t="s">
        <v>128</v>
      </c>
      <c r="H6000" s="518" t="s">
        <v>197</v>
      </c>
      <c r="I6000" s="518">
        <v>435420</v>
      </c>
    </row>
    <row r="6001" spans="1:9" x14ac:dyDescent="0.2">
      <c r="A6001" s="518" t="s">
        <v>164</v>
      </c>
      <c r="B6001" s="518">
        <v>435586</v>
      </c>
      <c r="C6001" s="518" t="s">
        <v>2660</v>
      </c>
      <c r="D6001" s="518" t="s">
        <v>9031</v>
      </c>
      <c r="E6001" s="859">
        <v>34</v>
      </c>
      <c r="F6001" s="859">
        <v>0</v>
      </c>
      <c r="G6001" s="518" t="s">
        <v>128</v>
      </c>
      <c r="H6001" s="518" t="s">
        <v>164</v>
      </c>
      <c r="I6001" s="518">
        <v>435586</v>
      </c>
    </row>
    <row r="6002" spans="1:9" x14ac:dyDescent="0.2">
      <c r="A6002" s="518" t="s">
        <v>181</v>
      </c>
      <c r="B6002" s="518">
        <v>435636</v>
      </c>
      <c r="C6002" s="518" t="s">
        <v>2660</v>
      </c>
      <c r="D6002" s="518" t="s">
        <v>4657</v>
      </c>
      <c r="E6002" s="859">
        <v>36</v>
      </c>
      <c r="F6002" s="859">
        <v>20</v>
      </c>
      <c r="G6002" s="518" t="s">
        <v>128</v>
      </c>
      <c r="H6002" s="518" t="s">
        <v>181</v>
      </c>
      <c r="I6002" s="518">
        <v>435636</v>
      </c>
    </row>
    <row r="6003" spans="1:9" x14ac:dyDescent="0.2">
      <c r="A6003" s="518" t="s">
        <v>181</v>
      </c>
      <c r="B6003" s="518">
        <v>435644</v>
      </c>
      <c r="C6003" s="518" t="s">
        <v>2660</v>
      </c>
      <c r="D6003" s="518" t="s">
        <v>4658</v>
      </c>
      <c r="E6003" s="859">
        <v>35</v>
      </c>
      <c r="F6003" s="859">
        <v>10</v>
      </c>
      <c r="G6003" s="518" t="s">
        <v>128</v>
      </c>
      <c r="H6003" s="518" t="s">
        <v>181</v>
      </c>
      <c r="I6003" s="518">
        <v>435644</v>
      </c>
    </row>
    <row r="6004" spans="1:9" x14ac:dyDescent="0.2">
      <c r="A6004" s="518" t="s">
        <v>237</v>
      </c>
      <c r="B6004" s="518">
        <v>435719</v>
      </c>
      <c r="C6004" s="518" t="s">
        <v>2660</v>
      </c>
      <c r="D6004" s="518" t="s">
        <v>6806</v>
      </c>
      <c r="E6004" s="859">
        <v>24</v>
      </c>
      <c r="F6004" s="859">
        <v>24</v>
      </c>
      <c r="G6004" s="518" t="s">
        <v>128</v>
      </c>
      <c r="H6004" s="518" t="s">
        <v>237</v>
      </c>
      <c r="I6004" s="518">
        <v>435719</v>
      </c>
    </row>
    <row r="6005" spans="1:9" x14ac:dyDescent="0.2">
      <c r="A6005" s="518" t="s">
        <v>256</v>
      </c>
      <c r="B6005" s="518">
        <v>435735</v>
      </c>
      <c r="C6005" s="518" t="s">
        <v>2660</v>
      </c>
      <c r="D6005" s="518" t="s">
        <v>9032</v>
      </c>
      <c r="E6005" s="859">
        <v>30</v>
      </c>
      <c r="F6005" s="859">
        <v>0</v>
      </c>
      <c r="G6005" s="518" t="s">
        <v>128</v>
      </c>
      <c r="H6005" s="518" t="s">
        <v>256</v>
      </c>
      <c r="I6005" s="518">
        <v>435735</v>
      </c>
    </row>
    <row r="6006" spans="1:9" x14ac:dyDescent="0.2">
      <c r="A6006" s="518" t="s">
        <v>256</v>
      </c>
      <c r="B6006" s="518">
        <v>435768</v>
      </c>
      <c r="C6006" s="518" t="s">
        <v>2660</v>
      </c>
      <c r="D6006" s="518" t="s">
        <v>9033</v>
      </c>
      <c r="E6006" s="859">
        <v>31</v>
      </c>
      <c r="F6006" s="859">
        <v>0</v>
      </c>
      <c r="G6006" s="518" t="s">
        <v>128</v>
      </c>
      <c r="H6006" s="518" t="s">
        <v>256</v>
      </c>
      <c r="I6006" s="518">
        <v>435768</v>
      </c>
    </row>
    <row r="6007" spans="1:9" x14ac:dyDescent="0.2">
      <c r="A6007" s="518" t="s">
        <v>292</v>
      </c>
      <c r="B6007" s="518">
        <v>435891</v>
      </c>
      <c r="C6007" s="518" t="s">
        <v>2660</v>
      </c>
      <c r="D6007" s="518" t="s">
        <v>2567</v>
      </c>
      <c r="E6007" s="859">
        <v>30</v>
      </c>
      <c r="F6007" s="859">
        <v>0</v>
      </c>
      <c r="G6007" s="518" t="s">
        <v>128</v>
      </c>
      <c r="H6007" s="518" t="s">
        <v>292</v>
      </c>
      <c r="I6007" s="518">
        <v>435891</v>
      </c>
    </row>
    <row r="6008" spans="1:9" x14ac:dyDescent="0.2">
      <c r="A6008" s="518" t="s">
        <v>292</v>
      </c>
      <c r="B6008" s="518">
        <v>435925</v>
      </c>
      <c r="C6008" s="518" t="s">
        <v>2660</v>
      </c>
      <c r="D6008" s="518" t="s">
        <v>2567</v>
      </c>
      <c r="E6008" s="859">
        <v>34</v>
      </c>
      <c r="F6008" s="859">
        <v>0</v>
      </c>
      <c r="G6008" s="518" t="s">
        <v>128</v>
      </c>
      <c r="H6008" s="518" t="s">
        <v>292</v>
      </c>
      <c r="I6008" s="518">
        <v>435925</v>
      </c>
    </row>
    <row r="6009" spans="1:9" x14ac:dyDescent="0.2">
      <c r="A6009" s="518" t="s">
        <v>292</v>
      </c>
      <c r="B6009" s="518">
        <v>435933</v>
      </c>
      <c r="C6009" s="518" t="s">
        <v>2660</v>
      </c>
      <c r="D6009" s="518" t="s">
        <v>2567</v>
      </c>
      <c r="E6009" s="859">
        <v>34</v>
      </c>
      <c r="F6009" s="859">
        <v>0</v>
      </c>
      <c r="G6009" s="518" t="s">
        <v>128</v>
      </c>
      <c r="H6009" s="518" t="s">
        <v>292</v>
      </c>
      <c r="I6009" s="518">
        <v>435933</v>
      </c>
    </row>
    <row r="6010" spans="1:9" x14ac:dyDescent="0.2">
      <c r="A6010" s="518" t="s">
        <v>292</v>
      </c>
      <c r="B6010" s="518">
        <v>435941</v>
      </c>
      <c r="C6010" s="518" t="s">
        <v>2660</v>
      </c>
      <c r="D6010" s="518" t="s">
        <v>2567</v>
      </c>
      <c r="E6010" s="859">
        <v>28</v>
      </c>
      <c r="F6010" s="859">
        <v>0</v>
      </c>
      <c r="G6010" s="518" t="s">
        <v>128</v>
      </c>
      <c r="H6010" s="518" t="s">
        <v>292</v>
      </c>
      <c r="I6010" s="518">
        <v>435941</v>
      </c>
    </row>
    <row r="6011" spans="1:9" x14ac:dyDescent="0.2">
      <c r="A6011" s="518" t="s">
        <v>292</v>
      </c>
      <c r="B6011" s="518">
        <v>435966</v>
      </c>
      <c r="C6011" s="518" t="s">
        <v>2660</v>
      </c>
      <c r="D6011" s="518" t="s">
        <v>2567</v>
      </c>
      <c r="E6011" s="859">
        <v>33</v>
      </c>
      <c r="F6011" s="859">
        <v>0</v>
      </c>
      <c r="G6011" s="518" t="s">
        <v>128</v>
      </c>
      <c r="H6011" s="518" t="s">
        <v>292</v>
      </c>
      <c r="I6011" s="518">
        <v>435966</v>
      </c>
    </row>
    <row r="6012" spans="1:9" x14ac:dyDescent="0.2">
      <c r="A6012" s="518" t="s">
        <v>158</v>
      </c>
      <c r="B6012" s="518">
        <v>435974</v>
      </c>
      <c r="C6012" s="518" t="s">
        <v>2660</v>
      </c>
      <c r="D6012" s="518" t="s">
        <v>6814</v>
      </c>
      <c r="E6012" s="859">
        <v>25</v>
      </c>
      <c r="F6012" s="859">
        <v>0</v>
      </c>
      <c r="G6012" s="518" t="s">
        <v>128</v>
      </c>
      <c r="H6012" s="518" t="s">
        <v>158</v>
      </c>
      <c r="I6012" s="518">
        <v>435974</v>
      </c>
    </row>
    <row r="6013" spans="1:9" x14ac:dyDescent="0.2">
      <c r="A6013" s="518" t="s">
        <v>158</v>
      </c>
      <c r="B6013" s="518">
        <v>436014</v>
      </c>
      <c r="C6013" s="518" t="s">
        <v>2660</v>
      </c>
      <c r="D6013" s="518" t="s">
        <v>6815</v>
      </c>
      <c r="E6013" s="859">
        <v>23</v>
      </c>
      <c r="F6013" s="859">
        <v>0</v>
      </c>
      <c r="G6013" s="518" t="s">
        <v>128</v>
      </c>
      <c r="H6013" s="518" t="s">
        <v>158</v>
      </c>
      <c r="I6013" s="518">
        <v>436014</v>
      </c>
    </row>
    <row r="6014" spans="1:9" x14ac:dyDescent="0.2">
      <c r="A6014" s="518" t="s">
        <v>177</v>
      </c>
      <c r="B6014" s="518">
        <v>436030</v>
      </c>
      <c r="C6014" s="518" t="s">
        <v>2660</v>
      </c>
      <c r="D6014" s="518" t="s">
        <v>737</v>
      </c>
      <c r="E6014" s="859">
        <v>27</v>
      </c>
      <c r="F6014" s="859">
        <v>25</v>
      </c>
      <c r="G6014" s="518" t="s">
        <v>122</v>
      </c>
      <c r="H6014" s="518" t="s">
        <v>177</v>
      </c>
      <c r="I6014" s="518">
        <v>436030</v>
      </c>
    </row>
    <row r="6015" spans="1:9" x14ac:dyDescent="0.2">
      <c r="A6015" s="518" t="s">
        <v>159</v>
      </c>
      <c r="B6015" s="518">
        <v>436048</v>
      </c>
      <c r="C6015" s="518" t="s">
        <v>2660</v>
      </c>
      <c r="D6015" s="518" t="s">
        <v>1543</v>
      </c>
      <c r="E6015" s="859">
        <v>30</v>
      </c>
      <c r="F6015" s="859">
        <v>20</v>
      </c>
      <c r="G6015" s="518" t="s">
        <v>122</v>
      </c>
      <c r="H6015" s="518" t="s">
        <v>159</v>
      </c>
      <c r="I6015" s="518">
        <v>436048</v>
      </c>
    </row>
    <row r="6016" spans="1:9" x14ac:dyDescent="0.2">
      <c r="A6016" s="518" t="s">
        <v>273</v>
      </c>
      <c r="B6016" s="518">
        <v>436147</v>
      </c>
      <c r="C6016" s="518" t="s">
        <v>2660</v>
      </c>
      <c r="D6016" s="518" t="s">
        <v>4788</v>
      </c>
      <c r="E6016" s="859">
        <v>35</v>
      </c>
      <c r="F6016" s="859">
        <v>30</v>
      </c>
      <c r="G6016" s="518" t="s">
        <v>128</v>
      </c>
      <c r="H6016" s="518" t="s">
        <v>273</v>
      </c>
      <c r="I6016" s="518">
        <v>436147</v>
      </c>
    </row>
    <row r="6017" spans="1:9" x14ac:dyDescent="0.2">
      <c r="A6017" s="518" t="s">
        <v>164</v>
      </c>
      <c r="B6017" s="518">
        <v>436212</v>
      </c>
      <c r="C6017" s="518" t="s">
        <v>2660</v>
      </c>
      <c r="D6017" s="518" t="s">
        <v>9034</v>
      </c>
      <c r="E6017" s="859">
        <v>32</v>
      </c>
      <c r="F6017" s="859">
        <v>0</v>
      </c>
      <c r="G6017" s="518" t="s">
        <v>128</v>
      </c>
      <c r="H6017" s="518" t="s">
        <v>164</v>
      </c>
      <c r="I6017" s="518">
        <v>436212</v>
      </c>
    </row>
    <row r="6018" spans="1:9" x14ac:dyDescent="0.2">
      <c r="A6018" s="518" t="s">
        <v>256</v>
      </c>
      <c r="B6018" s="518">
        <v>436337</v>
      </c>
      <c r="C6018" s="518" t="s">
        <v>2660</v>
      </c>
      <c r="D6018" s="518" t="s">
        <v>2660</v>
      </c>
      <c r="E6018" s="859">
        <v>31</v>
      </c>
      <c r="F6018" s="859">
        <v>11</v>
      </c>
      <c r="G6018" s="518" t="s">
        <v>128</v>
      </c>
      <c r="H6018" s="518" t="s">
        <v>256</v>
      </c>
      <c r="I6018" s="518">
        <v>436337</v>
      </c>
    </row>
    <row r="6019" spans="1:9" x14ac:dyDescent="0.2">
      <c r="A6019" s="518" t="s">
        <v>158</v>
      </c>
      <c r="B6019" s="518">
        <v>436477</v>
      </c>
      <c r="C6019" s="518" t="s">
        <v>2660</v>
      </c>
      <c r="D6019" s="518" t="s">
        <v>6816</v>
      </c>
      <c r="E6019" s="859">
        <v>27</v>
      </c>
      <c r="F6019" s="859">
        <v>0</v>
      </c>
      <c r="G6019" s="518" t="s">
        <v>128</v>
      </c>
      <c r="H6019" s="518" t="s">
        <v>158</v>
      </c>
      <c r="I6019" s="518">
        <v>436477</v>
      </c>
    </row>
    <row r="6020" spans="1:9" x14ac:dyDescent="0.2">
      <c r="A6020" s="518" t="s">
        <v>158</v>
      </c>
      <c r="B6020" s="518">
        <v>436485</v>
      </c>
      <c r="C6020" s="518" t="s">
        <v>2660</v>
      </c>
      <c r="D6020" s="518" t="s">
        <v>6817</v>
      </c>
      <c r="E6020" s="859">
        <v>29</v>
      </c>
      <c r="F6020" s="859">
        <v>0</v>
      </c>
      <c r="G6020" s="518" t="s">
        <v>128</v>
      </c>
      <c r="H6020" s="518" t="s">
        <v>158</v>
      </c>
      <c r="I6020" s="518">
        <v>436485</v>
      </c>
    </row>
    <row r="6021" spans="1:9" x14ac:dyDescent="0.2">
      <c r="A6021" s="518" t="s">
        <v>363</v>
      </c>
      <c r="B6021" s="518">
        <v>436535</v>
      </c>
      <c r="C6021" s="518" t="s">
        <v>2660</v>
      </c>
      <c r="D6021" s="518" t="s">
        <v>9035</v>
      </c>
      <c r="E6021" s="859">
        <v>32</v>
      </c>
      <c r="F6021" s="859">
        <v>32</v>
      </c>
      <c r="G6021" s="518" t="s">
        <v>128</v>
      </c>
      <c r="H6021" s="518" t="s">
        <v>363</v>
      </c>
      <c r="I6021" s="518">
        <v>436535</v>
      </c>
    </row>
    <row r="6022" spans="1:9" x14ac:dyDescent="0.2">
      <c r="A6022" s="518" t="s">
        <v>256</v>
      </c>
      <c r="B6022" s="518">
        <v>436626</v>
      </c>
      <c r="C6022" s="518" t="s">
        <v>2660</v>
      </c>
      <c r="D6022" s="518" t="s">
        <v>9036</v>
      </c>
      <c r="E6022" s="859">
        <v>30</v>
      </c>
      <c r="F6022" s="859">
        <v>0</v>
      </c>
      <c r="G6022" s="518" t="s">
        <v>128</v>
      </c>
      <c r="H6022" s="518" t="s">
        <v>256</v>
      </c>
      <c r="I6022" s="518">
        <v>436626</v>
      </c>
    </row>
    <row r="6023" spans="1:9" x14ac:dyDescent="0.2">
      <c r="A6023" s="518" t="s">
        <v>322</v>
      </c>
      <c r="B6023" s="518">
        <v>436733</v>
      </c>
      <c r="C6023" s="518" t="s">
        <v>2660</v>
      </c>
      <c r="D6023" s="518" t="s">
        <v>9037</v>
      </c>
      <c r="E6023" s="859">
        <v>32</v>
      </c>
      <c r="F6023" s="859">
        <v>0</v>
      </c>
      <c r="G6023" s="518" t="s">
        <v>128</v>
      </c>
      <c r="H6023" s="518" t="s">
        <v>322</v>
      </c>
      <c r="I6023" s="518">
        <v>436733</v>
      </c>
    </row>
    <row r="6024" spans="1:9" x14ac:dyDescent="0.2">
      <c r="A6024" s="518" t="s">
        <v>256</v>
      </c>
      <c r="B6024" s="518">
        <v>436758</v>
      </c>
      <c r="C6024" s="518" t="s">
        <v>2660</v>
      </c>
      <c r="D6024" s="518" t="s">
        <v>9038</v>
      </c>
      <c r="E6024" s="859">
        <v>31</v>
      </c>
      <c r="F6024" s="859">
        <v>0</v>
      </c>
      <c r="G6024" s="518" t="s">
        <v>128</v>
      </c>
      <c r="H6024" s="518" t="s">
        <v>256</v>
      </c>
      <c r="I6024" s="518">
        <v>436758</v>
      </c>
    </row>
    <row r="6025" spans="1:9" x14ac:dyDescent="0.2">
      <c r="A6025" s="518" t="s">
        <v>256</v>
      </c>
      <c r="B6025" s="518">
        <v>436766</v>
      </c>
      <c r="C6025" s="518" t="s">
        <v>2660</v>
      </c>
      <c r="D6025" s="518" t="s">
        <v>9039</v>
      </c>
      <c r="E6025" s="859">
        <v>28</v>
      </c>
      <c r="F6025" s="859">
        <v>0</v>
      </c>
      <c r="G6025" s="518" t="s">
        <v>128</v>
      </c>
      <c r="H6025" s="518" t="s">
        <v>256</v>
      </c>
      <c r="I6025" s="518">
        <v>436766</v>
      </c>
    </row>
    <row r="6026" spans="1:9" x14ac:dyDescent="0.2">
      <c r="A6026" s="518" t="s">
        <v>256</v>
      </c>
      <c r="B6026" s="518">
        <v>436774</v>
      </c>
      <c r="C6026" s="518" t="s">
        <v>2660</v>
      </c>
      <c r="D6026" s="518" t="s">
        <v>9040</v>
      </c>
      <c r="E6026" s="859">
        <v>27</v>
      </c>
      <c r="F6026" s="859">
        <v>0</v>
      </c>
      <c r="G6026" s="518" t="s">
        <v>128</v>
      </c>
      <c r="H6026" s="518" t="s">
        <v>256</v>
      </c>
      <c r="I6026" s="518">
        <v>436774</v>
      </c>
    </row>
    <row r="6027" spans="1:9" x14ac:dyDescent="0.2">
      <c r="A6027" s="518" t="s">
        <v>256</v>
      </c>
      <c r="B6027" s="518">
        <v>436782</v>
      </c>
      <c r="C6027" s="518" t="s">
        <v>2660</v>
      </c>
      <c r="D6027" s="518" t="s">
        <v>9041</v>
      </c>
      <c r="E6027" s="859">
        <v>26</v>
      </c>
      <c r="F6027" s="859">
        <v>0</v>
      </c>
      <c r="G6027" s="518" t="s">
        <v>128</v>
      </c>
      <c r="H6027" s="518" t="s">
        <v>256</v>
      </c>
      <c r="I6027" s="518">
        <v>436782</v>
      </c>
    </row>
    <row r="6028" spans="1:9" x14ac:dyDescent="0.2">
      <c r="A6028" s="518" t="s">
        <v>256</v>
      </c>
      <c r="B6028" s="518">
        <v>436790</v>
      </c>
      <c r="C6028" s="518" t="s">
        <v>2660</v>
      </c>
      <c r="D6028" s="518" t="s">
        <v>9042</v>
      </c>
      <c r="E6028" s="859">
        <v>26</v>
      </c>
      <c r="F6028" s="859">
        <v>0</v>
      </c>
      <c r="G6028" s="518" t="s">
        <v>128</v>
      </c>
      <c r="H6028" s="518" t="s">
        <v>256</v>
      </c>
      <c r="I6028" s="518">
        <v>436790</v>
      </c>
    </row>
    <row r="6029" spans="1:9" x14ac:dyDescent="0.2">
      <c r="A6029" s="518" t="s">
        <v>256</v>
      </c>
      <c r="B6029" s="518">
        <v>436808</v>
      </c>
      <c r="C6029" s="518" t="s">
        <v>2660</v>
      </c>
      <c r="D6029" s="518" t="s">
        <v>9041</v>
      </c>
      <c r="E6029" s="859">
        <v>30</v>
      </c>
      <c r="F6029" s="859">
        <v>0</v>
      </c>
      <c r="G6029" s="518" t="s">
        <v>128</v>
      </c>
      <c r="H6029" s="518" t="s">
        <v>256</v>
      </c>
      <c r="I6029" s="518">
        <v>436808</v>
      </c>
    </row>
    <row r="6030" spans="1:9" x14ac:dyDescent="0.2">
      <c r="A6030" s="518" t="s">
        <v>256</v>
      </c>
      <c r="B6030" s="518">
        <v>436816</v>
      </c>
      <c r="C6030" s="518" t="s">
        <v>2660</v>
      </c>
      <c r="D6030" s="518" t="s">
        <v>9041</v>
      </c>
      <c r="E6030" s="859">
        <v>25</v>
      </c>
      <c r="F6030" s="859">
        <v>0</v>
      </c>
      <c r="G6030" s="518" t="s">
        <v>128</v>
      </c>
      <c r="H6030" s="518" t="s">
        <v>256</v>
      </c>
      <c r="I6030" s="518">
        <v>436816</v>
      </c>
    </row>
    <row r="6031" spans="1:9" x14ac:dyDescent="0.2">
      <c r="A6031" s="518" t="s">
        <v>256</v>
      </c>
      <c r="B6031" s="518">
        <v>436832</v>
      </c>
      <c r="C6031" s="518" t="s">
        <v>2660</v>
      </c>
      <c r="D6031" s="518" t="s">
        <v>422</v>
      </c>
      <c r="E6031" s="859">
        <v>34</v>
      </c>
      <c r="F6031" s="859">
        <v>0</v>
      </c>
      <c r="G6031" s="518" t="s">
        <v>128</v>
      </c>
      <c r="H6031" s="518" t="s">
        <v>256</v>
      </c>
      <c r="I6031" s="518">
        <v>436832</v>
      </c>
    </row>
    <row r="6032" spans="1:9" x14ac:dyDescent="0.2">
      <c r="A6032" s="518" t="s">
        <v>256</v>
      </c>
      <c r="B6032" s="518">
        <v>436840</v>
      </c>
      <c r="C6032" s="518" t="s">
        <v>2660</v>
      </c>
      <c r="D6032" s="518" t="s">
        <v>9043</v>
      </c>
      <c r="E6032" s="859">
        <v>31</v>
      </c>
      <c r="F6032" s="859">
        <v>0</v>
      </c>
      <c r="G6032" s="518" t="s">
        <v>128</v>
      </c>
      <c r="H6032" s="518" t="s">
        <v>256</v>
      </c>
      <c r="I6032" s="518">
        <v>436840</v>
      </c>
    </row>
    <row r="6033" spans="1:9" x14ac:dyDescent="0.2">
      <c r="A6033" s="518" t="s">
        <v>256</v>
      </c>
      <c r="B6033" s="518">
        <v>436857</v>
      </c>
      <c r="C6033" s="518" t="s">
        <v>2660</v>
      </c>
      <c r="D6033" s="518" t="s">
        <v>9044</v>
      </c>
      <c r="E6033" s="859">
        <v>35</v>
      </c>
      <c r="F6033" s="859">
        <v>0</v>
      </c>
      <c r="G6033" s="518" t="s">
        <v>128</v>
      </c>
      <c r="H6033" s="518" t="s">
        <v>256</v>
      </c>
      <c r="I6033" s="518">
        <v>436857</v>
      </c>
    </row>
    <row r="6034" spans="1:9" x14ac:dyDescent="0.2">
      <c r="A6034" s="518" t="s">
        <v>244</v>
      </c>
      <c r="B6034" s="518">
        <v>436907</v>
      </c>
      <c r="C6034" s="518" t="s">
        <v>2660</v>
      </c>
      <c r="D6034" s="518" t="s">
        <v>693</v>
      </c>
      <c r="E6034" s="859">
        <v>34</v>
      </c>
      <c r="F6034" s="859">
        <v>30</v>
      </c>
      <c r="G6034" s="518" t="s">
        <v>128</v>
      </c>
      <c r="H6034" s="518" t="s">
        <v>244</v>
      </c>
      <c r="I6034" s="518">
        <v>436907</v>
      </c>
    </row>
    <row r="6035" spans="1:9" x14ac:dyDescent="0.2">
      <c r="A6035" s="518" t="s">
        <v>393</v>
      </c>
      <c r="B6035" s="518">
        <v>436915</v>
      </c>
      <c r="C6035" s="518" t="s">
        <v>2660</v>
      </c>
      <c r="D6035" s="518" t="s">
        <v>6818</v>
      </c>
      <c r="E6035" s="859">
        <v>35</v>
      </c>
      <c r="F6035" s="859">
        <v>0</v>
      </c>
      <c r="G6035" s="518" t="s">
        <v>128</v>
      </c>
      <c r="H6035" s="518" t="s">
        <v>393</v>
      </c>
      <c r="I6035" s="518">
        <v>436915</v>
      </c>
    </row>
    <row r="6036" spans="1:9" x14ac:dyDescent="0.2">
      <c r="A6036" s="518" t="s">
        <v>393</v>
      </c>
      <c r="B6036" s="518">
        <v>436931</v>
      </c>
      <c r="C6036" s="518" t="s">
        <v>2660</v>
      </c>
      <c r="D6036" s="518" t="s">
        <v>6819</v>
      </c>
      <c r="E6036" s="859">
        <v>35</v>
      </c>
      <c r="F6036" s="859">
        <v>0</v>
      </c>
      <c r="G6036" s="518" t="s">
        <v>128</v>
      </c>
      <c r="H6036" s="518" t="s">
        <v>393</v>
      </c>
      <c r="I6036" s="518">
        <v>436931</v>
      </c>
    </row>
    <row r="6037" spans="1:9" x14ac:dyDescent="0.2">
      <c r="A6037" s="518" t="s">
        <v>297</v>
      </c>
      <c r="B6037" s="518">
        <v>437087</v>
      </c>
      <c r="C6037" s="518" t="s">
        <v>2660</v>
      </c>
      <c r="D6037" s="518" t="s">
        <v>9045</v>
      </c>
      <c r="E6037" s="859">
        <v>12</v>
      </c>
      <c r="F6037" s="859">
        <v>0</v>
      </c>
      <c r="G6037" s="518" t="s">
        <v>128</v>
      </c>
      <c r="H6037" s="518" t="s">
        <v>297</v>
      </c>
      <c r="I6037" s="518">
        <v>437087</v>
      </c>
    </row>
    <row r="6038" spans="1:9" x14ac:dyDescent="0.2">
      <c r="A6038" s="518" t="s">
        <v>204</v>
      </c>
      <c r="B6038" s="518">
        <v>437343</v>
      </c>
      <c r="C6038" s="518" t="s">
        <v>2660</v>
      </c>
      <c r="D6038" s="518" t="s">
        <v>718</v>
      </c>
      <c r="E6038" s="859">
        <v>35</v>
      </c>
      <c r="F6038" s="859">
        <v>35</v>
      </c>
      <c r="G6038" s="518" t="s">
        <v>122</v>
      </c>
      <c r="H6038" s="518" t="s">
        <v>204</v>
      </c>
      <c r="I6038" s="518">
        <v>437343</v>
      </c>
    </row>
    <row r="6039" spans="1:9" x14ac:dyDescent="0.2">
      <c r="A6039" s="518" t="s">
        <v>316</v>
      </c>
      <c r="B6039" s="518">
        <v>437368</v>
      </c>
      <c r="C6039" s="518" t="s">
        <v>2660</v>
      </c>
      <c r="D6039" s="518" t="s">
        <v>912</v>
      </c>
      <c r="E6039" s="859">
        <v>33</v>
      </c>
      <c r="F6039" s="859">
        <v>33</v>
      </c>
      <c r="G6039" s="518" t="s">
        <v>122</v>
      </c>
      <c r="H6039" s="518" t="s">
        <v>316</v>
      </c>
      <c r="I6039" s="518">
        <v>437368</v>
      </c>
    </row>
    <row r="6040" spans="1:9" x14ac:dyDescent="0.2">
      <c r="A6040" s="518" t="s">
        <v>316</v>
      </c>
      <c r="B6040" s="518">
        <v>437384</v>
      </c>
      <c r="C6040" s="518" t="s">
        <v>2660</v>
      </c>
      <c r="D6040" s="518" t="s">
        <v>470</v>
      </c>
      <c r="E6040" s="859">
        <v>19</v>
      </c>
      <c r="F6040" s="859">
        <v>19</v>
      </c>
      <c r="G6040" s="518" t="s">
        <v>122</v>
      </c>
      <c r="H6040" s="518" t="s">
        <v>316</v>
      </c>
      <c r="I6040" s="518">
        <v>437384</v>
      </c>
    </row>
    <row r="6041" spans="1:9" x14ac:dyDescent="0.2">
      <c r="A6041" s="518" t="s">
        <v>277</v>
      </c>
      <c r="B6041" s="518">
        <v>437418</v>
      </c>
      <c r="C6041" s="518" t="s">
        <v>2660</v>
      </c>
      <c r="D6041" s="518" t="s">
        <v>4982</v>
      </c>
      <c r="E6041" s="859">
        <v>21</v>
      </c>
      <c r="F6041" s="859">
        <v>14</v>
      </c>
      <c r="G6041" s="518" t="s">
        <v>122</v>
      </c>
      <c r="H6041" s="518" t="s">
        <v>277</v>
      </c>
      <c r="I6041" s="518">
        <v>437418</v>
      </c>
    </row>
    <row r="6042" spans="1:9" x14ac:dyDescent="0.2">
      <c r="A6042" s="518" t="s">
        <v>180</v>
      </c>
      <c r="B6042" s="518">
        <v>437533</v>
      </c>
      <c r="C6042" s="518" t="s">
        <v>2660</v>
      </c>
      <c r="D6042" s="518" t="s">
        <v>4659</v>
      </c>
      <c r="E6042" s="859">
        <v>24</v>
      </c>
      <c r="F6042" s="859">
        <v>0</v>
      </c>
      <c r="G6042" s="518" t="s">
        <v>128</v>
      </c>
      <c r="H6042" s="518" t="s">
        <v>180</v>
      </c>
      <c r="I6042" s="518">
        <v>437533</v>
      </c>
    </row>
    <row r="6043" spans="1:9" x14ac:dyDescent="0.2">
      <c r="A6043" s="518" t="s">
        <v>292</v>
      </c>
      <c r="B6043" s="518">
        <v>437632</v>
      </c>
      <c r="C6043" s="518" t="s">
        <v>2660</v>
      </c>
      <c r="D6043" s="518" t="s">
        <v>4660</v>
      </c>
      <c r="E6043" s="859">
        <v>32</v>
      </c>
      <c r="F6043" s="859">
        <v>0</v>
      </c>
      <c r="G6043" s="518" t="s">
        <v>128</v>
      </c>
      <c r="H6043" s="518" t="s">
        <v>292</v>
      </c>
      <c r="I6043" s="518">
        <v>437632</v>
      </c>
    </row>
    <row r="6044" spans="1:9" x14ac:dyDescent="0.2">
      <c r="A6044" s="518" t="s">
        <v>373</v>
      </c>
      <c r="B6044" s="518">
        <v>437681</v>
      </c>
      <c r="C6044" s="518" t="s">
        <v>2660</v>
      </c>
      <c r="D6044" s="518" t="s">
        <v>469</v>
      </c>
      <c r="E6044" s="859">
        <v>32</v>
      </c>
      <c r="F6044" s="859">
        <v>2</v>
      </c>
      <c r="G6044" s="518" t="s">
        <v>122</v>
      </c>
      <c r="H6044" s="518" t="s">
        <v>373</v>
      </c>
      <c r="I6044" s="518">
        <v>577494</v>
      </c>
    </row>
    <row r="6045" spans="1:9" x14ac:dyDescent="0.2">
      <c r="A6045" s="518" t="s">
        <v>373</v>
      </c>
      <c r="B6045" s="518">
        <v>437699</v>
      </c>
      <c r="C6045" s="518" t="s">
        <v>2660</v>
      </c>
      <c r="D6045" s="518" t="s">
        <v>2764</v>
      </c>
      <c r="E6045" s="859">
        <v>18</v>
      </c>
      <c r="F6045" s="859">
        <v>18</v>
      </c>
      <c r="G6045" s="518" t="s">
        <v>122</v>
      </c>
      <c r="H6045" s="518" t="s">
        <v>373</v>
      </c>
      <c r="I6045" s="518">
        <v>437699</v>
      </c>
    </row>
    <row r="6046" spans="1:9" x14ac:dyDescent="0.2">
      <c r="A6046" s="518" t="s">
        <v>373</v>
      </c>
      <c r="B6046" s="518">
        <v>437723</v>
      </c>
      <c r="C6046" s="518" t="s">
        <v>2660</v>
      </c>
      <c r="D6046" s="518" t="s">
        <v>2406</v>
      </c>
      <c r="E6046" s="859">
        <v>23</v>
      </c>
      <c r="F6046" s="859">
        <v>23</v>
      </c>
      <c r="G6046" s="518" t="s">
        <v>122</v>
      </c>
      <c r="H6046" s="518" t="s">
        <v>373</v>
      </c>
      <c r="I6046" s="518">
        <v>437723</v>
      </c>
    </row>
    <row r="6047" spans="1:9" x14ac:dyDescent="0.2">
      <c r="A6047" s="518" t="s">
        <v>373</v>
      </c>
      <c r="B6047" s="518">
        <v>437731</v>
      </c>
      <c r="C6047" s="518" t="s">
        <v>2660</v>
      </c>
      <c r="D6047" s="518" t="s">
        <v>490</v>
      </c>
      <c r="E6047" s="859">
        <v>29</v>
      </c>
      <c r="F6047" s="859">
        <v>24</v>
      </c>
      <c r="G6047" s="518" t="s">
        <v>122</v>
      </c>
      <c r="H6047" s="518" t="s">
        <v>373</v>
      </c>
      <c r="I6047" s="518">
        <v>437731</v>
      </c>
    </row>
    <row r="6048" spans="1:9" x14ac:dyDescent="0.2">
      <c r="A6048" s="518" t="s">
        <v>373</v>
      </c>
      <c r="B6048" s="518">
        <v>437749</v>
      </c>
      <c r="C6048" s="518" t="s">
        <v>2660</v>
      </c>
      <c r="D6048" s="518" t="s">
        <v>2509</v>
      </c>
      <c r="E6048" s="859">
        <v>33</v>
      </c>
      <c r="F6048" s="859">
        <v>33</v>
      </c>
      <c r="G6048" s="518" t="s">
        <v>122</v>
      </c>
      <c r="H6048" s="518" t="s">
        <v>373</v>
      </c>
      <c r="I6048" s="518">
        <v>437749</v>
      </c>
    </row>
    <row r="6049" spans="1:9" x14ac:dyDescent="0.2">
      <c r="A6049" s="518" t="s">
        <v>373</v>
      </c>
      <c r="B6049" s="518">
        <v>437756</v>
      </c>
      <c r="C6049" s="518" t="s">
        <v>2660</v>
      </c>
      <c r="D6049" s="518" t="s">
        <v>4700</v>
      </c>
      <c r="E6049" s="859">
        <v>30</v>
      </c>
      <c r="F6049" s="859">
        <v>30</v>
      </c>
      <c r="G6049" s="518" t="s">
        <v>122</v>
      </c>
      <c r="H6049" s="518" t="s">
        <v>373</v>
      </c>
      <c r="I6049" s="518">
        <v>437756</v>
      </c>
    </row>
    <row r="6050" spans="1:9" x14ac:dyDescent="0.2">
      <c r="A6050" s="518" t="s">
        <v>373</v>
      </c>
      <c r="B6050" s="518">
        <v>437772</v>
      </c>
      <c r="C6050" s="518" t="s">
        <v>2660</v>
      </c>
      <c r="D6050" s="518" t="s">
        <v>522</v>
      </c>
      <c r="E6050" s="859">
        <v>34</v>
      </c>
      <c r="F6050" s="859">
        <v>34</v>
      </c>
      <c r="G6050" s="518" t="s">
        <v>122</v>
      </c>
      <c r="H6050" s="518" t="s">
        <v>373</v>
      </c>
      <c r="I6050" s="518">
        <v>437772</v>
      </c>
    </row>
    <row r="6051" spans="1:9" x14ac:dyDescent="0.2">
      <c r="A6051" s="518" t="s">
        <v>373</v>
      </c>
      <c r="B6051" s="518">
        <v>437780</v>
      </c>
      <c r="C6051" s="518" t="s">
        <v>2660</v>
      </c>
      <c r="D6051" s="518" t="s">
        <v>776</v>
      </c>
      <c r="E6051" s="859">
        <v>32</v>
      </c>
      <c r="F6051" s="859">
        <v>11</v>
      </c>
      <c r="G6051" s="518" t="s">
        <v>122</v>
      </c>
      <c r="H6051" s="518" t="s">
        <v>373</v>
      </c>
      <c r="I6051" s="518">
        <v>437731</v>
      </c>
    </row>
    <row r="6052" spans="1:9" x14ac:dyDescent="0.2">
      <c r="A6052" s="518" t="s">
        <v>373</v>
      </c>
      <c r="B6052" s="518">
        <v>437798</v>
      </c>
      <c r="C6052" s="518" t="s">
        <v>2660</v>
      </c>
      <c r="D6052" s="518" t="s">
        <v>1137</v>
      </c>
      <c r="E6052" s="859">
        <v>28</v>
      </c>
      <c r="F6052" s="859">
        <v>28</v>
      </c>
      <c r="G6052" s="518" t="s">
        <v>122</v>
      </c>
      <c r="H6052" s="518" t="s">
        <v>373</v>
      </c>
      <c r="I6052" s="518">
        <v>437798</v>
      </c>
    </row>
    <row r="6053" spans="1:9" x14ac:dyDescent="0.2">
      <c r="A6053" s="518" t="s">
        <v>373</v>
      </c>
      <c r="B6053" s="518">
        <v>437806</v>
      </c>
      <c r="C6053" s="518" t="s">
        <v>2660</v>
      </c>
      <c r="D6053" s="518" t="s">
        <v>4701</v>
      </c>
      <c r="E6053" s="859">
        <v>31</v>
      </c>
      <c r="F6053" s="859">
        <v>31</v>
      </c>
      <c r="G6053" s="518" t="s">
        <v>122</v>
      </c>
      <c r="H6053" s="518" t="s">
        <v>373</v>
      </c>
      <c r="I6053" s="518">
        <v>437806</v>
      </c>
    </row>
    <row r="6054" spans="1:9" x14ac:dyDescent="0.2">
      <c r="A6054" s="518" t="s">
        <v>373</v>
      </c>
      <c r="B6054" s="518">
        <v>437814</v>
      </c>
      <c r="C6054" s="518" t="s">
        <v>2660</v>
      </c>
      <c r="D6054" s="518" t="s">
        <v>2187</v>
      </c>
      <c r="E6054" s="859">
        <v>30</v>
      </c>
      <c r="F6054" s="859">
        <v>30</v>
      </c>
      <c r="G6054" s="518" t="s">
        <v>122</v>
      </c>
      <c r="H6054" s="518" t="s">
        <v>373</v>
      </c>
      <c r="I6054" s="518">
        <v>372755</v>
      </c>
    </row>
    <row r="6055" spans="1:9" x14ac:dyDescent="0.2">
      <c r="A6055" s="518" t="s">
        <v>373</v>
      </c>
      <c r="B6055" s="518">
        <v>437822</v>
      </c>
      <c r="C6055" s="518" t="s">
        <v>2660</v>
      </c>
      <c r="D6055" s="518" t="s">
        <v>762</v>
      </c>
      <c r="E6055" s="859">
        <v>33</v>
      </c>
      <c r="F6055" s="859">
        <v>33</v>
      </c>
      <c r="G6055" s="518" t="s">
        <v>122</v>
      </c>
      <c r="H6055" s="518" t="s">
        <v>373</v>
      </c>
      <c r="I6055" s="518">
        <v>437822</v>
      </c>
    </row>
    <row r="6056" spans="1:9" x14ac:dyDescent="0.2">
      <c r="A6056" s="518" t="s">
        <v>373</v>
      </c>
      <c r="B6056" s="518">
        <v>437863</v>
      </c>
      <c r="C6056" s="518" t="s">
        <v>2660</v>
      </c>
      <c r="D6056" s="518" t="s">
        <v>1543</v>
      </c>
      <c r="E6056" s="859">
        <v>35</v>
      </c>
      <c r="F6056" s="859">
        <v>7</v>
      </c>
      <c r="G6056" s="518" t="s">
        <v>122</v>
      </c>
      <c r="H6056" s="518" t="s">
        <v>373</v>
      </c>
      <c r="I6056" s="518">
        <v>437863</v>
      </c>
    </row>
    <row r="6057" spans="1:9" x14ac:dyDescent="0.2">
      <c r="A6057" s="518" t="s">
        <v>373</v>
      </c>
      <c r="B6057" s="518">
        <v>437871</v>
      </c>
      <c r="C6057" s="518" t="s">
        <v>2660</v>
      </c>
      <c r="D6057" s="518" t="s">
        <v>799</v>
      </c>
      <c r="E6057" s="859">
        <v>25</v>
      </c>
      <c r="F6057" s="859">
        <v>25</v>
      </c>
      <c r="G6057" s="518" t="s">
        <v>122</v>
      </c>
      <c r="H6057" s="518" t="s">
        <v>373</v>
      </c>
      <c r="I6057" s="518">
        <v>437871</v>
      </c>
    </row>
    <row r="6058" spans="1:9" x14ac:dyDescent="0.2">
      <c r="A6058" s="518" t="s">
        <v>373</v>
      </c>
      <c r="B6058" s="518">
        <v>437889</v>
      </c>
      <c r="C6058" s="518" t="s">
        <v>2660</v>
      </c>
      <c r="D6058" s="518" t="s">
        <v>4702</v>
      </c>
      <c r="E6058" s="859">
        <v>33</v>
      </c>
      <c r="F6058" s="859">
        <v>33</v>
      </c>
      <c r="G6058" s="518" t="s">
        <v>122</v>
      </c>
      <c r="H6058" s="518" t="s">
        <v>373</v>
      </c>
      <c r="I6058" s="518">
        <v>437889</v>
      </c>
    </row>
    <row r="6059" spans="1:9" x14ac:dyDescent="0.2">
      <c r="A6059" s="518" t="s">
        <v>373</v>
      </c>
      <c r="B6059" s="518">
        <v>437897</v>
      </c>
      <c r="C6059" s="518" t="s">
        <v>2660</v>
      </c>
      <c r="D6059" s="518" t="s">
        <v>2053</v>
      </c>
      <c r="E6059" s="859">
        <v>32</v>
      </c>
      <c r="F6059" s="859">
        <v>10</v>
      </c>
      <c r="G6059" s="518" t="s">
        <v>122</v>
      </c>
      <c r="H6059" s="518" t="s">
        <v>373</v>
      </c>
      <c r="I6059" s="518">
        <v>206870</v>
      </c>
    </row>
    <row r="6060" spans="1:9" x14ac:dyDescent="0.2">
      <c r="A6060" s="518" t="s">
        <v>373</v>
      </c>
      <c r="B6060" s="518">
        <v>437905</v>
      </c>
      <c r="C6060" s="518" t="s">
        <v>2660</v>
      </c>
      <c r="D6060" s="518" t="s">
        <v>2849</v>
      </c>
      <c r="E6060" s="859">
        <v>25</v>
      </c>
      <c r="F6060" s="859">
        <v>25</v>
      </c>
      <c r="G6060" s="518" t="s">
        <v>122</v>
      </c>
      <c r="H6060" s="518" t="s">
        <v>373</v>
      </c>
      <c r="I6060" s="518">
        <v>437905</v>
      </c>
    </row>
    <row r="6061" spans="1:9" x14ac:dyDescent="0.2">
      <c r="A6061" s="518" t="s">
        <v>373</v>
      </c>
      <c r="B6061" s="518">
        <v>437913</v>
      </c>
      <c r="C6061" s="518" t="s">
        <v>2660</v>
      </c>
      <c r="D6061" s="518" t="s">
        <v>4716</v>
      </c>
      <c r="E6061" s="859">
        <v>33</v>
      </c>
      <c r="F6061" s="859">
        <v>40</v>
      </c>
      <c r="G6061" s="518" t="s">
        <v>122</v>
      </c>
      <c r="H6061" s="518" t="s">
        <v>373</v>
      </c>
      <c r="I6061" s="518">
        <v>437913</v>
      </c>
    </row>
    <row r="6062" spans="1:9" x14ac:dyDescent="0.2">
      <c r="A6062" s="518" t="s">
        <v>373</v>
      </c>
      <c r="B6062" s="518">
        <v>437921</v>
      </c>
      <c r="C6062" s="518" t="s">
        <v>2660</v>
      </c>
      <c r="D6062" s="518" t="s">
        <v>1257</v>
      </c>
      <c r="E6062" s="859">
        <v>32</v>
      </c>
      <c r="F6062" s="859">
        <v>32</v>
      </c>
      <c r="G6062" s="518" t="s">
        <v>122</v>
      </c>
      <c r="H6062" s="518" t="s">
        <v>373</v>
      </c>
      <c r="I6062" s="518">
        <v>437921</v>
      </c>
    </row>
    <row r="6063" spans="1:9" x14ac:dyDescent="0.2">
      <c r="A6063" s="518" t="s">
        <v>8494</v>
      </c>
      <c r="B6063" s="518">
        <v>437954</v>
      </c>
      <c r="C6063" s="518" t="s">
        <v>2660</v>
      </c>
      <c r="D6063" s="518" t="s">
        <v>475</v>
      </c>
      <c r="E6063" s="859">
        <v>35</v>
      </c>
      <c r="F6063" s="859">
        <v>35</v>
      </c>
      <c r="G6063" s="518" t="s">
        <v>122</v>
      </c>
      <c r="H6063" s="518" t="s">
        <v>8494</v>
      </c>
      <c r="I6063" s="518">
        <v>437954</v>
      </c>
    </row>
    <row r="6064" spans="1:9" x14ac:dyDescent="0.2">
      <c r="A6064" s="518" t="s">
        <v>8494</v>
      </c>
      <c r="B6064" s="518">
        <v>437962</v>
      </c>
      <c r="C6064" s="518" t="s">
        <v>2660</v>
      </c>
      <c r="D6064" s="518" t="s">
        <v>709</v>
      </c>
      <c r="E6064" s="859">
        <v>28</v>
      </c>
      <c r="F6064" s="859">
        <v>22</v>
      </c>
      <c r="G6064" s="518" t="s">
        <v>122</v>
      </c>
      <c r="H6064" s="518" t="s">
        <v>8494</v>
      </c>
      <c r="I6064" s="518">
        <v>437962</v>
      </c>
    </row>
    <row r="6065" spans="1:9" x14ac:dyDescent="0.2">
      <c r="A6065" s="518" t="s">
        <v>267</v>
      </c>
      <c r="B6065" s="518">
        <v>437988</v>
      </c>
      <c r="C6065" s="518" t="s">
        <v>2660</v>
      </c>
      <c r="D6065" s="518" t="s">
        <v>8163</v>
      </c>
      <c r="E6065" s="859">
        <v>33</v>
      </c>
      <c r="F6065" s="859">
        <v>20</v>
      </c>
      <c r="G6065" s="518" t="s">
        <v>122</v>
      </c>
      <c r="H6065" s="518" t="s">
        <v>267</v>
      </c>
      <c r="I6065" s="518">
        <v>437988</v>
      </c>
    </row>
    <row r="6066" spans="1:9" x14ac:dyDescent="0.2">
      <c r="A6066" s="518" t="s">
        <v>267</v>
      </c>
      <c r="B6066" s="518">
        <v>438010</v>
      </c>
      <c r="C6066" s="518" t="s">
        <v>2660</v>
      </c>
      <c r="D6066" s="518" t="s">
        <v>726</v>
      </c>
      <c r="E6066" s="859">
        <v>31</v>
      </c>
      <c r="F6066" s="859">
        <v>30</v>
      </c>
      <c r="G6066" s="518" t="s">
        <v>122</v>
      </c>
      <c r="H6066" s="518" t="s">
        <v>267</v>
      </c>
      <c r="I6066" s="518">
        <v>438010</v>
      </c>
    </row>
    <row r="6067" spans="1:9" x14ac:dyDescent="0.2">
      <c r="A6067" s="518" t="s">
        <v>267</v>
      </c>
      <c r="B6067" s="518">
        <v>438036</v>
      </c>
      <c r="C6067" s="518" t="s">
        <v>2660</v>
      </c>
      <c r="D6067" s="518" t="s">
        <v>558</v>
      </c>
      <c r="E6067" s="859">
        <v>19</v>
      </c>
      <c r="F6067" s="859">
        <v>19</v>
      </c>
      <c r="G6067" s="518" t="s">
        <v>122</v>
      </c>
      <c r="H6067" s="518" t="s">
        <v>267</v>
      </c>
      <c r="I6067" s="518">
        <v>438036</v>
      </c>
    </row>
    <row r="6068" spans="1:9" x14ac:dyDescent="0.2">
      <c r="A6068" s="518" t="s">
        <v>360</v>
      </c>
      <c r="B6068" s="518">
        <v>438044</v>
      </c>
      <c r="C6068" s="518" t="s">
        <v>2660</v>
      </c>
      <c r="D6068" s="518" t="s">
        <v>1155</v>
      </c>
      <c r="E6068" s="859">
        <v>20</v>
      </c>
      <c r="F6068" s="859">
        <v>19</v>
      </c>
      <c r="G6068" s="518" t="s">
        <v>122</v>
      </c>
      <c r="H6068" s="518" t="s">
        <v>360</v>
      </c>
      <c r="I6068" s="518">
        <v>438044</v>
      </c>
    </row>
    <row r="6069" spans="1:9" x14ac:dyDescent="0.2">
      <c r="A6069" s="518" t="s">
        <v>384</v>
      </c>
      <c r="B6069" s="518">
        <v>438077</v>
      </c>
      <c r="C6069" s="518" t="s">
        <v>2660</v>
      </c>
      <c r="D6069" s="518" t="s">
        <v>527</v>
      </c>
      <c r="E6069" s="859">
        <v>30</v>
      </c>
      <c r="F6069" s="859">
        <v>27</v>
      </c>
      <c r="G6069" s="518" t="s">
        <v>122</v>
      </c>
      <c r="H6069" s="518" t="s">
        <v>384</v>
      </c>
      <c r="I6069" s="518">
        <v>438077</v>
      </c>
    </row>
    <row r="6070" spans="1:9" x14ac:dyDescent="0.2">
      <c r="A6070" s="518" t="s">
        <v>233</v>
      </c>
      <c r="B6070" s="518">
        <v>438184</v>
      </c>
      <c r="C6070" s="518" t="s">
        <v>2660</v>
      </c>
      <c r="D6070" s="518" t="s">
        <v>1114</v>
      </c>
      <c r="E6070" s="859">
        <v>23</v>
      </c>
      <c r="F6070" s="859">
        <v>0</v>
      </c>
      <c r="G6070" s="518" t="s">
        <v>128</v>
      </c>
      <c r="H6070" s="518" t="s">
        <v>233</v>
      </c>
      <c r="I6070" s="518">
        <v>438184</v>
      </c>
    </row>
    <row r="6071" spans="1:9" x14ac:dyDescent="0.2">
      <c r="A6071" s="518" t="s">
        <v>166</v>
      </c>
      <c r="B6071" s="518">
        <v>438275</v>
      </c>
      <c r="C6071" s="518" t="s">
        <v>2660</v>
      </c>
      <c r="D6071" s="518" t="s">
        <v>575</v>
      </c>
      <c r="E6071" s="859">
        <v>27</v>
      </c>
      <c r="F6071" s="859">
        <v>27</v>
      </c>
      <c r="G6071" s="518" t="s">
        <v>128</v>
      </c>
      <c r="H6071" s="518" t="s">
        <v>166</v>
      </c>
      <c r="I6071" s="518">
        <v>438275</v>
      </c>
    </row>
    <row r="6072" spans="1:9" x14ac:dyDescent="0.2">
      <c r="A6072" s="518" t="s">
        <v>222</v>
      </c>
      <c r="B6072" s="518">
        <v>438341</v>
      </c>
      <c r="C6072" s="518" t="s">
        <v>2660</v>
      </c>
      <c r="D6072" s="518" t="s">
        <v>1189</v>
      </c>
      <c r="E6072" s="859">
        <v>23</v>
      </c>
      <c r="F6072" s="859">
        <v>23</v>
      </c>
      <c r="G6072" s="518" t="s">
        <v>122</v>
      </c>
      <c r="H6072" s="518" t="s">
        <v>222</v>
      </c>
      <c r="I6072" s="518">
        <v>438341</v>
      </c>
    </row>
    <row r="6073" spans="1:9" x14ac:dyDescent="0.2">
      <c r="A6073" s="518" t="s">
        <v>222</v>
      </c>
      <c r="B6073" s="518">
        <v>438358</v>
      </c>
      <c r="C6073" s="518" t="s">
        <v>2660</v>
      </c>
      <c r="D6073" s="518" t="s">
        <v>1370</v>
      </c>
      <c r="E6073" s="859">
        <v>25</v>
      </c>
      <c r="F6073" s="859">
        <v>25</v>
      </c>
      <c r="G6073" s="518" t="s">
        <v>122</v>
      </c>
      <c r="H6073" s="518" t="s">
        <v>222</v>
      </c>
      <c r="I6073" s="518">
        <v>438358</v>
      </c>
    </row>
    <row r="6074" spans="1:9" x14ac:dyDescent="0.2">
      <c r="A6074" s="518" t="s">
        <v>231</v>
      </c>
      <c r="B6074" s="518">
        <v>438408</v>
      </c>
      <c r="C6074" s="518" t="s">
        <v>2660</v>
      </c>
      <c r="D6074" s="518" t="s">
        <v>1111</v>
      </c>
      <c r="E6074" s="859">
        <v>25</v>
      </c>
      <c r="F6074" s="859">
        <v>24</v>
      </c>
      <c r="G6074" s="518" t="s">
        <v>122</v>
      </c>
      <c r="H6074" s="518" t="s">
        <v>231</v>
      </c>
      <c r="I6074" s="518">
        <v>438408</v>
      </c>
    </row>
    <row r="6075" spans="1:9" x14ac:dyDescent="0.2">
      <c r="A6075" s="518" t="s">
        <v>231</v>
      </c>
      <c r="B6075" s="518">
        <v>438424</v>
      </c>
      <c r="C6075" s="518" t="s">
        <v>2660</v>
      </c>
      <c r="D6075" s="518" t="s">
        <v>808</v>
      </c>
      <c r="E6075" s="859">
        <v>26</v>
      </c>
      <c r="F6075" s="859">
        <v>23</v>
      </c>
      <c r="G6075" s="518" t="s">
        <v>122</v>
      </c>
      <c r="H6075" s="518" t="s">
        <v>231</v>
      </c>
      <c r="I6075" s="518">
        <v>438424</v>
      </c>
    </row>
    <row r="6076" spans="1:9" x14ac:dyDescent="0.2">
      <c r="A6076" s="518" t="s">
        <v>183</v>
      </c>
      <c r="B6076" s="518">
        <v>438432</v>
      </c>
      <c r="C6076" s="518" t="s">
        <v>2660</v>
      </c>
      <c r="D6076" s="518" t="s">
        <v>447</v>
      </c>
      <c r="E6076" s="859">
        <v>24</v>
      </c>
      <c r="F6076" s="859">
        <v>24</v>
      </c>
      <c r="G6076" s="518" t="s">
        <v>122</v>
      </c>
      <c r="H6076" s="518" t="s">
        <v>183</v>
      </c>
      <c r="I6076" s="518">
        <v>438432</v>
      </c>
    </row>
    <row r="6077" spans="1:9" x14ac:dyDescent="0.2">
      <c r="A6077" s="518" t="s">
        <v>231</v>
      </c>
      <c r="B6077" s="518">
        <v>438457</v>
      </c>
      <c r="C6077" s="518" t="s">
        <v>2660</v>
      </c>
      <c r="D6077" s="518" t="s">
        <v>327</v>
      </c>
      <c r="E6077" s="859">
        <v>29</v>
      </c>
      <c r="F6077" s="859">
        <v>29</v>
      </c>
      <c r="G6077" s="518" t="s">
        <v>122</v>
      </c>
      <c r="H6077" s="518" t="s">
        <v>231</v>
      </c>
      <c r="I6077" s="518">
        <v>438457</v>
      </c>
    </row>
    <row r="6078" spans="1:9" x14ac:dyDescent="0.2">
      <c r="A6078" s="518" t="s">
        <v>183</v>
      </c>
      <c r="B6078" s="518">
        <v>438465</v>
      </c>
      <c r="C6078" s="518" t="s">
        <v>2660</v>
      </c>
      <c r="D6078" s="518" t="s">
        <v>779</v>
      </c>
      <c r="E6078" s="859">
        <v>14</v>
      </c>
      <c r="F6078" s="859">
        <v>14</v>
      </c>
      <c r="G6078" s="518" t="s">
        <v>122</v>
      </c>
      <c r="H6078" s="518" t="s">
        <v>183</v>
      </c>
      <c r="I6078" s="518">
        <v>438465</v>
      </c>
    </row>
    <row r="6079" spans="1:9" x14ac:dyDescent="0.2">
      <c r="A6079" s="518" t="s">
        <v>231</v>
      </c>
      <c r="B6079" s="518">
        <v>438499</v>
      </c>
      <c r="C6079" s="518" t="s">
        <v>2660</v>
      </c>
      <c r="D6079" s="518" t="s">
        <v>1374</v>
      </c>
      <c r="E6079" s="859">
        <v>31</v>
      </c>
      <c r="F6079" s="859">
        <v>29</v>
      </c>
      <c r="G6079" s="518" t="s">
        <v>122</v>
      </c>
      <c r="H6079" s="518" t="s">
        <v>231</v>
      </c>
      <c r="I6079" s="518">
        <v>438499</v>
      </c>
    </row>
    <row r="6080" spans="1:9" x14ac:dyDescent="0.2">
      <c r="A6080" s="518" t="s">
        <v>358</v>
      </c>
      <c r="B6080" s="518">
        <v>438515</v>
      </c>
      <c r="C6080" s="518" t="s">
        <v>2660</v>
      </c>
      <c r="D6080" s="518" t="s">
        <v>1898</v>
      </c>
      <c r="E6080" s="859">
        <v>30</v>
      </c>
      <c r="F6080" s="859">
        <v>29</v>
      </c>
      <c r="G6080" s="518" t="s">
        <v>122</v>
      </c>
      <c r="H6080" s="518" t="s">
        <v>358</v>
      </c>
      <c r="I6080" s="518">
        <v>438515</v>
      </c>
    </row>
    <row r="6081" spans="1:9" x14ac:dyDescent="0.2">
      <c r="A6081" s="518" t="s">
        <v>358</v>
      </c>
      <c r="B6081" s="518">
        <v>438523</v>
      </c>
      <c r="C6081" s="518" t="s">
        <v>2660</v>
      </c>
      <c r="D6081" s="518" t="s">
        <v>6717</v>
      </c>
      <c r="E6081" s="859">
        <v>32</v>
      </c>
      <c r="F6081" s="859">
        <v>29</v>
      </c>
      <c r="G6081" s="518" t="s">
        <v>122</v>
      </c>
      <c r="H6081" s="518" t="s">
        <v>358</v>
      </c>
      <c r="I6081" s="518">
        <v>438523</v>
      </c>
    </row>
    <row r="6082" spans="1:9" x14ac:dyDescent="0.2">
      <c r="A6082" s="518" t="s">
        <v>234</v>
      </c>
      <c r="B6082" s="518">
        <v>438531</v>
      </c>
      <c r="C6082" s="518" t="s">
        <v>2660</v>
      </c>
      <c r="D6082" s="518" t="s">
        <v>800</v>
      </c>
      <c r="E6082" s="859">
        <v>26</v>
      </c>
      <c r="F6082" s="859">
        <v>26</v>
      </c>
      <c r="G6082" s="518" t="s">
        <v>122</v>
      </c>
      <c r="H6082" s="518" t="s">
        <v>234</v>
      </c>
      <c r="I6082" s="518">
        <v>438531</v>
      </c>
    </row>
    <row r="6083" spans="1:9" x14ac:dyDescent="0.2">
      <c r="A6083" s="518" t="s">
        <v>334</v>
      </c>
      <c r="B6083" s="518">
        <v>438572</v>
      </c>
      <c r="C6083" s="518" t="s">
        <v>2660</v>
      </c>
      <c r="D6083" s="518" t="s">
        <v>4871</v>
      </c>
      <c r="E6083" s="859">
        <v>12</v>
      </c>
      <c r="F6083" s="859">
        <v>12</v>
      </c>
      <c r="G6083" s="518" t="s">
        <v>122</v>
      </c>
      <c r="H6083" s="518" t="s">
        <v>334</v>
      </c>
      <c r="I6083" s="518">
        <v>438572</v>
      </c>
    </row>
    <row r="6084" spans="1:9" x14ac:dyDescent="0.2">
      <c r="A6084" s="518" t="s">
        <v>334</v>
      </c>
      <c r="B6084" s="518">
        <v>438580</v>
      </c>
      <c r="C6084" s="518" t="s">
        <v>2660</v>
      </c>
      <c r="D6084" s="518" t="s">
        <v>809</v>
      </c>
      <c r="E6084" s="859">
        <v>19</v>
      </c>
      <c r="F6084" s="859">
        <v>19</v>
      </c>
      <c r="G6084" s="518" t="s">
        <v>122</v>
      </c>
      <c r="H6084" s="518" t="s">
        <v>334</v>
      </c>
      <c r="I6084" s="518">
        <v>438580</v>
      </c>
    </row>
    <row r="6085" spans="1:9" x14ac:dyDescent="0.2">
      <c r="A6085" s="518" t="s">
        <v>347</v>
      </c>
      <c r="B6085" s="518">
        <v>438598</v>
      </c>
      <c r="C6085" s="518" t="s">
        <v>2660</v>
      </c>
      <c r="D6085" s="518" t="s">
        <v>4872</v>
      </c>
      <c r="E6085" s="859">
        <v>35</v>
      </c>
      <c r="F6085" s="859">
        <v>7</v>
      </c>
      <c r="G6085" s="518" t="s">
        <v>122</v>
      </c>
      <c r="H6085" s="518" t="s">
        <v>347</v>
      </c>
      <c r="I6085" s="518">
        <v>438598</v>
      </c>
    </row>
    <row r="6086" spans="1:9" x14ac:dyDescent="0.2">
      <c r="A6086" s="518" t="s">
        <v>347</v>
      </c>
      <c r="B6086" s="518">
        <v>438606</v>
      </c>
      <c r="C6086" s="518" t="s">
        <v>2660</v>
      </c>
      <c r="D6086" s="518" t="s">
        <v>4086</v>
      </c>
      <c r="E6086" s="859">
        <v>22</v>
      </c>
      <c r="F6086" s="859">
        <v>7</v>
      </c>
      <c r="G6086" s="518" t="s">
        <v>122</v>
      </c>
      <c r="H6086" s="518" t="s">
        <v>347</v>
      </c>
      <c r="I6086" s="518">
        <v>101063</v>
      </c>
    </row>
    <row r="6087" spans="1:9" x14ac:dyDescent="0.2">
      <c r="A6087" s="518" t="s">
        <v>347</v>
      </c>
      <c r="B6087" s="518">
        <v>438614</v>
      </c>
      <c r="C6087" s="518" t="s">
        <v>2660</v>
      </c>
      <c r="D6087" s="518" t="s">
        <v>4829</v>
      </c>
      <c r="E6087" s="859">
        <v>30</v>
      </c>
      <c r="F6087" s="859">
        <v>23</v>
      </c>
      <c r="G6087" s="518" t="s">
        <v>122</v>
      </c>
      <c r="H6087" s="518" t="s">
        <v>347</v>
      </c>
      <c r="I6087" s="518">
        <v>438614</v>
      </c>
    </row>
    <row r="6088" spans="1:9" x14ac:dyDescent="0.2">
      <c r="A6088" s="518" t="s">
        <v>347</v>
      </c>
      <c r="B6088" s="518">
        <v>438622</v>
      </c>
      <c r="C6088" s="518" t="s">
        <v>2660</v>
      </c>
      <c r="D6088" s="518" t="s">
        <v>4931</v>
      </c>
      <c r="E6088" s="859">
        <v>35</v>
      </c>
      <c r="F6088" s="859">
        <v>29</v>
      </c>
      <c r="G6088" s="518" t="s">
        <v>122</v>
      </c>
      <c r="H6088" s="518" t="s">
        <v>347</v>
      </c>
      <c r="I6088" s="518">
        <v>438622</v>
      </c>
    </row>
    <row r="6089" spans="1:9" x14ac:dyDescent="0.2">
      <c r="A6089" s="518" t="s">
        <v>334</v>
      </c>
      <c r="B6089" s="518">
        <v>438630</v>
      </c>
      <c r="C6089" s="518" t="s">
        <v>2660</v>
      </c>
      <c r="D6089" s="518" t="s">
        <v>1966</v>
      </c>
      <c r="E6089" s="859">
        <v>32</v>
      </c>
      <c r="F6089" s="859">
        <v>32</v>
      </c>
      <c r="G6089" s="518" t="s">
        <v>122</v>
      </c>
      <c r="H6089" s="518" t="s">
        <v>334</v>
      </c>
      <c r="I6089" s="518">
        <v>438630</v>
      </c>
    </row>
    <row r="6090" spans="1:9" x14ac:dyDescent="0.2">
      <c r="A6090" s="518" t="s">
        <v>379</v>
      </c>
      <c r="B6090" s="518">
        <v>438648</v>
      </c>
      <c r="C6090" s="518" t="s">
        <v>2660</v>
      </c>
      <c r="D6090" s="518" t="s">
        <v>2392</v>
      </c>
      <c r="E6090" s="859">
        <v>19</v>
      </c>
      <c r="F6090" s="859">
        <v>16</v>
      </c>
      <c r="G6090" s="518" t="s">
        <v>122</v>
      </c>
      <c r="H6090" s="518" t="s">
        <v>379</v>
      </c>
      <c r="I6090" s="518">
        <v>438648</v>
      </c>
    </row>
    <row r="6091" spans="1:9" x14ac:dyDescent="0.2">
      <c r="A6091" s="518" t="s">
        <v>204</v>
      </c>
      <c r="B6091" s="518">
        <v>438689</v>
      </c>
      <c r="C6091" s="518" t="s">
        <v>2660</v>
      </c>
      <c r="D6091" s="518" t="s">
        <v>726</v>
      </c>
      <c r="E6091" s="859">
        <v>20</v>
      </c>
      <c r="F6091" s="859">
        <v>20</v>
      </c>
      <c r="G6091" s="518" t="s">
        <v>122</v>
      </c>
      <c r="H6091" s="518" t="s">
        <v>204</v>
      </c>
      <c r="I6091" s="518">
        <v>438689</v>
      </c>
    </row>
    <row r="6092" spans="1:9" x14ac:dyDescent="0.2">
      <c r="A6092" s="518" t="s">
        <v>366</v>
      </c>
      <c r="B6092" s="518">
        <v>438697</v>
      </c>
      <c r="C6092" s="518" t="s">
        <v>2660</v>
      </c>
      <c r="D6092" s="518" t="s">
        <v>4932</v>
      </c>
      <c r="E6092" s="859">
        <v>29</v>
      </c>
      <c r="F6092" s="859">
        <v>29</v>
      </c>
      <c r="G6092" s="518" t="s">
        <v>122</v>
      </c>
      <c r="H6092" s="518" t="s">
        <v>366</v>
      </c>
      <c r="I6092" s="518">
        <v>438697</v>
      </c>
    </row>
    <row r="6093" spans="1:9" x14ac:dyDescent="0.2">
      <c r="A6093" s="518" t="s">
        <v>214</v>
      </c>
      <c r="B6093" s="518">
        <v>438739</v>
      </c>
      <c r="C6093" s="518" t="s">
        <v>2660</v>
      </c>
      <c r="D6093" s="518" t="s">
        <v>4933</v>
      </c>
      <c r="E6093" s="859">
        <v>32</v>
      </c>
      <c r="F6093" s="859">
        <v>31</v>
      </c>
      <c r="G6093" s="518" t="s">
        <v>122</v>
      </c>
      <c r="H6093" s="518" t="s">
        <v>214</v>
      </c>
      <c r="I6093" s="518">
        <v>438739</v>
      </c>
    </row>
    <row r="6094" spans="1:9" x14ac:dyDescent="0.2">
      <c r="A6094" s="518" t="s">
        <v>214</v>
      </c>
      <c r="B6094" s="518">
        <v>438747</v>
      </c>
      <c r="C6094" s="518" t="s">
        <v>2660</v>
      </c>
      <c r="D6094" s="518" t="s">
        <v>4527</v>
      </c>
      <c r="E6094" s="859">
        <v>14</v>
      </c>
      <c r="F6094" s="859">
        <v>14</v>
      </c>
      <c r="G6094" s="518" t="s">
        <v>122</v>
      </c>
      <c r="H6094" s="518" t="s">
        <v>214</v>
      </c>
      <c r="I6094" s="518">
        <v>438747</v>
      </c>
    </row>
    <row r="6095" spans="1:9" x14ac:dyDescent="0.2">
      <c r="A6095" s="518" t="s">
        <v>214</v>
      </c>
      <c r="B6095" s="518">
        <v>438762</v>
      </c>
      <c r="C6095" s="518" t="s">
        <v>2660</v>
      </c>
      <c r="D6095" s="518" t="s">
        <v>9046</v>
      </c>
      <c r="E6095" s="859">
        <v>14</v>
      </c>
      <c r="F6095" s="859">
        <v>14</v>
      </c>
      <c r="G6095" s="518" t="s">
        <v>122</v>
      </c>
      <c r="H6095" s="518" t="s">
        <v>214</v>
      </c>
      <c r="I6095" s="518">
        <v>438762</v>
      </c>
    </row>
    <row r="6096" spans="1:9" x14ac:dyDescent="0.2">
      <c r="A6096" s="518" t="s">
        <v>214</v>
      </c>
      <c r="B6096" s="518">
        <v>438770</v>
      </c>
      <c r="C6096" s="518" t="s">
        <v>2660</v>
      </c>
      <c r="D6096" s="518" t="s">
        <v>4524</v>
      </c>
      <c r="E6096" s="859">
        <v>11</v>
      </c>
      <c r="F6096" s="859">
        <v>11</v>
      </c>
      <c r="G6096" s="518" t="s">
        <v>122</v>
      </c>
      <c r="H6096" s="518" t="s">
        <v>214</v>
      </c>
      <c r="I6096" s="518">
        <v>438770</v>
      </c>
    </row>
    <row r="6097" spans="1:9" x14ac:dyDescent="0.2">
      <c r="A6097" s="518" t="s">
        <v>231</v>
      </c>
      <c r="B6097" s="518">
        <v>438804</v>
      </c>
      <c r="C6097" s="518" t="s">
        <v>2660</v>
      </c>
      <c r="D6097" s="518" t="s">
        <v>1543</v>
      </c>
      <c r="E6097" s="859">
        <v>29</v>
      </c>
      <c r="F6097" s="859">
        <v>29</v>
      </c>
      <c r="G6097" s="518" t="s">
        <v>122</v>
      </c>
      <c r="H6097" s="518" t="s">
        <v>231</v>
      </c>
      <c r="I6097" s="518">
        <v>438804</v>
      </c>
    </row>
    <row r="6098" spans="1:9" x14ac:dyDescent="0.2">
      <c r="A6098" s="518" t="s">
        <v>231</v>
      </c>
      <c r="B6098" s="518">
        <v>438812</v>
      </c>
      <c r="C6098" s="518" t="s">
        <v>2660</v>
      </c>
      <c r="D6098" s="518" t="s">
        <v>669</v>
      </c>
      <c r="E6098" s="859">
        <v>27</v>
      </c>
      <c r="F6098" s="859">
        <v>22</v>
      </c>
      <c r="G6098" s="518" t="s">
        <v>122</v>
      </c>
      <c r="H6098" s="518" t="s">
        <v>231</v>
      </c>
      <c r="I6098" s="518">
        <v>438812</v>
      </c>
    </row>
    <row r="6099" spans="1:9" x14ac:dyDescent="0.2">
      <c r="A6099" s="518" t="s">
        <v>231</v>
      </c>
      <c r="B6099" s="518">
        <v>438838</v>
      </c>
      <c r="C6099" s="518" t="s">
        <v>2660</v>
      </c>
      <c r="D6099" s="518" t="s">
        <v>3286</v>
      </c>
      <c r="E6099" s="859">
        <v>22</v>
      </c>
      <c r="F6099" s="859">
        <v>22</v>
      </c>
      <c r="G6099" s="518" t="s">
        <v>122</v>
      </c>
      <c r="H6099" s="518" t="s">
        <v>231</v>
      </c>
      <c r="I6099" s="518">
        <v>438838</v>
      </c>
    </row>
    <row r="6100" spans="1:9" x14ac:dyDescent="0.2">
      <c r="A6100" s="518" t="s">
        <v>231</v>
      </c>
      <c r="B6100" s="518">
        <v>438887</v>
      </c>
      <c r="C6100" s="518" t="s">
        <v>2660</v>
      </c>
      <c r="D6100" s="518" t="s">
        <v>683</v>
      </c>
      <c r="E6100" s="859">
        <v>29</v>
      </c>
      <c r="F6100" s="859">
        <v>27</v>
      </c>
      <c r="G6100" s="518" t="s">
        <v>122</v>
      </c>
      <c r="H6100" s="518" t="s">
        <v>231</v>
      </c>
      <c r="I6100" s="518">
        <v>438887</v>
      </c>
    </row>
    <row r="6101" spans="1:9" x14ac:dyDescent="0.2">
      <c r="A6101" s="518" t="s">
        <v>231</v>
      </c>
      <c r="B6101" s="518">
        <v>438895</v>
      </c>
      <c r="C6101" s="518" t="s">
        <v>2660</v>
      </c>
      <c r="D6101" s="518" t="s">
        <v>861</v>
      </c>
      <c r="E6101" s="859">
        <v>31</v>
      </c>
      <c r="F6101" s="859">
        <v>15</v>
      </c>
      <c r="G6101" s="518" t="s">
        <v>122</v>
      </c>
      <c r="H6101" s="518" t="s">
        <v>231</v>
      </c>
      <c r="I6101" s="518">
        <v>438895</v>
      </c>
    </row>
    <row r="6102" spans="1:9" x14ac:dyDescent="0.2">
      <c r="A6102" s="518" t="s">
        <v>231</v>
      </c>
      <c r="B6102" s="518">
        <v>438911</v>
      </c>
      <c r="C6102" s="518" t="s">
        <v>2660</v>
      </c>
      <c r="D6102" s="518" t="s">
        <v>831</v>
      </c>
      <c r="E6102" s="859">
        <v>24</v>
      </c>
      <c r="F6102" s="859">
        <v>21</v>
      </c>
      <c r="G6102" s="518" t="s">
        <v>122</v>
      </c>
      <c r="H6102" s="518" t="s">
        <v>231</v>
      </c>
      <c r="I6102" s="518">
        <v>438911</v>
      </c>
    </row>
    <row r="6103" spans="1:9" x14ac:dyDescent="0.2">
      <c r="A6103" s="518" t="s">
        <v>231</v>
      </c>
      <c r="B6103" s="518">
        <v>438929</v>
      </c>
      <c r="C6103" s="518" t="s">
        <v>2660</v>
      </c>
      <c r="D6103" s="518" t="s">
        <v>1509</v>
      </c>
      <c r="E6103" s="859">
        <v>24</v>
      </c>
      <c r="F6103" s="859">
        <v>20</v>
      </c>
      <c r="G6103" s="518" t="s">
        <v>122</v>
      </c>
      <c r="H6103" s="518" t="s">
        <v>231</v>
      </c>
      <c r="I6103" s="518">
        <v>438929</v>
      </c>
    </row>
    <row r="6104" spans="1:9" x14ac:dyDescent="0.2">
      <c r="A6104" s="518" t="s">
        <v>231</v>
      </c>
      <c r="B6104" s="518">
        <v>438937</v>
      </c>
      <c r="C6104" s="518" t="s">
        <v>2660</v>
      </c>
      <c r="D6104" s="518" t="s">
        <v>907</v>
      </c>
      <c r="E6104" s="859">
        <v>22</v>
      </c>
      <c r="F6104" s="859">
        <v>18</v>
      </c>
      <c r="G6104" s="518" t="s">
        <v>122</v>
      </c>
      <c r="H6104" s="518" t="s">
        <v>231</v>
      </c>
      <c r="I6104" s="518">
        <v>438937</v>
      </c>
    </row>
    <row r="6105" spans="1:9" x14ac:dyDescent="0.2">
      <c r="A6105" s="518" t="s">
        <v>237</v>
      </c>
      <c r="B6105" s="518">
        <v>438952</v>
      </c>
      <c r="C6105" s="518" t="s">
        <v>2660</v>
      </c>
      <c r="D6105" s="518" t="s">
        <v>6820</v>
      </c>
      <c r="E6105" s="859">
        <v>21</v>
      </c>
      <c r="F6105" s="859">
        <v>21</v>
      </c>
      <c r="G6105" s="518" t="s">
        <v>128</v>
      </c>
      <c r="H6105" s="518" t="s">
        <v>237</v>
      </c>
      <c r="I6105" s="518">
        <v>438952</v>
      </c>
    </row>
    <row r="6106" spans="1:9" x14ac:dyDescent="0.2">
      <c r="A6106" s="518" t="s">
        <v>164</v>
      </c>
      <c r="B6106" s="518">
        <v>438960</v>
      </c>
      <c r="C6106" s="518" t="s">
        <v>2660</v>
      </c>
      <c r="D6106" s="518" t="s">
        <v>3667</v>
      </c>
      <c r="E6106" s="859">
        <v>29</v>
      </c>
      <c r="F6106" s="859">
        <v>29</v>
      </c>
      <c r="G6106" s="518" t="s">
        <v>122</v>
      </c>
      <c r="H6106" s="518" t="s">
        <v>164</v>
      </c>
      <c r="I6106" s="518">
        <v>438960</v>
      </c>
    </row>
    <row r="6107" spans="1:9" x14ac:dyDescent="0.2">
      <c r="A6107" s="518" t="s">
        <v>198</v>
      </c>
      <c r="B6107" s="518">
        <v>438986</v>
      </c>
      <c r="C6107" s="518" t="s">
        <v>2660</v>
      </c>
      <c r="D6107" s="518" t="s">
        <v>769</v>
      </c>
      <c r="E6107" s="859">
        <v>27</v>
      </c>
      <c r="F6107" s="859">
        <v>27</v>
      </c>
      <c r="G6107" s="518" t="s">
        <v>122</v>
      </c>
      <c r="H6107" s="518" t="s">
        <v>198</v>
      </c>
      <c r="I6107" s="518">
        <v>438986</v>
      </c>
    </row>
    <row r="6108" spans="1:9" x14ac:dyDescent="0.2">
      <c r="A6108" s="518" t="s">
        <v>198</v>
      </c>
      <c r="B6108" s="518">
        <v>438994</v>
      </c>
      <c r="C6108" s="518" t="s">
        <v>2660</v>
      </c>
      <c r="D6108" s="518" t="s">
        <v>663</v>
      </c>
      <c r="E6108" s="859">
        <v>32</v>
      </c>
      <c r="F6108" s="859">
        <v>32</v>
      </c>
      <c r="G6108" s="518" t="s">
        <v>122</v>
      </c>
      <c r="H6108" s="518" t="s">
        <v>198</v>
      </c>
      <c r="I6108" s="518">
        <v>438994</v>
      </c>
    </row>
    <row r="6109" spans="1:9" x14ac:dyDescent="0.2">
      <c r="A6109" s="518" t="s">
        <v>164</v>
      </c>
      <c r="B6109" s="518">
        <v>439000</v>
      </c>
      <c r="C6109" s="518" t="s">
        <v>2660</v>
      </c>
      <c r="D6109" s="518" t="s">
        <v>1451</v>
      </c>
      <c r="E6109" s="859">
        <v>29</v>
      </c>
      <c r="F6109" s="859">
        <v>27</v>
      </c>
      <c r="G6109" s="518" t="s">
        <v>122</v>
      </c>
      <c r="H6109" s="518" t="s">
        <v>164</v>
      </c>
      <c r="I6109" s="518">
        <v>439000</v>
      </c>
    </row>
    <row r="6110" spans="1:9" x14ac:dyDescent="0.2">
      <c r="A6110" s="518" t="s">
        <v>164</v>
      </c>
      <c r="B6110" s="518">
        <v>439034</v>
      </c>
      <c r="C6110" s="518" t="s">
        <v>2660</v>
      </c>
      <c r="D6110" s="518" t="s">
        <v>4773</v>
      </c>
      <c r="E6110" s="859">
        <v>24</v>
      </c>
      <c r="F6110" s="859">
        <v>23</v>
      </c>
      <c r="G6110" s="518" t="s">
        <v>122</v>
      </c>
      <c r="H6110" s="518" t="s">
        <v>164</v>
      </c>
      <c r="I6110" s="518">
        <v>439034</v>
      </c>
    </row>
    <row r="6111" spans="1:9" x14ac:dyDescent="0.2">
      <c r="A6111" s="518" t="s">
        <v>164</v>
      </c>
      <c r="B6111" s="518">
        <v>439059</v>
      </c>
      <c r="C6111" s="518" t="s">
        <v>2660</v>
      </c>
      <c r="D6111" s="518" t="s">
        <v>2741</v>
      </c>
      <c r="E6111" s="859">
        <v>34</v>
      </c>
      <c r="F6111" s="859">
        <v>34</v>
      </c>
      <c r="G6111" s="518" t="s">
        <v>122</v>
      </c>
      <c r="H6111" s="518" t="s">
        <v>164</v>
      </c>
      <c r="I6111" s="518">
        <v>439059</v>
      </c>
    </row>
    <row r="6112" spans="1:9" x14ac:dyDescent="0.2">
      <c r="A6112" s="518" t="s">
        <v>164</v>
      </c>
      <c r="B6112" s="518">
        <v>439075</v>
      </c>
      <c r="C6112" s="518" t="s">
        <v>2660</v>
      </c>
      <c r="D6112" s="518" t="s">
        <v>2093</v>
      </c>
      <c r="E6112" s="859">
        <v>33</v>
      </c>
      <c r="F6112" s="859">
        <v>32</v>
      </c>
      <c r="G6112" s="518" t="s">
        <v>122</v>
      </c>
      <c r="H6112" s="518" t="s">
        <v>164</v>
      </c>
      <c r="I6112" s="518">
        <v>439075</v>
      </c>
    </row>
    <row r="6113" spans="1:9" x14ac:dyDescent="0.2">
      <c r="A6113" s="518" t="s">
        <v>164</v>
      </c>
      <c r="B6113" s="518">
        <v>439083</v>
      </c>
      <c r="C6113" s="518" t="s">
        <v>2660</v>
      </c>
      <c r="D6113" s="518" t="s">
        <v>4774</v>
      </c>
      <c r="E6113" s="859">
        <v>28</v>
      </c>
      <c r="F6113" s="859">
        <v>25</v>
      </c>
      <c r="G6113" s="518" t="s">
        <v>122</v>
      </c>
      <c r="H6113" s="518" t="s">
        <v>164</v>
      </c>
      <c r="I6113" s="518">
        <v>439083</v>
      </c>
    </row>
    <row r="6114" spans="1:9" x14ac:dyDescent="0.2">
      <c r="A6114" s="518" t="s">
        <v>164</v>
      </c>
      <c r="B6114" s="518">
        <v>439091</v>
      </c>
      <c r="C6114" s="518" t="s">
        <v>2660</v>
      </c>
      <c r="D6114" s="518" t="s">
        <v>150</v>
      </c>
      <c r="E6114" s="859">
        <v>35</v>
      </c>
      <c r="F6114" s="859">
        <v>34</v>
      </c>
      <c r="G6114" s="518" t="s">
        <v>122</v>
      </c>
      <c r="H6114" s="518" t="s">
        <v>164</v>
      </c>
      <c r="I6114" s="518">
        <v>439091</v>
      </c>
    </row>
    <row r="6115" spans="1:9" x14ac:dyDescent="0.2">
      <c r="A6115" s="518" t="s">
        <v>164</v>
      </c>
      <c r="B6115" s="518">
        <v>439109</v>
      </c>
      <c r="C6115" s="518" t="s">
        <v>2660</v>
      </c>
      <c r="D6115" s="518" t="s">
        <v>1098</v>
      </c>
      <c r="E6115" s="859">
        <v>28</v>
      </c>
      <c r="F6115" s="859">
        <v>28</v>
      </c>
      <c r="G6115" s="518" t="s">
        <v>122</v>
      </c>
      <c r="H6115" s="518" t="s">
        <v>164</v>
      </c>
      <c r="I6115" s="518">
        <v>439109</v>
      </c>
    </row>
    <row r="6116" spans="1:9" x14ac:dyDescent="0.2">
      <c r="A6116" s="518" t="s">
        <v>164</v>
      </c>
      <c r="B6116" s="518">
        <v>439125</v>
      </c>
      <c r="C6116" s="518" t="s">
        <v>2660</v>
      </c>
      <c r="D6116" s="518" t="s">
        <v>785</v>
      </c>
      <c r="E6116" s="859">
        <v>27</v>
      </c>
      <c r="F6116" s="859">
        <v>25</v>
      </c>
      <c r="G6116" s="518" t="s">
        <v>122</v>
      </c>
      <c r="H6116" s="518" t="s">
        <v>164</v>
      </c>
      <c r="I6116" s="518">
        <v>439125</v>
      </c>
    </row>
    <row r="6117" spans="1:9" x14ac:dyDescent="0.2">
      <c r="A6117" s="518" t="s">
        <v>377</v>
      </c>
      <c r="B6117" s="518">
        <v>439190</v>
      </c>
      <c r="C6117" s="518" t="s">
        <v>2660</v>
      </c>
      <c r="D6117" s="518" t="s">
        <v>4789</v>
      </c>
      <c r="E6117" s="859">
        <v>32</v>
      </c>
      <c r="F6117" s="859">
        <v>32</v>
      </c>
      <c r="G6117" s="518" t="s">
        <v>122</v>
      </c>
      <c r="H6117" s="518" t="s">
        <v>377</v>
      </c>
      <c r="I6117" s="518">
        <v>439190</v>
      </c>
    </row>
    <row r="6118" spans="1:9" x14ac:dyDescent="0.2">
      <c r="A6118" s="518" t="s">
        <v>377</v>
      </c>
      <c r="B6118" s="518">
        <v>439208</v>
      </c>
      <c r="C6118" s="518" t="s">
        <v>2660</v>
      </c>
      <c r="D6118" s="518" t="s">
        <v>4790</v>
      </c>
      <c r="E6118" s="859">
        <v>35</v>
      </c>
      <c r="F6118" s="859">
        <v>35</v>
      </c>
      <c r="G6118" s="518" t="s">
        <v>122</v>
      </c>
      <c r="H6118" s="518" t="s">
        <v>377</v>
      </c>
      <c r="I6118" s="518">
        <v>439208</v>
      </c>
    </row>
    <row r="6119" spans="1:9" x14ac:dyDescent="0.2">
      <c r="A6119" s="518" t="s">
        <v>377</v>
      </c>
      <c r="B6119" s="518">
        <v>439224</v>
      </c>
      <c r="C6119" s="518" t="s">
        <v>2660</v>
      </c>
      <c r="D6119" s="518" t="s">
        <v>4791</v>
      </c>
      <c r="E6119" s="859">
        <v>34</v>
      </c>
      <c r="F6119" s="859">
        <v>34</v>
      </c>
      <c r="G6119" s="518" t="s">
        <v>122</v>
      </c>
      <c r="H6119" s="518" t="s">
        <v>377</v>
      </c>
      <c r="I6119" s="518">
        <v>439224</v>
      </c>
    </row>
    <row r="6120" spans="1:9" x14ac:dyDescent="0.2">
      <c r="A6120" s="518" t="s">
        <v>377</v>
      </c>
      <c r="B6120" s="518">
        <v>439232</v>
      </c>
      <c r="C6120" s="518" t="s">
        <v>2660</v>
      </c>
      <c r="D6120" s="518" t="s">
        <v>4792</v>
      </c>
      <c r="E6120" s="859">
        <v>28</v>
      </c>
      <c r="F6120" s="859">
        <v>28</v>
      </c>
      <c r="G6120" s="518" t="s">
        <v>122</v>
      </c>
      <c r="H6120" s="518" t="s">
        <v>377</v>
      </c>
      <c r="I6120" s="518">
        <v>439232</v>
      </c>
    </row>
    <row r="6121" spans="1:9" x14ac:dyDescent="0.2">
      <c r="A6121" s="518" t="s">
        <v>377</v>
      </c>
      <c r="B6121" s="518">
        <v>439240</v>
      </c>
      <c r="C6121" s="518" t="s">
        <v>2660</v>
      </c>
      <c r="D6121" s="518" t="s">
        <v>4793</v>
      </c>
      <c r="E6121" s="859">
        <v>32</v>
      </c>
      <c r="F6121" s="859">
        <v>32</v>
      </c>
      <c r="G6121" s="518" t="s">
        <v>122</v>
      </c>
      <c r="H6121" s="518" t="s">
        <v>377</v>
      </c>
      <c r="I6121" s="518">
        <v>439240</v>
      </c>
    </row>
    <row r="6122" spans="1:9" x14ac:dyDescent="0.2">
      <c r="A6122" s="518" t="s">
        <v>377</v>
      </c>
      <c r="B6122" s="518">
        <v>439257</v>
      </c>
      <c r="C6122" s="518" t="s">
        <v>2660</v>
      </c>
      <c r="D6122" s="518" t="s">
        <v>4794</v>
      </c>
      <c r="E6122" s="859">
        <v>34</v>
      </c>
      <c r="F6122" s="859">
        <v>34</v>
      </c>
      <c r="G6122" s="518" t="s">
        <v>122</v>
      </c>
      <c r="H6122" s="518" t="s">
        <v>377</v>
      </c>
      <c r="I6122" s="518">
        <v>439257</v>
      </c>
    </row>
    <row r="6123" spans="1:9" x14ac:dyDescent="0.2">
      <c r="A6123" s="518" t="s">
        <v>377</v>
      </c>
      <c r="B6123" s="518">
        <v>439265</v>
      </c>
      <c r="C6123" s="518" t="s">
        <v>2660</v>
      </c>
      <c r="D6123" s="518" t="s">
        <v>4795</v>
      </c>
      <c r="E6123" s="859">
        <v>21</v>
      </c>
      <c r="F6123" s="859">
        <v>21</v>
      </c>
      <c r="G6123" s="518" t="s">
        <v>122</v>
      </c>
      <c r="H6123" s="518" t="s">
        <v>377</v>
      </c>
      <c r="I6123" s="518">
        <v>439265</v>
      </c>
    </row>
    <row r="6124" spans="1:9" x14ac:dyDescent="0.2">
      <c r="A6124" s="518" t="s">
        <v>339</v>
      </c>
      <c r="B6124" s="518">
        <v>439273</v>
      </c>
      <c r="C6124" s="518" t="s">
        <v>2660</v>
      </c>
      <c r="D6124" s="518" t="s">
        <v>4796</v>
      </c>
      <c r="E6124" s="859">
        <v>32</v>
      </c>
      <c r="F6124" s="859">
        <v>32</v>
      </c>
      <c r="G6124" s="518" t="s">
        <v>122</v>
      </c>
      <c r="H6124" s="518" t="s">
        <v>339</v>
      </c>
      <c r="I6124" s="518">
        <v>439273</v>
      </c>
    </row>
    <row r="6125" spans="1:9" x14ac:dyDescent="0.2">
      <c r="A6125" s="518" t="s">
        <v>339</v>
      </c>
      <c r="B6125" s="518">
        <v>439281</v>
      </c>
      <c r="C6125" s="518" t="s">
        <v>2660</v>
      </c>
      <c r="D6125" s="518" t="s">
        <v>4797</v>
      </c>
      <c r="E6125" s="859">
        <v>31</v>
      </c>
      <c r="F6125" s="859">
        <v>30</v>
      </c>
      <c r="G6125" s="518" t="s">
        <v>122</v>
      </c>
      <c r="H6125" s="518" t="s">
        <v>339</v>
      </c>
      <c r="I6125" s="518">
        <v>439281</v>
      </c>
    </row>
    <row r="6126" spans="1:9" x14ac:dyDescent="0.2">
      <c r="A6126" s="518" t="s">
        <v>162</v>
      </c>
      <c r="B6126" s="518">
        <v>439315</v>
      </c>
      <c r="C6126" s="518" t="s">
        <v>2660</v>
      </c>
      <c r="D6126" s="518" t="s">
        <v>4813</v>
      </c>
      <c r="E6126" s="859">
        <v>35</v>
      </c>
      <c r="F6126" s="859">
        <v>33</v>
      </c>
      <c r="G6126" s="518" t="s">
        <v>122</v>
      </c>
      <c r="H6126" s="518" t="s">
        <v>162</v>
      </c>
      <c r="I6126" s="518">
        <v>439315</v>
      </c>
    </row>
    <row r="6127" spans="1:9" x14ac:dyDescent="0.2">
      <c r="A6127" s="518" t="s">
        <v>231</v>
      </c>
      <c r="B6127" s="518">
        <v>439331</v>
      </c>
      <c r="C6127" s="518" t="s">
        <v>2660</v>
      </c>
      <c r="D6127" s="518" t="s">
        <v>759</v>
      </c>
      <c r="E6127" s="859">
        <v>22</v>
      </c>
      <c r="F6127" s="859">
        <v>18</v>
      </c>
      <c r="G6127" s="518" t="s">
        <v>122</v>
      </c>
      <c r="H6127" s="518" t="s">
        <v>231</v>
      </c>
      <c r="I6127" s="518">
        <v>439331</v>
      </c>
    </row>
    <row r="6128" spans="1:9" x14ac:dyDescent="0.2">
      <c r="A6128" s="518" t="s">
        <v>162</v>
      </c>
      <c r="B6128" s="518">
        <v>439349</v>
      </c>
      <c r="C6128" s="518" t="s">
        <v>2660</v>
      </c>
      <c r="D6128" s="518" t="s">
        <v>3558</v>
      </c>
      <c r="E6128" s="859">
        <v>31</v>
      </c>
      <c r="F6128" s="859">
        <v>27</v>
      </c>
      <c r="G6128" s="518" t="s">
        <v>122</v>
      </c>
      <c r="H6128" s="518" t="s">
        <v>162</v>
      </c>
      <c r="I6128" s="518">
        <v>439349</v>
      </c>
    </row>
    <row r="6129" spans="1:9" x14ac:dyDescent="0.2">
      <c r="A6129" s="518" t="s">
        <v>391</v>
      </c>
      <c r="B6129" s="518">
        <v>439356</v>
      </c>
      <c r="C6129" s="518" t="s">
        <v>2660</v>
      </c>
      <c r="D6129" s="518" t="s">
        <v>735</v>
      </c>
      <c r="E6129" s="859">
        <v>25</v>
      </c>
      <c r="F6129" s="859">
        <v>0</v>
      </c>
      <c r="G6129" s="518" t="s">
        <v>122</v>
      </c>
      <c r="H6129" s="518" t="s">
        <v>391</v>
      </c>
      <c r="I6129" s="518">
        <v>439356</v>
      </c>
    </row>
    <row r="6130" spans="1:9" x14ac:dyDescent="0.2">
      <c r="A6130" s="518" t="s">
        <v>391</v>
      </c>
      <c r="B6130" s="518">
        <v>439364</v>
      </c>
      <c r="C6130" s="518" t="s">
        <v>2660</v>
      </c>
      <c r="D6130" s="518" t="s">
        <v>1030</v>
      </c>
      <c r="E6130" s="859">
        <v>23</v>
      </c>
      <c r="F6130" s="859">
        <v>0</v>
      </c>
      <c r="G6130" s="518" t="s">
        <v>122</v>
      </c>
      <c r="H6130" s="518" t="s">
        <v>391</v>
      </c>
      <c r="I6130" s="518">
        <v>439364</v>
      </c>
    </row>
    <row r="6131" spans="1:9" x14ac:dyDescent="0.2">
      <c r="A6131" s="518" t="s">
        <v>203</v>
      </c>
      <c r="B6131" s="518">
        <v>439398</v>
      </c>
      <c r="C6131" s="518" t="s">
        <v>2660</v>
      </c>
      <c r="D6131" s="518" t="s">
        <v>667</v>
      </c>
      <c r="E6131" s="859">
        <v>34</v>
      </c>
      <c r="F6131" s="859">
        <v>34</v>
      </c>
      <c r="G6131" s="518" t="s">
        <v>122</v>
      </c>
      <c r="H6131" s="518" t="s">
        <v>203</v>
      </c>
      <c r="I6131" s="518">
        <v>439398</v>
      </c>
    </row>
    <row r="6132" spans="1:9" x14ac:dyDescent="0.2">
      <c r="A6132" s="518" t="s">
        <v>391</v>
      </c>
      <c r="B6132" s="518">
        <v>439406</v>
      </c>
      <c r="C6132" s="518" t="s">
        <v>2660</v>
      </c>
      <c r="D6132" s="518" t="s">
        <v>800</v>
      </c>
      <c r="E6132" s="859">
        <v>25</v>
      </c>
      <c r="F6132" s="859">
        <v>0</v>
      </c>
      <c r="G6132" s="518" t="s">
        <v>122</v>
      </c>
      <c r="H6132" s="518" t="s">
        <v>391</v>
      </c>
      <c r="I6132" s="518">
        <v>439406</v>
      </c>
    </row>
    <row r="6133" spans="1:9" x14ac:dyDescent="0.2">
      <c r="A6133" s="518" t="s">
        <v>203</v>
      </c>
      <c r="B6133" s="518">
        <v>439414</v>
      </c>
      <c r="C6133" s="518" t="s">
        <v>2660</v>
      </c>
      <c r="D6133" s="518" t="s">
        <v>886</v>
      </c>
      <c r="E6133" s="859">
        <v>24</v>
      </c>
      <c r="F6133" s="859">
        <v>24</v>
      </c>
      <c r="G6133" s="518" t="s">
        <v>122</v>
      </c>
      <c r="H6133" s="518" t="s">
        <v>203</v>
      </c>
      <c r="I6133" s="518">
        <v>439414</v>
      </c>
    </row>
    <row r="6134" spans="1:9" x14ac:dyDescent="0.2">
      <c r="A6134" s="518" t="s">
        <v>358</v>
      </c>
      <c r="B6134" s="518">
        <v>439430</v>
      </c>
      <c r="C6134" s="518" t="s">
        <v>2660</v>
      </c>
      <c r="D6134" s="518" t="s">
        <v>6821</v>
      </c>
      <c r="E6134" s="859">
        <v>24</v>
      </c>
      <c r="F6134" s="859">
        <v>23</v>
      </c>
      <c r="G6134" s="518" t="s">
        <v>122</v>
      </c>
      <c r="H6134" s="518" t="s">
        <v>358</v>
      </c>
      <c r="I6134" s="518">
        <v>439430</v>
      </c>
    </row>
    <row r="6135" spans="1:9" x14ac:dyDescent="0.2">
      <c r="A6135" s="518" t="s">
        <v>358</v>
      </c>
      <c r="B6135" s="518">
        <v>439448</v>
      </c>
      <c r="C6135" s="518" t="s">
        <v>2660</v>
      </c>
      <c r="D6135" s="518" t="s">
        <v>2830</v>
      </c>
      <c r="E6135" s="859">
        <v>25</v>
      </c>
      <c r="F6135" s="859">
        <v>25</v>
      </c>
      <c r="G6135" s="518" t="s">
        <v>122</v>
      </c>
      <c r="H6135" s="518" t="s">
        <v>358</v>
      </c>
      <c r="I6135" s="518">
        <v>439448</v>
      </c>
    </row>
    <row r="6136" spans="1:9" x14ac:dyDescent="0.2">
      <c r="A6136" s="518" t="s">
        <v>393</v>
      </c>
      <c r="B6136" s="518">
        <v>439455</v>
      </c>
      <c r="C6136" s="518" t="s">
        <v>2660</v>
      </c>
      <c r="D6136" s="518" t="s">
        <v>6822</v>
      </c>
      <c r="E6136" s="859">
        <v>35</v>
      </c>
      <c r="F6136" s="859">
        <v>0</v>
      </c>
      <c r="G6136" s="518" t="s">
        <v>128</v>
      </c>
      <c r="H6136" s="518" t="s">
        <v>393</v>
      </c>
      <c r="I6136" s="518">
        <v>439455</v>
      </c>
    </row>
    <row r="6137" spans="1:9" x14ac:dyDescent="0.2">
      <c r="A6137" s="518" t="s">
        <v>181</v>
      </c>
      <c r="B6137" s="518">
        <v>439521</v>
      </c>
      <c r="C6137" s="518" t="s">
        <v>2660</v>
      </c>
      <c r="D6137" s="518" t="s">
        <v>4851</v>
      </c>
      <c r="E6137" s="859">
        <v>36</v>
      </c>
      <c r="F6137" s="859">
        <v>0</v>
      </c>
      <c r="G6137" s="518" t="s">
        <v>128</v>
      </c>
      <c r="H6137" s="518" t="s">
        <v>181</v>
      </c>
      <c r="I6137" s="518">
        <v>439521</v>
      </c>
    </row>
    <row r="6138" spans="1:9" x14ac:dyDescent="0.2">
      <c r="A6138" s="518" t="s">
        <v>158</v>
      </c>
      <c r="B6138" s="518">
        <v>439570</v>
      </c>
      <c r="C6138" s="518" t="s">
        <v>2660</v>
      </c>
      <c r="D6138" s="518" t="s">
        <v>6823</v>
      </c>
      <c r="E6138" s="859">
        <v>30</v>
      </c>
      <c r="F6138" s="859">
        <v>0</v>
      </c>
      <c r="G6138" s="518" t="s">
        <v>128</v>
      </c>
      <c r="H6138" s="518" t="s">
        <v>158</v>
      </c>
      <c r="I6138" s="518">
        <v>439570</v>
      </c>
    </row>
    <row r="6139" spans="1:9" x14ac:dyDescent="0.2">
      <c r="A6139" s="518" t="s">
        <v>361</v>
      </c>
      <c r="B6139" s="518">
        <v>439596</v>
      </c>
      <c r="C6139" s="518" t="s">
        <v>2660</v>
      </c>
      <c r="D6139" s="518" t="s">
        <v>2265</v>
      </c>
      <c r="E6139" s="859">
        <v>29</v>
      </c>
      <c r="F6139" s="859">
        <v>22</v>
      </c>
      <c r="G6139" s="518" t="s">
        <v>122</v>
      </c>
      <c r="H6139" s="518" t="s">
        <v>361</v>
      </c>
      <c r="I6139" s="518">
        <v>439596</v>
      </c>
    </row>
    <row r="6140" spans="1:9" x14ac:dyDescent="0.2">
      <c r="A6140" s="518" t="s">
        <v>279</v>
      </c>
      <c r="B6140" s="518">
        <v>439612</v>
      </c>
      <c r="C6140" s="518" t="s">
        <v>2660</v>
      </c>
      <c r="D6140" s="518" t="s">
        <v>1322</v>
      </c>
      <c r="E6140" s="859">
        <v>35</v>
      </c>
      <c r="F6140" s="859">
        <v>0</v>
      </c>
      <c r="G6140" s="518" t="s">
        <v>128</v>
      </c>
      <c r="H6140" s="518" t="s">
        <v>279</v>
      </c>
      <c r="I6140" s="518">
        <v>439612</v>
      </c>
    </row>
    <row r="6141" spans="1:9" x14ac:dyDescent="0.2">
      <c r="A6141" s="518" t="s">
        <v>361</v>
      </c>
      <c r="B6141" s="518">
        <v>439638</v>
      </c>
      <c r="C6141" s="518" t="s">
        <v>2660</v>
      </c>
      <c r="D6141" s="518" t="s">
        <v>4852</v>
      </c>
      <c r="E6141" s="859">
        <v>27</v>
      </c>
      <c r="F6141" s="859">
        <v>25</v>
      </c>
      <c r="G6141" s="518" t="s">
        <v>122</v>
      </c>
      <c r="H6141" s="518" t="s">
        <v>361</v>
      </c>
      <c r="I6141" s="518">
        <v>439638</v>
      </c>
    </row>
    <row r="6142" spans="1:9" x14ac:dyDescent="0.2">
      <c r="A6142" s="518" t="s">
        <v>279</v>
      </c>
      <c r="B6142" s="518">
        <v>439646</v>
      </c>
      <c r="C6142" s="518" t="s">
        <v>2660</v>
      </c>
      <c r="D6142" s="518" t="s">
        <v>1573</v>
      </c>
      <c r="E6142" s="859">
        <v>35</v>
      </c>
      <c r="F6142" s="859">
        <v>0</v>
      </c>
      <c r="G6142" s="518" t="s">
        <v>128</v>
      </c>
      <c r="H6142" s="518" t="s">
        <v>279</v>
      </c>
      <c r="I6142" s="518">
        <v>439646</v>
      </c>
    </row>
    <row r="6143" spans="1:9" x14ac:dyDescent="0.2">
      <c r="A6143" s="518" t="s">
        <v>361</v>
      </c>
      <c r="B6143" s="518">
        <v>439679</v>
      </c>
      <c r="C6143" s="518" t="s">
        <v>2660</v>
      </c>
      <c r="D6143" s="518" t="s">
        <v>4853</v>
      </c>
      <c r="E6143" s="859">
        <v>33</v>
      </c>
      <c r="F6143" s="859">
        <v>32</v>
      </c>
      <c r="G6143" s="518" t="s">
        <v>122</v>
      </c>
      <c r="H6143" s="518" t="s">
        <v>361</v>
      </c>
      <c r="I6143" s="518">
        <v>439679</v>
      </c>
    </row>
    <row r="6144" spans="1:9" x14ac:dyDescent="0.2">
      <c r="A6144" s="518" t="s">
        <v>349</v>
      </c>
      <c r="B6144" s="518">
        <v>439687</v>
      </c>
      <c r="C6144" s="518" t="s">
        <v>2660</v>
      </c>
      <c r="D6144" s="518" t="s">
        <v>4854</v>
      </c>
      <c r="E6144" s="859">
        <v>28</v>
      </c>
      <c r="F6144" s="859">
        <v>0</v>
      </c>
      <c r="G6144" s="518" t="s">
        <v>128</v>
      </c>
      <c r="H6144" s="518" t="s">
        <v>349</v>
      </c>
      <c r="I6144" s="518">
        <v>439687</v>
      </c>
    </row>
    <row r="6145" spans="1:9" x14ac:dyDescent="0.2">
      <c r="A6145" s="518" t="s">
        <v>283</v>
      </c>
      <c r="B6145" s="518">
        <v>439760</v>
      </c>
      <c r="C6145" s="518" t="s">
        <v>2660</v>
      </c>
      <c r="D6145" s="518" t="s">
        <v>614</v>
      </c>
      <c r="E6145" s="859">
        <v>28</v>
      </c>
      <c r="F6145" s="859">
        <v>10</v>
      </c>
      <c r="G6145" s="518" t="s">
        <v>122</v>
      </c>
      <c r="H6145" s="518" t="s">
        <v>283</v>
      </c>
      <c r="I6145" s="518">
        <v>439760</v>
      </c>
    </row>
    <row r="6146" spans="1:9" x14ac:dyDescent="0.2">
      <c r="A6146" s="518" t="s">
        <v>283</v>
      </c>
      <c r="B6146" s="518">
        <v>439778</v>
      </c>
      <c r="C6146" s="518" t="s">
        <v>2660</v>
      </c>
      <c r="D6146" s="518" t="s">
        <v>9047</v>
      </c>
      <c r="E6146" s="859">
        <v>33</v>
      </c>
      <c r="F6146" s="859">
        <v>0</v>
      </c>
      <c r="G6146" s="518" t="s">
        <v>122</v>
      </c>
      <c r="H6146" s="518" t="s">
        <v>283</v>
      </c>
      <c r="I6146" s="518">
        <v>439778</v>
      </c>
    </row>
    <row r="6147" spans="1:9" x14ac:dyDescent="0.2">
      <c r="A6147" s="518" t="s">
        <v>180</v>
      </c>
      <c r="B6147" s="518">
        <v>439786</v>
      </c>
      <c r="C6147" s="518" t="s">
        <v>2660</v>
      </c>
      <c r="D6147" s="518" t="s">
        <v>4870</v>
      </c>
      <c r="E6147" s="859">
        <v>30</v>
      </c>
      <c r="F6147" s="859">
        <v>0</v>
      </c>
      <c r="G6147" s="518" t="s">
        <v>128</v>
      </c>
      <c r="H6147" s="518" t="s">
        <v>180</v>
      </c>
      <c r="I6147" s="518">
        <v>439786</v>
      </c>
    </row>
    <row r="6148" spans="1:9" x14ac:dyDescent="0.2">
      <c r="A6148" s="518" t="s">
        <v>211</v>
      </c>
      <c r="B6148" s="518">
        <v>439893</v>
      </c>
      <c r="C6148" s="518" t="s">
        <v>2660</v>
      </c>
      <c r="D6148" s="518" t="s">
        <v>718</v>
      </c>
      <c r="E6148" s="859">
        <v>35</v>
      </c>
      <c r="F6148" s="859">
        <v>31</v>
      </c>
      <c r="G6148" s="518" t="s">
        <v>122</v>
      </c>
      <c r="H6148" s="518" t="s">
        <v>211</v>
      </c>
      <c r="I6148" s="518">
        <v>439893</v>
      </c>
    </row>
    <row r="6149" spans="1:9" x14ac:dyDescent="0.2">
      <c r="A6149" s="518" t="s">
        <v>256</v>
      </c>
      <c r="B6149" s="518">
        <v>439927</v>
      </c>
      <c r="C6149" s="518" t="s">
        <v>2660</v>
      </c>
      <c r="D6149" s="518" t="s">
        <v>1342</v>
      </c>
      <c r="E6149" s="859">
        <v>22</v>
      </c>
      <c r="F6149" s="859">
        <v>15</v>
      </c>
      <c r="G6149" s="518" t="s">
        <v>128</v>
      </c>
      <c r="H6149" s="518" t="s">
        <v>256</v>
      </c>
      <c r="I6149" s="518">
        <v>439927</v>
      </c>
    </row>
    <row r="6150" spans="1:9" x14ac:dyDescent="0.2">
      <c r="A6150" s="518" t="s">
        <v>394</v>
      </c>
      <c r="B6150" s="518">
        <v>439950</v>
      </c>
      <c r="C6150" s="518" t="s">
        <v>2660</v>
      </c>
      <c r="D6150" s="518" t="s">
        <v>6107</v>
      </c>
      <c r="E6150" s="859">
        <v>35</v>
      </c>
      <c r="F6150" s="859">
        <v>35</v>
      </c>
      <c r="G6150" s="518" t="s">
        <v>122</v>
      </c>
      <c r="H6150" s="518" t="s">
        <v>394</v>
      </c>
      <c r="I6150" s="518">
        <v>439950</v>
      </c>
    </row>
    <row r="6151" spans="1:9" x14ac:dyDescent="0.2">
      <c r="A6151" s="518" t="s">
        <v>394</v>
      </c>
      <c r="B6151" s="518">
        <v>439968</v>
      </c>
      <c r="C6151" s="518" t="s">
        <v>2660</v>
      </c>
      <c r="D6151" s="518" t="s">
        <v>6108</v>
      </c>
      <c r="E6151" s="859">
        <v>30</v>
      </c>
      <c r="F6151" s="859">
        <v>30</v>
      </c>
      <c r="G6151" s="518" t="s">
        <v>122</v>
      </c>
      <c r="H6151" s="518" t="s">
        <v>394</v>
      </c>
      <c r="I6151" s="518">
        <v>439968</v>
      </c>
    </row>
    <row r="6152" spans="1:9" x14ac:dyDescent="0.2">
      <c r="A6152" s="518" t="s">
        <v>394</v>
      </c>
      <c r="B6152" s="518">
        <v>439976</v>
      </c>
      <c r="C6152" s="518" t="s">
        <v>2660</v>
      </c>
      <c r="D6152" s="518" t="s">
        <v>6109</v>
      </c>
      <c r="E6152" s="859">
        <v>32</v>
      </c>
      <c r="F6152" s="859">
        <v>32</v>
      </c>
      <c r="G6152" s="518" t="s">
        <v>122</v>
      </c>
      <c r="H6152" s="518" t="s">
        <v>394</v>
      </c>
      <c r="I6152" s="518">
        <v>439976</v>
      </c>
    </row>
    <row r="6153" spans="1:9" x14ac:dyDescent="0.2">
      <c r="A6153" s="518" t="s">
        <v>394</v>
      </c>
      <c r="B6153" s="518">
        <v>439984</v>
      </c>
      <c r="C6153" s="518" t="s">
        <v>2660</v>
      </c>
      <c r="D6153" s="518" t="s">
        <v>6110</v>
      </c>
      <c r="E6153" s="859">
        <v>31</v>
      </c>
      <c r="F6153" s="859">
        <v>31</v>
      </c>
      <c r="G6153" s="518" t="s">
        <v>122</v>
      </c>
      <c r="H6153" s="518" t="s">
        <v>394</v>
      </c>
      <c r="I6153" s="518">
        <v>439984</v>
      </c>
    </row>
    <row r="6154" spans="1:9" x14ac:dyDescent="0.2">
      <c r="A6154" s="518" t="s">
        <v>394</v>
      </c>
      <c r="B6154" s="518">
        <v>439992</v>
      </c>
      <c r="C6154" s="518" t="s">
        <v>2660</v>
      </c>
      <c r="D6154" s="518" t="s">
        <v>6111</v>
      </c>
      <c r="E6154" s="859">
        <v>34</v>
      </c>
      <c r="F6154" s="859">
        <v>34</v>
      </c>
      <c r="G6154" s="518" t="s">
        <v>122</v>
      </c>
      <c r="H6154" s="518" t="s">
        <v>394</v>
      </c>
      <c r="I6154" s="518">
        <v>439992</v>
      </c>
    </row>
    <row r="6155" spans="1:9" x14ac:dyDescent="0.2">
      <c r="A6155" s="518" t="s">
        <v>394</v>
      </c>
      <c r="B6155" s="518">
        <v>442913</v>
      </c>
      <c r="C6155" s="518" t="s">
        <v>2660</v>
      </c>
      <c r="D6155" s="518" t="s">
        <v>4983</v>
      </c>
      <c r="E6155" s="859">
        <v>31</v>
      </c>
      <c r="F6155" s="859">
        <v>31</v>
      </c>
      <c r="G6155" s="518" t="s">
        <v>122</v>
      </c>
      <c r="H6155" s="518" t="s">
        <v>394</v>
      </c>
      <c r="I6155" s="518">
        <v>442913</v>
      </c>
    </row>
    <row r="6156" spans="1:9" x14ac:dyDescent="0.2">
      <c r="A6156" s="518" t="s">
        <v>150</v>
      </c>
      <c r="B6156" s="518">
        <v>442954</v>
      </c>
      <c r="C6156" s="518" t="s">
        <v>2660</v>
      </c>
      <c r="D6156" s="518" t="s">
        <v>538</v>
      </c>
      <c r="E6156" s="859">
        <v>27</v>
      </c>
      <c r="F6156" s="859">
        <v>24</v>
      </c>
      <c r="G6156" s="518" t="s">
        <v>122</v>
      </c>
      <c r="H6156" s="518" t="s">
        <v>150</v>
      </c>
      <c r="I6156" s="518">
        <v>442954</v>
      </c>
    </row>
    <row r="6157" spans="1:9" x14ac:dyDescent="0.2">
      <c r="A6157" s="518" t="s">
        <v>150</v>
      </c>
      <c r="B6157" s="518">
        <v>442962</v>
      </c>
      <c r="C6157" s="518" t="s">
        <v>2660</v>
      </c>
      <c r="D6157" s="518" t="s">
        <v>447</v>
      </c>
      <c r="E6157" s="859">
        <v>27</v>
      </c>
      <c r="F6157" s="859">
        <v>24</v>
      </c>
      <c r="G6157" s="518" t="s">
        <v>122</v>
      </c>
      <c r="H6157" s="518" t="s">
        <v>150</v>
      </c>
      <c r="I6157" s="518">
        <v>442962</v>
      </c>
    </row>
    <row r="6158" spans="1:9" x14ac:dyDescent="0.2">
      <c r="A6158" s="518" t="s">
        <v>394</v>
      </c>
      <c r="B6158" s="518">
        <v>442996</v>
      </c>
      <c r="C6158" s="518" t="s">
        <v>2660</v>
      </c>
      <c r="D6158" s="518" t="s">
        <v>6112</v>
      </c>
      <c r="E6158" s="859">
        <v>25</v>
      </c>
      <c r="F6158" s="859">
        <v>25</v>
      </c>
      <c r="G6158" s="518" t="s">
        <v>122</v>
      </c>
      <c r="H6158" s="518" t="s">
        <v>394</v>
      </c>
      <c r="I6158" s="518">
        <v>442996</v>
      </c>
    </row>
    <row r="6159" spans="1:9" x14ac:dyDescent="0.2">
      <c r="A6159" s="518" t="s">
        <v>394</v>
      </c>
      <c r="B6159" s="518">
        <v>443028</v>
      </c>
      <c r="C6159" s="518" t="s">
        <v>2660</v>
      </c>
      <c r="D6159" s="518" t="s">
        <v>6113</v>
      </c>
      <c r="E6159" s="859">
        <v>23</v>
      </c>
      <c r="F6159" s="859">
        <v>23</v>
      </c>
      <c r="G6159" s="518" t="s">
        <v>122</v>
      </c>
      <c r="H6159" s="518" t="s">
        <v>394</v>
      </c>
      <c r="I6159" s="518">
        <v>443028</v>
      </c>
    </row>
    <row r="6160" spans="1:9" x14ac:dyDescent="0.2">
      <c r="A6160" s="518" t="s">
        <v>394</v>
      </c>
      <c r="B6160" s="518">
        <v>443044</v>
      </c>
      <c r="C6160" s="518" t="s">
        <v>2660</v>
      </c>
      <c r="D6160" s="518" t="s">
        <v>4661</v>
      </c>
      <c r="E6160" s="859">
        <v>35</v>
      </c>
      <c r="F6160" s="859">
        <v>35</v>
      </c>
      <c r="G6160" s="518" t="s">
        <v>122</v>
      </c>
      <c r="H6160" s="518" t="s">
        <v>394</v>
      </c>
      <c r="I6160" s="518">
        <v>443044</v>
      </c>
    </row>
    <row r="6161" spans="1:9" x14ac:dyDescent="0.2">
      <c r="A6161" s="518" t="s">
        <v>394</v>
      </c>
      <c r="B6161" s="518">
        <v>443069</v>
      </c>
      <c r="C6161" s="518" t="s">
        <v>2660</v>
      </c>
      <c r="D6161" s="518" t="s">
        <v>4662</v>
      </c>
      <c r="E6161" s="859">
        <v>24</v>
      </c>
      <c r="F6161" s="859">
        <v>24</v>
      </c>
      <c r="G6161" s="518" t="s">
        <v>122</v>
      </c>
      <c r="H6161" s="518" t="s">
        <v>394</v>
      </c>
      <c r="I6161" s="518">
        <v>443069</v>
      </c>
    </row>
    <row r="6162" spans="1:9" x14ac:dyDescent="0.2">
      <c r="A6162" s="518" t="s">
        <v>388</v>
      </c>
      <c r="B6162" s="518">
        <v>443101</v>
      </c>
      <c r="C6162" s="518" t="s">
        <v>2660</v>
      </c>
      <c r="D6162" s="518" t="s">
        <v>799</v>
      </c>
      <c r="E6162" s="859">
        <v>35</v>
      </c>
      <c r="F6162" s="859">
        <v>34</v>
      </c>
      <c r="G6162" s="518" t="s">
        <v>122</v>
      </c>
      <c r="H6162" s="518" t="s">
        <v>388</v>
      </c>
      <c r="I6162" s="518">
        <v>443101</v>
      </c>
    </row>
    <row r="6163" spans="1:9" x14ac:dyDescent="0.2">
      <c r="A6163" s="518" t="s">
        <v>388</v>
      </c>
      <c r="B6163" s="518">
        <v>443119</v>
      </c>
      <c r="C6163" s="518" t="s">
        <v>2660</v>
      </c>
      <c r="D6163" s="518" t="s">
        <v>713</v>
      </c>
      <c r="E6163" s="859">
        <v>34</v>
      </c>
      <c r="F6163" s="859">
        <v>31</v>
      </c>
      <c r="G6163" s="518" t="s">
        <v>122</v>
      </c>
      <c r="H6163" s="518" t="s">
        <v>388</v>
      </c>
      <c r="I6163" s="518">
        <v>443119</v>
      </c>
    </row>
    <row r="6164" spans="1:9" x14ac:dyDescent="0.2">
      <c r="A6164" s="518" t="s">
        <v>388</v>
      </c>
      <c r="B6164" s="518">
        <v>443135</v>
      </c>
      <c r="C6164" s="518" t="s">
        <v>2660</v>
      </c>
      <c r="D6164" s="518" t="s">
        <v>1082</v>
      </c>
      <c r="E6164" s="859">
        <v>31</v>
      </c>
      <c r="F6164" s="859">
        <v>30</v>
      </c>
      <c r="G6164" s="518" t="s">
        <v>122</v>
      </c>
      <c r="H6164" s="518" t="s">
        <v>388</v>
      </c>
      <c r="I6164" s="518">
        <v>443135</v>
      </c>
    </row>
    <row r="6165" spans="1:9" x14ac:dyDescent="0.2">
      <c r="A6165" s="518" t="s">
        <v>388</v>
      </c>
      <c r="B6165" s="518">
        <v>443143</v>
      </c>
      <c r="C6165" s="518" t="s">
        <v>2660</v>
      </c>
      <c r="D6165" s="518" t="s">
        <v>669</v>
      </c>
      <c r="E6165" s="859">
        <v>28</v>
      </c>
      <c r="F6165" s="859">
        <v>28</v>
      </c>
      <c r="G6165" s="518" t="s">
        <v>122</v>
      </c>
      <c r="H6165" s="518" t="s">
        <v>388</v>
      </c>
      <c r="I6165" s="518">
        <v>443143</v>
      </c>
    </row>
    <row r="6166" spans="1:9" x14ac:dyDescent="0.2">
      <c r="A6166" s="518" t="s">
        <v>388</v>
      </c>
      <c r="B6166" s="518">
        <v>443168</v>
      </c>
      <c r="C6166" s="518" t="s">
        <v>2660</v>
      </c>
      <c r="D6166" s="518" t="s">
        <v>1374</v>
      </c>
      <c r="E6166" s="859">
        <v>31</v>
      </c>
      <c r="F6166" s="859">
        <v>26</v>
      </c>
      <c r="G6166" s="518" t="s">
        <v>122</v>
      </c>
      <c r="H6166" s="518" t="s">
        <v>388</v>
      </c>
      <c r="I6166" s="518">
        <v>443168</v>
      </c>
    </row>
    <row r="6167" spans="1:9" x14ac:dyDescent="0.2">
      <c r="A6167" s="518" t="s">
        <v>388</v>
      </c>
      <c r="B6167" s="518">
        <v>443176</v>
      </c>
      <c r="C6167" s="518" t="s">
        <v>2660</v>
      </c>
      <c r="D6167" s="518" t="s">
        <v>735</v>
      </c>
      <c r="E6167" s="859">
        <v>35</v>
      </c>
      <c r="F6167" s="859">
        <v>33</v>
      </c>
      <c r="G6167" s="518" t="s">
        <v>122</v>
      </c>
      <c r="H6167" s="518" t="s">
        <v>388</v>
      </c>
      <c r="I6167" s="518">
        <v>443176</v>
      </c>
    </row>
    <row r="6168" spans="1:9" x14ac:dyDescent="0.2">
      <c r="A6168" s="518" t="s">
        <v>388</v>
      </c>
      <c r="B6168" s="518">
        <v>443184</v>
      </c>
      <c r="C6168" s="518" t="s">
        <v>2660</v>
      </c>
      <c r="D6168" s="518" t="s">
        <v>733</v>
      </c>
      <c r="E6168" s="859">
        <v>32</v>
      </c>
      <c r="F6168" s="859">
        <v>29</v>
      </c>
      <c r="G6168" s="518" t="s">
        <v>122</v>
      </c>
      <c r="H6168" s="518" t="s">
        <v>388</v>
      </c>
      <c r="I6168" s="518">
        <v>443184</v>
      </c>
    </row>
    <row r="6169" spans="1:9" x14ac:dyDescent="0.2">
      <c r="A6169" s="518" t="s">
        <v>388</v>
      </c>
      <c r="B6169" s="518">
        <v>443192</v>
      </c>
      <c r="C6169" s="518" t="s">
        <v>2660</v>
      </c>
      <c r="D6169" s="518" t="s">
        <v>1359</v>
      </c>
      <c r="E6169" s="859">
        <v>24</v>
      </c>
      <c r="F6169" s="859">
        <v>22</v>
      </c>
      <c r="G6169" s="518" t="s">
        <v>122</v>
      </c>
      <c r="H6169" s="518" t="s">
        <v>388</v>
      </c>
      <c r="I6169" s="518">
        <v>443192</v>
      </c>
    </row>
    <row r="6170" spans="1:9" x14ac:dyDescent="0.2">
      <c r="A6170" s="518" t="s">
        <v>222</v>
      </c>
      <c r="B6170" s="518">
        <v>443218</v>
      </c>
      <c r="C6170" s="518" t="s">
        <v>2660</v>
      </c>
      <c r="D6170" s="518" t="s">
        <v>4008</v>
      </c>
      <c r="E6170" s="859">
        <v>25</v>
      </c>
      <c r="F6170" s="859">
        <v>25</v>
      </c>
      <c r="G6170" s="518" t="s">
        <v>122</v>
      </c>
      <c r="H6170" s="518" t="s">
        <v>222</v>
      </c>
      <c r="I6170" s="518">
        <v>443218</v>
      </c>
    </row>
    <row r="6171" spans="1:9" x14ac:dyDescent="0.2">
      <c r="A6171" s="518" t="s">
        <v>289</v>
      </c>
      <c r="B6171" s="518">
        <v>443242</v>
      </c>
      <c r="C6171" s="518" t="s">
        <v>2660</v>
      </c>
      <c r="D6171" s="518" t="s">
        <v>1052</v>
      </c>
      <c r="E6171" s="859">
        <v>23</v>
      </c>
      <c r="F6171" s="859">
        <v>22</v>
      </c>
      <c r="G6171" s="518" t="s">
        <v>122</v>
      </c>
      <c r="H6171" s="518" t="s">
        <v>289</v>
      </c>
      <c r="I6171" s="518">
        <v>443242</v>
      </c>
    </row>
    <row r="6172" spans="1:9" x14ac:dyDescent="0.2">
      <c r="A6172" s="518" t="s">
        <v>337</v>
      </c>
      <c r="B6172" s="518">
        <v>443275</v>
      </c>
      <c r="C6172" s="518" t="s">
        <v>2660</v>
      </c>
      <c r="D6172" s="518" t="s">
        <v>1155</v>
      </c>
      <c r="E6172" s="859">
        <v>18</v>
      </c>
      <c r="F6172" s="859">
        <v>18</v>
      </c>
      <c r="G6172" s="518" t="s">
        <v>122</v>
      </c>
      <c r="H6172" s="518" t="s">
        <v>337</v>
      </c>
      <c r="I6172" s="518">
        <v>443275</v>
      </c>
    </row>
    <row r="6173" spans="1:9" x14ac:dyDescent="0.2">
      <c r="A6173" s="518" t="s">
        <v>337</v>
      </c>
      <c r="B6173" s="518">
        <v>443283</v>
      </c>
      <c r="C6173" s="518" t="s">
        <v>2660</v>
      </c>
      <c r="D6173" s="518" t="s">
        <v>1384</v>
      </c>
      <c r="E6173" s="859">
        <v>31</v>
      </c>
      <c r="F6173" s="859">
        <v>31</v>
      </c>
      <c r="G6173" s="518" t="s">
        <v>122</v>
      </c>
      <c r="H6173" s="518" t="s">
        <v>337</v>
      </c>
      <c r="I6173" s="518">
        <v>443283</v>
      </c>
    </row>
    <row r="6174" spans="1:9" x14ac:dyDescent="0.2">
      <c r="A6174" s="518" t="s">
        <v>337</v>
      </c>
      <c r="B6174" s="518">
        <v>443291</v>
      </c>
      <c r="C6174" s="518" t="s">
        <v>2660</v>
      </c>
      <c r="D6174" s="518" t="s">
        <v>1189</v>
      </c>
      <c r="E6174" s="859">
        <v>17</v>
      </c>
      <c r="F6174" s="859">
        <v>17</v>
      </c>
      <c r="G6174" s="518" t="s">
        <v>122</v>
      </c>
      <c r="H6174" s="518" t="s">
        <v>337</v>
      </c>
      <c r="I6174" s="518">
        <v>443291</v>
      </c>
    </row>
    <row r="6175" spans="1:9" x14ac:dyDescent="0.2">
      <c r="A6175" s="518" t="s">
        <v>256</v>
      </c>
      <c r="B6175" s="518">
        <v>443309</v>
      </c>
      <c r="C6175" s="518" t="s">
        <v>2660</v>
      </c>
      <c r="D6175" s="518" t="s">
        <v>1342</v>
      </c>
      <c r="E6175" s="859">
        <v>34</v>
      </c>
      <c r="F6175" s="859">
        <v>20</v>
      </c>
      <c r="G6175" s="518" t="s">
        <v>128</v>
      </c>
      <c r="H6175" s="518" t="s">
        <v>256</v>
      </c>
      <c r="I6175" s="518">
        <v>443309</v>
      </c>
    </row>
    <row r="6176" spans="1:9" x14ac:dyDescent="0.2">
      <c r="A6176" s="518" t="s">
        <v>322</v>
      </c>
      <c r="B6176" s="518">
        <v>443333</v>
      </c>
      <c r="C6176" s="518" t="s">
        <v>2660</v>
      </c>
      <c r="D6176" s="518" t="s">
        <v>9048</v>
      </c>
      <c r="E6176" s="859">
        <v>30</v>
      </c>
      <c r="F6176" s="859">
        <v>23</v>
      </c>
      <c r="G6176" s="518" t="s">
        <v>128</v>
      </c>
      <c r="H6176" s="518" t="s">
        <v>322</v>
      </c>
      <c r="I6176" s="518">
        <v>443333</v>
      </c>
    </row>
    <row r="6177" spans="1:9" x14ac:dyDescent="0.2">
      <c r="A6177" s="518" t="s">
        <v>319</v>
      </c>
      <c r="B6177" s="518">
        <v>443366</v>
      </c>
      <c r="C6177" s="518" t="s">
        <v>2660</v>
      </c>
      <c r="D6177" s="518" t="s">
        <v>4715</v>
      </c>
      <c r="E6177" s="859">
        <v>30</v>
      </c>
      <c r="F6177" s="859">
        <v>30</v>
      </c>
      <c r="G6177" s="518" t="s">
        <v>128</v>
      </c>
      <c r="H6177" s="518" t="s">
        <v>319</v>
      </c>
      <c r="I6177" s="518">
        <v>443366</v>
      </c>
    </row>
    <row r="6178" spans="1:9" x14ac:dyDescent="0.2">
      <c r="A6178" s="518" t="s">
        <v>234</v>
      </c>
      <c r="B6178" s="518">
        <v>443374</v>
      </c>
      <c r="C6178" s="518" t="s">
        <v>2660</v>
      </c>
      <c r="D6178" s="518" t="s">
        <v>697</v>
      </c>
      <c r="E6178" s="859">
        <v>25</v>
      </c>
      <c r="F6178" s="859">
        <v>22</v>
      </c>
      <c r="G6178" s="518" t="s">
        <v>122</v>
      </c>
      <c r="H6178" s="518" t="s">
        <v>234</v>
      </c>
      <c r="I6178" s="518">
        <v>443374</v>
      </c>
    </row>
    <row r="6179" spans="1:9" x14ac:dyDescent="0.2">
      <c r="A6179" s="518" t="s">
        <v>234</v>
      </c>
      <c r="B6179" s="518">
        <v>443382</v>
      </c>
      <c r="C6179" s="518" t="s">
        <v>2660</v>
      </c>
      <c r="D6179" s="518" t="s">
        <v>406</v>
      </c>
      <c r="E6179" s="859">
        <v>22</v>
      </c>
      <c r="F6179" s="859">
        <v>20</v>
      </c>
      <c r="G6179" s="518" t="s">
        <v>122</v>
      </c>
      <c r="H6179" s="518" t="s">
        <v>234</v>
      </c>
      <c r="I6179" s="518">
        <v>443382</v>
      </c>
    </row>
    <row r="6180" spans="1:9" x14ac:dyDescent="0.2">
      <c r="A6180" s="518" t="s">
        <v>394</v>
      </c>
      <c r="B6180" s="518">
        <v>443408</v>
      </c>
      <c r="C6180" s="518" t="s">
        <v>2660</v>
      </c>
      <c r="D6180" s="518" t="s">
        <v>4730</v>
      </c>
      <c r="E6180" s="859">
        <v>30</v>
      </c>
      <c r="F6180" s="859">
        <v>30</v>
      </c>
      <c r="G6180" s="518" t="s">
        <v>122</v>
      </c>
      <c r="H6180" s="518" t="s">
        <v>394</v>
      </c>
      <c r="I6180" s="518">
        <v>443408</v>
      </c>
    </row>
    <row r="6181" spans="1:9" x14ac:dyDescent="0.2">
      <c r="A6181" s="518" t="s">
        <v>394</v>
      </c>
      <c r="B6181" s="518">
        <v>443416</v>
      </c>
      <c r="C6181" s="518" t="s">
        <v>2660</v>
      </c>
      <c r="D6181" s="518" t="s">
        <v>4731</v>
      </c>
      <c r="E6181" s="859">
        <v>32</v>
      </c>
      <c r="F6181" s="859">
        <v>32</v>
      </c>
      <c r="G6181" s="518" t="s">
        <v>122</v>
      </c>
      <c r="H6181" s="518" t="s">
        <v>394</v>
      </c>
      <c r="I6181" s="518">
        <v>443416</v>
      </c>
    </row>
    <row r="6182" spans="1:9" x14ac:dyDescent="0.2">
      <c r="A6182" s="518" t="s">
        <v>394</v>
      </c>
      <c r="B6182" s="518">
        <v>443424</v>
      </c>
      <c r="C6182" s="518" t="s">
        <v>2660</v>
      </c>
      <c r="D6182" s="518" t="s">
        <v>4732</v>
      </c>
      <c r="E6182" s="859">
        <v>34</v>
      </c>
      <c r="F6182" s="859">
        <v>34</v>
      </c>
      <c r="G6182" s="518" t="s">
        <v>122</v>
      </c>
      <c r="H6182" s="518" t="s">
        <v>394</v>
      </c>
      <c r="I6182" s="518">
        <v>443424</v>
      </c>
    </row>
    <row r="6183" spans="1:9" x14ac:dyDescent="0.2">
      <c r="A6183" s="518" t="s">
        <v>394</v>
      </c>
      <c r="B6183" s="518">
        <v>443432</v>
      </c>
      <c r="C6183" s="518" t="s">
        <v>2660</v>
      </c>
      <c r="D6183" s="518" t="s">
        <v>4733</v>
      </c>
      <c r="E6183" s="859">
        <v>34</v>
      </c>
      <c r="F6183" s="859">
        <v>34</v>
      </c>
      <c r="G6183" s="518" t="s">
        <v>122</v>
      </c>
      <c r="H6183" s="518" t="s">
        <v>394</v>
      </c>
      <c r="I6183" s="518">
        <v>443432</v>
      </c>
    </row>
    <row r="6184" spans="1:9" x14ac:dyDescent="0.2">
      <c r="A6184" s="518" t="s">
        <v>394</v>
      </c>
      <c r="B6184" s="518">
        <v>443457</v>
      </c>
      <c r="C6184" s="518" t="s">
        <v>2660</v>
      </c>
      <c r="D6184" s="518" t="s">
        <v>6114</v>
      </c>
      <c r="E6184" s="859">
        <v>32</v>
      </c>
      <c r="F6184" s="859">
        <v>32</v>
      </c>
      <c r="G6184" s="518" t="s">
        <v>122</v>
      </c>
      <c r="H6184" s="518" t="s">
        <v>394</v>
      </c>
      <c r="I6184" s="518">
        <v>443457</v>
      </c>
    </row>
    <row r="6185" spans="1:9" x14ac:dyDescent="0.2">
      <c r="A6185" s="518" t="s">
        <v>394</v>
      </c>
      <c r="B6185" s="518">
        <v>443465</v>
      </c>
      <c r="C6185" s="518" t="s">
        <v>2660</v>
      </c>
      <c r="D6185" s="518" t="s">
        <v>6115</v>
      </c>
      <c r="E6185" s="859">
        <v>34</v>
      </c>
      <c r="F6185" s="859">
        <v>34</v>
      </c>
      <c r="G6185" s="518" t="s">
        <v>122</v>
      </c>
      <c r="H6185" s="518" t="s">
        <v>394</v>
      </c>
      <c r="I6185" s="518">
        <v>443465</v>
      </c>
    </row>
    <row r="6186" spans="1:9" x14ac:dyDescent="0.2">
      <c r="A6186" s="518" t="s">
        <v>394</v>
      </c>
      <c r="B6186" s="518">
        <v>443507</v>
      </c>
      <c r="C6186" s="518" t="s">
        <v>2660</v>
      </c>
      <c r="D6186" s="518" t="s">
        <v>4734</v>
      </c>
      <c r="E6186" s="859">
        <v>26</v>
      </c>
      <c r="F6186" s="859">
        <v>26</v>
      </c>
      <c r="G6186" s="518" t="s">
        <v>122</v>
      </c>
      <c r="H6186" s="518" t="s">
        <v>394</v>
      </c>
      <c r="I6186" s="518">
        <v>443507</v>
      </c>
    </row>
    <row r="6187" spans="1:9" x14ac:dyDescent="0.2">
      <c r="A6187" s="518" t="s">
        <v>394</v>
      </c>
      <c r="B6187" s="518">
        <v>443515</v>
      </c>
      <c r="C6187" s="518" t="s">
        <v>2660</v>
      </c>
      <c r="D6187" s="518" t="s">
        <v>4735</v>
      </c>
      <c r="E6187" s="859">
        <v>28</v>
      </c>
      <c r="F6187" s="859">
        <v>28</v>
      </c>
      <c r="G6187" s="518" t="s">
        <v>122</v>
      </c>
      <c r="H6187" s="518" t="s">
        <v>394</v>
      </c>
      <c r="I6187" s="518">
        <v>443515</v>
      </c>
    </row>
    <row r="6188" spans="1:9" x14ac:dyDescent="0.2">
      <c r="A6188" s="518" t="s">
        <v>373</v>
      </c>
      <c r="B6188" s="518">
        <v>443580</v>
      </c>
      <c r="C6188" s="518" t="s">
        <v>2660</v>
      </c>
      <c r="D6188" s="518" t="s">
        <v>8855</v>
      </c>
      <c r="E6188" s="859">
        <v>28</v>
      </c>
      <c r="F6188" s="859">
        <v>0</v>
      </c>
      <c r="G6188" s="518" t="s">
        <v>128</v>
      </c>
      <c r="H6188" s="518" t="s">
        <v>373</v>
      </c>
      <c r="I6188" s="518">
        <v>443580</v>
      </c>
    </row>
    <row r="6189" spans="1:9" x14ac:dyDescent="0.2">
      <c r="A6189" s="518" t="s">
        <v>291</v>
      </c>
      <c r="B6189" s="518">
        <v>443606</v>
      </c>
      <c r="C6189" s="518" t="s">
        <v>2660</v>
      </c>
      <c r="D6189" s="518" t="s">
        <v>2119</v>
      </c>
      <c r="E6189" s="859">
        <v>24</v>
      </c>
      <c r="F6189" s="859">
        <v>22</v>
      </c>
      <c r="G6189" s="518" t="s">
        <v>122</v>
      </c>
      <c r="H6189" s="518" t="s">
        <v>291</v>
      </c>
      <c r="I6189" s="518">
        <v>443606</v>
      </c>
    </row>
    <row r="6190" spans="1:9" x14ac:dyDescent="0.2">
      <c r="A6190" s="518" t="s">
        <v>291</v>
      </c>
      <c r="B6190" s="518">
        <v>443614</v>
      </c>
      <c r="C6190" s="518" t="s">
        <v>2660</v>
      </c>
      <c r="D6190" s="518" t="s">
        <v>2171</v>
      </c>
      <c r="E6190" s="859">
        <v>28</v>
      </c>
      <c r="F6190" s="859">
        <v>23</v>
      </c>
      <c r="G6190" s="518" t="s">
        <v>122</v>
      </c>
      <c r="H6190" s="518" t="s">
        <v>291</v>
      </c>
      <c r="I6190" s="518">
        <v>443614</v>
      </c>
    </row>
    <row r="6191" spans="1:9" x14ac:dyDescent="0.2">
      <c r="A6191" s="518" t="s">
        <v>291</v>
      </c>
      <c r="B6191" s="518">
        <v>443622</v>
      </c>
      <c r="C6191" s="518" t="s">
        <v>2660</v>
      </c>
      <c r="D6191" s="518" t="s">
        <v>4798</v>
      </c>
      <c r="E6191" s="859">
        <v>28</v>
      </c>
      <c r="F6191" s="859">
        <v>23</v>
      </c>
      <c r="G6191" s="518" t="s">
        <v>122</v>
      </c>
      <c r="H6191" s="518" t="s">
        <v>291</v>
      </c>
      <c r="I6191" s="518">
        <v>443622</v>
      </c>
    </row>
    <row r="6192" spans="1:9" x14ac:dyDescent="0.2">
      <c r="A6192" s="518" t="s">
        <v>291</v>
      </c>
      <c r="B6192" s="518">
        <v>443648</v>
      </c>
      <c r="C6192" s="518" t="s">
        <v>2660</v>
      </c>
      <c r="D6192" s="518" t="s">
        <v>1431</v>
      </c>
      <c r="E6192" s="859">
        <v>33</v>
      </c>
      <c r="F6192" s="859">
        <v>26</v>
      </c>
      <c r="G6192" s="518" t="s">
        <v>122</v>
      </c>
      <c r="H6192" s="518" t="s">
        <v>291</v>
      </c>
      <c r="I6192" s="518">
        <v>443648</v>
      </c>
    </row>
    <row r="6193" spans="1:9" x14ac:dyDescent="0.2">
      <c r="A6193" s="518" t="s">
        <v>291</v>
      </c>
      <c r="B6193" s="518">
        <v>443671</v>
      </c>
      <c r="C6193" s="518" t="s">
        <v>2660</v>
      </c>
      <c r="D6193" s="518" t="s">
        <v>539</v>
      </c>
      <c r="E6193" s="859">
        <v>29</v>
      </c>
      <c r="F6193" s="859">
        <v>24</v>
      </c>
      <c r="G6193" s="518" t="s">
        <v>122</v>
      </c>
      <c r="H6193" s="518" t="s">
        <v>291</v>
      </c>
      <c r="I6193" s="518">
        <v>443671</v>
      </c>
    </row>
    <row r="6194" spans="1:9" x14ac:dyDescent="0.2">
      <c r="A6194" s="518" t="s">
        <v>231</v>
      </c>
      <c r="B6194" s="518">
        <v>443713</v>
      </c>
      <c r="C6194" s="518" t="s">
        <v>2660</v>
      </c>
      <c r="D6194" s="518" t="s">
        <v>2425</v>
      </c>
      <c r="E6194" s="859">
        <v>26</v>
      </c>
      <c r="F6194" s="859">
        <v>26</v>
      </c>
      <c r="G6194" s="518" t="s">
        <v>122</v>
      </c>
      <c r="H6194" s="518" t="s">
        <v>231</v>
      </c>
      <c r="I6194" s="518">
        <v>443713</v>
      </c>
    </row>
    <row r="6195" spans="1:9" x14ac:dyDescent="0.2">
      <c r="A6195" s="518" t="s">
        <v>203</v>
      </c>
      <c r="B6195" s="518">
        <v>443721</v>
      </c>
      <c r="C6195" s="518" t="s">
        <v>2660</v>
      </c>
      <c r="D6195" s="518" t="s">
        <v>1461</v>
      </c>
      <c r="E6195" s="859">
        <v>24</v>
      </c>
      <c r="F6195" s="859">
        <v>20</v>
      </c>
      <c r="G6195" s="518" t="s">
        <v>122</v>
      </c>
      <c r="H6195" s="518" t="s">
        <v>203</v>
      </c>
      <c r="I6195" s="518">
        <v>443721</v>
      </c>
    </row>
    <row r="6196" spans="1:9" x14ac:dyDescent="0.2">
      <c r="A6196" s="518" t="s">
        <v>203</v>
      </c>
      <c r="B6196" s="518">
        <v>443739</v>
      </c>
      <c r="C6196" s="518" t="s">
        <v>2660</v>
      </c>
      <c r="D6196" s="518" t="s">
        <v>549</v>
      </c>
      <c r="E6196" s="859">
        <v>35</v>
      </c>
      <c r="F6196" s="859">
        <v>33</v>
      </c>
      <c r="G6196" s="518" t="s">
        <v>122</v>
      </c>
      <c r="H6196" s="518" t="s">
        <v>203</v>
      </c>
      <c r="I6196" s="518">
        <v>443739</v>
      </c>
    </row>
    <row r="6197" spans="1:9" x14ac:dyDescent="0.2">
      <c r="A6197" s="518" t="s">
        <v>203</v>
      </c>
      <c r="B6197" s="518">
        <v>443747</v>
      </c>
      <c r="C6197" s="518" t="s">
        <v>2660</v>
      </c>
      <c r="D6197" s="518" t="s">
        <v>1665</v>
      </c>
      <c r="E6197" s="859">
        <v>32</v>
      </c>
      <c r="F6197" s="859">
        <v>32</v>
      </c>
      <c r="G6197" s="518" t="s">
        <v>122</v>
      </c>
      <c r="H6197" s="518" t="s">
        <v>203</v>
      </c>
      <c r="I6197" s="518">
        <v>443747</v>
      </c>
    </row>
    <row r="6198" spans="1:9" x14ac:dyDescent="0.2">
      <c r="A6198" s="518" t="s">
        <v>233</v>
      </c>
      <c r="B6198" s="518">
        <v>443762</v>
      </c>
      <c r="C6198" s="518" t="s">
        <v>2660</v>
      </c>
      <c r="D6198" s="518" t="s">
        <v>4838</v>
      </c>
      <c r="E6198" s="859">
        <v>22</v>
      </c>
      <c r="F6198" s="859">
        <v>21</v>
      </c>
      <c r="G6198" s="518" t="s">
        <v>122</v>
      </c>
      <c r="H6198" s="518" t="s">
        <v>233</v>
      </c>
      <c r="I6198" s="518">
        <v>443762</v>
      </c>
    </row>
    <row r="6199" spans="1:9" x14ac:dyDescent="0.2">
      <c r="A6199" s="518" t="s">
        <v>233</v>
      </c>
      <c r="B6199" s="518">
        <v>443770</v>
      </c>
      <c r="C6199" s="518" t="s">
        <v>2660</v>
      </c>
      <c r="D6199" s="518" t="s">
        <v>494</v>
      </c>
      <c r="E6199" s="859">
        <v>35</v>
      </c>
      <c r="F6199" s="859">
        <v>35</v>
      </c>
      <c r="G6199" s="518" t="s">
        <v>122</v>
      </c>
      <c r="H6199" s="518" t="s">
        <v>233</v>
      </c>
      <c r="I6199" s="518">
        <v>443770</v>
      </c>
    </row>
    <row r="6200" spans="1:9" x14ac:dyDescent="0.2">
      <c r="A6200" s="518" t="s">
        <v>233</v>
      </c>
      <c r="B6200" s="518">
        <v>443788</v>
      </c>
      <c r="C6200" s="518" t="s">
        <v>2660</v>
      </c>
      <c r="D6200" s="518" t="s">
        <v>9049</v>
      </c>
      <c r="E6200" s="859">
        <v>34</v>
      </c>
      <c r="F6200" s="859">
        <v>0</v>
      </c>
      <c r="G6200" s="518" t="s">
        <v>122</v>
      </c>
      <c r="H6200" s="518" t="s">
        <v>233</v>
      </c>
      <c r="I6200" s="518">
        <v>443788</v>
      </c>
    </row>
    <row r="6201" spans="1:9" x14ac:dyDescent="0.2">
      <c r="A6201" s="518" t="s">
        <v>221</v>
      </c>
      <c r="B6201" s="518">
        <v>443796</v>
      </c>
      <c r="C6201" s="518" t="s">
        <v>2660</v>
      </c>
      <c r="D6201" s="518" t="s">
        <v>872</v>
      </c>
      <c r="E6201" s="859">
        <v>31</v>
      </c>
      <c r="F6201" s="859">
        <v>31</v>
      </c>
      <c r="G6201" s="518" t="s">
        <v>122</v>
      </c>
      <c r="H6201" s="518" t="s">
        <v>221</v>
      </c>
      <c r="I6201" s="518">
        <v>443796</v>
      </c>
    </row>
    <row r="6202" spans="1:9" x14ac:dyDescent="0.2">
      <c r="A6202" s="518" t="s">
        <v>221</v>
      </c>
      <c r="B6202" s="518">
        <v>443804</v>
      </c>
      <c r="C6202" s="518" t="s">
        <v>2660</v>
      </c>
      <c r="D6202" s="518" t="s">
        <v>1248</v>
      </c>
      <c r="E6202" s="859">
        <v>21</v>
      </c>
      <c r="F6202" s="859">
        <v>21</v>
      </c>
      <c r="G6202" s="518" t="s">
        <v>122</v>
      </c>
      <c r="H6202" s="518" t="s">
        <v>221</v>
      </c>
      <c r="I6202" s="518">
        <v>443804</v>
      </c>
    </row>
    <row r="6203" spans="1:9" x14ac:dyDescent="0.2">
      <c r="A6203" s="518" t="s">
        <v>221</v>
      </c>
      <c r="B6203" s="518">
        <v>443812</v>
      </c>
      <c r="C6203" s="518" t="s">
        <v>2660</v>
      </c>
      <c r="D6203" s="518" t="s">
        <v>527</v>
      </c>
      <c r="E6203" s="859">
        <v>24</v>
      </c>
      <c r="F6203" s="859">
        <v>24</v>
      </c>
      <c r="G6203" s="518" t="s">
        <v>122</v>
      </c>
      <c r="H6203" s="518" t="s">
        <v>221</v>
      </c>
      <c r="I6203" s="518">
        <v>443812</v>
      </c>
    </row>
    <row r="6204" spans="1:9" x14ac:dyDescent="0.2">
      <c r="A6204" s="518" t="s">
        <v>221</v>
      </c>
      <c r="B6204" s="518">
        <v>443820</v>
      </c>
      <c r="C6204" s="518" t="s">
        <v>2660</v>
      </c>
      <c r="D6204" s="518" t="s">
        <v>680</v>
      </c>
      <c r="E6204" s="859">
        <v>26</v>
      </c>
      <c r="F6204" s="859">
        <v>26</v>
      </c>
      <c r="G6204" s="518" t="s">
        <v>122</v>
      </c>
      <c r="H6204" s="518" t="s">
        <v>221</v>
      </c>
      <c r="I6204" s="518">
        <v>443820</v>
      </c>
    </row>
    <row r="6205" spans="1:9" x14ac:dyDescent="0.2">
      <c r="A6205" s="518" t="s">
        <v>221</v>
      </c>
      <c r="B6205" s="518">
        <v>443838</v>
      </c>
      <c r="C6205" s="518" t="s">
        <v>2660</v>
      </c>
      <c r="D6205" s="518" t="s">
        <v>600</v>
      </c>
      <c r="E6205" s="859">
        <v>31</v>
      </c>
      <c r="F6205" s="859">
        <v>31</v>
      </c>
      <c r="G6205" s="518" t="s">
        <v>122</v>
      </c>
      <c r="H6205" s="518" t="s">
        <v>221</v>
      </c>
      <c r="I6205" s="518">
        <v>443838</v>
      </c>
    </row>
    <row r="6206" spans="1:9" x14ac:dyDescent="0.2">
      <c r="A6206" s="518" t="s">
        <v>221</v>
      </c>
      <c r="B6206" s="518">
        <v>443846</v>
      </c>
      <c r="C6206" s="518" t="s">
        <v>2660</v>
      </c>
      <c r="D6206" s="518" t="s">
        <v>1082</v>
      </c>
      <c r="E6206" s="859">
        <v>24</v>
      </c>
      <c r="F6206" s="859">
        <v>24</v>
      </c>
      <c r="G6206" s="518" t="s">
        <v>122</v>
      </c>
      <c r="H6206" s="518" t="s">
        <v>221</v>
      </c>
      <c r="I6206" s="518">
        <v>443846</v>
      </c>
    </row>
    <row r="6207" spans="1:9" x14ac:dyDescent="0.2">
      <c r="A6207" s="518" t="s">
        <v>221</v>
      </c>
      <c r="B6207" s="518">
        <v>443853</v>
      </c>
      <c r="C6207" s="518" t="s">
        <v>2660</v>
      </c>
      <c r="D6207" s="518" t="s">
        <v>2307</v>
      </c>
      <c r="E6207" s="859">
        <v>30</v>
      </c>
      <c r="F6207" s="859">
        <v>29</v>
      </c>
      <c r="G6207" s="518" t="s">
        <v>122</v>
      </c>
      <c r="H6207" s="518" t="s">
        <v>221</v>
      </c>
      <c r="I6207" s="518">
        <v>443853</v>
      </c>
    </row>
    <row r="6208" spans="1:9" x14ac:dyDescent="0.2">
      <c r="A6208" s="518" t="s">
        <v>221</v>
      </c>
      <c r="B6208" s="518">
        <v>443879</v>
      </c>
      <c r="C6208" s="518" t="s">
        <v>2660</v>
      </c>
      <c r="D6208" s="518" t="s">
        <v>746</v>
      </c>
      <c r="E6208" s="859">
        <v>23</v>
      </c>
      <c r="F6208" s="859">
        <v>23</v>
      </c>
      <c r="G6208" s="518" t="s">
        <v>122</v>
      </c>
      <c r="H6208" s="518" t="s">
        <v>221</v>
      </c>
      <c r="I6208" s="518">
        <v>443879</v>
      </c>
    </row>
    <row r="6209" spans="1:9" x14ac:dyDescent="0.2">
      <c r="A6209" s="518" t="s">
        <v>221</v>
      </c>
      <c r="B6209" s="518">
        <v>443895</v>
      </c>
      <c r="C6209" s="518" t="s">
        <v>2660</v>
      </c>
      <c r="D6209" s="518" t="s">
        <v>861</v>
      </c>
      <c r="E6209" s="859">
        <v>31</v>
      </c>
      <c r="F6209" s="859">
        <v>31</v>
      </c>
      <c r="G6209" s="518" t="s">
        <v>122</v>
      </c>
      <c r="H6209" s="518" t="s">
        <v>221</v>
      </c>
      <c r="I6209" s="518">
        <v>443895</v>
      </c>
    </row>
    <row r="6210" spans="1:9" x14ac:dyDescent="0.2">
      <c r="A6210" s="518" t="s">
        <v>221</v>
      </c>
      <c r="B6210" s="518">
        <v>443903</v>
      </c>
      <c r="C6210" s="518" t="s">
        <v>2660</v>
      </c>
      <c r="D6210" s="518" t="s">
        <v>1086</v>
      </c>
      <c r="E6210" s="859">
        <v>28</v>
      </c>
      <c r="F6210" s="859">
        <v>28</v>
      </c>
      <c r="G6210" s="518" t="s">
        <v>122</v>
      </c>
      <c r="H6210" s="518" t="s">
        <v>221</v>
      </c>
      <c r="I6210" s="518">
        <v>443903</v>
      </c>
    </row>
    <row r="6211" spans="1:9" x14ac:dyDescent="0.2">
      <c r="A6211" s="518" t="s">
        <v>221</v>
      </c>
      <c r="B6211" s="518">
        <v>443911</v>
      </c>
      <c r="C6211" s="518" t="s">
        <v>2660</v>
      </c>
      <c r="D6211" s="518" t="s">
        <v>665</v>
      </c>
      <c r="E6211" s="859">
        <v>30</v>
      </c>
      <c r="F6211" s="859">
        <v>30</v>
      </c>
      <c r="G6211" s="518" t="s">
        <v>122</v>
      </c>
      <c r="H6211" s="518" t="s">
        <v>221</v>
      </c>
      <c r="I6211" s="518">
        <v>443911</v>
      </c>
    </row>
    <row r="6212" spans="1:9" x14ac:dyDescent="0.2">
      <c r="A6212" s="518" t="s">
        <v>221</v>
      </c>
      <c r="B6212" s="518">
        <v>443929</v>
      </c>
      <c r="C6212" s="518" t="s">
        <v>2660</v>
      </c>
      <c r="D6212" s="518" t="s">
        <v>1257</v>
      </c>
      <c r="E6212" s="859">
        <v>28</v>
      </c>
      <c r="F6212" s="859">
        <v>28</v>
      </c>
      <c r="G6212" s="518" t="s">
        <v>122</v>
      </c>
      <c r="H6212" s="518" t="s">
        <v>221</v>
      </c>
      <c r="I6212" s="518">
        <v>443929</v>
      </c>
    </row>
    <row r="6213" spans="1:9" x14ac:dyDescent="0.2">
      <c r="A6213" s="518" t="s">
        <v>221</v>
      </c>
      <c r="B6213" s="518">
        <v>443945</v>
      </c>
      <c r="C6213" s="518" t="s">
        <v>2660</v>
      </c>
      <c r="D6213" s="518" t="s">
        <v>862</v>
      </c>
      <c r="E6213" s="859">
        <v>29</v>
      </c>
      <c r="F6213" s="859">
        <v>29</v>
      </c>
      <c r="G6213" s="518" t="s">
        <v>122</v>
      </c>
      <c r="H6213" s="518" t="s">
        <v>221</v>
      </c>
      <c r="I6213" s="518">
        <v>443945</v>
      </c>
    </row>
    <row r="6214" spans="1:9" x14ac:dyDescent="0.2">
      <c r="A6214" s="518" t="s">
        <v>233</v>
      </c>
      <c r="B6214" s="518">
        <v>443952</v>
      </c>
      <c r="C6214" s="518" t="s">
        <v>2660</v>
      </c>
      <c r="D6214" s="518" t="s">
        <v>2314</v>
      </c>
      <c r="E6214" s="859">
        <v>20</v>
      </c>
      <c r="F6214" s="859">
        <v>0</v>
      </c>
      <c r="G6214" s="518" t="s">
        <v>122</v>
      </c>
      <c r="H6214" s="518" t="s">
        <v>233</v>
      </c>
      <c r="I6214" s="518">
        <v>443952</v>
      </c>
    </row>
    <row r="6215" spans="1:9" x14ac:dyDescent="0.2">
      <c r="A6215" s="518" t="s">
        <v>233</v>
      </c>
      <c r="B6215" s="518">
        <v>443960</v>
      </c>
      <c r="C6215" s="518" t="s">
        <v>2660</v>
      </c>
      <c r="D6215" s="518" t="s">
        <v>3498</v>
      </c>
      <c r="E6215" s="859">
        <v>28</v>
      </c>
      <c r="F6215" s="859">
        <v>28</v>
      </c>
      <c r="G6215" s="518" t="s">
        <v>122</v>
      </c>
      <c r="H6215" s="518" t="s">
        <v>233</v>
      </c>
      <c r="I6215" s="518">
        <v>443960</v>
      </c>
    </row>
    <row r="6216" spans="1:9" x14ac:dyDescent="0.2">
      <c r="A6216" s="518" t="s">
        <v>237</v>
      </c>
      <c r="B6216" s="518">
        <v>443986</v>
      </c>
      <c r="C6216" s="518" t="s">
        <v>2660</v>
      </c>
      <c r="D6216" s="518" t="s">
        <v>1045</v>
      </c>
      <c r="E6216" s="859">
        <v>25</v>
      </c>
      <c r="F6216" s="859">
        <v>25</v>
      </c>
      <c r="G6216" s="518" t="s">
        <v>122</v>
      </c>
      <c r="H6216" s="518" t="s">
        <v>237</v>
      </c>
      <c r="I6216" s="518">
        <v>443986</v>
      </c>
    </row>
    <row r="6217" spans="1:9" x14ac:dyDescent="0.2">
      <c r="A6217" s="518" t="s">
        <v>237</v>
      </c>
      <c r="B6217" s="518">
        <v>443994</v>
      </c>
      <c r="C6217" s="518" t="s">
        <v>2660</v>
      </c>
      <c r="D6217" s="518" t="s">
        <v>890</v>
      </c>
      <c r="E6217" s="859">
        <v>17</v>
      </c>
      <c r="F6217" s="859">
        <v>34</v>
      </c>
      <c r="G6217" s="518" t="s">
        <v>122</v>
      </c>
      <c r="H6217" s="518" t="s">
        <v>237</v>
      </c>
      <c r="I6217" s="518">
        <v>443994</v>
      </c>
    </row>
    <row r="6218" spans="1:9" x14ac:dyDescent="0.2">
      <c r="A6218" s="518" t="s">
        <v>300</v>
      </c>
      <c r="B6218" s="518">
        <v>444042</v>
      </c>
      <c r="C6218" s="518" t="s">
        <v>2660</v>
      </c>
      <c r="D6218" s="518" t="s">
        <v>4903</v>
      </c>
      <c r="E6218" s="859">
        <v>28</v>
      </c>
      <c r="F6218" s="859">
        <v>0</v>
      </c>
      <c r="G6218" s="518" t="s">
        <v>122</v>
      </c>
      <c r="H6218" s="518" t="s">
        <v>300</v>
      </c>
      <c r="I6218" s="518">
        <v>444042</v>
      </c>
    </row>
    <row r="6219" spans="1:9" x14ac:dyDescent="0.2">
      <c r="A6219" s="518" t="s">
        <v>270</v>
      </c>
      <c r="B6219" s="518">
        <v>445064</v>
      </c>
      <c r="C6219" s="518" t="s">
        <v>2660</v>
      </c>
      <c r="D6219" s="518" t="s">
        <v>1098</v>
      </c>
      <c r="E6219" s="859">
        <v>26</v>
      </c>
      <c r="F6219" s="859">
        <v>26</v>
      </c>
      <c r="G6219" s="518" t="s">
        <v>122</v>
      </c>
      <c r="H6219" s="518" t="s">
        <v>270</v>
      </c>
      <c r="I6219" s="518">
        <v>445064</v>
      </c>
    </row>
    <row r="6220" spans="1:9" x14ac:dyDescent="0.2">
      <c r="A6220" s="518" t="s">
        <v>256</v>
      </c>
      <c r="B6220" s="518">
        <v>445080</v>
      </c>
      <c r="C6220" s="518" t="s">
        <v>2660</v>
      </c>
      <c r="D6220" s="518" t="s">
        <v>1342</v>
      </c>
      <c r="E6220" s="859">
        <v>20</v>
      </c>
      <c r="F6220" s="859">
        <v>14</v>
      </c>
      <c r="G6220" s="518" t="s">
        <v>128</v>
      </c>
      <c r="H6220" s="518" t="s">
        <v>256</v>
      </c>
      <c r="I6220" s="518">
        <v>445080</v>
      </c>
    </row>
    <row r="6221" spans="1:9" x14ac:dyDescent="0.2">
      <c r="A6221" s="518" t="s">
        <v>230</v>
      </c>
      <c r="B6221" s="518">
        <v>445098</v>
      </c>
      <c r="C6221" s="518" t="s">
        <v>2660</v>
      </c>
      <c r="D6221" s="518" t="s">
        <v>9050</v>
      </c>
      <c r="E6221" s="859">
        <v>32</v>
      </c>
      <c r="F6221" s="859">
        <v>0</v>
      </c>
      <c r="G6221" s="518" t="s">
        <v>128</v>
      </c>
      <c r="H6221" s="518" t="s">
        <v>230</v>
      </c>
      <c r="I6221" s="518">
        <v>445098</v>
      </c>
    </row>
    <row r="6222" spans="1:9" x14ac:dyDescent="0.2">
      <c r="A6222" s="518" t="s">
        <v>230</v>
      </c>
      <c r="B6222" s="518">
        <v>445106</v>
      </c>
      <c r="C6222" s="518" t="s">
        <v>2660</v>
      </c>
      <c r="D6222" s="518" t="s">
        <v>1811</v>
      </c>
      <c r="E6222" s="859">
        <v>27</v>
      </c>
      <c r="F6222" s="859">
        <v>0</v>
      </c>
      <c r="G6222" s="518" t="s">
        <v>128</v>
      </c>
      <c r="H6222" s="518" t="s">
        <v>230</v>
      </c>
      <c r="I6222" s="518">
        <v>445106</v>
      </c>
    </row>
    <row r="6223" spans="1:9" x14ac:dyDescent="0.2">
      <c r="A6223" s="518" t="s">
        <v>230</v>
      </c>
      <c r="B6223" s="518">
        <v>445114</v>
      </c>
      <c r="C6223" s="518" t="s">
        <v>2660</v>
      </c>
      <c r="D6223" s="518" t="s">
        <v>1646</v>
      </c>
      <c r="E6223" s="859">
        <v>32</v>
      </c>
      <c r="F6223" s="859">
        <v>0</v>
      </c>
      <c r="G6223" s="518" t="s">
        <v>128</v>
      </c>
      <c r="H6223" s="518" t="s">
        <v>230</v>
      </c>
      <c r="I6223" s="518">
        <v>445114</v>
      </c>
    </row>
    <row r="6224" spans="1:9" x14ac:dyDescent="0.2">
      <c r="A6224" s="518" t="s">
        <v>270</v>
      </c>
      <c r="B6224" s="518">
        <v>445122</v>
      </c>
      <c r="C6224" s="518" t="s">
        <v>2660</v>
      </c>
      <c r="D6224" s="518" t="s">
        <v>224</v>
      </c>
      <c r="E6224" s="859">
        <v>30</v>
      </c>
      <c r="F6224" s="859">
        <v>29</v>
      </c>
      <c r="G6224" s="518" t="s">
        <v>122</v>
      </c>
      <c r="H6224" s="518" t="s">
        <v>270</v>
      </c>
      <c r="I6224" s="518">
        <v>445122</v>
      </c>
    </row>
    <row r="6225" spans="1:9" x14ac:dyDescent="0.2">
      <c r="A6225" s="518" t="s">
        <v>270</v>
      </c>
      <c r="B6225" s="518">
        <v>445130</v>
      </c>
      <c r="C6225" s="518" t="s">
        <v>2660</v>
      </c>
      <c r="D6225" s="518" t="s">
        <v>876</v>
      </c>
      <c r="E6225" s="859">
        <v>28</v>
      </c>
      <c r="F6225" s="859">
        <v>28</v>
      </c>
      <c r="G6225" s="518" t="s">
        <v>122</v>
      </c>
      <c r="H6225" s="518" t="s">
        <v>270</v>
      </c>
      <c r="I6225" s="518">
        <v>445130</v>
      </c>
    </row>
    <row r="6226" spans="1:9" x14ac:dyDescent="0.2">
      <c r="A6226" s="518" t="s">
        <v>270</v>
      </c>
      <c r="B6226" s="518">
        <v>445148</v>
      </c>
      <c r="C6226" s="518" t="s">
        <v>2660</v>
      </c>
      <c r="D6226" s="518" t="s">
        <v>806</v>
      </c>
      <c r="E6226" s="859">
        <v>28</v>
      </c>
      <c r="F6226" s="859">
        <v>28</v>
      </c>
      <c r="G6226" s="518" t="s">
        <v>122</v>
      </c>
      <c r="H6226" s="518" t="s">
        <v>270</v>
      </c>
      <c r="I6226" s="518">
        <v>445148</v>
      </c>
    </row>
    <row r="6227" spans="1:9" x14ac:dyDescent="0.2">
      <c r="A6227" s="518" t="s">
        <v>371</v>
      </c>
      <c r="B6227" s="518">
        <v>445189</v>
      </c>
      <c r="C6227" s="518" t="s">
        <v>2660</v>
      </c>
      <c r="D6227" s="518" t="s">
        <v>4902</v>
      </c>
      <c r="E6227" s="859">
        <v>22</v>
      </c>
      <c r="F6227" s="859">
        <v>22</v>
      </c>
      <c r="G6227" s="518" t="s">
        <v>122</v>
      </c>
      <c r="H6227" s="518" t="s">
        <v>371</v>
      </c>
      <c r="I6227" s="518">
        <v>445189</v>
      </c>
    </row>
    <row r="6228" spans="1:9" x14ac:dyDescent="0.2">
      <c r="A6228" s="518" t="s">
        <v>371</v>
      </c>
      <c r="B6228" s="518">
        <v>445205</v>
      </c>
      <c r="C6228" s="518" t="s">
        <v>2660</v>
      </c>
      <c r="D6228" s="518" t="s">
        <v>4926</v>
      </c>
      <c r="E6228" s="859">
        <v>33</v>
      </c>
      <c r="F6228" s="859">
        <v>32</v>
      </c>
      <c r="G6228" s="518" t="s">
        <v>122</v>
      </c>
      <c r="H6228" s="518" t="s">
        <v>371</v>
      </c>
      <c r="I6228" s="518">
        <v>445205</v>
      </c>
    </row>
    <row r="6229" spans="1:9" x14ac:dyDescent="0.2">
      <c r="A6229" s="518" t="s">
        <v>371</v>
      </c>
      <c r="B6229" s="518">
        <v>445247</v>
      </c>
      <c r="C6229" s="518" t="s">
        <v>2660</v>
      </c>
      <c r="D6229" s="518" t="s">
        <v>4927</v>
      </c>
      <c r="E6229" s="859">
        <v>31</v>
      </c>
      <c r="F6229" s="859">
        <v>0</v>
      </c>
      <c r="G6229" s="518" t="s">
        <v>122</v>
      </c>
      <c r="H6229" s="518" t="s">
        <v>371</v>
      </c>
      <c r="I6229" s="518">
        <v>445247</v>
      </c>
    </row>
    <row r="6230" spans="1:9" x14ac:dyDescent="0.2">
      <c r="A6230" s="518" t="s">
        <v>371</v>
      </c>
      <c r="B6230" s="518">
        <v>445288</v>
      </c>
      <c r="C6230" s="518" t="s">
        <v>2660</v>
      </c>
      <c r="D6230" s="518" t="s">
        <v>4928</v>
      </c>
      <c r="E6230" s="859">
        <v>29</v>
      </c>
      <c r="F6230" s="859">
        <v>27</v>
      </c>
      <c r="G6230" s="518" t="s">
        <v>122</v>
      </c>
      <c r="H6230" s="518" t="s">
        <v>371</v>
      </c>
      <c r="I6230" s="518">
        <v>445288</v>
      </c>
    </row>
    <row r="6231" spans="1:9" x14ac:dyDescent="0.2">
      <c r="A6231" s="518" t="s">
        <v>371</v>
      </c>
      <c r="B6231" s="518">
        <v>445296</v>
      </c>
      <c r="C6231" s="518" t="s">
        <v>2660</v>
      </c>
      <c r="D6231" s="518" t="s">
        <v>4929</v>
      </c>
      <c r="E6231" s="859">
        <v>31</v>
      </c>
      <c r="F6231" s="859">
        <v>31</v>
      </c>
      <c r="G6231" s="518" t="s">
        <v>122</v>
      </c>
      <c r="H6231" s="518" t="s">
        <v>371</v>
      </c>
      <c r="I6231" s="518">
        <v>445296</v>
      </c>
    </row>
    <row r="6232" spans="1:9" x14ac:dyDescent="0.2">
      <c r="A6232" s="518" t="s">
        <v>371</v>
      </c>
      <c r="B6232" s="518">
        <v>445304</v>
      </c>
      <c r="C6232" s="518" t="s">
        <v>2660</v>
      </c>
      <c r="D6232" s="518" t="s">
        <v>4930</v>
      </c>
      <c r="E6232" s="859">
        <v>22</v>
      </c>
      <c r="F6232" s="859">
        <v>22</v>
      </c>
      <c r="G6232" s="518" t="s">
        <v>122</v>
      </c>
      <c r="H6232" s="518" t="s">
        <v>371</v>
      </c>
      <c r="I6232" s="518">
        <v>445304</v>
      </c>
    </row>
    <row r="6233" spans="1:9" x14ac:dyDescent="0.2">
      <c r="A6233" s="518" t="s">
        <v>371</v>
      </c>
      <c r="B6233" s="518">
        <v>445312</v>
      </c>
      <c r="C6233" s="518" t="s">
        <v>2660</v>
      </c>
      <c r="D6233" s="518" t="s">
        <v>4945</v>
      </c>
      <c r="E6233" s="859">
        <v>31</v>
      </c>
      <c r="F6233" s="859">
        <v>31</v>
      </c>
      <c r="G6233" s="518" t="s">
        <v>122</v>
      </c>
      <c r="H6233" s="518" t="s">
        <v>371</v>
      </c>
      <c r="I6233" s="518">
        <v>445312</v>
      </c>
    </row>
    <row r="6234" spans="1:9" x14ac:dyDescent="0.2">
      <c r="A6234" s="518" t="s">
        <v>371</v>
      </c>
      <c r="B6234" s="518">
        <v>445320</v>
      </c>
      <c r="C6234" s="518" t="s">
        <v>2660</v>
      </c>
      <c r="D6234" s="518" t="s">
        <v>4946</v>
      </c>
      <c r="E6234" s="859">
        <v>34</v>
      </c>
      <c r="F6234" s="859">
        <v>34</v>
      </c>
      <c r="G6234" s="518" t="s">
        <v>122</v>
      </c>
      <c r="H6234" s="518" t="s">
        <v>371</v>
      </c>
      <c r="I6234" s="518">
        <v>445320</v>
      </c>
    </row>
    <row r="6235" spans="1:9" x14ac:dyDescent="0.2">
      <c r="A6235" s="518" t="s">
        <v>371</v>
      </c>
      <c r="B6235" s="518">
        <v>445338</v>
      </c>
      <c r="C6235" s="518" t="s">
        <v>2660</v>
      </c>
      <c r="D6235" s="518" t="s">
        <v>4947</v>
      </c>
      <c r="E6235" s="859">
        <v>31</v>
      </c>
      <c r="F6235" s="859">
        <v>29</v>
      </c>
      <c r="G6235" s="518" t="s">
        <v>122</v>
      </c>
      <c r="H6235" s="518" t="s">
        <v>371</v>
      </c>
      <c r="I6235" s="518">
        <v>445338</v>
      </c>
    </row>
    <row r="6236" spans="1:9" x14ac:dyDescent="0.2">
      <c r="A6236" s="518" t="s">
        <v>371</v>
      </c>
      <c r="B6236" s="518">
        <v>445346</v>
      </c>
      <c r="C6236" s="518" t="s">
        <v>2660</v>
      </c>
      <c r="D6236" s="518" t="s">
        <v>4948</v>
      </c>
      <c r="E6236" s="859">
        <v>18</v>
      </c>
      <c r="F6236" s="859">
        <v>18</v>
      </c>
      <c r="G6236" s="518" t="s">
        <v>122</v>
      </c>
      <c r="H6236" s="518" t="s">
        <v>371</v>
      </c>
      <c r="I6236" s="518">
        <v>445346</v>
      </c>
    </row>
    <row r="6237" spans="1:9" x14ac:dyDescent="0.2">
      <c r="A6237" s="518" t="s">
        <v>371</v>
      </c>
      <c r="B6237" s="518">
        <v>445361</v>
      </c>
      <c r="C6237" s="518" t="s">
        <v>2660</v>
      </c>
      <c r="D6237" s="518" t="s">
        <v>4949</v>
      </c>
      <c r="E6237" s="859">
        <v>24</v>
      </c>
      <c r="F6237" s="859">
        <v>24</v>
      </c>
      <c r="G6237" s="518" t="s">
        <v>122</v>
      </c>
      <c r="H6237" s="518" t="s">
        <v>371</v>
      </c>
      <c r="I6237" s="518">
        <v>445361</v>
      </c>
    </row>
    <row r="6238" spans="1:9" x14ac:dyDescent="0.2">
      <c r="A6238" s="518" t="s">
        <v>371</v>
      </c>
      <c r="B6238" s="518">
        <v>445387</v>
      </c>
      <c r="C6238" s="518" t="s">
        <v>2660</v>
      </c>
      <c r="D6238" s="518" t="s">
        <v>4950</v>
      </c>
      <c r="E6238" s="859">
        <v>21</v>
      </c>
      <c r="F6238" s="859">
        <v>21</v>
      </c>
      <c r="G6238" s="518" t="s">
        <v>122</v>
      </c>
      <c r="H6238" s="518" t="s">
        <v>371</v>
      </c>
      <c r="I6238" s="518">
        <v>445387</v>
      </c>
    </row>
    <row r="6239" spans="1:9" x14ac:dyDescent="0.2">
      <c r="A6239" s="518" t="s">
        <v>371</v>
      </c>
      <c r="B6239" s="518">
        <v>445403</v>
      </c>
      <c r="C6239" s="518" t="s">
        <v>2660</v>
      </c>
      <c r="D6239" s="518" t="s">
        <v>4691</v>
      </c>
      <c r="E6239" s="859">
        <v>23</v>
      </c>
      <c r="F6239" s="859">
        <v>23</v>
      </c>
      <c r="G6239" s="518" t="s">
        <v>122</v>
      </c>
      <c r="H6239" s="518" t="s">
        <v>371</v>
      </c>
      <c r="I6239" s="518">
        <v>445403</v>
      </c>
    </row>
    <row r="6240" spans="1:9" x14ac:dyDescent="0.2">
      <c r="A6240" s="518" t="s">
        <v>371</v>
      </c>
      <c r="B6240" s="518">
        <v>445429</v>
      </c>
      <c r="C6240" s="518" t="s">
        <v>2660</v>
      </c>
      <c r="D6240" s="518" t="s">
        <v>4951</v>
      </c>
      <c r="E6240" s="859">
        <v>25</v>
      </c>
      <c r="F6240" s="859">
        <v>25</v>
      </c>
      <c r="G6240" s="518" t="s">
        <v>122</v>
      </c>
      <c r="H6240" s="518" t="s">
        <v>371</v>
      </c>
      <c r="I6240" s="518">
        <v>445429</v>
      </c>
    </row>
    <row r="6241" spans="1:9" x14ac:dyDescent="0.2">
      <c r="A6241" s="518" t="s">
        <v>371</v>
      </c>
      <c r="B6241" s="518">
        <v>445437</v>
      </c>
      <c r="C6241" s="518" t="s">
        <v>2660</v>
      </c>
      <c r="D6241" s="518" t="s">
        <v>4952</v>
      </c>
      <c r="E6241" s="859">
        <v>29</v>
      </c>
      <c r="F6241" s="859">
        <v>24</v>
      </c>
      <c r="G6241" s="518" t="s">
        <v>122</v>
      </c>
      <c r="H6241" s="518" t="s">
        <v>371</v>
      </c>
      <c r="I6241" s="518">
        <v>445437</v>
      </c>
    </row>
    <row r="6242" spans="1:9" x14ac:dyDescent="0.2">
      <c r="A6242" s="518" t="s">
        <v>371</v>
      </c>
      <c r="B6242" s="518">
        <v>445452</v>
      </c>
      <c r="C6242" s="518" t="s">
        <v>2660</v>
      </c>
      <c r="D6242" s="518" t="s">
        <v>4953</v>
      </c>
      <c r="E6242" s="859">
        <v>30</v>
      </c>
      <c r="F6242" s="859">
        <v>30</v>
      </c>
      <c r="G6242" s="518" t="s">
        <v>122</v>
      </c>
      <c r="H6242" s="518" t="s">
        <v>371</v>
      </c>
      <c r="I6242" s="518">
        <v>445452</v>
      </c>
    </row>
    <row r="6243" spans="1:9" x14ac:dyDescent="0.2">
      <c r="A6243" s="518" t="s">
        <v>371</v>
      </c>
      <c r="B6243" s="518">
        <v>445478</v>
      </c>
      <c r="C6243" s="518" t="s">
        <v>2660</v>
      </c>
      <c r="D6243" s="518" t="s">
        <v>4981</v>
      </c>
      <c r="E6243" s="859">
        <v>21</v>
      </c>
      <c r="F6243" s="859">
        <v>20</v>
      </c>
      <c r="G6243" s="518" t="s">
        <v>122</v>
      </c>
      <c r="H6243" s="518" t="s">
        <v>371</v>
      </c>
      <c r="I6243" s="518">
        <v>445478</v>
      </c>
    </row>
    <row r="6244" spans="1:9" x14ac:dyDescent="0.2">
      <c r="A6244" s="518" t="s">
        <v>279</v>
      </c>
      <c r="B6244" s="518">
        <v>445486</v>
      </c>
      <c r="C6244" s="518" t="s">
        <v>2660</v>
      </c>
      <c r="D6244" s="518" t="s">
        <v>4601</v>
      </c>
      <c r="E6244" s="859">
        <v>17</v>
      </c>
      <c r="F6244" s="859">
        <v>17</v>
      </c>
      <c r="G6244" s="518" t="s">
        <v>122</v>
      </c>
      <c r="H6244" s="518" t="s">
        <v>279</v>
      </c>
      <c r="I6244" s="518">
        <v>445486</v>
      </c>
    </row>
    <row r="6245" spans="1:9" x14ac:dyDescent="0.2">
      <c r="A6245" s="518" t="s">
        <v>279</v>
      </c>
      <c r="B6245" s="518">
        <v>445494</v>
      </c>
      <c r="C6245" s="518" t="s">
        <v>2660</v>
      </c>
      <c r="D6245" s="518" t="s">
        <v>796</v>
      </c>
      <c r="E6245" s="859">
        <v>32</v>
      </c>
      <c r="F6245" s="859">
        <v>32</v>
      </c>
      <c r="G6245" s="518" t="s">
        <v>122</v>
      </c>
      <c r="H6245" s="518" t="s">
        <v>279</v>
      </c>
      <c r="I6245" s="518">
        <v>445494</v>
      </c>
    </row>
    <row r="6246" spans="1:9" x14ac:dyDescent="0.2">
      <c r="A6246" s="518" t="s">
        <v>197</v>
      </c>
      <c r="B6246" s="518">
        <v>445569</v>
      </c>
      <c r="C6246" s="518" t="s">
        <v>2660</v>
      </c>
      <c r="D6246" s="518" t="s">
        <v>7594</v>
      </c>
      <c r="E6246" s="859">
        <v>35</v>
      </c>
      <c r="F6246" s="859">
        <v>35</v>
      </c>
      <c r="G6246" s="518" t="s">
        <v>128</v>
      </c>
      <c r="H6246" s="518" t="s">
        <v>197</v>
      </c>
      <c r="I6246" s="518">
        <v>445569</v>
      </c>
    </row>
    <row r="6247" spans="1:9" x14ac:dyDescent="0.2">
      <c r="A6247" s="518" t="s">
        <v>256</v>
      </c>
      <c r="B6247" s="518">
        <v>445635</v>
      </c>
      <c r="C6247" s="518" t="s">
        <v>2660</v>
      </c>
      <c r="D6247" s="518" t="s">
        <v>9051</v>
      </c>
      <c r="E6247" s="859">
        <v>27</v>
      </c>
      <c r="F6247" s="859">
        <v>0</v>
      </c>
      <c r="G6247" s="518" t="s">
        <v>128</v>
      </c>
      <c r="H6247" s="518" t="s">
        <v>256</v>
      </c>
      <c r="I6247" s="518">
        <v>445635</v>
      </c>
    </row>
    <row r="6248" spans="1:9" x14ac:dyDescent="0.2">
      <c r="A6248" s="518" t="s">
        <v>233</v>
      </c>
      <c r="B6248" s="518">
        <v>445650</v>
      </c>
      <c r="C6248" s="518" t="s">
        <v>2660</v>
      </c>
      <c r="D6248" s="518" t="s">
        <v>7580</v>
      </c>
      <c r="E6248" s="859">
        <v>17</v>
      </c>
      <c r="F6248" s="859">
        <v>0</v>
      </c>
      <c r="G6248" s="518" t="s">
        <v>122</v>
      </c>
      <c r="H6248" s="518" t="s">
        <v>233</v>
      </c>
      <c r="I6248" s="518">
        <v>445650</v>
      </c>
    </row>
    <row r="6249" spans="1:9" x14ac:dyDescent="0.2">
      <c r="A6249" s="518" t="s">
        <v>295</v>
      </c>
      <c r="B6249" s="518">
        <v>445676</v>
      </c>
      <c r="C6249" s="518" t="s">
        <v>2660</v>
      </c>
      <c r="D6249" s="518" t="s">
        <v>2706</v>
      </c>
      <c r="E6249" s="859">
        <v>21</v>
      </c>
      <c r="F6249" s="859">
        <v>0</v>
      </c>
      <c r="G6249" s="518" t="s">
        <v>122</v>
      </c>
      <c r="H6249" s="518" t="s">
        <v>295</v>
      </c>
      <c r="I6249" s="518">
        <v>445676</v>
      </c>
    </row>
    <row r="6250" spans="1:9" x14ac:dyDescent="0.2">
      <c r="A6250" s="518" t="s">
        <v>295</v>
      </c>
      <c r="B6250" s="518">
        <v>445718</v>
      </c>
      <c r="C6250" s="518" t="s">
        <v>2660</v>
      </c>
      <c r="D6250" s="518" t="s">
        <v>1153</v>
      </c>
      <c r="E6250" s="859">
        <v>20</v>
      </c>
      <c r="F6250" s="859">
        <v>0</v>
      </c>
      <c r="G6250" s="518" t="s">
        <v>122</v>
      </c>
      <c r="H6250" s="518" t="s">
        <v>295</v>
      </c>
      <c r="I6250" s="518">
        <v>445718</v>
      </c>
    </row>
    <row r="6251" spans="1:9" x14ac:dyDescent="0.2">
      <c r="A6251" s="518" t="s">
        <v>217</v>
      </c>
      <c r="B6251" s="518">
        <v>445767</v>
      </c>
      <c r="C6251" s="518" t="s">
        <v>2660</v>
      </c>
      <c r="D6251" s="518" t="s">
        <v>945</v>
      </c>
      <c r="E6251" s="859">
        <v>30</v>
      </c>
      <c r="F6251" s="859">
        <v>30</v>
      </c>
      <c r="G6251" s="518" t="s">
        <v>122</v>
      </c>
      <c r="H6251" s="518" t="s">
        <v>217</v>
      </c>
      <c r="I6251" s="518">
        <v>445767</v>
      </c>
    </row>
    <row r="6252" spans="1:9" x14ac:dyDescent="0.2">
      <c r="A6252" s="518" t="s">
        <v>217</v>
      </c>
      <c r="B6252" s="518">
        <v>445775</v>
      </c>
      <c r="C6252" s="518" t="s">
        <v>2660</v>
      </c>
      <c r="D6252" s="518" t="s">
        <v>806</v>
      </c>
      <c r="E6252" s="859">
        <v>29</v>
      </c>
      <c r="F6252" s="859">
        <v>29</v>
      </c>
      <c r="G6252" s="518" t="s">
        <v>122</v>
      </c>
      <c r="H6252" s="518" t="s">
        <v>217</v>
      </c>
      <c r="I6252" s="518">
        <v>445775</v>
      </c>
    </row>
    <row r="6253" spans="1:9" x14ac:dyDescent="0.2">
      <c r="A6253" s="518" t="s">
        <v>217</v>
      </c>
      <c r="B6253" s="518">
        <v>445783</v>
      </c>
      <c r="C6253" s="518" t="s">
        <v>2660</v>
      </c>
      <c r="D6253" s="518" t="s">
        <v>713</v>
      </c>
      <c r="E6253" s="859">
        <v>25</v>
      </c>
      <c r="F6253" s="859">
        <v>25</v>
      </c>
      <c r="G6253" s="518" t="s">
        <v>122</v>
      </c>
      <c r="H6253" s="518" t="s">
        <v>217</v>
      </c>
      <c r="I6253" s="518">
        <v>445783</v>
      </c>
    </row>
    <row r="6254" spans="1:9" x14ac:dyDescent="0.2">
      <c r="A6254" s="518" t="s">
        <v>217</v>
      </c>
      <c r="B6254" s="518">
        <v>445791</v>
      </c>
      <c r="C6254" s="518" t="s">
        <v>2660</v>
      </c>
      <c r="D6254" s="518" t="s">
        <v>735</v>
      </c>
      <c r="E6254" s="859">
        <v>35</v>
      </c>
      <c r="F6254" s="859">
        <v>35</v>
      </c>
      <c r="G6254" s="518" t="s">
        <v>122</v>
      </c>
      <c r="H6254" s="518" t="s">
        <v>217</v>
      </c>
      <c r="I6254" s="518">
        <v>445791</v>
      </c>
    </row>
    <row r="6255" spans="1:9" x14ac:dyDescent="0.2">
      <c r="A6255" s="518" t="s">
        <v>217</v>
      </c>
      <c r="B6255" s="518">
        <v>445809</v>
      </c>
      <c r="C6255" s="518" t="s">
        <v>2660</v>
      </c>
      <c r="D6255" s="518" t="s">
        <v>798</v>
      </c>
      <c r="E6255" s="859">
        <v>28</v>
      </c>
      <c r="F6255" s="859">
        <v>28</v>
      </c>
      <c r="G6255" s="518" t="s">
        <v>122</v>
      </c>
      <c r="H6255" s="518" t="s">
        <v>217</v>
      </c>
      <c r="I6255" s="518">
        <v>445809</v>
      </c>
    </row>
    <row r="6256" spans="1:9" x14ac:dyDescent="0.2">
      <c r="A6256" s="518" t="s">
        <v>217</v>
      </c>
      <c r="B6256" s="518">
        <v>445817</v>
      </c>
      <c r="C6256" s="518" t="s">
        <v>2660</v>
      </c>
      <c r="D6256" s="518" t="s">
        <v>1098</v>
      </c>
      <c r="E6256" s="859">
        <v>31</v>
      </c>
      <c r="F6256" s="859">
        <v>29</v>
      </c>
      <c r="G6256" s="518" t="s">
        <v>122</v>
      </c>
      <c r="H6256" s="518" t="s">
        <v>217</v>
      </c>
      <c r="I6256" s="518">
        <v>445817</v>
      </c>
    </row>
    <row r="6257" spans="1:9" x14ac:dyDescent="0.2">
      <c r="A6257" s="518" t="s">
        <v>198</v>
      </c>
      <c r="B6257" s="518">
        <v>445825</v>
      </c>
      <c r="C6257" s="518" t="s">
        <v>2660</v>
      </c>
      <c r="D6257" s="518" t="s">
        <v>539</v>
      </c>
      <c r="E6257" s="859">
        <v>34</v>
      </c>
      <c r="F6257" s="859">
        <v>34</v>
      </c>
      <c r="G6257" s="518" t="s">
        <v>122</v>
      </c>
      <c r="H6257" s="518" t="s">
        <v>198</v>
      </c>
      <c r="I6257" s="518">
        <v>445825</v>
      </c>
    </row>
    <row r="6258" spans="1:9" x14ac:dyDescent="0.2">
      <c r="A6258" s="518" t="s">
        <v>198</v>
      </c>
      <c r="B6258" s="518">
        <v>445858</v>
      </c>
      <c r="C6258" s="518" t="s">
        <v>2660</v>
      </c>
      <c r="D6258" s="518" t="s">
        <v>1058</v>
      </c>
      <c r="E6258" s="859">
        <v>33</v>
      </c>
      <c r="F6258" s="859">
        <v>33</v>
      </c>
      <c r="G6258" s="518" t="s">
        <v>122</v>
      </c>
      <c r="H6258" s="518" t="s">
        <v>198</v>
      </c>
      <c r="I6258" s="518">
        <v>445858</v>
      </c>
    </row>
    <row r="6259" spans="1:9" x14ac:dyDescent="0.2">
      <c r="A6259" s="518" t="s">
        <v>198</v>
      </c>
      <c r="B6259" s="518">
        <v>445866</v>
      </c>
      <c r="C6259" s="518" t="s">
        <v>2660</v>
      </c>
      <c r="D6259" s="518" t="s">
        <v>1168</v>
      </c>
      <c r="E6259" s="859">
        <v>25</v>
      </c>
      <c r="F6259" s="859">
        <v>25</v>
      </c>
      <c r="G6259" s="518" t="s">
        <v>122</v>
      </c>
      <c r="H6259" s="518" t="s">
        <v>198</v>
      </c>
      <c r="I6259" s="518">
        <v>445866</v>
      </c>
    </row>
    <row r="6260" spans="1:9" x14ac:dyDescent="0.2">
      <c r="A6260" s="518" t="s">
        <v>295</v>
      </c>
      <c r="B6260" s="518">
        <v>445874</v>
      </c>
      <c r="C6260" s="518" t="s">
        <v>2660</v>
      </c>
      <c r="D6260" s="518" t="s">
        <v>3540</v>
      </c>
      <c r="E6260" s="859">
        <v>30</v>
      </c>
      <c r="F6260" s="859">
        <v>0</v>
      </c>
      <c r="G6260" s="518" t="s">
        <v>122</v>
      </c>
      <c r="H6260" s="518" t="s">
        <v>295</v>
      </c>
      <c r="I6260" s="518">
        <v>445874</v>
      </c>
    </row>
    <row r="6261" spans="1:9" x14ac:dyDescent="0.2">
      <c r="A6261" s="518" t="s">
        <v>198</v>
      </c>
      <c r="B6261" s="518">
        <v>445882</v>
      </c>
      <c r="C6261" s="518" t="s">
        <v>2660</v>
      </c>
      <c r="D6261" s="518" t="s">
        <v>657</v>
      </c>
      <c r="E6261" s="859">
        <v>23</v>
      </c>
      <c r="F6261" s="859">
        <v>23</v>
      </c>
      <c r="G6261" s="518" t="s">
        <v>122</v>
      </c>
      <c r="H6261" s="518" t="s">
        <v>198</v>
      </c>
      <c r="I6261" s="518">
        <v>445882</v>
      </c>
    </row>
    <row r="6262" spans="1:9" x14ac:dyDescent="0.2">
      <c r="A6262" s="518" t="s">
        <v>198</v>
      </c>
      <c r="B6262" s="518">
        <v>445890</v>
      </c>
      <c r="C6262" s="518" t="s">
        <v>2660</v>
      </c>
      <c r="D6262" s="518" t="s">
        <v>796</v>
      </c>
      <c r="E6262" s="859">
        <v>30</v>
      </c>
      <c r="F6262" s="859">
        <v>30</v>
      </c>
      <c r="G6262" s="518" t="s">
        <v>122</v>
      </c>
      <c r="H6262" s="518" t="s">
        <v>198</v>
      </c>
      <c r="I6262" s="518">
        <v>445890</v>
      </c>
    </row>
    <row r="6263" spans="1:9" x14ac:dyDescent="0.2">
      <c r="A6263" s="518" t="s">
        <v>198</v>
      </c>
      <c r="B6263" s="518">
        <v>445908</v>
      </c>
      <c r="C6263" s="518" t="s">
        <v>2660</v>
      </c>
      <c r="D6263" s="518" t="s">
        <v>2839</v>
      </c>
      <c r="E6263" s="859">
        <v>24</v>
      </c>
      <c r="F6263" s="859">
        <v>24</v>
      </c>
      <c r="G6263" s="518" t="s">
        <v>122</v>
      </c>
      <c r="H6263" s="518" t="s">
        <v>198</v>
      </c>
      <c r="I6263" s="518">
        <v>445908</v>
      </c>
    </row>
    <row r="6264" spans="1:9" x14ac:dyDescent="0.2">
      <c r="A6264" s="518" t="s">
        <v>295</v>
      </c>
      <c r="B6264" s="518">
        <v>445924</v>
      </c>
      <c r="C6264" s="518" t="s">
        <v>2660</v>
      </c>
      <c r="D6264" s="518" t="s">
        <v>4699</v>
      </c>
      <c r="E6264" s="859">
        <v>33</v>
      </c>
      <c r="F6264" s="859">
        <v>0</v>
      </c>
      <c r="G6264" s="518" t="s">
        <v>122</v>
      </c>
      <c r="H6264" s="518" t="s">
        <v>295</v>
      </c>
      <c r="I6264" s="518">
        <v>445924</v>
      </c>
    </row>
    <row r="6265" spans="1:9" x14ac:dyDescent="0.2">
      <c r="A6265" s="518" t="s">
        <v>295</v>
      </c>
      <c r="B6265" s="518">
        <v>445932</v>
      </c>
      <c r="C6265" s="518" t="s">
        <v>2660</v>
      </c>
      <c r="D6265" s="518" t="s">
        <v>3645</v>
      </c>
      <c r="E6265" s="859">
        <v>31</v>
      </c>
      <c r="F6265" s="859">
        <v>0</v>
      </c>
      <c r="G6265" s="518" t="s">
        <v>122</v>
      </c>
      <c r="H6265" s="518" t="s">
        <v>295</v>
      </c>
      <c r="I6265" s="518">
        <v>445932</v>
      </c>
    </row>
    <row r="6266" spans="1:9" x14ac:dyDescent="0.2">
      <c r="A6266" s="518" t="s">
        <v>201</v>
      </c>
      <c r="B6266" s="518">
        <v>445965</v>
      </c>
      <c r="C6266" s="518" t="s">
        <v>2660</v>
      </c>
      <c r="D6266" s="518" t="s">
        <v>2268</v>
      </c>
      <c r="E6266" s="859">
        <v>17</v>
      </c>
      <c r="F6266" s="859">
        <v>17</v>
      </c>
      <c r="G6266" s="518" t="s">
        <v>122</v>
      </c>
      <c r="H6266" s="518" t="s">
        <v>201</v>
      </c>
      <c r="I6266" s="518">
        <v>445965</v>
      </c>
    </row>
    <row r="6267" spans="1:9" x14ac:dyDescent="0.2">
      <c r="A6267" s="518" t="s">
        <v>381</v>
      </c>
      <c r="B6267" s="518">
        <v>445981</v>
      </c>
      <c r="C6267" s="518" t="s">
        <v>2660</v>
      </c>
      <c r="D6267" s="518" t="s">
        <v>933</v>
      </c>
      <c r="E6267" s="859">
        <v>30</v>
      </c>
      <c r="F6267" s="859">
        <v>30</v>
      </c>
      <c r="G6267" s="518" t="s">
        <v>122</v>
      </c>
      <c r="H6267" s="518" t="s">
        <v>381</v>
      </c>
      <c r="I6267" s="518">
        <v>445981</v>
      </c>
    </row>
    <row r="6268" spans="1:9" x14ac:dyDescent="0.2">
      <c r="A6268" s="518" t="s">
        <v>381</v>
      </c>
      <c r="B6268" s="518">
        <v>445999</v>
      </c>
      <c r="C6268" s="518" t="s">
        <v>2660</v>
      </c>
      <c r="D6268" s="518" t="s">
        <v>1220</v>
      </c>
      <c r="E6268" s="859">
        <v>32</v>
      </c>
      <c r="F6268" s="859">
        <v>14</v>
      </c>
      <c r="G6268" s="518" t="s">
        <v>122</v>
      </c>
      <c r="H6268" s="518" t="s">
        <v>381</v>
      </c>
      <c r="I6268" s="518">
        <v>445999</v>
      </c>
    </row>
    <row r="6269" spans="1:9" x14ac:dyDescent="0.2">
      <c r="A6269" s="518" t="s">
        <v>381</v>
      </c>
      <c r="B6269" s="518">
        <v>446005</v>
      </c>
      <c r="C6269" s="518" t="s">
        <v>2660</v>
      </c>
      <c r="D6269" s="518" t="s">
        <v>709</v>
      </c>
      <c r="E6269" s="859">
        <v>34</v>
      </c>
      <c r="F6269" s="859">
        <v>34</v>
      </c>
      <c r="G6269" s="518" t="s">
        <v>122</v>
      </c>
      <c r="H6269" s="518" t="s">
        <v>381</v>
      </c>
      <c r="I6269" s="518">
        <v>446005</v>
      </c>
    </row>
    <row r="6270" spans="1:9" x14ac:dyDescent="0.2">
      <c r="A6270" s="518" t="s">
        <v>381</v>
      </c>
      <c r="B6270" s="518">
        <v>446013</v>
      </c>
      <c r="C6270" s="518" t="s">
        <v>2660</v>
      </c>
      <c r="D6270" s="518" t="s">
        <v>447</v>
      </c>
      <c r="E6270" s="859">
        <v>31</v>
      </c>
      <c r="F6270" s="859">
        <v>30</v>
      </c>
      <c r="G6270" s="518" t="s">
        <v>122</v>
      </c>
      <c r="H6270" s="518" t="s">
        <v>381</v>
      </c>
      <c r="I6270" s="518">
        <v>446013</v>
      </c>
    </row>
    <row r="6271" spans="1:9" x14ac:dyDescent="0.2">
      <c r="A6271" s="518" t="s">
        <v>381</v>
      </c>
      <c r="B6271" s="518">
        <v>446021</v>
      </c>
      <c r="C6271" s="518" t="s">
        <v>2660</v>
      </c>
      <c r="D6271" s="518" t="s">
        <v>429</v>
      </c>
      <c r="E6271" s="859">
        <v>26</v>
      </c>
      <c r="F6271" s="859">
        <v>26</v>
      </c>
      <c r="G6271" s="518" t="s">
        <v>122</v>
      </c>
      <c r="H6271" s="518" t="s">
        <v>381</v>
      </c>
      <c r="I6271" s="518">
        <v>446021</v>
      </c>
    </row>
    <row r="6272" spans="1:9" x14ac:dyDescent="0.2">
      <c r="A6272" s="518" t="s">
        <v>381</v>
      </c>
      <c r="B6272" s="518">
        <v>446039</v>
      </c>
      <c r="C6272" s="518" t="s">
        <v>2660</v>
      </c>
      <c r="D6272" s="518" t="s">
        <v>1574</v>
      </c>
      <c r="E6272" s="859">
        <v>25</v>
      </c>
      <c r="F6272" s="859">
        <v>25</v>
      </c>
      <c r="G6272" s="518" t="s">
        <v>122</v>
      </c>
      <c r="H6272" s="518" t="s">
        <v>381</v>
      </c>
      <c r="I6272" s="518">
        <v>446039</v>
      </c>
    </row>
    <row r="6273" spans="1:9" x14ac:dyDescent="0.2">
      <c r="A6273" s="518" t="s">
        <v>381</v>
      </c>
      <c r="B6273" s="518">
        <v>446047</v>
      </c>
      <c r="C6273" s="518" t="s">
        <v>2660</v>
      </c>
      <c r="D6273" s="518" t="s">
        <v>877</v>
      </c>
      <c r="E6273" s="859">
        <v>33</v>
      </c>
      <c r="F6273" s="859">
        <v>33</v>
      </c>
      <c r="G6273" s="518" t="s">
        <v>122</v>
      </c>
      <c r="H6273" s="518" t="s">
        <v>381</v>
      </c>
      <c r="I6273" s="518">
        <v>446047</v>
      </c>
    </row>
    <row r="6274" spans="1:9" x14ac:dyDescent="0.2">
      <c r="A6274" s="518" t="s">
        <v>381</v>
      </c>
      <c r="B6274" s="518">
        <v>446054</v>
      </c>
      <c r="C6274" s="518" t="s">
        <v>2660</v>
      </c>
      <c r="D6274" s="518" t="s">
        <v>610</v>
      </c>
      <c r="E6274" s="859">
        <v>27</v>
      </c>
      <c r="F6274" s="859">
        <v>27</v>
      </c>
      <c r="G6274" s="518" t="s">
        <v>122</v>
      </c>
      <c r="H6274" s="518" t="s">
        <v>381</v>
      </c>
      <c r="I6274" s="518">
        <v>446054</v>
      </c>
    </row>
    <row r="6275" spans="1:9" x14ac:dyDescent="0.2">
      <c r="A6275" s="518" t="s">
        <v>381</v>
      </c>
      <c r="B6275" s="518">
        <v>446070</v>
      </c>
      <c r="C6275" s="518" t="s">
        <v>2660</v>
      </c>
      <c r="D6275" s="518" t="s">
        <v>727</v>
      </c>
      <c r="E6275" s="859">
        <v>35</v>
      </c>
      <c r="F6275" s="859">
        <v>35</v>
      </c>
      <c r="G6275" s="518" t="s">
        <v>122</v>
      </c>
      <c r="H6275" s="518" t="s">
        <v>381</v>
      </c>
      <c r="I6275" s="518">
        <v>446070</v>
      </c>
    </row>
    <row r="6276" spans="1:9" x14ac:dyDescent="0.2">
      <c r="A6276" s="518" t="s">
        <v>334</v>
      </c>
      <c r="B6276" s="518">
        <v>446088</v>
      </c>
      <c r="C6276" s="518" t="s">
        <v>2660</v>
      </c>
      <c r="D6276" s="518" t="s">
        <v>888</v>
      </c>
      <c r="E6276" s="859">
        <v>17</v>
      </c>
      <c r="F6276" s="859">
        <v>17</v>
      </c>
      <c r="G6276" s="518" t="s">
        <v>122</v>
      </c>
      <c r="H6276" s="518" t="s">
        <v>334</v>
      </c>
      <c r="I6276" s="518">
        <v>446088</v>
      </c>
    </row>
    <row r="6277" spans="1:9" x14ac:dyDescent="0.2">
      <c r="A6277" s="518" t="s">
        <v>228</v>
      </c>
      <c r="B6277" s="518">
        <v>446096</v>
      </c>
      <c r="C6277" s="518" t="s">
        <v>2660</v>
      </c>
      <c r="D6277" s="518" t="s">
        <v>2426</v>
      </c>
      <c r="E6277" s="859">
        <v>31</v>
      </c>
      <c r="F6277" s="859">
        <v>0</v>
      </c>
      <c r="G6277" s="518" t="s">
        <v>122</v>
      </c>
      <c r="H6277" s="518" t="s">
        <v>228</v>
      </c>
      <c r="I6277" s="518">
        <v>446096</v>
      </c>
    </row>
    <row r="6278" spans="1:9" x14ac:dyDescent="0.2">
      <c r="A6278" s="518" t="s">
        <v>354</v>
      </c>
      <c r="B6278" s="518">
        <v>446112</v>
      </c>
      <c r="C6278" s="518" t="s">
        <v>2660</v>
      </c>
      <c r="D6278" s="518" t="s">
        <v>1052</v>
      </c>
      <c r="E6278" s="859">
        <v>30</v>
      </c>
      <c r="F6278" s="859">
        <v>20</v>
      </c>
      <c r="G6278" s="518" t="s">
        <v>122</v>
      </c>
      <c r="H6278" s="518" t="s">
        <v>354</v>
      </c>
      <c r="I6278" s="518">
        <v>446112</v>
      </c>
    </row>
    <row r="6279" spans="1:9" x14ac:dyDescent="0.2">
      <c r="A6279" s="518" t="s">
        <v>189</v>
      </c>
      <c r="B6279" s="518">
        <v>446120</v>
      </c>
      <c r="C6279" s="518" t="s">
        <v>2660</v>
      </c>
      <c r="D6279" s="518" t="s">
        <v>452</v>
      </c>
      <c r="E6279" s="859">
        <v>28</v>
      </c>
      <c r="F6279" s="859">
        <v>28</v>
      </c>
      <c r="G6279" s="518" t="s">
        <v>122</v>
      </c>
      <c r="H6279" s="518" t="s">
        <v>189</v>
      </c>
      <c r="I6279" s="518">
        <v>446120</v>
      </c>
    </row>
    <row r="6280" spans="1:9" x14ac:dyDescent="0.2">
      <c r="A6280" s="518" t="s">
        <v>337</v>
      </c>
      <c r="B6280" s="518">
        <v>446146</v>
      </c>
      <c r="C6280" s="518" t="s">
        <v>2660</v>
      </c>
      <c r="D6280" s="518" t="s">
        <v>1171</v>
      </c>
      <c r="E6280" s="859">
        <v>29</v>
      </c>
      <c r="F6280" s="859">
        <v>0</v>
      </c>
      <c r="G6280" s="518" t="s">
        <v>122</v>
      </c>
      <c r="H6280" s="518" t="s">
        <v>337</v>
      </c>
      <c r="I6280" s="518">
        <v>446146</v>
      </c>
    </row>
    <row r="6281" spans="1:9" x14ac:dyDescent="0.2">
      <c r="A6281" s="518" t="s">
        <v>337</v>
      </c>
      <c r="B6281" s="518">
        <v>446161</v>
      </c>
      <c r="C6281" s="518" t="s">
        <v>2660</v>
      </c>
      <c r="D6281" s="518" t="s">
        <v>3985</v>
      </c>
      <c r="E6281" s="859">
        <v>22</v>
      </c>
      <c r="F6281" s="859">
        <v>22</v>
      </c>
      <c r="G6281" s="518" t="s">
        <v>122</v>
      </c>
      <c r="H6281" s="518" t="s">
        <v>337</v>
      </c>
      <c r="I6281" s="518">
        <v>446161</v>
      </c>
    </row>
    <row r="6282" spans="1:9" x14ac:dyDescent="0.2">
      <c r="A6282" s="518" t="s">
        <v>215</v>
      </c>
      <c r="B6282" s="518">
        <v>446187</v>
      </c>
      <c r="C6282" s="518" t="s">
        <v>2660</v>
      </c>
      <c r="D6282" s="518" t="s">
        <v>1695</v>
      </c>
      <c r="E6282" s="859">
        <v>31</v>
      </c>
      <c r="F6282" s="859">
        <v>31</v>
      </c>
      <c r="G6282" s="518" t="s">
        <v>122</v>
      </c>
      <c r="H6282" s="518" t="s">
        <v>215</v>
      </c>
      <c r="I6282" s="518">
        <v>446187</v>
      </c>
    </row>
    <row r="6283" spans="1:9" x14ac:dyDescent="0.2">
      <c r="A6283" s="518" t="s">
        <v>292</v>
      </c>
      <c r="B6283" s="518">
        <v>446229</v>
      </c>
      <c r="C6283" s="518" t="s">
        <v>2660</v>
      </c>
      <c r="D6283" s="518" t="s">
        <v>2007</v>
      </c>
      <c r="E6283" s="859">
        <v>31</v>
      </c>
      <c r="F6283" s="859">
        <v>0</v>
      </c>
      <c r="G6283" s="518" t="s">
        <v>128</v>
      </c>
      <c r="H6283" s="518" t="s">
        <v>292</v>
      </c>
      <c r="I6283" s="518">
        <v>446229</v>
      </c>
    </row>
    <row r="6284" spans="1:9" x14ac:dyDescent="0.2">
      <c r="A6284" s="518" t="s">
        <v>321</v>
      </c>
      <c r="B6284" s="518">
        <v>446237</v>
      </c>
      <c r="C6284" s="518" t="s">
        <v>2660</v>
      </c>
      <c r="D6284" s="518" t="s">
        <v>8119</v>
      </c>
      <c r="E6284" s="859">
        <v>23</v>
      </c>
      <c r="F6284" s="859">
        <v>0</v>
      </c>
      <c r="G6284" s="518" t="s">
        <v>128</v>
      </c>
      <c r="H6284" s="518" t="s">
        <v>321</v>
      </c>
      <c r="I6284" s="518">
        <v>446237</v>
      </c>
    </row>
    <row r="6285" spans="1:9" x14ac:dyDescent="0.2">
      <c r="A6285" s="518" t="s">
        <v>158</v>
      </c>
      <c r="B6285" s="518">
        <v>446278</v>
      </c>
      <c r="C6285" s="518" t="s">
        <v>2660</v>
      </c>
      <c r="D6285" s="518" t="s">
        <v>6824</v>
      </c>
      <c r="E6285" s="859">
        <v>28</v>
      </c>
      <c r="F6285" s="859">
        <v>0</v>
      </c>
      <c r="G6285" s="518" t="s">
        <v>128</v>
      </c>
      <c r="H6285" s="518" t="s">
        <v>158</v>
      </c>
      <c r="I6285" s="518">
        <v>446278</v>
      </c>
    </row>
    <row r="6286" spans="1:9" x14ac:dyDescent="0.2">
      <c r="A6286" s="518" t="s">
        <v>180</v>
      </c>
      <c r="B6286" s="518">
        <v>446286</v>
      </c>
      <c r="C6286" s="518" t="s">
        <v>2660</v>
      </c>
      <c r="D6286" s="518" t="s">
        <v>4806</v>
      </c>
      <c r="E6286" s="859">
        <v>29</v>
      </c>
      <c r="F6286" s="859">
        <v>0</v>
      </c>
      <c r="G6286" s="518" t="s">
        <v>128</v>
      </c>
      <c r="H6286" s="518" t="s">
        <v>180</v>
      </c>
      <c r="I6286" s="518">
        <v>446286</v>
      </c>
    </row>
    <row r="6287" spans="1:9" x14ac:dyDescent="0.2">
      <c r="A6287" s="518" t="s">
        <v>180</v>
      </c>
      <c r="B6287" s="518">
        <v>446294</v>
      </c>
      <c r="C6287" s="518" t="s">
        <v>2660</v>
      </c>
      <c r="D6287" s="518" t="s">
        <v>4806</v>
      </c>
      <c r="E6287" s="859">
        <v>30</v>
      </c>
      <c r="F6287" s="859">
        <v>0</v>
      </c>
      <c r="G6287" s="518" t="s">
        <v>128</v>
      </c>
      <c r="H6287" s="518" t="s">
        <v>180</v>
      </c>
      <c r="I6287" s="518">
        <v>446294</v>
      </c>
    </row>
    <row r="6288" spans="1:9" x14ac:dyDescent="0.2">
      <c r="A6288" s="518" t="s">
        <v>180</v>
      </c>
      <c r="B6288" s="518">
        <v>446302</v>
      </c>
      <c r="C6288" s="518" t="s">
        <v>2660</v>
      </c>
      <c r="D6288" s="518" t="s">
        <v>4806</v>
      </c>
      <c r="E6288" s="859">
        <v>30</v>
      </c>
      <c r="F6288" s="859">
        <v>0</v>
      </c>
      <c r="G6288" s="518" t="s">
        <v>128</v>
      </c>
      <c r="H6288" s="518" t="s">
        <v>180</v>
      </c>
      <c r="I6288" s="518">
        <v>446302</v>
      </c>
    </row>
    <row r="6289" spans="1:9" x14ac:dyDescent="0.2">
      <c r="A6289" s="518" t="s">
        <v>180</v>
      </c>
      <c r="B6289" s="518">
        <v>446310</v>
      </c>
      <c r="C6289" s="518" t="s">
        <v>2660</v>
      </c>
      <c r="D6289" s="518" t="s">
        <v>4806</v>
      </c>
      <c r="E6289" s="859">
        <v>30</v>
      </c>
      <c r="F6289" s="859">
        <v>0</v>
      </c>
      <c r="G6289" s="518" t="s">
        <v>128</v>
      </c>
      <c r="H6289" s="518" t="s">
        <v>180</v>
      </c>
      <c r="I6289" s="518">
        <v>446310</v>
      </c>
    </row>
    <row r="6290" spans="1:9" x14ac:dyDescent="0.2">
      <c r="A6290" s="518" t="s">
        <v>292</v>
      </c>
      <c r="B6290" s="518">
        <v>446344</v>
      </c>
      <c r="C6290" s="518" t="s">
        <v>2660</v>
      </c>
      <c r="D6290" s="518" t="s">
        <v>4814</v>
      </c>
      <c r="E6290" s="859">
        <v>22</v>
      </c>
      <c r="F6290" s="859">
        <v>0</v>
      </c>
      <c r="G6290" s="518" t="s">
        <v>128</v>
      </c>
      <c r="H6290" s="518" t="s">
        <v>292</v>
      </c>
      <c r="I6290" s="518">
        <v>446344</v>
      </c>
    </row>
    <row r="6291" spans="1:9" x14ac:dyDescent="0.2">
      <c r="A6291" s="518" t="s">
        <v>292</v>
      </c>
      <c r="B6291" s="518">
        <v>446351</v>
      </c>
      <c r="C6291" s="518" t="s">
        <v>2660</v>
      </c>
      <c r="D6291" s="518" t="s">
        <v>4815</v>
      </c>
      <c r="E6291" s="859">
        <v>21</v>
      </c>
      <c r="F6291" s="859">
        <v>0</v>
      </c>
      <c r="G6291" s="518" t="s">
        <v>128</v>
      </c>
      <c r="H6291" s="518" t="s">
        <v>292</v>
      </c>
      <c r="I6291" s="518">
        <v>446351</v>
      </c>
    </row>
    <row r="6292" spans="1:9" x14ac:dyDescent="0.2">
      <c r="A6292" s="518" t="s">
        <v>292</v>
      </c>
      <c r="B6292" s="518">
        <v>446369</v>
      </c>
      <c r="C6292" s="518" t="s">
        <v>2660</v>
      </c>
      <c r="D6292" s="518" t="s">
        <v>4816</v>
      </c>
      <c r="E6292" s="859">
        <v>21</v>
      </c>
      <c r="F6292" s="859">
        <v>0</v>
      </c>
      <c r="G6292" s="518" t="s">
        <v>128</v>
      </c>
      <c r="H6292" s="518" t="s">
        <v>292</v>
      </c>
      <c r="I6292" s="518">
        <v>446369</v>
      </c>
    </row>
    <row r="6293" spans="1:9" x14ac:dyDescent="0.2">
      <c r="A6293" s="518" t="s">
        <v>357</v>
      </c>
      <c r="B6293" s="518">
        <v>446377</v>
      </c>
      <c r="C6293" s="518" t="s">
        <v>2660</v>
      </c>
      <c r="D6293" s="518" t="s">
        <v>4817</v>
      </c>
      <c r="E6293" s="859">
        <v>20</v>
      </c>
      <c r="F6293" s="859">
        <v>0</v>
      </c>
      <c r="G6293" s="518" t="s">
        <v>128</v>
      </c>
      <c r="H6293" s="518" t="s">
        <v>357</v>
      </c>
      <c r="I6293" s="518">
        <v>446377</v>
      </c>
    </row>
    <row r="6294" spans="1:9" x14ac:dyDescent="0.2">
      <c r="A6294" s="518" t="s">
        <v>179</v>
      </c>
      <c r="B6294" s="518">
        <v>446393</v>
      </c>
      <c r="C6294" s="518" t="s">
        <v>2660</v>
      </c>
      <c r="D6294" s="518" t="s">
        <v>4818</v>
      </c>
      <c r="E6294" s="859">
        <v>23</v>
      </c>
      <c r="F6294" s="859">
        <v>0</v>
      </c>
      <c r="G6294" s="518" t="s">
        <v>128</v>
      </c>
      <c r="H6294" s="518" t="s">
        <v>179</v>
      </c>
      <c r="I6294" s="518">
        <v>446393</v>
      </c>
    </row>
    <row r="6295" spans="1:9" x14ac:dyDescent="0.2">
      <c r="A6295" s="518" t="s">
        <v>362</v>
      </c>
      <c r="B6295" s="518">
        <v>446401</v>
      </c>
      <c r="C6295" s="518" t="s">
        <v>2660</v>
      </c>
      <c r="D6295" s="518" t="s">
        <v>6825</v>
      </c>
      <c r="E6295" s="859">
        <v>25</v>
      </c>
      <c r="F6295" s="859">
        <v>0</v>
      </c>
      <c r="G6295" s="518" t="s">
        <v>128</v>
      </c>
      <c r="H6295" s="518" t="s">
        <v>362</v>
      </c>
      <c r="I6295" s="518">
        <v>446401</v>
      </c>
    </row>
    <row r="6296" spans="1:9" x14ac:dyDescent="0.2">
      <c r="A6296" s="518" t="s">
        <v>362</v>
      </c>
      <c r="B6296" s="518">
        <v>446419</v>
      </c>
      <c r="C6296" s="518" t="s">
        <v>2660</v>
      </c>
      <c r="D6296" s="518" t="s">
        <v>6825</v>
      </c>
      <c r="E6296" s="859">
        <v>25</v>
      </c>
      <c r="F6296" s="859">
        <v>0</v>
      </c>
      <c r="G6296" s="518" t="s">
        <v>128</v>
      </c>
      <c r="H6296" s="518" t="s">
        <v>362</v>
      </c>
      <c r="I6296" s="518">
        <v>446419</v>
      </c>
    </row>
    <row r="6297" spans="1:9" x14ac:dyDescent="0.2">
      <c r="A6297" s="518" t="s">
        <v>237</v>
      </c>
      <c r="B6297" s="518">
        <v>446427</v>
      </c>
      <c r="C6297" s="518" t="s">
        <v>2660</v>
      </c>
      <c r="D6297" s="518" t="s">
        <v>6826</v>
      </c>
      <c r="E6297" s="859">
        <v>35</v>
      </c>
      <c r="F6297" s="859">
        <v>35</v>
      </c>
      <c r="G6297" s="518" t="s">
        <v>128</v>
      </c>
      <c r="H6297" s="518" t="s">
        <v>237</v>
      </c>
      <c r="I6297" s="518">
        <v>446427</v>
      </c>
    </row>
    <row r="6298" spans="1:9" x14ac:dyDescent="0.2">
      <c r="A6298" s="518" t="s">
        <v>237</v>
      </c>
      <c r="B6298" s="518">
        <v>446435</v>
      </c>
      <c r="C6298" s="518" t="s">
        <v>2660</v>
      </c>
      <c r="D6298" s="518" t="s">
        <v>6826</v>
      </c>
      <c r="E6298" s="859">
        <v>16</v>
      </c>
      <c r="F6298" s="859">
        <v>16</v>
      </c>
      <c r="G6298" s="518" t="s">
        <v>128</v>
      </c>
      <c r="H6298" s="518" t="s">
        <v>237</v>
      </c>
      <c r="I6298" s="518">
        <v>446435</v>
      </c>
    </row>
    <row r="6299" spans="1:9" x14ac:dyDescent="0.2">
      <c r="A6299" s="518" t="s">
        <v>250</v>
      </c>
      <c r="B6299" s="518">
        <v>446443</v>
      </c>
      <c r="C6299" s="518" t="s">
        <v>2660</v>
      </c>
      <c r="D6299" s="518" t="s">
        <v>447</v>
      </c>
      <c r="E6299" s="859">
        <v>24</v>
      </c>
      <c r="F6299" s="859">
        <v>24</v>
      </c>
      <c r="G6299" s="518" t="s">
        <v>122</v>
      </c>
      <c r="H6299" s="518" t="s">
        <v>250</v>
      </c>
      <c r="I6299" s="518">
        <v>446443</v>
      </c>
    </row>
    <row r="6300" spans="1:9" x14ac:dyDescent="0.2">
      <c r="A6300" s="518" t="s">
        <v>365</v>
      </c>
      <c r="B6300" s="518">
        <v>446518</v>
      </c>
      <c r="C6300" s="518" t="s">
        <v>2660</v>
      </c>
      <c r="D6300" s="518" t="s">
        <v>727</v>
      </c>
      <c r="E6300" s="859">
        <v>20</v>
      </c>
      <c r="F6300" s="859">
        <v>16</v>
      </c>
      <c r="G6300" s="518" t="s">
        <v>122</v>
      </c>
      <c r="H6300" s="518" t="s">
        <v>365</v>
      </c>
      <c r="I6300" s="518">
        <v>446518</v>
      </c>
    </row>
    <row r="6301" spans="1:9" x14ac:dyDescent="0.2">
      <c r="A6301" s="518" t="s">
        <v>365</v>
      </c>
      <c r="B6301" s="518">
        <v>446526</v>
      </c>
      <c r="C6301" s="518" t="s">
        <v>2660</v>
      </c>
      <c r="D6301" s="518" t="s">
        <v>447</v>
      </c>
      <c r="E6301" s="859">
        <v>19</v>
      </c>
      <c r="F6301" s="859">
        <v>17</v>
      </c>
      <c r="G6301" s="518" t="s">
        <v>122</v>
      </c>
      <c r="H6301" s="518" t="s">
        <v>365</v>
      </c>
      <c r="I6301" s="518">
        <v>446526</v>
      </c>
    </row>
    <row r="6302" spans="1:9" x14ac:dyDescent="0.2">
      <c r="A6302" s="518" t="s">
        <v>365</v>
      </c>
      <c r="B6302" s="518">
        <v>446534</v>
      </c>
      <c r="C6302" s="518" t="s">
        <v>2660</v>
      </c>
      <c r="D6302" s="518" t="s">
        <v>943</v>
      </c>
      <c r="E6302" s="859">
        <v>24</v>
      </c>
      <c r="F6302" s="859">
        <v>17</v>
      </c>
      <c r="G6302" s="518" t="s">
        <v>122</v>
      </c>
      <c r="H6302" s="518" t="s">
        <v>365</v>
      </c>
      <c r="I6302" s="518">
        <v>446534</v>
      </c>
    </row>
    <row r="6303" spans="1:9" x14ac:dyDescent="0.2">
      <c r="A6303" s="518" t="s">
        <v>231</v>
      </c>
      <c r="B6303" s="518">
        <v>446542</v>
      </c>
      <c r="C6303" s="518" t="s">
        <v>2660</v>
      </c>
      <c r="D6303" s="518" t="s">
        <v>1635</v>
      </c>
      <c r="E6303" s="859">
        <v>25</v>
      </c>
      <c r="F6303" s="859">
        <v>20</v>
      </c>
      <c r="G6303" s="518" t="s">
        <v>122</v>
      </c>
      <c r="H6303" s="518" t="s">
        <v>231</v>
      </c>
      <c r="I6303" s="518">
        <v>446542</v>
      </c>
    </row>
    <row r="6304" spans="1:9" x14ac:dyDescent="0.2">
      <c r="A6304" s="518" t="s">
        <v>231</v>
      </c>
      <c r="B6304" s="518">
        <v>446559</v>
      </c>
      <c r="C6304" s="518" t="s">
        <v>2660</v>
      </c>
      <c r="D6304" s="518" t="s">
        <v>739</v>
      </c>
      <c r="E6304" s="859">
        <v>26</v>
      </c>
      <c r="F6304" s="859">
        <v>26</v>
      </c>
      <c r="G6304" s="518" t="s">
        <v>122</v>
      </c>
      <c r="H6304" s="518" t="s">
        <v>231</v>
      </c>
      <c r="I6304" s="518">
        <v>446559</v>
      </c>
    </row>
    <row r="6305" spans="1:9" x14ac:dyDescent="0.2">
      <c r="A6305" s="518" t="s">
        <v>183</v>
      </c>
      <c r="B6305" s="518">
        <v>446583</v>
      </c>
      <c r="C6305" s="518" t="s">
        <v>2660</v>
      </c>
      <c r="D6305" s="518" t="s">
        <v>424</v>
      </c>
      <c r="E6305" s="859">
        <v>13</v>
      </c>
      <c r="F6305" s="859">
        <v>13</v>
      </c>
      <c r="G6305" s="518" t="s">
        <v>122</v>
      </c>
      <c r="H6305" s="518" t="s">
        <v>183</v>
      </c>
      <c r="I6305" s="518">
        <v>446583</v>
      </c>
    </row>
    <row r="6306" spans="1:9" x14ac:dyDescent="0.2">
      <c r="A6306" s="518" t="s">
        <v>337</v>
      </c>
      <c r="B6306" s="518">
        <v>446682</v>
      </c>
      <c r="C6306" s="518" t="s">
        <v>2660</v>
      </c>
      <c r="D6306" s="518" t="s">
        <v>745</v>
      </c>
      <c r="E6306" s="859">
        <v>31</v>
      </c>
      <c r="F6306" s="859">
        <v>31</v>
      </c>
      <c r="G6306" s="518" t="s">
        <v>122</v>
      </c>
      <c r="H6306" s="518" t="s">
        <v>337</v>
      </c>
      <c r="I6306" s="518">
        <v>446682</v>
      </c>
    </row>
    <row r="6307" spans="1:9" x14ac:dyDescent="0.2">
      <c r="A6307" s="518" t="s">
        <v>223</v>
      </c>
      <c r="B6307" s="518">
        <v>446732</v>
      </c>
      <c r="C6307" s="518" t="s">
        <v>2660</v>
      </c>
      <c r="D6307" s="518" t="s">
        <v>2707</v>
      </c>
      <c r="E6307" s="859">
        <v>28</v>
      </c>
      <c r="F6307" s="859">
        <v>0</v>
      </c>
      <c r="G6307" s="518" t="s">
        <v>122</v>
      </c>
      <c r="H6307" s="518" t="s">
        <v>223</v>
      </c>
      <c r="I6307" s="518">
        <v>446732</v>
      </c>
    </row>
    <row r="6308" spans="1:9" x14ac:dyDescent="0.2">
      <c r="A6308" s="518" t="s">
        <v>395</v>
      </c>
      <c r="B6308" s="518">
        <v>446740</v>
      </c>
      <c r="C6308" s="518" t="s">
        <v>2660</v>
      </c>
      <c r="D6308" s="518" t="s">
        <v>1110</v>
      </c>
      <c r="E6308" s="859">
        <v>30</v>
      </c>
      <c r="F6308" s="859">
        <v>30</v>
      </c>
      <c r="G6308" s="518" t="s">
        <v>122</v>
      </c>
      <c r="H6308" s="518" t="s">
        <v>395</v>
      </c>
      <c r="I6308" s="518">
        <v>446740</v>
      </c>
    </row>
    <row r="6309" spans="1:9" x14ac:dyDescent="0.2">
      <c r="A6309" s="518" t="s">
        <v>378</v>
      </c>
      <c r="B6309" s="518">
        <v>446765</v>
      </c>
      <c r="C6309" s="518" t="s">
        <v>2660</v>
      </c>
      <c r="D6309" s="518" t="s">
        <v>941</v>
      </c>
      <c r="E6309" s="859">
        <v>15</v>
      </c>
      <c r="F6309" s="859">
        <v>15</v>
      </c>
      <c r="G6309" s="518" t="s">
        <v>122</v>
      </c>
      <c r="H6309" s="518" t="s">
        <v>378</v>
      </c>
      <c r="I6309" s="518">
        <v>235382</v>
      </c>
    </row>
    <row r="6310" spans="1:9" x14ac:dyDescent="0.2">
      <c r="A6310" s="518" t="s">
        <v>167</v>
      </c>
      <c r="B6310" s="518">
        <v>446799</v>
      </c>
      <c r="C6310" s="518" t="s">
        <v>2660</v>
      </c>
      <c r="D6310" s="518" t="s">
        <v>2407</v>
      </c>
      <c r="E6310" s="859">
        <v>34</v>
      </c>
      <c r="F6310" s="859">
        <v>30</v>
      </c>
      <c r="G6310" s="518" t="s">
        <v>122</v>
      </c>
      <c r="H6310" s="518" t="s">
        <v>167</v>
      </c>
      <c r="I6310" s="518">
        <v>446799</v>
      </c>
    </row>
    <row r="6311" spans="1:9" x14ac:dyDescent="0.2">
      <c r="A6311" s="518" t="s">
        <v>378</v>
      </c>
      <c r="B6311" s="518">
        <v>446807</v>
      </c>
      <c r="C6311" s="518" t="s">
        <v>2660</v>
      </c>
      <c r="D6311" s="518" t="s">
        <v>1390</v>
      </c>
      <c r="E6311" s="859">
        <v>26</v>
      </c>
      <c r="F6311" s="859">
        <v>25</v>
      </c>
      <c r="G6311" s="518" t="s">
        <v>122</v>
      </c>
      <c r="H6311" s="518" t="s">
        <v>378</v>
      </c>
      <c r="I6311" s="518">
        <v>446807</v>
      </c>
    </row>
    <row r="6312" spans="1:9" x14ac:dyDescent="0.2">
      <c r="A6312" s="518" t="s">
        <v>256</v>
      </c>
      <c r="B6312" s="518">
        <v>446813</v>
      </c>
      <c r="C6312" s="518" t="s">
        <v>2660</v>
      </c>
      <c r="D6312" s="518" t="s">
        <v>4827</v>
      </c>
      <c r="E6312" s="859">
        <v>30</v>
      </c>
      <c r="F6312" s="859">
        <v>0</v>
      </c>
      <c r="G6312" s="518" t="s">
        <v>128</v>
      </c>
      <c r="H6312" s="518" t="s">
        <v>256</v>
      </c>
      <c r="I6312" s="518">
        <v>446813</v>
      </c>
    </row>
    <row r="6313" spans="1:9" x14ac:dyDescent="0.2">
      <c r="A6313" s="518" t="s">
        <v>378</v>
      </c>
      <c r="B6313" s="518">
        <v>446823</v>
      </c>
      <c r="C6313" s="518" t="s">
        <v>2660</v>
      </c>
      <c r="D6313" s="518" t="s">
        <v>779</v>
      </c>
      <c r="E6313" s="859">
        <v>22</v>
      </c>
      <c r="F6313" s="859">
        <v>21</v>
      </c>
      <c r="G6313" s="518" t="s">
        <v>122</v>
      </c>
      <c r="H6313" s="518" t="s">
        <v>378</v>
      </c>
      <c r="I6313" s="518">
        <v>472241</v>
      </c>
    </row>
    <row r="6314" spans="1:9" x14ac:dyDescent="0.2">
      <c r="A6314" s="518" t="s">
        <v>378</v>
      </c>
      <c r="B6314" s="518">
        <v>446831</v>
      </c>
      <c r="C6314" s="518" t="s">
        <v>2660</v>
      </c>
      <c r="D6314" s="518" t="s">
        <v>397</v>
      </c>
      <c r="E6314" s="859">
        <v>28</v>
      </c>
      <c r="F6314" s="859">
        <v>28</v>
      </c>
      <c r="G6314" s="518" t="s">
        <v>122</v>
      </c>
      <c r="H6314" s="518" t="s">
        <v>378</v>
      </c>
      <c r="I6314" s="518">
        <v>446831</v>
      </c>
    </row>
    <row r="6315" spans="1:9" x14ac:dyDescent="0.2">
      <c r="A6315" s="518" t="s">
        <v>378</v>
      </c>
      <c r="B6315" s="518">
        <v>446856</v>
      </c>
      <c r="C6315" s="518" t="s">
        <v>2660</v>
      </c>
      <c r="D6315" s="518" t="s">
        <v>1431</v>
      </c>
      <c r="E6315" s="859">
        <v>23</v>
      </c>
      <c r="F6315" s="859">
        <v>0</v>
      </c>
      <c r="G6315" s="518" t="s">
        <v>122</v>
      </c>
      <c r="H6315" s="518" t="s">
        <v>378</v>
      </c>
      <c r="I6315" s="518">
        <v>446856</v>
      </c>
    </row>
    <row r="6316" spans="1:9" x14ac:dyDescent="0.2">
      <c r="A6316" s="518" t="s">
        <v>378</v>
      </c>
      <c r="B6316" s="518">
        <v>446864</v>
      </c>
      <c r="C6316" s="518" t="s">
        <v>2660</v>
      </c>
      <c r="D6316" s="518" t="s">
        <v>429</v>
      </c>
      <c r="E6316" s="859">
        <v>23</v>
      </c>
      <c r="F6316" s="859">
        <v>19</v>
      </c>
      <c r="G6316" s="518" t="s">
        <v>122</v>
      </c>
      <c r="H6316" s="518" t="s">
        <v>378</v>
      </c>
      <c r="I6316" s="518">
        <v>446864</v>
      </c>
    </row>
    <row r="6317" spans="1:9" x14ac:dyDescent="0.2">
      <c r="A6317" s="518" t="s">
        <v>167</v>
      </c>
      <c r="B6317" s="518">
        <v>446872</v>
      </c>
      <c r="C6317" s="518" t="s">
        <v>2660</v>
      </c>
      <c r="D6317" s="518" t="s">
        <v>4828</v>
      </c>
      <c r="E6317" s="859">
        <v>35</v>
      </c>
      <c r="F6317" s="859">
        <v>35</v>
      </c>
      <c r="G6317" s="518" t="s">
        <v>122</v>
      </c>
      <c r="H6317" s="518" t="s">
        <v>167</v>
      </c>
      <c r="I6317" s="518">
        <v>446872</v>
      </c>
    </row>
    <row r="6318" spans="1:9" x14ac:dyDescent="0.2">
      <c r="A6318" s="518" t="s">
        <v>167</v>
      </c>
      <c r="B6318" s="518">
        <v>446880</v>
      </c>
      <c r="C6318" s="518" t="s">
        <v>2660</v>
      </c>
      <c r="D6318" s="518" t="s">
        <v>1047</v>
      </c>
      <c r="E6318" s="859">
        <v>33</v>
      </c>
      <c r="F6318" s="859">
        <v>33</v>
      </c>
      <c r="G6318" s="518" t="s">
        <v>122</v>
      </c>
      <c r="H6318" s="518" t="s">
        <v>167</v>
      </c>
      <c r="I6318" s="518">
        <v>446880</v>
      </c>
    </row>
    <row r="6319" spans="1:9" x14ac:dyDescent="0.2">
      <c r="A6319" s="518" t="s">
        <v>167</v>
      </c>
      <c r="B6319" s="518">
        <v>446898</v>
      </c>
      <c r="C6319" s="518" t="s">
        <v>2660</v>
      </c>
      <c r="D6319" s="518" t="s">
        <v>9052</v>
      </c>
      <c r="E6319" s="859">
        <v>35</v>
      </c>
      <c r="F6319" s="859">
        <v>30</v>
      </c>
      <c r="G6319" s="518" t="s">
        <v>122</v>
      </c>
      <c r="H6319" s="518" t="s">
        <v>167</v>
      </c>
      <c r="I6319" s="518">
        <v>446898</v>
      </c>
    </row>
    <row r="6320" spans="1:9" x14ac:dyDescent="0.2">
      <c r="A6320" s="518" t="s">
        <v>167</v>
      </c>
      <c r="B6320" s="518">
        <v>446906</v>
      </c>
      <c r="C6320" s="518" t="s">
        <v>2660</v>
      </c>
      <c r="D6320" s="518" t="s">
        <v>1049</v>
      </c>
      <c r="E6320" s="859">
        <v>33</v>
      </c>
      <c r="F6320" s="859">
        <v>0</v>
      </c>
      <c r="G6320" s="518" t="s">
        <v>122</v>
      </c>
      <c r="H6320" s="518" t="s">
        <v>167</v>
      </c>
      <c r="I6320" s="518">
        <v>446906</v>
      </c>
    </row>
    <row r="6321" spans="1:9" x14ac:dyDescent="0.2">
      <c r="A6321" s="518" t="s">
        <v>167</v>
      </c>
      <c r="B6321" s="518">
        <v>446914</v>
      </c>
      <c r="C6321" s="518" t="s">
        <v>2660</v>
      </c>
      <c r="D6321" s="518" t="s">
        <v>1414</v>
      </c>
      <c r="E6321" s="859">
        <v>34</v>
      </c>
      <c r="F6321" s="859">
        <v>34</v>
      </c>
      <c r="G6321" s="518" t="s">
        <v>122</v>
      </c>
      <c r="H6321" s="518" t="s">
        <v>167</v>
      </c>
      <c r="I6321" s="518">
        <v>446914</v>
      </c>
    </row>
    <row r="6322" spans="1:9" x14ac:dyDescent="0.2">
      <c r="A6322" s="518" t="s">
        <v>167</v>
      </c>
      <c r="B6322" s="518">
        <v>446922</v>
      </c>
      <c r="C6322" s="518" t="s">
        <v>2660</v>
      </c>
      <c r="D6322" s="518" t="s">
        <v>867</v>
      </c>
      <c r="E6322" s="859">
        <v>35</v>
      </c>
      <c r="F6322" s="859">
        <v>31</v>
      </c>
      <c r="G6322" s="518" t="s">
        <v>122</v>
      </c>
      <c r="H6322" s="518" t="s">
        <v>167</v>
      </c>
      <c r="I6322" s="518">
        <v>446922</v>
      </c>
    </row>
    <row r="6323" spans="1:9" x14ac:dyDescent="0.2">
      <c r="A6323" s="518" t="s">
        <v>167</v>
      </c>
      <c r="B6323" s="518">
        <v>446930</v>
      </c>
      <c r="C6323" s="518" t="s">
        <v>2660</v>
      </c>
      <c r="D6323" s="518" t="s">
        <v>2978</v>
      </c>
      <c r="E6323" s="859">
        <v>33</v>
      </c>
      <c r="F6323" s="859">
        <v>33</v>
      </c>
      <c r="G6323" s="518" t="s">
        <v>122</v>
      </c>
      <c r="H6323" s="518" t="s">
        <v>167</v>
      </c>
      <c r="I6323" s="518">
        <v>446930</v>
      </c>
    </row>
    <row r="6324" spans="1:9" x14ac:dyDescent="0.2">
      <c r="A6324" s="518" t="s">
        <v>167</v>
      </c>
      <c r="B6324" s="518">
        <v>446948</v>
      </c>
      <c r="C6324" s="518" t="s">
        <v>2660</v>
      </c>
      <c r="D6324" s="518" t="s">
        <v>9053</v>
      </c>
      <c r="E6324" s="859">
        <v>35</v>
      </c>
      <c r="F6324" s="859">
        <v>32</v>
      </c>
      <c r="G6324" s="518" t="s">
        <v>122</v>
      </c>
      <c r="H6324" s="518" t="s">
        <v>167</v>
      </c>
      <c r="I6324" s="518">
        <v>446948</v>
      </c>
    </row>
    <row r="6325" spans="1:9" x14ac:dyDescent="0.2">
      <c r="A6325" s="518" t="s">
        <v>167</v>
      </c>
      <c r="B6325" s="518">
        <v>446955</v>
      </c>
      <c r="C6325" s="518" t="s">
        <v>2660</v>
      </c>
      <c r="D6325" s="518" t="s">
        <v>3556</v>
      </c>
      <c r="E6325" s="859">
        <v>32</v>
      </c>
      <c r="F6325" s="859">
        <v>31</v>
      </c>
      <c r="G6325" s="518" t="s">
        <v>122</v>
      </c>
      <c r="H6325" s="518" t="s">
        <v>167</v>
      </c>
      <c r="I6325" s="518">
        <v>446955</v>
      </c>
    </row>
    <row r="6326" spans="1:9" x14ac:dyDescent="0.2">
      <c r="A6326" s="518" t="s">
        <v>167</v>
      </c>
      <c r="B6326" s="518">
        <v>446963</v>
      </c>
      <c r="C6326" s="518" t="s">
        <v>2660</v>
      </c>
      <c r="D6326" s="518" t="s">
        <v>902</v>
      </c>
      <c r="E6326" s="859">
        <v>32</v>
      </c>
      <c r="F6326" s="859">
        <v>32</v>
      </c>
      <c r="G6326" s="518" t="s">
        <v>122</v>
      </c>
      <c r="H6326" s="518" t="s">
        <v>167</v>
      </c>
      <c r="I6326" s="518">
        <v>446963</v>
      </c>
    </row>
    <row r="6327" spans="1:9" x14ac:dyDescent="0.2">
      <c r="A6327" s="518" t="s">
        <v>167</v>
      </c>
      <c r="B6327" s="518">
        <v>446971</v>
      </c>
      <c r="C6327" s="518" t="s">
        <v>2660</v>
      </c>
      <c r="D6327" s="518" t="s">
        <v>1157</v>
      </c>
      <c r="E6327" s="859">
        <v>33</v>
      </c>
      <c r="F6327" s="859">
        <v>33</v>
      </c>
      <c r="G6327" s="518" t="s">
        <v>122</v>
      </c>
      <c r="H6327" s="518" t="s">
        <v>167</v>
      </c>
      <c r="I6327" s="518">
        <v>446971</v>
      </c>
    </row>
    <row r="6328" spans="1:9" x14ac:dyDescent="0.2">
      <c r="A6328" s="518" t="s">
        <v>167</v>
      </c>
      <c r="B6328" s="518">
        <v>446989</v>
      </c>
      <c r="C6328" s="518" t="s">
        <v>2660</v>
      </c>
      <c r="D6328" s="518" t="s">
        <v>9054</v>
      </c>
      <c r="E6328" s="859">
        <v>30</v>
      </c>
      <c r="F6328" s="859">
        <v>25</v>
      </c>
      <c r="G6328" s="518" t="s">
        <v>122</v>
      </c>
      <c r="H6328" s="518" t="s">
        <v>167</v>
      </c>
      <c r="I6328" s="518">
        <v>446989</v>
      </c>
    </row>
    <row r="6329" spans="1:9" x14ac:dyDescent="0.2">
      <c r="A6329" s="518" t="s">
        <v>167</v>
      </c>
      <c r="B6329" s="518">
        <v>446997</v>
      </c>
      <c r="C6329" s="518" t="s">
        <v>2660</v>
      </c>
      <c r="D6329" s="518" t="s">
        <v>5008</v>
      </c>
      <c r="E6329" s="859">
        <v>33</v>
      </c>
      <c r="F6329" s="859">
        <v>0</v>
      </c>
      <c r="G6329" s="518" t="s">
        <v>122</v>
      </c>
      <c r="H6329" s="518" t="s">
        <v>167</v>
      </c>
      <c r="I6329" s="518">
        <v>446997</v>
      </c>
    </row>
    <row r="6330" spans="1:9" x14ac:dyDescent="0.2">
      <c r="A6330" s="518" t="s">
        <v>297</v>
      </c>
      <c r="B6330" s="518">
        <v>447029</v>
      </c>
      <c r="C6330" s="518" t="s">
        <v>2660</v>
      </c>
      <c r="D6330" s="518" t="s">
        <v>5009</v>
      </c>
      <c r="E6330" s="859">
        <v>33</v>
      </c>
      <c r="F6330" s="859">
        <v>0</v>
      </c>
      <c r="G6330" s="518" t="s">
        <v>122</v>
      </c>
      <c r="H6330" s="518" t="s">
        <v>297</v>
      </c>
      <c r="I6330" s="518">
        <v>447029</v>
      </c>
    </row>
    <row r="6331" spans="1:9" x14ac:dyDescent="0.2">
      <c r="A6331" s="518" t="s">
        <v>297</v>
      </c>
      <c r="B6331" s="518">
        <v>447052</v>
      </c>
      <c r="C6331" s="518" t="s">
        <v>2660</v>
      </c>
      <c r="D6331" s="518" t="s">
        <v>7864</v>
      </c>
      <c r="E6331" s="859">
        <v>21</v>
      </c>
      <c r="F6331" s="859">
        <v>0</v>
      </c>
      <c r="G6331" s="518" t="s">
        <v>122</v>
      </c>
      <c r="H6331" s="518" t="s">
        <v>297</v>
      </c>
      <c r="I6331" s="518">
        <v>447052</v>
      </c>
    </row>
    <row r="6332" spans="1:9" x14ac:dyDescent="0.2">
      <c r="A6332" s="518" t="s">
        <v>297</v>
      </c>
      <c r="B6332" s="518">
        <v>447060</v>
      </c>
      <c r="C6332" s="518" t="s">
        <v>2660</v>
      </c>
      <c r="D6332" s="518" t="s">
        <v>7376</v>
      </c>
      <c r="E6332" s="859">
        <v>21</v>
      </c>
      <c r="F6332" s="859">
        <v>0</v>
      </c>
      <c r="G6332" s="518" t="s">
        <v>122</v>
      </c>
      <c r="H6332" s="518" t="s">
        <v>297</v>
      </c>
      <c r="I6332" s="518">
        <v>447060</v>
      </c>
    </row>
    <row r="6333" spans="1:9" x14ac:dyDescent="0.2">
      <c r="A6333" s="518" t="s">
        <v>234</v>
      </c>
      <c r="B6333" s="518">
        <v>447078</v>
      </c>
      <c r="C6333" s="518" t="s">
        <v>2660</v>
      </c>
      <c r="D6333" s="518" t="s">
        <v>728</v>
      </c>
      <c r="E6333" s="859">
        <v>25</v>
      </c>
      <c r="F6333" s="859">
        <v>23</v>
      </c>
      <c r="G6333" s="518" t="s">
        <v>122</v>
      </c>
      <c r="H6333" s="518" t="s">
        <v>234</v>
      </c>
      <c r="I6333" s="518">
        <v>447078</v>
      </c>
    </row>
    <row r="6334" spans="1:9" x14ac:dyDescent="0.2">
      <c r="A6334" s="518" t="s">
        <v>234</v>
      </c>
      <c r="B6334" s="518">
        <v>447086</v>
      </c>
      <c r="C6334" s="518" t="s">
        <v>2660</v>
      </c>
      <c r="D6334" s="518" t="s">
        <v>2812</v>
      </c>
      <c r="E6334" s="859">
        <v>29</v>
      </c>
      <c r="F6334" s="859">
        <v>0</v>
      </c>
      <c r="G6334" s="518" t="s">
        <v>122</v>
      </c>
      <c r="H6334" s="518" t="s">
        <v>234</v>
      </c>
      <c r="I6334" s="518">
        <v>447086</v>
      </c>
    </row>
    <row r="6335" spans="1:9" x14ac:dyDescent="0.2">
      <c r="A6335" s="518" t="s">
        <v>234</v>
      </c>
      <c r="B6335" s="518">
        <v>447102</v>
      </c>
      <c r="C6335" s="518" t="s">
        <v>2660</v>
      </c>
      <c r="D6335" s="518" t="s">
        <v>397</v>
      </c>
      <c r="E6335" s="859">
        <v>31</v>
      </c>
      <c r="F6335" s="859">
        <v>32</v>
      </c>
      <c r="G6335" s="518" t="s">
        <v>122</v>
      </c>
      <c r="H6335" s="518" t="s">
        <v>234</v>
      </c>
      <c r="I6335" s="518">
        <v>447102</v>
      </c>
    </row>
    <row r="6336" spans="1:9" x14ac:dyDescent="0.2">
      <c r="A6336" s="518" t="s">
        <v>237</v>
      </c>
      <c r="B6336" s="518">
        <v>447136</v>
      </c>
      <c r="C6336" s="518" t="s">
        <v>2660</v>
      </c>
      <c r="D6336" s="518" t="s">
        <v>4703</v>
      </c>
      <c r="E6336" s="859">
        <v>31</v>
      </c>
      <c r="F6336" s="859">
        <v>31</v>
      </c>
      <c r="G6336" s="518" t="s">
        <v>122</v>
      </c>
      <c r="H6336" s="518" t="s">
        <v>237</v>
      </c>
      <c r="I6336" s="518">
        <v>447136</v>
      </c>
    </row>
    <row r="6337" spans="1:9" x14ac:dyDescent="0.2">
      <c r="A6337" s="518" t="s">
        <v>199</v>
      </c>
      <c r="B6337" s="518">
        <v>447144</v>
      </c>
      <c r="C6337" s="518" t="s">
        <v>2660</v>
      </c>
      <c r="D6337" s="518" t="s">
        <v>727</v>
      </c>
      <c r="E6337" s="859">
        <v>33</v>
      </c>
      <c r="F6337" s="859">
        <v>21</v>
      </c>
      <c r="G6337" s="518" t="s">
        <v>122</v>
      </c>
      <c r="H6337" s="518" t="s">
        <v>199</v>
      </c>
      <c r="I6337" s="518">
        <v>447144</v>
      </c>
    </row>
    <row r="6338" spans="1:9" x14ac:dyDescent="0.2">
      <c r="A6338" s="518" t="s">
        <v>199</v>
      </c>
      <c r="B6338" s="518">
        <v>447151</v>
      </c>
      <c r="C6338" s="518" t="s">
        <v>2660</v>
      </c>
      <c r="D6338" s="518" t="s">
        <v>779</v>
      </c>
      <c r="E6338" s="859">
        <v>30</v>
      </c>
      <c r="F6338" s="859">
        <v>15</v>
      </c>
      <c r="G6338" s="518" t="s">
        <v>122</v>
      </c>
      <c r="H6338" s="518" t="s">
        <v>199</v>
      </c>
      <c r="I6338" s="518">
        <v>447151</v>
      </c>
    </row>
    <row r="6339" spans="1:9" x14ac:dyDescent="0.2">
      <c r="A6339" s="518" t="s">
        <v>237</v>
      </c>
      <c r="B6339" s="518">
        <v>447169</v>
      </c>
      <c r="C6339" s="518" t="s">
        <v>2660</v>
      </c>
      <c r="D6339" s="518" t="s">
        <v>2034</v>
      </c>
      <c r="E6339" s="859">
        <v>16</v>
      </c>
      <c r="F6339" s="859">
        <v>16</v>
      </c>
      <c r="G6339" s="518" t="s">
        <v>122</v>
      </c>
      <c r="H6339" s="518" t="s">
        <v>237</v>
      </c>
      <c r="I6339" s="518">
        <v>314468</v>
      </c>
    </row>
    <row r="6340" spans="1:9" x14ac:dyDescent="0.2">
      <c r="A6340" s="518" t="s">
        <v>237</v>
      </c>
      <c r="B6340" s="518">
        <v>447177</v>
      </c>
      <c r="C6340" s="518" t="s">
        <v>2660</v>
      </c>
      <c r="D6340" s="518" t="s">
        <v>1889</v>
      </c>
      <c r="E6340" s="859">
        <v>20</v>
      </c>
      <c r="F6340" s="859">
        <v>20</v>
      </c>
      <c r="G6340" s="518" t="s">
        <v>122</v>
      </c>
      <c r="H6340" s="518" t="s">
        <v>237</v>
      </c>
      <c r="I6340" s="518">
        <v>447177</v>
      </c>
    </row>
    <row r="6341" spans="1:9" x14ac:dyDescent="0.2">
      <c r="A6341" s="518" t="s">
        <v>237</v>
      </c>
      <c r="B6341" s="518">
        <v>447185</v>
      </c>
      <c r="C6341" s="518" t="s">
        <v>2660</v>
      </c>
      <c r="D6341" s="518" t="s">
        <v>4704</v>
      </c>
      <c r="E6341" s="859">
        <v>28</v>
      </c>
      <c r="F6341" s="859">
        <v>28</v>
      </c>
      <c r="G6341" s="518" t="s">
        <v>122</v>
      </c>
      <c r="H6341" s="518" t="s">
        <v>237</v>
      </c>
      <c r="I6341" s="518">
        <v>447185</v>
      </c>
    </row>
    <row r="6342" spans="1:9" x14ac:dyDescent="0.2">
      <c r="A6342" s="518" t="s">
        <v>217</v>
      </c>
      <c r="B6342" s="518">
        <v>447193</v>
      </c>
      <c r="C6342" s="518" t="s">
        <v>2660</v>
      </c>
      <c r="D6342" s="518" t="s">
        <v>9055</v>
      </c>
      <c r="E6342" s="859">
        <v>33</v>
      </c>
      <c r="F6342" s="859">
        <v>0</v>
      </c>
      <c r="G6342" s="518" t="s">
        <v>128</v>
      </c>
      <c r="H6342" s="518" t="s">
        <v>217</v>
      </c>
      <c r="I6342" s="518">
        <v>447193</v>
      </c>
    </row>
    <row r="6343" spans="1:9" x14ac:dyDescent="0.2">
      <c r="A6343" s="518" t="s">
        <v>369</v>
      </c>
      <c r="B6343" s="518">
        <v>447276</v>
      </c>
      <c r="C6343" s="518" t="s">
        <v>2660</v>
      </c>
      <c r="D6343" s="518" t="s">
        <v>1167</v>
      </c>
      <c r="E6343" s="859">
        <v>34</v>
      </c>
      <c r="F6343" s="859">
        <v>20</v>
      </c>
      <c r="G6343" s="518" t="s">
        <v>122</v>
      </c>
      <c r="H6343" s="518" t="s">
        <v>369</v>
      </c>
      <c r="I6343" s="518">
        <v>447276</v>
      </c>
    </row>
    <row r="6344" spans="1:9" x14ac:dyDescent="0.2">
      <c r="A6344" s="518" t="s">
        <v>248</v>
      </c>
      <c r="B6344" s="518">
        <v>447284</v>
      </c>
      <c r="C6344" s="518" t="s">
        <v>2660</v>
      </c>
      <c r="D6344" s="518" t="s">
        <v>494</v>
      </c>
      <c r="E6344" s="859">
        <v>22</v>
      </c>
      <c r="F6344" s="859">
        <v>21</v>
      </c>
      <c r="G6344" s="518" t="s">
        <v>122</v>
      </c>
      <c r="H6344" s="518" t="s">
        <v>248</v>
      </c>
      <c r="I6344" s="518">
        <v>447284</v>
      </c>
    </row>
    <row r="6345" spans="1:9" x14ac:dyDescent="0.2">
      <c r="A6345" s="518" t="s">
        <v>248</v>
      </c>
      <c r="B6345" s="518">
        <v>447292</v>
      </c>
      <c r="C6345" s="518" t="s">
        <v>2660</v>
      </c>
      <c r="D6345" s="518" t="s">
        <v>4741</v>
      </c>
      <c r="E6345" s="859">
        <v>28</v>
      </c>
      <c r="F6345" s="859">
        <v>28</v>
      </c>
      <c r="G6345" s="518" t="s">
        <v>122</v>
      </c>
      <c r="H6345" s="518" t="s">
        <v>248</v>
      </c>
      <c r="I6345" s="518">
        <v>447292</v>
      </c>
    </row>
    <row r="6346" spans="1:9" x14ac:dyDescent="0.2">
      <c r="A6346" s="518" t="s">
        <v>248</v>
      </c>
      <c r="B6346" s="518">
        <v>447300</v>
      </c>
      <c r="C6346" s="518" t="s">
        <v>2660</v>
      </c>
      <c r="D6346" s="518" t="s">
        <v>1622</v>
      </c>
      <c r="E6346" s="859">
        <v>17</v>
      </c>
      <c r="F6346" s="859">
        <v>16</v>
      </c>
      <c r="G6346" s="518" t="s">
        <v>122</v>
      </c>
      <c r="H6346" s="518" t="s">
        <v>248</v>
      </c>
      <c r="I6346" s="518">
        <v>447300</v>
      </c>
    </row>
    <row r="6347" spans="1:9" x14ac:dyDescent="0.2">
      <c r="A6347" s="518" t="s">
        <v>248</v>
      </c>
      <c r="B6347" s="518">
        <v>447318</v>
      </c>
      <c r="C6347" s="518" t="s">
        <v>2660</v>
      </c>
      <c r="D6347" s="518" t="s">
        <v>1628</v>
      </c>
      <c r="E6347" s="859">
        <v>34</v>
      </c>
      <c r="F6347" s="859">
        <v>34</v>
      </c>
      <c r="G6347" s="518" t="s">
        <v>122</v>
      </c>
      <c r="H6347" s="518" t="s">
        <v>248</v>
      </c>
      <c r="I6347" s="518">
        <v>447318</v>
      </c>
    </row>
    <row r="6348" spans="1:9" x14ac:dyDescent="0.2">
      <c r="A6348" s="518" t="s">
        <v>248</v>
      </c>
      <c r="B6348" s="518">
        <v>447334</v>
      </c>
      <c r="C6348" s="518" t="s">
        <v>2660</v>
      </c>
      <c r="D6348" s="518" t="s">
        <v>4742</v>
      </c>
      <c r="E6348" s="859">
        <v>29</v>
      </c>
      <c r="F6348" s="859">
        <v>29</v>
      </c>
      <c r="G6348" s="518" t="s">
        <v>122</v>
      </c>
      <c r="H6348" s="518" t="s">
        <v>248</v>
      </c>
      <c r="I6348" s="518">
        <v>447334</v>
      </c>
    </row>
    <row r="6349" spans="1:9" x14ac:dyDescent="0.2">
      <c r="A6349" s="518" t="s">
        <v>248</v>
      </c>
      <c r="B6349" s="518">
        <v>447342</v>
      </c>
      <c r="C6349" s="518" t="s">
        <v>2660</v>
      </c>
      <c r="D6349" s="518" t="s">
        <v>687</v>
      </c>
      <c r="E6349" s="859">
        <v>34</v>
      </c>
      <c r="F6349" s="859">
        <v>34</v>
      </c>
      <c r="G6349" s="518" t="s">
        <v>122</v>
      </c>
      <c r="H6349" s="518" t="s">
        <v>248</v>
      </c>
      <c r="I6349" s="518">
        <v>447342</v>
      </c>
    </row>
    <row r="6350" spans="1:9" x14ac:dyDescent="0.2">
      <c r="A6350" s="518" t="s">
        <v>189</v>
      </c>
      <c r="B6350" s="518">
        <v>447516</v>
      </c>
      <c r="C6350" s="518" t="s">
        <v>2660</v>
      </c>
      <c r="D6350" s="518" t="s">
        <v>717</v>
      </c>
      <c r="E6350" s="859">
        <v>30</v>
      </c>
      <c r="F6350" s="859">
        <v>23</v>
      </c>
      <c r="G6350" s="518" t="s">
        <v>122</v>
      </c>
      <c r="H6350" s="518" t="s">
        <v>189</v>
      </c>
      <c r="I6350" s="518">
        <v>447516</v>
      </c>
    </row>
    <row r="6351" spans="1:9" x14ac:dyDescent="0.2">
      <c r="A6351" s="518" t="s">
        <v>234</v>
      </c>
      <c r="B6351" s="518">
        <v>447524</v>
      </c>
      <c r="C6351" s="518" t="s">
        <v>2660</v>
      </c>
      <c r="D6351" s="518" t="s">
        <v>3197</v>
      </c>
      <c r="E6351" s="859">
        <v>23</v>
      </c>
      <c r="F6351" s="859">
        <v>20</v>
      </c>
      <c r="G6351" s="518" t="s">
        <v>122</v>
      </c>
      <c r="H6351" s="518" t="s">
        <v>234</v>
      </c>
      <c r="I6351" s="518">
        <v>447524</v>
      </c>
    </row>
    <row r="6352" spans="1:9" x14ac:dyDescent="0.2">
      <c r="A6352" s="518" t="s">
        <v>378</v>
      </c>
      <c r="B6352" s="518">
        <v>447565</v>
      </c>
      <c r="C6352" s="518" t="s">
        <v>2660</v>
      </c>
      <c r="D6352" s="518" t="s">
        <v>885</v>
      </c>
      <c r="E6352" s="859">
        <v>21</v>
      </c>
      <c r="F6352" s="859">
        <v>0</v>
      </c>
      <c r="G6352" s="518" t="s">
        <v>128</v>
      </c>
      <c r="H6352" s="518" t="s">
        <v>378</v>
      </c>
      <c r="I6352" s="518">
        <v>447565</v>
      </c>
    </row>
    <row r="6353" spans="1:9" x14ac:dyDescent="0.2">
      <c r="A6353" s="518" t="s">
        <v>319</v>
      </c>
      <c r="B6353" s="518">
        <v>447573</v>
      </c>
      <c r="C6353" s="518" t="s">
        <v>2660</v>
      </c>
      <c r="D6353" s="518" t="s">
        <v>4822</v>
      </c>
      <c r="E6353" s="859">
        <v>35</v>
      </c>
      <c r="F6353" s="859">
        <v>35</v>
      </c>
      <c r="G6353" s="518" t="s">
        <v>128</v>
      </c>
      <c r="H6353" s="518" t="s">
        <v>319</v>
      </c>
      <c r="I6353" s="518">
        <v>447573</v>
      </c>
    </row>
    <row r="6354" spans="1:9" x14ac:dyDescent="0.2">
      <c r="A6354" s="518" t="s">
        <v>293</v>
      </c>
      <c r="B6354" s="518">
        <v>447623</v>
      </c>
      <c r="C6354" s="518" t="s">
        <v>2660</v>
      </c>
      <c r="D6354" s="518" t="s">
        <v>776</v>
      </c>
      <c r="E6354" s="859">
        <v>33</v>
      </c>
      <c r="F6354" s="859">
        <v>27</v>
      </c>
      <c r="G6354" s="518" t="s">
        <v>122</v>
      </c>
      <c r="H6354" s="518" t="s">
        <v>293</v>
      </c>
      <c r="I6354" s="518">
        <v>447623</v>
      </c>
    </row>
    <row r="6355" spans="1:9" x14ac:dyDescent="0.2">
      <c r="A6355" s="518" t="s">
        <v>293</v>
      </c>
      <c r="B6355" s="518">
        <v>447631</v>
      </c>
      <c r="C6355" s="518" t="s">
        <v>2660</v>
      </c>
      <c r="D6355" s="518" t="s">
        <v>735</v>
      </c>
      <c r="E6355" s="859">
        <v>27</v>
      </c>
      <c r="F6355" s="859">
        <v>24</v>
      </c>
      <c r="G6355" s="518" t="s">
        <v>122</v>
      </c>
      <c r="H6355" s="518" t="s">
        <v>293</v>
      </c>
      <c r="I6355" s="518">
        <v>447631</v>
      </c>
    </row>
    <row r="6356" spans="1:9" x14ac:dyDescent="0.2">
      <c r="A6356" s="518" t="s">
        <v>293</v>
      </c>
      <c r="B6356" s="518">
        <v>447649</v>
      </c>
      <c r="C6356" s="518" t="s">
        <v>2660</v>
      </c>
      <c r="D6356" s="518" t="s">
        <v>950</v>
      </c>
      <c r="E6356" s="859">
        <v>30</v>
      </c>
      <c r="F6356" s="859">
        <v>20</v>
      </c>
      <c r="G6356" s="518" t="s">
        <v>122</v>
      </c>
      <c r="H6356" s="518" t="s">
        <v>293</v>
      </c>
      <c r="I6356" s="518">
        <v>447649</v>
      </c>
    </row>
    <row r="6357" spans="1:9" x14ac:dyDescent="0.2">
      <c r="A6357" s="518" t="s">
        <v>168</v>
      </c>
      <c r="B6357" s="518">
        <v>447664</v>
      </c>
      <c r="C6357" s="518" t="s">
        <v>2660</v>
      </c>
      <c r="D6357" s="518" t="s">
        <v>941</v>
      </c>
      <c r="E6357" s="859">
        <v>26</v>
      </c>
      <c r="F6357" s="859">
        <v>26</v>
      </c>
      <c r="G6357" s="518" t="s">
        <v>122</v>
      </c>
      <c r="H6357" s="518" t="s">
        <v>168</v>
      </c>
      <c r="I6357" s="518">
        <v>447664</v>
      </c>
    </row>
    <row r="6358" spans="1:9" x14ac:dyDescent="0.2">
      <c r="A6358" s="518" t="s">
        <v>220</v>
      </c>
      <c r="B6358" s="518">
        <v>447680</v>
      </c>
      <c r="C6358" s="518" t="s">
        <v>2660</v>
      </c>
      <c r="D6358" s="518" t="s">
        <v>429</v>
      </c>
      <c r="E6358" s="859">
        <v>35</v>
      </c>
      <c r="F6358" s="859">
        <v>0</v>
      </c>
      <c r="G6358" s="518" t="s">
        <v>122</v>
      </c>
      <c r="H6358" s="518" t="s">
        <v>220</v>
      </c>
      <c r="I6358" s="518">
        <v>447680</v>
      </c>
    </row>
    <row r="6359" spans="1:9" x14ac:dyDescent="0.2">
      <c r="A6359" s="518" t="s">
        <v>220</v>
      </c>
      <c r="B6359" s="518">
        <v>447698</v>
      </c>
      <c r="C6359" s="518" t="s">
        <v>2660</v>
      </c>
      <c r="D6359" s="518" t="s">
        <v>459</v>
      </c>
      <c r="E6359" s="859">
        <v>23</v>
      </c>
      <c r="F6359" s="859">
        <v>0</v>
      </c>
      <c r="G6359" s="518" t="s">
        <v>122</v>
      </c>
      <c r="H6359" s="518" t="s">
        <v>220</v>
      </c>
      <c r="I6359" s="518">
        <v>447698</v>
      </c>
    </row>
    <row r="6360" spans="1:9" x14ac:dyDescent="0.2">
      <c r="A6360" s="518" t="s">
        <v>220</v>
      </c>
      <c r="B6360" s="518">
        <v>447706</v>
      </c>
      <c r="C6360" s="518" t="s">
        <v>2660</v>
      </c>
      <c r="D6360" s="518" t="s">
        <v>4182</v>
      </c>
      <c r="E6360" s="859">
        <v>28</v>
      </c>
      <c r="F6360" s="859">
        <v>0</v>
      </c>
      <c r="G6360" s="518" t="s">
        <v>122</v>
      </c>
      <c r="H6360" s="518" t="s">
        <v>220</v>
      </c>
      <c r="I6360" s="518">
        <v>447706</v>
      </c>
    </row>
    <row r="6361" spans="1:9" x14ac:dyDescent="0.2">
      <c r="A6361" s="518" t="s">
        <v>300</v>
      </c>
      <c r="B6361" s="518">
        <v>447714</v>
      </c>
      <c r="C6361" s="518" t="s">
        <v>2660</v>
      </c>
      <c r="D6361" s="518" t="s">
        <v>7579</v>
      </c>
      <c r="E6361" s="859">
        <v>16</v>
      </c>
      <c r="F6361" s="859">
        <v>0</v>
      </c>
      <c r="G6361" s="518" t="s">
        <v>122</v>
      </c>
      <c r="H6361" s="518" t="s">
        <v>300</v>
      </c>
      <c r="I6361" s="518">
        <v>447714</v>
      </c>
    </row>
    <row r="6362" spans="1:9" x14ac:dyDescent="0.2">
      <c r="A6362" s="518" t="s">
        <v>220</v>
      </c>
      <c r="B6362" s="518">
        <v>447722</v>
      </c>
      <c r="C6362" s="518" t="s">
        <v>2660</v>
      </c>
      <c r="D6362" s="518" t="s">
        <v>779</v>
      </c>
      <c r="E6362" s="859">
        <v>24</v>
      </c>
      <c r="F6362" s="859">
        <v>0</v>
      </c>
      <c r="G6362" s="518" t="s">
        <v>122</v>
      </c>
      <c r="H6362" s="518" t="s">
        <v>220</v>
      </c>
      <c r="I6362" s="518">
        <v>447722</v>
      </c>
    </row>
    <row r="6363" spans="1:9" x14ac:dyDescent="0.2">
      <c r="A6363" s="518" t="s">
        <v>364</v>
      </c>
      <c r="B6363" s="518">
        <v>447789</v>
      </c>
      <c r="C6363" s="518" t="s">
        <v>2660</v>
      </c>
      <c r="D6363" s="518" t="s">
        <v>694</v>
      </c>
      <c r="E6363" s="859">
        <v>34</v>
      </c>
      <c r="F6363" s="859">
        <v>0</v>
      </c>
      <c r="G6363" s="518" t="s">
        <v>122</v>
      </c>
      <c r="H6363" s="518" t="s">
        <v>364</v>
      </c>
      <c r="I6363" s="518">
        <v>447789</v>
      </c>
    </row>
    <row r="6364" spans="1:9" x14ac:dyDescent="0.2">
      <c r="A6364" s="518" t="s">
        <v>204</v>
      </c>
      <c r="B6364" s="518">
        <v>447839</v>
      </c>
      <c r="C6364" s="518" t="s">
        <v>2660</v>
      </c>
      <c r="D6364" s="518" t="s">
        <v>473</v>
      </c>
      <c r="E6364" s="859">
        <v>27</v>
      </c>
      <c r="F6364" s="859">
        <v>27</v>
      </c>
      <c r="G6364" s="518" t="s">
        <v>122</v>
      </c>
      <c r="H6364" s="518" t="s">
        <v>204</v>
      </c>
      <c r="I6364" s="518">
        <v>447839</v>
      </c>
    </row>
    <row r="6365" spans="1:9" x14ac:dyDescent="0.2">
      <c r="A6365" s="518" t="s">
        <v>204</v>
      </c>
      <c r="B6365" s="518">
        <v>447847</v>
      </c>
      <c r="C6365" s="518" t="s">
        <v>2660</v>
      </c>
      <c r="D6365" s="518" t="s">
        <v>459</v>
      </c>
      <c r="E6365" s="859">
        <v>30</v>
      </c>
      <c r="F6365" s="859">
        <v>30</v>
      </c>
      <c r="G6365" s="518" t="s">
        <v>122</v>
      </c>
      <c r="H6365" s="518" t="s">
        <v>204</v>
      </c>
      <c r="I6365" s="518">
        <v>447847</v>
      </c>
    </row>
    <row r="6366" spans="1:9" x14ac:dyDescent="0.2">
      <c r="A6366" s="518" t="s">
        <v>376</v>
      </c>
      <c r="B6366" s="518">
        <v>447854</v>
      </c>
      <c r="C6366" s="518" t="s">
        <v>2660</v>
      </c>
      <c r="D6366" s="518" t="s">
        <v>4904</v>
      </c>
      <c r="E6366" s="859">
        <v>34</v>
      </c>
      <c r="F6366" s="859">
        <v>25</v>
      </c>
      <c r="G6366" s="518" t="s">
        <v>122</v>
      </c>
      <c r="H6366" s="518" t="s">
        <v>376</v>
      </c>
      <c r="I6366" s="518">
        <v>447854</v>
      </c>
    </row>
    <row r="6367" spans="1:9" x14ac:dyDescent="0.2">
      <c r="A6367" s="518" t="s">
        <v>376</v>
      </c>
      <c r="B6367" s="518">
        <v>447888</v>
      </c>
      <c r="C6367" s="518" t="s">
        <v>2660</v>
      </c>
      <c r="D6367" s="518" t="s">
        <v>950</v>
      </c>
      <c r="E6367" s="859">
        <v>35</v>
      </c>
      <c r="F6367" s="859">
        <v>33</v>
      </c>
      <c r="G6367" s="518" t="s">
        <v>122</v>
      </c>
      <c r="H6367" s="518" t="s">
        <v>376</v>
      </c>
      <c r="I6367" s="518">
        <v>447888</v>
      </c>
    </row>
    <row r="6368" spans="1:9" x14ac:dyDescent="0.2">
      <c r="A6368" s="518" t="s">
        <v>376</v>
      </c>
      <c r="B6368" s="518">
        <v>447920</v>
      </c>
      <c r="C6368" s="518" t="s">
        <v>2660</v>
      </c>
      <c r="D6368" s="518" t="s">
        <v>678</v>
      </c>
      <c r="E6368" s="859">
        <v>34</v>
      </c>
      <c r="F6368" s="859">
        <v>29</v>
      </c>
      <c r="G6368" s="518" t="s">
        <v>122</v>
      </c>
      <c r="H6368" s="518" t="s">
        <v>376</v>
      </c>
      <c r="I6368" s="518">
        <v>447920</v>
      </c>
    </row>
    <row r="6369" spans="1:9" x14ac:dyDescent="0.2">
      <c r="A6369" s="518" t="s">
        <v>376</v>
      </c>
      <c r="B6369" s="518">
        <v>447938</v>
      </c>
      <c r="C6369" s="518" t="s">
        <v>2660</v>
      </c>
      <c r="D6369" s="518" t="s">
        <v>494</v>
      </c>
      <c r="E6369" s="859">
        <v>25</v>
      </c>
      <c r="F6369" s="859">
        <v>0</v>
      </c>
      <c r="G6369" s="518" t="s">
        <v>122</v>
      </c>
      <c r="H6369" s="518" t="s">
        <v>376</v>
      </c>
      <c r="I6369" s="518">
        <v>447938</v>
      </c>
    </row>
    <row r="6370" spans="1:9" x14ac:dyDescent="0.2">
      <c r="A6370" s="518" t="s">
        <v>300</v>
      </c>
      <c r="B6370" s="518">
        <v>447946</v>
      </c>
      <c r="C6370" s="518" t="s">
        <v>2660</v>
      </c>
      <c r="D6370" s="518" t="s">
        <v>1189</v>
      </c>
      <c r="E6370" s="859">
        <v>15</v>
      </c>
      <c r="F6370" s="859">
        <v>0</v>
      </c>
      <c r="G6370" s="518" t="s">
        <v>122</v>
      </c>
      <c r="H6370" s="518" t="s">
        <v>300</v>
      </c>
      <c r="I6370" s="518">
        <v>447946</v>
      </c>
    </row>
    <row r="6371" spans="1:9" x14ac:dyDescent="0.2">
      <c r="A6371" s="518" t="s">
        <v>300</v>
      </c>
      <c r="B6371" s="518">
        <v>447953</v>
      </c>
      <c r="C6371" s="518" t="s">
        <v>2660</v>
      </c>
      <c r="D6371" s="518" t="s">
        <v>1968</v>
      </c>
      <c r="E6371" s="859">
        <v>30</v>
      </c>
      <c r="F6371" s="859">
        <v>0</v>
      </c>
      <c r="G6371" s="518" t="s">
        <v>122</v>
      </c>
      <c r="H6371" s="518" t="s">
        <v>300</v>
      </c>
      <c r="I6371" s="518">
        <v>447953</v>
      </c>
    </row>
    <row r="6372" spans="1:9" x14ac:dyDescent="0.2">
      <c r="A6372" s="518" t="s">
        <v>300</v>
      </c>
      <c r="B6372" s="518">
        <v>447961</v>
      </c>
      <c r="C6372" s="518" t="s">
        <v>2660</v>
      </c>
      <c r="D6372" s="518" t="s">
        <v>1013</v>
      </c>
      <c r="E6372" s="859">
        <v>22</v>
      </c>
      <c r="F6372" s="859">
        <v>0</v>
      </c>
      <c r="G6372" s="518" t="s">
        <v>122</v>
      </c>
      <c r="H6372" s="518" t="s">
        <v>300</v>
      </c>
      <c r="I6372" s="518">
        <v>447961</v>
      </c>
    </row>
    <row r="6373" spans="1:9" x14ac:dyDescent="0.2">
      <c r="A6373" s="518" t="s">
        <v>300</v>
      </c>
      <c r="B6373" s="518">
        <v>447979</v>
      </c>
      <c r="C6373" s="518" t="s">
        <v>2660</v>
      </c>
      <c r="D6373" s="518" t="s">
        <v>2573</v>
      </c>
      <c r="E6373" s="859">
        <v>22</v>
      </c>
      <c r="F6373" s="859">
        <v>0</v>
      </c>
      <c r="G6373" s="518" t="s">
        <v>122</v>
      </c>
      <c r="H6373" s="518" t="s">
        <v>300</v>
      </c>
      <c r="I6373" s="518">
        <v>447979</v>
      </c>
    </row>
    <row r="6374" spans="1:9" x14ac:dyDescent="0.2">
      <c r="A6374" s="518" t="s">
        <v>300</v>
      </c>
      <c r="B6374" s="518">
        <v>447987</v>
      </c>
      <c r="C6374" s="518" t="s">
        <v>2660</v>
      </c>
      <c r="D6374" s="518" t="s">
        <v>2269</v>
      </c>
      <c r="E6374" s="859">
        <v>19</v>
      </c>
      <c r="F6374" s="859">
        <v>0</v>
      </c>
      <c r="G6374" s="518" t="s">
        <v>122</v>
      </c>
      <c r="H6374" s="518" t="s">
        <v>300</v>
      </c>
      <c r="I6374" s="518">
        <v>447987</v>
      </c>
    </row>
    <row r="6375" spans="1:9" x14ac:dyDescent="0.2">
      <c r="A6375" s="518" t="s">
        <v>347</v>
      </c>
      <c r="B6375" s="518">
        <v>448001</v>
      </c>
      <c r="C6375" s="518" t="s">
        <v>2660</v>
      </c>
      <c r="D6375" s="518" t="s">
        <v>1057</v>
      </c>
      <c r="E6375" s="859">
        <v>31</v>
      </c>
      <c r="F6375" s="859">
        <v>16</v>
      </c>
      <c r="G6375" s="518" t="s">
        <v>122</v>
      </c>
      <c r="H6375" s="518" t="s">
        <v>347</v>
      </c>
      <c r="I6375" s="518">
        <v>448001</v>
      </c>
    </row>
    <row r="6376" spans="1:9" x14ac:dyDescent="0.2">
      <c r="A6376" s="518" t="s">
        <v>347</v>
      </c>
      <c r="B6376" s="518">
        <v>448068</v>
      </c>
      <c r="C6376" s="518" t="s">
        <v>2660</v>
      </c>
      <c r="D6376" s="518" t="s">
        <v>708</v>
      </c>
      <c r="E6376" s="859">
        <v>33</v>
      </c>
      <c r="F6376" s="859">
        <v>25</v>
      </c>
      <c r="G6376" s="518" t="s">
        <v>122</v>
      </c>
      <c r="H6376" s="518" t="s">
        <v>347</v>
      </c>
      <c r="I6376" s="518">
        <v>448068</v>
      </c>
    </row>
    <row r="6377" spans="1:9" x14ac:dyDescent="0.2">
      <c r="A6377" s="518" t="s">
        <v>347</v>
      </c>
      <c r="B6377" s="518">
        <v>448084</v>
      </c>
      <c r="C6377" s="518" t="s">
        <v>2660</v>
      </c>
      <c r="D6377" s="518" t="s">
        <v>1776</v>
      </c>
      <c r="E6377" s="859">
        <v>16</v>
      </c>
      <c r="F6377" s="859">
        <v>15</v>
      </c>
      <c r="G6377" s="518" t="s">
        <v>122</v>
      </c>
      <c r="H6377" s="518" t="s">
        <v>347</v>
      </c>
      <c r="I6377" s="518">
        <v>448084</v>
      </c>
    </row>
    <row r="6378" spans="1:9" x14ac:dyDescent="0.2">
      <c r="A6378" s="518" t="s">
        <v>347</v>
      </c>
      <c r="B6378" s="518">
        <v>448092</v>
      </c>
      <c r="C6378" s="518" t="s">
        <v>2660</v>
      </c>
      <c r="D6378" s="518" t="s">
        <v>4665</v>
      </c>
      <c r="E6378" s="859">
        <v>30</v>
      </c>
      <c r="F6378" s="859">
        <v>25</v>
      </c>
      <c r="G6378" s="518" t="s">
        <v>122</v>
      </c>
      <c r="H6378" s="518" t="s">
        <v>347</v>
      </c>
      <c r="I6378" s="518">
        <v>448092</v>
      </c>
    </row>
    <row r="6379" spans="1:9" x14ac:dyDescent="0.2">
      <c r="A6379" s="518" t="s">
        <v>349</v>
      </c>
      <c r="B6379" s="518">
        <v>448381</v>
      </c>
      <c r="C6379" s="518" t="s">
        <v>2660</v>
      </c>
      <c r="D6379" s="518" t="s">
        <v>2187</v>
      </c>
      <c r="E6379" s="859">
        <v>21</v>
      </c>
      <c r="F6379" s="859">
        <v>16</v>
      </c>
      <c r="G6379" s="518" t="s">
        <v>122</v>
      </c>
      <c r="H6379" s="518" t="s">
        <v>349</v>
      </c>
      <c r="I6379" s="518">
        <v>448381</v>
      </c>
    </row>
    <row r="6380" spans="1:9" x14ac:dyDescent="0.2">
      <c r="A6380" s="518" t="s">
        <v>349</v>
      </c>
      <c r="B6380" s="518">
        <v>448399</v>
      </c>
      <c r="C6380" s="518" t="s">
        <v>2660</v>
      </c>
      <c r="D6380" s="518" t="s">
        <v>3337</v>
      </c>
      <c r="E6380" s="859">
        <v>30</v>
      </c>
      <c r="F6380" s="859">
        <v>24</v>
      </c>
      <c r="G6380" s="518" t="s">
        <v>122</v>
      </c>
      <c r="H6380" s="518" t="s">
        <v>349</v>
      </c>
      <c r="I6380" s="518">
        <v>448399</v>
      </c>
    </row>
    <row r="6381" spans="1:9" x14ac:dyDescent="0.2">
      <c r="A6381" s="518" t="s">
        <v>349</v>
      </c>
      <c r="B6381" s="518">
        <v>448407</v>
      </c>
      <c r="C6381" s="518" t="s">
        <v>2660</v>
      </c>
      <c r="D6381" s="518" t="s">
        <v>4743</v>
      </c>
      <c r="E6381" s="859">
        <v>29</v>
      </c>
      <c r="F6381" s="859">
        <v>25</v>
      </c>
      <c r="G6381" s="518" t="s">
        <v>122</v>
      </c>
      <c r="H6381" s="518" t="s">
        <v>349</v>
      </c>
      <c r="I6381" s="518">
        <v>448407</v>
      </c>
    </row>
    <row r="6382" spans="1:9" x14ac:dyDescent="0.2">
      <c r="A6382" s="518" t="s">
        <v>349</v>
      </c>
      <c r="B6382" s="518">
        <v>448415</v>
      </c>
      <c r="C6382" s="518" t="s">
        <v>2660</v>
      </c>
      <c r="D6382" s="518" t="s">
        <v>1407</v>
      </c>
      <c r="E6382" s="859">
        <v>15</v>
      </c>
      <c r="F6382" s="859">
        <v>15</v>
      </c>
      <c r="G6382" s="518" t="s">
        <v>122</v>
      </c>
      <c r="H6382" s="518" t="s">
        <v>349</v>
      </c>
      <c r="I6382" s="518">
        <v>448415</v>
      </c>
    </row>
    <row r="6383" spans="1:9" x14ac:dyDescent="0.2">
      <c r="A6383" s="518" t="s">
        <v>237</v>
      </c>
      <c r="B6383" s="518">
        <v>448464</v>
      </c>
      <c r="C6383" s="518" t="s">
        <v>2660</v>
      </c>
      <c r="D6383" s="518" t="s">
        <v>2464</v>
      </c>
      <c r="E6383" s="859">
        <v>32</v>
      </c>
      <c r="F6383" s="859">
        <v>32</v>
      </c>
      <c r="G6383" s="518" t="s">
        <v>122</v>
      </c>
      <c r="H6383" s="518" t="s">
        <v>237</v>
      </c>
      <c r="I6383" s="518">
        <v>448464</v>
      </c>
    </row>
    <row r="6384" spans="1:9" x14ac:dyDescent="0.2">
      <c r="A6384" s="518" t="s">
        <v>349</v>
      </c>
      <c r="B6384" s="518">
        <v>448472</v>
      </c>
      <c r="C6384" s="518" t="s">
        <v>2660</v>
      </c>
      <c r="D6384" s="518" t="s">
        <v>4744</v>
      </c>
      <c r="E6384" s="859">
        <v>26</v>
      </c>
      <c r="F6384" s="859">
        <v>26</v>
      </c>
      <c r="G6384" s="518" t="s">
        <v>122</v>
      </c>
      <c r="H6384" s="518" t="s">
        <v>349</v>
      </c>
      <c r="I6384" s="518">
        <v>448472</v>
      </c>
    </row>
    <row r="6385" spans="1:9" x14ac:dyDescent="0.2">
      <c r="A6385" s="518" t="s">
        <v>349</v>
      </c>
      <c r="B6385" s="518">
        <v>448480</v>
      </c>
      <c r="C6385" s="518" t="s">
        <v>2660</v>
      </c>
      <c r="D6385" s="518" t="s">
        <v>280</v>
      </c>
      <c r="E6385" s="859">
        <v>24</v>
      </c>
      <c r="F6385" s="859">
        <v>22</v>
      </c>
      <c r="G6385" s="518" t="s">
        <v>122</v>
      </c>
      <c r="H6385" s="518" t="s">
        <v>349</v>
      </c>
      <c r="I6385" s="518">
        <v>448480</v>
      </c>
    </row>
    <row r="6386" spans="1:9" x14ac:dyDescent="0.2">
      <c r="A6386" s="518" t="s">
        <v>349</v>
      </c>
      <c r="B6386" s="518">
        <v>448498</v>
      </c>
      <c r="C6386" s="518" t="s">
        <v>2660</v>
      </c>
      <c r="D6386" s="518" t="s">
        <v>4745</v>
      </c>
      <c r="E6386" s="859">
        <v>28</v>
      </c>
      <c r="F6386" s="859">
        <v>26</v>
      </c>
      <c r="G6386" s="518" t="s">
        <v>122</v>
      </c>
      <c r="H6386" s="518" t="s">
        <v>349</v>
      </c>
      <c r="I6386" s="518">
        <v>448498</v>
      </c>
    </row>
    <row r="6387" spans="1:9" x14ac:dyDescent="0.2">
      <c r="A6387" s="518" t="s">
        <v>349</v>
      </c>
      <c r="B6387" s="518">
        <v>448530</v>
      </c>
      <c r="C6387" s="518" t="s">
        <v>2660</v>
      </c>
      <c r="D6387" s="518" t="s">
        <v>4804</v>
      </c>
      <c r="E6387" s="859">
        <v>32</v>
      </c>
      <c r="F6387" s="859">
        <v>29</v>
      </c>
      <c r="G6387" s="518" t="s">
        <v>122</v>
      </c>
      <c r="H6387" s="518" t="s">
        <v>349</v>
      </c>
      <c r="I6387" s="518">
        <v>448530</v>
      </c>
    </row>
    <row r="6388" spans="1:9" x14ac:dyDescent="0.2">
      <c r="A6388" s="518" t="s">
        <v>349</v>
      </c>
      <c r="B6388" s="518">
        <v>448589</v>
      </c>
      <c r="C6388" s="518" t="s">
        <v>2660</v>
      </c>
      <c r="D6388" s="518" t="s">
        <v>793</v>
      </c>
      <c r="E6388" s="859">
        <v>23</v>
      </c>
      <c r="F6388" s="859">
        <v>23</v>
      </c>
      <c r="G6388" s="518" t="s">
        <v>122</v>
      </c>
      <c r="H6388" s="518" t="s">
        <v>349</v>
      </c>
      <c r="I6388" s="518">
        <v>448589</v>
      </c>
    </row>
    <row r="6389" spans="1:9" x14ac:dyDescent="0.2">
      <c r="A6389" s="518" t="s">
        <v>349</v>
      </c>
      <c r="B6389" s="518">
        <v>448597</v>
      </c>
      <c r="C6389" s="518" t="s">
        <v>2660</v>
      </c>
      <c r="D6389" s="518" t="s">
        <v>1331</v>
      </c>
      <c r="E6389" s="859">
        <v>20</v>
      </c>
      <c r="F6389" s="859">
        <v>15</v>
      </c>
      <c r="G6389" s="518" t="s">
        <v>122</v>
      </c>
      <c r="H6389" s="518" t="s">
        <v>349</v>
      </c>
      <c r="I6389" s="518">
        <v>448597</v>
      </c>
    </row>
    <row r="6390" spans="1:9" x14ac:dyDescent="0.2">
      <c r="A6390" s="518" t="s">
        <v>256</v>
      </c>
      <c r="B6390" s="518">
        <v>448621</v>
      </c>
      <c r="C6390" s="518" t="s">
        <v>2660</v>
      </c>
      <c r="D6390" s="518" t="s">
        <v>4823</v>
      </c>
      <c r="E6390" s="859">
        <v>32</v>
      </c>
      <c r="F6390" s="859">
        <v>0</v>
      </c>
      <c r="G6390" s="518" t="s">
        <v>128</v>
      </c>
      <c r="H6390" s="518" t="s">
        <v>256</v>
      </c>
      <c r="I6390" s="518">
        <v>448621</v>
      </c>
    </row>
    <row r="6391" spans="1:9" x14ac:dyDescent="0.2">
      <c r="A6391" s="518" t="s">
        <v>237</v>
      </c>
      <c r="B6391" s="518">
        <v>448647</v>
      </c>
      <c r="C6391" s="518" t="s">
        <v>2660</v>
      </c>
      <c r="D6391" s="518" t="s">
        <v>4824</v>
      </c>
      <c r="E6391" s="859">
        <v>35</v>
      </c>
      <c r="F6391" s="859">
        <v>35</v>
      </c>
      <c r="G6391" s="518" t="s">
        <v>122</v>
      </c>
      <c r="H6391" s="518" t="s">
        <v>237</v>
      </c>
      <c r="I6391" s="518">
        <v>448647</v>
      </c>
    </row>
    <row r="6392" spans="1:9" x14ac:dyDescent="0.2">
      <c r="A6392" s="518" t="s">
        <v>237</v>
      </c>
      <c r="B6392" s="518">
        <v>448654</v>
      </c>
      <c r="C6392" s="518" t="s">
        <v>2660</v>
      </c>
      <c r="D6392" s="518" t="s">
        <v>2789</v>
      </c>
      <c r="E6392" s="859">
        <v>24</v>
      </c>
      <c r="F6392" s="859">
        <v>24</v>
      </c>
      <c r="G6392" s="518" t="s">
        <v>122</v>
      </c>
      <c r="H6392" s="518" t="s">
        <v>237</v>
      </c>
      <c r="I6392" s="518">
        <v>448654</v>
      </c>
    </row>
    <row r="6393" spans="1:9" x14ac:dyDescent="0.2">
      <c r="A6393" s="518" t="s">
        <v>237</v>
      </c>
      <c r="B6393" s="518">
        <v>448662</v>
      </c>
      <c r="C6393" s="518" t="s">
        <v>2660</v>
      </c>
      <c r="D6393" s="518" t="s">
        <v>2268</v>
      </c>
      <c r="E6393" s="859">
        <v>35</v>
      </c>
      <c r="F6393" s="859">
        <v>35</v>
      </c>
      <c r="G6393" s="518" t="s">
        <v>122</v>
      </c>
      <c r="H6393" s="518" t="s">
        <v>237</v>
      </c>
      <c r="I6393" s="518">
        <v>448662</v>
      </c>
    </row>
    <row r="6394" spans="1:9" x14ac:dyDescent="0.2">
      <c r="A6394" s="518" t="s">
        <v>237</v>
      </c>
      <c r="B6394" s="518">
        <v>448670</v>
      </c>
      <c r="C6394" s="518" t="s">
        <v>2660</v>
      </c>
      <c r="D6394" s="518" t="s">
        <v>2823</v>
      </c>
      <c r="E6394" s="859">
        <v>18</v>
      </c>
      <c r="F6394" s="859">
        <v>18</v>
      </c>
      <c r="G6394" s="518" t="s">
        <v>122</v>
      </c>
      <c r="H6394" s="518" t="s">
        <v>237</v>
      </c>
      <c r="I6394" s="518">
        <v>448670</v>
      </c>
    </row>
    <row r="6395" spans="1:9" x14ac:dyDescent="0.2">
      <c r="A6395" s="518" t="s">
        <v>237</v>
      </c>
      <c r="B6395" s="518">
        <v>448696</v>
      </c>
      <c r="C6395" s="518" t="s">
        <v>2660</v>
      </c>
      <c r="D6395" s="518" t="s">
        <v>3781</v>
      </c>
      <c r="E6395" s="859">
        <v>19</v>
      </c>
      <c r="F6395" s="859">
        <v>19</v>
      </c>
      <c r="G6395" s="518" t="s">
        <v>122</v>
      </c>
      <c r="H6395" s="518" t="s">
        <v>237</v>
      </c>
      <c r="I6395" s="518">
        <v>448696</v>
      </c>
    </row>
    <row r="6396" spans="1:9" x14ac:dyDescent="0.2">
      <c r="A6396" s="518" t="s">
        <v>237</v>
      </c>
      <c r="B6396" s="518">
        <v>448704</v>
      </c>
      <c r="C6396" s="518" t="s">
        <v>2660</v>
      </c>
      <c r="D6396" s="518" t="s">
        <v>3371</v>
      </c>
      <c r="E6396" s="859">
        <v>25</v>
      </c>
      <c r="F6396" s="859">
        <v>25</v>
      </c>
      <c r="G6396" s="518" t="s">
        <v>122</v>
      </c>
      <c r="H6396" s="518" t="s">
        <v>237</v>
      </c>
      <c r="I6396" s="518">
        <v>448704</v>
      </c>
    </row>
    <row r="6397" spans="1:9" x14ac:dyDescent="0.2">
      <c r="A6397" s="518" t="s">
        <v>237</v>
      </c>
      <c r="B6397" s="518">
        <v>448712</v>
      </c>
      <c r="C6397" s="518" t="s">
        <v>2660</v>
      </c>
      <c r="D6397" s="518" t="s">
        <v>2593</v>
      </c>
      <c r="E6397" s="859">
        <v>25</v>
      </c>
      <c r="F6397" s="859">
        <v>24</v>
      </c>
      <c r="G6397" s="518" t="s">
        <v>122</v>
      </c>
      <c r="H6397" s="518" t="s">
        <v>237</v>
      </c>
      <c r="I6397" s="518">
        <v>448712</v>
      </c>
    </row>
    <row r="6398" spans="1:9" x14ac:dyDescent="0.2">
      <c r="A6398" s="518" t="s">
        <v>332</v>
      </c>
      <c r="B6398" s="518">
        <v>448738</v>
      </c>
      <c r="C6398" s="518" t="s">
        <v>2660</v>
      </c>
      <c r="D6398" s="518" t="s">
        <v>2348</v>
      </c>
      <c r="E6398" s="859">
        <v>23</v>
      </c>
      <c r="F6398" s="859">
        <v>23</v>
      </c>
      <c r="G6398" s="518" t="s">
        <v>122</v>
      </c>
      <c r="H6398" s="518" t="s">
        <v>332</v>
      </c>
      <c r="I6398" s="518">
        <v>448738</v>
      </c>
    </row>
    <row r="6399" spans="1:9" x14ac:dyDescent="0.2">
      <c r="A6399" s="518" t="s">
        <v>332</v>
      </c>
      <c r="B6399" s="518">
        <v>448746</v>
      </c>
      <c r="C6399" s="518" t="s">
        <v>2660</v>
      </c>
      <c r="D6399" s="518" t="s">
        <v>4862</v>
      </c>
      <c r="E6399" s="859">
        <v>35</v>
      </c>
      <c r="F6399" s="859">
        <v>35</v>
      </c>
      <c r="G6399" s="518" t="s">
        <v>122</v>
      </c>
      <c r="H6399" s="518" t="s">
        <v>332</v>
      </c>
      <c r="I6399" s="518">
        <v>448746</v>
      </c>
    </row>
    <row r="6400" spans="1:9" x14ac:dyDescent="0.2">
      <c r="A6400" s="518" t="s">
        <v>170</v>
      </c>
      <c r="B6400" s="518">
        <v>448753</v>
      </c>
      <c r="C6400" s="518" t="s">
        <v>2660</v>
      </c>
      <c r="D6400" s="518" t="s">
        <v>604</v>
      </c>
      <c r="E6400" s="859">
        <v>16</v>
      </c>
      <c r="F6400" s="859">
        <v>20</v>
      </c>
      <c r="G6400" s="518" t="s">
        <v>122</v>
      </c>
      <c r="H6400" s="518" t="s">
        <v>170</v>
      </c>
      <c r="I6400" s="518">
        <v>448753</v>
      </c>
    </row>
    <row r="6401" spans="1:9" x14ac:dyDescent="0.2">
      <c r="A6401" s="518" t="s">
        <v>170</v>
      </c>
      <c r="B6401" s="518">
        <v>448779</v>
      </c>
      <c r="C6401" s="518" t="s">
        <v>2660</v>
      </c>
      <c r="D6401" s="518" t="s">
        <v>1257</v>
      </c>
      <c r="E6401" s="859">
        <v>22</v>
      </c>
      <c r="F6401" s="859">
        <v>22</v>
      </c>
      <c r="G6401" s="518" t="s">
        <v>122</v>
      </c>
      <c r="H6401" s="518" t="s">
        <v>170</v>
      </c>
      <c r="I6401" s="518">
        <v>448779</v>
      </c>
    </row>
    <row r="6402" spans="1:9" x14ac:dyDescent="0.2">
      <c r="A6402" s="518" t="s">
        <v>256</v>
      </c>
      <c r="B6402" s="518">
        <v>448787</v>
      </c>
      <c r="C6402" s="518" t="s">
        <v>2660</v>
      </c>
      <c r="D6402" s="518" t="s">
        <v>4863</v>
      </c>
      <c r="E6402" s="859">
        <v>24</v>
      </c>
      <c r="F6402" s="859">
        <v>0</v>
      </c>
      <c r="G6402" s="518" t="s">
        <v>128</v>
      </c>
      <c r="H6402" s="518" t="s">
        <v>256</v>
      </c>
      <c r="I6402" s="518">
        <v>448787</v>
      </c>
    </row>
    <row r="6403" spans="1:9" x14ac:dyDescent="0.2">
      <c r="A6403" s="518" t="s">
        <v>318</v>
      </c>
      <c r="B6403" s="518">
        <v>448852</v>
      </c>
      <c r="C6403" s="518" t="s">
        <v>2660</v>
      </c>
      <c r="D6403" s="518" t="s">
        <v>427</v>
      </c>
      <c r="E6403" s="859">
        <v>31</v>
      </c>
      <c r="F6403" s="859">
        <v>30</v>
      </c>
      <c r="G6403" s="518" t="s">
        <v>122</v>
      </c>
      <c r="H6403" s="518" t="s">
        <v>318</v>
      </c>
      <c r="I6403" s="518">
        <v>448852</v>
      </c>
    </row>
    <row r="6404" spans="1:9" x14ac:dyDescent="0.2">
      <c r="A6404" s="518" t="s">
        <v>318</v>
      </c>
      <c r="B6404" s="518">
        <v>448860</v>
      </c>
      <c r="C6404" s="518" t="s">
        <v>2660</v>
      </c>
      <c r="D6404" s="518" t="s">
        <v>680</v>
      </c>
      <c r="E6404" s="859">
        <v>34</v>
      </c>
      <c r="F6404" s="859">
        <v>33</v>
      </c>
      <c r="G6404" s="518" t="s">
        <v>122</v>
      </c>
      <c r="H6404" s="518" t="s">
        <v>318</v>
      </c>
      <c r="I6404" s="518">
        <v>448860</v>
      </c>
    </row>
    <row r="6405" spans="1:9" x14ac:dyDescent="0.2">
      <c r="A6405" s="518" t="s">
        <v>318</v>
      </c>
      <c r="B6405" s="518">
        <v>448878</v>
      </c>
      <c r="C6405" s="518" t="s">
        <v>2660</v>
      </c>
      <c r="D6405" s="518" t="s">
        <v>614</v>
      </c>
      <c r="E6405" s="859">
        <v>29</v>
      </c>
      <c r="F6405" s="859">
        <v>27</v>
      </c>
      <c r="G6405" s="518" t="s">
        <v>122</v>
      </c>
      <c r="H6405" s="518" t="s">
        <v>318</v>
      </c>
      <c r="I6405" s="518">
        <v>448878</v>
      </c>
    </row>
    <row r="6406" spans="1:9" x14ac:dyDescent="0.2">
      <c r="A6406" s="518" t="s">
        <v>318</v>
      </c>
      <c r="B6406" s="518">
        <v>448894</v>
      </c>
      <c r="C6406" s="518" t="s">
        <v>2660</v>
      </c>
      <c r="D6406" s="518" t="s">
        <v>1743</v>
      </c>
      <c r="E6406" s="859">
        <v>26</v>
      </c>
      <c r="F6406" s="859">
        <v>21</v>
      </c>
      <c r="G6406" s="518" t="s">
        <v>122</v>
      </c>
      <c r="H6406" s="518" t="s">
        <v>318</v>
      </c>
      <c r="I6406" s="518">
        <v>448894</v>
      </c>
    </row>
    <row r="6407" spans="1:9" x14ac:dyDescent="0.2">
      <c r="A6407" s="518" t="s">
        <v>318</v>
      </c>
      <c r="B6407" s="518">
        <v>448902</v>
      </c>
      <c r="C6407" s="518" t="s">
        <v>2660</v>
      </c>
      <c r="D6407" s="518" t="s">
        <v>726</v>
      </c>
      <c r="E6407" s="859">
        <v>21</v>
      </c>
      <c r="F6407" s="859">
        <v>20</v>
      </c>
      <c r="G6407" s="518" t="s">
        <v>122</v>
      </c>
      <c r="H6407" s="518" t="s">
        <v>318</v>
      </c>
      <c r="I6407" s="518">
        <v>448902</v>
      </c>
    </row>
    <row r="6408" spans="1:9" x14ac:dyDescent="0.2">
      <c r="A6408" s="518" t="s">
        <v>318</v>
      </c>
      <c r="B6408" s="518">
        <v>448928</v>
      </c>
      <c r="C6408" s="518" t="s">
        <v>2660</v>
      </c>
      <c r="D6408" s="518" t="s">
        <v>1111</v>
      </c>
      <c r="E6408" s="859">
        <v>22</v>
      </c>
      <c r="F6408" s="859">
        <v>20</v>
      </c>
      <c r="G6408" s="518" t="s">
        <v>122</v>
      </c>
      <c r="H6408" s="518" t="s">
        <v>318</v>
      </c>
      <c r="I6408" s="518">
        <v>448928</v>
      </c>
    </row>
    <row r="6409" spans="1:9" x14ac:dyDescent="0.2">
      <c r="A6409" s="518" t="s">
        <v>237</v>
      </c>
      <c r="B6409" s="518">
        <v>448936</v>
      </c>
      <c r="C6409" s="518" t="s">
        <v>2660</v>
      </c>
      <c r="D6409" s="518" t="s">
        <v>6827</v>
      </c>
      <c r="E6409" s="859">
        <v>26</v>
      </c>
      <c r="F6409" s="859">
        <v>26</v>
      </c>
      <c r="G6409" s="518" t="s">
        <v>128</v>
      </c>
      <c r="H6409" s="518" t="s">
        <v>237</v>
      </c>
      <c r="I6409" s="518">
        <v>448936</v>
      </c>
    </row>
    <row r="6410" spans="1:9" x14ac:dyDescent="0.2">
      <c r="A6410" s="518" t="s">
        <v>292</v>
      </c>
      <c r="B6410" s="518">
        <v>448944</v>
      </c>
      <c r="C6410" s="518" t="s">
        <v>2660</v>
      </c>
      <c r="D6410" s="518" t="s">
        <v>2567</v>
      </c>
      <c r="E6410" s="859">
        <v>29</v>
      </c>
      <c r="F6410" s="859">
        <v>0</v>
      </c>
      <c r="G6410" s="518" t="s">
        <v>128</v>
      </c>
      <c r="H6410" s="518" t="s">
        <v>292</v>
      </c>
      <c r="I6410" s="518">
        <v>448944</v>
      </c>
    </row>
    <row r="6411" spans="1:9" x14ac:dyDescent="0.2">
      <c r="A6411" s="518" t="s">
        <v>355</v>
      </c>
      <c r="B6411" s="518">
        <v>448951</v>
      </c>
      <c r="C6411" s="518" t="s">
        <v>2660</v>
      </c>
      <c r="D6411" s="518" t="s">
        <v>9056</v>
      </c>
      <c r="E6411" s="859">
        <v>32</v>
      </c>
      <c r="F6411" s="859">
        <v>0</v>
      </c>
      <c r="G6411" s="518" t="s">
        <v>128</v>
      </c>
      <c r="H6411" s="518" t="s">
        <v>355</v>
      </c>
      <c r="I6411" s="518">
        <v>448951</v>
      </c>
    </row>
    <row r="6412" spans="1:9" x14ac:dyDescent="0.2">
      <c r="A6412" s="518" t="s">
        <v>198</v>
      </c>
      <c r="B6412" s="518">
        <v>448969</v>
      </c>
      <c r="C6412" s="518" t="s">
        <v>2660</v>
      </c>
      <c r="D6412" s="518" t="s">
        <v>941</v>
      </c>
      <c r="E6412" s="859">
        <v>30</v>
      </c>
      <c r="F6412" s="859">
        <v>30</v>
      </c>
      <c r="G6412" s="518" t="s">
        <v>122</v>
      </c>
      <c r="H6412" s="518" t="s">
        <v>198</v>
      </c>
      <c r="I6412" s="518">
        <v>448969</v>
      </c>
    </row>
    <row r="6413" spans="1:9" x14ac:dyDescent="0.2">
      <c r="A6413" s="518" t="s">
        <v>195</v>
      </c>
      <c r="B6413" s="518">
        <v>448977</v>
      </c>
      <c r="C6413" s="518" t="s">
        <v>2660</v>
      </c>
      <c r="D6413" s="518" t="s">
        <v>3614</v>
      </c>
      <c r="E6413" s="859">
        <v>34</v>
      </c>
      <c r="F6413" s="859">
        <v>32</v>
      </c>
      <c r="G6413" s="518" t="s">
        <v>122</v>
      </c>
      <c r="H6413" s="518" t="s">
        <v>195</v>
      </c>
      <c r="I6413" s="518">
        <v>448977</v>
      </c>
    </row>
    <row r="6414" spans="1:9" x14ac:dyDescent="0.2">
      <c r="A6414" s="518" t="s">
        <v>195</v>
      </c>
      <c r="B6414" s="518">
        <v>448985</v>
      </c>
      <c r="C6414" s="518" t="s">
        <v>2660</v>
      </c>
      <c r="D6414" s="518" t="s">
        <v>9057</v>
      </c>
      <c r="E6414" s="859">
        <v>34</v>
      </c>
      <c r="F6414" s="859">
        <v>33</v>
      </c>
      <c r="G6414" s="518" t="s">
        <v>122</v>
      </c>
      <c r="H6414" s="518" t="s">
        <v>195</v>
      </c>
      <c r="I6414" s="518">
        <v>448985</v>
      </c>
    </row>
    <row r="6415" spans="1:9" x14ac:dyDescent="0.2">
      <c r="A6415" s="518" t="s">
        <v>195</v>
      </c>
      <c r="B6415" s="518">
        <v>448993</v>
      </c>
      <c r="C6415" s="518" t="s">
        <v>2660</v>
      </c>
      <c r="D6415" s="518" t="s">
        <v>1007</v>
      </c>
      <c r="E6415" s="859">
        <v>29</v>
      </c>
      <c r="F6415" s="859">
        <v>0</v>
      </c>
      <c r="G6415" s="518" t="s">
        <v>122</v>
      </c>
      <c r="H6415" s="518" t="s">
        <v>195</v>
      </c>
      <c r="I6415" s="518">
        <v>448993</v>
      </c>
    </row>
    <row r="6416" spans="1:9" x14ac:dyDescent="0.2">
      <c r="A6416" s="518" t="s">
        <v>195</v>
      </c>
      <c r="B6416" s="518">
        <v>449009</v>
      </c>
      <c r="C6416" s="518" t="s">
        <v>2660</v>
      </c>
      <c r="D6416" s="518" t="s">
        <v>2516</v>
      </c>
      <c r="E6416" s="859">
        <v>31</v>
      </c>
      <c r="F6416" s="859">
        <v>0</v>
      </c>
      <c r="G6416" s="518" t="s">
        <v>122</v>
      </c>
      <c r="H6416" s="518" t="s">
        <v>195</v>
      </c>
      <c r="I6416" s="518">
        <v>449009</v>
      </c>
    </row>
    <row r="6417" spans="1:9" x14ac:dyDescent="0.2">
      <c r="A6417" s="518" t="s">
        <v>195</v>
      </c>
      <c r="B6417" s="518">
        <v>449017</v>
      </c>
      <c r="C6417" s="518" t="s">
        <v>2660</v>
      </c>
      <c r="D6417" s="518" t="s">
        <v>1157</v>
      </c>
      <c r="E6417" s="859">
        <v>33</v>
      </c>
      <c r="F6417" s="859">
        <v>0</v>
      </c>
      <c r="G6417" s="518" t="s">
        <v>122</v>
      </c>
      <c r="H6417" s="518" t="s">
        <v>195</v>
      </c>
      <c r="I6417" s="518">
        <v>449017</v>
      </c>
    </row>
    <row r="6418" spans="1:9" x14ac:dyDescent="0.2">
      <c r="A6418" s="518" t="s">
        <v>195</v>
      </c>
      <c r="B6418" s="518">
        <v>449025</v>
      </c>
      <c r="C6418" s="518" t="s">
        <v>2660</v>
      </c>
      <c r="D6418" s="518" t="s">
        <v>902</v>
      </c>
      <c r="E6418" s="859">
        <v>32</v>
      </c>
      <c r="F6418" s="859">
        <v>30</v>
      </c>
      <c r="G6418" s="518" t="s">
        <v>122</v>
      </c>
      <c r="H6418" s="518" t="s">
        <v>195</v>
      </c>
      <c r="I6418" s="518">
        <v>449025</v>
      </c>
    </row>
    <row r="6419" spans="1:9" x14ac:dyDescent="0.2">
      <c r="A6419" s="518" t="s">
        <v>195</v>
      </c>
      <c r="B6419" s="518">
        <v>449033</v>
      </c>
      <c r="C6419" s="518" t="s">
        <v>2660</v>
      </c>
      <c r="D6419" s="518" t="s">
        <v>5008</v>
      </c>
      <c r="E6419" s="859">
        <v>34</v>
      </c>
      <c r="F6419" s="859">
        <v>33</v>
      </c>
      <c r="G6419" s="518" t="s">
        <v>122</v>
      </c>
      <c r="H6419" s="518" t="s">
        <v>195</v>
      </c>
      <c r="I6419" s="518">
        <v>449033</v>
      </c>
    </row>
    <row r="6420" spans="1:9" x14ac:dyDescent="0.2">
      <c r="A6420" s="518" t="s">
        <v>195</v>
      </c>
      <c r="B6420" s="518">
        <v>449041</v>
      </c>
      <c r="C6420" s="518" t="s">
        <v>2660</v>
      </c>
      <c r="D6420" s="518" t="s">
        <v>9058</v>
      </c>
      <c r="E6420" s="859">
        <v>35</v>
      </c>
      <c r="F6420" s="859">
        <v>0</v>
      </c>
      <c r="G6420" s="518" t="s">
        <v>122</v>
      </c>
      <c r="H6420" s="518" t="s">
        <v>195</v>
      </c>
      <c r="I6420" s="518">
        <v>449041</v>
      </c>
    </row>
    <row r="6421" spans="1:9" x14ac:dyDescent="0.2">
      <c r="A6421" s="518" t="s">
        <v>195</v>
      </c>
      <c r="B6421" s="518">
        <v>449058</v>
      </c>
      <c r="C6421" s="518" t="s">
        <v>2660</v>
      </c>
      <c r="D6421" s="518" t="s">
        <v>6828</v>
      </c>
      <c r="E6421" s="859">
        <v>31</v>
      </c>
      <c r="F6421" s="859">
        <v>29</v>
      </c>
      <c r="G6421" s="518" t="s">
        <v>122</v>
      </c>
      <c r="H6421" s="518" t="s">
        <v>195</v>
      </c>
      <c r="I6421" s="518">
        <v>449058</v>
      </c>
    </row>
    <row r="6422" spans="1:9" x14ac:dyDescent="0.2">
      <c r="A6422" s="518" t="s">
        <v>195</v>
      </c>
      <c r="B6422" s="518">
        <v>449074</v>
      </c>
      <c r="C6422" s="518" t="s">
        <v>2660</v>
      </c>
      <c r="D6422" s="518" t="s">
        <v>1532</v>
      </c>
      <c r="E6422" s="859">
        <v>32</v>
      </c>
      <c r="F6422" s="859">
        <v>28</v>
      </c>
      <c r="G6422" s="518" t="s">
        <v>122</v>
      </c>
      <c r="H6422" s="518" t="s">
        <v>195</v>
      </c>
      <c r="I6422" s="518">
        <v>449074</v>
      </c>
    </row>
    <row r="6423" spans="1:9" x14ac:dyDescent="0.2">
      <c r="A6423" s="518" t="s">
        <v>249</v>
      </c>
      <c r="B6423" s="518">
        <v>449090</v>
      </c>
      <c r="C6423" s="518" t="s">
        <v>2660</v>
      </c>
      <c r="D6423" s="518" t="s">
        <v>862</v>
      </c>
      <c r="E6423" s="859">
        <v>35</v>
      </c>
      <c r="F6423" s="859">
        <v>35</v>
      </c>
      <c r="G6423" s="518" t="s">
        <v>122</v>
      </c>
      <c r="H6423" s="518" t="s">
        <v>249</v>
      </c>
      <c r="I6423" s="518">
        <v>449090</v>
      </c>
    </row>
    <row r="6424" spans="1:9" x14ac:dyDescent="0.2">
      <c r="A6424" s="518" t="s">
        <v>249</v>
      </c>
      <c r="B6424" s="518">
        <v>449116</v>
      </c>
      <c r="C6424" s="518" t="s">
        <v>2660</v>
      </c>
      <c r="D6424" s="518" t="s">
        <v>1248</v>
      </c>
      <c r="E6424" s="859">
        <v>20</v>
      </c>
      <c r="F6424" s="859">
        <v>16</v>
      </c>
      <c r="G6424" s="518" t="s">
        <v>122</v>
      </c>
      <c r="H6424" s="518" t="s">
        <v>249</v>
      </c>
      <c r="I6424" s="518">
        <v>301143</v>
      </c>
    </row>
    <row r="6425" spans="1:9" x14ac:dyDescent="0.2">
      <c r="A6425" s="518" t="s">
        <v>249</v>
      </c>
      <c r="B6425" s="518">
        <v>449124</v>
      </c>
      <c r="C6425" s="518" t="s">
        <v>2660</v>
      </c>
      <c r="D6425" s="518" t="s">
        <v>729</v>
      </c>
      <c r="E6425" s="859">
        <v>20</v>
      </c>
      <c r="F6425" s="859">
        <v>14</v>
      </c>
      <c r="G6425" s="518" t="s">
        <v>122</v>
      </c>
      <c r="H6425" s="518" t="s">
        <v>249</v>
      </c>
      <c r="I6425" s="518">
        <v>449124</v>
      </c>
    </row>
    <row r="6426" spans="1:9" x14ac:dyDescent="0.2">
      <c r="A6426" s="518" t="s">
        <v>336</v>
      </c>
      <c r="B6426" s="518">
        <v>449165</v>
      </c>
      <c r="C6426" s="518" t="s">
        <v>2660</v>
      </c>
      <c r="D6426" s="518" t="s">
        <v>558</v>
      </c>
      <c r="E6426" s="859">
        <v>34</v>
      </c>
      <c r="F6426" s="859">
        <v>34</v>
      </c>
      <c r="G6426" s="518" t="s">
        <v>122</v>
      </c>
      <c r="H6426" s="518" t="s">
        <v>336</v>
      </c>
      <c r="I6426" s="518">
        <v>449165</v>
      </c>
    </row>
    <row r="6427" spans="1:9" x14ac:dyDescent="0.2">
      <c r="A6427" s="518" t="s">
        <v>336</v>
      </c>
      <c r="B6427" s="518">
        <v>449173</v>
      </c>
      <c r="C6427" s="518" t="s">
        <v>2660</v>
      </c>
      <c r="D6427" s="518" t="s">
        <v>822</v>
      </c>
      <c r="E6427" s="859">
        <v>22</v>
      </c>
      <c r="F6427" s="859">
        <v>22</v>
      </c>
      <c r="G6427" s="518" t="s">
        <v>122</v>
      </c>
      <c r="H6427" s="518" t="s">
        <v>336</v>
      </c>
      <c r="I6427" s="518">
        <v>449173</v>
      </c>
    </row>
    <row r="6428" spans="1:9" x14ac:dyDescent="0.2">
      <c r="A6428" s="518" t="s">
        <v>152</v>
      </c>
      <c r="B6428" s="518">
        <v>449256</v>
      </c>
      <c r="C6428" s="518" t="s">
        <v>2660</v>
      </c>
      <c r="D6428" s="518" t="s">
        <v>1285</v>
      </c>
      <c r="E6428" s="859">
        <v>24</v>
      </c>
      <c r="F6428" s="859">
        <v>0</v>
      </c>
      <c r="G6428" s="518" t="s">
        <v>122</v>
      </c>
      <c r="H6428" s="518" t="s">
        <v>152</v>
      </c>
      <c r="I6428" s="518">
        <v>449256</v>
      </c>
    </row>
    <row r="6429" spans="1:9" x14ac:dyDescent="0.2">
      <c r="A6429" s="518" t="s">
        <v>256</v>
      </c>
      <c r="B6429" s="518">
        <v>449272</v>
      </c>
      <c r="C6429" s="518" t="s">
        <v>2660</v>
      </c>
      <c r="D6429" s="518" t="s">
        <v>4352</v>
      </c>
      <c r="E6429" s="859">
        <v>33</v>
      </c>
      <c r="F6429" s="859">
        <v>0</v>
      </c>
      <c r="G6429" s="518" t="s">
        <v>128</v>
      </c>
      <c r="H6429" s="518" t="s">
        <v>256</v>
      </c>
      <c r="I6429" s="518">
        <v>449272</v>
      </c>
    </row>
    <row r="6430" spans="1:9" x14ac:dyDescent="0.2">
      <c r="A6430" s="518" t="s">
        <v>178</v>
      </c>
      <c r="B6430" s="518">
        <v>449298</v>
      </c>
      <c r="C6430" s="518" t="s">
        <v>2660</v>
      </c>
      <c r="D6430" s="518" t="s">
        <v>1013</v>
      </c>
      <c r="E6430" s="859">
        <v>19</v>
      </c>
      <c r="F6430" s="859">
        <v>19</v>
      </c>
      <c r="G6430" s="518" t="s">
        <v>122</v>
      </c>
      <c r="H6430" s="518" t="s">
        <v>178</v>
      </c>
      <c r="I6430" s="518">
        <v>449298</v>
      </c>
    </row>
    <row r="6431" spans="1:9" x14ac:dyDescent="0.2">
      <c r="A6431" s="518" t="s">
        <v>357</v>
      </c>
      <c r="B6431" s="518">
        <v>449306</v>
      </c>
      <c r="C6431" s="518" t="s">
        <v>2660</v>
      </c>
      <c r="D6431" s="518" t="s">
        <v>2441</v>
      </c>
      <c r="E6431" s="859">
        <v>34</v>
      </c>
      <c r="F6431" s="859">
        <v>27</v>
      </c>
      <c r="G6431" s="518" t="s">
        <v>122</v>
      </c>
      <c r="H6431" s="518" t="s">
        <v>357</v>
      </c>
      <c r="I6431" s="518">
        <v>449306</v>
      </c>
    </row>
    <row r="6432" spans="1:9" x14ac:dyDescent="0.2">
      <c r="A6432" s="518" t="s">
        <v>357</v>
      </c>
      <c r="B6432" s="518">
        <v>449322</v>
      </c>
      <c r="C6432" s="518" t="s">
        <v>2660</v>
      </c>
      <c r="D6432" s="518" t="s">
        <v>888</v>
      </c>
      <c r="E6432" s="859">
        <v>25</v>
      </c>
      <c r="F6432" s="859">
        <v>18</v>
      </c>
      <c r="G6432" s="518" t="s">
        <v>122</v>
      </c>
      <c r="H6432" s="518" t="s">
        <v>357</v>
      </c>
      <c r="I6432" s="518">
        <v>449322</v>
      </c>
    </row>
    <row r="6433" spans="1:9" x14ac:dyDescent="0.2">
      <c r="A6433" s="518" t="s">
        <v>357</v>
      </c>
      <c r="B6433" s="518">
        <v>449330</v>
      </c>
      <c r="C6433" s="518" t="s">
        <v>2660</v>
      </c>
      <c r="D6433" s="518" t="s">
        <v>2464</v>
      </c>
      <c r="E6433" s="859">
        <v>21</v>
      </c>
      <c r="F6433" s="859">
        <v>16</v>
      </c>
      <c r="G6433" s="518" t="s">
        <v>122</v>
      </c>
      <c r="H6433" s="518" t="s">
        <v>357</v>
      </c>
      <c r="I6433" s="518">
        <v>449322</v>
      </c>
    </row>
    <row r="6434" spans="1:9" x14ac:dyDescent="0.2">
      <c r="A6434" s="518" t="s">
        <v>357</v>
      </c>
      <c r="B6434" s="518">
        <v>449348</v>
      </c>
      <c r="C6434" s="518" t="s">
        <v>2660</v>
      </c>
      <c r="D6434" s="518" t="s">
        <v>454</v>
      </c>
      <c r="E6434" s="859">
        <v>21</v>
      </c>
      <c r="F6434" s="859">
        <v>21</v>
      </c>
      <c r="G6434" s="518" t="s">
        <v>122</v>
      </c>
      <c r="H6434" s="518" t="s">
        <v>357</v>
      </c>
      <c r="I6434" s="518">
        <v>449348</v>
      </c>
    </row>
    <row r="6435" spans="1:9" x14ac:dyDescent="0.2">
      <c r="A6435" s="518" t="s">
        <v>275</v>
      </c>
      <c r="B6435" s="518">
        <v>449363</v>
      </c>
      <c r="C6435" s="518" t="s">
        <v>2660</v>
      </c>
      <c r="D6435" s="518" t="s">
        <v>1153</v>
      </c>
      <c r="E6435" s="859">
        <v>33</v>
      </c>
      <c r="F6435" s="859">
        <v>0</v>
      </c>
      <c r="G6435" s="518" t="s">
        <v>122</v>
      </c>
      <c r="H6435" s="518" t="s">
        <v>275</v>
      </c>
      <c r="I6435" s="518">
        <v>449363</v>
      </c>
    </row>
    <row r="6436" spans="1:9" x14ac:dyDescent="0.2">
      <c r="A6436" s="518" t="s">
        <v>275</v>
      </c>
      <c r="B6436" s="518">
        <v>449371</v>
      </c>
      <c r="C6436" s="518" t="s">
        <v>2660</v>
      </c>
      <c r="D6436" s="518" t="s">
        <v>1967</v>
      </c>
      <c r="E6436" s="859">
        <v>33</v>
      </c>
      <c r="F6436" s="859">
        <v>0</v>
      </c>
      <c r="G6436" s="518" t="s">
        <v>122</v>
      </c>
      <c r="H6436" s="518" t="s">
        <v>275</v>
      </c>
      <c r="I6436" s="518">
        <v>449371</v>
      </c>
    </row>
    <row r="6437" spans="1:9" x14ac:dyDescent="0.2">
      <c r="A6437" s="518" t="s">
        <v>275</v>
      </c>
      <c r="B6437" s="518">
        <v>449389</v>
      </c>
      <c r="C6437" s="518" t="s">
        <v>2660</v>
      </c>
      <c r="D6437" s="518" t="s">
        <v>884</v>
      </c>
      <c r="E6437" s="859">
        <v>29</v>
      </c>
      <c r="F6437" s="859">
        <v>0</v>
      </c>
      <c r="G6437" s="518" t="s">
        <v>122</v>
      </c>
      <c r="H6437" s="518" t="s">
        <v>275</v>
      </c>
      <c r="I6437" s="518">
        <v>449389</v>
      </c>
    </row>
    <row r="6438" spans="1:9" x14ac:dyDescent="0.2">
      <c r="A6438" s="518" t="s">
        <v>300</v>
      </c>
      <c r="B6438" s="518">
        <v>449397</v>
      </c>
      <c r="C6438" s="518" t="s">
        <v>2660</v>
      </c>
      <c r="D6438" s="518" t="s">
        <v>4348</v>
      </c>
      <c r="E6438" s="859">
        <v>20</v>
      </c>
      <c r="F6438" s="859">
        <v>0</v>
      </c>
      <c r="G6438" s="518" t="s">
        <v>122</v>
      </c>
      <c r="H6438" s="518" t="s">
        <v>300</v>
      </c>
      <c r="I6438" s="518">
        <v>449397</v>
      </c>
    </row>
    <row r="6439" spans="1:9" x14ac:dyDescent="0.2">
      <c r="A6439" s="518" t="s">
        <v>195</v>
      </c>
      <c r="B6439" s="518">
        <v>449405</v>
      </c>
      <c r="C6439" s="518" t="s">
        <v>2660</v>
      </c>
      <c r="D6439" s="518" t="s">
        <v>3650</v>
      </c>
      <c r="E6439" s="859">
        <v>35</v>
      </c>
      <c r="F6439" s="859">
        <v>34</v>
      </c>
      <c r="G6439" s="518" t="s">
        <v>122</v>
      </c>
      <c r="H6439" s="518" t="s">
        <v>195</v>
      </c>
      <c r="I6439" s="518">
        <v>449405</v>
      </c>
    </row>
    <row r="6440" spans="1:9" x14ac:dyDescent="0.2">
      <c r="A6440" s="518" t="s">
        <v>195</v>
      </c>
      <c r="B6440" s="518">
        <v>449413</v>
      </c>
      <c r="C6440" s="518" t="s">
        <v>2660</v>
      </c>
      <c r="D6440" s="518" t="s">
        <v>4174</v>
      </c>
      <c r="E6440" s="859">
        <v>33</v>
      </c>
      <c r="F6440" s="859">
        <v>30</v>
      </c>
      <c r="G6440" s="518" t="s">
        <v>122</v>
      </c>
      <c r="H6440" s="518" t="s">
        <v>195</v>
      </c>
      <c r="I6440" s="518">
        <v>449413</v>
      </c>
    </row>
    <row r="6441" spans="1:9" x14ac:dyDescent="0.2">
      <c r="A6441" s="518" t="s">
        <v>195</v>
      </c>
      <c r="B6441" s="518">
        <v>449421</v>
      </c>
      <c r="C6441" s="518" t="s">
        <v>2660</v>
      </c>
      <c r="D6441" s="518" t="s">
        <v>3698</v>
      </c>
      <c r="E6441" s="859">
        <v>20</v>
      </c>
      <c r="F6441" s="859">
        <v>20</v>
      </c>
      <c r="G6441" s="518" t="s">
        <v>122</v>
      </c>
      <c r="H6441" s="518" t="s">
        <v>195</v>
      </c>
      <c r="I6441" s="518">
        <v>449421</v>
      </c>
    </row>
    <row r="6442" spans="1:9" x14ac:dyDescent="0.2">
      <c r="A6442" s="518" t="s">
        <v>363</v>
      </c>
      <c r="B6442" s="518">
        <v>449439</v>
      </c>
      <c r="C6442" s="518" t="s">
        <v>2660</v>
      </c>
      <c r="D6442" s="518" t="s">
        <v>4777</v>
      </c>
      <c r="E6442" s="859">
        <v>32</v>
      </c>
      <c r="F6442" s="859">
        <v>21</v>
      </c>
      <c r="G6442" s="518" t="s">
        <v>122</v>
      </c>
      <c r="H6442" s="518" t="s">
        <v>363</v>
      </c>
      <c r="I6442" s="518">
        <v>107797</v>
      </c>
    </row>
    <row r="6443" spans="1:9" x14ac:dyDescent="0.2">
      <c r="A6443" s="518" t="s">
        <v>363</v>
      </c>
      <c r="B6443" s="518">
        <v>449447</v>
      </c>
      <c r="C6443" s="518" t="s">
        <v>2660</v>
      </c>
      <c r="D6443" s="518" t="s">
        <v>4778</v>
      </c>
      <c r="E6443" s="859">
        <v>35</v>
      </c>
      <c r="F6443" s="859">
        <v>34</v>
      </c>
      <c r="G6443" s="518" t="s">
        <v>122</v>
      </c>
      <c r="H6443" s="518" t="s">
        <v>363</v>
      </c>
      <c r="I6443" s="518">
        <v>449447</v>
      </c>
    </row>
    <row r="6444" spans="1:9" x14ac:dyDescent="0.2">
      <c r="A6444" s="518" t="s">
        <v>363</v>
      </c>
      <c r="B6444" s="518">
        <v>449454</v>
      </c>
      <c r="C6444" s="518" t="s">
        <v>2660</v>
      </c>
      <c r="D6444" s="518" t="s">
        <v>4779</v>
      </c>
      <c r="E6444" s="859">
        <v>32</v>
      </c>
      <c r="F6444" s="859">
        <v>32</v>
      </c>
      <c r="G6444" s="518" t="s">
        <v>122</v>
      </c>
      <c r="H6444" s="518" t="s">
        <v>363</v>
      </c>
      <c r="I6444" s="518">
        <v>449454</v>
      </c>
    </row>
    <row r="6445" spans="1:9" x14ac:dyDescent="0.2">
      <c r="A6445" s="518" t="s">
        <v>363</v>
      </c>
      <c r="B6445" s="518">
        <v>449462</v>
      </c>
      <c r="C6445" s="518" t="s">
        <v>2660</v>
      </c>
      <c r="D6445" s="518" t="s">
        <v>4780</v>
      </c>
      <c r="E6445" s="859">
        <v>35</v>
      </c>
      <c r="F6445" s="859">
        <v>33</v>
      </c>
      <c r="G6445" s="518" t="s">
        <v>122</v>
      </c>
      <c r="H6445" s="518" t="s">
        <v>363</v>
      </c>
      <c r="I6445" s="518">
        <v>449462</v>
      </c>
    </row>
    <row r="6446" spans="1:9" x14ac:dyDescent="0.2">
      <c r="A6446" s="518" t="s">
        <v>170</v>
      </c>
      <c r="B6446" s="518">
        <v>449538</v>
      </c>
      <c r="C6446" s="518" t="s">
        <v>2660</v>
      </c>
      <c r="D6446" s="518" t="s">
        <v>1735</v>
      </c>
      <c r="E6446" s="859">
        <v>17</v>
      </c>
      <c r="F6446" s="859">
        <v>16</v>
      </c>
      <c r="G6446" s="518" t="s">
        <v>122</v>
      </c>
      <c r="H6446" s="518" t="s">
        <v>170</v>
      </c>
      <c r="I6446" s="518">
        <v>704874</v>
      </c>
    </row>
    <row r="6447" spans="1:9" x14ac:dyDescent="0.2">
      <c r="A6447" s="518" t="s">
        <v>230</v>
      </c>
      <c r="B6447" s="518">
        <v>449579</v>
      </c>
      <c r="C6447" s="518" t="s">
        <v>2660</v>
      </c>
      <c r="D6447" s="518" t="s">
        <v>4009</v>
      </c>
      <c r="E6447" s="859">
        <v>35</v>
      </c>
      <c r="F6447" s="859">
        <v>29</v>
      </c>
      <c r="G6447" s="518" t="s">
        <v>122</v>
      </c>
      <c r="H6447" s="518" t="s">
        <v>230</v>
      </c>
      <c r="I6447" s="518">
        <v>449579</v>
      </c>
    </row>
    <row r="6448" spans="1:9" x14ac:dyDescent="0.2">
      <c r="A6448" s="518" t="s">
        <v>230</v>
      </c>
      <c r="B6448" s="518">
        <v>449587</v>
      </c>
      <c r="C6448" s="518" t="s">
        <v>2660</v>
      </c>
      <c r="D6448" s="518" t="s">
        <v>4829</v>
      </c>
      <c r="E6448" s="859">
        <v>31</v>
      </c>
      <c r="F6448" s="859">
        <v>28</v>
      </c>
      <c r="G6448" s="518" t="s">
        <v>122</v>
      </c>
      <c r="H6448" s="518" t="s">
        <v>230</v>
      </c>
      <c r="I6448" s="518">
        <v>449587</v>
      </c>
    </row>
    <row r="6449" spans="1:9" x14ac:dyDescent="0.2">
      <c r="A6449" s="518" t="s">
        <v>230</v>
      </c>
      <c r="B6449" s="518">
        <v>449603</v>
      </c>
      <c r="C6449" s="518" t="s">
        <v>2660</v>
      </c>
      <c r="D6449" s="518" t="s">
        <v>2825</v>
      </c>
      <c r="E6449" s="859">
        <v>27</v>
      </c>
      <c r="F6449" s="859">
        <v>24</v>
      </c>
      <c r="G6449" s="518" t="s">
        <v>122</v>
      </c>
      <c r="H6449" s="518" t="s">
        <v>230</v>
      </c>
      <c r="I6449" s="518">
        <v>449603</v>
      </c>
    </row>
    <row r="6450" spans="1:9" x14ac:dyDescent="0.2">
      <c r="A6450" s="518" t="s">
        <v>230</v>
      </c>
      <c r="B6450" s="518">
        <v>449611</v>
      </c>
      <c r="C6450" s="518" t="s">
        <v>2660</v>
      </c>
      <c r="D6450" s="518" t="s">
        <v>1889</v>
      </c>
      <c r="E6450" s="859">
        <v>30</v>
      </c>
      <c r="F6450" s="859">
        <v>21</v>
      </c>
      <c r="G6450" s="518" t="s">
        <v>122</v>
      </c>
      <c r="H6450" s="518" t="s">
        <v>230</v>
      </c>
      <c r="I6450" s="518">
        <v>449611</v>
      </c>
    </row>
    <row r="6451" spans="1:9" x14ac:dyDescent="0.2">
      <c r="A6451" s="518" t="s">
        <v>230</v>
      </c>
      <c r="B6451" s="518">
        <v>449637</v>
      </c>
      <c r="C6451" s="518" t="s">
        <v>2660</v>
      </c>
      <c r="D6451" s="518" t="s">
        <v>4024</v>
      </c>
      <c r="E6451" s="859">
        <v>35</v>
      </c>
      <c r="F6451" s="859">
        <v>27</v>
      </c>
      <c r="G6451" s="518" t="s">
        <v>122</v>
      </c>
      <c r="H6451" s="518" t="s">
        <v>230</v>
      </c>
      <c r="I6451" s="518">
        <v>449637</v>
      </c>
    </row>
    <row r="6452" spans="1:9" x14ac:dyDescent="0.2">
      <c r="A6452" s="518" t="s">
        <v>230</v>
      </c>
      <c r="B6452" s="518">
        <v>449652</v>
      </c>
      <c r="C6452" s="518" t="s">
        <v>2660</v>
      </c>
      <c r="D6452" s="518" t="s">
        <v>2798</v>
      </c>
      <c r="E6452" s="859">
        <v>26</v>
      </c>
      <c r="F6452" s="859">
        <v>26</v>
      </c>
      <c r="G6452" s="518" t="s">
        <v>122</v>
      </c>
      <c r="H6452" s="518" t="s">
        <v>230</v>
      </c>
      <c r="I6452" s="518">
        <v>449652</v>
      </c>
    </row>
    <row r="6453" spans="1:9" x14ac:dyDescent="0.2">
      <c r="A6453" s="518" t="s">
        <v>230</v>
      </c>
      <c r="B6453" s="518">
        <v>449678</v>
      </c>
      <c r="C6453" s="518" t="s">
        <v>2660</v>
      </c>
      <c r="D6453" s="518" t="s">
        <v>2533</v>
      </c>
      <c r="E6453" s="859">
        <v>27</v>
      </c>
      <c r="F6453" s="859">
        <v>20</v>
      </c>
      <c r="G6453" s="518" t="s">
        <v>122</v>
      </c>
      <c r="H6453" s="518" t="s">
        <v>230</v>
      </c>
      <c r="I6453" s="518">
        <v>449678</v>
      </c>
    </row>
    <row r="6454" spans="1:9" x14ac:dyDescent="0.2">
      <c r="A6454" s="518" t="s">
        <v>230</v>
      </c>
      <c r="B6454" s="518">
        <v>449686</v>
      </c>
      <c r="C6454" s="518" t="s">
        <v>2660</v>
      </c>
      <c r="D6454" s="518" t="s">
        <v>2102</v>
      </c>
      <c r="E6454" s="859">
        <v>35</v>
      </c>
      <c r="F6454" s="859">
        <v>27</v>
      </c>
      <c r="G6454" s="518" t="s">
        <v>122</v>
      </c>
      <c r="H6454" s="518" t="s">
        <v>230</v>
      </c>
      <c r="I6454" s="518">
        <v>449686</v>
      </c>
    </row>
    <row r="6455" spans="1:9" x14ac:dyDescent="0.2">
      <c r="A6455" s="518" t="s">
        <v>151</v>
      </c>
      <c r="B6455" s="518">
        <v>449702</v>
      </c>
      <c r="C6455" s="518" t="s">
        <v>2660</v>
      </c>
      <c r="D6455" s="518" t="s">
        <v>856</v>
      </c>
      <c r="E6455" s="859">
        <v>20</v>
      </c>
      <c r="F6455" s="859">
        <v>15</v>
      </c>
      <c r="G6455" s="518" t="s">
        <v>122</v>
      </c>
      <c r="H6455" s="518" t="s">
        <v>151</v>
      </c>
      <c r="I6455" s="518">
        <v>449702</v>
      </c>
    </row>
    <row r="6456" spans="1:9" x14ac:dyDescent="0.2">
      <c r="A6456" s="518" t="s">
        <v>151</v>
      </c>
      <c r="B6456" s="518">
        <v>449710</v>
      </c>
      <c r="C6456" s="518" t="s">
        <v>2660</v>
      </c>
      <c r="D6456" s="518" t="s">
        <v>538</v>
      </c>
      <c r="E6456" s="859">
        <v>33</v>
      </c>
      <c r="F6456" s="859">
        <v>24</v>
      </c>
      <c r="G6456" s="518" t="s">
        <v>122</v>
      </c>
      <c r="H6456" s="518" t="s">
        <v>151</v>
      </c>
      <c r="I6456" s="518">
        <v>449710</v>
      </c>
    </row>
    <row r="6457" spans="1:9" x14ac:dyDescent="0.2">
      <c r="A6457" s="518" t="s">
        <v>148</v>
      </c>
      <c r="B6457" s="518">
        <v>449728</v>
      </c>
      <c r="C6457" s="518" t="s">
        <v>2660</v>
      </c>
      <c r="D6457" s="518" t="s">
        <v>1345</v>
      </c>
      <c r="E6457" s="859">
        <v>23</v>
      </c>
      <c r="F6457" s="859">
        <v>0</v>
      </c>
      <c r="G6457" s="518" t="s">
        <v>122</v>
      </c>
      <c r="H6457" s="518" t="s">
        <v>148</v>
      </c>
      <c r="I6457" s="518">
        <v>449728</v>
      </c>
    </row>
    <row r="6458" spans="1:9" x14ac:dyDescent="0.2">
      <c r="A6458" s="518" t="s">
        <v>357</v>
      </c>
      <c r="B6458" s="518">
        <v>449736</v>
      </c>
      <c r="C6458" s="518" t="s">
        <v>2660</v>
      </c>
      <c r="D6458" s="518" t="s">
        <v>1170</v>
      </c>
      <c r="E6458" s="859">
        <v>31</v>
      </c>
      <c r="F6458" s="859">
        <v>22</v>
      </c>
      <c r="G6458" s="518" t="s">
        <v>122</v>
      </c>
      <c r="H6458" s="518" t="s">
        <v>357</v>
      </c>
      <c r="I6458" s="518">
        <v>449736</v>
      </c>
    </row>
    <row r="6459" spans="1:9" x14ac:dyDescent="0.2">
      <c r="A6459" s="518" t="s">
        <v>233</v>
      </c>
      <c r="B6459" s="518">
        <v>449744</v>
      </c>
      <c r="C6459" s="518" t="s">
        <v>2660</v>
      </c>
      <c r="D6459" s="518" t="s">
        <v>4663</v>
      </c>
      <c r="E6459" s="859">
        <v>27</v>
      </c>
      <c r="F6459" s="859">
        <v>24</v>
      </c>
      <c r="G6459" s="518" t="s">
        <v>122</v>
      </c>
      <c r="H6459" s="518" t="s">
        <v>233</v>
      </c>
      <c r="I6459" s="518">
        <v>449744</v>
      </c>
    </row>
    <row r="6460" spans="1:9" x14ac:dyDescent="0.2">
      <c r="A6460" s="518" t="s">
        <v>300</v>
      </c>
      <c r="B6460" s="518">
        <v>449751</v>
      </c>
      <c r="C6460" s="518" t="s">
        <v>2660</v>
      </c>
      <c r="D6460" s="518" t="s">
        <v>1454</v>
      </c>
      <c r="E6460" s="859">
        <v>31</v>
      </c>
      <c r="F6460" s="859">
        <v>0</v>
      </c>
      <c r="G6460" s="518" t="s">
        <v>122</v>
      </c>
      <c r="H6460" s="518" t="s">
        <v>300</v>
      </c>
      <c r="I6460" s="518">
        <v>449751</v>
      </c>
    </row>
    <row r="6461" spans="1:9" x14ac:dyDescent="0.2">
      <c r="A6461" s="518" t="s">
        <v>319</v>
      </c>
      <c r="B6461" s="518">
        <v>449835</v>
      </c>
      <c r="C6461" s="518" t="s">
        <v>2660</v>
      </c>
      <c r="D6461" s="518" t="s">
        <v>4664</v>
      </c>
      <c r="E6461" s="859">
        <v>34</v>
      </c>
      <c r="F6461" s="859">
        <v>34</v>
      </c>
      <c r="G6461" s="518" t="s">
        <v>122</v>
      </c>
      <c r="H6461" s="518" t="s">
        <v>319</v>
      </c>
      <c r="I6461" s="518">
        <v>449835</v>
      </c>
    </row>
    <row r="6462" spans="1:9" x14ac:dyDescent="0.2">
      <c r="A6462" s="518" t="s">
        <v>319</v>
      </c>
      <c r="B6462" s="518">
        <v>449843</v>
      </c>
      <c r="C6462" s="518" t="s">
        <v>2660</v>
      </c>
      <c r="D6462" s="518" t="s">
        <v>4705</v>
      </c>
      <c r="E6462" s="859">
        <v>28</v>
      </c>
      <c r="F6462" s="859">
        <v>28</v>
      </c>
      <c r="G6462" s="518" t="s">
        <v>122</v>
      </c>
      <c r="H6462" s="518" t="s">
        <v>319</v>
      </c>
      <c r="I6462" s="518">
        <v>449843</v>
      </c>
    </row>
    <row r="6463" spans="1:9" x14ac:dyDescent="0.2">
      <c r="A6463" s="518" t="s">
        <v>261</v>
      </c>
      <c r="B6463" s="518">
        <v>449892</v>
      </c>
      <c r="C6463" s="518" t="s">
        <v>2660</v>
      </c>
      <c r="D6463" s="518" t="s">
        <v>4706</v>
      </c>
      <c r="E6463" s="859">
        <v>36</v>
      </c>
      <c r="F6463" s="859">
        <v>35</v>
      </c>
      <c r="G6463" s="518" t="s">
        <v>122</v>
      </c>
      <c r="H6463" s="518" t="s">
        <v>261</v>
      </c>
      <c r="I6463" s="518">
        <v>449892</v>
      </c>
    </row>
    <row r="6464" spans="1:9" x14ac:dyDescent="0.2">
      <c r="A6464" s="518" t="s">
        <v>233</v>
      </c>
      <c r="B6464" s="518">
        <v>449934</v>
      </c>
      <c r="C6464" s="518" t="s">
        <v>2660</v>
      </c>
      <c r="D6464" s="518" t="s">
        <v>1170</v>
      </c>
      <c r="E6464" s="859">
        <v>25</v>
      </c>
      <c r="F6464" s="859">
        <v>0</v>
      </c>
      <c r="G6464" s="518" t="s">
        <v>122</v>
      </c>
      <c r="H6464" s="518" t="s">
        <v>233</v>
      </c>
      <c r="I6464" s="518">
        <v>449934</v>
      </c>
    </row>
    <row r="6465" spans="1:9" x14ac:dyDescent="0.2">
      <c r="A6465" s="518" t="s">
        <v>235</v>
      </c>
      <c r="B6465" s="518">
        <v>449967</v>
      </c>
      <c r="C6465" s="518" t="s">
        <v>2660</v>
      </c>
      <c r="D6465" s="518" t="s">
        <v>4717</v>
      </c>
      <c r="E6465" s="859">
        <v>22</v>
      </c>
      <c r="F6465" s="859">
        <v>21</v>
      </c>
      <c r="G6465" s="518" t="s">
        <v>122</v>
      </c>
      <c r="H6465" s="518" t="s">
        <v>235</v>
      </c>
      <c r="I6465" s="518">
        <v>449967</v>
      </c>
    </row>
    <row r="6466" spans="1:9" x14ac:dyDescent="0.2">
      <c r="A6466" s="518" t="s">
        <v>196</v>
      </c>
      <c r="B6466" s="518">
        <v>449983</v>
      </c>
      <c r="C6466" s="518" t="s">
        <v>2660</v>
      </c>
      <c r="D6466" s="518" t="s">
        <v>891</v>
      </c>
      <c r="E6466" s="859">
        <v>21</v>
      </c>
      <c r="F6466" s="859">
        <v>21</v>
      </c>
      <c r="G6466" s="518" t="s">
        <v>122</v>
      </c>
      <c r="H6466" s="518" t="s">
        <v>196</v>
      </c>
      <c r="I6466" s="518">
        <v>449983</v>
      </c>
    </row>
    <row r="6467" spans="1:9" x14ac:dyDescent="0.2">
      <c r="A6467" s="518" t="s">
        <v>143</v>
      </c>
      <c r="B6467" s="518">
        <v>449991</v>
      </c>
      <c r="C6467" s="518" t="s">
        <v>2660</v>
      </c>
      <c r="D6467" s="518" t="s">
        <v>1530</v>
      </c>
      <c r="E6467" s="859">
        <v>32</v>
      </c>
      <c r="F6467" s="859">
        <v>32</v>
      </c>
      <c r="G6467" s="518" t="s">
        <v>122</v>
      </c>
      <c r="H6467" s="518" t="s">
        <v>143</v>
      </c>
      <c r="I6467" s="518">
        <v>449991</v>
      </c>
    </row>
    <row r="6468" spans="1:9" x14ac:dyDescent="0.2">
      <c r="A6468" s="518" t="s">
        <v>143</v>
      </c>
      <c r="B6468" s="518">
        <v>450007</v>
      </c>
      <c r="C6468" s="518" t="s">
        <v>2660</v>
      </c>
      <c r="D6468" s="518" t="s">
        <v>4718</v>
      </c>
      <c r="E6468" s="859">
        <v>29</v>
      </c>
      <c r="F6468" s="859">
        <v>29</v>
      </c>
      <c r="G6468" s="518" t="s">
        <v>122</v>
      </c>
      <c r="H6468" s="518" t="s">
        <v>143</v>
      </c>
      <c r="I6468" s="518">
        <v>450007</v>
      </c>
    </row>
    <row r="6469" spans="1:9" x14ac:dyDescent="0.2">
      <c r="A6469" s="518" t="s">
        <v>143</v>
      </c>
      <c r="B6469" s="518">
        <v>450023</v>
      </c>
      <c r="C6469" s="518" t="s">
        <v>2660</v>
      </c>
      <c r="D6469" s="518" t="s">
        <v>6829</v>
      </c>
      <c r="E6469" s="859">
        <v>33</v>
      </c>
      <c r="F6469" s="859">
        <v>33</v>
      </c>
      <c r="G6469" s="518" t="s">
        <v>122</v>
      </c>
      <c r="H6469" s="518" t="s">
        <v>143</v>
      </c>
      <c r="I6469" s="518">
        <v>450023</v>
      </c>
    </row>
    <row r="6470" spans="1:9" x14ac:dyDescent="0.2">
      <c r="A6470" s="518" t="s">
        <v>143</v>
      </c>
      <c r="B6470" s="518">
        <v>450031</v>
      </c>
      <c r="C6470" s="518" t="s">
        <v>2660</v>
      </c>
      <c r="D6470" s="518" t="s">
        <v>607</v>
      </c>
      <c r="E6470" s="859">
        <v>29</v>
      </c>
      <c r="F6470" s="859">
        <v>29</v>
      </c>
      <c r="G6470" s="518" t="s">
        <v>122</v>
      </c>
      <c r="H6470" s="518" t="s">
        <v>143</v>
      </c>
      <c r="I6470" s="518">
        <v>450031</v>
      </c>
    </row>
    <row r="6471" spans="1:9" x14ac:dyDescent="0.2">
      <c r="A6471" s="518" t="s">
        <v>143</v>
      </c>
      <c r="B6471" s="518">
        <v>450049</v>
      </c>
      <c r="C6471" s="518" t="s">
        <v>2660</v>
      </c>
      <c r="D6471" s="518" t="s">
        <v>714</v>
      </c>
      <c r="E6471" s="859">
        <v>34</v>
      </c>
      <c r="F6471" s="859">
        <v>34</v>
      </c>
      <c r="G6471" s="518" t="s">
        <v>122</v>
      </c>
      <c r="H6471" s="518" t="s">
        <v>143</v>
      </c>
      <c r="I6471" s="518">
        <v>450049</v>
      </c>
    </row>
    <row r="6472" spans="1:9" x14ac:dyDescent="0.2">
      <c r="A6472" s="518" t="s">
        <v>292</v>
      </c>
      <c r="B6472" s="518">
        <v>450098</v>
      </c>
      <c r="C6472" s="518" t="s">
        <v>2660</v>
      </c>
      <c r="D6472" s="518" t="s">
        <v>2066</v>
      </c>
      <c r="E6472" s="859">
        <v>33</v>
      </c>
      <c r="F6472" s="859">
        <v>0</v>
      </c>
      <c r="G6472" s="518" t="s">
        <v>128</v>
      </c>
      <c r="H6472" s="518" t="s">
        <v>292</v>
      </c>
      <c r="I6472" s="518">
        <v>450098</v>
      </c>
    </row>
    <row r="6473" spans="1:9" x14ac:dyDescent="0.2">
      <c r="A6473" s="518" t="s">
        <v>256</v>
      </c>
      <c r="B6473" s="518">
        <v>450114</v>
      </c>
      <c r="C6473" s="518" t="s">
        <v>2660</v>
      </c>
      <c r="D6473" s="518" t="s">
        <v>747</v>
      </c>
      <c r="E6473" s="859">
        <v>28</v>
      </c>
      <c r="F6473" s="859">
        <v>24</v>
      </c>
      <c r="G6473" s="518" t="s">
        <v>128</v>
      </c>
      <c r="H6473" s="518" t="s">
        <v>256</v>
      </c>
      <c r="I6473" s="518">
        <v>450114</v>
      </c>
    </row>
    <row r="6474" spans="1:9" x14ac:dyDescent="0.2">
      <c r="A6474" s="518" t="s">
        <v>145</v>
      </c>
      <c r="B6474" s="518">
        <v>450122</v>
      </c>
      <c r="C6474" s="518" t="s">
        <v>2660</v>
      </c>
      <c r="D6474" s="518" t="s">
        <v>726</v>
      </c>
      <c r="E6474" s="859">
        <v>30</v>
      </c>
      <c r="F6474" s="859">
        <v>0</v>
      </c>
      <c r="G6474" s="518" t="s">
        <v>122</v>
      </c>
      <c r="H6474" s="518" t="s">
        <v>145</v>
      </c>
      <c r="I6474" s="518">
        <v>450122</v>
      </c>
    </row>
    <row r="6475" spans="1:9" x14ac:dyDescent="0.2">
      <c r="A6475" s="518" t="s">
        <v>145</v>
      </c>
      <c r="B6475" s="518">
        <v>450130</v>
      </c>
      <c r="C6475" s="518" t="s">
        <v>2660</v>
      </c>
      <c r="D6475" s="518" t="s">
        <v>666</v>
      </c>
      <c r="E6475" s="859">
        <v>30</v>
      </c>
      <c r="F6475" s="859">
        <v>0</v>
      </c>
      <c r="G6475" s="518" t="s">
        <v>122</v>
      </c>
      <c r="H6475" s="518" t="s">
        <v>145</v>
      </c>
      <c r="I6475" s="518">
        <v>450130</v>
      </c>
    </row>
    <row r="6476" spans="1:9" x14ac:dyDescent="0.2">
      <c r="A6476" s="518" t="s">
        <v>237</v>
      </c>
      <c r="B6476" s="518">
        <v>450163</v>
      </c>
      <c r="C6476" s="518" t="s">
        <v>2660</v>
      </c>
      <c r="D6476" s="518" t="s">
        <v>6830</v>
      </c>
      <c r="E6476" s="859">
        <v>27</v>
      </c>
      <c r="F6476" s="859">
        <v>27</v>
      </c>
      <c r="G6476" s="518" t="s">
        <v>128</v>
      </c>
      <c r="H6476" s="518" t="s">
        <v>237</v>
      </c>
      <c r="I6476" s="518">
        <v>450163</v>
      </c>
    </row>
    <row r="6477" spans="1:9" x14ac:dyDescent="0.2">
      <c r="A6477" s="518" t="s">
        <v>292</v>
      </c>
      <c r="B6477" s="518">
        <v>450171</v>
      </c>
      <c r="C6477" s="518" t="s">
        <v>2660</v>
      </c>
      <c r="D6477" s="518" t="s">
        <v>2066</v>
      </c>
      <c r="E6477" s="859">
        <v>34</v>
      </c>
      <c r="F6477" s="859">
        <v>0</v>
      </c>
      <c r="G6477" s="518" t="s">
        <v>128</v>
      </c>
      <c r="H6477" s="518" t="s">
        <v>292</v>
      </c>
      <c r="I6477" s="518">
        <v>450171</v>
      </c>
    </row>
    <row r="6478" spans="1:9" x14ac:dyDescent="0.2">
      <c r="A6478" s="518" t="s">
        <v>392</v>
      </c>
      <c r="B6478" s="518">
        <v>450189</v>
      </c>
      <c r="C6478" s="518" t="s">
        <v>2660</v>
      </c>
      <c r="D6478" s="518" t="s">
        <v>822</v>
      </c>
      <c r="E6478" s="859">
        <v>31</v>
      </c>
      <c r="F6478" s="859">
        <v>15</v>
      </c>
      <c r="G6478" s="518" t="s">
        <v>122</v>
      </c>
      <c r="H6478" s="518" t="s">
        <v>392</v>
      </c>
      <c r="I6478" s="518">
        <v>450189</v>
      </c>
    </row>
    <row r="6479" spans="1:9" x14ac:dyDescent="0.2">
      <c r="A6479" s="518" t="s">
        <v>205</v>
      </c>
      <c r="B6479" s="518">
        <v>450197</v>
      </c>
      <c r="C6479" s="518" t="s">
        <v>2660</v>
      </c>
      <c r="D6479" s="518" t="s">
        <v>4904</v>
      </c>
      <c r="E6479" s="859">
        <v>34</v>
      </c>
      <c r="F6479" s="859">
        <v>0</v>
      </c>
      <c r="G6479" s="518" t="s">
        <v>122</v>
      </c>
      <c r="H6479" s="518" t="s">
        <v>205</v>
      </c>
      <c r="I6479" s="518">
        <v>450197</v>
      </c>
    </row>
    <row r="6480" spans="1:9" x14ac:dyDescent="0.2">
      <c r="A6480" s="518" t="s">
        <v>205</v>
      </c>
      <c r="B6480" s="518">
        <v>450205</v>
      </c>
      <c r="C6480" s="518" t="s">
        <v>2660</v>
      </c>
      <c r="D6480" s="518" t="s">
        <v>727</v>
      </c>
      <c r="E6480" s="859">
        <v>33</v>
      </c>
      <c r="F6480" s="859">
        <v>0</v>
      </c>
      <c r="G6480" s="518" t="s">
        <v>122</v>
      </c>
      <c r="H6480" s="518" t="s">
        <v>205</v>
      </c>
      <c r="I6480" s="518">
        <v>450205</v>
      </c>
    </row>
    <row r="6481" spans="1:9" x14ac:dyDescent="0.2">
      <c r="A6481" s="518" t="s">
        <v>205</v>
      </c>
      <c r="B6481" s="518">
        <v>450213</v>
      </c>
      <c r="C6481" s="518" t="s">
        <v>2660</v>
      </c>
      <c r="D6481" s="518" t="s">
        <v>1248</v>
      </c>
      <c r="E6481" s="859">
        <v>34</v>
      </c>
      <c r="F6481" s="859">
        <v>0</v>
      </c>
      <c r="G6481" s="518" t="s">
        <v>122</v>
      </c>
      <c r="H6481" s="518" t="s">
        <v>205</v>
      </c>
      <c r="I6481" s="518">
        <v>450213</v>
      </c>
    </row>
    <row r="6482" spans="1:9" x14ac:dyDescent="0.2">
      <c r="A6482" s="518" t="s">
        <v>388</v>
      </c>
      <c r="B6482" s="518">
        <v>450254</v>
      </c>
      <c r="C6482" s="518" t="s">
        <v>2660</v>
      </c>
      <c r="D6482" s="518" t="s">
        <v>891</v>
      </c>
      <c r="E6482" s="859">
        <v>30</v>
      </c>
      <c r="F6482" s="859">
        <v>27</v>
      </c>
      <c r="G6482" s="518" t="s">
        <v>122</v>
      </c>
      <c r="H6482" s="518" t="s">
        <v>388</v>
      </c>
      <c r="I6482" s="518">
        <v>450254</v>
      </c>
    </row>
    <row r="6483" spans="1:9" x14ac:dyDescent="0.2">
      <c r="A6483" s="518" t="s">
        <v>164</v>
      </c>
      <c r="B6483" s="518">
        <v>450288</v>
      </c>
      <c r="C6483" s="518" t="s">
        <v>2660</v>
      </c>
      <c r="D6483" s="518" t="s">
        <v>7583</v>
      </c>
      <c r="E6483" s="859">
        <v>34</v>
      </c>
      <c r="F6483" s="859">
        <v>0</v>
      </c>
      <c r="G6483" s="518" t="s">
        <v>128</v>
      </c>
      <c r="H6483" s="518" t="s">
        <v>164</v>
      </c>
      <c r="I6483" s="518">
        <v>450288</v>
      </c>
    </row>
    <row r="6484" spans="1:9" x14ac:dyDescent="0.2">
      <c r="A6484" s="518" t="s">
        <v>147</v>
      </c>
      <c r="B6484" s="518">
        <v>450296</v>
      </c>
      <c r="C6484" s="518" t="s">
        <v>2660</v>
      </c>
      <c r="D6484" s="518" t="s">
        <v>4839</v>
      </c>
      <c r="E6484" s="859">
        <v>31</v>
      </c>
      <c r="F6484" s="859">
        <v>0</v>
      </c>
      <c r="G6484" s="518" t="s">
        <v>128</v>
      </c>
      <c r="H6484" s="518" t="s">
        <v>147</v>
      </c>
      <c r="I6484" s="518">
        <v>450296</v>
      </c>
    </row>
    <row r="6485" spans="1:9" x14ac:dyDescent="0.2">
      <c r="A6485" s="518" t="s">
        <v>179</v>
      </c>
      <c r="B6485" s="518">
        <v>450304</v>
      </c>
      <c r="C6485" s="518" t="s">
        <v>2660</v>
      </c>
      <c r="D6485" s="518" t="s">
        <v>4840</v>
      </c>
      <c r="E6485" s="859">
        <v>33</v>
      </c>
      <c r="F6485" s="859">
        <v>28</v>
      </c>
      <c r="G6485" s="518" t="s">
        <v>128</v>
      </c>
      <c r="H6485" s="518" t="s">
        <v>179</v>
      </c>
      <c r="I6485" s="518">
        <v>450304</v>
      </c>
    </row>
    <row r="6486" spans="1:9" x14ac:dyDescent="0.2">
      <c r="A6486" s="518" t="s">
        <v>179</v>
      </c>
      <c r="B6486" s="518">
        <v>450312</v>
      </c>
      <c r="C6486" s="518" t="s">
        <v>2660</v>
      </c>
      <c r="D6486" s="518" t="s">
        <v>4841</v>
      </c>
      <c r="E6486" s="859">
        <v>31</v>
      </c>
      <c r="F6486" s="859">
        <v>28</v>
      </c>
      <c r="G6486" s="518" t="s">
        <v>128</v>
      </c>
      <c r="H6486" s="518" t="s">
        <v>179</v>
      </c>
      <c r="I6486" s="518">
        <v>450312</v>
      </c>
    </row>
    <row r="6487" spans="1:9" x14ac:dyDescent="0.2">
      <c r="A6487" s="518" t="s">
        <v>336</v>
      </c>
      <c r="B6487" s="518">
        <v>450346</v>
      </c>
      <c r="C6487" s="518" t="s">
        <v>2660</v>
      </c>
      <c r="D6487" s="518" t="s">
        <v>743</v>
      </c>
      <c r="E6487" s="859">
        <v>19</v>
      </c>
      <c r="F6487" s="859">
        <v>0</v>
      </c>
      <c r="G6487" s="518" t="s">
        <v>122</v>
      </c>
      <c r="H6487" s="518" t="s">
        <v>336</v>
      </c>
      <c r="I6487" s="518">
        <v>450346</v>
      </c>
    </row>
    <row r="6488" spans="1:9" x14ac:dyDescent="0.2">
      <c r="A6488" s="518" t="s">
        <v>322</v>
      </c>
      <c r="B6488" s="518">
        <v>450429</v>
      </c>
      <c r="C6488" s="518" t="s">
        <v>2660</v>
      </c>
      <c r="D6488" s="518" t="s">
        <v>4905</v>
      </c>
      <c r="E6488" s="859">
        <v>34</v>
      </c>
      <c r="F6488" s="859">
        <v>33</v>
      </c>
      <c r="G6488" s="518" t="s">
        <v>122</v>
      </c>
      <c r="H6488" s="518" t="s">
        <v>322</v>
      </c>
      <c r="I6488" s="518">
        <v>450429</v>
      </c>
    </row>
    <row r="6489" spans="1:9" x14ac:dyDescent="0.2">
      <c r="A6489" s="518" t="s">
        <v>322</v>
      </c>
      <c r="B6489" s="518">
        <v>450437</v>
      </c>
      <c r="C6489" s="518" t="s">
        <v>2660</v>
      </c>
      <c r="D6489" s="518" t="s">
        <v>1113</v>
      </c>
      <c r="E6489" s="859">
        <v>26</v>
      </c>
      <c r="F6489" s="859">
        <v>21</v>
      </c>
      <c r="G6489" s="518" t="s">
        <v>122</v>
      </c>
      <c r="H6489" s="518" t="s">
        <v>322</v>
      </c>
      <c r="I6489" s="518">
        <v>450437</v>
      </c>
    </row>
    <row r="6490" spans="1:9" x14ac:dyDescent="0.2">
      <c r="A6490" s="518" t="s">
        <v>322</v>
      </c>
      <c r="B6490" s="518">
        <v>450445</v>
      </c>
      <c r="C6490" s="518" t="s">
        <v>2660</v>
      </c>
      <c r="D6490" s="518" t="s">
        <v>540</v>
      </c>
      <c r="E6490" s="859">
        <v>35</v>
      </c>
      <c r="F6490" s="859">
        <v>31</v>
      </c>
      <c r="G6490" s="518" t="s">
        <v>122</v>
      </c>
      <c r="H6490" s="518" t="s">
        <v>322</v>
      </c>
      <c r="I6490" s="518">
        <v>450445</v>
      </c>
    </row>
    <row r="6491" spans="1:9" x14ac:dyDescent="0.2">
      <c r="A6491" s="518" t="s">
        <v>322</v>
      </c>
      <c r="B6491" s="518">
        <v>450460</v>
      </c>
      <c r="C6491" s="518" t="s">
        <v>2660</v>
      </c>
      <c r="D6491" s="518" t="s">
        <v>4906</v>
      </c>
      <c r="E6491" s="859">
        <v>28</v>
      </c>
      <c r="F6491" s="859">
        <v>24</v>
      </c>
      <c r="G6491" s="518" t="s">
        <v>122</v>
      </c>
      <c r="H6491" s="518" t="s">
        <v>322</v>
      </c>
      <c r="I6491" s="518">
        <v>450460</v>
      </c>
    </row>
    <row r="6492" spans="1:9" x14ac:dyDescent="0.2">
      <c r="A6492" s="518" t="s">
        <v>322</v>
      </c>
      <c r="B6492" s="518">
        <v>450478</v>
      </c>
      <c r="C6492" s="518" t="s">
        <v>2660</v>
      </c>
      <c r="D6492" s="518" t="s">
        <v>666</v>
      </c>
      <c r="E6492" s="859">
        <v>26</v>
      </c>
      <c r="F6492" s="859">
        <v>28</v>
      </c>
      <c r="G6492" s="518" t="s">
        <v>122</v>
      </c>
      <c r="H6492" s="518" t="s">
        <v>322</v>
      </c>
      <c r="I6492" s="518">
        <v>450478</v>
      </c>
    </row>
    <row r="6493" spans="1:9" x14ac:dyDescent="0.2">
      <c r="A6493" s="518" t="s">
        <v>322</v>
      </c>
      <c r="B6493" s="518">
        <v>450494</v>
      </c>
      <c r="C6493" s="518" t="s">
        <v>2660</v>
      </c>
      <c r="D6493" s="518" t="s">
        <v>4907</v>
      </c>
      <c r="E6493" s="859">
        <v>34</v>
      </c>
      <c r="F6493" s="859">
        <v>25</v>
      </c>
      <c r="G6493" s="518" t="s">
        <v>122</v>
      </c>
      <c r="H6493" s="518" t="s">
        <v>322</v>
      </c>
      <c r="I6493" s="518">
        <v>450494</v>
      </c>
    </row>
    <row r="6494" spans="1:9" x14ac:dyDescent="0.2">
      <c r="A6494" s="518" t="s">
        <v>322</v>
      </c>
      <c r="B6494" s="518">
        <v>450502</v>
      </c>
      <c r="C6494" s="518" t="s">
        <v>2660</v>
      </c>
      <c r="D6494" s="518" t="s">
        <v>2122</v>
      </c>
      <c r="E6494" s="859">
        <v>19</v>
      </c>
      <c r="F6494" s="859">
        <v>0</v>
      </c>
      <c r="G6494" s="518" t="s">
        <v>122</v>
      </c>
      <c r="H6494" s="518" t="s">
        <v>322</v>
      </c>
      <c r="I6494" s="518">
        <v>450502</v>
      </c>
    </row>
    <row r="6495" spans="1:9" x14ac:dyDescent="0.2">
      <c r="A6495" s="518" t="s">
        <v>322</v>
      </c>
      <c r="B6495" s="518">
        <v>450510</v>
      </c>
      <c r="C6495" s="518" t="s">
        <v>2660</v>
      </c>
      <c r="D6495" s="518" t="s">
        <v>751</v>
      </c>
      <c r="E6495" s="859">
        <v>20</v>
      </c>
      <c r="F6495" s="859">
        <v>17</v>
      </c>
      <c r="G6495" s="518" t="s">
        <v>122</v>
      </c>
      <c r="H6495" s="518" t="s">
        <v>322</v>
      </c>
      <c r="I6495" s="518">
        <v>450510</v>
      </c>
    </row>
    <row r="6496" spans="1:9" x14ac:dyDescent="0.2">
      <c r="A6496" s="518" t="s">
        <v>322</v>
      </c>
      <c r="B6496" s="518">
        <v>450528</v>
      </c>
      <c r="C6496" s="518" t="s">
        <v>2660</v>
      </c>
      <c r="D6496" s="518" t="s">
        <v>4908</v>
      </c>
      <c r="E6496" s="859">
        <v>28</v>
      </c>
      <c r="F6496" s="859">
        <v>13</v>
      </c>
      <c r="G6496" s="518" t="s">
        <v>122</v>
      </c>
      <c r="H6496" s="518" t="s">
        <v>322</v>
      </c>
      <c r="I6496" s="518">
        <v>207738</v>
      </c>
    </row>
    <row r="6497" spans="1:9" x14ac:dyDescent="0.2">
      <c r="A6497" s="518" t="s">
        <v>322</v>
      </c>
      <c r="B6497" s="518">
        <v>450536</v>
      </c>
      <c r="C6497" s="518" t="s">
        <v>2660</v>
      </c>
      <c r="D6497" s="518" t="s">
        <v>818</v>
      </c>
      <c r="E6497" s="859">
        <v>32</v>
      </c>
      <c r="F6497" s="859">
        <v>27</v>
      </c>
      <c r="G6497" s="518" t="s">
        <v>122</v>
      </c>
      <c r="H6497" s="518" t="s">
        <v>322</v>
      </c>
      <c r="I6497" s="518">
        <v>450536</v>
      </c>
    </row>
    <row r="6498" spans="1:9" x14ac:dyDescent="0.2">
      <c r="A6498" s="518" t="s">
        <v>322</v>
      </c>
      <c r="B6498" s="518">
        <v>450544</v>
      </c>
      <c r="C6498" s="518" t="s">
        <v>2660</v>
      </c>
      <c r="D6498" s="518" t="s">
        <v>620</v>
      </c>
      <c r="E6498" s="859">
        <v>29</v>
      </c>
      <c r="F6498" s="859">
        <v>25</v>
      </c>
      <c r="G6498" s="518" t="s">
        <v>122</v>
      </c>
      <c r="H6498" s="518" t="s">
        <v>322</v>
      </c>
      <c r="I6498" s="518">
        <v>450544</v>
      </c>
    </row>
    <row r="6499" spans="1:9" x14ac:dyDescent="0.2">
      <c r="A6499" s="518" t="s">
        <v>322</v>
      </c>
      <c r="B6499" s="518">
        <v>450551</v>
      </c>
      <c r="C6499" s="518" t="s">
        <v>2660</v>
      </c>
      <c r="D6499" s="518" t="s">
        <v>459</v>
      </c>
      <c r="E6499" s="859">
        <v>35</v>
      </c>
      <c r="F6499" s="859">
        <v>34</v>
      </c>
      <c r="G6499" s="518" t="s">
        <v>122</v>
      </c>
      <c r="H6499" s="518" t="s">
        <v>322</v>
      </c>
      <c r="I6499" s="518">
        <v>450551</v>
      </c>
    </row>
    <row r="6500" spans="1:9" x14ac:dyDescent="0.2">
      <c r="A6500" s="518" t="s">
        <v>322</v>
      </c>
      <c r="B6500" s="518">
        <v>450577</v>
      </c>
      <c r="C6500" s="518" t="s">
        <v>2660</v>
      </c>
      <c r="D6500" s="518" t="s">
        <v>1276</v>
      </c>
      <c r="E6500" s="859">
        <v>14</v>
      </c>
      <c r="F6500" s="859">
        <v>12</v>
      </c>
      <c r="G6500" s="518" t="s">
        <v>122</v>
      </c>
      <c r="H6500" s="518" t="s">
        <v>322</v>
      </c>
      <c r="I6500" s="518">
        <v>450577</v>
      </c>
    </row>
    <row r="6501" spans="1:9" x14ac:dyDescent="0.2">
      <c r="A6501" s="518" t="s">
        <v>322</v>
      </c>
      <c r="B6501" s="518">
        <v>450585</v>
      </c>
      <c r="C6501" s="518" t="s">
        <v>2660</v>
      </c>
      <c r="D6501" s="518" t="s">
        <v>4954</v>
      </c>
      <c r="E6501" s="859">
        <v>30</v>
      </c>
      <c r="F6501" s="859">
        <v>25</v>
      </c>
      <c r="G6501" s="518" t="s">
        <v>122</v>
      </c>
      <c r="H6501" s="518" t="s">
        <v>322</v>
      </c>
      <c r="I6501" s="518">
        <v>450585</v>
      </c>
    </row>
    <row r="6502" spans="1:9" x14ac:dyDescent="0.2">
      <c r="A6502" s="518" t="s">
        <v>322</v>
      </c>
      <c r="B6502" s="518">
        <v>450619</v>
      </c>
      <c r="C6502" s="518" t="s">
        <v>2660</v>
      </c>
      <c r="D6502" s="518" t="s">
        <v>470</v>
      </c>
      <c r="E6502" s="859">
        <v>28</v>
      </c>
      <c r="F6502" s="859">
        <v>26</v>
      </c>
      <c r="G6502" s="518" t="s">
        <v>122</v>
      </c>
      <c r="H6502" s="518" t="s">
        <v>322</v>
      </c>
      <c r="I6502" s="518">
        <v>450619</v>
      </c>
    </row>
    <row r="6503" spans="1:9" x14ac:dyDescent="0.2">
      <c r="A6503" s="518" t="s">
        <v>322</v>
      </c>
      <c r="B6503" s="518">
        <v>450627</v>
      </c>
      <c r="C6503" s="518" t="s">
        <v>2660</v>
      </c>
      <c r="D6503" s="518" t="s">
        <v>4986</v>
      </c>
      <c r="E6503" s="859">
        <v>21</v>
      </c>
      <c r="F6503" s="859">
        <v>16</v>
      </c>
      <c r="G6503" s="518" t="s">
        <v>122</v>
      </c>
      <c r="H6503" s="518" t="s">
        <v>322</v>
      </c>
      <c r="I6503" s="518">
        <v>450627</v>
      </c>
    </row>
    <row r="6504" spans="1:9" x14ac:dyDescent="0.2">
      <c r="A6504" s="518" t="s">
        <v>322</v>
      </c>
      <c r="B6504" s="518">
        <v>450635</v>
      </c>
      <c r="C6504" s="518" t="s">
        <v>2660</v>
      </c>
      <c r="D6504" s="518" t="s">
        <v>4987</v>
      </c>
      <c r="E6504" s="859">
        <v>31</v>
      </c>
      <c r="F6504" s="859">
        <v>26</v>
      </c>
      <c r="G6504" s="518" t="s">
        <v>122</v>
      </c>
      <c r="H6504" s="518" t="s">
        <v>322</v>
      </c>
      <c r="I6504" s="518">
        <v>450635</v>
      </c>
    </row>
    <row r="6505" spans="1:9" x14ac:dyDescent="0.2">
      <c r="A6505" s="518" t="s">
        <v>248</v>
      </c>
      <c r="B6505" s="518">
        <v>450650</v>
      </c>
      <c r="C6505" s="518" t="s">
        <v>2660</v>
      </c>
      <c r="D6505" s="518" t="s">
        <v>1316</v>
      </c>
      <c r="E6505" s="859">
        <v>32</v>
      </c>
      <c r="F6505" s="859">
        <v>21</v>
      </c>
      <c r="G6505" s="518" t="s">
        <v>122</v>
      </c>
      <c r="H6505" s="518" t="s">
        <v>248</v>
      </c>
      <c r="I6505" s="518">
        <v>450650</v>
      </c>
    </row>
    <row r="6506" spans="1:9" x14ac:dyDescent="0.2">
      <c r="A6506" s="518" t="s">
        <v>214</v>
      </c>
      <c r="B6506" s="518">
        <v>450676</v>
      </c>
      <c r="C6506" s="518" t="s">
        <v>2660</v>
      </c>
      <c r="D6506" s="518" t="s">
        <v>4988</v>
      </c>
      <c r="E6506" s="859">
        <v>18</v>
      </c>
      <c r="F6506" s="859">
        <v>18</v>
      </c>
      <c r="G6506" s="518" t="s">
        <v>122</v>
      </c>
      <c r="H6506" s="518" t="s">
        <v>214</v>
      </c>
      <c r="I6506" s="518">
        <v>450676</v>
      </c>
    </row>
    <row r="6507" spans="1:9" x14ac:dyDescent="0.2">
      <c r="A6507" s="518" t="s">
        <v>231</v>
      </c>
      <c r="B6507" s="518">
        <v>450700</v>
      </c>
      <c r="C6507" s="518" t="s">
        <v>2660</v>
      </c>
      <c r="D6507" s="518" t="s">
        <v>427</v>
      </c>
      <c r="E6507" s="859">
        <v>30</v>
      </c>
      <c r="F6507" s="859">
        <v>25</v>
      </c>
      <c r="G6507" s="518" t="s">
        <v>122</v>
      </c>
      <c r="H6507" s="518" t="s">
        <v>231</v>
      </c>
      <c r="I6507" s="518">
        <v>450700</v>
      </c>
    </row>
    <row r="6508" spans="1:9" x14ac:dyDescent="0.2">
      <c r="A6508" s="518" t="s">
        <v>231</v>
      </c>
      <c r="B6508" s="518">
        <v>450718</v>
      </c>
      <c r="C6508" s="518" t="s">
        <v>2660</v>
      </c>
      <c r="D6508" s="518" t="s">
        <v>949</v>
      </c>
      <c r="E6508" s="859">
        <v>30</v>
      </c>
      <c r="F6508" s="859">
        <v>27</v>
      </c>
      <c r="G6508" s="518" t="s">
        <v>122</v>
      </c>
      <c r="H6508" s="518" t="s">
        <v>231</v>
      </c>
      <c r="I6508" s="518">
        <v>450718</v>
      </c>
    </row>
    <row r="6509" spans="1:9" x14ac:dyDescent="0.2">
      <c r="A6509" s="518" t="s">
        <v>166</v>
      </c>
      <c r="B6509" s="518">
        <v>450734</v>
      </c>
      <c r="C6509" s="518" t="s">
        <v>2660</v>
      </c>
      <c r="D6509" s="518" t="s">
        <v>6832</v>
      </c>
      <c r="E6509" s="859">
        <v>35</v>
      </c>
      <c r="F6509" s="859">
        <v>35</v>
      </c>
      <c r="G6509" s="518" t="s">
        <v>122</v>
      </c>
      <c r="H6509" s="518" t="s">
        <v>166</v>
      </c>
      <c r="I6509" s="518">
        <v>450734</v>
      </c>
    </row>
    <row r="6510" spans="1:9" x14ac:dyDescent="0.2">
      <c r="A6510" s="518" t="s">
        <v>166</v>
      </c>
      <c r="B6510" s="518">
        <v>450742</v>
      </c>
      <c r="C6510" s="518" t="s">
        <v>2660</v>
      </c>
      <c r="D6510" s="518" t="s">
        <v>4666</v>
      </c>
      <c r="E6510" s="859">
        <v>35</v>
      </c>
      <c r="F6510" s="859">
        <v>35</v>
      </c>
      <c r="G6510" s="518" t="s">
        <v>122</v>
      </c>
      <c r="H6510" s="518" t="s">
        <v>166</v>
      </c>
      <c r="I6510" s="518">
        <v>450742</v>
      </c>
    </row>
    <row r="6511" spans="1:9" x14ac:dyDescent="0.2">
      <c r="A6511" s="518" t="s">
        <v>166</v>
      </c>
      <c r="B6511" s="518">
        <v>450759</v>
      </c>
      <c r="C6511" s="518" t="s">
        <v>2660</v>
      </c>
      <c r="D6511" s="518" t="s">
        <v>4667</v>
      </c>
      <c r="E6511" s="859">
        <v>35</v>
      </c>
      <c r="F6511" s="859">
        <v>35</v>
      </c>
      <c r="G6511" s="518" t="s">
        <v>122</v>
      </c>
      <c r="H6511" s="518" t="s">
        <v>166</v>
      </c>
      <c r="I6511" s="518">
        <v>450759</v>
      </c>
    </row>
    <row r="6512" spans="1:9" x14ac:dyDescent="0.2">
      <c r="A6512" s="518" t="s">
        <v>166</v>
      </c>
      <c r="B6512" s="518">
        <v>450775</v>
      </c>
      <c r="C6512" s="518" t="s">
        <v>2660</v>
      </c>
      <c r="D6512" s="518" t="s">
        <v>6833</v>
      </c>
      <c r="E6512" s="859">
        <v>19</v>
      </c>
      <c r="F6512" s="859">
        <v>19</v>
      </c>
      <c r="G6512" s="518" t="s">
        <v>122</v>
      </c>
      <c r="H6512" s="518" t="s">
        <v>166</v>
      </c>
      <c r="I6512" s="518">
        <v>450775</v>
      </c>
    </row>
    <row r="6513" spans="1:9" x14ac:dyDescent="0.2">
      <c r="A6513" s="518" t="s">
        <v>296</v>
      </c>
      <c r="B6513" s="518">
        <v>450783</v>
      </c>
      <c r="C6513" s="518" t="s">
        <v>2660</v>
      </c>
      <c r="D6513" s="518" t="s">
        <v>1228</v>
      </c>
      <c r="E6513" s="859">
        <v>32</v>
      </c>
      <c r="F6513" s="859">
        <v>32</v>
      </c>
      <c r="G6513" s="518" t="s">
        <v>128</v>
      </c>
      <c r="H6513" s="518" t="s">
        <v>296</v>
      </c>
      <c r="I6513" s="518">
        <v>450783</v>
      </c>
    </row>
    <row r="6514" spans="1:9" x14ac:dyDescent="0.2">
      <c r="A6514" s="518" t="s">
        <v>170</v>
      </c>
      <c r="B6514" s="518">
        <v>450817</v>
      </c>
      <c r="C6514" s="518" t="s">
        <v>2660</v>
      </c>
      <c r="D6514" s="518" t="s">
        <v>8444</v>
      </c>
      <c r="E6514" s="859">
        <v>31</v>
      </c>
      <c r="F6514" s="859">
        <v>31</v>
      </c>
      <c r="G6514" s="518" t="s">
        <v>122</v>
      </c>
      <c r="H6514" s="518" t="s">
        <v>170</v>
      </c>
      <c r="I6514" s="518">
        <v>450817</v>
      </c>
    </row>
    <row r="6515" spans="1:9" x14ac:dyDescent="0.2">
      <c r="A6515" s="518" t="s">
        <v>170</v>
      </c>
      <c r="B6515" s="518">
        <v>450833</v>
      </c>
      <c r="C6515" s="518" t="s">
        <v>2660</v>
      </c>
      <c r="D6515" s="518" t="s">
        <v>806</v>
      </c>
      <c r="E6515" s="859">
        <v>34</v>
      </c>
      <c r="F6515" s="859">
        <v>30</v>
      </c>
      <c r="G6515" s="518" t="s">
        <v>122</v>
      </c>
      <c r="H6515" s="518" t="s">
        <v>170</v>
      </c>
      <c r="I6515" s="518">
        <v>450833</v>
      </c>
    </row>
    <row r="6516" spans="1:9" x14ac:dyDescent="0.2">
      <c r="A6516" s="518" t="s">
        <v>359</v>
      </c>
      <c r="B6516" s="518">
        <v>450858</v>
      </c>
      <c r="C6516" s="518" t="s">
        <v>2660</v>
      </c>
      <c r="D6516" s="518" t="s">
        <v>1368</v>
      </c>
      <c r="E6516" s="859">
        <v>24</v>
      </c>
      <c r="F6516" s="859">
        <v>24</v>
      </c>
      <c r="G6516" s="518" t="s">
        <v>122</v>
      </c>
      <c r="H6516" s="518" t="s">
        <v>359</v>
      </c>
      <c r="I6516" s="518">
        <v>450858</v>
      </c>
    </row>
    <row r="6517" spans="1:9" x14ac:dyDescent="0.2">
      <c r="A6517" s="518" t="s">
        <v>359</v>
      </c>
      <c r="B6517" s="518">
        <v>450866</v>
      </c>
      <c r="C6517" s="518" t="s">
        <v>2660</v>
      </c>
      <c r="D6517" s="518" t="s">
        <v>1466</v>
      </c>
      <c r="E6517" s="859">
        <v>30</v>
      </c>
      <c r="F6517" s="859">
        <v>30</v>
      </c>
      <c r="G6517" s="518" t="s">
        <v>122</v>
      </c>
      <c r="H6517" s="518" t="s">
        <v>359</v>
      </c>
      <c r="I6517" s="518">
        <v>450866</v>
      </c>
    </row>
    <row r="6518" spans="1:9" x14ac:dyDescent="0.2">
      <c r="A6518" s="518" t="s">
        <v>359</v>
      </c>
      <c r="B6518" s="518">
        <v>450874</v>
      </c>
      <c r="C6518" s="518" t="s">
        <v>2660</v>
      </c>
      <c r="D6518" s="518" t="s">
        <v>7486</v>
      </c>
      <c r="E6518" s="859">
        <v>32</v>
      </c>
      <c r="F6518" s="859">
        <v>32</v>
      </c>
      <c r="G6518" s="518" t="s">
        <v>122</v>
      </c>
      <c r="H6518" s="518" t="s">
        <v>359</v>
      </c>
      <c r="I6518" s="518">
        <v>450874</v>
      </c>
    </row>
    <row r="6519" spans="1:9" x14ac:dyDescent="0.2">
      <c r="A6519" s="518" t="s">
        <v>216</v>
      </c>
      <c r="B6519" s="518">
        <v>450916</v>
      </c>
      <c r="C6519" s="518" t="s">
        <v>2660</v>
      </c>
      <c r="D6519" s="518" t="s">
        <v>6834</v>
      </c>
      <c r="E6519" s="859">
        <v>23</v>
      </c>
      <c r="F6519" s="859">
        <v>23</v>
      </c>
      <c r="G6519" s="518" t="s">
        <v>122</v>
      </c>
      <c r="H6519" s="518" t="s">
        <v>216</v>
      </c>
      <c r="I6519" s="518">
        <v>450916</v>
      </c>
    </row>
    <row r="6520" spans="1:9" x14ac:dyDescent="0.2">
      <c r="A6520" s="518" t="s">
        <v>216</v>
      </c>
      <c r="B6520" s="518">
        <v>450924</v>
      </c>
      <c r="C6520" s="518" t="s">
        <v>2660</v>
      </c>
      <c r="D6520" s="518" t="s">
        <v>6835</v>
      </c>
      <c r="E6520" s="859">
        <v>25</v>
      </c>
      <c r="F6520" s="859">
        <v>25</v>
      </c>
      <c r="G6520" s="518" t="s">
        <v>122</v>
      </c>
      <c r="H6520" s="518" t="s">
        <v>216</v>
      </c>
      <c r="I6520" s="518">
        <v>450924</v>
      </c>
    </row>
    <row r="6521" spans="1:9" x14ac:dyDescent="0.2">
      <c r="A6521" s="518" t="s">
        <v>327</v>
      </c>
      <c r="B6521" s="518">
        <v>451021</v>
      </c>
      <c r="C6521" s="518" t="s">
        <v>2660</v>
      </c>
      <c r="D6521" s="518" t="s">
        <v>1141</v>
      </c>
      <c r="E6521" s="859">
        <v>25</v>
      </c>
      <c r="F6521" s="859">
        <v>25</v>
      </c>
      <c r="G6521" s="518" t="s">
        <v>122</v>
      </c>
      <c r="H6521" s="518" t="s">
        <v>327</v>
      </c>
      <c r="I6521" s="518">
        <v>451021</v>
      </c>
    </row>
    <row r="6522" spans="1:9" x14ac:dyDescent="0.2">
      <c r="A6522" s="518" t="s">
        <v>299</v>
      </c>
      <c r="B6522" s="518">
        <v>451039</v>
      </c>
      <c r="C6522" s="518" t="s">
        <v>2660</v>
      </c>
      <c r="D6522" s="518" t="s">
        <v>815</v>
      </c>
      <c r="E6522" s="859">
        <v>27</v>
      </c>
      <c r="F6522" s="859">
        <v>0</v>
      </c>
      <c r="G6522" s="518" t="s">
        <v>122</v>
      </c>
      <c r="H6522" s="518" t="s">
        <v>299</v>
      </c>
      <c r="I6522" s="518">
        <v>451039</v>
      </c>
    </row>
    <row r="6523" spans="1:9" x14ac:dyDescent="0.2">
      <c r="A6523" s="518" t="s">
        <v>184</v>
      </c>
      <c r="B6523" s="518">
        <v>451054</v>
      </c>
      <c r="C6523" s="518" t="s">
        <v>2660</v>
      </c>
      <c r="D6523" s="518" t="s">
        <v>2524</v>
      </c>
      <c r="E6523" s="859">
        <v>29</v>
      </c>
      <c r="F6523" s="859">
        <v>28</v>
      </c>
      <c r="G6523" s="518" t="s">
        <v>122</v>
      </c>
      <c r="H6523" s="518" t="s">
        <v>184</v>
      </c>
      <c r="I6523" s="518">
        <v>451054</v>
      </c>
    </row>
    <row r="6524" spans="1:9" x14ac:dyDescent="0.2">
      <c r="A6524" s="518" t="s">
        <v>143</v>
      </c>
      <c r="B6524" s="518">
        <v>451062</v>
      </c>
      <c r="C6524" s="518" t="s">
        <v>2660</v>
      </c>
      <c r="D6524" s="518" t="s">
        <v>741</v>
      </c>
      <c r="E6524" s="859">
        <v>22</v>
      </c>
      <c r="F6524" s="859">
        <v>22</v>
      </c>
      <c r="G6524" s="518" t="s">
        <v>122</v>
      </c>
      <c r="H6524" s="518" t="s">
        <v>143</v>
      </c>
      <c r="I6524" s="518">
        <v>451062</v>
      </c>
    </row>
    <row r="6525" spans="1:9" x14ac:dyDescent="0.2">
      <c r="A6525" s="518" t="s">
        <v>296</v>
      </c>
      <c r="B6525" s="518">
        <v>451070</v>
      </c>
      <c r="C6525" s="518" t="s">
        <v>2660</v>
      </c>
      <c r="D6525" s="518" t="s">
        <v>4746</v>
      </c>
      <c r="E6525" s="859">
        <v>35</v>
      </c>
      <c r="F6525" s="859">
        <v>33</v>
      </c>
      <c r="G6525" s="518" t="s">
        <v>122</v>
      </c>
      <c r="H6525" s="518" t="s">
        <v>296</v>
      </c>
      <c r="I6525" s="518">
        <v>451070</v>
      </c>
    </row>
    <row r="6526" spans="1:9" x14ac:dyDescent="0.2">
      <c r="A6526" s="518" t="s">
        <v>296</v>
      </c>
      <c r="B6526" s="518">
        <v>451088</v>
      </c>
      <c r="C6526" s="518" t="s">
        <v>2660</v>
      </c>
      <c r="D6526" s="518" t="s">
        <v>4747</v>
      </c>
      <c r="E6526" s="859">
        <v>32</v>
      </c>
      <c r="F6526" s="859">
        <v>29</v>
      </c>
      <c r="G6526" s="518" t="s">
        <v>122</v>
      </c>
      <c r="H6526" s="518" t="s">
        <v>296</v>
      </c>
      <c r="I6526" s="518">
        <v>451088</v>
      </c>
    </row>
    <row r="6527" spans="1:9" x14ac:dyDescent="0.2">
      <c r="A6527" s="518" t="s">
        <v>296</v>
      </c>
      <c r="B6527" s="518">
        <v>451096</v>
      </c>
      <c r="C6527" s="518" t="s">
        <v>2660</v>
      </c>
      <c r="D6527" s="518" t="s">
        <v>680</v>
      </c>
      <c r="E6527" s="859">
        <v>36</v>
      </c>
      <c r="F6527" s="859">
        <v>33</v>
      </c>
      <c r="G6527" s="518" t="s">
        <v>122</v>
      </c>
      <c r="H6527" s="518" t="s">
        <v>296</v>
      </c>
      <c r="I6527" s="518">
        <v>451096</v>
      </c>
    </row>
    <row r="6528" spans="1:9" x14ac:dyDescent="0.2">
      <c r="A6528" s="518" t="s">
        <v>296</v>
      </c>
      <c r="B6528" s="518">
        <v>451112</v>
      </c>
      <c r="C6528" s="518" t="s">
        <v>2660</v>
      </c>
      <c r="D6528" s="518" t="s">
        <v>4748</v>
      </c>
      <c r="E6528" s="859">
        <v>27</v>
      </c>
      <c r="F6528" s="859">
        <v>23</v>
      </c>
      <c r="G6528" s="518" t="s">
        <v>122</v>
      </c>
      <c r="H6528" s="518" t="s">
        <v>296</v>
      </c>
      <c r="I6528" s="518">
        <v>451112</v>
      </c>
    </row>
    <row r="6529" spans="1:9" x14ac:dyDescent="0.2">
      <c r="A6529" s="518" t="s">
        <v>244</v>
      </c>
      <c r="B6529" s="518">
        <v>451138</v>
      </c>
      <c r="C6529" s="518" t="s">
        <v>2660</v>
      </c>
      <c r="D6529" s="518" t="s">
        <v>4749</v>
      </c>
      <c r="E6529" s="859">
        <v>34</v>
      </c>
      <c r="F6529" s="859">
        <v>30</v>
      </c>
      <c r="G6529" s="518" t="s">
        <v>122</v>
      </c>
      <c r="H6529" s="518" t="s">
        <v>244</v>
      </c>
      <c r="I6529" s="518">
        <v>451138</v>
      </c>
    </row>
    <row r="6530" spans="1:9" x14ac:dyDescent="0.2">
      <c r="A6530" s="518" t="s">
        <v>244</v>
      </c>
      <c r="B6530" s="518">
        <v>451146</v>
      </c>
      <c r="C6530" s="518" t="s">
        <v>2660</v>
      </c>
      <c r="D6530" s="518" t="s">
        <v>1047</v>
      </c>
      <c r="E6530" s="859">
        <v>33</v>
      </c>
      <c r="F6530" s="859">
        <v>30</v>
      </c>
      <c r="G6530" s="518" t="s">
        <v>122</v>
      </c>
      <c r="H6530" s="518" t="s">
        <v>244</v>
      </c>
      <c r="I6530" s="518">
        <v>451146</v>
      </c>
    </row>
    <row r="6531" spans="1:9" x14ac:dyDescent="0.2">
      <c r="A6531" s="518" t="s">
        <v>244</v>
      </c>
      <c r="B6531" s="518">
        <v>451153</v>
      </c>
      <c r="C6531" s="518" t="s">
        <v>2660</v>
      </c>
      <c r="D6531" s="518" t="s">
        <v>2516</v>
      </c>
      <c r="E6531" s="859">
        <v>35</v>
      </c>
      <c r="F6531" s="859">
        <v>30</v>
      </c>
      <c r="G6531" s="518" t="s">
        <v>122</v>
      </c>
      <c r="H6531" s="518" t="s">
        <v>244</v>
      </c>
      <c r="I6531" s="518">
        <v>451153</v>
      </c>
    </row>
    <row r="6532" spans="1:9" x14ac:dyDescent="0.2">
      <c r="A6532" s="518" t="s">
        <v>244</v>
      </c>
      <c r="B6532" s="518">
        <v>451161</v>
      </c>
      <c r="C6532" s="518" t="s">
        <v>2660</v>
      </c>
      <c r="D6532" s="518" t="s">
        <v>4345</v>
      </c>
      <c r="E6532" s="859">
        <v>34</v>
      </c>
      <c r="F6532" s="859">
        <v>30</v>
      </c>
      <c r="G6532" s="518" t="s">
        <v>122</v>
      </c>
      <c r="H6532" s="518" t="s">
        <v>244</v>
      </c>
      <c r="I6532" s="518">
        <v>451161</v>
      </c>
    </row>
    <row r="6533" spans="1:9" x14ac:dyDescent="0.2">
      <c r="A6533" s="518" t="s">
        <v>244</v>
      </c>
      <c r="B6533" s="518">
        <v>451187</v>
      </c>
      <c r="C6533" s="518" t="s">
        <v>2660</v>
      </c>
      <c r="D6533" s="518" t="s">
        <v>3528</v>
      </c>
      <c r="E6533" s="859">
        <v>34</v>
      </c>
      <c r="F6533" s="859">
        <v>30</v>
      </c>
      <c r="G6533" s="518" t="s">
        <v>122</v>
      </c>
      <c r="H6533" s="518" t="s">
        <v>244</v>
      </c>
      <c r="I6533" s="518">
        <v>451187</v>
      </c>
    </row>
    <row r="6534" spans="1:9" x14ac:dyDescent="0.2">
      <c r="A6534" s="518" t="s">
        <v>244</v>
      </c>
      <c r="B6534" s="518">
        <v>451203</v>
      </c>
      <c r="C6534" s="518" t="s">
        <v>2660</v>
      </c>
      <c r="D6534" s="518" t="s">
        <v>9059</v>
      </c>
      <c r="E6534" s="859">
        <v>35</v>
      </c>
      <c r="F6534" s="859">
        <v>30</v>
      </c>
      <c r="G6534" s="518" t="s">
        <v>122</v>
      </c>
      <c r="H6534" s="518" t="s">
        <v>244</v>
      </c>
      <c r="I6534" s="518">
        <v>451203</v>
      </c>
    </row>
    <row r="6535" spans="1:9" x14ac:dyDescent="0.2">
      <c r="A6535" s="518" t="s">
        <v>244</v>
      </c>
      <c r="B6535" s="518">
        <v>451229</v>
      </c>
      <c r="C6535" s="518" t="s">
        <v>2660</v>
      </c>
      <c r="D6535" s="518" t="s">
        <v>9060</v>
      </c>
      <c r="E6535" s="859">
        <v>34</v>
      </c>
      <c r="F6535" s="859">
        <v>30</v>
      </c>
      <c r="G6535" s="518" t="s">
        <v>122</v>
      </c>
      <c r="H6535" s="518" t="s">
        <v>244</v>
      </c>
      <c r="I6535" s="518">
        <v>451229</v>
      </c>
    </row>
    <row r="6536" spans="1:9" x14ac:dyDescent="0.2">
      <c r="A6536" s="518" t="s">
        <v>244</v>
      </c>
      <c r="B6536" s="518">
        <v>451237</v>
      </c>
      <c r="C6536" s="518" t="s">
        <v>2660</v>
      </c>
      <c r="D6536" s="518" t="s">
        <v>1618</v>
      </c>
      <c r="E6536" s="859">
        <v>35</v>
      </c>
      <c r="F6536" s="859">
        <v>30</v>
      </c>
      <c r="G6536" s="518" t="s">
        <v>122</v>
      </c>
      <c r="H6536" s="518" t="s">
        <v>244</v>
      </c>
      <c r="I6536" s="518">
        <v>451237</v>
      </c>
    </row>
    <row r="6537" spans="1:9" x14ac:dyDescent="0.2">
      <c r="A6537" s="518" t="s">
        <v>244</v>
      </c>
      <c r="B6537" s="518">
        <v>451245</v>
      </c>
      <c r="C6537" s="518" t="s">
        <v>2660</v>
      </c>
      <c r="D6537" s="518" t="s">
        <v>1095</v>
      </c>
      <c r="E6537" s="859">
        <v>31</v>
      </c>
      <c r="F6537" s="859">
        <v>30</v>
      </c>
      <c r="G6537" s="518" t="s">
        <v>122</v>
      </c>
      <c r="H6537" s="518" t="s">
        <v>244</v>
      </c>
      <c r="I6537" s="518">
        <v>451245</v>
      </c>
    </row>
    <row r="6538" spans="1:9" x14ac:dyDescent="0.2">
      <c r="A6538" s="518" t="s">
        <v>244</v>
      </c>
      <c r="B6538" s="518">
        <v>451278</v>
      </c>
      <c r="C6538" s="518" t="s">
        <v>2660</v>
      </c>
      <c r="D6538" s="518" t="s">
        <v>3698</v>
      </c>
      <c r="E6538" s="859">
        <v>35</v>
      </c>
      <c r="F6538" s="859">
        <v>30</v>
      </c>
      <c r="G6538" s="518" t="s">
        <v>122</v>
      </c>
      <c r="H6538" s="518" t="s">
        <v>244</v>
      </c>
      <c r="I6538" s="518">
        <v>451278</v>
      </c>
    </row>
    <row r="6539" spans="1:9" x14ac:dyDescent="0.2">
      <c r="A6539" s="518" t="s">
        <v>244</v>
      </c>
      <c r="B6539" s="518">
        <v>451286</v>
      </c>
      <c r="C6539" s="518" t="s">
        <v>2660</v>
      </c>
      <c r="D6539" s="518" t="s">
        <v>2588</v>
      </c>
      <c r="E6539" s="859">
        <v>34</v>
      </c>
      <c r="F6539" s="859">
        <v>30</v>
      </c>
      <c r="G6539" s="518" t="s">
        <v>122</v>
      </c>
      <c r="H6539" s="518" t="s">
        <v>244</v>
      </c>
      <c r="I6539" s="518">
        <v>451286</v>
      </c>
    </row>
    <row r="6540" spans="1:9" x14ac:dyDescent="0.2">
      <c r="A6540" s="518" t="s">
        <v>380</v>
      </c>
      <c r="B6540" s="518">
        <v>451294</v>
      </c>
      <c r="C6540" s="518" t="s">
        <v>2660</v>
      </c>
      <c r="D6540" s="518" t="s">
        <v>950</v>
      </c>
      <c r="E6540" s="859">
        <v>34</v>
      </c>
      <c r="F6540" s="859">
        <v>34</v>
      </c>
      <c r="G6540" s="518" t="s">
        <v>122</v>
      </c>
      <c r="H6540" s="518" t="s">
        <v>380</v>
      </c>
      <c r="I6540" s="518">
        <v>451294</v>
      </c>
    </row>
    <row r="6541" spans="1:9" x14ac:dyDescent="0.2">
      <c r="A6541" s="518" t="s">
        <v>224</v>
      </c>
      <c r="B6541" s="518">
        <v>451328</v>
      </c>
      <c r="C6541" s="518" t="s">
        <v>2660</v>
      </c>
      <c r="D6541" s="518" t="s">
        <v>4825</v>
      </c>
      <c r="E6541" s="859">
        <v>21</v>
      </c>
      <c r="F6541" s="859">
        <v>0</v>
      </c>
      <c r="G6541" s="518" t="s">
        <v>122</v>
      </c>
      <c r="H6541" s="518" t="s">
        <v>224</v>
      </c>
      <c r="I6541" s="518">
        <v>451328</v>
      </c>
    </row>
    <row r="6542" spans="1:9" x14ac:dyDescent="0.2">
      <c r="A6542" s="518" t="s">
        <v>273</v>
      </c>
      <c r="B6542" s="518">
        <v>451336</v>
      </c>
      <c r="C6542" s="518" t="s">
        <v>2660</v>
      </c>
      <c r="D6542" s="518" t="s">
        <v>4826</v>
      </c>
      <c r="E6542" s="859">
        <v>35</v>
      </c>
      <c r="F6542" s="859">
        <v>30</v>
      </c>
      <c r="G6542" s="518" t="s">
        <v>122</v>
      </c>
      <c r="H6542" s="518" t="s">
        <v>273</v>
      </c>
      <c r="I6542" s="518">
        <v>451336</v>
      </c>
    </row>
    <row r="6543" spans="1:9" x14ac:dyDescent="0.2">
      <c r="A6543" s="518" t="s">
        <v>273</v>
      </c>
      <c r="B6543" s="518">
        <v>451351</v>
      </c>
      <c r="C6543" s="518" t="s">
        <v>2660</v>
      </c>
      <c r="D6543" s="518" t="s">
        <v>504</v>
      </c>
      <c r="E6543" s="859">
        <v>34</v>
      </c>
      <c r="F6543" s="859">
        <v>30</v>
      </c>
      <c r="G6543" s="518" t="s">
        <v>122</v>
      </c>
      <c r="H6543" s="518" t="s">
        <v>273</v>
      </c>
      <c r="I6543" s="518">
        <v>451351</v>
      </c>
    </row>
    <row r="6544" spans="1:9" x14ac:dyDescent="0.2">
      <c r="A6544" s="518" t="s">
        <v>273</v>
      </c>
      <c r="B6544" s="518">
        <v>451369</v>
      </c>
      <c r="C6544" s="518" t="s">
        <v>2660</v>
      </c>
      <c r="D6544" s="518" t="s">
        <v>3705</v>
      </c>
      <c r="E6544" s="859">
        <v>32</v>
      </c>
      <c r="F6544" s="859">
        <v>30</v>
      </c>
      <c r="G6544" s="518" t="s">
        <v>122</v>
      </c>
      <c r="H6544" s="518" t="s">
        <v>273</v>
      </c>
      <c r="I6544" s="518">
        <v>451369</v>
      </c>
    </row>
    <row r="6545" spans="1:9" x14ac:dyDescent="0.2">
      <c r="A6545" s="518" t="s">
        <v>273</v>
      </c>
      <c r="B6545" s="518">
        <v>451393</v>
      </c>
      <c r="C6545" s="518" t="s">
        <v>2660</v>
      </c>
      <c r="D6545" s="518" t="s">
        <v>1364</v>
      </c>
      <c r="E6545" s="859">
        <v>35</v>
      </c>
      <c r="F6545" s="859">
        <v>30</v>
      </c>
      <c r="G6545" s="518" t="s">
        <v>122</v>
      </c>
      <c r="H6545" s="518" t="s">
        <v>273</v>
      </c>
      <c r="I6545" s="518">
        <v>451393</v>
      </c>
    </row>
    <row r="6546" spans="1:9" x14ac:dyDescent="0.2">
      <c r="A6546" s="518" t="s">
        <v>273</v>
      </c>
      <c r="B6546" s="518">
        <v>451401</v>
      </c>
      <c r="C6546" s="518" t="s">
        <v>2660</v>
      </c>
      <c r="D6546" s="518" t="s">
        <v>4873</v>
      </c>
      <c r="E6546" s="859">
        <v>34</v>
      </c>
      <c r="F6546" s="859">
        <v>30</v>
      </c>
      <c r="G6546" s="518" t="s">
        <v>122</v>
      </c>
      <c r="H6546" s="518" t="s">
        <v>273</v>
      </c>
      <c r="I6546" s="518">
        <v>451401</v>
      </c>
    </row>
    <row r="6547" spans="1:9" x14ac:dyDescent="0.2">
      <c r="A6547" s="518" t="s">
        <v>273</v>
      </c>
      <c r="B6547" s="518">
        <v>451419</v>
      </c>
      <c r="C6547" s="518" t="s">
        <v>2660</v>
      </c>
      <c r="D6547" s="518" t="s">
        <v>4874</v>
      </c>
      <c r="E6547" s="859">
        <v>34</v>
      </c>
      <c r="F6547" s="859">
        <v>30</v>
      </c>
      <c r="G6547" s="518" t="s">
        <v>122</v>
      </c>
      <c r="H6547" s="518" t="s">
        <v>273</v>
      </c>
      <c r="I6547" s="518">
        <v>451419</v>
      </c>
    </row>
    <row r="6548" spans="1:9" x14ac:dyDescent="0.2">
      <c r="A6548" s="518" t="s">
        <v>273</v>
      </c>
      <c r="B6548" s="518">
        <v>451435</v>
      </c>
      <c r="C6548" s="518" t="s">
        <v>2660</v>
      </c>
      <c r="D6548" s="518" t="s">
        <v>4875</v>
      </c>
      <c r="E6548" s="859">
        <v>33</v>
      </c>
      <c r="F6548" s="859">
        <v>30</v>
      </c>
      <c r="G6548" s="518" t="s">
        <v>122</v>
      </c>
      <c r="H6548" s="518" t="s">
        <v>273</v>
      </c>
      <c r="I6548" s="518">
        <v>451435</v>
      </c>
    </row>
    <row r="6549" spans="1:9" x14ac:dyDescent="0.2">
      <c r="A6549" s="518" t="s">
        <v>336</v>
      </c>
      <c r="B6549" s="518">
        <v>451468</v>
      </c>
      <c r="C6549" s="518" t="s">
        <v>2660</v>
      </c>
      <c r="D6549" s="518" t="s">
        <v>9061</v>
      </c>
      <c r="E6549" s="859">
        <v>25</v>
      </c>
      <c r="F6549" s="859">
        <v>0</v>
      </c>
      <c r="G6549" s="518" t="s">
        <v>128</v>
      </c>
      <c r="H6549" s="518" t="s">
        <v>336</v>
      </c>
      <c r="I6549" s="518">
        <v>451468</v>
      </c>
    </row>
    <row r="6550" spans="1:9" x14ac:dyDescent="0.2">
      <c r="A6550" s="518" t="s">
        <v>349</v>
      </c>
      <c r="B6550" s="518">
        <v>451484</v>
      </c>
      <c r="C6550" s="518" t="s">
        <v>2660</v>
      </c>
      <c r="D6550" s="518" t="s">
        <v>4876</v>
      </c>
      <c r="E6550" s="859">
        <v>30</v>
      </c>
      <c r="F6550" s="859">
        <v>30</v>
      </c>
      <c r="G6550" s="518" t="s">
        <v>128</v>
      </c>
      <c r="H6550" s="518" t="s">
        <v>349</v>
      </c>
      <c r="I6550" s="518">
        <v>451484</v>
      </c>
    </row>
    <row r="6551" spans="1:9" x14ac:dyDescent="0.2">
      <c r="A6551" s="518" t="s">
        <v>180</v>
      </c>
      <c r="B6551" s="518">
        <v>451500</v>
      </c>
      <c r="C6551" s="518" t="s">
        <v>2660</v>
      </c>
      <c r="D6551" s="518" t="s">
        <v>4877</v>
      </c>
      <c r="E6551" s="859">
        <v>15</v>
      </c>
      <c r="F6551" s="859">
        <v>0</v>
      </c>
      <c r="G6551" s="518" t="s">
        <v>128</v>
      </c>
      <c r="H6551" s="518" t="s">
        <v>180</v>
      </c>
      <c r="I6551" s="518">
        <v>451500</v>
      </c>
    </row>
    <row r="6552" spans="1:9" x14ac:dyDescent="0.2">
      <c r="A6552" s="518" t="s">
        <v>296</v>
      </c>
      <c r="B6552" s="518">
        <v>451526</v>
      </c>
      <c r="C6552" s="518" t="s">
        <v>2660</v>
      </c>
      <c r="D6552" s="518" t="s">
        <v>4878</v>
      </c>
      <c r="E6552" s="859">
        <v>34</v>
      </c>
      <c r="F6552" s="859">
        <v>34</v>
      </c>
      <c r="G6552" s="518" t="s">
        <v>122</v>
      </c>
      <c r="H6552" s="518" t="s">
        <v>296</v>
      </c>
      <c r="I6552" s="518">
        <v>451526</v>
      </c>
    </row>
    <row r="6553" spans="1:9" x14ac:dyDescent="0.2">
      <c r="A6553" s="518" t="s">
        <v>180</v>
      </c>
      <c r="B6553" s="518">
        <v>451559</v>
      </c>
      <c r="C6553" s="518" t="s">
        <v>2660</v>
      </c>
      <c r="D6553" s="518" t="s">
        <v>632</v>
      </c>
      <c r="E6553" s="859">
        <v>15</v>
      </c>
      <c r="F6553" s="859">
        <v>0</v>
      </c>
      <c r="G6553" s="518" t="s">
        <v>128</v>
      </c>
      <c r="H6553" s="518" t="s">
        <v>180</v>
      </c>
      <c r="I6553" s="518">
        <v>451500</v>
      </c>
    </row>
    <row r="6554" spans="1:9" x14ac:dyDescent="0.2">
      <c r="A6554" s="518" t="s">
        <v>243</v>
      </c>
      <c r="B6554" s="518">
        <v>451567</v>
      </c>
      <c r="C6554" s="518" t="s">
        <v>2660</v>
      </c>
      <c r="D6554" s="518" t="s">
        <v>4909</v>
      </c>
      <c r="E6554" s="859">
        <v>33</v>
      </c>
      <c r="F6554" s="859">
        <v>30</v>
      </c>
      <c r="G6554" s="518" t="s">
        <v>122</v>
      </c>
      <c r="H6554" s="518" t="s">
        <v>243</v>
      </c>
      <c r="I6554" s="518">
        <v>451567</v>
      </c>
    </row>
    <row r="6555" spans="1:9" x14ac:dyDescent="0.2">
      <c r="A6555" s="518" t="s">
        <v>243</v>
      </c>
      <c r="B6555" s="518">
        <v>451575</v>
      </c>
      <c r="C6555" s="518" t="s">
        <v>2660</v>
      </c>
      <c r="D6555" s="518" t="s">
        <v>4955</v>
      </c>
      <c r="E6555" s="859">
        <v>27</v>
      </c>
      <c r="F6555" s="859">
        <v>8</v>
      </c>
      <c r="G6555" s="518" t="s">
        <v>122</v>
      </c>
      <c r="H6555" s="518" t="s">
        <v>243</v>
      </c>
      <c r="I6555" s="518">
        <v>234138</v>
      </c>
    </row>
    <row r="6556" spans="1:9" x14ac:dyDescent="0.2">
      <c r="A6556" s="518" t="s">
        <v>243</v>
      </c>
      <c r="B6556" s="518">
        <v>451583</v>
      </c>
      <c r="C6556" s="518" t="s">
        <v>2660</v>
      </c>
      <c r="D6556" s="518" t="s">
        <v>711</v>
      </c>
      <c r="E6556" s="859">
        <v>35</v>
      </c>
      <c r="F6556" s="859">
        <v>4</v>
      </c>
      <c r="G6556" s="518" t="s">
        <v>122</v>
      </c>
      <c r="H6556" s="518" t="s">
        <v>243</v>
      </c>
      <c r="I6556" s="518">
        <v>623348</v>
      </c>
    </row>
    <row r="6557" spans="1:9" x14ac:dyDescent="0.2">
      <c r="A6557" s="518" t="s">
        <v>243</v>
      </c>
      <c r="B6557" s="518">
        <v>451591</v>
      </c>
      <c r="C6557" s="518" t="s">
        <v>2660</v>
      </c>
      <c r="D6557" s="518" t="s">
        <v>4956</v>
      </c>
      <c r="E6557" s="859">
        <v>34</v>
      </c>
      <c r="F6557" s="859">
        <v>10</v>
      </c>
      <c r="G6557" s="518" t="s">
        <v>122</v>
      </c>
      <c r="H6557" s="518" t="s">
        <v>243</v>
      </c>
      <c r="I6557" s="518">
        <v>451641</v>
      </c>
    </row>
    <row r="6558" spans="1:9" x14ac:dyDescent="0.2">
      <c r="A6558" s="518" t="s">
        <v>243</v>
      </c>
      <c r="B6558" s="518">
        <v>451617</v>
      </c>
      <c r="C6558" s="518" t="s">
        <v>2660</v>
      </c>
      <c r="D6558" s="518" t="s">
        <v>4957</v>
      </c>
      <c r="E6558" s="859">
        <v>35</v>
      </c>
      <c r="F6558" s="859">
        <v>20</v>
      </c>
      <c r="G6558" s="518" t="s">
        <v>122</v>
      </c>
      <c r="H6558" s="518" t="s">
        <v>243</v>
      </c>
      <c r="I6558" s="518">
        <v>451617</v>
      </c>
    </row>
    <row r="6559" spans="1:9" x14ac:dyDescent="0.2">
      <c r="A6559" s="518" t="s">
        <v>243</v>
      </c>
      <c r="B6559" s="518">
        <v>451625</v>
      </c>
      <c r="C6559" s="518" t="s">
        <v>2660</v>
      </c>
      <c r="D6559" s="518" t="s">
        <v>493</v>
      </c>
      <c r="E6559" s="859">
        <v>33</v>
      </c>
      <c r="F6559" s="859">
        <v>25</v>
      </c>
      <c r="G6559" s="518" t="s">
        <v>122</v>
      </c>
      <c r="H6559" s="518" t="s">
        <v>243</v>
      </c>
      <c r="I6559" s="518">
        <v>451625</v>
      </c>
    </row>
    <row r="6560" spans="1:9" x14ac:dyDescent="0.2">
      <c r="A6560" s="518" t="s">
        <v>243</v>
      </c>
      <c r="B6560" s="518">
        <v>451633</v>
      </c>
      <c r="C6560" s="518" t="s">
        <v>2660</v>
      </c>
      <c r="D6560" s="518" t="s">
        <v>1824</v>
      </c>
      <c r="E6560" s="859">
        <v>35</v>
      </c>
      <c r="F6560" s="859">
        <v>33</v>
      </c>
      <c r="G6560" s="518" t="s">
        <v>122</v>
      </c>
      <c r="H6560" s="518" t="s">
        <v>243</v>
      </c>
      <c r="I6560" s="518">
        <v>451633</v>
      </c>
    </row>
    <row r="6561" spans="1:9" x14ac:dyDescent="0.2">
      <c r="A6561" s="518" t="s">
        <v>243</v>
      </c>
      <c r="B6561" s="518">
        <v>451641</v>
      </c>
      <c r="C6561" s="518" t="s">
        <v>2660</v>
      </c>
      <c r="D6561" s="518" t="s">
        <v>4958</v>
      </c>
      <c r="E6561" s="859">
        <v>35</v>
      </c>
      <c r="F6561" s="859">
        <v>24</v>
      </c>
      <c r="G6561" s="518" t="s">
        <v>122</v>
      </c>
      <c r="H6561" s="518" t="s">
        <v>243</v>
      </c>
      <c r="I6561" s="518">
        <v>451641</v>
      </c>
    </row>
    <row r="6562" spans="1:9" x14ac:dyDescent="0.2">
      <c r="A6562" s="518" t="s">
        <v>243</v>
      </c>
      <c r="B6562" s="518">
        <v>451658</v>
      </c>
      <c r="C6562" s="518" t="s">
        <v>2660</v>
      </c>
      <c r="D6562" s="518" t="s">
        <v>545</v>
      </c>
      <c r="E6562" s="859">
        <v>35</v>
      </c>
      <c r="F6562" s="859">
        <v>44</v>
      </c>
      <c r="G6562" s="518" t="s">
        <v>122</v>
      </c>
      <c r="H6562" s="518" t="s">
        <v>243</v>
      </c>
      <c r="I6562" s="518">
        <v>451658</v>
      </c>
    </row>
    <row r="6563" spans="1:9" x14ac:dyDescent="0.2">
      <c r="A6563" s="518" t="s">
        <v>243</v>
      </c>
      <c r="B6563" s="518">
        <v>451666</v>
      </c>
      <c r="C6563" s="518" t="s">
        <v>2660</v>
      </c>
      <c r="D6563" s="518" t="s">
        <v>4959</v>
      </c>
      <c r="E6563" s="859">
        <v>33</v>
      </c>
      <c r="F6563" s="859">
        <v>10</v>
      </c>
      <c r="G6563" s="518" t="s">
        <v>122</v>
      </c>
      <c r="H6563" s="518" t="s">
        <v>243</v>
      </c>
      <c r="I6563" s="518">
        <v>301697</v>
      </c>
    </row>
    <row r="6564" spans="1:9" x14ac:dyDescent="0.2">
      <c r="A6564" s="518" t="s">
        <v>243</v>
      </c>
      <c r="B6564" s="518">
        <v>451674</v>
      </c>
      <c r="C6564" s="518" t="s">
        <v>2660</v>
      </c>
      <c r="D6564" s="518" t="s">
        <v>4960</v>
      </c>
      <c r="E6564" s="859">
        <v>35</v>
      </c>
      <c r="F6564" s="859">
        <v>34</v>
      </c>
      <c r="G6564" s="518" t="s">
        <v>122</v>
      </c>
      <c r="H6564" s="518" t="s">
        <v>243</v>
      </c>
      <c r="I6564" s="518">
        <v>451674</v>
      </c>
    </row>
    <row r="6565" spans="1:9" x14ac:dyDescent="0.2">
      <c r="A6565" s="518" t="s">
        <v>372</v>
      </c>
      <c r="B6565" s="518">
        <v>451682</v>
      </c>
      <c r="C6565" s="518" t="s">
        <v>2660</v>
      </c>
      <c r="D6565" s="518" t="s">
        <v>499</v>
      </c>
      <c r="E6565" s="859">
        <v>35</v>
      </c>
      <c r="F6565" s="859">
        <v>0</v>
      </c>
      <c r="G6565" s="518" t="s">
        <v>122</v>
      </c>
      <c r="H6565" s="518" t="s">
        <v>372</v>
      </c>
      <c r="I6565" s="518">
        <v>451682</v>
      </c>
    </row>
    <row r="6566" spans="1:9" x14ac:dyDescent="0.2">
      <c r="A6566" s="518" t="s">
        <v>372</v>
      </c>
      <c r="B6566" s="518">
        <v>451690</v>
      </c>
      <c r="C6566" s="518" t="s">
        <v>2660</v>
      </c>
      <c r="D6566" s="518" t="s">
        <v>9062</v>
      </c>
      <c r="E6566" s="859">
        <v>34</v>
      </c>
      <c r="F6566" s="859">
        <v>24</v>
      </c>
      <c r="G6566" s="518" t="s">
        <v>122</v>
      </c>
      <c r="H6566" s="518" t="s">
        <v>372</v>
      </c>
      <c r="I6566" s="518">
        <v>451690</v>
      </c>
    </row>
    <row r="6567" spans="1:9" x14ac:dyDescent="0.2">
      <c r="A6567" s="518" t="s">
        <v>161</v>
      </c>
      <c r="B6567" s="518">
        <v>451781</v>
      </c>
      <c r="C6567" s="518" t="s">
        <v>2660</v>
      </c>
      <c r="D6567" s="518" t="s">
        <v>2899</v>
      </c>
      <c r="E6567" s="859">
        <v>30</v>
      </c>
      <c r="F6567" s="859">
        <v>29</v>
      </c>
      <c r="G6567" s="518" t="s">
        <v>122</v>
      </c>
      <c r="H6567" s="518" t="s">
        <v>161</v>
      </c>
      <c r="I6567" s="518">
        <v>451781</v>
      </c>
    </row>
    <row r="6568" spans="1:9" x14ac:dyDescent="0.2">
      <c r="A6568" s="518" t="s">
        <v>297</v>
      </c>
      <c r="B6568" s="518">
        <v>451799</v>
      </c>
      <c r="C6568" s="518" t="s">
        <v>2660</v>
      </c>
      <c r="D6568" s="518" t="s">
        <v>7865</v>
      </c>
      <c r="E6568" s="859">
        <v>32</v>
      </c>
      <c r="F6568" s="859">
        <v>0</v>
      </c>
      <c r="G6568" s="518" t="s">
        <v>122</v>
      </c>
      <c r="H6568" s="518" t="s">
        <v>297</v>
      </c>
      <c r="I6568" s="518">
        <v>451799</v>
      </c>
    </row>
    <row r="6569" spans="1:9" x14ac:dyDescent="0.2">
      <c r="A6569" s="518" t="s">
        <v>384</v>
      </c>
      <c r="B6569" s="518">
        <v>451807</v>
      </c>
      <c r="C6569" s="518" t="s">
        <v>2660</v>
      </c>
      <c r="D6569" s="518" t="s">
        <v>697</v>
      </c>
      <c r="E6569" s="859">
        <v>22</v>
      </c>
      <c r="F6569" s="859">
        <v>21</v>
      </c>
      <c r="G6569" s="518" t="s">
        <v>122</v>
      </c>
      <c r="H6569" s="518" t="s">
        <v>384</v>
      </c>
      <c r="I6569" s="518">
        <v>451807</v>
      </c>
    </row>
    <row r="6570" spans="1:9" x14ac:dyDescent="0.2">
      <c r="A6570" s="518" t="s">
        <v>184</v>
      </c>
      <c r="B6570" s="518">
        <v>451849</v>
      </c>
      <c r="C6570" s="518" t="s">
        <v>2660</v>
      </c>
      <c r="D6570" s="518" t="s">
        <v>1615</v>
      </c>
      <c r="E6570" s="859">
        <v>32</v>
      </c>
      <c r="F6570" s="859">
        <v>32</v>
      </c>
      <c r="G6570" s="518" t="s">
        <v>122</v>
      </c>
      <c r="H6570" s="518" t="s">
        <v>184</v>
      </c>
      <c r="I6570" s="518">
        <v>451849</v>
      </c>
    </row>
    <row r="6571" spans="1:9" x14ac:dyDescent="0.2">
      <c r="A6571" s="518" t="s">
        <v>213</v>
      </c>
      <c r="B6571" s="518">
        <v>451864</v>
      </c>
      <c r="C6571" s="518" t="s">
        <v>2660</v>
      </c>
      <c r="D6571" s="518" t="s">
        <v>405</v>
      </c>
      <c r="E6571" s="859">
        <v>23</v>
      </c>
      <c r="F6571" s="859">
        <v>12</v>
      </c>
      <c r="G6571" s="518" t="s">
        <v>122</v>
      </c>
      <c r="H6571" s="518" t="s">
        <v>213</v>
      </c>
      <c r="I6571" s="518">
        <v>309682</v>
      </c>
    </row>
    <row r="6572" spans="1:9" x14ac:dyDescent="0.2">
      <c r="A6572" s="518" t="s">
        <v>213</v>
      </c>
      <c r="B6572" s="518">
        <v>451872</v>
      </c>
      <c r="C6572" s="518" t="s">
        <v>2660</v>
      </c>
      <c r="D6572" s="518" t="s">
        <v>327</v>
      </c>
      <c r="E6572" s="859">
        <v>31</v>
      </c>
      <c r="F6572" s="859">
        <v>26</v>
      </c>
      <c r="G6572" s="518" t="s">
        <v>122</v>
      </c>
      <c r="H6572" s="518" t="s">
        <v>213</v>
      </c>
      <c r="I6572" s="518">
        <v>451872</v>
      </c>
    </row>
    <row r="6573" spans="1:9" x14ac:dyDescent="0.2">
      <c r="A6573" s="518" t="s">
        <v>213</v>
      </c>
      <c r="B6573" s="518">
        <v>451880</v>
      </c>
      <c r="C6573" s="518" t="s">
        <v>2660</v>
      </c>
      <c r="D6573" s="518" t="s">
        <v>533</v>
      </c>
      <c r="E6573" s="859">
        <v>27</v>
      </c>
      <c r="F6573" s="859">
        <v>21</v>
      </c>
      <c r="G6573" s="518" t="s">
        <v>122</v>
      </c>
      <c r="H6573" s="518" t="s">
        <v>213</v>
      </c>
      <c r="I6573" s="518">
        <v>451880</v>
      </c>
    </row>
    <row r="6574" spans="1:9" x14ac:dyDescent="0.2">
      <c r="A6574" s="518" t="s">
        <v>197</v>
      </c>
      <c r="B6574" s="518">
        <v>451898</v>
      </c>
      <c r="C6574" s="518" t="s">
        <v>2660</v>
      </c>
      <c r="D6574" s="518" t="s">
        <v>735</v>
      </c>
      <c r="E6574" s="859">
        <v>26</v>
      </c>
      <c r="F6574" s="859">
        <v>24</v>
      </c>
      <c r="G6574" s="518" t="s">
        <v>122</v>
      </c>
      <c r="H6574" s="518" t="s">
        <v>197</v>
      </c>
      <c r="I6574" s="518">
        <v>451898</v>
      </c>
    </row>
    <row r="6575" spans="1:9" x14ac:dyDescent="0.2">
      <c r="A6575" s="518" t="s">
        <v>193</v>
      </c>
      <c r="B6575" s="518">
        <v>451989</v>
      </c>
      <c r="C6575" s="518" t="s">
        <v>2660</v>
      </c>
      <c r="D6575" s="518" t="s">
        <v>4720</v>
      </c>
      <c r="E6575" s="859">
        <v>35</v>
      </c>
      <c r="F6575" s="859">
        <v>0</v>
      </c>
      <c r="G6575" s="518" t="s">
        <v>122</v>
      </c>
      <c r="H6575" s="518" t="s">
        <v>193</v>
      </c>
      <c r="I6575" s="518">
        <v>451989</v>
      </c>
    </row>
    <row r="6576" spans="1:9" x14ac:dyDescent="0.2">
      <c r="A6576" s="518" t="s">
        <v>193</v>
      </c>
      <c r="B6576" s="518">
        <v>451997</v>
      </c>
      <c r="C6576" s="518" t="s">
        <v>2660</v>
      </c>
      <c r="D6576" s="518" t="s">
        <v>509</v>
      </c>
      <c r="E6576" s="859">
        <v>32</v>
      </c>
      <c r="F6576" s="859">
        <v>0</v>
      </c>
      <c r="G6576" s="518" t="s">
        <v>122</v>
      </c>
      <c r="H6576" s="518" t="s">
        <v>193</v>
      </c>
      <c r="I6576" s="518">
        <v>451997</v>
      </c>
    </row>
    <row r="6577" spans="1:9" x14ac:dyDescent="0.2">
      <c r="A6577" s="518" t="s">
        <v>256</v>
      </c>
      <c r="B6577" s="518">
        <v>452185</v>
      </c>
      <c r="C6577" s="518" t="s">
        <v>2660</v>
      </c>
      <c r="D6577" s="518" t="s">
        <v>4846</v>
      </c>
      <c r="E6577" s="859">
        <v>25</v>
      </c>
      <c r="F6577" s="859">
        <v>25</v>
      </c>
      <c r="G6577" s="518" t="s">
        <v>122</v>
      </c>
      <c r="H6577" s="518" t="s">
        <v>256</v>
      </c>
      <c r="I6577" s="518">
        <v>452185</v>
      </c>
    </row>
    <row r="6578" spans="1:9" x14ac:dyDescent="0.2">
      <c r="A6578" s="518" t="s">
        <v>256</v>
      </c>
      <c r="B6578" s="518">
        <v>452193</v>
      </c>
      <c r="C6578" s="518" t="s">
        <v>2660</v>
      </c>
      <c r="D6578" s="518" t="s">
        <v>1452</v>
      </c>
      <c r="E6578" s="859">
        <v>26</v>
      </c>
      <c r="F6578" s="859">
        <v>26</v>
      </c>
      <c r="G6578" s="518" t="s">
        <v>122</v>
      </c>
      <c r="H6578" s="518" t="s">
        <v>256</v>
      </c>
      <c r="I6578" s="518">
        <v>452193</v>
      </c>
    </row>
    <row r="6579" spans="1:9" x14ac:dyDescent="0.2">
      <c r="A6579" s="518" t="s">
        <v>256</v>
      </c>
      <c r="B6579" s="518">
        <v>452201</v>
      </c>
      <c r="C6579" s="518" t="s">
        <v>2660</v>
      </c>
      <c r="D6579" s="518" t="s">
        <v>806</v>
      </c>
      <c r="E6579" s="859">
        <v>17</v>
      </c>
      <c r="F6579" s="859">
        <v>17</v>
      </c>
      <c r="G6579" s="518" t="s">
        <v>122</v>
      </c>
      <c r="H6579" s="518" t="s">
        <v>256</v>
      </c>
      <c r="I6579" s="518">
        <v>452201</v>
      </c>
    </row>
    <row r="6580" spans="1:9" x14ac:dyDescent="0.2">
      <c r="A6580" s="518" t="s">
        <v>256</v>
      </c>
      <c r="B6580" s="518">
        <v>452219</v>
      </c>
      <c r="C6580" s="518" t="s">
        <v>2660</v>
      </c>
      <c r="D6580" s="518" t="s">
        <v>5758</v>
      </c>
      <c r="E6580" s="859">
        <v>21</v>
      </c>
      <c r="F6580" s="859">
        <v>17</v>
      </c>
      <c r="G6580" s="518" t="s">
        <v>122</v>
      </c>
      <c r="H6580" s="518" t="s">
        <v>256</v>
      </c>
      <c r="I6580" s="518">
        <v>452219</v>
      </c>
    </row>
    <row r="6581" spans="1:9" x14ac:dyDescent="0.2">
      <c r="A6581" s="518" t="s">
        <v>256</v>
      </c>
      <c r="B6581" s="518">
        <v>452227</v>
      </c>
      <c r="C6581" s="518" t="s">
        <v>2660</v>
      </c>
      <c r="D6581" s="518" t="s">
        <v>924</v>
      </c>
      <c r="E6581" s="859">
        <v>33</v>
      </c>
      <c r="F6581" s="859">
        <v>33</v>
      </c>
      <c r="G6581" s="518" t="s">
        <v>122</v>
      </c>
      <c r="H6581" s="518" t="s">
        <v>256</v>
      </c>
      <c r="I6581" s="518">
        <v>452227</v>
      </c>
    </row>
    <row r="6582" spans="1:9" x14ac:dyDescent="0.2">
      <c r="A6582" s="518" t="s">
        <v>256</v>
      </c>
      <c r="B6582" s="518">
        <v>452235</v>
      </c>
      <c r="C6582" s="518" t="s">
        <v>2660</v>
      </c>
      <c r="D6582" s="518" t="s">
        <v>665</v>
      </c>
      <c r="E6582" s="859">
        <v>20</v>
      </c>
      <c r="F6582" s="859">
        <v>20</v>
      </c>
      <c r="G6582" s="518" t="s">
        <v>122</v>
      </c>
      <c r="H6582" s="518" t="s">
        <v>256</v>
      </c>
      <c r="I6582" s="518">
        <v>452235</v>
      </c>
    </row>
    <row r="6583" spans="1:9" x14ac:dyDescent="0.2">
      <c r="A6583" s="518" t="s">
        <v>256</v>
      </c>
      <c r="B6583" s="518">
        <v>452268</v>
      </c>
      <c r="C6583" s="518" t="s">
        <v>2660</v>
      </c>
      <c r="D6583" s="518" t="s">
        <v>1368</v>
      </c>
      <c r="E6583" s="859">
        <v>24</v>
      </c>
      <c r="F6583" s="859">
        <v>48</v>
      </c>
      <c r="G6583" s="518" t="s">
        <v>122</v>
      </c>
      <c r="H6583" s="518" t="s">
        <v>256</v>
      </c>
      <c r="I6583" s="518">
        <v>452268</v>
      </c>
    </row>
    <row r="6584" spans="1:9" x14ac:dyDescent="0.2">
      <c r="A6584" s="518" t="s">
        <v>256</v>
      </c>
      <c r="B6584" s="518">
        <v>452276</v>
      </c>
      <c r="C6584" s="518" t="s">
        <v>2660</v>
      </c>
      <c r="D6584" s="518" t="s">
        <v>2129</v>
      </c>
      <c r="E6584" s="859">
        <v>24</v>
      </c>
      <c r="F6584" s="859">
        <v>24</v>
      </c>
      <c r="G6584" s="518" t="s">
        <v>122</v>
      </c>
      <c r="H6584" s="518" t="s">
        <v>256</v>
      </c>
      <c r="I6584" s="518">
        <v>452276</v>
      </c>
    </row>
    <row r="6585" spans="1:9" x14ac:dyDescent="0.2">
      <c r="A6585" s="518" t="s">
        <v>256</v>
      </c>
      <c r="B6585" s="518">
        <v>452292</v>
      </c>
      <c r="C6585" s="518" t="s">
        <v>2660</v>
      </c>
      <c r="D6585" s="518" t="s">
        <v>5241</v>
      </c>
      <c r="E6585" s="859">
        <v>25</v>
      </c>
      <c r="F6585" s="859">
        <v>25</v>
      </c>
      <c r="G6585" s="518" t="s">
        <v>122</v>
      </c>
      <c r="H6585" s="518" t="s">
        <v>256</v>
      </c>
      <c r="I6585" s="518">
        <v>452292</v>
      </c>
    </row>
    <row r="6586" spans="1:9" x14ac:dyDescent="0.2">
      <c r="A6586" s="518" t="s">
        <v>256</v>
      </c>
      <c r="B6586" s="518">
        <v>452300</v>
      </c>
      <c r="C6586" s="518" t="s">
        <v>2660</v>
      </c>
      <c r="D6586" s="518" t="s">
        <v>9063</v>
      </c>
      <c r="E6586" s="859">
        <v>18</v>
      </c>
      <c r="F6586" s="859">
        <v>17</v>
      </c>
      <c r="G6586" s="518" t="s">
        <v>122</v>
      </c>
      <c r="H6586" s="518" t="s">
        <v>256</v>
      </c>
      <c r="I6586" s="518">
        <v>452300</v>
      </c>
    </row>
    <row r="6587" spans="1:9" x14ac:dyDescent="0.2">
      <c r="A6587" s="518" t="s">
        <v>256</v>
      </c>
      <c r="B6587" s="518">
        <v>452318</v>
      </c>
      <c r="C6587" s="518" t="s">
        <v>2660</v>
      </c>
      <c r="D6587" s="518" t="s">
        <v>8224</v>
      </c>
      <c r="E6587" s="859">
        <v>19</v>
      </c>
      <c r="F6587" s="859">
        <v>19</v>
      </c>
      <c r="G6587" s="518" t="s">
        <v>122</v>
      </c>
      <c r="H6587" s="518" t="s">
        <v>256</v>
      </c>
      <c r="I6587" s="518">
        <v>452318</v>
      </c>
    </row>
    <row r="6588" spans="1:9" x14ac:dyDescent="0.2">
      <c r="A6588" s="518" t="s">
        <v>256</v>
      </c>
      <c r="B6588" s="518">
        <v>452326</v>
      </c>
      <c r="C6588" s="518" t="s">
        <v>2660</v>
      </c>
      <c r="D6588" s="518" t="s">
        <v>8225</v>
      </c>
      <c r="E6588" s="859">
        <v>5</v>
      </c>
      <c r="F6588" s="859">
        <v>5</v>
      </c>
      <c r="G6588" s="518" t="s">
        <v>122</v>
      </c>
      <c r="H6588" s="518" t="s">
        <v>256</v>
      </c>
      <c r="I6588" s="518">
        <v>405050</v>
      </c>
    </row>
    <row r="6589" spans="1:9" x14ac:dyDescent="0.2">
      <c r="A6589" s="518" t="s">
        <v>256</v>
      </c>
      <c r="B6589" s="518">
        <v>452342</v>
      </c>
      <c r="C6589" s="518" t="s">
        <v>2660</v>
      </c>
      <c r="D6589" s="518" t="s">
        <v>589</v>
      </c>
      <c r="E6589" s="859">
        <v>20</v>
      </c>
      <c r="F6589" s="859">
        <v>20</v>
      </c>
      <c r="G6589" s="518" t="s">
        <v>122</v>
      </c>
      <c r="H6589" s="518" t="s">
        <v>256</v>
      </c>
      <c r="I6589" s="518">
        <v>452342</v>
      </c>
    </row>
    <row r="6590" spans="1:9" x14ac:dyDescent="0.2">
      <c r="A6590" s="518" t="s">
        <v>256</v>
      </c>
      <c r="B6590" s="518">
        <v>452359</v>
      </c>
      <c r="C6590" s="518" t="s">
        <v>2660</v>
      </c>
      <c r="D6590" s="518" t="s">
        <v>527</v>
      </c>
      <c r="E6590" s="859">
        <v>15</v>
      </c>
      <c r="F6590" s="859">
        <v>15</v>
      </c>
      <c r="G6590" s="518" t="s">
        <v>122</v>
      </c>
      <c r="H6590" s="518" t="s">
        <v>256</v>
      </c>
      <c r="I6590" s="518">
        <v>452359</v>
      </c>
    </row>
    <row r="6591" spans="1:9" x14ac:dyDescent="0.2">
      <c r="A6591" s="518" t="s">
        <v>256</v>
      </c>
      <c r="B6591" s="518">
        <v>452375</v>
      </c>
      <c r="C6591" s="518" t="s">
        <v>2660</v>
      </c>
      <c r="D6591" s="518" t="s">
        <v>4844</v>
      </c>
      <c r="E6591" s="859">
        <v>19</v>
      </c>
      <c r="F6591" s="859">
        <v>19</v>
      </c>
      <c r="G6591" s="518" t="s">
        <v>122</v>
      </c>
      <c r="H6591" s="518" t="s">
        <v>256</v>
      </c>
      <c r="I6591" s="518">
        <v>452375</v>
      </c>
    </row>
    <row r="6592" spans="1:9" x14ac:dyDescent="0.2">
      <c r="A6592" s="518" t="s">
        <v>256</v>
      </c>
      <c r="B6592" s="518">
        <v>452383</v>
      </c>
      <c r="C6592" s="518" t="s">
        <v>2660</v>
      </c>
      <c r="D6592" s="518" t="s">
        <v>8226</v>
      </c>
      <c r="E6592" s="859">
        <v>27</v>
      </c>
      <c r="F6592" s="859">
        <v>27</v>
      </c>
      <c r="G6592" s="518" t="s">
        <v>122</v>
      </c>
      <c r="H6592" s="518" t="s">
        <v>256</v>
      </c>
      <c r="I6592" s="518">
        <v>452383</v>
      </c>
    </row>
    <row r="6593" spans="1:9" x14ac:dyDescent="0.2">
      <c r="A6593" s="518" t="s">
        <v>256</v>
      </c>
      <c r="B6593" s="518">
        <v>452417</v>
      </c>
      <c r="C6593" s="518" t="s">
        <v>2660</v>
      </c>
      <c r="D6593" s="518" t="s">
        <v>779</v>
      </c>
      <c r="E6593" s="859">
        <v>16</v>
      </c>
      <c r="F6593" s="859">
        <v>16</v>
      </c>
      <c r="G6593" s="518" t="s">
        <v>122</v>
      </c>
      <c r="H6593" s="518" t="s">
        <v>256</v>
      </c>
      <c r="I6593" s="518">
        <v>452417</v>
      </c>
    </row>
    <row r="6594" spans="1:9" x14ac:dyDescent="0.2">
      <c r="A6594" s="518" t="s">
        <v>256</v>
      </c>
      <c r="B6594" s="518">
        <v>452425</v>
      </c>
      <c r="C6594" s="518" t="s">
        <v>2660</v>
      </c>
      <c r="D6594" s="518" t="s">
        <v>919</v>
      </c>
      <c r="E6594" s="859">
        <v>14</v>
      </c>
      <c r="F6594" s="859">
        <v>14</v>
      </c>
      <c r="G6594" s="518" t="s">
        <v>122</v>
      </c>
      <c r="H6594" s="518" t="s">
        <v>256</v>
      </c>
      <c r="I6594" s="518">
        <v>452425</v>
      </c>
    </row>
    <row r="6595" spans="1:9" x14ac:dyDescent="0.2">
      <c r="A6595" s="518" t="s">
        <v>355</v>
      </c>
      <c r="B6595" s="518">
        <v>452433</v>
      </c>
      <c r="C6595" s="518" t="s">
        <v>2660</v>
      </c>
      <c r="D6595" s="518" t="s">
        <v>4521</v>
      </c>
      <c r="E6595" s="859">
        <v>24</v>
      </c>
      <c r="F6595" s="859">
        <v>24</v>
      </c>
      <c r="G6595" s="518" t="s">
        <v>122</v>
      </c>
      <c r="H6595" s="518" t="s">
        <v>355</v>
      </c>
      <c r="I6595" s="518">
        <v>452433</v>
      </c>
    </row>
    <row r="6596" spans="1:9" x14ac:dyDescent="0.2">
      <c r="A6596" s="518" t="s">
        <v>355</v>
      </c>
      <c r="B6596" s="518">
        <v>452441</v>
      </c>
      <c r="C6596" s="518" t="s">
        <v>2660</v>
      </c>
      <c r="D6596" s="518" t="s">
        <v>717</v>
      </c>
      <c r="E6596" s="859">
        <v>25</v>
      </c>
      <c r="F6596" s="859">
        <v>25</v>
      </c>
      <c r="G6596" s="518" t="s">
        <v>122</v>
      </c>
      <c r="H6596" s="518" t="s">
        <v>355</v>
      </c>
      <c r="I6596" s="518">
        <v>452441</v>
      </c>
    </row>
    <row r="6597" spans="1:9" x14ac:dyDescent="0.2">
      <c r="A6597" s="518" t="s">
        <v>256</v>
      </c>
      <c r="B6597" s="518">
        <v>452458</v>
      </c>
      <c r="C6597" s="518" t="s">
        <v>2660</v>
      </c>
      <c r="D6597" s="518" t="s">
        <v>8227</v>
      </c>
      <c r="E6597" s="859">
        <v>25</v>
      </c>
      <c r="F6597" s="859">
        <v>25</v>
      </c>
      <c r="G6597" s="518" t="s">
        <v>122</v>
      </c>
      <c r="H6597" s="518" t="s">
        <v>256</v>
      </c>
      <c r="I6597" s="518">
        <v>452458</v>
      </c>
    </row>
    <row r="6598" spans="1:9" x14ac:dyDescent="0.2">
      <c r="A6598" s="518" t="s">
        <v>256</v>
      </c>
      <c r="B6598" s="518">
        <v>452490</v>
      </c>
      <c r="C6598" s="518" t="s">
        <v>2660</v>
      </c>
      <c r="D6598" s="518" t="s">
        <v>1327</v>
      </c>
      <c r="E6598" s="859">
        <v>21</v>
      </c>
      <c r="F6598" s="859">
        <v>21</v>
      </c>
      <c r="G6598" s="518" t="s">
        <v>122</v>
      </c>
      <c r="H6598" s="518" t="s">
        <v>256</v>
      </c>
      <c r="I6598" s="518">
        <v>452490</v>
      </c>
    </row>
    <row r="6599" spans="1:9" x14ac:dyDescent="0.2">
      <c r="A6599" s="518" t="s">
        <v>256</v>
      </c>
      <c r="B6599" s="518">
        <v>452516</v>
      </c>
      <c r="C6599" s="518" t="s">
        <v>2660</v>
      </c>
      <c r="D6599" s="518" t="s">
        <v>591</v>
      </c>
      <c r="E6599" s="859">
        <v>34</v>
      </c>
      <c r="F6599" s="859">
        <v>36</v>
      </c>
      <c r="G6599" s="518" t="s">
        <v>122</v>
      </c>
      <c r="H6599" s="518" t="s">
        <v>256</v>
      </c>
      <c r="I6599" s="518">
        <v>452516</v>
      </c>
    </row>
    <row r="6600" spans="1:9" x14ac:dyDescent="0.2">
      <c r="A6600" s="518" t="s">
        <v>256</v>
      </c>
      <c r="B6600" s="518">
        <v>452524</v>
      </c>
      <c r="C6600" s="518" t="s">
        <v>2660</v>
      </c>
      <c r="D6600" s="518" t="s">
        <v>591</v>
      </c>
      <c r="E6600" s="859">
        <v>33</v>
      </c>
      <c r="F6600" s="859">
        <v>33</v>
      </c>
      <c r="G6600" s="518" t="s">
        <v>122</v>
      </c>
      <c r="H6600" s="518" t="s">
        <v>256</v>
      </c>
      <c r="I6600" s="518">
        <v>452524</v>
      </c>
    </row>
    <row r="6601" spans="1:9" x14ac:dyDescent="0.2">
      <c r="A6601" s="518" t="s">
        <v>256</v>
      </c>
      <c r="B6601" s="518">
        <v>452532</v>
      </c>
      <c r="C6601" s="518" t="s">
        <v>2660</v>
      </c>
      <c r="D6601" s="518" t="s">
        <v>591</v>
      </c>
      <c r="E6601" s="859">
        <v>35</v>
      </c>
      <c r="F6601" s="859">
        <v>35</v>
      </c>
      <c r="G6601" s="518" t="s">
        <v>122</v>
      </c>
      <c r="H6601" s="518" t="s">
        <v>256</v>
      </c>
      <c r="I6601" s="518">
        <v>452532</v>
      </c>
    </row>
    <row r="6602" spans="1:9" x14ac:dyDescent="0.2">
      <c r="A6602" s="518" t="s">
        <v>256</v>
      </c>
      <c r="B6602" s="518">
        <v>452565</v>
      </c>
      <c r="C6602" s="518" t="s">
        <v>2660</v>
      </c>
      <c r="D6602" s="518" t="s">
        <v>2767</v>
      </c>
      <c r="E6602" s="859">
        <v>20</v>
      </c>
      <c r="F6602" s="859">
        <v>0</v>
      </c>
      <c r="G6602" s="518" t="s">
        <v>122</v>
      </c>
      <c r="H6602" s="518" t="s">
        <v>256</v>
      </c>
      <c r="I6602" s="518">
        <v>452565</v>
      </c>
    </row>
    <row r="6603" spans="1:9" x14ac:dyDescent="0.2">
      <c r="A6603" s="518" t="s">
        <v>256</v>
      </c>
      <c r="B6603" s="518">
        <v>452573</v>
      </c>
      <c r="C6603" s="518" t="s">
        <v>2660</v>
      </c>
      <c r="D6603" s="518" t="s">
        <v>2148</v>
      </c>
      <c r="E6603" s="859">
        <v>34</v>
      </c>
      <c r="F6603" s="859">
        <v>2</v>
      </c>
      <c r="G6603" s="518" t="s">
        <v>122</v>
      </c>
      <c r="H6603" s="518" t="s">
        <v>256</v>
      </c>
      <c r="I6603" s="518">
        <v>401992</v>
      </c>
    </row>
    <row r="6604" spans="1:9" x14ac:dyDescent="0.2">
      <c r="A6604" s="518" t="s">
        <v>256</v>
      </c>
      <c r="B6604" s="518">
        <v>452615</v>
      </c>
      <c r="C6604" s="518" t="s">
        <v>2660</v>
      </c>
      <c r="D6604" s="518" t="s">
        <v>591</v>
      </c>
      <c r="E6604" s="859">
        <v>35</v>
      </c>
      <c r="F6604" s="859">
        <v>35</v>
      </c>
      <c r="G6604" s="518" t="s">
        <v>122</v>
      </c>
      <c r="H6604" s="518" t="s">
        <v>256</v>
      </c>
      <c r="I6604" s="518">
        <v>452615</v>
      </c>
    </row>
    <row r="6605" spans="1:9" x14ac:dyDescent="0.2">
      <c r="A6605" s="518" t="s">
        <v>169</v>
      </c>
      <c r="B6605" s="518">
        <v>452722</v>
      </c>
      <c r="C6605" s="518" t="s">
        <v>2660</v>
      </c>
      <c r="D6605" s="518" t="s">
        <v>697</v>
      </c>
      <c r="E6605" s="859">
        <v>33</v>
      </c>
      <c r="F6605" s="859">
        <v>33</v>
      </c>
      <c r="G6605" s="518" t="s">
        <v>122</v>
      </c>
      <c r="H6605" s="518" t="s">
        <v>169</v>
      </c>
      <c r="I6605" s="518">
        <v>452722</v>
      </c>
    </row>
    <row r="6606" spans="1:9" x14ac:dyDescent="0.2">
      <c r="A6606" s="518" t="s">
        <v>169</v>
      </c>
      <c r="B6606" s="518">
        <v>452730</v>
      </c>
      <c r="C6606" s="518" t="s">
        <v>2660</v>
      </c>
      <c r="D6606" s="518" t="s">
        <v>406</v>
      </c>
      <c r="E6606" s="859">
        <v>35</v>
      </c>
      <c r="F6606" s="859">
        <v>30</v>
      </c>
      <c r="G6606" s="518" t="s">
        <v>122</v>
      </c>
      <c r="H6606" s="518" t="s">
        <v>169</v>
      </c>
      <c r="I6606" s="518">
        <v>452730</v>
      </c>
    </row>
    <row r="6607" spans="1:9" x14ac:dyDescent="0.2">
      <c r="A6607" s="518" t="s">
        <v>169</v>
      </c>
      <c r="B6607" s="518">
        <v>452755</v>
      </c>
      <c r="C6607" s="518" t="s">
        <v>2660</v>
      </c>
      <c r="D6607" s="518" t="s">
        <v>1622</v>
      </c>
      <c r="E6607" s="859">
        <v>33</v>
      </c>
      <c r="F6607" s="859">
        <v>33</v>
      </c>
      <c r="G6607" s="518" t="s">
        <v>122</v>
      </c>
      <c r="H6607" s="518" t="s">
        <v>169</v>
      </c>
      <c r="I6607" s="518">
        <v>452755</v>
      </c>
    </row>
    <row r="6608" spans="1:9" x14ac:dyDescent="0.2">
      <c r="A6608" s="518" t="s">
        <v>169</v>
      </c>
      <c r="B6608" s="518">
        <v>452771</v>
      </c>
      <c r="C6608" s="518" t="s">
        <v>2660</v>
      </c>
      <c r="D6608" s="518" t="s">
        <v>799</v>
      </c>
      <c r="E6608" s="859">
        <v>30</v>
      </c>
      <c r="F6608" s="859">
        <v>30</v>
      </c>
      <c r="G6608" s="518" t="s">
        <v>122</v>
      </c>
      <c r="H6608" s="518" t="s">
        <v>169</v>
      </c>
      <c r="I6608" s="518">
        <v>452771</v>
      </c>
    </row>
    <row r="6609" spans="1:9" x14ac:dyDescent="0.2">
      <c r="A6609" s="518" t="s">
        <v>169</v>
      </c>
      <c r="B6609" s="518">
        <v>452789</v>
      </c>
      <c r="C6609" s="518" t="s">
        <v>2660</v>
      </c>
      <c r="D6609" s="518" t="s">
        <v>862</v>
      </c>
      <c r="E6609" s="859">
        <v>18</v>
      </c>
      <c r="F6609" s="859">
        <v>12</v>
      </c>
      <c r="G6609" s="518" t="s">
        <v>122</v>
      </c>
      <c r="H6609" s="518" t="s">
        <v>169</v>
      </c>
      <c r="I6609" s="518">
        <v>417816</v>
      </c>
    </row>
    <row r="6610" spans="1:9" x14ac:dyDescent="0.2">
      <c r="A6610" s="518" t="s">
        <v>336</v>
      </c>
      <c r="B6610" s="518">
        <v>452805</v>
      </c>
      <c r="C6610" s="518" t="s">
        <v>2660</v>
      </c>
      <c r="D6610" s="518" t="s">
        <v>9064</v>
      </c>
      <c r="E6610" s="859">
        <v>24</v>
      </c>
      <c r="F6610" s="859">
        <v>0</v>
      </c>
      <c r="G6610" s="518" t="s">
        <v>128</v>
      </c>
      <c r="H6610" s="518" t="s">
        <v>336</v>
      </c>
      <c r="I6610" s="518">
        <v>452805</v>
      </c>
    </row>
    <row r="6611" spans="1:9" x14ac:dyDescent="0.2">
      <c r="A6611" s="518" t="s">
        <v>277</v>
      </c>
      <c r="B6611" s="518">
        <v>452862</v>
      </c>
      <c r="C6611" s="518" t="s">
        <v>2660</v>
      </c>
      <c r="D6611" s="518" t="s">
        <v>4799</v>
      </c>
      <c r="E6611" s="859">
        <v>19</v>
      </c>
      <c r="F6611" s="859">
        <v>17</v>
      </c>
      <c r="G6611" s="518" t="s">
        <v>122</v>
      </c>
      <c r="H6611" s="518" t="s">
        <v>277</v>
      </c>
      <c r="I6611" s="518">
        <v>452862</v>
      </c>
    </row>
    <row r="6612" spans="1:9" x14ac:dyDescent="0.2">
      <c r="A6612" s="518" t="s">
        <v>179</v>
      </c>
      <c r="B6612" s="518">
        <v>452888</v>
      </c>
      <c r="C6612" s="518" t="s">
        <v>2660</v>
      </c>
      <c r="D6612" s="518" t="s">
        <v>1999</v>
      </c>
      <c r="E6612" s="859">
        <v>30</v>
      </c>
      <c r="F6612" s="859">
        <v>0</v>
      </c>
      <c r="G6612" s="518" t="s">
        <v>128</v>
      </c>
      <c r="H6612" s="518" t="s">
        <v>179</v>
      </c>
      <c r="I6612" s="518">
        <v>452888</v>
      </c>
    </row>
    <row r="6613" spans="1:9" x14ac:dyDescent="0.2">
      <c r="A6613" s="518" t="s">
        <v>179</v>
      </c>
      <c r="B6613" s="518">
        <v>452896</v>
      </c>
      <c r="C6613" s="518" t="s">
        <v>2660</v>
      </c>
      <c r="D6613" s="518" t="s">
        <v>1999</v>
      </c>
      <c r="E6613" s="859">
        <v>16</v>
      </c>
      <c r="F6613" s="859">
        <v>0</v>
      </c>
      <c r="G6613" s="518" t="s">
        <v>128</v>
      </c>
      <c r="H6613" s="518" t="s">
        <v>179</v>
      </c>
      <c r="I6613" s="518">
        <v>452896</v>
      </c>
    </row>
    <row r="6614" spans="1:9" x14ac:dyDescent="0.2">
      <c r="A6614" s="518" t="s">
        <v>280</v>
      </c>
      <c r="B6614" s="518">
        <v>452904</v>
      </c>
      <c r="C6614" s="518" t="s">
        <v>2660</v>
      </c>
      <c r="D6614" s="518" t="s">
        <v>746</v>
      </c>
      <c r="E6614" s="859">
        <v>30</v>
      </c>
      <c r="F6614" s="859">
        <v>5</v>
      </c>
      <c r="G6614" s="518" t="s">
        <v>122</v>
      </c>
      <c r="H6614" s="518" t="s">
        <v>280</v>
      </c>
      <c r="I6614" s="518">
        <v>452904</v>
      </c>
    </row>
    <row r="6615" spans="1:9" x14ac:dyDescent="0.2">
      <c r="A6615" s="518" t="s">
        <v>280</v>
      </c>
      <c r="B6615" s="518">
        <v>452912</v>
      </c>
      <c r="C6615" s="518" t="s">
        <v>2660</v>
      </c>
      <c r="D6615" s="518" t="s">
        <v>718</v>
      </c>
      <c r="E6615" s="859">
        <v>32</v>
      </c>
      <c r="F6615" s="859">
        <v>5</v>
      </c>
      <c r="G6615" s="518" t="s">
        <v>122</v>
      </c>
      <c r="H6615" s="518" t="s">
        <v>280</v>
      </c>
      <c r="I6615" s="518">
        <v>452912</v>
      </c>
    </row>
    <row r="6616" spans="1:9" x14ac:dyDescent="0.2">
      <c r="A6616" s="518" t="s">
        <v>165</v>
      </c>
      <c r="B6616" s="518">
        <v>452920</v>
      </c>
      <c r="C6616" s="518" t="s">
        <v>2660</v>
      </c>
      <c r="D6616" s="518" t="s">
        <v>4800</v>
      </c>
      <c r="E6616" s="859">
        <v>30</v>
      </c>
      <c r="F6616" s="859">
        <v>0</v>
      </c>
      <c r="G6616" s="518" t="s">
        <v>122</v>
      </c>
      <c r="H6616" s="518" t="s">
        <v>165</v>
      </c>
      <c r="I6616" s="518">
        <v>452920</v>
      </c>
    </row>
    <row r="6617" spans="1:9" x14ac:dyDescent="0.2">
      <c r="A6617" s="518" t="s">
        <v>234</v>
      </c>
      <c r="B6617" s="518">
        <v>453092</v>
      </c>
      <c r="C6617" s="518" t="s">
        <v>2660</v>
      </c>
      <c r="D6617" s="518" t="s">
        <v>717</v>
      </c>
      <c r="E6617" s="859">
        <v>19</v>
      </c>
      <c r="F6617" s="859">
        <v>0</v>
      </c>
      <c r="G6617" s="518" t="s">
        <v>122</v>
      </c>
      <c r="H6617" s="518" t="s">
        <v>234</v>
      </c>
      <c r="I6617" s="518">
        <v>453092</v>
      </c>
    </row>
    <row r="6618" spans="1:9" x14ac:dyDescent="0.2">
      <c r="A6618" s="518" t="s">
        <v>234</v>
      </c>
      <c r="B6618" s="518">
        <v>453100</v>
      </c>
      <c r="C6618" s="518" t="s">
        <v>2660</v>
      </c>
      <c r="D6618" s="518" t="s">
        <v>800</v>
      </c>
      <c r="E6618" s="859">
        <v>27</v>
      </c>
      <c r="F6618" s="859">
        <v>0</v>
      </c>
      <c r="G6618" s="518" t="s">
        <v>122</v>
      </c>
      <c r="H6618" s="518" t="s">
        <v>234</v>
      </c>
      <c r="I6618" s="518">
        <v>453100</v>
      </c>
    </row>
    <row r="6619" spans="1:9" x14ac:dyDescent="0.2">
      <c r="A6619" s="518" t="s">
        <v>349</v>
      </c>
      <c r="B6619" s="518">
        <v>453118</v>
      </c>
      <c r="C6619" s="518" t="s">
        <v>2660</v>
      </c>
      <c r="D6619" s="518" t="s">
        <v>4855</v>
      </c>
      <c r="E6619" s="859">
        <v>18</v>
      </c>
      <c r="F6619" s="859">
        <v>15</v>
      </c>
      <c r="G6619" s="518" t="s">
        <v>122</v>
      </c>
      <c r="H6619" s="518" t="s">
        <v>349</v>
      </c>
      <c r="I6619" s="518">
        <v>453118</v>
      </c>
    </row>
    <row r="6620" spans="1:9" x14ac:dyDescent="0.2">
      <c r="A6620" s="518" t="s">
        <v>396</v>
      </c>
      <c r="B6620" s="518">
        <v>453217</v>
      </c>
      <c r="C6620" s="518" t="s">
        <v>2660</v>
      </c>
      <c r="D6620" s="518" t="s">
        <v>1608</v>
      </c>
      <c r="E6620" s="859">
        <v>28</v>
      </c>
      <c r="F6620" s="859">
        <v>28</v>
      </c>
      <c r="G6620" s="518" t="s">
        <v>122</v>
      </c>
      <c r="H6620" s="518" t="s">
        <v>396</v>
      </c>
      <c r="I6620" s="518">
        <v>453217</v>
      </c>
    </row>
    <row r="6621" spans="1:9" x14ac:dyDescent="0.2">
      <c r="A6621" s="518" t="s">
        <v>388</v>
      </c>
      <c r="B6621" s="518">
        <v>453266</v>
      </c>
      <c r="C6621" s="518" t="s">
        <v>2660</v>
      </c>
      <c r="D6621" s="518" t="s">
        <v>776</v>
      </c>
      <c r="E6621" s="859">
        <v>28</v>
      </c>
      <c r="F6621" s="859">
        <v>26</v>
      </c>
      <c r="G6621" s="518" t="s">
        <v>122</v>
      </c>
      <c r="H6621" s="518" t="s">
        <v>388</v>
      </c>
      <c r="I6621" s="518">
        <v>453266</v>
      </c>
    </row>
    <row r="6622" spans="1:9" x14ac:dyDescent="0.2">
      <c r="A6622" s="518" t="s">
        <v>359</v>
      </c>
      <c r="B6622" s="518">
        <v>453324</v>
      </c>
      <c r="C6622" s="518" t="s">
        <v>2660</v>
      </c>
      <c r="D6622" s="518" t="s">
        <v>3045</v>
      </c>
      <c r="E6622" s="859">
        <v>33</v>
      </c>
      <c r="F6622" s="859">
        <v>33</v>
      </c>
      <c r="G6622" s="518" t="s">
        <v>128</v>
      </c>
      <c r="H6622" s="518" t="s">
        <v>359</v>
      </c>
      <c r="I6622" s="518">
        <v>453324</v>
      </c>
    </row>
    <row r="6623" spans="1:9" x14ac:dyDescent="0.2">
      <c r="A6623" s="518" t="s">
        <v>158</v>
      </c>
      <c r="B6623" s="518">
        <v>453340</v>
      </c>
      <c r="C6623" s="518" t="s">
        <v>2660</v>
      </c>
      <c r="D6623" s="518" t="s">
        <v>2746</v>
      </c>
      <c r="E6623" s="859">
        <v>19</v>
      </c>
      <c r="F6623" s="859">
        <v>0</v>
      </c>
      <c r="G6623" s="518" t="s">
        <v>128</v>
      </c>
      <c r="H6623" s="518" t="s">
        <v>158</v>
      </c>
      <c r="I6623" s="518">
        <v>453340</v>
      </c>
    </row>
    <row r="6624" spans="1:9" x14ac:dyDescent="0.2">
      <c r="A6624" s="518" t="s">
        <v>170</v>
      </c>
      <c r="B6624" s="518">
        <v>453365</v>
      </c>
      <c r="C6624" s="518" t="s">
        <v>2660</v>
      </c>
      <c r="D6624" s="518" t="s">
        <v>716</v>
      </c>
      <c r="E6624" s="859">
        <v>35</v>
      </c>
      <c r="F6624" s="859">
        <v>32</v>
      </c>
      <c r="G6624" s="518" t="s">
        <v>122</v>
      </c>
      <c r="H6624" s="518" t="s">
        <v>170</v>
      </c>
      <c r="I6624" s="518">
        <v>453365</v>
      </c>
    </row>
    <row r="6625" spans="1:9" x14ac:dyDescent="0.2">
      <c r="A6625" s="518" t="s">
        <v>170</v>
      </c>
      <c r="B6625" s="518">
        <v>453373</v>
      </c>
      <c r="C6625" s="518" t="s">
        <v>2660</v>
      </c>
      <c r="D6625" s="518" t="s">
        <v>679</v>
      </c>
      <c r="E6625" s="859">
        <v>34</v>
      </c>
      <c r="F6625" s="859">
        <v>29</v>
      </c>
      <c r="G6625" s="518" t="s">
        <v>122</v>
      </c>
      <c r="H6625" s="518" t="s">
        <v>170</v>
      </c>
      <c r="I6625" s="518">
        <v>453373</v>
      </c>
    </row>
    <row r="6626" spans="1:9" x14ac:dyDescent="0.2">
      <c r="A6626" s="518" t="s">
        <v>361</v>
      </c>
      <c r="B6626" s="518">
        <v>453381</v>
      </c>
      <c r="C6626" s="518" t="s">
        <v>2660</v>
      </c>
      <c r="D6626" s="518" t="s">
        <v>9065</v>
      </c>
      <c r="E6626" s="859">
        <v>22</v>
      </c>
      <c r="F6626" s="859">
        <v>0</v>
      </c>
      <c r="G6626" s="518" t="s">
        <v>128</v>
      </c>
      <c r="H6626" s="518" t="s">
        <v>361</v>
      </c>
      <c r="I6626" s="518">
        <v>453381</v>
      </c>
    </row>
    <row r="6627" spans="1:9" x14ac:dyDescent="0.2">
      <c r="A6627" s="518" t="s">
        <v>211</v>
      </c>
      <c r="B6627" s="518">
        <v>453415</v>
      </c>
      <c r="C6627" s="518" t="s">
        <v>2660</v>
      </c>
      <c r="D6627" s="518" t="s">
        <v>4061</v>
      </c>
      <c r="E6627" s="859">
        <v>18</v>
      </c>
      <c r="F6627" s="859">
        <v>15</v>
      </c>
      <c r="G6627" s="518" t="s">
        <v>128</v>
      </c>
      <c r="H6627" s="518" t="s">
        <v>211</v>
      </c>
      <c r="I6627" s="518">
        <v>453415</v>
      </c>
    </row>
    <row r="6628" spans="1:9" x14ac:dyDescent="0.2">
      <c r="A6628" s="518" t="s">
        <v>234</v>
      </c>
      <c r="B6628" s="518">
        <v>453423</v>
      </c>
      <c r="C6628" s="518" t="s">
        <v>2660</v>
      </c>
      <c r="D6628" s="518" t="s">
        <v>728</v>
      </c>
      <c r="E6628" s="859">
        <v>17</v>
      </c>
      <c r="F6628" s="859">
        <v>0</v>
      </c>
      <c r="G6628" s="518" t="s">
        <v>122</v>
      </c>
      <c r="H6628" s="518" t="s">
        <v>234</v>
      </c>
      <c r="I6628" s="518">
        <v>453423</v>
      </c>
    </row>
    <row r="6629" spans="1:9" x14ac:dyDescent="0.2">
      <c r="A6629" s="518" t="s">
        <v>211</v>
      </c>
      <c r="B6629" s="518">
        <v>453449</v>
      </c>
      <c r="C6629" s="518" t="s">
        <v>2660</v>
      </c>
      <c r="D6629" s="518" t="s">
        <v>534</v>
      </c>
      <c r="E6629" s="859">
        <v>20</v>
      </c>
      <c r="F6629" s="859">
        <v>15</v>
      </c>
      <c r="G6629" s="518" t="s">
        <v>128</v>
      </c>
      <c r="H6629" s="518" t="s">
        <v>211</v>
      </c>
      <c r="I6629" s="518">
        <v>453449</v>
      </c>
    </row>
    <row r="6630" spans="1:9" x14ac:dyDescent="0.2">
      <c r="A6630" s="518" t="s">
        <v>258</v>
      </c>
      <c r="B6630" s="518">
        <v>453472</v>
      </c>
      <c r="C6630" s="518" t="s">
        <v>2660</v>
      </c>
      <c r="D6630" s="518" t="s">
        <v>5010</v>
      </c>
      <c r="E6630" s="859">
        <v>35</v>
      </c>
      <c r="F6630" s="859">
        <v>0</v>
      </c>
      <c r="G6630" s="518" t="s">
        <v>122</v>
      </c>
      <c r="H6630" s="518" t="s">
        <v>258</v>
      </c>
      <c r="I6630" s="518">
        <v>453472</v>
      </c>
    </row>
    <row r="6631" spans="1:9" x14ac:dyDescent="0.2">
      <c r="A6631" s="518" t="s">
        <v>303</v>
      </c>
      <c r="B6631" s="518">
        <v>453480</v>
      </c>
      <c r="C6631" s="518" t="s">
        <v>2660</v>
      </c>
      <c r="D6631" s="518" t="s">
        <v>574</v>
      </c>
      <c r="E6631" s="859">
        <v>30</v>
      </c>
      <c r="F6631" s="859">
        <v>30</v>
      </c>
      <c r="G6631" s="518" t="s">
        <v>128</v>
      </c>
      <c r="H6631" s="518" t="s">
        <v>303</v>
      </c>
      <c r="I6631" s="518">
        <v>453480</v>
      </c>
    </row>
    <row r="6632" spans="1:9" x14ac:dyDescent="0.2">
      <c r="A6632" s="518" t="s">
        <v>230</v>
      </c>
      <c r="B6632" s="518">
        <v>453522</v>
      </c>
      <c r="C6632" s="518" t="s">
        <v>2660</v>
      </c>
      <c r="D6632" s="518" t="s">
        <v>5011</v>
      </c>
      <c r="E6632" s="859">
        <v>35</v>
      </c>
      <c r="F6632" s="859">
        <v>25</v>
      </c>
      <c r="G6632" s="518" t="s">
        <v>122</v>
      </c>
      <c r="H6632" s="518" t="s">
        <v>230</v>
      </c>
      <c r="I6632" s="518">
        <v>453522</v>
      </c>
    </row>
    <row r="6633" spans="1:9" x14ac:dyDescent="0.2">
      <c r="A6633" s="518" t="s">
        <v>230</v>
      </c>
      <c r="B6633" s="518">
        <v>453530</v>
      </c>
      <c r="C6633" s="518" t="s">
        <v>2660</v>
      </c>
      <c r="D6633" s="518" t="s">
        <v>4668</v>
      </c>
      <c r="E6633" s="859">
        <v>35</v>
      </c>
      <c r="F6633" s="859">
        <v>27</v>
      </c>
      <c r="G6633" s="518" t="s">
        <v>122</v>
      </c>
      <c r="H6633" s="518" t="s">
        <v>230</v>
      </c>
      <c r="I6633" s="518">
        <v>453530</v>
      </c>
    </row>
    <row r="6634" spans="1:9" x14ac:dyDescent="0.2">
      <c r="A6634" s="518" t="s">
        <v>256</v>
      </c>
      <c r="B6634" s="518">
        <v>453548</v>
      </c>
      <c r="C6634" s="518" t="s">
        <v>2660</v>
      </c>
      <c r="D6634" s="518" t="s">
        <v>4279</v>
      </c>
      <c r="E6634" s="859">
        <v>34</v>
      </c>
      <c r="F6634" s="859">
        <v>0</v>
      </c>
      <c r="G6634" s="518" t="s">
        <v>128</v>
      </c>
      <c r="H6634" s="518" t="s">
        <v>256</v>
      </c>
      <c r="I6634" s="518">
        <v>453548</v>
      </c>
    </row>
    <row r="6635" spans="1:9" x14ac:dyDescent="0.2">
      <c r="A6635" s="518" t="s">
        <v>373</v>
      </c>
      <c r="B6635" s="518">
        <v>453613</v>
      </c>
      <c r="C6635" s="518" t="s">
        <v>2660</v>
      </c>
      <c r="D6635" s="518" t="s">
        <v>4679</v>
      </c>
      <c r="E6635" s="859">
        <v>27</v>
      </c>
      <c r="F6635" s="859">
        <v>10</v>
      </c>
      <c r="G6635" s="518" t="s">
        <v>122</v>
      </c>
      <c r="H6635" s="518" t="s">
        <v>373</v>
      </c>
      <c r="I6635" s="518">
        <v>182287</v>
      </c>
    </row>
    <row r="6636" spans="1:9" x14ac:dyDescent="0.2">
      <c r="A6636" s="518" t="s">
        <v>373</v>
      </c>
      <c r="B6636" s="518">
        <v>453670</v>
      </c>
      <c r="C6636" s="518" t="s">
        <v>2660</v>
      </c>
      <c r="D6636" s="518" t="s">
        <v>9066</v>
      </c>
      <c r="E6636" s="859">
        <v>15</v>
      </c>
      <c r="F6636" s="859">
        <v>0</v>
      </c>
      <c r="G6636" s="518" t="s">
        <v>128</v>
      </c>
      <c r="H6636" s="518" t="s">
        <v>373</v>
      </c>
      <c r="I6636" s="518">
        <v>453670</v>
      </c>
    </row>
    <row r="6637" spans="1:9" x14ac:dyDescent="0.2">
      <c r="A6637" s="518" t="s">
        <v>256</v>
      </c>
      <c r="B6637" s="518">
        <v>453688</v>
      </c>
      <c r="C6637" s="518" t="s">
        <v>2660</v>
      </c>
      <c r="D6637" s="518" t="s">
        <v>9067</v>
      </c>
      <c r="E6637" s="859">
        <v>32</v>
      </c>
      <c r="F6637" s="859">
        <v>0</v>
      </c>
      <c r="G6637" s="518" t="s">
        <v>128</v>
      </c>
      <c r="H6637" s="518" t="s">
        <v>256</v>
      </c>
      <c r="I6637" s="518">
        <v>453688</v>
      </c>
    </row>
    <row r="6638" spans="1:9" x14ac:dyDescent="0.2">
      <c r="A6638" s="518" t="s">
        <v>209</v>
      </c>
      <c r="B6638" s="518">
        <v>453787</v>
      </c>
      <c r="C6638" s="518" t="s">
        <v>2660</v>
      </c>
      <c r="D6638" s="518" t="s">
        <v>4719</v>
      </c>
      <c r="E6638" s="859">
        <v>35</v>
      </c>
      <c r="F6638" s="859">
        <v>35</v>
      </c>
      <c r="G6638" s="518" t="s">
        <v>122</v>
      </c>
      <c r="H6638" s="518" t="s">
        <v>209</v>
      </c>
      <c r="I6638" s="518">
        <v>453787</v>
      </c>
    </row>
    <row r="6639" spans="1:9" x14ac:dyDescent="0.2">
      <c r="A6639" s="518" t="s">
        <v>231</v>
      </c>
      <c r="B6639" s="518">
        <v>453936</v>
      </c>
      <c r="C6639" s="518" t="s">
        <v>2660</v>
      </c>
      <c r="D6639" s="518" t="s">
        <v>9068</v>
      </c>
      <c r="E6639" s="859">
        <v>17</v>
      </c>
      <c r="F6639" s="859">
        <v>0</v>
      </c>
      <c r="G6639" s="518" t="s">
        <v>128</v>
      </c>
      <c r="H6639" s="518" t="s">
        <v>231</v>
      </c>
      <c r="I6639" s="518">
        <v>453936</v>
      </c>
    </row>
    <row r="6640" spans="1:9" x14ac:dyDescent="0.2">
      <c r="A6640" s="518" t="s">
        <v>237</v>
      </c>
      <c r="B6640" s="518">
        <v>453944</v>
      </c>
      <c r="C6640" s="518" t="s">
        <v>2660</v>
      </c>
      <c r="D6640" s="518" t="s">
        <v>6836</v>
      </c>
      <c r="E6640" s="859">
        <v>32</v>
      </c>
      <c r="F6640" s="859">
        <v>32</v>
      </c>
      <c r="G6640" s="518" t="s">
        <v>128</v>
      </c>
      <c r="H6640" s="518" t="s">
        <v>237</v>
      </c>
      <c r="I6640" s="518">
        <v>453944</v>
      </c>
    </row>
    <row r="6641" spans="1:9" x14ac:dyDescent="0.2">
      <c r="A6641" s="518" t="s">
        <v>373</v>
      </c>
      <c r="B6641" s="518">
        <v>453969</v>
      </c>
      <c r="C6641" s="518" t="s">
        <v>2660</v>
      </c>
      <c r="D6641" s="518" t="s">
        <v>1906</v>
      </c>
      <c r="E6641" s="859">
        <v>34</v>
      </c>
      <c r="F6641" s="859">
        <v>0</v>
      </c>
      <c r="G6641" s="518" t="s">
        <v>128</v>
      </c>
      <c r="H6641" s="518" t="s">
        <v>373</v>
      </c>
      <c r="I6641" s="518">
        <v>453969</v>
      </c>
    </row>
    <row r="6642" spans="1:9" x14ac:dyDescent="0.2">
      <c r="A6642" s="518" t="s">
        <v>256</v>
      </c>
      <c r="B6642" s="518">
        <v>453977</v>
      </c>
      <c r="C6642" s="518" t="s">
        <v>2660</v>
      </c>
      <c r="D6642" s="518" t="s">
        <v>4775</v>
      </c>
      <c r="E6642" s="859">
        <v>27</v>
      </c>
      <c r="F6642" s="859">
        <v>0</v>
      </c>
      <c r="G6642" s="518" t="s">
        <v>128</v>
      </c>
      <c r="H6642" s="518" t="s">
        <v>256</v>
      </c>
      <c r="I6642" s="518">
        <v>453977</v>
      </c>
    </row>
    <row r="6643" spans="1:9" x14ac:dyDescent="0.2">
      <c r="A6643" s="518" t="s">
        <v>231</v>
      </c>
      <c r="B6643" s="518">
        <v>454009</v>
      </c>
      <c r="C6643" s="518" t="s">
        <v>2660</v>
      </c>
      <c r="D6643" s="518" t="s">
        <v>9068</v>
      </c>
      <c r="E6643" s="859">
        <v>26</v>
      </c>
      <c r="F6643" s="859">
        <v>0</v>
      </c>
      <c r="G6643" s="518" t="s">
        <v>128</v>
      </c>
      <c r="H6643" s="518" t="s">
        <v>231</v>
      </c>
      <c r="I6643" s="518">
        <v>454009</v>
      </c>
    </row>
    <row r="6644" spans="1:9" x14ac:dyDescent="0.2">
      <c r="A6644" s="518" t="s">
        <v>343</v>
      </c>
      <c r="B6644" s="518">
        <v>454074</v>
      </c>
      <c r="C6644" s="518" t="s">
        <v>2660</v>
      </c>
      <c r="D6644" s="518" t="s">
        <v>2649</v>
      </c>
      <c r="E6644" s="859">
        <v>34</v>
      </c>
      <c r="F6644" s="859">
        <v>34</v>
      </c>
      <c r="G6644" s="518" t="s">
        <v>122</v>
      </c>
      <c r="H6644" s="518" t="s">
        <v>343</v>
      </c>
      <c r="I6644" s="518">
        <v>454074</v>
      </c>
    </row>
    <row r="6645" spans="1:9" x14ac:dyDescent="0.2">
      <c r="A6645" s="518" t="s">
        <v>181</v>
      </c>
      <c r="B6645" s="518">
        <v>454165</v>
      </c>
      <c r="C6645" s="518" t="s">
        <v>2660</v>
      </c>
      <c r="D6645" s="518" t="s">
        <v>9069</v>
      </c>
      <c r="E6645" s="859">
        <v>32</v>
      </c>
      <c r="F6645" s="859">
        <v>0</v>
      </c>
      <c r="G6645" s="518" t="s">
        <v>128</v>
      </c>
      <c r="H6645" s="518" t="s">
        <v>181</v>
      </c>
      <c r="I6645" s="518">
        <v>454165</v>
      </c>
    </row>
    <row r="6646" spans="1:9" x14ac:dyDescent="0.2">
      <c r="A6646" s="518" t="s">
        <v>256</v>
      </c>
      <c r="B6646" s="518">
        <v>454397</v>
      </c>
      <c r="C6646" s="518" t="s">
        <v>2660</v>
      </c>
      <c r="D6646" s="518" t="s">
        <v>4910</v>
      </c>
      <c r="E6646" s="859">
        <v>24</v>
      </c>
      <c r="F6646" s="859">
        <v>0</v>
      </c>
      <c r="G6646" s="518" t="s">
        <v>128</v>
      </c>
      <c r="H6646" s="518" t="s">
        <v>256</v>
      </c>
      <c r="I6646" s="518">
        <v>454397</v>
      </c>
    </row>
    <row r="6647" spans="1:9" x14ac:dyDescent="0.2">
      <c r="A6647" s="518" t="s">
        <v>319</v>
      </c>
      <c r="B6647" s="518">
        <v>454405</v>
      </c>
      <c r="C6647" s="518" t="s">
        <v>2660</v>
      </c>
      <c r="D6647" s="518" t="s">
        <v>9070</v>
      </c>
      <c r="E6647" s="859">
        <v>30</v>
      </c>
      <c r="F6647" s="859">
        <v>30</v>
      </c>
      <c r="G6647" s="518" t="s">
        <v>128</v>
      </c>
      <c r="H6647" s="518" t="s">
        <v>319</v>
      </c>
      <c r="I6647" s="518">
        <v>454405</v>
      </c>
    </row>
    <row r="6648" spans="1:9" x14ac:dyDescent="0.2">
      <c r="A6648" s="518" t="s">
        <v>256</v>
      </c>
      <c r="B6648" s="518">
        <v>454413</v>
      </c>
      <c r="C6648" s="518" t="s">
        <v>2660</v>
      </c>
      <c r="D6648" s="518" t="s">
        <v>1784</v>
      </c>
      <c r="E6648" s="859">
        <v>36</v>
      </c>
      <c r="F6648" s="859">
        <v>24</v>
      </c>
      <c r="G6648" s="518" t="s">
        <v>128</v>
      </c>
      <c r="H6648" s="518" t="s">
        <v>256</v>
      </c>
      <c r="I6648" s="518">
        <v>454413</v>
      </c>
    </row>
    <row r="6649" spans="1:9" x14ac:dyDescent="0.2">
      <c r="A6649" s="518" t="s">
        <v>158</v>
      </c>
      <c r="B6649" s="518">
        <v>454447</v>
      </c>
      <c r="C6649" s="518" t="s">
        <v>2660</v>
      </c>
      <c r="D6649" s="518" t="s">
        <v>6837</v>
      </c>
      <c r="E6649" s="859">
        <v>20</v>
      </c>
      <c r="F6649" s="859">
        <v>0</v>
      </c>
      <c r="G6649" s="518" t="s">
        <v>128</v>
      </c>
      <c r="H6649" s="518" t="s">
        <v>158</v>
      </c>
      <c r="I6649" s="518">
        <v>454447</v>
      </c>
    </row>
    <row r="6650" spans="1:9" x14ac:dyDescent="0.2">
      <c r="A6650" s="518" t="s">
        <v>256</v>
      </c>
      <c r="B6650" s="518">
        <v>454470</v>
      </c>
      <c r="C6650" s="518" t="s">
        <v>2660</v>
      </c>
      <c r="D6650" s="518" t="s">
        <v>1784</v>
      </c>
      <c r="E6650" s="859">
        <v>22</v>
      </c>
      <c r="F6650" s="859">
        <v>17</v>
      </c>
      <c r="G6650" s="518" t="s">
        <v>128</v>
      </c>
      <c r="H6650" s="518" t="s">
        <v>256</v>
      </c>
      <c r="I6650" s="518">
        <v>454470</v>
      </c>
    </row>
    <row r="6651" spans="1:9" x14ac:dyDescent="0.2">
      <c r="A6651" s="518" t="s">
        <v>256</v>
      </c>
      <c r="B6651" s="518">
        <v>454488</v>
      </c>
      <c r="C6651" s="518" t="s">
        <v>2660</v>
      </c>
      <c r="D6651" s="518" t="s">
        <v>1784</v>
      </c>
      <c r="E6651" s="859">
        <v>27</v>
      </c>
      <c r="F6651" s="859">
        <v>23</v>
      </c>
      <c r="G6651" s="518" t="s">
        <v>128</v>
      </c>
      <c r="H6651" s="518" t="s">
        <v>256</v>
      </c>
      <c r="I6651" s="518">
        <v>454488</v>
      </c>
    </row>
    <row r="6652" spans="1:9" x14ac:dyDescent="0.2">
      <c r="A6652" s="518" t="s">
        <v>256</v>
      </c>
      <c r="B6652" s="518">
        <v>454496</v>
      </c>
      <c r="C6652" s="518" t="s">
        <v>2660</v>
      </c>
      <c r="D6652" s="518" t="s">
        <v>1784</v>
      </c>
      <c r="E6652" s="859">
        <v>25</v>
      </c>
      <c r="F6652" s="859">
        <v>13</v>
      </c>
      <c r="G6652" s="518" t="s">
        <v>128</v>
      </c>
      <c r="H6652" s="518" t="s">
        <v>256</v>
      </c>
      <c r="I6652" s="518">
        <v>454496</v>
      </c>
    </row>
    <row r="6653" spans="1:9" x14ac:dyDescent="0.2">
      <c r="A6653" s="518" t="s">
        <v>256</v>
      </c>
      <c r="B6653" s="518">
        <v>454504</v>
      </c>
      <c r="C6653" s="518" t="s">
        <v>2660</v>
      </c>
      <c r="D6653" s="518" t="s">
        <v>1784</v>
      </c>
      <c r="E6653" s="859">
        <v>23</v>
      </c>
      <c r="F6653" s="859">
        <v>21</v>
      </c>
      <c r="G6653" s="518" t="s">
        <v>128</v>
      </c>
      <c r="H6653" s="518" t="s">
        <v>256</v>
      </c>
      <c r="I6653" s="518">
        <v>454504</v>
      </c>
    </row>
    <row r="6654" spans="1:9" x14ac:dyDescent="0.2">
      <c r="A6654" s="518" t="s">
        <v>256</v>
      </c>
      <c r="B6654" s="518">
        <v>454512</v>
      </c>
      <c r="C6654" s="518" t="s">
        <v>2660</v>
      </c>
      <c r="D6654" s="518" t="s">
        <v>4989</v>
      </c>
      <c r="E6654" s="859">
        <v>32</v>
      </c>
      <c r="F6654" s="859">
        <v>25</v>
      </c>
      <c r="G6654" s="518" t="s">
        <v>128</v>
      </c>
      <c r="H6654" s="518" t="s">
        <v>256</v>
      </c>
      <c r="I6654" s="518">
        <v>454512</v>
      </c>
    </row>
    <row r="6655" spans="1:9" x14ac:dyDescent="0.2">
      <c r="A6655" s="518" t="s">
        <v>256</v>
      </c>
      <c r="B6655" s="518">
        <v>454546</v>
      </c>
      <c r="C6655" s="518" t="s">
        <v>2660</v>
      </c>
      <c r="D6655" s="518" t="s">
        <v>4990</v>
      </c>
      <c r="E6655" s="859">
        <v>34</v>
      </c>
      <c r="F6655" s="859">
        <v>23</v>
      </c>
      <c r="G6655" s="518" t="s">
        <v>128</v>
      </c>
      <c r="H6655" s="518" t="s">
        <v>256</v>
      </c>
      <c r="I6655" s="518">
        <v>454546</v>
      </c>
    </row>
    <row r="6656" spans="1:9" x14ac:dyDescent="0.2">
      <c r="A6656" s="518" t="s">
        <v>256</v>
      </c>
      <c r="B6656" s="518">
        <v>454553</v>
      </c>
      <c r="C6656" s="518" t="s">
        <v>2660</v>
      </c>
      <c r="D6656" s="518" t="s">
        <v>4991</v>
      </c>
      <c r="E6656" s="859">
        <v>26</v>
      </c>
      <c r="F6656" s="859">
        <v>0</v>
      </c>
      <c r="G6656" s="518" t="s">
        <v>128</v>
      </c>
      <c r="H6656" s="518" t="s">
        <v>256</v>
      </c>
      <c r="I6656" s="518">
        <v>454553</v>
      </c>
    </row>
    <row r="6657" spans="1:9" x14ac:dyDescent="0.2">
      <c r="A6657" s="518" t="s">
        <v>256</v>
      </c>
      <c r="B6657" s="518">
        <v>454561</v>
      </c>
      <c r="C6657" s="518" t="s">
        <v>2660</v>
      </c>
      <c r="D6657" s="518" t="s">
        <v>4992</v>
      </c>
      <c r="E6657" s="859">
        <v>17</v>
      </c>
      <c r="F6657" s="859">
        <v>0</v>
      </c>
      <c r="G6657" s="518" t="s">
        <v>128</v>
      </c>
      <c r="H6657" s="518" t="s">
        <v>256</v>
      </c>
      <c r="I6657" s="518">
        <v>564088</v>
      </c>
    </row>
    <row r="6658" spans="1:9" x14ac:dyDescent="0.2">
      <c r="A6658" s="518" t="s">
        <v>256</v>
      </c>
      <c r="B6658" s="518">
        <v>454579</v>
      </c>
      <c r="C6658" s="518" t="s">
        <v>2660</v>
      </c>
      <c r="D6658" s="518" t="s">
        <v>4993</v>
      </c>
      <c r="E6658" s="859">
        <v>19</v>
      </c>
      <c r="F6658" s="859">
        <v>0</v>
      </c>
      <c r="G6658" s="518" t="s">
        <v>128</v>
      </c>
      <c r="H6658" s="518" t="s">
        <v>256</v>
      </c>
      <c r="I6658" s="518">
        <v>454579</v>
      </c>
    </row>
    <row r="6659" spans="1:9" x14ac:dyDescent="0.2">
      <c r="A6659" s="518" t="s">
        <v>256</v>
      </c>
      <c r="B6659" s="518">
        <v>454587</v>
      </c>
      <c r="C6659" s="518" t="s">
        <v>2660</v>
      </c>
      <c r="D6659" s="518" t="s">
        <v>4994</v>
      </c>
      <c r="E6659" s="859">
        <v>32</v>
      </c>
      <c r="F6659" s="859">
        <v>25</v>
      </c>
      <c r="G6659" s="518" t="s">
        <v>128</v>
      </c>
      <c r="H6659" s="518" t="s">
        <v>256</v>
      </c>
      <c r="I6659" s="518">
        <v>454587</v>
      </c>
    </row>
    <row r="6660" spans="1:9" x14ac:dyDescent="0.2">
      <c r="A6660" s="518" t="s">
        <v>256</v>
      </c>
      <c r="B6660" s="518">
        <v>454595</v>
      </c>
      <c r="C6660" s="518" t="s">
        <v>2660</v>
      </c>
      <c r="D6660" s="518" t="s">
        <v>4995</v>
      </c>
      <c r="E6660" s="859">
        <v>32</v>
      </c>
      <c r="F6660" s="859">
        <v>25</v>
      </c>
      <c r="G6660" s="518" t="s">
        <v>128</v>
      </c>
      <c r="H6660" s="518" t="s">
        <v>256</v>
      </c>
      <c r="I6660" s="518">
        <v>454595</v>
      </c>
    </row>
    <row r="6661" spans="1:9" x14ac:dyDescent="0.2">
      <c r="A6661" s="518" t="s">
        <v>256</v>
      </c>
      <c r="B6661" s="518">
        <v>454629</v>
      </c>
      <c r="C6661" s="518" t="s">
        <v>2660</v>
      </c>
      <c r="D6661" s="518" t="s">
        <v>9071</v>
      </c>
      <c r="E6661" s="859">
        <v>26</v>
      </c>
      <c r="F6661" s="859">
        <v>0</v>
      </c>
      <c r="G6661" s="518" t="s">
        <v>128</v>
      </c>
      <c r="H6661" s="518" t="s">
        <v>256</v>
      </c>
      <c r="I6661" s="518">
        <v>454629</v>
      </c>
    </row>
    <row r="6662" spans="1:9" x14ac:dyDescent="0.2">
      <c r="A6662" s="518" t="s">
        <v>256</v>
      </c>
      <c r="B6662" s="518">
        <v>454637</v>
      </c>
      <c r="C6662" s="518" t="s">
        <v>2660</v>
      </c>
      <c r="D6662" s="518" t="s">
        <v>9072</v>
      </c>
      <c r="E6662" s="859">
        <v>23</v>
      </c>
      <c r="F6662" s="859">
        <v>0</v>
      </c>
      <c r="G6662" s="518" t="s">
        <v>128</v>
      </c>
      <c r="H6662" s="518" t="s">
        <v>256</v>
      </c>
      <c r="I6662" s="518">
        <v>454637</v>
      </c>
    </row>
    <row r="6663" spans="1:9" x14ac:dyDescent="0.2">
      <c r="A6663" s="518" t="s">
        <v>256</v>
      </c>
      <c r="B6663" s="518">
        <v>454652</v>
      </c>
      <c r="C6663" s="518" t="s">
        <v>2660</v>
      </c>
      <c r="D6663" s="518" t="s">
        <v>9072</v>
      </c>
      <c r="E6663" s="859">
        <v>21</v>
      </c>
      <c r="F6663" s="859">
        <v>0</v>
      </c>
      <c r="G6663" s="518" t="s">
        <v>128</v>
      </c>
      <c r="H6663" s="518" t="s">
        <v>256</v>
      </c>
      <c r="I6663" s="518">
        <v>454652</v>
      </c>
    </row>
    <row r="6664" spans="1:9" x14ac:dyDescent="0.2">
      <c r="A6664" s="518" t="s">
        <v>256</v>
      </c>
      <c r="B6664" s="518">
        <v>454660</v>
      </c>
      <c r="C6664" s="518" t="s">
        <v>2660</v>
      </c>
      <c r="D6664" s="518" t="s">
        <v>9072</v>
      </c>
      <c r="E6664" s="859">
        <v>31</v>
      </c>
      <c r="F6664" s="859">
        <v>0</v>
      </c>
      <c r="G6664" s="518" t="s">
        <v>128</v>
      </c>
      <c r="H6664" s="518" t="s">
        <v>256</v>
      </c>
      <c r="I6664" s="518">
        <v>454660</v>
      </c>
    </row>
    <row r="6665" spans="1:9" x14ac:dyDescent="0.2">
      <c r="A6665" s="518" t="s">
        <v>256</v>
      </c>
      <c r="B6665" s="518">
        <v>454678</v>
      </c>
      <c r="C6665" s="518" t="s">
        <v>2660</v>
      </c>
      <c r="D6665" s="518" t="s">
        <v>9072</v>
      </c>
      <c r="E6665" s="859">
        <v>32</v>
      </c>
      <c r="F6665" s="859">
        <v>0</v>
      </c>
      <c r="G6665" s="518" t="s">
        <v>128</v>
      </c>
      <c r="H6665" s="518" t="s">
        <v>256</v>
      </c>
      <c r="I6665" s="518">
        <v>454678</v>
      </c>
    </row>
    <row r="6666" spans="1:9" x14ac:dyDescent="0.2">
      <c r="A6666" s="518" t="s">
        <v>164</v>
      </c>
      <c r="B6666" s="518">
        <v>454702</v>
      </c>
      <c r="C6666" s="518" t="s">
        <v>2660</v>
      </c>
      <c r="D6666" s="518" t="s">
        <v>4681</v>
      </c>
      <c r="E6666" s="859">
        <v>31</v>
      </c>
      <c r="F6666" s="859">
        <v>0</v>
      </c>
      <c r="G6666" s="518" t="s">
        <v>128</v>
      </c>
      <c r="H6666" s="518" t="s">
        <v>164</v>
      </c>
      <c r="I6666" s="518">
        <v>454702</v>
      </c>
    </row>
    <row r="6667" spans="1:9" x14ac:dyDescent="0.2">
      <c r="A6667" s="518" t="s">
        <v>292</v>
      </c>
      <c r="B6667" s="518">
        <v>454736</v>
      </c>
      <c r="C6667" s="518" t="s">
        <v>2660</v>
      </c>
      <c r="D6667" s="518" t="s">
        <v>4682</v>
      </c>
      <c r="E6667" s="859">
        <v>30</v>
      </c>
      <c r="F6667" s="859">
        <v>0</v>
      </c>
      <c r="G6667" s="518" t="s">
        <v>128</v>
      </c>
      <c r="H6667" s="518" t="s">
        <v>292</v>
      </c>
      <c r="I6667" s="518">
        <v>454736</v>
      </c>
    </row>
    <row r="6668" spans="1:9" x14ac:dyDescent="0.2">
      <c r="A6668" s="518" t="s">
        <v>292</v>
      </c>
      <c r="B6668" s="518">
        <v>454850</v>
      </c>
      <c r="C6668" s="518" t="s">
        <v>2660</v>
      </c>
      <c r="D6668" s="518" t="s">
        <v>4721</v>
      </c>
      <c r="E6668" s="859">
        <v>30</v>
      </c>
      <c r="F6668" s="859">
        <v>0</v>
      </c>
      <c r="G6668" s="518" t="s">
        <v>128</v>
      </c>
      <c r="H6668" s="518" t="s">
        <v>292</v>
      </c>
      <c r="I6668" s="518">
        <v>454850</v>
      </c>
    </row>
    <row r="6669" spans="1:9" x14ac:dyDescent="0.2">
      <c r="A6669" s="518" t="s">
        <v>292</v>
      </c>
      <c r="B6669" s="518">
        <v>454900</v>
      </c>
      <c r="C6669" s="518" t="s">
        <v>2660</v>
      </c>
      <c r="D6669" s="518" t="s">
        <v>4750</v>
      </c>
      <c r="E6669" s="859">
        <v>21</v>
      </c>
      <c r="F6669" s="859">
        <v>0</v>
      </c>
      <c r="G6669" s="518" t="s">
        <v>128</v>
      </c>
      <c r="H6669" s="518" t="s">
        <v>292</v>
      </c>
      <c r="I6669" s="518">
        <v>454900</v>
      </c>
    </row>
    <row r="6670" spans="1:9" x14ac:dyDescent="0.2">
      <c r="A6670" s="518" t="s">
        <v>292</v>
      </c>
      <c r="B6670" s="518">
        <v>454918</v>
      </c>
      <c r="C6670" s="518" t="s">
        <v>2660</v>
      </c>
      <c r="D6670" s="518" t="s">
        <v>3353</v>
      </c>
      <c r="E6670" s="859">
        <v>27</v>
      </c>
      <c r="F6670" s="859">
        <v>0</v>
      </c>
      <c r="G6670" s="518" t="s">
        <v>128</v>
      </c>
      <c r="H6670" s="518" t="s">
        <v>292</v>
      </c>
      <c r="I6670" s="518">
        <v>454918</v>
      </c>
    </row>
    <row r="6671" spans="1:9" x14ac:dyDescent="0.2">
      <c r="A6671" s="518" t="s">
        <v>292</v>
      </c>
      <c r="B6671" s="518">
        <v>454926</v>
      </c>
      <c r="C6671" s="518" t="s">
        <v>2660</v>
      </c>
      <c r="D6671" s="518" t="s">
        <v>4751</v>
      </c>
      <c r="E6671" s="859">
        <v>19</v>
      </c>
      <c r="F6671" s="859">
        <v>0</v>
      </c>
      <c r="G6671" s="518" t="s">
        <v>128</v>
      </c>
      <c r="H6671" s="518" t="s">
        <v>292</v>
      </c>
      <c r="I6671" s="518">
        <v>454926</v>
      </c>
    </row>
    <row r="6672" spans="1:9" x14ac:dyDescent="0.2">
      <c r="A6672" s="518" t="s">
        <v>256</v>
      </c>
      <c r="B6672" s="518">
        <v>454934</v>
      </c>
      <c r="C6672" s="518" t="s">
        <v>2660</v>
      </c>
      <c r="D6672" s="518" t="s">
        <v>4752</v>
      </c>
      <c r="E6672" s="859">
        <v>35</v>
      </c>
      <c r="F6672" s="859">
        <v>30</v>
      </c>
      <c r="G6672" s="518" t="s">
        <v>128</v>
      </c>
      <c r="H6672" s="518" t="s">
        <v>256</v>
      </c>
      <c r="I6672" s="518">
        <v>454934</v>
      </c>
    </row>
    <row r="6673" spans="1:9" x14ac:dyDescent="0.2">
      <c r="A6673" s="518" t="s">
        <v>256</v>
      </c>
      <c r="B6673" s="518">
        <v>454942</v>
      </c>
      <c r="C6673" s="518" t="s">
        <v>2660</v>
      </c>
      <c r="D6673" s="518" t="s">
        <v>4753</v>
      </c>
      <c r="E6673" s="859">
        <v>22</v>
      </c>
      <c r="F6673" s="859">
        <v>0</v>
      </c>
      <c r="G6673" s="518" t="s">
        <v>128</v>
      </c>
      <c r="H6673" s="518" t="s">
        <v>256</v>
      </c>
      <c r="I6673" s="518">
        <v>454942</v>
      </c>
    </row>
    <row r="6674" spans="1:9" x14ac:dyDescent="0.2">
      <c r="A6674" s="518" t="s">
        <v>180</v>
      </c>
      <c r="B6674" s="518">
        <v>455014</v>
      </c>
      <c r="C6674" s="518" t="s">
        <v>2660</v>
      </c>
      <c r="D6674" s="518" t="s">
        <v>4806</v>
      </c>
      <c r="E6674" s="859">
        <v>34</v>
      </c>
      <c r="F6674" s="859">
        <v>0</v>
      </c>
      <c r="G6674" s="518" t="s">
        <v>128</v>
      </c>
      <c r="H6674" s="518" t="s">
        <v>180</v>
      </c>
      <c r="I6674" s="518">
        <v>455014</v>
      </c>
    </row>
    <row r="6675" spans="1:9" x14ac:dyDescent="0.2">
      <c r="A6675" s="518" t="s">
        <v>256</v>
      </c>
      <c r="B6675" s="518">
        <v>455022</v>
      </c>
      <c r="C6675" s="518" t="s">
        <v>2660</v>
      </c>
      <c r="D6675" s="518" t="s">
        <v>4807</v>
      </c>
      <c r="E6675" s="859">
        <v>12</v>
      </c>
      <c r="F6675" s="859">
        <v>10</v>
      </c>
      <c r="G6675" s="518" t="s">
        <v>128</v>
      </c>
      <c r="H6675" s="518" t="s">
        <v>256</v>
      </c>
      <c r="I6675" s="518">
        <v>455048</v>
      </c>
    </row>
    <row r="6676" spans="1:9" x14ac:dyDescent="0.2">
      <c r="A6676" s="518" t="s">
        <v>256</v>
      </c>
      <c r="B6676" s="518">
        <v>455048</v>
      </c>
      <c r="C6676" s="518" t="s">
        <v>2660</v>
      </c>
      <c r="D6676" s="518" t="s">
        <v>4808</v>
      </c>
      <c r="E6676" s="859">
        <v>16</v>
      </c>
      <c r="F6676" s="859">
        <v>9</v>
      </c>
      <c r="G6676" s="518" t="s">
        <v>128</v>
      </c>
      <c r="H6676" s="518" t="s">
        <v>256</v>
      </c>
      <c r="I6676" s="518">
        <v>455048</v>
      </c>
    </row>
    <row r="6677" spans="1:9" x14ac:dyDescent="0.2">
      <c r="A6677" s="518" t="s">
        <v>256</v>
      </c>
      <c r="B6677" s="518">
        <v>455055</v>
      </c>
      <c r="C6677" s="518" t="s">
        <v>2660</v>
      </c>
      <c r="D6677" s="518" t="s">
        <v>4809</v>
      </c>
      <c r="E6677" s="859">
        <v>19</v>
      </c>
      <c r="F6677" s="859">
        <v>10</v>
      </c>
      <c r="G6677" s="518" t="s">
        <v>128</v>
      </c>
      <c r="H6677" s="518" t="s">
        <v>256</v>
      </c>
      <c r="I6677" s="518">
        <v>455055</v>
      </c>
    </row>
    <row r="6678" spans="1:9" x14ac:dyDescent="0.2">
      <c r="A6678" s="518" t="s">
        <v>235</v>
      </c>
      <c r="B6678" s="518">
        <v>455212</v>
      </c>
      <c r="C6678" s="518" t="s">
        <v>2660</v>
      </c>
      <c r="D6678" s="518" t="s">
        <v>6838</v>
      </c>
      <c r="E6678" s="859">
        <v>35</v>
      </c>
      <c r="F6678" s="859">
        <v>35</v>
      </c>
      <c r="G6678" s="518" t="s">
        <v>122</v>
      </c>
      <c r="H6678" s="518" t="s">
        <v>235</v>
      </c>
      <c r="I6678" s="518">
        <v>455212</v>
      </c>
    </row>
    <row r="6679" spans="1:9" x14ac:dyDescent="0.2">
      <c r="A6679" s="518" t="s">
        <v>180</v>
      </c>
      <c r="B6679" s="518">
        <v>455246</v>
      </c>
      <c r="C6679" s="518" t="s">
        <v>2660</v>
      </c>
      <c r="D6679" s="518" t="s">
        <v>4566</v>
      </c>
      <c r="E6679" s="859">
        <v>31</v>
      </c>
      <c r="F6679" s="859">
        <v>0</v>
      </c>
      <c r="G6679" s="518" t="s">
        <v>128</v>
      </c>
      <c r="H6679" s="518" t="s">
        <v>180</v>
      </c>
      <c r="I6679" s="518">
        <v>455246</v>
      </c>
    </row>
    <row r="6680" spans="1:9" x14ac:dyDescent="0.2">
      <c r="A6680" s="518" t="s">
        <v>235</v>
      </c>
      <c r="B6680" s="518">
        <v>455261</v>
      </c>
      <c r="C6680" s="518" t="s">
        <v>2660</v>
      </c>
      <c r="D6680" s="518" t="s">
        <v>4984</v>
      </c>
      <c r="E6680" s="859">
        <v>25</v>
      </c>
      <c r="F6680" s="859">
        <v>23</v>
      </c>
      <c r="G6680" s="518" t="s">
        <v>122</v>
      </c>
      <c r="H6680" s="518" t="s">
        <v>235</v>
      </c>
      <c r="I6680" s="518">
        <v>455261</v>
      </c>
    </row>
    <row r="6681" spans="1:9" x14ac:dyDescent="0.2">
      <c r="A6681" s="518" t="s">
        <v>158</v>
      </c>
      <c r="B6681" s="518">
        <v>455329</v>
      </c>
      <c r="C6681" s="518" t="s">
        <v>2660</v>
      </c>
      <c r="D6681" s="518" t="s">
        <v>9073</v>
      </c>
      <c r="E6681" s="859">
        <v>6</v>
      </c>
      <c r="F6681" s="859">
        <v>0</v>
      </c>
      <c r="G6681" s="518" t="s">
        <v>128</v>
      </c>
      <c r="H6681" s="518" t="s">
        <v>158</v>
      </c>
      <c r="I6681" s="518">
        <v>455329</v>
      </c>
    </row>
    <row r="6682" spans="1:9" x14ac:dyDescent="0.2">
      <c r="A6682" s="518" t="s">
        <v>166</v>
      </c>
      <c r="B6682" s="518">
        <v>455345</v>
      </c>
      <c r="C6682" s="518" t="s">
        <v>2660</v>
      </c>
      <c r="D6682" s="518" t="s">
        <v>4985</v>
      </c>
      <c r="E6682" s="859">
        <v>20</v>
      </c>
      <c r="F6682" s="859">
        <v>20</v>
      </c>
      <c r="G6682" s="518" t="s">
        <v>128</v>
      </c>
      <c r="H6682" s="518" t="s">
        <v>166</v>
      </c>
      <c r="I6682" s="518">
        <v>455345</v>
      </c>
    </row>
    <row r="6683" spans="1:9" x14ac:dyDescent="0.2">
      <c r="A6683" s="518" t="s">
        <v>180</v>
      </c>
      <c r="B6683" s="518">
        <v>455428</v>
      </c>
      <c r="C6683" s="518" t="s">
        <v>2660</v>
      </c>
      <c r="D6683" s="518" t="s">
        <v>4677</v>
      </c>
      <c r="E6683" s="859">
        <v>31</v>
      </c>
      <c r="F6683" s="859">
        <v>0</v>
      </c>
      <c r="G6683" s="518" t="s">
        <v>128</v>
      </c>
      <c r="H6683" s="518" t="s">
        <v>180</v>
      </c>
      <c r="I6683" s="518">
        <v>455428</v>
      </c>
    </row>
    <row r="6684" spans="1:9" x14ac:dyDescent="0.2">
      <c r="A6684" s="518" t="s">
        <v>181</v>
      </c>
      <c r="B6684" s="518">
        <v>455485</v>
      </c>
      <c r="C6684" s="518" t="s">
        <v>2660</v>
      </c>
      <c r="D6684" s="518" t="s">
        <v>4678</v>
      </c>
      <c r="E6684" s="859">
        <v>33</v>
      </c>
      <c r="F6684" s="859">
        <v>23</v>
      </c>
      <c r="G6684" s="518" t="s">
        <v>128</v>
      </c>
      <c r="H6684" s="518" t="s">
        <v>181</v>
      </c>
      <c r="I6684" s="518">
        <v>455485</v>
      </c>
    </row>
    <row r="6685" spans="1:9" x14ac:dyDescent="0.2">
      <c r="A6685" s="518" t="s">
        <v>256</v>
      </c>
      <c r="B6685" s="518">
        <v>455527</v>
      </c>
      <c r="C6685" s="518" t="s">
        <v>2660</v>
      </c>
      <c r="D6685" s="518" t="s">
        <v>1342</v>
      </c>
      <c r="E6685" s="859">
        <v>27</v>
      </c>
      <c r="F6685" s="859">
        <v>16</v>
      </c>
      <c r="G6685" s="518" t="s">
        <v>128</v>
      </c>
      <c r="H6685" s="518" t="s">
        <v>256</v>
      </c>
      <c r="I6685" s="518">
        <v>455527</v>
      </c>
    </row>
    <row r="6686" spans="1:9" x14ac:dyDescent="0.2">
      <c r="A6686" s="518" t="s">
        <v>256</v>
      </c>
      <c r="B6686" s="518">
        <v>455535</v>
      </c>
      <c r="C6686" s="518" t="s">
        <v>2660</v>
      </c>
      <c r="D6686" s="518" t="s">
        <v>1342</v>
      </c>
      <c r="E6686" s="859">
        <v>16</v>
      </c>
      <c r="F6686" s="859">
        <v>5</v>
      </c>
      <c r="G6686" s="518" t="s">
        <v>128</v>
      </c>
      <c r="H6686" s="518" t="s">
        <v>256</v>
      </c>
      <c r="I6686" s="518">
        <v>455535</v>
      </c>
    </row>
    <row r="6687" spans="1:9" x14ac:dyDescent="0.2">
      <c r="A6687" s="518" t="s">
        <v>180</v>
      </c>
      <c r="B6687" s="518">
        <v>455584</v>
      </c>
      <c r="C6687" s="518" t="s">
        <v>2660</v>
      </c>
      <c r="D6687" s="518" t="s">
        <v>1342</v>
      </c>
      <c r="E6687" s="859">
        <v>21</v>
      </c>
      <c r="F6687" s="859">
        <v>0</v>
      </c>
      <c r="G6687" s="518" t="s">
        <v>128</v>
      </c>
      <c r="H6687" s="518" t="s">
        <v>180</v>
      </c>
      <c r="I6687" s="518">
        <v>455584</v>
      </c>
    </row>
    <row r="6688" spans="1:9" x14ac:dyDescent="0.2">
      <c r="A6688" s="518" t="s">
        <v>180</v>
      </c>
      <c r="B6688" s="518">
        <v>455592</v>
      </c>
      <c r="C6688" s="518" t="s">
        <v>2660</v>
      </c>
      <c r="D6688" s="518" t="s">
        <v>1342</v>
      </c>
      <c r="E6688" s="859">
        <v>33</v>
      </c>
      <c r="F6688" s="859">
        <v>0</v>
      </c>
      <c r="G6688" s="518" t="s">
        <v>128</v>
      </c>
      <c r="H6688" s="518" t="s">
        <v>180</v>
      </c>
      <c r="I6688" s="518">
        <v>455592</v>
      </c>
    </row>
    <row r="6689" spans="1:9" x14ac:dyDescent="0.2">
      <c r="A6689" s="518" t="s">
        <v>180</v>
      </c>
      <c r="B6689" s="518">
        <v>455600</v>
      </c>
      <c r="C6689" s="518" t="s">
        <v>2660</v>
      </c>
      <c r="D6689" s="518" t="s">
        <v>1342</v>
      </c>
      <c r="E6689" s="859">
        <v>35</v>
      </c>
      <c r="F6689" s="859">
        <v>0</v>
      </c>
      <c r="G6689" s="518" t="s">
        <v>128</v>
      </c>
      <c r="H6689" s="518" t="s">
        <v>180</v>
      </c>
      <c r="I6689" s="518">
        <v>455600</v>
      </c>
    </row>
    <row r="6690" spans="1:9" x14ac:dyDescent="0.2">
      <c r="A6690" s="518" t="s">
        <v>256</v>
      </c>
      <c r="B6690" s="518">
        <v>455634</v>
      </c>
      <c r="C6690" s="518" t="s">
        <v>2660</v>
      </c>
      <c r="D6690" s="518" t="s">
        <v>1342</v>
      </c>
      <c r="E6690" s="859">
        <v>29</v>
      </c>
      <c r="F6690" s="859">
        <v>11</v>
      </c>
      <c r="G6690" s="518" t="s">
        <v>128</v>
      </c>
      <c r="H6690" s="518" t="s">
        <v>256</v>
      </c>
      <c r="I6690" s="518">
        <v>455634</v>
      </c>
    </row>
    <row r="6691" spans="1:9" x14ac:dyDescent="0.2">
      <c r="A6691" s="518" t="s">
        <v>349</v>
      </c>
      <c r="B6691" s="518">
        <v>455667</v>
      </c>
      <c r="C6691" s="518" t="s">
        <v>2660</v>
      </c>
      <c r="D6691" s="518" t="s">
        <v>4736</v>
      </c>
      <c r="E6691" s="859">
        <v>34</v>
      </c>
      <c r="F6691" s="859">
        <v>0</v>
      </c>
      <c r="G6691" s="518" t="s">
        <v>128</v>
      </c>
      <c r="H6691" s="518" t="s">
        <v>349</v>
      </c>
      <c r="I6691" s="518">
        <v>455667</v>
      </c>
    </row>
    <row r="6692" spans="1:9" x14ac:dyDescent="0.2">
      <c r="A6692" s="518" t="s">
        <v>181</v>
      </c>
      <c r="B6692" s="518">
        <v>455683</v>
      </c>
      <c r="C6692" s="518" t="s">
        <v>2660</v>
      </c>
      <c r="D6692" s="518" t="s">
        <v>4737</v>
      </c>
      <c r="E6692" s="859">
        <v>32</v>
      </c>
      <c r="F6692" s="859">
        <v>21</v>
      </c>
      <c r="G6692" s="518" t="s">
        <v>128</v>
      </c>
      <c r="H6692" s="518" t="s">
        <v>181</v>
      </c>
      <c r="I6692" s="518">
        <v>455683</v>
      </c>
    </row>
    <row r="6693" spans="1:9" x14ac:dyDescent="0.2">
      <c r="A6693" s="518" t="s">
        <v>181</v>
      </c>
      <c r="B6693" s="518">
        <v>455717</v>
      </c>
      <c r="C6693" s="518" t="s">
        <v>2660</v>
      </c>
      <c r="D6693" s="518" t="s">
        <v>4738</v>
      </c>
      <c r="E6693" s="859">
        <v>36</v>
      </c>
      <c r="F6693" s="859">
        <v>26</v>
      </c>
      <c r="G6693" s="518" t="s">
        <v>128</v>
      </c>
      <c r="H6693" s="518" t="s">
        <v>181</v>
      </c>
      <c r="I6693" s="518">
        <v>455717</v>
      </c>
    </row>
    <row r="6694" spans="1:9" x14ac:dyDescent="0.2">
      <c r="A6694" s="518" t="s">
        <v>181</v>
      </c>
      <c r="B6694" s="518">
        <v>455725</v>
      </c>
      <c r="C6694" s="518" t="s">
        <v>2660</v>
      </c>
      <c r="D6694" s="518" t="s">
        <v>4739</v>
      </c>
      <c r="E6694" s="859">
        <v>30</v>
      </c>
      <c r="F6694" s="859">
        <v>16</v>
      </c>
      <c r="G6694" s="518" t="s">
        <v>128</v>
      </c>
      <c r="H6694" s="518" t="s">
        <v>181</v>
      </c>
      <c r="I6694" s="518">
        <v>455725</v>
      </c>
    </row>
    <row r="6695" spans="1:9" x14ac:dyDescent="0.2">
      <c r="A6695" s="518" t="s">
        <v>256</v>
      </c>
      <c r="B6695" s="518">
        <v>455733</v>
      </c>
      <c r="C6695" s="518" t="s">
        <v>2660</v>
      </c>
      <c r="D6695" s="518" t="s">
        <v>4740</v>
      </c>
      <c r="E6695" s="859">
        <v>17</v>
      </c>
      <c r="F6695" s="859">
        <v>0</v>
      </c>
      <c r="G6695" s="518" t="s">
        <v>128</v>
      </c>
      <c r="H6695" s="518" t="s">
        <v>256</v>
      </c>
      <c r="I6695" s="518">
        <v>455733</v>
      </c>
    </row>
    <row r="6696" spans="1:9" x14ac:dyDescent="0.2">
      <c r="A6696" s="518" t="s">
        <v>256</v>
      </c>
      <c r="B6696" s="518">
        <v>455741</v>
      </c>
      <c r="C6696" s="518" t="s">
        <v>2660</v>
      </c>
      <c r="D6696" s="518" t="s">
        <v>4740</v>
      </c>
      <c r="E6696" s="859">
        <v>14</v>
      </c>
      <c r="F6696" s="859">
        <v>0</v>
      </c>
      <c r="G6696" s="518" t="s">
        <v>128</v>
      </c>
      <c r="H6696" s="518" t="s">
        <v>256</v>
      </c>
      <c r="I6696" s="518">
        <v>455741</v>
      </c>
    </row>
    <row r="6697" spans="1:9" x14ac:dyDescent="0.2">
      <c r="A6697" s="518" t="s">
        <v>181</v>
      </c>
      <c r="B6697" s="518">
        <v>455774</v>
      </c>
      <c r="C6697" s="518" t="s">
        <v>2660</v>
      </c>
      <c r="D6697" s="518" t="s">
        <v>4801</v>
      </c>
      <c r="E6697" s="859">
        <v>31</v>
      </c>
      <c r="F6697" s="859">
        <v>22</v>
      </c>
      <c r="G6697" s="518" t="s">
        <v>128</v>
      </c>
      <c r="H6697" s="518" t="s">
        <v>181</v>
      </c>
      <c r="I6697" s="518">
        <v>455774</v>
      </c>
    </row>
    <row r="6698" spans="1:9" x14ac:dyDescent="0.2">
      <c r="A6698" s="518" t="s">
        <v>256</v>
      </c>
      <c r="B6698" s="518">
        <v>455782</v>
      </c>
      <c r="C6698" s="518" t="s">
        <v>2660</v>
      </c>
      <c r="D6698" s="518" t="s">
        <v>7681</v>
      </c>
      <c r="E6698" s="859">
        <v>22</v>
      </c>
      <c r="F6698" s="859">
        <v>0</v>
      </c>
      <c r="G6698" s="518" t="s">
        <v>128</v>
      </c>
      <c r="H6698" s="518" t="s">
        <v>256</v>
      </c>
      <c r="I6698" s="518">
        <v>455782</v>
      </c>
    </row>
    <row r="6699" spans="1:9" x14ac:dyDescent="0.2">
      <c r="A6699" s="518" t="s">
        <v>256</v>
      </c>
      <c r="B6699" s="518">
        <v>455816</v>
      </c>
      <c r="C6699" s="518" t="s">
        <v>2660</v>
      </c>
      <c r="D6699" s="518" t="s">
        <v>1784</v>
      </c>
      <c r="E6699" s="859">
        <v>24</v>
      </c>
      <c r="F6699" s="859">
        <v>20</v>
      </c>
      <c r="G6699" s="518" t="s">
        <v>128</v>
      </c>
      <c r="H6699" s="518" t="s">
        <v>256</v>
      </c>
      <c r="I6699" s="518">
        <v>455816</v>
      </c>
    </row>
    <row r="6700" spans="1:9" x14ac:dyDescent="0.2">
      <c r="A6700" s="518" t="s">
        <v>190</v>
      </c>
      <c r="B6700" s="518">
        <v>455840</v>
      </c>
      <c r="C6700" s="518" t="s">
        <v>2660</v>
      </c>
      <c r="D6700" s="518" t="s">
        <v>7991</v>
      </c>
      <c r="E6700" s="859">
        <v>26</v>
      </c>
      <c r="F6700" s="859">
        <v>26</v>
      </c>
      <c r="G6700" s="518" t="s">
        <v>122</v>
      </c>
      <c r="H6700" s="518" t="s">
        <v>190</v>
      </c>
      <c r="I6700" s="518">
        <v>455840</v>
      </c>
    </row>
    <row r="6701" spans="1:9" x14ac:dyDescent="0.2">
      <c r="A6701" s="518" t="s">
        <v>292</v>
      </c>
      <c r="B6701" s="518">
        <v>455907</v>
      </c>
      <c r="C6701" s="518" t="s">
        <v>2660</v>
      </c>
      <c r="D6701" s="518" t="s">
        <v>4820</v>
      </c>
      <c r="E6701" s="859">
        <v>30</v>
      </c>
      <c r="F6701" s="859">
        <v>0</v>
      </c>
      <c r="G6701" s="518" t="s">
        <v>128</v>
      </c>
      <c r="H6701" s="518" t="s">
        <v>292</v>
      </c>
      <c r="I6701" s="518">
        <v>455907</v>
      </c>
    </row>
    <row r="6702" spans="1:9" x14ac:dyDescent="0.2">
      <c r="A6702" s="518" t="s">
        <v>349</v>
      </c>
      <c r="B6702" s="518">
        <v>455964</v>
      </c>
      <c r="C6702" s="518" t="s">
        <v>2660</v>
      </c>
      <c r="D6702" s="518" t="s">
        <v>4821</v>
      </c>
      <c r="E6702" s="859">
        <v>30</v>
      </c>
      <c r="F6702" s="859">
        <v>0</v>
      </c>
      <c r="G6702" s="518" t="s">
        <v>128</v>
      </c>
      <c r="H6702" s="518" t="s">
        <v>349</v>
      </c>
      <c r="I6702" s="518">
        <v>455964</v>
      </c>
    </row>
    <row r="6703" spans="1:9" x14ac:dyDescent="0.2">
      <c r="A6703" s="518" t="s">
        <v>256</v>
      </c>
      <c r="B6703" s="518">
        <v>455980</v>
      </c>
      <c r="C6703" s="518" t="s">
        <v>2660</v>
      </c>
      <c r="D6703" s="518" t="s">
        <v>1342</v>
      </c>
      <c r="E6703" s="859">
        <v>26</v>
      </c>
      <c r="F6703" s="859">
        <v>17</v>
      </c>
      <c r="G6703" s="518" t="s">
        <v>128</v>
      </c>
      <c r="H6703" s="518" t="s">
        <v>256</v>
      </c>
      <c r="I6703" s="518">
        <v>455980</v>
      </c>
    </row>
    <row r="6704" spans="1:9" x14ac:dyDescent="0.2">
      <c r="A6704" s="518" t="s">
        <v>256</v>
      </c>
      <c r="B6704" s="518">
        <v>456004</v>
      </c>
      <c r="C6704" s="518" t="s">
        <v>2660</v>
      </c>
      <c r="D6704" s="518" t="s">
        <v>4856</v>
      </c>
      <c r="E6704" s="859">
        <v>35</v>
      </c>
      <c r="F6704" s="859">
        <v>0</v>
      </c>
      <c r="G6704" s="518" t="s">
        <v>128</v>
      </c>
      <c r="H6704" s="518" t="s">
        <v>256</v>
      </c>
      <c r="I6704" s="518">
        <v>456004</v>
      </c>
    </row>
    <row r="6705" spans="1:9" x14ac:dyDescent="0.2">
      <c r="A6705" s="518" t="s">
        <v>256</v>
      </c>
      <c r="B6705" s="518">
        <v>456020</v>
      </c>
      <c r="C6705" s="518" t="s">
        <v>2660</v>
      </c>
      <c r="D6705" s="518" t="s">
        <v>4858</v>
      </c>
      <c r="E6705" s="859">
        <v>31</v>
      </c>
      <c r="F6705" s="859">
        <v>0</v>
      </c>
      <c r="G6705" s="518" t="s">
        <v>128</v>
      </c>
      <c r="H6705" s="518" t="s">
        <v>256</v>
      </c>
      <c r="I6705" s="518">
        <v>456020</v>
      </c>
    </row>
    <row r="6706" spans="1:9" x14ac:dyDescent="0.2">
      <c r="A6706" s="518" t="s">
        <v>256</v>
      </c>
      <c r="B6706" s="518">
        <v>456038</v>
      </c>
      <c r="C6706" s="518" t="s">
        <v>2660</v>
      </c>
      <c r="D6706" s="518" t="s">
        <v>4859</v>
      </c>
      <c r="E6706" s="859">
        <v>30</v>
      </c>
      <c r="F6706" s="859">
        <v>0</v>
      </c>
      <c r="G6706" s="518" t="s">
        <v>128</v>
      </c>
      <c r="H6706" s="518" t="s">
        <v>256</v>
      </c>
      <c r="I6706" s="518">
        <v>456038</v>
      </c>
    </row>
    <row r="6707" spans="1:9" x14ac:dyDescent="0.2">
      <c r="A6707" s="518" t="s">
        <v>145</v>
      </c>
      <c r="B6707" s="518">
        <v>456079</v>
      </c>
      <c r="C6707" s="518" t="s">
        <v>2660</v>
      </c>
      <c r="D6707" s="518" t="s">
        <v>6839</v>
      </c>
      <c r="E6707" s="859">
        <v>16</v>
      </c>
      <c r="F6707" s="859">
        <v>0</v>
      </c>
      <c r="G6707" s="518" t="s">
        <v>128</v>
      </c>
      <c r="H6707" s="518" t="s">
        <v>145</v>
      </c>
      <c r="I6707" s="518">
        <v>456079</v>
      </c>
    </row>
    <row r="6708" spans="1:9" x14ac:dyDescent="0.2">
      <c r="A6708" s="518" t="s">
        <v>223</v>
      </c>
      <c r="B6708" s="518">
        <v>456210</v>
      </c>
      <c r="C6708" s="518" t="s">
        <v>2660</v>
      </c>
      <c r="D6708" s="518" t="s">
        <v>9074</v>
      </c>
      <c r="E6708" s="859">
        <v>25</v>
      </c>
      <c r="F6708" s="859">
        <v>0</v>
      </c>
      <c r="G6708" s="518" t="s">
        <v>128</v>
      </c>
      <c r="H6708" s="518" t="s">
        <v>223</v>
      </c>
      <c r="I6708" s="518">
        <v>456210</v>
      </c>
    </row>
    <row r="6709" spans="1:9" x14ac:dyDescent="0.2">
      <c r="A6709" s="518" t="s">
        <v>256</v>
      </c>
      <c r="B6709" s="518">
        <v>456285</v>
      </c>
      <c r="C6709" s="518" t="s">
        <v>2660</v>
      </c>
      <c r="D6709" s="518" t="s">
        <v>2353</v>
      </c>
      <c r="E6709" s="859">
        <v>13</v>
      </c>
      <c r="F6709" s="859">
        <v>0</v>
      </c>
      <c r="G6709" s="518" t="s">
        <v>128</v>
      </c>
      <c r="H6709" s="518" t="s">
        <v>256</v>
      </c>
      <c r="I6709" s="518">
        <v>456285</v>
      </c>
    </row>
    <row r="6710" spans="1:9" x14ac:dyDescent="0.2">
      <c r="A6710" s="518" t="s">
        <v>256</v>
      </c>
      <c r="B6710" s="518">
        <v>456327</v>
      </c>
      <c r="C6710" s="518" t="s">
        <v>2660</v>
      </c>
      <c r="D6710" s="518" t="s">
        <v>8814</v>
      </c>
      <c r="E6710" s="859">
        <v>28</v>
      </c>
      <c r="F6710" s="859">
        <v>0</v>
      </c>
      <c r="G6710" s="518" t="s">
        <v>128</v>
      </c>
      <c r="H6710" s="518" t="s">
        <v>256</v>
      </c>
      <c r="I6710" s="518">
        <v>456327</v>
      </c>
    </row>
    <row r="6711" spans="1:9" x14ac:dyDescent="0.2">
      <c r="A6711" s="518" t="s">
        <v>256</v>
      </c>
      <c r="B6711" s="518">
        <v>456350</v>
      </c>
      <c r="C6711" s="518" t="s">
        <v>2660</v>
      </c>
      <c r="D6711" s="518" t="s">
        <v>1342</v>
      </c>
      <c r="E6711" s="859">
        <v>18</v>
      </c>
      <c r="F6711" s="859">
        <v>10</v>
      </c>
      <c r="G6711" s="518" t="s">
        <v>128</v>
      </c>
      <c r="H6711" s="518" t="s">
        <v>256</v>
      </c>
      <c r="I6711" s="518">
        <v>456350</v>
      </c>
    </row>
    <row r="6712" spans="1:9" x14ac:dyDescent="0.2">
      <c r="A6712" s="518" t="s">
        <v>179</v>
      </c>
      <c r="B6712" s="518">
        <v>456392</v>
      </c>
      <c r="C6712" s="518" t="s">
        <v>2660</v>
      </c>
      <c r="D6712" s="518" t="s">
        <v>4934</v>
      </c>
      <c r="E6712" s="859">
        <v>24</v>
      </c>
      <c r="F6712" s="859">
        <v>0</v>
      </c>
      <c r="G6712" s="518" t="s">
        <v>128</v>
      </c>
      <c r="H6712" s="518" t="s">
        <v>179</v>
      </c>
      <c r="I6712" s="518">
        <v>456392</v>
      </c>
    </row>
    <row r="6713" spans="1:9" x14ac:dyDescent="0.2">
      <c r="A6713" s="518" t="s">
        <v>179</v>
      </c>
      <c r="B6713" s="518">
        <v>456400</v>
      </c>
      <c r="C6713" s="518" t="s">
        <v>2660</v>
      </c>
      <c r="D6713" s="518" t="s">
        <v>4935</v>
      </c>
      <c r="E6713" s="859">
        <v>29</v>
      </c>
      <c r="F6713" s="859">
        <v>0</v>
      </c>
      <c r="G6713" s="518" t="s">
        <v>128</v>
      </c>
      <c r="H6713" s="518" t="s">
        <v>179</v>
      </c>
      <c r="I6713" s="518">
        <v>456400</v>
      </c>
    </row>
    <row r="6714" spans="1:9" x14ac:dyDescent="0.2">
      <c r="A6714" s="518" t="s">
        <v>170</v>
      </c>
      <c r="B6714" s="518">
        <v>456418</v>
      </c>
      <c r="C6714" s="518" t="s">
        <v>2660</v>
      </c>
      <c r="D6714" s="518" t="s">
        <v>9075</v>
      </c>
      <c r="E6714" s="859">
        <v>21</v>
      </c>
      <c r="F6714" s="859">
        <v>0</v>
      </c>
      <c r="G6714" s="518" t="s">
        <v>128</v>
      </c>
      <c r="H6714" s="518" t="s">
        <v>170</v>
      </c>
      <c r="I6714" s="518">
        <v>456418</v>
      </c>
    </row>
    <row r="6715" spans="1:9" x14ac:dyDescent="0.2">
      <c r="A6715" s="518" t="s">
        <v>349</v>
      </c>
      <c r="B6715" s="518">
        <v>456426</v>
      </c>
      <c r="C6715" s="518" t="s">
        <v>2660</v>
      </c>
      <c r="D6715" s="518" t="s">
        <v>4736</v>
      </c>
      <c r="E6715" s="859">
        <v>33</v>
      </c>
      <c r="F6715" s="859">
        <v>0</v>
      </c>
      <c r="G6715" s="518" t="s">
        <v>128</v>
      </c>
      <c r="H6715" s="518" t="s">
        <v>349</v>
      </c>
      <c r="I6715" s="518">
        <v>456426</v>
      </c>
    </row>
    <row r="6716" spans="1:9" x14ac:dyDescent="0.2">
      <c r="A6716" s="518" t="s">
        <v>349</v>
      </c>
      <c r="B6716" s="518">
        <v>456434</v>
      </c>
      <c r="C6716" s="518" t="s">
        <v>2660</v>
      </c>
      <c r="D6716" s="518" t="s">
        <v>4736</v>
      </c>
      <c r="E6716" s="859">
        <v>31</v>
      </c>
      <c r="F6716" s="859">
        <v>0</v>
      </c>
      <c r="G6716" s="518" t="s">
        <v>128</v>
      </c>
      <c r="H6716" s="518" t="s">
        <v>349</v>
      </c>
      <c r="I6716" s="518">
        <v>456434</v>
      </c>
    </row>
    <row r="6717" spans="1:9" x14ac:dyDescent="0.2">
      <c r="A6717" s="518" t="s">
        <v>303</v>
      </c>
      <c r="B6717" s="518">
        <v>456467</v>
      </c>
      <c r="C6717" s="518" t="s">
        <v>2660</v>
      </c>
      <c r="D6717" s="518" t="s">
        <v>574</v>
      </c>
      <c r="E6717" s="859">
        <v>20</v>
      </c>
      <c r="F6717" s="859">
        <v>20</v>
      </c>
      <c r="G6717" s="518" t="s">
        <v>128</v>
      </c>
      <c r="H6717" s="518" t="s">
        <v>303</v>
      </c>
      <c r="I6717" s="518">
        <v>456467</v>
      </c>
    </row>
    <row r="6718" spans="1:9" x14ac:dyDescent="0.2">
      <c r="A6718" s="518" t="s">
        <v>297</v>
      </c>
      <c r="B6718" s="518">
        <v>456525</v>
      </c>
      <c r="C6718" s="518" t="s">
        <v>2660</v>
      </c>
      <c r="D6718" s="518" t="s">
        <v>458</v>
      </c>
      <c r="E6718" s="859">
        <v>22</v>
      </c>
      <c r="F6718" s="859">
        <v>0</v>
      </c>
      <c r="G6718" s="518" t="s">
        <v>122</v>
      </c>
      <c r="H6718" s="518" t="s">
        <v>297</v>
      </c>
      <c r="I6718" s="518">
        <v>456525</v>
      </c>
    </row>
    <row r="6719" spans="1:9" x14ac:dyDescent="0.2">
      <c r="A6719" s="518" t="s">
        <v>170</v>
      </c>
      <c r="B6719" s="518">
        <v>456541</v>
      </c>
      <c r="C6719" s="518" t="s">
        <v>2660</v>
      </c>
      <c r="D6719" s="518" t="s">
        <v>5012</v>
      </c>
      <c r="E6719" s="859">
        <v>29</v>
      </c>
      <c r="F6719" s="859">
        <v>29</v>
      </c>
      <c r="G6719" s="518" t="s">
        <v>122</v>
      </c>
      <c r="H6719" s="518" t="s">
        <v>170</v>
      </c>
      <c r="I6719" s="518">
        <v>456541</v>
      </c>
    </row>
    <row r="6720" spans="1:9" x14ac:dyDescent="0.2">
      <c r="A6720" s="518" t="s">
        <v>256</v>
      </c>
      <c r="B6720" s="518">
        <v>456590</v>
      </c>
      <c r="C6720" s="518" t="s">
        <v>2660</v>
      </c>
      <c r="D6720" s="518" t="s">
        <v>1342</v>
      </c>
      <c r="E6720" s="859">
        <v>25</v>
      </c>
      <c r="F6720" s="859">
        <v>12</v>
      </c>
      <c r="G6720" s="518" t="s">
        <v>128</v>
      </c>
      <c r="H6720" s="518" t="s">
        <v>256</v>
      </c>
      <c r="I6720" s="518">
        <v>456590</v>
      </c>
    </row>
    <row r="6721" spans="1:9" x14ac:dyDescent="0.2">
      <c r="A6721" s="518" t="s">
        <v>181</v>
      </c>
      <c r="B6721" s="518">
        <v>456608</v>
      </c>
      <c r="C6721" s="518" t="s">
        <v>2660</v>
      </c>
      <c r="D6721" s="518" t="s">
        <v>1492</v>
      </c>
      <c r="E6721" s="859">
        <v>35</v>
      </c>
      <c r="F6721" s="859">
        <v>0</v>
      </c>
      <c r="G6721" s="518" t="s">
        <v>128</v>
      </c>
      <c r="H6721" s="518" t="s">
        <v>181</v>
      </c>
      <c r="I6721" s="518">
        <v>456608</v>
      </c>
    </row>
    <row r="6722" spans="1:9" x14ac:dyDescent="0.2">
      <c r="A6722" s="518" t="s">
        <v>319</v>
      </c>
      <c r="B6722" s="518">
        <v>456756</v>
      </c>
      <c r="C6722" s="518" t="s">
        <v>2660</v>
      </c>
      <c r="D6722" s="518" t="s">
        <v>4680</v>
      </c>
      <c r="E6722" s="859">
        <v>35</v>
      </c>
      <c r="F6722" s="859">
        <v>35</v>
      </c>
      <c r="G6722" s="518" t="s">
        <v>122</v>
      </c>
      <c r="H6722" s="518" t="s">
        <v>319</v>
      </c>
      <c r="I6722" s="518">
        <v>456756</v>
      </c>
    </row>
    <row r="6723" spans="1:9" x14ac:dyDescent="0.2">
      <c r="A6723" s="518" t="s">
        <v>347</v>
      </c>
      <c r="B6723" s="518">
        <v>456772</v>
      </c>
      <c r="C6723" s="518" t="s">
        <v>2660</v>
      </c>
      <c r="D6723" s="518" t="s">
        <v>1974</v>
      </c>
      <c r="E6723" s="859">
        <v>26</v>
      </c>
      <c r="F6723" s="859">
        <v>0</v>
      </c>
      <c r="G6723" s="518" t="s">
        <v>128</v>
      </c>
      <c r="H6723" s="518" t="s">
        <v>347</v>
      </c>
      <c r="I6723" s="518">
        <v>456772</v>
      </c>
    </row>
    <row r="6724" spans="1:9" x14ac:dyDescent="0.2">
      <c r="A6724" s="518" t="s">
        <v>321</v>
      </c>
      <c r="B6724" s="518">
        <v>456814</v>
      </c>
      <c r="C6724" s="518" t="s">
        <v>2660</v>
      </c>
      <c r="D6724" s="518" t="s">
        <v>2746</v>
      </c>
      <c r="E6724" s="859">
        <v>23</v>
      </c>
      <c r="F6724" s="859">
        <v>0</v>
      </c>
      <c r="G6724" s="518" t="s">
        <v>128</v>
      </c>
      <c r="H6724" s="518" t="s">
        <v>321</v>
      </c>
      <c r="I6724" s="518">
        <v>456814</v>
      </c>
    </row>
    <row r="6725" spans="1:9" x14ac:dyDescent="0.2">
      <c r="A6725" s="518" t="s">
        <v>296</v>
      </c>
      <c r="B6725" s="518">
        <v>456830</v>
      </c>
      <c r="C6725" s="518" t="s">
        <v>2660</v>
      </c>
      <c r="D6725" s="518" t="s">
        <v>8130</v>
      </c>
      <c r="E6725" s="859">
        <v>33</v>
      </c>
      <c r="F6725" s="859">
        <v>0</v>
      </c>
      <c r="G6725" s="518" t="s">
        <v>128</v>
      </c>
      <c r="H6725" s="518" t="s">
        <v>296</v>
      </c>
      <c r="I6725" s="518">
        <v>456830</v>
      </c>
    </row>
    <row r="6726" spans="1:9" x14ac:dyDescent="0.2">
      <c r="A6726" s="518" t="s">
        <v>383</v>
      </c>
      <c r="B6726" s="518">
        <v>456863</v>
      </c>
      <c r="C6726" s="518" t="s">
        <v>2660</v>
      </c>
      <c r="D6726" s="518" t="s">
        <v>1573</v>
      </c>
      <c r="E6726" s="859">
        <v>31</v>
      </c>
      <c r="F6726" s="859">
        <v>25</v>
      </c>
      <c r="G6726" s="518" t="s">
        <v>122</v>
      </c>
      <c r="H6726" s="518" t="s">
        <v>383</v>
      </c>
      <c r="I6726" s="518">
        <v>456863</v>
      </c>
    </row>
    <row r="6727" spans="1:9" x14ac:dyDescent="0.2">
      <c r="A6727" s="518" t="s">
        <v>337</v>
      </c>
      <c r="B6727" s="518">
        <v>456871</v>
      </c>
      <c r="C6727" s="518" t="s">
        <v>2660</v>
      </c>
      <c r="D6727" s="518" t="s">
        <v>1480</v>
      </c>
      <c r="E6727" s="859">
        <v>31</v>
      </c>
      <c r="F6727" s="859">
        <v>31</v>
      </c>
      <c r="G6727" s="518" t="s">
        <v>122</v>
      </c>
      <c r="H6727" s="518" t="s">
        <v>337</v>
      </c>
      <c r="I6727" s="518">
        <v>456871</v>
      </c>
    </row>
    <row r="6728" spans="1:9" x14ac:dyDescent="0.2">
      <c r="A6728" s="518" t="s">
        <v>256</v>
      </c>
      <c r="B6728" s="518">
        <v>456996</v>
      </c>
      <c r="C6728" s="518" t="s">
        <v>2660</v>
      </c>
      <c r="D6728" s="518" t="s">
        <v>9076</v>
      </c>
      <c r="E6728" s="859">
        <v>35</v>
      </c>
      <c r="F6728" s="859">
        <v>0</v>
      </c>
      <c r="G6728" s="518" t="s">
        <v>128</v>
      </c>
      <c r="H6728" s="518" t="s">
        <v>256</v>
      </c>
      <c r="I6728" s="518">
        <v>456996</v>
      </c>
    </row>
    <row r="6729" spans="1:9" x14ac:dyDescent="0.2">
      <c r="A6729" s="518" t="s">
        <v>289</v>
      </c>
      <c r="B6729" s="518">
        <v>457127</v>
      </c>
      <c r="C6729" s="518" t="s">
        <v>2660</v>
      </c>
      <c r="D6729" s="518" t="s">
        <v>809</v>
      </c>
      <c r="E6729" s="859">
        <v>21</v>
      </c>
      <c r="F6729" s="859">
        <v>21</v>
      </c>
      <c r="G6729" s="518" t="s">
        <v>122</v>
      </c>
      <c r="H6729" s="518" t="s">
        <v>289</v>
      </c>
      <c r="I6729" s="518">
        <v>457127</v>
      </c>
    </row>
    <row r="6730" spans="1:9" x14ac:dyDescent="0.2">
      <c r="A6730" s="518" t="s">
        <v>289</v>
      </c>
      <c r="B6730" s="518">
        <v>457135</v>
      </c>
      <c r="C6730" s="518" t="s">
        <v>2660</v>
      </c>
      <c r="D6730" s="518" t="s">
        <v>1480</v>
      </c>
      <c r="E6730" s="859">
        <v>30</v>
      </c>
      <c r="F6730" s="859">
        <v>27</v>
      </c>
      <c r="G6730" s="518" t="s">
        <v>122</v>
      </c>
      <c r="H6730" s="518" t="s">
        <v>289</v>
      </c>
      <c r="I6730" s="518">
        <v>457135</v>
      </c>
    </row>
    <row r="6731" spans="1:9" x14ac:dyDescent="0.2">
      <c r="A6731" s="518" t="s">
        <v>289</v>
      </c>
      <c r="B6731" s="518">
        <v>457143</v>
      </c>
      <c r="C6731" s="518" t="s">
        <v>2660</v>
      </c>
      <c r="D6731" s="518" t="s">
        <v>1153</v>
      </c>
      <c r="E6731" s="859">
        <v>23</v>
      </c>
      <c r="F6731" s="859">
        <v>22</v>
      </c>
      <c r="G6731" s="518" t="s">
        <v>122</v>
      </c>
      <c r="H6731" s="518" t="s">
        <v>289</v>
      </c>
      <c r="I6731" s="518">
        <v>457143</v>
      </c>
    </row>
    <row r="6732" spans="1:9" x14ac:dyDescent="0.2">
      <c r="A6732" s="518" t="s">
        <v>289</v>
      </c>
      <c r="B6732" s="518">
        <v>457150</v>
      </c>
      <c r="C6732" s="518" t="s">
        <v>2660</v>
      </c>
      <c r="D6732" s="518" t="s">
        <v>1153</v>
      </c>
      <c r="E6732" s="859">
        <v>15</v>
      </c>
      <c r="F6732" s="859">
        <v>13</v>
      </c>
      <c r="G6732" s="518" t="s">
        <v>122</v>
      </c>
      <c r="H6732" s="518" t="s">
        <v>289</v>
      </c>
      <c r="I6732" s="518">
        <v>457150</v>
      </c>
    </row>
    <row r="6733" spans="1:9" x14ac:dyDescent="0.2">
      <c r="A6733" s="518" t="s">
        <v>201</v>
      </c>
      <c r="B6733" s="518">
        <v>457176</v>
      </c>
      <c r="C6733" s="518" t="s">
        <v>2660</v>
      </c>
      <c r="D6733" s="518" t="s">
        <v>4776</v>
      </c>
      <c r="E6733" s="859">
        <v>29</v>
      </c>
      <c r="F6733" s="859">
        <v>29</v>
      </c>
      <c r="G6733" s="518" t="s">
        <v>122</v>
      </c>
      <c r="H6733" s="518" t="s">
        <v>201</v>
      </c>
      <c r="I6733" s="518">
        <v>457176</v>
      </c>
    </row>
    <row r="6734" spans="1:9" x14ac:dyDescent="0.2">
      <c r="A6734" s="518" t="s">
        <v>201</v>
      </c>
      <c r="B6734" s="518">
        <v>457184</v>
      </c>
      <c r="C6734" s="518" t="s">
        <v>2660</v>
      </c>
      <c r="D6734" s="518" t="s">
        <v>4802</v>
      </c>
      <c r="E6734" s="859">
        <v>22</v>
      </c>
      <c r="F6734" s="859">
        <v>22</v>
      </c>
      <c r="G6734" s="518" t="s">
        <v>122</v>
      </c>
      <c r="H6734" s="518" t="s">
        <v>201</v>
      </c>
      <c r="I6734" s="518">
        <v>457184</v>
      </c>
    </row>
    <row r="6735" spans="1:9" x14ac:dyDescent="0.2">
      <c r="A6735" s="518" t="s">
        <v>321</v>
      </c>
      <c r="B6735" s="518">
        <v>457218</v>
      </c>
      <c r="C6735" s="518" t="s">
        <v>2660</v>
      </c>
      <c r="D6735" s="518" t="s">
        <v>2746</v>
      </c>
      <c r="E6735" s="859">
        <v>36</v>
      </c>
      <c r="F6735" s="859">
        <v>0</v>
      </c>
      <c r="G6735" s="518" t="s">
        <v>128</v>
      </c>
      <c r="H6735" s="518" t="s">
        <v>321</v>
      </c>
      <c r="I6735" s="518">
        <v>457218</v>
      </c>
    </row>
    <row r="6736" spans="1:9" x14ac:dyDescent="0.2">
      <c r="A6736" s="518" t="s">
        <v>337</v>
      </c>
      <c r="B6736" s="518">
        <v>457234</v>
      </c>
      <c r="C6736" s="518" t="s">
        <v>2660</v>
      </c>
      <c r="D6736" s="518" t="s">
        <v>913</v>
      </c>
      <c r="E6736" s="859">
        <v>19</v>
      </c>
      <c r="F6736" s="859">
        <v>19</v>
      </c>
      <c r="G6736" s="518" t="s">
        <v>122</v>
      </c>
      <c r="H6736" s="518" t="s">
        <v>337</v>
      </c>
      <c r="I6736" s="518">
        <v>457234</v>
      </c>
    </row>
    <row r="6737" spans="1:9" x14ac:dyDescent="0.2">
      <c r="A6737" s="518" t="s">
        <v>337</v>
      </c>
      <c r="B6737" s="518">
        <v>457242</v>
      </c>
      <c r="C6737" s="518" t="s">
        <v>2660</v>
      </c>
      <c r="D6737" s="518" t="s">
        <v>885</v>
      </c>
      <c r="E6737" s="859">
        <v>21</v>
      </c>
      <c r="F6737" s="859">
        <v>21</v>
      </c>
      <c r="G6737" s="518" t="s">
        <v>122</v>
      </c>
      <c r="H6737" s="518" t="s">
        <v>337</v>
      </c>
      <c r="I6737" s="518">
        <v>457242</v>
      </c>
    </row>
    <row r="6738" spans="1:9" x14ac:dyDescent="0.2">
      <c r="A6738" s="518" t="s">
        <v>337</v>
      </c>
      <c r="B6738" s="518">
        <v>457259</v>
      </c>
      <c r="C6738" s="518" t="s">
        <v>2660</v>
      </c>
      <c r="D6738" s="518" t="s">
        <v>1189</v>
      </c>
      <c r="E6738" s="859">
        <v>26</v>
      </c>
      <c r="F6738" s="859">
        <v>26</v>
      </c>
      <c r="G6738" s="518" t="s">
        <v>122</v>
      </c>
      <c r="H6738" s="518" t="s">
        <v>337</v>
      </c>
      <c r="I6738" s="518">
        <v>457259</v>
      </c>
    </row>
    <row r="6739" spans="1:9" x14ac:dyDescent="0.2">
      <c r="A6739" s="518" t="s">
        <v>316</v>
      </c>
      <c r="B6739" s="518">
        <v>457283</v>
      </c>
      <c r="C6739" s="518" t="s">
        <v>2660</v>
      </c>
      <c r="D6739" s="518" t="s">
        <v>614</v>
      </c>
      <c r="E6739" s="859">
        <v>26</v>
      </c>
      <c r="F6739" s="859">
        <v>22</v>
      </c>
      <c r="G6739" s="518" t="s">
        <v>122</v>
      </c>
      <c r="H6739" s="518" t="s">
        <v>316</v>
      </c>
      <c r="I6739" s="518">
        <v>457283</v>
      </c>
    </row>
    <row r="6740" spans="1:9" x14ac:dyDescent="0.2">
      <c r="A6740" s="518" t="s">
        <v>170</v>
      </c>
      <c r="B6740" s="518">
        <v>457317</v>
      </c>
      <c r="C6740" s="518" t="s">
        <v>2660</v>
      </c>
      <c r="D6740" s="518" t="s">
        <v>818</v>
      </c>
      <c r="E6740" s="859">
        <v>25</v>
      </c>
      <c r="F6740" s="859">
        <v>15</v>
      </c>
      <c r="G6740" s="518" t="s">
        <v>122</v>
      </c>
      <c r="H6740" s="518" t="s">
        <v>170</v>
      </c>
      <c r="I6740" s="518">
        <v>704783</v>
      </c>
    </row>
    <row r="6741" spans="1:9" x14ac:dyDescent="0.2">
      <c r="A6741" s="518" t="s">
        <v>170</v>
      </c>
      <c r="B6741" s="518">
        <v>457325</v>
      </c>
      <c r="C6741" s="518" t="s">
        <v>2660</v>
      </c>
      <c r="D6741" s="518" t="s">
        <v>1969</v>
      </c>
      <c r="E6741" s="859">
        <v>34</v>
      </c>
      <c r="F6741" s="859">
        <v>30</v>
      </c>
      <c r="G6741" s="518" t="s">
        <v>122</v>
      </c>
      <c r="H6741" s="518" t="s">
        <v>170</v>
      </c>
      <c r="I6741" s="518">
        <v>457325</v>
      </c>
    </row>
    <row r="6742" spans="1:9" x14ac:dyDescent="0.2">
      <c r="A6742" s="518" t="s">
        <v>170</v>
      </c>
      <c r="B6742" s="518">
        <v>457333</v>
      </c>
      <c r="C6742" s="518" t="s">
        <v>2660</v>
      </c>
      <c r="D6742" s="518" t="s">
        <v>611</v>
      </c>
      <c r="E6742" s="859">
        <v>24</v>
      </c>
      <c r="F6742" s="859">
        <v>22</v>
      </c>
      <c r="G6742" s="518" t="s">
        <v>122</v>
      </c>
      <c r="H6742" s="518" t="s">
        <v>170</v>
      </c>
      <c r="I6742" s="518">
        <v>457333</v>
      </c>
    </row>
    <row r="6743" spans="1:9" x14ac:dyDescent="0.2">
      <c r="A6743" s="518" t="s">
        <v>170</v>
      </c>
      <c r="B6743" s="518">
        <v>457341</v>
      </c>
      <c r="C6743" s="518" t="s">
        <v>2660</v>
      </c>
      <c r="D6743" s="518" t="s">
        <v>4803</v>
      </c>
      <c r="E6743" s="859">
        <v>32</v>
      </c>
      <c r="F6743" s="859">
        <v>32</v>
      </c>
      <c r="G6743" s="518" t="s">
        <v>122</v>
      </c>
      <c r="H6743" s="518" t="s">
        <v>170</v>
      </c>
      <c r="I6743" s="518">
        <v>457341</v>
      </c>
    </row>
    <row r="6744" spans="1:9" x14ac:dyDescent="0.2">
      <c r="A6744" s="518" t="s">
        <v>170</v>
      </c>
      <c r="B6744" s="518">
        <v>457358</v>
      </c>
      <c r="C6744" s="518" t="s">
        <v>2660</v>
      </c>
      <c r="D6744" s="518" t="s">
        <v>779</v>
      </c>
      <c r="E6744" s="859">
        <v>28</v>
      </c>
      <c r="F6744" s="859">
        <v>22</v>
      </c>
      <c r="G6744" s="518" t="s">
        <v>122</v>
      </c>
      <c r="H6744" s="518" t="s">
        <v>170</v>
      </c>
      <c r="I6744" s="518">
        <v>457358</v>
      </c>
    </row>
    <row r="6745" spans="1:9" x14ac:dyDescent="0.2">
      <c r="A6745" s="518" t="s">
        <v>170</v>
      </c>
      <c r="B6745" s="518">
        <v>457366</v>
      </c>
      <c r="C6745" s="518" t="s">
        <v>2660</v>
      </c>
      <c r="D6745" s="518" t="s">
        <v>1058</v>
      </c>
      <c r="E6745" s="859">
        <v>25</v>
      </c>
      <c r="F6745" s="859">
        <v>18</v>
      </c>
      <c r="G6745" s="518" t="s">
        <v>122</v>
      </c>
      <c r="H6745" s="518" t="s">
        <v>170</v>
      </c>
      <c r="I6745" s="518">
        <v>457366</v>
      </c>
    </row>
    <row r="6746" spans="1:9" x14ac:dyDescent="0.2">
      <c r="A6746" s="518" t="s">
        <v>170</v>
      </c>
      <c r="B6746" s="518">
        <v>457374</v>
      </c>
      <c r="C6746" s="518" t="s">
        <v>2660</v>
      </c>
      <c r="D6746" s="518" t="s">
        <v>4842</v>
      </c>
      <c r="E6746" s="859">
        <v>31</v>
      </c>
      <c r="F6746" s="859">
        <v>31</v>
      </c>
      <c r="G6746" s="518" t="s">
        <v>122</v>
      </c>
      <c r="H6746" s="518" t="s">
        <v>170</v>
      </c>
      <c r="I6746" s="518">
        <v>457374</v>
      </c>
    </row>
    <row r="6747" spans="1:9" x14ac:dyDescent="0.2">
      <c r="A6747" s="518" t="s">
        <v>170</v>
      </c>
      <c r="B6747" s="518">
        <v>457416</v>
      </c>
      <c r="C6747" s="518" t="s">
        <v>2660</v>
      </c>
      <c r="D6747" s="518" t="s">
        <v>4843</v>
      </c>
      <c r="E6747" s="859">
        <v>26</v>
      </c>
      <c r="F6747" s="859">
        <v>16</v>
      </c>
      <c r="G6747" s="518" t="s">
        <v>122</v>
      </c>
      <c r="H6747" s="518" t="s">
        <v>170</v>
      </c>
      <c r="I6747" s="518">
        <v>457432</v>
      </c>
    </row>
    <row r="6748" spans="1:9" x14ac:dyDescent="0.2">
      <c r="A6748" s="518" t="s">
        <v>170</v>
      </c>
      <c r="B6748" s="518">
        <v>457424</v>
      </c>
      <c r="C6748" s="518" t="s">
        <v>2660</v>
      </c>
      <c r="D6748" s="518" t="s">
        <v>1563</v>
      </c>
      <c r="E6748" s="859">
        <v>32</v>
      </c>
      <c r="F6748" s="859">
        <v>25</v>
      </c>
      <c r="G6748" s="518" t="s">
        <v>122</v>
      </c>
      <c r="H6748" s="518" t="s">
        <v>170</v>
      </c>
      <c r="I6748" s="518">
        <v>457424</v>
      </c>
    </row>
    <row r="6749" spans="1:9" x14ac:dyDescent="0.2">
      <c r="A6749" s="518" t="s">
        <v>170</v>
      </c>
      <c r="B6749" s="518">
        <v>457432</v>
      </c>
      <c r="C6749" s="518" t="s">
        <v>2660</v>
      </c>
      <c r="D6749" s="518" t="s">
        <v>4860</v>
      </c>
      <c r="E6749" s="859">
        <v>25</v>
      </c>
      <c r="F6749" s="859">
        <v>19</v>
      </c>
      <c r="G6749" s="518" t="s">
        <v>122</v>
      </c>
      <c r="H6749" s="518" t="s">
        <v>170</v>
      </c>
      <c r="I6749" s="518">
        <v>457432</v>
      </c>
    </row>
    <row r="6750" spans="1:9" x14ac:dyDescent="0.2">
      <c r="A6750" s="518" t="s">
        <v>170</v>
      </c>
      <c r="B6750" s="518">
        <v>457440</v>
      </c>
      <c r="C6750" s="518" t="s">
        <v>2660</v>
      </c>
      <c r="D6750" s="518" t="s">
        <v>3014</v>
      </c>
      <c r="E6750" s="859">
        <v>34</v>
      </c>
      <c r="F6750" s="859">
        <v>34</v>
      </c>
      <c r="G6750" s="518" t="s">
        <v>122</v>
      </c>
      <c r="H6750" s="518" t="s">
        <v>170</v>
      </c>
      <c r="I6750" s="518">
        <v>457440</v>
      </c>
    </row>
    <row r="6751" spans="1:9" x14ac:dyDescent="0.2">
      <c r="A6751" s="518" t="s">
        <v>170</v>
      </c>
      <c r="B6751" s="518">
        <v>457457</v>
      </c>
      <c r="C6751" s="518" t="s">
        <v>2660</v>
      </c>
      <c r="D6751" s="518" t="s">
        <v>718</v>
      </c>
      <c r="E6751" s="859">
        <v>26</v>
      </c>
      <c r="F6751" s="859">
        <v>20</v>
      </c>
      <c r="G6751" s="518" t="s">
        <v>122</v>
      </c>
      <c r="H6751" s="518" t="s">
        <v>170</v>
      </c>
      <c r="I6751" s="518">
        <v>457457</v>
      </c>
    </row>
    <row r="6752" spans="1:9" x14ac:dyDescent="0.2">
      <c r="A6752" s="518" t="s">
        <v>170</v>
      </c>
      <c r="B6752" s="518">
        <v>457465</v>
      </c>
      <c r="C6752" s="518" t="s">
        <v>2660</v>
      </c>
      <c r="D6752" s="518" t="s">
        <v>4861</v>
      </c>
      <c r="E6752" s="859">
        <v>26</v>
      </c>
      <c r="F6752" s="859">
        <v>26</v>
      </c>
      <c r="G6752" s="518" t="s">
        <v>122</v>
      </c>
      <c r="H6752" s="518" t="s">
        <v>170</v>
      </c>
      <c r="I6752" s="518">
        <v>457465</v>
      </c>
    </row>
    <row r="6753" spans="1:9" x14ac:dyDescent="0.2">
      <c r="A6753" s="518" t="s">
        <v>170</v>
      </c>
      <c r="B6753" s="518">
        <v>457473</v>
      </c>
      <c r="C6753" s="518" t="s">
        <v>2660</v>
      </c>
      <c r="D6753" s="518" t="s">
        <v>9077</v>
      </c>
      <c r="E6753" s="859">
        <v>19</v>
      </c>
      <c r="F6753" s="859">
        <v>0</v>
      </c>
      <c r="G6753" s="518" t="s">
        <v>122</v>
      </c>
      <c r="H6753" s="518" t="s">
        <v>170</v>
      </c>
      <c r="I6753" s="518">
        <v>457473</v>
      </c>
    </row>
    <row r="6754" spans="1:9" x14ac:dyDescent="0.2">
      <c r="A6754" s="518" t="s">
        <v>170</v>
      </c>
      <c r="B6754" s="518">
        <v>457481</v>
      </c>
      <c r="C6754" s="518" t="s">
        <v>2660</v>
      </c>
      <c r="D6754" s="518" t="s">
        <v>933</v>
      </c>
      <c r="E6754" s="859">
        <v>32</v>
      </c>
      <c r="F6754" s="859">
        <v>32</v>
      </c>
      <c r="G6754" s="518" t="s">
        <v>122</v>
      </c>
      <c r="H6754" s="518" t="s">
        <v>170</v>
      </c>
      <c r="I6754" s="518">
        <v>457481</v>
      </c>
    </row>
    <row r="6755" spans="1:9" x14ac:dyDescent="0.2">
      <c r="A6755" s="518" t="s">
        <v>170</v>
      </c>
      <c r="B6755" s="518">
        <v>457499</v>
      </c>
      <c r="C6755" s="518" t="s">
        <v>2660</v>
      </c>
      <c r="D6755" s="518" t="s">
        <v>861</v>
      </c>
      <c r="E6755" s="859">
        <v>29</v>
      </c>
      <c r="F6755" s="859">
        <v>29</v>
      </c>
      <c r="G6755" s="518" t="s">
        <v>122</v>
      </c>
      <c r="H6755" s="518" t="s">
        <v>170</v>
      </c>
      <c r="I6755" s="518">
        <v>457499</v>
      </c>
    </row>
    <row r="6756" spans="1:9" x14ac:dyDescent="0.2">
      <c r="A6756" s="518" t="s">
        <v>170</v>
      </c>
      <c r="B6756" s="518">
        <v>457507</v>
      </c>
      <c r="C6756" s="518" t="s">
        <v>2660</v>
      </c>
      <c r="D6756" s="518" t="s">
        <v>1231</v>
      </c>
      <c r="E6756" s="859">
        <v>32</v>
      </c>
      <c r="F6756" s="859">
        <v>32</v>
      </c>
      <c r="G6756" s="518" t="s">
        <v>122</v>
      </c>
      <c r="H6756" s="518" t="s">
        <v>170</v>
      </c>
      <c r="I6756" s="518">
        <v>457507</v>
      </c>
    </row>
    <row r="6757" spans="1:9" x14ac:dyDescent="0.2">
      <c r="A6757" s="518" t="s">
        <v>170</v>
      </c>
      <c r="B6757" s="518">
        <v>457515</v>
      </c>
      <c r="C6757" s="518" t="s">
        <v>2660</v>
      </c>
      <c r="D6757" s="518" t="s">
        <v>1390</v>
      </c>
      <c r="E6757" s="859">
        <v>18</v>
      </c>
      <c r="F6757" s="859">
        <v>15</v>
      </c>
      <c r="G6757" s="518" t="s">
        <v>122</v>
      </c>
      <c r="H6757" s="518" t="s">
        <v>170</v>
      </c>
      <c r="I6757" s="518">
        <v>457457</v>
      </c>
    </row>
    <row r="6758" spans="1:9" x14ac:dyDescent="0.2">
      <c r="A6758" s="518" t="s">
        <v>170</v>
      </c>
      <c r="B6758" s="518">
        <v>457523</v>
      </c>
      <c r="C6758" s="518" t="s">
        <v>2660</v>
      </c>
      <c r="D6758" s="518" t="s">
        <v>634</v>
      </c>
      <c r="E6758" s="859">
        <v>28</v>
      </c>
      <c r="F6758" s="859">
        <v>25</v>
      </c>
      <c r="G6758" s="518" t="s">
        <v>122</v>
      </c>
      <c r="H6758" s="518" t="s">
        <v>170</v>
      </c>
      <c r="I6758" s="518">
        <v>457523</v>
      </c>
    </row>
    <row r="6759" spans="1:9" x14ac:dyDescent="0.2">
      <c r="A6759" s="518" t="s">
        <v>170</v>
      </c>
      <c r="B6759" s="518">
        <v>457531</v>
      </c>
      <c r="C6759" s="518" t="s">
        <v>2660</v>
      </c>
      <c r="D6759" s="518" t="s">
        <v>780</v>
      </c>
      <c r="E6759" s="859">
        <v>32</v>
      </c>
      <c r="F6759" s="859">
        <v>32</v>
      </c>
      <c r="G6759" s="518" t="s">
        <v>122</v>
      </c>
      <c r="H6759" s="518" t="s">
        <v>170</v>
      </c>
      <c r="I6759" s="518">
        <v>457531</v>
      </c>
    </row>
    <row r="6760" spans="1:9" x14ac:dyDescent="0.2">
      <c r="A6760" s="518" t="s">
        <v>170</v>
      </c>
      <c r="B6760" s="518">
        <v>457549</v>
      </c>
      <c r="C6760" s="518" t="s">
        <v>2660</v>
      </c>
      <c r="D6760" s="518" t="s">
        <v>687</v>
      </c>
      <c r="E6760" s="859">
        <v>31</v>
      </c>
      <c r="F6760" s="859">
        <v>31</v>
      </c>
      <c r="G6760" s="518" t="s">
        <v>122</v>
      </c>
      <c r="H6760" s="518" t="s">
        <v>170</v>
      </c>
      <c r="I6760" s="518">
        <v>457549</v>
      </c>
    </row>
    <row r="6761" spans="1:9" x14ac:dyDescent="0.2">
      <c r="A6761" s="518" t="s">
        <v>170</v>
      </c>
      <c r="B6761" s="518">
        <v>457556</v>
      </c>
      <c r="C6761" s="518" t="s">
        <v>2660</v>
      </c>
      <c r="D6761" s="518" t="s">
        <v>1158</v>
      </c>
      <c r="E6761" s="859">
        <v>21</v>
      </c>
      <c r="F6761" s="859">
        <v>21</v>
      </c>
      <c r="G6761" s="518" t="s">
        <v>122</v>
      </c>
      <c r="H6761" s="518" t="s">
        <v>170</v>
      </c>
      <c r="I6761" s="518">
        <v>457556</v>
      </c>
    </row>
    <row r="6762" spans="1:9" x14ac:dyDescent="0.2">
      <c r="A6762" s="518" t="s">
        <v>170</v>
      </c>
      <c r="B6762" s="518">
        <v>457564</v>
      </c>
      <c r="C6762" s="518" t="s">
        <v>2660</v>
      </c>
      <c r="D6762" s="518" t="s">
        <v>876</v>
      </c>
      <c r="E6762" s="859">
        <v>28</v>
      </c>
      <c r="F6762" s="859">
        <v>28</v>
      </c>
      <c r="G6762" s="518" t="s">
        <v>122</v>
      </c>
      <c r="H6762" s="518" t="s">
        <v>170</v>
      </c>
      <c r="I6762" s="518">
        <v>457564</v>
      </c>
    </row>
    <row r="6763" spans="1:9" x14ac:dyDescent="0.2">
      <c r="A6763" s="518" t="s">
        <v>170</v>
      </c>
      <c r="B6763" s="518">
        <v>457572</v>
      </c>
      <c r="C6763" s="518" t="s">
        <v>2660</v>
      </c>
      <c r="D6763" s="518" t="s">
        <v>2741</v>
      </c>
      <c r="E6763" s="859">
        <v>35</v>
      </c>
      <c r="F6763" s="859">
        <v>35</v>
      </c>
      <c r="G6763" s="518" t="s">
        <v>122</v>
      </c>
      <c r="H6763" s="518" t="s">
        <v>170</v>
      </c>
      <c r="I6763" s="518">
        <v>457572</v>
      </c>
    </row>
    <row r="6764" spans="1:9" x14ac:dyDescent="0.2">
      <c r="A6764" s="518" t="s">
        <v>170</v>
      </c>
      <c r="B6764" s="518">
        <v>457598</v>
      </c>
      <c r="C6764" s="518" t="s">
        <v>2660</v>
      </c>
      <c r="D6764" s="518" t="s">
        <v>2039</v>
      </c>
      <c r="E6764" s="859">
        <v>31</v>
      </c>
      <c r="F6764" s="859">
        <v>31</v>
      </c>
      <c r="G6764" s="518" t="s">
        <v>122</v>
      </c>
      <c r="H6764" s="518" t="s">
        <v>170</v>
      </c>
      <c r="I6764" s="518">
        <v>457598</v>
      </c>
    </row>
    <row r="6765" spans="1:9" x14ac:dyDescent="0.2">
      <c r="A6765" s="518" t="s">
        <v>170</v>
      </c>
      <c r="B6765" s="518">
        <v>457606</v>
      </c>
      <c r="C6765" s="518" t="s">
        <v>2660</v>
      </c>
      <c r="D6765" s="518" t="s">
        <v>4911</v>
      </c>
      <c r="E6765" s="859">
        <v>31</v>
      </c>
      <c r="F6765" s="859">
        <v>31</v>
      </c>
      <c r="G6765" s="518" t="s">
        <v>122</v>
      </c>
      <c r="H6765" s="518" t="s">
        <v>170</v>
      </c>
      <c r="I6765" s="518">
        <v>457606</v>
      </c>
    </row>
    <row r="6766" spans="1:9" x14ac:dyDescent="0.2">
      <c r="A6766" s="518" t="s">
        <v>170</v>
      </c>
      <c r="B6766" s="518">
        <v>457614</v>
      </c>
      <c r="C6766" s="518" t="s">
        <v>2660</v>
      </c>
      <c r="D6766" s="518" t="s">
        <v>1552</v>
      </c>
      <c r="E6766" s="859">
        <v>31</v>
      </c>
      <c r="F6766" s="859">
        <v>31</v>
      </c>
      <c r="G6766" s="518" t="s">
        <v>122</v>
      </c>
      <c r="H6766" s="518" t="s">
        <v>170</v>
      </c>
      <c r="I6766" s="518">
        <v>457614</v>
      </c>
    </row>
    <row r="6767" spans="1:9" x14ac:dyDescent="0.2">
      <c r="A6767" s="518" t="s">
        <v>170</v>
      </c>
      <c r="B6767" s="518">
        <v>457622</v>
      </c>
      <c r="C6767" s="518" t="s">
        <v>2660</v>
      </c>
      <c r="D6767" s="518" t="s">
        <v>3802</v>
      </c>
      <c r="E6767" s="859">
        <v>28</v>
      </c>
      <c r="F6767" s="859">
        <v>28</v>
      </c>
      <c r="G6767" s="518" t="s">
        <v>122</v>
      </c>
      <c r="H6767" s="518" t="s">
        <v>170</v>
      </c>
      <c r="I6767" s="518">
        <v>457622</v>
      </c>
    </row>
    <row r="6768" spans="1:9" x14ac:dyDescent="0.2">
      <c r="A6768" s="518" t="s">
        <v>170</v>
      </c>
      <c r="B6768" s="518">
        <v>457630</v>
      </c>
      <c r="C6768" s="518" t="s">
        <v>2660</v>
      </c>
      <c r="D6768" s="518" t="s">
        <v>1970</v>
      </c>
      <c r="E6768" s="859">
        <v>16</v>
      </c>
      <c r="F6768" s="859">
        <v>16</v>
      </c>
      <c r="G6768" s="518" t="s">
        <v>122</v>
      </c>
      <c r="H6768" s="518" t="s">
        <v>170</v>
      </c>
      <c r="I6768" s="518">
        <v>457630</v>
      </c>
    </row>
    <row r="6769" spans="1:9" x14ac:dyDescent="0.2">
      <c r="A6769" s="518" t="s">
        <v>170</v>
      </c>
      <c r="B6769" s="518">
        <v>457648</v>
      </c>
      <c r="C6769" s="518" t="s">
        <v>2660</v>
      </c>
      <c r="D6769" s="518" t="s">
        <v>6116</v>
      </c>
      <c r="E6769" s="859">
        <v>33</v>
      </c>
      <c r="F6769" s="859">
        <v>28</v>
      </c>
      <c r="G6769" s="518" t="s">
        <v>122</v>
      </c>
      <c r="H6769" s="518" t="s">
        <v>170</v>
      </c>
      <c r="I6769" s="518">
        <v>457648</v>
      </c>
    </row>
    <row r="6770" spans="1:9" x14ac:dyDescent="0.2">
      <c r="A6770" s="518" t="s">
        <v>170</v>
      </c>
      <c r="B6770" s="518">
        <v>457655</v>
      </c>
      <c r="C6770" s="518" t="s">
        <v>2660</v>
      </c>
      <c r="D6770" s="518" t="s">
        <v>2843</v>
      </c>
      <c r="E6770" s="859">
        <v>31</v>
      </c>
      <c r="F6770" s="859">
        <v>31</v>
      </c>
      <c r="G6770" s="518" t="s">
        <v>122</v>
      </c>
      <c r="H6770" s="518" t="s">
        <v>170</v>
      </c>
      <c r="I6770" s="518">
        <v>457655</v>
      </c>
    </row>
    <row r="6771" spans="1:9" x14ac:dyDescent="0.2">
      <c r="A6771" s="518" t="s">
        <v>170</v>
      </c>
      <c r="B6771" s="518">
        <v>457697</v>
      </c>
      <c r="C6771" s="518" t="s">
        <v>2660</v>
      </c>
      <c r="D6771" s="518" t="s">
        <v>4836</v>
      </c>
      <c r="E6771" s="859">
        <v>31</v>
      </c>
      <c r="F6771" s="859">
        <v>29</v>
      </c>
      <c r="G6771" s="518" t="s">
        <v>122</v>
      </c>
      <c r="H6771" s="518" t="s">
        <v>170</v>
      </c>
      <c r="I6771" s="518">
        <v>457697</v>
      </c>
    </row>
    <row r="6772" spans="1:9" x14ac:dyDescent="0.2">
      <c r="A6772" s="518" t="s">
        <v>170</v>
      </c>
      <c r="B6772" s="518">
        <v>457747</v>
      </c>
      <c r="C6772" s="518" t="s">
        <v>2660</v>
      </c>
      <c r="D6772" s="518" t="s">
        <v>729</v>
      </c>
      <c r="E6772" s="859">
        <v>25</v>
      </c>
      <c r="F6772" s="859">
        <v>25</v>
      </c>
      <c r="G6772" s="518" t="s">
        <v>122</v>
      </c>
      <c r="H6772" s="518" t="s">
        <v>170</v>
      </c>
      <c r="I6772" s="518">
        <v>457747</v>
      </c>
    </row>
    <row r="6773" spans="1:9" x14ac:dyDescent="0.2">
      <c r="A6773" s="518" t="s">
        <v>170</v>
      </c>
      <c r="B6773" s="518">
        <v>457762</v>
      </c>
      <c r="C6773" s="518" t="s">
        <v>2660</v>
      </c>
      <c r="D6773" s="518" t="s">
        <v>1141</v>
      </c>
      <c r="E6773" s="859">
        <v>26</v>
      </c>
      <c r="F6773" s="859">
        <v>26</v>
      </c>
      <c r="G6773" s="518" t="s">
        <v>122</v>
      </c>
      <c r="H6773" s="518" t="s">
        <v>170</v>
      </c>
      <c r="I6773" s="518">
        <v>457762</v>
      </c>
    </row>
    <row r="6774" spans="1:9" x14ac:dyDescent="0.2">
      <c r="A6774" s="518" t="s">
        <v>164</v>
      </c>
      <c r="B6774" s="518">
        <v>457788</v>
      </c>
      <c r="C6774" s="518" t="s">
        <v>2660</v>
      </c>
      <c r="D6774" s="518" t="s">
        <v>559</v>
      </c>
      <c r="E6774" s="859">
        <v>34</v>
      </c>
      <c r="F6774" s="859">
        <v>34</v>
      </c>
      <c r="G6774" s="518" t="s">
        <v>122</v>
      </c>
      <c r="H6774" s="518" t="s">
        <v>164</v>
      </c>
      <c r="I6774" s="518">
        <v>457788</v>
      </c>
    </row>
    <row r="6775" spans="1:9" x14ac:dyDescent="0.2">
      <c r="A6775" s="518" t="s">
        <v>164</v>
      </c>
      <c r="B6775" s="518">
        <v>457796</v>
      </c>
      <c r="C6775" s="518" t="s">
        <v>2660</v>
      </c>
      <c r="D6775" s="518" t="s">
        <v>547</v>
      </c>
      <c r="E6775" s="859">
        <v>28</v>
      </c>
      <c r="F6775" s="859">
        <v>28</v>
      </c>
      <c r="G6775" s="518" t="s">
        <v>122</v>
      </c>
      <c r="H6775" s="518" t="s">
        <v>164</v>
      </c>
      <c r="I6775" s="518">
        <v>457796</v>
      </c>
    </row>
    <row r="6776" spans="1:9" x14ac:dyDescent="0.2">
      <c r="A6776" s="518" t="s">
        <v>164</v>
      </c>
      <c r="B6776" s="518">
        <v>457804</v>
      </c>
      <c r="C6776" s="518" t="s">
        <v>2660</v>
      </c>
      <c r="D6776" s="518" t="s">
        <v>4996</v>
      </c>
      <c r="E6776" s="859">
        <v>35</v>
      </c>
      <c r="F6776" s="859">
        <v>34</v>
      </c>
      <c r="G6776" s="518" t="s">
        <v>122</v>
      </c>
      <c r="H6776" s="518" t="s">
        <v>164</v>
      </c>
      <c r="I6776" s="518">
        <v>457804</v>
      </c>
    </row>
    <row r="6777" spans="1:9" x14ac:dyDescent="0.2">
      <c r="A6777" s="518" t="s">
        <v>164</v>
      </c>
      <c r="B6777" s="518">
        <v>457812</v>
      </c>
      <c r="C6777" s="518" t="s">
        <v>2660</v>
      </c>
      <c r="D6777" s="518" t="s">
        <v>421</v>
      </c>
      <c r="E6777" s="859">
        <v>21</v>
      </c>
      <c r="F6777" s="859">
        <v>21</v>
      </c>
      <c r="G6777" s="518" t="s">
        <v>122</v>
      </c>
      <c r="H6777" s="518" t="s">
        <v>164</v>
      </c>
      <c r="I6777" s="518">
        <v>457812</v>
      </c>
    </row>
    <row r="6778" spans="1:9" x14ac:dyDescent="0.2">
      <c r="A6778" s="518" t="s">
        <v>164</v>
      </c>
      <c r="B6778" s="518">
        <v>457820</v>
      </c>
      <c r="C6778" s="518" t="s">
        <v>2660</v>
      </c>
      <c r="D6778" s="518" t="s">
        <v>1622</v>
      </c>
      <c r="E6778" s="859">
        <v>19</v>
      </c>
      <c r="F6778" s="859">
        <v>18</v>
      </c>
      <c r="G6778" s="518" t="s">
        <v>122</v>
      </c>
      <c r="H6778" s="518" t="s">
        <v>164</v>
      </c>
      <c r="I6778" s="518">
        <v>457820</v>
      </c>
    </row>
    <row r="6779" spans="1:9" x14ac:dyDescent="0.2">
      <c r="A6779" s="518" t="s">
        <v>164</v>
      </c>
      <c r="B6779" s="518">
        <v>457846</v>
      </c>
      <c r="C6779" s="518" t="s">
        <v>2660</v>
      </c>
      <c r="D6779" s="518" t="s">
        <v>798</v>
      </c>
      <c r="E6779" s="859">
        <v>25</v>
      </c>
      <c r="F6779" s="859">
        <v>25</v>
      </c>
      <c r="G6779" s="518" t="s">
        <v>122</v>
      </c>
      <c r="H6779" s="518" t="s">
        <v>164</v>
      </c>
      <c r="I6779" s="518">
        <v>457846</v>
      </c>
    </row>
    <row r="6780" spans="1:9" x14ac:dyDescent="0.2">
      <c r="A6780" s="518" t="s">
        <v>164</v>
      </c>
      <c r="B6780" s="518">
        <v>457895</v>
      </c>
      <c r="C6780" s="518" t="s">
        <v>2660</v>
      </c>
      <c r="D6780" s="518" t="s">
        <v>831</v>
      </c>
      <c r="E6780" s="859">
        <v>31</v>
      </c>
      <c r="F6780" s="859">
        <v>30</v>
      </c>
      <c r="G6780" s="518" t="s">
        <v>122</v>
      </c>
      <c r="H6780" s="518" t="s">
        <v>164</v>
      </c>
      <c r="I6780" s="518">
        <v>457895</v>
      </c>
    </row>
    <row r="6781" spans="1:9" x14ac:dyDescent="0.2">
      <c r="A6781" s="518" t="s">
        <v>170</v>
      </c>
      <c r="B6781" s="518">
        <v>457903</v>
      </c>
      <c r="C6781" s="518" t="s">
        <v>2660</v>
      </c>
      <c r="D6781" s="518" t="s">
        <v>886</v>
      </c>
      <c r="E6781" s="859">
        <v>26</v>
      </c>
      <c r="F6781" s="859">
        <v>12</v>
      </c>
      <c r="G6781" s="518" t="s">
        <v>122</v>
      </c>
      <c r="H6781" s="518" t="s">
        <v>170</v>
      </c>
      <c r="I6781" s="518">
        <v>705244</v>
      </c>
    </row>
    <row r="6782" spans="1:9" x14ac:dyDescent="0.2">
      <c r="A6782" s="518" t="s">
        <v>231</v>
      </c>
      <c r="B6782" s="518">
        <v>457937</v>
      </c>
      <c r="C6782" s="518" t="s">
        <v>2660</v>
      </c>
      <c r="D6782" s="518" t="s">
        <v>559</v>
      </c>
      <c r="E6782" s="859">
        <v>32</v>
      </c>
      <c r="F6782" s="859">
        <v>32</v>
      </c>
      <c r="G6782" s="518" t="s">
        <v>122</v>
      </c>
      <c r="H6782" s="518" t="s">
        <v>231</v>
      </c>
      <c r="I6782" s="518">
        <v>457937</v>
      </c>
    </row>
    <row r="6783" spans="1:9" x14ac:dyDescent="0.2">
      <c r="A6783" s="518" t="s">
        <v>231</v>
      </c>
      <c r="B6783" s="518">
        <v>457945</v>
      </c>
      <c r="C6783" s="518" t="s">
        <v>2660</v>
      </c>
      <c r="D6783" s="518" t="s">
        <v>1970</v>
      </c>
      <c r="E6783" s="859">
        <v>35</v>
      </c>
      <c r="F6783" s="859">
        <v>35</v>
      </c>
      <c r="G6783" s="518" t="s">
        <v>122</v>
      </c>
      <c r="H6783" s="518" t="s">
        <v>231</v>
      </c>
      <c r="I6783" s="518">
        <v>457945</v>
      </c>
    </row>
    <row r="6784" spans="1:9" x14ac:dyDescent="0.2">
      <c r="A6784" s="518" t="s">
        <v>231</v>
      </c>
      <c r="B6784" s="518">
        <v>457952</v>
      </c>
      <c r="C6784" s="518" t="s">
        <v>2660</v>
      </c>
      <c r="D6784" s="518" t="s">
        <v>1969</v>
      </c>
      <c r="E6784" s="859">
        <v>35</v>
      </c>
      <c r="F6784" s="859">
        <v>34</v>
      </c>
      <c r="G6784" s="518" t="s">
        <v>122</v>
      </c>
      <c r="H6784" s="518" t="s">
        <v>231</v>
      </c>
      <c r="I6784" s="518">
        <v>457952</v>
      </c>
    </row>
    <row r="6785" spans="1:9" x14ac:dyDescent="0.2">
      <c r="A6785" s="518" t="s">
        <v>231</v>
      </c>
      <c r="B6785" s="518">
        <v>457960</v>
      </c>
      <c r="C6785" s="518" t="s">
        <v>2660</v>
      </c>
      <c r="D6785" s="518" t="s">
        <v>768</v>
      </c>
      <c r="E6785" s="859">
        <v>22</v>
      </c>
      <c r="F6785" s="859">
        <v>21</v>
      </c>
      <c r="G6785" s="518" t="s">
        <v>122</v>
      </c>
      <c r="H6785" s="518" t="s">
        <v>231</v>
      </c>
      <c r="I6785" s="518">
        <v>457960</v>
      </c>
    </row>
    <row r="6786" spans="1:9" x14ac:dyDescent="0.2">
      <c r="A6786" s="518" t="s">
        <v>231</v>
      </c>
      <c r="B6786" s="518">
        <v>457978</v>
      </c>
      <c r="C6786" s="518" t="s">
        <v>2660</v>
      </c>
      <c r="D6786" s="518" t="s">
        <v>4683</v>
      </c>
      <c r="E6786" s="859">
        <v>18</v>
      </c>
      <c r="F6786" s="859">
        <v>5</v>
      </c>
      <c r="G6786" s="518" t="s">
        <v>122</v>
      </c>
      <c r="H6786" s="518" t="s">
        <v>231</v>
      </c>
      <c r="I6786" s="518">
        <v>801134</v>
      </c>
    </row>
    <row r="6787" spans="1:9" x14ac:dyDescent="0.2">
      <c r="A6787" s="518" t="s">
        <v>231</v>
      </c>
      <c r="B6787" s="518">
        <v>457986</v>
      </c>
      <c r="C6787" s="518" t="s">
        <v>2660</v>
      </c>
      <c r="D6787" s="518" t="s">
        <v>4684</v>
      </c>
      <c r="E6787" s="859">
        <v>24</v>
      </c>
      <c r="F6787" s="859">
        <v>11</v>
      </c>
      <c r="G6787" s="518" t="s">
        <v>122</v>
      </c>
      <c r="H6787" s="518" t="s">
        <v>231</v>
      </c>
      <c r="I6787" s="518">
        <v>457994</v>
      </c>
    </row>
    <row r="6788" spans="1:9" x14ac:dyDescent="0.2">
      <c r="A6788" s="518" t="s">
        <v>231</v>
      </c>
      <c r="B6788" s="518">
        <v>457994</v>
      </c>
      <c r="C6788" s="518" t="s">
        <v>2660</v>
      </c>
      <c r="D6788" s="518" t="s">
        <v>4685</v>
      </c>
      <c r="E6788" s="859">
        <v>26</v>
      </c>
      <c r="F6788" s="859">
        <v>32</v>
      </c>
      <c r="G6788" s="518" t="s">
        <v>122</v>
      </c>
      <c r="H6788" s="518" t="s">
        <v>231</v>
      </c>
      <c r="I6788" s="518">
        <v>457994</v>
      </c>
    </row>
    <row r="6789" spans="1:9" x14ac:dyDescent="0.2">
      <c r="A6789" s="518" t="s">
        <v>231</v>
      </c>
      <c r="B6789" s="518">
        <v>458000</v>
      </c>
      <c r="C6789" s="518" t="s">
        <v>2660</v>
      </c>
      <c r="D6789" s="518" t="s">
        <v>4686</v>
      </c>
      <c r="E6789" s="859">
        <v>20</v>
      </c>
      <c r="F6789" s="859">
        <v>7</v>
      </c>
      <c r="G6789" s="518" t="s">
        <v>122</v>
      </c>
      <c r="H6789" s="518" t="s">
        <v>231</v>
      </c>
      <c r="I6789" s="518">
        <v>457994</v>
      </c>
    </row>
    <row r="6790" spans="1:9" x14ac:dyDescent="0.2">
      <c r="A6790" s="518" t="s">
        <v>231</v>
      </c>
      <c r="B6790" s="518">
        <v>458018</v>
      </c>
      <c r="C6790" s="518" t="s">
        <v>2660</v>
      </c>
      <c r="D6790" s="518" t="s">
        <v>4687</v>
      </c>
      <c r="E6790" s="859">
        <v>22</v>
      </c>
      <c r="F6790" s="859">
        <v>22</v>
      </c>
      <c r="G6790" s="518" t="s">
        <v>122</v>
      </c>
      <c r="H6790" s="518" t="s">
        <v>231</v>
      </c>
      <c r="I6790" s="518">
        <v>458018</v>
      </c>
    </row>
    <row r="6791" spans="1:9" x14ac:dyDescent="0.2">
      <c r="A6791" s="518" t="s">
        <v>231</v>
      </c>
      <c r="B6791" s="518">
        <v>458026</v>
      </c>
      <c r="C6791" s="518" t="s">
        <v>2660</v>
      </c>
      <c r="D6791" s="518" t="s">
        <v>1281</v>
      </c>
      <c r="E6791" s="859">
        <v>33</v>
      </c>
      <c r="F6791" s="859">
        <v>30</v>
      </c>
      <c r="G6791" s="518" t="s">
        <v>122</v>
      </c>
      <c r="H6791" s="518" t="s">
        <v>231</v>
      </c>
      <c r="I6791" s="518">
        <v>458026</v>
      </c>
    </row>
    <row r="6792" spans="1:9" x14ac:dyDescent="0.2">
      <c r="A6792" s="518" t="s">
        <v>231</v>
      </c>
      <c r="B6792" s="518">
        <v>458034</v>
      </c>
      <c r="C6792" s="518" t="s">
        <v>2660</v>
      </c>
      <c r="D6792" s="518" t="s">
        <v>1407</v>
      </c>
      <c r="E6792" s="859">
        <v>28</v>
      </c>
      <c r="F6792" s="859">
        <v>38</v>
      </c>
      <c r="G6792" s="518" t="s">
        <v>122</v>
      </c>
      <c r="H6792" s="518" t="s">
        <v>231</v>
      </c>
      <c r="I6792" s="518">
        <v>458034</v>
      </c>
    </row>
    <row r="6793" spans="1:9" x14ac:dyDescent="0.2">
      <c r="A6793" s="518" t="s">
        <v>231</v>
      </c>
      <c r="B6793" s="518">
        <v>458042</v>
      </c>
      <c r="C6793" s="518" t="s">
        <v>2660</v>
      </c>
      <c r="D6793" s="518" t="s">
        <v>1293</v>
      </c>
      <c r="E6793" s="859">
        <v>26</v>
      </c>
      <c r="F6793" s="859">
        <v>25</v>
      </c>
      <c r="G6793" s="518" t="s">
        <v>122</v>
      </c>
      <c r="H6793" s="518" t="s">
        <v>231</v>
      </c>
      <c r="I6793" s="518">
        <v>458042</v>
      </c>
    </row>
    <row r="6794" spans="1:9" x14ac:dyDescent="0.2">
      <c r="A6794" s="518" t="s">
        <v>231</v>
      </c>
      <c r="B6794" s="518">
        <v>458059</v>
      </c>
      <c r="C6794" s="518" t="s">
        <v>2660</v>
      </c>
      <c r="D6794" s="518" t="s">
        <v>933</v>
      </c>
      <c r="E6794" s="859">
        <v>34</v>
      </c>
      <c r="F6794" s="859">
        <v>28</v>
      </c>
      <c r="G6794" s="518" t="s">
        <v>122</v>
      </c>
      <c r="H6794" s="518" t="s">
        <v>231</v>
      </c>
      <c r="I6794" s="518">
        <v>458059</v>
      </c>
    </row>
    <row r="6795" spans="1:9" x14ac:dyDescent="0.2">
      <c r="A6795" s="518" t="s">
        <v>231</v>
      </c>
      <c r="B6795" s="518">
        <v>458067</v>
      </c>
      <c r="C6795" s="518" t="s">
        <v>2660</v>
      </c>
      <c r="D6795" s="518" t="s">
        <v>1275</v>
      </c>
      <c r="E6795" s="859">
        <v>32</v>
      </c>
      <c r="F6795" s="859">
        <v>30</v>
      </c>
      <c r="G6795" s="518" t="s">
        <v>122</v>
      </c>
      <c r="H6795" s="518" t="s">
        <v>231</v>
      </c>
      <c r="I6795" s="518">
        <v>458067</v>
      </c>
    </row>
    <row r="6796" spans="1:9" x14ac:dyDescent="0.2">
      <c r="A6796" s="518" t="s">
        <v>231</v>
      </c>
      <c r="B6796" s="518">
        <v>458075</v>
      </c>
      <c r="C6796" s="518" t="s">
        <v>2660</v>
      </c>
      <c r="D6796" s="518" t="s">
        <v>1692</v>
      </c>
      <c r="E6796" s="859">
        <v>27</v>
      </c>
      <c r="F6796" s="859">
        <v>27</v>
      </c>
      <c r="G6796" s="518" t="s">
        <v>122</v>
      </c>
      <c r="H6796" s="518" t="s">
        <v>231</v>
      </c>
      <c r="I6796" s="518">
        <v>458075</v>
      </c>
    </row>
    <row r="6797" spans="1:9" x14ac:dyDescent="0.2">
      <c r="A6797" s="518" t="s">
        <v>231</v>
      </c>
      <c r="B6797" s="518">
        <v>458083</v>
      </c>
      <c r="C6797" s="518" t="s">
        <v>2660</v>
      </c>
      <c r="D6797" s="518" t="s">
        <v>4708</v>
      </c>
      <c r="E6797" s="859">
        <v>21</v>
      </c>
      <c r="F6797" s="859">
        <v>21</v>
      </c>
      <c r="G6797" s="518" t="s">
        <v>122</v>
      </c>
      <c r="H6797" s="518" t="s">
        <v>231</v>
      </c>
      <c r="I6797" s="518">
        <v>458083</v>
      </c>
    </row>
    <row r="6798" spans="1:9" x14ac:dyDescent="0.2">
      <c r="A6798" s="518" t="s">
        <v>234</v>
      </c>
      <c r="B6798" s="518">
        <v>458109</v>
      </c>
      <c r="C6798" s="518" t="s">
        <v>2660</v>
      </c>
      <c r="D6798" s="518" t="s">
        <v>950</v>
      </c>
      <c r="E6798" s="859">
        <v>23</v>
      </c>
      <c r="F6798" s="859">
        <v>0</v>
      </c>
      <c r="G6798" s="518" t="s">
        <v>122</v>
      </c>
      <c r="H6798" s="518" t="s">
        <v>234</v>
      </c>
      <c r="I6798" s="518">
        <v>458109</v>
      </c>
    </row>
    <row r="6799" spans="1:9" x14ac:dyDescent="0.2">
      <c r="A6799" s="518" t="s">
        <v>350</v>
      </c>
      <c r="B6799" s="518">
        <v>458125</v>
      </c>
      <c r="C6799" s="518" t="s">
        <v>2660</v>
      </c>
      <c r="D6799" s="518" t="s">
        <v>735</v>
      </c>
      <c r="E6799" s="859">
        <v>34</v>
      </c>
      <c r="F6799" s="859">
        <v>0</v>
      </c>
      <c r="G6799" s="518" t="s">
        <v>122</v>
      </c>
      <c r="H6799" s="518" t="s">
        <v>350</v>
      </c>
      <c r="I6799" s="518">
        <v>458125</v>
      </c>
    </row>
    <row r="6800" spans="1:9" x14ac:dyDescent="0.2">
      <c r="A6800" s="518" t="s">
        <v>394</v>
      </c>
      <c r="B6800" s="518">
        <v>458158</v>
      </c>
      <c r="C6800" s="518" t="s">
        <v>2660</v>
      </c>
      <c r="D6800" s="518" t="s">
        <v>4754</v>
      </c>
      <c r="E6800" s="859">
        <v>25</v>
      </c>
      <c r="F6800" s="859">
        <v>25</v>
      </c>
      <c r="G6800" s="518" t="s">
        <v>122</v>
      </c>
      <c r="H6800" s="518" t="s">
        <v>394</v>
      </c>
      <c r="I6800" s="518">
        <v>458158</v>
      </c>
    </row>
    <row r="6801" spans="1:9" x14ac:dyDescent="0.2">
      <c r="A6801" s="518" t="s">
        <v>394</v>
      </c>
      <c r="B6801" s="518">
        <v>458166</v>
      </c>
      <c r="C6801" s="518" t="s">
        <v>2660</v>
      </c>
      <c r="D6801" s="518" t="s">
        <v>4755</v>
      </c>
      <c r="E6801" s="859">
        <v>30</v>
      </c>
      <c r="F6801" s="859">
        <v>30</v>
      </c>
      <c r="G6801" s="518" t="s">
        <v>122</v>
      </c>
      <c r="H6801" s="518" t="s">
        <v>394</v>
      </c>
      <c r="I6801" s="518">
        <v>458166</v>
      </c>
    </row>
    <row r="6802" spans="1:9" x14ac:dyDescent="0.2">
      <c r="A6802" s="518" t="s">
        <v>394</v>
      </c>
      <c r="B6802" s="518">
        <v>458174</v>
      </c>
      <c r="C6802" s="518" t="s">
        <v>2660</v>
      </c>
      <c r="D6802" s="518" t="s">
        <v>4756</v>
      </c>
      <c r="E6802" s="859">
        <v>31</v>
      </c>
      <c r="F6802" s="859">
        <v>31</v>
      </c>
      <c r="G6802" s="518" t="s">
        <v>122</v>
      </c>
      <c r="H6802" s="518" t="s">
        <v>394</v>
      </c>
      <c r="I6802" s="518">
        <v>458174</v>
      </c>
    </row>
    <row r="6803" spans="1:9" x14ac:dyDescent="0.2">
      <c r="A6803" s="518" t="s">
        <v>394</v>
      </c>
      <c r="B6803" s="518">
        <v>458182</v>
      </c>
      <c r="C6803" s="518" t="s">
        <v>2660</v>
      </c>
      <c r="D6803" s="518" t="s">
        <v>4757</v>
      </c>
      <c r="E6803" s="859">
        <v>31</v>
      </c>
      <c r="F6803" s="859">
        <v>31</v>
      </c>
      <c r="G6803" s="518" t="s">
        <v>122</v>
      </c>
      <c r="H6803" s="518" t="s">
        <v>394</v>
      </c>
      <c r="I6803" s="518">
        <v>458182</v>
      </c>
    </row>
    <row r="6804" spans="1:9" x14ac:dyDescent="0.2">
      <c r="A6804" s="518" t="s">
        <v>394</v>
      </c>
      <c r="B6804" s="518">
        <v>458190</v>
      </c>
      <c r="C6804" s="518" t="s">
        <v>2660</v>
      </c>
      <c r="D6804" s="518" t="s">
        <v>4758</v>
      </c>
      <c r="E6804" s="859">
        <v>33</v>
      </c>
      <c r="F6804" s="859">
        <v>33</v>
      </c>
      <c r="G6804" s="518" t="s">
        <v>122</v>
      </c>
      <c r="H6804" s="518" t="s">
        <v>394</v>
      </c>
      <c r="I6804" s="518">
        <v>458190</v>
      </c>
    </row>
    <row r="6805" spans="1:9" x14ac:dyDescent="0.2">
      <c r="A6805" s="518" t="s">
        <v>394</v>
      </c>
      <c r="B6805" s="518">
        <v>458224</v>
      </c>
      <c r="C6805" s="518" t="s">
        <v>2660</v>
      </c>
      <c r="D6805" s="518" t="s">
        <v>6117</v>
      </c>
      <c r="E6805" s="859">
        <v>32</v>
      </c>
      <c r="F6805" s="859">
        <v>32</v>
      </c>
      <c r="G6805" s="518" t="s">
        <v>122</v>
      </c>
      <c r="H6805" s="518" t="s">
        <v>394</v>
      </c>
      <c r="I6805" s="518">
        <v>458224</v>
      </c>
    </row>
    <row r="6806" spans="1:9" x14ac:dyDescent="0.2">
      <c r="A6806" s="518" t="s">
        <v>394</v>
      </c>
      <c r="B6806" s="518">
        <v>458265</v>
      </c>
      <c r="C6806" s="518" t="s">
        <v>2660</v>
      </c>
      <c r="D6806" s="518" t="s">
        <v>6118</v>
      </c>
      <c r="E6806" s="859">
        <v>33</v>
      </c>
      <c r="F6806" s="859">
        <v>33</v>
      </c>
      <c r="G6806" s="518" t="s">
        <v>122</v>
      </c>
      <c r="H6806" s="518" t="s">
        <v>394</v>
      </c>
      <c r="I6806" s="518">
        <v>458265</v>
      </c>
    </row>
    <row r="6807" spans="1:9" x14ac:dyDescent="0.2">
      <c r="A6807" s="518" t="s">
        <v>394</v>
      </c>
      <c r="B6807" s="518">
        <v>458273</v>
      </c>
      <c r="C6807" s="518" t="s">
        <v>2660</v>
      </c>
      <c r="D6807" s="518" t="s">
        <v>6119</v>
      </c>
      <c r="E6807" s="859">
        <v>32</v>
      </c>
      <c r="F6807" s="859">
        <v>32</v>
      </c>
      <c r="G6807" s="518" t="s">
        <v>122</v>
      </c>
      <c r="H6807" s="518" t="s">
        <v>394</v>
      </c>
      <c r="I6807" s="518">
        <v>458273</v>
      </c>
    </row>
    <row r="6808" spans="1:9" x14ac:dyDescent="0.2">
      <c r="A6808" s="518" t="s">
        <v>394</v>
      </c>
      <c r="B6808" s="518">
        <v>458299</v>
      </c>
      <c r="C6808" s="518" t="s">
        <v>2660</v>
      </c>
      <c r="D6808" s="518" t="s">
        <v>1932</v>
      </c>
      <c r="E6808" s="859">
        <v>22</v>
      </c>
      <c r="F6808" s="859">
        <v>22</v>
      </c>
      <c r="G6808" s="518" t="s">
        <v>122</v>
      </c>
      <c r="H6808" s="518" t="s">
        <v>394</v>
      </c>
      <c r="I6808" s="518">
        <v>458299</v>
      </c>
    </row>
    <row r="6809" spans="1:9" x14ac:dyDescent="0.2">
      <c r="A6809" s="518" t="s">
        <v>394</v>
      </c>
      <c r="B6809" s="518">
        <v>458307</v>
      </c>
      <c r="C6809" s="518" t="s">
        <v>2660</v>
      </c>
      <c r="D6809" s="518" t="s">
        <v>1933</v>
      </c>
      <c r="E6809" s="859">
        <v>24</v>
      </c>
      <c r="F6809" s="859">
        <v>24</v>
      </c>
      <c r="G6809" s="518" t="s">
        <v>122</v>
      </c>
      <c r="H6809" s="518" t="s">
        <v>394</v>
      </c>
      <c r="I6809" s="518">
        <v>458307</v>
      </c>
    </row>
    <row r="6810" spans="1:9" x14ac:dyDescent="0.2">
      <c r="A6810" s="518" t="s">
        <v>394</v>
      </c>
      <c r="B6810" s="518">
        <v>458315</v>
      </c>
      <c r="C6810" s="518" t="s">
        <v>2660</v>
      </c>
      <c r="D6810" s="518" t="s">
        <v>6120</v>
      </c>
      <c r="E6810" s="859">
        <v>34</v>
      </c>
      <c r="F6810" s="859">
        <v>34</v>
      </c>
      <c r="G6810" s="518" t="s">
        <v>122</v>
      </c>
      <c r="H6810" s="518" t="s">
        <v>394</v>
      </c>
      <c r="I6810" s="518">
        <v>458315</v>
      </c>
    </row>
    <row r="6811" spans="1:9" x14ac:dyDescent="0.2">
      <c r="A6811" s="518" t="s">
        <v>394</v>
      </c>
      <c r="B6811" s="518">
        <v>458323</v>
      </c>
      <c r="C6811" s="518" t="s">
        <v>2660</v>
      </c>
      <c r="D6811" s="518" t="s">
        <v>1934</v>
      </c>
      <c r="E6811" s="859">
        <v>24</v>
      </c>
      <c r="F6811" s="859">
        <v>24</v>
      </c>
      <c r="G6811" s="518" t="s">
        <v>122</v>
      </c>
      <c r="H6811" s="518" t="s">
        <v>394</v>
      </c>
      <c r="I6811" s="518">
        <v>458323</v>
      </c>
    </row>
    <row r="6812" spans="1:9" x14ac:dyDescent="0.2">
      <c r="A6812" s="518" t="s">
        <v>394</v>
      </c>
      <c r="B6812" s="518">
        <v>458331</v>
      </c>
      <c r="C6812" s="518" t="s">
        <v>2660</v>
      </c>
      <c r="D6812" s="518" t="s">
        <v>1935</v>
      </c>
      <c r="E6812" s="859">
        <v>32</v>
      </c>
      <c r="F6812" s="859">
        <v>32</v>
      </c>
      <c r="G6812" s="518" t="s">
        <v>122</v>
      </c>
      <c r="H6812" s="518" t="s">
        <v>394</v>
      </c>
      <c r="I6812" s="518">
        <v>458331</v>
      </c>
    </row>
    <row r="6813" spans="1:9" x14ac:dyDescent="0.2">
      <c r="A6813" s="518" t="s">
        <v>394</v>
      </c>
      <c r="B6813" s="518">
        <v>458356</v>
      </c>
      <c r="C6813" s="518" t="s">
        <v>2660</v>
      </c>
      <c r="D6813" s="518" t="s">
        <v>9078</v>
      </c>
      <c r="E6813" s="859">
        <v>26</v>
      </c>
      <c r="F6813" s="859">
        <v>0</v>
      </c>
      <c r="G6813" s="518" t="s">
        <v>122</v>
      </c>
      <c r="H6813" s="518" t="s">
        <v>394</v>
      </c>
      <c r="I6813" s="518">
        <v>458356</v>
      </c>
    </row>
    <row r="6814" spans="1:9" x14ac:dyDescent="0.2">
      <c r="A6814" s="518" t="s">
        <v>394</v>
      </c>
      <c r="B6814" s="518">
        <v>458364</v>
      </c>
      <c r="C6814" s="518" t="s">
        <v>2660</v>
      </c>
      <c r="D6814" s="518" t="s">
        <v>6121</v>
      </c>
      <c r="E6814" s="859">
        <v>30</v>
      </c>
      <c r="F6814" s="859">
        <v>30</v>
      </c>
      <c r="G6814" s="518" t="s">
        <v>122</v>
      </c>
      <c r="H6814" s="518" t="s">
        <v>394</v>
      </c>
      <c r="I6814" s="518">
        <v>458364</v>
      </c>
    </row>
    <row r="6815" spans="1:9" x14ac:dyDescent="0.2">
      <c r="A6815" s="518" t="s">
        <v>394</v>
      </c>
      <c r="B6815" s="518">
        <v>458372</v>
      </c>
      <c r="C6815" s="518" t="s">
        <v>2660</v>
      </c>
      <c r="D6815" s="518" t="s">
        <v>6122</v>
      </c>
      <c r="E6815" s="859">
        <v>32</v>
      </c>
      <c r="F6815" s="859">
        <v>32</v>
      </c>
      <c r="G6815" s="518" t="s">
        <v>122</v>
      </c>
      <c r="H6815" s="518" t="s">
        <v>394</v>
      </c>
      <c r="I6815" s="518">
        <v>458372</v>
      </c>
    </row>
    <row r="6816" spans="1:9" x14ac:dyDescent="0.2">
      <c r="A6816" s="518" t="s">
        <v>394</v>
      </c>
      <c r="B6816" s="518">
        <v>458380</v>
      </c>
      <c r="C6816" s="518" t="s">
        <v>2660</v>
      </c>
      <c r="D6816" s="518" t="s">
        <v>6123</v>
      </c>
      <c r="E6816" s="859">
        <v>31</v>
      </c>
      <c r="F6816" s="859">
        <v>31</v>
      </c>
      <c r="G6816" s="518" t="s">
        <v>122</v>
      </c>
      <c r="H6816" s="518" t="s">
        <v>394</v>
      </c>
      <c r="I6816" s="518">
        <v>458380</v>
      </c>
    </row>
    <row r="6817" spans="1:9" x14ac:dyDescent="0.2">
      <c r="A6817" s="518" t="s">
        <v>394</v>
      </c>
      <c r="B6817" s="518">
        <v>458455</v>
      </c>
      <c r="C6817" s="518" t="s">
        <v>2660</v>
      </c>
      <c r="D6817" s="518" t="s">
        <v>1936</v>
      </c>
      <c r="E6817" s="859">
        <v>30</v>
      </c>
      <c r="F6817" s="859">
        <v>30</v>
      </c>
      <c r="G6817" s="518" t="s">
        <v>122</v>
      </c>
      <c r="H6817" s="518" t="s">
        <v>394</v>
      </c>
      <c r="I6817" s="518">
        <v>458455</v>
      </c>
    </row>
    <row r="6818" spans="1:9" x14ac:dyDescent="0.2">
      <c r="A6818" s="518" t="s">
        <v>394</v>
      </c>
      <c r="B6818" s="518">
        <v>458471</v>
      </c>
      <c r="C6818" s="518" t="s">
        <v>2660</v>
      </c>
      <c r="D6818" s="518" t="s">
        <v>1723</v>
      </c>
      <c r="E6818" s="859">
        <v>33</v>
      </c>
      <c r="F6818" s="859">
        <v>33</v>
      </c>
      <c r="G6818" s="518" t="s">
        <v>122</v>
      </c>
      <c r="H6818" s="518" t="s">
        <v>394</v>
      </c>
      <c r="I6818" s="518">
        <v>458471</v>
      </c>
    </row>
    <row r="6819" spans="1:9" x14ac:dyDescent="0.2">
      <c r="A6819" s="518" t="s">
        <v>394</v>
      </c>
      <c r="B6819" s="518">
        <v>458497</v>
      </c>
      <c r="C6819" s="518" t="s">
        <v>2660</v>
      </c>
      <c r="D6819" s="518" t="s">
        <v>6124</v>
      </c>
      <c r="E6819" s="859">
        <v>32</v>
      </c>
      <c r="F6819" s="859">
        <v>32</v>
      </c>
      <c r="G6819" s="518" t="s">
        <v>122</v>
      </c>
      <c r="H6819" s="518" t="s">
        <v>394</v>
      </c>
      <c r="I6819" s="518">
        <v>458497</v>
      </c>
    </row>
    <row r="6820" spans="1:9" x14ac:dyDescent="0.2">
      <c r="A6820" s="518" t="s">
        <v>394</v>
      </c>
      <c r="B6820" s="518">
        <v>458505</v>
      </c>
      <c r="C6820" s="518" t="s">
        <v>2660</v>
      </c>
      <c r="D6820" s="518" t="s">
        <v>6125</v>
      </c>
      <c r="E6820" s="859">
        <v>30</v>
      </c>
      <c r="F6820" s="859">
        <v>30</v>
      </c>
      <c r="G6820" s="518" t="s">
        <v>122</v>
      </c>
      <c r="H6820" s="518" t="s">
        <v>394</v>
      </c>
      <c r="I6820" s="518">
        <v>458505</v>
      </c>
    </row>
    <row r="6821" spans="1:9" x14ac:dyDescent="0.2">
      <c r="A6821" s="518" t="s">
        <v>394</v>
      </c>
      <c r="B6821" s="518">
        <v>458513</v>
      </c>
      <c r="C6821" s="518" t="s">
        <v>2660</v>
      </c>
      <c r="D6821" s="518" t="s">
        <v>1724</v>
      </c>
      <c r="E6821" s="859">
        <v>31</v>
      </c>
      <c r="F6821" s="859">
        <v>31</v>
      </c>
      <c r="G6821" s="518" t="s">
        <v>122</v>
      </c>
      <c r="H6821" s="518" t="s">
        <v>394</v>
      </c>
      <c r="I6821" s="518">
        <v>458513</v>
      </c>
    </row>
    <row r="6822" spans="1:9" x14ac:dyDescent="0.2">
      <c r="A6822" s="518" t="s">
        <v>394</v>
      </c>
      <c r="B6822" s="518">
        <v>458554</v>
      </c>
      <c r="C6822" s="518" t="s">
        <v>2660</v>
      </c>
      <c r="D6822" s="518" t="s">
        <v>1725</v>
      </c>
      <c r="E6822" s="859">
        <v>33</v>
      </c>
      <c r="F6822" s="859">
        <v>33</v>
      </c>
      <c r="G6822" s="518" t="s">
        <v>122</v>
      </c>
      <c r="H6822" s="518" t="s">
        <v>394</v>
      </c>
      <c r="I6822" s="518">
        <v>458554</v>
      </c>
    </row>
    <row r="6823" spans="1:9" x14ac:dyDescent="0.2">
      <c r="A6823" s="518" t="s">
        <v>394</v>
      </c>
      <c r="B6823" s="518">
        <v>458562</v>
      </c>
      <c r="C6823" s="518" t="s">
        <v>2660</v>
      </c>
      <c r="D6823" s="518" t="s">
        <v>1726</v>
      </c>
      <c r="E6823" s="859">
        <v>29</v>
      </c>
      <c r="F6823" s="859">
        <v>29</v>
      </c>
      <c r="G6823" s="518" t="s">
        <v>122</v>
      </c>
      <c r="H6823" s="518" t="s">
        <v>394</v>
      </c>
      <c r="I6823" s="518">
        <v>458562</v>
      </c>
    </row>
    <row r="6824" spans="1:9" x14ac:dyDescent="0.2">
      <c r="A6824" s="518" t="s">
        <v>394</v>
      </c>
      <c r="B6824" s="518">
        <v>458570</v>
      </c>
      <c r="C6824" s="518" t="s">
        <v>2660</v>
      </c>
      <c r="D6824" s="518" t="s">
        <v>1727</v>
      </c>
      <c r="E6824" s="859">
        <v>25</v>
      </c>
      <c r="F6824" s="859">
        <v>25</v>
      </c>
      <c r="G6824" s="518" t="s">
        <v>122</v>
      </c>
      <c r="H6824" s="518" t="s">
        <v>394</v>
      </c>
      <c r="I6824" s="518">
        <v>458570</v>
      </c>
    </row>
    <row r="6825" spans="1:9" x14ac:dyDescent="0.2">
      <c r="A6825" s="518" t="s">
        <v>369</v>
      </c>
      <c r="B6825" s="518">
        <v>458596</v>
      </c>
      <c r="C6825" s="518" t="s">
        <v>2660</v>
      </c>
      <c r="D6825" s="518" t="s">
        <v>1761</v>
      </c>
      <c r="E6825" s="859">
        <v>30</v>
      </c>
      <c r="F6825" s="859">
        <v>26</v>
      </c>
      <c r="G6825" s="518" t="s">
        <v>122</v>
      </c>
      <c r="H6825" s="518" t="s">
        <v>369</v>
      </c>
      <c r="I6825" s="518">
        <v>458596</v>
      </c>
    </row>
    <row r="6826" spans="1:9" x14ac:dyDescent="0.2">
      <c r="A6826" s="518" t="s">
        <v>369</v>
      </c>
      <c r="B6826" s="518">
        <v>458604</v>
      </c>
      <c r="C6826" s="518" t="s">
        <v>2660</v>
      </c>
      <c r="D6826" s="518" t="s">
        <v>1762</v>
      </c>
      <c r="E6826" s="859">
        <v>29</v>
      </c>
      <c r="F6826" s="859">
        <v>15</v>
      </c>
      <c r="G6826" s="518" t="s">
        <v>122</v>
      </c>
      <c r="H6826" s="518" t="s">
        <v>369</v>
      </c>
      <c r="I6826" s="518">
        <v>458604</v>
      </c>
    </row>
    <row r="6827" spans="1:9" x14ac:dyDescent="0.2">
      <c r="A6827" s="518" t="s">
        <v>369</v>
      </c>
      <c r="B6827" s="518">
        <v>458612</v>
      </c>
      <c r="C6827" s="518" t="s">
        <v>2660</v>
      </c>
      <c r="D6827" s="518" t="s">
        <v>736</v>
      </c>
      <c r="E6827" s="859">
        <v>35</v>
      </c>
      <c r="F6827" s="859">
        <v>22</v>
      </c>
      <c r="G6827" s="518" t="s">
        <v>122</v>
      </c>
      <c r="H6827" s="518" t="s">
        <v>369</v>
      </c>
      <c r="I6827" s="518">
        <v>458612</v>
      </c>
    </row>
    <row r="6828" spans="1:9" x14ac:dyDescent="0.2">
      <c r="A6828" s="518" t="s">
        <v>394</v>
      </c>
      <c r="B6828" s="518">
        <v>458653</v>
      </c>
      <c r="C6828" s="518" t="s">
        <v>2660</v>
      </c>
      <c r="D6828" s="518" t="s">
        <v>6126</v>
      </c>
      <c r="E6828" s="859">
        <v>29</v>
      </c>
      <c r="F6828" s="859">
        <v>29</v>
      </c>
      <c r="G6828" s="518" t="s">
        <v>122</v>
      </c>
      <c r="H6828" s="518" t="s">
        <v>394</v>
      </c>
      <c r="I6828" s="518">
        <v>458653</v>
      </c>
    </row>
    <row r="6829" spans="1:9" x14ac:dyDescent="0.2">
      <c r="A6829" s="518" t="s">
        <v>373</v>
      </c>
      <c r="B6829" s="518">
        <v>458661</v>
      </c>
      <c r="C6829" s="518" t="s">
        <v>2660</v>
      </c>
      <c r="D6829" s="518" t="s">
        <v>995</v>
      </c>
      <c r="E6829" s="859">
        <v>35</v>
      </c>
      <c r="F6829" s="859">
        <v>2</v>
      </c>
      <c r="G6829" s="518" t="s">
        <v>122</v>
      </c>
      <c r="H6829" s="518" t="s">
        <v>373</v>
      </c>
      <c r="I6829" s="518">
        <v>535054</v>
      </c>
    </row>
    <row r="6830" spans="1:9" x14ac:dyDescent="0.2">
      <c r="A6830" s="518" t="s">
        <v>373</v>
      </c>
      <c r="B6830" s="518">
        <v>458687</v>
      </c>
      <c r="C6830" s="518" t="s">
        <v>2660</v>
      </c>
      <c r="D6830" s="518" t="s">
        <v>1846</v>
      </c>
      <c r="E6830" s="859">
        <v>32</v>
      </c>
      <c r="F6830" s="859">
        <v>32</v>
      </c>
      <c r="G6830" s="518" t="s">
        <v>122</v>
      </c>
      <c r="H6830" s="518" t="s">
        <v>373</v>
      </c>
      <c r="I6830" s="518">
        <v>458687</v>
      </c>
    </row>
    <row r="6831" spans="1:9" x14ac:dyDescent="0.2">
      <c r="A6831" s="518" t="s">
        <v>373</v>
      </c>
      <c r="B6831" s="518">
        <v>458729</v>
      </c>
      <c r="C6831" s="518" t="s">
        <v>2660</v>
      </c>
      <c r="D6831" s="518" t="s">
        <v>554</v>
      </c>
      <c r="E6831" s="859">
        <v>35</v>
      </c>
      <c r="F6831" s="859">
        <v>27</v>
      </c>
      <c r="G6831" s="518" t="s">
        <v>122</v>
      </c>
      <c r="H6831" s="518" t="s">
        <v>373</v>
      </c>
      <c r="I6831" s="518">
        <v>458729</v>
      </c>
    </row>
    <row r="6832" spans="1:9" x14ac:dyDescent="0.2">
      <c r="A6832" s="518" t="s">
        <v>373</v>
      </c>
      <c r="B6832" s="518">
        <v>458737</v>
      </c>
      <c r="C6832" s="518" t="s">
        <v>2660</v>
      </c>
      <c r="D6832" s="518" t="s">
        <v>556</v>
      </c>
      <c r="E6832" s="859">
        <v>25</v>
      </c>
      <c r="F6832" s="859">
        <v>8</v>
      </c>
      <c r="G6832" s="518" t="s">
        <v>122</v>
      </c>
      <c r="H6832" s="518" t="s">
        <v>373</v>
      </c>
      <c r="I6832" s="518">
        <v>458729</v>
      </c>
    </row>
    <row r="6833" spans="1:9" x14ac:dyDescent="0.2">
      <c r="A6833" s="518" t="s">
        <v>394</v>
      </c>
      <c r="B6833" s="518">
        <v>458760</v>
      </c>
      <c r="C6833" s="518" t="s">
        <v>2660</v>
      </c>
      <c r="D6833" s="518" t="s">
        <v>6127</v>
      </c>
      <c r="E6833" s="859">
        <v>21</v>
      </c>
      <c r="F6833" s="859">
        <v>21</v>
      </c>
      <c r="G6833" s="518" t="s">
        <v>122</v>
      </c>
      <c r="H6833" s="518" t="s">
        <v>394</v>
      </c>
      <c r="I6833" s="518">
        <v>458760</v>
      </c>
    </row>
    <row r="6834" spans="1:9" x14ac:dyDescent="0.2">
      <c r="A6834" s="518" t="s">
        <v>394</v>
      </c>
      <c r="B6834" s="518">
        <v>458786</v>
      </c>
      <c r="C6834" s="518" t="s">
        <v>2660</v>
      </c>
      <c r="D6834" s="518" t="s">
        <v>6128</v>
      </c>
      <c r="E6834" s="859">
        <v>23</v>
      </c>
      <c r="F6834" s="859">
        <v>23</v>
      </c>
      <c r="G6834" s="518" t="s">
        <v>122</v>
      </c>
      <c r="H6834" s="518" t="s">
        <v>394</v>
      </c>
      <c r="I6834" s="518">
        <v>458786</v>
      </c>
    </row>
    <row r="6835" spans="1:9" x14ac:dyDescent="0.2">
      <c r="A6835" s="518" t="s">
        <v>394</v>
      </c>
      <c r="B6835" s="518">
        <v>458794</v>
      </c>
      <c r="C6835" s="518" t="s">
        <v>2660</v>
      </c>
      <c r="D6835" s="518" t="s">
        <v>6129</v>
      </c>
      <c r="E6835" s="859">
        <v>30</v>
      </c>
      <c r="F6835" s="859">
        <v>30</v>
      </c>
      <c r="G6835" s="518" t="s">
        <v>122</v>
      </c>
      <c r="H6835" s="518" t="s">
        <v>394</v>
      </c>
      <c r="I6835" s="518">
        <v>458794</v>
      </c>
    </row>
    <row r="6836" spans="1:9" x14ac:dyDescent="0.2">
      <c r="A6836" s="518" t="s">
        <v>394</v>
      </c>
      <c r="B6836" s="518">
        <v>458810</v>
      </c>
      <c r="C6836" s="518" t="s">
        <v>2660</v>
      </c>
      <c r="D6836" s="518" t="s">
        <v>1929</v>
      </c>
      <c r="E6836" s="859">
        <v>32</v>
      </c>
      <c r="F6836" s="859">
        <v>32</v>
      </c>
      <c r="G6836" s="518" t="s">
        <v>122</v>
      </c>
      <c r="H6836" s="518" t="s">
        <v>394</v>
      </c>
      <c r="I6836" s="518">
        <v>458810</v>
      </c>
    </row>
    <row r="6837" spans="1:9" x14ac:dyDescent="0.2">
      <c r="A6837" s="518" t="s">
        <v>394</v>
      </c>
      <c r="B6837" s="518">
        <v>458828</v>
      </c>
      <c r="C6837" s="518" t="s">
        <v>2660</v>
      </c>
      <c r="D6837" s="518" t="s">
        <v>6130</v>
      </c>
      <c r="E6837" s="859">
        <v>31</v>
      </c>
      <c r="F6837" s="859">
        <v>31</v>
      </c>
      <c r="G6837" s="518" t="s">
        <v>122</v>
      </c>
      <c r="H6837" s="518" t="s">
        <v>394</v>
      </c>
      <c r="I6837" s="518">
        <v>458828</v>
      </c>
    </row>
    <row r="6838" spans="1:9" x14ac:dyDescent="0.2">
      <c r="A6838" s="518" t="s">
        <v>394</v>
      </c>
      <c r="B6838" s="518">
        <v>458836</v>
      </c>
      <c r="C6838" s="518" t="s">
        <v>2660</v>
      </c>
      <c r="D6838" s="518" t="s">
        <v>6131</v>
      </c>
      <c r="E6838" s="859">
        <v>23</v>
      </c>
      <c r="F6838" s="859">
        <v>23</v>
      </c>
      <c r="G6838" s="518" t="s">
        <v>122</v>
      </c>
      <c r="H6838" s="518" t="s">
        <v>394</v>
      </c>
      <c r="I6838" s="518">
        <v>458836</v>
      </c>
    </row>
    <row r="6839" spans="1:9" x14ac:dyDescent="0.2">
      <c r="A6839" s="518" t="s">
        <v>394</v>
      </c>
      <c r="B6839" s="518">
        <v>458844</v>
      </c>
      <c r="C6839" s="518" t="s">
        <v>2660</v>
      </c>
      <c r="D6839" s="518" t="s">
        <v>6132</v>
      </c>
      <c r="E6839" s="859">
        <v>32</v>
      </c>
      <c r="F6839" s="859">
        <v>32</v>
      </c>
      <c r="G6839" s="518" t="s">
        <v>122</v>
      </c>
      <c r="H6839" s="518" t="s">
        <v>394</v>
      </c>
      <c r="I6839" s="518">
        <v>458844</v>
      </c>
    </row>
    <row r="6840" spans="1:9" x14ac:dyDescent="0.2">
      <c r="A6840" s="518" t="s">
        <v>376</v>
      </c>
      <c r="B6840" s="518">
        <v>458869</v>
      </c>
      <c r="C6840" s="518" t="s">
        <v>2660</v>
      </c>
      <c r="D6840" s="518" t="s">
        <v>1761</v>
      </c>
      <c r="E6840" s="859">
        <v>34</v>
      </c>
      <c r="F6840" s="859">
        <v>25</v>
      </c>
      <c r="G6840" s="518" t="s">
        <v>122</v>
      </c>
      <c r="H6840" s="518" t="s">
        <v>376</v>
      </c>
      <c r="I6840" s="518">
        <v>458869</v>
      </c>
    </row>
    <row r="6841" spans="1:9" x14ac:dyDescent="0.2">
      <c r="A6841" s="518" t="s">
        <v>376</v>
      </c>
      <c r="B6841" s="518">
        <v>458877</v>
      </c>
      <c r="C6841" s="518" t="s">
        <v>2660</v>
      </c>
      <c r="D6841" s="518" t="s">
        <v>818</v>
      </c>
      <c r="E6841" s="859">
        <v>35</v>
      </c>
      <c r="F6841" s="859">
        <v>33</v>
      </c>
      <c r="G6841" s="518" t="s">
        <v>122</v>
      </c>
      <c r="H6841" s="518" t="s">
        <v>376</v>
      </c>
      <c r="I6841" s="518">
        <v>458877</v>
      </c>
    </row>
    <row r="6842" spans="1:9" x14ac:dyDescent="0.2">
      <c r="A6842" s="518" t="s">
        <v>376</v>
      </c>
      <c r="B6842" s="518">
        <v>458919</v>
      </c>
      <c r="C6842" s="518" t="s">
        <v>2660</v>
      </c>
      <c r="D6842" s="518" t="s">
        <v>1964</v>
      </c>
      <c r="E6842" s="859">
        <v>35</v>
      </c>
      <c r="F6842" s="859">
        <v>32</v>
      </c>
      <c r="G6842" s="518" t="s">
        <v>122</v>
      </c>
      <c r="H6842" s="518" t="s">
        <v>376</v>
      </c>
      <c r="I6842" s="518">
        <v>458919</v>
      </c>
    </row>
    <row r="6843" spans="1:9" x14ac:dyDescent="0.2">
      <c r="A6843" s="518" t="s">
        <v>164</v>
      </c>
      <c r="B6843" s="518">
        <v>458927</v>
      </c>
      <c r="C6843" s="518" t="s">
        <v>2660</v>
      </c>
      <c r="D6843" s="518" t="s">
        <v>1965</v>
      </c>
      <c r="E6843" s="859">
        <v>35</v>
      </c>
      <c r="F6843" s="859">
        <v>34</v>
      </c>
      <c r="G6843" s="518" t="s">
        <v>122</v>
      </c>
      <c r="H6843" s="518" t="s">
        <v>164</v>
      </c>
      <c r="I6843" s="518">
        <v>458927</v>
      </c>
    </row>
    <row r="6844" spans="1:9" x14ac:dyDescent="0.2">
      <c r="A6844" s="518" t="s">
        <v>164</v>
      </c>
      <c r="B6844" s="518">
        <v>458935</v>
      </c>
      <c r="C6844" s="518" t="s">
        <v>2660</v>
      </c>
      <c r="D6844" s="518" t="s">
        <v>431</v>
      </c>
      <c r="E6844" s="859">
        <v>31</v>
      </c>
      <c r="F6844" s="859">
        <v>31</v>
      </c>
      <c r="G6844" s="518" t="s">
        <v>122</v>
      </c>
      <c r="H6844" s="518" t="s">
        <v>164</v>
      </c>
      <c r="I6844" s="518">
        <v>458935</v>
      </c>
    </row>
    <row r="6845" spans="1:9" x14ac:dyDescent="0.2">
      <c r="A6845" s="518" t="s">
        <v>164</v>
      </c>
      <c r="B6845" s="518">
        <v>458968</v>
      </c>
      <c r="C6845" s="518" t="s">
        <v>2660</v>
      </c>
      <c r="D6845" s="518" t="s">
        <v>716</v>
      </c>
      <c r="E6845" s="859">
        <v>29</v>
      </c>
      <c r="F6845" s="859">
        <v>22</v>
      </c>
      <c r="G6845" s="518" t="s">
        <v>122</v>
      </c>
      <c r="H6845" s="518" t="s">
        <v>164</v>
      </c>
      <c r="I6845" s="518">
        <v>458968</v>
      </c>
    </row>
    <row r="6846" spans="1:9" x14ac:dyDescent="0.2">
      <c r="A6846" s="518" t="s">
        <v>337</v>
      </c>
      <c r="B6846" s="518">
        <v>458976</v>
      </c>
      <c r="C6846" s="518" t="s">
        <v>2660</v>
      </c>
      <c r="D6846" s="518" t="s">
        <v>1013</v>
      </c>
      <c r="E6846" s="859">
        <v>15</v>
      </c>
      <c r="F6846" s="859">
        <v>0</v>
      </c>
      <c r="G6846" s="518" t="s">
        <v>122</v>
      </c>
      <c r="H6846" s="518" t="s">
        <v>337</v>
      </c>
      <c r="I6846" s="518">
        <v>458976</v>
      </c>
    </row>
    <row r="6847" spans="1:9" x14ac:dyDescent="0.2">
      <c r="A6847" s="518" t="s">
        <v>275</v>
      </c>
      <c r="B6847" s="518">
        <v>458984</v>
      </c>
      <c r="C6847" s="518" t="s">
        <v>2660</v>
      </c>
      <c r="D6847" s="518" t="s">
        <v>913</v>
      </c>
      <c r="E6847" s="859">
        <v>31</v>
      </c>
      <c r="F6847" s="859">
        <v>0</v>
      </c>
      <c r="G6847" s="518" t="s">
        <v>122</v>
      </c>
      <c r="H6847" s="518" t="s">
        <v>275</v>
      </c>
      <c r="I6847" s="518">
        <v>458984</v>
      </c>
    </row>
    <row r="6848" spans="1:9" x14ac:dyDescent="0.2">
      <c r="A6848" s="518" t="s">
        <v>275</v>
      </c>
      <c r="B6848" s="518">
        <v>459016</v>
      </c>
      <c r="C6848" s="518" t="s">
        <v>2660</v>
      </c>
      <c r="D6848" s="518" t="s">
        <v>1071</v>
      </c>
      <c r="E6848" s="859">
        <v>17</v>
      </c>
      <c r="F6848" s="859">
        <v>0</v>
      </c>
      <c r="G6848" s="518" t="s">
        <v>122</v>
      </c>
      <c r="H6848" s="518" t="s">
        <v>275</v>
      </c>
      <c r="I6848" s="518">
        <v>459016</v>
      </c>
    </row>
    <row r="6849" spans="1:9" x14ac:dyDescent="0.2">
      <c r="A6849" s="518" t="s">
        <v>198</v>
      </c>
      <c r="B6849" s="518">
        <v>459024</v>
      </c>
      <c r="C6849" s="518" t="s">
        <v>2660</v>
      </c>
      <c r="D6849" s="518" t="s">
        <v>815</v>
      </c>
      <c r="E6849" s="859">
        <v>29</v>
      </c>
      <c r="F6849" s="859">
        <v>29</v>
      </c>
      <c r="G6849" s="518" t="s">
        <v>122</v>
      </c>
      <c r="H6849" s="518" t="s">
        <v>198</v>
      </c>
      <c r="I6849" s="518">
        <v>459024</v>
      </c>
    </row>
    <row r="6850" spans="1:9" x14ac:dyDescent="0.2">
      <c r="A6850" s="518" t="s">
        <v>198</v>
      </c>
      <c r="B6850" s="518">
        <v>459032</v>
      </c>
      <c r="C6850" s="518" t="s">
        <v>2660</v>
      </c>
      <c r="D6850" s="518" t="s">
        <v>779</v>
      </c>
      <c r="E6850" s="859">
        <v>35</v>
      </c>
      <c r="F6850" s="859">
        <v>35</v>
      </c>
      <c r="G6850" s="518" t="s">
        <v>122</v>
      </c>
      <c r="H6850" s="518" t="s">
        <v>198</v>
      </c>
      <c r="I6850" s="518">
        <v>459032</v>
      </c>
    </row>
    <row r="6851" spans="1:9" x14ac:dyDescent="0.2">
      <c r="A6851" s="518" t="s">
        <v>198</v>
      </c>
      <c r="B6851" s="518">
        <v>459040</v>
      </c>
      <c r="C6851" s="518" t="s">
        <v>2660</v>
      </c>
      <c r="D6851" s="518" t="s">
        <v>1426</v>
      </c>
      <c r="E6851" s="859">
        <v>30</v>
      </c>
      <c r="F6851" s="859">
        <v>30</v>
      </c>
      <c r="G6851" s="518" t="s">
        <v>122</v>
      </c>
      <c r="H6851" s="518" t="s">
        <v>198</v>
      </c>
      <c r="I6851" s="518">
        <v>459040</v>
      </c>
    </row>
    <row r="6852" spans="1:9" x14ac:dyDescent="0.2">
      <c r="A6852" s="518" t="s">
        <v>334</v>
      </c>
      <c r="B6852" s="518">
        <v>459057</v>
      </c>
      <c r="C6852" s="518" t="s">
        <v>2660</v>
      </c>
      <c r="D6852" s="518" t="s">
        <v>1052</v>
      </c>
      <c r="E6852" s="859">
        <v>23</v>
      </c>
      <c r="F6852" s="859">
        <v>23</v>
      </c>
      <c r="G6852" s="518" t="s">
        <v>122</v>
      </c>
      <c r="H6852" s="518" t="s">
        <v>334</v>
      </c>
      <c r="I6852" s="518">
        <v>459057</v>
      </c>
    </row>
    <row r="6853" spans="1:9" x14ac:dyDescent="0.2">
      <c r="A6853" s="518" t="s">
        <v>322</v>
      </c>
      <c r="B6853" s="518">
        <v>459099</v>
      </c>
      <c r="C6853" s="518" t="s">
        <v>2660</v>
      </c>
      <c r="D6853" s="518" t="s">
        <v>739</v>
      </c>
      <c r="E6853" s="859">
        <v>31</v>
      </c>
      <c r="F6853" s="859">
        <v>27</v>
      </c>
      <c r="G6853" s="518" t="s">
        <v>122</v>
      </c>
      <c r="H6853" s="518" t="s">
        <v>322</v>
      </c>
      <c r="I6853" s="518">
        <v>459099</v>
      </c>
    </row>
    <row r="6854" spans="1:9" x14ac:dyDescent="0.2">
      <c r="A6854" s="518" t="s">
        <v>322</v>
      </c>
      <c r="B6854" s="518">
        <v>459107</v>
      </c>
      <c r="C6854" s="518" t="s">
        <v>2660</v>
      </c>
      <c r="D6854" s="518" t="s">
        <v>2046</v>
      </c>
      <c r="E6854" s="859">
        <v>18</v>
      </c>
      <c r="F6854" s="859">
        <v>15</v>
      </c>
      <c r="G6854" s="518" t="s">
        <v>122</v>
      </c>
      <c r="H6854" s="518" t="s">
        <v>322</v>
      </c>
      <c r="I6854" s="518">
        <v>203737</v>
      </c>
    </row>
    <row r="6855" spans="1:9" x14ac:dyDescent="0.2">
      <c r="A6855" s="518" t="s">
        <v>309</v>
      </c>
      <c r="B6855" s="518">
        <v>459131</v>
      </c>
      <c r="C6855" s="518" t="s">
        <v>2660</v>
      </c>
      <c r="D6855" s="518" t="s">
        <v>2047</v>
      </c>
      <c r="E6855" s="859">
        <v>9</v>
      </c>
      <c r="F6855" s="859">
        <v>8</v>
      </c>
      <c r="G6855" s="518" t="s">
        <v>122</v>
      </c>
      <c r="H6855" s="518" t="s">
        <v>309</v>
      </c>
      <c r="I6855" s="518">
        <v>459131</v>
      </c>
    </row>
    <row r="6856" spans="1:9" x14ac:dyDescent="0.2">
      <c r="A6856" s="518" t="s">
        <v>322</v>
      </c>
      <c r="B6856" s="518">
        <v>459149</v>
      </c>
      <c r="C6856" s="518" t="s">
        <v>2660</v>
      </c>
      <c r="D6856" s="518" t="s">
        <v>1140</v>
      </c>
      <c r="E6856" s="859">
        <v>33</v>
      </c>
      <c r="F6856" s="859">
        <v>33</v>
      </c>
      <c r="G6856" s="518" t="s">
        <v>122</v>
      </c>
      <c r="H6856" s="518" t="s">
        <v>322</v>
      </c>
      <c r="I6856" s="518">
        <v>459149</v>
      </c>
    </row>
    <row r="6857" spans="1:9" x14ac:dyDescent="0.2">
      <c r="A6857" s="518" t="s">
        <v>198</v>
      </c>
      <c r="B6857" s="518">
        <v>459180</v>
      </c>
      <c r="C6857" s="518" t="s">
        <v>2660</v>
      </c>
      <c r="D6857" s="518" t="s">
        <v>658</v>
      </c>
      <c r="E6857" s="859">
        <v>32</v>
      </c>
      <c r="F6857" s="859">
        <v>32</v>
      </c>
      <c r="G6857" s="518" t="s">
        <v>122</v>
      </c>
      <c r="H6857" s="518" t="s">
        <v>198</v>
      </c>
      <c r="I6857" s="518">
        <v>459180</v>
      </c>
    </row>
    <row r="6858" spans="1:9" x14ac:dyDescent="0.2">
      <c r="A6858" s="518" t="s">
        <v>152</v>
      </c>
      <c r="B6858" s="518">
        <v>459214</v>
      </c>
      <c r="C6858" s="518" t="s">
        <v>2660</v>
      </c>
      <c r="D6858" s="518" t="s">
        <v>9079</v>
      </c>
      <c r="E6858" s="859">
        <v>25</v>
      </c>
      <c r="F6858" s="859">
        <v>0</v>
      </c>
      <c r="G6858" s="518" t="s">
        <v>122</v>
      </c>
      <c r="H6858" s="518" t="s">
        <v>152</v>
      </c>
      <c r="I6858" s="518">
        <v>459214</v>
      </c>
    </row>
    <row r="6859" spans="1:9" x14ac:dyDescent="0.2">
      <c r="A6859" s="518" t="s">
        <v>152</v>
      </c>
      <c r="B6859" s="518">
        <v>459230</v>
      </c>
      <c r="C6859" s="518" t="s">
        <v>2660</v>
      </c>
      <c r="D6859" s="518" t="s">
        <v>709</v>
      </c>
      <c r="E6859" s="859">
        <v>23</v>
      </c>
      <c r="F6859" s="859">
        <v>0</v>
      </c>
      <c r="G6859" s="518" t="s">
        <v>122</v>
      </c>
      <c r="H6859" s="518" t="s">
        <v>152</v>
      </c>
      <c r="I6859" s="518">
        <v>459230</v>
      </c>
    </row>
    <row r="6860" spans="1:9" x14ac:dyDescent="0.2">
      <c r="A6860" s="518" t="s">
        <v>278</v>
      </c>
      <c r="B6860" s="518">
        <v>459248</v>
      </c>
      <c r="C6860" s="518" t="s">
        <v>2660</v>
      </c>
      <c r="D6860" s="518" t="s">
        <v>447</v>
      </c>
      <c r="E6860" s="859">
        <v>30</v>
      </c>
      <c r="F6860" s="859">
        <v>30</v>
      </c>
      <c r="G6860" s="518" t="s">
        <v>122</v>
      </c>
      <c r="H6860" s="518" t="s">
        <v>278</v>
      </c>
      <c r="I6860" s="518">
        <v>459248</v>
      </c>
    </row>
    <row r="6861" spans="1:9" x14ac:dyDescent="0.2">
      <c r="A6861" s="518" t="s">
        <v>232</v>
      </c>
      <c r="B6861" s="518">
        <v>459255</v>
      </c>
      <c r="C6861" s="518" t="s">
        <v>2660</v>
      </c>
      <c r="D6861" s="518" t="s">
        <v>2144</v>
      </c>
      <c r="E6861" s="859">
        <v>16</v>
      </c>
      <c r="F6861" s="859">
        <v>16</v>
      </c>
      <c r="G6861" s="518" t="s">
        <v>122</v>
      </c>
      <c r="H6861" s="518" t="s">
        <v>232</v>
      </c>
      <c r="I6861" s="518">
        <v>459255</v>
      </c>
    </row>
    <row r="6862" spans="1:9" x14ac:dyDescent="0.2">
      <c r="A6862" s="518" t="s">
        <v>336</v>
      </c>
      <c r="B6862" s="518">
        <v>459289</v>
      </c>
      <c r="C6862" s="518" t="s">
        <v>2660</v>
      </c>
      <c r="D6862" s="518" t="s">
        <v>558</v>
      </c>
      <c r="E6862" s="859">
        <v>28</v>
      </c>
      <c r="F6862" s="859">
        <v>0</v>
      </c>
      <c r="G6862" s="518" t="s">
        <v>122</v>
      </c>
      <c r="H6862" s="518" t="s">
        <v>336</v>
      </c>
      <c r="I6862" s="518">
        <v>459289</v>
      </c>
    </row>
    <row r="6863" spans="1:9" x14ac:dyDescent="0.2">
      <c r="A6863" s="518" t="s">
        <v>336</v>
      </c>
      <c r="B6863" s="518">
        <v>459297</v>
      </c>
      <c r="C6863" s="518" t="s">
        <v>2660</v>
      </c>
      <c r="D6863" s="518" t="s">
        <v>709</v>
      </c>
      <c r="E6863" s="859">
        <v>19</v>
      </c>
      <c r="F6863" s="859">
        <v>0</v>
      </c>
      <c r="G6863" s="518" t="s">
        <v>122</v>
      </c>
      <c r="H6863" s="518" t="s">
        <v>336</v>
      </c>
      <c r="I6863" s="518">
        <v>459297</v>
      </c>
    </row>
    <row r="6864" spans="1:9" x14ac:dyDescent="0.2">
      <c r="A6864" s="518" t="s">
        <v>336</v>
      </c>
      <c r="B6864" s="518">
        <v>459313</v>
      </c>
      <c r="C6864" s="518" t="s">
        <v>2660</v>
      </c>
      <c r="D6864" s="518" t="s">
        <v>862</v>
      </c>
      <c r="E6864" s="859">
        <v>31</v>
      </c>
      <c r="F6864" s="859">
        <v>31</v>
      </c>
      <c r="G6864" s="518" t="s">
        <v>122</v>
      </c>
      <c r="H6864" s="518" t="s">
        <v>336</v>
      </c>
      <c r="I6864" s="518">
        <v>459313</v>
      </c>
    </row>
    <row r="6865" spans="1:9" x14ac:dyDescent="0.2">
      <c r="A6865" s="518" t="s">
        <v>336</v>
      </c>
      <c r="B6865" s="518">
        <v>459321</v>
      </c>
      <c r="C6865" s="518" t="s">
        <v>2660</v>
      </c>
      <c r="D6865" s="518" t="s">
        <v>819</v>
      </c>
      <c r="E6865" s="859">
        <v>17</v>
      </c>
      <c r="F6865" s="859">
        <v>15</v>
      </c>
      <c r="G6865" s="518" t="s">
        <v>122</v>
      </c>
      <c r="H6865" s="518" t="s">
        <v>336</v>
      </c>
      <c r="I6865" s="518">
        <v>317420</v>
      </c>
    </row>
    <row r="6866" spans="1:9" x14ac:dyDescent="0.2">
      <c r="A6866" s="518" t="s">
        <v>336</v>
      </c>
      <c r="B6866" s="518">
        <v>459339</v>
      </c>
      <c r="C6866" s="518" t="s">
        <v>2660</v>
      </c>
      <c r="D6866" s="518" t="s">
        <v>447</v>
      </c>
      <c r="E6866" s="859">
        <v>15</v>
      </c>
      <c r="F6866" s="859">
        <v>0</v>
      </c>
      <c r="G6866" s="518" t="s">
        <v>122</v>
      </c>
      <c r="H6866" s="518" t="s">
        <v>336</v>
      </c>
      <c r="I6866" s="518">
        <v>459339</v>
      </c>
    </row>
    <row r="6867" spans="1:9" x14ac:dyDescent="0.2">
      <c r="A6867" s="518" t="s">
        <v>170</v>
      </c>
      <c r="B6867" s="518">
        <v>459354</v>
      </c>
      <c r="C6867" s="518" t="s">
        <v>2660</v>
      </c>
      <c r="D6867" s="518" t="s">
        <v>1657</v>
      </c>
      <c r="E6867" s="859">
        <v>27</v>
      </c>
      <c r="F6867" s="859">
        <v>20</v>
      </c>
      <c r="G6867" s="518" t="s">
        <v>122</v>
      </c>
      <c r="H6867" s="518" t="s">
        <v>170</v>
      </c>
      <c r="I6867" s="518">
        <v>459354</v>
      </c>
    </row>
    <row r="6868" spans="1:9" x14ac:dyDescent="0.2">
      <c r="A6868" s="518" t="s">
        <v>170</v>
      </c>
      <c r="B6868" s="518">
        <v>459362</v>
      </c>
      <c r="C6868" s="518" t="s">
        <v>2660</v>
      </c>
      <c r="D6868" s="518" t="s">
        <v>1066</v>
      </c>
      <c r="E6868" s="859">
        <v>24</v>
      </c>
      <c r="F6868" s="859">
        <v>14</v>
      </c>
      <c r="G6868" s="518" t="s">
        <v>122</v>
      </c>
      <c r="H6868" s="518" t="s">
        <v>170</v>
      </c>
      <c r="I6868" s="518">
        <v>459354</v>
      </c>
    </row>
    <row r="6869" spans="1:9" x14ac:dyDescent="0.2">
      <c r="A6869" s="518" t="s">
        <v>388</v>
      </c>
      <c r="B6869" s="518">
        <v>459396</v>
      </c>
      <c r="C6869" s="518" t="s">
        <v>2660</v>
      </c>
      <c r="D6869" s="518" t="s">
        <v>633</v>
      </c>
      <c r="E6869" s="859">
        <v>29</v>
      </c>
      <c r="F6869" s="859">
        <v>29</v>
      </c>
      <c r="G6869" s="518" t="s">
        <v>122</v>
      </c>
      <c r="H6869" s="518" t="s">
        <v>388</v>
      </c>
      <c r="I6869" s="518">
        <v>459396</v>
      </c>
    </row>
    <row r="6870" spans="1:9" x14ac:dyDescent="0.2">
      <c r="A6870" s="518" t="s">
        <v>388</v>
      </c>
      <c r="B6870" s="518">
        <v>459404</v>
      </c>
      <c r="C6870" s="518" t="s">
        <v>2660</v>
      </c>
      <c r="D6870" s="518" t="s">
        <v>1658</v>
      </c>
      <c r="E6870" s="859">
        <v>32</v>
      </c>
      <c r="F6870" s="859">
        <v>31</v>
      </c>
      <c r="G6870" s="518" t="s">
        <v>122</v>
      </c>
      <c r="H6870" s="518" t="s">
        <v>388</v>
      </c>
      <c r="I6870" s="518">
        <v>459404</v>
      </c>
    </row>
    <row r="6871" spans="1:9" x14ac:dyDescent="0.2">
      <c r="A6871" s="518" t="s">
        <v>388</v>
      </c>
      <c r="B6871" s="518">
        <v>459420</v>
      </c>
      <c r="C6871" s="518" t="s">
        <v>2660</v>
      </c>
      <c r="D6871" s="518" t="s">
        <v>1168</v>
      </c>
      <c r="E6871" s="859">
        <v>31</v>
      </c>
      <c r="F6871" s="859">
        <v>31</v>
      </c>
      <c r="G6871" s="518" t="s">
        <v>122</v>
      </c>
      <c r="H6871" s="518" t="s">
        <v>388</v>
      </c>
      <c r="I6871" s="518">
        <v>459420</v>
      </c>
    </row>
    <row r="6872" spans="1:9" x14ac:dyDescent="0.2">
      <c r="A6872" s="518" t="s">
        <v>388</v>
      </c>
      <c r="B6872" s="518">
        <v>459438</v>
      </c>
      <c r="C6872" s="518" t="s">
        <v>2660</v>
      </c>
      <c r="D6872" s="518" t="s">
        <v>1390</v>
      </c>
      <c r="E6872" s="859">
        <v>23</v>
      </c>
      <c r="F6872" s="859">
        <v>18</v>
      </c>
      <c r="G6872" s="518" t="s">
        <v>122</v>
      </c>
      <c r="H6872" s="518" t="s">
        <v>388</v>
      </c>
      <c r="I6872" s="518">
        <v>459438</v>
      </c>
    </row>
    <row r="6873" spans="1:9" x14ac:dyDescent="0.2">
      <c r="A6873" s="518" t="s">
        <v>388</v>
      </c>
      <c r="B6873" s="518">
        <v>459446</v>
      </c>
      <c r="C6873" s="518" t="s">
        <v>2660</v>
      </c>
      <c r="D6873" s="518" t="s">
        <v>1659</v>
      </c>
      <c r="E6873" s="859">
        <v>35</v>
      </c>
      <c r="F6873" s="859">
        <v>34</v>
      </c>
      <c r="G6873" s="518" t="s">
        <v>122</v>
      </c>
      <c r="H6873" s="518" t="s">
        <v>388</v>
      </c>
      <c r="I6873" s="518">
        <v>459446</v>
      </c>
    </row>
    <row r="6874" spans="1:9" x14ac:dyDescent="0.2">
      <c r="A6874" s="518" t="s">
        <v>249</v>
      </c>
      <c r="B6874" s="518">
        <v>459479</v>
      </c>
      <c r="C6874" s="518" t="s">
        <v>2660</v>
      </c>
      <c r="D6874" s="518" t="s">
        <v>801</v>
      </c>
      <c r="E6874" s="859">
        <v>33</v>
      </c>
      <c r="F6874" s="859">
        <v>34</v>
      </c>
      <c r="G6874" s="518" t="s">
        <v>122</v>
      </c>
      <c r="H6874" s="518" t="s">
        <v>249</v>
      </c>
      <c r="I6874" s="518">
        <v>459479</v>
      </c>
    </row>
    <row r="6875" spans="1:9" x14ac:dyDescent="0.2">
      <c r="A6875" s="518" t="s">
        <v>350</v>
      </c>
      <c r="B6875" s="518">
        <v>459503</v>
      </c>
      <c r="C6875" s="518" t="s">
        <v>2660</v>
      </c>
      <c r="D6875" s="518" t="s">
        <v>9080</v>
      </c>
      <c r="E6875" s="859">
        <v>26</v>
      </c>
      <c r="F6875" s="859">
        <v>0</v>
      </c>
      <c r="G6875" s="518" t="s">
        <v>128</v>
      </c>
      <c r="H6875" s="518" t="s">
        <v>350</v>
      </c>
      <c r="I6875" s="518">
        <v>459503</v>
      </c>
    </row>
    <row r="6876" spans="1:9" x14ac:dyDescent="0.2">
      <c r="A6876" s="518" t="s">
        <v>183</v>
      </c>
      <c r="B6876" s="518">
        <v>459511</v>
      </c>
      <c r="C6876" s="518" t="s">
        <v>2660</v>
      </c>
      <c r="D6876" s="518" t="s">
        <v>1728</v>
      </c>
      <c r="E6876" s="859">
        <v>23</v>
      </c>
      <c r="F6876" s="859">
        <v>23</v>
      </c>
      <c r="G6876" s="518" t="s">
        <v>122</v>
      </c>
      <c r="H6876" s="518" t="s">
        <v>183</v>
      </c>
      <c r="I6876" s="518">
        <v>459511</v>
      </c>
    </row>
    <row r="6877" spans="1:9" x14ac:dyDescent="0.2">
      <c r="A6877" s="518" t="s">
        <v>322</v>
      </c>
      <c r="B6877" s="518">
        <v>459529</v>
      </c>
      <c r="C6877" s="518" t="s">
        <v>2660</v>
      </c>
      <c r="D6877" s="518" t="s">
        <v>1729</v>
      </c>
      <c r="E6877" s="859">
        <v>20</v>
      </c>
      <c r="F6877" s="859">
        <v>18</v>
      </c>
      <c r="G6877" s="518" t="s">
        <v>122</v>
      </c>
      <c r="H6877" s="518" t="s">
        <v>322</v>
      </c>
      <c r="I6877" s="518">
        <v>459529</v>
      </c>
    </row>
    <row r="6878" spans="1:9" x14ac:dyDescent="0.2">
      <c r="A6878" s="518" t="s">
        <v>322</v>
      </c>
      <c r="B6878" s="518">
        <v>459537</v>
      </c>
      <c r="C6878" s="518" t="s">
        <v>2660</v>
      </c>
      <c r="D6878" s="518" t="s">
        <v>1137</v>
      </c>
      <c r="E6878" s="859">
        <v>30</v>
      </c>
      <c r="F6878" s="859">
        <v>26</v>
      </c>
      <c r="G6878" s="518" t="s">
        <v>122</v>
      </c>
      <c r="H6878" s="518" t="s">
        <v>322</v>
      </c>
      <c r="I6878" s="518">
        <v>459537</v>
      </c>
    </row>
    <row r="6879" spans="1:9" x14ac:dyDescent="0.2">
      <c r="A6879" s="518" t="s">
        <v>322</v>
      </c>
      <c r="B6879" s="518">
        <v>459560</v>
      </c>
      <c r="C6879" s="518" t="s">
        <v>2660</v>
      </c>
      <c r="D6879" s="518" t="s">
        <v>1138</v>
      </c>
      <c r="E6879" s="859">
        <v>34</v>
      </c>
      <c r="F6879" s="859">
        <v>34</v>
      </c>
      <c r="G6879" s="518" t="s">
        <v>122</v>
      </c>
      <c r="H6879" s="518" t="s">
        <v>322</v>
      </c>
      <c r="I6879" s="518">
        <v>459560</v>
      </c>
    </row>
    <row r="6880" spans="1:9" x14ac:dyDescent="0.2">
      <c r="A6880" s="518" t="s">
        <v>322</v>
      </c>
      <c r="B6880" s="518">
        <v>459578</v>
      </c>
      <c r="C6880" s="518" t="s">
        <v>2660</v>
      </c>
      <c r="D6880" s="518" t="s">
        <v>1769</v>
      </c>
      <c r="E6880" s="859">
        <v>33</v>
      </c>
      <c r="F6880" s="859">
        <v>28</v>
      </c>
      <c r="G6880" s="518" t="s">
        <v>122</v>
      </c>
      <c r="H6880" s="518" t="s">
        <v>322</v>
      </c>
      <c r="I6880" s="518">
        <v>459578</v>
      </c>
    </row>
    <row r="6881" spans="1:9" x14ac:dyDescent="0.2">
      <c r="A6881" s="518" t="s">
        <v>322</v>
      </c>
      <c r="B6881" s="518">
        <v>459594</v>
      </c>
      <c r="C6881" s="518" t="s">
        <v>2660</v>
      </c>
      <c r="D6881" s="518" t="s">
        <v>1176</v>
      </c>
      <c r="E6881" s="859">
        <v>34</v>
      </c>
      <c r="F6881" s="859">
        <v>34</v>
      </c>
      <c r="G6881" s="518" t="s">
        <v>122</v>
      </c>
      <c r="H6881" s="518" t="s">
        <v>322</v>
      </c>
      <c r="I6881" s="518">
        <v>459594</v>
      </c>
    </row>
    <row r="6882" spans="1:9" x14ac:dyDescent="0.2">
      <c r="A6882" s="518" t="s">
        <v>322</v>
      </c>
      <c r="B6882" s="518">
        <v>459602</v>
      </c>
      <c r="C6882" s="518" t="s">
        <v>2660</v>
      </c>
      <c r="D6882" s="518" t="s">
        <v>1770</v>
      </c>
      <c r="E6882" s="859">
        <v>14</v>
      </c>
      <c r="F6882" s="859">
        <v>5</v>
      </c>
      <c r="G6882" s="518" t="s">
        <v>122</v>
      </c>
      <c r="H6882" s="518" t="s">
        <v>322</v>
      </c>
      <c r="I6882" s="518">
        <v>450544</v>
      </c>
    </row>
    <row r="6883" spans="1:9" x14ac:dyDescent="0.2">
      <c r="A6883" s="518" t="s">
        <v>322</v>
      </c>
      <c r="B6883" s="518">
        <v>459610</v>
      </c>
      <c r="C6883" s="518" t="s">
        <v>2660</v>
      </c>
      <c r="D6883" s="518" t="s">
        <v>1771</v>
      </c>
      <c r="E6883" s="859">
        <v>29</v>
      </c>
      <c r="F6883" s="859">
        <v>24</v>
      </c>
      <c r="G6883" s="518" t="s">
        <v>122</v>
      </c>
      <c r="H6883" s="518" t="s">
        <v>322</v>
      </c>
      <c r="I6883" s="518">
        <v>459610</v>
      </c>
    </row>
    <row r="6884" spans="1:9" x14ac:dyDescent="0.2">
      <c r="A6884" s="518" t="s">
        <v>371</v>
      </c>
      <c r="B6884" s="518">
        <v>459628</v>
      </c>
      <c r="C6884" s="518" t="s">
        <v>2660</v>
      </c>
      <c r="D6884" s="518" t="s">
        <v>1772</v>
      </c>
      <c r="E6884" s="859">
        <v>20</v>
      </c>
      <c r="F6884" s="859">
        <v>17</v>
      </c>
      <c r="G6884" s="518" t="s">
        <v>122</v>
      </c>
      <c r="H6884" s="518" t="s">
        <v>371</v>
      </c>
      <c r="I6884" s="518">
        <v>459628</v>
      </c>
    </row>
    <row r="6885" spans="1:9" x14ac:dyDescent="0.2">
      <c r="A6885" s="518" t="s">
        <v>371</v>
      </c>
      <c r="B6885" s="518">
        <v>459636</v>
      </c>
      <c r="C6885" s="518" t="s">
        <v>2660</v>
      </c>
      <c r="D6885" s="518" t="s">
        <v>1773</v>
      </c>
      <c r="E6885" s="859">
        <v>21</v>
      </c>
      <c r="F6885" s="859">
        <v>21</v>
      </c>
      <c r="G6885" s="518" t="s">
        <v>122</v>
      </c>
      <c r="H6885" s="518" t="s">
        <v>371</v>
      </c>
      <c r="I6885" s="518">
        <v>459636</v>
      </c>
    </row>
    <row r="6886" spans="1:9" x14ac:dyDescent="0.2">
      <c r="A6886" s="518" t="s">
        <v>371</v>
      </c>
      <c r="B6886" s="518">
        <v>459644</v>
      </c>
      <c r="C6886" s="518" t="s">
        <v>2660</v>
      </c>
      <c r="D6886" s="518" t="s">
        <v>1851</v>
      </c>
      <c r="E6886" s="859">
        <v>29</v>
      </c>
      <c r="F6886" s="859">
        <v>29</v>
      </c>
      <c r="G6886" s="518" t="s">
        <v>122</v>
      </c>
      <c r="H6886" s="518" t="s">
        <v>371</v>
      </c>
      <c r="I6886" s="518">
        <v>459644</v>
      </c>
    </row>
    <row r="6887" spans="1:9" x14ac:dyDescent="0.2">
      <c r="A6887" s="518" t="s">
        <v>371</v>
      </c>
      <c r="B6887" s="518">
        <v>459669</v>
      </c>
      <c r="C6887" s="518" t="s">
        <v>2660</v>
      </c>
      <c r="D6887" s="518" t="s">
        <v>1852</v>
      </c>
      <c r="E6887" s="859">
        <v>30</v>
      </c>
      <c r="F6887" s="859">
        <v>30</v>
      </c>
      <c r="G6887" s="518" t="s">
        <v>122</v>
      </c>
      <c r="H6887" s="518" t="s">
        <v>371</v>
      </c>
      <c r="I6887" s="518">
        <v>459669</v>
      </c>
    </row>
    <row r="6888" spans="1:9" x14ac:dyDescent="0.2">
      <c r="A6888" s="518" t="s">
        <v>371</v>
      </c>
      <c r="B6888" s="518">
        <v>459677</v>
      </c>
      <c r="C6888" s="518" t="s">
        <v>2660</v>
      </c>
      <c r="D6888" s="518" t="s">
        <v>1853</v>
      </c>
      <c r="E6888" s="859">
        <v>34</v>
      </c>
      <c r="F6888" s="859">
        <v>31</v>
      </c>
      <c r="G6888" s="518" t="s">
        <v>122</v>
      </c>
      <c r="H6888" s="518" t="s">
        <v>371</v>
      </c>
      <c r="I6888" s="518">
        <v>459677</v>
      </c>
    </row>
    <row r="6889" spans="1:9" x14ac:dyDescent="0.2">
      <c r="A6889" s="518" t="s">
        <v>371</v>
      </c>
      <c r="B6889" s="518">
        <v>459685</v>
      </c>
      <c r="C6889" s="518" t="s">
        <v>2660</v>
      </c>
      <c r="D6889" s="518" t="s">
        <v>1854</v>
      </c>
      <c r="E6889" s="859">
        <v>30</v>
      </c>
      <c r="F6889" s="859">
        <v>30</v>
      </c>
      <c r="G6889" s="518" t="s">
        <v>122</v>
      </c>
      <c r="H6889" s="518" t="s">
        <v>371</v>
      </c>
      <c r="I6889" s="518">
        <v>459685</v>
      </c>
    </row>
    <row r="6890" spans="1:9" x14ac:dyDescent="0.2">
      <c r="A6890" s="518" t="s">
        <v>371</v>
      </c>
      <c r="B6890" s="518">
        <v>459693</v>
      </c>
      <c r="C6890" s="518" t="s">
        <v>2660</v>
      </c>
      <c r="D6890" s="518" t="s">
        <v>1855</v>
      </c>
      <c r="E6890" s="859">
        <v>24</v>
      </c>
      <c r="F6890" s="859">
        <v>24</v>
      </c>
      <c r="G6890" s="518" t="s">
        <v>122</v>
      </c>
      <c r="H6890" s="518" t="s">
        <v>371</v>
      </c>
      <c r="I6890" s="518">
        <v>459693</v>
      </c>
    </row>
    <row r="6891" spans="1:9" x14ac:dyDescent="0.2">
      <c r="A6891" s="518" t="s">
        <v>371</v>
      </c>
      <c r="B6891" s="518">
        <v>459735</v>
      </c>
      <c r="C6891" s="518" t="s">
        <v>2660</v>
      </c>
      <c r="D6891" s="518" t="s">
        <v>7022</v>
      </c>
      <c r="E6891" s="859">
        <v>20</v>
      </c>
      <c r="F6891" s="859">
        <v>0</v>
      </c>
      <c r="G6891" s="518" t="s">
        <v>122</v>
      </c>
      <c r="H6891" s="518" t="s">
        <v>371</v>
      </c>
      <c r="I6891" s="518">
        <v>622274</v>
      </c>
    </row>
    <row r="6892" spans="1:9" x14ac:dyDescent="0.2">
      <c r="A6892" s="518" t="s">
        <v>371</v>
      </c>
      <c r="B6892" s="518">
        <v>459743</v>
      </c>
      <c r="C6892" s="518" t="s">
        <v>2660</v>
      </c>
      <c r="D6892" s="518" t="s">
        <v>1856</v>
      </c>
      <c r="E6892" s="859">
        <v>27</v>
      </c>
      <c r="F6892" s="859">
        <v>23</v>
      </c>
      <c r="G6892" s="518" t="s">
        <v>122</v>
      </c>
      <c r="H6892" s="518" t="s">
        <v>371</v>
      </c>
      <c r="I6892" s="518">
        <v>459743</v>
      </c>
    </row>
    <row r="6893" spans="1:9" x14ac:dyDescent="0.2">
      <c r="A6893" s="518" t="s">
        <v>371</v>
      </c>
      <c r="B6893" s="518">
        <v>459768</v>
      </c>
      <c r="C6893" s="518" t="s">
        <v>2660</v>
      </c>
      <c r="D6893" s="518" t="s">
        <v>1857</v>
      </c>
      <c r="E6893" s="859">
        <v>33</v>
      </c>
      <c r="F6893" s="859">
        <v>33</v>
      </c>
      <c r="G6893" s="518" t="s">
        <v>122</v>
      </c>
      <c r="H6893" s="518" t="s">
        <v>371</v>
      </c>
      <c r="I6893" s="518">
        <v>459768</v>
      </c>
    </row>
    <row r="6894" spans="1:9" x14ac:dyDescent="0.2">
      <c r="A6894" s="518" t="s">
        <v>371</v>
      </c>
      <c r="B6894" s="518">
        <v>459776</v>
      </c>
      <c r="C6894" s="518" t="s">
        <v>2660</v>
      </c>
      <c r="D6894" s="518" t="s">
        <v>1858</v>
      </c>
      <c r="E6894" s="859">
        <v>30</v>
      </c>
      <c r="F6894" s="859">
        <v>30</v>
      </c>
      <c r="G6894" s="518" t="s">
        <v>122</v>
      </c>
      <c r="H6894" s="518" t="s">
        <v>371</v>
      </c>
      <c r="I6894" s="518">
        <v>459776</v>
      </c>
    </row>
    <row r="6895" spans="1:9" x14ac:dyDescent="0.2">
      <c r="A6895" s="518" t="s">
        <v>371</v>
      </c>
      <c r="B6895" s="518">
        <v>459800</v>
      </c>
      <c r="C6895" s="518" t="s">
        <v>2660</v>
      </c>
      <c r="D6895" s="518" t="s">
        <v>1971</v>
      </c>
      <c r="E6895" s="859">
        <v>31</v>
      </c>
      <c r="F6895" s="859">
        <v>31</v>
      </c>
      <c r="G6895" s="518" t="s">
        <v>122</v>
      </c>
      <c r="H6895" s="518" t="s">
        <v>371</v>
      </c>
      <c r="I6895" s="518">
        <v>459800</v>
      </c>
    </row>
    <row r="6896" spans="1:9" x14ac:dyDescent="0.2">
      <c r="A6896" s="518" t="s">
        <v>371</v>
      </c>
      <c r="B6896" s="518">
        <v>459818</v>
      </c>
      <c r="C6896" s="518" t="s">
        <v>2660</v>
      </c>
      <c r="D6896" s="518" t="s">
        <v>1972</v>
      </c>
      <c r="E6896" s="859">
        <v>30</v>
      </c>
      <c r="F6896" s="859">
        <v>30</v>
      </c>
      <c r="G6896" s="518" t="s">
        <v>122</v>
      </c>
      <c r="H6896" s="518" t="s">
        <v>371</v>
      </c>
      <c r="I6896" s="518">
        <v>459818</v>
      </c>
    </row>
    <row r="6897" spans="1:9" x14ac:dyDescent="0.2">
      <c r="A6897" s="518" t="s">
        <v>168</v>
      </c>
      <c r="B6897" s="518">
        <v>459826</v>
      </c>
      <c r="C6897" s="518" t="s">
        <v>2660</v>
      </c>
      <c r="D6897" s="518" t="s">
        <v>886</v>
      </c>
      <c r="E6897" s="859">
        <v>22</v>
      </c>
      <c r="F6897" s="859">
        <v>16</v>
      </c>
      <c r="G6897" s="518" t="s">
        <v>122</v>
      </c>
      <c r="H6897" s="518" t="s">
        <v>168</v>
      </c>
      <c r="I6897" s="518">
        <v>536102</v>
      </c>
    </row>
    <row r="6898" spans="1:9" x14ac:dyDescent="0.2">
      <c r="A6898" s="518" t="s">
        <v>168</v>
      </c>
      <c r="B6898" s="518">
        <v>459834</v>
      </c>
      <c r="C6898" s="518" t="s">
        <v>2660</v>
      </c>
      <c r="D6898" s="518" t="s">
        <v>559</v>
      </c>
      <c r="E6898" s="859">
        <v>25</v>
      </c>
      <c r="F6898" s="859">
        <v>25</v>
      </c>
      <c r="G6898" s="518" t="s">
        <v>122</v>
      </c>
      <c r="H6898" s="518" t="s">
        <v>168</v>
      </c>
      <c r="I6898" s="518">
        <v>459834</v>
      </c>
    </row>
    <row r="6899" spans="1:9" x14ac:dyDescent="0.2">
      <c r="A6899" s="518" t="s">
        <v>190</v>
      </c>
      <c r="B6899" s="518">
        <v>459883</v>
      </c>
      <c r="C6899" s="518" t="s">
        <v>2660</v>
      </c>
      <c r="D6899" s="518" t="s">
        <v>502</v>
      </c>
      <c r="E6899" s="859">
        <v>29</v>
      </c>
      <c r="F6899" s="859">
        <v>24</v>
      </c>
      <c r="G6899" s="518" t="s">
        <v>122</v>
      </c>
      <c r="H6899" s="518" t="s">
        <v>190</v>
      </c>
      <c r="I6899" s="518">
        <v>459883</v>
      </c>
    </row>
    <row r="6900" spans="1:9" x14ac:dyDescent="0.2">
      <c r="A6900" s="518" t="s">
        <v>254</v>
      </c>
      <c r="B6900" s="518">
        <v>459891</v>
      </c>
      <c r="C6900" s="518" t="s">
        <v>2660</v>
      </c>
      <c r="D6900" s="518" t="s">
        <v>1973</v>
      </c>
      <c r="E6900" s="859">
        <v>32</v>
      </c>
      <c r="F6900" s="859">
        <v>32</v>
      </c>
      <c r="G6900" s="518" t="s">
        <v>122</v>
      </c>
      <c r="H6900" s="518" t="s">
        <v>254</v>
      </c>
      <c r="I6900" s="518">
        <v>459891</v>
      </c>
    </row>
    <row r="6901" spans="1:9" x14ac:dyDescent="0.2">
      <c r="A6901" s="518" t="s">
        <v>222</v>
      </c>
      <c r="B6901" s="518">
        <v>459917</v>
      </c>
      <c r="C6901" s="518" t="s">
        <v>2660</v>
      </c>
      <c r="D6901" s="518" t="s">
        <v>324</v>
      </c>
      <c r="E6901" s="859">
        <v>32</v>
      </c>
      <c r="F6901" s="859">
        <v>32</v>
      </c>
      <c r="G6901" s="518" t="s">
        <v>122</v>
      </c>
      <c r="H6901" s="518" t="s">
        <v>222</v>
      </c>
      <c r="I6901" s="518">
        <v>459917</v>
      </c>
    </row>
    <row r="6902" spans="1:9" x14ac:dyDescent="0.2">
      <c r="A6902" s="518" t="s">
        <v>148</v>
      </c>
      <c r="B6902" s="518">
        <v>459925</v>
      </c>
      <c r="C6902" s="518" t="s">
        <v>2660</v>
      </c>
      <c r="D6902" s="518" t="s">
        <v>862</v>
      </c>
      <c r="E6902" s="859">
        <v>33</v>
      </c>
      <c r="F6902" s="859">
        <v>33</v>
      </c>
      <c r="G6902" s="518" t="s">
        <v>122</v>
      </c>
      <c r="H6902" s="518" t="s">
        <v>148</v>
      </c>
      <c r="I6902" s="518">
        <v>459925</v>
      </c>
    </row>
    <row r="6903" spans="1:9" x14ac:dyDescent="0.2">
      <c r="A6903" s="518" t="s">
        <v>148</v>
      </c>
      <c r="B6903" s="518">
        <v>459933</v>
      </c>
      <c r="C6903" s="518" t="s">
        <v>2660</v>
      </c>
      <c r="D6903" s="518" t="s">
        <v>459</v>
      </c>
      <c r="E6903" s="859">
        <v>29</v>
      </c>
      <c r="F6903" s="859">
        <v>25</v>
      </c>
      <c r="G6903" s="518" t="s">
        <v>122</v>
      </c>
      <c r="H6903" s="518" t="s">
        <v>148</v>
      </c>
      <c r="I6903" s="518">
        <v>459933</v>
      </c>
    </row>
    <row r="6904" spans="1:9" x14ac:dyDescent="0.2">
      <c r="A6904" s="518" t="s">
        <v>221</v>
      </c>
      <c r="B6904" s="518">
        <v>459941</v>
      </c>
      <c r="C6904" s="518" t="s">
        <v>2660</v>
      </c>
      <c r="D6904" s="518" t="s">
        <v>716</v>
      </c>
      <c r="E6904" s="859">
        <v>28</v>
      </c>
      <c r="F6904" s="859">
        <v>28</v>
      </c>
      <c r="G6904" s="518" t="s">
        <v>122</v>
      </c>
      <c r="H6904" s="518" t="s">
        <v>221</v>
      </c>
      <c r="I6904" s="518">
        <v>459941</v>
      </c>
    </row>
    <row r="6905" spans="1:9" x14ac:dyDescent="0.2">
      <c r="A6905" s="518" t="s">
        <v>221</v>
      </c>
      <c r="B6905" s="518">
        <v>459990</v>
      </c>
      <c r="C6905" s="518" t="s">
        <v>2660</v>
      </c>
      <c r="D6905" s="518" t="s">
        <v>1135</v>
      </c>
      <c r="E6905" s="859">
        <v>22</v>
      </c>
      <c r="F6905" s="859">
        <v>22</v>
      </c>
      <c r="G6905" s="518" t="s">
        <v>122</v>
      </c>
      <c r="H6905" s="518" t="s">
        <v>221</v>
      </c>
      <c r="I6905" s="518">
        <v>459990</v>
      </c>
    </row>
    <row r="6906" spans="1:9" x14ac:dyDescent="0.2">
      <c r="A6906" s="518" t="s">
        <v>238</v>
      </c>
      <c r="B6906" s="518">
        <v>460774</v>
      </c>
      <c r="C6906" s="518" t="s">
        <v>2660</v>
      </c>
      <c r="D6906" s="518" t="s">
        <v>1560</v>
      </c>
      <c r="E6906" s="859">
        <v>35</v>
      </c>
      <c r="F6906" s="859">
        <v>34</v>
      </c>
      <c r="G6906" s="518" t="s">
        <v>122</v>
      </c>
      <c r="H6906" s="518" t="s">
        <v>238</v>
      </c>
      <c r="I6906" s="518">
        <v>460774</v>
      </c>
    </row>
    <row r="6907" spans="1:9" x14ac:dyDescent="0.2">
      <c r="A6907" s="518" t="s">
        <v>179</v>
      </c>
      <c r="B6907" s="518">
        <v>460873</v>
      </c>
      <c r="C6907" s="518" t="s">
        <v>2660</v>
      </c>
      <c r="D6907" s="518" t="s">
        <v>1860</v>
      </c>
      <c r="E6907" s="859">
        <v>34</v>
      </c>
      <c r="F6907" s="859">
        <v>28</v>
      </c>
      <c r="G6907" s="518" t="s">
        <v>128</v>
      </c>
      <c r="H6907" s="518" t="s">
        <v>179</v>
      </c>
      <c r="I6907" s="518">
        <v>460873</v>
      </c>
    </row>
    <row r="6908" spans="1:9" x14ac:dyDescent="0.2">
      <c r="A6908" s="518" t="s">
        <v>273</v>
      </c>
      <c r="B6908" s="518">
        <v>460923</v>
      </c>
      <c r="C6908" s="518" t="s">
        <v>2660</v>
      </c>
      <c r="D6908" s="518" t="s">
        <v>1861</v>
      </c>
      <c r="E6908" s="859">
        <v>35</v>
      </c>
      <c r="F6908" s="859">
        <v>35</v>
      </c>
      <c r="G6908" s="518" t="s">
        <v>128</v>
      </c>
      <c r="H6908" s="518" t="s">
        <v>273</v>
      </c>
      <c r="I6908" s="518">
        <v>460923</v>
      </c>
    </row>
    <row r="6909" spans="1:9" x14ac:dyDescent="0.2">
      <c r="A6909" s="518" t="s">
        <v>231</v>
      </c>
      <c r="B6909" s="518">
        <v>460949</v>
      </c>
      <c r="C6909" s="518" t="s">
        <v>2660</v>
      </c>
      <c r="D6909" s="518" t="s">
        <v>1862</v>
      </c>
      <c r="E6909" s="859">
        <v>24</v>
      </c>
      <c r="F6909" s="859">
        <v>22</v>
      </c>
      <c r="G6909" s="518" t="s">
        <v>122</v>
      </c>
      <c r="H6909" s="518" t="s">
        <v>231</v>
      </c>
      <c r="I6909" s="518">
        <v>460949</v>
      </c>
    </row>
    <row r="6910" spans="1:9" x14ac:dyDescent="0.2">
      <c r="A6910" s="518" t="s">
        <v>231</v>
      </c>
      <c r="B6910" s="518">
        <v>460956</v>
      </c>
      <c r="C6910" s="518" t="s">
        <v>2660</v>
      </c>
      <c r="D6910" s="518" t="s">
        <v>494</v>
      </c>
      <c r="E6910" s="859">
        <v>13</v>
      </c>
      <c r="F6910" s="859">
        <v>10</v>
      </c>
      <c r="G6910" s="518" t="s">
        <v>122</v>
      </c>
      <c r="H6910" s="518" t="s">
        <v>231</v>
      </c>
      <c r="I6910" s="518">
        <v>461301</v>
      </c>
    </row>
    <row r="6911" spans="1:9" x14ac:dyDescent="0.2">
      <c r="A6911" s="518" t="s">
        <v>215</v>
      </c>
      <c r="B6911" s="518">
        <v>461020</v>
      </c>
      <c r="C6911" s="518" t="s">
        <v>2660</v>
      </c>
      <c r="D6911" s="518" t="s">
        <v>9081</v>
      </c>
      <c r="E6911" s="859">
        <v>15</v>
      </c>
      <c r="F6911" s="859">
        <v>15</v>
      </c>
      <c r="G6911" s="518" t="s">
        <v>122</v>
      </c>
      <c r="H6911" s="518" t="s">
        <v>215</v>
      </c>
      <c r="I6911" s="518">
        <v>461020</v>
      </c>
    </row>
    <row r="6912" spans="1:9" x14ac:dyDescent="0.2">
      <c r="A6912" s="518" t="s">
        <v>288</v>
      </c>
      <c r="B6912" s="518">
        <v>461038</v>
      </c>
      <c r="C6912" s="518" t="s">
        <v>2660</v>
      </c>
      <c r="D6912" s="518" t="s">
        <v>1013</v>
      </c>
      <c r="E6912" s="859">
        <v>33</v>
      </c>
      <c r="F6912" s="859">
        <v>33</v>
      </c>
      <c r="G6912" s="518" t="s">
        <v>122</v>
      </c>
      <c r="H6912" s="518" t="s">
        <v>288</v>
      </c>
      <c r="I6912" s="518">
        <v>461038</v>
      </c>
    </row>
    <row r="6913" spans="1:9" x14ac:dyDescent="0.2">
      <c r="A6913" s="518" t="s">
        <v>273</v>
      </c>
      <c r="B6913" s="518">
        <v>461053</v>
      </c>
      <c r="C6913" s="518" t="s">
        <v>2660</v>
      </c>
      <c r="D6913" s="518" t="s">
        <v>1977</v>
      </c>
      <c r="E6913" s="859">
        <v>35</v>
      </c>
      <c r="F6913" s="859">
        <v>35</v>
      </c>
      <c r="G6913" s="518" t="s">
        <v>128</v>
      </c>
      <c r="H6913" s="518" t="s">
        <v>273</v>
      </c>
      <c r="I6913" s="518">
        <v>461053</v>
      </c>
    </row>
    <row r="6914" spans="1:9" x14ac:dyDescent="0.2">
      <c r="A6914" s="518" t="s">
        <v>361</v>
      </c>
      <c r="B6914" s="518">
        <v>461061</v>
      </c>
      <c r="C6914" s="518" t="s">
        <v>2660</v>
      </c>
      <c r="D6914" s="518" t="s">
        <v>1978</v>
      </c>
      <c r="E6914" s="859">
        <v>27</v>
      </c>
      <c r="F6914" s="859">
        <v>27</v>
      </c>
      <c r="G6914" s="518" t="s">
        <v>122</v>
      </c>
      <c r="H6914" s="518" t="s">
        <v>361</v>
      </c>
      <c r="I6914" s="518">
        <v>461061</v>
      </c>
    </row>
    <row r="6915" spans="1:9" x14ac:dyDescent="0.2">
      <c r="A6915" s="518" t="s">
        <v>322</v>
      </c>
      <c r="B6915" s="518">
        <v>461079</v>
      </c>
      <c r="C6915" s="518" t="s">
        <v>2660</v>
      </c>
      <c r="D6915" s="518" t="s">
        <v>9082</v>
      </c>
      <c r="E6915" s="859">
        <v>29</v>
      </c>
      <c r="F6915" s="859">
        <v>15</v>
      </c>
      <c r="G6915" s="518" t="s">
        <v>128</v>
      </c>
      <c r="H6915" s="518" t="s">
        <v>322</v>
      </c>
      <c r="I6915" s="518">
        <v>776831</v>
      </c>
    </row>
    <row r="6916" spans="1:9" x14ac:dyDescent="0.2">
      <c r="A6916" s="518" t="s">
        <v>361</v>
      </c>
      <c r="B6916" s="518">
        <v>461095</v>
      </c>
      <c r="C6916" s="518" t="s">
        <v>2660</v>
      </c>
      <c r="D6916" s="518" t="s">
        <v>913</v>
      </c>
      <c r="E6916" s="859">
        <v>33</v>
      </c>
      <c r="F6916" s="859">
        <v>28</v>
      </c>
      <c r="G6916" s="518" t="s">
        <v>122</v>
      </c>
      <c r="H6916" s="518" t="s">
        <v>361</v>
      </c>
      <c r="I6916" s="518">
        <v>461095</v>
      </c>
    </row>
    <row r="6917" spans="1:9" x14ac:dyDescent="0.2">
      <c r="A6917" s="518" t="s">
        <v>170</v>
      </c>
      <c r="B6917" s="518">
        <v>461103</v>
      </c>
      <c r="C6917" s="518" t="s">
        <v>2660</v>
      </c>
      <c r="D6917" s="518" t="s">
        <v>1846</v>
      </c>
      <c r="E6917" s="859">
        <v>20</v>
      </c>
      <c r="F6917" s="859">
        <v>10</v>
      </c>
      <c r="G6917" s="518" t="s">
        <v>122</v>
      </c>
      <c r="H6917" s="518" t="s">
        <v>170</v>
      </c>
      <c r="I6917" s="518">
        <v>461111</v>
      </c>
    </row>
    <row r="6918" spans="1:9" x14ac:dyDescent="0.2">
      <c r="A6918" s="518" t="s">
        <v>170</v>
      </c>
      <c r="B6918" s="518">
        <v>461111</v>
      </c>
      <c r="C6918" s="518" t="s">
        <v>2660</v>
      </c>
      <c r="D6918" s="518" t="s">
        <v>798</v>
      </c>
      <c r="E6918" s="859">
        <v>33</v>
      </c>
      <c r="F6918" s="859">
        <v>25</v>
      </c>
      <c r="G6918" s="518" t="s">
        <v>122</v>
      </c>
      <c r="H6918" s="518" t="s">
        <v>170</v>
      </c>
      <c r="I6918" s="518">
        <v>461111</v>
      </c>
    </row>
    <row r="6919" spans="1:9" x14ac:dyDescent="0.2">
      <c r="A6919" s="518" t="s">
        <v>204</v>
      </c>
      <c r="B6919" s="518">
        <v>461129</v>
      </c>
      <c r="C6919" s="518" t="s">
        <v>2660</v>
      </c>
      <c r="D6919" s="518" t="s">
        <v>447</v>
      </c>
      <c r="E6919" s="859">
        <v>30</v>
      </c>
      <c r="F6919" s="859">
        <v>30</v>
      </c>
      <c r="G6919" s="518" t="s">
        <v>122</v>
      </c>
      <c r="H6919" s="518" t="s">
        <v>204</v>
      </c>
      <c r="I6919" s="518">
        <v>461129</v>
      </c>
    </row>
    <row r="6920" spans="1:9" x14ac:dyDescent="0.2">
      <c r="A6920" s="518" t="s">
        <v>377</v>
      </c>
      <c r="B6920" s="518">
        <v>461145</v>
      </c>
      <c r="C6920" s="518" t="s">
        <v>2660</v>
      </c>
      <c r="D6920" s="518" t="s">
        <v>1979</v>
      </c>
      <c r="E6920" s="859">
        <v>23</v>
      </c>
      <c r="F6920" s="859">
        <v>23</v>
      </c>
      <c r="G6920" s="518" t="s">
        <v>122</v>
      </c>
      <c r="H6920" s="518" t="s">
        <v>377</v>
      </c>
      <c r="I6920" s="518">
        <v>461145</v>
      </c>
    </row>
    <row r="6921" spans="1:9" x14ac:dyDescent="0.2">
      <c r="A6921" s="518" t="s">
        <v>377</v>
      </c>
      <c r="B6921" s="518">
        <v>461152</v>
      </c>
      <c r="C6921" s="518" t="s">
        <v>2660</v>
      </c>
      <c r="D6921" s="518" t="s">
        <v>1763</v>
      </c>
      <c r="E6921" s="859">
        <v>31</v>
      </c>
      <c r="F6921" s="859">
        <v>31</v>
      </c>
      <c r="G6921" s="518" t="s">
        <v>122</v>
      </c>
      <c r="H6921" s="518" t="s">
        <v>377</v>
      </c>
      <c r="I6921" s="518">
        <v>461152</v>
      </c>
    </row>
    <row r="6922" spans="1:9" x14ac:dyDescent="0.2">
      <c r="A6922" s="518" t="s">
        <v>377</v>
      </c>
      <c r="B6922" s="518">
        <v>461160</v>
      </c>
      <c r="C6922" s="518" t="s">
        <v>2660</v>
      </c>
      <c r="D6922" s="518" t="s">
        <v>1764</v>
      </c>
      <c r="E6922" s="859">
        <v>33</v>
      </c>
      <c r="F6922" s="859">
        <v>33</v>
      </c>
      <c r="G6922" s="518" t="s">
        <v>122</v>
      </c>
      <c r="H6922" s="518" t="s">
        <v>377</v>
      </c>
      <c r="I6922" s="518">
        <v>461160</v>
      </c>
    </row>
    <row r="6923" spans="1:9" x14ac:dyDescent="0.2">
      <c r="A6923" s="518" t="s">
        <v>377</v>
      </c>
      <c r="B6923" s="518">
        <v>461178</v>
      </c>
      <c r="C6923" s="518" t="s">
        <v>2660</v>
      </c>
      <c r="D6923" s="518" t="s">
        <v>1765</v>
      </c>
      <c r="E6923" s="859">
        <v>26</v>
      </c>
      <c r="F6923" s="859">
        <v>26</v>
      </c>
      <c r="G6923" s="518" t="s">
        <v>122</v>
      </c>
      <c r="H6923" s="518" t="s">
        <v>377</v>
      </c>
      <c r="I6923" s="518">
        <v>461178</v>
      </c>
    </row>
    <row r="6924" spans="1:9" x14ac:dyDescent="0.2">
      <c r="A6924" s="518" t="s">
        <v>377</v>
      </c>
      <c r="B6924" s="518">
        <v>461210</v>
      </c>
      <c r="C6924" s="518" t="s">
        <v>2660</v>
      </c>
      <c r="D6924" s="518" t="s">
        <v>6133</v>
      </c>
      <c r="E6924" s="859">
        <v>25</v>
      </c>
      <c r="F6924" s="859">
        <v>25</v>
      </c>
      <c r="G6924" s="518" t="s">
        <v>122</v>
      </c>
      <c r="H6924" s="518" t="s">
        <v>377</v>
      </c>
      <c r="I6924" s="518">
        <v>461210</v>
      </c>
    </row>
    <row r="6925" spans="1:9" x14ac:dyDescent="0.2">
      <c r="A6925" s="518" t="s">
        <v>273</v>
      </c>
      <c r="B6925" s="518">
        <v>461228</v>
      </c>
      <c r="C6925" s="518" t="s">
        <v>2660</v>
      </c>
      <c r="D6925" s="518" t="s">
        <v>1766</v>
      </c>
      <c r="E6925" s="859">
        <v>19</v>
      </c>
      <c r="F6925" s="859">
        <v>19</v>
      </c>
      <c r="G6925" s="518" t="s">
        <v>122</v>
      </c>
      <c r="H6925" s="518" t="s">
        <v>273</v>
      </c>
      <c r="I6925" s="518">
        <v>461228</v>
      </c>
    </row>
    <row r="6926" spans="1:9" x14ac:dyDescent="0.2">
      <c r="A6926" s="518" t="s">
        <v>200</v>
      </c>
      <c r="B6926" s="518">
        <v>461236</v>
      </c>
      <c r="C6926" s="518" t="s">
        <v>2660</v>
      </c>
      <c r="D6926" s="518" t="s">
        <v>429</v>
      </c>
      <c r="E6926" s="859">
        <v>19</v>
      </c>
      <c r="F6926" s="859">
        <v>17</v>
      </c>
      <c r="G6926" s="518" t="s">
        <v>122</v>
      </c>
      <c r="H6926" s="518" t="s">
        <v>200</v>
      </c>
      <c r="I6926" s="518">
        <v>461236</v>
      </c>
    </row>
    <row r="6927" spans="1:9" x14ac:dyDescent="0.2">
      <c r="A6927" s="518" t="s">
        <v>279</v>
      </c>
      <c r="B6927" s="518">
        <v>461244</v>
      </c>
      <c r="C6927" s="518" t="s">
        <v>2660</v>
      </c>
      <c r="D6927" s="518" t="s">
        <v>1255</v>
      </c>
      <c r="E6927" s="859">
        <v>31</v>
      </c>
      <c r="F6927" s="859">
        <v>31</v>
      </c>
      <c r="G6927" s="518" t="s">
        <v>122</v>
      </c>
      <c r="H6927" s="518" t="s">
        <v>279</v>
      </c>
      <c r="I6927" s="518">
        <v>461244</v>
      </c>
    </row>
    <row r="6928" spans="1:9" x14ac:dyDescent="0.2">
      <c r="A6928" s="518" t="s">
        <v>279</v>
      </c>
      <c r="B6928" s="518">
        <v>461251</v>
      </c>
      <c r="C6928" s="518" t="s">
        <v>2660</v>
      </c>
      <c r="D6928" s="518" t="s">
        <v>941</v>
      </c>
      <c r="E6928" s="859">
        <v>35</v>
      </c>
      <c r="F6928" s="859">
        <v>35</v>
      </c>
      <c r="G6928" s="518" t="s">
        <v>122</v>
      </c>
      <c r="H6928" s="518" t="s">
        <v>279</v>
      </c>
      <c r="I6928" s="518">
        <v>461251</v>
      </c>
    </row>
    <row r="6929" spans="1:9" x14ac:dyDescent="0.2">
      <c r="A6929" s="518" t="s">
        <v>279</v>
      </c>
      <c r="B6929" s="518">
        <v>461269</v>
      </c>
      <c r="C6929" s="518" t="s">
        <v>2660</v>
      </c>
      <c r="D6929" s="518" t="s">
        <v>1767</v>
      </c>
      <c r="E6929" s="859">
        <v>20</v>
      </c>
      <c r="F6929" s="859">
        <v>20</v>
      </c>
      <c r="G6929" s="518" t="s">
        <v>122</v>
      </c>
      <c r="H6929" s="518" t="s">
        <v>279</v>
      </c>
      <c r="I6929" s="518">
        <v>461269</v>
      </c>
    </row>
    <row r="6930" spans="1:9" x14ac:dyDescent="0.2">
      <c r="A6930" s="518" t="s">
        <v>377</v>
      </c>
      <c r="B6930" s="518">
        <v>461277</v>
      </c>
      <c r="C6930" s="518" t="s">
        <v>2660</v>
      </c>
      <c r="D6930" s="518" t="s">
        <v>1768</v>
      </c>
      <c r="E6930" s="859">
        <v>26</v>
      </c>
      <c r="F6930" s="859">
        <v>26</v>
      </c>
      <c r="G6930" s="518" t="s">
        <v>122</v>
      </c>
      <c r="H6930" s="518" t="s">
        <v>377</v>
      </c>
      <c r="I6930" s="518">
        <v>461277</v>
      </c>
    </row>
    <row r="6931" spans="1:9" x14ac:dyDescent="0.2">
      <c r="A6931" s="518" t="s">
        <v>231</v>
      </c>
      <c r="B6931" s="518">
        <v>461301</v>
      </c>
      <c r="C6931" s="518" t="s">
        <v>2660</v>
      </c>
      <c r="D6931" s="518" t="s">
        <v>687</v>
      </c>
      <c r="E6931" s="859">
        <v>21</v>
      </c>
      <c r="F6931" s="859">
        <v>21</v>
      </c>
      <c r="G6931" s="518" t="s">
        <v>122</v>
      </c>
      <c r="H6931" s="518" t="s">
        <v>231</v>
      </c>
      <c r="I6931" s="518">
        <v>461301</v>
      </c>
    </row>
    <row r="6932" spans="1:9" x14ac:dyDescent="0.2">
      <c r="A6932" s="518" t="s">
        <v>394</v>
      </c>
      <c r="B6932" s="518">
        <v>461327</v>
      </c>
      <c r="C6932" s="518" t="s">
        <v>2660</v>
      </c>
      <c r="D6932" s="518" t="s">
        <v>9083</v>
      </c>
      <c r="E6932" s="859">
        <v>19</v>
      </c>
      <c r="F6932" s="859">
        <v>0</v>
      </c>
      <c r="G6932" s="518" t="s">
        <v>122</v>
      </c>
      <c r="H6932" s="518" t="s">
        <v>394</v>
      </c>
      <c r="I6932" s="518">
        <v>461327</v>
      </c>
    </row>
    <row r="6933" spans="1:9" x14ac:dyDescent="0.2">
      <c r="A6933" s="518" t="s">
        <v>204</v>
      </c>
      <c r="B6933" s="518">
        <v>461343</v>
      </c>
      <c r="C6933" s="518" t="s">
        <v>2660</v>
      </c>
      <c r="D6933" s="518" t="s">
        <v>406</v>
      </c>
      <c r="E6933" s="859">
        <v>28</v>
      </c>
      <c r="F6933" s="859">
        <v>28</v>
      </c>
      <c r="G6933" s="518" t="s">
        <v>122</v>
      </c>
      <c r="H6933" s="518" t="s">
        <v>204</v>
      </c>
      <c r="I6933" s="518">
        <v>461343</v>
      </c>
    </row>
    <row r="6934" spans="1:9" x14ac:dyDescent="0.2">
      <c r="A6934" s="518" t="s">
        <v>279</v>
      </c>
      <c r="B6934" s="518">
        <v>461368</v>
      </c>
      <c r="C6934" s="518" t="s">
        <v>2660</v>
      </c>
      <c r="D6934" s="518" t="s">
        <v>1540</v>
      </c>
      <c r="E6934" s="859">
        <v>27</v>
      </c>
      <c r="F6934" s="859">
        <v>27</v>
      </c>
      <c r="G6934" s="518" t="s">
        <v>122</v>
      </c>
      <c r="H6934" s="518" t="s">
        <v>279</v>
      </c>
      <c r="I6934" s="518">
        <v>461368</v>
      </c>
    </row>
    <row r="6935" spans="1:9" x14ac:dyDescent="0.2">
      <c r="A6935" s="518" t="s">
        <v>332</v>
      </c>
      <c r="B6935" s="518">
        <v>461376</v>
      </c>
      <c r="C6935" s="518" t="s">
        <v>2660</v>
      </c>
      <c r="D6935" s="518" t="s">
        <v>1847</v>
      </c>
      <c r="E6935" s="859">
        <v>35</v>
      </c>
      <c r="F6935" s="859">
        <v>34</v>
      </c>
      <c r="G6935" s="518" t="s">
        <v>122</v>
      </c>
      <c r="H6935" s="518" t="s">
        <v>332</v>
      </c>
      <c r="I6935" s="518">
        <v>461376</v>
      </c>
    </row>
    <row r="6936" spans="1:9" x14ac:dyDescent="0.2">
      <c r="A6936" s="518" t="s">
        <v>295</v>
      </c>
      <c r="B6936" s="518">
        <v>461392</v>
      </c>
      <c r="C6936" s="518" t="s">
        <v>2660</v>
      </c>
      <c r="D6936" s="518" t="s">
        <v>1848</v>
      </c>
      <c r="E6936" s="859">
        <v>16</v>
      </c>
      <c r="F6936" s="859">
        <v>0</v>
      </c>
      <c r="G6936" s="518" t="s">
        <v>122</v>
      </c>
      <c r="H6936" s="518" t="s">
        <v>295</v>
      </c>
      <c r="I6936" s="518">
        <v>461392</v>
      </c>
    </row>
    <row r="6937" spans="1:9" x14ac:dyDescent="0.2">
      <c r="A6937" s="518" t="s">
        <v>295</v>
      </c>
      <c r="B6937" s="518">
        <v>461400</v>
      </c>
      <c r="C6937" s="518" t="s">
        <v>2660</v>
      </c>
      <c r="D6937" s="518" t="s">
        <v>1565</v>
      </c>
      <c r="E6937" s="859">
        <v>23</v>
      </c>
      <c r="F6937" s="859">
        <v>0</v>
      </c>
      <c r="G6937" s="518" t="s">
        <v>122</v>
      </c>
      <c r="H6937" s="518" t="s">
        <v>295</v>
      </c>
      <c r="I6937" s="518">
        <v>461400</v>
      </c>
    </row>
    <row r="6938" spans="1:9" x14ac:dyDescent="0.2">
      <c r="A6938" s="518" t="s">
        <v>295</v>
      </c>
      <c r="B6938" s="518">
        <v>461418</v>
      </c>
      <c r="C6938" s="518" t="s">
        <v>2660</v>
      </c>
      <c r="D6938" s="518" t="s">
        <v>1849</v>
      </c>
      <c r="E6938" s="859">
        <v>19</v>
      </c>
      <c r="F6938" s="859">
        <v>0</v>
      </c>
      <c r="G6938" s="518" t="s">
        <v>122</v>
      </c>
      <c r="H6938" s="518" t="s">
        <v>295</v>
      </c>
      <c r="I6938" s="518">
        <v>461418</v>
      </c>
    </row>
    <row r="6939" spans="1:9" x14ac:dyDescent="0.2">
      <c r="A6939" s="518" t="s">
        <v>295</v>
      </c>
      <c r="B6939" s="518">
        <v>461434</v>
      </c>
      <c r="C6939" s="518" t="s">
        <v>2660</v>
      </c>
      <c r="D6939" s="518" t="s">
        <v>988</v>
      </c>
      <c r="E6939" s="859">
        <v>22</v>
      </c>
      <c r="F6939" s="859">
        <v>0</v>
      </c>
      <c r="G6939" s="518" t="s">
        <v>122</v>
      </c>
      <c r="H6939" s="518" t="s">
        <v>295</v>
      </c>
      <c r="I6939" s="518">
        <v>461434</v>
      </c>
    </row>
    <row r="6940" spans="1:9" x14ac:dyDescent="0.2">
      <c r="A6940" s="518" t="s">
        <v>349</v>
      </c>
      <c r="B6940" s="518">
        <v>461467</v>
      </c>
      <c r="C6940" s="518" t="s">
        <v>2660</v>
      </c>
      <c r="D6940" s="518" t="s">
        <v>1888</v>
      </c>
      <c r="E6940" s="859">
        <v>33</v>
      </c>
      <c r="F6940" s="859">
        <v>33</v>
      </c>
      <c r="G6940" s="518" t="s">
        <v>128</v>
      </c>
      <c r="H6940" s="518" t="s">
        <v>349</v>
      </c>
      <c r="I6940" s="518">
        <v>461467</v>
      </c>
    </row>
    <row r="6941" spans="1:9" x14ac:dyDescent="0.2">
      <c r="A6941" s="518" t="s">
        <v>288</v>
      </c>
      <c r="B6941" s="518">
        <v>461475</v>
      </c>
      <c r="C6941" s="518" t="s">
        <v>2660</v>
      </c>
      <c r="D6941" s="518" t="s">
        <v>913</v>
      </c>
      <c r="E6941" s="859">
        <v>14</v>
      </c>
      <c r="F6941" s="859">
        <v>14</v>
      </c>
      <c r="G6941" s="518" t="s">
        <v>122</v>
      </c>
      <c r="H6941" s="518" t="s">
        <v>288</v>
      </c>
      <c r="I6941" s="518">
        <v>461517</v>
      </c>
    </row>
    <row r="6942" spans="1:9" x14ac:dyDescent="0.2">
      <c r="A6942" s="518" t="s">
        <v>288</v>
      </c>
      <c r="B6942" s="518">
        <v>461491</v>
      </c>
      <c r="C6942" s="518" t="s">
        <v>2660</v>
      </c>
      <c r="D6942" s="518" t="s">
        <v>1183</v>
      </c>
      <c r="E6942" s="859">
        <v>33</v>
      </c>
      <c r="F6942" s="859">
        <v>33</v>
      </c>
      <c r="G6942" s="518" t="s">
        <v>122</v>
      </c>
      <c r="H6942" s="518" t="s">
        <v>288</v>
      </c>
      <c r="I6942" s="518">
        <v>461491</v>
      </c>
    </row>
    <row r="6943" spans="1:9" x14ac:dyDescent="0.2">
      <c r="A6943" s="518" t="s">
        <v>288</v>
      </c>
      <c r="B6943" s="518">
        <v>461517</v>
      </c>
      <c r="C6943" s="518" t="s">
        <v>2660</v>
      </c>
      <c r="D6943" s="518" t="s">
        <v>884</v>
      </c>
      <c r="E6943" s="859">
        <v>14</v>
      </c>
      <c r="F6943" s="859">
        <v>14</v>
      </c>
      <c r="G6943" s="518" t="s">
        <v>122</v>
      </c>
      <c r="H6943" s="518" t="s">
        <v>288</v>
      </c>
      <c r="I6943" s="518">
        <v>461517</v>
      </c>
    </row>
    <row r="6944" spans="1:9" x14ac:dyDescent="0.2">
      <c r="A6944" s="518" t="s">
        <v>337</v>
      </c>
      <c r="B6944" s="518">
        <v>461525</v>
      </c>
      <c r="C6944" s="518" t="s">
        <v>2660</v>
      </c>
      <c r="D6944" s="518" t="s">
        <v>1967</v>
      </c>
      <c r="E6944" s="859">
        <v>17</v>
      </c>
      <c r="F6944" s="859">
        <v>17</v>
      </c>
      <c r="G6944" s="518" t="s">
        <v>122</v>
      </c>
      <c r="H6944" s="518" t="s">
        <v>337</v>
      </c>
      <c r="I6944" s="518">
        <v>461525</v>
      </c>
    </row>
    <row r="6945" spans="1:9" x14ac:dyDescent="0.2">
      <c r="A6945" s="518" t="s">
        <v>337</v>
      </c>
      <c r="B6945" s="518">
        <v>461533</v>
      </c>
      <c r="C6945" s="518" t="s">
        <v>2660</v>
      </c>
      <c r="D6945" s="518" t="s">
        <v>1968</v>
      </c>
      <c r="E6945" s="859">
        <v>25</v>
      </c>
      <c r="F6945" s="859">
        <v>25</v>
      </c>
      <c r="G6945" s="518" t="s">
        <v>122</v>
      </c>
      <c r="H6945" s="518" t="s">
        <v>337</v>
      </c>
      <c r="I6945" s="518">
        <v>461533</v>
      </c>
    </row>
    <row r="6946" spans="1:9" x14ac:dyDescent="0.2">
      <c r="A6946" s="518" t="s">
        <v>349</v>
      </c>
      <c r="B6946" s="518">
        <v>461558</v>
      </c>
      <c r="C6946" s="518" t="s">
        <v>2660</v>
      </c>
      <c r="D6946" s="518" t="s">
        <v>1969</v>
      </c>
      <c r="E6946" s="859">
        <v>19</v>
      </c>
      <c r="F6946" s="859">
        <v>16</v>
      </c>
      <c r="G6946" s="518" t="s">
        <v>122</v>
      </c>
      <c r="H6946" s="518" t="s">
        <v>349</v>
      </c>
      <c r="I6946" s="518">
        <v>461558</v>
      </c>
    </row>
    <row r="6947" spans="1:9" x14ac:dyDescent="0.2">
      <c r="A6947" s="518" t="s">
        <v>347</v>
      </c>
      <c r="B6947" s="518">
        <v>461582</v>
      </c>
      <c r="C6947" s="518" t="s">
        <v>2660</v>
      </c>
      <c r="D6947" s="518" t="s">
        <v>1171</v>
      </c>
      <c r="E6947" s="859">
        <v>26</v>
      </c>
      <c r="F6947" s="859">
        <v>24</v>
      </c>
      <c r="G6947" s="518" t="s">
        <v>122</v>
      </c>
      <c r="H6947" s="518" t="s">
        <v>347</v>
      </c>
      <c r="I6947" s="518">
        <v>461582</v>
      </c>
    </row>
    <row r="6948" spans="1:9" x14ac:dyDescent="0.2">
      <c r="A6948" s="518" t="s">
        <v>347</v>
      </c>
      <c r="B6948" s="518">
        <v>461590</v>
      </c>
      <c r="C6948" s="518" t="s">
        <v>2660</v>
      </c>
      <c r="D6948" s="518" t="s">
        <v>1995</v>
      </c>
      <c r="E6948" s="859">
        <v>32</v>
      </c>
      <c r="F6948" s="859">
        <v>16</v>
      </c>
      <c r="G6948" s="518" t="s">
        <v>122</v>
      </c>
      <c r="H6948" s="518" t="s">
        <v>347</v>
      </c>
      <c r="I6948" s="518">
        <v>461590</v>
      </c>
    </row>
    <row r="6949" spans="1:9" x14ac:dyDescent="0.2">
      <c r="A6949" s="518" t="s">
        <v>347</v>
      </c>
      <c r="B6949" s="518">
        <v>461608</v>
      </c>
      <c r="C6949" s="518" t="s">
        <v>2660</v>
      </c>
      <c r="D6949" s="518" t="s">
        <v>884</v>
      </c>
      <c r="E6949" s="859">
        <v>24</v>
      </c>
      <c r="F6949" s="859">
        <v>13</v>
      </c>
      <c r="G6949" s="518" t="s">
        <v>122</v>
      </c>
      <c r="H6949" s="518" t="s">
        <v>347</v>
      </c>
      <c r="I6949" s="518">
        <v>461608</v>
      </c>
    </row>
    <row r="6950" spans="1:9" x14ac:dyDescent="0.2">
      <c r="A6950" s="518" t="s">
        <v>322</v>
      </c>
      <c r="B6950" s="518">
        <v>461624</v>
      </c>
      <c r="C6950" s="518" t="s">
        <v>2660</v>
      </c>
      <c r="D6950" s="518" t="s">
        <v>1996</v>
      </c>
      <c r="E6950" s="859">
        <v>35</v>
      </c>
      <c r="F6950" s="859">
        <v>32</v>
      </c>
      <c r="G6950" s="518" t="s">
        <v>122</v>
      </c>
      <c r="H6950" s="518" t="s">
        <v>322</v>
      </c>
      <c r="I6950" s="518">
        <v>461624</v>
      </c>
    </row>
    <row r="6951" spans="1:9" x14ac:dyDescent="0.2">
      <c r="A6951" s="518" t="s">
        <v>322</v>
      </c>
      <c r="B6951" s="518">
        <v>461640</v>
      </c>
      <c r="C6951" s="518" t="s">
        <v>2660</v>
      </c>
      <c r="D6951" s="518" t="s">
        <v>407</v>
      </c>
      <c r="E6951" s="859">
        <v>34</v>
      </c>
      <c r="F6951" s="859">
        <v>33</v>
      </c>
      <c r="G6951" s="518" t="s">
        <v>122</v>
      </c>
      <c r="H6951" s="518" t="s">
        <v>322</v>
      </c>
      <c r="I6951" s="518">
        <v>461640</v>
      </c>
    </row>
    <row r="6952" spans="1:9" x14ac:dyDescent="0.2">
      <c r="A6952" s="518" t="s">
        <v>322</v>
      </c>
      <c r="B6952" s="518">
        <v>461657</v>
      </c>
      <c r="C6952" s="518" t="s">
        <v>2660</v>
      </c>
      <c r="D6952" s="518" t="s">
        <v>1761</v>
      </c>
      <c r="E6952" s="859">
        <v>35</v>
      </c>
      <c r="F6952" s="859">
        <v>29</v>
      </c>
      <c r="G6952" s="518" t="s">
        <v>122</v>
      </c>
      <c r="H6952" s="518" t="s">
        <v>322</v>
      </c>
      <c r="I6952" s="518">
        <v>461657</v>
      </c>
    </row>
    <row r="6953" spans="1:9" x14ac:dyDescent="0.2">
      <c r="A6953" s="518" t="s">
        <v>322</v>
      </c>
      <c r="B6953" s="518">
        <v>461665</v>
      </c>
      <c r="C6953" s="518" t="s">
        <v>2660</v>
      </c>
      <c r="D6953" s="518" t="s">
        <v>2048</v>
      </c>
      <c r="E6953" s="859">
        <v>23</v>
      </c>
      <c r="F6953" s="859">
        <v>19</v>
      </c>
      <c r="G6953" s="518" t="s">
        <v>122</v>
      </c>
      <c r="H6953" s="518" t="s">
        <v>322</v>
      </c>
      <c r="I6953" s="518">
        <v>461665</v>
      </c>
    </row>
    <row r="6954" spans="1:9" x14ac:dyDescent="0.2">
      <c r="A6954" s="518" t="s">
        <v>322</v>
      </c>
      <c r="B6954" s="518">
        <v>461673</v>
      </c>
      <c r="C6954" s="518" t="s">
        <v>2660</v>
      </c>
      <c r="D6954" s="518" t="s">
        <v>2049</v>
      </c>
      <c r="E6954" s="859">
        <v>35</v>
      </c>
      <c r="F6954" s="859">
        <v>24</v>
      </c>
      <c r="G6954" s="518" t="s">
        <v>122</v>
      </c>
      <c r="H6954" s="518" t="s">
        <v>322</v>
      </c>
      <c r="I6954" s="518">
        <v>461673</v>
      </c>
    </row>
    <row r="6955" spans="1:9" x14ac:dyDescent="0.2">
      <c r="A6955" s="518" t="s">
        <v>237</v>
      </c>
      <c r="B6955" s="518">
        <v>461681</v>
      </c>
      <c r="C6955" s="518" t="s">
        <v>2660</v>
      </c>
      <c r="D6955" s="518" t="s">
        <v>2050</v>
      </c>
      <c r="E6955" s="859">
        <v>26</v>
      </c>
      <c r="F6955" s="859">
        <v>26</v>
      </c>
      <c r="G6955" s="518" t="s">
        <v>122</v>
      </c>
      <c r="H6955" s="518" t="s">
        <v>237</v>
      </c>
      <c r="I6955" s="518">
        <v>461681</v>
      </c>
    </row>
    <row r="6956" spans="1:9" x14ac:dyDescent="0.2">
      <c r="A6956" s="518" t="s">
        <v>325</v>
      </c>
      <c r="B6956" s="518">
        <v>461699</v>
      </c>
      <c r="C6956" s="518" t="s">
        <v>2660</v>
      </c>
      <c r="D6956" s="518" t="s">
        <v>2051</v>
      </c>
      <c r="E6956" s="859">
        <v>35</v>
      </c>
      <c r="F6956" s="859">
        <v>30</v>
      </c>
      <c r="G6956" s="518" t="s">
        <v>122</v>
      </c>
      <c r="H6956" s="518" t="s">
        <v>325</v>
      </c>
      <c r="I6956" s="518">
        <v>461699</v>
      </c>
    </row>
    <row r="6957" spans="1:9" x14ac:dyDescent="0.2">
      <c r="A6957" s="518" t="s">
        <v>148</v>
      </c>
      <c r="B6957" s="518">
        <v>461723</v>
      </c>
      <c r="C6957" s="518" t="s">
        <v>2660</v>
      </c>
      <c r="D6957" s="518" t="s">
        <v>527</v>
      </c>
      <c r="E6957" s="859">
        <v>33</v>
      </c>
      <c r="F6957" s="859">
        <v>0</v>
      </c>
      <c r="G6957" s="518" t="s">
        <v>122</v>
      </c>
      <c r="H6957" s="518" t="s">
        <v>148</v>
      </c>
      <c r="I6957" s="518">
        <v>461723</v>
      </c>
    </row>
    <row r="6958" spans="1:9" x14ac:dyDescent="0.2">
      <c r="A6958" s="518" t="s">
        <v>349</v>
      </c>
      <c r="B6958" s="518">
        <v>461764</v>
      </c>
      <c r="C6958" s="518" t="s">
        <v>2660</v>
      </c>
      <c r="D6958" s="518" t="s">
        <v>1869</v>
      </c>
      <c r="E6958" s="859">
        <v>20</v>
      </c>
      <c r="F6958" s="859">
        <v>20</v>
      </c>
      <c r="G6958" s="518" t="s">
        <v>122</v>
      </c>
      <c r="H6958" s="518" t="s">
        <v>349</v>
      </c>
      <c r="I6958" s="518">
        <v>461764</v>
      </c>
    </row>
    <row r="6959" spans="1:9" x14ac:dyDescent="0.2">
      <c r="A6959" s="518" t="s">
        <v>349</v>
      </c>
      <c r="B6959" s="518">
        <v>461806</v>
      </c>
      <c r="C6959" s="518" t="s">
        <v>2660</v>
      </c>
      <c r="D6959" s="518" t="s">
        <v>2092</v>
      </c>
      <c r="E6959" s="859">
        <v>27</v>
      </c>
      <c r="F6959" s="859">
        <v>27</v>
      </c>
      <c r="G6959" s="518" t="s">
        <v>122</v>
      </c>
      <c r="H6959" s="518" t="s">
        <v>349</v>
      </c>
      <c r="I6959" s="518">
        <v>461806</v>
      </c>
    </row>
    <row r="6960" spans="1:9" x14ac:dyDescent="0.2">
      <c r="A6960" s="518" t="s">
        <v>349</v>
      </c>
      <c r="B6960" s="518">
        <v>461814</v>
      </c>
      <c r="C6960" s="518" t="s">
        <v>2660</v>
      </c>
      <c r="D6960" s="518" t="s">
        <v>1478</v>
      </c>
      <c r="E6960" s="859">
        <v>14</v>
      </c>
      <c r="F6960" s="859">
        <v>5</v>
      </c>
      <c r="G6960" s="518" t="s">
        <v>122</v>
      </c>
      <c r="H6960" s="518" t="s">
        <v>349</v>
      </c>
      <c r="I6960" s="518">
        <v>461814</v>
      </c>
    </row>
    <row r="6961" spans="1:9" x14ac:dyDescent="0.2">
      <c r="A6961" s="518" t="s">
        <v>349</v>
      </c>
      <c r="B6961" s="518">
        <v>461822</v>
      </c>
      <c r="C6961" s="518" t="s">
        <v>2660</v>
      </c>
      <c r="D6961" s="518" t="s">
        <v>2093</v>
      </c>
      <c r="E6961" s="859">
        <v>30</v>
      </c>
      <c r="F6961" s="859">
        <v>22</v>
      </c>
      <c r="G6961" s="518" t="s">
        <v>122</v>
      </c>
      <c r="H6961" s="518" t="s">
        <v>349</v>
      </c>
      <c r="I6961" s="518">
        <v>461822</v>
      </c>
    </row>
    <row r="6962" spans="1:9" x14ac:dyDescent="0.2">
      <c r="A6962" s="518" t="s">
        <v>349</v>
      </c>
      <c r="B6962" s="518">
        <v>461830</v>
      </c>
      <c r="C6962" s="518" t="s">
        <v>2660</v>
      </c>
      <c r="D6962" s="518" t="s">
        <v>1831</v>
      </c>
      <c r="E6962" s="859">
        <v>25</v>
      </c>
      <c r="F6962" s="859">
        <v>21</v>
      </c>
      <c r="G6962" s="518" t="s">
        <v>122</v>
      </c>
      <c r="H6962" s="518" t="s">
        <v>349</v>
      </c>
      <c r="I6962" s="518">
        <v>461830</v>
      </c>
    </row>
    <row r="6963" spans="1:9" x14ac:dyDescent="0.2">
      <c r="A6963" s="518" t="s">
        <v>349</v>
      </c>
      <c r="B6963" s="518">
        <v>461848</v>
      </c>
      <c r="C6963" s="518" t="s">
        <v>2660</v>
      </c>
      <c r="D6963" s="518" t="s">
        <v>2176</v>
      </c>
      <c r="E6963" s="859">
        <v>25</v>
      </c>
      <c r="F6963" s="859">
        <v>15</v>
      </c>
      <c r="G6963" s="518" t="s">
        <v>122</v>
      </c>
      <c r="H6963" s="518" t="s">
        <v>349</v>
      </c>
      <c r="I6963" s="518">
        <v>461848</v>
      </c>
    </row>
    <row r="6964" spans="1:9" x14ac:dyDescent="0.2">
      <c r="A6964" s="518" t="s">
        <v>222</v>
      </c>
      <c r="B6964" s="518">
        <v>461889</v>
      </c>
      <c r="C6964" s="518" t="s">
        <v>2660</v>
      </c>
      <c r="D6964" s="518" t="s">
        <v>1052</v>
      </c>
      <c r="E6964" s="859">
        <v>14</v>
      </c>
      <c r="F6964" s="859">
        <v>14</v>
      </c>
      <c r="G6964" s="518" t="s">
        <v>122</v>
      </c>
      <c r="H6964" s="518" t="s">
        <v>222</v>
      </c>
      <c r="I6964" s="518">
        <v>461889</v>
      </c>
    </row>
    <row r="6965" spans="1:9" x14ac:dyDescent="0.2">
      <c r="A6965" s="518" t="s">
        <v>226</v>
      </c>
      <c r="B6965" s="518">
        <v>461905</v>
      </c>
      <c r="C6965" s="518" t="s">
        <v>2660</v>
      </c>
      <c r="D6965" s="518" t="s">
        <v>709</v>
      </c>
      <c r="E6965" s="859">
        <v>13</v>
      </c>
      <c r="F6965" s="859">
        <v>0</v>
      </c>
      <c r="G6965" s="518" t="s">
        <v>122</v>
      </c>
      <c r="H6965" s="518" t="s">
        <v>226</v>
      </c>
      <c r="I6965" s="518">
        <v>461905</v>
      </c>
    </row>
    <row r="6966" spans="1:9" x14ac:dyDescent="0.2">
      <c r="A6966" s="518" t="s">
        <v>162</v>
      </c>
      <c r="B6966" s="518">
        <v>462010</v>
      </c>
      <c r="C6966" s="518" t="s">
        <v>2660</v>
      </c>
      <c r="D6966" s="518" t="s">
        <v>397</v>
      </c>
      <c r="E6966" s="859">
        <v>30</v>
      </c>
      <c r="F6966" s="859">
        <v>29</v>
      </c>
      <c r="G6966" s="518" t="s">
        <v>122</v>
      </c>
      <c r="H6966" s="518" t="s">
        <v>162</v>
      </c>
      <c r="I6966" s="518">
        <v>462010</v>
      </c>
    </row>
    <row r="6967" spans="1:9" x14ac:dyDescent="0.2">
      <c r="A6967" s="518" t="s">
        <v>310</v>
      </c>
      <c r="B6967" s="518">
        <v>462028</v>
      </c>
      <c r="C6967" s="518" t="s">
        <v>2660</v>
      </c>
      <c r="D6967" s="518" t="s">
        <v>1660</v>
      </c>
      <c r="E6967" s="859">
        <v>19</v>
      </c>
      <c r="F6967" s="859">
        <v>14</v>
      </c>
      <c r="G6967" s="518" t="s">
        <v>122</v>
      </c>
      <c r="H6967" s="518" t="s">
        <v>310</v>
      </c>
      <c r="I6967" s="518">
        <v>462028</v>
      </c>
    </row>
    <row r="6968" spans="1:9" x14ac:dyDescent="0.2">
      <c r="A6968" s="518" t="s">
        <v>310</v>
      </c>
      <c r="B6968" s="518">
        <v>462036</v>
      </c>
      <c r="C6968" s="518" t="s">
        <v>2660</v>
      </c>
      <c r="D6968" s="518" t="s">
        <v>1537</v>
      </c>
      <c r="E6968" s="859">
        <v>21</v>
      </c>
      <c r="F6968" s="859">
        <v>21</v>
      </c>
      <c r="G6968" s="518" t="s">
        <v>122</v>
      </c>
      <c r="H6968" s="518" t="s">
        <v>310</v>
      </c>
      <c r="I6968" s="518">
        <v>462036</v>
      </c>
    </row>
    <row r="6969" spans="1:9" x14ac:dyDescent="0.2">
      <c r="A6969" s="518" t="s">
        <v>310</v>
      </c>
      <c r="B6969" s="518">
        <v>462051</v>
      </c>
      <c r="C6969" s="518" t="s">
        <v>2660</v>
      </c>
      <c r="D6969" s="518" t="s">
        <v>6840</v>
      </c>
      <c r="E6969" s="859">
        <v>25</v>
      </c>
      <c r="F6969" s="859">
        <v>25</v>
      </c>
      <c r="G6969" s="518" t="s">
        <v>122</v>
      </c>
      <c r="H6969" s="518" t="s">
        <v>310</v>
      </c>
      <c r="I6969" s="518">
        <v>462051</v>
      </c>
    </row>
    <row r="6970" spans="1:9" x14ac:dyDescent="0.2">
      <c r="A6970" s="518" t="s">
        <v>166</v>
      </c>
      <c r="B6970" s="518">
        <v>462077</v>
      </c>
      <c r="C6970" s="518" t="s">
        <v>2660</v>
      </c>
      <c r="D6970" s="518" t="s">
        <v>1687</v>
      </c>
      <c r="E6970" s="859">
        <v>35</v>
      </c>
      <c r="F6970" s="859">
        <v>35</v>
      </c>
      <c r="G6970" s="518" t="s">
        <v>122</v>
      </c>
      <c r="H6970" s="518" t="s">
        <v>166</v>
      </c>
      <c r="I6970" s="518">
        <v>462077</v>
      </c>
    </row>
    <row r="6971" spans="1:9" x14ac:dyDescent="0.2">
      <c r="A6971" s="518" t="s">
        <v>166</v>
      </c>
      <c r="B6971" s="518">
        <v>462085</v>
      </c>
      <c r="C6971" s="518" t="s">
        <v>2660</v>
      </c>
      <c r="D6971" s="518" t="s">
        <v>1688</v>
      </c>
      <c r="E6971" s="859">
        <v>28</v>
      </c>
      <c r="F6971" s="859">
        <v>28</v>
      </c>
      <c r="G6971" s="518" t="s">
        <v>122</v>
      </c>
      <c r="H6971" s="518" t="s">
        <v>166</v>
      </c>
      <c r="I6971" s="518">
        <v>462085</v>
      </c>
    </row>
    <row r="6972" spans="1:9" x14ac:dyDescent="0.2">
      <c r="A6972" s="518" t="s">
        <v>166</v>
      </c>
      <c r="B6972" s="518">
        <v>462101</v>
      </c>
      <c r="C6972" s="518" t="s">
        <v>2660</v>
      </c>
      <c r="D6972" s="518" t="s">
        <v>1086</v>
      </c>
      <c r="E6972" s="859">
        <v>34</v>
      </c>
      <c r="F6972" s="859">
        <v>34</v>
      </c>
      <c r="G6972" s="518" t="s">
        <v>122</v>
      </c>
      <c r="H6972" s="518" t="s">
        <v>166</v>
      </c>
      <c r="I6972" s="518">
        <v>462101</v>
      </c>
    </row>
    <row r="6973" spans="1:9" x14ac:dyDescent="0.2">
      <c r="A6973" s="518" t="s">
        <v>349</v>
      </c>
      <c r="B6973" s="518">
        <v>462119</v>
      </c>
      <c r="C6973" s="518" t="s">
        <v>2660</v>
      </c>
      <c r="D6973" s="518" t="s">
        <v>1689</v>
      </c>
      <c r="E6973" s="859">
        <v>19</v>
      </c>
      <c r="F6973" s="859">
        <v>19</v>
      </c>
      <c r="G6973" s="518" t="s">
        <v>122</v>
      </c>
      <c r="H6973" s="518" t="s">
        <v>349</v>
      </c>
      <c r="I6973" s="518">
        <v>462119</v>
      </c>
    </row>
    <row r="6974" spans="1:9" x14ac:dyDescent="0.2">
      <c r="A6974" s="518" t="s">
        <v>388</v>
      </c>
      <c r="B6974" s="518">
        <v>462127</v>
      </c>
      <c r="C6974" s="518" t="s">
        <v>2660</v>
      </c>
      <c r="D6974" s="518" t="s">
        <v>1432</v>
      </c>
      <c r="E6974" s="859">
        <v>35</v>
      </c>
      <c r="F6974" s="859">
        <v>31</v>
      </c>
      <c r="G6974" s="518" t="s">
        <v>122</v>
      </c>
      <c r="H6974" s="518" t="s">
        <v>388</v>
      </c>
      <c r="I6974" s="518">
        <v>462127</v>
      </c>
    </row>
    <row r="6975" spans="1:9" x14ac:dyDescent="0.2">
      <c r="A6975" s="518" t="s">
        <v>196</v>
      </c>
      <c r="B6975" s="518">
        <v>462143</v>
      </c>
      <c r="C6975" s="518" t="s">
        <v>2660</v>
      </c>
      <c r="D6975" s="518" t="s">
        <v>941</v>
      </c>
      <c r="E6975" s="859">
        <v>25</v>
      </c>
      <c r="F6975" s="859">
        <v>25</v>
      </c>
      <c r="G6975" s="518" t="s">
        <v>122</v>
      </c>
      <c r="H6975" s="518" t="s">
        <v>196</v>
      </c>
      <c r="I6975" s="518">
        <v>462143</v>
      </c>
    </row>
    <row r="6976" spans="1:9" x14ac:dyDescent="0.2">
      <c r="A6976" s="518" t="s">
        <v>378</v>
      </c>
      <c r="B6976" s="518">
        <v>462168</v>
      </c>
      <c r="C6976" s="518" t="s">
        <v>2660</v>
      </c>
      <c r="D6976" s="518" t="s">
        <v>627</v>
      </c>
      <c r="E6976" s="859">
        <v>32</v>
      </c>
      <c r="F6976" s="859">
        <v>32</v>
      </c>
      <c r="G6976" s="518" t="s">
        <v>122</v>
      </c>
      <c r="H6976" s="518" t="s">
        <v>378</v>
      </c>
      <c r="I6976" s="518">
        <v>462168</v>
      </c>
    </row>
    <row r="6977" spans="1:9" x14ac:dyDescent="0.2">
      <c r="A6977" s="518" t="s">
        <v>243</v>
      </c>
      <c r="B6977" s="518">
        <v>462184</v>
      </c>
      <c r="C6977" s="518" t="s">
        <v>2660</v>
      </c>
      <c r="D6977" s="518" t="s">
        <v>1322</v>
      </c>
      <c r="E6977" s="859">
        <v>34</v>
      </c>
      <c r="F6977" s="859">
        <v>30</v>
      </c>
      <c r="G6977" s="518" t="s">
        <v>122</v>
      </c>
      <c r="H6977" s="518" t="s">
        <v>243</v>
      </c>
      <c r="I6977" s="518">
        <v>462184</v>
      </c>
    </row>
    <row r="6978" spans="1:9" x14ac:dyDescent="0.2">
      <c r="A6978" s="518" t="s">
        <v>243</v>
      </c>
      <c r="B6978" s="518">
        <v>462192</v>
      </c>
      <c r="C6978" s="518" t="s">
        <v>2660</v>
      </c>
      <c r="D6978" s="518" t="s">
        <v>1774</v>
      </c>
      <c r="E6978" s="859">
        <v>30</v>
      </c>
      <c r="F6978" s="859">
        <v>30</v>
      </c>
      <c r="G6978" s="518" t="s">
        <v>122</v>
      </c>
      <c r="H6978" s="518" t="s">
        <v>243</v>
      </c>
      <c r="I6978" s="518">
        <v>462192</v>
      </c>
    </row>
    <row r="6979" spans="1:9" x14ac:dyDescent="0.2">
      <c r="A6979" s="518" t="s">
        <v>388</v>
      </c>
      <c r="B6979" s="518">
        <v>462226</v>
      </c>
      <c r="C6979" s="518" t="s">
        <v>2660</v>
      </c>
      <c r="D6979" s="518" t="s">
        <v>874</v>
      </c>
      <c r="E6979" s="859">
        <v>32</v>
      </c>
      <c r="F6979" s="859">
        <v>30</v>
      </c>
      <c r="G6979" s="518" t="s">
        <v>122</v>
      </c>
      <c r="H6979" s="518" t="s">
        <v>388</v>
      </c>
      <c r="I6979" s="518">
        <v>462226</v>
      </c>
    </row>
    <row r="6980" spans="1:9" x14ac:dyDescent="0.2">
      <c r="A6980" s="518" t="s">
        <v>388</v>
      </c>
      <c r="B6980" s="518">
        <v>462234</v>
      </c>
      <c r="C6980" s="518" t="s">
        <v>2660</v>
      </c>
      <c r="D6980" s="518" t="s">
        <v>1020</v>
      </c>
      <c r="E6980" s="859">
        <v>32</v>
      </c>
      <c r="F6980" s="859">
        <v>29</v>
      </c>
      <c r="G6980" s="518" t="s">
        <v>122</v>
      </c>
      <c r="H6980" s="518" t="s">
        <v>388</v>
      </c>
      <c r="I6980" s="518">
        <v>462234</v>
      </c>
    </row>
    <row r="6981" spans="1:9" x14ac:dyDescent="0.2">
      <c r="A6981" s="518" t="s">
        <v>388</v>
      </c>
      <c r="B6981" s="518">
        <v>462242</v>
      </c>
      <c r="C6981" s="518" t="s">
        <v>2660</v>
      </c>
      <c r="D6981" s="518" t="s">
        <v>819</v>
      </c>
      <c r="E6981" s="859">
        <v>32</v>
      </c>
      <c r="F6981" s="859">
        <v>32</v>
      </c>
      <c r="G6981" s="518" t="s">
        <v>122</v>
      </c>
      <c r="H6981" s="518" t="s">
        <v>388</v>
      </c>
      <c r="I6981" s="518">
        <v>462242</v>
      </c>
    </row>
    <row r="6982" spans="1:9" x14ac:dyDescent="0.2">
      <c r="A6982" s="518" t="s">
        <v>395</v>
      </c>
      <c r="B6982" s="518">
        <v>462259</v>
      </c>
      <c r="C6982" s="518" t="s">
        <v>2660</v>
      </c>
      <c r="D6982" s="518" t="s">
        <v>1775</v>
      </c>
      <c r="E6982" s="859">
        <v>34</v>
      </c>
      <c r="F6982" s="859">
        <v>34</v>
      </c>
      <c r="G6982" s="518" t="s">
        <v>122</v>
      </c>
      <c r="H6982" s="518" t="s">
        <v>395</v>
      </c>
      <c r="I6982" s="518">
        <v>462259</v>
      </c>
    </row>
    <row r="6983" spans="1:9" x14ac:dyDescent="0.2">
      <c r="A6983" s="518" t="s">
        <v>193</v>
      </c>
      <c r="B6983" s="518">
        <v>462275</v>
      </c>
      <c r="C6983" s="518" t="s">
        <v>2660</v>
      </c>
      <c r="D6983" s="518" t="s">
        <v>1330</v>
      </c>
      <c r="E6983" s="859">
        <v>34</v>
      </c>
      <c r="F6983" s="859">
        <v>0</v>
      </c>
      <c r="G6983" s="518" t="s">
        <v>122</v>
      </c>
      <c r="H6983" s="518" t="s">
        <v>193</v>
      </c>
      <c r="I6983" s="518">
        <v>462275</v>
      </c>
    </row>
    <row r="6984" spans="1:9" x14ac:dyDescent="0.2">
      <c r="A6984" s="518" t="s">
        <v>270</v>
      </c>
      <c r="B6984" s="518">
        <v>462283</v>
      </c>
      <c r="C6984" s="518" t="s">
        <v>2660</v>
      </c>
      <c r="D6984" s="518" t="s">
        <v>1276</v>
      </c>
      <c r="E6984" s="859">
        <v>33</v>
      </c>
      <c r="F6984" s="859">
        <v>33</v>
      </c>
      <c r="G6984" s="518" t="s">
        <v>122</v>
      </c>
      <c r="H6984" s="518" t="s">
        <v>270</v>
      </c>
      <c r="I6984" s="518">
        <v>462283</v>
      </c>
    </row>
    <row r="6985" spans="1:9" x14ac:dyDescent="0.2">
      <c r="A6985" s="518" t="s">
        <v>270</v>
      </c>
      <c r="B6985" s="518">
        <v>462309</v>
      </c>
      <c r="C6985" s="518" t="s">
        <v>2660</v>
      </c>
      <c r="D6985" s="518" t="s">
        <v>941</v>
      </c>
      <c r="E6985" s="859">
        <v>35</v>
      </c>
      <c r="F6985" s="859">
        <v>35</v>
      </c>
      <c r="G6985" s="518" t="s">
        <v>122</v>
      </c>
      <c r="H6985" s="518" t="s">
        <v>270</v>
      </c>
      <c r="I6985" s="518">
        <v>462309</v>
      </c>
    </row>
    <row r="6986" spans="1:9" x14ac:dyDescent="0.2">
      <c r="A6986" s="518" t="s">
        <v>270</v>
      </c>
      <c r="B6986" s="518">
        <v>462317</v>
      </c>
      <c r="C6986" s="518" t="s">
        <v>2660</v>
      </c>
      <c r="D6986" s="518" t="s">
        <v>974</v>
      </c>
      <c r="E6986" s="859">
        <v>31</v>
      </c>
      <c r="F6986" s="859">
        <v>31</v>
      </c>
      <c r="G6986" s="518" t="s">
        <v>122</v>
      </c>
      <c r="H6986" s="518" t="s">
        <v>270</v>
      </c>
      <c r="I6986" s="518">
        <v>462317</v>
      </c>
    </row>
    <row r="6987" spans="1:9" x14ac:dyDescent="0.2">
      <c r="A6987" s="518" t="s">
        <v>270</v>
      </c>
      <c r="B6987" s="518">
        <v>462333</v>
      </c>
      <c r="C6987" s="518" t="s">
        <v>2660</v>
      </c>
      <c r="D6987" s="518" t="s">
        <v>299</v>
      </c>
      <c r="E6987" s="859">
        <v>28</v>
      </c>
      <c r="F6987" s="859">
        <v>28</v>
      </c>
      <c r="G6987" s="518" t="s">
        <v>122</v>
      </c>
      <c r="H6987" s="518" t="s">
        <v>270</v>
      </c>
      <c r="I6987" s="518">
        <v>462333</v>
      </c>
    </row>
    <row r="6988" spans="1:9" x14ac:dyDescent="0.2">
      <c r="A6988" s="518" t="s">
        <v>270</v>
      </c>
      <c r="B6988" s="518">
        <v>462366</v>
      </c>
      <c r="C6988" s="518" t="s">
        <v>2660</v>
      </c>
      <c r="D6988" s="518" t="s">
        <v>1060</v>
      </c>
      <c r="E6988" s="859">
        <v>16</v>
      </c>
      <c r="F6988" s="859">
        <v>16</v>
      </c>
      <c r="G6988" s="518" t="s">
        <v>122</v>
      </c>
      <c r="H6988" s="518" t="s">
        <v>270</v>
      </c>
      <c r="I6988" s="518">
        <v>462366</v>
      </c>
    </row>
    <row r="6989" spans="1:9" x14ac:dyDescent="0.2">
      <c r="A6989" s="518" t="s">
        <v>270</v>
      </c>
      <c r="B6989" s="518">
        <v>462374</v>
      </c>
      <c r="C6989" s="518" t="s">
        <v>2660</v>
      </c>
      <c r="D6989" s="518" t="s">
        <v>1141</v>
      </c>
      <c r="E6989" s="859">
        <v>34</v>
      </c>
      <c r="F6989" s="859">
        <v>34</v>
      </c>
      <c r="G6989" s="518" t="s">
        <v>122</v>
      </c>
      <c r="H6989" s="518" t="s">
        <v>270</v>
      </c>
      <c r="I6989" s="518">
        <v>462374</v>
      </c>
    </row>
    <row r="6990" spans="1:9" x14ac:dyDescent="0.2">
      <c r="A6990" s="518" t="s">
        <v>270</v>
      </c>
      <c r="B6990" s="518">
        <v>462408</v>
      </c>
      <c r="C6990" s="518" t="s">
        <v>2660</v>
      </c>
      <c r="D6990" s="518" t="s">
        <v>679</v>
      </c>
      <c r="E6990" s="859">
        <v>26</v>
      </c>
      <c r="F6990" s="859">
        <v>26</v>
      </c>
      <c r="G6990" s="518" t="s">
        <v>122</v>
      </c>
      <c r="H6990" s="518" t="s">
        <v>270</v>
      </c>
      <c r="I6990" s="518">
        <v>462408</v>
      </c>
    </row>
    <row r="6991" spans="1:9" x14ac:dyDescent="0.2">
      <c r="A6991" s="518" t="s">
        <v>270</v>
      </c>
      <c r="B6991" s="518">
        <v>462424</v>
      </c>
      <c r="C6991" s="518" t="s">
        <v>2660</v>
      </c>
      <c r="D6991" s="518" t="s">
        <v>1891</v>
      </c>
      <c r="E6991" s="859">
        <v>10</v>
      </c>
      <c r="F6991" s="859">
        <v>10</v>
      </c>
      <c r="G6991" s="518" t="s">
        <v>122</v>
      </c>
      <c r="H6991" s="518" t="s">
        <v>270</v>
      </c>
      <c r="I6991" s="518">
        <v>462424</v>
      </c>
    </row>
    <row r="6992" spans="1:9" x14ac:dyDescent="0.2">
      <c r="A6992" s="518" t="s">
        <v>270</v>
      </c>
      <c r="B6992" s="518">
        <v>462432</v>
      </c>
      <c r="C6992" s="518" t="s">
        <v>2660</v>
      </c>
      <c r="D6992" s="518" t="s">
        <v>627</v>
      </c>
      <c r="E6992" s="859">
        <v>29</v>
      </c>
      <c r="F6992" s="859">
        <v>28</v>
      </c>
      <c r="G6992" s="518" t="s">
        <v>122</v>
      </c>
      <c r="H6992" s="518" t="s">
        <v>270</v>
      </c>
      <c r="I6992" s="518">
        <v>462432</v>
      </c>
    </row>
    <row r="6993" spans="1:9" x14ac:dyDescent="0.2">
      <c r="A6993" s="518" t="s">
        <v>166</v>
      </c>
      <c r="B6993" s="518">
        <v>462440</v>
      </c>
      <c r="C6993" s="518" t="s">
        <v>2660</v>
      </c>
      <c r="D6993" s="518" t="s">
        <v>1086</v>
      </c>
      <c r="E6993" s="859">
        <v>35</v>
      </c>
      <c r="F6993" s="859">
        <v>35</v>
      </c>
      <c r="G6993" s="518" t="s">
        <v>122</v>
      </c>
      <c r="H6993" s="518" t="s">
        <v>166</v>
      </c>
      <c r="I6993" s="518">
        <v>462440</v>
      </c>
    </row>
    <row r="6994" spans="1:9" x14ac:dyDescent="0.2">
      <c r="A6994" s="518" t="s">
        <v>166</v>
      </c>
      <c r="B6994" s="518">
        <v>462457</v>
      </c>
      <c r="C6994" s="518" t="s">
        <v>2660</v>
      </c>
      <c r="D6994" s="518" t="s">
        <v>1892</v>
      </c>
      <c r="E6994" s="859">
        <v>26</v>
      </c>
      <c r="F6994" s="859">
        <v>26</v>
      </c>
      <c r="G6994" s="518" t="s">
        <v>122</v>
      </c>
      <c r="H6994" s="518" t="s">
        <v>166</v>
      </c>
      <c r="I6994" s="518">
        <v>462457</v>
      </c>
    </row>
    <row r="6995" spans="1:9" x14ac:dyDescent="0.2">
      <c r="A6995" s="518" t="s">
        <v>166</v>
      </c>
      <c r="B6995" s="518">
        <v>462473</v>
      </c>
      <c r="C6995" s="518" t="s">
        <v>2660</v>
      </c>
      <c r="D6995" s="518" t="s">
        <v>1893</v>
      </c>
      <c r="E6995" s="859">
        <v>25</v>
      </c>
      <c r="F6995" s="859">
        <v>25</v>
      </c>
      <c r="G6995" s="518" t="s">
        <v>122</v>
      </c>
      <c r="H6995" s="518" t="s">
        <v>166</v>
      </c>
      <c r="I6995" s="518">
        <v>462473</v>
      </c>
    </row>
    <row r="6996" spans="1:9" x14ac:dyDescent="0.2">
      <c r="A6996" s="518" t="s">
        <v>166</v>
      </c>
      <c r="B6996" s="518">
        <v>462481</v>
      </c>
      <c r="C6996" s="518" t="s">
        <v>2660</v>
      </c>
      <c r="D6996" s="518" t="s">
        <v>1894</v>
      </c>
      <c r="E6996" s="859">
        <v>27</v>
      </c>
      <c r="F6996" s="859">
        <v>27</v>
      </c>
      <c r="G6996" s="518" t="s">
        <v>122</v>
      </c>
      <c r="H6996" s="518" t="s">
        <v>166</v>
      </c>
      <c r="I6996" s="518">
        <v>462481</v>
      </c>
    </row>
    <row r="6997" spans="1:9" x14ac:dyDescent="0.2">
      <c r="A6997" s="518" t="s">
        <v>166</v>
      </c>
      <c r="B6997" s="518">
        <v>462499</v>
      </c>
      <c r="C6997" s="518" t="s">
        <v>2660</v>
      </c>
      <c r="D6997" s="518" t="s">
        <v>201</v>
      </c>
      <c r="E6997" s="859">
        <v>29</v>
      </c>
      <c r="F6997" s="859">
        <v>29</v>
      </c>
      <c r="G6997" s="518" t="s">
        <v>122</v>
      </c>
      <c r="H6997" s="518" t="s">
        <v>166</v>
      </c>
      <c r="I6997" s="518">
        <v>462499</v>
      </c>
    </row>
    <row r="6998" spans="1:9" x14ac:dyDescent="0.2">
      <c r="A6998" s="518" t="s">
        <v>166</v>
      </c>
      <c r="B6998" s="518">
        <v>462507</v>
      </c>
      <c r="C6998" s="518" t="s">
        <v>2660</v>
      </c>
      <c r="D6998" s="518" t="s">
        <v>201</v>
      </c>
      <c r="E6998" s="859">
        <v>30</v>
      </c>
      <c r="F6998" s="859">
        <v>30</v>
      </c>
      <c r="G6998" s="518" t="s">
        <v>122</v>
      </c>
      <c r="H6998" s="518" t="s">
        <v>166</v>
      </c>
      <c r="I6998" s="518">
        <v>462507</v>
      </c>
    </row>
    <row r="6999" spans="1:9" x14ac:dyDescent="0.2">
      <c r="A6999" s="518" t="s">
        <v>166</v>
      </c>
      <c r="B6999" s="518">
        <v>462515</v>
      </c>
      <c r="C6999" s="518" t="s">
        <v>2660</v>
      </c>
      <c r="D6999" s="518" t="s">
        <v>1895</v>
      </c>
      <c r="E6999" s="859">
        <v>24</v>
      </c>
      <c r="F6999" s="859">
        <v>24</v>
      </c>
      <c r="G6999" s="518" t="s">
        <v>122</v>
      </c>
      <c r="H6999" s="518" t="s">
        <v>166</v>
      </c>
      <c r="I6999" s="518">
        <v>462515</v>
      </c>
    </row>
    <row r="7000" spans="1:9" x14ac:dyDescent="0.2">
      <c r="A7000" s="518" t="s">
        <v>166</v>
      </c>
      <c r="B7000" s="518">
        <v>462523</v>
      </c>
      <c r="C7000" s="518" t="s">
        <v>2660</v>
      </c>
      <c r="D7000" s="518" t="s">
        <v>763</v>
      </c>
      <c r="E7000" s="859">
        <v>25</v>
      </c>
      <c r="F7000" s="859">
        <v>25</v>
      </c>
      <c r="G7000" s="518" t="s">
        <v>122</v>
      </c>
      <c r="H7000" s="518" t="s">
        <v>166</v>
      </c>
      <c r="I7000" s="518">
        <v>462523</v>
      </c>
    </row>
    <row r="7001" spans="1:9" x14ac:dyDescent="0.2">
      <c r="A7001" s="518" t="s">
        <v>349</v>
      </c>
      <c r="B7001" s="518">
        <v>462531</v>
      </c>
      <c r="C7001" s="518" t="s">
        <v>2660</v>
      </c>
      <c r="D7001" s="518" t="s">
        <v>1275</v>
      </c>
      <c r="E7001" s="859">
        <v>25</v>
      </c>
      <c r="F7001" s="859">
        <v>24</v>
      </c>
      <c r="G7001" s="518" t="s">
        <v>122</v>
      </c>
      <c r="H7001" s="518" t="s">
        <v>349</v>
      </c>
      <c r="I7001" s="518">
        <v>462531</v>
      </c>
    </row>
    <row r="7002" spans="1:9" x14ac:dyDescent="0.2">
      <c r="A7002" s="518" t="s">
        <v>349</v>
      </c>
      <c r="B7002" s="518">
        <v>462549</v>
      </c>
      <c r="C7002" s="518" t="s">
        <v>2660</v>
      </c>
      <c r="D7002" s="518" t="s">
        <v>1976</v>
      </c>
      <c r="E7002" s="859">
        <v>28</v>
      </c>
      <c r="F7002" s="859">
        <v>28</v>
      </c>
      <c r="G7002" s="518" t="s">
        <v>122</v>
      </c>
      <c r="H7002" s="518" t="s">
        <v>349</v>
      </c>
      <c r="I7002" s="518">
        <v>462549</v>
      </c>
    </row>
    <row r="7003" spans="1:9" x14ac:dyDescent="0.2">
      <c r="A7003" s="518" t="s">
        <v>8494</v>
      </c>
      <c r="B7003" s="518">
        <v>462556</v>
      </c>
      <c r="C7003" s="518" t="s">
        <v>2660</v>
      </c>
      <c r="D7003" s="518" t="s">
        <v>663</v>
      </c>
      <c r="E7003" s="859">
        <v>32</v>
      </c>
      <c r="F7003" s="859">
        <v>31</v>
      </c>
      <c r="G7003" s="518" t="s">
        <v>122</v>
      </c>
      <c r="H7003" s="518" t="s">
        <v>8494</v>
      </c>
      <c r="I7003" s="518">
        <v>462556</v>
      </c>
    </row>
    <row r="7004" spans="1:9" x14ac:dyDescent="0.2">
      <c r="A7004" s="518" t="s">
        <v>8494</v>
      </c>
      <c r="B7004" s="518">
        <v>462564</v>
      </c>
      <c r="C7004" s="518" t="s">
        <v>2660</v>
      </c>
      <c r="D7004" s="518" t="s">
        <v>800</v>
      </c>
      <c r="E7004" s="859">
        <v>34</v>
      </c>
      <c r="F7004" s="859">
        <v>32</v>
      </c>
      <c r="G7004" s="518" t="s">
        <v>122</v>
      </c>
      <c r="H7004" s="518" t="s">
        <v>8494</v>
      </c>
      <c r="I7004" s="518">
        <v>462564</v>
      </c>
    </row>
    <row r="7005" spans="1:9" x14ac:dyDescent="0.2">
      <c r="A7005" s="518" t="s">
        <v>8494</v>
      </c>
      <c r="B7005" s="518">
        <v>462572</v>
      </c>
      <c r="C7005" s="518" t="s">
        <v>2660</v>
      </c>
      <c r="D7005" s="518" t="s">
        <v>891</v>
      </c>
      <c r="E7005" s="859">
        <v>34</v>
      </c>
      <c r="F7005" s="859">
        <v>34</v>
      </c>
      <c r="G7005" s="518" t="s">
        <v>122</v>
      </c>
      <c r="H7005" s="518" t="s">
        <v>8494</v>
      </c>
      <c r="I7005" s="518">
        <v>462572</v>
      </c>
    </row>
    <row r="7006" spans="1:9" x14ac:dyDescent="0.2">
      <c r="A7006" s="518" t="s">
        <v>204</v>
      </c>
      <c r="B7006" s="518">
        <v>462598</v>
      </c>
      <c r="C7006" s="518" t="s">
        <v>2660</v>
      </c>
      <c r="D7006" s="518" t="s">
        <v>727</v>
      </c>
      <c r="E7006" s="859">
        <v>30</v>
      </c>
      <c r="F7006" s="859">
        <v>30</v>
      </c>
      <c r="G7006" s="518" t="s">
        <v>122</v>
      </c>
      <c r="H7006" s="518" t="s">
        <v>204</v>
      </c>
      <c r="I7006" s="518">
        <v>462598</v>
      </c>
    </row>
    <row r="7007" spans="1:9" x14ac:dyDescent="0.2">
      <c r="A7007" s="518" t="s">
        <v>235</v>
      </c>
      <c r="B7007" s="518">
        <v>462606</v>
      </c>
      <c r="C7007" s="518" t="s">
        <v>2660</v>
      </c>
      <c r="D7007" s="518" t="s">
        <v>1998</v>
      </c>
      <c r="E7007" s="859">
        <v>34</v>
      </c>
      <c r="F7007" s="859">
        <v>34</v>
      </c>
      <c r="G7007" s="518" t="s">
        <v>122</v>
      </c>
      <c r="H7007" s="518" t="s">
        <v>235</v>
      </c>
      <c r="I7007" s="518">
        <v>462606</v>
      </c>
    </row>
    <row r="7008" spans="1:9" x14ac:dyDescent="0.2">
      <c r="A7008" s="518" t="s">
        <v>179</v>
      </c>
      <c r="B7008" s="518">
        <v>462648</v>
      </c>
      <c r="C7008" s="518" t="s">
        <v>2660</v>
      </c>
      <c r="D7008" s="518" t="s">
        <v>1999</v>
      </c>
      <c r="E7008" s="859">
        <v>15</v>
      </c>
      <c r="F7008" s="859">
        <v>0</v>
      </c>
      <c r="G7008" s="518" t="s">
        <v>128</v>
      </c>
      <c r="H7008" s="518" t="s">
        <v>179</v>
      </c>
      <c r="I7008" s="518">
        <v>462648</v>
      </c>
    </row>
    <row r="7009" spans="1:9" x14ac:dyDescent="0.2">
      <c r="A7009" s="518" t="s">
        <v>319</v>
      </c>
      <c r="B7009" s="518">
        <v>462655</v>
      </c>
      <c r="C7009" s="518" t="s">
        <v>2660</v>
      </c>
      <c r="D7009" s="518" t="s">
        <v>2000</v>
      </c>
      <c r="E7009" s="859">
        <v>35</v>
      </c>
      <c r="F7009" s="859">
        <v>35</v>
      </c>
      <c r="G7009" s="518" t="s">
        <v>128</v>
      </c>
      <c r="H7009" s="518" t="s">
        <v>319</v>
      </c>
      <c r="I7009" s="518">
        <v>462655</v>
      </c>
    </row>
    <row r="7010" spans="1:9" x14ac:dyDescent="0.2">
      <c r="A7010" s="518" t="s">
        <v>319</v>
      </c>
      <c r="B7010" s="518">
        <v>462663</v>
      </c>
      <c r="C7010" s="518" t="s">
        <v>2660</v>
      </c>
      <c r="D7010" s="518" t="s">
        <v>2001</v>
      </c>
      <c r="E7010" s="859">
        <v>35</v>
      </c>
      <c r="F7010" s="859">
        <v>35</v>
      </c>
      <c r="G7010" s="518" t="s">
        <v>128</v>
      </c>
      <c r="H7010" s="518" t="s">
        <v>319</v>
      </c>
      <c r="I7010" s="518">
        <v>462663</v>
      </c>
    </row>
    <row r="7011" spans="1:9" x14ac:dyDescent="0.2">
      <c r="A7011" s="518" t="s">
        <v>373</v>
      </c>
      <c r="B7011" s="518">
        <v>462671</v>
      </c>
      <c r="C7011" s="518" t="s">
        <v>2660</v>
      </c>
      <c r="D7011" s="518" t="s">
        <v>9084</v>
      </c>
      <c r="E7011" s="859">
        <v>35</v>
      </c>
      <c r="F7011" s="859">
        <v>0</v>
      </c>
      <c r="G7011" s="518" t="s">
        <v>128</v>
      </c>
      <c r="H7011" s="518" t="s">
        <v>373</v>
      </c>
      <c r="I7011" s="518">
        <v>462671</v>
      </c>
    </row>
    <row r="7012" spans="1:9" x14ac:dyDescent="0.2">
      <c r="A7012" s="518" t="s">
        <v>386</v>
      </c>
      <c r="B7012" s="518">
        <v>462713</v>
      </c>
      <c r="C7012" s="518" t="s">
        <v>2660</v>
      </c>
      <c r="D7012" s="518" t="s">
        <v>800</v>
      </c>
      <c r="E7012" s="859">
        <v>29</v>
      </c>
      <c r="F7012" s="859">
        <v>29</v>
      </c>
      <c r="G7012" s="518" t="s">
        <v>122</v>
      </c>
      <c r="H7012" s="518" t="s">
        <v>386</v>
      </c>
      <c r="I7012" s="518">
        <v>462713</v>
      </c>
    </row>
    <row r="7013" spans="1:9" x14ac:dyDescent="0.2">
      <c r="A7013" s="518" t="s">
        <v>386</v>
      </c>
      <c r="B7013" s="518">
        <v>462721</v>
      </c>
      <c r="C7013" s="518" t="s">
        <v>2660</v>
      </c>
      <c r="D7013" s="518" t="s">
        <v>527</v>
      </c>
      <c r="E7013" s="859">
        <v>30</v>
      </c>
      <c r="F7013" s="859">
        <v>30</v>
      </c>
      <c r="G7013" s="518" t="s">
        <v>122</v>
      </c>
      <c r="H7013" s="518" t="s">
        <v>386</v>
      </c>
      <c r="I7013" s="518">
        <v>462721</v>
      </c>
    </row>
    <row r="7014" spans="1:9" x14ac:dyDescent="0.2">
      <c r="A7014" s="518" t="s">
        <v>352</v>
      </c>
      <c r="B7014" s="518">
        <v>462739</v>
      </c>
      <c r="C7014" s="518" t="s">
        <v>2660</v>
      </c>
      <c r="D7014" s="518" t="s">
        <v>2039</v>
      </c>
      <c r="E7014" s="859">
        <v>33</v>
      </c>
      <c r="F7014" s="859">
        <v>21</v>
      </c>
      <c r="G7014" s="518" t="s">
        <v>122</v>
      </c>
      <c r="H7014" s="518" t="s">
        <v>352</v>
      </c>
      <c r="I7014" s="518">
        <v>462739</v>
      </c>
    </row>
    <row r="7015" spans="1:9" x14ac:dyDescent="0.2">
      <c r="A7015" s="518" t="s">
        <v>237</v>
      </c>
      <c r="B7015" s="518">
        <v>462747</v>
      </c>
      <c r="C7015" s="518" t="s">
        <v>2660</v>
      </c>
      <c r="D7015" s="518" t="s">
        <v>6841</v>
      </c>
      <c r="E7015" s="859">
        <v>16</v>
      </c>
      <c r="F7015" s="859">
        <v>16</v>
      </c>
      <c r="G7015" s="518" t="s">
        <v>128</v>
      </c>
      <c r="H7015" s="518" t="s">
        <v>237</v>
      </c>
      <c r="I7015" s="518">
        <v>462747</v>
      </c>
    </row>
    <row r="7016" spans="1:9" x14ac:dyDescent="0.2">
      <c r="A7016" s="518" t="s">
        <v>293</v>
      </c>
      <c r="B7016" s="518">
        <v>462762</v>
      </c>
      <c r="C7016" s="518" t="s">
        <v>2660</v>
      </c>
      <c r="D7016" s="518" t="s">
        <v>667</v>
      </c>
      <c r="E7016" s="859">
        <v>32</v>
      </c>
      <c r="F7016" s="859">
        <v>24</v>
      </c>
      <c r="G7016" s="518" t="s">
        <v>122</v>
      </c>
      <c r="H7016" s="518" t="s">
        <v>293</v>
      </c>
      <c r="I7016" s="518">
        <v>462762</v>
      </c>
    </row>
    <row r="7017" spans="1:9" x14ac:dyDescent="0.2">
      <c r="A7017" s="518" t="s">
        <v>293</v>
      </c>
      <c r="B7017" s="518">
        <v>462770</v>
      </c>
      <c r="C7017" s="518" t="s">
        <v>2660</v>
      </c>
      <c r="D7017" s="518" t="s">
        <v>796</v>
      </c>
      <c r="E7017" s="859">
        <v>28</v>
      </c>
      <c r="F7017" s="859">
        <v>25</v>
      </c>
      <c r="G7017" s="518" t="s">
        <v>122</v>
      </c>
      <c r="H7017" s="518" t="s">
        <v>293</v>
      </c>
      <c r="I7017" s="518">
        <v>462770</v>
      </c>
    </row>
    <row r="7018" spans="1:9" x14ac:dyDescent="0.2">
      <c r="A7018" s="518" t="s">
        <v>349</v>
      </c>
      <c r="B7018" s="518">
        <v>462796</v>
      </c>
      <c r="C7018" s="518" t="s">
        <v>2660</v>
      </c>
      <c r="D7018" s="518" t="s">
        <v>2054</v>
      </c>
      <c r="E7018" s="859">
        <v>30</v>
      </c>
      <c r="F7018" s="859">
        <v>26</v>
      </c>
      <c r="G7018" s="518" t="s">
        <v>122</v>
      </c>
      <c r="H7018" s="518" t="s">
        <v>349</v>
      </c>
      <c r="I7018" s="518">
        <v>462796</v>
      </c>
    </row>
    <row r="7019" spans="1:9" x14ac:dyDescent="0.2">
      <c r="A7019" s="518" t="s">
        <v>296</v>
      </c>
      <c r="B7019" s="518">
        <v>462812</v>
      </c>
      <c r="C7019" s="518" t="s">
        <v>2660</v>
      </c>
      <c r="D7019" s="518" t="s">
        <v>2055</v>
      </c>
      <c r="E7019" s="859">
        <v>28</v>
      </c>
      <c r="F7019" s="859">
        <v>25</v>
      </c>
      <c r="G7019" s="518" t="s">
        <v>122</v>
      </c>
      <c r="H7019" s="518" t="s">
        <v>296</v>
      </c>
      <c r="I7019" s="518">
        <v>462812</v>
      </c>
    </row>
    <row r="7020" spans="1:9" x14ac:dyDescent="0.2">
      <c r="A7020" s="518" t="s">
        <v>296</v>
      </c>
      <c r="B7020" s="518">
        <v>462820</v>
      </c>
      <c r="C7020" s="518" t="s">
        <v>2660</v>
      </c>
      <c r="D7020" s="518" t="s">
        <v>2056</v>
      </c>
      <c r="E7020" s="859">
        <v>23</v>
      </c>
      <c r="F7020" s="859">
        <v>23</v>
      </c>
      <c r="G7020" s="518" t="s">
        <v>122</v>
      </c>
      <c r="H7020" s="518" t="s">
        <v>296</v>
      </c>
      <c r="I7020" s="518">
        <v>462820</v>
      </c>
    </row>
    <row r="7021" spans="1:9" x14ac:dyDescent="0.2">
      <c r="A7021" s="518" t="s">
        <v>296</v>
      </c>
      <c r="B7021" s="518">
        <v>462838</v>
      </c>
      <c r="C7021" s="518" t="s">
        <v>2660</v>
      </c>
      <c r="D7021" s="518" t="s">
        <v>558</v>
      </c>
      <c r="E7021" s="859">
        <v>35</v>
      </c>
      <c r="F7021" s="859">
        <v>33</v>
      </c>
      <c r="G7021" s="518" t="s">
        <v>122</v>
      </c>
      <c r="H7021" s="518" t="s">
        <v>296</v>
      </c>
      <c r="I7021" s="518">
        <v>462838</v>
      </c>
    </row>
    <row r="7022" spans="1:9" x14ac:dyDescent="0.2">
      <c r="A7022" s="518" t="s">
        <v>296</v>
      </c>
      <c r="B7022" s="518">
        <v>462846</v>
      </c>
      <c r="C7022" s="518" t="s">
        <v>2660</v>
      </c>
      <c r="D7022" s="518" t="s">
        <v>2057</v>
      </c>
      <c r="E7022" s="859">
        <v>32</v>
      </c>
      <c r="F7022" s="859">
        <v>31</v>
      </c>
      <c r="G7022" s="518" t="s">
        <v>122</v>
      </c>
      <c r="H7022" s="518" t="s">
        <v>296</v>
      </c>
      <c r="I7022" s="518">
        <v>462846</v>
      </c>
    </row>
    <row r="7023" spans="1:9" x14ac:dyDescent="0.2">
      <c r="A7023" s="518" t="s">
        <v>296</v>
      </c>
      <c r="B7023" s="518">
        <v>462861</v>
      </c>
      <c r="C7023" s="518" t="s">
        <v>2660</v>
      </c>
      <c r="D7023" s="518" t="s">
        <v>2058</v>
      </c>
      <c r="E7023" s="859">
        <v>20</v>
      </c>
      <c r="F7023" s="859">
        <v>17</v>
      </c>
      <c r="G7023" s="518" t="s">
        <v>122</v>
      </c>
      <c r="H7023" s="518" t="s">
        <v>296</v>
      </c>
      <c r="I7023" s="518">
        <v>462861</v>
      </c>
    </row>
    <row r="7024" spans="1:9" x14ac:dyDescent="0.2">
      <c r="A7024" s="518" t="s">
        <v>296</v>
      </c>
      <c r="B7024" s="518">
        <v>462879</v>
      </c>
      <c r="C7024" s="518" t="s">
        <v>2660</v>
      </c>
      <c r="D7024" s="518" t="s">
        <v>324</v>
      </c>
      <c r="E7024" s="859">
        <v>35</v>
      </c>
      <c r="F7024" s="859">
        <v>35</v>
      </c>
      <c r="G7024" s="518" t="s">
        <v>122</v>
      </c>
      <c r="H7024" s="518" t="s">
        <v>296</v>
      </c>
      <c r="I7024" s="518">
        <v>462879</v>
      </c>
    </row>
    <row r="7025" spans="1:9" x14ac:dyDescent="0.2">
      <c r="A7025" s="518" t="s">
        <v>296</v>
      </c>
      <c r="B7025" s="518">
        <v>462887</v>
      </c>
      <c r="C7025" s="518" t="s">
        <v>2660</v>
      </c>
      <c r="D7025" s="518" t="s">
        <v>2099</v>
      </c>
      <c r="E7025" s="859">
        <v>33</v>
      </c>
      <c r="F7025" s="859">
        <v>29</v>
      </c>
      <c r="G7025" s="518" t="s">
        <v>122</v>
      </c>
      <c r="H7025" s="518" t="s">
        <v>296</v>
      </c>
      <c r="I7025" s="518">
        <v>462887</v>
      </c>
    </row>
    <row r="7026" spans="1:9" x14ac:dyDescent="0.2">
      <c r="A7026" s="518" t="s">
        <v>296</v>
      </c>
      <c r="B7026" s="518">
        <v>462895</v>
      </c>
      <c r="C7026" s="518" t="s">
        <v>2660</v>
      </c>
      <c r="D7026" s="518" t="s">
        <v>2100</v>
      </c>
      <c r="E7026" s="859">
        <v>22</v>
      </c>
      <c r="F7026" s="859">
        <v>22</v>
      </c>
      <c r="G7026" s="518" t="s">
        <v>122</v>
      </c>
      <c r="H7026" s="518" t="s">
        <v>296</v>
      </c>
      <c r="I7026" s="518">
        <v>462895</v>
      </c>
    </row>
    <row r="7027" spans="1:9" x14ac:dyDescent="0.2">
      <c r="A7027" s="518" t="s">
        <v>296</v>
      </c>
      <c r="B7027" s="518">
        <v>462903</v>
      </c>
      <c r="C7027" s="518" t="s">
        <v>2660</v>
      </c>
      <c r="D7027" s="518" t="s">
        <v>2101</v>
      </c>
      <c r="E7027" s="859">
        <v>32</v>
      </c>
      <c r="F7027" s="859">
        <v>32</v>
      </c>
      <c r="G7027" s="518" t="s">
        <v>122</v>
      </c>
      <c r="H7027" s="518" t="s">
        <v>296</v>
      </c>
      <c r="I7027" s="518">
        <v>462903</v>
      </c>
    </row>
    <row r="7028" spans="1:9" x14ac:dyDescent="0.2">
      <c r="A7028" s="518" t="s">
        <v>309</v>
      </c>
      <c r="B7028" s="518">
        <v>462952</v>
      </c>
      <c r="C7028" s="518" t="s">
        <v>2660</v>
      </c>
      <c r="D7028" s="518" t="s">
        <v>2102</v>
      </c>
      <c r="E7028" s="859">
        <v>21</v>
      </c>
      <c r="F7028" s="859">
        <v>19</v>
      </c>
      <c r="G7028" s="518" t="s">
        <v>122</v>
      </c>
      <c r="H7028" s="518" t="s">
        <v>309</v>
      </c>
      <c r="I7028" s="518">
        <v>462952</v>
      </c>
    </row>
    <row r="7029" spans="1:9" x14ac:dyDescent="0.2">
      <c r="A7029" s="518" t="s">
        <v>349</v>
      </c>
      <c r="B7029" s="518">
        <v>462960</v>
      </c>
      <c r="C7029" s="518" t="s">
        <v>2660</v>
      </c>
      <c r="D7029" s="518" t="s">
        <v>2103</v>
      </c>
      <c r="E7029" s="859">
        <v>32</v>
      </c>
      <c r="F7029" s="859">
        <v>27</v>
      </c>
      <c r="G7029" s="518" t="s">
        <v>122</v>
      </c>
      <c r="H7029" s="518" t="s">
        <v>349</v>
      </c>
      <c r="I7029" s="518">
        <v>462960</v>
      </c>
    </row>
    <row r="7030" spans="1:9" x14ac:dyDescent="0.2">
      <c r="A7030" s="518" t="s">
        <v>373</v>
      </c>
      <c r="B7030" s="518">
        <v>462978</v>
      </c>
      <c r="C7030" s="518" t="s">
        <v>2660</v>
      </c>
      <c r="D7030" s="518" t="s">
        <v>327</v>
      </c>
      <c r="E7030" s="859">
        <v>30</v>
      </c>
      <c r="F7030" s="859">
        <v>30</v>
      </c>
      <c r="G7030" s="518" t="s">
        <v>122</v>
      </c>
      <c r="H7030" s="518" t="s">
        <v>373</v>
      </c>
      <c r="I7030" s="518">
        <v>462978</v>
      </c>
    </row>
    <row r="7031" spans="1:9" x14ac:dyDescent="0.2">
      <c r="A7031" s="518" t="s">
        <v>237</v>
      </c>
      <c r="B7031" s="518">
        <v>462994</v>
      </c>
      <c r="C7031" s="518" t="s">
        <v>2660</v>
      </c>
      <c r="D7031" s="518" t="s">
        <v>1597</v>
      </c>
      <c r="E7031" s="859">
        <v>34</v>
      </c>
      <c r="F7031" s="859">
        <v>34</v>
      </c>
      <c r="G7031" s="518" t="s">
        <v>122</v>
      </c>
      <c r="H7031" s="518" t="s">
        <v>237</v>
      </c>
      <c r="I7031" s="518">
        <v>462994</v>
      </c>
    </row>
    <row r="7032" spans="1:9" x14ac:dyDescent="0.2">
      <c r="A7032" s="518" t="s">
        <v>157</v>
      </c>
      <c r="B7032" s="518">
        <v>463000</v>
      </c>
      <c r="C7032" s="518" t="s">
        <v>2660</v>
      </c>
      <c r="D7032" s="518" t="s">
        <v>1572</v>
      </c>
      <c r="E7032" s="859">
        <v>14</v>
      </c>
      <c r="F7032" s="859">
        <v>0</v>
      </c>
      <c r="G7032" s="518" t="s">
        <v>122</v>
      </c>
      <c r="H7032" s="518" t="s">
        <v>157</v>
      </c>
      <c r="I7032" s="518">
        <v>463000</v>
      </c>
    </row>
    <row r="7033" spans="1:9" x14ac:dyDescent="0.2">
      <c r="A7033" s="518" t="s">
        <v>339</v>
      </c>
      <c r="B7033" s="518">
        <v>463018</v>
      </c>
      <c r="C7033" s="518" t="s">
        <v>2660</v>
      </c>
      <c r="D7033" s="518" t="s">
        <v>2145</v>
      </c>
      <c r="E7033" s="859">
        <v>33</v>
      </c>
      <c r="F7033" s="859">
        <v>29</v>
      </c>
      <c r="G7033" s="518" t="s">
        <v>122</v>
      </c>
      <c r="H7033" s="518" t="s">
        <v>339</v>
      </c>
      <c r="I7033" s="518">
        <v>463018</v>
      </c>
    </row>
    <row r="7034" spans="1:9" x14ac:dyDescent="0.2">
      <c r="A7034" s="518" t="s">
        <v>339</v>
      </c>
      <c r="B7034" s="518">
        <v>463026</v>
      </c>
      <c r="C7034" s="518" t="s">
        <v>2660</v>
      </c>
      <c r="D7034" s="518" t="s">
        <v>2146</v>
      </c>
      <c r="E7034" s="859">
        <v>34</v>
      </c>
      <c r="F7034" s="859">
        <v>34</v>
      </c>
      <c r="G7034" s="518" t="s">
        <v>122</v>
      </c>
      <c r="H7034" s="518" t="s">
        <v>339</v>
      </c>
      <c r="I7034" s="518">
        <v>463026</v>
      </c>
    </row>
    <row r="7035" spans="1:9" x14ac:dyDescent="0.2">
      <c r="A7035" s="518" t="s">
        <v>203</v>
      </c>
      <c r="B7035" s="518">
        <v>463067</v>
      </c>
      <c r="C7035" s="518" t="s">
        <v>2660</v>
      </c>
      <c r="D7035" s="518" t="s">
        <v>2177</v>
      </c>
      <c r="E7035" s="859">
        <v>30</v>
      </c>
      <c r="F7035" s="859">
        <v>0</v>
      </c>
      <c r="G7035" s="518" t="s">
        <v>122</v>
      </c>
      <c r="H7035" s="518" t="s">
        <v>203</v>
      </c>
      <c r="I7035" s="518">
        <v>463067</v>
      </c>
    </row>
    <row r="7036" spans="1:9" x14ac:dyDescent="0.2">
      <c r="A7036" s="518" t="s">
        <v>300</v>
      </c>
      <c r="B7036" s="518">
        <v>463075</v>
      </c>
      <c r="C7036" s="518" t="s">
        <v>2660</v>
      </c>
      <c r="D7036" s="518" t="s">
        <v>2178</v>
      </c>
      <c r="E7036" s="859">
        <v>26</v>
      </c>
      <c r="F7036" s="859">
        <v>0</v>
      </c>
      <c r="G7036" s="518" t="s">
        <v>122</v>
      </c>
      <c r="H7036" s="518" t="s">
        <v>300</v>
      </c>
      <c r="I7036" s="518">
        <v>463075</v>
      </c>
    </row>
    <row r="7037" spans="1:9" x14ac:dyDescent="0.2">
      <c r="A7037" s="518" t="s">
        <v>203</v>
      </c>
      <c r="B7037" s="518">
        <v>463083</v>
      </c>
      <c r="C7037" s="518" t="s">
        <v>2660</v>
      </c>
      <c r="D7037" s="518" t="s">
        <v>763</v>
      </c>
      <c r="E7037" s="859">
        <v>17</v>
      </c>
      <c r="F7037" s="859">
        <v>17</v>
      </c>
      <c r="G7037" s="518" t="s">
        <v>122</v>
      </c>
      <c r="H7037" s="518" t="s">
        <v>203</v>
      </c>
      <c r="I7037" s="518">
        <v>463083</v>
      </c>
    </row>
    <row r="7038" spans="1:9" x14ac:dyDescent="0.2">
      <c r="A7038" s="518" t="s">
        <v>203</v>
      </c>
      <c r="B7038" s="518">
        <v>463091</v>
      </c>
      <c r="C7038" s="518" t="s">
        <v>2660</v>
      </c>
      <c r="D7038" s="518" t="s">
        <v>2179</v>
      </c>
      <c r="E7038" s="859">
        <v>20</v>
      </c>
      <c r="F7038" s="859">
        <v>20</v>
      </c>
      <c r="G7038" s="518" t="s">
        <v>122</v>
      </c>
      <c r="H7038" s="518" t="s">
        <v>203</v>
      </c>
      <c r="I7038" s="518">
        <v>463091</v>
      </c>
    </row>
    <row r="7039" spans="1:9" x14ac:dyDescent="0.2">
      <c r="A7039" s="518" t="s">
        <v>359</v>
      </c>
      <c r="B7039" s="518">
        <v>463117</v>
      </c>
      <c r="C7039" s="518" t="s">
        <v>2660</v>
      </c>
      <c r="D7039" s="518" t="s">
        <v>2198</v>
      </c>
      <c r="E7039" s="859">
        <v>26</v>
      </c>
      <c r="F7039" s="859">
        <v>26</v>
      </c>
      <c r="G7039" s="518" t="s">
        <v>122</v>
      </c>
      <c r="H7039" s="518" t="s">
        <v>359</v>
      </c>
      <c r="I7039" s="518">
        <v>463117</v>
      </c>
    </row>
    <row r="7040" spans="1:9" x14ac:dyDescent="0.2">
      <c r="A7040" s="518" t="s">
        <v>359</v>
      </c>
      <c r="B7040" s="518">
        <v>463125</v>
      </c>
      <c r="C7040" s="518" t="s">
        <v>2660</v>
      </c>
      <c r="D7040" s="518" t="s">
        <v>4046</v>
      </c>
      <c r="E7040" s="859">
        <v>25</v>
      </c>
      <c r="F7040" s="859">
        <v>25</v>
      </c>
      <c r="G7040" s="518" t="s">
        <v>122</v>
      </c>
      <c r="H7040" s="518" t="s">
        <v>359</v>
      </c>
      <c r="I7040" s="518">
        <v>463125</v>
      </c>
    </row>
    <row r="7041" spans="1:9" x14ac:dyDescent="0.2">
      <c r="A7041" s="518" t="s">
        <v>217</v>
      </c>
      <c r="B7041" s="518">
        <v>463158</v>
      </c>
      <c r="C7041" s="518" t="s">
        <v>2660</v>
      </c>
      <c r="D7041" s="518" t="s">
        <v>1230</v>
      </c>
      <c r="E7041" s="859">
        <v>30</v>
      </c>
      <c r="F7041" s="859">
        <v>30</v>
      </c>
      <c r="G7041" s="518" t="s">
        <v>122</v>
      </c>
      <c r="H7041" s="518" t="s">
        <v>217</v>
      </c>
      <c r="I7041" s="518">
        <v>463158</v>
      </c>
    </row>
    <row r="7042" spans="1:9" x14ac:dyDescent="0.2">
      <c r="A7042" s="518" t="s">
        <v>217</v>
      </c>
      <c r="B7042" s="518">
        <v>463166</v>
      </c>
      <c r="C7042" s="518" t="s">
        <v>2660</v>
      </c>
      <c r="D7042" s="518" t="s">
        <v>2201</v>
      </c>
      <c r="E7042" s="859">
        <v>33</v>
      </c>
      <c r="F7042" s="859">
        <v>31</v>
      </c>
      <c r="G7042" s="518" t="s">
        <v>122</v>
      </c>
      <c r="H7042" s="518" t="s">
        <v>217</v>
      </c>
      <c r="I7042" s="518">
        <v>463166</v>
      </c>
    </row>
    <row r="7043" spans="1:9" x14ac:dyDescent="0.2">
      <c r="A7043" s="518" t="s">
        <v>253</v>
      </c>
      <c r="B7043" s="518">
        <v>463174</v>
      </c>
      <c r="C7043" s="518" t="s">
        <v>2660</v>
      </c>
      <c r="D7043" s="518" t="s">
        <v>2202</v>
      </c>
      <c r="E7043" s="859">
        <v>31</v>
      </c>
      <c r="F7043" s="859">
        <v>31</v>
      </c>
      <c r="G7043" s="518" t="s">
        <v>122</v>
      </c>
      <c r="H7043" s="518" t="s">
        <v>253</v>
      </c>
      <c r="I7043" s="518">
        <v>463174</v>
      </c>
    </row>
    <row r="7044" spans="1:9" x14ac:dyDescent="0.2">
      <c r="A7044" s="518" t="s">
        <v>203</v>
      </c>
      <c r="B7044" s="518">
        <v>463190</v>
      </c>
      <c r="C7044" s="518" t="s">
        <v>2660</v>
      </c>
      <c r="D7044" s="518" t="s">
        <v>2203</v>
      </c>
      <c r="E7044" s="859">
        <v>28</v>
      </c>
      <c r="F7044" s="859">
        <v>28</v>
      </c>
      <c r="G7044" s="518" t="s">
        <v>122</v>
      </c>
      <c r="H7044" s="518" t="s">
        <v>203</v>
      </c>
      <c r="I7044" s="518">
        <v>463190</v>
      </c>
    </row>
    <row r="7045" spans="1:9" x14ac:dyDescent="0.2">
      <c r="A7045" s="518" t="s">
        <v>318</v>
      </c>
      <c r="B7045" s="518">
        <v>463232</v>
      </c>
      <c r="C7045" s="518" t="s">
        <v>2660</v>
      </c>
      <c r="D7045" s="518" t="s">
        <v>697</v>
      </c>
      <c r="E7045" s="859">
        <v>34</v>
      </c>
      <c r="F7045" s="859">
        <v>30</v>
      </c>
      <c r="G7045" s="518" t="s">
        <v>122</v>
      </c>
      <c r="H7045" s="518" t="s">
        <v>318</v>
      </c>
      <c r="I7045" s="518">
        <v>463232</v>
      </c>
    </row>
    <row r="7046" spans="1:9" x14ac:dyDescent="0.2">
      <c r="A7046" s="518" t="s">
        <v>318</v>
      </c>
      <c r="B7046" s="518">
        <v>463240</v>
      </c>
      <c r="C7046" s="518" t="s">
        <v>2660</v>
      </c>
      <c r="D7046" s="518" t="s">
        <v>1692</v>
      </c>
      <c r="E7046" s="859">
        <v>26</v>
      </c>
      <c r="F7046" s="859">
        <v>26</v>
      </c>
      <c r="G7046" s="518" t="s">
        <v>122</v>
      </c>
      <c r="H7046" s="518" t="s">
        <v>318</v>
      </c>
      <c r="I7046" s="518">
        <v>463240</v>
      </c>
    </row>
    <row r="7047" spans="1:9" x14ac:dyDescent="0.2">
      <c r="A7047" s="518" t="s">
        <v>318</v>
      </c>
      <c r="B7047" s="518">
        <v>463257</v>
      </c>
      <c r="C7047" s="518" t="s">
        <v>2660</v>
      </c>
      <c r="D7047" s="518" t="s">
        <v>806</v>
      </c>
      <c r="E7047" s="859">
        <v>24</v>
      </c>
      <c r="F7047" s="859">
        <v>16</v>
      </c>
      <c r="G7047" s="518" t="s">
        <v>122</v>
      </c>
      <c r="H7047" s="518" t="s">
        <v>318</v>
      </c>
      <c r="I7047" s="518">
        <v>463257</v>
      </c>
    </row>
    <row r="7048" spans="1:9" x14ac:dyDescent="0.2">
      <c r="A7048" s="518" t="s">
        <v>318</v>
      </c>
      <c r="B7048" s="518">
        <v>463265</v>
      </c>
      <c r="C7048" s="518" t="s">
        <v>2660</v>
      </c>
      <c r="D7048" s="518" t="s">
        <v>912</v>
      </c>
      <c r="E7048" s="859">
        <v>34</v>
      </c>
      <c r="F7048" s="859">
        <v>32</v>
      </c>
      <c r="G7048" s="518" t="s">
        <v>122</v>
      </c>
      <c r="H7048" s="518" t="s">
        <v>318</v>
      </c>
      <c r="I7048" s="518">
        <v>463265</v>
      </c>
    </row>
    <row r="7049" spans="1:9" x14ac:dyDescent="0.2">
      <c r="A7049" s="518" t="s">
        <v>184</v>
      </c>
      <c r="B7049" s="518">
        <v>463299</v>
      </c>
      <c r="C7049" s="518" t="s">
        <v>2660</v>
      </c>
      <c r="D7049" s="518" t="s">
        <v>708</v>
      </c>
      <c r="E7049" s="859">
        <v>17</v>
      </c>
      <c r="F7049" s="859">
        <v>17</v>
      </c>
      <c r="G7049" s="518" t="s">
        <v>122</v>
      </c>
      <c r="H7049" s="518" t="s">
        <v>184</v>
      </c>
      <c r="I7049" s="518">
        <v>463299</v>
      </c>
    </row>
    <row r="7050" spans="1:9" x14ac:dyDescent="0.2">
      <c r="A7050" s="518" t="s">
        <v>184</v>
      </c>
      <c r="B7050" s="518">
        <v>463315</v>
      </c>
      <c r="C7050" s="518" t="s">
        <v>2660</v>
      </c>
      <c r="D7050" s="518" t="s">
        <v>6842</v>
      </c>
      <c r="E7050" s="859">
        <v>35</v>
      </c>
      <c r="F7050" s="859">
        <v>32</v>
      </c>
      <c r="G7050" s="518" t="s">
        <v>122</v>
      </c>
      <c r="H7050" s="518" t="s">
        <v>184</v>
      </c>
      <c r="I7050" s="518">
        <v>463315</v>
      </c>
    </row>
    <row r="7051" spans="1:9" x14ac:dyDescent="0.2">
      <c r="A7051" s="518" t="s">
        <v>318</v>
      </c>
      <c r="B7051" s="518">
        <v>463323</v>
      </c>
      <c r="C7051" s="518" t="s">
        <v>2660</v>
      </c>
      <c r="D7051" s="518" t="s">
        <v>1694</v>
      </c>
      <c r="E7051" s="859">
        <v>26</v>
      </c>
      <c r="F7051" s="859">
        <v>26</v>
      </c>
      <c r="G7051" s="518" t="s">
        <v>122</v>
      </c>
      <c r="H7051" s="518" t="s">
        <v>318</v>
      </c>
      <c r="I7051" s="518">
        <v>463323</v>
      </c>
    </row>
    <row r="7052" spans="1:9" x14ac:dyDescent="0.2">
      <c r="A7052" s="518" t="s">
        <v>270</v>
      </c>
      <c r="B7052" s="518">
        <v>463331</v>
      </c>
      <c r="C7052" s="518" t="s">
        <v>2660</v>
      </c>
      <c r="D7052" s="518" t="s">
        <v>1143</v>
      </c>
      <c r="E7052" s="859">
        <v>33</v>
      </c>
      <c r="F7052" s="859">
        <v>33</v>
      </c>
      <c r="G7052" s="518" t="s">
        <v>122</v>
      </c>
      <c r="H7052" s="518" t="s">
        <v>270</v>
      </c>
      <c r="I7052" s="518">
        <v>463331</v>
      </c>
    </row>
    <row r="7053" spans="1:9" x14ac:dyDescent="0.2">
      <c r="A7053" s="518" t="s">
        <v>357</v>
      </c>
      <c r="B7053" s="518">
        <v>463356</v>
      </c>
      <c r="C7053" s="518" t="s">
        <v>2660</v>
      </c>
      <c r="D7053" s="518" t="s">
        <v>6880</v>
      </c>
      <c r="E7053" s="859">
        <v>19</v>
      </c>
      <c r="F7053" s="859">
        <v>9</v>
      </c>
      <c r="G7053" s="518" t="s">
        <v>122</v>
      </c>
      <c r="H7053" s="518" t="s">
        <v>357</v>
      </c>
      <c r="I7053" s="518">
        <v>524348</v>
      </c>
    </row>
    <row r="7054" spans="1:9" x14ac:dyDescent="0.2">
      <c r="A7054" s="518" t="s">
        <v>357</v>
      </c>
      <c r="B7054" s="518">
        <v>463364</v>
      </c>
      <c r="C7054" s="518" t="s">
        <v>2660</v>
      </c>
      <c r="D7054" s="518" t="s">
        <v>1695</v>
      </c>
      <c r="E7054" s="859">
        <v>19</v>
      </c>
      <c r="F7054" s="859">
        <v>9</v>
      </c>
      <c r="G7054" s="518" t="s">
        <v>122</v>
      </c>
      <c r="H7054" s="518" t="s">
        <v>357</v>
      </c>
      <c r="I7054" s="518">
        <v>100537</v>
      </c>
    </row>
    <row r="7055" spans="1:9" x14ac:dyDescent="0.2">
      <c r="A7055" s="518" t="s">
        <v>357</v>
      </c>
      <c r="B7055" s="518">
        <v>463372</v>
      </c>
      <c r="C7055" s="518" t="s">
        <v>2660</v>
      </c>
      <c r="D7055" s="518" t="s">
        <v>1776</v>
      </c>
      <c r="E7055" s="859">
        <v>34</v>
      </c>
      <c r="F7055" s="859">
        <v>33</v>
      </c>
      <c r="G7055" s="518" t="s">
        <v>122</v>
      </c>
      <c r="H7055" s="518" t="s">
        <v>357</v>
      </c>
      <c r="I7055" s="518">
        <v>463372</v>
      </c>
    </row>
    <row r="7056" spans="1:9" x14ac:dyDescent="0.2">
      <c r="A7056" s="518" t="s">
        <v>237</v>
      </c>
      <c r="B7056" s="518">
        <v>463380</v>
      </c>
      <c r="C7056" s="518" t="s">
        <v>2660</v>
      </c>
      <c r="D7056" s="518" t="s">
        <v>1777</v>
      </c>
      <c r="E7056" s="859">
        <v>32</v>
      </c>
      <c r="F7056" s="859">
        <v>32</v>
      </c>
      <c r="G7056" s="518" t="s">
        <v>122</v>
      </c>
      <c r="H7056" s="518" t="s">
        <v>237</v>
      </c>
      <c r="I7056" s="518">
        <v>463380</v>
      </c>
    </row>
    <row r="7057" spans="1:9" x14ac:dyDescent="0.2">
      <c r="A7057" s="518" t="s">
        <v>237</v>
      </c>
      <c r="B7057" s="518">
        <v>463398</v>
      </c>
      <c r="C7057" s="518" t="s">
        <v>2660</v>
      </c>
      <c r="D7057" s="518" t="s">
        <v>1778</v>
      </c>
      <c r="E7057" s="859">
        <v>35</v>
      </c>
      <c r="F7057" s="859">
        <v>35</v>
      </c>
      <c r="G7057" s="518" t="s">
        <v>122</v>
      </c>
      <c r="H7057" s="518" t="s">
        <v>237</v>
      </c>
      <c r="I7057" s="518">
        <v>463398</v>
      </c>
    </row>
    <row r="7058" spans="1:9" x14ac:dyDescent="0.2">
      <c r="A7058" s="518" t="s">
        <v>237</v>
      </c>
      <c r="B7058" s="518">
        <v>463406</v>
      </c>
      <c r="C7058" s="518" t="s">
        <v>2660</v>
      </c>
      <c r="D7058" s="518" t="s">
        <v>1779</v>
      </c>
      <c r="E7058" s="859">
        <v>24</v>
      </c>
      <c r="F7058" s="859">
        <v>24</v>
      </c>
      <c r="G7058" s="518" t="s">
        <v>122</v>
      </c>
      <c r="H7058" s="518" t="s">
        <v>237</v>
      </c>
      <c r="I7058" s="518">
        <v>463406</v>
      </c>
    </row>
    <row r="7059" spans="1:9" x14ac:dyDescent="0.2">
      <c r="A7059" s="518" t="s">
        <v>237</v>
      </c>
      <c r="B7059" s="518">
        <v>463414</v>
      </c>
      <c r="C7059" s="518" t="s">
        <v>2660</v>
      </c>
      <c r="D7059" s="518" t="s">
        <v>1780</v>
      </c>
      <c r="E7059" s="859">
        <v>35</v>
      </c>
      <c r="F7059" s="859">
        <v>35</v>
      </c>
      <c r="G7059" s="518" t="s">
        <v>122</v>
      </c>
      <c r="H7059" s="518" t="s">
        <v>237</v>
      </c>
      <c r="I7059" s="518">
        <v>463414</v>
      </c>
    </row>
    <row r="7060" spans="1:9" x14ac:dyDescent="0.2">
      <c r="A7060" s="518" t="s">
        <v>237</v>
      </c>
      <c r="B7060" s="518">
        <v>463422</v>
      </c>
      <c r="C7060" s="518" t="s">
        <v>2660</v>
      </c>
      <c r="D7060" s="518" t="s">
        <v>1781</v>
      </c>
      <c r="E7060" s="859">
        <v>35</v>
      </c>
      <c r="F7060" s="859">
        <v>35</v>
      </c>
      <c r="G7060" s="518" t="s">
        <v>122</v>
      </c>
      <c r="H7060" s="518" t="s">
        <v>237</v>
      </c>
      <c r="I7060" s="518">
        <v>463422</v>
      </c>
    </row>
    <row r="7061" spans="1:9" x14ac:dyDescent="0.2">
      <c r="A7061" s="518" t="s">
        <v>363</v>
      </c>
      <c r="B7061" s="518">
        <v>463430</v>
      </c>
      <c r="C7061" s="518" t="s">
        <v>2660</v>
      </c>
      <c r="D7061" s="518" t="s">
        <v>1782</v>
      </c>
      <c r="E7061" s="859">
        <v>34</v>
      </c>
      <c r="F7061" s="859">
        <v>33</v>
      </c>
      <c r="G7061" s="518" t="s">
        <v>122</v>
      </c>
      <c r="H7061" s="518" t="s">
        <v>363</v>
      </c>
      <c r="I7061" s="518">
        <v>463430</v>
      </c>
    </row>
    <row r="7062" spans="1:9" x14ac:dyDescent="0.2">
      <c r="A7062" s="518" t="s">
        <v>363</v>
      </c>
      <c r="B7062" s="518">
        <v>463448</v>
      </c>
      <c r="C7062" s="518" t="s">
        <v>2660</v>
      </c>
      <c r="D7062" s="518" t="s">
        <v>883</v>
      </c>
      <c r="E7062" s="859">
        <v>32</v>
      </c>
      <c r="F7062" s="859">
        <v>28</v>
      </c>
      <c r="G7062" s="518" t="s">
        <v>122</v>
      </c>
      <c r="H7062" s="518" t="s">
        <v>363</v>
      </c>
      <c r="I7062" s="518">
        <v>463448</v>
      </c>
    </row>
    <row r="7063" spans="1:9" x14ac:dyDescent="0.2">
      <c r="A7063" s="518" t="s">
        <v>363</v>
      </c>
      <c r="B7063" s="518">
        <v>463455</v>
      </c>
      <c r="C7063" s="518" t="s">
        <v>2660</v>
      </c>
      <c r="D7063" s="518" t="s">
        <v>1783</v>
      </c>
      <c r="E7063" s="859">
        <v>31</v>
      </c>
      <c r="F7063" s="859">
        <v>28</v>
      </c>
      <c r="G7063" s="518" t="s">
        <v>122</v>
      </c>
      <c r="H7063" s="518" t="s">
        <v>363</v>
      </c>
      <c r="I7063" s="518">
        <v>463455</v>
      </c>
    </row>
    <row r="7064" spans="1:9" x14ac:dyDescent="0.2">
      <c r="A7064" s="518" t="s">
        <v>179</v>
      </c>
      <c r="B7064" s="518">
        <v>463471</v>
      </c>
      <c r="C7064" s="518" t="s">
        <v>2660</v>
      </c>
      <c r="D7064" s="518" t="s">
        <v>649</v>
      </c>
      <c r="E7064" s="859">
        <v>31</v>
      </c>
      <c r="F7064" s="859">
        <v>0</v>
      </c>
      <c r="G7064" s="518" t="s">
        <v>128</v>
      </c>
      <c r="H7064" s="518" t="s">
        <v>179</v>
      </c>
      <c r="I7064" s="518">
        <v>463471</v>
      </c>
    </row>
    <row r="7065" spans="1:9" x14ac:dyDescent="0.2">
      <c r="A7065" s="518" t="s">
        <v>297</v>
      </c>
      <c r="B7065" s="518">
        <v>463596</v>
      </c>
      <c r="C7065" s="518" t="s">
        <v>2660</v>
      </c>
      <c r="D7065" s="518" t="s">
        <v>1901</v>
      </c>
      <c r="E7065" s="859">
        <v>18</v>
      </c>
      <c r="F7065" s="859">
        <v>0</v>
      </c>
      <c r="G7065" s="518" t="s">
        <v>122</v>
      </c>
      <c r="H7065" s="518" t="s">
        <v>297</v>
      </c>
      <c r="I7065" s="518">
        <v>463596</v>
      </c>
    </row>
    <row r="7066" spans="1:9" x14ac:dyDescent="0.2">
      <c r="A7066" s="518" t="s">
        <v>297</v>
      </c>
      <c r="B7066" s="518">
        <v>463612</v>
      </c>
      <c r="C7066" s="518" t="s">
        <v>2660</v>
      </c>
      <c r="D7066" s="518" t="s">
        <v>7866</v>
      </c>
      <c r="E7066" s="859">
        <v>32</v>
      </c>
      <c r="F7066" s="859">
        <v>0</v>
      </c>
      <c r="G7066" s="518" t="s">
        <v>122</v>
      </c>
      <c r="H7066" s="518" t="s">
        <v>297</v>
      </c>
      <c r="I7066" s="518">
        <v>463612</v>
      </c>
    </row>
    <row r="7067" spans="1:9" x14ac:dyDescent="0.2">
      <c r="A7067" s="518" t="s">
        <v>297</v>
      </c>
      <c r="B7067" s="518">
        <v>463646</v>
      </c>
      <c r="C7067" s="518" t="s">
        <v>2660</v>
      </c>
      <c r="D7067" s="518" t="s">
        <v>7867</v>
      </c>
      <c r="E7067" s="859">
        <v>22</v>
      </c>
      <c r="F7067" s="859">
        <v>0</v>
      </c>
      <c r="G7067" s="518" t="s">
        <v>122</v>
      </c>
      <c r="H7067" s="518" t="s">
        <v>297</v>
      </c>
      <c r="I7067" s="518">
        <v>463646</v>
      </c>
    </row>
    <row r="7068" spans="1:9" x14ac:dyDescent="0.2">
      <c r="A7068" s="518" t="s">
        <v>170</v>
      </c>
      <c r="B7068" s="518">
        <v>463927</v>
      </c>
      <c r="C7068" s="518" t="s">
        <v>2660</v>
      </c>
      <c r="D7068" s="518" t="s">
        <v>9085</v>
      </c>
      <c r="E7068" s="859">
        <v>22</v>
      </c>
      <c r="F7068" s="859">
        <v>0</v>
      </c>
      <c r="G7068" s="518" t="s">
        <v>128</v>
      </c>
      <c r="H7068" s="518" t="s">
        <v>170</v>
      </c>
      <c r="I7068" s="518">
        <v>463927</v>
      </c>
    </row>
    <row r="7069" spans="1:9" x14ac:dyDescent="0.2">
      <c r="A7069" s="518" t="s">
        <v>274</v>
      </c>
      <c r="B7069" s="518">
        <v>463935</v>
      </c>
      <c r="C7069" s="518" t="s">
        <v>2660</v>
      </c>
      <c r="D7069" s="518" t="s">
        <v>796</v>
      </c>
      <c r="E7069" s="859">
        <v>29</v>
      </c>
      <c r="F7069" s="859">
        <v>0</v>
      </c>
      <c r="G7069" s="518" t="s">
        <v>122</v>
      </c>
      <c r="H7069" s="518" t="s">
        <v>274</v>
      </c>
      <c r="I7069" s="518">
        <v>463935</v>
      </c>
    </row>
    <row r="7070" spans="1:9" x14ac:dyDescent="0.2">
      <c r="A7070" s="518" t="s">
        <v>394</v>
      </c>
      <c r="B7070" s="518">
        <v>463976</v>
      </c>
      <c r="C7070" s="518" t="s">
        <v>2660</v>
      </c>
      <c r="D7070" s="518" t="s">
        <v>1816</v>
      </c>
      <c r="E7070" s="859">
        <v>28</v>
      </c>
      <c r="F7070" s="859">
        <v>28</v>
      </c>
      <c r="G7070" s="518" t="s">
        <v>122</v>
      </c>
      <c r="H7070" s="518" t="s">
        <v>394</v>
      </c>
      <c r="I7070" s="518">
        <v>463976</v>
      </c>
    </row>
    <row r="7071" spans="1:9" x14ac:dyDescent="0.2">
      <c r="A7071" s="518" t="s">
        <v>394</v>
      </c>
      <c r="B7071" s="518">
        <v>464008</v>
      </c>
      <c r="C7071" s="518" t="s">
        <v>2660</v>
      </c>
      <c r="D7071" s="518" t="s">
        <v>6843</v>
      </c>
      <c r="E7071" s="859">
        <v>33</v>
      </c>
      <c r="F7071" s="859">
        <v>25</v>
      </c>
      <c r="G7071" s="518" t="s">
        <v>122</v>
      </c>
      <c r="H7071" s="518" t="s">
        <v>394</v>
      </c>
      <c r="I7071" s="518">
        <v>464008</v>
      </c>
    </row>
    <row r="7072" spans="1:9" x14ac:dyDescent="0.2">
      <c r="A7072" s="518" t="s">
        <v>230</v>
      </c>
      <c r="B7072" s="518">
        <v>464024</v>
      </c>
      <c r="C7072" s="518" t="s">
        <v>2660</v>
      </c>
      <c r="D7072" s="518" t="s">
        <v>1817</v>
      </c>
      <c r="E7072" s="859">
        <v>25</v>
      </c>
      <c r="F7072" s="859">
        <v>15</v>
      </c>
      <c r="G7072" s="518" t="s">
        <v>122</v>
      </c>
      <c r="H7072" s="518" t="s">
        <v>230</v>
      </c>
      <c r="I7072" s="518">
        <v>314518</v>
      </c>
    </row>
    <row r="7073" spans="1:9" x14ac:dyDescent="0.2">
      <c r="A7073" s="518" t="s">
        <v>233</v>
      </c>
      <c r="B7073" s="518">
        <v>464032</v>
      </c>
      <c r="C7073" s="518" t="s">
        <v>2660</v>
      </c>
      <c r="D7073" s="518" t="s">
        <v>1209</v>
      </c>
      <c r="E7073" s="859">
        <v>30</v>
      </c>
      <c r="F7073" s="859">
        <v>30</v>
      </c>
      <c r="G7073" s="518" t="s">
        <v>122</v>
      </c>
      <c r="H7073" s="518" t="s">
        <v>233</v>
      </c>
      <c r="I7073" s="518">
        <v>464032</v>
      </c>
    </row>
    <row r="7074" spans="1:9" x14ac:dyDescent="0.2">
      <c r="A7074" s="518" t="s">
        <v>355</v>
      </c>
      <c r="B7074" s="518">
        <v>464057</v>
      </c>
      <c r="C7074" s="518" t="s">
        <v>2660</v>
      </c>
      <c r="D7074" s="518" t="s">
        <v>1461</v>
      </c>
      <c r="E7074" s="859">
        <v>30</v>
      </c>
      <c r="F7074" s="859">
        <v>30</v>
      </c>
      <c r="G7074" s="518" t="s">
        <v>122</v>
      </c>
      <c r="H7074" s="518" t="s">
        <v>355</v>
      </c>
      <c r="I7074" s="518">
        <v>464057</v>
      </c>
    </row>
    <row r="7075" spans="1:9" x14ac:dyDescent="0.2">
      <c r="A7075" s="518" t="s">
        <v>233</v>
      </c>
      <c r="B7075" s="518">
        <v>464065</v>
      </c>
      <c r="C7075" s="518" t="s">
        <v>2660</v>
      </c>
      <c r="D7075" s="518" t="s">
        <v>1889</v>
      </c>
      <c r="E7075" s="859">
        <v>22</v>
      </c>
      <c r="F7075" s="859">
        <v>22</v>
      </c>
      <c r="G7075" s="518" t="s">
        <v>122</v>
      </c>
      <c r="H7075" s="518" t="s">
        <v>233</v>
      </c>
      <c r="I7075" s="518">
        <v>464065</v>
      </c>
    </row>
    <row r="7076" spans="1:9" x14ac:dyDescent="0.2">
      <c r="A7076" s="518" t="s">
        <v>355</v>
      </c>
      <c r="B7076" s="518">
        <v>464073</v>
      </c>
      <c r="C7076" s="518" t="s">
        <v>2660</v>
      </c>
      <c r="D7076" s="518" t="s">
        <v>1026</v>
      </c>
      <c r="E7076" s="859">
        <v>26</v>
      </c>
      <c r="F7076" s="859">
        <v>26</v>
      </c>
      <c r="G7076" s="518" t="s">
        <v>122</v>
      </c>
      <c r="H7076" s="518" t="s">
        <v>355</v>
      </c>
      <c r="I7076" s="518">
        <v>464073</v>
      </c>
    </row>
    <row r="7077" spans="1:9" x14ac:dyDescent="0.2">
      <c r="A7077" s="518" t="s">
        <v>355</v>
      </c>
      <c r="B7077" s="518">
        <v>464081</v>
      </c>
      <c r="C7077" s="518" t="s">
        <v>2660</v>
      </c>
      <c r="D7077" s="518" t="s">
        <v>613</v>
      </c>
      <c r="E7077" s="859">
        <v>29</v>
      </c>
      <c r="F7077" s="859">
        <v>29</v>
      </c>
      <c r="G7077" s="518" t="s">
        <v>122</v>
      </c>
      <c r="H7077" s="518" t="s">
        <v>355</v>
      </c>
      <c r="I7077" s="518">
        <v>464081</v>
      </c>
    </row>
    <row r="7078" spans="1:9" x14ac:dyDescent="0.2">
      <c r="A7078" s="518" t="s">
        <v>355</v>
      </c>
      <c r="B7078" s="518">
        <v>464115</v>
      </c>
      <c r="C7078" s="518" t="s">
        <v>2660</v>
      </c>
      <c r="D7078" s="518" t="s">
        <v>1423</v>
      </c>
      <c r="E7078" s="859">
        <v>34</v>
      </c>
      <c r="F7078" s="859">
        <v>34</v>
      </c>
      <c r="G7078" s="518" t="s">
        <v>122</v>
      </c>
      <c r="H7078" s="518" t="s">
        <v>355</v>
      </c>
      <c r="I7078" s="518">
        <v>464115</v>
      </c>
    </row>
    <row r="7079" spans="1:9" x14ac:dyDescent="0.2">
      <c r="A7079" s="518" t="s">
        <v>355</v>
      </c>
      <c r="B7079" s="518">
        <v>464123</v>
      </c>
      <c r="C7079" s="518" t="s">
        <v>2660</v>
      </c>
      <c r="D7079" s="518" t="s">
        <v>447</v>
      </c>
      <c r="E7079" s="859">
        <v>32</v>
      </c>
      <c r="F7079" s="859">
        <v>32</v>
      </c>
      <c r="G7079" s="518" t="s">
        <v>122</v>
      </c>
      <c r="H7079" s="518" t="s">
        <v>355</v>
      </c>
      <c r="I7079" s="518">
        <v>464123</v>
      </c>
    </row>
    <row r="7080" spans="1:9" x14ac:dyDescent="0.2">
      <c r="A7080" s="518" t="s">
        <v>381</v>
      </c>
      <c r="B7080" s="518">
        <v>464156</v>
      </c>
      <c r="C7080" s="518" t="s">
        <v>2660</v>
      </c>
      <c r="D7080" s="518" t="s">
        <v>1316</v>
      </c>
      <c r="E7080" s="859">
        <v>24</v>
      </c>
      <c r="F7080" s="859">
        <v>24</v>
      </c>
      <c r="G7080" s="518" t="s">
        <v>122</v>
      </c>
      <c r="H7080" s="518" t="s">
        <v>381</v>
      </c>
      <c r="I7080" s="518">
        <v>464156</v>
      </c>
    </row>
    <row r="7081" spans="1:9" x14ac:dyDescent="0.2">
      <c r="A7081" s="518" t="s">
        <v>297</v>
      </c>
      <c r="B7081" s="518">
        <v>464164</v>
      </c>
      <c r="C7081" s="518" t="s">
        <v>2660</v>
      </c>
      <c r="D7081" s="518" t="s">
        <v>1890</v>
      </c>
      <c r="E7081" s="859">
        <v>31</v>
      </c>
      <c r="F7081" s="859">
        <v>0</v>
      </c>
      <c r="G7081" s="518" t="s">
        <v>122</v>
      </c>
      <c r="H7081" s="518" t="s">
        <v>297</v>
      </c>
      <c r="I7081" s="518">
        <v>464164</v>
      </c>
    </row>
    <row r="7082" spans="1:9" x14ac:dyDescent="0.2">
      <c r="A7082" s="518" t="s">
        <v>169</v>
      </c>
      <c r="B7082" s="518">
        <v>464230</v>
      </c>
      <c r="C7082" s="518" t="s">
        <v>2660</v>
      </c>
      <c r="D7082" s="518" t="s">
        <v>1139</v>
      </c>
      <c r="E7082" s="859">
        <v>29</v>
      </c>
      <c r="F7082" s="859">
        <v>28</v>
      </c>
      <c r="G7082" s="518" t="s">
        <v>122</v>
      </c>
      <c r="H7082" s="518" t="s">
        <v>169</v>
      </c>
      <c r="I7082" s="518">
        <v>464230</v>
      </c>
    </row>
    <row r="7083" spans="1:9" x14ac:dyDescent="0.2">
      <c r="A7083" s="518" t="s">
        <v>169</v>
      </c>
      <c r="B7083" s="518">
        <v>464248</v>
      </c>
      <c r="C7083" s="518" t="s">
        <v>2660</v>
      </c>
      <c r="D7083" s="518" t="s">
        <v>763</v>
      </c>
      <c r="E7083" s="859">
        <v>33</v>
      </c>
      <c r="F7083" s="859">
        <v>33</v>
      </c>
      <c r="G7083" s="518" t="s">
        <v>122</v>
      </c>
      <c r="H7083" s="518" t="s">
        <v>169</v>
      </c>
      <c r="I7083" s="518">
        <v>464248</v>
      </c>
    </row>
    <row r="7084" spans="1:9" x14ac:dyDescent="0.2">
      <c r="A7084" s="518" t="s">
        <v>169</v>
      </c>
      <c r="B7084" s="518">
        <v>464255</v>
      </c>
      <c r="C7084" s="518" t="s">
        <v>2660</v>
      </c>
      <c r="D7084" s="518" t="s">
        <v>666</v>
      </c>
      <c r="E7084" s="859">
        <v>22</v>
      </c>
      <c r="F7084" s="859">
        <v>22</v>
      </c>
      <c r="G7084" s="518" t="s">
        <v>122</v>
      </c>
      <c r="H7084" s="518" t="s">
        <v>169</v>
      </c>
      <c r="I7084" s="518">
        <v>464255</v>
      </c>
    </row>
    <row r="7085" spans="1:9" x14ac:dyDescent="0.2">
      <c r="A7085" s="518" t="s">
        <v>169</v>
      </c>
      <c r="B7085" s="518">
        <v>464263</v>
      </c>
      <c r="C7085" s="518" t="s">
        <v>2660</v>
      </c>
      <c r="D7085" s="518" t="s">
        <v>1359</v>
      </c>
      <c r="E7085" s="859">
        <v>24</v>
      </c>
      <c r="F7085" s="859">
        <v>22</v>
      </c>
      <c r="G7085" s="518" t="s">
        <v>122</v>
      </c>
      <c r="H7085" s="518" t="s">
        <v>169</v>
      </c>
      <c r="I7085" s="518">
        <v>464263</v>
      </c>
    </row>
    <row r="7086" spans="1:9" x14ac:dyDescent="0.2">
      <c r="A7086" s="518" t="s">
        <v>169</v>
      </c>
      <c r="B7086" s="518">
        <v>464289</v>
      </c>
      <c r="C7086" s="518" t="s">
        <v>2660</v>
      </c>
      <c r="D7086" s="518" t="s">
        <v>1058</v>
      </c>
      <c r="E7086" s="859">
        <v>27</v>
      </c>
      <c r="F7086" s="859">
        <v>27</v>
      </c>
      <c r="G7086" s="518" t="s">
        <v>122</v>
      </c>
      <c r="H7086" s="518" t="s">
        <v>169</v>
      </c>
      <c r="I7086" s="518">
        <v>464289</v>
      </c>
    </row>
    <row r="7087" spans="1:9" x14ac:dyDescent="0.2">
      <c r="A7087" s="518" t="s">
        <v>169</v>
      </c>
      <c r="B7087" s="518">
        <v>464297</v>
      </c>
      <c r="C7087" s="518" t="s">
        <v>2660</v>
      </c>
      <c r="D7087" s="518" t="s">
        <v>768</v>
      </c>
      <c r="E7087" s="859">
        <v>35</v>
      </c>
      <c r="F7087" s="859">
        <v>35</v>
      </c>
      <c r="G7087" s="518" t="s">
        <v>122</v>
      </c>
      <c r="H7087" s="518" t="s">
        <v>169</v>
      </c>
      <c r="I7087" s="518">
        <v>464297</v>
      </c>
    </row>
    <row r="7088" spans="1:9" x14ac:dyDescent="0.2">
      <c r="A7088" s="518" t="s">
        <v>371</v>
      </c>
      <c r="B7088" s="518">
        <v>464339</v>
      </c>
      <c r="C7088" s="518" t="s">
        <v>2660</v>
      </c>
      <c r="D7088" s="518" t="s">
        <v>1997</v>
      </c>
      <c r="E7088" s="859">
        <v>30</v>
      </c>
      <c r="F7088" s="859">
        <v>26</v>
      </c>
      <c r="G7088" s="518" t="s">
        <v>122</v>
      </c>
      <c r="H7088" s="518" t="s">
        <v>371</v>
      </c>
      <c r="I7088" s="518">
        <v>464339</v>
      </c>
    </row>
    <row r="7089" spans="1:9" x14ac:dyDescent="0.2">
      <c r="A7089" s="518" t="s">
        <v>199</v>
      </c>
      <c r="B7089" s="518">
        <v>464354</v>
      </c>
      <c r="C7089" s="518" t="s">
        <v>2660</v>
      </c>
      <c r="D7089" s="518" t="s">
        <v>680</v>
      </c>
      <c r="E7089" s="859">
        <v>31</v>
      </c>
      <c r="F7089" s="859">
        <v>27</v>
      </c>
      <c r="G7089" s="518" t="s">
        <v>122</v>
      </c>
      <c r="H7089" s="518" t="s">
        <v>199</v>
      </c>
      <c r="I7089" s="518">
        <v>464354</v>
      </c>
    </row>
    <row r="7090" spans="1:9" x14ac:dyDescent="0.2">
      <c r="A7090" s="518" t="s">
        <v>199</v>
      </c>
      <c r="B7090" s="518">
        <v>464362</v>
      </c>
      <c r="C7090" s="518" t="s">
        <v>2660</v>
      </c>
      <c r="D7090" s="518" t="s">
        <v>1359</v>
      </c>
      <c r="E7090" s="859">
        <v>32</v>
      </c>
      <c r="F7090" s="859">
        <v>23</v>
      </c>
      <c r="G7090" s="518" t="s">
        <v>122</v>
      </c>
      <c r="H7090" s="518" t="s">
        <v>199</v>
      </c>
      <c r="I7090" s="518">
        <v>464362</v>
      </c>
    </row>
    <row r="7091" spans="1:9" x14ac:dyDescent="0.2">
      <c r="A7091" s="518" t="s">
        <v>199</v>
      </c>
      <c r="B7091" s="518">
        <v>464370</v>
      </c>
      <c r="C7091" s="518" t="s">
        <v>2660</v>
      </c>
      <c r="D7091" s="518" t="s">
        <v>776</v>
      </c>
      <c r="E7091" s="859">
        <v>31</v>
      </c>
      <c r="F7091" s="859">
        <v>29</v>
      </c>
      <c r="G7091" s="518" t="s">
        <v>122</v>
      </c>
      <c r="H7091" s="518" t="s">
        <v>199</v>
      </c>
      <c r="I7091" s="518">
        <v>464370</v>
      </c>
    </row>
    <row r="7092" spans="1:9" x14ac:dyDescent="0.2">
      <c r="A7092" s="518" t="s">
        <v>199</v>
      </c>
      <c r="B7092" s="518">
        <v>464388</v>
      </c>
      <c r="C7092" s="518" t="s">
        <v>2660</v>
      </c>
      <c r="D7092" s="518" t="s">
        <v>450</v>
      </c>
      <c r="E7092" s="859">
        <v>33</v>
      </c>
      <c r="F7092" s="859">
        <v>21</v>
      </c>
      <c r="G7092" s="518" t="s">
        <v>122</v>
      </c>
      <c r="H7092" s="518" t="s">
        <v>199</v>
      </c>
      <c r="I7092" s="518">
        <v>464388</v>
      </c>
    </row>
    <row r="7093" spans="1:9" x14ac:dyDescent="0.2">
      <c r="A7093" s="518" t="s">
        <v>199</v>
      </c>
      <c r="B7093" s="518">
        <v>464396</v>
      </c>
      <c r="C7093" s="518" t="s">
        <v>2660</v>
      </c>
      <c r="D7093" s="518" t="s">
        <v>1082</v>
      </c>
      <c r="E7093" s="859">
        <v>32</v>
      </c>
      <c r="F7093" s="859">
        <v>22</v>
      </c>
      <c r="G7093" s="518" t="s">
        <v>122</v>
      </c>
      <c r="H7093" s="518" t="s">
        <v>199</v>
      </c>
      <c r="I7093" s="518">
        <v>464396</v>
      </c>
    </row>
    <row r="7094" spans="1:9" x14ac:dyDescent="0.2">
      <c r="A7094" s="518" t="s">
        <v>199</v>
      </c>
      <c r="B7094" s="518">
        <v>464404</v>
      </c>
      <c r="C7094" s="518" t="s">
        <v>2660</v>
      </c>
      <c r="D7094" s="518" t="s">
        <v>830</v>
      </c>
      <c r="E7094" s="859">
        <v>31</v>
      </c>
      <c r="F7094" s="859">
        <v>25</v>
      </c>
      <c r="G7094" s="518" t="s">
        <v>122</v>
      </c>
      <c r="H7094" s="518" t="s">
        <v>199</v>
      </c>
      <c r="I7094" s="518">
        <v>464404</v>
      </c>
    </row>
    <row r="7095" spans="1:9" x14ac:dyDescent="0.2">
      <c r="A7095" s="518" t="s">
        <v>145</v>
      </c>
      <c r="B7095" s="518">
        <v>464438</v>
      </c>
      <c r="C7095" s="518" t="s">
        <v>2660</v>
      </c>
      <c r="D7095" s="518" t="s">
        <v>397</v>
      </c>
      <c r="E7095" s="859">
        <v>23</v>
      </c>
      <c r="F7095" s="859">
        <v>0</v>
      </c>
      <c r="G7095" s="518" t="s">
        <v>122</v>
      </c>
      <c r="H7095" s="518" t="s">
        <v>145</v>
      </c>
      <c r="I7095" s="518">
        <v>464438</v>
      </c>
    </row>
    <row r="7096" spans="1:9" x14ac:dyDescent="0.2">
      <c r="A7096" s="518" t="s">
        <v>145</v>
      </c>
      <c r="B7096" s="518">
        <v>464446</v>
      </c>
      <c r="C7096" s="518" t="s">
        <v>2660</v>
      </c>
      <c r="D7096" s="518" t="s">
        <v>459</v>
      </c>
      <c r="E7096" s="859">
        <v>26</v>
      </c>
      <c r="F7096" s="859">
        <v>0</v>
      </c>
      <c r="G7096" s="518" t="s">
        <v>122</v>
      </c>
      <c r="H7096" s="518" t="s">
        <v>145</v>
      </c>
      <c r="I7096" s="518">
        <v>464446</v>
      </c>
    </row>
    <row r="7097" spans="1:9" x14ac:dyDescent="0.2">
      <c r="A7097" s="518" t="s">
        <v>149</v>
      </c>
      <c r="B7097" s="518">
        <v>464453</v>
      </c>
      <c r="C7097" s="518" t="s">
        <v>2660</v>
      </c>
      <c r="D7097" s="518" t="s">
        <v>1087</v>
      </c>
      <c r="E7097" s="859">
        <v>31</v>
      </c>
      <c r="F7097" s="859">
        <v>0</v>
      </c>
      <c r="G7097" s="518" t="s">
        <v>122</v>
      </c>
      <c r="H7097" s="518" t="s">
        <v>149</v>
      </c>
      <c r="I7097" s="518">
        <v>464453</v>
      </c>
    </row>
    <row r="7098" spans="1:9" x14ac:dyDescent="0.2">
      <c r="A7098" s="518" t="s">
        <v>230</v>
      </c>
      <c r="B7098" s="518">
        <v>464461</v>
      </c>
      <c r="C7098" s="518" t="s">
        <v>2660</v>
      </c>
      <c r="D7098" s="518" t="s">
        <v>2094</v>
      </c>
      <c r="E7098" s="859">
        <v>35</v>
      </c>
      <c r="F7098" s="859">
        <v>30</v>
      </c>
      <c r="G7098" s="518" t="s">
        <v>122</v>
      </c>
      <c r="H7098" s="518" t="s">
        <v>230</v>
      </c>
      <c r="I7098" s="518">
        <v>464461</v>
      </c>
    </row>
    <row r="7099" spans="1:9" x14ac:dyDescent="0.2">
      <c r="A7099" s="518" t="s">
        <v>337</v>
      </c>
      <c r="B7099" s="518">
        <v>464529</v>
      </c>
      <c r="C7099" s="518" t="s">
        <v>2660</v>
      </c>
      <c r="D7099" s="518" t="s">
        <v>1565</v>
      </c>
      <c r="E7099" s="859">
        <v>27</v>
      </c>
      <c r="F7099" s="859">
        <v>27</v>
      </c>
      <c r="G7099" s="518" t="s">
        <v>122</v>
      </c>
      <c r="H7099" s="518" t="s">
        <v>337</v>
      </c>
      <c r="I7099" s="518">
        <v>464529</v>
      </c>
    </row>
    <row r="7100" spans="1:9" x14ac:dyDescent="0.2">
      <c r="A7100" s="518" t="s">
        <v>349</v>
      </c>
      <c r="B7100" s="518">
        <v>464545</v>
      </c>
      <c r="C7100" s="518" t="s">
        <v>2660</v>
      </c>
      <c r="D7100" s="518" t="s">
        <v>9086</v>
      </c>
      <c r="E7100" s="859">
        <v>19</v>
      </c>
      <c r="F7100" s="859">
        <v>19</v>
      </c>
      <c r="G7100" s="518" t="s">
        <v>122</v>
      </c>
      <c r="H7100" s="518" t="s">
        <v>349</v>
      </c>
      <c r="I7100" s="518">
        <v>464545</v>
      </c>
    </row>
    <row r="7101" spans="1:9" x14ac:dyDescent="0.2">
      <c r="A7101" s="518" t="s">
        <v>181</v>
      </c>
      <c r="B7101" s="518">
        <v>464610</v>
      </c>
      <c r="C7101" s="518" t="s">
        <v>2660</v>
      </c>
      <c r="D7101" s="518" t="s">
        <v>7752</v>
      </c>
      <c r="E7101" s="859">
        <v>35</v>
      </c>
      <c r="F7101" s="859">
        <v>0</v>
      </c>
      <c r="G7101" s="518" t="s">
        <v>128</v>
      </c>
      <c r="H7101" s="518" t="s">
        <v>181</v>
      </c>
      <c r="I7101" s="518">
        <v>464610</v>
      </c>
    </row>
    <row r="7102" spans="1:9" x14ac:dyDescent="0.2">
      <c r="A7102" s="518" t="s">
        <v>256</v>
      </c>
      <c r="B7102" s="518">
        <v>464685</v>
      </c>
      <c r="C7102" s="518" t="s">
        <v>2660</v>
      </c>
      <c r="D7102" s="518" t="s">
        <v>8228</v>
      </c>
      <c r="E7102" s="859">
        <v>14</v>
      </c>
      <c r="F7102" s="859">
        <v>14</v>
      </c>
      <c r="G7102" s="518" t="s">
        <v>122</v>
      </c>
      <c r="H7102" s="518" t="s">
        <v>256</v>
      </c>
      <c r="I7102" s="518">
        <v>464685</v>
      </c>
    </row>
    <row r="7103" spans="1:9" x14ac:dyDescent="0.2">
      <c r="A7103" s="518" t="s">
        <v>256</v>
      </c>
      <c r="B7103" s="518">
        <v>464693</v>
      </c>
      <c r="C7103" s="518" t="s">
        <v>2660</v>
      </c>
      <c r="D7103" s="518" t="s">
        <v>794</v>
      </c>
      <c r="E7103" s="859">
        <v>12</v>
      </c>
      <c r="F7103" s="859">
        <v>12</v>
      </c>
      <c r="G7103" s="518" t="s">
        <v>122</v>
      </c>
      <c r="H7103" s="518" t="s">
        <v>256</v>
      </c>
      <c r="I7103" s="518">
        <v>464693</v>
      </c>
    </row>
    <row r="7104" spans="1:9" x14ac:dyDescent="0.2">
      <c r="A7104" s="518" t="s">
        <v>256</v>
      </c>
      <c r="B7104" s="518">
        <v>464727</v>
      </c>
      <c r="C7104" s="518" t="s">
        <v>2660</v>
      </c>
      <c r="D7104" s="518" t="s">
        <v>1432</v>
      </c>
      <c r="E7104" s="859">
        <v>33</v>
      </c>
      <c r="F7104" s="859">
        <v>33</v>
      </c>
      <c r="G7104" s="518" t="s">
        <v>122</v>
      </c>
      <c r="H7104" s="518" t="s">
        <v>256</v>
      </c>
      <c r="I7104" s="518">
        <v>464727</v>
      </c>
    </row>
    <row r="7105" spans="1:9" x14ac:dyDescent="0.2">
      <c r="A7105" s="518" t="s">
        <v>256</v>
      </c>
      <c r="B7105" s="518">
        <v>464735</v>
      </c>
      <c r="C7105" s="518" t="s">
        <v>2660</v>
      </c>
      <c r="D7105" s="518" t="s">
        <v>1834</v>
      </c>
      <c r="E7105" s="859">
        <v>27</v>
      </c>
      <c r="F7105" s="859">
        <v>28</v>
      </c>
      <c r="G7105" s="518" t="s">
        <v>122</v>
      </c>
      <c r="H7105" s="518" t="s">
        <v>256</v>
      </c>
      <c r="I7105" s="518">
        <v>464735</v>
      </c>
    </row>
    <row r="7106" spans="1:9" x14ac:dyDescent="0.2">
      <c r="A7106" s="518" t="s">
        <v>217</v>
      </c>
      <c r="B7106" s="518">
        <v>464743</v>
      </c>
      <c r="C7106" s="518" t="s">
        <v>2660</v>
      </c>
      <c r="D7106" s="518" t="s">
        <v>9055</v>
      </c>
      <c r="E7106" s="859">
        <v>27</v>
      </c>
      <c r="F7106" s="859">
        <v>0</v>
      </c>
      <c r="G7106" s="518" t="s">
        <v>128</v>
      </c>
      <c r="H7106" s="518" t="s">
        <v>217</v>
      </c>
      <c r="I7106" s="518">
        <v>464743</v>
      </c>
    </row>
    <row r="7107" spans="1:9" x14ac:dyDescent="0.2">
      <c r="A7107" s="518" t="s">
        <v>256</v>
      </c>
      <c r="B7107" s="518">
        <v>464768</v>
      </c>
      <c r="C7107" s="518" t="s">
        <v>2660</v>
      </c>
      <c r="D7107" s="518" t="s">
        <v>8229</v>
      </c>
      <c r="E7107" s="859">
        <v>23</v>
      </c>
      <c r="F7107" s="859">
        <v>23</v>
      </c>
      <c r="G7107" s="518" t="s">
        <v>122</v>
      </c>
      <c r="H7107" s="518" t="s">
        <v>256</v>
      </c>
      <c r="I7107" s="518">
        <v>464768</v>
      </c>
    </row>
    <row r="7108" spans="1:9" x14ac:dyDescent="0.2">
      <c r="A7108" s="518" t="s">
        <v>256</v>
      </c>
      <c r="B7108" s="518">
        <v>464776</v>
      </c>
      <c r="C7108" s="518" t="s">
        <v>2660</v>
      </c>
      <c r="D7108" s="518" t="s">
        <v>8230</v>
      </c>
      <c r="E7108" s="859">
        <v>15</v>
      </c>
      <c r="F7108" s="859">
        <v>15</v>
      </c>
      <c r="G7108" s="518" t="s">
        <v>122</v>
      </c>
      <c r="H7108" s="518" t="s">
        <v>256</v>
      </c>
      <c r="I7108" s="518">
        <v>464776</v>
      </c>
    </row>
    <row r="7109" spans="1:9" x14ac:dyDescent="0.2">
      <c r="A7109" s="518" t="s">
        <v>256</v>
      </c>
      <c r="B7109" s="518">
        <v>464784</v>
      </c>
      <c r="C7109" s="518" t="s">
        <v>2660</v>
      </c>
      <c r="D7109" s="518" t="s">
        <v>415</v>
      </c>
      <c r="E7109" s="859">
        <v>17</v>
      </c>
      <c r="F7109" s="859">
        <v>15</v>
      </c>
      <c r="G7109" s="518" t="s">
        <v>122</v>
      </c>
      <c r="H7109" s="518" t="s">
        <v>256</v>
      </c>
      <c r="I7109" s="518">
        <v>464784</v>
      </c>
    </row>
    <row r="7110" spans="1:9" x14ac:dyDescent="0.2">
      <c r="A7110" s="518" t="s">
        <v>256</v>
      </c>
      <c r="B7110" s="518">
        <v>464792</v>
      </c>
      <c r="C7110" s="518" t="s">
        <v>2660</v>
      </c>
      <c r="D7110" s="518" t="s">
        <v>8231</v>
      </c>
      <c r="E7110" s="859">
        <v>31</v>
      </c>
      <c r="F7110" s="859">
        <v>31</v>
      </c>
      <c r="G7110" s="518" t="s">
        <v>122</v>
      </c>
      <c r="H7110" s="518" t="s">
        <v>256</v>
      </c>
      <c r="I7110" s="518">
        <v>464792</v>
      </c>
    </row>
    <row r="7111" spans="1:9" x14ac:dyDescent="0.2">
      <c r="A7111" s="518" t="s">
        <v>256</v>
      </c>
      <c r="B7111" s="518">
        <v>464800</v>
      </c>
      <c r="C7111" s="518" t="s">
        <v>2660</v>
      </c>
      <c r="D7111" s="518" t="s">
        <v>2122</v>
      </c>
      <c r="E7111" s="859">
        <v>26</v>
      </c>
      <c r="F7111" s="859">
        <v>26</v>
      </c>
      <c r="G7111" s="518" t="s">
        <v>122</v>
      </c>
      <c r="H7111" s="518" t="s">
        <v>256</v>
      </c>
      <c r="I7111" s="518">
        <v>464800</v>
      </c>
    </row>
    <row r="7112" spans="1:9" x14ac:dyDescent="0.2">
      <c r="A7112" s="518" t="s">
        <v>256</v>
      </c>
      <c r="B7112" s="518">
        <v>464818</v>
      </c>
      <c r="C7112" s="518" t="s">
        <v>2660</v>
      </c>
      <c r="D7112" s="518" t="s">
        <v>8232</v>
      </c>
      <c r="E7112" s="859">
        <v>18</v>
      </c>
      <c r="F7112" s="859">
        <v>18</v>
      </c>
      <c r="G7112" s="518" t="s">
        <v>122</v>
      </c>
      <c r="H7112" s="518" t="s">
        <v>256</v>
      </c>
      <c r="I7112" s="518">
        <v>464818</v>
      </c>
    </row>
    <row r="7113" spans="1:9" x14ac:dyDescent="0.2">
      <c r="A7113" s="518" t="s">
        <v>256</v>
      </c>
      <c r="B7113" s="518">
        <v>464826</v>
      </c>
      <c r="C7113" s="518" t="s">
        <v>2660</v>
      </c>
      <c r="D7113" s="518" t="s">
        <v>657</v>
      </c>
      <c r="E7113" s="859">
        <v>15</v>
      </c>
      <c r="F7113" s="859">
        <v>15</v>
      </c>
      <c r="G7113" s="518" t="s">
        <v>122</v>
      </c>
      <c r="H7113" s="518" t="s">
        <v>256</v>
      </c>
      <c r="I7113" s="518">
        <v>464826</v>
      </c>
    </row>
    <row r="7114" spans="1:9" x14ac:dyDescent="0.2">
      <c r="A7114" s="518" t="s">
        <v>256</v>
      </c>
      <c r="B7114" s="518">
        <v>464834</v>
      </c>
      <c r="C7114" s="518" t="s">
        <v>2660</v>
      </c>
      <c r="D7114" s="518" t="s">
        <v>2703</v>
      </c>
      <c r="E7114" s="859">
        <v>16</v>
      </c>
      <c r="F7114" s="859">
        <v>16</v>
      </c>
      <c r="G7114" s="518" t="s">
        <v>122</v>
      </c>
      <c r="H7114" s="518" t="s">
        <v>256</v>
      </c>
      <c r="I7114" s="518">
        <v>464834</v>
      </c>
    </row>
    <row r="7115" spans="1:9" x14ac:dyDescent="0.2">
      <c r="A7115" s="518" t="s">
        <v>256</v>
      </c>
      <c r="B7115" s="518">
        <v>464867</v>
      </c>
      <c r="C7115" s="518" t="s">
        <v>2660</v>
      </c>
      <c r="D7115" s="518" t="s">
        <v>1118</v>
      </c>
      <c r="E7115" s="859">
        <v>25</v>
      </c>
      <c r="F7115" s="859">
        <v>25</v>
      </c>
      <c r="G7115" s="518" t="s">
        <v>122</v>
      </c>
      <c r="H7115" s="518" t="s">
        <v>256</v>
      </c>
      <c r="I7115" s="518">
        <v>464867</v>
      </c>
    </row>
    <row r="7116" spans="1:9" x14ac:dyDescent="0.2">
      <c r="A7116" s="518" t="s">
        <v>256</v>
      </c>
      <c r="B7116" s="518">
        <v>464875</v>
      </c>
      <c r="C7116" s="518" t="s">
        <v>2660</v>
      </c>
      <c r="D7116" s="518" t="s">
        <v>8233</v>
      </c>
      <c r="E7116" s="859">
        <v>22</v>
      </c>
      <c r="F7116" s="859">
        <v>22</v>
      </c>
      <c r="G7116" s="518" t="s">
        <v>122</v>
      </c>
      <c r="H7116" s="518" t="s">
        <v>256</v>
      </c>
      <c r="I7116" s="518">
        <v>464875</v>
      </c>
    </row>
    <row r="7117" spans="1:9" x14ac:dyDescent="0.2">
      <c r="A7117" s="518" t="s">
        <v>256</v>
      </c>
      <c r="B7117" s="518">
        <v>464883</v>
      </c>
      <c r="C7117" s="518" t="s">
        <v>2660</v>
      </c>
      <c r="D7117" s="518" t="s">
        <v>7164</v>
      </c>
      <c r="E7117" s="859">
        <v>26</v>
      </c>
      <c r="F7117" s="859">
        <v>26</v>
      </c>
      <c r="G7117" s="518" t="s">
        <v>122</v>
      </c>
      <c r="H7117" s="518" t="s">
        <v>256</v>
      </c>
      <c r="I7117" s="518">
        <v>464883</v>
      </c>
    </row>
    <row r="7118" spans="1:9" x14ac:dyDescent="0.2">
      <c r="A7118" s="518" t="s">
        <v>167</v>
      </c>
      <c r="B7118" s="518">
        <v>464933</v>
      </c>
      <c r="C7118" s="518" t="s">
        <v>2660</v>
      </c>
      <c r="D7118" s="518" t="s">
        <v>9087</v>
      </c>
      <c r="E7118" s="859">
        <v>34</v>
      </c>
      <c r="F7118" s="859">
        <v>33</v>
      </c>
      <c r="G7118" s="518" t="s">
        <v>128</v>
      </c>
      <c r="H7118" s="518" t="s">
        <v>167</v>
      </c>
      <c r="I7118" s="518">
        <v>464933</v>
      </c>
    </row>
    <row r="7119" spans="1:9" x14ac:dyDescent="0.2">
      <c r="A7119" s="518" t="s">
        <v>347</v>
      </c>
      <c r="B7119" s="518">
        <v>464966</v>
      </c>
      <c r="C7119" s="518" t="s">
        <v>2660</v>
      </c>
      <c r="D7119" s="518" t="s">
        <v>1504</v>
      </c>
      <c r="E7119" s="859">
        <v>31</v>
      </c>
      <c r="F7119" s="859">
        <v>0</v>
      </c>
      <c r="G7119" s="518" t="s">
        <v>128</v>
      </c>
      <c r="H7119" s="518" t="s">
        <v>347</v>
      </c>
      <c r="I7119" s="518">
        <v>464966</v>
      </c>
    </row>
    <row r="7120" spans="1:9" x14ac:dyDescent="0.2">
      <c r="A7120" s="518" t="s">
        <v>230</v>
      </c>
      <c r="B7120" s="518">
        <v>465013</v>
      </c>
      <c r="C7120" s="518" t="s">
        <v>2660</v>
      </c>
      <c r="D7120" s="518" t="s">
        <v>1818</v>
      </c>
      <c r="E7120" s="859">
        <v>22</v>
      </c>
      <c r="F7120" s="859">
        <v>20</v>
      </c>
      <c r="G7120" s="518" t="s">
        <v>122</v>
      </c>
      <c r="H7120" s="518" t="s">
        <v>230</v>
      </c>
      <c r="I7120" s="518">
        <v>465013</v>
      </c>
    </row>
    <row r="7121" spans="1:9" x14ac:dyDescent="0.2">
      <c r="A7121" s="518" t="s">
        <v>237</v>
      </c>
      <c r="B7121" s="518">
        <v>465021</v>
      </c>
      <c r="C7121" s="518" t="s">
        <v>2660</v>
      </c>
      <c r="D7121" s="518" t="s">
        <v>6844</v>
      </c>
      <c r="E7121" s="859">
        <v>23</v>
      </c>
      <c r="F7121" s="859">
        <v>23</v>
      </c>
      <c r="G7121" s="518" t="s">
        <v>128</v>
      </c>
      <c r="H7121" s="518" t="s">
        <v>237</v>
      </c>
      <c r="I7121" s="518">
        <v>465021</v>
      </c>
    </row>
    <row r="7122" spans="1:9" x14ac:dyDescent="0.2">
      <c r="A7122" s="518" t="s">
        <v>237</v>
      </c>
      <c r="B7122" s="518">
        <v>465047</v>
      </c>
      <c r="C7122" s="518" t="s">
        <v>2660</v>
      </c>
      <c r="D7122" s="518" t="s">
        <v>1897</v>
      </c>
      <c r="E7122" s="859">
        <v>33</v>
      </c>
      <c r="F7122" s="859">
        <v>33</v>
      </c>
      <c r="G7122" s="518" t="s">
        <v>122</v>
      </c>
      <c r="H7122" s="518" t="s">
        <v>237</v>
      </c>
      <c r="I7122" s="518">
        <v>465047</v>
      </c>
    </row>
    <row r="7123" spans="1:9" x14ac:dyDescent="0.2">
      <c r="A7123" s="518" t="s">
        <v>237</v>
      </c>
      <c r="B7123" s="518">
        <v>465070</v>
      </c>
      <c r="C7123" s="518" t="s">
        <v>2660</v>
      </c>
      <c r="D7123" s="518" t="s">
        <v>1776</v>
      </c>
      <c r="E7123" s="859">
        <v>35</v>
      </c>
      <c r="F7123" s="859">
        <v>35</v>
      </c>
      <c r="G7123" s="518" t="s">
        <v>122</v>
      </c>
      <c r="H7123" s="518" t="s">
        <v>237</v>
      </c>
      <c r="I7123" s="518">
        <v>465070</v>
      </c>
    </row>
    <row r="7124" spans="1:9" x14ac:dyDescent="0.2">
      <c r="A7124" s="518" t="s">
        <v>237</v>
      </c>
      <c r="B7124" s="518">
        <v>465104</v>
      </c>
      <c r="C7124" s="518" t="s">
        <v>2660</v>
      </c>
      <c r="D7124" s="518" t="s">
        <v>1898</v>
      </c>
      <c r="E7124" s="859">
        <v>22</v>
      </c>
      <c r="F7124" s="859">
        <v>22</v>
      </c>
      <c r="G7124" s="518" t="s">
        <v>122</v>
      </c>
      <c r="H7124" s="518" t="s">
        <v>237</v>
      </c>
      <c r="I7124" s="518">
        <v>443994</v>
      </c>
    </row>
    <row r="7125" spans="1:9" x14ac:dyDescent="0.2">
      <c r="A7125" s="518" t="s">
        <v>237</v>
      </c>
      <c r="B7125" s="518">
        <v>465112</v>
      </c>
      <c r="C7125" s="518" t="s">
        <v>2660</v>
      </c>
      <c r="D7125" s="518" t="s">
        <v>1899</v>
      </c>
      <c r="E7125" s="859">
        <v>33</v>
      </c>
      <c r="F7125" s="859">
        <v>33</v>
      </c>
      <c r="G7125" s="518" t="s">
        <v>122</v>
      </c>
      <c r="H7125" s="518" t="s">
        <v>237</v>
      </c>
      <c r="I7125" s="518">
        <v>465112</v>
      </c>
    </row>
    <row r="7126" spans="1:9" x14ac:dyDescent="0.2">
      <c r="A7126" s="518" t="s">
        <v>237</v>
      </c>
      <c r="B7126" s="518">
        <v>465138</v>
      </c>
      <c r="C7126" s="518" t="s">
        <v>2660</v>
      </c>
      <c r="D7126" s="518" t="s">
        <v>1900</v>
      </c>
      <c r="E7126" s="859">
        <v>33</v>
      </c>
      <c r="F7126" s="859">
        <v>33</v>
      </c>
      <c r="G7126" s="518" t="s">
        <v>122</v>
      </c>
      <c r="H7126" s="518" t="s">
        <v>237</v>
      </c>
      <c r="I7126" s="518">
        <v>465138</v>
      </c>
    </row>
    <row r="7127" spans="1:9" x14ac:dyDescent="0.2">
      <c r="A7127" s="518" t="s">
        <v>237</v>
      </c>
      <c r="B7127" s="518">
        <v>465153</v>
      </c>
      <c r="C7127" s="518" t="s">
        <v>2660</v>
      </c>
      <c r="D7127" s="518" t="s">
        <v>1930</v>
      </c>
      <c r="E7127" s="859">
        <v>30</v>
      </c>
      <c r="F7127" s="859">
        <v>30</v>
      </c>
      <c r="G7127" s="518" t="s">
        <v>122</v>
      </c>
      <c r="H7127" s="518" t="s">
        <v>237</v>
      </c>
      <c r="I7127" s="518">
        <v>465153</v>
      </c>
    </row>
    <row r="7128" spans="1:9" x14ac:dyDescent="0.2">
      <c r="A7128" s="518" t="s">
        <v>180</v>
      </c>
      <c r="B7128" s="518">
        <v>465211</v>
      </c>
      <c r="C7128" s="518" t="s">
        <v>2660</v>
      </c>
      <c r="D7128" s="518" t="s">
        <v>9088</v>
      </c>
      <c r="E7128" s="859">
        <v>31</v>
      </c>
      <c r="F7128" s="859">
        <v>0</v>
      </c>
      <c r="G7128" s="518" t="s">
        <v>128</v>
      </c>
      <c r="H7128" s="518" t="s">
        <v>180</v>
      </c>
      <c r="I7128" s="518">
        <v>465211</v>
      </c>
    </row>
    <row r="7129" spans="1:9" x14ac:dyDescent="0.2">
      <c r="A7129" s="518" t="s">
        <v>166</v>
      </c>
      <c r="B7129" s="518">
        <v>465260</v>
      </c>
      <c r="C7129" s="518" t="s">
        <v>2660</v>
      </c>
      <c r="D7129" s="518" t="s">
        <v>763</v>
      </c>
      <c r="E7129" s="859">
        <v>34</v>
      </c>
      <c r="F7129" s="859">
        <v>34</v>
      </c>
      <c r="G7129" s="518" t="s">
        <v>122</v>
      </c>
      <c r="H7129" s="518" t="s">
        <v>166</v>
      </c>
      <c r="I7129" s="518">
        <v>465260</v>
      </c>
    </row>
    <row r="7130" spans="1:9" x14ac:dyDescent="0.2">
      <c r="A7130" s="518" t="s">
        <v>180</v>
      </c>
      <c r="B7130" s="518">
        <v>465294</v>
      </c>
      <c r="C7130" s="518" t="s">
        <v>2660</v>
      </c>
      <c r="D7130" s="518" t="s">
        <v>9089</v>
      </c>
      <c r="E7130" s="859">
        <v>15</v>
      </c>
      <c r="F7130" s="859">
        <v>0</v>
      </c>
      <c r="G7130" s="518" t="s">
        <v>128</v>
      </c>
      <c r="H7130" s="518" t="s">
        <v>180</v>
      </c>
      <c r="I7130" s="518">
        <v>465294</v>
      </c>
    </row>
    <row r="7131" spans="1:9" x14ac:dyDescent="0.2">
      <c r="A7131" s="518" t="s">
        <v>220</v>
      </c>
      <c r="B7131" s="518">
        <v>465344</v>
      </c>
      <c r="C7131" s="518" t="s">
        <v>2660</v>
      </c>
      <c r="D7131" s="518" t="s">
        <v>717</v>
      </c>
      <c r="E7131" s="859">
        <v>25</v>
      </c>
      <c r="F7131" s="859">
        <v>0</v>
      </c>
      <c r="G7131" s="518" t="s">
        <v>122</v>
      </c>
      <c r="H7131" s="518" t="s">
        <v>220</v>
      </c>
      <c r="I7131" s="518">
        <v>465344</v>
      </c>
    </row>
    <row r="7132" spans="1:9" x14ac:dyDescent="0.2">
      <c r="A7132" s="518" t="s">
        <v>220</v>
      </c>
      <c r="B7132" s="518">
        <v>465351</v>
      </c>
      <c r="C7132" s="518" t="s">
        <v>2660</v>
      </c>
      <c r="D7132" s="518" t="s">
        <v>941</v>
      </c>
      <c r="E7132" s="859">
        <v>19</v>
      </c>
      <c r="F7132" s="859">
        <v>0</v>
      </c>
      <c r="G7132" s="518" t="s">
        <v>122</v>
      </c>
      <c r="H7132" s="518" t="s">
        <v>220</v>
      </c>
      <c r="I7132" s="518">
        <v>465351</v>
      </c>
    </row>
    <row r="7133" spans="1:9" x14ac:dyDescent="0.2">
      <c r="A7133" s="518" t="s">
        <v>366</v>
      </c>
      <c r="B7133" s="518">
        <v>465369</v>
      </c>
      <c r="C7133" s="518" t="s">
        <v>2660</v>
      </c>
      <c r="D7133" s="518" t="s">
        <v>9090</v>
      </c>
      <c r="E7133" s="859">
        <v>25</v>
      </c>
      <c r="F7133" s="859">
        <v>25</v>
      </c>
      <c r="G7133" s="518" t="s">
        <v>122</v>
      </c>
      <c r="H7133" s="518" t="s">
        <v>366</v>
      </c>
      <c r="I7133" s="518">
        <v>465369</v>
      </c>
    </row>
    <row r="7134" spans="1:9" x14ac:dyDescent="0.2">
      <c r="A7134" s="518" t="s">
        <v>220</v>
      </c>
      <c r="B7134" s="518">
        <v>465377</v>
      </c>
      <c r="C7134" s="518" t="s">
        <v>2660</v>
      </c>
      <c r="D7134" s="518" t="s">
        <v>709</v>
      </c>
      <c r="E7134" s="859">
        <v>30</v>
      </c>
      <c r="F7134" s="859">
        <v>0</v>
      </c>
      <c r="G7134" s="518" t="s">
        <v>122</v>
      </c>
      <c r="H7134" s="518" t="s">
        <v>220</v>
      </c>
      <c r="I7134" s="518">
        <v>465377</v>
      </c>
    </row>
    <row r="7135" spans="1:9" x14ac:dyDescent="0.2">
      <c r="A7135" s="518" t="s">
        <v>366</v>
      </c>
      <c r="B7135" s="518">
        <v>465385</v>
      </c>
      <c r="C7135" s="518" t="s">
        <v>2660</v>
      </c>
      <c r="D7135" s="518" t="s">
        <v>9091</v>
      </c>
      <c r="E7135" s="859">
        <v>17</v>
      </c>
      <c r="F7135" s="859">
        <v>17</v>
      </c>
      <c r="G7135" s="518" t="s">
        <v>122</v>
      </c>
      <c r="H7135" s="518" t="s">
        <v>366</v>
      </c>
      <c r="I7135" s="518">
        <v>465393</v>
      </c>
    </row>
    <row r="7136" spans="1:9" x14ac:dyDescent="0.2">
      <c r="A7136" s="518" t="s">
        <v>366</v>
      </c>
      <c r="B7136" s="518">
        <v>465393</v>
      </c>
      <c r="C7136" s="518" t="s">
        <v>2660</v>
      </c>
      <c r="D7136" s="518" t="s">
        <v>9092</v>
      </c>
      <c r="E7136" s="859">
        <v>22</v>
      </c>
      <c r="F7136" s="859">
        <v>5</v>
      </c>
      <c r="G7136" s="518" t="s">
        <v>122</v>
      </c>
      <c r="H7136" s="518" t="s">
        <v>366</v>
      </c>
      <c r="I7136" s="518">
        <v>465393</v>
      </c>
    </row>
    <row r="7137" spans="1:9" x14ac:dyDescent="0.2">
      <c r="A7137" s="518" t="s">
        <v>341</v>
      </c>
      <c r="B7137" s="518">
        <v>465419</v>
      </c>
      <c r="C7137" s="518" t="s">
        <v>2660</v>
      </c>
      <c r="D7137" s="518" t="s">
        <v>2147</v>
      </c>
      <c r="E7137" s="859">
        <v>35</v>
      </c>
      <c r="F7137" s="859">
        <v>35</v>
      </c>
      <c r="G7137" s="518" t="s">
        <v>122</v>
      </c>
      <c r="H7137" s="518" t="s">
        <v>341</v>
      </c>
      <c r="I7137" s="518">
        <v>465419</v>
      </c>
    </row>
    <row r="7138" spans="1:9" x14ac:dyDescent="0.2">
      <c r="A7138" s="518" t="s">
        <v>385</v>
      </c>
      <c r="B7138" s="518">
        <v>465427</v>
      </c>
      <c r="C7138" s="518" t="s">
        <v>2660</v>
      </c>
      <c r="D7138" s="518" t="s">
        <v>397</v>
      </c>
      <c r="E7138" s="859">
        <v>18</v>
      </c>
      <c r="F7138" s="859">
        <v>12</v>
      </c>
      <c r="G7138" s="518" t="s">
        <v>122</v>
      </c>
      <c r="H7138" s="518" t="s">
        <v>385</v>
      </c>
      <c r="I7138" s="518">
        <v>465427</v>
      </c>
    </row>
    <row r="7139" spans="1:9" x14ac:dyDescent="0.2">
      <c r="A7139" s="518" t="s">
        <v>385</v>
      </c>
      <c r="B7139" s="518">
        <v>465435</v>
      </c>
      <c r="C7139" s="518" t="s">
        <v>2660</v>
      </c>
      <c r="D7139" s="518" t="s">
        <v>600</v>
      </c>
      <c r="E7139" s="859">
        <v>17</v>
      </c>
      <c r="F7139" s="859">
        <v>17</v>
      </c>
      <c r="G7139" s="518" t="s">
        <v>122</v>
      </c>
      <c r="H7139" s="518" t="s">
        <v>385</v>
      </c>
      <c r="I7139" s="518">
        <v>465435</v>
      </c>
    </row>
    <row r="7140" spans="1:9" x14ac:dyDescent="0.2">
      <c r="A7140" s="518" t="s">
        <v>255</v>
      </c>
      <c r="B7140" s="518">
        <v>465476</v>
      </c>
      <c r="C7140" s="518" t="s">
        <v>2660</v>
      </c>
      <c r="D7140" s="518" t="s">
        <v>717</v>
      </c>
      <c r="E7140" s="859">
        <v>30</v>
      </c>
      <c r="F7140" s="859">
        <v>20</v>
      </c>
      <c r="G7140" s="518" t="s">
        <v>122</v>
      </c>
      <c r="H7140" s="518" t="s">
        <v>255</v>
      </c>
      <c r="I7140" s="518">
        <v>465476</v>
      </c>
    </row>
    <row r="7141" spans="1:9" x14ac:dyDescent="0.2">
      <c r="A7141" s="518" t="s">
        <v>213</v>
      </c>
      <c r="B7141" s="518">
        <v>465484</v>
      </c>
      <c r="C7141" s="518" t="s">
        <v>2660</v>
      </c>
      <c r="D7141" s="518" t="s">
        <v>397</v>
      </c>
      <c r="E7141" s="859">
        <v>35</v>
      </c>
      <c r="F7141" s="859">
        <v>29</v>
      </c>
      <c r="G7141" s="518" t="s">
        <v>122</v>
      </c>
      <c r="H7141" s="518" t="s">
        <v>213</v>
      </c>
      <c r="I7141" s="518">
        <v>465484</v>
      </c>
    </row>
    <row r="7142" spans="1:9" x14ac:dyDescent="0.2">
      <c r="A7142" s="518" t="s">
        <v>213</v>
      </c>
      <c r="B7142" s="518">
        <v>465492</v>
      </c>
      <c r="C7142" s="518" t="s">
        <v>2660</v>
      </c>
      <c r="D7142" s="518" t="s">
        <v>727</v>
      </c>
      <c r="E7142" s="859">
        <v>34</v>
      </c>
      <c r="F7142" s="859">
        <v>24</v>
      </c>
      <c r="G7142" s="518" t="s">
        <v>122</v>
      </c>
      <c r="H7142" s="518" t="s">
        <v>213</v>
      </c>
      <c r="I7142" s="518">
        <v>465492</v>
      </c>
    </row>
    <row r="7143" spans="1:9" x14ac:dyDescent="0.2">
      <c r="A7143" s="518" t="s">
        <v>205</v>
      </c>
      <c r="B7143" s="518">
        <v>465559</v>
      </c>
      <c r="C7143" s="518" t="s">
        <v>2660</v>
      </c>
      <c r="D7143" s="518" t="s">
        <v>763</v>
      </c>
      <c r="E7143" s="859">
        <v>34</v>
      </c>
      <c r="F7143" s="859">
        <v>0</v>
      </c>
      <c r="G7143" s="518" t="s">
        <v>122</v>
      </c>
      <c r="H7143" s="518" t="s">
        <v>205</v>
      </c>
      <c r="I7143" s="518">
        <v>465559</v>
      </c>
    </row>
    <row r="7144" spans="1:9" x14ac:dyDescent="0.2">
      <c r="A7144" s="518" t="s">
        <v>321</v>
      </c>
      <c r="B7144" s="518">
        <v>465633</v>
      </c>
      <c r="C7144" s="518" t="s">
        <v>2660</v>
      </c>
      <c r="D7144" s="518" t="s">
        <v>1923</v>
      </c>
      <c r="E7144" s="859">
        <v>34</v>
      </c>
      <c r="F7144" s="859">
        <v>0</v>
      </c>
      <c r="G7144" s="518" t="s">
        <v>128</v>
      </c>
      <c r="H7144" s="518" t="s">
        <v>321</v>
      </c>
      <c r="I7144" s="518">
        <v>465633</v>
      </c>
    </row>
    <row r="7145" spans="1:9" x14ac:dyDescent="0.2">
      <c r="A7145" s="518" t="s">
        <v>322</v>
      </c>
      <c r="B7145" s="518">
        <v>465799</v>
      </c>
      <c r="C7145" s="518" t="s">
        <v>2660</v>
      </c>
      <c r="D7145" s="518" t="s">
        <v>1163</v>
      </c>
      <c r="E7145" s="859">
        <v>33</v>
      </c>
      <c r="F7145" s="859">
        <v>27</v>
      </c>
      <c r="G7145" s="518" t="s">
        <v>122</v>
      </c>
      <c r="H7145" s="518" t="s">
        <v>322</v>
      </c>
      <c r="I7145" s="518">
        <v>465799</v>
      </c>
    </row>
    <row r="7146" spans="1:9" x14ac:dyDescent="0.2">
      <c r="A7146" s="518" t="s">
        <v>203</v>
      </c>
      <c r="B7146" s="518">
        <v>465807</v>
      </c>
      <c r="C7146" s="518" t="s">
        <v>2660</v>
      </c>
      <c r="D7146" s="518" t="s">
        <v>1020</v>
      </c>
      <c r="E7146" s="859">
        <v>32</v>
      </c>
      <c r="F7146" s="859">
        <v>32</v>
      </c>
      <c r="G7146" s="518" t="s">
        <v>122</v>
      </c>
      <c r="H7146" s="518" t="s">
        <v>203</v>
      </c>
      <c r="I7146" s="518">
        <v>465807</v>
      </c>
    </row>
    <row r="7147" spans="1:9" x14ac:dyDescent="0.2">
      <c r="A7147" s="518" t="s">
        <v>373</v>
      </c>
      <c r="B7147" s="518">
        <v>465823</v>
      </c>
      <c r="C7147" s="518" t="s">
        <v>2660</v>
      </c>
      <c r="D7147" s="518" t="s">
        <v>602</v>
      </c>
      <c r="E7147" s="859">
        <v>23</v>
      </c>
      <c r="F7147" s="859">
        <v>23</v>
      </c>
      <c r="G7147" s="518" t="s">
        <v>122</v>
      </c>
      <c r="H7147" s="518" t="s">
        <v>373</v>
      </c>
      <c r="I7147" s="518">
        <v>465823</v>
      </c>
    </row>
    <row r="7148" spans="1:9" x14ac:dyDescent="0.2">
      <c r="A7148" s="518" t="s">
        <v>248</v>
      </c>
      <c r="B7148" s="518">
        <v>465849</v>
      </c>
      <c r="C7148" s="518" t="s">
        <v>2660</v>
      </c>
      <c r="D7148" s="518" t="s">
        <v>1696</v>
      </c>
      <c r="E7148" s="859">
        <v>20</v>
      </c>
      <c r="F7148" s="859">
        <v>0</v>
      </c>
      <c r="G7148" s="518" t="s">
        <v>122</v>
      </c>
      <c r="H7148" s="518" t="s">
        <v>248</v>
      </c>
      <c r="I7148" s="518">
        <v>465849</v>
      </c>
    </row>
    <row r="7149" spans="1:9" x14ac:dyDescent="0.2">
      <c r="A7149" s="518" t="s">
        <v>248</v>
      </c>
      <c r="B7149" s="518">
        <v>465864</v>
      </c>
      <c r="C7149" s="518" t="s">
        <v>2660</v>
      </c>
      <c r="D7149" s="518" t="s">
        <v>1697</v>
      </c>
      <c r="E7149" s="859">
        <v>33</v>
      </c>
      <c r="F7149" s="859">
        <v>33</v>
      </c>
      <c r="G7149" s="518" t="s">
        <v>122</v>
      </c>
      <c r="H7149" s="518" t="s">
        <v>248</v>
      </c>
      <c r="I7149" s="518">
        <v>465864</v>
      </c>
    </row>
    <row r="7150" spans="1:9" x14ac:dyDescent="0.2">
      <c r="A7150" s="518" t="s">
        <v>248</v>
      </c>
      <c r="B7150" s="518">
        <v>465872</v>
      </c>
      <c r="C7150" s="518" t="s">
        <v>2660</v>
      </c>
      <c r="D7150" s="518" t="s">
        <v>1730</v>
      </c>
      <c r="E7150" s="859">
        <v>26</v>
      </c>
      <c r="F7150" s="859">
        <v>26</v>
      </c>
      <c r="G7150" s="518" t="s">
        <v>122</v>
      </c>
      <c r="H7150" s="518" t="s">
        <v>248</v>
      </c>
      <c r="I7150" s="518">
        <v>465872</v>
      </c>
    </row>
    <row r="7151" spans="1:9" x14ac:dyDescent="0.2">
      <c r="A7151" s="518" t="s">
        <v>248</v>
      </c>
      <c r="B7151" s="518">
        <v>465880</v>
      </c>
      <c r="C7151" s="518" t="s">
        <v>2660</v>
      </c>
      <c r="D7151" s="518" t="s">
        <v>423</v>
      </c>
      <c r="E7151" s="859">
        <v>32</v>
      </c>
      <c r="F7151" s="859">
        <v>32</v>
      </c>
      <c r="G7151" s="518" t="s">
        <v>122</v>
      </c>
      <c r="H7151" s="518" t="s">
        <v>248</v>
      </c>
      <c r="I7151" s="518">
        <v>465880</v>
      </c>
    </row>
    <row r="7152" spans="1:9" x14ac:dyDescent="0.2">
      <c r="A7152" s="518" t="s">
        <v>248</v>
      </c>
      <c r="B7152" s="518">
        <v>465898</v>
      </c>
      <c r="C7152" s="518" t="s">
        <v>2660</v>
      </c>
      <c r="D7152" s="518" t="s">
        <v>806</v>
      </c>
      <c r="E7152" s="859">
        <v>33</v>
      </c>
      <c r="F7152" s="859">
        <v>33</v>
      </c>
      <c r="G7152" s="518" t="s">
        <v>122</v>
      </c>
      <c r="H7152" s="518" t="s">
        <v>248</v>
      </c>
      <c r="I7152" s="518">
        <v>465898</v>
      </c>
    </row>
    <row r="7153" spans="1:9" x14ac:dyDescent="0.2">
      <c r="A7153" s="518" t="s">
        <v>248</v>
      </c>
      <c r="B7153" s="518">
        <v>465906</v>
      </c>
      <c r="C7153" s="518" t="s">
        <v>2660</v>
      </c>
      <c r="D7153" s="518" t="s">
        <v>1331</v>
      </c>
      <c r="E7153" s="859">
        <v>34</v>
      </c>
      <c r="F7153" s="859">
        <v>34</v>
      </c>
      <c r="G7153" s="518" t="s">
        <v>122</v>
      </c>
      <c r="H7153" s="518" t="s">
        <v>248</v>
      </c>
      <c r="I7153" s="518">
        <v>465906</v>
      </c>
    </row>
    <row r="7154" spans="1:9" x14ac:dyDescent="0.2">
      <c r="A7154" s="518" t="s">
        <v>349</v>
      </c>
      <c r="B7154" s="518">
        <v>466094</v>
      </c>
      <c r="C7154" s="518" t="s">
        <v>2660</v>
      </c>
      <c r="D7154" s="518" t="s">
        <v>1902</v>
      </c>
      <c r="E7154" s="859">
        <v>27</v>
      </c>
      <c r="F7154" s="859">
        <v>27</v>
      </c>
      <c r="G7154" s="518" t="s">
        <v>122</v>
      </c>
      <c r="H7154" s="518" t="s">
        <v>349</v>
      </c>
      <c r="I7154" s="518">
        <v>466094</v>
      </c>
    </row>
    <row r="7155" spans="1:9" x14ac:dyDescent="0.2">
      <c r="A7155" s="518" t="s">
        <v>349</v>
      </c>
      <c r="B7155" s="518">
        <v>466102</v>
      </c>
      <c r="C7155" s="518" t="s">
        <v>2660</v>
      </c>
      <c r="D7155" s="518" t="s">
        <v>1098</v>
      </c>
      <c r="E7155" s="859">
        <v>16</v>
      </c>
      <c r="F7155" s="859">
        <v>12</v>
      </c>
      <c r="G7155" s="518" t="s">
        <v>122</v>
      </c>
      <c r="H7155" s="518" t="s">
        <v>349</v>
      </c>
      <c r="I7155" s="518">
        <v>466128</v>
      </c>
    </row>
    <row r="7156" spans="1:9" x14ac:dyDescent="0.2">
      <c r="A7156" s="518" t="s">
        <v>349</v>
      </c>
      <c r="B7156" s="518">
        <v>466128</v>
      </c>
      <c r="C7156" s="518" t="s">
        <v>2660</v>
      </c>
      <c r="D7156" s="518" t="s">
        <v>945</v>
      </c>
      <c r="E7156" s="859">
        <v>26</v>
      </c>
      <c r="F7156" s="859">
        <v>22</v>
      </c>
      <c r="G7156" s="518" t="s">
        <v>122</v>
      </c>
      <c r="H7156" s="518" t="s">
        <v>349</v>
      </c>
      <c r="I7156" s="518">
        <v>466128</v>
      </c>
    </row>
    <row r="7157" spans="1:9" x14ac:dyDescent="0.2">
      <c r="A7157" s="518" t="s">
        <v>349</v>
      </c>
      <c r="B7157" s="518">
        <v>466136</v>
      </c>
      <c r="C7157" s="518" t="s">
        <v>2660</v>
      </c>
      <c r="D7157" s="518" t="s">
        <v>1903</v>
      </c>
      <c r="E7157" s="859">
        <v>32</v>
      </c>
      <c r="F7157" s="859">
        <v>24</v>
      </c>
      <c r="G7157" s="518" t="s">
        <v>122</v>
      </c>
      <c r="H7157" s="518" t="s">
        <v>349</v>
      </c>
      <c r="I7157" s="518">
        <v>466136</v>
      </c>
    </row>
    <row r="7158" spans="1:9" x14ac:dyDescent="0.2">
      <c r="A7158" s="518" t="s">
        <v>349</v>
      </c>
      <c r="B7158" s="518">
        <v>466151</v>
      </c>
      <c r="C7158" s="518" t="s">
        <v>2660</v>
      </c>
      <c r="D7158" s="518" t="s">
        <v>1283</v>
      </c>
      <c r="E7158" s="859">
        <v>34</v>
      </c>
      <c r="F7158" s="859">
        <v>31</v>
      </c>
      <c r="G7158" s="518" t="s">
        <v>122</v>
      </c>
      <c r="H7158" s="518" t="s">
        <v>349</v>
      </c>
      <c r="I7158" s="518">
        <v>466151</v>
      </c>
    </row>
    <row r="7159" spans="1:9" x14ac:dyDescent="0.2">
      <c r="A7159" s="518" t="s">
        <v>373</v>
      </c>
      <c r="B7159" s="518">
        <v>466227</v>
      </c>
      <c r="C7159" s="518" t="s">
        <v>2660</v>
      </c>
      <c r="D7159" s="518" t="s">
        <v>1906</v>
      </c>
      <c r="E7159" s="859">
        <v>23</v>
      </c>
      <c r="F7159" s="859">
        <v>0</v>
      </c>
      <c r="G7159" s="518" t="s">
        <v>128</v>
      </c>
      <c r="H7159" s="518" t="s">
        <v>373</v>
      </c>
      <c r="I7159" s="518">
        <v>466227</v>
      </c>
    </row>
    <row r="7160" spans="1:9" x14ac:dyDescent="0.2">
      <c r="A7160" s="518" t="s">
        <v>181</v>
      </c>
      <c r="B7160" s="518">
        <v>466250</v>
      </c>
      <c r="C7160" s="518" t="s">
        <v>2660</v>
      </c>
      <c r="D7160" s="518" t="s">
        <v>1720</v>
      </c>
      <c r="E7160" s="859">
        <v>34</v>
      </c>
      <c r="F7160" s="859">
        <v>0</v>
      </c>
      <c r="G7160" s="518" t="s">
        <v>128</v>
      </c>
      <c r="H7160" s="518" t="s">
        <v>181</v>
      </c>
      <c r="I7160" s="518">
        <v>466250</v>
      </c>
    </row>
    <row r="7161" spans="1:9" x14ac:dyDescent="0.2">
      <c r="A7161" s="518" t="s">
        <v>270</v>
      </c>
      <c r="B7161" s="518">
        <v>466268</v>
      </c>
      <c r="C7161" s="518" t="s">
        <v>2660</v>
      </c>
      <c r="D7161" s="518" t="s">
        <v>9093</v>
      </c>
      <c r="E7161" s="859">
        <v>32</v>
      </c>
      <c r="F7161" s="859">
        <v>0</v>
      </c>
      <c r="G7161" s="518" t="s">
        <v>128</v>
      </c>
      <c r="H7161" s="518" t="s">
        <v>270</v>
      </c>
      <c r="I7161" s="518">
        <v>466268</v>
      </c>
    </row>
    <row r="7162" spans="1:9" x14ac:dyDescent="0.2">
      <c r="A7162" s="518" t="s">
        <v>180</v>
      </c>
      <c r="B7162" s="518">
        <v>466284</v>
      </c>
      <c r="C7162" s="518" t="s">
        <v>2660</v>
      </c>
      <c r="D7162" s="518" t="s">
        <v>1721</v>
      </c>
      <c r="E7162" s="859">
        <v>19</v>
      </c>
      <c r="F7162" s="859">
        <v>0</v>
      </c>
      <c r="G7162" s="518" t="s">
        <v>128</v>
      </c>
      <c r="H7162" s="518" t="s">
        <v>180</v>
      </c>
      <c r="I7162" s="518">
        <v>466284</v>
      </c>
    </row>
    <row r="7163" spans="1:9" x14ac:dyDescent="0.2">
      <c r="A7163" s="518" t="s">
        <v>319</v>
      </c>
      <c r="B7163" s="518">
        <v>466292</v>
      </c>
      <c r="C7163" s="518" t="s">
        <v>2660</v>
      </c>
      <c r="D7163" s="518" t="s">
        <v>6845</v>
      </c>
      <c r="E7163" s="859">
        <v>34</v>
      </c>
      <c r="F7163" s="859">
        <v>34</v>
      </c>
      <c r="G7163" s="518" t="s">
        <v>128</v>
      </c>
      <c r="H7163" s="518" t="s">
        <v>319</v>
      </c>
      <c r="I7163" s="518">
        <v>466292</v>
      </c>
    </row>
    <row r="7164" spans="1:9" x14ac:dyDescent="0.2">
      <c r="A7164" s="518" t="s">
        <v>353</v>
      </c>
      <c r="B7164" s="518">
        <v>466342</v>
      </c>
      <c r="C7164" s="518" t="s">
        <v>2660</v>
      </c>
      <c r="D7164" s="518" t="s">
        <v>422</v>
      </c>
      <c r="E7164" s="859">
        <v>34</v>
      </c>
      <c r="F7164" s="859">
        <v>25</v>
      </c>
      <c r="G7164" s="518" t="s">
        <v>122</v>
      </c>
      <c r="H7164" s="518" t="s">
        <v>353</v>
      </c>
      <c r="I7164" s="518">
        <v>466342</v>
      </c>
    </row>
    <row r="7165" spans="1:9" x14ac:dyDescent="0.2">
      <c r="A7165" s="518" t="s">
        <v>353</v>
      </c>
      <c r="B7165" s="518">
        <v>466359</v>
      </c>
      <c r="C7165" s="518" t="s">
        <v>2660</v>
      </c>
      <c r="D7165" s="518" t="s">
        <v>1722</v>
      </c>
      <c r="E7165" s="859">
        <v>18</v>
      </c>
      <c r="F7165" s="859">
        <v>18</v>
      </c>
      <c r="G7165" s="518" t="s">
        <v>122</v>
      </c>
      <c r="H7165" s="518" t="s">
        <v>353</v>
      </c>
      <c r="I7165" s="518">
        <v>466359</v>
      </c>
    </row>
    <row r="7166" spans="1:9" x14ac:dyDescent="0.2">
      <c r="A7166" s="518" t="s">
        <v>181</v>
      </c>
      <c r="B7166" s="518">
        <v>466458</v>
      </c>
      <c r="C7166" s="518" t="s">
        <v>2660</v>
      </c>
      <c r="D7166" s="518" t="s">
        <v>9094</v>
      </c>
      <c r="E7166" s="859">
        <v>28</v>
      </c>
      <c r="F7166" s="859">
        <v>0</v>
      </c>
      <c r="G7166" s="518" t="s">
        <v>128</v>
      </c>
      <c r="H7166" s="518" t="s">
        <v>181</v>
      </c>
      <c r="I7166" s="518">
        <v>466458</v>
      </c>
    </row>
    <row r="7167" spans="1:9" x14ac:dyDescent="0.2">
      <c r="A7167" s="518" t="s">
        <v>243</v>
      </c>
      <c r="B7167" s="518">
        <v>466516</v>
      </c>
      <c r="C7167" s="518" t="s">
        <v>2660</v>
      </c>
      <c r="D7167" s="518" t="s">
        <v>499</v>
      </c>
      <c r="E7167" s="859">
        <v>33</v>
      </c>
      <c r="F7167" s="859">
        <v>0</v>
      </c>
      <c r="G7167" s="518" t="s">
        <v>128</v>
      </c>
      <c r="H7167" s="518" t="s">
        <v>243</v>
      </c>
      <c r="I7167" s="518">
        <v>466516</v>
      </c>
    </row>
    <row r="7168" spans="1:9" x14ac:dyDescent="0.2">
      <c r="A7168" s="518" t="s">
        <v>256</v>
      </c>
      <c r="B7168" s="518">
        <v>466532</v>
      </c>
      <c r="C7168" s="518" t="s">
        <v>2660</v>
      </c>
      <c r="D7168" s="518" t="s">
        <v>9095</v>
      </c>
      <c r="E7168" s="859">
        <v>32</v>
      </c>
      <c r="F7168" s="859">
        <v>62</v>
      </c>
      <c r="G7168" s="518" t="s">
        <v>128</v>
      </c>
      <c r="H7168" s="518" t="s">
        <v>256</v>
      </c>
      <c r="I7168" s="518">
        <v>466532</v>
      </c>
    </row>
    <row r="7169" spans="1:9" x14ac:dyDescent="0.2">
      <c r="A7169" s="518" t="s">
        <v>256</v>
      </c>
      <c r="B7169" s="518">
        <v>466581</v>
      </c>
      <c r="C7169" s="518" t="s">
        <v>2660</v>
      </c>
      <c r="D7169" s="518" t="s">
        <v>8234</v>
      </c>
      <c r="E7169" s="859">
        <v>21</v>
      </c>
      <c r="F7169" s="859">
        <v>21</v>
      </c>
      <c r="G7169" s="518" t="s">
        <v>128</v>
      </c>
      <c r="H7169" s="518" t="s">
        <v>256</v>
      </c>
      <c r="I7169" s="518">
        <v>466581</v>
      </c>
    </row>
    <row r="7170" spans="1:9" x14ac:dyDescent="0.2">
      <c r="A7170" s="518" t="s">
        <v>256</v>
      </c>
      <c r="B7170" s="518">
        <v>466599</v>
      </c>
      <c r="C7170" s="518" t="s">
        <v>2660</v>
      </c>
      <c r="D7170" s="518" t="s">
        <v>9096</v>
      </c>
      <c r="E7170" s="859">
        <v>26</v>
      </c>
      <c r="F7170" s="859">
        <v>0</v>
      </c>
      <c r="G7170" s="518" t="s">
        <v>128</v>
      </c>
      <c r="H7170" s="518" t="s">
        <v>256</v>
      </c>
      <c r="I7170" s="518">
        <v>466599</v>
      </c>
    </row>
    <row r="7171" spans="1:9" x14ac:dyDescent="0.2">
      <c r="A7171" s="518" t="s">
        <v>349</v>
      </c>
      <c r="B7171" s="518">
        <v>466649</v>
      </c>
      <c r="C7171" s="518" t="s">
        <v>2660</v>
      </c>
      <c r="D7171" s="518" t="s">
        <v>1926</v>
      </c>
      <c r="E7171" s="859">
        <v>22</v>
      </c>
      <c r="F7171" s="859">
        <v>0</v>
      </c>
      <c r="G7171" s="518" t="s">
        <v>128</v>
      </c>
      <c r="H7171" s="518" t="s">
        <v>349</v>
      </c>
      <c r="I7171" s="518">
        <v>466649</v>
      </c>
    </row>
    <row r="7172" spans="1:9" x14ac:dyDescent="0.2">
      <c r="A7172" s="518" t="s">
        <v>256</v>
      </c>
      <c r="B7172" s="518">
        <v>466706</v>
      </c>
      <c r="C7172" s="518" t="s">
        <v>2660</v>
      </c>
      <c r="D7172" s="518" t="s">
        <v>1927</v>
      </c>
      <c r="E7172" s="859">
        <v>29</v>
      </c>
      <c r="F7172" s="859">
        <v>0</v>
      </c>
      <c r="G7172" s="518" t="s">
        <v>128</v>
      </c>
      <c r="H7172" s="518" t="s">
        <v>256</v>
      </c>
      <c r="I7172" s="518">
        <v>466706</v>
      </c>
    </row>
    <row r="7173" spans="1:9" x14ac:dyDescent="0.2">
      <c r="A7173" s="518" t="s">
        <v>196</v>
      </c>
      <c r="B7173" s="518">
        <v>466730</v>
      </c>
      <c r="C7173" s="518" t="s">
        <v>2660</v>
      </c>
      <c r="D7173" s="518" t="s">
        <v>1928</v>
      </c>
      <c r="E7173" s="859">
        <v>35</v>
      </c>
      <c r="F7173" s="859">
        <v>0</v>
      </c>
      <c r="G7173" s="518" t="s">
        <v>128</v>
      </c>
      <c r="H7173" s="518" t="s">
        <v>196</v>
      </c>
      <c r="I7173" s="518">
        <v>466730</v>
      </c>
    </row>
    <row r="7174" spans="1:9" x14ac:dyDescent="0.2">
      <c r="A7174" s="518" t="s">
        <v>158</v>
      </c>
      <c r="B7174" s="518">
        <v>466755</v>
      </c>
      <c r="C7174" s="518" t="s">
        <v>2660</v>
      </c>
      <c r="D7174" s="518" t="s">
        <v>6846</v>
      </c>
      <c r="E7174" s="859">
        <v>24</v>
      </c>
      <c r="F7174" s="859">
        <v>0</v>
      </c>
      <c r="G7174" s="518" t="s">
        <v>128</v>
      </c>
      <c r="H7174" s="518" t="s">
        <v>158</v>
      </c>
      <c r="I7174" s="518">
        <v>466755</v>
      </c>
    </row>
    <row r="7175" spans="1:9" x14ac:dyDescent="0.2">
      <c r="A7175" s="518" t="s">
        <v>256</v>
      </c>
      <c r="B7175" s="518">
        <v>466805</v>
      </c>
      <c r="C7175" s="518" t="s">
        <v>2660</v>
      </c>
      <c r="D7175" s="518" t="s">
        <v>8965</v>
      </c>
      <c r="E7175" s="859">
        <v>30</v>
      </c>
      <c r="F7175" s="859">
        <v>0</v>
      </c>
      <c r="G7175" s="518" t="s">
        <v>128</v>
      </c>
      <c r="H7175" s="518" t="s">
        <v>256</v>
      </c>
      <c r="I7175" s="518">
        <v>466805</v>
      </c>
    </row>
    <row r="7176" spans="1:9" x14ac:dyDescent="0.2">
      <c r="A7176" s="518" t="s">
        <v>233</v>
      </c>
      <c r="B7176" s="518">
        <v>466813</v>
      </c>
      <c r="C7176" s="518" t="s">
        <v>2660</v>
      </c>
      <c r="D7176" s="518" t="s">
        <v>9097</v>
      </c>
      <c r="E7176" s="859">
        <v>25</v>
      </c>
      <c r="F7176" s="859">
        <v>0</v>
      </c>
      <c r="G7176" s="518" t="s">
        <v>122</v>
      </c>
      <c r="H7176" s="518" t="s">
        <v>233</v>
      </c>
      <c r="I7176" s="518">
        <v>466813</v>
      </c>
    </row>
    <row r="7177" spans="1:9" x14ac:dyDescent="0.2">
      <c r="A7177" s="518" t="s">
        <v>165</v>
      </c>
      <c r="B7177" s="518">
        <v>466839</v>
      </c>
      <c r="C7177" s="518" t="s">
        <v>2660</v>
      </c>
      <c r="D7177" s="518" t="s">
        <v>554</v>
      </c>
      <c r="E7177" s="859">
        <v>23</v>
      </c>
      <c r="F7177" s="859">
        <v>23</v>
      </c>
      <c r="G7177" s="518" t="s">
        <v>122</v>
      </c>
      <c r="H7177" s="518" t="s">
        <v>165</v>
      </c>
      <c r="I7177" s="518">
        <v>466839</v>
      </c>
    </row>
    <row r="7178" spans="1:9" x14ac:dyDescent="0.2">
      <c r="A7178" s="518" t="s">
        <v>228</v>
      </c>
      <c r="B7178" s="518">
        <v>466979</v>
      </c>
      <c r="C7178" s="518" t="s">
        <v>2660</v>
      </c>
      <c r="D7178" s="518" t="s">
        <v>406</v>
      </c>
      <c r="E7178" s="859">
        <v>19</v>
      </c>
      <c r="F7178" s="859">
        <v>0</v>
      </c>
      <c r="G7178" s="518" t="s">
        <v>128</v>
      </c>
      <c r="H7178" s="518" t="s">
        <v>228</v>
      </c>
      <c r="I7178" s="518">
        <v>466979</v>
      </c>
    </row>
    <row r="7179" spans="1:9" x14ac:dyDescent="0.2">
      <c r="A7179" s="518" t="s">
        <v>360</v>
      </c>
      <c r="B7179" s="518">
        <v>466995</v>
      </c>
      <c r="C7179" s="518" t="s">
        <v>2660</v>
      </c>
      <c r="D7179" s="518" t="s">
        <v>2095</v>
      </c>
      <c r="E7179" s="859">
        <v>26</v>
      </c>
      <c r="F7179" s="859">
        <v>26</v>
      </c>
      <c r="G7179" s="518" t="s">
        <v>128</v>
      </c>
      <c r="H7179" s="518" t="s">
        <v>360</v>
      </c>
      <c r="I7179" s="518">
        <v>466995</v>
      </c>
    </row>
    <row r="7180" spans="1:9" x14ac:dyDescent="0.2">
      <c r="A7180" s="518" t="s">
        <v>256</v>
      </c>
      <c r="B7180" s="518">
        <v>467001</v>
      </c>
      <c r="C7180" s="518" t="s">
        <v>2660</v>
      </c>
      <c r="D7180" s="518" t="s">
        <v>9098</v>
      </c>
      <c r="E7180" s="859">
        <v>18</v>
      </c>
      <c r="F7180" s="859">
        <v>0</v>
      </c>
      <c r="G7180" s="518" t="s">
        <v>128</v>
      </c>
      <c r="H7180" s="518" t="s">
        <v>256</v>
      </c>
      <c r="I7180" s="518">
        <v>467001</v>
      </c>
    </row>
    <row r="7181" spans="1:9" x14ac:dyDescent="0.2">
      <c r="A7181" s="518" t="s">
        <v>256</v>
      </c>
      <c r="B7181" s="518">
        <v>467043</v>
      </c>
      <c r="C7181" s="518" t="s">
        <v>2660</v>
      </c>
      <c r="D7181" s="518" t="s">
        <v>9099</v>
      </c>
      <c r="E7181" s="859">
        <v>30</v>
      </c>
      <c r="F7181" s="859">
        <v>30</v>
      </c>
      <c r="G7181" s="518" t="s">
        <v>128</v>
      </c>
      <c r="H7181" s="518" t="s">
        <v>256</v>
      </c>
      <c r="I7181" s="518">
        <v>467043</v>
      </c>
    </row>
    <row r="7182" spans="1:9" x14ac:dyDescent="0.2">
      <c r="A7182" s="518" t="s">
        <v>378</v>
      </c>
      <c r="B7182" s="518">
        <v>467076</v>
      </c>
      <c r="C7182" s="518" t="s">
        <v>2660</v>
      </c>
      <c r="D7182" s="518" t="s">
        <v>9100</v>
      </c>
      <c r="E7182" s="859">
        <v>26</v>
      </c>
      <c r="F7182" s="859">
        <v>0</v>
      </c>
      <c r="G7182" s="518" t="s">
        <v>128</v>
      </c>
      <c r="H7182" s="518" t="s">
        <v>378</v>
      </c>
      <c r="I7182" s="518">
        <v>467076</v>
      </c>
    </row>
    <row r="7183" spans="1:9" x14ac:dyDescent="0.2">
      <c r="A7183" s="518" t="s">
        <v>256</v>
      </c>
      <c r="B7183" s="518">
        <v>467092</v>
      </c>
      <c r="C7183" s="518" t="s">
        <v>2660</v>
      </c>
      <c r="D7183" s="518" t="s">
        <v>9101</v>
      </c>
      <c r="E7183" s="859">
        <v>30</v>
      </c>
      <c r="F7183" s="859">
        <v>0</v>
      </c>
      <c r="G7183" s="518" t="s">
        <v>128</v>
      </c>
      <c r="H7183" s="518" t="s">
        <v>256</v>
      </c>
      <c r="I7183" s="518">
        <v>467092</v>
      </c>
    </row>
    <row r="7184" spans="1:9" x14ac:dyDescent="0.2">
      <c r="A7184" s="518" t="s">
        <v>256</v>
      </c>
      <c r="B7184" s="518">
        <v>467118</v>
      </c>
      <c r="C7184" s="518" t="s">
        <v>2660</v>
      </c>
      <c r="D7184" s="518" t="s">
        <v>9102</v>
      </c>
      <c r="E7184" s="859">
        <v>30</v>
      </c>
      <c r="F7184" s="859">
        <v>0</v>
      </c>
      <c r="G7184" s="518" t="s">
        <v>128</v>
      </c>
      <c r="H7184" s="518" t="s">
        <v>256</v>
      </c>
      <c r="I7184" s="518">
        <v>467118</v>
      </c>
    </row>
    <row r="7185" spans="1:9" x14ac:dyDescent="0.2">
      <c r="A7185" s="518" t="s">
        <v>256</v>
      </c>
      <c r="B7185" s="518">
        <v>467134</v>
      </c>
      <c r="C7185" s="518" t="s">
        <v>2660</v>
      </c>
      <c r="D7185" s="518" t="s">
        <v>9102</v>
      </c>
      <c r="E7185" s="859">
        <v>34</v>
      </c>
      <c r="F7185" s="859">
        <v>0</v>
      </c>
      <c r="G7185" s="518" t="s">
        <v>128</v>
      </c>
      <c r="H7185" s="518" t="s">
        <v>256</v>
      </c>
      <c r="I7185" s="518">
        <v>467134</v>
      </c>
    </row>
    <row r="7186" spans="1:9" x14ac:dyDescent="0.2">
      <c r="A7186" s="518" t="s">
        <v>292</v>
      </c>
      <c r="B7186" s="518">
        <v>467167</v>
      </c>
      <c r="C7186" s="518" t="s">
        <v>2660</v>
      </c>
      <c r="D7186" s="518" t="s">
        <v>7085</v>
      </c>
      <c r="E7186" s="859">
        <v>26</v>
      </c>
      <c r="F7186" s="859">
        <v>0</v>
      </c>
      <c r="G7186" s="518" t="s">
        <v>128</v>
      </c>
      <c r="H7186" s="518" t="s">
        <v>292</v>
      </c>
      <c r="I7186" s="518">
        <v>467167</v>
      </c>
    </row>
    <row r="7187" spans="1:9" x14ac:dyDescent="0.2">
      <c r="A7187" s="518" t="s">
        <v>146</v>
      </c>
      <c r="B7187" s="518">
        <v>467191</v>
      </c>
      <c r="C7187" s="518" t="s">
        <v>2660</v>
      </c>
      <c r="D7187" s="518" t="s">
        <v>6847</v>
      </c>
      <c r="E7187" s="859">
        <v>35</v>
      </c>
      <c r="F7187" s="859">
        <v>0</v>
      </c>
      <c r="G7187" s="518" t="s">
        <v>128</v>
      </c>
      <c r="H7187" s="518" t="s">
        <v>146</v>
      </c>
      <c r="I7187" s="518">
        <v>467191</v>
      </c>
    </row>
    <row r="7188" spans="1:9" x14ac:dyDescent="0.2">
      <c r="A7188" s="518" t="s">
        <v>256</v>
      </c>
      <c r="B7188" s="518">
        <v>467282</v>
      </c>
      <c r="C7188" s="518" t="s">
        <v>2660</v>
      </c>
      <c r="D7188" s="518" t="s">
        <v>9103</v>
      </c>
      <c r="E7188" s="859">
        <v>17</v>
      </c>
      <c r="F7188" s="859">
        <v>0</v>
      </c>
      <c r="G7188" s="518" t="s">
        <v>128</v>
      </c>
      <c r="H7188" s="518" t="s">
        <v>256</v>
      </c>
      <c r="I7188" s="518">
        <v>467282</v>
      </c>
    </row>
    <row r="7189" spans="1:9" x14ac:dyDescent="0.2">
      <c r="A7189" s="518" t="s">
        <v>267</v>
      </c>
      <c r="B7189" s="518">
        <v>467332</v>
      </c>
      <c r="C7189" s="518" t="s">
        <v>2660</v>
      </c>
      <c r="D7189" s="518" t="s">
        <v>513</v>
      </c>
      <c r="E7189" s="859">
        <v>27</v>
      </c>
      <c r="F7189" s="859">
        <v>26</v>
      </c>
      <c r="G7189" s="518" t="s">
        <v>122</v>
      </c>
      <c r="H7189" s="518" t="s">
        <v>267</v>
      </c>
      <c r="I7189" s="518">
        <v>467332</v>
      </c>
    </row>
    <row r="7190" spans="1:9" x14ac:dyDescent="0.2">
      <c r="A7190" s="518" t="s">
        <v>267</v>
      </c>
      <c r="B7190" s="518">
        <v>467340</v>
      </c>
      <c r="C7190" s="518" t="s">
        <v>2660</v>
      </c>
      <c r="D7190" s="518" t="s">
        <v>1159</v>
      </c>
      <c r="E7190" s="859">
        <v>25</v>
      </c>
      <c r="F7190" s="859">
        <v>25</v>
      </c>
      <c r="G7190" s="518" t="s">
        <v>122</v>
      </c>
      <c r="H7190" s="518" t="s">
        <v>267</v>
      </c>
      <c r="I7190" s="518">
        <v>467340</v>
      </c>
    </row>
    <row r="7191" spans="1:9" x14ac:dyDescent="0.2">
      <c r="A7191" s="518" t="s">
        <v>256</v>
      </c>
      <c r="B7191" s="518">
        <v>467407</v>
      </c>
      <c r="C7191" s="518" t="s">
        <v>2660</v>
      </c>
      <c r="D7191" s="518" t="s">
        <v>9104</v>
      </c>
      <c r="E7191" s="859">
        <v>10</v>
      </c>
      <c r="F7191" s="859">
        <v>0</v>
      </c>
      <c r="G7191" s="518" t="s">
        <v>128</v>
      </c>
      <c r="H7191" s="518" t="s">
        <v>256</v>
      </c>
      <c r="I7191" s="518">
        <v>467407</v>
      </c>
    </row>
    <row r="7192" spans="1:9" x14ac:dyDescent="0.2">
      <c r="A7192" s="518" t="s">
        <v>394</v>
      </c>
      <c r="B7192" s="518">
        <v>467480</v>
      </c>
      <c r="C7192" s="518" t="s">
        <v>2660</v>
      </c>
      <c r="D7192" s="518" t="s">
        <v>7169</v>
      </c>
      <c r="E7192" s="859">
        <v>30</v>
      </c>
      <c r="F7192" s="859">
        <v>0</v>
      </c>
      <c r="G7192" s="518" t="s">
        <v>128</v>
      </c>
      <c r="H7192" s="518" t="s">
        <v>394</v>
      </c>
      <c r="I7192" s="518">
        <v>467480</v>
      </c>
    </row>
    <row r="7193" spans="1:9" x14ac:dyDescent="0.2">
      <c r="A7193" s="518" t="s">
        <v>394</v>
      </c>
      <c r="B7193" s="518">
        <v>467522</v>
      </c>
      <c r="C7193" s="518" t="s">
        <v>2660</v>
      </c>
      <c r="D7193" s="518" t="s">
        <v>9105</v>
      </c>
      <c r="E7193" s="859">
        <v>31</v>
      </c>
      <c r="F7193" s="859">
        <v>0</v>
      </c>
      <c r="G7193" s="518" t="s">
        <v>128</v>
      </c>
      <c r="H7193" s="518" t="s">
        <v>394</v>
      </c>
      <c r="I7193" s="518">
        <v>467522</v>
      </c>
    </row>
    <row r="7194" spans="1:9" x14ac:dyDescent="0.2">
      <c r="A7194" s="518" t="s">
        <v>349</v>
      </c>
      <c r="B7194" s="518">
        <v>467563</v>
      </c>
      <c r="C7194" s="518" t="s">
        <v>2660</v>
      </c>
      <c r="D7194" s="518" t="s">
        <v>1819</v>
      </c>
      <c r="E7194" s="859">
        <v>34</v>
      </c>
      <c r="F7194" s="859">
        <v>18</v>
      </c>
      <c r="G7194" s="518" t="s">
        <v>122</v>
      </c>
      <c r="H7194" s="518" t="s">
        <v>349</v>
      </c>
      <c r="I7194" s="518">
        <v>467563</v>
      </c>
    </row>
    <row r="7195" spans="1:9" x14ac:dyDescent="0.2">
      <c r="A7195" s="518" t="s">
        <v>273</v>
      </c>
      <c r="B7195" s="518">
        <v>467613</v>
      </c>
      <c r="C7195" s="518" t="s">
        <v>2660</v>
      </c>
      <c r="D7195" s="518" t="s">
        <v>1820</v>
      </c>
      <c r="E7195" s="859">
        <v>35</v>
      </c>
      <c r="F7195" s="859">
        <v>30</v>
      </c>
      <c r="G7195" s="518" t="s">
        <v>128</v>
      </c>
      <c r="H7195" s="518" t="s">
        <v>273</v>
      </c>
      <c r="I7195" s="518">
        <v>467613</v>
      </c>
    </row>
    <row r="7196" spans="1:9" x14ac:dyDescent="0.2">
      <c r="A7196" s="518" t="s">
        <v>291</v>
      </c>
      <c r="B7196" s="518">
        <v>467639</v>
      </c>
      <c r="C7196" s="518" t="s">
        <v>2660</v>
      </c>
      <c r="D7196" s="518" t="s">
        <v>669</v>
      </c>
      <c r="E7196" s="859">
        <v>35</v>
      </c>
      <c r="F7196" s="859">
        <v>0</v>
      </c>
      <c r="G7196" s="518" t="s">
        <v>128</v>
      </c>
      <c r="H7196" s="518" t="s">
        <v>291</v>
      </c>
      <c r="I7196" s="518">
        <v>467639</v>
      </c>
    </row>
    <row r="7197" spans="1:9" x14ac:dyDescent="0.2">
      <c r="A7197" s="518" t="s">
        <v>193</v>
      </c>
      <c r="B7197" s="518">
        <v>467647</v>
      </c>
      <c r="C7197" s="518" t="s">
        <v>2660</v>
      </c>
      <c r="D7197" s="518" t="s">
        <v>1821</v>
      </c>
      <c r="E7197" s="859">
        <v>33</v>
      </c>
      <c r="F7197" s="859">
        <v>0</v>
      </c>
      <c r="G7197" s="518" t="s">
        <v>128</v>
      </c>
      <c r="H7197" s="518" t="s">
        <v>193</v>
      </c>
      <c r="I7197" s="518">
        <v>467647</v>
      </c>
    </row>
    <row r="7198" spans="1:9" x14ac:dyDescent="0.2">
      <c r="A7198" s="518" t="s">
        <v>181</v>
      </c>
      <c r="B7198" s="518">
        <v>467662</v>
      </c>
      <c r="C7198" s="518" t="s">
        <v>2660</v>
      </c>
      <c r="D7198" s="518" t="s">
        <v>1850</v>
      </c>
      <c r="E7198" s="859">
        <v>36</v>
      </c>
      <c r="F7198" s="859">
        <v>0</v>
      </c>
      <c r="G7198" s="518" t="s">
        <v>128</v>
      </c>
      <c r="H7198" s="518" t="s">
        <v>181</v>
      </c>
      <c r="I7198" s="518">
        <v>467662</v>
      </c>
    </row>
    <row r="7199" spans="1:9" x14ac:dyDescent="0.2">
      <c r="A7199" s="518" t="s">
        <v>347</v>
      </c>
      <c r="B7199" s="518">
        <v>467761</v>
      </c>
      <c r="C7199" s="518" t="s">
        <v>2660</v>
      </c>
      <c r="D7199" s="518" t="s">
        <v>1889</v>
      </c>
      <c r="E7199" s="859">
        <v>26</v>
      </c>
      <c r="F7199" s="859">
        <v>0</v>
      </c>
      <c r="G7199" s="518" t="s">
        <v>128</v>
      </c>
      <c r="H7199" s="518" t="s">
        <v>347</v>
      </c>
      <c r="I7199" s="518">
        <v>467761</v>
      </c>
    </row>
    <row r="7200" spans="1:9" x14ac:dyDescent="0.2">
      <c r="A7200" s="518" t="s">
        <v>392</v>
      </c>
      <c r="B7200" s="518">
        <v>467845</v>
      </c>
      <c r="C7200" s="518" t="s">
        <v>2660</v>
      </c>
      <c r="D7200" s="518" t="s">
        <v>798</v>
      </c>
      <c r="E7200" s="859">
        <v>32</v>
      </c>
      <c r="F7200" s="859">
        <v>13</v>
      </c>
      <c r="G7200" s="518" t="s">
        <v>122</v>
      </c>
      <c r="H7200" s="518" t="s">
        <v>392</v>
      </c>
      <c r="I7200" s="518">
        <v>467845</v>
      </c>
    </row>
    <row r="7201" spans="1:9" x14ac:dyDescent="0.2">
      <c r="A7201" s="518" t="s">
        <v>146</v>
      </c>
      <c r="B7201" s="518">
        <v>467878</v>
      </c>
      <c r="C7201" s="518" t="s">
        <v>2660</v>
      </c>
      <c r="D7201" s="518" t="s">
        <v>6848</v>
      </c>
      <c r="E7201" s="859">
        <v>35</v>
      </c>
      <c r="F7201" s="859">
        <v>0</v>
      </c>
      <c r="G7201" s="518" t="s">
        <v>128</v>
      </c>
      <c r="H7201" s="518" t="s">
        <v>146</v>
      </c>
      <c r="I7201" s="518">
        <v>467878</v>
      </c>
    </row>
    <row r="7202" spans="1:9" x14ac:dyDescent="0.2">
      <c r="A7202" s="518" t="s">
        <v>270</v>
      </c>
      <c r="B7202" s="518">
        <v>467894</v>
      </c>
      <c r="C7202" s="518" t="s">
        <v>2660</v>
      </c>
      <c r="D7202" s="518" t="s">
        <v>465</v>
      </c>
      <c r="E7202" s="859">
        <v>30</v>
      </c>
      <c r="F7202" s="859">
        <v>30</v>
      </c>
      <c r="G7202" s="518" t="s">
        <v>122</v>
      </c>
      <c r="H7202" s="518" t="s">
        <v>270</v>
      </c>
      <c r="I7202" s="518">
        <v>467894</v>
      </c>
    </row>
    <row r="7203" spans="1:9" x14ac:dyDescent="0.2">
      <c r="A7203" s="518" t="s">
        <v>146</v>
      </c>
      <c r="B7203" s="518">
        <v>467902</v>
      </c>
      <c r="C7203" s="518" t="s">
        <v>2660</v>
      </c>
      <c r="D7203" s="518" t="s">
        <v>6849</v>
      </c>
      <c r="E7203" s="859">
        <v>35</v>
      </c>
      <c r="F7203" s="859">
        <v>0</v>
      </c>
      <c r="G7203" s="518" t="s">
        <v>128</v>
      </c>
      <c r="H7203" s="518" t="s">
        <v>146</v>
      </c>
      <c r="I7203" s="518">
        <v>467902</v>
      </c>
    </row>
    <row r="7204" spans="1:9" x14ac:dyDescent="0.2">
      <c r="A7204" s="518" t="s">
        <v>146</v>
      </c>
      <c r="B7204" s="518">
        <v>467910</v>
      </c>
      <c r="C7204" s="518" t="s">
        <v>2660</v>
      </c>
      <c r="D7204" s="518" t="s">
        <v>7566</v>
      </c>
      <c r="E7204" s="859">
        <v>35</v>
      </c>
      <c r="F7204" s="859">
        <v>0</v>
      </c>
      <c r="G7204" s="518" t="s">
        <v>128</v>
      </c>
      <c r="H7204" s="518" t="s">
        <v>146</v>
      </c>
      <c r="I7204" s="518">
        <v>467910</v>
      </c>
    </row>
    <row r="7205" spans="1:9" x14ac:dyDescent="0.2">
      <c r="A7205" s="518" t="s">
        <v>381</v>
      </c>
      <c r="B7205" s="518">
        <v>467951</v>
      </c>
      <c r="C7205" s="518" t="s">
        <v>2660</v>
      </c>
      <c r="D7205" s="518" t="s">
        <v>9106</v>
      </c>
      <c r="E7205" s="859">
        <v>28</v>
      </c>
      <c r="F7205" s="859">
        <v>0</v>
      </c>
      <c r="G7205" s="518" t="s">
        <v>128</v>
      </c>
      <c r="H7205" s="518" t="s">
        <v>381</v>
      </c>
      <c r="I7205" s="518">
        <v>467951</v>
      </c>
    </row>
    <row r="7206" spans="1:9" x14ac:dyDescent="0.2">
      <c r="A7206" s="518" t="s">
        <v>255</v>
      </c>
      <c r="B7206" s="518">
        <v>467985</v>
      </c>
      <c r="C7206" s="518" t="s">
        <v>2660</v>
      </c>
      <c r="D7206" s="518" t="s">
        <v>709</v>
      </c>
      <c r="E7206" s="859">
        <v>25</v>
      </c>
      <c r="F7206" s="859">
        <v>16</v>
      </c>
      <c r="G7206" s="518" t="s">
        <v>122</v>
      </c>
      <c r="H7206" s="518" t="s">
        <v>255</v>
      </c>
      <c r="I7206" s="518">
        <v>467985</v>
      </c>
    </row>
    <row r="7207" spans="1:9" x14ac:dyDescent="0.2">
      <c r="A7207" s="518" t="s">
        <v>181</v>
      </c>
      <c r="B7207" s="518">
        <v>468025</v>
      </c>
      <c r="C7207" s="518" t="s">
        <v>2660</v>
      </c>
      <c r="D7207" s="518" t="s">
        <v>2028</v>
      </c>
      <c r="E7207" s="859">
        <v>27</v>
      </c>
      <c r="F7207" s="859">
        <v>0</v>
      </c>
      <c r="G7207" s="518" t="s">
        <v>128</v>
      </c>
      <c r="H7207" s="518" t="s">
        <v>181</v>
      </c>
      <c r="I7207" s="518">
        <v>468025</v>
      </c>
    </row>
    <row r="7208" spans="1:9" x14ac:dyDescent="0.2">
      <c r="A7208" s="518" t="s">
        <v>296</v>
      </c>
      <c r="B7208" s="518">
        <v>468041</v>
      </c>
      <c r="C7208" s="518" t="s">
        <v>2660</v>
      </c>
      <c r="D7208" s="518" t="s">
        <v>631</v>
      </c>
      <c r="E7208" s="859">
        <v>34</v>
      </c>
      <c r="F7208" s="859">
        <v>0</v>
      </c>
      <c r="G7208" s="518" t="s">
        <v>128</v>
      </c>
      <c r="H7208" s="518" t="s">
        <v>296</v>
      </c>
      <c r="I7208" s="518">
        <v>468041</v>
      </c>
    </row>
    <row r="7209" spans="1:9" x14ac:dyDescent="0.2">
      <c r="A7209" s="518" t="s">
        <v>386</v>
      </c>
      <c r="B7209" s="518">
        <v>468058</v>
      </c>
      <c r="C7209" s="518" t="s">
        <v>2660</v>
      </c>
      <c r="D7209" s="518" t="s">
        <v>2052</v>
      </c>
      <c r="E7209" s="859">
        <v>33</v>
      </c>
      <c r="F7209" s="859">
        <v>33</v>
      </c>
      <c r="G7209" s="518" t="s">
        <v>122</v>
      </c>
      <c r="H7209" s="518" t="s">
        <v>386</v>
      </c>
      <c r="I7209" s="518">
        <v>468058</v>
      </c>
    </row>
    <row r="7210" spans="1:9" x14ac:dyDescent="0.2">
      <c r="A7210" s="518" t="s">
        <v>386</v>
      </c>
      <c r="B7210" s="518">
        <v>468132</v>
      </c>
      <c r="C7210" s="518" t="s">
        <v>2660</v>
      </c>
      <c r="D7210" s="518" t="s">
        <v>2096</v>
      </c>
      <c r="E7210" s="859">
        <v>32</v>
      </c>
      <c r="F7210" s="859">
        <v>32</v>
      </c>
      <c r="G7210" s="518" t="s">
        <v>122</v>
      </c>
      <c r="H7210" s="518" t="s">
        <v>386</v>
      </c>
      <c r="I7210" s="518">
        <v>468132</v>
      </c>
    </row>
    <row r="7211" spans="1:9" x14ac:dyDescent="0.2">
      <c r="A7211" s="518" t="s">
        <v>329</v>
      </c>
      <c r="B7211" s="518">
        <v>468173</v>
      </c>
      <c r="C7211" s="518" t="s">
        <v>2660</v>
      </c>
      <c r="D7211" s="518" t="s">
        <v>2097</v>
      </c>
      <c r="E7211" s="859">
        <v>16</v>
      </c>
      <c r="F7211" s="859">
        <v>0</v>
      </c>
      <c r="G7211" s="518" t="s">
        <v>128</v>
      </c>
      <c r="H7211" s="518" t="s">
        <v>329</v>
      </c>
      <c r="I7211" s="518">
        <v>468173</v>
      </c>
    </row>
    <row r="7212" spans="1:9" x14ac:dyDescent="0.2">
      <c r="A7212" s="518" t="s">
        <v>271</v>
      </c>
      <c r="B7212" s="518">
        <v>468207</v>
      </c>
      <c r="C7212" s="518" t="s">
        <v>2660</v>
      </c>
      <c r="D7212" s="518" t="s">
        <v>2098</v>
      </c>
      <c r="E7212" s="859">
        <v>35</v>
      </c>
      <c r="F7212" s="859">
        <v>0</v>
      </c>
      <c r="G7212" s="518" t="s">
        <v>128</v>
      </c>
      <c r="H7212" s="518" t="s">
        <v>271</v>
      </c>
      <c r="I7212" s="518">
        <v>468207</v>
      </c>
    </row>
    <row r="7213" spans="1:9" x14ac:dyDescent="0.2">
      <c r="A7213" s="518" t="s">
        <v>256</v>
      </c>
      <c r="B7213" s="518">
        <v>468256</v>
      </c>
      <c r="C7213" s="518" t="s">
        <v>2660</v>
      </c>
      <c r="D7213" s="518" t="s">
        <v>9107</v>
      </c>
      <c r="E7213" s="859">
        <v>30</v>
      </c>
      <c r="F7213" s="859">
        <v>0</v>
      </c>
      <c r="G7213" s="518" t="s">
        <v>128</v>
      </c>
      <c r="H7213" s="518" t="s">
        <v>256</v>
      </c>
      <c r="I7213" s="518">
        <v>468256</v>
      </c>
    </row>
    <row r="7214" spans="1:9" x14ac:dyDescent="0.2">
      <c r="A7214" s="518" t="s">
        <v>256</v>
      </c>
      <c r="B7214" s="518">
        <v>468264</v>
      </c>
      <c r="C7214" s="518" t="s">
        <v>2660</v>
      </c>
      <c r="D7214" s="518" t="s">
        <v>9108</v>
      </c>
      <c r="E7214" s="859">
        <v>31</v>
      </c>
      <c r="F7214" s="859">
        <v>0</v>
      </c>
      <c r="G7214" s="518" t="s">
        <v>128</v>
      </c>
      <c r="H7214" s="518" t="s">
        <v>256</v>
      </c>
      <c r="I7214" s="518">
        <v>468264</v>
      </c>
    </row>
    <row r="7215" spans="1:9" x14ac:dyDescent="0.2">
      <c r="A7215" s="518" t="s">
        <v>256</v>
      </c>
      <c r="B7215" s="518">
        <v>468298</v>
      </c>
      <c r="C7215" s="518" t="s">
        <v>2660</v>
      </c>
      <c r="D7215" s="518" t="s">
        <v>9107</v>
      </c>
      <c r="E7215" s="859">
        <v>32</v>
      </c>
      <c r="F7215" s="859">
        <v>0</v>
      </c>
      <c r="G7215" s="518" t="s">
        <v>128</v>
      </c>
      <c r="H7215" s="518" t="s">
        <v>256</v>
      </c>
      <c r="I7215" s="518">
        <v>468298</v>
      </c>
    </row>
    <row r="7216" spans="1:9" x14ac:dyDescent="0.2">
      <c r="A7216" s="518" t="s">
        <v>256</v>
      </c>
      <c r="B7216" s="518">
        <v>468322</v>
      </c>
      <c r="C7216" s="518" t="s">
        <v>2660</v>
      </c>
      <c r="D7216" s="518" t="s">
        <v>4751</v>
      </c>
      <c r="E7216" s="859">
        <v>25</v>
      </c>
      <c r="F7216" s="859">
        <v>0</v>
      </c>
      <c r="G7216" s="518" t="s">
        <v>128</v>
      </c>
      <c r="H7216" s="518" t="s">
        <v>256</v>
      </c>
      <c r="I7216" s="518">
        <v>468322</v>
      </c>
    </row>
    <row r="7217" spans="1:9" x14ac:dyDescent="0.2">
      <c r="A7217" s="518" t="s">
        <v>190</v>
      </c>
      <c r="B7217" s="518">
        <v>468389</v>
      </c>
      <c r="C7217" s="518" t="s">
        <v>2660</v>
      </c>
      <c r="D7217" s="518" t="s">
        <v>9109</v>
      </c>
      <c r="E7217" s="859">
        <v>12</v>
      </c>
      <c r="F7217" s="859">
        <v>0</v>
      </c>
      <c r="G7217" s="518" t="s">
        <v>128</v>
      </c>
      <c r="H7217" s="518" t="s">
        <v>190</v>
      </c>
      <c r="I7217" s="518">
        <v>468389</v>
      </c>
    </row>
    <row r="7218" spans="1:9" x14ac:dyDescent="0.2">
      <c r="A7218" s="518" t="s">
        <v>256</v>
      </c>
      <c r="B7218" s="518">
        <v>468405</v>
      </c>
      <c r="C7218" s="518" t="s">
        <v>2660</v>
      </c>
      <c r="D7218" s="518" t="s">
        <v>9110</v>
      </c>
      <c r="E7218" s="859">
        <v>30</v>
      </c>
      <c r="F7218" s="859">
        <v>0</v>
      </c>
      <c r="G7218" s="518" t="s">
        <v>128</v>
      </c>
      <c r="H7218" s="518" t="s">
        <v>256</v>
      </c>
      <c r="I7218" s="518">
        <v>468405</v>
      </c>
    </row>
    <row r="7219" spans="1:9" x14ac:dyDescent="0.2">
      <c r="A7219" s="518" t="s">
        <v>280</v>
      </c>
      <c r="B7219" s="518">
        <v>468421</v>
      </c>
      <c r="C7219" s="518" t="s">
        <v>2660</v>
      </c>
      <c r="D7219" s="518" t="s">
        <v>397</v>
      </c>
      <c r="E7219" s="859">
        <v>26</v>
      </c>
      <c r="F7219" s="859">
        <v>9</v>
      </c>
      <c r="G7219" s="518" t="s">
        <v>122</v>
      </c>
      <c r="H7219" s="518" t="s">
        <v>280</v>
      </c>
      <c r="I7219" s="518">
        <v>468421</v>
      </c>
    </row>
    <row r="7220" spans="1:9" x14ac:dyDescent="0.2">
      <c r="A7220" s="518" t="s">
        <v>256</v>
      </c>
      <c r="B7220" s="518">
        <v>468470</v>
      </c>
      <c r="C7220" s="518" t="s">
        <v>2660</v>
      </c>
      <c r="D7220" s="518" t="s">
        <v>9111</v>
      </c>
      <c r="E7220" s="859">
        <v>35</v>
      </c>
      <c r="F7220" s="859">
        <v>0</v>
      </c>
      <c r="G7220" s="518" t="s">
        <v>128</v>
      </c>
      <c r="H7220" s="518" t="s">
        <v>256</v>
      </c>
      <c r="I7220" s="518">
        <v>468470</v>
      </c>
    </row>
    <row r="7221" spans="1:9" x14ac:dyDescent="0.2">
      <c r="A7221" s="518" t="s">
        <v>256</v>
      </c>
      <c r="B7221" s="518">
        <v>468488</v>
      </c>
      <c r="C7221" s="518" t="s">
        <v>2660</v>
      </c>
      <c r="D7221" s="518" t="s">
        <v>9112</v>
      </c>
      <c r="E7221" s="859">
        <v>33</v>
      </c>
      <c r="F7221" s="859">
        <v>0</v>
      </c>
      <c r="G7221" s="518" t="s">
        <v>128</v>
      </c>
      <c r="H7221" s="518" t="s">
        <v>256</v>
      </c>
      <c r="I7221" s="518">
        <v>468488</v>
      </c>
    </row>
    <row r="7222" spans="1:9" x14ac:dyDescent="0.2">
      <c r="A7222" s="518" t="s">
        <v>256</v>
      </c>
      <c r="B7222" s="518">
        <v>468504</v>
      </c>
      <c r="C7222" s="518" t="s">
        <v>2660</v>
      </c>
      <c r="D7222" s="518" t="s">
        <v>9113</v>
      </c>
      <c r="E7222" s="859">
        <v>16</v>
      </c>
      <c r="F7222" s="859">
        <v>0</v>
      </c>
      <c r="G7222" s="518" t="s">
        <v>128</v>
      </c>
      <c r="H7222" s="518" t="s">
        <v>256</v>
      </c>
      <c r="I7222" s="518">
        <v>468504</v>
      </c>
    </row>
    <row r="7223" spans="1:9" x14ac:dyDescent="0.2">
      <c r="A7223" s="518" t="s">
        <v>256</v>
      </c>
      <c r="B7223" s="518">
        <v>468512</v>
      </c>
      <c r="C7223" s="518" t="s">
        <v>2660</v>
      </c>
      <c r="D7223" s="518" t="s">
        <v>9114</v>
      </c>
      <c r="E7223" s="859">
        <v>31</v>
      </c>
      <c r="F7223" s="859">
        <v>0</v>
      </c>
      <c r="G7223" s="518" t="s">
        <v>128</v>
      </c>
      <c r="H7223" s="518" t="s">
        <v>256</v>
      </c>
      <c r="I7223" s="518">
        <v>468512</v>
      </c>
    </row>
    <row r="7224" spans="1:9" x14ac:dyDescent="0.2">
      <c r="A7224" s="518" t="s">
        <v>280</v>
      </c>
      <c r="B7224" s="518">
        <v>468538</v>
      </c>
      <c r="C7224" s="518" t="s">
        <v>2660</v>
      </c>
      <c r="D7224" s="518" t="s">
        <v>538</v>
      </c>
      <c r="E7224" s="859">
        <v>33</v>
      </c>
      <c r="F7224" s="859">
        <v>16</v>
      </c>
      <c r="G7224" s="518" t="s">
        <v>122</v>
      </c>
      <c r="H7224" s="518" t="s">
        <v>280</v>
      </c>
      <c r="I7224" s="518">
        <v>468538</v>
      </c>
    </row>
    <row r="7225" spans="1:9" x14ac:dyDescent="0.2">
      <c r="A7225" s="518" t="s">
        <v>256</v>
      </c>
      <c r="B7225" s="518">
        <v>468587</v>
      </c>
      <c r="C7225" s="518" t="s">
        <v>2660</v>
      </c>
      <c r="D7225" s="518" t="s">
        <v>9115</v>
      </c>
      <c r="E7225" s="859">
        <v>30</v>
      </c>
      <c r="F7225" s="859">
        <v>0</v>
      </c>
      <c r="G7225" s="518" t="s">
        <v>128</v>
      </c>
      <c r="H7225" s="518" t="s">
        <v>256</v>
      </c>
      <c r="I7225" s="518">
        <v>468587</v>
      </c>
    </row>
    <row r="7226" spans="1:9" x14ac:dyDescent="0.2">
      <c r="A7226" s="518" t="s">
        <v>256</v>
      </c>
      <c r="B7226" s="518">
        <v>468603</v>
      </c>
      <c r="C7226" s="518" t="s">
        <v>2660</v>
      </c>
      <c r="D7226" s="518" t="s">
        <v>9116</v>
      </c>
      <c r="E7226" s="859">
        <v>35</v>
      </c>
      <c r="F7226" s="859">
        <v>0</v>
      </c>
      <c r="G7226" s="518" t="s">
        <v>128</v>
      </c>
      <c r="H7226" s="518" t="s">
        <v>256</v>
      </c>
      <c r="I7226" s="518">
        <v>468603</v>
      </c>
    </row>
    <row r="7227" spans="1:9" x14ac:dyDescent="0.2">
      <c r="A7227" s="518" t="s">
        <v>378</v>
      </c>
      <c r="B7227" s="518">
        <v>468702</v>
      </c>
      <c r="C7227" s="518" t="s">
        <v>2660</v>
      </c>
      <c r="D7227" s="518" t="s">
        <v>9117</v>
      </c>
      <c r="E7227" s="859">
        <v>34</v>
      </c>
      <c r="F7227" s="859">
        <v>0</v>
      </c>
      <c r="G7227" s="518" t="s">
        <v>128</v>
      </c>
      <c r="H7227" s="518" t="s">
        <v>378</v>
      </c>
      <c r="I7227" s="518">
        <v>468702</v>
      </c>
    </row>
    <row r="7228" spans="1:9" x14ac:dyDescent="0.2">
      <c r="A7228" s="518" t="s">
        <v>179</v>
      </c>
      <c r="B7228" s="518">
        <v>468728</v>
      </c>
      <c r="C7228" s="518" t="s">
        <v>2660</v>
      </c>
      <c r="D7228" s="518" t="s">
        <v>1731</v>
      </c>
      <c r="E7228" s="859">
        <v>25</v>
      </c>
      <c r="F7228" s="859">
        <v>0</v>
      </c>
      <c r="G7228" s="518" t="s">
        <v>128</v>
      </c>
      <c r="H7228" s="518" t="s">
        <v>179</v>
      </c>
      <c r="I7228" s="518">
        <v>468728</v>
      </c>
    </row>
    <row r="7229" spans="1:9" x14ac:dyDescent="0.2">
      <c r="A7229" s="518" t="s">
        <v>256</v>
      </c>
      <c r="B7229" s="518">
        <v>468785</v>
      </c>
      <c r="C7229" s="518" t="s">
        <v>2660</v>
      </c>
      <c r="D7229" s="518" t="s">
        <v>6850</v>
      </c>
      <c r="E7229" s="859">
        <v>34</v>
      </c>
      <c r="F7229" s="859">
        <v>0</v>
      </c>
      <c r="G7229" s="518" t="s">
        <v>128</v>
      </c>
      <c r="H7229" s="518" t="s">
        <v>256</v>
      </c>
      <c r="I7229" s="518">
        <v>468785</v>
      </c>
    </row>
    <row r="7230" spans="1:9" x14ac:dyDescent="0.2">
      <c r="A7230" s="518" t="s">
        <v>256</v>
      </c>
      <c r="B7230" s="518">
        <v>468801</v>
      </c>
      <c r="C7230" s="518" t="s">
        <v>2660</v>
      </c>
      <c r="D7230" s="518" t="s">
        <v>9118</v>
      </c>
      <c r="E7230" s="859">
        <v>30</v>
      </c>
      <c r="F7230" s="859">
        <v>0</v>
      </c>
      <c r="G7230" s="518" t="s">
        <v>128</v>
      </c>
      <c r="H7230" s="518" t="s">
        <v>256</v>
      </c>
      <c r="I7230" s="518">
        <v>468801</v>
      </c>
    </row>
    <row r="7231" spans="1:9" x14ac:dyDescent="0.2">
      <c r="A7231" s="518" t="s">
        <v>180</v>
      </c>
      <c r="B7231" s="518">
        <v>468850</v>
      </c>
      <c r="C7231" s="518" t="s">
        <v>2660</v>
      </c>
      <c r="D7231" s="518" t="s">
        <v>1822</v>
      </c>
      <c r="E7231" s="859">
        <v>35</v>
      </c>
      <c r="F7231" s="859">
        <v>0</v>
      </c>
      <c r="G7231" s="518" t="s">
        <v>128</v>
      </c>
      <c r="H7231" s="518" t="s">
        <v>180</v>
      </c>
      <c r="I7231" s="518">
        <v>468850</v>
      </c>
    </row>
    <row r="7232" spans="1:9" x14ac:dyDescent="0.2">
      <c r="A7232" s="518" t="s">
        <v>180</v>
      </c>
      <c r="B7232" s="518">
        <v>468868</v>
      </c>
      <c r="C7232" s="518" t="s">
        <v>2660</v>
      </c>
      <c r="D7232" s="518" t="s">
        <v>1823</v>
      </c>
      <c r="E7232" s="859">
        <v>30</v>
      </c>
      <c r="F7232" s="859">
        <v>0</v>
      </c>
      <c r="G7232" s="518" t="s">
        <v>128</v>
      </c>
      <c r="H7232" s="518" t="s">
        <v>180</v>
      </c>
      <c r="I7232" s="518">
        <v>468868</v>
      </c>
    </row>
    <row r="7233" spans="1:9" x14ac:dyDescent="0.2">
      <c r="A7233" s="518" t="s">
        <v>256</v>
      </c>
      <c r="B7233" s="518">
        <v>468926</v>
      </c>
      <c r="C7233" s="518" t="s">
        <v>2660</v>
      </c>
      <c r="D7233" s="518" t="s">
        <v>1681</v>
      </c>
      <c r="E7233" s="859">
        <v>27</v>
      </c>
      <c r="F7233" s="859">
        <v>0</v>
      </c>
      <c r="G7233" s="518" t="s">
        <v>128</v>
      </c>
      <c r="H7233" s="518" t="s">
        <v>256</v>
      </c>
      <c r="I7233" s="518">
        <v>468926</v>
      </c>
    </row>
    <row r="7234" spans="1:9" x14ac:dyDescent="0.2">
      <c r="A7234" s="518" t="s">
        <v>372</v>
      </c>
      <c r="B7234" s="518">
        <v>468959</v>
      </c>
      <c r="C7234" s="518" t="s">
        <v>2660</v>
      </c>
      <c r="D7234" s="518" t="s">
        <v>543</v>
      </c>
      <c r="E7234" s="859">
        <v>36</v>
      </c>
      <c r="F7234" s="859">
        <v>28</v>
      </c>
      <c r="G7234" s="518" t="s">
        <v>128</v>
      </c>
      <c r="H7234" s="518" t="s">
        <v>372</v>
      </c>
      <c r="I7234" s="518">
        <v>468959</v>
      </c>
    </row>
    <row r="7235" spans="1:9" x14ac:dyDescent="0.2">
      <c r="A7235" s="518" t="s">
        <v>373</v>
      </c>
      <c r="B7235" s="518">
        <v>468983</v>
      </c>
      <c r="C7235" s="518" t="s">
        <v>2660</v>
      </c>
      <c r="D7235" s="518" t="s">
        <v>765</v>
      </c>
      <c r="E7235" s="859">
        <v>25</v>
      </c>
      <c r="F7235" s="859">
        <v>0</v>
      </c>
      <c r="G7235" s="518" t="s">
        <v>128</v>
      </c>
      <c r="H7235" s="518" t="s">
        <v>373</v>
      </c>
      <c r="I7235" s="518">
        <v>468983</v>
      </c>
    </row>
    <row r="7236" spans="1:9" x14ac:dyDescent="0.2">
      <c r="A7236" s="518" t="s">
        <v>319</v>
      </c>
      <c r="B7236" s="518">
        <v>469007</v>
      </c>
      <c r="C7236" s="518" t="s">
        <v>2660</v>
      </c>
      <c r="D7236" s="518" t="s">
        <v>1859</v>
      </c>
      <c r="E7236" s="859">
        <v>24</v>
      </c>
      <c r="F7236" s="859">
        <v>24</v>
      </c>
      <c r="G7236" s="518" t="s">
        <v>128</v>
      </c>
      <c r="H7236" s="518" t="s">
        <v>319</v>
      </c>
      <c r="I7236" s="518">
        <v>469007</v>
      </c>
    </row>
    <row r="7237" spans="1:9" x14ac:dyDescent="0.2">
      <c r="A7237" s="518" t="s">
        <v>256</v>
      </c>
      <c r="B7237" s="518">
        <v>469023</v>
      </c>
      <c r="C7237" s="518" t="s">
        <v>2660</v>
      </c>
      <c r="D7237" s="518" t="s">
        <v>9119</v>
      </c>
      <c r="E7237" s="859">
        <v>30</v>
      </c>
      <c r="F7237" s="859">
        <v>0</v>
      </c>
      <c r="G7237" s="518" t="s">
        <v>128</v>
      </c>
      <c r="H7237" s="518" t="s">
        <v>256</v>
      </c>
      <c r="I7237" s="518">
        <v>469023</v>
      </c>
    </row>
    <row r="7238" spans="1:9" x14ac:dyDescent="0.2">
      <c r="A7238" s="518" t="s">
        <v>362</v>
      </c>
      <c r="B7238" s="518">
        <v>469049</v>
      </c>
      <c r="C7238" s="518" t="s">
        <v>2660</v>
      </c>
      <c r="D7238" s="518" t="s">
        <v>577</v>
      </c>
      <c r="E7238" s="859">
        <v>31</v>
      </c>
      <c r="F7238" s="859">
        <v>31</v>
      </c>
      <c r="G7238" s="518" t="s">
        <v>128</v>
      </c>
      <c r="H7238" s="518" t="s">
        <v>362</v>
      </c>
      <c r="I7238" s="518">
        <v>469049</v>
      </c>
    </row>
    <row r="7239" spans="1:9" x14ac:dyDescent="0.2">
      <c r="A7239" s="518" t="s">
        <v>223</v>
      </c>
      <c r="B7239" s="518">
        <v>469064</v>
      </c>
      <c r="C7239" s="518" t="s">
        <v>2660</v>
      </c>
      <c r="D7239" s="518" t="s">
        <v>9120</v>
      </c>
      <c r="E7239" s="859">
        <v>30</v>
      </c>
      <c r="F7239" s="859">
        <v>0</v>
      </c>
      <c r="G7239" s="518" t="s">
        <v>128</v>
      </c>
      <c r="H7239" s="518" t="s">
        <v>223</v>
      </c>
      <c r="I7239" s="518">
        <v>469064</v>
      </c>
    </row>
    <row r="7240" spans="1:9" x14ac:dyDescent="0.2">
      <c r="A7240" s="518" t="s">
        <v>179</v>
      </c>
      <c r="B7240" s="518">
        <v>469072</v>
      </c>
      <c r="C7240" s="518" t="s">
        <v>2660</v>
      </c>
      <c r="D7240" s="518" t="s">
        <v>2594</v>
      </c>
      <c r="E7240" s="859">
        <v>34</v>
      </c>
      <c r="F7240" s="859">
        <v>34</v>
      </c>
      <c r="G7240" s="518" t="s">
        <v>128</v>
      </c>
      <c r="H7240" s="518" t="s">
        <v>179</v>
      </c>
      <c r="I7240" s="518">
        <v>469072</v>
      </c>
    </row>
    <row r="7241" spans="1:9" x14ac:dyDescent="0.2">
      <c r="A7241" s="518" t="s">
        <v>237</v>
      </c>
      <c r="B7241" s="518">
        <v>469395</v>
      </c>
      <c r="C7241" s="518" t="s">
        <v>2660</v>
      </c>
      <c r="D7241" s="518" t="s">
        <v>6851</v>
      </c>
      <c r="E7241" s="859">
        <v>34</v>
      </c>
      <c r="F7241" s="859">
        <v>34</v>
      </c>
      <c r="G7241" s="518" t="s">
        <v>128</v>
      </c>
      <c r="H7241" s="518" t="s">
        <v>237</v>
      </c>
      <c r="I7241" s="518">
        <v>469395</v>
      </c>
    </row>
    <row r="7242" spans="1:9" x14ac:dyDescent="0.2">
      <c r="A7242" s="518" t="s">
        <v>256</v>
      </c>
      <c r="B7242" s="518">
        <v>469411</v>
      </c>
      <c r="C7242" s="518" t="s">
        <v>2660</v>
      </c>
      <c r="D7242" s="518" t="s">
        <v>9121</v>
      </c>
      <c r="E7242" s="859">
        <v>26</v>
      </c>
      <c r="F7242" s="859">
        <v>9</v>
      </c>
      <c r="G7242" s="518" t="s">
        <v>122</v>
      </c>
      <c r="H7242" s="518" t="s">
        <v>256</v>
      </c>
      <c r="I7242" s="518">
        <v>726760</v>
      </c>
    </row>
    <row r="7243" spans="1:9" x14ac:dyDescent="0.2">
      <c r="A7243" s="518" t="s">
        <v>256</v>
      </c>
      <c r="B7243" s="518">
        <v>469437</v>
      </c>
      <c r="C7243" s="518" t="s">
        <v>2660</v>
      </c>
      <c r="D7243" s="518" t="s">
        <v>2106</v>
      </c>
      <c r="E7243" s="859">
        <v>26</v>
      </c>
      <c r="F7243" s="859">
        <v>2</v>
      </c>
      <c r="G7243" s="518" t="s">
        <v>122</v>
      </c>
      <c r="H7243" s="518" t="s">
        <v>256</v>
      </c>
      <c r="I7243" s="518">
        <v>726760</v>
      </c>
    </row>
    <row r="7244" spans="1:9" x14ac:dyDescent="0.2">
      <c r="A7244" s="518" t="s">
        <v>256</v>
      </c>
      <c r="B7244" s="518">
        <v>469478</v>
      </c>
      <c r="C7244" s="518" t="s">
        <v>2660</v>
      </c>
      <c r="D7244" s="518" t="s">
        <v>984</v>
      </c>
      <c r="E7244" s="859">
        <v>31</v>
      </c>
      <c r="F7244" s="859">
        <v>0</v>
      </c>
      <c r="G7244" s="518" t="s">
        <v>122</v>
      </c>
      <c r="H7244" s="518" t="s">
        <v>256</v>
      </c>
      <c r="I7244" s="518">
        <v>469478</v>
      </c>
    </row>
    <row r="7245" spans="1:9" x14ac:dyDescent="0.2">
      <c r="A7245" s="518" t="s">
        <v>256</v>
      </c>
      <c r="B7245" s="518">
        <v>469486</v>
      </c>
      <c r="C7245" s="518" t="s">
        <v>2660</v>
      </c>
      <c r="D7245" s="518" t="s">
        <v>984</v>
      </c>
      <c r="E7245" s="859">
        <v>24</v>
      </c>
      <c r="F7245" s="859">
        <v>24</v>
      </c>
      <c r="G7245" s="518" t="s">
        <v>122</v>
      </c>
      <c r="H7245" s="518" t="s">
        <v>256</v>
      </c>
      <c r="I7245" s="518">
        <v>469486</v>
      </c>
    </row>
    <row r="7246" spans="1:9" x14ac:dyDescent="0.2">
      <c r="A7246" s="518" t="s">
        <v>256</v>
      </c>
      <c r="B7246" s="518">
        <v>469494</v>
      </c>
      <c r="C7246" s="518" t="s">
        <v>2660</v>
      </c>
      <c r="D7246" s="518" t="s">
        <v>984</v>
      </c>
      <c r="E7246" s="859">
        <v>22</v>
      </c>
      <c r="F7246" s="859">
        <v>0</v>
      </c>
      <c r="G7246" s="518" t="s">
        <v>122</v>
      </c>
      <c r="H7246" s="518" t="s">
        <v>256</v>
      </c>
      <c r="I7246" s="518">
        <v>469494</v>
      </c>
    </row>
    <row r="7247" spans="1:9" x14ac:dyDescent="0.2">
      <c r="A7247" s="518" t="s">
        <v>256</v>
      </c>
      <c r="B7247" s="518">
        <v>469502</v>
      </c>
      <c r="C7247" s="518" t="s">
        <v>2660</v>
      </c>
      <c r="D7247" s="518" t="s">
        <v>984</v>
      </c>
      <c r="E7247" s="859">
        <v>26</v>
      </c>
      <c r="F7247" s="859">
        <v>26</v>
      </c>
      <c r="G7247" s="518" t="s">
        <v>122</v>
      </c>
      <c r="H7247" s="518" t="s">
        <v>256</v>
      </c>
      <c r="I7247" s="518">
        <v>469502</v>
      </c>
    </row>
    <row r="7248" spans="1:9" x14ac:dyDescent="0.2">
      <c r="A7248" s="518" t="s">
        <v>256</v>
      </c>
      <c r="B7248" s="518">
        <v>469510</v>
      </c>
      <c r="C7248" s="518" t="s">
        <v>2660</v>
      </c>
      <c r="D7248" s="518" t="s">
        <v>984</v>
      </c>
      <c r="E7248" s="859">
        <v>31</v>
      </c>
      <c r="F7248" s="859">
        <v>0</v>
      </c>
      <c r="G7248" s="518" t="s">
        <v>122</v>
      </c>
      <c r="H7248" s="518" t="s">
        <v>256</v>
      </c>
      <c r="I7248" s="518">
        <v>469510</v>
      </c>
    </row>
    <row r="7249" spans="1:9" x14ac:dyDescent="0.2">
      <c r="A7249" s="518" t="s">
        <v>8492</v>
      </c>
      <c r="B7249" s="518">
        <v>469528</v>
      </c>
      <c r="C7249" s="518" t="s">
        <v>2660</v>
      </c>
      <c r="D7249" s="518" t="s">
        <v>537</v>
      </c>
      <c r="E7249" s="859">
        <v>34</v>
      </c>
      <c r="F7249" s="859">
        <v>0</v>
      </c>
      <c r="G7249" s="518" t="s">
        <v>128</v>
      </c>
      <c r="H7249" s="518" t="s">
        <v>8492</v>
      </c>
      <c r="I7249" s="518">
        <v>469528</v>
      </c>
    </row>
    <row r="7250" spans="1:9" x14ac:dyDescent="0.2">
      <c r="A7250" s="518" t="s">
        <v>256</v>
      </c>
      <c r="B7250" s="518">
        <v>469536</v>
      </c>
      <c r="C7250" s="518" t="s">
        <v>2660</v>
      </c>
      <c r="D7250" s="518" t="s">
        <v>2148</v>
      </c>
      <c r="E7250" s="859">
        <v>35</v>
      </c>
      <c r="F7250" s="859">
        <v>5</v>
      </c>
      <c r="G7250" s="518" t="s">
        <v>122</v>
      </c>
      <c r="H7250" s="518" t="s">
        <v>256</v>
      </c>
      <c r="I7250" s="518">
        <v>401992</v>
      </c>
    </row>
    <row r="7251" spans="1:9" x14ac:dyDescent="0.2">
      <c r="A7251" s="518" t="s">
        <v>256</v>
      </c>
      <c r="B7251" s="518">
        <v>469544</v>
      </c>
      <c r="C7251" s="518" t="s">
        <v>2660</v>
      </c>
      <c r="D7251" s="518" t="s">
        <v>9122</v>
      </c>
      <c r="E7251" s="859">
        <v>31</v>
      </c>
      <c r="F7251" s="859">
        <v>0</v>
      </c>
      <c r="G7251" s="518" t="s">
        <v>122</v>
      </c>
      <c r="H7251" s="518" t="s">
        <v>256</v>
      </c>
      <c r="I7251" s="518">
        <v>469544</v>
      </c>
    </row>
    <row r="7252" spans="1:9" x14ac:dyDescent="0.2">
      <c r="A7252" s="518" t="s">
        <v>256</v>
      </c>
      <c r="B7252" s="518">
        <v>469551</v>
      </c>
      <c r="C7252" s="518" t="s">
        <v>2660</v>
      </c>
      <c r="D7252" s="518" t="s">
        <v>9122</v>
      </c>
      <c r="E7252" s="859">
        <v>30</v>
      </c>
      <c r="F7252" s="859">
        <v>0</v>
      </c>
      <c r="G7252" s="518" t="s">
        <v>122</v>
      </c>
      <c r="H7252" s="518" t="s">
        <v>256</v>
      </c>
      <c r="I7252" s="518">
        <v>469551</v>
      </c>
    </row>
    <row r="7253" spans="1:9" x14ac:dyDescent="0.2">
      <c r="A7253" s="518" t="s">
        <v>256</v>
      </c>
      <c r="B7253" s="518">
        <v>469569</v>
      </c>
      <c r="C7253" s="518" t="s">
        <v>2660</v>
      </c>
      <c r="D7253" s="518" t="s">
        <v>984</v>
      </c>
      <c r="E7253" s="859">
        <v>21</v>
      </c>
      <c r="F7253" s="859">
        <v>0</v>
      </c>
      <c r="G7253" s="518" t="s">
        <v>122</v>
      </c>
      <c r="H7253" s="518" t="s">
        <v>256</v>
      </c>
      <c r="I7253" s="518">
        <v>469569</v>
      </c>
    </row>
    <row r="7254" spans="1:9" x14ac:dyDescent="0.2">
      <c r="A7254" s="518" t="s">
        <v>256</v>
      </c>
      <c r="B7254" s="518">
        <v>469577</v>
      </c>
      <c r="C7254" s="518" t="s">
        <v>2660</v>
      </c>
      <c r="D7254" s="518" t="s">
        <v>9121</v>
      </c>
      <c r="E7254" s="859">
        <v>24</v>
      </c>
      <c r="F7254" s="859">
        <v>21</v>
      </c>
      <c r="G7254" s="518" t="s">
        <v>122</v>
      </c>
      <c r="H7254" s="518" t="s">
        <v>256</v>
      </c>
      <c r="I7254" s="518">
        <v>469577</v>
      </c>
    </row>
    <row r="7255" spans="1:9" x14ac:dyDescent="0.2">
      <c r="A7255" s="518" t="s">
        <v>256</v>
      </c>
      <c r="B7255" s="518">
        <v>469585</v>
      </c>
      <c r="C7255" s="518" t="s">
        <v>2660</v>
      </c>
      <c r="D7255" s="518" t="s">
        <v>2148</v>
      </c>
      <c r="E7255" s="859">
        <v>34</v>
      </c>
      <c r="F7255" s="859">
        <v>24</v>
      </c>
      <c r="G7255" s="518" t="s">
        <v>122</v>
      </c>
      <c r="H7255" s="518" t="s">
        <v>256</v>
      </c>
      <c r="I7255" s="518">
        <v>469585</v>
      </c>
    </row>
    <row r="7256" spans="1:9" x14ac:dyDescent="0.2">
      <c r="A7256" s="518" t="s">
        <v>256</v>
      </c>
      <c r="B7256" s="518">
        <v>469593</v>
      </c>
      <c r="C7256" s="518" t="s">
        <v>2660</v>
      </c>
      <c r="D7256" s="518" t="s">
        <v>592</v>
      </c>
      <c r="E7256" s="859">
        <v>34</v>
      </c>
      <c r="F7256" s="859">
        <v>0</v>
      </c>
      <c r="G7256" s="518" t="s">
        <v>122</v>
      </c>
      <c r="H7256" s="518" t="s">
        <v>256</v>
      </c>
      <c r="I7256" s="518">
        <v>469593</v>
      </c>
    </row>
    <row r="7257" spans="1:9" x14ac:dyDescent="0.2">
      <c r="A7257" s="518" t="s">
        <v>256</v>
      </c>
      <c r="B7257" s="518">
        <v>469601</v>
      </c>
      <c r="C7257" s="518" t="s">
        <v>2660</v>
      </c>
      <c r="D7257" s="518" t="s">
        <v>9123</v>
      </c>
      <c r="E7257" s="859">
        <v>32</v>
      </c>
      <c r="F7257" s="859">
        <v>6</v>
      </c>
      <c r="G7257" s="518" t="s">
        <v>122</v>
      </c>
      <c r="H7257" s="518" t="s">
        <v>256</v>
      </c>
      <c r="I7257" s="518">
        <v>633867</v>
      </c>
    </row>
    <row r="7258" spans="1:9" x14ac:dyDescent="0.2">
      <c r="A7258" s="518" t="s">
        <v>179</v>
      </c>
      <c r="B7258" s="518">
        <v>469759</v>
      </c>
      <c r="C7258" s="518" t="s">
        <v>2660</v>
      </c>
      <c r="D7258" s="518" t="s">
        <v>570</v>
      </c>
      <c r="E7258" s="859">
        <v>32</v>
      </c>
      <c r="F7258" s="859">
        <v>0</v>
      </c>
      <c r="G7258" s="518" t="s">
        <v>128</v>
      </c>
      <c r="H7258" s="518" t="s">
        <v>179</v>
      </c>
      <c r="I7258" s="518">
        <v>469759</v>
      </c>
    </row>
    <row r="7259" spans="1:9" x14ac:dyDescent="0.2">
      <c r="A7259" s="518" t="s">
        <v>181</v>
      </c>
      <c r="B7259" s="518">
        <v>469890</v>
      </c>
      <c r="C7259" s="518" t="s">
        <v>2660</v>
      </c>
      <c r="D7259" s="518" t="s">
        <v>1698</v>
      </c>
      <c r="E7259" s="859">
        <v>32</v>
      </c>
      <c r="F7259" s="859">
        <v>22</v>
      </c>
      <c r="G7259" s="518" t="s">
        <v>128</v>
      </c>
      <c r="H7259" s="518" t="s">
        <v>181</v>
      </c>
      <c r="I7259" s="518">
        <v>469890</v>
      </c>
    </row>
    <row r="7260" spans="1:9" x14ac:dyDescent="0.2">
      <c r="A7260" s="518" t="s">
        <v>181</v>
      </c>
      <c r="B7260" s="518">
        <v>470039</v>
      </c>
      <c r="C7260" s="518" t="s">
        <v>2660</v>
      </c>
      <c r="D7260" s="518" t="s">
        <v>2381</v>
      </c>
      <c r="E7260" s="859">
        <v>36</v>
      </c>
      <c r="F7260" s="859">
        <v>25</v>
      </c>
      <c r="G7260" s="518" t="s">
        <v>128</v>
      </c>
      <c r="H7260" s="518" t="s">
        <v>181</v>
      </c>
      <c r="I7260" s="518">
        <v>470039</v>
      </c>
    </row>
    <row r="7261" spans="1:9" x14ac:dyDescent="0.2">
      <c r="A7261" s="518" t="s">
        <v>181</v>
      </c>
      <c r="B7261" s="518">
        <v>470286</v>
      </c>
      <c r="C7261" s="518" t="s">
        <v>2660</v>
      </c>
      <c r="D7261" s="518" t="s">
        <v>2174</v>
      </c>
      <c r="E7261" s="859">
        <v>24</v>
      </c>
      <c r="F7261" s="859">
        <v>0</v>
      </c>
      <c r="G7261" s="518" t="s">
        <v>128</v>
      </c>
      <c r="H7261" s="518" t="s">
        <v>181</v>
      </c>
      <c r="I7261" s="518">
        <v>470286</v>
      </c>
    </row>
    <row r="7262" spans="1:9" x14ac:dyDescent="0.2">
      <c r="A7262" s="518" t="s">
        <v>181</v>
      </c>
      <c r="B7262" s="518">
        <v>470336</v>
      </c>
      <c r="C7262" s="518" t="s">
        <v>2660</v>
      </c>
      <c r="D7262" s="518" t="s">
        <v>1492</v>
      </c>
      <c r="E7262" s="859">
        <v>30</v>
      </c>
      <c r="F7262" s="859">
        <v>0</v>
      </c>
      <c r="G7262" s="518" t="s">
        <v>128</v>
      </c>
      <c r="H7262" s="518" t="s">
        <v>181</v>
      </c>
      <c r="I7262" s="518">
        <v>470336</v>
      </c>
    </row>
    <row r="7263" spans="1:9" x14ac:dyDescent="0.2">
      <c r="A7263" s="518" t="s">
        <v>256</v>
      </c>
      <c r="B7263" s="518">
        <v>470492</v>
      </c>
      <c r="C7263" s="518" t="s">
        <v>2660</v>
      </c>
      <c r="D7263" s="518" t="s">
        <v>2659</v>
      </c>
      <c r="E7263" s="859">
        <v>33</v>
      </c>
      <c r="F7263" s="859">
        <v>20</v>
      </c>
      <c r="G7263" s="518" t="s">
        <v>128</v>
      </c>
      <c r="H7263" s="518" t="s">
        <v>256</v>
      </c>
      <c r="I7263" s="518">
        <v>470492</v>
      </c>
    </row>
    <row r="7264" spans="1:9" x14ac:dyDescent="0.2">
      <c r="A7264" s="518" t="s">
        <v>232</v>
      </c>
      <c r="B7264" s="518">
        <v>470518</v>
      </c>
      <c r="C7264" s="518" t="s">
        <v>2660</v>
      </c>
      <c r="D7264" s="518" t="s">
        <v>666</v>
      </c>
      <c r="E7264" s="859">
        <v>14</v>
      </c>
      <c r="F7264" s="859">
        <v>14</v>
      </c>
      <c r="G7264" s="518" t="s">
        <v>122</v>
      </c>
      <c r="H7264" s="518" t="s">
        <v>232</v>
      </c>
      <c r="I7264" s="518">
        <v>470518</v>
      </c>
    </row>
    <row r="7265" spans="1:9" x14ac:dyDescent="0.2">
      <c r="A7265" s="518" t="s">
        <v>256</v>
      </c>
      <c r="B7265" s="518">
        <v>470633</v>
      </c>
      <c r="C7265" s="518" t="s">
        <v>2660</v>
      </c>
      <c r="D7265" s="518" t="s">
        <v>2660</v>
      </c>
      <c r="E7265" s="859">
        <v>11</v>
      </c>
      <c r="F7265" s="859">
        <v>11</v>
      </c>
      <c r="G7265" s="518" t="s">
        <v>128</v>
      </c>
      <c r="H7265" s="518" t="s">
        <v>256</v>
      </c>
      <c r="I7265" s="518">
        <v>456285</v>
      </c>
    </row>
    <row r="7266" spans="1:9" x14ac:dyDescent="0.2">
      <c r="A7266" s="518" t="s">
        <v>256</v>
      </c>
      <c r="B7266" s="518">
        <v>470823</v>
      </c>
      <c r="C7266" s="518" t="s">
        <v>2660</v>
      </c>
      <c r="D7266" s="518" t="s">
        <v>9124</v>
      </c>
      <c r="E7266" s="859">
        <v>19</v>
      </c>
      <c r="F7266" s="859">
        <v>0</v>
      </c>
      <c r="G7266" s="518" t="s">
        <v>128</v>
      </c>
      <c r="H7266" s="518" t="s">
        <v>256</v>
      </c>
      <c r="I7266" s="518">
        <v>470823</v>
      </c>
    </row>
    <row r="7267" spans="1:9" x14ac:dyDescent="0.2">
      <c r="A7267" s="518" t="s">
        <v>256</v>
      </c>
      <c r="B7267" s="518">
        <v>470831</v>
      </c>
      <c r="C7267" s="518" t="s">
        <v>2660</v>
      </c>
      <c r="D7267" s="518" t="s">
        <v>9125</v>
      </c>
      <c r="E7267" s="859">
        <v>26</v>
      </c>
      <c r="F7267" s="859">
        <v>0</v>
      </c>
      <c r="G7267" s="518" t="s">
        <v>128</v>
      </c>
      <c r="H7267" s="518" t="s">
        <v>256</v>
      </c>
      <c r="I7267" s="518">
        <v>470831</v>
      </c>
    </row>
    <row r="7268" spans="1:9" x14ac:dyDescent="0.2">
      <c r="A7268" s="518" t="s">
        <v>256</v>
      </c>
      <c r="B7268" s="518">
        <v>470856</v>
      </c>
      <c r="C7268" s="518" t="s">
        <v>2660</v>
      </c>
      <c r="D7268" s="518" t="s">
        <v>9126</v>
      </c>
      <c r="E7268" s="859">
        <v>20</v>
      </c>
      <c r="F7268" s="859">
        <v>0</v>
      </c>
      <c r="G7268" s="518" t="s">
        <v>128</v>
      </c>
      <c r="H7268" s="518" t="s">
        <v>256</v>
      </c>
      <c r="I7268" s="518">
        <v>470856</v>
      </c>
    </row>
    <row r="7269" spans="1:9" x14ac:dyDescent="0.2">
      <c r="A7269" s="518" t="s">
        <v>349</v>
      </c>
      <c r="B7269" s="518">
        <v>470914</v>
      </c>
      <c r="C7269" s="518" t="s">
        <v>2660</v>
      </c>
      <c r="D7269" s="518" t="s">
        <v>7835</v>
      </c>
      <c r="E7269" s="859">
        <v>35</v>
      </c>
      <c r="F7269" s="859">
        <v>35</v>
      </c>
      <c r="G7269" s="518" t="s">
        <v>128</v>
      </c>
      <c r="H7269" s="518" t="s">
        <v>349</v>
      </c>
      <c r="I7269" s="518">
        <v>470914</v>
      </c>
    </row>
    <row r="7270" spans="1:9" x14ac:dyDescent="0.2">
      <c r="A7270" s="518" t="s">
        <v>349</v>
      </c>
      <c r="B7270" s="518">
        <v>470930</v>
      </c>
      <c r="C7270" s="518" t="s">
        <v>2660</v>
      </c>
      <c r="D7270" s="518" t="s">
        <v>2737</v>
      </c>
      <c r="E7270" s="859">
        <v>30</v>
      </c>
      <c r="F7270" s="859">
        <v>30</v>
      </c>
      <c r="G7270" s="518" t="s">
        <v>128</v>
      </c>
      <c r="H7270" s="518" t="s">
        <v>349</v>
      </c>
      <c r="I7270" s="518">
        <v>470930</v>
      </c>
    </row>
    <row r="7271" spans="1:9" x14ac:dyDescent="0.2">
      <c r="A7271" s="518" t="s">
        <v>180</v>
      </c>
      <c r="B7271" s="518">
        <v>471136</v>
      </c>
      <c r="C7271" s="518" t="s">
        <v>2660</v>
      </c>
      <c r="D7271" s="518" t="s">
        <v>2208</v>
      </c>
      <c r="E7271" s="859">
        <v>31</v>
      </c>
      <c r="F7271" s="859">
        <v>0</v>
      </c>
      <c r="G7271" s="518" t="s">
        <v>128</v>
      </c>
      <c r="H7271" s="518" t="s">
        <v>180</v>
      </c>
      <c r="I7271" s="518">
        <v>471136</v>
      </c>
    </row>
    <row r="7272" spans="1:9" x14ac:dyDescent="0.2">
      <c r="A7272" s="518" t="s">
        <v>292</v>
      </c>
      <c r="B7272" s="518">
        <v>471151</v>
      </c>
      <c r="C7272" s="518" t="s">
        <v>2660</v>
      </c>
      <c r="D7272" s="518" t="s">
        <v>2209</v>
      </c>
      <c r="E7272" s="859">
        <v>18</v>
      </c>
      <c r="F7272" s="859">
        <v>0</v>
      </c>
      <c r="G7272" s="518" t="s">
        <v>128</v>
      </c>
      <c r="H7272" s="518" t="s">
        <v>292</v>
      </c>
      <c r="I7272" s="518">
        <v>471151</v>
      </c>
    </row>
    <row r="7273" spans="1:9" x14ac:dyDescent="0.2">
      <c r="A7273" s="518" t="s">
        <v>292</v>
      </c>
      <c r="B7273" s="518">
        <v>471177</v>
      </c>
      <c r="C7273" s="518" t="s">
        <v>2660</v>
      </c>
      <c r="D7273" s="518" t="s">
        <v>1880</v>
      </c>
      <c r="E7273" s="859">
        <v>31</v>
      </c>
      <c r="F7273" s="859">
        <v>0</v>
      </c>
      <c r="G7273" s="518" t="s">
        <v>128</v>
      </c>
      <c r="H7273" s="518" t="s">
        <v>292</v>
      </c>
      <c r="I7273" s="518">
        <v>471177</v>
      </c>
    </row>
    <row r="7274" spans="1:9" x14ac:dyDescent="0.2">
      <c r="A7274" s="518" t="s">
        <v>292</v>
      </c>
      <c r="B7274" s="518">
        <v>471219</v>
      </c>
      <c r="C7274" s="518" t="s">
        <v>2660</v>
      </c>
      <c r="D7274" s="518" t="s">
        <v>2209</v>
      </c>
      <c r="E7274" s="859">
        <v>32</v>
      </c>
      <c r="F7274" s="859">
        <v>0</v>
      </c>
      <c r="G7274" s="518" t="s">
        <v>128</v>
      </c>
      <c r="H7274" s="518" t="s">
        <v>292</v>
      </c>
      <c r="I7274" s="518">
        <v>471219</v>
      </c>
    </row>
    <row r="7275" spans="1:9" x14ac:dyDescent="0.2">
      <c r="A7275" s="518" t="s">
        <v>180</v>
      </c>
      <c r="B7275" s="518">
        <v>471250</v>
      </c>
      <c r="C7275" s="518" t="s">
        <v>2660</v>
      </c>
      <c r="D7275" s="518" t="s">
        <v>748</v>
      </c>
      <c r="E7275" s="859">
        <v>30</v>
      </c>
      <c r="F7275" s="859">
        <v>0</v>
      </c>
      <c r="G7275" s="518" t="s">
        <v>128</v>
      </c>
      <c r="H7275" s="518" t="s">
        <v>180</v>
      </c>
      <c r="I7275" s="518">
        <v>471250</v>
      </c>
    </row>
    <row r="7276" spans="1:9" x14ac:dyDescent="0.2">
      <c r="A7276" s="518" t="s">
        <v>362</v>
      </c>
      <c r="B7276" s="518">
        <v>471326</v>
      </c>
      <c r="C7276" s="518" t="s">
        <v>2660</v>
      </c>
      <c r="D7276" s="518" t="s">
        <v>1342</v>
      </c>
      <c r="E7276" s="859">
        <v>29</v>
      </c>
      <c r="F7276" s="859">
        <v>19</v>
      </c>
      <c r="G7276" s="518" t="s">
        <v>128</v>
      </c>
      <c r="H7276" s="518" t="s">
        <v>362</v>
      </c>
      <c r="I7276" s="518">
        <v>471326</v>
      </c>
    </row>
    <row r="7277" spans="1:9" x14ac:dyDescent="0.2">
      <c r="A7277" s="518" t="s">
        <v>256</v>
      </c>
      <c r="B7277" s="518">
        <v>471342</v>
      </c>
      <c r="C7277" s="518" t="s">
        <v>2660</v>
      </c>
      <c r="D7277" s="518" t="s">
        <v>9127</v>
      </c>
      <c r="E7277" s="859">
        <v>30</v>
      </c>
      <c r="F7277" s="859">
        <v>0</v>
      </c>
      <c r="G7277" s="518" t="s">
        <v>128</v>
      </c>
      <c r="H7277" s="518" t="s">
        <v>256</v>
      </c>
      <c r="I7277" s="518">
        <v>471342</v>
      </c>
    </row>
    <row r="7278" spans="1:9" x14ac:dyDescent="0.2">
      <c r="A7278" s="518" t="s">
        <v>256</v>
      </c>
      <c r="B7278" s="518">
        <v>471441</v>
      </c>
      <c r="C7278" s="518" t="s">
        <v>2660</v>
      </c>
      <c r="D7278" s="518" t="s">
        <v>2197</v>
      </c>
      <c r="E7278" s="859">
        <v>31</v>
      </c>
      <c r="F7278" s="859">
        <v>0</v>
      </c>
      <c r="G7278" s="518" t="s">
        <v>128</v>
      </c>
      <c r="H7278" s="518" t="s">
        <v>256</v>
      </c>
      <c r="I7278" s="518">
        <v>471441</v>
      </c>
    </row>
    <row r="7279" spans="1:9" x14ac:dyDescent="0.2">
      <c r="A7279" s="518" t="s">
        <v>256</v>
      </c>
      <c r="B7279" s="518">
        <v>471458</v>
      </c>
      <c r="C7279" s="518" t="s">
        <v>2660</v>
      </c>
      <c r="D7279" s="518" t="s">
        <v>1342</v>
      </c>
      <c r="E7279" s="859">
        <v>26</v>
      </c>
      <c r="F7279" s="859">
        <v>13</v>
      </c>
      <c r="G7279" s="518" t="s">
        <v>128</v>
      </c>
      <c r="H7279" s="518" t="s">
        <v>256</v>
      </c>
      <c r="I7279" s="518">
        <v>471458</v>
      </c>
    </row>
    <row r="7280" spans="1:9" x14ac:dyDescent="0.2">
      <c r="A7280" s="518" t="s">
        <v>256</v>
      </c>
      <c r="B7280" s="518">
        <v>471466</v>
      </c>
      <c r="C7280" s="518" t="s">
        <v>2660</v>
      </c>
      <c r="D7280" s="518" t="s">
        <v>1342</v>
      </c>
      <c r="E7280" s="859">
        <v>21</v>
      </c>
      <c r="F7280" s="859">
        <v>12</v>
      </c>
      <c r="G7280" s="518" t="s">
        <v>128</v>
      </c>
      <c r="H7280" s="518" t="s">
        <v>256</v>
      </c>
      <c r="I7280" s="518">
        <v>471466</v>
      </c>
    </row>
    <row r="7281" spans="1:9" x14ac:dyDescent="0.2">
      <c r="A7281" s="518" t="s">
        <v>158</v>
      </c>
      <c r="B7281" s="518">
        <v>471490</v>
      </c>
      <c r="C7281" s="518" t="s">
        <v>2660</v>
      </c>
      <c r="D7281" s="518" t="s">
        <v>6852</v>
      </c>
      <c r="E7281" s="859">
        <v>11</v>
      </c>
      <c r="F7281" s="859">
        <v>0</v>
      </c>
      <c r="G7281" s="518" t="s">
        <v>128</v>
      </c>
      <c r="H7281" s="518" t="s">
        <v>158</v>
      </c>
      <c r="I7281" s="518">
        <v>471490</v>
      </c>
    </row>
    <row r="7282" spans="1:9" x14ac:dyDescent="0.2">
      <c r="A7282" s="518" t="s">
        <v>266</v>
      </c>
      <c r="B7282" s="518">
        <v>471508</v>
      </c>
      <c r="C7282" s="518" t="s">
        <v>2660</v>
      </c>
      <c r="D7282" s="518" t="s">
        <v>6853</v>
      </c>
      <c r="E7282" s="859">
        <v>35</v>
      </c>
      <c r="F7282" s="859">
        <v>33</v>
      </c>
      <c r="G7282" s="518" t="s">
        <v>128</v>
      </c>
      <c r="H7282" s="518" t="s">
        <v>266</v>
      </c>
      <c r="I7282" s="518">
        <v>471508</v>
      </c>
    </row>
    <row r="7283" spans="1:9" x14ac:dyDescent="0.2">
      <c r="A7283" s="518" t="s">
        <v>256</v>
      </c>
      <c r="B7283" s="518">
        <v>471516</v>
      </c>
      <c r="C7283" s="518" t="s">
        <v>2660</v>
      </c>
      <c r="D7283" s="518" t="s">
        <v>2386</v>
      </c>
      <c r="E7283" s="859">
        <v>30</v>
      </c>
      <c r="F7283" s="859">
        <v>0</v>
      </c>
      <c r="G7283" s="518" t="s">
        <v>128</v>
      </c>
      <c r="H7283" s="518" t="s">
        <v>256</v>
      </c>
      <c r="I7283" s="518">
        <v>471516</v>
      </c>
    </row>
    <row r="7284" spans="1:9" x14ac:dyDescent="0.2">
      <c r="A7284" s="518" t="s">
        <v>256</v>
      </c>
      <c r="B7284" s="518">
        <v>471524</v>
      </c>
      <c r="C7284" s="518" t="s">
        <v>2660</v>
      </c>
      <c r="D7284" s="518" t="s">
        <v>9128</v>
      </c>
      <c r="E7284" s="859">
        <v>18</v>
      </c>
      <c r="F7284" s="859">
        <v>0</v>
      </c>
      <c r="G7284" s="518" t="s">
        <v>128</v>
      </c>
      <c r="H7284" s="518" t="s">
        <v>256</v>
      </c>
      <c r="I7284" s="518">
        <v>471524</v>
      </c>
    </row>
    <row r="7285" spans="1:9" x14ac:dyDescent="0.2">
      <c r="A7285" s="518" t="s">
        <v>179</v>
      </c>
      <c r="B7285" s="518">
        <v>471532</v>
      </c>
      <c r="C7285" s="518" t="s">
        <v>2660</v>
      </c>
      <c r="D7285" s="518" t="s">
        <v>2387</v>
      </c>
      <c r="E7285" s="859">
        <v>24</v>
      </c>
      <c r="F7285" s="859">
        <v>24</v>
      </c>
      <c r="G7285" s="518" t="s">
        <v>128</v>
      </c>
      <c r="H7285" s="518" t="s">
        <v>179</v>
      </c>
      <c r="I7285" s="518">
        <v>471532</v>
      </c>
    </row>
    <row r="7286" spans="1:9" x14ac:dyDescent="0.2">
      <c r="A7286" s="518" t="s">
        <v>256</v>
      </c>
      <c r="B7286" s="518">
        <v>471540</v>
      </c>
      <c r="C7286" s="518" t="s">
        <v>2660</v>
      </c>
      <c r="D7286" s="518" t="s">
        <v>9129</v>
      </c>
      <c r="E7286" s="859">
        <v>30</v>
      </c>
      <c r="F7286" s="859">
        <v>0</v>
      </c>
      <c r="G7286" s="518" t="s">
        <v>128</v>
      </c>
      <c r="H7286" s="518" t="s">
        <v>256</v>
      </c>
      <c r="I7286" s="518">
        <v>471540</v>
      </c>
    </row>
    <row r="7287" spans="1:9" x14ac:dyDescent="0.2">
      <c r="A7287" s="518" t="s">
        <v>256</v>
      </c>
      <c r="B7287" s="518">
        <v>471557</v>
      </c>
      <c r="C7287" s="518" t="s">
        <v>2660</v>
      </c>
      <c r="D7287" s="518" t="s">
        <v>9130</v>
      </c>
      <c r="E7287" s="859">
        <v>31</v>
      </c>
      <c r="F7287" s="859">
        <v>0</v>
      </c>
      <c r="G7287" s="518" t="s">
        <v>128</v>
      </c>
      <c r="H7287" s="518" t="s">
        <v>256</v>
      </c>
      <c r="I7287" s="518">
        <v>471557</v>
      </c>
    </row>
    <row r="7288" spans="1:9" x14ac:dyDescent="0.2">
      <c r="A7288" s="518" t="s">
        <v>318</v>
      </c>
      <c r="B7288" s="518">
        <v>471581</v>
      </c>
      <c r="C7288" s="518" t="s">
        <v>2660</v>
      </c>
      <c r="D7288" s="518" t="s">
        <v>9131</v>
      </c>
      <c r="E7288" s="859">
        <v>15</v>
      </c>
      <c r="F7288" s="859">
        <v>0</v>
      </c>
      <c r="G7288" s="518" t="s">
        <v>128</v>
      </c>
      <c r="H7288" s="518" t="s">
        <v>318</v>
      </c>
      <c r="I7288" s="518">
        <v>471581</v>
      </c>
    </row>
    <row r="7289" spans="1:9" x14ac:dyDescent="0.2">
      <c r="A7289" s="518" t="s">
        <v>256</v>
      </c>
      <c r="B7289" s="518">
        <v>471599</v>
      </c>
      <c r="C7289" s="518" t="s">
        <v>2660</v>
      </c>
      <c r="D7289" s="518" t="s">
        <v>9132</v>
      </c>
      <c r="E7289" s="859">
        <v>34</v>
      </c>
      <c r="F7289" s="859">
        <v>0</v>
      </c>
      <c r="G7289" s="518" t="s">
        <v>128</v>
      </c>
      <c r="H7289" s="518" t="s">
        <v>256</v>
      </c>
      <c r="I7289" s="518">
        <v>471599</v>
      </c>
    </row>
    <row r="7290" spans="1:9" x14ac:dyDescent="0.2">
      <c r="A7290" s="518" t="s">
        <v>180</v>
      </c>
      <c r="B7290" s="518">
        <v>471607</v>
      </c>
      <c r="C7290" s="518" t="s">
        <v>2660</v>
      </c>
      <c r="D7290" s="518" t="s">
        <v>2488</v>
      </c>
      <c r="E7290" s="859">
        <v>17</v>
      </c>
      <c r="F7290" s="859">
        <v>0</v>
      </c>
      <c r="G7290" s="518" t="s">
        <v>128</v>
      </c>
      <c r="H7290" s="518" t="s">
        <v>180</v>
      </c>
      <c r="I7290" s="518">
        <v>471607</v>
      </c>
    </row>
    <row r="7291" spans="1:9" x14ac:dyDescent="0.2">
      <c r="A7291" s="518" t="s">
        <v>180</v>
      </c>
      <c r="B7291" s="518">
        <v>471615</v>
      </c>
      <c r="C7291" s="518" t="s">
        <v>2660</v>
      </c>
      <c r="D7291" s="518" t="s">
        <v>2489</v>
      </c>
      <c r="E7291" s="859">
        <v>30</v>
      </c>
      <c r="F7291" s="859">
        <v>0</v>
      </c>
      <c r="G7291" s="518" t="s">
        <v>128</v>
      </c>
      <c r="H7291" s="518" t="s">
        <v>180</v>
      </c>
      <c r="I7291" s="518">
        <v>471615</v>
      </c>
    </row>
    <row r="7292" spans="1:9" x14ac:dyDescent="0.2">
      <c r="A7292" s="518" t="s">
        <v>180</v>
      </c>
      <c r="B7292" s="518">
        <v>471623</v>
      </c>
      <c r="C7292" s="518" t="s">
        <v>2660</v>
      </c>
      <c r="D7292" s="518" t="s">
        <v>2490</v>
      </c>
      <c r="E7292" s="859">
        <v>30</v>
      </c>
      <c r="F7292" s="859">
        <v>0</v>
      </c>
      <c r="G7292" s="518" t="s">
        <v>128</v>
      </c>
      <c r="H7292" s="518" t="s">
        <v>180</v>
      </c>
      <c r="I7292" s="518">
        <v>471623</v>
      </c>
    </row>
    <row r="7293" spans="1:9" x14ac:dyDescent="0.2">
      <c r="A7293" s="518" t="s">
        <v>158</v>
      </c>
      <c r="B7293" s="518">
        <v>471631</v>
      </c>
      <c r="C7293" s="518" t="s">
        <v>2660</v>
      </c>
      <c r="D7293" s="518" t="s">
        <v>6854</v>
      </c>
      <c r="E7293" s="859">
        <v>15</v>
      </c>
      <c r="F7293" s="859">
        <v>0</v>
      </c>
      <c r="G7293" s="518" t="s">
        <v>128</v>
      </c>
      <c r="H7293" s="518" t="s">
        <v>158</v>
      </c>
      <c r="I7293" s="518">
        <v>471631</v>
      </c>
    </row>
    <row r="7294" spans="1:9" x14ac:dyDescent="0.2">
      <c r="A7294" s="518" t="s">
        <v>180</v>
      </c>
      <c r="B7294" s="518">
        <v>471680</v>
      </c>
      <c r="C7294" s="518" t="s">
        <v>2660</v>
      </c>
      <c r="D7294" s="518" t="s">
        <v>2491</v>
      </c>
      <c r="E7294" s="859">
        <v>30</v>
      </c>
      <c r="F7294" s="859">
        <v>0</v>
      </c>
      <c r="G7294" s="518" t="s">
        <v>128</v>
      </c>
      <c r="H7294" s="518" t="s">
        <v>180</v>
      </c>
      <c r="I7294" s="518">
        <v>471680</v>
      </c>
    </row>
    <row r="7295" spans="1:9" x14ac:dyDescent="0.2">
      <c r="A7295" s="518" t="s">
        <v>158</v>
      </c>
      <c r="B7295" s="518">
        <v>471706</v>
      </c>
      <c r="C7295" s="518" t="s">
        <v>2660</v>
      </c>
      <c r="D7295" s="518" t="s">
        <v>6855</v>
      </c>
      <c r="E7295" s="859">
        <v>17</v>
      </c>
      <c r="F7295" s="859">
        <v>0</v>
      </c>
      <c r="G7295" s="518" t="s">
        <v>128</v>
      </c>
      <c r="H7295" s="518" t="s">
        <v>158</v>
      </c>
      <c r="I7295" s="518">
        <v>471706</v>
      </c>
    </row>
    <row r="7296" spans="1:9" x14ac:dyDescent="0.2">
      <c r="A7296" s="518" t="s">
        <v>256</v>
      </c>
      <c r="B7296" s="518">
        <v>471722</v>
      </c>
      <c r="C7296" s="518" t="s">
        <v>2660</v>
      </c>
      <c r="D7296" s="518" t="s">
        <v>9133</v>
      </c>
      <c r="E7296" s="859">
        <v>30</v>
      </c>
      <c r="F7296" s="859">
        <v>0</v>
      </c>
      <c r="G7296" s="518" t="s">
        <v>128</v>
      </c>
      <c r="H7296" s="518" t="s">
        <v>256</v>
      </c>
      <c r="I7296" s="518">
        <v>471722</v>
      </c>
    </row>
    <row r="7297" spans="1:9" x14ac:dyDescent="0.2">
      <c r="A7297" s="518" t="s">
        <v>256</v>
      </c>
      <c r="B7297" s="518">
        <v>471730</v>
      </c>
      <c r="C7297" s="518" t="s">
        <v>2660</v>
      </c>
      <c r="D7297" s="518" t="s">
        <v>9134</v>
      </c>
      <c r="E7297" s="859">
        <v>26</v>
      </c>
      <c r="F7297" s="859">
        <v>0</v>
      </c>
      <c r="G7297" s="518" t="s">
        <v>128</v>
      </c>
      <c r="H7297" s="518" t="s">
        <v>256</v>
      </c>
      <c r="I7297" s="518">
        <v>471730</v>
      </c>
    </row>
    <row r="7298" spans="1:9" x14ac:dyDescent="0.2">
      <c r="A7298" s="518" t="s">
        <v>256</v>
      </c>
      <c r="B7298" s="518">
        <v>471763</v>
      </c>
      <c r="C7298" s="518" t="s">
        <v>2660</v>
      </c>
      <c r="D7298" s="518" t="s">
        <v>2521</v>
      </c>
      <c r="E7298" s="859">
        <v>30</v>
      </c>
      <c r="F7298" s="859">
        <v>0</v>
      </c>
      <c r="G7298" s="518" t="s">
        <v>128</v>
      </c>
      <c r="H7298" s="518" t="s">
        <v>256</v>
      </c>
      <c r="I7298" s="518">
        <v>471763</v>
      </c>
    </row>
    <row r="7299" spans="1:9" x14ac:dyDescent="0.2">
      <c r="A7299" s="518" t="s">
        <v>256</v>
      </c>
      <c r="B7299" s="518">
        <v>471797</v>
      </c>
      <c r="C7299" s="518" t="s">
        <v>2660</v>
      </c>
      <c r="D7299" s="518" t="s">
        <v>2522</v>
      </c>
      <c r="E7299" s="859">
        <v>26</v>
      </c>
      <c r="F7299" s="859">
        <v>0</v>
      </c>
      <c r="G7299" s="518" t="s">
        <v>128</v>
      </c>
      <c r="H7299" s="518" t="s">
        <v>256</v>
      </c>
      <c r="I7299" s="518">
        <v>471797</v>
      </c>
    </row>
    <row r="7300" spans="1:9" x14ac:dyDescent="0.2">
      <c r="A7300" s="518" t="s">
        <v>256</v>
      </c>
      <c r="B7300" s="518">
        <v>471888</v>
      </c>
      <c r="C7300" s="518" t="s">
        <v>2660</v>
      </c>
      <c r="D7300" s="518" t="s">
        <v>9135</v>
      </c>
      <c r="E7300" s="859">
        <v>30</v>
      </c>
      <c r="F7300" s="859">
        <v>0</v>
      </c>
      <c r="G7300" s="518" t="s">
        <v>128</v>
      </c>
      <c r="H7300" s="518" t="s">
        <v>256</v>
      </c>
      <c r="I7300" s="518">
        <v>471888</v>
      </c>
    </row>
    <row r="7301" spans="1:9" x14ac:dyDescent="0.2">
      <c r="A7301" s="518" t="s">
        <v>256</v>
      </c>
      <c r="B7301" s="518">
        <v>471896</v>
      </c>
      <c r="C7301" s="518" t="s">
        <v>2660</v>
      </c>
      <c r="D7301" s="518" t="s">
        <v>9136</v>
      </c>
      <c r="E7301" s="859">
        <v>30</v>
      </c>
      <c r="F7301" s="859">
        <v>0</v>
      </c>
      <c r="G7301" s="518" t="s">
        <v>128</v>
      </c>
      <c r="H7301" s="518" t="s">
        <v>256</v>
      </c>
      <c r="I7301" s="518">
        <v>471896</v>
      </c>
    </row>
    <row r="7302" spans="1:9" x14ac:dyDescent="0.2">
      <c r="A7302" s="518" t="s">
        <v>256</v>
      </c>
      <c r="B7302" s="518">
        <v>471912</v>
      </c>
      <c r="C7302" s="518" t="s">
        <v>2660</v>
      </c>
      <c r="D7302" s="518" t="s">
        <v>9137</v>
      </c>
      <c r="E7302" s="859">
        <v>30</v>
      </c>
      <c r="F7302" s="859">
        <v>0</v>
      </c>
      <c r="G7302" s="518" t="s">
        <v>128</v>
      </c>
      <c r="H7302" s="518" t="s">
        <v>256</v>
      </c>
      <c r="I7302" s="518">
        <v>471912</v>
      </c>
    </row>
    <row r="7303" spans="1:9" x14ac:dyDescent="0.2">
      <c r="A7303" s="518" t="s">
        <v>256</v>
      </c>
      <c r="B7303" s="518">
        <v>471938</v>
      </c>
      <c r="C7303" s="518" t="s">
        <v>2660</v>
      </c>
      <c r="D7303" s="518" t="s">
        <v>9138</v>
      </c>
      <c r="E7303" s="859">
        <v>33</v>
      </c>
      <c r="F7303" s="859">
        <v>0</v>
      </c>
      <c r="G7303" s="518" t="s">
        <v>128</v>
      </c>
      <c r="H7303" s="518" t="s">
        <v>256</v>
      </c>
      <c r="I7303" s="518">
        <v>471938</v>
      </c>
    </row>
    <row r="7304" spans="1:9" x14ac:dyDescent="0.2">
      <c r="A7304" s="518" t="s">
        <v>256</v>
      </c>
      <c r="B7304" s="518">
        <v>471946</v>
      </c>
      <c r="C7304" s="518" t="s">
        <v>2660</v>
      </c>
      <c r="D7304" s="518" t="s">
        <v>9139</v>
      </c>
      <c r="E7304" s="859">
        <v>35</v>
      </c>
      <c r="F7304" s="859">
        <v>0</v>
      </c>
      <c r="G7304" s="518" t="s">
        <v>128</v>
      </c>
      <c r="H7304" s="518" t="s">
        <v>256</v>
      </c>
      <c r="I7304" s="518">
        <v>471946</v>
      </c>
    </row>
    <row r="7305" spans="1:9" x14ac:dyDescent="0.2">
      <c r="A7305" s="518" t="s">
        <v>256</v>
      </c>
      <c r="B7305" s="518">
        <v>471979</v>
      </c>
      <c r="C7305" s="518" t="s">
        <v>2660</v>
      </c>
      <c r="D7305" s="518" t="s">
        <v>9140</v>
      </c>
      <c r="E7305" s="859">
        <v>19</v>
      </c>
      <c r="F7305" s="859">
        <v>0</v>
      </c>
      <c r="G7305" s="518" t="s">
        <v>128</v>
      </c>
      <c r="H7305" s="518" t="s">
        <v>256</v>
      </c>
      <c r="I7305" s="518">
        <v>471979</v>
      </c>
    </row>
    <row r="7306" spans="1:9" x14ac:dyDescent="0.2">
      <c r="A7306" s="518" t="s">
        <v>256</v>
      </c>
      <c r="B7306" s="518">
        <v>471987</v>
      </c>
      <c r="C7306" s="518" t="s">
        <v>2660</v>
      </c>
      <c r="D7306" s="518" t="s">
        <v>9140</v>
      </c>
      <c r="E7306" s="859">
        <v>23</v>
      </c>
      <c r="F7306" s="859">
        <v>0</v>
      </c>
      <c r="G7306" s="518" t="s">
        <v>128</v>
      </c>
      <c r="H7306" s="518" t="s">
        <v>256</v>
      </c>
      <c r="I7306" s="518">
        <v>471987</v>
      </c>
    </row>
    <row r="7307" spans="1:9" x14ac:dyDescent="0.2">
      <c r="A7307" s="518" t="s">
        <v>256</v>
      </c>
      <c r="B7307" s="518">
        <v>472027</v>
      </c>
      <c r="C7307" s="518" t="s">
        <v>2660</v>
      </c>
      <c r="D7307" s="518" t="s">
        <v>9141</v>
      </c>
      <c r="E7307" s="859">
        <v>21</v>
      </c>
      <c r="F7307" s="859">
        <v>0</v>
      </c>
      <c r="G7307" s="518" t="s">
        <v>128</v>
      </c>
      <c r="H7307" s="518" t="s">
        <v>256</v>
      </c>
      <c r="I7307" s="518">
        <v>472027</v>
      </c>
    </row>
    <row r="7308" spans="1:9" x14ac:dyDescent="0.2">
      <c r="A7308" s="518" t="s">
        <v>256</v>
      </c>
      <c r="B7308" s="518">
        <v>472068</v>
      </c>
      <c r="C7308" s="518" t="s">
        <v>2660</v>
      </c>
      <c r="D7308" s="518" t="s">
        <v>9142</v>
      </c>
      <c r="E7308" s="859">
        <v>31</v>
      </c>
      <c r="F7308" s="859">
        <v>0</v>
      </c>
      <c r="G7308" s="518" t="s">
        <v>128</v>
      </c>
      <c r="H7308" s="518" t="s">
        <v>256</v>
      </c>
      <c r="I7308" s="518">
        <v>472068</v>
      </c>
    </row>
    <row r="7309" spans="1:9" x14ac:dyDescent="0.2">
      <c r="A7309" s="518" t="s">
        <v>256</v>
      </c>
      <c r="B7309" s="518">
        <v>472084</v>
      </c>
      <c r="C7309" s="518" t="s">
        <v>2660</v>
      </c>
      <c r="D7309" s="518" t="s">
        <v>9143</v>
      </c>
      <c r="E7309" s="859">
        <v>34</v>
      </c>
      <c r="F7309" s="859">
        <v>0</v>
      </c>
      <c r="G7309" s="518" t="s">
        <v>128</v>
      </c>
      <c r="H7309" s="518" t="s">
        <v>256</v>
      </c>
      <c r="I7309" s="518">
        <v>472084</v>
      </c>
    </row>
    <row r="7310" spans="1:9" x14ac:dyDescent="0.2">
      <c r="A7310" s="518" t="s">
        <v>256</v>
      </c>
      <c r="B7310" s="518">
        <v>472092</v>
      </c>
      <c r="C7310" s="518" t="s">
        <v>2660</v>
      </c>
      <c r="D7310" s="518" t="s">
        <v>9144</v>
      </c>
      <c r="E7310" s="859">
        <v>30</v>
      </c>
      <c r="F7310" s="859">
        <v>0</v>
      </c>
      <c r="G7310" s="518" t="s">
        <v>128</v>
      </c>
      <c r="H7310" s="518" t="s">
        <v>256</v>
      </c>
      <c r="I7310" s="518">
        <v>472092</v>
      </c>
    </row>
    <row r="7311" spans="1:9" x14ac:dyDescent="0.2">
      <c r="A7311" s="518" t="s">
        <v>256</v>
      </c>
      <c r="B7311" s="518">
        <v>472100</v>
      </c>
      <c r="C7311" s="518" t="s">
        <v>2660</v>
      </c>
      <c r="D7311" s="518" t="s">
        <v>9145</v>
      </c>
      <c r="E7311" s="859">
        <v>22</v>
      </c>
      <c r="F7311" s="859">
        <v>0</v>
      </c>
      <c r="G7311" s="518" t="s">
        <v>128</v>
      </c>
      <c r="H7311" s="518" t="s">
        <v>256</v>
      </c>
      <c r="I7311" s="518">
        <v>472100</v>
      </c>
    </row>
    <row r="7312" spans="1:9" x14ac:dyDescent="0.2">
      <c r="A7312" s="518" t="s">
        <v>256</v>
      </c>
      <c r="B7312" s="518">
        <v>472118</v>
      </c>
      <c r="C7312" s="518" t="s">
        <v>2660</v>
      </c>
      <c r="D7312" s="518" t="s">
        <v>9146</v>
      </c>
      <c r="E7312" s="859">
        <v>33</v>
      </c>
      <c r="F7312" s="859">
        <v>0</v>
      </c>
      <c r="G7312" s="518" t="s">
        <v>128</v>
      </c>
      <c r="H7312" s="518" t="s">
        <v>256</v>
      </c>
      <c r="I7312" s="518">
        <v>472118</v>
      </c>
    </row>
    <row r="7313" spans="1:9" x14ac:dyDescent="0.2">
      <c r="A7313" s="518" t="s">
        <v>256</v>
      </c>
      <c r="B7313" s="518">
        <v>472126</v>
      </c>
      <c r="C7313" s="518" t="s">
        <v>2660</v>
      </c>
      <c r="D7313" s="518" t="s">
        <v>9147</v>
      </c>
      <c r="E7313" s="859">
        <v>35</v>
      </c>
      <c r="F7313" s="859">
        <v>0</v>
      </c>
      <c r="G7313" s="518" t="s">
        <v>128</v>
      </c>
      <c r="H7313" s="518" t="s">
        <v>256</v>
      </c>
      <c r="I7313" s="518">
        <v>472126</v>
      </c>
    </row>
    <row r="7314" spans="1:9" x14ac:dyDescent="0.2">
      <c r="A7314" s="518" t="s">
        <v>256</v>
      </c>
      <c r="B7314" s="518">
        <v>472134</v>
      </c>
      <c r="C7314" s="518" t="s">
        <v>2660</v>
      </c>
      <c r="D7314" s="518" t="s">
        <v>9148</v>
      </c>
      <c r="E7314" s="859">
        <v>30</v>
      </c>
      <c r="F7314" s="859">
        <v>0</v>
      </c>
      <c r="G7314" s="518" t="s">
        <v>128</v>
      </c>
      <c r="H7314" s="518" t="s">
        <v>256</v>
      </c>
      <c r="I7314" s="518">
        <v>472134</v>
      </c>
    </row>
    <row r="7315" spans="1:9" x14ac:dyDescent="0.2">
      <c r="A7315" s="518" t="s">
        <v>256</v>
      </c>
      <c r="B7315" s="518">
        <v>472142</v>
      </c>
      <c r="C7315" s="518" t="s">
        <v>2660</v>
      </c>
      <c r="D7315" s="518" t="s">
        <v>9149</v>
      </c>
      <c r="E7315" s="859">
        <v>25</v>
      </c>
      <c r="F7315" s="859">
        <v>0</v>
      </c>
      <c r="G7315" s="518" t="s">
        <v>128</v>
      </c>
      <c r="H7315" s="518" t="s">
        <v>256</v>
      </c>
      <c r="I7315" s="518">
        <v>472142</v>
      </c>
    </row>
    <row r="7316" spans="1:9" x14ac:dyDescent="0.2">
      <c r="A7316" s="518" t="s">
        <v>256</v>
      </c>
      <c r="B7316" s="518">
        <v>472159</v>
      </c>
      <c r="C7316" s="518" t="s">
        <v>2660</v>
      </c>
      <c r="D7316" s="518" t="s">
        <v>9150</v>
      </c>
      <c r="E7316" s="859">
        <v>32</v>
      </c>
      <c r="F7316" s="859">
        <v>0</v>
      </c>
      <c r="G7316" s="518" t="s">
        <v>128</v>
      </c>
      <c r="H7316" s="518" t="s">
        <v>256</v>
      </c>
      <c r="I7316" s="518">
        <v>472159</v>
      </c>
    </row>
    <row r="7317" spans="1:9" x14ac:dyDescent="0.2">
      <c r="A7317" s="518" t="s">
        <v>256</v>
      </c>
      <c r="B7317" s="518">
        <v>472167</v>
      </c>
      <c r="C7317" s="518" t="s">
        <v>2660</v>
      </c>
      <c r="D7317" s="518" t="s">
        <v>9151</v>
      </c>
      <c r="E7317" s="859">
        <v>34</v>
      </c>
      <c r="F7317" s="859">
        <v>0</v>
      </c>
      <c r="G7317" s="518" t="s">
        <v>128</v>
      </c>
      <c r="H7317" s="518" t="s">
        <v>256</v>
      </c>
      <c r="I7317" s="518">
        <v>472167</v>
      </c>
    </row>
    <row r="7318" spans="1:9" x14ac:dyDescent="0.2">
      <c r="A7318" s="518" t="s">
        <v>322</v>
      </c>
      <c r="B7318" s="518">
        <v>472175</v>
      </c>
      <c r="C7318" s="518" t="s">
        <v>2660</v>
      </c>
      <c r="D7318" s="518" t="s">
        <v>9152</v>
      </c>
      <c r="E7318" s="859">
        <v>35</v>
      </c>
      <c r="F7318" s="859">
        <v>26</v>
      </c>
      <c r="G7318" s="518" t="s">
        <v>128</v>
      </c>
      <c r="H7318" s="518" t="s">
        <v>322</v>
      </c>
      <c r="I7318" s="518">
        <v>472175</v>
      </c>
    </row>
    <row r="7319" spans="1:9" x14ac:dyDescent="0.2">
      <c r="A7319" s="518" t="s">
        <v>203</v>
      </c>
      <c r="B7319" s="518">
        <v>472209</v>
      </c>
      <c r="C7319" s="518" t="s">
        <v>2660</v>
      </c>
      <c r="D7319" s="518" t="s">
        <v>643</v>
      </c>
      <c r="E7319" s="859">
        <v>34</v>
      </c>
      <c r="F7319" s="859">
        <v>0</v>
      </c>
      <c r="G7319" s="518" t="s">
        <v>128</v>
      </c>
      <c r="H7319" s="518" t="s">
        <v>203</v>
      </c>
      <c r="I7319" s="518">
        <v>472209</v>
      </c>
    </row>
    <row r="7320" spans="1:9" x14ac:dyDescent="0.2">
      <c r="A7320" s="518" t="s">
        <v>148</v>
      </c>
      <c r="B7320" s="518">
        <v>472225</v>
      </c>
      <c r="C7320" s="518" t="s">
        <v>2660</v>
      </c>
      <c r="D7320" s="518" t="s">
        <v>2029</v>
      </c>
      <c r="E7320" s="859">
        <v>34</v>
      </c>
      <c r="F7320" s="859">
        <v>29</v>
      </c>
      <c r="G7320" s="518" t="s">
        <v>128</v>
      </c>
      <c r="H7320" s="518" t="s">
        <v>148</v>
      </c>
      <c r="I7320" s="518">
        <v>472225</v>
      </c>
    </row>
    <row r="7321" spans="1:9" x14ac:dyDescent="0.2">
      <c r="A7321" s="518" t="s">
        <v>148</v>
      </c>
      <c r="B7321" s="518">
        <v>472233</v>
      </c>
      <c r="C7321" s="518" t="s">
        <v>2660</v>
      </c>
      <c r="D7321" s="518" t="s">
        <v>2059</v>
      </c>
      <c r="E7321" s="859">
        <v>35</v>
      </c>
      <c r="F7321" s="859">
        <v>0</v>
      </c>
      <c r="G7321" s="518" t="s">
        <v>128</v>
      </c>
      <c r="H7321" s="518" t="s">
        <v>148</v>
      </c>
      <c r="I7321" s="518">
        <v>472233</v>
      </c>
    </row>
    <row r="7322" spans="1:9" x14ac:dyDescent="0.2">
      <c r="A7322" s="518" t="s">
        <v>378</v>
      </c>
      <c r="B7322" s="518">
        <v>472241</v>
      </c>
      <c r="C7322" s="518" t="s">
        <v>2660</v>
      </c>
      <c r="D7322" s="518" t="s">
        <v>470</v>
      </c>
      <c r="E7322" s="859">
        <v>14</v>
      </c>
      <c r="F7322" s="859">
        <v>14</v>
      </c>
      <c r="G7322" s="518" t="s">
        <v>122</v>
      </c>
      <c r="H7322" s="518" t="s">
        <v>378</v>
      </c>
      <c r="I7322" s="518">
        <v>472241</v>
      </c>
    </row>
    <row r="7323" spans="1:9" x14ac:dyDescent="0.2">
      <c r="A7323" s="518" t="s">
        <v>378</v>
      </c>
      <c r="B7323" s="518">
        <v>472258</v>
      </c>
      <c r="C7323" s="518" t="s">
        <v>2660</v>
      </c>
      <c r="D7323" s="518" t="s">
        <v>815</v>
      </c>
      <c r="E7323" s="859">
        <v>26</v>
      </c>
      <c r="F7323" s="859">
        <v>26</v>
      </c>
      <c r="G7323" s="518" t="s">
        <v>122</v>
      </c>
      <c r="H7323" s="518" t="s">
        <v>378</v>
      </c>
      <c r="I7323" s="518">
        <v>472258</v>
      </c>
    </row>
    <row r="7324" spans="1:9" x14ac:dyDescent="0.2">
      <c r="A7324" s="518" t="s">
        <v>155</v>
      </c>
      <c r="B7324" s="518">
        <v>472274</v>
      </c>
      <c r="C7324" s="518" t="s">
        <v>2660</v>
      </c>
      <c r="D7324" s="518" t="s">
        <v>614</v>
      </c>
      <c r="E7324" s="859">
        <v>32</v>
      </c>
      <c r="F7324" s="859">
        <v>0</v>
      </c>
      <c r="G7324" s="518" t="s">
        <v>122</v>
      </c>
      <c r="H7324" s="518" t="s">
        <v>155</v>
      </c>
      <c r="I7324" s="518">
        <v>472274</v>
      </c>
    </row>
    <row r="7325" spans="1:9" x14ac:dyDescent="0.2">
      <c r="A7325" s="518" t="s">
        <v>383</v>
      </c>
      <c r="B7325" s="518">
        <v>472324</v>
      </c>
      <c r="C7325" s="518" t="s">
        <v>2660</v>
      </c>
      <c r="D7325" s="518" t="s">
        <v>614</v>
      </c>
      <c r="E7325" s="859">
        <v>35</v>
      </c>
      <c r="F7325" s="859">
        <v>25</v>
      </c>
      <c r="G7325" s="518" t="s">
        <v>122</v>
      </c>
      <c r="H7325" s="518" t="s">
        <v>383</v>
      </c>
      <c r="I7325" s="518">
        <v>472324</v>
      </c>
    </row>
    <row r="7326" spans="1:9" x14ac:dyDescent="0.2">
      <c r="A7326" s="518" t="s">
        <v>181</v>
      </c>
      <c r="B7326" s="518">
        <v>472357</v>
      </c>
      <c r="C7326" s="518" t="s">
        <v>2660</v>
      </c>
      <c r="D7326" s="518" t="s">
        <v>2149</v>
      </c>
      <c r="E7326" s="859">
        <v>32</v>
      </c>
      <c r="F7326" s="859">
        <v>32</v>
      </c>
      <c r="G7326" s="518" t="s">
        <v>128</v>
      </c>
      <c r="H7326" s="518" t="s">
        <v>181</v>
      </c>
      <c r="I7326" s="518">
        <v>472357</v>
      </c>
    </row>
    <row r="7327" spans="1:9" x14ac:dyDescent="0.2">
      <c r="A7327" s="518" t="s">
        <v>310</v>
      </c>
      <c r="B7327" s="518">
        <v>472365</v>
      </c>
      <c r="C7327" s="518" t="s">
        <v>2660</v>
      </c>
      <c r="D7327" s="518" t="s">
        <v>2150</v>
      </c>
      <c r="E7327" s="859">
        <v>27</v>
      </c>
      <c r="F7327" s="859">
        <v>27</v>
      </c>
      <c r="G7327" s="518" t="s">
        <v>128</v>
      </c>
      <c r="H7327" s="518" t="s">
        <v>310</v>
      </c>
      <c r="I7327" s="518">
        <v>472365</v>
      </c>
    </row>
    <row r="7328" spans="1:9" x14ac:dyDescent="0.2">
      <c r="A7328" s="518" t="s">
        <v>372</v>
      </c>
      <c r="B7328" s="518">
        <v>472381</v>
      </c>
      <c r="C7328" s="518" t="s">
        <v>2660</v>
      </c>
      <c r="D7328" s="518" t="s">
        <v>9153</v>
      </c>
      <c r="E7328" s="859">
        <v>32</v>
      </c>
      <c r="F7328" s="859">
        <v>0</v>
      </c>
      <c r="G7328" s="518" t="s">
        <v>122</v>
      </c>
      <c r="H7328" s="518" t="s">
        <v>372</v>
      </c>
      <c r="I7328" s="518">
        <v>472381</v>
      </c>
    </row>
    <row r="7329" spans="1:9" x14ac:dyDescent="0.2">
      <c r="A7329" s="518" t="s">
        <v>372</v>
      </c>
      <c r="B7329" s="518">
        <v>472399</v>
      </c>
      <c r="C7329" s="518" t="s">
        <v>2660</v>
      </c>
      <c r="D7329" s="518" t="s">
        <v>1618</v>
      </c>
      <c r="E7329" s="859">
        <v>35</v>
      </c>
      <c r="F7329" s="859">
        <v>0</v>
      </c>
      <c r="G7329" s="518" t="s">
        <v>122</v>
      </c>
      <c r="H7329" s="518" t="s">
        <v>372</v>
      </c>
      <c r="I7329" s="518">
        <v>472399</v>
      </c>
    </row>
    <row r="7330" spans="1:9" x14ac:dyDescent="0.2">
      <c r="A7330" s="518" t="s">
        <v>372</v>
      </c>
      <c r="B7330" s="518">
        <v>472407</v>
      </c>
      <c r="C7330" s="518" t="s">
        <v>2660</v>
      </c>
      <c r="D7330" s="518" t="s">
        <v>2151</v>
      </c>
      <c r="E7330" s="859">
        <v>34</v>
      </c>
      <c r="F7330" s="859">
        <v>0</v>
      </c>
      <c r="G7330" s="518" t="s">
        <v>122</v>
      </c>
      <c r="H7330" s="518" t="s">
        <v>372</v>
      </c>
      <c r="I7330" s="518">
        <v>472407</v>
      </c>
    </row>
    <row r="7331" spans="1:9" x14ac:dyDescent="0.2">
      <c r="A7331" s="518" t="s">
        <v>372</v>
      </c>
      <c r="B7331" s="518">
        <v>472415</v>
      </c>
      <c r="C7331" s="518" t="s">
        <v>2660</v>
      </c>
      <c r="D7331" s="518" t="s">
        <v>614</v>
      </c>
      <c r="E7331" s="859">
        <v>32</v>
      </c>
      <c r="F7331" s="859">
        <v>0</v>
      </c>
      <c r="G7331" s="518" t="s">
        <v>122</v>
      </c>
      <c r="H7331" s="518" t="s">
        <v>372</v>
      </c>
      <c r="I7331" s="518">
        <v>472415</v>
      </c>
    </row>
    <row r="7332" spans="1:9" x14ac:dyDescent="0.2">
      <c r="A7332" s="518" t="s">
        <v>161</v>
      </c>
      <c r="B7332" s="518">
        <v>472456</v>
      </c>
      <c r="C7332" s="518" t="s">
        <v>2660</v>
      </c>
      <c r="D7332" s="518" t="s">
        <v>2152</v>
      </c>
      <c r="E7332" s="859">
        <v>20</v>
      </c>
      <c r="F7332" s="859">
        <v>19</v>
      </c>
      <c r="G7332" s="518" t="s">
        <v>122</v>
      </c>
      <c r="H7332" s="518" t="s">
        <v>161</v>
      </c>
      <c r="I7332" s="518">
        <v>472456</v>
      </c>
    </row>
    <row r="7333" spans="1:9" x14ac:dyDescent="0.2">
      <c r="A7333" s="518" t="s">
        <v>330</v>
      </c>
      <c r="B7333" s="518">
        <v>472464</v>
      </c>
      <c r="C7333" s="518" t="s">
        <v>2660</v>
      </c>
      <c r="D7333" s="518" t="s">
        <v>720</v>
      </c>
      <c r="E7333" s="859">
        <v>21</v>
      </c>
      <c r="F7333" s="859">
        <v>21</v>
      </c>
      <c r="G7333" s="518" t="s">
        <v>122</v>
      </c>
      <c r="H7333" s="518" t="s">
        <v>330</v>
      </c>
      <c r="I7333" s="518">
        <v>472464</v>
      </c>
    </row>
    <row r="7334" spans="1:9" x14ac:dyDescent="0.2">
      <c r="A7334" s="518" t="s">
        <v>372</v>
      </c>
      <c r="B7334" s="518">
        <v>472480</v>
      </c>
      <c r="C7334" s="518" t="s">
        <v>2660</v>
      </c>
      <c r="D7334" s="518" t="s">
        <v>9154</v>
      </c>
      <c r="E7334" s="859">
        <v>33</v>
      </c>
      <c r="F7334" s="859">
        <v>0</v>
      </c>
      <c r="G7334" s="518" t="s">
        <v>122</v>
      </c>
      <c r="H7334" s="518" t="s">
        <v>372</v>
      </c>
      <c r="I7334" s="518">
        <v>472480</v>
      </c>
    </row>
    <row r="7335" spans="1:9" x14ac:dyDescent="0.2">
      <c r="A7335" s="518" t="s">
        <v>196</v>
      </c>
      <c r="B7335" s="518">
        <v>472498</v>
      </c>
      <c r="C7335" s="518" t="s">
        <v>2660</v>
      </c>
      <c r="D7335" s="518" t="s">
        <v>429</v>
      </c>
      <c r="E7335" s="859">
        <v>31</v>
      </c>
      <c r="F7335" s="859">
        <v>31</v>
      </c>
      <c r="G7335" s="518" t="s">
        <v>122</v>
      </c>
      <c r="H7335" s="518" t="s">
        <v>196</v>
      </c>
      <c r="I7335" s="518">
        <v>472498</v>
      </c>
    </row>
    <row r="7336" spans="1:9" x14ac:dyDescent="0.2">
      <c r="A7336" s="518" t="s">
        <v>322</v>
      </c>
      <c r="B7336" s="518">
        <v>472506</v>
      </c>
      <c r="C7336" s="518" t="s">
        <v>2660</v>
      </c>
      <c r="D7336" s="518" t="s">
        <v>7821</v>
      </c>
      <c r="E7336" s="859">
        <v>31</v>
      </c>
      <c r="F7336" s="859">
        <v>0</v>
      </c>
      <c r="G7336" s="518" t="s">
        <v>128</v>
      </c>
      <c r="H7336" s="518" t="s">
        <v>322</v>
      </c>
      <c r="I7336" s="518">
        <v>472506</v>
      </c>
    </row>
    <row r="7337" spans="1:9" x14ac:dyDescent="0.2">
      <c r="A7337" s="518" t="s">
        <v>372</v>
      </c>
      <c r="B7337" s="518">
        <v>472522</v>
      </c>
      <c r="C7337" s="518" t="s">
        <v>2660</v>
      </c>
      <c r="D7337" s="518" t="s">
        <v>607</v>
      </c>
      <c r="E7337" s="859">
        <v>34</v>
      </c>
      <c r="F7337" s="859">
        <v>0</v>
      </c>
      <c r="G7337" s="518" t="s">
        <v>122</v>
      </c>
      <c r="H7337" s="518" t="s">
        <v>372</v>
      </c>
      <c r="I7337" s="518">
        <v>472522</v>
      </c>
    </row>
    <row r="7338" spans="1:9" x14ac:dyDescent="0.2">
      <c r="A7338" s="518" t="s">
        <v>372</v>
      </c>
      <c r="B7338" s="518">
        <v>472530</v>
      </c>
      <c r="C7338" s="518" t="s">
        <v>2660</v>
      </c>
      <c r="D7338" s="518" t="s">
        <v>1484</v>
      </c>
      <c r="E7338" s="859">
        <v>32</v>
      </c>
      <c r="F7338" s="859">
        <v>0</v>
      </c>
      <c r="G7338" s="518" t="s">
        <v>122</v>
      </c>
      <c r="H7338" s="518" t="s">
        <v>372</v>
      </c>
      <c r="I7338" s="518">
        <v>472530</v>
      </c>
    </row>
    <row r="7339" spans="1:9" x14ac:dyDescent="0.2">
      <c r="A7339" s="518" t="s">
        <v>375</v>
      </c>
      <c r="B7339" s="518">
        <v>472563</v>
      </c>
      <c r="C7339" s="518" t="s">
        <v>2660</v>
      </c>
      <c r="D7339" s="518" t="s">
        <v>1616</v>
      </c>
      <c r="E7339" s="859">
        <v>35</v>
      </c>
      <c r="F7339" s="859">
        <v>0</v>
      </c>
      <c r="G7339" s="518" t="s">
        <v>128</v>
      </c>
      <c r="H7339" s="518" t="s">
        <v>375</v>
      </c>
      <c r="I7339" s="518">
        <v>472563</v>
      </c>
    </row>
    <row r="7340" spans="1:9" x14ac:dyDescent="0.2">
      <c r="A7340" s="518" t="s">
        <v>343</v>
      </c>
      <c r="B7340" s="518">
        <v>472571</v>
      </c>
      <c r="C7340" s="518" t="s">
        <v>2660</v>
      </c>
      <c r="D7340" s="518" t="s">
        <v>1617</v>
      </c>
      <c r="E7340" s="859">
        <v>27</v>
      </c>
      <c r="F7340" s="859">
        <v>27</v>
      </c>
      <c r="G7340" s="518" t="s">
        <v>122</v>
      </c>
      <c r="H7340" s="518" t="s">
        <v>343</v>
      </c>
      <c r="I7340" s="518">
        <v>472571</v>
      </c>
    </row>
    <row r="7341" spans="1:9" x14ac:dyDescent="0.2">
      <c r="A7341" s="518" t="s">
        <v>343</v>
      </c>
      <c r="B7341" s="518">
        <v>472589</v>
      </c>
      <c r="C7341" s="518" t="s">
        <v>2660</v>
      </c>
      <c r="D7341" s="518" t="s">
        <v>1618</v>
      </c>
      <c r="E7341" s="859">
        <v>34</v>
      </c>
      <c r="F7341" s="859">
        <v>34</v>
      </c>
      <c r="G7341" s="518" t="s">
        <v>122</v>
      </c>
      <c r="H7341" s="518" t="s">
        <v>343</v>
      </c>
      <c r="I7341" s="518">
        <v>472589</v>
      </c>
    </row>
    <row r="7342" spans="1:9" x14ac:dyDescent="0.2">
      <c r="A7342" s="518" t="s">
        <v>373</v>
      </c>
      <c r="B7342" s="518">
        <v>472597</v>
      </c>
      <c r="C7342" s="518" t="s">
        <v>2660</v>
      </c>
      <c r="D7342" s="518" t="s">
        <v>1619</v>
      </c>
      <c r="E7342" s="859">
        <v>33</v>
      </c>
      <c r="F7342" s="859">
        <v>20</v>
      </c>
      <c r="G7342" s="518" t="s">
        <v>122</v>
      </c>
      <c r="H7342" s="518" t="s">
        <v>373</v>
      </c>
      <c r="I7342" s="518">
        <v>472597</v>
      </c>
    </row>
    <row r="7343" spans="1:9" x14ac:dyDescent="0.2">
      <c r="A7343" s="518" t="s">
        <v>383</v>
      </c>
      <c r="B7343" s="518">
        <v>472605</v>
      </c>
      <c r="C7343" s="518" t="s">
        <v>2660</v>
      </c>
      <c r="D7343" s="518" t="s">
        <v>9155</v>
      </c>
      <c r="E7343" s="859">
        <v>34</v>
      </c>
      <c r="F7343" s="859">
        <v>25</v>
      </c>
      <c r="G7343" s="518" t="s">
        <v>122</v>
      </c>
      <c r="H7343" s="518" t="s">
        <v>383</v>
      </c>
      <c r="I7343" s="518">
        <v>472605</v>
      </c>
    </row>
    <row r="7344" spans="1:9" x14ac:dyDescent="0.2">
      <c r="A7344" s="518" t="s">
        <v>372</v>
      </c>
      <c r="B7344" s="518">
        <v>472613</v>
      </c>
      <c r="C7344" s="518" t="s">
        <v>2660</v>
      </c>
      <c r="D7344" s="518" t="s">
        <v>1620</v>
      </c>
      <c r="E7344" s="859">
        <v>34</v>
      </c>
      <c r="F7344" s="859">
        <v>0</v>
      </c>
      <c r="G7344" s="518" t="s">
        <v>122</v>
      </c>
      <c r="H7344" s="518" t="s">
        <v>372</v>
      </c>
      <c r="I7344" s="518">
        <v>472613</v>
      </c>
    </row>
    <row r="7345" spans="1:9" x14ac:dyDescent="0.2">
      <c r="A7345" s="518" t="s">
        <v>349</v>
      </c>
      <c r="B7345" s="518">
        <v>472621</v>
      </c>
      <c r="C7345" s="518" t="s">
        <v>2660</v>
      </c>
      <c r="D7345" s="518" t="s">
        <v>1621</v>
      </c>
      <c r="E7345" s="859">
        <v>26</v>
      </c>
      <c r="F7345" s="859">
        <v>26</v>
      </c>
      <c r="G7345" s="518" t="s">
        <v>122</v>
      </c>
      <c r="H7345" s="518" t="s">
        <v>349</v>
      </c>
      <c r="I7345" s="518">
        <v>472621</v>
      </c>
    </row>
    <row r="7346" spans="1:9" x14ac:dyDescent="0.2">
      <c r="A7346" s="518" t="s">
        <v>349</v>
      </c>
      <c r="B7346" s="518">
        <v>472647</v>
      </c>
      <c r="C7346" s="518" t="s">
        <v>2660</v>
      </c>
      <c r="D7346" s="518" t="s">
        <v>548</v>
      </c>
      <c r="E7346" s="859">
        <v>27</v>
      </c>
      <c r="F7346" s="859">
        <v>27</v>
      </c>
      <c r="G7346" s="518" t="s">
        <v>122</v>
      </c>
      <c r="H7346" s="518" t="s">
        <v>349</v>
      </c>
      <c r="I7346" s="518">
        <v>472647</v>
      </c>
    </row>
    <row r="7347" spans="1:9" x14ac:dyDescent="0.2">
      <c r="A7347" s="518" t="s">
        <v>319</v>
      </c>
      <c r="B7347" s="518">
        <v>472662</v>
      </c>
      <c r="C7347" s="518" t="s">
        <v>2660</v>
      </c>
      <c r="D7347" s="518" t="s">
        <v>1699</v>
      </c>
      <c r="E7347" s="859">
        <v>34</v>
      </c>
      <c r="F7347" s="859">
        <v>34</v>
      </c>
      <c r="G7347" s="518" t="s">
        <v>122</v>
      </c>
      <c r="H7347" s="518" t="s">
        <v>319</v>
      </c>
      <c r="I7347" s="518">
        <v>472662</v>
      </c>
    </row>
    <row r="7348" spans="1:9" x14ac:dyDescent="0.2">
      <c r="A7348" s="518" t="s">
        <v>209</v>
      </c>
      <c r="B7348" s="518">
        <v>472688</v>
      </c>
      <c r="C7348" s="518" t="s">
        <v>2660</v>
      </c>
      <c r="D7348" s="518" t="s">
        <v>1700</v>
      </c>
      <c r="E7348" s="859">
        <v>35</v>
      </c>
      <c r="F7348" s="859">
        <v>35</v>
      </c>
      <c r="G7348" s="518" t="s">
        <v>122</v>
      </c>
      <c r="H7348" s="518" t="s">
        <v>209</v>
      </c>
      <c r="I7348" s="518">
        <v>472688</v>
      </c>
    </row>
    <row r="7349" spans="1:9" x14ac:dyDescent="0.2">
      <c r="A7349" s="518" t="s">
        <v>256</v>
      </c>
      <c r="B7349" s="518">
        <v>472696</v>
      </c>
      <c r="C7349" s="518" t="s">
        <v>2660</v>
      </c>
      <c r="D7349" s="518" t="s">
        <v>9156</v>
      </c>
      <c r="E7349" s="859">
        <v>31</v>
      </c>
      <c r="F7349" s="859">
        <v>0</v>
      </c>
      <c r="G7349" s="518" t="s">
        <v>128</v>
      </c>
      <c r="H7349" s="518" t="s">
        <v>256</v>
      </c>
      <c r="I7349" s="518">
        <v>472696</v>
      </c>
    </row>
    <row r="7350" spans="1:9" x14ac:dyDescent="0.2">
      <c r="A7350" s="518" t="s">
        <v>256</v>
      </c>
      <c r="B7350" s="518">
        <v>472704</v>
      </c>
      <c r="C7350" s="518" t="s">
        <v>2660</v>
      </c>
      <c r="D7350" s="518" t="s">
        <v>9157</v>
      </c>
      <c r="E7350" s="859">
        <v>30</v>
      </c>
      <c r="F7350" s="859">
        <v>0</v>
      </c>
      <c r="G7350" s="518" t="s">
        <v>128</v>
      </c>
      <c r="H7350" s="518" t="s">
        <v>256</v>
      </c>
      <c r="I7350" s="518">
        <v>472704</v>
      </c>
    </row>
    <row r="7351" spans="1:9" x14ac:dyDescent="0.2">
      <c r="A7351" s="518" t="s">
        <v>256</v>
      </c>
      <c r="B7351" s="518">
        <v>472712</v>
      </c>
      <c r="C7351" s="518" t="s">
        <v>2660</v>
      </c>
      <c r="D7351" s="518" t="s">
        <v>9158</v>
      </c>
      <c r="E7351" s="859">
        <v>34</v>
      </c>
      <c r="F7351" s="859">
        <v>0</v>
      </c>
      <c r="G7351" s="518" t="s">
        <v>128</v>
      </c>
      <c r="H7351" s="518" t="s">
        <v>256</v>
      </c>
      <c r="I7351" s="518">
        <v>472712</v>
      </c>
    </row>
    <row r="7352" spans="1:9" x14ac:dyDescent="0.2">
      <c r="A7352" s="518" t="s">
        <v>256</v>
      </c>
      <c r="B7352" s="518">
        <v>472720</v>
      </c>
      <c r="C7352" s="518" t="s">
        <v>2660</v>
      </c>
      <c r="D7352" s="518" t="s">
        <v>9159</v>
      </c>
      <c r="E7352" s="859">
        <v>30</v>
      </c>
      <c r="F7352" s="859">
        <v>0</v>
      </c>
      <c r="G7352" s="518" t="s">
        <v>128</v>
      </c>
      <c r="H7352" s="518" t="s">
        <v>256</v>
      </c>
      <c r="I7352" s="518">
        <v>472720</v>
      </c>
    </row>
    <row r="7353" spans="1:9" x14ac:dyDescent="0.2">
      <c r="A7353" s="518" t="s">
        <v>256</v>
      </c>
      <c r="B7353" s="518">
        <v>472738</v>
      </c>
      <c r="C7353" s="518" t="s">
        <v>2660</v>
      </c>
      <c r="D7353" s="518" t="s">
        <v>9160</v>
      </c>
      <c r="E7353" s="859">
        <v>30</v>
      </c>
      <c r="F7353" s="859">
        <v>0</v>
      </c>
      <c r="G7353" s="518" t="s">
        <v>128</v>
      </c>
      <c r="H7353" s="518" t="s">
        <v>256</v>
      </c>
      <c r="I7353" s="518">
        <v>472738</v>
      </c>
    </row>
    <row r="7354" spans="1:9" x14ac:dyDescent="0.2">
      <c r="A7354" s="518" t="s">
        <v>235</v>
      </c>
      <c r="B7354" s="518">
        <v>472746</v>
      </c>
      <c r="C7354" s="518" t="s">
        <v>2660</v>
      </c>
      <c r="D7354" s="518" t="s">
        <v>1701</v>
      </c>
      <c r="E7354" s="859">
        <v>35</v>
      </c>
      <c r="F7354" s="859">
        <v>35</v>
      </c>
      <c r="G7354" s="518" t="s">
        <v>122</v>
      </c>
      <c r="H7354" s="518" t="s">
        <v>235</v>
      </c>
      <c r="I7354" s="518">
        <v>472746</v>
      </c>
    </row>
    <row r="7355" spans="1:9" x14ac:dyDescent="0.2">
      <c r="A7355" s="518" t="s">
        <v>372</v>
      </c>
      <c r="B7355" s="518">
        <v>472753</v>
      </c>
      <c r="C7355" s="518" t="s">
        <v>2660</v>
      </c>
      <c r="D7355" s="518" t="s">
        <v>9161</v>
      </c>
      <c r="E7355" s="859">
        <v>13</v>
      </c>
      <c r="F7355" s="859">
        <v>0</v>
      </c>
      <c r="G7355" s="518" t="s">
        <v>122</v>
      </c>
      <c r="H7355" s="518" t="s">
        <v>372</v>
      </c>
      <c r="I7355" s="518">
        <v>472753</v>
      </c>
    </row>
    <row r="7356" spans="1:9" x14ac:dyDescent="0.2">
      <c r="A7356" s="518" t="s">
        <v>372</v>
      </c>
      <c r="B7356" s="518">
        <v>472761</v>
      </c>
      <c r="C7356" s="518" t="s">
        <v>2660</v>
      </c>
      <c r="D7356" s="518" t="s">
        <v>9162</v>
      </c>
      <c r="E7356" s="859">
        <v>21</v>
      </c>
      <c r="F7356" s="859">
        <v>0</v>
      </c>
      <c r="G7356" s="518" t="s">
        <v>122</v>
      </c>
      <c r="H7356" s="518" t="s">
        <v>372</v>
      </c>
      <c r="I7356" s="518">
        <v>472761</v>
      </c>
    </row>
    <row r="7357" spans="1:9" x14ac:dyDescent="0.2">
      <c r="A7357" s="518" t="s">
        <v>180</v>
      </c>
      <c r="B7357" s="518">
        <v>472811</v>
      </c>
      <c r="C7357" s="518" t="s">
        <v>2660</v>
      </c>
      <c r="D7357" s="518" t="s">
        <v>2382</v>
      </c>
      <c r="E7357" s="859">
        <v>32</v>
      </c>
      <c r="F7357" s="859">
        <v>0</v>
      </c>
      <c r="G7357" s="518" t="s">
        <v>128</v>
      </c>
      <c r="H7357" s="518" t="s">
        <v>180</v>
      </c>
      <c r="I7357" s="518">
        <v>472811</v>
      </c>
    </row>
    <row r="7358" spans="1:9" x14ac:dyDescent="0.2">
      <c r="A7358" s="518" t="s">
        <v>158</v>
      </c>
      <c r="B7358" s="518">
        <v>472837</v>
      </c>
      <c r="C7358" s="518" t="s">
        <v>2660</v>
      </c>
      <c r="D7358" s="518" t="s">
        <v>6856</v>
      </c>
      <c r="E7358" s="859">
        <v>31</v>
      </c>
      <c r="F7358" s="859">
        <v>0</v>
      </c>
      <c r="G7358" s="518" t="s">
        <v>128</v>
      </c>
      <c r="H7358" s="518" t="s">
        <v>158</v>
      </c>
      <c r="I7358" s="518">
        <v>472837</v>
      </c>
    </row>
    <row r="7359" spans="1:9" x14ac:dyDescent="0.2">
      <c r="A7359" s="518" t="s">
        <v>155</v>
      </c>
      <c r="B7359" s="518">
        <v>472910</v>
      </c>
      <c r="C7359" s="518" t="s">
        <v>2660</v>
      </c>
      <c r="D7359" s="518" t="s">
        <v>7534</v>
      </c>
      <c r="E7359" s="859">
        <v>33</v>
      </c>
      <c r="F7359" s="859">
        <v>0</v>
      </c>
      <c r="G7359" s="518" t="s">
        <v>122</v>
      </c>
      <c r="H7359" s="518" t="s">
        <v>155</v>
      </c>
      <c r="I7359" s="518">
        <v>472910</v>
      </c>
    </row>
    <row r="7360" spans="1:9" x14ac:dyDescent="0.2">
      <c r="A7360" s="518" t="s">
        <v>155</v>
      </c>
      <c r="B7360" s="518">
        <v>472928</v>
      </c>
      <c r="C7360" s="518" t="s">
        <v>2660</v>
      </c>
      <c r="D7360" s="518" t="s">
        <v>9163</v>
      </c>
      <c r="E7360" s="859">
        <v>35</v>
      </c>
      <c r="F7360" s="859">
        <v>0</v>
      </c>
      <c r="G7360" s="518" t="s">
        <v>122</v>
      </c>
      <c r="H7360" s="518" t="s">
        <v>155</v>
      </c>
      <c r="I7360" s="518">
        <v>472928</v>
      </c>
    </row>
    <row r="7361" spans="1:9" x14ac:dyDescent="0.2">
      <c r="A7361" s="518" t="s">
        <v>281</v>
      </c>
      <c r="B7361" s="518">
        <v>472951</v>
      </c>
      <c r="C7361" s="518" t="s">
        <v>2660</v>
      </c>
      <c r="D7361" s="518" t="s">
        <v>2383</v>
      </c>
      <c r="E7361" s="859">
        <v>33</v>
      </c>
      <c r="F7361" s="859">
        <v>0</v>
      </c>
      <c r="G7361" s="518" t="s">
        <v>122</v>
      </c>
      <c r="H7361" s="518" t="s">
        <v>281</v>
      </c>
      <c r="I7361" s="518">
        <v>472951</v>
      </c>
    </row>
    <row r="7362" spans="1:9" x14ac:dyDescent="0.2">
      <c r="A7362" s="518" t="s">
        <v>188</v>
      </c>
      <c r="B7362" s="518">
        <v>472977</v>
      </c>
      <c r="C7362" s="518" t="s">
        <v>2660</v>
      </c>
      <c r="D7362" s="518" t="s">
        <v>1617</v>
      </c>
      <c r="E7362" s="859">
        <v>30</v>
      </c>
      <c r="F7362" s="859">
        <v>30</v>
      </c>
      <c r="G7362" s="518" t="s">
        <v>128</v>
      </c>
      <c r="H7362" s="518" t="s">
        <v>188</v>
      </c>
      <c r="I7362" s="518">
        <v>472977</v>
      </c>
    </row>
    <row r="7363" spans="1:9" x14ac:dyDescent="0.2">
      <c r="A7363" s="518" t="s">
        <v>153</v>
      </c>
      <c r="B7363" s="518">
        <v>473025</v>
      </c>
      <c r="C7363" s="518" t="s">
        <v>2660</v>
      </c>
      <c r="D7363" s="518" t="s">
        <v>2487</v>
      </c>
      <c r="E7363" s="859">
        <v>30</v>
      </c>
      <c r="F7363" s="859">
        <v>30</v>
      </c>
      <c r="G7363" s="518" t="s">
        <v>122</v>
      </c>
      <c r="H7363" s="518" t="s">
        <v>153</v>
      </c>
      <c r="I7363" s="518">
        <v>473025</v>
      </c>
    </row>
    <row r="7364" spans="1:9" x14ac:dyDescent="0.2">
      <c r="A7364" s="518" t="s">
        <v>180</v>
      </c>
      <c r="B7364" s="518">
        <v>473074</v>
      </c>
      <c r="C7364" s="518" t="s">
        <v>2660</v>
      </c>
      <c r="D7364" s="518" t="s">
        <v>2515</v>
      </c>
      <c r="E7364" s="859">
        <v>22</v>
      </c>
      <c r="F7364" s="859">
        <v>0</v>
      </c>
      <c r="G7364" s="518" t="s">
        <v>128</v>
      </c>
      <c r="H7364" s="518" t="s">
        <v>180</v>
      </c>
      <c r="I7364" s="518">
        <v>473074</v>
      </c>
    </row>
    <row r="7365" spans="1:9" x14ac:dyDescent="0.2">
      <c r="A7365" s="518" t="s">
        <v>8492</v>
      </c>
      <c r="B7365" s="518">
        <v>473082</v>
      </c>
      <c r="C7365" s="518" t="s">
        <v>2660</v>
      </c>
      <c r="D7365" s="518" t="s">
        <v>2516</v>
      </c>
      <c r="E7365" s="859">
        <v>24</v>
      </c>
      <c r="F7365" s="859">
        <v>0</v>
      </c>
      <c r="G7365" s="518" t="s">
        <v>122</v>
      </c>
      <c r="H7365" s="518" t="s">
        <v>8492</v>
      </c>
      <c r="I7365" s="518">
        <v>473082</v>
      </c>
    </row>
    <row r="7366" spans="1:9" x14ac:dyDescent="0.2">
      <c r="A7366" s="518" t="s">
        <v>180</v>
      </c>
      <c r="B7366" s="518">
        <v>473108</v>
      </c>
      <c r="C7366" s="518" t="s">
        <v>2660</v>
      </c>
      <c r="D7366" s="518" t="s">
        <v>2517</v>
      </c>
      <c r="E7366" s="859">
        <v>29</v>
      </c>
      <c r="F7366" s="859">
        <v>0</v>
      </c>
      <c r="G7366" s="518" t="s">
        <v>128</v>
      </c>
      <c r="H7366" s="518" t="s">
        <v>180</v>
      </c>
      <c r="I7366" s="518">
        <v>473108</v>
      </c>
    </row>
    <row r="7367" spans="1:9" x14ac:dyDescent="0.2">
      <c r="A7367" s="518" t="s">
        <v>158</v>
      </c>
      <c r="B7367" s="518">
        <v>473116</v>
      </c>
      <c r="C7367" s="518" t="s">
        <v>2660</v>
      </c>
      <c r="D7367" s="518" t="s">
        <v>7607</v>
      </c>
      <c r="E7367" s="859">
        <v>30</v>
      </c>
      <c r="F7367" s="859">
        <v>0</v>
      </c>
      <c r="G7367" s="518" t="s">
        <v>128</v>
      </c>
      <c r="H7367" s="518" t="s">
        <v>158</v>
      </c>
      <c r="I7367" s="518">
        <v>473116</v>
      </c>
    </row>
    <row r="7368" spans="1:9" x14ac:dyDescent="0.2">
      <c r="A7368" s="518" t="s">
        <v>256</v>
      </c>
      <c r="B7368" s="518">
        <v>473124</v>
      </c>
      <c r="C7368" s="518" t="s">
        <v>2660</v>
      </c>
      <c r="D7368" s="518" t="s">
        <v>2518</v>
      </c>
      <c r="E7368" s="859">
        <v>33</v>
      </c>
      <c r="F7368" s="859">
        <v>27</v>
      </c>
      <c r="G7368" s="518" t="s">
        <v>128</v>
      </c>
      <c r="H7368" s="518" t="s">
        <v>256</v>
      </c>
      <c r="I7368" s="518">
        <v>473124</v>
      </c>
    </row>
    <row r="7369" spans="1:9" x14ac:dyDescent="0.2">
      <c r="A7369" s="518" t="s">
        <v>256</v>
      </c>
      <c r="B7369" s="518">
        <v>473132</v>
      </c>
      <c r="C7369" s="518" t="s">
        <v>2660</v>
      </c>
      <c r="D7369" s="518" t="s">
        <v>1784</v>
      </c>
      <c r="E7369" s="859">
        <v>23</v>
      </c>
      <c r="F7369" s="859">
        <v>0</v>
      </c>
      <c r="G7369" s="518" t="s">
        <v>128</v>
      </c>
      <c r="H7369" s="518" t="s">
        <v>256</v>
      </c>
      <c r="I7369" s="518">
        <v>473132</v>
      </c>
    </row>
    <row r="7370" spans="1:9" x14ac:dyDescent="0.2">
      <c r="A7370" s="518" t="s">
        <v>335</v>
      </c>
      <c r="B7370" s="518">
        <v>473165</v>
      </c>
      <c r="C7370" s="518" t="s">
        <v>2660</v>
      </c>
      <c r="D7370" s="518" t="s">
        <v>1480</v>
      </c>
      <c r="E7370" s="859">
        <v>27</v>
      </c>
      <c r="F7370" s="859">
        <v>27</v>
      </c>
      <c r="G7370" s="518" t="s">
        <v>122</v>
      </c>
      <c r="H7370" s="518" t="s">
        <v>335</v>
      </c>
      <c r="I7370" s="518">
        <v>473165</v>
      </c>
    </row>
    <row r="7371" spans="1:9" x14ac:dyDescent="0.2">
      <c r="A7371" s="518" t="s">
        <v>180</v>
      </c>
      <c r="B7371" s="518">
        <v>473199</v>
      </c>
      <c r="C7371" s="518" t="s">
        <v>2660</v>
      </c>
      <c r="D7371" s="518" t="s">
        <v>1342</v>
      </c>
      <c r="E7371" s="859">
        <v>21</v>
      </c>
      <c r="F7371" s="859">
        <v>0</v>
      </c>
      <c r="G7371" s="518" t="s">
        <v>128</v>
      </c>
      <c r="H7371" s="518" t="s">
        <v>180</v>
      </c>
      <c r="I7371" s="518">
        <v>473199</v>
      </c>
    </row>
    <row r="7372" spans="1:9" x14ac:dyDescent="0.2">
      <c r="A7372" s="518" t="s">
        <v>372</v>
      </c>
      <c r="B7372" s="518">
        <v>473249</v>
      </c>
      <c r="C7372" s="518" t="s">
        <v>2660</v>
      </c>
      <c r="D7372" s="518" t="s">
        <v>2590</v>
      </c>
      <c r="E7372" s="859">
        <v>25</v>
      </c>
      <c r="F7372" s="859">
        <v>0</v>
      </c>
      <c r="G7372" s="518" t="s">
        <v>122</v>
      </c>
      <c r="H7372" s="518" t="s">
        <v>372</v>
      </c>
      <c r="I7372" s="518">
        <v>473249</v>
      </c>
    </row>
    <row r="7373" spans="1:9" x14ac:dyDescent="0.2">
      <c r="A7373" s="518" t="s">
        <v>372</v>
      </c>
      <c r="B7373" s="518">
        <v>473256</v>
      </c>
      <c r="C7373" s="518" t="s">
        <v>2660</v>
      </c>
      <c r="D7373" s="518" t="s">
        <v>537</v>
      </c>
      <c r="E7373" s="859">
        <v>34</v>
      </c>
      <c r="F7373" s="859">
        <v>0</v>
      </c>
      <c r="G7373" s="518" t="s">
        <v>122</v>
      </c>
      <c r="H7373" s="518" t="s">
        <v>372</v>
      </c>
      <c r="I7373" s="518">
        <v>473256</v>
      </c>
    </row>
    <row r="7374" spans="1:9" x14ac:dyDescent="0.2">
      <c r="A7374" s="518" t="s">
        <v>292</v>
      </c>
      <c r="B7374" s="518">
        <v>473264</v>
      </c>
      <c r="C7374" s="518" t="s">
        <v>2660</v>
      </c>
      <c r="D7374" s="518" t="s">
        <v>9164</v>
      </c>
      <c r="E7374" s="859">
        <v>31</v>
      </c>
      <c r="F7374" s="859">
        <v>0</v>
      </c>
      <c r="G7374" s="518" t="s">
        <v>128</v>
      </c>
      <c r="H7374" s="518" t="s">
        <v>292</v>
      </c>
      <c r="I7374" s="518">
        <v>473264</v>
      </c>
    </row>
    <row r="7375" spans="1:9" x14ac:dyDescent="0.2">
      <c r="A7375" s="518" t="s">
        <v>158</v>
      </c>
      <c r="B7375" s="518">
        <v>473439</v>
      </c>
      <c r="C7375" s="518" t="s">
        <v>2660</v>
      </c>
      <c r="D7375" s="518" t="s">
        <v>6851</v>
      </c>
      <c r="E7375" s="859">
        <v>30</v>
      </c>
      <c r="F7375" s="859">
        <v>0</v>
      </c>
      <c r="G7375" s="518" t="s">
        <v>128</v>
      </c>
      <c r="H7375" s="518" t="s">
        <v>158</v>
      </c>
      <c r="I7375" s="518">
        <v>473439</v>
      </c>
    </row>
    <row r="7376" spans="1:9" x14ac:dyDescent="0.2">
      <c r="A7376" s="518" t="s">
        <v>158</v>
      </c>
      <c r="B7376" s="518">
        <v>473447</v>
      </c>
      <c r="C7376" s="518" t="s">
        <v>2660</v>
      </c>
      <c r="D7376" s="518" t="s">
        <v>6857</v>
      </c>
      <c r="E7376" s="859">
        <v>22</v>
      </c>
      <c r="F7376" s="859">
        <v>0</v>
      </c>
      <c r="G7376" s="518" t="s">
        <v>128</v>
      </c>
      <c r="H7376" s="518" t="s">
        <v>158</v>
      </c>
      <c r="I7376" s="518">
        <v>473447</v>
      </c>
    </row>
    <row r="7377" spans="1:9" x14ac:dyDescent="0.2">
      <c r="A7377" s="518" t="s">
        <v>158</v>
      </c>
      <c r="B7377" s="518">
        <v>473454</v>
      </c>
      <c r="C7377" s="518" t="s">
        <v>2660</v>
      </c>
      <c r="D7377" s="518" t="s">
        <v>6858</v>
      </c>
      <c r="E7377" s="859">
        <v>24</v>
      </c>
      <c r="F7377" s="859">
        <v>0</v>
      </c>
      <c r="G7377" s="518" t="s">
        <v>128</v>
      </c>
      <c r="H7377" s="518" t="s">
        <v>158</v>
      </c>
      <c r="I7377" s="518">
        <v>473454</v>
      </c>
    </row>
    <row r="7378" spans="1:9" x14ac:dyDescent="0.2">
      <c r="A7378" s="518" t="s">
        <v>180</v>
      </c>
      <c r="B7378" s="518">
        <v>473470</v>
      </c>
      <c r="C7378" s="518" t="s">
        <v>2660</v>
      </c>
      <c r="D7378" s="518" t="s">
        <v>2661</v>
      </c>
      <c r="E7378" s="859">
        <v>25</v>
      </c>
      <c r="F7378" s="859">
        <v>0</v>
      </c>
      <c r="G7378" s="518" t="s">
        <v>128</v>
      </c>
      <c r="H7378" s="518" t="s">
        <v>180</v>
      </c>
      <c r="I7378" s="518">
        <v>473470</v>
      </c>
    </row>
    <row r="7379" spans="1:9" x14ac:dyDescent="0.2">
      <c r="A7379" s="518" t="s">
        <v>256</v>
      </c>
      <c r="B7379" s="518">
        <v>473504</v>
      </c>
      <c r="C7379" s="518" t="s">
        <v>2660</v>
      </c>
      <c r="D7379" s="518" t="s">
        <v>1342</v>
      </c>
      <c r="E7379" s="859">
        <v>31</v>
      </c>
      <c r="F7379" s="859">
        <v>20</v>
      </c>
      <c r="G7379" s="518" t="s">
        <v>128</v>
      </c>
      <c r="H7379" s="518" t="s">
        <v>256</v>
      </c>
      <c r="I7379" s="518">
        <v>473504</v>
      </c>
    </row>
    <row r="7380" spans="1:9" x14ac:dyDescent="0.2">
      <c r="A7380" s="518" t="s">
        <v>181</v>
      </c>
      <c r="B7380" s="518">
        <v>473561</v>
      </c>
      <c r="C7380" s="518" t="s">
        <v>2660</v>
      </c>
      <c r="D7380" s="518" t="s">
        <v>2662</v>
      </c>
      <c r="E7380" s="859">
        <v>21</v>
      </c>
      <c r="F7380" s="859">
        <v>0</v>
      </c>
      <c r="G7380" s="518" t="s">
        <v>128</v>
      </c>
      <c r="H7380" s="518" t="s">
        <v>181</v>
      </c>
      <c r="I7380" s="518">
        <v>473561</v>
      </c>
    </row>
    <row r="7381" spans="1:9" x14ac:dyDescent="0.2">
      <c r="A7381" s="518" t="s">
        <v>167</v>
      </c>
      <c r="B7381" s="518">
        <v>473587</v>
      </c>
      <c r="C7381" s="518" t="s">
        <v>2660</v>
      </c>
      <c r="D7381" s="518" t="s">
        <v>9165</v>
      </c>
      <c r="E7381" s="859">
        <v>35</v>
      </c>
      <c r="F7381" s="859">
        <v>33</v>
      </c>
      <c r="G7381" s="518" t="s">
        <v>122</v>
      </c>
      <c r="H7381" s="518" t="s">
        <v>167</v>
      </c>
      <c r="I7381" s="518">
        <v>473587</v>
      </c>
    </row>
    <row r="7382" spans="1:9" x14ac:dyDescent="0.2">
      <c r="A7382" s="518" t="s">
        <v>362</v>
      </c>
      <c r="B7382" s="518">
        <v>473595</v>
      </c>
      <c r="C7382" s="518" t="s">
        <v>2660</v>
      </c>
      <c r="D7382" s="518" t="s">
        <v>1342</v>
      </c>
      <c r="E7382" s="859">
        <v>22</v>
      </c>
      <c r="F7382" s="859">
        <v>16</v>
      </c>
      <c r="G7382" s="518" t="s">
        <v>128</v>
      </c>
      <c r="H7382" s="518" t="s">
        <v>362</v>
      </c>
      <c r="I7382" s="518">
        <v>473595</v>
      </c>
    </row>
    <row r="7383" spans="1:9" x14ac:dyDescent="0.2">
      <c r="A7383" s="518" t="s">
        <v>343</v>
      </c>
      <c r="B7383" s="518">
        <v>473611</v>
      </c>
      <c r="C7383" s="518" t="s">
        <v>2660</v>
      </c>
      <c r="D7383" s="518" t="s">
        <v>2663</v>
      </c>
      <c r="E7383" s="859">
        <v>14</v>
      </c>
      <c r="F7383" s="859">
        <v>14</v>
      </c>
      <c r="G7383" s="518" t="s">
        <v>122</v>
      </c>
      <c r="H7383" s="518" t="s">
        <v>343</v>
      </c>
      <c r="I7383" s="518">
        <v>473611</v>
      </c>
    </row>
    <row r="7384" spans="1:9" x14ac:dyDescent="0.2">
      <c r="A7384" s="518" t="s">
        <v>341</v>
      </c>
      <c r="B7384" s="518">
        <v>473637</v>
      </c>
      <c r="C7384" s="518" t="s">
        <v>2660</v>
      </c>
      <c r="D7384" s="518" t="s">
        <v>1342</v>
      </c>
      <c r="E7384" s="859">
        <v>35</v>
      </c>
      <c r="F7384" s="859">
        <v>35</v>
      </c>
      <c r="G7384" s="518" t="s">
        <v>128</v>
      </c>
      <c r="H7384" s="518" t="s">
        <v>341</v>
      </c>
      <c r="I7384" s="518">
        <v>473637</v>
      </c>
    </row>
    <row r="7385" spans="1:9" x14ac:dyDescent="0.2">
      <c r="A7385" s="518" t="s">
        <v>292</v>
      </c>
      <c r="B7385" s="518">
        <v>473645</v>
      </c>
      <c r="C7385" s="518" t="s">
        <v>2660</v>
      </c>
      <c r="D7385" s="518" t="s">
        <v>2743</v>
      </c>
      <c r="E7385" s="859">
        <v>23</v>
      </c>
      <c r="F7385" s="859">
        <v>0</v>
      </c>
      <c r="G7385" s="518" t="s">
        <v>128</v>
      </c>
      <c r="H7385" s="518" t="s">
        <v>292</v>
      </c>
      <c r="I7385" s="518">
        <v>473645</v>
      </c>
    </row>
    <row r="7386" spans="1:9" x14ac:dyDescent="0.2">
      <c r="A7386" s="518" t="s">
        <v>292</v>
      </c>
      <c r="B7386" s="518">
        <v>473678</v>
      </c>
      <c r="C7386" s="518" t="s">
        <v>2660</v>
      </c>
      <c r="D7386" s="518" t="s">
        <v>2744</v>
      </c>
      <c r="E7386" s="859">
        <v>33</v>
      </c>
      <c r="F7386" s="859">
        <v>0</v>
      </c>
      <c r="G7386" s="518" t="s">
        <v>128</v>
      </c>
      <c r="H7386" s="518" t="s">
        <v>292</v>
      </c>
      <c r="I7386" s="518">
        <v>473678</v>
      </c>
    </row>
    <row r="7387" spans="1:9" x14ac:dyDescent="0.2">
      <c r="A7387" s="518" t="s">
        <v>373</v>
      </c>
      <c r="B7387" s="518">
        <v>473702</v>
      </c>
      <c r="C7387" s="518" t="s">
        <v>2660</v>
      </c>
      <c r="D7387" s="518" t="s">
        <v>2745</v>
      </c>
      <c r="E7387" s="859">
        <v>30</v>
      </c>
      <c r="F7387" s="859">
        <v>0</v>
      </c>
      <c r="G7387" s="518" t="s">
        <v>128</v>
      </c>
      <c r="H7387" s="518" t="s">
        <v>373</v>
      </c>
      <c r="I7387" s="518">
        <v>473702</v>
      </c>
    </row>
    <row r="7388" spans="1:9" x14ac:dyDescent="0.2">
      <c r="A7388" s="518" t="s">
        <v>256</v>
      </c>
      <c r="B7388" s="518">
        <v>473736</v>
      </c>
      <c r="C7388" s="518" t="s">
        <v>2660</v>
      </c>
      <c r="D7388" s="518" t="s">
        <v>2784</v>
      </c>
      <c r="E7388" s="859">
        <v>25</v>
      </c>
      <c r="F7388" s="859">
        <v>23</v>
      </c>
      <c r="G7388" s="518" t="s">
        <v>128</v>
      </c>
      <c r="H7388" s="518" t="s">
        <v>256</v>
      </c>
      <c r="I7388" s="518">
        <v>473736</v>
      </c>
    </row>
    <row r="7389" spans="1:9" x14ac:dyDescent="0.2">
      <c r="A7389" s="518" t="s">
        <v>292</v>
      </c>
      <c r="B7389" s="518">
        <v>473769</v>
      </c>
      <c r="C7389" s="518" t="s">
        <v>2660</v>
      </c>
      <c r="D7389" s="518" t="s">
        <v>2785</v>
      </c>
      <c r="E7389" s="859">
        <v>18</v>
      </c>
      <c r="F7389" s="859">
        <v>0</v>
      </c>
      <c r="G7389" s="518" t="s">
        <v>128</v>
      </c>
      <c r="H7389" s="518" t="s">
        <v>292</v>
      </c>
      <c r="I7389" s="518">
        <v>473769</v>
      </c>
    </row>
    <row r="7390" spans="1:9" x14ac:dyDescent="0.2">
      <c r="A7390" s="518" t="s">
        <v>292</v>
      </c>
      <c r="B7390" s="518">
        <v>473777</v>
      </c>
      <c r="C7390" s="518" t="s">
        <v>2660</v>
      </c>
      <c r="D7390" s="518" t="s">
        <v>2786</v>
      </c>
      <c r="E7390" s="859">
        <v>15</v>
      </c>
      <c r="F7390" s="859">
        <v>0</v>
      </c>
      <c r="G7390" s="518" t="s">
        <v>128</v>
      </c>
      <c r="H7390" s="518" t="s">
        <v>292</v>
      </c>
      <c r="I7390" s="518">
        <v>473777</v>
      </c>
    </row>
    <row r="7391" spans="1:9" x14ac:dyDescent="0.2">
      <c r="A7391" s="518" t="s">
        <v>292</v>
      </c>
      <c r="B7391" s="518">
        <v>473785</v>
      </c>
      <c r="C7391" s="518" t="s">
        <v>2660</v>
      </c>
      <c r="D7391" s="518" t="s">
        <v>2787</v>
      </c>
      <c r="E7391" s="859">
        <v>25</v>
      </c>
      <c r="F7391" s="859">
        <v>0</v>
      </c>
      <c r="G7391" s="518" t="s">
        <v>128</v>
      </c>
      <c r="H7391" s="518" t="s">
        <v>292</v>
      </c>
      <c r="I7391" s="518">
        <v>473785</v>
      </c>
    </row>
    <row r="7392" spans="1:9" x14ac:dyDescent="0.2">
      <c r="A7392" s="518" t="s">
        <v>341</v>
      </c>
      <c r="B7392" s="518">
        <v>473801</v>
      </c>
      <c r="C7392" s="518" t="s">
        <v>2660</v>
      </c>
      <c r="D7392" s="518" t="s">
        <v>1342</v>
      </c>
      <c r="E7392" s="859">
        <v>34</v>
      </c>
      <c r="F7392" s="859">
        <v>34</v>
      </c>
      <c r="G7392" s="518" t="s">
        <v>128</v>
      </c>
      <c r="H7392" s="518" t="s">
        <v>341</v>
      </c>
      <c r="I7392" s="518">
        <v>473801</v>
      </c>
    </row>
    <row r="7393" spans="1:9" x14ac:dyDescent="0.2">
      <c r="A7393" s="518" t="s">
        <v>170</v>
      </c>
      <c r="B7393" s="518">
        <v>473819</v>
      </c>
      <c r="C7393" s="518" t="s">
        <v>2660</v>
      </c>
      <c r="D7393" s="518" t="s">
        <v>9166</v>
      </c>
      <c r="E7393" s="859">
        <v>19</v>
      </c>
      <c r="F7393" s="859">
        <v>0</v>
      </c>
      <c r="G7393" s="518" t="s">
        <v>128</v>
      </c>
      <c r="H7393" s="518" t="s">
        <v>170</v>
      </c>
      <c r="I7393" s="518">
        <v>473819</v>
      </c>
    </row>
    <row r="7394" spans="1:9" x14ac:dyDescent="0.2">
      <c r="A7394" s="518" t="s">
        <v>181</v>
      </c>
      <c r="B7394" s="518">
        <v>473843</v>
      </c>
      <c r="C7394" s="518" t="s">
        <v>2660</v>
      </c>
      <c r="D7394" s="518" t="s">
        <v>2821</v>
      </c>
      <c r="E7394" s="859">
        <v>36</v>
      </c>
      <c r="F7394" s="859">
        <v>23</v>
      </c>
      <c r="G7394" s="518" t="s">
        <v>128</v>
      </c>
      <c r="H7394" s="518" t="s">
        <v>181</v>
      </c>
      <c r="I7394" s="518">
        <v>473843</v>
      </c>
    </row>
    <row r="7395" spans="1:9" x14ac:dyDescent="0.2">
      <c r="A7395" s="518" t="s">
        <v>383</v>
      </c>
      <c r="B7395" s="518">
        <v>473850</v>
      </c>
      <c r="C7395" s="518" t="s">
        <v>2660</v>
      </c>
      <c r="D7395" s="518" t="s">
        <v>6859</v>
      </c>
      <c r="E7395" s="859">
        <v>34</v>
      </c>
      <c r="F7395" s="859">
        <v>25</v>
      </c>
      <c r="G7395" s="518" t="s">
        <v>122</v>
      </c>
      <c r="H7395" s="518" t="s">
        <v>383</v>
      </c>
      <c r="I7395" s="518">
        <v>473850</v>
      </c>
    </row>
    <row r="7396" spans="1:9" x14ac:dyDescent="0.2">
      <c r="A7396" s="518" t="s">
        <v>216</v>
      </c>
      <c r="B7396" s="518">
        <v>473900</v>
      </c>
      <c r="C7396" s="518" t="s">
        <v>2660</v>
      </c>
      <c r="D7396" s="518" t="s">
        <v>1967</v>
      </c>
      <c r="E7396" s="859">
        <v>31</v>
      </c>
      <c r="F7396" s="859">
        <v>31</v>
      </c>
      <c r="G7396" s="518" t="s">
        <v>122</v>
      </c>
      <c r="H7396" s="518" t="s">
        <v>216</v>
      </c>
      <c r="I7396" s="518">
        <v>473900</v>
      </c>
    </row>
    <row r="7397" spans="1:9" x14ac:dyDescent="0.2">
      <c r="A7397" s="518" t="s">
        <v>237</v>
      </c>
      <c r="B7397" s="518">
        <v>473918</v>
      </c>
      <c r="C7397" s="518" t="s">
        <v>2660</v>
      </c>
      <c r="D7397" s="518" t="s">
        <v>2822</v>
      </c>
      <c r="E7397" s="859">
        <v>16</v>
      </c>
      <c r="F7397" s="859">
        <v>16</v>
      </c>
      <c r="G7397" s="518" t="s">
        <v>128</v>
      </c>
      <c r="H7397" s="518" t="s">
        <v>237</v>
      </c>
      <c r="I7397" s="518">
        <v>473918</v>
      </c>
    </row>
    <row r="7398" spans="1:9" x14ac:dyDescent="0.2">
      <c r="A7398" s="518" t="s">
        <v>230</v>
      </c>
      <c r="B7398" s="518">
        <v>473959</v>
      </c>
      <c r="C7398" s="518" t="s">
        <v>2660</v>
      </c>
      <c r="D7398" s="518" t="s">
        <v>916</v>
      </c>
      <c r="E7398" s="859">
        <v>32</v>
      </c>
      <c r="F7398" s="859">
        <v>16</v>
      </c>
      <c r="G7398" s="518" t="s">
        <v>122</v>
      </c>
      <c r="H7398" s="518" t="s">
        <v>230</v>
      </c>
      <c r="I7398" s="518">
        <v>473959</v>
      </c>
    </row>
    <row r="7399" spans="1:9" x14ac:dyDescent="0.2">
      <c r="A7399" s="518" t="s">
        <v>164</v>
      </c>
      <c r="B7399" s="518">
        <v>474031</v>
      </c>
      <c r="C7399" s="518" t="s">
        <v>2660</v>
      </c>
      <c r="D7399" s="518" t="s">
        <v>2256</v>
      </c>
      <c r="E7399" s="859">
        <v>30</v>
      </c>
      <c r="F7399" s="859">
        <v>0</v>
      </c>
      <c r="G7399" s="518" t="s">
        <v>128</v>
      </c>
      <c r="H7399" s="518" t="s">
        <v>164</v>
      </c>
      <c r="I7399" s="518">
        <v>474031</v>
      </c>
    </row>
    <row r="7400" spans="1:9" x14ac:dyDescent="0.2">
      <c r="A7400" s="518" t="s">
        <v>349</v>
      </c>
      <c r="B7400" s="518">
        <v>474098</v>
      </c>
      <c r="C7400" s="518" t="s">
        <v>2660</v>
      </c>
      <c r="D7400" s="518" t="s">
        <v>2257</v>
      </c>
      <c r="E7400" s="859">
        <v>30</v>
      </c>
      <c r="F7400" s="859">
        <v>0</v>
      </c>
      <c r="G7400" s="518" t="s">
        <v>128</v>
      </c>
      <c r="H7400" s="518" t="s">
        <v>349</v>
      </c>
      <c r="I7400" s="518">
        <v>474098</v>
      </c>
    </row>
    <row r="7401" spans="1:9" x14ac:dyDescent="0.2">
      <c r="A7401" s="518" t="s">
        <v>292</v>
      </c>
      <c r="B7401" s="518">
        <v>474106</v>
      </c>
      <c r="C7401" s="518" t="s">
        <v>2660</v>
      </c>
      <c r="D7401" s="518" t="s">
        <v>6860</v>
      </c>
      <c r="E7401" s="859">
        <v>34</v>
      </c>
      <c r="F7401" s="859">
        <v>0</v>
      </c>
      <c r="G7401" s="518" t="s">
        <v>128</v>
      </c>
      <c r="H7401" s="518" t="s">
        <v>292</v>
      </c>
      <c r="I7401" s="518">
        <v>474106</v>
      </c>
    </row>
    <row r="7402" spans="1:9" x14ac:dyDescent="0.2">
      <c r="A7402" s="518" t="s">
        <v>292</v>
      </c>
      <c r="B7402" s="518">
        <v>474114</v>
      </c>
      <c r="C7402" s="518" t="s">
        <v>2660</v>
      </c>
      <c r="D7402" s="518" t="s">
        <v>9167</v>
      </c>
      <c r="E7402" s="859">
        <v>22</v>
      </c>
      <c r="F7402" s="859">
        <v>0</v>
      </c>
      <c r="G7402" s="518" t="s">
        <v>128</v>
      </c>
      <c r="H7402" s="518" t="s">
        <v>292</v>
      </c>
      <c r="I7402" s="518">
        <v>474114</v>
      </c>
    </row>
    <row r="7403" spans="1:9" x14ac:dyDescent="0.2">
      <c r="A7403" s="518" t="s">
        <v>292</v>
      </c>
      <c r="B7403" s="518">
        <v>474122</v>
      </c>
      <c r="C7403" s="518" t="s">
        <v>2660</v>
      </c>
      <c r="D7403" s="518" t="s">
        <v>2258</v>
      </c>
      <c r="E7403" s="859">
        <v>34</v>
      </c>
      <c r="F7403" s="859">
        <v>0</v>
      </c>
      <c r="G7403" s="518" t="s">
        <v>128</v>
      </c>
      <c r="H7403" s="518" t="s">
        <v>292</v>
      </c>
      <c r="I7403" s="518">
        <v>474122</v>
      </c>
    </row>
    <row r="7404" spans="1:9" x14ac:dyDescent="0.2">
      <c r="A7404" s="518" t="s">
        <v>292</v>
      </c>
      <c r="B7404" s="518">
        <v>474163</v>
      </c>
      <c r="C7404" s="518" t="s">
        <v>2660</v>
      </c>
      <c r="D7404" s="518" t="s">
        <v>2259</v>
      </c>
      <c r="E7404" s="859">
        <v>34</v>
      </c>
      <c r="F7404" s="859">
        <v>0</v>
      </c>
      <c r="G7404" s="518" t="s">
        <v>128</v>
      </c>
      <c r="H7404" s="518" t="s">
        <v>292</v>
      </c>
      <c r="I7404" s="518">
        <v>474163</v>
      </c>
    </row>
    <row r="7405" spans="1:9" x14ac:dyDescent="0.2">
      <c r="A7405" s="518" t="s">
        <v>371</v>
      </c>
      <c r="B7405" s="518">
        <v>474171</v>
      </c>
      <c r="C7405" s="518" t="s">
        <v>2660</v>
      </c>
      <c r="D7405" s="518" t="s">
        <v>6861</v>
      </c>
      <c r="E7405" s="859">
        <v>22</v>
      </c>
      <c r="F7405" s="859">
        <v>18</v>
      </c>
      <c r="G7405" s="518" t="s">
        <v>128</v>
      </c>
      <c r="H7405" s="518" t="s">
        <v>371</v>
      </c>
      <c r="I7405" s="518">
        <v>474197</v>
      </c>
    </row>
    <row r="7406" spans="1:9" x14ac:dyDescent="0.2">
      <c r="A7406" s="518" t="s">
        <v>292</v>
      </c>
      <c r="B7406" s="518">
        <v>474189</v>
      </c>
      <c r="C7406" s="518" t="s">
        <v>2660</v>
      </c>
      <c r="D7406" s="518" t="s">
        <v>2260</v>
      </c>
      <c r="E7406" s="859">
        <v>28</v>
      </c>
      <c r="F7406" s="859">
        <v>0</v>
      </c>
      <c r="G7406" s="518" t="s">
        <v>128</v>
      </c>
      <c r="H7406" s="518" t="s">
        <v>292</v>
      </c>
      <c r="I7406" s="518">
        <v>474189</v>
      </c>
    </row>
    <row r="7407" spans="1:9" x14ac:dyDescent="0.2">
      <c r="A7407" s="518" t="s">
        <v>371</v>
      </c>
      <c r="B7407" s="518">
        <v>474197</v>
      </c>
      <c r="C7407" s="518" t="s">
        <v>2660</v>
      </c>
      <c r="D7407" s="518" t="s">
        <v>6862</v>
      </c>
      <c r="E7407" s="859">
        <v>17</v>
      </c>
      <c r="F7407" s="859">
        <v>17</v>
      </c>
      <c r="G7407" s="518" t="s">
        <v>128</v>
      </c>
      <c r="H7407" s="518" t="s">
        <v>371</v>
      </c>
      <c r="I7407" s="518">
        <v>474197</v>
      </c>
    </row>
    <row r="7408" spans="1:9" x14ac:dyDescent="0.2">
      <c r="A7408" s="518" t="s">
        <v>396</v>
      </c>
      <c r="B7408" s="518">
        <v>474213</v>
      </c>
      <c r="C7408" s="518" t="s">
        <v>2660</v>
      </c>
      <c r="D7408" s="518" t="s">
        <v>2242</v>
      </c>
      <c r="E7408" s="859">
        <v>35</v>
      </c>
      <c r="F7408" s="859">
        <v>29</v>
      </c>
      <c r="G7408" s="518" t="s">
        <v>122</v>
      </c>
      <c r="H7408" s="518" t="s">
        <v>396</v>
      </c>
      <c r="I7408" s="518">
        <v>474213</v>
      </c>
    </row>
    <row r="7409" spans="1:9" x14ac:dyDescent="0.2">
      <c r="A7409" s="518" t="s">
        <v>191</v>
      </c>
      <c r="B7409" s="518">
        <v>474221</v>
      </c>
      <c r="C7409" s="518" t="s">
        <v>2660</v>
      </c>
      <c r="D7409" s="518" t="s">
        <v>504</v>
      </c>
      <c r="E7409" s="859">
        <v>35</v>
      </c>
      <c r="F7409" s="859">
        <v>35</v>
      </c>
      <c r="G7409" s="518" t="s">
        <v>128</v>
      </c>
      <c r="H7409" s="518" t="s">
        <v>191</v>
      </c>
      <c r="I7409" s="518">
        <v>474221</v>
      </c>
    </row>
    <row r="7410" spans="1:9" x14ac:dyDescent="0.2">
      <c r="A7410" s="518" t="s">
        <v>181</v>
      </c>
      <c r="B7410" s="518">
        <v>474411</v>
      </c>
      <c r="C7410" s="518" t="s">
        <v>2660</v>
      </c>
      <c r="D7410" s="518" t="s">
        <v>2336</v>
      </c>
      <c r="E7410" s="859">
        <v>21</v>
      </c>
      <c r="F7410" s="859">
        <v>0</v>
      </c>
      <c r="G7410" s="518" t="s">
        <v>128</v>
      </c>
      <c r="H7410" s="518" t="s">
        <v>181</v>
      </c>
      <c r="I7410" s="518">
        <v>474411</v>
      </c>
    </row>
    <row r="7411" spans="1:9" x14ac:dyDescent="0.2">
      <c r="A7411" s="518" t="s">
        <v>375</v>
      </c>
      <c r="B7411" s="518">
        <v>474437</v>
      </c>
      <c r="C7411" s="518" t="s">
        <v>2660</v>
      </c>
      <c r="D7411" s="518" t="s">
        <v>2337</v>
      </c>
      <c r="E7411" s="859">
        <v>30</v>
      </c>
      <c r="F7411" s="859">
        <v>0</v>
      </c>
      <c r="G7411" s="518" t="s">
        <v>128</v>
      </c>
      <c r="H7411" s="518" t="s">
        <v>375</v>
      </c>
      <c r="I7411" s="518">
        <v>474437</v>
      </c>
    </row>
    <row r="7412" spans="1:9" x14ac:dyDescent="0.2">
      <c r="A7412" s="518" t="s">
        <v>314</v>
      </c>
      <c r="B7412" s="518">
        <v>474445</v>
      </c>
      <c r="C7412" s="518" t="s">
        <v>2660</v>
      </c>
      <c r="D7412" s="518" t="s">
        <v>1348</v>
      </c>
      <c r="E7412" s="859">
        <v>33</v>
      </c>
      <c r="F7412" s="859">
        <v>0</v>
      </c>
      <c r="G7412" s="518" t="s">
        <v>122</v>
      </c>
      <c r="H7412" s="518" t="s">
        <v>314</v>
      </c>
      <c r="I7412" s="518">
        <v>474445</v>
      </c>
    </row>
    <row r="7413" spans="1:9" x14ac:dyDescent="0.2">
      <c r="A7413" s="518" t="s">
        <v>256</v>
      </c>
      <c r="B7413" s="518">
        <v>474478</v>
      </c>
      <c r="C7413" s="518" t="s">
        <v>2660</v>
      </c>
      <c r="D7413" s="518" t="s">
        <v>2338</v>
      </c>
      <c r="E7413" s="859">
        <v>23</v>
      </c>
      <c r="F7413" s="859">
        <v>23</v>
      </c>
      <c r="G7413" s="518" t="s">
        <v>128</v>
      </c>
      <c r="H7413" s="518" t="s">
        <v>256</v>
      </c>
      <c r="I7413" s="518">
        <v>474478</v>
      </c>
    </row>
    <row r="7414" spans="1:9" x14ac:dyDescent="0.2">
      <c r="A7414" s="518" t="s">
        <v>180</v>
      </c>
      <c r="B7414" s="518">
        <v>474528</v>
      </c>
      <c r="C7414" s="518" t="s">
        <v>2660</v>
      </c>
      <c r="D7414" s="518" t="s">
        <v>2339</v>
      </c>
      <c r="E7414" s="859">
        <v>35</v>
      </c>
      <c r="F7414" s="859">
        <v>0</v>
      </c>
      <c r="G7414" s="518" t="s">
        <v>128</v>
      </c>
      <c r="H7414" s="518" t="s">
        <v>180</v>
      </c>
      <c r="I7414" s="518">
        <v>474528</v>
      </c>
    </row>
    <row r="7415" spans="1:9" x14ac:dyDescent="0.2">
      <c r="A7415" s="518" t="s">
        <v>351</v>
      </c>
      <c r="B7415" s="518">
        <v>474536</v>
      </c>
      <c r="C7415" s="518" t="s">
        <v>2660</v>
      </c>
      <c r="D7415" s="518" t="s">
        <v>2388</v>
      </c>
      <c r="E7415" s="859">
        <v>24</v>
      </c>
      <c r="F7415" s="859">
        <v>24</v>
      </c>
      <c r="G7415" s="518" t="s">
        <v>122</v>
      </c>
      <c r="H7415" s="518" t="s">
        <v>351</v>
      </c>
      <c r="I7415" s="518">
        <v>474536</v>
      </c>
    </row>
    <row r="7416" spans="1:9" x14ac:dyDescent="0.2">
      <c r="A7416" s="518" t="s">
        <v>351</v>
      </c>
      <c r="B7416" s="518">
        <v>474544</v>
      </c>
      <c r="C7416" s="518" t="s">
        <v>2660</v>
      </c>
      <c r="D7416" s="518" t="s">
        <v>2430</v>
      </c>
      <c r="E7416" s="859">
        <v>34</v>
      </c>
      <c r="F7416" s="859">
        <v>34</v>
      </c>
      <c r="G7416" s="518" t="s">
        <v>122</v>
      </c>
      <c r="H7416" s="518" t="s">
        <v>351</v>
      </c>
      <c r="I7416" s="518">
        <v>474544</v>
      </c>
    </row>
    <row r="7417" spans="1:9" x14ac:dyDescent="0.2">
      <c r="A7417" s="518" t="s">
        <v>351</v>
      </c>
      <c r="B7417" s="518">
        <v>474569</v>
      </c>
      <c r="C7417" s="518" t="s">
        <v>2660</v>
      </c>
      <c r="D7417" s="518" t="s">
        <v>2431</v>
      </c>
      <c r="E7417" s="859">
        <v>33</v>
      </c>
      <c r="F7417" s="859">
        <v>32</v>
      </c>
      <c r="G7417" s="518" t="s">
        <v>122</v>
      </c>
      <c r="H7417" s="518" t="s">
        <v>351</v>
      </c>
      <c r="I7417" s="518">
        <v>474569</v>
      </c>
    </row>
    <row r="7418" spans="1:9" x14ac:dyDescent="0.2">
      <c r="A7418" s="518" t="s">
        <v>351</v>
      </c>
      <c r="B7418" s="518">
        <v>474577</v>
      </c>
      <c r="C7418" s="518" t="s">
        <v>2660</v>
      </c>
      <c r="D7418" s="518" t="s">
        <v>2432</v>
      </c>
      <c r="E7418" s="859">
        <v>17</v>
      </c>
      <c r="F7418" s="859">
        <v>17</v>
      </c>
      <c r="G7418" s="518" t="s">
        <v>122</v>
      </c>
      <c r="H7418" s="518" t="s">
        <v>351</v>
      </c>
      <c r="I7418" s="518">
        <v>474577</v>
      </c>
    </row>
    <row r="7419" spans="1:9" x14ac:dyDescent="0.2">
      <c r="A7419" s="518" t="s">
        <v>351</v>
      </c>
      <c r="B7419" s="518">
        <v>474585</v>
      </c>
      <c r="C7419" s="518" t="s">
        <v>2660</v>
      </c>
      <c r="D7419" s="518" t="s">
        <v>2433</v>
      </c>
      <c r="E7419" s="859">
        <v>16</v>
      </c>
      <c r="F7419" s="859">
        <v>16</v>
      </c>
      <c r="G7419" s="518" t="s">
        <v>122</v>
      </c>
      <c r="H7419" s="518" t="s">
        <v>351</v>
      </c>
      <c r="I7419" s="518">
        <v>474585</v>
      </c>
    </row>
    <row r="7420" spans="1:9" x14ac:dyDescent="0.2">
      <c r="A7420" s="518" t="s">
        <v>351</v>
      </c>
      <c r="B7420" s="518">
        <v>474593</v>
      </c>
      <c r="C7420" s="518" t="s">
        <v>2660</v>
      </c>
      <c r="D7420" s="518" t="s">
        <v>2434</v>
      </c>
      <c r="E7420" s="859">
        <v>31</v>
      </c>
      <c r="F7420" s="859">
        <v>31</v>
      </c>
      <c r="G7420" s="518" t="s">
        <v>122</v>
      </c>
      <c r="H7420" s="518" t="s">
        <v>351</v>
      </c>
      <c r="I7420" s="518">
        <v>474593</v>
      </c>
    </row>
    <row r="7421" spans="1:9" x14ac:dyDescent="0.2">
      <c r="A7421" s="518" t="s">
        <v>351</v>
      </c>
      <c r="B7421" s="518">
        <v>474601</v>
      </c>
      <c r="C7421" s="518" t="s">
        <v>2660</v>
      </c>
      <c r="D7421" s="518" t="s">
        <v>7960</v>
      </c>
      <c r="E7421" s="859">
        <v>36</v>
      </c>
      <c r="F7421" s="859">
        <v>36</v>
      </c>
      <c r="G7421" s="518" t="s">
        <v>122</v>
      </c>
      <c r="H7421" s="518" t="s">
        <v>351</v>
      </c>
      <c r="I7421" s="518">
        <v>474601</v>
      </c>
    </row>
    <row r="7422" spans="1:9" x14ac:dyDescent="0.2">
      <c r="A7422" s="518" t="s">
        <v>256</v>
      </c>
      <c r="B7422" s="518">
        <v>474635</v>
      </c>
      <c r="C7422" s="518" t="s">
        <v>2660</v>
      </c>
      <c r="D7422" s="518" t="s">
        <v>2435</v>
      </c>
      <c r="E7422" s="859">
        <v>29</v>
      </c>
      <c r="F7422" s="859">
        <v>0</v>
      </c>
      <c r="G7422" s="518" t="s">
        <v>128</v>
      </c>
      <c r="H7422" s="518" t="s">
        <v>256</v>
      </c>
      <c r="I7422" s="518">
        <v>474635</v>
      </c>
    </row>
    <row r="7423" spans="1:9" x14ac:dyDescent="0.2">
      <c r="A7423" s="518" t="s">
        <v>273</v>
      </c>
      <c r="B7423" s="518">
        <v>474692</v>
      </c>
      <c r="C7423" s="518" t="s">
        <v>2660</v>
      </c>
      <c r="D7423" s="518" t="s">
        <v>2436</v>
      </c>
      <c r="E7423" s="859">
        <v>35</v>
      </c>
      <c r="F7423" s="859">
        <v>30</v>
      </c>
      <c r="G7423" s="518" t="s">
        <v>128</v>
      </c>
      <c r="H7423" s="518" t="s">
        <v>273</v>
      </c>
      <c r="I7423" s="518">
        <v>474692</v>
      </c>
    </row>
    <row r="7424" spans="1:9" x14ac:dyDescent="0.2">
      <c r="A7424" s="518" t="s">
        <v>271</v>
      </c>
      <c r="B7424" s="518">
        <v>474718</v>
      </c>
      <c r="C7424" s="518" t="s">
        <v>2660</v>
      </c>
      <c r="D7424" s="518" t="s">
        <v>2437</v>
      </c>
      <c r="E7424" s="859">
        <v>35</v>
      </c>
      <c r="F7424" s="859">
        <v>0</v>
      </c>
      <c r="G7424" s="518" t="s">
        <v>128</v>
      </c>
      <c r="H7424" s="518" t="s">
        <v>271</v>
      </c>
      <c r="I7424" s="518">
        <v>474718</v>
      </c>
    </row>
    <row r="7425" spans="1:9" x14ac:dyDescent="0.2">
      <c r="A7425" s="518" t="s">
        <v>181</v>
      </c>
      <c r="B7425" s="518">
        <v>474726</v>
      </c>
      <c r="C7425" s="518" t="s">
        <v>2660</v>
      </c>
      <c r="D7425" s="518" t="s">
        <v>2438</v>
      </c>
      <c r="E7425" s="859">
        <v>32</v>
      </c>
      <c r="F7425" s="859">
        <v>18</v>
      </c>
      <c r="G7425" s="518" t="s">
        <v>122</v>
      </c>
      <c r="H7425" s="518" t="s">
        <v>181</v>
      </c>
      <c r="I7425" s="518">
        <v>474726</v>
      </c>
    </row>
    <row r="7426" spans="1:9" x14ac:dyDescent="0.2">
      <c r="A7426" s="518" t="s">
        <v>179</v>
      </c>
      <c r="B7426" s="518">
        <v>474742</v>
      </c>
      <c r="C7426" s="518" t="s">
        <v>2660</v>
      </c>
      <c r="D7426" s="518" t="s">
        <v>642</v>
      </c>
      <c r="E7426" s="859">
        <v>23</v>
      </c>
      <c r="F7426" s="859">
        <v>0</v>
      </c>
      <c r="G7426" s="518" t="s">
        <v>128</v>
      </c>
      <c r="H7426" s="518" t="s">
        <v>179</v>
      </c>
      <c r="I7426" s="518">
        <v>474742</v>
      </c>
    </row>
    <row r="7427" spans="1:9" x14ac:dyDescent="0.2">
      <c r="A7427" s="518" t="s">
        <v>179</v>
      </c>
      <c r="B7427" s="518">
        <v>474759</v>
      </c>
      <c r="C7427" s="518" t="s">
        <v>2660</v>
      </c>
      <c r="D7427" s="518" t="s">
        <v>642</v>
      </c>
      <c r="E7427" s="859">
        <v>31</v>
      </c>
      <c r="F7427" s="859">
        <v>0</v>
      </c>
      <c r="G7427" s="518" t="s">
        <v>128</v>
      </c>
      <c r="H7427" s="518" t="s">
        <v>179</v>
      </c>
      <c r="I7427" s="518">
        <v>474759</v>
      </c>
    </row>
    <row r="7428" spans="1:9" x14ac:dyDescent="0.2">
      <c r="A7428" s="518" t="s">
        <v>355</v>
      </c>
      <c r="B7428" s="518">
        <v>474767</v>
      </c>
      <c r="C7428" s="518" t="s">
        <v>2660</v>
      </c>
      <c r="D7428" s="518" t="s">
        <v>201</v>
      </c>
      <c r="E7428" s="859">
        <v>31</v>
      </c>
      <c r="F7428" s="859">
        <v>31</v>
      </c>
      <c r="G7428" s="518" t="s">
        <v>122</v>
      </c>
      <c r="H7428" s="518" t="s">
        <v>355</v>
      </c>
      <c r="I7428" s="518">
        <v>474767</v>
      </c>
    </row>
    <row r="7429" spans="1:9" x14ac:dyDescent="0.2">
      <c r="A7429" s="518" t="s">
        <v>180</v>
      </c>
      <c r="B7429" s="518">
        <v>474775</v>
      </c>
      <c r="C7429" s="518" t="s">
        <v>2660</v>
      </c>
      <c r="D7429" s="518" t="s">
        <v>753</v>
      </c>
      <c r="E7429" s="859">
        <v>30</v>
      </c>
      <c r="F7429" s="859">
        <v>0</v>
      </c>
      <c r="G7429" s="518" t="s">
        <v>128</v>
      </c>
      <c r="H7429" s="518" t="s">
        <v>180</v>
      </c>
      <c r="I7429" s="518">
        <v>474775</v>
      </c>
    </row>
    <row r="7430" spans="1:9" x14ac:dyDescent="0.2">
      <c r="A7430" s="518" t="s">
        <v>253</v>
      </c>
      <c r="B7430" s="518">
        <v>474841</v>
      </c>
      <c r="C7430" s="518" t="s">
        <v>2660</v>
      </c>
      <c r="D7430" s="518" t="s">
        <v>2492</v>
      </c>
      <c r="E7430" s="859">
        <v>35</v>
      </c>
      <c r="F7430" s="859">
        <v>35</v>
      </c>
      <c r="G7430" s="518" t="s">
        <v>122</v>
      </c>
      <c r="H7430" s="518" t="s">
        <v>253</v>
      </c>
      <c r="I7430" s="518">
        <v>474841</v>
      </c>
    </row>
    <row r="7431" spans="1:9" x14ac:dyDescent="0.2">
      <c r="A7431" s="518" t="s">
        <v>253</v>
      </c>
      <c r="B7431" s="518">
        <v>474858</v>
      </c>
      <c r="C7431" s="518" t="s">
        <v>2660</v>
      </c>
      <c r="D7431" s="518" t="s">
        <v>1131</v>
      </c>
      <c r="E7431" s="859">
        <v>32</v>
      </c>
      <c r="F7431" s="859">
        <v>32</v>
      </c>
      <c r="G7431" s="518" t="s">
        <v>122</v>
      </c>
      <c r="H7431" s="518" t="s">
        <v>253</v>
      </c>
      <c r="I7431" s="518">
        <v>474858</v>
      </c>
    </row>
    <row r="7432" spans="1:9" x14ac:dyDescent="0.2">
      <c r="A7432" s="518" t="s">
        <v>253</v>
      </c>
      <c r="B7432" s="518">
        <v>474866</v>
      </c>
      <c r="C7432" s="518" t="s">
        <v>2660</v>
      </c>
      <c r="D7432" s="518" t="s">
        <v>2492</v>
      </c>
      <c r="E7432" s="859">
        <v>33</v>
      </c>
      <c r="F7432" s="859">
        <v>33</v>
      </c>
      <c r="G7432" s="518" t="s">
        <v>122</v>
      </c>
      <c r="H7432" s="518" t="s">
        <v>253</v>
      </c>
      <c r="I7432" s="518">
        <v>474866</v>
      </c>
    </row>
    <row r="7433" spans="1:9" x14ac:dyDescent="0.2">
      <c r="A7433" s="518" t="s">
        <v>180</v>
      </c>
      <c r="B7433" s="518">
        <v>474874</v>
      </c>
      <c r="C7433" s="518" t="s">
        <v>2660</v>
      </c>
      <c r="D7433" s="518" t="s">
        <v>7724</v>
      </c>
      <c r="E7433" s="859">
        <v>21</v>
      </c>
      <c r="F7433" s="859">
        <v>0</v>
      </c>
      <c r="G7433" s="518" t="s">
        <v>128</v>
      </c>
      <c r="H7433" s="518" t="s">
        <v>180</v>
      </c>
      <c r="I7433" s="518">
        <v>474874</v>
      </c>
    </row>
    <row r="7434" spans="1:9" x14ac:dyDescent="0.2">
      <c r="A7434" s="518" t="s">
        <v>355</v>
      </c>
      <c r="B7434" s="518">
        <v>474908</v>
      </c>
      <c r="C7434" s="518" t="s">
        <v>2660</v>
      </c>
      <c r="D7434" s="518" t="s">
        <v>9056</v>
      </c>
      <c r="E7434" s="859">
        <v>18</v>
      </c>
      <c r="F7434" s="859">
        <v>0</v>
      </c>
      <c r="G7434" s="518" t="s">
        <v>128</v>
      </c>
      <c r="H7434" s="518" t="s">
        <v>355</v>
      </c>
      <c r="I7434" s="518">
        <v>474908</v>
      </c>
    </row>
    <row r="7435" spans="1:9" x14ac:dyDescent="0.2">
      <c r="A7435" s="518" t="s">
        <v>180</v>
      </c>
      <c r="B7435" s="518">
        <v>474924</v>
      </c>
      <c r="C7435" s="518" t="s">
        <v>2660</v>
      </c>
      <c r="D7435" s="518" t="s">
        <v>8399</v>
      </c>
      <c r="E7435" s="859">
        <v>17</v>
      </c>
      <c r="F7435" s="859">
        <v>0</v>
      </c>
      <c r="G7435" s="518" t="s">
        <v>128</v>
      </c>
      <c r="H7435" s="518" t="s">
        <v>180</v>
      </c>
      <c r="I7435" s="518">
        <v>474924</v>
      </c>
    </row>
    <row r="7436" spans="1:9" x14ac:dyDescent="0.2">
      <c r="A7436" s="518" t="s">
        <v>180</v>
      </c>
      <c r="B7436" s="518">
        <v>475087</v>
      </c>
      <c r="C7436" s="518" t="s">
        <v>2660</v>
      </c>
      <c r="D7436" s="518" t="s">
        <v>575</v>
      </c>
      <c r="E7436" s="859">
        <v>18</v>
      </c>
      <c r="F7436" s="859">
        <v>0</v>
      </c>
      <c r="G7436" s="518" t="s">
        <v>128</v>
      </c>
      <c r="H7436" s="518" t="s">
        <v>180</v>
      </c>
      <c r="I7436" s="518">
        <v>475087</v>
      </c>
    </row>
    <row r="7437" spans="1:9" x14ac:dyDescent="0.2">
      <c r="A7437" s="518" t="s">
        <v>180</v>
      </c>
      <c r="B7437" s="518">
        <v>475103</v>
      </c>
      <c r="C7437" s="518" t="s">
        <v>2660</v>
      </c>
      <c r="D7437" s="518" t="s">
        <v>575</v>
      </c>
      <c r="E7437" s="859">
        <v>17</v>
      </c>
      <c r="F7437" s="859">
        <v>0</v>
      </c>
      <c r="G7437" s="518" t="s">
        <v>128</v>
      </c>
      <c r="H7437" s="518" t="s">
        <v>180</v>
      </c>
      <c r="I7437" s="518">
        <v>475087</v>
      </c>
    </row>
    <row r="7438" spans="1:9" x14ac:dyDescent="0.2">
      <c r="A7438" s="518" t="s">
        <v>375</v>
      </c>
      <c r="B7438" s="518">
        <v>475137</v>
      </c>
      <c r="C7438" s="518" t="s">
        <v>2660</v>
      </c>
      <c r="D7438" s="518" t="s">
        <v>2395</v>
      </c>
      <c r="E7438" s="859">
        <v>36</v>
      </c>
      <c r="F7438" s="859">
        <v>0</v>
      </c>
      <c r="G7438" s="518" t="s">
        <v>128</v>
      </c>
      <c r="H7438" s="518" t="s">
        <v>375</v>
      </c>
      <c r="I7438" s="518">
        <v>475137</v>
      </c>
    </row>
    <row r="7439" spans="1:9" x14ac:dyDescent="0.2">
      <c r="A7439" s="518" t="s">
        <v>375</v>
      </c>
      <c r="B7439" s="518">
        <v>475145</v>
      </c>
      <c r="C7439" s="518" t="s">
        <v>2660</v>
      </c>
      <c r="D7439" s="518" t="s">
        <v>2569</v>
      </c>
      <c r="E7439" s="859">
        <v>35</v>
      </c>
      <c r="F7439" s="859">
        <v>0</v>
      </c>
      <c r="G7439" s="518" t="s">
        <v>128</v>
      </c>
      <c r="H7439" s="518" t="s">
        <v>375</v>
      </c>
      <c r="I7439" s="518">
        <v>475145</v>
      </c>
    </row>
    <row r="7440" spans="1:9" x14ac:dyDescent="0.2">
      <c r="A7440" s="518" t="s">
        <v>375</v>
      </c>
      <c r="B7440" s="518">
        <v>475152</v>
      </c>
      <c r="C7440" s="518" t="s">
        <v>2660</v>
      </c>
      <c r="D7440" s="518" t="s">
        <v>2631</v>
      </c>
      <c r="E7440" s="859">
        <v>34</v>
      </c>
      <c r="F7440" s="859">
        <v>0</v>
      </c>
      <c r="G7440" s="518" t="s">
        <v>128</v>
      </c>
      <c r="H7440" s="518" t="s">
        <v>375</v>
      </c>
      <c r="I7440" s="518">
        <v>475152</v>
      </c>
    </row>
    <row r="7441" spans="1:9" x14ac:dyDescent="0.2">
      <c r="A7441" s="518" t="s">
        <v>375</v>
      </c>
      <c r="B7441" s="518">
        <v>475160</v>
      </c>
      <c r="C7441" s="518" t="s">
        <v>2660</v>
      </c>
      <c r="D7441" s="518" t="s">
        <v>2632</v>
      </c>
      <c r="E7441" s="859">
        <v>36</v>
      </c>
      <c r="F7441" s="859">
        <v>0</v>
      </c>
      <c r="G7441" s="518" t="s">
        <v>128</v>
      </c>
      <c r="H7441" s="518" t="s">
        <v>375</v>
      </c>
      <c r="I7441" s="518">
        <v>475160</v>
      </c>
    </row>
    <row r="7442" spans="1:9" x14ac:dyDescent="0.2">
      <c r="A7442" s="518" t="s">
        <v>180</v>
      </c>
      <c r="B7442" s="518">
        <v>475202</v>
      </c>
      <c r="C7442" s="518" t="s">
        <v>2660</v>
      </c>
      <c r="D7442" s="518" t="s">
        <v>1715</v>
      </c>
      <c r="E7442" s="859">
        <v>22</v>
      </c>
      <c r="F7442" s="859">
        <v>0</v>
      </c>
      <c r="G7442" s="518" t="s">
        <v>128</v>
      </c>
      <c r="H7442" s="518" t="s">
        <v>180</v>
      </c>
      <c r="I7442" s="518">
        <v>475202</v>
      </c>
    </row>
    <row r="7443" spans="1:9" x14ac:dyDescent="0.2">
      <c r="A7443" s="518" t="s">
        <v>180</v>
      </c>
      <c r="B7443" s="518">
        <v>475244</v>
      </c>
      <c r="C7443" s="518" t="s">
        <v>2660</v>
      </c>
      <c r="D7443" s="518" t="s">
        <v>1715</v>
      </c>
      <c r="E7443" s="859">
        <v>25</v>
      </c>
      <c r="F7443" s="859">
        <v>0</v>
      </c>
      <c r="G7443" s="518" t="s">
        <v>128</v>
      </c>
      <c r="H7443" s="518" t="s">
        <v>180</v>
      </c>
      <c r="I7443" s="518">
        <v>475244</v>
      </c>
    </row>
    <row r="7444" spans="1:9" x14ac:dyDescent="0.2">
      <c r="A7444" s="518" t="s">
        <v>180</v>
      </c>
      <c r="B7444" s="518">
        <v>475269</v>
      </c>
      <c r="C7444" s="518" t="s">
        <v>2660</v>
      </c>
      <c r="D7444" s="518" t="s">
        <v>1715</v>
      </c>
      <c r="E7444" s="859">
        <v>28</v>
      </c>
      <c r="F7444" s="859">
        <v>0</v>
      </c>
      <c r="G7444" s="518" t="s">
        <v>128</v>
      </c>
      <c r="H7444" s="518" t="s">
        <v>180</v>
      </c>
      <c r="I7444" s="518">
        <v>475269</v>
      </c>
    </row>
    <row r="7445" spans="1:9" x14ac:dyDescent="0.2">
      <c r="A7445" s="518" t="s">
        <v>180</v>
      </c>
      <c r="B7445" s="518">
        <v>475285</v>
      </c>
      <c r="C7445" s="518" t="s">
        <v>2660</v>
      </c>
      <c r="D7445" s="518" t="s">
        <v>575</v>
      </c>
      <c r="E7445" s="859">
        <v>32</v>
      </c>
      <c r="F7445" s="859">
        <v>0</v>
      </c>
      <c r="G7445" s="518" t="s">
        <v>128</v>
      </c>
      <c r="H7445" s="518" t="s">
        <v>180</v>
      </c>
      <c r="I7445" s="518">
        <v>475285</v>
      </c>
    </row>
    <row r="7446" spans="1:9" x14ac:dyDescent="0.2">
      <c r="A7446" s="518" t="s">
        <v>170</v>
      </c>
      <c r="B7446" s="518">
        <v>475301</v>
      </c>
      <c r="C7446" s="518" t="s">
        <v>2660</v>
      </c>
      <c r="D7446" s="518" t="s">
        <v>2633</v>
      </c>
      <c r="E7446" s="859">
        <v>32</v>
      </c>
      <c r="F7446" s="859">
        <v>0</v>
      </c>
      <c r="G7446" s="518" t="s">
        <v>128</v>
      </c>
      <c r="H7446" s="518" t="s">
        <v>170</v>
      </c>
      <c r="I7446" s="518">
        <v>475301</v>
      </c>
    </row>
    <row r="7447" spans="1:9" x14ac:dyDescent="0.2">
      <c r="A7447" s="518" t="s">
        <v>243</v>
      </c>
      <c r="B7447" s="518">
        <v>475327</v>
      </c>
      <c r="C7447" s="518" t="s">
        <v>2660</v>
      </c>
      <c r="D7447" s="518" t="s">
        <v>998</v>
      </c>
      <c r="E7447" s="859">
        <v>33</v>
      </c>
      <c r="F7447" s="859">
        <v>15</v>
      </c>
      <c r="G7447" s="518" t="s">
        <v>128</v>
      </c>
      <c r="H7447" s="518" t="s">
        <v>243</v>
      </c>
      <c r="I7447" s="518">
        <v>475327</v>
      </c>
    </row>
    <row r="7448" spans="1:9" x14ac:dyDescent="0.2">
      <c r="A7448" s="518" t="s">
        <v>375</v>
      </c>
      <c r="B7448" s="518">
        <v>475343</v>
      </c>
      <c r="C7448" s="518" t="s">
        <v>2660</v>
      </c>
      <c r="D7448" s="518" t="s">
        <v>651</v>
      </c>
      <c r="E7448" s="859">
        <v>28</v>
      </c>
      <c r="F7448" s="859">
        <v>0</v>
      </c>
      <c r="G7448" s="518" t="s">
        <v>128</v>
      </c>
      <c r="H7448" s="518" t="s">
        <v>375</v>
      </c>
      <c r="I7448" s="518">
        <v>475343</v>
      </c>
    </row>
    <row r="7449" spans="1:9" x14ac:dyDescent="0.2">
      <c r="A7449" s="518" t="s">
        <v>243</v>
      </c>
      <c r="B7449" s="518">
        <v>475350</v>
      </c>
      <c r="C7449" s="518" t="s">
        <v>2660</v>
      </c>
      <c r="D7449" s="518" t="s">
        <v>2060</v>
      </c>
      <c r="E7449" s="859">
        <v>35</v>
      </c>
      <c r="F7449" s="859">
        <v>0</v>
      </c>
      <c r="G7449" s="518" t="s">
        <v>128</v>
      </c>
      <c r="H7449" s="518" t="s">
        <v>243</v>
      </c>
      <c r="I7449" s="518">
        <v>475350</v>
      </c>
    </row>
    <row r="7450" spans="1:9" x14ac:dyDescent="0.2">
      <c r="A7450" s="518" t="s">
        <v>375</v>
      </c>
      <c r="B7450" s="518">
        <v>475368</v>
      </c>
      <c r="C7450" s="518" t="s">
        <v>2660</v>
      </c>
      <c r="D7450" s="518" t="s">
        <v>2061</v>
      </c>
      <c r="E7450" s="859">
        <v>20</v>
      </c>
      <c r="F7450" s="859">
        <v>0</v>
      </c>
      <c r="G7450" s="518" t="s">
        <v>128</v>
      </c>
      <c r="H7450" s="518" t="s">
        <v>375</v>
      </c>
      <c r="I7450" s="518">
        <v>475368</v>
      </c>
    </row>
    <row r="7451" spans="1:9" x14ac:dyDescent="0.2">
      <c r="A7451" s="518" t="s">
        <v>375</v>
      </c>
      <c r="B7451" s="518">
        <v>475384</v>
      </c>
      <c r="C7451" s="518" t="s">
        <v>2660</v>
      </c>
      <c r="D7451" s="518" t="s">
        <v>2062</v>
      </c>
      <c r="E7451" s="859">
        <v>29</v>
      </c>
      <c r="F7451" s="859">
        <v>0</v>
      </c>
      <c r="G7451" s="518" t="s">
        <v>128</v>
      </c>
      <c r="H7451" s="518" t="s">
        <v>375</v>
      </c>
      <c r="I7451" s="518">
        <v>475384</v>
      </c>
    </row>
    <row r="7452" spans="1:9" x14ac:dyDescent="0.2">
      <c r="A7452" s="518" t="s">
        <v>166</v>
      </c>
      <c r="B7452" s="518">
        <v>475434</v>
      </c>
      <c r="C7452" s="518" t="s">
        <v>2660</v>
      </c>
      <c r="D7452" s="518" t="s">
        <v>1089</v>
      </c>
      <c r="E7452" s="859">
        <v>16</v>
      </c>
      <c r="F7452" s="859">
        <v>16</v>
      </c>
      <c r="G7452" s="518" t="s">
        <v>128</v>
      </c>
      <c r="H7452" s="518" t="s">
        <v>166</v>
      </c>
      <c r="I7452" s="518">
        <v>475434</v>
      </c>
    </row>
    <row r="7453" spans="1:9" x14ac:dyDescent="0.2">
      <c r="A7453" s="518" t="s">
        <v>378</v>
      </c>
      <c r="B7453" s="518">
        <v>475459</v>
      </c>
      <c r="C7453" s="518" t="s">
        <v>2660</v>
      </c>
      <c r="D7453" s="518" t="s">
        <v>727</v>
      </c>
      <c r="E7453" s="859">
        <v>18</v>
      </c>
      <c r="F7453" s="859">
        <v>0</v>
      </c>
      <c r="G7453" s="518" t="s">
        <v>128</v>
      </c>
      <c r="H7453" s="518" t="s">
        <v>378</v>
      </c>
      <c r="I7453" s="518">
        <v>475459</v>
      </c>
    </row>
    <row r="7454" spans="1:9" x14ac:dyDescent="0.2">
      <c r="A7454" s="518" t="s">
        <v>181</v>
      </c>
      <c r="B7454" s="518">
        <v>475475</v>
      </c>
      <c r="C7454" s="518" t="s">
        <v>2660</v>
      </c>
      <c r="D7454" s="518" t="s">
        <v>2063</v>
      </c>
      <c r="E7454" s="859">
        <v>31</v>
      </c>
      <c r="F7454" s="859">
        <v>0</v>
      </c>
      <c r="G7454" s="518" t="s">
        <v>128</v>
      </c>
      <c r="H7454" s="518" t="s">
        <v>181</v>
      </c>
      <c r="I7454" s="518">
        <v>475475</v>
      </c>
    </row>
    <row r="7455" spans="1:9" x14ac:dyDescent="0.2">
      <c r="A7455" s="518" t="s">
        <v>231</v>
      </c>
      <c r="B7455" s="518">
        <v>475483</v>
      </c>
      <c r="C7455" s="518" t="s">
        <v>2660</v>
      </c>
      <c r="D7455" s="518" t="s">
        <v>9168</v>
      </c>
      <c r="E7455" s="859">
        <v>19</v>
      </c>
      <c r="F7455" s="859">
        <v>0</v>
      </c>
      <c r="G7455" s="518" t="s">
        <v>128</v>
      </c>
      <c r="H7455" s="518" t="s">
        <v>231</v>
      </c>
      <c r="I7455" s="518">
        <v>475483</v>
      </c>
    </row>
    <row r="7456" spans="1:9" x14ac:dyDescent="0.2">
      <c r="A7456" s="518" t="s">
        <v>349</v>
      </c>
      <c r="B7456" s="518">
        <v>475491</v>
      </c>
      <c r="C7456" s="518" t="s">
        <v>2660</v>
      </c>
      <c r="D7456" s="518" t="s">
        <v>6134</v>
      </c>
      <c r="E7456" s="859">
        <v>32</v>
      </c>
      <c r="F7456" s="859">
        <v>0</v>
      </c>
      <c r="G7456" s="518" t="s">
        <v>128</v>
      </c>
      <c r="H7456" s="518" t="s">
        <v>349</v>
      </c>
      <c r="I7456" s="518">
        <v>475491</v>
      </c>
    </row>
    <row r="7457" spans="1:9" x14ac:dyDescent="0.2">
      <c r="A7457" s="518" t="s">
        <v>349</v>
      </c>
      <c r="B7457" s="518">
        <v>475509</v>
      </c>
      <c r="C7457" s="518" t="s">
        <v>2660</v>
      </c>
      <c r="D7457" s="518" t="s">
        <v>2064</v>
      </c>
      <c r="E7457" s="859">
        <v>30</v>
      </c>
      <c r="F7457" s="859">
        <v>0</v>
      </c>
      <c r="G7457" s="518" t="s">
        <v>128</v>
      </c>
      <c r="H7457" s="518" t="s">
        <v>349</v>
      </c>
      <c r="I7457" s="518">
        <v>475509</v>
      </c>
    </row>
    <row r="7458" spans="1:9" x14ac:dyDescent="0.2">
      <c r="A7458" s="518" t="s">
        <v>349</v>
      </c>
      <c r="B7458" s="518">
        <v>475517</v>
      </c>
      <c r="C7458" s="518" t="s">
        <v>2660</v>
      </c>
      <c r="D7458" s="518" t="s">
        <v>8086</v>
      </c>
      <c r="E7458" s="859">
        <v>30</v>
      </c>
      <c r="F7458" s="859">
        <v>0</v>
      </c>
      <c r="G7458" s="518" t="s">
        <v>128</v>
      </c>
      <c r="H7458" s="518" t="s">
        <v>349</v>
      </c>
      <c r="I7458" s="518">
        <v>475517</v>
      </c>
    </row>
    <row r="7459" spans="1:9" x14ac:dyDescent="0.2">
      <c r="A7459" s="518" t="s">
        <v>164</v>
      </c>
      <c r="B7459" s="518">
        <v>475541</v>
      </c>
      <c r="C7459" s="518" t="s">
        <v>2660</v>
      </c>
      <c r="D7459" s="518" t="s">
        <v>9169</v>
      </c>
      <c r="E7459" s="859">
        <v>29</v>
      </c>
      <c r="F7459" s="859">
        <v>0</v>
      </c>
      <c r="G7459" s="518" t="s">
        <v>128</v>
      </c>
      <c r="H7459" s="518" t="s">
        <v>164</v>
      </c>
      <c r="I7459" s="518">
        <v>475541</v>
      </c>
    </row>
    <row r="7460" spans="1:9" x14ac:dyDescent="0.2">
      <c r="A7460" s="518" t="s">
        <v>164</v>
      </c>
      <c r="B7460" s="518">
        <v>475558</v>
      </c>
      <c r="C7460" s="518" t="s">
        <v>2660</v>
      </c>
      <c r="D7460" s="518" t="s">
        <v>9169</v>
      </c>
      <c r="E7460" s="859">
        <v>34</v>
      </c>
      <c r="F7460" s="859">
        <v>0</v>
      </c>
      <c r="G7460" s="518" t="s">
        <v>128</v>
      </c>
      <c r="H7460" s="518" t="s">
        <v>164</v>
      </c>
      <c r="I7460" s="518">
        <v>475558</v>
      </c>
    </row>
    <row r="7461" spans="1:9" x14ac:dyDescent="0.2">
      <c r="A7461" s="518" t="s">
        <v>164</v>
      </c>
      <c r="B7461" s="518">
        <v>475566</v>
      </c>
      <c r="C7461" s="518" t="s">
        <v>2660</v>
      </c>
      <c r="D7461" s="518" t="s">
        <v>9169</v>
      </c>
      <c r="E7461" s="859">
        <v>33</v>
      </c>
      <c r="F7461" s="859">
        <v>0</v>
      </c>
      <c r="G7461" s="518" t="s">
        <v>128</v>
      </c>
      <c r="H7461" s="518" t="s">
        <v>164</v>
      </c>
      <c r="I7461" s="518">
        <v>475566</v>
      </c>
    </row>
    <row r="7462" spans="1:9" x14ac:dyDescent="0.2">
      <c r="A7462" s="518" t="s">
        <v>164</v>
      </c>
      <c r="B7462" s="518">
        <v>475574</v>
      </c>
      <c r="C7462" s="518" t="s">
        <v>2660</v>
      </c>
      <c r="D7462" s="518" t="s">
        <v>9169</v>
      </c>
      <c r="E7462" s="859">
        <v>33</v>
      </c>
      <c r="F7462" s="859">
        <v>0</v>
      </c>
      <c r="G7462" s="518" t="s">
        <v>128</v>
      </c>
      <c r="H7462" s="518" t="s">
        <v>164</v>
      </c>
      <c r="I7462" s="518">
        <v>475574</v>
      </c>
    </row>
    <row r="7463" spans="1:9" x14ac:dyDescent="0.2">
      <c r="A7463" s="518" t="s">
        <v>164</v>
      </c>
      <c r="B7463" s="518">
        <v>475582</v>
      </c>
      <c r="C7463" s="518" t="s">
        <v>2660</v>
      </c>
      <c r="D7463" s="518" t="s">
        <v>9169</v>
      </c>
      <c r="E7463" s="859">
        <v>34</v>
      </c>
      <c r="F7463" s="859">
        <v>0</v>
      </c>
      <c r="G7463" s="518" t="s">
        <v>128</v>
      </c>
      <c r="H7463" s="518" t="s">
        <v>164</v>
      </c>
      <c r="I7463" s="518">
        <v>475582</v>
      </c>
    </row>
    <row r="7464" spans="1:9" x14ac:dyDescent="0.2">
      <c r="A7464" s="518" t="s">
        <v>164</v>
      </c>
      <c r="B7464" s="518">
        <v>475590</v>
      </c>
      <c r="C7464" s="518" t="s">
        <v>2660</v>
      </c>
      <c r="D7464" s="518" t="s">
        <v>9169</v>
      </c>
      <c r="E7464" s="859">
        <v>31</v>
      </c>
      <c r="F7464" s="859">
        <v>0</v>
      </c>
      <c r="G7464" s="518" t="s">
        <v>128</v>
      </c>
      <c r="H7464" s="518" t="s">
        <v>164</v>
      </c>
      <c r="I7464" s="518">
        <v>475590</v>
      </c>
    </row>
    <row r="7465" spans="1:9" x14ac:dyDescent="0.2">
      <c r="A7465" s="518" t="s">
        <v>256</v>
      </c>
      <c r="B7465" s="518">
        <v>475632</v>
      </c>
      <c r="C7465" s="518" t="s">
        <v>2660</v>
      </c>
      <c r="D7465" s="518" t="s">
        <v>2180</v>
      </c>
      <c r="E7465" s="859">
        <v>28</v>
      </c>
      <c r="F7465" s="859">
        <v>0</v>
      </c>
      <c r="G7465" s="518" t="s">
        <v>128</v>
      </c>
      <c r="H7465" s="518" t="s">
        <v>256</v>
      </c>
      <c r="I7465" s="518">
        <v>475632</v>
      </c>
    </row>
    <row r="7466" spans="1:9" x14ac:dyDescent="0.2">
      <c r="A7466" s="518" t="s">
        <v>237</v>
      </c>
      <c r="B7466" s="518">
        <v>475756</v>
      </c>
      <c r="C7466" s="518" t="s">
        <v>2660</v>
      </c>
      <c r="D7466" s="518" t="s">
        <v>822</v>
      </c>
      <c r="E7466" s="859">
        <v>35</v>
      </c>
      <c r="F7466" s="859">
        <v>35</v>
      </c>
      <c r="G7466" s="518" t="s">
        <v>128</v>
      </c>
      <c r="H7466" s="518" t="s">
        <v>237</v>
      </c>
      <c r="I7466" s="518">
        <v>475756</v>
      </c>
    </row>
    <row r="7467" spans="1:9" x14ac:dyDescent="0.2">
      <c r="A7467" s="518" t="s">
        <v>181</v>
      </c>
      <c r="B7467" s="518">
        <v>475798</v>
      </c>
      <c r="C7467" s="518" t="s">
        <v>2660</v>
      </c>
      <c r="D7467" s="518" t="s">
        <v>1661</v>
      </c>
      <c r="E7467" s="859">
        <v>36</v>
      </c>
      <c r="F7467" s="859">
        <v>9</v>
      </c>
      <c r="G7467" s="518" t="s">
        <v>128</v>
      </c>
      <c r="H7467" s="518" t="s">
        <v>181</v>
      </c>
      <c r="I7467" s="518">
        <v>475798</v>
      </c>
    </row>
    <row r="7468" spans="1:9" x14ac:dyDescent="0.2">
      <c r="A7468" s="518" t="s">
        <v>181</v>
      </c>
      <c r="B7468" s="518">
        <v>475806</v>
      </c>
      <c r="C7468" s="518" t="s">
        <v>2660</v>
      </c>
      <c r="D7468" s="518" t="s">
        <v>1662</v>
      </c>
      <c r="E7468" s="859">
        <v>35</v>
      </c>
      <c r="F7468" s="859">
        <v>0</v>
      </c>
      <c r="G7468" s="518" t="s">
        <v>128</v>
      </c>
      <c r="H7468" s="518" t="s">
        <v>181</v>
      </c>
      <c r="I7468" s="518">
        <v>475806</v>
      </c>
    </row>
    <row r="7469" spans="1:9" x14ac:dyDescent="0.2">
      <c r="A7469" s="518" t="s">
        <v>318</v>
      </c>
      <c r="B7469" s="518">
        <v>475889</v>
      </c>
      <c r="C7469" s="518" t="s">
        <v>2660</v>
      </c>
      <c r="D7469" s="518" t="s">
        <v>1663</v>
      </c>
      <c r="E7469" s="859">
        <v>20</v>
      </c>
      <c r="F7469" s="859">
        <v>0</v>
      </c>
      <c r="G7469" s="518" t="s">
        <v>128</v>
      </c>
      <c r="H7469" s="518" t="s">
        <v>318</v>
      </c>
      <c r="I7469" s="518">
        <v>475889</v>
      </c>
    </row>
    <row r="7470" spans="1:9" x14ac:dyDescent="0.2">
      <c r="A7470" s="518" t="s">
        <v>231</v>
      </c>
      <c r="B7470" s="518">
        <v>475897</v>
      </c>
      <c r="C7470" s="518" t="s">
        <v>2660</v>
      </c>
      <c r="D7470" s="518" t="s">
        <v>9170</v>
      </c>
      <c r="E7470" s="859">
        <v>30</v>
      </c>
      <c r="F7470" s="859">
        <v>0</v>
      </c>
      <c r="G7470" s="518" t="s">
        <v>128</v>
      </c>
      <c r="H7470" s="518" t="s">
        <v>231</v>
      </c>
      <c r="I7470" s="518">
        <v>475897</v>
      </c>
    </row>
    <row r="7471" spans="1:9" x14ac:dyDescent="0.2">
      <c r="A7471" s="518" t="s">
        <v>381</v>
      </c>
      <c r="B7471" s="518">
        <v>475905</v>
      </c>
      <c r="C7471" s="518" t="s">
        <v>2660</v>
      </c>
      <c r="D7471" s="518" t="s">
        <v>9055</v>
      </c>
      <c r="E7471" s="859">
        <v>34</v>
      </c>
      <c r="F7471" s="859">
        <v>0</v>
      </c>
      <c r="G7471" s="518" t="s">
        <v>128</v>
      </c>
      <c r="H7471" s="518" t="s">
        <v>381</v>
      </c>
      <c r="I7471" s="518">
        <v>475905</v>
      </c>
    </row>
    <row r="7472" spans="1:9" x14ac:dyDescent="0.2">
      <c r="A7472" s="518" t="s">
        <v>221</v>
      </c>
      <c r="B7472" s="518">
        <v>475913</v>
      </c>
      <c r="C7472" s="518" t="s">
        <v>2660</v>
      </c>
      <c r="D7472" s="518" t="s">
        <v>9171</v>
      </c>
      <c r="E7472" s="859">
        <v>32</v>
      </c>
      <c r="F7472" s="859">
        <v>32</v>
      </c>
      <c r="G7472" s="518" t="s">
        <v>128</v>
      </c>
      <c r="H7472" s="518" t="s">
        <v>221</v>
      </c>
      <c r="I7472" s="518">
        <v>475913</v>
      </c>
    </row>
    <row r="7473" spans="1:9" x14ac:dyDescent="0.2">
      <c r="A7473" s="518" t="s">
        <v>237</v>
      </c>
      <c r="B7473" s="518">
        <v>475988</v>
      </c>
      <c r="C7473" s="518" t="s">
        <v>2660</v>
      </c>
      <c r="D7473" s="518" t="s">
        <v>6863</v>
      </c>
      <c r="E7473" s="859">
        <v>19</v>
      </c>
      <c r="F7473" s="859">
        <v>19</v>
      </c>
      <c r="G7473" s="518" t="s">
        <v>128</v>
      </c>
      <c r="H7473" s="518" t="s">
        <v>237</v>
      </c>
      <c r="I7473" s="518">
        <v>475988</v>
      </c>
    </row>
    <row r="7474" spans="1:9" x14ac:dyDescent="0.2">
      <c r="A7474" s="518" t="s">
        <v>181</v>
      </c>
      <c r="B7474" s="518">
        <v>475996</v>
      </c>
      <c r="C7474" s="518" t="s">
        <v>2660</v>
      </c>
      <c r="D7474" s="518" t="s">
        <v>9172</v>
      </c>
      <c r="E7474" s="859">
        <v>30</v>
      </c>
      <c r="F7474" s="859">
        <v>0</v>
      </c>
      <c r="G7474" s="518" t="s">
        <v>128</v>
      </c>
      <c r="H7474" s="518" t="s">
        <v>181</v>
      </c>
      <c r="I7474" s="518">
        <v>475996</v>
      </c>
    </row>
    <row r="7475" spans="1:9" x14ac:dyDescent="0.2">
      <c r="A7475" s="518" t="s">
        <v>359</v>
      </c>
      <c r="B7475" s="518">
        <v>476010</v>
      </c>
      <c r="C7475" s="518" t="s">
        <v>2660</v>
      </c>
      <c r="D7475" s="518" t="s">
        <v>654</v>
      </c>
      <c r="E7475" s="859">
        <v>25</v>
      </c>
      <c r="F7475" s="859">
        <v>0</v>
      </c>
      <c r="G7475" s="518" t="s">
        <v>128</v>
      </c>
      <c r="H7475" s="518" t="s">
        <v>359</v>
      </c>
      <c r="I7475" s="518">
        <v>476010</v>
      </c>
    </row>
    <row r="7476" spans="1:9" x14ac:dyDescent="0.2">
      <c r="A7476" s="518" t="s">
        <v>181</v>
      </c>
      <c r="B7476" s="518">
        <v>476036</v>
      </c>
      <c r="C7476" s="518" t="s">
        <v>2660</v>
      </c>
      <c r="D7476" s="518" t="s">
        <v>7599</v>
      </c>
      <c r="E7476" s="859">
        <v>34</v>
      </c>
      <c r="F7476" s="859">
        <v>0</v>
      </c>
      <c r="G7476" s="518" t="s">
        <v>128</v>
      </c>
      <c r="H7476" s="518" t="s">
        <v>181</v>
      </c>
      <c r="I7476" s="518">
        <v>476036</v>
      </c>
    </row>
    <row r="7477" spans="1:9" x14ac:dyDescent="0.2">
      <c r="A7477" s="518" t="s">
        <v>359</v>
      </c>
      <c r="B7477" s="518">
        <v>476051</v>
      </c>
      <c r="C7477" s="518" t="s">
        <v>2660</v>
      </c>
      <c r="D7477" s="518" t="s">
        <v>654</v>
      </c>
      <c r="E7477" s="859">
        <v>29</v>
      </c>
      <c r="F7477" s="859">
        <v>0</v>
      </c>
      <c r="G7477" s="518" t="s">
        <v>128</v>
      </c>
      <c r="H7477" s="518" t="s">
        <v>359</v>
      </c>
      <c r="I7477" s="518">
        <v>476051</v>
      </c>
    </row>
    <row r="7478" spans="1:9" x14ac:dyDescent="0.2">
      <c r="A7478" s="518" t="s">
        <v>181</v>
      </c>
      <c r="B7478" s="518">
        <v>476069</v>
      </c>
      <c r="C7478" s="518" t="s">
        <v>2660</v>
      </c>
      <c r="D7478" s="518" t="s">
        <v>9173</v>
      </c>
      <c r="E7478" s="859">
        <v>31</v>
      </c>
      <c r="F7478" s="859">
        <v>0</v>
      </c>
      <c r="G7478" s="518" t="s">
        <v>128</v>
      </c>
      <c r="H7478" s="518" t="s">
        <v>181</v>
      </c>
      <c r="I7478" s="518">
        <v>476069</v>
      </c>
    </row>
    <row r="7479" spans="1:9" x14ac:dyDescent="0.2">
      <c r="A7479" s="518" t="s">
        <v>359</v>
      </c>
      <c r="B7479" s="518">
        <v>476077</v>
      </c>
      <c r="C7479" s="518" t="s">
        <v>2660</v>
      </c>
      <c r="D7479" s="518" t="s">
        <v>1636</v>
      </c>
      <c r="E7479" s="859">
        <v>31</v>
      </c>
      <c r="F7479" s="859">
        <v>0</v>
      </c>
      <c r="G7479" s="518" t="s">
        <v>128</v>
      </c>
      <c r="H7479" s="518" t="s">
        <v>359</v>
      </c>
      <c r="I7479" s="518">
        <v>476077</v>
      </c>
    </row>
    <row r="7480" spans="1:9" x14ac:dyDescent="0.2">
      <c r="A7480" s="518" t="s">
        <v>359</v>
      </c>
      <c r="B7480" s="518">
        <v>476085</v>
      </c>
      <c r="C7480" s="518" t="s">
        <v>2660</v>
      </c>
      <c r="D7480" s="518" t="s">
        <v>654</v>
      </c>
      <c r="E7480" s="859">
        <v>15</v>
      </c>
      <c r="F7480" s="859">
        <v>14</v>
      </c>
      <c r="G7480" s="518" t="s">
        <v>128</v>
      </c>
      <c r="H7480" s="518" t="s">
        <v>359</v>
      </c>
      <c r="I7480" s="518">
        <v>476085</v>
      </c>
    </row>
    <row r="7481" spans="1:9" x14ac:dyDescent="0.2">
      <c r="A7481" s="518" t="s">
        <v>256</v>
      </c>
      <c r="B7481" s="518">
        <v>476127</v>
      </c>
      <c r="C7481" s="518" t="s">
        <v>2660</v>
      </c>
      <c r="D7481" s="518" t="s">
        <v>585</v>
      </c>
      <c r="E7481" s="859">
        <v>20</v>
      </c>
      <c r="F7481" s="859">
        <v>0</v>
      </c>
      <c r="G7481" s="518" t="s">
        <v>128</v>
      </c>
      <c r="H7481" s="518" t="s">
        <v>256</v>
      </c>
      <c r="I7481" s="518">
        <v>777706</v>
      </c>
    </row>
    <row r="7482" spans="1:9" x14ac:dyDescent="0.2">
      <c r="A7482" s="518" t="s">
        <v>279</v>
      </c>
      <c r="B7482" s="518">
        <v>476143</v>
      </c>
      <c r="C7482" s="518" t="s">
        <v>2660</v>
      </c>
      <c r="D7482" s="518" t="s">
        <v>737</v>
      </c>
      <c r="E7482" s="859">
        <v>33</v>
      </c>
      <c r="F7482" s="859">
        <v>33</v>
      </c>
      <c r="G7482" s="518" t="s">
        <v>122</v>
      </c>
      <c r="H7482" s="518" t="s">
        <v>279</v>
      </c>
      <c r="I7482" s="518">
        <v>476143</v>
      </c>
    </row>
    <row r="7483" spans="1:9" x14ac:dyDescent="0.2">
      <c r="A7483" s="518" t="s">
        <v>237</v>
      </c>
      <c r="B7483" s="518">
        <v>476150</v>
      </c>
      <c r="C7483" s="518" t="s">
        <v>2660</v>
      </c>
      <c r="D7483" s="518" t="s">
        <v>7734</v>
      </c>
      <c r="E7483" s="859">
        <v>32</v>
      </c>
      <c r="F7483" s="859">
        <v>32</v>
      </c>
      <c r="G7483" s="518" t="s">
        <v>128</v>
      </c>
      <c r="H7483" s="518" t="s">
        <v>237</v>
      </c>
      <c r="I7483" s="518">
        <v>476150</v>
      </c>
    </row>
    <row r="7484" spans="1:9" x14ac:dyDescent="0.2">
      <c r="A7484" s="518" t="s">
        <v>292</v>
      </c>
      <c r="B7484" s="518">
        <v>476200</v>
      </c>
      <c r="C7484" s="518" t="s">
        <v>2660</v>
      </c>
      <c r="D7484" s="518" t="s">
        <v>2428</v>
      </c>
      <c r="E7484" s="859">
        <v>27</v>
      </c>
      <c r="F7484" s="859">
        <v>0</v>
      </c>
      <c r="G7484" s="518" t="s">
        <v>128</v>
      </c>
      <c r="H7484" s="518" t="s">
        <v>292</v>
      </c>
      <c r="I7484" s="518">
        <v>476200</v>
      </c>
    </row>
    <row r="7485" spans="1:9" x14ac:dyDescent="0.2">
      <c r="A7485" s="518" t="s">
        <v>359</v>
      </c>
      <c r="B7485" s="518">
        <v>476226</v>
      </c>
      <c r="C7485" s="518" t="s">
        <v>2660</v>
      </c>
      <c r="D7485" s="518" t="s">
        <v>2429</v>
      </c>
      <c r="E7485" s="859">
        <v>34</v>
      </c>
      <c r="F7485" s="859">
        <v>34</v>
      </c>
      <c r="G7485" s="518" t="s">
        <v>128</v>
      </c>
      <c r="H7485" s="518" t="s">
        <v>359</v>
      </c>
      <c r="I7485" s="518">
        <v>476226</v>
      </c>
    </row>
    <row r="7486" spans="1:9" x14ac:dyDescent="0.2">
      <c r="A7486" s="518" t="s">
        <v>359</v>
      </c>
      <c r="B7486" s="518">
        <v>476259</v>
      </c>
      <c r="C7486" s="518" t="s">
        <v>2660</v>
      </c>
      <c r="D7486" s="518" t="s">
        <v>2429</v>
      </c>
      <c r="E7486" s="859">
        <v>35</v>
      </c>
      <c r="F7486" s="859">
        <v>35</v>
      </c>
      <c r="G7486" s="518" t="s">
        <v>128</v>
      </c>
      <c r="H7486" s="518" t="s">
        <v>359</v>
      </c>
      <c r="I7486" s="518">
        <v>476259</v>
      </c>
    </row>
    <row r="7487" spans="1:9" x14ac:dyDescent="0.2">
      <c r="A7487" s="518" t="s">
        <v>271</v>
      </c>
      <c r="B7487" s="518">
        <v>476341</v>
      </c>
      <c r="C7487" s="518" t="s">
        <v>2660</v>
      </c>
      <c r="D7487" s="518" t="s">
        <v>6864</v>
      </c>
      <c r="E7487" s="859">
        <v>35</v>
      </c>
      <c r="F7487" s="859">
        <v>0</v>
      </c>
      <c r="G7487" s="518" t="s">
        <v>128</v>
      </c>
      <c r="H7487" s="518" t="s">
        <v>271</v>
      </c>
      <c r="I7487" s="518">
        <v>476341</v>
      </c>
    </row>
    <row r="7488" spans="1:9" x14ac:dyDescent="0.2">
      <c r="A7488" s="518" t="s">
        <v>271</v>
      </c>
      <c r="B7488" s="518">
        <v>476374</v>
      </c>
      <c r="C7488" s="518" t="s">
        <v>2660</v>
      </c>
      <c r="D7488" s="518" t="s">
        <v>2519</v>
      </c>
      <c r="E7488" s="859">
        <v>35</v>
      </c>
      <c r="F7488" s="859">
        <v>0</v>
      </c>
      <c r="G7488" s="518" t="s">
        <v>128</v>
      </c>
      <c r="H7488" s="518" t="s">
        <v>271</v>
      </c>
      <c r="I7488" s="518">
        <v>476374</v>
      </c>
    </row>
    <row r="7489" spans="1:9" x14ac:dyDescent="0.2">
      <c r="A7489" s="518" t="s">
        <v>181</v>
      </c>
      <c r="B7489" s="518">
        <v>476390</v>
      </c>
      <c r="C7489" s="518" t="s">
        <v>2660</v>
      </c>
      <c r="D7489" s="518" t="s">
        <v>9094</v>
      </c>
      <c r="E7489" s="859">
        <v>34</v>
      </c>
      <c r="F7489" s="859">
        <v>0</v>
      </c>
      <c r="G7489" s="518" t="s">
        <v>128</v>
      </c>
      <c r="H7489" s="518" t="s">
        <v>181</v>
      </c>
      <c r="I7489" s="518">
        <v>476390</v>
      </c>
    </row>
    <row r="7490" spans="1:9" x14ac:dyDescent="0.2">
      <c r="A7490" s="518" t="s">
        <v>179</v>
      </c>
      <c r="B7490" s="518">
        <v>476440</v>
      </c>
      <c r="C7490" s="518" t="s">
        <v>2660</v>
      </c>
      <c r="D7490" s="518" t="s">
        <v>2558</v>
      </c>
      <c r="E7490" s="859">
        <v>15</v>
      </c>
      <c r="F7490" s="859">
        <v>0</v>
      </c>
      <c r="G7490" s="518" t="s">
        <v>128</v>
      </c>
      <c r="H7490" s="518" t="s">
        <v>179</v>
      </c>
      <c r="I7490" s="518">
        <v>476440</v>
      </c>
    </row>
    <row r="7491" spans="1:9" x14ac:dyDescent="0.2">
      <c r="A7491" s="518" t="s">
        <v>205</v>
      </c>
      <c r="B7491" s="518">
        <v>476473</v>
      </c>
      <c r="C7491" s="518" t="s">
        <v>2660</v>
      </c>
      <c r="D7491" s="518" t="s">
        <v>6865</v>
      </c>
      <c r="E7491" s="859">
        <v>27</v>
      </c>
      <c r="F7491" s="859">
        <v>0</v>
      </c>
      <c r="G7491" s="518" t="s">
        <v>128</v>
      </c>
      <c r="H7491" s="518" t="s">
        <v>205</v>
      </c>
      <c r="I7491" s="518">
        <v>476473</v>
      </c>
    </row>
    <row r="7492" spans="1:9" x14ac:dyDescent="0.2">
      <c r="A7492" s="518" t="s">
        <v>205</v>
      </c>
      <c r="B7492" s="518">
        <v>476481</v>
      </c>
      <c r="C7492" s="518" t="s">
        <v>2660</v>
      </c>
      <c r="D7492" s="518" t="s">
        <v>6866</v>
      </c>
      <c r="E7492" s="859">
        <v>35</v>
      </c>
      <c r="F7492" s="859">
        <v>0</v>
      </c>
      <c r="G7492" s="518" t="s">
        <v>128</v>
      </c>
      <c r="H7492" s="518" t="s">
        <v>205</v>
      </c>
      <c r="I7492" s="518">
        <v>476481</v>
      </c>
    </row>
    <row r="7493" spans="1:9" x14ac:dyDescent="0.2">
      <c r="A7493" s="518" t="s">
        <v>256</v>
      </c>
      <c r="B7493" s="518">
        <v>476598</v>
      </c>
      <c r="C7493" s="518" t="s">
        <v>2660</v>
      </c>
      <c r="D7493" s="518" t="s">
        <v>9174</v>
      </c>
      <c r="E7493" s="859">
        <v>17</v>
      </c>
      <c r="F7493" s="859">
        <v>0</v>
      </c>
      <c r="G7493" s="518" t="s">
        <v>128</v>
      </c>
      <c r="H7493" s="518" t="s">
        <v>256</v>
      </c>
      <c r="I7493" s="518">
        <v>476598</v>
      </c>
    </row>
    <row r="7494" spans="1:9" x14ac:dyDescent="0.2">
      <c r="A7494" s="518" t="s">
        <v>292</v>
      </c>
      <c r="B7494" s="518">
        <v>476606</v>
      </c>
      <c r="C7494" s="518" t="s">
        <v>2660</v>
      </c>
      <c r="D7494" s="518" t="s">
        <v>2066</v>
      </c>
      <c r="E7494" s="859">
        <v>33</v>
      </c>
      <c r="F7494" s="859">
        <v>0</v>
      </c>
      <c r="G7494" s="518" t="s">
        <v>128</v>
      </c>
      <c r="H7494" s="518" t="s">
        <v>292</v>
      </c>
      <c r="I7494" s="518">
        <v>476606</v>
      </c>
    </row>
    <row r="7495" spans="1:9" x14ac:dyDescent="0.2">
      <c r="A7495" s="518" t="s">
        <v>292</v>
      </c>
      <c r="B7495" s="518">
        <v>476614</v>
      </c>
      <c r="C7495" s="518" t="s">
        <v>2660</v>
      </c>
      <c r="D7495" s="518" t="s">
        <v>2066</v>
      </c>
      <c r="E7495" s="859">
        <v>20</v>
      </c>
      <c r="F7495" s="859">
        <v>0</v>
      </c>
      <c r="G7495" s="518" t="s">
        <v>128</v>
      </c>
      <c r="H7495" s="518" t="s">
        <v>292</v>
      </c>
      <c r="I7495" s="518">
        <v>476614</v>
      </c>
    </row>
    <row r="7496" spans="1:9" x14ac:dyDescent="0.2">
      <c r="A7496" s="518" t="s">
        <v>292</v>
      </c>
      <c r="B7496" s="518">
        <v>476630</v>
      </c>
      <c r="C7496" s="518" t="s">
        <v>2660</v>
      </c>
      <c r="D7496" s="518" t="s">
        <v>6867</v>
      </c>
      <c r="E7496" s="859">
        <v>29</v>
      </c>
      <c r="F7496" s="859">
        <v>0</v>
      </c>
      <c r="G7496" s="518" t="s">
        <v>128</v>
      </c>
      <c r="H7496" s="518" t="s">
        <v>292</v>
      </c>
      <c r="I7496" s="518">
        <v>476630</v>
      </c>
    </row>
    <row r="7497" spans="1:9" x14ac:dyDescent="0.2">
      <c r="A7497" s="518" t="s">
        <v>292</v>
      </c>
      <c r="B7497" s="518">
        <v>476671</v>
      </c>
      <c r="C7497" s="518" t="s">
        <v>2660</v>
      </c>
      <c r="D7497" s="518" t="s">
        <v>6868</v>
      </c>
      <c r="E7497" s="859">
        <v>16</v>
      </c>
      <c r="F7497" s="859">
        <v>0</v>
      </c>
      <c r="G7497" s="518" t="s">
        <v>128</v>
      </c>
      <c r="H7497" s="518" t="s">
        <v>292</v>
      </c>
      <c r="I7497" s="518">
        <v>476671</v>
      </c>
    </row>
    <row r="7498" spans="1:9" x14ac:dyDescent="0.2">
      <c r="A7498" s="518" t="s">
        <v>256</v>
      </c>
      <c r="B7498" s="518">
        <v>476762</v>
      </c>
      <c r="C7498" s="518" t="s">
        <v>2660</v>
      </c>
      <c r="D7498" s="518" t="s">
        <v>2701</v>
      </c>
      <c r="E7498" s="859">
        <v>30</v>
      </c>
      <c r="F7498" s="859">
        <v>0</v>
      </c>
      <c r="G7498" s="518" t="s">
        <v>128</v>
      </c>
      <c r="H7498" s="518" t="s">
        <v>256</v>
      </c>
      <c r="I7498" s="518">
        <v>476762</v>
      </c>
    </row>
    <row r="7499" spans="1:9" x14ac:dyDescent="0.2">
      <c r="A7499" s="518" t="s">
        <v>179</v>
      </c>
      <c r="B7499" s="518">
        <v>476788</v>
      </c>
      <c r="C7499" s="518" t="s">
        <v>2660</v>
      </c>
      <c r="D7499" s="518" t="s">
        <v>2702</v>
      </c>
      <c r="E7499" s="859">
        <v>35</v>
      </c>
      <c r="F7499" s="859">
        <v>35</v>
      </c>
      <c r="G7499" s="518" t="s">
        <v>128</v>
      </c>
      <c r="H7499" s="518" t="s">
        <v>179</v>
      </c>
      <c r="I7499" s="518">
        <v>476788</v>
      </c>
    </row>
    <row r="7500" spans="1:9" x14ac:dyDescent="0.2">
      <c r="A7500" s="518" t="s">
        <v>180</v>
      </c>
      <c r="B7500" s="518">
        <v>476812</v>
      </c>
      <c r="C7500" s="518" t="s">
        <v>2660</v>
      </c>
      <c r="D7500" s="518" t="s">
        <v>885</v>
      </c>
      <c r="E7500" s="859">
        <v>30</v>
      </c>
      <c r="F7500" s="859">
        <v>0</v>
      </c>
      <c r="G7500" s="518" t="s">
        <v>128</v>
      </c>
      <c r="H7500" s="518" t="s">
        <v>180</v>
      </c>
      <c r="I7500" s="518">
        <v>476812</v>
      </c>
    </row>
    <row r="7501" spans="1:9" x14ac:dyDescent="0.2">
      <c r="A7501" s="518" t="s">
        <v>180</v>
      </c>
      <c r="B7501" s="518">
        <v>476846</v>
      </c>
      <c r="C7501" s="518" t="s">
        <v>2660</v>
      </c>
      <c r="D7501" s="518" t="s">
        <v>1013</v>
      </c>
      <c r="E7501" s="859">
        <v>31</v>
      </c>
      <c r="F7501" s="859">
        <v>0</v>
      </c>
      <c r="G7501" s="518" t="s">
        <v>128</v>
      </c>
      <c r="H7501" s="518" t="s">
        <v>180</v>
      </c>
      <c r="I7501" s="518">
        <v>476846</v>
      </c>
    </row>
    <row r="7502" spans="1:9" x14ac:dyDescent="0.2">
      <c r="A7502" s="518" t="s">
        <v>237</v>
      </c>
      <c r="B7502" s="518">
        <v>476911</v>
      </c>
      <c r="C7502" s="518" t="s">
        <v>2660</v>
      </c>
      <c r="D7502" s="518" t="s">
        <v>6869</v>
      </c>
      <c r="E7502" s="859">
        <v>20</v>
      </c>
      <c r="F7502" s="859">
        <v>19</v>
      </c>
      <c r="G7502" s="518" t="s">
        <v>128</v>
      </c>
      <c r="H7502" s="518" t="s">
        <v>237</v>
      </c>
      <c r="I7502" s="518">
        <v>476911</v>
      </c>
    </row>
    <row r="7503" spans="1:9" x14ac:dyDescent="0.2">
      <c r="A7503" s="518" t="s">
        <v>237</v>
      </c>
      <c r="B7503" s="518">
        <v>476937</v>
      </c>
      <c r="C7503" s="518" t="s">
        <v>2660</v>
      </c>
      <c r="D7503" s="518" t="s">
        <v>6869</v>
      </c>
      <c r="E7503" s="859">
        <v>25</v>
      </c>
      <c r="F7503" s="859">
        <v>25</v>
      </c>
      <c r="G7503" s="518" t="s">
        <v>128</v>
      </c>
      <c r="H7503" s="518" t="s">
        <v>237</v>
      </c>
      <c r="I7503" s="518">
        <v>476937</v>
      </c>
    </row>
    <row r="7504" spans="1:9" x14ac:dyDescent="0.2">
      <c r="A7504" s="518" t="s">
        <v>349</v>
      </c>
      <c r="B7504" s="518">
        <v>476945</v>
      </c>
      <c r="C7504" s="518" t="s">
        <v>2660</v>
      </c>
      <c r="D7504" s="518" t="s">
        <v>6673</v>
      </c>
      <c r="E7504" s="859">
        <v>26</v>
      </c>
      <c r="F7504" s="859">
        <v>0</v>
      </c>
      <c r="G7504" s="518" t="s">
        <v>128</v>
      </c>
      <c r="H7504" s="518" t="s">
        <v>349</v>
      </c>
      <c r="I7504" s="518">
        <v>476945</v>
      </c>
    </row>
    <row r="7505" spans="1:9" x14ac:dyDescent="0.2">
      <c r="A7505" s="518" t="s">
        <v>349</v>
      </c>
      <c r="B7505" s="518">
        <v>476952</v>
      </c>
      <c r="C7505" s="518" t="s">
        <v>2660</v>
      </c>
      <c r="D7505" s="518" t="s">
        <v>9175</v>
      </c>
      <c r="E7505" s="859">
        <v>32</v>
      </c>
      <c r="F7505" s="859">
        <v>0</v>
      </c>
      <c r="G7505" s="518" t="s">
        <v>128</v>
      </c>
      <c r="H7505" s="518" t="s">
        <v>349</v>
      </c>
      <c r="I7505" s="518">
        <v>476952</v>
      </c>
    </row>
    <row r="7506" spans="1:9" x14ac:dyDescent="0.2">
      <c r="A7506" s="518" t="s">
        <v>196</v>
      </c>
      <c r="B7506" s="518">
        <v>477034</v>
      </c>
      <c r="C7506" s="518" t="s">
        <v>2660</v>
      </c>
      <c r="D7506" s="518" t="s">
        <v>641</v>
      </c>
      <c r="E7506" s="859">
        <v>27</v>
      </c>
      <c r="F7506" s="859">
        <v>0</v>
      </c>
      <c r="G7506" s="518" t="s">
        <v>128</v>
      </c>
      <c r="H7506" s="518" t="s">
        <v>196</v>
      </c>
      <c r="I7506" s="518">
        <v>477034</v>
      </c>
    </row>
    <row r="7507" spans="1:9" x14ac:dyDescent="0.2">
      <c r="A7507" s="518" t="s">
        <v>256</v>
      </c>
      <c r="B7507" s="518">
        <v>477158</v>
      </c>
      <c r="C7507" s="518" t="s">
        <v>2660</v>
      </c>
      <c r="D7507" s="518" t="s">
        <v>6802</v>
      </c>
      <c r="E7507" s="859">
        <v>29</v>
      </c>
      <c r="F7507" s="859">
        <v>0</v>
      </c>
      <c r="G7507" s="518" t="s">
        <v>128</v>
      </c>
      <c r="H7507" s="518" t="s">
        <v>256</v>
      </c>
      <c r="I7507" s="518">
        <v>477158</v>
      </c>
    </row>
    <row r="7508" spans="1:9" x14ac:dyDescent="0.2">
      <c r="A7508" s="518" t="s">
        <v>256</v>
      </c>
      <c r="B7508" s="518">
        <v>477216</v>
      </c>
      <c r="C7508" s="518" t="s">
        <v>2660</v>
      </c>
      <c r="D7508" s="518" t="s">
        <v>1628</v>
      </c>
      <c r="E7508" s="859">
        <v>22</v>
      </c>
      <c r="F7508" s="859">
        <v>0</v>
      </c>
      <c r="G7508" s="518" t="s">
        <v>128</v>
      </c>
      <c r="H7508" s="518" t="s">
        <v>256</v>
      </c>
      <c r="I7508" s="518">
        <v>477216</v>
      </c>
    </row>
    <row r="7509" spans="1:9" x14ac:dyDescent="0.2">
      <c r="A7509" s="518" t="s">
        <v>181</v>
      </c>
      <c r="B7509" s="518">
        <v>477224</v>
      </c>
      <c r="C7509" s="518" t="s">
        <v>2660</v>
      </c>
      <c r="D7509" s="518" t="s">
        <v>6870</v>
      </c>
      <c r="E7509" s="859">
        <v>35</v>
      </c>
      <c r="F7509" s="859">
        <v>35</v>
      </c>
      <c r="G7509" s="518" t="s">
        <v>128</v>
      </c>
      <c r="H7509" s="518" t="s">
        <v>181</v>
      </c>
      <c r="I7509" s="518">
        <v>477224</v>
      </c>
    </row>
    <row r="7510" spans="1:9" x14ac:dyDescent="0.2">
      <c r="A7510" s="518" t="s">
        <v>256</v>
      </c>
      <c r="B7510" s="518">
        <v>477240</v>
      </c>
      <c r="C7510" s="518" t="s">
        <v>2660</v>
      </c>
      <c r="D7510" s="518" t="s">
        <v>9176</v>
      </c>
      <c r="E7510" s="859">
        <v>30</v>
      </c>
      <c r="F7510" s="859">
        <v>0</v>
      </c>
      <c r="G7510" s="518" t="s">
        <v>128</v>
      </c>
      <c r="H7510" s="518" t="s">
        <v>256</v>
      </c>
      <c r="I7510" s="518">
        <v>477240</v>
      </c>
    </row>
    <row r="7511" spans="1:9" x14ac:dyDescent="0.2">
      <c r="A7511" s="518" t="s">
        <v>169</v>
      </c>
      <c r="B7511" s="518">
        <v>477265</v>
      </c>
      <c r="C7511" s="518" t="s">
        <v>2660</v>
      </c>
      <c r="D7511" s="518" t="s">
        <v>169</v>
      </c>
      <c r="E7511" s="859">
        <v>18</v>
      </c>
      <c r="F7511" s="859">
        <v>0</v>
      </c>
      <c r="G7511" s="518" t="s">
        <v>128</v>
      </c>
      <c r="H7511" s="518" t="s">
        <v>169</v>
      </c>
      <c r="I7511" s="518">
        <v>477265</v>
      </c>
    </row>
    <row r="7512" spans="1:9" x14ac:dyDescent="0.2">
      <c r="A7512" s="518" t="s">
        <v>256</v>
      </c>
      <c r="B7512" s="518">
        <v>477273</v>
      </c>
      <c r="C7512" s="518" t="s">
        <v>2660</v>
      </c>
      <c r="D7512" s="518" t="s">
        <v>9177</v>
      </c>
      <c r="E7512" s="859">
        <v>33</v>
      </c>
      <c r="F7512" s="859">
        <v>0</v>
      </c>
      <c r="G7512" s="518" t="s">
        <v>128</v>
      </c>
      <c r="H7512" s="518" t="s">
        <v>256</v>
      </c>
      <c r="I7512" s="518">
        <v>477273</v>
      </c>
    </row>
    <row r="7513" spans="1:9" x14ac:dyDescent="0.2">
      <c r="A7513" s="518" t="s">
        <v>181</v>
      </c>
      <c r="B7513" s="518">
        <v>477281</v>
      </c>
      <c r="C7513" s="518" t="s">
        <v>2660</v>
      </c>
      <c r="D7513" s="518" t="s">
        <v>2163</v>
      </c>
      <c r="E7513" s="859">
        <v>36</v>
      </c>
      <c r="F7513" s="859">
        <v>0</v>
      </c>
      <c r="G7513" s="518" t="s">
        <v>128</v>
      </c>
      <c r="H7513" s="518" t="s">
        <v>181</v>
      </c>
      <c r="I7513" s="518">
        <v>477281</v>
      </c>
    </row>
    <row r="7514" spans="1:9" x14ac:dyDescent="0.2">
      <c r="A7514" s="518" t="s">
        <v>181</v>
      </c>
      <c r="B7514" s="518">
        <v>477356</v>
      </c>
      <c r="C7514" s="518" t="s">
        <v>2660</v>
      </c>
      <c r="D7514" s="518" t="s">
        <v>1492</v>
      </c>
      <c r="E7514" s="859">
        <v>32</v>
      </c>
      <c r="F7514" s="859">
        <v>0</v>
      </c>
      <c r="G7514" s="518" t="s">
        <v>128</v>
      </c>
      <c r="H7514" s="518" t="s">
        <v>181</v>
      </c>
      <c r="I7514" s="518">
        <v>477356</v>
      </c>
    </row>
    <row r="7515" spans="1:9" x14ac:dyDescent="0.2">
      <c r="A7515" s="518" t="s">
        <v>181</v>
      </c>
      <c r="B7515" s="518">
        <v>477406</v>
      </c>
      <c r="C7515" s="518" t="s">
        <v>2660</v>
      </c>
      <c r="D7515" s="518" t="s">
        <v>1492</v>
      </c>
      <c r="E7515" s="859">
        <v>32</v>
      </c>
      <c r="F7515" s="859">
        <v>0</v>
      </c>
      <c r="G7515" s="518" t="s">
        <v>128</v>
      </c>
      <c r="H7515" s="518" t="s">
        <v>181</v>
      </c>
      <c r="I7515" s="518">
        <v>477406</v>
      </c>
    </row>
    <row r="7516" spans="1:9" x14ac:dyDescent="0.2">
      <c r="A7516" s="518" t="s">
        <v>181</v>
      </c>
      <c r="B7516" s="518">
        <v>477448</v>
      </c>
      <c r="C7516" s="518" t="s">
        <v>2660</v>
      </c>
      <c r="D7516" s="518" t="s">
        <v>1492</v>
      </c>
      <c r="E7516" s="859">
        <v>32</v>
      </c>
      <c r="F7516" s="859">
        <v>0</v>
      </c>
      <c r="G7516" s="518" t="s">
        <v>128</v>
      </c>
      <c r="H7516" s="518" t="s">
        <v>181</v>
      </c>
      <c r="I7516" s="518">
        <v>477448</v>
      </c>
    </row>
    <row r="7517" spans="1:9" x14ac:dyDescent="0.2">
      <c r="A7517" s="518" t="s">
        <v>322</v>
      </c>
      <c r="B7517" s="518">
        <v>477513</v>
      </c>
      <c r="C7517" s="518" t="s">
        <v>2660</v>
      </c>
      <c r="D7517" s="518" t="s">
        <v>9178</v>
      </c>
      <c r="E7517" s="859">
        <v>34</v>
      </c>
      <c r="F7517" s="859">
        <v>0</v>
      </c>
      <c r="G7517" s="518" t="s">
        <v>128</v>
      </c>
      <c r="H7517" s="518" t="s">
        <v>322</v>
      </c>
      <c r="I7517" s="518">
        <v>477513</v>
      </c>
    </row>
    <row r="7518" spans="1:9" x14ac:dyDescent="0.2">
      <c r="A7518" s="518" t="s">
        <v>339</v>
      </c>
      <c r="B7518" s="518">
        <v>477521</v>
      </c>
      <c r="C7518" s="518" t="s">
        <v>2660</v>
      </c>
      <c r="D7518" s="518" t="s">
        <v>2384</v>
      </c>
      <c r="E7518" s="859">
        <v>30</v>
      </c>
      <c r="F7518" s="859">
        <v>0</v>
      </c>
      <c r="G7518" s="518" t="s">
        <v>128</v>
      </c>
      <c r="H7518" s="518" t="s">
        <v>339</v>
      </c>
      <c r="I7518" s="518">
        <v>477521</v>
      </c>
    </row>
    <row r="7519" spans="1:9" x14ac:dyDescent="0.2">
      <c r="A7519" s="518" t="s">
        <v>322</v>
      </c>
      <c r="B7519" s="518">
        <v>477547</v>
      </c>
      <c r="C7519" s="518" t="s">
        <v>2660</v>
      </c>
      <c r="D7519" s="518" t="s">
        <v>9178</v>
      </c>
      <c r="E7519" s="859">
        <v>32</v>
      </c>
      <c r="F7519" s="859">
        <v>0</v>
      </c>
      <c r="G7519" s="518" t="s">
        <v>128</v>
      </c>
      <c r="H7519" s="518" t="s">
        <v>322</v>
      </c>
      <c r="I7519" s="518">
        <v>477547</v>
      </c>
    </row>
    <row r="7520" spans="1:9" x14ac:dyDescent="0.2">
      <c r="A7520" s="518" t="s">
        <v>181</v>
      </c>
      <c r="B7520" s="518">
        <v>477554</v>
      </c>
      <c r="C7520" s="518" t="s">
        <v>2660</v>
      </c>
      <c r="D7520" s="518" t="s">
        <v>2385</v>
      </c>
      <c r="E7520" s="859">
        <v>24</v>
      </c>
      <c r="F7520" s="859">
        <v>0</v>
      </c>
      <c r="G7520" s="518" t="s">
        <v>128</v>
      </c>
      <c r="H7520" s="518" t="s">
        <v>181</v>
      </c>
      <c r="I7520" s="518">
        <v>477554</v>
      </c>
    </row>
    <row r="7521" spans="1:9" x14ac:dyDescent="0.2">
      <c r="A7521" s="518" t="s">
        <v>394</v>
      </c>
      <c r="B7521" s="518">
        <v>477596</v>
      </c>
      <c r="C7521" s="518" t="s">
        <v>2660</v>
      </c>
      <c r="D7521" s="518" t="s">
        <v>9179</v>
      </c>
      <c r="E7521" s="859">
        <v>35</v>
      </c>
      <c r="F7521" s="859">
        <v>0</v>
      </c>
      <c r="G7521" s="518" t="s">
        <v>128</v>
      </c>
      <c r="H7521" s="518" t="s">
        <v>394</v>
      </c>
      <c r="I7521" s="518">
        <v>477596</v>
      </c>
    </row>
    <row r="7522" spans="1:9" x14ac:dyDescent="0.2">
      <c r="A7522" s="518" t="s">
        <v>256</v>
      </c>
      <c r="B7522" s="518">
        <v>477703</v>
      </c>
      <c r="C7522" s="518" t="s">
        <v>2660</v>
      </c>
      <c r="D7522" s="518" t="s">
        <v>9180</v>
      </c>
      <c r="E7522" s="859">
        <v>31</v>
      </c>
      <c r="F7522" s="859">
        <v>0</v>
      </c>
      <c r="G7522" s="518" t="s">
        <v>128</v>
      </c>
      <c r="H7522" s="518" t="s">
        <v>256</v>
      </c>
      <c r="I7522" s="518">
        <v>477703</v>
      </c>
    </row>
    <row r="7523" spans="1:9" x14ac:dyDescent="0.2">
      <c r="A7523" s="518" t="s">
        <v>181</v>
      </c>
      <c r="B7523" s="518">
        <v>477737</v>
      </c>
      <c r="C7523" s="518" t="s">
        <v>2660</v>
      </c>
      <c r="D7523" s="518" t="s">
        <v>644</v>
      </c>
      <c r="E7523" s="859">
        <v>17</v>
      </c>
      <c r="F7523" s="859">
        <v>14</v>
      </c>
      <c r="G7523" s="518" t="s">
        <v>128</v>
      </c>
      <c r="H7523" s="518" t="s">
        <v>181</v>
      </c>
      <c r="I7523" s="518">
        <v>553305</v>
      </c>
    </row>
    <row r="7524" spans="1:9" x14ac:dyDescent="0.2">
      <c r="A7524" s="518" t="s">
        <v>256</v>
      </c>
      <c r="B7524" s="518">
        <v>477760</v>
      </c>
      <c r="C7524" s="518" t="s">
        <v>2660</v>
      </c>
      <c r="D7524" s="518" t="s">
        <v>9181</v>
      </c>
      <c r="E7524" s="859">
        <v>35</v>
      </c>
      <c r="F7524" s="859">
        <v>0</v>
      </c>
      <c r="G7524" s="518" t="s">
        <v>128</v>
      </c>
      <c r="H7524" s="518" t="s">
        <v>256</v>
      </c>
      <c r="I7524" s="518">
        <v>477760</v>
      </c>
    </row>
    <row r="7525" spans="1:9" x14ac:dyDescent="0.2">
      <c r="A7525" s="518" t="s">
        <v>256</v>
      </c>
      <c r="B7525" s="518">
        <v>477778</v>
      </c>
      <c r="C7525" s="518" t="s">
        <v>2660</v>
      </c>
      <c r="D7525" s="518" t="s">
        <v>2520</v>
      </c>
      <c r="E7525" s="859">
        <v>25</v>
      </c>
      <c r="F7525" s="859">
        <v>0</v>
      </c>
      <c r="G7525" s="518" t="s">
        <v>128</v>
      </c>
      <c r="H7525" s="518" t="s">
        <v>256</v>
      </c>
      <c r="I7525" s="518">
        <v>477778</v>
      </c>
    </row>
    <row r="7526" spans="1:9" x14ac:dyDescent="0.2">
      <c r="A7526" s="518" t="s">
        <v>256</v>
      </c>
      <c r="B7526" s="518">
        <v>477786</v>
      </c>
      <c r="C7526" s="518" t="s">
        <v>2660</v>
      </c>
      <c r="D7526" s="518" t="s">
        <v>9182</v>
      </c>
      <c r="E7526" s="859">
        <v>17</v>
      </c>
      <c r="F7526" s="859">
        <v>0</v>
      </c>
      <c r="G7526" s="518" t="s">
        <v>128</v>
      </c>
      <c r="H7526" s="518" t="s">
        <v>256</v>
      </c>
      <c r="I7526" s="518">
        <v>477786</v>
      </c>
    </row>
    <row r="7527" spans="1:9" x14ac:dyDescent="0.2">
      <c r="A7527" s="518" t="s">
        <v>256</v>
      </c>
      <c r="B7527" s="518">
        <v>477794</v>
      </c>
      <c r="C7527" s="518" t="s">
        <v>2660</v>
      </c>
      <c r="D7527" s="518" t="s">
        <v>9183</v>
      </c>
      <c r="E7527" s="859">
        <v>35</v>
      </c>
      <c r="F7527" s="859">
        <v>0</v>
      </c>
      <c r="G7527" s="518" t="s">
        <v>128</v>
      </c>
      <c r="H7527" s="518" t="s">
        <v>256</v>
      </c>
      <c r="I7527" s="518">
        <v>477794</v>
      </c>
    </row>
    <row r="7528" spans="1:9" x14ac:dyDescent="0.2">
      <c r="A7528" s="518" t="s">
        <v>256</v>
      </c>
      <c r="B7528" s="518">
        <v>477968</v>
      </c>
      <c r="C7528" s="518" t="s">
        <v>2660</v>
      </c>
      <c r="D7528" s="518" t="s">
        <v>1641</v>
      </c>
      <c r="E7528" s="859">
        <v>30</v>
      </c>
      <c r="F7528" s="859">
        <v>0</v>
      </c>
      <c r="G7528" s="518" t="s">
        <v>128</v>
      </c>
      <c r="H7528" s="518" t="s">
        <v>256</v>
      </c>
      <c r="I7528" s="518">
        <v>477968</v>
      </c>
    </row>
    <row r="7529" spans="1:9" x14ac:dyDescent="0.2">
      <c r="A7529" s="518" t="s">
        <v>292</v>
      </c>
      <c r="B7529" s="518">
        <v>478040</v>
      </c>
      <c r="C7529" s="518" t="s">
        <v>2660</v>
      </c>
      <c r="D7529" s="518" t="s">
        <v>2591</v>
      </c>
      <c r="E7529" s="859">
        <v>23</v>
      </c>
      <c r="F7529" s="859">
        <v>0</v>
      </c>
      <c r="G7529" s="518" t="s">
        <v>128</v>
      </c>
      <c r="H7529" s="518" t="s">
        <v>292</v>
      </c>
      <c r="I7529" s="518">
        <v>478040</v>
      </c>
    </row>
    <row r="7530" spans="1:9" x14ac:dyDescent="0.2">
      <c r="A7530" s="518" t="s">
        <v>292</v>
      </c>
      <c r="B7530" s="518">
        <v>478073</v>
      </c>
      <c r="C7530" s="518" t="s">
        <v>2660</v>
      </c>
      <c r="D7530" s="518" t="s">
        <v>2592</v>
      </c>
      <c r="E7530" s="859">
        <v>29</v>
      </c>
      <c r="F7530" s="859">
        <v>0</v>
      </c>
      <c r="G7530" s="518" t="s">
        <v>128</v>
      </c>
      <c r="H7530" s="518" t="s">
        <v>292</v>
      </c>
      <c r="I7530" s="518">
        <v>478073</v>
      </c>
    </row>
    <row r="7531" spans="1:9" x14ac:dyDescent="0.2">
      <c r="A7531" s="518" t="s">
        <v>349</v>
      </c>
      <c r="B7531" s="518">
        <v>478099</v>
      </c>
      <c r="C7531" s="518" t="s">
        <v>2660</v>
      </c>
      <c r="D7531" s="518" t="s">
        <v>2593</v>
      </c>
      <c r="E7531" s="859">
        <v>35</v>
      </c>
      <c r="F7531" s="859">
        <v>35</v>
      </c>
      <c r="G7531" s="518" t="s">
        <v>128</v>
      </c>
      <c r="H7531" s="518" t="s">
        <v>349</v>
      </c>
      <c r="I7531" s="518">
        <v>478099</v>
      </c>
    </row>
    <row r="7532" spans="1:9" x14ac:dyDescent="0.2">
      <c r="A7532" s="518" t="s">
        <v>256</v>
      </c>
      <c r="B7532" s="518">
        <v>478107</v>
      </c>
      <c r="C7532" s="518" t="s">
        <v>2660</v>
      </c>
      <c r="D7532" s="518" t="s">
        <v>2002</v>
      </c>
      <c r="E7532" s="859">
        <v>16</v>
      </c>
      <c r="F7532" s="859">
        <v>0</v>
      </c>
      <c r="G7532" s="518" t="s">
        <v>128</v>
      </c>
      <c r="H7532" s="518" t="s">
        <v>256</v>
      </c>
      <c r="I7532" s="518">
        <v>478107</v>
      </c>
    </row>
    <row r="7533" spans="1:9" x14ac:dyDescent="0.2">
      <c r="A7533" s="518" t="s">
        <v>256</v>
      </c>
      <c r="B7533" s="518">
        <v>478131</v>
      </c>
      <c r="C7533" s="518" t="s">
        <v>2660</v>
      </c>
      <c r="D7533" s="518" t="s">
        <v>2002</v>
      </c>
      <c r="E7533" s="859">
        <v>15</v>
      </c>
      <c r="F7533" s="859">
        <v>15</v>
      </c>
      <c r="G7533" s="518" t="s">
        <v>128</v>
      </c>
      <c r="H7533" s="518" t="s">
        <v>256</v>
      </c>
      <c r="I7533" s="518">
        <v>563213</v>
      </c>
    </row>
    <row r="7534" spans="1:9" x14ac:dyDescent="0.2">
      <c r="A7534" s="518" t="s">
        <v>256</v>
      </c>
      <c r="B7534" s="518">
        <v>478149</v>
      </c>
      <c r="C7534" s="518" t="s">
        <v>2660</v>
      </c>
      <c r="D7534" s="518" t="s">
        <v>2003</v>
      </c>
      <c r="E7534" s="859">
        <v>22</v>
      </c>
      <c r="F7534" s="859">
        <v>0</v>
      </c>
      <c r="G7534" s="518" t="s">
        <v>128</v>
      </c>
      <c r="H7534" s="518" t="s">
        <v>256</v>
      </c>
      <c r="I7534" s="518">
        <v>478149</v>
      </c>
    </row>
    <row r="7535" spans="1:9" x14ac:dyDescent="0.2">
      <c r="A7535" s="518" t="s">
        <v>321</v>
      </c>
      <c r="B7535" s="518">
        <v>478164</v>
      </c>
      <c r="C7535" s="518" t="s">
        <v>2660</v>
      </c>
      <c r="D7535" s="518" t="s">
        <v>1834</v>
      </c>
      <c r="E7535" s="859">
        <v>36</v>
      </c>
      <c r="F7535" s="859">
        <v>0</v>
      </c>
      <c r="G7535" s="518" t="s">
        <v>128</v>
      </c>
      <c r="H7535" s="518" t="s">
        <v>321</v>
      </c>
      <c r="I7535" s="518">
        <v>478164</v>
      </c>
    </row>
    <row r="7536" spans="1:9" x14ac:dyDescent="0.2">
      <c r="A7536" s="518" t="s">
        <v>243</v>
      </c>
      <c r="B7536" s="518">
        <v>478305</v>
      </c>
      <c r="C7536" s="518" t="s">
        <v>2660</v>
      </c>
      <c r="D7536" s="518" t="s">
        <v>9184</v>
      </c>
      <c r="E7536" s="859">
        <v>32</v>
      </c>
      <c r="F7536" s="859">
        <v>14</v>
      </c>
      <c r="G7536" s="518" t="s">
        <v>128</v>
      </c>
      <c r="H7536" s="518" t="s">
        <v>243</v>
      </c>
      <c r="I7536" s="518">
        <v>195214</v>
      </c>
    </row>
    <row r="7537" spans="1:9" x14ac:dyDescent="0.2">
      <c r="A7537" s="518" t="s">
        <v>243</v>
      </c>
      <c r="B7537" s="518">
        <v>478321</v>
      </c>
      <c r="C7537" s="518" t="s">
        <v>2660</v>
      </c>
      <c r="D7537" s="518" t="s">
        <v>6871</v>
      </c>
      <c r="E7537" s="859">
        <v>33</v>
      </c>
      <c r="F7537" s="859">
        <v>0</v>
      </c>
      <c r="G7537" s="518" t="s">
        <v>128</v>
      </c>
      <c r="H7537" s="518" t="s">
        <v>243</v>
      </c>
      <c r="I7537" s="518">
        <v>478321</v>
      </c>
    </row>
    <row r="7538" spans="1:9" x14ac:dyDescent="0.2">
      <c r="A7538" s="518" t="s">
        <v>339</v>
      </c>
      <c r="B7538" s="518">
        <v>478362</v>
      </c>
      <c r="C7538" s="518" t="s">
        <v>2660</v>
      </c>
      <c r="D7538" s="518" t="s">
        <v>2104</v>
      </c>
      <c r="E7538" s="859">
        <v>35</v>
      </c>
      <c r="F7538" s="859">
        <v>0</v>
      </c>
      <c r="G7538" s="518" t="s">
        <v>128</v>
      </c>
      <c r="H7538" s="518" t="s">
        <v>339</v>
      </c>
      <c r="I7538" s="518">
        <v>478362</v>
      </c>
    </row>
    <row r="7539" spans="1:9" x14ac:dyDescent="0.2">
      <c r="A7539" s="518" t="s">
        <v>339</v>
      </c>
      <c r="B7539" s="518">
        <v>478370</v>
      </c>
      <c r="C7539" s="518" t="s">
        <v>2660</v>
      </c>
      <c r="D7539" s="518" t="s">
        <v>2105</v>
      </c>
      <c r="E7539" s="859">
        <v>35</v>
      </c>
      <c r="F7539" s="859">
        <v>0</v>
      </c>
      <c r="G7539" s="518" t="s">
        <v>128</v>
      </c>
      <c r="H7539" s="518" t="s">
        <v>339</v>
      </c>
      <c r="I7539" s="518">
        <v>478370</v>
      </c>
    </row>
    <row r="7540" spans="1:9" x14ac:dyDescent="0.2">
      <c r="A7540" s="518" t="s">
        <v>256</v>
      </c>
      <c r="B7540" s="518">
        <v>478438</v>
      </c>
      <c r="C7540" s="518" t="s">
        <v>2660</v>
      </c>
      <c r="D7540" s="518" t="s">
        <v>6872</v>
      </c>
      <c r="E7540" s="859">
        <v>33</v>
      </c>
      <c r="F7540" s="859">
        <v>0</v>
      </c>
      <c r="G7540" s="518" t="s">
        <v>128</v>
      </c>
      <c r="H7540" s="518" t="s">
        <v>256</v>
      </c>
      <c r="I7540" s="518">
        <v>478438</v>
      </c>
    </row>
    <row r="7541" spans="1:9" x14ac:dyDescent="0.2">
      <c r="A7541" s="518" t="s">
        <v>256</v>
      </c>
      <c r="B7541" s="518">
        <v>478487</v>
      </c>
      <c r="C7541" s="518" t="s">
        <v>2660</v>
      </c>
      <c r="D7541" s="518" t="s">
        <v>9185</v>
      </c>
      <c r="E7541" s="859">
        <v>24</v>
      </c>
      <c r="F7541" s="859">
        <v>0</v>
      </c>
      <c r="G7541" s="518" t="s">
        <v>128</v>
      </c>
      <c r="H7541" s="518" t="s">
        <v>256</v>
      </c>
      <c r="I7541" s="518">
        <v>478487</v>
      </c>
    </row>
    <row r="7542" spans="1:9" x14ac:dyDescent="0.2">
      <c r="A7542" s="518" t="s">
        <v>256</v>
      </c>
      <c r="B7542" s="518">
        <v>478511</v>
      </c>
      <c r="C7542" s="518" t="s">
        <v>2660</v>
      </c>
      <c r="D7542" s="518" t="s">
        <v>9186</v>
      </c>
      <c r="E7542" s="859">
        <v>31</v>
      </c>
      <c r="F7542" s="859">
        <v>0</v>
      </c>
      <c r="G7542" s="518" t="s">
        <v>128</v>
      </c>
      <c r="H7542" s="518" t="s">
        <v>256</v>
      </c>
      <c r="I7542" s="518">
        <v>478511</v>
      </c>
    </row>
    <row r="7543" spans="1:9" x14ac:dyDescent="0.2">
      <c r="A7543" s="518" t="s">
        <v>256</v>
      </c>
      <c r="B7543" s="518">
        <v>478636</v>
      </c>
      <c r="C7543" s="518" t="s">
        <v>2660</v>
      </c>
      <c r="D7543" s="518" t="s">
        <v>9187</v>
      </c>
      <c r="E7543" s="859">
        <v>30</v>
      </c>
      <c r="F7543" s="859">
        <v>0</v>
      </c>
      <c r="G7543" s="518" t="s">
        <v>128</v>
      </c>
      <c r="H7543" s="518" t="s">
        <v>256</v>
      </c>
      <c r="I7543" s="518">
        <v>478636</v>
      </c>
    </row>
    <row r="7544" spans="1:9" x14ac:dyDescent="0.2">
      <c r="A7544" s="518" t="s">
        <v>181</v>
      </c>
      <c r="B7544" s="518">
        <v>478826</v>
      </c>
      <c r="C7544" s="518" t="s">
        <v>2660</v>
      </c>
      <c r="D7544" s="518" t="s">
        <v>1664</v>
      </c>
      <c r="E7544" s="859">
        <v>35</v>
      </c>
      <c r="F7544" s="859">
        <v>0</v>
      </c>
      <c r="G7544" s="518" t="s">
        <v>128</v>
      </c>
      <c r="H7544" s="518" t="s">
        <v>181</v>
      </c>
      <c r="I7544" s="518">
        <v>478826</v>
      </c>
    </row>
    <row r="7545" spans="1:9" x14ac:dyDescent="0.2">
      <c r="A7545" s="518" t="s">
        <v>343</v>
      </c>
      <c r="B7545" s="518">
        <v>479063</v>
      </c>
      <c r="C7545" s="518" t="s">
        <v>2660</v>
      </c>
      <c r="D7545" s="518" t="s">
        <v>2151</v>
      </c>
      <c r="E7545" s="859">
        <v>35</v>
      </c>
      <c r="F7545" s="859">
        <v>35</v>
      </c>
      <c r="G7545" s="518" t="s">
        <v>122</v>
      </c>
      <c r="H7545" s="518" t="s">
        <v>343</v>
      </c>
      <c r="I7545" s="518">
        <v>479063</v>
      </c>
    </row>
    <row r="7546" spans="1:9" x14ac:dyDescent="0.2">
      <c r="A7546" s="518" t="s">
        <v>261</v>
      </c>
      <c r="B7546" s="518">
        <v>479071</v>
      </c>
      <c r="C7546" s="518" t="s">
        <v>2660</v>
      </c>
      <c r="D7546" s="518" t="s">
        <v>510</v>
      </c>
      <c r="E7546" s="859">
        <v>35</v>
      </c>
      <c r="F7546" s="859">
        <v>35</v>
      </c>
      <c r="G7546" s="518" t="s">
        <v>122</v>
      </c>
      <c r="H7546" s="518" t="s">
        <v>261</v>
      </c>
      <c r="I7546" s="518">
        <v>479071</v>
      </c>
    </row>
    <row r="7547" spans="1:9" x14ac:dyDescent="0.2">
      <c r="A7547" s="518" t="s">
        <v>377</v>
      </c>
      <c r="B7547" s="518">
        <v>479485</v>
      </c>
      <c r="C7547" s="518" t="s">
        <v>2660</v>
      </c>
      <c r="D7547" s="518" t="s">
        <v>2484</v>
      </c>
      <c r="E7547" s="859">
        <v>34</v>
      </c>
      <c r="F7547" s="859">
        <v>34</v>
      </c>
      <c r="G7547" s="518" t="s">
        <v>122</v>
      </c>
      <c r="H7547" s="518" t="s">
        <v>377</v>
      </c>
      <c r="I7547" s="518">
        <v>479485</v>
      </c>
    </row>
    <row r="7548" spans="1:9" x14ac:dyDescent="0.2">
      <c r="A7548" s="518" t="s">
        <v>377</v>
      </c>
      <c r="B7548" s="518">
        <v>479493</v>
      </c>
      <c r="C7548" s="518" t="s">
        <v>2660</v>
      </c>
      <c r="D7548" s="518" t="s">
        <v>2485</v>
      </c>
      <c r="E7548" s="859">
        <v>31</v>
      </c>
      <c r="F7548" s="859">
        <v>31</v>
      </c>
      <c r="G7548" s="518" t="s">
        <v>122</v>
      </c>
      <c r="H7548" s="518" t="s">
        <v>377</v>
      </c>
      <c r="I7548" s="518">
        <v>479493</v>
      </c>
    </row>
    <row r="7549" spans="1:9" x14ac:dyDescent="0.2">
      <c r="A7549" s="518" t="s">
        <v>377</v>
      </c>
      <c r="B7549" s="518">
        <v>479501</v>
      </c>
      <c r="C7549" s="518" t="s">
        <v>2660</v>
      </c>
      <c r="D7549" s="518" t="s">
        <v>2486</v>
      </c>
      <c r="E7549" s="859">
        <v>31</v>
      </c>
      <c r="F7549" s="859">
        <v>31</v>
      </c>
      <c r="G7549" s="518" t="s">
        <v>122</v>
      </c>
      <c r="H7549" s="518" t="s">
        <v>377</v>
      </c>
      <c r="I7549" s="518">
        <v>479501</v>
      </c>
    </row>
    <row r="7550" spans="1:9" x14ac:dyDescent="0.2">
      <c r="A7550" s="518" t="s">
        <v>321</v>
      </c>
      <c r="B7550" s="518">
        <v>479519</v>
      </c>
      <c r="C7550" s="518" t="s">
        <v>2660</v>
      </c>
      <c r="D7550" s="518" t="s">
        <v>1834</v>
      </c>
      <c r="E7550" s="859">
        <v>36</v>
      </c>
      <c r="F7550" s="859">
        <v>0</v>
      </c>
      <c r="G7550" s="518" t="s">
        <v>128</v>
      </c>
      <c r="H7550" s="518" t="s">
        <v>321</v>
      </c>
      <c r="I7550" s="518">
        <v>479519</v>
      </c>
    </row>
    <row r="7551" spans="1:9" x14ac:dyDescent="0.2">
      <c r="A7551" s="518" t="s">
        <v>377</v>
      </c>
      <c r="B7551" s="518">
        <v>479527</v>
      </c>
      <c r="C7551" s="518" t="s">
        <v>2660</v>
      </c>
      <c r="D7551" s="518" t="s">
        <v>2559</v>
      </c>
      <c r="E7551" s="859">
        <v>24</v>
      </c>
      <c r="F7551" s="859">
        <v>24</v>
      </c>
      <c r="G7551" s="518" t="s">
        <v>122</v>
      </c>
      <c r="H7551" s="518" t="s">
        <v>377</v>
      </c>
      <c r="I7551" s="518">
        <v>479527</v>
      </c>
    </row>
    <row r="7552" spans="1:9" x14ac:dyDescent="0.2">
      <c r="A7552" s="518" t="s">
        <v>321</v>
      </c>
      <c r="B7552" s="518">
        <v>479535</v>
      </c>
      <c r="C7552" s="518" t="s">
        <v>2660</v>
      </c>
      <c r="D7552" s="518" t="s">
        <v>1834</v>
      </c>
      <c r="E7552" s="859">
        <v>28</v>
      </c>
      <c r="F7552" s="859">
        <v>0</v>
      </c>
      <c r="G7552" s="518" t="s">
        <v>128</v>
      </c>
      <c r="H7552" s="518" t="s">
        <v>321</v>
      </c>
      <c r="I7552" s="518">
        <v>479535</v>
      </c>
    </row>
    <row r="7553" spans="1:9" x14ac:dyDescent="0.2">
      <c r="A7553" s="518" t="s">
        <v>377</v>
      </c>
      <c r="B7553" s="518">
        <v>479543</v>
      </c>
      <c r="C7553" s="518" t="s">
        <v>2660</v>
      </c>
      <c r="D7553" s="518" t="s">
        <v>2560</v>
      </c>
      <c r="E7553" s="859">
        <v>30</v>
      </c>
      <c r="F7553" s="859">
        <v>30</v>
      </c>
      <c r="G7553" s="518" t="s">
        <v>122</v>
      </c>
      <c r="H7553" s="518" t="s">
        <v>377</v>
      </c>
      <c r="I7553" s="518">
        <v>479543</v>
      </c>
    </row>
    <row r="7554" spans="1:9" x14ac:dyDescent="0.2">
      <c r="A7554" s="518" t="s">
        <v>377</v>
      </c>
      <c r="B7554" s="518">
        <v>479550</v>
      </c>
      <c r="C7554" s="518" t="s">
        <v>2660</v>
      </c>
      <c r="D7554" s="518" t="s">
        <v>9188</v>
      </c>
      <c r="E7554" s="859">
        <v>34</v>
      </c>
      <c r="F7554" s="859">
        <v>34</v>
      </c>
      <c r="G7554" s="518" t="s">
        <v>122</v>
      </c>
      <c r="H7554" s="518" t="s">
        <v>377</v>
      </c>
      <c r="I7554" s="518">
        <v>479550</v>
      </c>
    </row>
    <row r="7555" spans="1:9" x14ac:dyDescent="0.2">
      <c r="A7555" s="518" t="s">
        <v>377</v>
      </c>
      <c r="B7555" s="518">
        <v>479576</v>
      </c>
      <c r="C7555" s="518" t="s">
        <v>2660</v>
      </c>
      <c r="D7555" s="518" t="s">
        <v>2561</v>
      </c>
      <c r="E7555" s="859">
        <v>35</v>
      </c>
      <c r="F7555" s="859">
        <v>35</v>
      </c>
      <c r="G7555" s="518" t="s">
        <v>122</v>
      </c>
      <c r="H7555" s="518" t="s">
        <v>377</v>
      </c>
      <c r="I7555" s="518">
        <v>479576</v>
      </c>
    </row>
    <row r="7556" spans="1:9" x14ac:dyDescent="0.2">
      <c r="A7556" s="518" t="s">
        <v>377</v>
      </c>
      <c r="B7556" s="518">
        <v>479584</v>
      </c>
      <c r="C7556" s="518" t="s">
        <v>2660</v>
      </c>
      <c r="D7556" s="518" t="s">
        <v>9189</v>
      </c>
      <c r="E7556" s="859">
        <v>10</v>
      </c>
      <c r="F7556" s="859">
        <v>10</v>
      </c>
      <c r="G7556" s="518" t="s">
        <v>122</v>
      </c>
      <c r="H7556" s="518" t="s">
        <v>377</v>
      </c>
      <c r="I7556" s="518">
        <v>479584</v>
      </c>
    </row>
    <row r="7557" spans="1:9" x14ac:dyDescent="0.2">
      <c r="A7557" s="518" t="s">
        <v>349</v>
      </c>
      <c r="B7557" s="518">
        <v>479592</v>
      </c>
      <c r="C7557" s="518" t="s">
        <v>2660</v>
      </c>
      <c r="D7557" s="518" t="s">
        <v>1476</v>
      </c>
      <c r="E7557" s="859">
        <v>19</v>
      </c>
      <c r="F7557" s="859">
        <v>16</v>
      </c>
      <c r="G7557" s="518" t="s">
        <v>122</v>
      </c>
      <c r="H7557" s="518" t="s">
        <v>349</v>
      </c>
      <c r="I7557" s="518">
        <v>479592</v>
      </c>
    </row>
    <row r="7558" spans="1:9" x14ac:dyDescent="0.2">
      <c r="A7558" s="518" t="s">
        <v>349</v>
      </c>
      <c r="B7558" s="518">
        <v>479600</v>
      </c>
      <c r="C7558" s="518" t="s">
        <v>2660</v>
      </c>
      <c r="D7558" s="518" t="s">
        <v>2562</v>
      </c>
      <c r="E7558" s="859">
        <v>18</v>
      </c>
      <c r="F7558" s="859">
        <v>18</v>
      </c>
      <c r="G7558" s="518" t="s">
        <v>122</v>
      </c>
      <c r="H7558" s="518" t="s">
        <v>349</v>
      </c>
      <c r="I7558" s="518">
        <v>479600</v>
      </c>
    </row>
    <row r="7559" spans="1:9" x14ac:dyDescent="0.2">
      <c r="A7559" s="518" t="s">
        <v>349</v>
      </c>
      <c r="B7559" s="518">
        <v>479618</v>
      </c>
      <c r="C7559" s="518" t="s">
        <v>2660</v>
      </c>
      <c r="D7559" s="518" t="s">
        <v>203</v>
      </c>
      <c r="E7559" s="859">
        <v>18</v>
      </c>
      <c r="F7559" s="859">
        <v>18</v>
      </c>
      <c r="G7559" s="518" t="s">
        <v>122</v>
      </c>
      <c r="H7559" s="518" t="s">
        <v>349</v>
      </c>
      <c r="I7559" s="518">
        <v>479618</v>
      </c>
    </row>
    <row r="7560" spans="1:9" x14ac:dyDescent="0.2">
      <c r="A7560" s="518" t="s">
        <v>349</v>
      </c>
      <c r="B7560" s="518">
        <v>479626</v>
      </c>
      <c r="C7560" s="518" t="s">
        <v>2660</v>
      </c>
      <c r="D7560" s="518" t="s">
        <v>2563</v>
      </c>
      <c r="E7560" s="859">
        <v>18</v>
      </c>
      <c r="F7560" s="859">
        <v>17</v>
      </c>
      <c r="G7560" s="518" t="s">
        <v>122</v>
      </c>
      <c r="H7560" s="518" t="s">
        <v>349</v>
      </c>
      <c r="I7560" s="518">
        <v>479626</v>
      </c>
    </row>
    <row r="7561" spans="1:9" x14ac:dyDescent="0.2">
      <c r="A7561" s="518" t="s">
        <v>349</v>
      </c>
      <c r="B7561" s="518">
        <v>479634</v>
      </c>
      <c r="C7561" s="518" t="s">
        <v>2660</v>
      </c>
      <c r="D7561" s="518" t="s">
        <v>2564</v>
      </c>
      <c r="E7561" s="859">
        <v>18</v>
      </c>
      <c r="F7561" s="859">
        <v>18</v>
      </c>
      <c r="G7561" s="518" t="s">
        <v>122</v>
      </c>
      <c r="H7561" s="518" t="s">
        <v>349</v>
      </c>
      <c r="I7561" s="518">
        <v>479634</v>
      </c>
    </row>
    <row r="7562" spans="1:9" x14ac:dyDescent="0.2">
      <c r="A7562" s="518" t="s">
        <v>349</v>
      </c>
      <c r="B7562" s="518">
        <v>479642</v>
      </c>
      <c r="C7562" s="518" t="s">
        <v>2660</v>
      </c>
      <c r="D7562" s="518" t="s">
        <v>2565</v>
      </c>
      <c r="E7562" s="859">
        <v>18</v>
      </c>
      <c r="F7562" s="859">
        <v>18</v>
      </c>
      <c r="G7562" s="518" t="s">
        <v>122</v>
      </c>
      <c r="H7562" s="518" t="s">
        <v>349</v>
      </c>
      <c r="I7562" s="518">
        <v>479642</v>
      </c>
    </row>
    <row r="7563" spans="1:9" x14ac:dyDescent="0.2">
      <c r="A7563" s="518" t="s">
        <v>349</v>
      </c>
      <c r="B7563" s="518">
        <v>479659</v>
      </c>
      <c r="C7563" s="518" t="s">
        <v>2660</v>
      </c>
      <c r="D7563" s="518" t="s">
        <v>668</v>
      </c>
      <c r="E7563" s="859">
        <v>24</v>
      </c>
      <c r="F7563" s="859">
        <v>24</v>
      </c>
      <c r="G7563" s="518" t="s">
        <v>122</v>
      </c>
      <c r="H7563" s="518" t="s">
        <v>349</v>
      </c>
      <c r="I7563" s="518">
        <v>479659</v>
      </c>
    </row>
    <row r="7564" spans="1:9" x14ac:dyDescent="0.2">
      <c r="A7564" s="518" t="s">
        <v>349</v>
      </c>
      <c r="B7564" s="518">
        <v>479667</v>
      </c>
      <c r="C7564" s="518" t="s">
        <v>2660</v>
      </c>
      <c r="D7564" s="518" t="s">
        <v>1276</v>
      </c>
      <c r="E7564" s="859">
        <v>30</v>
      </c>
      <c r="F7564" s="859">
        <v>24</v>
      </c>
      <c r="G7564" s="518" t="s">
        <v>122</v>
      </c>
      <c r="H7564" s="518" t="s">
        <v>349</v>
      </c>
      <c r="I7564" s="518">
        <v>479667</v>
      </c>
    </row>
    <row r="7565" spans="1:9" x14ac:dyDescent="0.2">
      <c r="A7565" s="518" t="s">
        <v>349</v>
      </c>
      <c r="B7565" s="518">
        <v>479675</v>
      </c>
      <c r="C7565" s="518" t="s">
        <v>2660</v>
      </c>
      <c r="D7565" s="518" t="s">
        <v>1451</v>
      </c>
      <c r="E7565" s="859">
        <v>27</v>
      </c>
      <c r="F7565" s="859">
        <v>23</v>
      </c>
      <c r="G7565" s="518" t="s">
        <v>122</v>
      </c>
      <c r="H7565" s="518" t="s">
        <v>349</v>
      </c>
      <c r="I7565" s="518">
        <v>479675</v>
      </c>
    </row>
    <row r="7566" spans="1:9" x14ac:dyDescent="0.2">
      <c r="A7566" s="518" t="s">
        <v>349</v>
      </c>
      <c r="B7566" s="518">
        <v>479691</v>
      </c>
      <c r="C7566" s="518" t="s">
        <v>2660</v>
      </c>
      <c r="D7566" s="518" t="s">
        <v>2566</v>
      </c>
      <c r="E7566" s="859">
        <v>26</v>
      </c>
      <c r="F7566" s="859">
        <v>25</v>
      </c>
      <c r="G7566" s="518" t="s">
        <v>122</v>
      </c>
      <c r="H7566" s="518" t="s">
        <v>349</v>
      </c>
      <c r="I7566" s="518">
        <v>479691</v>
      </c>
    </row>
    <row r="7567" spans="1:9" x14ac:dyDescent="0.2">
      <c r="A7567" s="518" t="s">
        <v>349</v>
      </c>
      <c r="B7567" s="518">
        <v>479717</v>
      </c>
      <c r="C7567" s="518" t="s">
        <v>2660</v>
      </c>
      <c r="D7567" s="518" t="s">
        <v>8005</v>
      </c>
      <c r="E7567" s="859">
        <v>22</v>
      </c>
      <c r="F7567" s="859">
        <v>16</v>
      </c>
      <c r="G7567" s="518" t="s">
        <v>122</v>
      </c>
      <c r="H7567" s="518" t="s">
        <v>349</v>
      </c>
      <c r="I7567" s="518">
        <v>479717</v>
      </c>
    </row>
    <row r="7568" spans="1:9" x14ac:dyDescent="0.2">
      <c r="A7568" s="518" t="s">
        <v>349</v>
      </c>
      <c r="B7568" s="518">
        <v>479758</v>
      </c>
      <c r="C7568" s="518" t="s">
        <v>2660</v>
      </c>
      <c r="D7568" s="518" t="s">
        <v>2625</v>
      </c>
      <c r="E7568" s="859">
        <v>35</v>
      </c>
      <c r="F7568" s="859">
        <v>26</v>
      </c>
      <c r="G7568" s="518" t="s">
        <v>122</v>
      </c>
      <c r="H7568" s="518" t="s">
        <v>349</v>
      </c>
      <c r="I7568" s="518">
        <v>479758</v>
      </c>
    </row>
    <row r="7569" spans="1:9" x14ac:dyDescent="0.2">
      <c r="A7569" s="518" t="s">
        <v>349</v>
      </c>
      <c r="B7569" s="518">
        <v>479774</v>
      </c>
      <c r="C7569" s="518" t="s">
        <v>2660</v>
      </c>
      <c r="D7569" s="518" t="s">
        <v>2626</v>
      </c>
      <c r="E7569" s="859">
        <v>35</v>
      </c>
      <c r="F7569" s="859">
        <v>23</v>
      </c>
      <c r="G7569" s="518" t="s">
        <v>122</v>
      </c>
      <c r="H7569" s="518" t="s">
        <v>349</v>
      </c>
      <c r="I7569" s="518">
        <v>479774</v>
      </c>
    </row>
    <row r="7570" spans="1:9" x14ac:dyDescent="0.2">
      <c r="A7570" s="518" t="s">
        <v>349</v>
      </c>
      <c r="B7570" s="518">
        <v>479782</v>
      </c>
      <c r="C7570" s="518" t="s">
        <v>2660</v>
      </c>
      <c r="D7570" s="518" t="s">
        <v>2627</v>
      </c>
      <c r="E7570" s="859">
        <v>35</v>
      </c>
      <c r="F7570" s="859">
        <v>28</v>
      </c>
      <c r="G7570" s="518" t="s">
        <v>122</v>
      </c>
      <c r="H7570" s="518" t="s">
        <v>349</v>
      </c>
      <c r="I7570" s="518">
        <v>479782</v>
      </c>
    </row>
    <row r="7571" spans="1:9" x14ac:dyDescent="0.2">
      <c r="A7571" s="518" t="s">
        <v>349</v>
      </c>
      <c r="B7571" s="518">
        <v>479790</v>
      </c>
      <c r="C7571" s="518" t="s">
        <v>2660</v>
      </c>
      <c r="D7571" s="518" t="s">
        <v>2628</v>
      </c>
      <c r="E7571" s="859">
        <v>28</v>
      </c>
      <c r="F7571" s="859">
        <v>26</v>
      </c>
      <c r="G7571" s="518" t="s">
        <v>122</v>
      </c>
      <c r="H7571" s="518" t="s">
        <v>349</v>
      </c>
      <c r="I7571" s="518">
        <v>479790</v>
      </c>
    </row>
    <row r="7572" spans="1:9" x14ac:dyDescent="0.2">
      <c r="A7572" s="518" t="s">
        <v>349</v>
      </c>
      <c r="B7572" s="518">
        <v>479808</v>
      </c>
      <c r="C7572" s="518" t="s">
        <v>2660</v>
      </c>
      <c r="D7572" s="518" t="s">
        <v>2629</v>
      </c>
      <c r="E7572" s="859">
        <v>28</v>
      </c>
      <c r="F7572" s="859">
        <v>19</v>
      </c>
      <c r="G7572" s="518" t="s">
        <v>122</v>
      </c>
      <c r="H7572" s="518" t="s">
        <v>349</v>
      </c>
      <c r="I7572" s="518">
        <v>479808</v>
      </c>
    </row>
    <row r="7573" spans="1:9" x14ac:dyDescent="0.2">
      <c r="A7573" s="518" t="s">
        <v>373</v>
      </c>
      <c r="B7573" s="518">
        <v>479816</v>
      </c>
      <c r="C7573" s="518" t="s">
        <v>2660</v>
      </c>
      <c r="D7573" s="518" t="s">
        <v>2630</v>
      </c>
      <c r="E7573" s="859">
        <v>19</v>
      </c>
      <c r="F7573" s="859">
        <v>19</v>
      </c>
      <c r="G7573" s="518" t="s">
        <v>122</v>
      </c>
      <c r="H7573" s="518" t="s">
        <v>373</v>
      </c>
      <c r="I7573" s="518">
        <v>479816</v>
      </c>
    </row>
    <row r="7574" spans="1:9" x14ac:dyDescent="0.2">
      <c r="A7574" s="518" t="s">
        <v>373</v>
      </c>
      <c r="B7574" s="518">
        <v>479865</v>
      </c>
      <c r="C7574" s="518" t="s">
        <v>2660</v>
      </c>
      <c r="D7574" s="518" t="s">
        <v>1118</v>
      </c>
      <c r="E7574" s="859">
        <v>29</v>
      </c>
      <c r="F7574" s="859">
        <v>29</v>
      </c>
      <c r="G7574" s="518" t="s">
        <v>122</v>
      </c>
      <c r="H7574" s="518" t="s">
        <v>373</v>
      </c>
      <c r="I7574" s="518">
        <v>479865</v>
      </c>
    </row>
    <row r="7575" spans="1:9" x14ac:dyDescent="0.2">
      <c r="A7575" s="518" t="s">
        <v>373</v>
      </c>
      <c r="B7575" s="518">
        <v>479881</v>
      </c>
      <c r="C7575" s="518" t="s">
        <v>2660</v>
      </c>
      <c r="D7575" s="518" t="s">
        <v>569</v>
      </c>
      <c r="E7575" s="859">
        <v>35</v>
      </c>
      <c r="F7575" s="859">
        <v>35</v>
      </c>
      <c r="G7575" s="518" t="s">
        <v>122</v>
      </c>
      <c r="H7575" s="518" t="s">
        <v>373</v>
      </c>
      <c r="I7575" s="518">
        <v>479881</v>
      </c>
    </row>
    <row r="7576" spans="1:9" x14ac:dyDescent="0.2">
      <c r="A7576" s="518" t="s">
        <v>373</v>
      </c>
      <c r="B7576" s="518">
        <v>479915</v>
      </c>
      <c r="C7576" s="518" t="s">
        <v>2660</v>
      </c>
      <c r="D7576" s="518" t="s">
        <v>462</v>
      </c>
      <c r="E7576" s="859">
        <v>33</v>
      </c>
      <c r="F7576" s="859">
        <v>33</v>
      </c>
      <c r="G7576" s="518" t="s">
        <v>122</v>
      </c>
      <c r="H7576" s="518" t="s">
        <v>373</v>
      </c>
      <c r="I7576" s="518">
        <v>479915</v>
      </c>
    </row>
    <row r="7577" spans="1:9" x14ac:dyDescent="0.2">
      <c r="A7577" s="518" t="s">
        <v>373</v>
      </c>
      <c r="B7577" s="518">
        <v>479923</v>
      </c>
      <c r="C7577" s="518" t="s">
        <v>2660</v>
      </c>
      <c r="D7577" s="518" t="s">
        <v>1115</v>
      </c>
      <c r="E7577" s="859">
        <v>24</v>
      </c>
      <c r="F7577" s="859">
        <v>5</v>
      </c>
      <c r="G7577" s="518" t="s">
        <v>122</v>
      </c>
      <c r="H7577" s="518" t="s">
        <v>373</v>
      </c>
      <c r="I7577" s="518">
        <v>577494</v>
      </c>
    </row>
    <row r="7578" spans="1:9" x14ac:dyDescent="0.2">
      <c r="A7578" s="518" t="s">
        <v>373</v>
      </c>
      <c r="B7578" s="518">
        <v>479956</v>
      </c>
      <c r="C7578" s="518" t="s">
        <v>2660</v>
      </c>
      <c r="D7578" s="518" t="s">
        <v>2703</v>
      </c>
      <c r="E7578" s="859">
        <v>29</v>
      </c>
      <c r="F7578" s="859">
        <v>29</v>
      </c>
      <c r="G7578" s="518" t="s">
        <v>122</v>
      </c>
      <c r="H7578" s="518" t="s">
        <v>373</v>
      </c>
      <c r="I7578" s="518">
        <v>479956</v>
      </c>
    </row>
    <row r="7579" spans="1:9" x14ac:dyDescent="0.2">
      <c r="A7579" s="518" t="s">
        <v>373</v>
      </c>
      <c r="B7579" s="518">
        <v>479964</v>
      </c>
      <c r="C7579" s="518" t="s">
        <v>2660</v>
      </c>
      <c r="D7579" s="518" t="s">
        <v>2704</v>
      </c>
      <c r="E7579" s="859">
        <v>31</v>
      </c>
      <c r="F7579" s="859">
        <v>31</v>
      </c>
      <c r="G7579" s="518" t="s">
        <v>122</v>
      </c>
      <c r="H7579" s="518" t="s">
        <v>373</v>
      </c>
      <c r="I7579" s="518">
        <v>479964</v>
      </c>
    </row>
    <row r="7580" spans="1:9" x14ac:dyDescent="0.2">
      <c r="A7580" s="518" t="s">
        <v>373</v>
      </c>
      <c r="B7580" s="518">
        <v>479972</v>
      </c>
      <c r="C7580" s="518" t="s">
        <v>2660</v>
      </c>
      <c r="D7580" s="518" t="s">
        <v>6873</v>
      </c>
      <c r="E7580" s="859">
        <v>30</v>
      </c>
      <c r="F7580" s="859">
        <v>30</v>
      </c>
      <c r="G7580" s="518" t="s">
        <v>122</v>
      </c>
      <c r="H7580" s="518" t="s">
        <v>373</v>
      </c>
      <c r="I7580" s="518">
        <v>479972</v>
      </c>
    </row>
    <row r="7581" spans="1:9" x14ac:dyDescent="0.2">
      <c r="A7581" s="518" t="s">
        <v>231</v>
      </c>
      <c r="B7581" s="518">
        <v>479980</v>
      </c>
      <c r="C7581" s="518" t="s">
        <v>2660</v>
      </c>
      <c r="D7581" s="518" t="s">
        <v>2742</v>
      </c>
      <c r="E7581" s="859">
        <v>32</v>
      </c>
      <c r="F7581" s="859">
        <v>31</v>
      </c>
      <c r="G7581" s="518" t="s">
        <v>122</v>
      </c>
      <c r="H7581" s="518" t="s">
        <v>231</v>
      </c>
      <c r="I7581" s="518">
        <v>479980</v>
      </c>
    </row>
    <row r="7582" spans="1:9" x14ac:dyDescent="0.2">
      <c r="A7582" s="518" t="s">
        <v>279</v>
      </c>
      <c r="B7582" s="518">
        <v>484444</v>
      </c>
      <c r="C7582" s="518" t="s">
        <v>2660</v>
      </c>
      <c r="D7582" s="518" t="s">
        <v>585</v>
      </c>
      <c r="E7582" s="859">
        <v>20</v>
      </c>
      <c r="F7582" s="859">
        <v>20</v>
      </c>
      <c r="G7582" s="518" t="s">
        <v>128</v>
      </c>
      <c r="H7582" s="518" t="s">
        <v>279</v>
      </c>
      <c r="I7582" s="518">
        <v>484444</v>
      </c>
    </row>
    <row r="7583" spans="1:9" x14ac:dyDescent="0.2">
      <c r="A7583" s="518" t="s">
        <v>295</v>
      </c>
      <c r="B7583" s="518">
        <v>500041</v>
      </c>
      <c r="C7583" s="518" t="s">
        <v>2660</v>
      </c>
      <c r="D7583" s="518" t="s">
        <v>1453</v>
      </c>
      <c r="E7583" s="859">
        <v>30</v>
      </c>
      <c r="F7583" s="859">
        <v>0</v>
      </c>
      <c r="G7583" s="518" t="s">
        <v>122</v>
      </c>
      <c r="H7583" s="518" t="s">
        <v>295</v>
      </c>
      <c r="I7583" s="518">
        <v>500041</v>
      </c>
    </row>
    <row r="7584" spans="1:9" x14ac:dyDescent="0.2">
      <c r="A7584" s="518" t="s">
        <v>295</v>
      </c>
      <c r="B7584" s="518">
        <v>500066</v>
      </c>
      <c r="C7584" s="518" t="s">
        <v>2660</v>
      </c>
      <c r="D7584" s="518" t="s">
        <v>2706</v>
      </c>
      <c r="E7584" s="859">
        <v>28</v>
      </c>
      <c r="F7584" s="859">
        <v>0</v>
      </c>
      <c r="G7584" s="518" t="s">
        <v>122</v>
      </c>
      <c r="H7584" s="518" t="s">
        <v>295</v>
      </c>
      <c r="I7584" s="518">
        <v>500066</v>
      </c>
    </row>
    <row r="7585" spans="1:9" x14ac:dyDescent="0.2">
      <c r="A7585" s="518" t="s">
        <v>295</v>
      </c>
      <c r="B7585" s="518">
        <v>500074</v>
      </c>
      <c r="C7585" s="518" t="s">
        <v>2660</v>
      </c>
      <c r="D7585" s="518" t="s">
        <v>1454</v>
      </c>
      <c r="E7585" s="859">
        <v>29</v>
      </c>
      <c r="F7585" s="859">
        <v>0</v>
      </c>
      <c r="G7585" s="518" t="s">
        <v>122</v>
      </c>
      <c r="H7585" s="518" t="s">
        <v>295</v>
      </c>
      <c r="I7585" s="518">
        <v>500074</v>
      </c>
    </row>
    <row r="7586" spans="1:9" x14ac:dyDescent="0.2">
      <c r="A7586" s="518" t="s">
        <v>313</v>
      </c>
      <c r="B7586" s="518">
        <v>500090</v>
      </c>
      <c r="C7586" s="518" t="s">
        <v>2660</v>
      </c>
      <c r="D7586" s="518" t="s">
        <v>745</v>
      </c>
      <c r="E7586" s="859">
        <v>34</v>
      </c>
      <c r="F7586" s="859">
        <v>27</v>
      </c>
      <c r="G7586" s="518" t="s">
        <v>122</v>
      </c>
      <c r="H7586" s="518" t="s">
        <v>313</v>
      </c>
      <c r="I7586" s="518">
        <v>500090</v>
      </c>
    </row>
    <row r="7587" spans="1:9" x14ac:dyDescent="0.2">
      <c r="A7587" s="518" t="s">
        <v>295</v>
      </c>
      <c r="B7587" s="518">
        <v>500108</v>
      </c>
      <c r="C7587" s="518" t="s">
        <v>2660</v>
      </c>
      <c r="D7587" s="518" t="s">
        <v>2747</v>
      </c>
      <c r="E7587" s="859">
        <v>22</v>
      </c>
      <c r="F7587" s="859">
        <v>0</v>
      </c>
      <c r="G7587" s="518" t="s">
        <v>122</v>
      </c>
      <c r="H7587" s="518" t="s">
        <v>295</v>
      </c>
      <c r="I7587" s="518">
        <v>500108</v>
      </c>
    </row>
    <row r="7588" spans="1:9" x14ac:dyDescent="0.2">
      <c r="A7588" s="518" t="s">
        <v>295</v>
      </c>
      <c r="B7588" s="518">
        <v>500124</v>
      </c>
      <c r="C7588" s="518" t="s">
        <v>2660</v>
      </c>
      <c r="D7588" s="518" t="s">
        <v>1189</v>
      </c>
      <c r="E7588" s="859">
        <v>30</v>
      </c>
      <c r="F7588" s="859">
        <v>0</v>
      </c>
      <c r="G7588" s="518" t="s">
        <v>122</v>
      </c>
      <c r="H7588" s="518" t="s">
        <v>295</v>
      </c>
      <c r="I7588" s="518">
        <v>500124</v>
      </c>
    </row>
    <row r="7589" spans="1:9" x14ac:dyDescent="0.2">
      <c r="A7589" s="518" t="s">
        <v>313</v>
      </c>
      <c r="B7589" s="518">
        <v>500132</v>
      </c>
      <c r="C7589" s="518" t="s">
        <v>2660</v>
      </c>
      <c r="D7589" s="518" t="s">
        <v>1480</v>
      </c>
      <c r="E7589" s="859">
        <v>35</v>
      </c>
      <c r="F7589" s="859">
        <v>28</v>
      </c>
      <c r="G7589" s="518" t="s">
        <v>122</v>
      </c>
      <c r="H7589" s="518" t="s">
        <v>313</v>
      </c>
      <c r="I7589" s="518">
        <v>500132</v>
      </c>
    </row>
    <row r="7590" spans="1:9" x14ac:dyDescent="0.2">
      <c r="A7590" s="518" t="s">
        <v>295</v>
      </c>
      <c r="B7590" s="518">
        <v>500140</v>
      </c>
      <c r="C7590" s="518" t="s">
        <v>2660</v>
      </c>
      <c r="D7590" s="518" t="s">
        <v>2748</v>
      </c>
      <c r="E7590" s="859">
        <v>24</v>
      </c>
      <c r="F7590" s="859">
        <v>0</v>
      </c>
      <c r="G7590" s="518" t="s">
        <v>122</v>
      </c>
      <c r="H7590" s="518" t="s">
        <v>295</v>
      </c>
      <c r="I7590" s="518">
        <v>500140</v>
      </c>
    </row>
    <row r="7591" spans="1:9" x14ac:dyDescent="0.2">
      <c r="A7591" s="518" t="s">
        <v>313</v>
      </c>
      <c r="B7591" s="518">
        <v>500157</v>
      </c>
      <c r="C7591" s="518" t="s">
        <v>2660</v>
      </c>
      <c r="D7591" s="518" t="s">
        <v>2403</v>
      </c>
      <c r="E7591" s="859">
        <v>34</v>
      </c>
      <c r="F7591" s="859">
        <v>28</v>
      </c>
      <c r="G7591" s="518" t="s">
        <v>122</v>
      </c>
      <c r="H7591" s="518" t="s">
        <v>313</v>
      </c>
      <c r="I7591" s="518">
        <v>500157</v>
      </c>
    </row>
    <row r="7592" spans="1:9" x14ac:dyDescent="0.2">
      <c r="A7592" s="518" t="s">
        <v>313</v>
      </c>
      <c r="B7592" s="518">
        <v>500165</v>
      </c>
      <c r="C7592" s="518" t="s">
        <v>2660</v>
      </c>
      <c r="D7592" s="518" t="s">
        <v>1695</v>
      </c>
      <c r="E7592" s="859">
        <v>24</v>
      </c>
      <c r="F7592" s="859">
        <v>18</v>
      </c>
      <c r="G7592" s="518" t="s">
        <v>122</v>
      </c>
      <c r="H7592" s="518" t="s">
        <v>313</v>
      </c>
      <c r="I7592" s="518">
        <v>127068</v>
      </c>
    </row>
    <row r="7593" spans="1:9" x14ac:dyDescent="0.2">
      <c r="A7593" s="518" t="s">
        <v>295</v>
      </c>
      <c r="B7593" s="518">
        <v>500181</v>
      </c>
      <c r="C7593" s="518" t="s">
        <v>2660</v>
      </c>
      <c r="D7593" s="518" t="s">
        <v>1209</v>
      </c>
      <c r="E7593" s="859">
        <v>24</v>
      </c>
      <c r="F7593" s="859">
        <v>0</v>
      </c>
      <c r="G7593" s="518" t="s">
        <v>122</v>
      </c>
      <c r="H7593" s="518" t="s">
        <v>295</v>
      </c>
      <c r="I7593" s="518">
        <v>500181</v>
      </c>
    </row>
    <row r="7594" spans="1:9" x14ac:dyDescent="0.2">
      <c r="A7594" s="518" t="s">
        <v>295</v>
      </c>
      <c r="B7594" s="518">
        <v>500207</v>
      </c>
      <c r="C7594" s="518" t="s">
        <v>2660</v>
      </c>
      <c r="D7594" s="518" t="s">
        <v>9190</v>
      </c>
      <c r="E7594" s="859">
        <v>14</v>
      </c>
      <c r="F7594" s="859">
        <v>0</v>
      </c>
      <c r="G7594" s="518" t="s">
        <v>122</v>
      </c>
      <c r="H7594" s="518" t="s">
        <v>295</v>
      </c>
      <c r="I7594" s="518">
        <v>500207</v>
      </c>
    </row>
    <row r="7595" spans="1:9" x14ac:dyDescent="0.2">
      <c r="A7595" s="518" t="s">
        <v>295</v>
      </c>
      <c r="B7595" s="518">
        <v>500256</v>
      </c>
      <c r="C7595" s="518" t="s">
        <v>2660</v>
      </c>
      <c r="D7595" s="518" t="s">
        <v>2348</v>
      </c>
      <c r="E7595" s="859">
        <v>34</v>
      </c>
      <c r="F7595" s="859">
        <v>0</v>
      </c>
      <c r="G7595" s="518" t="s">
        <v>122</v>
      </c>
      <c r="H7595" s="518" t="s">
        <v>295</v>
      </c>
      <c r="I7595" s="518">
        <v>500256</v>
      </c>
    </row>
    <row r="7596" spans="1:9" x14ac:dyDescent="0.2">
      <c r="A7596" s="518" t="s">
        <v>313</v>
      </c>
      <c r="B7596" s="518">
        <v>500272</v>
      </c>
      <c r="C7596" s="518" t="s">
        <v>2660</v>
      </c>
      <c r="D7596" s="518" t="s">
        <v>913</v>
      </c>
      <c r="E7596" s="859">
        <v>34</v>
      </c>
      <c r="F7596" s="859">
        <v>27</v>
      </c>
      <c r="G7596" s="518" t="s">
        <v>122</v>
      </c>
      <c r="H7596" s="518" t="s">
        <v>313</v>
      </c>
      <c r="I7596" s="518">
        <v>500272</v>
      </c>
    </row>
    <row r="7597" spans="1:9" x14ac:dyDescent="0.2">
      <c r="A7597" s="518" t="s">
        <v>295</v>
      </c>
      <c r="B7597" s="518">
        <v>500280</v>
      </c>
      <c r="C7597" s="518" t="s">
        <v>2660</v>
      </c>
      <c r="D7597" s="518" t="s">
        <v>2790</v>
      </c>
      <c r="E7597" s="859">
        <v>22</v>
      </c>
      <c r="F7597" s="859">
        <v>0</v>
      </c>
      <c r="G7597" s="518" t="s">
        <v>122</v>
      </c>
      <c r="H7597" s="518" t="s">
        <v>295</v>
      </c>
      <c r="I7597" s="518">
        <v>500280</v>
      </c>
    </row>
    <row r="7598" spans="1:9" x14ac:dyDescent="0.2">
      <c r="A7598" s="518" t="s">
        <v>295</v>
      </c>
      <c r="B7598" s="518">
        <v>500298</v>
      </c>
      <c r="C7598" s="518" t="s">
        <v>2660</v>
      </c>
      <c r="D7598" s="518" t="s">
        <v>2346</v>
      </c>
      <c r="E7598" s="859">
        <v>28</v>
      </c>
      <c r="F7598" s="859">
        <v>0</v>
      </c>
      <c r="G7598" s="518" t="s">
        <v>122</v>
      </c>
      <c r="H7598" s="518" t="s">
        <v>295</v>
      </c>
      <c r="I7598" s="518">
        <v>500298</v>
      </c>
    </row>
    <row r="7599" spans="1:9" x14ac:dyDescent="0.2">
      <c r="A7599" s="518" t="s">
        <v>313</v>
      </c>
      <c r="B7599" s="518">
        <v>500306</v>
      </c>
      <c r="C7599" s="518" t="s">
        <v>2660</v>
      </c>
      <c r="D7599" s="518" t="s">
        <v>2791</v>
      </c>
      <c r="E7599" s="859">
        <v>30</v>
      </c>
      <c r="F7599" s="859">
        <v>24</v>
      </c>
      <c r="G7599" s="518" t="s">
        <v>122</v>
      </c>
      <c r="H7599" s="518" t="s">
        <v>313</v>
      </c>
      <c r="I7599" s="518">
        <v>500306</v>
      </c>
    </row>
    <row r="7600" spans="1:9" x14ac:dyDescent="0.2">
      <c r="A7600" s="518" t="s">
        <v>313</v>
      </c>
      <c r="B7600" s="518">
        <v>500314</v>
      </c>
      <c r="C7600" s="518" t="s">
        <v>2660</v>
      </c>
      <c r="D7600" s="518" t="s">
        <v>823</v>
      </c>
      <c r="E7600" s="859">
        <v>33</v>
      </c>
      <c r="F7600" s="859">
        <v>28</v>
      </c>
      <c r="G7600" s="518" t="s">
        <v>122</v>
      </c>
      <c r="H7600" s="518" t="s">
        <v>313</v>
      </c>
      <c r="I7600" s="518">
        <v>500314</v>
      </c>
    </row>
    <row r="7601" spans="1:9" x14ac:dyDescent="0.2">
      <c r="A7601" s="518" t="s">
        <v>313</v>
      </c>
      <c r="B7601" s="518">
        <v>500355</v>
      </c>
      <c r="C7601" s="518" t="s">
        <v>2660</v>
      </c>
      <c r="D7601" s="518" t="s">
        <v>2792</v>
      </c>
      <c r="E7601" s="859">
        <v>32</v>
      </c>
      <c r="F7601" s="859">
        <v>26</v>
      </c>
      <c r="G7601" s="518" t="s">
        <v>122</v>
      </c>
      <c r="H7601" s="518" t="s">
        <v>313</v>
      </c>
      <c r="I7601" s="518">
        <v>500355</v>
      </c>
    </row>
    <row r="7602" spans="1:9" x14ac:dyDescent="0.2">
      <c r="A7602" s="518" t="s">
        <v>313</v>
      </c>
      <c r="B7602" s="518">
        <v>500363</v>
      </c>
      <c r="C7602" s="518" t="s">
        <v>2660</v>
      </c>
      <c r="D7602" s="518" t="s">
        <v>2793</v>
      </c>
      <c r="E7602" s="859">
        <v>22</v>
      </c>
      <c r="F7602" s="859">
        <v>17</v>
      </c>
      <c r="G7602" s="518" t="s">
        <v>122</v>
      </c>
      <c r="H7602" s="518" t="s">
        <v>313</v>
      </c>
      <c r="I7602" s="518">
        <v>500363</v>
      </c>
    </row>
    <row r="7603" spans="1:9" x14ac:dyDescent="0.2">
      <c r="A7603" s="518" t="s">
        <v>313</v>
      </c>
      <c r="B7603" s="518">
        <v>500371</v>
      </c>
      <c r="C7603" s="518" t="s">
        <v>2660</v>
      </c>
      <c r="D7603" s="518" t="s">
        <v>2304</v>
      </c>
      <c r="E7603" s="859">
        <v>14</v>
      </c>
      <c r="F7603" s="859">
        <v>13</v>
      </c>
      <c r="G7603" s="518" t="s">
        <v>122</v>
      </c>
      <c r="H7603" s="518" t="s">
        <v>313</v>
      </c>
      <c r="I7603" s="518">
        <v>500371</v>
      </c>
    </row>
    <row r="7604" spans="1:9" x14ac:dyDescent="0.2">
      <c r="A7604" s="518" t="s">
        <v>313</v>
      </c>
      <c r="B7604" s="518">
        <v>500397</v>
      </c>
      <c r="C7604" s="518" t="s">
        <v>2660</v>
      </c>
      <c r="D7604" s="518" t="s">
        <v>2794</v>
      </c>
      <c r="E7604" s="859">
        <v>32</v>
      </c>
      <c r="F7604" s="859">
        <v>26</v>
      </c>
      <c r="G7604" s="518" t="s">
        <v>122</v>
      </c>
      <c r="H7604" s="518" t="s">
        <v>313</v>
      </c>
      <c r="I7604" s="518">
        <v>500397</v>
      </c>
    </row>
    <row r="7605" spans="1:9" x14ac:dyDescent="0.2">
      <c r="A7605" s="518" t="s">
        <v>313</v>
      </c>
      <c r="B7605" s="518">
        <v>500462</v>
      </c>
      <c r="C7605" s="518" t="s">
        <v>2660</v>
      </c>
      <c r="D7605" s="518" t="s">
        <v>2824</v>
      </c>
      <c r="E7605" s="859">
        <v>14</v>
      </c>
      <c r="F7605" s="859">
        <v>14</v>
      </c>
      <c r="G7605" s="518" t="s">
        <v>122</v>
      </c>
      <c r="H7605" s="518" t="s">
        <v>313</v>
      </c>
      <c r="I7605" s="518">
        <v>500371</v>
      </c>
    </row>
    <row r="7606" spans="1:9" x14ac:dyDescent="0.2">
      <c r="A7606" s="518" t="s">
        <v>313</v>
      </c>
      <c r="B7606" s="518">
        <v>500496</v>
      </c>
      <c r="C7606" s="518" t="s">
        <v>2660</v>
      </c>
      <c r="D7606" s="518" t="s">
        <v>2825</v>
      </c>
      <c r="E7606" s="859">
        <v>35</v>
      </c>
      <c r="F7606" s="859">
        <v>28</v>
      </c>
      <c r="G7606" s="518" t="s">
        <v>122</v>
      </c>
      <c r="H7606" s="518" t="s">
        <v>313</v>
      </c>
      <c r="I7606" s="518">
        <v>500496</v>
      </c>
    </row>
    <row r="7607" spans="1:9" x14ac:dyDescent="0.2">
      <c r="A7607" s="518" t="s">
        <v>313</v>
      </c>
      <c r="B7607" s="518">
        <v>500512</v>
      </c>
      <c r="C7607" s="518" t="s">
        <v>2660</v>
      </c>
      <c r="D7607" s="518" t="s">
        <v>2405</v>
      </c>
      <c r="E7607" s="859">
        <v>22</v>
      </c>
      <c r="F7607" s="859">
        <v>19</v>
      </c>
      <c r="G7607" s="518" t="s">
        <v>122</v>
      </c>
      <c r="H7607" s="518" t="s">
        <v>313</v>
      </c>
      <c r="I7607" s="518">
        <v>500512</v>
      </c>
    </row>
    <row r="7608" spans="1:9" x14ac:dyDescent="0.2">
      <c r="A7608" s="518" t="s">
        <v>339</v>
      </c>
      <c r="B7608" s="518">
        <v>500546</v>
      </c>
      <c r="C7608" s="518" t="s">
        <v>2660</v>
      </c>
      <c r="D7608" s="518" t="s">
        <v>6135</v>
      </c>
      <c r="E7608" s="859">
        <v>35</v>
      </c>
      <c r="F7608" s="859">
        <v>34</v>
      </c>
      <c r="G7608" s="518" t="s">
        <v>122</v>
      </c>
      <c r="H7608" s="518" t="s">
        <v>339</v>
      </c>
      <c r="I7608" s="518">
        <v>500546</v>
      </c>
    </row>
    <row r="7609" spans="1:9" x14ac:dyDescent="0.2">
      <c r="A7609" s="518" t="s">
        <v>339</v>
      </c>
      <c r="B7609" s="518">
        <v>500561</v>
      </c>
      <c r="C7609" s="518" t="s">
        <v>2660</v>
      </c>
      <c r="D7609" s="518" t="s">
        <v>2826</v>
      </c>
      <c r="E7609" s="859">
        <v>34</v>
      </c>
      <c r="F7609" s="859">
        <v>24</v>
      </c>
      <c r="G7609" s="518" t="s">
        <v>122</v>
      </c>
      <c r="H7609" s="518" t="s">
        <v>339</v>
      </c>
      <c r="I7609" s="518">
        <v>500561</v>
      </c>
    </row>
    <row r="7610" spans="1:9" x14ac:dyDescent="0.2">
      <c r="A7610" s="518" t="s">
        <v>339</v>
      </c>
      <c r="B7610" s="518">
        <v>500587</v>
      </c>
      <c r="C7610" s="518" t="s">
        <v>2660</v>
      </c>
      <c r="D7610" s="518" t="s">
        <v>2210</v>
      </c>
      <c r="E7610" s="859">
        <v>32</v>
      </c>
      <c r="F7610" s="859">
        <v>30</v>
      </c>
      <c r="G7610" s="518" t="s">
        <v>122</v>
      </c>
      <c r="H7610" s="518" t="s">
        <v>339</v>
      </c>
      <c r="I7610" s="518">
        <v>500587</v>
      </c>
    </row>
    <row r="7611" spans="1:9" x14ac:dyDescent="0.2">
      <c r="A7611" s="518" t="s">
        <v>339</v>
      </c>
      <c r="B7611" s="518">
        <v>500611</v>
      </c>
      <c r="C7611" s="518" t="s">
        <v>2660</v>
      </c>
      <c r="D7611" s="518" t="s">
        <v>2213</v>
      </c>
      <c r="E7611" s="859">
        <v>33</v>
      </c>
      <c r="F7611" s="859">
        <v>30</v>
      </c>
      <c r="G7611" s="518" t="s">
        <v>122</v>
      </c>
      <c r="H7611" s="518" t="s">
        <v>339</v>
      </c>
      <c r="I7611" s="518">
        <v>500611</v>
      </c>
    </row>
    <row r="7612" spans="1:9" x14ac:dyDescent="0.2">
      <c r="A7612" s="518" t="s">
        <v>339</v>
      </c>
      <c r="B7612" s="518">
        <v>500637</v>
      </c>
      <c r="C7612" s="518" t="s">
        <v>2660</v>
      </c>
      <c r="D7612" s="518" t="s">
        <v>9191</v>
      </c>
      <c r="E7612" s="859">
        <v>32</v>
      </c>
      <c r="F7612" s="859">
        <v>22</v>
      </c>
      <c r="G7612" s="518" t="s">
        <v>122</v>
      </c>
      <c r="H7612" s="518" t="s">
        <v>339</v>
      </c>
      <c r="I7612" s="518">
        <v>500637</v>
      </c>
    </row>
    <row r="7613" spans="1:9" x14ac:dyDescent="0.2">
      <c r="A7613" s="518" t="s">
        <v>339</v>
      </c>
      <c r="B7613" s="518">
        <v>500678</v>
      </c>
      <c r="C7613" s="518" t="s">
        <v>2660</v>
      </c>
      <c r="D7613" s="518" t="s">
        <v>9192</v>
      </c>
      <c r="E7613" s="859">
        <v>24</v>
      </c>
      <c r="F7613" s="859">
        <v>18</v>
      </c>
      <c r="G7613" s="518" t="s">
        <v>122</v>
      </c>
      <c r="H7613" s="518" t="s">
        <v>339</v>
      </c>
      <c r="I7613" s="518">
        <v>500678</v>
      </c>
    </row>
    <row r="7614" spans="1:9" x14ac:dyDescent="0.2">
      <c r="A7614" s="518" t="s">
        <v>339</v>
      </c>
      <c r="B7614" s="518">
        <v>500686</v>
      </c>
      <c r="C7614" s="518" t="s">
        <v>2660</v>
      </c>
      <c r="D7614" s="518" t="s">
        <v>2214</v>
      </c>
      <c r="E7614" s="859">
        <v>31</v>
      </c>
      <c r="F7614" s="859">
        <v>22</v>
      </c>
      <c r="G7614" s="518" t="s">
        <v>122</v>
      </c>
      <c r="H7614" s="518" t="s">
        <v>339</v>
      </c>
      <c r="I7614" s="518">
        <v>500686</v>
      </c>
    </row>
    <row r="7615" spans="1:9" x14ac:dyDescent="0.2">
      <c r="A7615" s="518" t="s">
        <v>339</v>
      </c>
      <c r="B7615" s="518">
        <v>500710</v>
      </c>
      <c r="C7615" s="518" t="s">
        <v>2660</v>
      </c>
      <c r="D7615" s="518" t="s">
        <v>2215</v>
      </c>
      <c r="E7615" s="859">
        <v>29</v>
      </c>
      <c r="F7615" s="859">
        <v>26</v>
      </c>
      <c r="G7615" s="518" t="s">
        <v>122</v>
      </c>
      <c r="H7615" s="518" t="s">
        <v>339</v>
      </c>
      <c r="I7615" s="518">
        <v>500710</v>
      </c>
    </row>
    <row r="7616" spans="1:9" x14ac:dyDescent="0.2">
      <c r="A7616" s="518" t="s">
        <v>339</v>
      </c>
      <c r="B7616" s="518">
        <v>500728</v>
      </c>
      <c r="C7616" s="518" t="s">
        <v>2660</v>
      </c>
      <c r="D7616" s="518" t="s">
        <v>2261</v>
      </c>
      <c r="E7616" s="859">
        <v>35</v>
      </c>
      <c r="F7616" s="859">
        <v>32</v>
      </c>
      <c r="G7616" s="518" t="s">
        <v>122</v>
      </c>
      <c r="H7616" s="518" t="s">
        <v>339</v>
      </c>
      <c r="I7616" s="518">
        <v>500728</v>
      </c>
    </row>
    <row r="7617" spans="1:9" x14ac:dyDescent="0.2">
      <c r="A7617" s="518" t="s">
        <v>339</v>
      </c>
      <c r="B7617" s="518">
        <v>500736</v>
      </c>
      <c r="C7617" s="518" t="s">
        <v>2660</v>
      </c>
      <c r="D7617" s="518" t="s">
        <v>2262</v>
      </c>
      <c r="E7617" s="859">
        <v>33</v>
      </c>
      <c r="F7617" s="859">
        <v>25</v>
      </c>
      <c r="G7617" s="518" t="s">
        <v>122</v>
      </c>
      <c r="H7617" s="518" t="s">
        <v>339</v>
      </c>
      <c r="I7617" s="518">
        <v>500736</v>
      </c>
    </row>
    <row r="7618" spans="1:9" x14ac:dyDescent="0.2">
      <c r="A7618" s="518" t="s">
        <v>339</v>
      </c>
      <c r="B7618" s="518">
        <v>500751</v>
      </c>
      <c r="C7618" s="518" t="s">
        <v>2660</v>
      </c>
      <c r="D7618" s="518" t="s">
        <v>2263</v>
      </c>
      <c r="E7618" s="859">
        <v>35</v>
      </c>
      <c r="F7618" s="859">
        <v>32</v>
      </c>
      <c r="G7618" s="518" t="s">
        <v>122</v>
      </c>
      <c r="H7618" s="518" t="s">
        <v>339</v>
      </c>
      <c r="I7618" s="518">
        <v>500751</v>
      </c>
    </row>
    <row r="7619" spans="1:9" x14ac:dyDescent="0.2">
      <c r="A7619" s="518" t="s">
        <v>339</v>
      </c>
      <c r="B7619" s="518">
        <v>500793</v>
      </c>
      <c r="C7619" s="518" t="s">
        <v>2660</v>
      </c>
      <c r="D7619" s="518" t="s">
        <v>1209</v>
      </c>
      <c r="E7619" s="859">
        <v>33</v>
      </c>
      <c r="F7619" s="859">
        <v>32</v>
      </c>
      <c r="G7619" s="518" t="s">
        <v>122</v>
      </c>
      <c r="H7619" s="518" t="s">
        <v>339</v>
      </c>
      <c r="I7619" s="518">
        <v>500793</v>
      </c>
    </row>
    <row r="7620" spans="1:9" x14ac:dyDescent="0.2">
      <c r="A7620" s="518" t="s">
        <v>339</v>
      </c>
      <c r="B7620" s="518">
        <v>500843</v>
      </c>
      <c r="C7620" s="518" t="s">
        <v>2660</v>
      </c>
      <c r="D7620" s="518" t="s">
        <v>6136</v>
      </c>
      <c r="E7620" s="859">
        <v>30</v>
      </c>
      <c r="F7620" s="859">
        <v>20</v>
      </c>
      <c r="G7620" s="518" t="s">
        <v>122</v>
      </c>
      <c r="H7620" s="518" t="s">
        <v>339</v>
      </c>
      <c r="I7620" s="518">
        <v>500843</v>
      </c>
    </row>
    <row r="7621" spans="1:9" x14ac:dyDescent="0.2">
      <c r="A7621" s="518" t="s">
        <v>163</v>
      </c>
      <c r="B7621" s="518">
        <v>500884</v>
      </c>
      <c r="C7621" s="518" t="s">
        <v>2660</v>
      </c>
      <c r="D7621" s="518" t="s">
        <v>1085</v>
      </c>
      <c r="E7621" s="859">
        <v>25</v>
      </c>
      <c r="F7621" s="859">
        <v>0</v>
      </c>
      <c r="G7621" s="518" t="s">
        <v>122</v>
      </c>
      <c r="H7621" s="518" t="s">
        <v>163</v>
      </c>
      <c r="I7621" s="518">
        <v>500884</v>
      </c>
    </row>
    <row r="7622" spans="1:9" x14ac:dyDescent="0.2">
      <c r="A7622" s="518" t="s">
        <v>163</v>
      </c>
      <c r="B7622" s="518">
        <v>500892</v>
      </c>
      <c r="C7622" s="518" t="s">
        <v>2660</v>
      </c>
      <c r="D7622" s="518" t="s">
        <v>726</v>
      </c>
      <c r="E7622" s="859">
        <v>25</v>
      </c>
      <c r="F7622" s="859">
        <v>0</v>
      </c>
      <c r="G7622" s="518" t="s">
        <v>122</v>
      </c>
      <c r="H7622" s="518" t="s">
        <v>163</v>
      </c>
      <c r="I7622" s="518">
        <v>500892</v>
      </c>
    </row>
    <row r="7623" spans="1:9" x14ac:dyDescent="0.2">
      <c r="A7623" s="518" t="s">
        <v>228</v>
      </c>
      <c r="B7623" s="518">
        <v>500918</v>
      </c>
      <c r="C7623" s="518" t="s">
        <v>2660</v>
      </c>
      <c r="D7623" s="518" t="s">
        <v>1756</v>
      </c>
      <c r="E7623" s="859">
        <v>26</v>
      </c>
      <c r="F7623" s="859">
        <v>0</v>
      </c>
      <c r="G7623" s="518" t="s">
        <v>122</v>
      </c>
      <c r="H7623" s="518" t="s">
        <v>228</v>
      </c>
      <c r="I7623" s="518">
        <v>500918</v>
      </c>
    </row>
    <row r="7624" spans="1:9" x14ac:dyDescent="0.2">
      <c r="A7624" s="518" t="s">
        <v>371</v>
      </c>
      <c r="B7624" s="518">
        <v>500934</v>
      </c>
      <c r="C7624" s="518" t="s">
        <v>2660</v>
      </c>
      <c r="D7624" s="518" t="s">
        <v>2305</v>
      </c>
      <c r="E7624" s="859">
        <v>28</v>
      </c>
      <c r="F7624" s="859">
        <v>27</v>
      </c>
      <c r="G7624" s="518" t="s">
        <v>122</v>
      </c>
      <c r="H7624" s="518" t="s">
        <v>371</v>
      </c>
      <c r="I7624" s="518">
        <v>500934</v>
      </c>
    </row>
    <row r="7625" spans="1:9" x14ac:dyDescent="0.2">
      <c r="A7625" s="518" t="s">
        <v>371</v>
      </c>
      <c r="B7625" s="518">
        <v>500959</v>
      </c>
      <c r="C7625" s="518" t="s">
        <v>2660</v>
      </c>
      <c r="D7625" s="518" t="s">
        <v>1371</v>
      </c>
      <c r="E7625" s="859">
        <v>27</v>
      </c>
      <c r="F7625" s="859">
        <v>0</v>
      </c>
      <c r="G7625" s="518" t="s">
        <v>122</v>
      </c>
      <c r="H7625" s="518" t="s">
        <v>371</v>
      </c>
      <c r="I7625" s="518">
        <v>500959</v>
      </c>
    </row>
    <row r="7626" spans="1:9" x14ac:dyDescent="0.2">
      <c r="A7626" s="518" t="s">
        <v>371</v>
      </c>
      <c r="B7626" s="518">
        <v>500967</v>
      </c>
      <c r="C7626" s="518" t="s">
        <v>2660</v>
      </c>
      <c r="D7626" s="518" t="s">
        <v>2306</v>
      </c>
      <c r="E7626" s="859">
        <v>24</v>
      </c>
      <c r="F7626" s="859">
        <v>24</v>
      </c>
      <c r="G7626" s="518" t="s">
        <v>122</v>
      </c>
      <c r="H7626" s="518" t="s">
        <v>371</v>
      </c>
      <c r="I7626" s="518">
        <v>500967</v>
      </c>
    </row>
    <row r="7627" spans="1:9" x14ac:dyDescent="0.2">
      <c r="A7627" s="518" t="s">
        <v>336</v>
      </c>
      <c r="B7627" s="518">
        <v>500983</v>
      </c>
      <c r="C7627" s="518" t="s">
        <v>2660</v>
      </c>
      <c r="D7627" s="518" t="s">
        <v>427</v>
      </c>
      <c r="E7627" s="859">
        <v>19</v>
      </c>
      <c r="F7627" s="859">
        <v>18</v>
      </c>
      <c r="G7627" s="518" t="s">
        <v>122</v>
      </c>
      <c r="H7627" s="518" t="s">
        <v>336</v>
      </c>
      <c r="I7627" s="518">
        <v>500983</v>
      </c>
    </row>
    <row r="7628" spans="1:9" x14ac:dyDescent="0.2">
      <c r="A7628" s="518" t="s">
        <v>260</v>
      </c>
      <c r="B7628" s="518">
        <v>501023</v>
      </c>
      <c r="C7628" s="518" t="s">
        <v>2660</v>
      </c>
      <c r="D7628" s="518" t="s">
        <v>718</v>
      </c>
      <c r="E7628" s="859">
        <v>29</v>
      </c>
      <c r="F7628" s="859">
        <v>24</v>
      </c>
      <c r="G7628" s="518" t="s">
        <v>122</v>
      </c>
      <c r="H7628" s="518" t="s">
        <v>260</v>
      </c>
      <c r="I7628" s="518">
        <v>501023</v>
      </c>
    </row>
    <row r="7629" spans="1:9" x14ac:dyDescent="0.2">
      <c r="A7629" s="518" t="s">
        <v>228</v>
      </c>
      <c r="B7629" s="518">
        <v>501031</v>
      </c>
      <c r="C7629" s="518" t="s">
        <v>2660</v>
      </c>
      <c r="D7629" s="518" t="s">
        <v>2307</v>
      </c>
      <c r="E7629" s="859">
        <v>26</v>
      </c>
      <c r="F7629" s="859">
        <v>0</v>
      </c>
      <c r="G7629" s="518" t="s">
        <v>122</v>
      </c>
      <c r="H7629" s="518" t="s">
        <v>228</v>
      </c>
      <c r="I7629" s="518">
        <v>501031</v>
      </c>
    </row>
    <row r="7630" spans="1:9" x14ac:dyDescent="0.2">
      <c r="A7630" s="518" t="s">
        <v>336</v>
      </c>
      <c r="B7630" s="518">
        <v>501049</v>
      </c>
      <c r="C7630" s="518" t="s">
        <v>2660</v>
      </c>
      <c r="D7630" s="518" t="s">
        <v>680</v>
      </c>
      <c r="E7630" s="859">
        <v>18</v>
      </c>
      <c r="F7630" s="859">
        <v>14</v>
      </c>
      <c r="G7630" s="518" t="s">
        <v>122</v>
      </c>
      <c r="H7630" s="518" t="s">
        <v>336</v>
      </c>
      <c r="I7630" s="518">
        <v>188177</v>
      </c>
    </row>
    <row r="7631" spans="1:9" x14ac:dyDescent="0.2">
      <c r="A7631" s="518" t="s">
        <v>213</v>
      </c>
      <c r="B7631" s="518">
        <v>501064</v>
      </c>
      <c r="C7631" s="518" t="s">
        <v>2660</v>
      </c>
      <c r="D7631" s="518" t="s">
        <v>429</v>
      </c>
      <c r="E7631" s="859">
        <v>12</v>
      </c>
      <c r="F7631" s="859">
        <v>8</v>
      </c>
      <c r="G7631" s="518" t="s">
        <v>122</v>
      </c>
      <c r="H7631" s="518" t="s">
        <v>213</v>
      </c>
      <c r="I7631" s="518">
        <v>501064</v>
      </c>
    </row>
    <row r="7632" spans="1:9" x14ac:dyDescent="0.2">
      <c r="A7632" s="518" t="s">
        <v>217</v>
      </c>
      <c r="B7632" s="518">
        <v>501072</v>
      </c>
      <c r="C7632" s="518" t="s">
        <v>2660</v>
      </c>
      <c r="D7632" s="518" t="s">
        <v>800</v>
      </c>
      <c r="E7632" s="859">
        <v>22</v>
      </c>
      <c r="F7632" s="859">
        <v>15</v>
      </c>
      <c r="G7632" s="518" t="s">
        <v>122</v>
      </c>
      <c r="H7632" s="518" t="s">
        <v>217</v>
      </c>
      <c r="I7632" s="518">
        <v>619023</v>
      </c>
    </row>
    <row r="7633" spans="1:9" x14ac:dyDescent="0.2">
      <c r="A7633" s="518" t="s">
        <v>295</v>
      </c>
      <c r="B7633" s="518">
        <v>501098</v>
      </c>
      <c r="C7633" s="518" t="s">
        <v>2660</v>
      </c>
      <c r="D7633" s="518" t="s">
        <v>1170</v>
      </c>
      <c r="E7633" s="859">
        <v>26</v>
      </c>
      <c r="F7633" s="859">
        <v>0</v>
      </c>
      <c r="G7633" s="518" t="s">
        <v>122</v>
      </c>
      <c r="H7633" s="518" t="s">
        <v>295</v>
      </c>
      <c r="I7633" s="518">
        <v>501098</v>
      </c>
    </row>
    <row r="7634" spans="1:9" x14ac:dyDescent="0.2">
      <c r="A7634" s="518" t="s">
        <v>295</v>
      </c>
      <c r="B7634" s="518">
        <v>501106</v>
      </c>
      <c r="C7634" s="518" t="s">
        <v>2660</v>
      </c>
      <c r="D7634" s="518" t="s">
        <v>2308</v>
      </c>
      <c r="E7634" s="859">
        <v>29</v>
      </c>
      <c r="F7634" s="859">
        <v>0</v>
      </c>
      <c r="G7634" s="518" t="s">
        <v>122</v>
      </c>
      <c r="H7634" s="518" t="s">
        <v>295</v>
      </c>
      <c r="I7634" s="518">
        <v>501106</v>
      </c>
    </row>
    <row r="7635" spans="1:9" x14ac:dyDescent="0.2">
      <c r="A7635" s="518" t="s">
        <v>295</v>
      </c>
      <c r="B7635" s="518">
        <v>501114</v>
      </c>
      <c r="C7635" s="518" t="s">
        <v>2660</v>
      </c>
      <c r="D7635" s="518" t="s">
        <v>2341</v>
      </c>
      <c r="E7635" s="859">
        <v>32</v>
      </c>
      <c r="F7635" s="859">
        <v>0</v>
      </c>
      <c r="G7635" s="518" t="s">
        <v>122</v>
      </c>
      <c r="H7635" s="518" t="s">
        <v>295</v>
      </c>
      <c r="I7635" s="518">
        <v>501114</v>
      </c>
    </row>
    <row r="7636" spans="1:9" x14ac:dyDescent="0.2">
      <c r="A7636" s="518" t="s">
        <v>295</v>
      </c>
      <c r="B7636" s="518">
        <v>501130</v>
      </c>
      <c r="C7636" s="518" t="s">
        <v>2660</v>
      </c>
      <c r="D7636" s="518" t="s">
        <v>1155</v>
      </c>
      <c r="E7636" s="859">
        <v>24</v>
      </c>
      <c r="F7636" s="859">
        <v>0</v>
      </c>
      <c r="G7636" s="518" t="s">
        <v>122</v>
      </c>
      <c r="H7636" s="518" t="s">
        <v>295</v>
      </c>
      <c r="I7636" s="518">
        <v>501130</v>
      </c>
    </row>
    <row r="7637" spans="1:9" x14ac:dyDescent="0.2">
      <c r="A7637" s="518" t="s">
        <v>295</v>
      </c>
      <c r="B7637" s="518">
        <v>501148</v>
      </c>
      <c r="C7637" s="518" t="s">
        <v>2660</v>
      </c>
      <c r="D7637" s="518" t="s">
        <v>2342</v>
      </c>
      <c r="E7637" s="859">
        <v>24</v>
      </c>
      <c r="F7637" s="859">
        <v>0</v>
      </c>
      <c r="G7637" s="518" t="s">
        <v>122</v>
      </c>
      <c r="H7637" s="518" t="s">
        <v>295</v>
      </c>
      <c r="I7637" s="518">
        <v>501148</v>
      </c>
    </row>
    <row r="7638" spans="1:9" x14ac:dyDescent="0.2">
      <c r="A7638" s="518" t="s">
        <v>295</v>
      </c>
      <c r="B7638" s="518">
        <v>501163</v>
      </c>
      <c r="C7638" s="518" t="s">
        <v>2660</v>
      </c>
      <c r="D7638" s="518" t="s">
        <v>2343</v>
      </c>
      <c r="E7638" s="859">
        <v>33</v>
      </c>
      <c r="F7638" s="859">
        <v>0</v>
      </c>
      <c r="G7638" s="518" t="s">
        <v>122</v>
      </c>
      <c r="H7638" s="518" t="s">
        <v>295</v>
      </c>
      <c r="I7638" s="518">
        <v>501163</v>
      </c>
    </row>
    <row r="7639" spans="1:9" x14ac:dyDescent="0.2">
      <c r="A7639" s="518" t="s">
        <v>294</v>
      </c>
      <c r="B7639" s="518">
        <v>501171</v>
      </c>
      <c r="C7639" s="518" t="s">
        <v>2660</v>
      </c>
      <c r="D7639" s="518" t="s">
        <v>720</v>
      </c>
      <c r="E7639" s="859">
        <v>28</v>
      </c>
      <c r="F7639" s="859">
        <v>28</v>
      </c>
      <c r="G7639" s="518" t="s">
        <v>122</v>
      </c>
      <c r="H7639" s="518" t="s">
        <v>294</v>
      </c>
      <c r="I7639" s="518">
        <v>501171</v>
      </c>
    </row>
    <row r="7640" spans="1:9" x14ac:dyDescent="0.2">
      <c r="A7640" s="518" t="s">
        <v>294</v>
      </c>
      <c r="B7640" s="518">
        <v>501189</v>
      </c>
      <c r="C7640" s="518" t="s">
        <v>2660</v>
      </c>
      <c r="D7640" s="518" t="s">
        <v>720</v>
      </c>
      <c r="E7640" s="859">
        <v>30</v>
      </c>
      <c r="F7640" s="859">
        <v>30</v>
      </c>
      <c r="G7640" s="518" t="s">
        <v>122</v>
      </c>
      <c r="H7640" s="518" t="s">
        <v>294</v>
      </c>
      <c r="I7640" s="518">
        <v>501189</v>
      </c>
    </row>
    <row r="7641" spans="1:9" x14ac:dyDescent="0.2">
      <c r="A7641" s="518" t="s">
        <v>294</v>
      </c>
      <c r="B7641" s="518">
        <v>501197</v>
      </c>
      <c r="C7641" s="518" t="s">
        <v>2660</v>
      </c>
      <c r="D7641" s="518" t="s">
        <v>2344</v>
      </c>
      <c r="E7641" s="859">
        <v>25</v>
      </c>
      <c r="F7641" s="859">
        <v>25</v>
      </c>
      <c r="G7641" s="518" t="s">
        <v>122</v>
      </c>
      <c r="H7641" s="518" t="s">
        <v>294</v>
      </c>
      <c r="I7641" s="518">
        <v>501197</v>
      </c>
    </row>
    <row r="7642" spans="1:9" x14ac:dyDescent="0.2">
      <c r="A7642" s="518" t="s">
        <v>295</v>
      </c>
      <c r="B7642" s="518">
        <v>501221</v>
      </c>
      <c r="C7642" s="518" t="s">
        <v>2660</v>
      </c>
      <c r="D7642" s="518" t="s">
        <v>1052</v>
      </c>
      <c r="E7642" s="859">
        <v>34</v>
      </c>
      <c r="F7642" s="859">
        <v>0</v>
      </c>
      <c r="G7642" s="518" t="s">
        <v>122</v>
      </c>
      <c r="H7642" s="518" t="s">
        <v>295</v>
      </c>
      <c r="I7642" s="518">
        <v>501221</v>
      </c>
    </row>
    <row r="7643" spans="1:9" x14ac:dyDescent="0.2">
      <c r="A7643" s="518" t="s">
        <v>295</v>
      </c>
      <c r="B7643" s="518">
        <v>501247</v>
      </c>
      <c r="C7643" s="518" t="s">
        <v>2660</v>
      </c>
      <c r="D7643" s="518" t="s">
        <v>2389</v>
      </c>
      <c r="E7643" s="859">
        <v>28</v>
      </c>
      <c r="F7643" s="859">
        <v>0</v>
      </c>
      <c r="G7643" s="518" t="s">
        <v>122</v>
      </c>
      <c r="H7643" s="518" t="s">
        <v>295</v>
      </c>
      <c r="I7643" s="518">
        <v>501247</v>
      </c>
    </row>
    <row r="7644" spans="1:9" x14ac:dyDescent="0.2">
      <c r="A7644" s="518" t="s">
        <v>295</v>
      </c>
      <c r="B7644" s="518">
        <v>501254</v>
      </c>
      <c r="C7644" s="518" t="s">
        <v>2660</v>
      </c>
      <c r="D7644" s="518" t="s">
        <v>1189</v>
      </c>
      <c r="E7644" s="859">
        <v>27</v>
      </c>
      <c r="F7644" s="859">
        <v>0</v>
      </c>
      <c r="G7644" s="518" t="s">
        <v>122</v>
      </c>
      <c r="H7644" s="518" t="s">
        <v>295</v>
      </c>
      <c r="I7644" s="518">
        <v>501254</v>
      </c>
    </row>
    <row r="7645" spans="1:9" x14ac:dyDescent="0.2">
      <c r="A7645" s="518" t="s">
        <v>295</v>
      </c>
      <c r="B7645" s="518">
        <v>501288</v>
      </c>
      <c r="C7645" s="518" t="s">
        <v>2660</v>
      </c>
      <c r="D7645" s="518" t="s">
        <v>2392</v>
      </c>
      <c r="E7645" s="859">
        <v>28</v>
      </c>
      <c r="F7645" s="859">
        <v>0</v>
      </c>
      <c r="G7645" s="518" t="s">
        <v>122</v>
      </c>
      <c r="H7645" s="518" t="s">
        <v>295</v>
      </c>
      <c r="I7645" s="518">
        <v>501288</v>
      </c>
    </row>
    <row r="7646" spans="1:9" x14ac:dyDescent="0.2">
      <c r="A7646" s="518" t="s">
        <v>295</v>
      </c>
      <c r="B7646" s="518">
        <v>501296</v>
      </c>
      <c r="C7646" s="518" t="s">
        <v>2660</v>
      </c>
      <c r="D7646" s="518" t="s">
        <v>2393</v>
      </c>
      <c r="E7646" s="859">
        <v>16</v>
      </c>
      <c r="F7646" s="859">
        <v>0</v>
      </c>
      <c r="G7646" s="518" t="s">
        <v>122</v>
      </c>
      <c r="H7646" s="518" t="s">
        <v>295</v>
      </c>
      <c r="I7646" s="518">
        <v>501296</v>
      </c>
    </row>
    <row r="7647" spans="1:9" x14ac:dyDescent="0.2">
      <c r="A7647" s="518" t="s">
        <v>295</v>
      </c>
      <c r="B7647" s="518">
        <v>501312</v>
      </c>
      <c r="C7647" s="518" t="s">
        <v>2660</v>
      </c>
      <c r="D7647" s="518" t="s">
        <v>2394</v>
      </c>
      <c r="E7647" s="859">
        <v>29</v>
      </c>
      <c r="F7647" s="859">
        <v>0</v>
      </c>
      <c r="G7647" s="518" t="s">
        <v>122</v>
      </c>
      <c r="H7647" s="518" t="s">
        <v>295</v>
      </c>
      <c r="I7647" s="518">
        <v>501312</v>
      </c>
    </row>
    <row r="7648" spans="1:9" x14ac:dyDescent="0.2">
      <c r="A7648" s="518" t="s">
        <v>295</v>
      </c>
      <c r="B7648" s="518">
        <v>501338</v>
      </c>
      <c r="C7648" s="518" t="s">
        <v>2660</v>
      </c>
      <c r="D7648" s="518" t="s">
        <v>2396</v>
      </c>
      <c r="E7648" s="859">
        <v>24</v>
      </c>
      <c r="F7648" s="859">
        <v>0</v>
      </c>
      <c r="G7648" s="518" t="s">
        <v>122</v>
      </c>
      <c r="H7648" s="518" t="s">
        <v>295</v>
      </c>
      <c r="I7648" s="518">
        <v>501338</v>
      </c>
    </row>
    <row r="7649" spans="1:9" x14ac:dyDescent="0.2">
      <c r="A7649" s="518" t="s">
        <v>339</v>
      </c>
      <c r="B7649" s="518">
        <v>501346</v>
      </c>
      <c r="C7649" s="518" t="s">
        <v>2660</v>
      </c>
      <c r="D7649" s="518" t="s">
        <v>2397</v>
      </c>
      <c r="E7649" s="859">
        <v>36</v>
      </c>
      <c r="F7649" s="859">
        <v>24</v>
      </c>
      <c r="G7649" s="518" t="s">
        <v>122</v>
      </c>
      <c r="H7649" s="518" t="s">
        <v>339</v>
      </c>
      <c r="I7649" s="518">
        <v>501346</v>
      </c>
    </row>
    <row r="7650" spans="1:9" x14ac:dyDescent="0.2">
      <c r="A7650" s="518" t="s">
        <v>339</v>
      </c>
      <c r="B7650" s="518">
        <v>501353</v>
      </c>
      <c r="C7650" s="518" t="s">
        <v>2660</v>
      </c>
      <c r="D7650" s="518" t="s">
        <v>2395</v>
      </c>
      <c r="E7650" s="859">
        <v>19</v>
      </c>
      <c r="F7650" s="859">
        <v>8</v>
      </c>
      <c r="G7650" s="518" t="s">
        <v>122</v>
      </c>
      <c r="H7650" s="518" t="s">
        <v>339</v>
      </c>
      <c r="I7650" s="518">
        <v>125757</v>
      </c>
    </row>
    <row r="7651" spans="1:9" x14ac:dyDescent="0.2">
      <c r="A7651" s="518" t="s">
        <v>295</v>
      </c>
      <c r="B7651" s="518">
        <v>501361</v>
      </c>
      <c r="C7651" s="518" t="s">
        <v>2660</v>
      </c>
      <c r="D7651" s="518" t="s">
        <v>2398</v>
      </c>
      <c r="E7651" s="859">
        <v>26</v>
      </c>
      <c r="F7651" s="859">
        <v>0</v>
      </c>
      <c r="G7651" s="518" t="s">
        <v>122</v>
      </c>
      <c r="H7651" s="518" t="s">
        <v>295</v>
      </c>
      <c r="I7651" s="518">
        <v>501361</v>
      </c>
    </row>
    <row r="7652" spans="1:9" x14ac:dyDescent="0.2">
      <c r="A7652" s="518" t="s">
        <v>295</v>
      </c>
      <c r="B7652" s="518">
        <v>501387</v>
      </c>
      <c r="C7652" s="518" t="s">
        <v>2660</v>
      </c>
      <c r="D7652" s="518" t="s">
        <v>2399</v>
      </c>
      <c r="E7652" s="859">
        <v>20</v>
      </c>
      <c r="F7652" s="859">
        <v>0</v>
      </c>
      <c r="G7652" s="518" t="s">
        <v>122</v>
      </c>
      <c r="H7652" s="518" t="s">
        <v>295</v>
      </c>
      <c r="I7652" s="518">
        <v>501387</v>
      </c>
    </row>
    <row r="7653" spans="1:9" x14ac:dyDescent="0.2">
      <c r="A7653" s="518" t="s">
        <v>305</v>
      </c>
      <c r="B7653" s="518">
        <v>501411</v>
      </c>
      <c r="C7653" s="518" t="s">
        <v>2660</v>
      </c>
      <c r="D7653" s="518" t="s">
        <v>2439</v>
      </c>
      <c r="E7653" s="859">
        <v>18</v>
      </c>
      <c r="F7653" s="859">
        <v>16</v>
      </c>
      <c r="G7653" s="518" t="s">
        <v>122</v>
      </c>
      <c r="H7653" s="518" t="s">
        <v>305</v>
      </c>
      <c r="I7653" s="518">
        <v>501411</v>
      </c>
    </row>
    <row r="7654" spans="1:9" x14ac:dyDescent="0.2">
      <c r="A7654" s="518" t="s">
        <v>305</v>
      </c>
      <c r="B7654" s="518">
        <v>501437</v>
      </c>
      <c r="C7654" s="518" t="s">
        <v>2660</v>
      </c>
      <c r="D7654" s="518" t="s">
        <v>2440</v>
      </c>
      <c r="E7654" s="859">
        <v>28</v>
      </c>
      <c r="F7654" s="859">
        <v>27</v>
      </c>
      <c r="G7654" s="518" t="s">
        <v>122</v>
      </c>
      <c r="H7654" s="518" t="s">
        <v>305</v>
      </c>
      <c r="I7654" s="518">
        <v>501437</v>
      </c>
    </row>
    <row r="7655" spans="1:9" x14ac:dyDescent="0.2">
      <c r="A7655" s="518" t="s">
        <v>305</v>
      </c>
      <c r="B7655" s="518">
        <v>501445</v>
      </c>
      <c r="C7655" s="518" t="s">
        <v>2660</v>
      </c>
      <c r="D7655" s="518" t="s">
        <v>9193</v>
      </c>
      <c r="E7655" s="859">
        <v>17</v>
      </c>
      <c r="F7655" s="859">
        <v>17</v>
      </c>
      <c r="G7655" s="518" t="s">
        <v>122</v>
      </c>
      <c r="H7655" s="518" t="s">
        <v>305</v>
      </c>
      <c r="I7655" s="518">
        <v>501577</v>
      </c>
    </row>
    <row r="7656" spans="1:9" x14ac:dyDescent="0.2">
      <c r="A7656" s="518" t="s">
        <v>305</v>
      </c>
      <c r="B7656" s="518">
        <v>501510</v>
      </c>
      <c r="C7656" s="518" t="s">
        <v>2660</v>
      </c>
      <c r="D7656" s="518" t="s">
        <v>2444</v>
      </c>
      <c r="E7656" s="859">
        <v>11</v>
      </c>
      <c r="F7656" s="859">
        <v>11</v>
      </c>
      <c r="G7656" s="518" t="s">
        <v>122</v>
      </c>
      <c r="H7656" s="518" t="s">
        <v>305</v>
      </c>
      <c r="I7656" s="518">
        <v>501510</v>
      </c>
    </row>
    <row r="7657" spans="1:9" x14ac:dyDescent="0.2">
      <c r="A7657" s="518" t="s">
        <v>305</v>
      </c>
      <c r="B7657" s="518">
        <v>501528</v>
      </c>
      <c r="C7657" s="518" t="s">
        <v>2660</v>
      </c>
      <c r="D7657" s="518" t="s">
        <v>2445</v>
      </c>
      <c r="E7657" s="859">
        <v>25</v>
      </c>
      <c r="F7657" s="859">
        <v>21</v>
      </c>
      <c r="G7657" s="518" t="s">
        <v>122</v>
      </c>
      <c r="H7657" s="518" t="s">
        <v>305</v>
      </c>
      <c r="I7657" s="518">
        <v>501528</v>
      </c>
    </row>
    <row r="7658" spans="1:9" x14ac:dyDescent="0.2">
      <c r="A7658" s="518" t="s">
        <v>305</v>
      </c>
      <c r="B7658" s="518">
        <v>501536</v>
      </c>
      <c r="C7658" s="518" t="s">
        <v>2660</v>
      </c>
      <c r="D7658" s="518" t="s">
        <v>2442</v>
      </c>
      <c r="E7658" s="859">
        <v>14</v>
      </c>
      <c r="F7658" s="859">
        <v>13</v>
      </c>
      <c r="G7658" s="518" t="s">
        <v>122</v>
      </c>
      <c r="H7658" s="518" t="s">
        <v>305</v>
      </c>
      <c r="I7658" s="518">
        <v>624478</v>
      </c>
    </row>
    <row r="7659" spans="1:9" x14ac:dyDescent="0.2">
      <c r="A7659" s="518" t="s">
        <v>305</v>
      </c>
      <c r="B7659" s="518">
        <v>501551</v>
      </c>
      <c r="C7659" s="518" t="s">
        <v>2660</v>
      </c>
      <c r="D7659" s="518" t="s">
        <v>2446</v>
      </c>
      <c r="E7659" s="859">
        <v>27</v>
      </c>
      <c r="F7659" s="859">
        <v>27</v>
      </c>
      <c r="G7659" s="518" t="s">
        <v>122</v>
      </c>
      <c r="H7659" s="518" t="s">
        <v>305</v>
      </c>
      <c r="I7659" s="518">
        <v>501551</v>
      </c>
    </row>
    <row r="7660" spans="1:9" x14ac:dyDescent="0.2">
      <c r="A7660" s="518" t="s">
        <v>305</v>
      </c>
      <c r="B7660" s="518">
        <v>501577</v>
      </c>
      <c r="C7660" s="518" t="s">
        <v>2660</v>
      </c>
      <c r="D7660" s="518" t="s">
        <v>9194</v>
      </c>
      <c r="E7660" s="859">
        <v>5</v>
      </c>
      <c r="F7660" s="859">
        <v>2</v>
      </c>
      <c r="G7660" s="518" t="s">
        <v>122</v>
      </c>
      <c r="H7660" s="518" t="s">
        <v>305</v>
      </c>
      <c r="I7660" s="518">
        <v>501577</v>
      </c>
    </row>
    <row r="7661" spans="1:9" x14ac:dyDescent="0.2">
      <c r="A7661" s="518" t="s">
        <v>305</v>
      </c>
      <c r="B7661" s="518">
        <v>501585</v>
      </c>
      <c r="C7661" s="518" t="s">
        <v>2660</v>
      </c>
      <c r="D7661" s="518" t="s">
        <v>2447</v>
      </c>
      <c r="E7661" s="859">
        <v>14</v>
      </c>
      <c r="F7661" s="859">
        <v>12</v>
      </c>
      <c r="G7661" s="518" t="s">
        <v>122</v>
      </c>
      <c r="H7661" s="518" t="s">
        <v>305</v>
      </c>
      <c r="I7661" s="518">
        <v>501585</v>
      </c>
    </row>
    <row r="7662" spans="1:9" x14ac:dyDescent="0.2">
      <c r="A7662" s="518" t="s">
        <v>305</v>
      </c>
      <c r="B7662" s="518">
        <v>501593</v>
      </c>
      <c r="C7662" s="518" t="s">
        <v>2660</v>
      </c>
      <c r="D7662" s="518" t="s">
        <v>2448</v>
      </c>
      <c r="E7662" s="859">
        <v>30</v>
      </c>
      <c r="F7662" s="859">
        <v>28</v>
      </c>
      <c r="G7662" s="518" t="s">
        <v>122</v>
      </c>
      <c r="H7662" s="518" t="s">
        <v>305</v>
      </c>
      <c r="I7662" s="518">
        <v>501593</v>
      </c>
    </row>
    <row r="7663" spans="1:9" x14ac:dyDescent="0.2">
      <c r="A7663" s="518" t="s">
        <v>305</v>
      </c>
      <c r="B7663" s="518">
        <v>501601</v>
      </c>
      <c r="C7663" s="518" t="s">
        <v>2660</v>
      </c>
      <c r="D7663" s="518" t="s">
        <v>2449</v>
      </c>
      <c r="E7663" s="859">
        <v>30</v>
      </c>
      <c r="F7663" s="859">
        <v>22</v>
      </c>
      <c r="G7663" s="518" t="s">
        <v>122</v>
      </c>
      <c r="H7663" s="518" t="s">
        <v>305</v>
      </c>
      <c r="I7663" s="518">
        <v>501601</v>
      </c>
    </row>
    <row r="7664" spans="1:9" x14ac:dyDescent="0.2">
      <c r="A7664" s="518" t="s">
        <v>305</v>
      </c>
      <c r="B7664" s="518">
        <v>501627</v>
      </c>
      <c r="C7664" s="518" t="s">
        <v>2660</v>
      </c>
      <c r="D7664" s="518" t="s">
        <v>2450</v>
      </c>
      <c r="E7664" s="859">
        <v>16</v>
      </c>
      <c r="F7664" s="859">
        <v>16</v>
      </c>
      <c r="G7664" s="518" t="s">
        <v>122</v>
      </c>
      <c r="H7664" s="518" t="s">
        <v>305</v>
      </c>
      <c r="I7664" s="518">
        <v>501627</v>
      </c>
    </row>
    <row r="7665" spans="1:9" x14ac:dyDescent="0.2">
      <c r="A7665" s="518" t="s">
        <v>279</v>
      </c>
      <c r="B7665" s="518">
        <v>501676</v>
      </c>
      <c r="C7665" s="518" t="s">
        <v>2660</v>
      </c>
      <c r="D7665" s="518" t="s">
        <v>886</v>
      </c>
      <c r="E7665" s="859">
        <v>31</v>
      </c>
      <c r="F7665" s="859">
        <v>29</v>
      </c>
      <c r="G7665" s="518" t="s">
        <v>122</v>
      </c>
      <c r="H7665" s="518" t="s">
        <v>279</v>
      </c>
      <c r="I7665" s="518">
        <v>501676</v>
      </c>
    </row>
    <row r="7666" spans="1:9" x14ac:dyDescent="0.2">
      <c r="A7666" s="518" t="s">
        <v>373</v>
      </c>
      <c r="B7666" s="518">
        <v>501684</v>
      </c>
      <c r="C7666" s="518" t="s">
        <v>2660</v>
      </c>
      <c r="D7666" s="518" t="s">
        <v>1316</v>
      </c>
      <c r="E7666" s="859">
        <v>30</v>
      </c>
      <c r="F7666" s="859">
        <v>5</v>
      </c>
      <c r="G7666" s="518" t="s">
        <v>122</v>
      </c>
      <c r="H7666" s="518" t="s">
        <v>373</v>
      </c>
      <c r="I7666" s="518">
        <v>403113</v>
      </c>
    </row>
    <row r="7667" spans="1:9" x14ac:dyDescent="0.2">
      <c r="A7667" s="518" t="s">
        <v>309</v>
      </c>
      <c r="B7667" s="518">
        <v>501700</v>
      </c>
      <c r="C7667" s="518" t="s">
        <v>2660</v>
      </c>
      <c r="D7667" s="518" t="s">
        <v>2497</v>
      </c>
      <c r="E7667" s="859">
        <v>17</v>
      </c>
      <c r="F7667" s="859">
        <v>9</v>
      </c>
      <c r="G7667" s="518" t="s">
        <v>122</v>
      </c>
      <c r="H7667" s="518" t="s">
        <v>309</v>
      </c>
      <c r="I7667" s="518">
        <v>501700</v>
      </c>
    </row>
    <row r="7668" spans="1:9" x14ac:dyDescent="0.2">
      <c r="A7668" s="518" t="s">
        <v>309</v>
      </c>
      <c r="B7668" s="518">
        <v>501718</v>
      </c>
      <c r="C7668" s="518" t="s">
        <v>2660</v>
      </c>
      <c r="D7668" s="518" t="s">
        <v>720</v>
      </c>
      <c r="E7668" s="859">
        <v>19</v>
      </c>
      <c r="F7668" s="859">
        <v>14</v>
      </c>
      <c r="G7668" s="518" t="s">
        <v>122</v>
      </c>
      <c r="H7668" s="518" t="s">
        <v>309</v>
      </c>
      <c r="I7668" s="518">
        <v>501718</v>
      </c>
    </row>
    <row r="7669" spans="1:9" x14ac:dyDescent="0.2">
      <c r="A7669" s="518" t="s">
        <v>214</v>
      </c>
      <c r="B7669" s="518">
        <v>501734</v>
      </c>
      <c r="C7669" s="518" t="s">
        <v>2660</v>
      </c>
      <c r="D7669" s="518" t="s">
        <v>2498</v>
      </c>
      <c r="E7669" s="859">
        <v>44</v>
      </c>
      <c r="F7669" s="859">
        <v>44</v>
      </c>
      <c r="G7669" s="518" t="s">
        <v>122</v>
      </c>
      <c r="H7669" s="518" t="s">
        <v>214</v>
      </c>
      <c r="I7669" s="518">
        <v>501734</v>
      </c>
    </row>
    <row r="7670" spans="1:9" x14ac:dyDescent="0.2">
      <c r="A7670" s="518" t="s">
        <v>309</v>
      </c>
      <c r="B7670" s="518">
        <v>501742</v>
      </c>
      <c r="C7670" s="518" t="s">
        <v>2660</v>
      </c>
      <c r="D7670" s="518" t="s">
        <v>997</v>
      </c>
      <c r="E7670" s="859">
        <v>20</v>
      </c>
      <c r="F7670" s="859">
        <v>20</v>
      </c>
      <c r="G7670" s="518" t="s">
        <v>122</v>
      </c>
      <c r="H7670" s="518" t="s">
        <v>309</v>
      </c>
      <c r="I7670" s="518">
        <v>501742</v>
      </c>
    </row>
    <row r="7671" spans="1:9" x14ac:dyDescent="0.2">
      <c r="A7671" s="518" t="s">
        <v>309</v>
      </c>
      <c r="B7671" s="518">
        <v>501759</v>
      </c>
      <c r="C7671" s="518" t="s">
        <v>2660</v>
      </c>
      <c r="D7671" s="518" t="s">
        <v>2499</v>
      </c>
      <c r="E7671" s="859">
        <v>36</v>
      </c>
      <c r="F7671" s="859">
        <v>29</v>
      </c>
      <c r="G7671" s="518" t="s">
        <v>122</v>
      </c>
      <c r="H7671" s="518" t="s">
        <v>309</v>
      </c>
      <c r="I7671" s="518">
        <v>501759</v>
      </c>
    </row>
    <row r="7672" spans="1:9" x14ac:dyDescent="0.2">
      <c r="A7672" s="518" t="s">
        <v>309</v>
      </c>
      <c r="B7672" s="518">
        <v>501767</v>
      </c>
      <c r="C7672" s="518" t="s">
        <v>2660</v>
      </c>
      <c r="D7672" s="518" t="s">
        <v>987</v>
      </c>
      <c r="E7672" s="859">
        <v>30</v>
      </c>
      <c r="F7672" s="859">
        <v>13</v>
      </c>
      <c r="G7672" s="518" t="s">
        <v>122</v>
      </c>
      <c r="H7672" s="518" t="s">
        <v>309</v>
      </c>
      <c r="I7672" s="518">
        <v>501767</v>
      </c>
    </row>
    <row r="7673" spans="1:9" x14ac:dyDescent="0.2">
      <c r="A7673" s="518" t="s">
        <v>309</v>
      </c>
      <c r="B7673" s="518">
        <v>501775</v>
      </c>
      <c r="C7673" s="518" t="s">
        <v>2660</v>
      </c>
      <c r="D7673" s="518" t="s">
        <v>1615</v>
      </c>
      <c r="E7673" s="859">
        <v>16</v>
      </c>
      <c r="F7673" s="859">
        <v>15</v>
      </c>
      <c r="G7673" s="518" t="s">
        <v>122</v>
      </c>
      <c r="H7673" s="518" t="s">
        <v>309</v>
      </c>
      <c r="I7673" s="518">
        <v>501775</v>
      </c>
    </row>
    <row r="7674" spans="1:9" x14ac:dyDescent="0.2">
      <c r="A7674" s="518" t="s">
        <v>309</v>
      </c>
      <c r="B7674" s="518">
        <v>501791</v>
      </c>
      <c r="C7674" s="518" t="s">
        <v>2660</v>
      </c>
      <c r="D7674" s="518" t="s">
        <v>1057</v>
      </c>
      <c r="E7674" s="859">
        <v>15</v>
      </c>
      <c r="F7674" s="859">
        <v>13</v>
      </c>
      <c r="G7674" s="518" t="s">
        <v>122</v>
      </c>
      <c r="H7674" s="518" t="s">
        <v>309</v>
      </c>
      <c r="I7674" s="518">
        <v>501791</v>
      </c>
    </row>
    <row r="7675" spans="1:9" x14ac:dyDescent="0.2">
      <c r="A7675" s="518" t="s">
        <v>309</v>
      </c>
      <c r="B7675" s="518">
        <v>501809</v>
      </c>
      <c r="C7675" s="518" t="s">
        <v>2660</v>
      </c>
      <c r="D7675" s="518" t="s">
        <v>2523</v>
      </c>
      <c r="E7675" s="859">
        <v>28</v>
      </c>
      <c r="F7675" s="859">
        <v>25</v>
      </c>
      <c r="G7675" s="518" t="s">
        <v>122</v>
      </c>
      <c r="H7675" s="518" t="s">
        <v>309</v>
      </c>
      <c r="I7675" s="518">
        <v>501809</v>
      </c>
    </row>
    <row r="7676" spans="1:9" x14ac:dyDescent="0.2">
      <c r="A7676" s="518" t="s">
        <v>191</v>
      </c>
      <c r="B7676" s="518">
        <v>501858</v>
      </c>
      <c r="C7676" s="518" t="s">
        <v>2660</v>
      </c>
      <c r="D7676" s="518" t="s">
        <v>2527</v>
      </c>
      <c r="E7676" s="859">
        <v>29</v>
      </c>
      <c r="F7676" s="859">
        <v>29</v>
      </c>
      <c r="G7676" s="518" t="s">
        <v>122</v>
      </c>
      <c r="H7676" s="518" t="s">
        <v>191</v>
      </c>
      <c r="I7676" s="518">
        <v>501858</v>
      </c>
    </row>
    <row r="7677" spans="1:9" x14ac:dyDescent="0.2">
      <c r="A7677" s="518" t="s">
        <v>191</v>
      </c>
      <c r="B7677" s="518">
        <v>501874</v>
      </c>
      <c r="C7677" s="518" t="s">
        <v>2660</v>
      </c>
      <c r="D7677" s="518" t="s">
        <v>720</v>
      </c>
      <c r="E7677" s="859">
        <v>34</v>
      </c>
      <c r="F7677" s="859">
        <v>34</v>
      </c>
      <c r="G7677" s="518" t="s">
        <v>122</v>
      </c>
      <c r="H7677" s="518" t="s">
        <v>191</v>
      </c>
      <c r="I7677" s="518">
        <v>501874</v>
      </c>
    </row>
    <row r="7678" spans="1:9" x14ac:dyDescent="0.2">
      <c r="A7678" s="518" t="s">
        <v>191</v>
      </c>
      <c r="B7678" s="518">
        <v>501882</v>
      </c>
      <c r="C7678" s="518" t="s">
        <v>2660</v>
      </c>
      <c r="D7678" s="518" t="s">
        <v>1203</v>
      </c>
      <c r="E7678" s="859">
        <v>33</v>
      </c>
      <c r="F7678" s="859">
        <v>33</v>
      </c>
      <c r="G7678" s="518" t="s">
        <v>122</v>
      </c>
      <c r="H7678" s="518" t="s">
        <v>191</v>
      </c>
      <c r="I7678" s="518">
        <v>501882</v>
      </c>
    </row>
    <row r="7679" spans="1:9" x14ac:dyDescent="0.2">
      <c r="A7679" s="518" t="s">
        <v>309</v>
      </c>
      <c r="B7679" s="518">
        <v>501890</v>
      </c>
      <c r="C7679" s="518" t="s">
        <v>2660</v>
      </c>
      <c r="D7679" s="518" t="s">
        <v>1788</v>
      </c>
      <c r="E7679" s="859">
        <v>21</v>
      </c>
      <c r="F7679" s="859">
        <v>14</v>
      </c>
      <c r="G7679" s="518" t="s">
        <v>122</v>
      </c>
      <c r="H7679" s="518" t="s">
        <v>309</v>
      </c>
      <c r="I7679" s="518">
        <v>501890</v>
      </c>
    </row>
    <row r="7680" spans="1:9" x14ac:dyDescent="0.2">
      <c r="A7680" s="518" t="s">
        <v>309</v>
      </c>
      <c r="B7680" s="518">
        <v>501924</v>
      </c>
      <c r="C7680" s="518" t="s">
        <v>2660</v>
      </c>
      <c r="D7680" s="518" t="s">
        <v>1155</v>
      </c>
      <c r="E7680" s="859">
        <v>27</v>
      </c>
      <c r="F7680" s="859">
        <v>27</v>
      </c>
      <c r="G7680" s="518" t="s">
        <v>122</v>
      </c>
      <c r="H7680" s="518" t="s">
        <v>309</v>
      </c>
      <c r="I7680" s="518">
        <v>501924</v>
      </c>
    </row>
    <row r="7681" spans="1:9" x14ac:dyDescent="0.2">
      <c r="A7681" s="518" t="s">
        <v>309</v>
      </c>
      <c r="B7681" s="518">
        <v>501940</v>
      </c>
      <c r="C7681" s="518" t="s">
        <v>2660</v>
      </c>
      <c r="D7681" s="518" t="s">
        <v>2570</v>
      </c>
      <c r="E7681" s="859">
        <v>25</v>
      </c>
      <c r="F7681" s="859">
        <v>24</v>
      </c>
      <c r="G7681" s="518" t="s">
        <v>122</v>
      </c>
      <c r="H7681" s="518" t="s">
        <v>309</v>
      </c>
      <c r="I7681" s="518">
        <v>501940</v>
      </c>
    </row>
    <row r="7682" spans="1:9" x14ac:dyDescent="0.2">
      <c r="A7682" s="518" t="s">
        <v>309</v>
      </c>
      <c r="B7682" s="518">
        <v>501965</v>
      </c>
      <c r="C7682" s="518" t="s">
        <v>2660</v>
      </c>
      <c r="D7682" s="518" t="s">
        <v>1966</v>
      </c>
      <c r="E7682" s="859">
        <v>16</v>
      </c>
      <c r="F7682" s="859">
        <v>15</v>
      </c>
      <c r="G7682" s="518" t="s">
        <v>122</v>
      </c>
      <c r="H7682" s="518" t="s">
        <v>309</v>
      </c>
      <c r="I7682" s="518">
        <v>501965</v>
      </c>
    </row>
    <row r="7683" spans="1:9" x14ac:dyDescent="0.2">
      <c r="A7683" s="518" t="s">
        <v>191</v>
      </c>
      <c r="B7683" s="518">
        <v>501973</v>
      </c>
      <c r="C7683" s="518" t="s">
        <v>2660</v>
      </c>
      <c r="D7683" s="518" t="s">
        <v>720</v>
      </c>
      <c r="E7683" s="859">
        <v>33</v>
      </c>
      <c r="F7683" s="859">
        <v>33</v>
      </c>
      <c r="G7683" s="518" t="s">
        <v>122</v>
      </c>
      <c r="H7683" s="518" t="s">
        <v>191</v>
      </c>
      <c r="I7683" s="518">
        <v>501973</v>
      </c>
    </row>
    <row r="7684" spans="1:9" x14ac:dyDescent="0.2">
      <c r="A7684" s="518" t="s">
        <v>191</v>
      </c>
      <c r="B7684" s="518">
        <v>502021</v>
      </c>
      <c r="C7684" s="518" t="s">
        <v>2660</v>
      </c>
      <c r="D7684" s="518" t="s">
        <v>2572</v>
      </c>
      <c r="E7684" s="859">
        <v>19</v>
      </c>
      <c r="F7684" s="859">
        <v>19</v>
      </c>
      <c r="G7684" s="518" t="s">
        <v>122</v>
      </c>
      <c r="H7684" s="518" t="s">
        <v>191</v>
      </c>
      <c r="I7684" s="518">
        <v>502021</v>
      </c>
    </row>
    <row r="7685" spans="1:9" x14ac:dyDescent="0.2">
      <c r="A7685" s="518" t="s">
        <v>309</v>
      </c>
      <c r="B7685" s="518">
        <v>502039</v>
      </c>
      <c r="C7685" s="518" t="s">
        <v>2660</v>
      </c>
      <c r="D7685" s="518" t="s">
        <v>997</v>
      </c>
      <c r="E7685" s="859">
        <v>19</v>
      </c>
      <c r="F7685" s="859">
        <v>16</v>
      </c>
      <c r="G7685" s="518" t="s">
        <v>122</v>
      </c>
      <c r="H7685" s="518" t="s">
        <v>309</v>
      </c>
      <c r="I7685" s="518">
        <v>502039</v>
      </c>
    </row>
    <row r="7686" spans="1:9" x14ac:dyDescent="0.2">
      <c r="A7686" s="518" t="s">
        <v>309</v>
      </c>
      <c r="B7686" s="518">
        <v>502047</v>
      </c>
      <c r="C7686" s="518" t="s">
        <v>2660</v>
      </c>
      <c r="D7686" s="518" t="s">
        <v>720</v>
      </c>
      <c r="E7686" s="859">
        <v>20</v>
      </c>
      <c r="F7686" s="859">
        <v>20</v>
      </c>
      <c r="G7686" s="518" t="s">
        <v>122</v>
      </c>
      <c r="H7686" s="518" t="s">
        <v>309</v>
      </c>
      <c r="I7686" s="518">
        <v>502047</v>
      </c>
    </row>
    <row r="7687" spans="1:9" x14ac:dyDescent="0.2">
      <c r="A7687" s="518" t="s">
        <v>309</v>
      </c>
      <c r="B7687" s="518">
        <v>502062</v>
      </c>
      <c r="C7687" s="518" t="s">
        <v>2660</v>
      </c>
      <c r="D7687" s="518" t="s">
        <v>2573</v>
      </c>
      <c r="E7687" s="859">
        <v>26</v>
      </c>
      <c r="F7687" s="859">
        <v>24</v>
      </c>
      <c r="G7687" s="518" t="s">
        <v>122</v>
      </c>
      <c r="H7687" s="518" t="s">
        <v>309</v>
      </c>
      <c r="I7687" s="518">
        <v>502062</v>
      </c>
    </row>
    <row r="7688" spans="1:9" x14ac:dyDescent="0.2">
      <c r="A7688" s="518" t="s">
        <v>309</v>
      </c>
      <c r="B7688" s="518">
        <v>502070</v>
      </c>
      <c r="C7688" s="518" t="s">
        <v>2660</v>
      </c>
      <c r="D7688" s="518" t="s">
        <v>745</v>
      </c>
      <c r="E7688" s="859">
        <v>13</v>
      </c>
      <c r="F7688" s="859">
        <v>13</v>
      </c>
      <c r="G7688" s="518" t="s">
        <v>122</v>
      </c>
      <c r="H7688" s="518" t="s">
        <v>309</v>
      </c>
      <c r="I7688" s="518">
        <v>502070</v>
      </c>
    </row>
    <row r="7689" spans="1:9" x14ac:dyDescent="0.2">
      <c r="A7689" s="518" t="s">
        <v>309</v>
      </c>
      <c r="B7689" s="518">
        <v>502088</v>
      </c>
      <c r="C7689" s="518" t="s">
        <v>2660</v>
      </c>
      <c r="D7689" s="518" t="s">
        <v>2570</v>
      </c>
      <c r="E7689" s="859">
        <v>25</v>
      </c>
      <c r="F7689" s="859">
        <v>24</v>
      </c>
      <c r="G7689" s="518" t="s">
        <v>122</v>
      </c>
      <c r="H7689" s="518" t="s">
        <v>309</v>
      </c>
      <c r="I7689" s="518">
        <v>502088</v>
      </c>
    </row>
    <row r="7690" spans="1:9" x14ac:dyDescent="0.2">
      <c r="A7690" s="518" t="s">
        <v>309</v>
      </c>
      <c r="B7690" s="518">
        <v>502120</v>
      </c>
      <c r="C7690" s="518" t="s">
        <v>2660</v>
      </c>
      <c r="D7690" s="518" t="s">
        <v>2595</v>
      </c>
      <c r="E7690" s="859">
        <v>24</v>
      </c>
      <c r="F7690" s="859">
        <v>20</v>
      </c>
      <c r="G7690" s="518" t="s">
        <v>122</v>
      </c>
      <c r="H7690" s="518" t="s">
        <v>309</v>
      </c>
      <c r="I7690" s="518">
        <v>502120</v>
      </c>
    </row>
    <row r="7691" spans="1:9" x14ac:dyDescent="0.2">
      <c r="A7691" s="518" t="s">
        <v>311</v>
      </c>
      <c r="B7691" s="518">
        <v>502153</v>
      </c>
      <c r="C7691" s="518" t="s">
        <v>2660</v>
      </c>
      <c r="D7691" s="518" t="s">
        <v>1454</v>
      </c>
      <c r="E7691" s="859">
        <v>9</v>
      </c>
      <c r="F7691" s="859">
        <v>9</v>
      </c>
      <c r="G7691" s="518" t="s">
        <v>122</v>
      </c>
      <c r="H7691" s="518" t="s">
        <v>311</v>
      </c>
      <c r="I7691" s="518">
        <v>502153</v>
      </c>
    </row>
    <row r="7692" spans="1:9" x14ac:dyDescent="0.2">
      <c r="A7692" s="518" t="s">
        <v>311</v>
      </c>
      <c r="B7692" s="518">
        <v>502179</v>
      </c>
      <c r="C7692" s="518" t="s">
        <v>2660</v>
      </c>
      <c r="D7692" s="518" t="s">
        <v>2596</v>
      </c>
      <c r="E7692" s="859">
        <v>28</v>
      </c>
      <c r="F7692" s="859">
        <v>26</v>
      </c>
      <c r="G7692" s="518" t="s">
        <v>122</v>
      </c>
      <c r="H7692" s="518" t="s">
        <v>311</v>
      </c>
      <c r="I7692" s="518">
        <v>502179</v>
      </c>
    </row>
    <row r="7693" spans="1:9" x14ac:dyDescent="0.2">
      <c r="A7693" s="518" t="s">
        <v>311</v>
      </c>
      <c r="B7693" s="518">
        <v>502187</v>
      </c>
      <c r="C7693" s="518" t="s">
        <v>2660</v>
      </c>
      <c r="D7693" s="518" t="s">
        <v>2597</v>
      </c>
      <c r="E7693" s="859">
        <v>27</v>
      </c>
      <c r="F7693" s="859">
        <v>27</v>
      </c>
      <c r="G7693" s="518" t="s">
        <v>122</v>
      </c>
      <c r="H7693" s="518" t="s">
        <v>311</v>
      </c>
      <c r="I7693" s="518">
        <v>502187</v>
      </c>
    </row>
    <row r="7694" spans="1:9" x14ac:dyDescent="0.2">
      <c r="A7694" s="518" t="s">
        <v>311</v>
      </c>
      <c r="B7694" s="518">
        <v>502203</v>
      </c>
      <c r="C7694" s="518" t="s">
        <v>2660</v>
      </c>
      <c r="D7694" s="518" t="s">
        <v>1155</v>
      </c>
      <c r="E7694" s="859">
        <v>24</v>
      </c>
      <c r="F7694" s="859">
        <v>23</v>
      </c>
      <c r="G7694" s="518" t="s">
        <v>122</v>
      </c>
      <c r="H7694" s="518" t="s">
        <v>311</v>
      </c>
      <c r="I7694" s="518">
        <v>502203</v>
      </c>
    </row>
    <row r="7695" spans="1:9" x14ac:dyDescent="0.2">
      <c r="A7695" s="518" t="s">
        <v>311</v>
      </c>
      <c r="B7695" s="518">
        <v>502211</v>
      </c>
      <c r="C7695" s="518" t="s">
        <v>2660</v>
      </c>
      <c r="D7695" s="518" t="s">
        <v>1565</v>
      </c>
      <c r="E7695" s="859">
        <v>29</v>
      </c>
      <c r="F7695" s="859">
        <v>28</v>
      </c>
      <c r="G7695" s="518" t="s">
        <v>122</v>
      </c>
      <c r="H7695" s="518" t="s">
        <v>311</v>
      </c>
      <c r="I7695" s="518">
        <v>502211</v>
      </c>
    </row>
    <row r="7696" spans="1:9" x14ac:dyDescent="0.2">
      <c r="A7696" s="518" t="s">
        <v>339</v>
      </c>
      <c r="B7696" s="518">
        <v>502252</v>
      </c>
      <c r="C7696" s="518" t="s">
        <v>2660</v>
      </c>
      <c r="D7696" s="518" t="s">
        <v>2635</v>
      </c>
      <c r="E7696" s="859">
        <v>30</v>
      </c>
      <c r="F7696" s="859">
        <v>23</v>
      </c>
      <c r="G7696" s="518" t="s">
        <v>122</v>
      </c>
      <c r="H7696" s="518" t="s">
        <v>339</v>
      </c>
      <c r="I7696" s="518">
        <v>502252</v>
      </c>
    </row>
    <row r="7697" spans="1:9" x14ac:dyDescent="0.2">
      <c r="A7697" s="518" t="s">
        <v>339</v>
      </c>
      <c r="B7697" s="518">
        <v>502328</v>
      </c>
      <c r="C7697" s="518" t="s">
        <v>2660</v>
      </c>
      <c r="D7697" s="518" t="s">
        <v>2636</v>
      </c>
      <c r="E7697" s="859">
        <v>35</v>
      </c>
      <c r="F7697" s="859">
        <v>32</v>
      </c>
      <c r="G7697" s="518" t="s">
        <v>122</v>
      </c>
      <c r="H7697" s="518" t="s">
        <v>339</v>
      </c>
      <c r="I7697" s="518">
        <v>502328</v>
      </c>
    </row>
    <row r="7698" spans="1:9" x14ac:dyDescent="0.2">
      <c r="A7698" s="518" t="s">
        <v>339</v>
      </c>
      <c r="B7698" s="518">
        <v>502336</v>
      </c>
      <c r="C7698" s="518" t="s">
        <v>2660</v>
      </c>
      <c r="D7698" s="518" t="s">
        <v>745</v>
      </c>
      <c r="E7698" s="859">
        <v>33</v>
      </c>
      <c r="F7698" s="859">
        <v>33</v>
      </c>
      <c r="G7698" s="518" t="s">
        <v>122</v>
      </c>
      <c r="H7698" s="518" t="s">
        <v>339</v>
      </c>
      <c r="I7698" s="518">
        <v>502336</v>
      </c>
    </row>
    <row r="7699" spans="1:9" x14ac:dyDescent="0.2">
      <c r="A7699" s="518" t="s">
        <v>339</v>
      </c>
      <c r="B7699" s="518">
        <v>502344</v>
      </c>
      <c r="C7699" s="518" t="s">
        <v>2660</v>
      </c>
      <c r="D7699" s="518" t="s">
        <v>2637</v>
      </c>
      <c r="E7699" s="859">
        <v>35</v>
      </c>
      <c r="F7699" s="859">
        <v>32</v>
      </c>
      <c r="G7699" s="518" t="s">
        <v>122</v>
      </c>
      <c r="H7699" s="518" t="s">
        <v>339</v>
      </c>
      <c r="I7699" s="518">
        <v>502344</v>
      </c>
    </row>
    <row r="7700" spans="1:9" x14ac:dyDescent="0.2">
      <c r="A7700" s="518" t="s">
        <v>339</v>
      </c>
      <c r="B7700" s="518">
        <v>502351</v>
      </c>
      <c r="C7700" s="518" t="s">
        <v>2660</v>
      </c>
      <c r="D7700" s="518" t="s">
        <v>6137</v>
      </c>
      <c r="E7700" s="859">
        <v>34</v>
      </c>
      <c r="F7700" s="859">
        <v>22</v>
      </c>
      <c r="G7700" s="518" t="s">
        <v>122</v>
      </c>
      <c r="H7700" s="518" t="s">
        <v>339</v>
      </c>
      <c r="I7700" s="518">
        <v>502351</v>
      </c>
    </row>
    <row r="7701" spans="1:9" x14ac:dyDescent="0.2">
      <c r="A7701" s="518" t="s">
        <v>339</v>
      </c>
      <c r="B7701" s="518">
        <v>502377</v>
      </c>
      <c r="C7701" s="518" t="s">
        <v>2660</v>
      </c>
      <c r="D7701" s="518" t="s">
        <v>2664</v>
      </c>
      <c r="E7701" s="859">
        <v>31</v>
      </c>
      <c r="F7701" s="859">
        <v>26</v>
      </c>
      <c r="G7701" s="518" t="s">
        <v>122</v>
      </c>
      <c r="H7701" s="518" t="s">
        <v>339</v>
      </c>
      <c r="I7701" s="518">
        <v>502377</v>
      </c>
    </row>
    <row r="7702" spans="1:9" x14ac:dyDescent="0.2">
      <c r="A7702" s="518" t="s">
        <v>339</v>
      </c>
      <c r="B7702" s="518">
        <v>502393</v>
      </c>
      <c r="C7702" s="518" t="s">
        <v>2660</v>
      </c>
      <c r="D7702" s="518" t="s">
        <v>7953</v>
      </c>
      <c r="E7702" s="859">
        <v>30</v>
      </c>
      <c r="F7702" s="859">
        <v>28</v>
      </c>
      <c r="G7702" s="518" t="s">
        <v>122</v>
      </c>
      <c r="H7702" s="518" t="s">
        <v>339</v>
      </c>
      <c r="I7702" s="518">
        <v>502393</v>
      </c>
    </row>
    <row r="7703" spans="1:9" x14ac:dyDescent="0.2">
      <c r="A7703" s="518" t="s">
        <v>339</v>
      </c>
      <c r="B7703" s="518">
        <v>502401</v>
      </c>
      <c r="C7703" s="518" t="s">
        <v>2660</v>
      </c>
      <c r="D7703" s="518" t="s">
        <v>7954</v>
      </c>
      <c r="E7703" s="859">
        <v>31</v>
      </c>
      <c r="F7703" s="859">
        <v>26</v>
      </c>
      <c r="G7703" s="518" t="s">
        <v>122</v>
      </c>
      <c r="H7703" s="518" t="s">
        <v>339</v>
      </c>
      <c r="I7703" s="518">
        <v>502401</v>
      </c>
    </row>
    <row r="7704" spans="1:9" x14ac:dyDescent="0.2">
      <c r="A7704" s="518" t="s">
        <v>311</v>
      </c>
      <c r="B7704" s="518">
        <v>502419</v>
      </c>
      <c r="C7704" s="518" t="s">
        <v>2660</v>
      </c>
      <c r="D7704" s="518" t="s">
        <v>2667</v>
      </c>
      <c r="E7704" s="859">
        <v>24</v>
      </c>
      <c r="F7704" s="859">
        <v>22</v>
      </c>
      <c r="G7704" s="518" t="s">
        <v>122</v>
      </c>
      <c r="H7704" s="518" t="s">
        <v>311</v>
      </c>
      <c r="I7704" s="518">
        <v>502419</v>
      </c>
    </row>
    <row r="7705" spans="1:9" x14ac:dyDescent="0.2">
      <c r="A7705" s="518" t="s">
        <v>311</v>
      </c>
      <c r="B7705" s="518">
        <v>502427</v>
      </c>
      <c r="C7705" s="518" t="s">
        <v>2660</v>
      </c>
      <c r="D7705" s="518" t="s">
        <v>913</v>
      </c>
      <c r="E7705" s="859">
        <v>11</v>
      </c>
      <c r="F7705" s="859">
        <v>10</v>
      </c>
      <c r="G7705" s="518" t="s">
        <v>122</v>
      </c>
      <c r="H7705" s="518" t="s">
        <v>311</v>
      </c>
      <c r="I7705" s="518">
        <v>502427</v>
      </c>
    </row>
    <row r="7706" spans="1:9" x14ac:dyDescent="0.2">
      <c r="A7706" s="518" t="s">
        <v>311</v>
      </c>
      <c r="B7706" s="518">
        <v>502443</v>
      </c>
      <c r="C7706" s="518" t="s">
        <v>2660</v>
      </c>
      <c r="D7706" s="518" t="s">
        <v>1071</v>
      </c>
      <c r="E7706" s="859">
        <v>26</v>
      </c>
      <c r="F7706" s="859">
        <v>26</v>
      </c>
      <c r="G7706" s="518" t="s">
        <v>122</v>
      </c>
      <c r="H7706" s="518" t="s">
        <v>311</v>
      </c>
      <c r="I7706" s="518">
        <v>502443</v>
      </c>
    </row>
    <row r="7707" spans="1:9" x14ac:dyDescent="0.2">
      <c r="A7707" s="518" t="s">
        <v>311</v>
      </c>
      <c r="B7707" s="518">
        <v>502492</v>
      </c>
      <c r="C7707" s="518" t="s">
        <v>2660</v>
      </c>
      <c r="D7707" s="518" t="s">
        <v>1057</v>
      </c>
      <c r="E7707" s="859">
        <v>31</v>
      </c>
      <c r="F7707" s="859">
        <v>24</v>
      </c>
      <c r="G7707" s="518" t="s">
        <v>122</v>
      </c>
      <c r="H7707" s="518" t="s">
        <v>311</v>
      </c>
      <c r="I7707" s="518">
        <v>502492</v>
      </c>
    </row>
    <row r="7708" spans="1:9" x14ac:dyDescent="0.2">
      <c r="A7708" s="518" t="s">
        <v>311</v>
      </c>
      <c r="B7708" s="518">
        <v>502542</v>
      </c>
      <c r="C7708" s="518" t="s">
        <v>2660</v>
      </c>
      <c r="D7708" s="518" t="s">
        <v>2670</v>
      </c>
      <c r="E7708" s="859">
        <v>21</v>
      </c>
      <c r="F7708" s="859">
        <v>21</v>
      </c>
      <c r="G7708" s="518" t="s">
        <v>122</v>
      </c>
      <c r="H7708" s="518" t="s">
        <v>311</v>
      </c>
      <c r="I7708" s="518">
        <v>502542</v>
      </c>
    </row>
    <row r="7709" spans="1:9" x14ac:dyDescent="0.2">
      <c r="A7709" s="518" t="s">
        <v>311</v>
      </c>
      <c r="B7709" s="518">
        <v>502559</v>
      </c>
      <c r="C7709" s="518" t="s">
        <v>2660</v>
      </c>
      <c r="D7709" s="518" t="s">
        <v>2671</v>
      </c>
      <c r="E7709" s="859">
        <v>22</v>
      </c>
      <c r="F7709" s="859">
        <v>22</v>
      </c>
      <c r="G7709" s="518" t="s">
        <v>122</v>
      </c>
      <c r="H7709" s="518" t="s">
        <v>311</v>
      </c>
      <c r="I7709" s="518">
        <v>502559</v>
      </c>
    </row>
    <row r="7710" spans="1:9" x14ac:dyDescent="0.2">
      <c r="A7710" s="518" t="s">
        <v>311</v>
      </c>
      <c r="B7710" s="518">
        <v>502567</v>
      </c>
      <c r="C7710" s="518" t="s">
        <v>2660</v>
      </c>
      <c r="D7710" s="518" t="s">
        <v>1155</v>
      </c>
      <c r="E7710" s="859">
        <v>25</v>
      </c>
      <c r="F7710" s="859">
        <v>25</v>
      </c>
      <c r="G7710" s="518" t="s">
        <v>122</v>
      </c>
      <c r="H7710" s="518" t="s">
        <v>311</v>
      </c>
      <c r="I7710" s="518">
        <v>502567</v>
      </c>
    </row>
    <row r="7711" spans="1:9" x14ac:dyDescent="0.2">
      <c r="A7711" s="518" t="s">
        <v>311</v>
      </c>
      <c r="B7711" s="518">
        <v>502609</v>
      </c>
      <c r="C7711" s="518" t="s">
        <v>2660</v>
      </c>
      <c r="D7711" s="518" t="s">
        <v>1153</v>
      </c>
      <c r="E7711" s="859">
        <v>19</v>
      </c>
      <c r="F7711" s="859">
        <v>19</v>
      </c>
      <c r="G7711" s="518" t="s">
        <v>122</v>
      </c>
      <c r="H7711" s="518" t="s">
        <v>311</v>
      </c>
      <c r="I7711" s="518">
        <v>502609</v>
      </c>
    </row>
    <row r="7712" spans="1:9" x14ac:dyDescent="0.2">
      <c r="A7712" s="518" t="s">
        <v>311</v>
      </c>
      <c r="B7712" s="518">
        <v>502633</v>
      </c>
      <c r="C7712" s="518" t="s">
        <v>2660</v>
      </c>
      <c r="D7712" s="518" t="s">
        <v>1189</v>
      </c>
      <c r="E7712" s="859">
        <v>18</v>
      </c>
      <c r="F7712" s="859">
        <v>18</v>
      </c>
      <c r="G7712" s="518" t="s">
        <v>122</v>
      </c>
      <c r="H7712" s="518" t="s">
        <v>311</v>
      </c>
      <c r="I7712" s="518">
        <v>502633</v>
      </c>
    </row>
    <row r="7713" spans="1:9" x14ac:dyDescent="0.2">
      <c r="A7713" s="518" t="s">
        <v>311</v>
      </c>
      <c r="B7713" s="518">
        <v>502666</v>
      </c>
      <c r="C7713" s="518" t="s">
        <v>2660</v>
      </c>
      <c r="D7713" s="518" t="s">
        <v>2705</v>
      </c>
      <c r="E7713" s="859">
        <v>24</v>
      </c>
      <c r="F7713" s="859">
        <v>24</v>
      </c>
      <c r="G7713" s="518" t="s">
        <v>122</v>
      </c>
      <c r="H7713" s="518" t="s">
        <v>311</v>
      </c>
      <c r="I7713" s="518">
        <v>502666</v>
      </c>
    </row>
    <row r="7714" spans="1:9" x14ac:dyDescent="0.2">
      <c r="A7714" s="518" t="s">
        <v>351</v>
      </c>
      <c r="B7714" s="518">
        <v>502674</v>
      </c>
      <c r="C7714" s="518" t="s">
        <v>2660</v>
      </c>
      <c r="D7714" s="518" t="s">
        <v>1559</v>
      </c>
      <c r="E7714" s="859">
        <v>34</v>
      </c>
      <c r="F7714" s="859">
        <v>34</v>
      </c>
      <c r="G7714" s="518" t="s">
        <v>122</v>
      </c>
      <c r="H7714" s="518" t="s">
        <v>351</v>
      </c>
      <c r="I7714" s="518">
        <v>502674</v>
      </c>
    </row>
    <row r="7715" spans="1:9" x14ac:dyDescent="0.2">
      <c r="A7715" s="518" t="s">
        <v>351</v>
      </c>
      <c r="B7715" s="518">
        <v>502682</v>
      </c>
      <c r="C7715" s="518" t="s">
        <v>2660</v>
      </c>
      <c r="D7715" s="518" t="s">
        <v>1480</v>
      </c>
      <c r="E7715" s="859">
        <v>24</v>
      </c>
      <c r="F7715" s="859">
        <v>24</v>
      </c>
      <c r="G7715" s="518" t="s">
        <v>122</v>
      </c>
      <c r="H7715" s="518" t="s">
        <v>351</v>
      </c>
      <c r="I7715" s="518">
        <v>502682</v>
      </c>
    </row>
    <row r="7716" spans="1:9" x14ac:dyDescent="0.2">
      <c r="A7716" s="518" t="s">
        <v>311</v>
      </c>
      <c r="B7716" s="518">
        <v>502807</v>
      </c>
      <c r="C7716" s="518" t="s">
        <v>2660</v>
      </c>
      <c r="D7716" s="518" t="s">
        <v>1189</v>
      </c>
      <c r="E7716" s="859">
        <v>18</v>
      </c>
      <c r="F7716" s="859">
        <v>18</v>
      </c>
      <c r="G7716" s="518" t="s">
        <v>122</v>
      </c>
      <c r="H7716" s="518" t="s">
        <v>311</v>
      </c>
      <c r="I7716" s="518">
        <v>502807</v>
      </c>
    </row>
    <row r="7717" spans="1:9" x14ac:dyDescent="0.2">
      <c r="A7717" s="518" t="s">
        <v>351</v>
      </c>
      <c r="B7717" s="518">
        <v>502872</v>
      </c>
      <c r="C7717" s="518" t="s">
        <v>2660</v>
      </c>
      <c r="D7717" s="518" t="s">
        <v>2396</v>
      </c>
      <c r="E7717" s="859">
        <v>33</v>
      </c>
      <c r="F7717" s="859">
        <v>32</v>
      </c>
      <c r="G7717" s="518" t="s">
        <v>122</v>
      </c>
      <c r="H7717" s="518" t="s">
        <v>351</v>
      </c>
      <c r="I7717" s="518">
        <v>502872</v>
      </c>
    </row>
    <row r="7718" spans="1:9" x14ac:dyDescent="0.2">
      <c r="A7718" s="518" t="s">
        <v>311</v>
      </c>
      <c r="B7718" s="518">
        <v>502880</v>
      </c>
      <c r="C7718" s="518" t="s">
        <v>2660</v>
      </c>
      <c r="D7718" s="518" t="s">
        <v>1565</v>
      </c>
      <c r="E7718" s="859">
        <v>24</v>
      </c>
      <c r="F7718" s="859">
        <v>24</v>
      </c>
      <c r="G7718" s="518" t="s">
        <v>122</v>
      </c>
      <c r="H7718" s="518" t="s">
        <v>311</v>
      </c>
      <c r="I7718" s="518">
        <v>502880</v>
      </c>
    </row>
    <row r="7719" spans="1:9" x14ac:dyDescent="0.2">
      <c r="A7719" s="518" t="s">
        <v>311</v>
      </c>
      <c r="B7719" s="518">
        <v>502906</v>
      </c>
      <c r="C7719" s="518" t="s">
        <v>2660</v>
      </c>
      <c r="D7719" s="518" t="s">
        <v>1189</v>
      </c>
      <c r="E7719" s="859">
        <v>17</v>
      </c>
      <c r="F7719" s="859">
        <v>17</v>
      </c>
      <c r="G7719" s="518" t="s">
        <v>122</v>
      </c>
      <c r="H7719" s="518" t="s">
        <v>311</v>
      </c>
      <c r="I7719" s="518">
        <v>502906</v>
      </c>
    </row>
    <row r="7720" spans="1:9" x14ac:dyDescent="0.2">
      <c r="A7720" s="518" t="s">
        <v>351</v>
      </c>
      <c r="B7720" s="518">
        <v>502922</v>
      </c>
      <c r="C7720" s="518" t="s">
        <v>2660</v>
      </c>
      <c r="D7720" s="518" t="s">
        <v>2750</v>
      </c>
      <c r="E7720" s="859">
        <v>24</v>
      </c>
      <c r="F7720" s="859">
        <v>24</v>
      </c>
      <c r="G7720" s="518" t="s">
        <v>122</v>
      </c>
      <c r="H7720" s="518" t="s">
        <v>351</v>
      </c>
      <c r="I7720" s="518">
        <v>502922</v>
      </c>
    </row>
    <row r="7721" spans="1:9" x14ac:dyDescent="0.2">
      <c r="A7721" s="518" t="s">
        <v>311</v>
      </c>
      <c r="B7721" s="518">
        <v>502930</v>
      </c>
      <c r="C7721" s="518" t="s">
        <v>2660</v>
      </c>
      <c r="D7721" s="518" t="s">
        <v>1861</v>
      </c>
      <c r="E7721" s="859">
        <v>33</v>
      </c>
      <c r="F7721" s="859">
        <v>33</v>
      </c>
      <c r="G7721" s="518" t="s">
        <v>122</v>
      </c>
      <c r="H7721" s="518" t="s">
        <v>311</v>
      </c>
      <c r="I7721" s="518">
        <v>502930</v>
      </c>
    </row>
    <row r="7722" spans="1:9" x14ac:dyDescent="0.2">
      <c r="A7722" s="518" t="s">
        <v>311</v>
      </c>
      <c r="B7722" s="518">
        <v>502948</v>
      </c>
      <c r="C7722" s="518" t="s">
        <v>2660</v>
      </c>
      <c r="D7722" s="518" t="s">
        <v>998</v>
      </c>
      <c r="E7722" s="859">
        <v>32</v>
      </c>
      <c r="F7722" s="859">
        <v>32</v>
      </c>
      <c r="G7722" s="518" t="s">
        <v>122</v>
      </c>
      <c r="H7722" s="518" t="s">
        <v>311</v>
      </c>
      <c r="I7722" s="518">
        <v>502948</v>
      </c>
    </row>
    <row r="7723" spans="1:9" x14ac:dyDescent="0.2">
      <c r="A7723" s="518" t="s">
        <v>351</v>
      </c>
      <c r="B7723" s="518">
        <v>502955</v>
      </c>
      <c r="C7723" s="518" t="s">
        <v>2660</v>
      </c>
      <c r="D7723" s="518" t="s">
        <v>2632</v>
      </c>
      <c r="E7723" s="859">
        <v>29</v>
      </c>
      <c r="F7723" s="859">
        <v>29</v>
      </c>
      <c r="G7723" s="518" t="s">
        <v>122</v>
      </c>
      <c r="H7723" s="518" t="s">
        <v>351</v>
      </c>
      <c r="I7723" s="518">
        <v>502955</v>
      </c>
    </row>
    <row r="7724" spans="1:9" x14ac:dyDescent="0.2">
      <c r="A7724" s="518" t="s">
        <v>351</v>
      </c>
      <c r="B7724" s="518">
        <v>502963</v>
      </c>
      <c r="C7724" s="518" t="s">
        <v>2660</v>
      </c>
      <c r="D7724" s="518" t="s">
        <v>4448</v>
      </c>
      <c r="E7724" s="859">
        <v>34</v>
      </c>
      <c r="F7724" s="859">
        <v>34</v>
      </c>
      <c r="G7724" s="518" t="s">
        <v>122</v>
      </c>
      <c r="H7724" s="518" t="s">
        <v>351</v>
      </c>
      <c r="I7724" s="518">
        <v>502963</v>
      </c>
    </row>
    <row r="7725" spans="1:9" x14ac:dyDescent="0.2">
      <c r="A7725" s="518" t="s">
        <v>311</v>
      </c>
      <c r="B7725" s="518">
        <v>502971</v>
      </c>
      <c r="C7725" s="518" t="s">
        <v>2660</v>
      </c>
      <c r="D7725" s="518" t="s">
        <v>2751</v>
      </c>
      <c r="E7725" s="859">
        <v>35</v>
      </c>
      <c r="F7725" s="859">
        <v>24</v>
      </c>
      <c r="G7725" s="518" t="s">
        <v>122</v>
      </c>
      <c r="H7725" s="518" t="s">
        <v>311</v>
      </c>
      <c r="I7725" s="518">
        <v>502971</v>
      </c>
    </row>
    <row r="7726" spans="1:9" x14ac:dyDescent="0.2">
      <c r="A7726" s="518" t="s">
        <v>334</v>
      </c>
      <c r="B7726" s="518">
        <v>502989</v>
      </c>
      <c r="C7726" s="518" t="s">
        <v>2660</v>
      </c>
      <c r="D7726" s="518" t="s">
        <v>2217</v>
      </c>
      <c r="E7726" s="859">
        <v>24</v>
      </c>
      <c r="F7726" s="859">
        <v>24</v>
      </c>
      <c r="G7726" s="518" t="s">
        <v>122</v>
      </c>
      <c r="H7726" s="518" t="s">
        <v>334</v>
      </c>
      <c r="I7726" s="518">
        <v>502989</v>
      </c>
    </row>
    <row r="7727" spans="1:9" x14ac:dyDescent="0.2">
      <c r="A7727" s="518" t="s">
        <v>351</v>
      </c>
      <c r="B7727" s="518">
        <v>502997</v>
      </c>
      <c r="C7727" s="518" t="s">
        <v>2660</v>
      </c>
      <c r="D7727" s="518" t="s">
        <v>2788</v>
      </c>
      <c r="E7727" s="859">
        <v>31</v>
      </c>
      <c r="F7727" s="859">
        <v>31</v>
      </c>
      <c r="G7727" s="518" t="s">
        <v>122</v>
      </c>
      <c r="H7727" s="518" t="s">
        <v>351</v>
      </c>
      <c r="I7727" s="518">
        <v>502997</v>
      </c>
    </row>
    <row r="7728" spans="1:9" x14ac:dyDescent="0.2">
      <c r="A7728" s="518" t="s">
        <v>334</v>
      </c>
      <c r="B7728" s="518">
        <v>503003</v>
      </c>
      <c r="C7728" s="518" t="s">
        <v>2660</v>
      </c>
      <c r="D7728" s="518" t="s">
        <v>1153</v>
      </c>
      <c r="E7728" s="859">
        <v>29</v>
      </c>
      <c r="F7728" s="859">
        <v>29</v>
      </c>
      <c r="G7728" s="518" t="s">
        <v>122</v>
      </c>
      <c r="H7728" s="518" t="s">
        <v>334</v>
      </c>
      <c r="I7728" s="518">
        <v>503003</v>
      </c>
    </row>
    <row r="7729" spans="1:9" x14ac:dyDescent="0.2">
      <c r="A7729" s="518" t="s">
        <v>334</v>
      </c>
      <c r="B7729" s="518">
        <v>503060</v>
      </c>
      <c r="C7729" s="518" t="s">
        <v>2660</v>
      </c>
      <c r="D7729" s="518" t="s">
        <v>2789</v>
      </c>
      <c r="E7729" s="859">
        <v>34</v>
      </c>
      <c r="F7729" s="859">
        <v>34</v>
      </c>
      <c r="G7729" s="518" t="s">
        <v>122</v>
      </c>
      <c r="H7729" s="518" t="s">
        <v>334</v>
      </c>
      <c r="I7729" s="518">
        <v>503060</v>
      </c>
    </row>
    <row r="7730" spans="1:9" x14ac:dyDescent="0.2">
      <c r="A7730" s="518" t="s">
        <v>334</v>
      </c>
      <c r="B7730" s="518">
        <v>503086</v>
      </c>
      <c r="C7730" s="518" t="s">
        <v>2660</v>
      </c>
      <c r="D7730" s="518" t="s">
        <v>1967</v>
      </c>
      <c r="E7730" s="859">
        <v>28</v>
      </c>
      <c r="F7730" s="859">
        <v>28</v>
      </c>
      <c r="G7730" s="518" t="s">
        <v>122</v>
      </c>
      <c r="H7730" s="518" t="s">
        <v>334</v>
      </c>
      <c r="I7730" s="518">
        <v>503086</v>
      </c>
    </row>
    <row r="7731" spans="1:9" x14ac:dyDescent="0.2">
      <c r="A7731" s="518" t="s">
        <v>334</v>
      </c>
      <c r="B7731" s="518">
        <v>503102</v>
      </c>
      <c r="C7731" s="518" t="s">
        <v>2660</v>
      </c>
      <c r="D7731" s="518" t="s">
        <v>1693</v>
      </c>
      <c r="E7731" s="859">
        <v>25</v>
      </c>
      <c r="F7731" s="859">
        <v>25</v>
      </c>
      <c r="G7731" s="518" t="s">
        <v>122</v>
      </c>
      <c r="H7731" s="518" t="s">
        <v>334</v>
      </c>
      <c r="I7731" s="518">
        <v>503102</v>
      </c>
    </row>
    <row r="7732" spans="1:9" x14ac:dyDescent="0.2">
      <c r="A7732" s="518" t="s">
        <v>334</v>
      </c>
      <c r="B7732" s="518">
        <v>503144</v>
      </c>
      <c r="C7732" s="518" t="s">
        <v>2660</v>
      </c>
      <c r="D7732" s="518" t="s">
        <v>2823</v>
      </c>
      <c r="E7732" s="859">
        <v>28</v>
      </c>
      <c r="F7732" s="859">
        <v>28</v>
      </c>
      <c r="G7732" s="518" t="s">
        <v>122</v>
      </c>
      <c r="H7732" s="518" t="s">
        <v>334</v>
      </c>
      <c r="I7732" s="518">
        <v>503144</v>
      </c>
    </row>
    <row r="7733" spans="1:9" x14ac:dyDescent="0.2">
      <c r="A7733" s="518" t="s">
        <v>334</v>
      </c>
      <c r="B7733" s="518">
        <v>503169</v>
      </c>
      <c r="C7733" s="518" t="s">
        <v>2660</v>
      </c>
      <c r="D7733" s="518" t="s">
        <v>2269</v>
      </c>
      <c r="E7733" s="859">
        <v>25</v>
      </c>
      <c r="F7733" s="859">
        <v>23</v>
      </c>
      <c r="G7733" s="518" t="s">
        <v>122</v>
      </c>
      <c r="H7733" s="518" t="s">
        <v>334</v>
      </c>
      <c r="I7733" s="518">
        <v>503169</v>
      </c>
    </row>
    <row r="7734" spans="1:9" x14ac:dyDescent="0.2">
      <c r="A7734" s="518" t="s">
        <v>334</v>
      </c>
      <c r="B7734" s="518">
        <v>503185</v>
      </c>
      <c r="C7734" s="518" t="s">
        <v>2660</v>
      </c>
      <c r="D7734" s="518" t="s">
        <v>987</v>
      </c>
      <c r="E7734" s="859">
        <v>24</v>
      </c>
      <c r="F7734" s="859">
        <v>0</v>
      </c>
      <c r="G7734" s="518" t="s">
        <v>122</v>
      </c>
      <c r="H7734" s="518" t="s">
        <v>334</v>
      </c>
      <c r="I7734" s="518">
        <v>503185</v>
      </c>
    </row>
    <row r="7735" spans="1:9" x14ac:dyDescent="0.2">
      <c r="A7735" s="518" t="s">
        <v>256</v>
      </c>
      <c r="B7735" s="518">
        <v>503201</v>
      </c>
      <c r="C7735" s="518" t="s">
        <v>2660</v>
      </c>
      <c r="D7735" s="518" t="s">
        <v>458</v>
      </c>
      <c r="E7735" s="859">
        <v>21</v>
      </c>
      <c r="F7735" s="859">
        <v>21</v>
      </c>
      <c r="G7735" s="518" t="s">
        <v>122</v>
      </c>
      <c r="H7735" s="518" t="s">
        <v>256</v>
      </c>
      <c r="I7735" s="518">
        <v>503201</v>
      </c>
    </row>
    <row r="7736" spans="1:9" x14ac:dyDescent="0.2">
      <c r="A7736" s="518" t="s">
        <v>256</v>
      </c>
      <c r="B7736" s="518">
        <v>503227</v>
      </c>
      <c r="C7736" s="518" t="s">
        <v>2660</v>
      </c>
      <c r="D7736" s="518" t="s">
        <v>682</v>
      </c>
      <c r="E7736" s="859">
        <v>17</v>
      </c>
      <c r="F7736" s="859">
        <v>17</v>
      </c>
      <c r="G7736" s="518" t="s">
        <v>122</v>
      </c>
      <c r="H7736" s="518" t="s">
        <v>256</v>
      </c>
      <c r="I7736" s="518">
        <v>503227</v>
      </c>
    </row>
    <row r="7737" spans="1:9" x14ac:dyDescent="0.2">
      <c r="A7737" s="518" t="s">
        <v>256</v>
      </c>
      <c r="B7737" s="518">
        <v>503292</v>
      </c>
      <c r="C7737" s="518" t="s">
        <v>2660</v>
      </c>
      <c r="D7737" s="518" t="s">
        <v>687</v>
      </c>
      <c r="E7737" s="859">
        <v>21</v>
      </c>
      <c r="F7737" s="859">
        <v>21</v>
      </c>
      <c r="G7737" s="518" t="s">
        <v>122</v>
      </c>
      <c r="H7737" s="518" t="s">
        <v>256</v>
      </c>
      <c r="I7737" s="518">
        <v>503292</v>
      </c>
    </row>
    <row r="7738" spans="1:9" x14ac:dyDescent="0.2">
      <c r="A7738" s="518" t="s">
        <v>256</v>
      </c>
      <c r="B7738" s="518">
        <v>503342</v>
      </c>
      <c r="C7738" s="518" t="s">
        <v>2660</v>
      </c>
      <c r="D7738" s="518" t="s">
        <v>926</v>
      </c>
      <c r="E7738" s="859">
        <v>23</v>
      </c>
      <c r="F7738" s="859">
        <v>23</v>
      </c>
      <c r="G7738" s="518" t="s">
        <v>122</v>
      </c>
      <c r="H7738" s="518" t="s">
        <v>256</v>
      </c>
      <c r="I7738" s="518">
        <v>503342</v>
      </c>
    </row>
    <row r="7739" spans="1:9" x14ac:dyDescent="0.2">
      <c r="A7739" s="518" t="s">
        <v>334</v>
      </c>
      <c r="B7739" s="518">
        <v>503367</v>
      </c>
      <c r="C7739" s="518" t="s">
        <v>2660</v>
      </c>
      <c r="D7739" s="518" t="s">
        <v>2211</v>
      </c>
      <c r="E7739" s="859">
        <v>29</v>
      </c>
      <c r="F7739" s="859">
        <v>29</v>
      </c>
      <c r="G7739" s="518" t="s">
        <v>122</v>
      </c>
      <c r="H7739" s="518" t="s">
        <v>334</v>
      </c>
      <c r="I7739" s="518">
        <v>503367</v>
      </c>
    </row>
    <row r="7740" spans="1:9" x14ac:dyDescent="0.2">
      <c r="A7740" s="518" t="s">
        <v>334</v>
      </c>
      <c r="B7740" s="518">
        <v>503391</v>
      </c>
      <c r="C7740" s="518" t="s">
        <v>2660</v>
      </c>
      <c r="D7740" s="518" t="s">
        <v>1153</v>
      </c>
      <c r="E7740" s="859">
        <v>30</v>
      </c>
      <c r="F7740" s="859">
        <v>30</v>
      </c>
      <c r="G7740" s="518" t="s">
        <v>122</v>
      </c>
      <c r="H7740" s="518" t="s">
        <v>334</v>
      </c>
      <c r="I7740" s="518">
        <v>503391</v>
      </c>
    </row>
    <row r="7741" spans="1:9" x14ac:dyDescent="0.2">
      <c r="A7741" s="518" t="s">
        <v>334</v>
      </c>
      <c r="B7741" s="518">
        <v>503409</v>
      </c>
      <c r="C7741" s="518" t="s">
        <v>2660</v>
      </c>
      <c r="D7741" s="518" t="s">
        <v>1995</v>
      </c>
      <c r="E7741" s="859">
        <v>22</v>
      </c>
      <c r="F7741" s="859">
        <v>20</v>
      </c>
      <c r="G7741" s="518" t="s">
        <v>122</v>
      </c>
      <c r="H7741" s="518" t="s">
        <v>334</v>
      </c>
      <c r="I7741" s="518">
        <v>503409</v>
      </c>
    </row>
    <row r="7742" spans="1:9" x14ac:dyDescent="0.2">
      <c r="A7742" s="518" t="s">
        <v>351</v>
      </c>
      <c r="B7742" s="518">
        <v>503425</v>
      </c>
      <c r="C7742" s="518" t="s">
        <v>2660</v>
      </c>
      <c r="D7742" s="518" t="s">
        <v>2212</v>
      </c>
      <c r="E7742" s="859">
        <v>28</v>
      </c>
      <c r="F7742" s="859">
        <v>28</v>
      </c>
      <c r="G7742" s="518" t="s">
        <v>122</v>
      </c>
      <c r="H7742" s="518" t="s">
        <v>351</v>
      </c>
      <c r="I7742" s="518">
        <v>503425</v>
      </c>
    </row>
    <row r="7743" spans="1:9" x14ac:dyDescent="0.2">
      <c r="A7743" s="518" t="s">
        <v>334</v>
      </c>
      <c r="B7743" s="518">
        <v>503441</v>
      </c>
      <c r="C7743" s="518" t="s">
        <v>2660</v>
      </c>
      <c r="D7743" s="518" t="s">
        <v>1153</v>
      </c>
      <c r="E7743" s="859">
        <v>26</v>
      </c>
      <c r="F7743" s="859">
        <v>25</v>
      </c>
      <c r="G7743" s="518" t="s">
        <v>122</v>
      </c>
      <c r="H7743" s="518" t="s">
        <v>334</v>
      </c>
      <c r="I7743" s="518">
        <v>503441</v>
      </c>
    </row>
    <row r="7744" spans="1:9" x14ac:dyDescent="0.2">
      <c r="A7744" s="518" t="s">
        <v>334</v>
      </c>
      <c r="B7744" s="518">
        <v>503458</v>
      </c>
      <c r="C7744" s="518" t="s">
        <v>2660</v>
      </c>
      <c r="D7744" s="518" t="s">
        <v>2264</v>
      </c>
      <c r="E7744" s="859">
        <v>31</v>
      </c>
      <c r="F7744" s="859">
        <v>31</v>
      </c>
      <c r="G7744" s="518" t="s">
        <v>122</v>
      </c>
      <c r="H7744" s="518" t="s">
        <v>334</v>
      </c>
      <c r="I7744" s="518">
        <v>503458</v>
      </c>
    </row>
    <row r="7745" spans="1:9" x14ac:dyDescent="0.2">
      <c r="A7745" s="518" t="s">
        <v>337</v>
      </c>
      <c r="B7745" s="518">
        <v>503474</v>
      </c>
      <c r="C7745" s="518" t="s">
        <v>2660</v>
      </c>
      <c r="D7745" s="518" t="s">
        <v>2265</v>
      </c>
      <c r="E7745" s="859">
        <v>20</v>
      </c>
      <c r="F7745" s="859">
        <v>20</v>
      </c>
      <c r="G7745" s="518" t="s">
        <v>122</v>
      </c>
      <c r="H7745" s="518" t="s">
        <v>337</v>
      </c>
      <c r="I7745" s="518">
        <v>503474</v>
      </c>
    </row>
    <row r="7746" spans="1:9" x14ac:dyDescent="0.2">
      <c r="A7746" s="518" t="s">
        <v>337</v>
      </c>
      <c r="B7746" s="518">
        <v>503482</v>
      </c>
      <c r="C7746" s="518" t="s">
        <v>2660</v>
      </c>
      <c r="D7746" s="518" t="s">
        <v>1453</v>
      </c>
      <c r="E7746" s="859">
        <v>31</v>
      </c>
      <c r="F7746" s="859">
        <v>31</v>
      </c>
      <c r="G7746" s="518" t="s">
        <v>122</v>
      </c>
      <c r="H7746" s="518" t="s">
        <v>337</v>
      </c>
      <c r="I7746" s="518">
        <v>503482</v>
      </c>
    </row>
    <row r="7747" spans="1:9" x14ac:dyDescent="0.2">
      <c r="A7747" s="518" t="s">
        <v>351</v>
      </c>
      <c r="B7747" s="518">
        <v>503490</v>
      </c>
      <c r="C7747" s="518" t="s">
        <v>2660</v>
      </c>
      <c r="D7747" s="518" t="s">
        <v>1899</v>
      </c>
      <c r="E7747" s="859">
        <v>22</v>
      </c>
      <c r="F7747" s="859">
        <v>20</v>
      </c>
      <c r="G7747" s="518" t="s">
        <v>122</v>
      </c>
      <c r="H7747" s="518" t="s">
        <v>351</v>
      </c>
      <c r="I7747" s="518">
        <v>503490</v>
      </c>
    </row>
    <row r="7748" spans="1:9" x14ac:dyDescent="0.2">
      <c r="A7748" s="518" t="s">
        <v>351</v>
      </c>
      <c r="B7748" s="518">
        <v>503516</v>
      </c>
      <c r="C7748" s="518" t="s">
        <v>2660</v>
      </c>
      <c r="D7748" s="518" t="s">
        <v>2266</v>
      </c>
      <c r="E7748" s="859">
        <v>34</v>
      </c>
      <c r="F7748" s="859">
        <v>33</v>
      </c>
      <c r="G7748" s="518" t="s">
        <v>122</v>
      </c>
      <c r="H7748" s="518" t="s">
        <v>351</v>
      </c>
      <c r="I7748" s="518">
        <v>503516</v>
      </c>
    </row>
    <row r="7749" spans="1:9" x14ac:dyDescent="0.2">
      <c r="A7749" s="518" t="s">
        <v>351</v>
      </c>
      <c r="B7749" s="518">
        <v>503532</v>
      </c>
      <c r="C7749" s="518" t="s">
        <v>2660</v>
      </c>
      <c r="D7749" s="518" t="s">
        <v>1453</v>
      </c>
      <c r="E7749" s="859">
        <v>22</v>
      </c>
      <c r="F7749" s="859">
        <v>22</v>
      </c>
      <c r="G7749" s="518" t="s">
        <v>122</v>
      </c>
      <c r="H7749" s="518" t="s">
        <v>351</v>
      </c>
      <c r="I7749" s="518">
        <v>503532</v>
      </c>
    </row>
    <row r="7750" spans="1:9" x14ac:dyDescent="0.2">
      <c r="A7750" s="518" t="s">
        <v>337</v>
      </c>
      <c r="B7750" s="518">
        <v>503540</v>
      </c>
      <c r="C7750" s="518" t="s">
        <v>2660</v>
      </c>
      <c r="D7750" s="518" t="s">
        <v>1453</v>
      </c>
      <c r="E7750" s="859">
        <v>19</v>
      </c>
      <c r="F7750" s="859">
        <v>18</v>
      </c>
      <c r="G7750" s="518" t="s">
        <v>122</v>
      </c>
      <c r="H7750" s="518" t="s">
        <v>337</v>
      </c>
      <c r="I7750" s="518">
        <v>503540</v>
      </c>
    </row>
    <row r="7751" spans="1:9" x14ac:dyDescent="0.2">
      <c r="A7751" s="518" t="s">
        <v>351</v>
      </c>
      <c r="B7751" s="518">
        <v>503565</v>
      </c>
      <c r="C7751" s="518" t="s">
        <v>2660</v>
      </c>
      <c r="D7751" s="518" t="s">
        <v>2267</v>
      </c>
      <c r="E7751" s="859">
        <v>32</v>
      </c>
      <c r="F7751" s="859">
        <v>32</v>
      </c>
      <c r="G7751" s="518" t="s">
        <v>122</v>
      </c>
      <c r="H7751" s="518" t="s">
        <v>351</v>
      </c>
      <c r="I7751" s="518">
        <v>503565</v>
      </c>
    </row>
    <row r="7752" spans="1:9" x14ac:dyDescent="0.2">
      <c r="A7752" s="518" t="s">
        <v>351</v>
      </c>
      <c r="B7752" s="518">
        <v>503573</v>
      </c>
      <c r="C7752" s="518" t="s">
        <v>2660</v>
      </c>
      <c r="D7752" s="518" t="s">
        <v>1695</v>
      </c>
      <c r="E7752" s="859">
        <v>28</v>
      </c>
      <c r="F7752" s="859">
        <v>28</v>
      </c>
      <c r="G7752" s="518" t="s">
        <v>122</v>
      </c>
      <c r="H7752" s="518" t="s">
        <v>351</v>
      </c>
      <c r="I7752" s="518">
        <v>503573</v>
      </c>
    </row>
    <row r="7753" spans="1:9" x14ac:dyDescent="0.2">
      <c r="A7753" s="518" t="s">
        <v>337</v>
      </c>
      <c r="B7753" s="518">
        <v>503698</v>
      </c>
      <c r="C7753" s="518" t="s">
        <v>2660</v>
      </c>
      <c r="D7753" s="518" t="s">
        <v>2304</v>
      </c>
      <c r="E7753" s="859">
        <v>25</v>
      </c>
      <c r="F7753" s="859">
        <v>25</v>
      </c>
      <c r="G7753" s="518" t="s">
        <v>122</v>
      </c>
      <c r="H7753" s="518" t="s">
        <v>337</v>
      </c>
      <c r="I7753" s="518">
        <v>503698</v>
      </c>
    </row>
    <row r="7754" spans="1:9" x14ac:dyDescent="0.2">
      <c r="A7754" s="518" t="s">
        <v>351</v>
      </c>
      <c r="B7754" s="518">
        <v>503748</v>
      </c>
      <c r="C7754" s="518" t="s">
        <v>2660</v>
      </c>
      <c r="D7754" s="518" t="s">
        <v>1966</v>
      </c>
      <c r="E7754" s="859">
        <v>21</v>
      </c>
      <c r="F7754" s="859">
        <v>21</v>
      </c>
      <c r="G7754" s="518" t="s">
        <v>122</v>
      </c>
      <c r="H7754" s="518" t="s">
        <v>351</v>
      </c>
      <c r="I7754" s="518">
        <v>503748</v>
      </c>
    </row>
    <row r="7755" spans="1:9" x14ac:dyDescent="0.2">
      <c r="A7755" s="518" t="s">
        <v>337</v>
      </c>
      <c r="B7755" s="518">
        <v>503771</v>
      </c>
      <c r="C7755" s="518" t="s">
        <v>2660</v>
      </c>
      <c r="D7755" s="518" t="s">
        <v>1565</v>
      </c>
      <c r="E7755" s="859">
        <v>24</v>
      </c>
      <c r="F7755" s="859">
        <v>24</v>
      </c>
      <c r="G7755" s="518" t="s">
        <v>122</v>
      </c>
      <c r="H7755" s="518" t="s">
        <v>337</v>
      </c>
      <c r="I7755" s="518">
        <v>503771</v>
      </c>
    </row>
    <row r="7756" spans="1:9" x14ac:dyDescent="0.2">
      <c r="A7756" s="518" t="s">
        <v>337</v>
      </c>
      <c r="B7756" s="518">
        <v>503805</v>
      </c>
      <c r="C7756" s="518" t="s">
        <v>2660</v>
      </c>
      <c r="D7756" s="518" t="s">
        <v>1114</v>
      </c>
      <c r="E7756" s="859">
        <v>25</v>
      </c>
      <c r="F7756" s="859">
        <v>25</v>
      </c>
      <c r="G7756" s="518" t="s">
        <v>122</v>
      </c>
      <c r="H7756" s="518" t="s">
        <v>337</v>
      </c>
      <c r="I7756" s="518">
        <v>503805</v>
      </c>
    </row>
    <row r="7757" spans="1:9" x14ac:dyDescent="0.2">
      <c r="A7757" s="518" t="s">
        <v>337</v>
      </c>
      <c r="B7757" s="518">
        <v>503839</v>
      </c>
      <c r="C7757" s="518" t="s">
        <v>2660</v>
      </c>
      <c r="D7757" s="518" t="s">
        <v>2340</v>
      </c>
      <c r="E7757" s="859">
        <v>25</v>
      </c>
      <c r="F7757" s="859">
        <v>25</v>
      </c>
      <c r="G7757" s="518" t="s">
        <v>122</v>
      </c>
      <c r="H7757" s="518" t="s">
        <v>337</v>
      </c>
      <c r="I7757" s="518">
        <v>503839</v>
      </c>
    </row>
    <row r="7758" spans="1:9" x14ac:dyDescent="0.2">
      <c r="A7758" s="518" t="s">
        <v>337</v>
      </c>
      <c r="B7758" s="518">
        <v>503854</v>
      </c>
      <c r="C7758" s="518" t="s">
        <v>2660</v>
      </c>
      <c r="D7758" s="518" t="s">
        <v>1189</v>
      </c>
      <c r="E7758" s="859">
        <v>26</v>
      </c>
      <c r="F7758" s="859">
        <v>26</v>
      </c>
      <c r="G7758" s="518" t="s">
        <v>122</v>
      </c>
      <c r="H7758" s="518" t="s">
        <v>337</v>
      </c>
      <c r="I7758" s="518">
        <v>503854</v>
      </c>
    </row>
    <row r="7759" spans="1:9" x14ac:dyDescent="0.2">
      <c r="A7759" s="518" t="s">
        <v>351</v>
      </c>
      <c r="B7759" s="518">
        <v>503862</v>
      </c>
      <c r="C7759" s="518" t="s">
        <v>2660</v>
      </c>
      <c r="D7759" s="518" t="s">
        <v>2060</v>
      </c>
      <c r="E7759" s="859">
        <v>15</v>
      </c>
      <c r="F7759" s="859">
        <v>15</v>
      </c>
      <c r="G7759" s="518" t="s">
        <v>122</v>
      </c>
      <c r="H7759" s="518" t="s">
        <v>351</v>
      </c>
      <c r="I7759" s="518">
        <v>503862</v>
      </c>
    </row>
    <row r="7760" spans="1:9" x14ac:dyDescent="0.2">
      <c r="A7760" s="518" t="s">
        <v>288</v>
      </c>
      <c r="B7760" s="518">
        <v>503961</v>
      </c>
      <c r="C7760" s="518" t="s">
        <v>2660</v>
      </c>
      <c r="D7760" s="518" t="s">
        <v>1506</v>
      </c>
      <c r="E7760" s="859">
        <v>16</v>
      </c>
      <c r="F7760" s="859">
        <v>16</v>
      </c>
      <c r="G7760" s="518" t="s">
        <v>122</v>
      </c>
      <c r="H7760" s="518" t="s">
        <v>288</v>
      </c>
      <c r="I7760" s="518">
        <v>503961</v>
      </c>
    </row>
    <row r="7761" spans="1:9" x14ac:dyDescent="0.2">
      <c r="A7761" s="518" t="s">
        <v>337</v>
      </c>
      <c r="B7761" s="518">
        <v>504076</v>
      </c>
      <c r="C7761" s="518" t="s">
        <v>2660</v>
      </c>
      <c r="D7761" s="518" t="s">
        <v>1170</v>
      </c>
      <c r="E7761" s="859">
        <v>25</v>
      </c>
      <c r="F7761" s="859">
        <v>25</v>
      </c>
      <c r="G7761" s="518" t="s">
        <v>122</v>
      </c>
      <c r="H7761" s="518" t="s">
        <v>337</v>
      </c>
      <c r="I7761" s="518">
        <v>504076</v>
      </c>
    </row>
    <row r="7762" spans="1:9" x14ac:dyDescent="0.2">
      <c r="A7762" s="518" t="s">
        <v>337</v>
      </c>
      <c r="B7762" s="518">
        <v>504084</v>
      </c>
      <c r="C7762" s="518" t="s">
        <v>2660</v>
      </c>
      <c r="D7762" s="518" t="s">
        <v>2391</v>
      </c>
      <c r="E7762" s="859">
        <v>28</v>
      </c>
      <c r="F7762" s="859">
        <v>28</v>
      </c>
      <c r="G7762" s="518" t="s">
        <v>122</v>
      </c>
      <c r="H7762" s="518" t="s">
        <v>337</v>
      </c>
      <c r="I7762" s="518">
        <v>504084</v>
      </c>
    </row>
    <row r="7763" spans="1:9" x14ac:dyDescent="0.2">
      <c r="A7763" s="518" t="s">
        <v>288</v>
      </c>
      <c r="B7763" s="518">
        <v>504118</v>
      </c>
      <c r="C7763" s="518" t="s">
        <v>2660</v>
      </c>
      <c r="D7763" s="518" t="s">
        <v>1071</v>
      </c>
      <c r="E7763" s="859">
        <v>28</v>
      </c>
      <c r="F7763" s="859">
        <v>28</v>
      </c>
      <c r="G7763" s="518" t="s">
        <v>122</v>
      </c>
      <c r="H7763" s="518" t="s">
        <v>288</v>
      </c>
      <c r="I7763" s="518">
        <v>504118</v>
      </c>
    </row>
    <row r="7764" spans="1:9" x14ac:dyDescent="0.2">
      <c r="A7764" s="518" t="s">
        <v>337</v>
      </c>
      <c r="B7764" s="518">
        <v>504126</v>
      </c>
      <c r="C7764" s="518" t="s">
        <v>2660</v>
      </c>
      <c r="D7764" s="518" t="s">
        <v>913</v>
      </c>
      <c r="E7764" s="859">
        <v>32</v>
      </c>
      <c r="F7764" s="859">
        <v>32</v>
      </c>
      <c r="G7764" s="518" t="s">
        <v>122</v>
      </c>
      <c r="H7764" s="518" t="s">
        <v>337</v>
      </c>
      <c r="I7764" s="518">
        <v>504126</v>
      </c>
    </row>
    <row r="7765" spans="1:9" x14ac:dyDescent="0.2">
      <c r="A7765" s="518" t="s">
        <v>288</v>
      </c>
      <c r="B7765" s="518">
        <v>504167</v>
      </c>
      <c r="C7765" s="518" t="s">
        <v>2660</v>
      </c>
      <c r="D7765" s="518" t="s">
        <v>2441</v>
      </c>
      <c r="E7765" s="859">
        <v>31</v>
      </c>
      <c r="F7765" s="859">
        <v>31</v>
      </c>
      <c r="G7765" s="518" t="s">
        <v>122</v>
      </c>
      <c r="H7765" s="518" t="s">
        <v>288</v>
      </c>
      <c r="I7765" s="518">
        <v>504167</v>
      </c>
    </row>
    <row r="7766" spans="1:9" x14ac:dyDescent="0.2">
      <c r="A7766" s="518" t="s">
        <v>337</v>
      </c>
      <c r="B7766" s="518">
        <v>504175</v>
      </c>
      <c r="C7766" s="518" t="s">
        <v>2660</v>
      </c>
      <c r="D7766" s="518" t="s">
        <v>1480</v>
      </c>
      <c r="E7766" s="859">
        <v>24</v>
      </c>
      <c r="F7766" s="859">
        <v>24</v>
      </c>
      <c r="G7766" s="518" t="s">
        <v>122</v>
      </c>
      <c r="H7766" s="518" t="s">
        <v>337</v>
      </c>
      <c r="I7766" s="518">
        <v>504175</v>
      </c>
    </row>
    <row r="7767" spans="1:9" x14ac:dyDescent="0.2">
      <c r="A7767" s="518" t="s">
        <v>337</v>
      </c>
      <c r="B7767" s="518">
        <v>504191</v>
      </c>
      <c r="C7767" s="518" t="s">
        <v>2660</v>
      </c>
      <c r="D7767" s="518" t="s">
        <v>1071</v>
      </c>
      <c r="E7767" s="859">
        <v>25</v>
      </c>
      <c r="F7767" s="859">
        <v>25</v>
      </c>
      <c r="G7767" s="518" t="s">
        <v>122</v>
      </c>
      <c r="H7767" s="518" t="s">
        <v>337</v>
      </c>
      <c r="I7767" s="518">
        <v>504191</v>
      </c>
    </row>
    <row r="7768" spans="1:9" x14ac:dyDescent="0.2">
      <c r="A7768" s="518" t="s">
        <v>288</v>
      </c>
      <c r="B7768" s="518">
        <v>504225</v>
      </c>
      <c r="C7768" s="518" t="s">
        <v>2660</v>
      </c>
      <c r="D7768" s="518" t="s">
        <v>2442</v>
      </c>
      <c r="E7768" s="859">
        <v>30</v>
      </c>
      <c r="F7768" s="859">
        <v>30</v>
      </c>
      <c r="G7768" s="518" t="s">
        <v>122</v>
      </c>
      <c r="H7768" s="518" t="s">
        <v>288</v>
      </c>
      <c r="I7768" s="518">
        <v>504225</v>
      </c>
    </row>
    <row r="7769" spans="1:9" x14ac:dyDescent="0.2">
      <c r="A7769" s="518" t="s">
        <v>337</v>
      </c>
      <c r="B7769" s="518">
        <v>504233</v>
      </c>
      <c r="C7769" s="518" t="s">
        <v>2660</v>
      </c>
      <c r="D7769" s="518" t="s">
        <v>1155</v>
      </c>
      <c r="E7769" s="859">
        <v>35</v>
      </c>
      <c r="F7769" s="859">
        <v>35</v>
      </c>
      <c r="G7769" s="518" t="s">
        <v>122</v>
      </c>
      <c r="H7769" s="518" t="s">
        <v>337</v>
      </c>
      <c r="I7769" s="518">
        <v>504233</v>
      </c>
    </row>
    <row r="7770" spans="1:9" x14ac:dyDescent="0.2">
      <c r="A7770" s="518" t="s">
        <v>288</v>
      </c>
      <c r="B7770" s="518">
        <v>504258</v>
      </c>
      <c r="C7770" s="518" t="s">
        <v>2660</v>
      </c>
      <c r="D7770" s="518" t="s">
        <v>1370</v>
      </c>
      <c r="E7770" s="859">
        <v>30</v>
      </c>
      <c r="F7770" s="859">
        <v>30</v>
      </c>
      <c r="G7770" s="518" t="s">
        <v>122</v>
      </c>
      <c r="H7770" s="518" t="s">
        <v>288</v>
      </c>
      <c r="I7770" s="518">
        <v>504258</v>
      </c>
    </row>
    <row r="7771" spans="1:9" x14ac:dyDescent="0.2">
      <c r="A7771" s="518" t="s">
        <v>337</v>
      </c>
      <c r="B7771" s="518">
        <v>504282</v>
      </c>
      <c r="C7771" s="518" t="s">
        <v>2660</v>
      </c>
      <c r="D7771" s="518" t="s">
        <v>9195</v>
      </c>
      <c r="E7771" s="859">
        <v>20</v>
      </c>
      <c r="F7771" s="859">
        <v>0</v>
      </c>
      <c r="G7771" s="518" t="s">
        <v>122</v>
      </c>
      <c r="H7771" s="518" t="s">
        <v>337</v>
      </c>
      <c r="I7771" s="518">
        <v>504282</v>
      </c>
    </row>
    <row r="7772" spans="1:9" x14ac:dyDescent="0.2">
      <c r="A7772" s="518" t="s">
        <v>337</v>
      </c>
      <c r="B7772" s="518">
        <v>504308</v>
      </c>
      <c r="C7772" s="518" t="s">
        <v>2660</v>
      </c>
      <c r="D7772" s="518" t="s">
        <v>2443</v>
      </c>
      <c r="E7772" s="859">
        <v>30</v>
      </c>
      <c r="F7772" s="859">
        <v>30</v>
      </c>
      <c r="G7772" s="518" t="s">
        <v>122</v>
      </c>
      <c r="H7772" s="518" t="s">
        <v>337</v>
      </c>
      <c r="I7772" s="518">
        <v>504308</v>
      </c>
    </row>
    <row r="7773" spans="1:9" x14ac:dyDescent="0.2">
      <c r="A7773" s="518" t="s">
        <v>337</v>
      </c>
      <c r="B7773" s="518">
        <v>504324</v>
      </c>
      <c r="C7773" s="518" t="s">
        <v>2660</v>
      </c>
      <c r="D7773" s="518" t="s">
        <v>1052</v>
      </c>
      <c r="E7773" s="859">
        <v>21</v>
      </c>
      <c r="F7773" s="859">
        <v>21</v>
      </c>
      <c r="G7773" s="518" t="s">
        <v>122</v>
      </c>
      <c r="H7773" s="518" t="s">
        <v>337</v>
      </c>
      <c r="I7773" s="518">
        <v>504324</v>
      </c>
    </row>
    <row r="7774" spans="1:9" x14ac:dyDescent="0.2">
      <c r="A7774" s="518" t="s">
        <v>337</v>
      </c>
      <c r="B7774" s="518">
        <v>504357</v>
      </c>
      <c r="C7774" s="518" t="s">
        <v>2660</v>
      </c>
      <c r="D7774" s="518" t="s">
        <v>2493</v>
      </c>
      <c r="E7774" s="859">
        <v>24</v>
      </c>
      <c r="F7774" s="859">
        <v>22</v>
      </c>
      <c r="G7774" s="518" t="s">
        <v>122</v>
      </c>
      <c r="H7774" s="518" t="s">
        <v>337</v>
      </c>
      <c r="I7774" s="518">
        <v>504357</v>
      </c>
    </row>
    <row r="7775" spans="1:9" x14ac:dyDescent="0.2">
      <c r="A7775" s="518" t="s">
        <v>337</v>
      </c>
      <c r="B7775" s="518">
        <v>504365</v>
      </c>
      <c r="C7775" s="518" t="s">
        <v>2660</v>
      </c>
      <c r="D7775" s="518" t="s">
        <v>2464</v>
      </c>
      <c r="E7775" s="859">
        <v>31</v>
      </c>
      <c r="F7775" s="859">
        <v>31</v>
      </c>
      <c r="G7775" s="518" t="s">
        <v>122</v>
      </c>
      <c r="H7775" s="518" t="s">
        <v>337</v>
      </c>
      <c r="I7775" s="518">
        <v>504365</v>
      </c>
    </row>
    <row r="7776" spans="1:9" x14ac:dyDescent="0.2">
      <c r="A7776" s="518" t="s">
        <v>337</v>
      </c>
      <c r="B7776" s="518">
        <v>504373</v>
      </c>
      <c r="C7776" s="518" t="s">
        <v>2660</v>
      </c>
      <c r="D7776" s="518" t="s">
        <v>2494</v>
      </c>
      <c r="E7776" s="859">
        <v>28</v>
      </c>
      <c r="F7776" s="859">
        <v>28</v>
      </c>
      <c r="G7776" s="518" t="s">
        <v>122</v>
      </c>
      <c r="H7776" s="518" t="s">
        <v>337</v>
      </c>
      <c r="I7776" s="518">
        <v>504373</v>
      </c>
    </row>
    <row r="7777" spans="1:9" x14ac:dyDescent="0.2">
      <c r="A7777" s="518" t="s">
        <v>337</v>
      </c>
      <c r="B7777" s="518">
        <v>504381</v>
      </c>
      <c r="C7777" s="518" t="s">
        <v>2660</v>
      </c>
      <c r="D7777" s="518" t="s">
        <v>1071</v>
      </c>
      <c r="E7777" s="859">
        <v>15</v>
      </c>
      <c r="F7777" s="859">
        <v>15</v>
      </c>
      <c r="G7777" s="518" t="s">
        <v>122</v>
      </c>
      <c r="H7777" s="518" t="s">
        <v>337</v>
      </c>
      <c r="I7777" s="518">
        <v>504381</v>
      </c>
    </row>
    <row r="7778" spans="1:9" x14ac:dyDescent="0.2">
      <c r="A7778" s="518" t="s">
        <v>276</v>
      </c>
      <c r="B7778" s="518">
        <v>504415</v>
      </c>
      <c r="C7778" s="518" t="s">
        <v>2660</v>
      </c>
      <c r="D7778" s="518" t="s">
        <v>1506</v>
      </c>
      <c r="E7778" s="859">
        <v>27</v>
      </c>
      <c r="F7778" s="859">
        <v>23</v>
      </c>
      <c r="G7778" s="518" t="s">
        <v>122</v>
      </c>
      <c r="H7778" s="518" t="s">
        <v>276</v>
      </c>
      <c r="I7778" s="518">
        <v>504415</v>
      </c>
    </row>
    <row r="7779" spans="1:9" x14ac:dyDescent="0.2">
      <c r="A7779" s="518" t="s">
        <v>276</v>
      </c>
      <c r="B7779" s="518">
        <v>504449</v>
      </c>
      <c r="C7779" s="518" t="s">
        <v>2660</v>
      </c>
      <c r="D7779" s="518" t="s">
        <v>2495</v>
      </c>
      <c r="E7779" s="859">
        <v>29</v>
      </c>
      <c r="F7779" s="859">
        <v>17</v>
      </c>
      <c r="G7779" s="518" t="s">
        <v>122</v>
      </c>
      <c r="H7779" s="518" t="s">
        <v>276</v>
      </c>
      <c r="I7779" s="518">
        <v>504449</v>
      </c>
    </row>
    <row r="7780" spans="1:9" x14ac:dyDescent="0.2">
      <c r="A7780" s="518" t="s">
        <v>225</v>
      </c>
      <c r="B7780" s="518">
        <v>504456</v>
      </c>
      <c r="C7780" s="518" t="s">
        <v>2660</v>
      </c>
      <c r="D7780" s="518" t="s">
        <v>2496</v>
      </c>
      <c r="E7780" s="859">
        <v>35</v>
      </c>
      <c r="F7780" s="859">
        <v>35</v>
      </c>
      <c r="G7780" s="518" t="s">
        <v>122</v>
      </c>
      <c r="H7780" s="518" t="s">
        <v>225</v>
      </c>
      <c r="I7780" s="518">
        <v>504456</v>
      </c>
    </row>
    <row r="7781" spans="1:9" x14ac:dyDescent="0.2">
      <c r="A7781" s="518" t="s">
        <v>225</v>
      </c>
      <c r="B7781" s="518">
        <v>504472</v>
      </c>
      <c r="C7781" s="518" t="s">
        <v>2660</v>
      </c>
      <c r="D7781" s="518" t="s">
        <v>2496</v>
      </c>
      <c r="E7781" s="859">
        <v>26</v>
      </c>
      <c r="F7781" s="859">
        <v>26</v>
      </c>
      <c r="G7781" s="518" t="s">
        <v>122</v>
      </c>
      <c r="H7781" s="518" t="s">
        <v>225</v>
      </c>
      <c r="I7781" s="518">
        <v>504472</v>
      </c>
    </row>
    <row r="7782" spans="1:9" x14ac:dyDescent="0.2">
      <c r="A7782" s="518" t="s">
        <v>276</v>
      </c>
      <c r="B7782" s="518">
        <v>504522</v>
      </c>
      <c r="C7782" s="518" t="s">
        <v>2660</v>
      </c>
      <c r="D7782" s="518" t="s">
        <v>2524</v>
      </c>
      <c r="E7782" s="859">
        <v>18</v>
      </c>
      <c r="F7782" s="859">
        <v>11</v>
      </c>
      <c r="G7782" s="518" t="s">
        <v>122</v>
      </c>
      <c r="H7782" s="518" t="s">
        <v>276</v>
      </c>
      <c r="I7782" s="518">
        <v>504522</v>
      </c>
    </row>
    <row r="7783" spans="1:9" x14ac:dyDescent="0.2">
      <c r="A7783" s="518" t="s">
        <v>276</v>
      </c>
      <c r="B7783" s="518">
        <v>504548</v>
      </c>
      <c r="C7783" s="518" t="s">
        <v>2660</v>
      </c>
      <c r="D7783" s="518" t="s">
        <v>2525</v>
      </c>
      <c r="E7783" s="859">
        <v>22</v>
      </c>
      <c r="F7783" s="859">
        <v>14</v>
      </c>
      <c r="G7783" s="518" t="s">
        <v>122</v>
      </c>
      <c r="H7783" s="518" t="s">
        <v>276</v>
      </c>
      <c r="I7783" s="518">
        <v>505156</v>
      </c>
    </row>
    <row r="7784" spans="1:9" x14ac:dyDescent="0.2">
      <c r="A7784" s="518" t="s">
        <v>337</v>
      </c>
      <c r="B7784" s="518">
        <v>504571</v>
      </c>
      <c r="C7784" s="518" t="s">
        <v>2660</v>
      </c>
      <c r="D7784" s="518" t="s">
        <v>1967</v>
      </c>
      <c r="E7784" s="859">
        <v>24</v>
      </c>
      <c r="F7784" s="859">
        <v>24</v>
      </c>
      <c r="G7784" s="518" t="s">
        <v>122</v>
      </c>
      <c r="H7784" s="518" t="s">
        <v>337</v>
      </c>
      <c r="I7784" s="518">
        <v>504571</v>
      </c>
    </row>
    <row r="7785" spans="1:9" x14ac:dyDescent="0.2">
      <c r="A7785" s="518" t="s">
        <v>337</v>
      </c>
      <c r="B7785" s="518">
        <v>504589</v>
      </c>
      <c r="C7785" s="518" t="s">
        <v>2660</v>
      </c>
      <c r="D7785" s="518" t="s">
        <v>1189</v>
      </c>
      <c r="E7785" s="859">
        <v>26</v>
      </c>
      <c r="F7785" s="859">
        <v>24</v>
      </c>
      <c r="G7785" s="518" t="s">
        <v>122</v>
      </c>
      <c r="H7785" s="518" t="s">
        <v>337</v>
      </c>
      <c r="I7785" s="518">
        <v>504589</v>
      </c>
    </row>
    <row r="7786" spans="1:9" x14ac:dyDescent="0.2">
      <c r="A7786" s="518" t="s">
        <v>276</v>
      </c>
      <c r="B7786" s="518">
        <v>504597</v>
      </c>
      <c r="C7786" s="518" t="s">
        <v>2660</v>
      </c>
      <c r="D7786" s="518" t="s">
        <v>1318</v>
      </c>
      <c r="E7786" s="859">
        <v>21</v>
      </c>
      <c r="F7786" s="859">
        <v>11</v>
      </c>
      <c r="G7786" s="518" t="s">
        <v>122</v>
      </c>
      <c r="H7786" s="518" t="s">
        <v>276</v>
      </c>
      <c r="I7786" s="518">
        <v>635383</v>
      </c>
    </row>
    <row r="7787" spans="1:9" x14ac:dyDescent="0.2">
      <c r="A7787" s="518" t="s">
        <v>225</v>
      </c>
      <c r="B7787" s="518">
        <v>504654</v>
      </c>
      <c r="C7787" s="518" t="s">
        <v>2660</v>
      </c>
      <c r="D7787" s="518" t="s">
        <v>2526</v>
      </c>
      <c r="E7787" s="859">
        <v>27</v>
      </c>
      <c r="F7787" s="859">
        <v>27</v>
      </c>
      <c r="G7787" s="518" t="s">
        <v>122</v>
      </c>
      <c r="H7787" s="518" t="s">
        <v>225</v>
      </c>
      <c r="I7787" s="518">
        <v>504654</v>
      </c>
    </row>
    <row r="7788" spans="1:9" x14ac:dyDescent="0.2">
      <c r="A7788" s="518" t="s">
        <v>276</v>
      </c>
      <c r="B7788" s="518">
        <v>504662</v>
      </c>
      <c r="C7788" s="518" t="s">
        <v>2660</v>
      </c>
      <c r="D7788" s="518" t="s">
        <v>1013</v>
      </c>
      <c r="E7788" s="859">
        <v>20</v>
      </c>
      <c r="F7788" s="859">
        <v>4</v>
      </c>
      <c r="G7788" s="518" t="s">
        <v>122</v>
      </c>
      <c r="H7788" s="518" t="s">
        <v>276</v>
      </c>
      <c r="I7788" s="518">
        <v>901140</v>
      </c>
    </row>
    <row r="7789" spans="1:9" x14ac:dyDescent="0.2">
      <c r="A7789" s="518" t="s">
        <v>276</v>
      </c>
      <c r="B7789" s="518">
        <v>504670</v>
      </c>
      <c r="C7789" s="518" t="s">
        <v>2660</v>
      </c>
      <c r="D7789" s="518" t="s">
        <v>2403</v>
      </c>
      <c r="E7789" s="859">
        <v>24</v>
      </c>
      <c r="F7789" s="859">
        <v>24</v>
      </c>
      <c r="G7789" s="518" t="s">
        <v>122</v>
      </c>
      <c r="H7789" s="518" t="s">
        <v>276</v>
      </c>
      <c r="I7789" s="518">
        <v>504886</v>
      </c>
    </row>
    <row r="7790" spans="1:9" x14ac:dyDescent="0.2">
      <c r="A7790" s="518" t="s">
        <v>225</v>
      </c>
      <c r="B7790" s="518">
        <v>504738</v>
      </c>
      <c r="C7790" s="518" t="s">
        <v>2660</v>
      </c>
      <c r="D7790" s="518" t="s">
        <v>2571</v>
      </c>
      <c r="E7790" s="859">
        <v>30</v>
      </c>
      <c r="F7790" s="859">
        <v>30</v>
      </c>
      <c r="G7790" s="518" t="s">
        <v>122</v>
      </c>
      <c r="H7790" s="518" t="s">
        <v>225</v>
      </c>
      <c r="I7790" s="518">
        <v>504738</v>
      </c>
    </row>
    <row r="7791" spans="1:9" x14ac:dyDescent="0.2">
      <c r="A7791" s="518" t="s">
        <v>276</v>
      </c>
      <c r="B7791" s="518">
        <v>504746</v>
      </c>
      <c r="C7791" s="518" t="s">
        <v>2660</v>
      </c>
      <c r="D7791" s="518" t="s">
        <v>2533</v>
      </c>
      <c r="E7791" s="859">
        <v>11</v>
      </c>
      <c r="F7791" s="859">
        <v>6</v>
      </c>
      <c r="G7791" s="518" t="s">
        <v>122</v>
      </c>
      <c r="H7791" s="518" t="s">
        <v>276</v>
      </c>
      <c r="I7791" s="518">
        <v>161547</v>
      </c>
    </row>
    <row r="7792" spans="1:9" x14ac:dyDescent="0.2">
      <c r="A7792" s="518" t="s">
        <v>337</v>
      </c>
      <c r="B7792" s="518">
        <v>504779</v>
      </c>
      <c r="C7792" s="518" t="s">
        <v>2660</v>
      </c>
      <c r="D7792" s="518" t="s">
        <v>2457</v>
      </c>
      <c r="E7792" s="859">
        <v>30</v>
      </c>
      <c r="F7792" s="859">
        <v>30</v>
      </c>
      <c r="G7792" s="518" t="s">
        <v>122</v>
      </c>
      <c r="H7792" s="518" t="s">
        <v>337</v>
      </c>
      <c r="I7792" s="518">
        <v>504779</v>
      </c>
    </row>
    <row r="7793" spans="1:9" x14ac:dyDescent="0.2">
      <c r="A7793" s="518" t="s">
        <v>337</v>
      </c>
      <c r="B7793" s="518">
        <v>504787</v>
      </c>
      <c r="C7793" s="518" t="s">
        <v>2660</v>
      </c>
      <c r="D7793" s="518" t="s">
        <v>9196</v>
      </c>
      <c r="E7793" s="859">
        <v>21</v>
      </c>
      <c r="F7793" s="859">
        <v>0</v>
      </c>
      <c r="G7793" s="518" t="s">
        <v>122</v>
      </c>
      <c r="H7793" s="518" t="s">
        <v>337</v>
      </c>
      <c r="I7793" s="518">
        <v>504787</v>
      </c>
    </row>
    <row r="7794" spans="1:9" x14ac:dyDescent="0.2">
      <c r="A7794" s="518" t="s">
        <v>276</v>
      </c>
      <c r="B7794" s="518">
        <v>504886</v>
      </c>
      <c r="C7794" s="518" t="s">
        <v>2660</v>
      </c>
      <c r="D7794" s="518" t="s">
        <v>812</v>
      </c>
      <c r="E7794" s="859">
        <v>15</v>
      </c>
      <c r="F7794" s="859">
        <v>5</v>
      </c>
      <c r="G7794" s="518" t="s">
        <v>122</v>
      </c>
      <c r="H7794" s="518" t="s">
        <v>276</v>
      </c>
      <c r="I7794" s="518">
        <v>504886</v>
      </c>
    </row>
    <row r="7795" spans="1:9" x14ac:dyDescent="0.2">
      <c r="A7795" s="518" t="s">
        <v>332</v>
      </c>
      <c r="B7795" s="518">
        <v>504894</v>
      </c>
      <c r="C7795" s="518" t="s">
        <v>2660</v>
      </c>
      <c r="D7795" s="518" t="s">
        <v>2573</v>
      </c>
      <c r="E7795" s="859">
        <v>30</v>
      </c>
      <c r="F7795" s="859">
        <v>30</v>
      </c>
      <c r="G7795" s="518" t="s">
        <v>122</v>
      </c>
      <c r="H7795" s="518" t="s">
        <v>332</v>
      </c>
      <c r="I7795" s="518">
        <v>504894</v>
      </c>
    </row>
    <row r="7796" spans="1:9" x14ac:dyDescent="0.2">
      <c r="A7796" s="518" t="s">
        <v>276</v>
      </c>
      <c r="B7796" s="518">
        <v>504910</v>
      </c>
      <c r="C7796" s="518" t="s">
        <v>2660</v>
      </c>
      <c r="D7796" s="518" t="s">
        <v>1663</v>
      </c>
      <c r="E7796" s="859">
        <v>14</v>
      </c>
      <c r="F7796" s="859">
        <v>1</v>
      </c>
      <c r="G7796" s="518" t="s">
        <v>122</v>
      </c>
      <c r="H7796" s="518" t="s">
        <v>276</v>
      </c>
      <c r="I7796" s="518">
        <v>504936</v>
      </c>
    </row>
    <row r="7797" spans="1:9" x14ac:dyDescent="0.2">
      <c r="A7797" s="518" t="s">
        <v>276</v>
      </c>
      <c r="B7797" s="518">
        <v>504936</v>
      </c>
      <c r="C7797" s="518" t="s">
        <v>2660</v>
      </c>
      <c r="D7797" s="518" t="s">
        <v>2598</v>
      </c>
      <c r="E7797" s="859">
        <v>15</v>
      </c>
      <c r="F7797" s="859">
        <v>16</v>
      </c>
      <c r="G7797" s="518" t="s">
        <v>122</v>
      </c>
      <c r="H7797" s="518" t="s">
        <v>276</v>
      </c>
      <c r="I7797" s="518">
        <v>504936</v>
      </c>
    </row>
    <row r="7798" spans="1:9" x14ac:dyDescent="0.2">
      <c r="A7798" s="518" t="s">
        <v>276</v>
      </c>
      <c r="B7798" s="518">
        <v>504944</v>
      </c>
      <c r="C7798" s="518" t="s">
        <v>2660</v>
      </c>
      <c r="D7798" s="518" t="s">
        <v>885</v>
      </c>
      <c r="E7798" s="859">
        <v>12</v>
      </c>
      <c r="F7798" s="859">
        <v>4</v>
      </c>
      <c r="G7798" s="518" t="s">
        <v>122</v>
      </c>
      <c r="H7798" s="518" t="s">
        <v>276</v>
      </c>
      <c r="I7798" s="518">
        <v>654087</v>
      </c>
    </row>
    <row r="7799" spans="1:9" x14ac:dyDescent="0.2">
      <c r="A7799" s="518" t="s">
        <v>276</v>
      </c>
      <c r="B7799" s="518">
        <v>504969</v>
      </c>
      <c r="C7799" s="518" t="s">
        <v>2660</v>
      </c>
      <c r="D7799" s="518" t="s">
        <v>809</v>
      </c>
      <c r="E7799" s="859">
        <v>32</v>
      </c>
      <c r="F7799" s="859">
        <v>25</v>
      </c>
      <c r="G7799" s="518" t="s">
        <v>122</v>
      </c>
      <c r="H7799" s="518" t="s">
        <v>276</v>
      </c>
      <c r="I7799" s="518">
        <v>504969</v>
      </c>
    </row>
    <row r="7800" spans="1:9" x14ac:dyDescent="0.2">
      <c r="A7800" s="518" t="s">
        <v>332</v>
      </c>
      <c r="B7800" s="518">
        <v>504977</v>
      </c>
      <c r="C7800" s="518" t="s">
        <v>2660</v>
      </c>
      <c r="D7800" s="518" t="s">
        <v>1506</v>
      </c>
      <c r="E7800" s="859">
        <v>24</v>
      </c>
      <c r="F7800" s="859">
        <v>24</v>
      </c>
      <c r="G7800" s="518" t="s">
        <v>122</v>
      </c>
      <c r="H7800" s="518" t="s">
        <v>332</v>
      </c>
      <c r="I7800" s="518">
        <v>504977</v>
      </c>
    </row>
    <row r="7801" spans="1:9" x14ac:dyDescent="0.2">
      <c r="A7801" s="518" t="s">
        <v>332</v>
      </c>
      <c r="B7801" s="518">
        <v>504993</v>
      </c>
      <c r="C7801" s="518" t="s">
        <v>2660</v>
      </c>
      <c r="D7801" s="518" t="s">
        <v>1615</v>
      </c>
      <c r="E7801" s="859">
        <v>26</v>
      </c>
      <c r="F7801" s="859">
        <v>26</v>
      </c>
      <c r="G7801" s="518" t="s">
        <v>122</v>
      </c>
      <c r="H7801" s="518" t="s">
        <v>332</v>
      </c>
      <c r="I7801" s="518">
        <v>504993</v>
      </c>
    </row>
    <row r="7802" spans="1:9" x14ac:dyDescent="0.2">
      <c r="A7802" s="518" t="s">
        <v>276</v>
      </c>
      <c r="B7802" s="518">
        <v>505107</v>
      </c>
      <c r="C7802" s="518" t="s">
        <v>2660</v>
      </c>
      <c r="D7802" s="518" t="s">
        <v>2392</v>
      </c>
      <c r="E7802" s="859">
        <v>31</v>
      </c>
      <c r="F7802" s="859">
        <v>27</v>
      </c>
      <c r="G7802" s="518" t="s">
        <v>122</v>
      </c>
      <c r="H7802" s="518" t="s">
        <v>276</v>
      </c>
      <c r="I7802" s="518">
        <v>505107</v>
      </c>
    </row>
    <row r="7803" spans="1:9" x14ac:dyDescent="0.2">
      <c r="A7803" s="518" t="s">
        <v>276</v>
      </c>
      <c r="B7803" s="518">
        <v>505115</v>
      </c>
      <c r="C7803" s="518" t="s">
        <v>2660</v>
      </c>
      <c r="D7803" s="518" t="s">
        <v>1054</v>
      </c>
      <c r="E7803" s="859">
        <v>27</v>
      </c>
      <c r="F7803" s="859">
        <v>15</v>
      </c>
      <c r="G7803" s="518" t="s">
        <v>122</v>
      </c>
      <c r="H7803" s="518" t="s">
        <v>276</v>
      </c>
      <c r="I7803" s="518">
        <v>505115</v>
      </c>
    </row>
    <row r="7804" spans="1:9" x14ac:dyDescent="0.2">
      <c r="A7804" s="518" t="s">
        <v>276</v>
      </c>
      <c r="B7804" s="518">
        <v>505123</v>
      </c>
      <c r="C7804" s="518" t="s">
        <v>2660</v>
      </c>
      <c r="D7804" s="518" t="s">
        <v>2217</v>
      </c>
      <c r="E7804" s="859">
        <v>27</v>
      </c>
      <c r="F7804" s="859">
        <v>26</v>
      </c>
      <c r="G7804" s="518" t="s">
        <v>122</v>
      </c>
      <c r="H7804" s="518" t="s">
        <v>276</v>
      </c>
      <c r="I7804" s="518">
        <v>505123</v>
      </c>
    </row>
    <row r="7805" spans="1:9" x14ac:dyDescent="0.2">
      <c r="A7805" s="518" t="s">
        <v>276</v>
      </c>
      <c r="B7805" s="518">
        <v>505156</v>
      </c>
      <c r="C7805" s="518" t="s">
        <v>2660</v>
      </c>
      <c r="D7805" s="518" t="s">
        <v>2680</v>
      </c>
      <c r="E7805" s="859">
        <v>26</v>
      </c>
      <c r="F7805" s="859">
        <v>11</v>
      </c>
      <c r="G7805" s="518" t="s">
        <v>122</v>
      </c>
      <c r="H7805" s="518" t="s">
        <v>276</v>
      </c>
      <c r="I7805" s="518">
        <v>505156</v>
      </c>
    </row>
    <row r="7806" spans="1:9" x14ac:dyDescent="0.2">
      <c r="A7806" s="518" t="s">
        <v>332</v>
      </c>
      <c r="B7806" s="518">
        <v>505180</v>
      </c>
      <c r="C7806" s="518" t="s">
        <v>2660</v>
      </c>
      <c r="D7806" s="518" t="s">
        <v>2681</v>
      </c>
      <c r="E7806" s="859">
        <v>29</v>
      </c>
      <c r="F7806" s="859">
        <v>29</v>
      </c>
      <c r="G7806" s="518" t="s">
        <v>122</v>
      </c>
      <c r="H7806" s="518" t="s">
        <v>332</v>
      </c>
      <c r="I7806" s="518">
        <v>505180</v>
      </c>
    </row>
    <row r="7807" spans="1:9" x14ac:dyDescent="0.2">
      <c r="A7807" s="518" t="s">
        <v>276</v>
      </c>
      <c r="B7807" s="518">
        <v>505214</v>
      </c>
      <c r="C7807" s="518" t="s">
        <v>2660</v>
      </c>
      <c r="D7807" s="518" t="s">
        <v>2682</v>
      </c>
      <c r="E7807" s="859">
        <v>29</v>
      </c>
      <c r="F7807" s="859">
        <v>24</v>
      </c>
      <c r="G7807" s="518" t="s">
        <v>122</v>
      </c>
      <c r="H7807" s="518" t="s">
        <v>276</v>
      </c>
      <c r="I7807" s="518">
        <v>505214</v>
      </c>
    </row>
    <row r="7808" spans="1:9" x14ac:dyDescent="0.2">
      <c r="A7808" s="518" t="s">
        <v>332</v>
      </c>
      <c r="B7808" s="518">
        <v>505248</v>
      </c>
      <c r="C7808" s="518" t="s">
        <v>2660</v>
      </c>
      <c r="D7808" s="518" t="s">
        <v>1171</v>
      </c>
      <c r="E7808" s="859">
        <v>18</v>
      </c>
      <c r="F7808" s="859">
        <v>18</v>
      </c>
      <c r="G7808" s="518" t="s">
        <v>122</v>
      </c>
      <c r="H7808" s="518" t="s">
        <v>332</v>
      </c>
      <c r="I7808" s="518">
        <v>505248</v>
      </c>
    </row>
    <row r="7809" spans="1:9" x14ac:dyDescent="0.2">
      <c r="A7809" s="518" t="s">
        <v>332</v>
      </c>
      <c r="B7809" s="518">
        <v>505255</v>
      </c>
      <c r="C7809" s="518" t="s">
        <v>2660</v>
      </c>
      <c r="D7809" s="518" t="s">
        <v>1693</v>
      </c>
      <c r="E7809" s="859">
        <v>35</v>
      </c>
      <c r="F7809" s="859">
        <v>35</v>
      </c>
      <c r="G7809" s="518" t="s">
        <v>122</v>
      </c>
      <c r="H7809" s="518" t="s">
        <v>332</v>
      </c>
      <c r="I7809" s="518">
        <v>505255</v>
      </c>
    </row>
    <row r="7810" spans="1:9" x14ac:dyDescent="0.2">
      <c r="A7810" s="518" t="s">
        <v>332</v>
      </c>
      <c r="B7810" s="518">
        <v>505305</v>
      </c>
      <c r="C7810" s="518" t="s">
        <v>2660</v>
      </c>
      <c r="D7810" s="518" t="s">
        <v>1155</v>
      </c>
      <c r="E7810" s="859">
        <v>30</v>
      </c>
      <c r="F7810" s="859">
        <v>30</v>
      </c>
      <c r="G7810" s="518" t="s">
        <v>122</v>
      </c>
      <c r="H7810" s="518" t="s">
        <v>332</v>
      </c>
      <c r="I7810" s="518">
        <v>505305</v>
      </c>
    </row>
    <row r="7811" spans="1:9" x14ac:dyDescent="0.2">
      <c r="A7811" s="518" t="s">
        <v>276</v>
      </c>
      <c r="B7811" s="518">
        <v>505321</v>
      </c>
      <c r="C7811" s="518" t="s">
        <v>2660</v>
      </c>
      <c r="D7811" s="518" t="s">
        <v>1189</v>
      </c>
      <c r="E7811" s="859">
        <v>12</v>
      </c>
      <c r="F7811" s="859">
        <v>3</v>
      </c>
      <c r="G7811" s="518" t="s">
        <v>122</v>
      </c>
      <c r="H7811" s="518" t="s">
        <v>276</v>
      </c>
      <c r="I7811" s="518">
        <v>504936</v>
      </c>
    </row>
    <row r="7812" spans="1:9" x14ac:dyDescent="0.2">
      <c r="A7812" s="518" t="s">
        <v>332</v>
      </c>
      <c r="B7812" s="518">
        <v>505396</v>
      </c>
      <c r="C7812" s="518" t="s">
        <v>2660</v>
      </c>
      <c r="D7812" s="518" t="s">
        <v>1966</v>
      </c>
      <c r="E7812" s="859">
        <v>21</v>
      </c>
      <c r="F7812" s="859">
        <v>21</v>
      </c>
      <c r="G7812" s="518" t="s">
        <v>122</v>
      </c>
      <c r="H7812" s="518" t="s">
        <v>332</v>
      </c>
      <c r="I7812" s="518">
        <v>505396</v>
      </c>
    </row>
    <row r="7813" spans="1:9" x14ac:dyDescent="0.2">
      <c r="A7813" s="518" t="s">
        <v>332</v>
      </c>
      <c r="B7813" s="518">
        <v>505412</v>
      </c>
      <c r="C7813" s="518" t="s">
        <v>2660</v>
      </c>
      <c r="D7813" s="518" t="s">
        <v>2678</v>
      </c>
      <c r="E7813" s="859">
        <v>29</v>
      </c>
      <c r="F7813" s="859">
        <v>21</v>
      </c>
      <c r="G7813" s="518" t="s">
        <v>122</v>
      </c>
      <c r="H7813" s="518" t="s">
        <v>332</v>
      </c>
      <c r="I7813" s="518">
        <v>505412</v>
      </c>
    </row>
    <row r="7814" spans="1:9" x14ac:dyDescent="0.2">
      <c r="A7814" s="518" t="s">
        <v>332</v>
      </c>
      <c r="B7814" s="518">
        <v>505438</v>
      </c>
      <c r="C7814" s="518" t="s">
        <v>2660</v>
      </c>
      <c r="D7814" s="518" t="s">
        <v>2679</v>
      </c>
      <c r="E7814" s="859">
        <v>11</v>
      </c>
      <c r="F7814" s="859">
        <v>8</v>
      </c>
      <c r="G7814" s="518" t="s">
        <v>122</v>
      </c>
      <c r="H7814" s="518" t="s">
        <v>332</v>
      </c>
      <c r="I7814" s="518">
        <v>505412</v>
      </c>
    </row>
    <row r="7815" spans="1:9" x14ac:dyDescent="0.2">
      <c r="A7815" s="518" t="s">
        <v>332</v>
      </c>
      <c r="B7815" s="518">
        <v>505461</v>
      </c>
      <c r="C7815" s="518" t="s">
        <v>2660</v>
      </c>
      <c r="D7815" s="518" t="s">
        <v>2227</v>
      </c>
      <c r="E7815" s="859">
        <v>28</v>
      </c>
      <c r="F7815" s="859">
        <v>28</v>
      </c>
      <c r="G7815" s="518" t="s">
        <v>122</v>
      </c>
      <c r="H7815" s="518" t="s">
        <v>332</v>
      </c>
      <c r="I7815" s="518">
        <v>505461</v>
      </c>
    </row>
    <row r="7816" spans="1:9" x14ac:dyDescent="0.2">
      <c r="A7816" s="518" t="s">
        <v>332</v>
      </c>
      <c r="B7816" s="518">
        <v>505503</v>
      </c>
      <c r="C7816" s="518" t="s">
        <v>2660</v>
      </c>
      <c r="D7816" s="518" t="s">
        <v>1453</v>
      </c>
      <c r="E7816" s="859">
        <v>34</v>
      </c>
      <c r="F7816" s="859">
        <v>24</v>
      </c>
      <c r="G7816" s="518" t="s">
        <v>122</v>
      </c>
      <c r="H7816" s="518" t="s">
        <v>332</v>
      </c>
      <c r="I7816" s="518">
        <v>505503</v>
      </c>
    </row>
    <row r="7817" spans="1:9" x14ac:dyDescent="0.2">
      <c r="A7817" s="518" t="s">
        <v>332</v>
      </c>
      <c r="B7817" s="518">
        <v>505529</v>
      </c>
      <c r="C7817" s="518" t="s">
        <v>2660</v>
      </c>
      <c r="D7817" s="518" t="s">
        <v>2707</v>
      </c>
      <c r="E7817" s="859">
        <v>30</v>
      </c>
      <c r="F7817" s="859">
        <v>11</v>
      </c>
      <c r="G7817" s="518" t="s">
        <v>122</v>
      </c>
      <c r="H7817" s="518" t="s">
        <v>332</v>
      </c>
      <c r="I7817" s="518">
        <v>505503</v>
      </c>
    </row>
    <row r="7818" spans="1:9" x14ac:dyDescent="0.2">
      <c r="A7818" s="518" t="s">
        <v>240</v>
      </c>
      <c r="B7818" s="518">
        <v>505552</v>
      </c>
      <c r="C7818" s="518" t="s">
        <v>2660</v>
      </c>
      <c r="D7818" s="518" t="s">
        <v>1788</v>
      </c>
      <c r="E7818" s="859">
        <v>12</v>
      </c>
      <c r="F7818" s="859">
        <v>9</v>
      </c>
      <c r="G7818" s="518" t="s">
        <v>122</v>
      </c>
      <c r="H7818" s="518" t="s">
        <v>240</v>
      </c>
      <c r="I7818" s="518">
        <v>507277</v>
      </c>
    </row>
    <row r="7819" spans="1:9" x14ac:dyDescent="0.2">
      <c r="A7819" s="518" t="s">
        <v>332</v>
      </c>
      <c r="B7819" s="518">
        <v>505594</v>
      </c>
      <c r="C7819" s="518" t="s">
        <v>2660</v>
      </c>
      <c r="D7819" s="518" t="s">
        <v>2709</v>
      </c>
      <c r="E7819" s="859">
        <v>29</v>
      </c>
      <c r="F7819" s="859">
        <v>29</v>
      </c>
      <c r="G7819" s="518" t="s">
        <v>122</v>
      </c>
      <c r="H7819" s="518" t="s">
        <v>332</v>
      </c>
      <c r="I7819" s="518">
        <v>505594</v>
      </c>
    </row>
    <row r="7820" spans="1:9" x14ac:dyDescent="0.2">
      <c r="A7820" s="518" t="s">
        <v>332</v>
      </c>
      <c r="B7820" s="518">
        <v>505610</v>
      </c>
      <c r="C7820" s="518" t="s">
        <v>2660</v>
      </c>
      <c r="D7820" s="518" t="s">
        <v>2752</v>
      </c>
      <c r="E7820" s="859">
        <v>20</v>
      </c>
      <c r="F7820" s="859">
        <v>20</v>
      </c>
      <c r="G7820" s="518" t="s">
        <v>122</v>
      </c>
      <c r="H7820" s="518" t="s">
        <v>332</v>
      </c>
      <c r="I7820" s="518">
        <v>505610</v>
      </c>
    </row>
    <row r="7821" spans="1:9" x14ac:dyDescent="0.2">
      <c r="A7821" s="518" t="s">
        <v>297</v>
      </c>
      <c r="B7821" s="518">
        <v>505636</v>
      </c>
      <c r="C7821" s="518" t="s">
        <v>2660</v>
      </c>
      <c r="D7821" s="518" t="s">
        <v>2753</v>
      </c>
      <c r="E7821" s="859">
        <v>24</v>
      </c>
      <c r="F7821" s="859">
        <v>0</v>
      </c>
      <c r="G7821" s="518" t="s">
        <v>122</v>
      </c>
      <c r="H7821" s="518" t="s">
        <v>297</v>
      </c>
      <c r="I7821" s="518">
        <v>505636</v>
      </c>
    </row>
    <row r="7822" spans="1:9" x14ac:dyDescent="0.2">
      <c r="A7822" s="518" t="s">
        <v>332</v>
      </c>
      <c r="B7822" s="518">
        <v>505644</v>
      </c>
      <c r="C7822" s="518" t="s">
        <v>2660</v>
      </c>
      <c r="D7822" s="518" t="s">
        <v>1102</v>
      </c>
      <c r="E7822" s="859">
        <v>21</v>
      </c>
      <c r="F7822" s="859">
        <v>21</v>
      </c>
      <c r="G7822" s="518" t="s">
        <v>122</v>
      </c>
      <c r="H7822" s="518" t="s">
        <v>332</v>
      </c>
      <c r="I7822" s="518">
        <v>505644</v>
      </c>
    </row>
    <row r="7823" spans="1:9" x14ac:dyDescent="0.2">
      <c r="A7823" s="518" t="s">
        <v>297</v>
      </c>
      <c r="B7823" s="518">
        <v>505651</v>
      </c>
      <c r="C7823" s="518" t="s">
        <v>2660</v>
      </c>
      <c r="D7823" s="518" t="s">
        <v>2754</v>
      </c>
      <c r="E7823" s="859">
        <v>17</v>
      </c>
      <c r="F7823" s="859">
        <v>0</v>
      </c>
      <c r="G7823" s="518" t="s">
        <v>122</v>
      </c>
      <c r="H7823" s="518" t="s">
        <v>297</v>
      </c>
      <c r="I7823" s="518">
        <v>505651</v>
      </c>
    </row>
    <row r="7824" spans="1:9" x14ac:dyDescent="0.2">
      <c r="A7824" s="518" t="s">
        <v>332</v>
      </c>
      <c r="B7824" s="518">
        <v>505669</v>
      </c>
      <c r="C7824" s="518" t="s">
        <v>2660</v>
      </c>
      <c r="D7824" s="518" t="s">
        <v>1663</v>
      </c>
      <c r="E7824" s="859">
        <v>22</v>
      </c>
      <c r="F7824" s="859">
        <v>22</v>
      </c>
      <c r="G7824" s="518" t="s">
        <v>122</v>
      </c>
      <c r="H7824" s="518" t="s">
        <v>332</v>
      </c>
      <c r="I7824" s="518">
        <v>505669</v>
      </c>
    </row>
    <row r="7825" spans="1:9" x14ac:dyDescent="0.2">
      <c r="A7825" s="518" t="s">
        <v>297</v>
      </c>
      <c r="B7825" s="518">
        <v>505677</v>
      </c>
      <c r="C7825" s="518" t="s">
        <v>2660</v>
      </c>
      <c r="D7825" s="518" t="s">
        <v>2755</v>
      </c>
      <c r="E7825" s="859">
        <v>13</v>
      </c>
      <c r="F7825" s="859">
        <v>0</v>
      </c>
      <c r="G7825" s="518" t="s">
        <v>122</v>
      </c>
      <c r="H7825" s="518" t="s">
        <v>297</v>
      </c>
      <c r="I7825" s="518">
        <v>505677</v>
      </c>
    </row>
    <row r="7826" spans="1:9" x14ac:dyDescent="0.2">
      <c r="A7826" s="518" t="s">
        <v>297</v>
      </c>
      <c r="B7826" s="518">
        <v>505693</v>
      </c>
      <c r="C7826" s="518" t="s">
        <v>2660</v>
      </c>
      <c r="D7826" s="518" t="s">
        <v>6138</v>
      </c>
      <c r="E7826" s="859">
        <v>17</v>
      </c>
      <c r="F7826" s="859">
        <v>0</v>
      </c>
      <c r="G7826" s="518" t="s">
        <v>122</v>
      </c>
      <c r="H7826" s="518" t="s">
        <v>297</v>
      </c>
      <c r="I7826" s="518">
        <v>505693</v>
      </c>
    </row>
    <row r="7827" spans="1:9" x14ac:dyDescent="0.2">
      <c r="A7827" s="518" t="s">
        <v>297</v>
      </c>
      <c r="B7827" s="518">
        <v>505719</v>
      </c>
      <c r="C7827" s="518" t="s">
        <v>2660</v>
      </c>
      <c r="D7827" s="518" t="s">
        <v>2756</v>
      </c>
      <c r="E7827" s="859">
        <v>20</v>
      </c>
      <c r="F7827" s="859">
        <v>0</v>
      </c>
      <c r="G7827" s="518" t="s">
        <v>122</v>
      </c>
      <c r="H7827" s="518" t="s">
        <v>297</v>
      </c>
      <c r="I7827" s="518">
        <v>505719</v>
      </c>
    </row>
    <row r="7828" spans="1:9" x14ac:dyDescent="0.2">
      <c r="A7828" s="518" t="s">
        <v>332</v>
      </c>
      <c r="B7828" s="518">
        <v>505743</v>
      </c>
      <c r="C7828" s="518" t="s">
        <v>2660</v>
      </c>
      <c r="D7828" s="518" t="s">
        <v>1370</v>
      </c>
      <c r="E7828" s="859">
        <v>23</v>
      </c>
      <c r="F7828" s="859">
        <v>23</v>
      </c>
      <c r="G7828" s="518" t="s">
        <v>122</v>
      </c>
      <c r="H7828" s="518" t="s">
        <v>332</v>
      </c>
      <c r="I7828" s="518">
        <v>505743</v>
      </c>
    </row>
    <row r="7829" spans="1:9" x14ac:dyDescent="0.2">
      <c r="A7829" s="518" t="s">
        <v>297</v>
      </c>
      <c r="B7829" s="518">
        <v>505784</v>
      </c>
      <c r="C7829" s="518" t="s">
        <v>2660</v>
      </c>
      <c r="D7829" s="518" t="s">
        <v>2795</v>
      </c>
      <c r="E7829" s="859">
        <v>12</v>
      </c>
      <c r="F7829" s="859">
        <v>0</v>
      </c>
      <c r="G7829" s="518" t="s">
        <v>122</v>
      </c>
      <c r="H7829" s="518" t="s">
        <v>297</v>
      </c>
      <c r="I7829" s="518">
        <v>505784</v>
      </c>
    </row>
    <row r="7830" spans="1:9" x14ac:dyDescent="0.2">
      <c r="A7830" s="518" t="s">
        <v>297</v>
      </c>
      <c r="B7830" s="518">
        <v>505800</v>
      </c>
      <c r="C7830" s="518" t="s">
        <v>2660</v>
      </c>
      <c r="D7830" s="518" t="s">
        <v>2796</v>
      </c>
      <c r="E7830" s="859">
        <v>22</v>
      </c>
      <c r="F7830" s="859">
        <v>0</v>
      </c>
      <c r="G7830" s="518" t="s">
        <v>122</v>
      </c>
      <c r="H7830" s="518" t="s">
        <v>297</v>
      </c>
      <c r="I7830" s="518">
        <v>505800</v>
      </c>
    </row>
    <row r="7831" spans="1:9" x14ac:dyDescent="0.2">
      <c r="A7831" s="518" t="s">
        <v>297</v>
      </c>
      <c r="B7831" s="518">
        <v>505818</v>
      </c>
      <c r="C7831" s="518" t="s">
        <v>2660</v>
      </c>
      <c r="D7831" s="518" t="s">
        <v>796</v>
      </c>
      <c r="E7831" s="859">
        <v>24</v>
      </c>
      <c r="F7831" s="859">
        <v>0</v>
      </c>
      <c r="G7831" s="518" t="s">
        <v>122</v>
      </c>
      <c r="H7831" s="518" t="s">
        <v>297</v>
      </c>
      <c r="I7831" s="518">
        <v>505818</v>
      </c>
    </row>
    <row r="7832" spans="1:9" x14ac:dyDescent="0.2">
      <c r="A7832" s="518" t="s">
        <v>332</v>
      </c>
      <c r="B7832" s="518">
        <v>505826</v>
      </c>
      <c r="C7832" s="518" t="s">
        <v>2660</v>
      </c>
      <c r="D7832" s="518" t="s">
        <v>2269</v>
      </c>
      <c r="E7832" s="859">
        <v>14</v>
      </c>
      <c r="F7832" s="859">
        <v>14</v>
      </c>
      <c r="G7832" s="518" t="s">
        <v>122</v>
      </c>
      <c r="H7832" s="518" t="s">
        <v>332</v>
      </c>
      <c r="I7832" s="518">
        <v>505826</v>
      </c>
    </row>
    <row r="7833" spans="1:9" x14ac:dyDescent="0.2">
      <c r="A7833" s="518" t="s">
        <v>297</v>
      </c>
      <c r="B7833" s="518">
        <v>505834</v>
      </c>
      <c r="C7833" s="518" t="s">
        <v>2660</v>
      </c>
      <c r="D7833" s="518" t="s">
        <v>2797</v>
      </c>
      <c r="E7833" s="859">
        <v>14</v>
      </c>
      <c r="F7833" s="859">
        <v>0</v>
      </c>
      <c r="G7833" s="518" t="s">
        <v>122</v>
      </c>
      <c r="H7833" s="518" t="s">
        <v>297</v>
      </c>
      <c r="I7833" s="518">
        <v>505834</v>
      </c>
    </row>
    <row r="7834" spans="1:9" x14ac:dyDescent="0.2">
      <c r="A7834" s="518" t="s">
        <v>332</v>
      </c>
      <c r="B7834" s="518">
        <v>505883</v>
      </c>
      <c r="C7834" s="518" t="s">
        <v>2660</v>
      </c>
      <c r="D7834" s="518" t="s">
        <v>2798</v>
      </c>
      <c r="E7834" s="859">
        <v>30</v>
      </c>
      <c r="F7834" s="859">
        <v>30</v>
      </c>
      <c r="G7834" s="518" t="s">
        <v>122</v>
      </c>
      <c r="H7834" s="518" t="s">
        <v>332</v>
      </c>
      <c r="I7834" s="518">
        <v>505883</v>
      </c>
    </row>
    <row r="7835" spans="1:9" x14ac:dyDescent="0.2">
      <c r="A7835" s="518" t="s">
        <v>332</v>
      </c>
      <c r="B7835" s="518">
        <v>505891</v>
      </c>
      <c r="C7835" s="518" t="s">
        <v>2660</v>
      </c>
      <c r="D7835" s="518" t="s">
        <v>1480</v>
      </c>
      <c r="E7835" s="859">
        <v>21</v>
      </c>
      <c r="F7835" s="859">
        <v>18</v>
      </c>
      <c r="G7835" s="518" t="s">
        <v>122</v>
      </c>
      <c r="H7835" s="518" t="s">
        <v>332</v>
      </c>
      <c r="I7835" s="518">
        <v>505891</v>
      </c>
    </row>
    <row r="7836" spans="1:9" x14ac:dyDescent="0.2">
      <c r="A7836" s="518" t="s">
        <v>297</v>
      </c>
      <c r="B7836" s="518">
        <v>505909</v>
      </c>
      <c r="C7836" s="518" t="s">
        <v>2660</v>
      </c>
      <c r="D7836" s="518" t="s">
        <v>2827</v>
      </c>
      <c r="E7836" s="859">
        <v>25</v>
      </c>
      <c r="F7836" s="859">
        <v>0</v>
      </c>
      <c r="G7836" s="518" t="s">
        <v>122</v>
      </c>
      <c r="H7836" s="518" t="s">
        <v>297</v>
      </c>
      <c r="I7836" s="518">
        <v>505909</v>
      </c>
    </row>
    <row r="7837" spans="1:9" x14ac:dyDescent="0.2">
      <c r="A7837" s="518" t="s">
        <v>297</v>
      </c>
      <c r="B7837" s="518">
        <v>505925</v>
      </c>
      <c r="C7837" s="518" t="s">
        <v>2660</v>
      </c>
      <c r="D7837" s="518" t="s">
        <v>2828</v>
      </c>
      <c r="E7837" s="859">
        <v>21</v>
      </c>
      <c r="F7837" s="859">
        <v>0</v>
      </c>
      <c r="G7837" s="518" t="s">
        <v>122</v>
      </c>
      <c r="H7837" s="518" t="s">
        <v>297</v>
      </c>
      <c r="I7837" s="518">
        <v>505925</v>
      </c>
    </row>
    <row r="7838" spans="1:9" x14ac:dyDescent="0.2">
      <c r="A7838" s="518" t="s">
        <v>297</v>
      </c>
      <c r="B7838" s="518">
        <v>505933</v>
      </c>
      <c r="C7838" s="518" t="s">
        <v>2660</v>
      </c>
      <c r="D7838" s="518" t="s">
        <v>2829</v>
      </c>
      <c r="E7838" s="859">
        <v>35</v>
      </c>
      <c r="F7838" s="859">
        <v>0</v>
      </c>
      <c r="G7838" s="518" t="s">
        <v>122</v>
      </c>
      <c r="H7838" s="518" t="s">
        <v>297</v>
      </c>
      <c r="I7838" s="518">
        <v>505933</v>
      </c>
    </row>
    <row r="7839" spans="1:9" x14ac:dyDescent="0.2">
      <c r="A7839" s="518" t="s">
        <v>332</v>
      </c>
      <c r="B7839" s="518">
        <v>505982</v>
      </c>
      <c r="C7839" s="518" t="s">
        <v>2660</v>
      </c>
      <c r="D7839" s="518" t="s">
        <v>2830</v>
      </c>
      <c r="E7839" s="859">
        <v>29</v>
      </c>
      <c r="F7839" s="859">
        <v>18</v>
      </c>
      <c r="G7839" s="518" t="s">
        <v>122</v>
      </c>
      <c r="H7839" s="518" t="s">
        <v>332</v>
      </c>
      <c r="I7839" s="518">
        <v>505982</v>
      </c>
    </row>
    <row r="7840" spans="1:9" x14ac:dyDescent="0.2">
      <c r="A7840" s="518" t="s">
        <v>332</v>
      </c>
      <c r="B7840" s="518">
        <v>505990</v>
      </c>
      <c r="C7840" s="518" t="s">
        <v>2660</v>
      </c>
      <c r="D7840" s="518" t="s">
        <v>2831</v>
      </c>
      <c r="E7840" s="859">
        <v>30</v>
      </c>
      <c r="F7840" s="859">
        <v>15</v>
      </c>
      <c r="G7840" s="518" t="s">
        <v>122</v>
      </c>
      <c r="H7840" s="518" t="s">
        <v>332</v>
      </c>
      <c r="I7840" s="518">
        <v>505990</v>
      </c>
    </row>
    <row r="7841" spans="1:9" x14ac:dyDescent="0.2">
      <c r="A7841" s="518" t="s">
        <v>332</v>
      </c>
      <c r="B7841" s="518">
        <v>506006</v>
      </c>
      <c r="C7841" s="518" t="s">
        <v>2660</v>
      </c>
      <c r="D7841" s="518" t="s">
        <v>745</v>
      </c>
      <c r="E7841" s="859">
        <v>35</v>
      </c>
      <c r="F7841" s="859">
        <v>21</v>
      </c>
      <c r="G7841" s="518" t="s">
        <v>122</v>
      </c>
      <c r="H7841" s="518" t="s">
        <v>332</v>
      </c>
      <c r="I7841" s="518">
        <v>506006</v>
      </c>
    </row>
    <row r="7842" spans="1:9" x14ac:dyDescent="0.2">
      <c r="A7842" s="518" t="s">
        <v>332</v>
      </c>
      <c r="B7842" s="518">
        <v>506014</v>
      </c>
      <c r="C7842" s="518" t="s">
        <v>2660</v>
      </c>
      <c r="D7842" s="518" t="s">
        <v>1153</v>
      </c>
      <c r="E7842" s="859">
        <v>25</v>
      </c>
      <c r="F7842" s="859">
        <v>25</v>
      </c>
      <c r="G7842" s="518" t="s">
        <v>122</v>
      </c>
      <c r="H7842" s="518" t="s">
        <v>332</v>
      </c>
      <c r="I7842" s="518">
        <v>506014</v>
      </c>
    </row>
    <row r="7843" spans="1:9" x14ac:dyDescent="0.2">
      <c r="A7843" s="518" t="s">
        <v>297</v>
      </c>
      <c r="B7843" s="518">
        <v>506022</v>
      </c>
      <c r="C7843" s="518" t="s">
        <v>2660</v>
      </c>
      <c r="D7843" s="518" t="s">
        <v>2832</v>
      </c>
      <c r="E7843" s="859">
        <v>19</v>
      </c>
      <c r="F7843" s="859">
        <v>0</v>
      </c>
      <c r="G7843" s="518" t="s">
        <v>122</v>
      </c>
      <c r="H7843" s="518" t="s">
        <v>297</v>
      </c>
      <c r="I7843" s="518">
        <v>506022</v>
      </c>
    </row>
    <row r="7844" spans="1:9" x14ac:dyDescent="0.2">
      <c r="A7844" s="518" t="s">
        <v>297</v>
      </c>
      <c r="B7844" s="518">
        <v>506048</v>
      </c>
      <c r="C7844" s="518" t="s">
        <v>2660</v>
      </c>
      <c r="D7844" s="518" t="s">
        <v>2833</v>
      </c>
      <c r="E7844" s="859">
        <v>29</v>
      </c>
      <c r="F7844" s="859">
        <v>0</v>
      </c>
      <c r="G7844" s="518" t="s">
        <v>122</v>
      </c>
      <c r="H7844" s="518" t="s">
        <v>297</v>
      </c>
      <c r="I7844" s="518">
        <v>506048</v>
      </c>
    </row>
    <row r="7845" spans="1:9" x14ac:dyDescent="0.2">
      <c r="A7845" s="518" t="s">
        <v>332</v>
      </c>
      <c r="B7845" s="518">
        <v>506055</v>
      </c>
      <c r="C7845" s="518" t="s">
        <v>2660</v>
      </c>
      <c r="D7845" s="518" t="s">
        <v>2581</v>
      </c>
      <c r="E7845" s="859">
        <v>35</v>
      </c>
      <c r="F7845" s="859">
        <v>35</v>
      </c>
      <c r="G7845" s="518" t="s">
        <v>122</v>
      </c>
      <c r="H7845" s="518" t="s">
        <v>332</v>
      </c>
      <c r="I7845" s="518">
        <v>506055</v>
      </c>
    </row>
    <row r="7846" spans="1:9" x14ac:dyDescent="0.2">
      <c r="A7846" s="518" t="s">
        <v>297</v>
      </c>
      <c r="B7846" s="518">
        <v>506063</v>
      </c>
      <c r="C7846" s="518" t="s">
        <v>2660</v>
      </c>
      <c r="D7846" s="518" t="s">
        <v>419</v>
      </c>
      <c r="E7846" s="859">
        <v>15</v>
      </c>
      <c r="F7846" s="859">
        <v>0</v>
      </c>
      <c r="G7846" s="518" t="s">
        <v>122</v>
      </c>
      <c r="H7846" s="518" t="s">
        <v>297</v>
      </c>
      <c r="I7846" s="518">
        <v>506063</v>
      </c>
    </row>
    <row r="7847" spans="1:9" x14ac:dyDescent="0.2">
      <c r="A7847" s="518" t="s">
        <v>332</v>
      </c>
      <c r="B7847" s="518">
        <v>506071</v>
      </c>
      <c r="C7847" s="518" t="s">
        <v>2660</v>
      </c>
      <c r="D7847" s="518" t="s">
        <v>1164</v>
      </c>
      <c r="E7847" s="859">
        <v>26</v>
      </c>
      <c r="F7847" s="859">
        <v>8</v>
      </c>
      <c r="G7847" s="518" t="s">
        <v>122</v>
      </c>
      <c r="H7847" s="518" t="s">
        <v>332</v>
      </c>
      <c r="I7847" s="518">
        <v>505503</v>
      </c>
    </row>
    <row r="7848" spans="1:9" x14ac:dyDescent="0.2">
      <c r="A7848" s="518" t="s">
        <v>332</v>
      </c>
      <c r="B7848" s="518">
        <v>506097</v>
      </c>
      <c r="C7848" s="518" t="s">
        <v>2660</v>
      </c>
      <c r="D7848" s="518" t="s">
        <v>2217</v>
      </c>
      <c r="E7848" s="859">
        <v>34</v>
      </c>
      <c r="F7848" s="859">
        <v>34</v>
      </c>
      <c r="G7848" s="518" t="s">
        <v>122</v>
      </c>
      <c r="H7848" s="518" t="s">
        <v>332</v>
      </c>
      <c r="I7848" s="518">
        <v>506097</v>
      </c>
    </row>
    <row r="7849" spans="1:9" x14ac:dyDescent="0.2">
      <c r="A7849" s="518" t="s">
        <v>297</v>
      </c>
      <c r="B7849" s="518">
        <v>506105</v>
      </c>
      <c r="C7849" s="518" t="s">
        <v>2660</v>
      </c>
      <c r="D7849" s="518" t="s">
        <v>2218</v>
      </c>
      <c r="E7849" s="859">
        <v>13</v>
      </c>
      <c r="F7849" s="859">
        <v>0</v>
      </c>
      <c r="G7849" s="518" t="s">
        <v>122</v>
      </c>
      <c r="H7849" s="518" t="s">
        <v>297</v>
      </c>
      <c r="I7849" s="518">
        <v>506105</v>
      </c>
    </row>
    <row r="7850" spans="1:9" x14ac:dyDescent="0.2">
      <c r="A7850" s="518" t="s">
        <v>297</v>
      </c>
      <c r="B7850" s="518">
        <v>506121</v>
      </c>
      <c r="C7850" s="518" t="s">
        <v>2660</v>
      </c>
      <c r="D7850" s="518" t="s">
        <v>6139</v>
      </c>
      <c r="E7850" s="859">
        <v>28</v>
      </c>
      <c r="F7850" s="859">
        <v>0</v>
      </c>
      <c r="G7850" s="518" t="s">
        <v>122</v>
      </c>
      <c r="H7850" s="518" t="s">
        <v>297</v>
      </c>
      <c r="I7850" s="518">
        <v>506121</v>
      </c>
    </row>
    <row r="7851" spans="1:9" x14ac:dyDescent="0.2">
      <c r="A7851" s="518" t="s">
        <v>297</v>
      </c>
      <c r="B7851" s="518">
        <v>506162</v>
      </c>
      <c r="C7851" s="518" t="s">
        <v>2660</v>
      </c>
      <c r="D7851" s="518" t="s">
        <v>2219</v>
      </c>
      <c r="E7851" s="859">
        <v>25</v>
      </c>
      <c r="F7851" s="859">
        <v>0</v>
      </c>
      <c r="G7851" s="518" t="s">
        <v>122</v>
      </c>
      <c r="H7851" s="518" t="s">
        <v>297</v>
      </c>
      <c r="I7851" s="518">
        <v>506162</v>
      </c>
    </row>
    <row r="7852" spans="1:9" x14ac:dyDescent="0.2">
      <c r="A7852" s="518" t="s">
        <v>297</v>
      </c>
      <c r="B7852" s="518">
        <v>506188</v>
      </c>
      <c r="C7852" s="518" t="s">
        <v>2660</v>
      </c>
      <c r="D7852" s="518" t="s">
        <v>2220</v>
      </c>
      <c r="E7852" s="859">
        <v>28</v>
      </c>
      <c r="F7852" s="859">
        <v>0</v>
      </c>
      <c r="G7852" s="518" t="s">
        <v>122</v>
      </c>
      <c r="H7852" s="518" t="s">
        <v>297</v>
      </c>
      <c r="I7852" s="518">
        <v>506188</v>
      </c>
    </row>
    <row r="7853" spans="1:9" x14ac:dyDescent="0.2">
      <c r="A7853" s="518" t="s">
        <v>297</v>
      </c>
      <c r="B7853" s="518">
        <v>506204</v>
      </c>
      <c r="C7853" s="518" t="s">
        <v>2660</v>
      </c>
      <c r="D7853" s="518" t="s">
        <v>2221</v>
      </c>
      <c r="E7853" s="859">
        <v>18</v>
      </c>
      <c r="F7853" s="859">
        <v>0</v>
      </c>
      <c r="G7853" s="518" t="s">
        <v>122</v>
      </c>
      <c r="H7853" s="518" t="s">
        <v>297</v>
      </c>
      <c r="I7853" s="518">
        <v>506204</v>
      </c>
    </row>
    <row r="7854" spans="1:9" x14ac:dyDescent="0.2">
      <c r="A7854" s="518" t="s">
        <v>298</v>
      </c>
      <c r="B7854" s="518">
        <v>506212</v>
      </c>
      <c r="C7854" s="518" t="s">
        <v>2660</v>
      </c>
      <c r="D7854" s="518" t="s">
        <v>913</v>
      </c>
      <c r="E7854" s="859">
        <v>9</v>
      </c>
      <c r="F7854" s="859">
        <v>0</v>
      </c>
      <c r="G7854" s="518" t="s">
        <v>122</v>
      </c>
      <c r="H7854" s="518" t="s">
        <v>298</v>
      </c>
      <c r="I7854" s="518">
        <v>506212</v>
      </c>
    </row>
    <row r="7855" spans="1:9" x14ac:dyDescent="0.2">
      <c r="A7855" s="518" t="s">
        <v>366</v>
      </c>
      <c r="B7855" s="518">
        <v>506238</v>
      </c>
      <c r="C7855" s="518" t="s">
        <v>2660</v>
      </c>
      <c r="D7855" s="518" t="s">
        <v>2222</v>
      </c>
      <c r="E7855" s="859">
        <v>29</v>
      </c>
      <c r="F7855" s="859">
        <v>13</v>
      </c>
      <c r="G7855" s="518" t="s">
        <v>122</v>
      </c>
      <c r="H7855" s="518" t="s">
        <v>366</v>
      </c>
      <c r="I7855" s="518">
        <v>506238</v>
      </c>
    </row>
    <row r="7856" spans="1:9" x14ac:dyDescent="0.2">
      <c r="A7856" s="518" t="s">
        <v>297</v>
      </c>
      <c r="B7856" s="518">
        <v>506246</v>
      </c>
      <c r="C7856" s="518" t="s">
        <v>2660</v>
      </c>
      <c r="D7856" s="518" t="s">
        <v>877</v>
      </c>
      <c r="E7856" s="859">
        <v>11</v>
      </c>
      <c r="F7856" s="859">
        <v>0</v>
      </c>
      <c r="G7856" s="518" t="s">
        <v>122</v>
      </c>
      <c r="H7856" s="518" t="s">
        <v>297</v>
      </c>
      <c r="I7856" s="518">
        <v>506246</v>
      </c>
    </row>
    <row r="7857" spans="1:9" x14ac:dyDescent="0.2">
      <c r="A7857" s="518" t="s">
        <v>297</v>
      </c>
      <c r="B7857" s="518">
        <v>506261</v>
      </c>
      <c r="C7857" s="518" t="s">
        <v>2660</v>
      </c>
      <c r="D7857" s="518" t="s">
        <v>6874</v>
      </c>
      <c r="E7857" s="859">
        <v>28</v>
      </c>
      <c r="F7857" s="859">
        <v>0</v>
      </c>
      <c r="G7857" s="518" t="s">
        <v>122</v>
      </c>
      <c r="H7857" s="518" t="s">
        <v>297</v>
      </c>
      <c r="I7857" s="518">
        <v>506261</v>
      </c>
    </row>
    <row r="7858" spans="1:9" x14ac:dyDescent="0.2">
      <c r="A7858" s="518" t="s">
        <v>366</v>
      </c>
      <c r="B7858" s="518">
        <v>506279</v>
      </c>
      <c r="C7858" s="518" t="s">
        <v>2660</v>
      </c>
      <c r="D7858" s="518" t="s">
        <v>2269</v>
      </c>
      <c r="E7858" s="859">
        <v>15</v>
      </c>
      <c r="F7858" s="859">
        <v>15</v>
      </c>
      <c r="G7858" s="518" t="s">
        <v>122</v>
      </c>
      <c r="H7858" s="518" t="s">
        <v>366</v>
      </c>
      <c r="I7858" s="518">
        <v>506279</v>
      </c>
    </row>
    <row r="7859" spans="1:9" x14ac:dyDescent="0.2">
      <c r="A7859" s="518" t="s">
        <v>297</v>
      </c>
      <c r="B7859" s="518">
        <v>506287</v>
      </c>
      <c r="C7859" s="518" t="s">
        <v>2660</v>
      </c>
      <c r="D7859" s="518" t="s">
        <v>6140</v>
      </c>
      <c r="E7859" s="859">
        <v>20</v>
      </c>
      <c r="F7859" s="859">
        <v>0</v>
      </c>
      <c r="G7859" s="518" t="s">
        <v>122</v>
      </c>
      <c r="H7859" s="518" t="s">
        <v>297</v>
      </c>
      <c r="I7859" s="518">
        <v>506287</v>
      </c>
    </row>
    <row r="7860" spans="1:9" x14ac:dyDescent="0.2">
      <c r="A7860" s="518" t="s">
        <v>297</v>
      </c>
      <c r="B7860" s="518">
        <v>506295</v>
      </c>
      <c r="C7860" s="518" t="s">
        <v>2660</v>
      </c>
      <c r="D7860" s="518" t="s">
        <v>9197</v>
      </c>
      <c r="E7860" s="859">
        <v>31</v>
      </c>
      <c r="F7860" s="859">
        <v>0</v>
      </c>
      <c r="G7860" s="518" t="s">
        <v>122</v>
      </c>
      <c r="H7860" s="518" t="s">
        <v>297</v>
      </c>
      <c r="I7860" s="518">
        <v>506295</v>
      </c>
    </row>
    <row r="7861" spans="1:9" x14ac:dyDescent="0.2">
      <c r="A7861" s="518" t="s">
        <v>366</v>
      </c>
      <c r="B7861" s="518">
        <v>506360</v>
      </c>
      <c r="C7861" s="518" t="s">
        <v>2660</v>
      </c>
      <c r="D7861" s="518" t="s">
        <v>2270</v>
      </c>
      <c r="E7861" s="859">
        <v>29</v>
      </c>
      <c r="F7861" s="859">
        <v>29</v>
      </c>
      <c r="G7861" s="518" t="s">
        <v>122</v>
      </c>
      <c r="H7861" s="518" t="s">
        <v>366</v>
      </c>
      <c r="I7861" s="518">
        <v>506360</v>
      </c>
    </row>
    <row r="7862" spans="1:9" x14ac:dyDescent="0.2">
      <c r="A7862" s="518" t="s">
        <v>366</v>
      </c>
      <c r="B7862" s="518">
        <v>506378</v>
      </c>
      <c r="C7862" s="518" t="s">
        <v>2660</v>
      </c>
      <c r="D7862" s="518" t="s">
        <v>1663</v>
      </c>
      <c r="E7862" s="859">
        <v>18</v>
      </c>
      <c r="F7862" s="859">
        <v>18</v>
      </c>
      <c r="G7862" s="518" t="s">
        <v>122</v>
      </c>
      <c r="H7862" s="518" t="s">
        <v>366</v>
      </c>
      <c r="I7862" s="518">
        <v>506378</v>
      </c>
    </row>
    <row r="7863" spans="1:9" x14ac:dyDescent="0.2">
      <c r="A7863" s="518" t="s">
        <v>297</v>
      </c>
      <c r="B7863" s="518">
        <v>506386</v>
      </c>
      <c r="C7863" s="518" t="s">
        <v>2660</v>
      </c>
      <c r="D7863" s="518" t="s">
        <v>2271</v>
      </c>
      <c r="E7863" s="859">
        <v>17</v>
      </c>
      <c r="F7863" s="859">
        <v>0</v>
      </c>
      <c r="G7863" s="518" t="s">
        <v>122</v>
      </c>
      <c r="H7863" s="518" t="s">
        <v>297</v>
      </c>
      <c r="I7863" s="518">
        <v>506386</v>
      </c>
    </row>
    <row r="7864" spans="1:9" x14ac:dyDescent="0.2">
      <c r="A7864" s="518" t="s">
        <v>297</v>
      </c>
      <c r="B7864" s="518">
        <v>506402</v>
      </c>
      <c r="C7864" s="518" t="s">
        <v>2660</v>
      </c>
      <c r="D7864" s="518" t="s">
        <v>726</v>
      </c>
      <c r="E7864" s="859">
        <v>31</v>
      </c>
      <c r="F7864" s="859">
        <v>0</v>
      </c>
      <c r="G7864" s="518" t="s">
        <v>122</v>
      </c>
      <c r="H7864" s="518" t="s">
        <v>297</v>
      </c>
      <c r="I7864" s="518">
        <v>506402</v>
      </c>
    </row>
    <row r="7865" spans="1:9" x14ac:dyDescent="0.2">
      <c r="A7865" s="518" t="s">
        <v>366</v>
      </c>
      <c r="B7865" s="518">
        <v>506410</v>
      </c>
      <c r="C7865" s="518" t="s">
        <v>2660</v>
      </c>
      <c r="D7865" s="518" t="s">
        <v>1370</v>
      </c>
      <c r="E7865" s="859">
        <v>17</v>
      </c>
      <c r="F7865" s="859">
        <v>17</v>
      </c>
      <c r="G7865" s="518" t="s">
        <v>122</v>
      </c>
      <c r="H7865" s="518" t="s">
        <v>366</v>
      </c>
      <c r="I7865" s="518">
        <v>506410</v>
      </c>
    </row>
    <row r="7866" spans="1:9" x14ac:dyDescent="0.2">
      <c r="A7866" s="518" t="s">
        <v>297</v>
      </c>
      <c r="B7866" s="518">
        <v>506428</v>
      </c>
      <c r="C7866" s="518" t="s">
        <v>2660</v>
      </c>
      <c r="D7866" s="518" t="s">
        <v>2311</v>
      </c>
      <c r="E7866" s="859">
        <v>22</v>
      </c>
      <c r="F7866" s="859">
        <v>0</v>
      </c>
      <c r="G7866" s="518" t="s">
        <v>122</v>
      </c>
      <c r="H7866" s="518" t="s">
        <v>297</v>
      </c>
      <c r="I7866" s="518">
        <v>506428</v>
      </c>
    </row>
    <row r="7867" spans="1:9" x14ac:dyDescent="0.2">
      <c r="A7867" s="518" t="s">
        <v>366</v>
      </c>
      <c r="B7867" s="518">
        <v>506436</v>
      </c>
      <c r="C7867" s="518" t="s">
        <v>2660</v>
      </c>
      <c r="D7867" s="518" t="s">
        <v>7948</v>
      </c>
      <c r="E7867" s="859">
        <v>29</v>
      </c>
      <c r="F7867" s="859">
        <v>29</v>
      </c>
      <c r="G7867" s="518" t="s">
        <v>122</v>
      </c>
      <c r="H7867" s="518" t="s">
        <v>366</v>
      </c>
      <c r="I7867" s="518">
        <v>506436</v>
      </c>
    </row>
    <row r="7868" spans="1:9" x14ac:dyDescent="0.2">
      <c r="A7868" s="518" t="s">
        <v>297</v>
      </c>
      <c r="B7868" s="518">
        <v>506451</v>
      </c>
      <c r="C7868" s="518" t="s">
        <v>2660</v>
      </c>
      <c r="D7868" s="518" t="s">
        <v>2312</v>
      </c>
      <c r="E7868" s="859">
        <v>25</v>
      </c>
      <c r="F7868" s="859">
        <v>0</v>
      </c>
      <c r="G7868" s="518" t="s">
        <v>122</v>
      </c>
      <c r="H7868" s="518" t="s">
        <v>297</v>
      </c>
      <c r="I7868" s="518">
        <v>506451</v>
      </c>
    </row>
    <row r="7869" spans="1:9" x14ac:dyDescent="0.2">
      <c r="A7869" s="518" t="s">
        <v>366</v>
      </c>
      <c r="B7869" s="518">
        <v>506477</v>
      </c>
      <c r="C7869" s="518" t="s">
        <v>2660</v>
      </c>
      <c r="D7869" s="518" t="s">
        <v>2265</v>
      </c>
      <c r="E7869" s="859">
        <v>20</v>
      </c>
      <c r="F7869" s="859">
        <v>20</v>
      </c>
      <c r="G7869" s="518" t="s">
        <v>122</v>
      </c>
      <c r="H7869" s="518" t="s">
        <v>366</v>
      </c>
      <c r="I7869" s="518">
        <v>506477</v>
      </c>
    </row>
    <row r="7870" spans="1:9" x14ac:dyDescent="0.2">
      <c r="A7870" s="518" t="s">
        <v>366</v>
      </c>
      <c r="B7870" s="518">
        <v>506485</v>
      </c>
      <c r="C7870" s="518" t="s">
        <v>2660</v>
      </c>
      <c r="D7870" s="518" t="s">
        <v>2313</v>
      </c>
      <c r="E7870" s="859">
        <v>23</v>
      </c>
      <c r="F7870" s="859">
        <v>23</v>
      </c>
      <c r="G7870" s="518" t="s">
        <v>122</v>
      </c>
      <c r="H7870" s="518" t="s">
        <v>366</v>
      </c>
      <c r="I7870" s="518">
        <v>506485</v>
      </c>
    </row>
    <row r="7871" spans="1:9" x14ac:dyDescent="0.2">
      <c r="A7871" s="518" t="s">
        <v>366</v>
      </c>
      <c r="B7871" s="518">
        <v>506493</v>
      </c>
      <c r="C7871" s="518" t="s">
        <v>2660</v>
      </c>
      <c r="D7871" s="518" t="s">
        <v>2314</v>
      </c>
      <c r="E7871" s="859">
        <v>19</v>
      </c>
      <c r="F7871" s="859">
        <v>19</v>
      </c>
      <c r="G7871" s="518" t="s">
        <v>122</v>
      </c>
      <c r="H7871" s="518" t="s">
        <v>366</v>
      </c>
      <c r="I7871" s="518">
        <v>506493</v>
      </c>
    </row>
    <row r="7872" spans="1:9" x14ac:dyDescent="0.2">
      <c r="A7872" s="518" t="s">
        <v>297</v>
      </c>
      <c r="B7872" s="518">
        <v>506501</v>
      </c>
      <c r="C7872" s="518" t="s">
        <v>2660</v>
      </c>
      <c r="D7872" s="518" t="s">
        <v>2315</v>
      </c>
      <c r="E7872" s="859">
        <v>21</v>
      </c>
      <c r="F7872" s="859">
        <v>0</v>
      </c>
      <c r="G7872" s="518" t="s">
        <v>122</v>
      </c>
      <c r="H7872" s="518" t="s">
        <v>297</v>
      </c>
      <c r="I7872" s="518">
        <v>506501</v>
      </c>
    </row>
    <row r="7873" spans="1:9" x14ac:dyDescent="0.2">
      <c r="A7873" s="518" t="s">
        <v>366</v>
      </c>
      <c r="B7873" s="518">
        <v>506519</v>
      </c>
      <c r="C7873" s="518" t="s">
        <v>2660</v>
      </c>
      <c r="D7873" s="518" t="s">
        <v>2316</v>
      </c>
      <c r="E7873" s="859">
        <v>23</v>
      </c>
      <c r="F7873" s="859">
        <v>23</v>
      </c>
      <c r="G7873" s="518" t="s">
        <v>122</v>
      </c>
      <c r="H7873" s="518" t="s">
        <v>366</v>
      </c>
      <c r="I7873" s="518">
        <v>506519</v>
      </c>
    </row>
    <row r="7874" spans="1:9" x14ac:dyDescent="0.2">
      <c r="A7874" s="518" t="s">
        <v>297</v>
      </c>
      <c r="B7874" s="518">
        <v>506527</v>
      </c>
      <c r="C7874" s="518" t="s">
        <v>2660</v>
      </c>
      <c r="D7874" s="518" t="s">
        <v>6141</v>
      </c>
      <c r="E7874" s="859">
        <v>21</v>
      </c>
      <c r="F7874" s="859">
        <v>0</v>
      </c>
      <c r="G7874" s="518" t="s">
        <v>122</v>
      </c>
      <c r="H7874" s="518" t="s">
        <v>297</v>
      </c>
      <c r="I7874" s="518">
        <v>506527</v>
      </c>
    </row>
    <row r="7875" spans="1:9" x14ac:dyDescent="0.2">
      <c r="A7875" s="518" t="s">
        <v>366</v>
      </c>
      <c r="B7875" s="518">
        <v>506543</v>
      </c>
      <c r="C7875" s="518" t="s">
        <v>2660</v>
      </c>
      <c r="D7875" s="518" t="s">
        <v>1189</v>
      </c>
      <c r="E7875" s="859">
        <v>14</v>
      </c>
      <c r="F7875" s="859">
        <v>14</v>
      </c>
      <c r="G7875" s="518" t="s">
        <v>122</v>
      </c>
      <c r="H7875" s="518" t="s">
        <v>366</v>
      </c>
      <c r="I7875" s="518">
        <v>506873</v>
      </c>
    </row>
    <row r="7876" spans="1:9" x14ac:dyDescent="0.2">
      <c r="A7876" s="518" t="s">
        <v>297</v>
      </c>
      <c r="B7876" s="518">
        <v>506550</v>
      </c>
      <c r="C7876" s="518" t="s">
        <v>2660</v>
      </c>
      <c r="D7876" s="518" t="s">
        <v>9198</v>
      </c>
      <c r="E7876" s="859">
        <v>34</v>
      </c>
      <c r="F7876" s="859">
        <v>0</v>
      </c>
      <c r="G7876" s="518" t="s">
        <v>122</v>
      </c>
      <c r="H7876" s="518" t="s">
        <v>297</v>
      </c>
      <c r="I7876" s="518">
        <v>506550</v>
      </c>
    </row>
    <row r="7877" spans="1:9" x14ac:dyDescent="0.2">
      <c r="A7877" s="518" t="s">
        <v>366</v>
      </c>
      <c r="B7877" s="518">
        <v>506576</v>
      </c>
      <c r="C7877" s="518" t="s">
        <v>2660</v>
      </c>
      <c r="D7877" s="518" t="s">
        <v>2346</v>
      </c>
      <c r="E7877" s="859">
        <v>12</v>
      </c>
      <c r="F7877" s="859">
        <v>6</v>
      </c>
      <c r="G7877" s="518" t="s">
        <v>122</v>
      </c>
      <c r="H7877" s="518" t="s">
        <v>366</v>
      </c>
      <c r="I7877" s="518">
        <v>506436</v>
      </c>
    </row>
    <row r="7878" spans="1:9" x14ac:dyDescent="0.2">
      <c r="A7878" s="518" t="s">
        <v>297</v>
      </c>
      <c r="B7878" s="518">
        <v>506600</v>
      </c>
      <c r="C7878" s="518" t="s">
        <v>2660</v>
      </c>
      <c r="D7878" s="518" t="s">
        <v>2347</v>
      </c>
      <c r="E7878" s="859">
        <v>18</v>
      </c>
      <c r="F7878" s="859">
        <v>0</v>
      </c>
      <c r="G7878" s="518" t="s">
        <v>122</v>
      </c>
      <c r="H7878" s="518" t="s">
        <v>297</v>
      </c>
      <c r="I7878" s="518">
        <v>506600</v>
      </c>
    </row>
    <row r="7879" spans="1:9" x14ac:dyDescent="0.2">
      <c r="A7879" s="518" t="s">
        <v>366</v>
      </c>
      <c r="B7879" s="518">
        <v>506626</v>
      </c>
      <c r="C7879" s="518" t="s">
        <v>2660</v>
      </c>
      <c r="D7879" s="518" t="s">
        <v>2348</v>
      </c>
      <c r="E7879" s="859">
        <v>13</v>
      </c>
      <c r="F7879" s="859">
        <v>13</v>
      </c>
      <c r="G7879" s="518" t="s">
        <v>122</v>
      </c>
      <c r="H7879" s="518" t="s">
        <v>366</v>
      </c>
      <c r="I7879" s="518">
        <v>506626</v>
      </c>
    </row>
    <row r="7880" spans="1:9" x14ac:dyDescent="0.2">
      <c r="A7880" s="518" t="s">
        <v>297</v>
      </c>
      <c r="B7880" s="518">
        <v>506634</v>
      </c>
      <c r="C7880" s="518" t="s">
        <v>2660</v>
      </c>
      <c r="D7880" s="518" t="s">
        <v>2349</v>
      </c>
      <c r="E7880" s="859">
        <v>27</v>
      </c>
      <c r="F7880" s="859">
        <v>0</v>
      </c>
      <c r="G7880" s="518" t="s">
        <v>122</v>
      </c>
      <c r="H7880" s="518" t="s">
        <v>297</v>
      </c>
      <c r="I7880" s="518">
        <v>506634</v>
      </c>
    </row>
    <row r="7881" spans="1:9" x14ac:dyDescent="0.2">
      <c r="A7881" s="518" t="s">
        <v>297</v>
      </c>
      <c r="B7881" s="518">
        <v>506642</v>
      </c>
      <c r="C7881" s="518" t="s">
        <v>2660</v>
      </c>
      <c r="D7881" s="518" t="s">
        <v>2400</v>
      </c>
      <c r="E7881" s="859">
        <v>23</v>
      </c>
      <c r="F7881" s="859">
        <v>0</v>
      </c>
      <c r="G7881" s="518" t="s">
        <v>122</v>
      </c>
      <c r="H7881" s="518" t="s">
        <v>297</v>
      </c>
      <c r="I7881" s="518">
        <v>506642</v>
      </c>
    </row>
    <row r="7882" spans="1:9" x14ac:dyDescent="0.2">
      <c r="A7882" s="518" t="s">
        <v>366</v>
      </c>
      <c r="B7882" s="518">
        <v>506659</v>
      </c>
      <c r="C7882" s="518" t="s">
        <v>2660</v>
      </c>
      <c r="D7882" s="518" t="s">
        <v>2401</v>
      </c>
      <c r="E7882" s="859">
        <v>22</v>
      </c>
      <c r="F7882" s="859">
        <v>22</v>
      </c>
      <c r="G7882" s="518" t="s">
        <v>122</v>
      </c>
      <c r="H7882" s="518" t="s">
        <v>366</v>
      </c>
      <c r="I7882" s="518">
        <v>506659</v>
      </c>
    </row>
    <row r="7883" spans="1:9" x14ac:dyDescent="0.2">
      <c r="A7883" s="518" t="s">
        <v>366</v>
      </c>
      <c r="B7883" s="518">
        <v>506675</v>
      </c>
      <c r="C7883" s="518" t="s">
        <v>2660</v>
      </c>
      <c r="D7883" s="518" t="s">
        <v>1695</v>
      </c>
      <c r="E7883" s="859">
        <v>19</v>
      </c>
      <c r="F7883" s="859">
        <v>19</v>
      </c>
      <c r="G7883" s="518" t="s">
        <v>122</v>
      </c>
      <c r="H7883" s="518" t="s">
        <v>366</v>
      </c>
      <c r="I7883" s="518">
        <v>506675</v>
      </c>
    </row>
    <row r="7884" spans="1:9" x14ac:dyDescent="0.2">
      <c r="A7884" s="518" t="s">
        <v>297</v>
      </c>
      <c r="B7884" s="518">
        <v>506709</v>
      </c>
      <c r="C7884" s="518" t="s">
        <v>2660</v>
      </c>
      <c r="D7884" s="518" t="s">
        <v>480</v>
      </c>
      <c r="E7884" s="859">
        <v>20</v>
      </c>
      <c r="F7884" s="859">
        <v>0</v>
      </c>
      <c r="G7884" s="518" t="s">
        <v>122</v>
      </c>
      <c r="H7884" s="518" t="s">
        <v>297</v>
      </c>
      <c r="I7884" s="518">
        <v>506709</v>
      </c>
    </row>
    <row r="7885" spans="1:9" x14ac:dyDescent="0.2">
      <c r="A7885" s="518" t="s">
        <v>366</v>
      </c>
      <c r="B7885" s="518">
        <v>506766</v>
      </c>
      <c r="C7885" s="518" t="s">
        <v>2660</v>
      </c>
      <c r="D7885" s="518" t="s">
        <v>881</v>
      </c>
      <c r="E7885" s="859">
        <v>26</v>
      </c>
      <c r="F7885" s="859">
        <v>26</v>
      </c>
      <c r="G7885" s="518" t="s">
        <v>122</v>
      </c>
      <c r="H7885" s="518" t="s">
        <v>366</v>
      </c>
      <c r="I7885" s="518">
        <v>506766</v>
      </c>
    </row>
    <row r="7886" spans="1:9" x14ac:dyDescent="0.2">
      <c r="A7886" s="518" t="s">
        <v>366</v>
      </c>
      <c r="B7886" s="518">
        <v>506774</v>
      </c>
      <c r="C7886" s="518" t="s">
        <v>2660</v>
      </c>
      <c r="D7886" s="518" t="s">
        <v>1209</v>
      </c>
      <c r="E7886" s="859">
        <v>16</v>
      </c>
      <c r="F7886" s="859">
        <v>7</v>
      </c>
      <c r="G7886" s="518" t="s">
        <v>122</v>
      </c>
      <c r="H7886" s="518" t="s">
        <v>366</v>
      </c>
      <c r="I7886" s="518">
        <v>506485</v>
      </c>
    </row>
    <row r="7887" spans="1:9" x14ac:dyDescent="0.2">
      <c r="A7887" s="518" t="s">
        <v>297</v>
      </c>
      <c r="B7887" s="518">
        <v>506782</v>
      </c>
      <c r="C7887" s="518" t="s">
        <v>2660</v>
      </c>
      <c r="D7887" s="518" t="s">
        <v>2451</v>
      </c>
      <c r="E7887" s="859">
        <v>16</v>
      </c>
      <c r="F7887" s="859">
        <v>0</v>
      </c>
      <c r="G7887" s="518" t="s">
        <v>122</v>
      </c>
      <c r="H7887" s="518" t="s">
        <v>297</v>
      </c>
      <c r="I7887" s="518">
        <v>506782</v>
      </c>
    </row>
    <row r="7888" spans="1:9" x14ac:dyDescent="0.2">
      <c r="A7888" s="518" t="s">
        <v>366</v>
      </c>
      <c r="B7888" s="518">
        <v>506824</v>
      </c>
      <c r="C7888" s="518" t="s">
        <v>2660</v>
      </c>
      <c r="D7888" s="518" t="s">
        <v>1102</v>
      </c>
      <c r="E7888" s="859">
        <v>13</v>
      </c>
      <c r="F7888" s="859">
        <v>13</v>
      </c>
      <c r="G7888" s="518" t="s">
        <v>122</v>
      </c>
      <c r="H7888" s="518" t="s">
        <v>366</v>
      </c>
      <c r="I7888" s="518">
        <v>506477</v>
      </c>
    </row>
    <row r="7889" spans="1:9" x14ac:dyDescent="0.2">
      <c r="A7889" s="518" t="s">
        <v>297</v>
      </c>
      <c r="B7889" s="518">
        <v>506832</v>
      </c>
      <c r="C7889" s="518" t="s">
        <v>2660</v>
      </c>
      <c r="D7889" s="518" t="s">
        <v>6142</v>
      </c>
      <c r="E7889" s="859">
        <v>28</v>
      </c>
      <c r="F7889" s="859">
        <v>0</v>
      </c>
      <c r="G7889" s="518" t="s">
        <v>122</v>
      </c>
      <c r="H7889" s="518" t="s">
        <v>297</v>
      </c>
      <c r="I7889" s="518">
        <v>506832</v>
      </c>
    </row>
    <row r="7890" spans="1:9" x14ac:dyDescent="0.2">
      <c r="A7890" s="518" t="s">
        <v>366</v>
      </c>
      <c r="B7890" s="518">
        <v>506840</v>
      </c>
      <c r="C7890" s="518" t="s">
        <v>2660</v>
      </c>
      <c r="D7890" s="518" t="s">
        <v>2453</v>
      </c>
      <c r="E7890" s="859">
        <v>16</v>
      </c>
      <c r="F7890" s="859">
        <v>16</v>
      </c>
      <c r="G7890" s="518" t="s">
        <v>122</v>
      </c>
      <c r="H7890" s="518" t="s">
        <v>366</v>
      </c>
      <c r="I7890" s="518">
        <v>506279</v>
      </c>
    </row>
    <row r="7891" spans="1:9" x14ac:dyDescent="0.2">
      <c r="A7891" s="518" t="s">
        <v>297</v>
      </c>
      <c r="B7891" s="518">
        <v>506857</v>
      </c>
      <c r="C7891" s="518" t="s">
        <v>2660</v>
      </c>
      <c r="D7891" s="518" t="s">
        <v>2452</v>
      </c>
      <c r="E7891" s="859">
        <v>17</v>
      </c>
      <c r="F7891" s="859">
        <v>0</v>
      </c>
      <c r="G7891" s="518" t="s">
        <v>122</v>
      </c>
      <c r="H7891" s="518" t="s">
        <v>297</v>
      </c>
      <c r="I7891" s="518">
        <v>506857</v>
      </c>
    </row>
    <row r="7892" spans="1:9" x14ac:dyDescent="0.2">
      <c r="A7892" s="518" t="s">
        <v>366</v>
      </c>
      <c r="B7892" s="518">
        <v>506873</v>
      </c>
      <c r="C7892" s="518" t="s">
        <v>2660</v>
      </c>
      <c r="D7892" s="518" t="s">
        <v>1170</v>
      </c>
      <c r="E7892" s="859">
        <v>20</v>
      </c>
      <c r="F7892" s="859">
        <v>20</v>
      </c>
      <c r="G7892" s="518" t="s">
        <v>122</v>
      </c>
      <c r="H7892" s="518" t="s">
        <v>366</v>
      </c>
      <c r="I7892" s="518">
        <v>506873</v>
      </c>
    </row>
    <row r="7893" spans="1:9" x14ac:dyDescent="0.2">
      <c r="A7893" s="518" t="s">
        <v>240</v>
      </c>
      <c r="B7893" s="518">
        <v>506881</v>
      </c>
      <c r="C7893" s="518" t="s">
        <v>2660</v>
      </c>
      <c r="D7893" s="518" t="s">
        <v>2454</v>
      </c>
      <c r="E7893" s="859">
        <v>19</v>
      </c>
      <c r="F7893" s="859">
        <v>19</v>
      </c>
      <c r="G7893" s="518" t="s">
        <v>122</v>
      </c>
      <c r="H7893" s="518" t="s">
        <v>240</v>
      </c>
      <c r="I7893" s="518">
        <v>506881</v>
      </c>
    </row>
    <row r="7894" spans="1:9" x14ac:dyDescent="0.2">
      <c r="A7894" s="518" t="s">
        <v>240</v>
      </c>
      <c r="B7894" s="518">
        <v>506899</v>
      </c>
      <c r="C7894" s="518" t="s">
        <v>2660</v>
      </c>
      <c r="D7894" s="518" t="s">
        <v>1209</v>
      </c>
      <c r="E7894" s="859">
        <v>25</v>
      </c>
      <c r="F7894" s="859">
        <v>25</v>
      </c>
      <c r="G7894" s="518" t="s">
        <v>122</v>
      </c>
      <c r="H7894" s="518" t="s">
        <v>240</v>
      </c>
      <c r="I7894" s="518">
        <v>506899</v>
      </c>
    </row>
    <row r="7895" spans="1:9" x14ac:dyDescent="0.2">
      <c r="A7895" s="518" t="s">
        <v>240</v>
      </c>
      <c r="B7895" s="518">
        <v>506915</v>
      </c>
      <c r="C7895" s="518" t="s">
        <v>2660</v>
      </c>
      <c r="D7895" s="518" t="s">
        <v>1153</v>
      </c>
      <c r="E7895" s="859">
        <v>20</v>
      </c>
      <c r="F7895" s="859">
        <v>20</v>
      </c>
      <c r="G7895" s="518" t="s">
        <v>122</v>
      </c>
      <c r="H7895" s="518" t="s">
        <v>240</v>
      </c>
      <c r="I7895" s="518">
        <v>506915</v>
      </c>
    </row>
    <row r="7896" spans="1:9" x14ac:dyDescent="0.2">
      <c r="A7896" s="518" t="s">
        <v>240</v>
      </c>
      <c r="B7896" s="518">
        <v>506923</v>
      </c>
      <c r="C7896" s="518" t="s">
        <v>2660</v>
      </c>
      <c r="D7896" s="518" t="s">
        <v>2500</v>
      </c>
      <c r="E7896" s="859">
        <v>19</v>
      </c>
      <c r="F7896" s="859">
        <v>19</v>
      </c>
      <c r="G7896" s="518" t="s">
        <v>122</v>
      </c>
      <c r="H7896" s="518" t="s">
        <v>240</v>
      </c>
      <c r="I7896" s="518">
        <v>506923</v>
      </c>
    </row>
    <row r="7897" spans="1:9" x14ac:dyDescent="0.2">
      <c r="A7897" s="518" t="s">
        <v>240</v>
      </c>
      <c r="B7897" s="518">
        <v>506931</v>
      </c>
      <c r="C7897" s="518" t="s">
        <v>2660</v>
      </c>
      <c r="D7897" s="518" t="s">
        <v>1114</v>
      </c>
      <c r="E7897" s="859">
        <v>11</v>
      </c>
      <c r="F7897" s="859">
        <v>11</v>
      </c>
      <c r="G7897" s="518" t="s">
        <v>122</v>
      </c>
      <c r="H7897" s="518" t="s">
        <v>240</v>
      </c>
      <c r="I7897" s="518">
        <v>506931</v>
      </c>
    </row>
    <row r="7898" spans="1:9" x14ac:dyDescent="0.2">
      <c r="A7898" s="518" t="s">
        <v>240</v>
      </c>
      <c r="B7898" s="518">
        <v>506956</v>
      </c>
      <c r="C7898" s="518" t="s">
        <v>2660</v>
      </c>
      <c r="D7898" s="518" t="s">
        <v>1057</v>
      </c>
      <c r="E7898" s="859">
        <v>12</v>
      </c>
      <c r="F7898" s="859">
        <v>12</v>
      </c>
      <c r="G7898" s="518" t="s">
        <v>122</v>
      </c>
      <c r="H7898" s="518" t="s">
        <v>240</v>
      </c>
      <c r="I7898" s="518">
        <v>506956</v>
      </c>
    </row>
    <row r="7899" spans="1:9" x14ac:dyDescent="0.2">
      <c r="A7899" s="518" t="s">
        <v>240</v>
      </c>
      <c r="B7899" s="518">
        <v>506998</v>
      </c>
      <c r="C7899" s="518" t="s">
        <v>2660</v>
      </c>
      <c r="D7899" s="518" t="s">
        <v>2501</v>
      </c>
      <c r="E7899" s="859">
        <v>20</v>
      </c>
      <c r="F7899" s="859">
        <v>20</v>
      </c>
      <c r="G7899" s="518" t="s">
        <v>122</v>
      </c>
      <c r="H7899" s="518" t="s">
        <v>240</v>
      </c>
      <c r="I7899" s="518">
        <v>506998</v>
      </c>
    </row>
    <row r="7900" spans="1:9" x14ac:dyDescent="0.2">
      <c r="A7900" s="518" t="s">
        <v>240</v>
      </c>
      <c r="B7900" s="518">
        <v>507012</v>
      </c>
      <c r="C7900" s="518" t="s">
        <v>2660</v>
      </c>
      <c r="D7900" s="518" t="s">
        <v>987</v>
      </c>
      <c r="E7900" s="859">
        <v>22</v>
      </c>
      <c r="F7900" s="859">
        <v>22</v>
      </c>
      <c r="G7900" s="518" t="s">
        <v>122</v>
      </c>
      <c r="H7900" s="518" t="s">
        <v>240</v>
      </c>
      <c r="I7900" s="518">
        <v>507012</v>
      </c>
    </row>
    <row r="7901" spans="1:9" x14ac:dyDescent="0.2">
      <c r="A7901" s="518" t="s">
        <v>240</v>
      </c>
      <c r="B7901" s="518">
        <v>507020</v>
      </c>
      <c r="C7901" s="518" t="s">
        <v>2660</v>
      </c>
      <c r="D7901" s="518" t="s">
        <v>2502</v>
      </c>
      <c r="E7901" s="859">
        <v>24</v>
      </c>
      <c r="F7901" s="859">
        <v>24</v>
      </c>
      <c r="G7901" s="518" t="s">
        <v>122</v>
      </c>
      <c r="H7901" s="518" t="s">
        <v>240</v>
      </c>
      <c r="I7901" s="518">
        <v>507020</v>
      </c>
    </row>
    <row r="7902" spans="1:9" x14ac:dyDescent="0.2">
      <c r="A7902" s="518" t="s">
        <v>188</v>
      </c>
      <c r="B7902" s="518">
        <v>507038</v>
      </c>
      <c r="C7902" s="518" t="s">
        <v>2660</v>
      </c>
      <c r="D7902" s="518" t="s">
        <v>2503</v>
      </c>
      <c r="E7902" s="859">
        <v>32</v>
      </c>
      <c r="F7902" s="859">
        <v>31</v>
      </c>
      <c r="G7902" s="518" t="s">
        <v>122</v>
      </c>
      <c r="H7902" s="518" t="s">
        <v>188</v>
      </c>
      <c r="I7902" s="518">
        <v>507038</v>
      </c>
    </row>
    <row r="7903" spans="1:9" x14ac:dyDescent="0.2">
      <c r="A7903" s="518" t="s">
        <v>240</v>
      </c>
      <c r="B7903" s="518">
        <v>507046</v>
      </c>
      <c r="C7903" s="518" t="s">
        <v>2660</v>
      </c>
      <c r="D7903" s="518" t="s">
        <v>1889</v>
      </c>
      <c r="E7903" s="859">
        <v>24</v>
      </c>
      <c r="F7903" s="859">
        <v>24</v>
      </c>
      <c r="G7903" s="518" t="s">
        <v>122</v>
      </c>
      <c r="H7903" s="518" t="s">
        <v>240</v>
      </c>
      <c r="I7903" s="518">
        <v>507046</v>
      </c>
    </row>
    <row r="7904" spans="1:9" x14ac:dyDescent="0.2">
      <c r="A7904" s="518" t="s">
        <v>390</v>
      </c>
      <c r="B7904" s="518">
        <v>507079</v>
      </c>
      <c r="C7904" s="518" t="s">
        <v>2660</v>
      </c>
      <c r="D7904" s="518" t="s">
        <v>720</v>
      </c>
      <c r="E7904" s="859">
        <v>30</v>
      </c>
      <c r="F7904" s="859">
        <v>26</v>
      </c>
      <c r="G7904" s="518" t="s">
        <v>122</v>
      </c>
      <c r="H7904" s="518" t="s">
        <v>390</v>
      </c>
      <c r="I7904" s="518">
        <v>507079</v>
      </c>
    </row>
    <row r="7905" spans="1:9" x14ac:dyDescent="0.2">
      <c r="A7905" s="518" t="s">
        <v>390</v>
      </c>
      <c r="B7905" s="518">
        <v>507087</v>
      </c>
      <c r="C7905" s="518" t="s">
        <v>2660</v>
      </c>
      <c r="D7905" s="518" t="s">
        <v>720</v>
      </c>
      <c r="E7905" s="859">
        <v>20</v>
      </c>
      <c r="F7905" s="859">
        <v>16</v>
      </c>
      <c r="G7905" s="518" t="s">
        <v>122</v>
      </c>
      <c r="H7905" s="518" t="s">
        <v>390</v>
      </c>
      <c r="I7905" s="518">
        <v>507087</v>
      </c>
    </row>
    <row r="7906" spans="1:9" x14ac:dyDescent="0.2">
      <c r="A7906" s="518" t="s">
        <v>390</v>
      </c>
      <c r="B7906" s="518">
        <v>507095</v>
      </c>
      <c r="C7906" s="518" t="s">
        <v>2660</v>
      </c>
      <c r="D7906" s="518" t="s">
        <v>720</v>
      </c>
      <c r="E7906" s="859">
        <v>35</v>
      </c>
      <c r="F7906" s="859">
        <v>24</v>
      </c>
      <c r="G7906" s="518" t="s">
        <v>122</v>
      </c>
      <c r="H7906" s="518" t="s">
        <v>390</v>
      </c>
      <c r="I7906" s="518">
        <v>507095</v>
      </c>
    </row>
    <row r="7907" spans="1:9" x14ac:dyDescent="0.2">
      <c r="A7907" s="518" t="s">
        <v>240</v>
      </c>
      <c r="B7907" s="518">
        <v>507103</v>
      </c>
      <c r="C7907" s="518" t="s">
        <v>2660</v>
      </c>
      <c r="D7907" s="518" t="s">
        <v>2530</v>
      </c>
      <c r="E7907" s="859">
        <v>21</v>
      </c>
      <c r="F7907" s="859">
        <v>21</v>
      </c>
      <c r="G7907" s="518" t="s">
        <v>122</v>
      </c>
      <c r="H7907" s="518" t="s">
        <v>240</v>
      </c>
      <c r="I7907" s="518">
        <v>507103</v>
      </c>
    </row>
    <row r="7908" spans="1:9" x14ac:dyDescent="0.2">
      <c r="A7908" s="518" t="s">
        <v>240</v>
      </c>
      <c r="B7908" s="518">
        <v>507129</v>
      </c>
      <c r="C7908" s="518" t="s">
        <v>2660</v>
      </c>
      <c r="D7908" s="518" t="s">
        <v>1695</v>
      </c>
      <c r="E7908" s="859">
        <v>16</v>
      </c>
      <c r="F7908" s="859">
        <v>15</v>
      </c>
      <c r="G7908" s="518" t="s">
        <v>122</v>
      </c>
      <c r="H7908" s="518" t="s">
        <v>240</v>
      </c>
      <c r="I7908" s="518">
        <v>507129</v>
      </c>
    </row>
    <row r="7909" spans="1:9" x14ac:dyDescent="0.2">
      <c r="A7909" s="518" t="s">
        <v>240</v>
      </c>
      <c r="B7909" s="518">
        <v>507137</v>
      </c>
      <c r="C7909" s="518" t="s">
        <v>2660</v>
      </c>
      <c r="D7909" s="518" t="s">
        <v>2504</v>
      </c>
      <c r="E7909" s="859">
        <v>31</v>
      </c>
      <c r="F7909" s="859">
        <v>31</v>
      </c>
      <c r="G7909" s="518" t="s">
        <v>122</v>
      </c>
      <c r="H7909" s="518" t="s">
        <v>240</v>
      </c>
      <c r="I7909" s="518">
        <v>507137</v>
      </c>
    </row>
    <row r="7910" spans="1:9" x14ac:dyDescent="0.2">
      <c r="A7910" s="518" t="s">
        <v>240</v>
      </c>
      <c r="B7910" s="518">
        <v>507145</v>
      </c>
      <c r="C7910" s="518" t="s">
        <v>2660</v>
      </c>
      <c r="D7910" s="518" t="s">
        <v>884</v>
      </c>
      <c r="E7910" s="859">
        <v>30</v>
      </c>
      <c r="F7910" s="859">
        <v>30</v>
      </c>
      <c r="G7910" s="518" t="s">
        <v>122</v>
      </c>
      <c r="H7910" s="518" t="s">
        <v>240</v>
      </c>
      <c r="I7910" s="518">
        <v>507145</v>
      </c>
    </row>
    <row r="7911" spans="1:9" x14ac:dyDescent="0.2">
      <c r="A7911" s="518" t="s">
        <v>240</v>
      </c>
      <c r="B7911" s="518">
        <v>507152</v>
      </c>
      <c r="C7911" s="518" t="s">
        <v>2660</v>
      </c>
      <c r="D7911" s="518" t="s">
        <v>1183</v>
      </c>
      <c r="E7911" s="859">
        <v>30</v>
      </c>
      <c r="F7911" s="859">
        <v>30</v>
      </c>
      <c r="G7911" s="518" t="s">
        <v>122</v>
      </c>
      <c r="H7911" s="518" t="s">
        <v>240</v>
      </c>
      <c r="I7911" s="518">
        <v>507152</v>
      </c>
    </row>
    <row r="7912" spans="1:9" x14ac:dyDescent="0.2">
      <c r="A7912" s="518" t="s">
        <v>240</v>
      </c>
      <c r="B7912" s="518">
        <v>507186</v>
      </c>
      <c r="C7912" s="518" t="s">
        <v>2660</v>
      </c>
      <c r="D7912" s="518" t="s">
        <v>823</v>
      </c>
      <c r="E7912" s="859">
        <v>18</v>
      </c>
      <c r="F7912" s="859">
        <v>18</v>
      </c>
      <c r="G7912" s="518" t="s">
        <v>122</v>
      </c>
      <c r="H7912" s="518" t="s">
        <v>240</v>
      </c>
      <c r="I7912" s="518">
        <v>507186</v>
      </c>
    </row>
    <row r="7913" spans="1:9" x14ac:dyDescent="0.2">
      <c r="A7913" s="518" t="s">
        <v>240</v>
      </c>
      <c r="B7913" s="518">
        <v>507202</v>
      </c>
      <c r="C7913" s="518" t="s">
        <v>2660</v>
      </c>
      <c r="D7913" s="518" t="s">
        <v>2531</v>
      </c>
      <c r="E7913" s="859">
        <v>22</v>
      </c>
      <c r="F7913" s="859">
        <v>22</v>
      </c>
      <c r="G7913" s="518" t="s">
        <v>122</v>
      </c>
      <c r="H7913" s="518" t="s">
        <v>240</v>
      </c>
      <c r="I7913" s="518">
        <v>507202</v>
      </c>
    </row>
    <row r="7914" spans="1:9" x14ac:dyDescent="0.2">
      <c r="A7914" s="518" t="s">
        <v>240</v>
      </c>
      <c r="B7914" s="518">
        <v>507210</v>
      </c>
      <c r="C7914" s="518" t="s">
        <v>2660</v>
      </c>
      <c r="D7914" s="518" t="s">
        <v>2532</v>
      </c>
      <c r="E7914" s="859">
        <v>33</v>
      </c>
      <c r="F7914" s="859">
        <v>33</v>
      </c>
      <c r="G7914" s="518" t="s">
        <v>122</v>
      </c>
      <c r="H7914" s="518" t="s">
        <v>240</v>
      </c>
      <c r="I7914" s="518">
        <v>507210</v>
      </c>
    </row>
    <row r="7915" spans="1:9" x14ac:dyDescent="0.2">
      <c r="A7915" s="518" t="s">
        <v>240</v>
      </c>
      <c r="B7915" s="518">
        <v>507236</v>
      </c>
      <c r="C7915" s="518" t="s">
        <v>2660</v>
      </c>
      <c r="D7915" s="518" t="s">
        <v>2499</v>
      </c>
      <c r="E7915" s="859">
        <v>27</v>
      </c>
      <c r="F7915" s="859">
        <v>27</v>
      </c>
      <c r="G7915" s="518" t="s">
        <v>122</v>
      </c>
      <c r="H7915" s="518" t="s">
        <v>240</v>
      </c>
      <c r="I7915" s="518">
        <v>507236</v>
      </c>
    </row>
    <row r="7916" spans="1:9" x14ac:dyDescent="0.2">
      <c r="A7916" s="518" t="s">
        <v>240</v>
      </c>
      <c r="B7916" s="518">
        <v>507244</v>
      </c>
      <c r="C7916" s="518" t="s">
        <v>2660</v>
      </c>
      <c r="D7916" s="518" t="s">
        <v>2533</v>
      </c>
      <c r="E7916" s="859">
        <v>32</v>
      </c>
      <c r="F7916" s="859">
        <v>32</v>
      </c>
      <c r="G7916" s="518" t="s">
        <v>122</v>
      </c>
      <c r="H7916" s="518" t="s">
        <v>240</v>
      </c>
      <c r="I7916" s="518">
        <v>507244</v>
      </c>
    </row>
    <row r="7917" spans="1:9" x14ac:dyDescent="0.2">
      <c r="A7917" s="518" t="s">
        <v>240</v>
      </c>
      <c r="B7917" s="518">
        <v>507277</v>
      </c>
      <c r="C7917" s="518" t="s">
        <v>2660</v>
      </c>
      <c r="D7917" s="518" t="s">
        <v>2576</v>
      </c>
      <c r="E7917" s="859">
        <v>28</v>
      </c>
      <c r="F7917" s="859">
        <v>23</v>
      </c>
      <c r="G7917" s="518" t="s">
        <v>122</v>
      </c>
      <c r="H7917" s="518" t="s">
        <v>240</v>
      </c>
      <c r="I7917" s="518">
        <v>507277</v>
      </c>
    </row>
    <row r="7918" spans="1:9" x14ac:dyDescent="0.2">
      <c r="A7918" s="518" t="s">
        <v>240</v>
      </c>
      <c r="B7918" s="518">
        <v>507285</v>
      </c>
      <c r="C7918" s="518" t="s">
        <v>2660</v>
      </c>
      <c r="D7918" s="518" t="s">
        <v>2577</v>
      </c>
      <c r="E7918" s="859">
        <v>33</v>
      </c>
      <c r="F7918" s="859">
        <v>33</v>
      </c>
      <c r="G7918" s="518" t="s">
        <v>122</v>
      </c>
      <c r="H7918" s="518" t="s">
        <v>240</v>
      </c>
      <c r="I7918" s="518">
        <v>507285</v>
      </c>
    </row>
    <row r="7919" spans="1:9" x14ac:dyDescent="0.2">
      <c r="A7919" s="518" t="s">
        <v>240</v>
      </c>
      <c r="B7919" s="518">
        <v>507293</v>
      </c>
      <c r="C7919" s="518" t="s">
        <v>2660</v>
      </c>
      <c r="D7919" s="518" t="s">
        <v>2578</v>
      </c>
      <c r="E7919" s="859">
        <v>21</v>
      </c>
      <c r="F7919" s="859">
        <v>21</v>
      </c>
      <c r="G7919" s="518" t="s">
        <v>122</v>
      </c>
      <c r="H7919" s="518" t="s">
        <v>240</v>
      </c>
      <c r="I7919" s="518">
        <v>507293</v>
      </c>
    </row>
    <row r="7920" spans="1:9" x14ac:dyDescent="0.2">
      <c r="A7920" s="518" t="s">
        <v>240</v>
      </c>
      <c r="B7920" s="518">
        <v>507319</v>
      </c>
      <c r="C7920" s="518" t="s">
        <v>2660</v>
      </c>
      <c r="D7920" s="518" t="s">
        <v>1032</v>
      </c>
      <c r="E7920" s="859">
        <v>25</v>
      </c>
      <c r="F7920" s="859">
        <v>25</v>
      </c>
      <c r="G7920" s="518" t="s">
        <v>122</v>
      </c>
      <c r="H7920" s="518" t="s">
        <v>240</v>
      </c>
      <c r="I7920" s="518">
        <v>507319</v>
      </c>
    </row>
    <row r="7921" spans="1:9" x14ac:dyDescent="0.2">
      <c r="A7921" s="518" t="s">
        <v>240</v>
      </c>
      <c r="B7921" s="518">
        <v>507343</v>
      </c>
      <c r="C7921" s="518" t="s">
        <v>2660</v>
      </c>
      <c r="D7921" s="518" t="s">
        <v>1013</v>
      </c>
      <c r="E7921" s="859">
        <v>17</v>
      </c>
      <c r="F7921" s="859">
        <v>17</v>
      </c>
      <c r="G7921" s="518" t="s">
        <v>122</v>
      </c>
      <c r="H7921" s="518" t="s">
        <v>240</v>
      </c>
      <c r="I7921" s="518">
        <v>507343</v>
      </c>
    </row>
    <row r="7922" spans="1:9" x14ac:dyDescent="0.2">
      <c r="A7922" s="518" t="s">
        <v>240</v>
      </c>
      <c r="B7922" s="518">
        <v>507350</v>
      </c>
      <c r="C7922" s="518" t="s">
        <v>2660</v>
      </c>
      <c r="D7922" s="518" t="s">
        <v>2579</v>
      </c>
      <c r="E7922" s="859">
        <v>31</v>
      </c>
      <c r="F7922" s="859">
        <v>31</v>
      </c>
      <c r="G7922" s="518" t="s">
        <v>122</v>
      </c>
      <c r="H7922" s="518" t="s">
        <v>240</v>
      </c>
      <c r="I7922" s="518">
        <v>507350</v>
      </c>
    </row>
    <row r="7923" spans="1:9" x14ac:dyDescent="0.2">
      <c r="A7923" s="518" t="s">
        <v>240</v>
      </c>
      <c r="B7923" s="518">
        <v>507376</v>
      </c>
      <c r="C7923" s="518" t="s">
        <v>2660</v>
      </c>
      <c r="D7923" s="518" t="s">
        <v>2580</v>
      </c>
      <c r="E7923" s="859">
        <v>21</v>
      </c>
      <c r="F7923" s="859">
        <v>21</v>
      </c>
      <c r="G7923" s="518" t="s">
        <v>122</v>
      </c>
      <c r="H7923" s="518" t="s">
        <v>240</v>
      </c>
      <c r="I7923" s="518">
        <v>507376</v>
      </c>
    </row>
    <row r="7924" spans="1:9" x14ac:dyDescent="0.2">
      <c r="A7924" s="518" t="s">
        <v>178</v>
      </c>
      <c r="B7924" s="518">
        <v>507418</v>
      </c>
      <c r="C7924" s="518" t="s">
        <v>2660</v>
      </c>
      <c r="D7924" s="518" t="s">
        <v>2269</v>
      </c>
      <c r="E7924" s="859">
        <v>14</v>
      </c>
      <c r="F7924" s="859">
        <v>12</v>
      </c>
      <c r="G7924" s="518" t="s">
        <v>122</v>
      </c>
      <c r="H7924" s="518" t="s">
        <v>178</v>
      </c>
      <c r="I7924" s="518">
        <v>507806</v>
      </c>
    </row>
    <row r="7925" spans="1:9" x14ac:dyDescent="0.2">
      <c r="A7925" s="518" t="s">
        <v>178</v>
      </c>
      <c r="B7925" s="518">
        <v>507426</v>
      </c>
      <c r="C7925" s="518" t="s">
        <v>2660</v>
      </c>
      <c r="D7925" s="518" t="s">
        <v>2599</v>
      </c>
      <c r="E7925" s="859">
        <v>33</v>
      </c>
      <c r="F7925" s="859">
        <v>33</v>
      </c>
      <c r="G7925" s="518" t="s">
        <v>122</v>
      </c>
      <c r="H7925" s="518" t="s">
        <v>178</v>
      </c>
      <c r="I7925" s="518">
        <v>507426</v>
      </c>
    </row>
    <row r="7926" spans="1:9" x14ac:dyDescent="0.2">
      <c r="A7926" s="518" t="s">
        <v>178</v>
      </c>
      <c r="B7926" s="518">
        <v>507434</v>
      </c>
      <c r="C7926" s="518" t="s">
        <v>2660</v>
      </c>
      <c r="D7926" s="518" t="s">
        <v>2600</v>
      </c>
      <c r="E7926" s="859">
        <v>34</v>
      </c>
      <c r="F7926" s="859">
        <v>34</v>
      </c>
      <c r="G7926" s="518" t="s">
        <v>122</v>
      </c>
      <c r="H7926" s="518" t="s">
        <v>178</v>
      </c>
      <c r="I7926" s="518">
        <v>507434</v>
      </c>
    </row>
    <row r="7927" spans="1:9" x14ac:dyDescent="0.2">
      <c r="A7927" s="518" t="s">
        <v>178</v>
      </c>
      <c r="B7927" s="518">
        <v>507475</v>
      </c>
      <c r="C7927" s="518" t="s">
        <v>2660</v>
      </c>
      <c r="D7927" s="518" t="s">
        <v>1693</v>
      </c>
      <c r="E7927" s="859">
        <v>34</v>
      </c>
      <c r="F7927" s="859">
        <v>30</v>
      </c>
      <c r="G7927" s="518" t="s">
        <v>122</v>
      </c>
      <c r="H7927" s="518" t="s">
        <v>178</v>
      </c>
      <c r="I7927" s="518">
        <v>507475</v>
      </c>
    </row>
    <row r="7928" spans="1:9" x14ac:dyDescent="0.2">
      <c r="A7928" s="518" t="s">
        <v>379</v>
      </c>
      <c r="B7928" s="518">
        <v>507525</v>
      </c>
      <c r="C7928" s="518" t="s">
        <v>2660</v>
      </c>
      <c r="D7928" s="518" t="s">
        <v>1153</v>
      </c>
      <c r="E7928" s="859">
        <v>32</v>
      </c>
      <c r="F7928" s="859">
        <v>19</v>
      </c>
      <c r="G7928" s="518" t="s">
        <v>122</v>
      </c>
      <c r="H7928" s="518" t="s">
        <v>379</v>
      </c>
      <c r="I7928" s="518">
        <v>507525</v>
      </c>
    </row>
    <row r="7929" spans="1:9" x14ac:dyDescent="0.2">
      <c r="A7929" s="518" t="s">
        <v>379</v>
      </c>
      <c r="B7929" s="518">
        <v>507533</v>
      </c>
      <c r="C7929" s="518" t="s">
        <v>2660</v>
      </c>
      <c r="D7929" s="518" t="s">
        <v>1189</v>
      </c>
      <c r="E7929" s="859">
        <v>23</v>
      </c>
      <c r="F7929" s="859">
        <v>17</v>
      </c>
      <c r="G7929" s="518" t="s">
        <v>122</v>
      </c>
      <c r="H7929" s="518" t="s">
        <v>379</v>
      </c>
      <c r="I7929" s="518">
        <v>507533</v>
      </c>
    </row>
    <row r="7930" spans="1:9" x14ac:dyDescent="0.2">
      <c r="A7930" s="518" t="s">
        <v>178</v>
      </c>
      <c r="B7930" s="518">
        <v>507541</v>
      </c>
      <c r="C7930" s="518" t="s">
        <v>2660</v>
      </c>
      <c r="D7930" s="518" t="s">
        <v>1188</v>
      </c>
      <c r="E7930" s="859">
        <v>16</v>
      </c>
      <c r="F7930" s="859">
        <v>12</v>
      </c>
      <c r="G7930" s="518" t="s">
        <v>122</v>
      </c>
      <c r="H7930" s="518" t="s">
        <v>178</v>
      </c>
      <c r="I7930" s="518">
        <v>507830</v>
      </c>
    </row>
    <row r="7931" spans="1:9" x14ac:dyDescent="0.2">
      <c r="A7931" s="518" t="s">
        <v>379</v>
      </c>
      <c r="B7931" s="518">
        <v>507558</v>
      </c>
      <c r="C7931" s="518" t="s">
        <v>2660</v>
      </c>
      <c r="D7931" s="518" t="s">
        <v>1071</v>
      </c>
      <c r="E7931" s="859">
        <v>30</v>
      </c>
      <c r="F7931" s="859">
        <v>20</v>
      </c>
      <c r="G7931" s="518" t="s">
        <v>122</v>
      </c>
      <c r="H7931" s="518" t="s">
        <v>379</v>
      </c>
      <c r="I7931" s="518">
        <v>507558</v>
      </c>
    </row>
    <row r="7932" spans="1:9" x14ac:dyDescent="0.2">
      <c r="A7932" s="518" t="s">
        <v>178</v>
      </c>
      <c r="B7932" s="518">
        <v>507566</v>
      </c>
      <c r="C7932" s="518" t="s">
        <v>2660</v>
      </c>
      <c r="D7932" s="518" t="s">
        <v>1453</v>
      </c>
      <c r="E7932" s="859">
        <v>35</v>
      </c>
      <c r="F7932" s="859">
        <v>32</v>
      </c>
      <c r="G7932" s="518" t="s">
        <v>122</v>
      </c>
      <c r="H7932" s="518" t="s">
        <v>178</v>
      </c>
      <c r="I7932" s="518">
        <v>507566</v>
      </c>
    </row>
    <row r="7933" spans="1:9" x14ac:dyDescent="0.2">
      <c r="A7933" s="518" t="s">
        <v>379</v>
      </c>
      <c r="B7933" s="518">
        <v>507582</v>
      </c>
      <c r="C7933" s="518" t="s">
        <v>2660</v>
      </c>
      <c r="D7933" s="518" t="s">
        <v>1183</v>
      </c>
      <c r="E7933" s="859">
        <v>30</v>
      </c>
      <c r="F7933" s="859">
        <v>22</v>
      </c>
      <c r="G7933" s="518" t="s">
        <v>122</v>
      </c>
      <c r="H7933" s="518" t="s">
        <v>379</v>
      </c>
      <c r="I7933" s="518">
        <v>507582</v>
      </c>
    </row>
    <row r="7934" spans="1:9" x14ac:dyDescent="0.2">
      <c r="A7934" s="518" t="s">
        <v>379</v>
      </c>
      <c r="B7934" s="518">
        <v>507624</v>
      </c>
      <c r="C7934" s="518" t="s">
        <v>2660</v>
      </c>
      <c r="D7934" s="518" t="s">
        <v>2638</v>
      </c>
      <c r="E7934" s="859">
        <v>21</v>
      </c>
      <c r="F7934" s="859">
        <v>14</v>
      </c>
      <c r="G7934" s="518" t="s">
        <v>122</v>
      </c>
      <c r="H7934" s="518" t="s">
        <v>379</v>
      </c>
      <c r="I7934" s="518">
        <v>507624</v>
      </c>
    </row>
    <row r="7935" spans="1:9" x14ac:dyDescent="0.2">
      <c r="A7935" s="518" t="s">
        <v>379</v>
      </c>
      <c r="B7935" s="518">
        <v>507632</v>
      </c>
      <c r="C7935" s="518" t="s">
        <v>2660</v>
      </c>
      <c r="D7935" s="518" t="s">
        <v>1114</v>
      </c>
      <c r="E7935" s="859">
        <v>16</v>
      </c>
      <c r="F7935" s="859">
        <v>7</v>
      </c>
      <c r="G7935" s="518" t="s">
        <v>122</v>
      </c>
      <c r="H7935" s="518" t="s">
        <v>379</v>
      </c>
      <c r="I7935" s="518">
        <v>507632</v>
      </c>
    </row>
    <row r="7936" spans="1:9" x14ac:dyDescent="0.2">
      <c r="A7936" s="518" t="s">
        <v>176</v>
      </c>
      <c r="B7936" s="518">
        <v>507640</v>
      </c>
      <c r="C7936" s="518" t="s">
        <v>2660</v>
      </c>
      <c r="D7936" s="518" t="s">
        <v>2309</v>
      </c>
      <c r="E7936" s="859">
        <v>30</v>
      </c>
      <c r="F7936" s="859">
        <v>26</v>
      </c>
      <c r="G7936" s="518" t="s">
        <v>122</v>
      </c>
      <c r="H7936" s="518" t="s">
        <v>176</v>
      </c>
      <c r="I7936" s="518">
        <v>507640</v>
      </c>
    </row>
    <row r="7937" spans="1:9" x14ac:dyDescent="0.2">
      <c r="A7937" s="518" t="s">
        <v>176</v>
      </c>
      <c r="B7937" s="518">
        <v>507657</v>
      </c>
      <c r="C7937" s="518" t="s">
        <v>2660</v>
      </c>
      <c r="D7937" s="518" t="s">
        <v>2309</v>
      </c>
      <c r="E7937" s="859">
        <v>30</v>
      </c>
      <c r="F7937" s="859">
        <v>26</v>
      </c>
      <c r="G7937" s="518" t="s">
        <v>122</v>
      </c>
      <c r="H7937" s="518" t="s">
        <v>176</v>
      </c>
      <c r="I7937" s="518">
        <v>507657</v>
      </c>
    </row>
    <row r="7938" spans="1:9" x14ac:dyDescent="0.2">
      <c r="A7938" s="518" t="s">
        <v>178</v>
      </c>
      <c r="B7938" s="518">
        <v>507665</v>
      </c>
      <c r="C7938" s="518" t="s">
        <v>2660</v>
      </c>
      <c r="D7938" s="518" t="s">
        <v>1967</v>
      </c>
      <c r="E7938" s="859">
        <v>32</v>
      </c>
      <c r="F7938" s="859">
        <v>30</v>
      </c>
      <c r="G7938" s="518" t="s">
        <v>122</v>
      </c>
      <c r="H7938" s="518" t="s">
        <v>178</v>
      </c>
      <c r="I7938" s="518">
        <v>507665</v>
      </c>
    </row>
    <row r="7939" spans="1:9" x14ac:dyDescent="0.2">
      <c r="A7939" s="518" t="s">
        <v>176</v>
      </c>
      <c r="B7939" s="518">
        <v>507673</v>
      </c>
      <c r="C7939" s="518" t="s">
        <v>2660</v>
      </c>
      <c r="D7939" s="518" t="s">
        <v>2309</v>
      </c>
      <c r="E7939" s="859">
        <v>30</v>
      </c>
      <c r="F7939" s="859">
        <v>26</v>
      </c>
      <c r="G7939" s="518" t="s">
        <v>122</v>
      </c>
      <c r="H7939" s="518" t="s">
        <v>176</v>
      </c>
      <c r="I7939" s="518">
        <v>507673</v>
      </c>
    </row>
    <row r="7940" spans="1:9" x14ac:dyDescent="0.2">
      <c r="A7940" s="518" t="s">
        <v>176</v>
      </c>
      <c r="B7940" s="518">
        <v>507681</v>
      </c>
      <c r="C7940" s="518" t="s">
        <v>2660</v>
      </c>
      <c r="D7940" s="518" t="s">
        <v>2309</v>
      </c>
      <c r="E7940" s="859">
        <v>30</v>
      </c>
      <c r="F7940" s="859">
        <v>26</v>
      </c>
      <c r="G7940" s="518" t="s">
        <v>122</v>
      </c>
      <c r="H7940" s="518" t="s">
        <v>176</v>
      </c>
      <c r="I7940" s="518">
        <v>507681</v>
      </c>
    </row>
    <row r="7941" spans="1:9" x14ac:dyDescent="0.2">
      <c r="A7941" s="518" t="s">
        <v>178</v>
      </c>
      <c r="B7941" s="518">
        <v>507707</v>
      </c>
      <c r="C7941" s="518" t="s">
        <v>2660</v>
      </c>
      <c r="D7941" s="518" t="s">
        <v>2639</v>
      </c>
      <c r="E7941" s="859">
        <v>21</v>
      </c>
      <c r="F7941" s="859">
        <v>21</v>
      </c>
      <c r="G7941" s="518" t="s">
        <v>122</v>
      </c>
      <c r="H7941" s="518" t="s">
        <v>178</v>
      </c>
      <c r="I7941" s="518">
        <v>507707</v>
      </c>
    </row>
    <row r="7942" spans="1:9" x14ac:dyDescent="0.2">
      <c r="A7942" s="518" t="s">
        <v>176</v>
      </c>
      <c r="B7942" s="518">
        <v>507715</v>
      </c>
      <c r="C7942" s="518" t="s">
        <v>2660</v>
      </c>
      <c r="D7942" s="518" t="s">
        <v>2309</v>
      </c>
      <c r="E7942" s="859">
        <v>33</v>
      </c>
      <c r="F7942" s="859">
        <v>33</v>
      </c>
      <c r="G7942" s="518" t="s">
        <v>122</v>
      </c>
      <c r="H7942" s="518" t="s">
        <v>176</v>
      </c>
      <c r="I7942" s="518">
        <v>507715</v>
      </c>
    </row>
    <row r="7943" spans="1:9" x14ac:dyDescent="0.2">
      <c r="A7943" s="518" t="s">
        <v>178</v>
      </c>
      <c r="B7943" s="518">
        <v>507723</v>
      </c>
      <c r="C7943" s="518" t="s">
        <v>2660</v>
      </c>
      <c r="D7943" s="518" t="s">
        <v>1153</v>
      </c>
      <c r="E7943" s="859">
        <v>18</v>
      </c>
      <c r="F7943" s="859">
        <v>0</v>
      </c>
      <c r="G7943" s="518" t="s">
        <v>122</v>
      </c>
      <c r="H7943" s="518" t="s">
        <v>178</v>
      </c>
      <c r="I7943" s="518">
        <v>507723</v>
      </c>
    </row>
    <row r="7944" spans="1:9" x14ac:dyDescent="0.2">
      <c r="A7944" s="518" t="s">
        <v>176</v>
      </c>
      <c r="B7944" s="518">
        <v>507731</v>
      </c>
      <c r="C7944" s="518" t="s">
        <v>2660</v>
      </c>
      <c r="D7944" s="518" t="s">
        <v>2309</v>
      </c>
      <c r="E7944" s="859">
        <v>30</v>
      </c>
      <c r="F7944" s="859">
        <v>30</v>
      </c>
      <c r="G7944" s="518" t="s">
        <v>122</v>
      </c>
      <c r="H7944" s="518" t="s">
        <v>176</v>
      </c>
      <c r="I7944" s="518">
        <v>507731</v>
      </c>
    </row>
    <row r="7945" spans="1:9" x14ac:dyDescent="0.2">
      <c r="A7945" s="518" t="s">
        <v>176</v>
      </c>
      <c r="B7945" s="518">
        <v>507756</v>
      </c>
      <c r="C7945" s="518" t="s">
        <v>2660</v>
      </c>
      <c r="D7945" s="518" t="s">
        <v>2060</v>
      </c>
      <c r="E7945" s="859">
        <v>30</v>
      </c>
      <c r="F7945" s="859">
        <v>30</v>
      </c>
      <c r="G7945" s="518" t="s">
        <v>122</v>
      </c>
      <c r="H7945" s="518" t="s">
        <v>176</v>
      </c>
      <c r="I7945" s="518">
        <v>507756</v>
      </c>
    </row>
    <row r="7946" spans="1:9" x14ac:dyDescent="0.2">
      <c r="A7946" s="518" t="s">
        <v>178</v>
      </c>
      <c r="B7946" s="518">
        <v>507764</v>
      </c>
      <c r="C7946" s="518" t="s">
        <v>2660</v>
      </c>
      <c r="D7946" s="518" t="s">
        <v>1968</v>
      </c>
      <c r="E7946" s="859">
        <v>35</v>
      </c>
      <c r="F7946" s="859">
        <v>34</v>
      </c>
      <c r="G7946" s="518" t="s">
        <v>122</v>
      </c>
      <c r="H7946" s="518" t="s">
        <v>178</v>
      </c>
      <c r="I7946" s="518">
        <v>507764</v>
      </c>
    </row>
    <row r="7947" spans="1:9" x14ac:dyDescent="0.2">
      <c r="A7947" s="518" t="s">
        <v>176</v>
      </c>
      <c r="B7947" s="518">
        <v>507772</v>
      </c>
      <c r="C7947" s="518" t="s">
        <v>2660</v>
      </c>
      <c r="D7947" s="518" t="s">
        <v>2309</v>
      </c>
      <c r="E7947" s="859">
        <v>31</v>
      </c>
      <c r="F7947" s="859">
        <v>31</v>
      </c>
      <c r="G7947" s="518" t="s">
        <v>122</v>
      </c>
      <c r="H7947" s="518" t="s">
        <v>176</v>
      </c>
      <c r="I7947" s="518">
        <v>507772</v>
      </c>
    </row>
    <row r="7948" spans="1:9" x14ac:dyDescent="0.2">
      <c r="A7948" s="518" t="s">
        <v>176</v>
      </c>
      <c r="B7948" s="518">
        <v>507798</v>
      </c>
      <c r="C7948" s="518" t="s">
        <v>2660</v>
      </c>
      <c r="D7948" s="518" t="s">
        <v>2309</v>
      </c>
      <c r="E7948" s="859">
        <v>30</v>
      </c>
      <c r="F7948" s="859">
        <v>30</v>
      </c>
      <c r="G7948" s="518" t="s">
        <v>122</v>
      </c>
      <c r="H7948" s="518" t="s">
        <v>176</v>
      </c>
      <c r="I7948" s="518">
        <v>507798</v>
      </c>
    </row>
    <row r="7949" spans="1:9" x14ac:dyDescent="0.2">
      <c r="A7949" s="518" t="s">
        <v>178</v>
      </c>
      <c r="B7949" s="518">
        <v>507806</v>
      </c>
      <c r="C7949" s="518" t="s">
        <v>2660</v>
      </c>
      <c r="D7949" s="518" t="s">
        <v>1480</v>
      </c>
      <c r="E7949" s="859">
        <v>18</v>
      </c>
      <c r="F7949" s="859">
        <v>18</v>
      </c>
      <c r="G7949" s="518" t="s">
        <v>122</v>
      </c>
      <c r="H7949" s="518" t="s">
        <v>178</v>
      </c>
      <c r="I7949" s="518">
        <v>507806</v>
      </c>
    </row>
    <row r="7950" spans="1:9" x14ac:dyDescent="0.2">
      <c r="A7950" s="518" t="s">
        <v>176</v>
      </c>
      <c r="B7950" s="518">
        <v>507822</v>
      </c>
      <c r="C7950" s="518" t="s">
        <v>2660</v>
      </c>
      <c r="D7950" s="518" t="s">
        <v>2309</v>
      </c>
      <c r="E7950" s="859">
        <v>22</v>
      </c>
      <c r="F7950" s="859">
        <v>22</v>
      </c>
      <c r="G7950" s="518" t="s">
        <v>122</v>
      </c>
      <c r="H7950" s="518" t="s">
        <v>176</v>
      </c>
      <c r="I7950" s="518">
        <v>507822</v>
      </c>
    </row>
    <row r="7951" spans="1:9" x14ac:dyDescent="0.2">
      <c r="A7951" s="518" t="s">
        <v>178</v>
      </c>
      <c r="B7951" s="518">
        <v>507830</v>
      </c>
      <c r="C7951" s="518" t="s">
        <v>2660</v>
      </c>
      <c r="D7951" s="518" t="s">
        <v>1966</v>
      </c>
      <c r="E7951" s="859">
        <v>30</v>
      </c>
      <c r="F7951" s="859">
        <v>22</v>
      </c>
      <c r="G7951" s="518" t="s">
        <v>122</v>
      </c>
      <c r="H7951" s="518" t="s">
        <v>178</v>
      </c>
      <c r="I7951" s="518">
        <v>507830</v>
      </c>
    </row>
    <row r="7952" spans="1:9" x14ac:dyDescent="0.2">
      <c r="A7952" s="518" t="s">
        <v>176</v>
      </c>
      <c r="B7952" s="518">
        <v>507848</v>
      </c>
      <c r="C7952" s="518" t="s">
        <v>2660</v>
      </c>
      <c r="D7952" s="518" t="s">
        <v>2309</v>
      </c>
      <c r="E7952" s="859">
        <v>27</v>
      </c>
      <c r="F7952" s="859">
        <v>27</v>
      </c>
      <c r="G7952" s="518" t="s">
        <v>122</v>
      </c>
      <c r="H7952" s="518" t="s">
        <v>176</v>
      </c>
      <c r="I7952" s="518">
        <v>507848</v>
      </c>
    </row>
    <row r="7953" spans="1:9" x14ac:dyDescent="0.2">
      <c r="A7953" s="518" t="s">
        <v>176</v>
      </c>
      <c r="B7953" s="518">
        <v>507871</v>
      </c>
      <c r="C7953" s="518" t="s">
        <v>2660</v>
      </c>
      <c r="D7953" s="518" t="s">
        <v>2309</v>
      </c>
      <c r="E7953" s="859">
        <v>30</v>
      </c>
      <c r="F7953" s="859">
        <v>30</v>
      </c>
      <c r="G7953" s="518" t="s">
        <v>122</v>
      </c>
      <c r="H7953" s="518" t="s">
        <v>176</v>
      </c>
      <c r="I7953" s="518">
        <v>507871</v>
      </c>
    </row>
    <row r="7954" spans="1:9" x14ac:dyDescent="0.2">
      <c r="A7954" s="518" t="s">
        <v>238</v>
      </c>
      <c r="B7954" s="518">
        <v>507897</v>
      </c>
      <c r="C7954" s="518" t="s">
        <v>2660</v>
      </c>
      <c r="D7954" s="518" t="s">
        <v>1370</v>
      </c>
      <c r="E7954" s="859">
        <v>28</v>
      </c>
      <c r="F7954" s="859">
        <v>27</v>
      </c>
      <c r="G7954" s="518" t="s">
        <v>122</v>
      </c>
      <c r="H7954" s="518" t="s">
        <v>238</v>
      </c>
      <c r="I7954" s="518">
        <v>507897</v>
      </c>
    </row>
    <row r="7955" spans="1:9" x14ac:dyDescent="0.2">
      <c r="A7955" s="518" t="s">
        <v>176</v>
      </c>
      <c r="B7955" s="518">
        <v>507905</v>
      </c>
      <c r="C7955" s="518" t="s">
        <v>2660</v>
      </c>
      <c r="D7955" s="518" t="s">
        <v>2309</v>
      </c>
      <c r="E7955" s="859">
        <v>30</v>
      </c>
      <c r="F7955" s="859">
        <v>30</v>
      </c>
      <c r="G7955" s="518" t="s">
        <v>122</v>
      </c>
      <c r="H7955" s="518" t="s">
        <v>176</v>
      </c>
      <c r="I7955" s="518">
        <v>507905</v>
      </c>
    </row>
    <row r="7956" spans="1:9" x14ac:dyDescent="0.2">
      <c r="A7956" s="518" t="s">
        <v>176</v>
      </c>
      <c r="B7956" s="518">
        <v>507913</v>
      </c>
      <c r="C7956" s="518" t="s">
        <v>2660</v>
      </c>
      <c r="D7956" s="518" t="s">
        <v>866</v>
      </c>
      <c r="E7956" s="859">
        <v>31</v>
      </c>
      <c r="F7956" s="859">
        <v>31</v>
      </c>
      <c r="G7956" s="518" t="s">
        <v>122</v>
      </c>
      <c r="H7956" s="518" t="s">
        <v>176</v>
      </c>
      <c r="I7956" s="518">
        <v>507913</v>
      </c>
    </row>
    <row r="7957" spans="1:9" x14ac:dyDescent="0.2">
      <c r="A7957" s="518" t="s">
        <v>176</v>
      </c>
      <c r="B7957" s="518">
        <v>507939</v>
      </c>
      <c r="C7957" s="518" t="s">
        <v>2660</v>
      </c>
      <c r="D7957" s="518" t="s">
        <v>2673</v>
      </c>
      <c r="E7957" s="859">
        <v>36</v>
      </c>
      <c r="F7957" s="859">
        <v>27</v>
      </c>
      <c r="G7957" s="518" t="s">
        <v>122</v>
      </c>
      <c r="H7957" s="518" t="s">
        <v>176</v>
      </c>
      <c r="I7957" s="518">
        <v>507939</v>
      </c>
    </row>
    <row r="7958" spans="1:9" x14ac:dyDescent="0.2">
      <c r="A7958" s="518" t="s">
        <v>176</v>
      </c>
      <c r="B7958" s="518">
        <v>507947</v>
      </c>
      <c r="C7958" s="518" t="s">
        <v>2660</v>
      </c>
      <c r="D7958" s="518" t="s">
        <v>902</v>
      </c>
      <c r="E7958" s="859">
        <v>27</v>
      </c>
      <c r="F7958" s="859">
        <v>26</v>
      </c>
      <c r="G7958" s="518" t="s">
        <v>122</v>
      </c>
      <c r="H7958" s="518" t="s">
        <v>176</v>
      </c>
      <c r="I7958" s="518">
        <v>507947</v>
      </c>
    </row>
    <row r="7959" spans="1:9" x14ac:dyDescent="0.2">
      <c r="A7959" s="518" t="s">
        <v>176</v>
      </c>
      <c r="B7959" s="518">
        <v>507954</v>
      </c>
      <c r="C7959" s="518" t="s">
        <v>2660</v>
      </c>
      <c r="D7959" s="518" t="s">
        <v>790</v>
      </c>
      <c r="E7959" s="859">
        <v>35</v>
      </c>
      <c r="F7959" s="859">
        <v>29</v>
      </c>
      <c r="G7959" s="518" t="s">
        <v>122</v>
      </c>
      <c r="H7959" s="518" t="s">
        <v>176</v>
      </c>
      <c r="I7959" s="518">
        <v>507954</v>
      </c>
    </row>
    <row r="7960" spans="1:9" x14ac:dyDescent="0.2">
      <c r="A7960" s="518" t="s">
        <v>176</v>
      </c>
      <c r="B7960" s="518">
        <v>507962</v>
      </c>
      <c r="C7960" s="518" t="s">
        <v>2660</v>
      </c>
      <c r="D7960" s="518" t="s">
        <v>790</v>
      </c>
      <c r="E7960" s="859">
        <v>25</v>
      </c>
      <c r="F7960" s="859">
        <v>25</v>
      </c>
      <c r="G7960" s="518" t="s">
        <v>122</v>
      </c>
      <c r="H7960" s="518" t="s">
        <v>176</v>
      </c>
      <c r="I7960" s="518">
        <v>507962</v>
      </c>
    </row>
    <row r="7961" spans="1:9" x14ac:dyDescent="0.2">
      <c r="A7961" s="518" t="s">
        <v>176</v>
      </c>
      <c r="B7961" s="518">
        <v>507970</v>
      </c>
      <c r="C7961" s="518" t="s">
        <v>2660</v>
      </c>
      <c r="D7961" s="518" t="s">
        <v>866</v>
      </c>
      <c r="E7961" s="859">
        <v>32</v>
      </c>
      <c r="F7961" s="859">
        <v>32</v>
      </c>
      <c r="G7961" s="518" t="s">
        <v>122</v>
      </c>
      <c r="H7961" s="518" t="s">
        <v>176</v>
      </c>
      <c r="I7961" s="518">
        <v>507970</v>
      </c>
    </row>
    <row r="7962" spans="1:9" x14ac:dyDescent="0.2">
      <c r="A7962" s="518" t="s">
        <v>176</v>
      </c>
      <c r="B7962" s="518">
        <v>507988</v>
      </c>
      <c r="C7962" s="518" t="s">
        <v>2660</v>
      </c>
      <c r="D7962" s="518" t="s">
        <v>790</v>
      </c>
      <c r="E7962" s="859">
        <v>35</v>
      </c>
      <c r="F7962" s="859">
        <v>35</v>
      </c>
      <c r="G7962" s="518" t="s">
        <v>122</v>
      </c>
      <c r="H7962" s="518" t="s">
        <v>176</v>
      </c>
      <c r="I7962" s="518">
        <v>507988</v>
      </c>
    </row>
    <row r="7963" spans="1:9" x14ac:dyDescent="0.2">
      <c r="A7963" s="518" t="s">
        <v>238</v>
      </c>
      <c r="B7963" s="518">
        <v>507996</v>
      </c>
      <c r="C7963" s="518" t="s">
        <v>2660</v>
      </c>
      <c r="D7963" s="518" t="s">
        <v>2674</v>
      </c>
      <c r="E7963" s="859">
        <v>34</v>
      </c>
      <c r="F7963" s="859">
        <v>34</v>
      </c>
      <c r="G7963" s="518" t="s">
        <v>122</v>
      </c>
      <c r="H7963" s="518" t="s">
        <v>238</v>
      </c>
      <c r="I7963" s="518">
        <v>507996</v>
      </c>
    </row>
    <row r="7964" spans="1:9" x14ac:dyDescent="0.2">
      <c r="A7964" s="518" t="s">
        <v>238</v>
      </c>
      <c r="B7964" s="518">
        <v>508010</v>
      </c>
      <c r="C7964" s="518" t="s">
        <v>2660</v>
      </c>
      <c r="D7964" s="518" t="s">
        <v>2675</v>
      </c>
      <c r="E7964" s="859">
        <v>20</v>
      </c>
      <c r="F7964" s="859">
        <v>20</v>
      </c>
      <c r="G7964" s="518" t="s">
        <v>122</v>
      </c>
      <c r="H7964" s="518" t="s">
        <v>238</v>
      </c>
      <c r="I7964" s="518">
        <v>508010</v>
      </c>
    </row>
    <row r="7965" spans="1:9" x14ac:dyDescent="0.2">
      <c r="A7965" s="518" t="s">
        <v>238</v>
      </c>
      <c r="B7965" s="518">
        <v>508036</v>
      </c>
      <c r="C7965" s="518" t="s">
        <v>2660</v>
      </c>
      <c r="D7965" s="518" t="s">
        <v>2676</v>
      </c>
      <c r="E7965" s="859">
        <v>26</v>
      </c>
      <c r="F7965" s="859">
        <v>26</v>
      </c>
      <c r="G7965" s="518" t="s">
        <v>122</v>
      </c>
      <c r="H7965" s="518" t="s">
        <v>238</v>
      </c>
      <c r="I7965" s="518">
        <v>508036</v>
      </c>
    </row>
    <row r="7966" spans="1:9" x14ac:dyDescent="0.2">
      <c r="A7966" s="518" t="s">
        <v>238</v>
      </c>
      <c r="B7966" s="518">
        <v>508044</v>
      </c>
      <c r="C7966" s="518" t="s">
        <v>2660</v>
      </c>
      <c r="D7966" s="518" t="s">
        <v>823</v>
      </c>
      <c r="E7966" s="859">
        <v>20</v>
      </c>
      <c r="F7966" s="859">
        <v>20</v>
      </c>
      <c r="G7966" s="518" t="s">
        <v>122</v>
      </c>
      <c r="H7966" s="518" t="s">
        <v>238</v>
      </c>
      <c r="I7966" s="518">
        <v>508044</v>
      </c>
    </row>
    <row r="7967" spans="1:9" x14ac:dyDescent="0.2">
      <c r="A7967" s="518" t="s">
        <v>238</v>
      </c>
      <c r="B7967" s="518">
        <v>508069</v>
      </c>
      <c r="C7967" s="518" t="s">
        <v>2660</v>
      </c>
      <c r="D7967" s="518" t="s">
        <v>2677</v>
      </c>
      <c r="E7967" s="859">
        <v>29</v>
      </c>
      <c r="F7967" s="859">
        <v>29</v>
      </c>
      <c r="G7967" s="518" t="s">
        <v>122</v>
      </c>
      <c r="H7967" s="518" t="s">
        <v>238</v>
      </c>
      <c r="I7967" s="518">
        <v>508069</v>
      </c>
    </row>
    <row r="7968" spans="1:9" x14ac:dyDescent="0.2">
      <c r="A7968" s="518" t="s">
        <v>238</v>
      </c>
      <c r="B7968" s="518">
        <v>508143</v>
      </c>
      <c r="C7968" s="518" t="s">
        <v>2660</v>
      </c>
      <c r="D7968" s="518" t="s">
        <v>2708</v>
      </c>
      <c r="E7968" s="859">
        <v>16</v>
      </c>
      <c r="F7968" s="859">
        <v>16</v>
      </c>
      <c r="G7968" s="518" t="s">
        <v>122</v>
      </c>
      <c r="H7968" s="518" t="s">
        <v>238</v>
      </c>
      <c r="I7968" s="518">
        <v>508143</v>
      </c>
    </row>
    <row r="7969" spans="1:9" x14ac:dyDescent="0.2">
      <c r="A7969" s="518" t="s">
        <v>335</v>
      </c>
      <c r="B7969" s="518">
        <v>508200</v>
      </c>
      <c r="C7969" s="518" t="s">
        <v>2660</v>
      </c>
      <c r="D7969" s="518" t="s">
        <v>1189</v>
      </c>
      <c r="E7969" s="859">
        <v>15</v>
      </c>
      <c r="F7969" s="859">
        <v>15</v>
      </c>
      <c r="G7969" s="518" t="s">
        <v>122</v>
      </c>
      <c r="H7969" s="518" t="s">
        <v>335</v>
      </c>
      <c r="I7969" s="518">
        <v>508200</v>
      </c>
    </row>
    <row r="7970" spans="1:9" x14ac:dyDescent="0.2">
      <c r="A7970" s="518" t="s">
        <v>335</v>
      </c>
      <c r="B7970" s="518">
        <v>508218</v>
      </c>
      <c r="C7970" s="518" t="s">
        <v>2660</v>
      </c>
      <c r="D7970" s="518" t="s">
        <v>2269</v>
      </c>
      <c r="E7970" s="859">
        <v>17</v>
      </c>
      <c r="F7970" s="859">
        <v>17</v>
      </c>
      <c r="G7970" s="518" t="s">
        <v>122</v>
      </c>
      <c r="H7970" s="518" t="s">
        <v>335</v>
      </c>
      <c r="I7970" s="518">
        <v>508200</v>
      </c>
    </row>
    <row r="7971" spans="1:9" x14ac:dyDescent="0.2">
      <c r="A7971" s="518" t="s">
        <v>247</v>
      </c>
      <c r="B7971" s="518">
        <v>508234</v>
      </c>
      <c r="C7971" s="518" t="s">
        <v>2660</v>
      </c>
      <c r="D7971" s="518" t="s">
        <v>1155</v>
      </c>
      <c r="E7971" s="859">
        <v>20</v>
      </c>
      <c r="F7971" s="859">
        <v>20</v>
      </c>
      <c r="G7971" s="518" t="s">
        <v>122</v>
      </c>
      <c r="H7971" s="518" t="s">
        <v>247</v>
      </c>
      <c r="I7971" s="518">
        <v>508234</v>
      </c>
    </row>
    <row r="7972" spans="1:9" x14ac:dyDescent="0.2">
      <c r="A7972" s="518" t="s">
        <v>319</v>
      </c>
      <c r="B7972" s="518">
        <v>508341</v>
      </c>
      <c r="C7972" s="518" t="s">
        <v>2660</v>
      </c>
      <c r="D7972" s="518" t="s">
        <v>2757</v>
      </c>
      <c r="E7972" s="859">
        <v>32</v>
      </c>
      <c r="F7972" s="859">
        <v>32</v>
      </c>
      <c r="G7972" s="518" t="s">
        <v>122</v>
      </c>
      <c r="H7972" s="518" t="s">
        <v>319</v>
      </c>
      <c r="I7972" s="518">
        <v>508341</v>
      </c>
    </row>
    <row r="7973" spans="1:9" x14ac:dyDescent="0.2">
      <c r="A7973" s="518" t="s">
        <v>319</v>
      </c>
      <c r="B7973" s="518">
        <v>508358</v>
      </c>
      <c r="C7973" s="518" t="s">
        <v>2660</v>
      </c>
      <c r="D7973" s="518" t="s">
        <v>2758</v>
      </c>
      <c r="E7973" s="859">
        <v>35</v>
      </c>
      <c r="F7973" s="859">
        <v>35</v>
      </c>
      <c r="G7973" s="518" t="s">
        <v>122</v>
      </c>
      <c r="H7973" s="518" t="s">
        <v>319</v>
      </c>
      <c r="I7973" s="518">
        <v>508358</v>
      </c>
    </row>
    <row r="7974" spans="1:9" x14ac:dyDescent="0.2">
      <c r="A7974" s="518" t="s">
        <v>252</v>
      </c>
      <c r="B7974" s="518">
        <v>508366</v>
      </c>
      <c r="C7974" s="518" t="s">
        <v>2660</v>
      </c>
      <c r="D7974" s="518" t="s">
        <v>2634</v>
      </c>
      <c r="E7974" s="859">
        <v>23</v>
      </c>
      <c r="F7974" s="859">
        <v>23</v>
      </c>
      <c r="G7974" s="518" t="s">
        <v>122</v>
      </c>
      <c r="H7974" s="518" t="s">
        <v>252</v>
      </c>
      <c r="I7974" s="518">
        <v>508366</v>
      </c>
    </row>
    <row r="7975" spans="1:9" x14ac:dyDescent="0.2">
      <c r="A7975" s="518" t="s">
        <v>319</v>
      </c>
      <c r="B7975" s="518">
        <v>508374</v>
      </c>
      <c r="C7975" s="518" t="s">
        <v>2660</v>
      </c>
      <c r="D7975" s="518" t="s">
        <v>2758</v>
      </c>
      <c r="E7975" s="859">
        <v>36</v>
      </c>
      <c r="F7975" s="859">
        <v>36</v>
      </c>
      <c r="G7975" s="518" t="s">
        <v>122</v>
      </c>
      <c r="H7975" s="518" t="s">
        <v>319</v>
      </c>
      <c r="I7975" s="518">
        <v>508374</v>
      </c>
    </row>
    <row r="7976" spans="1:9" x14ac:dyDescent="0.2">
      <c r="A7976" s="518" t="s">
        <v>252</v>
      </c>
      <c r="B7976" s="518">
        <v>508408</v>
      </c>
      <c r="C7976" s="518" t="s">
        <v>2660</v>
      </c>
      <c r="D7976" s="518" t="s">
        <v>2316</v>
      </c>
      <c r="E7976" s="859">
        <v>24</v>
      </c>
      <c r="F7976" s="859">
        <v>24</v>
      </c>
      <c r="G7976" s="518" t="s">
        <v>122</v>
      </c>
      <c r="H7976" s="518" t="s">
        <v>252</v>
      </c>
      <c r="I7976" s="518">
        <v>508408</v>
      </c>
    </row>
    <row r="7977" spans="1:9" x14ac:dyDescent="0.2">
      <c r="A7977" s="518" t="s">
        <v>319</v>
      </c>
      <c r="B7977" s="518">
        <v>508465</v>
      </c>
      <c r="C7977" s="518" t="s">
        <v>2660</v>
      </c>
      <c r="D7977" s="518" t="s">
        <v>2799</v>
      </c>
      <c r="E7977" s="859">
        <v>28</v>
      </c>
      <c r="F7977" s="859">
        <v>0</v>
      </c>
      <c r="G7977" s="518" t="s">
        <v>122</v>
      </c>
      <c r="H7977" s="518" t="s">
        <v>319</v>
      </c>
      <c r="I7977" s="518">
        <v>508465</v>
      </c>
    </row>
    <row r="7978" spans="1:9" x14ac:dyDescent="0.2">
      <c r="A7978" s="518" t="s">
        <v>319</v>
      </c>
      <c r="B7978" s="518">
        <v>508473</v>
      </c>
      <c r="C7978" s="518" t="s">
        <v>2660</v>
      </c>
      <c r="D7978" s="518" t="s">
        <v>2799</v>
      </c>
      <c r="E7978" s="859">
        <v>31</v>
      </c>
      <c r="F7978" s="859">
        <v>0</v>
      </c>
      <c r="G7978" s="518" t="s">
        <v>122</v>
      </c>
      <c r="H7978" s="518" t="s">
        <v>319</v>
      </c>
      <c r="I7978" s="518">
        <v>508473</v>
      </c>
    </row>
    <row r="7979" spans="1:9" x14ac:dyDescent="0.2">
      <c r="A7979" s="518" t="s">
        <v>319</v>
      </c>
      <c r="B7979" s="518">
        <v>508481</v>
      </c>
      <c r="C7979" s="518" t="s">
        <v>2660</v>
      </c>
      <c r="D7979" s="518" t="s">
        <v>2800</v>
      </c>
      <c r="E7979" s="859">
        <v>30</v>
      </c>
      <c r="F7979" s="859">
        <v>0</v>
      </c>
      <c r="G7979" s="518" t="s">
        <v>122</v>
      </c>
      <c r="H7979" s="518" t="s">
        <v>319</v>
      </c>
      <c r="I7979" s="518">
        <v>508481</v>
      </c>
    </row>
    <row r="7980" spans="1:9" x14ac:dyDescent="0.2">
      <c r="A7980" s="518" t="s">
        <v>319</v>
      </c>
      <c r="B7980" s="518">
        <v>508531</v>
      </c>
      <c r="C7980" s="518" t="s">
        <v>2660</v>
      </c>
      <c r="D7980" s="518" t="s">
        <v>2801</v>
      </c>
      <c r="E7980" s="859">
        <v>28</v>
      </c>
      <c r="F7980" s="859">
        <v>0</v>
      </c>
      <c r="G7980" s="518" t="s">
        <v>122</v>
      </c>
      <c r="H7980" s="518" t="s">
        <v>319</v>
      </c>
      <c r="I7980" s="518">
        <v>508531</v>
      </c>
    </row>
    <row r="7981" spans="1:9" x14ac:dyDescent="0.2">
      <c r="A7981" s="518" t="s">
        <v>254</v>
      </c>
      <c r="B7981" s="518">
        <v>508549</v>
      </c>
      <c r="C7981" s="518" t="s">
        <v>2660</v>
      </c>
      <c r="D7981" s="518" t="s">
        <v>823</v>
      </c>
      <c r="E7981" s="859">
        <v>33</v>
      </c>
      <c r="F7981" s="859">
        <v>24</v>
      </c>
      <c r="G7981" s="518" t="s">
        <v>122</v>
      </c>
      <c r="H7981" s="518" t="s">
        <v>254</v>
      </c>
      <c r="I7981" s="518">
        <v>508549</v>
      </c>
    </row>
    <row r="7982" spans="1:9" x14ac:dyDescent="0.2">
      <c r="A7982" s="518" t="s">
        <v>319</v>
      </c>
      <c r="B7982" s="518">
        <v>508648</v>
      </c>
      <c r="C7982" s="518" t="s">
        <v>2660</v>
      </c>
      <c r="D7982" s="518" t="s">
        <v>721</v>
      </c>
      <c r="E7982" s="859">
        <v>32</v>
      </c>
      <c r="F7982" s="859">
        <v>0</v>
      </c>
      <c r="G7982" s="518" t="s">
        <v>122</v>
      </c>
      <c r="H7982" s="518" t="s">
        <v>319</v>
      </c>
      <c r="I7982" s="518">
        <v>508648</v>
      </c>
    </row>
    <row r="7983" spans="1:9" x14ac:dyDescent="0.2">
      <c r="A7983" s="518" t="s">
        <v>319</v>
      </c>
      <c r="B7983" s="518">
        <v>508671</v>
      </c>
      <c r="C7983" s="518" t="s">
        <v>2660</v>
      </c>
      <c r="D7983" s="518" t="s">
        <v>2834</v>
      </c>
      <c r="E7983" s="859">
        <v>29</v>
      </c>
      <c r="F7983" s="859">
        <v>29</v>
      </c>
      <c r="G7983" s="518" t="s">
        <v>122</v>
      </c>
      <c r="H7983" s="518" t="s">
        <v>319</v>
      </c>
      <c r="I7983" s="518">
        <v>508671</v>
      </c>
    </row>
    <row r="7984" spans="1:9" x14ac:dyDescent="0.2">
      <c r="A7984" s="518" t="s">
        <v>319</v>
      </c>
      <c r="B7984" s="518">
        <v>508689</v>
      </c>
      <c r="C7984" s="518" t="s">
        <v>2660</v>
      </c>
      <c r="D7984" s="518" t="s">
        <v>2834</v>
      </c>
      <c r="E7984" s="859">
        <v>25</v>
      </c>
      <c r="F7984" s="859">
        <v>24</v>
      </c>
      <c r="G7984" s="518" t="s">
        <v>122</v>
      </c>
      <c r="H7984" s="518" t="s">
        <v>319</v>
      </c>
      <c r="I7984" s="518">
        <v>508689</v>
      </c>
    </row>
    <row r="7985" spans="1:9" x14ac:dyDescent="0.2">
      <c r="A7985" s="518" t="s">
        <v>254</v>
      </c>
      <c r="B7985" s="518">
        <v>508697</v>
      </c>
      <c r="C7985" s="518" t="s">
        <v>2660</v>
      </c>
      <c r="D7985" s="518" t="s">
        <v>708</v>
      </c>
      <c r="E7985" s="859">
        <v>29</v>
      </c>
      <c r="F7985" s="859">
        <v>21</v>
      </c>
      <c r="G7985" s="518" t="s">
        <v>122</v>
      </c>
      <c r="H7985" s="518" t="s">
        <v>254</v>
      </c>
      <c r="I7985" s="518">
        <v>508697</v>
      </c>
    </row>
    <row r="7986" spans="1:9" x14ac:dyDescent="0.2">
      <c r="A7986" s="518" t="s">
        <v>319</v>
      </c>
      <c r="B7986" s="518">
        <v>508705</v>
      </c>
      <c r="C7986" s="518" t="s">
        <v>2660</v>
      </c>
      <c r="D7986" s="518" t="s">
        <v>2835</v>
      </c>
      <c r="E7986" s="859">
        <v>35</v>
      </c>
      <c r="F7986" s="859">
        <v>35</v>
      </c>
      <c r="G7986" s="518" t="s">
        <v>122</v>
      </c>
      <c r="H7986" s="518" t="s">
        <v>319</v>
      </c>
      <c r="I7986" s="518">
        <v>508705</v>
      </c>
    </row>
    <row r="7987" spans="1:9" x14ac:dyDescent="0.2">
      <c r="A7987" s="518" t="s">
        <v>254</v>
      </c>
      <c r="B7987" s="518">
        <v>508739</v>
      </c>
      <c r="C7987" s="518" t="s">
        <v>2660</v>
      </c>
      <c r="D7987" s="518" t="s">
        <v>2402</v>
      </c>
      <c r="E7987" s="859">
        <v>22</v>
      </c>
      <c r="F7987" s="859">
        <v>10</v>
      </c>
      <c r="G7987" s="518" t="s">
        <v>122</v>
      </c>
      <c r="H7987" s="518" t="s">
        <v>254</v>
      </c>
      <c r="I7987" s="518">
        <v>184341</v>
      </c>
    </row>
    <row r="7988" spans="1:9" x14ac:dyDescent="0.2">
      <c r="A7988" s="518" t="s">
        <v>319</v>
      </c>
      <c r="B7988" s="518">
        <v>508747</v>
      </c>
      <c r="C7988" s="518" t="s">
        <v>2660</v>
      </c>
      <c r="D7988" s="518" t="s">
        <v>2835</v>
      </c>
      <c r="E7988" s="859">
        <v>34</v>
      </c>
      <c r="F7988" s="859">
        <v>34</v>
      </c>
      <c r="G7988" s="518" t="s">
        <v>122</v>
      </c>
      <c r="H7988" s="518" t="s">
        <v>319</v>
      </c>
      <c r="I7988" s="518">
        <v>508747</v>
      </c>
    </row>
    <row r="7989" spans="1:9" x14ac:dyDescent="0.2">
      <c r="A7989" s="518" t="s">
        <v>319</v>
      </c>
      <c r="B7989" s="518">
        <v>508796</v>
      </c>
      <c r="C7989" s="518" t="s">
        <v>2660</v>
      </c>
      <c r="D7989" s="518" t="s">
        <v>2216</v>
      </c>
      <c r="E7989" s="859">
        <v>35</v>
      </c>
      <c r="F7989" s="859">
        <v>34</v>
      </c>
      <c r="G7989" s="518" t="s">
        <v>122</v>
      </c>
      <c r="H7989" s="518" t="s">
        <v>319</v>
      </c>
      <c r="I7989" s="518">
        <v>508796</v>
      </c>
    </row>
    <row r="7990" spans="1:9" x14ac:dyDescent="0.2">
      <c r="A7990" s="518" t="s">
        <v>319</v>
      </c>
      <c r="B7990" s="518">
        <v>508820</v>
      </c>
      <c r="C7990" s="518" t="s">
        <v>2660</v>
      </c>
      <c r="D7990" s="518" t="s">
        <v>2223</v>
      </c>
      <c r="E7990" s="859">
        <v>31</v>
      </c>
      <c r="F7990" s="859">
        <v>31</v>
      </c>
      <c r="G7990" s="518" t="s">
        <v>122</v>
      </c>
      <c r="H7990" s="518" t="s">
        <v>319</v>
      </c>
      <c r="I7990" s="518">
        <v>508820</v>
      </c>
    </row>
    <row r="7991" spans="1:9" x14ac:dyDescent="0.2">
      <c r="A7991" s="518" t="s">
        <v>254</v>
      </c>
      <c r="B7991" s="518">
        <v>508879</v>
      </c>
      <c r="C7991" s="518" t="s">
        <v>2660</v>
      </c>
      <c r="D7991" s="518" t="s">
        <v>1155</v>
      </c>
      <c r="E7991" s="859">
        <v>13</v>
      </c>
      <c r="F7991" s="859">
        <v>13</v>
      </c>
      <c r="G7991" s="518" t="s">
        <v>122</v>
      </c>
      <c r="H7991" s="518" t="s">
        <v>254</v>
      </c>
      <c r="I7991" s="518">
        <v>508879</v>
      </c>
    </row>
    <row r="7992" spans="1:9" x14ac:dyDescent="0.2">
      <c r="A7992" s="518" t="s">
        <v>254</v>
      </c>
      <c r="B7992" s="518">
        <v>508887</v>
      </c>
      <c r="C7992" s="518" t="s">
        <v>2660</v>
      </c>
      <c r="D7992" s="518" t="s">
        <v>1695</v>
      </c>
      <c r="E7992" s="859">
        <v>29</v>
      </c>
      <c r="F7992" s="859">
        <v>27</v>
      </c>
      <c r="G7992" s="518" t="s">
        <v>122</v>
      </c>
      <c r="H7992" s="518" t="s">
        <v>254</v>
      </c>
      <c r="I7992" s="518">
        <v>508887</v>
      </c>
    </row>
    <row r="7993" spans="1:9" x14ac:dyDescent="0.2">
      <c r="A7993" s="518" t="s">
        <v>254</v>
      </c>
      <c r="B7993" s="518">
        <v>508895</v>
      </c>
      <c r="C7993" s="518" t="s">
        <v>2660</v>
      </c>
      <c r="D7993" s="518" t="s">
        <v>1164</v>
      </c>
      <c r="E7993" s="859">
        <v>18</v>
      </c>
      <c r="F7993" s="859">
        <v>6</v>
      </c>
      <c r="G7993" s="518" t="s">
        <v>122</v>
      </c>
      <c r="H7993" s="518" t="s">
        <v>254</v>
      </c>
      <c r="I7993" s="518">
        <v>508879</v>
      </c>
    </row>
    <row r="7994" spans="1:9" x14ac:dyDescent="0.2">
      <c r="A7994" s="518" t="s">
        <v>334</v>
      </c>
      <c r="B7994" s="518">
        <v>508986</v>
      </c>
      <c r="C7994" s="518" t="s">
        <v>2660</v>
      </c>
      <c r="D7994" s="518" t="s">
        <v>2268</v>
      </c>
      <c r="E7994" s="859">
        <v>22</v>
      </c>
      <c r="F7994" s="859">
        <v>22</v>
      </c>
      <c r="G7994" s="518" t="s">
        <v>122</v>
      </c>
      <c r="H7994" s="518" t="s">
        <v>334</v>
      </c>
      <c r="I7994" s="518">
        <v>508986</v>
      </c>
    </row>
    <row r="7995" spans="1:9" x14ac:dyDescent="0.2">
      <c r="A7995" s="518" t="s">
        <v>265</v>
      </c>
      <c r="B7995" s="518">
        <v>509000</v>
      </c>
      <c r="C7995" s="518" t="s">
        <v>2660</v>
      </c>
      <c r="D7995" s="518" t="s">
        <v>2272</v>
      </c>
      <c r="E7995" s="859">
        <v>34</v>
      </c>
      <c r="F7995" s="859">
        <v>22</v>
      </c>
      <c r="G7995" s="518" t="s">
        <v>122</v>
      </c>
      <c r="H7995" s="518" t="s">
        <v>265</v>
      </c>
      <c r="I7995" s="518">
        <v>509000</v>
      </c>
    </row>
    <row r="7996" spans="1:9" x14ac:dyDescent="0.2">
      <c r="A7996" s="518" t="s">
        <v>265</v>
      </c>
      <c r="B7996" s="518">
        <v>509018</v>
      </c>
      <c r="C7996" s="518" t="s">
        <v>2660</v>
      </c>
      <c r="D7996" s="518" t="s">
        <v>2273</v>
      </c>
      <c r="E7996" s="859">
        <v>28</v>
      </c>
      <c r="F7996" s="859">
        <v>16</v>
      </c>
      <c r="G7996" s="518" t="s">
        <v>122</v>
      </c>
      <c r="H7996" s="518" t="s">
        <v>265</v>
      </c>
      <c r="I7996" s="518">
        <v>509018</v>
      </c>
    </row>
    <row r="7997" spans="1:9" x14ac:dyDescent="0.2">
      <c r="A7997" s="518" t="s">
        <v>265</v>
      </c>
      <c r="B7997" s="518">
        <v>509026</v>
      </c>
      <c r="C7997" s="518" t="s">
        <v>2660</v>
      </c>
      <c r="D7997" s="518" t="s">
        <v>2454</v>
      </c>
      <c r="E7997" s="859">
        <v>30</v>
      </c>
      <c r="F7997" s="859">
        <v>19</v>
      </c>
      <c r="G7997" s="518" t="s">
        <v>122</v>
      </c>
      <c r="H7997" s="518" t="s">
        <v>265</v>
      </c>
      <c r="I7997" s="518">
        <v>509026</v>
      </c>
    </row>
    <row r="7998" spans="1:9" x14ac:dyDescent="0.2">
      <c r="A7998" s="518" t="s">
        <v>275</v>
      </c>
      <c r="B7998" s="518">
        <v>509042</v>
      </c>
      <c r="C7998" s="518" t="s">
        <v>2660</v>
      </c>
      <c r="D7998" s="518" t="s">
        <v>1453</v>
      </c>
      <c r="E7998" s="859">
        <v>27</v>
      </c>
      <c r="F7998" s="859">
        <v>0</v>
      </c>
      <c r="G7998" s="518" t="s">
        <v>122</v>
      </c>
      <c r="H7998" s="518" t="s">
        <v>275</v>
      </c>
      <c r="I7998" s="518">
        <v>509042</v>
      </c>
    </row>
    <row r="7999" spans="1:9" x14ac:dyDescent="0.2">
      <c r="A7999" s="518" t="s">
        <v>287</v>
      </c>
      <c r="B7999" s="518">
        <v>509083</v>
      </c>
      <c r="C7999" s="518" t="s">
        <v>2660</v>
      </c>
      <c r="D7999" s="518" t="s">
        <v>720</v>
      </c>
      <c r="E7999" s="859">
        <v>19</v>
      </c>
      <c r="F7999" s="859">
        <v>13</v>
      </c>
      <c r="G7999" s="518" t="s">
        <v>122</v>
      </c>
      <c r="H7999" s="518" t="s">
        <v>287</v>
      </c>
      <c r="I7999" s="518">
        <v>509083</v>
      </c>
    </row>
    <row r="8000" spans="1:9" x14ac:dyDescent="0.2">
      <c r="A8000" s="518" t="s">
        <v>287</v>
      </c>
      <c r="B8000" s="518">
        <v>509109</v>
      </c>
      <c r="C8000" s="518" t="s">
        <v>2660</v>
      </c>
      <c r="D8000" s="518" t="s">
        <v>2309</v>
      </c>
      <c r="E8000" s="859">
        <v>25</v>
      </c>
      <c r="F8000" s="859">
        <v>5</v>
      </c>
      <c r="G8000" s="518" t="s">
        <v>122</v>
      </c>
      <c r="H8000" s="518" t="s">
        <v>287</v>
      </c>
      <c r="I8000" s="518">
        <v>509109</v>
      </c>
    </row>
    <row r="8001" spans="1:9" x14ac:dyDescent="0.2">
      <c r="A8001" s="518" t="s">
        <v>307</v>
      </c>
      <c r="B8001" s="518">
        <v>509117</v>
      </c>
      <c r="C8001" s="518" t="s">
        <v>2660</v>
      </c>
      <c r="D8001" s="518" t="s">
        <v>1102</v>
      </c>
      <c r="E8001" s="859">
        <v>35</v>
      </c>
      <c r="F8001" s="859">
        <v>0</v>
      </c>
      <c r="G8001" s="518" t="s">
        <v>122</v>
      </c>
      <c r="H8001" s="518" t="s">
        <v>307</v>
      </c>
      <c r="I8001" s="518">
        <v>509117</v>
      </c>
    </row>
    <row r="8002" spans="1:9" x14ac:dyDescent="0.2">
      <c r="A8002" s="518" t="s">
        <v>307</v>
      </c>
      <c r="B8002" s="518">
        <v>509133</v>
      </c>
      <c r="C8002" s="518" t="s">
        <v>2660</v>
      </c>
      <c r="D8002" s="518" t="s">
        <v>2310</v>
      </c>
      <c r="E8002" s="859">
        <v>24</v>
      </c>
      <c r="F8002" s="859">
        <v>0</v>
      </c>
      <c r="G8002" s="518" t="s">
        <v>122</v>
      </c>
      <c r="H8002" s="518" t="s">
        <v>307</v>
      </c>
      <c r="I8002" s="518">
        <v>509133</v>
      </c>
    </row>
    <row r="8003" spans="1:9" x14ac:dyDescent="0.2">
      <c r="A8003" s="518" t="s">
        <v>307</v>
      </c>
      <c r="B8003" s="518">
        <v>509141</v>
      </c>
      <c r="C8003" s="518" t="s">
        <v>2660</v>
      </c>
      <c r="D8003" s="518" t="s">
        <v>1297</v>
      </c>
      <c r="E8003" s="859">
        <v>26</v>
      </c>
      <c r="F8003" s="859">
        <v>0</v>
      </c>
      <c r="G8003" s="518" t="s">
        <v>122</v>
      </c>
      <c r="H8003" s="518" t="s">
        <v>307</v>
      </c>
      <c r="I8003" s="518">
        <v>509141</v>
      </c>
    </row>
    <row r="8004" spans="1:9" x14ac:dyDescent="0.2">
      <c r="A8004" s="518" t="s">
        <v>272</v>
      </c>
      <c r="B8004" s="518">
        <v>509158</v>
      </c>
      <c r="C8004" s="518" t="s">
        <v>2660</v>
      </c>
      <c r="D8004" s="518" t="s">
        <v>7933</v>
      </c>
      <c r="E8004" s="859">
        <v>24</v>
      </c>
      <c r="F8004" s="859">
        <v>21</v>
      </c>
      <c r="G8004" s="518" t="s">
        <v>122</v>
      </c>
      <c r="H8004" s="518" t="s">
        <v>272</v>
      </c>
      <c r="I8004" s="518">
        <v>509158</v>
      </c>
    </row>
    <row r="8005" spans="1:9" x14ac:dyDescent="0.2">
      <c r="A8005" s="518" t="s">
        <v>307</v>
      </c>
      <c r="B8005" s="518">
        <v>509166</v>
      </c>
      <c r="C8005" s="518" t="s">
        <v>2660</v>
      </c>
      <c r="D8005" s="518" t="s">
        <v>1243</v>
      </c>
      <c r="E8005" s="859">
        <v>32</v>
      </c>
      <c r="F8005" s="859">
        <v>0</v>
      </c>
      <c r="G8005" s="518" t="s">
        <v>122</v>
      </c>
      <c r="H8005" s="518" t="s">
        <v>307</v>
      </c>
      <c r="I8005" s="518">
        <v>509166</v>
      </c>
    </row>
    <row r="8006" spans="1:9" x14ac:dyDescent="0.2">
      <c r="A8006" s="518" t="s">
        <v>272</v>
      </c>
      <c r="B8006" s="518">
        <v>509174</v>
      </c>
      <c r="C8006" s="518" t="s">
        <v>2660</v>
      </c>
      <c r="D8006" s="518" t="s">
        <v>7934</v>
      </c>
      <c r="E8006" s="859">
        <v>23</v>
      </c>
      <c r="F8006" s="859">
        <v>21</v>
      </c>
      <c r="G8006" s="518" t="s">
        <v>122</v>
      </c>
      <c r="H8006" s="518" t="s">
        <v>272</v>
      </c>
      <c r="I8006" s="518">
        <v>509174</v>
      </c>
    </row>
    <row r="8007" spans="1:9" x14ac:dyDescent="0.2">
      <c r="A8007" s="518" t="s">
        <v>307</v>
      </c>
      <c r="B8007" s="518">
        <v>509182</v>
      </c>
      <c r="C8007" s="518" t="s">
        <v>2660</v>
      </c>
      <c r="D8007" s="518" t="s">
        <v>1776</v>
      </c>
      <c r="E8007" s="859">
        <v>27</v>
      </c>
      <c r="F8007" s="859">
        <v>0</v>
      </c>
      <c r="G8007" s="518" t="s">
        <v>122</v>
      </c>
      <c r="H8007" s="518" t="s">
        <v>307</v>
      </c>
      <c r="I8007" s="518">
        <v>509182</v>
      </c>
    </row>
    <row r="8008" spans="1:9" x14ac:dyDescent="0.2">
      <c r="A8008" s="518" t="s">
        <v>272</v>
      </c>
      <c r="B8008" s="518">
        <v>509190</v>
      </c>
      <c r="C8008" s="518" t="s">
        <v>2660</v>
      </c>
      <c r="D8008" s="518" t="s">
        <v>7935</v>
      </c>
      <c r="E8008" s="859">
        <v>26</v>
      </c>
      <c r="F8008" s="859">
        <v>21</v>
      </c>
      <c r="G8008" s="518" t="s">
        <v>122</v>
      </c>
      <c r="H8008" s="518" t="s">
        <v>272</v>
      </c>
      <c r="I8008" s="518">
        <v>509190</v>
      </c>
    </row>
    <row r="8009" spans="1:9" x14ac:dyDescent="0.2">
      <c r="A8009" s="518" t="s">
        <v>307</v>
      </c>
      <c r="B8009" s="518">
        <v>509208</v>
      </c>
      <c r="C8009" s="518" t="s">
        <v>2660</v>
      </c>
      <c r="D8009" s="518" t="s">
        <v>1788</v>
      </c>
      <c r="E8009" s="859">
        <v>35</v>
      </c>
      <c r="F8009" s="859">
        <v>0</v>
      </c>
      <c r="G8009" s="518" t="s">
        <v>122</v>
      </c>
      <c r="H8009" s="518" t="s">
        <v>307</v>
      </c>
      <c r="I8009" s="518">
        <v>509208</v>
      </c>
    </row>
    <row r="8010" spans="1:9" x14ac:dyDescent="0.2">
      <c r="A8010" s="518" t="s">
        <v>272</v>
      </c>
      <c r="B8010" s="518">
        <v>509216</v>
      </c>
      <c r="C8010" s="518" t="s">
        <v>2660</v>
      </c>
      <c r="D8010" s="518" t="s">
        <v>7936</v>
      </c>
      <c r="E8010" s="859">
        <v>32</v>
      </c>
      <c r="F8010" s="859">
        <v>29</v>
      </c>
      <c r="G8010" s="518" t="s">
        <v>122</v>
      </c>
      <c r="H8010" s="518" t="s">
        <v>272</v>
      </c>
      <c r="I8010" s="518">
        <v>509216</v>
      </c>
    </row>
    <row r="8011" spans="1:9" x14ac:dyDescent="0.2">
      <c r="A8011" s="518" t="s">
        <v>272</v>
      </c>
      <c r="B8011" s="518">
        <v>509232</v>
      </c>
      <c r="C8011" s="518" t="s">
        <v>2660</v>
      </c>
      <c r="D8011" s="518" t="s">
        <v>7937</v>
      </c>
      <c r="E8011" s="859">
        <v>24</v>
      </c>
      <c r="F8011" s="859">
        <v>22</v>
      </c>
      <c r="G8011" s="518" t="s">
        <v>122</v>
      </c>
      <c r="H8011" s="518" t="s">
        <v>272</v>
      </c>
      <c r="I8011" s="518">
        <v>509232</v>
      </c>
    </row>
    <row r="8012" spans="1:9" x14ac:dyDescent="0.2">
      <c r="A8012" s="518" t="s">
        <v>331</v>
      </c>
      <c r="B8012" s="518">
        <v>509257</v>
      </c>
      <c r="C8012" s="518" t="s">
        <v>2660</v>
      </c>
      <c r="D8012" s="518" t="s">
        <v>712</v>
      </c>
      <c r="E8012" s="859">
        <v>17</v>
      </c>
      <c r="F8012" s="859">
        <v>0</v>
      </c>
      <c r="G8012" s="518" t="s">
        <v>122</v>
      </c>
      <c r="H8012" s="518" t="s">
        <v>331</v>
      </c>
      <c r="I8012" s="518">
        <v>775866</v>
      </c>
    </row>
    <row r="8013" spans="1:9" x14ac:dyDescent="0.2">
      <c r="A8013" s="518" t="s">
        <v>286</v>
      </c>
      <c r="B8013" s="518">
        <v>509265</v>
      </c>
      <c r="C8013" s="518" t="s">
        <v>2660</v>
      </c>
      <c r="D8013" s="518" t="s">
        <v>1414</v>
      </c>
      <c r="E8013" s="859">
        <v>33</v>
      </c>
      <c r="F8013" s="859">
        <v>23</v>
      </c>
      <c r="G8013" s="518" t="s">
        <v>122</v>
      </c>
      <c r="H8013" s="518" t="s">
        <v>286</v>
      </c>
      <c r="I8013" s="518">
        <v>509265</v>
      </c>
    </row>
    <row r="8014" spans="1:9" x14ac:dyDescent="0.2">
      <c r="A8014" s="518" t="s">
        <v>307</v>
      </c>
      <c r="B8014" s="518">
        <v>509281</v>
      </c>
      <c r="C8014" s="518" t="s">
        <v>2660</v>
      </c>
      <c r="D8014" s="518" t="s">
        <v>1966</v>
      </c>
      <c r="E8014" s="859">
        <v>15</v>
      </c>
      <c r="F8014" s="859">
        <v>0</v>
      </c>
      <c r="G8014" s="518" t="s">
        <v>122</v>
      </c>
      <c r="H8014" s="518" t="s">
        <v>307</v>
      </c>
      <c r="I8014" s="518">
        <v>509281</v>
      </c>
    </row>
    <row r="8015" spans="1:9" x14ac:dyDescent="0.2">
      <c r="A8015" s="518" t="s">
        <v>307</v>
      </c>
      <c r="B8015" s="518">
        <v>509307</v>
      </c>
      <c r="C8015" s="518" t="s">
        <v>2660</v>
      </c>
      <c r="D8015" s="518" t="s">
        <v>2269</v>
      </c>
      <c r="E8015" s="859">
        <v>17</v>
      </c>
      <c r="F8015" s="859">
        <v>0</v>
      </c>
      <c r="G8015" s="518" t="s">
        <v>122</v>
      </c>
      <c r="H8015" s="518" t="s">
        <v>307</v>
      </c>
      <c r="I8015" s="518">
        <v>509307</v>
      </c>
    </row>
    <row r="8016" spans="1:9" x14ac:dyDescent="0.2">
      <c r="A8016" s="518" t="s">
        <v>307</v>
      </c>
      <c r="B8016" s="518">
        <v>509323</v>
      </c>
      <c r="C8016" s="518" t="s">
        <v>2660</v>
      </c>
      <c r="D8016" s="518" t="s">
        <v>2345</v>
      </c>
      <c r="E8016" s="859">
        <v>24</v>
      </c>
      <c r="F8016" s="859">
        <v>0</v>
      </c>
      <c r="G8016" s="518" t="s">
        <v>122</v>
      </c>
      <c r="H8016" s="518" t="s">
        <v>307</v>
      </c>
      <c r="I8016" s="518">
        <v>509323</v>
      </c>
    </row>
    <row r="8017" spans="1:9" x14ac:dyDescent="0.2">
      <c r="A8017" s="518" t="s">
        <v>307</v>
      </c>
      <c r="B8017" s="518">
        <v>509372</v>
      </c>
      <c r="C8017" s="518" t="s">
        <v>2660</v>
      </c>
      <c r="D8017" s="518" t="s">
        <v>888</v>
      </c>
      <c r="E8017" s="859">
        <v>30</v>
      </c>
      <c r="F8017" s="859">
        <v>0</v>
      </c>
      <c r="G8017" s="518" t="s">
        <v>122</v>
      </c>
      <c r="H8017" s="518" t="s">
        <v>307</v>
      </c>
      <c r="I8017" s="518">
        <v>509372</v>
      </c>
    </row>
    <row r="8018" spans="1:9" x14ac:dyDescent="0.2">
      <c r="A8018" s="518" t="s">
        <v>307</v>
      </c>
      <c r="B8018" s="518">
        <v>509380</v>
      </c>
      <c r="C8018" s="518" t="s">
        <v>2660</v>
      </c>
      <c r="D8018" s="518" t="s">
        <v>2402</v>
      </c>
      <c r="E8018" s="859">
        <v>29</v>
      </c>
      <c r="F8018" s="859">
        <v>0</v>
      </c>
      <c r="G8018" s="518" t="s">
        <v>122</v>
      </c>
      <c r="H8018" s="518" t="s">
        <v>307</v>
      </c>
      <c r="I8018" s="518">
        <v>509380</v>
      </c>
    </row>
    <row r="8019" spans="1:9" x14ac:dyDescent="0.2">
      <c r="A8019" s="518" t="s">
        <v>307</v>
      </c>
      <c r="B8019" s="518">
        <v>509398</v>
      </c>
      <c r="C8019" s="518" t="s">
        <v>2660</v>
      </c>
      <c r="D8019" s="518" t="s">
        <v>2403</v>
      </c>
      <c r="E8019" s="859">
        <v>13</v>
      </c>
      <c r="F8019" s="859">
        <v>0</v>
      </c>
      <c r="G8019" s="518" t="s">
        <v>122</v>
      </c>
      <c r="H8019" s="518" t="s">
        <v>307</v>
      </c>
      <c r="I8019" s="518">
        <v>509398</v>
      </c>
    </row>
    <row r="8020" spans="1:9" x14ac:dyDescent="0.2">
      <c r="A8020" s="518" t="s">
        <v>301</v>
      </c>
      <c r="B8020" s="518">
        <v>509414</v>
      </c>
      <c r="C8020" s="518" t="s">
        <v>2660</v>
      </c>
      <c r="D8020" s="518" t="s">
        <v>2404</v>
      </c>
      <c r="E8020" s="859">
        <v>28</v>
      </c>
      <c r="F8020" s="859">
        <v>17</v>
      </c>
      <c r="G8020" s="518" t="s">
        <v>122</v>
      </c>
      <c r="H8020" s="518" t="s">
        <v>301</v>
      </c>
      <c r="I8020" s="518">
        <v>509414</v>
      </c>
    </row>
    <row r="8021" spans="1:9" x14ac:dyDescent="0.2">
      <c r="A8021" s="518" t="s">
        <v>307</v>
      </c>
      <c r="B8021" s="518">
        <v>509448</v>
      </c>
      <c r="C8021" s="518" t="s">
        <v>2660</v>
      </c>
      <c r="D8021" s="518" t="s">
        <v>2405</v>
      </c>
      <c r="E8021" s="859">
        <v>31</v>
      </c>
      <c r="F8021" s="859">
        <v>0</v>
      </c>
      <c r="G8021" s="518" t="s">
        <v>122</v>
      </c>
      <c r="H8021" s="518" t="s">
        <v>307</v>
      </c>
      <c r="I8021" s="518">
        <v>509448</v>
      </c>
    </row>
    <row r="8022" spans="1:9" x14ac:dyDescent="0.2">
      <c r="A8022" s="518" t="s">
        <v>307</v>
      </c>
      <c r="B8022" s="518">
        <v>509463</v>
      </c>
      <c r="C8022" s="518" t="s">
        <v>2660</v>
      </c>
      <c r="D8022" s="518" t="s">
        <v>2314</v>
      </c>
      <c r="E8022" s="859">
        <v>31</v>
      </c>
      <c r="F8022" s="859">
        <v>0</v>
      </c>
      <c r="G8022" s="518" t="s">
        <v>122</v>
      </c>
      <c r="H8022" s="518" t="s">
        <v>307</v>
      </c>
      <c r="I8022" s="518">
        <v>509463</v>
      </c>
    </row>
    <row r="8023" spans="1:9" x14ac:dyDescent="0.2">
      <c r="A8023" s="518" t="s">
        <v>307</v>
      </c>
      <c r="B8023" s="518">
        <v>509471</v>
      </c>
      <c r="C8023" s="518" t="s">
        <v>2660</v>
      </c>
      <c r="D8023" s="518" t="s">
        <v>1818</v>
      </c>
      <c r="E8023" s="859">
        <v>29</v>
      </c>
      <c r="F8023" s="859">
        <v>0</v>
      </c>
      <c r="G8023" s="518" t="s">
        <v>122</v>
      </c>
      <c r="H8023" s="518" t="s">
        <v>307</v>
      </c>
      <c r="I8023" s="518">
        <v>509471</v>
      </c>
    </row>
    <row r="8024" spans="1:9" x14ac:dyDescent="0.2">
      <c r="A8024" s="518" t="s">
        <v>307</v>
      </c>
      <c r="B8024" s="518">
        <v>509497</v>
      </c>
      <c r="C8024" s="518" t="s">
        <v>2660</v>
      </c>
      <c r="D8024" s="518" t="s">
        <v>1480</v>
      </c>
      <c r="E8024" s="859">
        <v>32</v>
      </c>
      <c r="F8024" s="859">
        <v>0</v>
      </c>
      <c r="G8024" s="518" t="s">
        <v>122</v>
      </c>
      <c r="H8024" s="518" t="s">
        <v>307</v>
      </c>
      <c r="I8024" s="518">
        <v>509497</v>
      </c>
    </row>
    <row r="8025" spans="1:9" x14ac:dyDescent="0.2">
      <c r="A8025" s="518" t="s">
        <v>307</v>
      </c>
      <c r="B8025" s="518">
        <v>509539</v>
      </c>
      <c r="C8025" s="518" t="s">
        <v>2660</v>
      </c>
      <c r="D8025" s="518" t="s">
        <v>885</v>
      </c>
      <c r="E8025" s="859">
        <v>34</v>
      </c>
      <c r="F8025" s="859">
        <v>0</v>
      </c>
      <c r="G8025" s="518" t="s">
        <v>122</v>
      </c>
      <c r="H8025" s="518" t="s">
        <v>307</v>
      </c>
      <c r="I8025" s="518">
        <v>509539</v>
      </c>
    </row>
    <row r="8026" spans="1:9" x14ac:dyDescent="0.2">
      <c r="A8026" s="518" t="s">
        <v>354</v>
      </c>
      <c r="B8026" s="518">
        <v>509554</v>
      </c>
      <c r="C8026" s="518" t="s">
        <v>2660</v>
      </c>
      <c r="D8026" s="518" t="s">
        <v>2455</v>
      </c>
      <c r="E8026" s="859">
        <v>29</v>
      </c>
      <c r="F8026" s="859">
        <v>22</v>
      </c>
      <c r="G8026" s="518" t="s">
        <v>122</v>
      </c>
      <c r="H8026" s="518" t="s">
        <v>354</v>
      </c>
      <c r="I8026" s="518">
        <v>509554</v>
      </c>
    </row>
    <row r="8027" spans="1:9" x14ac:dyDescent="0.2">
      <c r="A8027" s="518" t="s">
        <v>257</v>
      </c>
      <c r="B8027" s="518">
        <v>509562</v>
      </c>
      <c r="C8027" s="518" t="s">
        <v>2660</v>
      </c>
      <c r="D8027" s="518" t="s">
        <v>2456</v>
      </c>
      <c r="E8027" s="859">
        <v>34</v>
      </c>
      <c r="F8027" s="859">
        <v>34</v>
      </c>
      <c r="G8027" s="518" t="s">
        <v>122</v>
      </c>
      <c r="H8027" s="518" t="s">
        <v>257</v>
      </c>
      <c r="I8027" s="518">
        <v>509562</v>
      </c>
    </row>
    <row r="8028" spans="1:9" x14ac:dyDescent="0.2">
      <c r="A8028" s="518" t="s">
        <v>257</v>
      </c>
      <c r="B8028" s="518">
        <v>509604</v>
      </c>
      <c r="C8028" s="518" t="s">
        <v>2660</v>
      </c>
      <c r="D8028" s="518" t="s">
        <v>2457</v>
      </c>
      <c r="E8028" s="859">
        <v>35</v>
      </c>
      <c r="F8028" s="859">
        <v>35</v>
      </c>
      <c r="G8028" s="518" t="s">
        <v>122</v>
      </c>
      <c r="H8028" s="518" t="s">
        <v>257</v>
      </c>
      <c r="I8028" s="518">
        <v>509604</v>
      </c>
    </row>
    <row r="8029" spans="1:9" x14ac:dyDescent="0.2">
      <c r="A8029" s="518" t="s">
        <v>354</v>
      </c>
      <c r="B8029" s="518">
        <v>509620</v>
      </c>
      <c r="C8029" s="518" t="s">
        <v>2660</v>
      </c>
      <c r="D8029" s="518" t="s">
        <v>2458</v>
      </c>
      <c r="E8029" s="859">
        <v>25</v>
      </c>
      <c r="F8029" s="859">
        <v>15</v>
      </c>
      <c r="G8029" s="518" t="s">
        <v>122</v>
      </c>
      <c r="H8029" s="518" t="s">
        <v>354</v>
      </c>
      <c r="I8029" s="518">
        <v>509620</v>
      </c>
    </row>
    <row r="8030" spans="1:9" x14ac:dyDescent="0.2">
      <c r="A8030" s="518" t="s">
        <v>354</v>
      </c>
      <c r="B8030" s="518">
        <v>509646</v>
      </c>
      <c r="C8030" s="518" t="s">
        <v>2660</v>
      </c>
      <c r="D8030" s="518" t="s">
        <v>1565</v>
      </c>
      <c r="E8030" s="859">
        <v>29</v>
      </c>
      <c r="F8030" s="859">
        <v>20</v>
      </c>
      <c r="G8030" s="518" t="s">
        <v>122</v>
      </c>
      <c r="H8030" s="518" t="s">
        <v>354</v>
      </c>
      <c r="I8030" s="518">
        <v>509646</v>
      </c>
    </row>
    <row r="8031" spans="1:9" x14ac:dyDescent="0.2">
      <c r="A8031" s="518" t="s">
        <v>257</v>
      </c>
      <c r="B8031" s="518">
        <v>509653</v>
      </c>
      <c r="C8031" s="518" t="s">
        <v>2660</v>
      </c>
      <c r="D8031" s="518" t="s">
        <v>2457</v>
      </c>
      <c r="E8031" s="859">
        <v>26</v>
      </c>
      <c r="F8031" s="859">
        <v>26</v>
      </c>
      <c r="G8031" s="518" t="s">
        <v>122</v>
      </c>
      <c r="H8031" s="518" t="s">
        <v>257</v>
      </c>
      <c r="I8031" s="518">
        <v>509653</v>
      </c>
    </row>
    <row r="8032" spans="1:9" x14ac:dyDescent="0.2">
      <c r="A8032" s="518" t="s">
        <v>354</v>
      </c>
      <c r="B8032" s="518">
        <v>509695</v>
      </c>
      <c r="C8032" s="518" t="s">
        <v>2660</v>
      </c>
      <c r="D8032" s="518" t="s">
        <v>2504</v>
      </c>
      <c r="E8032" s="859">
        <v>30</v>
      </c>
      <c r="F8032" s="859">
        <v>21</v>
      </c>
      <c r="G8032" s="518" t="s">
        <v>122</v>
      </c>
      <c r="H8032" s="518" t="s">
        <v>354</v>
      </c>
      <c r="I8032" s="518">
        <v>509695</v>
      </c>
    </row>
    <row r="8033" spans="1:9" x14ac:dyDescent="0.2">
      <c r="A8033" s="518" t="s">
        <v>354</v>
      </c>
      <c r="B8033" s="518">
        <v>509711</v>
      </c>
      <c r="C8033" s="518" t="s">
        <v>2660</v>
      </c>
      <c r="D8033" s="518" t="s">
        <v>2464</v>
      </c>
      <c r="E8033" s="859">
        <v>23</v>
      </c>
      <c r="F8033" s="859">
        <v>17</v>
      </c>
      <c r="G8033" s="518" t="s">
        <v>122</v>
      </c>
      <c r="H8033" s="518" t="s">
        <v>354</v>
      </c>
      <c r="I8033" s="518">
        <v>509711</v>
      </c>
    </row>
    <row r="8034" spans="1:9" x14ac:dyDescent="0.2">
      <c r="A8034" s="518" t="s">
        <v>354</v>
      </c>
      <c r="B8034" s="518">
        <v>509737</v>
      </c>
      <c r="C8034" s="518" t="s">
        <v>2660</v>
      </c>
      <c r="D8034" s="518" t="s">
        <v>1189</v>
      </c>
      <c r="E8034" s="859">
        <v>31</v>
      </c>
      <c r="F8034" s="859">
        <v>17</v>
      </c>
      <c r="G8034" s="518" t="s">
        <v>122</v>
      </c>
      <c r="H8034" s="518" t="s">
        <v>354</v>
      </c>
      <c r="I8034" s="518">
        <v>509737</v>
      </c>
    </row>
    <row r="8035" spans="1:9" x14ac:dyDescent="0.2">
      <c r="A8035" s="518" t="s">
        <v>354</v>
      </c>
      <c r="B8035" s="518">
        <v>509745</v>
      </c>
      <c r="C8035" s="518" t="s">
        <v>2660</v>
      </c>
      <c r="D8035" s="518" t="s">
        <v>2269</v>
      </c>
      <c r="E8035" s="859">
        <v>24</v>
      </c>
      <c r="F8035" s="859">
        <v>19</v>
      </c>
      <c r="G8035" s="518" t="s">
        <v>122</v>
      </c>
      <c r="H8035" s="518" t="s">
        <v>354</v>
      </c>
      <c r="I8035" s="518">
        <v>509745</v>
      </c>
    </row>
    <row r="8036" spans="1:9" x14ac:dyDescent="0.2">
      <c r="A8036" s="518" t="s">
        <v>370</v>
      </c>
      <c r="B8036" s="518">
        <v>509778</v>
      </c>
      <c r="C8036" s="518" t="s">
        <v>2660</v>
      </c>
      <c r="D8036" s="518" t="s">
        <v>1967</v>
      </c>
      <c r="E8036" s="859">
        <v>28</v>
      </c>
      <c r="F8036" s="859">
        <v>0</v>
      </c>
      <c r="G8036" s="518" t="s">
        <v>122</v>
      </c>
      <c r="H8036" s="518" t="s">
        <v>370</v>
      </c>
      <c r="I8036" s="518">
        <v>509778</v>
      </c>
    </row>
    <row r="8037" spans="1:9" x14ac:dyDescent="0.2">
      <c r="A8037" s="518" t="s">
        <v>370</v>
      </c>
      <c r="B8037" s="518">
        <v>509786</v>
      </c>
      <c r="C8037" s="518" t="s">
        <v>2660</v>
      </c>
      <c r="D8037" s="518" t="s">
        <v>1695</v>
      </c>
      <c r="E8037" s="859">
        <v>26</v>
      </c>
      <c r="F8037" s="859">
        <v>0</v>
      </c>
      <c r="G8037" s="518" t="s">
        <v>122</v>
      </c>
      <c r="H8037" s="518" t="s">
        <v>370</v>
      </c>
      <c r="I8037" s="518">
        <v>509786</v>
      </c>
    </row>
    <row r="8038" spans="1:9" x14ac:dyDescent="0.2">
      <c r="A8038" s="518" t="s">
        <v>370</v>
      </c>
      <c r="B8038" s="518">
        <v>509794</v>
      </c>
      <c r="C8038" s="518" t="s">
        <v>2660</v>
      </c>
      <c r="D8038" s="518" t="s">
        <v>1966</v>
      </c>
      <c r="E8038" s="859">
        <v>27</v>
      </c>
      <c r="F8038" s="859">
        <v>0</v>
      </c>
      <c r="G8038" s="518" t="s">
        <v>122</v>
      </c>
      <c r="H8038" s="518" t="s">
        <v>370</v>
      </c>
      <c r="I8038" s="518">
        <v>509794</v>
      </c>
    </row>
    <row r="8039" spans="1:9" x14ac:dyDescent="0.2">
      <c r="A8039" s="518" t="s">
        <v>370</v>
      </c>
      <c r="B8039" s="518">
        <v>509802</v>
      </c>
      <c r="C8039" s="518" t="s">
        <v>2660</v>
      </c>
      <c r="D8039" s="518" t="s">
        <v>745</v>
      </c>
      <c r="E8039" s="859">
        <v>25</v>
      </c>
      <c r="F8039" s="859">
        <v>0</v>
      </c>
      <c r="G8039" s="518" t="s">
        <v>122</v>
      </c>
      <c r="H8039" s="518" t="s">
        <v>370</v>
      </c>
      <c r="I8039" s="518">
        <v>509802</v>
      </c>
    </row>
    <row r="8040" spans="1:9" x14ac:dyDescent="0.2">
      <c r="A8040" s="518" t="s">
        <v>295</v>
      </c>
      <c r="B8040" s="518">
        <v>509810</v>
      </c>
      <c r="C8040" s="518" t="s">
        <v>2660</v>
      </c>
      <c r="D8040" s="518" t="s">
        <v>2528</v>
      </c>
      <c r="E8040" s="859">
        <v>27</v>
      </c>
      <c r="F8040" s="859">
        <v>0</v>
      </c>
      <c r="G8040" s="518" t="s">
        <v>122</v>
      </c>
      <c r="H8040" s="518" t="s">
        <v>295</v>
      </c>
      <c r="I8040" s="518">
        <v>509810</v>
      </c>
    </row>
    <row r="8041" spans="1:9" x14ac:dyDescent="0.2">
      <c r="A8041" s="518" t="s">
        <v>257</v>
      </c>
      <c r="B8041" s="518">
        <v>509828</v>
      </c>
      <c r="C8041" s="518" t="s">
        <v>2660</v>
      </c>
      <c r="D8041" s="518" t="s">
        <v>2529</v>
      </c>
      <c r="E8041" s="859">
        <v>35</v>
      </c>
      <c r="F8041" s="859">
        <v>35</v>
      </c>
      <c r="G8041" s="518" t="s">
        <v>122</v>
      </c>
      <c r="H8041" s="518" t="s">
        <v>257</v>
      </c>
      <c r="I8041" s="518">
        <v>509828</v>
      </c>
    </row>
    <row r="8042" spans="1:9" x14ac:dyDescent="0.2">
      <c r="A8042" s="518" t="s">
        <v>389</v>
      </c>
      <c r="B8042" s="518">
        <v>509836</v>
      </c>
      <c r="C8042" s="518" t="s">
        <v>2660</v>
      </c>
      <c r="D8042" s="518" t="s">
        <v>1153</v>
      </c>
      <c r="E8042" s="859">
        <v>14</v>
      </c>
      <c r="F8042" s="859">
        <v>8</v>
      </c>
      <c r="G8042" s="518" t="s">
        <v>122</v>
      </c>
      <c r="H8042" s="518" t="s">
        <v>389</v>
      </c>
      <c r="I8042" s="518">
        <v>509836</v>
      </c>
    </row>
    <row r="8043" spans="1:9" x14ac:dyDescent="0.2">
      <c r="A8043" s="518" t="s">
        <v>389</v>
      </c>
      <c r="B8043" s="518">
        <v>509844</v>
      </c>
      <c r="C8043" s="518" t="s">
        <v>2660</v>
      </c>
      <c r="D8043" s="518" t="s">
        <v>1560</v>
      </c>
      <c r="E8043" s="859">
        <v>32</v>
      </c>
      <c r="F8043" s="859">
        <v>29</v>
      </c>
      <c r="G8043" s="518" t="s">
        <v>122</v>
      </c>
      <c r="H8043" s="518" t="s">
        <v>389</v>
      </c>
      <c r="I8043" s="518">
        <v>509844</v>
      </c>
    </row>
    <row r="8044" spans="1:9" x14ac:dyDescent="0.2">
      <c r="A8044" s="518" t="s">
        <v>257</v>
      </c>
      <c r="B8044" s="518">
        <v>509885</v>
      </c>
      <c r="C8044" s="518" t="s">
        <v>2660</v>
      </c>
      <c r="D8044" s="518" t="s">
        <v>2574</v>
      </c>
      <c r="E8044" s="859">
        <v>35</v>
      </c>
      <c r="F8044" s="859">
        <v>35</v>
      </c>
      <c r="G8044" s="518" t="s">
        <v>122</v>
      </c>
      <c r="H8044" s="518" t="s">
        <v>257</v>
      </c>
      <c r="I8044" s="518">
        <v>509885</v>
      </c>
    </row>
    <row r="8045" spans="1:9" x14ac:dyDescent="0.2">
      <c r="A8045" s="518" t="s">
        <v>389</v>
      </c>
      <c r="B8045" s="518">
        <v>509927</v>
      </c>
      <c r="C8045" s="518" t="s">
        <v>2660</v>
      </c>
      <c r="D8045" s="518" t="s">
        <v>2575</v>
      </c>
      <c r="E8045" s="859">
        <v>18</v>
      </c>
      <c r="F8045" s="859">
        <v>18</v>
      </c>
      <c r="G8045" s="518" t="s">
        <v>122</v>
      </c>
      <c r="H8045" s="518" t="s">
        <v>389</v>
      </c>
      <c r="I8045" s="518">
        <v>509927</v>
      </c>
    </row>
    <row r="8046" spans="1:9" x14ac:dyDescent="0.2">
      <c r="A8046" s="518" t="s">
        <v>257</v>
      </c>
      <c r="B8046" s="518">
        <v>509935</v>
      </c>
      <c r="C8046" s="518" t="s">
        <v>2660</v>
      </c>
      <c r="D8046" s="518" t="s">
        <v>1203</v>
      </c>
      <c r="E8046" s="859">
        <v>20</v>
      </c>
      <c r="F8046" s="859">
        <v>20</v>
      </c>
      <c r="G8046" s="518" t="s">
        <v>122</v>
      </c>
      <c r="H8046" s="518" t="s">
        <v>257</v>
      </c>
      <c r="I8046" s="518">
        <v>509935</v>
      </c>
    </row>
    <row r="8047" spans="1:9" x14ac:dyDescent="0.2">
      <c r="A8047" s="518" t="s">
        <v>257</v>
      </c>
      <c r="B8047" s="518">
        <v>509943</v>
      </c>
      <c r="C8047" s="518" t="s">
        <v>2660</v>
      </c>
      <c r="D8047" s="518" t="s">
        <v>720</v>
      </c>
      <c r="E8047" s="859">
        <v>27</v>
      </c>
      <c r="F8047" s="859">
        <v>27</v>
      </c>
      <c r="G8047" s="518" t="s">
        <v>122</v>
      </c>
      <c r="H8047" s="518" t="s">
        <v>257</v>
      </c>
      <c r="I8047" s="518">
        <v>509943</v>
      </c>
    </row>
    <row r="8048" spans="1:9" x14ac:dyDescent="0.2">
      <c r="A8048" s="518" t="s">
        <v>231</v>
      </c>
      <c r="B8048" s="518">
        <v>512657</v>
      </c>
      <c r="C8048" s="518" t="s">
        <v>2660</v>
      </c>
      <c r="D8048" s="518" t="s">
        <v>1167</v>
      </c>
      <c r="E8048" s="859">
        <v>32</v>
      </c>
      <c r="F8048" s="859">
        <v>32</v>
      </c>
      <c r="G8048" s="518" t="s">
        <v>122</v>
      </c>
      <c r="H8048" s="518" t="s">
        <v>231</v>
      </c>
      <c r="I8048" s="518">
        <v>512657</v>
      </c>
    </row>
    <row r="8049" spans="1:9" x14ac:dyDescent="0.2">
      <c r="A8049" s="518" t="s">
        <v>217</v>
      </c>
      <c r="B8049" s="518">
        <v>512715</v>
      </c>
      <c r="C8049" s="518" t="s">
        <v>2660</v>
      </c>
      <c r="D8049" s="518" t="s">
        <v>819</v>
      </c>
      <c r="E8049" s="859">
        <v>18</v>
      </c>
      <c r="F8049" s="859">
        <v>18</v>
      </c>
      <c r="G8049" s="518" t="s">
        <v>122</v>
      </c>
      <c r="H8049" s="518" t="s">
        <v>217</v>
      </c>
      <c r="I8049" s="518">
        <v>512715</v>
      </c>
    </row>
    <row r="8050" spans="1:9" x14ac:dyDescent="0.2">
      <c r="A8050" s="518" t="s">
        <v>217</v>
      </c>
      <c r="B8050" s="518">
        <v>512723</v>
      </c>
      <c r="C8050" s="518" t="s">
        <v>2660</v>
      </c>
      <c r="D8050" s="518" t="s">
        <v>1735</v>
      </c>
      <c r="E8050" s="859">
        <v>28</v>
      </c>
      <c r="F8050" s="859">
        <v>27</v>
      </c>
      <c r="G8050" s="518" t="s">
        <v>122</v>
      </c>
      <c r="H8050" s="518" t="s">
        <v>217</v>
      </c>
      <c r="I8050" s="518">
        <v>512723</v>
      </c>
    </row>
    <row r="8051" spans="1:9" x14ac:dyDescent="0.2">
      <c r="A8051" s="518" t="s">
        <v>217</v>
      </c>
      <c r="B8051" s="518">
        <v>512806</v>
      </c>
      <c r="C8051" s="518" t="s">
        <v>2660</v>
      </c>
      <c r="D8051" s="518" t="s">
        <v>1390</v>
      </c>
      <c r="E8051" s="859">
        <v>22</v>
      </c>
      <c r="F8051" s="859">
        <v>22</v>
      </c>
      <c r="G8051" s="518" t="s">
        <v>122</v>
      </c>
      <c r="H8051" s="518" t="s">
        <v>217</v>
      </c>
      <c r="I8051" s="518">
        <v>512806</v>
      </c>
    </row>
    <row r="8052" spans="1:9" x14ac:dyDescent="0.2">
      <c r="A8052" s="518" t="s">
        <v>217</v>
      </c>
      <c r="B8052" s="518">
        <v>512863</v>
      </c>
      <c r="C8052" s="518" t="s">
        <v>2660</v>
      </c>
      <c r="D8052" s="518" t="s">
        <v>1248</v>
      </c>
      <c r="E8052" s="859">
        <v>28</v>
      </c>
      <c r="F8052" s="859">
        <v>28</v>
      </c>
      <c r="G8052" s="518" t="s">
        <v>122</v>
      </c>
      <c r="H8052" s="518" t="s">
        <v>217</v>
      </c>
      <c r="I8052" s="518">
        <v>512863</v>
      </c>
    </row>
    <row r="8053" spans="1:9" x14ac:dyDescent="0.2">
      <c r="A8053" s="518" t="s">
        <v>217</v>
      </c>
      <c r="B8053" s="518">
        <v>512921</v>
      </c>
      <c r="C8053" s="518" t="s">
        <v>2660</v>
      </c>
      <c r="D8053" s="518" t="s">
        <v>877</v>
      </c>
      <c r="E8053" s="859">
        <v>31</v>
      </c>
      <c r="F8053" s="859">
        <v>30</v>
      </c>
      <c r="G8053" s="518" t="s">
        <v>122</v>
      </c>
      <c r="H8053" s="518" t="s">
        <v>217</v>
      </c>
      <c r="I8053" s="518">
        <v>512921</v>
      </c>
    </row>
    <row r="8054" spans="1:9" x14ac:dyDescent="0.2">
      <c r="A8054" s="518" t="s">
        <v>217</v>
      </c>
      <c r="B8054" s="518">
        <v>512939</v>
      </c>
      <c r="C8054" s="518" t="s">
        <v>2660</v>
      </c>
      <c r="D8054" s="518" t="s">
        <v>1220</v>
      </c>
      <c r="E8054" s="859">
        <v>31</v>
      </c>
      <c r="F8054" s="859">
        <v>29</v>
      </c>
      <c r="G8054" s="518" t="s">
        <v>122</v>
      </c>
      <c r="H8054" s="518" t="s">
        <v>217</v>
      </c>
      <c r="I8054" s="518">
        <v>512939</v>
      </c>
    </row>
    <row r="8055" spans="1:9" x14ac:dyDescent="0.2">
      <c r="A8055" s="518" t="s">
        <v>217</v>
      </c>
      <c r="B8055" s="518">
        <v>513010</v>
      </c>
      <c r="C8055" s="518" t="s">
        <v>2660</v>
      </c>
      <c r="D8055" s="518" t="s">
        <v>862</v>
      </c>
      <c r="E8055" s="859">
        <v>24</v>
      </c>
      <c r="F8055" s="859">
        <v>23</v>
      </c>
      <c r="G8055" s="518" t="s">
        <v>122</v>
      </c>
      <c r="H8055" s="518" t="s">
        <v>217</v>
      </c>
      <c r="I8055" s="518">
        <v>513010</v>
      </c>
    </row>
    <row r="8056" spans="1:9" x14ac:dyDescent="0.2">
      <c r="A8056" s="518" t="s">
        <v>217</v>
      </c>
      <c r="B8056" s="518">
        <v>515692</v>
      </c>
      <c r="C8056" s="518" t="s">
        <v>2660</v>
      </c>
      <c r="D8056" s="518" t="s">
        <v>738</v>
      </c>
      <c r="E8056" s="859">
        <v>31</v>
      </c>
      <c r="F8056" s="859">
        <v>30</v>
      </c>
      <c r="G8056" s="518" t="s">
        <v>122</v>
      </c>
      <c r="H8056" s="518" t="s">
        <v>217</v>
      </c>
      <c r="I8056" s="518">
        <v>515692</v>
      </c>
    </row>
    <row r="8057" spans="1:9" x14ac:dyDescent="0.2">
      <c r="A8057" s="518" t="s">
        <v>322</v>
      </c>
      <c r="B8057" s="518">
        <v>515700</v>
      </c>
      <c r="C8057" s="518" t="s">
        <v>2660</v>
      </c>
      <c r="D8057" s="518" t="s">
        <v>994</v>
      </c>
      <c r="E8057" s="859">
        <v>30</v>
      </c>
      <c r="F8057" s="859">
        <v>23</v>
      </c>
      <c r="G8057" s="518" t="s">
        <v>122</v>
      </c>
      <c r="H8057" s="518" t="s">
        <v>322</v>
      </c>
      <c r="I8057" s="518">
        <v>515700</v>
      </c>
    </row>
    <row r="8058" spans="1:9" x14ac:dyDescent="0.2">
      <c r="A8058" s="518" t="s">
        <v>322</v>
      </c>
      <c r="B8058" s="518">
        <v>515718</v>
      </c>
      <c r="C8058" s="518" t="s">
        <v>2660</v>
      </c>
      <c r="D8058" s="518" t="s">
        <v>1098</v>
      </c>
      <c r="E8058" s="859">
        <v>29</v>
      </c>
      <c r="F8058" s="859">
        <v>10</v>
      </c>
      <c r="G8058" s="518" t="s">
        <v>122</v>
      </c>
      <c r="H8058" s="518" t="s">
        <v>322</v>
      </c>
      <c r="I8058" s="518">
        <v>204792</v>
      </c>
    </row>
    <row r="8059" spans="1:9" x14ac:dyDescent="0.2">
      <c r="A8059" s="518" t="s">
        <v>322</v>
      </c>
      <c r="B8059" s="518">
        <v>515726</v>
      </c>
      <c r="C8059" s="518" t="s">
        <v>2660</v>
      </c>
      <c r="D8059" s="518" t="s">
        <v>2728</v>
      </c>
      <c r="E8059" s="859">
        <v>29</v>
      </c>
      <c r="F8059" s="859">
        <v>23</v>
      </c>
      <c r="G8059" s="518" t="s">
        <v>122</v>
      </c>
      <c r="H8059" s="518" t="s">
        <v>322</v>
      </c>
      <c r="I8059" s="518">
        <v>515726</v>
      </c>
    </row>
    <row r="8060" spans="1:9" x14ac:dyDescent="0.2">
      <c r="A8060" s="518" t="s">
        <v>322</v>
      </c>
      <c r="B8060" s="518">
        <v>515759</v>
      </c>
      <c r="C8060" s="518" t="s">
        <v>2660</v>
      </c>
      <c r="D8060" s="518" t="s">
        <v>2729</v>
      </c>
      <c r="E8060" s="859">
        <v>15</v>
      </c>
      <c r="F8060" s="859">
        <v>10</v>
      </c>
      <c r="G8060" s="518" t="s">
        <v>122</v>
      </c>
      <c r="H8060" s="518" t="s">
        <v>322</v>
      </c>
      <c r="I8060" s="518">
        <v>204271</v>
      </c>
    </row>
    <row r="8061" spans="1:9" x14ac:dyDescent="0.2">
      <c r="A8061" s="518" t="s">
        <v>322</v>
      </c>
      <c r="B8061" s="518">
        <v>515775</v>
      </c>
      <c r="C8061" s="518" t="s">
        <v>2660</v>
      </c>
      <c r="D8061" s="518" t="s">
        <v>2730</v>
      </c>
      <c r="E8061" s="859">
        <v>26</v>
      </c>
      <c r="F8061" s="859">
        <v>21</v>
      </c>
      <c r="G8061" s="518" t="s">
        <v>122</v>
      </c>
      <c r="H8061" s="518" t="s">
        <v>322</v>
      </c>
      <c r="I8061" s="518">
        <v>515775</v>
      </c>
    </row>
    <row r="8062" spans="1:9" x14ac:dyDescent="0.2">
      <c r="A8062" s="518" t="s">
        <v>322</v>
      </c>
      <c r="B8062" s="518">
        <v>515791</v>
      </c>
      <c r="C8062" s="518" t="s">
        <v>2660</v>
      </c>
      <c r="D8062" s="518" t="s">
        <v>1112</v>
      </c>
      <c r="E8062" s="859">
        <v>35</v>
      </c>
      <c r="F8062" s="859">
        <v>29</v>
      </c>
      <c r="G8062" s="518" t="s">
        <v>122</v>
      </c>
      <c r="H8062" s="518" t="s">
        <v>322</v>
      </c>
      <c r="I8062" s="518">
        <v>515791</v>
      </c>
    </row>
    <row r="8063" spans="1:9" x14ac:dyDescent="0.2">
      <c r="A8063" s="518" t="s">
        <v>322</v>
      </c>
      <c r="B8063" s="518">
        <v>515809</v>
      </c>
      <c r="C8063" s="518" t="s">
        <v>2660</v>
      </c>
      <c r="D8063" s="518" t="s">
        <v>819</v>
      </c>
      <c r="E8063" s="859">
        <v>34</v>
      </c>
      <c r="F8063" s="859">
        <v>19</v>
      </c>
      <c r="G8063" s="518" t="s">
        <v>122</v>
      </c>
      <c r="H8063" s="518" t="s">
        <v>322</v>
      </c>
      <c r="I8063" s="518">
        <v>515809</v>
      </c>
    </row>
    <row r="8064" spans="1:9" x14ac:dyDescent="0.2">
      <c r="A8064" s="518" t="s">
        <v>322</v>
      </c>
      <c r="B8064" s="518">
        <v>515817</v>
      </c>
      <c r="C8064" s="518" t="s">
        <v>2660</v>
      </c>
      <c r="D8064" s="518" t="s">
        <v>2716</v>
      </c>
      <c r="E8064" s="859">
        <v>35</v>
      </c>
      <c r="F8064" s="859">
        <v>33</v>
      </c>
      <c r="G8064" s="518" t="s">
        <v>122</v>
      </c>
      <c r="H8064" s="518" t="s">
        <v>322</v>
      </c>
      <c r="I8064" s="518">
        <v>515817</v>
      </c>
    </row>
    <row r="8065" spans="1:9" x14ac:dyDescent="0.2">
      <c r="A8065" s="518" t="s">
        <v>322</v>
      </c>
      <c r="B8065" s="518">
        <v>515825</v>
      </c>
      <c r="C8065" s="518" t="s">
        <v>2660</v>
      </c>
      <c r="D8065" s="518" t="s">
        <v>410</v>
      </c>
      <c r="E8065" s="859">
        <v>32</v>
      </c>
      <c r="F8065" s="859">
        <v>32</v>
      </c>
      <c r="G8065" s="518" t="s">
        <v>122</v>
      </c>
      <c r="H8065" s="518" t="s">
        <v>322</v>
      </c>
      <c r="I8065" s="518">
        <v>515825</v>
      </c>
    </row>
    <row r="8066" spans="1:9" x14ac:dyDescent="0.2">
      <c r="A8066" s="518" t="s">
        <v>322</v>
      </c>
      <c r="B8066" s="518">
        <v>515833</v>
      </c>
      <c r="C8066" s="518" t="s">
        <v>2660</v>
      </c>
      <c r="D8066" s="518" t="s">
        <v>2037</v>
      </c>
      <c r="E8066" s="859">
        <v>29</v>
      </c>
      <c r="F8066" s="859">
        <v>21</v>
      </c>
      <c r="G8066" s="518" t="s">
        <v>122</v>
      </c>
      <c r="H8066" s="518" t="s">
        <v>322</v>
      </c>
      <c r="I8066" s="518">
        <v>515833</v>
      </c>
    </row>
    <row r="8067" spans="1:9" x14ac:dyDescent="0.2">
      <c r="A8067" s="518" t="s">
        <v>322</v>
      </c>
      <c r="B8067" s="518">
        <v>515841</v>
      </c>
      <c r="C8067" s="518" t="s">
        <v>2660</v>
      </c>
      <c r="D8067" s="518" t="s">
        <v>6143</v>
      </c>
      <c r="E8067" s="859">
        <v>23</v>
      </c>
      <c r="F8067" s="859">
        <v>5</v>
      </c>
      <c r="G8067" s="518" t="s">
        <v>122</v>
      </c>
      <c r="H8067" s="518" t="s">
        <v>322</v>
      </c>
      <c r="I8067" s="518">
        <v>532853</v>
      </c>
    </row>
    <row r="8068" spans="1:9" x14ac:dyDescent="0.2">
      <c r="A8068" s="518" t="s">
        <v>317</v>
      </c>
      <c r="B8068" s="518">
        <v>515858</v>
      </c>
      <c r="C8068" s="518" t="s">
        <v>2660</v>
      </c>
      <c r="D8068" s="518" t="s">
        <v>693</v>
      </c>
      <c r="E8068" s="859">
        <v>28</v>
      </c>
      <c r="F8068" s="859">
        <v>0</v>
      </c>
      <c r="G8068" s="518" t="s">
        <v>122</v>
      </c>
      <c r="H8068" s="518" t="s">
        <v>317</v>
      </c>
      <c r="I8068" s="518">
        <v>515858</v>
      </c>
    </row>
    <row r="8069" spans="1:9" x14ac:dyDescent="0.2">
      <c r="A8069" s="518" t="s">
        <v>269</v>
      </c>
      <c r="B8069" s="518">
        <v>515866</v>
      </c>
      <c r="C8069" s="518" t="s">
        <v>2660</v>
      </c>
      <c r="D8069" s="518" t="s">
        <v>2759</v>
      </c>
      <c r="E8069" s="859">
        <v>35</v>
      </c>
      <c r="F8069" s="859">
        <v>30</v>
      </c>
      <c r="G8069" s="518" t="s">
        <v>122</v>
      </c>
      <c r="H8069" s="518" t="s">
        <v>269</v>
      </c>
      <c r="I8069" s="518">
        <v>515866</v>
      </c>
    </row>
    <row r="8070" spans="1:9" x14ac:dyDescent="0.2">
      <c r="A8070" s="518" t="s">
        <v>269</v>
      </c>
      <c r="B8070" s="518">
        <v>515874</v>
      </c>
      <c r="C8070" s="518" t="s">
        <v>2660</v>
      </c>
      <c r="D8070" s="518" t="s">
        <v>1981</v>
      </c>
      <c r="E8070" s="859">
        <v>36</v>
      </c>
      <c r="F8070" s="859">
        <v>30</v>
      </c>
      <c r="G8070" s="518" t="s">
        <v>122</v>
      </c>
      <c r="H8070" s="518" t="s">
        <v>269</v>
      </c>
      <c r="I8070" s="518">
        <v>515874</v>
      </c>
    </row>
    <row r="8071" spans="1:9" x14ac:dyDescent="0.2">
      <c r="A8071" s="518" t="s">
        <v>201</v>
      </c>
      <c r="B8071" s="518">
        <v>515940</v>
      </c>
      <c r="C8071" s="518" t="s">
        <v>2660</v>
      </c>
      <c r="D8071" s="518" t="s">
        <v>2760</v>
      </c>
      <c r="E8071" s="859">
        <v>22</v>
      </c>
      <c r="F8071" s="859">
        <v>22</v>
      </c>
      <c r="G8071" s="518" t="s">
        <v>122</v>
      </c>
      <c r="H8071" s="518" t="s">
        <v>201</v>
      </c>
      <c r="I8071" s="518">
        <v>515940</v>
      </c>
    </row>
    <row r="8072" spans="1:9" x14ac:dyDescent="0.2">
      <c r="A8072" s="518" t="s">
        <v>201</v>
      </c>
      <c r="B8072" s="518">
        <v>515957</v>
      </c>
      <c r="C8072" s="518" t="s">
        <v>2660</v>
      </c>
      <c r="D8072" s="518" t="s">
        <v>2761</v>
      </c>
      <c r="E8072" s="859">
        <v>23</v>
      </c>
      <c r="F8072" s="859">
        <v>23</v>
      </c>
      <c r="G8072" s="518" t="s">
        <v>122</v>
      </c>
      <c r="H8072" s="518" t="s">
        <v>201</v>
      </c>
      <c r="I8072" s="518">
        <v>515957</v>
      </c>
    </row>
    <row r="8073" spans="1:9" x14ac:dyDescent="0.2">
      <c r="A8073" s="518" t="s">
        <v>151</v>
      </c>
      <c r="B8073" s="518">
        <v>515999</v>
      </c>
      <c r="C8073" s="518" t="s">
        <v>2660</v>
      </c>
      <c r="D8073" s="518" t="s">
        <v>435</v>
      </c>
      <c r="E8073" s="859">
        <v>23</v>
      </c>
      <c r="F8073" s="859">
        <v>13</v>
      </c>
      <c r="G8073" s="518" t="s">
        <v>122</v>
      </c>
      <c r="H8073" s="518" t="s">
        <v>151</v>
      </c>
      <c r="I8073" s="518">
        <v>515999</v>
      </c>
    </row>
    <row r="8074" spans="1:9" x14ac:dyDescent="0.2">
      <c r="A8074" s="518" t="s">
        <v>240</v>
      </c>
      <c r="B8074" s="518">
        <v>516021</v>
      </c>
      <c r="C8074" s="518" t="s">
        <v>2660</v>
      </c>
      <c r="D8074" s="518" t="s">
        <v>1973</v>
      </c>
      <c r="E8074" s="859">
        <v>34</v>
      </c>
      <c r="F8074" s="859">
        <v>34</v>
      </c>
      <c r="G8074" s="518" t="s">
        <v>122</v>
      </c>
      <c r="H8074" s="518" t="s">
        <v>240</v>
      </c>
      <c r="I8074" s="518">
        <v>516021</v>
      </c>
    </row>
    <row r="8075" spans="1:9" x14ac:dyDescent="0.2">
      <c r="A8075" s="518" t="s">
        <v>150</v>
      </c>
      <c r="B8075" s="518">
        <v>516062</v>
      </c>
      <c r="C8075" s="518" t="s">
        <v>2660</v>
      </c>
      <c r="D8075" s="518" t="s">
        <v>2839</v>
      </c>
      <c r="E8075" s="859">
        <v>26</v>
      </c>
      <c r="F8075" s="859">
        <v>23</v>
      </c>
      <c r="G8075" s="518" t="s">
        <v>122</v>
      </c>
      <c r="H8075" s="518" t="s">
        <v>150</v>
      </c>
      <c r="I8075" s="518">
        <v>516062</v>
      </c>
    </row>
    <row r="8076" spans="1:9" x14ac:dyDescent="0.2">
      <c r="A8076" s="518" t="s">
        <v>377</v>
      </c>
      <c r="B8076" s="518">
        <v>516096</v>
      </c>
      <c r="C8076" s="518" t="s">
        <v>2660</v>
      </c>
      <c r="D8076" s="518" t="s">
        <v>2840</v>
      </c>
      <c r="E8076" s="859">
        <v>26</v>
      </c>
      <c r="F8076" s="859">
        <v>26</v>
      </c>
      <c r="G8076" s="518" t="s">
        <v>122</v>
      </c>
      <c r="H8076" s="518" t="s">
        <v>377</v>
      </c>
      <c r="I8076" s="518">
        <v>516096</v>
      </c>
    </row>
    <row r="8077" spans="1:9" x14ac:dyDescent="0.2">
      <c r="A8077" s="518" t="s">
        <v>305</v>
      </c>
      <c r="B8077" s="518">
        <v>516104</v>
      </c>
      <c r="C8077" s="518" t="s">
        <v>2660</v>
      </c>
      <c r="D8077" s="518" t="s">
        <v>2841</v>
      </c>
      <c r="E8077" s="859">
        <v>22</v>
      </c>
      <c r="F8077" s="859">
        <v>20</v>
      </c>
      <c r="G8077" s="518" t="s">
        <v>122</v>
      </c>
      <c r="H8077" s="518" t="s">
        <v>305</v>
      </c>
      <c r="I8077" s="518">
        <v>516104</v>
      </c>
    </row>
    <row r="8078" spans="1:9" x14ac:dyDescent="0.2">
      <c r="A8078" s="518" t="s">
        <v>377</v>
      </c>
      <c r="B8078" s="518">
        <v>516112</v>
      </c>
      <c r="C8078" s="518" t="s">
        <v>2660</v>
      </c>
      <c r="D8078" s="518" t="s">
        <v>2842</v>
      </c>
      <c r="E8078" s="859">
        <v>18</v>
      </c>
      <c r="F8078" s="859">
        <v>18</v>
      </c>
      <c r="G8078" s="518" t="s">
        <v>122</v>
      </c>
      <c r="H8078" s="518" t="s">
        <v>377</v>
      </c>
      <c r="I8078" s="518">
        <v>516112</v>
      </c>
    </row>
    <row r="8079" spans="1:9" x14ac:dyDescent="0.2">
      <c r="A8079" s="518" t="s">
        <v>190</v>
      </c>
      <c r="B8079" s="518">
        <v>516153</v>
      </c>
      <c r="C8079" s="518" t="s">
        <v>2660</v>
      </c>
      <c r="D8079" s="518" t="s">
        <v>2225</v>
      </c>
      <c r="E8079" s="859">
        <v>33</v>
      </c>
      <c r="F8079" s="859">
        <v>26</v>
      </c>
      <c r="G8079" s="518" t="s">
        <v>122</v>
      </c>
      <c r="H8079" s="518" t="s">
        <v>190</v>
      </c>
      <c r="I8079" s="518">
        <v>516153</v>
      </c>
    </row>
    <row r="8080" spans="1:9" x14ac:dyDescent="0.2">
      <c r="A8080" s="518" t="s">
        <v>190</v>
      </c>
      <c r="B8080" s="518">
        <v>516161</v>
      </c>
      <c r="C8080" s="518" t="s">
        <v>2660</v>
      </c>
      <c r="D8080" s="518" t="s">
        <v>2226</v>
      </c>
      <c r="E8080" s="859">
        <v>30</v>
      </c>
      <c r="F8080" s="859">
        <v>27</v>
      </c>
      <c r="G8080" s="518" t="s">
        <v>122</v>
      </c>
      <c r="H8080" s="518" t="s">
        <v>190</v>
      </c>
      <c r="I8080" s="518">
        <v>516161</v>
      </c>
    </row>
    <row r="8081" spans="1:9" x14ac:dyDescent="0.2">
      <c r="A8081" s="518" t="s">
        <v>190</v>
      </c>
      <c r="B8081" s="518">
        <v>516179</v>
      </c>
      <c r="C8081" s="518" t="s">
        <v>2660</v>
      </c>
      <c r="D8081" s="518" t="s">
        <v>666</v>
      </c>
      <c r="E8081" s="859">
        <v>27</v>
      </c>
      <c r="F8081" s="859">
        <v>12</v>
      </c>
      <c r="G8081" s="518" t="s">
        <v>122</v>
      </c>
      <c r="H8081" s="518" t="s">
        <v>190</v>
      </c>
      <c r="I8081" s="518">
        <v>707034</v>
      </c>
    </row>
    <row r="8082" spans="1:9" x14ac:dyDescent="0.2">
      <c r="A8082" s="518" t="s">
        <v>190</v>
      </c>
      <c r="B8082" s="518">
        <v>516187</v>
      </c>
      <c r="C8082" s="518" t="s">
        <v>2660</v>
      </c>
      <c r="D8082" s="518" t="s">
        <v>1275</v>
      </c>
      <c r="E8082" s="859">
        <v>30</v>
      </c>
      <c r="F8082" s="859">
        <v>25</v>
      </c>
      <c r="G8082" s="518" t="s">
        <v>122</v>
      </c>
      <c r="H8082" s="518" t="s">
        <v>190</v>
      </c>
      <c r="I8082" s="518">
        <v>516187</v>
      </c>
    </row>
    <row r="8083" spans="1:9" x14ac:dyDescent="0.2">
      <c r="A8083" s="518" t="s">
        <v>322</v>
      </c>
      <c r="B8083" s="518">
        <v>516195</v>
      </c>
      <c r="C8083" s="518" t="s">
        <v>2660</v>
      </c>
      <c r="D8083" s="518" t="s">
        <v>1158</v>
      </c>
      <c r="E8083" s="859">
        <v>35</v>
      </c>
      <c r="F8083" s="859">
        <v>30</v>
      </c>
      <c r="G8083" s="518" t="s">
        <v>122</v>
      </c>
      <c r="H8083" s="518" t="s">
        <v>322</v>
      </c>
      <c r="I8083" s="518">
        <v>516195</v>
      </c>
    </row>
    <row r="8084" spans="1:9" x14ac:dyDescent="0.2">
      <c r="A8084" s="518" t="s">
        <v>347</v>
      </c>
      <c r="B8084" s="518">
        <v>516229</v>
      </c>
      <c r="C8084" s="518" t="s">
        <v>2660</v>
      </c>
      <c r="D8084" s="518" t="s">
        <v>2318</v>
      </c>
      <c r="E8084" s="859">
        <v>11</v>
      </c>
      <c r="F8084" s="859">
        <v>10</v>
      </c>
      <c r="G8084" s="518" t="s">
        <v>122</v>
      </c>
      <c r="H8084" s="518" t="s">
        <v>347</v>
      </c>
      <c r="I8084" s="518">
        <v>337568</v>
      </c>
    </row>
    <row r="8085" spans="1:9" x14ac:dyDescent="0.2">
      <c r="A8085" s="518" t="s">
        <v>254</v>
      </c>
      <c r="B8085" s="518">
        <v>516237</v>
      </c>
      <c r="C8085" s="518" t="s">
        <v>2660</v>
      </c>
      <c r="D8085" s="518" t="s">
        <v>2319</v>
      </c>
      <c r="E8085" s="859">
        <v>32</v>
      </c>
      <c r="F8085" s="859">
        <v>30</v>
      </c>
      <c r="G8085" s="518" t="s">
        <v>122</v>
      </c>
      <c r="H8085" s="518" t="s">
        <v>254</v>
      </c>
      <c r="I8085" s="518">
        <v>516237</v>
      </c>
    </row>
    <row r="8086" spans="1:9" x14ac:dyDescent="0.2">
      <c r="A8086" s="518" t="s">
        <v>269</v>
      </c>
      <c r="B8086" s="518">
        <v>516260</v>
      </c>
      <c r="C8086" s="518" t="s">
        <v>2660</v>
      </c>
      <c r="D8086" s="518" t="s">
        <v>2320</v>
      </c>
      <c r="E8086" s="859">
        <v>32</v>
      </c>
      <c r="F8086" s="859">
        <v>28</v>
      </c>
      <c r="G8086" s="518" t="s">
        <v>122</v>
      </c>
      <c r="H8086" s="518" t="s">
        <v>269</v>
      </c>
      <c r="I8086" s="518">
        <v>516260</v>
      </c>
    </row>
    <row r="8087" spans="1:9" x14ac:dyDescent="0.2">
      <c r="A8087" s="518" t="s">
        <v>269</v>
      </c>
      <c r="B8087" s="518">
        <v>516278</v>
      </c>
      <c r="C8087" s="518" t="s">
        <v>2660</v>
      </c>
      <c r="D8087" s="518" t="s">
        <v>2321</v>
      </c>
      <c r="E8087" s="859">
        <v>34</v>
      </c>
      <c r="F8087" s="859">
        <v>30</v>
      </c>
      <c r="G8087" s="518" t="s">
        <v>122</v>
      </c>
      <c r="H8087" s="518" t="s">
        <v>269</v>
      </c>
      <c r="I8087" s="518">
        <v>516278</v>
      </c>
    </row>
    <row r="8088" spans="1:9" x14ac:dyDescent="0.2">
      <c r="A8088" s="518" t="s">
        <v>256</v>
      </c>
      <c r="B8088" s="518">
        <v>516286</v>
      </c>
      <c r="C8088" s="518" t="s">
        <v>2660</v>
      </c>
      <c r="D8088" s="518" t="s">
        <v>1342</v>
      </c>
      <c r="E8088" s="859">
        <v>35</v>
      </c>
      <c r="F8088" s="859">
        <v>21</v>
      </c>
      <c r="G8088" s="518" t="s">
        <v>128</v>
      </c>
      <c r="H8088" s="518" t="s">
        <v>256</v>
      </c>
      <c r="I8088" s="518">
        <v>516286</v>
      </c>
    </row>
    <row r="8089" spans="1:9" x14ac:dyDescent="0.2">
      <c r="A8089" s="518" t="s">
        <v>391</v>
      </c>
      <c r="B8089" s="518">
        <v>516328</v>
      </c>
      <c r="C8089" s="518" t="s">
        <v>2660</v>
      </c>
      <c r="D8089" s="518" t="s">
        <v>527</v>
      </c>
      <c r="E8089" s="859">
        <v>15</v>
      </c>
      <c r="F8089" s="859">
        <v>0</v>
      </c>
      <c r="G8089" s="518" t="s">
        <v>122</v>
      </c>
      <c r="H8089" s="518" t="s">
        <v>391</v>
      </c>
      <c r="I8089" s="518">
        <v>516328</v>
      </c>
    </row>
    <row r="8090" spans="1:9" x14ac:dyDescent="0.2">
      <c r="A8090" s="518" t="s">
        <v>336</v>
      </c>
      <c r="B8090" s="518">
        <v>516336</v>
      </c>
      <c r="C8090" s="518" t="s">
        <v>2660</v>
      </c>
      <c r="D8090" s="518" t="s">
        <v>2322</v>
      </c>
      <c r="E8090" s="859">
        <v>23</v>
      </c>
      <c r="F8090" s="859">
        <v>0</v>
      </c>
      <c r="G8090" s="518" t="s">
        <v>122</v>
      </c>
      <c r="H8090" s="518" t="s">
        <v>336</v>
      </c>
      <c r="I8090" s="518">
        <v>516336</v>
      </c>
    </row>
    <row r="8091" spans="1:9" x14ac:dyDescent="0.2">
      <c r="A8091" s="518" t="s">
        <v>336</v>
      </c>
      <c r="B8091" s="518">
        <v>516351</v>
      </c>
      <c r="C8091" s="518" t="s">
        <v>2660</v>
      </c>
      <c r="D8091" s="518" t="s">
        <v>933</v>
      </c>
      <c r="E8091" s="859">
        <v>11</v>
      </c>
      <c r="F8091" s="859">
        <v>7</v>
      </c>
      <c r="G8091" s="518" t="s">
        <v>122</v>
      </c>
      <c r="H8091" s="518" t="s">
        <v>336</v>
      </c>
      <c r="I8091" s="518">
        <v>516351</v>
      </c>
    </row>
    <row r="8092" spans="1:9" x14ac:dyDescent="0.2">
      <c r="A8092" s="518" t="s">
        <v>336</v>
      </c>
      <c r="B8092" s="518">
        <v>516369</v>
      </c>
      <c r="C8092" s="518" t="s">
        <v>2660</v>
      </c>
      <c r="D8092" s="518" t="s">
        <v>480</v>
      </c>
      <c r="E8092" s="859">
        <v>22</v>
      </c>
      <c r="F8092" s="859">
        <v>19</v>
      </c>
      <c r="G8092" s="518" t="s">
        <v>122</v>
      </c>
      <c r="H8092" s="518" t="s">
        <v>336</v>
      </c>
      <c r="I8092" s="518">
        <v>516369</v>
      </c>
    </row>
    <row r="8093" spans="1:9" x14ac:dyDescent="0.2">
      <c r="A8093" s="518" t="s">
        <v>314</v>
      </c>
      <c r="B8093" s="518">
        <v>516385</v>
      </c>
      <c r="C8093" s="518" t="s">
        <v>2660</v>
      </c>
      <c r="D8093" s="518" t="s">
        <v>7518</v>
      </c>
      <c r="E8093" s="859">
        <v>32</v>
      </c>
      <c r="F8093" s="859">
        <v>0</v>
      </c>
      <c r="G8093" s="518" t="s">
        <v>122</v>
      </c>
      <c r="H8093" s="518" t="s">
        <v>314</v>
      </c>
      <c r="I8093" s="518">
        <v>516385</v>
      </c>
    </row>
    <row r="8094" spans="1:9" x14ac:dyDescent="0.2">
      <c r="A8094" s="518" t="s">
        <v>347</v>
      </c>
      <c r="B8094" s="518">
        <v>516419</v>
      </c>
      <c r="C8094" s="518" t="s">
        <v>2660</v>
      </c>
      <c r="D8094" s="518" t="s">
        <v>1457</v>
      </c>
      <c r="E8094" s="859">
        <v>16</v>
      </c>
      <c r="F8094" s="859">
        <v>13</v>
      </c>
      <c r="G8094" s="518" t="s">
        <v>122</v>
      </c>
      <c r="H8094" s="518" t="s">
        <v>347</v>
      </c>
      <c r="I8094" s="518">
        <v>571398</v>
      </c>
    </row>
    <row r="8095" spans="1:9" x14ac:dyDescent="0.2">
      <c r="A8095" s="518" t="s">
        <v>347</v>
      </c>
      <c r="B8095" s="518">
        <v>516427</v>
      </c>
      <c r="C8095" s="518" t="s">
        <v>2660</v>
      </c>
      <c r="D8095" s="518" t="s">
        <v>2409</v>
      </c>
      <c r="E8095" s="859">
        <v>24</v>
      </c>
      <c r="F8095" s="859">
        <v>21</v>
      </c>
      <c r="G8095" s="518" t="s">
        <v>122</v>
      </c>
      <c r="H8095" s="518" t="s">
        <v>347</v>
      </c>
      <c r="I8095" s="518">
        <v>516427</v>
      </c>
    </row>
    <row r="8096" spans="1:9" x14ac:dyDescent="0.2">
      <c r="A8096" s="518" t="s">
        <v>337</v>
      </c>
      <c r="B8096" s="518">
        <v>516443</v>
      </c>
      <c r="C8096" s="518" t="s">
        <v>2660</v>
      </c>
      <c r="D8096" s="518" t="s">
        <v>1013</v>
      </c>
      <c r="E8096" s="859">
        <v>14</v>
      </c>
      <c r="F8096" s="859">
        <v>14</v>
      </c>
      <c r="G8096" s="518" t="s">
        <v>122</v>
      </c>
      <c r="H8096" s="518" t="s">
        <v>337</v>
      </c>
      <c r="I8096" s="518">
        <v>516443</v>
      </c>
    </row>
    <row r="8097" spans="1:9" x14ac:dyDescent="0.2">
      <c r="A8097" s="518" t="s">
        <v>288</v>
      </c>
      <c r="B8097" s="518">
        <v>516468</v>
      </c>
      <c r="C8097" s="518" t="s">
        <v>2660</v>
      </c>
      <c r="D8097" s="518" t="s">
        <v>2348</v>
      </c>
      <c r="E8097" s="859">
        <v>27</v>
      </c>
      <c r="F8097" s="859">
        <v>27</v>
      </c>
      <c r="G8097" s="518" t="s">
        <v>122</v>
      </c>
      <c r="H8097" s="518" t="s">
        <v>288</v>
      </c>
      <c r="I8097" s="518">
        <v>516468</v>
      </c>
    </row>
    <row r="8098" spans="1:9" x14ac:dyDescent="0.2">
      <c r="A8098" s="518" t="s">
        <v>309</v>
      </c>
      <c r="B8098" s="518">
        <v>516476</v>
      </c>
      <c r="C8098" s="518" t="s">
        <v>2660</v>
      </c>
      <c r="D8098" s="518" t="s">
        <v>2410</v>
      </c>
      <c r="E8098" s="859">
        <v>11</v>
      </c>
      <c r="F8098" s="859">
        <v>11</v>
      </c>
      <c r="G8098" s="518" t="s">
        <v>122</v>
      </c>
      <c r="H8098" s="518" t="s">
        <v>309</v>
      </c>
      <c r="I8098" s="518">
        <v>516476</v>
      </c>
    </row>
    <row r="8099" spans="1:9" x14ac:dyDescent="0.2">
      <c r="A8099" s="518" t="s">
        <v>170</v>
      </c>
      <c r="B8099" s="518">
        <v>516484</v>
      </c>
      <c r="C8099" s="518" t="s">
        <v>2660</v>
      </c>
      <c r="D8099" s="518" t="s">
        <v>546</v>
      </c>
      <c r="E8099" s="859">
        <v>19</v>
      </c>
      <c r="F8099" s="859">
        <v>10</v>
      </c>
      <c r="G8099" s="518" t="s">
        <v>122</v>
      </c>
      <c r="H8099" s="518" t="s">
        <v>170</v>
      </c>
      <c r="I8099" s="518">
        <v>448753</v>
      </c>
    </row>
    <row r="8100" spans="1:9" x14ac:dyDescent="0.2">
      <c r="A8100" s="518" t="s">
        <v>170</v>
      </c>
      <c r="B8100" s="518">
        <v>516492</v>
      </c>
      <c r="C8100" s="518" t="s">
        <v>2660</v>
      </c>
      <c r="D8100" s="518" t="s">
        <v>995</v>
      </c>
      <c r="E8100" s="859">
        <v>25</v>
      </c>
      <c r="F8100" s="859">
        <v>25</v>
      </c>
      <c r="G8100" s="518" t="s">
        <v>122</v>
      </c>
      <c r="H8100" s="518" t="s">
        <v>170</v>
      </c>
      <c r="I8100" s="518">
        <v>516492</v>
      </c>
    </row>
    <row r="8101" spans="1:9" x14ac:dyDescent="0.2">
      <c r="A8101" s="518" t="s">
        <v>170</v>
      </c>
      <c r="B8101" s="518">
        <v>516500</v>
      </c>
      <c r="C8101" s="518" t="s">
        <v>2660</v>
      </c>
      <c r="D8101" s="518" t="s">
        <v>949</v>
      </c>
      <c r="E8101" s="859">
        <v>21</v>
      </c>
      <c r="F8101" s="859">
        <v>17</v>
      </c>
      <c r="G8101" s="518" t="s">
        <v>122</v>
      </c>
      <c r="H8101" s="518" t="s">
        <v>170</v>
      </c>
      <c r="I8101" s="518">
        <v>516500</v>
      </c>
    </row>
    <row r="8102" spans="1:9" x14ac:dyDescent="0.2">
      <c r="A8102" s="518" t="s">
        <v>170</v>
      </c>
      <c r="B8102" s="518">
        <v>516518</v>
      </c>
      <c r="C8102" s="518" t="s">
        <v>2660</v>
      </c>
      <c r="D8102" s="518" t="s">
        <v>1174</v>
      </c>
      <c r="E8102" s="859">
        <v>28</v>
      </c>
      <c r="F8102" s="859">
        <v>28</v>
      </c>
      <c r="G8102" s="518" t="s">
        <v>122</v>
      </c>
      <c r="H8102" s="518" t="s">
        <v>170</v>
      </c>
      <c r="I8102" s="518">
        <v>516518</v>
      </c>
    </row>
    <row r="8103" spans="1:9" x14ac:dyDescent="0.2">
      <c r="A8103" s="518" t="s">
        <v>168</v>
      </c>
      <c r="B8103" s="518">
        <v>516526</v>
      </c>
      <c r="C8103" s="518" t="s">
        <v>2660</v>
      </c>
      <c r="D8103" s="518" t="s">
        <v>549</v>
      </c>
      <c r="E8103" s="859">
        <v>16</v>
      </c>
      <c r="F8103" s="859">
        <v>16</v>
      </c>
      <c r="G8103" s="518" t="s">
        <v>122</v>
      </c>
      <c r="H8103" s="518" t="s">
        <v>168</v>
      </c>
      <c r="I8103" s="518">
        <v>516526</v>
      </c>
    </row>
    <row r="8104" spans="1:9" x14ac:dyDescent="0.2">
      <c r="A8104" s="518" t="s">
        <v>168</v>
      </c>
      <c r="B8104" s="518">
        <v>516534</v>
      </c>
      <c r="C8104" s="518" t="s">
        <v>2660</v>
      </c>
      <c r="D8104" s="518" t="s">
        <v>452</v>
      </c>
      <c r="E8104" s="859">
        <v>28</v>
      </c>
      <c r="F8104" s="859">
        <v>28</v>
      </c>
      <c r="G8104" s="518" t="s">
        <v>122</v>
      </c>
      <c r="H8104" s="518" t="s">
        <v>168</v>
      </c>
      <c r="I8104" s="518">
        <v>516534</v>
      </c>
    </row>
    <row r="8105" spans="1:9" x14ac:dyDescent="0.2">
      <c r="A8105" s="518" t="s">
        <v>321</v>
      </c>
      <c r="B8105" s="518">
        <v>516542</v>
      </c>
      <c r="C8105" s="518" t="s">
        <v>2660</v>
      </c>
      <c r="D8105" s="518" t="s">
        <v>718</v>
      </c>
      <c r="E8105" s="859">
        <v>34</v>
      </c>
      <c r="F8105" s="859">
        <v>34</v>
      </c>
      <c r="G8105" s="518" t="s">
        <v>122</v>
      </c>
      <c r="H8105" s="518" t="s">
        <v>321</v>
      </c>
      <c r="I8105" s="518">
        <v>516542</v>
      </c>
    </row>
    <row r="8106" spans="1:9" x14ac:dyDescent="0.2">
      <c r="A8106" s="518" t="s">
        <v>321</v>
      </c>
      <c r="B8106" s="518">
        <v>516559</v>
      </c>
      <c r="C8106" s="518" t="s">
        <v>2660</v>
      </c>
      <c r="D8106" s="518" t="s">
        <v>891</v>
      </c>
      <c r="E8106" s="859">
        <v>23</v>
      </c>
      <c r="F8106" s="859">
        <v>23</v>
      </c>
      <c r="G8106" s="518" t="s">
        <v>122</v>
      </c>
      <c r="H8106" s="518" t="s">
        <v>321</v>
      </c>
      <c r="I8106" s="518">
        <v>516559</v>
      </c>
    </row>
    <row r="8107" spans="1:9" x14ac:dyDescent="0.2">
      <c r="A8107" s="518" t="s">
        <v>164</v>
      </c>
      <c r="B8107" s="518">
        <v>516575</v>
      </c>
      <c r="C8107" s="518" t="s">
        <v>2660</v>
      </c>
      <c r="D8107" s="518" t="s">
        <v>2459</v>
      </c>
      <c r="E8107" s="859">
        <v>35</v>
      </c>
      <c r="F8107" s="859">
        <v>35</v>
      </c>
      <c r="G8107" s="518" t="s">
        <v>122</v>
      </c>
      <c r="H8107" s="518" t="s">
        <v>164</v>
      </c>
      <c r="I8107" s="518">
        <v>516575</v>
      </c>
    </row>
    <row r="8108" spans="1:9" x14ac:dyDescent="0.2">
      <c r="A8108" s="518" t="s">
        <v>164</v>
      </c>
      <c r="B8108" s="518">
        <v>516591</v>
      </c>
      <c r="C8108" s="518" t="s">
        <v>2660</v>
      </c>
      <c r="D8108" s="518" t="s">
        <v>469</v>
      </c>
      <c r="E8108" s="859">
        <v>17</v>
      </c>
      <c r="F8108" s="859">
        <v>17</v>
      </c>
      <c r="G8108" s="518" t="s">
        <v>122</v>
      </c>
      <c r="H8108" s="518" t="s">
        <v>164</v>
      </c>
      <c r="I8108" s="518">
        <v>516591</v>
      </c>
    </row>
    <row r="8109" spans="1:9" x14ac:dyDescent="0.2">
      <c r="A8109" s="518" t="s">
        <v>164</v>
      </c>
      <c r="B8109" s="518">
        <v>516609</v>
      </c>
      <c r="C8109" s="518" t="s">
        <v>2660</v>
      </c>
      <c r="D8109" s="518" t="s">
        <v>1735</v>
      </c>
      <c r="E8109" s="859">
        <v>29</v>
      </c>
      <c r="F8109" s="859">
        <v>29</v>
      </c>
      <c r="G8109" s="518" t="s">
        <v>122</v>
      </c>
      <c r="H8109" s="518" t="s">
        <v>164</v>
      </c>
      <c r="I8109" s="518">
        <v>516609</v>
      </c>
    </row>
    <row r="8110" spans="1:9" x14ac:dyDescent="0.2">
      <c r="A8110" s="518" t="s">
        <v>164</v>
      </c>
      <c r="B8110" s="518">
        <v>516617</v>
      </c>
      <c r="C8110" s="518" t="s">
        <v>2660</v>
      </c>
      <c r="D8110" s="518" t="s">
        <v>680</v>
      </c>
      <c r="E8110" s="859">
        <v>29</v>
      </c>
      <c r="F8110" s="859">
        <v>29</v>
      </c>
      <c r="G8110" s="518" t="s">
        <v>122</v>
      </c>
      <c r="H8110" s="518" t="s">
        <v>164</v>
      </c>
      <c r="I8110" s="518">
        <v>516617</v>
      </c>
    </row>
    <row r="8111" spans="1:9" x14ac:dyDescent="0.2">
      <c r="A8111" s="518" t="s">
        <v>167</v>
      </c>
      <c r="B8111" s="518">
        <v>516666</v>
      </c>
      <c r="C8111" s="518" t="s">
        <v>2660</v>
      </c>
      <c r="D8111" s="518" t="s">
        <v>693</v>
      </c>
      <c r="E8111" s="859">
        <v>34</v>
      </c>
      <c r="F8111" s="859">
        <v>31</v>
      </c>
      <c r="G8111" s="518" t="s">
        <v>122</v>
      </c>
      <c r="H8111" s="518" t="s">
        <v>167</v>
      </c>
      <c r="I8111" s="518">
        <v>516666</v>
      </c>
    </row>
    <row r="8112" spans="1:9" x14ac:dyDescent="0.2">
      <c r="A8112" s="518" t="s">
        <v>304</v>
      </c>
      <c r="B8112" s="518">
        <v>516716</v>
      </c>
      <c r="C8112" s="518" t="s">
        <v>2660</v>
      </c>
      <c r="D8112" s="518" t="s">
        <v>796</v>
      </c>
      <c r="E8112" s="859">
        <v>35</v>
      </c>
      <c r="F8112" s="859">
        <v>0</v>
      </c>
      <c r="G8112" s="518" t="s">
        <v>122</v>
      </c>
      <c r="H8112" s="518" t="s">
        <v>304</v>
      </c>
      <c r="I8112" s="518">
        <v>516716</v>
      </c>
    </row>
    <row r="8113" spans="1:9" x14ac:dyDescent="0.2">
      <c r="A8113" s="518" t="s">
        <v>162</v>
      </c>
      <c r="B8113" s="518">
        <v>516724</v>
      </c>
      <c r="C8113" s="518" t="s">
        <v>2660</v>
      </c>
      <c r="D8113" s="518" t="s">
        <v>740</v>
      </c>
      <c r="E8113" s="859">
        <v>32</v>
      </c>
      <c r="F8113" s="859">
        <v>27</v>
      </c>
      <c r="G8113" s="518" t="s">
        <v>122</v>
      </c>
      <c r="H8113" s="518" t="s">
        <v>162</v>
      </c>
      <c r="I8113" s="518">
        <v>516724</v>
      </c>
    </row>
    <row r="8114" spans="1:9" x14ac:dyDescent="0.2">
      <c r="A8114" s="518" t="s">
        <v>162</v>
      </c>
      <c r="B8114" s="518">
        <v>516732</v>
      </c>
      <c r="C8114" s="518" t="s">
        <v>2660</v>
      </c>
      <c r="D8114" s="518" t="s">
        <v>615</v>
      </c>
      <c r="E8114" s="859">
        <v>35</v>
      </c>
      <c r="F8114" s="859">
        <v>30</v>
      </c>
      <c r="G8114" s="518" t="s">
        <v>122</v>
      </c>
      <c r="H8114" s="518" t="s">
        <v>162</v>
      </c>
      <c r="I8114" s="518">
        <v>516732</v>
      </c>
    </row>
    <row r="8115" spans="1:9" x14ac:dyDescent="0.2">
      <c r="A8115" s="518" t="s">
        <v>152</v>
      </c>
      <c r="B8115" s="518">
        <v>516740</v>
      </c>
      <c r="C8115" s="518" t="s">
        <v>2660</v>
      </c>
      <c r="D8115" s="518" t="s">
        <v>678</v>
      </c>
      <c r="E8115" s="859">
        <v>28</v>
      </c>
      <c r="F8115" s="859">
        <v>18</v>
      </c>
      <c r="G8115" s="518" t="s">
        <v>122</v>
      </c>
      <c r="H8115" s="518" t="s">
        <v>152</v>
      </c>
      <c r="I8115" s="518">
        <v>516740</v>
      </c>
    </row>
    <row r="8116" spans="1:9" x14ac:dyDescent="0.2">
      <c r="A8116" s="518" t="s">
        <v>152</v>
      </c>
      <c r="B8116" s="518">
        <v>516765</v>
      </c>
      <c r="C8116" s="518" t="s">
        <v>2660</v>
      </c>
      <c r="D8116" s="518" t="s">
        <v>470</v>
      </c>
      <c r="E8116" s="859">
        <v>32</v>
      </c>
      <c r="F8116" s="859">
        <v>20</v>
      </c>
      <c r="G8116" s="518" t="s">
        <v>122</v>
      </c>
      <c r="H8116" s="518" t="s">
        <v>152</v>
      </c>
      <c r="I8116" s="518">
        <v>516765</v>
      </c>
    </row>
    <row r="8117" spans="1:9" x14ac:dyDescent="0.2">
      <c r="A8117" s="518" t="s">
        <v>232</v>
      </c>
      <c r="B8117" s="518">
        <v>516773</v>
      </c>
      <c r="C8117" s="518" t="s">
        <v>2660</v>
      </c>
      <c r="D8117" s="518" t="s">
        <v>534</v>
      </c>
      <c r="E8117" s="859">
        <v>29</v>
      </c>
      <c r="F8117" s="859">
        <v>29</v>
      </c>
      <c r="G8117" s="518" t="s">
        <v>122</v>
      </c>
      <c r="H8117" s="518" t="s">
        <v>232</v>
      </c>
      <c r="I8117" s="518">
        <v>516773</v>
      </c>
    </row>
    <row r="8118" spans="1:9" x14ac:dyDescent="0.2">
      <c r="A8118" s="518" t="s">
        <v>232</v>
      </c>
      <c r="B8118" s="518">
        <v>516781</v>
      </c>
      <c r="C8118" s="518" t="s">
        <v>2660</v>
      </c>
      <c r="D8118" s="518" t="s">
        <v>2534</v>
      </c>
      <c r="E8118" s="859">
        <v>34</v>
      </c>
      <c r="F8118" s="859">
        <v>34</v>
      </c>
      <c r="G8118" s="518" t="s">
        <v>122</v>
      </c>
      <c r="H8118" s="518" t="s">
        <v>232</v>
      </c>
      <c r="I8118" s="518">
        <v>516781</v>
      </c>
    </row>
    <row r="8119" spans="1:9" x14ac:dyDescent="0.2">
      <c r="A8119" s="518" t="s">
        <v>311</v>
      </c>
      <c r="B8119" s="518">
        <v>516799</v>
      </c>
      <c r="C8119" s="518" t="s">
        <v>2660</v>
      </c>
      <c r="D8119" s="518" t="s">
        <v>1454</v>
      </c>
      <c r="E8119" s="859">
        <v>34</v>
      </c>
      <c r="F8119" s="859">
        <v>33</v>
      </c>
      <c r="G8119" s="518" t="s">
        <v>122</v>
      </c>
      <c r="H8119" s="518" t="s">
        <v>311</v>
      </c>
      <c r="I8119" s="518">
        <v>516799</v>
      </c>
    </row>
    <row r="8120" spans="1:9" x14ac:dyDescent="0.2">
      <c r="A8120" s="518" t="s">
        <v>311</v>
      </c>
      <c r="B8120" s="518">
        <v>517003</v>
      </c>
      <c r="C8120" s="518" t="s">
        <v>2660</v>
      </c>
      <c r="D8120" s="518" t="s">
        <v>2308</v>
      </c>
      <c r="E8120" s="859">
        <v>26</v>
      </c>
      <c r="F8120" s="859">
        <v>26</v>
      </c>
      <c r="G8120" s="518" t="s">
        <v>122</v>
      </c>
      <c r="H8120" s="518" t="s">
        <v>311</v>
      </c>
      <c r="I8120" s="518">
        <v>517003</v>
      </c>
    </row>
    <row r="8121" spans="1:9" x14ac:dyDescent="0.2">
      <c r="A8121" s="518" t="s">
        <v>166</v>
      </c>
      <c r="B8121" s="518">
        <v>517045</v>
      </c>
      <c r="C8121" s="518" t="s">
        <v>2660</v>
      </c>
      <c r="D8121" s="518" t="s">
        <v>6875</v>
      </c>
      <c r="E8121" s="859">
        <v>30</v>
      </c>
      <c r="F8121" s="859">
        <v>30</v>
      </c>
      <c r="G8121" s="518" t="s">
        <v>122</v>
      </c>
      <c r="H8121" s="518" t="s">
        <v>166</v>
      </c>
      <c r="I8121" s="518">
        <v>517045</v>
      </c>
    </row>
    <row r="8122" spans="1:9" x14ac:dyDescent="0.2">
      <c r="A8122" s="518" t="s">
        <v>166</v>
      </c>
      <c r="B8122" s="518">
        <v>517052</v>
      </c>
      <c r="C8122" s="518" t="s">
        <v>2660</v>
      </c>
      <c r="D8122" s="518" t="s">
        <v>2602</v>
      </c>
      <c r="E8122" s="859">
        <v>19</v>
      </c>
      <c r="F8122" s="859">
        <v>19</v>
      </c>
      <c r="G8122" s="518" t="s">
        <v>122</v>
      </c>
      <c r="H8122" s="518" t="s">
        <v>166</v>
      </c>
      <c r="I8122" s="518">
        <v>517052</v>
      </c>
    </row>
    <row r="8123" spans="1:9" x14ac:dyDescent="0.2">
      <c r="A8123" s="518" t="s">
        <v>166</v>
      </c>
      <c r="B8123" s="518">
        <v>517060</v>
      </c>
      <c r="C8123" s="518" t="s">
        <v>2660</v>
      </c>
      <c r="D8123" s="518" t="s">
        <v>2603</v>
      </c>
      <c r="E8123" s="859">
        <v>25</v>
      </c>
      <c r="F8123" s="859">
        <v>25</v>
      </c>
      <c r="G8123" s="518" t="s">
        <v>122</v>
      </c>
      <c r="H8123" s="518" t="s">
        <v>166</v>
      </c>
      <c r="I8123" s="518">
        <v>517060</v>
      </c>
    </row>
    <row r="8124" spans="1:9" x14ac:dyDescent="0.2">
      <c r="A8124" s="518" t="s">
        <v>166</v>
      </c>
      <c r="B8124" s="518">
        <v>517078</v>
      </c>
      <c r="C8124" s="518" t="s">
        <v>2660</v>
      </c>
      <c r="D8124" s="518" t="s">
        <v>2604</v>
      </c>
      <c r="E8124" s="859">
        <v>19</v>
      </c>
      <c r="F8124" s="859">
        <v>19</v>
      </c>
      <c r="G8124" s="518" t="s">
        <v>122</v>
      </c>
      <c r="H8124" s="518" t="s">
        <v>166</v>
      </c>
      <c r="I8124" s="518">
        <v>517078</v>
      </c>
    </row>
    <row r="8125" spans="1:9" x14ac:dyDescent="0.2">
      <c r="A8125" s="518" t="s">
        <v>166</v>
      </c>
      <c r="B8125" s="518">
        <v>517086</v>
      </c>
      <c r="C8125" s="518" t="s">
        <v>2660</v>
      </c>
      <c r="D8125" s="518" t="s">
        <v>7492</v>
      </c>
      <c r="E8125" s="859">
        <v>21</v>
      </c>
      <c r="F8125" s="859">
        <v>21</v>
      </c>
      <c r="G8125" s="518" t="s">
        <v>122</v>
      </c>
      <c r="H8125" s="518" t="s">
        <v>166</v>
      </c>
      <c r="I8125" s="518">
        <v>517086</v>
      </c>
    </row>
    <row r="8126" spans="1:9" x14ac:dyDescent="0.2">
      <c r="A8126" s="518" t="s">
        <v>166</v>
      </c>
      <c r="B8126" s="518">
        <v>517094</v>
      </c>
      <c r="C8126" s="518" t="s">
        <v>2660</v>
      </c>
      <c r="D8126" s="518" t="s">
        <v>6876</v>
      </c>
      <c r="E8126" s="859">
        <v>29</v>
      </c>
      <c r="F8126" s="859">
        <v>29</v>
      </c>
      <c r="G8126" s="518" t="s">
        <v>122</v>
      </c>
      <c r="H8126" s="518" t="s">
        <v>166</v>
      </c>
      <c r="I8126" s="518">
        <v>517094</v>
      </c>
    </row>
    <row r="8127" spans="1:9" x14ac:dyDescent="0.2">
      <c r="A8127" s="518" t="s">
        <v>166</v>
      </c>
      <c r="B8127" s="518">
        <v>517102</v>
      </c>
      <c r="C8127" s="518" t="s">
        <v>2660</v>
      </c>
      <c r="D8127" s="518" t="s">
        <v>2640</v>
      </c>
      <c r="E8127" s="859">
        <v>34</v>
      </c>
      <c r="F8127" s="859">
        <v>34</v>
      </c>
      <c r="G8127" s="518" t="s">
        <v>122</v>
      </c>
      <c r="H8127" s="518" t="s">
        <v>166</v>
      </c>
      <c r="I8127" s="518">
        <v>517102</v>
      </c>
    </row>
    <row r="8128" spans="1:9" x14ac:dyDescent="0.2">
      <c r="A8128" s="518" t="s">
        <v>166</v>
      </c>
      <c r="B8128" s="518">
        <v>517110</v>
      </c>
      <c r="C8128" s="518" t="s">
        <v>2660</v>
      </c>
      <c r="D8128" s="518" t="s">
        <v>2641</v>
      </c>
      <c r="E8128" s="859">
        <v>31</v>
      </c>
      <c r="F8128" s="859">
        <v>31</v>
      </c>
      <c r="G8128" s="518" t="s">
        <v>122</v>
      </c>
      <c r="H8128" s="518" t="s">
        <v>166</v>
      </c>
      <c r="I8128" s="518">
        <v>517110</v>
      </c>
    </row>
    <row r="8129" spans="1:9" x14ac:dyDescent="0.2">
      <c r="A8129" s="518" t="s">
        <v>166</v>
      </c>
      <c r="B8129" s="518">
        <v>517128</v>
      </c>
      <c r="C8129" s="518" t="s">
        <v>2660</v>
      </c>
      <c r="D8129" s="518" t="s">
        <v>746</v>
      </c>
      <c r="E8129" s="859">
        <v>34</v>
      </c>
      <c r="F8129" s="859">
        <v>34</v>
      </c>
      <c r="G8129" s="518" t="s">
        <v>122</v>
      </c>
      <c r="H8129" s="518" t="s">
        <v>166</v>
      </c>
      <c r="I8129" s="518">
        <v>517128</v>
      </c>
    </row>
    <row r="8130" spans="1:9" x14ac:dyDescent="0.2">
      <c r="A8130" s="518" t="s">
        <v>149</v>
      </c>
      <c r="B8130" s="518">
        <v>517136</v>
      </c>
      <c r="C8130" s="518" t="s">
        <v>2660</v>
      </c>
      <c r="D8130" s="518" t="s">
        <v>1777</v>
      </c>
      <c r="E8130" s="859">
        <v>33</v>
      </c>
      <c r="F8130" s="859">
        <v>0</v>
      </c>
      <c r="G8130" s="518" t="s">
        <v>122</v>
      </c>
      <c r="H8130" s="518" t="s">
        <v>149</v>
      </c>
      <c r="I8130" s="518">
        <v>517136</v>
      </c>
    </row>
    <row r="8131" spans="1:9" x14ac:dyDescent="0.2">
      <c r="A8131" s="518" t="s">
        <v>233</v>
      </c>
      <c r="B8131" s="518">
        <v>517144</v>
      </c>
      <c r="C8131" s="518" t="s">
        <v>2660</v>
      </c>
      <c r="D8131" s="518" t="s">
        <v>1457</v>
      </c>
      <c r="E8131" s="859">
        <v>35</v>
      </c>
      <c r="F8131" s="859">
        <v>34</v>
      </c>
      <c r="G8131" s="518" t="s">
        <v>122</v>
      </c>
      <c r="H8131" s="518" t="s">
        <v>233</v>
      </c>
      <c r="I8131" s="518">
        <v>517144</v>
      </c>
    </row>
    <row r="8132" spans="1:9" x14ac:dyDescent="0.2">
      <c r="A8132" s="518" t="s">
        <v>166</v>
      </c>
      <c r="B8132" s="518">
        <v>517151</v>
      </c>
      <c r="C8132" s="518" t="s">
        <v>2660</v>
      </c>
      <c r="D8132" s="518" t="s">
        <v>2642</v>
      </c>
      <c r="E8132" s="859">
        <v>24</v>
      </c>
      <c r="F8132" s="859">
        <v>24</v>
      </c>
      <c r="G8132" s="518" t="s">
        <v>122</v>
      </c>
      <c r="H8132" s="518" t="s">
        <v>166</v>
      </c>
      <c r="I8132" s="518">
        <v>517151</v>
      </c>
    </row>
    <row r="8133" spans="1:9" x14ac:dyDescent="0.2">
      <c r="A8133" s="518" t="s">
        <v>166</v>
      </c>
      <c r="B8133" s="518">
        <v>517169</v>
      </c>
      <c r="C8133" s="518" t="s">
        <v>2660</v>
      </c>
      <c r="D8133" s="518" t="s">
        <v>2717</v>
      </c>
      <c r="E8133" s="859">
        <v>31</v>
      </c>
      <c r="F8133" s="859">
        <v>31</v>
      </c>
      <c r="G8133" s="518" t="s">
        <v>122</v>
      </c>
      <c r="H8133" s="518" t="s">
        <v>166</v>
      </c>
      <c r="I8133" s="518">
        <v>517169</v>
      </c>
    </row>
    <row r="8134" spans="1:9" x14ac:dyDescent="0.2">
      <c r="A8134" s="518" t="s">
        <v>166</v>
      </c>
      <c r="B8134" s="518">
        <v>517177</v>
      </c>
      <c r="C8134" s="518" t="s">
        <v>2660</v>
      </c>
      <c r="D8134" s="518" t="s">
        <v>2718</v>
      </c>
      <c r="E8134" s="859">
        <v>34</v>
      </c>
      <c r="F8134" s="859">
        <v>34</v>
      </c>
      <c r="G8134" s="518" t="s">
        <v>122</v>
      </c>
      <c r="H8134" s="518" t="s">
        <v>166</v>
      </c>
      <c r="I8134" s="518">
        <v>517177</v>
      </c>
    </row>
    <row r="8135" spans="1:9" x14ac:dyDescent="0.2">
      <c r="A8135" s="518" t="s">
        <v>166</v>
      </c>
      <c r="B8135" s="518">
        <v>517185</v>
      </c>
      <c r="C8135" s="518" t="s">
        <v>2660</v>
      </c>
      <c r="D8135" s="518" t="s">
        <v>2719</v>
      </c>
      <c r="E8135" s="859">
        <v>31</v>
      </c>
      <c r="F8135" s="859">
        <v>31</v>
      </c>
      <c r="G8135" s="518" t="s">
        <v>122</v>
      </c>
      <c r="H8135" s="518" t="s">
        <v>166</v>
      </c>
      <c r="I8135" s="518">
        <v>517185</v>
      </c>
    </row>
    <row r="8136" spans="1:9" x14ac:dyDescent="0.2">
      <c r="A8136" s="518" t="s">
        <v>166</v>
      </c>
      <c r="B8136" s="518">
        <v>517193</v>
      </c>
      <c r="C8136" s="518" t="s">
        <v>2660</v>
      </c>
      <c r="D8136" s="518" t="s">
        <v>559</v>
      </c>
      <c r="E8136" s="859">
        <v>31</v>
      </c>
      <c r="F8136" s="859">
        <v>31</v>
      </c>
      <c r="G8136" s="518" t="s">
        <v>122</v>
      </c>
      <c r="H8136" s="518" t="s">
        <v>166</v>
      </c>
      <c r="I8136" s="518">
        <v>517193</v>
      </c>
    </row>
    <row r="8137" spans="1:9" x14ac:dyDescent="0.2">
      <c r="A8137" s="518" t="s">
        <v>166</v>
      </c>
      <c r="B8137" s="518">
        <v>517201</v>
      </c>
      <c r="C8137" s="518" t="s">
        <v>2660</v>
      </c>
      <c r="D8137" s="518" t="s">
        <v>2720</v>
      </c>
      <c r="E8137" s="859">
        <v>35</v>
      </c>
      <c r="F8137" s="859">
        <v>35</v>
      </c>
      <c r="G8137" s="518" t="s">
        <v>122</v>
      </c>
      <c r="H8137" s="518" t="s">
        <v>166</v>
      </c>
      <c r="I8137" s="518">
        <v>517201</v>
      </c>
    </row>
    <row r="8138" spans="1:9" x14ac:dyDescent="0.2">
      <c r="A8138" s="518" t="s">
        <v>166</v>
      </c>
      <c r="B8138" s="518">
        <v>517219</v>
      </c>
      <c r="C8138" s="518" t="s">
        <v>2660</v>
      </c>
      <c r="D8138" s="518" t="s">
        <v>2092</v>
      </c>
      <c r="E8138" s="859">
        <v>23</v>
      </c>
      <c r="F8138" s="859">
        <v>23</v>
      </c>
      <c r="G8138" s="518" t="s">
        <v>122</v>
      </c>
      <c r="H8138" s="518" t="s">
        <v>166</v>
      </c>
      <c r="I8138" s="518">
        <v>517219</v>
      </c>
    </row>
    <row r="8139" spans="1:9" x14ac:dyDescent="0.2">
      <c r="A8139" s="518" t="s">
        <v>166</v>
      </c>
      <c r="B8139" s="518">
        <v>517235</v>
      </c>
      <c r="C8139" s="518" t="s">
        <v>2660</v>
      </c>
      <c r="D8139" s="518" t="s">
        <v>1098</v>
      </c>
      <c r="E8139" s="859">
        <v>33</v>
      </c>
      <c r="F8139" s="859">
        <v>33</v>
      </c>
      <c r="G8139" s="518" t="s">
        <v>122</v>
      </c>
      <c r="H8139" s="518" t="s">
        <v>166</v>
      </c>
      <c r="I8139" s="518">
        <v>517235</v>
      </c>
    </row>
    <row r="8140" spans="1:9" x14ac:dyDescent="0.2">
      <c r="A8140" s="518" t="s">
        <v>166</v>
      </c>
      <c r="B8140" s="518">
        <v>517243</v>
      </c>
      <c r="C8140" s="518" t="s">
        <v>2660</v>
      </c>
      <c r="D8140" s="518" t="s">
        <v>2721</v>
      </c>
      <c r="E8140" s="859">
        <v>32</v>
      </c>
      <c r="F8140" s="859">
        <v>32</v>
      </c>
      <c r="G8140" s="518" t="s">
        <v>122</v>
      </c>
      <c r="H8140" s="518" t="s">
        <v>166</v>
      </c>
      <c r="I8140" s="518">
        <v>517243</v>
      </c>
    </row>
    <row r="8141" spans="1:9" x14ac:dyDescent="0.2">
      <c r="A8141" s="518" t="s">
        <v>166</v>
      </c>
      <c r="B8141" s="518">
        <v>517250</v>
      </c>
      <c r="C8141" s="518" t="s">
        <v>2660</v>
      </c>
      <c r="D8141" s="518" t="s">
        <v>2722</v>
      </c>
      <c r="E8141" s="859">
        <v>22</v>
      </c>
      <c r="F8141" s="859">
        <v>22</v>
      </c>
      <c r="G8141" s="518" t="s">
        <v>122</v>
      </c>
      <c r="H8141" s="518" t="s">
        <v>166</v>
      </c>
      <c r="I8141" s="518">
        <v>517250</v>
      </c>
    </row>
    <row r="8142" spans="1:9" x14ac:dyDescent="0.2">
      <c r="A8142" s="518" t="s">
        <v>166</v>
      </c>
      <c r="B8142" s="518">
        <v>517268</v>
      </c>
      <c r="C8142" s="518" t="s">
        <v>2660</v>
      </c>
      <c r="D8142" s="518" t="s">
        <v>2723</v>
      </c>
      <c r="E8142" s="859">
        <v>32</v>
      </c>
      <c r="F8142" s="859">
        <v>32</v>
      </c>
      <c r="G8142" s="518" t="s">
        <v>122</v>
      </c>
      <c r="H8142" s="518" t="s">
        <v>166</v>
      </c>
      <c r="I8142" s="518">
        <v>517268</v>
      </c>
    </row>
    <row r="8143" spans="1:9" x14ac:dyDescent="0.2">
      <c r="A8143" s="518" t="s">
        <v>299</v>
      </c>
      <c r="B8143" s="518">
        <v>517276</v>
      </c>
      <c r="C8143" s="518" t="s">
        <v>2660</v>
      </c>
      <c r="D8143" s="518" t="s">
        <v>718</v>
      </c>
      <c r="E8143" s="859">
        <v>27</v>
      </c>
      <c r="F8143" s="859">
        <v>0</v>
      </c>
      <c r="G8143" s="518" t="s">
        <v>122</v>
      </c>
      <c r="H8143" s="518" t="s">
        <v>299</v>
      </c>
      <c r="I8143" s="518">
        <v>517276</v>
      </c>
    </row>
    <row r="8144" spans="1:9" x14ac:dyDescent="0.2">
      <c r="A8144" s="518" t="s">
        <v>299</v>
      </c>
      <c r="B8144" s="518">
        <v>517334</v>
      </c>
      <c r="C8144" s="518" t="s">
        <v>2660</v>
      </c>
      <c r="D8144" s="518" t="s">
        <v>798</v>
      </c>
      <c r="E8144" s="859">
        <v>28</v>
      </c>
      <c r="F8144" s="859">
        <v>0</v>
      </c>
      <c r="G8144" s="518" t="s">
        <v>122</v>
      </c>
      <c r="H8144" s="518" t="s">
        <v>299</v>
      </c>
      <c r="I8144" s="518">
        <v>517334</v>
      </c>
    </row>
    <row r="8145" spans="1:9" x14ac:dyDescent="0.2">
      <c r="A8145" s="518" t="s">
        <v>276</v>
      </c>
      <c r="B8145" s="518">
        <v>517342</v>
      </c>
      <c r="C8145" s="518" t="s">
        <v>2660</v>
      </c>
      <c r="D8145" s="518" t="s">
        <v>2578</v>
      </c>
      <c r="E8145" s="859">
        <v>35</v>
      </c>
      <c r="F8145" s="859">
        <v>27</v>
      </c>
      <c r="G8145" s="518" t="s">
        <v>122</v>
      </c>
      <c r="H8145" s="518" t="s">
        <v>276</v>
      </c>
      <c r="I8145" s="518">
        <v>517342</v>
      </c>
    </row>
    <row r="8146" spans="1:9" x14ac:dyDescent="0.2">
      <c r="A8146" s="518" t="s">
        <v>337</v>
      </c>
      <c r="B8146" s="518">
        <v>517367</v>
      </c>
      <c r="C8146" s="518" t="s">
        <v>2660</v>
      </c>
      <c r="D8146" s="518" t="s">
        <v>1052</v>
      </c>
      <c r="E8146" s="859">
        <v>32</v>
      </c>
      <c r="F8146" s="859">
        <v>32</v>
      </c>
      <c r="G8146" s="518" t="s">
        <v>122</v>
      </c>
      <c r="H8146" s="518" t="s">
        <v>337</v>
      </c>
      <c r="I8146" s="518">
        <v>517367</v>
      </c>
    </row>
    <row r="8147" spans="1:9" x14ac:dyDescent="0.2">
      <c r="A8147" s="518" t="s">
        <v>233</v>
      </c>
      <c r="B8147" s="518">
        <v>517375</v>
      </c>
      <c r="C8147" s="518" t="s">
        <v>2660</v>
      </c>
      <c r="D8147" s="518" t="s">
        <v>888</v>
      </c>
      <c r="E8147" s="859">
        <v>28</v>
      </c>
      <c r="F8147" s="859">
        <v>0</v>
      </c>
      <c r="G8147" s="518" t="s">
        <v>122</v>
      </c>
      <c r="H8147" s="518" t="s">
        <v>233</v>
      </c>
      <c r="I8147" s="518">
        <v>517375</v>
      </c>
    </row>
    <row r="8148" spans="1:9" x14ac:dyDescent="0.2">
      <c r="A8148" s="518" t="s">
        <v>347</v>
      </c>
      <c r="B8148" s="518">
        <v>517383</v>
      </c>
      <c r="C8148" s="518" t="s">
        <v>2660</v>
      </c>
      <c r="D8148" s="518" t="s">
        <v>2727</v>
      </c>
      <c r="E8148" s="859">
        <v>26</v>
      </c>
      <c r="F8148" s="859">
        <v>23</v>
      </c>
      <c r="G8148" s="518" t="s">
        <v>122</v>
      </c>
      <c r="H8148" s="518" t="s">
        <v>347</v>
      </c>
      <c r="I8148" s="518">
        <v>517383</v>
      </c>
    </row>
    <row r="8149" spans="1:9" x14ac:dyDescent="0.2">
      <c r="A8149" s="518" t="s">
        <v>347</v>
      </c>
      <c r="B8149" s="518">
        <v>517409</v>
      </c>
      <c r="C8149" s="518" t="s">
        <v>2660</v>
      </c>
      <c r="D8149" s="518" t="s">
        <v>2390</v>
      </c>
      <c r="E8149" s="859">
        <v>35</v>
      </c>
      <c r="F8149" s="859">
        <v>30</v>
      </c>
      <c r="G8149" s="518" t="s">
        <v>122</v>
      </c>
      <c r="H8149" s="518" t="s">
        <v>347</v>
      </c>
      <c r="I8149" s="518">
        <v>517409</v>
      </c>
    </row>
    <row r="8150" spans="1:9" x14ac:dyDescent="0.2">
      <c r="A8150" s="518" t="s">
        <v>347</v>
      </c>
      <c r="B8150" s="518">
        <v>517417</v>
      </c>
      <c r="C8150" s="518" t="s">
        <v>2660</v>
      </c>
      <c r="D8150" s="518" t="s">
        <v>1601</v>
      </c>
      <c r="E8150" s="859">
        <v>31</v>
      </c>
      <c r="F8150" s="859">
        <v>14</v>
      </c>
      <c r="G8150" s="518" t="s">
        <v>122</v>
      </c>
      <c r="H8150" s="518" t="s">
        <v>347</v>
      </c>
      <c r="I8150" s="518">
        <v>517417</v>
      </c>
    </row>
    <row r="8151" spans="1:9" x14ac:dyDescent="0.2">
      <c r="A8151" s="518" t="s">
        <v>293</v>
      </c>
      <c r="B8151" s="518">
        <v>517441</v>
      </c>
      <c r="C8151" s="518" t="s">
        <v>2660</v>
      </c>
      <c r="D8151" s="518" t="s">
        <v>558</v>
      </c>
      <c r="E8151" s="859">
        <v>26</v>
      </c>
      <c r="F8151" s="859">
        <v>21</v>
      </c>
      <c r="G8151" s="518" t="s">
        <v>122</v>
      </c>
      <c r="H8151" s="518" t="s">
        <v>293</v>
      </c>
      <c r="I8151" s="518">
        <v>517441</v>
      </c>
    </row>
    <row r="8152" spans="1:9" x14ac:dyDescent="0.2">
      <c r="A8152" s="518" t="s">
        <v>388</v>
      </c>
      <c r="B8152" s="518">
        <v>517458</v>
      </c>
      <c r="C8152" s="518" t="s">
        <v>2660</v>
      </c>
      <c r="D8152" s="518" t="s">
        <v>768</v>
      </c>
      <c r="E8152" s="859">
        <v>34</v>
      </c>
      <c r="F8152" s="859">
        <v>33</v>
      </c>
      <c r="G8152" s="518" t="s">
        <v>122</v>
      </c>
      <c r="H8152" s="518" t="s">
        <v>388</v>
      </c>
      <c r="I8152" s="518">
        <v>517458</v>
      </c>
    </row>
    <row r="8153" spans="1:9" x14ac:dyDescent="0.2">
      <c r="A8153" s="518" t="s">
        <v>279</v>
      </c>
      <c r="B8153" s="518">
        <v>517466</v>
      </c>
      <c r="C8153" s="518" t="s">
        <v>2660</v>
      </c>
      <c r="D8153" s="518" t="s">
        <v>876</v>
      </c>
      <c r="E8153" s="859">
        <v>27</v>
      </c>
      <c r="F8153" s="859">
        <v>27</v>
      </c>
      <c r="G8153" s="518" t="s">
        <v>122</v>
      </c>
      <c r="H8153" s="518" t="s">
        <v>279</v>
      </c>
      <c r="I8153" s="518">
        <v>517466</v>
      </c>
    </row>
    <row r="8154" spans="1:9" x14ac:dyDescent="0.2">
      <c r="A8154" s="518" t="s">
        <v>279</v>
      </c>
      <c r="B8154" s="518">
        <v>517474</v>
      </c>
      <c r="C8154" s="518" t="s">
        <v>2660</v>
      </c>
      <c r="D8154" s="518" t="s">
        <v>2802</v>
      </c>
      <c r="E8154" s="859">
        <v>20</v>
      </c>
      <c r="F8154" s="859">
        <v>20</v>
      </c>
      <c r="G8154" s="518" t="s">
        <v>122</v>
      </c>
      <c r="H8154" s="518" t="s">
        <v>279</v>
      </c>
      <c r="I8154" s="518">
        <v>517474</v>
      </c>
    </row>
    <row r="8155" spans="1:9" x14ac:dyDescent="0.2">
      <c r="A8155" s="518" t="s">
        <v>279</v>
      </c>
      <c r="B8155" s="518">
        <v>517482</v>
      </c>
      <c r="C8155" s="518" t="s">
        <v>2660</v>
      </c>
      <c r="D8155" s="518" t="s">
        <v>600</v>
      </c>
      <c r="E8155" s="859">
        <v>34</v>
      </c>
      <c r="F8155" s="859">
        <v>34</v>
      </c>
      <c r="G8155" s="518" t="s">
        <v>122</v>
      </c>
      <c r="H8155" s="518" t="s">
        <v>279</v>
      </c>
      <c r="I8155" s="518">
        <v>517482</v>
      </c>
    </row>
    <row r="8156" spans="1:9" x14ac:dyDescent="0.2">
      <c r="A8156" s="518" t="s">
        <v>270</v>
      </c>
      <c r="B8156" s="518">
        <v>517490</v>
      </c>
      <c r="C8156" s="518" t="s">
        <v>2660</v>
      </c>
      <c r="D8156" s="518" t="s">
        <v>473</v>
      </c>
      <c r="E8156" s="859">
        <v>14</v>
      </c>
      <c r="F8156" s="859">
        <v>14</v>
      </c>
      <c r="G8156" s="518" t="s">
        <v>122</v>
      </c>
      <c r="H8156" s="518" t="s">
        <v>270</v>
      </c>
      <c r="I8156" s="518">
        <v>517490</v>
      </c>
    </row>
    <row r="8157" spans="1:9" x14ac:dyDescent="0.2">
      <c r="A8157" s="518" t="s">
        <v>270</v>
      </c>
      <c r="B8157" s="518">
        <v>517508</v>
      </c>
      <c r="C8157" s="518" t="s">
        <v>2660</v>
      </c>
      <c r="D8157" s="518" t="s">
        <v>817</v>
      </c>
      <c r="E8157" s="859">
        <v>25</v>
      </c>
      <c r="F8157" s="859">
        <v>8</v>
      </c>
      <c r="G8157" s="518" t="s">
        <v>122</v>
      </c>
      <c r="H8157" s="518" t="s">
        <v>270</v>
      </c>
      <c r="I8157" s="518">
        <v>517508</v>
      </c>
    </row>
    <row r="8158" spans="1:9" x14ac:dyDescent="0.2">
      <c r="A8158" s="518" t="s">
        <v>270</v>
      </c>
      <c r="B8158" s="518">
        <v>517516</v>
      </c>
      <c r="C8158" s="518" t="s">
        <v>2660</v>
      </c>
      <c r="D8158" s="518" t="s">
        <v>2843</v>
      </c>
      <c r="E8158" s="859">
        <v>32</v>
      </c>
      <c r="F8158" s="859">
        <v>32</v>
      </c>
      <c r="G8158" s="518" t="s">
        <v>122</v>
      </c>
      <c r="H8158" s="518" t="s">
        <v>270</v>
      </c>
      <c r="I8158" s="518">
        <v>517516</v>
      </c>
    </row>
    <row r="8159" spans="1:9" x14ac:dyDescent="0.2">
      <c r="A8159" s="518" t="s">
        <v>270</v>
      </c>
      <c r="B8159" s="518">
        <v>517524</v>
      </c>
      <c r="C8159" s="518" t="s">
        <v>2660</v>
      </c>
      <c r="D8159" s="518" t="s">
        <v>1327</v>
      </c>
      <c r="E8159" s="859">
        <v>27</v>
      </c>
      <c r="F8159" s="859">
        <v>27</v>
      </c>
      <c r="G8159" s="518" t="s">
        <v>122</v>
      </c>
      <c r="H8159" s="518" t="s">
        <v>270</v>
      </c>
      <c r="I8159" s="518">
        <v>517524</v>
      </c>
    </row>
    <row r="8160" spans="1:9" x14ac:dyDescent="0.2">
      <c r="A8160" s="518" t="s">
        <v>270</v>
      </c>
      <c r="B8160" s="518">
        <v>517532</v>
      </c>
      <c r="C8160" s="518" t="s">
        <v>2660</v>
      </c>
      <c r="D8160" s="518" t="s">
        <v>604</v>
      </c>
      <c r="E8160" s="859">
        <v>33</v>
      </c>
      <c r="F8160" s="859">
        <v>33</v>
      </c>
      <c r="G8160" s="518" t="s">
        <v>122</v>
      </c>
      <c r="H8160" s="518" t="s">
        <v>270</v>
      </c>
      <c r="I8160" s="518">
        <v>517532</v>
      </c>
    </row>
    <row r="8161" spans="1:9" x14ac:dyDescent="0.2">
      <c r="A8161" s="518" t="s">
        <v>270</v>
      </c>
      <c r="B8161" s="518">
        <v>517557</v>
      </c>
      <c r="C8161" s="518" t="s">
        <v>2660</v>
      </c>
      <c r="D8161" s="518" t="s">
        <v>995</v>
      </c>
      <c r="E8161" s="859">
        <v>24</v>
      </c>
      <c r="F8161" s="859">
        <v>24</v>
      </c>
      <c r="G8161" s="518" t="s">
        <v>122</v>
      </c>
      <c r="H8161" s="518" t="s">
        <v>270</v>
      </c>
      <c r="I8161" s="518">
        <v>517557</v>
      </c>
    </row>
    <row r="8162" spans="1:9" x14ac:dyDescent="0.2">
      <c r="A8162" s="518" t="s">
        <v>270</v>
      </c>
      <c r="B8162" s="518">
        <v>517573</v>
      </c>
      <c r="C8162" s="518" t="s">
        <v>2660</v>
      </c>
      <c r="D8162" s="518" t="s">
        <v>1059</v>
      </c>
      <c r="E8162" s="859">
        <v>27</v>
      </c>
      <c r="F8162" s="859">
        <v>26</v>
      </c>
      <c r="G8162" s="518" t="s">
        <v>122</v>
      </c>
      <c r="H8162" s="518" t="s">
        <v>270</v>
      </c>
      <c r="I8162" s="518">
        <v>517573</v>
      </c>
    </row>
    <row r="8163" spans="1:9" x14ac:dyDescent="0.2">
      <c r="A8163" s="518" t="s">
        <v>270</v>
      </c>
      <c r="B8163" s="518">
        <v>517581</v>
      </c>
      <c r="C8163" s="518" t="s">
        <v>2660</v>
      </c>
      <c r="D8163" s="518" t="s">
        <v>1372</v>
      </c>
      <c r="E8163" s="859">
        <v>21</v>
      </c>
      <c r="F8163" s="859">
        <v>7</v>
      </c>
      <c r="G8163" s="518" t="s">
        <v>122</v>
      </c>
      <c r="H8163" s="518" t="s">
        <v>270</v>
      </c>
      <c r="I8163" s="518">
        <v>517508</v>
      </c>
    </row>
    <row r="8164" spans="1:9" x14ac:dyDescent="0.2">
      <c r="A8164" s="518" t="s">
        <v>270</v>
      </c>
      <c r="B8164" s="518">
        <v>517599</v>
      </c>
      <c r="C8164" s="518" t="s">
        <v>2660</v>
      </c>
      <c r="D8164" s="518" t="s">
        <v>751</v>
      </c>
      <c r="E8164" s="859">
        <v>35</v>
      </c>
      <c r="F8164" s="859">
        <v>35</v>
      </c>
      <c r="G8164" s="518" t="s">
        <v>122</v>
      </c>
      <c r="H8164" s="518" t="s">
        <v>270</v>
      </c>
      <c r="I8164" s="518">
        <v>517599</v>
      </c>
    </row>
    <row r="8165" spans="1:9" x14ac:dyDescent="0.2">
      <c r="A8165" s="518" t="s">
        <v>371</v>
      </c>
      <c r="B8165" s="518">
        <v>517623</v>
      </c>
      <c r="C8165" s="518" t="s">
        <v>2660</v>
      </c>
      <c r="D8165" s="518" t="s">
        <v>2844</v>
      </c>
      <c r="E8165" s="859">
        <v>33</v>
      </c>
      <c r="F8165" s="859">
        <v>33</v>
      </c>
      <c r="G8165" s="518" t="s">
        <v>122</v>
      </c>
      <c r="H8165" s="518" t="s">
        <v>371</v>
      </c>
      <c r="I8165" s="518">
        <v>517623</v>
      </c>
    </row>
    <row r="8166" spans="1:9" x14ac:dyDescent="0.2">
      <c r="A8166" s="518" t="s">
        <v>371</v>
      </c>
      <c r="B8166" s="518">
        <v>517631</v>
      </c>
      <c r="C8166" s="518" t="s">
        <v>2660</v>
      </c>
      <c r="D8166" s="518" t="s">
        <v>2845</v>
      </c>
      <c r="E8166" s="859">
        <v>29</v>
      </c>
      <c r="F8166" s="859">
        <v>29</v>
      </c>
      <c r="G8166" s="518" t="s">
        <v>122</v>
      </c>
      <c r="H8166" s="518" t="s">
        <v>371</v>
      </c>
      <c r="I8166" s="518">
        <v>517631</v>
      </c>
    </row>
    <row r="8167" spans="1:9" x14ac:dyDescent="0.2">
      <c r="A8167" s="518" t="s">
        <v>371</v>
      </c>
      <c r="B8167" s="518">
        <v>517649</v>
      </c>
      <c r="C8167" s="518" t="s">
        <v>2660</v>
      </c>
      <c r="D8167" s="518" t="s">
        <v>2846</v>
      </c>
      <c r="E8167" s="859">
        <v>27</v>
      </c>
      <c r="F8167" s="859">
        <v>23</v>
      </c>
      <c r="G8167" s="518" t="s">
        <v>122</v>
      </c>
      <c r="H8167" s="518" t="s">
        <v>371</v>
      </c>
      <c r="I8167" s="518">
        <v>517649</v>
      </c>
    </row>
    <row r="8168" spans="1:9" x14ac:dyDescent="0.2">
      <c r="A8168" s="518" t="s">
        <v>371</v>
      </c>
      <c r="B8168" s="518">
        <v>517656</v>
      </c>
      <c r="C8168" s="518" t="s">
        <v>2660</v>
      </c>
      <c r="D8168" s="518" t="s">
        <v>6877</v>
      </c>
      <c r="E8168" s="859">
        <v>30</v>
      </c>
      <c r="F8168" s="859">
        <v>27</v>
      </c>
      <c r="G8168" s="518" t="s">
        <v>122</v>
      </c>
      <c r="H8168" s="518" t="s">
        <v>371</v>
      </c>
      <c r="I8168" s="518">
        <v>517656</v>
      </c>
    </row>
    <row r="8169" spans="1:9" x14ac:dyDescent="0.2">
      <c r="A8169" s="518" t="s">
        <v>371</v>
      </c>
      <c r="B8169" s="518">
        <v>517664</v>
      </c>
      <c r="C8169" s="518" t="s">
        <v>2660</v>
      </c>
      <c r="D8169" s="518" t="s">
        <v>2847</v>
      </c>
      <c r="E8169" s="859">
        <v>18</v>
      </c>
      <c r="F8169" s="859">
        <v>16</v>
      </c>
      <c r="G8169" s="518" t="s">
        <v>122</v>
      </c>
      <c r="H8169" s="518" t="s">
        <v>371</v>
      </c>
      <c r="I8169" s="518">
        <v>517664</v>
      </c>
    </row>
    <row r="8170" spans="1:9" x14ac:dyDescent="0.2">
      <c r="A8170" s="518" t="s">
        <v>371</v>
      </c>
      <c r="B8170" s="518">
        <v>517680</v>
      </c>
      <c r="C8170" s="518" t="s">
        <v>2660</v>
      </c>
      <c r="D8170" s="518" t="s">
        <v>2233</v>
      </c>
      <c r="E8170" s="859">
        <v>27</v>
      </c>
      <c r="F8170" s="859">
        <v>27</v>
      </c>
      <c r="G8170" s="518" t="s">
        <v>122</v>
      </c>
      <c r="H8170" s="518" t="s">
        <v>371</v>
      </c>
      <c r="I8170" s="518">
        <v>517680</v>
      </c>
    </row>
    <row r="8171" spans="1:9" x14ac:dyDescent="0.2">
      <c r="A8171" s="518" t="s">
        <v>371</v>
      </c>
      <c r="B8171" s="518">
        <v>517706</v>
      </c>
      <c r="C8171" s="518" t="s">
        <v>2660</v>
      </c>
      <c r="D8171" s="518" t="s">
        <v>2234</v>
      </c>
      <c r="E8171" s="859">
        <v>29</v>
      </c>
      <c r="F8171" s="859">
        <v>24</v>
      </c>
      <c r="G8171" s="518" t="s">
        <v>122</v>
      </c>
      <c r="H8171" s="518" t="s">
        <v>371</v>
      </c>
      <c r="I8171" s="518">
        <v>517706</v>
      </c>
    </row>
    <row r="8172" spans="1:9" x14ac:dyDescent="0.2">
      <c r="A8172" s="518" t="s">
        <v>215</v>
      </c>
      <c r="B8172" s="518">
        <v>517714</v>
      </c>
      <c r="C8172" s="518" t="s">
        <v>2660</v>
      </c>
      <c r="D8172" s="518" t="s">
        <v>1189</v>
      </c>
      <c r="E8172" s="859">
        <v>16</v>
      </c>
      <c r="F8172" s="859">
        <v>16</v>
      </c>
      <c r="G8172" s="518" t="s">
        <v>122</v>
      </c>
      <c r="H8172" s="518" t="s">
        <v>215</v>
      </c>
      <c r="I8172" s="518">
        <v>517714</v>
      </c>
    </row>
    <row r="8173" spans="1:9" x14ac:dyDescent="0.2">
      <c r="A8173" s="518" t="s">
        <v>372</v>
      </c>
      <c r="B8173" s="518">
        <v>517730</v>
      </c>
      <c r="C8173" s="518" t="s">
        <v>2660</v>
      </c>
      <c r="D8173" s="518" t="s">
        <v>543</v>
      </c>
      <c r="E8173" s="859">
        <v>35</v>
      </c>
      <c r="F8173" s="859">
        <v>0</v>
      </c>
      <c r="G8173" s="518" t="s">
        <v>122</v>
      </c>
      <c r="H8173" s="518" t="s">
        <v>372</v>
      </c>
      <c r="I8173" s="518">
        <v>517730</v>
      </c>
    </row>
    <row r="8174" spans="1:9" x14ac:dyDescent="0.2">
      <c r="A8174" s="518" t="s">
        <v>394</v>
      </c>
      <c r="B8174" s="518">
        <v>517771</v>
      </c>
      <c r="C8174" s="518" t="s">
        <v>2660</v>
      </c>
      <c r="D8174" s="518" t="s">
        <v>2276</v>
      </c>
      <c r="E8174" s="859">
        <v>35</v>
      </c>
      <c r="F8174" s="859">
        <v>35</v>
      </c>
      <c r="G8174" s="518" t="s">
        <v>122</v>
      </c>
      <c r="H8174" s="518" t="s">
        <v>394</v>
      </c>
      <c r="I8174" s="518">
        <v>517771</v>
      </c>
    </row>
    <row r="8175" spans="1:9" x14ac:dyDescent="0.2">
      <c r="A8175" s="518" t="s">
        <v>394</v>
      </c>
      <c r="B8175" s="518">
        <v>517789</v>
      </c>
      <c r="C8175" s="518" t="s">
        <v>2660</v>
      </c>
      <c r="D8175" s="518" t="s">
        <v>6144</v>
      </c>
      <c r="E8175" s="859">
        <v>35</v>
      </c>
      <c r="F8175" s="859">
        <v>35</v>
      </c>
      <c r="G8175" s="518" t="s">
        <v>122</v>
      </c>
      <c r="H8175" s="518" t="s">
        <v>394</v>
      </c>
      <c r="I8175" s="518">
        <v>517789</v>
      </c>
    </row>
    <row r="8176" spans="1:9" x14ac:dyDescent="0.2">
      <c r="A8176" s="518" t="s">
        <v>394</v>
      </c>
      <c r="B8176" s="518">
        <v>517797</v>
      </c>
      <c r="C8176" s="518" t="s">
        <v>2660</v>
      </c>
      <c r="D8176" s="518" t="s">
        <v>2277</v>
      </c>
      <c r="E8176" s="859">
        <v>35</v>
      </c>
      <c r="F8176" s="859">
        <v>35</v>
      </c>
      <c r="G8176" s="518" t="s">
        <v>122</v>
      </c>
      <c r="H8176" s="518" t="s">
        <v>394</v>
      </c>
      <c r="I8176" s="518">
        <v>517797</v>
      </c>
    </row>
    <row r="8177" spans="1:9" x14ac:dyDescent="0.2">
      <c r="A8177" s="518" t="s">
        <v>394</v>
      </c>
      <c r="B8177" s="518">
        <v>517813</v>
      </c>
      <c r="C8177" s="518" t="s">
        <v>2660</v>
      </c>
      <c r="D8177" s="518" t="s">
        <v>2278</v>
      </c>
      <c r="E8177" s="859">
        <v>26</v>
      </c>
      <c r="F8177" s="859">
        <v>26</v>
      </c>
      <c r="G8177" s="518" t="s">
        <v>122</v>
      </c>
      <c r="H8177" s="518" t="s">
        <v>394</v>
      </c>
      <c r="I8177" s="518">
        <v>517813</v>
      </c>
    </row>
    <row r="8178" spans="1:9" x14ac:dyDescent="0.2">
      <c r="A8178" s="518" t="s">
        <v>394</v>
      </c>
      <c r="B8178" s="518">
        <v>517821</v>
      </c>
      <c r="C8178" s="518" t="s">
        <v>2660</v>
      </c>
      <c r="D8178" s="518" t="s">
        <v>6145</v>
      </c>
      <c r="E8178" s="859">
        <v>33</v>
      </c>
      <c r="F8178" s="859">
        <v>33</v>
      </c>
      <c r="G8178" s="518" t="s">
        <v>122</v>
      </c>
      <c r="H8178" s="518" t="s">
        <v>394</v>
      </c>
      <c r="I8178" s="518">
        <v>517821</v>
      </c>
    </row>
    <row r="8179" spans="1:9" x14ac:dyDescent="0.2">
      <c r="A8179" s="518" t="s">
        <v>394</v>
      </c>
      <c r="B8179" s="518">
        <v>517839</v>
      </c>
      <c r="C8179" s="518" t="s">
        <v>2660</v>
      </c>
      <c r="D8179" s="518" t="s">
        <v>6146</v>
      </c>
      <c r="E8179" s="859">
        <v>31</v>
      </c>
      <c r="F8179" s="859">
        <v>31</v>
      </c>
      <c r="G8179" s="518" t="s">
        <v>122</v>
      </c>
      <c r="H8179" s="518" t="s">
        <v>394</v>
      </c>
      <c r="I8179" s="518">
        <v>517839</v>
      </c>
    </row>
    <row r="8180" spans="1:9" x14ac:dyDescent="0.2">
      <c r="A8180" s="518" t="s">
        <v>237</v>
      </c>
      <c r="B8180" s="518">
        <v>517862</v>
      </c>
      <c r="C8180" s="518" t="s">
        <v>2660</v>
      </c>
      <c r="D8180" s="518" t="s">
        <v>2358</v>
      </c>
      <c r="E8180" s="859">
        <v>24</v>
      </c>
      <c r="F8180" s="859">
        <v>24</v>
      </c>
      <c r="G8180" s="518" t="s">
        <v>122</v>
      </c>
      <c r="H8180" s="518" t="s">
        <v>237</v>
      </c>
      <c r="I8180" s="518">
        <v>517862</v>
      </c>
    </row>
    <row r="8181" spans="1:9" x14ac:dyDescent="0.2">
      <c r="A8181" s="518" t="s">
        <v>372</v>
      </c>
      <c r="B8181" s="518">
        <v>517888</v>
      </c>
      <c r="C8181" s="518" t="s">
        <v>2660</v>
      </c>
      <c r="D8181" s="518" t="s">
        <v>2359</v>
      </c>
      <c r="E8181" s="859">
        <v>30</v>
      </c>
      <c r="F8181" s="859">
        <v>23</v>
      </c>
      <c r="G8181" s="518" t="s">
        <v>122</v>
      </c>
      <c r="H8181" s="518" t="s">
        <v>372</v>
      </c>
      <c r="I8181" s="518">
        <v>517888</v>
      </c>
    </row>
    <row r="8182" spans="1:9" x14ac:dyDescent="0.2">
      <c r="A8182" s="518" t="s">
        <v>394</v>
      </c>
      <c r="B8182" s="518">
        <v>517896</v>
      </c>
      <c r="C8182" s="518" t="s">
        <v>2660</v>
      </c>
      <c r="D8182" s="518" t="s">
        <v>2360</v>
      </c>
      <c r="E8182" s="859">
        <v>31</v>
      </c>
      <c r="F8182" s="859">
        <v>31</v>
      </c>
      <c r="G8182" s="518" t="s">
        <v>122</v>
      </c>
      <c r="H8182" s="518" t="s">
        <v>394</v>
      </c>
      <c r="I8182" s="518">
        <v>517896</v>
      </c>
    </row>
    <row r="8183" spans="1:9" x14ac:dyDescent="0.2">
      <c r="A8183" s="518" t="s">
        <v>372</v>
      </c>
      <c r="B8183" s="518">
        <v>517904</v>
      </c>
      <c r="C8183" s="518" t="s">
        <v>2660</v>
      </c>
      <c r="D8183" s="518" t="s">
        <v>9199</v>
      </c>
      <c r="E8183" s="859">
        <v>31</v>
      </c>
      <c r="F8183" s="859">
        <v>0</v>
      </c>
      <c r="G8183" s="518" t="s">
        <v>122</v>
      </c>
      <c r="H8183" s="518" t="s">
        <v>372</v>
      </c>
      <c r="I8183" s="518">
        <v>517904</v>
      </c>
    </row>
    <row r="8184" spans="1:9" x14ac:dyDescent="0.2">
      <c r="A8184" s="518" t="s">
        <v>394</v>
      </c>
      <c r="B8184" s="518">
        <v>517912</v>
      </c>
      <c r="C8184" s="518" t="s">
        <v>2660</v>
      </c>
      <c r="D8184" s="518" t="s">
        <v>2361</v>
      </c>
      <c r="E8184" s="859">
        <v>33</v>
      </c>
      <c r="F8184" s="859">
        <v>33</v>
      </c>
      <c r="G8184" s="518" t="s">
        <v>122</v>
      </c>
      <c r="H8184" s="518" t="s">
        <v>394</v>
      </c>
      <c r="I8184" s="518">
        <v>517912</v>
      </c>
    </row>
    <row r="8185" spans="1:9" x14ac:dyDescent="0.2">
      <c r="A8185" s="518" t="s">
        <v>372</v>
      </c>
      <c r="B8185" s="518">
        <v>517946</v>
      </c>
      <c r="C8185" s="518" t="s">
        <v>2660</v>
      </c>
      <c r="D8185" s="518" t="s">
        <v>9200</v>
      </c>
      <c r="E8185" s="859">
        <v>33</v>
      </c>
      <c r="F8185" s="859">
        <v>0</v>
      </c>
      <c r="G8185" s="518" t="s">
        <v>122</v>
      </c>
      <c r="H8185" s="518" t="s">
        <v>372</v>
      </c>
      <c r="I8185" s="518">
        <v>517946</v>
      </c>
    </row>
    <row r="8186" spans="1:9" x14ac:dyDescent="0.2">
      <c r="A8186" s="518" t="s">
        <v>292</v>
      </c>
      <c r="B8186" s="518">
        <v>517979</v>
      </c>
      <c r="C8186" s="518" t="s">
        <v>2660</v>
      </c>
      <c r="D8186" s="518" t="s">
        <v>2362</v>
      </c>
      <c r="E8186" s="859">
        <v>18</v>
      </c>
      <c r="F8186" s="859">
        <v>0</v>
      </c>
      <c r="G8186" s="518" t="s">
        <v>128</v>
      </c>
      <c r="H8186" s="518" t="s">
        <v>292</v>
      </c>
      <c r="I8186" s="518">
        <v>517979</v>
      </c>
    </row>
    <row r="8187" spans="1:9" x14ac:dyDescent="0.2">
      <c r="A8187" s="518" t="s">
        <v>394</v>
      </c>
      <c r="B8187" s="518">
        <v>518027</v>
      </c>
      <c r="C8187" s="518" t="s">
        <v>2660</v>
      </c>
      <c r="D8187" s="518" t="s">
        <v>6147</v>
      </c>
      <c r="E8187" s="859">
        <v>32</v>
      </c>
      <c r="F8187" s="859">
        <v>32</v>
      </c>
      <c r="G8187" s="518" t="s">
        <v>122</v>
      </c>
      <c r="H8187" s="518" t="s">
        <v>394</v>
      </c>
      <c r="I8187" s="518">
        <v>518027</v>
      </c>
    </row>
    <row r="8188" spans="1:9" x14ac:dyDescent="0.2">
      <c r="A8188" s="518" t="s">
        <v>394</v>
      </c>
      <c r="B8188" s="518">
        <v>518092</v>
      </c>
      <c r="C8188" s="518" t="s">
        <v>2660</v>
      </c>
      <c r="D8188" s="518" t="s">
        <v>2461</v>
      </c>
      <c r="E8188" s="859">
        <v>26</v>
      </c>
      <c r="F8188" s="859">
        <v>26</v>
      </c>
      <c r="G8188" s="518" t="s">
        <v>122</v>
      </c>
      <c r="H8188" s="518" t="s">
        <v>394</v>
      </c>
      <c r="I8188" s="518">
        <v>518092</v>
      </c>
    </row>
    <row r="8189" spans="1:9" x14ac:dyDescent="0.2">
      <c r="A8189" s="518" t="s">
        <v>394</v>
      </c>
      <c r="B8189" s="518">
        <v>518100</v>
      </c>
      <c r="C8189" s="518" t="s">
        <v>2660</v>
      </c>
      <c r="D8189" s="518" t="s">
        <v>6148</v>
      </c>
      <c r="E8189" s="859">
        <v>35</v>
      </c>
      <c r="F8189" s="859">
        <v>35</v>
      </c>
      <c r="G8189" s="518" t="s">
        <v>122</v>
      </c>
      <c r="H8189" s="518" t="s">
        <v>394</v>
      </c>
      <c r="I8189" s="518">
        <v>518100</v>
      </c>
    </row>
    <row r="8190" spans="1:9" x14ac:dyDescent="0.2">
      <c r="A8190" s="518" t="s">
        <v>394</v>
      </c>
      <c r="B8190" s="518">
        <v>518126</v>
      </c>
      <c r="C8190" s="518" t="s">
        <v>2660</v>
      </c>
      <c r="D8190" s="518" t="s">
        <v>6878</v>
      </c>
      <c r="E8190" s="859">
        <v>30</v>
      </c>
      <c r="F8190" s="859">
        <v>30</v>
      </c>
      <c r="G8190" s="518" t="s">
        <v>122</v>
      </c>
      <c r="H8190" s="518" t="s">
        <v>394</v>
      </c>
      <c r="I8190" s="518">
        <v>518126</v>
      </c>
    </row>
    <row r="8191" spans="1:9" x14ac:dyDescent="0.2">
      <c r="A8191" s="518" t="s">
        <v>390</v>
      </c>
      <c r="B8191" s="518">
        <v>518167</v>
      </c>
      <c r="C8191" s="518" t="s">
        <v>2660</v>
      </c>
      <c r="D8191" s="518" t="s">
        <v>2309</v>
      </c>
      <c r="E8191" s="859">
        <v>32</v>
      </c>
      <c r="F8191" s="859">
        <v>24</v>
      </c>
      <c r="G8191" s="518" t="s">
        <v>122</v>
      </c>
      <c r="H8191" s="518" t="s">
        <v>390</v>
      </c>
      <c r="I8191" s="518">
        <v>518167</v>
      </c>
    </row>
    <row r="8192" spans="1:9" x14ac:dyDescent="0.2">
      <c r="A8192" s="518" t="s">
        <v>390</v>
      </c>
      <c r="B8192" s="518">
        <v>518175</v>
      </c>
      <c r="C8192" s="518" t="s">
        <v>2660</v>
      </c>
      <c r="D8192" s="518" t="s">
        <v>2309</v>
      </c>
      <c r="E8192" s="859">
        <v>35</v>
      </c>
      <c r="F8192" s="859">
        <v>26</v>
      </c>
      <c r="G8192" s="518" t="s">
        <v>122</v>
      </c>
      <c r="H8192" s="518" t="s">
        <v>390</v>
      </c>
      <c r="I8192" s="518">
        <v>518175</v>
      </c>
    </row>
    <row r="8193" spans="1:9" x14ac:dyDescent="0.2">
      <c r="A8193" s="518" t="s">
        <v>394</v>
      </c>
      <c r="B8193" s="518">
        <v>518217</v>
      </c>
      <c r="C8193" s="518" t="s">
        <v>2660</v>
      </c>
      <c r="D8193" s="518" t="s">
        <v>6149</v>
      </c>
      <c r="E8193" s="859">
        <v>29</v>
      </c>
      <c r="F8193" s="859">
        <v>29</v>
      </c>
      <c r="G8193" s="518" t="s">
        <v>122</v>
      </c>
      <c r="H8193" s="518" t="s">
        <v>394</v>
      </c>
      <c r="I8193" s="518">
        <v>518217</v>
      </c>
    </row>
    <row r="8194" spans="1:9" x14ac:dyDescent="0.2">
      <c r="A8194" s="518" t="s">
        <v>394</v>
      </c>
      <c r="B8194" s="518">
        <v>518241</v>
      </c>
      <c r="C8194" s="518" t="s">
        <v>2660</v>
      </c>
      <c r="D8194" s="518" t="s">
        <v>9201</v>
      </c>
      <c r="E8194" s="859">
        <v>25</v>
      </c>
      <c r="F8194" s="859">
        <v>0</v>
      </c>
      <c r="G8194" s="518" t="s">
        <v>122</v>
      </c>
      <c r="H8194" s="518" t="s">
        <v>394</v>
      </c>
      <c r="I8194" s="518">
        <v>518241</v>
      </c>
    </row>
    <row r="8195" spans="1:9" x14ac:dyDescent="0.2">
      <c r="A8195" s="518" t="s">
        <v>190</v>
      </c>
      <c r="B8195" s="518">
        <v>518258</v>
      </c>
      <c r="C8195" s="518" t="s">
        <v>2660</v>
      </c>
      <c r="D8195" s="518" t="s">
        <v>2538</v>
      </c>
      <c r="E8195" s="859">
        <v>24</v>
      </c>
      <c r="F8195" s="859">
        <v>23</v>
      </c>
      <c r="G8195" s="518" t="s">
        <v>122</v>
      </c>
      <c r="H8195" s="518" t="s">
        <v>190</v>
      </c>
      <c r="I8195" s="518">
        <v>518258</v>
      </c>
    </row>
    <row r="8196" spans="1:9" x14ac:dyDescent="0.2">
      <c r="A8196" s="518" t="s">
        <v>190</v>
      </c>
      <c r="B8196" s="518">
        <v>518266</v>
      </c>
      <c r="C8196" s="518" t="s">
        <v>2660</v>
      </c>
      <c r="D8196" s="518" t="s">
        <v>2539</v>
      </c>
      <c r="E8196" s="859">
        <v>30</v>
      </c>
      <c r="F8196" s="859">
        <v>23</v>
      </c>
      <c r="G8196" s="518" t="s">
        <v>122</v>
      </c>
      <c r="H8196" s="518" t="s">
        <v>190</v>
      </c>
      <c r="I8196" s="518">
        <v>518266</v>
      </c>
    </row>
    <row r="8197" spans="1:9" x14ac:dyDescent="0.2">
      <c r="A8197" s="518" t="s">
        <v>148</v>
      </c>
      <c r="B8197" s="518">
        <v>518274</v>
      </c>
      <c r="C8197" s="518" t="s">
        <v>2660</v>
      </c>
      <c r="D8197" s="518" t="s">
        <v>680</v>
      </c>
      <c r="E8197" s="859">
        <v>32</v>
      </c>
      <c r="F8197" s="859">
        <v>32</v>
      </c>
      <c r="G8197" s="518" t="s">
        <v>122</v>
      </c>
      <c r="H8197" s="518" t="s">
        <v>148</v>
      </c>
      <c r="I8197" s="518">
        <v>518274</v>
      </c>
    </row>
    <row r="8198" spans="1:9" x14ac:dyDescent="0.2">
      <c r="A8198" s="518" t="s">
        <v>256</v>
      </c>
      <c r="B8198" s="518">
        <v>518332</v>
      </c>
      <c r="C8198" s="518" t="s">
        <v>2660</v>
      </c>
      <c r="D8198" s="518" t="s">
        <v>796</v>
      </c>
      <c r="E8198" s="859">
        <v>21</v>
      </c>
      <c r="F8198" s="859">
        <v>21</v>
      </c>
      <c r="G8198" s="518" t="s">
        <v>122</v>
      </c>
      <c r="H8198" s="518" t="s">
        <v>256</v>
      </c>
      <c r="I8198" s="518">
        <v>518332</v>
      </c>
    </row>
    <row r="8199" spans="1:9" x14ac:dyDescent="0.2">
      <c r="A8199" s="518" t="s">
        <v>255</v>
      </c>
      <c r="B8199" s="518">
        <v>518415</v>
      </c>
      <c r="C8199" s="518" t="s">
        <v>2660</v>
      </c>
      <c r="D8199" s="518" t="s">
        <v>941</v>
      </c>
      <c r="E8199" s="859">
        <v>35</v>
      </c>
      <c r="F8199" s="859">
        <v>30</v>
      </c>
      <c r="G8199" s="518" t="s">
        <v>122</v>
      </c>
      <c r="H8199" s="518" t="s">
        <v>255</v>
      </c>
      <c r="I8199" s="518">
        <v>518415</v>
      </c>
    </row>
    <row r="8200" spans="1:9" x14ac:dyDescent="0.2">
      <c r="A8200" s="518" t="s">
        <v>163</v>
      </c>
      <c r="B8200" s="518">
        <v>518431</v>
      </c>
      <c r="C8200" s="518" t="s">
        <v>2660</v>
      </c>
      <c r="D8200" s="518" t="s">
        <v>397</v>
      </c>
      <c r="E8200" s="859">
        <v>33</v>
      </c>
      <c r="F8200" s="859">
        <v>0</v>
      </c>
      <c r="G8200" s="518" t="s">
        <v>122</v>
      </c>
      <c r="H8200" s="518" t="s">
        <v>163</v>
      </c>
      <c r="I8200" s="518">
        <v>518431</v>
      </c>
    </row>
    <row r="8201" spans="1:9" x14ac:dyDescent="0.2">
      <c r="A8201" s="518" t="s">
        <v>310</v>
      </c>
      <c r="B8201" s="518">
        <v>518449</v>
      </c>
      <c r="C8201" s="518" t="s">
        <v>2660</v>
      </c>
      <c r="D8201" s="518" t="s">
        <v>1660</v>
      </c>
      <c r="E8201" s="859">
        <v>21</v>
      </c>
      <c r="F8201" s="859">
        <v>17</v>
      </c>
      <c r="G8201" s="518" t="s">
        <v>122</v>
      </c>
      <c r="H8201" s="518" t="s">
        <v>310</v>
      </c>
      <c r="I8201" s="518">
        <v>462028</v>
      </c>
    </row>
    <row r="8202" spans="1:9" x14ac:dyDescent="0.2">
      <c r="A8202" s="518" t="s">
        <v>372</v>
      </c>
      <c r="B8202" s="518">
        <v>518464</v>
      </c>
      <c r="C8202" s="518" t="s">
        <v>2660</v>
      </c>
      <c r="D8202" s="518" t="s">
        <v>2686</v>
      </c>
      <c r="E8202" s="859">
        <v>32</v>
      </c>
      <c r="F8202" s="859">
        <v>0</v>
      </c>
      <c r="G8202" s="518" t="s">
        <v>122</v>
      </c>
      <c r="H8202" s="518" t="s">
        <v>372</v>
      </c>
      <c r="I8202" s="518">
        <v>518464</v>
      </c>
    </row>
    <row r="8203" spans="1:9" x14ac:dyDescent="0.2">
      <c r="A8203" s="518" t="s">
        <v>372</v>
      </c>
      <c r="B8203" s="518">
        <v>518472</v>
      </c>
      <c r="C8203" s="518" t="s">
        <v>2660</v>
      </c>
      <c r="D8203" s="518" t="s">
        <v>9202</v>
      </c>
      <c r="E8203" s="859">
        <v>35</v>
      </c>
      <c r="F8203" s="859">
        <v>0</v>
      </c>
      <c r="G8203" s="518" t="s">
        <v>122</v>
      </c>
      <c r="H8203" s="518" t="s">
        <v>372</v>
      </c>
      <c r="I8203" s="518">
        <v>518472</v>
      </c>
    </row>
    <row r="8204" spans="1:9" x14ac:dyDescent="0.2">
      <c r="A8204" s="518" t="s">
        <v>372</v>
      </c>
      <c r="B8204" s="518">
        <v>518480</v>
      </c>
      <c r="C8204" s="518" t="s">
        <v>2660</v>
      </c>
      <c r="D8204" s="518" t="s">
        <v>9203</v>
      </c>
      <c r="E8204" s="859">
        <v>35</v>
      </c>
      <c r="F8204" s="859">
        <v>23</v>
      </c>
      <c r="G8204" s="518" t="s">
        <v>122</v>
      </c>
      <c r="H8204" s="518" t="s">
        <v>372</v>
      </c>
      <c r="I8204" s="518">
        <v>518480</v>
      </c>
    </row>
    <row r="8205" spans="1:9" x14ac:dyDescent="0.2">
      <c r="A8205" s="518" t="s">
        <v>372</v>
      </c>
      <c r="B8205" s="518">
        <v>518498</v>
      </c>
      <c r="C8205" s="518" t="s">
        <v>2660</v>
      </c>
      <c r="D8205" s="518" t="s">
        <v>9200</v>
      </c>
      <c r="E8205" s="859">
        <v>35</v>
      </c>
      <c r="F8205" s="859">
        <v>0</v>
      </c>
      <c r="G8205" s="518" t="s">
        <v>122</v>
      </c>
      <c r="H8205" s="518" t="s">
        <v>372</v>
      </c>
      <c r="I8205" s="518">
        <v>518498</v>
      </c>
    </row>
    <row r="8206" spans="1:9" x14ac:dyDescent="0.2">
      <c r="A8206" s="518" t="s">
        <v>372</v>
      </c>
      <c r="B8206" s="518">
        <v>518506</v>
      </c>
      <c r="C8206" s="518" t="s">
        <v>2660</v>
      </c>
      <c r="D8206" s="518" t="s">
        <v>2687</v>
      </c>
      <c r="E8206" s="859">
        <v>31</v>
      </c>
      <c r="F8206" s="859">
        <v>0</v>
      </c>
      <c r="G8206" s="518" t="s">
        <v>122</v>
      </c>
      <c r="H8206" s="518" t="s">
        <v>372</v>
      </c>
      <c r="I8206" s="518">
        <v>518506</v>
      </c>
    </row>
    <row r="8207" spans="1:9" x14ac:dyDescent="0.2">
      <c r="A8207" s="518" t="s">
        <v>372</v>
      </c>
      <c r="B8207" s="518">
        <v>518514</v>
      </c>
      <c r="C8207" s="518" t="s">
        <v>2660</v>
      </c>
      <c r="D8207" s="518" t="s">
        <v>2407</v>
      </c>
      <c r="E8207" s="859">
        <v>34</v>
      </c>
      <c r="F8207" s="859">
        <v>0</v>
      </c>
      <c r="G8207" s="518" t="s">
        <v>122</v>
      </c>
      <c r="H8207" s="518" t="s">
        <v>372</v>
      </c>
      <c r="I8207" s="518">
        <v>518514</v>
      </c>
    </row>
    <row r="8208" spans="1:9" x14ac:dyDescent="0.2">
      <c r="A8208" s="518" t="s">
        <v>372</v>
      </c>
      <c r="B8208" s="518">
        <v>518522</v>
      </c>
      <c r="C8208" s="518" t="s">
        <v>2660</v>
      </c>
      <c r="D8208" s="518" t="s">
        <v>2237</v>
      </c>
      <c r="E8208" s="859">
        <v>35</v>
      </c>
      <c r="F8208" s="859">
        <v>26</v>
      </c>
      <c r="G8208" s="518" t="s">
        <v>122</v>
      </c>
      <c r="H8208" s="518" t="s">
        <v>372</v>
      </c>
      <c r="I8208" s="518">
        <v>518522</v>
      </c>
    </row>
    <row r="8209" spans="1:9" x14ac:dyDescent="0.2">
      <c r="A8209" s="518" t="s">
        <v>394</v>
      </c>
      <c r="B8209" s="518">
        <v>518548</v>
      </c>
      <c r="C8209" s="518" t="s">
        <v>2660</v>
      </c>
      <c r="D8209" s="518" t="s">
        <v>6150</v>
      </c>
      <c r="E8209" s="859">
        <v>30</v>
      </c>
      <c r="F8209" s="859">
        <v>30</v>
      </c>
      <c r="G8209" s="518" t="s">
        <v>122</v>
      </c>
      <c r="H8209" s="518" t="s">
        <v>394</v>
      </c>
      <c r="I8209" s="518">
        <v>518548</v>
      </c>
    </row>
    <row r="8210" spans="1:9" x14ac:dyDescent="0.2">
      <c r="A8210" s="518" t="s">
        <v>270</v>
      </c>
      <c r="B8210" s="518">
        <v>518563</v>
      </c>
      <c r="C8210" s="518" t="s">
        <v>2660</v>
      </c>
      <c r="D8210" s="518" t="s">
        <v>2120</v>
      </c>
      <c r="E8210" s="859">
        <v>25</v>
      </c>
      <c r="F8210" s="859">
        <v>25</v>
      </c>
      <c r="G8210" s="518" t="s">
        <v>122</v>
      </c>
      <c r="H8210" s="518" t="s">
        <v>270</v>
      </c>
      <c r="I8210" s="518">
        <v>518563</v>
      </c>
    </row>
    <row r="8211" spans="1:9" x14ac:dyDescent="0.2">
      <c r="A8211" s="518" t="s">
        <v>376</v>
      </c>
      <c r="B8211" s="518">
        <v>518571</v>
      </c>
      <c r="C8211" s="518" t="s">
        <v>2660</v>
      </c>
      <c r="D8211" s="518" t="s">
        <v>861</v>
      </c>
      <c r="E8211" s="859">
        <v>33</v>
      </c>
      <c r="F8211" s="859">
        <v>27</v>
      </c>
      <c r="G8211" s="518" t="s">
        <v>122</v>
      </c>
      <c r="H8211" s="518" t="s">
        <v>376</v>
      </c>
      <c r="I8211" s="518">
        <v>518571</v>
      </c>
    </row>
    <row r="8212" spans="1:9" x14ac:dyDescent="0.2">
      <c r="A8212" s="518" t="s">
        <v>376</v>
      </c>
      <c r="B8212" s="518">
        <v>518597</v>
      </c>
      <c r="C8212" s="518" t="s">
        <v>2660</v>
      </c>
      <c r="D8212" s="518" t="s">
        <v>2769</v>
      </c>
      <c r="E8212" s="859">
        <v>34</v>
      </c>
      <c r="F8212" s="859">
        <v>33</v>
      </c>
      <c r="G8212" s="518" t="s">
        <v>122</v>
      </c>
      <c r="H8212" s="518" t="s">
        <v>376</v>
      </c>
      <c r="I8212" s="518">
        <v>518597</v>
      </c>
    </row>
    <row r="8213" spans="1:9" x14ac:dyDescent="0.2">
      <c r="A8213" s="518" t="s">
        <v>376</v>
      </c>
      <c r="B8213" s="518">
        <v>518605</v>
      </c>
      <c r="C8213" s="518" t="s">
        <v>2660</v>
      </c>
      <c r="D8213" s="518" t="s">
        <v>1060</v>
      </c>
      <c r="E8213" s="859">
        <v>35</v>
      </c>
      <c r="F8213" s="859">
        <v>26</v>
      </c>
      <c r="G8213" s="518" t="s">
        <v>122</v>
      </c>
      <c r="H8213" s="518" t="s">
        <v>376</v>
      </c>
      <c r="I8213" s="518">
        <v>518605</v>
      </c>
    </row>
    <row r="8214" spans="1:9" x14ac:dyDescent="0.2">
      <c r="A8214" s="518" t="s">
        <v>267</v>
      </c>
      <c r="B8214" s="518">
        <v>518613</v>
      </c>
      <c r="C8214" s="518" t="s">
        <v>2660</v>
      </c>
      <c r="D8214" s="518" t="s">
        <v>299</v>
      </c>
      <c r="E8214" s="859">
        <v>33</v>
      </c>
      <c r="F8214" s="859">
        <v>33</v>
      </c>
      <c r="G8214" s="518" t="s">
        <v>122</v>
      </c>
      <c r="H8214" s="518" t="s">
        <v>267</v>
      </c>
      <c r="I8214" s="518">
        <v>518613</v>
      </c>
    </row>
    <row r="8215" spans="1:9" x14ac:dyDescent="0.2">
      <c r="A8215" s="518" t="s">
        <v>267</v>
      </c>
      <c r="B8215" s="518">
        <v>518621</v>
      </c>
      <c r="C8215" s="518" t="s">
        <v>2660</v>
      </c>
      <c r="D8215" s="518" t="s">
        <v>736</v>
      </c>
      <c r="E8215" s="859">
        <v>23</v>
      </c>
      <c r="F8215" s="859">
        <v>23</v>
      </c>
      <c r="G8215" s="518" t="s">
        <v>122</v>
      </c>
      <c r="H8215" s="518" t="s">
        <v>267</v>
      </c>
      <c r="I8215" s="518">
        <v>518621</v>
      </c>
    </row>
    <row r="8216" spans="1:9" x14ac:dyDescent="0.2">
      <c r="A8216" s="518" t="s">
        <v>198</v>
      </c>
      <c r="B8216" s="518">
        <v>518639</v>
      </c>
      <c r="C8216" s="518" t="s">
        <v>2660</v>
      </c>
      <c r="D8216" s="518" t="s">
        <v>932</v>
      </c>
      <c r="E8216" s="859">
        <v>19</v>
      </c>
      <c r="F8216" s="859">
        <v>19</v>
      </c>
      <c r="G8216" s="518" t="s">
        <v>122</v>
      </c>
      <c r="H8216" s="518" t="s">
        <v>198</v>
      </c>
      <c r="I8216" s="518">
        <v>518639</v>
      </c>
    </row>
    <row r="8217" spans="1:9" x14ac:dyDescent="0.2">
      <c r="A8217" s="518" t="s">
        <v>198</v>
      </c>
      <c r="B8217" s="518">
        <v>518654</v>
      </c>
      <c r="C8217" s="518" t="s">
        <v>2660</v>
      </c>
      <c r="D8217" s="518" t="s">
        <v>816</v>
      </c>
      <c r="E8217" s="859">
        <v>33</v>
      </c>
      <c r="F8217" s="859">
        <v>33</v>
      </c>
      <c r="G8217" s="518" t="s">
        <v>122</v>
      </c>
      <c r="H8217" s="518" t="s">
        <v>198</v>
      </c>
      <c r="I8217" s="518">
        <v>518654</v>
      </c>
    </row>
    <row r="8218" spans="1:9" x14ac:dyDescent="0.2">
      <c r="A8218" s="518" t="s">
        <v>198</v>
      </c>
      <c r="B8218" s="518">
        <v>518662</v>
      </c>
      <c r="C8218" s="518" t="s">
        <v>2660</v>
      </c>
      <c r="D8218" s="518" t="s">
        <v>2741</v>
      </c>
      <c r="E8218" s="859">
        <v>33</v>
      </c>
      <c r="F8218" s="859">
        <v>33</v>
      </c>
      <c r="G8218" s="518" t="s">
        <v>122</v>
      </c>
      <c r="H8218" s="518" t="s">
        <v>198</v>
      </c>
      <c r="I8218" s="518">
        <v>518662</v>
      </c>
    </row>
    <row r="8219" spans="1:9" x14ac:dyDescent="0.2">
      <c r="A8219" s="518" t="s">
        <v>198</v>
      </c>
      <c r="B8219" s="518">
        <v>518670</v>
      </c>
      <c r="C8219" s="518" t="s">
        <v>2660</v>
      </c>
      <c r="D8219" s="518" t="s">
        <v>891</v>
      </c>
      <c r="E8219" s="859">
        <v>19</v>
      </c>
      <c r="F8219" s="859">
        <v>19</v>
      </c>
      <c r="G8219" s="518" t="s">
        <v>122</v>
      </c>
      <c r="H8219" s="518" t="s">
        <v>198</v>
      </c>
      <c r="I8219" s="518">
        <v>518670</v>
      </c>
    </row>
    <row r="8220" spans="1:9" x14ac:dyDescent="0.2">
      <c r="A8220" s="518" t="s">
        <v>198</v>
      </c>
      <c r="B8220" s="518">
        <v>518688</v>
      </c>
      <c r="C8220" s="518" t="s">
        <v>2660</v>
      </c>
      <c r="D8220" s="518" t="s">
        <v>735</v>
      </c>
      <c r="E8220" s="859">
        <v>27</v>
      </c>
      <c r="F8220" s="859">
        <v>27</v>
      </c>
      <c r="G8220" s="518" t="s">
        <v>122</v>
      </c>
      <c r="H8220" s="518" t="s">
        <v>198</v>
      </c>
      <c r="I8220" s="518">
        <v>518688</v>
      </c>
    </row>
    <row r="8221" spans="1:9" x14ac:dyDescent="0.2">
      <c r="A8221" s="518" t="s">
        <v>388</v>
      </c>
      <c r="B8221" s="518">
        <v>518712</v>
      </c>
      <c r="C8221" s="518" t="s">
        <v>2660</v>
      </c>
      <c r="D8221" s="518" t="s">
        <v>797</v>
      </c>
      <c r="E8221" s="859">
        <v>35</v>
      </c>
      <c r="F8221" s="859">
        <v>35</v>
      </c>
      <c r="G8221" s="518" t="s">
        <v>122</v>
      </c>
      <c r="H8221" s="518" t="s">
        <v>388</v>
      </c>
      <c r="I8221" s="518">
        <v>518712</v>
      </c>
    </row>
    <row r="8222" spans="1:9" x14ac:dyDescent="0.2">
      <c r="A8222" s="518" t="s">
        <v>388</v>
      </c>
      <c r="B8222" s="518">
        <v>518720</v>
      </c>
      <c r="C8222" s="518" t="s">
        <v>2660</v>
      </c>
      <c r="D8222" s="518" t="s">
        <v>779</v>
      </c>
      <c r="E8222" s="859">
        <v>30</v>
      </c>
      <c r="F8222" s="859">
        <v>26</v>
      </c>
      <c r="G8222" s="518" t="s">
        <v>122</v>
      </c>
      <c r="H8222" s="518" t="s">
        <v>388</v>
      </c>
      <c r="I8222" s="518">
        <v>518720</v>
      </c>
    </row>
    <row r="8223" spans="1:9" x14ac:dyDescent="0.2">
      <c r="A8223" s="518" t="s">
        <v>388</v>
      </c>
      <c r="B8223" s="518">
        <v>518746</v>
      </c>
      <c r="C8223" s="518" t="s">
        <v>2660</v>
      </c>
      <c r="D8223" s="518" t="s">
        <v>657</v>
      </c>
      <c r="E8223" s="859">
        <v>18</v>
      </c>
      <c r="F8223" s="859">
        <v>15</v>
      </c>
      <c r="G8223" s="518" t="s">
        <v>122</v>
      </c>
      <c r="H8223" s="518" t="s">
        <v>388</v>
      </c>
      <c r="I8223" s="518">
        <v>518746</v>
      </c>
    </row>
    <row r="8224" spans="1:9" x14ac:dyDescent="0.2">
      <c r="A8224" s="518" t="s">
        <v>388</v>
      </c>
      <c r="B8224" s="518">
        <v>518753</v>
      </c>
      <c r="C8224" s="518" t="s">
        <v>2660</v>
      </c>
      <c r="D8224" s="518" t="s">
        <v>995</v>
      </c>
      <c r="E8224" s="859">
        <v>34</v>
      </c>
      <c r="F8224" s="859">
        <v>32</v>
      </c>
      <c r="G8224" s="518" t="s">
        <v>122</v>
      </c>
      <c r="H8224" s="518" t="s">
        <v>388</v>
      </c>
      <c r="I8224" s="518">
        <v>518753</v>
      </c>
    </row>
    <row r="8225" spans="1:9" x14ac:dyDescent="0.2">
      <c r="A8225" s="518" t="s">
        <v>388</v>
      </c>
      <c r="B8225" s="518">
        <v>518761</v>
      </c>
      <c r="C8225" s="518" t="s">
        <v>2660</v>
      </c>
      <c r="D8225" s="518" t="s">
        <v>1263</v>
      </c>
      <c r="E8225" s="859">
        <v>30</v>
      </c>
      <c r="F8225" s="859">
        <v>29</v>
      </c>
      <c r="G8225" s="518" t="s">
        <v>122</v>
      </c>
      <c r="H8225" s="518" t="s">
        <v>388</v>
      </c>
      <c r="I8225" s="518">
        <v>518761</v>
      </c>
    </row>
    <row r="8226" spans="1:9" x14ac:dyDescent="0.2">
      <c r="A8226" s="518" t="s">
        <v>388</v>
      </c>
      <c r="B8226" s="518">
        <v>518779</v>
      </c>
      <c r="C8226" s="518" t="s">
        <v>2660</v>
      </c>
      <c r="D8226" s="518" t="s">
        <v>1030</v>
      </c>
      <c r="E8226" s="859">
        <v>33</v>
      </c>
      <c r="F8226" s="859">
        <v>32</v>
      </c>
      <c r="G8226" s="518" t="s">
        <v>122</v>
      </c>
      <c r="H8226" s="518" t="s">
        <v>388</v>
      </c>
      <c r="I8226" s="518">
        <v>518779</v>
      </c>
    </row>
    <row r="8227" spans="1:9" x14ac:dyDescent="0.2">
      <c r="A8227" s="518" t="s">
        <v>388</v>
      </c>
      <c r="B8227" s="518">
        <v>518787</v>
      </c>
      <c r="C8227" s="518" t="s">
        <v>2660</v>
      </c>
      <c r="D8227" s="518" t="s">
        <v>1452</v>
      </c>
      <c r="E8227" s="859">
        <v>25</v>
      </c>
      <c r="F8227" s="859">
        <v>25</v>
      </c>
      <c r="G8227" s="518" t="s">
        <v>122</v>
      </c>
      <c r="H8227" s="518" t="s">
        <v>388</v>
      </c>
      <c r="I8227" s="518">
        <v>518787</v>
      </c>
    </row>
    <row r="8228" spans="1:9" x14ac:dyDescent="0.2">
      <c r="A8228" s="518" t="s">
        <v>332</v>
      </c>
      <c r="B8228" s="518">
        <v>518811</v>
      </c>
      <c r="C8228" s="518" t="s">
        <v>2660</v>
      </c>
      <c r="D8228" s="518" t="s">
        <v>1183</v>
      </c>
      <c r="E8228" s="859">
        <v>34</v>
      </c>
      <c r="F8228" s="859">
        <v>34</v>
      </c>
      <c r="G8228" s="518" t="s">
        <v>122</v>
      </c>
      <c r="H8228" s="518" t="s">
        <v>332</v>
      </c>
      <c r="I8228" s="518">
        <v>518811</v>
      </c>
    </row>
    <row r="8229" spans="1:9" x14ac:dyDescent="0.2">
      <c r="A8229" s="518" t="s">
        <v>337</v>
      </c>
      <c r="B8229" s="518">
        <v>518852</v>
      </c>
      <c r="C8229" s="518" t="s">
        <v>2660</v>
      </c>
      <c r="D8229" s="518" t="s">
        <v>884</v>
      </c>
      <c r="E8229" s="859">
        <v>23</v>
      </c>
      <c r="F8229" s="859">
        <v>0</v>
      </c>
      <c r="G8229" s="518" t="s">
        <v>122</v>
      </c>
      <c r="H8229" s="518" t="s">
        <v>337</v>
      </c>
      <c r="I8229" s="518">
        <v>518852</v>
      </c>
    </row>
    <row r="8230" spans="1:9" x14ac:dyDescent="0.2">
      <c r="A8230" s="518" t="s">
        <v>8493</v>
      </c>
      <c r="B8230" s="518">
        <v>518894</v>
      </c>
      <c r="C8230" s="518" t="s">
        <v>2660</v>
      </c>
      <c r="D8230" s="518" t="s">
        <v>447</v>
      </c>
      <c r="E8230" s="859">
        <v>27</v>
      </c>
      <c r="F8230" s="859">
        <v>26</v>
      </c>
      <c r="G8230" s="518" t="s">
        <v>122</v>
      </c>
      <c r="H8230" s="518" t="s">
        <v>8493</v>
      </c>
      <c r="I8230" s="518">
        <v>518894</v>
      </c>
    </row>
    <row r="8231" spans="1:9" x14ac:dyDescent="0.2">
      <c r="A8231" s="518" t="s">
        <v>358</v>
      </c>
      <c r="B8231" s="518">
        <v>518902</v>
      </c>
      <c r="C8231" s="518" t="s">
        <v>2660</v>
      </c>
      <c r="D8231" s="518" t="s">
        <v>2227</v>
      </c>
      <c r="E8231" s="859">
        <v>32</v>
      </c>
      <c r="F8231" s="859">
        <v>31</v>
      </c>
      <c r="G8231" s="518" t="s">
        <v>122</v>
      </c>
      <c r="H8231" s="518" t="s">
        <v>358</v>
      </c>
      <c r="I8231" s="518">
        <v>518902</v>
      </c>
    </row>
    <row r="8232" spans="1:9" x14ac:dyDescent="0.2">
      <c r="A8232" s="518" t="s">
        <v>378</v>
      </c>
      <c r="B8232" s="518">
        <v>518928</v>
      </c>
      <c r="C8232" s="518" t="s">
        <v>2660</v>
      </c>
      <c r="D8232" s="518" t="s">
        <v>737</v>
      </c>
      <c r="E8232" s="859">
        <v>19</v>
      </c>
      <c r="F8232" s="859">
        <v>19</v>
      </c>
      <c r="G8232" s="518" t="s">
        <v>122</v>
      </c>
      <c r="H8232" s="518" t="s">
        <v>378</v>
      </c>
      <c r="I8232" s="518">
        <v>518928</v>
      </c>
    </row>
    <row r="8233" spans="1:9" x14ac:dyDescent="0.2">
      <c r="A8233" s="518" t="s">
        <v>378</v>
      </c>
      <c r="B8233" s="518">
        <v>518936</v>
      </c>
      <c r="C8233" s="518" t="s">
        <v>2660</v>
      </c>
      <c r="D8233" s="518" t="s">
        <v>427</v>
      </c>
      <c r="E8233" s="859">
        <v>26</v>
      </c>
      <c r="F8233" s="859">
        <v>26</v>
      </c>
      <c r="G8233" s="518" t="s">
        <v>122</v>
      </c>
      <c r="H8233" s="518" t="s">
        <v>378</v>
      </c>
      <c r="I8233" s="518">
        <v>518936</v>
      </c>
    </row>
    <row r="8234" spans="1:9" x14ac:dyDescent="0.2">
      <c r="A8234" s="518" t="s">
        <v>378</v>
      </c>
      <c r="B8234" s="518">
        <v>518944</v>
      </c>
      <c r="C8234" s="518" t="s">
        <v>2660</v>
      </c>
      <c r="D8234" s="518" t="s">
        <v>616</v>
      </c>
      <c r="E8234" s="859">
        <v>17</v>
      </c>
      <c r="F8234" s="859">
        <v>17</v>
      </c>
      <c r="G8234" s="518" t="s">
        <v>122</v>
      </c>
      <c r="H8234" s="518" t="s">
        <v>378</v>
      </c>
      <c r="I8234" s="518">
        <v>518944</v>
      </c>
    </row>
    <row r="8235" spans="1:9" x14ac:dyDescent="0.2">
      <c r="A8235" s="518" t="s">
        <v>378</v>
      </c>
      <c r="B8235" s="518">
        <v>518951</v>
      </c>
      <c r="C8235" s="518" t="s">
        <v>2660</v>
      </c>
      <c r="D8235" s="518" t="s">
        <v>1085</v>
      </c>
      <c r="E8235" s="859">
        <v>29</v>
      </c>
      <c r="F8235" s="859">
        <v>28</v>
      </c>
      <c r="G8235" s="518" t="s">
        <v>122</v>
      </c>
      <c r="H8235" s="518" t="s">
        <v>378</v>
      </c>
      <c r="I8235" s="518">
        <v>518951</v>
      </c>
    </row>
    <row r="8236" spans="1:9" x14ac:dyDescent="0.2">
      <c r="A8236" s="518" t="s">
        <v>8494</v>
      </c>
      <c r="B8236" s="518">
        <v>518985</v>
      </c>
      <c r="C8236" s="518" t="s">
        <v>2660</v>
      </c>
      <c r="D8236" s="518" t="s">
        <v>538</v>
      </c>
      <c r="E8236" s="859">
        <v>23</v>
      </c>
      <c r="F8236" s="859">
        <v>22</v>
      </c>
      <c r="G8236" s="518" t="s">
        <v>122</v>
      </c>
      <c r="H8236" s="518" t="s">
        <v>8494</v>
      </c>
      <c r="I8236" s="518">
        <v>518985</v>
      </c>
    </row>
    <row r="8237" spans="1:9" x14ac:dyDescent="0.2">
      <c r="A8237" s="518" t="s">
        <v>256</v>
      </c>
      <c r="B8237" s="518">
        <v>519041</v>
      </c>
      <c r="C8237" s="518" t="s">
        <v>2660</v>
      </c>
      <c r="D8237" s="518" t="s">
        <v>2323</v>
      </c>
      <c r="E8237" s="859">
        <v>25</v>
      </c>
      <c r="F8237" s="859">
        <v>0</v>
      </c>
      <c r="G8237" s="518" t="s">
        <v>128</v>
      </c>
      <c r="H8237" s="518" t="s">
        <v>256</v>
      </c>
      <c r="I8237" s="518">
        <v>519041</v>
      </c>
    </row>
    <row r="8238" spans="1:9" x14ac:dyDescent="0.2">
      <c r="A8238" s="518" t="s">
        <v>256</v>
      </c>
      <c r="B8238" s="518">
        <v>519058</v>
      </c>
      <c r="C8238" s="518" t="s">
        <v>2660</v>
      </c>
      <c r="D8238" s="518" t="s">
        <v>2324</v>
      </c>
      <c r="E8238" s="859">
        <v>27</v>
      </c>
      <c r="F8238" s="859">
        <v>0</v>
      </c>
      <c r="G8238" s="518" t="s">
        <v>128</v>
      </c>
      <c r="H8238" s="518" t="s">
        <v>256</v>
      </c>
      <c r="I8238" s="518">
        <v>519058</v>
      </c>
    </row>
    <row r="8239" spans="1:9" x14ac:dyDescent="0.2">
      <c r="A8239" s="518" t="s">
        <v>256</v>
      </c>
      <c r="B8239" s="518">
        <v>519066</v>
      </c>
      <c r="C8239" s="518" t="s">
        <v>2660</v>
      </c>
      <c r="D8239" s="518" t="s">
        <v>2350</v>
      </c>
      <c r="E8239" s="859">
        <v>24</v>
      </c>
      <c r="F8239" s="859">
        <v>0</v>
      </c>
      <c r="G8239" s="518" t="s">
        <v>128</v>
      </c>
      <c r="H8239" s="518" t="s">
        <v>256</v>
      </c>
      <c r="I8239" s="518">
        <v>519066</v>
      </c>
    </row>
    <row r="8240" spans="1:9" x14ac:dyDescent="0.2">
      <c r="A8240" s="518" t="s">
        <v>256</v>
      </c>
      <c r="B8240" s="518">
        <v>519165</v>
      </c>
      <c r="C8240" s="518" t="s">
        <v>2660</v>
      </c>
      <c r="D8240" s="518" t="s">
        <v>2351</v>
      </c>
      <c r="E8240" s="859">
        <v>25</v>
      </c>
      <c r="F8240" s="859">
        <v>19</v>
      </c>
      <c r="G8240" s="518" t="s">
        <v>128</v>
      </c>
      <c r="H8240" s="518" t="s">
        <v>256</v>
      </c>
      <c r="I8240" s="518">
        <v>519165</v>
      </c>
    </row>
    <row r="8241" spans="1:9" x14ac:dyDescent="0.2">
      <c r="A8241" s="518" t="s">
        <v>256</v>
      </c>
      <c r="B8241" s="518">
        <v>519173</v>
      </c>
      <c r="C8241" s="518" t="s">
        <v>2660</v>
      </c>
      <c r="D8241" s="518" t="s">
        <v>2352</v>
      </c>
      <c r="E8241" s="859">
        <v>27</v>
      </c>
      <c r="F8241" s="859">
        <v>0</v>
      </c>
      <c r="G8241" s="518" t="s">
        <v>128</v>
      </c>
      <c r="H8241" s="518" t="s">
        <v>256</v>
      </c>
      <c r="I8241" s="518">
        <v>519173</v>
      </c>
    </row>
    <row r="8242" spans="1:9" x14ac:dyDescent="0.2">
      <c r="A8242" s="518" t="s">
        <v>256</v>
      </c>
      <c r="B8242" s="518">
        <v>519181</v>
      </c>
      <c r="C8242" s="518" t="s">
        <v>2660</v>
      </c>
      <c r="D8242" s="518" t="s">
        <v>1941</v>
      </c>
      <c r="E8242" s="859">
        <v>30</v>
      </c>
      <c r="F8242" s="859">
        <v>26</v>
      </c>
      <c r="G8242" s="518" t="s">
        <v>128</v>
      </c>
      <c r="H8242" s="518" t="s">
        <v>256</v>
      </c>
      <c r="I8242" s="518">
        <v>519181</v>
      </c>
    </row>
    <row r="8243" spans="1:9" x14ac:dyDescent="0.2">
      <c r="A8243" s="518" t="s">
        <v>256</v>
      </c>
      <c r="B8243" s="518">
        <v>519207</v>
      </c>
      <c r="C8243" s="518" t="s">
        <v>2660</v>
      </c>
      <c r="D8243" s="518" t="s">
        <v>7682</v>
      </c>
      <c r="E8243" s="859">
        <v>22</v>
      </c>
      <c r="F8243" s="859">
        <v>0</v>
      </c>
      <c r="G8243" s="518" t="s">
        <v>128</v>
      </c>
      <c r="H8243" s="518" t="s">
        <v>256</v>
      </c>
      <c r="I8243" s="518">
        <v>519207</v>
      </c>
    </row>
    <row r="8244" spans="1:9" x14ac:dyDescent="0.2">
      <c r="A8244" s="518" t="s">
        <v>372</v>
      </c>
      <c r="B8244" s="518">
        <v>519231</v>
      </c>
      <c r="C8244" s="518" t="s">
        <v>2660</v>
      </c>
      <c r="D8244" s="518" t="s">
        <v>9204</v>
      </c>
      <c r="E8244" s="859">
        <v>31</v>
      </c>
      <c r="F8244" s="859">
        <v>0</v>
      </c>
      <c r="G8244" s="518" t="s">
        <v>122</v>
      </c>
      <c r="H8244" s="518" t="s">
        <v>372</v>
      </c>
      <c r="I8244" s="518">
        <v>519231</v>
      </c>
    </row>
    <row r="8245" spans="1:9" x14ac:dyDescent="0.2">
      <c r="A8245" s="518" t="s">
        <v>256</v>
      </c>
      <c r="B8245" s="518">
        <v>519322</v>
      </c>
      <c r="C8245" s="518" t="s">
        <v>2660</v>
      </c>
      <c r="D8245" s="518" t="s">
        <v>1896</v>
      </c>
      <c r="E8245" s="859">
        <v>32</v>
      </c>
      <c r="F8245" s="859">
        <v>0</v>
      </c>
      <c r="G8245" s="518" t="s">
        <v>128</v>
      </c>
      <c r="H8245" s="518" t="s">
        <v>256</v>
      </c>
      <c r="I8245" s="518">
        <v>519322</v>
      </c>
    </row>
    <row r="8246" spans="1:9" x14ac:dyDescent="0.2">
      <c r="A8246" s="518" t="s">
        <v>166</v>
      </c>
      <c r="B8246" s="518">
        <v>519413</v>
      </c>
      <c r="C8246" s="518" t="s">
        <v>2660</v>
      </c>
      <c r="D8246" s="518" t="s">
        <v>575</v>
      </c>
      <c r="E8246" s="859">
        <v>22</v>
      </c>
      <c r="F8246" s="859">
        <v>22</v>
      </c>
      <c r="G8246" s="518" t="s">
        <v>128</v>
      </c>
      <c r="H8246" s="518" t="s">
        <v>166</v>
      </c>
      <c r="I8246" s="518">
        <v>519413</v>
      </c>
    </row>
    <row r="8247" spans="1:9" x14ac:dyDescent="0.2">
      <c r="A8247" s="518" t="s">
        <v>256</v>
      </c>
      <c r="B8247" s="518">
        <v>519462</v>
      </c>
      <c r="C8247" s="518" t="s">
        <v>2660</v>
      </c>
      <c r="D8247" s="518" t="s">
        <v>1342</v>
      </c>
      <c r="E8247" s="859">
        <v>36</v>
      </c>
      <c r="F8247" s="859">
        <v>18</v>
      </c>
      <c r="G8247" s="518" t="s">
        <v>128</v>
      </c>
      <c r="H8247" s="518" t="s">
        <v>256</v>
      </c>
      <c r="I8247" s="518">
        <v>519462</v>
      </c>
    </row>
    <row r="8248" spans="1:9" x14ac:dyDescent="0.2">
      <c r="A8248" s="518" t="s">
        <v>231</v>
      </c>
      <c r="B8248" s="518">
        <v>519520</v>
      </c>
      <c r="C8248" s="518" t="s">
        <v>2660</v>
      </c>
      <c r="D8248" s="518" t="s">
        <v>612</v>
      </c>
      <c r="E8248" s="859">
        <v>16</v>
      </c>
      <c r="F8248" s="859">
        <v>16</v>
      </c>
      <c r="G8248" s="518" t="s">
        <v>122</v>
      </c>
      <c r="H8248" s="518" t="s">
        <v>231</v>
      </c>
      <c r="I8248" s="518">
        <v>569764</v>
      </c>
    </row>
    <row r="8249" spans="1:9" x14ac:dyDescent="0.2">
      <c r="A8249" s="518" t="s">
        <v>203</v>
      </c>
      <c r="B8249" s="518">
        <v>519561</v>
      </c>
      <c r="C8249" s="518" t="s">
        <v>2660</v>
      </c>
      <c r="D8249" s="518" t="s">
        <v>1139</v>
      </c>
      <c r="E8249" s="859">
        <v>19</v>
      </c>
      <c r="F8249" s="859">
        <v>19</v>
      </c>
      <c r="G8249" s="518" t="s">
        <v>122</v>
      </c>
      <c r="H8249" s="518" t="s">
        <v>203</v>
      </c>
      <c r="I8249" s="518">
        <v>519561</v>
      </c>
    </row>
    <row r="8250" spans="1:9" x14ac:dyDescent="0.2">
      <c r="A8250" s="518" t="s">
        <v>337</v>
      </c>
      <c r="B8250" s="518">
        <v>519587</v>
      </c>
      <c r="C8250" s="518" t="s">
        <v>2660</v>
      </c>
      <c r="D8250" s="518" t="s">
        <v>2579</v>
      </c>
      <c r="E8250" s="859">
        <v>22</v>
      </c>
      <c r="F8250" s="859">
        <v>22</v>
      </c>
      <c r="G8250" s="518" t="s">
        <v>122</v>
      </c>
      <c r="H8250" s="518" t="s">
        <v>337</v>
      </c>
      <c r="I8250" s="518">
        <v>519587</v>
      </c>
    </row>
    <row r="8251" spans="1:9" x14ac:dyDescent="0.2">
      <c r="A8251" s="518" t="s">
        <v>292</v>
      </c>
      <c r="B8251" s="518">
        <v>519710</v>
      </c>
      <c r="C8251" s="518" t="s">
        <v>2660</v>
      </c>
      <c r="D8251" s="518" t="s">
        <v>2135</v>
      </c>
      <c r="E8251" s="859">
        <v>35</v>
      </c>
      <c r="F8251" s="859">
        <v>0</v>
      </c>
      <c r="G8251" s="518" t="s">
        <v>128</v>
      </c>
      <c r="H8251" s="518" t="s">
        <v>292</v>
      </c>
      <c r="I8251" s="518">
        <v>519710</v>
      </c>
    </row>
    <row r="8252" spans="1:9" x14ac:dyDescent="0.2">
      <c r="A8252" s="518" t="s">
        <v>231</v>
      </c>
      <c r="B8252" s="518">
        <v>519728</v>
      </c>
      <c r="C8252" s="518" t="s">
        <v>2660</v>
      </c>
      <c r="D8252" s="518" t="s">
        <v>1562</v>
      </c>
      <c r="E8252" s="859">
        <v>20</v>
      </c>
      <c r="F8252" s="859">
        <v>17</v>
      </c>
      <c r="G8252" s="518" t="s">
        <v>122</v>
      </c>
      <c r="H8252" s="518" t="s">
        <v>231</v>
      </c>
      <c r="I8252" s="518">
        <v>519728</v>
      </c>
    </row>
    <row r="8253" spans="1:9" x14ac:dyDescent="0.2">
      <c r="A8253" s="518" t="s">
        <v>292</v>
      </c>
      <c r="B8253" s="518">
        <v>519801</v>
      </c>
      <c r="C8253" s="518" t="s">
        <v>2660</v>
      </c>
      <c r="D8253" s="518" t="s">
        <v>2135</v>
      </c>
      <c r="E8253" s="859">
        <v>23</v>
      </c>
      <c r="F8253" s="859">
        <v>0</v>
      </c>
      <c r="G8253" s="518" t="s">
        <v>128</v>
      </c>
      <c r="H8253" s="518" t="s">
        <v>292</v>
      </c>
      <c r="I8253" s="518">
        <v>519801</v>
      </c>
    </row>
    <row r="8254" spans="1:9" x14ac:dyDescent="0.2">
      <c r="A8254" s="518" t="s">
        <v>292</v>
      </c>
      <c r="B8254" s="518">
        <v>519835</v>
      </c>
      <c r="C8254" s="518" t="s">
        <v>2660</v>
      </c>
      <c r="D8254" s="518" t="s">
        <v>2643</v>
      </c>
      <c r="E8254" s="859">
        <v>34</v>
      </c>
      <c r="F8254" s="859">
        <v>0</v>
      </c>
      <c r="G8254" s="518" t="s">
        <v>128</v>
      </c>
      <c r="H8254" s="518" t="s">
        <v>292</v>
      </c>
      <c r="I8254" s="518">
        <v>519835</v>
      </c>
    </row>
    <row r="8255" spans="1:9" x14ac:dyDescent="0.2">
      <c r="A8255" s="518" t="s">
        <v>292</v>
      </c>
      <c r="B8255" s="518">
        <v>519850</v>
      </c>
      <c r="C8255" s="518" t="s">
        <v>2660</v>
      </c>
      <c r="D8255" s="518" t="s">
        <v>2209</v>
      </c>
      <c r="E8255" s="859">
        <v>34</v>
      </c>
      <c r="F8255" s="859">
        <v>0</v>
      </c>
      <c r="G8255" s="518" t="s">
        <v>128</v>
      </c>
      <c r="H8255" s="518" t="s">
        <v>292</v>
      </c>
      <c r="I8255" s="518">
        <v>519850</v>
      </c>
    </row>
    <row r="8256" spans="1:9" x14ac:dyDescent="0.2">
      <c r="A8256" s="518" t="s">
        <v>164</v>
      </c>
      <c r="B8256" s="518">
        <v>519868</v>
      </c>
      <c r="C8256" s="518" t="s">
        <v>2660</v>
      </c>
      <c r="D8256" s="518" t="s">
        <v>9205</v>
      </c>
      <c r="E8256" s="859">
        <v>30</v>
      </c>
      <c r="F8256" s="859">
        <v>0</v>
      </c>
      <c r="G8256" s="518" t="s">
        <v>128</v>
      </c>
      <c r="H8256" s="518" t="s">
        <v>164</v>
      </c>
      <c r="I8256" s="518">
        <v>519868</v>
      </c>
    </row>
    <row r="8257" spans="1:9" x14ac:dyDescent="0.2">
      <c r="A8257" s="518" t="s">
        <v>164</v>
      </c>
      <c r="B8257" s="518">
        <v>519876</v>
      </c>
      <c r="C8257" s="518" t="s">
        <v>2660</v>
      </c>
      <c r="D8257" s="518" t="s">
        <v>9206</v>
      </c>
      <c r="E8257" s="859">
        <v>29</v>
      </c>
      <c r="F8257" s="859">
        <v>0</v>
      </c>
      <c r="G8257" s="518" t="s">
        <v>128</v>
      </c>
      <c r="H8257" s="518" t="s">
        <v>164</v>
      </c>
      <c r="I8257" s="518">
        <v>519876</v>
      </c>
    </row>
    <row r="8258" spans="1:9" x14ac:dyDescent="0.2">
      <c r="A8258" s="518" t="s">
        <v>292</v>
      </c>
      <c r="B8258" s="518">
        <v>519884</v>
      </c>
      <c r="C8258" s="518" t="s">
        <v>2660</v>
      </c>
      <c r="D8258" s="518" t="s">
        <v>2644</v>
      </c>
      <c r="E8258" s="859">
        <v>34</v>
      </c>
      <c r="F8258" s="859">
        <v>0</v>
      </c>
      <c r="G8258" s="518" t="s">
        <v>128</v>
      </c>
      <c r="H8258" s="518" t="s">
        <v>292</v>
      </c>
      <c r="I8258" s="518">
        <v>519884</v>
      </c>
    </row>
    <row r="8259" spans="1:9" x14ac:dyDescent="0.2">
      <c r="A8259" s="518" t="s">
        <v>164</v>
      </c>
      <c r="B8259" s="518">
        <v>519892</v>
      </c>
      <c r="C8259" s="518" t="s">
        <v>2660</v>
      </c>
      <c r="D8259" s="518" t="s">
        <v>9207</v>
      </c>
      <c r="E8259" s="859">
        <v>33</v>
      </c>
      <c r="F8259" s="859">
        <v>0</v>
      </c>
      <c r="G8259" s="518" t="s">
        <v>128</v>
      </c>
      <c r="H8259" s="518" t="s">
        <v>164</v>
      </c>
      <c r="I8259" s="518">
        <v>519892</v>
      </c>
    </row>
    <row r="8260" spans="1:9" x14ac:dyDescent="0.2">
      <c r="A8260" s="518" t="s">
        <v>179</v>
      </c>
      <c r="B8260" s="518">
        <v>520692</v>
      </c>
      <c r="C8260" s="518" t="s">
        <v>2660</v>
      </c>
      <c r="D8260" s="518" t="s">
        <v>2363</v>
      </c>
      <c r="E8260" s="859">
        <v>32</v>
      </c>
      <c r="F8260" s="859">
        <v>0</v>
      </c>
      <c r="G8260" s="518" t="s">
        <v>128</v>
      </c>
      <c r="H8260" s="518" t="s">
        <v>179</v>
      </c>
      <c r="I8260" s="518">
        <v>520692</v>
      </c>
    </row>
    <row r="8261" spans="1:9" x14ac:dyDescent="0.2">
      <c r="A8261" s="518" t="s">
        <v>179</v>
      </c>
      <c r="B8261" s="518">
        <v>520700</v>
      </c>
      <c r="C8261" s="518" t="s">
        <v>2660</v>
      </c>
      <c r="D8261" s="518" t="s">
        <v>2411</v>
      </c>
      <c r="E8261" s="859">
        <v>32</v>
      </c>
      <c r="F8261" s="859">
        <v>0</v>
      </c>
      <c r="G8261" s="518" t="s">
        <v>128</v>
      </c>
      <c r="H8261" s="518" t="s">
        <v>179</v>
      </c>
      <c r="I8261" s="518">
        <v>520700</v>
      </c>
    </row>
    <row r="8262" spans="1:9" x14ac:dyDescent="0.2">
      <c r="A8262" s="518" t="s">
        <v>256</v>
      </c>
      <c r="B8262" s="518">
        <v>521005</v>
      </c>
      <c r="C8262" s="518" t="s">
        <v>2660</v>
      </c>
      <c r="D8262" s="518" t="s">
        <v>652</v>
      </c>
      <c r="E8262" s="859">
        <v>22</v>
      </c>
      <c r="F8262" s="859">
        <v>0</v>
      </c>
      <c r="G8262" s="518" t="s">
        <v>128</v>
      </c>
      <c r="H8262" s="518" t="s">
        <v>256</v>
      </c>
      <c r="I8262" s="518">
        <v>521005</v>
      </c>
    </row>
    <row r="8263" spans="1:9" x14ac:dyDescent="0.2">
      <c r="A8263" s="518" t="s">
        <v>256</v>
      </c>
      <c r="B8263" s="518">
        <v>521062</v>
      </c>
      <c r="C8263" s="518" t="s">
        <v>2660</v>
      </c>
      <c r="D8263" s="518" t="s">
        <v>2583</v>
      </c>
      <c r="E8263" s="859">
        <v>24</v>
      </c>
      <c r="F8263" s="859">
        <v>0</v>
      </c>
      <c r="G8263" s="518" t="s">
        <v>128</v>
      </c>
      <c r="H8263" s="518" t="s">
        <v>256</v>
      </c>
      <c r="I8263" s="518">
        <v>521062</v>
      </c>
    </row>
    <row r="8264" spans="1:9" x14ac:dyDescent="0.2">
      <c r="A8264" s="518" t="s">
        <v>181</v>
      </c>
      <c r="B8264" s="518">
        <v>521153</v>
      </c>
      <c r="C8264" s="518" t="s">
        <v>2660</v>
      </c>
      <c r="D8264" s="518" t="s">
        <v>2688</v>
      </c>
      <c r="E8264" s="859">
        <v>12</v>
      </c>
      <c r="F8264" s="859">
        <v>0</v>
      </c>
      <c r="G8264" s="518" t="s">
        <v>128</v>
      </c>
      <c r="H8264" s="518" t="s">
        <v>181</v>
      </c>
      <c r="I8264" s="518">
        <v>521153</v>
      </c>
    </row>
    <row r="8265" spans="1:9" x14ac:dyDescent="0.2">
      <c r="A8265" s="518" t="s">
        <v>181</v>
      </c>
      <c r="B8265" s="518">
        <v>521161</v>
      </c>
      <c r="C8265" s="518" t="s">
        <v>2660</v>
      </c>
      <c r="D8265" s="518" t="s">
        <v>2688</v>
      </c>
      <c r="E8265" s="859">
        <v>22</v>
      </c>
      <c r="F8265" s="859">
        <v>0</v>
      </c>
      <c r="G8265" s="518" t="s">
        <v>128</v>
      </c>
      <c r="H8265" s="518" t="s">
        <v>181</v>
      </c>
      <c r="I8265" s="518">
        <v>521161</v>
      </c>
    </row>
    <row r="8266" spans="1:9" x14ac:dyDescent="0.2">
      <c r="A8266" s="518" t="s">
        <v>179</v>
      </c>
      <c r="B8266" s="518">
        <v>521195</v>
      </c>
      <c r="C8266" s="518" t="s">
        <v>2660</v>
      </c>
      <c r="D8266" s="518" t="s">
        <v>6879</v>
      </c>
      <c r="E8266" s="859">
        <v>32</v>
      </c>
      <c r="F8266" s="859">
        <v>32</v>
      </c>
      <c r="G8266" s="518" t="s">
        <v>128</v>
      </c>
      <c r="H8266" s="518" t="s">
        <v>179</v>
      </c>
      <c r="I8266" s="518">
        <v>521195</v>
      </c>
    </row>
    <row r="8267" spans="1:9" x14ac:dyDescent="0.2">
      <c r="A8267" s="518" t="s">
        <v>256</v>
      </c>
      <c r="B8267" s="518">
        <v>521336</v>
      </c>
      <c r="C8267" s="518" t="s">
        <v>2660</v>
      </c>
      <c r="D8267" s="518" t="s">
        <v>9208</v>
      </c>
      <c r="E8267" s="859">
        <v>35</v>
      </c>
      <c r="F8267" s="859">
        <v>0</v>
      </c>
      <c r="G8267" s="518" t="s">
        <v>128</v>
      </c>
      <c r="H8267" s="518" t="s">
        <v>256</v>
      </c>
      <c r="I8267" s="518">
        <v>521336</v>
      </c>
    </row>
    <row r="8268" spans="1:9" x14ac:dyDescent="0.2">
      <c r="A8268" s="518" t="s">
        <v>256</v>
      </c>
      <c r="B8268" s="518">
        <v>521583</v>
      </c>
      <c r="C8268" s="518" t="s">
        <v>2660</v>
      </c>
      <c r="D8268" s="518" t="s">
        <v>1342</v>
      </c>
      <c r="E8268" s="859">
        <v>32</v>
      </c>
      <c r="F8268" s="859">
        <v>21</v>
      </c>
      <c r="G8268" s="518" t="s">
        <v>128</v>
      </c>
      <c r="H8268" s="518" t="s">
        <v>256</v>
      </c>
      <c r="I8268" s="518">
        <v>521583</v>
      </c>
    </row>
    <row r="8269" spans="1:9" x14ac:dyDescent="0.2">
      <c r="A8269" s="518" t="s">
        <v>256</v>
      </c>
      <c r="B8269" s="518">
        <v>521716</v>
      </c>
      <c r="C8269" s="518" t="s">
        <v>2660</v>
      </c>
      <c r="D8269" s="518" t="s">
        <v>9209</v>
      </c>
      <c r="E8269" s="859">
        <v>30</v>
      </c>
      <c r="F8269" s="859">
        <v>0</v>
      </c>
      <c r="G8269" s="518" t="s">
        <v>128</v>
      </c>
      <c r="H8269" s="518" t="s">
        <v>256</v>
      </c>
      <c r="I8269" s="518">
        <v>521716</v>
      </c>
    </row>
    <row r="8270" spans="1:9" x14ac:dyDescent="0.2">
      <c r="A8270" s="518" t="s">
        <v>256</v>
      </c>
      <c r="B8270" s="518">
        <v>521732</v>
      </c>
      <c r="C8270" s="518" t="s">
        <v>2660</v>
      </c>
      <c r="D8270" s="518" t="s">
        <v>9210</v>
      </c>
      <c r="E8270" s="859">
        <v>16</v>
      </c>
      <c r="F8270" s="859">
        <v>0</v>
      </c>
      <c r="G8270" s="518" t="s">
        <v>128</v>
      </c>
      <c r="H8270" s="518" t="s">
        <v>256</v>
      </c>
      <c r="I8270" s="518">
        <v>521732</v>
      </c>
    </row>
    <row r="8271" spans="1:9" x14ac:dyDescent="0.2">
      <c r="A8271" s="518" t="s">
        <v>256</v>
      </c>
      <c r="B8271" s="518">
        <v>521765</v>
      </c>
      <c r="C8271" s="518" t="s">
        <v>2660</v>
      </c>
      <c r="D8271" s="518" t="s">
        <v>9211</v>
      </c>
      <c r="E8271" s="859">
        <v>29</v>
      </c>
      <c r="F8271" s="859">
        <v>0</v>
      </c>
      <c r="G8271" s="518" t="s">
        <v>128</v>
      </c>
      <c r="H8271" s="518" t="s">
        <v>256</v>
      </c>
      <c r="I8271" s="518">
        <v>521765</v>
      </c>
    </row>
    <row r="8272" spans="1:9" x14ac:dyDescent="0.2">
      <c r="A8272" s="518" t="s">
        <v>256</v>
      </c>
      <c r="B8272" s="518">
        <v>521773</v>
      </c>
      <c r="C8272" s="518" t="s">
        <v>2660</v>
      </c>
      <c r="D8272" s="518" t="s">
        <v>9212</v>
      </c>
      <c r="E8272" s="859">
        <v>14</v>
      </c>
      <c r="F8272" s="859">
        <v>0</v>
      </c>
      <c r="G8272" s="518" t="s">
        <v>128</v>
      </c>
      <c r="H8272" s="518" t="s">
        <v>256</v>
      </c>
      <c r="I8272" s="518">
        <v>521773</v>
      </c>
    </row>
    <row r="8273" spans="1:9" x14ac:dyDescent="0.2">
      <c r="A8273" s="518" t="s">
        <v>256</v>
      </c>
      <c r="B8273" s="518">
        <v>521807</v>
      </c>
      <c r="C8273" s="518" t="s">
        <v>2660</v>
      </c>
      <c r="D8273" s="518" t="s">
        <v>9213</v>
      </c>
      <c r="E8273" s="859">
        <v>30</v>
      </c>
      <c r="F8273" s="859">
        <v>0</v>
      </c>
      <c r="G8273" s="518" t="s">
        <v>128</v>
      </c>
      <c r="H8273" s="518" t="s">
        <v>256</v>
      </c>
      <c r="I8273" s="518">
        <v>521807</v>
      </c>
    </row>
    <row r="8274" spans="1:9" x14ac:dyDescent="0.2">
      <c r="A8274" s="518" t="s">
        <v>256</v>
      </c>
      <c r="B8274" s="518">
        <v>521914</v>
      </c>
      <c r="C8274" s="518" t="s">
        <v>2660</v>
      </c>
      <c r="D8274" s="518" t="s">
        <v>2353</v>
      </c>
      <c r="E8274" s="859">
        <v>12</v>
      </c>
      <c r="F8274" s="859">
        <v>0</v>
      </c>
      <c r="G8274" s="518" t="s">
        <v>128</v>
      </c>
      <c r="H8274" s="518" t="s">
        <v>256</v>
      </c>
      <c r="I8274" s="518">
        <v>521930</v>
      </c>
    </row>
    <row r="8275" spans="1:9" x14ac:dyDescent="0.2">
      <c r="A8275" s="518" t="s">
        <v>256</v>
      </c>
      <c r="B8275" s="518">
        <v>521930</v>
      </c>
      <c r="C8275" s="518" t="s">
        <v>2660</v>
      </c>
      <c r="D8275" s="518" t="s">
        <v>2353</v>
      </c>
      <c r="E8275" s="859">
        <v>12</v>
      </c>
      <c r="F8275" s="859">
        <v>0</v>
      </c>
      <c r="G8275" s="518" t="s">
        <v>128</v>
      </c>
      <c r="H8275" s="518" t="s">
        <v>256</v>
      </c>
      <c r="I8275" s="518">
        <v>521930</v>
      </c>
    </row>
    <row r="8276" spans="1:9" x14ac:dyDescent="0.2">
      <c r="A8276" s="518" t="s">
        <v>256</v>
      </c>
      <c r="B8276" s="518">
        <v>521963</v>
      </c>
      <c r="C8276" s="518" t="s">
        <v>2660</v>
      </c>
      <c r="D8276" s="518" t="s">
        <v>2353</v>
      </c>
      <c r="E8276" s="859">
        <v>14</v>
      </c>
      <c r="F8276" s="859">
        <v>10</v>
      </c>
      <c r="G8276" s="518" t="s">
        <v>128</v>
      </c>
      <c r="H8276" s="518" t="s">
        <v>256</v>
      </c>
      <c r="I8276" s="518">
        <v>521963</v>
      </c>
    </row>
    <row r="8277" spans="1:9" x14ac:dyDescent="0.2">
      <c r="A8277" s="518" t="s">
        <v>256</v>
      </c>
      <c r="B8277" s="518">
        <v>521997</v>
      </c>
      <c r="C8277" s="518" t="s">
        <v>2660</v>
      </c>
      <c r="D8277" s="518" t="s">
        <v>2353</v>
      </c>
      <c r="E8277" s="859">
        <v>12</v>
      </c>
      <c r="F8277" s="859">
        <v>8</v>
      </c>
      <c r="G8277" s="518" t="s">
        <v>128</v>
      </c>
      <c r="H8277" s="518" t="s">
        <v>256</v>
      </c>
      <c r="I8277" s="518">
        <v>521997</v>
      </c>
    </row>
    <row r="8278" spans="1:9" x14ac:dyDescent="0.2">
      <c r="A8278" s="518" t="s">
        <v>256</v>
      </c>
      <c r="B8278" s="518">
        <v>522003</v>
      </c>
      <c r="C8278" s="518" t="s">
        <v>2660</v>
      </c>
      <c r="D8278" s="518" t="s">
        <v>2353</v>
      </c>
      <c r="E8278" s="859">
        <v>12</v>
      </c>
      <c r="F8278" s="859">
        <v>12</v>
      </c>
      <c r="G8278" s="518" t="s">
        <v>128</v>
      </c>
      <c r="H8278" s="518" t="s">
        <v>256</v>
      </c>
      <c r="I8278" s="518">
        <v>521997</v>
      </c>
    </row>
    <row r="8279" spans="1:9" x14ac:dyDescent="0.2">
      <c r="A8279" s="518" t="s">
        <v>256</v>
      </c>
      <c r="B8279" s="518">
        <v>522078</v>
      </c>
      <c r="C8279" s="518" t="s">
        <v>2660</v>
      </c>
      <c r="D8279" s="518" t="s">
        <v>9214</v>
      </c>
      <c r="E8279" s="859">
        <v>30</v>
      </c>
      <c r="F8279" s="859">
        <v>0</v>
      </c>
      <c r="G8279" s="518" t="s">
        <v>128</v>
      </c>
      <c r="H8279" s="518" t="s">
        <v>256</v>
      </c>
      <c r="I8279" s="518">
        <v>522078</v>
      </c>
    </row>
    <row r="8280" spans="1:9" x14ac:dyDescent="0.2">
      <c r="A8280" s="518" t="s">
        <v>180</v>
      </c>
      <c r="B8280" s="518">
        <v>522342</v>
      </c>
      <c r="C8280" s="518" t="s">
        <v>2660</v>
      </c>
      <c r="D8280" s="518" t="s">
        <v>2582</v>
      </c>
      <c r="E8280" s="859">
        <v>34</v>
      </c>
      <c r="F8280" s="859">
        <v>0</v>
      </c>
      <c r="G8280" s="518" t="s">
        <v>128</v>
      </c>
      <c r="H8280" s="518" t="s">
        <v>180</v>
      </c>
      <c r="I8280" s="518">
        <v>522342</v>
      </c>
    </row>
    <row r="8281" spans="1:9" x14ac:dyDescent="0.2">
      <c r="A8281" s="518" t="s">
        <v>256</v>
      </c>
      <c r="B8281" s="518">
        <v>522383</v>
      </c>
      <c r="C8281" s="518" t="s">
        <v>2660</v>
      </c>
      <c r="D8281" s="518" t="s">
        <v>9215</v>
      </c>
      <c r="E8281" s="859">
        <v>33</v>
      </c>
      <c r="F8281" s="859">
        <v>0</v>
      </c>
      <c r="G8281" s="518" t="s">
        <v>128</v>
      </c>
      <c r="H8281" s="518" t="s">
        <v>256</v>
      </c>
      <c r="I8281" s="518">
        <v>522383</v>
      </c>
    </row>
    <row r="8282" spans="1:9" x14ac:dyDescent="0.2">
      <c r="A8282" s="518" t="s">
        <v>256</v>
      </c>
      <c r="B8282" s="518">
        <v>522409</v>
      </c>
      <c r="C8282" s="518" t="s">
        <v>2660</v>
      </c>
      <c r="D8282" s="518" t="s">
        <v>2353</v>
      </c>
      <c r="E8282" s="859">
        <v>12</v>
      </c>
      <c r="F8282" s="859">
        <v>11</v>
      </c>
      <c r="G8282" s="518" t="s">
        <v>128</v>
      </c>
      <c r="H8282" s="518" t="s">
        <v>256</v>
      </c>
      <c r="I8282" s="518">
        <v>521997</v>
      </c>
    </row>
    <row r="8283" spans="1:9" x14ac:dyDescent="0.2">
      <c r="A8283" s="518" t="s">
        <v>256</v>
      </c>
      <c r="B8283" s="518">
        <v>522417</v>
      </c>
      <c r="C8283" s="518" t="s">
        <v>2660</v>
      </c>
      <c r="D8283" s="518" t="s">
        <v>9216</v>
      </c>
      <c r="E8283" s="859">
        <v>25</v>
      </c>
      <c r="F8283" s="859">
        <v>0</v>
      </c>
      <c r="G8283" s="518" t="s">
        <v>128</v>
      </c>
      <c r="H8283" s="518" t="s">
        <v>256</v>
      </c>
      <c r="I8283" s="518">
        <v>522417</v>
      </c>
    </row>
    <row r="8284" spans="1:9" x14ac:dyDescent="0.2">
      <c r="A8284" s="518" t="s">
        <v>256</v>
      </c>
      <c r="B8284" s="518">
        <v>522425</v>
      </c>
      <c r="C8284" s="518" t="s">
        <v>2660</v>
      </c>
      <c r="D8284" s="518" t="s">
        <v>9208</v>
      </c>
      <c r="E8284" s="859">
        <v>35</v>
      </c>
      <c r="F8284" s="859">
        <v>0</v>
      </c>
      <c r="G8284" s="518" t="s">
        <v>128</v>
      </c>
      <c r="H8284" s="518" t="s">
        <v>256</v>
      </c>
      <c r="I8284" s="518">
        <v>522425</v>
      </c>
    </row>
    <row r="8285" spans="1:9" x14ac:dyDescent="0.2">
      <c r="A8285" s="518" t="s">
        <v>221</v>
      </c>
      <c r="B8285" s="518">
        <v>522516</v>
      </c>
      <c r="C8285" s="518" t="s">
        <v>2660</v>
      </c>
      <c r="D8285" s="518" t="s">
        <v>1574</v>
      </c>
      <c r="E8285" s="859">
        <v>19</v>
      </c>
      <c r="F8285" s="859">
        <v>19</v>
      </c>
      <c r="G8285" s="518" t="s">
        <v>122</v>
      </c>
      <c r="H8285" s="518" t="s">
        <v>221</v>
      </c>
      <c r="I8285" s="518">
        <v>522516</v>
      </c>
    </row>
    <row r="8286" spans="1:9" x14ac:dyDescent="0.2">
      <c r="A8286" s="518" t="s">
        <v>6576</v>
      </c>
      <c r="B8286" s="518">
        <v>522532</v>
      </c>
      <c r="C8286" s="518" t="s">
        <v>2660</v>
      </c>
      <c r="D8286" s="518" t="s">
        <v>427</v>
      </c>
      <c r="E8286" s="859">
        <v>20</v>
      </c>
      <c r="F8286" s="859">
        <v>0</v>
      </c>
      <c r="G8286" s="518" t="s">
        <v>122</v>
      </c>
      <c r="H8286" s="518" t="s">
        <v>6576</v>
      </c>
      <c r="I8286" s="518">
        <v>522532</v>
      </c>
    </row>
    <row r="8287" spans="1:9" x14ac:dyDescent="0.2">
      <c r="A8287" s="518" t="s">
        <v>221</v>
      </c>
      <c r="B8287" s="518">
        <v>522565</v>
      </c>
      <c r="C8287" s="518" t="s">
        <v>2660</v>
      </c>
      <c r="D8287" s="518" t="s">
        <v>668</v>
      </c>
      <c r="E8287" s="859">
        <v>33</v>
      </c>
      <c r="F8287" s="859">
        <v>33</v>
      </c>
      <c r="G8287" s="518" t="s">
        <v>122</v>
      </c>
      <c r="H8287" s="518" t="s">
        <v>221</v>
      </c>
      <c r="I8287" s="518">
        <v>522565</v>
      </c>
    </row>
    <row r="8288" spans="1:9" x14ac:dyDescent="0.2">
      <c r="A8288" s="518" t="s">
        <v>291</v>
      </c>
      <c r="B8288" s="518">
        <v>522573</v>
      </c>
      <c r="C8288" s="518" t="s">
        <v>2660</v>
      </c>
      <c r="D8288" s="518" t="s">
        <v>2601</v>
      </c>
      <c r="E8288" s="859">
        <v>31</v>
      </c>
      <c r="F8288" s="859">
        <v>27</v>
      </c>
      <c r="G8288" s="518" t="s">
        <v>122</v>
      </c>
      <c r="H8288" s="518" t="s">
        <v>291</v>
      </c>
      <c r="I8288" s="518">
        <v>522573</v>
      </c>
    </row>
    <row r="8289" spans="1:9" x14ac:dyDescent="0.2">
      <c r="A8289" s="518" t="s">
        <v>221</v>
      </c>
      <c r="B8289" s="518">
        <v>522581</v>
      </c>
      <c r="C8289" s="518" t="s">
        <v>2660</v>
      </c>
      <c r="D8289" s="518" t="s">
        <v>949</v>
      </c>
      <c r="E8289" s="859">
        <v>33</v>
      </c>
      <c r="F8289" s="859">
        <v>32</v>
      </c>
      <c r="G8289" s="518" t="s">
        <v>122</v>
      </c>
      <c r="H8289" s="518" t="s">
        <v>221</v>
      </c>
      <c r="I8289" s="518">
        <v>522581</v>
      </c>
    </row>
    <row r="8290" spans="1:9" x14ac:dyDescent="0.2">
      <c r="A8290" s="518" t="s">
        <v>221</v>
      </c>
      <c r="B8290" s="518">
        <v>522599</v>
      </c>
      <c r="C8290" s="518" t="s">
        <v>2660</v>
      </c>
      <c r="D8290" s="518" t="s">
        <v>470</v>
      </c>
      <c r="E8290" s="859">
        <v>26</v>
      </c>
      <c r="F8290" s="859">
        <v>26</v>
      </c>
      <c r="G8290" s="518" t="s">
        <v>122</v>
      </c>
      <c r="H8290" s="518" t="s">
        <v>221</v>
      </c>
      <c r="I8290" s="518">
        <v>522599</v>
      </c>
    </row>
    <row r="8291" spans="1:9" x14ac:dyDescent="0.2">
      <c r="A8291" s="518" t="s">
        <v>356</v>
      </c>
      <c r="B8291" s="518">
        <v>522607</v>
      </c>
      <c r="C8291" s="518" t="s">
        <v>2660</v>
      </c>
      <c r="D8291" s="518" t="s">
        <v>682</v>
      </c>
      <c r="E8291" s="859">
        <v>28</v>
      </c>
      <c r="F8291" s="859">
        <v>25</v>
      </c>
      <c r="G8291" s="518" t="s">
        <v>122</v>
      </c>
      <c r="H8291" s="518" t="s">
        <v>356</v>
      </c>
      <c r="I8291" s="518">
        <v>522607</v>
      </c>
    </row>
    <row r="8292" spans="1:9" x14ac:dyDescent="0.2">
      <c r="A8292" s="518" t="s">
        <v>221</v>
      </c>
      <c r="B8292" s="518">
        <v>522615</v>
      </c>
      <c r="C8292" s="518" t="s">
        <v>2660</v>
      </c>
      <c r="D8292" s="518" t="s">
        <v>1832</v>
      </c>
      <c r="E8292" s="859">
        <v>29</v>
      </c>
      <c r="F8292" s="859">
        <v>29</v>
      </c>
      <c r="G8292" s="518" t="s">
        <v>122</v>
      </c>
      <c r="H8292" s="518" t="s">
        <v>221</v>
      </c>
      <c r="I8292" s="518">
        <v>522615</v>
      </c>
    </row>
    <row r="8293" spans="1:9" x14ac:dyDescent="0.2">
      <c r="A8293" s="518" t="s">
        <v>221</v>
      </c>
      <c r="B8293" s="518">
        <v>522623</v>
      </c>
      <c r="C8293" s="518" t="s">
        <v>2660</v>
      </c>
      <c r="D8293" s="518" t="s">
        <v>508</v>
      </c>
      <c r="E8293" s="859">
        <v>21</v>
      </c>
      <c r="F8293" s="859">
        <v>21</v>
      </c>
      <c r="G8293" s="518" t="s">
        <v>122</v>
      </c>
      <c r="H8293" s="518" t="s">
        <v>221</v>
      </c>
      <c r="I8293" s="518">
        <v>522623</v>
      </c>
    </row>
    <row r="8294" spans="1:9" x14ac:dyDescent="0.2">
      <c r="A8294" s="518" t="s">
        <v>221</v>
      </c>
      <c r="B8294" s="518">
        <v>522631</v>
      </c>
      <c r="C8294" s="518" t="s">
        <v>2660</v>
      </c>
      <c r="D8294" s="518" t="s">
        <v>1390</v>
      </c>
      <c r="E8294" s="859">
        <v>32</v>
      </c>
      <c r="F8294" s="859">
        <v>32</v>
      </c>
      <c r="G8294" s="518" t="s">
        <v>122</v>
      </c>
      <c r="H8294" s="518" t="s">
        <v>221</v>
      </c>
      <c r="I8294" s="518">
        <v>522631</v>
      </c>
    </row>
    <row r="8295" spans="1:9" x14ac:dyDescent="0.2">
      <c r="A8295" s="518" t="s">
        <v>221</v>
      </c>
      <c r="B8295" s="518">
        <v>522649</v>
      </c>
      <c r="C8295" s="518" t="s">
        <v>2660</v>
      </c>
      <c r="D8295" s="518" t="s">
        <v>657</v>
      </c>
      <c r="E8295" s="859">
        <v>23</v>
      </c>
      <c r="F8295" s="859">
        <v>23</v>
      </c>
      <c r="G8295" s="518" t="s">
        <v>122</v>
      </c>
      <c r="H8295" s="518" t="s">
        <v>221</v>
      </c>
      <c r="I8295" s="518">
        <v>522649</v>
      </c>
    </row>
    <row r="8296" spans="1:9" x14ac:dyDescent="0.2">
      <c r="A8296" s="518" t="s">
        <v>221</v>
      </c>
      <c r="B8296" s="518">
        <v>522656</v>
      </c>
      <c r="C8296" s="518" t="s">
        <v>2660</v>
      </c>
      <c r="D8296" s="518" t="s">
        <v>539</v>
      </c>
      <c r="E8296" s="859">
        <v>31</v>
      </c>
      <c r="F8296" s="859">
        <v>31</v>
      </c>
      <c r="G8296" s="518" t="s">
        <v>122</v>
      </c>
      <c r="H8296" s="518" t="s">
        <v>221</v>
      </c>
      <c r="I8296" s="518">
        <v>522656</v>
      </c>
    </row>
    <row r="8297" spans="1:9" x14ac:dyDescent="0.2">
      <c r="A8297" s="518" t="s">
        <v>221</v>
      </c>
      <c r="B8297" s="518">
        <v>522664</v>
      </c>
      <c r="C8297" s="518" t="s">
        <v>2660</v>
      </c>
      <c r="D8297" s="518" t="s">
        <v>1172</v>
      </c>
      <c r="E8297" s="859">
        <v>22</v>
      </c>
      <c r="F8297" s="859">
        <v>22</v>
      </c>
      <c r="G8297" s="518" t="s">
        <v>122</v>
      </c>
      <c r="H8297" s="518" t="s">
        <v>221</v>
      </c>
      <c r="I8297" s="518">
        <v>576660</v>
      </c>
    </row>
    <row r="8298" spans="1:9" x14ac:dyDescent="0.2">
      <c r="A8298" s="518" t="s">
        <v>221</v>
      </c>
      <c r="B8298" s="518">
        <v>522698</v>
      </c>
      <c r="C8298" s="518" t="s">
        <v>2660</v>
      </c>
      <c r="D8298" s="518" t="s">
        <v>463</v>
      </c>
      <c r="E8298" s="859">
        <v>27</v>
      </c>
      <c r="F8298" s="859">
        <v>27</v>
      </c>
      <c r="G8298" s="518" t="s">
        <v>122</v>
      </c>
      <c r="H8298" s="518" t="s">
        <v>221</v>
      </c>
      <c r="I8298" s="518">
        <v>522698</v>
      </c>
    </row>
    <row r="8299" spans="1:9" x14ac:dyDescent="0.2">
      <c r="A8299" s="518" t="s">
        <v>221</v>
      </c>
      <c r="B8299" s="518">
        <v>522714</v>
      </c>
      <c r="C8299" s="518" t="s">
        <v>2660</v>
      </c>
      <c r="D8299" s="518" t="s">
        <v>683</v>
      </c>
      <c r="E8299" s="859">
        <v>32</v>
      </c>
      <c r="F8299" s="859">
        <v>32</v>
      </c>
      <c r="G8299" s="518" t="s">
        <v>122</v>
      </c>
      <c r="H8299" s="518" t="s">
        <v>221</v>
      </c>
      <c r="I8299" s="518">
        <v>522714</v>
      </c>
    </row>
    <row r="8300" spans="1:9" x14ac:dyDescent="0.2">
      <c r="A8300" s="518" t="s">
        <v>221</v>
      </c>
      <c r="B8300" s="518">
        <v>522730</v>
      </c>
      <c r="C8300" s="518" t="s">
        <v>2660</v>
      </c>
      <c r="D8300" s="518" t="s">
        <v>2123</v>
      </c>
      <c r="E8300" s="859">
        <v>20</v>
      </c>
      <c r="F8300" s="859">
        <v>20</v>
      </c>
      <c r="G8300" s="518" t="s">
        <v>122</v>
      </c>
      <c r="H8300" s="518" t="s">
        <v>221</v>
      </c>
      <c r="I8300" s="518">
        <v>522730</v>
      </c>
    </row>
    <row r="8301" spans="1:9" x14ac:dyDescent="0.2">
      <c r="A8301" s="518" t="s">
        <v>237</v>
      </c>
      <c r="B8301" s="518">
        <v>522755</v>
      </c>
      <c r="C8301" s="518" t="s">
        <v>2660</v>
      </c>
      <c r="D8301" s="518" t="s">
        <v>2683</v>
      </c>
      <c r="E8301" s="859">
        <v>24</v>
      </c>
      <c r="F8301" s="859">
        <v>24</v>
      </c>
      <c r="G8301" s="518" t="s">
        <v>122</v>
      </c>
      <c r="H8301" s="518" t="s">
        <v>237</v>
      </c>
      <c r="I8301" s="518">
        <v>522755</v>
      </c>
    </row>
    <row r="8302" spans="1:9" x14ac:dyDescent="0.2">
      <c r="A8302" s="518" t="s">
        <v>237</v>
      </c>
      <c r="B8302" s="518">
        <v>522771</v>
      </c>
      <c r="C8302" s="518" t="s">
        <v>2660</v>
      </c>
      <c r="D8302" s="518" t="s">
        <v>2685</v>
      </c>
      <c r="E8302" s="859">
        <v>29</v>
      </c>
      <c r="F8302" s="859">
        <v>29</v>
      </c>
      <c r="G8302" s="518" t="s">
        <v>122</v>
      </c>
      <c r="H8302" s="518" t="s">
        <v>237</v>
      </c>
      <c r="I8302" s="518">
        <v>522771</v>
      </c>
    </row>
    <row r="8303" spans="1:9" x14ac:dyDescent="0.2">
      <c r="A8303" s="518" t="s">
        <v>237</v>
      </c>
      <c r="B8303" s="518">
        <v>522797</v>
      </c>
      <c r="C8303" s="518" t="s">
        <v>2660</v>
      </c>
      <c r="D8303" s="518" t="s">
        <v>2394</v>
      </c>
      <c r="E8303" s="859">
        <v>17</v>
      </c>
      <c r="F8303" s="859">
        <v>17</v>
      </c>
      <c r="G8303" s="518" t="s">
        <v>122</v>
      </c>
      <c r="H8303" s="518" t="s">
        <v>237</v>
      </c>
      <c r="I8303" s="518">
        <v>522797</v>
      </c>
    </row>
    <row r="8304" spans="1:9" x14ac:dyDescent="0.2">
      <c r="A8304" s="518" t="s">
        <v>237</v>
      </c>
      <c r="B8304" s="518">
        <v>522805</v>
      </c>
      <c r="C8304" s="518" t="s">
        <v>2660</v>
      </c>
      <c r="D8304" s="518" t="s">
        <v>2724</v>
      </c>
      <c r="E8304" s="859">
        <v>29</v>
      </c>
      <c r="F8304" s="859">
        <v>29</v>
      </c>
      <c r="G8304" s="518" t="s">
        <v>122</v>
      </c>
      <c r="H8304" s="518" t="s">
        <v>237</v>
      </c>
      <c r="I8304" s="518">
        <v>522805</v>
      </c>
    </row>
    <row r="8305" spans="1:9" x14ac:dyDescent="0.2">
      <c r="A8305" s="518" t="s">
        <v>237</v>
      </c>
      <c r="B8305" s="518">
        <v>522813</v>
      </c>
      <c r="C8305" s="518" t="s">
        <v>2660</v>
      </c>
      <c r="D8305" s="518" t="s">
        <v>2725</v>
      </c>
      <c r="E8305" s="859">
        <v>24</v>
      </c>
      <c r="F8305" s="859">
        <v>24</v>
      </c>
      <c r="G8305" s="518" t="s">
        <v>122</v>
      </c>
      <c r="H8305" s="518" t="s">
        <v>237</v>
      </c>
      <c r="I8305" s="518">
        <v>522813</v>
      </c>
    </row>
    <row r="8306" spans="1:9" x14ac:dyDescent="0.2">
      <c r="A8306" s="518" t="s">
        <v>237</v>
      </c>
      <c r="B8306" s="518">
        <v>522821</v>
      </c>
      <c r="C8306" s="518" t="s">
        <v>2660</v>
      </c>
      <c r="D8306" s="518" t="s">
        <v>2726</v>
      </c>
      <c r="E8306" s="859">
        <v>22</v>
      </c>
      <c r="F8306" s="859">
        <v>22</v>
      </c>
      <c r="G8306" s="518" t="s">
        <v>122</v>
      </c>
      <c r="H8306" s="518" t="s">
        <v>237</v>
      </c>
      <c r="I8306" s="518">
        <v>522821</v>
      </c>
    </row>
    <row r="8307" spans="1:9" x14ac:dyDescent="0.2">
      <c r="A8307" s="518" t="s">
        <v>367</v>
      </c>
      <c r="B8307" s="518">
        <v>522896</v>
      </c>
      <c r="C8307" s="518" t="s">
        <v>2660</v>
      </c>
      <c r="D8307" s="518" t="s">
        <v>397</v>
      </c>
      <c r="E8307" s="859">
        <v>31</v>
      </c>
      <c r="F8307" s="859">
        <v>17</v>
      </c>
      <c r="G8307" s="518" t="s">
        <v>122</v>
      </c>
      <c r="H8307" s="518" t="s">
        <v>367</v>
      </c>
      <c r="I8307" s="518">
        <v>522896</v>
      </c>
    </row>
    <row r="8308" spans="1:9" x14ac:dyDescent="0.2">
      <c r="A8308" s="518" t="s">
        <v>297</v>
      </c>
      <c r="B8308" s="518">
        <v>522904</v>
      </c>
      <c r="C8308" s="518" t="s">
        <v>2660</v>
      </c>
      <c r="D8308" s="518" t="s">
        <v>2762</v>
      </c>
      <c r="E8308" s="859">
        <v>28</v>
      </c>
      <c r="F8308" s="859">
        <v>0</v>
      </c>
      <c r="G8308" s="518" t="s">
        <v>122</v>
      </c>
      <c r="H8308" s="518" t="s">
        <v>297</v>
      </c>
      <c r="I8308" s="518">
        <v>522904</v>
      </c>
    </row>
    <row r="8309" spans="1:9" x14ac:dyDescent="0.2">
      <c r="A8309" s="518" t="s">
        <v>297</v>
      </c>
      <c r="B8309" s="518">
        <v>522912</v>
      </c>
      <c r="C8309" s="518" t="s">
        <v>2660</v>
      </c>
      <c r="D8309" s="518" t="s">
        <v>549</v>
      </c>
      <c r="E8309" s="859">
        <v>14</v>
      </c>
      <c r="F8309" s="859">
        <v>0</v>
      </c>
      <c r="G8309" s="518" t="s">
        <v>122</v>
      </c>
      <c r="H8309" s="518" t="s">
        <v>297</v>
      </c>
      <c r="I8309" s="518">
        <v>522912</v>
      </c>
    </row>
    <row r="8310" spans="1:9" x14ac:dyDescent="0.2">
      <c r="A8310" s="518" t="s">
        <v>356</v>
      </c>
      <c r="B8310" s="518">
        <v>522920</v>
      </c>
      <c r="C8310" s="518" t="s">
        <v>2660</v>
      </c>
      <c r="D8310" s="518" t="s">
        <v>697</v>
      </c>
      <c r="E8310" s="859">
        <v>27</v>
      </c>
      <c r="F8310" s="859">
        <v>0</v>
      </c>
      <c r="G8310" s="518" t="s">
        <v>122</v>
      </c>
      <c r="H8310" s="518" t="s">
        <v>356</v>
      </c>
      <c r="I8310" s="518">
        <v>522920</v>
      </c>
    </row>
    <row r="8311" spans="1:9" x14ac:dyDescent="0.2">
      <c r="A8311" s="518" t="s">
        <v>156</v>
      </c>
      <c r="B8311" s="518">
        <v>522938</v>
      </c>
      <c r="C8311" s="518" t="s">
        <v>2660</v>
      </c>
      <c r="D8311" s="518" t="s">
        <v>1967</v>
      </c>
      <c r="E8311" s="859">
        <v>18</v>
      </c>
      <c r="F8311" s="859">
        <v>18</v>
      </c>
      <c r="G8311" s="518" t="s">
        <v>122</v>
      </c>
      <c r="H8311" s="518" t="s">
        <v>156</v>
      </c>
      <c r="I8311" s="518">
        <v>522938</v>
      </c>
    </row>
    <row r="8312" spans="1:9" x14ac:dyDescent="0.2">
      <c r="A8312" s="518" t="s">
        <v>213</v>
      </c>
      <c r="B8312" s="518">
        <v>522946</v>
      </c>
      <c r="C8312" s="518" t="s">
        <v>2660</v>
      </c>
      <c r="D8312" s="518" t="s">
        <v>2763</v>
      </c>
      <c r="E8312" s="859">
        <v>23</v>
      </c>
      <c r="F8312" s="859">
        <v>13</v>
      </c>
      <c r="G8312" s="518" t="s">
        <v>122</v>
      </c>
      <c r="H8312" s="518" t="s">
        <v>213</v>
      </c>
      <c r="I8312" s="518">
        <v>522946</v>
      </c>
    </row>
    <row r="8313" spans="1:9" x14ac:dyDescent="0.2">
      <c r="A8313" s="518" t="s">
        <v>213</v>
      </c>
      <c r="B8313" s="518">
        <v>522995</v>
      </c>
      <c r="C8313" s="518" t="s">
        <v>2660</v>
      </c>
      <c r="D8313" s="518" t="s">
        <v>600</v>
      </c>
      <c r="E8313" s="859">
        <v>32</v>
      </c>
      <c r="F8313" s="859">
        <v>25</v>
      </c>
      <c r="G8313" s="518" t="s">
        <v>122</v>
      </c>
      <c r="H8313" s="518" t="s">
        <v>213</v>
      </c>
      <c r="I8313" s="518">
        <v>522995</v>
      </c>
    </row>
    <row r="8314" spans="1:9" x14ac:dyDescent="0.2">
      <c r="A8314" s="518" t="s">
        <v>213</v>
      </c>
      <c r="B8314" s="518">
        <v>523001</v>
      </c>
      <c r="C8314" s="518" t="s">
        <v>2660</v>
      </c>
      <c r="D8314" s="518" t="s">
        <v>678</v>
      </c>
      <c r="E8314" s="859">
        <v>35</v>
      </c>
      <c r="F8314" s="859">
        <v>24</v>
      </c>
      <c r="G8314" s="518" t="s">
        <v>122</v>
      </c>
      <c r="H8314" s="518" t="s">
        <v>213</v>
      </c>
      <c r="I8314" s="518">
        <v>523001</v>
      </c>
    </row>
    <row r="8315" spans="1:9" x14ac:dyDescent="0.2">
      <c r="A8315" s="518" t="s">
        <v>363</v>
      </c>
      <c r="B8315" s="518">
        <v>523019</v>
      </c>
      <c r="C8315" s="518" t="s">
        <v>2660</v>
      </c>
      <c r="D8315" s="518" t="s">
        <v>2803</v>
      </c>
      <c r="E8315" s="859">
        <v>34</v>
      </c>
      <c r="F8315" s="859">
        <v>30</v>
      </c>
      <c r="G8315" s="518" t="s">
        <v>122</v>
      </c>
      <c r="H8315" s="518" t="s">
        <v>363</v>
      </c>
      <c r="I8315" s="518">
        <v>523019</v>
      </c>
    </row>
    <row r="8316" spans="1:9" x14ac:dyDescent="0.2">
      <c r="A8316" s="518" t="s">
        <v>363</v>
      </c>
      <c r="B8316" s="518">
        <v>523035</v>
      </c>
      <c r="C8316" s="518" t="s">
        <v>2660</v>
      </c>
      <c r="D8316" s="518" t="s">
        <v>9217</v>
      </c>
      <c r="E8316" s="859">
        <v>31</v>
      </c>
      <c r="F8316" s="859">
        <v>26</v>
      </c>
      <c r="G8316" s="518" t="s">
        <v>122</v>
      </c>
      <c r="H8316" s="518" t="s">
        <v>363</v>
      </c>
      <c r="I8316" s="518">
        <v>523035</v>
      </c>
    </row>
    <row r="8317" spans="1:9" x14ac:dyDescent="0.2">
      <c r="A8317" s="518" t="s">
        <v>335</v>
      </c>
      <c r="B8317" s="518">
        <v>523050</v>
      </c>
      <c r="C8317" s="518" t="s">
        <v>2660</v>
      </c>
      <c r="D8317" s="518" t="s">
        <v>1155</v>
      </c>
      <c r="E8317" s="859">
        <v>35</v>
      </c>
      <c r="F8317" s="859">
        <v>35</v>
      </c>
      <c r="G8317" s="518" t="s">
        <v>122</v>
      </c>
      <c r="H8317" s="518" t="s">
        <v>335</v>
      </c>
      <c r="I8317" s="518">
        <v>523050</v>
      </c>
    </row>
    <row r="8318" spans="1:9" x14ac:dyDescent="0.2">
      <c r="A8318" s="518" t="s">
        <v>335</v>
      </c>
      <c r="B8318" s="518">
        <v>523068</v>
      </c>
      <c r="C8318" s="518" t="s">
        <v>2660</v>
      </c>
      <c r="D8318" s="518" t="s">
        <v>1013</v>
      </c>
      <c r="E8318" s="859">
        <v>23</v>
      </c>
      <c r="F8318" s="859">
        <v>22</v>
      </c>
      <c r="G8318" s="518" t="s">
        <v>122</v>
      </c>
      <c r="H8318" s="518" t="s">
        <v>335</v>
      </c>
      <c r="I8318" s="518">
        <v>523068</v>
      </c>
    </row>
    <row r="8319" spans="1:9" x14ac:dyDescent="0.2">
      <c r="A8319" s="518" t="s">
        <v>233</v>
      </c>
      <c r="B8319" s="518">
        <v>523084</v>
      </c>
      <c r="C8319" s="518" t="s">
        <v>2660</v>
      </c>
      <c r="D8319" s="518" t="s">
        <v>708</v>
      </c>
      <c r="E8319" s="859">
        <v>25</v>
      </c>
      <c r="F8319" s="859">
        <v>0</v>
      </c>
      <c r="G8319" s="518" t="s">
        <v>122</v>
      </c>
      <c r="H8319" s="518" t="s">
        <v>233</v>
      </c>
      <c r="I8319" s="518">
        <v>523084</v>
      </c>
    </row>
    <row r="8320" spans="1:9" x14ac:dyDescent="0.2">
      <c r="A8320" s="518" t="s">
        <v>369</v>
      </c>
      <c r="B8320" s="518">
        <v>523282</v>
      </c>
      <c r="C8320" s="518" t="s">
        <v>2660</v>
      </c>
      <c r="D8320" s="518" t="s">
        <v>1082</v>
      </c>
      <c r="E8320" s="859">
        <v>32</v>
      </c>
      <c r="F8320" s="859">
        <v>30</v>
      </c>
      <c r="G8320" s="518" t="s">
        <v>122</v>
      </c>
      <c r="H8320" s="518" t="s">
        <v>369</v>
      </c>
      <c r="I8320" s="518">
        <v>523282</v>
      </c>
    </row>
    <row r="8321" spans="1:9" x14ac:dyDescent="0.2">
      <c r="A8321" s="518" t="s">
        <v>369</v>
      </c>
      <c r="B8321" s="518">
        <v>523290</v>
      </c>
      <c r="C8321" s="518" t="s">
        <v>2660</v>
      </c>
      <c r="D8321" s="518" t="s">
        <v>856</v>
      </c>
      <c r="E8321" s="859">
        <v>35</v>
      </c>
      <c r="F8321" s="859">
        <v>15</v>
      </c>
      <c r="G8321" s="518" t="s">
        <v>122</v>
      </c>
      <c r="H8321" s="518" t="s">
        <v>369</v>
      </c>
      <c r="I8321" s="518">
        <v>523290</v>
      </c>
    </row>
    <row r="8322" spans="1:9" x14ac:dyDescent="0.2">
      <c r="A8322" s="518" t="s">
        <v>369</v>
      </c>
      <c r="B8322" s="518">
        <v>523308</v>
      </c>
      <c r="C8322" s="518" t="s">
        <v>2660</v>
      </c>
      <c r="D8322" s="518" t="s">
        <v>538</v>
      </c>
      <c r="E8322" s="859">
        <v>35</v>
      </c>
      <c r="F8322" s="859">
        <v>27</v>
      </c>
      <c r="G8322" s="518" t="s">
        <v>122</v>
      </c>
      <c r="H8322" s="518" t="s">
        <v>369</v>
      </c>
      <c r="I8322" s="518">
        <v>523308</v>
      </c>
    </row>
    <row r="8323" spans="1:9" x14ac:dyDescent="0.2">
      <c r="A8323" s="518" t="s">
        <v>248</v>
      </c>
      <c r="B8323" s="518">
        <v>523324</v>
      </c>
      <c r="C8323" s="518" t="s">
        <v>2660</v>
      </c>
      <c r="D8323" s="518" t="s">
        <v>2228</v>
      </c>
      <c r="E8323" s="859">
        <v>34</v>
      </c>
      <c r="F8323" s="859">
        <v>34</v>
      </c>
      <c r="G8323" s="518" t="s">
        <v>122</v>
      </c>
      <c r="H8323" s="518" t="s">
        <v>248</v>
      </c>
      <c r="I8323" s="518">
        <v>523324</v>
      </c>
    </row>
    <row r="8324" spans="1:9" x14ac:dyDescent="0.2">
      <c r="A8324" s="518" t="s">
        <v>248</v>
      </c>
      <c r="B8324" s="518">
        <v>523332</v>
      </c>
      <c r="C8324" s="518" t="s">
        <v>2660</v>
      </c>
      <c r="D8324" s="518" t="s">
        <v>2229</v>
      </c>
      <c r="E8324" s="859">
        <v>28</v>
      </c>
      <c r="F8324" s="859">
        <v>28</v>
      </c>
      <c r="G8324" s="518" t="s">
        <v>122</v>
      </c>
      <c r="H8324" s="518" t="s">
        <v>248</v>
      </c>
      <c r="I8324" s="518">
        <v>523332</v>
      </c>
    </row>
    <row r="8325" spans="1:9" x14ac:dyDescent="0.2">
      <c r="A8325" s="518" t="s">
        <v>248</v>
      </c>
      <c r="B8325" s="518">
        <v>523340</v>
      </c>
      <c r="C8325" s="518" t="s">
        <v>2660</v>
      </c>
      <c r="D8325" s="518" t="s">
        <v>2230</v>
      </c>
      <c r="E8325" s="859">
        <v>28</v>
      </c>
      <c r="F8325" s="859">
        <v>28</v>
      </c>
      <c r="G8325" s="518" t="s">
        <v>122</v>
      </c>
      <c r="H8325" s="518" t="s">
        <v>248</v>
      </c>
      <c r="I8325" s="518">
        <v>523340</v>
      </c>
    </row>
    <row r="8326" spans="1:9" x14ac:dyDescent="0.2">
      <c r="A8326" s="518" t="s">
        <v>248</v>
      </c>
      <c r="B8326" s="518">
        <v>523357</v>
      </c>
      <c r="C8326" s="518" t="s">
        <v>2660</v>
      </c>
      <c r="D8326" s="518" t="s">
        <v>2231</v>
      </c>
      <c r="E8326" s="859">
        <v>29</v>
      </c>
      <c r="F8326" s="859">
        <v>29</v>
      </c>
      <c r="G8326" s="518" t="s">
        <v>122</v>
      </c>
      <c r="H8326" s="518" t="s">
        <v>248</v>
      </c>
      <c r="I8326" s="518">
        <v>523357</v>
      </c>
    </row>
    <row r="8327" spans="1:9" x14ac:dyDescent="0.2">
      <c r="A8327" s="518" t="s">
        <v>249</v>
      </c>
      <c r="B8327" s="518">
        <v>523480</v>
      </c>
      <c r="C8327" s="518" t="s">
        <v>2660</v>
      </c>
      <c r="D8327" s="518" t="s">
        <v>831</v>
      </c>
      <c r="E8327" s="859">
        <v>31</v>
      </c>
      <c r="F8327" s="859">
        <v>31</v>
      </c>
      <c r="G8327" s="518" t="s">
        <v>122</v>
      </c>
      <c r="H8327" s="518" t="s">
        <v>249</v>
      </c>
      <c r="I8327" s="518">
        <v>523480</v>
      </c>
    </row>
    <row r="8328" spans="1:9" x14ac:dyDescent="0.2">
      <c r="A8328" s="518" t="s">
        <v>388</v>
      </c>
      <c r="B8328" s="518">
        <v>523506</v>
      </c>
      <c r="C8328" s="518" t="s">
        <v>2660</v>
      </c>
      <c r="D8328" s="518" t="s">
        <v>616</v>
      </c>
      <c r="E8328" s="859">
        <v>21</v>
      </c>
      <c r="F8328" s="859">
        <v>21</v>
      </c>
      <c r="G8328" s="518" t="s">
        <v>122</v>
      </c>
      <c r="H8328" s="518" t="s">
        <v>388</v>
      </c>
      <c r="I8328" s="518">
        <v>523506</v>
      </c>
    </row>
    <row r="8329" spans="1:9" x14ac:dyDescent="0.2">
      <c r="A8329" s="518" t="s">
        <v>388</v>
      </c>
      <c r="B8329" s="518">
        <v>523514</v>
      </c>
      <c r="C8329" s="518" t="s">
        <v>2660</v>
      </c>
      <c r="D8329" s="518" t="s">
        <v>2325</v>
      </c>
      <c r="E8329" s="859">
        <v>28</v>
      </c>
      <c r="F8329" s="859">
        <v>28</v>
      </c>
      <c r="G8329" s="518" t="s">
        <v>122</v>
      </c>
      <c r="H8329" s="518" t="s">
        <v>388</v>
      </c>
      <c r="I8329" s="518">
        <v>523514</v>
      </c>
    </row>
    <row r="8330" spans="1:9" x14ac:dyDescent="0.2">
      <c r="A8330" s="518" t="s">
        <v>382</v>
      </c>
      <c r="B8330" s="518">
        <v>523522</v>
      </c>
      <c r="C8330" s="518" t="s">
        <v>2660</v>
      </c>
      <c r="D8330" s="518" t="s">
        <v>2326</v>
      </c>
      <c r="E8330" s="859">
        <v>35</v>
      </c>
      <c r="F8330" s="859">
        <v>35</v>
      </c>
      <c r="G8330" s="518" t="s">
        <v>122</v>
      </c>
      <c r="H8330" s="518" t="s">
        <v>382</v>
      </c>
      <c r="I8330" s="518">
        <v>523522</v>
      </c>
    </row>
    <row r="8331" spans="1:9" x14ac:dyDescent="0.2">
      <c r="A8331" s="518" t="s">
        <v>197</v>
      </c>
      <c r="B8331" s="518">
        <v>523548</v>
      </c>
      <c r="C8331" s="518" t="s">
        <v>2660</v>
      </c>
      <c r="D8331" s="518" t="s">
        <v>713</v>
      </c>
      <c r="E8331" s="859">
        <v>22</v>
      </c>
      <c r="F8331" s="859">
        <v>22</v>
      </c>
      <c r="G8331" s="518" t="s">
        <v>122</v>
      </c>
      <c r="H8331" s="518" t="s">
        <v>197</v>
      </c>
      <c r="I8331" s="518">
        <v>523548</v>
      </c>
    </row>
    <row r="8332" spans="1:9" x14ac:dyDescent="0.2">
      <c r="A8332" s="518" t="s">
        <v>382</v>
      </c>
      <c r="B8332" s="518">
        <v>523555</v>
      </c>
      <c r="C8332" s="518" t="s">
        <v>2660</v>
      </c>
      <c r="D8332" s="518" t="s">
        <v>2412</v>
      </c>
      <c r="E8332" s="859">
        <v>34</v>
      </c>
      <c r="F8332" s="859">
        <v>34</v>
      </c>
      <c r="G8332" s="518" t="s">
        <v>122</v>
      </c>
      <c r="H8332" s="518" t="s">
        <v>382</v>
      </c>
      <c r="I8332" s="518">
        <v>523555</v>
      </c>
    </row>
    <row r="8333" spans="1:9" x14ac:dyDescent="0.2">
      <c r="A8333" s="518" t="s">
        <v>382</v>
      </c>
      <c r="B8333" s="518">
        <v>523563</v>
      </c>
      <c r="C8333" s="518" t="s">
        <v>2660</v>
      </c>
      <c r="D8333" s="518" t="s">
        <v>2413</v>
      </c>
      <c r="E8333" s="859">
        <v>33</v>
      </c>
      <c r="F8333" s="859">
        <v>0</v>
      </c>
      <c r="G8333" s="518" t="s">
        <v>122</v>
      </c>
      <c r="H8333" s="518" t="s">
        <v>382</v>
      </c>
      <c r="I8333" s="518">
        <v>523563</v>
      </c>
    </row>
    <row r="8334" spans="1:9" x14ac:dyDescent="0.2">
      <c r="A8334" s="518" t="s">
        <v>231</v>
      </c>
      <c r="B8334" s="518">
        <v>523597</v>
      </c>
      <c r="C8334" s="518" t="s">
        <v>2660</v>
      </c>
      <c r="D8334" s="518" t="s">
        <v>802</v>
      </c>
      <c r="E8334" s="859">
        <v>24</v>
      </c>
      <c r="F8334" s="859">
        <v>18</v>
      </c>
      <c r="G8334" s="518" t="s">
        <v>122</v>
      </c>
      <c r="H8334" s="518" t="s">
        <v>231</v>
      </c>
      <c r="I8334" s="518">
        <v>523597</v>
      </c>
    </row>
    <row r="8335" spans="1:9" x14ac:dyDescent="0.2">
      <c r="A8335" s="518" t="s">
        <v>231</v>
      </c>
      <c r="B8335" s="518">
        <v>523605</v>
      </c>
      <c r="C8335" s="518" t="s">
        <v>2660</v>
      </c>
      <c r="D8335" s="518" t="s">
        <v>2414</v>
      </c>
      <c r="E8335" s="859">
        <v>24</v>
      </c>
      <c r="F8335" s="859">
        <v>17</v>
      </c>
      <c r="G8335" s="518" t="s">
        <v>122</v>
      </c>
      <c r="H8335" s="518" t="s">
        <v>231</v>
      </c>
      <c r="I8335" s="518">
        <v>523597</v>
      </c>
    </row>
    <row r="8336" spans="1:9" x14ac:dyDescent="0.2">
      <c r="A8336" s="518" t="s">
        <v>318</v>
      </c>
      <c r="B8336" s="518">
        <v>523621</v>
      </c>
      <c r="C8336" s="518" t="s">
        <v>2660</v>
      </c>
      <c r="D8336" s="518" t="s">
        <v>2415</v>
      </c>
      <c r="E8336" s="859">
        <v>33</v>
      </c>
      <c r="F8336" s="859">
        <v>33</v>
      </c>
      <c r="G8336" s="518" t="s">
        <v>122</v>
      </c>
      <c r="H8336" s="518" t="s">
        <v>318</v>
      </c>
      <c r="I8336" s="518">
        <v>523621</v>
      </c>
    </row>
    <row r="8337" spans="1:9" x14ac:dyDescent="0.2">
      <c r="A8337" s="518" t="s">
        <v>350</v>
      </c>
      <c r="B8337" s="518">
        <v>523647</v>
      </c>
      <c r="C8337" s="518" t="s">
        <v>2660</v>
      </c>
      <c r="D8337" s="518" t="s">
        <v>872</v>
      </c>
      <c r="E8337" s="859">
        <v>35</v>
      </c>
      <c r="F8337" s="859">
        <v>0</v>
      </c>
      <c r="G8337" s="518" t="s">
        <v>122</v>
      </c>
      <c r="H8337" s="518" t="s">
        <v>350</v>
      </c>
      <c r="I8337" s="518">
        <v>523647</v>
      </c>
    </row>
    <row r="8338" spans="1:9" x14ac:dyDescent="0.2">
      <c r="A8338" s="518" t="s">
        <v>350</v>
      </c>
      <c r="B8338" s="518">
        <v>523654</v>
      </c>
      <c r="C8338" s="518" t="s">
        <v>2660</v>
      </c>
      <c r="D8338" s="518" t="s">
        <v>538</v>
      </c>
      <c r="E8338" s="859">
        <v>30</v>
      </c>
      <c r="F8338" s="859">
        <v>0</v>
      </c>
      <c r="G8338" s="518" t="s">
        <v>122</v>
      </c>
      <c r="H8338" s="518" t="s">
        <v>350</v>
      </c>
      <c r="I8338" s="518">
        <v>523654</v>
      </c>
    </row>
    <row r="8339" spans="1:9" x14ac:dyDescent="0.2">
      <c r="A8339" s="518" t="s">
        <v>373</v>
      </c>
      <c r="B8339" s="518">
        <v>523670</v>
      </c>
      <c r="C8339" s="518" t="s">
        <v>2660</v>
      </c>
      <c r="D8339" s="518" t="s">
        <v>410</v>
      </c>
      <c r="E8339" s="859">
        <v>22</v>
      </c>
      <c r="F8339" s="859">
        <v>17</v>
      </c>
      <c r="G8339" s="518" t="s">
        <v>122</v>
      </c>
      <c r="H8339" s="518" t="s">
        <v>373</v>
      </c>
      <c r="I8339" s="518">
        <v>523670</v>
      </c>
    </row>
    <row r="8340" spans="1:9" x14ac:dyDescent="0.2">
      <c r="A8340" s="518" t="s">
        <v>226</v>
      </c>
      <c r="B8340" s="518">
        <v>523696</v>
      </c>
      <c r="C8340" s="518" t="s">
        <v>2660</v>
      </c>
      <c r="D8340" s="518" t="s">
        <v>615</v>
      </c>
      <c r="E8340" s="859">
        <v>26</v>
      </c>
      <c r="F8340" s="859">
        <v>0</v>
      </c>
      <c r="G8340" s="518" t="s">
        <v>122</v>
      </c>
      <c r="H8340" s="518" t="s">
        <v>226</v>
      </c>
      <c r="I8340" s="518">
        <v>523696</v>
      </c>
    </row>
    <row r="8341" spans="1:9" x14ac:dyDescent="0.2">
      <c r="A8341" s="518" t="s">
        <v>168</v>
      </c>
      <c r="B8341" s="518">
        <v>523720</v>
      </c>
      <c r="C8341" s="518" t="s">
        <v>2660</v>
      </c>
      <c r="D8341" s="518" t="s">
        <v>623</v>
      </c>
      <c r="E8341" s="859">
        <v>28</v>
      </c>
      <c r="F8341" s="859">
        <v>0</v>
      </c>
      <c r="G8341" s="518" t="s">
        <v>122</v>
      </c>
      <c r="H8341" s="518" t="s">
        <v>168</v>
      </c>
      <c r="I8341" s="518">
        <v>523720</v>
      </c>
    </row>
    <row r="8342" spans="1:9" x14ac:dyDescent="0.2">
      <c r="A8342" s="518" t="s">
        <v>313</v>
      </c>
      <c r="B8342" s="518">
        <v>523738</v>
      </c>
      <c r="C8342" s="518" t="s">
        <v>2660</v>
      </c>
      <c r="D8342" s="518" t="s">
        <v>2506</v>
      </c>
      <c r="E8342" s="859">
        <v>30</v>
      </c>
      <c r="F8342" s="859">
        <v>24</v>
      </c>
      <c r="G8342" s="518" t="s">
        <v>122</v>
      </c>
      <c r="H8342" s="518" t="s">
        <v>313</v>
      </c>
      <c r="I8342" s="518">
        <v>523738</v>
      </c>
    </row>
    <row r="8343" spans="1:9" x14ac:dyDescent="0.2">
      <c r="A8343" s="518" t="s">
        <v>203</v>
      </c>
      <c r="B8343" s="518">
        <v>523779</v>
      </c>
      <c r="C8343" s="518" t="s">
        <v>2660</v>
      </c>
      <c r="D8343" s="518" t="s">
        <v>2507</v>
      </c>
      <c r="E8343" s="859">
        <v>20</v>
      </c>
      <c r="F8343" s="859">
        <v>13</v>
      </c>
      <c r="G8343" s="518" t="s">
        <v>122</v>
      </c>
      <c r="H8343" s="518" t="s">
        <v>203</v>
      </c>
      <c r="I8343" s="518">
        <v>523779</v>
      </c>
    </row>
    <row r="8344" spans="1:9" x14ac:dyDescent="0.2">
      <c r="A8344" s="518" t="s">
        <v>230</v>
      </c>
      <c r="B8344" s="518">
        <v>523795</v>
      </c>
      <c r="C8344" s="518" t="s">
        <v>2660</v>
      </c>
      <c r="D8344" s="518" t="s">
        <v>410</v>
      </c>
      <c r="E8344" s="859">
        <v>34</v>
      </c>
      <c r="F8344" s="859">
        <v>0</v>
      </c>
      <c r="G8344" s="518" t="s">
        <v>122</v>
      </c>
      <c r="H8344" s="518" t="s">
        <v>230</v>
      </c>
      <c r="I8344" s="518">
        <v>523795</v>
      </c>
    </row>
    <row r="8345" spans="1:9" x14ac:dyDescent="0.2">
      <c r="A8345" s="518" t="s">
        <v>355</v>
      </c>
      <c r="B8345" s="518">
        <v>523803</v>
      </c>
      <c r="C8345" s="518" t="s">
        <v>2660</v>
      </c>
      <c r="D8345" s="518" t="s">
        <v>1523</v>
      </c>
      <c r="E8345" s="859">
        <v>22</v>
      </c>
      <c r="F8345" s="859">
        <v>22</v>
      </c>
      <c r="G8345" s="518" t="s">
        <v>122</v>
      </c>
      <c r="H8345" s="518" t="s">
        <v>355</v>
      </c>
      <c r="I8345" s="518">
        <v>523803</v>
      </c>
    </row>
    <row r="8346" spans="1:9" x14ac:dyDescent="0.2">
      <c r="A8346" s="518" t="s">
        <v>355</v>
      </c>
      <c r="B8346" s="518">
        <v>523829</v>
      </c>
      <c r="C8346" s="518" t="s">
        <v>2660</v>
      </c>
      <c r="D8346" s="518" t="s">
        <v>610</v>
      </c>
      <c r="E8346" s="859">
        <v>25</v>
      </c>
      <c r="F8346" s="859">
        <v>25</v>
      </c>
      <c r="G8346" s="518" t="s">
        <v>122</v>
      </c>
      <c r="H8346" s="518" t="s">
        <v>355</v>
      </c>
      <c r="I8346" s="518">
        <v>523829</v>
      </c>
    </row>
    <row r="8347" spans="1:9" x14ac:dyDescent="0.2">
      <c r="A8347" s="518" t="s">
        <v>296</v>
      </c>
      <c r="B8347" s="518">
        <v>523860</v>
      </c>
      <c r="C8347" s="518" t="s">
        <v>2660</v>
      </c>
      <c r="D8347" s="518" t="s">
        <v>429</v>
      </c>
      <c r="E8347" s="859">
        <v>34</v>
      </c>
      <c r="F8347" s="859">
        <v>32</v>
      </c>
      <c r="G8347" s="518" t="s">
        <v>122</v>
      </c>
      <c r="H8347" s="518" t="s">
        <v>296</v>
      </c>
      <c r="I8347" s="518">
        <v>523860</v>
      </c>
    </row>
    <row r="8348" spans="1:9" x14ac:dyDescent="0.2">
      <c r="A8348" s="518" t="s">
        <v>296</v>
      </c>
      <c r="B8348" s="518">
        <v>523878</v>
      </c>
      <c r="C8348" s="518" t="s">
        <v>2660</v>
      </c>
      <c r="D8348" s="518" t="s">
        <v>2508</v>
      </c>
      <c r="E8348" s="859">
        <v>31</v>
      </c>
      <c r="F8348" s="859">
        <v>28</v>
      </c>
      <c r="G8348" s="518" t="s">
        <v>122</v>
      </c>
      <c r="H8348" s="518" t="s">
        <v>296</v>
      </c>
      <c r="I8348" s="518">
        <v>523878</v>
      </c>
    </row>
    <row r="8349" spans="1:9" x14ac:dyDescent="0.2">
      <c r="A8349" s="518" t="s">
        <v>256</v>
      </c>
      <c r="B8349" s="518">
        <v>523894</v>
      </c>
      <c r="C8349" s="518" t="s">
        <v>2660</v>
      </c>
      <c r="D8349" s="518" t="s">
        <v>2605</v>
      </c>
      <c r="E8349" s="859">
        <v>26</v>
      </c>
      <c r="F8349" s="859">
        <v>0</v>
      </c>
      <c r="G8349" s="518" t="s">
        <v>128</v>
      </c>
      <c r="H8349" s="518" t="s">
        <v>256</v>
      </c>
      <c r="I8349" s="518">
        <v>523894</v>
      </c>
    </row>
    <row r="8350" spans="1:9" x14ac:dyDescent="0.2">
      <c r="A8350" s="518" t="s">
        <v>256</v>
      </c>
      <c r="B8350" s="518">
        <v>523902</v>
      </c>
      <c r="C8350" s="518" t="s">
        <v>2660</v>
      </c>
      <c r="D8350" s="518" t="s">
        <v>2606</v>
      </c>
      <c r="E8350" s="859">
        <v>28</v>
      </c>
      <c r="F8350" s="859">
        <v>22</v>
      </c>
      <c r="G8350" s="518" t="s">
        <v>128</v>
      </c>
      <c r="H8350" s="518" t="s">
        <v>256</v>
      </c>
      <c r="I8350" s="518">
        <v>523902</v>
      </c>
    </row>
    <row r="8351" spans="1:9" x14ac:dyDescent="0.2">
      <c r="A8351" s="518" t="s">
        <v>341</v>
      </c>
      <c r="B8351" s="518">
        <v>523910</v>
      </c>
      <c r="C8351" s="518" t="s">
        <v>2660</v>
      </c>
      <c r="D8351" s="518" t="s">
        <v>1128</v>
      </c>
      <c r="E8351" s="859">
        <v>22</v>
      </c>
      <c r="F8351" s="859">
        <v>22</v>
      </c>
      <c r="G8351" s="518" t="s">
        <v>128</v>
      </c>
      <c r="H8351" s="518" t="s">
        <v>341</v>
      </c>
      <c r="I8351" s="518">
        <v>523910</v>
      </c>
    </row>
    <row r="8352" spans="1:9" x14ac:dyDescent="0.2">
      <c r="A8352" s="518" t="s">
        <v>256</v>
      </c>
      <c r="B8352" s="518">
        <v>523936</v>
      </c>
      <c r="C8352" s="518" t="s">
        <v>2660</v>
      </c>
      <c r="D8352" s="518" t="s">
        <v>2607</v>
      </c>
      <c r="E8352" s="859">
        <v>32</v>
      </c>
      <c r="F8352" s="859">
        <v>20</v>
      </c>
      <c r="G8352" s="518" t="s">
        <v>128</v>
      </c>
      <c r="H8352" s="518" t="s">
        <v>256</v>
      </c>
      <c r="I8352" s="518">
        <v>523936</v>
      </c>
    </row>
    <row r="8353" spans="1:9" x14ac:dyDescent="0.2">
      <c r="A8353" s="518" t="s">
        <v>373</v>
      </c>
      <c r="B8353" s="518">
        <v>524058</v>
      </c>
      <c r="C8353" s="518" t="s">
        <v>2660</v>
      </c>
      <c r="D8353" s="518" t="s">
        <v>688</v>
      </c>
      <c r="E8353" s="859">
        <v>34</v>
      </c>
      <c r="F8353" s="859">
        <v>0</v>
      </c>
      <c r="G8353" s="518" t="s">
        <v>122</v>
      </c>
      <c r="H8353" s="518" t="s">
        <v>373</v>
      </c>
      <c r="I8353" s="518">
        <v>524058</v>
      </c>
    </row>
    <row r="8354" spans="1:9" x14ac:dyDescent="0.2">
      <c r="A8354" s="518" t="s">
        <v>373</v>
      </c>
      <c r="B8354" s="518">
        <v>524066</v>
      </c>
      <c r="C8354" s="518" t="s">
        <v>2660</v>
      </c>
      <c r="D8354" s="518" t="s">
        <v>1404</v>
      </c>
      <c r="E8354" s="859">
        <v>28</v>
      </c>
      <c r="F8354" s="859">
        <v>0</v>
      </c>
      <c r="G8354" s="518" t="s">
        <v>122</v>
      </c>
      <c r="H8354" s="518" t="s">
        <v>373</v>
      </c>
      <c r="I8354" s="518">
        <v>524066</v>
      </c>
    </row>
    <row r="8355" spans="1:9" x14ac:dyDescent="0.2">
      <c r="A8355" s="518" t="s">
        <v>373</v>
      </c>
      <c r="B8355" s="518">
        <v>524074</v>
      </c>
      <c r="C8355" s="518" t="s">
        <v>2660</v>
      </c>
      <c r="D8355" s="518" t="s">
        <v>2689</v>
      </c>
      <c r="E8355" s="859">
        <v>35</v>
      </c>
      <c r="F8355" s="859">
        <v>0</v>
      </c>
      <c r="G8355" s="518" t="s">
        <v>122</v>
      </c>
      <c r="H8355" s="518" t="s">
        <v>373</v>
      </c>
      <c r="I8355" s="518">
        <v>524074</v>
      </c>
    </row>
    <row r="8356" spans="1:9" x14ac:dyDescent="0.2">
      <c r="A8356" s="518" t="s">
        <v>373</v>
      </c>
      <c r="B8356" s="518">
        <v>524082</v>
      </c>
      <c r="C8356" s="518" t="s">
        <v>2660</v>
      </c>
      <c r="D8356" s="518" t="s">
        <v>2690</v>
      </c>
      <c r="E8356" s="859">
        <v>35</v>
      </c>
      <c r="F8356" s="859">
        <v>0</v>
      </c>
      <c r="G8356" s="518" t="s">
        <v>122</v>
      </c>
      <c r="H8356" s="518" t="s">
        <v>373</v>
      </c>
      <c r="I8356" s="518">
        <v>524082</v>
      </c>
    </row>
    <row r="8357" spans="1:9" x14ac:dyDescent="0.2">
      <c r="A8357" s="518" t="s">
        <v>373</v>
      </c>
      <c r="B8357" s="518">
        <v>524090</v>
      </c>
      <c r="C8357" s="518" t="s">
        <v>2660</v>
      </c>
      <c r="D8357" s="518" t="s">
        <v>1279</v>
      </c>
      <c r="E8357" s="859">
        <v>28</v>
      </c>
      <c r="F8357" s="859">
        <v>0</v>
      </c>
      <c r="G8357" s="518" t="s">
        <v>122</v>
      </c>
      <c r="H8357" s="518" t="s">
        <v>373</v>
      </c>
      <c r="I8357" s="518">
        <v>524090</v>
      </c>
    </row>
    <row r="8358" spans="1:9" x14ac:dyDescent="0.2">
      <c r="A8358" s="518" t="s">
        <v>373</v>
      </c>
      <c r="B8358" s="518">
        <v>524108</v>
      </c>
      <c r="C8358" s="518" t="s">
        <v>2660</v>
      </c>
      <c r="D8358" s="518" t="s">
        <v>689</v>
      </c>
      <c r="E8358" s="859">
        <v>30</v>
      </c>
      <c r="F8358" s="859">
        <v>0</v>
      </c>
      <c r="G8358" s="518" t="s">
        <v>122</v>
      </c>
      <c r="H8358" s="518" t="s">
        <v>373</v>
      </c>
      <c r="I8358" s="518">
        <v>524108</v>
      </c>
    </row>
    <row r="8359" spans="1:9" x14ac:dyDescent="0.2">
      <c r="A8359" s="518" t="s">
        <v>373</v>
      </c>
      <c r="B8359" s="518">
        <v>524124</v>
      </c>
      <c r="C8359" s="518" t="s">
        <v>2660</v>
      </c>
      <c r="D8359" s="518" t="s">
        <v>1488</v>
      </c>
      <c r="E8359" s="859">
        <v>35</v>
      </c>
      <c r="F8359" s="859">
        <v>10</v>
      </c>
      <c r="G8359" s="518" t="s">
        <v>122</v>
      </c>
      <c r="H8359" s="518" t="s">
        <v>373</v>
      </c>
      <c r="I8359" s="518">
        <v>472597</v>
      </c>
    </row>
    <row r="8360" spans="1:9" x14ac:dyDescent="0.2">
      <c r="A8360" s="518" t="s">
        <v>373</v>
      </c>
      <c r="B8360" s="518">
        <v>524165</v>
      </c>
      <c r="C8360" s="518" t="s">
        <v>2660</v>
      </c>
      <c r="D8360" s="518" t="s">
        <v>1361</v>
      </c>
      <c r="E8360" s="859">
        <v>32</v>
      </c>
      <c r="F8360" s="859">
        <v>0</v>
      </c>
      <c r="G8360" s="518" t="s">
        <v>122</v>
      </c>
      <c r="H8360" s="518" t="s">
        <v>373</v>
      </c>
      <c r="I8360" s="518">
        <v>524165</v>
      </c>
    </row>
    <row r="8361" spans="1:9" x14ac:dyDescent="0.2">
      <c r="A8361" s="518" t="s">
        <v>249</v>
      </c>
      <c r="B8361" s="518">
        <v>524173</v>
      </c>
      <c r="C8361" s="518" t="s">
        <v>2660</v>
      </c>
      <c r="D8361" s="518" t="s">
        <v>614</v>
      </c>
      <c r="E8361" s="859">
        <v>31</v>
      </c>
      <c r="F8361" s="859">
        <v>31</v>
      </c>
      <c r="G8361" s="518" t="s">
        <v>122</v>
      </c>
      <c r="H8361" s="518" t="s">
        <v>249</v>
      </c>
      <c r="I8361" s="518">
        <v>524173</v>
      </c>
    </row>
    <row r="8362" spans="1:9" x14ac:dyDescent="0.2">
      <c r="A8362" s="518" t="s">
        <v>249</v>
      </c>
      <c r="B8362" s="518">
        <v>524181</v>
      </c>
      <c r="C8362" s="518" t="s">
        <v>2660</v>
      </c>
      <c r="D8362" s="518" t="s">
        <v>945</v>
      </c>
      <c r="E8362" s="859">
        <v>25</v>
      </c>
      <c r="F8362" s="859">
        <v>25</v>
      </c>
      <c r="G8362" s="518" t="s">
        <v>122</v>
      </c>
      <c r="H8362" s="518" t="s">
        <v>249</v>
      </c>
      <c r="I8362" s="518">
        <v>524181</v>
      </c>
    </row>
    <row r="8363" spans="1:9" x14ac:dyDescent="0.2">
      <c r="A8363" s="518" t="s">
        <v>228</v>
      </c>
      <c r="B8363" s="518">
        <v>524199</v>
      </c>
      <c r="C8363" s="518" t="s">
        <v>2660</v>
      </c>
      <c r="D8363" s="518" t="s">
        <v>796</v>
      </c>
      <c r="E8363" s="859">
        <v>34</v>
      </c>
      <c r="F8363" s="859">
        <v>0</v>
      </c>
      <c r="G8363" s="518" t="s">
        <v>122</v>
      </c>
      <c r="H8363" s="518" t="s">
        <v>228</v>
      </c>
      <c r="I8363" s="518">
        <v>524199</v>
      </c>
    </row>
    <row r="8364" spans="1:9" x14ac:dyDescent="0.2">
      <c r="A8364" s="518" t="s">
        <v>190</v>
      </c>
      <c r="B8364" s="518">
        <v>524215</v>
      </c>
      <c r="C8364" s="518" t="s">
        <v>2660</v>
      </c>
      <c r="D8364" s="518" t="s">
        <v>645</v>
      </c>
      <c r="E8364" s="859">
        <v>17</v>
      </c>
      <c r="F8364" s="859">
        <v>17</v>
      </c>
      <c r="G8364" s="518" t="s">
        <v>128</v>
      </c>
      <c r="H8364" s="518" t="s">
        <v>190</v>
      </c>
      <c r="I8364" s="518">
        <v>48264</v>
      </c>
    </row>
    <row r="8365" spans="1:9" x14ac:dyDescent="0.2">
      <c r="A8365" s="518" t="s">
        <v>355</v>
      </c>
      <c r="B8365" s="518">
        <v>524223</v>
      </c>
      <c r="C8365" s="518" t="s">
        <v>2660</v>
      </c>
      <c r="D8365" s="518" t="s">
        <v>941</v>
      </c>
      <c r="E8365" s="859">
        <v>29</v>
      </c>
      <c r="F8365" s="859">
        <v>29</v>
      </c>
      <c r="G8365" s="518" t="s">
        <v>122</v>
      </c>
      <c r="H8365" s="518" t="s">
        <v>355</v>
      </c>
      <c r="I8365" s="518">
        <v>524223</v>
      </c>
    </row>
    <row r="8366" spans="1:9" x14ac:dyDescent="0.2">
      <c r="A8366" s="518" t="s">
        <v>230</v>
      </c>
      <c r="B8366" s="518">
        <v>524249</v>
      </c>
      <c r="C8366" s="518" t="s">
        <v>2660</v>
      </c>
      <c r="D8366" s="518" t="s">
        <v>2682</v>
      </c>
      <c r="E8366" s="859">
        <v>34</v>
      </c>
      <c r="F8366" s="859">
        <v>11</v>
      </c>
      <c r="G8366" s="518" t="s">
        <v>122</v>
      </c>
      <c r="H8366" s="518" t="s">
        <v>230</v>
      </c>
      <c r="I8366" s="518">
        <v>449678</v>
      </c>
    </row>
    <row r="8367" spans="1:9" x14ac:dyDescent="0.2">
      <c r="A8367" s="518" t="s">
        <v>247</v>
      </c>
      <c r="B8367" s="518">
        <v>524272</v>
      </c>
      <c r="C8367" s="518" t="s">
        <v>2660</v>
      </c>
      <c r="D8367" s="518" t="s">
        <v>6310</v>
      </c>
      <c r="E8367" s="859">
        <v>20</v>
      </c>
      <c r="F8367" s="859">
        <v>19</v>
      </c>
      <c r="G8367" s="518" t="s">
        <v>122</v>
      </c>
      <c r="H8367" s="518" t="s">
        <v>247</v>
      </c>
      <c r="I8367" s="518">
        <v>524272</v>
      </c>
    </row>
    <row r="8368" spans="1:9" x14ac:dyDescent="0.2">
      <c r="A8368" s="518" t="s">
        <v>196</v>
      </c>
      <c r="B8368" s="518">
        <v>524280</v>
      </c>
      <c r="C8368" s="518" t="s">
        <v>2660</v>
      </c>
      <c r="D8368" s="518" t="s">
        <v>2710</v>
      </c>
      <c r="E8368" s="859">
        <v>35</v>
      </c>
      <c r="F8368" s="859">
        <v>35</v>
      </c>
      <c r="G8368" s="518" t="s">
        <v>122</v>
      </c>
      <c r="H8368" s="518" t="s">
        <v>196</v>
      </c>
      <c r="I8368" s="518">
        <v>524280</v>
      </c>
    </row>
    <row r="8369" spans="1:9" x14ac:dyDescent="0.2">
      <c r="A8369" s="518" t="s">
        <v>196</v>
      </c>
      <c r="B8369" s="518">
        <v>524306</v>
      </c>
      <c r="C8369" s="518" t="s">
        <v>2660</v>
      </c>
      <c r="D8369" s="518" t="s">
        <v>2711</v>
      </c>
      <c r="E8369" s="859">
        <v>31</v>
      </c>
      <c r="F8369" s="859">
        <v>31</v>
      </c>
      <c r="G8369" s="518" t="s">
        <v>122</v>
      </c>
      <c r="H8369" s="518" t="s">
        <v>196</v>
      </c>
      <c r="I8369" s="518">
        <v>524306</v>
      </c>
    </row>
    <row r="8370" spans="1:9" x14ac:dyDescent="0.2">
      <c r="A8370" s="518" t="s">
        <v>196</v>
      </c>
      <c r="B8370" s="518">
        <v>524322</v>
      </c>
      <c r="C8370" s="518" t="s">
        <v>2660</v>
      </c>
      <c r="D8370" s="518" t="s">
        <v>2712</v>
      </c>
      <c r="E8370" s="859">
        <v>22</v>
      </c>
      <c r="F8370" s="859">
        <v>22</v>
      </c>
      <c r="G8370" s="518" t="s">
        <v>122</v>
      </c>
      <c r="H8370" s="518" t="s">
        <v>196</v>
      </c>
      <c r="I8370" s="518">
        <v>524322</v>
      </c>
    </row>
    <row r="8371" spans="1:9" x14ac:dyDescent="0.2">
      <c r="A8371" s="518" t="s">
        <v>230</v>
      </c>
      <c r="B8371" s="518">
        <v>524330</v>
      </c>
      <c r="C8371" s="518" t="s">
        <v>2660</v>
      </c>
      <c r="D8371" s="518" t="s">
        <v>890</v>
      </c>
      <c r="E8371" s="859">
        <v>27</v>
      </c>
      <c r="F8371" s="859">
        <v>25</v>
      </c>
      <c r="G8371" s="518" t="s">
        <v>122</v>
      </c>
      <c r="H8371" s="518" t="s">
        <v>230</v>
      </c>
      <c r="I8371" s="518">
        <v>524330</v>
      </c>
    </row>
    <row r="8372" spans="1:9" x14ac:dyDescent="0.2">
      <c r="A8372" s="518" t="s">
        <v>357</v>
      </c>
      <c r="B8372" s="518">
        <v>524348</v>
      </c>
      <c r="C8372" s="518" t="s">
        <v>2660</v>
      </c>
      <c r="D8372" s="518" t="s">
        <v>2713</v>
      </c>
      <c r="E8372" s="859">
        <v>32</v>
      </c>
      <c r="F8372" s="859">
        <v>19</v>
      </c>
      <c r="G8372" s="518" t="s">
        <v>122</v>
      </c>
      <c r="H8372" s="518" t="s">
        <v>357</v>
      </c>
      <c r="I8372" s="518">
        <v>524348</v>
      </c>
    </row>
    <row r="8373" spans="1:9" x14ac:dyDescent="0.2">
      <c r="A8373" s="518" t="s">
        <v>357</v>
      </c>
      <c r="B8373" s="518">
        <v>524363</v>
      </c>
      <c r="C8373" s="518" t="s">
        <v>2660</v>
      </c>
      <c r="D8373" s="518" t="s">
        <v>2714</v>
      </c>
      <c r="E8373" s="859">
        <v>29</v>
      </c>
      <c r="F8373" s="859">
        <v>29</v>
      </c>
      <c r="G8373" s="518" t="s">
        <v>122</v>
      </c>
      <c r="H8373" s="518" t="s">
        <v>357</v>
      </c>
      <c r="I8373" s="518">
        <v>524363</v>
      </c>
    </row>
    <row r="8374" spans="1:9" x14ac:dyDescent="0.2">
      <c r="A8374" s="518" t="s">
        <v>361</v>
      </c>
      <c r="B8374" s="518">
        <v>524371</v>
      </c>
      <c r="C8374" s="518" t="s">
        <v>2660</v>
      </c>
      <c r="D8374" s="518" t="s">
        <v>2715</v>
      </c>
      <c r="E8374" s="859">
        <v>33</v>
      </c>
      <c r="F8374" s="859">
        <v>29</v>
      </c>
      <c r="G8374" s="518" t="s">
        <v>122</v>
      </c>
      <c r="H8374" s="518" t="s">
        <v>361</v>
      </c>
      <c r="I8374" s="518">
        <v>524371</v>
      </c>
    </row>
    <row r="8375" spans="1:9" x14ac:dyDescent="0.2">
      <c r="A8375" s="518" t="s">
        <v>372</v>
      </c>
      <c r="B8375" s="518">
        <v>524397</v>
      </c>
      <c r="C8375" s="518" t="s">
        <v>2660</v>
      </c>
      <c r="D8375" s="518" t="s">
        <v>9218</v>
      </c>
      <c r="E8375" s="859">
        <v>35</v>
      </c>
      <c r="F8375" s="859">
        <v>0</v>
      </c>
      <c r="G8375" s="518" t="s">
        <v>122</v>
      </c>
      <c r="H8375" s="518" t="s">
        <v>372</v>
      </c>
      <c r="I8375" s="518">
        <v>524397</v>
      </c>
    </row>
    <row r="8376" spans="1:9" x14ac:dyDescent="0.2">
      <c r="A8376" s="518" t="s">
        <v>230</v>
      </c>
      <c r="B8376" s="518">
        <v>524405</v>
      </c>
      <c r="C8376" s="518" t="s">
        <v>2660</v>
      </c>
      <c r="D8376" s="518" t="s">
        <v>2836</v>
      </c>
      <c r="E8376" s="859">
        <v>32</v>
      </c>
      <c r="F8376" s="859">
        <v>0</v>
      </c>
      <c r="G8376" s="518" t="s">
        <v>122</v>
      </c>
      <c r="H8376" s="518" t="s">
        <v>230</v>
      </c>
      <c r="I8376" s="518">
        <v>524405</v>
      </c>
    </row>
    <row r="8377" spans="1:9" x14ac:dyDescent="0.2">
      <c r="A8377" s="518" t="s">
        <v>372</v>
      </c>
      <c r="B8377" s="518">
        <v>524439</v>
      </c>
      <c r="C8377" s="518" t="s">
        <v>2660</v>
      </c>
      <c r="D8377" s="518" t="s">
        <v>9219</v>
      </c>
      <c r="E8377" s="859">
        <v>35</v>
      </c>
      <c r="F8377" s="859">
        <v>0</v>
      </c>
      <c r="G8377" s="518" t="s">
        <v>122</v>
      </c>
      <c r="H8377" s="518" t="s">
        <v>372</v>
      </c>
      <c r="I8377" s="518">
        <v>524439</v>
      </c>
    </row>
    <row r="8378" spans="1:9" x14ac:dyDescent="0.2">
      <c r="A8378" s="518" t="s">
        <v>372</v>
      </c>
      <c r="B8378" s="518">
        <v>524447</v>
      </c>
      <c r="C8378" s="518" t="s">
        <v>2660</v>
      </c>
      <c r="D8378" s="518" t="s">
        <v>9220</v>
      </c>
      <c r="E8378" s="859">
        <v>34</v>
      </c>
      <c r="F8378" s="859">
        <v>0</v>
      </c>
      <c r="G8378" s="518" t="s">
        <v>122</v>
      </c>
      <c r="H8378" s="518" t="s">
        <v>372</v>
      </c>
      <c r="I8378" s="518">
        <v>524447</v>
      </c>
    </row>
    <row r="8379" spans="1:9" x14ac:dyDescent="0.2">
      <c r="A8379" s="518" t="s">
        <v>386</v>
      </c>
      <c r="B8379" s="518">
        <v>524462</v>
      </c>
      <c r="C8379" s="518" t="s">
        <v>2660</v>
      </c>
      <c r="D8379" s="518" t="s">
        <v>1374</v>
      </c>
      <c r="E8379" s="859">
        <v>30</v>
      </c>
      <c r="F8379" s="859">
        <v>30</v>
      </c>
      <c r="G8379" s="518" t="s">
        <v>122</v>
      </c>
      <c r="H8379" s="518" t="s">
        <v>386</v>
      </c>
      <c r="I8379" s="518">
        <v>524462</v>
      </c>
    </row>
    <row r="8380" spans="1:9" x14ac:dyDescent="0.2">
      <c r="A8380" s="518" t="s">
        <v>386</v>
      </c>
      <c r="B8380" s="518">
        <v>524470</v>
      </c>
      <c r="C8380" s="518" t="s">
        <v>2660</v>
      </c>
      <c r="D8380" s="518" t="s">
        <v>682</v>
      </c>
      <c r="E8380" s="859">
        <v>31</v>
      </c>
      <c r="F8380" s="859">
        <v>31</v>
      </c>
      <c r="G8380" s="518" t="s">
        <v>122</v>
      </c>
      <c r="H8380" s="518" t="s">
        <v>386</v>
      </c>
      <c r="I8380" s="518">
        <v>524470</v>
      </c>
    </row>
    <row r="8381" spans="1:9" x14ac:dyDescent="0.2">
      <c r="A8381" s="518" t="s">
        <v>364</v>
      </c>
      <c r="B8381" s="518">
        <v>524496</v>
      </c>
      <c r="C8381" s="518" t="s">
        <v>2660</v>
      </c>
      <c r="D8381" s="518" t="s">
        <v>943</v>
      </c>
      <c r="E8381" s="859">
        <v>32</v>
      </c>
      <c r="F8381" s="859">
        <v>0</v>
      </c>
      <c r="G8381" s="518" t="s">
        <v>122</v>
      </c>
      <c r="H8381" s="518" t="s">
        <v>364</v>
      </c>
      <c r="I8381" s="518">
        <v>524496</v>
      </c>
    </row>
    <row r="8382" spans="1:9" x14ac:dyDescent="0.2">
      <c r="A8382" s="518" t="s">
        <v>372</v>
      </c>
      <c r="B8382" s="518">
        <v>524504</v>
      </c>
      <c r="C8382" s="518" t="s">
        <v>2660</v>
      </c>
      <c r="D8382" s="518" t="s">
        <v>9221</v>
      </c>
      <c r="E8382" s="859">
        <v>36</v>
      </c>
      <c r="F8382" s="859">
        <v>0</v>
      </c>
      <c r="G8382" s="518" t="s">
        <v>122</v>
      </c>
      <c r="H8382" s="518" t="s">
        <v>372</v>
      </c>
      <c r="I8382" s="518">
        <v>524504</v>
      </c>
    </row>
    <row r="8383" spans="1:9" x14ac:dyDescent="0.2">
      <c r="A8383" s="518" t="s">
        <v>279</v>
      </c>
      <c r="B8383" s="518">
        <v>524520</v>
      </c>
      <c r="C8383" s="518" t="s">
        <v>2660</v>
      </c>
      <c r="D8383" s="518" t="s">
        <v>2837</v>
      </c>
      <c r="E8383" s="859">
        <v>14</v>
      </c>
      <c r="F8383" s="859">
        <v>0</v>
      </c>
      <c r="G8383" s="518" t="s">
        <v>122</v>
      </c>
      <c r="H8383" s="518" t="s">
        <v>279</v>
      </c>
      <c r="I8383" s="518">
        <v>524520</v>
      </c>
    </row>
    <row r="8384" spans="1:9" x14ac:dyDescent="0.2">
      <c r="A8384" s="518" t="s">
        <v>279</v>
      </c>
      <c r="B8384" s="518">
        <v>524538</v>
      </c>
      <c r="C8384" s="518" t="s">
        <v>2660</v>
      </c>
      <c r="D8384" s="518" t="s">
        <v>2838</v>
      </c>
      <c r="E8384" s="859">
        <v>16</v>
      </c>
      <c r="F8384" s="859">
        <v>16</v>
      </c>
      <c r="G8384" s="518" t="s">
        <v>122</v>
      </c>
      <c r="H8384" s="518" t="s">
        <v>279</v>
      </c>
      <c r="I8384" s="518">
        <v>524538</v>
      </c>
    </row>
    <row r="8385" spans="1:9" x14ac:dyDescent="0.2">
      <c r="A8385" s="518" t="s">
        <v>239</v>
      </c>
      <c r="B8385" s="518">
        <v>524553</v>
      </c>
      <c r="C8385" s="518" t="s">
        <v>2660</v>
      </c>
      <c r="D8385" s="518" t="s">
        <v>2274</v>
      </c>
      <c r="E8385" s="859">
        <v>34</v>
      </c>
      <c r="F8385" s="859">
        <v>25</v>
      </c>
      <c r="G8385" s="518" t="s">
        <v>122</v>
      </c>
      <c r="H8385" s="518" t="s">
        <v>239</v>
      </c>
      <c r="I8385" s="518">
        <v>524553</v>
      </c>
    </row>
    <row r="8386" spans="1:9" x14ac:dyDescent="0.2">
      <c r="A8386" s="518" t="s">
        <v>239</v>
      </c>
      <c r="B8386" s="518">
        <v>524561</v>
      </c>
      <c r="C8386" s="518" t="s">
        <v>2660</v>
      </c>
      <c r="D8386" s="518" t="s">
        <v>2275</v>
      </c>
      <c r="E8386" s="859">
        <v>25</v>
      </c>
      <c r="F8386" s="859">
        <v>15</v>
      </c>
      <c r="G8386" s="518" t="s">
        <v>122</v>
      </c>
      <c r="H8386" s="518" t="s">
        <v>239</v>
      </c>
      <c r="I8386" s="518">
        <v>617647</v>
      </c>
    </row>
    <row r="8387" spans="1:9" x14ac:dyDescent="0.2">
      <c r="A8387" s="518" t="s">
        <v>355</v>
      </c>
      <c r="B8387" s="518">
        <v>524587</v>
      </c>
      <c r="C8387" s="518" t="s">
        <v>2660</v>
      </c>
      <c r="D8387" s="518" t="s">
        <v>769</v>
      </c>
      <c r="E8387" s="859">
        <v>29</v>
      </c>
      <c r="F8387" s="859">
        <v>30</v>
      </c>
      <c r="G8387" s="518" t="s">
        <v>122</v>
      </c>
      <c r="H8387" s="518" t="s">
        <v>355</v>
      </c>
      <c r="I8387" s="518">
        <v>524587</v>
      </c>
    </row>
    <row r="8388" spans="1:9" x14ac:dyDescent="0.2">
      <c r="A8388" s="518" t="s">
        <v>394</v>
      </c>
      <c r="B8388" s="518">
        <v>524603</v>
      </c>
      <c r="C8388" s="518" t="s">
        <v>2660</v>
      </c>
      <c r="D8388" s="518" t="s">
        <v>6881</v>
      </c>
      <c r="E8388" s="859">
        <v>21</v>
      </c>
      <c r="F8388" s="859">
        <v>21</v>
      </c>
      <c r="G8388" s="518" t="s">
        <v>122</v>
      </c>
      <c r="H8388" s="518" t="s">
        <v>394</v>
      </c>
      <c r="I8388" s="518">
        <v>524603</v>
      </c>
    </row>
    <row r="8389" spans="1:9" x14ac:dyDescent="0.2">
      <c r="A8389" s="518" t="s">
        <v>322</v>
      </c>
      <c r="B8389" s="518">
        <v>524645</v>
      </c>
      <c r="C8389" s="518" t="s">
        <v>2660</v>
      </c>
      <c r="D8389" s="518" t="s">
        <v>443</v>
      </c>
      <c r="E8389" s="859">
        <v>35</v>
      </c>
      <c r="F8389" s="859">
        <v>28</v>
      </c>
      <c r="G8389" s="518" t="s">
        <v>122</v>
      </c>
      <c r="H8389" s="518" t="s">
        <v>322</v>
      </c>
      <c r="I8389" s="518">
        <v>524645</v>
      </c>
    </row>
    <row r="8390" spans="1:9" x14ac:dyDescent="0.2">
      <c r="A8390" s="518" t="s">
        <v>350</v>
      </c>
      <c r="B8390" s="518">
        <v>524694</v>
      </c>
      <c r="C8390" s="518" t="s">
        <v>2660</v>
      </c>
      <c r="D8390" s="518" t="s">
        <v>397</v>
      </c>
      <c r="E8390" s="859">
        <v>25</v>
      </c>
      <c r="F8390" s="859">
        <v>0</v>
      </c>
      <c r="G8390" s="518" t="s">
        <v>122</v>
      </c>
      <c r="H8390" s="518" t="s">
        <v>350</v>
      </c>
      <c r="I8390" s="518">
        <v>524694</v>
      </c>
    </row>
    <row r="8391" spans="1:9" x14ac:dyDescent="0.2">
      <c r="A8391" s="518" t="s">
        <v>372</v>
      </c>
      <c r="B8391" s="518">
        <v>524702</v>
      </c>
      <c r="C8391" s="518" t="s">
        <v>2660</v>
      </c>
      <c r="D8391" s="518" t="s">
        <v>9222</v>
      </c>
      <c r="E8391" s="859">
        <v>34</v>
      </c>
      <c r="F8391" s="859">
        <v>0</v>
      </c>
      <c r="G8391" s="518" t="s">
        <v>122</v>
      </c>
      <c r="H8391" s="518" t="s">
        <v>372</v>
      </c>
      <c r="I8391" s="518">
        <v>524702</v>
      </c>
    </row>
    <row r="8392" spans="1:9" x14ac:dyDescent="0.2">
      <c r="A8392" s="518" t="s">
        <v>372</v>
      </c>
      <c r="B8392" s="518">
        <v>524710</v>
      </c>
      <c r="C8392" s="518" t="s">
        <v>2660</v>
      </c>
      <c r="D8392" s="518" t="s">
        <v>9223</v>
      </c>
      <c r="E8392" s="859">
        <v>35</v>
      </c>
      <c r="F8392" s="859">
        <v>0</v>
      </c>
      <c r="G8392" s="518" t="s">
        <v>122</v>
      </c>
      <c r="H8392" s="518" t="s">
        <v>372</v>
      </c>
      <c r="I8392" s="518">
        <v>524710</v>
      </c>
    </row>
    <row r="8393" spans="1:9" x14ac:dyDescent="0.2">
      <c r="A8393" s="518" t="s">
        <v>372</v>
      </c>
      <c r="B8393" s="518">
        <v>524736</v>
      </c>
      <c r="C8393" s="518" t="s">
        <v>2660</v>
      </c>
      <c r="D8393" s="518" t="s">
        <v>9224</v>
      </c>
      <c r="E8393" s="859">
        <v>31</v>
      </c>
      <c r="F8393" s="859">
        <v>0</v>
      </c>
      <c r="G8393" s="518" t="s">
        <v>122</v>
      </c>
      <c r="H8393" s="518" t="s">
        <v>372</v>
      </c>
      <c r="I8393" s="518">
        <v>524736</v>
      </c>
    </row>
    <row r="8394" spans="1:9" x14ac:dyDescent="0.2">
      <c r="A8394" s="518" t="s">
        <v>339</v>
      </c>
      <c r="B8394" s="518">
        <v>524751</v>
      </c>
      <c r="C8394" s="518" t="s">
        <v>2660</v>
      </c>
      <c r="D8394" s="518" t="s">
        <v>2355</v>
      </c>
      <c r="E8394" s="859">
        <v>34</v>
      </c>
      <c r="F8394" s="859">
        <v>32</v>
      </c>
      <c r="G8394" s="518" t="s">
        <v>122</v>
      </c>
      <c r="H8394" s="518" t="s">
        <v>339</v>
      </c>
      <c r="I8394" s="518">
        <v>524751</v>
      </c>
    </row>
    <row r="8395" spans="1:9" x14ac:dyDescent="0.2">
      <c r="A8395" s="518" t="s">
        <v>339</v>
      </c>
      <c r="B8395" s="518">
        <v>524769</v>
      </c>
      <c r="C8395" s="518" t="s">
        <v>2660</v>
      </c>
      <c r="D8395" s="518" t="s">
        <v>2356</v>
      </c>
      <c r="E8395" s="859">
        <v>27</v>
      </c>
      <c r="F8395" s="859">
        <v>24</v>
      </c>
      <c r="G8395" s="518" t="s">
        <v>122</v>
      </c>
      <c r="H8395" s="518" t="s">
        <v>339</v>
      </c>
      <c r="I8395" s="518">
        <v>524769</v>
      </c>
    </row>
    <row r="8396" spans="1:9" x14ac:dyDescent="0.2">
      <c r="A8396" s="518" t="s">
        <v>339</v>
      </c>
      <c r="B8396" s="518">
        <v>524777</v>
      </c>
      <c r="C8396" s="518" t="s">
        <v>2660</v>
      </c>
      <c r="D8396" s="518" t="s">
        <v>2357</v>
      </c>
      <c r="E8396" s="859">
        <v>35</v>
      </c>
      <c r="F8396" s="859">
        <v>33</v>
      </c>
      <c r="G8396" s="518" t="s">
        <v>122</v>
      </c>
      <c r="H8396" s="518" t="s">
        <v>339</v>
      </c>
      <c r="I8396" s="518">
        <v>524777</v>
      </c>
    </row>
    <row r="8397" spans="1:9" x14ac:dyDescent="0.2">
      <c r="A8397" s="518" t="s">
        <v>339</v>
      </c>
      <c r="B8397" s="518">
        <v>524785</v>
      </c>
      <c r="C8397" s="518" t="s">
        <v>2660</v>
      </c>
      <c r="D8397" s="518" t="s">
        <v>2227</v>
      </c>
      <c r="E8397" s="859">
        <v>28</v>
      </c>
      <c r="F8397" s="859">
        <v>15</v>
      </c>
      <c r="G8397" s="518" t="s">
        <v>122</v>
      </c>
      <c r="H8397" s="518" t="s">
        <v>339</v>
      </c>
      <c r="I8397" s="518">
        <v>500843</v>
      </c>
    </row>
    <row r="8398" spans="1:9" x14ac:dyDescent="0.2">
      <c r="A8398" s="518" t="s">
        <v>216</v>
      </c>
      <c r="B8398" s="518">
        <v>524793</v>
      </c>
      <c r="C8398" s="518" t="s">
        <v>2660</v>
      </c>
      <c r="D8398" s="518" t="s">
        <v>1013</v>
      </c>
      <c r="E8398" s="859">
        <v>31</v>
      </c>
      <c r="F8398" s="859">
        <v>31</v>
      </c>
      <c r="G8398" s="518" t="s">
        <v>122</v>
      </c>
      <c r="H8398" s="518" t="s">
        <v>216</v>
      </c>
      <c r="I8398" s="518">
        <v>524793</v>
      </c>
    </row>
    <row r="8399" spans="1:9" x14ac:dyDescent="0.2">
      <c r="A8399" s="518" t="s">
        <v>165</v>
      </c>
      <c r="B8399" s="518">
        <v>524801</v>
      </c>
      <c r="C8399" s="518" t="s">
        <v>2660</v>
      </c>
      <c r="D8399" s="518" t="s">
        <v>1368</v>
      </c>
      <c r="E8399" s="859">
        <v>31</v>
      </c>
      <c r="F8399" s="859">
        <v>0</v>
      </c>
      <c r="G8399" s="518" t="s">
        <v>122</v>
      </c>
      <c r="H8399" s="518" t="s">
        <v>165</v>
      </c>
      <c r="I8399" s="518">
        <v>524801</v>
      </c>
    </row>
    <row r="8400" spans="1:9" x14ac:dyDescent="0.2">
      <c r="A8400" s="518" t="s">
        <v>165</v>
      </c>
      <c r="B8400" s="518">
        <v>524819</v>
      </c>
      <c r="C8400" s="518" t="s">
        <v>2660</v>
      </c>
      <c r="D8400" s="518" t="s">
        <v>447</v>
      </c>
      <c r="E8400" s="859">
        <v>4</v>
      </c>
      <c r="F8400" s="859">
        <v>4</v>
      </c>
      <c r="G8400" s="518" t="s">
        <v>122</v>
      </c>
      <c r="H8400" s="518" t="s">
        <v>165</v>
      </c>
      <c r="I8400" s="518">
        <v>524819</v>
      </c>
    </row>
    <row r="8401" spans="1:9" x14ac:dyDescent="0.2">
      <c r="A8401" s="518" t="s">
        <v>165</v>
      </c>
      <c r="B8401" s="518">
        <v>524827</v>
      </c>
      <c r="C8401" s="518" t="s">
        <v>2660</v>
      </c>
      <c r="D8401" s="518" t="s">
        <v>2406</v>
      </c>
      <c r="E8401" s="859">
        <v>33</v>
      </c>
      <c r="F8401" s="859">
        <v>26</v>
      </c>
      <c r="G8401" s="518" t="s">
        <v>122</v>
      </c>
      <c r="H8401" s="518" t="s">
        <v>165</v>
      </c>
      <c r="I8401" s="518">
        <v>524827</v>
      </c>
    </row>
    <row r="8402" spans="1:9" x14ac:dyDescent="0.2">
      <c r="A8402" s="518" t="s">
        <v>342</v>
      </c>
      <c r="B8402" s="518">
        <v>524868</v>
      </c>
      <c r="C8402" s="518" t="s">
        <v>2660</v>
      </c>
      <c r="D8402" s="518" t="s">
        <v>2407</v>
      </c>
      <c r="E8402" s="859">
        <v>30</v>
      </c>
      <c r="F8402" s="859">
        <v>30</v>
      </c>
      <c r="G8402" s="518" t="s">
        <v>122</v>
      </c>
      <c r="H8402" s="518" t="s">
        <v>342</v>
      </c>
      <c r="I8402" s="518">
        <v>524868</v>
      </c>
    </row>
    <row r="8403" spans="1:9" x14ac:dyDescent="0.2">
      <c r="A8403" s="518" t="s">
        <v>342</v>
      </c>
      <c r="B8403" s="518">
        <v>524876</v>
      </c>
      <c r="C8403" s="518" t="s">
        <v>2660</v>
      </c>
      <c r="D8403" s="518" t="s">
        <v>2408</v>
      </c>
      <c r="E8403" s="859">
        <v>35</v>
      </c>
      <c r="F8403" s="859">
        <v>35</v>
      </c>
      <c r="G8403" s="518" t="s">
        <v>122</v>
      </c>
      <c r="H8403" s="518" t="s">
        <v>342</v>
      </c>
      <c r="I8403" s="518">
        <v>524876</v>
      </c>
    </row>
    <row r="8404" spans="1:9" x14ac:dyDescent="0.2">
      <c r="A8404" s="518" t="s">
        <v>351</v>
      </c>
      <c r="B8404" s="518">
        <v>524884</v>
      </c>
      <c r="C8404" s="518" t="s">
        <v>2660</v>
      </c>
      <c r="D8404" s="518" t="s">
        <v>2505</v>
      </c>
      <c r="E8404" s="859">
        <v>25</v>
      </c>
      <c r="F8404" s="859">
        <v>25</v>
      </c>
      <c r="G8404" s="518" t="s">
        <v>122</v>
      </c>
      <c r="H8404" s="518" t="s">
        <v>351</v>
      </c>
      <c r="I8404" s="518">
        <v>524884</v>
      </c>
    </row>
    <row r="8405" spans="1:9" x14ac:dyDescent="0.2">
      <c r="A8405" s="518" t="s">
        <v>352</v>
      </c>
      <c r="B8405" s="518">
        <v>524926</v>
      </c>
      <c r="C8405" s="518" t="s">
        <v>2660</v>
      </c>
      <c r="D8405" s="518" t="s">
        <v>877</v>
      </c>
      <c r="E8405" s="859">
        <v>23</v>
      </c>
      <c r="F8405" s="859">
        <v>1</v>
      </c>
      <c r="G8405" s="518" t="s">
        <v>122</v>
      </c>
      <c r="H8405" s="518" t="s">
        <v>352</v>
      </c>
      <c r="I8405" s="518">
        <v>124883</v>
      </c>
    </row>
    <row r="8406" spans="1:9" x14ac:dyDescent="0.2">
      <c r="A8406" s="518" t="s">
        <v>256</v>
      </c>
      <c r="B8406" s="518">
        <v>524934</v>
      </c>
      <c r="C8406" s="518" t="s">
        <v>2660</v>
      </c>
      <c r="D8406" s="518" t="s">
        <v>8235</v>
      </c>
      <c r="E8406" s="859">
        <v>28</v>
      </c>
      <c r="F8406" s="859">
        <v>28</v>
      </c>
      <c r="G8406" s="518" t="s">
        <v>122</v>
      </c>
      <c r="H8406" s="518" t="s">
        <v>256</v>
      </c>
      <c r="I8406" s="518">
        <v>524934</v>
      </c>
    </row>
    <row r="8407" spans="1:9" x14ac:dyDescent="0.2">
      <c r="A8407" s="518" t="s">
        <v>256</v>
      </c>
      <c r="B8407" s="518">
        <v>524942</v>
      </c>
      <c r="C8407" s="518" t="s">
        <v>2660</v>
      </c>
      <c r="D8407" s="518" t="s">
        <v>8236</v>
      </c>
      <c r="E8407" s="859">
        <v>6</v>
      </c>
      <c r="F8407" s="859">
        <v>6</v>
      </c>
      <c r="G8407" s="518" t="s">
        <v>122</v>
      </c>
      <c r="H8407" s="518" t="s">
        <v>256</v>
      </c>
      <c r="I8407" s="518">
        <v>524942</v>
      </c>
    </row>
    <row r="8408" spans="1:9" x14ac:dyDescent="0.2">
      <c r="A8408" s="518" t="s">
        <v>256</v>
      </c>
      <c r="B8408" s="518">
        <v>524959</v>
      </c>
      <c r="C8408" s="518" t="s">
        <v>2660</v>
      </c>
      <c r="D8408" s="518" t="s">
        <v>8237</v>
      </c>
      <c r="E8408" s="859">
        <v>34</v>
      </c>
      <c r="F8408" s="859">
        <v>34</v>
      </c>
      <c r="G8408" s="518" t="s">
        <v>122</v>
      </c>
      <c r="H8408" s="518" t="s">
        <v>256</v>
      </c>
      <c r="I8408" s="518">
        <v>524959</v>
      </c>
    </row>
    <row r="8409" spans="1:9" x14ac:dyDescent="0.2">
      <c r="A8409" s="518" t="s">
        <v>256</v>
      </c>
      <c r="B8409" s="518">
        <v>524967</v>
      </c>
      <c r="C8409" s="518" t="s">
        <v>2660</v>
      </c>
      <c r="D8409" s="518" t="s">
        <v>8238</v>
      </c>
      <c r="E8409" s="859">
        <v>19</v>
      </c>
      <c r="F8409" s="859">
        <v>19</v>
      </c>
      <c r="G8409" s="518" t="s">
        <v>122</v>
      </c>
      <c r="H8409" s="518" t="s">
        <v>256</v>
      </c>
      <c r="I8409" s="518">
        <v>524967</v>
      </c>
    </row>
    <row r="8410" spans="1:9" x14ac:dyDescent="0.2">
      <c r="A8410" s="518" t="s">
        <v>256</v>
      </c>
      <c r="B8410" s="518">
        <v>524975</v>
      </c>
      <c r="C8410" s="518" t="s">
        <v>2660</v>
      </c>
      <c r="D8410" s="518" t="s">
        <v>1668</v>
      </c>
      <c r="E8410" s="859">
        <v>32</v>
      </c>
      <c r="F8410" s="859">
        <v>32</v>
      </c>
      <c r="G8410" s="518" t="s">
        <v>122</v>
      </c>
      <c r="H8410" s="518" t="s">
        <v>256</v>
      </c>
      <c r="I8410" s="518">
        <v>524975</v>
      </c>
    </row>
    <row r="8411" spans="1:9" x14ac:dyDescent="0.2">
      <c r="A8411" s="518" t="s">
        <v>256</v>
      </c>
      <c r="B8411" s="518">
        <v>524983</v>
      </c>
      <c r="C8411" s="518" t="s">
        <v>2660</v>
      </c>
      <c r="D8411" s="518" t="s">
        <v>763</v>
      </c>
      <c r="E8411" s="859">
        <v>35</v>
      </c>
      <c r="F8411" s="859">
        <v>35</v>
      </c>
      <c r="G8411" s="518" t="s">
        <v>122</v>
      </c>
      <c r="H8411" s="518" t="s">
        <v>256</v>
      </c>
      <c r="I8411" s="518">
        <v>524983</v>
      </c>
    </row>
    <row r="8412" spans="1:9" x14ac:dyDescent="0.2">
      <c r="A8412" s="518" t="s">
        <v>256</v>
      </c>
      <c r="B8412" s="518">
        <v>524991</v>
      </c>
      <c r="C8412" s="518" t="s">
        <v>2660</v>
      </c>
      <c r="D8412" s="518" t="s">
        <v>429</v>
      </c>
      <c r="E8412" s="859">
        <v>24</v>
      </c>
      <c r="F8412" s="859">
        <v>24</v>
      </c>
      <c r="G8412" s="518" t="s">
        <v>122</v>
      </c>
      <c r="H8412" s="518" t="s">
        <v>256</v>
      </c>
      <c r="I8412" s="518">
        <v>524991</v>
      </c>
    </row>
    <row r="8413" spans="1:9" x14ac:dyDescent="0.2">
      <c r="A8413" s="518" t="s">
        <v>256</v>
      </c>
      <c r="B8413" s="518">
        <v>525360</v>
      </c>
      <c r="C8413" s="518" t="s">
        <v>2660</v>
      </c>
      <c r="D8413" s="518" t="s">
        <v>877</v>
      </c>
      <c r="E8413" s="859">
        <v>17</v>
      </c>
      <c r="F8413" s="859">
        <v>17</v>
      </c>
      <c r="G8413" s="518" t="s">
        <v>122</v>
      </c>
      <c r="H8413" s="518" t="s">
        <v>256</v>
      </c>
      <c r="I8413" s="518">
        <v>525360</v>
      </c>
    </row>
    <row r="8414" spans="1:9" x14ac:dyDescent="0.2">
      <c r="A8414" s="518" t="s">
        <v>256</v>
      </c>
      <c r="B8414" s="518">
        <v>525378</v>
      </c>
      <c r="C8414" s="518" t="s">
        <v>2660</v>
      </c>
      <c r="D8414" s="518" t="s">
        <v>8239</v>
      </c>
      <c r="E8414" s="859">
        <v>27</v>
      </c>
      <c r="F8414" s="859">
        <v>23</v>
      </c>
      <c r="G8414" s="518" t="s">
        <v>122</v>
      </c>
      <c r="H8414" s="518" t="s">
        <v>256</v>
      </c>
      <c r="I8414" s="518">
        <v>525378</v>
      </c>
    </row>
    <row r="8415" spans="1:9" x14ac:dyDescent="0.2">
      <c r="A8415" s="518" t="s">
        <v>256</v>
      </c>
      <c r="B8415" s="518">
        <v>525386</v>
      </c>
      <c r="C8415" s="518" t="s">
        <v>2660</v>
      </c>
      <c r="D8415" s="518" t="s">
        <v>861</v>
      </c>
      <c r="E8415" s="859">
        <v>20</v>
      </c>
      <c r="F8415" s="859">
        <v>20</v>
      </c>
      <c r="G8415" s="518" t="s">
        <v>122</v>
      </c>
      <c r="H8415" s="518" t="s">
        <v>256</v>
      </c>
      <c r="I8415" s="518">
        <v>525386</v>
      </c>
    </row>
    <row r="8416" spans="1:9" x14ac:dyDescent="0.2">
      <c r="A8416" s="518" t="s">
        <v>256</v>
      </c>
      <c r="B8416" s="518">
        <v>525394</v>
      </c>
      <c r="C8416" s="518" t="s">
        <v>2660</v>
      </c>
      <c r="D8416" s="518" t="s">
        <v>8240</v>
      </c>
      <c r="E8416" s="859">
        <v>22</v>
      </c>
      <c r="F8416" s="859">
        <v>22</v>
      </c>
      <c r="G8416" s="518" t="s">
        <v>122</v>
      </c>
      <c r="H8416" s="518" t="s">
        <v>256</v>
      </c>
      <c r="I8416" s="518">
        <v>525394</v>
      </c>
    </row>
    <row r="8417" spans="1:9" x14ac:dyDescent="0.2">
      <c r="A8417" s="518" t="s">
        <v>256</v>
      </c>
      <c r="B8417" s="518">
        <v>525402</v>
      </c>
      <c r="C8417" s="518" t="s">
        <v>2660</v>
      </c>
      <c r="D8417" s="518" t="s">
        <v>8241</v>
      </c>
      <c r="E8417" s="859">
        <v>22</v>
      </c>
      <c r="F8417" s="859">
        <v>22</v>
      </c>
      <c r="G8417" s="518" t="s">
        <v>122</v>
      </c>
      <c r="H8417" s="518" t="s">
        <v>256</v>
      </c>
      <c r="I8417" s="518">
        <v>525402</v>
      </c>
    </row>
    <row r="8418" spans="1:9" x14ac:dyDescent="0.2">
      <c r="A8418" s="518" t="s">
        <v>256</v>
      </c>
      <c r="B8418" s="518">
        <v>525436</v>
      </c>
      <c r="C8418" s="518" t="s">
        <v>2660</v>
      </c>
      <c r="D8418" s="518" t="s">
        <v>8242</v>
      </c>
      <c r="E8418" s="859">
        <v>32</v>
      </c>
      <c r="F8418" s="859">
        <v>32</v>
      </c>
      <c r="G8418" s="518" t="s">
        <v>122</v>
      </c>
      <c r="H8418" s="518" t="s">
        <v>256</v>
      </c>
      <c r="I8418" s="518">
        <v>525436</v>
      </c>
    </row>
    <row r="8419" spans="1:9" x14ac:dyDescent="0.2">
      <c r="A8419" s="518" t="s">
        <v>256</v>
      </c>
      <c r="B8419" s="518">
        <v>525444</v>
      </c>
      <c r="C8419" s="518" t="s">
        <v>2660</v>
      </c>
      <c r="D8419" s="518" t="s">
        <v>726</v>
      </c>
      <c r="E8419" s="859">
        <v>23</v>
      </c>
      <c r="F8419" s="859">
        <v>23</v>
      </c>
      <c r="G8419" s="518" t="s">
        <v>122</v>
      </c>
      <c r="H8419" s="518" t="s">
        <v>256</v>
      </c>
      <c r="I8419" s="518">
        <v>525444</v>
      </c>
    </row>
    <row r="8420" spans="1:9" x14ac:dyDescent="0.2">
      <c r="A8420" s="518" t="s">
        <v>256</v>
      </c>
      <c r="B8420" s="518">
        <v>525451</v>
      </c>
      <c r="C8420" s="518" t="s">
        <v>2660</v>
      </c>
      <c r="D8420" s="518" t="s">
        <v>799</v>
      </c>
      <c r="E8420" s="859">
        <v>30</v>
      </c>
      <c r="F8420" s="859">
        <v>30</v>
      </c>
      <c r="G8420" s="518" t="s">
        <v>122</v>
      </c>
      <c r="H8420" s="518" t="s">
        <v>256</v>
      </c>
      <c r="I8420" s="518">
        <v>525451</v>
      </c>
    </row>
    <row r="8421" spans="1:9" x14ac:dyDescent="0.2">
      <c r="A8421" s="518" t="s">
        <v>256</v>
      </c>
      <c r="B8421" s="518">
        <v>525477</v>
      </c>
      <c r="C8421" s="518" t="s">
        <v>2660</v>
      </c>
      <c r="D8421" s="518" t="s">
        <v>8243</v>
      </c>
      <c r="E8421" s="859">
        <v>32</v>
      </c>
      <c r="F8421" s="859">
        <v>32</v>
      </c>
      <c r="G8421" s="518" t="s">
        <v>122</v>
      </c>
      <c r="H8421" s="518" t="s">
        <v>256</v>
      </c>
      <c r="I8421" s="518">
        <v>525477</v>
      </c>
    </row>
    <row r="8422" spans="1:9" x14ac:dyDescent="0.2">
      <c r="A8422" s="518" t="s">
        <v>256</v>
      </c>
      <c r="B8422" s="518">
        <v>525493</v>
      </c>
      <c r="C8422" s="518" t="s">
        <v>2660</v>
      </c>
      <c r="D8422" s="518" t="s">
        <v>1173</v>
      </c>
      <c r="E8422" s="859">
        <v>30</v>
      </c>
      <c r="F8422" s="859">
        <v>30</v>
      </c>
      <c r="G8422" s="518" t="s">
        <v>122</v>
      </c>
      <c r="H8422" s="518" t="s">
        <v>256</v>
      </c>
      <c r="I8422" s="518">
        <v>525493</v>
      </c>
    </row>
    <row r="8423" spans="1:9" x14ac:dyDescent="0.2">
      <c r="A8423" s="518" t="s">
        <v>169</v>
      </c>
      <c r="B8423" s="518">
        <v>525527</v>
      </c>
      <c r="C8423" s="518" t="s">
        <v>2660</v>
      </c>
      <c r="D8423" s="518" t="s">
        <v>796</v>
      </c>
      <c r="E8423" s="859">
        <v>21</v>
      </c>
      <c r="F8423" s="859">
        <v>18</v>
      </c>
      <c r="G8423" s="518" t="s">
        <v>122</v>
      </c>
      <c r="H8423" s="518" t="s">
        <v>169</v>
      </c>
      <c r="I8423" s="518">
        <v>372458</v>
      </c>
    </row>
    <row r="8424" spans="1:9" x14ac:dyDescent="0.2">
      <c r="A8424" s="518" t="s">
        <v>169</v>
      </c>
      <c r="B8424" s="518">
        <v>525535</v>
      </c>
      <c r="C8424" s="518" t="s">
        <v>2660</v>
      </c>
      <c r="D8424" s="518" t="s">
        <v>1141</v>
      </c>
      <c r="E8424" s="859">
        <v>23</v>
      </c>
      <c r="F8424" s="859">
        <v>23</v>
      </c>
      <c r="G8424" s="518" t="s">
        <v>122</v>
      </c>
      <c r="H8424" s="518" t="s">
        <v>169</v>
      </c>
      <c r="I8424" s="518">
        <v>525535</v>
      </c>
    </row>
    <row r="8425" spans="1:9" x14ac:dyDescent="0.2">
      <c r="A8425" s="518" t="s">
        <v>169</v>
      </c>
      <c r="B8425" s="518">
        <v>525543</v>
      </c>
      <c r="C8425" s="518" t="s">
        <v>2660</v>
      </c>
      <c r="D8425" s="518" t="s">
        <v>667</v>
      </c>
      <c r="E8425" s="859">
        <v>30</v>
      </c>
      <c r="F8425" s="859">
        <v>26</v>
      </c>
      <c r="G8425" s="518" t="s">
        <v>122</v>
      </c>
      <c r="H8425" s="518" t="s">
        <v>169</v>
      </c>
      <c r="I8425" s="518">
        <v>525543</v>
      </c>
    </row>
    <row r="8426" spans="1:9" x14ac:dyDescent="0.2">
      <c r="A8426" s="518" t="s">
        <v>169</v>
      </c>
      <c r="B8426" s="518">
        <v>525550</v>
      </c>
      <c r="C8426" s="518" t="s">
        <v>2660</v>
      </c>
      <c r="D8426" s="518" t="s">
        <v>882</v>
      </c>
      <c r="E8426" s="859">
        <v>25</v>
      </c>
      <c r="F8426" s="859">
        <v>25</v>
      </c>
      <c r="G8426" s="518" t="s">
        <v>122</v>
      </c>
      <c r="H8426" s="518" t="s">
        <v>169</v>
      </c>
      <c r="I8426" s="518">
        <v>525550</v>
      </c>
    </row>
    <row r="8427" spans="1:9" x14ac:dyDescent="0.2">
      <c r="A8427" s="518" t="s">
        <v>146</v>
      </c>
      <c r="B8427" s="518">
        <v>525592</v>
      </c>
      <c r="C8427" s="518" t="s">
        <v>2660</v>
      </c>
      <c r="D8427" s="518" t="s">
        <v>9225</v>
      </c>
      <c r="E8427" s="859">
        <v>36</v>
      </c>
      <c r="F8427" s="859">
        <v>0</v>
      </c>
      <c r="G8427" s="518" t="s">
        <v>122</v>
      </c>
      <c r="H8427" s="518" t="s">
        <v>146</v>
      </c>
      <c r="I8427" s="518">
        <v>525592</v>
      </c>
    </row>
    <row r="8428" spans="1:9" x14ac:dyDescent="0.2">
      <c r="A8428" s="518" t="s">
        <v>146</v>
      </c>
      <c r="B8428" s="518">
        <v>525600</v>
      </c>
      <c r="C8428" s="518" t="s">
        <v>2660</v>
      </c>
      <c r="D8428" s="518" t="s">
        <v>2765</v>
      </c>
      <c r="E8428" s="859">
        <v>35</v>
      </c>
      <c r="F8428" s="859">
        <v>0</v>
      </c>
      <c r="G8428" s="518" t="s">
        <v>122</v>
      </c>
      <c r="H8428" s="518" t="s">
        <v>146</v>
      </c>
      <c r="I8428" s="518">
        <v>525600</v>
      </c>
    </row>
    <row r="8429" spans="1:9" x14ac:dyDescent="0.2">
      <c r="A8429" s="518" t="s">
        <v>256</v>
      </c>
      <c r="B8429" s="518">
        <v>525618</v>
      </c>
      <c r="C8429" s="518" t="s">
        <v>2660</v>
      </c>
      <c r="D8429" s="518" t="s">
        <v>2766</v>
      </c>
      <c r="E8429" s="859">
        <v>24</v>
      </c>
      <c r="F8429" s="859">
        <v>18</v>
      </c>
      <c r="G8429" s="518" t="s">
        <v>122</v>
      </c>
      <c r="H8429" s="518" t="s">
        <v>256</v>
      </c>
      <c r="I8429" s="518">
        <v>525618</v>
      </c>
    </row>
    <row r="8430" spans="1:9" x14ac:dyDescent="0.2">
      <c r="A8430" s="518" t="s">
        <v>256</v>
      </c>
      <c r="B8430" s="518">
        <v>525626</v>
      </c>
      <c r="C8430" s="518" t="s">
        <v>2660</v>
      </c>
      <c r="D8430" s="518" t="s">
        <v>2766</v>
      </c>
      <c r="E8430" s="859">
        <v>22</v>
      </c>
      <c r="F8430" s="859">
        <v>22</v>
      </c>
      <c r="G8430" s="518" t="s">
        <v>122</v>
      </c>
      <c r="H8430" s="518" t="s">
        <v>256</v>
      </c>
      <c r="I8430" s="518">
        <v>525626</v>
      </c>
    </row>
    <row r="8431" spans="1:9" x14ac:dyDescent="0.2">
      <c r="A8431" s="518" t="s">
        <v>256</v>
      </c>
      <c r="B8431" s="518">
        <v>525634</v>
      </c>
      <c r="C8431" s="518" t="s">
        <v>2660</v>
      </c>
      <c r="D8431" s="518" t="s">
        <v>9226</v>
      </c>
      <c r="E8431" s="859">
        <v>25</v>
      </c>
      <c r="F8431" s="859">
        <v>36</v>
      </c>
      <c r="G8431" s="518" t="s">
        <v>122</v>
      </c>
      <c r="H8431" s="518" t="s">
        <v>256</v>
      </c>
      <c r="I8431" s="518">
        <v>525634</v>
      </c>
    </row>
    <row r="8432" spans="1:9" x14ac:dyDescent="0.2">
      <c r="A8432" s="518" t="s">
        <v>256</v>
      </c>
      <c r="B8432" s="518">
        <v>525642</v>
      </c>
      <c r="C8432" s="518" t="s">
        <v>2660</v>
      </c>
      <c r="D8432" s="518" t="s">
        <v>2510</v>
      </c>
      <c r="E8432" s="859">
        <v>24</v>
      </c>
      <c r="F8432" s="859">
        <v>0</v>
      </c>
      <c r="G8432" s="518" t="s">
        <v>122</v>
      </c>
      <c r="H8432" s="518" t="s">
        <v>256</v>
      </c>
      <c r="I8432" s="518">
        <v>525642</v>
      </c>
    </row>
    <row r="8433" spans="1:9" x14ac:dyDescent="0.2">
      <c r="A8433" s="518" t="s">
        <v>256</v>
      </c>
      <c r="B8433" s="518">
        <v>525659</v>
      </c>
      <c r="C8433" s="518" t="s">
        <v>2660</v>
      </c>
      <c r="D8433" s="518" t="s">
        <v>2767</v>
      </c>
      <c r="E8433" s="859">
        <v>22</v>
      </c>
      <c r="F8433" s="859">
        <v>20</v>
      </c>
      <c r="G8433" s="518" t="s">
        <v>122</v>
      </c>
      <c r="H8433" s="518" t="s">
        <v>256</v>
      </c>
      <c r="I8433" s="518">
        <v>525659</v>
      </c>
    </row>
    <row r="8434" spans="1:9" x14ac:dyDescent="0.2">
      <c r="A8434" s="518" t="s">
        <v>256</v>
      </c>
      <c r="B8434" s="518">
        <v>525675</v>
      </c>
      <c r="C8434" s="518" t="s">
        <v>2660</v>
      </c>
      <c r="D8434" s="518" t="s">
        <v>984</v>
      </c>
      <c r="E8434" s="859">
        <v>34</v>
      </c>
      <c r="F8434" s="859">
        <v>0</v>
      </c>
      <c r="G8434" s="518" t="s">
        <v>122</v>
      </c>
      <c r="H8434" s="518" t="s">
        <v>256</v>
      </c>
      <c r="I8434" s="518">
        <v>525675</v>
      </c>
    </row>
    <row r="8435" spans="1:9" x14ac:dyDescent="0.2">
      <c r="A8435" s="518" t="s">
        <v>256</v>
      </c>
      <c r="B8435" s="518">
        <v>525683</v>
      </c>
      <c r="C8435" s="518" t="s">
        <v>2660</v>
      </c>
      <c r="D8435" s="518" t="s">
        <v>2768</v>
      </c>
      <c r="E8435" s="859">
        <v>24</v>
      </c>
      <c r="F8435" s="859">
        <v>5</v>
      </c>
      <c r="G8435" s="518" t="s">
        <v>122</v>
      </c>
      <c r="H8435" s="518" t="s">
        <v>256</v>
      </c>
      <c r="I8435" s="518">
        <v>677161</v>
      </c>
    </row>
    <row r="8436" spans="1:9" x14ac:dyDescent="0.2">
      <c r="A8436" s="518" t="s">
        <v>256</v>
      </c>
      <c r="B8436" s="518">
        <v>525691</v>
      </c>
      <c r="C8436" s="518" t="s">
        <v>2660</v>
      </c>
      <c r="D8436" s="518" t="s">
        <v>2768</v>
      </c>
      <c r="E8436" s="859">
        <v>22</v>
      </c>
      <c r="F8436" s="859">
        <v>22</v>
      </c>
      <c r="G8436" s="518" t="s">
        <v>122</v>
      </c>
      <c r="H8436" s="518" t="s">
        <v>256</v>
      </c>
      <c r="I8436" s="518">
        <v>525691</v>
      </c>
    </row>
    <row r="8437" spans="1:9" x14ac:dyDescent="0.2">
      <c r="A8437" s="518" t="s">
        <v>256</v>
      </c>
      <c r="B8437" s="518">
        <v>525709</v>
      </c>
      <c r="C8437" s="518" t="s">
        <v>2660</v>
      </c>
      <c r="D8437" s="518" t="s">
        <v>2768</v>
      </c>
      <c r="E8437" s="859">
        <v>18</v>
      </c>
      <c r="F8437" s="859">
        <v>1</v>
      </c>
      <c r="G8437" s="518" t="s">
        <v>122</v>
      </c>
      <c r="H8437" s="518" t="s">
        <v>256</v>
      </c>
      <c r="I8437" s="518">
        <v>677161</v>
      </c>
    </row>
    <row r="8438" spans="1:9" x14ac:dyDescent="0.2">
      <c r="A8438" s="518" t="s">
        <v>256</v>
      </c>
      <c r="B8438" s="518">
        <v>525717</v>
      </c>
      <c r="C8438" s="518" t="s">
        <v>2660</v>
      </c>
      <c r="D8438" s="518" t="s">
        <v>2768</v>
      </c>
      <c r="E8438" s="859">
        <v>32</v>
      </c>
      <c r="F8438" s="859">
        <v>3</v>
      </c>
      <c r="G8438" s="518" t="s">
        <v>122</v>
      </c>
      <c r="H8438" s="518" t="s">
        <v>256</v>
      </c>
      <c r="I8438" s="518">
        <v>757088</v>
      </c>
    </row>
    <row r="8439" spans="1:9" x14ac:dyDescent="0.2">
      <c r="A8439" s="518" t="s">
        <v>256</v>
      </c>
      <c r="B8439" s="518">
        <v>525741</v>
      </c>
      <c r="C8439" s="518" t="s">
        <v>2660</v>
      </c>
      <c r="D8439" s="518" t="s">
        <v>984</v>
      </c>
      <c r="E8439" s="859">
        <v>34</v>
      </c>
      <c r="F8439" s="859">
        <v>5</v>
      </c>
      <c r="G8439" s="518" t="s">
        <v>122</v>
      </c>
      <c r="H8439" s="518" t="s">
        <v>256</v>
      </c>
      <c r="I8439" s="518">
        <v>138073</v>
      </c>
    </row>
    <row r="8440" spans="1:9" x14ac:dyDescent="0.2">
      <c r="A8440" s="518" t="s">
        <v>256</v>
      </c>
      <c r="B8440" s="518">
        <v>525790</v>
      </c>
      <c r="C8440" s="518" t="s">
        <v>2660</v>
      </c>
      <c r="D8440" s="518" t="s">
        <v>9227</v>
      </c>
      <c r="E8440" s="859">
        <v>32</v>
      </c>
      <c r="F8440" s="859">
        <v>2</v>
      </c>
      <c r="G8440" s="518" t="s">
        <v>122</v>
      </c>
      <c r="H8440" s="518" t="s">
        <v>256</v>
      </c>
      <c r="I8440" s="518">
        <v>138073</v>
      </c>
    </row>
    <row r="8441" spans="1:9" x14ac:dyDescent="0.2">
      <c r="A8441" s="518" t="s">
        <v>261</v>
      </c>
      <c r="B8441" s="518">
        <v>525873</v>
      </c>
      <c r="C8441" s="518" t="s">
        <v>2660</v>
      </c>
      <c r="D8441" s="518" t="s">
        <v>544</v>
      </c>
      <c r="E8441" s="859">
        <v>35</v>
      </c>
      <c r="F8441" s="859">
        <v>35</v>
      </c>
      <c r="G8441" s="518" t="s">
        <v>122</v>
      </c>
      <c r="H8441" s="518" t="s">
        <v>261</v>
      </c>
      <c r="I8441" s="518">
        <v>525873</v>
      </c>
    </row>
    <row r="8442" spans="1:9" x14ac:dyDescent="0.2">
      <c r="A8442" s="518" t="s">
        <v>261</v>
      </c>
      <c r="B8442" s="518">
        <v>525998</v>
      </c>
      <c r="C8442" s="518" t="s">
        <v>2660</v>
      </c>
      <c r="D8442" s="518" t="s">
        <v>2232</v>
      </c>
      <c r="E8442" s="859">
        <v>36</v>
      </c>
      <c r="F8442" s="859">
        <v>35</v>
      </c>
      <c r="G8442" s="518" t="s">
        <v>122</v>
      </c>
      <c r="H8442" s="518" t="s">
        <v>261</v>
      </c>
      <c r="I8442" s="518">
        <v>525998</v>
      </c>
    </row>
    <row r="8443" spans="1:9" x14ac:dyDescent="0.2">
      <c r="A8443" s="518" t="s">
        <v>386</v>
      </c>
      <c r="B8443" s="518">
        <v>526012</v>
      </c>
      <c r="C8443" s="518" t="s">
        <v>2660</v>
      </c>
      <c r="D8443" s="518" t="s">
        <v>797</v>
      </c>
      <c r="E8443" s="859">
        <v>31</v>
      </c>
      <c r="F8443" s="859">
        <v>31</v>
      </c>
      <c r="G8443" s="518" t="s">
        <v>122</v>
      </c>
      <c r="H8443" s="518" t="s">
        <v>386</v>
      </c>
      <c r="I8443" s="518">
        <v>526012</v>
      </c>
    </row>
    <row r="8444" spans="1:9" x14ac:dyDescent="0.2">
      <c r="A8444" s="518" t="s">
        <v>348</v>
      </c>
      <c r="B8444" s="518">
        <v>526129</v>
      </c>
      <c r="C8444" s="518" t="s">
        <v>2660</v>
      </c>
      <c r="D8444" s="518" t="s">
        <v>798</v>
      </c>
      <c r="E8444" s="859">
        <v>30</v>
      </c>
      <c r="F8444" s="859">
        <v>30</v>
      </c>
      <c r="G8444" s="518" t="s">
        <v>122</v>
      </c>
      <c r="H8444" s="518" t="s">
        <v>348</v>
      </c>
      <c r="I8444" s="518">
        <v>526129</v>
      </c>
    </row>
    <row r="8445" spans="1:9" x14ac:dyDescent="0.2">
      <c r="A8445" s="518" t="s">
        <v>199</v>
      </c>
      <c r="B8445" s="518">
        <v>526137</v>
      </c>
      <c r="C8445" s="518" t="s">
        <v>2660</v>
      </c>
      <c r="D8445" s="518" t="s">
        <v>729</v>
      </c>
      <c r="E8445" s="859">
        <v>35</v>
      </c>
      <c r="F8445" s="859">
        <v>27</v>
      </c>
      <c r="G8445" s="518" t="s">
        <v>122</v>
      </c>
      <c r="H8445" s="518" t="s">
        <v>199</v>
      </c>
      <c r="I8445" s="518">
        <v>526137</v>
      </c>
    </row>
    <row r="8446" spans="1:9" x14ac:dyDescent="0.2">
      <c r="A8446" s="518" t="s">
        <v>199</v>
      </c>
      <c r="B8446" s="518">
        <v>526145</v>
      </c>
      <c r="C8446" s="518" t="s">
        <v>2660</v>
      </c>
      <c r="D8446" s="518" t="s">
        <v>941</v>
      </c>
      <c r="E8446" s="859">
        <v>33</v>
      </c>
      <c r="F8446" s="859">
        <v>21</v>
      </c>
      <c r="G8446" s="518" t="s">
        <v>122</v>
      </c>
      <c r="H8446" s="518" t="s">
        <v>199</v>
      </c>
      <c r="I8446" s="518">
        <v>526145</v>
      </c>
    </row>
    <row r="8447" spans="1:9" x14ac:dyDescent="0.2">
      <c r="A8447" s="518" t="s">
        <v>361</v>
      </c>
      <c r="B8447" s="518">
        <v>526152</v>
      </c>
      <c r="C8447" s="518" t="s">
        <v>2660</v>
      </c>
      <c r="D8447" s="518" t="s">
        <v>1052</v>
      </c>
      <c r="E8447" s="859">
        <v>32</v>
      </c>
      <c r="F8447" s="859">
        <v>25</v>
      </c>
      <c r="G8447" s="518" t="s">
        <v>122</v>
      </c>
      <c r="H8447" s="518" t="s">
        <v>361</v>
      </c>
      <c r="I8447" s="518">
        <v>526152</v>
      </c>
    </row>
    <row r="8448" spans="1:9" x14ac:dyDescent="0.2">
      <c r="A8448" s="518" t="s">
        <v>361</v>
      </c>
      <c r="B8448" s="518">
        <v>526160</v>
      </c>
      <c r="C8448" s="518" t="s">
        <v>2660</v>
      </c>
      <c r="D8448" s="518" t="s">
        <v>2269</v>
      </c>
      <c r="E8448" s="859">
        <v>31</v>
      </c>
      <c r="F8448" s="859">
        <v>25</v>
      </c>
      <c r="G8448" s="518" t="s">
        <v>122</v>
      </c>
      <c r="H8448" s="518" t="s">
        <v>361</v>
      </c>
      <c r="I8448" s="518">
        <v>526160</v>
      </c>
    </row>
    <row r="8449" spans="1:9" x14ac:dyDescent="0.2">
      <c r="A8449" s="518" t="s">
        <v>361</v>
      </c>
      <c r="B8449" s="518">
        <v>526178</v>
      </c>
      <c r="C8449" s="518" t="s">
        <v>2660</v>
      </c>
      <c r="D8449" s="518" t="s">
        <v>1454</v>
      </c>
      <c r="E8449" s="859">
        <v>28</v>
      </c>
      <c r="F8449" s="859">
        <v>24</v>
      </c>
      <c r="G8449" s="518" t="s">
        <v>122</v>
      </c>
      <c r="H8449" s="518" t="s">
        <v>361</v>
      </c>
      <c r="I8449" s="518">
        <v>526178</v>
      </c>
    </row>
    <row r="8450" spans="1:9" x14ac:dyDescent="0.2">
      <c r="A8450" s="518" t="s">
        <v>231</v>
      </c>
      <c r="B8450" s="518">
        <v>526186</v>
      </c>
      <c r="C8450" s="518" t="s">
        <v>2660</v>
      </c>
      <c r="D8450" s="518" t="s">
        <v>410</v>
      </c>
      <c r="E8450" s="859">
        <v>30</v>
      </c>
      <c r="F8450" s="859">
        <v>23</v>
      </c>
      <c r="G8450" s="518" t="s">
        <v>122</v>
      </c>
      <c r="H8450" s="518" t="s">
        <v>231</v>
      </c>
      <c r="I8450" s="518">
        <v>526186</v>
      </c>
    </row>
    <row r="8451" spans="1:9" x14ac:dyDescent="0.2">
      <c r="A8451" s="518" t="s">
        <v>397</v>
      </c>
      <c r="B8451" s="518">
        <v>526236</v>
      </c>
      <c r="C8451" s="518" t="s">
        <v>2660</v>
      </c>
      <c r="D8451" s="518" t="s">
        <v>7511</v>
      </c>
      <c r="E8451" s="859">
        <v>25</v>
      </c>
      <c r="F8451" s="859">
        <v>25</v>
      </c>
      <c r="G8451" s="518" t="s">
        <v>122</v>
      </c>
      <c r="H8451" s="518" t="s">
        <v>397</v>
      </c>
      <c r="I8451" s="518">
        <v>526236</v>
      </c>
    </row>
    <row r="8452" spans="1:9" x14ac:dyDescent="0.2">
      <c r="A8452" s="518" t="s">
        <v>235</v>
      </c>
      <c r="B8452" s="518">
        <v>526244</v>
      </c>
      <c r="C8452" s="518" t="s">
        <v>2660</v>
      </c>
      <c r="D8452" s="518" t="s">
        <v>1824</v>
      </c>
      <c r="E8452" s="859">
        <v>24</v>
      </c>
      <c r="F8452" s="859">
        <v>24</v>
      </c>
      <c r="G8452" s="518" t="s">
        <v>122</v>
      </c>
      <c r="H8452" s="518" t="s">
        <v>235</v>
      </c>
      <c r="I8452" s="518">
        <v>526244</v>
      </c>
    </row>
    <row r="8453" spans="1:9" x14ac:dyDescent="0.2">
      <c r="A8453" s="518" t="s">
        <v>362</v>
      </c>
      <c r="B8453" s="518">
        <v>526335</v>
      </c>
      <c r="C8453" s="518" t="s">
        <v>2660</v>
      </c>
      <c r="D8453" s="518" t="s">
        <v>1342</v>
      </c>
      <c r="E8453" s="859">
        <v>24</v>
      </c>
      <c r="F8453" s="859">
        <v>15</v>
      </c>
      <c r="G8453" s="518" t="s">
        <v>128</v>
      </c>
      <c r="H8453" s="518" t="s">
        <v>362</v>
      </c>
      <c r="I8453" s="518">
        <v>526335</v>
      </c>
    </row>
    <row r="8454" spans="1:9" x14ac:dyDescent="0.2">
      <c r="A8454" s="518" t="s">
        <v>339</v>
      </c>
      <c r="B8454" s="518">
        <v>526350</v>
      </c>
      <c r="C8454" s="518" t="s">
        <v>2660</v>
      </c>
      <c r="D8454" s="518" t="s">
        <v>2416</v>
      </c>
      <c r="E8454" s="859">
        <v>27</v>
      </c>
      <c r="F8454" s="859">
        <v>23</v>
      </c>
      <c r="G8454" s="518" t="s">
        <v>122</v>
      </c>
      <c r="H8454" s="518" t="s">
        <v>339</v>
      </c>
      <c r="I8454" s="518">
        <v>526350</v>
      </c>
    </row>
    <row r="8455" spans="1:9" x14ac:dyDescent="0.2">
      <c r="A8455" s="518" t="s">
        <v>349</v>
      </c>
      <c r="B8455" s="518">
        <v>526368</v>
      </c>
      <c r="C8455" s="518" t="s">
        <v>2660</v>
      </c>
      <c r="D8455" s="518" t="s">
        <v>2460</v>
      </c>
      <c r="E8455" s="859">
        <v>27</v>
      </c>
      <c r="F8455" s="859">
        <v>27</v>
      </c>
      <c r="G8455" s="518" t="s">
        <v>122</v>
      </c>
      <c r="H8455" s="518" t="s">
        <v>349</v>
      </c>
      <c r="I8455" s="518">
        <v>526368</v>
      </c>
    </row>
    <row r="8456" spans="1:9" x14ac:dyDescent="0.2">
      <c r="A8456" s="518" t="s">
        <v>170</v>
      </c>
      <c r="B8456" s="518">
        <v>526376</v>
      </c>
      <c r="C8456" s="518" t="s">
        <v>2660</v>
      </c>
      <c r="D8456" s="518" t="s">
        <v>6882</v>
      </c>
      <c r="E8456" s="859">
        <v>21</v>
      </c>
      <c r="F8456" s="859">
        <v>21</v>
      </c>
      <c r="G8456" s="518" t="s">
        <v>122</v>
      </c>
      <c r="H8456" s="518" t="s">
        <v>170</v>
      </c>
      <c r="I8456" s="518">
        <v>526376</v>
      </c>
    </row>
    <row r="8457" spans="1:9" x14ac:dyDescent="0.2">
      <c r="A8457" s="518" t="s">
        <v>314</v>
      </c>
      <c r="B8457" s="518">
        <v>526384</v>
      </c>
      <c r="C8457" s="518" t="s">
        <v>2660</v>
      </c>
      <c r="D8457" s="518" t="s">
        <v>422</v>
      </c>
      <c r="E8457" s="859">
        <v>35</v>
      </c>
      <c r="F8457" s="859">
        <v>0</v>
      </c>
      <c r="G8457" s="518" t="s">
        <v>122</v>
      </c>
      <c r="H8457" s="518" t="s">
        <v>314</v>
      </c>
      <c r="I8457" s="518">
        <v>526384</v>
      </c>
    </row>
    <row r="8458" spans="1:9" x14ac:dyDescent="0.2">
      <c r="A8458" s="518" t="s">
        <v>179</v>
      </c>
      <c r="B8458" s="518">
        <v>526392</v>
      </c>
      <c r="C8458" s="518" t="s">
        <v>2660</v>
      </c>
      <c r="D8458" s="518" t="s">
        <v>1342</v>
      </c>
      <c r="E8458" s="859">
        <v>28</v>
      </c>
      <c r="F8458" s="859">
        <v>0</v>
      </c>
      <c r="G8458" s="518" t="s">
        <v>128</v>
      </c>
      <c r="H8458" s="518" t="s">
        <v>179</v>
      </c>
      <c r="I8458" s="518">
        <v>526392</v>
      </c>
    </row>
    <row r="8459" spans="1:9" x14ac:dyDescent="0.2">
      <c r="A8459" s="518" t="s">
        <v>256</v>
      </c>
      <c r="B8459" s="518">
        <v>526400</v>
      </c>
      <c r="C8459" s="518" t="s">
        <v>2660</v>
      </c>
      <c r="D8459" s="518" t="s">
        <v>1342</v>
      </c>
      <c r="E8459" s="859">
        <v>28</v>
      </c>
      <c r="F8459" s="859">
        <v>16</v>
      </c>
      <c r="G8459" s="518" t="s">
        <v>128</v>
      </c>
      <c r="H8459" s="518" t="s">
        <v>256</v>
      </c>
      <c r="I8459" s="518">
        <v>526400</v>
      </c>
    </row>
    <row r="8460" spans="1:9" x14ac:dyDescent="0.2">
      <c r="A8460" s="518" t="s">
        <v>256</v>
      </c>
      <c r="B8460" s="518">
        <v>526434</v>
      </c>
      <c r="C8460" s="518" t="s">
        <v>2660</v>
      </c>
      <c r="D8460" s="518" t="s">
        <v>1342</v>
      </c>
      <c r="E8460" s="859">
        <v>19</v>
      </c>
      <c r="F8460" s="859">
        <v>10</v>
      </c>
      <c r="G8460" s="518" t="s">
        <v>128</v>
      </c>
      <c r="H8460" s="518" t="s">
        <v>256</v>
      </c>
      <c r="I8460" s="518">
        <v>526434</v>
      </c>
    </row>
    <row r="8461" spans="1:9" x14ac:dyDescent="0.2">
      <c r="A8461" s="518" t="s">
        <v>256</v>
      </c>
      <c r="B8461" s="518">
        <v>526459</v>
      </c>
      <c r="C8461" s="518" t="s">
        <v>2660</v>
      </c>
      <c r="D8461" s="518" t="s">
        <v>1342</v>
      </c>
      <c r="E8461" s="859">
        <v>24</v>
      </c>
      <c r="F8461" s="859">
        <v>12</v>
      </c>
      <c r="G8461" s="518" t="s">
        <v>128</v>
      </c>
      <c r="H8461" s="518" t="s">
        <v>256</v>
      </c>
      <c r="I8461" s="518">
        <v>526459</v>
      </c>
    </row>
    <row r="8462" spans="1:9" x14ac:dyDescent="0.2">
      <c r="A8462" s="518" t="s">
        <v>256</v>
      </c>
      <c r="B8462" s="518">
        <v>526467</v>
      </c>
      <c r="C8462" s="518" t="s">
        <v>2660</v>
      </c>
      <c r="D8462" s="518" t="s">
        <v>1342</v>
      </c>
      <c r="E8462" s="859">
        <v>24</v>
      </c>
      <c r="F8462" s="859">
        <v>9</v>
      </c>
      <c r="G8462" s="518" t="s">
        <v>128</v>
      </c>
      <c r="H8462" s="518" t="s">
        <v>256</v>
      </c>
      <c r="I8462" s="518">
        <v>526467</v>
      </c>
    </row>
    <row r="8463" spans="1:9" x14ac:dyDescent="0.2">
      <c r="A8463" s="518" t="s">
        <v>256</v>
      </c>
      <c r="B8463" s="518">
        <v>526475</v>
      </c>
      <c r="C8463" s="518" t="s">
        <v>2660</v>
      </c>
      <c r="D8463" s="518" t="s">
        <v>7683</v>
      </c>
      <c r="E8463" s="859">
        <v>19</v>
      </c>
      <c r="F8463" s="859">
        <v>10</v>
      </c>
      <c r="G8463" s="518" t="s">
        <v>128</v>
      </c>
      <c r="H8463" s="518" t="s">
        <v>256</v>
      </c>
      <c r="I8463" s="518">
        <v>526475</v>
      </c>
    </row>
    <row r="8464" spans="1:9" x14ac:dyDescent="0.2">
      <c r="A8464" s="518" t="s">
        <v>285</v>
      </c>
      <c r="B8464" s="518">
        <v>526509</v>
      </c>
      <c r="C8464" s="518" t="s">
        <v>2660</v>
      </c>
      <c r="D8464" s="518" t="s">
        <v>2535</v>
      </c>
      <c r="E8464" s="859">
        <v>26</v>
      </c>
      <c r="F8464" s="859">
        <v>22</v>
      </c>
      <c r="G8464" s="518" t="s">
        <v>122</v>
      </c>
      <c r="H8464" s="518" t="s">
        <v>285</v>
      </c>
      <c r="I8464" s="518">
        <v>526509</v>
      </c>
    </row>
    <row r="8465" spans="1:9" x14ac:dyDescent="0.2">
      <c r="A8465" s="518" t="s">
        <v>285</v>
      </c>
      <c r="B8465" s="518">
        <v>526517</v>
      </c>
      <c r="C8465" s="518" t="s">
        <v>2660</v>
      </c>
      <c r="D8465" s="518" t="s">
        <v>2536</v>
      </c>
      <c r="E8465" s="859">
        <v>21</v>
      </c>
      <c r="F8465" s="859">
        <v>21</v>
      </c>
      <c r="G8465" s="518" t="s">
        <v>122</v>
      </c>
      <c r="H8465" s="518" t="s">
        <v>285</v>
      </c>
      <c r="I8465" s="518">
        <v>526517</v>
      </c>
    </row>
    <row r="8466" spans="1:9" x14ac:dyDescent="0.2">
      <c r="A8466" s="518" t="s">
        <v>256</v>
      </c>
      <c r="B8466" s="518">
        <v>526541</v>
      </c>
      <c r="C8466" s="518" t="s">
        <v>2660</v>
      </c>
      <c r="D8466" s="518" t="s">
        <v>1342</v>
      </c>
      <c r="E8466" s="859">
        <v>21</v>
      </c>
      <c r="F8466" s="859">
        <v>8</v>
      </c>
      <c r="G8466" s="518" t="s">
        <v>128</v>
      </c>
      <c r="H8466" s="518" t="s">
        <v>256</v>
      </c>
      <c r="I8466" s="518">
        <v>526541</v>
      </c>
    </row>
    <row r="8467" spans="1:9" x14ac:dyDescent="0.2">
      <c r="A8467" s="518" t="s">
        <v>231</v>
      </c>
      <c r="B8467" s="518">
        <v>526558</v>
      </c>
      <c r="C8467" s="518" t="s">
        <v>2660</v>
      </c>
      <c r="D8467" s="518" t="s">
        <v>2537</v>
      </c>
      <c r="E8467" s="859">
        <v>24</v>
      </c>
      <c r="F8467" s="859">
        <v>21</v>
      </c>
      <c r="G8467" s="518" t="s">
        <v>122</v>
      </c>
      <c r="H8467" s="518" t="s">
        <v>231</v>
      </c>
      <c r="I8467" s="518">
        <v>526558</v>
      </c>
    </row>
    <row r="8468" spans="1:9" x14ac:dyDescent="0.2">
      <c r="A8468" s="518" t="s">
        <v>256</v>
      </c>
      <c r="B8468" s="518">
        <v>526574</v>
      </c>
      <c r="C8468" s="518" t="s">
        <v>2660</v>
      </c>
      <c r="D8468" s="518" t="s">
        <v>8244</v>
      </c>
      <c r="E8468" s="859">
        <v>20</v>
      </c>
      <c r="F8468" s="859">
        <v>20</v>
      </c>
      <c r="G8468" s="518" t="s">
        <v>122</v>
      </c>
      <c r="H8468" s="518" t="s">
        <v>256</v>
      </c>
      <c r="I8468" s="518">
        <v>526574</v>
      </c>
    </row>
    <row r="8469" spans="1:9" x14ac:dyDescent="0.2">
      <c r="A8469" s="518" t="s">
        <v>256</v>
      </c>
      <c r="B8469" s="518">
        <v>526582</v>
      </c>
      <c r="C8469" s="518" t="s">
        <v>2660</v>
      </c>
      <c r="D8469" s="518" t="s">
        <v>1342</v>
      </c>
      <c r="E8469" s="859">
        <v>23</v>
      </c>
      <c r="F8469" s="859">
        <v>14</v>
      </c>
      <c r="G8469" s="518" t="s">
        <v>128</v>
      </c>
      <c r="H8469" s="518" t="s">
        <v>256</v>
      </c>
      <c r="I8469" s="518">
        <v>526582</v>
      </c>
    </row>
    <row r="8470" spans="1:9" x14ac:dyDescent="0.2">
      <c r="A8470" s="518" t="s">
        <v>231</v>
      </c>
      <c r="B8470" s="518">
        <v>526590</v>
      </c>
      <c r="C8470" s="518" t="s">
        <v>2660</v>
      </c>
      <c r="D8470" s="518" t="s">
        <v>690</v>
      </c>
      <c r="E8470" s="859">
        <v>27</v>
      </c>
      <c r="F8470" s="859">
        <v>21</v>
      </c>
      <c r="G8470" s="518" t="s">
        <v>122</v>
      </c>
      <c r="H8470" s="518" t="s">
        <v>231</v>
      </c>
      <c r="I8470" s="518">
        <v>803056</v>
      </c>
    </row>
    <row r="8471" spans="1:9" x14ac:dyDescent="0.2">
      <c r="A8471" s="518" t="s">
        <v>256</v>
      </c>
      <c r="B8471" s="518">
        <v>526616</v>
      </c>
      <c r="C8471" s="518" t="s">
        <v>2660</v>
      </c>
      <c r="D8471" s="518" t="s">
        <v>1342</v>
      </c>
      <c r="E8471" s="859">
        <v>20</v>
      </c>
      <c r="F8471" s="859">
        <v>12</v>
      </c>
      <c r="G8471" s="518" t="s">
        <v>128</v>
      </c>
      <c r="H8471" s="518" t="s">
        <v>256</v>
      </c>
      <c r="I8471" s="518">
        <v>526616</v>
      </c>
    </row>
    <row r="8472" spans="1:9" x14ac:dyDescent="0.2">
      <c r="A8472" s="518" t="s">
        <v>256</v>
      </c>
      <c r="B8472" s="518">
        <v>526624</v>
      </c>
      <c r="C8472" s="518" t="s">
        <v>2660</v>
      </c>
      <c r="D8472" s="518" t="s">
        <v>1342</v>
      </c>
      <c r="E8472" s="859">
        <v>21</v>
      </c>
      <c r="F8472" s="859">
        <v>9</v>
      </c>
      <c r="G8472" s="518" t="s">
        <v>128</v>
      </c>
      <c r="H8472" s="518" t="s">
        <v>256</v>
      </c>
      <c r="I8472" s="518">
        <v>526624</v>
      </c>
    </row>
    <row r="8473" spans="1:9" x14ac:dyDescent="0.2">
      <c r="A8473" s="518" t="s">
        <v>256</v>
      </c>
      <c r="B8473" s="518">
        <v>526640</v>
      </c>
      <c r="C8473" s="518" t="s">
        <v>2660</v>
      </c>
      <c r="D8473" s="518" t="s">
        <v>1342</v>
      </c>
      <c r="E8473" s="859">
        <v>30</v>
      </c>
      <c r="F8473" s="859">
        <v>21</v>
      </c>
      <c r="G8473" s="518" t="s">
        <v>128</v>
      </c>
      <c r="H8473" s="518" t="s">
        <v>256</v>
      </c>
      <c r="I8473" s="518">
        <v>526640</v>
      </c>
    </row>
    <row r="8474" spans="1:9" x14ac:dyDescent="0.2">
      <c r="A8474" s="518" t="s">
        <v>180</v>
      </c>
      <c r="B8474" s="518">
        <v>526665</v>
      </c>
      <c r="C8474" s="518" t="s">
        <v>2660</v>
      </c>
      <c r="D8474" s="518" t="s">
        <v>1342</v>
      </c>
      <c r="E8474" s="859">
        <v>22</v>
      </c>
      <c r="F8474" s="859">
        <v>0</v>
      </c>
      <c r="G8474" s="518" t="s">
        <v>128</v>
      </c>
      <c r="H8474" s="518" t="s">
        <v>180</v>
      </c>
      <c r="I8474" s="518">
        <v>526665</v>
      </c>
    </row>
    <row r="8475" spans="1:9" x14ac:dyDescent="0.2">
      <c r="A8475" s="518" t="s">
        <v>231</v>
      </c>
      <c r="B8475" s="518">
        <v>526699</v>
      </c>
      <c r="C8475" s="518" t="s">
        <v>2660</v>
      </c>
      <c r="D8475" s="518" t="s">
        <v>1069</v>
      </c>
      <c r="E8475" s="859">
        <v>33</v>
      </c>
      <c r="F8475" s="859">
        <v>28</v>
      </c>
      <c r="G8475" s="518" t="s">
        <v>122</v>
      </c>
      <c r="H8475" s="518" t="s">
        <v>231</v>
      </c>
      <c r="I8475" s="518">
        <v>526699</v>
      </c>
    </row>
    <row r="8476" spans="1:9" x14ac:dyDescent="0.2">
      <c r="A8476" s="518" t="s">
        <v>196</v>
      </c>
      <c r="B8476" s="518">
        <v>526707</v>
      </c>
      <c r="C8476" s="518" t="s">
        <v>2660</v>
      </c>
      <c r="D8476" s="518" t="s">
        <v>527</v>
      </c>
      <c r="E8476" s="859">
        <v>34</v>
      </c>
      <c r="F8476" s="859">
        <v>34</v>
      </c>
      <c r="G8476" s="518" t="s">
        <v>122</v>
      </c>
      <c r="H8476" s="518" t="s">
        <v>196</v>
      </c>
      <c r="I8476" s="518">
        <v>526707</v>
      </c>
    </row>
    <row r="8477" spans="1:9" x14ac:dyDescent="0.2">
      <c r="A8477" s="518" t="s">
        <v>155</v>
      </c>
      <c r="B8477" s="518">
        <v>526723</v>
      </c>
      <c r="C8477" s="518" t="s">
        <v>2660</v>
      </c>
      <c r="D8477" s="518" t="s">
        <v>496</v>
      </c>
      <c r="E8477" s="859">
        <v>35</v>
      </c>
      <c r="F8477" s="859">
        <v>0</v>
      </c>
      <c r="G8477" s="518" t="s">
        <v>122</v>
      </c>
      <c r="H8477" s="518" t="s">
        <v>155</v>
      </c>
      <c r="I8477" s="518">
        <v>526723</v>
      </c>
    </row>
    <row r="8478" spans="1:9" x14ac:dyDescent="0.2">
      <c r="A8478" s="518" t="s">
        <v>167</v>
      </c>
      <c r="B8478" s="518">
        <v>526731</v>
      </c>
      <c r="C8478" s="518" t="s">
        <v>2660</v>
      </c>
      <c r="D8478" s="518" t="s">
        <v>9228</v>
      </c>
      <c r="E8478" s="859">
        <v>35</v>
      </c>
      <c r="F8478" s="859">
        <v>33</v>
      </c>
      <c r="G8478" s="518" t="s">
        <v>122</v>
      </c>
      <c r="H8478" s="518" t="s">
        <v>167</v>
      </c>
      <c r="I8478" s="518">
        <v>526731</v>
      </c>
    </row>
    <row r="8479" spans="1:9" x14ac:dyDescent="0.2">
      <c r="A8479" s="518" t="s">
        <v>167</v>
      </c>
      <c r="B8479" s="518">
        <v>526749</v>
      </c>
      <c r="C8479" s="518" t="s">
        <v>2660</v>
      </c>
      <c r="D8479" s="518" t="s">
        <v>9229</v>
      </c>
      <c r="E8479" s="859">
        <v>35</v>
      </c>
      <c r="F8479" s="859">
        <v>35</v>
      </c>
      <c r="G8479" s="518" t="s">
        <v>122</v>
      </c>
      <c r="H8479" s="518" t="s">
        <v>167</v>
      </c>
      <c r="I8479" s="518">
        <v>526749</v>
      </c>
    </row>
    <row r="8480" spans="1:9" x14ac:dyDescent="0.2">
      <c r="A8480" s="518" t="s">
        <v>193</v>
      </c>
      <c r="B8480" s="518">
        <v>526772</v>
      </c>
      <c r="C8480" s="518" t="s">
        <v>2660</v>
      </c>
      <c r="D8480" s="518" t="s">
        <v>2645</v>
      </c>
      <c r="E8480" s="859">
        <v>35</v>
      </c>
      <c r="F8480" s="859">
        <v>15</v>
      </c>
      <c r="G8480" s="518" t="s">
        <v>122</v>
      </c>
      <c r="H8480" s="518" t="s">
        <v>193</v>
      </c>
      <c r="I8480" s="518">
        <v>627711</v>
      </c>
    </row>
    <row r="8481" spans="1:9" x14ac:dyDescent="0.2">
      <c r="A8481" s="518" t="s">
        <v>313</v>
      </c>
      <c r="B8481" s="518">
        <v>526806</v>
      </c>
      <c r="C8481" s="518" t="s">
        <v>2660</v>
      </c>
      <c r="D8481" s="518" t="s">
        <v>2646</v>
      </c>
      <c r="E8481" s="859">
        <v>18</v>
      </c>
      <c r="F8481" s="859">
        <v>15</v>
      </c>
      <c r="G8481" s="518" t="s">
        <v>128</v>
      </c>
      <c r="H8481" s="518" t="s">
        <v>313</v>
      </c>
      <c r="I8481" s="518">
        <v>526806</v>
      </c>
    </row>
    <row r="8482" spans="1:9" x14ac:dyDescent="0.2">
      <c r="A8482" s="518" t="s">
        <v>325</v>
      </c>
      <c r="B8482" s="518">
        <v>526822</v>
      </c>
      <c r="C8482" s="518" t="s">
        <v>2660</v>
      </c>
      <c r="D8482" s="518" t="s">
        <v>2647</v>
      </c>
      <c r="E8482" s="859">
        <v>25</v>
      </c>
      <c r="F8482" s="859">
        <v>23</v>
      </c>
      <c r="G8482" s="518" t="s">
        <v>122</v>
      </c>
      <c r="H8482" s="518" t="s">
        <v>325</v>
      </c>
      <c r="I8482" s="518">
        <v>526822</v>
      </c>
    </row>
    <row r="8483" spans="1:9" x14ac:dyDescent="0.2">
      <c r="A8483" s="518" t="s">
        <v>279</v>
      </c>
      <c r="B8483" s="518">
        <v>526830</v>
      </c>
      <c r="C8483" s="518" t="s">
        <v>2660</v>
      </c>
      <c r="D8483" s="518" t="s">
        <v>2648</v>
      </c>
      <c r="E8483" s="859">
        <v>27</v>
      </c>
      <c r="F8483" s="859">
        <v>27</v>
      </c>
      <c r="G8483" s="518" t="s">
        <v>128</v>
      </c>
      <c r="H8483" s="518" t="s">
        <v>279</v>
      </c>
      <c r="I8483" s="518">
        <v>526830</v>
      </c>
    </row>
    <row r="8484" spans="1:9" x14ac:dyDescent="0.2">
      <c r="A8484" s="518" t="s">
        <v>279</v>
      </c>
      <c r="B8484" s="518">
        <v>526848</v>
      </c>
      <c r="C8484" s="518" t="s">
        <v>2660</v>
      </c>
      <c r="D8484" s="518" t="s">
        <v>2777</v>
      </c>
      <c r="E8484" s="859">
        <v>26</v>
      </c>
      <c r="F8484" s="859">
        <v>26</v>
      </c>
      <c r="G8484" s="518" t="s">
        <v>128</v>
      </c>
      <c r="H8484" s="518" t="s">
        <v>279</v>
      </c>
      <c r="I8484" s="518">
        <v>526848</v>
      </c>
    </row>
    <row r="8485" spans="1:9" x14ac:dyDescent="0.2">
      <c r="A8485" s="518" t="s">
        <v>256</v>
      </c>
      <c r="B8485" s="518">
        <v>526855</v>
      </c>
      <c r="C8485" s="518" t="s">
        <v>2660</v>
      </c>
      <c r="D8485" s="518" t="s">
        <v>2778</v>
      </c>
      <c r="E8485" s="859">
        <v>22</v>
      </c>
      <c r="F8485" s="859">
        <v>0</v>
      </c>
      <c r="G8485" s="518" t="s">
        <v>128</v>
      </c>
      <c r="H8485" s="518" t="s">
        <v>256</v>
      </c>
      <c r="I8485" s="518">
        <v>526855</v>
      </c>
    </row>
    <row r="8486" spans="1:9" x14ac:dyDescent="0.2">
      <c r="A8486" s="518" t="s">
        <v>256</v>
      </c>
      <c r="B8486" s="518">
        <v>526863</v>
      </c>
      <c r="C8486" s="518" t="s">
        <v>2660</v>
      </c>
      <c r="D8486" s="518" t="s">
        <v>2779</v>
      </c>
      <c r="E8486" s="859">
        <v>32</v>
      </c>
      <c r="F8486" s="859">
        <v>26</v>
      </c>
      <c r="G8486" s="518" t="s">
        <v>128</v>
      </c>
      <c r="H8486" s="518" t="s">
        <v>256</v>
      </c>
      <c r="I8486" s="518">
        <v>526863</v>
      </c>
    </row>
    <row r="8487" spans="1:9" x14ac:dyDescent="0.2">
      <c r="A8487" s="518" t="s">
        <v>231</v>
      </c>
      <c r="B8487" s="518">
        <v>526897</v>
      </c>
      <c r="C8487" s="518" t="s">
        <v>2660</v>
      </c>
      <c r="D8487" s="518" t="s">
        <v>1015</v>
      </c>
      <c r="E8487" s="859">
        <v>13</v>
      </c>
      <c r="F8487" s="859">
        <v>6</v>
      </c>
      <c r="G8487" s="518" t="s">
        <v>122</v>
      </c>
      <c r="H8487" s="518" t="s">
        <v>231</v>
      </c>
      <c r="I8487" s="518">
        <v>709964</v>
      </c>
    </row>
    <row r="8488" spans="1:9" x14ac:dyDescent="0.2">
      <c r="A8488" s="518" t="s">
        <v>325</v>
      </c>
      <c r="B8488" s="518">
        <v>526905</v>
      </c>
      <c r="C8488" s="518" t="s">
        <v>2660</v>
      </c>
      <c r="D8488" s="518" t="s">
        <v>2780</v>
      </c>
      <c r="E8488" s="859">
        <v>20</v>
      </c>
      <c r="F8488" s="859">
        <v>18</v>
      </c>
      <c r="G8488" s="518" t="s">
        <v>122</v>
      </c>
      <c r="H8488" s="518" t="s">
        <v>325</v>
      </c>
      <c r="I8488" s="518">
        <v>526905</v>
      </c>
    </row>
    <row r="8489" spans="1:9" x14ac:dyDescent="0.2">
      <c r="A8489" s="518" t="s">
        <v>325</v>
      </c>
      <c r="B8489" s="518">
        <v>526913</v>
      </c>
      <c r="C8489" s="518" t="s">
        <v>2660</v>
      </c>
      <c r="D8489" s="518" t="s">
        <v>2781</v>
      </c>
      <c r="E8489" s="859">
        <v>35</v>
      </c>
      <c r="F8489" s="859">
        <v>30</v>
      </c>
      <c r="G8489" s="518" t="s">
        <v>122</v>
      </c>
      <c r="H8489" s="518" t="s">
        <v>325</v>
      </c>
      <c r="I8489" s="518">
        <v>526913</v>
      </c>
    </row>
    <row r="8490" spans="1:9" x14ac:dyDescent="0.2">
      <c r="A8490" s="518" t="s">
        <v>256</v>
      </c>
      <c r="B8490" s="518">
        <v>526962</v>
      </c>
      <c r="C8490" s="518" t="s">
        <v>2660</v>
      </c>
      <c r="D8490" s="518" t="s">
        <v>2782</v>
      </c>
      <c r="E8490" s="859">
        <v>26</v>
      </c>
      <c r="F8490" s="859">
        <v>23</v>
      </c>
      <c r="G8490" s="518" t="s">
        <v>128</v>
      </c>
      <c r="H8490" s="518" t="s">
        <v>256</v>
      </c>
      <c r="I8490" s="518">
        <v>526962</v>
      </c>
    </row>
    <row r="8491" spans="1:9" x14ac:dyDescent="0.2">
      <c r="A8491" s="518" t="s">
        <v>158</v>
      </c>
      <c r="B8491" s="518">
        <v>527077</v>
      </c>
      <c r="C8491" s="518" t="s">
        <v>2660</v>
      </c>
      <c r="D8491" s="518" t="s">
        <v>223</v>
      </c>
      <c r="E8491" s="859">
        <v>27</v>
      </c>
      <c r="F8491" s="859">
        <v>0</v>
      </c>
      <c r="G8491" s="518" t="s">
        <v>128</v>
      </c>
      <c r="H8491" s="518" t="s">
        <v>158</v>
      </c>
      <c r="I8491" s="518">
        <v>527077</v>
      </c>
    </row>
    <row r="8492" spans="1:9" x14ac:dyDescent="0.2">
      <c r="A8492" s="518" t="s">
        <v>256</v>
      </c>
      <c r="B8492" s="518">
        <v>527085</v>
      </c>
      <c r="C8492" s="518" t="s">
        <v>2660</v>
      </c>
      <c r="D8492" s="518" t="s">
        <v>6151</v>
      </c>
      <c r="E8492" s="859">
        <v>28</v>
      </c>
      <c r="F8492" s="859">
        <v>23</v>
      </c>
      <c r="G8492" s="518" t="s">
        <v>128</v>
      </c>
      <c r="H8492" s="518" t="s">
        <v>256</v>
      </c>
      <c r="I8492" s="518">
        <v>527085</v>
      </c>
    </row>
    <row r="8493" spans="1:9" x14ac:dyDescent="0.2">
      <c r="A8493" s="518" t="s">
        <v>256</v>
      </c>
      <c r="B8493" s="518">
        <v>527093</v>
      </c>
      <c r="C8493" s="518" t="s">
        <v>2660</v>
      </c>
      <c r="D8493" s="518" t="s">
        <v>2804</v>
      </c>
      <c r="E8493" s="859">
        <v>31</v>
      </c>
      <c r="F8493" s="859">
        <v>27</v>
      </c>
      <c r="G8493" s="518" t="s">
        <v>128</v>
      </c>
      <c r="H8493" s="518" t="s">
        <v>256</v>
      </c>
      <c r="I8493" s="518">
        <v>527093</v>
      </c>
    </row>
    <row r="8494" spans="1:9" x14ac:dyDescent="0.2">
      <c r="A8494" s="518" t="s">
        <v>347</v>
      </c>
      <c r="B8494" s="518">
        <v>527101</v>
      </c>
      <c r="C8494" s="518" t="s">
        <v>2660</v>
      </c>
      <c r="D8494" s="518" t="s">
        <v>2805</v>
      </c>
      <c r="E8494" s="859">
        <v>22</v>
      </c>
      <c r="F8494" s="859">
        <v>22</v>
      </c>
      <c r="G8494" s="518" t="s">
        <v>128</v>
      </c>
      <c r="H8494" s="518" t="s">
        <v>347</v>
      </c>
      <c r="I8494" s="518">
        <v>527101</v>
      </c>
    </row>
    <row r="8495" spans="1:9" x14ac:dyDescent="0.2">
      <c r="A8495" s="518" t="s">
        <v>307</v>
      </c>
      <c r="B8495" s="518">
        <v>527119</v>
      </c>
      <c r="C8495" s="518" t="s">
        <v>2660</v>
      </c>
      <c r="D8495" s="518" t="s">
        <v>9230</v>
      </c>
      <c r="E8495" s="859">
        <v>22</v>
      </c>
      <c r="F8495" s="859">
        <v>0</v>
      </c>
      <c r="G8495" s="518" t="s">
        <v>128</v>
      </c>
      <c r="H8495" s="518" t="s">
        <v>307</v>
      </c>
      <c r="I8495" s="518">
        <v>527119</v>
      </c>
    </row>
    <row r="8496" spans="1:9" x14ac:dyDescent="0.2">
      <c r="A8496" s="518" t="s">
        <v>270</v>
      </c>
      <c r="B8496" s="518">
        <v>527150</v>
      </c>
      <c r="C8496" s="518" t="s">
        <v>2660</v>
      </c>
      <c r="D8496" s="518" t="s">
        <v>2806</v>
      </c>
      <c r="E8496" s="859">
        <v>17</v>
      </c>
      <c r="F8496" s="859">
        <v>17</v>
      </c>
      <c r="G8496" s="518" t="s">
        <v>128</v>
      </c>
      <c r="H8496" s="518" t="s">
        <v>270</v>
      </c>
      <c r="I8496" s="518">
        <v>527150</v>
      </c>
    </row>
    <row r="8497" spans="1:9" x14ac:dyDescent="0.2">
      <c r="A8497" s="518" t="s">
        <v>288</v>
      </c>
      <c r="B8497" s="518">
        <v>527176</v>
      </c>
      <c r="C8497" s="518" t="s">
        <v>2660</v>
      </c>
      <c r="D8497" s="518" t="s">
        <v>2807</v>
      </c>
      <c r="E8497" s="859">
        <v>35</v>
      </c>
      <c r="F8497" s="859">
        <v>35</v>
      </c>
      <c r="G8497" s="518" t="s">
        <v>122</v>
      </c>
      <c r="H8497" s="518" t="s">
        <v>288</v>
      </c>
      <c r="I8497" s="518">
        <v>527176</v>
      </c>
    </row>
    <row r="8498" spans="1:9" x14ac:dyDescent="0.2">
      <c r="A8498" s="518" t="s">
        <v>242</v>
      </c>
      <c r="B8498" s="518">
        <v>527184</v>
      </c>
      <c r="C8498" s="518" t="s">
        <v>2660</v>
      </c>
      <c r="D8498" s="518" t="s">
        <v>2808</v>
      </c>
      <c r="E8498" s="859">
        <v>33</v>
      </c>
      <c r="F8498" s="859">
        <v>33</v>
      </c>
      <c r="G8498" s="518" t="s">
        <v>122</v>
      </c>
      <c r="H8498" s="518" t="s">
        <v>242</v>
      </c>
      <c r="I8498" s="518">
        <v>527184</v>
      </c>
    </row>
    <row r="8499" spans="1:9" x14ac:dyDescent="0.2">
      <c r="A8499" s="518" t="s">
        <v>154</v>
      </c>
      <c r="B8499" s="518">
        <v>527200</v>
      </c>
      <c r="C8499" s="518" t="s">
        <v>2660</v>
      </c>
      <c r="D8499" s="518" t="s">
        <v>1592</v>
      </c>
      <c r="E8499" s="859">
        <v>30</v>
      </c>
      <c r="F8499" s="859">
        <v>30</v>
      </c>
      <c r="G8499" s="518" t="s">
        <v>122</v>
      </c>
      <c r="H8499" s="518" t="s">
        <v>154</v>
      </c>
      <c r="I8499" s="518">
        <v>527200</v>
      </c>
    </row>
    <row r="8500" spans="1:9" x14ac:dyDescent="0.2">
      <c r="A8500" s="518" t="s">
        <v>343</v>
      </c>
      <c r="B8500" s="518">
        <v>527267</v>
      </c>
      <c r="C8500" s="518" t="s">
        <v>2660</v>
      </c>
      <c r="D8500" s="518" t="s">
        <v>2235</v>
      </c>
      <c r="E8500" s="859">
        <v>24</v>
      </c>
      <c r="F8500" s="859">
        <v>24</v>
      </c>
      <c r="G8500" s="518" t="s">
        <v>122</v>
      </c>
      <c r="H8500" s="518" t="s">
        <v>343</v>
      </c>
      <c r="I8500" s="518">
        <v>527267</v>
      </c>
    </row>
    <row r="8501" spans="1:9" x14ac:dyDescent="0.2">
      <c r="A8501" s="518" t="s">
        <v>396</v>
      </c>
      <c r="B8501" s="518">
        <v>527275</v>
      </c>
      <c r="C8501" s="518" t="s">
        <v>2660</v>
      </c>
      <c r="D8501" s="518" t="s">
        <v>2236</v>
      </c>
      <c r="E8501" s="859">
        <v>32</v>
      </c>
      <c r="F8501" s="859">
        <v>26</v>
      </c>
      <c r="G8501" s="518" t="s">
        <v>122</v>
      </c>
      <c r="H8501" s="518" t="s">
        <v>396</v>
      </c>
      <c r="I8501" s="518">
        <v>527275</v>
      </c>
    </row>
    <row r="8502" spans="1:9" x14ac:dyDescent="0.2">
      <c r="A8502" s="518" t="s">
        <v>396</v>
      </c>
      <c r="B8502" s="518">
        <v>527283</v>
      </c>
      <c r="C8502" s="518" t="s">
        <v>2660</v>
      </c>
      <c r="D8502" s="518" t="s">
        <v>2237</v>
      </c>
      <c r="E8502" s="859">
        <v>34</v>
      </c>
      <c r="F8502" s="859">
        <v>27</v>
      </c>
      <c r="G8502" s="518" t="s">
        <v>122</v>
      </c>
      <c r="H8502" s="518" t="s">
        <v>396</v>
      </c>
      <c r="I8502" s="518">
        <v>527283</v>
      </c>
    </row>
    <row r="8503" spans="1:9" x14ac:dyDescent="0.2">
      <c r="A8503" s="518" t="s">
        <v>385</v>
      </c>
      <c r="B8503" s="518">
        <v>527325</v>
      </c>
      <c r="C8503" s="518" t="s">
        <v>2660</v>
      </c>
      <c r="D8503" s="518" t="s">
        <v>1368</v>
      </c>
      <c r="E8503" s="859">
        <v>20</v>
      </c>
      <c r="F8503" s="859">
        <v>20</v>
      </c>
      <c r="G8503" s="518" t="s">
        <v>122</v>
      </c>
      <c r="H8503" s="518" t="s">
        <v>385</v>
      </c>
      <c r="I8503" s="518">
        <v>527325</v>
      </c>
    </row>
    <row r="8504" spans="1:9" x14ac:dyDescent="0.2">
      <c r="A8504" s="518" t="s">
        <v>383</v>
      </c>
      <c r="B8504" s="518">
        <v>527366</v>
      </c>
      <c r="C8504" s="518" t="s">
        <v>2660</v>
      </c>
      <c r="D8504" s="518" t="s">
        <v>853</v>
      </c>
      <c r="E8504" s="859">
        <v>35</v>
      </c>
      <c r="F8504" s="859">
        <v>25</v>
      </c>
      <c r="G8504" s="518" t="s">
        <v>122</v>
      </c>
      <c r="H8504" s="518" t="s">
        <v>383</v>
      </c>
      <c r="I8504" s="518">
        <v>527366</v>
      </c>
    </row>
    <row r="8505" spans="1:9" x14ac:dyDescent="0.2">
      <c r="A8505" s="518" t="s">
        <v>256</v>
      </c>
      <c r="B8505" s="518">
        <v>527374</v>
      </c>
      <c r="C8505" s="518" t="s">
        <v>2660</v>
      </c>
      <c r="D8505" s="518" t="s">
        <v>984</v>
      </c>
      <c r="E8505" s="859">
        <v>25</v>
      </c>
      <c r="F8505" s="859">
        <v>4</v>
      </c>
      <c r="G8505" s="518" t="s">
        <v>122</v>
      </c>
      <c r="H8505" s="518" t="s">
        <v>256</v>
      </c>
      <c r="I8505" s="518">
        <v>525634</v>
      </c>
    </row>
    <row r="8506" spans="1:9" x14ac:dyDescent="0.2">
      <c r="A8506" s="518" t="s">
        <v>383</v>
      </c>
      <c r="B8506" s="518">
        <v>527382</v>
      </c>
      <c r="C8506" s="518" t="s">
        <v>2660</v>
      </c>
      <c r="D8506" s="518" t="s">
        <v>2238</v>
      </c>
      <c r="E8506" s="859">
        <v>31</v>
      </c>
      <c r="F8506" s="859">
        <v>25</v>
      </c>
      <c r="G8506" s="518" t="s">
        <v>122</v>
      </c>
      <c r="H8506" s="518" t="s">
        <v>383</v>
      </c>
      <c r="I8506" s="518">
        <v>527382</v>
      </c>
    </row>
    <row r="8507" spans="1:9" x14ac:dyDescent="0.2">
      <c r="A8507" s="518" t="s">
        <v>256</v>
      </c>
      <c r="B8507" s="518">
        <v>527390</v>
      </c>
      <c r="C8507" s="518" t="s">
        <v>2660</v>
      </c>
      <c r="D8507" s="518" t="s">
        <v>2239</v>
      </c>
      <c r="E8507" s="859">
        <v>30</v>
      </c>
      <c r="F8507" s="859">
        <v>30</v>
      </c>
      <c r="G8507" s="518" t="s">
        <v>122</v>
      </c>
      <c r="H8507" s="518" t="s">
        <v>256</v>
      </c>
      <c r="I8507" s="518">
        <v>527390</v>
      </c>
    </row>
    <row r="8508" spans="1:9" x14ac:dyDescent="0.2">
      <c r="A8508" s="518" t="s">
        <v>256</v>
      </c>
      <c r="B8508" s="518">
        <v>527408</v>
      </c>
      <c r="C8508" s="518" t="s">
        <v>2660</v>
      </c>
      <c r="D8508" s="518" t="s">
        <v>2240</v>
      </c>
      <c r="E8508" s="859">
        <v>33</v>
      </c>
      <c r="F8508" s="859">
        <v>33</v>
      </c>
      <c r="G8508" s="518" t="s">
        <v>122</v>
      </c>
      <c r="H8508" s="518" t="s">
        <v>256</v>
      </c>
      <c r="I8508" s="518">
        <v>527408</v>
      </c>
    </row>
    <row r="8509" spans="1:9" x14ac:dyDescent="0.2">
      <c r="A8509" s="518" t="s">
        <v>232</v>
      </c>
      <c r="B8509" s="518">
        <v>527416</v>
      </c>
      <c r="C8509" s="518" t="s">
        <v>2660</v>
      </c>
      <c r="D8509" s="518" t="s">
        <v>497</v>
      </c>
      <c r="E8509" s="859">
        <v>25</v>
      </c>
      <c r="F8509" s="859">
        <v>25</v>
      </c>
      <c r="G8509" s="518" t="s">
        <v>122</v>
      </c>
      <c r="H8509" s="518" t="s">
        <v>232</v>
      </c>
      <c r="I8509" s="518">
        <v>527416</v>
      </c>
    </row>
    <row r="8510" spans="1:9" x14ac:dyDescent="0.2">
      <c r="A8510" s="518" t="s">
        <v>224</v>
      </c>
      <c r="B8510" s="518">
        <v>527424</v>
      </c>
      <c r="C8510" s="518" t="s">
        <v>2660</v>
      </c>
      <c r="D8510" s="518" t="s">
        <v>728</v>
      </c>
      <c r="E8510" s="859">
        <v>32</v>
      </c>
      <c r="F8510" s="859">
        <v>0</v>
      </c>
      <c r="G8510" s="518" t="s">
        <v>122</v>
      </c>
      <c r="H8510" s="518" t="s">
        <v>224</v>
      </c>
      <c r="I8510" s="518">
        <v>527424</v>
      </c>
    </row>
    <row r="8511" spans="1:9" x14ac:dyDescent="0.2">
      <c r="A8511" s="518" t="s">
        <v>396</v>
      </c>
      <c r="B8511" s="518">
        <v>527432</v>
      </c>
      <c r="C8511" s="518" t="s">
        <v>2660</v>
      </c>
      <c r="D8511" s="518" t="s">
        <v>2242</v>
      </c>
      <c r="E8511" s="859">
        <v>32</v>
      </c>
      <c r="F8511" s="859">
        <v>25</v>
      </c>
      <c r="G8511" s="518" t="s">
        <v>122</v>
      </c>
      <c r="H8511" s="518" t="s">
        <v>396</v>
      </c>
      <c r="I8511" s="518">
        <v>527432</v>
      </c>
    </row>
    <row r="8512" spans="1:9" x14ac:dyDescent="0.2">
      <c r="A8512" s="518" t="s">
        <v>396</v>
      </c>
      <c r="B8512" s="518">
        <v>527440</v>
      </c>
      <c r="C8512" s="518" t="s">
        <v>2660</v>
      </c>
      <c r="D8512" s="518" t="s">
        <v>2243</v>
      </c>
      <c r="E8512" s="859">
        <v>1</v>
      </c>
      <c r="F8512" s="859">
        <v>0</v>
      </c>
      <c r="G8512" s="518" t="s">
        <v>122</v>
      </c>
      <c r="H8512" s="518" t="s">
        <v>396</v>
      </c>
      <c r="I8512" s="518">
        <v>527440</v>
      </c>
    </row>
    <row r="8513" spans="1:9" x14ac:dyDescent="0.2">
      <c r="A8513" s="518" t="s">
        <v>343</v>
      </c>
      <c r="B8513" s="518">
        <v>527457</v>
      </c>
      <c r="C8513" s="518" t="s">
        <v>2660</v>
      </c>
      <c r="D8513" s="518" t="s">
        <v>1702</v>
      </c>
      <c r="E8513" s="859">
        <v>34</v>
      </c>
      <c r="F8513" s="859">
        <v>34</v>
      </c>
      <c r="G8513" s="518" t="s">
        <v>122</v>
      </c>
      <c r="H8513" s="518" t="s">
        <v>343</v>
      </c>
      <c r="I8513" s="518">
        <v>527457</v>
      </c>
    </row>
    <row r="8514" spans="1:9" x14ac:dyDescent="0.2">
      <c r="A8514" s="518" t="s">
        <v>372</v>
      </c>
      <c r="B8514" s="518">
        <v>527465</v>
      </c>
      <c r="C8514" s="518" t="s">
        <v>2660</v>
      </c>
      <c r="D8514" s="518" t="s">
        <v>2327</v>
      </c>
      <c r="E8514" s="859">
        <v>34</v>
      </c>
      <c r="F8514" s="859">
        <v>0</v>
      </c>
      <c r="G8514" s="518" t="s">
        <v>122</v>
      </c>
      <c r="H8514" s="518" t="s">
        <v>372</v>
      </c>
      <c r="I8514" s="518">
        <v>527465</v>
      </c>
    </row>
    <row r="8515" spans="1:9" x14ac:dyDescent="0.2">
      <c r="A8515" s="518" t="s">
        <v>319</v>
      </c>
      <c r="B8515" s="518">
        <v>527473</v>
      </c>
      <c r="C8515" s="518" t="s">
        <v>2660</v>
      </c>
      <c r="D8515" s="518" t="s">
        <v>2328</v>
      </c>
      <c r="E8515" s="859">
        <v>27</v>
      </c>
      <c r="F8515" s="859">
        <v>27</v>
      </c>
      <c r="G8515" s="518" t="s">
        <v>122</v>
      </c>
      <c r="H8515" s="518" t="s">
        <v>319</v>
      </c>
      <c r="I8515" s="518">
        <v>527473</v>
      </c>
    </row>
    <row r="8516" spans="1:9" x14ac:dyDescent="0.2">
      <c r="A8516" s="518" t="s">
        <v>319</v>
      </c>
      <c r="B8516" s="518">
        <v>527481</v>
      </c>
      <c r="C8516" s="518" t="s">
        <v>2660</v>
      </c>
      <c r="D8516" s="518" t="s">
        <v>1157</v>
      </c>
      <c r="E8516" s="859">
        <v>32</v>
      </c>
      <c r="F8516" s="859">
        <v>31</v>
      </c>
      <c r="G8516" s="518" t="s">
        <v>122</v>
      </c>
      <c r="H8516" s="518" t="s">
        <v>319</v>
      </c>
      <c r="I8516" s="518">
        <v>527481</v>
      </c>
    </row>
    <row r="8517" spans="1:9" x14ac:dyDescent="0.2">
      <c r="A8517" s="518" t="s">
        <v>256</v>
      </c>
      <c r="B8517" s="518">
        <v>527507</v>
      </c>
      <c r="C8517" s="518" t="s">
        <v>2660</v>
      </c>
      <c r="D8517" s="518" t="s">
        <v>2329</v>
      </c>
      <c r="E8517" s="859">
        <v>30</v>
      </c>
      <c r="F8517" s="859">
        <v>20</v>
      </c>
      <c r="G8517" s="518" t="s">
        <v>122</v>
      </c>
      <c r="H8517" s="518" t="s">
        <v>256</v>
      </c>
      <c r="I8517" s="518">
        <v>527507</v>
      </c>
    </row>
    <row r="8518" spans="1:9" x14ac:dyDescent="0.2">
      <c r="A8518" s="518" t="s">
        <v>349</v>
      </c>
      <c r="B8518" s="518">
        <v>527523</v>
      </c>
      <c r="C8518" s="518" t="s">
        <v>2660</v>
      </c>
      <c r="D8518" s="518" t="s">
        <v>468</v>
      </c>
      <c r="E8518" s="859">
        <v>31</v>
      </c>
      <c r="F8518" s="859">
        <v>30</v>
      </c>
      <c r="G8518" s="518" t="s">
        <v>122</v>
      </c>
      <c r="H8518" s="518" t="s">
        <v>349</v>
      </c>
      <c r="I8518" s="518">
        <v>527523</v>
      </c>
    </row>
    <row r="8519" spans="1:9" x14ac:dyDescent="0.2">
      <c r="A8519" s="518" t="s">
        <v>253</v>
      </c>
      <c r="B8519" s="518">
        <v>527531</v>
      </c>
      <c r="C8519" s="518" t="s">
        <v>2660</v>
      </c>
      <c r="D8519" s="518" t="s">
        <v>2330</v>
      </c>
      <c r="E8519" s="859">
        <v>30</v>
      </c>
      <c r="F8519" s="859">
        <v>30</v>
      </c>
      <c r="G8519" s="518" t="s">
        <v>122</v>
      </c>
      <c r="H8519" s="518" t="s">
        <v>253</v>
      </c>
      <c r="I8519" s="518">
        <v>527531</v>
      </c>
    </row>
    <row r="8520" spans="1:9" x14ac:dyDescent="0.2">
      <c r="A8520" s="518" t="s">
        <v>372</v>
      </c>
      <c r="B8520" s="518">
        <v>527564</v>
      </c>
      <c r="C8520" s="518" t="s">
        <v>2660</v>
      </c>
      <c r="D8520" s="518" t="s">
        <v>9231</v>
      </c>
      <c r="E8520" s="859">
        <v>35</v>
      </c>
      <c r="F8520" s="859">
        <v>0</v>
      </c>
      <c r="G8520" s="518" t="s">
        <v>122</v>
      </c>
      <c r="H8520" s="518" t="s">
        <v>372</v>
      </c>
      <c r="I8520" s="518">
        <v>527564</v>
      </c>
    </row>
    <row r="8521" spans="1:9" x14ac:dyDescent="0.2">
      <c r="A8521" s="518" t="s">
        <v>155</v>
      </c>
      <c r="B8521" s="518">
        <v>527580</v>
      </c>
      <c r="C8521" s="518" t="s">
        <v>2660</v>
      </c>
      <c r="D8521" s="518" t="s">
        <v>2331</v>
      </c>
      <c r="E8521" s="859">
        <v>35</v>
      </c>
      <c r="F8521" s="859">
        <v>0</v>
      </c>
      <c r="G8521" s="518" t="s">
        <v>122</v>
      </c>
      <c r="H8521" s="518" t="s">
        <v>155</v>
      </c>
      <c r="I8521" s="518">
        <v>527580</v>
      </c>
    </row>
    <row r="8522" spans="1:9" x14ac:dyDescent="0.2">
      <c r="A8522" s="518" t="s">
        <v>179</v>
      </c>
      <c r="B8522" s="518">
        <v>527598</v>
      </c>
      <c r="C8522" s="518" t="s">
        <v>2660</v>
      </c>
      <c r="D8522" s="518" t="s">
        <v>450</v>
      </c>
      <c r="E8522" s="859">
        <v>31</v>
      </c>
      <c r="F8522" s="859">
        <v>31</v>
      </c>
      <c r="G8522" s="518" t="s">
        <v>122</v>
      </c>
      <c r="H8522" s="518" t="s">
        <v>179</v>
      </c>
      <c r="I8522" s="518">
        <v>527598</v>
      </c>
    </row>
    <row r="8523" spans="1:9" x14ac:dyDescent="0.2">
      <c r="A8523" s="518" t="s">
        <v>179</v>
      </c>
      <c r="B8523" s="518">
        <v>527606</v>
      </c>
      <c r="C8523" s="518" t="s">
        <v>2660</v>
      </c>
      <c r="D8523" s="518" t="s">
        <v>2332</v>
      </c>
      <c r="E8523" s="859">
        <v>30</v>
      </c>
      <c r="F8523" s="859">
        <v>30</v>
      </c>
      <c r="G8523" s="518" t="s">
        <v>122</v>
      </c>
      <c r="H8523" s="518" t="s">
        <v>179</v>
      </c>
      <c r="I8523" s="518">
        <v>527606</v>
      </c>
    </row>
    <row r="8524" spans="1:9" x14ac:dyDescent="0.2">
      <c r="A8524" s="518" t="s">
        <v>175</v>
      </c>
      <c r="B8524" s="518">
        <v>527614</v>
      </c>
      <c r="C8524" s="518" t="s">
        <v>2660</v>
      </c>
      <c r="D8524" s="518" t="s">
        <v>514</v>
      </c>
      <c r="E8524" s="859">
        <v>30</v>
      </c>
      <c r="F8524" s="859">
        <v>30</v>
      </c>
      <c r="G8524" s="518" t="s">
        <v>122</v>
      </c>
      <c r="H8524" s="518" t="s">
        <v>175</v>
      </c>
      <c r="I8524" s="518">
        <v>527614</v>
      </c>
    </row>
    <row r="8525" spans="1:9" x14ac:dyDescent="0.2">
      <c r="A8525" s="518" t="s">
        <v>297</v>
      </c>
      <c r="B8525" s="518">
        <v>527630</v>
      </c>
      <c r="C8525" s="518" t="s">
        <v>2660</v>
      </c>
      <c r="D8525" s="518" t="s">
        <v>2364</v>
      </c>
      <c r="E8525" s="859">
        <v>32</v>
      </c>
      <c r="F8525" s="859">
        <v>0</v>
      </c>
      <c r="G8525" s="518" t="s">
        <v>122</v>
      </c>
      <c r="H8525" s="518" t="s">
        <v>297</v>
      </c>
      <c r="I8525" s="518">
        <v>527630</v>
      </c>
    </row>
    <row r="8526" spans="1:9" x14ac:dyDescent="0.2">
      <c r="A8526" s="518" t="s">
        <v>209</v>
      </c>
      <c r="B8526" s="518">
        <v>527655</v>
      </c>
      <c r="C8526" s="518" t="s">
        <v>2660</v>
      </c>
      <c r="D8526" s="518" t="s">
        <v>2422</v>
      </c>
      <c r="E8526" s="859">
        <v>33</v>
      </c>
      <c r="F8526" s="859">
        <v>33</v>
      </c>
      <c r="G8526" s="518" t="s">
        <v>122</v>
      </c>
      <c r="H8526" s="518" t="s">
        <v>209</v>
      </c>
      <c r="I8526" s="518">
        <v>527655</v>
      </c>
    </row>
    <row r="8527" spans="1:9" x14ac:dyDescent="0.2">
      <c r="A8527" s="518" t="s">
        <v>209</v>
      </c>
      <c r="B8527" s="518">
        <v>527663</v>
      </c>
      <c r="C8527" s="518" t="s">
        <v>2660</v>
      </c>
      <c r="D8527" s="518" t="s">
        <v>1008</v>
      </c>
      <c r="E8527" s="859">
        <v>15</v>
      </c>
      <c r="F8527" s="859">
        <v>15</v>
      </c>
      <c r="G8527" s="518" t="s">
        <v>122</v>
      </c>
      <c r="H8527" s="518" t="s">
        <v>209</v>
      </c>
      <c r="I8527" s="518">
        <v>527663</v>
      </c>
    </row>
    <row r="8528" spans="1:9" x14ac:dyDescent="0.2">
      <c r="A8528" s="518" t="s">
        <v>396</v>
      </c>
      <c r="B8528" s="518">
        <v>527671</v>
      </c>
      <c r="C8528" s="518" t="s">
        <v>2660</v>
      </c>
      <c r="D8528" s="518" t="s">
        <v>675</v>
      </c>
      <c r="E8528" s="859">
        <v>19</v>
      </c>
      <c r="F8528" s="859">
        <v>19</v>
      </c>
      <c r="G8528" s="518" t="s">
        <v>122</v>
      </c>
      <c r="H8528" s="518" t="s">
        <v>396</v>
      </c>
      <c r="I8528" s="518">
        <v>527671</v>
      </c>
    </row>
    <row r="8529" spans="1:9" x14ac:dyDescent="0.2">
      <c r="A8529" s="518" t="s">
        <v>256</v>
      </c>
      <c r="B8529" s="518">
        <v>527689</v>
      </c>
      <c r="C8529" s="518" t="s">
        <v>2660</v>
      </c>
      <c r="D8529" s="518" t="s">
        <v>9232</v>
      </c>
      <c r="E8529" s="859">
        <v>34</v>
      </c>
      <c r="F8529" s="859">
        <v>2</v>
      </c>
      <c r="G8529" s="518" t="s">
        <v>122</v>
      </c>
      <c r="H8529" s="518" t="s">
        <v>256</v>
      </c>
      <c r="I8529" s="518">
        <v>525634</v>
      </c>
    </row>
    <row r="8530" spans="1:9" x14ac:dyDescent="0.2">
      <c r="A8530" s="518" t="s">
        <v>256</v>
      </c>
      <c r="B8530" s="518">
        <v>527697</v>
      </c>
      <c r="C8530" s="518" t="s">
        <v>2660</v>
      </c>
      <c r="D8530" s="518" t="s">
        <v>9233</v>
      </c>
      <c r="E8530" s="859">
        <v>30</v>
      </c>
      <c r="F8530" s="859">
        <v>0</v>
      </c>
      <c r="G8530" s="518" t="s">
        <v>122</v>
      </c>
      <c r="H8530" s="518" t="s">
        <v>256</v>
      </c>
      <c r="I8530" s="518">
        <v>527697</v>
      </c>
    </row>
    <row r="8531" spans="1:9" x14ac:dyDescent="0.2">
      <c r="A8531" s="518" t="s">
        <v>281</v>
      </c>
      <c r="B8531" s="518">
        <v>527739</v>
      </c>
      <c r="C8531" s="518" t="s">
        <v>2660</v>
      </c>
      <c r="D8531" s="518" t="s">
        <v>1216</v>
      </c>
      <c r="E8531" s="859">
        <v>34</v>
      </c>
      <c r="F8531" s="859">
        <v>0</v>
      </c>
      <c r="G8531" s="518" t="s">
        <v>122</v>
      </c>
      <c r="H8531" s="518" t="s">
        <v>281</v>
      </c>
      <c r="I8531" s="518">
        <v>527739</v>
      </c>
    </row>
    <row r="8532" spans="1:9" x14ac:dyDescent="0.2">
      <c r="A8532" s="518" t="s">
        <v>235</v>
      </c>
      <c r="B8532" s="518">
        <v>527747</v>
      </c>
      <c r="C8532" s="518" t="s">
        <v>2660</v>
      </c>
      <c r="D8532" s="518" t="s">
        <v>2462</v>
      </c>
      <c r="E8532" s="859">
        <v>44</v>
      </c>
      <c r="F8532" s="859">
        <v>35</v>
      </c>
      <c r="G8532" s="518" t="s">
        <v>122</v>
      </c>
      <c r="H8532" s="518" t="s">
        <v>235</v>
      </c>
      <c r="I8532" s="518">
        <v>527747</v>
      </c>
    </row>
    <row r="8533" spans="1:9" x14ac:dyDescent="0.2">
      <c r="A8533" s="518" t="s">
        <v>235</v>
      </c>
      <c r="B8533" s="518">
        <v>527754</v>
      </c>
      <c r="C8533" s="518" t="s">
        <v>2660</v>
      </c>
      <c r="D8533" s="518" t="s">
        <v>500</v>
      </c>
      <c r="E8533" s="859">
        <v>32</v>
      </c>
      <c r="F8533" s="859">
        <v>32</v>
      </c>
      <c r="G8533" s="518" t="s">
        <v>122</v>
      </c>
      <c r="H8533" s="518" t="s">
        <v>235</v>
      </c>
      <c r="I8533" s="518">
        <v>527754</v>
      </c>
    </row>
    <row r="8534" spans="1:9" x14ac:dyDescent="0.2">
      <c r="A8534" s="518" t="s">
        <v>235</v>
      </c>
      <c r="B8534" s="518">
        <v>527762</v>
      </c>
      <c r="C8534" s="518" t="s">
        <v>2660</v>
      </c>
      <c r="D8534" s="518" t="s">
        <v>6883</v>
      </c>
      <c r="E8534" s="859">
        <v>35</v>
      </c>
      <c r="F8534" s="859">
        <v>35</v>
      </c>
      <c r="G8534" s="518" t="s">
        <v>122</v>
      </c>
      <c r="H8534" s="518" t="s">
        <v>235</v>
      </c>
      <c r="I8534" s="518">
        <v>527762</v>
      </c>
    </row>
    <row r="8535" spans="1:9" x14ac:dyDescent="0.2">
      <c r="A8535" s="518" t="s">
        <v>256</v>
      </c>
      <c r="B8535" s="518">
        <v>527770</v>
      </c>
      <c r="C8535" s="518" t="s">
        <v>2660</v>
      </c>
      <c r="D8535" s="518" t="s">
        <v>1321</v>
      </c>
      <c r="E8535" s="859">
        <v>30</v>
      </c>
      <c r="F8535" s="859">
        <v>30</v>
      </c>
      <c r="G8535" s="518" t="s">
        <v>122</v>
      </c>
      <c r="H8535" s="518" t="s">
        <v>256</v>
      </c>
      <c r="I8535" s="518">
        <v>527770</v>
      </c>
    </row>
    <row r="8536" spans="1:9" x14ac:dyDescent="0.2">
      <c r="A8536" s="518" t="s">
        <v>314</v>
      </c>
      <c r="B8536" s="518">
        <v>528141</v>
      </c>
      <c r="C8536" s="518" t="s">
        <v>2660</v>
      </c>
      <c r="D8536" s="518" t="s">
        <v>901</v>
      </c>
      <c r="E8536" s="859">
        <v>33</v>
      </c>
      <c r="F8536" s="859">
        <v>0</v>
      </c>
      <c r="G8536" s="518" t="s">
        <v>122</v>
      </c>
      <c r="H8536" s="518" t="s">
        <v>314</v>
      </c>
      <c r="I8536" s="518">
        <v>528141</v>
      </c>
    </row>
    <row r="8537" spans="1:9" x14ac:dyDescent="0.2">
      <c r="A8537" s="518" t="s">
        <v>169</v>
      </c>
      <c r="B8537" s="518">
        <v>528323</v>
      </c>
      <c r="C8537" s="518" t="s">
        <v>2660</v>
      </c>
      <c r="D8537" s="518" t="s">
        <v>2463</v>
      </c>
      <c r="E8537" s="859">
        <v>33</v>
      </c>
      <c r="F8537" s="859">
        <v>30</v>
      </c>
      <c r="G8537" s="518" t="s">
        <v>122</v>
      </c>
      <c r="H8537" s="518" t="s">
        <v>169</v>
      </c>
      <c r="I8537" s="518">
        <v>528323</v>
      </c>
    </row>
    <row r="8538" spans="1:9" x14ac:dyDescent="0.2">
      <c r="A8538" s="518" t="s">
        <v>314</v>
      </c>
      <c r="B8538" s="518">
        <v>528349</v>
      </c>
      <c r="C8538" s="518" t="s">
        <v>2660</v>
      </c>
      <c r="D8538" s="518" t="s">
        <v>7514</v>
      </c>
      <c r="E8538" s="859">
        <v>35</v>
      </c>
      <c r="F8538" s="859">
        <v>0</v>
      </c>
      <c r="G8538" s="518" t="s">
        <v>122</v>
      </c>
      <c r="H8538" s="518" t="s">
        <v>314</v>
      </c>
      <c r="I8538" s="518">
        <v>528349</v>
      </c>
    </row>
    <row r="8539" spans="1:9" x14ac:dyDescent="0.2">
      <c r="A8539" s="518" t="s">
        <v>314</v>
      </c>
      <c r="B8539" s="518">
        <v>529321</v>
      </c>
      <c r="C8539" s="518" t="s">
        <v>2660</v>
      </c>
      <c r="D8539" s="518" t="s">
        <v>314</v>
      </c>
      <c r="E8539" s="859">
        <v>33</v>
      </c>
      <c r="F8539" s="859">
        <v>0</v>
      </c>
      <c r="G8539" s="518" t="s">
        <v>122</v>
      </c>
      <c r="H8539" s="518" t="s">
        <v>314</v>
      </c>
      <c r="I8539" s="518">
        <v>529321</v>
      </c>
    </row>
    <row r="8540" spans="1:9" x14ac:dyDescent="0.2">
      <c r="A8540" s="518" t="s">
        <v>396</v>
      </c>
      <c r="B8540" s="518">
        <v>529495</v>
      </c>
      <c r="C8540" s="518" t="s">
        <v>2660</v>
      </c>
      <c r="D8540" s="518" t="s">
        <v>2546</v>
      </c>
      <c r="E8540" s="859">
        <v>35</v>
      </c>
      <c r="F8540" s="859">
        <v>28</v>
      </c>
      <c r="G8540" s="518" t="s">
        <v>122</v>
      </c>
      <c r="H8540" s="518" t="s">
        <v>396</v>
      </c>
      <c r="I8540" s="518">
        <v>529495</v>
      </c>
    </row>
    <row r="8541" spans="1:9" x14ac:dyDescent="0.2">
      <c r="A8541" s="518" t="s">
        <v>314</v>
      </c>
      <c r="B8541" s="518">
        <v>530519</v>
      </c>
      <c r="C8541" s="518" t="s">
        <v>2660</v>
      </c>
      <c r="D8541" s="518" t="s">
        <v>7519</v>
      </c>
      <c r="E8541" s="859">
        <v>30</v>
      </c>
      <c r="F8541" s="859">
        <v>0</v>
      </c>
      <c r="G8541" s="518" t="s">
        <v>122</v>
      </c>
      <c r="H8541" s="518" t="s">
        <v>314</v>
      </c>
      <c r="I8541" s="518">
        <v>530519</v>
      </c>
    </row>
    <row r="8542" spans="1:9" x14ac:dyDescent="0.2">
      <c r="A8542" s="518" t="s">
        <v>280</v>
      </c>
      <c r="B8542" s="518">
        <v>530618</v>
      </c>
      <c r="C8542" s="518" t="s">
        <v>2660</v>
      </c>
      <c r="D8542" s="518" t="s">
        <v>1775</v>
      </c>
      <c r="E8542" s="859">
        <v>32</v>
      </c>
      <c r="F8542" s="859">
        <v>3</v>
      </c>
      <c r="G8542" s="518" t="s">
        <v>122</v>
      </c>
      <c r="H8542" s="518" t="s">
        <v>280</v>
      </c>
      <c r="I8542" s="518">
        <v>530618</v>
      </c>
    </row>
    <row r="8543" spans="1:9" x14ac:dyDescent="0.2">
      <c r="A8543" s="518" t="s">
        <v>378</v>
      </c>
      <c r="B8543" s="518">
        <v>530758</v>
      </c>
      <c r="C8543" s="518" t="s">
        <v>2660</v>
      </c>
      <c r="D8543" s="518" t="s">
        <v>727</v>
      </c>
      <c r="E8543" s="859">
        <v>33</v>
      </c>
      <c r="F8543" s="859">
        <v>33</v>
      </c>
      <c r="G8543" s="518" t="s">
        <v>122</v>
      </c>
      <c r="H8543" s="518" t="s">
        <v>378</v>
      </c>
      <c r="I8543" s="518">
        <v>530758</v>
      </c>
    </row>
    <row r="8544" spans="1:9" x14ac:dyDescent="0.2">
      <c r="A8544" s="518" t="s">
        <v>349</v>
      </c>
      <c r="B8544" s="518">
        <v>530931</v>
      </c>
      <c r="C8544" s="518" t="s">
        <v>2660</v>
      </c>
      <c r="D8544" s="518" t="s">
        <v>2619</v>
      </c>
      <c r="E8544" s="859">
        <v>34</v>
      </c>
      <c r="F8544" s="859">
        <v>31</v>
      </c>
      <c r="G8544" s="518" t="s">
        <v>122</v>
      </c>
      <c r="H8544" s="518" t="s">
        <v>349</v>
      </c>
      <c r="I8544" s="518">
        <v>530931</v>
      </c>
    </row>
    <row r="8545" spans="1:9" x14ac:dyDescent="0.2">
      <c r="A8545" s="518" t="s">
        <v>349</v>
      </c>
      <c r="B8545" s="518">
        <v>530949</v>
      </c>
      <c r="C8545" s="518" t="s">
        <v>2660</v>
      </c>
      <c r="D8545" s="518" t="s">
        <v>336</v>
      </c>
      <c r="E8545" s="859">
        <v>27</v>
      </c>
      <c r="F8545" s="859">
        <v>26</v>
      </c>
      <c r="G8545" s="518" t="s">
        <v>122</v>
      </c>
      <c r="H8545" s="518" t="s">
        <v>349</v>
      </c>
      <c r="I8545" s="518">
        <v>530949</v>
      </c>
    </row>
    <row r="8546" spans="1:9" x14ac:dyDescent="0.2">
      <c r="A8546" s="518" t="s">
        <v>349</v>
      </c>
      <c r="B8546" s="518">
        <v>530956</v>
      </c>
      <c r="C8546" s="518" t="s">
        <v>2660</v>
      </c>
      <c r="D8546" s="518" t="s">
        <v>2620</v>
      </c>
      <c r="E8546" s="859">
        <v>28</v>
      </c>
      <c r="F8546" s="859">
        <v>26</v>
      </c>
      <c r="G8546" s="518" t="s">
        <v>122</v>
      </c>
      <c r="H8546" s="518" t="s">
        <v>349</v>
      </c>
      <c r="I8546" s="518">
        <v>530956</v>
      </c>
    </row>
    <row r="8547" spans="1:9" x14ac:dyDescent="0.2">
      <c r="A8547" s="518" t="s">
        <v>349</v>
      </c>
      <c r="B8547" s="518">
        <v>530964</v>
      </c>
      <c r="C8547" s="518" t="s">
        <v>2660</v>
      </c>
      <c r="D8547" s="518" t="s">
        <v>2621</v>
      </c>
      <c r="E8547" s="859">
        <v>31</v>
      </c>
      <c r="F8547" s="859">
        <v>0</v>
      </c>
      <c r="G8547" s="518" t="s">
        <v>122</v>
      </c>
      <c r="H8547" s="518" t="s">
        <v>349</v>
      </c>
      <c r="I8547" s="518">
        <v>530964</v>
      </c>
    </row>
    <row r="8548" spans="1:9" x14ac:dyDescent="0.2">
      <c r="A8548" s="518" t="s">
        <v>349</v>
      </c>
      <c r="B8548" s="518">
        <v>530972</v>
      </c>
      <c r="C8548" s="518" t="s">
        <v>2660</v>
      </c>
      <c r="D8548" s="518" t="s">
        <v>1692</v>
      </c>
      <c r="E8548" s="859">
        <v>34</v>
      </c>
      <c r="F8548" s="859">
        <v>0</v>
      </c>
      <c r="G8548" s="518" t="s">
        <v>122</v>
      </c>
      <c r="H8548" s="518" t="s">
        <v>349</v>
      </c>
      <c r="I8548" s="518">
        <v>530972</v>
      </c>
    </row>
    <row r="8549" spans="1:9" x14ac:dyDescent="0.2">
      <c r="A8549" s="518" t="s">
        <v>349</v>
      </c>
      <c r="B8549" s="518">
        <v>531012</v>
      </c>
      <c r="C8549" s="518" t="s">
        <v>2660</v>
      </c>
      <c r="D8549" s="518" t="s">
        <v>2731</v>
      </c>
      <c r="E8549" s="859">
        <v>33</v>
      </c>
      <c r="F8549" s="859">
        <v>26</v>
      </c>
      <c r="G8549" s="518" t="s">
        <v>122</v>
      </c>
      <c r="H8549" s="518" t="s">
        <v>349</v>
      </c>
      <c r="I8549" s="518">
        <v>531012</v>
      </c>
    </row>
    <row r="8550" spans="1:9" x14ac:dyDescent="0.2">
      <c r="A8550" s="518" t="s">
        <v>349</v>
      </c>
      <c r="B8550" s="518">
        <v>531046</v>
      </c>
      <c r="C8550" s="518" t="s">
        <v>2660</v>
      </c>
      <c r="D8550" s="518" t="s">
        <v>2732</v>
      </c>
      <c r="E8550" s="859">
        <v>26</v>
      </c>
      <c r="F8550" s="859">
        <v>22</v>
      </c>
      <c r="G8550" s="518" t="s">
        <v>122</v>
      </c>
      <c r="H8550" s="518" t="s">
        <v>349</v>
      </c>
      <c r="I8550" s="518">
        <v>531046</v>
      </c>
    </row>
    <row r="8551" spans="1:9" x14ac:dyDescent="0.2">
      <c r="A8551" s="518" t="s">
        <v>329</v>
      </c>
      <c r="B8551" s="518">
        <v>531285</v>
      </c>
      <c r="C8551" s="518" t="s">
        <v>2660</v>
      </c>
      <c r="D8551" s="518" t="s">
        <v>2733</v>
      </c>
      <c r="E8551" s="859">
        <v>31</v>
      </c>
      <c r="F8551" s="859">
        <v>0</v>
      </c>
      <c r="G8551" s="518" t="s">
        <v>122</v>
      </c>
      <c r="H8551" s="518" t="s">
        <v>329</v>
      </c>
      <c r="I8551" s="518">
        <v>531285</v>
      </c>
    </row>
    <row r="8552" spans="1:9" x14ac:dyDescent="0.2">
      <c r="A8552" s="518" t="s">
        <v>329</v>
      </c>
      <c r="B8552" s="518">
        <v>531293</v>
      </c>
      <c r="C8552" s="518" t="s">
        <v>2660</v>
      </c>
      <c r="D8552" s="518" t="s">
        <v>2588</v>
      </c>
      <c r="E8552" s="859">
        <v>31</v>
      </c>
      <c r="F8552" s="859">
        <v>0</v>
      </c>
      <c r="G8552" s="518" t="s">
        <v>122</v>
      </c>
      <c r="H8552" s="518" t="s">
        <v>329</v>
      </c>
      <c r="I8552" s="518">
        <v>531293</v>
      </c>
    </row>
    <row r="8553" spans="1:9" x14ac:dyDescent="0.2">
      <c r="A8553" s="518" t="s">
        <v>329</v>
      </c>
      <c r="B8553" s="518">
        <v>531301</v>
      </c>
      <c r="C8553" s="518" t="s">
        <v>2660</v>
      </c>
      <c r="D8553" s="518" t="s">
        <v>1737</v>
      </c>
      <c r="E8553" s="859">
        <v>30</v>
      </c>
      <c r="F8553" s="859">
        <v>0</v>
      </c>
      <c r="G8553" s="518" t="s">
        <v>122</v>
      </c>
      <c r="H8553" s="518" t="s">
        <v>329</v>
      </c>
      <c r="I8553" s="518">
        <v>531301</v>
      </c>
    </row>
    <row r="8554" spans="1:9" x14ac:dyDescent="0.2">
      <c r="A8554" s="518" t="s">
        <v>329</v>
      </c>
      <c r="B8554" s="518">
        <v>531319</v>
      </c>
      <c r="C8554" s="518" t="s">
        <v>2660</v>
      </c>
      <c r="D8554" s="518" t="s">
        <v>2734</v>
      </c>
      <c r="E8554" s="859">
        <v>30</v>
      </c>
      <c r="F8554" s="859">
        <v>0</v>
      </c>
      <c r="G8554" s="518" t="s">
        <v>122</v>
      </c>
      <c r="H8554" s="518" t="s">
        <v>329</v>
      </c>
      <c r="I8554" s="518">
        <v>531319</v>
      </c>
    </row>
    <row r="8555" spans="1:9" x14ac:dyDescent="0.2">
      <c r="A8555" s="518" t="s">
        <v>329</v>
      </c>
      <c r="B8555" s="518">
        <v>531327</v>
      </c>
      <c r="C8555" s="518" t="s">
        <v>2660</v>
      </c>
      <c r="D8555" s="518" t="s">
        <v>2735</v>
      </c>
      <c r="E8555" s="859">
        <v>31</v>
      </c>
      <c r="F8555" s="859">
        <v>0</v>
      </c>
      <c r="G8555" s="518" t="s">
        <v>122</v>
      </c>
      <c r="H8555" s="518" t="s">
        <v>329</v>
      </c>
      <c r="I8555" s="518">
        <v>531327</v>
      </c>
    </row>
    <row r="8556" spans="1:9" x14ac:dyDescent="0.2">
      <c r="A8556" s="518" t="s">
        <v>329</v>
      </c>
      <c r="B8556" s="518">
        <v>531335</v>
      </c>
      <c r="C8556" s="518" t="s">
        <v>2660</v>
      </c>
      <c r="D8556" s="518" t="s">
        <v>2736</v>
      </c>
      <c r="E8556" s="859">
        <v>31</v>
      </c>
      <c r="F8556" s="859">
        <v>0</v>
      </c>
      <c r="G8556" s="518" t="s">
        <v>122</v>
      </c>
      <c r="H8556" s="518" t="s">
        <v>329</v>
      </c>
      <c r="I8556" s="518">
        <v>531335</v>
      </c>
    </row>
    <row r="8557" spans="1:9" x14ac:dyDescent="0.2">
      <c r="A8557" s="518" t="s">
        <v>329</v>
      </c>
      <c r="B8557" s="518">
        <v>531343</v>
      </c>
      <c r="C8557" s="518" t="s">
        <v>2660</v>
      </c>
      <c r="D8557" s="518" t="s">
        <v>2810</v>
      </c>
      <c r="E8557" s="859">
        <v>30</v>
      </c>
      <c r="F8557" s="859">
        <v>0</v>
      </c>
      <c r="G8557" s="518" t="s">
        <v>122</v>
      </c>
      <c r="H8557" s="518" t="s">
        <v>329</v>
      </c>
      <c r="I8557" s="518">
        <v>531343</v>
      </c>
    </row>
    <row r="8558" spans="1:9" x14ac:dyDescent="0.2">
      <c r="A8558" s="518" t="s">
        <v>329</v>
      </c>
      <c r="B8558" s="518">
        <v>531350</v>
      </c>
      <c r="C8558" s="518" t="s">
        <v>2660</v>
      </c>
      <c r="D8558" s="518" t="s">
        <v>2811</v>
      </c>
      <c r="E8558" s="859">
        <v>30</v>
      </c>
      <c r="F8558" s="859">
        <v>0</v>
      </c>
      <c r="G8558" s="518" t="s">
        <v>122</v>
      </c>
      <c r="H8558" s="518" t="s">
        <v>329</v>
      </c>
      <c r="I8558" s="518">
        <v>531350</v>
      </c>
    </row>
    <row r="8559" spans="1:9" x14ac:dyDescent="0.2">
      <c r="A8559" s="518" t="s">
        <v>329</v>
      </c>
      <c r="B8559" s="518">
        <v>531368</v>
      </c>
      <c r="C8559" s="518" t="s">
        <v>2660</v>
      </c>
      <c r="D8559" s="518" t="s">
        <v>902</v>
      </c>
      <c r="E8559" s="859">
        <v>30</v>
      </c>
      <c r="F8559" s="859">
        <v>0</v>
      </c>
      <c r="G8559" s="518" t="s">
        <v>122</v>
      </c>
      <c r="H8559" s="518" t="s">
        <v>329</v>
      </c>
      <c r="I8559" s="518">
        <v>531368</v>
      </c>
    </row>
    <row r="8560" spans="1:9" x14ac:dyDescent="0.2">
      <c r="A8560" s="518" t="s">
        <v>349</v>
      </c>
      <c r="B8560" s="518">
        <v>531376</v>
      </c>
      <c r="C8560" s="518" t="s">
        <v>2660</v>
      </c>
      <c r="D8560" s="518" t="s">
        <v>2143</v>
      </c>
      <c r="E8560" s="859">
        <v>30</v>
      </c>
      <c r="F8560" s="859">
        <v>30</v>
      </c>
      <c r="G8560" s="518" t="s">
        <v>122</v>
      </c>
      <c r="H8560" s="518" t="s">
        <v>349</v>
      </c>
      <c r="I8560" s="518">
        <v>531376</v>
      </c>
    </row>
    <row r="8561" spans="1:9" x14ac:dyDescent="0.2">
      <c r="A8561" s="518" t="s">
        <v>349</v>
      </c>
      <c r="B8561" s="518">
        <v>531418</v>
      </c>
      <c r="C8561" s="518" t="s">
        <v>2660</v>
      </c>
      <c r="D8561" s="518" t="s">
        <v>1633</v>
      </c>
      <c r="E8561" s="859">
        <v>21</v>
      </c>
      <c r="F8561" s="859">
        <v>21</v>
      </c>
      <c r="G8561" s="518" t="s">
        <v>122</v>
      </c>
      <c r="H8561" s="518" t="s">
        <v>349</v>
      </c>
      <c r="I8561" s="518">
        <v>531418</v>
      </c>
    </row>
    <row r="8562" spans="1:9" x14ac:dyDescent="0.2">
      <c r="A8562" s="518" t="s">
        <v>293</v>
      </c>
      <c r="B8562" s="518">
        <v>531434</v>
      </c>
      <c r="C8562" s="518" t="s">
        <v>2660</v>
      </c>
      <c r="D8562" s="518" t="s">
        <v>539</v>
      </c>
      <c r="E8562" s="859">
        <v>32</v>
      </c>
      <c r="F8562" s="859">
        <v>28</v>
      </c>
      <c r="G8562" s="518" t="s">
        <v>122</v>
      </c>
      <c r="H8562" s="518" t="s">
        <v>293</v>
      </c>
      <c r="I8562" s="518">
        <v>531434</v>
      </c>
    </row>
    <row r="8563" spans="1:9" x14ac:dyDescent="0.2">
      <c r="A8563" s="518" t="s">
        <v>249</v>
      </c>
      <c r="B8563" s="518">
        <v>531442</v>
      </c>
      <c r="C8563" s="518" t="s">
        <v>2660</v>
      </c>
      <c r="D8563" s="518" t="s">
        <v>891</v>
      </c>
      <c r="E8563" s="859">
        <v>35</v>
      </c>
      <c r="F8563" s="859">
        <v>35</v>
      </c>
      <c r="G8563" s="518" t="s">
        <v>122</v>
      </c>
      <c r="H8563" s="518" t="s">
        <v>249</v>
      </c>
      <c r="I8563" s="518">
        <v>531442</v>
      </c>
    </row>
    <row r="8564" spans="1:9" x14ac:dyDescent="0.2">
      <c r="A8564" s="518" t="s">
        <v>363</v>
      </c>
      <c r="B8564" s="518">
        <v>531459</v>
      </c>
      <c r="C8564" s="518" t="s">
        <v>2660</v>
      </c>
      <c r="D8564" s="518" t="s">
        <v>2812</v>
      </c>
      <c r="E8564" s="859">
        <v>31</v>
      </c>
      <c r="F8564" s="859">
        <v>28</v>
      </c>
      <c r="G8564" s="518" t="s">
        <v>122</v>
      </c>
      <c r="H8564" s="518" t="s">
        <v>363</v>
      </c>
      <c r="I8564" s="518">
        <v>531459</v>
      </c>
    </row>
    <row r="8565" spans="1:9" x14ac:dyDescent="0.2">
      <c r="A8565" s="518" t="s">
        <v>349</v>
      </c>
      <c r="B8565" s="518">
        <v>531491</v>
      </c>
      <c r="C8565" s="518" t="s">
        <v>2660</v>
      </c>
      <c r="D8565" s="518" t="s">
        <v>1591</v>
      </c>
      <c r="E8565" s="859">
        <v>29</v>
      </c>
      <c r="F8565" s="859">
        <v>26</v>
      </c>
      <c r="G8565" s="518" t="s">
        <v>122</v>
      </c>
      <c r="H8565" s="518" t="s">
        <v>349</v>
      </c>
      <c r="I8565" s="518">
        <v>531491</v>
      </c>
    </row>
    <row r="8566" spans="1:9" x14ac:dyDescent="0.2">
      <c r="A8566" s="518" t="s">
        <v>237</v>
      </c>
      <c r="B8566" s="518">
        <v>531509</v>
      </c>
      <c r="C8566" s="518" t="s">
        <v>2660</v>
      </c>
      <c r="D8566" s="518" t="s">
        <v>1113</v>
      </c>
      <c r="E8566" s="859">
        <v>27</v>
      </c>
      <c r="F8566" s="859">
        <v>27</v>
      </c>
      <c r="G8566" s="518" t="s">
        <v>122</v>
      </c>
      <c r="H8566" s="518" t="s">
        <v>237</v>
      </c>
      <c r="I8566" s="518">
        <v>531509</v>
      </c>
    </row>
    <row r="8567" spans="1:9" x14ac:dyDescent="0.2">
      <c r="A8567" s="518" t="s">
        <v>270</v>
      </c>
      <c r="B8567" s="518">
        <v>531525</v>
      </c>
      <c r="C8567" s="518" t="s">
        <v>2660</v>
      </c>
      <c r="D8567" s="518" t="s">
        <v>2813</v>
      </c>
      <c r="E8567" s="859">
        <v>21</v>
      </c>
      <c r="F8567" s="859">
        <v>21</v>
      </c>
      <c r="G8567" s="518" t="s">
        <v>122</v>
      </c>
      <c r="H8567" s="518" t="s">
        <v>270</v>
      </c>
      <c r="I8567" s="518">
        <v>531525</v>
      </c>
    </row>
    <row r="8568" spans="1:9" x14ac:dyDescent="0.2">
      <c r="A8568" s="518" t="s">
        <v>270</v>
      </c>
      <c r="B8568" s="518">
        <v>531533</v>
      </c>
      <c r="C8568" s="518" t="s">
        <v>2660</v>
      </c>
      <c r="D8568" s="518" t="s">
        <v>2809</v>
      </c>
      <c r="E8568" s="859">
        <v>24</v>
      </c>
      <c r="F8568" s="859">
        <v>24</v>
      </c>
      <c r="G8568" s="518" t="s">
        <v>122</v>
      </c>
      <c r="H8568" s="518" t="s">
        <v>270</v>
      </c>
      <c r="I8568" s="518">
        <v>531533</v>
      </c>
    </row>
    <row r="8569" spans="1:9" x14ac:dyDescent="0.2">
      <c r="A8569" s="518" t="s">
        <v>270</v>
      </c>
      <c r="B8569" s="518">
        <v>531541</v>
      </c>
      <c r="C8569" s="518" t="s">
        <v>2660</v>
      </c>
      <c r="D8569" s="518" t="s">
        <v>2856</v>
      </c>
      <c r="E8569" s="859">
        <v>21</v>
      </c>
      <c r="F8569" s="859">
        <v>21</v>
      </c>
      <c r="G8569" s="518" t="s">
        <v>122</v>
      </c>
      <c r="H8569" s="518" t="s">
        <v>270</v>
      </c>
      <c r="I8569" s="518">
        <v>531541</v>
      </c>
    </row>
    <row r="8570" spans="1:9" x14ac:dyDescent="0.2">
      <c r="A8570" s="518" t="s">
        <v>270</v>
      </c>
      <c r="B8570" s="518">
        <v>531558</v>
      </c>
      <c r="C8570" s="518" t="s">
        <v>2660</v>
      </c>
      <c r="D8570" s="518" t="s">
        <v>2857</v>
      </c>
      <c r="E8570" s="859">
        <v>17</v>
      </c>
      <c r="F8570" s="859">
        <v>17</v>
      </c>
      <c r="G8570" s="518" t="s">
        <v>122</v>
      </c>
      <c r="H8570" s="518" t="s">
        <v>270</v>
      </c>
      <c r="I8570" s="518">
        <v>531558</v>
      </c>
    </row>
    <row r="8571" spans="1:9" x14ac:dyDescent="0.2">
      <c r="A8571" s="518" t="s">
        <v>270</v>
      </c>
      <c r="B8571" s="518">
        <v>531566</v>
      </c>
      <c r="C8571" s="518" t="s">
        <v>2660</v>
      </c>
      <c r="D8571" s="518" t="s">
        <v>1248</v>
      </c>
      <c r="E8571" s="859">
        <v>12</v>
      </c>
      <c r="F8571" s="859">
        <v>12</v>
      </c>
      <c r="G8571" s="518" t="s">
        <v>122</v>
      </c>
      <c r="H8571" s="518" t="s">
        <v>270</v>
      </c>
      <c r="I8571" s="518">
        <v>531566</v>
      </c>
    </row>
    <row r="8572" spans="1:9" x14ac:dyDescent="0.2">
      <c r="A8572" s="518" t="s">
        <v>270</v>
      </c>
      <c r="B8572" s="518">
        <v>531590</v>
      </c>
      <c r="C8572" s="518" t="s">
        <v>2660</v>
      </c>
      <c r="D8572" s="518" t="s">
        <v>750</v>
      </c>
      <c r="E8572" s="859">
        <v>20</v>
      </c>
      <c r="F8572" s="859">
        <v>20</v>
      </c>
      <c r="G8572" s="518" t="s">
        <v>122</v>
      </c>
      <c r="H8572" s="518" t="s">
        <v>270</v>
      </c>
      <c r="I8572" s="518">
        <v>531590</v>
      </c>
    </row>
    <row r="8573" spans="1:9" x14ac:dyDescent="0.2">
      <c r="A8573" s="518" t="s">
        <v>270</v>
      </c>
      <c r="B8573" s="518">
        <v>531608</v>
      </c>
      <c r="C8573" s="518" t="s">
        <v>2660</v>
      </c>
      <c r="D8573" s="518" t="s">
        <v>1275</v>
      </c>
      <c r="E8573" s="859">
        <v>28</v>
      </c>
      <c r="F8573" s="859">
        <v>27</v>
      </c>
      <c r="G8573" s="518" t="s">
        <v>122</v>
      </c>
      <c r="H8573" s="518" t="s">
        <v>270</v>
      </c>
      <c r="I8573" s="518">
        <v>531608</v>
      </c>
    </row>
    <row r="8574" spans="1:9" x14ac:dyDescent="0.2">
      <c r="A8574" s="518" t="s">
        <v>197</v>
      </c>
      <c r="B8574" s="518">
        <v>531640</v>
      </c>
      <c r="C8574" s="518" t="s">
        <v>2660</v>
      </c>
      <c r="D8574" s="518" t="s">
        <v>549</v>
      </c>
      <c r="E8574" s="859">
        <v>33</v>
      </c>
      <c r="F8574" s="859">
        <v>33</v>
      </c>
      <c r="G8574" s="518" t="s">
        <v>122</v>
      </c>
      <c r="H8574" s="518" t="s">
        <v>197</v>
      </c>
      <c r="I8574" s="518">
        <v>531640</v>
      </c>
    </row>
    <row r="8575" spans="1:9" x14ac:dyDescent="0.2">
      <c r="A8575" s="518" t="s">
        <v>276</v>
      </c>
      <c r="B8575" s="518">
        <v>531681</v>
      </c>
      <c r="C8575" s="518" t="s">
        <v>2660</v>
      </c>
      <c r="D8575" s="518" t="s">
        <v>1434</v>
      </c>
      <c r="E8575" s="859">
        <v>21</v>
      </c>
      <c r="F8575" s="859">
        <v>15</v>
      </c>
      <c r="G8575" s="518" t="s">
        <v>122</v>
      </c>
      <c r="H8575" s="518" t="s">
        <v>276</v>
      </c>
      <c r="I8575" s="518">
        <v>531681</v>
      </c>
    </row>
    <row r="8576" spans="1:9" x14ac:dyDescent="0.2">
      <c r="A8576" s="518" t="s">
        <v>276</v>
      </c>
      <c r="B8576" s="518">
        <v>531699</v>
      </c>
      <c r="C8576" s="518" t="s">
        <v>2660</v>
      </c>
      <c r="D8576" s="518" t="s">
        <v>2245</v>
      </c>
      <c r="E8576" s="859">
        <v>18</v>
      </c>
      <c r="F8576" s="859">
        <v>12</v>
      </c>
      <c r="G8576" s="518" t="s">
        <v>122</v>
      </c>
      <c r="H8576" s="518" t="s">
        <v>276</v>
      </c>
      <c r="I8576" s="518">
        <v>654095</v>
      </c>
    </row>
    <row r="8577" spans="1:9" x14ac:dyDescent="0.2">
      <c r="A8577" s="518" t="s">
        <v>339</v>
      </c>
      <c r="B8577" s="518">
        <v>531707</v>
      </c>
      <c r="C8577" s="518" t="s">
        <v>2660</v>
      </c>
      <c r="D8577" s="518" t="s">
        <v>2291</v>
      </c>
      <c r="E8577" s="859">
        <v>34</v>
      </c>
      <c r="F8577" s="859">
        <v>30</v>
      </c>
      <c r="G8577" s="518" t="s">
        <v>122</v>
      </c>
      <c r="H8577" s="518" t="s">
        <v>339</v>
      </c>
      <c r="I8577" s="518">
        <v>531707</v>
      </c>
    </row>
    <row r="8578" spans="1:9" x14ac:dyDescent="0.2">
      <c r="A8578" s="518" t="s">
        <v>339</v>
      </c>
      <c r="B8578" s="518">
        <v>531723</v>
      </c>
      <c r="C8578" s="518" t="s">
        <v>2660</v>
      </c>
      <c r="D8578" s="518" t="s">
        <v>2292</v>
      </c>
      <c r="E8578" s="859">
        <v>23</v>
      </c>
      <c r="F8578" s="859">
        <v>20</v>
      </c>
      <c r="G8578" s="518" t="s">
        <v>122</v>
      </c>
      <c r="H8578" s="518" t="s">
        <v>339</v>
      </c>
      <c r="I8578" s="518">
        <v>531723</v>
      </c>
    </row>
    <row r="8579" spans="1:9" x14ac:dyDescent="0.2">
      <c r="A8579" s="518" t="s">
        <v>339</v>
      </c>
      <c r="B8579" s="518">
        <v>531731</v>
      </c>
      <c r="C8579" s="518" t="s">
        <v>2660</v>
      </c>
      <c r="D8579" s="518" t="s">
        <v>2293</v>
      </c>
      <c r="E8579" s="859">
        <v>28</v>
      </c>
      <c r="F8579" s="859">
        <v>28</v>
      </c>
      <c r="G8579" s="518" t="s">
        <v>122</v>
      </c>
      <c r="H8579" s="518" t="s">
        <v>339</v>
      </c>
      <c r="I8579" s="518">
        <v>531731</v>
      </c>
    </row>
    <row r="8580" spans="1:9" x14ac:dyDescent="0.2">
      <c r="A8580" s="518" t="s">
        <v>339</v>
      </c>
      <c r="B8580" s="518">
        <v>531749</v>
      </c>
      <c r="C8580" s="518" t="s">
        <v>2660</v>
      </c>
      <c r="D8580" s="518" t="s">
        <v>2294</v>
      </c>
      <c r="E8580" s="859">
        <v>29</v>
      </c>
      <c r="F8580" s="859">
        <v>29</v>
      </c>
      <c r="G8580" s="518" t="s">
        <v>122</v>
      </c>
      <c r="H8580" s="518" t="s">
        <v>339</v>
      </c>
      <c r="I8580" s="518">
        <v>531749</v>
      </c>
    </row>
    <row r="8581" spans="1:9" x14ac:dyDescent="0.2">
      <c r="A8581" s="518" t="s">
        <v>258</v>
      </c>
      <c r="B8581" s="518">
        <v>531764</v>
      </c>
      <c r="C8581" s="518" t="s">
        <v>2660</v>
      </c>
      <c r="D8581" s="518" t="s">
        <v>1508</v>
      </c>
      <c r="E8581" s="859">
        <v>35</v>
      </c>
      <c r="F8581" s="859">
        <v>0</v>
      </c>
      <c r="G8581" s="518" t="s">
        <v>122</v>
      </c>
      <c r="H8581" s="518" t="s">
        <v>258</v>
      </c>
      <c r="I8581" s="518">
        <v>531764</v>
      </c>
    </row>
    <row r="8582" spans="1:9" x14ac:dyDescent="0.2">
      <c r="A8582" s="518" t="s">
        <v>279</v>
      </c>
      <c r="B8582" s="518">
        <v>532036</v>
      </c>
      <c r="C8582" s="518" t="s">
        <v>2660</v>
      </c>
      <c r="D8582" s="518" t="s">
        <v>1543</v>
      </c>
      <c r="E8582" s="859">
        <v>22</v>
      </c>
      <c r="F8582" s="859">
        <v>22</v>
      </c>
      <c r="G8582" s="518" t="s">
        <v>122</v>
      </c>
      <c r="H8582" s="518" t="s">
        <v>279</v>
      </c>
      <c r="I8582" s="518">
        <v>532036</v>
      </c>
    </row>
    <row r="8583" spans="1:9" x14ac:dyDescent="0.2">
      <c r="A8583" s="518" t="s">
        <v>279</v>
      </c>
      <c r="B8583" s="518">
        <v>532044</v>
      </c>
      <c r="C8583" s="518" t="s">
        <v>2660</v>
      </c>
      <c r="D8583" s="518" t="s">
        <v>1030</v>
      </c>
      <c r="E8583" s="859">
        <v>34</v>
      </c>
      <c r="F8583" s="859">
        <v>34</v>
      </c>
      <c r="G8583" s="518" t="s">
        <v>122</v>
      </c>
      <c r="H8583" s="518" t="s">
        <v>279</v>
      </c>
      <c r="I8583" s="518">
        <v>532044</v>
      </c>
    </row>
    <row r="8584" spans="1:9" x14ac:dyDescent="0.2">
      <c r="A8584" s="518" t="s">
        <v>279</v>
      </c>
      <c r="B8584" s="518">
        <v>532051</v>
      </c>
      <c r="C8584" s="518" t="s">
        <v>2660</v>
      </c>
      <c r="D8584" s="518" t="s">
        <v>799</v>
      </c>
      <c r="E8584" s="859">
        <v>35</v>
      </c>
      <c r="F8584" s="859">
        <v>35</v>
      </c>
      <c r="G8584" s="518" t="s">
        <v>122</v>
      </c>
      <c r="H8584" s="518" t="s">
        <v>279</v>
      </c>
      <c r="I8584" s="518">
        <v>532051</v>
      </c>
    </row>
    <row r="8585" spans="1:9" x14ac:dyDescent="0.2">
      <c r="A8585" s="518" t="s">
        <v>279</v>
      </c>
      <c r="B8585" s="518">
        <v>532069</v>
      </c>
      <c r="C8585" s="518" t="s">
        <v>2660</v>
      </c>
      <c r="D8585" s="518" t="s">
        <v>658</v>
      </c>
      <c r="E8585" s="859">
        <v>33</v>
      </c>
      <c r="F8585" s="859">
        <v>33</v>
      </c>
      <c r="G8585" s="518" t="s">
        <v>122</v>
      </c>
      <c r="H8585" s="518" t="s">
        <v>279</v>
      </c>
      <c r="I8585" s="518">
        <v>532069</v>
      </c>
    </row>
    <row r="8586" spans="1:9" x14ac:dyDescent="0.2">
      <c r="A8586" s="518" t="s">
        <v>279</v>
      </c>
      <c r="B8586" s="518">
        <v>532077</v>
      </c>
      <c r="C8586" s="518" t="s">
        <v>2660</v>
      </c>
      <c r="D8586" s="518" t="s">
        <v>558</v>
      </c>
      <c r="E8586" s="859">
        <v>17</v>
      </c>
      <c r="F8586" s="859">
        <v>17</v>
      </c>
      <c r="G8586" s="518" t="s">
        <v>122</v>
      </c>
      <c r="H8586" s="518" t="s">
        <v>279</v>
      </c>
      <c r="I8586" s="518">
        <v>532077</v>
      </c>
    </row>
    <row r="8587" spans="1:9" x14ac:dyDescent="0.2">
      <c r="A8587" s="518" t="s">
        <v>279</v>
      </c>
      <c r="B8587" s="518">
        <v>532085</v>
      </c>
      <c r="C8587" s="518" t="s">
        <v>2660</v>
      </c>
      <c r="D8587" s="518" t="s">
        <v>1420</v>
      </c>
      <c r="E8587" s="859">
        <v>30</v>
      </c>
      <c r="F8587" s="859">
        <v>10</v>
      </c>
      <c r="G8587" s="518" t="s">
        <v>122</v>
      </c>
      <c r="H8587" s="518" t="s">
        <v>279</v>
      </c>
      <c r="I8587" s="518">
        <v>205922</v>
      </c>
    </row>
    <row r="8588" spans="1:9" x14ac:dyDescent="0.2">
      <c r="A8588" s="518" t="s">
        <v>316</v>
      </c>
      <c r="B8588" s="518">
        <v>532135</v>
      </c>
      <c r="C8588" s="518" t="s">
        <v>2660</v>
      </c>
      <c r="D8588" s="518" t="s">
        <v>1030</v>
      </c>
      <c r="E8588" s="859">
        <v>21</v>
      </c>
      <c r="F8588" s="859">
        <v>21</v>
      </c>
      <c r="G8588" s="518" t="s">
        <v>122</v>
      </c>
      <c r="H8588" s="518" t="s">
        <v>316</v>
      </c>
      <c r="I8588" s="518">
        <v>532135</v>
      </c>
    </row>
    <row r="8589" spans="1:9" x14ac:dyDescent="0.2">
      <c r="A8589" s="518" t="s">
        <v>384</v>
      </c>
      <c r="B8589" s="518">
        <v>532143</v>
      </c>
      <c r="C8589" s="518" t="s">
        <v>2660</v>
      </c>
      <c r="D8589" s="518" t="s">
        <v>2380</v>
      </c>
      <c r="E8589" s="859">
        <v>34</v>
      </c>
      <c r="F8589" s="859">
        <v>32</v>
      </c>
      <c r="G8589" s="518" t="s">
        <v>122</v>
      </c>
      <c r="H8589" s="518" t="s">
        <v>384</v>
      </c>
      <c r="I8589" s="518">
        <v>532143</v>
      </c>
    </row>
    <row r="8590" spans="1:9" x14ac:dyDescent="0.2">
      <c r="A8590" s="518" t="s">
        <v>394</v>
      </c>
      <c r="B8590" s="518">
        <v>532226</v>
      </c>
      <c r="C8590" s="518" t="s">
        <v>2660</v>
      </c>
      <c r="D8590" s="518" t="s">
        <v>6152</v>
      </c>
      <c r="E8590" s="859">
        <v>31</v>
      </c>
      <c r="F8590" s="859">
        <v>31</v>
      </c>
      <c r="G8590" s="518" t="s">
        <v>122</v>
      </c>
      <c r="H8590" s="518" t="s">
        <v>394</v>
      </c>
      <c r="I8590" s="518">
        <v>532226</v>
      </c>
    </row>
    <row r="8591" spans="1:9" x14ac:dyDescent="0.2">
      <c r="A8591" s="518" t="s">
        <v>394</v>
      </c>
      <c r="B8591" s="518">
        <v>532234</v>
      </c>
      <c r="C8591" s="518" t="s">
        <v>2660</v>
      </c>
      <c r="D8591" s="518" t="s">
        <v>9234</v>
      </c>
      <c r="E8591" s="859">
        <v>29</v>
      </c>
      <c r="F8591" s="859">
        <v>9</v>
      </c>
      <c r="G8591" s="518" t="s">
        <v>122</v>
      </c>
      <c r="H8591" s="518" t="s">
        <v>394</v>
      </c>
      <c r="I8591" s="518">
        <v>464008</v>
      </c>
    </row>
    <row r="8592" spans="1:9" x14ac:dyDescent="0.2">
      <c r="A8592" s="518" t="s">
        <v>394</v>
      </c>
      <c r="B8592" s="518">
        <v>532259</v>
      </c>
      <c r="C8592" s="518" t="s">
        <v>2660</v>
      </c>
      <c r="D8592" s="518" t="s">
        <v>2423</v>
      </c>
      <c r="E8592" s="859">
        <v>30</v>
      </c>
      <c r="F8592" s="859">
        <v>9</v>
      </c>
      <c r="G8592" s="518" t="s">
        <v>122</v>
      </c>
      <c r="H8592" s="518" t="s">
        <v>394</v>
      </c>
      <c r="I8592" s="518">
        <v>532259</v>
      </c>
    </row>
    <row r="8593" spans="1:9" x14ac:dyDescent="0.2">
      <c r="A8593" s="518" t="s">
        <v>394</v>
      </c>
      <c r="B8593" s="518">
        <v>532275</v>
      </c>
      <c r="C8593" s="518" t="s">
        <v>2660</v>
      </c>
      <c r="D8593" s="518" t="s">
        <v>2483</v>
      </c>
      <c r="E8593" s="859">
        <v>29</v>
      </c>
      <c r="F8593" s="859">
        <v>29</v>
      </c>
      <c r="G8593" s="518" t="s">
        <v>122</v>
      </c>
      <c r="H8593" s="518" t="s">
        <v>394</v>
      </c>
      <c r="I8593" s="518">
        <v>532275</v>
      </c>
    </row>
    <row r="8594" spans="1:9" x14ac:dyDescent="0.2">
      <c r="A8594" s="518" t="s">
        <v>376</v>
      </c>
      <c r="B8594" s="518">
        <v>532283</v>
      </c>
      <c r="C8594" s="518" t="s">
        <v>2660</v>
      </c>
      <c r="D8594" s="518" t="s">
        <v>9235</v>
      </c>
      <c r="E8594" s="859">
        <v>32</v>
      </c>
      <c r="F8594" s="859">
        <v>1</v>
      </c>
      <c r="G8594" s="518" t="s">
        <v>122</v>
      </c>
      <c r="H8594" s="518" t="s">
        <v>376</v>
      </c>
      <c r="I8594" s="518">
        <v>236117</v>
      </c>
    </row>
    <row r="8595" spans="1:9" x14ac:dyDescent="0.2">
      <c r="A8595" s="518" t="s">
        <v>381</v>
      </c>
      <c r="B8595" s="518">
        <v>532358</v>
      </c>
      <c r="C8595" s="518" t="s">
        <v>2660</v>
      </c>
      <c r="D8595" s="518" t="s">
        <v>1275</v>
      </c>
      <c r="E8595" s="859">
        <v>29</v>
      </c>
      <c r="F8595" s="859">
        <v>30</v>
      </c>
      <c r="G8595" s="518" t="s">
        <v>122</v>
      </c>
      <c r="H8595" s="518" t="s">
        <v>381</v>
      </c>
      <c r="I8595" s="518">
        <v>532358</v>
      </c>
    </row>
    <row r="8596" spans="1:9" x14ac:dyDescent="0.2">
      <c r="A8596" s="518" t="s">
        <v>376</v>
      </c>
      <c r="B8596" s="518">
        <v>532366</v>
      </c>
      <c r="C8596" s="518" t="s">
        <v>2660</v>
      </c>
      <c r="D8596" s="518" t="s">
        <v>2511</v>
      </c>
      <c r="E8596" s="859">
        <v>35</v>
      </c>
      <c r="F8596" s="859">
        <v>19</v>
      </c>
      <c r="G8596" s="518" t="s">
        <v>122</v>
      </c>
      <c r="H8596" s="518" t="s">
        <v>376</v>
      </c>
      <c r="I8596" s="518">
        <v>201863</v>
      </c>
    </row>
    <row r="8597" spans="1:9" x14ac:dyDescent="0.2">
      <c r="A8597" s="518" t="s">
        <v>394</v>
      </c>
      <c r="B8597" s="518">
        <v>532374</v>
      </c>
      <c r="C8597" s="518" t="s">
        <v>2660</v>
      </c>
      <c r="D8597" s="518" t="s">
        <v>6153</v>
      </c>
      <c r="E8597" s="859">
        <v>35</v>
      </c>
      <c r="F8597" s="859">
        <v>35</v>
      </c>
      <c r="G8597" s="518" t="s">
        <v>122</v>
      </c>
      <c r="H8597" s="518" t="s">
        <v>394</v>
      </c>
      <c r="I8597" s="518">
        <v>532374</v>
      </c>
    </row>
    <row r="8598" spans="1:9" x14ac:dyDescent="0.2">
      <c r="A8598" s="518" t="s">
        <v>322</v>
      </c>
      <c r="B8598" s="518">
        <v>532382</v>
      </c>
      <c r="C8598" s="518" t="s">
        <v>2660</v>
      </c>
      <c r="D8598" s="518" t="s">
        <v>2512</v>
      </c>
      <c r="E8598" s="859">
        <v>31</v>
      </c>
      <c r="F8598" s="859">
        <v>22</v>
      </c>
      <c r="G8598" s="518" t="s">
        <v>122</v>
      </c>
      <c r="H8598" s="518" t="s">
        <v>322</v>
      </c>
      <c r="I8598" s="518">
        <v>532382</v>
      </c>
    </row>
    <row r="8599" spans="1:9" x14ac:dyDescent="0.2">
      <c r="A8599" s="518" t="s">
        <v>322</v>
      </c>
      <c r="B8599" s="518">
        <v>532408</v>
      </c>
      <c r="C8599" s="518" t="s">
        <v>2660</v>
      </c>
      <c r="D8599" s="518" t="s">
        <v>2513</v>
      </c>
      <c r="E8599" s="859">
        <v>31</v>
      </c>
      <c r="F8599" s="859">
        <v>27</v>
      </c>
      <c r="G8599" s="518" t="s">
        <v>122</v>
      </c>
      <c r="H8599" s="518" t="s">
        <v>322</v>
      </c>
      <c r="I8599" s="518">
        <v>532408</v>
      </c>
    </row>
    <row r="8600" spans="1:9" x14ac:dyDescent="0.2">
      <c r="A8600" s="518" t="s">
        <v>322</v>
      </c>
      <c r="B8600" s="518">
        <v>532416</v>
      </c>
      <c r="C8600" s="518" t="s">
        <v>2660</v>
      </c>
      <c r="D8600" s="518" t="s">
        <v>615</v>
      </c>
      <c r="E8600" s="859">
        <v>27</v>
      </c>
      <c r="F8600" s="859">
        <v>24</v>
      </c>
      <c r="G8600" s="518" t="s">
        <v>122</v>
      </c>
      <c r="H8600" s="518" t="s">
        <v>322</v>
      </c>
      <c r="I8600" s="518">
        <v>532416</v>
      </c>
    </row>
    <row r="8601" spans="1:9" x14ac:dyDescent="0.2">
      <c r="A8601" s="518" t="s">
        <v>322</v>
      </c>
      <c r="B8601" s="518">
        <v>532432</v>
      </c>
      <c r="C8601" s="518" t="s">
        <v>2660</v>
      </c>
      <c r="D8601" s="518" t="s">
        <v>2514</v>
      </c>
      <c r="E8601" s="859">
        <v>30</v>
      </c>
      <c r="F8601" s="859">
        <v>28</v>
      </c>
      <c r="G8601" s="518" t="s">
        <v>122</v>
      </c>
      <c r="H8601" s="518" t="s">
        <v>322</v>
      </c>
      <c r="I8601" s="518">
        <v>532432</v>
      </c>
    </row>
    <row r="8602" spans="1:9" x14ac:dyDescent="0.2">
      <c r="A8602" s="518" t="s">
        <v>322</v>
      </c>
      <c r="B8602" s="518">
        <v>532440</v>
      </c>
      <c r="C8602" s="518" t="s">
        <v>2660</v>
      </c>
      <c r="D8602" s="518" t="s">
        <v>1265</v>
      </c>
      <c r="E8602" s="859">
        <v>35</v>
      </c>
      <c r="F8602" s="859">
        <v>29</v>
      </c>
      <c r="G8602" s="518" t="s">
        <v>122</v>
      </c>
      <c r="H8602" s="518" t="s">
        <v>322</v>
      </c>
      <c r="I8602" s="518">
        <v>532440</v>
      </c>
    </row>
    <row r="8603" spans="1:9" x14ac:dyDescent="0.2">
      <c r="A8603" s="518" t="s">
        <v>394</v>
      </c>
      <c r="B8603" s="518">
        <v>532531</v>
      </c>
      <c r="C8603" s="518" t="s">
        <v>2660</v>
      </c>
      <c r="D8603" s="518" t="s">
        <v>6154</v>
      </c>
      <c r="E8603" s="859">
        <v>29</v>
      </c>
      <c r="F8603" s="859">
        <v>29</v>
      </c>
      <c r="G8603" s="518" t="s">
        <v>122</v>
      </c>
      <c r="H8603" s="518" t="s">
        <v>394</v>
      </c>
      <c r="I8603" s="518">
        <v>532531</v>
      </c>
    </row>
    <row r="8604" spans="1:9" x14ac:dyDescent="0.2">
      <c r="A8604" s="518" t="s">
        <v>394</v>
      </c>
      <c r="B8604" s="518">
        <v>532549</v>
      </c>
      <c r="C8604" s="518" t="s">
        <v>2660</v>
      </c>
      <c r="D8604" s="518" t="s">
        <v>6155</v>
      </c>
      <c r="E8604" s="859">
        <v>30</v>
      </c>
      <c r="F8604" s="859">
        <v>30</v>
      </c>
      <c r="G8604" s="518" t="s">
        <v>122</v>
      </c>
      <c r="H8604" s="518" t="s">
        <v>394</v>
      </c>
      <c r="I8604" s="518">
        <v>532549</v>
      </c>
    </row>
    <row r="8605" spans="1:9" x14ac:dyDescent="0.2">
      <c r="A8605" s="518" t="s">
        <v>394</v>
      </c>
      <c r="B8605" s="518">
        <v>532556</v>
      </c>
      <c r="C8605" s="518" t="s">
        <v>2660</v>
      </c>
      <c r="D8605" s="518" t="s">
        <v>6156</v>
      </c>
      <c r="E8605" s="859">
        <v>34</v>
      </c>
      <c r="F8605" s="859">
        <v>34</v>
      </c>
      <c r="G8605" s="518" t="s">
        <v>122</v>
      </c>
      <c r="H8605" s="518" t="s">
        <v>394</v>
      </c>
      <c r="I8605" s="518">
        <v>532556</v>
      </c>
    </row>
    <row r="8606" spans="1:9" x14ac:dyDescent="0.2">
      <c r="A8606" s="518" t="s">
        <v>394</v>
      </c>
      <c r="B8606" s="518">
        <v>532564</v>
      </c>
      <c r="C8606" s="518" t="s">
        <v>2660</v>
      </c>
      <c r="D8606" s="518" t="s">
        <v>6157</v>
      </c>
      <c r="E8606" s="859">
        <v>29</v>
      </c>
      <c r="F8606" s="859">
        <v>29</v>
      </c>
      <c r="G8606" s="518" t="s">
        <v>122</v>
      </c>
      <c r="H8606" s="518" t="s">
        <v>394</v>
      </c>
      <c r="I8606" s="518">
        <v>532564</v>
      </c>
    </row>
    <row r="8607" spans="1:9" x14ac:dyDescent="0.2">
      <c r="A8607" s="518" t="s">
        <v>394</v>
      </c>
      <c r="B8607" s="518">
        <v>532572</v>
      </c>
      <c r="C8607" s="518" t="s">
        <v>2660</v>
      </c>
      <c r="D8607" s="518" t="s">
        <v>6158</v>
      </c>
      <c r="E8607" s="859">
        <v>34</v>
      </c>
      <c r="F8607" s="859">
        <v>34</v>
      </c>
      <c r="G8607" s="518" t="s">
        <v>122</v>
      </c>
      <c r="H8607" s="518" t="s">
        <v>394</v>
      </c>
      <c r="I8607" s="518">
        <v>532572</v>
      </c>
    </row>
    <row r="8608" spans="1:9" x14ac:dyDescent="0.2">
      <c r="A8608" s="518" t="s">
        <v>394</v>
      </c>
      <c r="B8608" s="518">
        <v>532580</v>
      </c>
      <c r="C8608" s="518" t="s">
        <v>2660</v>
      </c>
      <c r="D8608" s="518" t="s">
        <v>8025</v>
      </c>
      <c r="E8608" s="859">
        <v>22</v>
      </c>
      <c r="F8608" s="859">
        <v>22</v>
      </c>
      <c r="G8608" s="518" t="s">
        <v>122</v>
      </c>
      <c r="H8608" s="518" t="s">
        <v>394</v>
      </c>
      <c r="I8608" s="518">
        <v>532580</v>
      </c>
    </row>
    <row r="8609" spans="1:9" x14ac:dyDescent="0.2">
      <c r="A8609" s="518" t="s">
        <v>394</v>
      </c>
      <c r="B8609" s="518">
        <v>532598</v>
      </c>
      <c r="C8609" s="518" t="s">
        <v>2660</v>
      </c>
      <c r="D8609" s="518" t="s">
        <v>8026</v>
      </c>
      <c r="E8609" s="859">
        <v>33</v>
      </c>
      <c r="F8609" s="859">
        <v>33</v>
      </c>
      <c r="G8609" s="518" t="s">
        <v>122</v>
      </c>
      <c r="H8609" s="518" t="s">
        <v>394</v>
      </c>
      <c r="I8609" s="518">
        <v>532598</v>
      </c>
    </row>
    <row r="8610" spans="1:9" x14ac:dyDescent="0.2">
      <c r="A8610" s="518" t="s">
        <v>394</v>
      </c>
      <c r="B8610" s="518">
        <v>532606</v>
      </c>
      <c r="C8610" s="518" t="s">
        <v>2660</v>
      </c>
      <c r="D8610" s="518" t="s">
        <v>8027</v>
      </c>
      <c r="E8610" s="859">
        <v>33</v>
      </c>
      <c r="F8610" s="859">
        <v>34</v>
      </c>
      <c r="G8610" s="518" t="s">
        <v>122</v>
      </c>
      <c r="H8610" s="518" t="s">
        <v>394</v>
      </c>
      <c r="I8610" s="518">
        <v>532606</v>
      </c>
    </row>
    <row r="8611" spans="1:9" x14ac:dyDescent="0.2">
      <c r="A8611" s="518" t="s">
        <v>394</v>
      </c>
      <c r="B8611" s="518">
        <v>532614</v>
      </c>
      <c r="C8611" s="518" t="s">
        <v>2660</v>
      </c>
      <c r="D8611" s="518" t="s">
        <v>8028</v>
      </c>
      <c r="E8611" s="859">
        <v>27</v>
      </c>
      <c r="F8611" s="859">
        <v>27</v>
      </c>
      <c r="G8611" s="518" t="s">
        <v>122</v>
      </c>
      <c r="H8611" s="518" t="s">
        <v>394</v>
      </c>
      <c r="I8611" s="518">
        <v>532614</v>
      </c>
    </row>
    <row r="8612" spans="1:9" x14ac:dyDescent="0.2">
      <c r="A8612" s="518" t="s">
        <v>394</v>
      </c>
      <c r="B8612" s="518">
        <v>532622</v>
      </c>
      <c r="C8612" s="518" t="s">
        <v>2660</v>
      </c>
      <c r="D8612" s="518" t="s">
        <v>6159</v>
      </c>
      <c r="E8612" s="859">
        <v>35</v>
      </c>
      <c r="F8612" s="859">
        <v>35</v>
      </c>
      <c r="G8612" s="518" t="s">
        <v>122</v>
      </c>
      <c r="H8612" s="518" t="s">
        <v>394</v>
      </c>
      <c r="I8612" s="518">
        <v>532622</v>
      </c>
    </row>
    <row r="8613" spans="1:9" x14ac:dyDescent="0.2">
      <c r="A8613" s="518" t="s">
        <v>394</v>
      </c>
      <c r="B8613" s="518">
        <v>532630</v>
      </c>
      <c r="C8613" s="518" t="s">
        <v>2660</v>
      </c>
      <c r="D8613" s="518" t="s">
        <v>6160</v>
      </c>
      <c r="E8613" s="859">
        <v>27</v>
      </c>
      <c r="F8613" s="859">
        <v>27</v>
      </c>
      <c r="G8613" s="518" t="s">
        <v>122</v>
      </c>
      <c r="H8613" s="518" t="s">
        <v>394</v>
      </c>
      <c r="I8613" s="518">
        <v>532630</v>
      </c>
    </row>
    <row r="8614" spans="1:9" x14ac:dyDescent="0.2">
      <c r="A8614" s="518" t="s">
        <v>394</v>
      </c>
      <c r="B8614" s="518">
        <v>532655</v>
      </c>
      <c r="C8614" s="518" t="s">
        <v>2660</v>
      </c>
      <c r="D8614" s="518" t="s">
        <v>9236</v>
      </c>
      <c r="E8614" s="859">
        <v>24</v>
      </c>
      <c r="F8614" s="859">
        <v>0</v>
      </c>
      <c r="G8614" s="518" t="s">
        <v>122</v>
      </c>
      <c r="H8614" s="518" t="s">
        <v>394</v>
      </c>
      <c r="I8614" s="518">
        <v>532655</v>
      </c>
    </row>
    <row r="8615" spans="1:9" x14ac:dyDescent="0.2">
      <c r="A8615" s="518" t="s">
        <v>394</v>
      </c>
      <c r="B8615" s="518">
        <v>532663</v>
      </c>
      <c r="C8615" s="518" t="s">
        <v>2660</v>
      </c>
      <c r="D8615" s="518" t="s">
        <v>9237</v>
      </c>
      <c r="E8615" s="859">
        <v>25</v>
      </c>
      <c r="F8615" s="859">
        <v>0</v>
      </c>
      <c r="G8615" s="518" t="s">
        <v>122</v>
      </c>
      <c r="H8615" s="518" t="s">
        <v>394</v>
      </c>
      <c r="I8615" s="518">
        <v>532663</v>
      </c>
    </row>
    <row r="8616" spans="1:9" x14ac:dyDescent="0.2">
      <c r="A8616" s="518" t="s">
        <v>192</v>
      </c>
      <c r="B8616" s="518">
        <v>532788</v>
      </c>
      <c r="C8616" s="518" t="s">
        <v>2660</v>
      </c>
      <c r="D8616" s="518" t="s">
        <v>2652</v>
      </c>
      <c r="E8616" s="859">
        <v>18</v>
      </c>
      <c r="F8616" s="859">
        <v>18</v>
      </c>
      <c r="G8616" s="518" t="s">
        <v>122</v>
      </c>
      <c r="H8616" s="518" t="s">
        <v>192</v>
      </c>
      <c r="I8616" s="518">
        <v>532788</v>
      </c>
    </row>
    <row r="8617" spans="1:9" x14ac:dyDescent="0.2">
      <c r="A8617" s="518" t="s">
        <v>192</v>
      </c>
      <c r="B8617" s="518">
        <v>532796</v>
      </c>
      <c r="C8617" s="518" t="s">
        <v>2660</v>
      </c>
      <c r="D8617" s="518" t="s">
        <v>1103</v>
      </c>
      <c r="E8617" s="859">
        <v>30</v>
      </c>
      <c r="F8617" s="859">
        <v>30</v>
      </c>
      <c r="G8617" s="518" t="s">
        <v>122</v>
      </c>
      <c r="H8617" s="518" t="s">
        <v>192</v>
      </c>
      <c r="I8617" s="518">
        <v>532796</v>
      </c>
    </row>
    <row r="8618" spans="1:9" x14ac:dyDescent="0.2">
      <c r="A8618" s="518" t="s">
        <v>255</v>
      </c>
      <c r="B8618" s="518">
        <v>532812</v>
      </c>
      <c r="C8618" s="518" t="s">
        <v>2660</v>
      </c>
      <c r="D8618" s="518" t="s">
        <v>1449</v>
      </c>
      <c r="E8618" s="859">
        <v>34</v>
      </c>
      <c r="F8618" s="859">
        <v>25</v>
      </c>
      <c r="G8618" s="518" t="s">
        <v>122</v>
      </c>
      <c r="H8618" s="518" t="s">
        <v>255</v>
      </c>
      <c r="I8618" s="518">
        <v>532812</v>
      </c>
    </row>
    <row r="8619" spans="1:9" x14ac:dyDescent="0.2">
      <c r="A8619" s="518" t="s">
        <v>310</v>
      </c>
      <c r="B8619" s="518">
        <v>532820</v>
      </c>
      <c r="C8619" s="518" t="s">
        <v>2660</v>
      </c>
      <c r="D8619" s="518" t="s">
        <v>2653</v>
      </c>
      <c r="E8619" s="859">
        <v>26</v>
      </c>
      <c r="F8619" s="859">
        <v>25</v>
      </c>
      <c r="G8619" s="518" t="s">
        <v>122</v>
      </c>
      <c r="H8619" s="518" t="s">
        <v>310</v>
      </c>
      <c r="I8619" s="518">
        <v>532820</v>
      </c>
    </row>
    <row r="8620" spans="1:9" x14ac:dyDescent="0.2">
      <c r="A8620" s="518" t="s">
        <v>310</v>
      </c>
      <c r="B8620" s="518">
        <v>532838</v>
      </c>
      <c r="C8620" s="518" t="s">
        <v>2660</v>
      </c>
      <c r="D8620" s="518" t="s">
        <v>1593</v>
      </c>
      <c r="E8620" s="859">
        <v>27</v>
      </c>
      <c r="F8620" s="859">
        <v>25</v>
      </c>
      <c r="G8620" s="518" t="s">
        <v>122</v>
      </c>
      <c r="H8620" s="518" t="s">
        <v>310</v>
      </c>
      <c r="I8620" s="518">
        <v>532838</v>
      </c>
    </row>
    <row r="8621" spans="1:9" x14ac:dyDescent="0.2">
      <c r="A8621" s="518" t="s">
        <v>310</v>
      </c>
      <c r="B8621" s="518">
        <v>532846</v>
      </c>
      <c r="C8621" s="518" t="s">
        <v>2660</v>
      </c>
      <c r="D8621" s="518" t="s">
        <v>2654</v>
      </c>
      <c r="E8621" s="859">
        <v>19</v>
      </c>
      <c r="F8621" s="859">
        <v>18</v>
      </c>
      <c r="G8621" s="518" t="s">
        <v>122</v>
      </c>
      <c r="H8621" s="518" t="s">
        <v>310</v>
      </c>
      <c r="I8621" s="518">
        <v>233726</v>
      </c>
    </row>
    <row r="8622" spans="1:9" x14ac:dyDescent="0.2">
      <c r="A8622" s="518" t="s">
        <v>322</v>
      </c>
      <c r="B8622" s="518">
        <v>532853</v>
      </c>
      <c r="C8622" s="518" t="s">
        <v>2660</v>
      </c>
      <c r="D8622" s="518" t="s">
        <v>2655</v>
      </c>
      <c r="E8622" s="859">
        <v>34</v>
      </c>
      <c r="F8622" s="859">
        <v>30</v>
      </c>
      <c r="G8622" s="518" t="s">
        <v>122</v>
      </c>
      <c r="H8622" s="518" t="s">
        <v>322</v>
      </c>
      <c r="I8622" s="518">
        <v>532853</v>
      </c>
    </row>
    <row r="8623" spans="1:9" x14ac:dyDescent="0.2">
      <c r="A8623" s="518" t="s">
        <v>322</v>
      </c>
      <c r="B8623" s="518">
        <v>532861</v>
      </c>
      <c r="C8623" s="518" t="s">
        <v>2660</v>
      </c>
      <c r="D8623" s="518" t="s">
        <v>2656</v>
      </c>
      <c r="E8623" s="859">
        <v>30</v>
      </c>
      <c r="F8623" s="859">
        <v>22</v>
      </c>
      <c r="G8623" s="518" t="s">
        <v>122</v>
      </c>
      <c r="H8623" s="518" t="s">
        <v>322</v>
      </c>
      <c r="I8623" s="518">
        <v>532861</v>
      </c>
    </row>
    <row r="8624" spans="1:9" x14ac:dyDescent="0.2">
      <c r="A8624" s="518" t="s">
        <v>237</v>
      </c>
      <c r="B8624" s="518">
        <v>532879</v>
      </c>
      <c r="C8624" s="518" t="s">
        <v>2660</v>
      </c>
      <c r="D8624" s="518" t="s">
        <v>2657</v>
      </c>
      <c r="E8624" s="859">
        <v>34</v>
      </c>
      <c r="F8624" s="859">
        <v>34</v>
      </c>
      <c r="G8624" s="518" t="s">
        <v>122</v>
      </c>
      <c r="H8624" s="518" t="s">
        <v>237</v>
      </c>
      <c r="I8624" s="518">
        <v>532879</v>
      </c>
    </row>
    <row r="8625" spans="1:9" x14ac:dyDescent="0.2">
      <c r="A8625" s="518" t="s">
        <v>237</v>
      </c>
      <c r="B8625" s="518">
        <v>532887</v>
      </c>
      <c r="C8625" s="518" t="s">
        <v>2660</v>
      </c>
      <c r="D8625" s="518" t="s">
        <v>2658</v>
      </c>
      <c r="E8625" s="859">
        <v>35</v>
      </c>
      <c r="F8625" s="859">
        <v>35</v>
      </c>
      <c r="G8625" s="518" t="s">
        <v>122</v>
      </c>
      <c r="H8625" s="518" t="s">
        <v>237</v>
      </c>
      <c r="I8625" s="518">
        <v>532887</v>
      </c>
    </row>
    <row r="8626" spans="1:9" x14ac:dyDescent="0.2">
      <c r="A8626" s="518" t="s">
        <v>337</v>
      </c>
      <c r="B8626" s="518">
        <v>532911</v>
      </c>
      <c r="C8626" s="518" t="s">
        <v>2660</v>
      </c>
      <c r="D8626" s="518" t="s">
        <v>2700</v>
      </c>
      <c r="E8626" s="859">
        <v>26</v>
      </c>
      <c r="F8626" s="859">
        <v>26</v>
      </c>
      <c r="G8626" s="518" t="s">
        <v>122</v>
      </c>
      <c r="H8626" s="518" t="s">
        <v>337</v>
      </c>
      <c r="I8626" s="518">
        <v>532911</v>
      </c>
    </row>
    <row r="8627" spans="1:9" x14ac:dyDescent="0.2">
      <c r="A8627" s="518" t="s">
        <v>386</v>
      </c>
      <c r="B8627" s="518">
        <v>532929</v>
      </c>
      <c r="C8627" s="518" t="s">
        <v>2660</v>
      </c>
      <c r="D8627" s="518" t="s">
        <v>856</v>
      </c>
      <c r="E8627" s="859">
        <v>30</v>
      </c>
      <c r="F8627" s="859">
        <v>30</v>
      </c>
      <c r="G8627" s="518" t="s">
        <v>122</v>
      </c>
      <c r="H8627" s="518" t="s">
        <v>386</v>
      </c>
      <c r="I8627" s="518">
        <v>532929</v>
      </c>
    </row>
    <row r="8628" spans="1:9" x14ac:dyDescent="0.2">
      <c r="A8628" s="518" t="s">
        <v>145</v>
      </c>
      <c r="B8628" s="518">
        <v>532952</v>
      </c>
      <c r="C8628" s="518" t="s">
        <v>2660</v>
      </c>
      <c r="D8628" s="518" t="s">
        <v>891</v>
      </c>
      <c r="E8628" s="859">
        <v>29</v>
      </c>
      <c r="F8628" s="859">
        <v>0</v>
      </c>
      <c r="G8628" s="518" t="s">
        <v>122</v>
      </c>
      <c r="H8628" s="518" t="s">
        <v>145</v>
      </c>
      <c r="I8628" s="518">
        <v>532952</v>
      </c>
    </row>
    <row r="8629" spans="1:9" x14ac:dyDescent="0.2">
      <c r="A8629" s="518" t="s">
        <v>254</v>
      </c>
      <c r="B8629" s="518">
        <v>532960</v>
      </c>
      <c r="C8629" s="518" t="s">
        <v>2660</v>
      </c>
      <c r="D8629" s="518" t="s">
        <v>1779</v>
      </c>
      <c r="E8629" s="859">
        <v>33</v>
      </c>
      <c r="F8629" s="859">
        <v>20</v>
      </c>
      <c r="G8629" s="518" t="s">
        <v>122</v>
      </c>
      <c r="H8629" s="518" t="s">
        <v>254</v>
      </c>
      <c r="I8629" s="518">
        <v>532960</v>
      </c>
    </row>
    <row r="8630" spans="1:9" x14ac:dyDescent="0.2">
      <c r="A8630" s="518" t="s">
        <v>254</v>
      </c>
      <c r="B8630" s="518">
        <v>532978</v>
      </c>
      <c r="C8630" s="518" t="s">
        <v>2660</v>
      </c>
      <c r="D8630" s="518" t="s">
        <v>2638</v>
      </c>
      <c r="E8630" s="859">
        <v>22</v>
      </c>
      <c r="F8630" s="859">
        <v>20</v>
      </c>
      <c r="G8630" s="518" t="s">
        <v>122</v>
      </c>
      <c r="H8630" s="518" t="s">
        <v>254</v>
      </c>
      <c r="I8630" s="518">
        <v>532978</v>
      </c>
    </row>
    <row r="8631" spans="1:9" x14ac:dyDescent="0.2">
      <c r="A8631" s="518" t="s">
        <v>254</v>
      </c>
      <c r="B8631" s="518">
        <v>532994</v>
      </c>
      <c r="C8631" s="518" t="s">
        <v>2660</v>
      </c>
      <c r="D8631" s="518" t="s">
        <v>1454</v>
      </c>
      <c r="E8631" s="859">
        <v>20</v>
      </c>
      <c r="F8631" s="859">
        <v>19</v>
      </c>
      <c r="G8631" s="518" t="s">
        <v>122</v>
      </c>
      <c r="H8631" s="518" t="s">
        <v>254</v>
      </c>
      <c r="I8631" s="518">
        <v>532994</v>
      </c>
    </row>
    <row r="8632" spans="1:9" x14ac:dyDescent="0.2">
      <c r="A8632" s="518" t="s">
        <v>321</v>
      </c>
      <c r="B8632" s="518">
        <v>533026</v>
      </c>
      <c r="C8632" s="518" t="s">
        <v>2660</v>
      </c>
      <c r="D8632" s="518" t="s">
        <v>1622</v>
      </c>
      <c r="E8632" s="859">
        <v>34</v>
      </c>
      <c r="F8632" s="859">
        <v>34</v>
      </c>
      <c r="G8632" s="518" t="s">
        <v>122</v>
      </c>
      <c r="H8632" s="518" t="s">
        <v>321</v>
      </c>
      <c r="I8632" s="518">
        <v>533026</v>
      </c>
    </row>
    <row r="8633" spans="1:9" x14ac:dyDescent="0.2">
      <c r="A8633" s="518" t="s">
        <v>321</v>
      </c>
      <c r="B8633" s="518">
        <v>533034</v>
      </c>
      <c r="C8633" s="518" t="s">
        <v>2660</v>
      </c>
      <c r="D8633" s="518" t="s">
        <v>426</v>
      </c>
      <c r="E8633" s="859">
        <v>34</v>
      </c>
      <c r="F8633" s="859">
        <v>32</v>
      </c>
      <c r="G8633" s="518" t="s">
        <v>122</v>
      </c>
      <c r="H8633" s="518" t="s">
        <v>321</v>
      </c>
      <c r="I8633" s="518">
        <v>533034</v>
      </c>
    </row>
    <row r="8634" spans="1:9" x14ac:dyDescent="0.2">
      <c r="A8634" s="518" t="s">
        <v>237</v>
      </c>
      <c r="B8634" s="518">
        <v>533042</v>
      </c>
      <c r="C8634" s="518" t="s">
        <v>2660</v>
      </c>
      <c r="D8634" s="518" t="s">
        <v>2740</v>
      </c>
      <c r="E8634" s="859">
        <v>19</v>
      </c>
      <c r="F8634" s="859">
        <v>19</v>
      </c>
      <c r="G8634" s="518" t="s">
        <v>122</v>
      </c>
      <c r="H8634" s="518" t="s">
        <v>237</v>
      </c>
      <c r="I8634" s="518">
        <v>533042</v>
      </c>
    </row>
    <row r="8635" spans="1:9" x14ac:dyDescent="0.2">
      <c r="A8635" s="518" t="s">
        <v>237</v>
      </c>
      <c r="B8635" s="518">
        <v>533075</v>
      </c>
      <c r="C8635" s="518" t="s">
        <v>2660</v>
      </c>
      <c r="D8635" s="518" t="s">
        <v>2783</v>
      </c>
      <c r="E8635" s="859">
        <v>19</v>
      </c>
      <c r="F8635" s="859">
        <v>20</v>
      </c>
      <c r="G8635" s="518" t="s">
        <v>122</v>
      </c>
      <c r="H8635" s="518" t="s">
        <v>237</v>
      </c>
      <c r="I8635" s="518">
        <v>533075</v>
      </c>
    </row>
    <row r="8636" spans="1:9" x14ac:dyDescent="0.2">
      <c r="A8636" s="518" t="s">
        <v>237</v>
      </c>
      <c r="B8636" s="518">
        <v>533091</v>
      </c>
      <c r="C8636" s="518" t="s">
        <v>2660</v>
      </c>
      <c r="D8636" s="518" t="s">
        <v>2415</v>
      </c>
      <c r="E8636" s="859">
        <v>33</v>
      </c>
      <c r="F8636" s="859">
        <v>33</v>
      </c>
      <c r="G8636" s="518" t="s">
        <v>122</v>
      </c>
      <c r="H8636" s="518" t="s">
        <v>237</v>
      </c>
      <c r="I8636" s="518">
        <v>533091</v>
      </c>
    </row>
    <row r="8637" spans="1:9" x14ac:dyDescent="0.2">
      <c r="A8637" s="518" t="s">
        <v>373</v>
      </c>
      <c r="B8637" s="518">
        <v>533117</v>
      </c>
      <c r="C8637" s="518" t="s">
        <v>2660</v>
      </c>
      <c r="D8637" s="518" t="s">
        <v>911</v>
      </c>
      <c r="E8637" s="859">
        <v>35</v>
      </c>
      <c r="F8637" s="859">
        <v>0</v>
      </c>
      <c r="G8637" s="518" t="s">
        <v>122</v>
      </c>
      <c r="H8637" s="518" t="s">
        <v>373</v>
      </c>
      <c r="I8637" s="518">
        <v>533117</v>
      </c>
    </row>
    <row r="8638" spans="1:9" x14ac:dyDescent="0.2">
      <c r="A8638" s="518" t="s">
        <v>151</v>
      </c>
      <c r="B8638" s="518">
        <v>533125</v>
      </c>
      <c r="C8638" s="518" t="s">
        <v>2660</v>
      </c>
      <c r="D8638" s="518" t="s">
        <v>872</v>
      </c>
      <c r="E8638" s="859">
        <v>35</v>
      </c>
      <c r="F8638" s="859">
        <v>25</v>
      </c>
      <c r="G8638" s="518" t="s">
        <v>122</v>
      </c>
      <c r="H8638" s="518" t="s">
        <v>151</v>
      </c>
      <c r="I8638" s="518">
        <v>533125</v>
      </c>
    </row>
    <row r="8639" spans="1:9" x14ac:dyDescent="0.2">
      <c r="A8639" s="518" t="s">
        <v>221</v>
      </c>
      <c r="B8639" s="518">
        <v>533133</v>
      </c>
      <c r="C8639" s="518" t="s">
        <v>2660</v>
      </c>
      <c r="D8639" s="518" t="s">
        <v>1291</v>
      </c>
      <c r="E8639" s="859">
        <v>29</v>
      </c>
      <c r="F8639" s="859">
        <v>29</v>
      </c>
      <c r="G8639" s="518" t="s">
        <v>122</v>
      </c>
      <c r="H8639" s="518" t="s">
        <v>221</v>
      </c>
      <c r="I8639" s="518">
        <v>533133</v>
      </c>
    </row>
    <row r="8640" spans="1:9" x14ac:dyDescent="0.2">
      <c r="A8640" s="518" t="s">
        <v>322</v>
      </c>
      <c r="B8640" s="518">
        <v>533141</v>
      </c>
      <c r="C8640" s="518" t="s">
        <v>2660</v>
      </c>
      <c r="D8640" s="518" t="s">
        <v>1121</v>
      </c>
      <c r="E8640" s="859">
        <v>33</v>
      </c>
      <c r="F8640" s="859">
        <v>30</v>
      </c>
      <c r="G8640" s="518" t="s">
        <v>122</v>
      </c>
      <c r="H8640" s="518" t="s">
        <v>322</v>
      </c>
      <c r="I8640" s="518">
        <v>533141</v>
      </c>
    </row>
    <row r="8641" spans="1:9" x14ac:dyDescent="0.2">
      <c r="A8641" s="518" t="s">
        <v>152</v>
      </c>
      <c r="B8641" s="518">
        <v>533158</v>
      </c>
      <c r="C8641" s="518" t="s">
        <v>2660</v>
      </c>
      <c r="D8641" s="518" t="s">
        <v>2816</v>
      </c>
      <c r="E8641" s="859">
        <v>35</v>
      </c>
      <c r="F8641" s="859">
        <v>0</v>
      </c>
      <c r="G8641" s="518" t="s">
        <v>122</v>
      </c>
      <c r="H8641" s="518" t="s">
        <v>152</v>
      </c>
      <c r="I8641" s="518">
        <v>533158</v>
      </c>
    </row>
    <row r="8642" spans="1:9" x14ac:dyDescent="0.2">
      <c r="A8642" s="518" t="s">
        <v>152</v>
      </c>
      <c r="B8642" s="518">
        <v>533166</v>
      </c>
      <c r="C8642" s="518" t="s">
        <v>2660</v>
      </c>
      <c r="D8642" s="518" t="s">
        <v>1278</v>
      </c>
      <c r="E8642" s="859">
        <v>35</v>
      </c>
      <c r="F8642" s="859">
        <v>30</v>
      </c>
      <c r="G8642" s="518" t="s">
        <v>122</v>
      </c>
      <c r="H8642" s="518" t="s">
        <v>152</v>
      </c>
      <c r="I8642" s="518">
        <v>533166</v>
      </c>
    </row>
    <row r="8643" spans="1:9" x14ac:dyDescent="0.2">
      <c r="A8643" s="518" t="s">
        <v>152</v>
      </c>
      <c r="B8643" s="518">
        <v>533174</v>
      </c>
      <c r="C8643" s="518" t="s">
        <v>2660</v>
      </c>
      <c r="D8643" s="518" t="s">
        <v>2036</v>
      </c>
      <c r="E8643" s="859">
        <v>35</v>
      </c>
      <c r="F8643" s="859">
        <v>0</v>
      </c>
      <c r="G8643" s="518" t="s">
        <v>122</v>
      </c>
      <c r="H8643" s="518" t="s">
        <v>152</v>
      </c>
      <c r="I8643" s="518">
        <v>533174</v>
      </c>
    </row>
    <row r="8644" spans="1:9" x14ac:dyDescent="0.2">
      <c r="A8644" s="518" t="s">
        <v>152</v>
      </c>
      <c r="B8644" s="518">
        <v>533216</v>
      </c>
      <c r="C8644" s="518" t="s">
        <v>2660</v>
      </c>
      <c r="D8644" s="518" t="s">
        <v>1010</v>
      </c>
      <c r="E8644" s="859">
        <v>30</v>
      </c>
      <c r="F8644" s="859">
        <v>0</v>
      </c>
      <c r="G8644" s="518" t="s">
        <v>122</v>
      </c>
      <c r="H8644" s="518" t="s">
        <v>152</v>
      </c>
      <c r="I8644" s="518">
        <v>533216</v>
      </c>
    </row>
    <row r="8645" spans="1:9" x14ac:dyDescent="0.2">
      <c r="A8645" s="518" t="s">
        <v>152</v>
      </c>
      <c r="B8645" s="518">
        <v>533224</v>
      </c>
      <c r="C8645" s="518" t="s">
        <v>2660</v>
      </c>
      <c r="D8645" s="518" t="s">
        <v>1426</v>
      </c>
      <c r="E8645" s="859">
        <v>21</v>
      </c>
      <c r="F8645" s="859">
        <v>21</v>
      </c>
      <c r="G8645" s="518" t="s">
        <v>122</v>
      </c>
      <c r="H8645" s="518" t="s">
        <v>152</v>
      </c>
      <c r="I8645" s="518">
        <v>533224</v>
      </c>
    </row>
    <row r="8646" spans="1:9" x14ac:dyDescent="0.2">
      <c r="A8646" s="518" t="s">
        <v>152</v>
      </c>
      <c r="B8646" s="518">
        <v>533232</v>
      </c>
      <c r="C8646" s="518" t="s">
        <v>2660</v>
      </c>
      <c r="D8646" s="518" t="s">
        <v>2809</v>
      </c>
      <c r="E8646" s="859">
        <v>33</v>
      </c>
      <c r="F8646" s="859">
        <v>22</v>
      </c>
      <c r="G8646" s="518" t="s">
        <v>122</v>
      </c>
      <c r="H8646" s="518" t="s">
        <v>152</v>
      </c>
      <c r="I8646" s="518">
        <v>533232</v>
      </c>
    </row>
    <row r="8647" spans="1:9" x14ac:dyDescent="0.2">
      <c r="A8647" s="518" t="s">
        <v>152</v>
      </c>
      <c r="B8647" s="518">
        <v>533257</v>
      </c>
      <c r="C8647" s="518" t="s">
        <v>2660</v>
      </c>
      <c r="D8647" s="518" t="s">
        <v>1986</v>
      </c>
      <c r="E8647" s="859">
        <v>26</v>
      </c>
      <c r="F8647" s="859">
        <v>0</v>
      </c>
      <c r="G8647" s="518" t="s">
        <v>122</v>
      </c>
      <c r="H8647" s="518" t="s">
        <v>152</v>
      </c>
      <c r="I8647" s="518">
        <v>533257</v>
      </c>
    </row>
    <row r="8648" spans="1:9" x14ac:dyDescent="0.2">
      <c r="A8648" s="518" t="s">
        <v>388</v>
      </c>
      <c r="B8648" s="518">
        <v>533299</v>
      </c>
      <c r="C8648" s="518" t="s">
        <v>2660</v>
      </c>
      <c r="D8648" s="518" t="s">
        <v>1420</v>
      </c>
      <c r="E8648" s="859">
        <v>34</v>
      </c>
      <c r="F8648" s="859">
        <v>34</v>
      </c>
      <c r="G8648" s="518" t="s">
        <v>122</v>
      </c>
      <c r="H8648" s="518" t="s">
        <v>388</v>
      </c>
      <c r="I8648" s="518">
        <v>533299</v>
      </c>
    </row>
    <row r="8649" spans="1:9" x14ac:dyDescent="0.2">
      <c r="A8649" s="518" t="s">
        <v>388</v>
      </c>
      <c r="B8649" s="518">
        <v>533307</v>
      </c>
      <c r="C8649" s="518" t="s">
        <v>2660</v>
      </c>
      <c r="D8649" s="518" t="s">
        <v>731</v>
      </c>
      <c r="E8649" s="859">
        <v>35</v>
      </c>
      <c r="F8649" s="859">
        <v>35</v>
      </c>
      <c r="G8649" s="518" t="s">
        <v>122</v>
      </c>
      <c r="H8649" s="518" t="s">
        <v>388</v>
      </c>
      <c r="I8649" s="518">
        <v>533307</v>
      </c>
    </row>
    <row r="8650" spans="1:9" x14ac:dyDescent="0.2">
      <c r="A8650" s="518" t="s">
        <v>388</v>
      </c>
      <c r="B8650" s="518">
        <v>533315</v>
      </c>
      <c r="C8650" s="518" t="s">
        <v>2660</v>
      </c>
      <c r="D8650" s="518" t="s">
        <v>2809</v>
      </c>
      <c r="E8650" s="859">
        <v>30</v>
      </c>
      <c r="F8650" s="859">
        <v>30</v>
      </c>
      <c r="G8650" s="518" t="s">
        <v>122</v>
      </c>
      <c r="H8650" s="518" t="s">
        <v>388</v>
      </c>
      <c r="I8650" s="518">
        <v>533315</v>
      </c>
    </row>
    <row r="8651" spans="1:9" x14ac:dyDescent="0.2">
      <c r="A8651" s="518" t="s">
        <v>388</v>
      </c>
      <c r="B8651" s="518">
        <v>533323</v>
      </c>
      <c r="C8651" s="518" t="s">
        <v>2660</v>
      </c>
      <c r="D8651" s="518" t="s">
        <v>150</v>
      </c>
      <c r="E8651" s="859">
        <v>33</v>
      </c>
      <c r="F8651" s="859">
        <v>32</v>
      </c>
      <c r="G8651" s="518" t="s">
        <v>122</v>
      </c>
      <c r="H8651" s="518" t="s">
        <v>388</v>
      </c>
      <c r="I8651" s="518">
        <v>533323</v>
      </c>
    </row>
    <row r="8652" spans="1:9" x14ac:dyDescent="0.2">
      <c r="A8652" s="518" t="s">
        <v>388</v>
      </c>
      <c r="B8652" s="518">
        <v>533331</v>
      </c>
      <c r="C8652" s="518" t="s">
        <v>2660</v>
      </c>
      <c r="D8652" s="518" t="s">
        <v>690</v>
      </c>
      <c r="E8652" s="859">
        <v>26</v>
      </c>
      <c r="F8652" s="859">
        <v>24</v>
      </c>
      <c r="G8652" s="518" t="s">
        <v>122</v>
      </c>
      <c r="H8652" s="518" t="s">
        <v>388</v>
      </c>
      <c r="I8652" s="518">
        <v>533331</v>
      </c>
    </row>
    <row r="8653" spans="1:9" x14ac:dyDescent="0.2">
      <c r="A8653" s="518" t="s">
        <v>388</v>
      </c>
      <c r="B8653" s="518">
        <v>533356</v>
      </c>
      <c r="C8653" s="518" t="s">
        <v>2660</v>
      </c>
      <c r="D8653" s="518" t="s">
        <v>2729</v>
      </c>
      <c r="E8653" s="859">
        <v>24</v>
      </c>
      <c r="F8653" s="859">
        <v>23</v>
      </c>
      <c r="G8653" s="518" t="s">
        <v>122</v>
      </c>
      <c r="H8653" s="518" t="s">
        <v>388</v>
      </c>
      <c r="I8653" s="518">
        <v>533356</v>
      </c>
    </row>
    <row r="8654" spans="1:9" x14ac:dyDescent="0.2">
      <c r="A8654" s="518" t="s">
        <v>388</v>
      </c>
      <c r="B8654" s="518">
        <v>533372</v>
      </c>
      <c r="C8654" s="518" t="s">
        <v>2660</v>
      </c>
      <c r="D8654" s="518" t="s">
        <v>974</v>
      </c>
      <c r="E8654" s="859">
        <v>24</v>
      </c>
      <c r="F8654" s="859">
        <v>24</v>
      </c>
      <c r="G8654" s="518" t="s">
        <v>122</v>
      </c>
      <c r="H8654" s="518" t="s">
        <v>388</v>
      </c>
      <c r="I8654" s="518">
        <v>533372</v>
      </c>
    </row>
    <row r="8655" spans="1:9" x14ac:dyDescent="0.2">
      <c r="A8655" s="518" t="s">
        <v>394</v>
      </c>
      <c r="B8655" s="518">
        <v>533380</v>
      </c>
      <c r="C8655" s="518" t="s">
        <v>2660</v>
      </c>
      <c r="D8655" s="518" t="s">
        <v>2848</v>
      </c>
      <c r="E8655" s="859">
        <v>25</v>
      </c>
      <c r="F8655" s="859">
        <v>25</v>
      </c>
      <c r="G8655" s="518" t="s">
        <v>122</v>
      </c>
      <c r="H8655" s="518" t="s">
        <v>394</v>
      </c>
      <c r="I8655" s="518">
        <v>533380</v>
      </c>
    </row>
    <row r="8656" spans="1:9" x14ac:dyDescent="0.2">
      <c r="A8656" s="518" t="s">
        <v>168</v>
      </c>
      <c r="B8656" s="518">
        <v>533398</v>
      </c>
      <c r="C8656" s="518" t="s">
        <v>2660</v>
      </c>
      <c r="D8656" s="518" t="s">
        <v>602</v>
      </c>
      <c r="E8656" s="859">
        <v>17</v>
      </c>
      <c r="F8656" s="859">
        <v>17</v>
      </c>
      <c r="G8656" s="518" t="s">
        <v>122</v>
      </c>
      <c r="H8656" s="518" t="s">
        <v>168</v>
      </c>
      <c r="I8656" s="518">
        <v>533398</v>
      </c>
    </row>
    <row r="8657" spans="1:9" x14ac:dyDescent="0.2">
      <c r="A8657" s="518" t="s">
        <v>168</v>
      </c>
      <c r="B8657" s="518">
        <v>533406</v>
      </c>
      <c r="C8657" s="518" t="s">
        <v>2660</v>
      </c>
      <c r="D8657" s="518" t="s">
        <v>614</v>
      </c>
      <c r="E8657" s="859">
        <v>18</v>
      </c>
      <c r="F8657" s="859">
        <v>8</v>
      </c>
      <c r="G8657" s="518" t="s">
        <v>122</v>
      </c>
      <c r="H8657" s="518" t="s">
        <v>168</v>
      </c>
      <c r="I8657" s="518">
        <v>608240</v>
      </c>
    </row>
    <row r="8658" spans="1:9" x14ac:dyDescent="0.2">
      <c r="A8658" s="518" t="s">
        <v>338</v>
      </c>
      <c r="B8658" s="518">
        <v>533463</v>
      </c>
      <c r="C8658" s="518" t="s">
        <v>2660</v>
      </c>
      <c r="D8658" s="518" t="s">
        <v>2244</v>
      </c>
      <c r="E8658" s="859">
        <v>28</v>
      </c>
      <c r="F8658" s="859">
        <v>0</v>
      </c>
      <c r="G8658" s="518" t="s">
        <v>122</v>
      </c>
      <c r="H8658" s="518" t="s">
        <v>338</v>
      </c>
      <c r="I8658" s="518">
        <v>533463</v>
      </c>
    </row>
    <row r="8659" spans="1:9" x14ac:dyDescent="0.2">
      <c r="A8659" s="518" t="s">
        <v>233</v>
      </c>
      <c r="B8659" s="518">
        <v>533471</v>
      </c>
      <c r="C8659" s="518" t="s">
        <v>2660</v>
      </c>
      <c r="D8659" s="518" t="s">
        <v>728</v>
      </c>
      <c r="E8659" s="859">
        <v>35</v>
      </c>
      <c r="F8659" s="859">
        <v>34</v>
      </c>
      <c r="G8659" s="518" t="s">
        <v>122</v>
      </c>
      <c r="H8659" s="518" t="s">
        <v>233</v>
      </c>
      <c r="I8659" s="518">
        <v>533471</v>
      </c>
    </row>
    <row r="8660" spans="1:9" x14ac:dyDescent="0.2">
      <c r="A8660" s="518" t="s">
        <v>386</v>
      </c>
      <c r="B8660" s="518">
        <v>533497</v>
      </c>
      <c r="C8660" s="518" t="s">
        <v>2660</v>
      </c>
      <c r="D8660" s="518" t="s">
        <v>2279</v>
      </c>
      <c r="E8660" s="859">
        <v>33</v>
      </c>
      <c r="F8660" s="859">
        <v>32</v>
      </c>
      <c r="G8660" s="518" t="s">
        <v>122</v>
      </c>
      <c r="H8660" s="518" t="s">
        <v>386</v>
      </c>
      <c r="I8660" s="518">
        <v>533497</v>
      </c>
    </row>
    <row r="8661" spans="1:9" x14ac:dyDescent="0.2">
      <c r="A8661" s="518" t="s">
        <v>386</v>
      </c>
      <c r="B8661" s="518">
        <v>533505</v>
      </c>
      <c r="C8661" s="518" t="s">
        <v>2660</v>
      </c>
      <c r="D8661" s="518" t="s">
        <v>746</v>
      </c>
      <c r="E8661" s="859">
        <v>33</v>
      </c>
      <c r="F8661" s="859">
        <v>33</v>
      </c>
      <c r="G8661" s="518" t="s">
        <v>122</v>
      </c>
      <c r="H8661" s="518" t="s">
        <v>386</v>
      </c>
      <c r="I8661" s="518">
        <v>533505</v>
      </c>
    </row>
    <row r="8662" spans="1:9" x14ac:dyDescent="0.2">
      <c r="A8662" s="518" t="s">
        <v>386</v>
      </c>
      <c r="B8662" s="518">
        <v>533513</v>
      </c>
      <c r="C8662" s="518" t="s">
        <v>2660</v>
      </c>
      <c r="D8662" s="518" t="s">
        <v>932</v>
      </c>
      <c r="E8662" s="859">
        <v>31</v>
      </c>
      <c r="F8662" s="859">
        <v>31</v>
      </c>
      <c r="G8662" s="518" t="s">
        <v>122</v>
      </c>
      <c r="H8662" s="518" t="s">
        <v>386</v>
      </c>
      <c r="I8662" s="518">
        <v>533513</v>
      </c>
    </row>
    <row r="8663" spans="1:9" x14ac:dyDescent="0.2">
      <c r="A8663" s="518" t="s">
        <v>386</v>
      </c>
      <c r="B8663" s="518">
        <v>533521</v>
      </c>
      <c r="C8663" s="518" t="s">
        <v>2660</v>
      </c>
      <c r="D8663" s="518" t="s">
        <v>872</v>
      </c>
      <c r="E8663" s="859">
        <v>32</v>
      </c>
      <c r="F8663" s="859">
        <v>32</v>
      </c>
      <c r="G8663" s="518" t="s">
        <v>122</v>
      </c>
      <c r="H8663" s="518" t="s">
        <v>386</v>
      </c>
      <c r="I8663" s="518">
        <v>533521</v>
      </c>
    </row>
    <row r="8664" spans="1:9" x14ac:dyDescent="0.2">
      <c r="A8664" s="518" t="s">
        <v>170</v>
      </c>
      <c r="B8664" s="518">
        <v>533547</v>
      </c>
      <c r="C8664" s="518" t="s">
        <v>2660</v>
      </c>
      <c r="D8664" s="518" t="s">
        <v>2280</v>
      </c>
      <c r="E8664" s="859">
        <v>24</v>
      </c>
      <c r="F8664" s="859">
        <v>24</v>
      </c>
      <c r="G8664" s="518" t="s">
        <v>122</v>
      </c>
      <c r="H8664" s="518" t="s">
        <v>170</v>
      </c>
      <c r="I8664" s="518">
        <v>533547</v>
      </c>
    </row>
    <row r="8665" spans="1:9" x14ac:dyDescent="0.2">
      <c r="A8665" s="518" t="s">
        <v>170</v>
      </c>
      <c r="B8665" s="518">
        <v>533554</v>
      </c>
      <c r="C8665" s="518" t="s">
        <v>2660</v>
      </c>
      <c r="D8665" s="518" t="s">
        <v>2281</v>
      </c>
      <c r="E8665" s="859">
        <v>27</v>
      </c>
      <c r="F8665" s="859">
        <v>27</v>
      </c>
      <c r="G8665" s="518" t="s">
        <v>122</v>
      </c>
      <c r="H8665" s="518" t="s">
        <v>170</v>
      </c>
      <c r="I8665" s="518">
        <v>533554</v>
      </c>
    </row>
    <row r="8666" spans="1:9" x14ac:dyDescent="0.2">
      <c r="A8666" s="518" t="s">
        <v>230</v>
      </c>
      <c r="B8666" s="518">
        <v>533588</v>
      </c>
      <c r="C8666" s="518" t="s">
        <v>2660</v>
      </c>
      <c r="D8666" s="518" t="s">
        <v>486</v>
      </c>
      <c r="E8666" s="859">
        <v>30</v>
      </c>
      <c r="F8666" s="859">
        <v>30</v>
      </c>
      <c r="G8666" s="518" t="s">
        <v>122</v>
      </c>
      <c r="H8666" s="518" t="s">
        <v>230</v>
      </c>
      <c r="I8666" s="518">
        <v>533588</v>
      </c>
    </row>
    <row r="8667" spans="1:9" x14ac:dyDescent="0.2">
      <c r="A8667" s="518" t="s">
        <v>230</v>
      </c>
      <c r="B8667" s="518">
        <v>533596</v>
      </c>
      <c r="C8667" s="518" t="s">
        <v>2660</v>
      </c>
      <c r="D8667" s="518" t="s">
        <v>1869</v>
      </c>
      <c r="E8667" s="859">
        <v>35</v>
      </c>
      <c r="F8667" s="859">
        <v>28</v>
      </c>
      <c r="G8667" s="518" t="s">
        <v>122</v>
      </c>
      <c r="H8667" s="518" t="s">
        <v>230</v>
      </c>
      <c r="I8667" s="518">
        <v>533596</v>
      </c>
    </row>
    <row r="8668" spans="1:9" x14ac:dyDescent="0.2">
      <c r="A8668" s="518" t="s">
        <v>230</v>
      </c>
      <c r="B8668" s="518">
        <v>533604</v>
      </c>
      <c r="C8668" s="518" t="s">
        <v>2660</v>
      </c>
      <c r="D8668" s="518" t="s">
        <v>729</v>
      </c>
      <c r="E8668" s="859">
        <v>32</v>
      </c>
      <c r="F8668" s="859">
        <v>25</v>
      </c>
      <c r="G8668" s="518" t="s">
        <v>122</v>
      </c>
      <c r="H8668" s="518" t="s">
        <v>230</v>
      </c>
      <c r="I8668" s="518">
        <v>533604</v>
      </c>
    </row>
    <row r="8669" spans="1:9" x14ac:dyDescent="0.2">
      <c r="A8669" s="518" t="s">
        <v>170</v>
      </c>
      <c r="B8669" s="518">
        <v>533620</v>
      </c>
      <c r="C8669" s="518" t="s">
        <v>2660</v>
      </c>
      <c r="D8669" s="518" t="s">
        <v>2365</v>
      </c>
      <c r="E8669" s="859">
        <v>21</v>
      </c>
      <c r="F8669" s="859">
        <v>21</v>
      </c>
      <c r="G8669" s="518" t="s">
        <v>122</v>
      </c>
      <c r="H8669" s="518" t="s">
        <v>170</v>
      </c>
      <c r="I8669" s="518">
        <v>533620</v>
      </c>
    </row>
    <row r="8670" spans="1:9" x14ac:dyDescent="0.2">
      <c r="A8670" s="518" t="s">
        <v>170</v>
      </c>
      <c r="B8670" s="518">
        <v>533638</v>
      </c>
      <c r="C8670" s="518" t="s">
        <v>2660</v>
      </c>
      <c r="D8670" s="518" t="s">
        <v>802</v>
      </c>
      <c r="E8670" s="859">
        <v>27</v>
      </c>
      <c r="F8670" s="859">
        <v>27</v>
      </c>
      <c r="G8670" s="518" t="s">
        <v>122</v>
      </c>
      <c r="H8670" s="518" t="s">
        <v>170</v>
      </c>
      <c r="I8670" s="518">
        <v>533638</v>
      </c>
    </row>
    <row r="8671" spans="1:9" x14ac:dyDescent="0.2">
      <c r="A8671" s="518" t="s">
        <v>322</v>
      </c>
      <c r="B8671" s="518">
        <v>533646</v>
      </c>
      <c r="C8671" s="518" t="s">
        <v>2660</v>
      </c>
      <c r="D8671" s="518" t="s">
        <v>737</v>
      </c>
      <c r="E8671" s="859">
        <v>35</v>
      </c>
      <c r="F8671" s="859">
        <v>30</v>
      </c>
      <c r="G8671" s="518" t="s">
        <v>122</v>
      </c>
      <c r="H8671" s="518" t="s">
        <v>322</v>
      </c>
      <c r="I8671" s="518">
        <v>533646</v>
      </c>
    </row>
    <row r="8672" spans="1:9" x14ac:dyDescent="0.2">
      <c r="A8672" s="518" t="s">
        <v>230</v>
      </c>
      <c r="B8672" s="518">
        <v>533653</v>
      </c>
      <c r="C8672" s="518" t="s">
        <v>2660</v>
      </c>
      <c r="D8672" s="518" t="s">
        <v>2143</v>
      </c>
      <c r="E8672" s="859">
        <v>34</v>
      </c>
      <c r="F8672" s="859">
        <v>30</v>
      </c>
      <c r="G8672" s="518" t="s">
        <v>122</v>
      </c>
      <c r="H8672" s="518" t="s">
        <v>230</v>
      </c>
      <c r="I8672" s="518">
        <v>533653</v>
      </c>
    </row>
    <row r="8673" spans="1:9" x14ac:dyDescent="0.2">
      <c r="A8673" s="518" t="s">
        <v>164</v>
      </c>
      <c r="B8673" s="518">
        <v>533661</v>
      </c>
      <c r="C8673" s="518" t="s">
        <v>2660</v>
      </c>
      <c r="D8673" s="518" t="s">
        <v>492</v>
      </c>
      <c r="E8673" s="859">
        <v>31</v>
      </c>
      <c r="F8673" s="859">
        <v>28</v>
      </c>
      <c r="G8673" s="518" t="s">
        <v>122</v>
      </c>
      <c r="H8673" s="518" t="s">
        <v>164</v>
      </c>
      <c r="I8673" s="518">
        <v>533661</v>
      </c>
    </row>
    <row r="8674" spans="1:9" x14ac:dyDescent="0.2">
      <c r="A8674" s="518" t="s">
        <v>221</v>
      </c>
      <c r="B8674" s="518">
        <v>533703</v>
      </c>
      <c r="C8674" s="518" t="s">
        <v>2660</v>
      </c>
      <c r="D8674" s="518" t="s">
        <v>779</v>
      </c>
      <c r="E8674" s="859">
        <v>26</v>
      </c>
      <c r="F8674" s="859">
        <v>25</v>
      </c>
      <c r="G8674" s="518" t="s">
        <v>122</v>
      </c>
      <c r="H8674" s="518" t="s">
        <v>221</v>
      </c>
      <c r="I8674" s="518">
        <v>533703</v>
      </c>
    </row>
    <row r="8675" spans="1:9" x14ac:dyDescent="0.2">
      <c r="A8675" s="518" t="s">
        <v>164</v>
      </c>
      <c r="B8675" s="518">
        <v>533729</v>
      </c>
      <c r="C8675" s="518" t="s">
        <v>2660</v>
      </c>
      <c r="D8675" s="518" t="s">
        <v>2366</v>
      </c>
      <c r="E8675" s="859">
        <v>31</v>
      </c>
      <c r="F8675" s="859">
        <v>31</v>
      </c>
      <c r="G8675" s="518" t="s">
        <v>122</v>
      </c>
      <c r="H8675" s="518" t="s">
        <v>164</v>
      </c>
      <c r="I8675" s="518">
        <v>533729</v>
      </c>
    </row>
    <row r="8676" spans="1:9" x14ac:dyDescent="0.2">
      <c r="A8676" s="518" t="s">
        <v>166</v>
      </c>
      <c r="B8676" s="518">
        <v>533737</v>
      </c>
      <c r="C8676" s="518" t="s">
        <v>2660</v>
      </c>
      <c r="D8676" s="518" t="s">
        <v>406</v>
      </c>
      <c r="E8676" s="859">
        <v>35</v>
      </c>
      <c r="F8676" s="859">
        <v>35</v>
      </c>
      <c r="G8676" s="518" t="s">
        <v>122</v>
      </c>
      <c r="H8676" s="518" t="s">
        <v>166</v>
      </c>
      <c r="I8676" s="518">
        <v>533737</v>
      </c>
    </row>
    <row r="8677" spans="1:9" x14ac:dyDescent="0.2">
      <c r="A8677" s="518" t="s">
        <v>332</v>
      </c>
      <c r="B8677" s="518">
        <v>533745</v>
      </c>
      <c r="C8677" s="518" t="s">
        <v>2660</v>
      </c>
      <c r="D8677" s="518" t="s">
        <v>2367</v>
      </c>
      <c r="E8677" s="859">
        <v>35</v>
      </c>
      <c r="F8677" s="859">
        <v>35</v>
      </c>
      <c r="G8677" s="518" t="s">
        <v>122</v>
      </c>
      <c r="H8677" s="518" t="s">
        <v>332</v>
      </c>
      <c r="I8677" s="518">
        <v>533745</v>
      </c>
    </row>
    <row r="8678" spans="1:9" x14ac:dyDescent="0.2">
      <c r="A8678" s="518" t="s">
        <v>332</v>
      </c>
      <c r="B8678" s="518">
        <v>533752</v>
      </c>
      <c r="C8678" s="518" t="s">
        <v>2660</v>
      </c>
      <c r="D8678" s="518" t="s">
        <v>1968</v>
      </c>
      <c r="E8678" s="859">
        <v>16</v>
      </c>
      <c r="F8678" s="859">
        <v>16</v>
      </c>
      <c r="G8678" s="518" t="s">
        <v>122</v>
      </c>
      <c r="H8678" s="518" t="s">
        <v>332</v>
      </c>
      <c r="I8678" s="518">
        <v>533752</v>
      </c>
    </row>
    <row r="8679" spans="1:9" x14ac:dyDescent="0.2">
      <c r="A8679" s="518" t="s">
        <v>332</v>
      </c>
      <c r="B8679" s="518">
        <v>533760</v>
      </c>
      <c r="C8679" s="518" t="s">
        <v>2660</v>
      </c>
      <c r="D8679" s="518" t="s">
        <v>2368</v>
      </c>
      <c r="E8679" s="859">
        <v>31</v>
      </c>
      <c r="F8679" s="859">
        <v>31</v>
      </c>
      <c r="G8679" s="518" t="s">
        <v>122</v>
      </c>
      <c r="H8679" s="518" t="s">
        <v>332</v>
      </c>
      <c r="I8679" s="518">
        <v>533760</v>
      </c>
    </row>
    <row r="8680" spans="1:9" x14ac:dyDescent="0.2">
      <c r="A8680" s="518" t="s">
        <v>166</v>
      </c>
      <c r="B8680" s="518">
        <v>533778</v>
      </c>
      <c r="C8680" s="518" t="s">
        <v>2660</v>
      </c>
      <c r="D8680" s="518" t="s">
        <v>2369</v>
      </c>
      <c r="E8680" s="859">
        <v>34</v>
      </c>
      <c r="F8680" s="859">
        <v>34</v>
      </c>
      <c r="G8680" s="518" t="s">
        <v>122</v>
      </c>
      <c r="H8680" s="518" t="s">
        <v>166</v>
      </c>
      <c r="I8680" s="518">
        <v>533778</v>
      </c>
    </row>
    <row r="8681" spans="1:9" x14ac:dyDescent="0.2">
      <c r="A8681" s="518" t="s">
        <v>332</v>
      </c>
      <c r="B8681" s="518">
        <v>533794</v>
      </c>
      <c r="C8681" s="518" t="s">
        <v>2660</v>
      </c>
      <c r="D8681" s="518" t="s">
        <v>2464</v>
      </c>
      <c r="E8681" s="859">
        <v>31</v>
      </c>
      <c r="F8681" s="859">
        <v>18</v>
      </c>
      <c r="G8681" s="518" t="s">
        <v>122</v>
      </c>
      <c r="H8681" s="518" t="s">
        <v>332</v>
      </c>
      <c r="I8681" s="518">
        <v>533794</v>
      </c>
    </row>
    <row r="8682" spans="1:9" x14ac:dyDescent="0.2">
      <c r="A8682" s="518" t="s">
        <v>166</v>
      </c>
      <c r="B8682" s="518">
        <v>533802</v>
      </c>
      <c r="C8682" s="518" t="s">
        <v>2660</v>
      </c>
      <c r="D8682" s="518" t="s">
        <v>1015</v>
      </c>
      <c r="E8682" s="859">
        <v>35</v>
      </c>
      <c r="F8682" s="859">
        <v>35</v>
      </c>
      <c r="G8682" s="518" t="s">
        <v>122</v>
      </c>
      <c r="H8682" s="518" t="s">
        <v>166</v>
      </c>
      <c r="I8682" s="518">
        <v>533802</v>
      </c>
    </row>
    <row r="8683" spans="1:9" x14ac:dyDescent="0.2">
      <c r="A8683" s="518" t="s">
        <v>166</v>
      </c>
      <c r="B8683" s="518">
        <v>533844</v>
      </c>
      <c r="C8683" s="518" t="s">
        <v>2660</v>
      </c>
      <c r="D8683" s="518" t="s">
        <v>2465</v>
      </c>
      <c r="E8683" s="859">
        <v>24</v>
      </c>
      <c r="F8683" s="859">
        <v>24</v>
      </c>
      <c r="G8683" s="518" t="s">
        <v>122</v>
      </c>
      <c r="H8683" s="518" t="s">
        <v>166</v>
      </c>
      <c r="I8683" s="518">
        <v>533844</v>
      </c>
    </row>
    <row r="8684" spans="1:9" x14ac:dyDescent="0.2">
      <c r="A8684" s="518" t="s">
        <v>166</v>
      </c>
      <c r="B8684" s="518">
        <v>533869</v>
      </c>
      <c r="C8684" s="518" t="s">
        <v>2660</v>
      </c>
      <c r="D8684" s="518" t="s">
        <v>2466</v>
      </c>
      <c r="E8684" s="859">
        <v>23</v>
      </c>
      <c r="F8684" s="859">
        <v>23</v>
      </c>
      <c r="G8684" s="518" t="s">
        <v>122</v>
      </c>
      <c r="H8684" s="518" t="s">
        <v>166</v>
      </c>
      <c r="I8684" s="518">
        <v>533869</v>
      </c>
    </row>
    <row r="8685" spans="1:9" x14ac:dyDescent="0.2">
      <c r="A8685" s="518" t="s">
        <v>166</v>
      </c>
      <c r="B8685" s="518">
        <v>533885</v>
      </c>
      <c r="C8685" s="518" t="s">
        <v>2660</v>
      </c>
      <c r="D8685" s="518" t="s">
        <v>2467</v>
      </c>
      <c r="E8685" s="859">
        <v>35</v>
      </c>
      <c r="F8685" s="859">
        <v>35</v>
      </c>
      <c r="G8685" s="518" t="s">
        <v>122</v>
      </c>
      <c r="H8685" s="518" t="s">
        <v>166</v>
      </c>
      <c r="I8685" s="518">
        <v>533885</v>
      </c>
    </row>
    <row r="8686" spans="1:9" x14ac:dyDescent="0.2">
      <c r="A8686" s="518" t="s">
        <v>166</v>
      </c>
      <c r="B8686" s="518">
        <v>533893</v>
      </c>
      <c r="C8686" s="518" t="s">
        <v>2660</v>
      </c>
      <c r="D8686" s="518" t="s">
        <v>2468</v>
      </c>
      <c r="E8686" s="859">
        <v>35</v>
      </c>
      <c r="F8686" s="859">
        <v>35</v>
      </c>
      <c r="G8686" s="518" t="s">
        <v>122</v>
      </c>
      <c r="H8686" s="518" t="s">
        <v>166</v>
      </c>
      <c r="I8686" s="518">
        <v>533893</v>
      </c>
    </row>
    <row r="8687" spans="1:9" x14ac:dyDescent="0.2">
      <c r="A8687" s="518" t="s">
        <v>166</v>
      </c>
      <c r="B8687" s="518">
        <v>533901</v>
      </c>
      <c r="C8687" s="518" t="s">
        <v>2660</v>
      </c>
      <c r="D8687" s="518" t="s">
        <v>624</v>
      </c>
      <c r="E8687" s="859">
        <v>35</v>
      </c>
      <c r="F8687" s="859">
        <v>35</v>
      </c>
      <c r="G8687" s="518" t="s">
        <v>122</v>
      </c>
      <c r="H8687" s="518" t="s">
        <v>166</v>
      </c>
      <c r="I8687" s="518">
        <v>533901</v>
      </c>
    </row>
    <row r="8688" spans="1:9" x14ac:dyDescent="0.2">
      <c r="A8688" s="518" t="s">
        <v>166</v>
      </c>
      <c r="B8688" s="518">
        <v>533919</v>
      </c>
      <c r="C8688" s="518" t="s">
        <v>2660</v>
      </c>
      <c r="D8688" s="518" t="s">
        <v>2469</v>
      </c>
      <c r="E8688" s="859">
        <v>27</v>
      </c>
      <c r="F8688" s="859">
        <v>27</v>
      </c>
      <c r="G8688" s="518" t="s">
        <v>122</v>
      </c>
      <c r="H8688" s="518" t="s">
        <v>166</v>
      </c>
      <c r="I8688" s="518">
        <v>533919</v>
      </c>
    </row>
    <row r="8689" spans="1:9" x14ac:dyDescent="0.2">
      <c r="A8689" s="518" t="s">
        <v>166</v>
      </c>
      <c r="B8689" s="518">
        <v>533935</v>
      </c>
      <c r="C8689" s="518" t="s">
        <v>2660</v>
      </c>
      <c r="D8689" s="518" t="s">
        <v>1016</v>
      </c>
      <c r="E8689" s="859">
        <v>33</v>
      </c>
      <c r="F8689" s="859">
        <v>33</v>
      </c>
      <c r="G8689" s="518" t="s">
        <v>122</v>
      </c>
      <c r="H8689" s="518" t="s">
        <v>166</v>
      </c>
      <c r="I8689" s="518">
        <v>533935</v>
      </c>
    </row>
    <row r="8690" spans="1:9" x14ac:dyDescent="0.2">
      <c r="A8690" s="518" t="s">
        <v>166</v>
      </c>
      <c r="B8690" s="518">
        <v>533950</v>
      </c>
      <c r="C8690" s="518" t="s">
        <v>2660</v>
      </c>
      <c r="D8690" s="518" t="s">
        <v>687</v>
      </c>
      <c r="E8690" s="859">
        <v>35</v>
      </c>
      <c r="F8690" s="859">
        <v>35</v>
      </c>
      <c r="G8690" s="518" t="s">
        <v>122</v>
      </c>
      <c r="H8690" s="518" t="s">
        <v>166</v>
      </c>
      <c r="I8690" s="518">
        <v>533950</v>
      </c>
    </row>
    <row r="8691" spans="1:9" x14ac:dyDescent="0.2">
      <c r="A8691" s="518" t="s">
        <v>166</v>
      </c>
      <c r="B8691" s="518">
        <v>533968</v>
      </c>
      <c r="C8691" s="518" t="s">
        <v>2660</v>
      </c>
      <c r="D8691" s="518" t="s">
        <v>687</v>
      </c>
      <c r="E8691" s="859">
        <v>34</v>
      </c>
      <c r="F8691" s="859">
        <v>34</v>
      </c>
      <c r="G8691" s="518" t="s">
        <v>122</v>
      </c>
      <c r="H8691" s="518" t="s">
        <v>166</v>
      </c>
      <c r="I8691" s="518">
        <v>533968</v>
      </c>
    </row>
    <row r="8692" spans="1:9" x14ac:dyDescent="0.2">
      <c r="A8692" s="518" t="s">
        <v>166</v>
      </c>
      <c r="B8692" s="518">
        <v>533976</v>
      </c>
      <c r="C8692" s="518" t="s">
        <v>2660</v>
      </c>
      <c r="D8692" s="518" t="s">
        <v>1158</v>
      </c>
      <c r="E8692" s="859">
        <v>34</v>
      </c>
      <c r="F8692" s="859">
        <v>34</v>
      </c>
      <c r="G8692" s="518" t="s">
        <v>122</v>
      </c>
      <c r="H8692" s="518" t="s">
        <v>166</v>
      </c>
      <c r="I8692" s="518">
        <v>533976</v>
      </c>
    </row>
    <row r="8693" spans="1:9" x14ac:dyDescent="0.2">
      <c r="A8693" s="518" t="s">
        <v>166</v>
      </c>
      <c r="B8693" s="518">
        <v>534057</v>
      </c>
      <c r="C8693" s="518" t="s">
        <v>2660</v>
      </c>
      <c r="D8693" s="518" t="s">
        <v>1158</v>
      </c>
      <c r="E8693" s="859">
        <v>33</v>
      </c>
      <c r="F8693" s="859">
        <v>33</v>
      </c>
      <c r="G8693" s="518" t="s">
        <v>122</v>
      </c>
      <c r="H8693" s="518" t="s">
        <v>166</v>
      </c>
      <c r="I8693" s="518">
        <v>534057</v>
      </c>
    </row>
    <row r="8694" spans="1:9" x14ac:dyDescent="0.2">
      <c r="A8694" s="518" t="s">
        <v>166</v>
      </c>
      <c r="B8694" s="518">
        <v>534065</v>
      </c>
      <c r="C8694" s="518" t="s">
        <v>2660</v>
      </c>
      <c r="D8694" s="518" t="s">
        <v>780</v>
      </c>
      <c r="E8694" s="859">
        <v>35</v>
      </c>
      <c r="F8694" s="859">
        <v>35</v>
      </c>
      <c r="G8694" s="518" t="s">
        <v>122</v>
      </c>
      <c r="H8694" s="518" t="s">
        <v>166</v>
      </c>
      <c r="I8694" s="518">
        <v>534065</v>
      </c>
    </row>
    <row r="8695" spans="1:9" x14ac:dyDescent="0.2">
      <c r="A8695" s="518" t="s">
        <v>166</v>
      </c>
      <c r="B8695" s="518">
        <v>534073</v>
      </c>
      <c r="C8695" s="518" t="s">
        <v>2660</v>
      </c>
      <c r="D8695" s="518" t="s">
        <v>780</v>
      </c>
      <c r="E8695" s="859">
        <v>26</v>
      </c>
      <c r="F8695" s="859">
        <v>26</v>
      </c>
      <c r="G8695" s="518" t="s">
        <v>122</v>
      </c>
      <c r="H8695" s="518" t="s">
        <v>166</v>
      </c>
      <c r="I8695" s="518">
        <v>534073</v>
      </c>
    </row>
    <row r="8696" spans="1:9" x14ac:dyDescent="0.2">
      <c r="A8696" s="518" t="s">
        <v>166</v>
      </c>
      <c r="B8696" s="518">
        <v>534081</v>
      </c>
      <c r="C8696" s="518" t="s">
        <v>2660</v>
      </c>
      <c r="D8696" s="518" t="s">
        <v>2547</v>
      </c>
      <c r="E8696" s="859">
        <v>35</v>
      </c>
      <c r="F8696" s="859">
        <v>35</v>
      </c>
      <c r="G8696" s="518" t="s">
        <v>122</v>
      </c>
      <c r="H8696" s="518" t="s">
        <v>166</v>
      </c>
      <c r="I8696" s="518">
        <v>534081</v>
      </c>
    </row>
    <row r="8697" spans="1:9" x14ac:dyDescent="0.2">
      <c r="A8697" s="518" t="s">
        <v>166</v>
      </c>
      <c r="B8697" s="518">
        <v>534099</v>
      </c>
      <c r="C8697" s="518" t="s">
        <v>2660</v>
      </c>
      <c r="D8697" s="518" t="s">
        <v>494</v>
      </c>
      <c r="E8697" s="859">
        <v>35</v>
      </c>
      <c r="F8697" s="859">
        <v>35</v>
      </c>
      <c r="G8697" s="518" t="s">
        <v>122</v>
      </c>
      <c r="H8697" s="518" t="s">
        <v>166</v>
      </c>
      <c r="I8697" s="518">
        <v>534099</v>
      </c>
    </row>
    <row r="8698" spans="1:9" x14ac:dyDescent="0.2">
      <c r="A8698" s="518" t="s">
        <v>166</v>
      </c>
      <c r="B8698" s="518">
        <v>534107</v>
      </c>
      <c r="C8698" s="518" t="s">
        <v>2660</v>
      </c>
      <c r="D8698" s="518" t="s">
        <v>2548</v>
      </c>
      <c r="E8698" s="859">
        <v>35</v>
      </c>
      <c r="F8698" s="859">
        <v>35</v>
      </c>
      <c r="G8698" s="518" t="s">
        <v>122</v>
      </c>
      <c r="H8698" s="518" t="s">
        <v>166</v>
      </c>
      <c r="I8698" s="518">
        <v>534107</v>
      </c>
    </row>
    <row r="8699" spans="1:9" x14ac:dyDescent="0.2">
      <c r="A8699" s="518" t="s">
        <v>166</v>
      </c>
      <c r="B8699" s="518">
        <v>534115</v>
      </c>
      <c r="C8699" s="518" t="s">
        <v>2660</v>
      </c>
      <c r="D8699" s="518" t="s">
        <v>1710</v>
      </c>
      <c r="E8699" s="859">
        <v>35</v>
      </c>
      <c r="F8699" s="859">
        <v>35</v>
      </c>
      <c r="G8699" s="518" t="s">
        <v>122</v>
      </c>
      <c r="H8699" s="518" t="s">
        <v>166</v>
      </c>
      <c r="I8699" s="518">
        <v>534115</v>
      </c>
    </row>
    <row r="8700" spans="1:9" x14ac:dyDescent="0.2">
      <c r="A8700" s="518" t="s">
        <v>361</v>
      </c>
      <c r="B8700" s="518">
        <v>534156</v>
      </c>
      <c r="C8700" s="518" t="s">
        <v>2660</v>
      </c>
      <c r="D8700" s="518" t="s">
        <v>1248</v>
      </c>
      <c r="E8700" s="859">
        <v>33</v>
      </c>
      <c r="F8700" s="859">
        <v>31</v>
      </c>
      <c r="G8700" s="518" t="s">
        <v>122</v>
      </c>
      <c r="H8700" s="518" t="s">
        <v>361</v>
      </c>
      <c r="I8700" s="518">
        <v>534156</v>
      </c>
    </row>
    <row r="8701" spans="1:9" x14ac:dyDescent="0.2">
      <c r="A8701" s="518" t="s">
        <v>394</v>
      </c>
      <c r="B8701" s="518">
        <v>534164</v>
      </c>
      <c r="C8701" s="518" t="s">
        <v>2660</v>
      </c>
      <c r="D8701" s="518" t="s">
        <v>6161</v>
      </c>
      <c r="E8701" s="859">
        <v>30</v>
      </c>
      <c r="F8701" s="859">
        <v>30</v>
      </c>
      <c r="G8701" s="518" t="s">
        <v>122</v>
      </c>
      <c r="H8701" s="518" t="s">
        <v>394</v>
      </c>
      <c r="I8701" s="518">
        <v>534164</v>
      </c>
    </row>
    <row r="8702" spans="1:9" x14ac:dyDescent="0.2">
      <c r="A8702" s="518" t="s">
        <v>377</v>
      </c>
      <c r="B8702" s="518">
        <v>534198</v>
      </c>
      <c r="C8702" s="518" t="s">
        <v>2660</v>
      </c>
      <c r="D8702" s="518" t="s">
        <v>2584</v>
      </c>
      <c r="E8702" s="859">
        <v>9</v>
      </c>
      <c r="F8702" s="859">
        <v>9</v>
      </c>
      <c r="G8702" s="518" t="s">
        <v>122</v>
      </c>
      <c r="H8702" s="518" t="s">
        <v>377</v>
      </c>
      <c r="I8702" s="518">
        <v>534198</v>
      </c>
    </row>
    <row r="8703" spans="1:9" x14ac:dyDescent="0.2">
      <c r="A8703" s="518" t="s">
        <v>377</v>
      </c>
      <c r="B8703" s="518">
        <v>534206</v>
      </c>
      <c r="C8703" s="518" t="s">
        <v>2660</v>
      </c>
      <c r="D8703" s="518" t="s">
        <v>2585</v>
      </c>
      <c r="E8703" s="859">
        <v>27</v>
      </c>
      <c r="F8703" s="859">
        <v>27</v>
      </c>
      <c r="G8703" s="518" t="s">
        <v>122</v>
      </c>
      <c r="H8703" s="518" t="s">
        <v>377</v>
      </c>
      <c r="I8703" s="518">
        <v>534206</v>
      </c>
    </row>
    <row r="8704" spans="1:9" x14ac:dyDescent="0.2">
      <c r="A8704" s="518" t="s">
        <v>149</v>
      </c>
      <c r="B8704" s="518">
        <v>534354</v>
      </c>
      <c r="C8704" s="518" t="s">
        <v>2660</v>
      </c>
      <c r="D8704" s="518" t="s">
        <v>527</v>
      </c>
      <c r="E8704" s="859">
        <v>33</v>
      </c>
      <c r="F8704" s="859">
        <v>0</v>
      </c>
      <c r="G8704" s="518" t="s">
        <v>122</v>
      </c>
      <c r="H8704" s="518" t="s">
        <v>149</v>
      </c>
      <c r="I8704" s="518">
        <v>534354</v>
      </c>
    </row>
    <row r="8705" spans="1:9" x14ac:dyDescent="0.2">
      <c r="A8705" s="518" t="s">
        <v>297</v>
      </c>
      <c r="B8705" s="518">
        <v>534388</v>
      </c>
      <c r="C8705" s="518" t="s">
        <v>2660</v>
      </c>
      <c r="D8705" s="518" t="s">
        <v>397</v>
      </c>
      <c r="E8705" s="859">
        <v>21</v>
      </c>
      <c r="F8705" s="859">
        <v>0</v>
      </c>
      <c r="G8705" s="518" t="s">
        <v>122</v>
      </c>
      <c r="H8705" s="518" t="s">
        <v>297</v>
      </c>
      <c r="I8705" s="518">
        <v>534388</v>
      </c>
    </row>
    <row r="8706" spans="1:9" x14ac:dyDescent="0.2">
      <c r="A8706" s="518" t="s">
        <v>297</v>
      </c>
      <c r="B8706" s="518">
        <v>534420</v>
      </c>
      <c r="C8706" s="518" t="s">
        <v>2660</v>
      </c>
      <c r="D8706" s="518" t="s">
        <v>2737</v>
      </c>
      <c r="E8706" s="859">
        <v>15</v>
      </c>
      <c r="F8706" s="859">
        <v>0</v>
      </c>
      <c r="G8706" s="518" t="s">
        <v>122</v>
      </c>
      <c r="H8706" s="518" t="s">
        <v>297</v>
      </c>
      <c r="I8706" s="518">
        <v>534420</v>
      </c>
    </row>
    <row r="8707" spans="1:9" x14ac:dyDescent="0.2">
      <c r="A8707" s="518" t="s">
        <v>256</v>
      </c>
      <c r="B8707" s="518">
        <v>534446</v>
      </c>
      <c r="C8707" s="518" t="s">
        <v>2660</v>
      </c>
      <c r="D8707" s="518" t="s">
        <v>636</v>
      </c>
      <c r="E8707" s="859">
        <v>31</v>
      </c>
      <c r="F8707" s="859">
        <v>31</v>
      </c>
      <c r="G8707" s="518" t="s">
        <v>122</v>
      </c>
      <c r="H8707" s="518" t="s">
        <v>256</v>
      </c>
      <c r="I8707" s="518">
        <v>534446</v>
      </c>
    </row>
    <row r="8708" spans="1:9" x14ac:dyDescent="0.2">
      <c r="A8708" s="518" t="s">
        <v>256</v>
      </c>
      <c r="B8708" s="518">
        <v>534453</v>
      </c>
      <c r="C8708" s="518" t="s">
        <v>2660</v>
      </c>
      <c r="D8708" s="518" t="s">
        <v>8245</v>
      </c>
      <c r="E8708" s="859">
        <v>29</v>
      </c>
      <c r="F8708" s="859">
        <v>29</v>
      </c>
      <c r="G8708" s="518" t="s">
        <v>122</v>
      </c>
      <c r="H8708" s="518" t="s">
        <v>256</v>
      </c>
      <c r="I8708" s="518">
        <v>534453</v>
      </c>
    </row>
    <row r="8709" spans="1:9" x14ac:dyDescent="0.2">
      <c r="A8709" s="518" t="s">
        <v>256</v>
      </c>
      <c r="B8709" s="518">
        <v>534461</v>
      </c>
      <c r="C8709" s="518" t="s">
        <v>2660</v>
      </c>
      <c r="D8709" s="518" t="s">
        <v>2738</v>
      </c>
      <c r="E8709" s="859">
        <v>22</v>
      </c>
      <c r="F8709" s="859">
        <v>22</v>
      </c>
      <c r="G8709" s="518" t="s">
        <v>122</v>
      </c>
      <c r="H8709" s="518" t="s">
        <v>256</v>
      </c>
      <c r="I8709" s="518">
        <v>534461</v>
      </c>
    </row>
    <row r="8710" spans="1:9" x14ac:dyDescent="0.2">
      <c r="A8710" s="518" t="s">
        <v>256</v>
      </c>
      <c r="B8710" s="518">
        <v>534479</v>
      </c>
      <c r="C8710" s="518" t="s">
        <v>2660</v>
      </c>
      <c r="D8710" s="518" t="s">
        <v>2739</v>
      </c>
      <c r="E8710" s="859">
        <v>29</v>
      </c>
      <c r="F8710" s="859">
        <v>29</v>
      </c>
      <c r="G8710" s="518" t="s">
        <v>122</v>
      </c>
      <c r="H8710" s="518" t="s">
        <v>256</v>
      </c>
      <c r="I8710" s="518">
        <v>534479</v>
      </c>
    </row>
    <row r="8711" spans="1:9" x14ac:dyDescent="0.2">
      <c r="A8711" s="518" t="s">
        <v>256</v>
      </c>
      <c r="B8711" s="518">
        <v>534487</v>
      </c>
      <c r="C8711" s="518" t="s">
        <v>2660</v>
      </c>
      <c r="D8711" s="518" t="s">
        <v>8246</v>
      </c>
      <c r="E8711" s="859">
        <v>24</v>
      </c>
      <c r="F8711" s="859">
        <v>24</v>
      </c>
      <c r="G8711" s="518" t="s">
        <v>122</v>
      </c>
      <c r="H8711" s="518" t="s">
        <v>256</v>
      </c>
      <c r="I8711" s="518">
        <v>534487</v>
      </c>
    </row>
    <row r="8712" spans="1:9" x14ac:dyDescent="0.2">
      <c r="A8712" s="518" t="s">
        <v>256</v>
      </c>
      <c r="B8712" s="518">
        <v>534495</v>
      </c>
      <c r="C8712" s="518" t="s">
        <v>2660</v>
      </c>
      <c r="D8712" s="518" t="s">
        <v>8247</v>
      </c>
      <c r="E8712" s="859">
        <v>24</v>
      </c>
      <c r="F8712" s="859">
        <v>24</v>
      </c>
      <c r="G8712" s="518" t="s">
        <v>122</v>
      </c>
      <c r="H8712" s="518" t="s">
        <v>256</v>
      </c>
      <c r="I8712" s="518">
        <v>534495</v>
      </c>
    </row>
    <row r="8713" spans="1:9" x14ac:dyDescent="0.2">
      <c r="A8713" s="518" t="s">
        <v>256</v>
      </c>
      <c r="B8713" s="518">
        <v>534503</v>
      </c>
      <c r="C8713" s="518" t="s">
        <v>2660</v>
      </c>
      <c r="D8713" s="518" t="s">
        <v>8248</v>
      </c>
      <c r="E8713" s="859">
        <v>19</v>
      </c>
      <c r="F8713" s="859">
        <v>19</v>
      </c>
      <c r="G8713" s="518" t="s">
        <v>122</v>
      </c>
      <c r="H8713" s="518" t="s">
        <v>256</v>
      </c>
      <c r="I8713" s="518">
        <v>534503</v>
      </c>
    </row>
    <row r="8714" spans="1:9" x14ac:dyDescent="0.2">
      <c r="A8714" s="518" t="s">
        <v>256</v>
      </c>
      <c r="B8714" s="518">
        <v>534511</v>
      </c>
      <c r="C8714" s="518" t="s">
        <v>2660</v>
      </c>
      <c r="D8714" s="518" t="s">
        <v>8249</v>
      </c>
      <c r="E8714" s="859">
        <v>30</v>
      </c>
      <c r="F8714" s="859">
        <v>30</v>
      </c>
      <c r="G8714" s="518" t="s">
        <v>122</v>
      </c>
      <c r="H8714" s="518" t="s">
        <v>256</v>
      </c>
      <c r="I8714" s="518">
        <v>534511</v>
      </c>
    </row>
    <row r="8715" spans="1:9" x14ac:dyDescent="0.2">
      <c r="A8715" s="518" t="s">
        <v>256</v>
      </c>
      <c r="B8715" s="518">
        <v>534529</v>
      </c>
      <c r="C8715" s="518" t="s">
        <v>2660</v>
      </c>
      <c r="D8715" s="518" t="s">
        <v>680</v>
      </c>
      <c r="E8715" s="859">
        <v>20</v>
      </c>
      <c r="F8715" s="859">
        <v>20</v>
      </c>
      <c r="G8715" s="518" t="s">
        <v>122</v>
      </c>
      <c r="H8715" s="518" t="s">
        <v>256</v>
      </c>
      <c r="I8715" s="518">
        <v>534529</v>
      </c>
    </row>
    <row r="8716" spans="1:9" x14ac:dyDescent="0.2">
      <c r="A8716" s="518" t="s">
        <v>256</v>
      </c>
      <c r="B8716" s="518">
        <v>534537</v>
      </c>
      <c r="C8716" s="518" t="s">
        <v>2660</v>
      </c>
      <c r="D8716" s="518" t="s">
        <v>8250</v>
      </c>
      <c r="E8716" s="859">
        <v>34</v>
      </c>
      <c r="F8716" s="859">
        <v>34</v>
      </c>
      <c r="G8716" s="518" t="s">
        <v>122</v>
      </c>
      <c r="H8716" s="518" t="s">
        <v>256</v>
      </c>
      <c r="I8716" s="518">
        <v>534537</v>
      </c>
    </row>
    <row r="8717" spans="1:9" x14ac:dyDescent="0.2">
      <c r="A8717" s="518" t="s">
        <v>256</v>
      </c>
      <c r="B8717" s="518">
        <v>534545</v>
      </c>
      <c r="C8717" s="518" t="s">
        <v>2660</v>
      </c>
      <c r="D8717" s="518" t="s">
        <v>743</v>
      </c>
      <c r="E8717" s="859">
        <v>26</v>
      </c>
      <c r="F8717" s="859">
        <v>26</v>
      </c>
      <c r="G8717" s="518" t="s">
        <v>122</v>
      </c>
      <c r="H8717" s="518" t="s">
        <v>256</v>
      </c>
      <c r="I8717" s="518">
        <v>534545</v>
      </c>
    </row>
    <row r="8718" spans="1:9" x14ac:dyDescent="0.2">
      <c r="A8718" s="518" t="s">
        <v>256</v>
      </c>
      <c r="B8718" s="518">
        <v>534552</v>
      </c>
      <c r="C8718" s="518" t="s">
        <v>2660</v>
      </c>
      <c r="D8718" s="518" t="s">
        <v>8251</v>
      </c>
      <c r="E8718" s="859">
        <v>17</v>
      </c>
      <c r="F8718" s="859">
        <v>17</v>
      </c>
      <c r="G8718" s="518" t="s">
        <v>122</v>
      </c>
      <c r="H8718" s="518" t="s">
        <v>256</v>
      </c>
      <c r="I8718" s="518">
        <v>534552</v>
      </c>
    </row>
    <row r="8719" spans="1:9" x14ac:dyDescent="0.2">
      <c r="A8719" s="518" t="s">
        <v>256</v>
      </c>
      <c r="B8719" s="518">
        <v>534578</v>
      </c>
      <c r="C8719" s="518" t="s">
        <v>2660</v>
      </c>
      <c r="D8719" s="518" t="s">
        <v>796</v>
      </c>
      <c r="E8719" s="859">
        <v>33</v>
      </c>
      <c r="F8719" s="859">
        <v>33</v>
      </c>
      <c r="G8719" s="518" t="s">
        <v>122</v>
      </c>
      <c r="H8719" s="518" t="s">
        <v>256</v>
      </c>
      <c r="I8719" s="518">
        <v>534578</v>
      </c>
    </row>
    <row r="8720" spans="1:9" x14ac:dyDescent="0.2">
      <c r="A8720" s="518" t="s">
        <v>256</v>
      </c>
      <c r="B8720" s="518">
        <v>534586</v>
      </c>
      <c r="C8720" s="518" t="s">
        <v>2660</v>
      </c>
      <c r="D8720" s="518" t="s">
        <v>1831</v>
      </c>
      <c r="E8720" s="859">
        <v>24</v>
      </c>
      <c r="F8720" s="859">
        <v>24</v>
      </c>
      <c r="G8720" s="518" t="s">
        <v>122</v>
      </c>
      <c r="H8720" s="518" t="s">
        <v>256</v>
      </c>
      <c r="I8720" s="518">
        <v>534586</v>
      </c>
    </row>
    <row r="8721" spans="1:9" x14ac:dyDescent="0.2">
      <c r="A8721" s="518" t="s">
        <v>230</v>
      </c>
      <c r="B8721" s="518">
        <v>534594</v>
      </c>
      <c r="C8721" s="518" t="s">
        <v>2660</v>
      </c>
      <c r="D8721" s="518" t="s">
        <v>2815</v>
      </c>
      <c r="E8721" s="859">
        <v>31</v>
      </c>
      <c r="F8721" s="859">
        <v>20</v>
      </c>
      <c r="G8721" s="518" t="s">
        <v>122</v>
      </c>
      <c r="H8721" s="518" t="s">
        <v>230</v>
      </c>
      <c r="I8721" s="518">
        <v>534594</v>
      </c>
    </row>
    <row r="8722" spans="1:9" x14ac:dyDescent="0.2">
      <c r="A8722" s="518" t="s">
        <v>8494</v>
      </c>
      <c r="B8722" s="518">
        <v>534628</v>
      </c>
      <c r="C8722" s="518" t="s">
        <v>2660</v>
      </c>
      <c r="D8722" s="518" t="s">
        <v>697</v>
      </c>
      <c r="E8722" s="859">
        <v>28</v>
      </c>
      <c r="F8722" s="859">
        <v>28</v>
      </c>
      <c r="G8722" s="518" t="s">
        <v>122</v>
      </c>
      <c r="H8722" s="518" t="s">
        <v>8494</v>
      </c>
      <c r="I8722" s="518">
        <v>534628</v>
      </c>
    </row>
    <row r="8723" spans="1:9" x14ac:dyDescent="0.2">
      <c r="A8723" s="518" t="s">
        <v>8494</v>
      </c>
      <c r="B8723" s="518">
        <v>534636</v>
      </c>
      <c r="C8723" s="518" t="s">
        <v>2660</v>
      </c>
      <c r="D8723" s="518" t="s">
        <v>406</v>
      </c>
      <c r="E8723" s="859">
        <v>35</v>
      </c>
      <c r="F8723" s="859">
        <v>35</v>
      </c>
      <c r="G8723" s="518" t="s">
        <v>122</v>
      </c>
      <c r="H8723" s="518" t="s">
        <v>8494</v>
      </c>
      <c r="I8723" s="518">
        <v>534636</v>
      </c>
    </row>
    <row r="8724" spans="1:9" x14ac:dyDescent="0.2">
      <c r="A8724" s="518" t="s">
        <v>350</v>
      </c>
      <c r="B8724" s="518">
        <v>534677</v>
      </c>
      <c r="C8724" s="518" t="s">
        <v>2660</v>
      </c>
      <c r="D8724" s="518" t="s">
        <v>830</v>
      </c>
      <c r="E8724" s="859">
        <v>33</v>
      </c>
      <c r="F8724" s="859">
        <v>0</v>
      </c>
      <c r="G8724" s="518" t="s">
        <v>122</v>
      </c>
      <c r="H8724" s="518" t="s">
        <v>350</v>
      </c>
      <c r="I8724" s="518">
        <v>534677</v>
      </c>
    </row>
    <row r="8725" spans="1:9" x14ac:dyDescent="0.2">
      <c r="A8725" s="518" t="s">
        <v>318</v>
      </c>
      <c r="B8725" s="518">
        <v>534693</v>
      </c>
      <c r="C8725" s="518" t="s">
        <v>2660</v>
      </c>
      <c r="D8725" s="518" t="s">
        <v>1542</v>
      </c>
      <c r="E8725" s="859">
        <v>33</v>
      </c>
      <c r="F8725" s="859">
        <v>29</v>
      </c>
      <c r="G8725" s="518" t="s">
        <v>122</v>
      </c>
      <c r="H8725" s="518" t="s">
        <v>318</v>
      </c>
      <c r="I8725" s="518">
        <v>534693</v>
      </c>
    </row>
    <row r="8726" spans="1:9" x14ac:dyDescent="0.2">
      <c r="A8726" s="518" t="s">
        <v>318</v>
      </c>
      <c r="B8726" s="518">
        <v>534701</v>
      </c>
      <c r="C8726" s="518" t="s">
        <v>2660</v>
      </c>
      <c r="D8726" s="518" t="s">
        <v>529</v>
      </c>
      <c r="E8726" s="859">
        <v>22</v>
      </c>
      <c r="F8726" s="859">
        <v>21</v>
      </c>
      <c r="G8726" s="518" t="s">
        <v>122</v>
      </c>
      <c r="H8726" s="518" t="s">
        <v>318</v>
      </c>
      <c r="I8726" s="518">
        <v>534701</v>
      </c>
    </row>
    <row r="8727" spans="1:9" x14ac:dyDescent="0.2">
      <c r="A8727" s="518" t="s">
        <v>385</v>
      </c>
      <c r="B8727" s="518">
        <v>534719</v>
      </c>
      <c r="C8727" s="518" t="s">
        <v>2660</v>
      </c>
      <c r="D8727" s="518" t="s">
        <v>429</v>
      </c>
      <c r="E8727" s="859">
        <v>31</v>
      </c>
      <c r="F8727" s="859">
        <v>19</v>
      </c>
      <c r="G8727" s="518" t="s">
        <v>122</v>
      </c>
      <c r="H8727" s="518" t="s">
        <v>385</v>
      </c>
      <c r="I8727" s="518">
        <v>534719</v>
      </c>
    </row>
    <row r="8728" spans="1:9" x14ac:dyDescent="0.2">
      <c r="A8728" s="518" t="s">
        <v>250</v>
      </c>
      <c r="B8728" s="518">
        <v>534727</v>
      </c>
      <c r="C8728" s="518" t="s">
        <v>2660</v>
      </c>
      <c r="D8728" s="518" t="s">
        <v>2246</v>
      </c>
      <c r="E8728" s="859">
        <v>20</v>
      </c>
      <c r="F8728" s="859">
        <v>20</v>
      </c>
      <c r="G8728" s="518" t="s">
        <v>122</v>
      </c>
      <c r="H8728" s="518" t="s">
        <v>250</v>
      </c>
      <c r="I8728" s="518">
        <v>534727</v>
      </c>
    </row>
    <row r="8729" spans="1:9" x14ac:dyDescent="0.2">
      <c r="A8729" s="518" t="s">
        <v>371</v>
      </c>
      <c r="B8729" s="518">
        <v>534750</v>
      </c>
      <c r="C8729" s="518" t="s">
        <v>2660</v>
      </c>
      <c r="D8729" s="518" t="s">
        <v>2247</v>
      </c>
      <c r="E8729" s="859">
        <v>25</v>
      </c>
      <c r="F8729" s="859">
        <v>23</v>
      </c>
      <c r="G8729" s="518" t="s">
        <v>122</v>
      </c>
      <c r="H8729" s="518" t="s">
        <v>371</v>
      </c>
      <c r="I8729" s="518">
        <v>534750</v>
      </c>
    </row>
    <row r="8730" spans="1:9" x14ac:dyDescent="0.2">
      <c r="A8730" s="518" t="s">
        <v>371</v>
      </c>
      <c r="B8730" s="518">
        <v>534768</v>
      </c>
      <c r="C8730" s="518" t="s">
        <v>2660</v>
      </c>
      <c r="D8730" s="518" t="s">
        <v>6884</v>
      </c>
      <c r="E8730" s="859">
        <v>28</v>
      </c>
      <c r="F8730" s="859">
        <v>25</v>
      </c>
      <c r="G8730" s="518" t="s">
        <v>122</v>
      </c>
      <c r="H8730" s="518" t="s">
        <v>371</v>
      </c>
      <c r="I8730" s="518">
        <v>534768</v>
      </c>
    </row>
    <row r="8731" spans="1:9" x14ac:dyDescent="0.2">
      <c r="A8731" s="518" t="s">
        <v>371</v>
      </c>
      <c r="B8731" s="518">
        <v>534776</v>
      </c>
      <c r="C8731" s="518" t="s">
        <v>2660</v>
      </c>
      <c r="D8731" s="518" t="s">
        <v>2248</v>
      </c>
      <c r="E8731" s="859">
        <v>29</v>
      </c>
      <c r="F8731" s="859">
        <v>29</v>
      </c>
      <c r="G8731" s="518" t="s">
        <v>122</v>
      </c>
      <c r="H8731" s="518" t="s">
        <v>371</v>
      </c>
      <c r="I8731" s="518">
        <v>534776</v>
      </c>
    </row>
    <row r="8732" spans="1:9" x14ac:dyDescent="0.2">
      <c r="A8732" s="518" t="s">
        <v>371</v>
      </c>
      <c r="B8732" s="518">
        <v>534784</v>
      </c>
      <c r="C8732" s="518" t="s">
        <v>2660</v>
      </c>
      <c r="D8732" s="518" t="s">
        <v>2249</v>
      </c>
      <c r="E8732" s="859">
        <v>29</v>
      </c>
      <c r="F8732" s="859">
        <v>29</v>
      </c>
      <c r="G8732" s="518" t="s">
        <v>122</v>
      </c>
      <c r="H8732" s="518" t="s">
        <v>371</v>
      </c>
      <c r="I8732" s="518">
        <v>534784</v>
      </c>
    </row>
    <row r="8733" spans="1:9" x14ac:dyDescent="0.2">
      <c r="A8733" s="518" t="s">
        <v>371</v>
      </c>
      <c r="B8733" s="518">
        <v>534792</v>
      </c>
      <c r="C8733" s="518" t="s">
        <v>2660</v>
      </c>
      <c r="D8733" s="518" t="s">
        <v>2250</v>
      </c>
      <c r="E8733" s="859">
        <v>26</v>
      </c>
      <c r="F8733" s="859">
        <v>26</v>
      </c>
      <c r="G8733" s="518" t="s">
        <v>122</v>
      </c>
      <c r="H8733" s="518" t="s">
        <v>371</v>
      </c>
      <c r="I8733" s="518">
        <v>534792</v>
      </c>
    </row>
    <row r="8734" spans="1:9" x14ac:dyDescent="0.2">
      <c r="A8734" s="518" t="s">
        <v>351</v>
      </c>
      <c r="B8734" s="518">
        <v>534800</v>
      </c>
      <c r="C8734" s="518" t="s">
        <v>2660</v>
      </c>
      <c r="D8734" s="518" t="s">
        <v>2251</v>
      </c>
      <c r="E8734" s="859">
        <v>32</v>
      </c>
      <c r="F8734" s="859">
        <v>32</v>
      </c>
      <c r="G8734" s="518" t="s">
        <v>122</v>
      </c>
      <c r="H8734" s="518" t="s">
        <v>351</v>
      </c>
      <c r="I8734" s="518">
        <v>534800</v>
      </c>
    </row>
    <row r="8735" spans="1:9" x14ac:dyDescent="0.2">
      <c r="A8735" s="518" t="s">
        <v>248</v>
      </c>
      <c r="B8735" s="518">
        <v>534859</v>
      </c>
      <c r="C8735" s="518" t="s">
        <v>2660</v>
      </c>
      <c r="D8735" s="518" t="s">
        <v>2282</v>
      </c>
      <c r="E8735" s="859">
        <v>32</v>
      </c>
      <c r="F8735" s="859">
        <v>32</v>
      </c>
      <c r="G8735" s="518" t="s">
        <v>122</v>
      </c>
      <c r="H8735" s="518" t="s">
        <v>248</v>
      </c>
      <c r="I8735" s="518">
        <v>534859</v>
      </c>
    </row>
    <row r="8736" spans="1:9" x14ac:dyDescent="0.2">
      <c r="A8736" s="518" t="s">
        <v>178</v>
      </c>
      <c r="B8736" s="518">
        <v>534875</v>
      </c>
      <c r="C8736" s="518" t="s">
        <v>2660</v>
      </c>
      <c r="D8736" s="518" t="s">
        <v>2333</v>
      </c>
      <c r="E8736" s="859">
        <v>21</v>
      </c>
      <c r="F8736" s="859">
        <v>20</v>
      </c>
      <c r="G8736" s="518" t="s">
        <v>122</v>
      </c>
      <c r="H8736" s="518" t="s">
        <v>178</v>
      </c>
      <c r="I8736" s="518">
        <v>534875</v>
      </c>
    </row>
    <row r="8737" spans="1:9" x14ac:dyDescent="0.2">
      <c r="A8737" s="518" t="s">
        <v>248</v>
      </c>
      <c r="B8737" s="518">
        <v>534883</v>
      </c>
      <c r="C8737" s="518" t="s">
        <v>2660</v>
      </c>
      <c r="D8737" s="518" t="s">
        <v>861</v>
      </c>
      <c r="E8737" s="859">
        <v>29</v>
      </c>
      <c r="F8737" s="859">
        <v>17</v>
      </c>
      <c r="G8737" s="518" t="s">
        <v>122</v>
      </c>
      <c r="H8737" s="518" t="s">
        <v>248</v>
      </c>
      <c r="I8737" s="518">
        <v>534883</v>
      </c>
    </row>
    <row r="8738" spans="1:9" x14ac:dyDescent="0.2">
      <c r="A8738" s="518" t="s">
        <v>248</v>
      </c>
      <c r="B8738" s="518">
        <v>534933</v>
      </c>
      <c r="C8738" s="518" t="s">
        <v>2660</v>
      </c>
      <c r="D8738" s="518" t="s">
        <v>2334</v>
      </c>
      <c r="E8738" s="859">
        <v>27</v>
      </c>
      <c r="F8738" s="859">
        <v>27</v>
      </c>
      <c r="G8738" s="518" t="s">
        <v>122</v>
      </c>
      <c r="H8738" s="518" t="s">
        <v>248</v>
      </c>
      <c r="I8738" s="518">
        <v>534933</v>
      </c>
    </row>
    <row r="8739" spans="1:9" x14ac:dyDescent="0.2">
      <c r="A8739" s="518" t="s">
        <v>248</v>
      </c>
      <c r="B8739" s="518">
        <v>534958</v>
      </c>
      <c r="C8739" s="518" t="s">
        <v>2660</v>
      </c>
      <c r="D8739" s="518" t="s">
        <v>1876</v>
      </c>
      <c r="E8739" s="859">
        <v>31</v>
      </c>
      <c r="F8739" s="859">
        <v>31</v>
      </c>
      <c r="G8739" s="518" t="s">
        <v>122</v>
      </c>
      <c r="H8739" s="518" t="s">
        <v>248</v>
      </c>
      <c r="I8739" s="518">
        <v>534958</v>
      </c>
    </row>
    <row r="8740" spans="1:9" x14ac:dyDescent="0.2">
      <c r="A8740" s="518" t="s">
        <v>248</v>
      </c>
      <c r="B8740" s="518">
        <v>534966</v>
      </c>
      <c r="C8740" s="518" t="s">
        <v>2660</v>
      </c>
      <c r="D8740" s="518" t="s">
        <v>1629</v>
      </c>
      <c r="E8740" s="859">
        <v>28</v>
      </c>
      <c r="F8740" s="859">
        <v>28</v>
      </c>
      <c r="G8740" s="518" t="s">
        <v>122</v>
      </c>
      <c r="H8740" s="518" t="s">
        <v>248</v>
      </c>
      <c r="I8740" s="518">
        <v>534966</v>
      </c>
    </row>
    <row r="8741" spans="1:9" x14ac:dyDescent="0.2">
      <c r="A8741" s="518" t="s">
        <v>248</v>
      </c>
      <c r="B8741" s="518">
        <v>534982</v>
      </c>
      <c r="C8741" s="518" t="s">
        <v>2660</v>
      </c>
      <c r="D8741" s="518" t="s">
        <v>1118</v>
      </c>
      <c r="E8741" s="859">
        <v>32</v>
      </c>
      <c r="F8741" s="859">
        <v>32</v>
      </c>
      <c r="G8741" s="518" t="s">
        <v>122</v>
      </c>
      <c r="H8741" s="518" t="s">
        <v>248</v>
      </c>
      <c r="I8741" s="518">
        <v>534982</v>
      </c>
    </row>
    <row r="8742" spans="1:9" x14ac:dyDescent="0.2">
      <c r="A8742" s="518" t="s">
        <v>373</v>
      </c>
      <c r="B8742" s="518">
        <v>535013</v>
      </c>
      <c r="C8742" s="518" t="s">
        <v>2660</v>
      </c>
      <c r="D8742" s="518" t="s">
        <v>1965</v>
      </c>
      <c r="E8742" s="859">
        <v>14</v>
      </c>
      <c r="F8742" s="859">
        <v>5</v>
      </c>
      <c r="G8742" s="518" t="s">
        <v>122</v>
      </c>
      <c r="H8742" s="518" t="s">
        <v>373</v>
      </c>
      <c r="I8742" s="518">
        <v>577494</v>
      </c>
    </row>
    <row r="8743" spans="1:9" x14ac:dyDescent="0.2">
      <c r="A8743" s="518" t="s">
        <v>373</v>
      </c>
      <c r="B8743" s="518">
        <v>535039</v>
      </c>
      <c r="C8743" s="518" t="s">
        <v>2660</v>
      </c>
      <c r="D8743" s="518" t="s">
        <v>1391</v>
      </c>
      <c r="E8743" s="859">
        <v>31</v>
      </c>
      <c r="F8743" s="859">
        <v>31</v>
      </c>
      <c r="G8743" s="518" t="s">
        <v>122</v>
      </c>
      <c r="H8743" s="518" t="s">
        <v>373</v>
      </c>
      <c r="I8743" s="518">
        <v>535039</v>
      </c>
    </row>
    <row r="8744" spans="1:9" x14ac:dyDescent="0.2">
      <c r="A8744" s="518" t="s">
        <v>373</v>
      </c>
      <c r="B8744" s="518">
        <v>535047</v>
      </c>
      <c r="C8744" s="518" t="s">
        <v>2660</v>
      </c>
      <c r="D8744" s="518" t="s">
        <v>1037</v>
      </c>
      <c r="E8744" s="859">
        <v>29</v>
      </c>
      <c r="F8744" s="859">
        <v>29</v>
      </c>
      <c r="G8744" s="518" t="s">
        <v>122</v>
      </c>
      <c r="H8744" s="518" t="s">
        <v>373</v>
      </c>
      <c r="I8744" s="518">
        <v>535047</v>
      </c>
    </row>
    <row r="8745" spans="1:9" x14ac:dyDescent="0.2">
      <c r="A8745" s="518" t="s">
        <v>373</v>
      </c>
      <c r="B8745" s="518">
        <v>535054</v>
      </c>
      <c r="C8745" s="518" t="s">
        <v>2660</v>
      </c>
      <c r="D8745" s="518" t="s">
        <v>455</v>
      </c>
      <c r="E8745" s="859">
        <v>29</v>
      </c>
      <c r="F8745" s="859">
        <v>29</v>
      </c>
      <c r="G8745" s="518" t="s">
        <v>122</v>
      </c>
      <c r="H8745" s="518" t="s">
        <v>373</v>
      </c>
      <c r="I8745" s="518">
        <v>535054</v>
      </c>
    </row>
    <row r="8746" spans="1:9" x14ac:dyDescent="0.2">
      <c r="A8746" s="518" t="s">
        <v>373</v>
      </c>
      <c r="B8746" s="518">
        <v>535062</v>
      </c>
      <c r="C8746" s="518" t="s">
        <v>2660</v>
      </c>
      <c r="D8746" s="518" t="s">
        <v>2424</v>
      </c>
      <c r="E8746" s="859">
        <v>31</v>
      </c>
      <c r="F8746" s="859">
        <v>31</v>
      </c>
      <c r="G8746" s="518" t="s">
        <v>122</v>
      </c>
      <c r="H8746" s="518" t="s">
        <v>373</v>
      </c>
      <c r="I8746" s="518">
        <v>535062</v>
      </c>
    </row>
    <row r="8747" spans="1:9" x14ac:dyDescent="0.2">
      <c r="A8747" s="518" t="s">
        <v>373</v>
      </c>
      <c r="B8747" s="518">
        <v>535088</v>
      </c>
      <c r="C8747" s="518" t="s">
        <v>2660</v>
      </c>
      <c r="D8747" s="518" t="s">
        <v>2425</v>
      </c>
      <c r="E8747" s="859">
        <v>35</v>
      </c>
      <c r="F8747" s="859">
        <v>3</v>
      </c>
      <c r="G8747" s="518" t="s">
        <v>122</v>
      </c>
      <c r="H8747" s="518" t="s">
        <v>373</v>
      </c>
      <c r="I8747" s="518">
        <v>535096</v>
      </c>
    </row>
    <row r="8748" spans="1:9" x14ac:dyDescent="0.2">
      <c r="A8748" s="518" t="s">
        <v>373</v>
      </c>
      <c r="B8748" s="518">
        <v>535096</v>
      </c>
      <c r="C8748" s="518" t="s">
        <v>2660</v>
      </c>
      <c r="D8748" s="518" t="s">
        <v>2426</v>
      </c>
      <c r="E8748" s="859">
        <v>35</v>
      </c>
      <c r="F8748" s="859">
        <v>32</v>
      </c>
      <c r="G8748" s="518" t="s">
        <v>122</v>
      </c>
      <c r="H8748" s="518" t="s">
        <v>373</v>
      </c>
      <c r="I8748" s="518">
        <v>535096</v>
      </c>
    </row>
    <row r="8749" spans="1:9" x14ac:dyDescent="0.2">
      <c r="A8749" s="518" t="s">
        <v>373</v>
      </c>
      <c r="B8749" s="518">
        <v>535104</v>
      </c>
      <c r="C8749" s="518" t="s">
        <v>2660</v>
      </c>
      <c r="D8749" s="518" t="s">
        <v>1117</v>
      </c>
      <c r="E8749" s="859">
        <v>33</v>
      </c>
      <c r="F8749" s="859">
        <v>28</v>
      </c>
      <c r="G8749" s="518" t="s">
        <v>122</v>
      </c>
      <c r="H8749" s="518" t="s">
        <v>373</v>
      </c>
      <c r="I8749" s="518">
        <v>535104</v>
      </c>
    </row>
    <row r="8750" spans="1:9" x14ac:dyDescent="0.2">
      <c r="A8750" s="518" t="s">
        <v>220</v>
      </c>
      <c r="B8750" s="518">
        <v>535153</v>
      </c>
      <c r="C8750" s="518" t="s">
        <v>2660</v>
      </c>
      <c r="D8750" s="518" t="s">
        <v>746</v>
      </c>
      <c r="E8750" s="859">
        <v>34</v>
      </c>
      <c r="F8750" s="859">
        <v>0</v>
      </c>
      <c r="G8750" s="518" t="s">
        <v>122</v>
      </c>
      <c r="H8750" s="518" t="s">
        <v>220</v>
      </c>
      <c r="I8750" s="518">
        <v>535153</v>
      </c>
    </row>
    <row r="8751" spans="1:9" x14ac:dyDescent="0.2">
      <c r="A8751" s="518" t="s">
        <v>143</v>
      </c>
      <c r="B8751" s="518">
        <v>535195</v>
      </c>
      <c r="C8751" s="518" t="s">
        <v>2660</v>
      </c>
      <c r="D8751" s="518" t="s">
        <v>2427</v>
      </c>
      <c r="E8751" s="859">
        <v>31</v>
      </c>
      <c r="F8751" s="859">
        <v>31</v>
      </c>
      <c r="G8751" s="518" t="s">
        <v>122</v>
      </c>
      <c r="H8751" s="518" t="s">
        <v>143</v>
      </c>
      <c r="I8751" s="518">
        <v>535195</v>
      </c>
    </row>
    <row r="8752" spans="1:9" x14ac:dyDescent="0.2">
      <c r="A8752" s="518" t="s">
        <v>6576</v>
      </c>
      <c r="B8752" s="518">
        <v>535229</v>
      </c>
      <c r="C8752" s="518" t="s">
        <v>2660</v>
      </c>
      <c r="D8752" s="518" t="s">
        <v>6162</v>
      </c>
      <c r="E8752" s="859">
        <v>25</v>
      </c>
      <c r="F8752" s="859">
        <v>16</v>
      </c>
      <c r="G8752" s="518" t="s">
        <v>122</v>
      </c>
      <c r="H8752" s="518" t="s">
        <v>6576</v>
      </c>
      <c r="I8752" s="518">
        <v>535229</v>
      </c>
    </row>
    <row r="8753" spans="1:9" x14ac:dyDescent="0.2">
      <c r="A8753" s="518" t="s">
        <v>203</v>
      </c>
      <c r="B8753" s="518">
        <v>535237</v>
      </c>
      <c r="C8753" s="518" t="s">
        <v>2660</v>
      </c>
      <c r="D8753" s="518" t="s">
        <v>912</v>
      </c>
      <c r="E8753" s="859">
        <v>13</v>
      </c>
      <c r="F8753" s="859">
        <v>13</v>
      </c>
      <c r="G8753" s="518" t="s">
        <v>122</v>
      </c>
      <c r="H8753" s="518" t="s">
        <v>203</v>
      </c>
      <c r="I8753" s="518">
        <v>535237</v>
      </c>
    </row>
    <row r="8754" spans="1:9" x14ac:dyDescent="0.2">
      <c r="A8754" s="518" t="s">
        <v>203</v>
      </c>
      <c r="B8754" s="518">
        <v>535245</v>
      </c>
      <c r="C8754" s="518" t="s">
        <v>2660</v>
      </c>
      <c r="D8754" s="518" t="s">
        <v>799</v>
      </c>
      <c r="E8754" s="859">
        <v>24</v>
      </c>
      <c r="F8754" s="859">
        <v>24</v>
      </c>
      <c r="G8754" s="518" t="s">
        <v>122</v>
      </c>
      <c r="H8754" s="518" t="s">
        <v>203</v>
      </c>
      <c r="I8754" s="518">
        <v>535245</v>
      </c>
    </row>
    <row r="8755" spans="1:9" x14ac:dyDescent="0.2">
      <c r="A8755" s="518" t="s">
        <v>296</v>
      </c>
      <c r="B8755" s="518">
        <v>535260</v>
      </c>
      <c r="C8755" s="518" t="s">
        <v>2660</v>
      </c>
      <c r="D8755" s="518" t="s">
        <v>1359</v>
      </c>
      <c r="E8755" s="859">
        <v>32</v>
      </c>
      <c r="F8755" s="859">
        <v>32</v>
      </c>
      <c r="G8755" s="518" t="s">
        <v>122</v>
      </c>
      <c r="H8755" s="518" t="s">
        <v>296</v>
      </c>
      <c r="I8755" s="518">
        <v>535260</v>
      </c>
    </row>
    <row r="8756" spans="1:9" x14ac:dyDescent="0.2">
      <c r="A8756" s="518" t="s">
        <v>335</v>
      </c>
      <c r="B8756" s="518">
        <v>535484</v>
      </c>
      <c r="C8756" s="518" t="s">
        <v>2660</v>
      </c>
      <c r="D8756" s="518" t="s">
        <v>2269</v>
      </c>
      <c r="E8756" s="859">
        <v>30</v>
      </c>
      <c r="F8756" s="859">
        <v>30</v>
      </c>
      <c r="G8756" s="518" t="s">
        <v>122</v>
      </c>
      <c r="H8756" s="518" t="s">
        <v>335</v>
      </c>
      <c r="I8756" s="518">
        <v>535484</v>
      </c>
    </row>
    <row r="8757" spans="1:9" x14ac:dyDescent="0.2">
      <c r="A8757" s="518" t="s">
        <v>394</v>
      </c>
      <c r="B8757" s="518">
        <v>535500</v>
      </c>
      <c r="C8757" s="518" t="s">
        <v>2660</v>
      </c>
      <c r="D8757" s="518" t="s">
        <v>6163</v>
      </c>
      <c r="E8757" s="859">
        <v>33</v>
      </c>
      <c r="F8757" s="859">
        <v>33</v>
      </c>
      <c r="G8757" s="518" t="s">
        <v>122</v>
      </c>
      <c r="H8757" s="518" t="s">
        <v>394</v>
      </c>
      <c r="I8757" s="518">
        <v>535500</v>
      </c>
    </row>
    <row r="8758" spans="1:9" x14ac:dyDescent="0.2">
      <c r="A8758" s="518" t="s">
        <v>367</v>
      </c>
      <c r="B8758" s="518">
        <v>535609</v>
      </c>
      <c r="C8758" s="518" t="s">
        <v>2660</v>
      </c>
      <c r="D8758" s="518" t="s">
        <v>431</v>
      </c>
      <c r="E8758" s="859">
        <v>31</v>
      </c>
      <c r="F8758" s="859">
        <v>14</v>
      </c>
      <c r="G8758" s="518" t="s">
        <v>122</v>
      </c>
      <c r="H8758" s="518" t="s">
        <v>367</v>
      </c>
      <c r="I8758" s="518">
        <v>535609</v>
      </c>
    </row>
    <row r="8759" spans="1:9" x14ac:dyDescent="0.2">
      <c r="A8759" s="518" t="s">
        <v>367</v>
      </c>
      <c r="B8759" s="518">
        <v>535617</v>
      </c>
      <c r="C8759" s="518" t="s">
        <v>2660</v>
      </c>
      <c r="D8759" s="518" t="s">
        <v>527</v>
      </c>
      <c r="E8759" s="859">
        <v>30</v>
      </c>
      <c r="F8759" s="859">
        <v>12</v>
      </c>
      <c r="G8759" s="518" t="s">
        <v>122</v>
      </c>
      <c r="H8759" s="518" t="s">
        <v>367</v>
      </c>
      <c r="I8759" s="518">
        <v>535617</v>
      </c>
    </row>
    <row r="8760" spans="1:9" x14ac:dyDescent="0.2">
      <c r="A8760" s="518" t="s">
        <v>221</v>
      </c>
      <c r="B8760" s="518">
        <v>535625</v>
      </c>
      <c r="C8760" s="518" t="s">
        <v>2660</v>
      </c>
      <c r="D8760" s="518" t="s">
        <v>6885</v>
      </c>
      <c r="E8760" s="859">
        <v>25</v>
      </c>
      <c r="F8760" s="859">
        <v>25</v>
      </c>
      <c r="G8760" s="518" t="s">
        <v>122</v>
      </c>
      <c r="H8760" s="518" t="s">
        <v>221</v>
      </c>
      <c r="I8760" s="518">
        <v>535625</v>
      </c>
    </row>
    <row r="8761" spans="1:9" x14ac:dyDescent="0.2">
      <c r="A8761" s="518" t="s">
        <v>221</v>
      </c>
      <c r="B8761" s="518">
        <v>535633</v>
      </c>
      <c r="C8761" s="518" t="s">
        <v>2660</v>
      </c>
      <c r="D8761" s="518" t="s">
        <v>6886</v>
      </c>
      <c r="E8761" s="859">
        <v>35</v>
      </c>
      <c r="F8761" s="859">
        <v>35</v>
      </c>
      <c r="G8761" s="518" t="s">
        <v>122</v>
      </c>
      <c r="H8761" s="518" t="s">
        <v>221</v>
      </c>
      <c r="I8761" s="518">
        <v>535633</v>
      </c>
    </row>
    <row r="8762" spans="1:9" x14ac:dyDescent="0.2">
      <c r="A8762" s="518" t="s">
        <v>221</v>
      </c>
      <c r="B8762" s="518">
        <v>535658</v>
      </c>
      <c r="C8762" s="518" t="s">
        <v>2660</v>
      </c>
      <c r="D8762" s="518" t="s">
        <v>6887</v>
      </c>
      <c r="E8762" s="859">
        <v>31</v>
      </c>
      <c r="F8762" s="859">
        <v>31</v>
      </c>
      <c r="G8762" s="518" t="s">
        <v>122</v>
      </c>
      <c r="H8762" s="518" t="s">
        <v>221</v>
      </c>
      <c r="I8762" s="518">
        <v>535658</v>
      </c>
    </row>
    <row r="8763" spans="1:9" x14ac:dyDescent="0.2">
      <c r="A8763" s="518" t="s">
        <v>169</v>
      </c>
      <c r="B8763" s="518">
        <v>535666</v>
      </c>
      <c r="C8763" s="518" t="s">
        <v>2660</v>
      </c>
      <c r="D8763" s="518" t="s">
        <v>2623</v>
      </c>
      <c r="E8763" s="859">
        <v>34</v>
      </c>
      <c r="F8763" s="859">
        <v>20</v>
      </c>
      <c r="G8763" s="518" t="s">
        <v>122</v>
      </c>
      <c r="H8763" s="518" t="s">
        <v>169</v>
      </c>
      <c r="I8763" s="518">
        <v>535666</v>
      </c>
    </row>
    <row r="8764" spans="1:9" x14ac:dyDescent="0.2">
      <c r="A8764" s="518" t="s">
        <v>339</v>
      </c>
      <c r="B8764" s="518">
        <v>535674</v>
      </c>
      <c r="C8764" s="518" t="s">
        <v>2660</v>
      </c>
      <c r="D8764" s="518" t="s">
        <v>2624</v>
      </c>
      <c r="E8764" s="859">
        <v>35</v>
      </c>
      <c r="F8764" s="859">
        <v>22</v>
      </c>
      <c r="G8764" s="518" t="s">
        <v>122</v>
      </c>
      <c r="H8764" s="518" t="s">
        <v>339</v>
      </c>
      <c r="I8764" s="518">
        <v>535674</v>
      </c>
    </row>
    <row r="8765" spans="1:9" x14ac:dyDescent="0.2">
      <c r="A8765" s="518" t="s">
        <v>339</v>
      </c>
      <c r="B8765" s="518">
        <v>535682</v>
      </c>
      <c r="C8765" s="518" t="s">
        <v>2660</v>
      </c>
      <c r="D8765" s="518" t="s">
        <v>2416</v>
      </c>
      <c r="E8765" s="859">
        <v>24</v>
      </c>
      <c r="F8765" s="859">
        <v>17</v>
      </c>
      <c r="G8765" s="518" t="s">
        <v>122</v>
      </c>
      <c r="H8765" s="518" t="s">
        <v>339</v>
      </c>
      <c r="I8765" s="518">
        <v>535682</v>
      </c>
    </row>
    <row r="8766" spans="1:9" x14ac:dyDescent="0.2">
      <c r="A8766" s="518" t="s">
        <v>231</v>
      </c>
      <c r="B8766" s="518">
        <v>535690</v>
      </c>
      <c r="C8766" s="518" t="s">
        <v>2660</v>
      </c>
      <c r="D8766" s="518" t="s">
        <v>1361</v>
      </c>
      <c r="E8766" s="859">
        <v>33</v>
      </c>
      <c r="F8766" s="859">
        <v>26</v>
      </c>
      <c r="G8766" s="518" t="s">
        <v>122</v>
      </c>
      <c r="H8766" s="518" t="s">
        <v>231</v>
      </c>
      <c r="I8766" s="518">
        <v>535690</v>
      </c>
    </row>
    <row r="8767" spans="1:9" x14ac:dyDescent="0.2">
      <c r="A8767" s="518" t="s">
        <v>373</v>
      </c>
      <c r="B8767" s="518">
        <v>535740</v>
      </c>
      <c r="C8767" s="518" t="s">
        <v>2660</v>
      </c>
      <c r="D8767" s="518" t="s">
        <v>2696</v>
      </c>
      <c r="E8767" s="859">
        <v>33</v>
      </c>
      <c r="F8767" s="859">
        <v>33</v>
      </c>
      <c r="G8767" s="518" t="s">
        <v>122</v>
      </c>
      <c r="H8767" s="518" t="s">
        <v>373</v>
      </c>
      <c r="I8767" s="518">
        <v>535740</v>
      </c>
    </row>
    <row r="8768" spans="1:9" x14ac:dyDescent="0.2">
      <c r="A8768" s="518" t="s">
        <v>239</v>
      </c>
      <c r="B8768" s="518">
        <v>535757</v>
      </c>
      <c r="C8768" s="518" t="s">
        <v>2660</v>
      </c>
      <c r="D8768" s="518" t="s">
        <v>2697</v>
      </c>
      <c r="E8768" s="859">
        <v>31</v>
      </c>
      <c r="F8768" s="859">
        <v>26</v>
      </c>
      <c r="G8768" s="518" t="s">
        <v>122</v>
      </c>
      <c r="H8768" s="518" t="s">
        <v>239</v>
      </c>
      <c r="I8768" s="518">
        <v>535757</v>
      </c>
    </row>
    <row r="8769" spans="1:9" x14ac:dyDescent="0.2">
      <c r="A8769" s="518" t="s">
        <v>373</v>
      </c>
      <c r="B8769" s="518">
        <v>535765</v>
      </c>
      <c r="C8769" s="518" t="s">
        <v>2660</v>
      </c>
      <c r="D8769" s="518" t="s">
        <v>606</v>
      </c>
      <c r="E8769" s="859">
        <v>35</v>
      </c>
      <c r="F8769" s="859">
        <v>35</v>
      </c>
      <c r="G8769" s="518" t="s">
        <v>122</v>
      </c>
      <c r="H8769" s="518" t="s">
        <v>373</v>
      </c>
      <c r="I8769" s="518">
        <v>535765</v>
      </c>
    </row>
    <row r="8770" spans="1:9" x14ac:dyDescent="0.2">
      <c r="A8770" s="518" t="s">
        <v>368</v>
      </c>
      <c r="B8770" s="518">
        <v>535807</v>
      </c>
      <c r="C8770" s="518" t="s">
        <v>2660</v>
      </c>
      <c r="D8770" s="518" t="s">
        <v>2698</v>
      </c>
      <c r="E8770" s="859">
        <v>29</v>
      </c>
      <c r="F8770" s="859">
        <v>0</v>
      </c>
      <c r="G8770" s="518" t="s">
        <v>122</v>
      </c>
      <c r="H8770" s="518" t="s">
        <v>368</v>
      </c>
      <c r="I8770" s="518">
        <v>535807</v>
      </c>
    </row>
    <row r="8771" spans="1:9" x14ac:dyDescent="0.2">
      <c r="A8771" s="518" t="s">
        <v>190</v>
      </c>
      <c r="B8771" s="518">
        <v>535815</v>
      </c>
      <c r="C8771" s="518" t="s">
        <v>2660</v>
      </c>
      <c r="D8771" s="518" t="s">
        <v>740</v>
      </c>
      <c r="E8771" s="859">
        <v>32</v>
      </c>
      <c r="F8771" s="859">
        <v>31</v>
      </c>
      <c r="G8771" s="518" t="s">
        <v>122</v>
      </c>
      <c r="H8771" s="518" t="s">
        <v>190</v>
      </c>
      <c r="I8771" s="518">
        <v>535815</v>
      </c>
    </row>
    <row r="8772" spans="1:9" x14ac:dyDescent="0.2">
      <c r="A8772" s="518" t="s">
        <v>204</v>
      </c>
      <c r="B8772" s="518">
        <v>535856</v>
      </c>
      <c r="C8772" s="518" t="s">
        <v>2660</v>
      </c>
      <c r="D8772" s="518" t="s">
        <v>891</v>
      </c>
      <c r="E8772" s="859">
        <v>28</v>
      </c>
      <c r="F8772" s="859">
        <v>24</v>
      </c>
      <c r="G8772" s="518" t="s">
        <v>122</v>
      </c>
      <c r="H8772" s="518" t="s">
        <v>204</v>
      </c>
      <c r="I8772" s="518">
        <v>535856</v>
      </c>
    </row>
    <row r="8773" spans="1:9" x14ac:dyDescent="0.2">
      <c r="A8773" s="518" t="s">
        <v>190</v>
      </c>
      <c r="B8773" s="518">
        <v>535864</v>
      </c>
      <c r="C8773" s="518" t="s">
        <v>2660</v>
      </c>
      <c r="D8773" s="518" t="s">
        <v>1118</v>
      </c>
      <c r="E8773" s="859">
        <v>35</v>
      </c>
      <c r="F8773" s="859">
        <v>29</v>
      </c>
      <c r="G8773" s="518" t="s">
        <v>122</v>
      </c>
      <c r="H8773" s="518" t="s">
        <v>190</v>
      </c>
      <c r="I8773" s="518">
        <v>535864</v>
      </c>
    </row>
    <row r="8774" spans="1:9" x14ac:dyDescent="0.2">
      <c r="A8774" s="518" t="s">
        <v>215</v>
      </c>
      <c r="B8774" s="518">
        <v>535898</v>
      </c>
      <c r="C8774" s="518" t="s">
        <v>2660</v>
      </c>
      <c r="D8774" s="518" t="s">
        <v>1189</v>
      </c>
      <c r="E8774" s="859">
        <v>18</v>
      </c>
      <c r="F8774" s="859">
        <v>18</v>
      </c>
      <c r="G8774" s="518" t="s">
        <v>122</v>
      </c>
      <c r="H8774" s="518" t="s">
        <v>215</v>
      </c>
      <c r="I8774" s="518">
        <v>535898</v>
      </c>
    </row>
    <row r="8775" spans="1:9" x14ac:dyDescent="0.2">
      <c r="A8775" s="518" t="s">
        <v>369</v>
      </c>
      <c r="B8775" s="518">
        <v>535906</v>
      </c>
      <c r="C8775" s="518" t="s">
        <v>2660</v>
      </c>
      <c r="D8775" s="518" t="s">
        <v>713</v>
      </c>
      <c r="E8775" s="859">
        <v>35</v>
      </c>
      <c r="F8775" s="859">
        <v>33</v>
      </c>
      <c r="G8775" s="518" t="s">
        <v>122</v>
      </c>
      <c r="H8775" s="518" t="s">
        <v>369</v>
      </c>
      <c r="I8775" s="518">
        <v>535906</v>
      </c>
    </row>
    <row r="8776" spans="1:9" x14ac:dyDescent="0.2">
      <c r="A8776" s="518" t="s">
        <v>369</v>
      </c>
      <c r="B8776" s="518">
        <v>535914</v>
      </c>
      <c r="C8776" s="518" t="s">
        <v>2660</v>
      </c>
      <c r="D8776" s="518" t="s">
        <v>2741</v>
      </c>
      <c r="E8776" s="859">
        <v>34</v>
      </c>
      <c r="F8776" s="859">
        <v>30</v>
      </c>
      <c r="G8776" s="518" t="s">
        <v>122</v>
      </c>
      <c r="H8776" s="518" t="s">
        <v>369</v>
      </c>
      <c r="I8776" s="518">
        <v>535914</v>
      </c>
    </row>
    <row r="8777" spans="1:9" x14ac:dyDescent="0.2">
      <c r="A8777" s="518" t="s">
        <v>364</v>
      </c>
      <c r="B8777" s="518">
        <v>535955</v>
      </c>
      <c r="C8777" s="518" t="s">
        <v>2660</v>
      </c>
      <c r="D8777" s="518" t="s">
        <v>2889</v>
      </c>
      <c r="E8777" s="859">
        <v>34</v>
      </c>
      <c r="F8777" s="859">
        <v>0</v>
      </c>
      <c r="G8777" s="518" t="s">
        <v>122</v>
      </c>
      <c r="H8777" s="518" t="s">
        <v>364</v>
      </c>
      <c r="I8777" s="518">
        <v>535955</v>
      </c>
    </row>
    <row r="8778" spans="1:9" x14ac:dyDescent="0.2">
      <c r="A8778" s="518" t="s">
        <v>364</v>
      </c>
      <c r="B8778" s="518">
        <v>535963</v>
      </c>
      <c r="C8778" s="518" t="s">
        <v>2660</v>
      </c>
      <c r="D8778" s="518" t="s">
        <v>718</v>
      </c>
      <c r="E8778" s="859">
        <v>35</v>
      </c>
      <c r="F8778" s="859">
        <v>0</v>
      </c>
      <c r="G8778" s="518" t="s">
        <v>122</v>
      </c>
      <c r="H8778" s="518" t="s">
        <v>364</v>
      </c>
      <c r="I8778" s="518">
        <v>535963</v>
      </c>
    </row>
    <row r="8779" spans="1:9" x14ac:dyDescent="0.2">
      <c r="A8779" s="518" t="s">
        <v>342</v>
      </c>
      <c r="B8779" s="518">
        <v>535971</v>
      </c>
      <c r="C8779" s="518" t="s">
        <v>2660</v>
      </c>
      <c r="D8779" s="518" t="s">
        <v>2775</v>
      </c>
      <c r="E8779" s="859">
        <v>34</v>
      </c>
      <c r="F8779" s="859">
        <v>34</v>
      </c>
      <c r="G8779" s="518" t="s">
        <v>122</v>
      </c>
      <c r="H8779" s="518" t="s">
        <v>342</v>
      </c>
      <c r="I8779" s="518">
        <v>535971</v>
      </c>
    </row>
    <row r="8780" spans="1:9" x14ac:dyDescent="0.2">
      <c r="A8780" s="518" t="s">
        <v>256</v>
      </c>
      <c r="B8780" s="518">
        <v>535989</v>
      </c>
      <c r="C8780" s="518" t="s">
        <v>2660</v>
      </c>
      <c r="D8780" s="518" t="s">
        <v>855</v>
      </c>
      <c r="E8780" s="859">
        <v>33</v>
      </c>
      <c r="F8780" s="859">
        <v>33</v>
      </c>
      <c r="G8780" s="518" t="s">
        <v>122</v>
      </c>
      <c r="H8780" s="518" t="s">
        <v>256</v>
      </c>
      <c r="I8780" s="518">
        <v>535989</v>
      </c>
    </row>
    <row r="8781" spans="1:9" x14ac:dyDescent="0.2">
      <c r="A8781" s="518" t="s">
        <v>256</v>
      </c>
      <c r="B8781" s="518">
        <v>535997</v>
      </c>
      <c r="C8781" s="518" t="s">
        <v>2660</v>
      </c>
      <c r="D8781" s="518" t="s">
        <v>8252</v>
      </c>
      <c r="E8781" s="859">
        <v>22</v>
      </c>
      <c r="F8781" s="859">
        <v>42</v>
      </c>
      <c r="G8781" s="518" t="s">
        <v>122</v>
      </c>
      <c r="H8781" s="518" t="s">
        <v>256</v>
      </c>
      <c r="I8781" s="518">
        <v>535997</v>
      </c>
    </row>
    <row r="8782" spans="1:9" x14ac:dyDescent="0.2">
      <c r="A8782" s="518" t="s">
        <v>256</v>
      </c>
      <c r="B8782" s="518">
        <v>536003</v>
      </c>
      <c r="C8782" s="518" t="s">
        <v>2660</v>
      </c>
      <c r="D8782" s="518" t="s">
        <v>2776</v>
      </c>
      <c r="E8782" s="859">
        <v>22</v>
      </c>
      <c r="F8782" s="859">
        <v>22</v>
      </c>
      <c r="G8782" s="518" t="s">
        <v>122</v>
      </c>
      <c r="H8782" s="518" t="s">
        <v>256</v>
      </c>
      <c r="I8782" s="518">
        <v>536003</v>
      </c>
    </row>
    <row r="8783" spans="1:9" x14ac:dyDescent="0.2">
      <c r="A8783" s="518" t="s">
        <v>256</v>
      </c>
      <c r="B8783" s="518">
        <v>536011</v>
      </c>
      <c r="C8783" s="518" t="s">
        <v>2660</v>
      </c>
      <c r="D8783" s="518" t="s">
        <v>984</v>
      </c>
      <c r="E8783" s="859">
        <v>31</v>
      </c>
      <c r="F8783" s="859">
        <v>0</v>
      </c>
      <c r="G8783" s="518" t="s">
        <v>122</v>
      </c>
      <c r="H8783" s="518" t="s">
        <v>256</v>
      </c>
      <c r="I8783" s="518">
        <v>536011</v>
      </c>
    </row>
    <row r="8784" spans="1:9" x14ac:dyDescent="0.2">
      <c r="A8784" s="518" t="s">
        <v>309</v>
      </c>
      <c r="B8784" s="518">
        <v>536029</v>
      </c>
      <c r="C8784" s="518" t="s">
        <v>2660</v>
      </c>
      <c r="D8784" s="518" t="s">
        <v>2817</v>
      </c>
      <c r="E8784" s="859">
        <v>12</v>
      </c>
      <c r="F8784" s="859">
        <v>12</v>
      </c>
      <c r="G8784" s="518" t="s">
        <v>122</v>
      </c>
      <c r="H8784" s="518" t="s">
        <v>309</v>
      </c>
      <c r="I8784" s="518">
        <v>536029</v>
      </c>
    </row>
    <row r="8785" spans="1:9" x14ac:dyDescent="0.2">
      <c r="A8785" s="518" t="s">
        <v>256</v>
      </c>
      <c r="B8785" s="518">
        <v>536037</v>
      </c>
      <c r="C8785" s="518" t="s">
        <v>2660</v>
      </c>
      <c r="D8785" s="518" t="s">
        <v>2818</v>
      </c>
      <c r="E8785" s="859">
        <v>31</v>
      </c>
      <c r="F8785" s="859">
        <v>12</v>
      </c>
      <c r="G8785" s="518" t="s">
        <v>122</v>
      </c>
      <c r="H8785" s="518" t="s">
        <v>256</v>
      </c>
      <c r="I8785" s="518">
        <v>772293</v>
      </c>
    </row>
    <row r="8786" spans="1:9" x14ac:dyDescent="0.2">
      <c r="A8786" s="518" t="s">
        <v>256</v>
      </c>
      <c r="B8786" s="518">
        <v>536045</v>
      </c>
      <c r="C8786" s="518" t="s">
        <v>2660</v>
      </c>
      <c r="D8786" s="518" t="s">
        <v>984</v>
      </c>
      <c r="E8786" s="859">
        <v>26</v>
      </c>
      <c r="F8786" s="859">
        <v>0</v>
      </c>
      <c r="G8786" s="518" t="s">
        <v>122</v>
      </c>
      <c r="H8786" s="518" t="s">
        <v>256</v>
      </c>
      <c r="I8786" s="518">
        <v>536045</v>
      </c>
    </row>
    <row r="8787" spans="1:9" x14ac:dyDescent="0.2">
      <c r="A8787" s="518" t="s">
        <v>256</v>
      </c>
      <c r="B8787" s="518">
        <v>536052</v>
      </c>
      <c r="C8787" s="518" t="s">
        <v>2660</v>
      </c>
      <c r="D8787" s="518" t="s">
        <v>2510</v>
      </c>
      <c r="E8787" s="859">
        <v>21</v>
      </c>
      <c r="F8787" s="859">
        <v>0</v>
      </c>
      <c r="G8787" s="518" t="s">
        <v>122</v>
      </c>
      <c r="H8787" s="518" t="s">
        <v>256</v>
      </c>
      <c r="I8787" s="518">
        <v>536052</v>
      </c>
    </row>
    <row r="8788" spans="1:9" x14ac:dyDescent="0.2">
      <c r="A8788" s="518" t="s">
        <v>256</v>
      </c>
      <c r="B8788" s="518">
        <v>536060</v>
      </c>
      <c r="C8788" s="518" t="s">
        <v>2660</v>
      </c>
      <c r="D8788" s="518" t="s">
        <v>582</v>
      </c>
      <c r="E8788" s="859">
        <v>23</v>
      </c>
      <c r="F8788" s="859">
        <v>0</v>
      </c>
      <c r="G8788" s="518" t="s">
        <v>122</v>
      </c>
      <c r="H8788" s="518" t="s">
        <v>256</v>
      </c>
      <c r="I8788" s="518">
        <v>536060</v>
      </c>
    </row>
    <row r="8789" spans="1:9" x14ac:dyDescent="0.2">
      <c r="A8789" s="518" t="s">
        <v>256</v>
      </c>
      <c r="B8789" s="518">
        <v>536078</v>
      </c>
      <c r="C8789" s="518" t="s">
        <v>2660</v>
      </c>
      <c r="D8789" s="518" t="s">
        <v>9238</v>
      </c>
      <c r="E8789" s="859">
        <v>23</v>
      </c>
      <c r="F8789" s="859">
        <v>4</v>
      </c>
      <c r="G8789" s="518" t="s">
        <v>122</v>
      </c>
      <c r="H8789" s="518" t="s">
        <v>256</v>
      </c>
      <c r="I8789" s="518">
        <v>119388</v>
      </c>
    </row>
    <row r="8790" spans="1:9" x14ac:dyDescent="0.2">
      <c r="A8790" s="518" t="s">
        <v>256</v>
      </c>
      <c r="B8790" s="518">
        <v>536086</v>
      </c>
      <c r="C8790" s="518" t="s">
        <v>2660</v>
      </c>
      <c r="D8790" s="518" t="s">
        <v>2767</v>
      </c>
      <c r="E8790" s="859">
        <v>33</v>
      </c>
      <c r="F8790" s="859">
        <v>0</v>
      </c>
      <c r="G8790" s="518" t="s">
        <v>122</v>
      </c>
      <c r="H8790" s="518" t="s">
        <v>256</v>
      </c>
      <c r="I8790" s="518">
        <v>536086</v>
      </c>
    </row>
    <row r="8791" spans="1:9" x14ac:dyDescent="0.2">
      <c r="A8791" s="518" t="s">
        <v>256</v>
      </c>
      <c r="B8791" s="518">
        <v>536094</v>
      </c>
      <c r="C8791" s="518" t="s">
        <v>2660</v>
      </c>
      <c r="D8791" s="518" t="s">
        <v>2767</v>
      </c>
      <c r="E8791" s="859">
        <v>25</v>
      </c>
      <c r="F8791" s="859">
        <v>25</v>
      </c>
      <c r="G8791" s="518" t="s">
        <v>122</v>
      </c>
      <c r="H8791" s="518" t="s">
        <v>256</v>
      </c>
      <c r="I8791" s="518">
        <v>536094</v>
      </c>
    </row>
    <row r="8792" spans="1:9" x14ac:dyDescent="0.2">
      <c r="A8792" s="518" t="s">
        <v>168</v>
      </c>
      <c r="B8792" s="518">
        <v>536102</v>
      </c>
      <c r="C8792" s="518" t="s">
        <v>2660</v>
      </c>
      <c r="D8792" s="518" t="s">
        <v>727</v>
      </c>
      <c r="E8792" s="859">
        <v>19</v>
      </c>
      <c r="F8792" s="859">
        <v>19</v>
      </c>
      <c r="G8792" s="518" t="s">
        <v>122</v>
      </c>
      <c r="H8792" s="518" t="s">
        <v>168</v>
      </c>
      <c r="I8792" s="518">
        <v>536102</v>
      </c>
    </row>
    <row r="8793" spans="1:9" x14ac:dyDescent="0.2">
      <c r="A8793" s="518" t="s">
        <v>256</v>
      </c>
      <c r="B8793" s="518">
        <v>536110</v>
      </c>
      <c r="C8793" s="518" t="s">
        <v>2660</v>
      </c>
      <c r="D8793" s="518" t="s">
        <v>8253</v>
      </c>
      <c r="E8793" s="859">
        <v>22</v>
      </c>
      <c r="F8793" s="859">
        <v>22</v>
      </c>
      <c r="G8793" s="518" t="s">
        <v>122</v>
      </c>
      <c r="H8793" s="518" t="s">
        <v>256</v>
      </c>
      <c r="I8793" s="518">
        <v>536110</v>
      </c>
    </row>
    <row r="8794" spans="1:9" x14ac:dyDescent="0.2">
      <c r="A8794" s="518" t="s">
        <v>183</v>
      </c>
      <c r="B8794" s="518">
        <v>536128</v>
      </c>
      <c r="C8794" s="518" t="s">
        <v>2660</v>
      </c>
      <c r="D8794" s="518" t="s">
        <v>550</v>
      </c>
      <c r="E8794" s="859">
        <v>27</v>
      </c>
      <c r="F8794" s="859">
        <v>27</v>
      </c>
      <c r="G8794" s="518" t="s">
        <v>122</v>
      </c>
      <c r="H8794" s="518" t="s">
        <v>183</v>
      </c>
      <c r="I8794" s="518">
        <v>536128</v>
      </c>
    </row>
    <row r="8795" spans="1:9" x14ac:dyDescent="0.2">
      <c r="A8795" s="518" t="s">
        <v>183</v>
      </c>
      <c r="B8795" s="518">
        <v>536136</v>
      </c>
      <c r="C8795" s="518" t="s">
        <v>2660</v>
      </c>
      <c r="D8795" s="518" t="s">
        <v>427</v>
      </c>
      <c r="E8795" s="859">
        <v>28</v>
      </c>
      <c r="F8795" s="859">
        <v>28</v>
      </c>
      <c r="G8795" s="518" t="s">
        <v>122</v>
      </c>
      <c r="H8795" s="518" t="s">
        <v>183</v>
      </c>
      <c r="I8795" s="518">
        <v>536136</v>
      </c>
    </row>
    <row r="8796" spans="1:9" x14ac:dyDescent="0.2">
      <c r="A8796" s="518" t="s">
        <v>360</v>
      </c>
      <c r="B8796" s="518">
        <v>536144</v>
      </c>
      <c r="C8796" s="518" t="s">
        <v>2660</v>
      </c>
      <c r="D8796" s="518" t="s">
        <v>717</v>
      </c>
      <c r="E8796" s="859">
        <v>31</v>
      </c>
      <c r="F8796" s="859">
        <v>28</v>
      </c>
      <c r="G8796" s="518" t="s">
        <v>122</v>
      </c>
      <c r="H8796" s="518" t="s">
        <v>360</v>
      </c>
      <c r="I8796" s="518">
        <v>536144</v>
      </c>
    </row>
    <row r="8797" spans="1:9" x14ac:dyDescent="0.2">
      <c r="A8797" s="518" t="s">
        <v>296</v>
      </c>
      <c r="B8797" s="518">
        <v>536151</v>
      </c>
      <c r="C8797" s="518" t="s">
        <v>2660</v>
      </c>
      <c r="D8797" s="518" t="s">
        <v>2819</v>
      </c>
      <c r="E8797" s="859">
        <v>24</v>
      </c>
      <c r="F8797" s="859">
        <v>21</v>
      </c>
      <c r="G8797" s="518" t="s">
        <v>122</v>
      </c>
      <c r="H8797" s="518" t="s">
        <v>296</v>
      </c>
      <c r="I8797" s="518">
        <v>536151</v>
      </c>
    </row>
    <row r="8798" spans="1:9" x14ac:dyDescent="0.2">
      <c r="A8798" s="518" t="s">
        <v>296</v>
      </c>
      <c r="B8798" s="518">
        <v>536185</v>
      </c>
      <c r="C8798" s="518" t="s">
        <v>2660</v>
      </c>
      <c r="D8798" s="518" t="s">
        <v>2820</v>
      </c>
      <c r="E8798" s="859">
        <v>25</v>
      </c>
      <c r="F8798" s="859">
        <v>19</v>
      </c>
      <c r="G8798" s="518" t="s">
        <v>122</v>
      </c>
      <c r="H8798" s="518" t="s">
        <v>296</v>
      </c>
      <c r="I8798" s="518">
        <v>536185</v>
      </c>
    </row>
    <row r="8799" spans="1:9" x14ac:dyDescent="0.2">
      <c r="A8799" s="518" t="s">
        <v>196</v>
      </c>
      <c r="B8799" s="518">
        <v>536326</v>
      </c>
      <c r="C8799" s="518" t="s">
        <v>2660</v>
      </c>
      <c r="D8799" s="518" t="s">
        <v>746</v>
      </c>
      <c r="E8799" s="859">
        <v>30</v>
      </c>
      <c r="F8799" s="859">
        <v>30</v>
      </c>
      <c r="G8799" s="518" t="s">
        <v>122</v>
      </c>
      <c r="H8799" s="518" t="s">
        <v>196</v>
      </c>
      <c r="I8799" s="518">
        <v>536326</v>
      </c>
    </row>
    <row r="8800" spans="1:9" x14ac:dyDescent="0.2">
      <c r="A8800" s="518" t="s">
        <v>380</v>
      </c>
      <c r="B8800" s="518">
        <v>536367</v>
      </c>
      <c r="C8800" s="518" t="s">
        <v>2660</v>
      </c>
      <c r="D8800" s="518" t="s">
        <v>933</v>
      </c>
      <c r="E8800" s="859">
        <v>14</v>
      </c>
      <c r="F8800" s="859">
        <v>12</v>
      </c>
      <c r="G8800" s="518" t="s">
        <v>122</v>
      </c>
      <c r="H8800" s="518" t="s">
        <v>380</v>
      </c>
      <c r="I8800" s="518">
        <v>233932</v>
      </c>
    </row>
    <row r="8801" spans="1:9" x14ac:dyDescent="0.2">
      <c r="A8801" s="518" t="s">
        <v>239</v>
      </c>
      <c r="B8801" s="518">
        <v>536375</v>
      </c>
      <c r="C8801" s="518" t="s">
        <v>2660</v>
      </c>
      <c r="D8801" s="518" t="s">
        <v>447</v>
      </c>
      <c r="E8801" s="859">
        <v>29</v>
      </c>
      <c r="F8801" s="859">
        <v>19</v>
      </c>
      <c r="G8801" s="518" t="s">
        <v>122</v>
      </c>
      <c r="H8801" s="518" t="s">
        <v>239</v>
      </c>
      <c r="I8801" s="518">
        <v>536375</v>
      </c>
    </row>
    <row r="8802" spans="1:9" x14ac:dyDescent="0.2">
      <c r="A8802" s="518" t="s">
        <v>6576</v>
      </c>
      <c r="B8802" s="518">
        <v>536508</v>
      </c>
      <c r="C8802" s="518" t="s">
        <v>2660</v>
      </c>
      <c r="D8802" s="518" t="s">
        <v>6164</v>
      </c>
      <c r="E8802" s="859">
        <v>26</v>
      </c>
      <c r="F8802" s="859">
        <v>18</v>
      </c>
      <c r="G8802" s="518" t="s">
        <v>122</v>
      </c>
      <c r="H8802" s="518" t="s">
        <v>6576</v>
      </c>
      <c r="I8802" s="518">
        <v>536508</v>
      </c>
    </row>
    <row r="8803" spans="1:9" x14ac:dyDescent="0.2">
      <c r="A8803" s="518" t="s">
        <v>169</v>
      </c>
      <c r="B8803" s="518">
        <v>536557</v>
      </c>
      <c r="C8803" s="518" t="s">
        <v>2660</v>
      </c>
      <c r="D8803" s="518" t="s">
        <v>806</v>
      </c>
      <c r="E8803" s="859">
        <v>23</v>
      </c>
      <c r="F8803" s="859">
        <v>23</v>
      </c>
      <c r="G8803" s="518" t="s">
        <v>122</v>
      </c>
      <c r="H8803" s="518" t="s">
        <v>169</v>
      </c>
      <c r="I8803" s="518">
        <v>536557</v>
      </c>
    </row>
    <row r="8804" spans="1:9" x14ac:dyDescent="0.2">
      <c r="A8804" s="518" t="s">
        <v>169</v>
      </c>
      <c r="B8804" s="518">
        <v>536565</v>
      </c>
      <c r="C8804" s="518" t="s">
        <v>2660</v>
      </c>
      <c r="D8804" s="518" t="s">
        <v>735</v>
      </c>
      <c r="E8804" s="859">
        <v>35</v>
      </c>
      <c r="F8804" s="859">
        <v>35</v>
      </c>
      <c r="G8804" s="518" t="s">
        <v>122</v>
      </c>
      <c r="H8804" s="518" t="s">
        <v>169</v>
      </c>
      <c r="I8804" s="518">
        <v>536565</v>
      </c>
    </row>
    <row r="8805" spans="1:9" x14ac:dyDescent="0.2">
      <c r="A8805" s="518" t="s">
        <v>169</v>
      </c>
      <c r="B8805" s="518">
        <v>536573</v>
      </c>
      <c r="C8805" s="518" t="s">
        <v>2660</v>
      </c>
      <c r="D8805" s="518" t="s">
        <v>6888</v>
      </c>
      <c r="E8805" s="859">
        <v>34</v>
      </c>
      <c r="F8805" s="859">
        <v>32</v>
      </c>
      <c r="G8805" s="518" t="s">
        <v>122</v>
      </c>
      <c r="H8805" s="518" t="s">
        <v>169</v>
      </c>
      <c r="I8805" s="518">
        <v>536573</v>
      </c>
    </row>
    <row r="8806" spans="1:9" x14ac:dyDescent="0.2">
      <c r="A8806" s="518" t="s">
        <v>227</v>
      </c>
      <c r="B8806" s="518">
        <v>536581</v>
      </c>
      <c r="C8806" s="518" t="s">
        <v>2660</v>
      </c>
      <c r="D8806" s="518" t="s">
        <v>809</v>
      </c>
      <c r="E8806" s="859">
        <v>22</v>
      </c>
      <c r="F8806" s="859">
        <v>22</v>
      </c>
      <c r="G8806" s="518" t="s">
        <v>122</v>
      </c>
      <c r="H8806" s="518" t="s">
        <v>227</v>
      </c>
      <c r="I8806" s="518">
        <v>536581</v>
      </c>
    </row>
    <row r="8807" spans="1:9" x14ac:dyDescent="0.2">
      <c r="A8807" s="518" t="s">
        <v>148</v>
      </c>
      <c r="B8807" s="518">
        <v>536607</v>
      </c>
      <c r="C8807" s="518" t="s">
        <v>2660</v>
      </c>
      <c r="D8807" s="518" t="s">
        <v>678</v>
      </c>
      <c r="E8807" s="859">
        <v>24</v>
      </c>
      <c r="F8807" s="859">
        <v>0</v>
      </c>
      <c r="G8807" s="518" t="s">
        <v>122</v>
      </c>
      <c r="H8807" s="518" t="s">
        <v>148</v>
      </c>
      <c r="I8807" s="518">
        <v>536607</v>
      </c>
    </row>
    <row r="8808" spans="1:9" x14ac:dyDescent="0.2">
      <c r="A8808" s="518" t="s">
        <v>300</v>
      </c>
      <c r="B8808" s="518">
        <v>536631</v>
      </c>
      <c r="C8808" s="518" t="s">
        <v>2660</v>
      </c>
      <c r="D8808" s="518" t="s">
        <v>2370</v>
      </c>
      <c r="E8808" s="859">
        <v>25</v>
      </c>
      <c r="F8808" s="859">
        <v>0</v>
      </c>
      <c r="G8808" s="518" t="s">
        <v>122</v>
      </c>
      <c r="H8808" s="518" t="s">
        <v>300</v>
      </c>
      <c r="I8808" s="518">
        <v>536631</v>
      </c>
    </row>
    <row r="8809" spans="1:9" x14ac:dyDescent="0.2">
      <c r="A8809" s="518" t="s">
        <v>349</v>
      </c>
      <c r="B8809" s="518">
        <v>536763</v>
      </c>
      <c r="C8809" s="518" t="s">
        <v>2660</v>
      </c>
      <c r="D8809" s="518" t="s">
        <v>2417</v>
      </c>
      <c r="E8809" s="859">
        <v>27</v>
      </c>
      <c r="F8809" s="859">
        <v>23</v>
      </c>
      <c r="G8809" s="518" t="s">
        <v>122</v>
      </c>
      <c r="H8809" s="518" t="s">
        <v>349</v>
      </c>
      <c r="I8809" s="518">
        <v>536763</v>
      </c>
    </row>
    <row r="8810" spans="1:9" x14ac:dyDescent="0.2">
      <c r="A8810" s="518" t="s">
        <v>343</v>
      </c>
      <c r="B8810" s="518">
        <v>536771</v>
      </c>
      <c r="C8810" s="518" t="s">
        <v>2660</v>
      </c>
      <c r="D8810" s="518" t="s">
        <v>2418</v>
      </c>
      <c r="E8810" s="859">
        <v>32</v>
      </c>
      <c r="F8810" s="859">
        <v>32</v>
      </c>
      <c r="G8810" s="518" t="s">
        <v>122</v>
      </c>
      <c r="H8810" s="518" t="s">
        <v>343</v>
      </c>
      <c r="I8810" s="518">
        <v>536771</v>
      </c>
    </row>
    <row r="8811" spans="1:9" x14ac:dyDescent="0.2">
      <c r="A8811" s="518" t="s">
        <v>343</v>
      </c>
      <c r="B8811" s="518">
        <v>536789</v>
      </c>
      <c r="C8811" s="518" t="s">
        <v>2660</v>
      </c>
      <c r="D8811" s="518" t="s">
        <v>2419</v>
      </c>
      <c r="E8811" s="859">
        <v>36</v>
      </c>
      <c r="F8811" s="859">
        <v>35</v>
      </c>
      <c r="G8811" s="518" t="s">
        <v>122</v>
      </c>
      <c r="H8811" s="518" t="s">
        <v>343</v>
      </c>
      <c r="I8811" s="518">
        <v>536789</v>
      </c>
    </row>
    <row r="8812" spans="1:9" x14ac:dyDescent="0.2">
      <c r="A8812" s="518" t="s">
        <v>181</v>
      </c>
      <c r="B8812" s="518">
        <v>536797</v>
      </c>
      <c r="C8812" s="518" t="s">
        <v>2660</v>
      </c>
      <c r="D8812" s="518" t="s">
        <v>2420</v>
      </c>
      <c r="E8812" s="859">
        <v>34</v>
      </c>
      <c r="F8812" s="859">
        <v>34</v>
      </c>
      <c r="G8812" s="518" t="s">
        <v>122</v>
      </c>
      <c r="H8812" s="518" t="s">
        <v>181</v>
      </c>
      <c r="I8812" s="518">
        <v>536797</v>
      </c>
    </row>
    <row r="8813" spans="1:9" x14ac:dyDescent="0.2">
      <c r="A8813" s="518" t="s">
        <v>349</v>
      </c>
      <c r="B8813" s="518">
        <v>536805</v>
      </c>
      <c r="C8813" s="518" t="s">
        <v>2660</v>
      </c>
      <c r="D8813" s="518" t="s">
        <v>1015</v>
      </c>
      <c r="E8813" s="859">
        <v>19</v>
      </c>
      <c r="F8813" s="859">
        <v>15</v>
      </c>
      <c r="G8813" s="518" t="s">
        <v>122</v>
      </c>
      <c r="H8813" s="518" t="s">
        <v>349</v>
      </c>
      <c r="I8813" s="518">
        <v>536805</v>
      </c>
    </row>
    <row r="8814" spans="1:9" x14ac:dyDescent="0.2">
      <c r="A8814" s="518" t="s">
        <v>349</v>
      </c>
      <c r="B8814" s="518">
        <v>536813</v>
      </c>
      <c r="C8814" s="518" t="s">
        <v>2660</v>
      </c>
      <c r="D8814" s="518" t="s">
        <v>2421</v>
      </c>
      <c r="E8814" s="859">
        <v>21</v>
      </c>
      <c r="F8814" s="859">
        <v>19</v>
      </c>
      <c r="G8814" s="518" t="s">
        <v>122</v>
      </c>
      <c r="H8814" s="518" t="s">
        <v>349</v>
      </c>
      <c r="I8814" s="518">
        <v>536813</v>
      </c>
    </row>
    <row r="8815" spans="1:9" x14ac:dyDescent="0.2">
      <c r="A8815" s="518" t="s">
        <v>355</v>
      </c>
      <c r="B8815" s="518">
        <v>536870</v>
      </c>
      <c r="C8815" s="518" t="s">
        <v>2660</v>
      </c>
      <c r="D8815" s="518" t="s">
        <v>800</v>
      </c>
      <c r="E8815" s="859">
        <v>29</v>
      </c>
      <c r="F8815" s="859">
        <v>29</v>
      </c>
      <c r="G8815" s="518" t="s">
        <v>122</v>
      </c>
      <c r="H8815" s="518" t="s">
        <v>355</v>
      </c>
      <c r="I8815" s="518">
        <v>536870</v>
      </c>
    </row>
    <row r="8816" spans="1:9" x14ac:dyDescent="0.2">
      <c r="A8816" s="518" t="s">
        <v>355</v>
      </c>
      <c r="B8816" s="518">
        <v>536953</v>
      </c>
      <c r="C8816" s="518" t="s">
        <v>2660</v>
      </c>
      <c r="D8816" s="518" t="s">
        <v>950</v>
      </c>
      <c r="E8816" s="859">
        <v>27</v>
      </c>
      <c r="F8816" s="859">
        <v>27</v>
      </c>
      <c r="G8816" s="518" t="s">
        <v>122</v>
      </c>
      <c r="H8816" s="518" t="s">
        <v>355</v>
      </c>
      <c r="I8816" s="518">
        <v>536953</v>
      </c>
    </row>
    <row r="8817" spans="1:9" x14ac:dyDescent="0.2">
      <c r="A8817" s="518" t="s">
        <v>355</v>
      </c>
      <c r="B8817" s="518">
        <v>536961</v>
      </c>
      <c r="C8817" s="518" t="s">
        <v>2660</v>
      </c>
      <c r="D8817" s="518" t="s">
        <v>514</v>
      </c>
      <c r="E8817" s="859">
        <v>31</v>
      </c>
      <c r="F8817" s="859">
        <v>31</v>
      </c>
      <c r="G8817" s="518" t="s">
        <v>122</v>
      </c>
      <c r="H8817" s="518" t="s">
        <v>355</v>
      </c>
      <c r="I8817" s="518">
        <v>536961</v>
      </c>
    </row>
    <row r="8818" spans="1:9" x14ac:dyDescent="0.2">
      <c r="A8818" s="518" t="s">
        <v>355</v>
      </c>
      <c r="B8818" s="518">
        <v>536979</v>
      </c>
      <c r="C8818" s="518" t="s">
        <v>2660</v>
      </c>
      <c r="D8818" s="518" t="s">
        <v>6889</v>
      </c>
      <c r="E8818" s="859">
        <v>26</v>
      </c>
      <c r="F8818" s="859">
        <v>26</v>
      </c>
      <c r="G8818" s="518" t="s">
        <v>122</v>
      </c>
      <c r="H8818" s="518" t="s">
        <v>355</v>
      </c>
      <c r="I8818" s="518">
        <v>536979</v>
      </c>
    </row>
    <row r="8819" spans="1:9" x14ac:dyDescent="0.2">
      <c r="A8819" s="518" t="s">
        <v>355</v>
      </c>
      <c r="B8819" s="518">
        <v>537001</v>
      </c>
      <c r="C8819" s="518" t="s">
        <v>2660</v>
      </c>
      <c r="D8819" s="518" t="s">
        <v>776</v>
      </c>
      <c r="E8819" s="859">
        <v>33</v>
      </c>
      <c r="F8819" s="859">
        <v>33</v>
      </c>
      <c r="G8819" s="518" t="s">
        <v>122</v>
      </c>
      <c r="H8819" s="518" t="s">
        <v>355</v>
      </c>
      <c r="I8819" s="518">
        <v>537001</v>
      </c>
    </row>
    <row r="8820" spans="1:9" x14ac:dyDescent="0.2">
      <c r="A8820" s="518" t="s">
        <v>256</v>
      </c>
      <c r="B8820" s="518">
        <v>537043</v>
      </c>
      <c r="C8820" s="518" t="s">
        <v>2660</v>
      </c>
      <c r="D8820" s="518" t="s">
        <v>2510</v>
      </c>
      <c r="E8820" s="859">
        <v>20</v>
      </c>
      <c r="F8820" s="859">
        <v>0</v>
      </c>
      <c r="G8820" s="518" t="s">
        <v>122</v>
      </c>
      <c r="H8820" s="518" t="s">
        <v>256</v>
      </c>
      <c r="I8820" s="518">
        <v>537043</v>
      </c>
    </row>
    <row r="8821" spans="1:9" x14ac:dyDescent="0.2">
      <c r="A8821" s="518" t="s">
        <v>198</v>
      </c>
      <c r="B8821" s="518">
        <v>537050</v>
      </c>
      <c r="C8821" s="518" t="s">
        <v>2660</v>
      </c>
      <c r="D8821" s="518" t="s">
        <v>2586</v>
      </c>
      <c r="E8821" s="859">
        <v>30</v>
      </c>
      <c r="F8821" s="859">
        <v>23</v>
      </c>
      <c r="G8821" s="518" t="s">
        <v>122</v>
      </c>
      <c r="H8821" s="518" t="s">
        <v>198</v>
      </c>
      <c r="I8821" s="518">
        <v>537050</v>
      </c>
    </row>
    <row r="8822" spans="1:9" x14ac:dyDescent="0.2">
      <c r="A8822" s="518" t="s">
        <v>173</v>
      </c>
      <c r="B8822" s="518">
        <v>537068</v>
      </c>
      <c r="C8822" s="518" t="s">
        <v>2660</v>
      </c>
      <c r="D8822" s="518" t="s">
        <v>2587</v>
      </c>
      <c r="E8822" s="859">
        <v>33</v>
      </c>
      <c r="F8822" s="859">
        <v>33</v>
      </c>
      <c r="G8822" s="518" t="s">
        <v>122</v>
      </c>
      <c r="H8822" s="518" t="s">
        <v>173</v>
      </c>
      <c r="I8822" s="518">
        <v>537068</v>
      </c>
    </row>
    <row r="8823" spans="1:9" x14ac:dyDescent="0.2">
      <c r="A8823" s="518" t="s">
        <v>267</v>
      </c>
      <c r="B8823" s="518">
        <v>537076</v>
      </c>
      <c r="C8823" s="518" t="s">
        <v>2660</v>
      </c>
      <c r="D8823" s="518" t="s">
        <v>450</v>
      </c>
      <c r="E8823" s="859">
        <v>29</v>
      </c>
      <c r="F8823" s="859">
        <v>29</v>
      </c>
      <c r="G8823" s="518" t="s">
        <v>122</v>
      </c>
      <c r="H8823" s="518" t="s">
        <v>267</v>
      </c>
      <c r="I8823" s="518">
        <v>537076</v>
      </c>
    </row>
    <row r="8824" spans="1:9" x14ac:dyDescent="0.2">
      <c r="A8824" s="518" t="s">
        <v>231</v>
      </c>
      <c r="B8824" s="518">
        <v>537118</v>
      </c>
      <c r="C8824" s="518" t="s">
        <v>2660</v>
      </c>
      <c r="D8824" s="518" t="s">
        <v>1279</v>
      </c>
      <c r="E8824" s="859">
        <v>35</v>
      </c>
      <c r="F8824" s="859">
        <v>33</v>
      </c>
      <c r="G8824" s="518" t="s">
        <v>122</v>
      </c>
      <c r="H8824" s="518" t="s">
        <v>231</v>
      </c>
      <c r="I8824" s="518">
        <v>537118</v>
      </c>
    </row>
    <row r="8825" spans="1:9" x14ac:dyDescent="0.2">
      <c r="A8825" s="518" t="s">
        <v>328</v>
      </c>
      <c r="B8825" s="518">
        <v>537126</v>
      </c>
      <c r="C8825" s="518" t="s">
        <v>2660</v>
      </c>
      <c r="D8825" s="518" t="s">
        <v>2588</v>
      </c>
      <c r="E8825" s="859">
        <v>31</v>
      </c>
      <c r="F8825" s="859">
        <v>19</v>
      </c>
      <c r="G8825" s="518" t="s">
        <v>122</v>
      </c>
      <c r="H8825" s="518" t="s">
        <v>328</v>
      </c>
      <c r="I8825" s="518">
        <v>537126</v>
      </c>
    </row>
    <row r="8826" spans="1:9" x14ac:dyDescent="0.2">
      <c r="A8826" s="518" t="s">
        <v>373</v>
      </c>
      <c r="B8826" s="518">
        <v>537134</v>
      </c>
      <c r="C8826" s="518" t="s">
        <v>2660</v>
      </c>
      <c r="D8826" s="518" t="s">
        <v>1116</v>
      </c>
      <c r="E8826" s="859">
        <v>35</v>
      </c>
      <c r="F8826" s="859">
        <v>35</v>
      </c>
      <c r="G8826" s="518" t="s">
        <v>122</v>
      </c>
      <c r="H8826" s="518" t="s">
        <v>373</v>
      </c>
      <c r="I8826" s="518">
        <v>537134</v>
      </c>
    </row>
    <row r="8827" spans="1:9" x14ac:dyDescent="0.2">
      <c r="A8827" s="518" t="s">
        <v>374</v>
      </c>
      <c r="B8827" s="518">
        <v>537167</v>
      </c>
      <c r="C8827" s="518" t="s">
        <v>2660</v>
      </c>
      <c r="D8827" s="518" t="s">
        <v>2309</v>
      </c>
      <c r="E8827" s="859">
        <v>35</v>
      </c>
      <c r="F8827" s="859">
        <v>0</v>
      </c>
      <c r="G8827" s="518" t="s">
        <v>122</v>
      </c>
      <c r="H8827" s="518" t="s">
        <v>374</v>
      </c>
      <c r="I8827" s="518">
        <v>537167</v>
      </c>
    </row>
    <row r="8828" spans="1:9" x14ac:dyDescent="0.2">
      <c r="A8828" s="518" t="s">
        <v>296</v>
      </c>
      <c r="B8828" s="518">
        <v>537175</v>
      </c>
      <c r="C8828" s="518" t="s">
        <v>2660</v>
      </c>
      <c r="D8828" s="518" t="s">
        <v>2589</v>
      </c>
      <c r="E8828" s="859">
        <v>32</v>
      </c>
      <c r="F8828" s="859">
        <v>27</v>
      </c>
      <c r="G8828" s="518" t="s">
        <v>122</v>
      </c>
      <c r="H8828" s="518" t="s">
        <v>296</v>
      </c>
      <c r="I8828" s="518">
        <v>537175</v>
      </c>
    </row>
    <row r="8829" spans="1:9" x14ac:dyDescent="0.2">
      <c r="A8829" s="518" t="s">
        <v>296</v>
      </c>
      <c r="B8829" s="518">
        <v>537183</v>
      </c>
      <c r="C8829" s="518" t="s">
        <v>2660</v>
      </c>
      <c r="D8829" s="518" t="s">
        <v>2608</v>
      </c>
      <c r="E8829" s="859">
        <v>33</v>
      </c>
      <c r="F8829" s="859">
        <v>33</v>
      </c>
      <c r="G8829" s="518" t="s">
        <v>122</v>
      </c>
      <c r="H8829" s="518" t="s">
        <v>296</v>
      </c>
      <c r="I8829" s="518">
        <v>537183</v>
      </c>
    </row>
    <row r="8830" spans="1:9" x14ac:dyDescent="0.2">
      <c r="A8830" s="518" t="s">
        <v>376</v>
      </c>
      <c r="B8830" s="518">
        <v>537191</v>
      </c>
      <c r="C8830" s="518" t="s">
        <v>2660</v>
      </c>
      <c r="D8830" s="518" t="s">
        <v>1264</v>
      </c>
      <c r="E8830" s="859">
        <v>35</v>
      </c>
      <c r="F8830" s="859">
        <v>18</v>
      </c>
      <c r="G8830" s="518" t="s">
        <v>122</v>
      </c>
      <c r="H8830" s="518" t="s">
        <v>376</v>
      </c>
      <c r="I8830" s="518">
        <v>537191</v>
      </c>
    </row>
    <row r="8831" spans="1:9" x14ac:dyDescent="0.2">
      <c r="A8831" s="518" t="s">
        <v>195</v>
      </c>
      <c r="B8831" s="518">
        <v>539825</v>
      </c>
      <c r="C8831" s="518" t="s">
        <v>2660</v>
      </c>
      <c r="D8831" s="518" t="s">
        <v>2649</v>
      </c>
      <c r="E8831" s="859">
        <v>34</v>
      </c>
      <c r="F8831" s="859">
        <v>0</v>
      </c>
      <c r="G8831" s="518" t="s">
        <v>122</v>
      </c>
      <c r="H8831" s="518" t="s">
        <v>195</v>
      </c>
      <c r="I8831" s="518">
        <v>539825</v>
      </c>
    </row>
    <row r="8832" spans="1:9" x14ac:dyDescent="0.2">
      <c r="A8832" s="518" t="s">
        <v>246</v>
      </c>
      <c r="B8832" s="518">
        <v>539841</v>
      </c>
      <c r="C8832" s="518" t="s">
        <v>2660</v>
      </c>
      <c r="D8832" s="518" t="s">
        <v>2650</v>
      </c>
      <c r="E8832" s="859">
        <v>33</v>
      </c>
      <c r="F8832" s="859">
        <v>27</v>
      </c>
      <c r="G8832" s="518" t="s">
        <v>122</v>
      </c>
      <c r="H8832" s="518" t="s">
        <v>246</v>
      </c>
      <c r="I8832" s="518">
        <v>539841</v>
      </c>
    </row>
    <row r="8833" spans="1:9" x14ac:dyDescent="0.2">
      <c r="A8833" s="518" t="s">
        <v>246</v>
      </c>
      <c r="B8833" s="518">
        <v>539858</v>
      </c>
      <c r="C8833" s="518" t="s">
        <v>2660</v>
      </c>
      <c r="D8833" s="518" t="s">
        <v>2651</v>
      </c>
      <c r="E8833" s="859">
        <v>33</v>
      </c>
      <c r="F8833" s="859">
        <v>15</v>
      </c>
      <c r="G8833" s="518" t="s">
        <v>122</v>
      </c>
      <c r="H8833" s="518" t="s">
        <v>246</v>
      </c>
      <c r="I8833" s="518">
        <v>539858</v>
      </c>
    </row>
    <row r="8834" spans="1:9" x14ac:dyDescent="0.2">
      <c r="A8834" s="518" t="s">
        <v>314</v>
      </c>
      <c r="B8834" s="518">
        <v>539874</v>
      </c>
      <c r="C8834" s="518" t="s">
        <v>2660</v>
      </c>
      <c r="D8834" s="518" t="s">
        <v>1194</v>
      </c>
      <c r="E8834" s="859">
        <v>21</v>
      </c>
      <c r="F8834" s="859">
        <v>0</v>
      </c>
      <c r="G8834" s="518" t="s">
        <v>122</v>
      </c>
      <c r="H8834" s="518" t="s">
        <v>314</v>
      </c>
      <c r="I8834" s="518">
        <v>539874</v>
      </c>
    </row>
    <row r="8835" spans="1:9" x14ac:dyDescent="0.2">
      <c r="A8835" s="518" t="s">
        <v>314</v>
      </c>
      <c r="B8835" s="518">
        <v>539890</v>
      </c>
      <c r="C8835" s="518" t="s">
        <v>2660</v>
      </c>
      <c r="D8835" s="518" t="s">
        <v>422</v>
      </c>
      <c r="E8835" s="859">
        <v>33</v>
      </c>
      <c r="F8835" s="859">
        <v>0</v>
      </c>
      <c r="G8835" s="518" t="s">
        <v>122</v>
      </c>
      <c r="H8835" s="518" t="s">
        <v>314</v>
      </c>
      <c r="I8835" s="518">
        <v>539890</v>
      </c>
    </row>
    <row r="8836" spans="1:9" x14ac:dyDescent="0.2">
      <c r="A8836" s="518" t="s">
        <v>396</v>
      </c>
      <c r="B8836" s="518">
        <v>539908</v>
      </c>
      <c r="C8836" s="518" t="s">
        <v>2660</v>
      </c>
      <c r="D8836" s="518" t="s">
        <v>675</v>
      </c>
      <c r="E8836" s="859">
        <v>35</v>
      </c>
      <c r="F8836" s="859">
        <v>26</v>
      </c>
      <c r="G8836" s="518" t="s">
        <v>122</v>
      </c>
      <c r="H8836" s="518" t="s">
        <v>396</v>
      </c>
      <c r="I8836" s="518">
        <v>539908</v>
      </c>
    </row>
    <row r="8837" spans="1:9" x14ac:dyDescent="0.2">
      <c r="A8837" s="518" t="s">
        <v>149</v>
      </c>
      <c r="B8837" s="518">
        <v>539924</v>
      </c>
      <c r="C8837" s="518" t="s">
        <v>2660</v>
      </c>
      <c r="D8837" s="518" t="s">
        <v>2691</v>
      </c>
      <c r="E8837" s="859">
        <v>34</v>
      </c>
      <c r="F8837" s="859">
        <v>0</v>
      </c>
      <c r="G8837" s="518" t="s">
        <v>122</v>
      </c>
      <c r="H8837" s="518" t="s">
        <v>149</v>
      </c>
      <c r="I8837" s="518">
        <v>539940</v>
      </c>
    </row>
    <row r="8838" spans="1:9" x14ac:dyDescent="0.2">
      <c r="A8838" s="518" t="s">
        <v>149</v>
      </c>
      <c r="B8838" s="518">
        <v>539932</v>
      </c>
      <c r="C8838" s="518" t="s">
        <v>2660</v>
      </c>
      <c r="D8838" s="518" t="s">
        <v>584</v>
      </c>
      <c r="E8838" s="859">
        <v>31</v>
      </c>
      <c r="F8838" s="859">
        <v>0</v>
      </c>
      <c r="G8838" s="518" t="s">
        <v>122</v>
      </c>
      <c r="H8838" s="518" t="s">
        <v>149</v>
      </c>
      <c r="I8838" s="518">
        <v>539932</v>
      </c>
    </row>
    <row r="8839" spans="1:9" x14ac:dyDescent="0.2">
      <c r="A8839" s="518" t="s">
        <v>149</v>
      </c>
      <c r="B8839" s="518">
        <v>539940</v>
      </c>
      <c r="C8839" s="518" t="s">
        <v>2660</v>
      </c>
      <c r="D8839" s="518" t="s">
        <v>2692</v>
      </c>
      <c r="E8839" s="859">
        <v>31</v>
      </c>
      <c r="F8839" s="859">
        <v>0</v>
      </c>
      <c r="G8839" s="518" t="s">
        <v>122</v>
      </c>
      <c r="H8839" s="518" t="s">
        <v>149</v>
      </c>
      <c r="I8839" s="518">
        <v>539940</v>
      </c>
    </row>
    <row r="8840" spans="1:9" x14ac:dyDescent="0.2">
      <c r="A8840" s="518" t="s">
        <v>372</v>
      </c>
      <c r="B8840" s="518">
        <v>539973</v>
      </c>
      <c r="C8840" s="518" t="s">
        <v>2660</v>
      </c>
      <c r="D8840" s="518" t="s">
        <v>411</v>
      </c>
      <c r="E8840" s="859">
        <v>33</v>
      </c>
      <c r="F8840" s="859">
        <v>0</v>
      </c>
      <c r="G8840" s="518" t="s">
        <v>122</v>
      </c>
      <c r="H8840" s="518" t="s">
        <v>372</v>
      </c>
      <c r="I8840" s="518">
        <v>539973</v>
      </c>
    </row>
    <row r="8841" spans="1:9" x14ac:dyDescent="0.2">
      <c r="A8841" s="518" t="s">
        <v>372</v>
      </c>
      <c r="B8841" s="518">
        <v>539981</v>
      </c>
      <c r="C8841" s="518" t="s">
        <v>2660</v>
      </c>
      <c r="D8841" s="518" t="s">
        <v>543</v>
      </c>
      <c r="E8841" s="859">
        <v>35</v>
      </c>
      <c r="F8841" s="859">
        <v>0</v>
      </c>
      <c r="G8841" s="518" t="s">
        <v>122</v>
      </c>
      <c r="H8841" s="518" t="s">
        <v>372</v>
      </c>
      <c r="I8841" s="518">
        <v>539981</v>
      </c>
    </row>
    <row r="8842" spans="1:9" x14ac:dyDescent="0.2">
      <c r="A8842" s="518" t="s">
        <v>319</v>
      </c>
      <c r="B8842" s="518">
        <v>539999</v>
      </c>
      <c r="C8842" s="518" t="s">
        <v>2660</v>
      </c>
      <c r="D8842" s="518" t="s">
        <v>9239</v>
      </c>
      <c r="E8842" s="859">
        <v>35</v>
      </c>
      <c r="F8842" s="859">
        <v>35</v>
      </c>
      <c r="G8842" s="518" t="s">
        <v>128</v>
      </c>
      <c r="H8842" s="518" t="s">
        <v>319</v>
      </c>
      <c r="I8842" s="518">
        <v>539999</v>
      </c>
    </row>
    <row r="8843" spans="1:9" x14ac:dyDescent="0.2">
      <c r="A8843" s="518" t="s">
        <v>319</v>
      </c>
      <c r="B8843" s="518">
        <v>540666</v>
      </c>
      <c r="C8843" s="518" t="s">
        <v>2660</v>
      </c>
      <c r="D8843" s="518" t="s">
        <v>9240</v>
      </c>
      <c r="E8843" s="859">
        <v>36</v>
      </c>
      <c r="F8843" s="859">
        <v>36</v>
      </c>
      <c r="G8843" s="518" t="s">
        <v>128</v>
      </c>
      <c r="H8843" s="518" t="s">
        <v>319</v>
      </c>
      <c r="I8843" s="518">
        <v>540666</v>
      </c>
    </row>
    <row r="8844" spans="1:9" x14ac:dyDescent="0.2">
      <c r="A8844" s="518" t="s">
        <v>319</v>
      </c>
      <c r="B8844" s="518">
        <v>540724</v>
      </c>
      <c r="C8844" s="518" t="s">
        <v>2660</v>
      </c>
      <c r="D8844" s="518" t="s">
        <v>9241</v>
      </c>
      <c r="E8844" s="859">
        <v>35</v>
      </c>
      <c r="F8844" s="859">
        <v>35</v>
      </c>
      <c r="G8844" s="518" t="s">
        <v>128</v>
      </c>
      <c r="H8844" s="518" t="s">
        <v>319</v>
      </c>
      <c r="I8844" s="518">
        <v>540724</v>
      </c>
    </row>
    <row r="8845" spans="1:9" x14ac:dyDescent="0.2">
      <c r="A8845" s="518" t="s">
        <v>319</v>
      </c>
      <c r="B8845" s="518">
        <v>540732</v>
      </c>
      <c r="C8845" s="518" t="s">
        <v>2660</v>
      </c>
      <c r="D8845" s="518" t="s">
        <v>9242</v>
      </c>
      <c r="E8845" s="859">
        <v>35</v>
      </c>
      <c r="F8845" s="859">
        <v>35</v>
      </c>
      <c r="G8845" s="518" t="s">
        <v>128</v>
      </c>
      <c r="H8845" s="518" t="s">
        <v>319</v>
      </c>
      <c r="I8845" s="518">
        <v>540732</v>
      </c>
    </row>
    <row r="8846" spans="1:9" x14ac:dyDescent="0.2">
      <c r="A8846" s="518" t="s">
        <v>319</v>
      </c>
      <c r="B8846" s="518">
        <v>540740</v>
      </c>
      <c r="C8846" s="518" t="s">
        <v>2660</v>
      </c>
      <c r="D8846" s="518" t="s">
        <v>9243</v>
      </c>
      <c r="E8846" s="859">
        <v>35</v>
      </c>
      <c r="F8846" s="859">
        <v>35</v>
      </c>
      <c r="G8846" s="518" t="s">
        <v>128</v>
      </c>
      <c r="H8846" s="518" t="s">
        <v>319</v>
      </c>
      <c r="I8846" s="518">
        <v>540740</v>
      </c>
    </row>
    <row r="8847" spans="1:9" x14ac:dyDescent="0.2">
      <c r="A8847" s="518" t="s">
        <v>319</v>
      </c>
      <c r="B8847" s="518">
        <v>540757</v>
      </c>
      <c r="C8847" s="518" t="s">
        <v>2660</v>
      </c>
      <c r="D8847" s="518" t="s">
        <v>9244</v>
      </c>
      <c r="E8847" s="859">
        <v>36</v>
      </c>
      <c r="F8847" s="859">
        <v>36</v>
      </c>
      <c r="G8847" s="518" t="s">
        <v>128</v>
      </c>
      <c r="H8847" s="518" t="s">
        <v>319</v>
      </c>
      <c r="I8847" s="518">
        <v>540757</v>
      </c>
    </row>
    <row r="8848" spans="1:9" x14ac:dyDescent="0.2">
      <c r="A8848" s="518" t="s">
        <v>164</v>
      </c>
      <c r="B8848" s="518">
        <v>540781</v>
      </c>
      <c r="C8848" s="518" t="s">
        <v>2660</v>
      </c>
      <c r="D8848" s="518" t="s">
        <v>9245</v>
      </c>
      <c r="E8848" s="859">
        <v>30</v>
      </c>
      <c r="F8848" s="859">
        <v>0</v>
      </c>
      <c r="G8848" s="518" t="s">
        <v>128</v>
      </c>
      <c r="H8848" s="518" t="s">
        <v>164</v>
      </c>
      <c r="I8848" s="518">
        <v>540781</v>
      </c>
    </row>
    <row r="8849" spans="1:9" x14ac:dyDescent="0.2">
      <c r="A8849" s="518" t="s">
        <v>164</v>
      </c>
      <c r="B8849" s="518">
        <v>540799</v>
      </c>
      <c r="C8849" s="518" t="s">
        <v>2660</v>
      </c>
      <c r="D8849" s="518" t="s">
        <v>9246</v>
      </c>
      <c r="E8849" s="859">
        <v>30</v>
      </c>
      <c r="F8849" s="859">
        <v>0</v>
      </c>
      <c r="G8849" s="518" t="s">
        <v>128</v>
      </c>
      <c r="H8849" s="518" t="s">
        <v>164</v>
      </c>
      <c r="I8849" s="518">
        <v>540799</v>
      </c>
    </row>
    <row r="8850" spans="1:9" x14ac:dyDescent="0.2">
      <c r="A8850" s="518" t="s">
        <v>164</v>
      </c>
      <c r="B8850" s="518">
        <v>540906</v>
      </c>
      <c r="C8850" s="518" t="s">
        <v>2660</v>
      </c>
      <c r="D8850" s="518" t="s">
        <v>9247</v>
      </c>
      <c r="E8850" s="859">
        <v>17</v>
      </c>
      <c r="F8850" s="859">
        <v>0</v>
      </c>
      <c r="G8850" s="518" t="s">
        <v>128</v>
      </c>
      <c r="H8850" s="518" t="s">
        <v>164</v>
      </c>
      <c r="I8850" s="518">
        <v>540906</v>
      </c>
    </row>
    <row r="8851" spans="1:9" x14ac:dyDescent="0.2">
      <c r="A8851" s="518" t="s">
        <v>362</v>
      </c>
      <c r="B8851" s="518">
        <v>540997</v>
      </c>
      <c r="C8851" s="518" t="s">
        <v>2660</v>
      </c>
      <c r="D8851" s="518" t="s">
        <v>577</v>
      </c>
      <c r="E8851" s="859">
        <v>31</v>
      </c>
      <c r="F8851" s="859">
        <v>31</v>
      </c>
      <c r="G8851" s="518" t="s">
        <v>128</v>
      </c>
      <c r="H8851" s="518" t="s">
        <v>362</v>
      </c>
      <c r="I8851" s="518">
        <v>540997</v>
      </c>
    </row>
    <row r="8852" spans="1:9" x14ac:dyDescent="0.2">
      <c r="A8852" s="518" t="s">
        <v>362</v>
      </c>
      <c r="B8852" s="518">
        <v>542001</v>
      </c>
      <c r="C8852" s="518" t="s">
        <v>2660</v>
      </c>
      <c r="D8852" s="518" t="s">
        <v>577</v>
      </c>
      <c r="E8852" s="859">
        <v>31</v>
      </c>
      <c r="F8852" s="859">
        <v>31</v>
      </c>
      <c r="G8852" s="518" t="s">
        <v>128</v>
      </c>
      <c r="H8852" s="518" t="s">
        <v>362</v>
      </c>
      <c r="I8852" s="518">
        <v>542001</v>
      </c>
    </row>
    <row r="8853" spans="1:9" x14ac:dyDescent="0.2">
      <c r="A8853" s="518" t="s">
        <v>179</v>
      </c>
      <c r="B8853" s="518">
        <v>542134</v>
      </c>
      <c r="C8853" s="518" t="s">
        <v>2660</v>
      </c>
      <c r="D8853" s="518" t="s">
        <v>9248</v>
      </c>
      <c r="E8853" s="859">
        <v>27</v>
      </c>
      <c r="F8853" s="859">
        <v>0</v>
      </c>
      <c r="G8853" s="518" t="s">
        <v>128</v>
      </c>
      <c r="H8853" s="518" t="s">
        <v>179</v>
      </c>
      <c r="I8853" s="518">
        <v>542134</v>
      </c>
    </row>
    <row r="8854" spans="1:9" x14ac:dyDescent="0.2">
      <c r="A8854" s="518" t="s">
        <v>179</v>
      </c>
      <c r="B8854" s="518">
        <v>542142</v>
      </c>
      <c r="C8854" s="518" t="s">
        <v>2660</v>
      </c>
      <c r="D8854" s="518" t="s">
        <v>9249</v>
      </c>
      <c r="E8854" s="859">
        <v>29</v>
      </c>
      <c r="F8854" s="859">
        <v>0</v>
      </c>
      <c r="G8854" s="518" t="s">
        <v>128</v>
      </c>
      <c r="H8854" s="518" t="s">
        <v>179</v>
      </c>
      <c r="I8854" s="518">
        <v>542142</v>
      </c>
    </row>
    <row r="8855" spans="1:9" x14ac:dyDescent="0.2">
      <c r="A8855" s="518" t="s">
        <v>179</v>
      </c>
      <c r="B8855" s="518">
        <v>542159</v>
      </c>
      <c r="C8855" s="518" t="s">
        <v>2660</v>
      </c>
      <c r="D8855" s="518" t="s">
        <v>9250</v>
      </c>
      <c r="E8855" s="859">
        <v>22</v>
      </c>
      <c r="F8855" s="859">
        <v>0</v>
      </c>
      <c r="G8855" s="518" t="s">
        <v>128</v>
      </c>
      <c r="H8855" s="518" t="s">
        <v>179</v>
      </c>
      <c r="I8855" s="518">
        <v>542159</v>
      </c>
    </row>
    <row r="8856" spans="1:9" x14ac:dyDescent="0.2">
      <c r="A8856" s="518" t="s">
        <v>179</v>
      </c>
      <c r="B8856" s="518">
        <v>542167</v>
      </c>
      <c r="C8856" s="518" t="s">
        <v>2660</v>
      </c>
      <c r="D8856" s="518" t="s">
        <v>2540</v>
      </c>
      <c r="E8856" s="859">
        <v>26</v>
      </c>
      <c r="F8856" s="859">
        <v>0</v>
      </c>
      <c r="G8856" s="518" t="s">
        <v>128</v>
      </c>
      <c r="H8856" s="518" t="s">
        <v>179</v>
      </c>
      <c r="I8856" s="518">
        <v>542167</v>
      </c>
    </row>
    <row r="8857" spans="1:9" x14ac:dyDescent="0.2">
      <c r="A8857" s="518" t="s">
        <v>179</v>
      </c>
      <c r="B8857" s="518">
        <v>542175</v>
      </c>
      <c r="C8857" s="518" t="s">
        <v>2660</v>
      </c>
      <c r="D8857" s="518" t="s">
        <v>2541</v>
      </c>
      <c r="E8857" s="859">
        <v>23</v>
      </c>
      <c r="F8857" s="859">
        <v>0</v>
      </c>
      <c r="G8857" s="518" t="s">
        <v>128</v>
      </c>
      <c r="H8857" s="518" t="s">
        <v>179</v>
      </c>
      <c r="I8857" s="518">
        <v>542175</v>
      </c>
    </row>
    <row r="8858" spans="1:9" x14ac:dyDescent="0.2">
      <c r="A8858" s="518" t="s">
        <v>179</v>
      </c>
      <c r="B8858" s="518">
        <v>542183</v>
      </c>
      <c r="C8858" s="518" t="s">
        <v>2660</v>
      </c>
      <c r="D8858" s="518" t="s">
        <v>2540</v>
      </c>
      <c r="E8858" s="859">
        <v>25</v>
      </c>
      <c r="F8858" s="859">
        <v>0</v>
      </c>
      <c r="G8858" s="518" t="s">
        <v>128</v>
      </c>
      <c r="H8858" s="518" t="s">
        <v>179</v>
      </c>
      <c r="I8858" s="518">
        <v>542183</v>
      </c>
    </row>
    <row r="8859" spans="1:9" x14ac:dyDescent="0.2">
      <c r="A8859" s="518" t="s">
        <v>179</v>
      </c>
      <c r="B8859" s="518">
        <v>542209</v>
      </c>
      <c r="C8859" s="518" t="s">
        <v>2660</v>
      </c>
      <c r="D8859" s="518" t="s">
        <v>2541</v>
      </c>
      <c r="E8859" s="859">
        <v>23</v>
      </c>
      <c r="F8859" s="859">
        <v>0</v>
      </c>
      <c r="G8859" s="518" t="s">
        <v>128</v>
      </c>
      <c r="H8859" s="518" t="s">
        <v>179</v>
      </c>
      <c r="I8859" s="518">
        <v>542209</v>
      </c>
    </row>
    <row r="8860" spans="1:9" x14ac:dyDescent="0.2">
      <c r="A8860" s="518" t="s">
        <v>179</v>
      </c>
      <c r="B8860" s="518">
        <v>542217</v>
      </c>
      <c r="C8860" s="518" t="s">
        <v>2660</v>
      </c>
      <c r="D8860" s="518" t="s">
        <v>2542</v>
      </c>
      <c r="E8860" s="859">
        <v>32</v>
      </c>
      <c r="F8860" s="859">
        <v>0</v>
      </c>
      <c r="G8860" s="518" t="s">
        <v>128</v>
      </c>
      <c r="H8860" s="518" t="s">
        <v>179</v>
      </c>
      <c r="I8860" s="518">
        <v>542217</v>
      </c>
    </row>
    <row r="8861" spans="1:9" x14ac:dyDescent="0.2">
      <c r="A8861" s="518" t="s">
        <v>179</v>
      </c>
      <c r="B8861" s="518">
        <v>542225</v>
      </c>
      <c r="C8861" s="518" t="s">
        <v>2660</v>
      </c>
      <c r="D8861" s="518" t="s">
        <v>2540</v>
      </c>
      <c r="E8861" s="859">
        <v>29</v>
      </c>
      <c r="F8861" s="859">
        <v>29</v>
      </c>
      <c r="G8861" s="518" t="s">
        <v>128</v>
      </c>
      <c r="H8861" s="518" t="s">
        <v>179</v>
      </c>
      <c r="I8861" s="518">
        <v>542225</v>
      </c>
    </row>
    <row r="8862" spans="1:9" x14ac:dyDescent="0.2">
      <c r="A8862" s="518" t="s">
        <v>179</v>
      </c>
      <c r="B8862" s="518">
        <v>542233</v>
      </c>
      <c r="C8862" s="518" t="s">
        <v>2660</v>
      </c>
      <c r="D8862" s="518" t="s">
        <v>2541</v>
      </c>
      <c r="E8862" s="859">
        <v>18</v>
      </c>
      <c r="F8862" s="859">
        <v>0</v>
      </c>
      <c r="G8862" s="518" t="s">
        <v>128</v>
      </c>
      <c r="H8862" s="518" t="s">
        <v>179</v>
      </c>
      <c r="I8862" s="518">
        <v>542233</v>
      </c>
    </row>
    <row r="8863" spans="1:9" x14ac:dyDescent="0.2">
      <c r="A8863" s="518" t="s">
        <v>179</v>
      </c>
      <c r="B8863" s="518">
        <v>542241</v>
      </c>
      <c r="C8863" s="518" t="s">
        <v>2660</v>
      </c>
      <c r="D8863" s="518" t="s">
        <v>2283</v>
      </c>
      <c r="E8863" s="859">
        <v>21</v>
      </c>
      <c r="F8863" s="859">
        <v>0</v>
      </c>
      <c r="G8863" s="518" t="s">
        <v>128</v>
      </c>
      <c r="H8863" s="518" t="s">
        <v>179</v>
      </c>
      <c r="I8863" s="518">
        <v>542241</v>
      </c>
    </row>
    <row r="8864" spans="1:9" x14ac:dyDescent="0.2">
      <c r="A8864" s="518" t="s">
        <v>179</v>
      </c>
      <c r="B8864" s="518">
        <v>542258</v>
      </c>
      <c r="C8864" s="518" t="s">
        <v>2660</v>
      </c>
      <c r="D8864" s="518" t="s">
        <v>2543</v>
      </c>
      <c r="E8864" s="859">
        <v>26</v>
      </c>
      <c r="F8864" s="859">
        <v>0</v>
      </c>
      <c r="G8864" s="518" t="s">
        <v>128</v>
      </c>
      <c r="H8864" s="518" t="s">
        <v>179</v>
      </c>
      <c r="I8864" s="518">
        <v>542258</v>
      </c>
    </row>
    <row r="8865" spans="1:9" x14ac:dyDescent="0.2">
      <c r="A8865" s="518" t="s">
        <v>179</v>
      </c>
      <c r="B8865" s="518">
        <v>542266</v>
      </c>
      <c r="C8865" s="518" t="s">
        <v>2660</v>
      </c>
      <c r="D8865" s="518" t="s">
        <v>2544</v>
      </c>
      <c r="E8865" s="859">
        <v>16</v>
      </c>
      <c r="F8865" s="859">
        <v>0</v>
      </c>
      <c r="G8865" s="518" t="s">
        <v>128</v>
      </c>
      <c r="H8865" s="518" t="s">
        <v>179</v>
      </c>
      <c r="I8865" s="518">
        <v>542266</v>
      </c>
    </row>
    <row r="8866" spans="1:9" x14ac:dyDescent="0.2">
      <c r="A8866" s="518" t="s">
        <v>256</v>
      </c>
      <c r="B8866" s="518">
        <v>542274</v>
      </c>
      <c r="C8866" s="518" t="s">
        <v>2660</v>
      </c>
      <c r="D8866" s="518" t="s">
        <v>2545</v>
      </c>
      <c r="E8866" s="859">
        <v>31</v>
      </c>
      <c r="F8866" s="859">
        <v>0</v>
      </c>
      <c r="G8866" s="518" t="s">
        <v>128</v>
      </c>
      <c r="H8866" s="518" t="s">
        <v>256</v>
      </c>
      <c r="I8866" s="518">
        <v>542274</v>
      </c>
    </row>
    <row r="8867" spans="1:9" x14ac:dyDescent="0.2">
      <c r="A8867" s="518" t="s">
        <v>256</v>
      </c>
      <c r="B8867" s="518">
        <v>542316</v>
      </c>
      <c r="C8867" s="518" t="s">
        <v>2660</v>
      </c>
      <c r="D8867" s="518" t="s">
        <v>2609</v>
      </c>
      <c r="E8867" s="859">
        <v>29</v>
      </c>
      <c r="F8867" s="859">
        <v>0</v>
      </c>
      <c r="G8867" s="518" t="s">
        <v>128</v>
      </c>
      <c r="H8867" s="518" t="s">
        <v>256</v>
      </c>
      <c r="I8867" s="518">
        <v>542316</v>
      </c>
    </row>
    <row r="8868" spans="1:9" x14ac:dyDescent="0.2">
      <c r="A8868" s="518" t="s">
        <v>256</v>
      </c>
      <c r="B8868" s="518">
        <v>542324</v>
      </c>
      <c r="C8868" s="518" t="s">
        <v>2660</v>
      </c>
      <c r="D8868" s="518" t="s">
        <v>2610</v>
      </c>
      <c r="E8868" s="859">
        <v>35</v>
      </c>
      <c r="F8868" s="859">
        <v>0</v>
      </c>
      <c r="G8868" s="518" t="s">
        <v>128</v>
      </c>
      <c r="H8868" s="518" t="s">
        <v>256</v>
      </c>
      <c r="I8868" s="518">
        <v>542324</v>
      </c>
    </row>
    <row r="8869" spans="1:9" x14ac:dyDescent="0.2">
      <c r="A8869" s="518" t="s">
        <v>256</v>
      </c>
      <c r="B8869" s="518">
        <v>542332</v>
      </c>
      <c r="C8869" s="518" t="s">
        <v>2660</v>
      </c>
      <c r="D8869" s="518" t="s">
        <v>2611</v>
      </c>
      <c r="E8869" s="859">
        <v>29</v>
      </c>
      <c r="F8869" s="859">
        <v>29</v>
      </c>
      <c r="G8869" s="518" t="s">
        <v>128</v>
      </c>
      <c r="H8869" s="518" t="s">
        <v>256</v>
      </c>
      <c r="I8869" s="518">
        <v>542332</v>
      </c>
    </row>
    <row r="8870" spans="1:9" x14ac:dyDescent="0.2">
      <c r="A8870" s="518" t="s">
        <v>256</v>
      </c>
      <c r="B8870" s="518">
        <v>542340</v>
      </c>
      <c r="C8870" s="518" t="s">
        <v>2660</v>
      </c>
      <c r="D8870" s="518" t="s">
        <v>2612</v>
      </c>
      <c r="E8870" s="859">
        <v>31</v>
      </c>
      <c r="F8870" s="859">
        <v>31</v>
      </c>
      <c r="G8870" s="518" t="s">
        <v>128</v>
      </c>
      <c r="H8870" s="518" t="s">
        <v>256</v>
      </c>
      <c r="I8870" s="518">
        <v>542340</v>
      </c>
    </row>
    <row r="8871" spans="1:9" x14ac:dyDescent="0.2">
      <c r="A8871" s="518" t="s">
        <v>256</v>
      </c>
      <c r="B8871" s="518">
        <v>542357</v>
      </c>
      <c r="C8871" s="518" t="s">
        <v>2660</v>
      </c>
      <c r="D8871" s="518" t="s">
        <v>2613</v>
      </c>
      <c r="E8871" s="859">
        <v>33</v>
      </c>
      <c r="F8871" s="859">
        <v>0</v>
      </c>
      <c r="G8871" s="518" t="s">
        <v>128</v>
      </c>
      <c r="H8871" s="518" t="s">
        <v>256</v>
      </c>
      <c r="I8871" s="518">
        <v>542357</v>
      </c>
    </row>
    <row r="8872" spans="1:9" x14ac:dyDescent="0.2">
      <c r="A8872" s="518" t="s">
        <v>256</v>
      </c>
      <c r="B8872" s="518">
        <v>542365</v>
      </c>
      <c r="C8872" s="518" t="s">
        <v>2660</v>
      </c>
      <c r="D8872" s="518" t="s">
        <v>2614</v>
      </c>
      <c r="E8872" s="859">
        <v>32</v>
      </c>
      <c r="F8872" s="859">
        <v>0</v>
      </c>
      <c r="G8872" s="518" t="s">
        <v>128</v>
      </c>
      <c r="H8872" s="518" t="s">
        <v>256</v>
      </c>
      <c r="I8872" s="518">
        <v>542365</v>
      </c>
    </row>
    <row r="8873" spans="1:9" x14ac:dyDescent="0.2">
      <c r="A8873" s="518" t="s">
        <v>256</v>
      </c>
      <c r="B8873" s="518">
        <v>542373</v>
      </c>
      <c r="C8873" s="518" t="s">
        <v>2660</v>
      </c>
      <c r="D8873" s="518" t="s">
        <v>2615</v>
      </c>
      <c r="E8873" s="859">
        <v>33</v>
      </c>
      <c r="F8873" s="859">
        <v>0</v>
      </c>
      <c r="G8873" s="518" t="s">
        <v>128</v>
      </c>
      <c r="H8873" s="518" t="s">
        <v>256</v>
      </c>
      <c r="I8873" s="518">
        <v>542373</v>
      </c>
    </row>
    <row r="8874" spans="1:9" x14ac:dyDescent="0.2">
      <c r="A8874" s="518" t="s">
        <v>179</v>
      </c>
      <c r="B8874" s="518">
        <v>542381</v>
      </c>
      <c r="C8874" s="518" t="s">
        <v>2660</v>
      </c>
      <c r="D8874" s="518" t="s">
        <v>2616</v>
      </c>
      <c r="E8874" s="859">
        <v>25</v>
      </c>
      <c r="F8874" s="859">
        <v>0</v>
      </c>
      <c r="G8874" s="518" t="s">
        <v>128</v>
      </c>
      <c r="H8874" s="518" t="s">
        <v>179</v>
      </c>
      <c r="I8874" s="518">
        <v>542381</v>
      </c>
    </row>
    <row r="8875" spans="1:9" x14ac:dyDescent="0.2">
      <c r="A8875" s="518" t="s">
        <v>179</v>
      </c>
      <c r="B8875" s="518">
        <v>542399</v>
      </c>
      <c r="C8875" s="518" t="s">
        <v>2660</v>
      </c>
      <c r="D8875" s="518" t="s">
        <v>1342</v>
      </c>
      <c r="E8875" s="859">
        <v>31</v>
      </c>
      <c r="F8875" s="859">
        <v>0</v>
      </c>
      <c r="G8875" s="518" t="s">
        <v>128</v>
      </c>
      <c r="H8875" s="518" t="s">
        <v>179</v>
      </c>
      <c r="I8875" s="518">
        <v>542399</v>
      </c>
    </row>
    <row r="8876" spans="1:9" x14ac:dyDescent="0.2">
      <c r="A8876" s="518" t="s">
        <v>256</v>
      </c>
      <c r="B8876" s="518">
        <v>542407</v>
      </c>
      <c r="C8876" s="518" t="s">
        <v>2660</v>
      </c>
      <c r="D8876" s="518" t="s">
        <v>2617</v>
      </c>
      <c r="E8876" s="859">
        <v>32</v>
      </c>
      <c r="F8876" s="859">
        <v>0</v>
      </c>
      <c r="G8876" s="518" t="s">
        <v>128</v>
      </c>
      <c r="H8876" s="518" t="s">
        <v>256</v>
      </c>
      <c r="I8876" s="518">
        <v>542407</v>
      </c>
    </row>
    <row r="8877" spans="1:9" x14ac:dyDescent="0.2">
      <c r="A8877" s="518" t="s">
        <v>256</v>
      </c>
      <c r="B8877" s="518">
        <v>542415</v>
      </c>
      <c r="C8877" s="518" t="s">
        <v>2660</v>
      </c>
      <c r="D8877" s="518" t="s">
        <v>7684</v>
      </c>
      <c r="E8877" s="859">
        <v>34</v>
      </c>
      <c r="F8877" s="859">
        <v>0</v>
      </c>
      <c r="G8877" s="518" t="s">
        <v>128</v>
      </c>
      <c r="H8877" s="518" t="s">
        <v>256</v>
      </c>
      <c r="I8877" s="518">
        <v>542415</v>
      </c>
    </row>
    <row r="8878" spans="1:9" x14ac:dyDescent="0.2">
      <c r="A8878" s="518" t="s">
        <v>256</v>
      </c>
      <c r="B8878" s="518">
        <v>542423</v>
      </c>
      <c r="C8878" s="518" t="s">
        <v>2660</v>
      </c>
      <c r="D8878" s="518" t="s">
        <v>2618</v>
      </c>
      <c r="E8878" s="859">
        <v>31</v>
      </c>
      <c r="F8878" s="859">
        <v>0</v>
      </c>
      <c r="G8878" s="518" t="s">
        <v>128</v>
      </c>
      <c r="H8878" s="518" t="s">
        <v>256</v>
      </c>
      <c r="I8878" s="518">
        <v>542423</v>
      </c>
    </row>
    <row r="8879" spans="1:9" x14ac:dyDescent="0.2">
      <c r="A8879" s="518" t="s">
        <v>256</v>
      </c>
      <c r="B8879" s="518">
        <v>542431</v>
      </c>
      <c r="C8879" s="518" t="s">
        <v>2660</v>
      </c>
      <c r="D8879" s="518" t="s">
        <v>9251</v>
      </c>
      <c r="E8879" s="859">
        <v>35</v>
      </c>
      <c r="F8879" s="859">
        <v>0</v>
      </c>
      <c r="G8879" s="518" t="s">
        <v>128</v>
      </c>
      <c r="H8879" s="518" t="s">
        <v>256</v>
      </c>
      <c r="I8879" s="518">
        <v>542431</v>
      </c>
    </row>
    <row r="8880" spans="1:9" x14ac:dyDescent="0.2">
      <c r="A8880" s="518" t="s">
        <v>256</v>
      </c>
      <c r="B8880" s="518">
        <v>542449</v>
      </c>
      <c r="C8880" s="518" t="s">
        <v>2660</v>
      </c>
      <c r="D8880" s="518" t="s">
        <v>9252</v>
      </c>
      <c r="E8880" s="859">
        <v>32</v>
      </c>
      <c r="F8880" s="859">
        <v>0</v>
      </c>
      <c r="G8880" s="518" t="s">
        <v>128</v>
      </c>
      <c r="H8880" s="518" t="s">
        <v>256</v>
      </c>
      <c r="I8880" s="518">
        <v>542449</v>
      </c>
    </row>
    <row r="8881" spans="1:9" x14ac:dyDescent="0.2">
      <c r="A8881" s="518" t="s">
        <v>256</v>
      </c>
      <c r="B8881" s="518">
        <v>542456</v>
      </c>
      <c r="C8881" s="518" t="s">
        <v>2660</v>
      </c>
      <c r="D8881" s="518" t="s">
        <v>9253</v>
      </c>
      <c r="E8881" s="859">
        <v>32</v>
      </c>
      <c r="F8881" s="859">
        <v>0</v>
      </c>
      <c r="G8881" s="518" t="s">
        <v>128</v>
      </c>
      <c r="H8881" s="518" t="s">
        <v>256</v>
      </c>
      <c r="I8881" s="518">
        <v>542456</v>
      </c>
    </row>
    <row r="8882" spans="1:9" x14ac:dyDescent="0.2">
      <c r="A8882" s="518" t="s">
        <v>256</v>
      </c>
      <c r="B8882" s="518">
        <v>542464</v>
      </c>
      <c r="C8882" s="518" t="s">
        <v>2660</v>
      </c>
      <c r="D8882" s="518" t="s">
        <v>6890</v>
      </c>
      <c r="E8882" s="859">
        <v>20</v>
      </c>
      <c r="F8882" s="859">
        <v>0</v>
      </c>
      <c r="G8882" s="518" t="s">
        <v>128</v>
      </c>
      <c r="H8882" s="518" t="s">
        <v>256</v>
      </c>
      <c r="I8882" s="518">
        <v>542464</v>
      </c>
    </row>
    <row r="8883" spans="1:9" x14ac:dyDescent="0.2">
      <c r="A8883" s="518" t="s">
        <v>256</v>
      </c>
      <c r="B8883" s="518">
        <v>542472</v>
      </c>
      <c r="C8883" s="518" t="s">
        <v>2660</v>
      </c>
      <c r="D8883" s="518" t="s">
        <v>6891</v>
      </c>
      <c r="E8883" s="859">
        <v>30</v>
      </c>
      <c r="F8883" s="859">
        <v>0</v>
      </c>
      <c r="G8883" s="518" t="s">
        <v>128</v>
      </c>
      <c r="H8883" s="518" t="s">
        <v>256</v>
      </c>
      <c r="I8883" s="518">
        <v>542472</v>
      </c>
    </row>
    <row r="8884" spans="1:9" x14ac:dyDescent="0.2">
      <c r="A8884" s="518" t="s">
        <v>256</v>
      </c>
      <c r="B8884" s="518">
        <v>542480</v>
      </c>
      <c r="C8884" s="518" t="s">
        <v>2660</v>
      </c>
      <c r="D8884" s="518" t="s">
        <v>7685</v>
      </c>
      <c r="E8884" s="859">
        <v>24</v>
      </c>
      <c r="F8884" s="859">
        <v>0</v>
      </c>
      <c r="G8884" s="518" t="s">
        <v>128</v>
      </c>
      <c r="H8884" s="518" t="s">
        <v>256</v>
      </c>
      <c r="I8884" s="518">
        <v>542480</v>
      </c>
    </row>
    <row r="8885" spans="1:9" x14ac:dyDescent="0.2">
      <c r="A8885" s="518" t="s">
        <v>256</v>
      </c>
      <c r="B8885" s="518">
        <v>542522</v>
      </c>
      <c r="C8885" s="518" t="s">
        <v>2660</v>
      </c>
      <c r="D8885" s="518" t="s">
        <v>2693</v>
      </c>
      <c r="E8885" s="859">
        <v>23</v>
      </c>
      <c r="F8885" s="859">
        <v>0</v>
      </c>
      <c r="G8885" s="518" t="s">
        <v>128</v>
      </c>
      <c r="H8885" s="518" t="s">
        <v>256</v>
      </c>
      <c r="I8885" s="518">
        <v>542522</v>
      </c>
    </row>
    <row r="8886" spans="1:9" x14ac:dyDescent="0.2">
      <c r="A8886" s="518" t="s">
        <v>167</v>
      </c>
      <c r="B8886" s="518">
        <v>542530</v>
      </c>
      <c r="C8886" s="518" t="s">
        <v>2660</v>
      </c>
      <c r="D8886" s="518" t="s">
        <v>9254</v>
      </c>
      <c r="E8886" s="859">
        <v>30</v>
      </c>
      <c r="F8886" s="859">
        <v>30</v>
      </c>
      <c r="G8886" s="518" t="s">
        <v>128</v>
      </c>
      <c r="H8886" s="518" t="s">
        <v>167</v>
      </c>
      <c r="I8886" s="518">
        <v>542530</v>
      </c>
    </row>
    <row r="8887" spans="1:9" x14ac:dyDescent="0.2">
      <c r="A8887" s="518" t="s">
        <v>256</v>
      </c>
      <c r="B8887" s="518">
        <v>542563</v>
      </c>
      <c r="C8887" s="518" t="s">
        <v>2660</v>
      </c>
      <c r="D8887" s="518" t="s">
        <v>2694</v>
      </c>
      <c r="E8887" s="859">
        <v>23</v>
      </c>
      <c r="F8887" s="859">
        <v>0</v>
      </c>
      <c r="G8887" s="518" t="s">
        <v>128</v>
      </c>
      <c r="H8887" s="518" t="s">
        <v>256</v>
      </c>
      <c r="I8887" s="518">
        <v>542563</v>
      </c>
    </row>
    <row r="8888" spans="1:9" x14ac:dyDescent="0.2">
      <c r="A8888" s="518" t="s">
        <v>256</v>
      </c>
      <c r="B8888" s="518">
        <v>542571</v>
      </c>
      <c r="C8888" s="518" t="s">
        <v>2660</v>
      </c>
      <c r="D8888" s="518" t="s">
        <v>2695</v>
      </c>
      <c r="E8888" s="859">
        <v>27</v>
      </c>
      <c r="F8888" s="859">
        <v>0</v>
      </c>
      <c r="G8888" s="518" t="s">
        <v>128</v>
      </c>
      <c r="H8888" s="518" t="s">
        <v>256</v>
      </c>
      <c r="I8888" s="518">
        <v>542571</v>
      </c>
    </row>
    <row r="8889" spans="1:9" x14ac:dyDescent="0.2">
      <c r="A8889" s="518" t="s">
        <v>256</v>
      </c>
      <c r="B8889" s="518">
        <v>542589</v>
      </c>
      <c r="C8889" s="518" t="s">
        <v>2660</v>
      </c>
      <c r="D8889" s="518" t="s">
        <v>4158</v>
      </c>
      <c r="E8889" s="859">
        <v>21</v>
      </c>
      <c r="F8889" s="859">
        <v>0</v>
      </c>
      <c r="G8889" s="518" t="s">
        <v>128</v>
      </c>
      <c r="H8889" s="518" t="s">
        <v>256</v>
      </c>
      <c r="I8889" s="518">
        <v>542589</v>
      </c>
    </row>
    <row r="8890" spans="1:9" x14ac:dyDescent="0.2">
      <c r="A8890" s="518" t="s">
        <v>256</v>
      </c>
      <c r="B8890" s="518">
        <v>542654</v>
      </c>
      <c r="C8890" s="518" t="s">
        <v>2660</v>
      </c>
      <c r="D8890" s="518" t="s">
        <v>1644</v>
      </c>
      <c r="E8890" s="859">
        <v>15</v>
      </c>
      <c r="F8890" s="859">
        <v>5</v>
      </c>
      <c r="G8890" s="518" t="s">
        <v>128</v>
      </c>
      <c r="H8890" s="518" t="s">
        <v>256</v>
      </c>
      <c r="I8890" s="518">
        <v>542654</v>
      </c>
    </row>
    <row r="8891" spans="1:9" x14ac:dyDescent="0.2">
      <c r="A8891" s="518" t="s">
        <v>256</v>
      </c>
      <c r="B8891" s="518">
        <v>542662</v>
      </c>
      <c r="C8891" s="518" t="s">
        <v>2660</v>
      </c>
      <c r="D8891" s="518" t="s">
        <v>1644</v>
      </c>
      <c r="E8891" s="859">
        <v>26</v>
      </c>
      <c r="F8891" s="859">
        <v>12</v>
      </c>
      <c r="G8891" s="518" t="s">
        <v>128</v>
      </c>
      <c r="H8891" s="518" t="s">
        <v>256</v>
      </c>
      <c r="I8891" s="518">
        <v>542662</v>
      </c>
    </row>
    <row r="8892" spans="1:9" x14ac:dyDescent="0.2">
      <c r="A8892" s="518" t="s">
        <v>256</v>
      </c>
      <c r="B8892" s="518">
        <v>542670</v>
      </c>
      <c r="C8892" s="518" t="s">
        <v>2660</v>
      </c>
      <c r="D8892" s="518" t="s">
        <v>2770</v>
      </c>
      <c r="E8892" s="859">
        <v>30</v>
      </c>
      <c r="F8892" s="859">
        <v>0</v>
      </c>
      <c r="G8892" s="518" t="s">
        <v>128</v>
      </c>
      <c r="H8892" s="518" t="s">
        <v>256</v>
      </c>
      <c r="I8892" s="518">
        <v>542670</v>
      </c>
    </row>
    <row r="8893" spans="1:9" x14ac:dyDescent="0.2">
      <c r="A8893" s="518" t="s">
        <v>256</v>
      </c>
      <c r="B8893" s="518">
        <v>542688</v>
      </c>
      <c r="C8893" s="518" t="s">
        <v>2660</v>
      </c>
      <c r="D8893" s="518" t="s">
        <v>2771</v>
      </c>
      <c r="E8893" s="859">
        <v>28</v>
      </c>
      <c r="F8893" s="859">
        <v>0</v>
      </c>
      <c r="G8893" s="518" t="s">
        <v>128</v>
      </c>
      <c r="H8893" s="518" t="s">
        <v>256</v>
      </c>
      <c r="I8893" s="518">
        <v>542688</v>
      </c>
    </row>
    <row r="8894" spans="1:9" x14ac:dyDescent="0.2">
      <c r="A8894" s="518" t="s">
        <v>256</v>
      </c>
      <c r="B8894" s="518">
        <v>542746</v>
      </c>
      <c r="C8894" s="518" t="s">
        <v>2660</v>
      </c>
      <c r="D8894" s="518" t="s">
        <v>1342</v>
      </c>
      <c r="E8894" s="859">
        <v>33</v>
      </c>
      <c r="F8894" s="859">
        <v>20</v>
      </c>
      <c r="G8894" s="518" t="s">
        <v>128</v>
      </c>
      <c r="H8894" s="518" t="s">
        <v>256</v>
      </c>
      <c r="I8894" s="518">
        <v>542746</v>
      </c>
    </row>
    <row r="8895" spans="1:9" x14ac:dyDescent="0.2">
      <c r="A8895" s="518" t="s">
        <v>179</v>
      </c>
      <c r="B8895" s="518">
        <v>542753</v>
      </c>
      <c r="C8895" s="518" t="s">
        <v>2660</v>
      </c>
      <c r="D8895" s="518" t="s">
        <v>7617</v>
      </c>
      <c r="E8895" s="859">
        <v>30</v>
      </c>
      <c r="F8895" s="859">
        <v>0</v>
      </c>
      <c r="G8895" s="518" t="s">
        <v>128</v>
      </c>
      <c r="H8895" s="518" t="s">
        <v>179</v>
      </c>
      <c r="I8895" s="518">
        <v>542753</v>
      </c>
    </row>
    <row r="8896" spans="1:9" x14ac:dyDescent="0.2">
      <c r="A8896" s="518" t="s">
        <v>351</v>
      </c>
      <c r="B8896" s="518">
        <v>542779</v>
      </c>
      <c r="C8896" s="518" t="s">
        <v>2660</v>
      </c>
      <c r="D8896" s="518" t="s">
        <v>2772</v>
      </c>
      <c r="E8896" s="859">
        <v>28</v>
      </c>
      <c r="F8896" s="859">
        <v>28</v>
      </c>
      <c r="G8896" s="518" t="s">
        <v>128</v>
      </c>
      <c r="H8896" s="518" t="s">
        <v>351</v>
      </c>
      <c r="I8896" s="518">
        <v>542779</v>
      </c>
    </row>
    <row r="8897" spans="1:9" x14ac:dyDescent="0.2">
      <c r="A8897" s="518" t="s">
        <v>167</v>
      </c>
      <c r="B8897" s="518">
        <v>542795</v>
      </c>
      <c r="C8897" s="518" t="s">
        <v>2660</v>
      </c>
      <c r="D8897" s="518" t="s">
        <v>9255</v>
      </c>
      <c r="E8897" s="859">
        <v>31</v>
      </c>
      <c r="F8897" s="859">
        <v>31</v>
      </c>
      <c r="G8897" s="518" t="s">
        <v>128</v>
      </c>
      <c r="H8897" s="518" t="s">
        <v>167</v>
      </c>
      <c r="I8897" s="518">
        <v>542795</v>
      </c>
    </row>
    <row r="8898" spans="1:9" x14ac:dyDescent="0.2">
      <c r="A8898" s="518" t="s">
        <v>256</v>
      </c>
      <c r="B8898" s="518">
        <v>542829</v>
      </c>
      <c r="C8898" s="518" t="s">
        <v>2660</v>
      </c>
      <c r="D8898" s="518" t="s">
        <v>2773</v>
      </c>
      <c r="E8898" s="859">
        <v>33</v>
      </c>
      <c r="F8898" s="859">
        <v>30</v>
      </c>
      <c r="G8898" s="518" t="s">
        <v>128</v>
      </c>
      <c r="H8898" s="518" t="s">
        <v>256</v>
      </c>
      <c r="I8898" s="518">
        <v>542829</v>
      </c>
    </row>
    <row r="8899" spans="1:9" x14ac:dyDescent="0.2">
      <c r="A8899" s="518" t="s">
        <v>256</v>
      </c>
      <c r="B8899" s="518">
        <v>542837</v>
      </c>
      <c r="C8899" s="518" t="s">
        <v>2660</v>
      </c>
      <c r="D8899" s="518" t="s">
        <v>2774</v>
      </c>
      <c r="E8899" s="859">
        <v>33</v>
      </c>
      <c r="F8899" s="859">
        <v>30</v>
      </c>
      <c r="G8899" s="518" t="s">
        <v>128</v>
      </c>
      <c r="H8899" s="518" t="s">
        <v>256</v>
      </c>
      <c r="I8899" s="518">
        <v>542837</v>
      </c>
    </row>
    <row r="8900" spans="1:9" x14ac:dyDescent="0.2">
      <c r="A8900" s="518" t="s">
        <v>256</v>
      </c>
      <c r="B8900" s="518">
        <v>542910</v>
      </c>
      <c r="C8900" s="518" t="s">
        <v>2660</v>
      </c>
      <c r="D8900" s="518" t="s">
        <v>2850</v>
      </c>
      <c r="E8900" s="859">
        <v>34</v>
      </c>
      <c r="F8900" s="859">
        <v>0</v>
      </c>
      <c r="G8900" s="518" t="s">
        <v>128</v>
      </c>
      <c r="H8900" s="518" t="s">
        <v>256</v>
      </c>
      <c r="I8900" s="518">
        <v>542910</v>
      </c>
    </row>
    <row r="8901" spans="1:9" x14ac:dyDescent="0.2">
      <c r="A8901" s="518" t="s">
        <v>256</v>
      </c>
      <c r="B8901" s="518">
        <v>542928</v>
      </c>
      <c r="C8901" s="518" t="s">
        <v>2660</v>
      </c>
      <c r="D8901" s="518" t="s">
        <v>2850</v>
      </c>
      <c r="E8901" s="859">
        <v>35</v>
      </c>
      <c r="F8901" s="859">
        <v>0</v>
      </c>
      <c r="G8901" s="518" t="s">
        <v>128</v>
      </c>
      <c r="H8901" s="518" t="s">
        <v>256</v>
      </c>
      <c r="I8901" s="518">
        <v>542928</v>
      </c>
    </row>
    <row r="8902" spans="1:9" x14ac:dyDescent="0.2">
      <c r="A8902" s="518" t="s">
        <v>256</v>
      </c>
      <c r="B8902" s="518">
        <v>542936</v>
      </c>
      <c r="C8902" s="518" t="s">
        <v>2660</v>
      </c>
      <c r="D8902" s="518" t="s">
        <v>2850</v>
      </c>
      <c r="E8902" s="859">
        <v>35</v>
      </c>
      <c r="F8902" s="859">
        <v>0</v>
      </c>
      <c r="G8902" s="518" t="s">
        <v>128</v>
      </c>
      <c r="H8902" s="518" t="s">
        <v>256</v>
      </c>
      <c r="I8902" s="518">
        <v>542936</v>
      </c>
    </row>
    <row r="8903" spans="1:9" x14ac:dyDescent="0.2">
      <c r="A8903" s="518" t="s">
        <v>256</v>
      </c>
      <c r="B8903" s="518">
        <v>542977</v>
      </c>
      <c r="C8903" s="518" t="s">
        <v>2660</v>
      </c>
      <c r="D8903" s="518" t="s">
        <v>2851</v>
      </c>
      <c r="E8903" s="859">
        <v>30</v>
      </c>
      <c r="F8903" s="859">
        <v>30</v>
      </c>
      <c r="G8903" s="518" t="s">
        <v>128</v>
      </c>
      <c r="H8903" s="518" t="s">
        <v>256</v>
      </c>
      <c r="I8903" s="518">
        <v>542977</v>
      </c>
    </row>
    <row r="8904" spans="1:9" x14ac:dyDescent="0.2">
      <c r="A8904" s="518" t="s">
        <v>256</v>
      </c>
      <c r="B8904" s="518">
        <v>542985</v>
      </c>
      <c r="C8904" s="518" t="s">
        <v>2660</v>
      </c>
      <c r="D8904" s="518" t="s">
        <v>2852</v>
      </c>
      <c r="E8904" s="859">
        <v>19</v>
      </c>
      <c r="F8904" s="859">
        <v>13</v>
      </c>
      <c r="G8904" s="518" t="s">
        <v>128</v>
      </c>
      <c r="H8904" s="518" t="s">
        <v>256</v>
      </c>
      <c r="I8904" s="518">
        <v>542985</v>
      </c>
    </row>
    <row r="8905" spans="1:9" x14ac:dyDescent="0.2">
      <c r="A8905" s="518" t="s">
        <v>256</v>
      </c>
      <c r="B8905" s="518">
        <v>542993</v>
      </c>
      <c r="C8905" s="518" t="s">
        <v>2660</v>
      </c>
      <c r="D8905" s="518" t="s">
        <v>2853</v>
      </c>
      <c r="E8905" s="859">
        <v>23</v>
      </c>
      <c r="F8905" s="859">
        <v>17</v>
      </c>
      <c r="G8905" s="518" t="s">
        <v>128</v>
      </c>
      <c r="H8905" s="518" t="s">
        <v>256</v>
      </c>
      <c r="I8905" s="518">
        <v>542993</v>
      </c>
    </row>
    <row r="8906" spans="1:9" x14ac:dyDescent="0.2">
      <c r="A8906" s="518" t="s">
        <v>256</v>
      </c>
      <c r="B8906" s="518">
        <v>543009</v>
      </c>
      <c r="C8906" s="518" t="s">
        <v>2660</v>
      </c>
      <c r="D8906" s="518" t="s">
        <v>2854</v>
      </c>
      <c r="E8906" s="859">
        <v>21</v>
      </c>
      <c r="F8906" s="859">
        <v>16</v>
      </c>
      <c r="G8906" s="518" t="s">
        <v>128</v>
      </c>
      <c r="H8906" s="518" t="s">
        <v>256</v>
      </c>
      <c r="I8906" s="518">
        <v>543009</v>
      </c>
    </row>
    <row r="8907" spans="1:9" x14ac:dyDescent="0.2">
      <c r="A8907" s="518" t="s">
        <v>256</v>
      </c>
      <c r="B8907" s="518">
        <v>543017</v>
      </c>
      <c r="C8907" s="518" t="s">
        <v>2660</v>
      </c>
      <c r="D8907" s="518" t="s">
        <v>2855</v>
      </c>
      <c r="E8907" s="859">
        <v>21</v>
      </c>
      <c r="F8907" s="859">
        <v>14</v>
      </c>
      <c r="G8907" s="518" t="s">
        <v>128</v>
      </c>
      <c r="H8907" s="518" t="s">
        <v>256</v>
      </c>
      <c r="I8907" s="518">
        <v>543017</v>
      </c>
    </row>
    <row r="8908" spans="1:9" x14ac:dyDescent="0.2">
      <c r="A8908" s="518" t="s">
        <v>256</v>
      </c>
      <c r="B8908" s="518">
        <v>543033</v>
      </c>
      <c r="C8908" s="518" t="s">
        <v>2660</v>
      </c>
      <c r="D8908" s="518" t="s">
        <v>2770</v>
      </c>
      <c r="E8908" s="859">
        <v>25</v>
      </c>
      <c r="F8908" s="859">
        <v>0</v>
      </c>
      <c r="G8908" s="518" t="s">
        <v>128</v>
      </c>
      <c r="H8908" s="518" t="s">
        <v>256</v>
      </c>
      <c r="I8908" s="518">
        <v>543033</v>
      </c>
    </row>
    <row r="8909" spans="1:9" x14ac:dyDescent="0.2">
      <c r="A8909" s="518" t="s">
        <v>256</v>
      </c>
      <c r="B8909" s="518">
        <v>543041</v>
      </c>
      <c r="C8909" s="518" t="s">
        <v>2660</v>
      </c>
      <c r="D8909" s="518" t="s">
        <v>2771</v>
      </c>
      <c r="E8909" s="859">
        <v>32</v>
      </c>
      <c r="F8909" s="859">
        <v>0</v>
      </c>
      <c r="G8909" s="518" t="s">
        <v>128</v>
      </c>
      <c r="H8909" s="518" t="s">
        <v>256</v>
      </c>
      <c r="I8909" s="518">
        <v>543041</v>
      </c>
    </row>
    <row r="8910" spans="1:9" x14ac:dyDescent="0.2">
      <c r="A8910" s="518" t="s">
        <v>256</v>
      </c>
      <c r="B8910" s="518">
        <v>543074</v>
      </c>
      <c r="C8910" s="518" t="s">
        <v>2660</v>
      </c>
      <c r="D8910" s="518" t="s">
        <v>2283</v>
      </c>
      <c r="E8910" s="859">
        <v>24</v>
      </c>
      <c r="F8910" s="859">
        <v>0</v>
      </c>
      <c r="G8910" s="518" t="s">
        <v>128</v>
      </c>
      <c r="H8910" s="518" t="s">
        <v>256</v>
      </c>
      <c r="I8910" s="518">
        <v>543074</v>
      </c>
    </row>
    <row r="8911" spans="1:9" x14ac:dyDescent="0.2">
      <c r="A8911" s="518" t="s">
        <v>256</v>
      </c>
      <c r="B8911" s="518">
        <v>543108</v>
      </c>
      <c r="C8911" s="518" t="s">
        <v>2660</v>
      </c>
      <c r="D8911" s="518" t="s">
        <v>6892</v>
      </c>
      <c r="E8911" s="859">
        <v>16</v>
      </c>
      <c r="F8911" s="859">
        <v>0</v>
      </c>
      <c r="G8911" s="518" t="s">
        <v>128</v>
      </c>
      <c r="H8911" s="518" t="s">
        <v>256</v>
      </c>
      <c r="I8911" s="518">
        <v>543116</v>
      </c>
    </row>
    <row r="8912" spans="1:9" x14ac:dyDescent="0.2">
      <c r="A8912" s="518" t="s">
        <v>256</v>
      </c>
      <c r="B8912" s="518">
        <v>543116</v>
      </c>
      <c r="C8912" s="518" t="s">
        <v>2660</v>
      </c>
      <c r="D8912" s="518" t="s">
        <v>2284</v>
      </c>
      <c r="E8912" s="859">
        <v>11</v>
      </c>
      <c r="F8912" s="859">
        <v>0</v>
      </c>
      <c r="G8912" s="518" t="s">
        <v>128</v>
      </c>
      <c r="H8912" s="518" t="s">
        <v>256</v>
      </c>
      <c r="I8912" s="518">
        <v>543116</v>
      </c>
    </row>
    <row r="8913" spans="1:9" x14ac:dyDescent="0.2">
      <c r="A8913" s="518" t="s">
        <v>256</v>
      </c>
      <c r="B8913" s="518">
        <v>543124</v>
      </c>
      <c r="C8913" s="518" t="s">
        <v>2660</v>
      </c>
      <c r="D8913" s="518" t="s">
        <v>2285</v>
      </c>
      <c r="E8913" s="859">
        <v>13</v>
      </c>
      <c r="F8913" s="859">
        <v>0</v>
      </c>
      <c r="G8913" s="518" t="s">
        <v>128</v>
      </c>
      <c r="H8913" s="518" t="s">
        <v>256</v>
      </c>
      <c r="I8913" s="518">
        <v>543132</v>
      </c>
    </row>
    <row r="8914" spans="1:9" x14ac:dyDescent="0.2">
      <c r="A8914" s="518" t="s">
        <v>256</v>
      </c>
      <c r="B8914" s="518">
        <v>543132</v>
      </c>
      <c r="C8914" s="518" t="s">
        <v>2660</v>
      </c>
      <c r="D8914" s="518" t="s">
        <v>6165</v>
      </c>
      <c r="E8914" s="859">
        <v>11</v>
      </c>
      <c r="F8914" s="859">
        <v>0</v>
      </c>
      <c r="G8914" s="518" t="s">
        <v>128</v>
      </c>
      <c r="H8914" s="518" t="s">
        <v>256</v>
      </c>
      <c r="I8914" s="518">
        <v>543132</v>
      </c>
    </row>
    <row r="8915" spans="1:9" x14ac:dyDescent="0.2">
      <c r="A8915" s="518" t="s">
        <v>256</v>
      </c>
      <c r="B8915" s="518">
        <v>543140</v>
      </c>
      <c r="C8915" s="518" t="s">
        <v>2660</v>
      </c>
      <c r="D8915" s="518" t="s">
        <v>9256</v>
      </c>
      <c r="E8915" s="859">
        <v>15</v>
      </c>
      <c r="F8915" s="859">
        <v>0</v>
      </c>
      <c r="G8915" s="518" t="s">
        <v>128</v>
      </c>
      <c r="H8915" s="518" t="s">
        <v>256</v>
      </c>
      <c r="I8915" s="518">
        <v>543140</v>
      </c>
    </row>
    <row r="8916" spans="1:9" x14ac:dyDescent="0.2">
      <c r="A8916" s="518" t="s">
        <v>256</v>
      </c>
      <c r="B8916" s="518">
        <v>543181</v>
      </c>
      <c r="C8916" s="518" t="s">
        <v>2660</v>
      </c>
      <c r="D8916" s="518" t="s">
        <v>2286</v>
      </c>
      <c r="E8916" s="859">
        <v>35</v>
      </c>
      <c r="F8916" s="859">
        <v>0</v>
      </c>
      <c r="G8916" s="518" t="s">
        <v>128</v>
      </c>
      <c r="H8916" s="518" t="s">
        <v>256</v>
      </c>
      <c r="I8916" s="518">
        <v>543181</v>
      </c>
    </row>
    <row r="8917" spans="1:9" x14ac:dyDescent="0.2">
      <c r="A8917" s="518" t="s">
        <v>256</v>
      </c>
      <c r="B8917" s="518">
        <v>543199</v>
      </c>
      <c r="C8917" s="518" t="s">
        <v>2660</v>
      </c>
      <c r="D8917" s="518" t="s">
        <v>2287</v>
      </c>
      <c r="E8917" s="859">
        <v>33</v>
      </c>
      <c r="F8917" s="859">
        <v>0</v>
      </c>
      <c r="G8917" s="518" t="s">
        <v>128</v>
      </c>
      <c r="H8917" s="518" t="s">
        <v>256</v>
      </c>
      <c r="I8917" s="518">
        <v>543199</v>
      </c>
    </row>
    <row r="8918" spans="1:9" x14ac:dyDescent="0.2">
      <c r="A8918" s="518" t="s">
        <v>256</v>
      </c>
      <c r="B8918" s="518">
        <v>543207</v>
      </c>
      <c r="C8918" s="518" t="s">
        <v>2660</v>
      </c>
      <c r="D8918" s="518" t="s">
        <v>2288</v>
      </c>
      <c r="E8918" s="859">
        <v>35</v>
      </c>
      <c r="F8918" s="859">
        <v>0</v>
      </c>
      <c r="G8918" s="518" t="s">
        <v>128</v>
      </c>
      <c r="H8918" s="518" t="s">
        <v>256</v>
      </c>
      <c r="I8918" s="518">
        <v>543207</v>
      </c>
    </row>
    <row r="8919" spans="1:9" x14ac:dyDescent="0.2">
      <c r="A8919" s="518" t="s">
        <v>256</v>
      </c>
      <c r="B8919" s="518">
        <v>543215</v>
      </c>
      <c r="C8919" s="518" t="s">
        <v>2660</v>
      </c>
      <c r="D8919" s="518" t="s">
        <v>2289</v>
      </c>
      <c r="E8919" s="859">
        <v>32</v>
      </c>
      <c r="F8919" s="859">
        <v>0</v>
      </c>
      <c r="G8919" s="518" t="s">
        <v>128</v>
      </c>
      <c r="H8919" s="518" t="s">
        <v>256</v>
      </c>
      <c r="I8919" s="518">
        <v>543215</v>
      </c>
    </row>
    <row r="8920" spans="1:9" x14ac:dyDescent="0.2">
      <c r="A8920" s="518" t="s">
        <v>256</v>
      </c>
      <c r="B8920" s="518">
        <v>543223</v>
      </c>
      <c r="C8920" s="518" t="s">
        <v>2660</v>
      </c>
      <c r="D8920" s="518" t="s">
        <v>2290</v>
      </c>
      <c r="E8920" s="859">
        <v>32</v>
      </c>
      <c r="F8920" s="859">
        <v>0</v>
      </c>
      <c r="G8920" s="518" t="s">
        <v>128</v>
      </c>
      <c r="H8920" s="518" t="s">
        <v>256</v>
      </c>
      <c r="I8920" s="518">
        <v>543223</v>
      </c>
    </row>
    <row r="8921" spans="1:9" x14ac:dyDescent="0.2">
      <c r="A8921" s="518" t="s">
        <v>256</v>
      </c>
      <c r="B8921" s="518">
        <v>543231</v>
      </c>
      <c r="C8921" s="518" t="s">
        <v>2660</v>
      </c>
      <c r="D8921" s="518" t="s">
        <v>2335</v>
      </c>
      <c r="E8921" s="859">
        <v>32</v>
      </c>
      <c r="F8921" s="859">
        <v>0</v>
      </c>
      <c r="G8921" s="518" t="s">
        <v>128</v>
      </c>
      <c r="H8921" s="518" t="s">
        <v>256</v>
      </c>
      <c r="I8921" s="518">
        <v>543231</v>
      </c>
    </row>
    <row r="8922" spans="1:9" x14ac:dyDescent="0.2">
      <c r="A8922" s="518" t="s">
        <v>180</v>
      </c>
      <c r="B8922" s="518">
        <v>543256</v>
      </c>
      <c r="C8922" s="518" t="s">
        <v>2660</v>
      </c>
      <c r="D8922" s="518" t="s">
        <v>2371</v>
      </c>
      <c r="E8922" s="859">
        <v>32</v>
      </c>
      <c r="F8922" s="859">
        <v>0</v>
      </c>
      <c r="G8922" s="518" t="s">
        <v>128</v>
      </c>
      <c r="H8922" s="518" t="s">
        <v>180</v>
      </c>
      <c r="I8922" s="518">
        <v>543256</v>
      </c>
    </row>
    <row r="8923" spans="1:9" x14ac:dyDescent="0.2">
      <c r="A8923" s="518" t="s">
        <v>180</v>
      </c>
      <c r="B8923" s="518">
        <v>543264</v>
      </c>
      <c r="C8923" s="518" t="s">
        <v>2660</v>
      </c>
      <c r="D8923" s="518" t="s">
        <v>2372</v>
      </c>
      <c r="E8923" s="859">
        <v>19</v>
      </c>
      <c r="F8923" s="859">
        <v>0</v>
      </c>
      <c r="G8923" s="518" t="s">
        <v>128</v>
      </c>
      <c r="H8923" s="518" t="s">
        <v>180</v>
      </c>
      <c r="I8923" s="518">
        <v>543264</v>
      </c>
    </row>
    <row r="8924" spans="1:9" x14ac:dyDescent="0.2">
      <c r="A8924" s="518" t="s">
        <v>180</v>
      </c>
      <c r="B8924" s="518">
        <v>543272</v>
      </c>
      <c r="C8924" s="518" t="s">
        <v>2660</v>
      </c>
      <c r="D8924" s="518" t="s">
        <v>2373</v>
      </c>
      <c r="E8924" s="859">
        <v>35</v>
      </c>
      <c r="F8924" s="859">
        <v>0</v>
      </c>
      <c r="G8924" s="518" t="s">
        <v>128</v>
      </c>
      <c r="H8924" s="518" t="s">
        <v>180</v>
      </c>
      <c r="I8924" s="518">
        <v>543272</v>
      </c>
    </row>
    <row r="8925" spans="1:9" x14ac:dyDescent="0.2">
      <c r="A8925" s="518" t="s">
        <v>180</v>
      </c>
      <c r="B8925" s="518">
        <v>543280</v>
      </c>
      <c r="C8925" s="518" t="s">
        <v>2660</v>
      </c>
      <c r="D8925" s="518" t="s">
        <v>2374</v>
      </c>
      <c r="E8925" s="859">
        <v>35</v>
      </c>
      <c r="F8925" s="859">
        <v>0</v>
      </c>
      <c r="G8925" s="518" t="s">
        <v>128</v>
      </c>
      <c r="H8925" s="518" t="s">
        <v>180</v>
      </c>
      <c r="I8925" s="518">
        <v>543280</v>
      </c>
    </row>
    <row r="8926" spans="1:9" x14ac:dyDescent="0.2">
      <c r="A8926" s="518" t="s">
        <v>180</v>
      </c>
      <c r="B8926" s="518">
        <v>543298</v>
      </c>
      <c r="C8926" s="518" t="s">
        <v>2660</v>
      </c>
      <c r="D8926" s="518" t="s">
        <v>2375</v>
      </c>
      <c r="E8926" s="859">
        <v>35</v>
      </c>
      <c r="F8926" s="859">
        <v>0</v>
      </c>
      <c r="G8926" s="518" t="s">
        <v>128</v>
      </c>
      <c r="H8926" s="518" t="s">
        <v>180</v>
      </c>
      <c r="I8926" s="518">
        <v>543298</v>
      </c>
    </row>
    <row r="8927" spans="1:9" x14ac:dyDescent="0.2">
      <c r="A8927" s="518" t="s">
        <v>180</v>
      </c>
      <c r="B8927" s="518">
        <v>543306</v>
      </c>
      <c r="C8927" s="518" t="s">
        <v>2660</v>
      </c>
      <c r="D8927" s="518" t="s">
        <v>2376</v>
      </c>
      <c r="E8927" s="859">
        <v>34</v>
      </c>
      <c r="F8927" s="859">
        <v>0</v>
      </c>
      <c r="G8927" s="518" t="s">
        <v>128</v>
      </c>
      <c r="H8927" s="518" t="s">
        <v>180</v>
      </c>
      <c r="I8927" s="518">
        <v>543306</v>
      </c>
    </row>
    <row r="8928" spans="1:9" x14ac:dyDescent="0.2">
      <c r="A8928" s="518" t="s">
        <v>180</v>
      </c>
      <c r="B8928" s="518">
        <v>543314</v>
      </c>
      <c r="C8928" s="518" t="s">
        <v>2660</v>
      </c>
      <c r="D8928" s="518" t="s">
        <v>6166</v>
      </c>
      <c r="E8928" s="859">
        <v>31</v>
      </c>
      <c r="F8928" s="859">
        <v>0</v>
      </c>
      <c r="G8928" s="518" t="s">
        <v>128</v>
      </c>
      <c r="H8928" s="518" t="s">
        <v>180</v>
      </c>
      <c r="I8928" s="518">
        <v>543314</v>
      </c>
    </row>
    <row r="8929" spans="1:9" x14ac:dyDescent="0.2">
      <c r="A8929" s="518" t="s">
        <v>180</v>
      </c>
      <c r="B8929" s="518">
        <v>543322</v>
      </c>
      <c r="C8929" s="518" t="s">
        <v>2660</v>
      </c>
      <c r="D8929" s="518" t="s">
        <v>2377</v>
      </c>
      <c r="E8929" s="859">
        <v>30</v>
      </c>
      <c r="F8929" s="859">
        <v>0</v>
      </c>
      <c r="G8929" s="518" t="s">
        <v>128</v>
      </c>
      <c r="H8929" s="518" t="s">
        <v>180</v>
      </c>
      <c r="I8929" s="518">
        <v>543322</v>
      </c>
    </row>
    <row r="8930" spans="1:9" x14ac:dyDescent="0.2">
      <c r="A8930" s="518" t="s">
        <v>394</v>
      </c>
      <c r="B8930" s="518">
        <v>543371</v>
      </c>
      <c r="C8930" s="518" t="s">
        <v>2660</v>
      </c>
      <c r="D8930" s="518" t="s">
        <v>9257</v>
      </c>
      <c r="E8930" s="859">
        <v>32</v>
      </c>
      <c r="F8930" s="859">
        <v>0</v>
      </c>
      <c r="G8930" s="518" t="s">
        <v>128</v>
      </c>
      <c r="H8930" s="518" t="s">
        <v>394</v>
      </c>
      <c r="I8930" s="518">
        <v>543371</v>
      </c>
    </row>
    <row r="8931" spans="1:9" x14ac:dyDescent="0.2">
      <c r="A8931" s="518" t="s">
        <v>181</v>
      </c>
      <c r="B8931" s="518">
        <v>543389</v>
      </c>
      <c r="C8931" s="518" t="s">
        <v>2660</v>
      </c>
      <c r="D8931" s="518" t="s">
        <v>2378</v>
      </c>
      <c r="E8931" s="859">
        <v>34</v>
      </c>
      <c r="F8931" s="859">
        <v>0</v>
      </c>
      <c r="G8931" s="518" t="s">
        <v>128</v>
      </c>
      <c r="H8931" s="518" t="s">
        <v>181</v>
      </c>
      <c r="I8931" s="518">
        <v>543389</v>
      </c>
    </row>
    <row r="8932" spans="1:9" x14ac:dyDescent="0.2">
      <c r="A8932" s="518" t="s">
        <v>181</v>
      </c>
      <c r="B8932" s="518">
        <v>543397</v>
      </c>
      <c r="C8932" s="518" t="s">
        <v>2660</v>
      </c>
      <c r="D8932" s="518" t="s">
        <v>6893</v>
      </c>
      <c r="E8932" s="859">
        <v>28</v>
      </c>
      <c r="F8932" s="859">
        <v>0</v>
      </c>
      <c r="G8932" s="518" t="s">
        <v>128</v>
      </c>
      <c r="H8932" s="518" t="s">
        <v>181</v>
      </c>
      <c r="I8932" s="518">
        <v>543397</v>
      </c>
    </row>
    <row r="8933" spans="1:9" x14ac:dyDescent="0.2">
      <c r="A8933" s="518" t="s">
        <v>181</v>
      </c>
      <c r="B8933" s="518">
        <v>543405</v>
      </c>
      <c r="C8933" s="518" t="s">
        <v>2660</v>
      </c>
      <c r="D8933" s="518" t="s">
        <v>2379</v>
      </c>
      <c r="E8933" s="859">
        <v>17</v>
      </c>
      <c r="F8933" s="859">
        <v>0</v>
      </c>
      <c r="G8933" s="518" t="s">
        <v>128</v>
      </c>
      <c r="H8933" s="518" t="s">
        <v>181</v>
      </c>
      <c r="I8933" s="518">
        <v>543405</v>
      </c>
    </row>
    <row r="8934" spans="1:9" x14ac:dyDescent="0.2">
      <c r="A8934" s="518" t="s">
        <v>181</v>
      </c>
      <c r="B8934" s="518">
        <v>543413</v>
      </c>
      <c r="C8934" s="518" t="s">
        <v>2660</v>
      </c>
      <c r="D8934" s="518" t="s">
        <v>2470</v>
      </c>
      <c r="E8934" s="859">
        <v>26</v>
      </c>
      <c r="F8934" s="859">
        <v>0</v>
      </c>
      <c r="G8934" s="518" t="s">
        <v>128</v>
      </c>
      <c r="H8934" s="518" t="s">
        <v>181</v>
      </c>
      <c r="I8934" s="518">
        <v>543413</v>
      </c>
    </row>
    <row r="8935" spans="1:9" x14ac:dyDescent="0.2">
      <c r="A8935" s="518" t="s">
        <v>181</v>
      </c>
      <c r="B8935" s="518">
        <v>543421</v>
      </c>
      <c r="C8935" s="518" t="s">
        <v>2660</v>
      </c>
      <c r="D8935" s="518" t="s">
        <v>2471</v>
      </c>
      <c r="E8935" s="859">
        <v>27</v>
      </c>
      <c r="F8935" s="859">
        <v>0</v>
      </c>
      <c r="G8935" s="518" t="s">
        <v>128</v>
      </c>
      <c r="H8935" s="518" t="s">
        <v>181</v>
      </c>
      <c r="I8935" s="518">
        <v>543421</v>
      </c>
    </row>
    <row r="8936" spans="1:9" x14ac:dyDescent="0.2">
      <c r="A8936" s="518" t="s">
        <v>181</v>
      </c>
      <c r="B8936" s="518">
        <v>543462</v>
      </c>
      <c r="C8936" s="518" t="s">
        <v>2660</v>
      </c>
      <c r="D8936" s="518" t="s">
        <v>2472</v>
      </c>
      <c r="E8936" s="859">
        <v>32</v>
      </c>
      <c r="F8936" s="859">
        <v>0</v>
      </c>
      <c r="G8936" s="518" t="s">
        <v>128</v>
      </c>
      <c r="H8936" s="518" t="s">
        <v>181</v>
      </c>
      <c r="I8936" s="518">
        <v>543462</v>
      </c>
    </row>
    <row r="8937" spans="1:9" x14ac:dyDescent="0.2">
      <c r="A8937" s="518" t="s">
        <v>181</v>
      </c>
      <c r="B8937" s="518">
        <v>543488</v>
      </c>
      <c r="C8937" s="518" t="s">
        <v>2660</v>
      </c>
      <c r="D8937" s="518" t="s">
        <v>2473</v>
      </c>
      <c r="E8937" s="859">
        <v>35</v>
      </c>
      <c r="F8937" s="859">
        <v>0</v>
      </c>
      <c r="G8937" s="518" t="s">
        <v>128</v>
      </c>
      <c r="H8937" s="518" t="s">
        <v>181</v>
      </c>
      <c r="I8937" s="518">
        <v>543488</v>
      </c>
    </row>
    <row r="8938" spans="1:9" x14ac:dyDescent="0.2">
      <c r="A8938" s="518" t="s">
        <v>181</v>
      </c>
      <c r="B8938" s="518">
        <v>543504</v>
      </c>
      <c r="C8938" s="518" t="s">
        <v>2660</v>
      </c>
      <c r="D8938" s="518" t="s">
        <v>2474</v>
      </c>
      <c r="E8938" s="859">
        <v>35</v>
      </c>
      <c r="F8938" s="859">
        <v>0</v>
      </c>
      <c r="G8938" s="518" t="s">
        <v>128</v>
      </c>
      <c r="H8938" s="518" t="s">
        <v>181</v>
      </c>
      <c r="I8938" s="518">
        <v>543504</v>
      </c>
    </row>
    <row r="8939" spans="1:9" x14ac:dyDescent="0.2">
      <c r="A8939" s="518" t="s">
        <v>181</v>
      </c>
      <c r="B8939" s="518">
        <v>543512</v>
      </c>
      <c r="C8939" s="518" t="s">
        <v>2660</v>
      </c>
      <c r="D8939" s="518" t="s">
        <v>2475</v>
      </c>
      <c r="E8939" s="859">
        <v>35</v>
      </c>
      <c r="F8939" s="859">
        <v>0</v>
      </c>
      <c r="G8939" s="518" t="s">
        <v>128</v>
      </c>
      <c r="H8939" s="518" t="s">
        <v>181</v>
      </c>
      <c r="I8939" s="518">
        <v>543512</v>
      </c>
    </row>
    <row r="8940" spans="1:9" x14ac:dyDescent="0.2">
      <c r="A8940" s="518" t="s">
        <v>181</v>
      </c>
      <c r="B8940" s="518">
        <v>543520</v>
      </c>
      <c r="C8940" s="518" t="s">
        <v>2660</v>
      </c>
      <c r="D8940" s="518" t="s">
        <v>2476</v>
      </c>
      <c r="E8940" s="859">
        <v>30</v>
      </c>
      <c r="F8940" s="859">
        <v>0</v>
      </c>
      <c r="G8940" s="518" t="s">
        <v>128</v>
      </c>
      <c r="H8940" s="518" t="s">
        <v>181</v>
      </c>
      <c r="I8940" s="518">
        <v>543520</v>
      </c>
    </row>
    <row r="8941" spans="1:9" x14ac:dyDescent="0.2">
      <c r="A8941" s="518" t="s">
        <v>181</v>
      </c>
      <c r="B8941" s="518">
        <v>543538</v>
      </c>
      <c r="C8941" s="518" t="s">
        <v>2660</v>
      </c>
      <c r="D8941" s="518" t="s">
        <v>2477</v>
      </c>
      <c r="E8941" s="859">
        <v>28</v>
      </c>
      <c r="F8941" s="859">
        <v>0</v>
      </c>
      <c r="G8941" s="518" t="s">
        <v>128</v>
      </c>
      <c r="H8941" s="518" t="s">
        <v>181</v>
      </c>
      <c r="I8941" s="518">
        <v>543538</v>
      </c>
    </row>
    <row r="8942" spans="1:9" x14ac:dyDescent="0.2">
      <c r="A8942" s="518" t="s">
        <v>181</v>
      </c>
      <c r="B8942" s="518">
        <v>543546</v>
      </c>
      <c r="C8942" s="518" t="s">
        <v>2660</v>
      </c>
      <c r="D8942" s="518" t="s">
        <v>2478</v>
      </c>
      <c r="E8942" s="859">
        <v>30</v>
      </c>
      <c r="F8942" s="859">
        <v>0</v>
      </c>
      <c r="G8942" s="518" t="s">
        <v>128</v>
      </c>
      <c r="H8942" s="518" t="s">
        <v>181</v>
      </c>
      <c r="I8942" s="518">
        <v>543546</v>
      </c>
    </row>
    <row r="8943" spans="1:9" x14ac:dyDescent="0.2">
      <c r="A8943" s="518" t="s">
        <v>181</v>
      </c>
      <c r="B8943" s="518">
        <v>543553</v>
      </c>
      <c r="C8943" s="518" t="s">
        <v>2660</v>
      </c>
      <c r="D8943" s="518" t="s">
        <v>2479</v>
      </c>
      <c r="E8943" s="859">
        <v>28</v>
      </c>
      <c r="F8943" s="859">
        <v>0</v>
      </c>
      <c r="G8943" s="518" t="s">
        <v>128</v>
      </c>
      <c r="H8943" s="518" t="s">
        <v>181</v>
      </c>
      <c r="I8943" s="518">
        <v>543553</v>
      </c>
    </row>
    <row r="8944" spans="1:9" x14ac:dyDescent="0.2">
      <c r="A8944" s="518" t="s">
        <v>181</v>
      </c>
      <c r="B8944" s="518">
        <v>543561</v>
      </c>
      <c r="C8944" s="518" t="s">
        <v>2660</v>
      </c>
      <c r="D8944" s="518" t="s">
        <v>2480</v>
      </c>
      <c r="E8944" s="859">
        <v>31</v>
      </c>
      <c r="F8944" s="859">
        <v>0</v>
      </c>
      <c r="G8944" s="518" t="s">
        <v>128</v>
      </c>
      <c r="H8944" s="518" t="s">
        <v>181</v>
      </c>
      <c r="I8944" s="518">
        <v>543561</v>
      </c>
    </row>
    <row r="8945" spans="1:9" x14ac:dyDescent="0.2">
      <c r="A8945" s="518" t="s">
        <v>181</v>
      </c>
      <c r="B8945" s="518">
        <v>543579</v>
      </c>
      <c r="C8945" s="518" t="s">
        <v>2660</v>
      </c>
      <c r="D8945" s="518" t="s">
        <v>2481</v>
      </c>
      <c r="E8945" s="859">
        <v>21</v>
      </c>
      <c r="F8945" s="859">
        <v>0</v>
      </c>
      <c r="G8945" s="518" t="s">
        <v>128</v>
      </c>
      <c r="H8945" s="518" t="s">
        <v>181</v>
      </c>
      <c r="I8945" s="518">
        <v>543579</v>
      </c>
    </row>
    <row r="8946" spans="1:9" x14ac:dyDescent="0.2">
      <c r="A8946" s="518" t="s">
        <v>181</v>
      </c>
      <c r="B8946" s="518">
        <v>543587</v>
      </c>
      <c r="C8946" s="518" t="s">
        <v>2660</v>
      </c>
      <c r="D8946" s="518" t="s">
        <v>2482</v>
      </c>
      <c r="E8946" s="859">
        <v>26</v>
      </c>
      <c r="F8946" s="859">
        <v>0</v>
      </c>
      <c r="G8946" s="518" t="s">
        <v>128</v>
      </c>
      <c r="H8946" s="518" t="s">
        <v>181</v>
      </c>
      <c r="I8946" s="518">
        <v>543587</v>
      </c>
    </row>
    <row r="8947" spans="1:9" x14ac:dyDescent="0.2">
      <c r="A8947" s="518" t="s">
        <v>339</v>
      </c>
      <c r="B8947" s="518">
        <v>543595</v>
      </c>
      <c r="C8947" s="518" t="s">
        <v>2660</v>
      </c>
      <c r="D8947" s="518" t="s">
        <v>2551</v>
      </c>
      <c r="E8947" s="859">
        <v>36</v>
      </c>
      <c r="F8947" s="859">
        <v>0</v>
      </c>
      <c r="G8947" s="518" t="s">
        <v>128</v>
      </c>
      <c r="H8947" s="518" t="s">
        <v>339</v>
      </c>
      <c r="I8947" s="518">
        <v>543595</v>
      </c>
    </row>
    <row r="8948" spans="1:9" x14ac:dyDescent="0.2">
      <c r="A8948" s="518" t="s">
        <v>330</v>
      </c>
      <c r="B8948" s="518">
        <v>543645</v>
      </c>
      <c r="C8948" s="518" t="s">
        <v>2660</v>
      </c>
      <c r="D8948" s="518" t="s">
        <v>2552</v>
      </c>
      <c r="E8948" s="859">
        <v>32</v>
      </c>
      <c r="F8948" s="859">
        <v>32</v>
      </c>
      <c r="G8948" s="518" t="s">
        <v>128</v>
      </c>
      <c r="H8948" s="518" t="s">
        <v>330</v>
      </c>
      <c r="I8948" s="518">
        <v>543645</v>
      </c>
    </row>
    <row r="8949" spans="1:9" x14ac:dyDescent="0.2">
      <c r="A8949" s="518" t="s">
        <v>256</v>
      </c>
      <c r="B8949" s="518">
        <v>543660</v>
      </c>
      <c r="C8949" s="518" t="s">
        <v>2660</v>
      </c>
      <c r="D8949" s="518" t="s">
        <v>1342</v>
      </c>
      <c r="E8949" s="859">
        <v>33</v>
      </c>
      <c r="F8949" s="859">
        <v>21</v>
      </c>
      <c r="G8949" s="518" t="s">
        <v>128</v>
      </c>
      <c r="H8949" s="518" t="s">
        <v>256</v>
      </c>
      <c r="I8949" s="518">
        <v>543660</v>
      </c>
    </row>
    <row r="8950" spans="1:9" x14ac:dyDescent="0.2">
      <c r="A8950" s="518" t="s">
        <v>179</v>
      </c>
      <c r="B8950" s="518">
        <v>543678</v>
      </c>
      <c r="C8950" s="518" t="s">
        <v>2660</v>
      </c>
      <c r="D8950" s="518" t="s">
        <v>2553</v>
      </c>
      <c r="E8950" s="859">
        <v>30</v>
      </c>
      <c r="F8950" s="859">
        <v>0</v>
      </c>
      <c r="G8950" s="518" t="s">
        <v>128</v>
      </c>
      <c r="H8950" s="518" t="s">
        <v>179</v>
      </c>
      <c r="I8950" s="518">
        <v>543678</v>
      </c>
    </row>
    <row r="8951" spans="1:9" x14ac:dyDescent="0.2">
      <c r="A8951" s="518" t="s">
        <v>351</v>
      </c>
      <c r="B8951" s="518">
        <v>543694</v>
      </c>
      <c r="C8951" s="518" t="s">
        <v>2660</v>
      </c>
      <c r="D8951" s="518" t="s">
        <v>2554</v>
      </c>
      <c r="E8951" s="859">
        <v>24</v>
      </c>
      <c r="F8951" s="859">
        <v>24</v>
      </c>
      <c r="G8951" s="518" t="s">
        <v>128</v>
      </c>
      <c r="H8951" s="518" t="s">
        <v>351</v>
      </c>
      <c r="I8951" s="518">
        <v>543694</v>
      </c>
    </row>
    <row r="8952" spans="1:9" x14ac:dyDescent="0.2">
      <c r="A8952" s="518" t="s">
        <v>351</v>
      </c>
      <c r="B8952" s="518">
        <v>543702</v>
      </c>
      <c r="C8952" s="518" t="s">
        <v>2660</v>
      </c>
      <c r="D8952" s="518" t="s">
        <v>2555</v>
      </c>
      <c r="E8952" s="859">
        <v>22</v>
      </c>
      <c r="F8952" s="859">
        <v>22</v>
      </c>
      <c r="G8952" s="518" t="s">
        <v>128</v>
      </c>
      <c r="H8952" s="518" t="s">
        <v>351</v>
      </c>
      <c r="I8952" s="518">
        <v>543702</v>
      </c>
    </row>
    <row r="8953" spans="1:9" x14ac:dyDescent="0.2">
      <c r="A8953" s="518" t="s">
        <v>351</v>
      </c>
      <c r="B8953" s="518">
        <v>543710</v>
      </c>
      <c r="C8953" s="518" t="s">
        <v>2660</v>
      </c>
      <c r="D8953" s="518" t="s">
        <v>2556</v>
      </c>
      <c r="E8953" s="859">
        <v>29</v>
      </c>
      <c r="F8953" s="859">
        <v>29</v>
      </c>
      <c r="G8953" s="518" t="s">
        <v>128</v>
      </c>
      <c r="H8953" s="518" t="s">
        <v>351</v>
      </c>
      <c r="I8953" s="518">
        <v>543710</v>
      </c>
    </row>
    <row r="8954" spans="1:9" x14ac:dyDescent="0.2">
      <c r="A8954" s="518" t="s">
        <v>351</v>
      </c>
      <c r="B8954" s="518">
        <v>543728</v>
      </c>
      <c r="C8954" s="518" t="s">
        <v>2660</v>
      </c>
      <c r="D8954" s="518" t="s">
        <v>2557</v>
      </c>
      <c r="E8954" s="859">
        <v>21</v>
      </c>
      <c r="F8954" s="859">
        <v>21</v>
      </c>
      <c r="G8954" s="518" t="s">
        <v>128</v>
      </c>
      <c r="H8954" s="518" t="s">
        <v>351</v>
      </c>
      <c r="I8954" s="518">
        <v>543728</v>
      </c>
    </row>
    <row r="8955" spans="1:9" x14ac:dyDescent="0.2">
      <c r="A8955" s="518" t="s">
        <v>164</v>
      </c>
      <c r="B8955" s="518">
        <v>543751</v>
      </c>
      <c r="C8955" s="518" t="s">
        <v>2660</v>
      </c>
      <c r="D8955" s="518" t="s">
        <v>8459</v>
      </c>
      <c r="E8955" s="859">
        <v>33</v>
      </c>
      <c r="F8955" s="859">
        <v>0</v>
      </c>
      <c r="G8955" s="518" t="s">
        <v>128</v>
      </c>
      <c r="H8955" s="518" t="s">
        <v>164</v>
      </c>
      <c r="I8955" s="518">
        <v>543751</v>
      </c>
    </row>
    <row r="8956" spans="1:9" x14ac:dyDescent="0.2">
      <c r="A8956" s="518" t="s">
        <v>164</v>
      </c>
      <c r="B8956" s="518">
        <v>543769</v>
      </c>
      <c r="C8956" s="518" t="s">
        <v>2660</v>
      </c>
      <c r="D8956" s="518" t="s">
        <v>8460</v>
      </c>
      <c r="E8956" s="859">
        <v>31</v>
      </c>
      <c r="F8956" s="859">
        <v>0</v>
      </c>
      <c r="G8956" s="518" t="s">
        <v>128</v>
      </c>
      <c r="H8956" s="518" t="s">
        <v>164</v>
      </c>
      <c r="I8956" s="518">
        <v>543769</v>
      </c>
    </row>
    <row r="8957" spans="1:9" x14ac:dyDescent="0.2">
      <c r="A8957" s="518" t="s">
        <v>164</v>
      </c>
      <c r="B8957" s="518">
        <v>543777</v>
      </c>
      <c r="C8957" s="518" t="s">
        <v>2660</v>
      </c>
      <c r="D8957" s="518" t="s">
        <v>8461</v>
      </c>
      <c r="E8957" s="859">
        <v>34</v>
      </c>
      <c r="F8957" s="859">
        <v>0</v>
      </c>
      <c r="G8957" s="518" t="s">
        <v>128</v>
      </c>
      <c r="H8957" s="518" t="s">
        <v>164</v>
      </c>
      <c r="I8957" s="518">
        <v>543777</v>
      </c>
    </row>
    <row r="8958" spans="1:9" x14ac:dyDescent="0.2">
      <c r="A8958" s="518" t="s">
        <v>164</v>
      </c>
      <c r="B8958" s="518">
        <v>543785</v>
      </c>
      <c r="C8958" s="518" t="s">
        <v>2660</v>
      </c>
      <c r="D8958" s="518" t="s">
        <v>8462</v>
      </c>
      <c r="E8958" s="859">
        <v>35</v>
      </c>
      <c r="F8958" s="859">
        <v>0</v>
      </c>
      <c r="G8958" s="518" t="s">
        <v>128</v>
      </c>
      <c r="H8958" s="518" t="s">
        <v>164</v>
      </c>
      <c r="I8958" s="518">
        <v>543785</v>
      </c>
    </row>
    <row r="8959" spans="1:9" x14ac:dyDescent="0.2">
      <c r="A8959" s="518" t="s">
        <v>164</v>
      </c>
      <c r="B8959" s="518">
        <v>543793</v>
      </c>
      <c r="C8959" s="518" t="s">
        <v>2660</v>
      </c>
      <c r="D8959" s="518" t="s">
        <v>8463</v>
      </c>
      <c r="E8959" s="859">
        <v>35</v>
      </c>
      <c r="F8959" s="859">
        <v>0</v>
      </c>
      <c r="G8959" s="518" t="s">
        <v>128</v>
      </c>
      <c r="H8959" s="518" t="s">
        <v>164</v>
      </c>
      <c r="I8959" s="518">
        <v>543793</v>
      </c>
    </row>
    <row r="8960" spans="1:9" x14ac:dyDescent="0.2">
      <c r="A8960" s="518" t="s">
        <v>164</v>
      </c>
      <c r="B8960" s="518">
        <v>543801</v>
      </c>
      <c r="C8960" s="518" t="s">
        <v>2660</v>
      </c>
      <c r="D8960" s="518" t="s">
        <v>8464</v>
      </c>
      <c r="E8960" s="859">
        <v>31</v>
      </c>
      <c r="F8960" s="859">
        <v>0</v>
      </c>
      <c r="G8960" s="518" t="s">
        <v>128</v>
      </c>
      <c r="H8960" s="518" t="s">
        <v>164</v>
      </c>
      <c r="I8960" s="518">
        <v>543801</v>
      </c>
    </row>
    <row r="8961" spans="1:9" x14ac:dyDescent="0.2">
      <c r="A8961" s="518" t="s">
        <v>164</v>
      </c>
      <c r="B8961" s="518">
        <v>543819</v>
      </c>
      <c r="C8961" s="518" t="s">
        <v>2660</v>
      </c>
      <c r="D8961" s="518" t="s">
        <v>8465</v>
      </c>
      <c r="E8961" s="859">
        <v>35</v>
      </c>
      <c r="F8961" s="859">
        <v>0</v>
      </c>
      <c r="G8961" s="518" t="s">
        <v>128</v>
      </c>
      <c r="H8961" s="518" t="s">
        <v>164</v>
      </c>
      <c r="I8961" s="518">
        <v>543819</v>
      </c>
    </row>
    <row r="8962" spans="1:9" x14ac:dyDescent="0.2">
      <c r="A8962" s="518" t="s">
        <v>256</v>
      </c>
      <c r="B8962" s="518">
        <v>543835</v>
      </c>
      <c r="C8962" s="518" t="s">
        <v>2660</v>
      </c>
      <c r="D8962" s="518" t="s">
        <v>8254</v>
      </c>
      <c r="E8962" s="859">
        <v>30</v>
      </c>
      <c r="F8962" s="859">
        <v>29</v>
      </c>
      <c r="G8962" s="518" t="s">
        <v>128</v>
      </c>
      <c r="H8962" s="518" t="s">
        <v>256</v>
      </c>
      <c r="I8962" s="518">
        <v>543835</v>
      </c>
    </row>
    <row r="8963" spans="1:9" x14ac:dyDescent="0.2">
      <c r="A8963" s="518" t="s">
        <v>256</v>
      </c>
      <c r="B8963" s="518">
        <v>543843</v>
      </c>
      <c r="C8963" s="518" t="s">
        <v>2660</v>
      </c>
      <c r="D8963" s="518" t="s">
        <v>8255</v>
      </c>
      <c r="E8963" s="859">
        <v>34</v>
      </c>
      <c r="F8963" s="859">
        <v>18</v>
      </c>
      <c r="G8963" s="518" t="s">
        <v>128</v>
      </c>
      <c r="H8963" s="518" t="s">
        <v>256</v>
      </c>
      <c r="I8963" s="518">
        <v>543843</v>
      </c>
    </row>
    <row r="8964" spans="1:9" x14ac:dyDescent="0.2">
      <c r="A8964" s="518" t="s">
        <v>256</v>
      </c>
      <c r="B8964" s="518">
        <v>543868</v>
      </c>
      <c r="C8964" s="518" t="s">
        <v>2660</v>
      </c>
      <c r="D8964" s="518" t="s">
        <v>8256</v>
      </c>
      <c r="E8964" s="859">
        <v>35</v>
      </c>
      <c r="F8964" s="859">
        <v>20</v>
      </c>
      <c r="G8964" s="518" t="s">
        <v>128</v>
      </c>
      <c r="H8964" s="518" t="s">
        <v>256</v>
      </c>
      <c r="I8964" s="518">
        <v>543868</v>
      </c>
    </row>
    <row r="8965" spans="1:9" x14ac:dyDescent="0.2">
      <c r="A8965" s="518" t="s">
        <v>256</v>
      </c>
      <c r="B8965" s="518">
        <v>543884</v>
      </c>
      <c r="C8965" s="518" t="s">
        <v>2660</v>
      </c>
      <c r="D8965" s="518" t="s">
        <v>8257</v>
      </c>
      <c r="E8965" s="859">
        <v>33</v>
      </c>
      <c r="F8965" s="859">
        <v>33</v>
      </c>
      <c r="G8965" s="518" t="s">
        <v>128</v>
      </c>
      <c r="H8965" s="518" t="s">
        <v>256</v>
      </c>
      <c r="I8965" s="518">
        <v>543884</v>
      </c>
    </row>
    <row r="8966" spans="1:9" x14ac:dyDescent="0.2">
      <c r="A8966" s="518" t="s">
        <v>256</v>
      </c>
      <c r="B8966" s="518">
        <v>543900</v>
      </c>
      <c r="C8966" s="518" t="s">
        <v>2660</v>
      </c>
      <c r="D8966" s="518" t="s">
        <v>8258</v>
      </c>
      <c r="E8966" s="859">
        <v>34</v>
      </c>
      <c r="F8966" s="859">
        <v>21</v>
      </c>
      <c r="G8966" s="518" t="s">
        <v>128</v>
      </c>
      <c r="H8966" s="518" t="s">
        <v>256</v>
      </c>
      <c r="I8966" s="518">
        <v>543900</v>
      </c>
    </row>
    <row r="8967" spans="1:9" x14ac:dyDescent="0.2">
      <c r="A8967" s="518" t="s">
        <v>181</v>
      </c>
      <c r="B8967" s="518">
        <v>543918</v>
      </c>
      <c r="C8967" s="518" t="s">
        <v>2660</v>
      </c>
      <c r="D8967" s="518" t="s">
        <v>8373</v>
      </c>
      <c r="E8967" s="859">
        <v>30</v>
      </c>
      <c r="F8967" s="859">
        <v>0</v>
      </c>
      <c r="G8967" s="518" t="s">
        <v>128</v>
      </c>
      <c r="H8967" s="518" t="s">
        <v>181</v>
      </c>
      <c r="I8967" s="518">
        <v>543918</v>
      </c>
    </row>
    <row r="8968" spans="1:9" x14ac:dyDescent="0.2">
      <c r="A8968" s="518" t="s">
        <v>181</v>
      </c>
      <c r="B8968" s="518">
        <v>543926</v>
      </c>
      <c r="C8968" s="518" t="s">
        <v>2660</v>
      </c>
      <c r="D8968" s="518" t="s">
        <v>8374</v>
      </c>
      <c r="E8968" s="859">
        <v>29</v>
      </c>
      <c r="F8968" s="859">
        <v>0</v>
      </c>
      <c r="G8968" s="518" t="s">
        <v>128</v>
      </c>
      <c r="H8968" s="518" t="s">
        <v>181</v>
      </c>
      <c r="I8968" s="518">
        <v>543926</v>
      </c>
    </row>
    <row r="8969" spans="1:9" x14ac:dyDescent="0.2">
      <c r="A8969" s="518" t="s">
        <v>181</v>
      </c>
      <c r="B8969" s="518">
        <v>543934</v>
      </c>
      <c r="C8969" s="518" t="s">
        <v>2660</v>
      </c>
      <c r="D8969" s="518" t="s">
        <v>8375</v>
      </c>
      <c r="E8969" s="859">
        <v>29</v>
      </c>
      <c r="F8969" s="859">
        <v>0</v>
      </c>
      <c r="G8969" s="518" t="s">
        <v>128</v>
      </c>
      <c r="H8969" s="518" t="s">
        <v>181</v>
      </c>
      <c r="I8969" s="518">
        <v>543934</v>
      </c>
    </row>
    <row r="8970" spans="1:9" x14ac:dyDescent="0.2">
      <c r="A8970" s="518" t="s">
        <v>256</v>
      </c>
      <c r="B8970" s="518">
        <v>543991</v>
      </c>
      <c r="C8970" s="518" t="s">
        <v>2660</v>
      </c>
      <c r="D8970" s="518" t="s">
        <v>2699</v>
      </c>
      <c r="E8970" s="859">
        <v>33</v>
      </c>
      <c r="F8970" s="859">
        <v>33</v>
      </c>
      <c r="G8970" s="518" t="s">
        <v>128</v>
      </c>
      <c r="H8970" s="518" t="s">
        <v>256</v>
      </c>
      <c r="I8970" s="518">
        <v>543991</v>
      </c>
    </row>
    <row r="8971" spans="1:9" x14ac:dyDescent="0.2">
      <c r="A8971" s="518" t="s">
        <v>322</v>
      </c>
      <c r="B8971" s="518">
        <v>544023</v>
      </c>
      <c r="C8971" s="518" t="s">
        <v>2660</v>
      </c>
      <c r="D8971" s="518" t="s">
        <v>9258</v>
      </c>
      <c r="E8971" s="859">
        <v>32</v>
      </c>
      <c r="F8971" s="859">
        <v>26</v>
      </c>
      <c r="G8971" s="518" t="s">
        <v>128</v>
      </c>
      <c r="H8971" s="518" t="s">
        <v>322</v>
      </c>
      <c r="I8971" s="518">
        <v>544023</v>
      </c>
    </row>
    <row r="8972" spans="1:9" x14ac:dyDescent="0.2">
      <c r="A8972" s="518" t="s">
        <v>237</v>
      </c>
      <c r="B8972" s="518">
        <v>544049</v>
      </c>
      <c r="C8972" s="518" t="s">
        <v>2660</v>
      </c>
      <c r="D8972" s="518" t="s">
        <v>6894</v>
      </c>
      <c r="E8972" s="859">
        <v>33</v>
      </c>
      <c r="F8972" s="859">
        <v>33</v>
      </c>
      <c r="G8972" s="518" t="s">
        <v>128</v>
      </c>
      <c r="H8972" s="518" t="s">
        <v>237</v>
      </c>
      <c r="I8972" s="518">
        <v>544049</v>
      </c>
    </row>
    <row r="8973" spans="1:9" x14ac:dyDescent="0.2">
      <c r="A8973" s="518" t="s">
        <v>237</v>
      </c>
      <c r="B8973" s="518">
        <v>544064</v>
      </c>
      <c r="C8973" s="518" t="s">
        <v>2660</v>
      </c>
      <c r="D8973" s="518" t="s">
        <v>6894</v>
      </c>
      <c r="E8973" s="859">
        <v>33</v>
      </c>
      <c r="F8973" s="859">
        <v>34</v>
      </c>
      <c r="G8973" s="518" t="s">
        <v>128</v>
      </c>
      <c r="H8973" s="518" t="s">
        <v>237</v>
      </c>
      <c r="I8973" s="518">
        <v>544064</v>
      </c>
    </row>
    <row r="8974" spans="1:9" x14ac:dyDescent="0.2">
      <c r="A8974" s="518" t="s">
        <v>237</v>
      </c>
      <c r="B8974" s="518">
        <v>544718</v>
      </c>
      <c r="C8974" s="518" t="s">
        <v>2660</v>
      </c>
      <c r="D8974" s="518" t="s">
        <v>6727</v>
      </c>
      <c r="E8974" s="859">
        <v>32</v>
      </c>
      <c r="F8974" s="859">
        <v>32</v>
      </c>
      <c r="G8974" s="518" t="s">
        <v>128</v>
      </c>
      <c r="H8974" s="518" t="s">
        <v>237</v>
      </c>
      <c r="I8974" s="518">
        <v>544718</v>
      </c>
    </row>
    <row r="8975" spans="1:9" x14ac:dyDescent="0.2">
      <c r="A8975" s="518" t="s">
        <v>237</v>
      </c>
      <c r="B8975" s="518">
        <v>544726</v>
      </c>
      <c r="C8975" s="518" t="s">
        <v>2660</v>
      </c>
      <c r="D8975" s="518" t="s">
        <v>6727</v>
      </c>
      <c r="E8975" s="859">
        <v>35</v>
      </c>
      <c r="F8975" s="859">
        <v>35</v>
      </c>
      <c r="G8975" s="518" t="s">
        <v>128</v>
      </c>
      <c r="H8975" s="518" t="s">
        <v>237</v>
      </c>
      <c r="I8975" s="518">
        <v>544726</v>
      </c>
    </row>
    <row r="8976" spans="1:9" x14ac:dyDescent="0.2">
      <c r="A8976" s="518" t="s">
        <v>164</v>
      </c>
      <c r="B8976" s="518">
        <v>544791</v>
      </c>
      <c r="C8976" s="518" t="s">
        <v>2660</v>
      </c>
      <c r="D8976" s="518" t="s">
        <v>5292</v>
      </c>
      <c r="E8976" s="859">
        <v>30</v>
      </c>
      <c r="F8976" s="859">
        <v>0</v>
      </c>
      <c r="G8976" s="518" t="s">
        <v>128</v>
      </c>
      <c r="H8976" s="518" t="s">
        <v>164</v>
      </c>
      <c r="I8976" s="518">
        <v>544791</v>
      </c>
    </row>
    <row r="8977" spans="1:9" x14ac:dyDescent="0.2">
      <c r="A8977" s="518" t="s">
        <v>164</v>
      </c>
      <c r="B8977" s="518">
        <v>544809</v>
      </c>
      <c r="C8977" s="518" t="s">
        <v>2660</v>
      </c>
      <c r="D8977" s="518" t="s">
        <v>5252</v>
      </c>
      <c r="E8977" s="859">
        <v>32</v>
      </c>
      <c r="F8977" s="859">
        <v>0</v>
      </c>
      <c r="G8977" s="518" t="s">
        <v>128</v>
      </c>
      <c r="H8977" s="518" t="s">
        <v>164</v>
      </c>
      <c r="I8977" s="518">
        <v>544809</v>
      </c>
    </row>
    <row r="8978" spans="1:9" x14ac:dyDescent="0.2">
      <c r="A8978" s="518" t="s">
        <v>164</v>
      </c>
      <c r="B8978" s="518">
        <v>544817</v>
      </c>
      <c r="C8978" s="518" t="s">
        <v>2660</v>
      </c>
      <c r="D8978" s="518" t="s">
        <v>5253</v>
      </c>
      <c r="E8978" s="859">
        <v>27</v>
      </c>
      <c r="F8978" s="859">
        <v>0</v>
      </c>
      <c r="G8978" s="518" t="s">
        <v>128</v>
      </c>
      <c r="H8978" s="518" t="s">
        <v>164</v>
      </c>
      <c r="I8978" s="518">
        <v>544817</v>
      </c>
    </row>
    <row r="8979" spans="1:9" x14ac:dyDescent="0.2">
      <c r="A8979" s="518" t="s">
        <v>164</v>
      </c>
      <c r="B8979" s="518">
        <v>544825</v>
      </c>
      <c r="C8979" s="518" t="s">
        <v>2660</v>
      </c>
      <c r="D8979" s="518" t="s">
        <v>5254</v>
      </c>
      <c r="E8979" s="859">
        <v>29</v>
      </c>
      <c r="F8979" s="859">
        <v>0</v>
      </c>
      <c r="G8979" s="518" t="s">
        <v>128</v>
      </c>
      <c r="H8979" s="518" t="s">
        <v>164</v>
      </c>
      <c r="I8979" s="518">
        <v>544825</v>
      </c>
    </row>
    <row r="8980" spans="1:9" x14ac:dyDescent="0.2">
      <c r="A8980" s="518" t="s">
        <v>164</v>
      </c>
      <c r="B8980" s="518">
        <v>544833</v>
      </c>
      <c r="C8980" s="518" t="s">
        <v>2660</v>
      </c>
      <c r="D8980" s="518" t="s">
        <v>2772</v>
      </c>
      <c r="E8980" s="859">
        <v>34</v>
      </c>
      <c r="F8980" s="859">
        <v>0</v>
      </c>
      <c r="G8980" s="518" t="s">
        <v>128</v>
      </c>
      <c r="H8980" s="518" t="s">
        <v>164</v>
      </c>
      <c r="I8980" s="518">
        <v>544833</v>
      </c>
    </row>
    <row r="8981" spans="1:9" x14ac:dyDescent="0.2">
      <c r="A8981" s="518" t="s">
        <v>164</v>
      </c>
      <c r="B8981" s="518">
        <v>544841</v>
      </c>
      <c r="C8981" s="518" t="s">
        <v>2660</v>
      </c>
      <c r="D8981" s="518" t="s">
        <v>2554</v>
      </c>
      <c r="E8981" s="859">
        <v>34</v>
      </c>
      <c r="F8981" s="859">
        <v>0</v>
      </c>
      <c r="G8981" s="518" t="s">
        <v>128</v>
      </c>
      <c r="H8981" s="518" t="s">
        <v>164</v>
      </c>
      <c r="I8981" s="518">
        <v>544841</v>
      </c>
    </row>
    <row r="8982" spans="1:9" x14ac:dyDescent="0.2">
      <c r="A8982" s="518" t="s">
        <v>164</v>
      </c>
      <c r="B8982" s="518">
        <v>544858</v>
      </c>
      <c r="C8982" s="518" t="s">
        <v>2660</v>
      </c>
      <c r="D8982" s="518" t="s">
        <v>5289</v>
      </c>
      <c r="E8982" s="859">
        <v>32</v>
      </c>
      <c r="F8982" s="859">
        <v>0</v>
      </c>
      <c r="G8982" s="518" t="s">
        <v>128</v>
      </c>
      <c r="H8982" s="518" t="s">
        <v>164</v>
      </c>
      <c r="I8982" s="518">
        <v>544858</v>
      </c>
    </row>
    <row r="8983" spans="1:9" x14ac:dyDescent="0.2">
      <c r="A8983" s="518" t="s">
        <v>164</v>
      </c>
      <c r="B8983" s="518">
        <v>544866</v>
      </c>
      <c r="C8983" s="518" t="s">
        <v>2660</v>
      </c>
      <c r="D8983" s="518" t="s">
        <v>5290</v>
      </c>
      <c r="E8983" s="859">
        <v>29</v>
      </c>
      <c r="F8983" s="859">
        <v>0</v>
      </c>
      <c r="G8983" s="518" t="s">
        <v>128</v>
      </c>
      <c r="H8983" s="518" t="s">
        <v>164</v>
      </c>
      <c r="I8983" s="518">
        <v>544866</v>
      </c>
    </row>
    <row r="8984" spans="1:9" x14ac:dyDescent="0.2">
      <c r="A8984" s="518" t="s">
        <v>369</v>
      </c>
      <c r="B8984" s="518">
        <v>544874</v>
      </c>
      <c r="C8984" s="518" t="s">
        <v>2660</v>
      </c>
      <c r="D8984" s="518" t="s">
        <v>5291</v>
      </c>
      <c r="E8984" s="859">
        <v>32</v>
      </c>
      <c r="F8984" s="859">
        <v>0</v>
      </c>
      <c r="G8984" s="518" t="s">
        <v>128</v>
      </c>
      <c r="H8984" s="518" t="s">
        <v>369</v>
      </c>
      <c r="I8984" s="518">
        <v>544874</v>
      </c>
    </row>
    <row r="8985" spans="1:9" x14ac:dyDescent="0.2">
      <c r="A8985" s="518" t="s">
        <v>369</v>
      </c>
      <c r="B8985" s="518">
        <v>544882</v>
      </c>
      <c r="C8985" s="518" t="s">
        <v>2660</v>
      </c>
      <c r="D8985" s="518" t="s">
        <v>3761</v>
      </c>
      <c r="E8985" s="859">
        <v>34</v>
      </c>
      <c r="F8985" s="859">
        <v>0</v>
      </c>
      <c r="G8985" s="518" t="s">
        <v>128</v>
      </c>
      <c r="H8985" s="518" t="s">
        <v>369</v>
      </c>
      <c r="I8985" s="518">
        <v>544882</v>
      </c>
    </row>
    <row r="8986" spans="1:9" x14ac:dyDescent="0.2">
      <c r="A8986" s="518" t="s">
        <v>180</v>
      </c>
      <c r="B8986" s="518">
        <v>544890</v>
      </c>
      <c r="C8986" s="518" t="s">
        <v>2660</v>
      </c>
      <c r="D8986" s="518" t="s">
        <v>5292</v>
      </c>
      <c r="E8986" s="859">
        <v>35</v>
      </c>
      <c r="F8986" s="859">
        <v>0</v>
      </c>
      <c r="G8986" s="518" t="s">
        <v>128</v>
      </c>
      <c r="H8986" s="518" t="s">
        <v>180</v>
      </c>
      <c r="I8986" s="518">
        <v>544890</v>
      </c>
    </row>
    <row r="8987" spans="1:9" x14ac:dyDescent="0.2">
      <c r="A8987" s="518" t="s">
        <v>180</v>
      </c>
      <c r="B8987" s="518">
        <v>544908</v>
      </c>
      <c r="C8987" s="518" t="s">
        <v>2660</v>
      </c>
      <c r="D8987" s="518" t="s">
        <v>5252</v>
      </c>
      <c r="E8987" s="859">
        <v>36</v>
      </c>
      <c r="F8987" s="859">
        <v>0</v>
      </c>
      <c r="G8987" s="518" t="s">
        <v>128</v>
      </c>
      <c r="H8987" s="518" t="s">
        <v>180</v>
      </c>
      <c r="I8987" s="518">
        <v>544908</v>
      </c>
    </row>
    <row r="8988" spans="1:9" x14ac:dyDescent="0.2">
      <c r="A8988" s="518" t="s">
        <v>292</v>
      </c>
      <c r="B8988" s="518">
        <v>544940</v>
      </c>
      <c r="C8988" s="518" t="s">
        <v>2660</v>
      </c>
      <c r="D8988" s="518" t="s">
        <v>5293</v>
      </c>
      <c r="E8988" s="859">
        <v>34</v>
      </c>
      <c r="F8988" s="859">
        <v>0</v>
      </c>
      <c r="G8988" s="518" t="s">
        <v>128</v>
      </c>
      <c r="H8988" s="518" t="s">
        <v>292</v>
      </c>
      <c r="I8988" s="518">
        <v>544940</v>
      </c>
    </row>
    <row r="8989" spans="1:9" x14ac:dyDescent="0.2">
      <c r="A8989" s="518" t="s">
        <v>292</v>
      </c>
      <c r="B8989" s="518">
        <v>544965</v>
      </c>
      <c r="C8989" s="518" t="s">
        <v>2660</v>
      </c>
      <c r="D8989" s="518" t="s">
        <v>5294</v>
      </c>
      <c r="E8989" s="859">
        <v>32</v>
      </c>
      <c r="F8989" s="859">
        <v>0</v>
      </c>
      <c r="G8989" s="518" t="s">
        <v>128</v>
      </c>
      <c r="H8989" s="518" t="s">
        <v>292</v>
      </c>
      <c r="I8989" s="518">
        <v>544965</v>
      </c>
    </row>
    <row r="8990" spans="1:9" x14ac:dyDescent="0.2">
      <c r="A8990" s="518" t="s">
        <v>240</v>
      </c>
      <c r="B8990" s="518">
        <v>545053</v>
      </c>
      <c r="C8990" s="518" t="s">
        <v>2660</v>
      </c>
      <c r="D8990" s="518" t="s">
        <v>5252</v>
      </c>
      <c r="E8990" s="859">
        <v>27</v>
      </c>
      <c r="F8990" s="859">
        <v>27</v>
      </c>
      <c r="G8990" s="518" t="s">
        <v>128</v>
      </c>
      <c r="H8990" s="518" t="s">
        <v>240</v>
      </c>
      <c r="I8990" s="518">
        <v>545053</v>
      </c>
    </row>
    <row r="8991" spans="1:9" x14ac:dyDescent="0.2">
      <c r="A8991" s="518" t="s">
        <v>166</v>
      </c>
      <c r="B8991" s="518">
        <v>545079</v>
      </c>
      <c r="C8991" s="518" t="s">
        <v>2660</v>
      </c>
      <c r="D8991" s="518" t="s">
        <v>5392</v>
      </c>
      <c r="E8991" s="859">
        <v>25</v>
      </c>
      <c r="F8991" s="859">
        <v>25</v>
      </c>
      <c r="G8991" s="518" t="s">
        <v>128</v>
      </c>
      <c r="H8991" s="518" t="s">
        <v>166</v>
      </c>
      <c r="I8991" s="518">
        <v>545079</v>
      </c>
    </row>
    <row r="8992" spans="1:9" x14ac:dyDescent="0.2">
      <c r="A8992" s="518" t="s">
        <v>322</v>
      </c>
      <c r="B8992" s="518">
        <v>545087</v>
      </c>
      <c r="C8992" s="518" t="s">
        <v>2660</v>
      </c>
      <c r="D8992" s="518" t="s">
        <v>5393</v>
      </c>
      <c r="E8992" s="859">
        <v>31</v>
      </c>
      <c r="F8992" s="859">
        <v>0</v>
      </c>
      <c r="G8992" s="518" t="s">
        <v>128</v>
      </c>
      <c r="H8992" s="518" t="s">
        <v>322</v>
      </c>
      <c r="I8992" s="518">
        <v>545087</v>
      </c>
    </row>
    <row r="8993" spans="1:9" x14ac:dyDescent="0.2">
      <c r="A8993" s="518" t="s">
        <v>322</v>
      </c>
      <c r="B8993" s="518">
        <v>545103</v>
      </c>
      <c r="C8993" s="518" t="s">
        <v>2660</v>
      </c>
      <c r="D8993" s="518" t="s">
        <v>5394</v>
      </c>
      <c r="E8993" s="859">
        <v>34</v>
      </c>
      <c r="F8993" s="859">
        <v>0</v>
      </c>
      <c r="G8993" s="518" t="s">
        <v>128</v>
      </c>
      <c r="H8993" s="518" t="s">
        <v>322</v>
      </c>
      <c r="I8993" s="518">
        <v>545103</v>
      </c>
    </row>
    <row r="8994" spans="1:9" x14ac:dyDescent="0.2">
      <c r="A8994" s="518" t="s">
        <v>322</v>
      </c>
      <c r="B8994" s="518">
        <v>545111</v>
      </c>
      <c r="C8994" s="518" t="s">
        <v>2660</v>
      </c>
      <c r="D8994" s="518" t="s">
        <v>5395</v>
      </c>
      <c r="E8994" s="859">
        <v>35</v>
      </c>
      <c r="F8994" s="859">
        <v>0</v>
      </c>
      <c r="G8994" s="518" t="s">
        <v>128</v>
      </c>
      <c r="H8994" s="518" t="s">
        <v>322</v>
      </c>
      <c r="I8994" s="518">
        <v>545111</v>
      </c>
    </row>
    <row r="8995" spans="1:9" x14ac:dyDescent="0.2">
      <c r="A8995" s="518" t="s">
        <v>349</v>
      </c>
      <c r="B8995" s="518">
        <v>545129</v>
      </c>
      <c r="C8995" s="518" t="s">
        <v>2660</v>
      </c>
      <c r="D8995" s="518" t="s">
        <v>2772</v>
      </c>
      <c r="E8995" s="859">
        <v>33</v>
      </c>
      <c r="F8995" s="859">
        <v>0</v>
      </c>
      <c r="G8995" s="518" t="s">
        <v>128</v>
      </c>
      <c r="H8995" s="518" t="s">
        <v>349</v>
      </c>
      <c r="I8995" s="518">
        <v>545129</v>
      </c>
    </row>
    <row r="8996" spans="1:9" x14ac:dyDescent="0.2">
      <c r="A8996" s="518" t="s">
        <v>349</v>
      </c>
      <c r="B8996" s="518">
        <v>545137</v>
      </c>
      <c r="C8996" s="518" t="s">
        <v>2660</v>
      </c>
      <c r="D8996" s="518" t="s">
        <v>2554</v>
      </c>
      <c r="E8996" s="859">
        <v>33</v>
      </c>
      <c r="F8996" s="859">
        <v>0</v>
      </c>
      <c r="G8996" s="518" t="s">
        <v>128</v>
      </c>
      <c r="H8996" s="518" t="s">
        <v>349</v>
      </c>
      <c r="I8996" s="518">
        <v>545137</v>
      </c>
    </row>
    <row r="8997" spans="1:9" x14ac:dyDescent="0.2">
      <c r="A8997" s="518" t="s">
        <v>349</v>
      </c>
      <c r="B8997" s="518">
        <v>545145</v>
      </c>
      <c r="C8997" s="518" t="s">
        <v>2660</v>
      </c>
      <c r="D8997" s="518" t="s">
        <v>5289</v>
      </c>
      <c r="E8997" s="859">
        <v>34</v>
      </c>
      <c r="F8997" s="859">
        <v>0</v>
      </c>
      <c r="G8997" s="518" t="s">
        <v>128</v>
      </c>
      <c r="H8997" s="518" t="s">
        <v>349</v>
      </c>
      <c r="I8997" s="518">
        <v>545145</v>
      </c>
    </row>
    <row r="8998" spans="1:9" x14ac:dyDescent="0.2">
      <c r="A8998" s="518" t="s">
        <v>373</v>
      </c>
      <c r="B8998" s="518">
        <v>545160</v>
      </c>
      <c r="C8998" s="518" t="s">
        <v>2660</v>
      </c>
      <c r="D8998" s="518" t="s">
        <v>888</v>
      </c>
      <c r="E8998" s="859">
        <v>35</v>
      </c>
      <c r="F8998" s="859">
        <v>0</v>
      </c>
      <c r="G8998" s="518" t="s">
        <v>128</v>
      </c>
      <c r="H8998" s="518" t="s">
        <v>373</v>
      </c>
      <c r="I8998" s="518">
        <v>545160</v>
      </c>
    </row>
    <row r="8999" spans="1:9" x14ac:dyDescent="0.2">
      <c r="A8999" s="518" t="s">
        <v>167</v>
      </c>
      <c r="B8999" s="518">
        <v>545194</v>
      </c>
      <c r="C8999" s="518" t="s">
        <v>2660</v>
      </c>
      <c r="D8999" s="518" t="s">
        <v>9259</v>
      </c>
      <c r="E8999" s="859">
        <v>30</v>
      </c>
      <c r="F8999" s="859">
        <v>25</v>
      </c>
      <c r="G8999" s="518" t="s">
        <v>128</v>
      </c>
      <c r="H8999" s="518" t="s">
        <v>167</v>
      </c>
      <c r="I8999" s="518">
        <v>545194</v>
      </c>
    </row>
    <row r="9000" spans="1:9" x14ac:dyDescent="0.2">
      <c r="A9000" s="518" t="s">
        <v>256</v>
      </c>
      <c r="B9000" s="518">
        <v>545202</v>
      </c>
      <c r="C9000" s="518" t="s">
        <v>2660</v>
      </c>
      <c r="D9000" s="518" t="s">
        <v>1342</v>
      </c>
      <c r="E9000" s="859">
        <v>31</v>
      </c>
      <c r="F9000" s="859">
        <v>17</v>
      </c>
      <c r="G9000" s="518" t="s">
        <v>128</v>
      </c>
      <c r="H9000" s="518" t="s">
        <v>256</v>
      </c>
      <c r="I9000" s="518">
        <v>545202</v>
      </c>
    </row>
    <row r="9001" spans="1:9" x14ac:dyDescent="0.2">
      <c r="A9001" s="518" t="s">
        <v>179</v>
      </c>
      <c r="B9001" s="518">
        <v>545236</v>
      </c>
      <c r="C9001" s="518" t="s">
        <v>2660</v>
      </c>
      <c r="D9001" s="518" t="s">
        <v>1342</v>
      </c>
      <c r="E9001" s="859">
        <v>32</v>
      </c>
      <c r="F9001" s="859">
        <v>0</v>
      </c>
      <c r="G9001" s="518" t="s">
        <v>128</v>
      </c>
      <c r="H9001" s="518" t="s">
        <v>179</v>
      </c>
      <c r="I9001" s="518">
        <v>545236</v>
      </c>
    </row>
    <row r="9002" spans="1:9" x14ac:dyDescent="0.2">
      <c r="A9002" s="518" t="s">
        <v>179</v>
      </c>
      <c r="B9002" s="518">
        <v>545244</v>
      </c>
      <c r="C9002" s="518" t="s">
        <v>2660</v>
      </c>
      <c r="D9002" s="518" t="s">
        <v>1342</v>
      </c>
      <c r="E9002" s="859">
        <v>29</v>
      </c>
      <c r="F9002" s="859">
        <v>0</v>
      </c>
      <c r="G9002" s="518" t="s">
        <v>128</v>
      </c>
      <c r="H9002" s="518" t="s">
        <v>179</v>
      </c>
      <c r="I9002" s="518">
        <v>545244</v>
      </c>
    </row>
    <row r="9003" spans="1:9" x14ac:dyDescent="0.2">
      <c r="A9003" s="518" t="s">
        <v>179</v>
      </c>
      <c r="B9003" s="518">
        <v>545251</v>
      </c>
      <c r="C9003" s="518" t="s">
        <v>2660</v>
      </c>
      <c r="D9003" s="518" t="s">
        <v>1342</v>
      </c>
      <c r="E9003" s="859">
        <v>27</v>
      </c>
      <c r="F9003" s="859">
        <v>0</v>
      </c>
      <c r="G9003" s="518" t="s">
        <v>128</v>
      </c>
      <c r="H9003" s="518" t="s">
        <v>179</v>
      </c>
      <c r="I9003" s="518">
        <v>545251</v>
      </c>
    </row>
    <row r="9004" spans="1:9" x14ac:dyDescent="0.2">
      <c r="A9004" s="518" t="s">
        <v>179</v>
      </c>
      <c r="B9004" s="518">
        <v>545277</v>
      </c>
      <c r="C9004" s="518" t="s">
        <v>2660</v>
      </c>
      <c r="D9004" s="518" t="s">
        <v>1342</v>
      </c>
      <c r="E9004" s="859">
        <v>21</v>
      </c>
      <c r="F9004" s="859">
        <v>0</v>
      </c>
      <c r="G9004" s="518" t="s">
        <v>128</v>
      </c>
      <c r="H9004" s="518" t="s">
        <v>179</v>
      </c>
      <c r="I9004" s="518">
        <v>545277</v>
      </c>
    </row>
    <row r="9005" spans="1:9" x14ac:dyDescent="0.2">
      <c r="A9005" s="518" t="s">
        <v>179</v>
      </c>
      <c r="B9005" s="518">
        <v>545301</v>
      </c>
      <c r="C9005" s="518" t="s">
        <v>2660</v>
      </c>
      <c r="D9005" s="518" t="s">
        <v>1342</v>
      </c>
      <c r="E9005" s="859">
        <v>33</v>
      </c>
      <c r="F9005" s="859">
        <v>0</v>
      </c>
      <c r="G9005" s="518" t="s">
        <v>128</v>
      </c>
      <c r="H9005" s="518" t="s">
        <v>179</v>
      </c>
      <c r="I9005" s="518">
        <v>545301</v>
      </c>
    </row>
    <row r="9006" spans="1:9" x14ac:dyDescent="0.2">
      <c r="A9006" s="518" t="s">
        <v>179</v>
      </c>
      <c r="B9006" s="518">
        <v>545319</v>
      </c>
      <c r="C9006" s="518" t="s">
        <v>2660</v>
      </c>
      <c r="D9006" s="518" t="s">
        <v>1342</v>
      </c>
      <c r="E9006" s="859">
        <v>33</v>
      </c>
      <c r="F9006" s="859">
        <v>0</v>
      </c>
      <c r="G9006" s="518" t="s">
        <v>128</v>
      </c>
      <c r="H9006" s="518" t="s">
        <v>179</v>
      </c>
      <c r="I9006" s="518">
        <v>545319</v>
      </c>
    </row>
    <row r="9007" spans="1:9" x14ac:dyDescent="0.2">
      <c r="A9007" s="518" t="s">
        <v>179</v>
      </c>
      <c r="B9007" s="518">
        <v>545327</v>
      </c>
      <c r="C9007" s="518" t="s">
        <v>2660</v>
      </c>
      <c r="D9007" s="518" t="s">
        <v>1342</v>
      </c>
      <c r="E9007" s="859">
        <v>31</v>
      </c>
      <c r="F9007" s="859">
        <v>0</v>
      </c>
      <c r="G9007" s="518" t="s">
        <v>128</v>
      </c>
      <c r="H9007" s="518" t="s">
        <v>179</v>
      </c>
      <c r="I9007" s="518">
        <v>545327</v>
      </c>
    </row>
    <row r="9008" spans="1:9" x14ac:dyDescent="0.2">
      <c r="A9008" s="518" t="s">
        <v>179</v>
      </c>
      <c r="B9008" s="518">
        <v>545335</v>
      </c>
      <c r="C9008" s="518" t="s">
        <v>2660</v>
      </c>
      <c r="D9008" s="518" t="s">
        <v>1342</v>
      </c>
      <c r="E9008" s="859">
        <v>34</v>
      </c>
      <c r="F9008" s="859">
        <v>0</v>
      </c>
      <c r="G9008" s="518" t="s">
        <v>128</v>
      </c>
      <c r="H9008" s="518" t="s">
        <v>179</v>
      </c>
      <c r="I9008" s="518">
        <v>545335</v>
      </c>
    </row>
    <row r="9009" spans="1:9" x14ac:dyDescent="0.2">
      <c r="A9009" s="518" t="s">
        <v>179</v>
      </c>
      <c r="B9009" s="518">
        <v>545343</v>
      </c>
      <c r="C9009" s="518" t="s">
        <v>2660</v>
      </c>
      <c r="D9009" s="518" t="s">
        <v>1342</v>
      </c>
      <c r="E9009" s="859">
        <v>27</v>
      </c>
      <c r="F9009" s="859">
        <v>0</v>
      </c>
      <c r="G9009" s="518" t="s">
        <v>128</v>
      </c>
      <c r="H9009" s="518" t="s">
        <v>179</v>
      </c>
      <c r="I9009" s="518">
        <v>545343</v>
      </c>
    </row>
    <row r="9010" spans="1:9" x14ac:dyDescent="0.2">
      <c r="A9010" s="518" t="s">
        <v>180</v>
      </c>
      <c r="B9010" s="518">
        <v>545368</v>
      </c>
      <c r="C9010" s="518" t="s">
        <v>2660</v>
      </c>
      <c r="D9010" s="518" t="s">
        <v>1342</v>
      </c>
      <c r="E9010" s="859">
        <v>25</v>
      </c>
      <c r="F9010" s="859">
        <v>0</v>
      </c>
      <c r="G9010" s="518" t="s">
        <v>128</v>
      </c>
      <c r="H9010" s="518" t="s">
        <v>180</v>
      </c>
      <c r="I9010" s="518">
        <v>545368</v>
      </c>
    </row>
    <row r="9011" spans="1:9" x14ac:dyDescent="0.2">
      <c r="A9011" s="518" t="s">
        <v>180</v>
      </c>
      <c r="B9011" s="518">
        <v>545376</v>
      </c>
      <c r="C9011" s="518" t="s">
        <v>2660</v>
      </c>
      <c r="D9011" s="518" t="s">
        <v>1342</v>
      </c>
      <c r="E9011" s="859">
        <v>17</v>
      </c>
      <c r="F9011" s="859">
        <v>0</v>
      </c>
      <c r="G9011" s="518" t="s">
        <v>128</v>
      </c>
      <c r="H9011" s="518" t="s">
        <v>180</v>
      </c>
      <c r="I9011" s="518">
        <v>545376</v>
      </c>
    </row>
    <row r="9012" spans="1:9" x14ac:dyDescent="0.2">
      <c r="A9012" s="518" t="s">
        <v>180</v>
      </c>
      <c r="B9012" s="518">
        <v>545384</v>
      </c>
      <c r="C9012" s="518" t="s">
        <v>2660</v>
      </c>
      <c r="D9012" s="518" t="s">
        <v>1342</v>
      </c>
      <c r="E9012" s="859">
        <v>31</v>
      </c>
      <c r="F9012" s="859">
        <v>0</v>
      </c>
      <c r="G9012" s="518" t="s">
        <v>128</v>
      </c>
      <c r="H9012" s="518" t="s">
        <v>180</v>
      </c>
      <c r="I9012" s="518">
        <v>545384</v>
      </c>
    </row>
    <row r="9013" spans="1:9" x14ac:dyDescent="0.2">
      <c r="A9013" s="518" t="s">
        <v>180</v>
      </c>
      <c r="B9013" s="518">
        <v>545392</v>
      </c>
      <c r="C9013" s="518" t="s">
        <v>2660</v>
      </c>
      <c r="D9013" s="518" t="s">
        <v>1342</v>
      </c>
      <c r="E9013" s="859">
        <v>37</v>
      </c>
      <c r="F9013" s="859">
        <v>0</v>
      </c>
      <c r="G9013" s="518" t="s">
        <v>128</v>
      </c>
      <c r="H9013" s="518" t="s">
        <v>180</v>
      </c>
      <c r="I9013" s="518">
        <v>545392</v>
      </c>
    </row>
    <row r="9014" spans="1:9" x14ac:dyDescent="0.2">
      <c r="A9014" s="518" t="s">
        <v>180</v>
      </c>
      <c r="B9014" s="518">
        <v>545400</v>
      </c>
      <c r="C9014" s="518" t="s">
        <v>2660</v>
      </c>
      <c r="D9014" s="518" t="s">
        <v>1342</v>
      </c>
      <c r="E9014" s="859">
        <v>31</v>
      </c>
      <c r="F9014" s="859">
        <v>0</v>
      </c>
      <c r="G9014" s="518" t="s">
        <v>128</v>
      </c>
      <c r="H9014" s="518" t="s">
        <v>180</v>
      </c>
      <c r="I9014" s="518">
        <v>545400</v>
      </c>
    </row>
    <row r="9015" spans="1:9" x14ac:dyDescent="0.2">
      <c r="A9015" s="518" t="s">
        <v>180</v>
      </c>
      <c r="B9015" s="518">
        <v>545418</v>
      </c>
      <c r="C9015" s="518" t="s">
        <v>2660</v>
      </c>
      <c r="D9015" s="518" t="s">
        <v>1342</v>
      </c>
      <c r="E9015" s="859">
        <v>32</v>
      </c>
      <c r="F9015" s="859">
        <v>0</v>
      </c>
      <c r="G9015" s="518" t="s">
        <v>128</v>
      </c>
      <c r="H9015" s="518" t="s">
        <v>180</v>
      </c>
      <c r="I9015" s="518">
        <v>545418</v>
      </c>
    </row>
    <row r="9016" spans="1:9" x14ac:dyDescent="0.2">
      <c r="A9016" s="518" t="s">
        <v>180</v>
      </c>
      <c r="B9016" s="518">
        <v>545426</v>
      </c>
      <c r="C9016" s="518" t="s">
        <v>2660</v>
      </c>
      <c r="D9016" s="518" t="s">
        <v>1342</v>
      </c>
      <c r="E9016" s="859">
        <v>27</v>
      </c>
      <c r="F9016" s="859">
        <v>0</v>
      </c>
      <c r="G9016" s="518" t="s">
        <v>128</v>
      </c>
      <c r="H9016" s="518" t="s">
        <v>180</v>
      </c>
      <c r="I9016" s="518">
        <v>545426</v>
      </c>
    </row>
    <row r="9017" spans="1:9" x14ac:dyDescent="0.2">
      <c r="A9017" s="518" t="s">
        <v>164</v>
      </c>
      <c r="B9017" s="518">
        <v>545434</v>
      </c>
      <c r="C9017" s="518" t="s">
        <v>2660</v>
      </c>
      <c r="D9017" s="518" t="s">
        <v>5612</v>
      </c>
      <c r="E9017" s="859">
        <v>27</v>
      </c>
      <c r="F9017" s="859">
        <v>0</v>
      </c>
      <c r="G9017" s="518" t="s">
        <v>128</v>
      </c>
      <c r="H9017" s="518" t="s">
        <v>164</v>
      </c>
      <c r="I9017" s="518">
        <v>545434</v>
      </c>
    </row>
    <row r="9018" spans="1:9" x14ac:dyDescent="0.2">
      <c r="A9018" s="518" t="s">
        <v>164</v>
      </c>
      <c r="B9018" s="518">
        <v>545442</v>
      </c>
      <c r="C9018" s="518" t="s">
        <v>2660</v>
      </c>
      <c r="D9018" s="518" t="s">
        <v>5613</v>
      </c>
      <c r="E9018" s="859">
        <v>32</v>
      </c>
      <c r="F9018" s="859">
        <v>0</v>
      </c>
      <c r="G9018" s="518" t="s">
        <v>128</v>
      </c>
      <c r="H9018" s="518" t="s">
        <v>164</v>
      </c>
      <c r="I9018" s="518">
        <v>545442</v>
      </c>
    </row>
    <row r="9019" spans="1:9" x14ac:dyDescent="0.2">
      <c r="A9019" s="518" t="s">
        <v>164</v>
      </c>
      <c r="B9019" s="518">
        <v>545459</v>
      </c>
      <c r="C9019" s="518" t="s">
        <v>2660</v>
      </c>
      <c r="D9019" s="518" t="s">
        <v>5614</v>
      </c>
      <c r="E9019" s="859">
        <v>29</v>
      </c>
      <c r="F9019" s="859">
        <v>0</v>
      </c>
      <c r="G9019" s="518" t="s">
        <v>128</v>
      </c>
      <c r="H9019" s="518" t="s">
        <v>164</v>
      </c>
      <c r="I9019" s="518">
        <v>545459</v>
      </c>
    </row>
    <row r="9020" spans="1:9" x14ac:dyDescent="0.2">
      <c r="A9020" s="518" t="s">
        <v>164</v>
      </c>
      <c r="B9020" s="518">
        <v>545467</v>
      </c>
      <c r="C9020" s="518" t="s">
        <v>2660</v>
      </c>
      <c r="D9020" s="518" t="s">
        <v>5615</v>
      </c>
      <c r="E9020" s="859">
        <v>31</v>
      </c>
      <c r="F9020" s="859">
        <v>0</v>
      </c>
      <c r="G9020" s="518" t="s">
        <v>128</v>
      </c>
      <c r="H9020" s="518" t="s">
        <v>164</v>
      </c>
      <c r="I9020" s="518">
        <v>545467</v>
      </c>
    </row>
    <row r="9021" spans="1:9" x14ac:dyDescent="0.2">
      <c r="A9021" s="518" t="s">
        <v>164</v>
      </c>
      <c r="B9021" s="518">
        <v>545475</v>
      </c>
      <c r="C9021" s="518" t="s">
        <v>2660</v>
      </c>
      <c r="D9021" s="518" t="s">
        <v>5616</v>
      </c>
      <c r="E9021" s="859">
        <v>34</v>
      </c>
      <c r="F9021" s="859">
        <v>0</v>
      </c>
      <c r="G9021" s="518" t="s">
        <v>128</v>
      </c>
      <c r="H9021" s="518" t="s">
        <v>164</v>
      </c>
      <c r="I9021" s="518">
        <v>545475</v>
      </c>
    </row>
    <row r="9022" spans="1:9" x14ac:dyDescent="0.2">
      <c r="A9022" s="518" t="s">
        <v>164</v>
      </c>
      <c r="B9022" s="518">
        <v>545483</v>
      </c>
      <c r="C9022" s="518" t="s">
        <v>2660</v>
      </c>
      <c r="D9022" s="518" t="s">
        <v>5617</v>
      </c>
      <c r="E9022" s="859">
        <v>35</v>
      </c>
      <c r="F9022" s="859">
        <v>0</v>
      </c>
      <c r="G9022" s="518" t="s">
        <v>128</v>
      </c>
      <c r="H9022" s="518" t="s">
        <v>164</v>
      </c>
      <c r="I9022" s="518">
        <v>545483</v>
      </c>
    </row>
    <row r="9023" spans="1:9" x14ac:dyDescent="0.2">
      <c r="A9023" s="518" t="s">
        <v>164</v>
      </c>
      <c r="B9023" s="518">
        <v>545491</v>
      </c>
      <c r="C9023" s="518" t="s">
        <v>2660</v>
      </c>
      <c r="D9023" s="518" t="s">
        <v>5618</v>
      </c>
      <c r="E9023" s="859">
        <v>23</v>
      </c>
      <c r="F9023" s="859">
        <v>0</v>
      </c>
      <c r="G9023" s="518" t="s">
        <v>128</v>
      </c>
      <c r="H9023" s="518" t="s">
        <v>164</v>
      </c>
      <c r="I9023" s="518">
        <v>545491</v>
      </c>
    </row>
    <row r="9024" spans="1:9" x14ac:dyDescent="0.2">
      <c r="A9024" s="518" t="s">
        <v>164</v>
      </c>
      <c r="B9024" s="518">
        <v>545509</v>
      </c>
      <c r="C9024" s="518" t="s">
        <v>2660</v>
      </c>
      <c r="D9024" s="518" t="s">
        <v>5619</v>
      </c>
      <c r="E9024" s="859">
        <v>27</v>
      </c>
      <c r="F9024" s="859">
        <v>0</v>
      </c>
      <c r="G9024" s="518" t="s">
        <v>128</v>
      </c>
      <c r="H9024" s="518" t="s">
        <v>164</v>
      </c>
      <c r="I9024" s="518">
        <v>545509</v>
      </c>
    </row>
    <row r="9025" spans="1:9" x14ac:dyDescent="0.2">
      <c r="A9025" s="518" t="s">
        <v>181</v>
      </c>
      <c r="B9025" s="518">
        <v>545517</v>
      </c>
      <c r="C9025" s="518" t="s">
        <v>2660</v>
      </c>
      <c r="D9025" s="518" t="s">
        <v>5620</v>
      </c>
      <c r="E9025" s="859">
        <v>25</v>
      </c>
      <c r="F9025" s="859">
        <v>0</v>
      </c>
      <c r="G9025" s="518" t="s">
        <v>128</v>
      </c>
      <c r="H9025" s="518" t="s">
        <v>181</v>
      </c>
      <c r="I9025" s="518">
        <v>545517</v>
      </c>
    </row>
    <row r="9026" spans="1:9" x14ac:dyDescent="0.2">
      <c r="A9026" s="518" t="s">
        <v>181</v>
      </c>
      <c r="B9026" s="518">
        <v>545525</v>
      </c>
      <c r="C9026" s="518" t="s">
        <v>2660</v>
      </c>
      <c r="D9026" s="518" t="s">
        <v>5621</v>
      </c>
      <c r="E9026" s="859">
        <v>35</v>
      </c>
      <c r="F9026" s="859">
        <v>0</v>
      </c>
      <c r="G9026" s="518" t="s">
        <v>128</v>
      </c>
      <c r="H9026" s="518" t="s">
        <v>181</v>
      </c>
      <c r="I9026" s="518">
        <v>545525</v>
      </c>
    </row>
    <row r="9027" spans="1:9" x14ac:dyDescent="0.2">
      <c r="A9027" s="518" t="s">
        <v>256</v>
      </c>
      <c r="B9027" s="518">
        <v>545533</v>
      </c>
      <c r="C9027" s="518" t="s">
        <v>2660</v>
      </c>
      <c r="D9027" s="518" t="s">
        <v>7686</v>
      </c>
      <c r="E9027" s="859">
        <v>29</v>
      </c>
      <c r="F9027" s="859">
        <v>0</v>
      </c>
      <c r="G9027" s="518" t="s">
        <v>128</v>
      </c>
      <c r="H9027" s="518" t="s">
        <v>256</v>
      </c>
      <c r="I9027" s="518">
        <v>545533</v>
      </c>
    </row>
    <row r="9028" spans="1:9" x14ac:dyDescent="0.2">
      <c r="A9028" s="518" t="s">
        <v>256</v>
      </c>
      <c r="B9028" s="518">
        <v>545541</v>
      </c>
      <c r="C9028" s="518" t="s">
        <v>2660</v>
      </c>
      <c r="D9028" s="518" t="s">
        <v>9260</v>
      </c>
      <c r="E9028" s="859">
        <v>29</v>
      </c>
      <c r="F9028" s="859">
        <v>0</v>
      </c>
      <c r="G9028" s="518" t="s">
        <v>128</v>
      </c>
      <c r="H9028" s="518" t="s">
        <v>256</v>
      </c>
      <c r="I9028" s="518">
        <v>545541</v>
      </c>
    </row>
    <row r="9029" spans="1:9" x14ac:dyDescent="0.2">
      <c r="A9029" s="518" t="s">
        <v>256</v>
      </c>
      <c r="B9029" s="518">
        <v>545558</v>
      </c>
      <c r="C9029" s="518" t="s">
        <v>2660</v>
      </c>
      <c r="D9029" s="518" t="s">
        <v>9261</v>
      </c>
      <c r="E9029" s="859">
        <v>30</v>
      </c>
      <c r="F9029" s="859">
        <v>0</v>
      </c>
      <c r="G9029" s="518" t="s">
        <v>128</v>
      </c>
      <c r="H9029" s="518" t="s">
        <v>256</v>
      </c>
      <c r="I9029" s="518">
        <v>545558</v>
      </c>
    </row>
    <row r="9030" spans="1:9" x14ac:dyDescent="0.2">
      <c r="A9030" s="518" t="s">
        <v>256</v>
      </c>
      <c r="B9030" s="518">
        <v>545566</v>
      </c>
      <c r="C9030" s="518" t="s">
        <v>2660</v>
      </c>
      <c r="D9030" s="518" t="s">
        <v>9262</v>
      </c>
      <c r="E9030" s="859">
        <v>34</v>
      </c>
      <c r="F9030" s="859">
        <v>0</v>
      </c>
      <c r="G9030" s="518" t="s">
        <v>128</v>
      </c>
      <c r="H9030" s="518" t="s">
        <v>256</v>
      </c>
      <c r="I9030" s="518">
        <v>545566</v>
      </c>
    </row>
    <row r="9031" spans="1:9" x14ac:dyDescent="0.2">
      <c r="A9031" s="518" t="s">
        <v>256</v>
      </c>
      <c r="B9031" s="518">
        <v>545574</v>
      </c>
      <c r="C9031" s="518" t="s">
        <v>2660</v>
      </c>
      <c r="D9031" s="518" t="s">
        <v>5705</v>
      </c>
      <c r="E9031" s="859">
        <v>34</v>
      </c>
      <c r="F9031" s="859">
        <v>0</v>
      </c>
      <c r="G9031" s="518" t="s">
        <v>128</v>
      </c>
      <c r="H9031" s="518" t="s">
        <v>256</v>
      </c>
      <c r="I9031" s="518">
        <v>545574</v>
      </c>
    </row>
    <row r="9032" spans="1:9" x14ac:dyDescent="0.2">
      <c r="A9032" s="518" t="s">
        <v>256</v>
      </c>
      <c r="B9032" s="518">
        <v>545582</v>
      </c>
      <c r="C9032" s="518" t="s">
        <v>2660</v>
      </c>
      <c r="D9032" s="518" t="s">
        <v>5706</v>
      </c>
      <c r="E9032" s="859">
        <v>34</v>
      </c>
      <c r="F9032" s="859">
        <v>0</v>
      </c>
      <c r="G9032" s="518" t="s">
        <v>128</v>
      </c>
      <c r="H9032" s="518" t="s">
        <v>256</v>
      </c>
      <c r="I9032" s="518">
        <v>545582</v>
      </c>
    </row>
    <row r="9033" spans="1:9" x14ac:dyDescent="0.2">
      <c r="A9033" s="518" t="s">
        <v>256</v>
      </c>
      <c r="B9033" s="518">
        <v>545608</v>
      </c>
      <c r="C9033" s="518" t="s">
        <v>2660</v>
      </c>
      <c r="D9033" s="518" t="s">
        <v>5707</v>
      </c>
      <c r="E9033" s="859">
        <v>28</v>
      </c>
      <c r="F9033" s="859">
        <v>0</v>
      </c>
      <c r="G9033" s="518" t="s">
        <v>128</v>
      </c>
      <c r="H9033" s="518" t="s">
        <v>256</v>
      </c>
      <c r="I9033" s="518">
        <v>545608</v>
      </c>
    </row>
    <row r="9034" spans="1:9" x14ac:dyDescent="0.2">
      <c r="A9034" s="518" t="s">
        <v>256</v>
      </c>
      <c r="B9034" s="518">
        <v>545616</v>
      </c>
      <c r="C9034" s="518" t="s">
        <v>2660</v>
      </c>
      <c r="D9034" s="518" t="s">
        <v>5708</v>
      </c>
      <c r="E9034" s="859">
        <v>34</v>
      </c>
      <c r="F9034" s="859">
        <v>0</v>
      </c>
      <c r="G9034" s="518" t="s">
        <v>128</v>
      </c>
      <c r="H9034" s="518" t="s">
        <v>256</v>
      </c>
      <c r="I9034" s="518">
        <v>545616</v>
      </c>
    </row>
    <row r="9035" spans="1:9" x14ac:dyDescent="0.2">
      <c r="A9035" s="518" t="s">
        <v>256</v>
      </c>
      <c r="B9035" s="518">
        <v>545624</v>
      </c>
      <c r="C9035" s="518" t="s">
        <v>2660</v>
      </c>
      <c r="D9035" s="518" t="s">
        <v>5709</v>
      </c>
      <c r="E9035" s="859">
        <v>34</v>
      </c>
      <c r="F9035" s="859">
        <v>0</v>
      </c>
      <c r="G9035" s="518" t="s">
        <v>128</v>
      </c>
      <c r="H9035" s="518" t="s">
        <v>256</v>
      </c>
      <c r="I9035" s="518">
        <v>545624</v>
      </c>
    </row>
    <row r="9036" spans="1:9" x14ac:dyDescent="0.2">
      <c r="A9036" s="518" t="s">
        <v>167</v>
      </c>
      <c r="B9036" s="518">
        <v>545673</v>
      </c>
      <c r="C9036" s="518" t="s">
        <v>2660</v>
      </c>
      <c r="D9036" s="518" t="s">
        <v>9263</v>
      </c>
      <c r="E9036" s="859">
        <v>32</v>
      </c>
      <c r="F9036" s="859">
        <v>0</v>
      </c>
      <c r="G9036" s="518" t="s">
        <v>128</v>
      </c>
      <c r="H9036" s="518" t="s">
        <v>167</v>
      </c>
      <c r="I9036" s="518">
        <v>545673</v>
      </c>
    </row>
    <row r="9037" spans="1:9" x14ac:dyDescent="0.2">
      <c r="A9037" s="518" t="s">
        <v>223</v>
      </c>
      <c r="B9037" s="518">
        <v>545681</v>
      </c>
      <c r="C9037" s="518" t="s">
        <v>2660</v>
      </c>
      <c r="D9037" s="518" t="s">
        <v>9264</v>
      </c>
      <c r="E9037" s="859">
        <v>35</v>
      </c>
      <c r="F9037" s="859">
        <v>0</v>
      </c>
      <c r="G9037" s="518" t="s">
        <v>128</v>
      </c>
      <c r="H9037" s="518" t="s">
        <v>223</v>
      </c>
      <c r="I9037" s="518">
        <v>545681</v>
      </c>
    </row>
    <row r="9038" spans="1:9" x14ac:dyDescent="0.2">
      <c r="A9038" s="518" t="s">
        <v>223</v>
      </c>
      <c r="B9038" s="518">
        <v>545699</v>
      </c>
      <c r="C9038" s="518" t="s">
        <v>2660</v>
      </c>
      <c r="D9038" s="518" t="s">
        <v>9265</v>
      </c>
      <c r="E9038" s="859">
        <v>35</v>
      </c>
      <c r="F9038" s="859">
        <v>0</v>
      </c>
      <c r="G9038" s="518" t="s">
        <v>128</v>
      </c>
      <c r="H9038" s="518" t="s">
        <v>223</v>
      </c>
      <c r="I9038" s="518">
        <v>545699</v>
      </c>
    </row>
    <row r="9039" spans="1:9" x14ac:dyDescent="0.2">
      <c r="A9039" s="518" t="s">
        <v>240</v>
      </c>
      <c r="B9039" s="518">
        <v>545707</v>
      </c>
      <c r="C9039" s="518" t="s">
        <v>2660</v>
      </c>
      <c r="D9039" s="518" t="s">
        <v>5710</v>
      </c>
      <c r="E9039" s="859">
        <v>33</v>
      </c>
      <c r="F9039" s="859">
        <v>33</v>
      </c>
      <c r="G9039" s="518" t="s">
        <v>128</v>
      </c>
      <c r="H9039" s="518" t="s">
        <v>240</v>
      </c>
      <c r="I9039" s="518">
        <v>545707</v>
      </c>
    </row>
    <row r="9040" spans="1:9" x14ac:dyDescent="0.2">
      <c r="A9040" s="518" t="s">
        <v>240</v>
      </c>
      <c r="B9040" s="518">
        <v>545715</v>
      </c>
      <c r="C9040" s="518" t="s">
        <v>2660</v>
      </c>
      <c r="D9040" s="518" t="s">
        <v>5811</v>
      </c>
      <c r="E9040" s="859">
        <v>35</v>
      </c>
      <c r="F9040" s="859">
        <v>35</v>
      </c>
      <c r="G9040" s="518" t="s">
        <v>128</v>
      </c>
      <c r="H9040" s="518" t="s">
        <v>240</v>
      </c>
      <c r="I9040" s="518">
        <v>545715</v>
      </c>
    </row>
    <row r="9041" spans="1:9" x14ac:dyDescent="0.2">
      <c r="A9041" s="518" t="s">
        <v>375</v>
      </c>
      <c r="B9041" s="518">
        <v>545723</v>
      </c>
      <c r="C9041" s="518" t="s">
        <v>2660</v>
      </c>
      <c r="D9041" s="518" t="s">
        <v>3068</v>
      </c>
      <c r="E9041" s="859">
        <v>36</v>
      </c>
      <c r="F9041" s="859">
        <v>0</v>
      </c>
      <c r="G9041" s="518" t="s">
        <v>128</v>
      </c>
      <c r="H9041" s="518" t="s">
        <v>375</v>
      </c>
      <c r="I9041" s="518">
        <v>545723</v>
      </c>
    </row>
    <row r="9042" spans="1:9" x14ac:dyDescent="0.2">
      <c r="A9042" s="518" t="s">
        <v>375</v>
      </c>
      <c r="B9042" s="518">
        <v>545731</v>
      </c>
      <c r="C9042" s="518" t="s">
        <v>2660</v>
      </c>
      <c r="D9042" s="518" t="s">
        <v>5812</v>
      </c>
      <c r="E9042" s="859">
        <v>35</v>
      </c>
      <c r="F9042" s="859">
        <v>0</v>
      </c>
      <c r="G9042" s="518" t="s">
        <v>128</v>
      </c>
      <c r="H9042" s="518" t="s">
        <v>375</v>
      </c>
      <c r="I9042" s="518">
        <v>545731</v>
      </c>
    </row>
    <row r="9043" spans="1:9" x14ac:dyDescent="0.2">
      <c r="A9043" s="518" t="s">
        <v>256</v>
      </c>
      <c r="B9043" s="518">
        <v>545749</v>
      </c>
      <c r="C9043" s="518" t="s">
        <v>2660</v>
      </c>
      <c r="D9043" s="518" t="s">
        <v>5457</v>
      </c>
      <c r="E9043" s="859">
        <v>19</v>
      </c>
      <c r="F9043" s="859">
        <v>0</v>
      </c>
      <c r="G9043" s="518" t="s">
        <v>128</v>
      </c>
      <c r="H9043" s="518" t="s">
        <v>256</v>
      </c>
      <c r="I9043" s="518">
        <v>545749</v>
      </c>
    </row>
    <row r="9044" spans="1:9" x14ac:dyDescent="0.2">
      <c r="A9044" s="518" t="s">
        <v>256</v>
      </c>
      <c r="B9044" s="518">
        <v>545756</v>
      </c>
      <c r="C9044" s="518" t="s">
        <v>2660</v>
      </c>
      <c r="D9044" s="518" t="s">
        <v>9266</v>
      </c>
      <c r="E9044" s="859">
        <v>30</v>
      </c>
      <c r="F9044" s="859">
        <v>0</v>
      </c>
      <c r="G9044" s="518" t="s">
        <v>128</v>
      </c>
      <c r="H9044" s="518" t="s">
        <v>256</v>
      </c>
      <c r="I9044" s="518">
        <v>545756</v>
      </c>
    </row>
    <row r="9045" spans="1:9" x14ac:dyDescent="0.2">
      <c r="A9045" s="518" t="s">
        <v>292</v>
      </c>
      <c r="B9045" s="518">
        <v>545772</v>
      </c>
      <c r="C9045" s="518" t="s">
        <v>2660</v>
      </c>
      <c r="D9045" s="518" t="s">
        <v>5544</v>
      </c>
      <c r="E9045" s="859">
        <v>32</v>
      </c>
      <c r="F9045" s="859">
        <v>0</v>
      </c>
      <c r="G9045" s="518" t="s">
        <v>128</v>
      </c>
      <c r="H9045" s="518" t="s">
        <v>292</v>
      </c>
      <c r="I9045" s="518">
        <v>545772</v>
      </c>
    </row>
    <row r="9046" spans="1:9" x14ac:dyDescent="0.2">
      <c r="A9046" s="518" t="s">
        <v>375</v>
      </c>
      <c r="B9046" s="518">
        <v>545780</v>
      </c>
      <c r="C9046" s="518" t="s">
        <v>2660</v>
      </c>
      <c r="D9046" s="518" t="s">
        <v>5120</v>
      </c>
      <c r="E9046" s="859">
        <v>37</v>
      </c>
      <c r="F9046" s="859">
        <v>0</v>
      </c>
      <c r="G9046" s="518" t="s">
        <v>128</v>
      </c>
      <c r="H9046" s="518" t="s">
        <v>375</v>
      </c>
      <c r="I9046" s="518">
        <v>545780</v>
      </c>
    </row>
    <row r="9047" spans="1:9" x14ac:dyDescent="0.2">
      <c r="A9047" s="518" t="s">
        <v>375</v>
      </c>
      <c r="B9047" s="518">
        <v>545798</v>
      </c>
      <c r="C9047" s="518" t="s">
        <v>2660</v>
      </c>
      <c r="D9047" s="518" t="s">
        <v>5813</v>
      </c>
      <c r="E9047" s="859">
        <v>37</v>
      </c>
      <c r="F9047" s="859">
        <v>0</v>
      </c>
      <c r="G9047" s="518" t="s">
        <v>128</v>
      </c>
      <c r="H9047" s="518" t="s">
        <v>375</v>
      </c>
      <c r="I9047" s="518">
        <v>545798</v>
      </c>
    </row>
    <row r="9048" spans="1:9" x14ac:dyDescent="0.2">
      <c r="A9048" s="518" t="s">
        <v>181</v>
      </c>
      <c r="B9048" s="518">
        <v>545806</v>
      </c>
      <c r="C9048" s="518" t="s">
        <v>2660</v>
      </c>
      <c r="D9048" s="518" t="s">
        <v>5814</v>
      </c>
      <c r="E9048" s="859">
        <v>35</v>
      </c>
      <c r="F9048" s="859">
        <v>0</v>
      </c>
      <c r="G9048" s="518" t="s">
        <v>128</v>
      </c>
      <c r="H9048" s="518" t="s">
        <v>181</v>
      </c>
      <c r="I9048" s="518">
        <v>545806</v>
      </c>
    </row>
    <row r="9049" spans="1:9" x14ac:dyDescent="0.2">
      <c r="A9049" s="518" t="s">
        <v>181</v>
      </c>
      <c r="B9049" s="518">
        <v>545814</v>
      </c>
      <c r="C9049" s="518" t="s">
        <v>2660</v>
      </c>
      <c r="D9049" s="518" t="s">
        <v>6167</v>
      </c>
      <c r="E9049" s="859">
        <v>23</v>
      </c>
      <c r="F9049" s="859">
        <v>0</v>
      </c>
      <c r="G9049" s="518" t="s">
        <v>128</v>
      </c>
      <c r="H9049" s="518" t="s">
        <v>181</v>
      </c>
      <c r="I9049" s="518">
        <v>545814</v>
      </c>
    </row>
    <row r="9050" spans="1:9" x14ac:dyDescent="0.2">
      <c r="A9050" s="518" t="s">
        <v>181</v>
      </c>
      <c r="B9050" s="518">
        <v>545822</v>
      </c>
      <c r="C9050" s="518" t="s">
        <v>2660</v>
      </c>
      <c r="D9050" s="518" t="s">
        <v>5815</v>
      </c>
      <c r="E9050" s="859">
        <v>35</v>
      </c>
      <c r="F9050" s="859">
        <v>0</v>
      </c>
      <c r="G9050" s="518" t="s">
        <v>128</v>
      </c>
      <c r="H9050" s="518" t="s">
        <v>181</v>
      </c>
      <c r="I9050" s="518">
        <v>545822</v>
      </c>
    </row>
    <row r="9051" spans="1:9" x14ac:dyDescent="0.2">
      <c r="A9051" s="518" t="s">
        <v>181</v>
      </c>
      <c r="B9051" s="518">
        <v>545848</v>
      </c>
      <c r="C9051" s="518" t="s">
        <v>2660</v>
      </c>
      <c r="D9051" s="518" t="s">
        <v>5816</v>
      </c>
      <c r="E9051" s="859">
        <v>30</v>
      </c>
      <c r="F9051" s="859">
        <v>0</v>
      </c>
      <c r="G9051" s="518" t="s">
        <v>128</v>
      </c>
      <c r="H9051" s="518" t="s">
        <v>181</v>
      </c>
      <c r="I9051" s="518">
        <v>545848</v>
      </c>
    </row>
    <row r="9052" spans="1:9" x14ac:dyDescent="0.2">
      <c r="A9052" s="518" t="s">
        <v>181</v>
      </c>
      <c r="B9052" s="518">
        <v>545855</v>
      </c>
      <c r="C9052" s="518" t="s">
        <v>2660</v>
      </c>
      <c r="D9052" s="518" t="s">
        <v>5817</v>
      </c>
      <c r="E9052" s="859">
        <v>32</v>
      </c>
      <c r="F9052" s="859">
        <v>0</v>
      </c>
      <c r="G9052" s="518" t="s">
        <v>128</v>
      </c>
      <c r="H9052" s="518" t="s">
        <v>181</v>
      </c>
      <c r="I9052" s="518">
        <v>545855</v>
      </c>
    </row>
    <row r="9053" spans="1:9" x14ac:dyDescent="0.2">
      <c r="A9053" s="518" t="s">
        <v>292</v>
      </c>
      <c r="B9053" s="518">
        <v>545871</v>
      </c>
      <c r="C9053" s="518" t="s">
        <v>2660</v>
      </c>
      <c r="D9053" s="518" t="s">
        <v>5818</v>
      </c>
      <c r="E9053" s="859">
        <v>30</v>
      </c>
      <c r="F9053" s="859">
        <v>0</v>
      </c>
      <c r="G9053" s="518" t="s">
        <v>128</v>
      </c>
      <c r="H9053" s="518" t="s">
        <v>292</v>
      </c>
      <c r="I9053" s="518">
        <v>545871</v>
      </c>
    </row>
    <row r="9054" spans="1:9" x14ac:dyDescent="0.2">
      <c r="A9054" s="518" t="s">
        <v>292</v>
      </c>
      <c r="B9054" s="518">
        <v>545889</v>
      </c>
      <c r="C9054" s="518" t="s">
        <v>2660</v>
      </c>
      <c r="D9054" s="518" t="s">
        <v>5819</v>
      </c>
      <c r="E9054" s="859">
        <v>30</v>
      </c>
      <c r="F9054" s="859">
        <v>0</v>
      </c>
      <c r="G9054" s="518" t="s">
        <v>128</v>
      </c>
      <c r="H9054" s="518" t="s">
        <v>292</v>
      </c>
      <c r="I9054" s="518">
        <v>545889</v>
      </c>
    </row>
    <row r="9055" spans="1:9" x14ac:dyDescent="0.2">
      <c r="A9055" s="518" t="s">
        <v>322</v>
      </c>
      <c r="B9055" s="518">
        <v>545897</v>
      </c>
      <c r="C9055" s="518" t="s">
        <v>2660</v>
      </c>
      <c r="D9055" s="518" t="s">
        <v>9267</v>
      </c>
      <c r="E9055" s="859">
        <v>25</v>
      </c>
      <c r="F9055" s="859">
        <v>0</v>
      </c>
      <c r="G9055" s="518" t="s">
        <v>128</v>
      </c>
      <c r="H9055" s="518" t="s">
        <v>322</v>
      </c>
      <c r="I9055" s="518">
        <v>545897</v>
      </c>
    </row>
    <row r="9056" spans="1:9" x14ac:dyDescent="0.2">
      <c r="A9056" s="518" t="s">
        <v>322</v>
      </c>
      <c r="B9056" s="518">
        <v>545905</v>
      </c>
      <c r="C9056" s="518" t="s">
        <v>2660</v>
      </c>
      <c r="D9056" s="518" t="s">
        <v>9268</v>
      </c>
      <c r="E9056" s="859">
        <v>34</v>
      </c>
      <c r="F9056" s="859">
        <v>0</v>
      </c>
      <c r="G9056" s="518" t="s">
        <v>128</v>
      </c>
      <c r="H9056" s="518" t="s">
        <v>322</v>
      </c>
      <c r="I9056" s="518">
        <v>545905</v>
      </c>
    </row>
    <row r="9057" spans="1:9" x14ac:dyDescent="0.2">
      <c r="A9057" s="518" t="s">
        <v>322</v>
      </c>
      <c r="B9057" s="518">
        <v>545913</v>
      </c>
      <c r="C9057" s="518" t="s">
        <v>2660</v>
      </c>
      <c r="D9057" s="518" t="s">
        <v>9269</v>
      </c>
      <c r="E9057" s="859">
        <v>25</v>
      </c>
      <c r="F9057" s="859">
        <v>0</v>
      </c>
      <c r="G9057" s="518" t="s">
        <v>128</v>
      </c>
      <c r="H9057" s="518" t="s">
        <v>322</v>
      </c>
      <c r="I9057" s="518">
        <v>545913</v>
      </c>
    </row>
    <row r="9058" spans="1:9" x14ac:dyDescent="0.2">
      <c r="A9058" s="518" t="s">
        <v>322</v>
      </c>
      <c r="B9058" s="518">
        <v>545921</v>
      </c>
      <c r="C9058" s="518" t="s">
        <v>2660</v>
      </c>
      <c r="D9058" s="518" t="s">
        <v>9270</v>
      </c>
      <c r="E9058" s="859">
        <v>23</v>
      </c>
      <c r="F9058" s="859">
        <v>0</v>
      </c>
      <c r="G9058" s="518" t="s">
        <v>128</v>
      </c>
      <c r="H9058" s="518" t="s">
        <v>322</v>
      </c>
      <c r="I9058" s="518">
        <v>545921</v>
      </c>
    </row>
    <row r="9059" spans="1:9" x14ac:dyDescent="0.2">
      <c r="A9059" s="518" t="s">
        <v>319</v>
      </c>
      <c r="B9059" s="518">
        <v>545947</v>
      </c>
      <c r="C9059" s="518" t="s">
        <v>2660</v>
      </c>
      <c r="D9059" s="518" t="s">
        <v>9271</v>
      </c>
      <c r="E9059" s="859">
        <v>26</v>
      </c>
      <c r="F9059" s="859">
        <v>26</v>
      </c>
      <c r="G9059" s="518" t="s">
        <v>128</v>
      </c>
      <c r="H9059" s="518" t="s">
        <v>319</v>
      </c>
      <c r="I9059" s="518">
        <v>545947</v>
      </c>
    </row>
    <row r="9060" spans="1:9" x14ac:dyDescent="0.2">
      <c r="A9060" s="518" t="s">
        <v>319</v>
      </c>
      <c r="B9060" s="518">
        <v>545954</v>
      </c>
      <c r="C9060" s="518" t="s">
        <v>2660</v>
      </c>
      <c r="D9060" s="518" t="s">
        <v>9272</v>
      </c>
      <c r="E9060" s="859">
        <v>29</v>
      </c>
      <c r="F9060" s="859">
        <v>29</v>
      </c>
      <c r="G9060" s="518" t="s">
        <v>128</v>
      </c>
      <c r="H9060" s="518" t="s">
        <v>319</v>
      </c>
      <c r="I9060" s="518">
        <v>545954</v>
      </c>
    </row>
    <row r="9061" spans="1:9" x14ac:dyDescent="0.2">
      <c r="A9061" s="518" t="s">
        <v>319</v>
      </c>
      <c r="B9061" s="518">
        <v>545962</v>
      </c>
      <c r="C9061" s="518" t="s">
        <v>2660</v>
      </c>
      <c r="D9061" s="518" t="s">
        <v>9273</v>
      </c>
      <c r="E9061" s="859">
        <v>30</v>
      </c>
      <c r="F9061" s="859">
        <v>30</v>
      </c>
      <c r="G9061" s="518" t="s">
        <v>128</v>
      </c>
      <c r="H9061" s="518" t="s">
        <v>319</v>
      </c>
      <c r="I9061" s="518">
        <v>545962</v>
      </c>
    </row>
    <row r="9062" spans="1:9" x14ac:dyDescent="0.2">
      <c r="A9062" s="518" t="s">
        <v>319</v>
      </c>
      <c r="B9062" s="518">
        <v>545970</v>
      </c>
      <c r="C9062" s="518" t="s">
        <v>2660</v>
      </c>
      <c r="D9062" s="518" t="s">
        <v>9070</v>
      </c>
      <c r="E9062" s="859">
        <v>31</v>
      </c>
      <c r="F9062" s="859">
        <v>31</v>
      </c>
      <c r="G9062" s="518" t="s">
        <v>128</v>
      </c>
      <c r="H9062" s="518" t="s">
        <v>319</v>
      </c>
      <c r="I9062" s="518">
        <v>545970</v>
      </c>
    </row>
    <row r="9063" spans="1:9" x14ac:dyDescent="0.2">
      <c r="A9063" s="518" t="s">
        <v>319</v>
      </c>
      <c r="B9063" s="518">
        <v>545988</v>
      </c>
      <c r="C9063" s="518" t="s">
        <v>2660</v>
      </c>
      <c r="D9063" s="518" t="s">
        <v>9274</v>
      </c>
      <c r="E9063" s="859">
        <v>35</v>
      </c>
      <c r="F9063" s="859">
        <v>35</v>
      </c>
      <c r="G9063" s="518" t="s">
        <v>128</v>
      </c>
      <c r="H9063" s="518" t="s">
        <v>319</v>
      </c>
      <c r="I9063" s="518">
        <v>545988</v>
      </c>
    </row>
    <row r="9064" spans="1:9" x14ac:dyDescent="0.2">
      <c r="A9064" s="518" t="s">
        <v>319</v>
      </c>
      <c r="B9064" s="518">
        <v>545996</v>
      </c>
      <c r="C9064" s="518" t="s">
        <v>2660</v>
      </c>
      <c r="D9064" s="518" t="s">
        <v>9275</v>
      </c>
      <c r="E9064" s="859">
        <v>35</v>
      </c>
      <c r="F9064" s="859">
        <v>35</v>
      </c>
      <c r="G9064" s="518" t="s">
        <v>128</v>
      </c>
      <c r="H9064" s="518" t="s">
        <v>319</v>
      </c>
      <c r="I9064" s="518">
        <v>545996</v>
      </c>
    </row>
    <row r="9065" spans="1:9" x14ac:dyDescent="0.2">
      <c r="A9065" s="518" t="s">
        <v>319</v>
      </c>
      <c r="B9065" s="518">
        <v>546002</v>
      </c>
      <c r="C9065" s="518" t="s">
        <v>2660</v>
      </c>
      <c r="D9065" s="518" t="s">
        <v>9276</v>
      </c>
      <c r="E9065" s="859">
        <v>35</v>
      </c>
      <c r="F9065" s="859">
        <v>35</v>
      </c>
      <c r="G9065" s="518" t="s">
        <v>128</v>
      </c>
      <c r="H9065" s="518" t="s">
        <v>319</v>
      </c>
      <c r="I9065" s="518">
        <v>546002</v>
      </c>
    </row>
    <row r="9066" spans="1:9" x14ac:dyDescent="0.2">
      <c r="A9066" s="518" t="s">
        <v>319</v>
      </c>
      <c r="B9066" s="518">
        <v>546010</v>
      </c>
      <c r="C9066" s="518" t="s">
        <v>2660</v>
      </c>
      <c r="D9066" s="518" t="s">
        <v>9277</v>
      </c>
      <c r="E9066" s="859">
        <v>34</v>
      </c>
      <c r="F9066" s="859">
        <v>34</v>
      </c>
      <c r="G9066" s="518" t="s">
        <v>128</v>
      </c>
      <c r="H9066" s="518" t="s">
        <v>319</v>
      </c>
      <c r="I9066" s="518">
        <v>546010</v>
      </c>
    </row>
    <row r="9067" spans="1:9" x14ac:dyDescent="0.2">
      <c r="A9067" s="518" t="s">
        <v>319</v>
      </c>
      <c r="B9067" s="518">
        <v>546028</v>
      </c>
      <c r="C9067" s="518" t="s">
        <v>2660</v>
      </c>
      <c r="D9067" s="518" t="s">
        <v>9278</v>
      </c>
      <c r="E9067" s="859">
        <v>34</v>
      </c>
      <c r="F9067" s="859">
        <v>34</v>
      </c>
      <c r="G9067" s="518" t="s">
        <v>128</v>
      </c>
      <c r="H9067" s="518" t="s">
        <v>319</v>
      </c>
      <c r="I9067" s="518">
        <v>546028</v>
      </c>
    </row>
    <row r="9068" spans="1:9" x14ac:dyDescent="0.2">
      <c r="A9068" s="518" t="s">
        <v>319</v>
      </c>
      <c r="B9068" s="518">
        <v>546036</v>
      </c>
      <c r="C9068" s="518" t="s">
        <v>2660</v>
      </c>
      <c r="D9068" s="518" t="s">
        <v>9279</v>
      </c>
      <c r="E9068" s="859">
        <v>34</v>
      </c>
      <c r="F9068" s="859">
        <v>34</v>
      </c>
      <c r="G9068" s="518" t="s">
        <v>128</v>
      </c>
      <c r="H9068" s="518" t="s">
        <v>319</v>
      </c>
      <c r="I9068" s="518">
        <v>546036</v>
      </c>
    </row>
    <row r="9069" spans="1:9" x14ac:dyDescent="0.2">
      <c r="A9069" s="518" t="s">
        <v>181</v>
      </c>
      <c r="B9069" s="518">
        <v>546044</v>
      </c>
      <c r="C9069" s="518" t="s">
        <v>2660</v>
      </c>
      <c r="D9069" s="518" t="s">
        <v>7753</v>
      </c>
      <c r="E9069" s="859">
        <v>32</v>
      </c>
      <c r="F9069" s="859">
        <v>0</v>
      </c>
      <c r="G9069" s="518" t="s">
        <v>128</v>
      </c>
      <c r="H9069" s="518" t="s">
        <v>181</v>
      </c>
      <c r="I9069" s="518">
        <v>546044</v>
      </c>
    </row>
    <row r="9070" spans="1:9" x14ac:dyDescent="0.2">
      <c r="A9070" s="518" t="s">
        <v>181</v>
      </c>
      <c r="B9070" s="518">
        <v>546051</v>
      </c>
      <c r="C9070" s="518" t="s">
        <v>2660</v>
      </c>
      <c r="D9070" s="518" t="s">
        <v>7754</v>
      </c>
      <c r="E9070" s="859">
        <v>32</v>
      </c>
      <c r="F9070" s="859">
        <v>0</v>
      </c>
      <c r="G9070" s="518" t="s">
        <v>128</v>
      </c>
      <c r="H9070" s="518" t="s">
        <v>181</v>
      </c>
      <c r="I9070" s="518">
        <v>546051</v>
      </c>
    </row>
    <row r="9071" spans="1:9" x14ac:dyDescent="0.2">
      <c r="A9071" s="518" t="s">
        <v>181</v>
      </c>
      <c r="B9071" s="518">
        <v>546085</v>
      </c>
      <c r="C9071" s="518" t="s">
        <v>2660</v>
      </c>
      <c r="D9071" s="518" t="s">
        <v>7755</v>
      </c>
      <c r="E9071" s="859">
        <v>34</v>
      </c>
      <c r="F9071" s="859">
        <v>0</v>
      </c>
      <c r="G9071" s="518" t="s">
        <v>128</v>
      </c>
      <c r="H9071" s="518" t="s">
        <v>181</v>
      </c>
      <c r="I9071" s="518">
        <v>546085</v>
      </c>
    </row>
    <row r="9072" spans="1:9" x14ac:dyDescent="0.2">
      <c r="A9072" s="518" t="s">
        <v>181</v>
      </c>
      <c r="B9072" s="518">
        <v>546093</v>
      </c>
      <c r="C9072" s="518" t="s">
        <v>2660</v>
      </c>
      <c r="D9072" s="518" t="s">
        <v>7756</v>
      </c>
      <c r="E9072" s="859">
        <v>34</v>
      </c>
      <c r="F9072" s="859">
        <v>0</v>
      </c>
      <c r="G9072" s="518" t="s">
        <v>128</v>
      </c>
      <c r="H9072" s="518" t="s">
        <v>181</v>
      </c>
      <c r="I9072" s="518">
        <v>546093</v>
      </c>
    </row>
    <row r="9073" spans="1:9" x14ac:dyDescent="0.2">
      <c r="A9073" s="518" t="s">
        <v>238</v>
      </c>
      <c r="B9073" s="518">
        <v>546101</v>
      </c>
      <c r="C9073" s="518" t="s">
        <v>2660</v>
      </c>
      <c r="D9073" s="518" t="s">
        <v>8350</v>
      </c>
      <c r="E9073" s="859">
        <v>33</v>
      </c>
      <c r="F9073" s="859">
        <v>33</v>
      </c>
      <c r="G9073" s="518" t="s">
        <v>128</v>
      </c>
      <c r="H9073" s="518" t="s">
        <v>238</v>
      </c>
      <c r="I9073" s="518">
        <v>546101</v>
      </c>
    </row>
    <row r="9074" spans="1:9" x14ac:dyDescent="0.2">
      <c r="A9074" s="518" t="s">
        <v>238</v>
      </c>
      <c r="B9074" s="518">
        <v>546119</v>
      </c>
      <c r="C9074" s="518" t="s">
        <v>2660</v>
      </c>
      <c r="D9074" s="518" t="s">
        <v>5256</v>
      </c>
      <c r="E9074" s="859">
        <v>36</v>
      </c>
      <c r="F9074" s="859">
        <v>36</v>
      </c>
      <c r="G9074" s="518" t="s">
        <v>128</v>
      </c>
      <c r="H9074" s="518" t="s">
        <v>238</v>
      </c>
      <c r="I9074" s="518">
        <v>546119</v>
      </c>
    </row>
    <row r="9075" spans="1:9" x14ac:dyDescent="0.2">
      <c r="A9075" s="518" t="s">
        <v>238</v>
      </c>
      <c r="B9075" s="518">
        <v>546127</v>
      </c>
      <c r="C9075" s="518" t="s">
        <v>2660</v>
      </c>
      <c r="D9075" s="518" t="s">
        <v>637</v>
      </c>
      <c r="E9075" s="859">
        <v>35</v>
      </c>
      <c r="F9075" s="859">
        <v>35</v>
      </c>
      <c r="G9075" s="518" t="s">
        <v>128</v>
      </c>
      <c r="H9075" s="518" t="s">
        <v>238</v>
      </c>
      <c r="I9075" s="518">
        <v>546127</v>
      </c>
    </row>
    <row r="9076" spans="1:9" x14ac:dyDescent="0.2">
      <c r="A9076" s="518" t="s">
        <v>238</v>
      </c>
      <c r="B9076" s="518">
        <v>546135</v>
      </c>
      <c r="C9076" s="518" t="s">
        <v>2660</v>
      </c>
      <c r="D9076" s="518" t="s">
        <v>6895</v>
      </c>
      <c r="E9076" s="859">
        <v>35</v>
      </c>
      <c r="F9076" s="859">
        <v>35</v>
      </c>
      <c r="G9076" s="518" t="s">
        <v>128</v>
      </c>
      <c r="H9076" s="518" t="s">
        <v>238</v>
      </c>
      <c r="I9076" s="518">
        <v>546135</v>
      </c>
    </row>
    <row r="9077" spans="1:9" x14ac:dyDescent="0.2">
      <c r="A9077" s="518" t="s">
        <v>237</v>
      </c>
      <c r="B9077" s="518">
        <v>546150</v>
      </c>
      <c r="C9077" s="518" t="s">
        <v>2660</v>
      </c>
      <c r="D9077" s="518" t="s">
        <v>6896</v>
      </c>
      <c r="E9077" s="859">
        <v>30</v>
      </c>
      <c r="F9077" s="859">
        <v>30</v>
      </c>
      <c r="G9077" s="518" t="s">
        <v>128</v>
      </c>
      <c r="H9077" s="518" t="s">
        <v>237</v>
      </c>
      <c r="I9077" s="518">
        <v>546150</v>
      </c>
    </row>
    <row r="9078" spans="1:9" x14ac:dyDescent="0.2">
      <c r="A9078" s="518" t="s">
        <v>164</v>
      </c>
      <c r="B9078" s="518">
        <v>546218</v>
      </c>
      <c r="C9078" s="518" t="s">
        <v>2660</v>
      </c>
      <c r="D9078" s="518" t="s">
        <v>5257</v>
      </c>
      <c r="E9078" s="859">
        <v>30</v>
      </c>
      <c r="F9078" s="859">
        <v>0</v>
      </c>
      <c r="G9078" s="518" t="s">
        <v>128</v>
      </c>
      <c r="H9078" s="518" t="s">
        <v>164</v>
      </c>
      <c r="I9078" s="518">
        <v>546218</v>
      </c>
    </row>
    <row r="9079" spans="1:9" x14ac:dyDescent="0.2">
      <c r="A9079" s="518" t="s">
        <v>164</v>
      </c>
      <c r="B9079" s="518">
        <v>546226</v>
      </c>
      <c r="C9079" s="518" t="s">
        <v>2660</v>
      </c>
      <c r="D9079" s="518" t="s">
        <v>5258</v>
      </c>
      <c r="E9079" s="859">
        <v>14</v>
      </c>
      <c r="F9079" s="859">
        <v>0</v>
      </c>
      <c r="G9079" s="518" t="s">
        <v>128</v>
      </c>
      <c r="H9079" s="518" t="s">
        <v>164</v>
      </c>
      <c r="I9079" s="518">
        <v>546218</v>
      </c>
    </row>
    <row r="9080" spans="1:9" x14ac:dyDescent="0.2">
      <c r="A9080" s="518" t="s">
        <v>164</v>
      </c>
      <c r="B9080" s="518">
        <v>546283</v>
      </c>
      <c r="C9080" s="518" t="s">
        <v>2660</v>
      </c>
      <c r="D9080" s="518" t="s">
        <v>9280</v>
      </c>
      <c r="E9080" s="859">
        <v>32</v>
      </c>
      <c r="F9080" s="859">
        <v>0</v>
      </c>
      <c r="G9080" s="518" t="s">
        <v>128</v>
      </c>
      <c r="H9080" s="518" t="s">
        <v>164</v>
      </c>
      <c r="I9080" s="518">
        <v>546283</v>
      </c>
    </row>
    <row r="9081" spans="1:9" x14ac:dyDescent="0.2">
      <c r="A9081" s="518" t="s">
        <v>164</v>
      </c>
      <c r="B9081" s="518">
        <v>546291</v>
      </c>
      <c r="C9081" s="518" t="s">
        <v>2660</v>
      </c>
      <c r="D9081" s="518" t="s">
        <v>9281</v>
      </c>
      <c r="E9081" s="859">
        <v>34</v>
      </c>
      <c r="F9081" s="859">
        <v>0</v>
      </c>
      <c r="G9081" s="518" t="s">
        <v>128</v>
      </c>
      <c r="H9081" s="518" t="s">
        <v>164</v>
      </c>
      <c r="I9081" s="518">
        <v>546291</v>
      </c>
    </row>
    <row r="9082" spans="1:9" x14ac:dyDescent="0.2">
      <c r="A9082" s="518" t="s">
        <v>164</v>
      </c>
      <c r="B9082" s="518">
        <v>546309</v>
      </c>
      <c r="C9082" s="518" t="s">
        <v>2660</v>
      </c>
      <c r="D9082" s="518" t="s">
        <v>9282</v>
      </c>
      <c r="E9082" s="859">
        <v>30</v>
      </c>
      <c r="F9082" s="859">
        <v>0</v>
      </c>
      <c r="G9082" s="518" t="s">
        <v>128</v>
      </c>
      <c r="H9082" s="518" t="s">
        <v>164</v>
      </c>
      <c r="I9082" s="518">
        <v>546309</v>
      </c>
    </row>
    <row r="9083" spans="1:9" x14ac:dyDescent="0.2">
      <c r="A9083" s="518" t="s">
        <v>164</v>
      </c>
      <c r="B9083" s="518">
        <v>546325</v>
      </c>
      <c r="C9083" s="518" t="s">
        <v>2660</v>
      </c>
      <c r="D9083" s="518" t="s">
        <v>9283</v>
      </c>
      <c r="E9083" s="859">
        <v>28</v>
      </c>
      <c r="F9083" s="859">
        <v>0</v>
      </c>
      <c r="G9083" s="518" t="s">
        <v>128</v>
      </c>
      <c r="H9083" s="518" t="s">
        <v>164</v>
      </c>
      <c r="I9083" s="518">
        <v>546325</v>
      </c>
    </row>
    <row r="9084" spans="1:9" x14ac:dyDescent="0.2">
      <c r="A9084" s="518" t="s">
        <v>164</v>
      </c>
      <c r="B9084" s="518">
        <v>546333</v>
      </c>
      <c r="C9084" s="518" t="s">
        <v>2660</v>
      </c>
      <c r="D9084" s="518" t="s">
        <v>9284</v>
      </c>
      <c r="E9084" s="859">
        <v>19</v>
      </c>
      <c r="F9084" s="859">
        <v>0</v>
      </c>
      <c r="G9084" s="518" t="s">
        <v>128</v>
      </c>
      <c r="H9084" s="518" t="s">
        <v>164</v>
      </c>
      <c r="I9084" s="518">
        <v>546333</v>
      </c>
    </row>
    <row r="9085" spans="1:9" x14ac:dyDescent="0.2">
      <c r="A9085" s="518" t="s">
        <v>164</v>
      </c>
      <c r="B9085" s="518">
        <v>546366</v>
      </c>
      <c r="C9085" s="518" t="s">
        <v>2660</v>
      </c>
      <c r="D9085" s="518" t="s">
        <v>9285</v>
      </c>
      <c r="E9085" s="859">
        <v>35</v>
      </c>
      <c r="F9085" s="859">
        <v>0</v>
      </c>
      <c r="G9085" s="518" t="s">
        <v>128</v>
      </c>
      <c r="H9085" s="518" t="s">
        <v>164</v>
      </c>
      <c r="I9085" s="518">
        <v>546366</v>
      </c>
    </row>
    <row r="9086" spans="1:9" x14ac:dyDescent="0.2">
      <c r="A9086" s="518" t="s">
        <v>164</v>
      </c>
      <c r="B9086" s="518">
        <v>546374</v>
      </c>
      <c r="C9086" s="518" t="s">
        <v>2660</v>
      </c>
      <c r="D9086" s="518" t="s">
        <v>9286</v>
      </c>
      <c r="E9086" s="859">
        <v>34</v>
      </c>
      <c r="F9086" s="859">
        <v>0</v>
      </c>
      <c r="G9086" s="518" t="s">
        <v>128</v>
      </c>
      <c r="H9086" s="518" t="s">
        <v>164</v>
      </c>
      <c r="I9086" s="518">
        <v>546374</v>
      </c>
    </row>
    <row r="9087" spans="1:9" x14ac:dyDescent="0.2">
      <c r="A9087" s="518" t="s">
        <v>164</v>
      </c>
      <c r="B9087" s="518">
        <v>546382</v>
      </c>
      <c r="C9087" s="518" t="s">
        <v>2660</v>
      </c>
      <c r="D9087" s="518" t="s">
        <v>9287</v>
      </c>
      <c r="E9087" s="859">
        <v>34</v>
      </c>
      <c r="F9087" s="859">
        <v>0</v>
      </c>
      <c r="G9087" s="518" t="s">
        <v>128</v>
      </c>
      <c r="H9087" s="518" t="s">
        <v>164</v>
      </c>
      <c r="I9087" s="518">
        <v>546382</v>
      </c>
    </row>
    <row r="9088" spans="1:9" x14ac:dyDescent="0.2">
      <c r="A9088" s="518" t="s">
        <v>164</v>
      </c>
      <c r="B9088" s="518">
        <v>546390</v>
      </c>
      <c r="C9088" s="518" t="s">
        <v>2660</v>
      </c>
      <c r="D9088" s="518" t="s">
        <v>5357</v>
      </c>
      <c r="E9088" s="859">
        <v>29</v>
      </c>
      <c r="F9088" s="859">
        <v>0</v>
      </c>
      <c r="G9088" s="518" t="s">
        <v>128</v>
      </c>
      <c r="H9088" s="518" t="s">
        <v>164</v>
      </c>
      <c r="I9088" s="518">
        <v>546390</v>
      </c>
    </row>
    <row r="9089" spans="1:9" x14ac:dyDescent="0.2">
      <c r="A9089" s="518" t="s">
        <v>164</v>
      </c>
      <c r="B9089" s="518">
        <v>546424</v>
      </c>
      <c r="C9089" s="518" t="s">
        <v>2660</v>
      </c>
      <c r="D9089" s="518" t="s">
        <v>5358</v>
      </c>
      <c r="E9089" s="859">
        <v>25</v>
      </c>
      <c r="F9089" s="859">
        <v>0</v>
      </c>
      <c r="G9089" s="518" t="s">
        <v>128</v>
      </c>
      <c r="H9089" s="518" t="s">
        <v>164</v>
      </c>
      <c r="I9089" s="518">
        <v>546424</v>
      </c>
    </row>
    <row r="9090" spans="1:9" x14ac:dyDescent="0.2">
      <c r="A9090" s="518" t="s">
        <v>164</v>
      </c>
      <c r="B9090" s="518">
        <v>546457</v>
      </c>
      <c r="C9090" s="518" t="s">
        <v>2660</v>
      </c>
      <c r="D9090" s="518" t="s">
        <v>9288</v>
      </c>
      <c r="E9090" s="859">
        <v>34</v>
      </c>
      <c r="F9090" s="859">
        <v>0</v>
      </c>
      <c r="G9090" s="518" t="s">
        <v>128</v>
      </c>
      <c r="H9090" s="518" t="s">
        <v>164</v>
      </c>
      <c r="I9090" s="518">
        <v>546457</v>
      </c>
    </row>
    <row r="9091" spans="1:9" x14ac:dyDescent="0.2">
      <c r="A9091" s="518" t="s">
        <v>164</v>
      </c>
      <c r="B9091" s="518">
        <v>546465</v>
      </c>
      <c r="C9091" s="518" t="s">
        <v>2660</v>
      </c>
      <c r="D9091" s="518" t="s">
        <v>9289</v>
      </c>
      <c r="E9091" s="859">
        <v>32</v>
      </c>
      <c r="F9091" s="859">
        <v>0</v>
      </c>
      <c r="G9091" s="518" t="s">
        <v>128</v>
      </c>
      <c r="H9091" s="518" t="s">
        <v>164</v>
      </c>
      <c r="I9091" s="518">
        <v>546465</v>
      </c>
    </row>
    <row r="9092" spans="1:9" x14ac:dyDescent="0.2">
      <c r="A9092" s="518" t="s">
        <v>267</v>
      </c>
      <c r="B9092" s="518">
        <v>546499</v>
      </c>
      <c r="C9092" s="518" t="s">
        <v>2660</v>
      </c>
      <c r="D9092" s="518" t="s">
        <v>7586</v>
      </c>
      <c r="E9092" s="859">
        <v>32</v>
      </c>
      <c r="F9092" s="859">
        <v>32</v>
      </c>
      <c r="G9092" s="518" t="s">
        <v>128</v>
      </c>
      <c r="H9092" s="518" t="s">
        <v>267</v>
      </c>
      <c r="I9092" s="518">
        <v>546499</v>
      </c>
    </row>
    <row r="9093" spans="1:9" x14ac:dyDescent="0.2">
      <c r="A9093" s="518" t="s">
        <v>267</v>
      </c>
      <c r="B9093" s="518">
        <v>546507</v>
      </c>
      <c r="C9093" s="518" t="s">
        <v>2660</v>
      </c>
      <c r="D9093" s="518" t="s">
        <v>7587</v>
      </c>
      <c r="E9093" s="859">
        <v>19</v>
      </c>
      <c r="F9093" s="859">
        <v>19</v>
      </c>
      <c r="G9093" s="518" t="s">
        <v>128</v>
      </c>
      <c r="H9093" s="518" t="s">
        <v>267</v>
      </c>
      <c r="I9093" s="518">
        <v>546507</v>
      </c>
    </row>
    <row r="9094" spans="1:9" x14ac:dyDescent="0.2">
      <c r="A9094" s="518" t="s">
        <v>254</v>
      </c>
      <c r="B9094" s="518">
        <v>546531</v>
      </c>
      <c r="C9094" s="518" t="s">
        <v>2660</v>
      </c>
      <c r="D9094" s="518" t="s">
        <v>5468</v>
      </c>
      <c r="E9094" s="859">
        <v>18</v>
      </c>
      <c r="F9094" s="859">
        <v>17</v>
      </c>
      <c r="G9094" s="518" t="s">
        <v>128</v>
      </c>
      <c r="H9094" s="518" t="s">
        <v>254</v>
      </c>
      <c r="I9094" s="518">
        <v>546531</v>
      </c>
    </row>
    <row r="9095" spans="1:9" x14ac:dyDescent="0.2">
      <c r="A9095" s="518" t="s">
        <v>321</v>
      </c>
      <c r="B9095" s="518">
        <v>546549</v>
      </c>
      <c r="C9095" s="518" t="s">
        <v>2660</v>
      </c>
      <c r="D9095" s="518" t="s">
        <v>5469</v>
      </c>
      <c r="E9095" s="859">
        <v>29</v>
      </c>
      <c r="F9095" s="859">
        <v>0</v>
      </c>
      <c r="G9095" s="518" t="s">
        <v>128</v>
      </c>
      <c r="H9095" s="518" t="s">
        <v>321</v>
      </c>
      <c r="I9095" s="518">
        <v>546549</v>
      </c>
    </row>
    <row r="9096" spans="1:9" x14ac:dyDescent="0.2">
      <c r="A9096" s="518" t="s">
        <v>321</v>
      </c>
      <c r="B9096" s="518">
        <v>546556</v>
      </c>
      <c r="C9096" s="518" t="s">
        <v>2660</v>
      </c>
      <c r="D9096" s="518" t="s">
        <v>5470</v>
      </c>
      <c r="E9096" s="859">
        <v>31</v>
      </c>
      <c r="F9096" s="859">
        <v>0</v>
      </c>
      <c r="G9096" s="518" t="s">
        <v>128</v>
      </c>
      <c r="H9096" s="518" t="s">
        <v>321</v>
      </c>
      <c r="I9096" s="518">
        <v>546556</v>
      </c>
    </row>
    <row r="9097" spans="1:9" x14ac:dyDescent="0.2">
      <c r="A9097" s="518" t="s">
        <v>182</v>
      </c>
      <c r="B9097" s="518">
        <v>546671</v>
      </c>
      <c r="C9097" s="518" t="s">
        <v>2660</v>
      </c>
      <c r="D9097" s="518" t="s">
        <v>5583</v>
      </c>
      <c r="E9097" s="859">
        <v>28</v>
      </c>
      <c r="F9097" s="859">
        <v>28</v>
      </c>
      <c r="G9097" s="518" t="s">
        <v>128</v>
      </c>
      <c r="H9097" s="518" t="s">
        <v>182</v>
      </c>
      <c r="I9097" s="518">
        <v>546671</v>
      </c>
    </row>
    <row r="9098" spans="1:9" x14ac:dyDescent="0.2">
      <c r="A9098" s="518" t="s">
        <v>182</v>
      </c>
      <c r="B9098" s="518">
        <v>546689</v>
      </c>
      <c r="C9098" s="518" t="s">
        <v>2660</v>
      </c>
      <c r="D9098" s="518" t="s">
        <v>5584</v>
      </c>
      <c r="E9098" s="859">
        <v>20</v>
      </c>
      <c r="F9098" s="859">
        <v>15</v>
      </c>
      <c r="G9098" s="518" t="s">
        <v>128</v>
      </c>
      <c r="H9098" s="518" t="s">
        <v>182</v>
      </c>
      <c r="I9098" s="518">
        <v>546689</v>
      </c>
    </row>
    <row r="9099" spans="1:9" x14ac:dyDescent="0.2">
      <c r="A9099" s="518" t="s">
        <v>158</v>
      </c>
      <c r="B9099" s="518">
        <v>546721</v>
      </c>
      <c r="C9099" s="518" t="s">
        <v>2660</v>
      </c>
      <c r="D9099" s="518" t="s">
        <v>6897</v>
      </c>
      <c r="E9099" s="859">
        <v>31</v>
      </c>
      <c r="F9099" s="859">
        <v>0</v>
      </c>
      <c r="G9099" s="518" t="s">
        <v>128</v>
      </c>
      <c r="H9099" s="518" t="s">
        <v>158</v>
      </c>
      <c r="I9099" s="518">
        <v>546721</v>
      </c>
    </row>
    <row r="9100" spans="1:9" x14ac:dyDescent="0.2">
      <c r="A9100" s="518" t="s">
        <v>158</v>
      </c>
      <c r="B9100" s="518">
        <v>546747</v>
      </c>
      <c r="C9100" s="518" t="s">
        <v>2660</v>
      </c>
      <c r="D9100" s="518" t="s">
        <v>6898</v>
      </c>
      <c r="E9100" s="859">
        <v>23</v>
      </c>
      <c r="F9100" s="859">
        <v>0</v>
      </c>
      <c r="G9100" s="518" t="s">
        <v>128</v>
      </c>
      <c r="H9100" s="518" t="s">
        <v>158</v>
      </c>
      <c r="I9100" s="518">
        <v>546754</v>
      </c>
    </row>
    <row r="9101" spans="1:9" x14ac:dyDescent="0.2">
      <c r="A9101" s="518" t="s">
        <v>158</v>
      </c>
      <c r="B9101" s="518">
        <v>546754</v>
      </c>
      <c r="C9101" s="518" t="s">
        <v>2660</v>
      </c>
      <c r="D9101" s="518" t="s">
        <v>6899</v>
      </c>
      <c r="E9101" s="859">
        <v>17</v>
      </c>
      <c r="F9101" s="859">
        <v>0</v>
      </c>
      <c r="G9101" s="518" t="s">
        <v>128</v>
      </c>
      <c r="H9101" s="518" t="s">
        <v>158</v>
      </c>
      <c r="I9101" s="518">
        <v>546754</v>
      </c>
    </row>
    <row r="9102" spans="1:9" x14ac:dyDescent="0.2">
      <c r="A9102" s="518" t="s">
        <v>164</v>
      </c>
      <c r="B9102" s="518">
        <v>546770</v>
      </c>
      <c r="C9102" s="518" t="s">
        <v>2660</v>
      </c>
      <c r="D9102" s="518" t="s">
        <v>5625</v>
      </c>
      <c r="E9102" s="859">
        <v>23</v>
      </c>
      <c r="F9102" s="859">
        <v>0</v>
      </c>
      <c r="G9102" s="518" t="s">
        <v>128</v>
      </c>
      <c r="H9102" s="518" t="s">
        <v>164</v>
      </c>
      <c r="I9102" s="518">
        <v>546770</v>
      </c>
    </row>
    <row r="9103" spans="1:9" x14ac:dyDescent="0.2">
      <c r="A9103" s="518" t="s">
        <v>256</v>
      </c>
      <c r="B9103" s="518">
        <v>546788</v>
      </c>
      <c r="C9103" s="518" t="s">
        <v>2660</v>
      </c>
      <c r="D9103" s="518" t="s">
        <v>1342</v>
      </c>
      <c r="E9103" s="859">
        <v>21</v>
      </c>
      <c r="F9103" s="859">
        <v>14</v>
      </c>
      <c r="G9103" s="518" t="s">
        <v>128</v>
      </c>
      <c r="H9103" s="518" t="s">
        <v>256</v>
      </c>
      <c r="I9103" s="518">
        <v>546788</v>
      </c>
    </row>
    <row r="9104" spans="1:9" x14ac:dyDescent="0.2">
      <c r="A9104" s="518" t="s">
        <v>158</v>
      </c>
      <c r="B9104" s="518">
        <v>546820</v>
      </c>
      <c r="C9104" s="518" t="s">
        <v>2660</v>
      </c>
      <c r="D9104" s="518" t="s">
        <v>6900</v>
      </c>
      <c r="E9104" s="859">
        <v>19</v>
      </c>
      <c r="F9104" s="859">
        <v>0</v>
      </c>
      <c r="G9104" s="518" t="s">
        <v>128</v>
      </c>
      <c r="H9104" s="518" t="s">
        <v>158</v>
      </c>
      <c r="I9104" s="518">
        <v>546820</v>
      </c>
    </row>
    <row r="9105" spans="1:9" x14ac:dyDescent="0.2">
      <c r="A9105" s="518" t="s">
        <v>158</v>
      </c>
      <c r="B9105" s="518">
        <v>546879</v>
      </c>
      <c r="C9105" s="518" t="s">
        <v>2660</v>
      </c>
      <c r="D9105" s="518" t="s">
        <v>6901</v>
      </c>
      <c r="E9105" s="859">
        <v>23</v>
      </c>
      <c r="F9105" s="859">
        <v>0</v>
      </c>
      <c r="G9105" s="518" t="s">
        <v>128</v>
      </c>
      <c r="H9105" s="518" t="s">
        <v>158</v>
      </c>
      <c r="I9105" s="518">
        <v>546879</v>
      </c>
    </row>
    <row r="9106" spans="1:9" x14ac:dyDescent="0.2">
      <c r="A9106" s="518" t="s">
        <v>211</v>
      </c>
      <c r="B9106" s="518">
        <v>546929</v>
      </c>
      <c r="C9106" s="518" t="s">
        <v>2660</v>
      </c>
      <c r="D9106" s="518" t="s">
        <v>5721</v>
      </c>
      <c r="E9106" s="859">
        <v>24</v>
      </c>
      <c r="F9106" s="859">
        <v>0</v>
      </c>
      <c r="G9106" s="518" t="s">
        <v>128</v>
      </c>
      <c r="H9106" s="518" t="s">
        <v>211</v>
      </c>
      <c r="I9106" s="518">
        <v>546929</v>
      </c>
    </row>
    <row r="9107" spans="1:9" x14ac:dyDescent="0.2">
      <c r="A9107" s="518" t="s">
        <v>211</v>
      </c>
      <c r="B9107" s="518">
        <v>546937</v>
      </c>
      <c r="C9107" s="518" t="s">
        <v>2660</v>
      </c>
      <c r="D9107" s="518" t="s">
        <v>5722</v>
      </c>
      <c r="E9107" s="859">
        <v>18</v>
      </c>
      <c r="F9107" s="859">
        <v>0</v>
      </c>
      <c r="G9107" s="518" t="s">
        <v>128</v>
      </c>
      <c r="H9107" s="518" t="s">
        <v>211</v>
      </c>
      <c r="I9107" s="518">
        <v>546937</v>
      </c>
    </row>
    <row r="9108" spans="1:9" x14ac:dyDescent="0.2">
      <c r="A9108" s="518" t="s">
        <v>211</v>
      </c>
      <c r="B9108" s="518">
        <v>546945</v>
      </c>
      <c r="C9108" s="518" t="s">
        <v>2660</v>
      </c>
      <c r="D9108" s="518" t="s">
        <v>5723</v>
      </c>
      <c r="E9108" s="859">
        <v>29</v>
      </c>
      <c r="F9108" s="859">
        <v>0</v>
      </c>
      <c r="G9108" s="518" t="s">
        <v>128</v>
      </c>
      <c r="H9108" s="518" t="s">
        <v>211</v>
      </c>
      <c r="I9108" s="518">
        <v>546945</v>
      </c>
    </row>
    <row r="9109" spans="1:9" x14ac:dyDescent="0.2">
      <c r="A9109" s="518" t="s">
        <v>211</v>
      </c>
      <c r="B9109" s="518">
        <v>546952</v>
      </c>
      <c r="C9109" s="518" t="s">
        <v>2660</v>
      </c>
      <c r="D9109" s="518" t="s">
        <v>5724</v>
      </c>
      <c r="E9109" s="859">
        <v>17</v>
      </c>
      <c r="F9109" s="859">
        <v>0</v>
      </c>
      <c r="G9109" s="518" t="s">
        <v>128</v>
      </c>
      <c r="H9109" s="518" t="s">
        <v>211</v>
      </c>
      <c r="I9109" s="518">
        <v>546952</v>
      </c>
    </row>
    <row r="9110" spans="1:9" x14ac:dyDescent="0.2">
      <c r="A9110" s="518" t="s">
        <v>211</v>
      </c>
      <c r="B9110" s="518">
        <v>546986</v>
      </c>
      <c r="C9110" s="518" t="s">
        <v>2660</v>
      </c>
      <c r="D9110" s="518" t="s">
        <v>5725</v>
      </c>
      <c r="E9110" s="859">
        <v>19</v>
      </c>
      <c r="F9110" s="859">
        <v>12</v>
      </c>
      <c r="G9110" s="518" t="s">
        <v>128</v>
      </c>
      <c r="H9110" s="518" t="s">
        <v>211</v>
      </c>
      <c r="I9110" s="518">
        <v>546986</v>
      </c>
    </row>
    <row r="9111" spans="1:9" x14ac:dyDescent="0.2">
      <c r="A9111" s="518" t="s">
        <v>211</v>
      </c>
      <c r="B9111" s="518">
        <v>546994</v>
      </c>
      <c r="C9111" s="518" t="s">
        <v>2660</v>
      </c>
      <c r="D9111" s="518" t="s">
        <v>5726</v>
      </c>
      <c r="E9111" s="859">
        <v>19</v>
      </c>
      <c r="F9111" s="859">
        <v>12</v>
      </c>
      <c r="G9111" s="518" t="s">
        <v>128</v>
      </c>
      <c r="H9111" s="518" t="s">
        <v>211</v>
      </c>
      <c r="I9111" s="518">
        <v>546994</v>
      </c>
    </row>
    <row r="9112" spans="1:9" x14ac:dyDescent="0.2">
      <c r="A9112" s="518" t="s">
        <v>211</v>
      </c>
      <c r="B9112" s="518">
        <v>547000</v>
      </c>
      <c r="C9112" s="518" t="s">
        <v>2660</v>
      </c>
      <c r="D9112" s="518" t="s">
        <v>5781</v>
      </c>
      <c r="E9112" s="859">
        <v>21</v>
      </c>
      <c r="F9112" s="859">
        <v>15</v>
      </c>
      <c r="G9112" s="518" t="s">
        <v>128</v>
      </c>
      <c r="H9112" s="518" t="s">
        <v>211</v>
      </c>
      <c r="I9112" s="518">
        <v>547000</v>
      </c>
    </row>
    <row r="9113" spans="1:9" x14ac:dyDescent="0.2">
      <c r="A9113" s="518" t="s">
        <v>152</v>
      </c>
      <c r="B9113" s="518">
        <v>547018</v>
      </c>
      <c r="C9113" s="518" t="s">
        <v>2660</v>
      </c>
      <c r="D9113" s="518" t="s">
        <v>6902</v>
      </c>
      <c r="E9113" s="859">
        <v>20</v>
      </c>
      <c r="F9113" s="859">
        <v>0</v>
      </c>
      <c r="G9113" s="518" t="s">
        <v>128</v>
      </c>
      <c r="H9113" s="518" t="s">
        <v>152</v>
      </c>
      <c r="I9113" s="518">
        <v>365536</v>
      </c>
    </row>
    <row r="9114" spans="1:9" x14ac:dyDescent="0.2">
      <c r="A9114" s="518" t="s">
        <v>179</v>
      </c>
      <c r="B9114" s="518">
        <v>547083</v>
      </c>
      <c r="C9114" s="518" t="s">
        <v>2660</v>
      </c>
      <c r="D9114" s="518" t="s">
        <v>5782</v>
      </c>
      <c r="E9114" s="859">
        <v>15</v>
      </c>
      <c r="F9114" s="859">
        <v>0</v>
      </c>
      <c r="G9114" s="518" t="s">
        <v>128</v>
      </c>
      <c r="H9114" s="518" t="s">
        <v>179</v>
      </c>
      <c r="I9114" s="518">
        <v>547083</v>
      </c>
    </row>
    <row r="9115" spans="1:9" x14ac:dyDescent="0.2">
      <c r="A9115" s="518" t="s">
        <v>179</v>
      </c>
      <c r="B9115" s="518">
        <v>547109</v>
      </c>
      <c r="C9115" s="518" t="s">
        <v>2660</v>
      </c>
      <c r="D9115" s="518" t="s">
        <v>5783</v>
      </c>
      <c r="E9115" s="859">
        <v>25</v>
      </c>
      <c r="F9115" s="859">
        <v>0</v>
      </c>
      <c r="G9115" s="518" t="s">
        <v>128</v>
      </c>
      <c r="H9115" s="518" t="s">
        <v>179</v>
      </c>
      <c r="I9115" s="518">
        <v>547109</v>
      </c>
    </row>
    <row r="9116" spans="1:9" x14ac:dyDescent="0.2">
      <c r="A9116" s="518" t="s">
        <v>256</v>
      </c>
      <c r="B9116" s="518">
        <v>547133</v>
      </c>
      <c r="C9116" s="518" t="s">
        <v>2660</v>
      </c>
      <c r="D9116" s="518" t="s">
        <v>5695</v>
      </c>
      <c r="E9116" s="859">
        <v>31</v>
      </c>
      <c r="F9116" s="859">
        <v>0</v>
      </c>
      <c r="G9116" s="518" t="s">
        <v>128</v>
      </c>
      <c r="H9116" s="518" t="s">
        <v>256</v>
      </c>
      <c r="I9116" s="518">
        <v>547133</v>
      </c>
    </row>
    <row r="9117" spans="1:9" x14ac:dyDescent="0.2">
      <c r="A9117" s="518" t="s">
        <v>256</v>
      </c>
      <c r="B9117" s="518">
        <v>547141</v>
      </c>
      <c r="C9117" s="518" t="s">
        <v>2660</v>
      </c>
      <c r="D9117" s="518" t="s">
        <v>5784</v>
      </c>
      <c r="E9117" s="859">
        <v>31</v>
      </c>
      <c r="F9117" s="859">
        <v>0</v>
      </c>
      <c r="G9117" s="518" t="s">
        <v>128</v>
      </c>
      <c r="H9117" s="518" t="s">
        <v>256</v>
      </c>
      <c r="I9117" s="518">
        <v>547141</v>
      </c>
    </row>
    <row r="9118" spans="1:9" x14ac:dyDescent="0.2">
      <c r="A9118" s="518" t="s">
        <v>256</v>
      </c>
      <c r="B9118" s="518">
        <v>547158</v>
      </c>
      <c r="C9118" s="518" t="s">
        <v>2660</v>
      </c>
      <c r="D9118" s="518" t="s">
        <v>6903</v>
      </c>
      <c r="E9118" s="859">
        <v>28</v>
      </c>
      <c r="F9118" s="859">
        <v>0</v>
      </c>
      <c r="G9118" s="518" t="s">
        <v>128</v>
      </c>
      <c r="H9118" s="518" t="s">
        <v>256</v>
      </c>
      <c r="I9118" s="518">
        <v>547158</v>
      </c>
    </row>
    <row r="9119" spans="1:9" x14ac:dyDescent="0.2">
      <c r="A9119" s="518" t="s">
        <v>256</v>
      </c>
      <c r="B9119" s="518">
        <v>547166</v>
      </c>
      <c r="C9119" s="518" t="s">
        <v>2660</v>
      </c>
      <c r="D9119" s="518" t="s">
        <v>7687</v>
      </c>
      <c r="E9119" s="859">
        <v>24</v>
      </c>
      <c r="F9119" s="859">
        <v>0</v>
      </c>
      <c r="G9119" s="518" t="s">
        <v>128</v>
      </c>
      <c r="H9119" s="518" t="s">
        <v>256</v>
      </c>
      <c r="I9119" s="518">
        <v>547166</v>
      </c>
    </row>
    <row r="9120" spans="1:9" x14ac:dyDescent="0.2">
      <c r="A9120" s="518" t="s">
        <v>256</v>
      </c>
      <c r="B9120" s="518">
        <v>547190</v>
      </c>
      <c r="C9120" s="518" t="s">
        <v>2660</v>
      </c>
      <c r="D9120" s="518" t="s">
        <v>5804</v>
      </c>
      <c r="E9120" s="859">
        <v>24</v>
      </c>
      <c r="F9120" s="859">
        <v>0</v>
      </c>
      <c r="G9120" s="518" t="s">
        <v>128</v>
      </c>
      <c r="H9120" s="518" t="s">
        <v>256</v>
      </c>
      <c r="I9120" s="518">
        <v>547190</v>
      </c>
    </row>
    <row r="9121" spans="1:9" x14ac:dyDescent="0.2">
      <c r="A9121" s="518" t="s">
        <v>256</v>
      </c>
      <c r="B9121" s="518">
        <v>547208</v>
      </c>
      <c r="C9121" s="518" t="s">
        <v>2660</v>
      </c>
      <c r="D9121" s="518" t="s">
        <v>5805</v>
      </c>
      <c r="E9121" s="859">
        <v>14</v>
      </c>
      <c r="F9121" s="859">
        <v>0</v>
      </c>
      <c r="G9121" s="518" t="s">
        <v>128</v>
      </c>
      <c r="H9121" s="518" t="s">
        <v>256</v>
      </c>
      <c r="I9121" s="518">
        <v>547208</v>
      </c>
    </row>
    <row r="9122" spans="1:9" x14ac:dyDescent="0.2">
      <c r="A9122" s="518" t="s">
        <v>256</v>
      </c>
      <c r="B9122" s="518">
        <v>547265</v>
      </c>
      <c r="C9122" s="518" t="s">
        <v>2660</v>
      </c>
      <c r="D9122" s="518" t="s">
        <v>5297</v>
      </c>
      <c r="E9122" s="859">
        <v>25</v>
      </c>
      <c r="F9122" s="859">
        <v>16</v>
      </c>
      <c r="G9122" s="518" t="s">
        <v>128</v>
      </c>
      <c r="H9122" s="518" t="s">
        <v>256</v>
      </c>
      <c r="I9122" s="518">
        <v>547265</v>
      </c>
    </row>
    <row r="9123" spans="1:9" x14ac:dyDescent="0.2">
      <c r="A9123" s="518" t="s">
        <v>256</v>
      </c>
      <c r="B9123" s="518">
        <v>547273</v>
      </c>
      <c r="C9123" s="518" t="s">
        <v>2660</v>
      </c>
      <c r="D9123" s="518" t="s">
        <v>5298</v>
      </c>
      <c r="E9123" s="859">
        <v>29</v>
      </c>
      <c r="F9123" s="859">
        <v>0</v>
      </c>
      <c r="G9123" s="518" t="s">
        <v>128</v>
      </c>
      <c r="H9123" s="518" t="s">
        <v>256</v>
      </c>
      <c r="I9123" s="518">
        <v>547273</v>
      </c>
    </row>
    <row r="9124" spans="1:9" x14ac:dyDescent="0.2">
      <c r="A9124" s="518" t="s">
        <v>256</v>
      </c>
      <c r="B9124" s="518">
        <v>547281</v>
      </c>
      <c r="C9124" s="518" t="s">
        <v>2660</v>
      </c>
      <c r="D9124" s="518" t="s">
        <v>5806</v>
      </c>
      <c r="E9124" s="859">
        <v>24</v>
      </c>
      <c r="F9124" s="859">
        <v>16</v>
      </c>
      <c r="G9124" s="518" t="s">
        <v>128</v>
      </c>
      <c r="H9124" s="518" t="s">
        <v>256</v>
      </c>
      <c r="I9124" s="518">
        <v>547265</v>
      </c>
    </row>
    <row r="9125" spans="1:9" x14ac:dyDescent="0.2">
      <c r="A9125" s="518" t="s">
        <v>256</v>
      </c>
      <c r="B9125" s="518">
        <v>547299</v>
      </c>
      <c r="C9125" s="518" t="s">
        <v>2660</v>
      </c>
      <c r="D9125" s="518" t="s">
        <v>9290</v>
      </c>
      <c r="E9125" s="859">
        <v>27</v>
      </c>
      <c r="F9125" s="859">
        <v>0</v>
      </c>
      <c r="G9125" s="518" t="s">
        <v>128</v>
      </c>
      <c r="H9125" s="518" t="s">
        <v>256</v>
      </c>
      <c r="I9125" s="518">
        <v>547299</v>
      </c>
    </row>
    <row r="9126" spans="1:9" x14ac:dyDescent="0.2">
      <c r="A9126" s="518" t="s">
        <v>256</v>
      </c>
      <c r="B9126" s="518">
        <v>547307</v>
      </c>
      <c r="C9126" s="518" t="s">
        <v>2660</v>
      </c>
      <c r="D9126" s="518" t="s">
        <v>9291</v>
      </c>
      <c r="E9126" s="859">
        <v>30</v>
      </c>
      <c r="F9126" s="859">
        <v>0</v>
      </c>
      <c r="G9126" s="518" t="s">
        <v>128</v>
      </c>
      <c r="H9126" s="518" t="s">
        <v>256</v>
      </c>
      <c r="I9126" s="518">
        <v>547307</v>
      </c>
    </row>
    <row r="9127" spans="1:9" x14ac:dyDescent="0.2">
      <c r="A9127" s="518" t="s">
        <v>256</v>
      </c>
      <c r="B9127" s="518">
        <v>547315</v>
      </c>
      <c r="C9127" s="518" t="s">
        <v>2660</v>
      </c>
      <c r="D9127" s="518" t="s">
        <v>9292</v>
      </c>
      <c r="E9127" s="859">
        <v>34</v>
      </c>
      <c r="F9127" s="859">
        <v>0</v>
      </c>
      <c r="G9127" s="518" t="s">
        <v>128</v>
      </c>
      <c r="H9127" s="518" t="s">
        <v>256</v>
      </c>
      <c r="I9127" s="518">
        <v>547315</v>
      </c>
    </row>
    <row r="9128" spans="1:9" x14ac:dyDescent="0.2">
      <c r="A9128" s="518" t="s">
        <v>303</v>
      </c>
      <c r="B9128" s="518">
        <v>547349</v>
      </c>
      <c r="C9128" s="518" t="s">
        <v>2660</v>
      </c>
      <c r="D9128" s="518" t="s">
        <v>6904</v>
      </c>
      <c r="E9128" s="859">
        <v>21</v>
      </c>
      <c r="F9128" s="859">
        <v>12</v>
      </c>
      <c r="G9128" s="518" t="s">
        <v>128</v>
      </c>
      <c r="H9128" s="518" t="s">
        <v>303</v>
      </c>
      <c r="I9128" s="518">
        <v>547356</v>
      </c>
    </row>
    <row r="9129" spans="1:9" x14ac:dyDescent="0.2">
      <c r="A9129" s="518" t="s">
        <v>303</v>
      </c>
      <c r="B9129" s="518">
        <v>547356</v>
      </c>
      <c r="C9129" s="518" t="s">
        <v>2660</v>
      </c>
      <c r="D9129" s="518" t="s">
        <v>5807</v>
      </c>
      <c r="E9129" s="859">
        <v>22</v>
      </c>
      <c r="F9129" s="859">
        <v>16</v>
      </c>
      <c r="G9129" s="518" t="s">
        <v>128</v>
      </c>
      <c r="H9129" s="518" t="s">
        <v>303</v>
      </c>
      <c r="I9129" s="518">
        <v>547356</v>
      </c>
    </row>
    <row r="9130" spans="1:9" x14ac:dyDescent="0.2">
      <c r="A9130" s="518" t="s">
        <v>333</v>
      </c>
      <c r="B9130" s="518">
        <v>547364</v>
      </c>
      <c r="C9130" s="518" t="s">
        <v>2660</v>
      </c>
      <c r="D9130" s="518" t="s">
        <v>5906</v>
      </c>
      <c r="E9130" s="859">
        <v>33</v>
      </c>
      <c r="F9130" s="859">
        <v>0</v>
      </c>
      <c r="G9130" s="518" t="s">
        <v>128</v>
      </c>
      <c r="H9130" s="518" t="s">
        <v>333</v>
      </c>
      <c r="I9130" s="518">
        <v>547364</v>
      </c>
    </row>
    <row r="9131" spans="1:9" x14ac:dyDescent="0.2">
      <c r="A9131" s="518" t="s">
        <v>180</v>
      </c>
      <c r="B9131" s="518">
        <v>547380</v>
      </c>
      <c r="C9131" s="518" t="s">
        <v>2660</v>
      </c>
      <c r="D9131" s="518" t="s">
        <v>5907</v>
      </c>
      <c r="E9131" s="859">
        <v>30</v>
      </c>
      <c r="F9131" s="859">
        <v>0</v>
      </c>
      <c r="G9131" s="518" t="s">
        <v>128</v>
      </c>
      <c r="H9131" s="518" t="s">
        <v>180</v>
      </c>
      <c r="I9131" s="518">
        <v>727438</v>
      </c>
    </row>
    <row r="9132" spans="1:9" x14ac:dyDescent="0.2">
      <c r="A9132" s="518" t="s">
        <v>180</v>
      </c>
      <c r="B9132" s="518">
        <v>547398</v>
      </c>
      <c r="C9132" s="518" t="s">
        <v>2660</v>
      </c>
      <c r="D9132" s="518" t="s">
        <v>5908</v>
      </c>
      <c r="E9132" s="859">
        <v>25</v>
      </c>
      <c r="F9132" s="859">
        <v>0</v>
      </c>
      <c r="G9132" s="518" t="s">
        <v>128</v>
      </c>
      <c r="H9132" s="518" t="s">
        <v>180</v>
      </c>
      <c r="I9132" s="518">
        <v>547398</v>
      </c>
    </row>
    <row r="9133" spans="1:9" x14ac:dyDescent="0.2">
      <c r="A9133" s="518" t="s">
        <v>296</v>
      </c>
      <c r="B9133" s="518">
        <v>547463</v>
      </c>
      <c r="C9133" s="518" t="s">
        <v>2660</v>
      </c>
      <c r="D9133" s="518" t="s">
        <v>5909</v>
      </c>
      <c r="E9133" s="859">
        <v>21</v>
      </c>
      <c r="F9133" s="859">
        <v>19</v>
      </c>
      <c r="G9133" s="518" t="s">
        <v>128</v>
      </c>
      <c r="H9133" s="518" t="s">
        <v>296</v>
      </c>
      <c r="I9133" s="518">
        <v>547463</v>
      </c>
    </row>
    <row r="9134" spans="1:9" x14ac:dyDescent="0.2">
      <c r="A9134" s="518" t="s">
        <v>296</v>
      </c>
      <c r="B9134" s="518">
        <v>547471</v>
      </c>
      <c r="C9134" s="518" t="s">
        <v>2660</v>
      </c>
      <c r="D9134" s="518" t="s">
        <v>5910</v>
      </c>
      <c r="E9134" s="859">
        <v>11</v>
      </c>
      <c r="F9134" s="859">
        <v>11</v>
      </c>
      <c r="G9134" s="518" t="s">
        <v>128</v>
      </c>
      <c r="H9134" s="518" t="s">
        <v>296</v>
      </c>
      <c r="I9134" s="518">
        <v>547471</v>
      </c>
    </row>
    <row r="9135" spans="1:9" x14ac:dyDescent="0.2">
      <c r="A9135" s="518" t="s">
        <v>292</v>
      </c>
      <c r="B9135" s="518">
        <v>547489</v>
      </c>
      <c r="C9135" s="518" t="s">
        <v>2660</v>
      </c>
      <c r="D9135" s="518" t="s">
        <v>5911</v>
      </c>
      <c r="E9135" s="859">
        <v>27</v>
      </c>
      <c r="F9135" s="859">
        <v>0</v>
      </c>
      <c r="G9135" s="518" t="s">
        <v>128</v>
      </c>
      <c r="H9135" s="518" t="s">
        <v>292</v>
      </c>
      <c r="I9135" s="518">
        <v>547489</v>
      </c>
    </row>
    <row r="9136" spans="1:9" x14ac:dyDescent="0.2">
      <c r="A9136" s="518" t="s">
        <v>292</v>
      </c>
      <c r="B9136" s="518">
        <v>547497</v>
      </c>
      <c r="C9136" s="518" t="s">
        <v>2660</v>
      </c>
      <c r="D9136" s="518" t="s">
        <v>5912</v>
      </c>
      <c r="E9136" s="859">
        <v>29</v>
      </c>
      <c r="F9136" s="859">
        <v>0</v>
      </c>
      <c r="G9136" s="518" t="s">
        <v>128</v>
      </c>
      <c r="H9136" s="518" t="s">
        <v>292</v>
      </c>
      <c r="I9136" s="518">
        <v>547497</v>
      </c>
    </row>
    <row r="9137" spans="1:9" x14ac:dyDescent="0.2">
      <c r="A9137" s="518" t="s">
        <v>394</v>
      </c>
      <c r="B9137" s="518">
        <v>547505</v>
      </c>
      <c r="C9137" s="518" t="s">
        <v>2660</v>
      </c>
      <c r="D9137" s="518" t="s">
        <v>9293</v>
      </c>
      <c r="E9137" s="859">
        <v>17</v>
      </c>
      <c r="F9137" s="859">
        <v>0</v>
      </c>
      <c r="G9137" s="518" t="s">
        <v>128</v>
      </c>
      <c r="H9137" s="518" t="s">
        <v>394</v>
      </c>
      <c r="I9137" s="518">
        <v>547505</v>
      </c>
    </row>
    <row r="9138" spans="1:9" x14ac:dyDescent="0.2">
      <c r="A9138" s="518" t="s">
        <v>394</v>
      </c>
      <c r="B9138" s="518">
        <v>547513</v>
      </c>
      <c r="C9138" s="518" t="s">
        <v>2660</v>
      </c>
      <c r="D9138" s="518" t="s">
        <v>9294</v>
      </c>
      <c r="E9138" s="859">
        <v>29</v>
      </c>
      <c r="F9138" s="859">
        <v>0</v>
      </c>
      <c r="G9138" s="518" t="s">
        <v>128</v>
      </c>
      <c r="H9138" s="518" t="s">
        <v>394</v>
      </c>
      <c r="I9138" s="518">
        <v>547513</v>
      </c>
    </row>
    <row r="9139" spans="1:9" x14ac:dyDescent="0.2">
      <c r="A9139" s="518" t="s">
        <v>394</v>
      </c>
      <c r="B9139" s="518">
        <v>547539</v>
      </c>
      <c r="C9139" s="518" t="s">
        <v>2660</v>
      </c>
      <c r="D9139" s="518" t="s">
        <v>9295</v>
      </c>
      <c r="E9139" s="859">
        <v>31</v>
      </c>
      <c r="F9139" s="859">
        <v>0</v>
      </c>
      <c r="G9139" s="518" t="s">
        <v>128</v>
      </c>
      <c r="H9139" s="518" t="s">
        <v>394</v>
      </c>
      <c r="I9139" s="518">
        <v>547539</v>
      </c>
    </row>
    <row r="9140" spans="1:9" x14ac:dyDescent="0.2">
      <c r="A9140" s="518" t="s">
        <v>394</v>
      </c>
      <c r="B9140" s="518">
        <v>547547</v>
      </c>
      <c r="C9140" s="518" t="s">
        <v>2660</v>
      </c>
      <c r="D9140" s="518" t="s">
        <v>6905</v>
      </c>
      <c r="E9140" s="859">
        <v>19</v>
      </c>
      <c r="F9140" s="859">
        <v>0</v>
      </c>
      <c r="G9140" s="518" t="s">
        <v>128</v>
      </c>
      <c r="H9140" s="518" t="s">
        <v>394</v>
      </c>
      <c r="I9140" s="518">
        <v>547547</v>
      </c>
    </row>
    <row r="9141" spans="1:9" x14ac:dyDescent="0.2">
      <c r="A9141" s="518" t="s">
        <v>181</v>
      </c>
      <c r="B9141" s="518">
        <v>547588</v>
      </c>
      <c r="C9141" s="518" t="s">
        <v>2660</v>
      </c>
      <c r="D9141" s="518" t="s">
        <v>6008</v>
      </c>
      <c r="E9141" s="859">
        <v>26</v>
      </c>
      <c r="F9141" s="859">
        <v>0</v>
      </c>
      <c r="G9141" s="518" t="s">
        <v>128</v>
      </c>
      <c r="H9141" s="518" t="s">
        <v>181</v>
      </c>
      <c r="I9141" s="518">
        <v>547588</v>
      </c>
    </row>
    <row r="9142" spans="1:9" x14ac:dyDescent="0.2">
      <c r="A9142" s="518" t="s">
        <v>181</v>
      </c>
      <c r="B9142" s="518">
        <v>547604</v>
      </c>
      <c r="C9142" s="518" t="s">
        <v>2660</v>
      </c>
      <c r="D9142" s="518" t="s">
        <v>6009</v>
      </c>
      <c r="E9142" s="859">
        <v>26</v>
      </c>
      <c r="F9142" s="859">
        <v>0</v>
      </c>
      <c r="G9142" s="518" t="s">
        <v>128</v>
      </c>
      <c r="H9142" s="518" t="s">
        <v>181</v>
      </c>
      <c r="I9142" s="518">
        <v>547604</v>
      </c>
    </row>
    <row r="9143" spans="1:9" x14ac:dyDescent="0.2">
      <c r="A9143" s="518" t="s">
        <v>181</v>
      </c>
      <c r="B9143" s="518">
        <v>547620</v>
      </c>
      <c r="C9143" s="518" t="s">
        <v>2660</v>
      </c>
      <c r="D9143" s="518" t="s">
        <v>6010</v>
      </c>
      <c r="E9143" s="859">
        <v>33</v>
      </c>
      <c r="F9143" s="859">
        <v>0</v>
      </c>
      <c r="G9143" s="518" t="s">
        <v>128</v>
      </c>
      <c r="H9143" s="518" t="s">
        <v>181</v>
      </c>
      <c r="I9143" s="518">
        <v>547620</v>
      </c>
    </row>
    <row r="9144" spans="1:9" x14ac:dyDescent="0.2">
      <c r="A9144" s="518" t="s">
        <v>181</v>
      </c>
      <c r="B9144" s="518">
        <v>547638</v>
      </c>
      <c r="C9144" s="518" t="s">
        <v>2660</v>
      </c>
      <c r="D9144" s="518" t="s">
        <v>6011</v>
      </c>
      <c r="E9144" s="859">
        <v>30</v>
      </c>
      <c r="F9144" s="859">
        <v>0</v>
      </c>
      <c r="G9144" s="518" t="s">
        <v>128</v>
      </c>
      <c r="H9144" s="518" t="s">
        <v>181</v>
      </c>
      <c r="I9144" s="518">
        <v>547638</v>
      </c>
    </row>
    <row r="9145" spans="1:9" x14ac:dyDescent="0.2">
      <c r="A9145" s="518" t="s">
        <v>190</v>
      </c>
      <c r="B9145" s="518">
        <v>547679</v>
      </c>
      <c r="C9145" s="518" t="s">
        <v>2660</v>
      </c>
      <c r="D9145" s="518" t="s">
        <v>9296</v>
      </c>
      <c r="E9145" s="859">
        <v>24</v>
      </c>
      <c r="F9145" s="859">
        <v>7</v>
      </c>
      <c r="G9145" s="518" t="s">
        <v>128</v>
      </c>
      <c r="H9145" s="518" t="s">
        <v>190</v>
      </c>
      <c r="I9145" s="518">
        <v>547679</v>
      </c>
    </row>
    <row r="9146" spans="1:9" x14ac:dyDescent="0.2">
      <c r="A9146" s="518" t="s">
        <v>231</v>
      </c>
      <c r="B9146" s="518">
        <v>547695</v>
      </c>
      <c r="C9146" s="518" t="s">
        <v>2660</v>
      </c>
      <c r="D9146" s="518" t="s">
        <v>6012</v>
      </c>
      <c r="E9146" s="859">
        <v>26</v>
      </c>
      <c r="F9146" s="859">
        <v>17</v>
      </c>
      <c r="G9146" s="518" t="s">
        <v>128</v>
      </c>
      <c r="H9146" s="518" t="s">
        <v>231</v>
      </c>
      <c r="I9146" s="518">
        <v>547695</v>
      </c>
    </row>
    <row r="9147" spans="1:9" x14ac:dyDescent="0.2">
      <c r="A9147" s="518" t="s">
        <v>231</v>
      </c>
      <c r="B9147" s="518">
        <v>547703</v>
      </c>
      <c r="C9147" s="518" t="s">
        <v>2660</v>
      </c>
      <c r="D9147" s="518" t="s">
        <v>6013</v>
      </c>
      <c r="E9147" s="859">
        <v>29</v>
      </c>
      <c r="F9147" s="859">
        <v>15</v>
      </c>
      <c r="G9147" s="518" t="s">
        <v>128</v>
      </c>
      <c r="H9147" s="518" t="s">
        <v>231</v>
      </c>
      <c r="I9147" s="518">
        <v>547695</v>
      </c>
    </row>
    <row r="9148" spans="1:9" x14ac:dyDescent="0.2">
      <c r="A9148" s="518" t="s">
        <v>231</v>
      </c>
      <c r="B9148" s="518">
        <v>547711</v>
      </c>
      <c r="C9148" s="518" t="s">
        <v>2660</v>
      </c>
      <c r="D9148" s="518" t="s">
        <v>6014</v>
      </c>
      <c r="E9148" s="859">
        <v>29</v>
      </c>
      <c r="F9148" s="859">
        <v>21</v>
      </c>
      <c r="G9148" s="518" t="s">
        <v>128</v>
      </c>
      <c r="H9148" s="518" t="s">
        <v>231</v>
      </c>
      <c r="I9148" s="518">
        <v>547711</v>
      </c>
    </row>
    <row r="9149" spans="1:9" x14ac:dyDescent="0.2">
      <c r="A9149" s="518" t="s">
        <v>231</v>
      </c>
      <c r="B9149" s="518">
        <v>547729</v>
      </c>
      <c r="C9149" s="518" t="s">
        <v>2660</v>
      </c>
      <c r="D9149" s="518" t="s">
        <v>5295</v>
      </c>
      <c r="E9149" s="859">
        <v>20</v>
      </c>
      <c r="F9149" s="859">
        <v>16</v>
      </c>
      <c r="G9149" s="518" t="s">
        <v>128</v>
      </c>
      <c r="H9149" s="518" t="s">
        <v>231</v>
      </c>
      <c r="I9149" s="518">
        <v>547729</v>
      </c>
    </row>
    <row r="9150" spans="1:9" x14ac:dyDescent="0.2">
      <c r="A9150" s="518" t="s">
        <v>231</v>
      </c>
      <c r="B9150" s="518">
        <v>547737</v>
      </c>
      <c r="C9150" s="518" t="s">
        <v>2660</v>
      </c>
      <c r="D9150" s="518" t="s">
        <v>5296</v>
      </c>
      <c r="E9150" s="859">
        <v>25</v>
      </c>
      <c r="F9150" s="859">
        <v>23</v>
      </c>
      <c r="G9150" s="518" t="s">
        <v>128</v>
      </c>
      <c r="H9150" s="518" t="s">
        <v>231</v>
      </c>
      <c r="I9150" s="518">
        <v>547737</v>
      </c>
    </row>
    <row r="9151" spans="1:9" x14ac:dyDescent="0.2">
      <c r="A9151" s="518" t="s">
        <v>231</v>
      </c>
      <c r="B9151" s="518">
        <v>547745</v>
      </c>
      <c r="C9151" s="518" t="s">
        <v>2660</v>
      </c>
      <c r="D9151" s="518" t="s">
        <v>7785</v>
      </c>
      <c r="E9151" s="859">
        <v>22</v>
      </c>
      <c r="F9151" s="859">
        <v>16</v>
      </c>
      <c r="G9151" s="518" t="s">
        <v>128</v>
      </c>
      <c r="H9151" s="518" t="s">
        <v>231</v>
      </c>
      <c r="I9151" s="518">
        <v>547729</v>
      </c>
    </row>
    <row r="9152" spans="1:9" x14ac:dyDescent="0.2">
      <c r="A9152" s="518" t="s">
        <v>231</v>
      </c>
      <c r="B9152" s="518">
        <v>547760</v>
      </c>
      <c r="C9152" s="518" t="s">
        <v>2660</v>
      </c>
      <c r="D9152" s="518" t="s">
        <v>5298</v>
      </c>
      <c r="E9152" s="859">
        <v>14</v>
      </c>
      <c r="F9152" s="859">
        <v>0</v>
      </c>
      <c r="G9152" s="518" t="s">
        <v>128</v>
      </c>
      <c r="H9152" s="518" t="s">
        <v>231</v>
      </c>
      <c r="I9152" s="518">
        <v>547760</v>
      </c>
    </row>
    <row r="9153" spans="1:9" x14ac:dyDescent="0.2">
      <c r="A9153" s="518" t="s">
        <v>166</v>
      </c>
      <c r="B9153" s="518">
        <v>547810</v>
      </c>
      <c r="C9153" s="518" t="s">
        <v>2660</v>
      </c>
      <c r="D9153" s="518" t="s">
        <v>5299</v>
      </c>
      <c r="E9153" s="859">
        <v>28</v>
      </c>
      <c r="F9153" s="859">
        <v>28</v>
      </c>
      <c r="G9153" s="518" t="s">
        <v>128</v>
      </c>
      <c r="H9153" s="518" t="s">
        <v>166</v>
      </c>
      <c r="I9153" s="518">
        <v>547810</v>
      </c>
    </row>
    <row r="9154" spans="1:9" x14ac:dyDescent="0.2">
      <c r="A9154" s="518" t="s">
        <v>166</v>
      </c>
      <c r="B9154" s="518">
        <v>547828</v>
      </c>
      <c r="C9154" s="518" t="s">
        <v>2660</v>
      </c>
      <c r="D9154" s="518" t="s">
        <v>5300</v>
      </c>
      <c r="E9154" s="859">
        <v>35</v>
      </c>
      <c r="F9154" s="859">
        <v>35</v>
      </c>
      <c r="G9154" s="518" t="s">
        <v>128</v>
      </c>
      <c r="H9154" s="518" t="s">
        <v>166</v>
      </c>
      <c r="I9154" s="518">
        <v>547828</v>
      </c>
    </row>
    <row r="9155" spans="1:9" x14ac:dyDescent="0.2">
      <c r="A9155" s="518" t="s">
        <v>322</v>
      </c>
      <c r="B9155" s="518">
        <v>547927</v>
      </c>
      <c r="C9155" s="518" t="s">
        <v>2660</v>
      </c>
      <c r="D9155" s="518" t="s">
        <v>5396</v>
      </c>
      <c r="E9155" s="859">
        <v>25</v>
      </c>
      <c r="F9155" s="859">
        <v>21</v>
      </c>
      <c r="G9155" s="518" t="s">
        <v>128</v>
      </c>
      <c r="H9155" s="518" t="s">
        <v>322</v>
      </c>
      <c r="I9155" s="518">
        <v>547927</v>
      </c>
    </row>
    <row r="9156" spans="1:9" x14ac:dyDescent="0.2">
      <c r="A9156" s="518" t="s">
        <v>322</v>
      </c>
      <c r="B9156" s="518">
        <v>547935</v>
      </c>
      <c r="C9156" s="518" t="s">
        <v>2660</v>
      </c>
      <c r="D9156" s="518" t="s">
        <v>5397</v>
      </c>
      <c r="E9156" s="859">
        <v>24</v>
      </c>
      <c r="F9156" s="859">
        <v>22</v>
      </c>
      <c r="G9156" s="518" t="s">
        <v>128</v>
      </c>
      <c r="H9156" s="518" t="s">
        <v>322</v>
      </c>
      <c r="I9156" s="518">
        <v>547935</v>
      </c>
    </row>
    <row r="9157" spans="1:9" x14ac:dyDescent="0.2">
      <c r="A9157" s="518" t="s">
        <v>322</v>
      </c>
      <c r="B9157" s="518">
        <v>547943</v>
      </c>
      <c r="C9157" s="518" t="s">
        <v>2660</v>
      </c>
      <c r="D9157" s="518" t="s">
        <v>5398</v>
      </c>
      <c r="E9157" s="859">
        <v>32</v>
      </c>
      <c r="F9157" s="859">
        <v>29</v>
      </c>
      <c r="G9157" s="518" t="s">
        <v>128</v>
      </c>
      <c r="H9157" s="518" t="s">
        <v>322</v>
      </c>
      <c r="I9157" s="518">
        <v>547943</v>
      </c>
    </row>
    <row r="9158" spans="1:9" x14ac:dyDescent="0.2">
      <c r="A9158" s="518" t="s">
        <v>332</v>
      </c>
      <c r="B9158" s="518">
        <v>547992</v>
      </c>
      <c r="C9158" s="518" t="s">
        <v>2660</v>
      </c>
      <c r="D9158" s="518" t="s">
        <v>5399</v>
      </c>
      <c r="E9158" s="859">
        <v>14</v>
      </c>
      <c r="F9158" s="859">
        <v>14</v>
      </c>
      <c r="G9158" s="518" t="s">
        <v>128</v>
      </c>
      <c r="H9158" s="518" t="s">
        <v>332</v>
      </c>
      <c r="I9158" s="518">
        <v>547992</v>
      </c>
    </row>
    <row r="9159" spans="1:9" x14ac:dyDescent="0.2">
      <c r="A9159" s="518" t="s">
        <v>371</v>
      </c>
      <c r="B9159" s="518">
        <v>548065</v>
      </c>
      <c r="C9159" s="518" t="s">
        <v>2660</v>
      </c>
      <c r="D9159" s="518" t="s">
        <v>9297</v>
      </c>
      <c r="E9159" s="859">
        <v>32</v>
      </c>
      <c r="F9159" s="859">
        <v>0</v>
      </c>
      <c r="G9159" s="518" t="s">
        <v>128</v>
      </c>
      <c r="H9159" s="518" t="s">
        <v>371</v>
      </c>
      <c r="I9159" s="518">
        <v>548065</v>
      </c>
    </row>
    <row r="9160" spans="1:9" x14ac:dyDescent="0.2">
      <c r="A9160" s="518" t="s">
        <v>371</v>
      </c>
      <c r="B9160" s="518">
        <v>548073</v>
      </c>
      <c r="C9160" s="518" t="s">
        <v>2660</v>
      </c>
      <c r="D9160" s="518" t="s">
        <v>9298</v>
      </c>
      <c r="E9160" s="859">
        <v>35</v>
      </c>
      <c r="F9160" s="859">
        <v>0</v>
      </c>
      <c r="G9160" s="518" t="s">
        <v>128</v>
      </c>
      <c r="H9160" s="518" t="s">
        <v>371</v>
      </c>
      <c r="I9160" s="518">
        <v>548073</v>
      </c>
    </row>
    <row r="9161" spans="1:9" x14ac:dyDescent="0.2">
      <c r="A9161" s="518" t="s">
        <v>373</v>
      </c>
      <c r="B9161" s="518">
        <v>548081</v>
      </c>
      <c r="C9161" s="518" t="s">
        <v>2660</v>
      </c>
      <c r="D9161" s="518" t="s">
        <v>5505</v>
      </c>
      <c r="E9161" s="859">
        <v>32</v>
      </c>
      <c r="F9161" s="859">
        <v>0</v>
      </c>
      <c r="G9161" s="518" t="s">
        <v>128</v>
      </c>
      <c r="H9161" s="518" t="s">
        <v>373</v>
      </c>
      <c r="I9161" s="518">
        <v>548081</v>
      </c>
    </row>
    <row r="9162" spans="1:9" x14ac:dyDescent="0.2">
      <c r="A9162" s="518" t="s">
        <v>373</v>
      </c>
      <c r="B9162" s="518">
        <v>548099</v>
      </c>
      <c r="C9162" s="518" t="s">
        <v>2660</v>
      </c>
      <c r="D9162" s="518" t="s">
        <v>5506</v>
      </c>
      <c r="E9162" s="859">
        <v>33</v>
      </c>
      <c r="F9162" s="859">
        <v>0</v>
      </c>
      <c r="G9162" s="518" t="s">
        <v>128</v>
      </c>
      <c r="H9162" s="518" t="s">
        <v>373</v>
      </c>
      <c r="I9162" s="518">
        <v>548099</v>
      </c>
    </row>
    <row r="9163" spans="1:9" x14ac:dyDescent="0.2">
      <c r="A9163" s="518" t="s">
        <v>376</v>
      </c>
      <c r="B9163" s="518">
        <v>548107</v>
      </c>
      <c r="C9163" s="518" t="s">
        <v>2660</v>
      </c>
      <c r="D9163" s="518" t="s">
        <v>5507</v>
      </c>
      <c r="E9163" s="859">
        <v>35</v>
      </c>
      <c r="F9163" s="859">
        <v>21</v>
      </c>
      <c r="G9163" s="518" t="s">
        <v>128</v>
      </c>
      <c r="H9163" s="518" t="s">
        <v>376</v>
      </c>
      <c r="I9163" s="518">
        <v>548107</v>
      </c>
    </row>
    <row r="9164" spans="1:9" x14ac:dyDescent="0.2">
      <c r="A9164" s="518" t="s">
        <v>376</v>
      </c>
      <c r="B9164" s="518">
        <v>548115</v>
      </c>
      <c r="C9164" s="518" t="s">
        <v>2660</v>
      </c>
      <c r="D9164" s="518" t="s">
        <v>5508</v>
      </c>
      <c r="E9164" s="859">
        <v>37</v>
      </c>
      <c r="F9164" s="859">
        <v>25</v>
      </c>
      <c r="G9164" s="518" t="s">
        <v>128</v>
      </c>
      <c r="H9164" s="518" t="s">
        <v>376</v>
      </c>
      <c r="I9164" s="518">
        <v>548115</v>
      </c>
    </row>
    <row r="9165" spans="1:9" x14ac:dyDescent="0.2">
      <c r="A9165" s="518" t="s">
        <v>170</v>
      </c>
      <c r="B9165" s="518">
        <v>548149</v>
      </c>
      <c r="C9165" s="518" t="s">
        <v>2660</v>
      </c>
      <c r="D9165" s="518" t="s">
        <v>5509</v>
      </c>
      <c r="E9165" s="859">
        <v>29</v>
      </c>
      <c r="F9165" s="859">
        <v>28</v>
      </c>
      <c r="G9165" s="518" t="s">
        <v>128</v>
      </c>
      <c r="H9165" s="518" t="s">
        <v>170</v>
      </c>
      <c r="I9165" s="518">
        <v>548149</v>
      </c>
    </row>
    <row r="9166" spans="1:9" x14ac:dyDescent="0.2">
      <c r="A9166" s="518" t="s">
        <v>170</v>
      </c>
      <c r="B9166" s="518">
        <v>548156</v>
      </c>
      <c r="C9166" s="518" t="s">
        <v>2660</v>
      </c>
      <c r="D9166" s="518" t="s">
        <v>5510</v>
      </c>
      <c r="E9166" s="859">
        <v>27</v>
      </c>
      <c r="F9166" s="859">
        <v>27</v>
      </c>
      <c r="G9166" s="518" t="s">
        <v>128</v>
      </c>
      <c r="H9166" s="518" t="s">
        <v>170</v>
      </c>
      <c r="I9166" s="518">
        <v>548156</v>
      </c>
    </row>
    <row r="9167" spans="1:9" x14ac:dyDescent="0.2">
      <c r="A9167" s="518" t="s">
        <v>170</v>
      </c>
      <c r="B9167" s="518">
        <v>548164</v>
      </c>
      <c r="C9167" s="518" t="s">
        <v>2660</v>
      </c>
      <c r="D9167" s="518" t="s">
        <v>5511</v>
      </c>
      <c r="E9167" s="859">
        <v>32</v>
      </c>
      <c r="F9167" s="859">
        <v>30</v>
      </c>
      <c r="G9167" s="518" t="s">
        <v>128</v>
      </c>
      <c r="H9167" s="518" t="s">
        <v>170</v>
      </c>
      <c r="I9167" s="518">
        <v>548164</v>
      </c>
    </row>
    <row r="9168" spans="1:9" x14ac:dyDescent="0.2">
      <c r="A9168" s="518" t="s">
        <v>170</v>
      </c>
      <c r="B9168" s="518">
        <v>548172</v>
      </c>
      <c r="C9168" s="518" t="s">
        <v>2660</v>
      </c>
      <c r="D9168" s="518" t="s">
        <v>5512</v>
      </c>
      <c r="E9168" s="859">
        <v>31</v>
      </c>
      <c r="F9168" s="859">
        <v>28</v>
      </c>
      <c r="G9168" s="518" t="s">
        <v>128</v>
      </c>
      <c r="H9168" s="518" t="s">
        <v>170</v>
      </c>
      <c r="I9168" s="518">
        <v>548172</v>
      </c>
    </row>
    <row r="9169" spans="1:9" x14ac:dyDescent="0.2">
      <c r="A9169" s="518" t="s">
        <v>170</v>
      </c>
      <c r="B9169" s="518">
        <v>548198</v>
      </c>
      <c r="C9169" s="518" t="s">
        <v>2660</v>
      </c>
      <c r="D9169" s="518" t="s">
        <v>5513</v>
      </c>
      <c r="E9169" s="859">
        <v>34</v>
      </c>
      <c r="F9169" s="859">
        <v>32</v>
      </c>
      <c r="G9169" s="518" t="s">
        <v>128</v>
      </c>
      <c r="H9169" s="518" t="s">
        <v>170</v>
      </c>
      <c r="I9169" s="518">
        <v>548198</v>
      </c>
    </row>
    <row r="9170" spans="1:9" x14ac:dyDescent="0.2">
      <c r="A9170" s="518" t="s">
        <v>313</v>
      </c>
      <c r="B9170" s="518">
        <v>548206</v>
      </c>
      <c r="C9170" s="518" t="s">
        <v>2660</v>
      </c>
      <c r="D9170" s="518" t="s">
        <v>5514</v>
      </c>
      <c r="E9170" s="859">
        <v>29</v>
      </c>
      <c r="F9170" s="859">
        <v>15</v>
      </c>
      <c r="G9170" s="518" t="s">
        <v>128</v>
      </c>
      <c r="H9170" s="518" t="s">
        <v>313</v>
      </c>
      <c r="I9170" s="518">
        <v>548214</v>
      </c>
    </row>
    <row r="9171" spans="1:9" x14ac:dyDescent="0.2">
      <c r="A9171" s="518" t="s">
        <v>313</v>
      </c>
      <c r="B9171" s="518">
        <v>548214</v>
      </c>
      <c r="C9171" s="518" t="s">
        <v>2660</v>
      </c>
      <c r="D9171" s="518" t="s">
        <v>5515</v>
      </c>
      <c r="E9171" s="859">
        <v>26</v>
      </c>
      <c r="F9171" s="859">
        <v>18</v>
      </c>
      <c r="G9171" s="518" t="s">
        <v>128</v>
      </c>
      <c r="H9171" s="518" t="s">
        <v>313</v>
      </c>
      <c r="I9171" s="518">
        <v>548214</v>
      </c>
    </row>
    <row r="9172" spans="1:9" x14ac:dyDescent="0.2">
      <c r="A9172" s="518" t="s">
        <v>217</v>
      </c>
      <c r="B9172" s="518">
        <v>548248</v>
      </c>
      <c r="C9172" s="518" t="s">
        <v>2660</v>
      </c>
      <c r="D9172" s="518" t="s">
        <v>9299</v>
      </c>
      <c r="E9172" s="859">
        <v>26</v>
      </c>
      <c r="F9172" s="859">
        <v>0</v>
      </c>
      <c r="G9172" s="518" t="s">
        <v>128</v>
      </c>
      <c r="H9172" s="518" t="s">
        <v>217</v>
      </c>
      <c r="I9172" s="518">
        <v>548248</v>
      </c>
    </row>
    <row r="9173" spans="1:9" x14ac:dyDescent="0.2">
      <c r="A9173" s="518" t="s">
        <v>217</v>
      </c>
      <c r="B9173" s="518">
        <v>548255</v>
      </c>
      <c r="C9173" s="518" t="s">
        <v>2660</v>
      </c>
      <c r="D9173" s="518" t="s">
        <v>9300</v>
      </c>
      <c r="E9173" s="859">
        <v>21</v>
      </c>
      <c r="F9173" s="859">
        <v>0</v>
      </c>
      <c r="G9173" s="518" t="s">
        <v>128</v>
      </c>
      <c r="H9173" s="518" t="s">
        <v>217</v>
      </c>
      <c r="I9173" s="518">
        <v>548255</v>
      </c>
    </row>
    <row r="9174" spans="1:9" x14ac:dyDescent="0.2">
      <c r="A9174" s="518" t="s">
        <v>256</v>
      </c>
      <c r="B9174" s="518">
        <v>548263</v>
      </c>
      <c r="C9174" s="518" t="s">
        <v>2660</v>
      </c>
      <c r="D9174" s="518" t="s">
        <v>5622</v>
      </c>
      <c r="E9174" s="859">
        <v>27</v>
      </c>
      <c r="F9174" s="859">
        <v>0</v>
      </c>
      <c r="G9174" s="518" t="s">
        <v>128</v>
      </c>
      <c r="H9174" s="518" t="s">
        <v>256</v>
      </c>
      <c r="I9174" s="518">
        <v>548263</v>
      </c>
    </row>
    <row r="9175" spans="1:9" x14ac:dyDescent="0.2">
      <c r="A9175" s="518" t="s">
        <v>181</v>
      </c>
      <c r="B9175" s="518">
        <v>548289</v>
      </c>
      <c r="C9175" s="518" t="s">
        <v>2660</v>
      </c>
      <c r="D9175" s="518" t="s">
        <v>5623</v>
      </c>
      <c r="E9175" s="859">
        <v>32</v>
      </c>
      <c r="F9175" s="859">
        <v>0</v>
      </c>
      <c r="G9175" s="518" t="s">
        <v>128</v>
      </c>
      <c r="H9175" s="518" t="s">
        <v>181</v>
      </c>
      <c r="I9175" s="518">
        <v>548289</v>
      </c>
    </row>
    <row r="9176" spans="1:9" x14ac:dyDescent="0.2">
      <c r="A9176" s="518" t="s">
        <v>181</v>
      </c>
      <c r="B9176" s="518">
        <v>548297</v>
      </c>
      <c r="C9176" s="518" t="s">
        <v>2660</v>
      </c>
      <c r="D9176" s="518" t="s">
        <v>5624</v>
      </c>
      <c r="E9176" s="859">
        <v>32</v>
      </c>
      <c r="F9176" s="859">
        <v>0</v>
      </c>
      <c r="G9176" s="518" t="s">
        <v>128</v>
      </c>
      <c r="H9176" s="518" t="s">
        <v>181</v>
      </c>
      <c r="I9176" s="518">
        <v>548297</v>
      </c>
    </row>
    <row r="9177" spans="1:9" x14ac:dyDescent="0.2">
      <c r="A9177" s="518" t="s">
        <v>256</v>
      </c>
      <c r="B9177" s="518">
        <v>548362</v>
      </c>
      <c r="C9177" s="518" t="s">
        <v>2660</v>
      </c>
      <c r="D9177" s="518" t="s">
        <v>9301</v>
      </c>
      <c r="E9177" s="859">
        <v>28</v>
      </c>
      <c r="F9177" s="859">
        <v>0</v>
      </c>
      <c r="G9177" s="518" t="s">
        <v>128</v>
      </c>
      <c r="H9177" s="518" t="s">
        <v>256</v>
      </c>
      <c r="I9177" s="518">
        <v>548362</v>
      </c>
    </row>
    <row r="9178" spans="1:9" x14ac:dyDescent="0.2">
      <c r="A9178" s="518" t="s">
        <v>256</v>
      </c>
      <c r="B9178" s="518">
        <v>548370</v>
      </c>
      <c r="C9178" s="518" t="s">
        <v>2660</v>
      </c>
      <c r="D9178" s="518" t="s">
        <v>9302</v>
      </c>
      <c r="E9178" s="859">
        <v>26</v>
      </c>
      <c r="F9178" s="859">
        <v>0</v>
      </c>
      <c r="G9178" s="518" t="s">
        <v>128</v>
      </c>
      <c r="H9178" s="518" t="s">
        <v>256</v>
      </c>
      <c r="I9178" s="518">
        <v>548370</v>
      </c>
    </row>
    <row r="9179" spans="1:9" x14ac:dyDescent="0.2">
      <c r="A9179" s="518" t="s">
        <v>256</v>
      </c>
      <c r="B9179" s="518">
        <v>548388</v>
      </c>
      <c r="C9179" s="518" t="s">
        <v>2660</v>
      </c>
      <c r="D9179" s="518" t="s">
        <v>9303</v>
      </c>
      <c r="E9179" s="859">
        <v>28</v>
      </c>
      <c r="F9179" s="859">
        <v>0</v>
      </c>
      <c r="G9179" s="518" t="s">
        <v>128</v>
      </c>
      <c r="H9179" s="518" t="s">
        <v>256</v>
      </c>
      <c r="I9179" s="518">
        <v>548388</v>
      </c>
    </row>
    <row r="9180" spans="1:9" x14ac:dyDescent="0.2">
      <c r="A9180" s="518" t="s">
        <v>256</v>
      </c>
      <c r="B9180" s="518">
        <v>548396</v>
      </c>
      <c r="C9180" s="518" t="s">
        <v>2660</v>
      </c>
      <c r="D9180" s="518" t="s">
        <v>9304</v>
      </c>
      <c r="E9180" s="859">
        <v>23</v>
      </c>
      <c r="F9180" s="859">
        <v>0</v>
      </c>
      <c r="G9180" s="518" t="s">
        <v>128</v>
      </c>
      <c r="H9180" s="518" t="s">
        <v>256</v>
      </c>
      <c r="I9180" s="518">
        <v>548396</v>
      </c>
    </row>
    <row r="9181" spans="1:9" x14ac:dyDescent="0.2">
      <c r="A9181" s="518" t="s">
        <v>256</v>
      </c>
      <c r="B9181" s="518">
        <v>548412</v>
      </c>
      <c r="C9181" s="518" t="s">
        <v>2660</v>
      </c>
      <c r="D9181" s="518" t="s">
        <v>9305</v>
      </c>
      <c r="E9181" s="859">
        <v>27</v>
      </c>
      <c r="F9181" s="859">
        <v>0</v>
      </c>
      <c r="G9181" s="518" t="s">
        <v>128</v>
      </c>
      <c r="H9181" s="518" t="s">
        <v>256</v>
      </c>
      <c r="I9181" s="518">
        <v>548412</v>
      </c>
    </row>
    <row r="9182" spans="1:9" x14ac:dyDescent="0.2">
      <c r="A9182" s="518" t="s">
        <v>256</v>
      </c>
      <c r="B9182" s="518">
        <v>548420</v>
      </c>
      <c r="C9182" s="518" t="s">
        <v>2660</v>
      </c>
      <c r="D9182" s="518" t="s">
        <v>9306</v>
      </c>
      <c r="E9182" s="859">
        <v>24</v>
      </c>
      <c r="F9182" s="859">
        <v>0</v>
      </c>
      <c r="G9182" s="518" t="s">
        <v>128</v>
      </c>
      <c r="H9182" s="518" t="s">
        <v>256</v>
      </c>
      <c r="I9182" s="518">
        <v>548420</v>
      </c>
    </row>
    <row r="9183" spans="1:9" x14ac:dyDescent="0.2">
      <c r="A9183" s="518" t="s">
        <v>256</v>
      </c>
      <c r="B9183" s="518">
        <v>548438</v>
      </c>
      <c r="C9183" s="518" t="s">
        <v>2660</v>
      </c>
      <c r="D9183" s="518" t="s">
        <v>9307</v>
      </c>
      <c r="E9183" s="859">
        <v>35</v>
      </c>
      <c r="F9183" s="859">
        <v>0</v>
      </c>
      <c r="G9183" s="518" t="s">
        <v>128</v>
      </c>
      <c r="H9183" s="518" t="s">
        <v>256</v>
      </c>
      <c r="I9183" s="518">
        <v>548438</v>
      </c>
    </row>
    <row r="9184" spans="1:9" x14ac:dyDescent="0.2">
      <c r="A9184" s="518" t="s">
        <v>256</v>
      </c>
      <c r="B9184" s="518">
        <v>548446</v>
      </c>
      <c r="C9184" s="518" t="s">
        <v>2660</v>
      </c>
      <c r="D9184" s="518" t="s">
        <v>9308</v>
      </c>
      <c r="E9184" s="859">
        <v>32</v>
      </c>
      <c r="F9184" s="859">
        <v>0</v>
      </c>
      <c r="G9184" s="518" t="s">
        <v>128</v>
      </c>
      <c r="H9184" s="518" t="s">
        <v>256</v>
      </c>
      <c r="I9184" s="518">
        <v>548446</v>
      </c>
    </row>
    <row r="9185" spans="1:9" x14ac:dyDescent="0.2">
      <c r="A9185" s="518" t="s">
        <v>349</v>
      </c>
      <c r="B9185" s="518">
        <v>548495</v>
      </c>
      <c r="C9185" s="518" t="s">
        <v>2660</v>
      </c>
      <c r="D9185" s="518" t="s">
        <v>5711</v>
      </c>
      <c r="E9185" s="859">
        <v>27</v>
      </c>
      <c r="F9185" s="859">
        <v>0</v>
      </c>
      <c r="G9185" s="518" t="s">
        <v>128</v>
      </c>
      <c r="H9185" s="518" t="s">
        <v>349</v>
      </c>
      <c r="I9185" s="518">
        <v>548495</v>
      </c>
    </row>
    <row r="9186" spans="1:9" x14ac:dyDescent="0.2">
      <c r="A9186" s="518" t="s">
        <v>349</v>
      </c>
      <c r="B9186" s="518">
        <v>548503</v>
      </c>
      <c r="C9186" s="518" t="s">
        <v>2660</v>
      </c>
      <c r="D9186" s="518" t="s">
        <v>5712</v>
      </c>
      <c r="E9186" s="859">
        <v>27</v>
      </c>
      <c r="F9186" s="859">
        <v>0</v>
      </c>
      <c r="G9186" s="518" t="s">
        <v>128</v>
      </c>
      <c r="H9186" s="518" t="s">
        <v>349</v>
      </c>
      <c r="I9186" s="518">
        <v>548503</v>
      </c>
    </row>
    <row r="9187" spans="1:9" x14ac:dyDescent="0.2">
      <c r="A9187" s="518" t="s">
        <v>256</v>
      </c>
      <c r="B9187" s="518">
        <v>548511</v>
      </c>
      <c r="C9187" s="518" t="s">
        <v>2660</v>
      </c>
      <c r="D9187" s="518" t="s">
        <v>5713</v>
      </c>
      <c r="E9187" s="859">
        <v>34</v>
      </c>
      <c r="F9187" s="859">
        <v>0</v>
      </c>
      <c r="G9187" s="518" t="s">
        <v>128</v>
      </c>
      <c r="H9187" s="518" t="s">
        <v>256</v>
      </c>
      <c r="I9187" s="518">
        <v>548511</v>
      </c>
    </row>
    <row r="9188" spans="1:9" x14ac:dyDescent="0.2">
      <c r="A9188" s="518" t="s">
        <v>256</v>
      </c>
      <c r="B9188" s="518">
        <v>548529</v>
      </c>
      <c r="C9188" s="518" t="s">
        <v>2660</v>
      </c>
      <c r="D9188" s="518" t="s">
        <v>5714</v>
      </c>
      <c r="E9188" s="859">
        <v>31</v>
      </c>
      <c r="F9188" s="859">
        <v>0</v>
      </c>
      <c r="G9188" s="518" t="s">
        <v>128</v>
      </c>
      <c r="H9188" s="518" t="s">
        <v>256</v>
      </c>
      <c r="I9188" s="518">
        <v>548529</v>
      </c>
    </row>
    <row r="9189" spans="1:9" x14ac:dyDescent="0.2">
      <c r="A9189" s="518" t="s">
        <v>256</v>
      </c>
      <c r="B9189" s="518">
        <v>548537</v>
      </c>
      <c r="C9189" s="518" t="s">
        <v>2660</v>
      </c>
      <c r="D9189" s="518" t="s">
        <v>5715</v>
      </c>
      <c r="E9189" s="859">
        <v>33</v>
      </c>
      <c r="F9189" s="859">
        <v>0</v>
      </c>
      <c r="G9189" s="518" t="s">
        <v>128</v>
      </c>
      <c r="H9189" s="518" t="s">
        <v>256</v>
      </c>
      <c r="I9189" s="518">
        <v>548537</v>
      </c>
    </row>
    <row r="9190" spans="1:9" x14ac:dyDescent="0.2">
      <c r="A9190" s="518" t="s">
        <v>319</v>
      </c>
      <c r="B9190" s="518">
        <v>548545</v>
      </c>
      <c r="C9190" s="518" t="s">
        <v>2660</v>
      </c>
      <c r="D9190" s="518" t="s">
        <v>9309</v>
      </c>
      <c r="E9190" s="859">
        <v>29</v>
      </c>
      <c r="F9190" s="859">
        <v>29</v>
      </c>
      <c r="G9190" s="518" t="s">
        <v>128</v>
      </c>
      <c r="H9190" s="518" t="s">
        <v>319</v>
      </c>
      <c r="I9190" s="518">
        <v>548545</v>
      </c>
    </row>
    <row r="9191" spans="1:9" x14ac:dyDescent="0.2">
      <c r="A9191" s="518" t="s">
        <v>319</v>
      </c>
      <c r="B9191" s="518">
        <v>548552</v>
      </c>
      <c r="C9191" s="518" t="s">
        <v>2660</v>
      </c>
      <c r="D9191" s="518" t="s">
        <v>9310</v>
      </c>
      <c r="E9191" s="859">
        <v>28</v>
      </c>
      <c r="F9191" s="859">
        <v>28</v>
      </c>
      <c r="G9191" s="518" t="s">
        <v>128</v>
      </c>
      <c r="H9191" s="518" t="s">
        <v>319</v>
      </c>
      <c r="I9191" s="518">
        <v>548552</v>
      </c>
    </row>
    <row r="9192" spans="1:9" x14ac:dyDescent="0.2">
      <c r="A9192" s="518" t="s">
        <v>237</v>
      </c>
      <c r="B9192" s="518">
        <v>548586</v>
      </c>
      <c r="C9192" s="518" t="s">
        <v>2660</v>
      </c>
      <c r="D9192" s="518" t="s">
        <v>5716</v>
      </c>
      <c r="E9192" s="859">
        <v>31</v>
      </c>
      <c r="F9192" s="859">
        <v>31</v>
      </c>
      <c r="G9192" s="518" t="s">
        <v>128</v>
      </c>
      <c r="H9192" s="518" t="s">
        <v>237</v>
      </c>
      <c r="I9192" s="518">
        <v>548586</v>
      </c>
    </row>
    <row r="9193" spans="1:9" x14ac:dyDescent="0.2">
      <c r="A9193" s="518" t="s">
        <v>237</v>
      </c>
      <c r="B9193" s="518">
        <v>548594</v>
      </c>
      <c r="C9193" s="518" t="s">
        <v>2660</v>
      </c>
      <c r="D9193" s="518" t="s">
        <v>5717</v>
      </c>
      <c r="E9193" s="859">
        <v>31</v>
      </c>
      <c r="F9193" s="859">
        <v>31</v>
      </c>
      <c r="G9193" s="518" t="s">
        <v>128</v>
      </c>
      <c r="H9193" s="518" t="s">
        <v>237</v>
      </c>
      <c r="I9193" s="518">
        <v>548594</v>
      </c>
    </row>
    <row r="9194" spans="1:9" x14ac:dyDescent="0.2">
      <c r="A9194" s="518" t="s">
        <v>237</v>
      </c>
      <c r="B9194" s="518">
        <v>548602</v>
      </c>
      <c r="C9194" s="518" t="s">
        <v>2660</v>
      </c>
      <c r="D9194" s="518" t="s">
        <v>5718</v>
      </c>
      <c r="E9194" s="859">
        <v>33</v>
      </c>
      <c r="F9194" s="859">
        <v>33</v>
      </c>
      <c r="G9194" s="518" t="s">
        <v>128</v>
      </c>
      <c r="H9194" s="518" t="s">
        <v>237</v>
      </c>
      <c r="I9194" s="518">
        <v>548602</v>
      </c>
    </row>
    <row r="9195" spans="1:9" x14ac:dyDescent="0.2">
      <c r="A9195" s="518" t="s">
        <v>237</v>
      </c>
      <c r="B9195" s="518">
        <v>548610</v>
      </c>
      <c r="C9195" s="518" t="s">
        <v>2660</v>
      </c>
      <c r="D9195" s="518" t="s">
        <v>5719</v>
      </c>
      <c r="E9195" s="859">
        <v>33</v>
      </c>
      <c r="F9195" s="859">
        <v>33</v>
      </c>
      <c r="G9195" s="518" t="s">
        <v>128</v>
      </c>
      <c r="H9195" s="518" t="s">
        <v>237</v>
      </c>
      <c r="I9195" s="518">
        <v>548610</v>
      </c>
    </row>
    <row r="9196" spans="1:9" x14ac:dyDescent="0.2">
      <c r="A9196" s="518" t="s">
        <v>237</v>
      </c>
      <c r="B9196" s="518">
        <v>548628</v>
      </c>
      <c r="C9196" s="518" t="s">
        <v>2660</v>
      </c>
      <c r="D9196" s="518" t="s">
        <v>5720</v>
      </c>
      <c r="E9196" s="859">
        <v>32</v>
      </c>
      <c r="F9196" s="859">
        <v>32</v>
      </c>
      <c r="G9196" s="518" t="s">
        <v>128</v>
      </c>
      <c r="H9196" s="518" t="s">
        <v>237</v>
      </c>
      <c r="I9196" s="518">
        <v>548628</v>
      </c>
    </row>
    <row r="9197" spans="1:9" x14ac:dyDescent="0.2">
      <c r="A9197" s="518" t="s">
        <v>237</v>
      </c>
      <c r="B9197" s="518">
        <v>548636</v>
      </c>
      <c r="C9197" s="518" t="s">
        <v>2660</v>
      </c>
      <c r="D9197" s="518" t="s">
        <v>5820</v>
      </c>
      <c r="E9197" s="859">
        <v>25</v>
      </c>
      <c r="F9197" s="859">
        <v>25</v>
      </c>
      <c r="G9197" s="518" t="s">
        <v>128</v>
      </c>
      <c r="H9197" s="518" t="s">
        <v>237</v>
      </c>
      <c r="I9197" s="518">
        <v>548636</v>
      </c>
    </row>
    <row r="9198" spans="1:9" x14ac:dyDescent="0.2">
      <c r="A9198" s="518" t="s">
        <v>237</v>
      </c>
      <c r="B9198" s="518">
        <v>548644</v>
      </c>
      <c r="C9198" s="518" t="s">
        <v>2660</v>
      </c>
      <c r="D9198" s="518" t="s">
        <v>5821</v>
      </c>
      <c r="E9198" s="859">
        <v>31</v>
      </c>
      <c r="F9198" s="859">
        <v>31</v>
      </c>
      <c r="G9198" s="518" t="s">
        <v>128</v>
      </c>
      <c r="H9198" s="518" t="s">
        <v>237</v>
      </c>
      <c r="I9198" s="518">
        <v>548644</v>
      </c>
    </row>
    <row r="9199" spans="1:9" x14ac:dyDescent="0.2">
      <c r="A9199" s="518" t="s">
        <v>237</v>
      </c>
      <c r="B9199" s="518">
        <v>548651</v>
      </c>
      <c r="C9199" s="518" t="s">
        <v>2660</v>
      </c>
      <c r="D9199" s="518" t="s">
        <v>5870</v>
      </c>
      <c r="E9199" s="859">
        <v>32</v>
      </c>
      <c r="F9199" s="859">
        <v>32</v>
      </c>
      <c r="G9199" s="518" t="s">
        <v>128</v>
      </c>
      <c r="H9199" s="518" t="s">
        <v>237</v>
      </c>
      <c r="I9199" s="518">
        <v>548651</v>
      </c>
    </row>
    <row r="9200" spans="1:9" x14ac:dyDescent="0.2">
      <c r="A9200" s="518" t="s">
        <v>237</v>
      </c>
      <c r="B9200" s="518">
        <v>548669</v>
      </c>
      <c r="C9200" s="518" t="s">
        <v>2660</v>
      </c>
      <c r="D9200" s="518" t="s">
        <v>5718</v>
      </c>
      <c r="E9200" s="859">
        <v>31</v>
      </c>
      <c r="F9200" s="859">
        <v>31</v>
      </c>
      <c r="G9200" s="518" t="s">
        <v>128</v>
      </c>
      <c r="H9200" s="518" t="s">
        <v>237</v>
      </c>
      <c r="I9200" s="518">
        <v>548669</v>
      </c>
    </row>
    <row r="9201" spans="1:9" x14ac:dyDescent="0.2">
      <c r="A9201" s="518" t="s">
        <v>237</v>
      </c>
      <c r="B9201" s="518">
        <v>548677</v>
      </c>
      <c r="C9201" s="518" t="s">
        <v>2660</v>
      </c>
      <c r="D9201" s="518" t="s">
        <v>5871</v>
      </c>
      <c r="E9201" s="859">
        <v>32</v>
      </c>
      <c r="F9201" s="859">
        <v>32</v>
      </c>
      <c r="G9201" s="518" t="s">
        <v>128</v>
      </c>
      <c r="H9201" s="518" t="s">
        <v>237</v>
      </c>
      <c r="I9201" s="518">
        <v>548677</v>
      </c>
    </row>
    <row r="9202" spans="1:9" x14ac:dyDescent="0.2">
      <c r="A9202" s="518" t="s">
        <v>237</v>
      </c>
      <c r="B9202" s="518">
        <v>548685</v>
      </c>
      <c r="C9202" s="518" t="s">
        <v>2660</v>
      </c>
      <c r="D9202" s="518" t="s">
        <v>5720</v>
      </c>
      <c r="E9202" s="859">
        <v>29</v>
      </c>
      <c r="F9202" s="859">
        <v>29</v>
      </c>
      <c r="G9202" s="518" t="s">
        <v>128</v>
      </c>
      <c r="H9202" s="518" t="s">
        <v>237</v>
      </c>
      <c r="I9202" s="518">
        <v>548685</v>
      </c>
    </row>
    <row r="9203" spans="1:9" x14ac:dyDescent="0.2">
      <c r="A9203" s="518" t="s">
        <v>237</v>
      </c>
      <c r="B9203" s="518">
        <v>548693</v>
      </c>
      <c r="C9203" s="518" t="s">
        <v>2660</v>
      </c>
      <c r="D9203" s="518" t="s">
        <v>5872</v>
      </c>
      <c r="E9203" s="859">
        <v>30</v>
      </c>
      <c r="F9203" s="859">
        <v>30</v>
      </c>
      <c r="G9203" s="518" t="s">
        <v>128</v>
      </c>
      <c r="H9203" s="518" t="s">
        <v>237</v>
      </c>
      <c r="I9203" s="518">
        <v>548693</v>
      </c>
    </row>
    <row r="9204" spans="1:9" x14ac:dyDescent="0.2">
      <c r="A9204" s="518" t="s">
        <v>256</v>
      </c>
      <c r="B9204" s="518">
        <v>548701</v>
      </c>
      <c r="C9204" s="518" t="s">
        <v>2660</v>
      </c>
      <c r="D9204" s="518" t="s">
        <v>5873</v>
      </c>
      <c r="E9204" s="859">
        <v>29</v>
      </c>
      <c r="F9204" s="859">
        <v>0</v>
      </c>
      <c r="G9204" s="518" t="s">
        <v>128</v>
      </c>
      <c r="H9204" s="518" t="s">
        <v>256</v>
      </c>
      <c r="I9204" s="518">
        <v>548701</v>
      </c>
    </row>
    <row r="9205" spans="1:9" x14ac:dyDescent="0.2">
      <c r="A9205" s="518" t="s">
        <v>256</v>
      </c>
      <c r="B9205" s="518">
        <v>548719</v>
      </c>
      <c r="C9205" s="518" t="s">
        <v>2660</v>
      </c>
      <c r="D9205" s="518" t="s">
        <v>5874</v>
      </c>
      <c r="E9205" s="859">
        <v>30</v>
      </c>
      <c r="F9205" s="859">
        <v>0</v>
      </c>
      <c r="G9205" s="518" t="s">
        <v>128</v>
      </c>
      <c r="H9205" s="518" t="s">
        <v>256</v>
      </c>
      <c r="I9205" s="518">
        <v>548719</v>
      </c>
    </row>
    <row r="9206" spans="1:9" x14ac:dyDescent="0.2">
      <c r="A9206" s="518" t="s">
        <v>255</v>
      </c>
      <c r="B9206" s="518">
        <v>548750</v>
      </c>
      <c r="C9206" s="518" t="s">
        <v>2660</v>
      </c>
      <c r="D9206" s="518" t="s">
        <v>5875</v>
      </c>
      <c r="E9206" s="859">
        <v>33</v>
      </c>
      <c r="F9206" s="859">
        <v>0</v>
      </c>
      <c r="G9206" s="518" t="s">
        <v>128</v>
      </c>
      <c r="H9206" s="518" t="s">
        <v>255</v>
      </c>
      <c r="I9206" s="518">
        <v>548750</v>
      </c>
    </row>
    <row r="9207" spans="1:9" x14ac:dyDescent="0.2">
      <c r="A9207" s="518" t="s">
        <v>255</v>
      </c>
      <c r="B9207" s="518">
        <v>548768</v>
      </c>
      <c r="C9207" s="518" t="s">
        <v>2660</v>
      </c>
      <c r="D9207" s="518" t="s">
        <v>5876</v>
      </c>
      <c r="E9207" s="859">
        <v>25</v>
      </c>
      <c r="F9207" s="859">
        <v>0</v>
      </c>
      <c r="G9207" s="518" t="s">
        <v>128</v>
      </c>
      <c r="H9207" s="518" t="s">
        <v>255</v>
      </c>
      <c r="I9207" s="518">
        <v>548768</v>
      </c>
    </row>
    <row r="9208" spans="1:9" x14ac:dyDescent="0.2">
      <c r="A9208" s="518" t="s">
        <v>158</v>
      </c>
      <c r="B9208" s="518">
        <v>548776</v>
      </c>
      <c r="C9208" s="518" t="s">
        <v>2660</v>
      </c>
      <c r="D9208" s="518" t="s">
        <v>6906</v>
      </c>
      <c r="E9208" s="859">
        <v>35</v>
      </c>
      <c r="F9208" s="859">
        <v>0</v>
      </c>
      <c r="G9208" s="518" t="s">
        <v>128</v>
      </c>
      <c r="H9208" s="518" t="s">
        <v>158</v>
      </c>
      <c r="I9208" s="518">
        <v>548776</v>
      </c>
    </row>
    <row r="9209" spans="1:9" x14ac:dyDescent="0.2">
      <c r="A9209" s="518" t="s">
        <v>158</v>
      </c>
      <c r="B9209" s="518">
        <v>548784</v>
      </c>
      <c r="C9209" s="518" t="s">
        <v>2660</v>
      </c>
      <c r="D9209" s="518" t="s">
        <v>9311</v>
      </c>
      <c r="E9209" s="859">
        <v>36</v>
      </c>
      <c r="F9209" s="859">
        <v>0</v>
      </c>
      <c r="G9209" s="518" t="s">
        <v>128</v>
      </c>
      <c r="H9209" s="518" t="s">
        <v>158</v>
      </c>
      <c r="I9209" s="518">
        <v>548784</v>
      </c>
    </row>
    <row r="9210" spans="1:9" x14ac:dyDescent="0.2">
      <c r="A9210" s="518" t="s">
        <v>158</v>
      </c>
      <c r="B9210" s="518">
        <v>548792</v>
      </c>
      <c r="C9210" s="518" t="s">
        <v>2660</v>
      </c>
      <c r="D9210" s="518" t="s">
        <v>6907</v>
      </c>
      <c r="E9210" s="859">
        <v>33</v>
      </c>
      <c r="F9210" s="859">
        <v>0</v>
      </c>
      <c r="G9210" s="518" t="s">
        <v>128</v>
      </c>
      <c r="H9210" s="518" t="s">
        <v>158</v>
      </c>
      <c r="I9210" s="518">
        <v>548792</v>
      </c>
    </row>
    <row r="9211" spans="1:9" x14ac:dyDescent="0.2">
      <c r="A9211" s="518" t="s">
        <v>158</v>
      </c>
      <c r="B9211" s="518">
        <v>548800</v>
      </c>
      <c r="C9211" s="518" t="s">
        <v>2660</v>
      </c>
      <c r="D9211" s="518" t="s">
        <v>6908</v>
      </c>
      <c r="E9211" s="859">
        <v>30</v>
      </c>
      <c r="F9211" s="859">
        <v>0</v>
      </c>
      <c r="G9211" s="518" t="s">
        <v>128</v>
      </c>
      <c r="H9211" s="518" t="s">
        <v>158</v>
      </c>
      <c r="I9211" s="518">
        <v>310417</v>
      </c>
    </row>
    <row r="9212" spans="1:9" x14ac:dyDescent="0.2">
      <c r="A9212" s="518" t="s">
        <v>292</v>
      </c>
      <c r="B9212" s="518">
        <v>548826</v>
      </c>
      <c r="C9212" s="518" t="s">
        <v>2660</v>
      </c>
      <c r="D9212" s="518" t="s">
        <v>6908</v>
      </c>
      <c r="E9212" s="859">
        <v>31</v>
      </c>
      <c r="F9212" s="859">
        <v>0</v>
      </c>
      <c r="G9212" s="518" t="s">
        <v>128</v>
      </c>
      <c r="H9212" s="518" t="s">
        <v>292</v>
      </c>
      <c r="I9212" s="518">
        <v>548826</v>
      </c>
    </row>
    <row r="9213" spans="1:9" x14ac:dyDescent="0.2">
      <c r="A9213" s="518" t="s">
        <v>292</v>
      </c>
      <c r="B9213" s="518">
        <v>548834</v>
      </c>
      <c r="C9213" s="518" t="s">
        <v>2660</v>
      </c>
      <c r="D9213" s="518" t="s">
        <v>6909</v>
      </c>
      <c r="E9213" s="859">
        <v>33</v>
      </c>
      <c r="F9213" s="859">
        <v>0</v>
      </c>
      <c r="G9213" s="518" t="s">
        <v>128</v>
      </c>
      <c r="H9213" s="518" t="s">
        <v>292</v>
      </c>
      <c r="I9213" s="518">
        <v>548834</v>
      </c>
    </row>
    <row r="9214" spans="1:9" x14ac:dyDescent="0.2">
      <c r="A9214" s="518" t="s">
        <v>292</v>
      </c>
      <c r="B9214" s="518">
        <v>548842</v>
      </c>
      <c r="C9214" s="518" t="s">
        <v>2660</v>
      </c>
      <c r="D9214" s="518" t="s">
        <v>5967</v>
      </c>
      <c r="E9214" s="859">
        <v>29</v>
      </c>
      <c r="F9214" s="859">
        <v>0</v>
      </c>
      <c r="G9214" s="518" t="s">
        <v>128</v>
      </c>
      <c r="H9214" s="518" t="s">
        <v>292</v>
      </c>
      <c r="I9214" s="518">
        <v>548842</v>
      </c>
    </row>
    <row r="9215" spans="1:9" x14ac:dyDescent="0.2">
      <c r="A9215" s="518" t="s">
        <v>237</v>
      </c>
      <c r="B9215" s="518">
        <v>548875</v>
      </c>
      <c r="C9215" s="518" t="s">
        <v>2660</v>
      </c>
      <c r="D9215" s="518" t="s">
        <v>6910</v>
      </c>
      <c r="E9215" s="859">
        <v>36</v>
      </c>
      <c r="F9215" s="859">
        <v>36</v>
      </c>
      <c r="G9215" s="518" t="s">
        <v>128</v>
      </c>
      <c r="H9215" s="518" t="s">
        <v>237</v>
      </c>
      <c r="I9215" s="518">
        <v>548875</v>
      </c>
    </row>
    <row r="9216" spans="1:9" x14ac:dyDescent="0.2">
      <c r="A9216" s="518" t="s">
        <v>237</v>
      </c>
      <c r="B9216" s="518">
        <v>548883</v>
      </c>
      <c r="C9216" s="518" t="s">
        <v>2660</v>
      </c>
      <c r="D9216" s="518" t="s">
        <v>6911</v>
      </c>
      <c r="E9216" s="859">
        <v>35</v>
      </c>
      <c r="F9216" s="859">
        <v>35</v>
      </c>
      <c r="G9216" s="518" t="s">
        <v>128</v>
      </c>
      <c r="H9216" s="518" t="s">
        <v>237</v>
      </c>
      <c r="I9216" s="518">
        <v>548883</v>
      </c>
    </row>
    <row r="9217" spans="1:9" x14ac:dyDescent="0.2">
      <c r="A9217" s="518" t="s">
        <v>181</v>
      </c>
      <c r="B9217" s="518">
        <v>548891</v>
      </c>
      <c r="C9217" s="518" t="s">
        <v>2660</v>
      </c>
      <c r="D9217" s="518" t="s">
        <v>5968</v>
      </c>
      <c r="E9217" s="859">
        <v>32</v>
      </c>
      <c r="F9217" s="859">
        <v>0</v>
      </c>
      <c r="G9217" s="518" t="s">
        <v>128</v>
      </c>
      <c r="H9217" s="518" t="s">
        <v>181</v>
      </c>
      <c r="I9217" s="518">
        <v>548891</v>
      </c>
    </row>
    <row r="9218" spans="1:9" x14ac:dyDescent="0.2">
      <c r="A9218" s="518" t="s">
        <v>181</v>
      </c>
      <c r="B9218" s="518">
        <v>548909</v>
      </c>
      <c r="C9218" s="518" t="s">
        <v>2660</v>
      </c>
      <c r="D9218" s="518" t="s">
        <v>5969</v>
      </c>
      <c r="E9218" s="859">
        <v>22</v>
      </c>
      <c r="F9218" s="859">
        <v>0</v>
      </c>
      <c r="G9218" s="518" t="s">
        <v>128</v>
      </c>
      <c r="H9218" s="518" t="s">
        <v>181</v>
      </c>
      <c r="I9218" s="518">
        <v>548909</v>
      </c>
    </row>
    <row r="9219" spans="1:9" x14ac:dyDescent="0.2">
      <c r="A9219" s="518" t="s">
        <v>181</v>
      </c>
      <c r="B9219" s="518">
        <v>548917</v>
      </c>
      <c r="C9219" s="518" t="s">
        <v>2660</v>
      </c>
      <c r="D9219" s="518" t="s">
        <v>5970</v>
      </c>
      <c r="E9219" s="859">
        <v>24</v>
      </c>
      <c r="F9219" s="859">
        <v>0</v>
      </c>
      <c r="G9219" s="518" t="s">
        <v>128</v>
      </c>
      <c r="H9219" s="518" t="s">
        <v>181</v>
      </c>
      <c r="I9219" s="518">
        <v>548917</v>
      </c>
    </row>
    <row r="9220" spans="1:9" x14ac:dyDescent="0.2">
      <c r="A9220" s="518" t="s">
        <v>181</v>
      </c>
      <c r="B9220" s="518">
        <v>548925</v>
      </c>
      <c r="C9220" s="518" t="s">
        <v>2660</v>
      </c>
      <c r="D9220" s="518" t="s">
        <v>5267</v>
      </c>
      <c r="E9220" s="859">
        <v>21</v>
      </c>
      <c r="F9220" s="859">
        <v>0</v>
      </c>
      <c r="G9220" s="518" t="s">
        <v>128</v>
      </c>
      <c r="H9220" s="518" t="s">
        <v>181</v>
      </c>
      <c r="I9220" s="518">
        <v>548925</v>
      </c>
    </row>
    <row r="9221" spans="1:9" x14ac:dyDescent="0.2">
      <c r="A9221" s="518" t="s">
        <v>181</v>
      </c>
      <c r="B9221" s="518">
        <v>548933</v>
      </c>
      <c r="C9221" s="518" t="s">
        <v>2660</v>
      </c>
      <c r="D9221" s="518" t="s">
        <v>5523</v>
      </c>
      <c r="E9221" s="859">
        <v>19</v>
      </c>
      <c r="F9221" s="859">
        <v>0</v>
      </c>
      <c r="G9221" s="518" t="s">
        <v>128</v>
      </c>
      <c r="H9221" s="518" t="s">
        <v>181</v>
      </c>
      <c r="I9221" s="518">
        <v>548933</v>
      </c>
    </row>
    <row r="9222" spans="1:9" x14ac:dyDescent="0.2">
      <c r="A9222" s="518" t="s">
        <v>181</v>
      </c>
      <c r="B9222" s="518">
        <v>548941</v>
      </c>
      <c r="C9222" s="518" t="s">
        <v>2660</v>
      </c>
      <c r="D9222" s="518" t="s">
        <v>5971</v>
      </c>
      <c r="E9222" s="859">
        <v>26</v>
      </c>
      <c r="F9222" s="859">
        <v>0</v>
      </c>
      <c r="G9222" s="518" t="s">
        <v>128</v>
      </c>
      <c r="H9222" s="518" t="s">
        <v>181</v>
      </c>
      <c r="I9222" s="518">
        <v>548941</v>
      </c>
    </row>
    <row r="9223" spans="1:9" x14ac:dyDescent="0.2">
      <c r="A9223" s="518" t="s">
        <v>181</v>
      </c>
      <c r="B9223" s="518">
        <v>548958</v>
      </c>
      <c r="C9223" s="518" t="s">
        <v>2660</v>
      </c>
      <c r="D9223" s="518" t="s">
        <v>5971</v>
      </c>
      <c r="E9223" s="859">
        <v>22</v>
      </c>
      <c r="F9223" s="859">
        <v>0</v>
      </c>
      <c r="G9223" s="518" t="s">
        <v>128</v>
      </c>
      <c r="H9223" s="518" t="s">
        <v>181</v>
      </c>
      <c r="I9223" s="518">
        <v>548958</v>
      </c>
    </row>
    <row r="9224" spans="1:9" x14ac:dyDescent="0.2">
      <c r="A9224" s="518" t="s">
        <v>181</v>
      </c>
      <c r="B9224" s="518">
        <v>548966</v>
      </c>
      <c r="C9224" s="518" t="s">
        <v>2660</v>
      </c>
      <c r="D9224" s="518" t="s">
        <v>6912</v>
      </c>
      <c r="E9224" s="859">
        <v>24</v>
      </c>
      <c r="F9224" s="859">
        <v>0</v>
      </c>
      <c r="G9224" s="518" t="s">
        <v>128</v>
      </c>
      <c r="H9224" s="518" t="s">
        <v>181</v>
      </c>
      <c r="I9224" s="518">
        <v>548966</v>
      </c>
    </row>
    <row r="9225" spans="1:9" x14ac:dyDescent="0.2">
      <c r="A9225" s="518" t="s">
        <v>181</v>
      </c>
      <c r="B9225" s="518">
        <v>548974</v>
      </c>
      <c r="C9225" s="518" t="s">
        <v>2660</v>
      </c>
      <c r="D9225" s="518" t="s">
        <v>6913</v>
      </c>
      <c r="E9225" s="859">
        <v>27</v>
      </c>
      <c r="F9225" s="859">
        <v>0</v>
      </c>
      <c r="G9225" s="518" t="s">
        <v>128</v>
      </c>
      <c r="H9225" s="518" t="s">
        <v>181</v>
      </c>
      <c r="I9225" s="518">
        <v>548974</v>
      </c>
    </row>
    <row r="9226" spans="1:9" x14ac:dyDescent="0.2">
      <c r="A9226" s="518" t="s">
        <v>181</v>
      </c>
      <c r="B9226" s="518">
        <v>548982</v>
      </c>
      <c r="C9226" s="518" t="s">
        <v>2660</v>
      </c>
      <c r="D9226" s="518" t="s">
        <v>6914</v>
      </c>
      <c r="E9226" s="859">
        <v>22</v>
      </c>
      <c r="F9226" s="859">
        <v>0</v>
      </c>
      <c r="G9226" s="518" t="s">
        <v>128</v>
      </c>
      <c r="H9226" s="518" t="s">
        <v>181</v>
      </c>
      <c r="I9226" s="518">
        <v>548982</v>
      </c>
    </row>
    <row r="9227" spans="1:9" x14ac:dyDescent="0.2">
      <c r="A9227" s="518" t="s">
        <v>181</v>
      </c>
      <c r="B9227" s="518">
        <v>548990</v>
      </c>
      <c r="C9227" s="518" t="s">
        <v>2660</v>
      </c>
      <c r="D9227" s="518" t="s">
        <v>6915</v>
      </c>
      <c r="E9227" s="859">
        <v>23</v>
      </c>
      <c r="F9227" s="859">
        <v>0</v>
      </c>
      <c r="G9227" s="518" t="s">
        <v>128</v>
      </c>
      <c r="H9227" s="518" t="s">
        <v>181</v>
      </c>
      <c r="I9227" s="518">
        <v>548990</v>
      </c>
    </row>
    <row r="9228" spans="1:9" x14ac:dyDescent="0.2">
      <c r="A9228" s="518" t="s">
        <v>181</v>
      </c>
      <c r="B9228" s="518">
        <v>549006</v>
      </c>
      <c r="C9228" s="518" t="s">
        <v>2660</v>
      </c>
      <c r="D9228" s="518" t="s">
        <v>6916</v>
      </c>
      <c r="E9228" s="859">
        <v>31</v>
      </c>
      <c r="F9228" s="859">
        <v>0</v>
      </c>
      <c r="G9228" s="518" t="s">
        <v>128</v>
      </c>
      <c r="H9228" s="518" t="s">
        <v>181</v>
      </c>
      <c r="I9228" s="518">
        <v>549006</v>
      </c>
    </row>
    <row r="9229" spans="1:9" x14ac:dyDescent="0.2">
      <c r="A9229" s="518" t="s">
        <v>181</v>
      </c>
      <c r="B9229" s="518">
        <v>549022</v>
      </c>
      <c r="C9229" s="518" t="s">
        <v>2660</v>
      </c>
      <c r="D9229" s="518" t="s">
        <v>5259</v>
      </c>
      <c r="E9229" s="859">
        <v>30</v>
      </c>
      <c r="F9229" s="859">
        <v>0</v>
      </c>
      <c r="G9229" s="518" t="s">
        <v>128</v>
      </c>
      <c r="H9229" s="518" t="s">
        <v>181</v>
      </c>
      <c r="I9229" s="518">
        <v>549022</v>
      </c>
    </row>
    <row r="9230" spans="1:9" x14ac:dyDescent="0.2">
      <c r="A9230" s="518" t="s">
        <v>181</v>
      </c>
      <c r="B9230" s="518">
        <v>549030</v>
      </c>
      <c r="C9230" s="518" t="s">
        <v>2660</v>
      </c>
      <c r="D9230" s="518" t="s">
        <v>5260</v>
      </c>
      <c r="E9230" s="859">
        <v>29</v>
      </c>
      <c r="F9230" s="859">
        <v>0</v>
      </c>
      <c r="G9230" s="518" t="s">
        <v>128</v>
      </c>
      <c r="H9230" s="518" t="s">
        <v>181</v>
      </c>
      <c r="I9230" s="518">
        <v>549030</v>
      </c>
    </row>
    <row r="9231" spans="1:9" x14ac:dyDescent="0.2">
      <c r="A9231" s="518" t="s">
        <v>181</v>
      </c>
      <c r="B9231" s="518">
        <v>549048</v>
      </c>
      <c r="C9231" s="518" t="s">
        <v>2660</v>
      </c>
      <c r="D9231" s="518" t="s">
        <v>5261</v>
      </c>
      <c r="E9231" s="859">
        <v>30</v>
      </c>
      <c r="F9231" s="859">
        <v>0</v>
      </c>
      <c r="G9231" s="518" t="s">
        <v>128</v>
      </c>
      <c r="H9231" s="518" t="s">
        <v>181</v>
      </c>
      <c r="I9231" s="518">
        <v>549048</v>
      </c>
    </row>
    <row r="9232" spans="1:9" x14ac:dyDescent="0.2">
      <c r="A9232" s="518" t="s">
        <v>181</v>
      </c>
      <c r="B9232" s="518">
        <v>549055</v>
      </c>
      <c r="C9232" s="518" t="s">
        <v>2660</v>
      </c>
      <c r="D9232" s="518" t="s">
        <v>5302</v>
      </c>
      <c r="E9232" s="859">
        <v>24</v>
      </c>
      <c r="F9232" s="859">
        <v>0</v>
      </c>
      <c r="G9232" s="518" t="s">
        <v>128</v>
      </c>
      <c r="H9232" s="518" t="s">
        <v>181</v>
      </c>
      <c r="I9232" s="518">
        <v>549055</v>
      </c>
    </row>
    <row r="9233" spans="1:9" x14ac:dyDescent="0.2">
      <c r="A9233" s="518" t="s">
        <v>181</v>
      </c>
      <c r="B9233" s="518">
        <v>549063</v>
      </c>
      <c r="C9233" s="518" t="s">
        <v>2660</v>
      </c>
      <c r="D9233" s="518" t="s">
        <v>7757</v>
      </c>
      <c r="E9233" s="859">
        <v>29</v>
      </c>
      <c r="F9233" s="859">
        <v>0</v>
      </c>
      <c r="G9233" s="518" t="s">
        <v>128</v>
      </c>
      <c r="H9233" s="518" t="s">
        <v>181</v>
      </c>
      <c r="I9233" s="518">
        <v>549063</v>
      </c>
    </row>
    <row r="9234" spans="1:9" x14ac:dyDescent="0.2">
      <c r="A9234" s="518" t="s">
        <v>181</v>
      </c>
      <c r="B9234" s="518">
        <v>549071</v>
      </c>
      <c r="C9234" s="518" t="s">
        <v>2660</v>
      </c>
      <c r="D9234" s="518" t="s">
        <v>7758</v>
      </c>
      <c r="E9234" s="859">
        <v>31</v>
      </c>
      <c r="F9234" s="859">
        <v>0</v>
      </c>
      <c r="G9234" s="518" t="s">
        <v>128</v>
      </c>
      <c r="H9234" s="518" t="s">
        <v>181</v>
      </c>
      <c r="I9234" s="518">
        <v>549071</v>
      </c>
    </row>
    <row r="9235" spans="1:9" x14ac:dyDescent="0.2">
      <c r="A9235" s="518" t="s">
        <v>181</v>
      </c>
      <c r="B9235" s="518">
        <v>549089</v>
      </c>
      <c r="C9235" s="518" t="s">
        <v>2660</v>
      </c>
      <c r="D9235" s="518" t="s">
        <v>7759</v>
      </c>
      <c r="E9235" s="859">
        <v>31</v>
      </c>
      <c r="F9235" s="859">
        <v>0</v>
      </c>
      <c r="G9235" s="518" t="s">
        <v>128</v>
      </c>
      <c r="H9235" s="518" t="s">
        <v>181</v>
      </c>
      <c r="I9235" s="518">
        <v>549089</v>
      </c>
    </row>
    <row r="9236" spans="1:9" x14ac:dyDescent="0.2">
      <c r="A9236" s="518" t="s">
        <v>181</v>
      </c>
      <c r="B9236" s="518">
        <v>549097</v>
      </c>
      <c r="C9236" s="518" t="s">
        <v>2660</v>
      </c>
      <c r="D9236" s="518" t="s">
        <v>7760</v>
      </c>
      <c r="E9236" s="859">
        <v>22</v>
      </c>
      <c r="F9236" s="859">
        <v>0</v>
      </c>
      <c r="G9236" s="518" t="s">
        <v>128</v>
      </c>
      <c r="H9236" s="518" t="s">
        <v>181</v>
      </c>
      <c r="I9236" s="518">
        <v>549097</v>
      </c>
    </row>
    <row r="9237" spans="1:9" x14ac:dyDescent="0.2">
      <c r="A9237" s="518" t="s">
        <v>181</v>
      </c>
      <c r="B9237" s="518">
        <v>549105</v>
      </c>
      <c r="C9237" s="518" t="s">
        <v>2660</v>
      </c>
      <c r="D9237" s="518" t="s">
        <v>7761</v>
      </c>
      <c r="E9237" s="859">
        <v>21</v>
      </c>
      <c r="F9237" s="859">
        <v>0</v>
      </c>
      <c r="G9237" s="518" t="s">
        <v>128</v>
      </c>
      <c r="H9237" s="518" t="s">
        <v>181</v>
      </c>
      <c r="I9237" s="518">
        <v>549105</v>
      </c>
    </row>
    <row r="9238" spans="1:9" x14ac:dyDescent="0.2">
      <c r="A9238" s="518" t="s">
        <v>181</v>
      </c>
      <c r="B9238" s="518">
        <v>549113</v>
      </c>
      <c r="C9238" s="518" t="s">
        <v>2660</v>
      </c>
      <c r="D9238" s="518" t="s">
        <v>7762</v>
      </c>
      <c r="E9238" s="859">
        <v>22</v>
      </c>
      <c r="F9238" s="859">
        <v>0</v>
      </c>
      <c r="G9238" s="518" t="s">
        <v>128</v>
      </c>
      <c r="H9238" s="518" t="s">
        <v>181</v>
      </c>
      <c r="I9238" s="518">
        <v>549113</v>
      </c>
    </row>
    <row r="9239" spans="1:9" x14ac:dyDescent="0.2">
      <c r="A9239" s="518" t="s">
        <v>181</v>
      </c>
      <c r="B9239" s="518">
        <v>549121</v>
      </c>
      <c r="C9239" s="518" t="s">
        <v>2660</v>
      </c>
      <c r="D9239" s="518" t="s">
        <v>7763</v>
      </c>
      <c r="E9239" s="859">
        <v>22</v>
      </c>
      <c r="F9239" s="859">
        <v>0</v>
      </c>
      <c r="G9239" s="518" t="s">
        <v>128</v>
      </c>
      <c r="H9239" s="518" t="s">
        <v>181</v>
      </c>
      <c r="I9239" s="518">
        <v>549121</v>
      </c>
    </row>
    <row r="9240" spans="1:9" x14ac:dyDescent="0.2">
      <c r="A9240" s="518" t="s">
        <v>256</v>
      </c>
      <c r="B9240" s="518">
        <v>549147</v>
      </c>
      <c r="C9240" s="518" t="s">
        <v>2660</v>
      </c>
      <c r="D9240" s="518" t="s">
        <v>1342</v>
      </c>
      <c r="E9240" s="859">
        <v>24</v>
      </c>
      <c r="F9240" s="859">
        <v>9</v>
      </c>
      <c r="G9240" s="518" t="s">
        <v>128</v>
      </c>
      <c r="H9240" s="518" t="s">
        <v>256</v>
      </c>
      <c r="I9240" s="518">
        <v>549147</v>
      </c>
    </row>
    <row r="9241" spans="1:9" x14ac:dyDescent="0.2">
      <c r="A9241" s="518" t="s">
        <v>181</v>
      </c>
      <c r="B9241" s="518">
        <v>549154</v>
      </c>
      <c r="C9241" s="518" t="s">
        <v>2660</v>
      </c>
      <c r="D9241" s="518" t="s">
        <v>5303</v>
      </c>
      <c r="E9241" s="859">
        <v>17</v>
      </c>
      <c r="F9241" s="859">
        <v>0</v>
      </c>
      <c r="G9241" s="518" t="s">
        <v>128</v>
      </c>
      <c r="H9241" s="518" t="s">
        <v>181</v>
      </c>
      <c r="I9241" s="518">
        <v>549154</v>
      </c>
    </row>
    <row r="9242" spans="1:9" x14ac:dyDescent="0.2">
      <c r="A9242" s="518" t="s">
        <v>181</v>
      </c>
      <c r="B9242" s="518">
        <v>549162</v>
      </c>
      <c r="C9242" s="518" t="s">
        <v>2660</v>
      </c>
      <c r="D9242" s="518" t="s">
        <v>5304</v>
      </c>
      <c r="E9242" s="859">
        <v>20</v>
      </c>
      <c r="F9242" s="859">
        <v>0</v>
      </c>
      <c r="G9242" s="518" t="s">
        <v>128</v>
      </c>
      <c r="H9242" s="518" t="s">
        <v>181</v>
      </c>
      <c r="I9242" s="518">
        <v>549162</v>
      </c>
    </row>
    <row r="9243" spans="1:9" x14ac:dyDescent="0.2">
      <c r="A9243" s="518" t="s">
        <v>181</v>
      </c>
      <c r="B9243" s="518">
        <v>549170</v>
      </c>
      <c r="C9243" s="518" t="s">
        <v>2660</v>
      </c>
      <c r="D9243" s="518" t="s">
        <v>5359</v>
      </c>
      <c r="E9243" s="859">
        <v>30</v>
      </c>
      <c r="F9243" s="859">
        <v>0</v>
      </c>
      <c r="G9243" s="518" t="s">
        <v>128</v>
      </c>
      <c r="H9243" s="518" t="s">
        <v>181</v>
      </c>
      <c r="I9243" s="518">
        <v>549170</v>
      </c>
    </row>
    <row r="9244" spans="1:9" x14ac:dyDescent="0.2">
      <c r="A9244" s="518" t="s">
        <v>181</v>
      </c>
      <c r="B9244" s="518">
        <v>549188</v>
      </c>
      <c r="C9244" s="518" t="s">
        <v>2660</v>
      </c>
      <c r="D9244" s="518" t="s">
        <v>5360</v>
      </c>
      <c r="E9244" s="859">
        <v>28</v>
      </c>
      <c r="F9244" s="859">
        <v>0</v>
      </c>
      <c r="G9244" s="518" t="s">
        <v>128</v>
      </c>
      <c r="H9244" s="518" t="s">
        <v>181</v>
      </c>
      <c r="I9244" s="518">
        <v>549188</v>
      </c>
    </row>
    <row r="9245" spans="1:9" x14ac:dyDescent="0.2">
      <c r="A9245" s="518" t="s">
        <v>181</v>
      </c>
      <c r="B9245" s="518">
        <v>549196</v>
      </c>
      <c r="C9245" s="518" t="s">
        <v>2660</v>
      </c>
      <c r="D9245" s="518" t="s">
        <v>5361</v>
      </c>
      <c r="E9245" s="859">
        <v>30</v>
      </c>
      <c r="F9245" s="859">
        <v>0</v>
      </c>
      <c r="G9245" s="518" t="s">
        <v>128</v>
      </c>
      <c r="H9245" s="518" t="s">
        <v>181</v>
      </c>
      <c r="I9245" s="518">
        <v>549196</v>
      </c>
    </row>
    <row r="9246" spans="1:9" x14ac:dyDescent="0.2">
      <c r="A9246" s="518" t="s">
        <v>181</v>
      </c>
      <c r="B9246" s="518">
        <v>549204</v>
      </c>
      <c r="C9246" s="518" t="s">
        <v>2660</v>
      </c>
      <c r="D9246" s="518" t="s">
        <v>5400</v>
      </c>
      <c r="E9246" s="859">
        <v>28</v>
      </c>
      <c r="F9246" s="859">
        <v>0</v>
      </c>
      <c r="G9246" s="518" t="s">
        <v>128</v>
      </c>
      <c r="H9246" s="518" t="s">
        <v>181</v>
      </c>
      <c r="I9246" s="518">
        <v>549204</v>
      </c>
    </row>
    <row r="9247" spans="1:9" x14ac:dyDescent="0.2">
      <c r="A9247" s="518" t="s">
        <v>181</v>
      </c>
      <c r="B9247" s="518">
        <v>549212</v>
      </c>
      <c r="C9247" s="518" t="s">
        <v>2660</v>
      </c>
      <c r="D9247" s="518" t="s">
        <v>5401</v>
      </c>
      <c r="E9247" s="859">
        <v>17</v>
      </c>
      <c r="F9247" s="859">
        <v>0</v>
      </c>
      <c r="G9247" s="518" t="s">
        <v>128</v>
      </c>
      <c r="H9247" s="518" t="s">
        <v>181</v>
      </c>
      <c r="I9247" s="518">
        <v>549212</v>
      </c>
    </row>
    <row r="9248" spans="1:9" x14ac:dyDescent="0.2">
      <c r="A9248" s="518" t="s">
        <v>181</v>
      </c>
      <c r="B9248" s="518">
        <v>549220</v>
      </c>
      <c r="C9248" s="518" t="s">
        <v>2660</v>
      </c>
      <c r="D9248" s="518" t="s">
        <v>5402</v>
      </c>
      <c r="E9248" s="859">
        <v>29</v>
      </c>
      <c r="F9248" s="859">
        <v>0</v>
      </c>
      <c r="G9248" s="518" t="s">
        <v>128</v>
      </c>
      <c r="H9248" s="518" t="s">
        <v>181</v>
      </c>
      <c r="I9248" s="518">
        <v>549220</v>
      </c>
    </row>
    <row r="9249" spans="1:9" x14ac:dyDescent="0.2">
      <c r="A9249" s="518" t="s">
        <v>181</v>
      </c>
      <c r="B9249" s="518">
        <v>549238</v>
      </c>
      <c r="C9249" s="518" t="s">
        <v>2660</v>
      </c>
      <c r="D9249" s="518" t="s">
        <v>5403</v>
      </c>
      <c r="E9249" s="859">
        <v>34</v>
      </c>
      <c r="F9249" s="859">
        <v>0</v>
      </c>
      <c r="G9249" s="518" t="s">
        <v>128</v>
      </c>
      <c r="H9249" s="518" t="s">
        <v>181</v>
      </c>
      <c r="I9249" s="518">
        <v>549238</v>
      </c>
    </row>
    <row r="9250" spans="1:9" x14ac:dyDescent="0.2">
      <c r="A9250" s="518" t="s">
        <v>181</v>
      </c>
      <c r="B9250" s="518">
        <v>549246</v>
      </c>
      <c r="C9250" s="518" t="s">
        <v>2660</v>
      </c>
      <c r="D9250" s="518" t="s">
        <v>5404</v>
      </c>
      <c r="E9250" s="859">
        <v>31</v>
      </c>
      <c r="F9250" s="859">
        <v>0</v>
      </c>
      <c r="G9250" s="518" t="s">
        <v>128</v>
      </c>
      <c r="H9250" s="518" t="s">
        <v>181</v>
      </c>
      <c r="I9250" s="518">
        <v>549246</v>
      </c>
    </row>
    <row r="9251" spans="1:9" x14ac:dyDescent="0.2">
      <c r="A9251" s="518" t="s">
        <v>181</v>
      </c>
      <c r="B9251" s="518">
        <v>549253</v>
      </c>
      <c r="C9251" s="518" t="s">
        <v>2660</v>
      </c>
      <c r="D9251" s="518" t="s">
        <v>5405</v>
      </c>
      <c r="E9251" s="859">
        <v>30</v>
      </c>
      <c r="F9251" s="859">
        <v>0</v>
      </c>
      <c r="G9251" s="518" t="s">
        <v>128</v>
      </c>
      <c r="H9251" s="518" t="s">
        <v>181</v>
      </c>
      <c r="I9251" s="518">
        <v>549253</v>
      </c>
    </row>
    <row r="9252" spans="1:9" x14ac:dyDescent="0.2">
      <c r="A9252" s="518" t="s">
        <v>181</v>
      </c>
      <c r="B9252" s="518">
        <v>549261</v>
      </c>
      <c r="C9252" s="518" t="s">
        <v>2660</v>
      </c>
      <c r="D9252" s="518" t="s">
        <v>5406</v>
      </c>
      <c r="E9252" s="859">
        <v>29</v>
      </c>
      <c r="F9252" s="859">
        <v>0</v>
      </c>
      <c r="G9252" s="518" t="s">
        <v>128</v>
      </c>
      <c r="H9252" s="518" t="s">
        <v>181</v>
      </c>
      <c r="I9252" s="518">
        <v>549261</v>
      </c>
    </row>
    <row r="9253" spans="1:9" x14ac:dyDescent="0.2">
      <c r="A9253" s="518" t="s">
        <v>181</v>
      </c>
      <c r="B9253" s="518">
        <v>549279</v>
      </c>
      <c r="C9253" s="518" t="s">
        <v>2660</v>
      </c>
      <c r="D9253" s="518" t="s">
        <v>5407</v>
      </c>
      <c r="E9253" s="859">
        <v>29</v>
      </c>
      <c r="F9253" s="859">
        <v>0</v>
      </c>
      <c r="G9253" s="518" t="s">
        <v>128</v>
      </c>
      <c r="H9253" s="518" t="s">
        <v>181</v>
      </c>
      <c r="I9253" s="518">
        <v>549279</v>
      </c>
    </row>
    <row r="9254" spans="1:9" x14ac:dyDescent="0.2">
      <c r="A9254" s="518" t="s">
        <v>181</v>
      </c>
      <c r="B9254" s="518">
        <v>549287</v>
      </c>
      <c r="C9254" s="518" t="s">
        <v>2660</v>
      </c>
      <c r="D9254" s="518" t="s">
        <v>9312</v>
      </c>
      <c r="E9254" s="859">
        <v>26</v>
      </c>
      <c r="F9254" s="859">
        <v>0</v>
      </c>
      <c r="G9254" s="518" t="s">
        <v>128</v>
      </c>
      <c r="H9254" s="518" t="s">
        <v>181</v>
      </c>
      <c r="I9254" s="518">
        <v>549287</v>
      </c>
    </row>
    <row r="9255" spans="1:9" x14ac:dyDescent="0.2">
      <c r="A9255" s="518" t="s">
        <v>181</v>
      </c>
      <c r="B9255" s="518">
        <v>549295</v>
      </c>
      <c r="C9255" s="518" t="s">
        <v>2660</v>
      </c>
      <c r="D9255" s="518" t="s">
        <v>9313</v>
      </c>
      <c r="E9255" s="859">
        <v>17</v>
      </c>
      <c r="F9255" s="859">
        <v>0</v>
      </c>
      <c r="G9255" s="518" t="s">
        <v>128</v>
      </c>
      <c r="H9255" s="518" t="s">
        <v>181</v>
      </c>
      <c r="I9255" s="518">
        <v>549295</v>
      </c>
    </row>
    <row r="9256" spans="1:9" x14ac:dyDescent="0.2">
      <c r="A9256" s="518" t="s">
        <v>181</v>
      </c>
      <c r="B9256" s="518">
        <v>549311</v>
      </c>
      <c r="C9256" s="518" t="s">
        <v>2660</v>
      </c>
      <c r="D9256" s="518" t="s">
        <v>5408</v>
      </c>
      <c r="E9256" s="859">
        <v>20</v>
      </c>
      <c r="F9256" s="859">
        <v>0</v>
      </c>
      <c r="G9256" s="518" t="s">
        <v>128</v>
      </c>
      <c r="H9256" s="518" t="s">
        <v>181</v>
      </c>
      <c r="I9256" s="518">
        <v>549311</v>
      </c>
    </row>
    <row r="9257" spans="1:9" x14ac:dyDescent="0.2">
      <c r="A9257" s="518" t="s">
        <v>181</v>
      </c>
      <c r="B9257" s="518">
        <v>549329</v>
      </c>
      <c r="C9257" s="518" t="s">
        <v>2660</v>
      </c>
      <c r="D9257" s="518" t="s">
        <v>5409</v>
      </c>
      <c r="E9257" s="859">
        <v>22</v>
      </c>
      <c r="F9257" s="859">
        <v>0</v>
      </c>
      <c r="G9257" s="518" t="s">
        <v>128</v>
      </c>
      <c r="H9257" s="518" t="s">
        <v>181</v>
      </c>
      <c r="I9257" s="518">
        <v>549329</v>
      </c>
    </row>
    <row r="9258" spans="1:9" x14ac:dyDescent="0.2">
      <c r="A9258" s="518" t="s">
        <v>181</v>
      </c>
      <c r="B9258" s="518">
        <v>549337</v>
      </c>
      <c r="C9258" s="518" t="s">
        <v>2660</v>
      </c>
      <c r="D9258" s="518" t="s">
        <v>5410</v>
      </c>
      <c r="E9258" s="859">
        <v>35</v>
      </c>
      <c r="F9258" s="859">
        <v>0</v>
      </c>
      <c r="G9258" s="518" t="s">
        <v>128</v>
      </c>
      <c r="H9258" s="518" t="s">
        <v>181</v>
      </c>
      <c r="I9258" s="518">
        <v>549337</v>
      </c>
    </row>
    <row r="9259" spans="1:9" x14ac:dyDescent="0.2">
      <c r="A9259" s="518" t="s">
        <v>181</v>
      </c>
      <c r="B9259" s="518">
        <v>549345</v>
      </c>
      <c r="C9259" s="518" t="s">
        <v>2660</v>
      </c>
      <c r="D9259" s="518" t="s">
        <v>5411</v>
      </c>
      <c r="E9259" s="859">
        <v>30</v>
      </c>
      <c r="F9259" s="859">
        <v>0</v>
      </c>
      <c r="G9259" s="518" t="s">
        <v>128</v>
      </c>
      <c r="H9259" s="518" t="s">
        <v>181</v>
      </c>
      <c r="I9259" s="518">
        <v>549345</v>
      </c>
    </row>
    <row r="9260" spans="1:9" x14ac:dyDescent="0.2">
      <c r="A9260" s="518" t="s">
        <v>181</v>
      </c>
      <c r="B9260" s="518">
        <v>549352</v>
      </c>
      <c r="C9260" s="518" t="s">
        <v>2660</v>
      </c>
      <c r="D9260" s="518" t="s">
        <v>5516</v>
      </c>
      <c r="E9260" s="859">
        <v>27</v>
      </c>
      <c r="F9260" s="859">
        <v>0</v>
      </c>
      <c r="G9260" s="518" t="s">
        <v>128</v>
      </c>
      <c r="H9260" s="518" t="s">
        <v>181</v>
      </c>
      <c r="I9260" s="518">
        <v>549352</v>
      </c>
    </row>
    <row r="9261" spans="1:9" x14ac:dyDescent="0.2">
      <c r="A9261" s="518" t="s">
        <v>181</v>
      </c>
      <c r="B9261" s="518">
        <v>549386</v>
      </c>
      <c r="C9261" s="518" t="s">
        <v>2660</v>
      </c>
      <c r="D9261" s="518" t="s">
        <v>5517</v>
      </c>
      <c r="E9261" s="859">
        <v>35</v>
      </c>
      <c r="F9261" s="859">
        <v>0</v>
      </c>
      <c r="G9261" s="518" t="s">
        <v>128</v>
      </c>
      <c r="H9261" s="518" t="s">
        <v>181</v>
      </c>
      <c r="I9261" s="518">
        <v>549386</v>
      </c>
    </row>
    <row r="9262" spans="1:9" x14ac:dyDescent="0.2">
      <c r="A9262" s="518" t="s">
        <v>181</v>
      </c>
      <c r="B9262" s="518">
        <v>549394</v>
      </c>
      <c r="C9262" s="518" t="s">
        <v>2660</v>
      </c>
      <c r="D9262" s="518" t="s">
        <v>5518</v>
      </c>
      <c r="E9262" s="859">
        <v>36</v>
      </c>
      <c r="F9262" s="859">
        <v>0</v>
      </c>
      <c r="G9262" s="518" t="s">
        <v>128</v>
      </c>
      <c r="H9262" s="518" t="s">
        <v>181</v>
      </c>
      <c r="I9262" s="518">
        <v>549394</v>
      </c>
    </row>
    <row r="9263" spans="1:9" x14ac:dyDescent="0.2">
      <c r="A9263" s="518" t="s">
        <v>181</v>
      </c>
      <c r="B9263" s="518">
        <v>549402</v>
      </c>
      <c r="C9263" s="518" t="s">
        <v>2660</v>
      </c>
      <c r="D9263" s="518" t="s">
        <v>5519</v>
      </c>
      <c r="E9263" s="859">
        <v>34</v>
      </c>
      <c r="F9263" s="859">
        <v>0</v>
      </c>
      <c r="G9263" s="518" t="s">
        <v>128</v>
      </c>
      <c r="H9263" s="518" t="s">
        <v>181</v>
      </c>
      <c r="I9263" s="518">
        <v>549402</v>
      </c>
    </row>
    <row r="9264" spans="1:9" x14ac:dyDescent="0.2">
      <c r="A9264" s="518" t="s">
        <v>181</v>
      </c>
      <c r="B9264" s="518">
        <v>549428</v>
      </c>
      <c r="C9264" s="518" t="s">
        <v>2660</v>
      </c>
      <c r="D9264" s="518" t="s">
        <v>5520</v>
      </c>
      <c r="E9264" s="859">
        <v>32</v>
      </c>
      <c r="F9264" s="859">
        <v>0</v>
      </c>
      <c r="G9264" s="518" t="s">
        <v>128</v>
      </c>
      <c r="H9264" s="518" t="s">
        <v>181</v>
      </c>
      <c r="I9264" s="518">
        <v>549428</v>
      </c>
    </row>
    <row r="9265" spans="1:9" x14ac:dyDescent="0.2">
      <c r="A9265" s="518" t="s">
        <v>181</v>
      </c>
      <c r="B9265" s="518">
        <v>549436</v>
      </c>
      <c r="C9265" s="518" t="s">
        <v>2660</v>
      </c>
      <c r="D9265" s="518" t="s">
        <v>5521</v>
      </c>
      <c r="E9265" s="859">
        <v>28</v>
      </c>
      <c r="F9265" s="859">
        <v>0</v>
      </c>
      <c r="G9265" s="518" t="s">
        <v>128</v>
      </c>
      <c r="H9265" s="518" t="s">
        <v>181</v>
      </c>
      <c r="I9265" s="518">
        <v>549436</v>
      </c>
    </row>
    <row r="9266" spans="1:9" x14ac:dyDescent="0.2">
      <c r="A9266" s="518" t="s">
        <v>181</v>
      </c>
      <c r="B9266" s="518">
        <v>549444</v>
      </c>
      <c r="C9266" s="518" t="s">
        <v>2660</v>
      </c>
      <c r="D9266" s="518" t="s">
        <v>5522</v>
      </c>
      <c r="E9266" s="859">
        <v>32</v>
      </c>
      <c r="F9266" s="859">
        <v>0</v>
      </c>
      <c r="G9266" s="518" t="s">
        <v>128</v>
      </c>
      <c r="H9266" s="518" t="s">
        <v>181</v>
      </c>
      <c r="I9266" s="518">
        <v>549444</v>
      </c>
    </row>
    <row r="9267" spans="1:9" x14ac:dyDescent="0.2">
      <c r="A9267" s="518" t="s">
        <v>181</v>
      </c>
      <c r="B9267" s="518">
        <v>549485</v>
      </c>
      <c r="C9267" s="518" t="s">
        <v>2660</v>
      </c>
      <c r="D9267" s="518" t="s">
        <v>5267</v>
      </c>
      <c r="E9267" s="859">
        <v>32</v>
      </c>
      <c r="F9267" s="859">
        <v>0</v>
      </c>
      <c r="G9267" s="518" t="s">
        <v>128</v>
      </c>
      <c r="H9267" s="518" t="s">
        <v>181</v>
      </c>
      <c r="I9267" s="518">
        <v>549485</v>
      </c>
    </row>
    <row r="9268" spans="1:9" x14ac:dyDescent="0.2">
      <c r="A9268" s="518" t="s">
        <v>181</v>
      </c>
      <c r="B9268" s="518">
        <v>549493</v>
      </c>
      <c r="C9268" s="518" t="s">
        <v>2660</v>
      </c>
      <c r="D9268" s="518" t="s">
        <v>5523</v>
      </c>
      <c r="E9268" s="859">
        <v>23</v>
      </c>
      <c r="F9268" s="859">
        <v>0</v>
      </c>
      <c r="G9268" s="518" t="s">
        <v>128</v>
      </c>
      <c r="H9268" s="518" t="s">
        <v>181</v>
      </c>
      <c r="I9268" s="518">
        <v>549493</v>
      </c>
    </row>
    <row r="9269" spans="1:9" x14ac:dyDescent="0.2">
      <c r="A9269" s="518" t="s">
        <v>181</v>
      </c>
      <c r="B9269" s="518">
        <v>549501</v>
      </c>
      <c r="C9269" s="518" t="s">
        <v>2660</v>
      </c>
      <c r="D9269" s="518" t="s">
        <v>9314</v>
      </c>
      <c r="E9269" s="859">
        <v>12</v>
      </c>
      <c r="F9269" s="859">
        <v>0</v>
      </c>
      <c r="G9269" s="518" t="s">
        <v>128</v>
      </c>
      <c r="H9269" s="518" t="s">
        <v>181</v>
      </c>
      <c r="I9269" s="518">
        <v>549501</v>
      </c>
    </row>
    <row r="9270" spans="1:9" x14ac:dyDescent="0.2">
      <c r="A9270" s="518" t="s">
        <v>181</v>
      </c>
      <c r="B9270" s="518">
        <v>549519</v>
      </c>
      <c r="C9270" s="518" t="s">
        <v>2660</v>
      </c>
      <c r="D9270" s="518" t="s">
        <v>5524</v>
      </c>
      <c r="E9270" s="859">
        <v>25</v>
      </c>
      <c r="F9270" s="859">
        <v>0</v>
      </c>
      <c r="G9270" s="518" t="s">
        <v>128</v>
      </c>
      <c r="H9270" s="518" t="s">
        <v>181</v>
      </c>
      <c r="I9270" s="518">
        <v>549519</v>
      </c>
    </row>
    <row r="9271" spans="1:9" x14ac:dyDescent="0.2">
      <c r="A9271" s="518" t="s">
        <v>181</v>
      </c>
      <c r="B9271" s="518">
        <v>549527</v>
      </c>
      <c r="C9271" s="518" t="s">
        <v>2660</v>
      </c>
      <c r="D9271" s="518" t="s">
        <v>5525</v>
      </c>
      <c r="E9271" s="859">
        <v>23</v>
      </c>
      <c r="F9271" s="859">
        <v>0</v>
      </c>
      <c r="G9271" s="518" t="s">
        <v>128</v>
      </c>
      <c r="H9271" s="518" t="s">
        <v>181</v>
      </c>
      <c r="I9271" s="518">
        <v>549527</v>
      </c>
    </row>
    <row r="9272" spans="1:9" x14ac:dyDescent="0.2">
      <c r="A9272" s="518" t="s">
        <v>181</v>
      </c>
      <c r="B9272" s="518">
        <v>549535</v>
      </c>
      <c r="C9272" s="518" t="s">
        <v>2660</v>
      </c>
      <c r="D9272" s="518" t="s">
        <v>5526</v>
      </c>
      <c r="E9272" s="859">
        <v>13</v>
      </c>
      <c r="F9272" s="859">
        <v>0</v>
      </c>
      <c r="G9272" s="518" t="s">
        <v>128</v>
      </c>
      <c r="H9272" s="518" t="s">
        <v>181</v>
      </c>
      <c r="I9272" s="518">
        <v>549543</v>
      </c>
    </row>
    <row r="9273" spans="1:9" x14ac:dyDescent="0.2">
      <c r="A9273" s="518" t="s">
        <v>181</v>
      </c>
      <c r="B9273" s="518">
        <v>549543</v>
      </c>
      <c r="C9273" s="518" t="s">
        <v>2660</v>
      </c>
      <c r="D9273" s="518" t="s">
        <v>5626</v>
      </c>
      <c r="E9273" s="859">
        <v>19</v>
      </c>
      <c r="F9273" s="859">
        <v>0</v>
      </c>
      <c r="G9273" s="518" t="s">
        <v>128</v>
      </c>
      <c r="H9273" s="518" t="s">
        <v>181</v>
      </c>
      <c r="I9273" s="518">
        <v>549543</v>
      </c>
    </row>
    <row r="9274" spans="1:9" x14ac:dyDescent="0.2">
      <c r="A9274" s="518" t="s">
        <v>145</v>
      </c>
      <c r="B9274" s="518">
        <v>549584</v>
      </c>
      <c r="C9274" s="518" t="s">
        <v>2660</v>
      </c>
      <c r="D9274" s="518" t="s">
        <v>7886</v>
      </c>
      <c r="E9274" s="859">
        <v>26</v>
      </c>
      <c r="F9274" s="859">
        <v>0</v>
      </c>
      <c r="G9274" s="518" t="s">
        <v>128</v>
      </c>
      <c r="H9274" s="518" t="s">
        <v>145</v>
      </c>
      <c r="I9274" s="518">
        <v>549584</v>
      </c>
    </row>
    <row r="9275" spans="1:9" x14ac:dyDescent="0.2">
      <c r="A9275" s="518" t="s">
        <v>394</v>
      </c>
      <c r="B9275" s="518">
        <v>549592</v>
      </c>
      <c r="C9275" s="518" t="s">
        <v>2660</v>
      </c>
      <c r="D9275" s="518" t="s">
        <v>9315</v>
      </c>
      <c r="E9275" s="859">
        <v>29</v>
      </c>
      <c r="F9275" s="859">
        <v>0</v>
      </c>
      <c r="G9275" s="518" t="s">
        <v>128</v>
      </c>
      <c r="H9275" s="518" t="s">
        <v>394</v>
      </c>
      <c r="I9275" s="518">
        <v>549592</v>
      </c>
    </row>
    <row r="9276" spans="1:9" x14ac:dyDescent="0.2">
      <c r="A9276" s="518" t="s">
        <v>292</v>
      </c>
      <c r="B9276" s="518">
        <v>549675</v>
      </c>
      <c r="C9276" s="518" t="s">
        <v>2660</v>
      </c>
      <c r="D9276" s="518" t="s">
        <v>5543</v>
      </c>
      <c r="E9276" s="859">
        <v>35</v>
      </c>
      <c r="F9276" s="859">
        <v>0</v>
      </c>
      <c r="G9276" s="518" t="s">
        <v>128</v>
      </c>
      <c r="H9276" s="518" t="s">
        <v>292</v>
      </c>
      <c r="I9276" s="518">
        <v>549675</v>
      </c>
    </row>
    <row r="9277" spans="1:9" x14ac:dyDescent="0.2">
      <c r="A9277" s="518" t="s">
        <v>279</v>
      </c>
      <c r="B9277" s="518">
        <v>549709</v>
      </c>
      <c r="C9277" s="518" t="s">
        <v>2660</v>
      </c>
      <c r="D9277" s="518" t="s">
        <v>5627</v>
      </c>
      <c r="E9277" s="859">
        <v>35</v>
      </c>
      <c r="F9277" s="859">
        <v>35</v>
      </c>
      <c r="G9277" s="518" t="s">
        <v>128</v>
      </c>
      <c r="H9277" s="518" t="s">
        <v>279</v>
      </c>
      <c r="I9277" s="518">
        <v>549709</v>
      </c>
    </row>
    <row r="9278" spans="1:9" x14ac:dyDescent="0.2">
      <c r="A9278" s="518" t="s">
        <v>279</v>
      </c>
      <c r="B9278" s="518">
        <v>549717</v>
      </c>
      <c r="C9278" s="518" t="s">
        <v>2660</v>
      </c>
      <c r="D9278" s="518" t="s">
        <v>5628</v>
      </c>
      <c r="E9278" s="859">
        <v>25</v>
      </c>
      <c r="F9278" s="859">
        <v>25</v>
      </c>
      <c r="G9278" s="518" t="s">
        <v>128</v>
      </c>
      <c r="H9278" s="518" t="s">
        <v>279</v>
      </c>
      <c r="I9278" s="518">
        <v>549717</v>
      </c>
    </row>
    <row r="9279" spans="1:9" x14ac:dyDescent="0.2">
      <c r="A9279" s="518" t="s">
        <v>237</v>
      </c>
      <c r="B9279" s="518">
        <v>549725</v>
      </c>
      <c r="C9279" s="518" t="s">
        <v>2660</v>
      </c>
      <c r="D9279" s="518" t="s">
        <v>6917</v>
      </c>
      <c r="E9279" s="859">
        <v>31</v>
      </c>
      <c r="F9279" s="859">
        <v>31</v>
      </c>
      <c r="G9279" s="518" t="s">
        <v>128</v>
      </c>
      <c r="H9279" s="518" t="s">
        <v>237</v>
      </c>
      <c r="I9279" s="518">
        <v>549725</v>
      </c>
    </row>
    <row r="9280" spans="1:9" x14ac:dyDescent="0.2">
      <c r="A9280" s="518" t="s">
        <v>237</v>
      </c>
      <c r="B9280" s="518">
        <v>549733</v>
      </c>
      <c r="C9280" s="518" t="s">
        <v>2660</v>
      </c>
      <c r="D9280" s="518" t="s">
        <v>6918</v>
      </c>
      <c r="E9280" s="859">
        <v>31</v>
      </c>
      <c r="F9280" s="859">
        <v>31</v>
      </c>
      <c r="G9280" s="518" t="s">
        <v>128</v>
      </c>
      <c r="H9280" s="518" t="s">
        <v>237</v>
      </c>
      <c r="I9280" s="518">
        <v>549733</v>
      </c>
    </row>
    <row r="9281" spans="1:9" x14ac:dyDescent="0.2">
      <c r="A9281" s="518" t="s">
        <v>237</v>
      </c>
      <c r="B9281" s="518">
        <v>549741</v>
      </c>
      <c r="C9281" s="518" t="s">
        <v>2660</v>
      </c>
      <c r="D9281" s="518" t="s">
        <v>6919</v>
      </c>
      <c r="E9281" s="859">
        <v>31</v>
      </c>
      <c r="F9281" s="859">
        <v>31</v>
      </c>
      <c r="G9281" s="518" t="s">
        <v>128</v>
      </c>
      <c r="H9281" s="518" t="s">
        <v>237</v>
      </c>
      <c r="I9281" s="518">
        <v>549741</v>
      </c>
    </row>
    <row r="9282" spans="1:9" x14ac:dyDescent="0.2">
      <c r="A9282" s="518" t="s">
        <v>394</v>
      </c>
      <c r="B9282" s="518">
        <v>549758</v>
      </c>
      <c r="C9282" s="518" t="s">
        <v>2660</v>
      </c>
      <c r="D9282" s="518" t="s">
        <v>9316</v>
      </c>
      <c r="E9282" s="859">
        <v>20</v>
      </c>
      <c r="F9282" s="859">
        <v>0</v>
      </c>
      <c r="G9282" s="518" t="s">
        <v>128</v>
      </c>
      <c r="H9282" s="518" t="s">
        <v>394</v>
      </c>
      <c r="I9282" s="518">
        <v>549758</v>
      </c>
    </row>
    <row r="9283" spans="1:9" x14ac:dyDescent="0.2">
      <c r="A9283" s="518" t="s">
        <v>394</v>
      </c>
      <c r="B9283" s="518">
        <v>549766</v>
      </c>
      <c r="C9283" s="518" t="s">
        <v>2660</v>
      </c>
      <c r="D9283" s="518" t="s">
        <v>9317</v>
      </c>
      <c r="E9283" s="859">
        <v>23</v>
      </c>
      <c r="F9283" s="859">
        <v>0</v>
      </c>
      <c r="G9283" s="518" t="s">
        <v>128</v>
      </c>
      <c r="H9283" s="518" t="s">
        <v>394</v>
      </c>
      <c r="I9283" s="518">
        <v>549766</v>
      </c>
    </row>
    <row r="9284" spans="1:9" x14ac:dyDescent="0.2">
      <c r="A9284" s="518" t="s">
        <v>319</v>
      </c>
      <c r="B9284" s="518">
        <v>549808</v>
      </c>
      <c r="C9284" s="518" t="s">
        <v>2660</v>
      </c>
      <c r="D9284" s="518" t="s">
        <v>9318</v>
      </c>
      <c r="E9284" s="859">
        <v>27</v>
      </c>
      <c r="F9284" s="859">
        <v>27</v>
      </c>
      <c r="G9284" s="518" t="s">
        <v>128</v>
      </c>
      <c r="H9284" s="518" t="s">
        <v>319</v>
      </c>
      <c r="I9284" s="518">
        <v>549808</v>
      </c>
    </row>
    <row r="9285" spans="1:9" x14ac:dyDescent="0.2">
      <c r="A9285" s="518" t="s">
        <v>319</v>
      </c>
      <c r="B9285" s="518">
        <v>549816</v>
      </c>
      <c r="C9285" s="518" t="s">
        <v>2660</v>
      </c>
      <c r="D9285" s="518" t="s">
        <v>9319</v>
      </c>
      <c r="E9285" s="859">
        <v>27</v>
      </c>
      <c r="F9285" s="859">
        <v>27</v>
      </c>
      <c r="G9285" s="518" t="s">
        <v>128</v>
      </c>
      <c r="H9285" s="518" t="s">
        <v>319</v>
      </c>
      <c r="I9285" s="518">
        <v>549816</v>
      </c>
    </row>
    <row r="9286" spans="1:9" x14ac:dyDescent="0.2">
      <c r="A9286" s="518" t="s">
        <v>319</v>
      </c>
      <c r="B9286" s="518">
        <v>549824</v>
      </c>
      <c r="C9286" s="518" t="s">
        <v>2660</v>
      </c>
      <c r="D9286" s="518" t="s">
        <v>9320</v>
      </c>
      <c r="E9286" s="859">
        <v>38</v>
      </c>
      <c r="F9286" s="859">
        <v>38</v>
      </c>
      <c r="G9286" s="518" t="s">
        <v>128</v>
      </c>
      <c r="H9286" s="518" t="s">
        <v>319</v>
      </c>
      <c r="I9286" s="518">
        <v>549824</v>
      </c>
    </row>
    <row r="9287" spans="1:9" x14ac:dyDescent="0.2">
      <c r="A9287" s="518" t="s">
        <v>319</v>
      </c>
      <c r="B9287" s="518">
        <v>549832</v>
      </c>
      <c r="C9287" s="518" t="s">
        <v>2660</v>
      </c>
      <c r="D9287" s="518" t="s">
        <v>9321</v>
      </c>
      <c r="E9287" s="859">
        <v>37</v>
      </c>
      <c r="F9287" s="859">
        <v>37</v>
      </c>
      <c r="G9287" s="518" t="s">
        <v>128</v>
      </c>
      <c r="H9287" s="518" t="s">
        <v>319</v>
      </c>
      <c r="I9287" s="518">
        <v>549832</v>
      </c>
    </row>
    <row r="9288" spans="1:9" x14ac:dyDescent="0.2">
      <c r="A9288" s="518" t="s">
        <v>319</v>
      </c>
      <c r="B9288" s="518">
        <v>549840</v>
      </c>
      <c r="C9288" s="518" t="s">
        <v>2660</v>
      </c>
      <c r="D9288" s="518" t="s">
        <v>9322</v>
      </c>
      <c r="E9288" s="859">
        <v>33</v>
      </c>
      <c r="F9288" s="859">
        <v>33</v>
      </c>
      <c r="G9288" s="518" t="s">
        <v>128</v>
      </c>
      <c r="H9288" s="518" t="s">
        <v>319</v>
      </c>
      <c r="I9288" s="518">
        <v>549840</v>
      </c>
    </row>
    <row r="9289" spans="1:9" x14ac:dyDescent="0.2">
      <c r="A9289" s="518" t="s">
        <v>319</v>
      </c>
      <c r="B9289" s="518">
        <v>549857</v>
      </c>
      <c r="C9289" s="518" t="s">
        <v>2660</v>
      </c>
      <c r="D9289" s="518" t="s">
        <v>9323</v>
      </c>
      <c r="E9289" s="859">
        <v>30</v>
      </c>
      <c r="F9289" s="859">
        <v>30</v>
      </c>
      <c r="G9289" s="518" t="s">
        <v>128</v>
      </c>
      <c r="H9289" s="518" t="s">
        <v>319</v>
      </c>
      <c r="I9289" s="518">
        <v>549857</v>
      </c>
    </row>
    <row r="9290" spans="1:9" x14ac:dyDescent="0.2">
      <c r="A9290" s="518" t="s">
        <v>332</v>
      </c>
      <c r="B9290" s="518">
        <v>549873</v>
      </c>
      <c r="C9290" s="518" t="s">
        <v>2660</v>
      </c>
      <c r="D9290" s="518" t="s">
        <v>5727</v>
      </c>
      <c r="E9290" s="859">
        <v>30</v>
      </c>
      <c r="F9290" s="859">
        <v>30</v>
      </c>
      <c r="G9290" s="518" t="s">
        <v>128</v>
      </c>
      <c r="H9290" s="518" t="s">
        <v>332</v>
      </c>
      <c r="I9290" s="518">
        <v>549873</v>
      </c>
    </row>
    <row r="9291" spans="1:9" x14ac:dyDescent="0.2">
      <c r="A9291" s="518" t="s">
        <v>332</v>
      </c>
      <c r="B9291" s="518">
        <v>549881</v>
      </c>
      <c r="C9291" s="518" t="s">
        <v>2660</v>
      </c>
      <c r="D9291" s="518" t="s">
        <v>5728</v>
      </c>
      <c r="E9291" s="859">
        <v>31</v>
      </c>
      <c r="F9291" s="859">
        <v>31</v>
      </c>
      <c r="G9291" s="518" t="s">
        <v>128</v>
      </c>
      <c r="H9291" s="518" t="s">
        <v>332</v>
      </c>
      <c r="I9291" s="518">
        <v>549881</v>
      </c>
    </row>
    <row r="9292" spans="1:9" x14ac:dyDescent="0.2">
      <c r="A9292" s="518" t="s">
        <v>253</v>
      </c>
      <c r="B9292" s="518">
        <v>549899</v>
      </c>
      <c r="C9292" s="518" t="s">
        <v>2660</v>
      </c>
      <c r="D9292" s="518" t="s">
        <v>5729</v>
      </c>
      <c r="E9292" s="859">
        <v>25</v>
      </c>
      <c r="F9292" s="859">
        <v>25</v>
      </c>
      <c r="G9292" s="518" t="s">
        <v>128</v>
      </c>
      <c r="H9292" s="518" t="s">
        <v>253</v>
      </c>
      <c r="I9292" s="518">
        <v>549899</v>
      </c>
    </row>
    <row r="9293" spans="1:9" x14ac:dyDescent="0.2">
      <c r="A9293" s="518" t="s">
        <v>253</v>
      </c>
      <c r="B9293" s="518">
        <v>549907</v>
      </c>
      <c r="C9293" s="518" t="s">
        <v>2660</v>
      </c>
      <c r="D9293" s="518" t="s">
        <v>5779</v>
      </c>
      <c r="E9293" s="859">
        <v>36</v>
      </c>
      <c r="F9293" s="859">
        <v>28</v>
      </c>
      <c r="G9293" s="518" t="s">
        <v>128</v>
      </c>
      <c r="H9293" s="518" t="s">
        <v>253</v>
      </c>
      <c r="I9293" s="518">
        <v>549907</v>
      </c>
    </row>
    <row r="9294" spans="1:9" x14ac:dyDescent="0.2">
      <c r="A9294" s="518" t="s">
        <v>253</v>
      </c>
      <c r="B9294" s="518">
        <v>549915</v>
      </c>
      <c r="C9294" s="518" t="s">
        <v>2660</v>
      </c>
      <c r="D9294" s="518" t="s">
        <v>5822</v>
      </c>
      <c r="E9294" s="859">
        <v>23</v>
      </c>
      <c r="F9294" s="859">
        <v>23</v>
      </c>
      <c r="G9294" s="518" t="s">
        <v>128</v>
      </c>
      <c r="H9294" s="518" t="s">
        <v>253</v>
      </c>
      <c r="I9294" s="518">
        <v>549915</v>
      </c>
    </row>
    <row r="9295" spans="1:9" x14ac:dyDescent="0.2">
      <c r="A9295" s="518" t="s">
        <v>374</v>
      </c>
      <c r="B9295" s="518">
        <v>549923</v>
      </c>
      <c r="C9295" s="518" t="s">
        <v>2660</v>
      </c>
      <c r="D9295" s="518" t="s">
        <v>5823</v>
      </c>
      <c r="E9295" s="859">
        <v>35</v>
      </c>
      <c r="F9295" s="859">
        <v>0</v>
      </c>
      <c r="G9295" s="518" t="s">
        <v>128</v>
      </c>
      <c r="H9295" s="518" t="s">
        <v>374</v>
      </c>
      <c r="I9295" s="518">
        <v>549923</v>
      </c>
    </row>
    <row r="9296" spans="1:9" x14ac:dyDescent="0.2">
      <c r="A9296" s="518" t="s">
        <v>374</v>
      </c>
      <c r="B9296" s="518">
        <v>549931</v>
      </c>
      <c r="C9296" s="518" t="s">
        <v>2660</v>
      </c>
      <c r="D9296" s="518" t="s">
        <v>5824</v>
      </c>
      <c r="E9296" s="859">
        <v>35</v>
      </c>
      <c r="F9296" s="859">
        <v>0</v>
      </c>
      <c r="G9296" s="518" t="s">
        <v>128</v>
      </c>
      <c r="H9296" s="518" t="s">
        <v>374</v>
      </c>
      <c r="I9296" s="518">
        <v>549931</v>
      </c>
    </row>
    <row r="9297" spans="1:9" x14ac:dyDescent="0.2">
      <c r="A9297" s="518" t="s">
        <v>374</v>
      </c>
      <c r="B9297" s="518">
        <v>549949</v>
      </c>
      <c r="C9297" s="518" t="s">
        <v>2660</v>
      </c>
      <c r="D9297" s="518" t="s">
        <v>5825</v>
      </c>
      <c r="E9297" s="859">
        <v>35</v>
      </c>
      <c r="F9297" s="859">
        <v>0</v>
      </c>
      <c r="G9297" s="518" t="s">
        <v>128</v>
      </c>
      <c r="H9297" s="518" t="s">
        <v>374</v>
      </c>
      <c r="I9297" s="518">
        <v>549949</v>
      </c>
    </row>
    <row r="9298" spans="1:9" x14ac:dyDescent="0.2">
      <c r="A9298" s="518" t="s">
        <v>374</v>
      </c>
      <c r="B9298" s="518">
        <v>549956</v>
      </c>
      <c r="C9298" s="518" t="s">
        <v>2660</v>
      </c>
      <c r="D9298" s="518" t="s">
        <v>5826</v>
      </c>
      <c r="E9298" s="859">
        <v>35</v>
      </c>
      <c r="F9298" s="859">
        <v>0</v>
      </c>
      <c r="G9298" s="518" t="s">
        <v>128</v>
      </c>
      <c r="H9298" s="518" t="s">
        <v>374</v>
      </c>
      <c r="I9298" s="518">
        <v>549956</v>
      </c>
    </row>
    <row r="9299" spans="1:9" x14ac:dyDescent="0.2">
      <c r="A9299" s="518" t="s">
        <v>374</v>
      </c>
      <c r="B9299" s="518">
        <v>549964</v>
      </c>
      <c r="C9299" s="518" t="s">
        <v>2660</v>
      </c>
      <c r="D9299" s="518" t="s">
        <v>5827</v>
      </c>
      <c r="E9299" s="859">
        <v>35</v>
      </c>
      <c r="F9299" s="859">
        <v>0</v>
      </c>
      <c r="G9299" s="518" t="s">
        <v>128</v>
      </c>
      <c r="H9299" s="518" t="s">
        <v>374</v>
      </c>
      <c r="I9299" s="518">
        <v>549964</v>
      </c>
    </row>
    <row r="9300" spans="1:9" x14ac:dyDescent="0.2">
      <c r="A9300" s="518" t="s">
        <v>368</v>
      </c>
      <c r="B9300" s="518">
        <v>549972</v>
      </c>
      <c r="C9300" s="518" t="s">
        <v>2660</v>
      </c>
      <c r="D9300" s="518" t="s">
        <v>5828</v>
      </c>
      <c r="E9300" s="859">
        <v>29</v>
      </c>
      <c r="F9300" s="859">
        <v>0</v>
      </c>
      <c r="G9300" s="518" t="s">
        <v>128</v>
      </c>
      <c r="H9300" s="518" t="s">
        <v>368</v>
      </c>
      <c r="I9300" s="518">
        <v>549972</v>
      </c>
    </row>
    <row r="9301" spans="1:9" x14ac:dyDescent="0.2">
      <c r="A9301" s="518" t="s">
        <v>368</v>
      </c>
      <c r="B9301" s="518">
        <v>549980</v>
      </c>
      <c r="C9301" s="518" t="s">
        <v>2660</v>
      </c>
      <c r="D9301" s="518" t="s">
        <v>5829</v>
      </c>
      <c r="E9301" s="859">
        <v>33</v>
      </c>
      <c r="F9301" s="859">
        <v>0</v>
      </c>
      <c r="G9301" s="518" t="s">
        <v>128</v>
      </c>
      <c r="H9301" s="518" t="s">
        <v>368</v>
      </c>
      <c r="I9301" s="518">
        <v>549980</v>
      </c>
    </row>
    <row r="9302" spans="1:9" x14ac:dyDescent="0.2">
      <c r="A9302" s="518" t="s">
        <v>368</v>
      </c>
      <c r="B9302" s="518">
        <v>550012</v>
      </c>
      <c r="C9302" s="518" t="s">
        <v>2660</v>
      </c>
      <c r="D9302" s="518" t="s">
        <v>5830</v>
      </c>
      <c r="E9302" s="859">
        <v>35</v>
      </c>
      <c r="F9302" s="859">
        <v>0</v>
      </c>
      <c r="G9302" s="518" t="s">
        <v>128</v>
      </c>
      <c r="H9302" s="518" t="s">
        <v>368</v>
      </c>
      <c r="I9302" s="518">
        <v>550012</v>
      </c>
    </row>
    <row r="9303" spans="1:9" x14ac:dyDescent="0.2">
      <c r="A9303" s="518" t="s">
        <v>393</v>
      </c>
      <c r="B9303" s="518">
        <v>550020</v>
      </c>
      <c r="C9303" s="518" t="s">
        <v>2660</v>
      </c>
      <c r="D9303" s="518" t="s">
        <v>5831</v>
      </c>
      <c r="E9303" s="859">
        <v>23</v>
      </c>
      <c r="F9303" s="859">
        <v>0</v>
      </c>
      <c r="G9303" s="518" t="s">
        <v>128</v>
      </c>
      <c r="H9303" s="518" t="s">
        <v>393</v>
      </c>
      <c r="I9303" s="518">
        <v>550020</v>
      </c>
    </row>
    <row r="9304" spans="1:9" x14ac:dyDescent="0.2">
      <c r="A9304" s="518" t="s">
        <v>393</v>
      </c>
      <c r="B9304" s="518">
        <v>550038</v>
      </c>
      <c r="C9304" s="518" t="s">
        <v>2660</v>
      </c>
      <c r="D9304" s="518" t="s">
        <v>5832</v>
      </c>
      <c r="E9304" s="859">
        <v>34</v>
      </c>
      <c r="F9304" s="859">
        <v>0</v>
      </c>
      <c r="G9304" s="518" t="s">
        <v>128</v>
      </c>
      <c r="H9304" s="518" t="s">
        <v>393</v>
      </c>
      <c r="I9304" s="518">
        <v>550038</v>
      </c>
    </row>
    <row r="9305" spans="1:9" x14ac:dyDescent="0.2">
      <c r="A9305" s="518" t="s">
        <v>393</v>
      </c>
      <c r="B9305" s="518">
        <v>550053</v>
      </c>
      <c r="C9305" s="518" t="s">
        <v>2660</v>
      </c>
      <c r="D9305" s="518" t="s">
        <v>5833</v>
      </c>
      <c r="E9305" s="859">
        <v>33</v>
      </c>
      <c r="F9305" s="859">
        <v>0</v>
      </c>
      <c r="G9305" s="518" t="s">
        <v>128</v>
      </c>
      <c r="H9305" s="518" t="s">
        <v>393</v>
      </c>
      <c r="I9305" s="518">
        <v>550053</v>
      </c>
    </row>
    <row r="9306" spans="1:9" x14ac:dyDescent="0.2">
      <c r="A9306" s="518" t="s">
        <v>394</v>
      </c>
      <c r="B9306" s="518">
        <v>550061</v>
      </c>
      <c r="C9306" s="518" t="s">
        <v>2660</v>
      </c>
      <c r="D9306" s="518" t="s">
        <v>9324</v>
      </c>
      <c r="E9306" s="859">
        <v>26</v>
      </c>
      <c r="F9306" s="859">
        <v>0</v>
      </c>
      <c r="G9306" s="518" t="s">
        <v>128</v>
      </c>
      <c r="H9306" s="518" t="s">
        <v>394</v>
      </c>
      <c r="I9306" s="518">
        <v>550061</v>
      </c>
    </row>
    <row r="9307" spans="1:9" x14ac:dyDescent="0.2">
      <c r="A9307" s="518" t="s">
        <v>394</v>
      </c>
      <c r="B9307" s="518">
        <v>550079</v>
      </c>
      <c r="C9307" s="518" t="s">
        <v>2660</v>
      </c>
      <c r="D9307" s="518" t="s">
        <v>9325</v>
      </c>
      <c r="E9307" s="859">
        <v>21</v>
      </c>
      <c r="F9307" s="859">
        <v>0</v>
      </c>
      <c r="G9307" s="518" t="s">
        <v>128</v>
      </c>
      <c r="H9307" s="518" t="s">
        <v>394</v>
      </c>
      <c r="I9307" s="518">
        <v>550079</v>
      </c>
    </row>
    <row r="9308" spans="1:9" x14ac:dyDescent="0.2">
      <c r="A9308" s="518" t="s">
        <v>181</v>
      </c>
      <c r="B9308" s="518">
        <v>550137</v>
      </c>
      <c r="C9308" s="518" t="s">
        <v>2660</v>
      </c>
      <c r="D9308" s="518" t="s">
        <v>5808</v>
      </c>
      <c r="E9308" s="859">
        <v>33</v>
      </c>
      <c r="F9308" s="859">
        <v>33</v>
      </c>
      <c r="G9308" s="518" t="s">
        <v>128</v>
      </c>
      <c r="H9308" s="518" t="s">
        <v>181</v>
      </c>
      <c r="I9308" s="518">
        <v>550137</v>
      </c>
    </row>
    <row r="9309" spans="1:9" x14ac:dyDescent="0.2">
      <c r="A9309" s="518" t="s">
        <v>181</v>
      </c>
      <c r="B9309" s="518">
        <v>550145</v>
      </c>
      <c r="C9309" s="518" t="s">
        <v>2660</v>
      </c>
      <c r="D9309" s="518" t="s">
        <v>5809</v>
      </c>
      <c r="E9309" s="859">
        <v>34</v>
      </c>
      <c r="F9309" s="859">
        <v>34</v>
      </c>
      <c r="G9309" s="518" t="s">
        <v>128</v>
      </c>
      <c r="H9309" s="518" t="s">
        <v>181</v>
      </c>
      <c r="I9309" s="518">
        <v>550145</v>
      </c>
    </row>
    <row r="9310" spans="1:9" x14ac:dyDescent="0.2">
      <c r="A9310" s="518" t="s">
        <v>158</v>
      </c>
      <c r="B9310" s="518">
        <v>550210</v>
      </c>
      <c r="C9310" s="518" t="s">
        <v>2660</v>
      </c>
      <c r="D9310" s="518" t="s">
        <v>6921</v>
      </c>
      <c r="E9310" s="859">
        <v>23</v>
      </c>
      <c r="F9310" s="859">
        <v>0</v>
      </c>
      <c r="G9310" s="518" t="s">
        <v>128</v>
      </c>
      <c r="H9310" s="518" t="s">
        <v>158</v>
      </c>
      <c r="I9310" s="518">
        <v>550210</v>
      </c>
    </row>
    <row r="9311" spans="1:9" x14ac:dyDescent="0.2">
      <c r="A9311" s="518" t="s">
        <v>158</v>
      </c>
      <c r="B9311" s="518">
        <v>550228</v>
      </c>
      <c r="C9311" s="518" t="s">
        <v>2660</v>
      </c>
      <c r="D9311" s="518" t="s">
        <v>6922</v>
      </c>
      <c r="E9311" s="859">
        <v>27</v>
      </c>
      <c r="F9311" s="859">
        <v>0</v>
      </c>
      <c r="G9311" s="518" t="s">
        <v>128</v>
      </c>
      <c r="H9311" s="518" t="s">
        <v>158</v>
      </c>
      <c r="I9311" s="518">
        <v>550228</v>
      </c>
    </row>
    <row r="9312" spans="1:9" x14ac:dyDescent="0.2">
      <c r="A9312" s="518" t="s">
        <v>158</v>
      </c>
      <c r="B9312" s="518">
        <v>550236</v>
      </c>
      <c r="C9312" s="518" t="s">
        <v>2660</v>
      </c>
      <c r="D9312" s="518" t="s">
        <v>6923</v>
      </c>
      <c r="E9312" s="859">
        <v>20</v>
      </c>
      <c r="F9312" s="859">
        <v>0</v>
      </c>
      <c r="G9312" s="518" t="s">
        <v>128</v>
      </c>
      <c r="H9312" s="518" t="s">
        <v>158</v>
      </c>
      <c r="I9312" s="518">
        <v>550236</v>
      </c>
    </row>
    <row r="9313" spans="1:9" x14ac:dyDescent="0.2">
      <c r="A9313" s="518" t="s">
        <v>393</v>
      </c>
      <c r="B9313" s="518">
        <v>550277</v>
      </c>
      <c r="C9313" s="518" t="s">
        <v>2660</v>
      </c>
      <c r="D9313" s="518" t="s">
        <v>6924</v>
      </c>
      <c r="E9313" s="859">
        <v>35</v>
      </c>
      <c r="F9313" s="859">
        <v>0</v>
      </c>
      <c r="G9313" s="518" t="s">
        <v>128</v>
      </c>
      <c r="H9313" s="518" t="s">
        <v>393</v>
      </c>
      <c r="I9313" s="518">
        <v>550277</v>
      </c>
    </row>
    <row r="9314" spans="1:9" x14ac:dyDescent="0.2">
      <c r="A9314" s="518" t="s">
        <v>393</v>
      </c>
      <c r="B9314" s="518">
        <v>550285</v>
      </c>
      <c r="C9314" s="518" t="s">
        <v>2660</v>
      </c>
      <c r="D9314" s="518" t="s">
        <v>6925</v>
      </c>
      <c r="E9314" s="859">
        <v>35</v>
      </c>
      <c r="F9314" s="859">
        <v>0</v>
      </c>
      <c r="G9314" s="518" t="s">
        <v>128</v>
      </c>
      <c r="H9314" s="518" t="s">
        <v>393</v>
      </c>
      <c r="I9314" s="518">
        <v>550285</v>
      </c>
    </row>
    <row r="9315" spans="1:9" x14ac:dyDescent="0.2">
      <c r="A9315" s="518" t="s">
        <v>256</v>
      </c>
      <c r="B9315" s="518">
        <v>550293</v>
      </c>
      <c r="C9315" s="518" t="s">
        <v>2660</v>
      </c>
      <c r="D9315" s="518" t="s">
        <v>9326</v>
      </c>
      <c r="E9315" s="859">
        <v>32</v>
      </c>
      <c r="F9315" s="859">
        <v>0</v>
      </c>
      <c r="G9315" s="518" t="s">
        <v>128</v>
      </c>
      <c r="H9315" s="518" t="s">
        <v>256</v>
      </c>
      <c r="I9315" s="518">
        <v>550293</v>
      </c>
    </row>
    <row r="9316" spans="1:9" x14ac:dyDescent="0.2">
      <c r="A9316" s="518" t="s">
        <v>256</v>
      </c>
      <c r="B9316" s="518">
        <v>550301</v>
      </c>
      <c r="C9316" s="518" t="s">
        <v>2660</v>
      </c>
      <c r="D9316" s="518" t="s">
        <v>9327</v>
      </c>
      <c r="E9316" s="859">
        <v>35</v>
      </c>
      <c r="F9316" s="859">
        <v>0</v>
      </c>
      <c r="G9316" s="518" t="s">
        <v>128</v>
      </c>
      <c r="H9316" s="518" t="s">
        <v>256</v>
      </c>
      <c r="I9316" s="518">
        <v>550301</v>
      </c>
    </row>
    <row r="9317" spans="1:9" x14ac:dyDescent="0.2">
      <c r="A9317" s="518" t="s">
        <v>256</v>
      </c>
      <c r="B9317" s="518">
        <v>550319</v>
      </c>
      <c r="C9317" s="518" t="s">
        <v>2660</v>
      </c>
      <c r="D9317" s="518" t="s">
        <v>9328</v>
      </c>
      <c r="E9317" s="859">
        <v>29</v>
      </c>
      <c r="F9317" s="859">
        <v>0</v>
      </c>
      <c r="G9317" s="518" t="s">
        <v>128</v>
      </c>
      <c r="H9317" s="518" t="s">
        <v>256</v>
      </c>
      <c r="I9317" s="518">
        <v>550319</v>
      </c>
    </row>
    <row r="9318" spans="1:9" x14ac:dyDescent="0.2">
      <c r="A9318" s="518" t="s">
        <v>256</v>
      </c>
      <c r="B9318" s="518">
        <v>550327</v>
      </c>
      <c r="C9318" s="518" t="s">
        <v>2660</v>
      </c>
      <c r="D9318" s="518" t="s">
        <v>9329</v>
      </c>
      <c r="E9318" s="859">
        <v>30</v>
      </c>
      <c r="F9318" s="859">
        <v>0</v>
      </c>
      <c r="G9318" s="518" t="s">
        <v>128</v>
      </c>
      <c r="H9318" s="518" t="s">
        <v>256</v>
      </c>
      <c r="I9318" s="518">
        <v>550327</v>
      </c>
    </row>
    <row r="9319" spans="1:9" x14ac:dyDescent="0.2">
      <c r="A9319" s="518" t="s">
        <v>256</v>
      </c>
      <c r="B9319" s="518">
        <v>550335</v>
      </c>
      <c r="C9319" s="518" t="s">
        <v>2660</v>
      </c>
      <c r="D9319" s="518" t="s">
        <v>5913</v>
      </c>
      <c r="E9319" s="859">
        <v>20</v>
      </c>
      <c r="F9319" s="859">
        <v>20</v>
      </c>
      <c r="G9319" s="518" t="s">
        <v>128</v>
      </c>
      <c r="H9319" s="518" t="s">
        <v>256</v>
      </c>
      <c r="I9319" s="518">
        <v>550335</v>
      </c>
    </row>
    <row r="9320" spans="1:9" x14ac:dyDescent="0.2">
      <c r="A9320" s="518" t="s">
        <v>256</v>
      </c>
      <c r="B9320" s="518">
        <v>550343</v>
      </c>
      <c r="C9320" s="518" t="s">
        <v>2660</v>
      </c>
      <c r="D9320" s="518" t="s">
        <v>5962</v>
      </c>
      <c r="E9320" s="859">
        <v>23</v>
      </c>
      <c r="F9320" s="859">
        <v>23</v>
      </c>
      <c r="G9320" s="518" t="s">
        <v>128</v>
      </c>
      <c r="H9320" s="518" t="s">
        <v>256</v>
      </c>
      <c r="I9320" s="518">
        <v>550343</v>
      </c>
    </row>
    <row r="9321" spans="1:9" x14ac:dyDescent="0.2">
      <c r="A9321" s="518" t="s">
        <v>256</v>
      </c>
      <c r="B9321" s="518">
        <v>550640</v>
      </c>
      <c r="C9321" s="518" t="s">
        <v>2660</v>
      </c>
      <c r="D9321" s="518" t="s">
        <v>5247</v>
      </c>
      <c r="E9321" s="859">
        <v>14</v>
      </c>
      <c r="F9321" s="859">
        <v>0</v>
      </c>
      <c r="G9321" s="518" t="s">
        <v>128</v>
      </c>
      <c r="H9321" s="518" t="s">
        <v>256</v>
      </c>
      <c r="I9321" s="518">
        <v>550640</v>
      </c>
    </row>
    <row r="9322" spans="1:9" x14ac:dyDescent="0.2">
      <c r="A9322" s="518" t="s">
        <v>256</v>
      </c>
      <c r="B9322" s="518">
        <v>550665</v>
      </c>
      <c r="C9322" s="518" t="s">
        <v>2660</v>
      </c>
      <c r="D9322" s="518" t="s">
        <v>5301</v>
      </c>
      <c r="E9322" s="859">
        <v>32</v>
      </c>
      <c r="F9322" s="859">
        <v>0</v>
      </c>
      <c r="G9322" s="518" t="s">
        <v>128</v>
      </c>
      <c r="H9322" s="518" t="s">
        <v>256</v>
      </c>
      <c r="I9322" s="518">
        <v>550665</v>
      </c>
    </row>
    <row r="9323" spans="1:9" x14ac:dyDescent="0.2">
      <c r="A9323" s="518" t="s">
        <v>256</v>
      </c>
      <c r="B9323" s="518">
        <v>550673</v>
      </c>
      <c r="C9323" s="518" t="s">
        <v>2660</v>
      </c>
      <c r="D9323" s="518" t="s">
        <v>7688</v>
      </c>
      <c r="E9323" s="859">
        <v>28</v>
      </c>
      <c r="F9323" s="859">
        <v>0</v>
      </c>
      <c r="G9323" s="518" t="s">
        <v>128</v>
      </c>
      <c r="H9323" s="518" t="s">
        <v>256</v>
      </c>
      <c r="I9323" s="518">
        <v>550673</v>
      </c>
    </row>
    <row r="9324" spans="1:9" x14ac:dyDescent="0.2">
      <c r="A9324" s="518" t="s">
        <v>237</v>
      </c>
      <c r="B9324" s="518">
        <v>550681</v>
      </c>
      <c r="C9324" s="518" t="s">
        <v>2660</v>
      </c>
      <c r="D9324" s="518" t="s">
        <v>6926</v>
      </c>
      <c r="E9324" s="859">
        <v>29</v>
      </c>
      <c r="F9324" s="859">
        <v>29</v>
      </c>
      <c r="G9324" s="518" t="s">
        <v>128</v>
      </c>
      <c r="H9324" s="518" t="s">
        <v>237</v>
      </c>
      <c r="I9324" s="518">
        <v>550681</v>
      </c>
    </row>
    <row r="9325" spans="1:9" x14ac:dyDescent="0.2">
      <c r="A9325" s="518" t="s">
        <v>237</v>
      </c>
      <c r="B9325" s="518">
        <v>550699</v>
      </c>
      <c r="C9325" s="518" t="s">
        <v>2660</v>
      </c>
      <c r="D9325" s="518" t="s">
        <v>6927</v>
      </c>
      <c r="E9325" s="859">
        <v>19</v>
      </c>
      <c r="F9325" s="859">
        <v>0</v>
      </c>
      <c r="G9325" s="518" t="s">
        <v>128</v>
      </c>
      <c r="H9325" s="518" t="s">
        <v>237</v>
      </c>
      <c r="I9325" s="518">
        <v>550699</v>
      </c>
    </row>
    <row r="9326" spans="1:9" x14ac:dyDescent="0.2">
      <c r="A9326" s="518" t="s">
        <v>237</v>
      </c>
      <c r="B9326" s="518">
        <v>550707</v>
      </c>
      <c r="C9326" s="518" t="s">
        <v>2660</v>
      </c>
      <c r="D9326" s="518" t="s">
        <v>6928</v>
      </c>
      <c r="E9326" s="859">
        <v>27</v>
      </c>
      <c r="F9326" s="859">
        <v>0</v>
      </c>
      <c r="G9326" s="518" t="s">
        <v>128</v>
      </c>
      <c r="H9326" s="518" t="s">
        <v>237</v>
      </c>
      <c r="I9326" s="518">
        <v>550707</v>
      </c>
    </row>
    <row r="9327" spans="1:9" x14ac:dyDescent="0.2">
      <c r="A9327" s="518" t="s">
        <v>237</v>
      </c>
      <c r="B9327" s="518">
        <v>550715</v>
      </c>
      <c r="C9327" s="518" t="s">
        <v>2660</v>
      </c>
      <c r="D9327" s="518" t="s">
        <v>6929</v>
      </c>
      <c r="E9327" s="859">
        <v>31</v>
      </c>
      <c r="F9327" s="859">
        <v>31</v>
      </c>
      <c r="G9327" s="518" t="s">
        <v>128</v>
      </c>
      <c r="H9327" s="518" t="s">
        <v>237</v>
      </c>
      <c r="I9327" s="518">
        <v>550715</v>
      </c>
    </row>
    <row r="9328" spans="1:9" x14ac:dyDescent="0.2">
      <c r="A9328" s="518" t="s">
        <v>237</v>
      </c>
      <c r="B9328" s="518">
        <v>550723</v>
      </c>
      <c r="C9328" s="518" t="s">
        <v>2660</v>
      </c>
      <c r="D9328" s="518" t="s">
        <v>6930</v>
      </c>
      <c r="E9328" s="859">
        <v>23</v>
      </c>
      <c r="F9328" s="859">
        <v>23</v>
      </c>
      <c r="G9328" s="518" t="s">
        <v>128</v>
      </c>
      <c r="H9328" s="518" t="s">
        <v>237</v>
      </c>
      <c r="I9328" s="518">
        <v>550723</v>
      </c>
    </row>
    <row r="9329" spans="1:9" x14ac:dyDescent="0.2">
      <c r="A9329" s="518" t="s">
        <v>237</v>
      </c>
      <c r="B9329" s="518">
        <v>550749</v>
      </c>
      <c r="C9329" s="518" t="s">
        <v>2660</v>
      </c>
      <c r="D9329" s="518" t="s">
        <v>6931</v>
      </c>
      <c r="E9329" s="859">
        <v>30</v>
      </c>
      <c r="F9329" s="859">
        <v>30</v>
      </c>
      <c r="G9329" s="518" t="s">
        <v>128</v>
      </c>
      <c r="H9329" s="518" t="s">
        <v>237</v>
      </c>
      <c r="I9329" s="518">
        <v>550749</v>
      </c>
    </row>
    <row r="9330" spans="1:9" x14ac:dyDescent="0.2">
      <c r="A9330" s="518" t="s">
        <v>237</v>
      </c>
      <c r="B9330" s="518">
        <v>550756</v>
      </c>
      <c r="C9330" s="518" t="s">
        <v>2660</v>
      </c>
      <c r="D9330" s="518" t="s">
        <v>6932</v>
      </c>
      <c r="E9330" s="859">
        <v>30</v>
      </c>
      <c r="F9330" s="859">
        <v>30</v>
      </c>
      <c r="G9330" s="518" t="s">
        <v>128</v>
      </c>
      <c r="H9330" s="518" t="s">
        <v>237</v>
      </c>
      <c r="I9330" s="518">
        <v>550756</v>
      </c>
    </row>
    <row r="9331" spans="1:9" x14ac:dyDescent="0.2">
      <c r="A9331" s="518" t="s">
        <v>237</v>
      </c>
      <c r="B9331" s="518">
        <v>550764</v>
      </c>
      <c r="C9331" s="518" t="s">
        <v>2660</v>
      </c>
      <c r="D9331" s="518" t="s">
        <v>6933</v>
      </c>
      <c r="E9331" s="859">
        <v>27</v>
      </c>
      <c r="F9331" s="859">
        <v>27</v>
      </c>
      <c r="G9331" s="518" t="s">
        <v>128</v>
      </c>
      <c r="H9331" s="518" t="s">
        <v>237</v>
      </c>
      <c r="I9331" s="518">
        <v>550764</v>
      </c>
    </row>
    <row r="9332" spans="1:9" x14ac:dyDescent="0.2">
      <c r="A9332" s="518" t="s">
        <v>237</v>
      </c>
      <c r="B9332" s="518">
        <v>550772</v>
      </c>
      <c r="C9332" s="518" t="s">
        <v>2660</v>
      </c>
      <c r="D9332" s="518" t="s">
        <v>6934</v>
      </c>
      <c r="E9332" s="859">
        <v>29</v>
      </c>
      <c r="F9332" s="859">
        <v>29</v>
      </c>
      <c r="G9332" s="518" t="s">
        <v>128</v>
      </c>
      <c r="H9332" s="518" t="s">
        <v>237</v>
      </c>
      <c r="I9332" s="518">
        <v>550772</v>
      </c>
    </row>
    <row r="9333" spans="1:9" x14ac:dyDescent="0.2">
      <c r="A9333" s="518" t="s">
        <v>237</v>
      </c>
      <c r="B9333" s="518">
        <v>550780</v>
      </c>
      <c r="C9333" s="518" t="s">
        <v>2660</v>
      </c>
      <c r="D9333" s="518" t="s">
        <v>6935</v>
      </c>
      <c r="E9333" s="859">
        <v>31</v>
      </c>
      <c r="F9333" s="859">
        <v>31</v>
      </c>
      <c r="G9333" s="518" t="s">
        <v>128</v>
      </c>
      <c r="H9333" s="518" t="s">
        <v>237</v>
      </c>
      <c r="I9333" s="518">
        <v>550780</v>
      </c>
    </row>
    <row r="9334" spans="1:9" x14ac:dyDescent="0.2">
      <c r="A9334" s="518" t="s">
        <v>319</v>
      </c>
      <c r="B9334" s="518">
        <v>550822</v>
      </c>
      <c r="C9334" s="518" t="s">
        <v>2660</v>
      </c>
      <c r="D9334" s="518" t="s">
        <v>9330</v>
      </c>
      <c r="E9334" s="859">
        <v>30</v>
      </c>
      <c r="F9334" s="859">
        <v>30</v>
      </c>
      <c r="G9334" s="518" t="s">
        <v>128</v>
      </c>
      <c r="H9334" s="518" t="s">
        <v>319</v>
      </c>
      <c r="I9334" s="518">
        <v>550822</v>
      </c>
    </row>
    <row r="9335" spans="1:9" x14ac:dyDescent="0.2">
      <c r="A9335" s="518" t="s">
        <v>319</v>
      </c>
      <c r="B9335" s="518">
        <v>550830</v>
      </c>
      <c r="C9335" s="518" t="s">
        <v>2660</v>
      </c>
      <c r="D9335" s="518" t="s">
        <v>9331</v>
      </c>
      <c r="E9335" s="859">
        <v>31</v>
      </c>
      <c r="F9335" s="859">
        <v>31</v>
      </c>
      <c r="G9335" s="518" t="s">
        <v>128</v>
      </c>
      <c r="H9335" s="518" t="s">
        <v>319</v>
      </c>
      <c r="I9335" s="518">
        <v>550830</v>
      </c>
    </row>
    <row r="9336" spans="1:9" x14ac:dyDescent="0.2">
      <c r="A9336" s="518" t="s">
        <v>319</v>
      </c>
      <c r="B9336" s="518">
        <v>550848</v>
      </c>
      <c r="C9336" s="518" t="s">
        <v>2660</v>
      </c>
      <c r="D9336" s="518" t="s">
        <v>9332</v>
      </c>
      <c r="E9336" s="859">
        <v>32</v>
      </c>
      <c r="F9336" s="859">
        <v>32</v>
      </c>
      <c r="G9336" s="518" t="s">
        <v>128</v>
      </c>
      <c r="H9336" s="518" t="s">
        <v>319</v>
      </c>
      <c r="I9336" s="518">
        <v>550848</v>
      </c>
    </row>
    <row r="9337" spans="1:9" x14ac:dyDescent="0.2">
      <c r="A9337" s="518" t="s">
        <v>319</v>
      </c>
      <c r="B9337" s="518">
        <v>550855</v>
      </c>
      <c r="C9337" s="518" t="s">
        <v>2660</v>
      </c>
      <c r="D9337" s="518" t="s">
        <v>9333</v>
      </c>
      <c r="E9337" s="859">
        <v>35</v>
      </c>
      <c r="F9337" s="859">
        <v>35</v>
      </c>
      <c r="G9337" s="518" t="s">
        <v>128</v>
      </c>
      <c r="H9337" s="518" t="s">
        <v>319</v>
      </c>
      <c r="I9337" s="518">
        <v>550855</v>
      </c>
    </row>
    <row r="9338" spans="1:9" x14ac:dyDescent="0.2">
      <c r="A9338" s="518" t="s">
        <v>319</v>
      </c>
      <c r="B9338" s="518">
        <v>550863</v>
      </c>
      <c r="C9338" s="518" t="s">
        <v>2660</v>
      </c>
      <c r="D9338" s="518" t="s">
        <v>9334</v>
      </c>
      <c r="E9338" s="859">
        <v>34</v>
      </c>
      <c r="F9338" s="859">
        <v>34</v>
      </c>
      <c r="G9338" s="518" t="s">
        <v>128</v>
      </c>
      <c r="H9338" s="518" t="s">
        <v>319</v>
      </c>
      <c r="I9338" s="518">
        <v>550863</v>
      </c>
    </row>
    <row r="9339" spans="1:9" x14ac:dyDescent="0.2">
      <c r="A9339" s="518" t="s">
        <v>319</v>
      </c>
      <c r="B9339" s="518">
        <v>550871</v>
      </c>
      <c r="C9339" s="518" t="s">
        <v>2660</v>
      </c>
      <c r="D9339" s="518" t="s">
        <v>9335</v>
      </c>
      <c r="E9339" s="859">
        <v>32</v>
      </c>
      <c r="F9339" s="859">
        <v>32</v>
      </c>
      <c r="G9339" s="518" t="s">
        <v>128</v>
      </c>
      <c r="H9339" s="518" t="s">
        <v>319</v>
      </c>
      <c r="I9339" s="518">
        <v>550871</v>
      </c>
    </row>
    <row r="9340" spans="1:9" x14ac:dyDescent="0.2">
      <c r="A9340" s="518" t="s">
        <v>319</v>
      </c>
      <c r="B9340" s="518">
        <v>550889</v>
      </c>
      <c r="C9340" s="518" t="s">
        <v>2660</v>
      </c>
      <c r="D9340" s="518" t="s">
        <v>9336</v>
      </c>
      <c r="E9340" s="859">
        <v>34</v>
      </c>
      <c r="F9340" s="859">
        <v>34</v>
      </c>
      <c r="G9340" s="518" t="s">
        <v>128</v>
      </c>
      <c r="H9340" s="518" t="s">
        <v>319</v>
      </c>
      <c r="I9340" s="518">
        <v>550889</v>
      </c>
    </row>
    <row r="9341" spans="1:9" x14ac:dyDescent="0.2">
      <c r="A9341" s="518" t="s">
        <v>319</v>
      </c>
      <c r="B9341" s="518">
        <v>550897</v>
      </c>
      <c r="C9341" s="518" t="s">
        <v>2660</v>
      </c>
      <c r="D9341" s="518" t="s">
        <v>9337</v>
      </c>
      <c r="E9341" s="859">
        <v>31</v>
      </c>
      <c r="F9341" s="859">
        <v>31</v>
      </c>
      <c r="G9341" s="518" t="s">
        <v>128</v>
      </c>
      <c r="H9341" s="518" t="s">
        <v>319</v>
      </c>
      <c r="I9341" s="518">
        <v>550897</v>
      </c>
    </row>
    <row r="9342" spans="1:9" x14ac:dyDescent="0.2">
      <c r="A9342" s="518" t="s">
        <v>319</v>
      </c>
      <c r="B9342" s="518">
        <v>550905</v>
      </c>
      <c r="C9342" s="518" t="s">
        <v>2660</v>
      </c>
      <c r="D9342" s="518" t="s">
        <v>9338</v>
      </c>
      <c r="E9342" s="859">
        <v>17</v>
      </c>
      <c r="F9342" s="859">
        <v>17</v>
      </c>
      <c r="G9342" s="518" t="s">
        <v>128</v>
      </c>
      <c r="H9342" s="518" t="s">
        <v>319</v>
      </c>
      <c r="I9342" s="518">
        <v>550905</v>
      </c>
    </row>
    <row r="9343" spans="1:9" x14ac:dyDescent="0.2">
      <c r="A9343" s="518" t="s">
        <v>237</v>
      </c>
      <c r="B9343" s="518">
        <v>550947</v>
      </c>
      <c r="C9343" s="518" t="s">
        <v>2660</v>
      </c>
      <c r="D9343" s="518" t="s">
        <v>6936</v>
      </c>
      <c r="E9343" s="859">
        <v>34</v>
      </c>
      <c r="F9343" s="859">
        <v>34</v>
      </c>
      <c r="G9343" s="518" t="s">
        <v>128</v>
      </c>
      <c r="H9343" s="518" t="s">
        <v>237</v>
      </c>
      <c r="I9343" s="518">
        <v>550947</v>
      </c>
    </row>
    <row r="9344" spans="1:9" x14ac:dyDescent="0.2">
      <c r="A9344" s="518" t="s">
        <v>237</v>
      </c>
      <c r="B9344" s="518">
        <v>550954</v>
      </c>
      <c r="C9344" s="518" t="s">
        <v>2660</v>
      </c>
      <c r="D9344" s="518" t="s">
        <v>6937</v>
      </c>
      <c r="E9344" s="859">
        <v>34</v>
      </c>
      <c r="F9344" s="859">
        <v>34</v>
      </c>
      <c r="G9344" s="518" t="s">
        <v>128</v>
      </c>
      <c r="H9344" s="518" t="s">
        <v>237</v>
      </c>
      <c r="I9344" s="518">
        <v>550954</v>
      </c>
    </row>
    <row r="9345" spans="1:9" x14ac:dyDescent="0.2">
      <c r="A9345" s="518" t="s">
        <v>237</v>
      </c>
      <c r="B9345" s="518">
        <v>550962</v>
      </c>
      <c r="C9345" s="518" t="s">
        <v>2660</v>
      </c>
      <c r="D9345" s="518" t="s">
        <v>6938</v>
      </c>
      <c r="E9345" s="859">
        <v>33</v>
      </c>
      <c r="F9345" s="859">
        <v>33</v>
      </c>
      <c r="G9345" s="518" t="s">
        <v>128</v>
      </c>
      <c r="H9345" s="518" t="s">
        <v>237</v>
      </c>
      <c r="I9345" s="518">
        <v>550962</v>
      </c>
    </row>
    <row r="9346" spans="1:9" x14ac:dyDescent="0.2">
      <c r="A9346" s="518" t="s">
        <v>237</v>
      </c>
      <c r="B9346" s="518">
        <v>550970</v>
      </c>
      <c r="C9346" s="518" t="s">
        <v>2660</v>
      </c>
      <c r="D9346" s="518" t="s">
        <v>6939</v>
      </c>
      <c r="E9346" s="859">
        <v>34</v>
      </c>
      <c r="F9346" s="859">
        <v>34</v>
      </c>
      <c r="G9346" s="518" t="s">
        <v>128</v>
      </c>
      <c r="H9346" s="518" t="s">
        <v>237</v>
      </c>
      <c r="I9346" s="518">
        <v>550970</v>
      </c>
    </row>
    <row r="9347" spans="1:9" x14ac:dyDescent="0.2">
      <c r="A9347" s="518" t="s">
        <v>237</v>
      </c>
      <c r="B9347" s="518">
        <v>550988</v>
      </c>
      <c r="C9347" s="518" t="s">
        <v>2660</v>
      </c>
      <c r="D9347" s="518" t="s">
        <v>6940</v>
      </c>
      <c r="E9347" s="859">
        <v>34</v>
      </c>
      <c r="F9347" s="859">
        <v>34</v>
      </c>
      <c r="G9347" s="518" t="s">
        <v>128</v>
      </c>
      <c r="H9347" s="518" t="s">
        <v>237</v>
      </c>
      <c r="I9347" s="518">
        <v>550988</v>
      </c>
    </row>
    <row r="9348" spans="1:9" x14ac:dyDescent="0.2">
      <c r="A9348" s="518" t="s">
        <v>237</v>
      </c>
      <c r="B9348" s="518">
        <v>550996</v>
      </c>
      <c r="C9348" s="518" t="s">
        <v>2660</v>
      </c>
      <c r="D9348" s="518" t="s">
        <v>6941</v>
      </c>
      <c r="E9348" s="859">
        <v>34</v>
      </c>
      <c r="F9348" s="859">
        <v>34</v>
      </c>
      <c r="G9348" s="518" t="s">
        <v>128</v>
      </c>
      <c r="H9348" s="518" t="s">
        <v>237</v>
      </c>
      <c r="I9348" s="518">
        <v>550996</v>
      </c>
    </row>
    <row r="9349" spans="1:9" x14ac:dyDescent="0.2">
      <c r="A9349" s="518" t="s">
        <v>237</v>
      </c>
      <c r="B9349" s="518">
        <v>551002</v>
      </c>
      <c r="C9349" s="518" t="s">
        <v>2660</v>
      </c>
      <c r="D9349" s="518" t="s">
        <v>6942</v>
      </c>
      <c r="E9349" s="859">
        <v>31</v>
      </c>
      <c r="F9349" s="859">
        <v>31</v>
      </c>
      <c r="G9349" s="518" t="s">
        <v>128</v>
      </c>
      <c r="H9349" s="518" t="s">
        <v>237</v>
      </c>
      <c r="I9349" s="518">
        <v>551002</v>
      </c>
    </row>
    <row r="9350" spans="1:9" x14ac:dyDescent="0.2">
      <c r="A9350" s="518" t="s">
        <v>237</v>
      </c>
      <c r="B9350" s="518">
        <v>551010</v>
      </c>
      <c r="C9350" s="518" t="s">
        <v>2660</v>
      </c>
      <c r="D9350" s="518" t="s">
        <v>6943</v>
      </c>
      <c r="E9350" s="859">
        <v>32</v>
      </c>
      <c r="F9350" s="859">
        <v>32</v>
      </c>
      <c r="G9350" s="518" t="s">
        <v>128</v>
      </c>
      <c r="H9350" s="518" t="s">
        <v>237</v>
      </c>
      <c r="I9350" s="518">
        <v>551010</v>
      </c>
    </row>
    <row r="9351" spans="1:9" x14ac:dyDescent="0.2">
      <c r="A9351" s="518" t="s">
        <v>237</v>
      </c>
      <c r="B9351" s="518">
        <v>551028</v>
      </c>
      <c r="C9351" s="518" t="s">
        <v>2660</v>
      </c>
      <c r="D9351" s="518" t="s">
        <v>6944</v>
      </c>
      <c r="E9351" s="859">
        <v>33</v>
      </c>
      <c r="F9351" s="859">
        <v>33</v>
      </c>
      <c r="G9351" s="518" t="s">
        <v>128</v>
      </c>
      <c r="H9351" s="518" t="s">
        <v>237</v>
      </c>
      <c r="I9351" s="518">
        <v>551028</v>
      </c>
    </row>
    <row r="9352" spans="1:9" x14ac:dyDescent="0.2">
      <c r="A9352" s="518" t="s">
        <v>393</v>
      </c>
      <c r="B9352" s="518">
        <v>551036</v>
      </c>
      <c r="C9352" s="518" t="s">
        <v>2660</v>
      </c>
      <c r="D9352" s="518" t="s">
        <v>5564</v>
      </c>
      <c r="E9352" s="859">
        <v>32</v>
      </c>
      <c r="F9352" s="859">
        <v>0</v>
      </c>
      <c r="G9352" s="518" t="s">
        <v>128</v>
      </c>
      <c r="H9352" s="518" t="s">
        <v>393</v>
      </c>
      <c r="I9352" s="518">
        <v>551036</v>
      </c>
    </row>
    <row r="9353" spans="1:9" x14ac:dyDescent="0.2">
      <c r="A9353" s="518" t="s">
        <v>393</v>
      </c>
      <c r="B9353" s="518">
        <v>551044</v>
      </c>
      <c r="C9353" s="518" t="s">
        <v>2660</v>
      </c>
      <c r="D9353" s="518" t="s">
        <v>5565</v>
      </c>
      <c r="E9353" s="859">
        <v>24</v>
      </c>
      <c r="F9353" s="859">
        <v>0</v>
      </c>
      <c r="G9353" s="518" t="s">
        <v>128</v>
      </c>
      <c r="H9353" s="518" t="s">
        <v>393</v>
      </c>
      <c r="I9353" s="518">
        <v>551044</v>
      </c>
    </row>
    <row r="9354" spans="1:9" x14ac:dyDescent="0.2">
      <c r="A9354" s="518" t="s">
        <v>393</v>
      </c>
      <c r="B9354" s="518">
        <v>551051</v>
      </c>
      <c r="C9354" s="518" t="s">
        <v>2660</v>
      </c>
      <c r="D9354" s="518" t="s">
        <v>5566</v>
      </c>
      <c r="E9354" s="859">
        <v>31</v>
      </c>
      <c r="F9354" s="859">
        <v>0</v>
      </c>
      <c r="G9354" s="518" t="s">
        <v>128</v>
      </c>
      <c r="H9354" s="518" t="s">
        <v>393</v>
      </c>
      <c r="I9354" s="518">
        <v>551051</v>
      </c>
    </row>
    <row r="9355" spans="1:9" x14ac:dyDescent="0.2">
      <c r="A9355" s="518" t="s">
        <v>393</v>
      </c>
      <c r="B9355" s="518">
        <v>551069</v>
      </c>
      <c r="C9355" s="518" t="s">
        <v>2660</v>
      </c>
      <c r="D9355" s="518" t="s">
        <v>5567</v>
      </c>
      <c r="E9355" s="859">
        <v>35</v>
      </c>
      <c r="F9355" s="859">
        <v>0</v>
      </c>
      <c r="G9355" s="518" t="s">
        <v>128</v>
      </c>
      <c r="H9355" s="518" t="s">
        <v>393</v>
      </c>
      <c r="I9355" s="518">
        <v>551069</v>
      </c>
    </row>
    <row r="9356" spans="1:9" x14ac:dyDescent="0.2">
      <c r="A9356" s="518" t="s">
        <v>393</v>
      </c>
      <c r="B9356" s="518">
        <v>551077</v>
      </c>
      <c r="C9356" s="518" t="s">
        <v>2660</v>
      </c>
      <c r="D9356" s="518" t="s">
        <v>5568</v>
      </c>
      <c r="E9356" s="859">
        <v>35</v>
      </c>
      <c r="F9356" s="859">
        <v>0</v>
      </c>
      <c r="G9356" s="518" t="s">
        <v>128</v>
      </c>
      <c r="H9356" s="518" t="s">
        <v>393</v>
      </c>
      <c r="I9356" s="518">
        <v>551077</v>
      </c>
    </row>
    <row r="9357" spans="1:9" x14ac:dyDescent="0.2">
      <c r="A9357" s="518" t="s">
        <v>393</v>
      </c>
      <c r="B9357" s="518">
        <v>551085</v>
      </c>
      <c r="C9357" s="518" t="s">
        <v>2660</v>
      </c>
      <c r="D9357" s="518" t="s">
        <v>5569</v>
      </c>
      <c r="E9357" s="859">
        <v>35</v>
      </c>
      <c r="F9357" s="859">
        <v>0</v>
      </c>
      <c r="G9357" s="518" t="s">
        <v>128</v>
      </c>
      <c r="H9357" s="518" t="s">
        <v>393</v>
      </c>
      <c r="I9357" s="518">
        <v>551085</v>
      </c>
    </row>
    <row r="9358" spans="1:9" x14ac:dyDescent="0.2">
      <c r="A9358" s="518" t="s">
        <v>393</v>
      </c>
      <c r="B9358" s="518">
        <v>551093</v>
      </c>
      <c r="C9358" s="518" t="s">
        <v>2660</v>
      </c>
      <c r="D9358" s="518" t="s">
        <v>5570</v>
      </c>
      <c r="E9358" s="859">
        <v>32</v>
      </c>
      <c r="F9358" s="859">
        <v>0</v>
      </c>
      <c r="G9358" s="518" t="s">
        <v>128</v>
      </c>
      <c r="H9358" s="518" t="s">
        <v>393</v>
      </c>
      <c r="I9358" s="518">
        <v>551093</v>
      </c>
    </row>
    <row r="9359" spans="1:9" x14ac:dyDescent="0.2">
      <c r="A9359" s="518" t="s">
        <v>393</v>
      </c>
      <c r="B9359" s="518">
        <v>551101</v>
      </c>
      <c r="C9359" s="518" t="s">
        <v>2660</v>
      </c>
      <c r="D9359" s="518" t="s">
        <v>5571</v>
      </c>
      <c r="E9359" s="859">
        <v>29</v>
      </c>
      <c r="F9359" s="859">
        <v>0</v>
      </c>
      <c r="G9359" s="518" t="s">
        <v>128</v>
      </c>
      <c r="H9359" s="518" t="s">
        <v>393</v>
      </c>
      <c r="I9359" s="518">
        <v>551101</v>
      </c>
    </row>
    <row r="9360" spans="1:9" x14ac:dyDescent="0.2">
      <c r="A9360" s="518" t="s">
        <v>393</v>
      </c>
      <c r="B9360" s="518">
        <v>551119</v>
      </c>
      <c r="C9360" s="518" t="s">
        <v>2660</v>
      </c>
      <c r="D9360" s="518" t="s">
        <v>5572</v>
      </c>
      <c r="E9360" s="859">
        <v>29</v>
      </c>
      <c r="F9360" s="859">
        <v>0</v>
      </c>
      <c r="G9360" s="518" t="s">
        <v>128</v>
      </c>
      <c r="H9360" s="518" t="s">
        <v>393</v>
      </c>
      <c r="I9360" s="518">
        <v>551119</v>
      </c>
    </row>
    <row r="9361" spans="1:9" x14ac:dyDescent="0.2">
      <c r="A9361" s="518" t="s">
        <v>268</v>
      </c>
      <c r="B9361" s="518">
        <v>551127</v>
      </c>
      <c r="C9361" s="518" t="s">
        <v>2660</v>
      </c>
      <c r="D9361" s="518" t="s">
        <v>9339</v>
      </c>
      <c r="E9361" s="859">
        <v>25</v>
      </c>
      <c r="F9361" s="859">
        <v>0</v>
      </c>
      <c r="G9361" s="518" t="s">
        <v>128</v>
      </c>
      <c r="H9361" s="518" t="s">
        <v>268</v>
      </c>
      <c r="I9361" s="518">
        <v>551127</v>
      </c>
    </row>
    <row r="9362" spans="1:9" x14ac:dyDescent="0.2">
      <c r="A9362" s="518" t="s">
        <v>268</v>
      </c>
      <c r="B9362" s="518">
        <v>551135</v>
      </c>
      <c r="C9362" s="518" t="s">
        <v>2660</v>
      </c>
      <c r="D9362" s="518" t="s">
        <v>9340</v>
      </c>
      <c r="E9362" s="859">
        <v>12</v>
      </c>
      <c r="F9362" s="859">
        <v>0</v>
      </c>
      <c r="G9362" s="518" t="s">
        <v>128</v>
      </c>
      <c r="H9362" s="518" t="s">
        <v>268</v>
      </c>
      <c r="I9362" s="518">
        <v>551135</v>
      </c>
    </row>
    <row r="9363" spans="1:9" x14ac:dyDescent="0.2">
      <c r="A9363" s="518" t="s">
        <v>268</v>
      </c>
      <c r="B9363" s="518">
        <v>551143</v>
      </c>
      <c r="C9363" s="518" t="s">
        <v>2660</v>
      </c>
      <c r="D9363" s="518" t="s">
        <v>9341</v>
      </c>
      <c r="E9363" s="859">
        <v>13</v>
      </c>
      <c r="F9363" s="859">
        <v>0</v>
      </c>
      <c r="G9363" s="518" t="s">
        <v>128</v>
      </c>
      <c r="H9363" s="518" t="s">
        <v>268</v>
      </c>
      <c r="I9363" s="518">
        <v>551143</v>
      </c>
    </row>
    <row r="9364" spans="1:9" x14ac:dyDescent="0.2">
      <c r="A9364" s="518" t="s">
        <v>376</v>
      </c>
      <c r="B9364" s="518">
        <v>551150</v>
      </c>
      <c r="C9364" s="518" t="s">
        <v>2660</v>
      </c>
      <c r="D9364" s="518" t="s">
        <v>5573</v>
      </c>
      <c r="E9364" s="859">
        <v>28</v>
      </c>
      <c r="F9364" s="859">
        <v>27</v>
      </c>
      <c r="G9364" s="518" t="s">
        <v>128</v>
      </c>
      <c r="H9364" s="518" t="s">
        <v>376</v>
      </c>
      <c r="I9364" s="518">
        <v>551150</v>
      </c>
    </row>
    <row r="9365" spans="1:9" x14ac:dyDescent="0.2">
      <c r="A9365" s="518" t="s">
        <v>376</v>
      </c>
      <c r="B9365" s="518">
        <v>551168</v>
      </c>
      <c r="C9365" s="518" t="s">
        <v>2660</v>
      </c>
      <c r="D9365" s="518" t="s">
        <v>5573</v>
      </c>
      <c r="E9365" s="859">
        <v>34</v>
      </c>
      <c r="F9365" s="859">
        <v>30</v>
      </c>
      <c r="G9365" s="518" t="s">
        <v>128</v>
      </c>
      <c r="H9365" s="518" t="s">
        <v>376</v>
      </c>
      <c r="I9365" s="518">
        <v>551168</v>
      </c>
    </row>
    <row r="9366" spans="1:9" x14ac:dyDescent="0.2">
      <c r="A9366" s="518" t="s">
        <v>376</v>
      </c>
      <c r="B9366" s="518">
        <v>551176</v>
      </c>
      <c r="C9366" s="518" t="s">
        <v>2660</v>
      </c>
      <c r="D9366" s="518" t="s">
        <v>5573</v>
      </c>
      <c r="E9366" s="859">
        <v>27</v>
      </c>
      <c r="F9366" s="859">
        <v>19</v>
      </c>
      <c r="G9366" s="518" t="s">
        <v>128</v>
      </c>
      <c r="H9366" s="518" t="s">
        <v>376</v>
      </c>
      <c r="I9366" s="518">
        <v>551176</v>
      </c>
    </row>
    <row r="9367" spans="1:9" x14ac:dyDescent="0.2">
      <c r="A9367" s="518" t="s">
        <v>376</v>
      </c>
      <c r="B9367" s="518">
        <v>551184</v>
      </c>
      <c r="C9367" s="518" t="s">
        <v>2660</v>
      </c>
      <c r="D9367" s="518" t="s">
        <v>5573</v>
      </c>
      <c r="E9367" s="859">
        <v>34</v>
      </c>
      <c r="F9367" s="859">
        <v>25</v>
      </c>
      <c r="G9367" s="518" t="s">
        <v>128</v>
      </c>
      <c r="H9367" s="518" t="s">
        <v>376</v>
      </c>
      <c r="I9367" s="518">
        <v>551184</v>
      </c>
    </row>
    <row r="9368" spans="1:9" x14ac:dyDescent="0.2">
      <c r="A9368" s="518" t="s">
        <v>376</v>
      </c>
      <c r="B9368" s="518">
        <v>551200</v>
      </c>
      <c r="C9368" s="518" t="s">
        <v>2660</v>
      </c>
      <c r="D9368" s="518" t="s">
        <v>5573</v>
      </c>
      <c r="E9368" s="859">
        <v>32</v>
      </c>
      <c r="F9368" s="859">
        <v>28</v>
      </c>
      <c r="G9368" s="518" t="s">
        <v>128</v>
      </c>
      <c r="H9368" s="518" t="s">
        <v>376</v>
      </c>
      <c r="I9368" s="518">
        <v>551200</v>
      </c>
    </row>
    <row r="9369" spans="1:9" x14ac:dyDescent="0.2">
      <c r="A9369" s="518" t="s">
        <v>256</v>
      </c>
      <c r="B9369" s="518">
        <v>551291</v>
      </c>
      <c r="C9369" s="518" t="s">
        <v>2660</v>
      </c>
      <c r="D9369" s="518" t="s">
        <v>8259</v>
      </c>
      <c r="E9369" s="859">
        <v>34</v>
      </c>
      <c r="F9369" s="859">
        <v>0</v>
      </c>
      <c r="G9369" s="518" t="s">
        <v>128</v>
      </c>
      <c r="H9369" s="518" t="s">
        <v>256</v>
      </c>
      <c r="I9369" s="518">
        <v>551291</v>
      </c>
    </row>
    <row r="9370" spans="1:9" x14ac:dyDescent="0.2">
      <c r="A9370" s="518" t="s">
        <v>256</v>
      </c>
      <c r="B9370" s="518">
        <v>551309</v>
      </c>
      <c r="C9370" s="518" t="s">
        <v>2660</v>
      </c>
      <c r="D9370" s="518" t="s">
        <v>8260</v>
      </c>
      <c r="E9370" s="859">
        <v>35</v>
      </c>
      <c r="F9370" s="859">
        <v>0</v>
      </c>
      <c r="G9370" s="518" t="s">
        <v>128</v>
      </c>
      <c r="H9370" s="518" t="s">
        <v>256</v>
      </c>
      <c r="I9370" s="518">
        <v>551309</v>
      </c>
    </row>
    <row r="9371" spans="1:9" x14ac:dyDescent="0.2">
      <c r="A9371" s="518" t="s">
        <v>256</v>
      </c>
      <c r="B9371" s="518">
        <v>551317</v>
      </c>
      <c r="C9371" s="518" t="s">
        <v>2660</v>
      </c>
      <c r="D9371" s="518" t="s">
        <v>8261</v>
      </c>
      <c r="E9371" s="859">
        <v>34</v>
      </c>
      <c r="F9371" s="859">
        <v>0</v>
      </c>
      <c r="G9371" s="518" t="s">
        <v>128</v>
      </c>
      <c r="H9371" s="518" t="s">
        <v>256</v>
      </c>
      <c r="I9371" s="518">
        <v>551317</v>
      </c>
    </row>
    <row r="9372" spans="1:9" x14ac:dyDescent="0.2">
      <c r="A9372" s="518" t="s">
        <v>256</v>
      </c>
      <c r="B9372" s="518">
        <v>551325</v>
      </c>
      <c r="C9372" s="518" t="s">
        <v>2660</v>
      </c>
      <c r="D9372" s="518" t="s">
        <v>8262</v>
      </c>
      <c r="E9372" s="859">
        <v>33</v>
      </c>
      <c r="F9372" s="859">
        <v>0</v>
      </c>
      <c r="G9372" s="518" t="s">
        <v>128</v>
      </c>
      <c r="H9372" s="518" t="s">
        <v>256</v>
      </c>
      <c r="I9372" s="518">
        <v>551325</v>
      </c>
    </row>
    <row r="9373" spans="1:9" x14ac:dyDescent="0.2">
      <c r="A9373" s="518" t="s">
        <v>181</v>
      </c>
      <c r="B9373" s="518">
        <v>551333</v>
      </c>
      <c r="C9373" s="518" t="s">
        <v>2660</v>
      </c>
      <c r="D9373" s="518" t="s">
        <v>5665</v>
      </c>
      <c r="E9373" s="859">
        <v>28</v>
      </c>
      <c r="F9373" s="859">
        <v>0</v>
      </c>
      <c r="G9373" s="518" t="s">
        <v>128</v>
      </c>
      <c r="H9373" s="518" t="s">
        <v>181</v>
      </c>
      <c r="I9373" s="518">
        <v>551333</v>
      </c>
    </row>
    <row r="9374" spans="1:9" x14ac:dyDescent="0.2">
      <c r="A9374" s="518" t="s">
        <v>181</v>
      </c>
      <c r="B9374" s="518">
        <v>551341</v>
      </c>
      <c r="C9374" s="518" t="s">
        <v>2660</v>
      </c>
      <c r="D9374" s="518" t="s">
        <v>5666</v>
      </c>
      <c r="E9374" s="859">
        <v>20</v>
      </c>
      <c r="F9374" s="859">
        <v>0</v>
      </c>
      <c r="G9374" s="518" t="s">
        <v>128</v>
      </c>
      <c r="H9374" s="518" t="s">
        <v>181</v>
      </c>
      <c r="I9374" s="518">
        <v>551341</v>
      </c>
    </row>
    <row r="9375" spans="1:9" x14ac:dyDescent="0.2">
      <c r="A9375" s="518" t="s">
        <v>181</v>
      </c>
      <c r="B9375" s="518">
        <v>551358</v>
      </c>
      <c r="C9375" s="518" t="s">
        <v>2660</v>
      </c>
      <c r="D9375" s="518" t="s">
        <v>5667</v>
      </c>
      <c r="E9375" s="859">
        <v>23</v>
      </c>
      <c r="F9375" s="859">
        <v>0</v>
      </c>
      <c r="G9375" s="518" t="s">
        <v>128</v>
      </c>
      <c r="H9375" s="518" t="s">
        <v>181</v>
      </c>
      <c r="I9375" s="518">
        <v>551358</v>
      </c>
    </row>
    <row r="9376" spans="1:9" x14ac:dyDescent="0.2">
      <c r="A9376" s="518" t="s">
        <v>181</v>
      </c>
      <c r="B9376" s="518">
        <v>551366</v>
      </c>
      <c r="C9376" s="518" t="s">
        <v>2660</v>
      </c>
      <c r="D9376" s="518" t="s">
        <v>5668</v>
      </c>
      <c r="E9376" s="859">
        <v>24</v>
      </c>
      <c r="F9376" s="859">
        <v>0</v>
      </c>
      <c r="G9376" s="518" t="s">
        <v>128</v>
      </c>
      <c r="H9376" s="518" t="s">
        <v>181</v>
      </c>
      <c r="I9376" s="518">
        <v>551366</v>
      </c>
    </row>
    <row r="9377" spans="1:9" x14ac:dyDescent="0.2">
      <c r="A9377" s="518" t="s">
        <v>181</v>
      </c>
      <c r="B9377" s="518">
        <v>551374</v>
      </c>
      <c r="C9377" s="518" t="s">
        <v>2660</v>
      </c>
      <c r="D9377" s="518" t="s">
        <v>5665</v>
      </c>
      <c r="E9377" s="859">
        <v>24</v>
      </c>
      <c r="F9377" s="859">
        <v>0</v>
      </c>
      <c r="G9377" s="518" t="s">
        <v>128</v>
      </c>
      <c r="H9377" s="518" t="s">
        <v>181</v>
      </c>
      <c r="I9377" s="518">
        <v>551374</v>
      </c>
    </row>
    <row r="9378" spans="1:9" x14ac:dyDescent="0.2">
      <c r="A9378" s="518" t="s">
        <v>240</v>
      </c>
      <c r="B9378" s="518">
        <v>551382</v>
      </c>
      <c r="C9378" s="518" t="s">
        <v>2660</v>
      </c>
      <c r="D9378" s="518" t="s">
        <v>5767</v>
      </c>
      <c r="E9378" s="859">
        <v>30</v>
      </c>
      <c r="F9378" s="859">
        <v>30</v>
      </c>
      <c r="G9378" s="518" t="s">
        <v>128</v>
      </c>
      <c r="H9378" s="518" t="s">
        <v>240</v>
      </c>
      <c r="I9378" s="518">
        <v>551382</v>
      </c>
    </row>
    <row r="9379" spans="1:9" x14ac:dyDescent="0.2">
      <c r="A9379" s="518" t="s">
        <v>240</v>
      </c>
      <c r="B9379" s="518">
        <v>551390</v>
      </c>
      <c r="C9379" s="518" t="s">
        <v>2660</v>
      </c>
      <c r="D9379" s="518" t="s">
        <v>5768</v>
      </c>
      <c r="E9379" s="859">
        <v>31</v>
      </c>
      <c r="F9379" s="859">
        <v>0</v>
      </c>
      <c r="G9379" s="518" t="s">
        <v>128</v>
      </c>
      <c r="H9379" s="518" t="s">
        <v>240</v>
      </c>
      <c r="I9379" s="518">
        <v>551390</v>
      </c>
    </row>
    <row r="9380" spans="1:9" x14ac:dyDescent="0.2">
      <c r="A9380" s="518" t="s">
        <v>240</v>
      </c>
      <c r="B9380" s="518">
        <v>551408</v>
      </c>
      <c r="C9380" s="518" t="s">
        <v>2660</v>
      </c>
      <c r="D9380" s="518" t="s">
        <v>5769</v>
      </c>
      <c r="E9380" s="859">
        <v>35</v>
      </c>
      <c r="F9380" s="859">
        <v>31</v>
      </c>
      <c r="G9380" s="518" t="s">
        <v>128</v>
      </c>
      <c r="H9380" s="518" t="s">
        <v>240</v>
      </c>
      <c r="I9380" s="518">
        <v>551408</v>
      </c>
    </row>
    <row r="9381" spans="1:9" x14ac:dyDescent="0.2">
      <c r="A9381" s="518" t="s">
        <v>240</v>
      </c>
      <c r="B9381" s="518">
        <v>551416</v>
      </c>
      <c r="C9381" s="518" t="s">
        <v>2660</v>
      </c>
      <c r="D9381" s="518" t="s">
        <v>5770</v>
      </c>
      <c r="E9381" s="859">
        <v>35</v>
      </c>
      <c r="F9381" s="859">
        <v>35</v>
      </c>
      <c r="G9381" s="518" t="s">
        <v>128</v>
      </c>
      <c r="H9381" s="518" t="s">
        <v>240</v>
      </c>
      <c r="I9381" s="518">
        <v>551416</v>
      </c>
    </row>
    <row r="9382" spans="1:9" x14ac:dyDescent="0.2">
      <c r="A9382" s="518" t="s">
        <v>240</v>
      </c>
      <c r="B9382" s="518">
        <v>551424</v>
      </c>
      <c r="C9382" s="518" t="s">
        <v>2660</v>
      </c>
      <c r="D9382" s="518" t="s">
        <v>5771</v>
      </c>
      <c r="E9382" s="859">
        <v>36</v>
      </c>
      <c r="F9382" s="859">
        <v>36</v>
      </c>
      <c r="G9382" s="518" t="s">
        <v>128</v>
      </c>
      <c r="H9382" s="518" t="s">
        <v>240</v>
      </c>
      <c r="I9382" s="518">
        <v>551424</v>
      </c>
    </row>
    <row r="9383" spans="1:9" x14ac:dyDescent="0.2">
      <c r="A9383" s="518" t="s">
        <v>377</v>
      </c>
      <c r="B9383" s="518">
        <v>551440</v>
      </c>
      <c r="C9383" s="518" t="s">
        <v>2660</v>
      </c>
      <c r="D9383" s="518" t="s">
        <v>9342</v>
      </c>
      <c r="E9383" s="859">
        <v>23</v>
      </c>
      <c r="F9383" s="859">
        <v>23</v>
      </c>
      <c r="G9383" s="518" t="s">
        <v>128</v>
      </c>
      <c r="H9383" s="518" t="s">
        <v>377</v>
      </c>
      <c r="I9383" s="518">
        <v>551440</v>
      </c>
    </row>
    <row r="9384" spans="1:9" x14ac:dyDescent="0.2">
      <c r="A9384" s="518" t="s">
        <v>256</v>
      </c>
      <c r="B9384" s="518">
        <v>551457</v>
      </c>
      <c r="C9384" s="518" t="s">
        <v>2660</v>
      </c>
      <c r="D9384" s="518" t="s">
        <v>5772</v>
      </c>
      <c r="E9384" s="859">
        <v>26</v>
      </c>
      <c r="F9384" s="859">
        <v>0</v>
      </c>
      <c r="G9384" s="518" t="s">
        <v>128</v>
      </c>
      <c r="H9384" s="518" t="s">
        <v>256</v>
      </c>
      <c r="I9384" s="518">
        <v>551457</v>
      </c>
    </row>
    <row r="9385" spans="1:9" x14ac:dyDescent="0.2">
      <c r="A9385" s="518" t="s">
        <v>256</v>
      </c>
      <c r="B9385" s="518">
        <v>551465</v>
      </c>
      <c r="C9385" s="518" t="s">
        <v>2660</v>
      </c>
      <c r="D9385" s="518" t="s">
        <v>5773</v>
      </c>
      <c r="E9385" s="859">
        <v>16</v>
      </c>
      <c r="F9385" s="859">
        <v>0</v>
      </c>
      <c r="G9385" s="518" t="s">
        <v>128</v>
      </c>
      <c r="H9385" s="518" t="s">
        <v>256</v>
      </c>
      <c r="I9385" s="518">
        <v>551465</v>
      </c>
    </row>
    <row r="9386" spans="1:9" x14ac:dyDescent="0.2">
      <c r="A9386" s="518" t="s">
        <v>319</v>
      </c>
      <c r="B9386" s="518">
        <v>551473</v>
      </c>
      <c r="C9386" s="518" t="s">
        <v>2660</v>
      </c>
      <c r="D9386" s="518" t="s">
        <v>9343</v>
      </c>
      <c r="E9386" s="859">
        <v>30</v>
      </c>
      <c r="F9386" s="859">
        <v>30</v>
      </c>
      <c r="G9386" s="518" t="s">
        <v>128</v>
      </c>
      <c r="H9386" s="518" t="s">
        <v>319</v>
      </c>
      <c r="I9386" s="518">
        <v>551473</v>
      </c>
    </row>
    <row r="9387" spans="1:9" x14ac:dyDescent="0.2">
      <c r="A9387" s="518" t="s">
        <v>319</v>
      </c>
      <c r="B9387" s="518">
        <v>551481</v>
      </c>
      <c r="C9387" s="518" t="s">
        <v>2660</v>
      </c>
      <c r="D9387" s="518" t="s">
        <v>9344</v>
      </c>
      <c r="E9387" s="859">
        <v>24</v>
      </c>
      <c r="F9387" s="859">
        <v>24</v>
      </c>
      <c r="G9387" s="518" t="s">
        <v>128</v>
      </c>
      <c r="H9387" s="518" t="s">
        <v>319</v>
      </c>
      <c r="I9387" s="518">
        <v>551481</v>
      </c>
    </row>
    <row r="9388" spans="1:9" x14ac:dyDescent="0.2">
      <c r="A9388" s="518" t="s">
        <v>319</v>
      </c>
      <c r="B9388" s="518">
        <v>551499</v>
      </c>
      <c r="C9388" s="518" t="s">
        <v>2660</v>
      </c>
      <c r="D9388" s="518" t="s">
        <v>9345</v>
      </c>
      <c r="E9388" s="859">
        <v>32</v>
      </c>
      <c r="F9388" s="859">
        <v>32</v>
      </c>
      <c r="G9388" s="518" t="s">
        <v>128</v>
      </c>
      <c r="H9388" s="518" t="s">
        <v>319</v>
      </c>
      <c r="I9388" s="518">
        <v>551499</v>
      </c>
    </row>
    <row r="9389" spans="1:9" x14ac:dyDescent="0.2">
      <c r="A9389" s="518" t="s">
        <v>319</v>
      </c>
      <c r="B9389" s="518">
        <v>551507</v>
      </c>
      <c r="C9389" s="518" t="s">
        <v>2660</v>
      </c>
      <c r="D9389" s="518" t="s">
        <v>9346</v>
      </c>
      <c r="E9389" s="859">
        <v>34</v>
      </c>
      <c r="F9389" s="859">
        <v>34</v>
      </c>
      <c r="G9389" s="518" t="s">
        <v>128</v>
      </c>
      <c r="H9389" s="518" t="s">
        <v>319</v>
      </c>
      <c r="I9389" s="518">
        <v>551507</v>
      </c>
    </row>
    <row r="9390" spans="1:9" x14ac:dyDescent="0.2">
      <c r="A9390" s="518" t="s">
        <v>237</v>
      </c>
      <c r="B9390" s="518">
        <v>551515</v>
      </c>
      <c r="C9390" s="518" t="s">
        <v>2660</v>
      </c>
      <c r="D9390" s="518" t="s">
        <v>5774</v>
      </c>
      <c r="E9390" s="859">
        <v>30</v>
      </c>
      <c r="F9390" s="859">
        <v>30</v>
      </c>
      <c r="G9390" s="518" t="s">
        <v>128</v>
      </c>
      <c r="H9390" s="518" t="s">
        <v>237</v>
      </c>
      <c r="I9390" s="518">
        <v>551515</v>
      </c>
    </row>
    <row r="9391" spans="1:9" x14ac:dyDescent="0.2">
      <c r="A9391" s="518" t="s">
        <v>237</v>
      </c>
      <c r="B9391" s="518">
        <v>551523</v>
      </c>
      <c r="C9391" s="518" t="s">
        <v>2660</v>
      </c>
      <c r="D9391" s="518" t="s">
        <v>5775</v>
      </c>
      <c r="E9391" s="859">
        <v>22</v>
      </c>
      <c r="F9391" s="859">
        <v>0</v>
      </c>
      <c r="G9391" s="518" t="s">
        <v>128</v>
      </c>
      <c r="H9391" s="518" t="s">
        <v>237</v>
      </c>
      <c r="I9391" s="518">
        <v>551523</v>
      </c>
    </row>
    <row r="9392" spans="1:9" x14ac:dyDescent="0.2">
      <c r="A9392" s="518" t="s">
        <v>237</v>
      </c>
      <c r="B9392" s="518">
        <v>551531</v>
      </c>
      <c r="C9392" s="518" t="s">
        <v>2660</v>
      </c>
      <c r="D9392" s="518" t="s">
        <v>5776</v>
      </c>
      <c r="E9392" s="859">
        <v>30</v>
      </c>
      <c r="F9392" s="859">
        <v>0</v>
      </c>
      <c r="G9392" s="518" t="s">
        <v>128</v>
      </c>
      <c r="H9392" s="518" t="s">
        <v>237</v>
      </c>
      <c r="I9392" s="518">
        <v>551531</v>
      </c>
    </row>
    <row r="9393" spans="1:9" x14ac:dyDescent="0.2">
      <c r="A9393" s="518" t="s">
        <v>237</v>
      </c>
      <c r="B9393" s="518">
        <v>551549</v>
      </c>
      <c r="C9393" s="518" t="s">
        <v>2660</v>
      </c>
      <c r="D9393" s="518" t="s">
        <v>5777</v>
      </c>
      <c r="E9393" s="859">
        <v>26</v>
      </c>
      <c r="F9393" s="859">
        <v>0</v>
      </c>
      <c r="G9393" s="518" t="s">
        <v>128</v>
      </c>
      <c r="H9393" s="518" t="s">
        <v>237</v>
      </c>
      <c r="I9393" s="518">
        <v>551549</v>
      </c>
    </row>
    <row r="9394" spans="1:9" x14ac:dyDescent="0.2">
      <c r="A9394" s="518" t="s">
        <v>256</v>
      </c>
      <c r="B9394" s="518">
        <v>551580</v>
      </c>
      <c r="C9394" s="518" t="s">
        <v>2660</v>
      </c>
      <c r="D9394" s="518" t="s">
        <v>9347</v>
      </c>
      <c r="E9394" s="859">
        <v>31</v>
      </c>
      <c r="F9394" s="859">
        <v>0</v>
      </c>
      <c r="G9394" s="518" t="s">
        <v>128</v>
      </c>
      <c r="H9394" s="518" t="s">
        <v>256</v>
      </c>
      <c r="I9394" s="518">
        <v>551580</v>
      </c>
    </row>
    <row r="9395" spans="1:9" x14ac:dyDescent="0.2">
      <c r="A9395" s="518" t="s">
        <v>256</v>
      </c>
      <c r="B9395" s="518">
        <v>551606</v>
      </c>
      <c r="C9395" s="518" t="s">
        <v>2660</v>
      </c>
      <c r="D9395" s="518" t="s">
        <v>9348</v>
      </c>
      <c r="E9395" s="859">
        <v>34</v>
      </c>
      <c r="F9395" s="859">
        <v>0</v>
      </c>
      <c r="G9395" s="518" t="s">
        <v>128</v>
      </c>
      <c r="H9395" s="518" t="s">
        <v>256</v>
      </c>
      <c r="I9395" s="518">
        <v>551606</v>
      </c>
    </row>
    <row r="9396" spans="1:9" x14ac:dyDescent="0.2">
      <c r="A9396" s="518" t="s">
        <v>256</v>
      </c>
      <c r="B9396" s="518">
        <v>551614</v>
      </c>
      <c r="C9396" s="518" t="s">
        <v>2660</v>
      </c>
      <c r="D9396" s="518" t="s">
        <v>9349</v>
      </c>
      <c r="E9396" s="859">
        <v>32</v>
      </c>
      <c r="F9396" s="859">
        <v>0</v>
      </c>
      <c r="G9396" s="518" t="s">
        <v>128</v>
      </c>
      <c r="H9396" s="518" t="s">
        <v>256</v>
      </c>
      <c r="I9396" s="518">
        <v>551614</v>
      </c>
    </row>
    <row r="9397" spans="1:9" x14ac:dyDescent="0.2">
      <c r="A9397" s="518" t="s">
        <v>256</v>
      </c>
      <c r="B9397" s="518">
        <v>551622</v>
      </c>
      <c r="C9397" s="518" t="s">
        <v>2660</v>
      </c>
      <c r="D9397" s="518" t="s">
        <v>9350</v>
      </c>
      <c r="E9397" s="859">
        <v>27</v>
      </c>
      <c r="F9397" s="859">
        <v>0</v>
      </c>
      <c r="G9397" s="518" t="s">
        <v>128</v>
      </c>
      <c r="H9397" s="518" t="s">
        <v>256</v>
      </c>
      <c r="I9397" s="518">
        <v>551622</v>
      </c>
    </row>
    <row r="9398" spans="1:9" x14ac:dyDescent="0.2">
      <c r="A9398" s="518" t="s">
        <v>256</v>
      </c>
      <c r="B9398" s="518">
        <v>551630</v>
      </c>
      <c r="C9398" s="518" t="s">
        <v>2660</v>
      </c>
      <c r="D9398" s="518" t="s">
        <v>9351</v>
      </c>
      <c r="E9398" s="859">
        <v>35</v>
      </c>
      <c r="F9398" s="859">
        <v>0</v>
      </c>
      <c r="G9398" s="518" t="s">
        <v>128</v>
      </c>
      <c r="H9398" s="518" t="s">
        <v>256</v>
      </c>
      <c r="I9398" s="518">
        <v>551630</v>
      </c>
    </row>
    <row r="9399" spans="1:9" x14ac:dyDescent="0.2">
      <c r="A9399" s="518" t="s">
        <v>256</v>
      </c>
      <c r="B9399" s="518">
        <v>551648</v>
      </c>
      <c r="C9399" s="518" t="s">
        <v>2660</v>
      </c>
      <c r="D9399" s="518" t="s">
        <v>9352</v>
      </c>
      <c r="E9399" s="859">
        <v>35</v>
      </c>
      <c r="F9399" s="859">
        <v>0</v>
      </c>
      <c r="G9399" s="518" t="s">
        <v>128</v>
      </c>
      <c r="H9399" s="518" t="s">
        <v>256</v>
      </c>
      <c r="I9399" s="518">
        <v>551648</v>
      </c>
    </row>
    <row r="9400" spans="1:9" x14ac:dyDescent="0.2">
      <c r="A9400" s="518" t="s">
        <v>256</v>
      </c>
      <c r="B9400" s="518">
        <v>551655</v>
      </c>
      <c r="C9400" s="518" t="s">
        <v>2660</v>
      </c>
      <c r="D9400" s="518" t="s">
        <v>9353</v>
      </c>
      <c r="E9400" s="859">
        <v>35</v>
      </c>
      <c r="F9400" s="859">
        <v>0</v>
      </c>
      <c r="G9400" s="518" t="s">
        <v>128</v>
      </c>
      <c r="H9400" s="518" t="s">
        <v>256</v>
      </c>
      <c r="I9400" s="518">
        <v>551655</v>
      </c>
    </row>
    <row r="9401" spans="1:9" x14ac:dyDescent="0.2">
      <c r="A9401" s="518" t="s">
        <v>256</v>
      </c>
      <c r="B9401" s="518">
        <v>551663</v>
      </c>
      <c r="C9401" s="518" t="s">
        <v>2660</v>
      </c>
      <c r="D9401" s="518" t="s">
        <v>6945</v>
      </c>
      <c r="E9401" s="859">
        <v>15</v>
      </c>
      <c r="F9401" s="859">
        <v>15</v>
      </c>
      <c r="G9401" s="518" t="s">
        <v>128</v>
      </c>
      <c r="H9401" s="518" t="s">
        <v>256</v>
      </c>
      <c r="I9401" s="518">
        <v>551663</v>
      </c>
    </row>
    <row r="9402" spans="1:9" x14ac:dyDescent="0.2">
      <c r="A9402" s="518" t="s">
        <v>256</v>
      </c>
      <c r="B9402" s="518">
        <v>551671</v>
      </c>
      <c r="C9402" s="518" t="s">
        <v>2660</v>
      </c>
      <c r="D9402" s="518" t="s">
        <v>6946</v>
      </c>
      <c r="E9402" s="859">
        <v>15</v>
      </c>
      <c r="F9402" s="859">
        <v>15</v>
      </c>
      <c r="G9402" s="518" t="s">
        <v>128</v>
      </c>
      <c r="H9402" s="518" t="s">
        <v>256</v>
      </c>
      <c r="I9402" s="518">
        <v>551671</v>
      </c>
    </row>
    <row r="9403" spans="1:9" x14ac:dyDescent="0.2">
      <c r="A9403" s="518" t="s">
        <v>256</v>
      </c>
      <c r="B9403" s="518">
        <v>551689</v>
      </c>
      <c r="C9403" s="518" t="s">
        <v>2660</v>
      </c>
      <c r="D9403" s="518" t="s">
        <v>6947</v>
      </c>
      <c r="E9403" s="859">
        <v>14</v>
      </c>
      <c r="F9403" s="859">
        <v>14</v>
      </c>
      <c r="G9403" s="518" t="s">
        <v>128</v>
      </c>
      <c r="H9403" s="518" t="s">
        <v>256</v>
      </c>
      <c r="I9403" s="518">
        <v>551689</v>
      </c>
    </row>
    <row r="9404" spans="1:9" x14ac:dyDescent="0.2">
      <c r="A9404" s="518" t="s">
        <v>181</v>
      </c>
      <c r="B9404" s="518">
        <v>551697</v>
      </c>
      <c r="C9404" s="518" t="s">
        <v>2660</v>
      </c>
      <c r="D9404" s="518" t="s">
        <v>5914</v>
      </c>
      <c r="E9404" s="859">
        <v>19</v>
      </c>
      <c r="F9404" s="859">
        <v>0</v>
      </c>
      <c r="G9404" s="518" t="s">
        <v>128</v>
      </c>
      <c r="H9404" s="518" t="s">
        <v>181</v>
      </c>
      <c r="I9404" s="518">
        <v>551697</v>
      </c>
    </row>
    <row r="9405" spans="1:9" x14ac:dyDescent="0.2">
      <c r="A9405" s="518" t="s">
        <v>181</v>
      </c>
      <c r="B9405" s="518">
        <v>551705</v>
      </c>
      <c r="C9405" s="518" t="s">
        <v>2660</v>
      </c>
      <c r="D9405" s="518" t="s">
        <v>5915</v>
      </c>
      <c r="E9405" s="859">
        <v>35</v>
      </c>
      <c r="F9405" s="859">
        <v>0</v>
      </c>
      <c r="G9405" s="518" t="s">
        <v>128</v>
      </c>
      <c r="H9405" s="518" t="s">
        <v>181</v>
      </c>
      <c r="I9405" s="518">
        <v>551705</v>
      </c>
    </row>
    <row r="9406" spans="1:9" x14ac:dyDescent="0.2">
      <c r="A9406" s="518" t="s">
        <v>181</v>
      </c>
      <c r="B9406" s="518">
        <v>551713</v>
      </c>
      <c r="C9406" s="518" t="s">
        <v>2660</v>
      </c>
      <c r="D9406" s="518" t="s">
        <v>5916</v>
      </c>
      <c r="E9406" s="859">
        <v>32</v>
      </c>
      <c r="F9406" s="859">
        <v>0</v>
      </c>
      <c r="G9406" s="518" t="s">
        <v>128</v>
      </c>
      <c r="H9406" s="518" t="s">
        <v>181</v>
      </c>
      <c r="I9406" s="518">
        <v>551713</v>
      </c>
    </row>
    <row r="9407" spans="1:9" x14ac:dyDescent="0.2">
      <c r="A9407" s="518" t="s">
        <v>181</v>
      </c>
      <c r="B9407" s="518">
        <v>551721</v>
      </c>
      <c r="C9407" s="518" t="s">
        <v>2660</v>
      </c>
      <c r="D9407" s="518" t="s">
        <v>5917</v>
      </c>
      <c r="E9407" s="859">
        <v>31</v>
      </c>
      <c r="F9407" s="859">
        <v>0</v>
      </c>
      <c r="G9407" s="518" t="s">
        <v>128</v>
      </c>
      <c r="H9407" s="518" t="s">
        <v>181</v>
      </c>
      <c r="I9407" s="518">
        <v>551721</v>
      </c>
    </row>
    <row r="9408" spans="1:9" x14ac:dyDescent="0.2">
      <c r="A9408" s="518" t="s">
        <v>181</v>
      </c>
      <c r="B9408" s="518">
        <v>551739</v>
      </c>
      <c r="C9408" s="518" t="s">
        <v>2660</v>
      </c>
      <c r="D9408" s="518" t="s">
        <v>5918</v>
      </c>
      <c r="E9408" s="859">
        <v>19</v>
      </c>
      <c r="F9408" s="859">
        <v>0</v>
      </c>
      <c r="G9408" s="518" t="s">
        <v>128</v>
      </c>
      <c r="H9408" s="518" t="s">
        <v>181</v>
      </c>
      <c r="I9408" s="518">
        <v>551739</v>
      </c>
    </row>
    <row r="9409" spans="1:9" x14ac:dyDescent="0.2">
      <c r="A9409" s="518" t="s">
        <v>181</v>
      </c>
      <c r="B9409" s="518">
        <v>551747</v>
      </c>
      <c r="C9409" s="518" t="s">
        <v>2660</v>
      </c>
      <c r="D9409" s="518" t="s">
        <v>5972</v>
      </c>
      <c r="E9409" s="859">
        <v>31</v>
      </c>
      <c r="F9409" s="859">
        <v>0</v>
      </c>
      <c r="G9409" s="518" t="s">
        <v>128</v>
      </c>
      <c r="H9409" s="518" t="s">
        <v>181</v>
      </c>
      <c r="I9409" s="518">
        <v>551747</v>
      </c>
    </row>
    <row r="9410" spans="1:9" x14ac:dyDescent="0.2">
      <c r="A9410" s="518" t="s">
        <v>181</v>
      </c>
      <c r="B9410" s="518">
        <v>551754</v>
      </c>
      <c r="C9410" s="518" t="s">
        <v>2660</v>
      </c>
      <c r="D9410" s="518" t="s">
        <v>5973</v>
      </c>
      <c r="E9410" s="859">
        <v>30</v>
      </c>
      <c r="F9410" s="859">
        <v>0</v>
      </c>
      <c r="G9410" s="518" t="s">
        <v>128</v>
      </c>
      <c r="H9410" s="518" t="s">
        <v>181</v>
      </c>
      <c r="I9410" s="518">
        <v>551754</v>
      </c>
    </row>
    <row r="9411" spans="1:9" x14ac:dyDescent="0.2">
      <c r="A9411" s="518" t="s">
        <v>339</v>
      </c>
      <c r="B9411" s="518">
        <v>551762</v>
      </c>
      <c r="C9411" s="518" t="s">
        <v>2660</v>
      </c>
      <c r="D9411" s="518" t="s">
        <v>5974</v>
      </c>
      <c r="E9411" s="859">
        <v>35</v>
      </c>
      <c r="F9411" s="859">
        <v>20</v>
      </c>
      <c r="G9411" s="518" t="s">
        <v>128</v>
      </c>
      <c r="H9411" s="518" t="s">
        <v>339</v>
      </c>
      <c r="I9411" s="518">
        <v>551762</v>
      </c>
    </row>
    <row r="9412" spans="1:9" x14ac:dyDescent="0.2">
      <c r="A9412" s="518" t="s">
        <v>375</v>
      </c>
      <c r="B9412" s="518">
        <v>551788</v>
      </c>
      <c r="C9412" s="518" t="s">
        <v>2660</v>
      </c>
      <c r="D9412" s="518" t="s">
        <v>163</v>
      </c>
      <c r="E9412" s="859">
        <v>21</v>
      </c>
      <c r="F9412" s="859">
        <v>0</v>
      </c>
      <c r="G9412" s="518" t="s">
        <v>128</v>
      </c>
      <c r="H9412" s="518" t="s">
        <v>375</v>
      </c>
      <c r="I9412" s="518">
        <v>551788</v>
      </c>
    </row>
    <row r="9413" spans="1:9" x14ac:dyDescent="0.2">
      <c r="A9413" s="518" t="s">
        <v>375</v>
      </c>
      <c r="B9413" s="518">
        <v>551796</v>
      </c>
      <c r="C9413" s="518" t="s">
        <v>2660</v>
      </c>
      <c r="D9413" s="518" t="s">
        <v>6015</v>
      </c>
      <c r="E9413" s="859">
        <v>22</v>
      </c>
      <c r="F9413" s="859">
        <v>0</v>
      </c>
      <c r="G9413" s="518" t="s">
        <v>128</v>
      </c>
      <c r="H9413" s="518" t="s">
        <v>375</v>
      </c>
      <c r="I9413" s="518">
        <v>551796</v>
      </c>
    </row>
    <row r="9414" spans="1:9" x14ac:dyDescent="0.2">
      <c r="A9414" s="518" t="s">
        <v>375</v>
      </c>
      <c r="B9414" s="518">
        <v>551804</v>
      </c>
      <c r="C9414" s="518" t="s">
        <v>2660</v>
      </c>
      <c r="D9414" s="518" t="s">
        <v>6016</v>
      </c>
      <c r="E9414" s="859">
        <v>20</v>
      </c>
      <c r="F9414" s="859">
        <v>0</v>
      </c>
      <c r="G9414" s="518" t="s">
        <v>128</v>
      </c>
      <c r="H9414" s="518" t="s">
        <v>375</v>
      </c>
      <c r="I9414" s="518">
        <v>551804</v>
      </c>
    </row>
    <row r="9415" spans="1:9" x14ac:dyDescent="0.2">
      <c r="A9415" s="518" t="s">
        <v>375</v>
      </c>
      <c r="B9415" s="518">
        <v>551812</v>
      </c>
      <c r="C9415" s="518" t="s">
        <v>2660</v>
      </c>
      <c r="D9415" s="518" t="s">
        <v>6017</v>
      </c>
      <c r="E9415" s="859">
        <v>22</v>
      </c>
      <c r="F9415" s="859">
        <v>0</v>
      </c>
      <c r="G9415" s="518" t="s">
        <v>128</v>
      </c>
      <c r="H9415" s="518" t="s">
        <v>375</v>
      </c>
      <c r="I9415" s="518">
        <v>551812</v>
      </c>
    </row>
    <row r="9416" spans="1:9" x14ac:dyDescent="0.2">
      <c r="A9416" s="518" t="s">
        <v>158</v>
      </c>
      <c r="B9416" s="518">
        <v>551838</v>
      </c>
      <c r="C9416" s="518" t="s">
        <v>2660</v>
      </c>
      <c r="D9416" s="518" t="s">
        <v>6948</v>
      </c>
      <c r="E9416" s="859">
        <v>24</v>
      </c>
      <c r="F9416" s="859">
        <v>0</v>
      </c>
      <c r="G9416" s="518" t="s">
        <v>128</v>
      </c>
      <c r="H9416" s="518" t="s">
        <v>158</v>
      </c>
      <c r="I9416" s="518">
        <v>551838</v>
      </c>
    </row>
    <row r="9417" spans="1:9" x14ac:dyDescent="0.2">
      <c r="A9417" s="518" t="s">
        <v>158</v>
      </c>
      <c r="B9417" s="518">
        <v>551846</v>
      </c>
      <c r="C9417" s="518" t="s">
        <v>2660</v>
      </c>
      <c r="D9417" s="518" t="s">
        <v>6949</v>
      </c>
      <c r="E9417" s="859">
        <v>25</v>
      </c>
      <c r="F9417" s="859">
        <v>0</v>
      </c>
      <c r="G9417" s="518" t="s">
        <v>128</v>
      </c>
      <c r="H9417" s="518" t="s">
        <v>158</v>
      </c>
      <c r="I9417" s="518">
        <v>551846</v>
      </c>
    </row>
    <row r="9418" spans="1:9" x14ac:dyDescent="0.2">
      <c r="A9418" s="518" t="s">
        <v>158</v>
      </c>
      <c r="B9418" s="518">
        <v>551853</v>
      </c>
      <c r="C9418" s="518" t="s">
        <v>2660</v>
      </c>
      <c r="D9418" s="518" t="s">
        <v>6950</v>
      </c>
      <c r="E9418" s="859">
        <v>25</v>
      </c>
      <c r="F9418" s="859">
        <v>0</v>
      </c>
      <c r="G9418" s="518" t="s">
        <v>128</v>
      </c>
      <c r="H9418" s="518" t="s">
        <v>158</v>
      </c>
      <c r="I9418" s="518">
        <v>551853</v>
      </c>
    </row>
    <row r="9419" spans="1:9" x14ac:dyDescent="0.2">
      <c r="A9419" s="518" t="s">
        <v>181</v>
      </c>
      <c r="B9419" s="518">
        <v>551861</v>
      </c>
      <c r="C9419" s="518" t="s">
        <v>2660</v>
      </c>
      <c r="D9419" s="518" t="s">
        <v>6018</v>
      </c>
      <c r="E9419" s="859">
        <v>32</v>
      </c>
      <c r="F9419" s="859">
        <v>0</v>
      </c>
      <c r="G9419" s="518" t="s">
        <v>128</v>
      </c>
      <c r="H9419" s="518" t="s">
        <v>181</v>
      </c>
      <c r="I9419" s="518">
        <v>551861</v>
      </c>
    </row>
    <row r="9420" spans="1:9" x14ac:dyDescent="0.2">
      <c r="A9420" s="518" t="s">
        <v>181</v>
      </c>
      <c r="B9420" s="518">
        <v>551879</v>
      </c>
      <c r="C9420" s="518" t="s">
        <v>2660</v>
      </c>
      <c r="D9420" s="518" t="s">
        <v>6019</v>
      </c>
      <c r="E9420" s="859">
        <v>26</v>
      </c>
      <c r="F9420" s="859">
        <v>0</v>
      </c>
      <c r="G9420" s="518" t="s">
        <v>128</v>
      </c>
      <c r="H9420" s="518" t="s">
        <v>181</v>
      </c>
      <c r="I9420" s="518">
        <v>551879</v>
      </c>
    </row>
    <row r="9421" spans="1:9" x14ac:dyDescent="0.2">
      <c r="A9421" s="518" t="s">
        <v>161</v>
      </c>
      <c r="B9421" s="518">
        <v>551895</v>
      </c>
      <c r="C9421" s="518" t="s">
        <v>2660</v>
      </c>
      <c r="D9421" s="518" t="s">
        <v>6020</v>
      </c>
      <c r="E9421" s="859">
        <v>34</v>
      </c>
      <c r="F9421" s="859">
        <v>33</v>
      </c>
      <c r="G9421" s="518" t="s">
        <v>128</v>
      </c>
      <c r="H9421" s="518" t="s">
        <v>161</v>
      </c>
      <c r="I9421" s="518">
        <v>551895</v>
      </c>
    </row>
    <row r="9422" spans="1:9" x14ac:dyDescent="0.2">
      <c r="A9422" s="518" t="s">
        <v>161</v>
      </c>
      <c r="B9422" s="518">
        <v>551911</v>
      </c>
      <c r="C9422" s="518" t="s">
        <v>2660</v>
      </c>
      <c r="D9422" s="518" t="s">
        <v>6021</v>
      </c>
      <c r="E9422" s="859">
        <v>30</v>
      </c>
      <c r="F9422" s="859">
        <v>29</v>
      </c>
      <c r="G9422" s="518" t="s">
        <v>128</v>
      </c>
      <c r="H9422" s="518" t="s">
        <v>161</v>
      </c>
      <c r="I9422" s="518">
        <v>551911</v>
      </c>
    </row>
    <row r="9423" spans="1:9" x14ac:dyDescent="0.2">
      <c r="A9423" s="518" t="s">
        <v>161</v>
      </c>
      <c r="B9423" s="518">
        <v>551929</v>
      </c>
      <c r="C9423" s="518" t="s">
        <v>2660</v>
      </c>
      <c r="D9423" s="518" t="s">
        <v>5305</v>
      </c>
      <c r="E9423" s="859">
        <v>33</v>
      </c>
      <c r="F9423" s="859">
        <v>32</v>
      </c>
      <c r="G9423" s="518" t="s">
        <v>128</v>
      </c>
      <c r="H9423" s="518" t="s">
        <v>161</v>
      </c>
      <c r="I9423" s="518">
        <v>551929</v>
      </c>
    </row>
    <row r="9424" spans="1:9" x14ac:dyDescent="0.2">
      <c r="A9424" s="518" t="s">
        <v>158</v>
      </c>
      <c r="B9424" s="518">
        <v>551937</v>
      </c>
      <c r="C9424" s="518" t="s">
        <v>2660</v>
      </c>
      <c r="D9424" s="518" t="s">
        <v>5306</v>
      </c>
      <c r="E9424" s="859">
        <v>21</v>
      </c>
      <c r="F9424" s="859">
        <v>0</v>
      </c>
      <c r="G9424" s="518" t="s">
        <v>128</v>
      </c>
      <c r="H9424" s="518" t="s">
        <v>158</v>
      </c>
      <c r="I9424" s="518">
        <v>551937</v>
      </c>
    </row>
    <row r="9425" spans="1:9" x14ac:dyDescent="0.2">
      <c r="A9425" s="518" t="s">
        <v>158</v>
      </c>
      <c r="B9425" s="518">
        <v>551945</v>
      </c>
      <c r="C9425" s="518" t="s">
        <v>2660</v>
      </c>
      <c r="D9425" s="518" t="s">
        <v>5307</v>
      </c>
      <c r="E9425" s="859">
        <v>28</v>
      </c>
      <c r="F9425" s="859">
        <v>0</v>
      </c>
      <c r="G9425" s="518" t="s">
        <v>128</v>
      </c>
      <c r="H9425" s="518" t="s">
        <v>158</v>
      </c>
      <c r="I9425" s="518">
        <v>551945</v>
      </c>
    </row>
    <row r="9426" spans="1:9" x14ac:dyDescent="0.2">
      <c r="A9426" s="518" t="s">
        <v>158</v>
      </c>
      <c r="B9426" s="518">
        <v>551952</v>
      </c>
      <c r="C9426" s="518" t="s">
        <v>2660</v>
      </c>
      <c r="D9426" s="518" t="s">
        <v>6951</v>
      </c>
      <c r="E9426" s="859">
        <v>27</v>
      </c>
      <c r="F9426" s="859">
        <v>0</v>
      </c>
      <c r="G9426" s="518" t="s">
        <v>128</v>
      </c>
      <c r="H9426" s="518" t="s">
        <v>158</v>
      </c>
      <c r="I9426" s="518">
        <v>551952</v>
      </c>
    </row>
    <row r="9427" spans="1:9" x14ac:dyDescent="0.2">
      <c r="A9427" s="518" t="s">
        <v>158</v>
      </c>
      <c r="B9427" s="518">
        <v>551960</v>
      </c>
      <c r="C9427" s="518" t="s">
        <v>2660</v>
      </c>
      <c r="D9427" s="518" t="s">
        <v>7608</v>
      </c>
      <c r="E9427" s="859">
        <v>29</v>
      </c>
      <c r="F9427" s="859">
        <v>0</v>
      </c>
      <c r="G9427" s="518" t="s">
        <v>128</v>
      </c>
      <c r="H9427" s="518" t="s">
        <v>158</v>
      </c>
      <c r="I9427" s="518">
        <v>551960</v>
      </c>
    </row>
    <row r="9428" spans="1:9" x14ac:dyDescent="0.2">
      <c r="A9428" s="518" t="s">
        <v>158</v>
      </c>
      <c r="B9428" s="518">
        <v>551978</v>
      </c>
      <c r="C9428" s="518" t="s">
        <v>2660</v>
      </c>
      <c r="D9428" s="518" t="s">
        <v>6952</v>
      </c>
      <c r="E9428" s="859">
        <v>30</v>
      </c>
      <c r="F9428" s="859">
        <v>0</v>
      </c>
      <c r="G9428" s="518" t="s">
        <v>128</v>
      </c>
      <c r="H9428" s="518" t="s">
        <v>158</v>
      </c>
      <c r="I9428" s="518">
        <v>551978</v>
      </c>
    </row>
    <row r="9429" spans="1:9" x14ac:dyDescent="0.2">
      <c r="A9429" s="518" t="s">
        <v>158</v>
      </c>
      <c r="B9429" s="518">
        <v>551986</v>
      </c>
      <c r="C9429" s="518" t="s">
        <v>2660</v>
      </c>
      <c r="D9429" s="518" t="s">
        <v>8480</v>
      </c>
      <c r="E9429" s="859">
        <v>32</v>
      </c>
      <c r="F9429" s="859">
        <v>0</v>
      </c>
      <c r="G9429" s="518" t="s">
        <v>128</v>
      </c>
      <c r="H9429" s="518" t="s">
        <v>158</v>
      </c>
      <c r="I9429" s="518">
        <v>551986</v>
      </c>
    </row>
    <row r="9430" spans="1:9" x14ac:dyDescent="0.2">
      <c r="A9430" s="518" t="s">
        <v>158</v>
      </c>
      <c r="B9430" s="518">
        <v>551994</v>
      </c>
      <c r="C9430" s="518" t="s">
        <v>2660</v>
      </c>
      <c r="D9430" s="518" t="s">
        <v>7609</v>
      </c>
      <c r="E9430" s="859">
        <v>28</v>
      </c>
      <c r="F9430" s="859">
        <v>0</v>
      </c>
      <c r="G9430" s="518" t="s">
        <v>128</v>
      </c>
      <c r="H9430" s="518" t="s">
        <v>158</v>
      </c>
      <c r="I9430" s="518">
        <v>551994</v>
      </c>
    </row>
    <row r="9431" spans="1:9" x14ac:dyDescent="0.2">
      <c r="A9431" s="518" t="s">
        <v>158</v>
      </c>
      <c r="B9431" s="518">
        <v>552000</v>
      </c>
      <c r="C9431" s="518" t="s">
        <v>2660</v>
      </c>
      <c r="D9431" s="518" t="s">
        <v>9354</v>
      </c>
      <c r="E9431" s="859">
        <v>20</v>
      </c>
      <c r="F9431" s="859">
        <v>0</v>
      </c>
      <c r="G9431" s="518" t="s">
        <v>128</v>
      </c>
      <c r="H9431" s="518" t="s">
        <v>158</v>
      </c>
      <c r="I9431" s="518">
        <v>552000</v>
      </c>
    </row>
    <row r="9432" spans="1:9" x14ac:dyDescent="0.2">
      <c r="A9432" s="518" t="s">
        <v>158</v>
      </c>
      <c r="B9432" s="518">
        <v>552026</v>
      </c>
      <c r="C9432" s="518" t="s">
        <v>2660</v>
      </c>
      <c r="D9432" s="518" t="s">
        <v>8481</v>
      </c>
      <c r="E9432" s="859">
        <v>22</v>
      </c>
      <c r="F9432" s="859">
        <v>0</v>
      </c>
      <c r="G9432" s="518" t="s">
        <v>128</v>
      </c>
      <c r="H9432" s="518" t="s">
        <v>158</v>
      </c>
      <c r="I9432" s="518">
        <v>552026</v>
      </c>
    </row>
    <row r="9433" spans="1:9" x14ac:dyDescent="0.2">
      <c r="A9433" s="518" t="s">
        <v>158</v>
      </c>
      <c r="B9433" s="518">
        <v>552042</v>
      </c>
      <c r="C9433" s="518" t="s">
        <v>2660</v>
      </c>
      <c r="D9433" s="518" t="s">
        <v>8482</v>
      </c>
      <c r="E9433" s="859">
        <v>23</v>
      </c>
      <c r="F9433" s="859">
        <v>0</v>
      </c>
      <c r="G9433" s="518" t="s">
        <v>128</v>
      </c>
      <c r="H9433" s="518" t="s">
        <v>158</v>
      </c>
      <c r="I9433" s="518">
        <v>552042</v>
      </c>
    </row>
    <row r="9434" spans="1:9" x14ac:dyDescent="0.2">
      <c r="A9434" s="518" t="s">
        <v>179</v>
      </c>
      <c r="B9434" s="518">
        <v>552059</v>
      </c>
      <c r="C9434" s="518" t="s">
        <v>2660</v>
      </c>
      <c r="D9434" s="518" t="s">
        <v>8404</v>
      </c>
      <c r="E9434" s="859">
        <v>21</v>
      </c>
      <c r="F9434" s="859">
        <v>0</v>
      </c>
      <c r="G9434" s="518" t="s">
        <v>128</v>
      </c>
      <c r="H9434" s="518" t="s">
        <v>179</v>
      </c>
      <c r="I9434" s="518">
        <v>552059</v>
      </c>
    </row>
    <row r="9435" spans="1:9" x14ac:dyDescent="0.2">
      <c r="A9435" s="518" t="s">
        <v>179</v>
      </c>
      <c r="B9435" s="518">
        <v>552067</v>
      </c>
      <c r="C9435" s="518" t="s">
        <v>2660</v>
      </c>
      <c r="D9435" s="518" t="s">
        <v>8405</v>
      </c>
      <c r="E9435" s="859">
        <v>21</v>
      </c>
      <c r="F9435" s="859">
        <v>0</v>
      </c>
      <c r="G9435" s="518" t="s">
        <v>128</v>
      </c>
      <c r="H9435" s="518" t="s">
        <v>179</v>
      </c>
      <c r="I9435" s="518">
        <v>552067</v>
      </c>
    </row>
    <row r="9436" spans="1:9" x14ac:dyDescent="0.2">
      <c r="A9436" s="518" t="s">
        <v>179</v>
      </c>
      <c r="B9436" s="518">
        <v>552075</v>
      </c>
      <c r="C9436" s="518" t="s">
        <v>2660</v>
      </c>
      <c r="D9436" s="518" t="s">
        <v>8406</v>
      </c>
      <c r="E9436" s="859">
        <v>24</v>
      </c>
      <c r="F9436" s="859">
        <v>0</v>
      </c>
      <c r="G9436" s="518" t="s">
        <v>128</v>
      </c>
      <c r="H9436" s="518" t="s">
        <v>179</v>
      </c>
      <c r="I9436" s="518">
        <v>552075</v>
      </c>
    </row>
    <row r="9437" spans="1:9" x14ac:dyDescent="0.2">
      <c r="A9437" s="518" t="s">
        <v>179</v>
      </c>
      <c r="B9437" s="518">
        <v>552083</v>
      </c>
      <c r="C9437" s="518" t="s">
        <v>2660</v>
      </c>
      <c r="D9437" s="518" t="s">
        <v>5309</v>
      </c>
      <c r="E9437" s="859">
        <v>24</v>
      </c>
      <c r="F9437" s="859">
        <v>0</v>
      </c>
      <c r="G9437" s="518" t="s">
        <v>128</v>
      </c>
      <c r="H9437" s="518" t="s">
        <v>179</v>
      </c>
      <c r="I9437" s="518">
        <v>552083</v>
      </c>
    </row>
    <row r="9438" spans="1:9" x14ac:dyDescent="0.2">
      <c r="A9438" s="518" t="s">
        <v>179</v>
      </c>
      <c r="B9438" s="518">
        <v>552091</v>
      </c>
      <c r="C9438" s="518" t="s">
        <v>2660</v>
      </c>
      <c r="D9438" s="518" t="s">
        <v>5308</v>
      </c>
      <c r="E9438" s="859">
        <v>28</v>
      </c>
      <c r="F9438" s="859">
        <v>0</v>
      </c>
      <c r="G9438" s="518" t="s">
        <v>128</v>
      </c>
      <c r="H9438" s="518" t="s">
        <v>179</v>
      </c>
      <c r="I9438" s="518">
        <v>552091</v>
      </c>
    </row>
    <row r="9439" spans="1:9" x14ac:dyDescent="0.2">
      <c r="A9439" s="518" t="s">
        <v>179</v>
      </c>
      <c r="B9439" s="518">
        <v>552109</v>
      </c>
      <c r="C9439" s="518" t="s">
        <v>2660</v>
      </c>
      <c r="D9439" s="518" t="s">
        <v>5412</v>
      </c>
      <c r="E9439" s="859">
        <v>28</v>
      </c>
      <c r="F9439" s="859">
        <v>0</v>
      </c>
      <c r="G9439" s="518" t="s">
        <v>128</v>
      </c>
      <c r="H9439" s="518" t="s">
        <v>179</v>
      </c>
      <c r="I9439" s="518">
        <v>552109</v>
      </c>
    </row>
    <row r="9440" spans="1:9" x14ac:dyDescent="0.2">
      <c r="A9440" s="518" t="s">
        <v>292</v>
      </c>
      <c r="B9440" s="518">
        <v>552117</v>
      </c>
      <c r="C9440" s="518" t="s">
        <v>2660</v>
      </c>
      <c r="D9440" s="518" t="s">
        <v>5413</v>
      </c>
      <c r="E9440" s="859">
        <v>23</v>
      </c>
      <c r="F9440" s="859">
        <v>0</v>
      </c>
      <c r="G9440" s="518" t="s">
        <v>128</v>
      </c>
      <c r="H9440" s="518" t="s">
        <v>292</v>
      </c>
      <c r="I9440" s="518">
        <v>552117</v>
      </c>
    </row>
    <row r="9441" spans="1:9" x14ac:dyDescent="0.2">
      <c r="A9441" s="518" t="s">
        <v>292</v>
      </c>
      <c r="B9441" s="518">
        <v>552125</v>
      </c>
      <c r="C9441" s="518" t="s">
        <v>2660</v>
      </c>
      <c r="D9441" s="518" t="s">
        <v>5414</v>
      </c>
      <c r="E9441" s="859">
        <v>16</v>
      </c>
      <c r="F9441" s="859">
        <v>0</v>
      </c>
      <c r="G9441" s="518" t="s">
        <v>128</v>
      </c>
      <c r="H9441" s="518" t="s">
        <v>292</v>
      </c>
      <c r="I9441" s="518">
        <v>552125</v>
      </c>
    </row>
    <row r="9442" spans="1:9" x14ac:dyDescent="0.2">
      <c r="A9442" s="518" t="s">
        <v>292</v>
      </c>
      <c r="B9442" s="518">
        <v>552133</v>
      </c>
      <c r="C9442" s="518" t="s">
        <v>2660</v>
      </c>
      <c r="D9442" s="518" t="s">
        <v>5415</v>
      </c>
      <c r="E9442" s="859">
        <v>20</v>
      </c>
      <c r="F9442" s="859">
        <v>0</v>
      </c>
      <c r="G9442" s="518" t="s">
        <v>128</v>
      </c>
      <c r="H9442" s="518" t="s">
        <v>292</v>
      </c>
      <c r="I9442" s="518">
        <v>552133</v>
      </c>
    </row>
    <row r="9443" spans="1:9" x14ac:dyDescent="0.2">
      <c r="A9443" s="518" t="s">
        <v>292</v>
      </c>
      <c r="B9443" s="518">
        <v>552141</v>
      </c>
      <c r="C9443" s="518" t="s">
        <v>2660</v>
      </c>
      <c r="D9443" s="518" t="s">
        <v>5416</v>
      </c>
      <c r="E9443" s="859">
        <v>25</v>
      </c>
      <c r="F9443" s="859">
        <v>0</v>
      </c>
      <c r="G9443" s="518" t="s">
        <v>128</v>
      </c>
      <c r="H9443" s="518" t="s">
        <v>292</v>
      </c>
      <c r="I9443" s="518">
        <v>552141</v>
      </c>
    </row>
    <row r="9444" spans="1:9" x14ac:dyDescent="0.2">
      <c r="A9444" s="518" t="s">
        <v>292</v>
      </c>
      <c r="B9444" s="518">
        <v>552158</v>
      </c>
      <c r="C9444" s="518" t="s">
        <v>2660</v>
      </c>
      <c r="D9444" s="518" t="s">
        <v>5417</v>
      </c>
      <c r="E9444" s="859">
        <v>24</v>
      </c>
      <c r="F9444" s="859">
        <v>0</v>
      </c>
      <c r="G9444" s="518" t="s">
        <v>128</v>
      </c>
      <c r="H9444" s="518" t="s">
        <v>292</v>
      </c>
      <c r="I9444" s="518">
        <v>552158</v>
      </c>
    </row>
    <row r="9445" spans="1:9" x14ac:dyDescent="0.2">
      <c r="A9445" s="518" t="s">
        <v>292</v>
      </c>
      <c r="B9445" s="518">
        <v>552166</v>
      </c>
      <c r="C9445" s="518" t="s">
        <v>2660</v>
      </c>
      <c r="D9445" s="518" t="s">
        <v>5418</v>
      </c>
      <c r="E9445" s="859">
        <v>21</v>
      </c>
      <c r="F9445" s="859">
        <v>0</v>
      </c>
      <c r="G9445" s="518" t="s">
        <v>128</v>
      </c>
      <c r="H9445" s="518" t="s">
        <v>292</v>
      </c>
      <c r="I9445" s="518">
        <v>552166</v>
      </c>
    </row>
    <row r="9446" spans="1:9" x14ac:dyDescent="0.2">
      <c r="A9446" s="518" t="s">
        <v>292</v>
      </c>
      <c r="B9446" s="518">
        <v>552174</v>
      </c>
      <c r="C9446" s="518" t="s">
        <v>2660</v>
      </c>
      <c r="D9446" s="518" t="s">
        <v>5419</v>
      </c>
      <c r="E9446" s="859">
        <v>33</v>
      </c>
      <c r="F9446" s="859">
        <v>0</v>
      </c>
      <c r="G9446" s="518" t="s">
        <v>128</v>
      </c>
      <c r="H9446" s="518" t="s">
        <v>292</v>
      </c>
      <c r="I9446" s="518">
        <v>552174</v>
      </c>
    </row>
    <row r="9447" spans="1:9" x14ac:dyDescent="0.2">
      <c r="A9447" s="518" t="s">
        <v>292</v>
      </c>
      <c r="B9447" s="518">
        <v>552190</v>
      </c>
      <c r="C9447" s="518" t="s">
        <v>2660</v>
      </c>
      <c r="D9447" s="518" t="s">
        <v>5420</v>
      </c>
      <c r="E9447" s="859">
        <v>30</v>
      </c>
      <c r="F9447" s="859">
        <v>0</v>
      </c>
      <c r="G9447" s="518" t="s">
        <v>128</v>
      </c>
      <c r="H9447" s="518" t="s">
        <v>292</v>
      </c>
      <c r="I9447" s="518">
        <v>552190</v>
      </c>
    </row>
    <row r="9448" spans="1:9" x14ac:dyDescent="0.2">
      <c r="A9448" s="518" t="s">
        <v>292</v>
      </c>
      <c r="B9448" s="518">
        <v>552216</v>
      </c>
      <c r="C9448" s="518" t="s">
        <v>2660</v>
      </c>
      <c r="D9448" s="518" t="s">
        <v>5421</v>
      </c>
      <c r="E9448" s="859">
        <v>29</v>
      </c>
      <c r="F9448" s="859">
        <v>0</v>
      </c>
      <c r="G9448" s="518" t="s">
        <v>128</v>
      </c>
      <c r="H9448" s="518" t="s">
        <v>292</v>
      </c>
      <c r="I9448" s="518">
        <v>552216</v>
      </c>
    </row>
    <row r="9449" spans="1:9" x14ac:dyDescent="0.2">
      <c r="A9449" s="518" t="s">
        <v>292</v>
      </c>
      <c r="B9449" s="518">
        <v>552224</v>
      </c>
      <c r="C9449" s="518" t="s">
        <v>2660</v>
      </c>
      <c r="D9449" s="518" t="s">
        <v>5422</v>
      </c>
      <c r="E9449" s="859">
        <v>36</v>
      </c>
      <c r="F9449" s="859">
        <v>0</v>
      </c>
      <c r="G9449" s="518" t="s">
        <v>128</v>
      </c>
      <c r="H9449" s="518" t="s">
        <v>292</v>
      </c>
      <c r="I9449" s="518">
        <v>552224</v>
      </c>
    </row>
    <row r="9450" spans="1:9" x14ac:dyDescent="0.2">
      <c r="A9450" s="518" t="s">
        <v>292</v>
      </c>
      <c r="B9450" s="518">
        <v>552232</v>
      </c>
      <c r="C9450" s="518" t="s">
        <v>2660</v>
      </c>
      <c r="D9450" s="518" t="s">
        <v>5423</v>
      </c>
      <c r="E9450" s="859">
        <v>22</v>
      </c>
      <c r="F9450" s="859">
        <v>0</v>
      </c>
      <c r="G9450" s="518" t="s">
        <v>128</v>
      </c>
      <c r="H9450" s="518" t="s">
        <v>292</v>
      </c>
      <c r="I9450" s="518">
        <v>552232</v>
      </c>
    </row>
    <row r="9451" spans="1:9" x14ac:dyDescent="0.2">
      <c r="A9451" s="518" t="s">
        <v>292</v>
      </c>
      <c r="B9451" s="518">
        <v>552240</v>
      </c>
      <c r="C9451" s="518" t="s">
        <v>2660</v>
      </c>
      <c r="D9451" s="518" t="s">
        <v>5424</v>
      </c>
      <c r="E9451" s="859">
        <v>21</v>
      </c>
      <c r="F9451" s="859">
        <v>0</v>
      </c>
      <c r="G9451" s="518" t="s">
        <v>128</v>
      </c>
      <c r="H9451" s="518" t="s">
        <v>292</v>
      </c>
      <c r="I9451" s="518">
        <v>552240</v>
      </c>
    </row>
    <row r="9452" spans="1:9" x14ac:dyDescent="0.2">
      <c r="A9452" s="518" t="s">
        <v>292</v>
      </c>
      <c r="B9452" s="518">
        <v>552257</v>
      </c>
      <c r="C9452" s="518" t="s">
        <v>2660</v>
      </c>
      <c r="D9452" s="518" t="s">
        <v>5425</v>
      </c>
      <c r="E9452" s="859">
        <v>23</v>
      </c>
      <c r="F9452" s="859">
        <v>0</v>
      </c>
      <c r="G9452" s="518" t="s">
        <v>128</v>
      </c>
      <c r="H9452" s="518" t="s">
        <v>292</v>
      </c>
      <c r="I9452" s="518">
        <v>552257</v>
      </c>
    </row>
    <row r="9453" spans="1:9" x14ac:dyDescent="0.2">
      <c r="A9453" s="518" t="s">
        <v>292</v>
      </c>
      <c r="B9453" s="518">
        <v>552273</v>
      </c>
      <c r="C9453" s="518" t="s">
        <v>2660</v>
      </c>
      <c r="D9453" s="518" t="s">
        <v>5527</v>
      </c>
      <c r="E9453" s="859">
        <v>26</v>
      </c>
      <c r="F9453" s="859">
        <v>0</v>
      </c>
      <c r="G9453" s="518" t="s">
        <v>128</v>
      </c>
      <c r="H9453" s="518" t="s">
        <v>292</v>
      </c>
      <c r="I9453" s="518">
        <v>552273</v>
      </c>
    </row>
    <row r="9454" spans="1:9" x14ac:dyDescent="0.2">
      <c r="A9454" s="518" t="s">
        <v>292</v>
      </c>
      <c r="B9454" s="518">
        <v>552281</v>
      </c>
      <c r="C9454" s="518" t="s">
        <v>2660</v>
      </c>
      <c r="D9454" s="518" t="s">
        <v>5528</v>
      </c>
      <c r="E9454" s="859">
        <v>22</v>
      </c>
      <c r="F9454" s="859">
        <v>0</v>
      </c>
      <c r="G9454" s="518" t="s">
        <v>128</v>
      </c>
      <c r="H9454" s="518" t="s">
        <v>292</v>
      </c>
      <c r="I9454" s="518">
        <v>552281</v>
      </c>
    </row>
    <row r="9455" spans="1:9" x14ac:dyDescent="0.2">
      <c r="A9455" s="518" t="s">
        <v>256</v>
      </c>
      <c r="B9455" s="518">
        <v>552299</v>
      </c>
      <c r="C9455" s="518" t="s">
        <v>2660</v>
      </c>
      <c r="D9455" s="518" t="s">
        <v>5529</v>
      </c>
      <c r="E9455" s="859">
        <v>32</v>
      </c>
      <c r="F9455" s="859">
        <v>17</v>
      </c>
      <c r="G9455" s="518" t="s">
        <v>128</v>
      </c>
      <c r="H9455" s="518" t="s">
        <v>256</v>
      </c>
      <c r="I9455" s="518">
        <v>552299</v>
      </c>
    </row>
    <row r="9456" spans="1:9" x14ac:dyDescent="0.2">
      <c r="A9456" s="518" t="s">
        <v>256</v>
      </c>
      <c r="B9456" s="518">
        <v>552307</v>
      </c>
      <c r="C9456" s="518" t="s">
        <v>2660</v>
      </c>
      <c r="D9456" s="518" t="s">
        <v>5530</v>
      </c>
      <c r="E9456" s="859">
        <v>23</v>
      </c>
      <c r="F9456" s="859">
        <v>17</v>
      </c>
      <c r="G9456" s="518" t="s">
        <v>128</v>
      </c>
      <c r="H9456" s="518" t="s">
        <v>256</v>
      </c>
      <c r="I9456" s="518">
        <v>552307</v>
      </c>
    </row>
    <row r="9457" spans="1:9" x14ac:dyDescent="0.2">
      <c r="A9457" s="518" t="s">
        <v>256</v>
      </c>
      <c r="B9457" s="518">
        <v>552315</v>
      </c>
      <c r="C9457" s="518" t="s">
        <v>2660</v>
      </c>
      <c r="D9457" s="518" t="s">
        <v>5531</v>
      </c>
      <c r="E9457" s="859">
        <v>31</v>
      </c>
      <c r="F9457" s="859">
        <v>20</v>
      </c>
      <c r="G9457" s="518" t="s">
        <v>128</v>
      </c>
      <c r="H9457" s="518" t="s">
        <v>256</v>
      </c>
      <c r="I9457" s="518">
        <v>552315</v>
      </c>
    </row>
    <row r="9458" spans="1:9" x14ac:dyDescent="0.2">
      <c r="A9458" s="518" t="s">
        <v>256</v>
      </c>
      <c r="B9458" s="518">
        <v>552323</v>
      </c>
      <c r="C9458" s="518" t="s">
        <v>2660</v>
      </c>
      <c r="D9458" s="518" t="s">
        <v>5532</v>
      </c>
      <c r="E9458" s="859">
        <v>21</v>
      </c>
      <c r="F9458" s="859">
        <v>0</v>
      </c>
      <c r="G9458" s="518" t="s">
        <v>128</v>
      </c>
      <c r="H9458" s="518" t="s">
        <v>256</v>
      </c>
      <c r="I9458" s="518">
        <v>552323</v>
      </c>
    </row>
    <row r="9459" spans="1:9" x14ac:dyDescent="0.2">
      <c r="A9459" s="518" t="s">
        <v>256</v>
      </c>
      <c r="B9459" s="518">
        <v>552331</v>
      </c>
      <c r="C9459" s="518" t="s">
        <v>2660</v>
      </c>
      <c r="D9459" s="518" t="s">
        <v>5533</v>
      </c>
      <c r="E9459" s="859">
        <v>21</v>
      </c>
      <c r="F9459" s="859">
        <v>0</v>
      </c>
      <c r="G9459" s="518" t="s">
        <v>128</v>
      </c>
      <c r="H9459" s="518" t="s">
        <v>256</v>
      </c>
      <c r="I9459" s="518">
        <v>552331</v>
      </c>
    </row>
    <row r="9460" spans="1:9" x14ac:dyDescent="0.2">
      <c r="A9460" s="518" t="s">
        <v>284</v>
      </c>
      <c r="B9460" s="518">
        <v>552349</v>
      </c>
      <c r="C9460" s="518" t="s">
        <v>2660</v>
      </c>
      <c r="D9460" s="518" t="s">
        <v>5534</v>
      </c>
      <c r="E9460" s="859">
        <v>35</v>
      </c>
      <c r="F9460" s="859">
        <v>35</v>
      </c>
      <c r="G9460" s="518" t="s">
        <v>128</v>
      </c>
      <c r="H9460" s="518" t="s">
        <v>284</v>
      </c>
      <c r="I9460" s="518">
        <v>552349</v>
      </c>
    </row>
    <row r="9461" spans="1:9" x14ac:dyDescent="0.2">
      <c r="A9461" s="518" t="s">
        <v>192</v>
      </c>
      <c r="B9461" s="518">
        <v>552364</v>
      </c>
      <c r="C9461" s="518" t="s">
        <v>2660</v>
      </c>
      <c r="D9461" s="518" t="s">
        <v>5535</v>
      </c>
      <c r="E9461" s="859">
        <v>33</v>
      </c>
      <c r="F9461" s="859">
        <v>33</v>
      </c>
      <c r="G9461" s="518" t="s">
        <v>128</v>
      </c>
      <c r="H9461" s="518" t="s">
        <v>192</v>
      </c>
      <c r="I9461" s="518">
        <v>552364</v>
      </c>
    </row>
    <row r="9462" spans="1:9" x14ac:dyDescent="0.2">
      <c r="A9462" s="518" t="s">
        <v>192</v>
      </c>
      <c r="B9462" s="518">
        <v>552372</v>
      </c>
      <c r="C9462" s="518" t="s">
        <v>2660</v>
      </c>
      <c r="D9462" s="518" t="s">
        <v>5536</v>
      </c>
      <c r="E9462" s="859">
        <v>31</v>
      </c>
      <c r="F9462" s="859">
        <v>31</v>
      </c>
      <c r="G9462" s="518" t="s">
        <v>128</v>
      </c>
      <c r="H9462" s="518" t="s">
        <v>192</v>
      </c>
      <c r="I9462" s="518">
        <v>552372</v>
      </c>
    </row>
    <row r="9463" spans="1:9" x14ac:dyDescent="0.2">
      <c r="A9463" s="518" t="s">
        <v>236</v>
      </c>
      <c r="B9463" s="518">
        <v>552380</v>
      </c>
      <c r="C9463" s="518" t="s">
        <v>2660</v>
      </c>
      <c r="D9463" s="518" t="s">
        <v>8355</v>
      </c>
      <c r="E9463" s="859">
        <v>25</v>
      </c>
      <c r="F9463" s="859">
        <v>25</v>
      </c>
      <c r="G9463" s="518" t="s">
        <v>128</v>
      </c>
      <c r="H9463" s="518" t="s">
        <v>236</v>
      </c>
      <c r="I9463" s="518">
        <v>552380</v>
      </c>
    </row>
    <row r="9464" spans="1:9" x14ac:dyDescent="0.2">
      <c r="A9464" s="518" t="s">
        <v>268</v>
      </c>
      <c r="B9464" s="518">
        <v>552422</v>
      </c>
      <c r="C9464" s="518" t="s">
        <v>2660</v>
      </c>
      <c r="D9464" s="518" t="s">
        <v>5578</v>
      </c>
      <c r="E9464" s="859">
        <v>32</v>
      </c>
      <c r="F9464" s="859">
        <v>32</v>
      </c>
      <c r="G9464" s="518" t="s">
        <v>128</v>
      </c>
      <c r="H9464" s="518" t="s">
        <v>268</v>
      </c>
      <c r="I9464" s="518">
        <v>552422</v>
      </c>
    </row>
    <row r="9465" spans="1:9" x14ac:dyDescent="0.2">
      <c r="A9465" s="518" t="s">
        <v>268</v>
      </c>
      <c r="B9465" s="518">
        <v>552430</v>
      </c>
      <c r="C9465" s="518" t="s">
        <v>2660</v>
      </c>
      <c r="D9465" s="518" t="s">
        <v>5579</v>
      </c>
      <c r="E9465" s="859">
        <v>32</v>
      </c>
      <c r="F9465" s="859">
        <v>32</v>
      </c>
      <c r="G9465" s="518" t="s">
        <v>128</v>
      </c>
      <c r="H9465" s="518" t="s">
        <v>268</v>
      </c>
      <c r="I9465" s="518">
        <v>552430</v>
      </c>
    </row>
    <row r="9466" spans="1:9" x14ac:dyDescent="0.2">
      <c r="A9466" s="518" t="s">
        <v>268</v>
      </c>
      <c r="B9466" s="518">
        <v>552448</v>
      </c>
      <c r="C9466" s="518" t="s">
        <v>2660</v>
      </c>
      <c r="D9466" s="518" t="s">
        <v>5580</v>
      </c>
      <c r="E9466" s="859">
        <v>32</v>
      </c>
      <c r="F9466" s="859">
        <v>32</v>
      </c>
      <c r="G9466" s="518" t="s">
        <v>128</v>
      </c>
      <c r="H9466" s="518" t="s">
        <v>268</v>
      </c>
      <c r="I9466" s="518">
        <v>552448</v>
      </c>
    </row>
    <row r="9467" spans="1:9" x14ac:dyDescent="0.2">
      <c r="A9467" s="518" t="s">
        <v>268</v>
      </c>
      <c r="B9467" s="518">
        <v>552455</v>
      </c>
      <c r="C9467" s="518" t="s">
        <v>2660</v>
      </c>
      <c r="D9467" s="518" t="s">
        <v>5671</v>
      </c>
      <c r="E9467" s="859">
        <v>29</v>
      </c>
      <c r="F9467" s="859">
        <v>29</v>
      </c>
      <c r="G9467" s="518" t="s">
        <v>128</v>
      </c>
      <c r="H9467" s="518" t="s">
        <v>268</v>
      </c>
      <c r="I9467" s="518">
        <v>552455</v>
      </c>
    </row>
    <row r="9468" spans="1:9" x14ac:dyDescent="0.2">
      <c r="A9468" s="518" t="s">
        <v>268</v>
      </c>
      <c r="B9468" s="518">
        <v>552463</v>
      </c>
      <c r="C9468" s="518" t="s">
        <v>2660</v>
      </c>
      <c r="D9468" s="518" t="s">
        <v>5672</v>
      </c>
      <c r="E9468" s="859">
        <v>30</v>
      </c>
      <c r="F9468" s="859">
        <v>30</v>
      </c>
      <c r="G9468" s="518" t="s">
        <v>128</v>
      </c>
      <c r="H9468" s="518" t="s">
        <v>268</v>
      </c>
      <c r="I9468" s="518">
        <v>552463</v>
      </c>
    </row>
    <row r="9469" spans="1:9" x14ac:dyDescent="0.2">
      <c r="A9469" s="518" t="s">
        <v>268</v>
      </c>
      <c r="B9469" s="518">
        <v>552471</v>
      </c>
      <c r="C9469" s="518" t="s">
        <v>2660</v>
      </c>
      <c r="D9469" s="518" t="s">
        <v>7938</v>
      </c>
      <c r="E9469" s="859">
        <v>30</v>
      </c>
      <c r="F9469" s="859">
        <v>30</v>
      </c>
      <c r="G9469" s="518" t="s">
        <v>128</v>
      </c>
      <c r="H9469" s="518" t="s">
        <v>268</v>
      </c>
      <c r="I9469" s="518">
        <v>552471</v>
      </c>
    </row>
    <row r="9470" spans="1:9" x14ac:dyDescent="0.2">
      <c r="A9470" s="518" t="s">
        <v>268</v>
      </c>
      <c r="B9470" s="518">
        <v>552489</v>
      </c>
      <c r="C9470" s="518" t="s">
        <v>2660</v>
      </c>
      <c r="D9470" s="518" t="s">
        <v>5673</v>
      </c>
      <c r="E9470" s="859">
        <v>31</v>
      </c>
      <c r="F9470" s="859">
        <v>31</v>
      </c>
      <c r="G9470" s="518" t="s">
        <v>128</v>
      </c>
      <c r="H9470" s="518" t="s">
        <v>268</v>
      </c>
      <c r="I9470" s="518">
        <v>552489</v>
      </c>
    </row>
    <row r="9471" spans="1:9" x14ac:dyDescent="0.2">
      <c r="A9471" s="518" t="s">
        <v>268</v>
      </c>
      <c r="B9471" s="518">
        <v>552497</v>
      </c>
      <c r="C9471" s="518" t="s">
        <v>2660</v>
      </c>
      <c r="D9471" s="518" t="s">
        <v>5674</v>
      </c>
      <c r="E9471" s="859">
        <v>27</v>
      </c>
      <c r="F9471" s="859">
        <v>13</v>
      </c>
      <c r="G9471" s="518" t="s">
        <v>128</v>
      </c>
      <c r="H9471" s="518" t="s">
        <v>268</v>
      </c>
      <c r="I9471" s="518">
        <v>552505</v>
      </c>
    </row>
    <row r="9472" spans="1:9" x14ac:dyDescent="0.2">
      <c r="A9472" s="518" t="s">
        <v>268</v>
      </c>
      <c r="B9472" s="518">
        <v>552505</v>
      </c>
      <c r="C9472" s="518" t="s">
        <v>2660</v>
      </c>
      <c r="D9472" s="518" t="s">
        <v>7939</v>
      </c>
      <c r="E9472" s="859">
        <v>22</v>
      </c>
      <c r="F9472" s="859">
        <v>22</v>
      </c>
      <c r="G9472" s="518" t="s">
        <v>128</v>
      </c>
      <c r="H9472" s="518" t="s">
        <v>268</v>
      </c>
      <c r="I9472" s="518">
        <v>552505</v>
      </c>
    </row>
    <row r="9473" spans="1:9" x14ac:dyDescent="0.2">
      <c r="A9473" s="518" t="s">
        <v>268</v>
      </c>
      <c r="B9473" s="518">
        <v>552513</v>
      </c>
      <c r="C9473" s="518" t="s">
        <v>2660</v>
      </c>
      <c r="D9473" s="518" t="s">
        <v>5675</v>
      </c>
      <c r="E9473" s="859">
        <v>30</v>
      </c>
      <c r="F9473" s="859">
        <v>30</v>
      </c>
      <c r="G9473" s="518" t="s">
        <v>128</v>
      </c>
      <c r="H9473" s="518" t="s">
        <v>268</v>
      </c>
      <c r="I9473" s="518">
        <v>552513</v>
      </c>
    </row>
    <row r="9474" spans="1:9" x14ac:dyDescent="0.2">
      <c r="A9474" s="518" t="s">
        <v>268</v>
      </c>
      <c r="B9474" s="518">
        <v>552521</v>
      </c>
      <c r="C9474" s="518" t="s">
        <v>2660</v>
      </c>
      <c r="D9474" s="518" t="s">
        <v>5676</v>
      </c>
      <c r="E9474" s="859">
        <v>29</v>
      </c>
      <c r="F9474" s="859">
        <v>29</v>
      </c>
      <c r="G9474" s="518" t="s">
        <v>128</v>
      </c>
      <c r="H9474" s="518" t="s">
        <v>268</v>
      </c>
      <c r="I9474" s="518">
        <v>552521</v>
      </c>
    </row>
    <row r="9475" spans="1:9" x14ac:dyDescent="0.2">
      <c r="A9475" s="518" t="s">
        <v>268</v>
      </c>
      <c r="B9475" s="518">
        <v>552539</v>
      </c>
      <c r="C9475" s="518" t="s">
        <v>2660</v>
      </c>
      <c r="D9475" s="518" t="s">
        <v>5675</v>
      </c>
      <c r="E9475" s="859">
        <v>32</v>
      </c>
      <c r="F9475" s="859">
        <v>32</v>
      </c>
      <c r="G9475" s="518" t="s">
        <v>128</v>
      </c>
      <c r="H9475" s="518" t="s">
        <v>268</v>
      </c>
      <c r="I9475" s="518">
        <v>552539</v>
      </c>
    </row>
    <row r="9476" spans="1:9" x14ac:dyDescent="0.2">
      <c r="A9476" s="518" t="s">
        <v>268</v>
      </c>
      <c r="B9476" s="518">
        <v>552547</v>
      </c>
      <c r="C9476" s="518" t="s">
        <v>2660</v>
      </c>
      <c r="D9476" s="518" t="s">
        <v>5676</v>
      </c>
      <c r="E9476" s="859">
        <v>34</v>
      </c>
      <c r="F9476" s="859">
        <v>34</v>
      </c>
      <c r="G9476" s="518" t="s">
        <v>128</v>
      </c>
      <c r="H9476" s="518" t="s">
        <v>268</v>
      </c>
      <c r="I9476" s="518">
        <v>552547</v>
      </c>
    </row>
    <row r="9477" spans="1:9" x14ac:dyDescent="0.2">
      <c r="A9477" s="518" t="s">
        <v>268</v>
      </c>
      <c r="B9477" s="518">
        <v>552554</v>
      </c>
      <c r="C9477" s="518" t="s">
        <v>2660</v>
      </c>
      <c r="D9477" s="518" t="s">
        <v>5580</v>
      </c>
      <c r="E9477" s="859">
        <v>31</v>
      </c>
      <c r="F9477" s="859">
        <v>31</v>
      </c>
      <c r="G9477" s="518" t="s">
        <v>128</v>
      </c>
      <c r="H9477" s="518" t="s">
        <v>268</v>
      </c>
      <c r="I9477" s="518">
        <v>552554</v>
      </c>
    </row>
    <row r="9478" spans="1:9" x14ac:dyDescent="0.2">
      <c r="A9478" s="518" t="s">
        <v>268</v>
      </c>
      <c r="B9478" s="518">
        <v>552562</v>
      </c>
      <c r="C9478" s="518" t="s">
        <v>2660</v>
      </c>
      <c r="D9478" s="518" t="s">
        <v>5677</v>
      </c>
      <c r="E9478" s="859">
        <v>32</v>
      </c>
      <c r="F9478" s="859">
        <v>32</v>
      </c>
      <c r="G9478" s="518" t="s">
        <v>128</v>
      </c>
      <c r="H9478" s="518" t="s">
        <v>268</v>
      </c>
      <c r="I9478" s="518">
        <v>552562</v>
      </c>
    </row>
    <row r="9479" spans="1:9" x14ac:dyDescent="0.2">
      <c r="A9479" s="518" t="s">
        <v>268</v>
      </c>
      <c r="B9479" s="518">
        <v>552570</v>
      </c>
      <c r="C9479" s="518" t="s">
        <v>2660</v>
      </c>
      <c r="D9479" s="518" t="s">
        <v>5678</v>
      </c>
      <c r="E9479" s="859">
        <v>31</v>
      </c>
      <c r="F9479" s="859">
        <v>31</v>
      </c>
      <c r="G9479" s="518" t="s">
        <v>128</v>
      </c>
      <c r="H9479" s="518" t="s">
        <v>268</v>
      </c>
      <c r="I9479" s="518">
        <v>552570</v>
      </c>
    </row>
    <row r="9480" spans="1:9" x14ac:dyDescent="0.2">
      <c r="A9480" s="518" t="s">
        <v>268</v>
      </c>
      <c r="B9480" s="518">
        <v>552588</v>
      </c>
      <c r="C9480" s="518" t="s">
        <v>2660</v>
      </c>
      <c r="D9480" s="518" t="s">
        <v>5679</v>
      </c>
      <c r="E9480" s="859">
        <v>34</v>
      </c>
      <c r="F9480" s="859">
        <v>34</v>
      </c>
      <c r="G9480" s="518" t="s">
        <v>128</v>
      </c>
      <c r="H9480" s="518" t="s">
        <v>268</v>
      </c>
      <c r="I9480" s="518">
        <v>552588</v>
      </c>
    </row>
    <row r="9481" spans="1:9" x14ac:dyDescent="0.2">
      <c r="A9481" s="518" t="s">
        <v>268</v>
      </c>
      <c r="B9481" s="518">
        <v>552596</v>
      </c>
      <c r="C9481" s="518" t="s">
        <v>2660</v>
      </c>
      <c r="D9481" s="518" t="s">
        <v>5680</v>
      </c>
      <c r="E9481" s="859">
        <v>30</v>
      </c>
      <c r="F9481" s="859">
        <v>30</v>
      </c>
      <c r="G9481" s="518" t="s">
        <v>128</v>
      </c>
      <c r="H9481" s="518" t="s">
        <v>268</v>
      </c>
      <c r="I9481" s="518">
        <v>552596</v>
      </c>
    </row>
    <row r="9482" spans="1:9" x14ac:dyDescent="0.2">
      <c r="A9482" s="518" t="s">
        <v>268</v>
      </c>
      <c r="B9482" s="518">
        <v>552604</v>
      </c>
      <c r="C9482" s="518" t="s">
        <v>2660</v>
      </c>
      <c r="D9482" s="518" t="s">
        <v>5681</v>
      </c>
      <c r="E9482" s="859">
        <v>31</v>
      </c>
      <c r="F9482" s="859">
        <v>31</v>
      </c>
      <c r="G9482" s="518" t="s">
        <v>128</v>
      </c>
      <c r="H9482" s="518" t="s">
        <v>268</v>
      </c>
      <c r="I9482" s="518">
        <v>552604</v>
      </c>
    </row>
    <row r="9483" spans="1:9" x14ac:dyDescent="0.2">
      <c r="A9483" s="518" t="s">
        <v>268</v>
      </c>
      <c r="B9483" s="518">
        <v>552612</v>
      </c>
      <c r="C9483" s="518" t="s">
        <v>2660</v>
      </c>
      <c r="D9483" s="518" t="s">
        <v>5682</v>
      </c>
      <c r="E9483" s="859">
        <v>31</v>
      </c>
      <c r="F9483" s="859">
        <v>31</v>
      </c>
      <c r="G9483" s="518" t="s">
        <v>128</v>
      </c>
      <c r="H9483" s="518" t="s">
        <v>268</v>
      </c>
      <c r="I9483" s="518">
        <v>552612</v>
      </c>
    </row>
    <row r="9484" spans="1:9" x14ac:dyDescent="0.2">
      <c r="A9484" s="518" t="s">
        <v>179</v>
      </c>
      <c r="B9484" s="518">
        <v>552646</v>
      </c>
      <c r="C9484" s="518" t="s">
        <v>2660</v>
      </c>
      <c r="D9484" s="518" t="s">
        <v>2557</v>
      </c>
      <c r="E9484" s="859">
        <v>20</v>
      </c>
      <c r="F9484" s="859">
        <v>0</v>
      </c>
      <c r="G9484" s="518" t="s">
        <v>128</v>
      </c>
      <c r="H9484" s="518" t="s">
        <v>179</v>
      </c>
      <c r="I9484" s="518">
        <v>552646</v>
      </c>
    </row>
    <row r="9485" spans="1:9" x14ac:dyDescent="0.2">
      <c r="A9485" s="518" t="s">
        <v>179</v>
      </c>
      <c r="B9485" s="518">
        <v>552661</v>
      </c>
      <c r="C9485" s="518" t="s">
        <v>2660</v>
      </c>
      <c r="D9485" s="518" t="s">
        <v>2555</v>
      </c>
      <c r="E9485" s="859">
        <v>14</v>
      </c>
      <c r="F9485" s="859">
        <v>0</v>
      </c>
      <c r="G9485" s="518" t="s">
        <v>128</v>
      </c>
      <c r="H9485" s="518" t="s">
        <v>179</v>
      </c>
      <c r="I9485" s="518">
        <v>552661</v>
      </c>
    </row>
    <row r="9486" spans="1:9" x14ac:dyDescent="0.2">
      <c r="A9486" s="518" t="s">
        <v>179</v>
      </c>
      <c r="B9486" s="518">
        <v>552679</v>
      </c>
      <c r="C9486" s="518" t="s">
        <v>2660</v>
      </c>
      <c r="D9486" s="518" t="s">
        <v>2556</v>
      </c>
      <c r="E9486" s="859">
        <v>15</v>
      </c>
      <c r="F9486" s="859">
        <v>0</v>
      </c>
      <c r="G9486" s="518" t="s">
        <v>128</v>
      </c>
      <c r="H9486" s="518" t="s">
        <v>179</v>
      </c>
      <c r="I9486" s="518">
        <v>552679</v>
      </c>
    </row>
    <row r="9487" spans="1:9" x14ac:dyDescent="0.2">
      <c r="A9487" s="518" t="s">
        <v>180</v>
      </c>
      <c r="B9487" s="518">
        <v>552687</v>
      </c>
      <c r="C9487" s="518" t="s">
        <v>2660</v>
      </c>
      <c r="D9487" s="518" t="s">
        <v>5780</v>
      </c>
      <c r="E9487" s="859">
        <v>32</v>
      </c>
      <c r="F9487" s="859">
        <v>0</v>
      </c>
      <c r="G9487" s="518" t="s">
        <v>128</v>
      </c>
      <c r="H9487" s="518" t="s">
        <v>180</v>
      </c>
      <c r="I9487" s="518">
        <v>552687</v>
      </c>
    </row>
    <row r="9488" spans="1:9" x14ac:dyDescent="0.2">
      <c r="A9488" s="518" t="s">
        <v>393</v>
      </c>
      <c r="B9488" s="518">
        <v>552737</v>
      </c>
      <c r="C9488" s="518" t="s">
        <v>2660</v>
      </c>
      <c r="D9488" s="518" t="s">
        <v>6953</v>
      </c>
      <c r="E9488" s="859">
        <v>35</v>
      </c>
      <c r="F9488" s="859">
        <v>0</v>
      </c>
      <c r="G9488" s="518" t="s">
        <v>128</v>
      </c>
      <c r="H9488" s="518" t="s">
        <v>393</v>
      </c>
      <c r="I9488" s="518">
        <v>552737</v>
      </c>
    </row>
    <row r="9489" spans="1:9" x14ac:dyDescent="0.2">
      <c r="A9489" s="518" t="s">
        <v>180</v>
      </c>
      <c r="B9489" s="518">
        <v>552802</v>
      </c>
      <c r="C9489" s="518" t="s">
        <v>2660</v>
      </c>
      <c r="D9489" s="518" t="s">
        <v>6168</v>
      </c>
      <c r="E9489" s="859">
        <v>25</v>
      </c>
      <c r="F9489" s="859">
        <v>0</v>
      </c>
      <c r="G9489" s="518" t="s">
        <v>128</v>
      </c>
      <c r="H9489" s="518" t="s">
        <v>180</v>
      </c>
      <c r="I9489" s="518">
        <v>552802</v>
      </c>
    </row>
    <row r="9490" spans="1:9" x14ac:dyDescent="0.2">
      <c r="A9490" s="518" t="s">
        <v>180</v>
      </c>
      <c r="B9490" s="518">
        <v>552810</v>
      </c>
      <c r="C9490" s="518" t="s">
        <v>2660</v>
      </c>
      <c r="D9490" s="518" t="s">
        <v>6169</v>
      </c>
      <c r="E9490" s="859">
        <v>30</v>
      </c>
      <c r="F9490" s="859">
        <v>0</v>
      </c>
      <c r="G9490" s="518" t="s">
        <v>128</v>
      </c>
      <c r="H9490" s="518" t="s">
        <v>180</v>
      </c>
      <c r="I9490" s="518">
        <v>552810</v>
      </c>
    </row>
    <row r="9491" spans="1:9" x14ac:dyDescent="0.2">
      <c r="A9491" s="518" t="s">
        <v>180</v>
      </c>
      <c r="B9491" s="518">
        <v>552828</v>
      </c>
      <c r="C9491" s="518" t="s">
        <v>2660</v>
      </c>
      <c r="D9491" s="518" t="s">
        <v>5762</v>
      </c>
      <c r="E9491" s="859">
        <v>34</v>
      </c>
      <c r="F9491" s="859">
        <v>0</v>
      </c>
      <c r="G9491" s="518" t="s">
        <v>128</v>
      </c>
      <c r="H9491" s="518" t="s">
        <v>180</v>
      </c>
      <c r="I9491" s="518">
        <v>552828</v>
      </c>
    </row>
    <row r="9492" spans="1:9" x14ac:dyDescent="0.2">
      <c r="A9492" s="518" t="s">
        <v>180</v>
      </c>
      <c r="B9492" s="518">
        <v>552844</v>
      </c>
      <c r="C9492" s="518" t="s">
        <v>2660</v>
      </c>
      <c r="D9492" s="518" t="s">
        <v>5763</v>
      </c>
      <c r="E9492" s="859">
        <v>30</v>
      </c>
      <c r="F9492" s="859">
        <v>0</v>
      </c>
      <c r="G9492" s="518" t="s">
        <v>128</v>
      </c>
      <c r="H9492" s="518" t="s">
        <v>180</v>
      </c>
      <c r="I9492" s="518">
        <v>552844</v>
      </c>
    </row>
    <row r="9493" spans="1:9" x14ac:dyDescent="0.2">
      <c r="A9493" s="518" t="s">
        <v>342</v>
      </c>
      <c r="B9493" s="518">
        <v>552851</v>
      </c>
      <c r="C9493" s="518" t="s">
        <v>2660</v>
      </c>
      <c r="D9493" s="518" t="s">
        <v>6954</v>
      </c>
      <c r="E9493" s="859">
        <v>35</v>
      </c>
      <c r="F9493" s="859">
        <v>35</v>
      </c>
      <c r="G9493" s="518" t="s">
        <v>128</v>
      </c>
      <c r="H9493" s="518" t="s">
        <v>342</v>
      </c>
      <c r="I9493" s="518">
        <v>552851</v>
      </c>
    </row>
    <row r="9494" spans="1:9" x14ac:dyDescent="0.2">
      <c r="A9494" s="518" t="s">
        <v>342</v>
      </c>
      <c r="B9494" s="518">
        <v>552869</v>
      </c>
      <c r="C9494" s="518" t="s">
        <v>2660</v>
      </c>
      <c r="D9494" s="518" t="s">
        <v>6955</v>
      </c>
      <c r="E9494" s="859">
        <v>33</v>
      </c>
      <c r="F9494" s="859">
        <v>33</v>
      </c>
      <c r="G9494" s="518" t="s">
        <v>128</v>
      </c>
      <c r="H9494" s="518" t="s">
        <v>342</v>
      </c>
      <c r="I9494" s="518">
        <v>552869</v>
      </c>
    </row>
    <row r="9495" spans="1:9" x14ac:dyDescent="0.2">
      <c r="A9495" s="518" t="s">
        <v>256</v>
      </c>
      <c r="B9495" s="518">
        <v>552893</v>
      </c>
      <c r="C9495" s="518" t="s">
        <v>2660</v>
      </c>
      <c r="D9495" s="518" t="s">
        <v>5764</v>
      </c>
      <c r="E9495" s="859">
        <v>30</v>
      </c>
      <c r="F9495" s="859">
        <v>15</v>
      </c>
      <c r="G9495" s="518" t="s">
        <v>128</v>
      </c>
      <c r="H9495" s="518" t="s">
        <v>256</v>
      </c>
      <c r="I9495" s="518">
        <v>552893</v>
      </c>
    </row>
    <row r="9496" spans="1:9" x14ac:dyDescent="0.2">
      <c r="A9496" s="518" t="s">
        <v>256</v>
      </c>
      <c r="B9496" s="518">
        <v>552901</v>
      </c>
      <c r="C9496" s="518" t="s">
        <v>2660</v>
      </c>
      <c r="D9496" s="518" t="s">
        <v>5765</v>
      </c>
      <c r="E9496" s="859">
        <v>23</v>
      </c>
      <c r="F9496" s="859">
        <v>13</v>
      </c>
      <c r="G9496" s="518" t="s">
        <v>128</v>
      </c>
      <c r="H9496" s="518" t="s">
        <v>256</v>
      </c>
      <c r="I9496" s="518">
        <v>552901</v>
      </c>
    </row>
    <row r="9497" spans="1:9" x14ac:dyDescent="0.2">
      <c r="A9497" s="518" t="s">
        <v>256</v>
      </c>
      <c r="B9497" s="518">
        <v>552919</v>
      </c>
      <c r="C9497" s="518" t="s">
        <v>2660</v>
      </c>
      <c r="D9497" s="518" t="s">
        <v>5766</v>
      </c>
      <c r="E9497" s="859">
        <v>34</v>
      </c>
      <c r="F9497" s="859">
        <v>19</v>
      </c>
      <c r="G9497" s="518" t="s">
        <v>128</v>
      </c>
      <c r="H9497" s="518" t="s">
        <v>256</v>
      </c>
      <c r="I9497" s="518">
        <v>552919</v>
      </c>
    </row>
    <row r="9498" spans="1:9" x14ac:dyDescent="0.2">
      <c r="A9498" s="518" t="s">
        <v>349</v>
      </c>
      <c r="B9498" s="518">
        <v>552927</v>
      </c>
      <c r="C9498" s="518" t="s">
        <v>2660</v>
      </c>
      <c r="D9498" s="518" t="s">
        <v>9355</v>
      </c>
      <c r="E9498" s="859">
        <v>23</v>
      </c>
      <c r="F9498" s="859">
        <v>0</v>
      </c>
      <c r="G9498" s="518" t="s">
        <v>128</v>
      </c>
      <c r="H9498" s="518" t="s">
        <v>349</v>
      </c>
      <c r="I9498" s="518">
        <v>552927</v>
      </c>
    </row>
    <row r="9499" spans="1:9" x14ac:dyDescent="0.2">
      <c r="A9499" s="518" t="s">
        <v>349</v>
      </c>
      <c r="B9499" s="518">
        <v>552935</v>
      </c>
      <c r="C9499" s="518" t="s">
        <v>2660</v>
      </c>
      <c r="D9499" s="518" t="s">
        <v>9356</v>
      </c>
      <c r="E9499" s="859">
        <v>30</v>
      </c>
      <c r="F9499" s="859">
        <v>0</v>
      </c>
      <c r="G9499" s="518" t="s">
        <v>128</v>
      </c>
      <c r="H9499" s="518" t="s">
        <v>349</v>
      </c>
      <c r="I9499" s="518">
        <v>552935</v>
      </c>
    </row>
    <row r="9500" spans="1:9" x14ac:dyDescent="0.2">
      <c r="A9500" s="518" t="s">
        <v>153</v>
      </c>
      <c r="B9500" s="518">
        <v>552943</v>
      </c>
      <c r="C9500" s="518" t="s">
        <v>2660</v>
      </c>
      <c r="D9500" s="518" t="s">
        <v>5801</v>
      </c>
      <c r="E9500" s="859">
        <v>33</v>
      </c>
      <c r="F9500" s="859">
        <v>32</v>
      </c>
      <c r="G9500" s="518" t="s">
        <v>128</v>
      </c>
      <c r="H9500" s="518" t="s">
        <v>153</v>
      </c>
      <c r="I9500" s="518">
        <v>552943</v>
      </c>
    </row>
    <row r="9501" spans="1:9" x14ac:dyDescent="0.2">
      <c r="A9501" s="518" t="s">
        <v>153</v>
      </c>
      <c r="B9501" s="518">
        <v>552950</v>
      </c>
      <c r="C9501" s="518" t="s">
        <v>2660</v>
      </c>
      <c r="D9501" s="518" t="s">
        <v>5802</v>
      </c>
      <c r="E9501" s="859">
        <v>33</v>
      </c>
      <c r="F9501" s="859">
        <v>32</v>
      </c>
      <c r="G9501" s="518" t="s">
        <v>128</v>
      </c>
      <c r="H9501" s="518" t="s">
        <v>153</v>
      </c>
      <c r="I9501" s="518">
        <v>552950</v>
      </c>
    </row>
    <row r="9502" spans="1:9" x14ac:dyDescent="0.2">
      <c r="A9502" s="518" t="s">
        <v>153</v>
      </c>
      <c r="B9502" s="518">
        <v>552968</v>
      </c>
      <c r="C9502" s="518" t="s">
        <v>2660</v>
      </c>
      <c r="D9502" s="518" t="s">
        <v>5803</v>
      </c>
      <c r="E9502" s="859">
        <v>29</v>
      </c>
      <c r="F9502" s="859">
        <v>29</v>
      </c>
      <c r="G9502" s="518" t="s">
        <v>128</v>
      </c>
      <c r="H9502" s="518" t="s">
        <v>153</v>
      </c>
      <c r="I9502" s="518">
        <v>552968</v>
      </c>
    </row>
    <row r="9503" spans="1:9" x14ac:dyDescent="0.2">
      <c r="A9503" s="518" t="s">
        <v>256</v>
      </c>
      <c r="B9503" s="518">
        <v>552976</v>
      </c>
      <c r="C9503" s="518" t="s">
        <v>2660</v>
      </c>
      <c r="D9503" s="518" t="s">
        <v>9357</v>
      </c>
      <c r="E9503" s="859">
        <v>32</v>
      </c>
      <c r="F9503" s="859">
        <v>0</v>
      </c>
      <c r="G9503" s="518" t="s">
        <v>128</v>
      </c>
      <c r="H9503" s="518" t="s">
        <v>256</v>
      </c>
      <c r="I9503" s="518">
        <v>552976</v>
      </c>
    </row>
    <row r="9504" spans="1:9" x14ac:dyDescent="0.2">
      <c r="A9504" s="518" t="s">
        <v>256</v>
      </c>
      <c r="B9504" s="518">
        <v>552984</v>
      </c>
      <c r="C9504" s="518" t="s">
        <v>2660</v>
      </c>
      <c r="D9504" s="518" t="s">
        <v>9358</v>
      </c>
      <c r="E9504" s="859">
        <v>30</v>
      </c>
      <c r="F9504" s="859">
        <v>0</v>
      </c>
      <c r="G9504" s="518" t="s">
        <v>128</v>
      </c>
      <c r="H9504" s="518" t="s">
        <v>256</v>
      </c>
      <c r="I9504" s="518">
        <v>552984</v>
      </c>
    </row>
    <row r="9505" spans="1:9" x14ac:dyDescent="0.2">
      <c r="A9505" s="518" t="s">
        <v>256</v>
      </c>
      <c r="B9505" s="518">
        <v>552992</v>
      </c>
      <c r="C9505" s="518" t="s">
        <v>2660</v>
      </c>
      <c r="D9505" s="518" t="s">
        <v>9359</v>
      </c>
      <c r="E9505" s="859">
        <v>21</v>
      </c>
      <c r="F9505" s="859">
        <v>0</v>
      </c>
      <c r="G9505" s="518" t="s">
        <v>128</v>
      </c>
      <c r="H9505" s="518" t="s">
        <v>256</v>
      </c>
      <c r="I9505" s="518">
        <v>552992</v>
      </c>
    </row>
    <row r="9506" spans="1:9" x14ac:dyDescent="0.2">
      <c r="A9506" s="518" t="s">
        <v>368</v>
      </c>
      <c r="B9506" s="518">
        <v>553008</v>
      </c>
      <c r="C9506" s="518" t="s">
        <v>2660</v>
      </c>
      <c r="D9506" s="518" t="s">
        <v>4562</v>
      </c>
      <c r="E9506" s="859">
        <v>35</v>
      </c>
      <c r="F9506" s="859">
        <v>0</v>
      </c>
      <c r="G9506" s="518" t="s">
        <v>128</v>
      </c>
      <c r="H9506" s="518" t="s">
        <v>368</v>
      </c>
      <c r="I9506" s="518">
        <v>553008</v>
      </c>
    </row>
    <row r="9507" spans="1:9" x14ac:dyDescent="0.2">
      <c r="A9507" s="518" t="s">
        <v>368</v>
      </c>
      <c r="B9507" s="518">
        <v>553016</v>
      </c>
      <c r="C9507" s="518" t="s">
        <v>2660</v>
      </c>
      <c r="D9507" s="518" t="s">
        <v>4562</v>
      </c>
      <c r="E9507" s="859">
        <v>30</v>
      </c>
      <c r="F9507" s="859">
        <v>0</v>
      </c>
      <c r="G9507" s="518" t="s">
        <v>128</v>
      </c>
      <c r="H9507" s="518" t="s">
        <v>368</v>
      </c>
      <c r="I9507" s="518">
        <v>553016</v>
      </c>
    </row>
    <row r="9508" spans="1:9" x14ac:dyDescent="0.2">
      <c r="A9508" s="518" t="s">
        <v>167</v>
      </c>
      <c r="B9508" s="518">
        <v>553024</v>
      </c>
      <c r="C9508" s="518" t="s">
        <v>2660</v>
      </c>
      <c r="D9508" s="518" t="s">
        <v>9360</v>
      </c>
      <c r="E9508" s="859">
        <v>32</v>
      </c>
      <c r="F9508" s="859">
        <v>32</v>
      </c>
      <c r="G9508" s="518" t="s">
        <v>128</v>
      </c>
      <c r="H9508" s="518" t="s">
        <v>167</v>
      </c>
      <c r="I9508" s="518">
        <v>553024</v>
      </c>
    </row>
    <row r="9509" spans="1:9" x14ac:dyDescent="0.2">
      <c r="A9509" s="518" t="s">
        <v>161</v>
      </c>
      <c r="B9509" s="518">
        <v>553040</v>
      </c>
      <c r="C9509" s="518" t="s">
        <v>2660</v>
      </c>
      <c r="D9509" s="518" t="s">
        <v>5864</v>
      </c>
      <c r="E9509" s="859">
        <v>35</v>
      </c>
      <c r="F9509" s="859">
        <v>34</v>
      </c>
      <c r="G9509" s="518" t="s">
        <v>128</v>
      </c>
      <c r="H9509" s="518" t="s">
        <v>161</v>
      </c>
      <c r="I9509" s="518">
        <v>553040</v>
      </c>
    </row>
    <row r="9510" spans="1:9" x14ac:dyDescent="0.2">
      <c r="A9510" s="518" t="s">
        <v>161</v>
      </c>
      <c r="B9510" s="518">
        <v>553057</v>
      </c>
      <c r="C9510" s="518" t="s">
        <v>2660</v>
      </c>
      <c r="D9510" s="518" t="s">
        <v>5865</v>
      </c>
      <c r="E9510" s="859">
        <v>36</v>
      </c>
      <c r="F9510" s="859">
        <v>35</v>
      </c>
      <c r="G9510" s="518" t="s">
        <v>128</v>
      </c>
      <c r="H9510" s="518" t="s">
        <v>161</v>
      </c>
      <c r="I9510" s="518">
        <v>553057</v>
      </c>
    </row>
    <row r="9511" spans="1:9" x14ac:dyDescent="0.2">
      <c r="A9511" s="518" t="s">
        <v>238</v>
      </c>
      <c r="B9511" s="518">
        <v>553081</v>
      </c>
      <c r="C9511" s="518" t="s">
        <v>2660</v>
      </c>
      <c r="D9511" s="518" t="s">
        <v>5866</v>
      </c>
      <c r="E9511" s="859">
        <v>32</v>
      </c>
      <c r="F9511" s="859">
        <v>32</v>
      </c>
      <c r="G9511" s="518" t="s">
        <v>128</v>
      </c>
      <c r="H9511" s="518" t="s">
        <v>238</v>
      </c>
      <c r="I9511" s="518">
        <v>553081</v>
      </c>
    </row>
    <row r="9512" spans="1:9" x14ac:dyDescent="0.2">
      <c r="A9512" s="518" t="s">
        <v>238</v>
      </c>
      <c r="B9512" s="518">
        <v>553099</v>
      </c>
      <c r="C9512" s="518" t="s">
        <v>2660</v>
      </c>
      <c r="D9512" s="518" t="s">
        <v>5867</v>
      </c>
      <c r="E9512" s="859">
        <v>20</v>
      </c>
      <c r="F9512" s="859">
        <v>20</v>
      </c>
      <c r="G9512" s="518" t="s">
        <v>128</v>
      </c>
      <c r="H9512" s="518" t="s">
        <v>238</v>
      </c>
      <c r="I9512" s="518">
        <v>553099</v>
      </c>
    </row>
    <row r="9513" spans="1:9" x14ac:dyDescent="0.2">
      <c r="A9513" s="518" t="s">
        <v>158</v>
      </c>
      <c r="B9513" s="518">
        <v>553107</v>
      </c>
      <c r="C9513" s="518" t="s">
        <v>2660</v>
      </c>
      <c r="D9513" s="518" t="s">
        <v>5868</v>
      </c>
      <c r="E9513" s="859">
        <v>21</v>
      </c>
      <c r="F9513" s="859">
        <v>0</v>
      </c>
      <c r="G9513" s="518" t="s">
        <v>128</v>
      </c>
      <c r="H9513" s="518" t="s">
        <v>158</v>
      </c>
      <c r="I9513" s="518">
        <v>553123</v>
      </c>
    </row>
    <row r="9514" spans="1:9" x14ac:dyDescent="0.2">
      <c r="A9514" s="518" t="s">
        <v>158</v>
      </c>
      <c r="B9514" s="518">
        <v>553115</v>
      </c>
      <c r="C9514" s="518" t="s">
        <v>2660</v>
      </c>
      <c r="D9514" s="518" t="s">
        <v>5869</v>
      </c>
      <c r="E9514" s="859">
        <v>20</v>
      </c>
      <c r="F9514" s="859">
        <v>0</v>
      </c>
      <c r="G9514" s="518" t="s">
        <v>128</v>
      </c>
      <c r="H9514" s="518" t="s">
        <v>158</v>
      </c>
      <c r="I9514" s="518">
        <v>553123</v>
      </c>
    </row>
    <row r="9515" spans="1:9" x14ac:dyDescent="0.2">
      <c r="A9515" s="518" t="s">
        <v>158</v>
      </c>
      <c r="B9515" s="518">
        <v>553123</v>
      </c>
      <c r="C9515" s="518" t="s">
        <v>2660</v>
      </c>
      <c r="D9515" s="518" t="s">
        <v>5905</v>
      </c>
      <c r="E9515" s="859">
        <v>20</v>
      </c>
      <c r="F9515" s="859">
        <v>0</v>
      </c>
      <c r="G9515" s="518" t="s">
        <v>128</v>
      </c>
      <c r="H9515" s="518" t="s">
        <v>158</v>
      </c>
      <c r="I9515" s="518">
        <v>553123</v>
      </c>
    </row>
    <row r="9516" spans="1:9" x14ac:dyDescent="0.2">
      <c r="A9516" s="518" t="s">
        <v>181</v>
      </c>
      <c r="B9516" s="518">
        <v>553198</v>
      </c>
      <c r="C9516" s="518" t="s">
        <v>2660</v>
      </c>
      <c r="D9516" s="518" t="s">
        <v>5868</v>
      </c>
      <c r="E9516" s="859">
        <v>30</v>
      </c>
      <c r="F9516" s="859">
        <v>0</v>
      </c>
      <c r="G9516" s="518" t="s">
        <v>128</v>
      </c>
      <c r="H9516" s="518" t="s">
        <v>181</v>
      </c>
      <c r="I9516" s="518">
        <v>553198</v>
      </c>
    </row>
    <row r="9517" spans="1:9" x14ac:dyDescent="0.2">
      <c r="A9517" s="518" t="s">
        <v>181</v>
      </c>
      <c r="B9517" s="518">
        <v>553206</v>
      </c>
      <c r="C9517" s="518" t="s">
        <v>2660</v>
      </c>
      <c r="D9517" s="518" t="s">
        <v>5869</v>
      </c>
      <c r="E9517" s="859">
        <v>25</v>
      </c>
      <c r="F9517" s="859">
        <v>0</v>
      </c>
      <c r="G9517" s="518" t="s">
        <v>128</v>
      </c>
      <c r="H9517" s="518" t="s">
        <v>181</v>
      </c>
      <c r="I9517" s="518">
        <v>553206</v>
      </c>
    </row>
    <row r="9518" spans="1:9" x14ac:dyDescent="0.2">
      <c r="A9518" s="518" t="s">
        <v>181</v>
      </c>
      <c r="B9518" s="518">
        <v>553214</v>
      </c>
      <c r="C9518" s="518" t="s">
        <v>2660</v>
      </c>
      <c r="D9518" s="518" t="s">
        <v>5905</v>
      </c>
      <c r="E9518" s="859">
        <v>25</v>
      </c>
      <c r="F9518" s="859">
        <v>0</v>
      </c>
      <c r="G9518" s="518" t="s">
        <v>128</v>
      </c>
      <c r="H9518" s="518" t="s">
        <v>181</v>
      </c>
      <c r="I9518" s="518">
        <v>553214</v>
      </c>
    </row>
    <row r="9519" spans="1:9" x14ac:dyDescent="0.2">
      <c r="A9519" s="518" t="s">
        <v>181</v>
      </c>
      <c r="B9519" s="518">
        <v>553222</v>
      </c>
      <c r="C9519" s="518" t="s">
        <v>2660</v>
      </c>
      <c r="D9519" s="518" t="s">
        <v>5963</v>
      </c>
      <c r="E9519" s="859">
        <v>30</v>
      </c>
      <c r="F9519" s="859">
        <v>0</v>
      </c>
      <c r="G9519" s="518" t="s">
        <v>128</v>
      </c>
      <c r="H9519" s="518" t="s">
        <v>181</v>
      </c>
      <c r="I9519" s="518">
        <v>553222</v>
      </c>
    </row>
    <row r="9520" spans="1:9" x14ac:dyDescent="0.2">
      <c r="A9520" s="518" t="s">
        <v>181</v>
      </c>
      <c r="B9520" s="518">
        <v>553230</v>
      </c>
      <c r="C9520" s="518" t="s">
        <v>2660</v>
      </c>
      <c r="D9520" s="518" t="s">
        <v>5964</v>
      </c>
      <c r="E9520" s="859">
        <v>23</v>
      </c>
      <c r="F9520" s="859">
        <v>0</v>
      </c>
      <c r="G9520" s="518" t="s">
        <v>128</v>
      </c>
      <c r="H9520" s="518" t="s">
        <v>181</v>
      </c>
      <c r="I9520" s="518">
        <v>553230</v>
      </c>
    </row>
    <row r="9521" spans="1:9" x14ac:dyDescent="0.2">
      <c r="A9521" s="518" t="s">
        <v>376</v>
      </c>
      <c r="B9521" s="518">
        <v>553289</v>
      </c>
      <c r="C9521" s="518" t="s">
        <v>2660</v>
      </c>
      <c r="D9521" s="518" t="s">
        <v>5905</v>
      </c>
      <c r="E9521" s="859">
        <v>31</v>
      </c>
      <c r="F9521" s="859">
        <v>17</v>
      </c>
      <c r="G9521" s="518" t="s">
        <v>128</v>
      </c>
      <c r="H9521" s="518" t="s">
        <v>376</v>
      </c>
      <c r="I9521" s="518">
        <v>553289</v>
      </c>
    </row>
    <row r="9522" spans="1:9" x14ac:dyDescent="0.2">
      <c r="A9522" s="518" t="s">
        <v>376</v>
      </c>
      <c r="B9522" s="518">
        <v>553297</v>
      </c>
      <c r="C9522" s="518" t="s">
        <v>2660</v>
      </c>
      <c r="D9522" s="518" t="s">
        <v>5965</v>
      </c>
      <c r="E9522" s="859">
        <v>33</v>
      </c>
      <c r="F9522" s="859">
        <v>25</v>
      </c>
      <c r="G9522" s="518" t="s">
        <v>128</v>
      </c>
      <c r="H9522" s="518" t="s">
        <v>376</v>
      </c>
      <c r="I9522" s="518">
        <v>553297</v>
      </c>
    </row>
    <row r="9523" spans="1:9" x14ac:dyDescent="0.2">
      <c r="A9523" s="518" t="s">
        <v>181</v>
      </c>
      <c r="B9523" s="518">
        <v>553305</v>
      </c>
      <c r="C9523" s="518" t="s">
        <v>2660</v>
      </c>
      <c r="D9523" s="518" t="s">
        <v>5966</v>
      </c>
      <c r="E9523" s="859">
        <v>17</v>
      </c>
      <c r="F9523" s="859">
        <v>15</v>
      </c>
      <c r="G9523" s="518" t="s">
        <v>128</v>
      </c>
      <c r="H9523" s="518" t="s">
        <v>181</v>
      </c>
      <c r="I9523" s="518">
        <v>553305</v>
      </c>
    </row>
    <row r="9524" spans="1:9" x14ac:dyDescent="0.2">
      <c r="A9524" s="518" t="s">
        <v>158</v>
      </c>
      <c r="B9524" s="518">
        <v>553362</v>
      </c>
      <c r="C9524" s="518" t="s">
        <v>2660</v>
      </c>
      <c r="D9524" s="518" t="s">
        <v>6956</v>
      </c>
      <c r="E9524" s="859">
        <v>23</v>
      </c>
      <c r="F9524" s="859">
        <v>0</v>
      </c>
      <c r="G9524" s="518" t="s">
        <v>128</v>
      </c>
      <c r="H9524" s="518" t="s">
        <v>158</v>
      </c>
      <c r="I9524" s="518">
        <v>553362</v>
      </c>
    </row>
    <row r="9525" spans="1:9" x14ac:dyDescent="0.2">
      <c r="A9525" s="518" t="s">
        <v>158</v>
      </c>
      <c r="B9525" s="518">
        <v>553370</v>
      </c>
      <c r="C9525" s="518" t="s">
        <v>2660</v>
      </c>
      <c r="D9525" s="518" t="s">
        <v>6957</v>
      </c>
      <c r="E9525" s="859">
        <v>26</v>
      </c>
      <c r="F9525" s="859">
        <v>0</v>
      </c>
      <c r="G9525" s="518" t="s">
        <v>128</v>
      </c>
      <c r="H9525" s="518" t="s">
        <v>158</v>
      </c>
      <c r="I9525" s="518">
        <v>553370</v>
      </c>
    </row>
    <row r="9526" spans="1:9" x14ac:dyDescent="0.2">
      <c r="A9526" s="518" t="s">
        <v>330</v>
      </c>
      <c r="B9526" s="518">
        <v>553388</v>
      </c>
      <c r="C9526" s="518" t="s">
        <v>2660</v>
      </c>
      <c r="D9526" s="518" t="s">
        <v>5248</v>
      </c>
      <c r="E9526" s="859">
        <v>31</v>
      </c>
      <c r="F9526" s="859">
        <v>31</v>
      </c>
      <c r="G9526" s="518" t="s">
        <v>128</v>
      </c>
      <c r="H9526" s="518" t="s">
        <v>330</v>
      </c>
      <c r="I9526" s="518">
        <v>553388</v>
      </c>
    </row>
    <row r="9527" spans="1:9" x14ac:dyDescent="0.2">
      <c r="A9527" s="518" t="s">
        <v>181</v>
      </c>
      <c r="B9527" s="518">
        <v>553396</v>
      </c>
      <c r="C9527" s="518" t="s">
        <v>2660</v>
      </c>
      <c r="D9527" s="518" t="s">
        <v>9361</v>
      </c>
      <c r="E9527" s="859">
        <v>24</v>
      </c>
      <c r="F9527" s="859">
        <v>0</v>
      </c>
      <c r="G9527" s="518" t="s">
        <v>128</v>
      </c>
      <c r="H9527" s="518" t="s">
        <v>181</v>
      </c>
      <c r="I9527" s="518">
        <v>553396</v>
      </c>
    </row>
    <row r="9528" spans="1:9" x14ac:dyDescent="0.2">
      <c r="A9528" s="518" t="s">
        <v>256</v>
      </c>
      <c r="B9528" s="518">
        <v>553438</v>
      </c>
      <c r="C9528" s="518" t="s">
        <v>2660</v>
      </c>
      <c r="D9528" s="518" t="s">
        <v>5249</v>
      </c>
      <c r="E9528" s="859">
        <v>14</v>
      </c>
      <c r="F9528" s="859">
        <v>0</v>
      </c>
      <c r="G9528" s="518" t="s">
        <v>128</v>
      </c>
      <c r="H9528" s="518" t="s">
        <v>256</v>
      </c>
      <c r="I9528" s="518">
        <v>553438</v>
      </c>
    </row>
    <row r="9529" spans="1:9" x14ac:dyDescent="0.2">
      <c r="A9529" s="518" t="s">
        <v>180</v>
      </c>
      <c r="B9529" s="518">
        <v>553487</v>
      </c>
      <c r="C9529" s="518" t="s">
        <v>2660</v>
      </c>
      <c r="D9529" s="518" t="s">
        <v>1342</v>
      </c>
      <c r="E9529" s="859">
        <v>30</v>
      </c>
      <c r="F9529" s="859">
        <v>0</v>
      </c>
      <c r="G9529" s="518" t="s">
        <v>128</v>
      </c>
      <c r="H9529" s="518" t="s">
        <v>180</v>
      </c>
      <c r="I9529" s="518">
        <v>553487</v>
      </c>
    </row>
    <row r="9530" spans="1:9" x14ac:dyDescent="0.2">
      <c r="A9530" s="518" t="s">
        <v>180</v>
      </c>
      <c r="B9530" s="518">
        <v>553511</v>
      </c>
      <c r="C9530" s="518" t="s">
        <v>2660</v>
      </c>
      <c r="D9530" s="518" t="s">
        <v>1342</v>
      </c>
      <c r="E9530" s="859">
        <v>27</v>
      </c>
      <c r="F9530" s="859">
        <v>0</v>
      </c>
      <c r="G9530" s="518" t="s">
        <v>128</v>
      </c>
      <c r="H9530" s="518" t="s">
        <v>180</v>
      </c>
      <c r="I9530" s="518">
        <v>553511</v>
      </c>
    </row>
    <row r="9531" spans="1:9" x14ac:dyDescent="0.2">
      <c r="A9531" s="518" t="s">
        <v>256</v>
      </c>
      <c r="B9531" s="518">
        <v>553529</v>
      </c>
      <c r="C9531" s="518" t="s">
        <v>2660</v>
      </c>
      <c r="D9531" s="518" t="s">
        <v>5250</v>
      </c>
      <c r="E9531" s="859">
        <v>24</v>
      </c>
      <c r="F9531" s="859">
        <v>0</v>
      </c>
      <c r="G9531" s="518" t="s">
        <v>128</v>
      </c>
      <c r="H9531" s="518" t="s">
        <v>256</v>
      </c>
      <c r="I9531" s="518">
        <v>553529</v>
      </c>
    </row>
    <row r="9532" spans="1:9" x14ac:dyDescent="0.2">
      <c r="A9532" s="518" t="s">
        <v>377</v>
      </c>
      <c r="B9532" s="518">
        <v>553537</v>
      </c>
      <c r="C9532" s="518" t="s">
        <v>2660</v>
      </c>
      <c r="D9532" s="518" t="s">
        <v>9362</v>
      </c>
      <c r="E9532" s="859">
        <v>35</v>
      </c>
      <c r="F9532" s="859">
        <v>35</v>
      </c>
      <c r="G9532" s="518" t="s">
        <v>128</v>
      </c>
      <c r="H9532" s="518" t="s">
        <v>377</v>
      </c>
      <c r="I9532" s="518">
        <v>553537</v>
      </c>
    </row>
    <row r="9533" spans="1:9" x14ac:dyDescent="0.2">
      <c r="A9533" s="518" t="s">
        <v>180</v>
      </c>
      <c r="B9533" s="518">
        <v>553545</v>
      </c>
      <c r="C9533" s="518" t="s">
        <v>2660</v>
      </c>
      <c r="D9533" s="518" t="s">
        <v>5251</v>
      </c>
      <c r="E9533" s="859">
        <v>18</v>
      </c>
      <c r="F9533" s="859">
        <v>0</v>
      </c>
      <c r="G9533" s="518" t="s">
        <v>128</v>
      </c>
      <c r="H9533" s="518" t="s">
        <v>180</v>
      </c>
      <c r="I9533" s="518">
        <v>553545</v>
      </c>
    </row>
    <row r="9534" spans="1:9" x14ac:dyDescent="0.2">
      <c r="A9534" s="518" t="s">
        <v>179</v>
      </c>
      <c r="B9534" s="518">
        <v>553560</v>
      </c>
      <c r="C9534" s="518" t="s">
        <v>2660</v>
      </c>
      <c r="D9534" s="518" t="s">
        <v>1342</v>
      </c>
      <c r="E9534" s="859">
        <v>20</v>
      </c>
      <c r="F9534" s="859">
        <v>0</v>
      </c>
      <c r="G9534" s="518" t="s">
        <v>128</v>
      </c>
      <c r="H9534" s="518" t="s">
        <v>179</v>
      </c>
      <c r="I9534" s="518">
        <v>553560</v>
      </c>
    </row>
    <row r="9535" spans="1:9" x14ac:dyDescent="0.2">
      <c r="A9535" s="518" t="s">
        <v>256</v>
      </c>
      <c r="B9535" s="518">
        <v>553578</v>
      </c>
      <c r="C9535" s="518" t="s">
        <v>2660</v>
      </c>
      <c r="D9535" s="518" t="s">
        <v>1342</v>
      </c>
      <c r="E9535" s="859">
        <v>21</v>
      </c>
      <c r="F9535" s="859">
        <v>8</v>
      </c>
      <c r="G9535" s="518" t="s">
        <v>128</v>
      </c>
      <c r="H9535" s="518" t="s">
        <v>256</v>
      </c>
      <c r="I9535" s="518">
        <v>553578</v>
      </c>
    </row>
    <row r="9536" spans="1:9" x14ac:dyDescent="0.2">
      <c r="A9536" s="518" t="s">
        <v>181</v>
      </c>
      <c r="B9536" s="518">
        <v>553594</v>
      </c>
      <c r="C9536" s="518" t="s">
        <v>2660</v>
      </c>
      <c r="D9536" s="518" t="s">
        <v>9363</v>
      </c>
      <c r="E9536" s="859">
        <v>26</v>
      </c>
      <c r="F9536" s="859">
        <v>0</v>
      </c>
      <c r="G9536" s="518" t="s">
        <v>128</v>
      </c>
      <c r="H9536" s="518" t="s">
        <v>181</v>
      </c>
      <c r="I9536" s="518">
        <v>553602</v>
      </c>
    </row>
    <row r="9537" spans="1:9" x14ac:dyDescent="0.2">
      <c r="A9537" s="518" t="s">
        <v>181</v>
      </c>
      <c r="B9537" s="518">
        <v>553602</v>
      </c>
      <c r="C9537" s="518" t="s">
        <v>2660</v>
      </c>
      <c r="D9537" s="518" t="s">
        <v>9364</v>
      </c>
      <c r="E9537" s="859">
        <v>13</v>
      </c>
      <c r="F9537" s="859">
        <v>0</v>
      </c>
      <c r="G9537" s="518" t="s">
        <v>128</v>
      </c>
      <c r="H9537" s="518" t="s">
        <v>181</v>
      </c>
      <c r="I9537" s="518">
        <v>553602</v>
      </c>
    </row>
    <row r="9538" spans="1:9" x14ac:dyDescent="0.2">
      <c r="A9538" s="518" t="s">
        <v>224</v>
      </c>
      <c r="B9538" s="518">
        <v>553727</v>
      </c>
      <c r="C9538" s="518" t="s">
        <v>2660</v>
      </c>
      <c r="D9538" s="518" t="s">
        <v>5348</v>
      </c>
      <c r="E9538" s="859">
        <v>33</v>
      </c>
      <c r="F9538" s="859">
        <v>0</v>
      </c>
      <c r="G9538" s="518" t="s">
        <v>122</v>
      </c>
      <c r="H9538" s="518" t="s">
        <v>224</v>
      </c>
      <c r="I9538" s="518">
        <v>553727</v>
      </c>
    </row>
    <row r="9539" spans="1:9" x14ac:dyDescent="0.2">
      <c r="A9539" s="518" t="s">
        <v>209</v>
      </c>
      <c r="B9539" s="518">
        <v>553867</v>
      </c>
      <c r="C9539" s="518" t="s">
        <v>2660</v>
      </c>
      <c r="D9539" s="518" t="s">
        <v>1826</v>
      </c>
      <c r="E9539" s="859">
        <v>32</v>
      </c>
      <c r="F9539" s="859">
        <v>32</v>
      </c>
      <c r="G9539" s="518" t="s">
        <v>122</v>
      </c>
      <c r="H9539" s="518" t="s">
        <v>209</v>
      </c>
      <c r="I9539" s="518">
        <v>553867</v>
      </c>
    </row>
    <row r="9540" spans="1:9" x14ac:dyDescent="0.2">
      <c r="A9540" s="518" t="s">
        <v>372</v>
      </c>
      <c r="B9540" s="518">
        <v>553958</v>
      </c>
      <c r="C9540" s="518" t="s">
        <v>2660</v>
      </c>
      <c r="D9540" s="518" t="s">
        <v>3320</v>
      </c>
      <c r="E9540" s="859">
        <v>36</v>
      </c>
      <c r="F9540" s="859">
        <v>0</v>
      </c>
      <c r="G9540" s="518" t="s">
        <v>122</v>
      </c>
      <c r="H9540" s="518" t="s">
        <v>372</v>
      </c>
      <c r="I9540" s="518">
        <v>553958</v>
      </c>
    </row>
    <row r="9541" spans="1:9" x14ac:dyDescent="0.2">
      <c r="A9541" s="518" t="s">
        <v>230</v>
      </c>
      <c r="B9541" s="518">
        <v>553966</v>
      </c>
      <c r="C9541" s="518" t="s">
        <v>2660</v>
      </c>
      <c r="D9541" s="518" t="s">
        <v>740</v>
      </c>
      <c r="E9541" s="859">
        <v>34</v>
      </c>
      <c r="F9541" s="859">
        <v>23</v>
      </c>
      <c r="G9541" s="518" t="s">
        <v>122</v>
      </c>
      <c r="H9541" s="518" t="s">
        <v>230</v>
      </c>
      <c r="I9541" s="518">
        <v>553966</v>
      </c>
    </row>
    <row r="9542" spans="1:9" x14ac:dyDescent="0.2">
      <c r="A9542" s="518" t="s">
        <v>230</v>
      </c>
      <c r="B9542" s="518">
        <v>553974</v>
      </c>
      <c r="C9542" s="518" t="s">
        <v>2660</v>
      </c>
      <c r="D9542" s="518" t="s">
        <v>7575</v>
      </c>
      <c r="E9542" s="859">
        <v>35</v>
      </c>
      <c r="F9542" s="859">
        <v>0</v>
      </c>
      <c r="G9542" s="518" t="s">
        <v>122</v>
      </c>
      <c r="H9542" s="518" t="s">
        <v>230</v>
      </c>
      <c r="I9542" s="518">
        <v>553974</v>
      </c>
    </row>
    <row r="9543" spans="1:9" x14ac:dyDescent="0.2">
      <c r="A9543" s="518" t="s">
        <v>256</v>
      </c>
      <c r="B9543" s="518">
        <v>554022</v>
      </c>
      <c r="C9543" s="518" t="s">
        <v>2660</v>
      </c>
      <c r="D9543" s="518" t="s">
        <v>9365</v>
      </c>
      <c r="E9543" s="859">
        <v>26</v>
      </c>
      <c r="F9543" s="859">
        <v>19</v>
      </c>
      <c r="G9543" s="518" t="s">
        <v>122</v>
      </c>
      <c r="H9543" s="518" t="s">
        <v>256</v>
      </c>
      <c r="I9543" s="518">
        <v>554022</v>
      </c>
    </row>
    <row r="9544" spans="1:9" x14ac:dyDescent="0.2">
      <c r="A9544" s="518" t="s">
        <v>279</v>
      </c>
      <c r="B9544" s="518">
        <v>554030</v>
      </c>
      <c r="C9544" s="518" t="s">
        <v>2660</v>
      </c>
      <c r="D9544" s="518" t="s">
        <v>5453</v>
      </c>
      <c r="E9544" s="859">
        <v>35</v>
      </c>
      <c r="F9544" s="859">
        <v>35</v>
      </c>
      <c r="G9544" s="518" t="s">
        <v>122</v>
      </c>
      <c r="H9544" s="518" t="s">
        <v>279</v>
      </c>
      <c r="I9544" s="518">
        <v>554030</v>
      </c>
    </row>
    <row r="9545" spans="1:9" x14ac:dyDescent="0.2">
      <c r="A9545" s="518" t="s">
        <v>279</v>
      </c>
      <c r="B9545" s="518">
        <v>554048</v>
      </c>
      <c r="C9545" s="518" t="s">
        <v>2660</v>
      </c>
      <c r="D9545" s="518" t="s">
        <v>1254</v>
      </c>
      <c r="E9545" s="859">
        <v>19</v>
      </c>
      <c r="F9545" s="859">
        <v>19</v>
      </c>
      <c r="G9545" s="518" t="s">
        <v>122</v>
      </c>
      <c r="H9545" s="518" t="s">
        <v>279</v>
      </c>
      <c r="I9545" s="518">
        <v>554048</v>
      </c>
    </row>
    <row r="9546" spans="1:9" x14ac:dyDescent="0.2">
      <c r="A9546" s="518" t="s">
        <v>256</v>
      </c>
      <c r="B9546" s="518">
        <v>554071</v>
      </c>
      <c r="C9546" s="518" t="s">
        <v>2660</v>
      </c>
      <c r="D9546" s="518" t="s">
        <v>5454</v>
      </c>
      <c r="E9546" s="859">
        <v>25</v>
      </c>
      <c r="F9546" s="859">
        <v>0</v>
      </c>
      <c r="G9546" s="518" t="s">
        <v>128</v>
      </c>
      <c r="H9546" s="518" t="s">
        <v>256</v>
      </c>
      <c r="I9546" s="518">
        <v>554071</v>
      </c>
    </row>
    <row r="9547" spans="1:9" x14ac:dyDescent="0.2">
      <c r="A9547" s="518" t="s">
        <v>256</v>
      </c>
      <c r="B9547" s="518">
        <v>554089</v>
      </c>
      <c r="C9547" s="518" t="s">
        <v>2660</v>
      </c>
      <c r="D9547" s="518" t="s">
        <v>3382</v>
      </c>
      <c r="E9547" s="859">
        <v>27</v>
      </c>
      <c r="F9547" s="859">
        <v>0</v>
      </c>
      <c r="G9547" s="518" t="s">
        <v>128</v>
      </c>
      <c r="H9547" s="518" t="s">
        <v>256</v>
      </c>
      <c r="I9547" s="518">
        <v>554089</v>
      </c>
    </row>
    <row r="9548" spans="1:9" x14ac:dyDescent="0.2">
      <c r="A9548" s="518" t="s">
        <v>181</v>
      </c>
      <c r="B9548" s="518">
        <v>554097</v>
      </c>
      <c r="C9548" s="518" t="s">
        <v>2660</v>
      </c>
      <c r="D9548" s="518" t="s">
        <v>1814</v>
      </c>
      <c r="E9548" s="859">
        <v>23</v>
      </c>
      <c r="F9548" s="859">
        <v>0</v>
      </c>
      <c r="G9548" s="518" t="s">
        <v>128</v>
      </c>
      <c r="H9548" s="518" t="s">
        <v>181</v>
      </c>
      <c r="I9548" s="518">
        <v>554097</v>
      </c>
    </row>
    <row r="9549" spans="1:9" x14ac:dyDescent="0.2">
      <c r="A9549" s="518" t="s">
        <v>181</v>
      </c>
      <c r="B9549" s="518">
        <v>554105</v>
      </c>
      <c r="C9549" s="518" t="s">
        <v>2660</v>
      </c>
      <c r="D9549" s="518" t="s">
        <v>5455</v>
      </c>
      <c r="E9549" s="859">
        <v>31</v>
      </c>
      <c r="F9549" s="859">
        <v>0</v>
      </c>
      <c r="G9549" s="518" t="s">
        <v>128</v>
      </c>
      <c r="H9549" s="518" t="s">
        <v>181</v>
      </c>
      <c r="I9549" s="518">
        <v>554105</v>
      </c>
    </row>
    <row r="9550" spans="1:9" x14ac:dyDescent="0.2">
      <c r="A9550" s="518" t="s">
        <v>181</v>
      </c>
      <c r="B9550" s="518">
        <v>554113</v>
      </c>
      <c r="C9550" s="518" t="s">
        <v>2660</v>
      </c>
      <c r="D9550" s="518" t="s">
        <v>5456</v>
      </c>
      <c r="E9550" s="859">
        <v>21</v>
      </c>
      <c r="F9550" s="859">
        <v>0</v>
      </c>
      <c r="G9550" s="518" t="s">
        <v>128</v>
      </c>
      <c r="H9550" s="518" t="s">
        <v>181</v>
      </c>
      <c r="I9550" s="518">
        <v>554113</v>
      </c>
    </row>
    <row r="9551" spans="1:9" x14ac:dyDescent="0.2">
      <c r="A9551" s="518" t="s">
        <v>256</v>
      </c>
      <c r="B9551" s="518">
        <v>554121</v>
      </c>
      <c r="C9551" s="518" t="s">
        <v>2660</v>
      </c>
      <c r="D9551" s="518" t="s">
        <v>2283</v>
      </c>
      <c r="E9551" s="859">
        <v>14</v>
      </c>
      <c r="F9551" s="859">
        <v>0</v>
      </c>
      <c r="G9551" s="518" t="s">
        <v>128</v>
      </c>
      <c r="H9551" s="518" t="s">
        <v>256</v>
      </c>
      <c r="I9551" s="518">
        <v>554121</v>
      </c>
    </row>
    <row r="9552" spans="1:9" x14ac:dyDescent="0.2">
      <c r="A9552" s="518" t="s">
        <v>256</v>
      </c>
      <c r="B9552" s="518">
        <v>554139</v>
      </c>
      <c r="C9552" s="518" t="s">
        <v>2660</v>
      </c>
      <c r="D9552" s="518" t="s">
        <v>5457</v>
      </c>
      <c r="E9552" s="859">
        <v>15</v>
      </c>
      <c r="F9552" s="859">
        <v>0</v>
      </c>
      <c r="G9552" s="518" t="s">
        <v>128</v>
      </c>
      <c r="H9552" s="518" t="s">
        <v>256</v>
      </c>
      <c r="I9552" s="518">
        <v>554139</v>
      </c>
    </row>
    <row r="9553" spans="1:9" x14ac:dyDescent="0.2">
      <c r="A9553" s="518" t="s">
        <v>166</v>
      </c>
      <c r="B9553" s="518">
        <v>554147</v>
      </c>
      <c r="C9553" s="518" t="s">
        <v>2660</v>
      </c>
      <c r="D9553" s="518" t="s">
        <v>5458</v>
      </c>
      <c r="E9553" s="859">
        <v>34</v>
      </c>
      <c r="F9553" s="859">
        <v>34</v>
      </c>
      <c r="G9553" s="518" t="s">
        <v>128</v>
      </c>
      <c r="H9553" s="518" t="s">
        <v>166</v>
      </c>
      <c r="I9553" s="518">
        <v>554147</v>
      </c>
    </row>
    <row r="9554" spans="1:9" x14ac:dyDescent="0.2">
      <c r="A9554" s="518" t="s">
        <v>166</v>
      </c>
      <c r="B9554" s="518">
        <v>554154</v>
      </c>
      <c r="C9554" s="518" t="s">
        <v>2660</v>
      </c>
      <c r="D9554" s="518" t="s">
        <v>5459</v>
      </c>
      <c r="E9554" s="859">
        <v>35</v>
      </c>
      <c r="F9554" s="859">
        <v>35</v>
      </c>
      <c r="G9554" s="518" t="s">
        <v>128</v>
      </c>
      <c r="H9554" s="518" t="s">
        <v>166</v>
      </c>
      <c r="I9554" s="518">
        <v>554154</v>
      </c>
    </row>
    <row r="9555" spans="1:9" x14ac:dyDescent="0.2">
      <c r="A9555" s="518" t="s">
        <v>256</v>
      </c>
      <c r="B9555" s="518">
        <v>554162</v>
      </c>
      <c r="C9555" s="518" t="s">
        <v>2660</v>
      </c>
      <c r="D9555" s="518" t="s">
        <v>5460</v>
      </c>
      <c r="E9555" s="859">
        <v>30</v>
      </c>
      <c r="F9555" s="859">
        <v>24</v>
      </c>
      <c r="G9555" s="518" t="s">
        <v>128</v>
      </c>
      <c r="H9555" s="518" t="s">
        <v>256</v>
      </c>
      <c r="I9555" s="518">
        <v>554162</v>
      </c>
    </row>
    <row r="9556" spans="1:9" x14ac:dyDescent="0.2">
      <c r="A9556" s="518" t="s">
        <v>256</v>
      </c>
      <c r="B9556" s="518">
        <v>554170</v>
      </c>
      <c r="C9556" s="518" t="s">
        <v>2660</v>
      </c>
      <c r="D9556" s="518" t="s">
        <v>5504</v>
      </c>
      <c r="E9556" s="859">
        <v>28</v>
      </c>
      <c r="F9556" s="859">
        <v>23</v>
      </c>
      <c r="G9556" s="518" t="s">
        <v>128</v>
      </c>
      <c r="H9556" s="518" t="s">
        <v>256</v>
      </c>
      <c r="I9556" s="518">
        <v>554170</v>
      </c>
    </row>
    <row r="9557" spans="1:9" x14ac:dyDescent="0.2">
      <c r="A9557" s="518" t="s">
        <v>256</v>
      </c>
      <c r="B9557" s="518">
        <v>554188</v>
      </c>
      <c r="C9557" s="518" t="s">
        <v>2660</v>
      </c>
      <c r="D9557" s="518" t="s">
        <v>1342</v>
      </c>
      <c r="E9557" s="859">
        <v>30</v>
      </c>
      <c r="F9557" s="859">
        <v>9</v>
      </c>
      <c r="G9557" s="518" t="s">
        <v>128</v>
      </c>
      <c r="H9557" s="518" t="s">
        <v>256</v>
      </c>
      <c r="I9557" s="518">
        <v>554188</v>
      </c>
    </row>
    <row r="9558" spans="1:9" x14ac:dyDescent="0.2">
      <c r="A9558" s="518" t="s">
        <v>256</v>
      </c>
      <c r="B9558" s="518">
        <v>554196</v>
      </c>
      <c r="C9558" s="518" t="s">
        <v>2660</v>
      </c>
      <c r="D9558" s="518" t="s">
        <v>1342</v>
      </c>
      <c r="E9558" s="859">
        <v>25</v>
      </c>
      <c r="F9558" s="859">
        <v>3</v>
      </c>
      <c r="G9558" s="518" t="s">
        <v>128</v>
      </c>
      <c r="H9558" s="518" t="s">
        <v>256</v>
      </c>
      <c r="I9558" s="518">
        <v>554196</v>
      </c>
    </row>
    <row r="9559" spans="1:9" x14ac:dyDescent="0.2">
      <c r="A9559" s="518" t="s">
        <v>256</v>
      </c>
      <c r="B9559" s="518">
        <v>554204</v>
      </c>
      <c r="C9559" s="518" t="s">
        <v>2660</v>
      </c>
      <c r="D9559" s="518" t="s">
        <v>1342</v>
      </c>
      <c r="E9559" s="859">
        <v>30</v>
      </c>
      <c r="F9559" s="859">
        <v>11</v>
      </c>
      <c r="G9559" s="518" t="s">
        <v>128</v>
      </c>
      <c r="H9559" s="518" t="s">
        <v>256</v>
      </c>
      <c r="I9559" s="518">
        <v>554204</v>
      </c>
    </row>
    <row r="9560" spans="1:9" x14ac:dyDescent="0.2">
      <c r="A9560" s="518" t="s">
        <v>256</v>
      </c>
      <c r="B9560" s="518">
        <v>554212</v>
      </c>
      <c r="C9560" s="518" t="s">
        <v>2660</v>
      </c>
      <c r="D9560" s="518" t="s">
        <v>1342</v>
      </c>
      <c r="E9560" s="859">
        <v>22</v>
      </c>
      <c r="F9560" s="859">
        <v>13</v>
      </c>
      <c r="G9560" s="518" t="s">
        <v>128</v>
      </c>
      <c r="H9560" s="518" t="s">
        <v>256</v>
      </c>
      <c r="I9560" s="518">
        <v>554212</v>
      </c>
    </row>
    <row r="9561" spans="1:9" x14ac:dyDescent="0.2">
      <c r="A9561" s="518" t="s">
        <v>256</v>
      </c>
      <c r="B9561" s="518">
        <v>554220</v>
      </c>
      <c r="C9561" s="518" t="s">
        <v>2660</v>
      </c>
      <c r="D9561" s="518" t="s">
        <v>1342</v>
      </c>
      <c r="E9561" s="859">
        <v>15</v>
      </c>
      <c r="F9561" s="859">
        <v>7</v>
      </c>
      <c r="G9561" s="518" t="s">
        <v>128</v>
      </c>
      <c r="H9561" s="518" t="s">
        <v>256</v>
      </c>
      <c r="I9561" s="518">
        <v>554220</v>
      </c>
    </row>
    <row r="9562" spans="1:9" x14ac:dyDescent="0.2">
      <c r="A9562" s="518" t="s">
        <v>181</v>
      </c>
      <c r="B9562" s="518">
        <v>554238</v>
      </c>
      <c r="C9562" s="518" t="s">
        <v>2660</v>
      </c>
      <c r="D9562" s="518" t="s">
        <v>5574</v>
      </c>
      <c r="E9562" s="859">
        <v>32</v>
      </c>
      <c r="F9562" s="859">
        <v>0</v>
      </c>
      <c r="G9562" s="518" t="s">
        <v>128</v>
      </c>
      <c r="H9562" s="518" t="s">
        <v>181</v>
      </c>
      <c r="I9562" s="518">
        <v>554238</v>
      </c>
    </row>
    <row r="9563" spans="1:9" x14ac:dyDescent="0.2">
      <c r="A9563" s="518" t="s">
        <v>181</v>
      </c>
      <c r="B9563" s="518">
        <v>554246</v>
      </c>
      <c r="C9563" s="518" t="s">
        <v>2660</v>
      </c>
      <c r="D9563" s="518" t="s">
        <v>5575</v>
      </c>
      <c r="E9563" s="859">
        <v>31</v>
      </c>
      <c r="F9563" s="859">
        <v>0</v>
      </c>
      <c r="G9563" s="518" t="s">
        <v>128</v>
      </c>
      <c r="H9563" s="518" t="s">
        <v>181</v>
      </c>
      <c r="I9563" s="518">
        <v>554246</v>
      </c>
    </row>
    <row r="9564" spans="1:9" x14ac:dyDescent="0.2">
      <c r="A9564" s="518" t="s">
        <v>181</v>
      </c>
      <c r="B9564" s="518">
        <v>554253</v>
      </c>
      <c r="C9564" s="518" t="s">
        <v>2660</v>
      </c>
      <c r="D9564" s="518" t="s">
        <v>5576</v>
      </c>
      <c r="E9564" s="859">
        <v>32</v>
      </c>
      <c r="F9564" s="859">
        <v>0</v>
      </c>
      <c r="G9564" s="518" t="s">
        <v>128</v>
      </c>
      <c r="H9564" s="518" t="s">
        <v>181</v>
      </c>
      <c r="I9564" s="518">
        <v>554253</v>
      </c>
    </row>
    <row r="9565" spans="1:9" x14ac:dyDescent="0.2">
      <c r="A9565" s="518" t="s">
        <v>256</v>
      </c>
      <c r="B9565" s="518">
        <v>554261</v>
      </c>
      <c r="C9565" s="518" t="s">
        <v>2660</v>
      </c>
      <c r="D9565" s="518" t="s">
        <v>1342</v>
      </c>
      <c r="E9565" s="859">
        <v>19</v>
      </c>
      <c r="F9565" s="859">
        <v>12</v>
      </c>
      <c r="G9565" s="518" t="s">
        <v>128</v>
      </c>
      <c r="H9565" s="518" t="s">
        <v>256</v>
      </c>
      <c r="I9565" s="518">
        <v>554261</v>
      </c>
    </row>
    <row r="9566" spans="1:9" x14ac:dyDescent="0.2">
      <c r="A9566" s="518" t="s">
        <v>256</v>
      </c>
      <c r="B9566" s="518">
        <v>554279</v>
      </c>
      <c r="C9566" s="518" t="s">
        <v>2660</v>
      </c>
      <c r="D9566" s="518" t="s">
        <v>1342</v>
      </c>
      <c r="E9566" s="859">
        <v>31</v>
      </c>
      <c r="F9566" s="859">
        <v>15</v>
      </c>
      <c r="G9566" s="518" t="s">
        <v>128</v>
      </c>
      <c r="H9566" s="518" t="s">
        <v>256</v>
      </c>
      <c r="I9566" s="518">
        <v>554279</v>
      </c>
    </row>
    <row r="9567" spans="1:9" x14ac:dyDescent="0.2">
      <c r="A9567" s="518" t="s">
        <v>256</v>
      </c>
      <c r="B9567" s="518">
        <v>554287</v>
      </c>
      <c r="C9567" s="518" t="s">
        <v>2660</v>
      </c>
      <c r="D9567" s="518" t="s">
        <v>1342</v>
      </c>
      <c r="E9567" s="859">
        <v>33</v>
      </c>
      <c r="F9567" s="859">
        <v>19</v>
      </c>
      <c r="G9567" s="518" t="s">
        <v>128</v>
      </c>
      <c r="H9567" s="518" t="s">
        <v>256</v>
      </c>
      <c r="I9567" s="518">
        <v>554287</v>
      </c>
    </row>
    <row r="9568" spans="1:9" x14ac:dyDescent="0.2">
      <c r="A9568" s="518" t="s">
        <v>256</v>
      </c>
      <c r="B9568" s="518">
        <v>554295</v>
      </c>
      <c r="C9568" s="518" t="s">
        <v>2660</v>
      </c>
      <c r="D9568" s="518" t="s">
        <v>1342</v>
      </c>
      <c r="E9568" s="859">
        <v>33</v>
      </c>
      <c r="F9568" s="859">
        <v>13</v>
      </c>
      <c r="G9568" s="518" t="s">
        <v>128</v>
      </c>
      <c r="H9568" s="518" t="s">
        <v>256</v>
      </c>
      <c r="I9568" s="518">
        <v>554295</v>
      </c>
    </row>
    <row r="9569" spans="1:9" x14ac:dyDescent="0.2">
      <c r="A9569" s="518" t="s">
        <v>256</v>
      </c>
      <c r="B9569" s="518">
        <v>554329</v>
      </c>
      <c r="C9569" s="518" t="s">
        <v>2660</v>
      </c>
      <c r="D9569" s="518" t="s">
        <v>1342</v>
      </c>
      <c r="E9569" s="859">
        <v>35</v>
      </c>
      <c r="F9569" s="859">
        <v>19</v>
      </c>
      <c r="G9569" s="518" t="s">
        <v>128</v>
      </c>
      <c r="H9569" s="518" t="s">
        <v>256</v>
      </c>
      <c r="I9569" s="518">
        <v>554329</v>
      </c>
    </row>
    <row r="9570" spans="1:9" x14ac:dyDescent="0.2">
      <c r="A9570" s="518" t="s">
        <v>256</v>
      </c>
      <c r="B9570" s="518">
        <v>554337</v>
      </c>
      <c r="C9570" s="518" t="s">
        <v>2660</v>
      </c>
      <c r="D9570" s="518" t="s">
        <v>1342</v>
      </c>
      <c r="E9570" s="859">
        <v>22</v>
      </c>
      <c r="F9570" s="859">
        <v>12</v>
      </c>
      <c r="G9570" s="518" t="s">
        <v>128</v>
      </c>
      <c r="H9570" s="518" t="s">
        <v>256</v>
      </c>
      <c r="I9570" s="518">
        <v>554337</v>
      </c>
    </row>
    <row r="9571" spans="1:9" x14ac:dyDescent="0.2">
      <c r="A9571" s="518" t="s">
        <v>181</v>
      </c>
      <c r="B9571" s="518">
        <v>554352</v>
      </c>
      <c r="C9571" s="518" t="s">
        <v>2660</v>
      </c>
      <c r="D9571" s="518" t="s">
        <v>5577</v>
      </c>
      <c r="E9571" s="859">
        <v>34</v>
      </c>
      <c r="F9571" s="859">
        <v>0</v>
      </c>
      <c r="G9571" s="518" t="s">
        <v>128</v>
      </c>
      <c r="H9571" s="518" t="s">
        <v>181</v>
      </c>
      <c r="I9571" s="518">
        <v>554352</v>
      </c>
    </row>
    <row r="9572" spans="1:9" x14ac:dyDescent="0.2">
      <c r="A9572" s="518" t="s">
        <v>181</v>
      </c>
      <c r="B9572" s="518">
        <v>554360</v>
      </c>
      <c r="C9572" s="518" t="s">
        <v>2660</v>
      </c>
      <c r="D9572" s="518" t="s">
        <v>5669</v>
      </c>
      <c r="E9572" s="859">
        <v>32</v>
      </c>
      <c r="F9572" s="859">
        <v>0</v>
      </c>
      <c r="G9572" s="518" t="s">
        <v>128</v>
      </c>
      <c r="H9572" s="518" t="s">
        <v>181</v>
      </c>
      <c r="I9572" s="518">
        <v>554360</v>
      </c>
    </row>
    <row r="9573" spans="1:9" x14ac:dyDescent="0.2">
      <c r="A9573" s="518" t="s">
        <v>181</v>
      </c>
      <c r="B9573" s="518">
        <v>554378</v>
      </c>
      <c r="C9573" s="518" t="s">
        <v>2660</v>
      </c>
      <c r="D9573" s="518" t="s">
        <v>5670</v>
      </c>
      <c r="E9573" s="859">
        <v>28</v>
      </c>
      <c r="F9573" s="859">
        <v>0</v>
      </c>
      <c r="G9573" s="518" t="s">
        <v>128</v>
      </c>
      <c r="H9573" s="518" t="s">
        <v>181</v>
      </c>
      <c r="I9573" s="518">
        <v>554378</v>
      </c>
    </row>
    <row r="9574" spans="1:9" x14ac:dyDescent="0.2">
      <c r="A9574" s="518" t="s">
        <v>256</v>
      </c>
      <c r="B9574" s="518">
        <v>554386</v>
      </c>
      <c r="C9574" s="518" t="s">
        <v>2660</v>
      </c>
      <c r="D9574" s="518" t="s">
        <v>1342</v>
      </c>
      <c r="E9574" s="859">
        <v>30</v>
      </c>
      <c r="F9574" s="859">
        <v>19</v>
      </c>
      <c r="G9574" s="518" t="s">
        <v>128</v>
      </c>
      <c r="H9574" s="518" t="s">
        <v>256</v>
      </c>
      <c r="I9574" s="518">
        <v>554386</v>
      </c>
    </row>
    <row r="9575" spans="1:9" x14ac:dyDescent="0.2">
      <c r="A9575" s="518" t="s">
        <v>256</v>
      </c>
      <c r="B9575" s="518">
        <v>554394</v>
      </c>
      <c r="C9575" s="518" t="s">
        <v>2660</v>
      </c>
      <c r="D9575" s="518" t="s">
        <v>1342</v>
      </c>
      <c r="E9575" s="859">
        <v>28</v>
      </c>
      <c r="F9575" s="859">
        <v>17</v>
      </c>
      <c r="G9575" s="518" t="s">
        <v>128</v>
      </c>
      <c r="H9575" s="518" t="s">
        <v>256</v>
      </c>
      <c r="I9575" s="518">
        <v>554394</v>
      </c>
    </row>
    <row r="9576" spans="1:9" x14ac:dyDescent="0.2">
      <c r="A9576" s="518" t="s">
        <v>256</v>
      </c>
      <c r="B9576" s="518">
        <v>554402</v>
      </c>
      <c r="C9576" s="518" t="s">
        <v>2660</v>
      </c>
      <c r="D9576" s="518" t="s">
        <v>1342</v>
      </c>
      <c r="E9576" s="859">
        <v>21</v>
      </c>
      <c r="F9576" s="859">
        <v>12</v>
      </c>
      <c r="G9576" s="518" t="s">
        <v>128</v>
      </c>
      <c r="H9576" s="518" t="s">
        <v>256</v>
      </c>
      <c r="I9576" s="518">
        <v>554402</v>
      </c>
    </row>
    <row r="9577" spans="1:9" x14ac:dyDescent="0.2">
      <c r="A9577" s="518" t="s">
        <v>256</v>
      </c>
      <c r="B9577" s="518">
        <v>554410</v>
      </c>
      <c r="C9577" s="518" t="s">
        <v>2660</v>
      </c>
      <c r="D9577" s="518" t="s">
        <v>1342</v>
      </c>
      <c r="E9577" s="859">
        <v>25</v>
      </c>
      <c r="F9577" s="859">
        <v>15</v>
      </c>
      <c r="G9577" s="518" t="s">
        <v>128</v>
      </c>
      <c r="H9577" s="518" t="s">
        <v>256</v>
      </c>
      <c r="I9577" s="518">
        <v>554410</v>
      </c>
    </row>
    <row r="9578" spans="1:9" x14ac:dyDescent="0.2">
      <c r="A9578" s="518" t="s">
        <v>256</v>
      </c>
      <c r="B9578" s="518">
        <v>554428</v>
      </c>
      <c r="C9578" s="518" t="s">
        <v>2660</v>
      </c>
      <c r="D9578" s="518" t="s">
        <v>1342</v>
      </c>
      <c r="E9578" s="859">
        <v>27</v>
      </c>
      <c r="F9578" s="859">
        <v>17</v>
      </c>
      <c r="G9578" s="518" t="s">
        <v>128</v>
      </c>
      <c r="H9578" s="518" t="s">
        <v>256</v>
      </c>
      <c r="I9578" s="518">
        <v>554428</v>
      </c>
    </row>
    <row r="9579" spans="1:9" x14ac:dyDescent="0.2">
      <c r="A9579" s="518" t="s">
        <v>256</v>
      </c>
      <c r="B9579" s="518">
        <v>554436</v>
      </c>
      <c r="C9579" s="518" t="s">
        <v>2660</v>
      </c>
      <c r="D9579" s="518" t="s">
        <v>1342</v>
      </c>
      <c r="E9579" s="859">
        <v>28</v>
      </c>
      <c r="F9579" s="859">
        <v>13</v>
      </c>
      <c r="G9579" s="518" t="s">
        <v>128</v>
      </c>
      <c r="H9579" s="518" t="s">
        <v>256</v>
      </c>
      <c r="I9579" s="518">
        <v>554436</v>
      </c>
    </row>
    <row r="9580" spans="1:9" x14ac:dyDescent="0.2">
      <c r="A9580" s="518" t="s">
        <v>256</v>
      </c>
      <c r="B9580" s="518">
        <v>554444</v>
      </c>
      <c r="C9580" s="518" t="s">
        <v>2660</v>
      </c>
      <c r="D9580" s="518" t="s">
        <v>1342</v>
      </c>
      <c r="E9580" s="859">
        <v>15</v>
      </c>
      <c r="F9580" s="859">
        <v>10</v>
      </c>
      <c r="G9580" s="518" t="s">
        <v>128</v>
      </c>
      <c r="H9580" s="518" t="s">
        <v>256</v>
      </c>
      <c r="I9580" s="518">
        <v>554444</v>
      </c>
    </row>
    <row r="9581" spans="1:9" x14ac:dyDescent="0.2">
      <c r="A9581" s="518" t="s">
        <v>256</v>
      </c>
      <c r="B9581" s="518">
        <v>554451</v>
      </c>
      <c r="C9581" s="518" t="s">
        <v>2660</v>
      </c>
      <c r="D9581" s="518" t="s">
        <v>1342</v>
      </c>
      <c r="E9581" s="859">
        <v>23</v>
      </c>
      <c r="F9581" s="859">
        <v>14</v>
      </c>
      <c r="G9581" s="518" t="s">
        <v>128</v>
      </c>
      <c r="H9581" s="518" t="s">
        <v>256</v>
      </c>
      <c r="I9581" s="518">
        <v>554451</v>
      </c>
    </row>
    <row r="9582" spans="1:9" x14ac:dyDescent="0.2">
      <c r="A9582" s="518" t="s">
        <v>256</v>
      </c>
      <c r="B9582" s="518">
        <v>554469</v>
      </c>
      <c r="C9582" s="518" t="s">
        <v>2660</v>
      </c>
      <c r="D9582" s="518" t="s">
        <v>1342</v>
      </c>
      <c r="E9582" s="859">
        <v>24</v>
      </c>
      <c r="F9582" s="859">
        <v>19</v>
      </c>
      <c r="G9582" s="518" t="s">
        <v>128</v>
      </c>
      <c r="H9582" s="518" t="s">
        <v>256</v>
      </c>
      <c r="I9582" s="518">
        <v>554469</v>
      </c>
    </row>
    <row r="9583" spans="1:9" x14ac:dyDescent="0.2">
      <c r="A9583" s="518" t="s">
        <v>256</v>
      </c>
      <c r="B9583" s="518">
        <v>554477</v>
      </c>
      <c r="C9583" s="518" t="s">
        <v>2660</v>
      </c>
      <c r="D9583" s="518" t="s">
        <v>1342</v>
      </c>
      <c r="E9583" s="859">
        <v>16</v>
      </c>
      <c r="F9583" s="859">
        <v>7</v>
      </c>
      <c r="G9583" s="518" t="s">
        <v>128</v>
      </c>
      <c r="H9583" s="518" t="s">
        <v>256</v>
      </c>
      <c r="I9583" s="518">
        <v>554477</v>
      </c>
    </row>
    <row r="9584" spans="1:9" x14ac:dyDescent="0.2">
      <c r="A9584" s="518" t="s">
        <v>256</v>
      </c>
      <c r="B9584" s="518">
        <v>554485</v>
      </c>
      <c r="C9584" s="518" t="s">
        <v>2660</v>
      </c>
      <c r="D9584" s="518" t="s">
        <v>1342</v>
      </c>
      <c r="E9584" s="859">
        <v>28</v>
      </c>
      <c r="F9584" s="859">
        <v>17</v>
      </c>
      <c r="G9584" s="518" t="s">
        <v>128</v>
      </c>
      <c r="H9584" s="518" t="s">
        <v>256</v>
      </c>
      <c r="I9584" s="518">
        <v>554485</v>
      </c>
    </row>
    <row r="9585" spans="1:9" x14ac:dyDescent="0.2">
      <c r="A9585" s="518" t="s">
        <v>256</v>
      </c>
      <c r="B9585" s="518">
        <v>554493</v>
      </c>
      <c r="C9585" s="518" t="s">
        <v>2660</v>
      </c>
      <c r="D9585" s="518" t="s">
        <v>1342</v>
      </c>
      <c r="E9585" s="859">
        <v>27</v>
      </c>
      <c r="F9585" s="859">
        <v>15</v>
      </c>
      <c r="G9585" s="518" t="s">
        <v>128</v>
      </c>
      <c r="H9585" s="518" t="s">
        <v>256</v>
      </c>
      <c r="I9585" s="518">
        <v>554493</v>
      </c>
    </row>
    <row r="9586" spans="1:9" x14ac:dyDescent="0.2">
      <c r="A9586" s="518" t="s">
        <v>256</v>
      </c>
      <c r="B9586" s="518">
        <v>554501</v>
      </c>
      <c r="C9586" s="518" t="s">
        <v>2660</v>
      </c>
      <c r="D9586" s="518" t="s">
        <v>1342</v>
      </c>
      <c r="E9586" s="859">
        <v>29</v>
      </c>
      <c r="F9586" s="859">
        <v>16</v>
      </c>
      <c r="G9586" s="518" t="s">
        <v>128</v>
      </c>
      <c r="H9586" s="518" t="s">
        <v>256</v>
      </c>
      <c r="I9586" s="518">
        <v>554501</v>
      </c>
    </row>
    <row r="9587" spans="1:9" x14ac:dyDescent="0.2">
      <c r="A9587" s="518" t="s">
        <v>256</v>
      </c>
      <c r="B9587" s="518">
        <v>554519</v>
      </c>
      <c r="C9587" s="518" t="s">
        <v>2660</v>
      </c>
      <c r="D9587" s="518" t="s">
        <v>3382</v>
      </c>
      <c r="E9587" s="859">
        <v>27</v>
      </c>
      <c r="F9587" s="859">
        <v>0</v>
      </c>
      <c r="G9587" s="518" t="s">
        <v>128</v>
      </c>
      <c r="H9587" s="518" t="s">
        <v>256</v>
      </c>
      <c r="I9587" s="518">
        <v>554519</v>
      </c>
    </row>
    <row r="9588" spans="1:9" x14ac:dyDescent="0.2">
      <c r="A9588" s="518" t="s">
        <v>256</v>
      </c>
      <c r="B9588" s="518">
        <v>554527</v>
      </c>
      <c r="C9588" s="518" t="s">
        <v>2660</v>
      </c>
      <c r="D9588" s="518" t="s">
        <v>3382</v>
      </c>
      <c r="E9588" s="859">
        <v>23</v>
      </c>
      <c r="F9588" s="859">
        <v>0</v>
      </c>
      <c r="G9588" s="518" t="s">
        <v>128</v>
      </c>
      <c r="H9588" s="518" t="s">
        <v>256</v>
      </c>
      <c r="I9588" s="518">
        <v>554527</v>
      </c>
    </row>
    <row r="9589" spans="1:9" x14ac:dyDescent="0.2">
      <c r="A9589" s="518" t="s">
        <v>256</v>
      </c>
      <c r="B9589" s="518">
        <v>554535</v>
      </c>
      <c r="C9589" s="518" t="s">
        <v>2660</v>
      </c>
      <c r="D9589" s="518" t="s">
        <v>3382</v>
      </c>
      <c r="E9589" s="859">
        <v>24</v>
      </c>
      <c r="F9589" s="859">
        <v>0</v>
      </c>
      <c r="G9589" s="518" t="s">
        <v>128</v>
      </c>
      <c r="H9589" s="518" t="s">
        <v>256</v>
      </c>
      <c r="I9589" s="518">
        <v>554535</v>
      </c>
    </row>
    <row r="9590" spans="1:9" x14ac:dyDescent="0.2">
      <c r="A9590" s="518" t="s">
        <v>256</v>
      </c>
      <c r="B9590" s="518">
        <v>554543</v>
      </c>
      <c r="C9590" s="518" t="s">
        <v>2660</v>
      </c>
      <c r="D9590" s="518" t="s">
        <v>3382</v>
      </c>
      <c r="E9590" s="859">
        <v>24</v>
      </c>
      <c r="F9590" s="859">
        <v>0</v>
      </c>
      <c r="G9590" s="518" t="s">
        <v>128</v>
      </c>
      <c r="H9590" s="518" t="s">
        <v>256</v>
      </c>
      <c r="I9590" s="518">
        <v>554543</v>
      </c>
    </row>
    <row r="9591" spans="1:9" x14ac:dyDescent="0.2">
      <c r="A9591" s="518" t="s">
        <v>373</v>
      </c>
      <c r="B9591" s="518">
        <v>554550</v>
      </c>
      <c r="C9591" s="518" t="s">
        <v>2660</v>
      </c>
      <c r="D9591" s="518" t="s">
        <v>5292</v>
      </c>
      <c r="E9591" s="859">
        <v>36</v>
      </c>
      <c r="F9591" s="859">
        <v>0</v>
      </c>
      <c r="G9591" s="518" t="s">
        <v>128</v>
      </c>
      <c r="H9591" s="518" t="s">
        <v>373</v>
      </c>
      <c r="I9591" s="518">
        <v>554550</v>
      </c>
    </row>
    <row r="9592" spans="1:9" x14ac:dyDescent="0.2">
      <c r="A9592" s="518" t="s">
        <v>373</v>
      </c>
      <c r="B9592" s="518">
        <v>554568</v>
      </c>
      <c r="C9592" s="518" t="s">
        <v>2660</v>
      </c>
      <c r="D9592" s="518" t="s">
        <v>5252</v>
      </c>
      <c r="E9592" s="859">
        <v>35</v>
      </c>
      <c r="F9592" s="859">
        <v>0</v>
      </c>
      <c r="G9592" s="518" t="s">
        <v>128</v>
      </c>
      <c r="H9592" s="518" t="s">
        <v>373</v>
      </c>
      <c r="I9592" s="518">
        <v>554568</v>
      </c>
    </row>
    <row r="9593" spans="1:9" x14ac:dyDescent="0.2">
      <c r="A9593" s="518" t="s">
        <v>181</v>
      </c>
      <c r="B9593" s="518">
        <v>554576</v>
      </c>
      <c r="C9593" s="518" t="s">
        <v>2660</v>
      </c>
      <c r="D9593" s="518" t="s">
        <v>7764</v>
      </c>
      <c r="E9593" s="859">
        <v>26</v>
      </c>
      <c r="F9593" s="859">
        <v>0</v>
      </c>
      <c r="G9593" s="518" t="s">
        <v>128</v>
      </c>
      <c r="H9593" s="518" t="s">
        <v>181</v>
      </c>
      <c r="I9593" s="518">
        <v>554576</v>
      </c>
    </row>
    <row r="9594" spans="1:9" x14ac:dyDescent="0.2">
      <c r="A9594" s="518" t="s">
        <v>181</v>
      </c>
      <c r="B9594" s="518">
        <v>554584</v>
      </c>
      <c r="C9594" s="518" t="s">
        <v>2660</v>
      </c>
      <c r="D9594" s="518" t="s">
        <v>7764</v>
      </c>
      <c r="E9594" s="859">
        <v>31</v>
      </c>
      <c r="F9594" s="859">
        <v>0</v>
      </c>
      <c r="G9594" s="518" t="s">
        <v>128</v>
      </c>
      <c r="H9594" s="518" t="s">
        <v>181</v>
      </c>
      <c r="I9594" s="518">
        <v>554584</v>
      </c>
    </row>
    <row r="9595" spans="1:9" x14ac:dyDescent="0.2">
      <c r="A9595" s="518" t="s">
        <v>181</v>
      </c>
      <c r="B9595" s="518">
        <v>554592</v>
      </c>
      <c r="C9595" s="518" t="s">
        <v>2660</v>
      </c>
      <c r="D9595" s="518" t="s">
        <v>7764</v>
      </c>
      <c r="E9595" s="859">
        <v>25</v>
      </c>
      <c r="F9595" s="859">
        <v>0</v>
      </c>
      <c r="G9595" s="518" t="s">
        <v>128</v>
      </c>
      <c r="H9595" s="518" t="s">
        <v>181</v>
      </c>
      <c r="I9595" s="518">
        <v>554592</v>
      </c>
    </row>
    <row r="9596" spans="1:9" x14ac:dyDescent="0.2">
      <c r="A9596" s="518" t="s">
        <v>256</v>
      </c>
      <c r="B9596" s="518">
        <v>554600</v>
      </c>
      <c r="C9596" s="518" t="s">
        <v>2660</v>
      </c>
      <c r="D9596" s="518" t="s">
        <v>1342</v>
      </c>
      <c r="E9596" s="859">
        <v>36</v>
      </c>
      <c r="F9596" s="859">
        <v>18</v>
      </c>
      <c r="G9596" s="518" t="s">
        <v>128</v>
      </c>
      <c r="H9596" s="518" t="s">
        <v>256</v>
      </c>
      <c r="I9596" s="518">
        <v>554600</v>
      </c>
    </row>
    <row r="9597" spans="1:9" x14ac:dyDescent="0.2">
      <c r="A9597" s="518" t="s">
        <v>256</v>
      </c>
      <c r="B9597" s="518">
        <v>554618</v>
      </c>
      <c r="C9597" s="518" t="s">
        <v>2660</v>
      </c>
      <c r="D9597" s="518" t="s">
        <v>1342</v>
      </c>
      <c r="E9597" s="859">
        <v>17</v>
      </c>
      <c r="F9597" s="859">
        <v>5</v>
      </c>
      <c r="G9597" s="518" t="s">
        <v>128</v>
      </c>
      <c r="H9597" s="518" t="s">
        <v>256</v>
      </c>
      <c r="I9597" s="518">
        <v>554618</v>
      </c>
    </row>
    <row r="9598" spans="1:9" x14ac:dyDescent="0.2">
      <c r="A9598" s="518" t="s">
        <v>394</v>
      </c>
      <c r="B9598" s="518">
        <v>554634</v>
      </c>
      <c r="C9598" s="518" t="s">
        <v>2660</v>
      </c>
      <c r="D9598" s="518" t="s">
        <v>9366</v>
      </c>
      <c r="E9598" s="859">
        <v>25</v>
      </c>
      <c r="F9598" s="859">
        <v>0</v>
      </c>
      <c r="G9598" s="518" t="s">
        <v>128</v>
      </c>
      <c r="H9598" s="518" t="s">
        <v>394</v>
      </c>
      <c r="I9598" s="518">
        <v>554634</v>
      </c>
    </row>
    <row r="9599" spans="1:9" x14ac:dyDescent="0.2">
      <c r="A9599" s="518" t="s">
        <v>256</v>
      </c>
      <c r="B9599" s="518">
        <v>554642</v>
      </c>
      <c r="C9599" s="518" t="s">
        <v>2660</v>
      </c>
      <c r="D9599" s="518" t="s">
        <v>5778</v>
      </c>
      <c r="E9599" s="859">
        <v>35</v>
      </c>
      <c r="F9599" s="859">
        <v>27</v>
      </c>
      <c r="G9599" s="518" t="s">
        <v>128</v>
      </c>
      <c r="H9599" s="518" t="s">
        <v>256</v>
      </c>
      <c r="I9599" s="518">
        <v>554642</v>
      </c>
    </row>
    <row r="9600" spans="1:9" x14ac:dyDescent="0.2">
      <c r="A9600" s="518" t="s">
        <v>256</v>
      </c>
      <c r="B9600" s="518">
        <v>554659</v>
      </c>
      <c r="C9600" s="518" t="s">
        <v>2660</v>
      </c>
      <c r="D9600" s="518" t="s">
        <v>5810</v>
      </c>
      <c r="E9600" s="859">
        <v>31</v>
      </c>
      <c r="F9600" s="859">
        <v>14</v>
      </c>
      <c r="G9600" s="518" t="s">
        <v>128</v>
      </c>
      <c r="H9600" s="518" t="s">
        <v>256</v>
      </c>
      <c r="I9600" s="518">
        <v>554659</v>
      </c>
    </row>
    <row r="9601" spans="1:9" x14ac:dyDescent="0.2">
      <c r="A9601" s="518" t="s">
        <v>256</v>
      </c>
      <c r="B9601" s="518">
        <v>554667</v>
      </c>
      <c r="C9601" s="518" t="s">
        <v>2660</v>
      </c>
      <c r="D9601" s="518" t="s">
        <v>5778</v>
      </c>
      <c r="E9601" s="859">
        <v>33</v>
      </c>
      <c r="F9601" s="859">
        <v>19</v>
      </c>
      <c r="G9601" s="518" t="s">
        <v>128</v>
      </c>
      <c r="H9601" s="518" t="s">
        <v>256</v>
      </c>
      <c r="I9601" s="518">
        <v>554667</v>
      </c>
    </row>
    <row r="9602" spans="1:9" x14ac:dyDescent="0.2">
      <c r="A9602" s="518" t="s">
        <v>256</v>
      </c>
      <c r="B9602" s="518">
        <v>554675</v>
      </c>
      <c r="C9602" s="518" t="s">
        <v>2660</v>
      </c>
      <c r="D9602" s="518" t="s">
        <v>5810</v>
      </c>
      <c r="E9602" s="859">
        <v>27</v>
      </c>
      <c r="F9602" s="859">
        <v>15</v>
      </c>
      <c r="G9602" s="518" t="s">
        <v>128</v>
      </c>
      <c r="H9602" s="518" t="s">
        <v>256</v>
      </c>
      <c r="I9602" s="518">
        <v>554675</v>
      </c>
    </row>
    <row r="9603" spans="1:9" x14ac:dyDescent="0.2">
      <c r="A9603" s="518" t="s">
        <v>190</v>
      </c>
      <c r="B9603" s="518">
        <v>554683</v>
      </c>
      <c r="C9603" s="518" t="s">
        <v>2660</v>
      </c>
      <c r="D9603" s="518" t="s">
        <v>9367</v>
      </c>
      <c r="E9603" s="859">
        <v>22</v>
      </c>
      <c r="F9603" s="859">
        <v>22</v>
      </c>
      <c r="G9603" s="518" t="s">
        <v>128</v>
      </c>
      <c r="H9603" s="518" t="s">
        <v>190</v>
      </c>
      <c r="I9603" s="518">
        <v>554683</v>
      </c>
    </row>
    <row r="9604" spans="1:9" x14ac:dyDescent="0.2">
      <c r="A9604" s="518" t="s">
        <v>190</v>
      </c>
      <c r="B9604" s="518">
        <v>554691</v>
      </c>
      <c r="C9604" s="518" t="s">
        <v>2660</v>
      </c>
      <c r="D9604" s="518" t="s">
        <v>9368</v>
      </c>
      <c r="E9604" s="859">
        <v>28</v>
      </c>
      <c r="F9604" s="859">
        <v>23</v>
      </c>
      <c r="G9604" s="518" t="s">
        <v>128</v>
      </c>
      <c r="H9604" s="518" t="s">
        <v>190</v>
      </c>
      <c r="I9604" s="518">
        <v>554691</v>
      </c>
    </row>
    <row r="9605" spans="1:9" x14ac:dyDescent="0.2">
      <c r="A9605" s="518" t="s">
        <v>312</v>
      </c>
      <c r="B9605" s="518">
        <v>554733</v>
      </c>
      <c r="C9605" s="518" t="s">
        <v>2660</v>
      </c>
      <c r="D9605" s="518" t="s">
        <v>6958</v>
      </c>
      <c r="E9605" s="859">
        <v>35</v>
      </c>
      <c r="F9605" s="859">
        <v>0</v>
      </c>
      <c r="G9605" s="518" t="s">
        <v>128</v>
      </c>
      <c r="H9605" s="518" t="s">
        <v>312</v>
      </c>
      <c r="I9605" s="518">
        <v>554733</v>
      </c>
    </row>
    <row r="9606" spans="1:9" x14ac:dyDescent="0.2">
      <c r="A9606" s="518" t="s">
        <v>312</v>
      </c>
      <c r="B9606" s="518">
        <v>554741</v>
      </c>
      <c r="C9606" s="518" t="s">
        <v>2660</v>
      </c>
      <c r="D9606" s="518" t="s">
        <v>5919</v>
      </c>
      <c r="E9606" s="859">
        <v>31</v>
      </c>
      <c r="F9606" s="859">
        <v>0</v>
      </c>
      <c r="G9606" s="518" t="s">
        <v>128</v>
      </c>
      <c r="H9606" s="518" t="s">
        <v>312</v>
      </c>
      <c r="I9606" s="518">
        <v>554741</v>
      </c>
    </row>
    <row r="9607" spans="1:9" x14ac:dyDescent="0.2">
      <c r="A9607" s="518" t="s">
        <v>312</v>
      </c>
      <c r="B9607" s="518">
        <v>554758</v>
      </c>
      <c r="C9607" s="518" t="s">
        <v>2660</v>
      </c>
      <c r="D9607" s="518" t="s">
        <v>5920</v>
      </c>
      <c r="E9607" s="859">
        <v>32</v>
      </c>
      <c r="F9607" s="859">
        <v>0</v>
      </c>
      <c r="G9607" s="518" t="s">
        <v>128</v>
      </c>
      <c r="H9607" s="518" t="s">
        <v>312</v>
      </c>
      <c r="I9607" s="518">
        <v>554758</v>
      </c>
    </row>
    <row r="9608" spans="1:9" x14ac:dyDescent="0.2">
      <c r="A9608" s="518" t="s">
        <v>312</v>
      </c>
      <c r="B9608" s="518">
        <v>554766</v>
      </c>
      <c r="C9608" s="518" t="s">
        <v>2660</v>
      </c>
      <c r="D9608" s="518" t="s">
        <v>5921</v>
      </c>
      <c r="E9608" s="859">
        <v>32</v>
      </c>
      <c r="F9608" s="859">
        <v>0</v>
      </c>
      <c r="G9608" s="518" t="s">
        <v>128</v>
      </c>
      <c r="H9608" s="518" t="s">
        <v>312</v>
      </c>
      <c r="I9608" s="518">
        <v>554766</v>
      </c>
    </row>
    <row r="9609" spans="1:9" x14ac:dyDescent="0.2">
      <c r="A9609" s="518" t="s">
        <v>312</v>
      </c>
      <c r="B9609" s="518">
        <v>554774</v>
      </c>
      <c r="C9609" s="518" t="s">
        <v>2660</v>
      </c>
      <c r="D9609" s="518" t="s">
        <v>5922</v>
      </c>
      <c r="E9609" s="859">
        <v>32</v>
      </c>
      <c r="F9609" s="859">
        <v>0</v>
      </c>
      <c r="G9609" s="518" t="s">
        <v>128</v>
      </c>
      <c r="H9609" s="518" t="s">
        <v>312</v>
      </c>
      <c r="I9609" s="518">
        <v>554774</v>
      </c>
    </row>
    <row r="9610" spans="1:9" x14ac:dyDescent="0.2">
      <c r="A9610" s="518" t="s">
        <v>312</v>
      </c>
      <c r="B9610" s="518">
        <v>554782</v>
      </c>
      <c r="C9610" s="518" t="s">
        <v>2660</v>
      </c>
      <c r="D9610" s="518" t="s">
        <v>7940</v>
      </c>
      <c r="E9610" s="859">
        <v>31</v>
      </c>
      <c r="F9610" s="859">
        <v>0</v>
      </c>
      <c r="G9610" s="518" t="s">
        <v>128</v>
      </c>
      <c r="H9610" s="518" t="s">
        <v>312</v>
      </c>
      <c r="I9610" s="518">
        <v>554782</v>
      </c>
    </row>
    <row r="9611" spans="1:9" x14ac:dyDescent="0.2">
      <c r="A9611" s="518" t="s">
        <v>312</v>
      </c>
      <c r="B9611" s="518">
        <v>554790</v>
      </c>
      <c r="C9611" s="518" t="s">
        <v>2660</v>
      </c>
      <c r="D9611" s="518" t="s">
        <v>5923</v>
      </c>
      <c r="E9611" s="859">
        <v>32</v>
      </c>
      <c r="F9611" s="859">
        <v>0</v>
      </c>
      <c r="G9611" s="518" t="s">
        <v>128</v>
      </c>
      <c r="H9611" s="518" t="s">
        <v>312</v>
      </c>
      <c r="I9611" s="518">
        <v>554790</v>
      </c>
    </row>
    <row r="9612" spans="1:9" x14ac:dyDescent="0.2">
      <c r="A9612" s="518" t="s">
        <v>312</v>
      </c>
      <c r="B9612" s="518">
        <v>554808</v>
      </c>
      <c r="C9612" s="518" t="s">
        <v>2660</v>
      </c>
      <c r="D9612" s="518" t="s">
        <v>5924</v>
      </c>
      <c r="E9612" s="859">
        <v>31</v>
      </c>
      <c r="F9612" s="859">
        <v>0</v>
      </c>
      <c r="G9612" s="518" t="s">
        <v>128</v>
      </c>
      <c r="H9612" s="518" t="s">
        <v>312</v>
      </c>
      <c r="I9612" s="518">
        <v>554808</v>
      </c>
    </row>
    <row r="9613" spans="1:9" x14ac:dyDescent="0.2">
      <c r="A9613" s="518" t="s">
        <v>312</v>
      </c>
      <c r="B9613" s="518">
        <v>554816</v>
      </c>
      <c r="C9613" s="518" t="s">
        <v>2660</v>
      </c>
      <c r="D9613" s="518" t="s">
        <v>9369</v>
      </c>
      <c r="E9613" s="859">
        <v>32</v>
      </c>
      <c r="F9613" s="859">
        <v>0</v>
      </c>
      <c r="G9613" s="518" t="s">
        <v>128</v>
      </c>
      <c r="H9613" s="518" t="s">
        <v>312</v>
      </c>
      <c r="I9613" s="518">
        <v>554816</v>
      </c>
    </row>
    <row r="9614" spans="1:9" x14ac:dyDescent="0.2">
      <c r="A9614" s="518" t="s">
        <v>312</v>
      </c>
      <c r="B9614" s="518">
        <v>554824</v>
      </c>
      <c r="C9614" s="518" t="s">
        <v>2660</v>
      </c>
      <c r="D9614" s="518" t="s">
        <v>9370</v>
      </c>
      <c r="E9614" s="859">
        <v>17</v>
      </c>
      <c r="F9614" s="859">
        <v>0</v>
      </c>
      <c r="G9614" s="518" t="s">
        <v>128</v>
      </c>
      <c r="H9614" s="518" t="s">
        <v>312</v>
      </c>
      <c r="I9614" s="518">
        <v>554824</v>
      </c>
    </row>
    <row r="9615" spans="1:9" x14ac:dyDescent="0.2">
      <c r="A9615" s="518" t="s">
        <v>256</v>
      </c>
      <c r="B9615" s="518">
        <v>554832</v>
      </c>
      <c r="C9615" s="518" t="s">
        <v>2660</v>
      </c>
      <c r="D9615" s="518" t="s">
        <v>1342</v>
      </c>
      <c r="E9615" s="859">
        <v>31</v>
      </c>
      <c r="F9615" s="859">
        <v>19</v>
      </c>
      <c r="G9615" s="518" t="s">
        <v>128</v>
      </c>
      <c r="H9615" s="518" t="s">
        <v>256</v>
      </c>
      <c r="I9615" s="518">
        <v>554832</v>
      </c>
    </row>
    <row r="9616" spans="1:9" x14ac:dyDescent="0.2">
      <c r="A9616" s="518" t="s">
        <v>256</v>
      </c>
      <c r="B9616" s="518">
        <v>554840</v>
      </c>
      <c r="C9616" s="518" t="s">
        <v>2660</v>
      </c>
      <c r="D9616" s="518" t="s">
        <v>1342</v>
      </c>
      <c r="E9616" s="859">
        <v>21</v>
      </c>
      <c r="F9616" s="859">
        <v>16</v>
      </c>
      <c r="G9616" s="518" t="s">
        <v>128</v>
      </c>
      <c r="H9616" s="518" t="s">
        <v>256</v>
      </c>
      <c r="I9616" s="518">
        <v>554840</v>
      </c>
    </row>
    <row r="9617" spans="1:9" x14ac:dyDescent="0.2">
      <c r="A9617" s="518" t="s">
        <v>256</v>
      </c>
      <c r="B9617" s="518">
        <v>554857</v>
      </c>
      <c r="C9617" s="518" t="s">
        <v>2660</v>
      </c>
      <c r="D9617" s="518" t="s">
        <v>5925</v>
      </c>
      <c r="E9617" s="859">
        <v>28</v>
      </c>
      <c r="F9617" s="859">
        <v>0</v>
      </c>
      <c r="G9617" s="518" t="s">
        <v>128</v>
      </c>
      <c r="H9617" s="518" t="s">
        <v>256</v>
      </c>
      <c r="I9617" s="518">
        <v>554857</v>
      </c>
    </row>
    <row r="9618" spans="1:9" x14ac:dyDescent="0.2">
      <c r="A9618" s="518" t="s">
        <v>256</v>
      </c>
      <c r="B9618" s="518">
        <v>554865</v>
      </c>
      <c r="C9618" s="518" t="s">
        <v>2660</v>
      </c>
      <c r="D9618" s="518" t="s">
        <v>5926</v>
      </c>
      <c r="E9618" s="859">
        <v>29</v>
      </c>
      <c r="F9618" s="859">
        <v>0</v>
      </c>
      <c r="G9618" s="518" t="s">
        <v>128</v>
      </c>
      <c r="H9618" s="518" t="s">
        <v>256</v>
      </c>
      <c r="I9618" s="518">
        <v>554865</v>
      </c>
    </row>
    <row r="9619" spans="1:9" x14ac:dyDescent="0.2">
      <c r="A9619" s="518" t="s">
        <v>256</v>
      </c>
      <c r="B9619" s="518">
        <v>554873</v>
      </c>
      <c r="C9619" s="518" t="s">
        <v>2660</v>
      </c>
      <c r="D9619" s="518" t="s">
        <v>5927</v>
      </c>
      <c r="E9619" s="859">
        <v>31</v>
      </c>
      <c r="F9619" s="859">
        <v>0</v>
      </c>
      <c r="G9619" s="518" t="s">
        <v>128</v>
      </c>
      <c r="H9619" s="518" t="s">
        <v>256</v>
      </c>
      <c r="I9619" s="518">
        <v>554873</v>
      </c>
    </row>
    <row r="9620" spans="1:9" x14ac:dyDescent="0.2">
      <c r="A9620" s="518" t="s">
        <v>256</v>
      </c>
      <c r="B9620" s="518">
        <v>554881</v>
      </c>
      <c r="C9620" s="518" t="s">
        <v>2660</v>
      </c>
      <c r="D9620" s="518" t="s">
        <v>5928</v>
      </c>
      <c r="E9620" s="859">
        <v>24</v>
      </c>
      <c r="F9620" s="859">
        <v>0</v>
      </c>
      <c r="G9620" s="518" t="s">
        <v>128</v>
      </c>
      <c r="H9620" s="518" t="s">
        <v>256</v>
      </c>
      <c r="I9620" s="518">
        <v>554881</v>
      </c>
    </row>
    <row r="9621" spans="1:9" x14ac:dyDescent="0.2">
      <c r="A9621" s="518" t="s">
        <v>256</v>
      </c>
      <c r="B9621" s="518">
        <v>554899</v>
      </c>
      <c r="C9621" s="518" t="s">
        <v>2660</v>
      </c>
      <c r="D9621" s="518" t="s">
        <v>5929</v>
      </c>
      <c r="E9621" s="859">
        <v>23</v>
      </c>
      <c r="F9621" s="859">
        <v>0</v>
      </c>
      <c r="G9621" s="518" t="s">
        <v>128</v>
      </c>
      <c r="H9621" s="518" t="s">
        <v>256</v>
      </c>
      <c r="I9621" s="518">
        <v>554899</v>
      </c>
    </row>
    <row r="9622" spans="1:9" x14ac:dyDescent="0.2">
      <c r="A9622" s="518" t="s">
        <v>256</v>
      </c>
      <c r="B9622" s="518">
        <v>554915</v>
      </c>
      <c r="C9622" s="518" t="s">
        <v>2660</v>
      </c>
      <c r="D9622" s="518" t="s">
        <v>6022</v>
      </c>
      <c r="E9622" s="859">
        <v>34</v>
      </c>
      <c r="F9622" s="859">
        <v>0</v>
      </c>
      <c r="G9622" s="518" t="s">
        <v>128</v>
      </c>
      <c r="H9622" s="518" t="s">
        <v>256</v>
      </c>
      <c r="I9622" s="518">
        <v>554915</v>
      </c>
    </row>
    <row r="9623" spans="1:9" x14ac:dyDescent="0.2">
      <c r="A9623" s="518" t="s">
        <v>256</v>
      </c>
      <c r="B9623" s="518">
        <v>554923</v>
      </c>
      <c r="C9623" s="518" t="s">
        <v>2660</v>
      </c>
      <c r="D9623" s="518" t="s">
        <v>6023</v>
      </c>
      <c r="E9623" s="859">
        <v>32</v>
      </c>
      <c r="F9623" s="859">
        <v>0</v>
      </c>
      <c r="G9623" s="518" t="s">
        <v>128</v>
      </c>
      <c r="H9623" s="518" t="s">
        <v>256</v>
      </c>
      <c r="I9623" s="518">
        <v>554923</v>
      </c>
    </row>
    <row r="9624" spans="1:9" x14ac:dyDescent="0.2">
      <c r="A9624" s="518" t="s">
        <v>256</v>
      </c>
      <c r="B9624" s="518">
        <v>554931</v>
      </c>
      <c r="C9624" s="518" t="s">
        <v>2660</v>
      </c>
      <c r="D9624" s="518" t="s">
        <v>6024</v>
      </c>
      <c r="E9624" s="859">
        <v>33</v>
      </c>
      <c r="F9624" s="859">
        <v>0</v>
      </c>
      <c r="G9624" s="518" t="s">
        <v>128</v>
      </c>
      <c r="H9624" s="518" t="s">
        <v>256</v>
      </c>
      <c r="I9624" s="518">
        <v>554931</v>
      </c>
    </row>
    <row r="9625" spans="1:9" x14ac:dyDescent="0.2">
      <c r="A9625" s="518" t="s">
        <v>256</v>
      </c>
      <c r="B9625" s="518">
        <v>554949</v>
      </c>
      <c r="C9625" s="518" t="s">
        <v>2660</v>
      </c>
      <c r="D9625" s="518" t="s">
        <v>6025</v>
      </c>
      <c r="E9625" s="859">
        <v>31</v>
      </c>
      <c r="F9625" s="859">
        <v>0</v>
      </c>
      <c r="G9625" s="518" t="s">
        <v>128</v>
      </c>
      <c r="H9625" s="518" t="s">
        <v>256</v>
      </c>
      <c r="I9625" s="518">
        <v>554949</v>
      </c>
    </row>
    <row r="9626" spans="1:9" x14ac:dyDescent="0.2">
      <c r="A9626" s="518" t="s">
        <v>373</v>
      </c>
      <c r="B9626" s="518">
        <v>554972</v>
      </c>
      <c r="C9626" s="518" t="s">
        <v>2660</v>
      </c>
      <c r="D9626" s="518" t="s">
        <v>9371</v>
      </c>
      <c r="E9626" s="859">
        <v>32</v>
      </c>
      <c r="F9626" s="859">
        <v>0</v>
      </c>
      <c r="G9626" s="518" t="s">
        <v>128</v>
      </c>
      <c r="H9626" s="518" t="s">
        <v>373</v>
      </c>
      <c r="I9626" s="518">
        <v>554972</v>
      </c>
    </row>
    <row r="9627" spans="1:9" x14ac:dyDescent="0.2">
      <c r="A9627" s="518" t="s">
        <v>373</v>
      </c>
      <c r="B9627" s="518">
        <v>554980</v>
      </c>
      <c r="C9627" s="518" t="s">
        <v>2660</v>
      </c>
      <c r="D9627" s="518" t="s">
        <v>9372</v>
      </c>
      <c r="E9627" s="859">
        <v>36</v>
      </c>
      <c r="F9627" s="859">
        <v>0</v>
      </c>
      <c r="G9627" s="518" t="s">
        <v>128</v>
      </c>
      <c r="H9627" s="518" t="s">
        <v>373</v>
      </c>
      <c r="I9627" s="518">
        <v>554980</v>
      </c>
    </row>
    <row r="9628" spans="1:9" x14ac:dyDescent="0.2">
      <c r="A9628" s="518" t="s">
        <v>292</v>
      </c>
      <c r="B9628" s="518">
        <v>555011</v>
      </c>
      <c r="C9628" s="518" t="s">
        <v>2660</v>
      </c>
      <c r="D9628" s="518" t="s">
        <v>4893</v>
      </c>
      <c r="E9628" s="859">
        <v>30</v>
      </c>
      <c r="F9628" s="859">
        <v>0</v>
      </c>
      <c r="G9628" s="518" t="s">
        <v>128</v>
      </c>
      <c r="H9628" s="518" t="s">
        <v>292</v>
      </c>
      <c r="I9628" s="518">
        <v>555011</v>
      </c>
    </row>
    <row r="9629" spans="1:9" x14ac:dyDescent="0.2">
      <c r="A9629" s="518" t="s">
        <v>292</v>
      </c>
      <c r="B9629" s="518">
        <v>555037</v>
      </c>
      <c r="C9629" s="518" t="s">
        <v>2660</v>
      </c>
      <c r="D9629" s="518" t="s">
        <v>4893</v>
      </c>
      <c r="E9629" s="859">
        <v>30</v>
      </c>
      <c r="F9629" s="859">
        <v>0</v>
      </c>
      <c r="G9629" s="518" t="s">
        <v>128</v>
      </c>
      <c r="H9629" s="518" t="s">
        <v>292</v>
      </c>
      <c r="I9629" s="518">
        <v>555037</v>
      </c>
    </row>
    <row r="9630" spans="1:9" x14ac:dyDescent="0.2">
      <c r="A9630" s="518" t="s">
        <v>180</v>
      </c>
      <c r="B9630" s="518">
        <v>555045</v>
      </c>
      <c r="C9630" s="518" t="s">
        <v>2660</v>
      </c>
      <c r="D9630" s="518" t="s">
        <v>2339</v>
      </c>
      <c r="E9630" s="859">
        <v>24</v>
      </c>
      <c r="F9630" s="859">
        <v>0</v>
      </c>
      <c r="G9630" s="518" t="s">
        <v>128</v>
      </c>
      <c r="H9630" s="518" t="s">
        <v>180</v>
      </c>
      <c r="I9630" s="518">
        <v>555045</v>
      </c>
    </row>
    <row r="9631" spans="1:9" x14ac:dyDescent="0.2">
      <c r="A9631" s="518" t="s">
        <v>180</v>
      </c>
      <c r="B9631" s="518">
        <v>555052</v>
      </c>
      <c r="C9631" s="518" t="s">
        <v>2660</v>
      </c>
      <c r="D9631" s="518" t="s">
        <v>2339</v>
      </c>
      <c r="E9631" s="859">
        <v>20</v>
      </c>
      <c r="F9631" s="859">
        <v>0</v>
      </c>
      <c r="G9631" s="518" t="s">
        <v>128</v>
      </c>
      <c r="H9631" s="518" t="s">
        <v>180</v>
      </c>
      <c r="I9631" s="518">
        <v>555052</v>
      </c>
    </row>
    <row r="9632" spans="1:9" x14ac:dyDescent="0.2">
      <c r="A9632" s="518" t="s">
        <v>271</v>
      </c>
      <c r="B9632" s="518">
        <v>555060</v>
      </c>
      <c r="C9632" s="518" t="s">
        <v>2660</v>
      </c>
      <c r="D9632" s="518" t="s">
        <v>439</v>
      </c>
      <c r="E9632" s="859">
        <v>35</v>
      </c>
      <c r="F9632" s="859">
        <v>0</v>
      </c>
      <c r="G9632" s="518" t="s">
        <v>128</v>
      </c>
      <c r="H9632" s="518" t="s">
        <v>271</v>
      </c>
      <c r="I9632" s="518">
        <v>555060</v>
      </c>
    </row>
    <row r="9633" spans="1:9" x14ac:dyDescent="0.2">
      <c r="A9633" s="518" t="s">
        <v>271</v>
      </c>
      <c r="B9633" s="518">
        <v>555078</v>
      </c>
      <c r="C9633" s="518" t="s">
        <v>2660</v>
      </c>
      <c r="D9633" s="518" t="s">
        <v>5255</v>
      </c>
      <c r="E9633" s="859">
        <v>35</v>
      </c>
      <c r="F9633" s="859">
        <v>0</v>
      </c>
      <c r="G9633" s="518" t="s">
        <v>128</v>
      </c>
      <c r="H9633" s="518" t="s">
        <v>271</v>
      </c>
      <c r="I9633" s="518">
        <v>555078</v>
      </c>
    </row>
    <row r="9634" spans="1:9" x14ac:dyDescent="0.2">
      <c r="A9634" s="518" t="s">
        <v>271</v>
      </c>
      <c r="B9634" s="518">
        <v>555086</v>
      </c>
      <c r="C9634" s="518" t="s">
        <v>2660</v>
      </c>
      <c r="D9634" s="518" t="s">
        <v>5310</v>
      </c>
      <c r="E9634" s="859">
        <v>35</v>
      </c>
      <c r="F9634" s="859">
        <v>0</v>
      </c>
      <c r="G9634" s="518" t="s">
        <v>128</v>
      </c>
      <c r="H9634" s="518" t="s">
        <v>271</v>
      </c>
      <c r="I9634" s="518">
        <v>555086</v>
      </c>
    </row>
    <row r="9635" spans="1:9" x14ac:dyDescent="0.2">
      <c r="A9635" s="518" t="s">
        <v>271</v>
      </c>
      <c r="B9635" s="518">
        <v>555094</v>
      </c>
      <c r="C9635" s="518" t="s">
        <v>2660</v>
      </c>
      <c r="D9635" s="518" t="s">
        <v>5349</v>
      </c>
      <c r="E9635" s="859">
        <v>35</v>
      </c>
      <c r="F9635" s="859">
        <v>0</v>
      </c>
      <c r="G9635" s="518" t="s">
        <v>128</v>
      </c>
      <c r="H9635" s="518" t="s">
        <v>271</v>
      </c>
      <c r="I9635" s="518">
        <v>555094</v>
      </c>
    </row>
    <row r="9636" spans="1:9" x14ac:dyDescent="0.2">
      <c r="A9636" s="518" t="s">
        <v>271</v>
      </c>
      <c r="B9636" s="518">
        <v>555102</v>
      </c>
      <c r="C9636" s="518" t="s">
        <v>2660</v>
      </c>
      <c r="D9636" s="518" t="s">
        <v>5350</v>
      </c>
      <c r="E9636" s="859">
        <v>35</v>
      </c>
      <c r="F9636" s="859">
        <v>0</v>
      </c>
      <c r="G9636" s="518" t="s">
        <v>128</v>
      </c>
      <c r="H9636" s="518" t="s">
        <v>271</v>
      </c>
      <c r="I9636" s="518">
        <v>555102</v>
      </c>
    </row>
    <row r="9637" spans="1:9" x14ac:dyDescent="0.2">
      <c r="A9637" s="518" t="s">
        <v>271</v>
      </c>
      <c r="B9637" s="518">
        <v>555110</v>
      </c>
      <c r="C9637" s="518" t="s">
        <v>2660</v>
      </c>
      <c r="D9637" s="518" t="s">
        <v>5351</v>
      </c>
      <c r="E9637" s="859">
        <v>35</v>
      </c>
      <c r="F9637" s="859">
        <v>0</v>
      </c>
      <c r="G9637" s="518" t="s">
        <v>128</v>
      </c>
      <c r="H9637" s="518" t="s">
        <v>271</v>
      </c>
      <c r="I9637" s="518">
        <v>555110</v>
      </c>
    </row>
    <row r="9638" spans="1:9" x14ac:dyDescent="0.2">
      <c r="A9638" s="518" t="s">
        <v>271</v>
      </c>
      <c r="B9638" s="518">
        <v>555128</v>
      </c>
      <c r="C9638" s="518" t="s">
        <v>2660</v>
      </c>
      <c r="D9638" s="518" t="s">
        <v>5352</v>
      </c>
      <c r="E9638" s="859">
        <v>35</v>
      </c>
      <c r="F9638" s="859">
        <v>0</v>
      </c>
      <c r="G9638" s="518" t="s">
        <v>128</v>
      </c>
      <c r="H9638" s="518" t="s">
        <v>271</v>
      </c>
      <c r="I9638" s="518">
        <v>555128</v>
      </c>
    </row>
    <row r="9639" spans="1:9" x14ac:dyDescent="0.2">
      <c r="A9639" s="518" t="s">
        <v>271</v>
      </c>
      <c r="B9639" s="518">
        <v>555136</v>
      </c>
      <c r="C9639" s="518" t="s">
        <v>2660</v>
      </c>
      <c r="D9639" s="518" t="s">
        <v>5353</v>
      </c>
      <c r="E9639" s="859">
        <v>35</v>
      </c>
      <c r="F9639" s="859">
        <v>0</v>
      </c>
      <c r="G9639" s="518" t="s">
        <v>128</v>
      </c>
      <c r="H9639" s="518" t="s">
        <v>271</v>
      </c>
      <c r="I9639" s="518">
        <v>555136</v>
      </c>
    </row>
    <row r="9640" spans="1:9" x14ac:dyDescent="0.2">
      <c r="A9640" s="518" t="s">
        <v>271</v>
      </c>
      <c r="B9640" s="518">
        <v>555144</v>
      </c>
      <c r="C9640" s="518" t="s">
        <v>2660</v>
      </c>
      <c r="D9640" s="518" t="s">
        <v>5354</v>
      </c>
      <c r="E9640" s="859">
        <v>34</v>
      </c>
      <c r="F9640" s="859">
        <v>0</v>
      </c>
      <c r="G9640" s="518" t="s">
        <v>128</v>
      </c>
      <c r="H9640" s="518" t="s">
        <v>271</v>
      </c>
      <c r="I9640" s="518">
        <v>555144</v>
      </c>
    </row>
    <row r="9641" spans="1:9" x14ac:dyDescent="0.2">
      <c r="A9641" s="518" t="s">
        <v>271</v>
      </c>
      <c r="B9641" s="518">
        <v>555151</v>
      </c>
      <c r="C9641" s="518" t="s">
        <v>2660</v>
      </c>
      <c r="D9641" s="518" t="s">
        <v>5355</v>
      </c>
      <c r="E9641" s="859">
        <v>35</v>
      </c>
      <c r="F9641" s="859">
        <v>0</v>
      </c>
      <c r="G9641" s="518" t="s">
        <v>128</v>
      </c>
      <c r="H9641" s="518" t="s">
        <v>271</v>
      </c>
      <c r="I9641" s="518">
        <v>555151</v>
      </c>
    </row>
    <row r="9642" spans="1:9" x14ac:dyDescent="0.2">
      <c r="A9642" s="518" t="s">
        <v>271</v>
      </c>
      <c r="B9642" s="518">
        <v>555169</v>
      </c>
      <c r="C9642" s="518" t="s">
        <v>2660</v>
      </c>
      <c r="D9642" s="518" t="s">
        <v>5356</v>
      </c>
      <c r="E9642" s="859">
        <v>35</v>
      </c>
      <c r="F9642" s="859">
        <v>0</v>
      </c>
      <c r="G9642" s="518" t="s">
        <v>128</v>
      </c>
      <c r="H9642" s="518" t="s">
        <v>271</v>
      </c>
      <c r="I9642" s="518">
        <v>555169</v>
      </c>
    </row>
    <row r="9643" spans="1:9" x14ac:dyDescent="0.2">
      <c r="A9643" s="518" t="s">
        <v>322</v>
      </c>
      <c r="B9643" s="518">
        <v>555177</v>
      </c>
      <c r="C9643" s="518" t="s">
        <v>2660</v>
      </c>
      <c r="D9643" s="518" t="s">
        <v>9373</v>
      </c>
      <c r="E9643" s="859">
        <v>24</v>
      </c>
      <c r="F9643" s="859">
        <v>0</v>
      </c>
      <c r="G9643" s="518" t="s">
        <v>128</v>
      </c>
      <c r="H9643" s="518" t="s">
        <v>322</v>
      </c>
      <c r="I9643" s="518">
        <v>555177</v>
      </c>
    </row>
    <row r="9644" spans="1:9" x14ac:dyDescent="0.2">
      <c r="A9644" s="518" t="s">
        <v>322</v>
      </c>
      <c r="B9644" s="518">
        <v>555185</v>
      </c>
      <c r="C9644" s="518" t="s">
        <v>2660</v>
      </c>
      <c r="D9644" s="518" t="s">
        <v>9374</v>
      </c>
      <c r="E9644" s="859">
        <v>24</v>
      </c>
      <c r="F9644" s="859">
        <v>0</v>
      </c>
      <c r="G9644" s="518" t="s">
        <v>128</v>
      </c>
      <c r="H9644" s="518" t="s">
        <v>322</v>
      </c>
      <c r="I9644" s="518">
        <v>555185</v>
      </c>
    </row>
    <row r="9645" spans="1:9" x14ac:dyDescent="0.2">
      <c r="A9645" s="518" t="s">
        <v>158</v>
      </c>
      <c r="B9645" s="518">
        <v>555193</v>
      </c>
      <c r="C9645" s="518" t="s">
        <v>2660</v>
      </c>
      <c r="D9645" s="518" t="s">
        <v>6772</v>
      </c>
      <c r="E9645" s="859">
        <v>30</v>
      </c>
      <c r="F9645" s="859">
        <v>0</v>
      </c>
      <c r="G9645" s="518" t="s">
        <v>128</v>
      </c>
      <c r="H9645" s="518" t="s">
        <v>158</v>
      </c>
      <c r="I9645" s="518">
        <v>555193</v>
      </c>
    </row>
    <row r="9646" spans="1:9" x14ac:dyDescent="0.2">
      <c r="A9646" s="518" t="s">
        <v>158</v>
      </c>
      <c r="B9646" s="518">
        <v>555201</v>
      </c>
      <c r="C9646" s="518" t="s">
        <v>2660</v>
      </c>
      <c r="D9646" s="518" t="s">
        <v>6772</v>
      </c>
      <c r="E9646" s="859">
        <v>32</v>
      </c>
      <c r="F9646" s="859">
        <v>0</v>
      </c>
      <c r="G9646" s="518" t="s">
        <v>128</v>
      </c>
      <c r="H9646" s="518" t="s">
        <v>158</v>
      </c>
      <c r="I9646" s="518">
        <v>555201</v>
      </c>
    </row>
    <row r="9647" spans="1:9" x14ac:dyDescent="0.2">
      <c r="A9647" s="518" t="s">
        <v>167</v>
      </c>
      <c r="B9647" s="518">
        <v>555235</v>
      </c>
      <c r="C9647" s="518" t="s">
        <v>2660</v>
      </c>
      <c r="D9647" s="518" t="s">
        <v>9375</v>
      </c>
      <c r="E9647" s="859">
        <v>35</v>
      </c>
      <c r="F9647" s="859">
        <v>25</v>
      </c>
      <c r="G9647" s="518" t="s">
        <v>128</v>
      </c>
      <c r="H9647" s="518" t="s">
        <v>167</v>
      </c>
      <c r="I9647" s="518">
        <v>555235</v>
      </c>
    </row>
    <row r="9648" spans="1:9" x14ac:dyDescent="0.2">
      <c r="A9648" s="518" t="s">
        <v>167</v>
      </c>
      <c r="B9648" s="518">
        <v>555243</v>
      </c>
      <c r="C9648" s="518" t="s">
        <v>2660</v>
      </c>
      <c r="D9648" s="518" t="s">
        <v>9376</v>
      </c>
      <c r="E9648" s="859">
        <v>35</v>
      </c>
      <c r="F9648" s="859">
        <v>33</v>
      </c>
      <c r="G9648" s="518" t="s">
        <v>128</v>
      </c>
      <c r="H9648" s="518" t="s">
        <v>167</v>
      </c>
      <c r="I9648" s="518">
        <v>555243</v>
      </c>
    </row>
    <row r="9649" spans="1:9" x14ac:dyDescent="0.2">
      <c r="A9649" s="518" t="s">
        <v>167</v>
      </c>
      <c r="B9649" s="518">
        <v>555250</v>
      </c>
      <c r="C9649" s="518" t="s">
        <v>2660</v>
      </c>
      <c r="D9649" s="518" t="s">
        <v>9377</v>
      </c>
      <c r="E9649" s="859">
        <v>35</v>
      </c>
      <c r="F9649" s="859">
        <v>25</v>
      </c>
      <c r="G9649" s="518" t="s">
        <v>128</v>
      </c>
      <c r="H9649" s="518" t="s">
        <v>167</v>
      </c>
      <c r="I9649" s="518">
        <v>555250</v>
      </c>
    </row>
    <row r="9650" spans="1:9" x14ac:dyDescent="0.2">
      <c r="A9650" s="518" t="s">
        <v>167</v>
      </c>
      <c r="B9650" s="518">
        <v>555268</v>
      </c>
      <c r="C9650" s="518" t="s">
        <v>2660</v>
      </c>
      <c r="D9650" s="518" t="s">
        <v>9378</v>
      </c>
      <c r="E9650" s="859">
        <v>34</v>
      </c>
      <c r="F9650" s="859">
        <v>33</v>
      </c>
      <c r="G9650" s="518" t="s">
        <v>128</v>
      </c>
      <c r="H9650" s="518" t="s">
        <v>167</v>
      </c>
      <c r="I9650" s="518">
        <v>555268</v>
      </c>
    </row>
    <row r="9651" spans="1:9" x14ac:dyDescent="0.2">
      <c r="A9651" s="518" t="s">
        <v>321</v>
      </c>
      <c r="B9651" s="518">
        <v>555276</v>
      </c>
      <c r="C9651" s="518" t="s">
        <v>2660</v>
      </c>
      <c r="D9651" s="518" t="s">
        <v>5426</v>
      </c>
      <c r="E9651" s="859">
        <v>34</v>
      </c>
      <c r="F9651" s="859">
        <v>0</v>
      </c>
      <c r="G9651" s="518" t="s">
        <v>128</v>
      </c>
      <c r="H9651" s="518" t="s">
        <v>321</v>
      </c>
      <c r="I9651" s="518">
        <v>555276</v>
      </c>
    </row>
    <row r="9652" spans="1:9" x14ac:dyDescent="0.2">
      <c r="A9652" s="518" t="s">
        <v>321</v>
      </c>
      <c r="B9652" s="518">
        <v>555284</v>
      </c>
      <c r="C9652" s="518" t="s">
        <v>2660</v>
      </c>
      <c r="D9652" s="518" t="s">
        <v>5427</v>
      </c>
      <c r="E9652" s="859">
        <v>34</v>
      </c>
      <c r="F9652" s="859">
        <v>0</v>
      </c>
      <c r="G9652" s="518" t="s">
        <v>128</v>
      </c>
      <c r="H9652" s="518" t="s">
        <v>321</v>
      </c>
      <c r="I9652" s="518">
        <v>555284</v>
      </c>
    </row>
    <row r="9653" spans="1:9" x14ac:dyDescent="0.2">
      <c r="A9653" s="518" t="s">
        <v>158</v>
      </c>
      <c r="B9653" s="518">
        <v>555318</v>
      </c>
      <c r="C9653" s="518" t="s">
        <v>2660</v>
      </c>
      <c r="D9653" s="518" t="s">
        <v>8483</v>
      </c>
      <c r="E9653" s="859">
        <v>27</v>
      </c>
      <c r="F9653" s="859">
        <v>0</v>
      </c>
      <c r="G9653" s="518" t="s">
        <v>128</v>
      </c>
      <c r="H9653" s="518" t="s">
        <v>158</v>
      </c>
      <c r="I9653" s="518">
        <v>555318</v>
      </c>
    </row>
    <row r="9654" spans="1:9" x14ac:dyDescent="0.2">
      <c r="A9654" s="518" t="s">
        <v>158</v>
      </c>
      <c r="B9654" s="518">
        <v>555326</v>
      </c>
      <c r="C9654" s="518" t="s">
        <v>2660</v>
      </c>
      <c r="D9654" s="518" t="s">
        <v>6959</v>
      </c>
      <c r="E9654" s="859">
        <v>27</v>
      </c>
      <c r="F9654" s="859">
        <v>0</v>
      </c>
      <c r="G9654" s="518" t="s">
        <v>128</v>
      </c>
      <c r="H9654" s="518" t="s">
        <v>158</v>
      </c>
      <c r="I9654" s="518">
        <v>555326</v>
      </c>
    </row>
    <row r="9655" spans="1:9" x14ac:dyDescent="0.2">
      <c r="A9655" s="518" t="s">
        <v>158</v>
      </c>
      <c r="B9655" s="518">
        <v>555334</v>
      </c>
      <c r="C9655" s="518" t="s">
        <v>2660</v>
      </c>
      <c r="D9655" s="518" t="s">
        <v>6960</v>
      </c>
      <c r="E9655" s="859">
        <v>32</v>
      </c>
      <c r="F9655" s="859">
        <v>0</v>
      </c>
      <c r="G9655" s="518" t="s">
        <v>128</v>
      </c>
      <c r="H9655" s="518" t="s">
        <v>158</v>
      </c>
      <c r="I9655" s="518">
        <v>555334</v>
      </c>
    </row>
    <row r="9656" spans="1:9" x14ac:dyDescent="0.2">
      <c r="A9656" s="518" t="s">
        <v>158</v>
      </c>
      <c r="B9656" s="518">
        <v>555342</v>
      </c>
      <c r="C9656" s="518" t="s">
        <v>2660</v>
      </c>
      <c r="D9656" s="518" t="s">
        <v>6961</v>
      </c>
      <c r="E9656" s="859">
        <v>32</v>
      </c>
      <c r="F9656" s="859">
        <v>0</v>
      </c>
      <c r="G9656" s="518" t="s">
        <v>128</v>
      </c>
      <c r="H9656" s="518" t="s">
        <v>158</v>
      </c>
      <c r="I9656" s="518">
        <v>555342</v>
      </c>
    </row>
    <row r="9657" spans="1:9" x14ac:dyDescent="0.2">
      <c r="A9657" s="518" t="s">
        <v>292</v>
      </c>
      <c r="B9657" s="518">
        <v>555359</v>
      </c>
      <c r="C9657" s="518" t="s">
        <v>2660</v>
      </c>
      <c r="D9657" s="518" t="s">
        <v>5461</v>
      </c>
      <c r="E9657" s="859">
        <v>33</v>
      </c>
      <c r="F9657" s="859">
        <v>0</v>
      </c>
      <c r="G9657" s="518" t="s">
        <v>128</v>
      </c>
      <c r="H9657" s="518" t="s">
        <v>292</v>
      </c>
      <c r="I9657" s="518">
        <v>555359</v>
      </c>
    </row>
    <row r="9658" spans="1:9" x14ac:dyDescent="0.2">
      <c r="A9658" s="518" t="s">
        <v>292</v>
      </c>
      <c r="B9658" s="518">
        <v>555367</v>
      </c>
      <c r="C9658" s="518" t="s">
        <v>2660</v>
      </c>
      <c r="D9658" s="518" t="s">
        <v>5462</v>
      </c>
      <c r="E9658" s="859">
        <v>34</v>
      </c>
      <c r="F9658" s="859">
        <v>0</v>
      </c>
      <c r="G9658" s="518" t="s">
        <v>128</v>
      </c>
      <c r="H9658" s="518" t="s">
        <v>292</v>
      </c>
      <c r="I9658" s="518">
        <v>555367</v>
      </c>
    </row>
    <row r="9659" spans="1:9" x14ac:dyDescent="0.2">
      <c r="A9659" s="518" t="s">
        <v>256</v>
      </c>
      <c r="B9659" s="518">
        <v>555383</v>
      </c>
      <c r="C9659" s="518" t="s">
        <v>2660</v>
      </c>
      <c r="D9659" s="518" t="s">
        <v>5463</v>
      </c>
      <c r="E9659" s="859">
        <v>33</v>
      </c>
      <c r="F9659" s="859">
        <v>18</v>
      </c>
      <c r="G9659" s="518" t="s">
        <v>128</v>
      </c>
      <c r="H9659" s="518" t="s">
        <v>256</v>
      </c>
      <c r="I9659" s="518">
        <v>555383</v>
      </c>
    </row>
    <row r="9660" spans="1:9" x14ac:dyDescent="0.2">
      <c r="A9660" s="518" t="s">
        <v>256</v>
      </c>
      <c r="B9660" s="518">
        <v>555391</v>
      </c>
      <c r="C9660" s="518" t="s">
        <v>2660</v>
      </c>
      <c r="D9660" s="518" t="s">
        <v>5464</v>
      </c>
      <c r="E9660" s="859">
        <v>31</v>
      </c>
      <c r="F9660" s="859">
        <v>15</v>
      </c>
      <c r="G9660" s="518" t="s">
        <v>128</v>
      </c>
      <c r="H9660" s="518" t="s">
        <v>256</v>
      </c>
      <c r="I9660" s="518">
        <v>555391</v>
      </c>
    </row>
    <row r="9661" spans="1:9" x14ac:dyDescent="0.2">
      <c r="A9661" s="518" t="s">
        <v>256</v>
      </c>
      <c r="B9661" s="518">
        <v>555409</v>
      </c>
      <c r="C9661" s="518" t="s">
        <v>2660</v>
      </c>
      <c r="D9661" s="518" t="s">
        <v>5465</v>
      </c>
      <c r="E9661" s="859">
        <v>30</v>
      </c>
      <c r="F9661" s="859">
        <v>18</v>
      </c>
      <c r="G9661" s="518" t="s">
        <v>128</v>
      </c>
      <c r="H9661" s="518" t="s">
        <v>256</v>
      </c>
      <c r="I9661" s="518">
        <v>555409</v>
      </c>
    </row>
    <row r="9662" spans="1:9" x14ac:dyDescent="0.2">
      <c r="A9662" s="518" t="s">
        <v>256</v>
      </c>
      <c r="B9662" s="518">
        <v>555417</v>
      </c>
      <c r="C9662" s="518" t="s">
        <v>2660</v>
      </c>
      <c r="D9662" s="518" t="s">
        <v>7689</v>
      </c>
      <c r="E9662" s="859">
        <v>31</v>
      </c>
      <c r="F9662" s="859">
        <v>16</v>
      </c>
      <c r="G9662" s="518" t="s">
        <v>128</v>
      </c>
      <c r="H9662" s="518" t="s">
        <v>256</v>
      </c>
      <c r="I9662" s="518">
        <v>555417</v>
      </c>
    </row>
    <row r="9663" spans="1:9" x14ac:dyDescent="0.2">
      <c r="A9663" s="518" t="s">
        <v>256</v>
      </c>
      <c r="B9663" s="518">
        <v>555425</v>
      </c>
      <c r="C9663" s="518" t="s">
        <v>2660</v>
      </c>
      <c r="D9663" s="518" t="s">
        <v>5466</v>
      </c>
      <c r="E9663" s="859">
        <v>22</v>
      </c>
      <c r="F9663" s="859">
        <v>19</v>
      </c>
      <c r="G9663" s="518" t="s">
        <v>128</v>
      </c>
      <c r="H9663" s="518" t="s">
        <v>256</v>
      </c>
      <c r="I9663" s="518">
        <v>555425</v>
      </c>
    </row>
    <row r="9664" spans="1:9" x14ac:dyDescent="0.2">
      <c r="A9664" s="518" t="s">
        <v>256</v>
      </c>
      <c r="B9664" s="518">
        <v>555433</v>
      </c>
      <c r="C9664" s="518" t="s">
        <v>2660</v>
      </c>
      <c r="D9664" s="518" t="s">
        <v>5467</v>
      </c>
      <c r="E9664" s="859">
        <v>35</v>
      </c>
      <c r="F9664" s="859">
        <v>17</v>
      </c>
      <c r="G9664" s="518" t="s">
        <v>128</v>
      </c>
      <c r="H9664" s="518" t="s">
        <v>256</v>
      </c>
      <c r="I9664" s="518">
        <v>555433</v>
      </c>
    </row>
    <row r="9665" spans="1:9" x14ac:dyDescent="0.2">
      <c r="A9665" s="518" t="s">
        <v>256</v>
      </c>
      <c r="B9665" s="518">
        <v>555441</v>
      </c>
      <c r="C9665" s="518" t="s">
        <v>2660</v>
      </c>
      <c r="D9665" s="518" t="s">
        <v>9379</v>
      </c>
      <c r="E9665" s="859">
        <v>34</v>
      </c>
      <c r="F9665" s="859">
        <v>0</v>
      </c>
      <c r="G9665" s="518" t="s">
        <v>128</v>
      </c>
      <c r="H9665" s="518" t="s">
        <v>256</v>
      </c>
      <c r="I9665" s="518">
        <v>555441</v>
      </c>
    </row>
    <row r="9666" spans="1:9" x14ac:dyDescent="0.2">
      <c r="A9666" s="518" t="s">
        <v>292</v>
      </c>
      <c r="B9666" s="518">
        <v>555474</v>
      </c>
      <c r="C9666" s="518" t="s">
        <v>2660</v>
      </c>
      <c r="D9666" s="518" t="s">
        <v>2480</v>
      </c>
      <c r="E9666" s="859">
        <v>35</v>
      </c>
      <c r="F9666" s="859">
        <v>0</v>
      </c>
      <c r="G9666" s="518" t="s">
        <v>128</v>
      </c>
      <c r="H9666" s="518" t="s">
        <v>292</v>
      </c>
      <c r="I9666" s="518">
        <v>555474</v>
      </c>
    </row>
    <row r="9667" spans="1:9" x14ac:dyDescent="0.2">
      <c r="A9667" s="518" t="s">
        <v>292</v>
      </c>
      <c r="B9667" s="518">
        <v>555482</v>
      </c>
      <c r="C9667" s="518" t="s">
        <v>2660</v>
      </c>
      <c r="D9667" s="518" t="s">
        <v>2481</v>
      </c>
      <c r="E9667" s="859">
        <v>32</v>
      </c>
      <c r="F9667" s="859">
        <v>0</v>
      </c>
      <c r="G9667" s="518" t="s">
        <v>128</v>
      </c>
      <c r="H9667" s="518" t="s">
        <v>292</v>
      </c>
      <c r="I9667" s="518">
        <v>555482</v>
      </c>
    </row>
    <row r="9668" spans="1:9" x14ac:dyDescent="0.2">
      <c r="A9668" s="518" t="s">
        <v>292</v>
      </c>
      <c r="B9668" s="518">
        <v>555490</v>
      </c>
      <c r="C9668" s="518" t="s">
        <v>2660</v>
      </c>
      <c r="D9668" s="518" t="s">
        <v>2482</v>
      </c>
      <c r="E9668" s="859">
        <v>35</v>
      </c>
      <c r="F9668" s="859">
        <v>0</v>
      </c>
      <c r="G9668" s="518" t="s">
        <v>128</v>
      </c>
      <c r="H9668" s="518" t="s">
        <v>292</v>
      </c>
      <c r="I9668" s="518">
        <v>555490</v>
      </c>
    </row>
    <row r="9669" spans="1:9" x14ac:dyDescent="0.2">
      <c r="A9669" s="518" t="s">
        <v>164</v>
      </c>
      <c r="B9669" s="518">
        <v>555508</v>
      </c>
      <c r="C9669" s="518" t="s">
        <v>2660</v>
      </c>
      <c r="D9669" s="518" t="s">
        <v>9380</v>
      </c>
      <c r="E9669" s="859">
        <v>21</v>
      </c>
      <c r="F9669" s="859">
        <v>0</v>
      </c>
      <c r="G9669" s="518" t="s">
        <v>128</v>
      </c>
      <c r="H9669" s="518" t="s">
        <v>164</v>
      </c>
      <c r="I9669" s="518">
        <v>555508</v>
      </c>
    </row>
    <row r="9670" spans="1:9" x14ac:dyDescent="0.2">
      <c r="A9670" s="518" t="s">
        <v>164</v>
      </c>
      <c r="B9670" s="518">
        <v>555516</v>
      </c>
      <c r="C9670" s="518" t="s">
        <v>2660</v>
      </c>
      <c r="D9670" s="518" t="s">
        <v>9381</v>
      </c>
      <c r="E9670" s="859">
        <v>14</v>
      </c>
      <c r="F9670" s="859">
        <v>0</v>
      </c>
      <c r="G9670" s="518" t="s">
        <v>128</v>
      </c>
      <c r="H9670" s="518" t="s">
        <v>164</v>
      </c>
      <c r="I9670" s="518">
        <v>555516</v>
      </c>
    </row>
    <row r="9671" spans="1:9" x14ac:dyDescent="0.2">
      <c r="A9671" s="518" t="s">
        <v>164</v>
      </c>
      <c r="B9671" s="518">
        <v>555524</v>
      </c>
      <c r="C9671" s="518" t="s">
        <v>2660</v>
      </c>
      <c r="D9671" s="518" t="s">
        <v>9382</v>
      </c>
      <c r="E9671" s="859">
        <v>19</v>
      </c>
      <c r="F9671" s="859">
        <v>0</v>
      </c>
      <c r="G9671" s="518" t="s">
        <v>128</v>
      </c>
      <c r="H9671" s="518" t="s">
        <v>164</v>
      </c>
      <c r="I9671" s="518">
        <v>555524</v>
      </c>
    </row>
    <row r="9672" spans="1:9" x14ac:dyDescent="0.2">
      <c r="A9672" s="518" t="s">
        <v>164</v>
      </c>
      <c r="B9672" s="518">
        <v>555532</v>
      </c>
      <c r="C9672" s="518" t="s">
        <v>2660</v>
      </c>
      <c r="D9672" s="518" t="s">
        <v>9383</v>
      </c>
      <c r="E9672" s="859">
        <v>23</v>
      </c>
      <c r="F9672" s="859">
        <v>0</v>
      </c>
      <c r="G9672" s="518" t="s">
        <v>128</v>
      </c>
      <c r="H9672" s="518" t="s">
        <v>164</v>
      </c>
      <c r="I9672" s="518">
        <v>555532</v>
      </c>
    </row>
    <row r="9673" spans="1:9" x14ac:dyDescent="0.2">
      <c r="A9673" s="518" t="s">
        <v>164</v>
      </c>
      <c r="B9673" s="518">
        <v>555540</v>
      </c>
      <c r="C9673" s="518" t="s">
        <v>2660</v>
      </c>
      <c r="D9673" s="518" t="s">
        <v>9384</v>
      </c>
      <c r="E9673" s="859">
        <v>22</v>
      </c>
      <c r="F9673" s="859">
        <v>0</v>
      </c>
      <c r="G9673" s="518" t="s">
        <v>128</v>
      </c>
      <c r="H9673" s="518" t="s">
        <v>164</v>
      </c>
      <c r="I9673" s="518">
        <v>555540</v>
      </c>
    </row>
    <row r="9674" spans="1:9" x14ac:dyDescent="0.2">
      <c r="A9674" s="518" t="s">
        <v>164</v>
      </c>
      <c r="B9674" s="518">
        <v>555557</v>
      </c>
      <c r="C9674" s="518" t="s">
        <v>2660</v>
      </c>
      <c r="D9674" s="518" t="s">
        <v>9385</v>
      </c>
      <c r="E9674" s="859">
        <v>26</v>
      </c>
      <c r="F9674" s="859">
        <v>0</v>
      </c>
      <c r="G9674" s="518" t="s">
        <v>128</v>
      </c>
      <c r="H9674" s="518" t="s">
        <v>164</v>
      </c>
      <c r="I9674" s="518">
        <v>555557</v>
      </c>
    </row>
    <row r="9675" spans="1:9" x14ac:dyDescent="0.2">
      <c r="A9675" s="518" t="s">
        <v>341</v>
      </c>
      <c r="B9675" s="518">
        <v>555599</v>
      </c>
      <c r="C9675" s="518" t="s">
        <v>2660</v>
      </c>
      <c r="D9675" s="518" t="s">
        <v>1128</v>
      </c>
      <c r="E9675" s="859">
        <v>33</v>
      </c>
      <c r="F9675" s="859">
        <v>33</v>
      </c>
      <c r="G9675" s="518" t="s">
        <v>128</v>
      </c>
      <c r="H9675" s="518" t="s">
        <v>341</v>
      </c>
      <c r="I9675" s="518">
        <v>555599</v>
      </c>
    </row>
    <row r="9676" spans="1:9" x14ac:dyDescent="0.2">
      <c r="A9676" s="518" t="s">
        <v>375</v>
      </c>
      <c r="B9676" s="518">
        <v>555607</v>
      </c>
      <c r="C9676" s="518" t="s">
        <v>2660</v>
      </c>
      <c r="D9676" s="518" t="s">
        <v>5581</v>
      </c>
      <c r="E9676" s="859">
        <v>36</v>
      </c>
      <c r="F9676" s="859">
        <v>0</v>
      </c>
      <c r="G9676" s="518" t="s">
        <v>128</v>
      </c>
      <c r="H9676" s="518" t="s">
        <v>375</v>
      </c>
      <c r="I9676" s="518">
        <v>555607</v>
      </c>
    </row>
    <row r="9677" spans="1:9" x14ac:dyDescent="0.2">
      <c r="A9677" s="518" t="s">
        <v>375</v>
      </c>
      <c r="B9677" s="518">
        <v>555615</v>
      </c>
      <c r="C9677" s="518" t="s">
        <v>2660</v>
      </c>
      <c r="D9677" s="518" t="s">
        <v>5582</v>
      </c>
      <c r="E9677" s="859">
        <v>36</v>
      </c>
      <c r="F9677" s="859">
        <v>0</v>
      </c>
      <c r="G9677" s="518" t="s">
        <v>128</v>
      </c>
      <c r="H9677" s="518" t="s">
        <v>375</v>
      </c>
      <c r="I9677" s="518">
        <v>555615</v>
      </c>
    </row>
    <row r="9678" spans="1:9" x14ac:dyDescent="0.2">
      <c r="A9678" s="518" t="s">
        <v>181</v>
      </c>
      <c r="B9678" s="518">
        <v>555680</v>
      </c>
      <c r="C9678" s="518" t="s">
        <v>2660</v>
      </c>
      <c r="D9678" s="518" t="s">
        <v>5683</v>
      </c>
      <c r="E9678" s="859">
        <v>31</v>
      </c>
      <c r="F9678" s="859">
        <v>0</v>
      </c>
      <c r="G9678" s="518" t="s">
        <v>128</v>
      </c>
      <c r="H9678" s="518" t="s">
        <v>181</v>
      </c>
      <c r="I9678" s="518">
        <v>555680</v>
      </c>
    </row>
    <row r="9679" spans="1:9" x14ac:dyDescent="0.2">
      <c r="A9679" s="518" t="s">
        <v>181</v>
      </c>
      <c r="B9679" s="518">
        <v>555698</v>
      </c>
      <c r="C9679" s="518" t="s">
        <v>2660</v>
      </c>
      <c r="D9679" s="518" t="s">
        <v>5684</v>
      </c>
      <c r="E9679" s="859">
        <v>35</v>
      </c>
      <c r="F9679" s="859">
        <v>0</v>
      </c>
      <c r="G9679" s="518" t="s">
        <v>128</v>
      </c>
      <c r="H9679" s="518" t="s">
        <v>181</v>
      </c>
      <c r="I9679" s="518">
        <v>555698</v>
      </c>
    </row>
    <row r="9680" spans="1:9" x14ac:dyDescent="0.2">
      <c r="A9680" s="518" t="s">
        <v>181</v>
      </c>
      <c r="B9680" s="518">
        <v>555706</v>
      </c>
      <c r="C9680" s="518" t="s">
        <v>2660</v>
      </c>
      <c r="D9680" s="518" t="s">
        <v>5685</v>
      </c>
      <c r="E9680" s="859">
        <v>34</v>
      </c>
      <c r="F9680" s="859">
        <v>0</v>
      </c>
      <c r="G9680" s="518" t="s">
        <v>128</v>
      </c>
      <c r="H9680" s="518" t="s">
        <v>181</v>
      </c>
      <c r="I9680" s="518">
        <v>555706</v>
      </c>
    </row>
    <row r="9681" spans="1:9" x14ac:dyDescent="0.2">
      <c r="A9681" s="518" t="s">
        <v>181</v>
      </c>
      <c r="B9681" s="518">
        <v>555714</v>
      </c>
      <c r="C9681" s="518" t="s">
        <v>2660</v>
      </c>
      <c r="D9681" s="518" t="s">
        <v>5686</v>
      </c>
      <c r="E9681" s="859">
        <v>34</v>
      </c>
      <c r="F9681" s="859">
        <v>0</v>
      </c>
      <c r="G9681" s="518" t="s">
        <v>128</v>
      </c>
      <c r="H9681" s="518" t="s">
        <v>181</v>
      </c>
      <c r="I9681" s="518">
        <v>555714</v>
      </c>
    </row>
    <row r="9682" spans="1:9" x14ac:dyDescent="0.2">
      <c r="A9682" s="518" t="s">
        <v>181</v>
      </c>
      <c r="B9682" s="518">
        <v>555722</v>
      </c>
      <c r="C9682" s="518" t="s">
        <v>2660</v>
      </c>
      <c r="D9682" s="518" t="s">
        <v>5687</v>
      </c>
      <c r="E9682" s="859">
        <v>32</v>
      </c>
      <c r="F9682" s="859">
        <v>0</v>
      </c>
      <c r="G9682" s="518" t="s">
        <v>128</v>
      </c>
      <c r="H9682" s="518" t="s">
        <v>181</v>
      </c>
      <c r="I9682" s="518">
        <v>555722</v>
      </c>
    </row>
    <row r="9683" spans="1:9" x14ac:dyDescent="0.2">
      <c r="A9683" s="518" t="s">
        <v>181</v>
      </c>
      <c r="B9683" s="518">
        <v>555730</v>
      </c>
      <c r="C9683" s="518" t="s">
        <v>2660</v>
      </c>
      <c r="D9683" s="518" t="s">
        <v>5688</v>
      </c>
      <c r="E9683" s="859">
        <v>31</v>
      </c>
      <c r="F9683" s="859">
        <v>0</v>
      </c>
      <c r="G9683" s="518" t="s">
        <v>128</v>
      </c>
      <c r="H9683" s="518" t="s">
        <v>181</v>
      </c>
      <c r="I9683" s="518">
        <v>555730</v>
      </c>
    </row>
    <row r="9684" spans="1:9" x14ac:dyDescent="0.2">
      <c r="A9684" s="518" t="s">
        <v>321</v>
      </c>
      <c r="B9684" s="518">
        <v>555748</v>
      </c>
      <c r="C9684" s="518" t="s">
        <v>2660</v>
      </c>
      <c r="D9684" s="518" t="s">
        <v>5637</v>
      </c>
      <c r="E9684" s="859">
        <v>35</v>
      </c>
      <c r="F9684" s="859">
        <v>0</v>
      </c>
      <c r="G9684" s="518" t="s">
        <v>128</v>
      </c>
      <c r="H9684" s="518" t="s">
        <v>321</v>
      </c>
      <c r="I9684" s="518">
        <v>555748</v>
      </c>
    </row>
    <row r="9685" spans="1:9" x14ac:dyDescent="0.2">
      <c r="A9685" s="518" t="s">
        <v>321</v>
      </c>
      <c r="B9685" s="518">
        <v>555755</v>
      </c>
      <c r="C9685" s="518" t="s">
        <v>2660</v>
      </c>
      <c r="D9685" s="518" t="s">
        <v>5638</v>
      </c>
      <c r="E9685" s="859">
        <v>34</v>
      </c>
      <c r="F9685" s="859">
        <v>0</v>
      </c>
      <c r="G9685" s="518" t="s">
        <v>128</v>
      </c>
      <c r="H9685" s="518" t="s">
        <v>321</v>
      </c>
      <c r="I9685" s="518">
        <v>555755</v>
      </c>
    </row>
    <row r="9686" spans="1:9" x14ac:dyDescent="0.2">
      <c r="A9686" s="518" t="s">
        <v>279</v>
      </c>
      <c r="B9686" s="518">
        <v>555763</v>
      </c>
      <c r="C9686" s="518" t="s">
        <v>2660</v>
      </c>
      <c r="D9686" s="518" t="s">
        <v>6962</v>
      </c>
      <c r="E9686" s="859">
        <v>30</v>
      </c>
      <c r="F9686" s="859">
        <v>0</v>
      </c>
      <c r="G9686" s="518" t="s">
        <v>128</v>
      </c>
      <c r="H9686" s="518" t="s">
        <v>279</v>
      </c>
      <c r="I9686" s="518">
        <v>555763</v>
      </c>
    </row>
    <row r="9687" spans="1:9" x14ac:dyDescent="0.2">
      <c r="A9687" s="518" t="s">
        <v>279</v>
      </c>
      <c r="B9687" s="518">
        <v>555789</v>
      </c>
      <c r="C9687" s="518" t="s">
        <v>2660</v>
      </c>
      <c r="D9687" s="518" t="s">
        <v>1911</v>
      </c>
      <c r="E9687" s="859">
        <v>31</v>
      </c>
      <c r="F9687" s="859">
        <v>0</v>
      </c>
      <c r="G9687" s="518" t="s">
        <v>128</v>
      </c>
      <c r="H9687" s="518" t="s">
        <v>279</v>
      </c>
      <c r="I9687" s="518">
        <v>555789</v>
      </c>
    </row>
    <row r="9688" spans="1:9" x14ac:dyDescent="0.2">
      <c r="A9688" s="518" t="s">
        <v>279</v>
      </c>
      <c r="B9688" s="518">
        <v>555797</v>
      </c>
      <c r="C9688" s="518" t="s">
        <v>2660</v>
      </c>
      <c r="D9688" s="518" t="s">
        <v>537</v>
      </c>
      <c r="E9688" s="859">
        <v>33</v>
      </c>
      <c r="F9688" s="859">
        <v>0</v>
      </c>
      <c r="G9688" s="518" t="s">
        <v>128</v>
      </c>
      <c r="H9688" s="518" t="s">
        <v>279</v>
      </c>
      <c r="I9688" s="518">
        <v>555797</v>
      </c>
    </row>
    <row r="9689" spans="1:9" x14ac:dyDescent="0.2">
      <c r="A9689" s="518" t="s">
        <v>362</v>
      </c>
      <c r="B9689" s="518">
        <v>555805</v>
      </c>
      <c r="C9689" s="518" t="s">
        <v>2660</v>
      </c>
      <c r="D9689" s="518" t="s">
        <v>1342</v>
      </c>
      <c r="E9689" s="859">
        <v>29</v>
      </c>
      <c r="F9689" s="859">
        <v>18</v>
      </c>
      <c r="G9689" s="518" t="s">
        <v>128</v>
      </c>
      <c r="H9689" s="518" t="s">
        <v>362</v>
      </c>
      <c r="I9689" s="518">
        <v>555805</v>
      </c>
    </row>
    <row r="9690" spans="1:9" x14ac:dyDescent="0.2">
      <c r="A9690" s="518" t="s">
        <v>362</v>
      </c>
      <c r="B9690" s="518">
        <v>555813</v>
      </c>
      <c r="C9690" s="518" t="s">
        <v>2660</v>
      </c>
      <c r="D9690" s="518" t="s">
        <v>1342</v>
      </c>
      <c r="E9690" s="859">
        <v>29</v>
      </c>
      <c r="F9690" s="859">
        <v>18</v>
      </c>
      <c r="G9690" s="518" t="s">
        <v>128</v>
      </c>
      <c r="H9690" s="518" t="s">
        <v>362</v>
      </c>
      <c r="I9690" s="518">
        <v>555813</v>
      </c>
    </row>
    <row r="9691" spans="1:9" x14ac:dyDescent="0.2">
      <c r="A9691" s="518" t="s">
        <v>362</v>
      </c>
      <c r="B9691" s="518">
        <v>555821</v>
      </c>
      <c r="C9691" s="518" t="s">
        <v>2660</v>
      </c>
      <c r="D9691" s="518" t="s">
        <v>1342</v>
      </c>
      <c r="E9691" s="859">
        <v>32</v>
      </c>
      <c r="F9691" s="859">
        <v>17</v>
      </c>
      <c r="G9691" s="518" t="s">
        <v>128</v>
      </c>
      <c r="H9691" s="518" t="s">
        <v>362</v>
      </c>
      <c r="I9691" s="518">
        <v>555821</v>
      </c>
    </row>
    <row r="9692" spans="1:9" x14ac:dyDescent="0.2">
      <c r="A9692" s="518" t="s">
        <v>180</v>
      </c>
      <c r="B9692" s="518">
        <v>555839</v>
      </c>
      <c r="C9692" s="518" t="s">
        <v>2660</v>
      </c>
      <c r="D9692" s="518" t="s">
        <v>5986</v>
      </c>
      <c r="E9692" s="859">
        <v>26</v>
      </c>
      <c r="F9692" s="859">
        <v>0</v>
      </c>
      <c r="G9692" s="518" t="s">
        <v>128</v>
      </c>
      <c r="H9692" s="518" t="s">
        <v>180</v>
      </c>
      <c r="I9692" s="518">
        <v>555839</v>
      </c>
    </row>
    <row r="9693" spans="1:9" x14ac:dyDescent="0.2">
      <c r="A9693" s="518" t="s">
        <v>180</v>
      </c>
      <c r="B9693" s="518">
        <v>555847</v>
      </c>
      <c r="C9693" s="518" t="s">
        <v>2660</v>
      </c>
      <c r="D9693" s="518" t="s">
        <v>5987</v>
      </c>
      <c r="E9693" s="859">
        <v>31</v>
      </c>
      <c r="F9693" s="859">
        <v>0</v>
      </c>
      <c r="G9693" s="518" t="s">
        <v>128</v>
      </c>
      <c r="H9693" s="518" t="s">
        <v>180</v>
      </c>
      <c r="I9693" s="518">
        <v>555847</v>
      </c>
    </row>
    <row r="9694" spans="1:9" x14ac:dyDescent="0.2">
      <c r="A9694" s="518" t="s">
        <v>359</v>
      </c>
      <c r="B9694" s="518">
        <v>555854</v>
      </c>
      <c r="C9694" s="518" t="s">
        <v>2660</v>
      </c>
      <c r="D9694" s="518" t="s">
        <v>5988</v>
      </c>
      <c r="E9694" s="859">
        <v>26</v>
      </c>
      <c r="F9694" s="859">
        <v>0</v>
      </c>
      <c r="G9694" s="518" t="s">
        <v>128</v>
      </c>
      <c r="H9694" s="518" t="s">
        <v>359</v>
      </c>
      <c r="I9694" s="518">
        <v>555854</v>
      </c>
    </row>
    <row r="9695" spans="1:9" x14ac:dyDescent="0.2">
      <c r="A9695" s="518" t="s">
        <v>359</v>
      </c>
      <c r="B9695" s="518">
        <v>555862</v>
      </c>
      <c r="C9695" s="518" t="s">
        <v>2660</v>
      </c>
      <c r="D9695" s="518" t="s">
        <v>5989</v>
      </c>
      <c r="E9695" s="859">
        <v>35</v>
      </c>
      <c r="F9695" s="859">
        <v>0</v>
      </c>
      <c r="G9695" s="518" t="s">
        <v>128</v>
      </c>
      <c r="H9695" s="518" t="s">
        <v>359</v>
      </c>
      <c r="I9695" s="518">
        <v>555862</v>
      </c>
    </row>
    <row r="9696" spans="1:9" x14ac:dyDescent="0.2">
      <c r="A9696" s="518" t="s">
        <v>164</v>
      </c>
      <c r="B9696" s="518">
        <v>555888</v>
      </c>
      <c r="C9696" s="518" t="s">
        <v>2660</v>
      </c>
      <c r="D9696" s="518" t="s">
        <v>5990</v>
      </c>
      <c r="E9696" s="859">
        <v>31</v>
      </c>
      <c r="F9696" s="859">
        <v>0</v>
      </c>
      <c r="G9696" s="518" t="s">
        <v>128</v>
      </c>
      <c r="H9696" s="518" t="s">
        <v>164</v>
      </c>
      <c r="I9696" s="518">
        <v>555888</v>
      </c>
    </row>
    <row r="9697" spans="1:9" x14ac:dyDescent="0.2">
      <c r="A9697" s="518" t="s">
        <v>164</v>
      </c>
      <c r="B9697" s="518">
        <v>555896</v>
      </c>
      <c r="C9697" s="518" t="s">
        <v>2660</v>
      </c>
      <c r="D9697" s="518" t="s">
        <v>5991</v>
      </c>
      <c r="E9697" s="859">
        <v>21</v>
      </c>
      <c r="F9697" s="859">
        <v>0</v>
      </c>
      <c r="G9697" s="518" t="s">
        <v>128</v>
      </c>
      <c r="H9697" s="518" t="s">
        <v>164</v>
      </c>
      <c r="I9697" s="518">
        <v>555896</v>
      </c>
    </row>
    <row r="9698" spans="1:9" x14ac:dyDescent="0.2">
      <c r="A9698" s="518" t="s">
        <v>349</v>
      </c>
      <c r="B9698" s="518">
        <v>555920</v>
      </c>
      <c r="C9698" s="518" t="s">
        <v>2660</v>
      </c>
      <c r="D9698" s="518" t="s">
        <v>5992</v>
      </c>
      <c r="E9698" s="859">
        <v>31</v>
      </c>
      <c r="F9698" s="859">
        <v>31</v>
      </c>
      <c r="G9698" s="518" t="s">
        <v>128</v>
      </c>
      <c r="H9698" s="518" t="s">
        <v>349</v>
      </c>
      <c r="I9698" s="518">
        <v>555920</v>
      </c>
    </row>
    <row r="9699" spans="1:9" x14ac:dyDescent="0.2">
      <c r="A9699" s="518" t="s">
        <v>349</v>
      </c>
      <c r="B9699" s="518">
        <v>555938</v>
      </c>
      <c r="C9699" s="518" t="s">
        <v>2660</v>
      </c>
      <c r="D9699" s="518" t="s">
        <v>5993</v>
      </c>
      <c r="E9699" s="859">
        <v>32</v>
      </c>
      <c r="F9699" s="859">
        <v>32</v>
      </c>
      <c r="G9699" s="518" t="s">
        <v>128</v>
      </c>
      <c r="H9699" s="518" t="s">
        <v>349</v>
      </c>
      <c r="I9699" s="518">
        <v>555938</v>
      </c>
    </row>
    <row r="9700" spans="1:9" x14ac:dyDescent="0.2">
      <c r="A9700" s="518" t="s">
        <v>256</v>
      </c>
      <c r="B9700" s="518">
        <v>555946</v>
      </c>
      <c r="C9700" s="518" t="s">
        <v>2660</v>
      </c>
      <c r="D9700" s="518" t="s">
        <v>5994</v>
      </c>
      <c r="E9700" s="859">
        <v>32</v>
      </c>
      <c r="F9700" s="859">
        <v>0</v>
      </c>
      <c r="G9700" s="518" t="s">
        <v>128</v>
      </c>
      <c r="H9700" s="518" t="s">
        <v>256</v>
      </c>
      <c r="I9700" s="518">
        <v>555946</v>
      </c>
    </row>
    <row r="9701" spans="1:9" x14ac:dyDescent="0.2">
      <c r="A9701" s="518" t="s">
        <v>256</v>
      </c>
      <c r="B9701" s="518">
        <v>555953</v>
      </c>
      <c r="C9701" s="518" t="s">
        <v>2660</v>
      </c>
      <c r="D9701" s="518" t="s">
        <v>5995</v>
      </c>
      <c r="E9701" s="859">
        <v>26</v>
      </c>
      <c r="F9701" s="859">
        <v>26</v>
      </c>
      <c r="G9701" s="518" t="s">
        <v>128</v>
      </c>
      <c r="H9701" s="518" t="s">
        <v>256</v>
      </c>
      <c r="I9701" s="518">
        <v>555953</v>
      </c>
    </row>
    <row r="9702" spans="1:9" x14ac:dyDescent="0.2">
      <c r="A9702" s="518" t="s">
        <v>256</v>
      </c>
      <c r="B9702" s="518">
        <v>555961</v>
      </c>
      <c r="C9702" s="518" t="s">
        <v>2660</v>
      </c>
      <c r="D9702" s="518" t="s">
        <v>9386</v>
      </c>
      <c r="E9702" s="859">
        <v>18</v>
      </c>
      <c r="F9702" s="859">
        <v>0</v>
      </c>
      <c r="G9702" s="518" t="s">
        <v>128</v>
      </c>
      <c r="H9702" s="518" t="s">
        <v>256</v>
      </c>
      <c r="I9702" s="518">
        <v>555961</v>
      </c>
    </row>
    <row r="9703" spans="1:9" x14ac:dyDescent="0.2">
      <c r="A9703" s="518" t="s">
        <v>256</v>
      </c>
      <c r="B9703" s="518">
        <v>555979</v>
      </c>
      <c r="C9703" s="518" t="s">
        <v>2660</v>
      </c>
      <c r="D9703" s="518" t="s">
        <v>5996</v>
      </c>
      <c r="E9703" s="859">
        <v>15</v>
      </c>
      <c r="F9703" s="859">
        <v>0</v>
      </c>
      <c r="G9703" s="518" t="s">
        <v>128</v>
      </c>
      <c r="H9703" s="518" t="s">
        <v>256</v>
      </c>
      <c r="I9703" s="518">
        <v>555979</v>
      </c>
    </row>
    <row r="9704" spans="1:9" x14ac:dyDescent="0.2">
      <c r="A9704" s="518" t="s">
        <v>256</v>
      </c>
      <c r="B9704" s="518">
        <v>555987</v>
      </c>
      <c r="C9704" s="518" t="s">
        <v>2660</v>
      </c>
      <c r="D9704" s="518" t="s">
        <v>9387</v>
      </c>
      <c r="E9704" s="859">
        <v>24</v>
      </c>
      <c r="F9704" s="859">
        <v>44</v>
      </c>
      <c r="G9704" s="518" t="s">
        <v>128</v>
      </c>
      <c r="H9704" s="518" t="s">
        <v>256</v>
      </c>
      <c r="I9704" s="518">
        <v>555987</v>
      </c>
    </row>
    <row r="9705" spans="1:9" x14ac:dyDescent="0.2">
      <c r="A9705" s="518" t="s">
        <v>256</v>
      </c>
      <c r="B9705" s="518">
        <v>556019</v>
      </c>
      <c r="C9705" s="518" t="s">
        <v>2660</v>
      </c>
      <c r="D9705" s="518" t="s">
        <v>1342</v>
      </c>
      <c r="E9705" s="859">
        <v>22</v>
      </c>
      <c r="F9705" s="859">
        <v>13</v>
      </c>
      <c r="G9705" s="518" t="s">
        <v>128</v>
      </c>
      <c r="H9705" s="518" t="s">
        <v>256</v>
      </c>
      <c r="I9705" s="518">
        <v>556019</v>
      </c>
    </row>
    <row r="9706" spans="1:9" x14ac:dyDescent="0.2">
      <c r="A9706" s="518" t="s">
        <v>256</v>
      </c>
      <c r="B9706" s="518">
        <v>556027</v>
      </c>
      <c r="C9706" s="518" t="s">
        <v>2660</v>
      </c>
      <c r="D9706" s="518" t="s">
        <v>5880</v>
      </c>
      <c r="E9706" s="859">
        <v>25</v>
      </c>
      <c r="F9706" s="859">
        <v>20</v>
      </c>
      <c r="G9706" s="518" t="s">
        <v>128</v>
      </c>
      <c r="H9706" s="518" t="s">
        <v>256</v>
      </c>
      <c r="I9706" s="518">
        <v>556027</v>
      </c>
    </row>
    <row r="9707" spans="1:9" x14ac:dyDescent="0.2">
      <c r="A9707" s="518" t="s">
        <v>256</v>
      </c>
      <c r="B9707" s="518">
        <v>556035</v>
      </c>
      <c r="C9707" s="518" t="s">
        <v>2660</v>
      </c>
      <c r="D9707" s="518" t="s">
        <v>5881</v>
      </c>
      <c r="E9707" s="859">
        <v>14</v>
      </c>
      <c r="F9707" s="859">
        <v>9</v>
      </c>
      <c r="G9707" s="518" t="s">
        <v>128</v>
      </c>
      <c r="H9707" s="518" t="s">
        <v>256</v>
      </c>
      <c r="I9707" s="518">
        <v>556027</v>
      </c>
    </row>
    <row r="9708" spans="1:9" x14ac:dyDescent="0.2">
      <c r="A9708" s="518" t="s">
        <v>256</v>
      </c>
      <c r="B9708" s="518">
        <v>556043</v>
      </c>
      <c r="C9708" s="518" t="s">
        <v>2660</v>
      </c>
      <c r="D9708" s="518" t="s">
        <v>5882</v>
      </c>
      <c r="E9708" s="859">
        <v>31</v>
      </c>
      <c r="F9708" s="859">
        <v>0</v>
      </c>
      <c r="G9708" s="518" t="s">
        <v>128</v>
      </c>
      <c r="H9708" s="518" t="s">
        <v>256</v>
      </c>
      <c r="I9708" s="518">
        <v>556043</v>
      </c>
    </row>
    <row r="9709" spans="1:9" x14ac:dyDescent="0.2">
      <c r="A9709" s="518" t="s">
        <v>256</v>
      </c>
      <c r="B9709" s="518">
        <v>556100</v>
      </c>
      <c r="C9709" s="518" t="s">
        <v>2660</v>
      </c>
      <c r="D9709" s="518" t="s">
        <v>1342</v>
      </c>
      <c r="E9709" s="859">
        <v>17</v>
      </c>
      <c r="F9709" s="859">
        <v>9</v>
      </c>
      <c r="G9709" s="518" t="s">
        <v>128</v>
      </c>
      <c r="H9709" s="518" t="s">
        <v>256</v>
      </c>
      <c r="I9709" s="518">
        <v>556100</v>
      </c>
    </row>
    <row r="9710" spans="1:9" x14ac:dyDescent="0.2">
      <c r="A9710" s="518" t="s">
        <v>256</v>
      </c>
      <c r="B9710" s="518">
        <v>556118</v>
      </c>
      <c r="C9710" s="518" t="s">
        <v>2660</v>
      </c>
      <c r="D9710" s="518" t="s">
        <v>1342</v>
      </c>
      <c r="E9710" s="859">
        <v>31</v>
      </c>
      <c r="F9710" s="859">
        <v>22</v>
      </c>
      <c r="G9710" s="518" t="s">
        <v>128</v>
      </c>
      <c r="H9710" s="518" t="s">
        <v>256</v>
      </c>
      <c r="I9710" s="518">
        <v>556118</v>
      </c>
    </row>
    <row r="9711" spans="1:9" x14ac:dyDescent="0.2">
      <c r="A9711" s="518" t="s">
        <v>377</v>
      </c>
      <c r="B9711" s="518">
        <v>556126</v>
      </c>
      <c r="C9711" s="518" t="s">
        <v>2660</v>
      </c>
      <c r="D9711" s="518" t="s">
        <v>9388</v>
      </c>
      <c r="E9711" s="859">
        <v>20</v>
      </c>
      <c r="F9711" s="859">
        <v>20</v>
      </c>
      <c r="G9711" s="518" t="s">
        <v>128</v>
      </c>
      <c r="H9711" s="518" t="s">
        <v>377</v>
      </c>
      <c r="I9711" s="518">
        <v>556126</v>
      </c>
    </row>
    <row r="9712" spans="1:9" x14ac:dyDescent="0.2">
      <c r="A9712" s="518" t="s">
        <v>377</v>
      </c>
      <c r="B9712" s="518">
        <v>556134</v>
      </c>
      <c r="C9712" s="518" t="s">
        <v>2660</v>
      </c>
      <c r="D9712" s="518" t="s">
        <v>9389</v>
      </c>
      <c r="E9712" s="859">
        <v>23</v>
      </c>
      <c r="F9712" s="859">
        <v>23</v>
      </c>
      <c r="G9712" s="518" t="s">
        <v>128</v>
      </c>
      <c r="H9712" s="518" t="s">
        <v>377</v>
      </c>
      <c r="I9712" s="518">
        <v>556134</v>
      </c>
    </row>
    <row r="9713" spans="1:9" x14ac:dyDescent="0.2">
      <c r="A9713" s="518" t="s">
        <v>188</v>
      </c>
      <c r="B9713" s="518">
        <v>556167</v>
      </c>
      <c r="C9713" s="518" t="s">
        <v>2660</v>
      </c>
      <c r="D9713" s="518" t="s">
        <v>7455</v>
      </c>
      <c r="E9713" s="859">
        <v>30</v>
      </c>
      <c r="F9713" s="859">
        <v>30</v>
      </c>
      <c r="G9713" s="518" t="s">
        <v>128</v>
      </c>
      <c r="H9713" s="518" t="s">
        <v>188</v>
      </c>
      <c r="I9713" s="518">
        <v>556167</v>
      </c>
    </row>
    <row r="9714" spans="1:9" x14ac:dyDescent="0.2">
      <c r="A9714" s="518" t="s">
        <v>188</v>
      </c>
      <c r="B9714" s="518">
        <v>556175</v>
      </c>
      <c r="C9714" s="518" t="s">
        <v>2660</v>
      </c>
      <c r="D9714" s="518" t="s">
        <v>7456</v>
      </c>
      <c r="E9714" s="859">
        <v>35</v>
      </c>
      <c r="F9714" s="859">
        <v>35</v>
      </c>
      <c r="G9714" s="518" t="s">
        <v>128</v>
      </c>
      <c r="H9714" s="518" t="s">
        <v>188</v>
      </c>
      <c r="I9714" s="518">
        <v>556175</v>
      </c>
    </row>
    <row r="9715" spans="1:9" x14ac:dyDescent="0.2">
      <c r="A9715" s="518" t="s">
        <v>188</v>
      </c>
      <c r="B9715" s="518">
        <v>556191</v>
      </c>
      <c r="C9715" s="518" t="s">
        <v>2660</v>
      </c>
      <c r="D9715" s="518" t="s">
        <v>9390</v>
      </c>
      <c r="E9715" s="859">
        <v>35</v>
      </c>
      <c r="F9715" s="859">
        <v>35</v>
      </c>
      <c r="G9715" s="518" t="s">
        <v>128</v>
      </c>
      <c r="H9715" s="518" t="s">
        <v>188</v>
      </c>
      <c r="I9715" s="518">
        <v>556191</v>
      </c>
    </row>
    <row r="9716" spans="1:9" x14ac:dyDescent="0.2">
      <c r="A9716" s="518" t="s">
        <v>256</v>
      </c>
      <c r="B9716" s="518">
        <v>556209</v>
      </c>
      <c r="C9716" s="518" t="s">
        <v>2660</v>
      </c>
      <c r="D9716" s="518" t="s">
        <v>5597</v>
      </c>
      <c r="E9716" s="859">
        <v>18</v>
      </c>
      <c r="F9716" s="859">
        <v>0</v>
      </c>
      <c r="G9716" s="518" t="s">
        <v>128</v>
      </c>
      <c r="H9716" s="518" t="s">
        <v>256</v>
      </c>
      <c r="I9716" s="518">
        <v>556209</v>
      </c>
    </row>
    <row r="9717" spans="1:9" x14ac:dyDescent="0.2">
      <c r="A9717" s="518" t="s">
        <v>256</v>
      </c>
      <c r="B9717" s="518">
        <v>556217</v>
      </c>
      <c r="C9717" s="518" t="s">
        <v>2660</v>
      </c>
      <c r="D9717" s="518" t="s">
        <v>5598</v>
      </c>
      <c r="E9717" s="859">
        <v>22</v>
      </c>
      <c r="F9717" s="859">
        <v>11</v>
      </c>
      <c r="G9717" s="518" t="s">
        <v>128</v>
      </c>
      <c r="H9717" s="518" t="s">
        <v>256</v>
      </c>
      <c r="I9717" s="518">
        <v>556217</v>
      </c>
    </row>
    <row r="9718" spans="1:9" x14ac:dyDescent="0.2">
      <c r="A9718" s="518" t="s">
        <v>190</v>
      </c>
      <c r="B9718" s="518">
        <v>556225</v>
      </c>
      <c r="C9718" s="518" t="s">
        <v>2660</v>
      </c>
      <c r="D9718" s="518" t="s">
        <v>9391</v>
      </c>
      <c r="E9718" s="859">
        <v>21</v>
      </c>
      <c r="F9718" s="859">
        <v>20</v>
      </c>
      <c r="G9718" s="518" t="s">
        <v>128</v>
      </c>
      <c r="H9718" s="518" t="s">
        <v>190</v>
      </c>
      <c r="I9718" s="518">
        <v>556225</v>
      </c>
    </row>
    <row r="9719" spans="1:9" x14ac:dyDescent="0.2">
      <c r="A9719" s="518" t="s">
        <v>190</v>
      </c>
      <c r="B9719" s="518">
        <v>556241</v>
      </c>
      <c r="C9719" s="518" t="s">
        <v>2660</v>
      </c>
      <c r="D9719" s="518" t="s">
        <v>9392</v>
      </c>
      <c r="E9719" s="859">
        <v>26</v>
      </c>
      <c r="F9719" s="859">
        <v>24</v>
      </c>
      <c r="G9719" s="518" t="s">
        <v>128</v>
      </c>
      <c r="H9719" s="518" t="s">
        <v>190</v>
      </c>
      <c r="I9719" s="518">
        <v>556241</v>
      </c>
    </row>
    <row r="9720" spans="1:9" x14ac:dyDescent="0.2">
      <c r="A9720" s="518" t="s">
        <v>190</v>
      </c>
      <c r="B9720" s="518">
        <v>556258</v>
      </c>
      <c r="C9720" s="518" t="s">
        <v>2660</v>
      </c>
      <c r="D9720" s="518" t="s">
        <v>9393</v>
      </c>
      <c r="E9720" s="859">
        <v>30</v>
      </c>
      <c r="F9720" s="859">
        <v>24</v>
      </c>
      <c r="G9720" s="518" t="s">
        <v>128</v>
      </c>
      <c r="H9720" s="518" t="s">
        <v>190</v>
      </c>
      <c r="I9720" s="518">
        <v>556258</v>
      </c>
    </row>
    <row r="9721" spans="1:9" x14ac:dyDescent="0.2">
      <c r="A9721" s="518" t="s">
        <v>351</v>
      </c>
      <c r="B9721" s="518">
        <v>556290</v>
      </c>
      <c r="C9721" s="518" t="s">
        <v>2660</v>
      </c>
      <c r="D9721" s="518" t="s">
        <v>7836</v>
      </c>
      <c r="E9721" s="859">
        <v>29</v>
      </c>
      <c r="F9721" s="859">
        <v>29</v>
      </c>
      <c r="G9721" s="518" t="s">
        <v>128</v>
      </c>
      <c r="H9721" s="518" t="s">
        <v>351</v>
      </c>
      <c r="I9721" s="518">
        <v>556290</v>
      </c>
    </row>
    <row r="9722" spans="1:9" x14ac:dyDescent="0.2">
      <c r="A9722" s="518" t="s">
        <v>351</v>
      </c>
      <c r="B9722" s="518">
        <v>556308</v>
      </c>
      <c r="C9722" s="518" t="s">
        <v>2660</v>
      </c>
      <c r="D9722" s="518" t="s">
        <v>7837</v>
      </c>
      <c r="E9722" s="859">
        <v>25</v>
      </c>
      <c r="F9722" s="859">
        <v>24</v>
      </c>
      <c r="G9722" s="518" t="s">
        <v>128</v>
      </c>
      <c r="H9722" s="518" t="s">
        <v>351</v>
      </c>
      <c r="I9722" s="518">
        <v>556308</v>
      </c>
    </row>
    <row r="9723" spans="1:9" x14ac:dyDescent="0.2">
      <c r="A9723" s="518" t="s">
        <v>351</v>
      </c>
      <c r="B9723" s="518">
        <v>556316</v>
      </c>
      <c r="C9723" s="518" t="s">
        <v>2660</v>
      </c>
      <c r="D9723" s="518" t="s">
        <v>7838</v>
      </c>
      <c r="E9723" s="859">
        <v>36</v>
      </c>
      <c r="F9723" s="859">
        <v>37</v>
      </c>
      <c r="G9723" s="518" t="s">
        <v>128</v>
      </c>
      <c r="H9723" s="518" t="s">
        <v>351</v>
      </c>
      <c r="I9723" s="518">
        <v>556316</v>
      </c>
    </row>
    <row r="9724" spans="1:9" x14ac:dyDescent="0.2">
      <c r="A9724" s="518" t="s">
        <v>237</v>
      </c>
      <c r="B9724" s="518">
        <v>556431</v>
      </c>
      <c r="C9724" s="518" t="s">
        <v>2660</v>
      </c>
      <c r="D9724" s="518" t="s">
        <v>6963</v>
      </c>
      <c r="E9724" s="859">
        <v>30</v>
      </c>
      <c r="F9724" s="859">
        <v>30</v>
      </c>
      <c r="G9724" s="518" t="s">
        <v>128</v>
      </c>
      <c r="H9724" s="518" t="s">
        <v>237</v>
      </c>
      <c r="I9724" s="518">
        <v>556431</v>
      </c>
    </row>
    <row r="9725" spans="1:9" x14ac:dyDescent="0.2">
      <c r="A9725" s="518" t="s">
        <v>237</v>
      </c>
      <c r="B9725" s="518">
        <v>556449</v>
      </c>
      <c r="C9725" s="518" t="s">
        <v>2660</v>
      </c>
      <c r="D9725" s="518" t="s">
        <v>9394</v>
      </c>
      <c r="E9725" s="859">
        <v>14</v>
      </c>
      <c r="F9725" s="859">
        <v>15</v>
      </c>
      <c r="G9725" s="518" t="s">
        <v>128</v>
      </c>
      <c r="H9725" s="518" t="s">
        <v>237</v>
      </c>
      <c r="I9725" s="518">
        <v>556449</v>
      </c>
    </row>
    <row r="9726" spans="1:9" x14ac:dyDescent="0.2">
      <c r="A9726" s="518" t="s">
        <v>292</v>
      </c>
      <c r="B9726" s="518">
        <v>556464</v>
      </c>
      <c r="C9726" s="518" t="s">
        <v>2660</v>
      </c>
      <c r="D9726" s="518" t="s">
        <v>5313</v>
      </c>
      <c r="E9726" s="859">
        <v>27</v>
      </c>
      <c r="F9726" s="859">
        <v>0</v>
      </c>
      <c r="G9726" s="518" t="s">
        <v>128</v>
      </c>
      <c r="H9726" s="518" t="s">
        <v>292</v>
      </c>
      <c r="I9726" s="518">
        <v>556464</v>
      </c>
    </row>
    <row r="9727" spans="1:9" x14ac:dyDescent="0.2">
      <c r="A9727" s="518" t="s">
        <v>292</v>
      </c>
      <c r="B9727" s="518">
        <v>556472</v>
      </c>
      <c r="C9727" s="518" t="s">
        <v>2660</v>
      </c>
      <c r="D9727" s="518" t="s">
        <v>5314</v>
      </c>
      <c r="E9727" s="859">
        <v>18</v>
      </c>
      <c r="F9727" s="859">
        <v>0</v>
      </c>
      <c r="G9727" s="518" t="s">
        <v>128</v>
      </c>
      <c r="H9727" s="518" t="s">
        <v>292</v>
      </c>
      <c r="I9727" s="518">
        <v>556472</v>
      </c>
    </row>
    <row r="9728" spans="1:9" x14ac:dyDescent="0.2">
      <c r="A9728" s="518" t="s">
        <v>292</v>
      </c>
      <c r="B9728" s="518">
        <v>556480</v>
      </c>
      <c r="C9728" s="518" t="s">
        <v>2660</v>
      </c>
      <c r="D9728" s="518" t="s">
        <v>5315</v>
      </c>
      <c r="E9728" s="859">
        <v>23</v>
      </c>
      <c r="F9728" s="859">
        <v>0</v>
      </c>
      <c r="G9728" s="518" t="s">
        <v>128</v>
      </c>
      <c r="H9728" s="518" t="s">
        <v>292</v>
      </c>
      <c r="I9728" s="518">
        <v>556480</v>
      </c>
    </row>
    <row r="9729" spans="1:9" x14ac:dyDescent="0.2">
      <c r="A9729" s="518" t="s">
        <v>292</v>
      </c>
      <c r="B9729" s="518">
        <v>556498</v>
      </c>
      <c r="C9729" s="518" t="s">
        <v>2660</v>
      </c>
      <c r="D9729" s="518" t="s">
        <v>5316</v>
      </c>
      <c r="E9729" s="859">
        <v>22</v>
      </c>
      <c r="F9729" s="859">
        <v>0</v>
      </c>
      <c r="G9729" s="518" t="s">
        <v>128</v>
      </c>
      <c r="H9729" s="518" t="s">
        <v>292</v>
      </c>
      <c r="I9729" s="518">
        <v>556498</v>
      </c>
    </row>
    <row r="9730" spans="1:9" x14ac:dyDescent="0.2">
      <c r="A9730" s="518" t="s">
        <v>292</v>
      </c>
      <c r="B9730" s="518">
        <v>556506</v>
      </c>
      <c r="C9730" s="518" t="s">
        <v>2660</v>
      </c>
      <c r="D9730" s="518" t="s">
        <v>5317</v>
      </c>
      <c r="E9730" s="859">
        <v>22</v>
      </c>
      <c r="F9730" s="859">
        <v>0</v>
      </c>
      <c r="G9730" s="518" t="s">
        <v>128</v>
      </c>
      <c r="H9730" s="518" t="s">
        <v>292</v>
      </c>
      <c r="I9730" s="518">
        <v>556506</v>
      </c>
    </row>
    <row r="9731" spans="1:9" x14ac:dyDescent="0.2">
      <c r="A9731" s="518" t="s">
        <v>292</v>
      </c>
      <c r="B9731" s="518">
        <v>556514</v>
      </c>
      <c r="C9731" s="518" t="s">
        <v>2660</v>
      </c>
      <c r="D9731" s="518" t="s">
        <v>5318</v>
      </c>
      <c r="E9731" s="859">
        <v>24</v>
      </c>
      <c r="F9731" s="859">
        <v>0</v>
      </c>
      <c r="G9731" s="518" t="s">
        <v>128</v>
      </c>
      <c r="H9731" s="518" t="s">
        <v>292</v>
      </c>
      <c r="I9731" s="518">
        <v>556514</v>
      </c>
    </row>
    <row r="9732" spans="1:9" x14ac:dyDescent="0.2">
      <c r="A9732" s="518" t="s">
        <v>256</v>
      </c>
      <c r="B9732" s="518">
        <v>556522</v>
      </c>
      <c r="C9732" s="518" t="s">
        <v>2660</v>
      </c>
      <c r="D9732" s="518" t="s">
        <v>5319</v>
      </c>
      <c r="E9732" s="859">
        <v>22</v>
      </c>
      <c r="F9732" s="859">
        <v>0</v>
      </c>
      <c r="G9732" s="518" t="s">
        <v>128</v>
      </c>
      <c r="H9732" s="518" t="s">
        <v>256</v>
      </c>
      <c r="I9732" s="518">
        <v>556522</v>
      </c>
    </row>
    <row r="9733" spans="1:9" x14ac:dyDescent="0.2">
      <c r="A9733" s="518" t="s">
        <v>256</v>
      </c>
      <c r="B9733" s="518">
        <v>556530</v>
      </c>
      <c r="C9733" s="518" t="s">
        <v>2660</v>
      </c>
      <c r="D9733" s="518" t="s">
        <v>5431</v>
      </c>
      <c r="E9733" s="859">
        <v>30</v>
      </c>
      <c r="F9733" s="859">
        <v>0</v>
      </c>
      <c r="G9733" s="518" t="s">
        <v>128</v>
      </c>
      <c r="H9733" s="518" t="s">
        <v>256</v>
      </c>
      <c r="I9733" s="518">
        <v>556530</v>
      </c>
    </row>
    <row r="9734" spans="1:9" x14ac:dyDescent="0.2">
      <c r="A9734" s="518" t="s">
        <v>256</v>
      </c>
      <c r="B9734" s="518">
        <v>556548</v>
      </c>
      <c r="C9734" s="518" t="s">
        <v>2660</v>
      </c>
      <c r="D9734" s="518" t="s">
        <v>5432</v>
      </c>
      <c r="E9734" s="859">
        <v>30</v>
      </c>
      <c r="F9734" s="859">
        <v>0</v>
      </c>
      <c r="G9734" s="518" t="s">
        <v>128</v>
      </c>
      <c r="H9734" s="518" t="s">
        <v>256</v>
      </c>
      <c r="I9734" s="518">
        <v>556548</v>
      </c>
    </row>
    <row r="9735" spans="1:9" x14ac:dyDescent="0.2">
      <c r="A9735" s="518" t="s">
        <v>283</v>
      </c>
      <c r="B9735" s="518">
        <v>556555</v>
      </c>
      <c r="C9735" s="518" t="s">
        <v>2660</v>
      </c>
      <c r="D9735" s="518" t="s">
        <v>9395</v>
      </c>
      <c r="E9735" s="859">
        <v>17</v>
      </c>
      <c r="F9735" s="859">
        <v>0</v>
      </c>
      <c r="G9735" s="518" t="s">
        <v>128</v>
      </c>
      <c r="H9735" s="518" t="s">
        <v>283</v>
      </c>
      <c r="I9735" s="518">
        <v>556555</v>
      </c>
    </row>
    <row r="9736" spans="1:9" x14ac:dyDescent="0.2">
      <c r="A9736" s="518" t="s">
        <v>283</v>
      </c>
      <c r="B9736" s="518">
        <v>556563</v>
      </c>
      <c r="C9736" s="518" t="s">
        <v>2660</v>
      </c>
      <c r="D9736" s="518" t="s">
        <v>9396</v>
      </c>
      <c r="E9736" s="859">
        <v>21</v>
      </c>
      <c r="F9736" s="859">
        <v>0</v>
      </c>
      <c r="G9736" s="518" t="s">
        <v>128</v>
      </c>
      <c r="H9736" s="518" t="s">
        <v>283</v>
      </c>
      <c r="I9736" s="518">
        <v>556563</v>
      </c>
    </row>
    <row r="9737" spans="1:9" x14ac:dyDescent="0.2">
      <c r="A9737" s="518" t="s">
        <v>256</v>
      </c>
      <c r="B9737" s="518">
        <v>556571</v>
      </c>
      <c r="C9737" s="518" t="s">
        <v>2660</v>
      </c>
      <c r="D9737" s="518" t="s">
        <v>5433</v>
      </c>
      <c r="E9737" s="859">
        <v>19</v>
      </c>
      <c r="F9737" s="859">
        <v>0</v>
      </c>
      <c r="G9737" s="518" t="s">
        <v>128</v>
      </c>
      <c r="H9737" s="518" t="s">
        <v>256</v>
      </c>
      <c r="I9737" s="518">
        <v>556571</v>
      </c>
    </row>
    <row r="9738" spans="1:9" x14ac:dyDescent="0.2">
      <c r="A9738" s="518" t="s">
        <v>256</v>
      </c>
      <c r="B9738" s="518">
        <v>556589</v>
      </c>
      <c r="C9738" s="518" t="s">
        <v>2660</v>
      </c>
      <c r="D9738" s="518" t="s">
        <v>5434</v>
      </c>
      <c r="E9738" s="859">
        <v>17</v>
      </c>
      <c r="F9738" s="859">
        <v>0</v>
      </c>
      <c r="G9738" s="518" t="s">
        <v>128</v>
      </c>
      <c r="H9738" s="518" t="s">
        <v>256</v>
      </c>
      <c r="I9738" s="518">
        <v>556589</v>
      </c>
    </row>
    <row r="9739" spans="1:9" x14ac:dyDescent="0.2">
      <c r="A9739" s="518" t="s">
        <v>256</v>
      </c>
      <c r="B9739" s="518">
        <v>556597</v>
      </c>
      <c r="C9739" s="518" t="s">
        <v>2660</v>
      </c>
      <c r="D9739" s="518" t="s">
        <v>1784</v>
      </c>
      <c r="E9739" s="859">
        <v>36</v>
      </c>
      <c r="F9739" s="859">
        <v>20</v>
      </c>
      <c r="G9739" s="518" t="s">
        <v>128</v>
      </c>
      <c r="H9739" s="518" t="s">
        <v>256</v>
      </c>
      <c r="I9739" s="518">
        <v>556597</v>
      </c>
    </row>
    <row r="9740" spans="1:9" x14ac:dyDescent="0.2">
      <c r="A9740" s="518" t="s">
        <v>256</v>
      </c>
      <c r="B9740" s="518">
        <v>556605</v>
      </c>
      <c r="C9740" s="518" t="s">
        <v>2660</v>
      </c>
      <c r="D9740" s="518" t="s">
        <v>5435</v>
      </c>
      <c r="E9740" s="859">
        <v>25</v>
      </c>
      <c r="F9740" s="859">
        <v>0</v>
      </c>
      <c r="G9740" s="518" t="s">
        <v>128</v>
      </c>
      <c r="H9740" s="518" t="s">
        <v>256</v>
      </c>
      <c r="I9740" s="518">
        <v>556605</v>
      </c>
    </row>
    <row r="9741" spans="1:9" x14ac:dyDescent="0.2">
      <c r="A9741" s="518" t="s">
        <v>256</v>
      </c>
      <c r="B9741" s="518">
        <v>556613</v>
      </c>
      <c r="C9741" s="518" t="s">
        <v>2660</v>
      </c>
      <c r="D9741" s="518" t="s">
        <v>5436</v>
      </c>
      <c r="E9741" s="859">
        <v>33</v>
      </c>
      <c r="F9741" s="859">
        <v>21</v>
      </c>
      <c r="G9741" s="518" t="s">
        <v>128</v>
      </c>
      <c r="H9741" s="518" t="s">
        <v>256</v>
      </c>
      <c r="I9741" s="518">
        <v>556613</v>
      </c>
    </row>
    <row r="9742" spans="1:9" x14ac:dyDescent="0.2">
      <c r="A9742" s="518" t="s">
        <v>256</v>
      </c>
      <c r="B9742" s="518">
        <v>556621</v>
      </c>
      <c r="C9742" s="518" t="s">
        <v>2660</v>
      </c>
      <c r="D9742" s="518" t="s">
        <v>5437</v>
      </c>
      <c r="E9742" s="859">
        <v>25</v>
      </c>
      <c r="F9742" s="859">
        <v>0</v>
      </c>
      <c r="G9742" s="518" t="s">
        <v>128</v>
      </c>
      <c r="H9742" s="518" t="s">
        <v>256</v>
      </c>
      <c r="I9742" s="518">
        <v>556621</v>
      </c>
    </row>
    <row r="9743" spans="1:9" x14ac:dyDescent="0.2">
      <c r="A9743" s="518" t="s">
        <v>256</v>
      </c>
      <c r="B9743" s="518">
        <v>556639</v>
      </c>
      <c r="C9743" s="518" t="s">
        <v>2660</v>
      </c>
      <c r="D9743" s="518" t="s">
        <v>5471</v>
      </c>
      <c r="E9743" s="859">
        <v>17</v>
      </c>
      <c r="F9743" s="859">
        <v>0</v>
      </c>
      <c r="G9743" s="518" t="s">
        <v>128</v>
      </c>
      <c r="H9743" s="518" t="s">
        <v>256</v>
      </c>
      <c r="I9743" s="518">
        <v>556639</v>
      </c>
    </row>
    <row r="9744" spans="1:9" x14ac:dyDescent="0.2">
      <c r="A9744" s="518" t="s">
        <v>256</v>
      </c>
      <c r="B9744" s="518">
        <v>556647</v>
      </c>
      <c r="C9744" s="518" t="s">
        <v>2660</v>
      </c>
      <c r="D9744" s="518" t="s">
        <v>5472</v>
      </c>
      <c r="E9744" s="859">
        <v>35</v>
      </c>
      <c r="F9744" s="859">
        <v>25</v>
      </c>
      <c r="G9744" s="518" t="s">
        <v>128</v>
      </c>
      <c r="H9744" s="518" t="s">
        <v>256</v>
      </c>
      <c r="I9744" s="518">
        <v>556647</v>
      </c>
    </row>
    <row r="9745" spans="1:9" x14ac:dyDescent="0.2">
      <c r="A9745" s="518" t="s">
        <v>256</v>
      </c>
      <c r="B9745" s="518">
        <v>556654</v>
      </c>
      <c r="C9745" s="518" t="s">
        <v>2660</v>
      </c>
      <c r="D9745" s="518" t="s">
        <v>5473</v>
      </c>
      <c r="E9745" s="859">
        <v>33</v>
      </c>
      <c r="F9745" s="859">
        <v>25</v>
      </c>
      <c r="G9745" s="518" t="s">
        <v>128</v>
      </c>
      <c r="H9745" s="518" t="s">
        <v>256</v>
      </c>
      <c r="I9745" s="518">
        <v>556654</v>
      </c>
    </row>
    <row r="9746" spans="1:9" x14ac:dyDescent="0.2">
      <c r="A9746" s="518" t="s">
        <v>256</v>
      </c>
      <c r="B9746" s="518">
        <v>556662</v>
      </c>
      <c r="C9746" s="518" t="s">
        <v>2660</v>
      </c>
      <c r="D9746" s="518" t="s">
        <v>5474</v>
      </c>
      <c r="E9746" s="859">
        <v>31</v>
      </c>
      <c r="F9746" s="859">
        <v>21</v>
      </c>
      <c r="G9746" s="518" t="s">
        <v>128</v>
      </c>
      <c r="H9746" s="518" t="s">
        <v>256</v>
      </c>
      <c r="I9746" s="518">
        <v>556662</v>
      </c>
    </row>
    <row r="9747" spans="1:9" x14ac:dyDescent="0.2">
      <c r="A9747" s="518" t="s">
        <v>256</v>
      </c>
      <c r="B9747" s="518">
        <v>556670</v>
      </c>
      <c r="C9747" s="518" t="s">
        <v>2660</v>
      </c>
      <c r="D9747" s="518" t="s">
        <v>5475</v>
      </c>
      <c r="E9747" s="859">
        <v>22</v>
      </c>
      <c r="F9747" s="859">
        <v>0</v>
      </c>
      <c r="G9747" s="518" t="s">
        <v>128</v>
      </c>
      <c r="H9747" s="518" t="s">
        <v>256</v>
      </c>
      <c r="I9747" s="518">
        <v>556670</v>
      </c>
    </row>
    <row r="9748" spans="1:9" x14ac:dyDescent="0.2">
      <c r="A9748" s="518" t="s">
        <v>256</v>
      </c>
      <c r="B9748" s="518">
        <v>556688</v>
      </c>
      <c r="C9748" s="518" t="s">
        <v>2660</v>
      </c>
      <c r="D9748" s="518" t="s">
        <v>5476</v>
      </c>
      <c r="E9748" s="859">
        <v>23</v>
      </c>
      <c r="F9748" s="859">
        <v>0</v>
      </c>
      <c r="G9748" s="518" t="s">
        <v>128</v>
      </c>
      <c r="H9748" s="518" t="s">
        <v>256</v>
      </c>
      <c r="I9748" s="518">
        <v>556688</v>
      </c>
    </row>
    <row r="9749" spans="1:9" x14ac:dyDescent="0.2">
      <c r="A9749" s="518" t="s">
        <v>256</v>
      </c>
      <c r="B9749" s="518">
        <v>556696</v>
      </c>
      <c r="C9749" s="518" t="s">
        <v>2660</v>
      </c>
      <c r="D9749" s="518" t="s">
        <v>5477</v>
      </c>
      <c r="E9749" s="859">
        <v>26</v>
      </c>
      <c r="F9749" s="859">
        <v>0</v>
      </c>
      <c r="G9749" s="518" t="s">
        <v>128</v>
      </c>
      <c r="H9749" s="518" t="s">
        <v>256</v>
      </c>
      <c r="I9749" s="518">
        <v>556696</v>
      </c>
    </row>
    <row r="9750" spans="1:9" x14ac:dyDescent="0.2">
      <c r="A9750" s="518" t="s">
        <v>256</v>
      </c>
      <c r="B9750" s="518">
        <v>556787</v>
      </c>
      <c r="C9750" s="518" t="s">
        <v>2660</v>
      </c>
      <c r="D9750" s="518" t="s">
        <v>5586</v>
      </c>
      <c r="E9750" s="859">
        <v>15</v>
      </c>
      <c r="F9750" s="859">
        <v>0</v>
      </c>
      <c r="G9750" s="518" t="s">
        <v>128</v>
      </c>
      <c r="H9750" s="518" t="s">
        <v>256</v>
      </c>
      <c r="I9750" s="518">
        <v>742106</v>
      </c>
    </row>
    <row r="9751" spans="1:9" x14ac:dyDescent="0.2">
      <c r="A9751" s="518" t="s">
        <v>256</v>
      </c>
      <c r="B9751" s="518">
        <v>556795</v>
      </c>
      <c r="C9751" s="518" t="s">
        <v>2660</v>
      </c>
      <c r="D9751" s="518" t="s">
        <v>5587</v>
      </c>
      <c r="E9751" s="859">
        <v>15</v>
      </c>
      <c r="F9751" s="859">
        <v>0</v>
      </c>
      <c r="G9751" s="518" t="s">
        <v>128</v>
      </c>
      <c r="H9751" s="518" t="s">
        <v>256</v>
      </c>
      <c r="I9751" s="518">
        <v>556795</v>
      </c>
    </row>
    <row r="9752" spans="1:9" x14ac:dyDescent="0.2">
      <c r="A9752" s="518" t="s">
        <v>256</v>
      </c>
      <c r="B9752" s="518">
        <v>556803</v>
      </c>
      <c r="C9752" s="518" t="s">
        <v>2660</v>
      </c>
      <c r="D9752" s="518" t="s">
        <v>5588</v>
      </c>
      <c r="E9752" s="859">
        <v>15</v>
      </c>
      <c r="F9752" s="859">
        <v>0</v>
      </c>
      <c r="G9752" s="518" t="s">
        <v>128</v>
      </c>
      <c r="H9752" s="518" t="s">
        <v>256</v>
      </c>
      <c r="I9752" s="518">
        <v>556803</v>
      </c>
    </row>
    <row r="9753" spans="1:9" x14ac:dyDescent="0.2">
      <c r="A9753" s="518" t="s">
        <v>375</v>
      </c>
      <c r="B9753" s="518">
        <v>556811</v>
      </c>
      <c r="C9753" s="518" t="s">
        <v>2660</v>
      </c>
      <c r="D9753" s="518" t="s">
        <v>3972</v>
      </c>
      <c r="E9753" s="859">
        <v>33</v>
      </c>
      <c r="F9753" s="859">
        <v>0</v>
      </c>
      <c r="G9753" s="518" t="s">
        <v>128</v>
      </c>
      <c r="H9753" s="518" t="s">
        <v>375</v>
      </c>
      <c r="I9753" s="518">
        <v>556811</v>
      </c>
    </row>
    <row r="9754" spans="1:9" x14ac:dyDescent="0.2">
      <c r="A9754" s="518" t="s">
        <v>375</v>
      </c>
      <c r="B9754" s="518">
        <v>556829</v>
      </c>
      <c r="C9754" s="518" t="s">
        <v>2660</v>
      </c>
      <c r="D9754" s="518" t="s">
        <v>5589</v>
      </c>
      <c r="E9754" s="859">
        <v>36</v>
      </c>
      <c r="F9754" s="859">
        <v>0</v>
      </c>
      <c r="G9754" s="518" t="s">
        <v>128</v>
      </c>
      <c r="H9754" s="518" t="s">
        <v>375</v>
      </c>
      <c r="I9754" s="518">
        <v>556829</v>
      </c>
    </row>
    <row r="9755" spans="1:9" x14ac:dyDescent="0.2">
      <c r="A9755" s="518" t="s">
        <v>349</v>
      </c>
      <c r="B9755" s="518">
        <v>556837</v>
      </c>
      <c r="C9755" s="518" t="s">
        <v>2660</v>
      </c>
      <c r="D9755" s="518" t="s">
        <v>9397</v>
      </c>
      <c r="E9755" s="859">
        <v>22</v>
      </c>
      <c r="F9755" s="859">
        <v>0</v>
      </c>
      <c r="G9755" s="518" t="s">
        <v>128</v>
      </c>
      <c r="H9755" s="518" t="s">
        <v>349</v>
      </c>
      <c r="I9755" s="518">
        <v>556837</v>
      </c>
    </row>
    <row r="9756" spans="1:9" x14ac:dyDescent="0.2">
      <c r="A9756" s="518" t="s">
        <v>349</v>
      </c>
      <c r="B9756" s="518">
        <v>556845</v>
      </c>
      <c r="C9756" s="518" t="s">
        <v>2660</v>
      </c>
      <c r="D9756" s="518" t="s">
        <v>9398</v>
      </c>
      <c r="E9756" s="859">
        <v>17</v>
      </c>
      <c r="F9756" s="859">
        <v>0</v>
      </c>
      <c r="G9756" s="518" t="s">
        <v>128</v>
      </c>
      <c r="H9756" s="518" t="s">
        <v>349</v>
      </c>
      <c r="I9756" s="518">
        <v>556845</v>
      </c>
    </row>
    <row r="9757" spans="1:9" x14ac:dyDescent="0.2">
      <c r="A9757" s="518" t="s">
        <v>377</v>
      </c>
      <c r="B9757" s="518">
        <v>556852</v>
      </c>
      <c r="C9757" s="518" t="s">
        <v>2660</v>
      </c>
      <c r="D9757" s="518" t="s">
        <v>5590</v>
      </c>
      <c r="E9757" s="859">
        <v>21</v>
      </c>
      <c r="F9757" s="859">
        <v>21</v>
      </c>
      <c r="G9757" s="518" t="s">
        <v>128</v>
      </c>
      <c r="H9757" s="518" t="s">
        <v>377</v>
      </c>
      <c r="I9757" s="518">
        <v>556852</v>
      </c>
    </row>
    <row r="9758" spans="1:9" x14ac:dyDescent="0.2">
      <c r="A9758" s="518" t="s">
        <v>377</v>
      </c>
      <c r="B9758" s="518">
        <v>556860</v>
      </c>
      <c r="C9758" s="518" t="s">
        <v>2660</v>
      </c>
      <c r="D9758" s="518" t="s">
        <v>5591</v>
      </c>
      <c r="E9758" s="859">
        <v>24</v>
      </c>
      <c r="F9758" s="859">
        <v>24</v>
      </c>
      <c r="G9758" s="518" t="s">
        <v>128</v>
      </c>
      <c r="H9758" s="518" t="s">
        <v>377</v>
      </c>
      <c r="I9758" s="518">
        <v>556860</v>
      </c>
    </row>
    <row r="9759" spans="1:9" x14ac:dyDescent="0.2">
      <c r="A9759" s="518" t="s">
        <v>377</v>
      </c>
      <c r="B9759" s="518">
        <v>556878</v>
      </c>
      <c r="C9759" s="518" t="s">
        <v>2660</v>
      </c>
      <c r="D9759" s="518" t="s">
        <v>5592</v>
      </c>
      <c r="E9759" s="859">
        <v>20</v>
      </c>
      <c r="F9759" s="859">
        <v>20</v>
      </c>
      <c r="G9759" s="518" t="s">
        <v>128</v>
      </c>
      <c r="H9759" s="518" t="s">
        <v>377</v>
      </c>
      <c r="I9759" s="518">
        <v>556878</v>
      </c>
    </row>
    <row r="9760" spans="1:9" x14ac:dyDescent="0.2">
      <c r="A9760" s="518" t="s">
        <v>256</v>
      </c>
      <c r="B9760" s="518">
        <v>556886</v>
      </c>
      <c r="C9760" s="518" t="s">
        <v>2660</v>
      </c>
      <c r="D9760" s="518" t="s">
        <v>5593</v>
      </c>
      <c r="E9760" s="859">
        <v>33</v>
      </c>
      <c r="F9760" s="859">
        <v>0</v>
      </c>
      <c r="G9760" s="518" t="s">
        <v>128</v>
      </c>
      <c r="H9760" s="518" t="s">
        <v>256</v>
      </c>
      <c r="I9760" s="518">
        <v>556886</v>
      </c>
    </row>
    <row r="9761" spans="1:9" x14ac:dyDescent="0.2">
      <c r="A9761" s="518" t="s">
        <v>256</v>
      </c>
      <c r="B9761" s="518">
        <v>556894</v>
      </c>
      <c r="C9761" s="518" t="s">
        <v>2660</v>
      </c>
      <c r="D9761" s="518" t="s">
        <v>5691</v>
      </c>
      <c r="E9761" s="859">
        <v>32</v>
      </c>
      <c r="F9761" s="859">
        <v>0</v>
      </c>
      <c r="G9761" s="518" t="s">
        <v>128</v>
      </c>
      <c r="H9761" s="518" t="s">
        <v>256</v>
      </c>
      <c r="I9761" s="518">
        <v>556894</v>
      </c>
    </row>
    <row r="9762" spans="1:9" x14ac:dyDescent="0.2">
      <c r="A9762" s="518" t="s">
        <v>256</v>
      </c>
      <c r="B9762" s="518">
        <v>556902</v>
      </c>
      <c r="C9762" s="518" t="s">
        <v>2660</v>
      </c>
      <c r="D9762" s="518" t="s">
        <v>5692</v>
      </c>
      <c r="E9762" s="859">
        <v>13</v>
      </c>
      <c r="F9762" s="859">
        <v>0</v>
      </c>
      <c r="G9762" s="518" t="s">
        <v>128</v>
      </c>
      <c r="H9762" s="518" t="s">
        <v>256</v>
      </c>
      <c r="I9762" s="518">
        <v>556902</v>
      </c>
    </row>
    <row r="9763" spans="1:9" x14ac:dyDescent="0.2">
      <c r="A9763" s="518" t="s">
        <v>258</v>
      </c>
      <c r="B9763" s="518">
        <v>556936</v>
      </c>
      <c r="C9763" s="518" t="s">
        <v>2660</v>
      </c>
      <c r="D9763" s="518" t="s">
        <v>5693</v>
      </c>
      <c r="E9763" s="859">
        <v>35</v>
      </c>
      <c r="F9763" s="859">
        <v>0</v>
      </c>
      <c r="G9763" s="518" t="s">
        <v>128</v>
      </c>
      <c r="H9763" s="518" t="s">
        <v>258</v>
      </c>
      <c r="I9763" s="518">
        <v>556936</v>
      </c>
    </row>
    <row r="9764" spans="1:9" x14ac:dyDescent="0.2">
      <c r="A9764" s="518" t="s">
        <v>258</v>
      </c>
      <c r="B9764" s="518">
        <v>556944</v>
      </c>
      <c r="C9764" s="518" t="s">
        <v>2660</v>
      </c>
      <c r="D9764" s="518" t="s">
        <v>5730</v>
      </c>
      <c r="E9764" s="859">
        <v>35</v>
      </c>
      <c r="F9764" s="859">
        <v>0</v>
      </c>
      <c r="G9764" s="518" t="s">
        <v>128</v>
      </c>
      <c r="H9764" s="518" t="s">
        <v>258</v>
      </c>
      <c r="I9764" s="518">
        <v>556944</v>
      </c>
    </row>
    <row r="9765" spans="1:9" x14ac:dyDescent="0.2">
      <c r="A9765" s="518" t="s">
        <v>258</v>
      </c>
      <c r="B9765" s="518">
        <v>556951</v>
      </c>
      <c r="C9765" s="518" t="s">
        <v>2660</v>
      </c>
      <c r="D9765" s="518" t="s">
        <v>6964</v>
      </c>
      <c r="E9765" s="859">
        <v>35</v>
      </c>
      <c r="F9765" s="859">
        <v>0</v>
      </c>
      <c r="G9765" s="518" t="s">
        <v>128</v>
      </c>
      <c r="H9765" s="518" t="s">
        <v>258</v>
      </c>
      <c r="I9765" s="518">
        <v>556951</v>
      </c>
    </row>
    <row r="9766" spans="1:9" x14ac:dyDescent="0.2">
      <c r="A9766" s="518" t="s">
        <v>258</v>
      </c>
      <c r="B9766" s="518">
        <v>556969</v>
      </c>
      <c r="C9766" s="518" t="s">
        <v>2660</v>
      </c>
      <c r="D9766" s="518" t="s">
        <v>5731</v>
      </c>
      <c r="E9766" s="859">
        <v>35</v>
      </c>
      <c r="F9766" s="859">
        <v>0</v>
      </c>
      <c r="G9766" s="518" t="s">
        <v>128</v>
      </c>
      <c r="H9766" s="518" t="s">
        <v>258</v>
      </c>
      <c r="I9766" s="518">
        <v>556969</v>
      </c>
    </row>
    <row r="9767" spans="1:9" x14ac:dyDescent="0.2">
      <c r="A9767" s="518" t="s">
        <v>258</v>
      </c>
      <c r="B9767" s="518">
        <v>556977</v>
      </c>
      <c r="C9767" s="518" t="s">
        <v>2660</v>
      </c>
      <c r="D9767" s="518" t="s">
        <v>5732</v>
      </c>
      <c r="E9767" s="859">
        <v>31</v>
      </c>
      <c r="F9767" s="859">
        <v>0</v>
      </c>
      <c r="G9767" s="518" t="s">
        <v>128</v>
      </c>
      <c r="H9767" s="518" t="s">
        <v>258</v>
      </c>
      <c r="I9767" s="518">
        <v>556977</v>
      </c>
    </row>
    <row r="9768" spans="1:9" x14ac:dyDescent="0.2">
      <c r="A9768" s="518" t="s">
        <v>258</v>
      </c>
      <c r="B9768" s="518">
        <v>556985</v>
      </c>
      <c r="C9768" s="518" t="s">
        <v>2660</v>
      </c>
      <c r="D9768" s="518" t="s">
        <v>5733</v>
      </c>
      <c r="E9768" s="859">
        <v>35</v>
      </c>
      <c r="F9768" s="859">
        <v>0</v>
      </c>
      <c r="G9768" s="518" t="s">
        <v>128</v>
      </c>
      <c r="H9768" s="518" t="s">
        <v>258</v>
      </c>
      <c r="I9768" s="518">
        <v>556985</v>
      </c>
    </row>
    <row r="9769" spans="1:9" x14ac:dyDescent="0.2">
      <c r="A9769" s="518" t="s">
        <v>258</v>
      </c>
      <c r="B9769" s="518">
        <v>556993</v>
      </c>
      <c r="C9769" s="518" t="s">
        <v>2660</v>
      </c>
      <c r="D9769" s="518" t="s">
        <v>5734</v>
      </c>
      <c r="E9769" s="859">
        <v>35</v>
      </c>
      <c r="F9769" s="859">
        <v>0</v>
      </c>
      <c r="G9769" s="518" t="s">
        <v>128</v>
      </c>
      <c r="H9769" s="518" t="s">
        <v>258</v>
      </c>
      <c r="I9769" s="518">
        <v>556993</v>
      </c>
    </row>
    <row r="9770" spans="1:9" x14ac:dyDescent="0.2">
      <c r="A9770" s="518" t="s">
        <v>179</v>
      </c>
      <c r="B9770" s="518">
        <v>557017</v>
      </c>
      <c r="C9770" s="518" t="s">
        <v>2660</v>
      </c>
      <c r="D9770" s="518" t="s">
        <v>6965</v>
      </c>
      <c r="E9770" s="859">
        <v>25</v>
      </c>
      <c r="F9770" s="859">
        <v>0</v>
      </c>
      <c r="G9770" s="518" t="s">
        <v>128</v>
      </c>
      <c r="H9770" s="518" t="s">
        <v>179</v>
      </c>
      <c r="I9770" s="518">
        <v>557017</v>
      </c>
    </row>
    <row r="9771" spans="1:9" x14ac:dyDescent="0.2">
      <c r="A9771" s="518" t="s">
        <v>179</v>
      </c>
      <c r="B9771" s="518">
        <v>557025</v>
      </c>
      <c r="C9771" s="518" t="s">
        <v>2660</v>
      </c>
      <c r="D9771" s="518" t="s">
        <v>6966</v>
      </c>
      <c r="E9771" s="859">
        <v>28</v>
      </c>
      <c r="F9771" s="859">
        <v>0</v>
      </c>
      <c r="G9771" s="518" t="s">
        <v>128</v>
      </c>
      <c r="H9771" s="518" t="s">
        <v>179</v>
      </c>
      <c r="I9771" s="518">
        <v>557025</v>
      </c>
    </row>
    <row r="9772" spans="1:9" x14ac:dyDescent="0.2">
      <c r="A9772" s="518" t="s">
        <v>256</v>
      </c>
      <c r="B9772" s="518">
        <v>557033</v>
      </c>
      <c r="C9772" s="518" t="s">
        <v>2660</v>
      </c>
      <c r="D9772" s="518" t="s">
        <v>5735</v>
      </c>
      <c r="E9772" s="859">
        <v>26</v>
      </c>
      <c r="F9772" s="859">
        <v>0</v>
      </c>
      <c r="G9772" s="518" t="s">
        <v>128</v>
      </c>
      <c r="H9772" s="518" t="s">
        <v>256</v>
      </c>
      <c r="I9772" s="518">
        <v>557033</v>
      </c>
    </row>
    <row r="9773" spans="1:9" x14ac:dyDescent="0.2">
      <c r="A9773" s="518" t="s">
        <v>256</v>
      </c>
      <c r="B9773" s="518">
        <v>557041</v>
      </c>
      <c r="C9773" s="518" t="s">
        <v>2660</v>
      </c>
      <c r="D9773" s="518" t="s">
        <v>5736</v>
      </c>
      <c r="E9773" s="859">
        <v>22</v>
      </c>
      <c r="F9773" s="859">
        <v>0</v>
      </c>
      <c r="G9773" s="518" t="s">
        <v>128</v>
      </c>
      <c r="H9773" s="518" t="s">
        <v>256</v>
      </c>
      <c r="I9773" s="518">
        <v>557041</v>
      </c>
    </row>
    <row r="9774" spans="1:9" x14ac:dyDescent="0.2">
      <c r="A9774" s="518" t="s">
        <v>256</v>
      </c>
      <c r="B9774" s="518">
        <v>557058</v>
      </c>
      <c r="C9774" s="518" t="s">
        <v>2660</v>
      </c>
      <c r="D9774" s="518" t="s">
        <v>5737</v>
      </c>
      <c r="E9774" s="859">
        <v>33</v>
      </c>
      <c r="F9774" s="859">
        <v>23</v>
      </c>
      <c r="G9774" s="518" t="s">
        <v>128</v>
      </c>
      <c r="H9774" s="518" t="s">
        <v>256</v>
      </c>
      <c r="I9774" s="518">
        <v>557058</v>
      </c>
    </row>
    <row r="9775" spans="1:9" x14ac:dyDescent="0.2">
      <c r="A9775" s="518" t="s">
        <v>180</v>
      </c>
      <c r="B9775" s="518">
        <v>557082</v>
      </c>
      <c r="C9775" s="518" t="s">
        <v>2660</v>
      </c>
      <c r="D9775" s="518" t="s">
        <v>5837</v>
      </c>
      <c r="E9775" s="859">
        <v>33</v>
      </c>
      <c r="F9775" s="859">
        <v>0</v>
      </c>
      <c r="G9775" s="518" t="s">
        <v>128</v>
      </c>
      <c r="H9775" s="518" t="s">
        <v>180</v>
      </c>
      <c r="I9775" s="518">
        <v>557082</v>
      </c>
    </row>
    <row r="9776" spans="1:9" x14ac:dyDescent="0.2">
      <c r="A9776" s="518" t="s">
        <v>180</v>
      </c>
      <c r="B9776" s="518">
        <v>557090</v>
      </c>
      <c r="C9776" s="518" t="s">
        <v>2660</v>
      </c>
      <c r="D9776" s="518" t="s">
        <v>5838</v>
      </c>
      <c r="E9776" s="859">
        <v>25</v>
      </c>
      <c r="F9776" s="859">
        <v>0</v>
      </c>
      <c r="G9776" s="518" t="s">
        <v>128</v>
      </c>
      <c r="H9776" s="518" t="s">
        <v>180</v>
      </c>
      <c r="I9776" s="518">
        <v>557090</v>
      </c>
    </row>
    <row r="9777" spans="1:9" x14ac:dyDescent="0.2">
      <c r="A9777" s="518" t="s">
        <v>180</v>
      </c>
      <c r="B9777" s="518">
        <v>557108</v>
      </c>
      <c r="C9777" s="518" t="s">
        <v>2660</v>
      </c>
      <c r="D9777" s="518" t="s">
        <v>5839</v>
      </c>
      <c r="E9777" s="859">
        <v>21</v>
      </c>
      <c r="F9777" s="859">
        <v>0</v>
      </c>
      <c r="G9777" s="518" t="s">
        <v>128</v>
      </c>
      <c r="H9777" s="518" t="s">
        <v>180</v>
      </c>
      <c r="I9777" s="518">
        <v>557108</v>
      </c>
    </row>
    <row r="9778" spans="1:9" x14ac:dyDescent="0.2">
      <c r="A9778" s="518" t="s">
        <v>256</v>
      </c>
      <c r="B9778" s="518">
        <v>557116</v>
      </c>
      <c r="C9778" s="518" t="s">
        <v>2660</v>
      </c>
      <c r="D9778" s="518" t="s">
        <v>5438</v>
      </c>
      <c r="E9778" s="859">
        <v>32</v>
      </c>
      <c r="F9778" s="859">
        <v>0</v>
      </c>
      <c r="G9778" s="518" t="s">
        <v>128</v>
      </c>
      <c r="H9778" s="518" t="s">
        <v>256</v>
      </c>
      <c r="I9778" s="518">
        <v>557116</v>
      </c>
    </row>
    <row r="9779" spans="1:9" x14ac:dyDescent="0.2">
      <c r="A9779" s="518" t="s">
        <v>256</v>
      </c>
      <c r="B9779" s="518">
        <v>557124</v>
      </c>
      <c r="C9779" s="518" t="s">
        <v>2660</v>
      </c>
      <c r="D9779" s="518" t="s">
        <v>5439</v>
      </c>
      <c r="E9779" s="859">
        <v>31</v>
      </c>
      <c r="F9779" s="859">
        <v>0</v>
      </c>
      <c r="G9779" s="518" t="s">
        <v>128</v>
      </c>
      <c r="H9779" s="518" t="s">
        <v>256</v>
      </c>
      <c r="I9779" s="518">
        <v>557124</v>
      </c>
    </row>
    <row r="9780" spans="1:9" x14ac:dyDescent="0.2">
      <c r="A9780" s="518" t="s">
        <v>256</v>
      </c>
      <c r="B9780" s="518">
        <v>557132</v>
      </c>
      <c r="C9780" s="518" t="s">
        <v>2660</v>
      </c>
      <c r="D9780" s="518" t="s">
        <v>5840</v>
      </c>
      <c r="E9780" s="859">
        <v>28</v>
      </c>
      <c r="F9780" s="859">
        <v>0</v>
      </c>
      <c r="G9780" s="518" t="s">
        <v>128</v>
      </c>
      <c r="H9780" s="518" t="s">
        <v>256</v>
      </c>
      <c r="I9780" s="518">
        <v>557132</v>
      </c>
    </row>
    <row r="9781" spans="1:9" x14ac:dyDescent="0.2">
      <c r="A9781" s="518" t="s">
        <v>256</v>
      </c>
      <c r="B9781" s="518">
        <v>557140</v>
      </c>
      <c r="C9781" s="518" t="s">
        <v>2660</v>
      </c>
      <c r="D9781" s="518" t="s">
        <v>5841</v>
      </c>
      <c r="E9781" s="859">
        <v>35</v>
      </c>
      <c r="F9781" s="859">
        <v>0</v>
      </c>
      <c r="G9781" s="518" t="s">
        <v>128</v>
      </c>
      <c r="H9781" s="518" t="s">
        <v>256</v>
      </c>
      <c r="I9781" s="518">
        <v>557140</v>
      </c>
    </row>
    <row r="9782" spans="1:9" x14ac:dyDescent="0.2">
      <c r="A9782" s="518" t="s">
        <v>256</v>
      </c>
      <c r="B9782" s="518">
        <v>557157</v>
      </c>
      <c r="C9782" s="518" t="s">
        <v>2660</v>
      </c>
      <c r="D9782" s="518" t="s">
        <v>5842</v>
      </c>
      <c r="E9782" s="859">
        <v>34</v>
      </c>
      <c r="F9782" s="859">
        <v>0</v>
      </c>
      <c r="G9782" s="518" t="s">
        <v>128</v>
      </c>
      <c r="H9782" s="518" t="s">
        <v>256</v>
      </c>
      <c r="I9782" s="518">
        <v>557157</v>
      </c>
    </row>
    <row r="9783" spans="1:9" x14ac:dyDescent="0.2">
      <c r="A9783" s="518" t="s">
        <v>256</v>
      </c>
      <c r="B9783" s="518">
        <v>557165</v>
      </c>
      <c r="C9783" s="518" t="s">
        <v>2660</v>
      </c>
      <c r="D9783" s="518" t="s">
        <v>5843</v>
      </c>
      <c r="E9783" s="859">
        <v>31</v>
      </c>
      <c r="F9783" s="859">
        <v>0</v>
      </c>
      <c r="G9783" s="518" t="s">
        <v>128</v>
      </c>
      <c r="H9783" s="518" t="s">
        <v>256</v>
      </c>
      <c r="I9783" s="518">
        <v>557165</v>
      </c>
    </row>
    <row r="9784" spans="1:9" x14ac:dyDescent="0.2">
      <c r="A9784" s="518" t="s">
        <v>256</v>
      </c>
      <c r="B9784" s="518">
        <v>557173</v>
      </c>
      <c r="C9784" s="518" t="s">
        <v>2660</v>
      </c>
      <c r="D9784" s="518" t="s">
        <v>5844</v>
      </c>
      <c r="E9784" s="859">
        <v>27</v>
      </c>
      <c r="F9784" s="859">
        <v>0</v>
      </c>
      <c r="G9784" s="518" t="s">
        <v>128</v>
      </c>
      <c r="H9784" s="518" t="s">
        <v>256</v>
      </c>
      <c r="I9784" s="518">
        <v>557173</v>
      </c>
    </row>
    <row r="9785" spans="1:9" x14ac:dyDescent="0.2">
      <c r="A9785" s="518" t="s">
        <v>256</v>
      </c>
      <c r="B9785" s="518">
        <v>557181</v>
      </c>
      <c r="C9785" s="518" t="s">
        <v>2660</v>
      </c>
      <c r="D9785" s="518" t="s">
        <v>5845</v>
      </c>
      <c r="E9785" s="859">
        <v>35</v>
      </c>
      <c r="F9785" s="859">
        <v>0</v>
      </c>
      <c r="G9785" s="518" t="s">
        <v>128</v>
      </c>
      <c r="H9785" s="518" t="s">
        <v>256</v>
      </c>
      <c r="I9785" s="518">
        <v>557181</v>
      </c>
    </row>
    <row r="9786" spans="1:9" x14ac:dyDescent="0.2">
      <c r="A9786" s="518" t="s">
        <v>256</v>
      </c>
      <c r="B9786" s="518">
        <v>557199</v>
      </c>
      <c r="C9786" s="518" t="s">
        <v>2660</v>
      </c>
      <c r="D9786" s="518" t="s">
        <v>5846</v>
      </c>
      <c r="E9786" s="859">
        <v>28</v>
      </c>
      <c r="F9786" s="859">
        <v>0</v>
      </c>
      <c r="G9786" s="518" t="s">
        <v>128</v>
      </c>
      <c r="H9786" s="518" t="s">
        <v>256</v>
      </c>
      <c r="I9786" s="518">
        <v>557199</v>
      </c>
    </row>
    <row r="9787" spans="1:9" x14ac:dyDescent="0.2">
      <c r="A9787" s="518" t="s">
        <v>321</v>
      </c>
      <c r="B9787" s="518">
        <v>557207</v>
      </c>
      <c r="C9787" s="518" t="s">
        <v>2660</v>
      </c>
      <c r="D9787" s="518" t="s">
        <v>5847</v>
      </c>
      <c r="E9787" s="859">
        <v>35</v>
      </c>
      <c r="F9787" s="859">
        <v>0</v>
      </c>
      <c r="G9787" s="518" t="s">
        <v>128</v>
      </c>
      <c r="H9787" s="518" t="s">
        <v>321</v>
      </c>
      <c r="I9787" s="518">
        <v>557207</v>
      </c>
    </row>
    <row r="9788" spans="1:9" x14ac:dyDescent="0.2">
      <c r="A9788" s="518" t="s">
        <v>321</v>
      </c>
      <c r="B9788" s="518">
        <v>557215</v>
      </c>
      <c r="C9788" s="518" t="s">
        <v>2660</v>
      </c>
      <c r="D9788" s="518" t="s">
        <v>5848</v>
      </c>
      <c r="E9788" s="859">
        <v>27</v>
      </c>
      <c r="F9788" s="859">
        <v>0</v>
      </c>
      <c r="G9788" s="518" t="s">
        <v>128</v>
      </c>
      <c r="H9788" s="518" t="s">
        <v>321</v>
      </c>
      <c r="I9788" s="518">
        <v>557215</v>
      </c>
    </row>
    <row r="9789" spans="1:9" x14ac:dyDescent="0.2">
      <c r="A9789" s="518" t="s">
        <v>321</v>
      </c>
      <c r="B9789" s="518">
        <v>557223</v>
      </c>
      <c r="C9789" s="518" t="s">
        <v>2660</v>
      </c>
      <c r="D9789" s="518" t="s">
        <v>5849</v>
      </c>
      <c r="E9789" s="859">
        <v>26</v>
      </c>
      <c r="F9789" s="859">
        <v>0</v>
      </c>
      <c r="G9789" s="518" t="s">
        <v>128</v>
      </c>
      <c r="H9789" s="518" t="s">
        <v>321</v>
      </c>
      <c r="I9789" s="518">
        <v>557223</v>
      </c>
    </row>
    <row r="9790" spans="1:9" x14ac:dyDescent="0.2">
      <c r="A9790" s="518" t="s">
        <v>179</v>
      </c>
      <c r="B9790" s="518">
        <v>557231</v>
      </c>
      <c r="C9790" s="518" t="s">
        <v>2660</v>
      </c>
      <c r="D9790" s="518" t="s">
        <v>5850</v>
      </c>
      <c r="E9790" s="859">
        <v>34</v>
      </c>
      <c r="F9790" s="859">
        <v>34</v>
      </c>
      <c r="G9790" s="518" t="s">
        <v>128</v>
      </c>
      <c r="H9790" s="518" t="s">
        <v>179</v>
      </c>
      <c r="I9790" s="518">
        <v>557231</v>
      </c>
    </row>
    <row r="9791" spans="1:9" x14ac:dyDescent="0.2">
      <c r="A9791" s="518" t="s">
        <v>179</v>
      </c>
      <c r="B9791" s="518">
        <v>557249</v>
      </c>
      <c r="C9791" s="518" t="s">
        <v>2660</v>
      </c>
      <c r="D9791" s="518" t="s">
        <v>5851</v>
      </c>
      <c r="E9791" s="859">
        <v>33</v>
      </c>
      <c r="F9791" s="859">
        <v>29</v>
      </c>
      <c r="G9791" s="518" t="s">
        <v>128</v>
      </c>
      <c r="H9791" s="518" t="s">
        <v>179</v>
      </c>
      <c r="I9791" s="518">
        <v>557249</v>
      </c>
    </row>
    <row r="9792" spans="1:9" x14ac:dyDescent="0.2">
      <c r="A9792" s="518" t="s">
        <v>288</v>
      </c>
      <c r="B9792" s="518">
        <v>557256</v>
      </c>
      <c r="C9792" s="518" t="s">
        <v>2660</v>
      </c>
      <c r="D9792" s="518" t="s">
        <v>5938</v>
      </c>
      <c r="E9792" s="859">
        <v>30</v>
      </c>
      <c r="F9792" s="859">
        <v>30</v>
      </c>
      <c r="G9792" s="518" t="s">
        <v>128</v>
      </c>
      <c r="H9792" s="518" t="s">
        <v>288</v>
      </c>
      <c r="I9792" s="518">
        <v>557256</v>
      </c>
    </row>
    <row r="9793" spans="1:9" x14ac:dyDescent="0.2">
      <c r="A9793" s="518" t="s">
        <v>288</v>
      </c>
      <c r="B9793" s="518">
        <v>557264</v>
      </c>
      <c r="C9793" s="518" t="s">
        <v>2660</v>
      </c>
      <c r="D9793" s="518" t="s">
        <v>5939</v>
      </c>
      <c r="E9793" s="859">
        <v>35</v>
      </c>
      <c r="F9793" s="859">
        <v>35</v>
      </c>
      <c r="G9793" s="518" t="s">
        <v>128</v>
      </c>
      <c r="H9793" s="518" t="s">
        <v>288</v>
      </c>
      <c r="I9793" s="518">
        <v>557264</v>
      </c>
    </row>
    <row r="9794" spans="1:9" x14ac:dyDescent="0.2">
      <c r="A9794" s="518" t="s">
        <v>349</v>
      </c>
      <c r="B9794" s="518">
        <v>557306</v>
      </c>
      <c r="C9794" s="518" t="s">
        <v>2660</v>
      </c>
      <c r="D9794" s="518" t="s">
        <v>5940</v>
      </c>
      <c r="E9794" s="859">
        <v>31</v>
      </c>
      <c r="F9794" s="859">
        <v>31</v>
      </c>
      <c r="G9794" s="518" t="s">
        <v>128</v>
      </c>
      <c r="H9794" s="518" t="s">
        <v>349</v>
      </c>
      <c r="I9794" s="518">
        <v>557306</v>
      </c>
    </row>
    <row r="9795" spans="1:9" x14ac:dyDescent="0.2">
      <c r="A9795" s="518" t="s">
        <v>349</v>
      </c>
      <c r="B9795" s="518">
        <v>557314</v>
      </c>
      <c r="C9795" s="518" t="s">
        <v>2660</v>
      </c>
      <c r="D9795" s="518" t="s">
        <v>5941</v>
      </c>
      <c r="E9795" s="859">
        <v>34</v>
      </c>
      <c r="F9795" s="859">
        <v>34</v>
      </c>
      <c r="G9795" s="518" t="s">
        <v>128</v>
      </c>
      <c r="H9795" s="518" t="s">
        <v>349</v>
      </c>
      <c r="I9795" s="518">
        <v>557314</v>
      </c>
    </row>
    <row r="9796" spans="1:9" x14ac:dyDescent="0.2">
      <c r="A9796" s="518" t="s">
        <v>349</v>
      </c>
      <c r="B9796" s="518">
        <v>557322</v>
      </c>
      <c r="C9796" s="518" t="s">
        <v>2660</v>
      </c>
      <c r="D9796" s="518" t="s">
        <v>5942</v>
      </c>
      <c r="E9796" s="859">
        <v>33</v>
      </c>
      <c r="F9796" s="859">
        <v>32</v>
      </c>
      <c r="G9796" s="518" t="s">
        <v>128</v>
      </c>
      <c r="H9796" s="518" t="s">
        <v>349</v>
      </c>
      <c r="I9796" s="518">
        <v>557322</v>
      </c>
    </row>
    <row r="9797" spans="1:9" x14ac:dyDescent="0.2">
      <c r="A9797" s="518" t="s">
        <v>349</v>
      </c>
      <c r="B9797" s="518">
        <v>557330</v>
      </c>
      <c r="C9797" s="518" t="s">
        <v>2660</v>
      </c>
      <c r="D9797" s="518" t="s">
        <v>5943</v>
      </c>
      <c r="E9797" s="859">
        <v>34</v>
      </c>
      <c r="F9797" s="859">
        <v>34</v>
      </c>
      <c r="G9797" s="518" t="s">
        <v>128</v>
      </c>
      <c r="H9797" s="518" t="s">
        <v>349</v>
      </c>
      <c r="I9797" s="518">
        <v>557330</v>
      </c>
    </row>
    <row r="9798" spans="1:9" x14ac:dyDescent="0.2">
      <c r="A9798" s="518" t="s">
        <v>349</v>
      </c>
      <c r="B9798" s="518">
        <v>557348</v>
      </c>
      <c r="C9798" s="518" t="s">
        <v>2660</v>
      </c>
      <c r="D9798" s="518" t="s">
        <v>5944</v>
      </c>
      <c r="E9798" s="859">
        <v>34</v>
      </c>
      <c r="F9798" s="859">
        <v>34</v>
      </c>
      <c r="G9798" s="518" t="s">
        <v>128</v>
      </c>
      <c r="H9798" s="518" t="s">
        <v>349</v>
      </c>
      <c r="I9798" s="518">
        <v>557348</v>
      </c>
    </row>
    <row r="9799" spans="1:9" x14ac:dyDescent="0.2">
      <c r="A9799" s="518" t="s">
        <v>349</v>
      </c>
      <c r="B9799" s="518">
        <v>557355</v>
      </c>
      <c r="C9799" s="518" t="s">
        <v>2660</v>
      </c>
      <c r="D9799" s="518" t="s">
        <v>5945</v>
      </c>
      <c r="E9799" s="859">
        <v>36</v>
      </c>
      <c r="F9799" s="859">
        <v>36</v>
      </c>
      <c r="G9799" s="518" t="s">
        <v>128</v>
      </c>
      <c r="H9799" s="518" t="s">
        <v>349</v>
      </c>
      <c r="I9799" s="518">
        <v>557355</v>
      </c>
    </row>
    <row r="9800" spans="1:9" x14ac:dyDescent="0.2">
      <c r="A9800" s="518" t="s">
        <v>349</v>
      </c>
      <c r="B9800" s="518">
        <v>557363</v>
      </c>
      <c r="C9800" s="518" t="s">
        <v>2660</v>
      </c>
      <c r="D9800" s="518" t="s">
        <v>5946</v>
      </c>
      <c r="E9800" s="859">
        <v>27</v>
      </c>
      <c r="F9800" s="859">
        <v>27</v>
      </c>
      <c r="G9800" s="518" t="s">
        <v>128</v>
      </c>
      <c r="H9800" s="518" t="s">
        <v>349</v>
      </c>
      <c r="I9800" s="518">
        <v>557363</v>
      </c>
    </row>
    <row r="9801" spans="1:9" x14ac:dyDescent="0.2">
      <c r="A9801" s="518" t="s">
        <v>349</v>
      </c>
      <c r="B9801" s="518">
        <v>557371</v>
      </c>
      <c r="C9801" s="518" t="s">
        <v>2660</v>
      </c>
      <c r="D9801" s="518" t="s">
        <v>5947</v>
      </c>
      <c r="E9801" s="859">
        <v>31</v>
      </c>
      <c r="F9801" s="859">
        <v>31</v>
      </c>
      <c r="G9801" s="518" t="s">
        <v>128</v>
      </c>
      <c r="H9801" s="518" t="s">
        <v>349</v>
      </c>
      <c r="I9801" s="518">
        <v>557371</v>
      </c>
    </row>
    <row r="9802" spans="1:9" x14ac:dyDescent="0.2">
      <c r="A9802" s="518" t="s">
        <v>349</v>
      </c>
      <c r="B9802" s="518">
        <v>557389</v>
      </c>
      <c r="C9802" s="518" t="s">
        <v>2660</v>
      </c>
      <c r="D9802" s="518" t="s">
        <v>5948</v>
      </c>
      <c r="E9802" s="859">
        <v>30</v>
      </c>
      <c r="F9802" s="859">
        <v>30</v>
      </c>
      <c r="G9802" s="518" t="s">
        <v>128</v>
      </c>
      <c r="H9802" s="518" t="s">
        <v>349</v>
      </c>
      <c r="I9802" s="518">
        <v>557389</v>
      </c>
    </row>
    <row r="9803" spans="1:9" x14ac:dyDescent="0.2">
      <c r="A9803" s="518" t="s">
        <v>349</v>
      </c>
      <c r="B9803" s="518">
        <v>557397</v>
      </c>
      <c r="C9803" s="518" t="s">
        <v>2660</v>
      </c>
      <c r="D9803" s="518" t="s">
        <v>5949</v>
      </c>
      <c r="E9803" s="859">
        <v>33</v>
      </c>
      <c r="F9803" s="859">
        <v>33</v>
      </c>
      <c r="G9803" s="518" t="s">
        <v>128</v>
      </c>
      <c r="H9803" s="518" t="s">
        <v>349</v>
      </c>
      <c r="I9803" s="518">
        <v>557397</v>
      </c>
    </row>
    <row r="9804" spans="1:9" x14ac:dyDescent="0.2">
      <c r="A9804" s="518" t="s">
        <v>349</v>
      </c>
      <c r="B9804" s="518">
        <v>557405</v>
      </c>
      <c r="C9804" s="518" t="s">
        <v>2660</v>
      </c>
      <c r="D9804" s="518" t="s">
        <v>5950</v>
      </c>
      <c r="E9804" s="859">
        <v>35</v>
      </c>
      <c r="F9804" s="859">
        <v>35</v>
      </c>
      <c r="G9804" s="518" t="s">
        <v>128</v>
      </c>
      <c r="H9804" s="518" t="s">
        <v>349</v>
      </c>
      <c r="I9804" s="518">
        <v>557405</v>
      </c>
    </row>
    <row r="9805" spans="1:9" x14ac:dyDescent="0.2">
      <c r="A9805" s="518" t="s">
        <v>158</v>
      </c>
      <c r="B9805" s="518">
        <v>557439</v>
      </c>
      <c r="C9805" s="518" t="s">
        <v>2660</v>
      </c>
      <c r="D9805" s="518" t="s">
        <v>6967</v>
      </c>
      <c r="E9805" s="859">
        <v>23</v>
      </c>
      <c r="F9805" s="859">
        <v>0</v>
      </c>
      <c r="G9805" s="518" t="s">
        <v>128</v>
      </c>
      <c r="H9805" s="518" t="s">
        <v>158</v>
      </c>
      <c r="I9805" s="518">
        <v>557439</v>
      </c>
    </row>
    <row r="9806" spans="1:9" x14ac:dyDescent="0.2">
      <c r="A9806" s="518" t="s">
        <v>158</v>
      </c>
      <c r="B9806" s="518">
        <v>557462</v>
      </c>
      <c r="C9806" s="518" t="s">
        <v>2660</v>
      </c>
      <c r="D9806" s="518" t="s">
        <v>6772</v>
      </c>
      <c r="E9806" s="859">
        <v>22</v>
      </c>
      <c r="F9806" s="859">
        <v>0</v>
      </c>
      <c r="G9806" s="518" t="s">
        <v>128</v>
      </c>
      <c r="H9806" s="518" t="s">
        <v>158</v>
      </c>
      <c r="I9806" s="518">
        <v>557462</v>
      </c>
    </row>
    <row r="9807" spans="1:9" x14ac:dyDescent="0.2">
      <c r="A9807" s="518" t="s">
        <v>349</v>
      </c>
      <c r="B9807" s="518">
        <v>557470</v>
      </c>
      <c r="C9807" s="518" t="s">
        <v>2660</v>
      </c>
      <c r="D9807" s="518" t="s">
        <v>5983</v>
      </c>
      <c r="E9807" s="859">
        <v>36</v>
      </c>
      <c r="F9807" s="859">
        <v>36</v>
      </c>
      <c r="G9807" s="518" t="s">
        <v>128</v>
      </c>
      <c r="H9807" s="518" t="s">
        <v>349</v>
      </c>
      <c r="I9807" s="518">
        <v>557470</v>
      </c>
    </row>
    <row r="9808" spans="1:9" x14ac:dyDescent="0.2">
      <c r="A9808" s="518" t="s">
        <v>349</v>
      </c>
      <c r="B9808" s="518">
        <v>557488</v>
      </c>
      <c r="C9808" s="518" t="s">
        <v>2660</v>
      </c>
      <c r="D9808" s="518" t="s">
        <v>5984</v>
      </c>
      <c r="E9808" s="859">
        <v>36</v>
      </c>
      <c r="F9808" s="859">
        <v>36</v>
      </c>
      <c r="G9808" s="518" t="s">
        <v>128</v>
      </c>
      <c r="H9808" s="518" t="s">
        <v>349</v>
      </c>
      <c r="I9808" s="518">
        <v>557488</v>
      </c>
    </row>
    <row r="9809" spans="1:9" x14ac:dyDescent="0.2">
      <c r="A9809" s="518" t="s">
        <v>146</v>
      </c>
      <c r="B9809" s="518">
        <v>557496</v>
      </c>
      <c r="C9809" s="518" t="s">
        <v>2660</v>
      </c>
      <c r="D9809" s="518" t="s">
        <v>5985</v>
      </c>
      <c r="E9809" s="859">
        <v>35</v>
      </c>
      <c r="F9809" s="859">
        <v>0</v>
      </c>
      <c r="G9809" s="518" t="s">
        <v>128</v>
      </c>
      <c r="H9809" s="518" t="s">
        <v>146</v>
      </c>
      <c r="I9809" s="518">
        <v>557496</v>
      </c>
    </row>
    <row r="9810" spans="1:9" x14ac:dyDescent="0.2">
      <c r="A9810" s="518" t="s">
        <v>146</v>
      </c>
      <c r="B9810" s="518">
        <v>557504</v>
      </c>
      <c r="C9810" s="518" t="s">
        <v>2660</v>
      </c>
      <c r="D9810" s="518" t="s">
        <v>6968</v>
      </c>
      <c r="E9810" s="859">
        <v>35</v>
      </c>
      <c r="F9810" s="859">
        <v>0</v>
      </c>
      <c r="G9810" s="518" t="s">
        <v>128</v>
      </c>
      <c r="H9810" s="518" t="s">
        <v>146</v>
      </c>
      <c r="I9810" s="518">
        <v>557504</v>
      </c>
    </row>
    <row r="9811" spans="1:9" x14ac:dyDescent="0.2">
      <c r="A9811" s="518" t="s">
        <v>146</v>
      </c>
      <c r="B9811" s="518">
        <v>557512</v>
      </c>
      <c r="C9811" s="518" t="s">
        <v>2660</v>
      </c>
      <c r="D9811" s="518" t="s">
        <v>6029</v>
      </c>
      <c r="E9811" s="859">
        <v>35</v>
      </c>
      <c r="F9811" s="859">
        <v>0</v>
      </c>
      <c r="G9811" s="518" t="s">
        <v>128</v>
      </c>
      <c r="H9811" s="518" t="s">
        <v>146</v>
      </c>
      <c r="I9811" s="518">
        <v>557512</v>
      </c>
    </row>
    <row r="9812" spans="1:9" x14ac:dyDescent="0.2">
      <c r="A9812" s="518" t="s">
        <v>350</v>
      </c>
      <c r="B9812" s="518">
        <v>557595</v>
      </c>
      <c r="C9812" s="518" t="s">
        <v>2660</v>
      </c>
      <c r="D9812" s="518" t="s">
        <v>9399</v>
      </c>
      <c r="E9812" s="859">
        <v>30</v>
      </c>
      <c r="F9812" s="859">
        <v>0</v>
      </c>
      <c r="G9812" s="518" t="s">
        <v>128</v>
      </c>
      <c r="H9812" s="518" t="s">
        <v>350</v>
      </c>
      <c r="I9812" s="518">
        <v>557595</v>
      </c>
    </row>
    <row r="9813" spans="1:9" x14ac:dyDescent="0.2">
      <c r="A9813" s="518" t="s">
        <v>292</v>
      </c>
      <c r="B9813" s="518">
        <v>557603</v>
      </c>
      <c r="C9813" s="518" t="s">
        <v>2660</v>
      </c>
      <c r="D9813" s="518" t="s">
        <v>6030</v>
      </c>
      <c r="E9813" s="859">
        <v>31</v>
      </c>
      <c r="F9813" s="859">
        <v>0</v>
      </c>
      <c r="G9813" s="518" t="s">
        <v>128</v>
      </c>
      <c r="H9813" s="518" t="s">
        <v>292</v>
      </c>
      <c r="I9813" s="518">
        <v>557603</v>
      </c>
    </row>
    <row r="9814" spans="1:9" x14ac:dyDescent="0.2">
      <c r="A9814" s="518" t="s">
        <v>292</v>
      </c>
      <c r="B9814" s="518">
        <v>557611</v>
      </c>
      <c r="C9814" s="518" t="s">
        <v>2660</v>
      </c>
      <c r="D9814" s="518" t="s">
        <v>5270</v>
      </c>
      <c r="E9814" s="859">
        <v>30</v>
      </c>
      <c r="F9814" s="859">
        <v>0</v>
      </c>
      <c r="G9814" s="518" t="s">
        <v>128</v>
      </c>
      <c r="H9814" s="518" t="s">
        <v>292</v>
      </c>
      <c r="I9814" s="518">
        <v>557611</v>
      </c>
    </row>
    <row r="9815" spans="1:9" x14ac:dyDescent="0.2">
      <c r="A9815" s="518" t="s">
        <v>292</v>
      </c>
      <c r="B9815" s="518">
        <v>557629</v>
      </c>
      <c r="C9815" s="518" t="s">
        <v>2660</v>
      </c>
      <c r="D9815" s="518" t="s">
        <v>5271</v>
      </c>
      <c r="E9815" s="859">
        <v>28</v>
      </c>
      <c r="F9815" s="859">
        <v>0</v>
      </c>
      <c r="G9815" s="518" t="s">
        <v>128</v>
      </c>
      <c r="H9815" s="518" t="s">
        <v>292</v>
      </c>
      <c r="I9815" s="518">
        <v>557629</v>
      </c>
    </row>
    <row r="9816" spans="1:9" x14ac:dyDescent="0.2">
      <c r="A9816" s="518" t="s">
        <v>292</v>
      </c>
      <c r="B9816" s="518">
        <v>557637</v>
      </c>
      <c r="C9816" s="518" t="s">
        <v>2660</v>
      </c>
      <c r="D9816" s="518" t="s">
        <v>5272</v>
      </c>
      <c r="E9816" s="859">
        <v>32</v>
      </c>
      <c r="F9816" s="859">
        <v>0</v>
      </c>
      <c r="G9816" s="518" t="s">
        <v>128</v>
      </c>
      <c r="H9816" s="518" t="s">
        <v>292</v>
      </c>
      <c r="I9816" s="518">
        <v>557637</v>
      </c>
    </row>
    <row r="9817" spans="1:9" x14ac:dyDescent="0.2">
      <c r="A9817" s="518" t="s">
        <v>292</v>
      </c>
      <c r="B9817" s="518">
        <v>557645</v>
      </c>
      <c r="C9817" s="518" t="s">
        <v>2660</v>
      </c>
      <c r="D9817" s="518" t="s">
        <v>7085</v>
      </c>
      <c r="E9817" s="859">
        <v>26</v>
      </c>
      <c r="F9817" s="859">
        <v>0</v>
      </c>
      <c r="G9817" s="518" t="s">
        <v>128</v>
      </c>
      <c r="H9817" s="518" t="s">
        <v>292</v>
      </c>
      <c r="I9817" s="518">
        <v>557645</v>
      </c>
    </row>
    <row r="9818" spans="1:9" x14ac:dyDescent="0.2">
      <c r="A9818" s="518" t="s">
        <v>164</v>
      </c>
      <c r="B9818" s="518">
        <v>557652</v>
      </c>
      <c r="C9818" s="518" t="s">
        <v>2660</v>
      </c>
      <c r="D9818" s="518" t="s">
        <v>5273</v>
      </c>
      <c r="E9818" s="859">
        <v>27</v>
      </c>
      <c r="F9818" s="859">
        <v>0</v>
      </c>
      <c r="G9818" s="518" t="s">
        <v>128</v>
      </c>
      <c r="H9818" s="518" t="s">
        <v>164</v>
      </c>
      <c r="I9818" s="518">
        <v>557652</v>
      </c>
    </row>
    <row r="9819" spans="1:9" x14ac:dyDescent="0.2">
      <c r="A9819" s="518" t="s">
        <v>164</v>
      </c>
      <c r="B9819" s="518">
        <v>557660</v>
      </c>
      <c r="C9819" s="518" t="s">
        <v>2660</v>
      </c>
      <c r="D9819" s="518" t="s">
        <v>5274</v>
      </c>
      <c r="E9819" s="859">
        <v>29</v>
      </c>
      <c r="F9819" s="859">
        <v>0</v>
      </c>
      <c r="G9819" s="518" t="s">
        <v>128</v>
      </c>
      <c r="H9819" s="518" t="s">
        <v>164</v>
      </c>
      <c r="I9819" s="518">
        <v>557660</v>
      </c>
    </row>
    <row r="9820" spans="1:9" x14ac:dyDescent="0.2">
      <c r="A9820" s="518" t="s">
        <v>164</v>
      </c>
      <c r="B9820" s="518">
        <v>557678</v>
      </c>
      <c r="C9820" s="518" t="s">
        <v>2660</v>
      </c>
      <c r="D9820" s="518" t="s">
        <v>9400</v>
      </c>
      <c r="E9820" s="859">
        <v>25</v>
      </c>
      <c r="F9820" s="859">
        <v>0</v>
      </c>
      <c r="G9820" s="518" t="s">
        <v>128</v>
      </c>
      <c r="H9820" s="518" t="s">
        <v>164</v>
      </c>
      <c r="I9820" s="518">
        <v>557678</v>
      </c>
    </row>
    <row r="9821" spans="1:9" x14ac:dyDescent="0.2">
      <c r="A9821" s="518" t="s">
        <v>164</v>
      </c>
      <c r="B9821" s="518">
        <v>557686</v>
      </c>
      <c r="C9821" s="518" t="s">
        <v>2660</v>
      </c>
      <c r="D9821" s="518" t="s">
        <v>9401</v>
      </c>
      <c r="E9821" s="859">
        <v>27</v>
      </c>
      <c r="F9821" s="859">
        <v>0</v>
      </c>
      <c r="G9821" s="518" t="s">
        <v>128</v>
      </c>
      <c r="H9821" s="518" t="s">
        <v>164</v>
      </c>
      <c r="I9821" s="518">
        <v>557686</v>
      </c>
    </row>
    <row r="9822" spans="1:9" x14ac:dyDescent="0.2">
      <c r="A9822" s="518" t="s">
        <v>164</v>
      </c>
      <c r="B9822" s="518">
        <v>557694</v>
      </c>
      <c r="C9822" s="518" t="s">
        <v>2660</v>
      </c>
      <c r="D9822" s="518" t="s">
        <v>9402</v>
      </c>
      <c r="E9822" s="859">
        <v>25</v>
      </c>
      <c r="F9822" s="859">
        <v>0</v>
      </c>
      <c r="G9822" s="518" t="s">
        <v>128</v>
      </c>
      <c r="H9822" s="518" t="s">
        <v>164</v>
      </c>
      <c r="I9822" s="518">
        <v>557694</v>
      </c>
    </row>
    <row r="9823" spans="1:9" x14ac:dyDescent="0.2">
      <c r="A9823" s="518" t="s">
        <v>256</v>
      </c>
      <c r="B9823" s="518">
        <v>557710</v>
      </c>
      <c r="C9823" s="518" t="s">
        <v>2660</v>
      </c>
      <c r="D9823" s="518" t="s">
        <v>9403</v>
      </c>
      <c r="E9823" s="859">
        <v>30</v>
      </c>
      <c r="F9823" s="859">
        <v>0</v>
      </c>
      <c r="G9823" s="518" t="s">
        <v>128</v>
      </c>
      <c r="H9823" s="518" t="s">
        <v>256</v>
      </c>
      <c r="I9823" s="518">
        <v>557710</v>
      </c>
    </row>
    <row r="9824" spans="1:9" x14ac:dyDescent="0.2">
      <c r="A9824" s="518" t="s">
        <v>164</v>
      </c>
      <c r="B9824" s="518">
        <v>557728</v>
      </c>
      <c r="C9824" s="518" t="s">
        <v>2660</v>
      </c>
      <c r="D9824" s="518" t="s">
        <v>9404</v>
      </c>
      <c r="E9824" s="859">
        <v>17</v>
      </c>
      <c r="F9824" s="859">
        <v>0</v>
      </c>
      <c r="G9824" s="518" t="s">
        <v>128</v>
      </c>
      <c r="H9824" s="518" t="s">
        <v>164</v>
      </c>
      <c r="I9824" s="518">
        <v>557728</v>
      </c>
    </row>
    <row r="9825" spans="1:9" x14ac:dyDescent="0.2">
      <c r="A9825" s="518" t="s">
        <v>164</v>
      </c>
      <c r="B9825" s="518">
        <v>557736</v>
      </c>
      <c r="C9825" s="518" t="s">
        <v>2660</v>
      </c>
      <c r="D9825" s="518" t="s">
        <v>9405</v>
      </c>
      <c r="E9825" s="859">
        <v>17</v>
      </c>
      <c r="F9825" s="859">
        <v>0</v>
      </c>
      <c r="G9825" s="518" t="s">
        <v>128</v>
      </c>
      <c r="H9825" s="518" t="s">
        <v>164</v>
      </c>
      <c r="I9825" s="518">
        <v>557736</v>
      </c>
    </row>
    <row r="9826" spans="1:9" x14ac:dyDescent="0.2">
      <c r="A9826" s="518" t="s">
        <v>164</v>
      </c>
      <c r="B9826" s="518">
        <v>557744</v>
      </c>
      <c r="C9826" s="518" t="s">
        <v>2660</v>
      </c>
      <c r="D9826" s="518" t="s">
        <v>9406</v>
      </c>
      <c r="E9826" s="859">
        <v>16</v>
      </c>
      <c r="F9826" s="859">
        <v>0</v>
      </c>
      <c r="G9826" s="518" t="s">
        <v>128</v>
      </c>
      <c r="H9826" s="518" t="s">
        <v>164</v>
      </c>
      <c r="I9826" s="518">
        <v>557744</v>
      </c>
    </row>
    <row r="9827" spans="1:9" x14ac:dyDescent="0.2">
      <c r="A9827" s="518" t="s">
        <v>244</v>
      </c>
      <c r="B9827" s="518">
        <v>557751</v>
      </c>
      <c r="C9827" s="518" t="s">
        <v>2660</v>
      </c>
      <c r="D9827" s="518" t="s">
        <v>9407</v>
      </c>
      <c r="E9827" s="859">
        <v>35</v>
      </c>
      <c r="F9827" s="859">
        <v>0</v>
      </c>
      <c r="G9827" s="518" t="s">
        <v>128</v>
      </c>
      <c r="H9827" s="518" t="s">
        <v>244</v>
      </c>
      <c r="I9827" s="518">
        <v>557751</v>
      </c>
    </row>
    <row r="9828" spans="1:9" x14ac:dyDescent="0.2">
      <c r="A9828" s="518" t="s">
        <v>244</v>
      </c>
      <c r="B9828" s="518">
        <v>557769</v>
      </c>
      <c r="C9828" s="518" t="s">
        <v>2660</v>
      </c>
      <c r="D9828" s="518" t="s">
        <v>9408</v>
      </c>
      <c r="E9828" s="859">
        <v>34</v>
      </c>
      <c r="F9828" s="859">
        <v>30</v>
      </c>
      <c r="G9828" s="518" t="s">
        <v>128</v>
      </c>
      <c r="H9828" s="518" t="s">
        <v>244</v>
      </c>
      <c r="I9828" s="518">
        <v>557769</v>
      </c>
    </row>
    <row r="9829" spans="1:9" x14ac:dyDescent="0.2">
      <c r="A9829" s="518" t="s">
        <v>180</v>
      </c>
      <c r="B9829" s="518">
        <v>557777</v>
      </c>
      <c r="C9829" s="518" t="s">
        <v>2660</v>
      </c>
      <c r="D9829" s="518" t="s">
        <v>5321</v>
      </c>
      <c r="E9829" s="859">
        <v>17</v>
      </c>
      <c r="F9829" s="859">
        <v>0</v>
      </c>
      <c r="G9829" s="518" t="s">
        <v>128</v>
      </c>
      <c r="H9829" s="518" t="s">
        <v>180</v>
      </c>
      <c r="I9829" s="518">
        <v>557785</v>
      </c>
    </row>
    <row r="9830" spans="1:9" x14ac:dyDescent="0.2">
      <c r="A9830" s="518" t="s">
        <v>180</v>
      </c>
      <c r="B9830" s="518">
        <v>557785</v>
      </c>
      <c r="C9830" s="518" t="s">
        <v>2660</v>
      </c>
      <c r="D9830" s="518" t="s">
        <v>5322</v>
      </c>
      <c r="E9830" s="859">
        <v>20</v>
      </c>
      <c r="F9830" s="859">
        <v>0</v>
      </c>
      <c r="G9830" s="518" t="s">
        <v>128</v>
      </c>
      <c r="H9830" s="518" t="s">
        <v>180</v>
      </c>
      <c r="I9830" s="518">
        <v>557785</v>
      </c>
    </row>
    <row r="9831" spans="1:9" x14ac:dyDescent="0.2">
      <c r="A9831" s="518" t="s">
        <v>180</v>
      </c>
      <c r="B9831" s="518">
        <v>557793</v>
      </c>
      <c r="C9831" s="518" t="s">
        <v>2660</v>
      </c>
      <c r="D9831" s="518" t="s">
        <v>5379</v>
      </c>
      <c r="E9831" s="859">
        <v>20</v>
      </c>
      <c r="F9831" s="859">
        <v>0</v>
      </c>
      <c r="G9831" s="518" t="s">
        <v>128</v>
      </c>
      <c r="H9831" s="518" t="s">
        <v>180</v>
      </c>
      <c r="I9831" s="518">
        <v>557793</v>
      </c>
    </row>
    <row r="9832" spans="1:9" x14ac:dyDescent="0.2">
      <c r="A9832" s="518" t="s">
        <v>180</v>
      </c>
      <c r="B9832" s="518">
        <v>557835</v>
      </c>
      <c r="C9832" s="518" t="s">
        <v>2660</v>
      </c>
      <c r="D9832" s="518" t="s">
        <v>5380</v>
      </c>
      <c r="E9832" s="859">
        <v>17</v>
      </c>
      <c r="F9832" s="859">
        <v>0</v>
      </c>
      <c r="G9832" s="518" t="s">
        <v>128</v>
      </c>
      <c r="H9832" s="518" t="s">
        <v>180</v>
      </c>
      <c r="I9832" s="518">
        <v>557835</v>
      </c>
    </row>
    <row r="9833" spans="1:9" x14ac:dyDescent="0.2">
      <c r="A9833" s="518" t="s">
        <v>180</v>
      </c>
      <c r="B9833" s="518">
        <v>557843</v>
      </c>
      <c r="C9833" s="518" t="s">
        <v>2660</v>
      </c>
      <c r="D9833" s="518" t="s">
        <v>5381</v>
      </c>
      <c r="E9833" s="859">
        <v>24</v>
      </c>
      <c r="F9833" s="859">
        <v>0</v>
      </c>
      <c r="G9833" s="518" t="s">
        <v>128</v>
      </c>
      <c r="H9833" s="518" t="s">
        <v>180</v>
      </c>
      <c r="I9833" s="518">
        <v>557843</v>
      </c>
    </row>
    <row r="9834" spans="1:9" x14ac:dyDescent="0.2">
      <c r="A9834" s="518" t="s">
        <v>180</v>
      </c>
      <c r="B9834" s="518">
        <v>557850</v>
      </c>
      <c r="C9834" s="518" t="s">
        <v>2660</v>
      </c>
      <c r="D9834" s="518" t="s">
        <v>5382</v>
      </c>
      <c r="E9834" s="859">
        <v>16</v>
      </c>
      <c r="F9834" s="859">
        <v>0</v>
      </c>
      <c r="G9834" s="518" t="s">
        <v>128</v>
      </c>
      <c r="H9834" s="518" t="s">
        <v>180</v>
      </c>
      <c r="I9834" s="518">
        <v>557850</v>
      </c>
    </row>
    <row r="9835" spans="1:9" x14ac:dyDescent="0.2">
      <c r="A9835" s="518" t="s">
        <v>180</v>
      </c>
      <c r="B9835" s="518">
        <v>557868</v>
      </c>
      <c r="C9835" s="518" t="s">
        <v>2660</v>
      </c>
      <c r="D9835" s="518" t="s">
        <v>5383</v>
      </c>
      <c r="E9835" s="859">
        <v>14</v>
      </c>
      <c r="F9835" s="859">
        <v>0</v>
      </c>
      <c r="G9835" s="518" t="s">
        <v>128</v>
      </c>
      <c r="H9835" s="518" t="s">
        <v>180</v>
      </c>
      <c r="I9835" s="518">
        <v>557850</v>
      </c>
    </row>
    <row r="9836" spans="1:9" x14ac:dyDescent="0.2">
      <c r="A9836" s="518" t="s">
        <v>179</v>
      </c>
      <c r="B9836" s="518">
        <v>557892</v>
      </c>
      <c r="C9836" s="518" t="s">
        <v>2660</v>
      </c>
      <c r="D9836" s="518" t="s">
        <v>5384</v>
      </c>
      <c r="E9836" s="859">
        <v>20</v>
      </c>
      <c r="F9836" s="859">
        <v>20</v>
      </c>
      <c r="G9836" s="518" t="s">
        <v>128</v>
      </c>
      <c r="H9836" s="518" t="s">
        <v>179</v>
      </c>
      <c r="I9836" s="518">
        <v>557892</v>
      </c>
    </row>
    <row r="9837" spans="1:9" x14ac:dyDescent="0.2">
      <c r="A9837" s="518" t="s">
        <v>179</v>
      </c>
      <c r="B9837" s="518">
        <v>557900</v>
      </c>
      <c r="C9837" s="518" t="s">
        <v>2660</v>
      </c>
      <c r="D9837" s="518" t="s">
        <v>5385</v>
      </c>
      <c r="E9837" s="859">
        <v>15</v>
      </c>
      <c r="F9837" s="859">
        <v>15</v>
      </c>
      <c r="G9837" s="518" t="s">
        <v>128</v>
      </c>
      <c r="H9837" s="518" t="s">
        <v>179</v>
      </c>
      <c r="I9837" s="518">
        <v>557900</v>
      </c>
    </row>
    <row r="9838" spans="1:9" x14ac:dyDescent="0.2">
      <c r="A9838" s="518" t="s">
        <v>179</v>
      </c>
      <c r="B9838" s="518">
        <v>557918</v>
      </c>
      <c r="C9838" s="518" t="s">
        <v>2660</v>
      </c>
      <c r="D9838" s="518" t="s">
        <v>5386</v>
      </c>
      <c r="E9838" s="859">
        <v>17</v>
      </c>
      <c r="F9838" s="859">
        <v>17</v>
      </c>
      <c r="G9838" s="518" t="s">
        <v>128</v>
      </c>
      <c r="H9838" s="518" t="s">
        <v>179</v>
      </c>
      <c r="I9838" s="518">
        <v>557918</v>
      </c>
    </row>
    <row r="9839" spans="1:9" x14ac:dyDescent="0.2">
      <c r="A9839" s="518" t="s">
        <v>256</v>
      </c>
      <c r="B9839" s="518">
        <v>557942</v>
      </c>
      <c r="C9839" s="518" t="s">
        <v>2660</v>
      </c>
      <c r="D9839" s="518" t="s">
        <v>9409</v>
      </c>
      <c r="E9839" s="859">
        <v>30</v>
      </c>
      <c r="F9839" s="859">
        <v>0</v>
      </c>
      <c r="G9839" s="518" t="s">
        <v>128</v>
      </c>
      <c r="H9839" s="518" t="s">
        <v>256</v>
      </c>
      <c r="I9839" s="518">
        <v>557942</v>
      </c>
    </row>
    <row r="9840" spans="1:9" x14ac:dyDescent="0.2">
      <c r="A9840" s="518" t="s">
        <v>256</v>
      </c>
      <c r="B9840" s="518">
        <v>557959</v>
      </c>
      <c r="C9840" s="518" t="s">
        <v>2660</v>
      </c>
      <c r="D9840" s="518" t="s">
        <v>9410</v>
      </c>
      <c r="E9840" s="859">
        <v>31</v>
      </c>
      <c r="F9840" s="859">
        <v>0</v>
      </c>
      <c r="G9840" s="518" t="s">
        <v>128</v>
      </c>
      <c r="H9840" s="518" t="s">
        <v>256</v>
      </c>
      <c r="I9840" s="518">
        <v>557959</v>
      </c>
    </row>
    <row r="9841" spans="1:9" x14ac:dyDescent="0.2">
      <c r="A9841" s="518" t="s">
        <v>256</v>
      </c>
      <c r="B9841" s="518">
        <v>557967</v>
      </c>
      <c r="C9841" s="518" t="s">
        <v>2660</v>
      </c>
      <c r="D9841" s="518" t="s">
        <v>2520</v>
      </c>
      <c r="E9841" s="859">
        <v>30</v>
      </c>
      <c r="F9841" s="859">
        <v>26</v>
      </c>
      <c r="G9841" s="518" t="s">
        <v>128</v>
      </c>
      <c r="H9841" s="518" t="s">
        <v>256</v>
      </c>
      <c r="I9841" s="518">
        <v>557967</v>
      </c>
    </row>
    <row r="9842" spans="1:9" x14ac:dyDescent="0.2">
      <c r="A9842" s="518" t="s">
        <v>256</v>
      </c>
      <c r="B9842" s="518">
        <v>557975</v>
      </c>
      <c r="C9842" s="518" t="s">
        <v>2660</v>
      </c>
      <c r="D9842" s="518" t="s">
        <v>9411</v>
      </c>
      <c r="E9842" s="859">
        <v>30</v>
      </c>
      <c r="F9842" s="859">
        <v>0</v>
      </c>
      <c r="G9842" s="518" t="s">
        <v>128</v>
      </c>
      <c r="H9842" s="518" t="s">
        <v>256</v>
      </c>
      <c r="I9842" s="518">
        <v>557975</v>
      </c>
    </row>
    <row r="9843" spans="1:9" x14ac:dyDescent="0.2">
      <c r="A9843" s="518" t="s">
        <v>256</v>
      </c>
      <c r="B9843" s="518">
        <v>557983</v>
      </c>
      <c r="C9843" s="518" t="s">
        <v>2660</v>
      </c>
      <c r="D9843" s="518" t="s">
        <v>3619</v>
      </c>
      <c r="E9843" s="859">
        <v>30</v>
      </c>
      <c r="F9843" s="859">
        <v>0</v>
      </c>
      <c r="G9843" s="518" t="s">
        <v>128</v>
      </c>
      <c r="H9843" s="518" t="s">
        <v>256</v>
      </c>
      <c r="I9843" s="518">
        <v>557983</v>
      </c>
    </row>
    <row r="9844" spans="1:9" x14ac:dyDescent="0.2">
      <c r="A9844" s="518" t="s">
        <v>256</v>
      </c>
      <c r="B9844" s="518">
        <v>557991</v>
      </c>
      <c r="C9844" s="518" t="s">
        <v>2660</v>
      </c>
      <c r="D9844" s="518" t="s">
        <v>9412</v>
      </c>
      <c r="E9844" s="859">
        <v>34</v>
      </c>
      <c r="F9844" s="859">
        <v>0</v>
      </c>
      <c r="G9844" s="518" t="s">
        <v>128</v>
      </c>
      <c r="H9844" s="518" t="s">
        <v>256</v>
      </c>
      <c r="I9844" s="518">
        <v>557991</v>
      </c>
    </row>
    <row r="9845" spans="1:9" x14ac:dyDescent="0.2">
      <c r="A9845" s="518" t="s">
        <v>256</v>
      </c>
      <c r="B9845" s="518">
        <v>558007</v>
      </c>
      <c r="C9845" s="518" t="s">
        <v>2660</v>
      </c>
      <c r="D9845" s="518" t="s">
        <v>9413</v>
      </c>
      <c r="E9845" s="859">
        <v>28</v>
      </c>
      <c r="F9845" s="859">
        <v>0</v>
      </c>
      <c r="G9845" s="518" t="s">
        <v>128</v>
      </c>
      <c r="H9845" s="518" t="s">
        <v>256</v>
      </c>
      <c r="I9845" s="518">
        <v>558007</v>
      </c>
    </row>
    <row r="9846" spans="1:9" x14ac:dyDescent="0.2">
      <c r="A9846" s="518" t="s">
        <v>256</v>
      </c>
      <c r="B9846" s="518">
        <v>558015</v>
      </c>
      <c r="C9846" s="518" t="s">
        <v>2660</v>
      </c>
      <c r="D9846" s="518" t="s">
        <v>9414</v>
      </c>
      <c r="E9846" s="859">
        <v>26</v>
      </c>
      <c r="F9846" s="859">
        <v>26</v>
      </c>
      <c r="G9846" s="518" t="s">
        <v>128</v>
      </c>
      <c r="H9846" s="518" t="s">
        <v>256</v>
      </c>
      <c r="I9846" s="518">
        <v>558015</v>
      </c>
    </row>
    <row r="9847" spans="1:9" x14ac:dyDescent="0.2">
      <c r="A9847" s="518" t="s">
        <v>256</v>
      </c>
      <c r="B9847" s="518">
        <v>558023</v>
      </c>
      <c r="C9847" s="518" t="s">
        <v>2660</v>
      </c>
      <c r="D9847" s="518" t="s">
        <v>9415</v>
      </c>
      <c r="E9847" s="859">
        <v>28</v>
      </c>
      <c r="F9847" s="859">
        <v>0</v>
      </c>
      <c r="G9847" s="518" t="s">
        <v>128</v>
      </c>
      <c r="H9847" s="518" t="s">
        <v>256</v>
      </c>
      <c r="I9847" s="518">
        <v>558023</v>
      </c>
    </row>
    <row r="9848" spans="1:9" x14ac:dyDescent="0.2">
      <c r="A9848" s="518" t="s">
        <v>285</v>
      </c>
      <c r="B9848" s="518">
        <v>558049</v>
      </c>
      <c r="C9848" s="518" t="s">
        <v>2660</v>
      </c>
      <c r="D9848" s="518" t="s">
        <v>9416</v>
      </c>
      <c r="E9848" s="859">
        <v>35</v>
      </c>
      <c r="F9848" s="859">
        <v>28</v>
      </c>
      <c r="G9848" s="518" t="s">
        <v>128</v>
      </c>
      <c r="H9848" s="518" t="s">
        <v>285</v>
      </c>
      <c r="I9848" s="518">
        <v>558049</v>
      </c>
    </row>
    <row r="9849" spans="1:9" x14ac:dyDescent="0.2">
      <c r="A9849" s="518" t="s">
        <v>256</v>
      </c>
      <c r="B9849" s="518">
        <v>558056</v>
      </c>
      <c r="C9849" s="518" t="s">
        <v>2660</v>
      </c>
      <c r="D9849" s="518" t="s">
        <v>9417</v>
      </c>
      <c r="E9849" s="859">
        <v>29</v>
      </c>
      <c r="F9849" s="859">
        <v>0</v>
      </c>
      <c r="G9849" s="518" t="s">
        <v>128</v>
      </c>
      <c r="H9849" s="518" t="s">
        <v>256</v>
      </c>
      <c r="I9849" s="518">
        <v>558056</v>
      </c>
    </row>
    <row r="9850" spans="1:9" x14ac:dyDescent="0.2">
      <c r="A9850" s="518" t="s">
        <v>256</v>
      </c>
      <c r="B9850" s="518">
        <v>558064</v>
      </c>
      <c r="C9850" s="518" t="s">
        <v>2660</v>
      </c>
      <c r="D9850" s="518" t="s">
        <v>9418</v>
      </c>
      <c r="E9850" s="859">
        <v>35</v>
      </c>
      <c r="F9850" s="859">
        <v>0</v>
      </c>
      <c r="G9850" s="518" t="s">
        <v>128</v>
      </c>
      <c r="H9850" s="518" t="s">
        <v>256</v>
      </c>
      <c r="I9850" s="518">
        <v>558064</v>
      </c>
    </row>
    <row r="9851" spans="1:9" x14ac:dyDescent="0.2">
      <c r="A9851" s="518" t="s">
        <v>256</v>
      </c>
      <c r="B9851" s="518">
        <v>558072</v>
      </c>
      <c r="C9851" s="518" t="s">
        <v>2660</v>
      </c>
      <c r="D9851" s="518" t="s">
        <v>9419</v>
      </c>
      <c r="E9851" s="859">
        <v>35</v>
      </c>
      <c r="F9851" s="859">
        <v>0</v>
      </c>
      <c r="G9851" s="518" t="s">
        <v>128</v>
      </c>
      <c r="H9851" s="518" t="s">
        <v>256</v>
      </c>
      <c r="I9851" s="518">
        <v>558072</v>
      </c>
    </row>
    <row r="9852" spans="1:9" x14ac:dyDescent="0.2">
      <c r="A9852" s="518" t="s">
        <v>256</v>
      </c>
      <c r="B9852" s="518">
        <v>558080</v>
      </c>
      <c r="C9852" s="518" t="s">
        <v>2660</v>
      </c>
      <c r="D9852" s="518" t="s">
        <v>9420</v>
      </c>
      <c r="E9852" s="859">
        <v>30</v>
      </c>
      <c r="F9852" s="859">
        <v>0</v>
      </c>
      <c r="G9852" s="518" t="s">
        <v>128</v>
      </c>
      <c r="H9852" s="518" t="s">
        <v>256</v>
      </c>
      <c r="I9852" s="518">
        <v>558080</v>
      </c>
    </row>
    <row r="9853" spans="1:9" x14ac:dyDescent="0.2">
      <c r="A9853" s="518" t="s">
        <v>256</v>
      </c>
      <c r="B9853" s="518">
        <v>558098</v>
      </c>
      <c r="C9853" s="518" t="s">
        <v>2660</v>
      </c>
      <c r="D9853" s="518" t="s">
        <v>9421</v>
      </c>
      <c r="E9853" s="859">
        <v>30</v>
      </c>
      <c r="F9853" s="859">
        <v>0</v>
      </c>
      <c r="G9853" s="518" t="s">
        <v>128</v>
      </c>
      <c r="H9853" s="518" t="s">
        <v>256</v>
      </c>
      <c r="I9853" s="518">
        <v>558098</v>
      </c>
    </row>
    <row r="9854" spans="1:9" x14ac:dyDescent="0.2">
      <c r="A9854" s="518" t="s">
        <v>256</v>
      </c>
      <c r="B9854" s="518">
        <v>558106</v>
      </c>
      <c r="C9854" s="518" t="s">
        <v>2660</v>
      </c>
      <c r="D9854" s="518" t="s">
        <v>9422</v>
      </c>
      <c r="E9854" s="859">
        <v>30</v>
      </c>
      <c r="F9854" s="859">
        <v>0</v>
      </c>
      <c r="G9854" s="518" t="s">
        <v>128</v>
      </c>
      <c r="H9854" s="518" t="s">
        <v>256</v>
      </c>
      <c r="I9854" s="518">
        <v>558106</v>
      </c>
    </row>
    <row r="9855" spans="1:9" x14ac:dyDescent="0.2">
      <c r="A9855" s="518" t="s">
        <v>256</v>
      </c>
      <c r="B9855" s="518">
        <v>558114</v>
      </c>
      <c r="C9855" s="518" t="s">
        <v>2660</v>
      </c>
      <c r="D9855" s="518" t="s">
        <v>6969</v>
      </c>
      <c r="E9855" s="859">
        <v>34</v>
      </c>
      <c r="F9855" s="859">
        <v>34</v>
      </c>
      <c r="G9855" s="518" t="s">
        <v>128</v>
      </c>
      <c r="H9855" s="518" t="s">
        <v>256</v>
      </c>
      <c r="I9855" s="518">
        <v>558114</v>
      </c>
    </row>
    <row r="9856" spans="1:9" x14ac:dyDescent="0.2">
      <c r="A9856" s="518" t="s">
        <v>256</v>
      </c>
      <c r="B9856" s="518">
        <v>558122</v>
      </c>
      <c r="C9856" s="518" t="s">
        <v>2660</v>
      </c>
      <c r="D9856" s="518" t="s">
        <v>6970</v>
      </c>
      <c r="E9856" s="859">
        <v>32</v>
      </c>
      <c r="F9856" s="859">
        <v>0</v>
      </c>
      <c r="G9856" s="518" t="s">
        <v>128</v>
      </c>
      <c r="H9856" s="518" t="s">
        <v>256</v>
      </c>
      <c r="I9856" s="518">
        <v>558122</v>
      </c>
    </row>
    <row r="9857" spans="1:9" x14ac:dyDescent="0.2">
      <c r="A9857" s="518" t="s">
        <v>144</v>
      </c>
      <c r="B9857" s="518">
        <v>558171</v>
      </c>
      <c r="C9857" s="518" t="s">
        <v>2660</v>
      </c>
      <c r="D9857" s="518" t="s">
        <v>5640</v>
      </c>
      <c r="E9857" s="859">
        <v>33</v>
      </c>
      <c r="F9857" s="859">
        <v>0</v>
      </c>
      <c r="G9857" s="518" t="s">
        <v>128</v>
      </c>
      <c r="H9857" s="518" t="s">
        <v>144</v>
      </c>
      <c r="I9857" s="518">
        <v>558171</v>
      </c>
    </row>
    <row r="9858" spans="1:9" x14ac:dyDescent="0.2">
      <c r="A9858" s="518" t="s">
        <v>144</v>
      </c>
      <c r="B9858" s="518">
        <v>558189</v>
      </c>
      <c r="C9858" s="518" t="s">
        <v>2660</v>
      </c>
      <c r="D9858" s="518" t="s">
        <v>5641</v>
      </c>
      <c r="E9858" s="859">
        <v>35</v>
      </c>
      <c r="F9858" s="859">
        <v>0</v>
      </c>
      <c r="G9858" s="518" t="s">
        <v>128</v>
      </c>
      <c r="H9858" s="518" t="s">
        <v>144</v>
      </c>
      <c r="I9858" s="518">
        <v>558189</v>
      </c>
    </row>
    <row r="9859" spans="1:9" x14ac:dyDescent="0.2">
      <c r="A9859" s="518" t="s">
        <v>256</v>
      </c>
      <c r="B9859" s="518">
        <v>558197</v>
      </c>
      <c r="C9859" s="518" t="s">
        <v>2660</v>
      </c>
      <c r="D9859" s="518" t="s">
        <v>5642</v>
      </c>
      <c r="E9859" s="859">
        <v>23</v>
      </c>
      <c r="F9859" s="859">
        <v>16</v>
      </c>
      <c r="G9859" s="518" t="s">
        <v>128</v>
      </c>
      <c r="H9859" s="518" t="s">
        <v>256</v>
      </c>
      <c r="I9859" s="518">
        <v>558197</v>
      </c>
    </row>
    <row r="9860" spans="1:9" x14ac:dyDescent="0.2">
      <c r="A9860" s="518" t="s">
        <v>256</v>
      </c>
      <c r="B9860" s="518">
        <v>558205</v>
      </c>
      <c r="C9860" s="518" t="s">
        <v>2660</v>
      </c>
      <c r="D9860" s="518" t="s">
        <v>5643</v>
      </c>
      <c r="E9860" s="859">
        <v>30</v>
      </c>
      <c r="F9860" s="859">
        <v>18</v>
      </c>
      <c r="G9860" s="518" t="s">
        <v>128</v>
      </c>
      <c r="H9860" s="518" t="s">
        <v>256</v>
      </c>
      <c r="I9860" s="518">
        <v>558205</v>
      </c>
    </row>
    <row r="9861" spans="1:9" x14ac:dyDescent="0.2">
      <c r="A9861" s="518" t="s">
        <v>180</v>
      </c>
      <c r="B9861" s="518">
        <v>558239</v>
      </c>
      <c r="C9861" s="518" t="s">
        <v>2660</v>
      </c>
      <c r="D9861" s="518" t="s">
        <v>5632</v>
      </c>
      <c r="E9861" s="859">
        <v>24</v>
      </c>
      <c r="F9861" s="859">
        <v>0</v>
      </c>
      <c r="G9861" s="518" t="s">
        <v>128</v>
      </c>
      <c r="H9861" s="518" t="s">
        <v>180</v>
      </c>
      <c r="I9861" s="518">
        <v>558239</v>
      </c>
    </row>
    <row r="9862" spans="1:9" x14ac:dyDescent="0.2">
      <c r="A9862" s="518" t="s">
        <v>180</v>
      </c>
      <c r="B9862" s="518">
        <v>558247</v>
      </c>
      <c r="C9862" s="518" t="s">
        <v>2660</v>
      </c>
      <c r="D9862" s="518" t="s">
        <v>5644</v>
      </c>
      <c r="E9862" s="859">
        <v>26</v>
      </c>
      <c r="F9862" s="859">
        <v>0</v>
      </c>
      <c r="G9862" s="518" t="s">
        <v>128</v>
      </c>
      <c r="H9862" s="518" t="s">
        <v>180</v>
      </c>
      <c r="I9862" s="518">
        <v>558247</v>
      </c>
    </row>
    <row r="9863" spans="1:9" x14ac:dyDescent="0.2">
      <c r="A9863" s="518" t="s">
        <v>292</v>
      </c>
      <c r="B9863" s="518">
        <v>558262</v>
      </c>
      <c r="C9863" s="518" t="s">
        <v>2660</v>
      </c>
      <c r="D9863" s="518" t="s">
        <v>5645</v>
      </c>
      <c r="E9863" s="859">
        <v>27</v>
      </c>
      <c r="F9863" s="859">
        <v>0</v>
      </c>
      <c r="G9863" s="518" t="s">
        <v>128</v>
      </c>
      <c r="H9863" s="518" t="s">
        <v>292</v>
      </c>
      <c r="I9863" s="518">
        <v>558262</v>
      </c>
    </row>
    <row r="9864" spans="1:9" x14ac:dyDescent="0.2">
      <c r="A9864" s="518" t="s">
        <v>292</v>
      </c>
      <c r="B9864" s="518">
        <v>558288</v>
      </c>
      <c r="C9864" s="518" t="s">
        <v>2660</v>
      </c>
      <c r="D9864" s="518" t="s">
        <v>5646</v>
      </c>
      <c r="E9864" s="859">
        <v>23</v>
      </c>
      <c r="F9864" s="859">
        <v>0</v>
      </c>
      <c r="G9864" s="518" t="s">
        <v>128</v>
      </c>
      <c r="H9864" s="518" t="s">
        <v>292</v>
      </c>
      <c r="I9864" s="518">
        <v>558288</v>
      </c>
    </row>
    <row r="9865" spans="1:9" x14ac:dyDescent="0.2">
      <c r="A9865" s="518" t="s">
        <v>351</v>
      </c>
      <c r="B9865" s="518">
        <v>558296</v>
      </c>
      <c r="C9865" s="518" t="s">
        <v>2660</v>
      </c>
      <c r="D9865" s="518" t="s">
        <v>5647</v>
      </c>
      <c r="E9865" s="859">
        <v>26</v>
      </c>
      <c r="F9865" s="859">
        <v>26</v>
      </c>
      <c r="G9865" s="518" t="s">
        <v>128</v>
      </c>
      <c r="H9865" s="518" t="s">
        <v>351</v>
      </c>
      <c r="I9865" s="518">
        <v>558296</v>
      </c>
    </row>
    <row r="9866" spans="1:9" x14ac:dyDescent="0.2">
      <c r="A9866" s="518" t="s">
        <v>179</v>
      </c>
      <c r="B9866" s="518">
        <v>558346</v>
      </c>
      <c r="C9866" s="518" t="s">
        <v>2660</v>
      </c>
      <c r="D9866" s="518" t="s">
        <v>5747</v>
      </c>
      <c r="E9866" s="859">
        <v>36</v>
      </c>
      <c r="F9866" s="859">
        <v>0</v>
      </c>
      <c r="G9866" s="518" t="s">
        <v>128</v>
      </c>
      <c r="H9866" s="518" t="s">
        <v>179</v>
      </c>
      <c r="I9866" s="518">
        <v>558346</v>
      </c>
    </row>
    <row r="9867" spans="1:9" x14ac:dyDescent="0.2">
      <c r="A9867" s="518" t="s">
        <v>179</v>
      </c>
      <c r="B9867" s="518">
        <v>558353</v>
      </c>
      <c r="C9867" s="518" t="s">
        <v>2660</v>
      </c>
      <c r="D9867" s="518" t="s">
        <v>5748</v>
      </c>
      <c r="E9867" s="859">
        <v>24</v>
      </c>
      <c r="F9867" s="859">
        <v>0</v>
      </c>
      <c r="G9867" s="518" t="s">
        <v>128</v>
      </c>
      <c r="H9867" s="518" t="s">
        <v>179</v>
      </c>
      <c r="I9867" s="518">
        <v>558353</v>
      </c>
    </row>
    <row r="9868" spans="1:9" x14ac:dyDescent="0.2">
      <c r="A9868" s="518" t="s">
        <v>179</v>
      </c>
      <c r="B9868" s="518">
        <v>558361</v>
      </c>
      <c r="C9868" s="518" t="s">
        <v>2660</v>
      </c>
      <c r="D9868" s="518" t="s">
        <v>5749</v>
      </c>
      <c r="E9868" s="859">
        <v>14</v>
      </c>
      <c r="F9868" s="859">
        <v>0</v>
      </c>
      <c r="G9868" s="518" t="s">
        <v>128</v>
      </c>
      <c r="H9868" s="518" t="s">
        <v>179</v>
      </c>
      <c r="I9868" s="518">
        <v>558361</v>
      </c>
    </row>
    <row r="9869" spans="1:9" x14ac:dyDescent="0.2">
      <c r="A9869" s="518" t="s">
        <v>181</v>
      </c>
      <c r="B9869" s="518">
        <v>558403</v>
      </c>
      <c r="C9869" s="518" t="s">
        <v>2660</v>
      </c>
      <c r="D9869" s="518" t="s">
        <v>5750</v>
      </c>
      <c r="E9869" s="859">
        <v>21</v>
      </c>
      <c r="F9869" s="859">
        <v>0</v>
      </c>
      <c r="G9869" s="518" t="s">
        <v>128</v>
      </c>
      <c r="H9869" s="518" t="s">
        <v>181</v>
      </c>
      <c r="I9869" s="518">
        <v>558403</v>
      </c>
    </row>
    <row r="9870" spans="1:9" x14ac:dyDescent="0.2">
      <c r="A9870" s="518" t="s">
        <v>181</v>
      </c>
      <c r="B9870" s="518">
        <v>558429</v>
      </c>
      <c r="C9870" s="518" t="s">
        <v>2660</v>
      </c>
      <c r="D9870" s="518" t="s">
        <v>5751</v>
      </c>
      <c r="E9870" s="859">
        <v>20</v>
      </c>
      <c r="F9870" s="859">
        <v>0</v>
      </c>
      <c r="G9870" s="518" t="s">
        <v>128</v>
      </c>
      <c r="H9870" s="518" t="s">
        <v>181</v>
      </c>
      <c r="I9870" s="518">
        <v>558429</v>
      </c>
    </row>
    <row r="9871" spans="1:9" x14ac:dyDescent="0.2">
      <c r="A9871" s="518" t="s">
        <v>256</v>
      </c>
      <c r="B9871" s="518">
        <v>558437</v>
      </c>
      <c r="C9871" s="518" t="s">
        <v>2660</v>
      </c>
      <c r="D9871" s="518" t="s">
        <v>5752</v>
      </c>
      <c r="E9871" s="859">
        <v>19</v>
      </c>
      <c r="F9871" s="859">
        <v>0</v>
      </c>
      <c r="G9871" s="518" t="s">
        <v>128</v>
      </c>
      <c r="H9871" s="518" t="s">
        <v>256</v>
      </c>
      <c r="I9871" s="518">
        <v>558437</v>
      </c>
    </row>
    <row r="9872" spans="1:9" x14ac:dyDescent="0.2">
      <c r="A9872" s="518" t="s">
        <v>256</v>
      </c>
      <c r="B9872" s="518">
        <v>558445</v>
      </c>
      <c r="C9872" s="518" t="s">
        <v>2660</v>
      </c>
      <c r="D9872" s="518" t="s">
        <v>5753</v>
      </c>
      <c r="E9872" s="859">
        <v>16</v>
      </c>
      <c r="F9872" s="859">
        <v>0</v>
      </c>
      <c r="G9872" s="518" t="s">
        <v>128</v>
      </c>
      <c r="H9872" s="518" t="s">
        <v>256</v>
      </c>
      <c r="I9872" s="518">
        <v>558445</v>
      </c>
    </row>
    <row r="9873" spans="1:9" x14ac:dyDescent="0.2">
      <c r="A9873" s="518" t="s">
        <v>246</v>
      </c>
      <c r="B9873" s="518">
        <v>558452</v>
      </c>
      <c r="C9873" s="518" t="s">
        <v>2660</v>
      </c>
      <c r="D9873" s="518" t="s">
        <v>6920</v>
      </c>
      <c r="E9873" s="859">
        <v>35</v>
      </c>
      <c r="F9873" s="859">
        <v>22</v>
      </c>
      <c r="G9873" s="518" t="s">
        <v>128</v>
      </c>
      <c r="H9873" s="518" t="s">
        <v>246</v>
      </c>
      <c r="I9873" s="518">
        <v>558452</v>
      </c>
    </row>
    <row r="9874" spans="1:9" x14ac:dyDescent="0.2">
      <c r="A9874" s="518" t="s">
        <v>246</v>
      </c>
      <c r="B9874" s="518">
        <v>558460</v>
      </c>
      <c r="C9874" s="518" t="s">
        <v>2660</v>
      </c>
      <c r="D9874" s="518" t="s">
        <v>5792</v>
      </c>
      <c r="E9874" s="859">
        <v>35</v>
      </c>
      <c r="F9874" s="859">
        <v>22</v>
      </c>
      <c r="G9874" s="518" t="s">
        <v>128</v>
      </c>
      <c r="H9874" s="518" t="s">
        <v>246</v>
      </c>
      <c r="I9874" s="518">
        <v>558460</v>
      </c>
    </row>
    <row r="9875" spans="1:9" x14ac:dyDescent="0.2">
      <c r="A9875" s="518" t="s">
        <v>246</v>
      </c>
      <c r="B9875" s="518">
        <v>558478</v>
      </c>
      <c r="C9875" s="518" t="s">
        <v>2660</v>
      </c>
      <c r="D9875" s="518" t="s">
        <v>5793</v>
      </c>
      <c r="E9875" s="859">
        <v>35</v>
      </c>
      <c r="F9875" s="859">
        <v>22</v>
      </c>
      <c r="G9875" s="518" t="s">
        <v>128</v>
      </c>
      <c r="H9875" s="518" t="s">
        <v>246</v>
      </c>
      <c r="I9875" s="518">
        <v>558478</v>
      </c>
    </row>
    <row r="9876" spans="1:9" x14ac:dyDescent="0.2">
      <c r="A9876" s="518" t="s">
        <v>353</v>
      </c>
      <c r="B9876" s="518">
        <v>558486</v>
      </c>
      <c r="C9876" s="518" t="s">
        <v>2660</v>
      </c>
      <c r="D9876" s="518" t="s">
        <v>5794</v>
      </c>
      <c r="E9876" s="859">
        <v>31</v>
      </c>
      <c r="F9876" s="859">
        <v>25</v>
      </c>
      <c r="G9876" s="518" t="s">
        <v>128</v>
      </c>
      <c r="H9876" s="518" t="s">
        <v>353</v>
      </c>
      <c r="I9876" s="518">
        <v>558486</v>
      </c>
    </row>
    <row r="9877" spans="1:9" x14ac:dyDescent="0.2">
      <c r="A9877" s="518" t="s">
        <v>353</v>
      </c>
      <c r="B9877" s="518">
        <v>558494</v>
      </c>
      <c r="C9877" s="518" t="s">
        <v>2660</v>
      </c>
      <c r="D9877" s="518" t="s">
        <v>5795</v>
      </c>
      <c r="E9877" s="859">
        <v>33</v>
      </c>
      <c r="F9877" s="859">
        <v>0</v>
      </c>
      <c r="G9877" s="518" t="s">
        <v>128</v>
      </c>
      <c r="H9877" s="518" t="s">
        <v>353</v>
      </c>
      <c r="I9877" s="518">
        <v>558486</v>
      </c>
    </row>
    <row r="9878" spans="1:9" x14ac:dyDescent="0.2">
      <c r="A9878" s="518" t="s">
        <v>246</v>
      </c>
      <c r="B9878" s="518">
        <v>558502</v>
      </c>
      <c r="C9878" s="518" t="s">
        <v>2660</v>
      </c>
      <c r="D9878" s="518" t="s">
        <v>5796</v>
      </c>
      <c r="E9878" s="859">
        <v>19</v>
      </c>
      <c r="F9878" s="859">
        <v>15</v>
      </c>
      <c r="G9878" s="518" t="s">
        <v>128</v>
      </c>
      <c r="H9878" s="518" t="s">
        <v>246</v>
      </c>
      <c r="I9878" s="518">
        <v>558502</v>
      </c>
    </row>
    <row r="9879" spans="1:9" x14ac:dyDescent="0.2">
      <c r="A9879" s="518" t="s">
        <v>376</v>
      </c>
      <c r="B9879" s="518">
        <v>558528</v>
      </c>
      <c r="C9879" s="518" t="s">
        <v>2660</v>
      </c>
      <c r="D9879" s="518" t="s">
        <v>9423</v>
      </c>
      <c r="E9879" s="859">
        <v>35</v>
      </c>
      <c r="F9879" s="859">
        <v>24</v>
      </c>
      <c r="G9879" s="518" t="s">
        <v>128</v>
      </c>
      <c r="H9879" s="518" t="s">
        <v>376</v>
      </c>
      <c r="I9879" s="518">
        <v>558528</v>
      </c>
    </row>
    <row r="9880" spans="1:9" x14ac:dyDescent="0.2">
      <c r="A9880" s="518" t="s">
        <v>376</v>
      </c>
      <c r="B9880" s="518">
        <v>558544</v>
      </c>
      <c r="C9880" s="518" t="s">
        <v>2660</v>
      </c>
      <c r="D9880" s="518" t="s">
        <v>9424</v>
      </c>
      <c r="E9880" s="859">
        <v>35</v>
      </c>
      <c r="F9880" s="859">
        <v>13</v>
      </c>
      <c r="G9880" s="518" t="s">
        <v>128</v>
      </c>
      <c r="H9880" s="518" t="s">
        <v>376</v>
      </c>
      <c r="I9880" s="518">
        <v>558544</v>
      </c>
    </row>
    <row r="9881" spans="1:9" x14ac:dyDescent="0.2">
      <c r="A9881" s="518" t="s">
        <v>349</v>
      </c>
      <c r="B9881" s="518">
        <v>558551</v>
      </c>
      <c r="C9881" s="518" t="s">
        <v>2660</v>
      </c>
      <c r="D9881" s="518" t="s">
        <v>5883</v>
      </c>
      <c r="E9881" s="859">
        <v>12</v>
      </c>
      <c r="F9881" s="859">
        <v>12</v>
      </c>
      <c r="G9881" s="518" t="s">
        <v>128</v>
      </c>
      <c r="H9881" s="518" t="s">
        <v>349</v>
      </c>
      <c r="I9881" s="518">
        <v>558551</v>
      </c>
    </row>
    <row r="9882" spans="1:9" x14ac:dyDescent="0.2">
      <c r="A9882" s="518" t="s">
        <v>349</v>
      </c>
      <c r="B9882" s="518">
        <v>558569</v>
      </c>
      <c r="C9882" s="518" t="s">
        <v>2660</v>
      </c>
      <c r="D9882" s="518" t="s">
        <v>5884</v>
      </c>
      <c r="E9882" s="859">
        <v>15</v>
      </c>
      <c r="F9882" s="859">
        <v>15</v>
      </c>
      <c r="G9882" s="518" t="s">
        <v>128</v>
      </c>
      <c r="H9882" s="518" t="s">
        <v>349</v>
      </c>
      <c r="I9882" s="518">
        <v>558569</v>
      </c>
    </row>
    <row r="9883" spans="1:9" x14ac:dyDescent="0.2">
      <c r="A9883" s="518" t="s">
        <v>349</v>
      </c>
      <c r="B9883" s="518">
        <v>558577</v>
      </c>
      <c r="C9883" s="518" t="s">
        <v>2660</v>
      </c>
      <c r="D9883" s="518" t="s">
        <v>5885</v>
      </c>
      <c r="E9883" s="859">
        <v>25</v>
      </c>
      <c r="F9883" s="859">
        <v>0</v>
      </c>
      <c r="G9883" s="518" t="s">
        <v>128</v>
      </c>
      <c r="H9883" s="518" t="s">
        <v>349</v>
      </c>
      <c r="I9883" s="518">
        <v>558577</v>
      </c>
    </row>
    <row r="9884" spans="1:9" x14ac:dyDescent="0.2">
      <c r="A9884" s="518" t="s">
        <v>349</v>
      </c>
      <c r="B9884" s="518">
        <v>558585</v>
      </c>
      <c r="C9884" s="518" t="s">
        <v>2660</v>
      </c>
      <c r="D9884" s="518" t="s">
        <v>6170</v>
      </c>
      <c r="E9884" s="859">
        <v>20</v>
      </c>
      <c r="F9884" s="859">
        <v>0</v>
      </c>
      <c r="G9884" s="518" t="s">
        <v>128</v>
      </c>
      <c r="H9884" s="518" t="s">
        <v>349</v>
      </c>
      <c r="I9884" s="518">
        <v>558585</v>
      </c>
    </row>
    <row r="9885" spans="1:9" x14ac:dyDescent="0.2">
      <c r="A9885" s="518" t="s">
        <v>279</v>
      </c>
      <c r="B9885" s="518">
        <v>558593</v>
      </c>
      <c r="C9885" s="518" t="s">
        <v>2660</v>
      </c>
      <c r="D9885" s="518" t="s">
        <v>6971</v>
      </c>
      <c r="E9885" s="859">
        <v>35</v>
      </c>
      <c r="F9885" s="859">
        <v>0</v>
      </c>
      <c r="G9885" s="518" t="s">
        <v>128</v>
      </c>
      <c r="H9885" s="518" t="s">
        <v>279</v>
      </c>
      <c r="I9885" s="518">
        <v>558593</v>
      </c>
    </row>
    <row r="9886" spans="1:9" x14ac:dyDescent="0.2">
      <c r="A9886" s="518" t="s">
        <v>279</v>
      </c>
      <c r="B9886" s="518">
        <v>558601</v>
      </c>
      <c r="C9886" s="518" t="s">
        <v>2660</v>
      </c>
      <c r="D9886" s="518" t="s">
        <v>6972</v>
      </c>
      <c r="E9886" s="859">
        <v>35</v>
      </c>
      <c r="F9886" s="859">
        <v>0</v>
      </c>
      <c r="G9886" s="518" t="s">
        <v>128</v>
      </c>
      <c r="H9886" s="518" t="s">
        <v>279</v>
      </c>
      <c r="I9886" s="518">
        <v>558601</v>
      </c>
    </row>
    <row r="9887" spans="1:9" x14ac:dyDescent="0.2">
      <c r="A9887" s="518" t="s">
        <v>279</v>
      </c>
      <c r="B9887" s="518">
        <v>558619</v>
      </c>
      <c r="C9887" s="518" t="s">
        <v>2660</v>
      </c>
      <c r="D9887" s="518" t="s">
        <v>6973</v>
      </c>
      <c r="E9887" s="859">
        <v>35</v>
      </c>
      <c r="F9887" s="859">
        <v>0</v>
      </c>
      <c r="G9887" s="518" t="s">
        <v>128</v>
      </c>
      <c r="H9887" s="518" t="s">
        <v>279</v>
      </c>
      <c r="I9887" s="518">
        <v>558619</v>
      </c>
    </row>
    <row r="9888" spans="1:9" x14ac:dyDescent="0.2">
      <c r="A9888" s="518" t="s">
        <v>330</v>
      </c>
      <c r="B9888" s="518">
        <v>558643</v>
      </c>
      <c r="C9888" s="518" t="s">
        <v>2660</v>
      </c>
      <c r="D9888" s="518" t="s">
        <v>6974</v>
      </c>
      <c r="E9888" s="859">
        <v>34</v>
      </c>
      <c r="F9888" s="859">
        <v>34</v>
      </c>
      <c r="G9888" s="518" t="s">
        <v>128</v>
      </c>
      <c r="H9888" s="518" t="s">
        <v>330</v>
      </c>
      <c r="I9888" s="518">
        <v>558643</v>
      </c>
    </row>
    <row r="9889" spans="1:9" x14ac:dyDescent="0.2">
      <c r="A9889" s="518" t="s">
        <v>321</v>
      </c>
      <c r="B9889" s="518">
        <v>558668</v>
      </c>
      <c r="C9889" s="518" t="s">
        <v>2660</v>
      </c>
      <c r="D9889" s="518" t="s">
        <v>5886</v>
      </c>
      <c r="E9889" s="859">
        <v>31</v>
      </c>
      <c r="F9889" s="859">
        <v>0</v>
      </c>
      <c r="G9889" s="518" t="s">
        <v>128</v>
      </c>
      <c r="H9889" s="518" t="s">
        <v>321</v>
      </c>
      <c r="I9889" s="518">
        <v>558668</v>
      </c>
    </row>
    <row r="9890" spans="1:9" x14ac:dyDescent="0.2">
      <c r="A9890" s="518" t="s">
        <v>179</v>
      </c>
      <c r="B9890" s="518">
        <v>558684</v>
      </c>
      <c r="C9890" s="518" t="s">
        <v>2660</v>
      </c>
      <c r="D9890" s="518" t="s">
        <v>5887</v>
      </c>
      <c r="E9890" s="859">
        <v>30</v>
      </c>
      <c r="F9890" s="859">
        <v>0</v>
      </c>
      <c r="G9890" s="518" t="s">
        <v>128</v>
      </c>
      <c r="H9890" s="518" t="s">
        <v>179</v>
      </c>
      <c r="I9890" s="518">
        <v>558684</v>
      </c>
    </row>
    <row r="9891" spans="1:9" x14ac:dyDescent="0.2">
      <c r="A9891" s="518" t="s">
        <v>179</v>
      </c>
      <c r="B9891" s="518">
        <v>558692</v>
      </c>
      <c r="C9891" s="518" t="s">
        <v>2660</v>
      </c>
      <c r="D9891" s="518" t="s">
        <v>5888</v>
      </c>
      <c r="E9891" s="859">
        <v>28</v>
      </c>
      <c r="F9891" s="859">
        <v>0</v>
      </c>
      <c r="G9891" s="518" t="s">
        <v>128</v>
      </c>
      <c r="H9891" s="518" t="s">
        <v>179</v>
      </c>
      <c r="I9891" s="518">
        <v>558692</v>
      </c>
    </row>
    <row r="9892" spans="1:9" x14ac:dyDescent="0.2">
      <c r="A9892" s="518" t="s">
        <v>179</v>
      </c>
      <c r="B9892" s="518">
        <v>558700</v>
      </c>
      <c r="C9892" s="518" t="s">
        <v>2660</v>
      </c>
      <c r="D9892" s="518" t="s">
        <v>5997</v>
      </c>
      <c r="E9892" s="859">
        <v>34</v>
      </c>
      <c r="F9892" s="859">
        <v>0</v>
      </c>
      <c r="G9892" s="518" t="s">
        <v>128</v>
      </c>
      <c r="H9892" s="518" t="s">
        <v>179</v>
      </c>
      <c r="I9892" s="518">
        <v>558700</v>
      </c>
    </row>
    <row r="9893" spans="1:9" x14ac:dyDescent="0.2">
      <c r="A9893" s="518" t="s">
        <v>292</v>
      </c>
      <c r="B9893" s="518">
        <v>558718</v>
      </c>
      <c r="C9893" s="518" t="s">
        <v>2660</v>
      </c>
      <c r="D9893" s="518" t="s">
        <v>5998</v>
      </c>
      <c r="E9893" s="859">
        <v>35</v>
      </c>
      <c r="F9893" s="859">
        <v>0</v>
      </c>
      <c r="G9893" s="518" t="s">
        <v>128</v>
      </c>
      <c r="H9893" s="518" t="s">
        <v>292</v>
      </c>
      <c r="I9893" s="518">
        <v>558718</v>
      </c>
    </row>
    <row r="9894" spans="1:9" x14ac:dyDescent="0.2">
      <c r="A9894" s="518" t="s">
        <v>292</v>
      </c>
      <c r="B9894" s="518">
        <v>558726</v>
      </c>
      <c r="C9894" s="518" t="s">
        <v>2660</v>
      </c>
      <c r="D9894" s="518" t="s">
        <v>5999</v>
      </c>
      <c r="E9894" s="859">
        <v>33</v>
      </c>
      <c r="F9894" s="859">
        <v>0</v>
      </c>
      <c r="G9894" s="518" t="s">
        <v>128</v>
      </c>
      <c r="H9894" s="518" t="s">
        <v>292</v>
      </c>
      <c r="I9894" s="518">
        <v>558726</v>
      </c>
    </row>
    <row r="9895" spans="1:9" x14ac:dyDescent="0.2">
      <c r="A9895" s="518" t="s">
        <v>292</v>
      </c>
      <c r="B9895" s="518">
        <v>558734</v>
      </c>
      <c r="C9895" s="518" t="s">
        <v>2660</v>
      </c>
      <c r="D9895" s="518" t="s">
        <v>6000</v>
      </c>
      <c r="E9895" s="859">
        <v>34</v>
      </c>
      <c r="F9895" s="859">
        <v>0</v>
      </c>
      <c r="G9895" s="518" t="s">
        <v>128</v>
      </c>
      <c r="H9895" s="518" t="s">
        <v>292</v>
      </c>
      <c r="I9895" s="518">
        <v>558734</v>
      </c>
    </row>
    <row r="9896" spans="1:9" x14ac:dyDescent="0.2">
      <c r="A9896" s="518" t="s">
        <v>180</v>
      </c>
      <c r="B9896" s="518">
        <v>558742</v>
      </c>
      <c r="C9896" s="518" t="s">
        <v>2660</v>
      </c>
      <c r="D9896" s="518" t="s">
        <v>6001</v>
      </c>
      <c r="E9896" s="859">
        <v>31</v>
      </c>
      <c r="F9896" s="859">
        <v>0</v>
      </c>
      <c r="G9896" s="518" t="s">
        <v>128</v>
      </c>
      <c r="H9896" s="518" t="s">
        <v>180</v>
      </c>
      <c r="I9896" s="518">
        <v>558742</v>
      </c>
    </row>
    <row r="9897" spans="1:9" x14ac:dyDescent="0.2">
      <c r="A9897" s="518" t="s">
        <v>180</v>
      </c>
      <c r="B9897" s="518">
        <v>558759</v>
      </c>
      <c r="C9897" s="518" t="s">
        <v>2660</v>
      </c>
      <c r="D9897" s="518" t="s">
        <v>6002</v>
      </c>
      <c r="E9897" s="859">
        <v>31</v>
      </c>
      <c r="F9897" s="859">
        <v>0</v>
      </c>
      <c r="G9897" s="518" t="s">
        <v>128</v>
      </c>
      <c r="H9897" s="518" t="s">
        <v>180</v>
      </c>
      <c r="I9897" s="518">
        <v>558759</v>
      </c>
    </row>
    <row r="9898" spans="1:9" x14ac:dyDescent="0.2">
      <c r="A9898" s="518" t="s">
        <v>180</v>
      </c>
      <c r="B9898" s="518">
        <v>558767</v>
      </c>
      <c r="C9898" s="518" t="s">
        <v>2660</v>
      </c>
      <c r="D9898" s="518" t="s">
        <v>6032</v>
      </c>
      <c r="E9898" s="859">
        <v>31</v>
      </c>
      <c r="F9898" s="859">
        <v>0</v>
      </c>
      <c r="G9898" s="518" t="s">
        <v>128</v>
      </c>
      <c r="H9898" s="518" t="s">
        <v>180</v>
      </c>
      <c r="I9898" s="518">
        <v>558767</v>
      </c>
    </row>
    <row r="9899" spans="1:9" x14ac:dyDescent="0.2">
      <c r="A9899" s="518" t="s">
        <v>180</v>
      </c>
      <c r="B9899" s="518">
        <v>558775</v>
      </c>
      <c r="C9899" s="518" t="s">
        <v>2660</v>
      </c>
      <c r="D9899" s="518" t="s">
        <v>6033</v>
      </c>
      <c r="E9899" s="859">
        <v>24</v>
      </c>
      <c r="F9899" s="859">
        <v>0</v>
      </c>
      <c r="G9899" s="518" t="s">
        <v>128</v>
      </c>
      <c r="H9899" s="518" t="s">
        <v>180</v>
      </c>
      <c r="I9899" s="518">
        <v>558775</v>
      </c>
    </row>
    <row r="9900" spans="1:9" x14ac:dyDescent="0.2">
      <c r="A9900" s="518" t="s">
        <v>180</v>
      </c>
      <c r="B9900" s="518">
        <v>558783</v>
      </c>
      <c r="C9900" s="518" t="s">
        <v>2660</v>
      </c>
      <c r="D9900" s="518" t="s">
        <v>6034</v>
      </c>
      <c r="E9900" s="859">
        <v>22</v>
      </c>
      <c r="F9900" s="859">
        <v>0</v>
      </c>
      <c r="G9900" s="518" t="s">
        <v>128</v>
      </c>
      <c r="H9900" s="518" t="s">
        <v>180</v>
      </c>
      <c r="I9900" s="518">
        <v>558783</v>
      </c>
    </row>
    <row r="9901" spans="1:9" x14ac:dyDescent="0.2">
      <c r="A9901" s="518" t="s">
        <v>164</v>
      </c>
      <c r="B9901" s="518">
        <v>558817</v>
      </c>
      <c r="C9901" s="518" t="s">
        <v>2660</v>
      </c>
      <c r="D9901" s="518" t="s">
        <v>9425</v>
      </c>
      <c r="E9901" s="859">
        <v>16</v>
      </c>
      <c r="F9901" s="859">
        <v>0</v>
      </c>
      <c r="G9901" s="518" t="s">
        <v>128</v>
      </c>
      <c r="H9901" s="518" t="s">
        <v>164</v>
      </c>
      <c r="I9901" s="518">
        <v>558817</v>
      </c>
    </row>
    <row r="9902" spans="1:9" x14ac:dyDescent="0.2">
      <c r="A9902" s="518" t="s">
        <v>164</v>
      </c>
      <c r="B9902" s="518">
        <v>558825</v>
      </c>
      <c r="C9902" s="518" t="s">
        <v>2660</v>
      </c>
      <c r="D9902" s="518" t="s">
        <v>9426</v>
      </c>
      <c r="E9902" s="859">
        <v>16</v>
      </c>
      <c r="F9902" s="859">
        <v>0</v>
      </c>
      <c r="G9902" s="518" t="s">
        <v>128</v>
      </c>
      <c r="H9902" s="518" t="s">
        <v>164</v>
      </c>
      <c r="I9902" s="518">
        <v>558825</v>
      </c>
    </row>
    <row r="9903" spans="1:9" x14ac:dyDescent="0.2">
      <c r="A9903" s="518" t="s">
        <v>279</v>
      </c>
      <c r="B9903" s="518">
        <v>558833</v>
      </c>
      <c r="C9903" s="518" t="s">
        <v>2660</v>
      </c>
      <c r="D9903" s="518" t="s">
        <v>5502</v>
      </c>
      <c r="E9903" s="859">
        <v>34</v>
      </c>
      <c r="F9903" s="859">
        <v>0</v>
      </c>
      <c r="G9903" s="518" t="s">
        <v>128</v>
      </c>
      <c r="H9903" s="518" t="s">
        <v>279</v>
      </c>
      <c r="I9903" s="518">
        <v>558833</v>
      </c>
    </row>
    <row r="9904" spans="1:9" x14ac:dyDescent="0.2">
      <c r="A9904" s="518" t="s">
        <v>279</v>
      </c>
      <c r="B9904" s="518">
        <v>558841</v>
      </c>
      <c r="C9904" s="518" t="s">
        <v>2660</v>
      </c>
      <c r="D9904" s="518" t="s">
        <v>6975</v>
      </c>
      <c r="E9904" s="859">
        <v>33</v>
      </c>
      <c r="F9904" s="859">
        <v>0</v>
      </c>
      <c r="G9904" s="518" t="s">
        <v>128</v>
      </c>
      <c r="H9904" s="518" t="s">
        <v>279</v>
      </c>
      <c r="I9904" s="518">
        <v>558841</v>
      </c>
    </row>
    <row r="9905" spans="1:9" x14ac:dyDescent="0.2">
      <c r="A9905" s="518" t="s">
        <v>244</v>
      </c>
      <c r="B9905" s="518">
        <v>558858</v>
      </c>
      <c r="C9905" s="518" t="s">
        <v>2660</v>
      </c>
      <c r="D9905" s="518" t="s">
        <v>9427</v>
      </c>
      <c r="E9905" s="859">
        <v>35</v>
      </c>
      <c r="F9905" s="859">
        <v>0</v>
      </c>
      <c r="G9905" s="518" t="s">
        <v>128</v>
      </c>
      <c r="H9905" s="518" t="s">
        <v>244</v>
      </c>
      <c r="I9905" s="518">
        <v>558858</v>
      </c>
    </row>
    <row r="9906" spans="1:9" x14ac:dyDescent="0.2">
      <c r="A9906" s="518" t="s">
        <v>244</v>
      </c>
      <c r="B9906" s="518">
        <v>558866</v>
      </c>
      <c r="C9906" s="518" t="s">
        <v>2660</v>
      </c>
      <c r="D9906" s="518" t="s">
        <v>9428</v>
      </c>
      <c r="E9906" s="859">
        <v>35</v>
      </c>
      <c r="F9906" s="859">
        <v>30</v>
      </c>
      <c r="G9906" s="518" t="s">
        <v>128</v>
      </c>
      <c r="H9906" s="518" t="s">
        <v>244</v>
      </c>
      <c r="I9906" s="518">
        <v>558866</v>
      </c>
    </row>
    <row r="9907" spans="1:9" x14ac:dyDescent="0.2">
      <c r="A9907" s="518" t="s">
        <v>393</v>
      </c>
      <c r="B9907" s="518">
        <v>558874</v>
      </c>
      <c r="C9907" s="518" t="s">
        <v>2660</v>
      </c>
      <c r="D9907" s="518" t="s">
        <v>6976</v>
      </c>
      <c r="E9907" s="859">
        <v>35</v>
      </c>
      <c r="F9907" s="859">
        <v>0</v>
      </c>
      <c r="G9907" s="518" t="s">
        <v>128</v>
      </c>
      <c r="H9907" s="518" t="s">
        <v>393</v>
      </c>
      <c r="I9907" s="518">
        <v>558874</v>
      </c>
    </row>
    <row r="9908" spans="1:9" x14ac:dyDescent="0.2">
      <c r="A9908" s="518" t="s">
        <v>256</v>
      </c>
      <c r="B9908" s="518">
        <v>558890</v>
      </c>
      <c r="C9908" s="518" t="s">
        <v>2660</v>
      </c>
      <c r="D9908" s="518" t="s">
        <v>1342</v>
      </c>
      <c r="E9908" s="859">
        <v>20</v>
      </c>
      <c r="F9908" s="859">
        <v>14</v>
      </c>
      <c r="G9908" s="518" t="s">
        <v>128</v>
      </c>
      <c r="H9908" s="518" t="s">
        <v>256</v>
      </c>
      <c r="I9908" s="518">
        <v>558890</v>
      </c>
    </row>
    <row r="9909" spans="1:9" x14ac:dyDescent="0.2">
      <c r="A9909" s="518" t="s">
        <v>256</v>
      </c>
      <c r="B9909" s="518">
        <v>558908</v>
      </c>
      <c r="C9909" s="518" t="s">
        <v>2660</v>
      </c>
      <c r="D9909" s="518" t="s">
        <v>1342</v>
      </c>
      <c r="E9909" s="859">
        <v>31</v>
      </c>
      <c r="F9909" s="859">
        <v>21</v>
      </c>
      <c r="G9909" s="518" t="s">
        <v>128</v>
      </c>
      <c r="H9909" s="518" t="s">
        <v>256</v>
      </c>
      <c r="I9909" s="518">
        <v>558908</v>
      </c>
    </row>
    <row r="9910" spans="1:9" x14ac:dyDescent="0.2">
      <c r="A9910" s="518" t="s">
        <v>158</v>
      </c>
      <c r="B9910" s="518">
        <v>559013</v>
      </c>
      <c r="C9910" s="518" t="s">
        <v>2660</v>
      </c>
      <c r="D9910" s="518" t="s">
        <v>6977</v>
      </c>
      <c r="E9910" s="859">
        <v>36</v>
      </c>
      <c r="F9910" s="859">
        <v>0</v>
      </c>
      <c r="G9910" s="518" t="s">
        <v>128</v>
      </c>
      <c r="H9910" s="518" t="s">
        <v>158</v>
      </c>
      <c r="I9910" s="518">
        <v>559013</v>
      </c>
    </row>
    <row r="9911" spans="1:9" x14ac:dyDescent="0.2">
      <c r="A9911" s="518" t="s">
        <v>230</v>
      </c>
      <c r="B9911" s="518">
        <v>559021</v>
      </c>
      <c r="C9911" s="518" t="s">
        <v>2660</v>
      </c>
      <c r="D9911" s="518" t="s">
        <v>9429</v>
      </c>
      <c r="E9911" s="859">
        <v>30</v>
      </c>
      <c r="F9911" s="859">
        <v>0</v>
      </c>
      <c r="G9911" s="518" t="s">
        <v>128</v>
      </c>
      <c r="H9911" s="518" t="s">
        <v>230</v>
      </c>
      <c r="I9911" s="518">
        <v>559021</v>
      </c>
    </row>
    <row r="9912" spans="1:9" x14ac:dyDescent="0.2">
      <c r="A9912" s="518" t="s">
        <v>230</v>
      </c>
      <c r="B9912" s="518">
        <v>559039</v>
      </c>
      <c r="C9912" s="518" t="s">
        <v>2660</v>
      </c>
      <c r="D9912" s="518" t="s">
        <v>9430</v>
      </c>
      <c r="E9912" s="859">
        <v>23</v>
      </c>
      <c r="F9912" s="859">
        <v>0</v>
      </c>
      <c r="G9912" s="518" t="s">
        <v>128</v>
      </c>
      <c r="H9912" s="518" t="s">
        <v>230</v>
      </c>
      <c r="I9912" s="518">
        <v>559039</v>
      </c>
    </row>
    <row r="9913" spans="1:9" x14ac:dyDescent="0.2">
      <c r="A9913" s="518" t="s">
        <v>246</v>
      </c>
      <c r="B9913" s="518">
        <v>559047</v>
      </c>
      <c r="C9913" s="518" t="s">
        <v>2660</v>
      </c>
      <c r="D9913" s="518" t="s">
        <v>5930</v>
      </c>
      <c r="E9913" s="859">
        <v>34</v>
      </c>
      <c r="F9913" s="859">
        <v>25</v>
      </c>
      <c r="G9913" s="518" t="s">
        <v>128</v>
      </c>
      <c r="H9913" s="518" t="s">
        <v>246</v>
      </c>
      <c r="I9913" s="518">
        <v>559047</v>
      </c>
    </row>
    <row r="9914" spans="1:9" x14ac:dyDescent="0.2">
      <c r="A9914" s="518" t="s">
        <v>246</v>
      </c>
      <c r="B9914" s="518">
        <v>559054</v>
      </c>
      <c r="C9914" s="518" t="s">
        <v>2660</v>
      </c>
      <c r="D9914" s="518" t="s">
        <v>5931</v>
      </c>
      <c r="E9914" s="859">
        <v>34</v>
      </c>
      <c r="F9914" s="859">
        <v>20</v>
      </c>
      <c r="G9914" s="518" t="s">
        <v>128</v>
      </c>
      <c r="H9914" s="518" t="s">
        <v>246</v>
      </c>
      <c r="I9914" s="518">
        <v>559054</v>
      </c>
    </row>
    <row r="9915" spans="1:9" x14ac:dyDescent="0.2">
      <c r="A9915" s="518" t="s">
        <v>393</v>
      </c>
      <c r="B9915" s="518">
        <v>559104</v>
      </c>
      <c r="C9915" s="518" t="s">
        <v>2660</v>
      </c>
      <c r="D9915" s="518" t="s">
        <v>6978</v>
      </c>
      <c r="E9915" s="859">
        <v>35</v>
      </c>
      <c r="F9915" s="859">
        <v>0</v>
      </c>
      <c r="G9915" s="518" t="s">
        <v>128</v>
      </c>
      <c r="H9915" s="518" t="s">
        <v>393</v>
      </c>
      <c r="I9915" s="518">
        <v>559104</v>
      </c>
    </row>
    <row r="9916" spans="1:9" x14ac:dyDescent="0.2">
      <c r="A9916" s="518" t="s">
        <v>237</v>
      </c>
      <c r="B9916" s="518">
        <v>559120</v>
      </c>
      <c r="C9916" s="518" t="s">
        <v>2660</v>
      </c>
      <c r="D9916" s="518" t="s">
        <v>6979</v>
      </c>
      <c r="E9916" s="859">
        <v>22</v>
      </c>
      <c r="F9916" s="859">
        <v>22</v>
      </c>
      <c r="G9916" s="518" t="s">
        <v>128</v>
      </c>
      <c r="H9916" s="518" t="s">
        <v>237</v>
      </c>
      <c r="I9916" s="518">
        <v>559120</v>
      </c>
    </row>
    <row r="9917" spans="1:9" x14ac:dyDescent="0.2">
      <c r="A9917" s="518" t="s">
        <v>237</v>
      </c>
      <c r="B9917" s="518">
        <v>559138</v>
      </c>
      <c r="C9917" s="518" t="s">
        <v>2660</v>
      </c>
      <c r="D9917" s="518" t="s">
        <v>6980</v>
      </c>
      <c r="E9917" s="859">
        <v>16</v>
      </c>
      <c r="F9917" s="859">
        <v>16</v>
      </c>
      <c r="G9917" s="518" t="s">
        <v>128</v>
      </c>
      <c r="H9917" s="518" t="s">
        <v>237</v>
      </c>
      <c r="I9917" s="518">
        <v>559138</v>
      </c>
    </row>
    <row r="9918" spans="1:9" x14ac:dyDescent="0.2">
      <c r="A9918" s="518" t="s">
        <v>349</v>
      </c>
      <c r="B9918" s="518">
        <v>559146</v>
      </c>
      <c r="C9918" s="518" t="s">
        <v>2660</v>
      </c>
      <c r="D9918" s="518" t="s">
        <v>6026</v>
      </c>
      <c r="E9918" s="859">
        <v>26</v>
      </c>
      <c r="F9918" s="859">
        <v>26</v>
      </c>
      <c r="G9918" s="518" t="s">
        <v>128</v>
      </c>
      <c r="H9918" s="518" t="s">
        <v>349</v>
      </c>
      <c r="I9918" s="518">
        <v>559146</v>
      </c>
    </row>
    <row r="9919" spans="1:9" x14ac:dyDescent="0.2">
      <c r="A9919" s="518" t="s">
        <v>349</v>
      </c>
      <c r="B9919" s="518">
        <v>559153</v>
      </c>
      <c r="C9919" s="518" t="s">
        <v>2660</v>
      </c>
      <c r="D9919" s="518" t="s">
        <v>6027</v>
      </c>
      <c r="E9919" s="859">
        <v>21</v>
      </c>
      <c r="F9919" s="859">
        <v>21</v>
      </c>
      <c r="G9919" s="518" t="s">
        <v>128</v>
      </c>
      <c r="H9919" s="518" t="s">
        <v>349</v>
      </c>
      <c r="I9919" s="518">
        <v>559153</v>
      </c>
    </row>
    <row r="9920" spans="1:9" x14ac:dyDescent="0.2">
      <c r="A9920" s="518" t="s">
        <v>256</v>
      </c>
      <c r="B9920" s="518">
        <v>559187</v>
      </c>
      <c r="C9920" s="518" t="s">
        <v>2660</v>
      </c>
      <c r="D9920" s="518" t="s">
        <v>9431</v>
      </c>
      <c r="E9920" s="859">
        <v>29</v>
      </c>
      <c r="F9920" s="859">
        <v>44</v>
      </c>
      <c r="G9920" s="518" t="s">
        <v>128</v>
      </c>
      <c r="H9920" s="518" t="s">
        <v>256</v>
      </c>
      <c r="I9920" s="518">
        <v>559187</v>
      </c>
    </row>
    <row r="9921" spans="1:9" x14ac:dyDescent="0.2">
      <c r="A9921" s="518" t="s">
        <v>256</v>
      </c>
      <c r="B9921" s="518">
        <v>559195</v>
      </c>
      <c r="C9921" s="518" t="s">
        <v>2660</v>
      </c>
      <c r="D9921" s="518" t="s">
        <v>8263</v>
      </c>
      <c r="E9921" s="859">
        <v>34</v>
      </c>
      <c r="F9921" s="859">
        <v>26</v>
      </c>
      <c r="G9921" s="518" t="s">
        <v>128</v>
      </c>
      <c r="H9921" s="518" t="s">
        <v>256</v>
      </c>
      <c r="I9921" s="518">
        <v>559195</v>
      </c>
    </row>
    <row r="9922" spans="1:9" x14ac:dyDescent="0.2">
      <c r="A9922" s="518" t="s">
        <v>256</v>
      </c>
      <c r="B9922" s="518">
        <v>559203</v>
      </c>
      <c r="C9922" s="518" t="s">
        <v>2660</v>
      </c>
      <c r="D9922" s="518" t="s">
        <v>8264</v>
      </c>
      <c r="E9922" s="859">
        <v>20</v>
      </c>
      <c r="F9922" s="859">
        <v>15</v>
      </c>
      <c r="G9922" s="518" t="s">
        <v>128</v>
      </c>
      <c r="H9922" s="518" t="s">
        <v>256</v>
      </c>
      <c r="I9922" s="518">
        <v>559203</v>
      </c>
    </row>
    <row r="9923" spans="1:9" x14ac:dyDescent="0.2">
      <c r="A9923" s="518" t="s">
        <v>256</v>
      </c>
      <c r="B9923" s="518">
        <v>559211</v>
      </c>
      <c r="C9923" s="518" t="s">
        <v>2660</v>
      </c>
      <c r="D9923" s="518" t="s">
        <v>9432</v>
      </c>
      <c r="E9923" s="859">
        <v>24</v>
      </c>
      <c r="F9923" s="859">
        <v>0</v>
      </c>
      <c r="G9923" s="518" t="s">
        <v>128</v>
      </c>
      <c r="H9923" s="518" t="s">
        <v>256</v>
      </c>
      <c r="I9923" s="518">
        <v>559211</v>
      </c>
    </row>
    <row r="9924" spans="1:9" x14ac:dyDescent="0.2">
      <c r="A9924" s="518" t="s">
        <v>256</v>
      </c>
      <c r="B9924" s="518">
        <v>559229</v>
      </c>
      <c r="C9924" s="518" t="s">
        <v>2660</v>
      </c>
      <c r="D9924" s="518" t="s">
        <v>9433</v>
      </c>
      <c r="E9924" s="859">
        <v>22</v>
      </c>
      <c r="F9924" s="859">
        <v>0</v>
      </c>
      <c r="G9924" s="518" t="s">
        <v>128</v>
      </c>
      <c r="H9924" s="518" t="s">
        <v>256</v>
      </c>
      <c r="I9924" s="518">
        <v>559229</v>
      </c>
    </row>
    <row r="9925" spans="1:9" x14ac:dyDescent="0.2">
      <c r="A9925" s="518" t="s">
        <v>256</v>
      </c>
      <c r="B9925" s="518">
        <v>559237</v>
      </c>
      <c r="C9925" s="518" t="s">
        <v>2660</v>
      </c>
      <c r="D9925" s="518" t="s">
        <v>9434</v>
      </c>
      <c r="E9925" s="859">
        <v>20</v>
      </c>
      <c r="F9925" s="859">
        <v>0</v>
      </c>
      <c r="G9925" s="518" t="s">
        <v>128</v>
      </c>
      <c r="H9925" s="518" t="s">
        <v>256</v>
      </c>
      <c r="I9925" s="518">
        <v>559237</v>
      </c>
    </row>
    <row r="9926" spans="1:9" x14ac:dyDescent="0.2">
      <c r="A9926" s="518" t="s">
        <v>319</v>
      </c>
      <c r="B9926" s="518">
        <v>559245</v>
      </c>
      <c r="C9926" s="518" t="s">
        <v>2660</v>
      </c>
      <c r="D9926" s="518" t="s">
        <v>6028</v>
      </c>
      <c r="E9926" s="859">
        <v>33</v>
      </c>
      <c r="F9926" s="859">
        <v>33</v>
      </c>
      <c r="G9926" s="518" t="s">
        <v>128</v>
      </c>
      <c r="H9926" s="518" t="s">
        <v>319</v>
      </c>
      <c r="I9926" s="518">
        <v>559245</v>
      </c>
    </row>
    <row r="9927" spans="1:9" x14ac:dyDescent="0.2">
      <c r="A9927" s="518" t="s">
        <v>319</v>
      </c>
      <c r="B9927" s="518">
        <v>559252</v>
      </c>
      <c r="C9927" s="518" t="s">
        <v>2660</v>
      </c>
      <c r="D9927" s="518" t="s">
        <v>5320</v>
      </c>
      <c r="E9927" s="859">
        <v>33</v>
      </c>
      <c r="F9927" s="859">
        <v>33</v>
      </c>
      <c r="G9927" s="518" t="s">
        <v>128</v>
      </c>
      <c r="H9927" s="518" t="s">
        <v>319</v>
      </c>
      <c r="I9927" s="518">
        <v>559252</v>
      </c>
    </row>
    <row r="9928" spans="1:9" x14ac:dyDescent="0.2">
      <c r="A9928" s="518" t="s">
        <v>351</v>
      </c>
      <c r="B9928" s="518">
        <v>559278</v>
      </c>
      <c r="C9928" s="518" t="s">
        <v>2660</v>
      </c>
      <c r="D9928" s="518" t="s">
        <v>6981</v>
      </c>
      <c r="E9928" s="859">
        <v>35</v>
      </c>
      <c r="F9928" s="859">
        <v>35</v>
      </c>
      <c r="G9928" s="518" t="s">
        <v>128</v>
      </c>
      <c r="H9928" s="518" t="s">
        <v>351</v>
      </c>
      <c r="I9928" s="518">
        <v>559278</v>
      </c>
    </row>
    <row r="9929" spans="1:9" x14ac:dyDescent="0.2">
      <c r="A9929" s="518" t="s">
        <v>256</v>
      </c>
      <c r="B9929" s="518">
        <v>559302</v>
      </c>
      <c r="C9929" s="518" t="s">
        <v>2660</v>
      </c>
      <c r="D9929" s="518" t="s">
        <v>9435</v>
      </c>
      <c r="E9929" s="859">
        <v>28</v>
      </c>
      <c r="F9929" s="859">
        <v>0</v>
      </c>
      <c r="G9929" s="518" t="s">
        <v>128</v>
      </c>
      <c r="H9929" s="518" t="s">
        <v>256</v>
      </c>
      <c r="I9929" s="518">
        <v>559302</v>
      </c>
    </row>
    <row r="9930" spans="1:9" x14ac:dyDescent="0.2">
      <c r="A9930" s="518" t="s">
        <v>256</v>
      </c>
      <c r="B9930" s="518">
        <v>559310</v>
      </c>
      <c r="C9930" s="518" t="s">
        <v>2660</v>
      </c>
      <c r="D9930" s="518" t="s">
        <v>9436</v>
      </c>
      <c r="E9930" s="859">
        <v>27</v>
      </c>
      <c r="F9930" s="859">
        <v>0</v>
      </c>
      <c r="G9930" s="518" t="s">
        <v>128</v>
      </c>
      <c r="H9930" s="518" t="s">
        <v>256</v>
      </c>
      <c r="I9930" s="518">
        <v>559310</v>
      </c>
    </row>
    <row r="9931" spans="1:9" x14ac:dyDescent="0.2">
      <c r="A9931" s="518" t="s">
        <v>256</v>
      </c>
      <c r="B9931" s="518">
        <v>559328</v>
      </c>
      <c r="C9931" s="518" t="s">
        <v>2660</v>
      </c>
      <c r="D9931" s="518" t="s">
        <v>9437</v>
      </c>
      <c r="E9931" s="859">
        <v>24</v>
      </c>
      <c r="F9931" s="859">
        <v>0</v>
      </c>
      <c r="G9931" s="518" t="s">
        <v>128</v>
      </c>
      <c r="H9931" s="518" t="s">
        <v>256</v>
      </c>
      <c r="I9931" s="518">
        <v>559328</v>
      </c>
    </row>
    <row r="9932" spans="1:9" x14ac:dyDescent="0.2">
      <c r="A9932" s="518" t="s">
        <v>296</v>
      </c>
      <c r="B9932" s="518">
        <v>559336</v>
      </c>
      <c r="C9932" s="518" t="s">
        <v>2660</v>
      </c>
      <c r="D9932" s="518" t="s">
        <v>5362</v>
      </c>
      <c r="E9932" s="859">
        <v>36</v>
      </c>
      <c r="F9932" s="859">
        <v>0</v>
      </c>
      <c r="G9932" s="518" t="s">
        <v>128</v>
      </c>
      <c r="H9932" s="518" t="s">
        <v>296</v>
      </c>
      <c r="I9932" s="518">
        <v>559336</v>
      </c>
    </row>
    <row r="9933" spans="1:9" x14ac:dyDescent="0.2">
      <c r="A9933" s="518" t="s">
        <v>292</v>
      </c>
      <c r="B9933" s="518">
        <v>559351</v>
      </c>
      <c r="C9933" s="518" t="s">
        <v>2660</v>
      </c>
      <c r="D9933" s="518" t="s">
        <v>5363</v>
      </c>
      <c r="E9933" s="859">
        <v>23</v>
      </c>
      <c r="F9933" s="859">
        <v>0</v>
      </c>
      <c r="G9933" s="518" t="s">
        <v>128</v>
      </c>
      <c r="H9933" s="518" t="s">
        <v>292</v>
      </c>
      <c r="I9933" s="518">
        <v>559351</v>
      </c>
    </row>
    <row r="9934" spans="1:9" x14ac:dyDescent="0.2">
      <c r="A9934" s="518" t="s">
        <v>292</v>
      </c>
      <c r="B9934" s="518">
        <v>559369</v>
      </c>
      <c r="C9934" s="518" t="s">
        <v>2660</v>
      </c>
      <c r="D9934" s="518" t="s">
        <v>5364</v>
      </c>
      <c r="E9934" s="859">
        <v>32</v>
      </c>
      <c r="F9934" s="859">
        <v>0</v>
      </c>
      <c r="G9934" s="518" t="s">
        <v>128</v>
      </c>
      <c r="H9934" s="518" t="s">
        <v>292</v>
      </c>
      <c r="I9934" s="518">
        <v>559369</v>
      </c>
    </row>
    <row r="9935" spans="1:9" x14ac:dyDescent="0.2">
      <c r="A9935" s="518" t="s">
        <v>292</v>
      </c>
      <c r="B9935" s="518">
        <v>559377</v>
      </c>
      <c r="C9935" s="518" t="s">
        <v>2660</v>
      </c>
      <c r="D9935" s="518" t="s">
        <v>5365</v>
      </c>
      <c r="E9935" s="859">
        <v>33</v>
      </c>
      <c r="F9935" s="859">
        <v>0</v>
      </c>
      <c r="G9935" s="518" t="s">
        <v>128</v>
      </c>
      <c r="H9935" s="518" t="s">
        <v>292</v>
      </c>
      <c r="I9935" s="518">
        <v>559377</v>
      </c>
    </row>
    <row r="9936" spans="1:9" x14ac:dyDescent="0.2">
      <c r="A9936" s="518" t="s">
        <v>292</v>
      </c>
      <c r="B9936" s="518">
        <v>559385</v>
      </c>
      <c r="C9936" s="518" t="s">
        <v>2660</v>
      </c>
      <c r="D9936" s="518" t="s">
        <v>5366</v>
      </c>
      <c r="E9936" s="859">
        <v>30</v>
      </c>
      <c r="F9936" s="859">
        <v>0</v>
      </c>
      <c r="G9936" s="518" t="s">
        <v>128</v>
      </c>
      <c r="H9936" s="518" t="s">
        <v>292</v>
      </c>
      <c r="I9936" s="518">
        <v>559385</v>
      </c>
    </row>
    <row r="9937" spans="1:9" x14ac:dyDescent="0.2">
      <c r="A9937" s="518" t="s">
        <v>292</v>
      </c>
      <c r="B9937" s="518">
        <v>559393</v>
      </c>
      <c r="C9937" s="518" t="s">
        <v>2660</v>
      </c>
      <c r="D9937" s="518" t="s">
        <v>5367</v>
      </c>
      <c r="E9937" s="859">
        <v>35</v>
      </c>
      <c r="F9937" s="859">
        <v>0</v>
      </c>
      <c r="G9937" s="518" t="s">
        <v>128</v>
      </c>
      <c r="H9937" s="518" t="s">
        <v>292</v>
      </c>
      <c r="I9937" s="518">
        <v>559393</v>
      </c>
    </row>
    <row r="9938" spans="1:9" x14ac:dyDescent="0.2">
      <c r="A9938" s="518" t="s">
        <v>292</v>
      </c>
      <c r="B9938" s="518">
        <v>559401</v>
      </c>
      <c r="C9938" s="518" t="s">
        <v>2660</v>
      </c>
      <c r="D9938" s="518" t="s">
        <v>5368</v>
      </c>
      <c r="E9938" s="859">
        <v>22</v>
      </c>
      <c r="F9938" s="859">
        <v>0</v>
      </c>
      <c r="G9938" s="518" t="s">
        <v>128</v>
      </c>
      <c r="H9938" s="518" t="s">
        <v>292</v>
      </c>
      <c r="I9938" s="518">
        <v>559401</v>
      </c>
    </row>
    <row r="9939" spans="1:9" x14ac:dyDescent="0.2">
      <c r="A9939" s="518" t="s">
        <v>292</v>
      </c>
      <c r="B9939" s="518">
        <v>559419</v>
      </c>
      <c r="C9939" s="518" t="s">
        <v>2660</v>
      </c>
      <c r="D9939" s="518" t="s">
        <v>5369</v>
      </c>
      <c r="E9939" s="859">
        <v>31</v>
      </c>
      <c r="F9939" s="859">
        <v>0</v>
      </c>
      <c r="G9939" s="518" t="s">
        <v>128</v>
      </c>
      <c r="H9939" s="518" t="s">
        <v>292</v>
      </c>
      <c r="I9939" s="518">
        <v>559419</v>
      </c>
    </row>
    <row r="9940" spans="1:9" x14ac:dyDescent="0.2">
      <c r="A9940" s="518" t="s">
        <v>292</v>
      </c>
      <c r="B9940" s="518">
        <v>559427</v>
      </c>
      <c r="C9940" s="518" t="s">
        <v>2660</v>
      </c>
      <c r="D9940" s="518" t="s">
        <v>5370</v>
      </c>
      <c r="E9940" s="859">
        <v>31</v>
      </c>
      <c r="F9940" s="859">
        <v>0</v>
      </c>
      <c r="G9940" s="518" t="s">
        <v>128</v>
      </c>
      <c r="H9940" s="518" t="s">
        <v>292</v>
      </c>
      <c r="I9940" s="518">
        <v>559427</v>
      </c>
    </row>
    <row r="9941" spans="1:9" x14ac:dyDescent="0.2">
      <c r="A9941" s="518" t="s">
        <v>292</v>
      </c>
      <c r="B9941" s="518">
        <v>559435</v>
      </c>
      <c r="C9941" s="518" t="s">
        <v>2660</v>
      </c>
      <c r="D9941" s="518" t="s">
        <v>5478</v>
      </c>
      <c r="E9941" s="859">
        <v>24</v>
      </c>
      <c r="F9941" s="859">
        <v>0</v>
      </c>
      <c r="G9941" s="518" t="s">
        <v>128</v>
      </c>
      <c r="H9941" s="518" t="s">
        <v>292</v>
      </c>
      <c r="I9941" s="518">
        <v>559435</v>
      </c>
    </row>
    <row r="9942" spans="1:9" x14ac:dyDescent="0.2">
      <c r="A9942" s="518" t="s">
        <v>292</v>
      </c>
      <c r="B9942" s="518">
        <v>559443</v>
      </c>
      <c r="C9942" s="518" t="s">
        <v>2660</v>
      </c>
      <c r="D9942" s="518" t="s">
        <v>5479</v>
      </c>
      <c r="E9942" s="859">
        <v>36</v>
      </c>
      <c r="F9942" s="859">
        <v>0</v>
      </c>
      <c r="G9942" s="518" t="s">
        <v>128</v>
      </c>
      <c r="H9942" s="518" t="s">
        <v>292</v>
      </c>
      <c r="I9942" s="518">
        <v>559443</v>
      </c>
    </row>
    <row r="9943" spans="1:9" x14ac:dyDescent="0.2">
      <c r="A9943" s="518" t="s">
        <v>292</v>
      </c>
      <c r="B9943" s="518">
        <v>559450</v>
      </c>
      <c r="C9943" s="518" t="s">
        <v>2660</v>
      </c>
      <c r="D9943" s="518" t="s">
        <v>5480</v>
      </c>
      <c r="E9943" s="859">
        <v>34</v>
      </c>
      <c r="F9943" s="859">
        <v>0</v>
      </c>
      <c r="G9943" s="518" t="s">
        <v>128</v>
      </c>
      <c r="H9943" s="518" t="s">
        <v>292</v>
      </c>
      <c r="I9943" s="518">
        <v>559450</v>
      </c>
    </row>
    <row r="9944" spans="1:9" x14ac:dyDescent="0.2">
      <c r="A9944" s="518" t="s">
        <v>164</v>
      </c>
      <c r="B9944" s="518">
        <v>559484</v>
      </c>
      <c r="C9944" s="518" t="s">
        <v>2660</v>
      </c>
      <c r="D9944" s="518" t="s">
        <v>8914</v>
      </c>
      <c r="E9944" s="859">
        <v>25</v>
      </c>
      <c r="F9944" s="859">
        <v>0</v>
      </c>
      <c r="G9944" s="518" t="s">
        <v>128</v>
      </c>
      <c r="H9944" s="518" t="s">
        <v>164</v>
      </c>
      <c r="I9944" s="518">
        <v>559484</v>
      </c>
    </row>
    <row r="9945" spans="1:9" x14ac:dyDescent="0.2">
      <c r="A9945" s="518" t="s">
        <v>164</v>
      </c>
      <c r="B9945" s="518">
        <v>559492</v>
      </c>
      <c r="C9945" s="518" t="s">
        <v>2660</v>
      </c>
      <c r="D9945" s="518" t="s">
        <v>8914</v>
      </c>
      <c r="E9945" s="859">
        <v>22</v>
      </c>
      <c r="F9945" s="859">
        <v>0</v>
      </c>
      <c r="G9945" s="518" t="s">
        <v>128</v>
      </c>
      <c r="H9945" s="518" t="s">
        <v>164</v>
      </c>
      <c r="I9945" s="518">
        <v>559492</v>
      </c>
    </row>
    <row r="9946" spans="1:9" x14ac:dyDescent="0.2">
      <c r="A9946" s="518" t="s">
        <v>164</v>
      </c>
      <c r="B9946" s="518">
        <v>559500</v>
      </c>
      <c r="C9946" s="518" t="s">
        <v>2660</v>
      </c>
      <c r="D9946" s="518" t="s">
        <v>8914</v>
      </c>
      <c r="E9946" s="859">
        <v>33</v>
      </c>
      <c r="F9946" s="859">
        <v>0</v>
      </c>
      <c r="G9946" s="518" t="s">
        <v>128</v>
      </c>
      <c r="H9946" s="518" t="s">
        <v>164</v>
      </c>
      <c r="I9946" s="518">
        <v>559500</v>
      </c>
    </row>
    <row r="9947" spans="1:9" x14ac:dyDescent="0.2">
      <c r="A9947" s="518" t="s">
        <v>292</v>
      </c>
      <c r="B9947" s="518">
        <v>559534</v>
      </c>
      <c r="C9947" s="518" t="s">
        <v>2660</v>
      </c>
      <c r="D9947" s="518" t="s">
        <v>5481</v>
      </c>
      <c r="E9947" s="859">
        <v>27</v>
      </c>
      <c r="F9947" s="859">
        <v>0</v>
      </c>
      <c r="G9947" s="518" t="s">
        <v>128</v>
      </c>
      <c r="H9947" s="518" t="s">
        <v>292</v>
      </c>
      <c r="I9947" s="518">
        <v>559534</v>
      </c>
    </row>
    <row r="9948" spans="1:9" x14ac:dyDescent="0.2">
      <c r="A9948" s="518" t="s">
        <v>292</v>
      </c>
      <c r="B9948" s="518">
        <v>559542</v>
      </c>
      <c r="C9948" s="518" t="s">
        <v>2660</v>
      </c>
      <c r="D9948" s="518" t="s">
        <v>5482</v>
      </c>
      <c r="E9948" s="859">
        <v>27</v>
      </c>
      <c r="F9948" s="859">
        <v>0</v>
      </c>
      <c r="G9948" s="518" t="s">
        <v>128</v>
      </c>
      <c r="H9948" s="518" t="s">
        <v>292</v>
      </c>
      <c r="I9948" s="518">
        <v>559542</v>
      </c>
    </row>
    <row r="9949" spans="1:9" x14ac:dyDescent="0.2">
      <c r="A9949" s="518" t="s">
        <v>180</v>
      </c>
      <c r="B9949" s="518">
        <v>559559</v>
      </c>
      <c r="C9949" s="518" t="s">
        <v>2660</v>
      </c>
      <c r="D9949" s="518" t="s">
        <v>5483</v>
      </c>
      <c r="E9949" s="859">
        <v>26</v>
      </c>
      <c r="F9949" s="859">
        <v>0</v>
      </c>
      <c r="G9949" s="518" t="s">
        <v>128</v>
      </c>
      <c r="H9949" s="518" t="s">
        <v>180</v>
      </c>
      <c r="I9949" s="518">
        <v>559559</v>
      </c>
    </row>
    <row r="9950" spans="1:9" x14ac:dyDescent="0.2">
      <c r="A9950" s="518" t="s">
        <v>180</v>
      </c>
      <c r="B9950" s="518">
        <v>559583</v>
      </c>
      <c r="C9950" s="518" t="s">
        <v>2660</v>
      </c>
      <c r="D9950" s="518" t="s">
        <v>5484</v>
      </c>
      <c r="E9950" s="859">
        <v>21</v>
      </c>
      <c r="F9950" s="859">
        <v>0</v>
      </c>
      <c r="G9950" s="518" t="s">
        <v>128</v>
      </c>
      <c r="H9950" s="518" t="s">
        <v>180</v>
      </c>
      <c r="I9950" s="518">
        <v>559583</v>
      </c>
    </row>
    <row r="9951" spans="1:9" x14ac:dyDescent="0.2">
      <c r="A9951" s="518" t="s">
        <v>256</v>
      </c>
      <c r="B9951" s="518">
        <v>559625</v>
      </c>
      <c r="C9951" s="518" t="s">
        <v>2660</v>
      </c>
      <c r="D9951" s="518" t="s">
        <v>9438</v>
      </c>
      <c r="E9951" s="859">
        <v>28</v>
      </c>
      <c r="F9951" s="859">
        <v>21</v>
      </c>
      <c r="G9951" s="518" t="s">
        <v>128</v>
      </c>
      <c r="H9951" s="518" t="s">
        <v>256</v>
      </c>
      <c r="I9951" s="518">
        <v>559625</v>
      </c>
    </row>
    <row r="9952" spans="1:9" x14ac:dyDescent="0.2">
      <c r="A9952" s="518" t="s">
        <v>256</v>
      </c>
      <c r="B9952" s="518">
        <v>559633</v>
      </c>
      <c r="C9952" s="518" t="s">
        <v>2660</v>
      </c>
      <c r="D9952" s="518" t="s">
        <v>7690</v>
      </c>
      <c r="E9952" s="859">
        <v>34</v>
      </c>
      <c r="F9952" s="859">
        <v>26</v>
      </c>
      <c r="G9952" s="518" t="s">
        <v>128</v>
      </c>
      <c r="H9952" s="518" t="s">
        <v>256</v>
      </c>
      <c r="I9952" s="518">
        <v>559633</v>
      </c>
    </row>
    <row r="9953" spans="1:9" x14ac:dyDescent="0.2">
      <c r="A9953" s="518" t="s">
        <v>179</v>
      </c>
      <c r="B9953" s="518">
        <v>559641</v>
      </c>
      <c r="C9953" s="518" t="s">
        <v>2660</v>
      </c>
      <c r="D9953" s="518" t="s">
        <v>5594</v>
      </c>
      <c r="E9953" s="859">
        <v>36</v>
      </c>
      <c r="F9953" s="859">
        <v>28</v>
      </c>
      <c r="G9953" s="518" t="s">
        <v>128</v>
      </c>
      <c r="H9953" s="518" t="s">
        <v>179</v>
      </c>
      <c r="I9953" s="518">
        <v>559641</v>
      </c>
    </row>
    <row r="9954" spans="1:9" x14ac:dyDescent="0.2">
      <c r="A9954" s="518" t="s">
        <v>179</v>
      </c>
      <c r="B9954" s="518">
        <v>559658</v>
      </c>
      <c r="C9954" s="518" t="s">
        <v>2660</v>
      </c>
      <c r="D9954" s="518" t="s">
        <v>5595</v>
      </c>
      <c r="E9954" s="859">
        <v>34</v>
      </c>
      <c r="F9954" s="859">
        <v>28</v>
      </c>
      <c r="G9954" s="518" t="s">
        <v>128</v>
      </c>
      <c r="H9954" s="518" t="s">
        <v>179</v>
      </c>
      <c r="I9954" s="518">
        <v>559658</v>
      </c>
    </row>
    <row r="9955" spans="1:9" x14ac:dyDescent="0.2">
      <c r="A9955" s="518" t="s">
        <v>179</v>
      </c>
      <c r="B9955" s="518">
        <v>559666</v>
      </c>
      <c r="C9955" s="518" t="s">
        <v>2660</v>
      </c>
      <c r="D9955" s="518" t="s">
        <v>5596</v>
      </c>
      <c r="E9955" s="859">
        <v>35</v>
      </c>
      <c r="F9955" s="859">
        <v>28</v>
      </c>
      <c r="G9955" s="518" t="s">
        <v>128</v>
      </c>
      <c r="H9955" s="518" t="s">
        <v>179</v>
      </c>
      <c r="I9955" s="518">
        <v>559666</v>
      </c>
    </row>
    <row r="9956" spans="1:9" x14ac:dyDescent="0.2">
      <c r="A9956" s="518" t="s">
        <v>256</v>
      </c>
      <c r="B9956" s="518">
        <v>559674</v>
      </c>
      <c r="C9956" s="518" t="s">
        <v>2660</v>
      </c>
      <c r="D9956" s="518" t="s">
        <v>1342</v>
      </c>
      <c r="E9956" s="859">
        <v>18</v>
      </c>
      <c r="F9956" s="859">
        <v>7</v>
      </c>
      <c r="G9956" s="518" t="s">
        <v>128</v>
      </c>
      <c r="H9956" s="518" t="s">
        <v>256</v>
      </c>
      <c r="I9956" s="518">
        <v>559674</v>
      </c>
    </row>
    <row r="9957" spans="1:9" x14ac:dyDescent="0.2">
      <c r="A9957" s="518" t="s">
        <v>256</v>
      </c>
      <c r="B9957" s="518">
        <v>559682</v>
      </c>
      <c r="C9957" s="518" t="s">
        <v>2660</v>
      </c>
      <c r="D9957" s="518" t="s">
        <v>1342</v>
      </c>
      <c r="E9957" s="859">
        <v>15</v>
      </c>
      <c r="F9957" s="859">
        <v>11</v>
      </c>
      <c r="G9957" s="518" t="s">
        <v>128</v>
      </c>
      <c r="H9957" s="518" t="s">
        <v>256</v>
      </c>
      <c r="I9957" s="518">
        <v>559682</v>
      </c>
    </row>
    <row r="9958" spans="1:9" x14ac:dyDescent="0.2">
      <c r="A9958" s="518" t="s">
        <v>158</v>
      </c>
      <c r="B9958" s="518">
        <v>559708</v>
      </c>
      <c r="C9958" s="518" t="s">
        <v>2660</v>
      </c>
      <c r="D9958" s="518" t="s">
        <v>6982</v>
      </c>
      <c r="E9958" s="859">
        <v>27</v>
      </c>
      <c r="F9958" s="859">
        <v>0</v>
      </c>
      <c r="G9958" s="518" t="s">
        <v>128</v>
      </c>
      <c r="H9958" s="518" t="s">
        <v>158</v>
      </c>
      <c r="I9958" s="518">
        <v>559708</v>
      </c>
    </row>
    <row r="9959" spans="1:9" x14ac:dyDescent="0.2">
      <c r="A9959" s="518" t="s">
        <v>394</v>
      </c>
      <c r="B9959" s="518">
        <v>559716</v>
      </c>
      <c r="C9959" s="518" t="s">
        <v>2660</v>
      </c>
      <c r="D9959" s="518" t="s">
        <v>9439</v>
      </c>
      <c r="E9959" s="859">
        <v>20</v>
      </c>
      <c r="F9959" s="859">
        <v>0</v>
      </c>
      <c r="G9959" s="518" t="s">
        <v>128</v>
      </c>
      <c r="H9959" s="518" t="s">
        <v>394</v>
      </c>
      <c r="I9959" s="518">
        <v>559716</v>
      </c>
    </row>
    <row r="9960" spans="1:9" x14ac:dyDescent="0.2">
      <c r="A9960" s="518" t="s">
        <v>394</v>
      </c>
      <c r="B9960" s="518">
        <v>559724</v>
      </c>
      <c r="C9960" s="518" t="s">
        <v>2660</v>
      </c>
      <c r="D9960" s="518" t="s">
        <v>9440</v>
      </c>
      <c r="E9960" s="859">
        <v>22</v>
      </c>
      <c r="F9960" s="859">
        <v>0</v>
      </c>
      <c r="G9960" s="518" t="s">
        <v>128</v>
      </c>
      <c r="H9960" s="518" t="s">
        <v>394</v>
      </c>
      <c r="I9960" s="518">
        <v>559724</v>
      </c>
    </row>
    <row r="9961" spans="1:9" x14ac:dyDescent="0.2">
      <c r="A9961" s="518" t="s">
        <v>271</v>
      </c>
      <c r="B9961" s="518">
        <v>559757</v>
      </c>
      <c r="C9961" s="518" t="s">
        <v>2660</v>
      </c>
      <c r="D9961" s="518" t="s">
        <v>5629</v>
      </c>
      <c r="E9961" s="859">
        <v>35</v>
      </c>
      <c r="F9961" s="859">
        <v>0</v>
      </c>
      <c r="G9961" s="518" t="s">
        <v>128</v>
      </c>
      <c r="H9961" s="518" t="s">
        <v>271</v>
      </c>
      <c r="I9961" s="518">
        <v>559757</v>
      </c>
    </row>
    <row r="9962" spans="1:9" x14ac:dyDescent="0.2">
      <c r="A9962" s="518" t="s">
        <v>271</v>
      </c>
      <c r="B9962" s="518">
        <v>559765</v>
      </c>
      <c r="C9962" s="518" t="s">
        <v>2660</v>
      </c>
      <c r="D9962" s="518" t="s">
        <v>5630</v>
      </c>
      <c r="E9962" s="859">
        <v>35</v>
      </c>
      <c r="F9962" s="859">
        <v>0</v>
      </c>
      <c r="G9962" s="518" t="s">
        <v>128</v>
      </c>
      <c r="H9962" s="518" t="s">
        <v>271</v>
      </c>
      <c r="I9962" s="518">
        <v>559765</v>
      </c>
    </row>
    <row r="9963" spans="1:9" x14ac:dyDescent="0.2">
      <c r="A9963" s="518" t="s">
        <v>271</v>
      </c>
      <c r="B9963" s="518">
        <v>559773</v>
      </c>
      <c r="C9963" s="518" t="s">
        <v>2660</v>
      </c>
      <c r="D9963" s="518" t="s">
        <v>5631</v>
      </c>
      <c r="E9963" s="859">
        <v>31</v>
      </c>
      <c r="F9963" s="859">
        <v>0</v>
      </c>
      <c r="G9963" s="518" t="s">
        <v>128</v>
      </c>
      <c r="H9963" s="518" t="s">
        <v>271</v>
      </c>
      <c r="I9963" s="518">
        <v>559773</v>
      </c>
    </row>
    <row r="9964" spans="1:9" x14ac:dyDescent="0.2">
      <c r="A9964" s="518" t="s">
        <v>256</v>
      </c>
      <c r="B9964" s="518">
        <v>559781</v>
      </c>
      <c r="C9964" s="518" t="s">
        <v>2660</v>
      </c>
      <c r="D9964" s="518" t="s">
        <v>5632</v>
      </c>
      <c r="E9964" s="859">
        <v>19</v>
      </c>
      <c r="F9964" s="859">
        <v>15</v>
      </c>
      <c r="G9964" s="518" t="s">
        <v>128</v>
      </c>
      <c r="H9964" s="518" t="s">
        <v>256</v>
      </c>
      <c r="I9964" s="518">
        <v>559781</v>
      </c>
    </row>
    <row r="9965" spans="1:9" x14ac:dyDescent="0.2">
      <c r="A9965" s="518" t="s">
        <v>256</v>
      </c>
      <c r="B9965" s="518">
        <v>559799</v>
      </c>
      <c r="C9965" s="518" t="s">
        <v>2660</v>
      </c>
      <c r="D9965" s="518" t="s">
        <v>5644</v>
      </c>
      <c r="E9965" s="859">
        <v>14</v>
      </c>
      <c r="F9965" s="859">
        <v>14</v>
      </c>
      <c r="G9965" s="518" t="s">
        <v>128</v>
      </c>
      <c r="H9965" s="518" t="s">
        <v>256</v>
      </c>
      <c r="I9965" s="518">
        <v>559799</v>
      </c>
    </row>
    <row r="9966" spans="1:9" x14ac:dyDescent="0.2">
      <c r="A9966" s="518" t="s">
        <v>269</v>
      </c>
      <c r="B9966" s="518">
        <v>559807</v>
      </c>
      <c r="C9966" s="518" t="s">
        <v>2660</v>
      </c>
      <c r="D9966" s="518" t="s">
        <v>5738</v>
      </c>
      <c r="E9966" s="859">
        <v>34</v>
      </c>
      <c r="F9966" s="859">
        <v>30</v>
      </c>
      <c r="G9966" s="518" t="s">
        <v>128</v>
      </c>
      <c r="H9966" s="518" t="s">
        <v>269</v>
      </c>
      <c r="I9966" s="518">
        <v>559807</v>
      </c>
    </row>
    <row r="9967" spans="1:9" x14ac:dyDescent="0.2">
      <c r="A9967" s="518" t="s">
        <v>269</v>
      </c>
      <c r="B9967" s="518">
        <v>559815</v>
      </c>
      <c r="C9967" s="518" t="s">
        <v>2660</v>
      </c>
      <c r="D9967" s="518" t="s">
        <v>5739</v>
      </c>
      <c r="E9967" s="859">
        <v>34</v>
      </c>
      <c r="F9967" s="859">
        <v>30</v>
      </c>
      <c r="G9967" s="518" t="s">
        <v>128</v>
      </c>
      <c r="H9967" s="518" t="s">
        <v>269</v>
      </c>
      <c r="I9967" s="518">
        <v>559815</v>
      </c>
    </row>
    <row r="9968" spans="1:9" x14ac:dyDescent="0.2">
      <c r="A9968" s="518" t="s">
        <v>179</v>
      </c>
      <c r="B9968" s="518">
        <v>559823</v>
      </c>
      <c r="C9968" s="518" t="s">
        <v>2660</v>
      </c>
      <c r="D9968" s="518" t="s">
        <v>5740</v>
      </c>
      <c r="E9968" s="859">
        <v>35</v>
      </c>
      <c r="F9968" s="859">
        <v>0</v>
      </c>
      <c r="G9968" s="518" t="s">
        <v>128</v>
      </c>
      <c r="H9968" s="518" t="s">
        <v>179</v>
      </c>
      <c r="I9968" s="518">
        <v>559823</v>
      </c>
    </row>
    <row r="9969" spans="1:9" x14ac:dyDescent="0.2">
      <c r="A9969" s="518" t="s">
        <v>179</v>
      </c>
      <c r="B9969" s="518">
        <v>559831</v>
      </c>
      <c r="C9969" s="518" t="s">
        <v>2660</v>
      </c>
      <c r="D9969" s="518" t="s">
        <v>5741</v>
      </c>
      <c r="E9969" s="859">
        <v>35</v>
      </c>
      <c r="F9969" s="859">
        <v>0</v>
      </c>
      <c r="G9969" s="518" t="s">
        <v>128</v>
      </c>
      <c r="H9969" s="518" t="s">
        <v>179</v>
      </c>
      <c r="I9969" s="518">
        <v>559831</v>
      </c>
    </row>
    <row r="9970" spans="1:9" x14ac:dyDescent="0.2">
      <c r="A9970" s="518" t="s">
        <v>179</v>
      </c>
      <c r="B9970" s="518">
        <v>559856</v>
      </c>
      <c r="C9970" s="518" t="s">
        <v>2660</v>
      </c>
      <c r="D9970" s="518" t="s">
        <v>5742</v>
      </c>
      <c r="E9970" s="859">
        <v>35</v>
      </c>
      <c r="F9970" s="859">
        <v>0</v>
      </c>
      <c r="G9970" s="518" t="s">
        <v>128</v>
      </c>
      <c r="H9970" s="518" t="s">
        <v>179</v>
      </c>
      <c r="I9970" s="518">
        <v>559856</v>
      </c>
    </row>
    <row r="9971" spans="1:9" x14ac:dyDescent="0.2">
      <c r="A9971" s="518" t="s">
        <v>237</v>
      </c>
      <c r="B9971" s="518">
        <v>559864</v>
      </c>
      <c r="C9971" s="518" t="s">
        <v>2660</v>
      </c>
      <c r="D9971" s="518" t="s">
        <v>6722</v>
      </c>
      <c r="E9971" s="859">
        <v>35</v>
      </c>
      <c r="F9971" s="859">
        <v>0</v>
      </c>
      <c r="G9971" s="518" t="s">
        <v>128</v>
      </c>
      <c r="H9971" s="518" t="s">
        <v>237</v>
      </c>
      <c r="I9971" s="518">
        <v>559864</v>
      </c>
    </row>
    <row r="9972" spans="1:9" x14ac:dyDescent="0.2">
      <c r="A9972" s="518" t="s">
        <v>237</v>
      </c>
      <c r="B9972" s="518">
        <v>559872</v>
      </c>
      <c r="C9972" s="518" t="s">
        <v>2660</v>
      </c>
      <c r="D9972" s="518" t="s">
        <v>6722</v>
      </c>
      <c r="E9972" s="859">
        <v>35</v>
      </c>
      <c r="F9972" s="859">
        <v>0</v>
      </c>
      <c r="G9972" s="518" t="s">
        <v>128</v>
      </c>
      <c r="H9972" s="518" t="s">
        <v>237</v>
      </c>
      <c r="I9972" s="518">
        <v>559872</v>
      </c>
    </row>
    <row r="9973" spans="1:9" x14ac:dyDescent="0.2">
      <c r="A9973" s="518" t="s">
        <v>237</v>
      </c>
      <c r="B9973" s="518">
        <v>559880</v>
      </c>
      <c r="C9973" s="518" t="s">
        <v>2660</v>
      </c>
      <c r="D9973" s="518" t="s">
        <v>6722</v>
      </c>
      <c r="E9973" s="859">
        <v>27</v>
      </c>
      <c r="F9973" s="859">
        <v>27</v>
      </c>
      <c r="G9973" s="518" t="s">
        <v>128</v>
      </c>
      <c r="H9973" s="518" t="s">
        <v>237</v>
      </c>
      <c r="I9973" s="518">
        <v>559880</v>
      </c>
    </row>
    <row r="9974" spans="1:9" x14ac:dyDescent="0.2">
      <c r="A9974" s="518" t="s">
        <v>237</v>
      </c>
      <c r="B9974" s="518">
        <v>559898</v>
      </c>
      <c r="C9974" s="518" t="s">
        <v>2660</v>
      </c>
      <c r="D9974" s="518" t="s">
        <v>6722</v>
      </c>
      <c r="E9974" s="859">
        <v>34</v>
      </c>
      <c r="F9974" s="859">
        <v>35</v>
      </c>
      <c r="G9974" s="518" t="s">
        <v>128</v>
      </c>
      <c r="H9974" s="518" t="s">
        <v>237</v>
      </c>
      <c r="I9974" s="518">
        <v>559898</v>
      </c>
    </row>
    <row r="9975" spans="1:9" x14ac:dyDescent="0.2">
      <c r="A9975" s="518" t="s">
        <v>164</v>
      </c>
      <c r="B9975" s="518">
        <v>559906</v>
      </c>
      <c r="C9975" s="518" t="s">
        <v>2660</v>
      </c>
      <c r="D9975" s="518" t="s">
        <v>9383</v>
      </c>
      <c r="E9975" s="859">
        <v>30</v>
      </c>
      <c r="F9975" s="859">
        <v>0</v>
      </c>
      <c r="G9975" s="518" t="s">
        <v>128</v>
      </c>
      <c r="H9975" s="518" t="s">
        <v>164</v>
      </c>
      <c r="I9975" s="518">
        <v>559906</v>
      </c>
    </row>
    <row r="9976" spans="1:9" x14ac:dyDescent="0.2">
      <c r="A9976" s="518" t="s">
        <v>164</v>
      </c>
      <c r="B9976" s="518">
        <v>559914</v>
      </c>
      <c r="C9976" s="518" t="s">
        <v>2660</v>
      </c>
      <c r="D9976" s="518" t="s">
        <v>9441</v>
      </c>
      <c r="E9976" s="859">
        <v>28</v>
      </c>
      <c r="F9976" s="859">
        <v>0</v>
      </c>
      <c r="G9976" s="518" t="s">
        <v>128</v>
      </c>
      <c r="H9976" s="518" t="s">
        <v>164</v>
      </c>
      <c r="I9976" s="518">
        <v>559914</v>
      </c>
    </row>
    <row r="9977" spans="1:9" x14ac:dyDescent="0.2">
      <c r="A9977" s="518" t="s">
        <v>164</v>
      </c>
      <c r="B9977" s="518">
        <v>559922</v>
      </c>
      <c r="C9977" s="518" t="s">
        <v>2660</v>
      </c>
      <c r="D9977" s="518" t="s">
        <v>9442</v>
      </c>
      <c r="E9977" s="859">
        <v>22</v>
      </c>
      <c r="F9977" s="859">
        <v>0</v>
      </c>
      <c r="G9977" s="518" t="s">
        <v>128</v>
      </c>
      <c r="H9977" s="518" t="s">
        <v>164</v>
      </c>
      <c r="I9977" s="518">
        <v>559922</v>
      </c>
    </row>
    <row r="9978" spans="1:9" x14ac:dyDescent="0.2">
      <c r="A9978" s="518" t="s">
        <v>164</v>
      </c>
      <c r="B9978" s="518">
        <v>559930</v>
      </c>
      <c r="C9978" s="518" t="s">
        <v>2660</v>
      </c>
      <c r="D9978" s="518" t="s">
        <v>9443</v>
      </c>
      <c r="E9978" s="859">
        <v>26</v>
      </c>
      <c r="F9978" s="859">
        <v>0</v>
      </c>
      <c r="G9978" s="518" t="s">
        <v>128</v>
      </c>
      <c r="H9978" s="518" t="s">
        <v>164</v>
      </c>
      <c r="I9978" s="518">
        <v>559930</v>
      </c>
    </row>
    <row r="9979" spans="1:9" x14ac:dyDescent="0.2">
      <c r="A9979" s="518" t="s">
        <v>164</v>
      </c>
      <c r="B9979" s="518">
        <v>559948</v>
      </c>
      <c r="C9979" s="518" t="s">
        <v>2660</v>
      </c>
      <c r="D9979" s="518" t="s">
        <v>9444</v>
      </c>
      <c r="E9979" s="859">
        <v>20</v>
      </c>
      <c r="F9979" s="859">
        <v>0</v>
      </c>
      <c r="G9979" s="518" t="s">
        <v>128</v>
      </c>
      <c r="H9979" s="518" t="s">
        <v>164</v>
      </c>
      <c r="I9979" s="518">
        <v>559948</v>
      </c>
    </row>
    <row r="9980" spans="1:9" x14ac:dyDescent="0.2">
      <c r="A9980" s="518" t="s">
        <v>164</v>
      </c>
      <c r="B9980" s="518">
        <v>559955</v>
      </c>
      <c r="C9980" s="518" t="s">
        <v>2660</v>
      </c>
      <c r="D9980" s="518" t="s">
        <v>9381</v>
      </c>
      <c r="E9980" s="859">
        <v>23</v>
      </c>
      <c r="F9980" s="859">
        <v>0</v>
      </c>
      <c r="G9980" s="518" t="s">
        <v>128</v>
      </c>
      <c r="H9980" s="518" t="s">
        <v>164</v>
      </c>
      <c r="I9980" s="518">
        <v>559955</v>
      </c>
    </row>
    <row r="9981" spans="1:9" x14ac:dyDescent="0.2">
      <c r="A9981" s="518" t="s">
        <v>164</v>
      </c>
      <c r="B9981" s="518">
        <v>559963</v>
      </c>
      <c r="C9981" s="518" t="s">
        <v>2660</v>
      </c>
      <c r="D9981" s="518" t="s">
        <v>9445</v>
      </c>
      <c r="E9981" s="859">
        <v>21</v>
      </c>
      <c r="F9981" s="859">
        <v>0</v>
      </c>
      <c r="G9981" s="518" t="s">
        <v>128</v>
      </c>
      <c r="H9981" s="518" t="s">
        <v>164</v>
      </c>
      <c r="I9981" s="518">
        <v>559963</v>
      </c>
    </row>
    <row r="9982" spans="1:9" x14ac:dyDescent="0.2">
      <c r="A9982" s="518" t="s">
        <v>164</v>
      </c>
      <c r="B9982" s="518">
        <v>559971</v>
      </c>
      <c r="C9982" s="518" t="s">
        <v>2660</v>
      </c>
      <c r="D9982" s="518" t="s">
        <v>9446</v>
      </c>
      <c r="E9982" s="859">
        <v>20</v>
      </c>
      <c r="F9982" s="859">
        <v>0</v>
      </c>
      <c r="G9982" s="518" t="s">
        <v>128</v>
      </c>
      <c r="H9982" s="518" t="s">
        <v>164</v>
      </c>
      <c r="I9982" s="518">
        <v>559971</v>
      </c>
    </row>
    <row r="9983" spans="1:9" x14ac:dyDescent="0.2">
      <c r="A9983" s="518" t="s">
        <v>164</v>
      </c>
      <c r="B9983" s="518">
        <v>559989</v>
      </c>
      <c r="C9983" s="518" t="s">
        <v>2660</v>
      </c>
      <c r="D9983" s="518" t="s">
        <v>9447</v>
      </c>
      <c r="E9983" s="859">
        <v>20</v>
      </c>
      <c r="F9983" s="859">
        <v>0</v>
      </c>
      <c r="G9983" s="518" t="s">
        <v>128</v>
      </c>
      <c r="H9983" s="518" t="s">
        <v>164</v>
      </c>
      <c r="I9983" s="518">
        <v>559989</v>
      </c>
    </row>
    <row r="9984" spans="1:9" x14ac:dyDescent="0.2">
      <c r="A9984" s="518" t="s">
        <v>164</v>
      </c>
      <c r="B9984" s="518">
        <v>559997</v>
      </c>
      <c r="C9984" s="518" t="s">
        <v>2660</v>
      </c>
      <c r="D9984" s="518" t="s">
        <v>9448</v>
      </c>
      <c r="E9984" s="859">
        <v>22</v>
      </c>
      <c r="F9984" s="859">
        <v>0</v>
      </c>
      <c r="G9984" s="518" t="s">
        <v>128</v>
      </c>
      <c r="H9984" s="518" t="s">
        <v>164</v>
      </c>
      <c r="I9984" s="518">
        <v>559997</v>
      </c>
    </row>
    <row r="9985" spans="1:9" x14ac:dyDescent="0.2">
      <c r="A9985" s="518" t="s">
        <v>158</v>
      </c>
      <c r="B9985" s="518">
        <v>560821</v>
      </c>
      <c r="C9985" s="518" t="s">
        <v>2660</v>
      </c>
      <c r="D9985" s="518" t="s">
        <v>2549</v>
      </c>
      <c r="E9985" s="859">
        <v>25</v>
      </c>
      <c r="F9985" s="859">
        <v>0</v>
      </c>
      <c r="G9985" s="518" t="s">
        <v>128</v>
      </c>
      <c r="H9985" s="518" t="s">
        <v>158</v>
      </c>
      <c r="I9985" s="518">
        <v>560839</v>
      </c>
    </row>
    <row r="9986" spans="1:9" x14ac:dyDescent="0.2">
      <c r="A9986" s="518" t="s">
        <v>158</v>
      </c>
      <c r="B9986" s="518">
        <v>560839</v>
      </c>
      <c r="C9986" s="518" t="s">
        <v>2660</v>
      </c>
      <c r="D9986" s="518" t="s">
        <v>2550</v>
      </c>
      <c r="E9986" s="859">
        <v>21</v>
      </c>
      <c r="F9986" s="859">
        <v>0</v>
      </c>
      <c r="G9986" s="518" t="s">
        <v>128</v>
      </c>
      <c r="H9986" s="518" t="s">
        <v>158</v>
      </c>
      <c r="I9986" s="518">
        <v>560839</v>
      </c>
    </row>
    <row r="9987" spans="1:9" x14ac:dyDescent="0.2">
      <c r="A9987" s="518" t="s">
        <v>321</v>
      </c>
      <c r="B9987" s="518">
        <v>560847</v>
      </c>
      <c r="C9987" s="518" t="s">
        <v>2660</v>
      </c>
      <c r="D9987" s="518" t="s">
        <v>5539</v>
      </c>
      <c r="E9987" s="859">
        <v>34</v>
      </c>
      <c r="F9987" s="859">
        <v>0</v>
      </c>
      <c r="G9987" s="518" t="s">
        <v>128</v>
      </c>
      <c r="H9987" s="518" t="s">
        <v>321</v>
      </c>
      <c r="I9987" s="518">
        <v>560847</v>
      </c>
    </row>
    <row r="9988" spans="1:9" x14ac:dyDescent="0.2">
      <c r="A9988" s="518" t="s">
        <v>321</v>
      </c>
      <c r="B9988" s="518">
        <v>560854</v>
      </c>
      <c r="C9988" s="518" t="s">
        <v>2660</v>
      </c>
      <c r="D9988" s="518" t="s">
        <v>5540</v>
      </c>
      <c r="E9988" s="859">
        <v>36</v>
      </c>
      <c r="F9988" s="859">
        <v>0</v>
      </c>
      <c r="G9988" s="518" t="s">
        <v>128</v>
      </c>
      <c r="H9988" s="518" t="s">
        <v>321</v>
      </c>
      <c r="I9988" s="518">
        <v>560854</v>
      </c>
    </row>
    <row r="9989" spans="1:9" x14ac:dyDescent="0.2">
      <c r="A9989" s="518" t="s">
        <v>310</v>
      </c>
      <c r="B9989" s="518">
        <v>560862</v>
      </c>
      <c r="C9989" s="518" t="s">
        <v>2660</v>
      </c>
      <c r="D9989" s="518" t="s">
        <v>5541</v>
      </c>
      <c r="E9989" s="859">
        <v>23</v>
      </c>
      <c r="F9989" s="859">
        <v>0</v>
      </c>
      <c r="G9989" s="518" t="s">
        <v>128</v>
      </c>
      <c r="H9989" s="518" t="s">
        <v>310</v>
      </c>
      <c r="I9989" s="518">
        <v>560862</v>
      </c>
    </row>
    <row r="9990" spans="1:9" x14ac:dyDescent="0.2">
      <c r="A9990" s="518" t="s">
        <v>310</v>
      </c>
      <c r="B9990" s="518">
        <v>560870</v>
      </c>
      <c r="C9990" s="518" t="s">
        <v>2660</v>
      </c>
      <c r="D9990" s="518" t="s">
        <v>5542</v>
      </c>
      <c r="E9990" s="859">
        <v>34</v>
      </c>
      <c r="F9990" s="859">
        <v>0</v>
      </c>
      <c r="G9990" s="518" t="s">
        <v>128</v>
      </c>
      <c r="H9990" s="518" t="s">
        <v>310</v>
      </c>
      <c r="I9990" s="518">
        <v>560870</v>
      </c>
    </row>
    <row r="9991" spans="1:9" x14ac:dyDescent="0.2">
      <c r="A9991" s="518" t="s">
        <v>292</v>
      </c>
      <c r="B9991" s="518">
        <v>560912</v>
      </c>
      <c r="C9991" s="518" t="s">
        <v>2660</v>
      </c>
      <c r="D9991" s="518" t="s">
        <v>5543</v>
      </c>
      <c r="E9991" s="859">
        <v>31</v>
      </c>
      <c r="F9991" s="859">
        <v>0</v>
      </c>
      <c r="G9991" s="518" t="s">
        <v>128</v>
      </c>
      <c r="H9991" s="518" t="s">
        <v>292</v>
      </c>
      <c r="I9991" s="518">
        <v>560912</v>
      </c>
    </row>
    <row r="9992" spans="1:9" x14ac:dyDescent="0.2">
      <c r="A9992" s="518" t="s">
        <v>292</v>
      </c>
      <c r="B9992" s="518">
        <v>560920</v>
      </c>
      <c r="C9992" s="518" t="s">
        <v>2660</v>
      </c>
      <c r="D9992" s="518" t="s">
        <v>5544</v>
      </c>
      <c r="E9992" s="859">
        <v>35</v>
      </c>
      <c r="F9992" s="859">
        <v>0</v>
      </c>
      <c r="G9992" s="518" t="s">
        <v>128</v>
      </c>
      <c r="H9992" s="518" t="s">
        <v>292</v>
      </c>
      <c r="I9992" s="518">
        <v>560920</v>
      </c>
    </row>
    <row r="9993" spans="1:9" x14ac:dyDescent="0.2">
      <c r="A9993" s="518" t="s">
        <v>256</v>
      </c>
      <c r="B9993" s="518">
        <v>560953</v>
      </c>
      <c r="C9993" s="518" t="s">
        <v>2660</v>
      </c>
      <c r="D9993" s="518" t="s">
        <v>3028</v>
      </c>
      <c r="E9993" s="859">
        <v>23</v>
      </c>
      <c r="F9993" s="859">
        <v>0</v>
      </c>
      <c r="G9993" s="518" t="s">
        <v>128</v>
      </c>
      <c r="H9993" s="518" t="s">
        <v>256</v>
      </c>
      <c r="I9993" s="518">
        <v>560953</v>
      </c>
    </row>
    <row r="9994" spans="1:9" x14ac:dyDescent="0.2">
      <c r="A9994" s="518" t="s">
        <v>256</v>
      </c>
      <c r="B9994" s="518">
        <v>560961</v>
      </c>
      <c r="C9994" s="518" t="s">
        <v>2660</v>
      </c>
      <c r="D9994" s="518" t="s">
        <v>7691</v>
      </c>
      <c r="E9994" s="859">
        <v>18</v>
      </c>
      <c r="F9994" s="859">
        <v>0</v>
      </c>
      <c r="G9994" s="518" t="s">
        <v>128</v>
      </c>
      <c r="H9994" s="518" t="s">
        <v>256</v>
      </c>
      <c r="I9994" s="518">
        <v>560961</v>
      </c>
    </row>
    <row r="9995" spans="1:9" x14ac:dyDescent="0.2">
      <c r="A9995" s="518" t="s">
        <v>181</v>
      </c>
      <c r="B9995" s="518">
        <v>560979</v>
      </c>
      <c r="C9995" s="518" t="s">
        <v>2660</v>
      </c>
      <c r="D9995" s="518" t="s">
        <v>9449</v>
      </c>
      <c r="E9995" s="859">
        <v>32</v>
      </c>
      <c r="F9995" s="859">
        <v>0</v>
      </c>
      <c r="G9995" s="518" t="s">
        <v>128</v>
      </c>
      <c r="H9995" s="518" t="s">
        <v>181</v>
      </c>
      <c r="I9995" s="518">
        <v>560979</v>
      </c>
    </row>
    <row r="9996" spans="1:9" x14ac:dyDescent="0.2">
      <c r="A9996" s="518" t="s">
        <v>181</v>
      </c>
      <c r="B9996" s="518">
        <v>560987</v>
      </c>
      <c r="C9996" s="518" t="s">
        <v>2660</v>
      </c>
      <c r="D9996" s="518" t="s">
        <v>9450</v>
      </c>
      <c r="E9996" s="859">
        <v>33</v>
      </c>
      <c r="F9996" s="859">
        <v>0</v>
      </c>
      <c r="G9996" s="518" t="s">
        <v>128</v>
      </c>
      <c r="H9996" s="518" t="s">
        <v>181</v>
      </c>
      <c r="I9996" s="518">
        <v>560987</v>
      </c>
    </row>
    <row r="9997" spans="1:9" x14ac:dyDescent="0.2">
      <c r="A9997" s="518" t="s">
        <v>181</v>
      </c>
      <c r="B9997" s="518">
        <v>561043</v>
      </c>
      <c r="C9997" s="518" t="s">
        <v>2660</v>
      </c>
      <c r="D9997" s="518" t="s">
        <v>5648</v>
      </c>
      <c r="E9997" s="859">
        <v>30</v>
      </c>
      <c r="F9997" s="859">
        <v>0</v>
      </c>
      <c r="G9997" s="518" t="s">
        <v>128</v>
      </c>
      <c r="H9997" s="518" t="s">
        <v>181</v>
      </c>
      <c r="I9997" s="518">
        <v>561043</v>
      </c>
    </row>
    <row r="9998" spans="1:9" x14ac:dyDescent="0.2">
      <c r="A9998" s="518" t="s">
        <v>181</v>
      </c>
      <c r="B9998" s="518">
        <v>561050</v>
      </c>
      <c r="C9998" s="518" t="s">
        <v>2660</v>
      </c>
      <c r="D9998" s="518" t="s">
        <v>5649</v>
      </c>
      <c r="E9998" s="859">
        <v>33</v>
      </c>
      <c r="F9998" s="859">
        <v>0</v>
      </c>
      <c r="G9998" s="518" t="s">
        <v>128</v>
      </c>
      <c r="H9998" s="518" t="s">
        <v>181</v>
      </c>
      <c r="I9998" s="518">
        <v>561050</v>
      </c>
    </row>
    <row r="9999" spans="1:9" x14ac:dyDescent="0.2">
      <c r="A9999" s="518" t="s">
        <v>256</v>
      </c>
      <c r="B9999" s="518">
        <v>561068</v>
      </c>
      <c r="C9999" s="518" t="s">
        <v>2660</v>
      </c>
      <c r="D9999" s="518" t="s">
        <v>1342</v>
      </c>
      <c r="E9999" s="859">
        <v>14</v>
      </c>
      <c r="F9999" s="859">
        <v>9</v>
      </c>
      <c r="G9999" s="518" t="s">
        <v>128</v>
      </c>
      <c r="H9999" s="518" t="s">
        <v>256</v>
      </c>
      <c r="I9999" s="518">
        <v>561068</v>
      </c>
    </row>
    <row r="10000" spans="1:9" x14ac:dyDescent="0.2">
      <c r="A10000" s="518" t="s">
        <v>256</v>
      </c>
      <c r="B10000" s="518">
        <v>561076</v>
      </c>
      <c r="C10000" s="518" t="s">
        <v>2660</v>
      </c>
      <c r="D10000" s="518" t="s">
        <v>1342</v>
      </c>
      <c r="E10000" s="859">
        <v>23</v>
      </c>
      <c r="F10000" s="859">
        <v>11</v>
      </c>
      <c r="G10000" s="518" t="s">
        <v>128</v>
      </c>
      <c r="H10000" s="518" t="s">
        <v>256</v>
      </c>
      <c r="I10000" s="518">
        <v>561076</v>
      </c>
    </row>
    <row r="10001" spans="1:9" x14ac:dyDescent="0.2">
      <c r="A10001" s="518" t="s">
        <v>357</v>
      </c>
      <c r="B10001" s="518">
        <v>561191</v>
      </c>
      <c r="C10001" s="518" t="s">
        <v>2660</v>
      </c>
      <c r="D10001" s="518" t="s">
        <v>5650</v>
      </c>
      <c r="E10001" s="859">
        <v>24</v>
      </c>
      <c r="F10001" s="859">
        <v>21</v>
      </c>
      <c r="G10001" s="518" t="s">
        <v>122</v>
      </c>
      <c r="H10001" s="518" t="s">
        <v>357</v>
      </c>
      <c r="I10001" s="518">
        <v>561191</v>
      </c>
    </row>
    <row r="10002" spans="1:9" x14ac:dyDescent="0.2">
      <c r="A10002" s="518" t="s">
        <v>357</v>
      </c>
      <c r="B10002" s="518">
        <v>561209</v>
      </c>
      <c r="C10002" s="518" t="s">
        <v>2660</v>
      </c>
      <c r="D10002" s="518" t="s">
        <v>3972</v>
      </c>
      <c r="E10002" s="859">
        <v>34</v>
      </c>
      <c r="F10002" s="859">
        <v>27</v>
      </c>
      <c r="G10002" s="518" t="s">
        <v>122</v>
      </c>
      <c r="H10002" s="518" t="s">
        <v>357</v>
      </c>
      <c r="I10002" s="518">
        <v>561209</v>
      </c>
    </row>
    <row r="10003" spans="1:9" x14ac:dyDescent="0.2">
      <c r="A10003" s="518" t="s">
        <v>357</v>
      </c>
      <c r="B10003" s="518">
        <v>561217</v>
      </c>
      <c r="C10003" s="518" t="s">
        <v>2660</v>
      </c>
      <c r="D10003" s="518" t="s">
        <v>915</v>
      </c>
      <c r="E10003" s="859">
        <v>26</v>
      </c>
      <c r="F10003" s="859">
        <v>22</v>
      </c>
      <c r="G10003" s="518" t="s">
        <v>122</v>
      </c>
      <c r="H10003" s="518" t="s">
        <v>357</v>
      </c>
      <c r="I10003" s="518">
        <v>561217</v>
      </c>
    </row>
    <row r="10004" spans="1:9" x14ac:dyDescent="0.2">
      <c r="A10004" s="518" t="s">
        <v>357</v>
      </c>
      <c r="B10004" s="518">
        <v>561225</v>
      </c>
      <c r="C10004" s="518" t="s">
        <v>2660</v>
      </c>
      <c r="D10004" s="518" t="s">
        <v>973</v>
      </c>
      <c r="E10004" s="859">
        <v>36</v>
      </c>
      <c r="F10004" s="859">
        <v>26</v>
      </c>
      <c r="G10004" s="518" t="s">
        <v>122</v>
      </c>
      <c r="H10004" s="518" t="s">
        <v>357</v>
      </c>
      <c r="I10004" s="518">
        <v>561225</v>
      </c>
    </row>
    <row r="10005" spans="1:9" x14ac:dyDescent="0.2">
      <c r="A10005" s="518" t="s">
        <v>357</v>
      </c>
      <c r="B10005" s="518">
        <v>561233</v>
      </c>
      <c r="C10005" s="518" t="s">
        <v>2660</v>
      </c>
      <c r="D10005" s="518" t="s">
        <v>5651</v>
      </c>
      <c r="E10005" s="859">
        <v>27</v>
      </c>
      <c r="F10005" s="859">
        <v>21</v>
      </c>
      <c r="G10005" s="518" t="s">
        <v>122</v>
      </c>
      <c r="H10005" s="518" t="s">
        <v>357</v>
      </c>
      <c r="I10005" s="518">
        <v>561233</v>
      </c>
    </row>
    <row r="10006" spans="1:9" x14ac:dyDescent="0.2">
      <c r="A10006" s="518" t="s">
        <v>357</v>
      </c>
      <c r="B10006" s="518">
        <v>561241</v>
      </c>
      <c r="C10006" s="518" t="s">
        <v>2660</v>
      </c>
      <c r="D10006" s="518" t="s">
        <v>3107</v>
      </c>
      <c r="E10006" s="859">
        <v>28</v>
      </c>
      <c r="F10006" s="859">
        <v>26</v>
      </c>
      <c r="G10006" s="518" t="s">
        <v>122</v>
      </c>
      <c r="H10006" s="518" t="s">
        <v>357</v>
      </c>
      <c r="I10006" s="518">
        <v>561241</v>
      </c>
    </row>
    <row r="10007" spans="1:9" x14ac:dyDescent="0.2">
      <c r="A10007" s="518" t="s">
        <v>314</v>
      </c>
      <c r="B10007" s="518">
        <v>561258</v>
      </c>
      <c r="C10007" s="518" t="s">
        <v>2660</v>
      </c>
      <c r="D10007" s="518" t="s">
        <v>7512</v>
      </c>
      <c r="E10007" s="859">
        <v>30</v>
      </c>
      <c r="F10007" s="859">
        <v>0</v>
      </c>
      <c r="G10007" s="518" t="s">
        <v>122</v>
      </c>
      <c r="H10007" s="518" t="s">
        <v>314</v>
      </c>
      <c r="I10007" s="518">
        <v>561258</v>
      </c>
    </row>
    <row r="10008" spans="1:9" x14ac:dyDescent="0.2">
      <c r="A10008" s="518" t="s">
        <v>314</v>
      </c>
      <c r="B10008" s="518">
        <v>561308</v>
      </c>
      <c r="C10008" s="518" t="s">
        <v>2660</v>
      </c>
      <c r="D10008" s="518" t="s">
        <v>7520</v>
      </c>
      <c r="E10008" s="859">
        <v>24</v>
      </c>
      <c r="F10008" s="859">
        <v>0</v>
      </c>
      <c r="G10008" s="518" t="s">
        <v>122</v>
      </c>
      <c r="H10008" s="518" t="s">
        <v>314</v>
      </c>
      <c r="I10008" s="518">
        <v>561308</v>
      </c>
    </row>
    <row r="10009" spans="1:9" x14ac:dyDescent="0.2">
      <c r="A10009" s="518" t="s">
        <v>285</v>
      </c>
      <c r="B10009" s="518">
        <v>561498</v>
      </c>
      <c r="C10009" s="518" t="s">
        <v>2660</v>
      </c>
      <c r="D10009" s="518" t="s">
        <v>3841</v>
      </c>
      <c r="E10009" s="859">
        <v>35</v>
      </c>
      <c r="F10009" s="859">
        <v>28</v>
      </c>
      <c r="G10009" s="518" t="s">
        <v>122</v>
      </c>
      <c r="H10009" s="518" t="s">
        <v>285</v>
      </c>
      <c r="I10009" s="518">
        <v>561498</v>
      </c>
    </row>
    <row r="10010" spans="1:9" x14ac:dyDescent="0.2">
      <c r="A10010" s="518" t="s">
        <v>314</v>
      </c>
      <c r="B10010" s="518">
        <v>561530</v>
      </c>
      <c r="C10010" s="518" t="s">
        <v>2660</v>
      </c>
      <c r="D10010" s="518" t="s">
        <v>1348</v>
      </c>
      <c r="E10010" s="859">
        <v>34</v>
      </c>
      <c r="F10010" s="859">
        <v>0</v>
      </c>
      <c r="G10010" s="518" t="s">
        <v>122</v>
      </c>
      <c r="H10010" s="518" t="s">
        <v>314</v>
      </c>
      <c r="I10010" s="518">
        <v>561530</v>
      </c>
    </row>
    <row r="10011" spans="1:9" x14ac:dyDescent="0.2">
      <c r="A10011" s="518" t="s">
        <v>261</v>
      </c>
      <c r="B10011" s="518">
        <v>561811</v>
      </c>
      <c r="C10011" s="518" t="s">
        <v>2660</v>
      </c>
      <c r="D10011" s="518" t="s">
        <v>5694</v>
      </c>
      <c r="E10011" s="859">
        <v>36</v>
      </c>
      <c r="F10011" s="859">
        <v>35</v>
      </c>
      <c r="G10011" s="518" t="s">
        <v>122</v>
      </c>
      <c r="H10011" s="518" t="s">
        <v>261</v>
      </c>
      <c r="I10011" s="518">
        <v>561811</v>
      </c>
    </row>
    <row r="10012" spans="1:9" x14ac:dyDescent="0.2">
      <c r="A10012" s="518" t="s">
        <v>256</v>
      </c>
      <c r="B10012" s="518">
        <v>562017</v>
      </c>
      <c r="C10012" s="518" t="s">
        <v>2660</v>
      </c>
      <c r="D10012" s="518" t="s">
        <v>5597</v>
      </c>
      <c r="E10012" s="859">
        <v>24</v>
      </c>
      <c r="F10012" s="859">
        <v>0</v>
      </c>
      <c r="G10012" s="518" t="s">
        <v>128</v>
      </c>
      <c r="H10012" s="518" t="s">
        <v>256</v>
      </c>
      <c r="I10012" s="518">
        <v>562017</v>
      </c>
    </row>
    <row r="10013" spans="1:9" x14ac:dyDescent="0.2">
      <c r="A10013" s="518" t="s">
        <v>256</v>
      </c>
      <c r="B10013" s="518">
        <v>562025</v>
      </c>
      <c r="C10013" s="518" t="s">
        <v>2660</v>
      </c>
      <c r="D10013" s="518" t="s">
        <v>5598</v>
      </c>
      <c r="E10013" s="859">
        <v>17</v>
      </c>
      <c r="F10013" s="859">
        <v>0</v>
      </c>
      <c r="G10013" s="518" t="s">
        <v>128</v>
      </c>
      <c r="H10013" s="518" t="s">
        <v>256</v>
      </c>
      <c r="I10013" s="518">
        <v>562025</v>
      </c>
    </row>
    <row r="10014" spans="1:9" x14ac:dyDescent="0.2">
      <c r="A10014" s="518" t="s">
        <v>256</v>
      </c>
      <c r="B10014" s="518">
        <v>562033</v>
      </c>
      <c r="C10014" s="518" t="s">
        <v>2660</v>
      </c>
      <c r="D10014" s="518" t="s">
        <v>1342</v>
      </c>
      <c r="E10014" s="859">
        <v>25</v>
      </c>
      <c r="F10014" s="859">
        <v>14</v>
      </c>
      <c r="G10014" s="518" t="s">
        <v>128</v>
      </c>
      <c r="H10014" s="518" t="s">
        <v>256</v>
      </c>
      <c r="I10014" s="518">
        <v>562033</v>
      </c>
    </row>
    <row r="10015" spans="1:9" x14ac:dyDescent="0.2">
      <c r="A10015" s="518" t="s">
        <v>256</v>
      </c>
      <c r="B10015" s="518">
        <v>562041</v>
      </c>
      <c r="C10015" s="518" t="s">
        <v>2660</v>
      </c>
      <c r="D10015" s="518" t="s">
        <v>1342</v>
      </c>
      <c r="E10015" s="859">
        <v>36</v>
      </c>
      <c r="F10015" s="859">
        <v>22</v>
      </c>
      <c r="G10015" s="518" t="s">
        <v>128</v>
      </c>
      <c r="H10015" s="518" t="s">
        <v>256</v>
      </c>
      <c r="I10015" s="518">
        <v>562041</v>
      </c>
    </row>
    <row r="10016" spans="1:9" x14ac:dyDescent="0.2">
      <c r="A10016" s="518" t="s">
        <v>256</v>
      </c>
      <c r="B10016" s="518">
        <v>562074</v>
      </c>
      <c r="C10016" s="518" t="s">
        <v>2660</v>
      </c>
      <c r="D10016" s="518" t="s">
        <v>1342</v>
      </c>
      <c r="E10016" s="859">
        <v>30</v>
      </c>
      <c r="F10016" s="859">
        <v>18</v>
      </c>
      <c r="G10016" s="518" t="s">
        <v>128</v>
      </c>
      <c r="H10016" s="518" t="s">
        <v>256</v>
      </c>
      <c r="I10016" s="518">
        <v>562074</v>
      </c>
    </row>
    <row r="10017" spans="1:9" x14ac:dyDescent="0.2">
      <c r="A10017" s="518" t="s">
        <v>256</v>
      </c>
      <c r="B10017" s="518">
        <v>562082</v>
      </c>
      <c r="C10017" s="518" t="s">
        <v>2660</v>
      </c>
      <c r="D10017" s="518" t="s">
        <v>1342</v>
      </c>
      <c r="E10017" s="859">
        <v>30</v>
      </c>
      <c r="F10017" s="859">
        <v>18</v>
      </c>
      <c r="G10017" s="518" t="s">
        <v>128</v>
      </c>
      <c r="H10017" s="518" t="s">
        <v>256</v>
      </c>
      <c r="I10017" s="518">
        <v>562082</v>
      </c>
    </row>
    <row r="10018" spans="1:9" x14ac:dyDescent="0.2">
      <c r="A10018" s="518" t="s">
        <v>256</v>
      </c>
      <c r="B10018" s="518">
        <v>562090</v>
      </c>
      <c r="C10018" s="518" t="s">
        <v>2660</v>
      </c>
      <c r="D10018" s="518" t="s">
        <v>1342</v>
      </c>
      <c r="E10018" s="859">
        <v>32</v>
      </c>
      <c r="F10018" s="859">
        <v>18</v>
      </c>
      <c r="G10018" s="518" t="s">
        <v>128</v>
      </c>
      <c r="H10018" s="518" t="s">
        <v>256</v>
      </c>
      <c r="I10018" s="518">
        <v>562090</v>
      </c>
    </row>
    <row r="10019" spans="1:9" x14ac:dyDescent="0.2">
      <c r="A10019" s="518" t="s">
        <v>256</v>
      </c>
      <c r="B10019" s="518">
        <v>562108</v>
      </c>
      <c r="C10019" s="518" t="s">
        <v>2660</v>
      </c>
      <c r="D10019" s="518" t="s">
        <v>1342</v>
      </c>
      <c r="E10019" s="859">
        <v>16</v>
      </c>
      <c r="F10019" s="859">
        <v>6</v>
      </c>
      <c r="G10019" s="518" t="s">
        <v>128</v>
      </c>
      <c r="H10019" s="518" t="s">
        <v>256</v>
      </c>
      <c r="I10019" s="518">
        <v>562108</v>
      </c>
    </row>
    <row r="10020" spans="1:9" x14ac:dyDescent="0.2">
      <c r="A10020" s="518" t="s">
        <v>256</v>
      </c>
      <c r="B10020" s="518">
        <v>562116</v>
      </c>
      <c r="C10020" s="518" t="s">
        <v>2660</v>
      </c>
      <c r="D10020" s="518" t="s">
        <v>1342</v>
      </c>
      <c r="E10020" s="859">
        <v>23</v>
      </c>
      <c r="F10020" s="859">
        <v>3</v>
      </c>
      <c r="G10020" s="518" t="s">
        <v>128</v>
      </c>
      <c r="H10020" s="518" t="s">
        <v>256</v>
      </c>
      <c r="I10020" s="518">
        <v>562116</v>
      </c>
    </row>
    <row r="10021" spans="1:9" x14ac:dyDescent="0.2">
      <c r="A10021" s="518" t="s">
        <v>256</v>
      </c>
      <c r="B10021" s="518">
        <v>562124</v>
      </c>
      <c r="C10021" s="518" t="s">
        <v>2660</v>
      </c>
      <c r="D10021" s="518" t="s">
        <v>9451</v>
      </c>
      <c r="E10021" s="859">
        <v>25</v>
      </c>
      <c r="F10021" s="859">
        <v>0</v>
      </c>
      <c r="G10021" s="518" t="s">
        <v>128</v>
      </c>
      <c r="H10021" s="518" t="s">
        <v>256</v>
      </c>
      <c r="I10021" s="518">
        <v>562124</v>
      </c>
    </row>
    <row r="10022" spans="1:9" x14ac:dyDescent="0.2">
      <c r="A10022" s="518" t="s">
        <v>256</v>
      </c>
      <c r="B10022" s="518">
        <v>562132</v>
      </c>
      <c r="C10022" s="518" t="s">
        <v>2660</v>
      </c>
      <c r="D10022" s="518" t="s">
        <v>9452</v>
      </c>
      <c r="E10022" s="859">
        <v>19</v>
      </c>
      <c r="F10022" s="859">
        <v>0</v>
      </c>
      <c r="G10022" s="518" t="s">
        <v>128</v>
      </c>
      <c r="H10022" s="518" t="s">
        <v>256</v>
      </c>
      <c r="I10022" s="518">
        <v>562132</v>
      </c>
    </row>
    <row r="10023" spans="1:9" x14ac:dyDescent="0.2">
      <c r="A10023" s="518" t="s">
        <v>256</v>
      </c>
      <c r="B10023" s="518">
        <v>562140</v>
      </c>
      <c r="C10023" s="518" t="s">
        <v>2660</v>
      </c>
      <c r="D10023" s="518" t="s">
        <v>9453</v>
      </c>
      <c r="E10023" s="859">
        <v>20</v>
      </c>
      <c r="F10023" s="859">
        <v>0</v>
      </c>
      <c r="G10023" s="518" t="s">
        <v>128</v>
      </c>
      <c r="H10023" s="518" t="s">
        <v>256</v>
      </c>
      <c r="I10023" s="518">
        <v>562140</v>
      </c>
    </row>
    <row r="10024" spans="1:9" x14ac:dyDescent="0.2">
      <c r="A10024" s="518" t="s">
        <v>256</v>
      </c>
      <c r="B10024" s="518">
        <v>562157</v>
      </c>
      <c r="C10024" s="518" t="s">
        <v>2660</v>
      </c>
      <c r="D10024" s="518" t="s">
        <v>9454</v>
      </c>
      <c r="E10024" s="859">
        <v>20</v>
      </c>
      <c r="F10024" s="859">
        <v>0</v>
      </c>
      <c r="G10024" s="518" t="s">
        <v>128</v>
      </c>
      <c r="H10024" s="518" t="s">
        <v>256</v>
      </c>
      <c r="I10024" s="518">
        <v>562157</v>
      </c>
    </row>
    <row r="10025" spans="1:9" x14ac:dyDescent="0.2">
      <c r="A10025" s="518" t="s">
        <v>181</v>
      </c>
      <c r="B10025" s="518">
        <v>562199</v>
      </c>
      <c r="C10025" s="518" t="s">
        <v>2660</v>
      </c>
      <c r="D10025" s="518" t="s">
        <v>5797</v>
      </c>
      <c r="E10025" s="859">
        <v>34</v>
      </c>
      <c r="F10025" s="859">
        <v>0</v>
      </c>
      <c r="G10025" s="518" t="s">
        <v>128</v>
      </c>
      <c r="H10025" s="518" t="s">
        <v>181</v>
      </c>
      <c r="I10025" s="518">
        <v>562199</v>
      </c>
    </row>
    <row r="10026" spans="1:9" x14ac:dyDescent="0.2">
      <c r="A10026" s="518" t="s">
        <v>181</v>
      </c>
      <c r="B10026" s="518">
        <v>562207</v>
      </c>
      <c r="C10026" s="518" t="s">
        <v>2660</v>
      </c>
      <c r="D10026" s="518" t="s">
        <v>5889</v>
      </c>
      <c r="E10026" s="859">
        <v>13</v>
      </c>
      <c r="F10026" s="859">
        <v>0</v>
      </c>
      <c r="G10026" s="518" t="s">
        <v>128</v>
      </c>
      <c r="H10026" s="518" t="s">
        <v>181</v>
      </c>
      <c r="I10026" s="518">
        <v>562215</v>
      </c>
    </row>
    <row r="10027" spans="1:9" x14ac:dyDescent="0.2">
      <c r="A10027" s="518" t="s">
        <v>181</v>
      </c>
      <c r="B10027" s="518">
        <v>562215</v>
      </c>
      <c r="C10027" s="518" t="s">
        <v>2660</v>
      </c>
      <c r="D10027" s="518" t="s">
        <v>5890</v>
      </c>
      <c r="E10027" s="859">
        <v>35</v>
      </c>
      <c r="F10027" s="859">
        <v>0</v>
      </c>
      <c r="G10027" s="518" t="s">
        <v>128</v>
      </c>
      <c r="H10027" s="518" t="s">
        <v>181</v>
      </c>
      <c r="I10027" s="518">
        <v>562215</v>
      </c>
    </row>
    <row r="10028" spans="1:9" x14ac:dyDescent="0.2">
      <c r="A10028" s="518" t="s">
        <v>181</v>
      </c>
      <c r="B10028" s="518">
        <v>562223</v>
      </c>
      <c r="C10028" s="518" t="s">
        <v>2660</v>
      </c>
      <c r="D10028" s="518" t="s">
        <v>5891</v>
      </c>
      <c r="E10028" s="859">
        <v>34</v>
      </c>
      <c r="F10028" s="859">
        <v>0</v>
      </c>
      <c r="G10028" s="518" t="s">
        <v>128</v>
      </c>
      <c r="H10028" s="518" t="s">
        <v>181</v>
      </c>
      <c r="I10028" s="518">
        <v>562223</v>
      </c>
    </row>
    <row r="10029" spans="1:9" x14ac:dyDescent="0.2">
      <c r="A10029" s="518" t="s">
        <v>181</v>
      </c>
      <c r="B10029" s="518">
        <v>562249</v>
      </c>
      <c r="C10029" s="518" t="s">
        <v>2660</v>
      </c>
      <c r="D10029" s="518" t="s">
        <v>5892</v>
      </c>
      <c r="E10029" s="859">
        <v>36</v>
      </c>
      <c r="F10029" s="859">
        <v>0</v>
      </c>
      <c r="G10029" s="518" t="s">
        <v>128</v>
      </c>
      <c r="H10029" s="518" t="s">
        <v>181</v>
      </c>
      <c r="I10029" s="518">
        <v>562249</v>
      </c>
    </row>
    <row r="10030" spans="1:9" x14ac:dyDescent="0.2">
      <c r="A10030" s="518" t="s">
        <v>181</v>
      </c>
      <c r="B10030" s="518">
        <v>562256</v>
      </c>
      <c r="C10030" s="518" t="s">
        <v>2660</v>
      </c>
      <c r="D10030" s="518" t="s">
        <v>5893</v>
      </c>
      <c r="E10030" s="859">
        <v>36</v>
      </c>
      <c r="F10030" s="859">
        <v>0</v>
      </c>
      <c r="G10030" s="518" t="s">
        <v>128</v>
      </c>
      <c r="H10030" s="518" t="s">
        <v>181</v>
      </c>
      <c r="I10030" s="518">
        <v>562256</v>
      </c>
    </row>
    <row r="10031" spans="1:9" x14ac:dyDescent="0.2">
      <c r="A10031" s="518" t="s">
        <v>164</v>
      </c>
      <c r="B10031" s="518">
        <v>562264</v>
      </c>
      <c r="C10031" s="518" t="s">
        <v>2660</v>
      </c>
      <c r="D10031" s="518" t="s">
        <v>9383</v>
      </c>
      <c r="E10031" s="859">
        <v>30</v>
      </c>
      <c r="F10031" s="859">
        <v>0</v>
      </c>
      <c r="G10031" s="518" t="s">
        <v>128</v>
      </c>
      <c r="H10031" s="518" t="s">
        <v>164</v>
      </c>
      <c r="I10031" s="518">
        <v>562264</v>
      </c>
    </row>
    <row r="10032" spans="1:9" x14ac:dyDescent="0.2">
      <c r="A10032" s="518" t="s">
        <v>164</v>
      </c>
      <c r="B10032" s="518">
        <v>562272</v>
      </c>
      <c r="C10032" s="518" t="s">
        <v>2660</v>
      </c>
      <c r="D10032" s="518" t="s">
        <v>9384</v>
      </c>
      <c r="E10032" s="859">
        <v>28</v>
      </c>
      <c r="F10032" s="859">
        <v>0</v>
      </c>
      <c r="G10032" s="518" t="s">
        <v>128</v>
      </c>
      <c r="H10032" s="518" t="s">
        <v>164</v>
      </c>
      <c r="I10032" s="518">
        <v>562272</v>
      </c>
    </row>
    <row r="10033" spans="1:9" x14ac:dyDescent="0.2">
      <c r="A10033" s="518" t="s">
        <v>164</v>
      </c>
      <c r="B10033" s="518">
        <v>562280</v>
      </c>
      <c r="C10033" s="518" t="s">
        <v>2660</v>
      </c>
      <c r="D10033" s="518" t="s">
        <v>9385</v>
      </c>
      <c r="E10033" s="859">
        <v>22</v>
      </c>
      <c r="F10033" s="859">
        <v>0</v>
      </c>
      <c r="G10033" s="518" t="s">
        <v>128</v>
      </c>
      <c r="H10033" s="518" t="s">
        <v>164</v>
      </c>
      <c r="I10033" s="518">
        <v>562280</v>
      </c>
    </row>
    <row r="10034" spans="1:9" x14ac:dyDescent="0.2">
      <c r="A10034" s="518" t="s">
        <v>164</v>
      </c>
      <c r="B10034" s="518">
        <v>562306</v>
      </c>
      <c r="C10034" s="518" t="s">
        <v>2660</v>
      </c>
      <c r="D10034" s="518" t="s">
        <v>9455</v>
      </c>
      <c r="E10034" s="859">
        <v>24</v>
      </c>
      <c r="F10034" s="859">
        <v>0</v>
      </c>
      <c r="G10034" s="518" t="s">
        <v>128</v>
      </c>
      <c r="H10034" s="518" t="s">
        <v>164</v>
      </c>
      <c r="I10034" s="518">
        <v>562306</v>
      </c>
    </row>
    <row r="10035" spans="1:9" x14ac:dyDescent="0.2">
      <c r="A10035" s="518" t="s">
        <v>164</v>
      </c>
      <c r="B10035" s="518">
        <v>562314</v>
      </c>
      <c r="C10035" s="518" t="s">
        <v>2660</v>
      </c>
      <c r="D10035" s="518" t="s">
        <v>9456</v>
      </c>
      <c r="E10035" s="859">
        <v>27</v>
      </c>
      <c r="F10035" s="859">
        <v>0</v>
      </c>
      <c r="G10035" s="518" t="s">
        <v>128</v>
      </c>
      <c r="H10035" s="518" t="s">
        <v>164</v>
      </c>
      <c r="I10035" s="518">
        <v>562314</v>
      </c>
    </row>
    <row r="10036" spans="1:9" x14ac:dyDescent="0.2">
      <c r="A10036" s="518" t="s">
        <v>164</v>
      </c>
      <c r="B10036" s="518">
        <v>562405</v>
      </c>
      <c r="C10036" s="518" t="s">
        <v>2660</v>
      </c>
      <c r="D10036" s="518" t="s">
        <v>9457</v>
      </c>
      <c r="E10036" s="859">
        <v>27</v>
      </c>
      <c r="F10036" s="859">
        <v>0</v>
      </c>
      <c r="G10036" s="518" t="s">
        <v>128</v>
      </c>
      <c r="H10036" s="518" t="s">
        <v>164</v>
      </c>
      <c r="I10036" s="518">
        <v>562405</v>
      </c>
    </row>
    <row r="10037" spans="1:9" x14ac:dyDescent="0.2">
      <c r="A10037" s="518" t="s">
        <v>164</v>
      </c>
      <c r="B10037" s="518">
        <v>562454</v>
      </c>
      <c r="C10037" s="518" t="s">
        <v>2660</v>
      </c>
      <c r="D10037" s="518" t="s">
        <v>9458</v>
      </c>
      <c r="E10037" s="859">
        <v>27</v>
      </c>
      <c r="F10037" s="859">
        <v>0</v>
      </c>
      <c r="G10037" s="518" t="s">
        <v>128</v>
      </c>
      <c r="H10037" s="518" t="s">
        <v>164</v>
      </c>
      <c r="I10037" s="518">
        <v>562454</v>
      </c>
    </row>
    <row r="10038" spans="1:9" x14ac:dyDescent="0.2">
      <c r="A10038" s="518" t="s">
        <v>256</v>
      </c>
      <c r="B10038" s="518">
        <v>562504</v>
      </c>
      <c r="C10038" s="518" t="s">
        <v>2660</v>
      </c>
      <c r="D10038" s="518" t="s">
        <v>1784</v>
      </c>
      <c r="E10038" s="859">
        <v>24</v>
      </c>
      <c r="F10038" s="859">
        <v>0</v>
      </c>
      <c r="G10038" s="518" t="s">
        <v>128</v>
      </c>
      <c r="H10038" s="518" t="s">
        <v>256</v>
      </c>
      <c r="I10038" s="518">
        <v>562504</v>
      </c>
    </row>
    <row r="10039" spans="1:9" x14ac:dyDescent="0.2">
      <c r="A10039" s="518" t="s">
        <v>256</v>
      </c>
      <c r="B10039" s="518">
        <v>562512</v>
      </c>
      <c r="C10039" s="518" t="s">
        <v>2660</v>
      </c>
      <c r="D10039" s="518" t="s">
        <v>6035</v>
      </c>
      <c r="E10039" s="859">
        <v>15</v>
      </c>
      <c r="F10039" s="859">
        <v>0</v>
      </c>
      <c r="G10039" s="518" t="s">
        <v>128</v>
      </c>
      <c r="H10039" s="518" t="s">
        <v>256</v>
      </c>
      <c r="I10039" s="518">
        <v>562512</v>
      </c>
    </row>
    <row r="10040" spans="1:9" x14ac:dyDescent="0.2">
      <c r="A10040" s="518" t="s">
        <v>256</v>
      </c>
      <c r="B10040" s="518">
        <v>562520</v>
      </c>
      <c r="C10040" s="518" t="s">
        <v>2660</v>
      </c>
      <c r="D10040" s="518" t="s">
        <v>1342</v>
      </c>
      <c r="E10040" s="859">
        <v>28</v>
      </c>
      <c r="F10040" s="859">
        <v>16</v>
      </c>
      <c r="G10040" s="518" t="s">
        <v>128</v>
      </c>
      <c r="H10040" s="518" t="s">
        <v>256</v>
      </c>
      <c r="I10040" s="518">
        <v>562520</v>
      </c>
    </row>
    <row r="10041" spans="1:9" x14ac:dyDescent="0.2">
      <c r="A10041" s="518" t="s">
        <v>256</v>
      </c>
      <c r="B10041" s="518">
        <v>562538</v>
      </c>
      <c r="C10041" s="518" t="s">
        <v>2660</v>
      </c>
      <c r="D10041" s="518" t="s">
        <v>1342</v>
      </c>
      <c r="E10041" s="859">
        <v>26</v>
      </c>
      <c r="F10041" s="859">
        <v>12</v>
      </c>
      <c r="G10041" s="518" t="s">
        <v>128</v>
      </c>
      <c r="H10041" s="518" t="s">
        <v>256</v>
      </c>
      <c r="I10041" s="518">
        <v>562538</v>
      </c>
    </row>
    <row r="10042" spans="1:9" x14ac:dyDescent="0.2">
      <c r="A10042" s="518" t="s">
        <v>256</v>
      </c>
      <c r="B10042" s="518">
        <v>562546</v>
      </c>
      <c r="C10042" s="518" t="s">
        <v>2660</v>
      </c>
      <c r="D10042" s="518" t="s">
        <v>1342</v>
      </c>
      <c r="E10042" s="859">
        <v>17</v>
      </c>
      <c r="F10042" s="859">
        <v>8</v>
      </c>
      <c r="G10042" s="518" t="s">
        <v>128</v>
      </c>
      <c r="H10042" s="518" t="s">
        <v>256</v>
      </c>
      <c r="I10042" s="518">
        <v>562546</v>
      </c>
    </row>
    <row r="10043" spans="1:9" x14ac:dyDescent="0.2">
      <c r="A10043" s="518" t="s">
        <v>256</v>
      </c>
      <c r="B10043" s="518">
        <v>562553</v>
      </c>
      <c r="C10043" s="518" t="s">
        <v>2660</v>
      </c>
      <c r="D10043" s="518" t="s">
        <v>1342</v>
      </c>
      <c r="E10043" s="859">
        <v>25</v>
      </c>
      <c r="F10043" s="859">
        <v>14</v>
      </c>
      <c r="G10043" s="518" t="s">
        <v>128</v>
      </c>
      <c r="H10043" s="518" t="s">
        <v>256</v>
      </c>
      <c r="I10043" s="518">
        <v>562553</v>
      </c>
    </row>
    <row r="10044" spans="1:9" x14ac:dyDescent="0.2">
      <c r="A10044" s="518" t="s">
        <v>256</v>
      </c>
      <c r="B10044" s="518">
        <v>562561</v>
      </c>
      <c r="C10044" s="518" t="s">
        <v>2660</v>
      </c>
      <c r="D10044" s="518" t="s">
        <v>1342</v>
      </c>
      <c r="E10044" s="859">
        <v>29</v>
      </c>
      <c r="F10044" s="859">
        <v>15</v>
      </c>
      <c r="G10044" s="518" t="s">
        <v>128</v>
      </c>
      <c r="H10044" s="518" t="s">
        <v>256</v>
      </c>
      <c r="I10044" s="518">
        <v>562561</v>
      </c>
    </row>
    <row r="10045" spans="1:9" x14ac:dyDescent="0.2">
      <c r="A10045" s="518" t="s">
        <v>256</v>
      </c>
      <c r="B10045" s="518">
        <v>562579</v>
      </c>
      <c r="C10045" s="518" t="s">
        <v>2660</v>
      </c>
      <c r="D10045" s="518" t="s">
        <v>1342</v>
      </c>
      <c r="E10045" s="859">
        <v>22</v>
      </c>
      <c r="F10045" s="859">
        <v>12</v>
      </c>
      <c r="G10045" s="518" t="s">
        <v>128</v>
      </c>
      <c r="H10045" s="518" t="s">
        <v>256</v>
      </c>
      <c r="I10045" s="518">
        <v>562579</v>
      </c>
    </row>
    <row r="10046" spans="1:9" x14ac:dyDescent="0.2">
      <c r="A10046" s="518" t="s">
        <v>147</v>
      </c>
      <c r="B10046" s="518">
        <v>562603</v>
      </c>
      <c r="C10046" s="518" t="s">
        <v>2660</v>
      </c>
      <c r="D10046" s="518" t="s">
        <v>8489</v>
      </c>
      <c r="E10046" s="859">
        <v>35</v>
      </c>
      <c r="F10046" s="859">
        <v>27</v>
      </c>
      <c r="G10046" s="518" t="s">
        <v>128</v>
      </c>
      <c r="H10046" s="518" t="s">
        <v>147</v>
      </c>
      <c r="I10046" s="518">
        <v>562603</v>
      </c>
    </row>
    <row r="10047" spans="1:9" x14ac:dyDescent="0.2">
      <c r="A10047" s="518" t="s">
        <v>394</v>
      </c>
      <c r="B10047" s="518">
        <v>562629</v>
      </c>
      <c r="C10047" s="518" t="s">
        <v>2660</v>
      </c>
      <c r="D10047" s="518" t="s">
        <v>9459</v>
      </c>
      <c r="E10047" s="859">
        <v>28</v>
      </c>
      <c r="F10047" s="859">
        <v>0</v>
      </c>
      <c r="G10047" s="518" t="s">
        <v>128</v>
      </c>
      <c r="H10047" s="518" t="s">
        <v>394</v>
      </c>
      <c r="I10047" s="518">
        <v>562629</v>
      </c>
    </row>
    <row r="10048" spans="1:9" x14ac:dyDescent="0.2">
      <c r="A10048" s="518" t="s">
        <v>394</v>
      </c>
      <c r="B10048" s="518">
        <v>562637</v>
      </c>
      <c r="C10048" s="518" t="s">
        <v>2660</v>
      </c>
      <c r="D10048" s="518" t="s">
        <v>9460</v>
      </c>
      <c r="E10048" s="859">
        <v>22</v>
      </c>
      <c r="F10048" s="859">
        <v>0</v>
      </c>
      <c r="G10048" s="518" t="s">
        <v>128</v>
      </c>
      <c r="H10048" s="518" t="s">
        <v>394</v>
      </c>
      <c r="I10048" s="518">
        <v>562637</v>
      </c>
    </row>
    <row r="10049" spans="1:9" x14ac:dyDescent="0.2">
      <c r="A10049" s="518" t="s">
        <v>394</v>
      </c>
      <c r="B10049" s="518">
        <v>562645</v>
      </c>
      <c r="C10049" s="518" t="s">
        <v>2660</v>
      </c>
      <c r="D10049" s="518" t="s">
        <v>9461</v>
      </c>
      <c r="E10049" s="859">
        <v>20</v>
      </c>
      <c r="F10049" s="859">
        <v>0</v>
      </c>
      <c r="G10049" s="518" t="s">
        <v>128</v>
      </c>
      <c r="H10049" s="518" t="s">
        <v>394</v>
      </c>
      <c r="I10049" s="518">
        <v>562645</v>
      </c>
    </row>
    <row r="10050" spans="1:9" x14ac:dyDescent="0.2">
      <c r="A10050" s="518" t="s">
        <v>349</v>
      </c>
      <c r="B10050" s="518">
        <v>562660</v>
      </c>
      <c r="C10050" s="518" t="s">
        <v>2660</v>
      </c>
      <c r="D10050" s="518" t="s">
        <v>5932</v>
      </c>
      <c r="E10050" s="859">
        <v>23</v>
      </c>
      <c r="F10050" s="859">
        <v>23</v>
      </c>
      <c r="G10050" s="518" t="s">
        <v>128</v>
      </c>
      <c r="H10050" s="518" t="s">
        <v>349</v>
      </c>
      <c r="I10050" s="518">
        <v>562660</v>
      </c>
    </row>
    <row r="10051" spans="1:9" x14ac:dyDescent="0.2">
      <c r="A10051" s="518" t="s">
        <v>349</v>
      </c>
      <c r="B10051" s="518">
        <v>562678</v>
      </c>
      <c r="C10051" s="518" t="s">
        <v>2660</v>
      </c>
      <c r="D10051" s="518" t="s">
        <v>5933</v>
      </c>
      <c r="E10051" s="859">
        <v>30</v>
      </c>
      <c r="F10051" s="859">
        <v>30</v>
      </c>
      <c r="G10051" s="518" t="s">
        <v>128</v>
      </c>
      <c r="H10051" s="518" t="s">
        <v>349</v>
      </c>
      <c r="I10051" s="518">
        <v>562678</v>
      </c>
    </row>
    <row r="10052" spans="1:9" x14ac:dyDescent="0.2">
      <c r="A10052" s="518" t="s">
        <v>349</v>
      </c>
      <c r="B10052" s="518">
        <v>562686</v>
      </c>
      <c r="C10052" s="518" t="s">
        <v>2660</v>
      </c>
      <c r="D10052" s="518" t="s">
        <v>5934</v>
      </c>
      <c r="E10052" s="859">
        <v>34</v>
      </c>
      <c r="F10052" s="859">
        <v>34</v>
      </c>
      <c r="G10052" s="518" t="s">
        <v>128</v>
      </c>
      <c r="H10052" s="518" t="s">
        <v>349</v>
      </c>
      <c r="I10052" s="518">
        <v>562686</v>
      </c>
    </row>
    <row r="10053" spans="1:9" x14ac:dyDescent="0.2">
      <c r="A10053" s="518" t="s">
        <v>349</v>
      </c>
      <c r="B10053" s="518">
        <v>562694</v>
      </c>
      <c r="C10053" s="518" t="s">
        <v>2660</v>
      </c>
      <c r="D10053" s="518" t="s">
        <v>5935</v>
      </c>
      <c r="E10053" s="859">
        <v>36</v>
      </c>
      <c r="F10053" s="859">
        <v>36</v>
      </c>
      <c r="G10053" s="518" t="s">
        <v>128</v>
      </c>
      <c r="H10053" s="518" t="s">
        <v>349</v>
      </c>
      <c r="I10053" s="518">
        <v>562694</v>
      </c>
    </row>
    <row r="10054" spans="1:9" x14ac:dyDescent="0.2">
      <c r="A10054" s="518" t="s">
        <v>349</v>
      </c>
      <c r="B10054" s="518">
        <v>562702</v>
      </c>
      <c r="C10054" s="518" t="s">
        <v>2660</v>
      </c>
      <c r="D10054" s="518" t="s">
        <v>5936</v>
      </c>
      <c r="E10054" s="859">
        <v>34</v>
      </c>
      <c r="F10054" s="859">
        <v>34</v>
      </c>
      <c r="G10054" s="518" t="s">
        <v>128</v>
      </c>
      <c r="H10054" s="518" t="s">
        <v>349</v>
      </c>
      <c r="I10054" s="518">
        <v>562702</v>
      </c>
    </row>
    <row r="10055" spans="1:9" x14ac:dyDescent="0.2">
      <c r="A10055" s="518" t="s">
        <v>349</v>
      </c>
      <c r="B10055" s="518">
        <v>562710</v>
      </c>
      <c r="C10055" s="518" t="s">
        <v>2660</v>
      </c>
      <c r="D10055" s="518" t="s">
        <v>5937</v>
      </c>
      <c r="E10055" s="859">
        <v>35</v>
      </c>
      <c r="F10055" s="859">
        <v>35</v>
      </c>
      <c r="G10055" s="518" t="s">
        <v>128</v>
      </c>
      <c r="H10055" s="518" t="s">
        <v>349</v>
      </c>
      <c r="I10055" s="518">
        <v>562710</v>
      </c>
    </row>
    <row r="10056" spans="1:9" x14ac:dyDescent="0.2">
      <c r="A10056" s="518" t="s">
        <v>256</v>
      </c>
      <c r="B10056" s="518">
        <v>562736</v>
      </c>
      <c r="C10056" s="518" t="s">
        <v>2660</v>
      </c>
      <c r="D10056" s="518" t="s">
        <v>5975</v>
      </c>
      <c r="E10056" s="859">
        <v>21</v>
      </c>
      <c r="F10056" s="859">
        <v>0</v>
      </c>
      <c r="G10056" s="518" t="s">
        <v>128</v>
      </c>
      <c r="H10056" s="518" t="s">
        <v>256</v>
      </c>
      <c r="I10056" s="518">
        <v>562736</v>
      </c>
    </row>
    <row r="10057" spans="1:9" x14ac:dyDescent="0.2">
      <c r="A10057" s="518" t="s">
        <v>256</v>
      </c>
      <c r="B10057" s="518">
        <v>562744</v>
      </c>
      <c r="C10057" s="518" t="s">
        <v>2660</v>
      </c>
      <c r="D10057" s="518" t="s">
        <v>5976</v>
      </c>
      <c r="E10057" s="859">
        <v>16</v>
      </c>
      <c r="F10057" s="859">
        <v>0</v>
      </c>
      <c r="G10057" s="518" t="s">
        <v>128</v>
      </c>
      <c r="H10057" s="518" t="s">
        <v>256</v>
      </c>
      <c r="I10057" s="518">
        <v>562744</v>
      </c>
    </row>
    <row r="10058" spans="1:9" x14ac:dyDescent="0.2">
      <c r="A10058" s="518" t="s">
        <v>374</v>
      </c>
      <c r="B10058" s="518">
        <v>562769</v>
      </c>
      <c r="C10058" s="518" t="s">
        <v>2660</v>
      </c>
      <c r="D10058" s="518" t="s">
        <v>9462</v>
      </c>
      <c r="E10058" s="859">
        <v>35</v>
      </c>
      <c r="F10058" s="859">
        <v>0</v>
      </c>
      <c r="G10058" s="518" t="s">
        <v>128</v>
      </c>
      <c r="H10058" s="518" t="s">
        <v>374</v>
      </c>
      <c r="I10058" s="518">
        <v>562769</v>
      </c>
    </row>
    <row r="10059" spans="1:9" x14ac:dyDescent="0.2">
      <c r="A10059" s="518" t="s">
        <v>374</v>
      </c>
      <c r="B10059" s="518">
        <v>562777</v>
      </c>
      <c r="C10059" s="518" t="s">
        <v>2660</v>
      </c>
      <c r="D10059" s="518" t="s">
        <v>9463</v>
      </c>
      <c r="E10059" s="859">
        <v>35</v>
      </c>
      <c r="F10059" s="859">
        <v>0</v>
      </c>
      <c r="G10059" s="518" t="s">
        <v>128</v>
      </c>
      <c r="H10059" s="518" t="s">
        <v>374</v>
      </c>
      <c r="I10059" s="518">
        <v>562777</v>
      </c>
    </row>
    <row r="10060" spans="1:9" x14ac:dyDescent="0.2">
      <c r="A10060" s="518" t="s">
        <v>256</v>
      </c>
      <c r="B10060" s="518">
        <v>562785</v>
      </c>
      <c r="C10060" s="518" t="s">
        <v>2660</v>
      </c>
      <c r="D10060" s="518" t="s">
        <v>7692</v>
      </c>
      <c r="E10060" s="859">
        <v>22</v>
      </c>
      <c r="F10060" s="859">
        <v>0</v>
      </c>
      <c r="G10060" s="518" t="s">
        <v>128</v>
      </c>
      <c r="H10060" s="518" t="s">
        <v>256</v>
      </c>
      <c r="I10060" s="518">
        <v>562785</v>
      </c>
    </row>
    <row r="10061" spans="1:9" x14ac:dyDescent="0.2">
      <c r="A10061" s="518" t="s">
        <v>256</v>
      </c>
      <c r="B10061" s="518">
        <v>562793</v>
      </c>
      <c r="C10061" s="518" t="s">
        <v>2660</v>
      </c>
      <c r="D10061" s="518" t="s">
        <v>5307</v>
      </c>
      <c r="E10061" s="859">
        <v>16</v>
      </c>
      <c r="F10061" s="859">
        <v>0</v>
      </c>
      <c r="G10061" s="518" t="s">
        <v>128</v>
      </c>
      <c r="H10061" s="518" t="s">
        <v>256</v>
      </c>
      <c r="I10061" s="518">
        <v>562793</v>
      </c>
    </row>
    <row r="10062" spans="1:9" x14ac:dyDescent="0.2">
      <c r="A10062" s="518" t="s">
        <v>256</v>
      </c>
      <c r="B10062" s="518">
        <v>562801</v>
      </c>
      <c r="C10062" s="518" t="s">
        <v>2660</v>
      </c>
      <c r="D10062" s="518" t="s">
        <v>5262</v>
      </c>
      <c r="E10062" s="859">
        <v>32</v>
      </c>
      <c r="F10062" s="859">
        <v>0</v>
      </c>
      <c r="G10062" s="518" t="s">
        <v>128</v>
      </c>
      <c r="H10062" s="518" t="s">
        <v>256</v>
      </c>
      <c r="I10062" s="518">
        <v>562801</v>
      </c>
    </row>
    <row r="10063" spans="1:9" x14ac:dyDescent="0.2">
      <c r="A10063" s="518" t="s">
        <v>256</v>
      </c>
      <c r="B10063" s="518">
        <v>562827</v>
      </c>
      <c r="C10063" s="518" t="s">
        <v>2660</v>
      </c>
      <c r="D10063" s="518" t="s">
        <v>5263</v>
      </c>
      <c r="E10063" s="859">
        <v>21</v>
      </c>
      <c r="F10063" s="859">
        <v>0</v>
      </c>
      <c r="G10063" s="518" t="s">
        <v>128</v>
      </c>
      <c r="H10063" s="518" t="s">
        <v>256</v>
      </c>
      <c r="I10063" s="518">
        <v>562827</v>
      </c>
    </row>
    <row r="10064" spans="1:9" x14ac:dyDescent="0.2">
      <c r="A10064" s="518" t="s">
        <v>232</v>
      </c>
      <c r="B10064" s="518">
        <v>562926</v>
      </c>
      <c r="C10064" s="518" t="s">
        <v>2660</v>
      </c>
      <c r="D10064" s="518" t="s">
        <v>5264</v>
      </c>
      <c r="E10064" s="859">
        <v>15</v>
      </c>
      <c r="F10064" s="859">
        <v>15</v>
      </c>
      <c r="G10064" s="518" t="s">
        <v>128</v>
      </c>
      <c r="H10064" s="518" t="s">
        <v>232</v>
      </c>
      <c r="I10064" s="518">
        <v>562926</v>
      </c>
    </row>
    <row r="10065" spans="1:9" x14ac:dyDescent="0.2">
      <c r="A10065" s="518" t="s">
        <v>232</v>
      </c>
      <c r="B10065" s="518">
        <v>562934</v>
      </c>
      <c r="C10065" s="518" t="s">
        <v>2660</v>
      </c>
      <c r="D10065" s="518" t="s">
        <v>5371</v>
      </c>
      <c r="E10065" s="859">
        <v>21</v>
      </c>
      <c r="F10065" s="859">
        <v>21</v>
      </c>
      <c r="G10065" s="518" t="s">
        <v>128</v>
      </c>
      <c r="H10065" s="518" t="s">
        <v>232</v>
      </c>
      <c r="I10065" s="518">
        <v>562934</v>
      </c>
    </row>
    <row r="10066" spans="1:9" x14ac:dyDescent="0.2">
      <c r="A10066" s="518" t="s">
        <v>148</v>
      </c>
      <c r="B10066" s="518">
        <v>562959</v>
      </c>
      <c r="C10066" s="518" t="s">
        <v>2660</v>
      </c>
      <c r="D10066" s="518" t="s">
        <v>5372</v>
      </c>
      <c r="E10066" s="859">
        <v>28</v>
      </c>
      <c r="F10066" s="859">
        <v>0</v>
      </c>
      <c r="G10066" s="518" t="s">
        <v>128</v>
      </c>
      <c r="H10066" s="518" t="s">
        <v>148</v>
      </c>
      <c r="I10066" s="518">
        <v>562959</v>
      </c>
    </row>
    <row r="10067" spans="1:9" x14ac:dyDescent="0.2">
      <c r="A10067" s="518" t="s">
        <v>181</v>
      </c>
      <c r="B10067" s="518">
        <v>562967</v>
      </c>
      <c r="C10067" s="518" t="s">
        <v>2660</v>
      </c>
      <c r="D10067" s="518" t="s">
        <v>5373</v>
      </c>
      <c r="E10067" s="859">
        <v>28</v>
      </c>
      <c r="F10067" s="859">
        <v>0</v>
      </c>
      <c r="G10067" s="518" t="s">
        <v>128</v>
      </c>
      <c r="H10067" s="518" t="s">
        <v>181</v>
      </c>
      <c r="I10067" s="518">
        <v>562967</v>
      </c>
    </row>
    <row r="10068" spans="1:9" x14ac:dyDescent="0.2">
      <c r="A10068" s="518" t="s">
        <v>181</v>
      </c>
      <c r="B10068" s="518">
        <v>562975</v>
      </c>
      <c r="C10068" s="518" t="s">
        <v>2660</v>
      </c>
      <c r="D10068" s="518" t="s">
        <v>5374</v>
      </c>
      <c r="E10068" s="859">
        <v>27</v>
      </c>
      <c r="F10068" s="859">
        <v>0</v>
      </c>
      <c r="G10068" s="518" t="s">
        <v>128</v>
      </c>
      <c r="H10068" s="518" t="s">
        <v>181</v>
      </c>
      <c r="I10068" s="518">
        <v>562975</v>
      </c>
    </row>
    <row r="10069" spans="1:9" x14ac:dyDescent="0.2">
      <c r="A10069" s="518" t="s">
        <v>181</v>
      </c>
      <c r="B10069" s="518">
        <v>562983</v>
      </c>
      <c r="C10069" s="518" t="s">
        <v>2660</v>
      </c>
      <c r="D10069" s="518" t="s">
        <v>5375</v>
      </c>
      <c r="E10069" s="859">
        <v>28</v>
      </c>
      <c r="F10069" s="859">
        <v>0</v>
      </c>
      <c r="G10069" s="518" t="s">
        <v>128</v>
      </c>
      <c r="H10069" s="518" t="s">
        <v>181</v>
      </c>
      <c r="I10069" s="518">
        <v>562983</v>
      </c>
    </row>
    <row r="10070" spans="1:9" x14ac:dyDescent="0.2">
      <c r="A10070" s="518" t="s">
        <v>209</v>
      </c>
      <c r="B10070" s="518">
        <v>563015</v>
      </c>
      <c r="C10070" s="518" t="s">
        <v>2660</v>
      </c>
      <c r="D10070" s="518" t="s">
        <v>5376</v>
      </c>
      <c r="E10070" s="859">
        <v>25</v>
      </c>
      <c r="F10070" s="859">
        <v>25</v>
      </c>
      <c r="G10070" s="518" t="s">
        <v>128</v>
      </c>
      <c r="H10070" s="518" t="s">
        <v>209</v>
      </c>
      <c r="I10070" s="518">
        <v>563015</v>
      </c>
    </row>
    <row r="10071" spans="1:9" x14ac:dyDescent="0.2">
      <c r="A10071" s="518" t="s">
        <v>173</v>
      </c>
      <c r="B10071" s="518">
        <v>563031</v>
      </c>
      <c r="C10071" s="518" t="s">
        <v>2660</v>
      </c>
      <c r="D10071" s="518" t="s">
        <v>9464</v>
      </c>
      <c r="E10071" s="859">
        <v>33</v>
      </c>
      <c r="F10071" s="859">
        <v>33</v>
      </c>
      <c r="G10071" s="518" t="s">
        <v>128</v>
      </c>
      <c r="H10071" s="518" t="s">
        <v>173</v>
      </c>
      <c r="I10071" s="518">
        <v>563031</v>
      </c>
    </row>
    <row r="10072" spans="1:9" x14ac:dyDescent="0.2">
      <c r="A10072" s="518" t="s">
        <v>173</v>
      </c>
      <c r="B10072" s="518">
        <v>563049</v>
      </c>
      <c r="C10072" s="518" t="s">
        <v>2660</v>
      </c>
      <c r="D10072" s="518" t="s">
        <v>5377</v>
      </c>
      <c r="E10072" s="859">
        <v>34</v>
      </c>
      <c r="F10072" s="859">
        <v>34</v>
      </c>
      <c r="G10072" s="518" t="s">
        <v>128</v>
      </c>
      <c r="H10072" s="518" t="s">
        <v>173</v>
      </c>
      <c r="I10072" s="518">
        <v>563049</v>
      </c>
    </row>
    <row r="10073" spans="1:9" x14ac:dyDescent="0.2">
      <c r="A10073" s="518" t="s">
        <v>164</v>
      </c>
      <c r="B10073" s="518">
        <v>563056</v>
      </c>
      <c r="C10073" s="518" t="s">
        <v>2660</v>
      </c>
      <c r="D10073" s="518" t="s">
        <v>9465</v>
      </c>
      <c r="E10073" s="859">
        <v>35</v>
      </c>
      <c r="F10073" s="859">
        <v>0</v>
      </c>
      <c r="G10073" s="518" t="s">
        <v>128</v>
      </c>
      <c r="H10073" s="518" t="s">
        <v>164</v>
      </c>
      <c r="I10073" s="518">
        <v>563056</v>
      </c>
    </row>
    <row r="10074" spans="1:9" x14ac:dyDescent="0.2">
      <c r="A10074" s="518" t="s">
        <v>164</v>
      </c>
      <c r="B10074" s="518">
        <v>563064</v>
      </c>
      <c r="C10074" s="518" t="s">
        <v>2660</v>
      </c>
      <c r="D10074" s="518" t="s">
        <v>9466</v>
      </c>
      <c r="E10074" s="859">
        <v>37</v>
      </c>
      <c r="F10074" s="859">
        <v>0</v>
      </c>
      <c r="G10074" s="518" t="s">
        <v>128</v>
      </c>
      <c r="H10074" s="518" t="s">
        <v>164</v>
      </c>
      <c r="I10074" s="518">
        <v>563064</v>
      </c>
    </row>
    <row r="10075" spans="1:9" x14ac:dyDescent="0.2">
      <c r="A10075" s="518" t="s">
        <v>164</v>
      </c>
      <c r="B10075" s="518">
        <v>563072</v>
      </c>
      <c r="C10075" s="518" t="s">
        <v>2660</v>
      </c>
      <c r="D10075" s="518" t="s">
        <v>9467</v>
      </c>
      <c r="E10075" s="859">
        <v>34</v>
      </c>
      <c r="F10075" s="859">
        <v>0</v>
      </c>
      <c r="G10075" s="518" t="s">
        <v>128</v>
      </c>
      <c r="H10075" s="518" t="s">
        <v>164</v>
      </c>
      <c r="I10075" s="518">
        <v>563072</v>
      </c>
    </row>
    <row r="10076" spans="1:9" x14ac:dyDescent="0.2">
      <c r="A10076" s="518" t="s">
        <v>256</v>
      </c>
      <c r="B10076" s="518">
        <v>563080</v>
      </c>
      <c r="C10076" s="518" t="s">
        <v>2660</v>
      </c>
      <c r="D10076" s="518" t="s">
        <v>5428</v>
      </c>
      <c r="E10076" s="859">
        <v>31</v>
      </c>
      <c r="F10076" s="859">
        <v>0</v>
      </c>
      <c r="G10076" s="518" t="s">
        <v>128</v>
      </c>
      <c r="H10076" s="518" t="s">
        <v>256</v>
      </c>
      <c r="I10076" s="518">
        <v>563080</v>
      </c>
    </row>
    <row r="10077" spans="1:9" x14ac:dyDescent="0.2">
      <c r="A10077" s="518" t="s">
        <v>256</v>
      </c>
      <c r="B10077" s="518">
        <v>563098</v>
      </c>
      <c r="C10077" s="518" t="s">
        <v>2660</v>
      </c>
      <c r="D10077" s="518" t="s">
        <v>5429</v>
      </c>
      <c r="E10077" s="859">
        <v>32</v>
      </c>
      <c r="F10077" s="859">
        <v>0</v>
      </c>
      <c r="G10077" s="518" t="s">
        <v>128</v>
      </c>
      <c r="H10077" s="518" t="s">
        <v>256</v>
      </c>
      <c r="I10077" s="518">
        <v>563098</v>
      </c>
    </row>
    <row r="10078" spans="1:9" x14ac:dyDescent="0.2">
      <c r="A10078" s="518" t="s">
        <v>256</v>
      </c>
      <c r="B10078" s="518">
        <v>563106</v>
      </c>
      <c r="C10078" s="518" t="s">
        <v>2660</v>
      </c>
      <c r="D10078" s="518" t="s">
        <v>5430</v>
      </c>
      <c r="E10078" s="859">
        <v>30</v>
      </c>
      <c r="F10078" s="859">
        <v>0</v>
      </c>
      <c r="G10078" s="518" t="s">
        <v>128</v>
      </c>
      <c r="H10078" s="518" t="s">
        <v>256</v>
      </c>
      <c r="I10078" s="518">
        <v>563106</v>
      </c>
    </row>
    <row r="10079" spans="1:9" x14ac:dyDescent="0.2">
      <c r="A10079" s="518" t="s">
        <v>292</v>
      </c>
      <c r="B10079" s="518">
        <v>563114</v>
      </c>
      <c r="C10079" s="518" t="s">
        <v>2660</v>
      </c>
      <c r="D10079" s="518" t="s">
        <v>5485</v>
      </c>
      <c r="E10079" s="859">
        <v>32</v>
      </c>
      <c r="F10079" s="859">
        <v>0</v>
      </c>
      <c r="G10079" s="518" t="s">
        <v>128</v>
      </c>
      <c r="H10079" s="518" t="s">
        <v>292</v>
      </c>
      <c r="I10079" s="518">
        <v>563114</v>
      </c>
    </row>
    <row r="10080" spans="1:9" x14ac:dyDescent="0.2">
      <c r="A10080" s="518" t="s">
        <v>292</v>
      </c>
      <c r="B10080" s="518">
        <v>563122</v>
      </c>
      <c r="C10080" s="518" t="s">
        <v>2660</v>
      </c>
      <c r="D10080" s="518" t="s">
        <v>8137</v>
      </c>
      <c r="E10080" s="859">
        <v>32</v>
      </c>
      <c r="F10080" s="859">
        <v>0</v>
      </c>
      <c r="G10080" s="518" t="s">
        <v>128</v>
      </c>
      <c r="H10080" s="518" t="s">
        <v>292</v>
      </c>
      <c r="I10080" s="518">
        <v>563122</v>
      </c>
    </row>
    <row r="10081" spans="1:9" x14ac:dyDescent="0.2">
      <c r="A10081" s="518" t="s">
        <v>357</v>
      </c>
      <c r="B10081" s="518">
        <v>563148</v>
      </c>
      <c r="C10081" s="518" t="s">
        <v>2660</v>
      </c>
      <c r="D10081" s="518" t="s">
        <v>5486</v>
      </c>
      <c r="E10081" s="859">
        <v>33</v>
      </c>
      <c r="F10081" s="859">
        <v>0</v>
      </c>
      <c r="G10081" s="518" t="s">
        <v>128</v>
      </c>
      <c r="H10081" s="518" t="s">
        <v>357</v>
      </c>
      <c r="I10081" s="518">
        <v>563148</v>
      </c>
    </row>
    <row r="10082" spans="1:9" x14ac:dyDescent="0.2">
      <c r="A10082" s="518" t="s">
        <v>357</v>
      </c>
      <c r="B10082" s="518">
        <v>563155</v>
      </c>
      <c r="C10082" s="518" t="s">
        <v>2660</v>
      </c>
      <c r="D10082" s="518" t="s">
        <v>5487</v>
      </c>
      <c r="E10082" s="859">
        <v>34</v>
      </c>
      <c r="F10082" s="859">
        <v>0</v>
      </c>
      <c r="G10082" s="518" t="s">
        <v>128</v>
      </c>
      <c r="H10082" s="518" t="s">
        <v>357</v>
      </c>
      <c r="I10082" s="518">
        <v>563155</v>
      </c>
    </row>
    <row r="10083" spans="1:9" x14ac:dyDescent="0.2">
      <c r="A10083" s="518" t="s">
        <v>237</v>
      </c>
      <c r="B10083" s="518">
        <v>563189</v>
      </c>
      <c r="C10083" s="518" t="s">
        <v>2660</v>
      </c>
      <c r="D10083" s="518" t="s">
        <v>6983</v>
      </c>
      <c r="E10083" s="859">
        <v>35</v>
      </c>
      <c r="F10083" s="859">
        <v>35</v>
      </c>
      <c r="G10083" s="518" t="s">
        <v>128</v>
      </c>
      <c r="H10083" s="518" t="s">
        <v>237</v>
      </c>
      <c r="I10083" s="518">
        <v>563189</v>
      </c>
    </row>
    <row r="10084" spans="1:9" x14ac:dyDescent="0.2">
      <c r="A10084" s="518" t="s">
        <v>237</v>
      </c>
      <c r="B10084" s="518">
        <v>563197</v>
      </c>
      <c r="C10084" s="518" t="s">
        <v>2660</v>
      </c>
      <c r="D10084" s="518" t="s">
        <v>6984</v>
      </c>
      <c r="E10084" s="859">
        <v>35</v>
      </c>
      <c r="F10084" s="859">
        <v>35</v>
      </c>
      <c r="G10084" s="518" t="s">
        <v>128</v>
      </c>
      <c r="H10084" s="518" t="s">
        <v>237</v>
      </c>
      <c r="I10084" s="518">
        <v>563197</v>
      </c>
    </row>
    <row r="10085" spans="1:9" x14ac:dyDescent="0.2">
      <c r="A10085" s="518" t="s">
        <v>237</v>
      </c>
      <c r="B10085" s="518">
        <v>563205</v>
      </c>
      <c r="C10085" s="518" t="s">
        <v>2660</v>
      </c>
      <c r="D10085" s="518" t="s">
        <v>6985</v>
      </c>
      <c r="E10085" s="859">
        <v>29</v>
      </c>
      <c r="F10085" s="859">
        <v>29</v>
      </c>
      <c r="G10085" s="518" t="s">
        <v>128</v>
      </c>
      <c r="H10085" s="518" t="s">
        <v>237</v>
      </c>
      <c r="I10085" s="518">
        <v>563205</v>
      </c>
    </row>
    <row r="10086" spans="1:9" x14ac:dyDescent="0.2">
      <c r="A10086" s="518" t="s">
        <v>256</v>
      </c>
      <c r="B10086" s="518">
        <v>563213</v>
      </c>
      <c r="C10086" s="518" t="s">
        <v>2660</v>
      </c>
      <c r="D10086" s="518" t="s">
        <v>5537</v>
      </c>
      <c r="E10086" s="859">
        <v>17</v>
      </c>
      <c r="F10086" s="859">
        <v>0</v>
      </c>
      <c r="G10086" s="518" t="s">
        <v>128</v>
      </c>
      <c r="H10086" s="518" t="s">
        <v>256</v>
      </c>
      <c r="I10086" s="518">
        <v>563213</v>
      </c>
    </row>
    <row r="10087" spans="1:9" x14ac:dyDescent="0.2">
      <c r="A10087" s="518" t="s">
        <v>256</v>
      </c>
      <c r="B10087" s="518">
        <v>563221</v>
      </c>
      <c r="C10087" s="518" t="s">
        <v>2660</v>
      </c>
      <c r="D10087" s="518" t="s">
        <v>5538</v>
      </c>
      <c r="E10087" s="859">
        <v>23</v>
      </c>
      <c r="F10087" s="859">
        <v>15</v>
      </c>
      <c r="G10087" s="518" t="s">
        <v>128</v>
      </c>
      <c r="H10087" s="518" t="s">
        <v>256</v>
      </c>
      <c r="I10087" s="518">
        <v>563221</v>
      </c>
    </row>
    <row r="10088" spans="1:9" x14ac:dyDescent="0.2">
      <c r="A10088" s="518" t="s">
        <v>256</v>
      </c>
      <c r="B10088" s="518">
        <v>563239</v>
      </c>
      <c r="C10088" s="518" t="s">
        <v>2660</v>
      </c>
      <c r="D10088" s="518" t="s">
        <v>9468</v>
      </c>
      <c r="E10088" s="859">
        <v>30</v>
      </c>
      <c r="F10088" s="859">
        <v>0</v>
      </c>
      <c r="G10088" s="518" t="s">
        <v>128</v>
      </c>
      <c r="H10088" s="518" t="s">
        <v>256</v>
      </c>
      <c r="I10088" s="518">
        <v>563239</v>
      </c>
    </row>
    <row r="10089" spans="1:9" x14ac:dyDescent="0.2">
      <c r="A10089" s="518" t="s">
        <v>256</v>
      </c>
      <c r="B10089" s="518">
        <v>563247</v>
      </c>
      <c r="C10089" s="518" t="s">
        <v>2660</v>
      </c>
      <c r="D10089" s="518" t="s">
        <v>9469</v>
      </c>
      <c r="E10089" s="859">
        <v>35</v>
      </c>
      <c r="F10089" s="859">
        <v>0</v>
      </c>
      <c r="G10089" s="518" t="s">
        <v>128</v>
      </c>
      <c r="H10089" s="518" t="s">
        <v>256</v>
      </c>
      <c r="I10089" s="518">
        <v>563247</v>
      </c>
    </row>
    <row r="10090" spans="1:9" x14ac:dyDescent="0.2">
      <c r="A10090" s="518" t="s">
        <v>256</v>
      </c>
      <c r="B10090" s="518">
        <v>563254</v>
      </c>
      <c r="C10090" s="518" t="s">
        <v>2660</v>
      </c>
      <c r="D10090" s="518" t="s">
        <v>9470</v>
      </c>
      <c r="E10090" s="859">
        <v>31</v>
      </c>
      <c r="F10090" s="859">
        <v>0</v>
      </c>
      <c r="G10090" s="518" t="s">
        <v>128</v>
      </c>
      <c r="H10090" s="518" t="s">
        <v>256</v>
      </c>
      <c r="I10090" s="518">
        <v>563254</v>
      </c>
    </row>
    <row r="10091" spans="1:9" x14ac:dyDescent="0.2">
      <c r="A10091" s="518" t="s">
        <v>256</v>
      </c>
      <c r="B10091" s="518">
        <v>563262</v>
      </c>
      <c r="C10091" s="518" t="s">
        <v>2660</v>
      </c>
      <c r="D10091" s="518" t="s">
        <v>9471</v>
      </c>
      <c r="E10091" s="859">
        <v>35</v>
      </c>
      <c r="F10091" s="859">
        <v>0</v>
      </c>
      <c r="G10091" s="518" t="s">
        <v>128</v>
      </c>
      <c r="H10091" s="518" t="s">
        <v>256</v>
      </c>
      <c r="I10091" s="518">
        <v>563262</v>
      </c>
    </row>
    <row r="10092" spans="1:9" x14ac:dyDescent="0.2">
      <c r="A10092" s="518" t="s">
        <v>292</v>
      </c>
      <c r="B10092" s="518">
        <v>563320</v>
      </c>
      <c r="C10092" s="518" t="s">
        <v>2660</v>
      </c>
      <c r="D10092" s="518" t="s">
        <v>9472</v>
      </c>
      <c r="E10092" s="859">
        <v>27</v>
      </c>
      <c r="F10092" s="859">
        <v>0</v>
      </c>
      <c r="G10092" s="518" t="s">
        <v>128</v>
      </c>
      <c r="H10092" s="518" t="s">
        <v>292</v>
      </c>
      <c r="I10092" s="518">
        <v>563320</v>
      </c>
    </row>
    <row r="10093" spans="1:9" x14ac:dyDescent="0.2">
      <c r="A10093" s="518" t="s">
        <v>292</v>
      </c>
      <c r="B10093" s="518">
        <v>563338</v>
      </c>
      <c r="C10093" s="518" t="s">
        <v>2660</v>
      </c>
      <c r="D10093" s="518" t="s">
        <v>9473</v>
      </c>
      <c r="E10093" s="859">
        <v>30</v>
      </c>
      <c r="F10093" s="859">
        <v>0</v>
      </c>
      <c r="G10093" s="518" t="s">
        <v>128</v>
      </c>
      <c r="H10093" s="518" t="s">
        <v>292</v>
      </c>
      <c r="I10093" s="518">
        <v>563338</v>
      </c>
    </row>
    <row r="10094" spans="1:9" x14ac:dyDescent="0.2">
      <c r="A10094" s="518" t="s">
        <v>292</v>
      </c>
      <c r="B10094" s="518">
        <v>563346</v>
      </c>
      <c r="C10094" s="518" t="s">
        <v>2660</v>
      </c>
      <c r="D10094" s="518" t="s">
        <v>6986</v>
      </c>
      <c r="E10094" s="859">
        <v>30</v>
      </c>
      <c r="F10094" s="859">
        <v>0</v>
      </c>
      <c r="G10094" s="518" t="s">
        <v>128</v>
      </c>
      <c r="H10094" s="518" t="s">
        <v>292</v>
      </c>
      <c r="I10094" s="518">
        <v>563346</v>
      </c>
    </row>
    <row r="10095" spans="1:9" x14ac:dyDescent="0.2">
      <c r="A10095" s="518" t="s">
        <v>292</v>
      </c>
      <c r="B10095" s="518">
        <v>563353</v>
      </c>
      <c r="C10095" s="518" t="s">
        <v>2660</v>
      </c>
      <c r="D10095" s="518" t="s">
        <v>6987</v>
      </c>
      <c r="E10095" s="859">
        <v>32</v>
      </c>
      <c r="F10095" s="859">
        <v>0</v>
      </c>
      <c r="G10095" s="518" t="s">
        <v>128</v>
      </c>
      <c r="H10095" s="518" t="s">
        <v>292</v>
      </c>
      <c r="I10095" s="518">
        <v>563353</v>
      </c>
    </row>
    <row r="10096" spans="1:9" x14ac:dyDescent="0.2">
      <c r="A10096" s="518" t="s">
        <v>292</v>
      </c>
      <c r="B10096" s="518">
        <v>563361</v>
      </c>
      <c r="C10096" s="518" t="s">
        <v>2660</v>
      </c>
      <c r="D10096" s="518" t="s">
        <v>9473</v>
      </c>
      <c r="E10096" s="859">
        <v>32</v>
      </c>
      <c r="F10096" s="859">
        <v>0</v>
      </c>
      <c r="G10096" s="518" t="s">
        <v>128</v>
      </c>
      <c r="H10096" s="518" t="s">
        <v>292</v>
      </c>
      <c r="I10096" s="518">
        <v>563361</v>
      </c>
    </row>
    <row r="10097" spans="1:9" x14ac:dyDescent="0.2">
      <c r="A10097" s="518" t="s">
        <v>292</v>
      </c>
      <c r="B10097" s="518">
        <v>563379</v>
      </c>
      <c r="C10097" s="518" t="s">
        <v>2660</v>
      </c>
      <c r="D10097" s="518" t="s">
        <v>8138</v>
      </c>
      <c r="E10097" s="859">
        <v>31</v>
      </c>
      <c r="F10097" s="859">
        <v>0</v>
      </c>
      <c r="G10097" s="518" t="s">
        <v>128</v>
      </c>
      <c r="H10097" s="518" t="s">
        <v>292</v>
      </c>
      <c r="I10097" s="518">
        <v>563379</v>
      </c>
    </row>
    <row r="10098" spans="1:9" x14ac:dyDescent="0.2">
      <c r="A10098" s="518" t="s">
        <v>321</v>
      </c>
      <c r="B10098" s="518">
        <v>563387</v>
      </c>
      <c r="C10098" s="518" t="s">
        <v>2660</v>
      </c>
      <c r="D10098" s="518" t="s">
        <v>5633</v>
      </c>
      <c r="E10098" s="859">
        <v>29</v>
      </c>
      <c r="F10098" s="859">
        <v>0</v>
      </c>
      <c r="G10098" s="518" t="s">
        <v>128</v>
      </c>
      <c r="H10098" s="518" t="s">
        <v>321</v>
      </c>
      <c r="I10098" s="518">
        <v>563387</v>
      </c>
    </row>
    <row r="10099" spans="1:9" x14ac:dyDescent="0.2">
      <c r="A10099" s="518" t="s">
        <v>321</v>
      </c>
      <c r="B10099" s="518">
        <v>563395</v>
      </c>
      <c r="C10099" s="518" t="s">
        <v>2660</v>
      </c>
      <c r="D10099" s="518" t="s">
        <v>5634</v>
      </c>
      <c r="E10099" s="859">
        <v>34</v>
      </c>
      <c r="F10099" s="859">
        <v>0</v>
      </c>
      <c r="G10099" s="518" t="s">
        <v>128</v>
      </c>
      <c r="H10099" s="518" t="s">
        <v>321</v>
      </c>
      <c r="I10099" s="518">
        <v>563395</v>
      </c>
    </row>
    <row r="10100" spans="1:9" x14ac:dyDescent="0.2">
      <c r="A10100" s="518" t="s">
        <v>179</v>
      </c>
      <c r="B10100" s="518">
        <v>563411</v>
      </c>
      <c r="C10100" s="518" t="s">
        <v>2660</v>
      </c>
      <c r="D10100" s="518" t="s">
        <v>5635</v>
      </c>
      <c r="E10100" s="859">
        <v>18</v>
      </c>
      <c r="F10100" s="859">
        <v>0</v>
      </c>
      <c r="G10100" s="518" t="s">
        <v>128</v>
      </c>
      <c r="H10100" s="518" t="s">
        <v>179</v>
      </c>
      <c r="I10100" s="518">
        <v>563411</v>
      </c>
    </row>
    <row r="10101" spans="1:9" x14ac:dyDescent="0.2">
      <c r="A10101" s="518" t="s">
        <v>179</v>
      </c>
      <c r="B10101" s="518">
        <v>563429</v>
      </c>
      <c r="C10101" s="518" t="s">
        <v>2660</v>
      </c>
      <c r="D10101" s="518" t="s">
        <v>5636</v>
      </c>
      <c r="E10101" s="859">
        <v>16</v>
      </c>
      <c r="F10101" s="859">
        <v>0</v>
      </c>
      <c r="G10101" s="518" t="s">
        <v>128</v>
      </c>
      <c r="H10101" s="518" t="s">
        <v>179</v>
      </c>
      <c r="I10101" s="518">
        <v>563429</v>
      </c>
    </row>
    <row r="10102" spans="1:9" x14ac:dyDescent="0.2">
      <c r="A10102" s="518" t="s">
        <v>180</v>
      </c>
      <c r="B10102" s="518">
        <v>563437</v>
      </c>
      <c r="C10102" s="518" t="s">
        <v>2660</v>
      </c>
      <c r="D10102" s="518" t="s">
        <v>5637</v>
      </c>
      <c r="E10102" s="859">
        <v>27</v>
      </c>
      <c r="F10102" s="859">
        <v>0</v>
      </c>
      <c r="G10102" s="518" t="s">
        <v>128</v>
      </c>
      <c r="H10102" s="518" t="s">
        <v>180</v>
      </c>
      <c r="I10102" s="518">
        <v>563437</v>
      </c>
    </row>
    <row r="10103" spans="1:9" x14ac:dyDescent="0.2">
      <c r="A10103" s="518" t="s">
        <v>180</v>
      </c>
      <c r="B10103" s="518">
        <v>563445</v>
      </c>
      <c r="C10103" s="518" t="s">
        <v>2660</v>
      </c>
      <c r="D10103" s="518" t="s">
        <v>5638</v>
      </c>
      <c r="E10103" s="859">
        <v>26</v>
      </c>
      <c r="F10103" s="859">
        <v>0</v>
      </c>
      <c r="G10103" s="518" t="s">
        <v>128</v>
      </c>
      <c r="H10103" s="518" t="s">
        <v>180</v>
      </c>
      <c r="I10103" s="518">
        <v>563445</v>
      </c>
    </row>
    <row r="10104" spans="1:9" x14ac:dyDescent="0.2">
      <c r="A10104" s="518" t="s">
        <v>180</v>
      </c>
      <c r="B10104" s="518">
        <v>563452</v>
      </c>
      <c r="C10104" s="518" t="s">
        <v>2660</v>
      </c>
      <c r="D10104" s="518" t="s">
        <v>9474</v>
      </c>
      <c r="E10104" s="859">
        <v>24</v>
      </c>
      <c r="F10104" s="859">
        <v>0</v>
      </c>
      <c r="G10104" s="518" t="s">
        <v>128</v>
      </c>
      <c r="H10104" s="518" t="s">
        <v>180</v>
      </c>
      <c r="I10104" s="518">
        <v>563452</v>
      </c>
    </row>
    <row r="10105" spans="1:9" x14ac:dyDescent="0.2">
      <c r="A10105" s="518" t="s">
        <v>224</v>
      </c>
      <c r="B10105" s="518">
        <v>563544</v>
      </c>
      <c r="C10105" s="518" t="s">
        <v>2660</v>
      </c>
      <c r="D10105" s="518" t="s">
        <v>5743</v>
      </c>
      <c r="E10105" s="859">
        <v>35</v>
      </c>
      <c r="F10105" s="859">
        <v>0</v>
      </c>
      <c r="G10105" s="518" t="s">
        <v>128</v>
      </c>
      <c r="H10105" s="518" t="s">
        <v>224</v>
      </c>
      <c r="I10105" s="518">
        <v>563544</v>
      </c>
    </row>
    <row r="10106" spans="1:9" x14ac:dyDescent="0.2">
      <c r="A10106" s="518" t="s">
        <v>224</v>
      </c>
      <c r="B10106" s="518">
        <v>563551</v>
      </c>
      <c r="C10106" s="518" t="s">
        <v>2660</v>
      </c>
      <c r="D10106" s="518" t="s">
        <v>5744</v>
      </c>
      <c r="E10106" s="859">
        <v>34</v>
      </c>
      <c r="F10106" s="859">
        <v>0</v>
      </c>
      <c r="G10106" s="518" t="s">
        <v>128</v>
      </c>
      <c r="H10106" s="518" t="s">
        <v>224</v>
      </c>
      <c r="I10106" s="518">
        <v>563551</v>
      </c>
    </row>
    <row r="10107" spans="1:9" x14ac:dyDescent="0.2">
      <c r="A10107" s="518" t="s">
        <v>224</v>
      </c>
      <c r="B10107" s="518">
        <v>563569</v>
      </c>
      <c r="C10107" s="518" t="s">
        <v>2660</v>
      </c>
      <c r="D10107" s="518" t="s">
        <v>5745</v>
      </c>
      <c r="E10107" s="859">
        <v>35</v>
      </c>
      <c r="F10107" s="859">
        <v>0</v>
      </c>
      <c r="G10107" s="518" t="s">
        <v>128</v>
      </c>
      <c r="H10107" s="518" t="s">
        <v>224</v>
      </c>
      <c r="I10107" s="518">
        <v>563569</v>
      </c>
    </row>
    <row r="10108" spans="1:9" x14ac:dyDescent="0.2">
      <c r="A10108" s="518" t="s">
        <v>330</v>
      </c>
      <c r="B10108" s="518">
        <v>563577</v>
      </c>
      <c r="C10108" s="518" t="s">
        <v>2660</v>
      </c>
      <c r="D10108" s="518" t="s">
        <v>5785</v>
      </c>
      <c r="E10108" s="859">
        <v>34</v>
      </c>
      <c r="F10108" s="859">
        <v>34</v>
      </c>
      <c r="G10108" s="518" t="s">
        <v>128</v>
      </c>
      <c r="H10108" s="518" t="s">
        <v>330</v>
      </c>
      <c r="I10108" s="518">
        <v>563577</v>
      </c>
    </row>
    <row r="10109" spans="1:9" x14ac:dyDescent="0.2">
      <c r="A10109" s="518" t="s">
        <v>330</v>
      </c>
      <c r="B10109" s="518">
        <v>563585</v>
      </c>
      <c r="C10109" s="518" t="s">
        <v>2660</v>
      </c>
      <c r="D10109" s="518" t="s">
        <v>5786</v>
      </c>
      <c r="E10109" s="859">
        <v>35</v>
      </c>
      <c r="F10109" s="859">
        <v>35</v>
      </c>
      <c r="G10109" s="518" t="s">
        <v>128</v>
      </c>
      <c r="H10109" s="518" t="s">
        <v>330</v>
      </c>
      <c r="I10109" s="518">
        <v>563585</v>
      </c>
    </row>
    <row r="10110" spans="1:9" x14ac:dyDescent="0.2">
      <c r="A10110" s="518" t="s">
        <v>292</v>
      </c>
      <c r="B10110" s="518">
        <v>563643</v>
      </c>
      <c r="C10110" s="518" t="s">
        <v>2660</v>
      </c>
      <c r="D10110" s="518" t="s">
        <v>5787</v>
      </c>
      <c r="E10110" s="859">
        <v>27</v>
      </c>
      <c r="F10110" s="859">
        <v>0</v>
      </c>
      <c r="G10110" s="518" t="s">
        <v>128</v>
      </c>
      <c r="H10110" s="518" t="s">
        <v>292</v>
      </c>
      <c r="I10110" s="518">
        <v>563643</v>
      </c>
    </row>
    <row r="10111" spans="1:9" x14ac:dyDescent="0.2">
      <c r="A10111" s="518" t="s">
        <v>292</v>
      </c>
      <c r="B10111" s="518">
        <v>563650</v>
      </c>
      <c r="C10111" s="518" t="s">
        <v>2660</v>
      </c>
      <c r="D10111" s="518" t="s">
        <v>5788</v>
      </c>
      <c r="E10111" s="859">
        <v>26</v>
      </c>
      <c r="F10111" s="859">
        <v>0</v>
      </c>
      <c r="G10111" s="518" t="s">
        <v>128</v>
      </c>
      <c r="H10111" s="518" t="s">
        <v>292</v>
      </c>
      <c r="I10111" s="518">
        <v>563650</v>
      </c>
    </row>
    <row r="10112" spans="1:9" x14ac:dyDescent="0.2">
      <c r="A10112" s="518" t="s">
        <v>292</v>
      </c>
      <c r="B10112" s="518">
        <v>563684</v>
      </c>
      <c r="C10112" s="518" t="s">
        <v>2660</v>
      </c>
      <c r="D10112" s="518" t="s">
        <v>5852</v>
      </c>
      <c r="E10112" s="859">
        <v>30</v>
      </c>
      <c r="F10112" s="859">
        <v>0</v>
      </c>
      <c r="G10112" s="518" t="s">
        <v>128</v>
      </c>
      <c r="H10112" s="518" t="s">
        <v>292</v>
      </c>
      <c r="I10112" s="518">
        <v>563684</v>
      </c>
    </row>
    <row r="10113" spans="1:9" x14ac:dyDescent="0.2">
      <c r="A10113" s="518" t="s">
        <v>349</v>
      </c>
      <c r="B10113" s="518">
        <v>563692</v>
      </c>
      <c r="C10113" s="518" t="s">
        <v>2660</v>
      </c>
      <c r="D10113" s="518" t="s">
        <v>5853</v>
      </c>
      <c r="E10113" s="859">
        <v>30</v>
      </c>
      <c r="F10113" s="859">
        <v>30</v>
      </c>
      <c r="G10113" s="518" t="s">
        <v>128</v>
      </c>
      <c r="H10113" s="518" t="s">
        <v>349</v>
      </c>
      <c r="I10113" s="518">
        <v>563692</v>
      </c>
    </row>
    <row r="10114" spans="1:9" x14ac:dyDescent="0.2">
      <c r="A10114" s="518" t="s">
        <v>349</v>
      </c>
      <c r="B10114" s="518">
        <v>563700</v>
      </c>
      <c r="C10114" s="518" t="s">
        <v>2660</v>
      </c>
      <c r="D10114" s="518" t="s">
        <v>5854</v>
      </c>
      <c r="E10114" s="859">
        <v>30</v>
      </c>
      <c r="F10114" s="859">
        <v>30</v>
      </c>
      <c r="G10114" s="518" t="s">
        <v>128</v>
      </c>
      <c r="H10114" s="518" t="s">
        <v>349</v>
      </c>
      <c r="I10114" s="518">
        <v>563700</v>
      </c>
    </row>
    <row r="10115" spans="1:9" x14ac:dyDescent="0.2">
      <c r="A10115" s="518" t="s">
        <v>394</v>
      </c>
      <c r="B10115" s="518">
        <v>563718</v>
      </c>
      <c r="C10115" s="518" t="s">
        <v>2660</v>
      </c>
      <c r="D10115" s="518" t="s">
        <v>9475</v>
      </c>
      <c r="E10115" s="859">
        <v>24</v>
      </c>
      <c r="F10115" s="859">
        <v>0</v>
      </c>
      <c r="G10115" s="518" t="s">
        <v>128</v>
      </c>
      <c r="H10115" s="518" t="s">
        <v>394</v>
      </c>
      <c r="I10115" s="518">
        <v>563718</v>
      </c>
    </row>
    <row r="10116" spans="1:9" x14ac:dyDescent="0.2">
      <c r="A10116" s="518" t="s">
        <v>256</v>
      </c>
      <c r="B10116" s="518">
        <v>563734</v>
      </c>
      <c r="C10116" s="518" t="s">
        <v>2660</v>
      </c>
      <c r="D10116" s="518" t="s">
        <v>5855</v>
      </c>
      <c r="E10116" s="859">
        <v>20</v>
      </c>
      <c r="F10116" s="859">
        <v>19</v>
      </c>
      <c r="G10116" s="518" t="s">
        <v>128</v>
      </c>
      <c r="H10116" s="518" t="s">
        <v>256</v>
      </c>
      <c r="I10116" s="518">
        <v>563734</v>
      </c>
    </row>
    <row r="10117" spans="1:9" x14ac:dyDescent="0.2">
      <c r="A10117" s="518" t="s">
        <v>256</v>
      </c>
      <c r="B10117" s="518">
        <v>563742</v>
      </c>
      <c r="C10117" s="518" t="s">
        <v>2660</v>
      </c>
      <c r="D10117" s="518" t="s">
        <v>5856</v>
      </c>
      <c r="E10117" s="859">
        <v>29</v>
      </c>
      <c r="F10117" s="859">
        <v>28</v>
      </c>
      <c r="G10117" s="518" t="s">
        <v>128</v>
      </c>
      <c r="H10117" s="518" t="s">
        <v>256</v>
      </c>
      <c r="I10117" s="518">
        <v>563742</v>
      </c>
    </row>
    <row r="10118" spans="1:9" x14ac:dyDescent="0.2">
      <c r="A10118" s="518" t="s">
        <v>256</v>
      </c>
      <c r="B10118" s="518">
        <v>563759</v>
      </c>
      <c r="C10118" s="518" t="s">
        <v>2660</v>
      </c>
      <c r="D10118" s="518" t="s">
        <v>5857</v>
      </c>
      <c r="E10118" s="859">
        <v>30</v>
      </c>
      <c r="F10118" s="859">
        <v>30</v>
      </c>
      <c r="G10118" s="518" t="s">
        <v>128</v>
      </c>
      <c r="H10118" s="518" t="s">
        <v>256</v>
      </c>
      <c r="I10118" s="518">
        <v>563759</v>
      </c>
    </row>
    <row r="10119" spans="1:9" x14ac:dyDescent="0.2">
      <c r="A10119" s="518" t="s">
        <v>393</v>
      </c>
      <c r="B10119" s="518">
        <v>563775</v>
      </c>
      <c r="C10119" s="518" t="s">
        <v>2660</v>
      </c>
      <c r="D10119" s="518" t="s">
        <v>6988</v>
      </c>
      <c r="E10119" s="859">
        <v>35</v>
      </c>
      <c r="F10119" s="859">
        <v>0</v>
      </c>
      <c r="G10119" s="518" t="s">
        <v>128</v>
      </c>
      <c r="H10119" s="518" t="s">
        <v>393</v>
      </c>
      <c r="I10119" s="518">
        <v>563775</v>
      </c>
    </row>
    <row r="10120" spans="1:9" x14ac:dyDescent="0.2">
      <c r="A10120" s="518" t="s">
        <v>393</v>
      </c>
      <c r="B10120" s="518">
        <v>563783</v>
      </c>
      <c r="C10120" s="518" t="s">
        <v>2660</v>
      </c>
      <c r="D10120" s="518" t="s">
        <v>6864</v>
      </c>
      <c r="E10120" s="859">
        <v>35</v>
      </c>
      <c r="F10120" s="859">
        <v>0</v>
      </c>
      <c r="G10120" s="518" t="s">
        <v>128</v>
      </c>
      <c r="H10120" s="518" t="s">
        <v>393</v>
      </c>
      <c r="I10120" s="518">
        <v>563783</v>
      </c>
    </row>
    <row r="10121" spans="1:9" x14ac:dyDescent="0.2">
      <c r="A10121" s="518" t="s">
        <v>394</v>
      </c>
      <c r="B10121" s="518">
        <v>563817</v>
      </c>
      <c r="C10121" s="518" t="s">
        <v>2660</v>
      </c>
      <c r="D10121" s="518" t="s">
        <v>9476</v>
      </c>
      <c r="E10121" s="859">
        <v>26</v>
      </c>
      <c r="F10121" s="859">
        <v>0</v>
      </c>
      <c r="G10121" s="518" t="s">
        <v>128</v>
      </c>
      <c r="H10121" s="518" t="s">
        <v>394</v>
      </c>
      <c r="I10121" s="518">
        <v>563817</v>
      </c>
    </row>
    <row r="10122" spans="1:9" x14ac:dyDescent="0.2">
      <c r="A10122" s="518" t="s">
        <v>394</v>
      </c>
      <c r="B10122" s="518">
        <v>563825</v>
      </c>
      <c r="C10122" s="518" t="s">
        <v>2660</v>
      </c>
      <c r="D10122" s="518" t="s">
        <v>9477</v>
      </c>
      <c r="E10122" s="859">
        <v>22</v>
      </c>
      <c r="F10122" s="859">
        <v>0</v>
      </c>
      <c r="G10122" s="518" t="s">
        <v>128</v>
      </c>
      <c r="H10122" s="518" t="s">
        <v>394</v>
      </c>
      <c r="I10122" s="518">
        <v>563825</v>
      </c>
    </row>
    <row r="10123" spans="1:9" x14ac:dyDescent="0.2">
      <c r="A10123" s="518" t="s">
        <v>394</v>
      </c>
      <c r="B10123" s="518">
        <v>563833</v>
      </c>
      <c r="C10123" s="518" t="s">
        <v>2660</v>
      </c>
      <c r="D10123" s="518" t="s">
        <v>9478</v>
      </c>
      <c r="E10123" s="859">
        <v>31</v>
      </c>
      <c r="F10123" s="859">
        <v>0</v>
      </c>
      <c r="G10123" s="518" t="s">
        <v>128</v>
      </c>
      <c r="H10123" s="518" t="s">
        <v>394</v>
      </c>
      <c r="I10123" s="518">
        <v>563833</v>
      </c>
    </row>
    <row r="10124" spans="1:9" x14ac:dyDescent="0.2">
      <c r="A10124" s="518" t="s">
        <v>394</v>
      </c>
      <c r="B10124" s="518">
        <v>563841</v>
      </c>
      <c r="C10124" s="518" t="s">
        <v>2660</v>
      </c>
      <c r="D10124" s="518" t="s">
        <v>9479</v>
      </c>
      <c r="E10124" s="859">
        <v>28</v>
      </c>
      <c r="F10124" s="859">
        <v>0</v>
      </c>
      <c r="G10124" s="518" t="s">
        <v>128</v>
      </c>
      <c r="H10124" s="518" t="s">
        <v>394</v>
      </c>
      <c r="I10124" s="518">
        <v>563841</v>
      </c>
    </row>
    <row r="10125" spans="1:9" x14ac:dyDescent="0.2">
      <c r="A10125" s="518" t="s">
        <v>256</v>
      </c>
      <c r="B10125" s="518">
        <v>563866</v>
      </c>
      <c r="C10125" s="518" t="s">
        <v>2660</v>
      </c>
      <c r="D10125" s="518" t="s">
        <v>9480</v>
      </c>
      <c r="E10125" s="859">
        <v>27</v>
      </c>
      <c r="F10125" s="859">
        <v>0</v>
      </c>
      <c r="G10125" s="518" t="s">
        <v>128</v>
      </c>
      <c r="H10125" s="518" t="s">
        <v>256</v>
      </c>
      <c r="I10125" s="518">
        <v>563866</v>
      </c>
    </row>
    <row r="10126" spans="1:9" x14ac:dyDescent="0.2">
      <c r="A10126" s="518" t="s">
        <v>256</v>
      </c>
      <c r="B10126" s="518">
        <v>563874</v>
      </c>
      <c r="C10126" s="518" t="s">
        <v>2660</v>
      </c>
      <c r="D10126" s="518" t="s">
        <v>1342</v>
      </c>
      <c r="E10126" s="859">
        <v>16</v>
      </c>
      <c r="F10126" s="859">
        <v>10</v>
      </c>
      <c r="G10126" s="518" t="s">
        <v>128</v>
      </c>
      <c r="H10126" s="518" t="s">
        <v>256</v>
      </c>
      <c r="I10126" s="518">
        <v>563874</v>
      </c>
    </row>
    <row r="10127" spans="1:9" x14ac:dyDescent="0.2">
      <c r="A10127" s="518" t="s">
        <v>256</v>
      </c>
      <c r="B10127" s="518">
        <v>563882</v>
      </c>
      <c r="C10127" s="518" t="s">
        <v>2660</v>
      </c>
      <c r="D10127" s="518" t="s">
        <v>1342</v>
      </c>
      <c r="E10127" s="859">
        <v>25</v>
      </c>
      <c r="F10127" s="859">
        <v>16</v>
      </c>
      <c r="G10127" s="518" t="s">
        <v>128</v>
      </c>
      <c r="H10127" s="518" t="s">
        <v>256</v>
      </c>
      <c r="I10127" s="518">
        <v>563882</v>
      </c>
    </row>
    <row r="10128" spans="1:9" x14ac:dyDescent="0.2">
      <c r="A10128" s="518" t="s">
        <v>181</v>
      </c>
      <c r="B10128" s="518">
        <v>563890</v>
      </c>
      <c r="C10128" s="518" t="s">
        <v>2660</v>
      </c>
      <c r="D10128" s="518" t="s">
        <v>5951</v>
      </c>
      <c r="E10128" s="859">
        <v>35</v>
      </c>
      <c r="F10128" s="859">
        <v>0</v>
      </c>
      <c r="G10128" s="518" t="s">
        <v>128</v>
      </c>
      <c r="H10128" s="518" t="s">
        <v>181</v>
      </c>
      <c r="I10128" s="518">
        <v>563890</v>
      </c>
    </row>
    <row r="10129" spans="1:9" x14ac:dyDescent="0.2">
      <c r="A10129" s="518" t="s">
        <v>181</v>
      </c>
      <c r="B10129" s="518">
        <v>563908</v>
      </c>
      <c r="C10129" s="518" t="s">
        <v>2660</v>
      </c>
      <c r="D10129" s="518" t="s">
        <v>5952</v>
      </c>
      <c r="E10129" s="859">
        <v>31</v>
      </c>
      <c r="F10129" s="859">
        <v>0</v>
      </c>
      <c r="G10129" s="518" t="s">
        <v>128</v>
      </c>
      <c r="H10129" s="518" t="s">
        <v>181</v>
      </c>
      <c r="I10129" s="518">
        <v>563908</v>
      </c>
    </row>
    <row r="10130" spans="1:9" x14ac:dyDescent="0.2">
      <c r="A10130" s="518" t="s">
        <v>256</v>
      </c>
      <c r="B10130" s="518">
        <v>563916</v>
      </c>
      <c r="C10130" s="518" t="s">
        <v>2660</v>
      </c>
      <c r="D10130" s="518" t="s">
        <v>9481</v>
      </c>
      <c r="E10130" s="859">
        <v>24</v>
      </c>
      <c r="F10130" s="859">
        <v>0</v>
      </c>
      <c r="G10130" s="518" t="s">
        <v>128</v>
      </c>
      <c r="H10130" s="518" t="s">
        <v>256</v>
      </c>
      <c r="I10130" s="518">
        <v>563916</v>
      </c>
    </row>
    <row r="10131" spans="1:9" x14ac:dyDescent="0.2">
      <c r="A10131" s="518" t="s">
        <v>256</v>
      </c>
      <c r="B10131" s="518">
        <v>563924</v>
      </c>
      <c r="C10131" s="518" t="s">
        <v>2660</v>
      </c>
      <c r="D10131" s="518" t="s">
        <v>9482</v>
      </c>
      <c r="E10131" s="859">
        <v>24</v>
      </c>
      <c r="F10131" s="859">
        <v>0</v>
      </c>
      <c r="G10131" s="518" t="s">
        <v>128</v>
      </c>
      <c r="H10131" s="518" t="s">
        <v>256</v>
      </c>
      <c r="I10131" s="518">
        <v>563924</v>
      </c>
    </row>
    <row r="10132" spans="1:9" x14ac:dyDescent="0.2">
      <c r="A10132" s="518" t="s">
        <v>381</v>
      </c>
      <c r="B10132" s="518">
        <v>564021</v>
      </c>
      <c r="C10132" s="518" t="s">
        <v>2660</v>
      </c>
      <c r="D10132" s="518" t="s">
        <v>7848</v>
      </c>
      <c r="E10132" s="859">
        <v>24</v>
      </c>
      <c r="F10132" s="859">
        <v>0</v>
      </c>
      <c r="G10132" s="518" t="s">
        <v>128</v>
      </c>
      <c r="H10132" s="518" t="s">
        <v>381</v>
      </c>
      <c r="I10132" s="518">
        <v>564021</v>
      </c>
    </row>
    <row r="10133" spans="1:9" x14ac:dyDescent="0.2">
      <c r="A10133" s="518" t="s">
        <v>381</v>
      </c>
      <c r="B10133" s="518">
        <v>564039</v>
      </c>
      <c r="C10133" s="518" t="s">
        <v>2660</v>
      </c>
      <c r="D10133" s="518" t="s">
        <v>7849</v>
      </c>
      <c r="E10133" s="859">
        <v>20</v>
      </c>
      <c r="F10133" s="859">
        <v>0</v>
      </c>
      <c r="G10133" s="518" t="s">
        <v>128</v>
      </c>
      <c r="H10133" s="518" t="s">
        <v>381</v>
      </c>
      <c r="I10133" s="518">
        <v>564039</v>
      </c>
    </row>
    <row r="10134" spans="1:9" x14ac:dyDescent="0.2">
      <c r="A10134" s="518" t="s">
        <v>256</v>
      </c>
      <c r="B10134" s="518">
        <v>564047</v>
      </c>
      <c r="C10134" s="518" t="s">
        <v>2660</v>
      </c>
      <c r="D10134" s="518" t="s">
        <v>8265</v>
      </c>
      <c r="E10134" s="859">
        <v>22</v>
      </c>
      <c r="F10134" s="859">
        <v>0</v>
      </c>
      <c r="G10134" s="518" t="s">
        <v>128</v>
      </c>
      <c r="H10134" s="518" t="s">
        <v>256</v>
      </c>
      <c r="I10134" s="518">
        <v>564047</v>
      </c>
    </row>
    <row r="10135" spans="1:9" x14ac:dyDescent="0.2">
      <c r="A10135" s="518" t="s">
        <v>256</v>
      </c>
      <c r="B10135" s="518">
        <v>564054</v>
      </c>
      <c r="C10135" s="518" t="s">
        <v>2660</v>
      </c>
      <c r="D10135" s="518" t="s">
        <v>9483</v>
      </c>
      <c r="E10135" s="859">
        <v>27</v>
      </c>
      <c r="F10135" s="859">
        <v>42</v>
      </c>
      <c r="G10135" s="518" t="s">
        <v>128</v>
      </c>
      <c r="H10135" s="518" t="s">
        <v>256</v>
      </c>
      <c r="I10135" s="518">
        <v>564054</v>
      </c>
    </row>
    <row r="10136" spans="1:9" x14ac:dyDescent="0.2">
      <c r="A10136" s="518" t="s">
        <v>256</v>
      </c>
      <c r="B10136" s="518">
        <v>564062</v>
      </c>
      <c r="C10136" s="518" t="s">
        <v>2660</v>
      </c>
      <c r="D10136" s="518" t="s">
        <v>6989</v>
      </c>
      <c r="E10136" s="859">
        <v>10</v>
      </c>
      <c r="F10136" s="859">
        <v>0</v>
      </c>
      <c r="G10136" s="518" t="s">
        <v>128</v>
      </c>
      <c r="H10136" s="518" t="s">
        <v>256</v>
      </c>
      <c r="I10136" s="518">
        <v>564070</v>
      </c>
    </row>
    <row r="10137" spans="1:9" x14ac:dyDescent="0.2">
      <c r="A10137" s="518" t="s">
        <v>256</v>
      </c>
      <c r="B10137" s="518">
        <v>564070</v>
      </c>
      <c r="C10137" s="518" t="s">
        <v>2660</v>
      </c>
      <c r="D10137" s="518" t="s">
        <v>6031</v>
      </c>
      <c r="E10137" s="859">
        <v>13</v>
      </c>
      <c r="F10137" s="859">
        <v>0</v>
      </c>
      <c r="G10137" s="518" t="s">
        <v>128</v>
      </c>
      <c r="H10137" s="518" t="s">
        <v>256</v>
      </c>
      <c r="I10137" s="518">
        <v>564070</v>
      </c>
    </row>
    <row r="10138" spans="1:9" x14ac:dyDescent="0.2">
      <c r="A10138" s="518" t="s">
        <v>256</v>
      </c>
      <c r="B10138" s="518">
        <v>564088</v>
      </c>
      <c r="C10138" s="518" t="s">
        <v>2660</v>
      </c>
      <c r="D10138" s="518" t="s">
        <v>6990</v>
      </c>
      <c r="E10138" s="859">
        <v>12</v>
      </c>
      <c r="F10138" s="859">
        <v>0</v>
      </c>
      <c r="G10138" s="518" t="s">
        <v>128</v>
      </c>
      <c r="H10138" s="518" t="s">
        <v>256</v>
      </c>
      <c r="I10138" s="518">
        <v>564088</v>
      </c>
    </row>
    <row r="10139" spans="1:9" x14ac:dyDescent="0.2">
      <c r="A10139" s="518" t="s">
        <v>256</v>
      </c>
      <c r="B10139" s="518">
        <v>564096</v>
      </c>
      <c r="C10139" s="518" t="s">
        <v>2660</v>
      </c>
      <c r="D10139" s="518" t="s">
        <v>8266</v>
      </c>
      <c r="E10139" s="859">
        <v>17</v>
      </c>
      <c r="F10139" s="859">
        <v>0</v>
      </c>
      <c r="G10139" s="518" t="s">
        <v>128</v>
      </c>
      <c r="H10139" s="518" t="s">
        <v>256</v>
      </c>
      <c r="I10139" s="518">
        <v>564096</v>
      </c>
    </row>
    <row r="10140" spans="1:9" x14ac:dyDescent="0.2">
      <c r="A10140" s="518" t="s">
        <v>256</v>
      </c>
      <c r="B10140" s="518">
        <v>564104</v>
      </c>
      <c r="C10140" s="518" t="s">
        <v>2660</v>
      </c>
      <c r="D10140" s="518" t="s">
        <v>6991</v>
      </c>
      <c r="E10140" s="859">
        <v>18</v>
      </c>
      <c r="F10140" s="859">
        <v>0</v>
      </c>
      <c r="G10140" s="518" t="s">
        <v>128</v>
      </c>
      <c r="H10140" s="518" t="s">
        <v>256</v>
      </c>
      <c r="I10140" s="518">
        <v>564104</v>
      </c>
    </row>
    <row r="10141" spans="1:9" x14ac:dyDescent="0.2">
      <c r="A10141" s="518" t="s">
        <v>256</v>
      </c>
      <c r="B10141" s="518">
        <v>564112</v>
      </c>
      <c r="C10141" s="518" t="s">
        <v>2660</v>
      </c>
      <c r="D10141" s="518" t="s">
        <v>6992</v>
      </c>
      <c r="E10141" s="859">
        <v>18</v>
      </c>
      <c r="F10141" s="859">
        <v>0</v>
      </c>
      <c r="G10141" s="518" t="s">
        <v>128</v>
      </c>
      <c r="H10141" s="518" t="s">
        <v>256</v>
      </c>
      <c r="I10141" s="518">
        <v>564112</v>
      </c>
    </row>
    <row r="10142" spans="1:9" x14ac:dyDescent="0.2">
      <c r="A10142" s="518" t="s">
        <v>256</v>
      </c>
      <c r="B10142" s="518">
        <v>564120</v>
      </c>
      <c r="C10142" s="518" t="s">
        <v>2660</v>
      </c>
      <c r="D10142" s="518" t="s">
        <v>8267</v>
      </c>
      <c r="E10142" s="859">
        <v>20</v>
      </c>
      <c r="F10142" s="859">
        <v>0</v>
      </c>
      <c r="G10142" s="518" t="s">
        <v>128</v>
      </c>
      <c r="H10142" s="518" t="s">
        <v>256</v>
      </c>
      <c r="I10142" s="518">
        <v>564120</v>
      </c>
    </row>
    <row r="10143" spans="1:9" x14ac:dyDescent="0.2">
      <c r="A10143" s="518" t="s">
        <v>181</v>
      </c>
      <c r="B10143" s="518">
        <v>564146</v>
      </c>
      <c r="C10143" s="518" t="s">
        <v>2660</v>
      </c>
      <c r="D10143" s="518" t="s">
        <v>9484</v>
      </c>
      <c r="E10143" s="859">
        <v>13</v>
      </c>
      <c r="F10143" s="859">
        <v>0</v>
      </c>
      <c r="G10143" s="518" t="s">
        <v>128</v>
      </c>
      <c r="H10143" s="518" t="s">
        <v>181</v>
      </c>
      <c r="I10143" s="518">
        <v>564146</v>
      </c>
    </row>
    <row r="10144" spans="1:9" x14ac:dyDescent="0.2">
      <c r="A10144" s="518" t="s">
        <v>181</v>
      </c>
      <c r="B10144" s="518">
        <v>564153</v>
      </c>
      <c r="C10144" s="518" t="s">
        <v>2660</v>
      </c>
      <c r="D10144" s="518" t="s">
        <v>6993</v>
      </c>
      <c r="E10144" s="859">
        <v>14</v>
      </c>
      <c r="F10144" s="859">
        <v>0</v>
      </c>
      <c r="G10144" s="518" t="s">
        <v>128</v>
      </c>
      <c r="H10144" s="518" t="s">
        <v>181</v>
      </c>
      <c r="I10144" s="518">
        <v>564153</v>
      </c>
    </row>
    <row r="10145" spans="1:9" x14ac:dyDescent="0.2">
      <c r="A10145" s="518" t="s">
        <v>181</v>
      </c>
      <c r="B10145" s="518">
        <v>564286</v>
      </c>
      <c r="C10145" s="518" t="s">
        <v>2660</v>
      </c>
      <c r="D10145" s="518" t="s">
        <v>5323</v>
      </c>
      <c r="E10145" s="859">
        <v>30</v>
      </c>
      <c r="F10145" s="859">
        <v>0</v>
      </c>
      <c r="G10145" s="518" t="s">
        <v>128</v>
      </c>
      <c r="H10145" s="518" t="s">
        <v>181</v>
      </c>
      <c r="I10145" s="518">
        <v>564286</v>
      </c>
    </row>
    <row r="10146" spans="1:9" x14ac:dyDescent="0.2">
      <c r="A10146" s="518" t="s">
        <v>181</v>
      </c>
      <c r="B10146" s="518">
        <v>564294</v>
      </c>
      <c r="C10146" s="518" t="s">
        <v>2660</v>
      </c>
      <c r="D10146" s="518" t="s">
        <v>5324</v>
      </c>
      <c r="E10146" s="859">
        <v>33</v>
      </c>
      <c r="F10146" s="859">
        <v>0</v>
      </c>
      <c r="G10146" s="518" t="s">
        <v>128</v>
      </c>
      <c r="H10146" s="518" t="s">
        <v>181</v>
      </c>
      <c r="I10146" s="518">
        <v>564294</v>
      </c>
    </row>
    <row r="10147" spans="1:9" x14ac:dyDescent="0.2">
      <c r="A10147" s="518" t="s">
        <v>181</v>
      </c>
      <c r="B10147" s="518">
        <v>564302</v>
      </c>
      <c r="C10147" s="518" t="s">
        <v>2660</v>
      </c>
      <c r="D10147" s="518" t="s">
        <v>5325</v>
      </c>
      <c r="E10147" s="859">
        <v>32</v>
      </c>
      <c r="F10147" s="859">
        <v>0</v>
      </c>
      <c r="G10147" s="518" t="s">
        <v>128</v>
      </c>
      <c r="H10147" s="518" t="s">
        <v>181</v>
      </c>
      <c r="I10147" s="518">
        <v>564302</v>
      </c>
    </row>
    <row r="10148" spans="1:9" x14ac:dyDescent="0.2">
      <c r="A10148" s="518" t="s">
        <v>351</v>
      </c>
      <c r="B10148" s="518">
        <v>564310</v>
      </c>
      <c r="C10148" s="518" t="s">
        <v>2660</v>
      </c>
      <c r="D10148" s="518" t="s">
        <v>5326</v>
      </c>
      <c r="E10148" s="859">
        <v>24</v>
      </c>
      <c r="F10148" s="859">
        <v>24</v>
      </c>
      <c r="G10148" s="518" t="s">
        <v>128</v>
      </c>
      <c r="H10148" s="518" t="s">
        <v>351</v>
      </c>
      <c r="I10148" s="518">
        <v>564310</v>
      </c>
    </row>
    <row r="10149" spans="1:9" x14ac:dyDescent="0.2">
      <c r="A10149" s="518" t="s">
        <v>351</v>
      </c>
      <c r="B10149" s="518">
        <v>564336</v>
      </c>
      <c r="C10149" s="518" t="s">
        <v>2660</v>
      </c>
      <c r="D10149" s="518" t="s">
        <v>8078</v>
      </c>
      <c r="E10149" s="859">
        <v>25</v>
      </c>
      <c r="F10149" s="859">
        <v>23</v>
      </c>
      <c r="G10149" s="518" t="s">
        <v>128</v>
      </c>
      <c r="H10149" s="518" t="s">
        <v>351</v>
      </c>
      <c r="I10149" s="518">
        <v>564336</v>
      </c>
    </row>
    <row r="10150" spans="1:9" x14ac:dyDescent="0.2">
      <c r="A10150" s="518" t="s">
        <v>349</v>
      </c>
      <c r="B10150" s="518">
        <v>564344</v>
      </c>
      <c r="C10150" s="518" t="s">
        <v>2660</v>
      </c>
      <c r="D10150" s="518" t="s">
        <v>5327</v>
      </c>
      <c r="E10150" s="859">
        <v>34</v>
      </c>
      <c r="F10150" s="859">
        <v>0</v>
      </c>
      <c r="G10150" s="518" t="s">
        <v>128</v>
      </c>
      <c r="H10150" s="518" t="s">
        <v>349</v>
      </c>
      <c r="I10150" s="518">
        <v>564344</v>
      </c>
    </row>
    <row r="10151" spans="1:9" x14ac:dyDescent="0.2">
      <c r="A10151" s="518" t="s">
        <v>349</v>
      </c>
      <c r="B10151" s="518">
        <v>564351</v>
      </c>
      <c r="C10151" s="518" t="s">
        <v>2660</v>
      </c>
      <c r="D10151" s="518" t="s">
        <v>5328</v>
      </c>
      <c r="E10151" s="859">
        <v>32</v>
      </c>
      <c r="F10151" s="859">
        <v>0</v>
      </c>
      <c r="G10151" s="518" t="s">
        <v>128</v>
      </c>
      <c r="H10151" s="518" t="s">
        <v>349</v>
      </c>
      <c r="I10151" s="518">
        <v>564351</v>
      </c>
    </row>
    <row r="10152" spans="1:9" x14ac:dyDescent="0.2">
      <c r="A10152" s="518" t="s">
        <v>351</v>
      </c>
      <c r="B10152" s="518">
        <v>564369</v>
      </c>
      <c r="C10152" s="518" t="s">
        <v>2660</v>
      </c>
      <c r="D10152" s="518" t="s">
        <v>5329</v>
      </c>
      <c r="E10152" s="859">
        <v>31</v>
      </c>
      <c r="F10152" s="859">
        <v>31</v>
      </c>
      <c r="G10152" s="518" t="s">
        <v>128</v>
      </c>
      <c r="H10152" s="518" t="s">
        <v>351</v>
      </c>
      <c r="I10152" s="518">
        <v>564369</v>
      </c>
    </row>
    <row r="10153" spans="1:9" x14ac:dyDescent="0.2">
      <c r="A10153" s="518" t="s">
        <v>351</v>
      </c>
      <c r="B10153" s="518">
        <v>564377</v>
      </c>
      <c r="C10153" s="518" t="s">
        <v>2660</v>
      </c>
      <c r="D10153" s="518" t="s">
        <v>5330</v>
      </c>
      <c r="E10153" s="859">
        <v>29</v>
      </c>
      <c r="F10153" s="859">
        <v>29</v>
      </c>
      <c r="G10153" s="518" t="s">
        <v>128</v>
      </c>
      <c r="H10153" s="518" t="s">
        <v>351</v>
      </c>
      <c r="I10153" s="518">
        <v>564377</v>
      </c>
    </row>
    <row r="10154" spans="1:9" x14ac:dyDescent="0.2">
      <c r="A10154" s="518" t="s">
        <v>256</v>
      </c>
      <c r="B10154" s="518">
        <v>564401</v>
      </c>
      <c r="C10154" s="518" t="s">
        <v>2660</v>
      </c>
      <c r="D10154" s="518" t="s">
        <v>5438</v>
      </c>
      <c r="E10154" s="859">
        <v>32</v>
      </c>
      <c r="F10154" s="859">
        <v>0</v>
      </c>
      <c r="G10154" s="518" t="s">
        <v>128</v>
      </c>
      <c r="H10154" s="518" t="s">
        <v>256</v>
      </c>
      <c r="I10154" s="518">
        <v>564401</v>
      </c>
    </row>
    <row r="10155" spans="1:9" x14ac:dyDescent="0.2">
      <c r="A10155" s="518" t="s">
        <v>256</v>
      </c>
      <c r="B10155" s="518">
        <v>564419</v>
      </c>
      <c r="C10155" s="518" t="s">
        <v>2660</v>
      </c>
      <c r="D10155" s="518" t="s">
        <v>5439</v>
      </c>
      <c r="E10155" s="859">
        <v>32</v>
      </c>
      <c r="F10155" s="859">
        <v>0</v>
      </c>
      <c r="G10155" s="518" t="s">
        <v>128</v>
      </c>
      <c r="H10155" s="518" t="s">
        <v>256</v>
      </c>
      <c r="I10155" s="518">
        <v>564419</v>
      </c>
    </row>
    <row r="10156" spans="1:9" x14ac:dyDescent="0.2">
      <c r="A10156" s="518" t="s">
        <v>256</v>
      </c>
      <c r="B10156" s="518">
        <v>564443</v>
      </c>
      <c r="C10156" s="518" t="s">
        <v>2660</v>
      </c>
      <c r="D10156" s="518" t="s">
        <v>5440</v>
      </c>
      <c r="E10156" s="859">
        <v>31</v>
      </c>
      <c r="F10156" s="859">
        <v>0</v>
      </c>
      <c r="G10156" s="518" t="s">
        <v>128</v>
      </c>
      <c r="H10156" s="518" t="s">
        <v>256</v>
      </c>
      <c r="I10156" s="518">
        <v>564443</v>
      </c>
    </row>
    <row r="10157" spans="1:9" x14ac:dyDescent="0.2">
      <c r="A10157" s="518" t="s">
        <v>256</v>
      </c>
      <c r="B10157" s="518">
        <v>564450</v>
      </c>
      <c r="C10157" s="518" t="s">
        <v>2660</v>
      </c>
      <c r="D10157" s="518" t="s">
        <v>5441</v>
      </c>
      <c r="E10157" s="859">
        <v>18</v>
      </c>
      <c r="F10157" s="859">
        <v>0</v>
      </c>
      <c r="G10157" s="518" t="s">
        <v>128</v>
      </c>
      <c r="H10157" s="518" t="s">
        <v>256</v>
      </c>
      <c r="I10157" s="518">
        <v>564450</v>
      </c>
    </row>
    <row r="10158" spans="1:9" x14ac:dyDescent="0.2">
      <c r="A10158" s="518" t="s">
        <v>256</v>
      </c>
      <c r="B10158" s="518">
        <v>564567</v>
      </c>
      <c r="C10158" s="518" t="s">
        <v>2660</v>
      </c>
      <c r="D10158" s="518" t="s">
        <v>1342</v>
      </c>
      <c r="E10158" s="859">
        <v>21</v>
      </c>
      <c r="F10158" s="859">
        <v>12</v>
      </c>
      <c r="G10158" s="518" t="s">
        <v>128</v>
      </c>
      <c r="H10158" s="518" t="s">
        <v>256</v>
      </c>
      <c r="I10158" s="518">
        <v>564567</v>
      </c>
    </row>
    <row r="10159" spans="1:9" x14ac:dyDescent="0.2">
      <c r="A10159" s="518" t="s">
        <v>256</v>
      </c>
      <c r="B10159" s="518">
        <v>564575</v>
      </c>
      <c r="C10159" s="518" t="s">
        <v>2660</v>
      </c>
      <c r="D10159" s="518" t="s">
        <v>1342</v>
      </c>
      <c r="E10159" s="859">
        <v>21</v>
      </c>
      <c r="F10159" s="859">
        <v>9</v>
      </c>
      <c r="G10159" s="518" t="s">
        <v>128</v>
      </c>
      <c r="H10159" s="518" t="s">
        <v>256</v>
      </c>
      <c r="I10159" s="518">
        <v>564575</v>
      </c>
    </row>
    <row r="10160" spans="1:9" x14ac:dyDescent="0.2">
      <c r="A10160" s="518" t="s">
        <v>256</v>
      </c>
      <c r="B10160" s="518">
        <v>564583</v>
      </c>
      <c r="C10160" s="518" t="s">
        <v>2660</v>
      </c>
      <c r="D10160" s="518" t="s">
        <v>5545</v>
      </c>
      <c r="E10160" s="859">
        <v>18</v>
      </c>
      <c r="F10160" s="859">
        <v>0</v>
      </c>
      <c r="G10160" s="518" t="s">
        <v>128</v>
      </c>
      <c r="H10160" s="518" t="s">
        <v>256</v>
      </c>
      <c r="I10160" s="518">
        <v>564583</v>
      </c>
    </row>
    <row r="10161" spans="1:9" x14ac:dyDescent="0.2">
      <c r="A10161" s="518" t="s">
        <v>256</v>
      </c>
      <c r="B10161" s="518">
        <v>564591</v>
      </c>
      <c r="C10161" s="518" t="s">
        <v>2660</v>
      </c>
      <c r="D10161" s="518" t="s">
        <v>5546</v>
      </c>
      <c r="E10161" s="859">
        <v>13</v>
      </c>
      <c r="F10161" s="859">
        <v>0</v>
      </c>
      <c r="G10161" s="518" t="s">
        <v>128</v>
      </c>
      <c r="H10161" s="518" t="s">
        <v>256</v>
      </c>
      <c r="I10161" s="518">
        <v>564583</v>
      </c>
    </row>
    <row r="10162" spans="1:9" x14ac:dyDescent="0.2">
      <c r="A10162" s="518" t="s">
        <v>256</v>
      </c>
      <c r="B10162" s="518">
        <v>564609</v>
      </c>
      <c r="C10162" s="518" t="s">
        <v>2660</v>
      </c>
      <c r="D10162" s="518" t="s">
        <v>1342</v>
      </c>
      <c r="E10162" s="859">
        <v>28</v>
      </c>
      <c r="F10162" s="859">
        <v>15</v>
      </c>
      <c r="G10162" s="518" t="s">
        <v>128</v>
      </c>
      <c r="H10162" s="518" t="s">
        <v>256</v>
      </c>
      <c r="I10162" s="518">
        <v>564609</v>
      </c>
    </row>
    <row r="10163" spans="1:9" x14ac:dyDescent="0.2">
      <c r="A10163" s="518" t="s">
        <v>256</v>
      </c>
      <c r="B10163" s="518">
        <v>564617</v>
      </c>
      <c r="C10163" s="518" t="s">
        <v>2660</v>
      </c>
      <c r="D10163" s="518" t="s">
        <v>1342</v>
      </c>
      <c r="E10163" s="859">
        <v>21</v>
      </c>
      <c r="F10163" s="859">
        <v>17</v>
      </c>
      <c r="G10163" s="518" t="s">
        <v>128</v>
      </c>
      <c r="H10163" s="518" t="s">
        <v>256</v>
      </c>
      <c r="I10163" s="518">
        <v>564617</v>
      </c>
    </row>
    <row r="10164" spans="1:9" x14ac:dyDescent="0.2">
      <c r="A10164" s="518" t="s">
        <v>256</v>
      </c>
      <c r="B10164" s="518">
        <v>564625</v>
      </c>
      <c r="C10164" s="518" t="s">
        <v>2660</v>
      </c>
      <c r="D10164" s="518" t="s">
        <v>1342</v>
      </c>
      <c r="E10164" s="859">
        <v>23</v>
      </c>
      <c r="F10164" s="859">
        <v>14</v>
      </c>
      <c r="G10164" s="518" t="s">
        <v>128</v>
      </c>
      <c r="H10164" s="518" t="s">
        <v>256</v>
      </c>
      <c r="I10164" s="518">
        <v>564625</v>
      </c>
    </row>
    <row r="10165" spans="1:9" x14ac:dyDescent="0.2">
      <c r="A10165" s="518" t="s">
        <v>256</v>
      </c>
      <c r="B10165" s="518">
        <v>564633</v>
      </c>
      <c r="C10165" s="518" t="s">
        <v>2660</v>
      </c>
      <c r="D10165" s="518" t="s">
        <v>5547</v>
      </c>
      <c r="E10165" s="859">
        <v>15</v>
      </c>
      <c r="F10165" s="859">
        <v>0</v>
      </c>
      <c r="G10165" s="518" t="s">
        <v>128</v>
      </c>
      <c r="H10165" s="518" t="s">
        <v>256</v>
      </c>
      <c r="I10165" s="518">
        <v>564633</v>
      </c>
    </row>
    <row r="10166" spans="1:9" x14ac:dyDescent="0.2">
      <c r="A10166" s="518" t="s">
        <v>256</v>
      </c>
      <c r="B10166" s="518">
        <v>564641</v>
      </c>
      <c r="C10166" s="518" t="s">
        <v>2660</v>
      </c>
      <c r="D10166" s="518" t="s">
        <v>5548</v>
      </c>
      <c r="E10166" s="859">
        <v>31</v>
      </c>
      <c r="F10166" s="859">
        <v>0</v>
      </c>
      <c r="G10166" s="518" t="s">
        <v>128</v>
      </c>
      <c r="H10166" s="518" t="s">
        <v>256</v>
      </c>
      <c r="I10166" s="518">
        <v>564641</v>
      </c>
    </row>
    <row r="10167" spans="1:9" x14ac:dyDescent="0.2">
      <c r="A10167" s="518" t="s">
        <v>256</v>
      </c>
      <c r="B10167" s="518">
        <v>564658</v>
      </c>
      <c r="C10167" s="518" t="s">
        <v>2660</v>
      </c>
      <c r="D10167" s="518" t="s">
        <v>5549</v>
      </c>
      <c r="E10167" s="859">
        <v>26</v>
      </c>
      <c r="F10167" s="859">
        <v>0</v>
      </c>
      <c r="G10167" s="518" t="s">
        <v>128</v>
      </c>
      <c r="H10167" s="518" t="s">
        <v>256</v>
      </c>
      <c r="I10167" s="518">
        <v>564658</v>
      </c>
    </row>
    <row r="10168" spans="1:9" x14ac:dyDescent="0.2">
      <c r="A10168" s="518" t="s">
        <v>181</v>
      </c>
      <c r="B10168" s="518">
        <v>564666</v>
      </c>
      <c r="C10168" s="518" t="s">
        <v>2660</v>
      </c>
      <c r="D10168" s="518" t="s">
        <v>5550</v>
      </c>
      <c r="E10168" s="859">
        <v>30</v>
      </c>
      <c r="F10168" s="859">
        <v>22</v>
      </c>
      <c r="G10168" s="518" t="s">
        <v>128</v>
      </c>
      <c r="H10168" s="518" t="s">
        <v>181</v>
      </c>
      <c r="I10168" s="518">
        <v>564666</v>
      </c>
    </row>
    <row r="10169" spans="1:9" x14ac:dyDescent="0.2">
      <c r="A10169" s="518" t="s">
        <v>181</v>
      </c>
      <c r="B10169" s="518">
        <v>564674</v>
      </c>
      <c r="C10169" s="518" t="s">
        <v>2660</v>
      </c>
      <c r="D10169" s="518" t="s">
        <v>5551</v>
      </c>
      <c r="E10169" s="859">
        <v>32</v>
      </c>
      <c r="F10169" s="859">
        <v>0</v>
      </c>
      <c r="G10169" s="518" t="s">
        <v>128</v>
      </c>
      <c r="H10169" s="518" t="s">
        <v>181</v>
      </c>
      <c r="I10169" s="518">
        <v>564674</v>
      </c>
    </row>
    <row r="10170" spans="1:9" x14ac:dyDescent="0.2">
      <c r="A10170" s="518" t="s">
        <v>181</v>
      </c>
      <c r="B10170" s="518">
        <v>564682</v>
      </c>
      <c r="C10170" s="518" t="s">
        <v>2660</v>
      </c>
      <c r="D10170" s="518" t="s">
        <v>5552</v>
      </c>
      <c r="E10170" s="859">
        <v>35</v>
      </c>
      <c r="F10170" s="859">
        <v>0</v>
      </c>
      <c r="G10170" s="518" t="s">
        <v>128</v>
      </c>
      <c r="H10170" s="518" t="s">
        <v>181</v>
      </c>
      <c r="I10170" s="518">
        <v>564682</v>
      </c>
    </row>
    <row r="10171" spans="1:9" x14ac:dyDescent="0.2">
      <c r="A10171" s="518" t="s">
        <v>256</v>
      </c>
      <c r="B10171" s="518">
        <v>564757</v>
      </c>
      <c r="C10171" s="518" t="s">
        <v>2660</v>
      </c>
      <c r="D10171" s="518" t="s">
        <v>5597</v>
      </c>
      <c r="E10171" s="859">
        <v>15</v>
      </c>
      <c r="F10171" s="859">
        <v>0</v>
      </c>
      <c r="G10171" s="518" t="s">
        <v>128</v>
      </c>
      <c r="H10171" s="518" t="s">
        <v>256</v>
      </c>
      <c r="I10171" s="518">
        <v>564757</v>
      </c>
    </row>
    <row r="10172" spans="1:9" x14ac:dyDescent="0.2">
      <c r="A10172" s="518" t="s">
        <v>256</v>
      </c>
      <c r="B10172" s="518">
        <v>564765</v>
      </c>
      <c r="C10172" s="518" t="s">
        <v>2660</v>
      </c>
      <c r="D10172" s="518" t="s">
        <v>5598</v>
      </c>
      <c r="E10172" s="859">
        <v>18</v>
      </c>
      <c r="F10172" s="859">
        <v>0</v>
      </c>
      <c r="G10172" s="518" t="s">
        <v>128</v>
      </c>
      <c r="H10172" s="518" t="s">
        <v>256</v>
      </c>
      <c r="I10172" s="518">
        <v>564765</v>
      </c>
    </row>
    <row r="10173" spans="1:9" x14ac:dyDescent="0.2">
      <c r="A10173" s="518" t="s">
        <v>256</v>
      </c>
      <c r="B10173" s="518">
        <v>564799</v>
      </c>
      <c r="C10173" s="518" t="s">
        <v>2660</v>
      </c>
      <c r="D10173" s="518" t="s">
        <v>1342</v>
      </c>
      <c r="E10173" s="859">
        <v>25</v>
      </c>
      <c r="F10173" s="859">
        <v>8</v>
      </c>
      <c r="G10173" s="518" t="s">
        <v>128</v>
      </c>
      <c r="H10173" s="518" t="s">
        <v>256</v>
      </c>
      <c r="I10173" s="518">
        <v>564799</v>
      </c>
    </row>
    <row r="10174" spans="1:9" x14ac:dyDescent="0.2">
      <c r="A10174" s="518" t="s">
        <v>256</v>
      </c>
      <c r="B10174" s="518">
        <v>564807</v>
      </c>
      <c r="C10174" s="518" t="s">
        <v>2660</v>
      </c>
      <c r="D10174" s="518" t="s">
        <v>1342</v>
      </c>
      <c r="E10174" s="859">
        <v>25</v>
      </c>
      <c r="F10174" s="859">
        <v>12</v>
      </c>
      <c r="G10174" s="518" t="s">
        <v>128</v>
      </c>
      <c r="H10174" s="518" t="s">
        <v>256</v>
      </c>
      <c r="I10174" s="518">
        <v>564807</v>
      </c>
    </row>
    <row r="10175" spans="1:9" x14ac:dyDescent="0.2">
      <c r="A10175" s="518" t="s">
        <v>256</v>
      </c>
      <c r="B10175" s="518">
        <v>564815</v>
      </c>
      <c r="C10175" s="518" t="s">
        <v>2660</v>
      </c>
      <c r="D10175" s="518" t="s">
        <v>1342</v>
      </c>
      <c r="E10175" s="859">
        <v>31</v>
      </c>
      <c r="F10175" s="859">
        <v>16</v>
      </c>
      <c r="G10175" s="518" t="s">
        <v>128</v>
      </c>
      <c r="H10175" s="518" t="s">
        <v>256</v>
      </c>
      <c r="I10175" s="518">
        <v>564815</v>
      </c>
    </row>
    <row r="10176" spans="1:9" x14ac:dyDescent="0.2">
      <c r="A10176" s="518" t="s">
        <v>256</v>
      </c>
      <c r="B10176" s="518">
        <v>564823</v>
      </c>
      <c r="C10176" s="518" t="s">
        <v>2660</v>
      </c>
      <c r="D10176" s="518" t="s">
        <v>1342</v>
      </c>
      <c r="E10176" s="859">
        <v>32</v>
      </c>
      <c r="F10176" s="859">
        <v>14</v>
      </c>
      <c r="G10176" s="518" t="s">
        <v>128</v>
      </c>
      <c r="H10176" s="518" t="s">
        <v>256</v>
      </c>
      <c r="I10176" s="518">
        <v>564823</v>
      </c>
    </row>
    <row r="10177" spans="1:9" x14ac:dyDescent="0.2">
      <c r="A10177" s="518" t="s">
        <v>256</v>
      </c>
      <c r="B10177" s="518">
        <v>564831</v>
      </c>
      <c r="C10177" s="518" t="s">
        <v>2660</v>
      </c>
      <c r="D10177" s="518" t="s">
        <v>1342</v>
      </c>
      <c r="E10177" s="859">
        <v>19</v>
      </c>
      <c r="F10177" s="859">
        <v>12</v>
      </c>
      <c r="G10177" s="518" t="s">
        <v>128</v>
      </c>
      <c r="H10177" s="518" t="s">
        <v>256</v>
      </c>
      <c r="I10177" s="518">
        <v>564831</v>
      </c>
    </row>
    <row r="10178" spans="1:9" x14ac:dyDescent="0.2">
      <c r="A10178" s="518" t="s">
        <v>256</v>
      </c>
      <c r="B10178" s="518">
        <v>564849</v>
      </c>
      <c r="C10178" s="518" t="s">
        <v>2660</v>
      </c>
      <c r="D10178" s="518" t="s">
        <v>1342</v>
      </c>
      <c r="E10178" s="859">
        <v>30</v>
      </c>
      <c r="F10178" s="859">
        <v>17</v>
      </c>
      <c r="G10178" s="518" t="s">
        <v>128</v>
      </c>
      <c r="H10178" s="518" t="s">
        <v>256</v>
      </c>
      <c r="I10178" s="518">
        <v>564849</v>
      </c>
    </row>
    <row r="10179" spans="1:9" x14ac:dyDescent="0.2">
      <c r="A10179" s="518" t="s">
        <v>256</v>
      </c>
      <c r="B10179" s="518">
        <v>564856</v>
      </c>
      <c r="C10179" s="518" t="s">
        <v>2660</v>
      </c>
      <c r="D10179" s="518" t="s">
        <v>1342</v>
      </c>
      <c r="E10179" s="859">
        <v>30</v>
      </c>
      <c r="F10179" s="859">
        <v>13</v>
      </c>
      <c r="G10179" s="518" t="s">
        <v>128</v>
      </c>
      <c r="H10179" s="518" t="s">
        <v>256</v>
      </c>
      <c r="I10179" s="518">
        <v>564856</v>
      </c>
    </row>
    <row r="10180" spans="1:9" x14ac:dyDescent="0.2">
      <c r="A10180" s="518" t="s">
        <v>256</v>
      </c>
      <c r="B10180" s="518">
        <v>564864</v>
      </c>
      <c r="C10180" s="518" t="s">
        <v>2660</v>
      </c>
      <c r="D10180" s="518" t="s">
        <v>1342</v>
      </c>
      <c r="E10180" s="859">
        <v>28</v>
      </c>
      <c r="F10180" s="859">
        <v>16</v>
      </c>
      <c r="G10180" s="518" t="s">
        <v>128</v>
      </c>
      <c r="H10180" s="518" t="s">
        <v>256</v>
      </c>
      <c r="I10180" s="518">
        <v>564864</v>
      </c>
    </row>
    <row r="10181" spans="1:9" x14ac:dyDescent="0.2">
      <c r="A10181" s="518" t="s">
        <v>256</v>
      </c>
      <c r="B10181" s="518">
        <v>564872</v>
      </c>
      <c r="C10181" s="518" t="s">
        <v>2660</v>
      </c>
      <c r="D10181" s="518" t="s">
        <v>1342</v>
      </c>
      <c r="E10181" s="859">
        <v>36</v>
      </c>
      <c r="F10181" s="859">
        <v>19</v>
      </c>
      <c r="G10181" s="518" t="s">
        <v>128</v>
      </c>
      <c r="H10181" s="518" t="s">
        <v>256</v>
      </c>
      <c r="I10181" s="518">
        <v>564872</v>
      </c>
    </row>
    <row r="10182" spans="1:9" x14ac:dyDescent="0.2">
      <c r="A10182" s="518" t="s">
        <v>256</v>
      </c>
      <c r="B10182" s="518">
        <v>564880</v>
      </c>
      <c r="C10182" s="518" t="s">
        <v>2660</v>
      </c>
      <c r="D10182" s="518" t="s">
        <v>1342</v>
      </c>
      <c r="E10182" s="859">
        <v>33</v>
      </c>
      <c r="F10182" s="859">
        <v>19</v>
      </c>
      <c r="G10182" s="518" t="s">
        <v>128</v>
      </c>
      <c r="H10182" s="518" t="s">
        <v>256</v>
      </c>
      <c r="I10182" s="518">
        <v>564880</v>
      </c>
    </row>
    <row r="10183" spans="1:9" x14ac:dyDescent="0.2">
      <c r="A10183" s="518" t="s">
        <v>256</v>
      </c>
      <c r="B10183" s="518">
        <v>564898</v>
      </c>
      <c r="C10183" s="518" t="s">
        <v>2660</v>
      </c>
      <c r="D10183" s="518" t="s">
        <v>1342</v>
      </c>
      <c r="E10183" s="859">
        <v>28</v>
      </c>
      <c r="F10183" s="859">
        <v>11</v>
      </c>
      <c r="G10183" s="518" t="s">
        <v>128</v>
      </c>
      <c r="H10183" s="518" t="s">
        <v>256</v>
      </c>
      <c r="I10183" s="518">
        <v>564898</v>
      </c>
    </row>
    <row r="10184" spans="1:9" x14ac:dyDescent="0.2">
      <c r="A10184" s="518" t="s">
        <v>314</v>
      </c>
      <c r="B10184" s="518">
        <v>565028</v>
      </c>
      <c r="C10184" s="518" t="s">
        <v>2660</v>
      </c>
      <c r="D10184" s="518" t="s">
        <v>901</v>
      </c>
      <c r="E10184" s="859">
        <v>34</v>
      </c>
      <c r="F10184" s="859">
        <v>0</v>
      </c>
      <c r="G10184" s="518" t="s">
        <v>122</v>
      </c>
      <c r="H10184" s="518" t="s">
        <v>314</v>
      </c>
      <c r="I10184" s="518">
        <v>565028</v>
      </c>
    </row>
    <row r="10185" spans="1:9" x14ac:dyDescent="0.2">
      <c r="A10185" s="518" t="s">
        <v>256</v>
      </c>
      <c r="B10185" s="518">
        <v>565291</v>
      </c>
      <c r="C10185" s="518" t="s">
        <v>2660</v>
      </c>
      <c r="D10185" s="518" t="s">
        <v>5695</v>
      </c>
      <c r="E10185" s="859">
        <v>31</v>
      </c>
      <c r="F10185" s="859">
        <v>0</v>
      </c>
      <c r="G10185" s="518" t="s">
        <v>128</v>
      </c>
      <c r="H10185" s="518" t="s">
        <v>256</v>
      </c>
      <c r="I10185" s="518">
        <v>565291</v>
      </c>
    </row>
    <row r="10186" spans="1:9" x14ac:dyDescent="0.2">
      <c r="A10186" s="518" t="s">
        <v>330</v>
      </c>
      <c r="B10186" s="518">
        <v>565317</v>
      </c>
      <c r="C10186" s="518" t="s">
        <v>2660</v>
      </c>
      <c r="D10186" s="518" t="s">
        <v>2552</v>
      </c>
      <c r="E10186" s="859">
        <v>32</v>
      </c>
      <c r="F10186" s="859">
        <v>32</v>
      </c>
      <c r="G10186" s="518" t="s">
        <v>128</v>
      </c>
      <c r="H10186" s="518" t="s">
        <v>330</v>
      </c>
      <c r="I10186" s="518">
        <v>565317</v>
      </c>
    </row>
    <row r="10187" spans="1:9" x14ac:dyDescent="0.2">
      <c r="A10187" s="518" t="s">
        <v>256</v>
      </c>
      <c r="B10187" s="518">
        <v>565325</v>
      </c>
      <c r="C10187" s="518" t="s">
        <v>2660</v>
      </c>
      <c r="D10187" s="518" t="s">
        <v>5696</v>
      </c>
      <c r="E10187" s="859">
        <v>28</v>
      </c>
      <c r="F10187" s="859">
        <v>10</v>
      </c>
      <c r="G10187" s="518" t="s">
        <v>128</v>
      </c>
      <c r="H10187" s="518" t="s">
        <v>256</v>
      </c>
      <c r="I10187" s="518">
        <v>565325</v>
      </c>
    </row>
    <row r="10188" spans="1:9" x14ac:dyDescent="0.2">
      <c r="A10188" s="518" t="s">
        <v>256</v>
      </c>
      <c r="B10188" s="518">
        <v>565333</v>
      </c>
      <c r="C10188" s="518" t="s">
        <v>2660</v>
      </c>
      <c r="D10188" s="518" t="s">
        <v>9485</v>
      </c>
      <c r="E10188" s="859">
        <v>30</v>
      </c>
      <c r="F10188" s="859">
        <v>0</v>
      </c>
      <c r="G10188" s="518" t="s">
        <v>128</v>
      </c>
      <c r="H10188" s="518" t="s">
        <v>256</v>
      </c>
      <c r="I10188" s="518">
        <v>565333</v>
      </c>
    </row>
    <row r="10189" spans="1:9" x14ac:dyDescent="0.2">
      <c r="A10189" s="518" t="s">
        <v>256</v>
      </c>
      <c r="B10189" s="518">
        <v>565341</v>
      </c>
      <c r="C10189" s="518" t="s">
        <v>2660</v>
      </c>
      <c r="D10189" s="518" t="s">
        <v>9486</v>
      </c>
      <c r="E10189" s="859">
        <v>28</v>
      </c>
      <c r="F10189" s="859">
        <v>0</v>
      </c>
      <c r="G10189" s="518" t="s">
        <v>128</v>
      </c>
      <c r="H10189" s="518" t="s">
        <v>256</v>
      </c>
      <c r="I10189" s="518">
        <v>565341</v>
      </c>
    </row>
    <row r="10190" spans="1:9" x14ac:dyDescent="0.2">
      <c r="A10190" s="518" t="s">
        <v>256</v>
      </c>
      <c r="B10190" s="518">
        <v>565358</v>
      </c>
      <c r="C10190" s="518" t="s">
        <v>2660</v>
      </c>
      <c r="D10190" s="518" t="s">
        <v>9487</v>
      </c>
      <c r="E10190" s="859">
        <v>34</v>
      </c>
      <c r="F10190" s="859">
        <v>0</v>
      </c>
      <c r="G10190" s="518" t="s">
        <v>128</v>
      </c>
      <c r="H10190" s="518" t="s">
        <v>256</v>
      </c>
      <c r="I10190" s="518">
        <v>565358</v>
      </c>
    </row>
    <row r="10191" spans="1:9" x14ac:dyDescent="0.2">
      <c r="A10191" s="518" t="s">
        <v>256</v>
      </c>
      <c r="B10191" s="518">
        <v>565366</v>
      </c>
      <c r="C10191" s="518" t="s">
        <v>2660</v>
      </c>
      <c r="D10191" s="518" t="s">
        <v>9488</v>
      </c>
      <c r="E10191" s="859">
        <v>26</v>
      </c>
      <c r="F10191" s="859">
        <v>0</v>
      </c>
      <c r="G10191" s="518" t="s">
        <v>128</v>
      </c>
      <c r="H10191" s="518" t="s">
        <v>256</v>
      </c>
      <c r="I10191" s="518">
        <v>565366</v>
      </c>
    </row>
    <row r="10192" spans="1:9" x14ac:dyDescent="0.2">
      <c r="A10192" s="518" t="s">
        <v>179</v>
      </c>
      <c r="B10192" s="518">
        <v>565382</v>
      </c>
      <c r="C10192" s="518" t="s">
        <v>2660</v>
      </c>
      <c r="D10192" s="518" t="s">
        <v>2540</v>
      </c>
      <c r="E10192" s="859">
        <v>35</v>
      </c>
      <c r="F10192" s="859">
        <v>0</v>
      </c>
      <c r="G10192" s="518" t="s">
        <v>128</v>
      </c>
      <c r="H10192" s="518" t="s">
        <v>179</v>
      </c>
      <c r="I10192" s="518">
        <v>565382</v>
      </c>
    </row>
    <row r="10193" spans="1:9" x14ac:dyDescent="0.2">
      <c r="A10193" s="518" t="s">
        <v>164</v>
      </c>
      <c r="B10193" s="518">
        <v>565390</v>
      </c>
      <c r="C10193" s="518" t="s">
        <v>2660</v>
      </c>
      <c r="D10193" s="518" t="s">
        <v>9489</v>
      </c>
      <c r="E10193" s="859">
        <v>25</v>
      </c>
      <c r="F10193" s="859">
        <v>0</v>
      </c>
      <c r="G10193" s="518" t="s">
        <v>128</v>
      </c>
      <c r="H10193" s="518" t="s">
        <v>164</v>
      </c>
      <c r="I10193" s="518">
        <v>565390</v>
      </c>
    </row>
    <row r="10194" spans="1:9" x14ac:dyDescent="0.2">
      <c r="A10194" s="518" t="s">
        <v>181</v>
      </c>
      <c r="B10194" s="518">
        <v>565424</v>
      </c>
      <c r="C10194" s="518" t="s">
        <v>2660</v>
      </c>
      <c r="D10194" s="518" t="s">
        <v>5750</v>
      </c>
      <c r="E10194" s="859">
        <v>20</v>
      </c>
      <c r="F10194" s="859">
        <v>0</v>
      </c>
      <c r="G10194" s="518" t="s">
        <v>128</v>
      </c>
      <c r="H10194" s="518" t="s">
        <v>181</v>
      </c>
      <c r="I10194" s="518">
        <v>558429</v>
      </c>
    </row>
    <row r="10195" spans="1:9" x14ac:dyDescent="0.2">
      <c r="A10195" s="518" t="s">
        <v>164</v>
      </c>
      <c r="B10195" s="518">
        <v>565465</v>
      </c>
      <c r="C10195" s="518" t="s">
        <v>2660</v>
      </c>
      <c r="D10195" s="518" t="s">
        <v>9490</v>
      </c>
      <c r="E10195" s="859">
        <v>31</v>
      </c>
      <c r="F10195" s="859">
        <v>0</v>
      </c>
      <c r="G10195" s="518" t="s">
        <v>128</v>
      </c>
      <c r="H10195" s="518" t="s">
        <v>164</v>
      </c>
      <c r="I10195" s="518">
        <v>565465</v>
      </c>
    </row>
    <row r="10196" spans="1:9" x14ac:dyDescent="0.2">
      <c r="A10196" s="518" t="s">
        <v>164</v>
      </c>
      <c r="B10196" s="518">
        <v>565473</v>
      </c>
      <c r="C10196" s="518" t="s">
        <v>2660</v>
      </c>
      <c r="D10196" s="518" t="s">
        <v>9491</v>
      </c>
      <c r="E10196" s="859">
        <v>29</v>
      </c>
      <c r="F10196" s="859">
        <v>0</v>
      </c>
      <c r="G10196" s="518" t="s">
        <v>128</v>
      </c>
      <c r="H10196" s="518" t="s">
        <v>164</v>
      </c>
      <c r="I10196" s="518">
        <v>565473</v>
      </c>
    </row>
    <row r="10197" spans="1:9" x14ac:dyDescent="0.2">
      <c r="A10197" s="518" t="s">
        <v>164</v>
      </c>
      <c r="B10197" s="518">
        <v>565481</v>
      </c>
      <c r="C10197" s="518" t="s">
        <v>2660</v>
      </c>
      <c r="D10197" s="518" t="s">
        <v>9492</v>
      </c>
      <c r="E10197" s="859">
        <v>32</v>
      </c>
      <c r="F10197" s="859">
        <v>0</v>
      </c>
      <c r="G10197" s="518" t="s">
        <v>128</v>
      </c>
      <c r="H10197" s="518" t="s">
        <v>164</v>
      </c>
      <c r="I10197" s="518">
        <v>565481</v>
      </c>
    </row>
    <row r="10198" spans="1:9" x14ac:dyDescent="0.2">
      <c r="A10198" s="518" t="s">
        <v>256</v>
      </c>
      <c r="B10198" s="518">
        <v>565580</v>
      </c>
      <c r="C10198" s="518" t="s">
        <v>2660</v>
      </c>
      <c r="D10198" s="518" t="s">
        <v>9493</v>
      </c>
      <c r="E10198" s="859">
        <v>20</v>
      </c>
      <c r="F10198" s="859">
        <v>0</v>
      </c>
      <c r="G10198" s="518" t="s">
        <v>128</v>
      </c>
      <c r="H10198" s="518" t="s">
        <v>256</v>
      </c>
      <c r="I10198" s="518">
        <v>565580</v>
      </c>
    </row>
    <row r="10199" spans="1:9" x14ac:dyDescent="0.2">
      <c r="A10199" s="518" t="s">
        <v>394</v>
      </c>
      <c r="B10199" s="518">
        <v>565614</v>
      </c>
      <c r="C10199" s="518" t="s">
        <v>2660</v>
      </c>
      <c r="D10199" s="518" t="s">
        <v>9461</v>
      </c>
      <c r="E10199" s="859">
        <v>16</v>
      </c>
      <c r="F10199" s="859">
        <v>0</v>
      </c>
      <c r="G10199" s="518" t="s">
        <v>128</v>
      </c>
      <c r="H10199" s="518" t="s">
        <v>394</v>
      </c>
      <c r="I10199" s="518">
        <v>565614</v>
      </c>
    </row>
    <row r="10200" spans="1:9" x14ac:dyDescent="0.2">
      <c r="A10200" s="518" t="s">
        <v>256</v>
      </c>
      <c r="B10200" s="518">
        <v>565622</v>
      </c>
      <c r="C10200" s="518" t="s">
        <v>2660</v>
      </c>
      <c r="D10200" s="518" t="s">
        <v>5953</v>
      </c>
      <c r="E10200" s="859">
        <v>15</v>
      </c>
      <c r="F10200" s="859">
        <v>0</v>
      </c>
      <c r="G10200" s="518" t="s">
        <v>128</v>
      </c>
      <c r="H10200" s="518" t="s">
        <v>256</v>
      </c>
      <c r="I10200" s="518">
        <v>565622</v>
      </c>
    </row>
    <row r="10201" spans="1:9" x14ac:dyDescent="0.2">
      <c r="A10201" s="518" t="s">
        <v>155</v>
      </c>
      <c r="B10201" s="518">
        <v>565663</v>
      </c>
      <c r="C10201" s="518" t="s">
        <v>2660</v>
      </c>
      <c r="D10201" s="518" t="s">
        <v>9494</v>
      </c>
      <c r="E10201" s="859">
        <v>32</v>
      </c>
      <c r="F10201" s="859">
        <v>0</v>
      </c>
      <c r="G10201" s="518" t="s">
        <v>122</v>
      </c>
      <c r="H10201" s="518" t="s">
        <v>155</v>
      </c>
      <c r="I10201" s="518">
        <v>565663</v>
      </c>
    </row>
    <row r="10202" spans="1:9" x14ac:dyDescent="0.2">
      <c r="A10202" s="518" t="s">
        <v>155</v>
      </c>
      <c r="B10202" s="518">
        <v>565671</v>
      </c>
      <c r="C10202" s="518" t="s">
        <v>2660</v>
      </c>
      <c r="D10202" s="518" t="s">
        <v>9495</v>
      </c>
      <c r="E10202" s="859">
        <v>21</v>
      </c>
      <c r="F10202" s="859">
        <v>0</v>
      </c>
      <c r="G10202" s="518" t="s">
        <v>122</v>
      </c>
      <c r="H10202" s="518" t="s">
        <v>155</v>
      </c>
      <c r="I10202" s="518">
        <v>565671</v>
      </c>
    </row>
    <row r="10203" spans="1:9" x14ac:dyDescent="0.2">
      <c r="A10203" s="518" t="s">
        <v>256</v>
      </c>
      <c r="B10203" s="518">
        <v>566141</v>
      </c>
      <c r="C10203" s="518" t="s">
        <v>2660</v>
      </c>
      <c r="D10203" s="518" t="s">
        <v>1342</v>
      </c>
      <c r="E10203" s="859">
        <v>36</v>
      </c>
      <c r="F10203" s="859">
        <v>18</v>
      </c>
      <c r="G10203" s="518" t="s">
        <v>128</v>
      </c>
      <c r="H10203" s="518" t="s">
        <v>256</v>
      </c>
      <c r="I10203" s="518">
        <v>566141</v>
      </c>
    </row>
    <row r="10204" spans="1:9" x14ac:dyDescent="0.2">
      <c r="A10204" s="518" t="s">
        <v>256</v>
      </c>
      <c r="B10204" s="518">
        <v>566158</v>
      </c>
      <c r="C10204" s="518" t="s">
        <v>2660</v>
      </c>
      <c r="D10204" s="518" t="s">
        <v>1342</v>
      </c>
      <c r="E10204" s="859">
        <v>32</v>
      </c>
      <c r="F10204" s="859">
        <v>21</v>
      </c>
      <c r="G10204" s="518" t="s">
        <v>128</v>
      </c>
      <c r="H10204" s="518" t="s">
        <v>256</v>
      </c>
      <c r="I10204" s="518">
        <v>566158</v>
      </c>
    </row>
    <row r="10205" spans="1:9" x14ac:dyDescent="0.2">
      <c r="A10205" s="518" t="s">
        <v>393</v>
      </c>
      <c r="B10205" s="518">
        <v>566166</v>
      </c>
      <c r="C10205" s="518" t="s">
        <v>2660</v>
      </c>
      <c r="D10205" s="518" t="s">
        <v>6994</v>
      </c>
      <c r="E10205" s="859">
        <v>34</v>
      </c>
      <c r="F10205" s="859">
        <v>0</v>
      </c>
      <c r="G10205" s="518" t="s">
        <v>128</v>
      </c>
      <c r="H10205" s="518" t="s">
        <v>393</v>
      </c>
      <c r="I10205" s="518">
        <v>566166</v>
      </c>
    </row>
    <row r="10206" spans="1:9" x14ac:dyDescent="0.2">
      <c r="A10206" s="518" t="s">
        <v>393</v>
      </c>
      <c r="B10206" s="518">
        <v>566174</v>
      </c>
      <c r="C10206" s="518" t="s">
        <v>2660</v>
      </c>
      <c r="D10206" s="518" t="s">
        <v>6995</v>
      </c>
      <c r="E10206" s="859">
        <v>35</v>
      </c>
      <c r="F10206" s="859">
        <v>0</v>
      </c>
      <c r="G10206" s="518" t="s">
        <v>128</v>
      </c>
      <c r="H10206" s="518" t="s">
        <v>393</v>
      </c>
      <c r="I10206" s="518">
        <v>566174</v>
      </c>
    </row>
    <row r="10207" spans="1:9" x14ac:dyDescent="0.2">
      <c r="A10207" s="518" t="s">
        <v>240</v>
      </c>
      <c r="B10207" s="518">
        <v>566182</v>
      </c>
      <c r="C10207" s="518" t="s">
        <v>2660</v>
      </c>
      <c r="D10207" s="518" t="s">
        <v>2639</v>
      </c>
      <c r="E10207" s="859">
        <v>33</v>
      </c>
      <c r="F10207" s="859">
        <v>33</v>
      </c>
      <c r="G10207" s="518" t="s">
        <v>122</v>
      </c>
      <c r="H10207" s="518" t="s">
        <v>240</v>
      </c>
      <c r="I10207" s="518">
        <v>566182</v>
      </c>
    </row>
    <row r="10208" spans="1:9" x14ac:dyDescent="0.2">
      <c r="A10208" s="518" t="s">
        <v>240</v>
      </c>
      <c r="B10208" s="518">
        <v>566190</v>
      </c>
      <c r="C10208" s="518" t="s">
        <v>2660</v>
      </c>
      <c r="D10208" s="518" t="s">
        <v>2333</v>
      </c>
      <c r="E10208" s="859">
        <v>32</v>
      </c>
      <c r="F10208" s="859">
        <v>32</v>
      </c>
      <c r="G10208" s="518" t="s">
        <v>122</v>
      </c>
      <c r="H10208" s="518" t="s">
        <v>240</v>
      </c>
      <c r="I10208" s="518">
        <v>566190</v>
      </c>
    </row>
    <row r="10209" spans="1:9" x14ac:dyDescent="0.2">
      <c r="A10209" s="518" t="s">
        <v>314</v>
      </c>
      <c r="B10209" s="518">
        <v>566240</v>
      </c>
      <c r="C10209" s="518" t="s">
        <v>2660</v>
      </c>
      <c r="D10209" s="518" t="s">
        <v>7516</v>
      </c>
      <c r="E10209" s="859">
        <v>24</v>
      </c>
      <c r="F10209" s="859">
        <v>0</v>
      </c>
      <c r="G10209" s="518" t="s">
        <v>122</v>
      </c>
      <c r="H10209" s="518" t="s">
        <v>314</v>
      </c>
      <c r="I10209" s="518">
        <v>566240</v>
      </c>
    </row>
    <row r="10210" spans="1:9" x14ac:dyDescent="0.2">
      <c r="A10210" s="518" t="s">
        <v>321</v>
      </c>
      <c r="B10210" s="518">
        <v>566356</v>
      </c>
      <c r="C10210" s="518" t="s">
        <v>2660</v>
      </c>
      <c r="D10210" s="518" t="s">
        <v>5834</v>
      </c>
      <c r="E10210" s="859">
        <v>30</v>
      </c>
      <c r="F10210" s="859">
        <v>0</v>
      </c>
      <c r="G10210" s="518" t="s">
        <v>128</v>
      </c>
      <c r="H10210" s="518" t="s">
        <v>321</v>
      </c>
      <c r="I10210" s="518">
        <v>566356</v>
      </c>
    </row>
    <row r="10211" spans="1:9" x14ac:dyDescent="0.2">
      <c r="A10211" s="518" t="s">
        <v>321</v>
      </c>
      <c r="B10211" s="518">
        <v>566364</v>
      </c>
      <c r="C10211" s="518" t="s">
        <v>2660</v>
      </c>
      <c r="D10211" s="518" t="s">
        <v>5835</v>
      </c>
      <c r="E10211" s="859">
        <v>21</v>
      </c>
      <c r="F10211" s="859">
        <v>0</v>
      </c>
      <c r="G10211" s="518" t="s">
        <v>128</v>
      </c>
      <c r="H10211" s="518" t="s">
        <v>321</v>
      </c>
      <c r="I10211" s="518">
        <v>566364</v>
      </c>
    </row>
    <row r="10212" spans="1:9" x14ac:dyDescent="0.2">
      <c r="A10212" s="518" t="s">
        <v>292</v>
      </c>
      <c r="B10212" s="518">
        <v>566372</v>
      </c>
      <c r="C10212" s="518" t="s">
        <v>2660</v>
      </c>
      <c r="D10212" s="518" t="s">
        <v>5645</v>
      </c>
      <c r="E10212" s="859">
        <v>14</v>
      </c>
      <c r="F10212" s="859">
        <v>0</v>
      </c>
      <c r="G10212" s="518" t="s">
        <v>128</v>
      </c>
      <c r="H10212" s="518" t="s">
        <v>292</v>
      </c>
      <c r="I10212" s="518">
        <v>566372</v>
      </c>
    </row>
    <row r="10213" spans="1:9" x14ac:dyDescent="0.2">
      <c r="A10213" s="518" t="s">
        <v>292</v>
      </c>
      <c r="B10213" s="518">
        <v>566380</v>
      </c>
      <c r="C10213" s="518" t="s">
        <v>2660</v>
      </c>
      <c r="D10213" s="518" t="s">
        <v>5836</v>
      </c>
      <c r="E10213" s="859">
        <v>30</v>
      </c>
      <c r="F10213" s="859">
        <v>0</v>
      </c>
      <c r="G10213" s="518" t="s">
        <v>128</v>
      </c>
      <c r="H10213" s="518" t="s">
        <v>292</v>
      </c>
      <c r="I10213" s="518">
        <v>566380</v>
      </c>
    </row>
    <row r="10214" spans="1:9" x14ac:dyDescent="0.2">
      <c r="A10214" s="518" t="s">
        <v>292</v>
      </c>
      <c r="B10214" s="518">
        <v>566398</v>
      </c>
      <c r="C10214" s="518" t="s">
        <v>2660</v>
      </c>
      <c r="D10214" s="518" t="s">
        <v>5646</v>
      </c>
      <c r="E10214" s="859">
        <v>30</v>
      </c>
      <c r="F10214" s="859">
        <v>0</v>
      </c>
      <c r="G10214" s="518" t="s">
        <v>128</v>
      </c>
      <c r="H10214" s="518" t="s">
        <v>292</v>
      </c>
      <c r="I10214" s="518">
        <v>566398</v>
      </c>
    </row>
    <row r="10215" spans="1:9" x14ac:dyDescent="0.2">
      <c r="A10215" s="518" t="s">
        <v>292</v>
      </c>
      <c r="B10215" s="518">
        <v>566406</v>
      </c>
      <c r="C10215" s="518" t="s">
        <v>2660</v>
      </c>
      <c r="D10215" s="518" t="s">
        <v>5877</v>
      </c>
      <c r="E10215" s="859">
        <v>31</v>
      </c>
      <c r="F10215" s="859">
        <v>0</v>
      </c>
      <c r="G10215" s="518" t="s">
        <v>128</v>
      </c>
      <c r="H10215" s="518" t="s">
        <v>292</v>
      </c>
      <c r="I10215" s="518">
        <v>566406</v>
      </c>
    </row>
    <row r="10216" spans="1:9" x14ac:dyDescent="0.2">
      <c r="A10216" s="518" t="s">
        <v>292</v>
      </c>
      <c r="B10216" s="518">
        <v>566414</v>
      </c>
      <c r="C10216" s="518" t="s">
        <v>2660</v>
      </c>
      <c r="D10216" s="518" t="s">
        <v>5543</v>
      </c>
      <c r="E10216" s="859">
        <v>34</v>
      </c>
      <c r="F10216" s="859">
        <v>0</v>
      </c>
      <c r="G10216" s="518" t="s">
        <v>128</v>
      </c>
      <c r="H10216" s="518" t="s">
        <v>292</v>
      </c>
      <c r="I10216" s="518">
        <v>566414</v>
      </c>
    </row>
    <row r="10217" spans="1:9" x14ac:dyDescent="0.2">
      <c r="A10217" s="518" t="s">
        <v>292</v>
      </c>
      <c r="B10217" s="518">
        <v>566422</v>
      </c>
      <c r="C10217" s="518" t="s">
        <v>2660</v>
      </c>
      <c r="D10217" s="518" t="s">
        <v>5544</v>
      </c>
      <c r="E10217" s="859">
        <v>33</v>
      </c>
      <c r="F10217" s="859">
        <v>0</v>
      </c>
      <c r="G10217" s="518" t="s">
        <v>128</v>
      </c>
      <c r="H10217" s="518" t="s">
        <v>292</v>
      </c>
      <c r="I10217" s="518">
        <v>566422</v>
      </c>
    </row>
    <row r="10218" spans="1:9" x14ac:dyDescent="0.2">
      <c r="A10218" s="518" t="s">
        <v>256</v>
      </c>
      <c r="B10218" s="518">
        <v>566455</v>
      </c>
      <c r="C10218" s="518" t="s">
        <v>2660</v>
      </c>
      <c r="D10218" s="518" t="s">
        <v>5878</v>
      </c>
      <c r="E10218" s="859">
        <v>22</v>
      </c>
      <c r="F10218" s="859">
        <v>0</v>
      </c>
      <c r="G10218" s="518" t="s">
        <v>128</v>
      </c>
      <c r="H10218" s="518" t="s">
        <v>256</v>
      </c>
      <c r="I10218" s="518">
        <v>566455</v>
      </c>
    </row>
    <row r="10219" spans="1:9" x14ac:dyDescent="0.2">
      <c r="A10219" s="518" t="s">
        <v>256</v>
      </c>
      <c r="B10219" s="518">
        <v>566463</v>
      </c>
      <c r="C10219" s="518" t="s">
        <v>2660</v>
      </c>
      <c r="D10219" s="518" t="s">
        <v>5879</v>
      </c>
      <c r="E10219" s="859">
        <v>25</v>
      </c>
      <c r="F10219" s="859">
        <v>0</v>
      </c>
      <c r="G10219" s="518" t="s">
        <v>128</v>
      </c>
      <c r="H10219" s="518" t="s">
        <v>256</v>
      </c>
      <c r="I10219" s="518">
        <v>566463</v>
      </c>
    </row>
    <row r="10220" spans="1:9" x14ac:dyDescent="0.2">
      <c r="A10220" s="518" t="s">
        <v>256</v>
      </c>
      <c r="B10220" s="518">
        <v>566471</v>
      </c>
      <c r="C10220" s="518" t="s">
        <v>2660</v>
      </c>
      <c r="D10220" s="518" t="s">
        <v>1342</v>
      </c>
      <c r="E10220" s="859">
        <v>20</v>
      </c>
      <c r="F10220" s="859">
        <v>9</v>
      </c>
      <c r="G10220" s="518" t="s">
        <v>128</v>
      </c>
      <c r="H10220" s="518" t="s">
        <v>256</v>
      </c>
      <c r="I10220" s="518">
        <v>566471</v>
      </c>
    </row>
    <row r="10221" spans="1:9" x14ac:dyDescent="0.2">
      <c r="A10221" s="518" t="s">
        <v>256</v>
      </c>
      <c r="B10221" s="518">
        <v>566489</v>
      </c>
      <c r="C10221" s="518" t="s">
        <v>2660</v>
      </c>
      <c r="D10221" s="518" t="s">
        <v>1342</v>
      </c>
      <c r="E10221" s="859">
        <v>29</v>
      </c>
      <c r="F10221" s="859">
        <v>14</v>
      </c>
      <c r="G10221" s="518" t="s">
        <v>128</v>
      </c>
      <c r="H10221" s="518" t="s">
        <v>256</v>
      </c>
      <c r="I10221" s="518">
        <v>566489</v>
      </c>
    </row>
    <row r="10222" spans="1:9" x14ac:dyDescent="0.2">
      <c r="A10222" s="518" t="s">
        <v>256</v>
      </c>
      <c r="B10222" s="518">
        <v>566497</v>
      </c>
      <c r="C10222" s="518" t="s">
        <v>2660</v>
      </c>
      <c r="D10222" s="518" t="s">
        <v>1342</v>
      </c>
      <c r="E10222" s="859">
        <v>24</v>
      </c>
      <c r="F10222" s="859">
        <v>13</v>
      </c>
      <c r="G10222" s="518" t="s">
        <v>128</v>
      </c>
      <c r="H10222" s="518" t="s">
        <v>256</v>
      </c>
      <c r="I10222" s="518">
        <v>566497</v>
      </c>
    </row>
    <row r="10223" spans="1:9" x14ac:dyDescent="0.2">
      <c r="A10223" s="518" t="s">
        <v>256</v>
      </c>
      <c r="B10223" s="518">
        <v>566505</v>
      </c>
      <c r="C10223" s="518" t="s">
        <v>2660</v>
      </c>
      <c r="D10223" s="518" t="s">
        <v>1342</v>
      </c>
      <c r="E10223" s="859">
        <v>31</v>
      </c>
      <c r="F10223" s="859">
        <v>17</v>
      </c>
      <c r="G10223" s="518" t="s">
        <v>128</v>
      </c>
      <c r="H10223" s="518" t="s">
        <v>256</v>
      </c>
      <c r="I10223" s="518">
        <v>566505</v>
      </c>
    </row>
    <row r="10224" spans="1:9" x14ac:dyDescent="0.2">
      <c r="A10224" s="518" t="s">
        <v>256</v>
      </c>
      <c r="B10224" s="518">
        <v>566513</v>
      </c>
      <c r="C10224" s="518" t="s">
        <v>2660</v>
      </c>
      <c r="D10224" s="518" t="s">
        <v>1342</v>
      </c>
      <c r="E10224" s="859">
        <v>30</v>
      </c>
      <c r="F10224" s="859">
        <v>12</v>
      </c>
      <c r="G10224" s="518" t="s">
        <v>128</v>
      </c>
      <c r="H10224" s="518" t="s">
        <v>256</v>
      </c>
      <c r="I10224" s="518">
        <v>566513</v>
      </c>
    </row>
    <row r="10225" spans="1:9" x14ac:dyDescent="0.2">
      <c r="A10225" s="518" t="s">
        <v>256</v>
      </c>
      <c r="B10225" s="518">
        <v>566521</v>
      </c>
      <c r="C10225" s="518" t="s">
        <v>2660</v>
      </c>
      <c r="D10225" s="518" t="s">
        <v>1342</v>
      </c>
      <c r="E10225" s="859">
        <v>30</v>
      </c>
      <c r="F10225" s="859">
        <v>17</v>
      </c>
      <c r="G10225" s="518" t="s">
        <v>128</v>
      </c>
      <c r="H10225" s="518" t="s">
        <v>256</v>
      </c>
      <c r="I10225" s="518">
        <v>566521</v>
      </c>
    </row>
    <row r="10226" spans="1:9" x14ac:dyDescent="0.2">
      <c r="A10226" s="518" t="s">
        <v>256</v>
      </c>
      <c r="B10226" s="518">
        <v>566539</v>
      </c>
      <c r="C10226" s="518" t="s">
        <v>2660</v>
      </c>
      <c r="D10226" s="518" t="s">
        <v>1342</v>
      </c>
      <c r="E10226" s="859">
        <v>26</v>
      </c>
      <c r="F10226" s="859">
        <v>15</v>
      </c>
      <c r="G10226" s="518" t="s">
        <v>128</v>
      </c>
      <c r="H10226" s="518" t="s">
        <v>256</v>
      </c>
      <c r="I10226" s="518">
        <v>566539</v>
      </c>
    </row>
    <row r="10227" spans="1:9" x14ac:dyDescent="0.2">
      <c r="A10227" s="518" t="s">
        <v>179</v>
      </c>
      <c r="B10227" s="518">
        <v>566588</v>
      </c>
      <c r="C10227" s="518" t="s">
        <v>2660</v>
      </c>
      <c r="D10227" s="518" t="s">
        <v>9496</v>
      </c>
      <c r="E10227" s="859">
        <v>21</v>
      </c>
      <c r="F10227" s="859">
        <v>0</v>
      </c>
      <c r="G10227" s="518" t="s">
        <v>128</v>
      </c>
      <c r="H10227" s="518" t="s">
        <v>179</v>
      </c>
      <c r="I10227" s="518">
        <v>566588</v>
      </c>
    </row>
    <row r="10228" spans="1:9" x14ac:dyDescent="0.2">
      <c r="A10228" s="518" t="s">
        <v>351</v>
      </c>
      <c r="B10228" s="518">
        <v>566596</v>
      </c>
      <c r="C10228" s="518" t="s">
        <v>2660</v>
      </c>
      <c r="D10228" s="518" t="s">
        <v>5977</v>
      </c>
      <c r="E10228" s="859">
        <v>29</v>
      </c>
      <c r="F10228" s="859">
        <v>29</v>
      </c>
      <c r="G10228" s="518" t="s">
        <v>128</v>
      </c>
      <c r="H10228" s="518" t="s">
        <v>351</v>
      </c>
      <c r="I10228" s="518">
        <v>566596</v>
      </c>
    </row>
    <row r="10229" spans="1:9" x14ac:dyDescent="0.2">
      <c r="A10229" s="518" t="s">
        <v>179</v>
      </c>
      <c r="B10229" s="518">
        <v>566604</v>
      </c>
      <c r="C10229" s="518" t="s">
        <v>2660</v>
      </c>
      <c r="D10229" s="518" t="s">
        <v>5978</v>
      </c>
      <c r="E10229" s="859">
        <v>31</v>
      </c>
      <c r="F10229" s="859">
        <v>0</v>
      </c>
      <c r="G10229" s="518" t="s">
        <v>128</v>
      </c>
      <c r="H10229" s="518" t="s">
        <v>179</v>
      </c>
      <c r="I10229" s="518">
        <v>566604</v>
      </c>
    </row>
    <row r="10230" spans="1:9" x14ac:dyDescent="0.2">
      <c r="A10230" s="518" t="s">
        <v>179</v>
      </c>
      <c r="B10230" s="518">
        <v>566612</v>
      </c>
      <c r="C10230" s="518" t="s">
        <v>2660</v>
      </c>
      <c r="D10230" s="518" t="s">
        <v>5979</v>
      </c>
      <c r="E10230" s="859">
        <v>31</v>
      </c>
      <c r="F10230" s="859">
        <v>0</v>
      </c>
      <c r="G10230" s="518" t="s">
        <v>128</v>
      </c>
      <c r="H10230" s="518" t="s">
        <v>179</v>
      </c>
      <c r="I10230" s="518">
        <v>566612</v>
      </c>
    </row>
    <row r="10231" spans="1:9" x14ac:dyDescent="0.2">
      <c r="A10231" s="518" t="s">
        <v>180</v>
      </c>
      <c r="B10231" s="518">
        <v>566620</v>
      </c>
      <c r="C10231" s="518" t="s">
        <v>2660</v>
      </c>
      <c r="D10231" s="518" t="s">
        <v>5980</v>
      </c>
      <c r="E10231" s="859">
        <v>28</v>
      </c>
      <c r="F10231" s="859">
        <v>0</v>
      </c>
      <c r="G10231" s="518" t="s">
        <v>128</v>
      </c>
      <c r="H10231" s="518" t="s">
        <v>180</v>
      </c>
      <c r="I10231" s="518">
        <v>566620</v>
      </c>
    </row>
    <row r="10232" spans="1:9" x14ac:dyDescent="0.2">
      <c r="A10232" s="518" t="s">
        <v>180</v>
      </c>
      <c r="B10232" s="518">
        <v>566638</v>
      </c>
      <c r="C10232" s="518" t="s">
        <v>2660</v>
      </c>
      <c r="D10232" s="518" t="s">
        <v>5981</v>
      </c>
      <c r="E10232" s="859">
        <v>33</v>
      </c>
      <c r="F10232" s="859">
        <v>0</v>
      </c>
      <c r="G10232" s="518" t="s">
        <v>128</v>
      </c>
      <c r="H10232" s="518" t="s">
        <v>180</v>
      </c>
      <c r="I10232" s="518">
        <v>566638</v>
      </c>
    </row>
    <row r="10233" spans="1:9" x14ac:dyDescent="0.2">
      <c r="A10233" s="518" t="s">
        <v>276</v>
      </c>
      <c r="B10233" s="518">
        <v>566695</v>
      </c>
      <c r="C10233" s="518" t="s">
        <v>2660</v>
      </c>
      <c r="D10233" s="518" t="s">
        <v>5265</v>
      </c>
      <c r="E10233" s="859">
        <v>24</v>
      </c>
      <c r="F10233" s="859">
        <v>14</v>
      </c>
      <c r="G10233" s="518" t="s">
        <v>122</v>
      </c>
      <c r="H10233" s="518" t="s">
        <v>276</v>
      </c>
      <c r="I10233" s="518">
        <v>566695</v>
      </c>
    </row>
    <row r="10234" spans="1:9" x14ac:dyDescent="0.2">
      <c r="A10234" s="518" t="s">
        <v>276</v>
      </c>
      <c r="B10234" s="518">
        <v>566703</v>
      </c>
      <c r="C10234" s="518" t="s">
        <v>2660</v>
      </c>
      <c r="D10234" s="518" t="s">
        <v>5266</v>
      </c>
      <c r="E10234" s="859">
        <v>17</v>
      </c>
      <c r="F10234" s="859">
        <v>11</v>
      </c>
      <c r="G10234" s="518" t="s">
        <v>122</v>
      </c>
      <c r="H10234" s="518" t="s">
        <v>276</v>
      </c>
      <c r="I10234" s="518">
        <v>566703</v>
      </c>
    </row>
    <row r="10235" spans="1:9" x14ac:dyDescent="0.2">
      <c r="A10235" s="518" t="s">
        <v>158</v>
      </c>
      <c r="B10235" s="518">
        <v>566729</v>
      </c>
      <c r="C10235" s="518" t="s">
        <v>2660</v>
      </c>
      <c r="D10235" s="518" t="s">
        <v>7610</v>
      </c>
      <c r="E10235" s="859">
        <v>19</v>
      </c>
      <c r="F10235" s="859">
        <v>0</v>
      </c>
      <c r="G10235" s="518" t="s">
        <v>128</v>
      </c>
      <c r="H10235" s="518" t="s">
        <v>158</v>
      </c>
      <c r="I10235" s="518">
        <v>566729</v>
      </c>
    </row>
    <row r="10236" spans="1:9" x14ac:dyDescent="0.2">
      <c r="A10236" s="518" t="s">
        <v>158</v>
      </c>
      <c r="B10236" s="518">
        <v>566737</v>
      </c>
      <c r="C10236" s="518" t="s">
        <v>2660</v>
      </c>
      <c r="D10236" s="518" t="s">
        <v>7611</v>
      </c>
      <c r="E10236" s="859">
        <v>23</v>
      </c>
      <c r="F10236" s="859">
        <v>0</v>
      </c>
      <c r="G10236" s="518" t="s">
        <v>128</v>
      </c>
      <c r="H10236" s="518" t="s">
        <v>158</v>
      </c>
      <c r="I10236" s="518">
        <v>566737</v>
      </c>
    </row>
    <row r="10237" spans="1:9" x14ac:dyDescent="0.2">
      <c r="A10237" s="518" t="s">
        <v>158</v>
      </c>
      <c r="B10237" s="518">
        <v>566745</v>
      </c>
      <c r="C10237" s="518" t="s">
        <v>2660</v>
      </c>
      <c r="D10237" s="518" t="s">
        <v>7612</v>
      </c>
      <c r="E10237" s="859">
        <v>35</v>
      </c>
      <c r="F10237" s="859">
        <v>0</v>
      </c>
      <c r="G10237" s="518" t="s">
        <v>128</v>
      </c>
      <c r="H10237" s="518" t="s">
        <v>158</v>
      </c>
      <c r="I10237" s="518">
        <v>566745</v>
      </c>
    </row>
    <row r="10238" spans="1:9" x14ac:dyDescent="0.2">
      <c r="A10238" s="518" t="s">
        <v>158</v>
      </c>
      <c r="B10238" s="518">
        <v>566752</v>
      </c>
      <c r="C10238" s="518" t="s">
        <v>2660</v>
      </c>
      <c r="D10238" s="518" t="s">
        <v>8484</v>
      </c>
      <c r="E10238" s="859">
        <v>22</v>
      </c>
      <c r="F10238" s="859">
        <v>0</v>
      </c>
      <c r="G10238" s="518" t="s">
        <v>128</v>
      </c>
      <c r="H10238" s="518" t="s">
        <v>158</v>
      </c>
      <c r="I10238" s="518">
        <v>566752</v>
      </c>
    </row>
    <row r="10239" spans="1:9" x14ac:dyDescent="0.2">
      <c r="A10239" s="518" t="s">
        <v>158</v>
      </c>
      <c r="B10239" s="518">
        <v>566760</v>
      </c>
      <c r="C10239" s="518" t="s">
        <v>2660</v>
      </c>
      <c r="D10239" s="518" t="s">
        <v>9497</v>
      </c>
      <c r="E10239" s="859">
        <v>21</v>
      </c>
      <c r="F10239" s="859">
        <v>0</v>
      </c>
      <c r="G10239" s="518" t="s">
        <v>128</v>
      </c>
      <c r="H10239" s="518" t="s">
        <v>158</v>
      </c>
      <c r="I10239" s="518">
        <v>566760</v>
      </c>
    </row>
    <row r="10240" spans="1:9" x14ac:dyDescent="0.2">
      <c r="A10240" s="518" t="s">
        <v>158</v>
      </c>
      <c r="B10240" s="518">
        <v>566786</v>
      </c>
      <c r="C10240" s="518" t="s">
        <v>2660</v>
      </c>
      <c r="D10240" s="518" t="s">
        <v>5267</v>
      </c>
      <c r="E10240" s="859">
        <v>25</v>
      </c>
      <c r="F10240" s="859">
        <v>0</v>
      </c>
      <c r="G10240" s="518" t="s">
        <v>128</v>
      </c>
      <c r="H10240" s="518" t="s">
        <v>158</v>
      </c>
      <c r="I10240" s="518">
        <v>566786</v>
      </c>
    </row>
    <row r="10241" spans="1:9" x14ac:dyDescent="0.2">
      <c r="A10241" s="518" t="s">
        <v>256</v>
      </c>
      <c r="B10241" s="518">
        <v>566828</v>
      </c>
      <c r="C10241" s="518" t="s">
        <v>2660</v>
      </c>
      <c r="D10241" s="518" t="s">
        <v>5311</v>
      </c>
      <c r="E10241" s="859">
        <v>30</v>
      </c>
      <c r="F10241" s="859">
        <v>10</v>
      </c>
      <c r="G10241" s="518" t="s">
        <v>128</v>
      </c>
      <c r="H10241" s="518" t="s">
        <v>256</v>
      </c>
      <c r="I10241" s="518">
        <v>566828</v>
      </c>
    </row>
    <row r="10242" spans="1:9" x14ac:dyDescent="0.2">
      <c r="A10242" s="518" t="s">
        <v>256</v>
      </c>
      <c r="B10242" s="518">
        <v>566836</v>
      </c>
      <c r="C10242" s="518" t="s">
        <v>2660</v>
      </c>
      <c r="D10242" s="518" t="s">
        <v>5312</v>
      </c>
      <c r="E10242" s="859">
        <v>23</v>
      </c>
      <c r="F10242" s="859">
        <v>12</v>
      </c>
      <c r="G10242" s="518" t="s">
        <v>128</v>
      </c>
      <c r="H10242" s="518" t="s">
        <v>256</v>
      </c>
      <c r="I10242" s="518">
        <v>566836</v>
      </c>
    </row>
    <row r="10243" spans="1:9" x14ac:dyDescent="0.2">
      <c r="A10243" s="518" t="s">
        <v>314</v>
      </c>
      <c r="B10243" s="518">
        <v>566935</v>
      </c>
      <c r="C10243" s="518" t="s">
        <v>2660</v>
      </c>
      <c r="D10243" s="518" t="s">
        <v>7521</v>
      </c>
      <c r="E10243" s="859">
        <v>34</v>
      </c>
      <c r="F10243" s="859">
        <v>0</v>
      </c>
      <c r="G10243" s="518" t="s">
        <v>122</v>
      </c>
      <c r="H10243" s="518" t="s">
        <v>314</v>
      </c>
      <c r="I10243" s="518">
        <v>566935</v>
      </c>
    </row>
    <row r="10244" spans="1:9" x14ac:dyDescent="0.2">
      <c r="A10244" s="518" t="s">
        <v>302</v>
      </c>
      <c r="B10244" s="518">
        <v>566950</v>
      </c>
      <c r="C10244" s="518" t="s">
        <v>2660</v>
      </c>
      <c r="D10244" s="518" t="s">
        <v>5338</v>
      </c>
      <c r="E10244" s="859">
        <v>30</v>
      </c>
      <c r="F10244" s="859">
        <v>0</v>
      </c>
      <c r="G10244" s="518" t="s">
        <v>122</v>
      </c>
      <c r="H10244" s="518" t="s">
        <v>302</v>
      </c>
      <c r="I10244" s="518">
        <v>566950</v>
      </c>
    </row>
    <row r="10245" spans="1:9" x14ac:dyDescent="0.2">
      <c r="A10245" s="518" t="s">
        <v>302</v>
      </c>
      <c r="B10245" s="518">
        <v>566968</v>
      </c>
      <c r="C10245" s="518" t="s">
        <v>2660</v>
      </c>
      <c r="D10245" s="518" t="s">
        <v>5337</v>
      </c>
      <c r="E10245" s="859">
        <v>30</v>
      </c>
      <c r="F10245" s="859">
        <v>0</v>
      </c>
      <c r="G10245" s="518" t="s">
        <v>122</v>
      </c>
      <c r="H10245" s="518" t="s">
        <v>302</v>
      </c>
      <c r="I10245" s="518">
        <v>566968</v>
      </c>
    </row>
    <row r="10246" spans="1:9" x14ac:dyDescent="0.2">
      <c r="A10246" s="518" t="s">
        <v>302</v>
      </c>
      <c r="B10246" s="518">
        <v>566976</v>
      </c>
      <c r="C10246" s="518" t="s">
        <v>2660</v>
      </c>
      <c r="D10246" s="518" t="s">
        <v>1527</v>
      </c>
      <c r="E10246" s="859">
        <v>30</v>
      </c>
      <c r="F10246" s="859">
        <v>0</v>
      </c>
      <c r="G10246" s="518" t="s">
        <v>122</v>
      </c>
      <c r="H10246" s="518" t="s">
        <v>302</v>
      </c>
      <c r="I10246" s="518">
        <v>566976</v>
      </c>
    </row>
    <row r="10247" spans="1:9" x14ac:dyDescent="0.2">
      <c r="A10247" s="518" t="s">
        <v>295</v>
      </c>
      <c r="B10247" s="518">
        <v>566984</v>
      </c>
      <c r="C10247" s="518" t="s">
        <v>2660</v>
      </c>
      <c r="D10247" s="518" t="s">
        <v>1153</v>
      </c>
      <c r="E10247" s="859">
        <v>30</v>
      </c>
      <c r="F10247" s="859">
        <v>0</v>
      </c>
      <c r="G10247" s="518" t="s">
        <v>122</v>
      </c>
      <c r="H10247" s="518" t="s">
        <v>295</v>
      </c>
      <c r="I10247" s="518">
        <v>566984</v>
      </c>
    </row>
    <row r="10248" spans="1:9" x14ac:dyDescent="0.2">
      <c r="A10248" s="518" t="s">
        <v>233</v>
      </c>
      <c r="B10248" s="518">
        <v>567032</v>
      </c>
      <c r="C10248" s="518" t="s">
        <v>2660</v>
      </c>
      <c r="D10248" s="518" t="s">
        <v>1862</v>
      </c>
      <c r="E10248" s="859">
        <v>24</v>
      </c>
      <c r="F10248" s="859">
        <v>0</v>
      </c>
      <c r="G10248" s="518" t="s">
        <v>122</v>
      </c>
      <c r="H10248" s="518" t="s">
        <v>233</v>
      </c>
      <c r="I10248" s="518">
        <v>567032</v>
      </c>
    </row>
    <row r="10249" spans="1:9" x14ac:dyDescent="0.2">
      <c r="A10249" s="518" t="s">
        <v>313</v>
      </c>
      <c r="B10249" s="518">
        <v>567040</v>
      </c>
      <c r="C10249" s="518" t="s">
        <v>2660</v>
      </c>
      <c r="D10249" s="518" t="s">
        <v>3773</v>
      </c>
      <c r="E10249" s="859">
        <v>33</v>
      </c>
      <c r="F10249" s="859">
        <v>27</v>
      </c>
      <c r="G10249" s="518" t="s">
        <v>122</v>
      </c>
      <c r="H10249" s="518" t="s">
        <v>313</v>
      </c>
      <c r="I10249" s="518">
        <v>567040</v>
      </c>
    </row>
    <row r="10250" spans="1:9" x14ac:dyDescent="0.2">
      <c r="A10250" s="518" t="s">
        <v>222</v>
      </c>
      <c r="B10250" s="518">
        <v>567065</v>
      </c>
      <c r="C10250" s="518" t="s">
        <v>2660</v>
      </c>
      <c r="D10250" s="518" t="s">
        <v>763</v>
      </c>
      <c r="E10250" s="859">
        <v>33</v>
      </c>
      <c r="F10250" s="859">
        <v>33</v>
      </c>
      <c r="G10250" s="518" t="s">
        <v>122</v>
      </c>
      <c r="H10250" s="518" t="s">
        <v>222</v>
      </c>
      <c r="I10250" s="518">
        <v>567065</v>
      </c>
    </row>
    <row r="10251" spans="1:9" x14ac:dyDescent="0.2">
      <c r="A10251" s="518" t="s">
        <v>217</v>
      </c>
      <c r="B10251" s="518">
        <v>567115</v>
      </c>
      <c r="C10251" s="518" t="s">
        <v>2660</v>
      </c>
      <c r="D10251" s="518" t="s">
        <v>2809</v>
      </c>
      <c r="E10251" s="859">
        <v>34</v>
      </c>
      <c r="F10251" s="859">
        <v>34</v>
      </c>
      <c r="G10251" s="518" t="s">
        <v>122</v>
      </c>
      <c r="H10251" s="518" t="s">
        <v>217</v>
      </c>
      <c r="I10251" s="518">
        <v>567115</v>
      </c>
    </row>
    <row r="10252" spans="1:9" x14ac:dyDescent="0.2">
      <c r="A10252" s="518" t="s">
        <v>217</v>
      </c>
      <c r="B10252" s="518">
        <v>567123</v>
      </c>
      <c r="C10252" s="518" t="s">
        <v>2660</v>
      </c>
      <c r="D10252" s="518" t="s">
        <v>1743</v>
      </c>
      <c r="E10252" s="859">
        <v>32</v>
      </c>
      <c r="F10252" s="859">
        <v>30</v>
      </c>
      <c r="G10252" s="518" t="s">
        <v>122</v>
      </c>
      <c r="H10252" s="518" t="s">
        <v>217</v>
      </c>
      <c r="I10252" s="518">
        <v>567123</v>
      </c>
    </row>
    <row r="10253" spans="1:9" x14ac:dyDescent="0.2">
      <c r="A10253" s="518" t="s">
        <v>217</v>
      </c>
      <c r="B10253" s="518">
        <v>567131</v>
      </c>
      <c r="C10253" s="518" t="s">
        <v>2660</v>
      </c>
      <c r="D10253" s="518" t="s">
        <v>1831</v>
      </c>
      <c r="E10253" s="859">
        <v>31</v>
      </c>
      <c r="F10253" s="859">
        <v>31</v>
      </c>
      <c r="G10253" s="518" t="s">
        <v>122</v>
      </c>
      <c r="H10253" s="518" t="s">
        <v>217</v>
      </c>
      <c r="I10253" s="518">
        <v>567131</v>
      </c>
    </row>
    <row r="10254" spans="1:9" x14ac:dyDescent="0.2">
      <c r="A10254" s="518" t="s">
        <v>231</v>
      </c>
      <c r="B10254" s="518">
        <v>567156</v>
      </c>
      <c r="C10254" s="518" t="s">
        <v>2660</v>
      </c>
      <c r="D10254" s="518" t="s">
        <v>2839</v>
      </c>
      <c r="E10254" s="859">
        <v>23</v>
      </c>
      <c r="F10254" s="859">
        <v>23</v>
      </c>
      <c r="G10254" s="518" t="s">
        <v>122</v>
      </c>
      <c r="H10254" s="518" t="s">
        <v>231</v>
      </c>
      <c r="I10254" s="518">
        <v>567156</v>
      </c>
    </row>
    <row r="10255" spans="1:9" x14ac:dyDescent="0.2">
      <c r="A10255" s="518" t="s">
        <v>231</v>
      </c>
      <c r="B10255" s="518">
        <v>567164</v>
      </c>
      <c r="C10255" s="518" t="s">
        <v>2660</v>
      </c>
      <c r="D10255" s="518" t="s">
        <v>5585</v>
      </c>
      <c r="E10255" s="859">
        <v>34</v>
      </c>
      <c r="F10255" s="859">
        <v>34</v>
      </c>
      <c r="G10255" s="518" t="s">
        <v>122</v>
      </c>
      <c r="H10255" s="518" t="s">
        <v>231</v>
      </c>
      <c r="I10255" s="518">
        <v>567164</v>
      </c>
    </row>
    <row r="10256" spans="1:9" x14ac:dyDescent="0.2">
      <c r="A10256" s="518" t="s">
        <v>231</v>
      </c>
      <c r="B10256" s="518">
        <v>567172</v>
      </c>
      <c r="C10256" s="518" t="s">
        <v>2660</v>
      </c>
      <c r="D10256" s="518" t="s">
        <v>1136</v>
      </c>
      <c r="E10256" s="859">
        <v>13</v>
      </c>
      <c r="F10256" s="859">
        <v>8</v>
      </c>
      <c r="G10256" s="518" t="s">
        <v>122</v>
      </c>
      <c r="H10256" s="518" t="s">
        <v>231</v>
      </c>
      <c r="I10256" s="518">
        <v>458034</v>
      </c>
    </row>
    <row r="10257" spans="1:9" x14ac:dyDescent="0.2">
      <c r="A10257" s="518" t="s">
        <v>231</v>
      </c>
      <c r="B10257" s="518">
        <v>567180</v>
      </c>
      <c r="C10257" s="518" t="s">
        <v>2660</v>
      </c>
      <c r="D10257" s="518" t="s">
        <v>5639</v>
      </c>
      <c r="E10257" s="859">
        <v>14</v>
      </c>
      <c r="F10257" s="859">
        <v>6</v>
      </c>
      <c r="G10257" s="518" t="s">
        <v>122</v>
      </c>
      <c r="H10257" s="518" t="s">
        <v>231</v>
      </c>
      <c r="I10257" s="518">
        <v>458034</v>
      </c>
    </row>
    <row r="10258" spans="1:9" x14ac:dyDescent="0.2">
      <c r="A10258" s="518" t="s">
        <v>231</v>
      </c>
      <c r="B10258" s="518">
        <v>567198</v>
      </c>
      <c r="C10258" s="518" t="s">
        <v>2660</v>
      </c>
      <c r="D10258" s="518" t="s">
        <v>5689</v>
      </c>
      <c r="E10258" s="859">
        <v>30</v>
      </c>
      <c r="F10258" s="859">
        <v>27</v>
      </c>
      <c r="G10258" s="518" t="s">
        <v>122</v>
      </c>
      <c r="H10258" s="518" t="s">
        <v>231</v>
      </c>
      <c r="I10258" s="518">
        <v>567198</v>
      </c>
    </row>
    <row r="10259" spans="1:9" x14ac:dyDescent="0.2">
      <c r="A10259" s="518" t="s">
        <v>231</v>
      </c>
      <c r="B10259" s="518">
        <v>567206</v>
      </c>
      <c r="C10259" s="518" t="s">
        <v>2660</v>
      </c>
      <c r="D10259" s="518" t="s">
        <v>1176</v>
      </c>
      <c r="E10259" s="859">
        <v>23</v>
      </c>
      <c r="F10259" s="859">
        <v>22</v>
      </c>
      <c r="G10259" s="518" t="s">
        <v>122</v>
      </c>
      <c r="H10259" s="518" t="s">
        <v>231</v>
      </c>
      <c r="I10259" s="518">
        <v>567206</v>
      </c>
    </row>
    <row r="10260" spans="1:9" x14ac:dyDescent="0.2">
      <c r="A10260" s="518" t="s">
        <v>231</v>
      </c>
      <c r="B10260" s="518">
        <v>567214</v>
      </c>
      <c r="C10260" s="518" t="s">
        <v>2660</v>
      </c>
      <c r="D10260" s="518" t="s">
        <v>912</v>
      </c>
      <c r="E10260" s="859">
        <v>29</v>
      </c>
      <c r="F10260" s="859">
        <v>29</v>
      </c>
      <c r="G10260" s="518" t="s">
        <v>122</v>
      </c>
      <c r="H10260" s="518" t="s">
        <v>231</v>
      </c>
      <c r="I10260" s="518">
        <v>567214</v>
      </c>
    </row>
    <row r="10261" spans="1:9" x14ac:dyDescent="0.2">
      <c r="A10261" s="518" t="s">
        <v>213</v>
      </c>
      <c r="B10261" s="518">
        <v>567222</v>
      </c>
      <c r="C10261" s="518" t="s">
        <v>2660</v>
      </c>
      <c r="D10261" s="518" t="s">
        <v>549</v>
      </c>
      <c r="E10261" s="859">
        <v>31</v>
      </c>
      <c r="F10261" s="859">
        <v>23</v>
      </c>
      <c r="G10261" s="518" t="s">
        <v>122</v>
      </c>
      <c r="H10261" s="518" t="s">
        <v>213</v>
      </c>
      <c r="I10261" s="518">
        <v>567222</v>
      </c>
    </row>
    <row r="10262" spans="1:9" x14ac:dyDescent="0.2">
      <c r="A10262" s="518" t="s">
        <v>213</v>
      </c>
      <c r="B10262" s="518">
        <v>567230</v>
      </c>
      <c r="C10262" s="518" t="s">
        <v>2660</v>
      </c>
      <c r="D10262" s="518" t="s">
        <v>729</v>
      </c>
      <c r="E10262" s="859">
        <v>33</v>
      </c>
      <c r="F10262" s="859">
        <v>25</v>
      </c>
      <c r="G10262" s="518" t="s">
        <v>122</v>
      </c>
      <c r="H10262" s="518" t="s">
        <v>213</v>
      </c>
      <c r="I10262" s="518">
        <v>567230</v>
      </c>
    </row>
    <row r="10263" spans="1:9" x14ac:dyDescent="0.2">
      <c r="A10263" s="518" t="s">
        <v>213</v>
      </c>
      <c r="B10263" s="518">
        <v>567255</v>
      </c>
      <c r="C10263" s="518" t="s">
        <v>2660</v>
      </c>
      <c r="D10263" s="518" t="s">
        <v>1832</v>
      </c>
      <c r="E10263" s="859">
        <v>33</v>
      </c>
      <c r="F10263" s="859">
        <v>24</v>
      </c>
      <c r="G10263" s="518" t="s">
        <v>122</v>
      </c>
      <c r="H10263" s="518" t="s">
        <v>213</v>
      </c>
      <c r="I10263" s="518">
        <v>567255</v>
      </c>
    </row>
    <row r="10264" spans="1:9" x14ac:dyDescent="0.2">
      <c r="A10264" s="518" t="s">
        <v>316</v>
      </c>
      <c r="B10264" s="518">
        <v>567263</v>
      </c>
      <c r="C10264" s="518" t="s">
        <v>2660</v>
      </c>
      <c r="D10264" s="518" t="s">
        <v>735</v>
      </c>
      <c r="E10264" s="859">
        <v>23</v>
      </c>
      <c r="F10264" s="859">
        <v>20</v>
      </c>
      <c r="G10264" s="518" t="s">
        <v>122</v>
      </c>
      <c r="H10264" s="518" t="s">
        <v>316</v>
      </c>
      <c r="I10264" s="518">
        <v>567263</v>
      </c>
    </row>
    <row r="10265" spans="1:9" x14ac:dyDescent="0.2">
      <c r="A10265" s="518" t="s">
        <v>277</v>
      </c>
      <c r="B10265" s="518">
        <v>567289</v>
      </c>
      <c r="C10265" s="518" t="s">
        <v>2660</v>
      </c>
      <c r="D10265" s="518" t="s">
        <v>406</v>
      </c>
      <c r="E10265" s="859">
        <v>24</v>
      </c>
      <c r="F10265" s="859">
        <v>20</v>
      </c>
      <c r="G10265" s="518" t="s">
        <v>122</v>
      </c>
      <c r="H10265" s="518" t="s">
        <v>277</v>
      </c>
      <c r="I10265" s="518">
        <v>567289</v>
      </c>
    </row>
    <row r="10266" spans="1:9" x14ac:dyDescent="0.2">
      <c r="A10266" s="518" t="s">
        <v>145</v>
      </c>
      <c r="B10266" s="518">
        <v>567297</v>
      </c>
      <c r="C10266" s="518" t="s">
        <v>2660</v>
      </c>
      <c r="D10266" s="518" t="s">
        <v>614</v>
      </c>
      <c r="E10266" s="859">
        <v>25</v>
      </c>
      <c r="F10266" s="859">
        <v>0</v>
      </c>
      <c r="G10266" s="518" t="s">
        <v>122</v>
      </c>
      <c r="H10266" s="518" t="s">
        <v>145</v>
      </c>
      <c r="I10266" s="518">
        <v>567297</v>
      </c>
    </row>
    <row r="10267" spans="1:9" x14ac:dyDescent="0.2">
      <c r="A10267" s="518" t="s">
        <v>324</v>
      </c>
      <c r="B10267" s="518">
        <v>567305</v>
      </c>
      <c r="C10267" s="518" t="s">
        <v>2660</v>
      </c>
      <c r="D10267" s="518" t="s">
        <v>1861</v>
      </c>
      <c r="E10267" s="859">
        <v>16</v>
      </c>
      <c r="F10267" s="859">
        <v>14</v>
      </c>
      <c r="G10267" s="518" t="s">
        <v>122</v>
      </c>
      <c r="H10267" s="518" t="s">
        <v>324</v>
      </c>
      <c r="I10267" s="518">
        <v>567305</v>
      </c>
    </row>
    <row r="10268" spans="1:9" x14ac:dyDescent="0.2">
      <c r="A10268" s="518" t="s">
        <v>215</v>
      </c>
      <c r="B10268" s="518">
        <v>567321</v>
      </c>
      <c r="C10268" s="518" t="s">
        <v>2660</v>
      </c>
      <c r="D10268" s="518" t="s">
        <v>5690</v>
      </c>
      <c r="E10268" s="859">
        <v>23</v>
      </c>
      <c r="F10268" s="859">
        <v>23</v>
      </c>
      <c r="G10268" s="518" t="s">
        <v>122</v>
      </c>
      <c r="H10268" s="518" t="s">
        <v>215</v>
      </c>
      <c r="I10268" s="518">
        <v>567321</v>
      </c>
    </row>
    <row r="10269" spans="1:9" x14ac:dyDescent="0.2">
      <c r="A10269" s="518" t="s">
        <v>170</v>
      </c>
      <c r="B10269" s="518">
        <v>567339</v>
      </c>
      <c r="C10269" s="518" t="s">
        <v>2660</v>
      </c>
      <c r="D10269" s="518" t="s">
        <v>1015</v>
      </c>
      <c r="E10269" s="859">
        <v>29</v>
      </c>
      <c r="F10269" s="859">
        <v>26</v>
      </c>
      <c r="G10269" s="518" t="s">
        <v>122</v>
      </c>
      <c r="H10269" s="518" t="s">
        <v>170</v>
      </c>
      <c r="I10269" s="518">
        <v>567339</v>
      </c>
    </row>
    <row r="10270" spans="1:9" x14ac:dyDescent="0.2">
      <c r="A10270" s="518" t="s">
        <v>170</v>
      </c>
      <c r="B10270" s="518">
        <v>567347</v>
      </c>
      <c r="C10270" s="518" t="s">
        <v>2660</v>
      </c>
      <c r="D10270" s="518" t="s">
        <v>862</v>
      </c>
      <c r="E10270" s="859">
        <v>27</v>
      </c>
      <c r="F10270" s="859">
        <v>27</v>
      </c>
      <c r="G10270" s="518" t="s">
        <v>122</v>
      </c>
      <c r="H10270" s="518" t="s">
        <v>170</v>
      </c>
      <c r="I10270" s="518">
        <v>567347</v>
      </c>
    </row>
    <row r="10271" spans="1:9" x14ac:dyDescent="0.2">
      <c r="A10271" s="518" t="s">
        <v>170</v>
      </c>
      <c r="B10271" s="518">
        <v>567354</v>
      </c>
      <c r="C10271" s="518" t="s">
        <v>2660</v>
      </c>
      <c r="D10271" s="518" t="s">
        <v>616</v>
      </c>
      <c r="E10271" s="859">
        <v>31</v>
      </c>
      <c r="F10271" s="859">
        <v>31</v>
      </c>
      <c r="G10271" s="518" t="s">
        <v>122</v>
      </c>
      <c r="H10271" s="518" t="s">
        <v>170</v>
      </c>
      <c r="I10271" s="518">
        <v>567354</v>
      </c>
    </row>
    <row r="10272" spans="1:9" x14ac:dyDescent="0.2">
      <c r="A10272" s="518" t="s">
        <v>170</v>
      </c>
      <c r="B10272" s="518">
        <v>567362</v>
      </c>
      <c r="C10272" s="518" t="s">
        <v>2660</v>
      </c>
      <c r="D10272" s="518" t="s">
        <v>529</v>
      </c>
      <c r="E10272" s="859">
        <v>30</v>
      </c>
      <c r="F10272" s="859">
        <v>30</v>
      </c>
      <c r="G10272" s="518" t="s">
        <v>122</v>
      </c>
      <c r="H10272" s="518" t="s">
        <v>170</v>
      </c>
      <c r="I10272" s="518">
        <v>567362</v>
      </c>
    </row>
    <row r="10273" spans="1:9" x14ac:dyDescent="0.2">
      <c r="A10273" s="518" t="s">
        <v>170</v>
      </c>
      <c r="B10273" s="518">
        <v>567396</v>
      </c>
      <c r="C10273" s="518" t="s">
        <v>2660</v>
      </c>
      <c r="D10273" s="518" t="s">
        <v>1654</v>
      </c>
      <c r="E10273" s="859">
        <v>14</v>
      </c>
      <c r="F10273" s="859">
        <v>14</v>
      </c>
      <c r="G10273" s="518" t="s">
        <v>122</v>
      </c>
      <c r="H10273" s="518" t="s">
        <v>170</v>
      </c>
      <c r="I10273" s="518">
        <v>457630</v>
      </c>
    </row>
    <row r="10274" spans="1:9" x14ac:dyDescent="0.2">
      <c r="A10274" s="518" t="s">
        <v>170</v>
      </c>
      <c r="B10274" s="518">
        <v>567404</v>
      </c>
      <c r="C10274" s="518" t="s">
        <v>2660</v>
      </c>
      <c r="D10274" s="518" t="s">
        <v>5789</v>
      </c>
      <c r="E10274" s="859">
        <v>35</v>
      </c>
      <c r="F10274" s="859">
        <v>30</v>
      </c>
      <c r="G10274" s="518" t="s">
        <v>122</v>
      </c>
      <c r="H10274" s="518" t="s">
        <v>170</v>
      </c>
      <c r="I10274" s="518">
        <v>567404</v>
      </c>
    </row>
    <row r="10275" spans="1:9" x14ac:dyDescent="0.2">
      <c r="A10275" s="518" t="s">
        <v>170</v>
      </c>
      <c r="B10275" s="518">
        <v>567412</v>
      </c>
      <c r="C10275" s="518" t="s">
        <v>2660</v>
      </c>
      <c r="D10275" s="518" t="s">
        <v>1391</v>
      </c>
      <c r="E10275" s="859">
        <v>35</v>
      </c>
      <c r="F10275" s="859">
        <v>35</v>
      </c>
      <c r="G10275" s="518" t="s">
        <v>122</v>
      </c>
      <c r="H10275" s="518" t="s">
        <v>170</v>
      </c>
      <c r="I10275" s="518">
        <v>567412</v>
      </c>
    </row>
    <row r="10276" spans="1:9" x14ac:dyDescent="0.2">
      <c r="A10276" s="518" t="s">
        <v>170</v>
      </c>
      <c r="B10276" s="518">
        <v>567438</v>
      </c>
      <c r="C10276" s="518" t="s">
        <v>2660</v>
      </c>
      <c r="D10276" s="518" t="s">
        <v>5790</v>
      </c>
      <c r="E10276" s="859">
        <v>22</v>
      </c>
      <c r="F10276" s="859">
        <v>22</v>
      </c>
      <c r="G10276" s="518" t="s">
        <v>122</v>
      </c>
      <c r="H10276" s="518" t="s">
        <v>170</v>
      </c>
      <c r="I10276" s="518">
        <v>567438</v>
      </c>
    </row>
    <row r="10277" spans="1:9" x14ac:dyDescent="0.2">
      <c r="A10277" s="518" t="s">
        <v>170</v>
      </c>
      <c r="B10277" s="518">
        <v>567446</v>
      </c>
      <c r="C10277" s="518" t="s">
        <v>2660</v>
      </c>
      <c r="D10277" s="518" t="s">
        <v>1163</v>
      </c>
      <c r="E10277" s="859">
        <v>35</v>
      </c>
      <c r="F10277" s="859">
        <v>35</v>
      </c>
      <c r="G10277" s="518" t="s">
        <v>122</v>
      </c>
      <c r="H10277" s="518" t="s">
        <v>170</v>
      </c>
      <c r="I10277" s="518">
        <v>567446</v>
      </c>
    </row>
    <row r="10278" spans="1:9" x14ac:dyDescent="0.2">
      <c r="A10278" s="518" t="s">
        <v>170</v>
      </c>
      <c r="B10278" s="518">
        <v>567461</v>
      </c>
      <c r="C10278" s="518" t="s">
        <v>2660</v>
      </c>
      <c r="D10278" s="518" t="s">
        <v>1112</v>
      </c>
      <c r="E10278" s="859">
        <v>35</v>
      </c>
      <c r="F10278" s="859">
        <v>35</v>
      </c>
      <c r="G10278" s="518" t="s">
        <v>122</v>
      </c>
      <c r="H10278" s="518" t="s">
        <v>170</v>
      </c>
      <c r="I10278" s="518">
        <v>567461</v>
      </c>
    </row>
    <row r="10279" spans="1:9" x14ac:dyDescent="0.2">
      <c r="A10279" s="518" t="s">
        <v>170</v>
      </c>
      <c r="B10279" s="518">
        <v>567479</v>
      </c>
      <c r="C10279" s="518" t="s">
        <v>2660</v>
      </c>
      <c r="D10279" s="518" t="s">
        <v>5791</v>
      </c>
      <c r="E10279" s="859">
        <v>26</v>
      </c>
      <c r="F10279" s="859">
        <v>26</v>
      </c>
      <c r="G10279" s="518" t="s">
        <v>122</v>
      </c>
      <c r="H10279" s="518" t="s">
        <v>170</v>
      </c>
      <c r="I10279" s="518">
        <v>567479</v>
      </c>
    </row>
    <row r="10280" spans="1:9" x14ac:dyDescent="0.2">
      <c r="A10280" s="518" t="s">
        <v>288</v>
      </c>
      <c r="B10280" s="518">
        <v>567495</v>
      </c>
      <c r="C10280" s="518" t="s">
        <v>2660</v>
      </c>
      <c r="D10280" s="518" t="s">
        <v>2579</v>
      </c>
      <c r="E10280" s="859">
        <v>33</v>
      </c>
      <c r="F10280" s="859">
        <v>33</v>
      </c>
      <c r="G10280" s="518" t="s">
        <v>122</v>
      </c>
      <c r="H10280" s="518" t="s">
        <v>288</v>
      </c>
      <c r="I10280" s="518">
        <v>567495</v>
      </c>
    </row>
    <row r="10281" spans="1:9" x14ac:dyDescent="0.2">
      <c r="A10281" s="518" t="s">
        <v>288</v>
      </c>
      <c r="B10281" s="518">
        <v>567503</v>
      </c>
      <c r="C10281" s="518" t="s">
        <v>2660</v>
      </c>
      <c r="D10281" s="518" t="s">
        <v>1615</v>
      </c>
      <c r="E10281" s="859">
        <v>18</v>
      </c>
      <c r="F10281" s="859">
        <v>18</v>
      </c>
      <c r="G10281" s="518" t="s">
        <v>122</v>
      </c>
      <c r="H10281" s="518" t="s">
        <v>288</v>
      </c>
      <c r="I10281" s="518">
        <v>567503</v>
      </c>
    </row>
    <row r="10282" spans="1:9" x14ac:dyDescent="0.2">
      <c r="A10282" s="518" t="s">
        <v>337</v>
      </c>
      <c r="B10282" s="518">
        <v>567529</v>
      </c>
      <c r="C10282" s="518" t="s">
        <v>2660</v>
      </c>
      <c r="D10282" s="518" t="s">
        <v>1967</v>
      </c>
      <c r="E10282" s="859">
        <v>21</v>
      </c>
      <c r="F10282" s="859">
        <v>21</v>
      </c>
      <c r="G10282" s="518" t="s">
        <v>122</v>
      </c>
      <c r="H10282" s="518" t="s">
        <v>337</v>
      </c>
      <c r="I10282" s="518">
        <v>567529</v>
      </c>
    </row>
    <row r="10283" spans="1:9" x14ac:dyDescent="0.2">
      <c r="A10283" s="518" t="s">
        <v>201</v>
      </c>
      <c r="B10283" s="518">
        <v>567552</v>
      </c>
      <c r="C10283" s="518" t="s">
        <v>2660</v>
      </c>
      <c r="D10283" s="518" t="s">
        <v>6997</v>
      </c>
      <c r="E10283" s="859">
        <v>15</v>
      </c>
      <c r="F10283" s="859">
        <v>15</v>
      </c>
      <c r="G10283" s="518" t="s">
        <v>122</v>
      </c>
      <c r="H10283" s="518" t="s">
        <v>201</v>
      </c>
      <c r="I10283" s="518">
        <v>567552</v>
      </c>
    </row>
    <row r="10284" spans="1:9" x14ac:dyDescent="0.2">
      <c r="A10284" s="518" t="s">
        <v>201</v>
      </c>
      <c r="B10284" s="518">
        <v>567560</v>
      </c>
      <c r="C10284" s="518" t="s">
        <v>2660</v>
      </c>
      <c r="D10284" s="518" t="s">
        <v>1974</v>
      </c>
      <c r="E10284" s="859">
        <v>19</v>
      </c>
      <c r="F10284" s="859">
        <v>19</v>
      </c>
      <c r="G10284" s="518" t="s">
        <v>122</v>
      </c>
      <c r="H10284" s="518" t="s">
        <v>201</v>
      </c>
      <c r="I10284" s="518">
        <v>567560</v>
      </c>
    </row>
    <row r="10285" spans="1:9" x14ac:dyDescent="0.2">
      <c r="A10285" s="518" t="s">
        <v>293</v>
      </c>
      <c r="B10285" s="518">
        <v>567578</v>
      </c>
      <c r="C10285" s="518" t="s">
        <v>2660</v>
      </c>
      <c r="D10285" s="518" t="s">
        <v>397</v>
      </c>
      <c r="E10285" s="859">
        <v>14</v>
      </c>
      <c r="F10285" s="859">
        <v>10</v>
      </c>
      <c r="G10285" s="518" t="s">
        <v>122</v>
      </c>
      <c r="H10285" s="518" t="s">
        <v>293</v>
      </c>
      <c r="I10285" s="518">
        <v>567586</v>
      </c>
    </row>
    <row r="10286" spans="1:9" x14ac:dyDescent="0.2">
      <c r="A10286" s="518" t="s">
        <v>293</v>
      </c>
      <c r="B10286" s="518">
        <v>567586</v>
      </c>
      <c r="C10286" s="518" t="s">
        <v>2660</v>
      </c>
      <c r="D10286" s="518" t="s">
        <v>808</v>
      </c>
      <c r="E10286" s="859">
        <v>16</v>
      </c>
      <c r="F10286" s="859">
        <v>12</v>
      </c>
      <c r="G10286" s="518" t="s">
        <v>122</v>
      </c>
      <c r="H10286" s="518" t="s">
        <v>293</v>
      </c>
      <c r="I10286" s="518">
        <v>567586</v>
      </c>
    </row>
    <row r="10287" spans="1:9" x14ac:dyDescent="0.2">
      <c r="A10287" s="518" t="s">
        <v>250</v>
      </c>
      <c r="B10287" s="518">
        <v>567602</v>
      </c>
      <c r="C10287" s="518" t="s">
        <v>2660</v>
      </c>
      <c r="D10287" s="518" t="s">
        <v>709</v>
      </c>
      <c r="E10287" s="859">
        <v>18</v>
      </c>
      <c r="F10287" s="859">
        <v>18</v>
      </c>
      <c r="G10287" s="518" t="s">
        <v>122</v>
      </c>
      <c r="H10287" s="518" t="s">
        <v>250</v>
      </c>
      <c r="I10287" s="518">
        <v>567602</v>
      </c>
    </row>
    <row r="10288" spans="1:9" x14ac:dyDescent="0.2">
      <c r="A10288" s="518" t="s">
        <v>168</v>
      </c>
      <c r="B10288" s="518">
        <v>567610</v>
      </c>
      <c r="C10288" s="518" t="s">
        <v>2660</v>
      </c>
      <c r="D10288" s="518" t="s">
        <v>427</v>
      </c>
      <c r="E10288" s="859">
        <v>23</v>
      </c>
      <c r="F10288" s="859">
        <v>21</v>
      </c>
      <c r="G10288" s="518" t="s">
        <v>122</v>
      </c>
      <c r="H10288" s="518" t="s">
        <v>168</v>
      </c>
      <c r="I10288" s="518">
        <v>567610</v>
      </c>
    </row>
    <row r="10289" spans="1:9" x14ac:dyDescent="0.2">
      <c r="A10289" s="518" t="s">
        <v>270</v>
      </c>
      <c r="B10289" s="518">
        <v>567628</v>
      </c>
      <c r="C10289" s="518" t="s">
        <v>2660</v>
      </c>
      <c r="D10289" s="518" t="s">
        <v>492</v>
      </c>
      <c r="E10289" s="859">
        <v>24</v>
      </c>
      <c r="F10289" s="859">
        <v>24</v>
      </c>
      <c r="G10289" s="518" t="s">
        <v>122</v>
      </c>
      <c r="H10289" s="518" t="s">
        <v>270</v>
      </c>
      <c r="I10289" s="518">
        <v>567628</v>
      </c>
    </row>
    <row r="10290" spans="1:9" x14ac:dyDescent="0.2">
      <c r="A10290" s="518" t="s">
        <v>270</v>
      </c>
      <c r="B10290" s="518">
        <v>567636</v>
      </c>
      <c r="C10290" s="518" t="s">
        <v>2660</v>
      </c>
      <c r="D10290" s="518" t="s">
        <v>615</v>
      </c>
      <c r="E10290" s="859">
        <v>28</v>
      </c>
      <c r="F10290" s="859">
        <v>28</v>
      </c>
      <c r="G10290" s="518" t="s">
        <v>122</v>
      </c>
      <c r="H10290" s="518" t="s">
        <v>270</v>
      </c>
      <c r="I10290" s="518">
        <v>567636</v>
      </c>
    </row>
    <row r="10291" spans="1:9" x14ac:dyDescent="0.2">
      <c r="A10291" s="518" t="s">
        <v>270</v>
      </c>
      <c r="B10291" s="518">
        <v>567669</v>
      </c>
      <c r="C10291" s="518" t="s">
        <v>2660</v>
      </c>
      <c r="D10291" s="518" t="s">
        <v>1026</v>
      </c>
      <c r="E10291" s="859">
        <v>32</v>
      </c>
      <c r="F10291" s="859">
        <v>32</v>
      </c>
      <c r="G10291" s="518" t="s">
        <v>122</v>
      </c>
      <c r="H10291" s="518" t="s">
        <v>270</v>
      </c>
      <c r="I10291" s="518">
        <v>567669</v>
      </c>
    </row>
    <row r="10292" spans="1:9" x14ac:dyDescent="0.2">
      <c r="A10292" s="518" t="s">
        <v>388</v>
      </c>
      <c r="B10292" s="518">
        <v>567693</v>
      </c>
      <c r="C10292" s="518" t="s">
        <v>2660</v>
      </c>
      <c r="D10292" s="518" t="s">
        <v>932</v>
      </c>
      <c r="E10292" s="859">
        <v>30</v>
      </c>
      <c r="F10292" s="859">
        <v>30</v>
      </c>
      <c r="G10292" s="518" t="s">
        <v>122</v>
      </c>
      <c r="H10292" s="518" t="s">
        <v>388</v>
      </c>
      <c r="I10292" s="518">
        <v>567693</v>
      </c>
    </row>
    <row r="10293" spans="1:9" x14ac:dyDescent="0.2">
      <c r="A10293" s="518" t="s">
        <v>357</v>
      </c>
      <c r="B10293" s="518">
        <v>567750</v>
      </c>
      <c r="C10293" s="518" t="s">
        <v>2660</v>
      </c>
      <c r="D10293" s="518" t="s">
        <v>5982</v>
      </c>
      <c r="E10293" s="859">
        <v>29</v>
      </c>
      <c r="F10293" s="859">
        <v>22</v>
      </c>
      <c r="G10293" s="518" t="s">
        <v>122</v>
      </c>
      <c r="H10293" s="518" t="s">
        <v>357</v>
      </c>
      <c r="I10293" s="518">
        <v>567750</v>
      </c>
    </row>
    <row r="10294" spans="1:9" x14ac:dyDescent="0.2">
      <c r="A10294" s="518" t="s">
        <v>8494</v>
      </c>
      <c r="B10294" s="518">
        <v>567768</v>
      </c>
      <c r="C10294" s="518" t="s">
        <v>2660</v>
      </c>
      <c r="D10294" s="518" t="s">
        <v>735</v>
      </c>
      <c r="E10294" s="859">
        <v>35</v>
      </c>
      <c r="F10294" s="859">
        <v>33</v>
      </c>
      <c r="G10294" s="518" t="s">
        <v>122</v>
      </c>
      <c r="H10294" s="518" t="s">
        <v>8494</v>
      </c>
      <c r="I10294" s="518">
        <v>567768</v>
      </c>
    </row>
    <row r="10295" spans="1:9" x14ac:dyDescent="0.2">
      <c r="A10295" s="518" t="s">
        <v>357</v>
      </c>
      <c r="B10295" s="518">
        <v>567776</v>
      </c>
      <c r="C10295" s="518" t="s">
        <v>2660</v>
      </c>
      <c r="D10295" s="518" t="s">
        <v>1176</v>
      </c>
      <c r="E10295" s="859">
        <v>30</v>
      </c>
      <c r="F10295" s="859">
        <v>30</v>
      </c>
      <c r="G10295" s="518" t="s">
        <v>122</v>
      </c>
      <c r="H10295" s="518" t="s">
        <v>357</v>
      </c>
      <c r="I10295" s="518">
        <v>567776</v>
      </c>
    </row>
    <row r="10296" spans="1:9" x14ac:dyDescent="0.2">
      <c r="A10296" s="518" t="s">
        <v>8494</v>
      </c>
      <c r="B10296" s="518">
        <v>567784</v>
      </c>
      <c r="C10296" s="518" t="s">
        <v>2660</v>
      </c>
      <c r="D10296" s="518" t="s">
        <v>862</v>
      </c>
      <c r="E10296" s="859">
        <v>20</v>
      </c>
      <c r="F10296" s="859">
        <v>20</v>
      </c>
      <c r="G10296" s="518" t="s">
        <v>122</v>
      </c>
      <c r="H10296" s="518" t="s">
        <v>8494</v>
      </c>
      <c r="I10296" s="518">
        <v>567784</v>
      </c>
    </row>
    <row r="10297" spans="1:9" x14ac:dyDescent="0.2">
      <c r="A10297" s="518" t="s">
        <v>369</v>
      </c>
      <c r="B10297" s="518">
        <v>567800</v>
      </c>
      <c r="C10297" s="518" t="s">
        <v>2660</v>
      </c>
      <c r="D10297" s="518" t="s">
        <v>2836</v>
      </c>
      <c r="E10297" s="859">
        <v>32</v>
      </c>
      <c r="F10297" s="859">
        <v>31</v>
      </c>
      <c r="G10297" s="518" t="s">
        <v>122</v>
      </c>
      <c r="H10297" s="518" t="s">
        <v>369</v>
      </c>
      <c r="I10297" s="518">
        <v>567800</v>
      </c>
    </row>
    <row r="10298" spans="1:9" x14ac:dyDescent="0.2">
      <c r="A10298" s="518" t="s">
        <v>369</v>
      </c>
      <c r="B10298" s="518">
        <v>567834</v>
      </c>
      <c r="C10298" s="518" t="s">
        <v>2660</v>
      </c>
      <c r="D10298" s="518" t="s">
        <v>1540</v>
      </c>
      <c r="E10298" s="859">
        <v>35</v>
      </c>
      <c r="F10298" s="859">
        <v>30</v>
      </c>
      <c r="G10298" s="518" t="s">
        <v>122</v>
      </c>
      <c r="H10298" s="518" t="s">
        <v>369</v>
      </c>
      <c r="I10298" s="518">
        <v>567834</v>
      </c>
    </row>
    <row r="10299" spans="1:9" x14ac:dyDescent="0.2">
      <c r="A10299" s="518" t="s">
        <v>369</v>
      </c>
      <c r="B10299" s="518">
        <v>567842</v>
      </c>
      <c r="C10299" s="518" t="s">
        <v>2660</v>
      </c>
      <c r="D10299" s="518" t="s">
        <v>470</v>
      </c>
      <c r="E10299" s="859">
        <v>35</v>
      </c>
      <c r="F10299" s="859">
        <v>31</v>
      </c>
      <c r="G10299" s="518" t="s">
        <v>122</v>
      </c>
      <c r="H10299" s="518" t="s">
        <v>369</v>
      </c>
      <c r="I10299" s="518">
        <v>567842</v>
      </c>
    </row>
    <row r="10300" spans="1:9" x14ac:dyDescent="0.2">
      <c r="A10300" s="518" t="s">
        <v>369</v>
      </c>
      <c r="B10300" s="518">
        <v>567859</v>
      </c>
      <c r="C10300" s="518" t="s">
        <v>2660</v>
      </c>
      <c r="D10300" s="518" t="s">
        <v>1098</v>
      </c>
      <c r="E10300" s="859">
        <v>34</v>
      </c>
      <c r="F10300" s="859">
        <v>26</v>
      </c>
      <c r="G10300" s="518" t="s">
        <v>122</v>
      </c>
      <c r="H10300" s="518" t="s">
        <v>369</v>
      </c>
      <c r="I10300" s="518">
        <v>567859</v>
      </c>
    </row>
    <row r="10301" spans="1:9" x14ac:dyDescent="0.2">
      <c r="A10301" s="518" t="s">
        <v>369</v>
      </c>
      <c r="B10301" s="518">
        <v>567867</v>
      </c>
      <c r="C10301" s="518" t="s">
        <v>2660</v>
      </c>
      <c r="D10301" s="518" t="s">
        <v>5493</v>
      </c>
      <c r="E10301" s="859">
        <v>35</v>
      </c>
      <c r="F10301" s="859">
        <v>29</v>
      </c>
      <c r="G10301" s="518" t="s">
        <v>122</v>
      </c>
      <c r="H10301" s="518" t="s">
        <v>369</v>
      </c>
      <c r="I10301" s="518">
        <v>567867</v>
      </c>
    </row>
    <row r="10302" spans="1:9" x14ac:dyDescent="0.2">
      <c r="A10302" s="518" t="s">
        <v>369</v>
      </c>
      <c r="B10302" s="518">
        <v>567909</v>
      </c>
      <c r="C10302" s="518" t="s">
        <v>2660</v>
      </c>
      <c r="D10302" s="518" t="s">
        <v>831</v>
      </c>
      <c r="E10302" s="859">
        <v>33</v>
      </c>
      <c r="F10302" s="859">
        <v>33</v>
      </c>
      <c r="G10302" s="518" t="s">
        <v>122</v>
      </c>
      <c r="H10302" s="518" t="s">
        <v>369</v>
      </c>
      <c r="I10302" s="518">
        <v>567909</v>
      </c>
    </row>
    <row r="10303" spans="1:9" x14ac:dyDescent="0.2">
      <c r="A10303" s="518" t="s">
        <v>369</v>
      </c>
      <c r="B10303" s="518">
        <v>567917</v>
      </c>
      <c r="C10303" s="518" t="s">
        <v>2660</v>
      </c>
      <c r="D10303" s="518" t="s">
        <v>1442</v>
      </c>
      <c r="E10303" s="859">
        <v>34</v>
      </c>
      <c r="F10303" s="859">
        <v>16</v>
      </c>
      <c r="G10303" s="518" t="s">
        <v>122</v>
      </c>
      <c r="H10303" s="518" t="s">
        <v>369</v>
      </c>
      <c r="I10303" s="518">
        <v>567917</v>
      </c>
    </row>
    <row r="10304" spans="1:9" x14ac:dyDescent="0.2">
      <c r="A10304" s="518" t="s">
        <v>369</v>
      </c>
      <c r="B10304" s="518">
        <v>567925</v>
      </c>
      <c r="C10304" s="518" t="s">
        <v>2660</v>
      </c>
      <c r="D10304" s="518" t="s">
        <v>1832</v>
      </c>
      <c r="E10304" s="859">
        <v>34</v>
      </c>
      <c r="F10304" s="859">
        <v>32</v>
      </c>
      <c r="G10304" s="518" t="s">
        <v>122</v>
      </c>
      <c r="H10304" s="518" t="s">
        <v>369</v>
      </c>
      <c r="I10304" s="518">
        <v>567925</v>
      </c>
    </row>
    <row r="10305" spans="1:9" x14ac:dyDescent="0.2">
      <c r="A10305" s="518" t="s">
        <v>369</v>
      </c>
      <c r="B10305" s="518">
        <v>567933</v>
      </c>
      <c r="C10305" s="518" t="s">
        <v>2660</v>
      </c>
      <c r="D10305" s="518" t="s">
        <v>891</v>
      </c>
      <c r="E10305" s="859">
        <v>34</v>
      </c>
      <c r="F10305" s="859">
        <v>30</v>
      </c>
      <c r="G10305" s="518" t="s">
        <v>122</v>
      </c>
      <c r="H10305" s="518" t="s">
        <v>369</v>
      </c>
      <c r="I10305" s="518">
        <v>567933</v>
      </c>
    </row>
    <row r="10306" spans="1:9" x14ac:dyDescent="0.2">
      <c r="A10306" s="518" t="s">
        <v>369</v>
      </c>
      <c r="B10306" s="518">
        <v>567941</v>
      </c>
      <c r="C10306" s="518" t="s">
        <v>2660</v>
      </c>
      <c r="D10306" s="518" t="s">
        <v>746</v>
      </c>
      <c r="E10306" s="859">
        <v>35</v>
      </c>
      <c r="F10306" s="859">
        <v>30</v>
      </c>
      <c r="G10306" s="518" t="s">
        <v>122</v>
      </c>
      <c r="H10306" s="518" t="s">
        <v>369</v>
      </c>
      <c r="I10306" s="518">
        <v>567941</v>
      </c>
    </row>
    <row r="10307" spans="1:9" x14ac:dyDescent="0.2">
      <c r="A10307" s="518" t="s">
        <v>386</v>
      </c>
      <c r="B10307" s="518">
        <v>567966</v>
      </c>
      <c r="C10307" s="518" t="s">
        <v>2660</v>
      </c>
      <c r="D10307" s="518" t="s">
        <v>1461</v>
      </c>
      <c r="E10307" s="859">
        <v>33</v>
      </c>
      <c r="F10307" s="859">
        <v>33</v>
      </c>
      <c r="G10307" s="518" t="s">
        <v>122</v>
      </c>
      <c r="H10307" s="518" t="s">
        <v>386</v>
      </c>
      <c r="I10307" s="518">
        <v>567966</v>
      </c>
    </row>
    <row r="10308" spans="1:9" x14ac:dyDescent="0.2">
      <c r="A10308" s="518" t="s">
        <v>201</v>
      </c>
      <c r="B10308" s="518">
        <v>567974</v>
      </c>
      <c r="C10308" s="518" t="s">
        <v>2660</v>
      </c>
      <c r="D10308" s="518" t="s">
        <v>5268</v>
      </c>
      <c r="E10308" s="859">
        <v>27</v>
      </c>
      <c r="F10308" s="859">
        <v>18</v>
      </c>
      <c r="G10308" s="518" t="s">
        <v>122</v>
      </c>
      <c r="H10308" s="518" t="s">
        <v>201</v>
      </c>
      <c r="I10308" s="518">
        <v>567974</v>
      </c>
    </row>
    <row r="10309" spans="1:9" x14ac:dyDescent="0.2">
      <c r="A10309" s="518" t="s">
        <v>295</v>
      </c>
      <c r="B10309" s="518">
        <v>567982</v>
      </c>
      <c r="C10309" s="518" t="s">
        <v>2660</v>
      </c>
      <c r="D10309" s="518" t="s">
        <v>2309</v>
      </c>
      <c r="E10309" s="859">
        <v>26</v>
      </c>
      <c r="F10309" s="859">
        <v>0</v>
      </c>
      <c r="G10309" s="518" t="s">
        <v>122</v>
      </c>
      <c r="H10309" s="518" t="s">
        <v>295</v>
      </c>
      <c r="I10309" s="518">
        <v>567982</v>
      </c>
    </row>
    <row r="10310" spans="1:9" x14ac:dyDescent="0.2">
      <c r="A10310" s="518" t="s">
        <v>363</v>
      </c>
      <c r="B10310" s="518">
        <v>567990</v>
      </c>
      <c r="C10310" s="518" t="s">
        <v>2660</v>
      </c>
      <c r="D10310" s="518" t="s">
        <v>5269</v>
      </c>
      <c r="E10310" s="859">
        <v>23</v>
      </c>
      <c r="F10310" s="859">
        <v>19</v>
      </c>
      <c r="G10310" s="518" t="s">
        <v>122</v>
      </c>
      <c r="H10310" s="518" t="s">
        <v>363</v>
      </c>
      <c r="I10310" s="518">
        <v>567990</v>
      </c>
    </row>
    <row r="10311" spans="1:9" x14ac:dyDescent="0.2">
      <c r="A10311" s="518" t="s">
        <v>386</v>
      </c>
      <c r="B10311" s="518">
        <v>568030</v>
      </c>
      <c r="C10311" s="518" t="s">
        <v>2660</v>
      </c>
      <c r="D10311" s="518" t="s">
        <v>886</v>
      </c>
      <c r="E10311" s="859">
        <v>35</v>
      </c>
      <c r="F10311" s="859">
        <v>35</v>
      </c>
      <c r="G10311" s="518" t="s">
        <v>122</v>
      </c>
      <c r="H10311" s="518" t="s">
        <v>386</v>
      </c>
      <c r="I10311" s="518">
        <v>568030</v>
      </c>
    </row>
    <row r="10312" spans="1:9" x14ac:dyDescent="0.2">
      <c r="A10312" s="518" t="s">
        <v>245</v>
      </c>
      <c r="B10312" s="518">
        <v>568048</v>
      </c>
      <c r="C10312" s="518" t="s">
        <v>2660</v>
      </c>
      <c r="D10312" s="518" t="s">
        <v>822</v>
      </c>
      <c r="E10312" s="859">
        <v>23</v>
      </c>
      <c r="F10312" s="859">
        <v>23</v>
      </c>
      <c r="G10312" s="518" t="s">
        <v>122</v>
      </c>
      <c r="H10312" s="518" t="s">
        <v>245</v>
      </c>
      <c r="I10312" s="518">
        <v>568048</v>
      </c>
    </row>
    <row r="10313" spans="1:9" x14ac:dyDescent="0.2">
      <c r="A10313" s="518" t="s">
        <v>245</v>
      </c>
      <c r="B10313" s="518">
        <v>568055</v>
      </c>
      <c r="C10313" s="518" t="s">
        <v>2660</v>
      </c>
      <c r="D10313" s="518" t="s">
        <v>1248</v>
      </c>
      <c r="E10313" s="859">
        <v>26</v>
      </c>
      <c r="F10313" s="859">
        <v>26</v>
      </c>
      <c r="G10313" s="518" t="s">
        <v>122</v>
      </c>
      <c r="H10313" s="518" t="s">
        <v>245</v>
      </c>
      <c r="I10313" s="518">
        <v>568055</v>
      </c>
    </row>
    <row r="10314" spans="1:9" x14ac:dyDescent="0.2">
      <c r="A10314" s="518" t="s">
        <v>245</v>
      </c>
      <c r="B10314" s="518">
        <v>568063</v>
      </c>
      <c r="C10314" s="518" t="s">
        <v>2660</v>
      </c>
      <c r="D10314" s="518" t="s">
        <v>1139</v>
      </c>
      <c r="E10314" s="859">
        <v>29</v>
      </c>
      <c r="F10314" s="859">
        <v>29</v>
      </c>
      <c r="G10314" s="518" t="s">
        <v>122</v>
      </c>
      <c r="H10314" s="518" t="s">
        <v>245</v>
      </c>
      <c r="I10314" s="518">
        <v>568063</v>
      </c>
    </row>
    <row r="10315" spans="1:9" x14ac:dyDescent="0.2">
      <c r="A10315" s="518" t="s">
        <v>183</v>
      </c>
      <c r="B10315" s="518">
        <v>568071</v>
      </c>
      <c r="C10315" s="518" t="s">
        <v>2660</v>
      </c>
      <c r="D10315" s="518" t="s">
        <v>5331</v>
      </c>
      <c r="E10315" s="859">
        <v>30</v>
      </c>
      <c r="F10315" s="859">
        <v>30</v>
      </c>
      <c r="G10315" s="518" t="s">
        <v>122</v>
      </c>
      <c r="H10315" s="518" t="s">
        <v>183</v>
      </c>
      <c r="I10315" s="518">
        <v>568071</v>
      </c>
    </row>
    <row r="10316" spans="1:9" x14ac:dyDescent="0.2">
      <c r="A10316" s="518" t="s">
        <v>279</v>
      </c>
      <c r="B10316" s="518">
        <v>568089</v>
      </c>
      <c r="C10316" s="518" t="s">
        <v>2660</v>
      </c>
      <c r="D10316" s="518" t="s">
        <v>856</v>
      </c>
      <c r="E10316" s="859">
        <v>34</v>
      </c>
      <c r="F10316" s="859">
        <v>34</v>
      </c>
      <c r="G10316" s="518" t="s">
        <v>122</v>
      </c>
      <c r="H10316" s="518" t="s">
        <v>279</v>
      </c>
      <c r="I10316" s="518">
        <v>568089</v>
      </c>
    </row>
    <row r="10317" spans="1:9" x14ac:dyDescent="0.2">
      <c r="A10317" s="518" t="s">
        <v>279</v>
      </c>
      <c r="B10317" s="518">
        <v>568097</v>
      </c>
      <c r="C10317" s="518" t="s">
        <v>2660</v>
      </c>
      <c r="D10317" s="518" t="s">
        <v>1404</v>
      </c>
      <c r="E10317" s="859">
        <v>35</v>
      </c>
      <c r="F10317" s="859">
        <v>35</v>
      </c>
      <c r="G10317" s="518" t="s">
        <v>122</v>
      </c>
      <c r="H10317" s="518" t="s">
        <v>279</v>
      </c>
      <c r="I10317" s="518">
        <v>568097</v>
      </c>
    </row>
    <row r="10318" spans="1:9" x14ac:dyDescent="0.2">
      <c r="A10318" s="518" t="s">
        <v>279</v>
      </c>
      <c r="B10318" s="518">
        <v>568105</v>
      </c>
      <c r="C10318" s="518" t="s">
        <v>2660</v>
      </c>
      <c r="D10318" s="518" t="s">
        <v>5378</v>
      </c>
      <c r="E10318" s="859">
        <v>17</v>
      </c>
      <c r="F10318" s="859">
        <v>17</v>
      </c>
      <c r="G10318" s="518" t="s">
        <v>122</v>
      </c>
      <c r="H10318" s="518" t="s">
        <v>279</v>
      </c>
      <c r="I10318" s="518">
        <v>568105</v>
      </c>
    </row>
    <row r="10319" spans="1:9" x14ac:dyDescent="0.2">
      <c r="A10319" s="518" t="s">
        <v>279</v>
      </c>
      <c r="B10319" s="518">
        <v>568121</v>
      </c>
      <c r="C10319" s="518" t="s">
        <v>2660</v>
      </c>
      <c r="D10319" s="518" t="s">
        <v>769</v>
      </c>
      <c r="E10319" s="859">
        <v>34</v>
      </c>
      <c r="F10319" s="859">
        <v>34</v>
      </c>
      <c r="G10319" s="518" t="s">
        <v>122</v>
      </c>
      <c r="H10319" s="518" t="s">
        <v>279</v>
      </c>
      <c r="I10319" s="518">
        <v>568121</v>
      </c>
    </row>
    <row r="10320" spans="1:9" x14ac:dyDescent="0.2">
      <c r="A10320" s="518" t="s">
        <v>394</v>
      </c>
      <c r="B10320" s="518">
        <v>568147</v>
      </c>
      <c r="C10320" s="518" t="s">
        <v>2660</v>
      </c>
      <c r="D10320" s="518" t="s">
        <v>6171</v>
      </c>
      <c r="E10320" s="859">
        <v>31</v>
      </c>
      <c r="F10320" s="859">
        <v>31</v>
      </c>
      <c r="G10320" s="518" t="s">
        <v>122</v>
      </c>
      <c r="H10320" s="518" t="s">
        <v>394</v>
      </c>
      <c r="I10320" s="518">
        <v>568147</v>
      </c>
    </row>
    <row r="10321" spans="1:9" x14ac:dyDescent="0.2">
      <c r="A10321" s="518" t="s">
        <v>394</v>
      </c>
      <c r="B10321" s="518">
        <v>568154</v>
      </c>
      <c r="C10321" s="518" t="s">
        <v>2660</v>
      </c>
      <c r="D10321" s="518" t="s">
        <v>6172</v>
      </c>
      <c r="E10321" s="859">
        <v>28</v>
      </c>
      <c r="F10321" s="859">
        <v>28</v>
      </c>
      <c r="G10321" s="518" t="s">
        <v>122</v>
      </c>
      <c r="H10321" s="518" t="s">
        <v>394</v>
      </c>
      <c r="I10321" s="518">
        <v>568154</v>
      </c>
    </row>
    <row r="10322" spans="1:9" x14ac:dyDescent="0.2">
      <c r="A10322" s="518" t="s">
        <v>381</v>
      </c>
      <c r="B10322" s="518">
        <v>568162</v>
      </c>
      <c r="C10322" s="518" t="s">
        <v>2660</v>
      </c>
      <c r="D10322" s="518" t="s">
        <v>818</v>
      </c>
      <c r="E10322" s="859">
        <v>26</v>
      </c>
      <c r="F10322" s="859">
        <v>26</v>
      </c>
      <c r="G10322" s="518" t="s">
        <v>122</v>
      </c>
      <c r="H10322" s="518" t="s">
        <v>381</v>
      </c>
      <c r="I10322" s="518">
        <v>568162</v>
      </c>
    </row>
    <row r="10323" spans="1:9" x14ac:dyDescent="0.2">
      <c r="A10323" s="518" t="s">
        <v>295</v>
      </c>
      <c r="B10323" s="518">
        <v>568170</v>
      </c>
      <c r="C10323" s="518" t="s">
        <v>2660</v>
      </c>
      <c r="D10323" s="518" t="s">
        <v>1153</v>
      </c>
      <c r="E10323" s="859">
        <v>20</v>
      </c>
      <c r="F10323" s="859">
        <v>0</v>
      </c>
      <c r="G10323" s="518" t="s">
        <v>122</v>
      </c>
      <c r="H10323" s="518" t="s">
        <v>295</v>
      </c>
      <c r="I10323" s="518">
        <v>568170</v>
      </c>
    </row>
    <row r="10324" spans="1:9" x14ac:dyDescent="0.2">
      <c r="A10324" s="518" t="s">
        <v>394</v>
      </c>
      <c r="B10324" s="518">
        <v>568188</v>
      </c>
      <c r="C10324" s="518" t="s">
        <v>2660</v>
      </c>
      <c r="D10324" s="518" t="s">
        <v>6173</v>
      </c>
      <c r="E10324" s="859">
        <v>25</v>
      </c>
      <c r="F10324" s="859">
        <v>25</v>
      </c>
      <c r="G10324" s="518" t="s">
        <v>122</v>
      </c>
      <c r="H10324" s="518" t="s">
        <v>394</v>
      </c>
      <c r="I10324" s="518">
        <v>568188</v>
      </c>
    </row>
    <row r="10325" spans="1:9" x14ac:dyDescent="0.2">
      <c r="A10325" s="518" t="s">
        <v>231</v>
      </c>
      <c r="B10325" s="518">
        <v>568204</v>
      </c>
      <c r="C10325" s="518" t="s">
        <v>2660</v>
      </c>
      <c r="D10325" s="518" t="s">
        <v>1441</v>
      </c>
      <c r="E10325" s="859">
        <v>31</v>
      </c>
      <c r="F10325" s="859">
        <v>28</v>
      </c>
      <c r="G10325" s="518" t="s">
        <v>122</v>
      </c>
      <c r="H10325" s="518" t="s">
        <v>231</v>
      </c>
      <c r="I10325" s="518">
        <v>568204</v>
      </c>
    </row>
    <row r="10326" spans="1:9" x14ac:dyDescent="0.2">
      <c r="A10326" s="518" t="s">
        <v>394</v>
      </c>
      <c r="B10326" s="518">
        <v>568212</v>
      </c>
      <c r="C10326" s="518" t="s">
        <v>2660</v>
      </c>
      <c r="D10326" s="518" t="s">
        <v>8029</v>
      </c>
      <c r="E10326" s="859">
        <v>25</v>
      </c>
      <c r="F10326" s="859">
        <v>25</v>
      </c>
      <c r="G10326" s="518" t="s">
        <v>122</v>
      </c>
      <c r="H10326" s="518" t="s">
        <v>394</v>
      </c>
      <c r="I10326" s="518">
        <v>568212</v>
      </c>
    </row>
    <row r="10327" spans="1:9" x14ac:dyDescent="0.2">
      <c r="A10327" s="518" t="s">
        <v>164</v>
      </c>
      <c r="B10327" s="518">
        <v>568220</v>
      </c>
      <c r="C10327" s="518" t="s">
        <v>2660</v>
      </c>
      <c r="D10327" s="518" t="s">
        <v>994</v>
      </c>
      <c r="E10327" s="859">
        <v>30</v>
      </c>
      <c r="F10327" s="859">
        <v>30</v>
      </c>
      <c r="G10327" s="518" t="s">
        <v>122</v>
      </c>
      <c r="H10327" s="518" t="s">
        <v>164</v>
      </c>
      <c r="I10327" s="518">
        <v>568220</v>
      </c>
    </row>
    <row r="10328" spans="1:9" x14ac:dyDescent="0.2">
      <c r="A10328" s="518" t="s">
        <v>164</v>
      </c>
      <c r="B10328" s="518">
        <v>568238</v>
      </c>
      <c r="C10328" s="518" t="s">
        <v>2660</v>
      </c>
      <c r="D10328" s="518" t="s">
        <v>5442</v>
      </c>
      <c r="E10328" s="859">
        <v>26</v>
      </c>
      <c r="F10328" s="859">
        <v>26</v>
      </c>
      <c r="G10328" s="518" t="s">
        <v>122</v>
      </c>
      <c r="H10328" s="518" t="s">
        <v>164</v>
      </c>
      <c r="I10328" s="518">
        <v>568238</v>
      </c>
    </row>
    <row r="10329" spans="1:9" x14ac:dyDescent="0.2">
      <c r="A10329" s="518" t="s">
        <v>164</v>
      </c>
      <c r="B10329" s="518">
        <v>568246</v>
      </c>
      <c r="C10329" s="518" t="s">
        <v>2660</v>
      </c>
      <c r="D10329" s="518" t="s">
        <v>5488</v>
      </c>
      <c r="E10329" s="859">
        <v>19</v>
      </c>
      <c r="F10329" s="859">
        <v>17</v>
      </c>
      <c r="G10329" s="518" t="s">
        <v>122</v>
      </c>
      <c r="H10329" s="518" t="s">
        <v>164</v>
      </c>
      <c r="I10329" s="518">
        <v>568246</v>
      </c>
    </row>
    <row r="10330" spans="1:9" x14ac:dyDescent="0.2">
      <c r="A10330" s="518" t="s">
        <v>394</v>
      </c>
      <c r="B10330" s="518">
        <v>568261</v>
      </c>
      <c r="C10330" s="518" t="s">
        <v>2660</v>
      </c>
      <c r="D10330" s="518" t="s">
        <v>6174</v>
      </c>
      <c r="E10330" s="859">
        <v>33</v>
      </c>
      <c r="F10330" s="859">
        <v>33</v>
      </c>
      <c r="G10330" s="518" t="s">
        <v>122</v>
      </c>
      <c r="H10330" s="518" t="s">
        <v>394</v>
      </c>
      <c r="I10330" s="518">
        <v>568261</v>
      </c>
    </row>
    <row r="10331" spans="1:9" x14ac:dyDescent="0.2">
      <c r="A10331" s="518" t="s">
        <v>394</v>
      </c>
      <c r="B10331" s="518">
        <v>568279</v>
      </c>
      <c r="C10331" s="518" t="s">
        <v>2660</v>
      </c>
      <c r="D10331" s="518" t="s">
        <v>6175</v>
      </c>
      <c r="E10331" s="859">
        <v>33</v>
      </c>
      <c r="F10331" s="859">
        <v>33</v>
      </c>
      <c r="G10331" s="518" t="s">
        <v>122</v>
      </c>
      <c r="H10331" s="518" t="s">
        <v>394</v>
      </c>
      <c r="I10331" s="518">
        <v>568279</v>
      </c>
    </row>
    <row r="10332" spans="1:9" x14ac:dyDescent="0.2">
      <c r="A10332" s="518" t="s">
        <v>310</v>
      </c>
      <c r="B10332" s="518">
        <v>568295</v>
      </c>
      <c r="C10332" s="518" t="s">
        <v>2660</v>
      </c>
      <c r="D10332" s="518" t="s">
        <v>802</v>
      </c>
      <c r="E10332" s="859">
        <v>23</v>
      </c>
      <c r="F10332" s="859">
        <v>23</v>
      </c>
      <c r="G10332" s="518" t="s">
        <v>122</v>
      </c>
      <c r="H10332" s="518" t="s">
        <v>310</v>
      </c>
      <c r="I10332" s="518">
        <v>568295</v>
      </c>
    </row>
    <row r="10333" spans="1:9" x14ac:dyDescent="0.2">
      <c r="A10333" s="518" t="s">
        <v>310</v>
      </c>
      <c r="B10333" s="518">
        <v>568303</v>
      </c>
      <c r="C10333" s="518" t="s">
        <v>2660</v>
      </c>
      <c r="D10333" s="518" t="s">
        <v>950</v>
      </c>
      <c r="E10333" s="859">
        <v>15</v>
      </c>
      <c r="F10333" s="859">
        <v>15</v>
      </c>
      <c r="G10333" s="518" t="s">
        <v>122</v>
      </c>
      <c r="H10333" s="518" t="s">
        <v>310</v>
      </c>
      <c r="I10333" s="518">
        <v>568303</v>
      </c>
    </row>
    <row r="10334" spans="1:9" x14ac:dyDescent="0.2">
      <c r="A10334" s="518" t="s">
        <v>230</v>
      </c>
      <c r="B10334" s="518">
        <v>568311</v>
      </c>
      <c r="C10334" s="518" t="s">
        <v>2660</v>
      </c>
      <c r="D10334" s="518" t="s">
        <v>492</v>
      </c>
      <c r="E10334" s="859">
        <v>29</v>
      </c>
      <c r="F10334" s="859">
        <v>24</v>
      </c>
      <c r="G10334" s="518" t="s">
        <v>122</v>
      </c>
      <c r="H10334" s="518" t="s">
        <v>230</v>
      </c>
      <c r="I10334" s="518">
        <v>568311</v>
      </c>
    </row>
    <row r="10335" spans="1:9" x14ac:dyDescent="0.2">
      <c r="A10335" s="518" t="s">
        <v>230</v>
      </c>
      <c r="B10335" s="518">
        <v>568329</v>
      </c>
      <c r="C10335" s="518" t="s">
        <v>2660</v>
      </c>
      <c r="D10335" s="518" t="s">
        <v>5489</v>
      </c>
      <c r="E10335" s="859">
        <v>34</v>
      </c>
      <c r="F10335" s="859">
        <v>28</v>
      </c>
      <c r="G10335" s="518" t="s">
        <v>122</v>
      </c>
      <c r="H10335" s="518" t="s">
        <v>230</v>
      </c>
      <c r="I10335" s="518">
        <v>568329</v>
      </c>
    </row>
    <row r="10336" spans="1:9" x14ac:dyDescent="0.2">
      <c r="A10336" s="518" t="s">
        <v>230</v>
      </c>
      <c r="B10336" s="518">
        <v>568337</v>
      </c>
      <c r="C10336" s="518" t="s">
        <v>2660</v>
      </c>
      <c r="D10336" s="518" t="s">
        <v>5490</v>
      </c>
      <c r="E10336" s="859">
        <v>33</v>
      </c>
      <c r="F10336" s="859">
        <v>29</v>
      </c>
      <c r="G10336" s="518" t="s">
        <v>122</v>
      </c>
      <c r="H10336" s="518" t="s">
        <v>230</v>
      </c>
      <c r="I10336" s="518">
        <v>568337</v>
      </c>
    </row>
    <row r="10337" spans="1:9" x14ac:dyDescent="0.2">
      <c r="A10337" s="518" t="s">
        <v>365</v>
      </c>
      <c r="B10337" s="518">
        <v>568345</v>
      </c>
      <c r="C10337" s="518" t="s">
        <v>2660</v>
      </c>
      <c r="D10337" s="518" t="s">
        <v>397</v>
      </c>
      <c r="E10337" s="859">
        <v>28</v>
      </c>
      <c r="F10337" s="859">
        <v>27</v>
      </c>
      <c r="G10337" s="518" t="s">
        <v>122</v>
      </c>
      <c r="H10337" s="518" t="s">
        <v>365</v>
      </c>
      <c r="I10337" s="518">
        <v>568345</v>
      </c>
    </row>
    <row r="10338" spans="1:9" x14ac:dyDescent="0.2">
      <c r="A10338" s="518" t="s">
        <v>267</v>
      </c>
      <c r="B10338" s="518">
        <v>568352</v>
      </c>
      <c r="C10338" s="518" t="s">
        <v>2660</v>
      </c>
      <c r="D10338" s="518" t="s">
        <v>955</v>
      </c>
      <c r="E10338" s="859">
        <v>34</v>
      </c>
      <c r="F10338" s="859">
        <v>29</v>
      </c>
      <c r="G10338" s="518" t="s">
        <v>122</v>
      </c>
      <c r="H10338" s="518" t="s">
        <v>267</v>
      </c>
      <c r="I10338" s="518">
        <v>568352</v>
      </c>
    </row>
    <row r="10339" spans="1:9" x14ac:dyDescent="0.2">
      <c r="A10339" s="518" t="s">
        <v>267</v>
      </c>
      <c r="B10339" s="518">
        <v>568360</v>
      </c>
      <c r="C10339" s="518" t="s">
        <v>2660</v>
      </c>
      <c r="D10339" s="518" t="s">
        <v>1167</v>
      </c>
      <c r="E10339" s="859">
        <v>31</v>
      </c>
      <c r="F10339" s="859">
        <v>31</v>
      </c>
      <c r="G10339" s="518" t="s">
        <v>122</v>
      </c>
      <c r="H10339" s="518" t="s">
        <v>267</v>
      </c>
      <c r="I10339" s="518">
        <v>568360</v>
      </c>
    </row>
    <row r="10340" spans="1:9" x14ac:dyDescent="0.2">
      <c r="A10340" s="518" t="s">
        <v>230</v>
      </c>
      <c r="B10340" s="518">
        <v>568378</v>
      </c>
      <c r="C10340" s="518" t="s">
        <v>2660</v>
      </c>
      <c r="D10340" s="518" t="s">
        <v>1118</v>
      </c>
      <c r="E10340" s="859">
        <v>34</v>
      </c>
      <c r="F10340" s="859">
        <v>33</v>
      </c>
      <c r="G10340" s="518" t="s">
        <v>122</v>
      </c>
      <c r="H10340" s="518" t="s">
        <v>230</v>
      </c>
      <c r="I10340" s="518">
        <v>568378</v>
      </c>
    </row>
    <row r="10341" spans="1:9" x14ac:dyDescent="0.2">
      <c r="A10341" s="518" t="s">
        <v>386</v>
      </c>
      <c r="B10341" s="518">
        <v>568402</v>
      </c>
      <c r="C10341" s="518" t="s">
        <v>2660</v>
      </c>
      <c r="D10341" s="518" t="s">
        <v>941</v>
      </c>
      <c r="E10341" s="859">
        <v>26</v>
      </c>
      <c r="F10341" s="859">
        <v>26</v>
      </c>
      <c r="G10341" s="518" t="s">
        <v>122</v>
      </c>
      <c r="H10341" s="518" t="s">
        <v>386</v>
      </c>
      <c r="I10341" s="518">
        <v>568402</v>
      </c>
    </row>
    <row r="10342" spans="1:9" x14ac:dyDescent="0.2">
      <c r="A10342" s="518" t="s">
        <v>380</v>
      </c>
      <c r="B10342" s="518">
        <v>568410</v>
      </c>
      <c r="C10342" s="518" t="s">
        <v>2660</v>
      </c>
      <c r="D10342" s="518" t="s">
        <v>801</v>
      </c>
      <c r="E10342" s="859">
        <v>18</v>
      </c>
      <c r="F10342" s="859">
        <v>18</v>
      </c>
      <c r="G10342" s="518" t="s">
        <v>122</v>
      </c>
      <c r="H10342" s="518" t="s">
        <v>380</v>
      </c>
      <c r="I10342" s="518">
        <v>568410</v>
      </c>
    </row>
    <row r="10343" spans="1:9" x14ac:dyDescent="0.2">
      <c r="A10343" s="518" t="s">
        <v>380</v>
      </c>
      <c r="B10343" s="518">
        <v>568428</v>
      </c>
      <c r="C10343" s="518" t="s">
        <v>2660</v>
      </c>
      <c r="D10343" s="518" t="s">
        <v>730</v>
      </c>
      <c r="E10343" s="859">
        <v>17</v>
      </c>
      <c r="F10343" s="859">
        <v>17</v>
      </c>
      <c r="G10343" s="518" t="s">
        <v>122</v>
      </c>
      <c r="H10343" s="518" t="s">
        <v>380</v>
      </c>
      <c r="I10343" s="518">
        <v>568428</v>
      </c>
    </row>
    <row r="10344" spans="1:9" x14ac:dyDescent="0.2">
      <c r="A10344" s="518" t="s">
        <v>380</v>
      </c>
      <c r="B10344" s="518">
        <v>568436</v>
      </c>
      <c r="C10344" s="518" t="s">
        <v>2660</v>
      </c>
      <c r="D10344" s="518" t="s">
        <v>680</v>
      </c>
      <c r="E10344" s="859">
        <v>21</v>
      </c>
      <c r="F10344" s="859">
        <v>21</v>
      </c>
      <c r="G10344" s="518" t="s">
        <v>122</v>
      </c>
      <c r="H10344" s="518" t="s">
        <v>380</v>
      </c>
      <c r="I10344" s="518">
        <v>568436</v>
      </c>
    </row>
    <row r="10345" spans="1:9" x14ac:dyDescent="0.2">
      <c r="A10345" s="518" t="s">
        <v>380</v>
      </c>
      <c r="B10345" s="518">
        <v>568444</v>
      </c>
      <c r="C10345" s="518" t="s">
        <v>2660</v>
      </c>
      <c r="D10345" s="518" t="s">
        <v>538</v>
      </c>
      <c r="E10345" s="859">
        <v>15</v>
      </c>
      <c r="F10345" s="859">
        <v>14</v>
      </c>
      <c r="G10345" s="518" t="s">
        <v>122</v>
      </c>
      <c r="H10345" s="518" t="s">
        <v>380</v>
      </c>
      <c r="I10345" s="518">
        <v>568444</v>
      </c>
    </row>
    <row r="10346" spans="1:9" x14ac:dyDescent="0.2">
      <c r="A10346" s="518" t="s">
        <v>169</v>
      </c>
      <c r="B10346" s="518">
        <v>568469</v>
      </c>
      <c r="C10346" s="518" t="s">
        <v>2660</v>
      </c>
      <c r="D10346" s="518" t="s">
        <v>1220</v>
      </c>
      <c r="E10346" s="859">
        <v>35</v>
      </c>
      <c r="F10346" s="859">
        <v>32</v>
      </c>
      <c r="G10346" s="518" t="s">
        <v>122</v>
      </c>
      <c r="H10346" s="518" t="s">
        <v>169</v>
      </c>
      <c r="I10346" s="518">
        <v>568469</v>
      </c>
    </row>
    <row r="10347" spans="1:9" x14ac:dyDescent="0.2">
      <c r="A10347" s="518" t="s">
        <v>169</v>
      </c>
      <c r="B10347" s="518">
        <v>568485</v>
      </c>
      <c r="C10347" s="518" t="s">
        <v>2660</v>
      </c>
      <c r="D10347" s="518" t="s">
        <v>1136</v>
      </c>
      <c r="E10347" s="859">
        <v>35</v>
      </c>
      <c r="F10347" s="859">
        <v>35</v>
      </c>
      <c r="G10347" s="518" t="s">
        <v>122</v>
      </c>
      <c r="H10347" s="518" t="s">
        <v>169</v>
      </c>
      <c r="I10347" s="518">
        <v>568485</v>
      </c>
    </row>
    <row r="10348" spans="1:9" x14ac:dyDescent="0.2">
      <c r="A10348" s="518" t="s">
        <v>169</v>
      </c>
      <c r="B10348" s="518">
        <v>568501</v>
      </c>
      <c r="C10348" s="518" t="s">
        <v>2660</v>
      </c>
      <c r="D10348" s="518" t="s">
        <v>1574</v>
      </c>
      <c r="E10348" s="859">
        <v>32</v>
      </c>
      <c r="F10348" s="859">
        <v>32</v>
      </c>
      <c r="G10348" s="518" t="s">
        <v>122</v>
      </c>
      <c r="H10348" s="518" t="s">
        <v>169</v>
      </c>
      <c r="I10348" s="518">
        <v>568501</v>
      </c>
    </row>
    <row r="10349" spans="1:9" x14ac:dyDescent="0.2">
      <c r="A10349" s="518" t="s">
        <v>169</v>
      </c>
      <c r="B10349" s="518">
        <v>568519</v>
      </c>
      <c r="C10349" s="518" t="s">
        <v>2660</v>
      </c>
      <c r="D10349" s="518" t="s">
        <v>610</v>
      </c>
      <c r="E10349" s="859">
        <v>34</v>
      </c>
      <c r="F10349" s="859">
        <v>34</v>
      </c>
      <c r="G10349" s="518" t="s">
        <v>122</v>
      </c>
      <c r="H10349" s="518" t="s">
        <v>169</v>
      </c>
      <c r="I10349" s="518">
        <v>568519</v>
      </c>
    </row>
    <row r="10350" spans="1:9" x14ac:dyDescent="0.2">
      <c r="A10350" s="518" t="s">
        <v>169</v>
      </c>
      <c r="B10350" s="518">
        <v>568527</v>
      </c>
      <c r="C10350" s="518" t="s">
        <v>2660</v>
      </c>
      <c r="D10350" s="518" t="s">
        <v>933</v>
      </c>
      <c r="E10350" s="859">
        <v>34</v>
      </c>
      <c r="F10350" s="859">
        <v>34</v>
      </c>
      <c r="G10350" s="518" t="s">
        <v>122</v>
      </c>
      <c r="H10350" s="518" t="s">
        <v>169</v>
      </c>
      <c r="I10350" s="518">
        <v>568527</v>
      </c>
    </row>
    <row r="10351" spans="1:9" x14ac:dyDescent="0.2">
      <c r="A10351" s="518" t="s">
        <v>169</v>
      </c>
      <c r="B10351" s="518">
        <v>568535</v>
      </c>
      <c r="C10351" s="518" t="s">
        <v>2660</v>
      </c>
      <c r="D10351" s="518" t="s">
        <v>830</v>
      </c>
      <c r="E10351" s="859">
        <v>28</v>
      </c>
      <c r="F10351" s="859">
        <v>28</v>
      </c>
      <c r="G10351" s="518" t="s">
        <v>122</v>
      </c>
      <c r="H10351" s="518" t="s">
        <v>169</v>
      </c>
      <c r="I10351" s="518">
        <v>568535</v>
      </c>
    </row>
    <row r="10352" spans="1:9" x14ac:dyDescent="0.2">
      <c r="A10352" s="518" t="s">
        <v>198</v>
      </c>
      <c r="B10352" s="518">
        <v>568584</v>
      </c>
      <c r="C10352" s="518" t="s">
        <v>2660</v>
      </c>
      <c r="D10352" s="518" t="s">
        <v>1735</v>
      </c>
      <c r="E10352" s="859">
        <v>33</v>
      </c>
      <c r="F10352" s="859">
        <v>35</v>
      </c>
      <c r="G10352" s="518" t="s">
        <v>122</v>
      </c>
      <c r="H10352" s="518" t="s">
        <v>198</v>
      </c>
      <c r="I10352" s="518">
        <v>568584</v>
      </c>
    </row>
    <row r="10353" spans="1:9" x14ac:dyDescent="0.2">
      <c r="A10353" s="518" t="s">
        <v>394</v>
      </c>
      <c r="B10353" s="518">
        <v>568667</v>
      </c>
      <c r="C10353" s="518" t="s">
        <v>2660</v>
      </c>
      <c r="D10353" s="518" t="s">
        <v>5746</v>
      </c>
      <c r="E10353" s="859">
        <v>30</v>
      </c>
      <c r="F10353" s="859">
        <v>30</v>
      </c>
      <c r="G10353" s="518" t="s">
        <v>122</v>
      </c>
      <c r="H10353" s="518" t="s">
        <v>394</v>
      </c>
      <c r="I10353" s="518">
        <v>568667</v>
      </c>
    </row>
    <row r="10354" spans="1:9" x14ac:dyDescent="0.2">
      <c r="A10354" s="518" t="s">
        <v>394</v>
      </c>
      <c r="B10354" s="518">
        <v>568683</v>
      </c>
      <c r="C10354" s="518" t="s">
        <v>2660</v>
      </c>
      <c r="D10354" s="518" t="s">
        <v>6176</v>
      </c>
      <c r="E10354" s="859">
        <v>33</v>
      </c>
      <c r="F10354" s="859">
        <v>33</v>
      </c>
      <c r="G10354" s="518" t="s">
        <v>122</v>
      </c>
      <c r="H10354" s="518" t="s">
        <v>394</v>
      </c>
      <c r="I10354" s="518">
        <v>568683</v>
      </c>
    </row>
    <row r="10355" spans="1:9" x14ac:dyDescent="0.2">
      <c r="A10355" s="518" t="s">
        <v>394</v>
      </c>
      <c r="B10355" s="518">
        <v>568691</v>
      </c>
      <c r="C10355" s="518" t="s">
        <v>2660</v>
      </c>
      <c r="D10355" s="518" t="s">
        <v>6177</v>
      </c>
      <c r="E10355" s="859">
        <v>35</v>
      </c>
      <c r="F10355" s="859">
        <v>35</v>
      </c>
      <c r="G10355" s="518" t="s">
        <v>122</v>
      </c>
      <c r="H10355" s="518" t="s">
        <v>394</v>
      </c>
      <c r="I10355" s="518">
        <v>568691</v>
      </c>
    </row>
    <row r="10356" spans="1:9" x14ac:dyDescent="0.2">
      <c r="A10356" s="518" t="s">
        <v>190</v>
      </c>
      <c r="B10356" s="518">
        <v>568725</v>
      </c>
      <c r="C10356" s="518" t="s">
        <v>2660</v>
      </c>
      <c r="D10356" s="518" t="s">
        <v>558</v>
      </c>
      <c r="E10356" s="859">
        <v>32</v>
      </c>
      <c r="F10356" s="859">
        <v>26</v>
      </c>
      <c r="G10356" s="518" t="s">
        <v>122</v>
      </c>
      <c r="H10356" s="518" t="s">
        <v>190</v>
      </c>
      <c r="I10356" s="518">
        <v>568725</v>
      </c>
    </row>
    <row r="10357" spans="1:9" x14ac:dyDescent="0.2">
      <c r="A10357" s="518" t="s">
        <v>190</v>
      </c>
      <c r="B10357" s="518">
        <v>568733</v>
      </c>
      <c r="C10357" s="518" t="s">
        <v>2660</v>
      </c>
      <c r="D10357" s="518" t="s">
        <v>5858</v>
      </c>
      <c r="E10357" s="859">
        <v>16</v>
      </c>
      <c r="F10357" s="859">
        <v>0</v>
      </c>
      <c r="G10357" s="518" t="s">
        <v>122</v>
      </c>
      <c r="H10357" s="518" t="s">
        <v>190</v>
      </c>
      <c r="I10357" s="518">
        <v>568733</v>
      </c>
    </row>
    <row r="10358" spans="1:9" x14ac:dyDescent="0.2">
      <c r="A10358" s="518" t="s">
        <v>377</v>
      </c>
      <c r="B10358" s="518">
        <v>568766</v>
      </c>
      <c r="C10358" s="518" t="s">
        <v>2660</v>
      </c>
      <c r="D10358" s="518" t="s">
        <v>5859</v>
      </c>
      <c r="E10358" s="859">
        <v>29</v>
      </c>
      <c r="F10358" s="859">
        <v>29</v>
      </c>
      <c r="G10358" s="518" t="s">
        <v>122</v>
      </c>
      <c r="H10358" s="518" t="s">
        <v>377</v>
      </c>
      <c r="I10358" s="518">
        <v>568766</v>
      </c>
    </row>
    <row r="10359" spans="1:9" x14ac:dyDescent="0.2">
      <c r="A10359" s="518" t="s">
        <v>318</v>
      </c>
      <c r="B10359" s="518">
        <v>568774</v>
      </c>
      <c r="C10359" s="518" t="s">
        <v>2660</v>
      </c>
      <c r="D10359" s="518" t="s">
        <v>989</v>
      </c>
      <c r="E10359" s="859">
        <v>30</v>
      </c>
      <c r="F10359" s="859">
        <v>30</v>
      </c>
      <c r="G10359" s="518" t="s">
        <v>122</v>
      </c>
      <c r="H10359" s="518" t="s">
        <v>318</v>
      </c>
      <c r="I10359" s="518">
        <v>568774</v>
      </c>
    </row>
    <row r="10360" spans="1:9" x14ac:dyDescent="0.2">
      <c r="A10360" s="518" t="s">
        <v>152</v>
      </c>
      <c r="B10360" s="518">
        <v>568824</v>
      </c>
      <c r="C10360" s="518" t="s">
        <v>2660</v>
      </c>
      <c r="D10360" s="518" t="s">
        <v>3667</v>
      </c>
      <c r="E10360" s="859">
        <v>25</v>
      </c>
      <c r="F10360" s="859">
        <v>25</v>
      </c>
      <c r="G10360" s="518" t="s">
        <v>122</v>
      </c>
      <c r="H10360" s="518" t="s">
        <v>152</v>
      </c>
      <c r="I10360" s="518">
        <v>568824</v>
      </c>
    </row>
    <row r="10361" spans="1:9" x14ac:dyDescent="0.2">
      <c r="A10361" s="518" t="s">
        <v>281</v>
      </c>
      <c r="B10361" s="518">
        <v>568857</v>
      </c>
      <c r="C10361" s="518" t="s">
        <v>2660</v>
      </c>
      <c r="D10361" s="518" t="s">
        <v>601</v>
      </c>
      <c r="E10361" s="859">
        <v>31</v>
      </c>
      <c r="F10361" s="859">
        <v>0</v>
      </c>
      <c r="G10361" s="518" t="s">
        <v>122</v>
      </c>
      <c r="H10361" s="518" t="s">
        <v>281</v>
      </c>
      <c r="I10361" s="518">
        <v>568857</v>
      </c>
    </row>
    <row r="10362" spans="1:9" x14ac:dyDescent="0.2">
      <c r="A10362" s="518" t="s">
        <v>163</v>
      </c>
      <c r="B10362" s="518">
        <v>568881</v>
      </c>
      <c r="C10362" s="518" t="s">
        <v>2660</v>
      </c>
      <c r="D10362" s="518" t="s">
        <v>406</v>
      </c>
      <c r="E10362" s="859">
        <v>31</v>
      </c>
      <c r="F10362" s="859">
        <v>0</v>
      </c>
      <c r="G10362" s="518" t="s">
        <v>122</v>
      </c>
      <c r="H10362" s="518" t="s">
        <v>163</v>
      </c>
      <c r="I10362" s="518">
        <v>568881</v>
      </c>
    </row>
    <row r="10363" spans="1:9" x14ac:dyDescent="0.2">
      <c r="A10363" s="518" t="s">
        <v>297</v>
      </c>
      <c r="B10363" s="518">
        <v>568899</v>
      </c>
      <c r="C10363" s="518" t="s">
        <v>2660</v>
      </c>
      <c r="D10363" s="518" t="s">
        <v>549</v>
      </c>
      <c r="E10363" s="859">
        <v>19</v>
      </c>
      <c r="F10363" s="859">
        <v>0</v>
      </c>
      <c r="G10363" s="518" t="s">
        <v>122</v>
      </c>
      <c r="H10363" s="518" t="s">
        <v>297</v>
      </c>
      <c r="I10363" s="518">
        <v>568899</v>
      </c>
    </row>
    <row r="10364" spans="1:9" x14ac:dyDescent="0.2">
      <c r="A10364" s="518" t="s">
        <v>297</v>
      </c>
      <c r="B10364" s="518">
        <v>568907</v>
      </c>
      <c r="C10364" s="518" t="s">
        <v>2660</v>
      </c>
      <c r="D10364" s="518" t="s">
        <v>726</v>
      </c>
      <c r="E10364" s="859">
        <v>32</v>
      </c>
      <c r="F10364" s="859">
        <v>0</v>
      </c>
      <c r="G10364" s="518" t="s">
        <v>122</v>
      </c>
      <c r="H10364" s="518" t="s">
        <v>297</v>
      </c>
      <c r="I10364" s="518">
        <v>568907</v>
      </c>
    </row>
    <row r="10365" spans="1:9" x14ac:dyDescent="0.2">
      <c r="A10365" s="518" t="s">
        <v>349</v>
      </c>
      <c r="B10365" s="518">
        <v>568923</v>
      </c>
      <c r="C10365" s="518" t="s">
        <v>2660</v>
      </c>
      <c r="D10365" s="518" t="s">
        <v>919</v>
      </c>
      <c r="E10365" s="859">
        <v>22</v>
      </c>
      <c r="F10365" s="859">
        <v>21</v>
      </c>
      <c r="G10365" s="518" t="s">
        <v>122</v>
      </c>
      <c r="H10365" s="518" t="s">
        <v>349</v>
      </c>
      <c r="I10365" s="518">
        <v>568923</v>
      </c>
    </row>
    <row r="10366" spans="1:9" x14ac:dyDescent="0.2">
      <c r="A10366" s="518" t="s">
        <v>349</v>
      </c>
      <c r="B10366" s="518">
        <v>568972</v>
      </c>
      <c r="C10366" s="518" t="s">
        <v>2660</v>
      </c>
      <c r="D10366" s="518" t="s">
        <v>920</v>
      </c>
      <c r="E10366" s="859">
        <v>32</v>
      </c>
      <c r="F10366" s="859">
        <v>32</v>
      </c>
      <c r="G10366" s="518" t="s">
        <v>122</v>
      </c>
      <c r="H10366" s="518" t="s">
        <v>349</v>
      </c>
      <c r="I10366" s="518">
        <v>568972</v>
      </c>
    </row>
    <row r="10367" spans="1:9" x14ac:dyDescent="0.2">
      <c r="A10367" s="518" t="s">
        <v>349</v>
      </c>
      <c r="B10367" s="518">
        <v>568998</v>
      </c>
      <c r="C10367" s="518" t="s">
        <v>2660</v>
      </c>
      <c r="D10367" s="518" t="s">
        <v>922</v>
      </c>
      <c r="E10367" s="859">
        <v>23</v>
      </c>
      <c r="F10367" s="859">
        <v>22</v>
      </c>
      <c r="G10367" s="518" t="s">
        <v>122</v>
      </c>
      <c r="H10367" s="518" t="s">
        <v>349</v>
      </c>
      <c r="I10367" s="518">
        <v>568998</v>
      </c>
    </row>
    <row r="10368" spans="1:9" x14ac:dyDescent="0.2">
      <c r="A10368" s="518" t="s">
        <v>349</v>
      </c>
      <c r="B10368" s="518">
        <v>569012</v>
      </c>
      <c r="C10368" s="518" t="s">
        <v>2660</v>
      </c>
      <c r="D10368" s="518" t="s">
        <v>996</v>
      </c>
      <c r="E10368" s="859">
        <v>12</v>
      </c>
      <c r="F10368" s="859">
        <v>6</v>
      </c>
      <c r="G10368" s="518" t="s">
        <v>122</v>
      </c>
      <c r="H10368" s="518" t="s">
        <v>349</v>
      </c>
      <c r="I10368" s="518">
        <v>306522</v>
      </c>
    </row>
    <row r="10369" spans="1:9" x14ac:dyDescent="0.2">
      <c r="A10369" s="518" t="s">
        <v>371</v>
      </c>
      <c r="B10369" s="518">
        <v>569038</v>
      </c>
      <c r="C10369" s="518" t="s">
        <v>2660</v>
      </c>
      <c r="D10369" s="518" t="s">
        <v>6178</v>
      </c>
      <c r="E10369" s="859">
        <v>26</v>
      </c>
      <c r="F10369" s="859">
        <v>26</v>
      </c>
      <c r="G10369" s="518" t="s">
        <v>122</v>
      </c>
      <c r="H10369" s="518" t="s">
        <v>371</v>
      </c>
      <c r="I10369" s="518">
        <v>569038</v>
      </c>
    </row>
    <row r="10370" spans="1:9" x14ac:dyDescent="0.2">
      <c r="A10370" s="518" t="s">
        <v>371</v>
      </c>
      <c r="B10370" s="518">
        <v>569053</v>
      </c>
      <c r="C10370" s="518" t="s">
        <v>2660</v>
      </c>
      <c r="D10370" s="518" t="s">
        <v>5276</v>
      </c>
      <c r="E10370" s="859">
        <v>29</v>
      </c>
      <c r="F10370" s="859">
        <v>29</v>
      </c>
      <c r="G10370" s="518" t="s">
        <v>122</v>
      </c>
      <c r="H10370" s="518" t="s">
        <v>371</v>
      </c>
      <c r="I10370" s="518">
        <v>569053</v>
      </c>
    </row>
    <row r="10371" spans="1:9" x14ac:dyDescent="0.2">
      <c r="A10371" s="518" t="s">
        <v>371</v>
      </c>
      <c r="B10371" s="518">
        <v>569061</v>
      </c>
      <c r="C10371" s="518" t="s">
        <v>2660</v>
      </c>
      <c r="D10371" s="518" t="s">
        <v>5277</v>
      </c>
      <c r="E10371" s="859">
        <v>20</v>
      </c>
      <c r="F10371" s="859">
        <v>20</v>
      </c>
      <c r="G10371" s="518" t="s">
        <v>122</v>
      </c>
      <c r="H10371" s="518" t="s">
        <v>371</v>
      </c>
      <c r="I10371" s="518">
        <v>569061</v>
      </c>
    </row>
    <row r="10372" spans="1:9" x14ac:dyDescent="0.2">
      <c r="A10372" s="518" t="s">
        <v>371</v>
      </c>
      <c r="B10372" s="518">
        <v>569079</v>
      </c>
      <c r="C10372" s="518" t="s">
        <v>2660</v>
      </c>
      <c r="D10372" s="518" t="s">
        <v>5278</v>
      </c>
      <c r="E10372" s="859">
        <v>31</v>
      </c>
      <c r="F10372" s="859">
        <v>31</v>
      </c>
      <c r="G10372" s="518" t="s">
        <v>122</v>
      </c>
      <c r="H10372" s="518" t="s">
        <v>371</v>
      </c>
      <c r="I10372" s="518">
        <v>569079</v>
      </c>
    </row>
    <row r="10373" spans="1:9" x14ac:dyDescent="0.2">
      <c r="A10373" s="518" t="s">
        <v>371</v>
      </c>
      <c r="B10373" s="518">
        <v>569087</v>
      </c>
      <c r="C10373" s="518" t="s">
        <v>2660</v>
      </c>
      <c r="D10373" s="518" t="s">
        <v>5279</v>
      </c>
      <c r="E10373" s="859">
        <v>32</v>
      </c>
      <c r="F10373" s="859">
        <v>32</v>
      </c>
      <c r="G10373" s="518" t="s">
        <v>122</v>
      </c>
      <c r="H10373" s="518" t="s">
        <v>371</v>
      </c>
      <c r="I10373" s="518">
        <v>569087</v>
      </c>
    </row>
    <row r="10374" spans="1:9" x14ac:dyDescent="0.2">
      <c r="A10374" s="518" t="s">
        <v>371</v>
      </c>
      <c r="B10374" s="518">
        <v>569095</v>
      </c>
      <c r="C10374" s="518" t="s">
        <v>2660</v>
      </c>
      <c r="D10374" s="518" t="s">
        <v>5280</v>
      </c>
      <c r="E10374" s="859">
        <v>26</v>
      </c>
      <c r="F10374" s="859">
        <v>26</v>
      </c>
      <c r="G10374" s="518" t="s">
        <v>122</v>
      </c>
      <c r="H10374" s="518" t="s">
        <v>371</v>
      </c>
      <c r="I10374" s="518">
        <v>569095</v>
      </c>
    </row>
    <row r="10375" spans="1:9" x14ac:dyDescent="0.2">
      <c r="A10375" s="518" t="s">
        <v>183</v>
      </c>
      <c r="B10375" s="518">
        <v>569129</v>
      </c>
      <c r="C10375" s="518" t="s">
        <v>2660</v>
      </c>
      <c r="D10375" s="518" t="s">
        <v>5281</v>
      </c>
      <c r="E10375" s="859">
        <v>23</v>
      </c>
      <c r="F10375" s="859">
        <v>23</v>
      </c>
      <c r="G10375" s="518" t="s">
        <v>122</v>
      </c>
      <c r="H10375" s="518" t="s">
        <v>183</v>
      </c>
      <c r="I10375" s="518">
        <v>569129</v>
      </c>
    </row>
    <row r="10376" spans="1:9" x14ac:dyDescent="0.2">
      <c r="A10376" s="518" t="s">
        <v>226</v>
      </c>
      <c r="B10376" s="518">
        <v>569137</v>
      </c>
      <c r="C10376" s="518" t="s">
        <v>2660</v>
      </c>
      <c r="D10376" s="518" t="s">
        <v>5241</v>
      </c>
      <c r="E10376" s="859">
        <v>14</v>
      </c>
      <c r="F10376" s="859">
        <v>0</v>
      </c>
      <c r="G10376" s="518" t="s">
        <v>122</v>
      </c>
      <c r="H10376" s="518" t="s">
        <v>226</v>
      </c>
      <c r="I10376" s="518">
        <v>569137</v>
      </c>
    </row>
    <row r="10377" spans="1:9" x14ac:dyDescent="0.2">
      <c r="A10377" s="518" t="s">
        <v>226</v>
      </c>
      <c r="B10377" s="518">
        <v>569145</v>
      </c>
      <c r="C10377" s="518" t="s">
        <v>2660</v>
      </c>
      <c r="D10377" s="518" t="s">
        <v>636</v>
      </c>
      <c r="E10377" s="859">
        <v>17</v>
      </c>
      <c r="F10377" s="859">
        <v>0</v>
      </c>
      <c r="G10377" s="518" t="s">
        <v>122</v>
      </c>
      <c r="H10377" s="518" t="s">
        <v>226</v>
      </c>
      <c r="I10377" s="518">
        <v>569145</v>
      </c>
    </row>
    <row r="10378" spans="1:9" x14ac:dyDescent="0.2">
      <c r="A10378" s="518" t="s">
        <v>291</v>
      </c>
      <c r="B10378" s="518">
        <v>569202</v>
      </c>
      <c r="C10378" s="518" t="s">
        <v>2660</v>
      </c>
      <c r="D10378" s="518" t="s">
        <v>533</v>
      </c>
      <c r="E10378" s="859">
        <v>35</v>
      </c>
      <c r="F10378" s="859">
        <v>27</v>
      </c>
      <c r="G10378" s="518" t="s">
        <v>122</v>
      </c>
      <c r="H10378" s="518" t="s">
        <v>291</v>
      </c>
      <c r="I10378" s="518">
        <v>569202</v>
      </c>
    </row>
    <row r="10379" spans="1:9" x14ac:dyDescent="0.2">
      <c r="A10379" s="518" t="s">
        <v>168</v>
      </c>
      <c r="B10379" s="518">
        <v>569210</v>
      </c>
      <c r="C10379" s="518" t="s">
        <v>2660</v>
      </c>
      <c r="D10379" s="518" t="s">
        <v>746</v>
      </c>
      <c r="E10379" s="859">
        <v>26</v>
      </c>
      <c r="F10379" s="859">
        <v>0</v>
      </c>
      <c r="G10379" s="518" t="s">
        <v>122</v>
      </c>
      <c r="H10379" s="518" t="s">
        <v>168</v>
      </c>
      <c r="I10379" s="518">
        <v>569210</v>
      </c>
    </row>
    <row r="10380" spans="1:9" x14ac:dyDescent="0.2">
      <c r="A10380" s="518" t="s">
        <v>199</v>
      </c>
      <c r="B10380" s="518">
        <v>569236</v>
      </c>
      <c r="C10380" s="518" t="s">
        <v>2660</v>
      </c>
      <c r="D10380" s="518" t="s">
        <v>1431</v>
      </c>
      <c r="E10380" s="859">
        <v>33</v>
      </c>
      <c r="F10380" s="859">
        <v>19</v>
      </c>
      <c r="G10380" s="518" t="s">
        <v>122</v>
      </c>
      <c r="H10380" s="518" t="s">
        <v>199</v>
      </c>
      <c r="I10380" s="518">
        <v>569236</v>
      </c>
    </row>
    <row r="10381" spans="1:9" x14ac:dyDescent="0.2">
      <c r="A10381" s="518" t="s">
        <v>376</v>
      </c>
      <c r="B10381" s="518">
        <v>569244</v>
      </c>
      <c r="C10381" s="518" t="s">
        <v>2660</v>
      </c>
      <c r="D10381" s="518" t="s">
        <v>1574</v>
      </c>
      <c r="E10381" s="859">
        <v>28</v>
      </c>
      <c r="F10381" s="859">
        <v>18</v>
      </c>
      <c r="G10381" s="518" t="s">
        <v>122</v>
      </c>
      <c r="H10381" s="518" t="s">
        <v>376</v>
      </c>
      <c r="I10381" s="518">
        <v>569244</v>
      </c>
    </row>
    <row r="10382" spans="1:9" x14ac:dyDescent="0.2">
      <c r="A10382" s="518" t="s">
        <v>376</v>
      </c>
      <c r="B10382" s="518">
        <v>569251</v>
      </c>
      <c r="C10382" s="518" t="s">
        <v>2660</v>
      </c>
      <c r="D10382" s="518" t="s">
        <v>800</v>
      </c>
      <c r="E10382" s="859">
        <v>35</v>
      </c>
      <c r="F10382" s="859">
        <v>34</v>
      </c>
      <c r="G10382" s="518" t="s">
        <v>122</v>
      </c>
      <c r="H10382" s="518" t="s">
        <v>376</v>
      </c>
      <c r="I10382" s="518">
        <v>569251</v>
      </c>
    </row>
    <row r="10383" spans="1:9" x14ac:dyDescent="0.2">
      <c r="A10383" s="518" t="s">
        <v>376</v>
      </c>
      <c r="B10383" s="518">
        <v>569269</v>
      </c>
      <c r="C10383" s="518" t="s">
        <v>2660</v>
      </c>
      <c r="D10383" s="518" t="s">
        <v>1080</v>
      </c>
      <c r="E10383" s="859">
        <v>35</v>
      </c>
      <c r="F10383" s="859">
        <v>33</v>
      </c>
      <c r="G10383" s="518" t="s">
        <v>122</v>
      </c>
      <c r="H10383" s="518" t="s">
        <v>376</v>
      </c>
      <c r="I10383" s="518">
        <v>569269</v>
      </c>
    </row>
    <row r="10384" spans="1:9" x14ac:dyDescent="0.2">
      <c r="A10384" s="518" t="s">
        <v>376</v>
      </c>
      <c r="B10384" s="518">
        <v>569285</v>
      </c>
      <c r="C10384" s="518" t="s">
        <v>2660</v>
      </c>
      <c r="D10384" s="518" t="s">
        <v>1762</v>
      </c>
      <c r="E10384" s="859">
        <v>35</v>
      </c>
      <c r="F10384" s="859">
        <v>32</v>
      </c>
      <c r="G10384" s="518" t="s">
        <v>122</v>
      </c>
      <c r="H10384" s="518" t="s">
        <v>376</v>
      </c>
      <c r="I10384" s="518">
        <v>569285</v>
      </c>
    </row>
    <row r="10385" spans="1:9" x14ac:dyDescent="0.2">
      <c r="A10385" s="518" t="s">
        <v>376</v>
      </c>
      <c r="B10385" s="518">
        <v>569319</v>
      </c>
      <c r="C10385" s="518" t="s">
        <v>2660</v>
      </c>
      <c r="D10385" s="518" t="s">
        <v>763</v>
      </c>
      <c r="E10385" s="859">
        <v>30</v>
      </c>
      <c r="F10385" s="859">
        <v>23</v>
      </c>
      <c r="G10385" s="518" t="s">
        <v>122</v>
      </c>
      <c r="H10385" s="518" t="s">
        <v>376</v>
      </c>
      <c r="I10385" s="518">
        <v>569319</v>
      </c>
    </row>
    <row r="10386" spans="1:9" x14ac:dyDescent="0.2">
      <c r="A10386" s="518" t="s">
        <v>203</v>
      </c>
      <c r="B10386" s="518">
        <v>569327</v>
      </c>
      <c r="C10386" s="518" t="s">
        <v>2660</v>
      </c>
      <c r="D10386" s="518" t="s">
        <v>610</v>
      </c>
      <c r="E10386" s="859">
        <v>29</v>
      </c>
      <c r="F10386" s="859">
        <v>29</v>
      </c>
      <c r="G10386" s="518" t="s">
        <v>122</v>
      </c>
      <c r="H10386" s="518" t="s">
        <v>203</v>
      </c>
      <c r="I10386" s="518">
        <v>569327</v>
      </c>
    </row>
    <row r="10387" spans="1:9" x14ac:dyDescent="0.2">
      <c r="A10387" s="518" t="s">
        <v>261</v>
      </c>
      <c r="B10387" s="518">
        <v>569335</v>
      </c>
      <c r="C10387" s="518" t="s">
        <v>2660</v>
      </c>
      <c r="D10387" s="518" t="s">
        <v>5556</v>
      </c>
      <c r="E10387" s="859">
        <v>29</v>
      </c>
      <c r="F10387" s="859">
        <v>29</v>
      </c>
      <c r="G10387" s="518" t="s">
        <v>122</v>
      </c>
      <c r="H10387" s="518" t="s">
        <v>261</v>
      </c>
      <c r="I10387" s="518">
        <v>569335</v>
      </c>
    </row>
    <row r="10388" spans="1:9" x14ac:dyDescent="0.2">
      <c r="A10388" s="518" t="s">
        <v>385</v>
      </c>
      <c r="B10388" s="518">
        <v>569343</v>
      </c>
      <c r="C10388" s="518" t="s">
        <v>2660</v>
      </c>
      <c r="D10388" s="518" t="s">
        <v>796</v>
      </c>
      <c r="E10388" s="859">
        <v>14</v>
      </c>
      <c r="F10388" s="859">
        <v>14</v>
      </c>
      <c r="G10388" s="518" t="s">
        <v>122</v>
      </c>
      <c r="H10388" s="518" t="s">
        <v>385</v>
      </c>
      <c r="I10388" s="518">
        <v>569343</v>
      </c>
    </row>
    <row r="10389" spans="1:9" x14ac:dyDescent="0.2">
      <c r="A10389" s="518" t="s">
        <v>6576</v>
      </c>
      <c r="B10389" s="518">
        <v>569350</v>
      </c>
      <c r="C10389" s="518" t="s">
        <v>2660</v>
      </c>
      <c r="D10389" s="518" t="s">
        <v>5599</v>
      </c>
      <c r="E10389" s="859">
        <v>30</v>
      </c>
      <c r="F10389" s="859">
        <v>0</v>
      </c>
      <c r="G10389" s="518" t="s">
        <v>122</v>
      </c>
      <c r="H10389" s="518" t="s">
        <v>6576</v>
      </c>
      <c r="I10389" s="518">
        <v>569350</v>
      </c>
    </row>
    <row r="10390" spans="1:9" x14ac:dyDescent="0.2">
      <c r="A10390" s="518" t="s">
        <v>322</v>
      </c>
      <c r="B10390" s="518">
        <v>569376</v>
      </c>
      <c r="C10390" s="518" t="s">
        <v>2660</v>
      </c>
      <c r="D10390" s="518" t="s">
        <v>5600</v>
      </c>
      <c r="E10390" s="859">
        <v>33</v>
      </c>
      <c r="F10390" s="859">
        <v>32</v>
      </c>
      <c r="G10390" s="518" t="s">
        <v>122</v>
      </c>
      <c r="H10390" s="518" t="s">
        <v>322</v>
      </c>
      <c r="I10390" s="518">
        <v>569376</v>
      </c>
    </row>
    <row r="10391" spans="1:9" x14ac:dyDescent="0.2">
      <c r="A10391" s="518" t="s">
        <v>322</v>
      </c>
      <c r="B10391" s="518">
        <v>569384</v>
      </c>
      <c r="C10391" s="518" t="s">
        <v>2660</v>
      </c>
      <c r="D10391" s="518" t="s">
        <v>5601</v>
      </c>
      <c r="E10391" s="859">
        <v>33</v>
      </c>
      <c r="F10391" s="859">
        <v>25</v>
      </c>
      <c r="G10391" s="518" t="s">
        <v>122</v>
      </c>
      <c r="H10391" s="518" t="s">
        <v>322</v>
      </c>
      <c r="I10391" s="518">
        <v>569384</v>
      </c>
    </row>
    <row r="10392" spans="1:9" x14ac:dyDescent="0.2">
      <c r="A10392" s="518" t="s">
        <v>322</v>
      </c>
      <c r="B10392" s="518">
        <v>569392</v>
      </c>
      <c r="C10392" s="518" t="s">
        <v>2660</v>
      </c>
      <c r="D10392" s="518" t="s">
        <v>5602</v>
      </c>
      <c r="E10392" s="859">
        <v>32</v>
      </c>
      <c r="F10392" s="859">
        <v>29</v>
      </c>
      <c r="G10392" s="518" t="s">
        <v>122</v>
      </c>
      <c r="H10392" s="518" t="s">
        <v>322</v>
      </c>
      <c r="I10392" s="518">
        <v>569392</v>
      </c>
    </row>
    <row r="10393" spans="1:9" x14ac:dyDescent="0.2">
      <c r="A10393" s="518" t="s">
        <v>339</v>
      </c>
      <c r="B10393" s="518">
        <v>569509</v>
      </c>
      <c r="C10393" s="518" t="s">
        <v>2660</v>
      </c>
      <c r="D10393" s="518" t="s">
        <v>7955</v>
      </c>
      <c r="E10393" s="859">
        <v>32</v>
      </c>
      <c r="F10393" s="859">
        <v>32</v>
      </c>
      <c r="G10393" s="518" t="s">
        <v>122</v>
      </c>
      <c r="H10393" s="518" t="s">
        <v>339</v>
      </c>
      <c r="I10393" s="518">
        <v>569509</v>
      </c>
    </row>
    <row r="10394" spans="1:9" x14ac:dyDescent="0.2">
      <c r="A10394" s="518" t="s">
        <v>311</v>
      </c>
      <c r="B10394" s="518">
        <v>569525</v>
      </c>
      <c r="C10394" s="518" t="s">
        <v>2660</v>
      </c>
      <c r="D10394" s="518" t="s">
        <v>5754</v>
      </c>
      <c r="E10394" s="859">
        <v>28</v>
      </c>
      <c r="F10394" s="859">
        <v>24</v>
      </c>
      <c r="G10394" s="518" t="s">
        <v>122</v>
      </c>
      <c r="H10394" s="518" t="s">
        <v>311</v>
      </c>
      <c r="I10394" s="518">
        <v>569525</v>
      </c>
    </row>
    <row r="10395" spans="1:9" x14ac:dyDescent="0.2">
      <c r="A10395" s="518" t="s">
        <v>305</v>
      </c>
      <c r="B10395" s="518">
        <v>569558</v>
      </c>
      <c r="C10395" s="518" t="s">
        <v>2660</v>
      </c>
      <c r="D10395" s="518" t="s">
        <v>4862</v>
      </c>
      <c r="E10395" s="859">
        <v>27</v>
      </c>
      <c r="F10395" s="859">
        <v>24</v>
      </c>
      <c r="G10395" s="518" t="s">
        <v>122</v>
      </c>
      <c r="H10395" s="518" t="s">
        <v>305</v>
      </c>
      <c r="I10395" s="518">
        <v>569558</v>
      </c>
    </row>
    <row r="10396" spans="1:9" x14ac:dyDescent="0.2">
      <c r="A10396" s="518" t="s">
        <v>387</v>
      </c>
      <c r="B10396" s="518">
        <v>569566</v>
      </c>
      <c r="C10396" s="518" t="s">
        <v>2660</v>
      </c>
      <c r="D10396" s="518" t="s">
        <v>610</v>
      </c>
      <c r="E10396" s="859">
        <v>32</v>
      </c>
      <c r="F10396" s="859">
        <v>32</v>
      </c>
      <c r="G10396" s="518" t="s">
        <v>122</v>
      </c>
      <c r="H10396" s="518" t="s">
        <v>387</v>
      </c>
      <c r="I10396" s="518">
        <v>569566</v>
      </c>
    </row>
    <row r="10397" spans="1:9" x14ac:dyDescent="0.2">
      <c r="A10397" s="518" t="s">
        <v>279</v>
      </c>
      <c r="B10397" s="518">
        <v>569574</v>
      </c>
      <c r="C10397" s="518" t="s">
        <v>2660</v>
      </c>
      <c r="D10397" s="518" t="s">
        <v>5755</v>
      </c>
      <c r="E10397" s="859">
        <v>32</v>
      </c>
      <c r="F10397" s="859">
        <v>32</v>
      </c>
      <c r="G10397" s="518" t="s">
        <v>122</v>
      </c>
      <c r="H10397" s="518" t="s">
        <v>279</v>
      </c>
      <c r="I10397" s="518">
        <v>569574</v>
      </c>
    </row>
    <row r="10398" spans="1:9" x14ac:dyDescent="0.2">
      <c r="A10398" s="518" t="s">
        <v>211</v>
      </c>
      <c r="B10398" s="518">
        <v>569731</v>
      </c>
      <c r="C10398" s="518" t="s">
        <v>2660</v>
      </c>
      <c r="D10398" s="518" t="s">
        <v>5894</v>
      </c>
      <c r="E10398" s="859">
        <v>28</v>
      </c>
      <c r="F10398" s="859">
        <v>28</v>
      </c>
      <c r="G10398" s="518" t="s">
        <v>122</v>
      </c>
      <c r="H10398" s="518" t="s">
        <v>211</v>
      </c>
      <c r="I10398" s="518">
        <v>569731</v>
      </c>
    </row>
    <row r="10399" spans="1:9" x14ac:dyDescent="0.2">
      <c r="A10399" s="518" t="s">
        <v>211</v>
      </c>
      <c r="B10399" s="518">
        <v>569749</v>
      </c>
      <c r="C10399" s="518" t="s">
        <v>2660</v>
      </c>
      <c r="D10399" s="518" t="s">
        <v>5895</v>
      </c>
      <c r="E10399" s="859">
        <v>23</v>
      </c>
      <c r="F10399" s="859">
        <v>23</v>
      </c>
      <c r="G10399" s="518" t="s">
        <v>122</v>
      </c>
      <c r="H10399" s="518" t="s">
        <v>211</v>
      </c>
      <c r="I10399" s="518">
        <v>569749</v>
      </c>
    </row>
    <row r="10400" spans="1:9" x14ac:dyDescent="0.2">
      <c r="A10400" s="518" t="s">
        <v>231</v>
      </c>
      <c r="B10400" s="518">
        <v>569756</v>
      </c>
      <c r="C10400" s="518" t="s">
        <v>2660</v>
      </c>
      <c r="D10400" s="518" t="s">
        <v>5896</v>
      </c>
      <c r="E10400" s="859">
        <v>29</v>
      </c>
      <c r="F10400" s="859">
        <v>17</v>
      </c>
      <c r="G10400" s="518" t="s">
        <v>122</v>
      </c>
      <c r="H10400" s="518" t="s">
        <v>231</v>
      </c>
      <c r="I10400" s="518">
        <v>519728</v>
      </c>
    </row>
    <row r="10401" spans="1:9" x14ac:dyDescent="0.2">
      <c r="A10401" s="518" t="s">
        <v>231</v>
      </c>
      <c r="B10401" s="518">
        <v>569764</v>
      </c>
      <c r="C10401" s="518" t="s">
        <v>2660</v>
      </c>
      <c r="D10401" s="518" t="s">
        <v>5897</v>
      </c>
      <c r="E10401" s="859">
        <v>26</v>
      </c>
      <c r="F10401" s="859">
        <v>18</v>
      </c>
      <c r="G10401" s="518" t="s">
        <v>122</v>
      </c>
      <c r="H10401" s="518" t="s">
        <v>231</v>
      </c>
      <c r="I10401" s="518">
        <v>569764</v>
      </c>
    </row>
    <row r="10402" spans="1:9" x14ac:dyDescent="0.2">
      <c r="A10402" s="518" t="s">
        <v>239</v>
      </c>
      <c r="B10402" s="518">
        <v>569798</v>
      </c>
      <c r="C10402" s="518" t="s">
        <v>2660</v>
      </c>
      <c r="D10402" s="518" t="s">
        <v>622</v>
      </c>
      <c r="E10402" s="859">
        <v>32</v>
      </c>
      <c r="F10402" s="859">
        <v>27</v>
      </c>
      <c r="G10402" s="518" t="s">
        <v>122</v>
      </c>
      <c r="H10402" s="518" t="s">
        <v>239</v>
      </c>
      <c r="I10402" s="518">
        <v>569798</v>
      </c>
    </row>
    <row r="10403" spans="1:9" x14ac:dyDescent="0.2">
      <c r="A10403" s="518" t="s">
        <v>179</v>
      </c>
      <c r="B10403" s="518">
        <v>569806</v>
      </c>
      <c r="C10403" s="518" t="s">
        <v>2660</v>
      </c>
      <c r="D10403" s="518" t="s">
        <v>5898</v>
      </c>
      <c r="E10403" s="859">
        <v>24</v>
      </c>
      <c r="F10403" s="859">
        <v>0</v>
      </c>
      <c r="G10403" s="518" t="s">
        <v>122</v>
      </c>
      <c r="H10403" s="518" t="s">
        <v>179</v>
      </c>
      <c r="I10403" s="518">
        <v>569806</v>
      </c>
    </row>
    <row r="10404" spans="1:9" x14ac:dyDescent="0.2">
      <c r="A10404" s="518" t="s">
        <v>8493</v>
      </c>
      <c r="B10404" s="518">
        <v>569889</v>
      </c>
      <c r="C10404" s="518" t="s">
        <v>2660</v>
      </c>
      <c r="D10404" s="518" t="s">
        <v>611</v>
      </c>
      <c r="E10404" s="859">
        <v>12</v>
      </c>
      <c r="F10404" s="859">
        <v>0</v>
      </c>
      <c r="G10404" s="518" t="s">
        <v>122</v>
      </c>
      <c r="H10404" s="518" t="s">
        <v>8493</v>
      </c>
      <c r="I10404" s="518">
        <v>569889</v>
      </c>
    </row>
    <row r="10405" spans="1:9" x14ac:dyDescent="0.2">
      <c r="A10405" s="518" t="s">
        <v>256</v>
      </c>
      <c r="B10405" s="518">
        <v>569897</v>
      </c>
      <c r="C10405" s="518" t="s">
        <v>2660</v>
      </c>
      <c r="D10405" s="518" t="s">
        <v>4973</v>
      </c>
      <c r="E10405" s="859">
        <v>31</v>
      </c>
      <c r="F10405" s="859">
        <v>31</v>
      </c>
      <c r="G10405" s="518" t="s">
        <v>122</v>
      </c>
      <c r="H10405" s="518" t="s">
        <v>256</v>
      </c>
      <c r="I10405" s="518">
        <v>569897</v>
      </c>
    </row>
    <row r="10406" spans="1:9" x14ac:dyDescent="0.2">
      <c r="A10406" s="518" t="s">
        <v>256</v>
      </c>
      <c r="B10406" s="518">
        <v>569905</v>
      </c>
      <c r="C10406" s="518" t="s">
        <v>2660</v>
      </c>
      <c r="D10406" s="518" t="s">
        <v>8268</v>
      </c>
      <c r="E10406" s="859">
        <v>29</v>
      </c>
      <c r="F10406" s="859">
        <v>29</v>
      </c>
      <c r="G10406" s="518" t="s">
        <v>122</v>
      </c>
      <c r="H10406" s="518" t="s">
        <v>256</v>
      </c>
      <c r="I10406" s="518">
        <v>569905</v>
      </c>
    </row>
    <row r="10407" spans="1:9" x14ac:dyDescent="0.2">
      <c r="A10407" s="518" t="s">
        <v>256</v>
      </c>
      <c r="B10407" s="518">
        <v>569913</v>
      </c>
      <c r="C10407" s="518" t="s">
        <v>2660</v>
      </c>
      <c r="D10407" s="518" t="s">
        <v>1543</v>
      </c>
      <c r="E10407" s="859">
        <v>24</v>
      </c>
      <c r="F10407" s="859">
        <v>24</v>
      </c>
      <c r="G10407" s="518" t="s">
        <v>122</v>
      </c>
      <c r="H10407" s="518" t="s">
        <v>256</v>
      </c>
      <c r="I10407" s="518">
        <v>569913</v>
      </c>
    </row>
    <row r="10408" spans="1:9" x14ac:dyDescent="0.2">
      <c r="A10408" s="518" t="s">
        <v>256</v>
      </c>
      <c r="B10408" s="518">
        <v>569921</v>
      </c>
      <c r="C10408" s="518" t="s">
        <v>2660</v>
      </c>
      <c r="D10408" s="518" t="s">
        <v>8269</v>
      </c>
      <c r="E10408" s="859">
        <v>19</v>
      </c>
      <c r="F10408" s="859">
        <v>19</v>
      </c>
      <c r="G10408" s="518" t="s">
        <v>122</v>
      </c>
      <c r="H10408" s="518" t="s">
        <v>256</v>
      </c>
      <c r="I10408" s="518">
        <v>569921</v>
      </c>
    </row>
    <row r="10409" spans="1:9" x14ac:dyDescent="0.2">
      <c r="A10409" s="518" t="s">
        <v>256</v>
      </c>
      <c r="B10409" s="518">
        <v>569947</v>
      </c>
      <c r="C10409" s="518" t="s">
        <v>2660</v>
      </c>
      <c r="D10409" s="518" t="s">
        <v>397</v>
      </c>
      <c r="E10409" s="859">
        <v>24</v>
      </c>
      <c r="F10409" s="859">
        <v>24</v>
      </c>
      <c r="G10409" s="518" t="s">
        <v>122</v>
      </c>
      <c r="H10409" s="518" t="s">
        <v>256</v>
      </c>
      <c r="I10409" s="518">
        <v>569947</v>
      </c>
    </row>
    <row r="10410" spans="1:9" x14ac:dyDescent="0.2">
      <c r="A10410" s="518" t="s">
        <v>256</v>
      </c>
      <c r="B10410" s="518">
        <v>569954</v>
      </c>
      <c r="C10410" s="518" t="s">
        <v>2660</v>
      </c>
      <c r="D10410" s="518" t="s">
        <v>5502</v>
      </c>
      <c r="E10410" s="859">
        <v>26</v>
      </c>
      <c r="F10410" s="859">
        <v>26</v>
      </c>
      <c r="G10410" s="518" t="s">
        <v>122</v>
      </c>
      <c r="H10410" s="518" t="s">
        <v>256</v>
      </c>
      <c r="I10410" s="518">
        <v>569954</v>
      </c>
    </row>
    <row r="10411" spans="1:9" x14ac:dyDescent="0.2">
      <c r="A10411" s="518" t="s">
        <v>256</v>
      </c>
      <c r="B10411" s="518">
        <v>569962</v>
      </c>
      <c r="C10411" s="518" t="s">
        <v>2660</v>
      </c>
      <c r="D10411" s="518" t="s">
        <v>8270</v>
      </c>
      <c r="E10411" s="859">
        <v>32</v>
      </c>
      <c r="F10411" s="859">
        <v>12</v>
      </c>
      <c r="G10411" s="518" t="s">
        <v>122</v>
      </c>
      <c r="H10411" s="518" t="s">
        <v>256</v>
      </c>
      <c r="I10411" s="518">
        <v>569962</v>
      </c>
    </row>
    <row r="10412" spans="1:9" x14ac:dyDescent="0.2">
      <c r="A10412" s="518" t="s">
        <v>256</v>
      </c>
      <c r="B10412" s="518">
        <v>569970</v>
      </c>
      <c r="C10412" s="518" t="s">
        <v>2660</v>
      </c>
      <c r="D10412" s="518" t="s">
        <v>2425</v>
      </c>
      <c r="E10412" s="859">
        <v>21</v>
      </c>
      <c r="F10412" s="859">
        <v>21</v>
      </c>
      <c r="G10412" s="518" t="s">
        <v>122</v>
      </c>
      <c r="H10412" s="518" t="s">
        <v>256</v>
      </c>
      <c r="I10412" s="518">
        <v>569970</v>
      </c>
    </row>
    <row r="10413" spans="1:9" x14ac:dyDescent="0.2">
      <c r="A10413" s="518" t="s">
        <v>8493</v>
      </c>
      <c r="B10413" s="518">
        <v>569988</v>
      </c>
      <c r="C10413" s="518" t="s">
        <v>2660</v>
      </c>
      <c r="D10413" s="518" t="s">
        <v>5241</v>
      </c>
      <c r="E10413" s="859">
        <v>23</v>
      </c>
      <c r="F10413" s="859">
        <v>22</v>
      </c>
      <c r="G10413" s="518" t="s">
        <v>122</v>
      </c>
      <c r="H10413" s="518" t="s">
        <v>8493</v>
      </c>
      <c r="I10413" s="518">
        <v>569988</v>
      </c>
    </row>
    <row r="10414" spans="1:9" x14ac:dyDescent="0.2">
      <c r="A10414" s="518" t="s">
        <v>8493</v>
      </c>
      <c r="B10414" s="518">
        <v>569996</v>
      </c>
      <c r="C10414" s="518" t="s">
        <v>2660</v>
      </c>
      <c r="D10414" s="518" t="s">
        <v>923</v>
      </c>
      <c r="E10414" s="859">
        <v>21</v>
      </c>
      <c r="F10414" s="859">
        <v>20</v>
      </c>
      <c r="G10414" s="518" t="s">
        <v>122</v>
      </c>
      <c r="H10414" s="518" t="s">
        <v>8493</v>
      </c>
      <c r="I10414" s="518">
        <v>569996</v>
      </c>
    </row>
    <row r="10415" spans="1:9" x14ac:dyDescent="0.2">
      <c r="A10415" s="518" t="s">
        <v>188</v>
      </c>
      <c r="B10415" s="518">
        <v>570010</v>
      </c>
      <c r="C10415" s="518" t="s">
        <v>2660</v>
      </c>
      <c r="D10415" s="518" t="s">
        <v>5336</v>
      </c>
      <c r="E10415" s="859">
        <v>19</v>
      </c>
      <c r="F10415" s="859">
        <v>19</v>
      </c>
      <c r="G10415" s="518" t="s">
        <v>122</v>
      </c>
      <c r="H10415" s="518" t="s">
        <v>188</v>
      </c>
      <c r="I10415" s="518">
        <v>570010</v>
      </c>
    </row>
    <row r="10416" spans="1:9" x14ac:dyDescent="0.2">
      <c r="A10416" s="518" t="s">
        <v>268</v>
      </c>
      <c r="B10416" s="518">
        <v>570028</v>
      </c>
      <c r="C10416" s="518" t="s">
        <v>2660</v>
      </c>
      <c r="D10416" s="518" t="s">
        <v>5337</v>
      </c>
      <c r="E10416" s="859">
        <v>31</v>
      </c>
      <c r="F10416" s="859">
        <v>31</v>
      </c>
      <c r="G10416" s="518" t="s">
        <v>122</v>
      </c>
      <c r="H10416" s="518" t="s">
        <v>268</v>
      </c>
      <c r="I10416" s="518">
        <v>570028</v>
      </c>
    </row>
    <row r="10417" spans="1:9" x14ac:dyDescent="0.2">
      <c r="A10417" s="518" t="s">
        <v>268</v>
      </c>
      <c r="B10417" s="518">
        <v>570093</v>
      </c>
      <c r="C10417" s="518" t="s">
        <v>2660</v>
      </c>
      <c r="D10417" s="518" t="s">
        <v>5338</v>
      </c>
      <c r="E10417" s="859">
        <v>33</v>
      </c>
      <c r="F10417" s="859">
        <v>33</v>
      </c>
      <c r="G10417" s="518" t="s">
        <v>122</v>
      </c>
      <c r="H10417" s="518" t="s">
        <v>268</v>
      </c>
      <c r="I10417" s="518">
        <v>570093</v>
      </c>
    </row>
    <row r="10418" spans="1:9" x14ac:dyDescent="0.2">
      <c r="A10418" s="518" t="s">
        <v>368</v>
      </c>
      <c r="B10418" s="518">
        <v>570127</v>
      </c>
      <c r="C10418" s="518" t="s">
        <v>2660</v>
      </c>
      <c r="D10418" s="518" t="s">
        <v>2309</v>
      </c>
      <c r="E10418" s="859">
        <v>31</v>
      </c>
      <c r="F10418" s="859">
        <v>0</v>
      </c>
      <c r="G10418" s="518" t="s">
        <v>122</v>
      </c>
      <c r="H10418" s="518" t="s">
        <v>368</v>
      </c>
      <c r="I10418" s="518">
        <v>570127</v>
      </c>
    </row>
    <row r="10419" spans="1:9" x14ac:dyDescent="0.2">
      <c r="A10419" s="518" t="s">
        <v>377</v>
      </c>
      <c r="B10419" s="518">
        <v>570333</v>
      </c>
      <c r="C10419" s="518" t="s">
        <v>2660</v>
      </c>
      <c r="D10419" s="518" t="s">
        <v>9498</v>
      </c>
      <c r="E10419" s="859">
        <v>7</v>
      </c>
      <c r="F10419" s="859">
        <v>6</v>
      </c>
      <c r="G10419" s="518" t="s">
        <v>122</v>
      </c>
      <c r="H10419" s="518" t="s">
        <v>377</v>
      </c>
      <c r="I10419" s="518">
        <v>570333</v>
      </c>
    </row>
    <row r="10420" spans="1:9" x14ac:dyDescent="0.2">
      <c r="A10420" s="518" t="s">
        <v>188</v>
      </c>
      <c r="B10420" s="518">
        <v>570416</v>
      </c>
      <c r="C10420" s="518" t="s">
        <v>2660</v>
      </c>
      <c r="D10420" s="518" t="s">
        <v>693</v>
      </c>
      <c r="E10420" s="859">
        <v>31</v>
      </c>
      <c r="F10420" s="859">
        <v>30</v>
      </c>
      <c r="G10420" s="518" t="s">
        <v>122</v>
      </c>
      <c r="H10420" s="518" t="s">
        <v>188</v>
      </c>
      <c r="I10420" s="518">
        <v>570416</v>
      </c>
    </row>
    <row r="10421" spans="1:9" x14ac:dyDescent="0.2">
      <c r="A10421" s="518" t="s">
        <v>297</v>
      </c>
      <c r="B10421" s="518">
        <v>570507</v>
      </c>
      <c r="C10421" s="518" t="s">
        <v>2660</v>
      </c>
      <c r="D10421" s="518" t="s">
        <v>918</v>
      </c>
      <c r="E10421" s="859">
        <v>15</v>
      </c>
      <c r="F10421" s="859">
        <v>0</v>
      </c>
      <c r="G10421" s="518" t="s">
        <v>122</v>
      </c>
      <c r="H10421" s="518" t="s">
        <v>297</v>
      </c>
      <c r="I10421" s="518">
        <v>570507</v>
      </c>
    </row>
    <row r="10422" spans="1:9" x14ac:dyDescent="0.2">
      <c r="A10422" s="518" t="s">
        <v>296</v>
      </c>
      <c r="B10422" s="518">
        <v>570598</v>
      </c>
      <c r="C10422" s="518" t="s">
        <v>2660</v>
      </c>
      <c r="D10422" s="518" t="s">
        <v>983</v>
      </c>
      <c r="E10422" s="859">
        <v>35</v>
      </c>
      <c r="F10422" s="859">
        <v>35</v>
      </c>
      <c r="G10422" s="518" t="s">
        <v>122</v>
      </c>
      <c r="H10422" s="518" t="s">
        <v>296</v>
      </c>
      <c r="I10422" s="518">
        <v>570598</v>
      </c>
    </row>
    <row r="10423" spans="1:9" x14ac:dyDescent="0.2">
      <c r="A10423" s="518" t="s">
        <v>256</v>
      </c>
      <c r="B10423" s="518">
        <v>570622</v>
      </c>
      <c r="C10423" s="518" t="s">
        <v>2660</v>
      </c>
      <c r="D10423" s="518" t="s">
        <v>582</v>
      </c>
      <c r="E10423" s="859">
        <v>20</v>
      </c>
      <c r="F10423" s="859">
        <v>0</v>
      </c>
      <c r="G10423" s="518" t="s">
        <v>122</v>
      </c>
      <c r="H10423" s="518" t="s">
        <v>256</v>
      </c>
      <c r="I10423" s="518">
        <v>570622</v>
      </c>
    </row>
    <row r="10424" spans="1:9" x14ac:dyDescent="0.2">
      <c r="A10424" s="518" t="s">
        <v>256</v>
      </c>
      <c r="B10424" s="518">
        <v>570648</v>
      </c>
      <c r="C10424" s="518" t="s">
        <v>2660</v>
      </c>
      <c r="D10424" s="518" t="s">
        <v>984</v>
      </c>
      <c r="E10424" s="859">
        <v>30</v>
      </c>
      <c r="F10424" s="859">
        <v>0</v>
      </c>
      <c r="G10424" s="518" t="s">
        <v>122</v>
      </c>
      <c r="H10424" s="518" t="s">
        <v>256</v>
      </c>
      <c r="I10424" s="518">
        <v>570648</v>
      </c>
    </row>
    <row r="10425" spans="1:9" x14ac:dyDescent="0.2">
      <c r="A10425" s="518" t="s">
        <v>337</v>
      </c>
      <c r="B10425" s="518">
        <v>570655</v>
      </c>
      <c r="C10425" s="518" t="s">
        <v>2660</v>
      </c>
      <c r="D10425" s="518" t="s">
        <v>913</v>
      </c>
      <c r="E10425" s="859">
        <v>18</v>
      </c>
      <c r="F10425" s="859">
        <v>18</v>
      </c>
      <c r="G10425" s="518" t="s">
        <v>122</v>
      </c>
      <c r="H10425" s="518" t="s">
        <v>337</v>
      </c>
      <c r="I10425" s="518">
        <v>570655</v>
      </c>
    </row>
    <row r="10426" spans="1:9" x14ac:dyDescent="0.2">
      <c r="A10426" s="518" t="s">
        <v>358</v>
      </c>
      <c r="B10426" s="518">
        <v>570747</v>
      </c>
      <c r="C10426" s="518" t="s">
        <v>2660</v>
      </c>
      <c r="D10426" s="518" t="s">
        <v>727</v>
      </c>
      <c r="E10426" s="859">
        <v>35</v>
      </c>
      <c r="F10426" s="859">
        <v>31</v>
      </c>
      <c r="G10426" s="518" t="s">
        <v>122</v>
      </c>
      <c r="H10426" s="518" t="s">
        <v>358</v>
      </c>
      <c r="I10426" s="518">
        <v>570747</v>
      </c>
    </row>
    <row r="10427" spans="1:9" x14ac:dyDescent="0.2">
      <c r="A10427" s="518" t="s">
        <v>162</v>
      </c>
      <c r="B10427" s="518">
        <v>570754</v>
      </c>
      <c r="C10427" s="518" t="s">
        <v>2660</v>
      </c>
      <c r="D10427" s="518" t="s">
        <v>882</v>
      </c>
      <c r="E10427" s="859">
        <v>33</v>
      </c>
      <c r="F10427" s="859">
        <v>25</v>
      </c>
      <c r="G10427" s="518" t="s">
        <v>122</v>
      </c>
      <c r="H10427" s="518" t="s">
        <v>162</v>
      </c>
      <c r="I10427" s="518">
        <v>570754</v>
      </c>
    </row>
    <row r="10428" spans="1:9" x14ac:dyDescent="0.2">
      <c r="A10428" s="518" t="s">
        <v>162</v>
      </c>
      <c r="B10428" s="518">
        <v>570788</v>
      </c>
      <c r="C10428" s="518" t="s">
        <v>2660</v>
      </c>
      <c r="D10428" s="518" t="s">
        <v>1084</v>
      </c>
      <c r="E10428" s="859">
        <v>30</v>
      </c>
      <c r="F10428" s="859">
        <v>27</v>
      </c>
      <c r="G10428" s="518" t="s">
        <v>122</v>
      </c>
      <c r="H10428" s="518" t="s">
        <v>162</v>
      </c>
      <c r="I10428" s="518">
        <v>570788</v>
      </c>
    </row>
    <row r="10429" spans="1:9" x14ac:dyDescent="0.2">
      <c r="A10429" s="518" t="s">
        <v>358</v>
      </c>
      <c r="B10429" s="518">
        <v>570804</v>
      </c>
      <c r="C10429" s="518" t="s">
        <v>2660</v>
      </c>
      <c r="D10429" s="518" t="s">
        <v>1086</v>
      </c>
      <c r="E10429" s="859">
        <v>22</v>
      </c>
      <c r="F10429" s="859">
        <v>21</v>
      </c>
      <c r="G10429" s="518" t="s">
        <v>122</v>
      </c>
      <c r="H10429" s="518" t="s">
        <v>358</v>
      </c>
      <c r="I10429" s="518">
        <v>570804</v>
      </c>
    </row>
    <row r="10430" spans="1:9" x14ac:dyDescent="0.2">
      <c r="A10430" s="518" t="s">
        <v>358</v>
      </c>
      <c r="B10430" s="518">
        <v>570812</v>
      </c>
      <c r="C10430" s="518" t="s">
        <v>2660</v>
      </c>
      <c r="D10430" s="518" t="s">
        <v>717</v>
      </c>
      <c r="E10430" s="859">
        <v>34</v>
      </c>
      <c r="F10430" s="859">
        <v>27</v>
      </c>
      <c r="G10430" s="518" t="s">
        <v>122</v>
      </c>
      <c r="H10430" s="518" t="s">
        <v>358</v>
      </c>
      <c r="I10430" s="518">
        <v>570812</v>
      </c>
    </row>
    <row r="10431" spans="1:9" x14ac:dyDescent="0.2">
      <c r="A10431" s="518" t="s">
        <v>310</v>
      </c>
      <c r="B10431" s="518">
        <v>570887</v>
      </c>
      <c r="C10431" s="518" t="s">
        <v>2660</v>
      </c>
      <c r="D10431" s="518" t="s">
        <v>735</v>
      </c>
      <c r="E10431" s="859">
        <v>15</v>
      </c>
      <c r="F10431" s="859">
        <v>15</v>
      </c>
      <c r="G10431" s="518" t="s">
        <v>122</v>
      </c>
      <c r="H10431" s="518" t="s">
        <v>310</v>
      </c>
      <c r="I10431" s="518">
        <v>570887</v>
      </c>
    </row>
    <row r="10432" spans="1:9" x14ac:dyDescent="0.2">
      <c r="A10432" s="518" t="s">
        <v>300</v>
      </c>
      <c r="B10432" s="518">
        <v>570895</v>
      </c>
      <c r="C10432" s="518" t="s">
        <v>2660</v>
      </c>
      <c r="D10432" s="518" t="s">
        <v>447</v>
      </c>
      <c r="E10432" s="859">
        <v>25</v>
      </c>
      <c r="F10432" s="859">
        <v>0</v>
      </c>
      <c r="G10432" s="518" t="s">
        <v>122</v>
      </c>
      <c r="H10432" s="518" t="s">
        <v>300</v>
      </c>
      <c r="I10432" s="518">
        <v>570895</v>
      </c>
    </row>
    <row r="10433" spans="1:9" x14ac:dyDescent="0.2">
      <c r="A10433" s="518" t="s">
        <v>322</v>
      </c>
      <c r="B10433" s="518">
        <v>570986</v>
      </c>
      <c r="C10433" s="518" t="s">
        <v>2660</v>
      </c>
      <c r="D10433" s="518" t="s">
        <v>1233</v>
      </c>
      <c r="E10433" s="859">
        <v>33</v>
      </c>
      <c r="F10433" s="859">
        <v>30</v>
      </c>
      <c r="G10433" s="518" t="s">
        <v>122</v>
      </c>
      <c r="H10433" s="518" t="s">
        <v>322</v>
      </c>
      <c r="I10433" s="518">
        <v>570986</v>
      </c>
    </row>
    <row r="10434" spans="1:9" x14ac:dyDescent="0.2">
      <c r="A10434" s="518" t="s">
        <v>394</v>
      </c>
      <c r="B10434" s="518">
        <v>571026</v>
      </c>
      <c r="C10434" s="518" t="s">
        <v>2660</v>
      </c>
      <c r="D10434" s="518" t="s">
        <v>9499</v>
      </c>
      <c r="E10434" s="859">
        <v>31</v>
      </c>
      <c r="F10434" s="859">
        <v>0</v>
      </c>
      <c r="G10434" s="518" t="s">
        <v>122</v>
      </c>
      <c r="H10434" s="518" t="s">
        <v>394</v>
      </c>
      <c r="I10434" s="518">
        <v>571026</v>
      </c>
    </row>
    <row r="10435" spans="1:9" x14ac:dyDescent="0.2">
      <c r="A10435" s="518" t="s">
        <v>256</v>
      </c>
      <c r="B10435" s="518">
        <v>571059</v>
      </c>
      <c r="C10435" s="518" t="s">
        <v>2660</v>
      </c>
      <c r="D10435" s="518" t="s">
        <v>1083</v>
      </c>
      <c r="E10435" s="859">
        <v>10</v>
      </c>
      <c r="F10435" s="859">
        <v>10</v>
      </c>
      <c r="G10435" s="518" t="s">
        <v>122</v>
      </c>
      <c r="H10435" s="518" t="s">
        <v>256</v>
      </c>
      <c r="I10435" s="518">
        <v>578641</v>
      </c>
    </row>
    <row r="10436" spans="1:9" x14ac:dyDescent="0.2">
      <c r="A10436" s="518" t="s">
        <v>359</v>
      </c>
      <c r="B10436" s="518">
        <v>571067</v>
      </c>
      <c r="C10436" s="518" t="s">
        <v>2660</v>
      </c>
      <c r="D10436" s="518" t="s">
        <v>1403</v>
      </c>
      <c r="E10436" s="859">
        <v>33</v>
      </c>
      <c r="F10436" s="859">
        <v>33</v>
      </c>
      <c r="G10436" s="518" t="s">
        <v>122</v>
      </c>
      <c r="H10436" s="518" t="s">
        <v>359</v>
      </c>
      <c r="I10436" s="518">
        <v>571067</v>
      </c>
    </row>
    <row r="10437" spans="1:9" x14ac:dyDescent="0.2">
      <c r="A10437" s="518" t="s">
        <v>359</v>
      </c>
      <c r="B10437" s="518">
        <v>571075</v>
      </c>
      <c r="C10437" s="518" t="s">
        <v>2660</v>
      </c>
      <c r="D10437" s="518" t="s">
        <v>1278</v>
      </c>
      <c r="E10437" s="859">
        <v>33</v>
      </c>
      <c r="F10437" s="859">
        <v>33</v>
      </c>
      <c r="G10437" s="518" t="s">
        <v>122</v>
      </c>
      <c r="H10437" s="518" t="s">
        <v>359</v>
      </c>
      <c r="I10437" s="518">
        <v>571075</v>
      </c>
    </row>
    <row r="10438" spans="1:9" x14ac:dyDescent="0.2">
      <c r="A10438" s="518" t="s">
        <v>359</v>
      </c>
      <c r="B10438" s="518">
        <v>571083</v>
      </c>
      <c r="C10438" s="518" t="s">
        <v>2660</v>
      </c>
      <c r="D10438" s="518" t="s">
        <v>1279</v>
      </c>
      <c r="E10438" s="859">
        <v>20</v>
      </c>
      <c r="F10438" s="859">
        <v>20</v>
      </c>
      <c r="G10438" s="518" t="s">
        <v>122</v>
      </c>
      <c r="H10438" s="518" t="s">
        <v>359</v>
      </c>
      <c r="I10438" s="518">
        <v>571083</v>
      </c>
    </row>
    <row r="10439" spans="1:9" x14ac:dyDescent="0.2">
      <c r="A10439" s="518" t="s">
        <v>359</v>
      </c>
      <c r="B10439" s="518">
        <v>571091</v>
      </c>
      <c r="C10439" s="518" t="s">
        <v>2660</v>
      </c>
      <c r="D10439" s="518" t="s">
        <v>910</v>
      </c>
      <c r="E10439" s="859">
        <v>23</v>
      </c>
      <c r="F10439" s="859">
        <v>23</v>
      </c>
      <c r="G10439" s="518" t="s">
        <v>122</v>
      </c>
      <c r="H10439" s="518" t="s">
        <v>359</v>
      </c>
      <c r="I10439" s="518">
        <v>571091</v>
      </c>
    </row>
    <row r="10440" spans="1:9" x14ac:dyDescent="0.2">
      <c r="A10440" s="518" t="s">
        <v>359</v>
      </c>
      <c r="B10440" s="518">
        <v>571117</v>
      </c>
      <c r="C10440" s="518" t="s">
        <v>2660</v>
      </c>
      <c r="D10440" s="518" t="s">
        <v>688</v>
      </c>
      <c r="E10440" s="859">
        <v>31</v>
      </c>
      <c r="F10440" s="859">
        <v>31</v>
      </c>
      <c r="G10440" s="518" t="s">
        <v>122</v>
      </c>
      <c r="H10440" s="518" t="s">
        <v>359</v>
      </c>
      <c r="I10440" s="518">
        <v>571117</v>
      </c>
    </row>
    <row r="10441" spans="1:9" x14ac:dyDescent="0.2">
      <c r="A10441" s="518" t="s">
        <v>359</v>
      </c>
      <c r="B10441" s="518">
        <v>571133</v>
      </c>
      <c r="C10441" s="518" t="s">
        <v>2660</v>
      </c>
      <c r="D10441" s="518" t="s">
        <v>1404</v>
      </c>
      <c r="E10441" s="859">
        <v>35</v>
      </c>
      <c r="F10441" s="859">
        <v>35</v>
      </c>
      <c r="G10441" s="518" t="s">
        <v>122</v>
      </c>
      <c r="H10441" s="518" t="s">
        <v>359</v>
      </c>
      <c r="I10441" s="518">
        <v>571133</v>
      </c>
    </row>
    <row r="10442" spans="1:9" x14ac:dyDescent="0.2">
      <c r="A10442" s="518" t="s">
        <v>359</v>
      </c>
      <c r="B10442" s="518">
        <v>571166</v>
      </c>
      <c r="C10442" s="518" t="s">
        <v>2660</v>
      </c>
      <c r="D10442" s="518" t="s">
        <v>644</v>
      </c>
      <c r="E10442" s="859">
        <v>21</v>
      </c>
      <c r="F10442" s="859">
        <v>21</v>
      </c>
      <c r="G10442" s="518" t="s">
        <v>122</v>
      </c>
      <c r="H10442" s="518" t="s">
        <v>359</v>
      </c>
      <c r="I10442" s="518">
        <v>571166</v>
      </c>
    </row>
    <row r="10443" spans="1:9" x14ac:dyDescent="0.2">
      <c r="A10443" s="518" t="s">
        <v>359</v>
      </c>
      <c r="B10443" s="518">
        <v>571182</v>
      </c>
      <c r="C10443" s="518" t="s">
        <v>2660</v>
      </c>
      <c r="D10443" s="518" t="s">
        <v>911</v>
      </c>
      <c r="E10443" s="859">
        <v>23</v>
      </c>
      <c r="F10443" s="859">
        <v>23</v>
      </c>
      <c r="G10443" s="518" t="s">
        <v>122</v>
      </c>
      <c r="H10443" s="518" t="s">
        <v>359</v>
      </c>
      <c r="I10443" s="518">
        <v>571182</v>
      </c>
    </row>
    <row r="10444" spans="1:9" x14ac:dyDescent="0.2">
      <c r="A10444" s="518" t="s">
        <v>190</v>
      </c>
      <c r="B10444" s="518">
        <v>571190</v>
      </c>
      <c r="C10444" s="518" t="s">
        <v>2660</v>
      </c>
      <c r="D10444" s="518" t="s">
        <v>1526</v>
      </c>
      <c r="E10444" s="859">
        <v>27</v>
      </c>
      <c r="F10444" s="859">
        <v>21</v>
      </c>
      <c r="G10444" s="518" t="s">
        <v>122</v>
      </c>
      <c r="H10444" s="518" t="s">
        <v>190</v>
      </c>
      <c r="I10444" s="518">
        <v>571190</v>
      </c>
    </row>
    <row r="10445" spans="1:9" x14ac:dyDescent="0.2">
      <c r="A10445" s="518" t="s">
        <v>268</v>
      </c>
      <c r="B10445" s="518">
        <v>571257</v>
      </c>
      <c r="C10445" s="518" t="s">
        <v>2660</v>
      </c>
      <c r="D10445" s="518" t="s">
        <v>1527</v>
      </c>
      <c r="E10445" s="859">
        <v>32</v>
      </c>
      <c r="F10445" s="859">
        <v>32</v>
      </c>
      <c r="G10445" s="518" t="s">
        <v>122</v>
      </c>
      <c r="H10445" s="518" t="s">
        <v>268</v>
      </c>
      <c r="I10445" s="518">
        <v>571257</v>
      </c>
    </row>
    <row r="10446" spans="1:9" x14ac:dyDescent="0.2">
      <c r="A10446" s="518" t="s">
        <v>268</v>
      </c>
      <c r="B10446" s="518">
        <v>571307</v>
      </c>
      <c r="C10446" s="518" t="s">
        <v>2660</v>
      </c>
      <c r="D10446" s="518" t="s">
        <v>1528</v>
      </c>
      <c r="E10446" s="859">
        <v>26</v>
      </c>
      <c r="F10446" s="859">
        <v>26</v>
      </c>
      <c r="G10446" s="518" t="s">
        <v>122</v>
      </c>
      <c r="H10446" s="518" t="s">
        <v>268</v>
      </c>
      <c r="I10446" s="518">
        <v>571307</v>
      </c>
    </row>
    <row r="10447" spans="1:9" x14ac:dyDescent="0.2">
      <c r="A10447" s="518" t="s">
        <v>268</v>
      </c>
      <c r="B10447" s="518">
        <v>571315</v>
      </c>
      <c r="C10447" s="518" t="s">
        <v>2660</v>
      </c>
      <c r="D10447" s="518" t="s">
        <v>1529</v>
      </c>
      <c r="E10447" s="859">
        <v>32</v>
      </c>
      <c r="F10447" s="859">
        <v>22</v>
      </c>
      <c r="G10447" s="518" t="s">
        <v>122</v>
      </c>
      <c r="H10447" s="518" t="s">
        <v>268</v>
      </c>
      <c r="I10447" s="518">
        <v>571315</v>
      </c>
    </row>
    <row r="10448" spans="1:9" x14ac:dyDescent="0.2">
      <c r="A10448" s="518" t="s">
        <v>148</v>
      </c>
      <c r="B10448" s="518">
        <v>571323</v>
      </c>
      <c r="C10448" s="518" t="s">
        <v>2660</v>
      </c>
      <c r="D10448" s="518" t="s">
        <v>717</v>
      </c>
      <c r="E10448" s="859">
        <v>21</v>
      </c>
      <c r="F10448" s="859">
        <v>14</v>
      </c>
      <c r="G10448" s="518" t="s">
        <v>122</v>
      </c>
      <c r="H10448" s="518" t="s">
        <v>148</v>
      </c>
      <c r="I10448" s="518">
        <v>705822</v>
      </c>
    </row>
    <row r="10449" spans="1:9" x14ac:dyDescent="0.2">
      <c r="A10449" s="518" t="s">
        <v>147</v>
      </c>
      <c r="B10449" s="518">
        <v>571331</v>
      </c>
      <c r="C10449" s="518" t="s">
        <v>2660</v>
      </c>
      <c r="D10449" s="518" t="s">
        <v>718</v>
      </c>
      <c r="E10449" s="859">
        <v>29</v>
      </c>
      <c r="F10449" s="859">
        <v>25</v>
      </c>
      <c r="G10449" s="518" t="s">
        <v>122</v>
      </c>
      <c r="H10449" s="518" t="s">
        <v>147</v>
      </c>
      <c r="I10449" s="518">
        <v>571331</v>
      </c>
    </row>
    <row r="10450" spans="1:9" x14ac:dyDescent="0.2">
      <c r="A10450" s="518" t="s">
        <v>147</v>
      </c>
      <c r="B10450" s="518">
        <v>571349</v>
      </c>
      <c r="C10450" s="518" t="s">
        <v>2660</v>
      </c>
      <c r="D10450" s="518" t="s">
        <v>324</v>
      </c>
      <c r="E10450" s="859">
        <v>35</v>
      </c>
      <c r="F10450" s="859">
        <v>22</v>
      </c>
      <c r="G10450" s="518" t="s">
        <v>122</v>
      </c>
      <c r="H10450" s="518" t="s">
        <v>147</v>
      </c>
      <c r="I10450" s="518">
        <v>571349</v>
      </c>
    </row>
    <row r="10451" spans="1:9" x14ac:dyDescent="0.2">
      <c r="A10451" s="518" t="s">
        <v>347</v>
      </c>
      <c r="B10451" s="518">
        <v>571364</v>
      </c>
      <c r="C10451" s="518" t="s">
        <v>2660</v>
      </c>
      <c r="D10451" s="518" t="s">
        <v>746</v>
      </c>
      <c r="E10451" s="859">
        <v>30</v>
      </c>
      <c r="F10451" s="859">
        <v>25</v>
      </c>
      <c r="G10451" s="518" t="s">
        <v>122</v>
      </c>
      <c r="H10451" s="518" t="s">
        <v>347</v>
      </c>
      <c r="I10451" s="518">
        <v>571364</v>
      </c>
    </row>
    <row r="10452" spans="1:9" x14ac:dyDescent="0.2">
      <c r="A10452" s="518" t="s">
        <v>347</v>
      </c>
      <c r="B10452" s="518">
        <v>571372</v>
      </c>
      <c r="C10452" s="518" t="s">
        <v>2660</v>
      </c>
      <c r="D10452" s="518" t="s">
        <v>666</v>
      </c>
      <c r="E10452" s="859">
        <v>28</v>
      </c>
      <c r="F10452" s="859">
        <v>10</v>
      </c>
      <c r="G10452" s="518" t="s">
        <v>122</v>
      </c>
      <c r="H10452" s="518" t="s">
        <v>347</v>
      </c>
      <c r="I10452" s="518">
        <v>571372</v>
      </c>
    </row>
    <row r="10453" spans="1:9" x14ac:dyDescent="0.2">
      <c r="A10453" s="518" t="s">
        <v>347</v>
      </c>
      <c r="B10453" s="518">
        <v>571380</v>
      </c>
      <c r="C10453" s="518" t="s">
        <v>2660</v>
      </c>
      <c r="D10453" s="518" t="s">
        <v>763</v>
      </c>
      <c r="E10453" s="859">
        <v>31</v>
      </c>
      <c r="F10453" s="859">
        <v>20</v>
      </c>
      <c r="G10453" s="518" t="s">
        <v>122</v>
      </c>
      <c r="H10453" s="518" t="s">
        <v>347</v>
      </c>
      <c r="I10453" s="518">
        <v>571380</v>
      </c>
    </row>
    <row r="10454" spans="1:9" x14ac:dyDescent="0.2">
      <c r="A10454" s="518" t="s">
        <v>347</v>
      </c>
      <c r="B10454" s="518">
        <v>571398</v>
      </c>
      <c r="C10454" s="518" t="s">
        <v>2660</v>
      </c>
      <c r="D10454" s="518" t="s">
        <v>775</v>
      </c>
      <c r="E10454" s="859">
        <v>18</v>
      </c>
      <c r="F10454" s="859">
        <v>14</v>
      </c>
      <c r="G10454" s="518" t="s">
        <v>122</v>
      </c>
      <c r="H10454" s="518" t="s">
        <v>347</v>
      </c>
      <c r="I10454" s="518">
        <v>571398</v>
      </c>
    </row>
    <row r="10455" spans="1:9" x14ac:dyDescent="0.2">
      <c r="A10455" s="518" t="s">
        <v>347</v>
      </c>
      <c r="B10455" s="518">
        <v>571406</v>
      </c>
      <c r="C10455" s="518" t="s">
        <v>2660</v>
      </c>
      <c r="D10455" s="518" t="s">
        <v>776</v>
      </c>
      <c r="E10455" s="859">
        <v>21</v>
      </c>
      <c r="F10455" s="859">
        <v>17</v>
      </c>
      <c r="G10455" s="518" t="s">
        <v>122</v>
      </c>
      <c r="H10455" s="518" t="s">
        <v>347</v>
      </c>
      <c r="I10455" s="518">
        <v>571406</v>
      </c>
    </row>
    <row r="10456" spans="1:9" x14ac:dyDescent="0.2">
      <c r="A10456" s="518" t="s">
        <v>220</v>
      </c>
      <c r="B10456" s="518">
        <v>571414</v>
      </c>
      <c r="C10456" s="518" t="s">
        <v>2660</v>
      </c>
      <c r="D10456" s="518" t="s">
        <v>1135</v>
      </c>
      <c r="E10456" s="859">
        <v>18</v>
      </c>
      <c r="F10456" s="859">
        <v>0</v>
      </c>
      <c r="G10456" s="518" t="s">
        <v>122</v>
      </c>
      <c r="H10456" s="518" t="s">
        <v>220</v>
      </c>
      <c r="I10456" s="518">
        <v>571414</v>
      </c>
    </row>
    <row r="10457" spans="1:9" x14ac:dyDescent="0.2">
      <c r="A10457" s="518" t="s">
        <v>220</v>
      </c>
      <c r="B10457" s="518">
        <v>571422</v>
      </c>
      <c r="C10457" s="518" t="s">
        <v>2660</v>
      </c>
      <c r="D10457" s="518" t="s">
        <v>406</v>
      </c>
      <c r="E10457" s="859">
        <v>30</v>
      </c>
      <c r="F10457" s="859">
        <v>0</v>
      </c>
      <c r="G10457" s="518" t="s">
        <v>122</v>
      </c>
      <c r="H10457" s="518" t="s">
        <v>220</v>
      </c>
      <c r="I10457" s="518">
        <v>571422</v>
      </c>
    </row>
    <row r="10458" spans="1:9" x14ac:dyDescent="0.2">
      <c r="A10458" s="518" t="s">
        <v>220</v>
      </c>
      <c r="B10458" s="518">
        <v>571430</v>
      </c>
      <c r="C10458" s="518" t="s">
        <v>2660</v>
      </c>
      <c r="D10458" s="518" t="s">
        <v>534</v>
      </c>
      <c r="E10458" s="859">
        <v>20</v>
      </c>
      <c r="F10458" s="859">
        <v>0</v>
      </c>
      <c r="G10458" s="518" t="s">
        <v>122</v>
      </c>
      <c r="H10458" s="518" t="s">
        <v>220</v>
      </c>
      <c r="I10458" s="518">
        <v>571430</v>
      </c>
    </row>
    <row r="10459" spans="1:9" x14ac:dyDescent="0.2">
      <c r="A10459" s="518" t="s">
        <v>220</v>
      </c>
      <c r="B10459" s="518">
        <v>571448</v>
      </c>
      <c r="C10459" s="518" t="s">
        <v>2660</v>
      </c>
      <c r="D10459" s="518" t="s">
        <v>660</v>
      </c>
      <c r="E10459" s="859">
        <v>30</v>
      </c>
      <c r="F10459" s="859">
        <v>0</v>
      </c>
      <c r="G10459" s="518" t="s">
        <v>122</v>
      </c>
      <c r="H10459" s="518" t="s">
        <v>220</v>
      </c>
      <c r="I10459" s="518">
        <v>571448</v>
      </c>
    </row>
    <row r="10460" spans="1:9" x14ac:dyDescent="0.2">
      <c r="A10460" s="518" t="s">
        <v>239</v>
      </c>
      <c r="B10460" s="518">
        <v>571455</v>
      </c>
      <c r="C10460" s="518" t="s">
        <v>2660</v>
      </c>
      <c r="D10460" s="518" t="s">
        <v>397</v>
      </c>
      <c r="E10460" s="859">
        <v>33</v>
      </c>
      <c r="F10460" s="859">
        <v>27</v>
      </c>
      <c r="G10460" s="518" t="s">
        <v>122</v>
      </c>
      <c r="H10460" s="518" t="s">
        <v>239</v>
      </c>
      <c r="I10460" s="518">
        <v>571455</v>
      </c>
    </row>
    <row r="10461" spans="1:9" x14ac:dyDescent="0.2">
      <c r="A10461" s="518" t="s">
        <v>239</v>
      </c>
      <c r="B10461" s="518">
        <v>571463</v>
      </c>
      <c r="C10461" s="518" t="s">
        <v>2660</v>
      </c>
      <c r="D10461" s="518" t="s">
        <v>778</v>
      </c>
      <c r="E10461" s="859">
        <v>5</v>
      </c>
      <c r="F10461" s="859">
        <v>0</v>
      </c>
      <c r="G10461" s="518" t="s">
        <v>122</v>
      </c>
      <c r="H10461" s="518" t="s">
        <v>239</v>
      </c>
      <c r="I10461" s="518">
        <v>571463</v>
      </c>
    </row>
    <row r="10462" spans="1:9" x14ac:dyDescent="0.2">
      <c r="A10462" s="518" t="s">
        <v>239</v>
      </c>
      <c r="B10462" s="518">
        <v>571471</v>
      </c>
      <c r="C10462" s="518" t="s">
        <v>2660</v>
      </c>
      <c r="D10462" s="518" t="s">
        <v>779</v>
      </c>
      <c r="E10462" s="859">
        <v>31</v>
      </c>
      <c r="F10462" s="859">
        <v>23</v>
      </c>
      <c r="G10462" s="518" t="s">
        <v>122</v>
      </c>
      <c r="H10462" s="518" t="s">
        <v>239</v>
      </c>
      <c r="I10462" s="518">
        <v>571471</v>
      </c>
    </row>
    <row r="10463" spans="1:9" x14ac:dyDescent="0.2">
      <c r="A10463" s="518" t="s">
        <v>239</v>
      </c>
      <c r="B10463" s="518">
        <v>571489</v>
      </c>
      <c r="C10463" s="518" t="s">
        <v>2660</v>
      </c>
      <c r="D10463" s="518" t="s">
        <v>6999</v>
      </c>
      <c r="E10463" s="859">
        <v>33</v>
      </c>
      <c r="F10463" s="859">
        <v>31</v>
      </c>
      <c r="G10463" s="518" t="s">
        <v>122</v>
      </c>
      <c r="H10463" s="518" t="s">
        <v>239</v>
      </c>
      <c r="I10463" s="518">
        <v>571489</v>
      </c>
    </row>
    <row r="10464" spans="1:9" x14ac:dyDescent="0.2">
      <c r="A10464" s="518" t="s">
        <v>239</v>
      </c>
      <c r="B10464" s="518">
        <v>571497</v>
      </c>
      <c r="C10464" s="518" t="s">
        <v>2660</v>
      </c>
      <c r="D10464" s="518" t="s">
        <v>717</v>
      </c>
      <c r="E10464" s="859">
        <v>24</v>
      </c>
      <c r="F10464" s="859">
        <v>22</v>
      </c>
      <c r="G10464" s="518" t="s">
        <v>122</v>
      </c>
      <c r="H10464" s="518" t="s">
        <v>239</v>
      </c>
      <c r="I10464" s="518">
        <v>571497</v>
      </c>
    </row>
    <row r="10465" spans="1:9" x14ac:dyDescent="0.2">
      <c r="A10465" s="518" t="s">
        <v>373</v>
      </c>
      <c r="B10465" s="518">
        <v>571505</v>
      </c>
      <c r="C10465" s="518" t="s">
        <v>2660</v>
      </c>
      <c r="D10465" s="518" t="s">
        <v>923</v>
      </c>
      <c r="E10465" s="859">
        <v>32</v>
      </c>
      <c r="F10465" s="859">
        <v>26</v>
      </c>
      <c r="G10465" s="518" t="s">
        <v>122</v>
      </c>
      <c r="H10465" s="518" t="s">
        <v>373</v>
      </c>
      <c r="I10465" s="518">
        <v>571505</v>
      </c>
    </row>
    <row r="10466" spans="1:9" x14ac:dyDescent="0.2">
      <c r="A10466" s="518" t="s">
        <v>373</v>
      </c>
      <c r="B10466" s="518">
        <v>571513</v>
      </c>
      <c r="C10466" s="518" t="s">
        <v>2660</v>
      </c>
      <c r="D10466" s="518" t="s">
        <v>924</v>
      </c>
      <c r="E10466" s="859">
        <v>30</v>
      </c>
      <c r="F10466" s="859">
        <v>9</v>
      </c>
      <c r="G10466" s="518" t="s">
        <v>122</v>
      </c>
      <c r="H10466" s="518" t="s">
        <v>373</v>
      </c>
      <c r="I10466" s="518">
        <v>571505</v>
      </c>
    </row>
    <row r="10467" spans="1:9" x14ac:dyDescent="0.2">
      <c r="A10467" s="518" t="s">
        <v>373</v>
      </c>
      <c r="B10467" s="518">
        <v>571521</v>
      </c>
      <c r="C10467" s="518" t="s">
        <v>2660</v>
      </c>
      <c r="D10467" s="518" t="s">
        <v>925</v>
      </c>
      <c r="E10467" s="859">
        <v>28</v>
      </c>
      <c r="F10467" s="859">
        <v>28</v>
      </c>
      <c r="G10467" s="518" t="s">
        <v>122</v>
      </c>
      <c r="H10467" s="518" t="s">
        <v>373</v>
      </c>
      <c r="I10467" s="518">
        <v>571521</v>
      </c>
    </row>
    <row r="10468" spans="1:9" x14ac:dyDescent="0.2">
      <c r="A10468" s="518" t="s">
        <v>373</v>
      </c>
      <c r="B10468" s="518">
        <v>571539</v>
      </c>
      <c r="C10468" s="518" t="s">
        <v>2660</v>
      </c>
      <c r="D10468" s="518" t="s">
        <v>926</v>
      </c>
      <c r="E10468" s="859">
        <v>31</v>
      </c>
      <c r="F10468" s="859">
        <v>31</v>
      </c>
      <c r="G10468" s="518" t="s">
        <v>122</v>
      </c>
      <c r="H10468" s="518" t="s">
        <v>373</v>
      </c>
      <c r="I10468" s="518">
        <v>571539</v>
      </c>
    </row>
    <row r="10469" spans="1:9" x14ac:dyDescent="0.2">
      <c r="A10469" s="518" t="s">
        <v>373</v>
      </c>
      <c r="B10469" s="518">
        <v>571547</v>
      </c>
      <c r="C10469" s="518" t="s">
        <v>2660</v>
      </c>
      <c r="D10469" s="518" t="s">
        <v>407</v>
      </c>
      <c r="E10469" s="859">
        <v>34</v>
      </c>
      <c r="F10469" s="859">
        <v>34</v>
      </c>
      <c r="G10469" s="518" t="s">
        <v>122</v>
      </c>
      <c r="H10469" s="518" t="s">
        <v>373</v>
      </c>
      <c r="I10469" s="518">
        <v>571547</v>
      </c>
    </row>
    <row r="10470" spans="1:9" x14ac:dyDescent="0.2">
      <c r="A10470" s="518" t="s">
        <v>169</v>
      </c>
      <c r="B10470" s="518">
        <v>571554</v>
      </c>
      <c r="C10470" s="518" t="s">
        <v>2660</v>
      </c>
      <c r="D10470" s="518" t="s">
        <v>876</v>
      </c>
      <c r="E10470" s="859">
        <v>28</v>
      </c>
      <c r="F10470" s="859">
        <v>28</v>
      </c>
      <c r="G10470" s="518" t="s">
        <v>122</v>
      </c>
      <c r="H10470" s="518" t="s">
        <v>169</v>
      </c>
      <c r="I10470" s="518">
        <v>571554</v>
      </c>
    </row>
    <row r="10471" spans="1:9" x14ac:dyDescent="0.2">
      <c r="A10471" s="518" t="s">
        <v>248</v>
      </c>
      <c r="B10471" s="518">
        <v>571562</v>
      </c>
      <c r="C10471" s="518" t="s">
        <v>2660</v>
      </c>
      <c r="D10471" s="518" t="s">
        <v>927</v>
      </c>
      <c r="E10471" s="859">
        <v>34</v>
      </c>
      <c r="F10471" s="859">
        <v>34</v>
      </c>
      <c r="G10471" s="518" t="s">
        <v>122</v>
      </c>
      <c r="H10471" s="518" t="s">
        <v>248</v>
      </c>
      <c r="I10471" s="518">
        <v>571562</v>
      </c>
    </row>
    <row r="10472" spans="1:9" x14ac:dyDescent="0.2">
      <c r="A10472" s="518" t="s">
        <v>248</v>
      </c>
      <c r="B10472" s="518">
        <v>571570</v>
      </c>
      <c r="C10472" s="518" t="s">
        <v>2660</v>
      </c>
      <c r="D10472" s="518" t="s">
        <v>928</v>
      </c>
      <c r="E10472" s="859">
        <v>33</v>
      </c>
      <c r="F10472" s="859">
        <v>33</v>
      </c>
      <c r="G10472" s="518" t="s">
        <v>122</v>
      </c>
      <c r="H10472" s="518" t="s">
        <v>248</v>
      </c>
      <c r="I10472" s="518">
        <v>571570</v>
      </c>
    </row>
    <row r="10473" spans="1:9" x14ac:dyDescent="0.2">
      <c r="A10473" s="518" t="s">
        <v>248</v>
      </c>
      <c r="B10473" s="518">
        <v>571588</v>
      </c>
      <c r="C10473" s="518" t="s">
        <v>2660</v>
      </c>
      <c r="D10473" s="518" t="s">
        <v>929</v>
      </c>
      <c r="E10473" s="859">
        <v>24</v>
      </c>
      <c r="F10473" s="859">
        <v>24</v>
      </c>
      <c r="G10473" s="518" t="s">
        <v>122</v>
      </c>
      <c r="H10473" s="518" t="s">
        <v>248</v>
      </c>
      <c r="I10473" s="518">
        <v>571588</v>
      </c>
    </row>
    <row r="10474" spans="1:9" x14ac:dyDescent="0.2">
      <c r="A10474" s="518" t="s">
        <v>248</v>
      </c>
      <c r="B10474" s="518">
        <v>571596</v>
      </c>
      <c r="C10474" s="518" t="s">
        <v>2660</v>
      </c>
      <c r="D10474" s="518" t="s">
        <v>930</v>
      </c>
      <c r="E10474" s="859">
        <v>22</v>
      </c>
      <c r="F10474" s="859">
        <v>22</v>
      </c>
      <c r="G10474" s="518" t="s">
        <v>122</v>
      </c>
      <c r="H10474" s="518" t="s">
        <v>248</v>
      </c>
      <c r="I10474" s="518">
        <v>571596</v>
      </c>
    </row>
    <row r="10475" spans="1:9" x14ac:dyDescent="0.2">
      <c r="A10475" s="518" t="s">
        <v>248</v>
      </c>
      <c r="B10475" s="518">
        <v>571638</v>
      </c>
      <c r="C10475" s="518" t="s">
        <v>2660</v>
      </c>
      <c r="D10475" s="518" t="s">
        <v>991</v>
      </c>
      <c r="E10475" s="859">
        <v>34</v>
      </c>
      <c r="F10475" s="859">
        <v>34</v>
      </c>
      <c r="G10475" s="518" t="s">
        <v>122</v>
      </c>
      <c r="H10475" s="518" t="s">
        <v>248</v>
      </c>
      <c r="I10475" s="518">
        <v>571638</v>
      </c>
    </row>
    <row r="10476" spans="1:9" x14ac:dyDescent="0.2">
      <c r="A10476" s="518" t="s">
        <v>356</v>
      </c>
      <c r="B10476" s="518">
        <v>571653</v>
      </c>
      <c r="C10476" s="518" t="s">
        <v>2660</v>
      </c>
      <c r="D10476" s="518" t="s">
        <v>5332</v>
      </c>
      <c r="E10476" s="859">
        <v>28</v>
      </c>
      <c r="F10476" s="859">
        <v>28</v>
      </c>
      <c r="G10476" s="518" t="s">
        <v>122</v>
      </c>
      <c r="H10476" s="518" t="s">
        <v>356</v>
      </c>
      <c r="I10476" s="518">
        <v>571653</v>
      </c>
    </row>
    <row r="10477" spans="1:9" x14ac:dyDescent="0.2">
      <c r="A10477" s="518" t="s">
        <v>393</v>
      </c>
      <c r="B10477" s="518">
        <v>571661</v>
      </c>
      <c r="C10477" s="518" t="s">
        <v>2660</v>
      </c>
      <c r="D10477" s="518" t="s">
        <v>2309</v>
      </c>
      <c r="E10477" s="859">
        <v>35</v>
      </c>
      <c r="F10477" s="859">
        <v>0</v>
      </c>
      <c r="G10477" s="518" t="s">
        <v>122</v>
      </c>
      <c r="H10477" s="518" t="s">
        <v>393</v>
      </c>
      <c r="I10477" s="518">
        <v>571661</v>
      </c>
    </row>
    <row r="10478" spans="1:9" x14ac:dyDescent="0.2">
      <c r="A10478" s="518" t="s">
        <v>364</v>
      </c>
      <c r="B10478" s="518">
        <v>571695</v>
      </c>
      <c r="C10478" s="518" t="s">
        <v>2660</v>
      </c>
      <c r="D10478" s="518" t="s">
        <v>727</v>
      </c>
      <c r="E10478" s="859">
        <v>35</v>
      </c>
      <c r="F10478" s="859">
        <v>0</v>
      </c>
      <c r="G10478" s="518" t="s">
        <v>122</v>
      </c>
      <c r="H10478" s="518" t="s">
        <v>364</v>
      </c>
      <c r="I10478" s="518">
        <v>571695</v>
      </c>
    </row>
    <row r="10479" spans="1:9" x14ac:dyDescent="0.2">
      <c r="A10479" s="518" t="s">
        <v>364</v>
      </c>
      <c r="B10479" s="518">
        <v>571703</v>
      </c>
      <c r="C10479" s="518" t="s">
        <v>2660</v>
      </c>
      <c r="D10479" s="518" t="s">
        <v>697</v>
      </c>
      <c r="E10479" s="859">
        <v>33</v>
      </c>
      <c r="F10479" s="859">
        <v>0</v>
      </c>
      <c r="G10479" s="518" t="s">
        <v>122</v>
      </c>
      <c r="H10479" s="518" t="s">
        <v>364</v>
      </c>
      <c r="I10479" s="518">
        <v>571703</v>
      </c>
    </row>
    <row r="10480" spans="1:9" x14ac:dyDescent="0.2">
      <c r="A10480" s="518" t="s">
        <v>178</v>
      </c>
      <c r="B10480" s="518">
        <v>571711</v>
      </c>
      <c r="C10480" s="518" t="s">
        <v>2660</v>
      </c>
      <c r="D10480" s="518" t="s">
        <v>1155</v>
      </c>
      <c r="E10480" s="859">
        <v>25</v>
      </c>
      <c r="F10480" s="859">
        <v>25</v>
      </c>
      <c r="G10480" s="518" t="s">
        <v>122</v>
      </c>
      <c r="H10480" s="518" t="s">
        <v>178</v>
      </c>
      <c r="I10480" s="518">
        <v>571711</v>
      </c>
    </row>
    <row r="10481" spans="1:9" x14ac:dyDescent="0.2">
      <c r="A10481" s="518" t="s">
        <v>373</v>
      </c>
      <c r="B10481" s="518">
        <v>571729</v>
      </c>
      <c r="C10481" s="518" t="s">
        <v>2660</v>
      </c>
      <c r="D10481" s="518" t="s">
        <v>5333</v>
      </c>
      <c r="E10481" s="859">
        <v>34</v>
      </c>
      <c r="F10481" s="859">
        <v>34</v>
      </c>
      <c r="G10481" s="518" t="s">
        <v>122</v>
      </c>
      <c r="H10481" s="518" t="s">
        <v>373</v>
      </c>
      <c r="I10481" s="518">
        <v>571729</v>
      </c>
    </row>
    <row r="10482" spans="1:9" x14ac:dyDescent="0.2">
      <c r="A10482" s="518" t="s">
        <v>166</v>
      </c>
      <c r="B10482" s="518">
        <v>571885</v>
      </c>
      <c r="C10482" s="518" t="s">
        <v>2660</v>
      </c>
      <c r="D10482" s="518" t="s">
        <v>718</v>
      </c>
      <c r="E10482" s="859">
        <v>32</v>
      </c>
      <c r="F10482" s="859">
        <v>32</v>
      </c>
      <c r="G10482" s="518" t="s">
        <v>122</v>
      </c>
      <c r="H10482" s="518" t="s">
        <v>166</v>
      </c>
      <c r="I10482" s="518">
        <v>571885</v>
      </c>
    </row>
    <row r="10483" spans="1:9" x14ac:dyDescent="0.2">
      <c r="A10483" s="518" t="s">
        <v>166</v>
      </c>
      <c r="B10483" s="518">
        <v>571893</v>
      </c>
      <c r="C10483" s="518" t="s">
        <v>2660</v>
      </c>
      <c r="D10483" s="518" t="s">
        <v>718</v>
      </c>
      <c r="E10483" s="859">
        <v>35</v>
      </c>
      <c r="F10483" s="859">
        <v>35</v>
      </c>
      <c r="G10483" s="518" t="s">
        <v>122</v>
      </c>
      <c r="H10483" s="518" t="s">
        <v>166</v>
      </c>
      <c r="I10483" s="518">
        <v>571893</v>
      </c>
    </row>
    <row r="10484" spans="1:9" x14ac:dyDescent="0.2">
      <c r="A10484" s="518" t="s">
        <v>166</v>
      </c>
      <c r="B10484" s="518">
        <v>571919</v>
      </c>
      <c r="C10484" s="518" t="s">
        <v>2660</v>
      </c>
      <c r="D10484" s="518" t="s">
        <v>7000</v>
      </c>
      <c r="E10484" s="859">
        <v>34</v>
      </c>
      <c r="F10484" s="859">
        <v>34</v>
      </c>
      <c r="G10484" s="518" t="s">
        <v>122</v>
      </c>
      <c r="H10484" s="518" t="s">
        <v>166</v>
      </c>
      <c r="I10484" s="518">
        <v>571919</v>
      </c>
    </row>
    <row r="10485" spans="1:9" x14ac:dyDescent="0.2">
      <c r="A10485" s="518" t="s">
        <v>254</v>
      </c>
      <c r="B10485" s="518">
        <v>572040</v>
      </c>
      <c r="C10485" s="518" t="s">
        <v>2660</v>
      </c>
      <c r="D10485" s="518" t="s">
        <v>5652</v>
      </c>
      <c r="E10485" s="859">
        <v>17</v>
      </c>
      <c r="F10485" s="859">
        <v>10</v>
      </c>
      <c r="G10485" s="518" t="s">
        <v>122</v>
      </c>
      <c r="H10485" s="518" t="s">
        <v>254</v>
      </c>
      <c r="I10485" s="518">
        <v>572040</v>
      </c>
    </row>
    <row r="10486" spans="1:9" x14ac:dyDescent="0.2">
      <c r="A10486" s="518" t="s">
        <v>213</v>
      </c>
      <c r="B10486" s="518">
        <v>572065</v>
      </c>
      <c r="C10486" s="518" t="s">
        <v>2660</v>
      </c>
      <c r="D10486" s="518" t="s">
        <v>726</v>
      </c>
      <c r="E10486" s="859">
        <v>20</v>
      </c>
      <c r="F10486" s="859">
        <v>20</v>
      </c>
      <c r="G10486" s="518" t="s">
        <v>122</v>
      </c>
      <c r="H10486" s="518" t="s">
        <v>213</v>
      </c>
      <c r="I10486" s="518">
        <v>572065</v>
      </c>
    </row>
    <row r="10487" spans="1:9" x14ac:dyDescent="0.2">
      <c r="A10487" s="518" t="s">
        <v>166</v>
      </c>
      <c r="B10487" s="518">
        <v>572073</v>
      </c>
      <c r="C10487" s="518" t="s">
        <v>2660</v>
      </c>
      <c r="D10487" s="518" t="s">
        <v>1250</v>
      </c>
      <c r="E10487" s="859">
        <v>21</v>
      </c>
      <c r="F10487" s="859">
        <v>22</v>
      </c>
      <c r="G10487" s="518" t="s">
        <v>122</v>
      </c>
      <c r="H10487" s="518" t="s">
        <v>166</v>
      </c>
      <c r="I10487" s="518">
        <v>572073</v>
      </c>
    </row>
    <row r="10488" spans="1:9" x14ac:dyDescent="0.2">
      <c r="A10488" s="518" t="s">
        <v>166</v>
      </c>
      <c r="B10488" s="518">
        <v>572081</v>
      </c>
      <c r="C10488" s="518" t="s">
        <v>2660</v>
      </c>
      <c r="D10488" s="518" t="s">
        <v>7001</v>
      </c>
      <c r="E10488" s="859">
        <v>32</v>
      </c>
      <c r="F10488" s="859">
        <v>33</v>
      </c>
      <c r="G10488" s="518" t="s">
        <v>122</v>
      </c>
      <c r="H10488" s="518" t="s">
        <v>166</v>
      </c>
      <c r="I10488" s="518">
        <v>572081</v>
      </c>
    </row>
    <row r="10489" spans="1:9" x14ac:dyDescent="0.2">
      <c r="A10489" s="518" t="s">
        <v>166</v>
      </c>
      <c r="B10489" s="518">
        <v>572115</v>
      </c>
      <c r="C10489" s="518" t="s">
        <v>2660</v>
      </c>
      <c r="D10489" s="518" t="s">
        <v>1250</v>
      </c>
      <c r="E10489" s="859">
        <v>21</v>
      </c>
      <c r="F10489" s="859">
        <v>21</v>
      </c>
      <c r="G10489" s="518" t="s">
        <v>122</v>
      </c>
      <c r="H10489" s="518" t="s">
        <v>166</v>
      </c>
      <c r="I10489" s="518">
        <v>572115</v>
      </c>
    </row>
    <row r="10490" spans="1:9" x14ac:dyDescent="0.2">
      <c r="A10490" s="518" t="s">
        <v>189</v>
      </c>
      <c r="B10490" s="518">
        <v>572123</v>
      </c>
      <c r="C10490" s="518" t="s">
        <v>2660</v>
      </c>
      <c r="D10490" s="518" t="s">
        <v>429</v>
      </c>
      <c r="E10490" s="859">
        <v>28</v>
      </c>
      <c r="F10490" s="859">
        <v>28</v>
      </c>
      <c r="G10490" s="518" t="s">
        <v>122</v>
      </c>
      <c r="H10490" s="518" t="s">
        <v>189</v>
      </c>
      <c r="I10490" s="518">
        <v>572123</v>
      </c>
    </row>
    <row r="10491" spans="1:9" x14ac:dyDescent="0.2">
      <c r="A10491" s="518" t="s">
        <v>189</v>
      </c>
      <c r="B10491" s="518">
        <v>572131</v>
      </c>
      <c r="C10491" s="518" t="s">
        <v>2660</v>
      </c>
      <c r="D10491" s="518" t="s">
        <v>527</v>
      </c>
      <c r="E10491" s="859">
        <v>20</v>
      </c>
      <c r="F10491" s="859">
        <v>20</v>
      </c>
      <c r="G10491" s="518" t="s">
        <v>122</v>
      </c>
      <c r="H10491" s="518" t="s">
        <v>189</v>
      </c>
      <c r="I10491" s="518">
        <v>572131</v>
      </c>
    </row>
    <row r="10492" spans="1:9" x14ac:dyDescent="0.2">
      <c r="A10492" s="518" t="s">
        <v>390</v>
      </c>
      <c r="B10492" s="518">
        <v>572172</v>
      </c>
      <c r="C10492" s="518" t="s">
        <v>2660</v>
      </c>
      <c r="D10492" s="518" t="s">
        <v>720</v>
      </c>
      <c r="E10492" s="859">
        <v>35</v>
      </c>
      <c r="F10492" s="859">
        <v>27</v>
      </c>
      <c r="G10492" s="518" t="s">
        <v>122</v>
      </c>
      <c r="H10492" s="518" t="s">
        <v>390</v>
      </c>
      <c r="I10492" s="518">
        <v>572172</v>
      </c>
    </row>
    <row r="10493" spans="1:9" x14ac:dyDescent="0.2">
      <c r="A10493" s="518" t="s">
        <v>165</v>
      </c>
      <c r="B10493" s="518">
        <v>572206</v>
      </c>
      <c r="C10493" s="518" t="s">
        <v>2660</v>
      </c>
      <c r="D10493" s="518" t="s">
        <v>600</v>
      </c>
      <c r="E10493" s="859">
        <v>22</v>
      </c>
      <c r="F10493" s="859">
        <v>18</v>
      </c>
      <c r="G10493" s="518" t="s">
        <v>122</v>
      </c>
      <c r="H10493" s="518" t="s">
        <v>165</v>
      </c>
      <c r="I10493" s="518">
        <v>572206</v>
      </c>
    </row>
    <row r="10494" spans="1:9" x14ac:dyDescent="0.2">
      <c r="A10494" s="518" t="s">
        <v>360</v>
      </c>
      <c r="B10494" s="518">
        <v>572214</v>
      </c>
      <c r="C10494" s="518" t="s">
        <v>2660</v>
      </c>
      <c r="D10494" s="518" t="s">
        <v>747</v>
      </c>
      <c r="E10494" s="859">
        <v>24</v>
      </c>
      <c r="F10494" s="859">
        <v>22</v>
      </c>
      <c r="G10494" s="518" t="s">
        <v>122</v>
      </c>
      <c r="H10494" s="518" t="s">
        <v>360</v>
      </c>
      <c r="I10494" s="518">
        <v>572214</v>
      </c>
    </row>
    <row r="10495" spans="1:9" x14ac:dyDescent="0.2">
      <c r="A10495" s="518" t="s">
        <v>178</v>
      </c>
      <c r="B10495" s="518">
        <v>572263</v>
      </c>
      <c r="C10495" s="518" t="s">
        <v>2660</v>
      </c>
      <c r="D10495" s="518" t="s">
        <v>3251</v>
      </c>
      <c r="E10495" s="859">
        <v>33</v>
      </c>
      <c r="F10495" s="859">
        <v>33</v>
      </c>
      <c r="G10495" s="518" t="s">
        <v>122</v>
      </c>
      <c r="H10495" s="518" t="s">
        <v>178</v>
      </c>
      <c r="I10495" s="518">
        <v>572263</v>
      </c>
    </row>
    <row r="10496" spans="1:9" x14ac:dyDescent="0.2">
      <c r="A10496" s="518" t="s">
        <v>243</v>
      </c>
      <c r="B10496" s="518">
        <v>572271</v>
      </c>
      <c r="C10496" s="518" t="s">
        <v>2660</v>
      </c>
      <c r="D10496" s="518" t="s">
        <v>5798</v>
      </c>
      <c r="E10496" s="859">
        <v>35</v>
      </c>
      <c r="F10496" s="859">
        <v>25</v>
      </c>
      <c r="G10496" s="518" t="s">
        <v>122</v>
      </c>
      <c r="H10496" s="518" t="s">
        <v>243</v>
      </c>
      <c r="I10496" s="518">
        <v>572271</v>
      </c>
    </row>
    <row r="10497" spans="1:9" x14ac:dyDescent="0.2">
      <c r="A10497" s="518" t="s">
        <v>359</v>
      </c>
      <c r="B10497" s="518">
        <v>572289</v>
      </c>
      <c r="C10497" s="518" t="s">
        <v>2660</v>
      </c>
      <c r="D10497" s="518" t="s">
        <v>397</v>
      </c>
      <c r="E10497" s="859">
        <v>23</v>
      </c>
      <c r="F10497" s="859">
        <v>23</v>
      </c>
      <c r="G10497" s="518" t="s">
        <v>122</v>
      </c>
      <c r="H10497" s="518" t="s">
        <v>359</v>
      </c>
      <c r="I10497" s="518">
        <v>572289</v>
      </c>
    </row>
    <row r="10498" spans="1:9" x14ac:dyDescent="0.2">
      <c r="A10498" s="518" t="s">
        <v>256</v>
      </c>
      <c r="B10498" s="518">
        <v>572305</v>
      </c>
      <c r="C10498" s="518" t="s">
        <v>2660</v>
      </c>
      <c r="D10498" s="518" t="s">
        <v>8271</v>
      </c>
      <c r="E10498" s="859">
        <v>22</v>
      </c>
      <c r="F10498" s="859">
        <v>22</v>
      </c>
      <c r="G10498" s="518" t="s">
        <v>122</v>
      </c>
      <c r="H10498" s="518" t="s">
        <v>256</v>
      </c>
      <c r="I10498" s="518">
        <v>572305</v>
      </c>
    </row>
    <row r="10499" spans="1:9" x14ac:dyDescent="0.2">
      <c r="A10499" s="518" t="s">
        <v>243</v>
      </c>
      <c r="B10499" s="518">
        <v>572339</v>
      </c>
      <c r="C10499" s="518" t="s">
        <v>2660</v>
      </c>
      <c r="D10499" s="518" t="s">
        <v>543</v>
      </c>
      <c r="E10499" s="859">
        <v>33</v>
      </c>
      <c r="F10499" s="859">
        <v>16</v>
      </c>
      <c r="G10499" s="518" t="s">
        <v>122</v>
      </c>
      <c r="H10499" s="518" t="s">
        <v>243</v>
      </c>
      <c r="I10499" s="518">
        <v>769364</v>
      </c>
    </row>
    <row r="10500" spans="1:9" x14ac:dyDescent="0.2">
      <c r="A10500" s="518" t="s">
        <v>296</v>
      </c>
      <c r="B10500" s="518">
        <v>572354</v>
      </c>
      <c r="C10500" s="518" t="s">
        <v>2660</v>
      </c>
      <c r="D10500" s="518" t="s">
        <v>5954</v>
      </c>
      <c r="E10500" s="859">
        <v>31</v>
      </c>
      <c r="F10500" s="859">
        <v>24</v>
      </c>
      <c r="G10500" s="518" t="s">
        <v>122</v>
      </c>
      <c r="H10500" s="518" t="s">
        <v>296</v>
      </c>
      <c r="I10500" s="518">
        <v>572354</v>
      </c>
    </row>
    <row r="10501" spans="1:9" x14ac:dyDescent="0.2">
      <c r="A10501" s="518" t="s">
        <v>296</v>
      </c>
      <c r="B10501" s="518">
        <v>572362</v>
      </c>
      <c r="C10501" s="518" t="s">
        <v>2660</v>
      </c>
      <c r="D10501" s="518" t="s">
        <v>5955</v>
      </c>
      <c r="E10501" s="859">
        <v>23</v>
      </c>
      <c r="F10501" s="859">
        <v>23</v>
      </c>
      <c r="G10501" s="518" t="s">
        <v>122</v>
      </c>
      <c r="H10501" s="518" t="s">
        <v>296</v>
      </c>
      <c r="I10501" s="518">
        <v>572362</v>
      </c>
    </row>
    <row r="10502" spans="1:9" x14ac:dyDescent="0.2">
      <c r="A10502" s="518" t="s">
        <v>296</v>
      </c>
      <c r="B10502" s="518">
        <v>572370</v>
      </c>
      <c r="C10502" s="518" t="s">
        <v>2660</v>
      </c>
      <c r="D10502" s="518" t="s">
        <v>5956</v>
      </c>
      <c r="E10502" s="859">
        <v>31</v>
      </c>
      <c r="F10502" s="859">
        <v>30</v>
      </c>
      <c r="G10502" s="518" t="s">
        <v>122</v>
      </c>
      <c r="H10502" s="518" t="s">
        <v>296</v>
      </c>
      <c r="I10502" s="518">
        <v>572370</v>
      </c>
    </row>
    <row r="10503" spans="1:9" x14ac:dyDescent="0.2">
      <c r="A10503" s="518" t="s">
        <v>394</v>
      </c>
      <c r="B10503" s="518">
        <v>572388</v>
      </c>
      <c r="C10503" s="518" t="s">
        <v>2660</v>
      </c>
      <c r="D10503" s="518" t="s">
        <v>5957</v>
      </c>
      <c r="E10503" s="859">
        <v>33</v>
      </c>
      <c r="F10503" s="859">
        <v>33</v>
      </c>
      <c r="G10503" s="518" t="s">
        <v>122</v>
      </c>
      <c r="H10503" s="518" t="s">
        <v>394</v>
      </c>
      <c r="I10503" s="518">
        <v>572388</v>
      </c>
    </row>
    <row r="10504" spans="1:9" x14ac:dyDescent="0.2">
      <c r="A10504" s="518" t="s">
        <v>322</v>
      </c>
      <c r="B10504" s="518">
        <v>572404</v>
      </c>
      <c r="C10504" s="518" t="s">
        <v>2660</v>
      </c>
      <c r="D10504" s="518" t="s">
        <v>5958</v>
      </c>
      <c r="E10504" s="859">
        <v>33</v>
      </c>
      <c r="F10504" s="859">
        <v>0</v>
      </c>
      <c r="G10504" s="518" t="s">
        <v>122</v>
      </c>
      <c r="H10504" s="518" t="s">
        <v>322</v>
      </c>
      <c r="I10504" s="518">
        <v>572404</v>
      </c>
    </row>
    <row r="10505" spans="1:9" x14ac:dyDescent="0.2">
      <c r="A10505" s="518" t="s">
        <v>388</v>
      </c>
      <c r="B10505" s="518">
        <v>572412</v>
      </c>
      <c r="C10505" s="518" t="s">
        <v>2660</v>
      </c>
      <c r="D10505" s="518" t="s">
        <v>606</v>
      </c>
      <c r="E10505" s="859">
        <v>29</v>
      </c>
      <c r="F10505" s="859">
        <v>29</v>
      </c>
      <c r="G10505" s="518" t="s">
        <v>122</v>
      </c>
      <c r="H10505" s="518" t="s">
        <v>388</v>
      </c>
      <c r="I10505" s="518">
        <v>572412</v>
      </c>
    </row>
    <row r="10506" spans="1:9" x14ac:dyDescent="0.2">
      <c r="A10506" s="518" t="s">
        <v>322</v>
      </c>
      <c r="B10506" s="518">
        <v>572420</v>
      </c>
      <c r="C10506" s="518" t="s">
        <v>2660</v>
      </c>
      <c r="D10506" s="518" t="s">
        <v>5959</v>
      </c>
      <c r="E10506" s="859">
        <v>36</v>
      </c>
      <c r="F10506" s="859">
        <v>0</v>
      </c>
      <c r="G10506" s="518" t="s">
        <v>122</v>
      </c>
      <c r="H10506" s="518" t="s">
        <v>322</v>
      </c>
      <c r="I10506" s="518">
        <v>572420</v>
      </c>
    </row>
    <row r="10507" spans="1:9" x14ac:dyDescent="0.2">
      <c r="A10507" s="518" t="s">
        <v>322</v>
      </c>
      <c r="B10507" s="518">
        <v>572438</v>
      </c>
      <c r="C10507" s="518" t="s">
        <v>2660</v>
      </c>
      <c r="D10507" s="518" t="s">
        <v>2704</v>
      </c>
      <c r="E10507" s="859">
        <v>34</v>
      </c>
      <c r="F10507" s="859">
        <v>0</v>
      </c>
      <c r="G10507" s="518" t="s">
        <v>122</v>
      </c>
      <c r="H10507" s="518" t="s">
        <v>322</v>
      </c>
      <c r="I10507" s="518">
        <v>572438</v>
      </c>
    </row>
    <row r="10508" spans="1:9" x14ac:dyDescent="0.2">
      <c r="A10508" s="518" t="s">
        <v>372</v>
      </c>
      <c r="B10508" s="518">
        <v>572446</v>
      </c>
      <c r="C10508" s="518" t="s">
        <v>2660</v>
      </c>
      <c r="D10508" s="518" t="s">
        <v>9500</v>
      </c>
      <c r="E10508" s="859">
        <v>32</v>
      </c>
      <c r="F10508" s="859">
        <v>0</v>
      </c>
      <c r="G10508" s="518" t="s">
        <v>122</v>
      </c>
      <c r="H10508" s="518" t="s">
        <v>372</v>
      </c>
      <c r="I10508" s="518">
        <v>572446</v>
      </c>
    </row>
    <row r="10509" spans="1:9" x14ac:dyDescent="0.2">
      <c r="A10509" s="518" t="s">
        <v>372</v>
      </c>
      <c r="B10509" s="518">
        <v>572453</v>
      </c>
      <c r="C10509" s="518" t="s">
        <v>2660</v>
      </c>
      <c r="D10509" s="518" t="s">
        <v>9501</v>
      </c>
      <c r="E10509" s="859">
        <v>32</v>
      </c>
      <c r="F10509" s="859">
        <v>0</v>
      </c>
      <c r="G10509" s="518" t="s">
        <v>122</v>
      </c>
      <c r="H10509" s="518" t="s">
        <v>372</v>
      </c>
      <c r="I10509" s="518">
        <v>572453</v>
      </c>
    </row>
    <row r="10510" spans="1:9" x14ac:dyDescent="0.2">
      <c r="A10510" s="518" t="s">
        <v>179</v>
      </c>
      <c r="B10510" s="518">
        <v>572503</v>
      </c>
      <c r="C10510" s="518" t="s">
        <v>2660</v>
      </c>
      <c r="D10510" s="518" t="s">
        <v>5242</v>
      </c>
      <c r="E10510" s="859">
        <v>28</v>
      </c>
      <c r="F10510" s="859">
        <v>0</v>
      </c>
      <c r="G10510" s="518" t="s">
        <v>122</v>
      </c>
      <c r="H10510" s="518" t="s">
        <v>179</v>
      </c>
      <c r="I10510" s="518">
        <v>572503</v>
      </c>
    </row>
    <row r="10511" spans="1:9" x14ac:dyDescent="0.2">
      <c r="A10511" s="518" t="s">
        <v>267</v>
      </c>
      <c r="B10511" s="518">
        <v>572511</v>
      </c>
      <c r="C10511" s="518" t="s">
        <v>2660</v>
      </c>
      <c r="D10511" s="518" t="s">
        <v>5243</v>
      </c>
      <c r="E10511" s="859">
        <v>31</v>
      </c>
      <c r="F10511" s="859">
        <v>14</v>
      </c>
      <c r="G10511" s="518" t="s">
        <v>122</v>
      </c>
      <c r="H10511" s="518" t="s">
        <v>267</v>
      </c>
      <c r="I10511" s="518">
        <v>572511</v>
      </c>
    </row>
    <row r="10512" spans="1:9" x14ac:dyDescent="0.2">
      <c r="A10512" s="518" t="s">
        <v>314</v>
      </c>
      <c r="B10512" s="518">
        <v>572529</v>
      </c>
      <c r="C10512" s="518" t="s">
        <v>2660</v>
      </c>
      <c r="D10512" s="518" t="s">
        <v>7522</v>
      </c>
      <c r="E10512" s="859">
        <v>34</v>
      </c>
      <c r="F10512" s="859">
        <v>0</v>
      </c>
      <c r="G10512" s="518" t="s">
        <v>122</v>
      </c>
      <c r="H10512" s="518" t="s">
        <v>314</v>
      </c>
      <c r="I10512" s="518">
        <v>572529</v>
      </c>
    </row>
    <row r="10513" spans="1:9" x14ac:dyDescent="0.2">
      <c r="A10513" s="518" t="s">
        <v>314</v>
      </c>
      <c r="B10513" s="518">
        <v>572537</v>
      </c>
      <c r="C10513" s="518" t="s">
        <v>2660</v>
      </c>
      <c r="D10513" s="518" t="s">
        <v>3624</v>
      </c>
      <c r="E10513" s="859">
        <v>35</v>
      </c>
      <c r="F10513" s="859">
        <v>0</v>
      </c>
      <c r="G10513" s="518" t="s">
        <v>122</v>
      </c>
      <c r="H10513" s="518" t="s">
        <v>314</v>
      </c>
      <c r="I10513" s="518">
        <v>572537</v>
      </c>
    </row>
    <row r="10514" spans="1:9" x14ac:dyDescent="0.2">
      <c r="A10514" s="518" t="s">
        <v>314</v>
      </c>
      <c r="B10514" s="518">
        <v>572545</v>
      </c>
      <c r="C10514" s="518" t="s">
        <v>2660</v>
      </c>
      <c r="D10514" s="518" t="s">
        <v>422</v>
      </c>
      <c r="E10514" s="859">
        <v>35</v>
      </c>
      <c r="F10514" s="859">
        <v>0</v>
      </c>
      <c r="G10514" s="518" t="s">
        <v>122</v>
      </c>
      <c r="H10514" s="518" t="s">
        <v>314</v>
      </c>
      <c r="I10514" s="518">
        <v>572545</v>
      </c>
    </row>
    <row r="10515" spans="1:9" x14ac:dyDescent="0.2">
      <c r="A10515" s="518" t="s">
        <v>314</v>
      </c>
      <c r="B10515" s="518">
        <v>572552</v>
      </c>
      <c r="C10515" s="518" t="s">
        <v>2660</v>
      </c>
      <c r="D10515" s="518" t="s">
        <v>1348</v>
      </c>
      <c r="E10515" s="859">
        <v>35</v>
      </c>
      <c r="F10515" s="859">
        <v>0</v>
      </c>
      <c r="G10515" s="518" t="s">
        <v>122</v>
      </c>
      <c r="H10515" s="518" t="s">
        <v>314</v>
      </c>
      <c r="I10515" s="518">
        <v>572552</v>
      </c>
    </row>
    <row r="10516" spans="1:9" x14ac:dyDescent="0.2">
      <c r="A10516" s="518" t="s">
        <v>314</v>
      </c>
      <c r="B10516" s="518">
        <v>572560</v>
      </c>
      <c r="C10516" s="518" t="s">
        <v>2660</v>
      </c>
      <c r="D10516" s="518" t="s">
        <v>5244</v>
      </c>
      <c r="E10516" s="859">
        <v>34</v>
      </c>
      <c r="F10516" s="859">
        <v>0</v>
      </c>
      <c r="G10516" s="518" t="s">
        <v>122</v>
      </c>
      <c r="H10516" s="518" t="s">
        <v>314</v>
      </c>
      <c r="I10516" s="518">
        <v>572560</v>
      </c>
    </row>
    <row r="10517" spans="1:9" x14ac:dyDescent="0.2">
      <c r="A10517" s="518" t="s">
        <v>314</v>
      </c>
      <c r="B10517" s="518">
        <v>572578</v>
      </c>
      <c r="C10517" s="518" t="s">
        <v>2660</v>
      </c>
      <c r="D10517" s="518" t="s">
        <v>7517</v>
      </c>
      <c r="E10517" s="859">
        <v>34</v>
      </c>
      <c r="F10517" s="859">
        <v>0</v>
      </c>
      <c r="G10517" s="518" t="s">
        <v>122</v>
      </c>
      <c r="H10517" s="518" t="s">
        <v>314</v>
      </c>
      <c r="I10517" s="518">
        <v>572578</v>
      </c>
    </row>
    <row r="10518" spans="1:9" x14ac:dyDescent="0.2">
      <c r="A10518" s="518" t="s">
        <v>372</v>
      </c>
      <c r="B10518" s="518">
        <v>572602</v>
      </c>
      <c r="C10518" s="518" t="s">
        <v>2660</v>
      </c>
      <c r="D10518" s="518" t="s">
        <v>1824</v>
      </c>
      <c r="E10518" s="859">
        <v>33</v>
      </c>
      <c r="F10518" s="859">
        <v>0</v>
      </c>
      <c r="G10518" s="518" t="s">
        <v>122</v>
      </c>
      <c r="H10518" s="518" t="s">
        <v>372</v>
      </c>
      <c r="I10518" s="518">
        <v>572602</v>
      </c>
    </row>
    <row r="10519" spans="1:9" x14ac:dyDescent="0.2">
      <c r="A10519" s="518" t="s">
        <v>372</v>
      </c>
      <c r="B10519" s="518">
        <v>572610</v>
      </c>
      <c r="C10519" s="518" t="s">
        <v>2660</v>
      </c>
      <c r="D10519" s="518" t="s">
        <v>5282</v>
      </c>
      <c r="E10519" s="859">
        <v>35</v>
      </c>
      <c r="F10519" s="859">
        <v>0</v>
      </c>
      <c r="G10519" s="518" t="s">
        <v>122</v>
      </c>
      <c r="H10519" s="518" t="s">
        <v>372</v>
      </c>
      <c r="I10519" s="518">
        <v>572610</v>
      </c>
    </row>
    <row r="10520" spans="1:9" x14ac:dyDescent="0.2">
      <c r="A10520" s="518" t="s">
        <v>372</v>
      </c>
      <c r="B10520" s="518">
        <v>572628</v>
      </c>
      <c r="C10520" s="518" t="s">
        <v>2660</v>
      </c>
      <c r="D10520" s="518" t="s">
        <v>9502</v>
      </c>
      <c r="E10520" s="859">
        <v>35</v>
      </c>
      <c r="F10520" s="859">
        <v>0</v>
      </c>
      <c r="G10520" s="518" t="s">
        <v>122</v>
      </c>
      <c r="H10520" s="518" t="s">
        <v>372</v>
      </c>
      <c r="I10520" s="518">
        <v>572628</v>
      </c>
    </row>
    <row r="10521" spans="1:9" x14ac:dyDescent="0.2">
      <c r="A10521" s="518" t="s">
        <v>256</v>
      </c>
      <c r="B10521" s="518">
        <v>572651</v>
      </c>
      <c r="C10521" s="518" t="s">
        <v>2660</v>
      </c>
      <c r="D10521" s="518" t="s">
        <v>796</v>
      </c>
      <c r="E10521" s="859">
        <v>24</v>
      </c>
      <c r="F10521" s="859">
        <v>23</v>
      </c>
      <c r="G10521" s="518" t="s">
        <v>122</v>
      </c>
      <c r="H10521" s="518" t="s">
        <v>256</v>
      </c>
      <c r="I10521" s="518">
        <v>572651</v>
      </c>
    </row>
    <row r="10522" spans="1:9" x14ac:dyDescent="0.2">
      <c r="A10522" s="518" t="s">
        <v>164</v>
      </c>
      <c r="B10522" s="518">
        <v>572669</v>
      </c>
      <c r="C10522" s="518" t="s">
        <v>2660</v>
      </c>
      <c r="D10522" s="518" t="s">
        <v>1058</v>
      </c>
      <c r="E10522" s="859">
        <v>14</v>
      </c>
      <c r="F10522" s="859">
        <v>0</v>
      </c>
      <c r="G10522" s="518" t="s">
        <v>122</v>
      </c>
      <c r="H10522" s="518" t="s">
        <v>164</v>
      </c>
      <c r="I10522" s="518">
        <v>572669</v>
      </c>
    </row>
    <row r="10523" spans="1:9" x14ac:dyDescent="0.2">
      <c r="A10523" s="518" t="s">
        <v>6576</v>
      </c>
      <c r="B10523" s="518">
        <v>572677</v>
      </c>
      <c r="C10523" s="518" t="s">
        <v>2660</v>
      </c>
      <c r="D10523" s="518" t="s">
        <v>6179</v>
      </c>
      <c r="E10523" s="859">
        <v>26</v>
      </c>
      <c r="F10523" s="859">
        <v>16</v>
      </c>
      <c r="G10523" s="518" t="s">
        <v>122</v>
      </c>
      <c r="H10523" s="518" t="s">
        <v>6576</v>
      </c>
      <c r="I10523" s="518">
        <v>572677</v>
      </c>
    </row>
    <row r="10524" spans="1:9" x14ac:dyDescent="0.2">
      <c r="A10524" s="518" t="s">
        <v>297</v>
      </c>
      <c r="B10524" s="518">
        <v>572693</v>
      </c>
      <c r="C10524" s="518" t="s">
        <v>2660</v>
      </c>
      <c r="D10524" s="518" t="s">
        <v>669</v>
      </c>
      <c r="E10524" s="859">
        <v>21</v>
      </c>
      <c r="F10524" s="859">
        <v>0</v>
      </c>
      <c r="G10524" s="518" t="s">
        <v>122</v>
      </c>
      <c r="H10524" s="518" t="s">
        <v>297</v>
      </c>
      <c r="I10524" s="518">
        <v>572693</v>
      </c>
    </row>
    <row r="10525" spans="1:9" x14ac:dyDescent="0.2">
      <c r="A10525" s="518" t="s">
        <v>155</v>
      </c>
      <c r="B10525" s="518">
        <v>572719</v>
      </c>
      <c r="C10525" s="518" t="s">
        <v>2660</v>
      </c>
      <c r="D10525" s="518" t="s">
        <v>9503</v>
      </c>
      <c r="E10525" s="859">
        <v>35</v>
      </c>
      <c r="F10525" s="859">
        <v>0</v>
      </c>
      <c r="G10525" s="518" t="s">
        <v>122</v>
      </c>
      <c r="H10525" s="518" t="s">
        <v>155</v>
      </c>
      <c r="I10525" s="518">
        <v>572719</v>
      </c>
    </row>
    <row r="10526" spans="1:9" x14ac:dyDescent="0.2">
      <c r="A10526" s="518" t="s">
        <v>242</v>
      </c>
      <c r="B10526" s="518">
        <v>572727</v>
      </c>
      <c r="C10526" s="518" t="s">
        <v>2660</v>
      </c>
      <c r="D10526" s="518" t="s">
        <v>670</v>
      </c>
      <c r="E10526" s="859">
        <v>33</v>
      </c>
      <c r="F10526" s="859">
        <v>33</v>
      </c>
      <c r="G10526" s="518" t="s">
        <v>122</v>
      </c>
      <c r="H10526" s="518" t="s">
        <v>242</v>
      </c>
      <c r="I10526" s="518">
        <v>572727</v>
      </c>
    </row>
    <row r="10527" spans="1:9" x14ac:dyDescent="0.2">
      <c r="A10527" s="518" t="s">
        <v>396</v>
      </c>
      <c r="B10527" s="518">
        <v>572743</v>
      </c>
      <c r="C10527" s="518" t="s">
        <v>2660</v>
      </c>
      <c r="D10527" s="518" t="s">
        <v>671</v>
      </c>
      <c r="E10527" s="859">
        <v>32</v>
      </c>
      <c r="F10527" s="859">
        <v>27</v>
      </c>
      <c r="G10527" s="518" t="s">
        <v>122</v>
      </c>
      <c r="H10527" s="518" t="s">
        <v>396</v>
      </c>
      <c r="I10527" s="518">
        <v>572743</v>
      </c>
    </row>
    <row r="10528" spans="1:9" x14ac:dyDescent="0.2">
      <c r="A10528" s="518" t="s">
        <v>314</v>
      </c>
      <c r="B10528" s="518">
        <v>572776</v>
      </c>
      <c r="C10528" s="518" t="s">
        <v>2660</v>
      </c>
      <c r="D10528" s="518" t="s">
        <v>672</v>
      </c>
      <c r="E10528" s="859">
        <v>31</v>
      </c>
      <c r="F10528" s="859">
        <v>0</v>
      </c>
      <c r="G10528" s="518" t="s">
        <v>122</v>
      </c>
      <c r="H10528" s="518" t="s">
        <v>314</v>
      </c>
      <c r="I10528" s="518">
        <v>572776</v>
      </c>
    </row>
    <row r="10529" spans="1:9" x14ac:dyDescent="0.2">
      <c r="A10529" s="518" t="s">
        <v>314</v>
      </c>
      <c r="B10529" s="518">
        <v>572784</v>
      </c>
      <c r="C10529" s="518" t="s">
        <v>2660</v>
      </c>
      <c r="D10529" s="518" t="s">
        <v>673</v>
      </c>
      <c r="E10529" s="859">
        <v>35</v>
      </c>
      <c r="F10529" s="859">
        <v>0</v>
      </c>
      <c r="G10529" s="518" t="s">
        <v>122</v>
      </c>
      <c r="H10529" s="518" t="s">
        <v>314</v>
      </c>
      <c r="I10529" s="518">
        <v>572784</v>
      </c>
    </row>
    <row r="10530" spans="1:9" x14ac:dyDescent="0.2">
      <c r="A10530" s="518" t="s">
        <v>235</v>
      </c>
      <c r="B10530" s="518">
        <v>572792</v>
      </c>
      <c r="C10530" s="518" t="s">
        <v>2660</v>
      </c>
      <c r="D10530" s="518" t="s">
        <v>674</v>
      </c>
      <c r="E10530" s="859">
        <v>35</v>
      </c>
      <c r="F10530" s="859">
        <v>35</v>
      </c>
      <c r="G10530" s="518" t="s">
        <v>122</v>
      </c>
      <c r="H10530" s="518" t="s">
        <v>235</v>
      </c>
      <c r="I10530" s="518">
        <v>572792</v>
      </c>
    </row>
    <row r="10531" spans="1:9" x14ac:dyDescent="0.2">
      <c r="A10531" s="518" t="s">
        <v>235</v>
      </c>
      <c r="B10531" s="518">
        <v>572800</v>
      </c>
      <c r="C10531" s="518" t="s">
        <v>2660</v>
      </c>
      <c r="D10531" s="518" t="s">
        <v>7002</v>
      </c>
      <c r="E10531" s="859">
        <v>34</v>
      </c>
      <c r="F10531" s="859">
        <v>34</v>
      </c>
      <c r="G10531" s="518" t="s">
        <v>122</v>
      </c>
      <c r="H10531" s="518" t="s">
        <v>235</v>
      </c>
      <c r="I10531" s="518">
        <v>572800</v>
      </c>
    </row>
    <row r="10532" spans="1:9" x14ac:dyDescent="0.2">
      <c r="A10532" s="518" t="s">
        <v>372</v>
      </c>
      <c r="B10532" s="518">
        <v>572818</v>
      </c>
      <c r="C10532" s="518" t="s">
        <v>2660</v>
      </c>
      <c r="D10532" s="518" t="s">
        <v>9504</v>
      </c>
      <c r="E10532" s="859">
        <v>34</v>
      </c>
      <c r="F10532" s="859">
        <v>0</v>
      </c>
      <c r="G10532" s="518" t="s">
        <v>122</v>
      </c>
      <c r="H10532" s="518" t="s">
        <v>372</v>
      </c>
      <c r="I10532" s="518">
        <v>572818</v>
      </c>
    </row>
    <row r="10533" spans="1:9" x14ac:dyDescent="0.2">
      <c r="A10533" s="518" t="s">
        <v>396</v>
      </c>
      <c r="B10533" s="518">
        <v>572826</v>
      </c>
      <c r="C10533" s="518" t="s">
        <v>2660</v>
      </c>
      <c r="D10533" s="518" t="s">
        <v>675</v>
      </c>
      <c r="E10533" s="859">
        <v>35</v>
      </c>
      <c r="F10533" s="859">
        <v>25</v>
      </c>
      <c r="G10533" s="518" t="s">
        <v>122</v>
      </c>
      <c r="H10533" s="518" t="s">
        <v>396</v>
      </c>
      <c r="I10533" s="518">
        <v>572826</v>
      </c>
    </row>
    <row r="10534" spans="1:9" x14ac:dyDescent="0.2">
      <c r="A10534" s="518" t="s">
        <v>396</v>
      </c>
      <c r="B10534" s="518">
        <v>572834</v>
      </c>
      <c r="C10534" s="518" t="s">
        <v>2660</v>
      </c>
      <c r="D10534" s="518" t="s">
        <v>676</v>
      </c>
      <c r="E10534" s="859">
        <v>32</v>
      </c>
      <c r="F10534" s="859">
        <v>26</v>
      </c>
      <c r="G10534" s="518" t="s">
        <v>122</v>
      </c>
      <c r="H10534" s="518" t="s">
        <v>396</v>
      </c>
      <c r="I10534" s="518">
        <v>572834</v>
      </c>
    </row>
    <row r="10535" spans="1:9" x14ac:dyDescent="0.2">
      <c r="A10535" s="518" t="s">
        <v>372</v>
      </c>
      <c r="B10535" s="518">
        <v>572859</v>
      </c>
      <c r="C10535" s="518" t="s">
        <v>2660</v>
      </c>
      <c r="D10535" s="518" t="s">
        <v>9505</v>
      </c>
      <c r="E10535" s="859">
        <v>33</v>
      </c>
      <c r="F10535" s="859">
        <v>0</v>
      </c>
      <c r="G10535" s="518" t="s">
        <v>122</v>
      </c>
      <c r="H10535" s="518" t="s">
        <v>372</v>
      </c>
      <c r="I10535" s="518">
        <v>572859</v>
      </c>
    </row>
    <row r="10536" spans="1:9" x14ac:dyDescent="0.2">
      <c r="A10536" s="518" t="s">
        <v>341</v>
      </c>
      <c r="B10536" s="518">
        <v>572867</v>
      </c>
      <c r="C10536" s="518" t="s">
        <v>2660</v>
      </c>
      <c r="D10536" s="518" t="s">
        <v>661</v>
      </c>
      <c r="E10536" s="859">
        <v>34</v>
      </c>
      <c r="F10536" s="859">
        <v>34</v>
      </c>
      <c r="G10536" s="518" t="s">
        <v>122</v>
      </c>
      <c r="H10536" s="518" t="s">
        <v>341</v>
      </c>
      <c r="I10536" s="518">
        <v>572867</v>
      </c>
    </row>
    <row r="10537" spans="1:9" x14ac:dyDescent="0.2">
      <c r="A10537" s="518" t="s">
        <v>235</v>
      </c>
      <c r="B10537" s="518">
        <v>572875</v>
      </c>
      <c r="C10537" s="518" t="s">
        <v>2660</v>
      </c>
      <c r="D10537" s="518" t="s">
        <v>662</v>
      </c>
      <c r="E10537" s="859">
        <v>22</v>
      </c>
      <c r="F10537" s="859">
        <v>22</v>
      </c>
      <c r="G10537" s="518" t="s">
        <v>122</v>
      </c>
      <c r="H10537" s="518" t="s">
        <v>235</v>
      </c>
      <c r="I10537" s="518">
        <v>572875</v>
      </c>
    </row>
    <row r="10538" spans="1:9" x14ac:dyDescent="0.2">
      <c r="A10538" s="518" t="s">
        <v>280</v>
      </c>
      <c r="B10538" s="518">
        <v>572909</v>
      </c>
      <c r="C10538" s="518" t="s">
        <v>2660</v>
      </c>
      <c r="D10538" s="518" t="s">
        <v>680</v>
      </c>
      <c r="E10538" s="859">
        <v>23</v>
      </c>
      <c r="F10538" s="859">
        <v>23</v>
      </c>
      <c r="G10538" s="518" t="s">
        <v>122</v>
      </c>
      <c r="H10538" s="518" t="s">
        <v>280</v>
      </c>
      <c r="I10538" s="518">
        <v>572909</v>
      </c>
    </row>
    <row r="10539" spans="1:9" x14ac:dyDescent="0.2">
      <c r="A10539" s="518" t="s">
        <v>280</v>
      </c>
      <c r="B10539" s="518">
        <v>572917</v>
      </c>
      <c r="C10539" s="518" t="s">
        <v>2660</v>
      </c>
      <c r="D10539" s="518" t="s">
        <v>681</v>
      </c>
      <c r="E10539" s="859">
        <v>26</v>
      </c>
      <c r="F10539" s="859">
        <v>20</v>
      </c>
      <c r="G10539" s="518" t="s">
        <v>122</v>
      </c>
      <c r="H10539" s="518" t="s">
        <v>280</v>
      </c>
      <c r="I10539" s="518">
        <v>572917</v>
      </c>
    </row>
    <row r="10540" spans="1:9" x14ac:dyDescent="0.2">
      <c r="A10540" s="518" t="s">
        <v>155</v>
      </c>
      <c r="B10540" s="518">
        <v>572966</v>
      </c>
      <c r="C10540" s="518" t="s">
        <v>2660</v>
      </c>
      <c r="D10540" s="518" t="s">
        <v>8713</v>
      </c>
      <c r="E10540" s="859">
        <v>30</v>
      </c>
      <c r="F10540" s="859">
        <v>0</v>
      </c>
      <c r="G10540" s="518" t="s">
        <v>122</v>
      </c>
      <c r="H10540" s="518" t="s">
        <v>155</v>
      </c>
      <c r="I10540" s="518">
        <v>572966</v>
      </c>
    </row>
    <row r="10541" spans="1:9" x14ac:dyDescent="0.2">
      <c r="A10541" s="518" t="s">
        <v>228</v>
      </c>
      <c r="B10541" s="518">
        <v>572974</v>
      </c>
      <c r="C10541" s="518" t="s">
        <v>2660</v>
      </c>
      <c r="D10541" s="518" t="s">
        <v>779</v>
      </c>
      <c r="E10541" s="859">
        <v>22</v>
      </c>
      <c r="F10541" s="859">
        <v>0</v>
      </c>
      <c r="G10541" s="518" t="s">
        <v>122</v>
      </c>
      <c r="H10541" s="518" t="s">
        <v>228</v>
      </c>
      <c r="I10541" s="518">
        <v>572974</v>
      </c>
    </row>
    <row r="10542" spans="1:9" x14ac:dyDescent="0.2">
      <c r="A10542" s="518" t="s">
        <v>314</v>
      </c>
      <c r="B10542" s="518">
        <v>572990</v>
      </c>
      <c r="C10542" s="518" t="s">
        <v>2660</v>
      </c>
      <c r="D10542" s="518" t="s">
        <v>496</v>
      </c>
      <c r="E10542" s="859">
        <v>36</v>
      </c>
      <c r="F10542" s="859">
        <v>0</v>
      </c>
      <c r="G10542" s="518" t="s">
        <v>122</v>
      </c>
      <c r="H10542" s="518" t="s">
        <v>314</v>
      </c>
      <c r="I10542" s="518">
        <v>572990</v>
      </c>
    </row>
    <row r="10543" spans="1:9" x14ac:dyDescent="0.2">
      <c r="A10543" s="518" t="s">
        <v>296</v>
      </c>
      <c r="B10543" s="518">
        <v>573014</v>
      </c>
      <c r="C10543" s="518" t="s">
        <v>2660</v>
      </c>
      <c r="D10543" s="518" t="s">
        <v>691</v>
      </c>
      <c r="E10543" s="859">
        <v>18</v>
      </c>
      <c r="F10543" s="859">
        <v>12</v>
      </c>
      <c r="G10543" s="518" t="s">
        <v>122</v>
      </c>
      <c r="H10543" s="518" t="s">
        <v>296</v>
      </c>
      <c r="I10543" s="518">
        <v>573014</v>
      </c>
    </row>
    <row r="10544" spans="1:9" x14ac:dyDescent="0.2">
      <c r="A10544" s="518" t="s">
        <v>256</v>
      </c>
      <c r="B10544" s="518">
        <v>573071</v>
      </c>
      <c r="C10544" s="518" t="s">
        <v>2660</v>
      </c>
      <c r="D10544" s="518" t="s">
        <v>692</v>
      </c>
      <c r="E10544" s="859">
        <v>15</v>
      </c>
      <c r="F10544" s="859">
        <v>0</v>
      </c>
      <c r="G10544" s="518" t="s">
        <v>122</v>
      </c>
      <c r="H10544" s="518" t="s">
        <v>256</v>
      </c>
      <c r="I10544" s="518">
        <v>573071</v>
      </c>
    </row>
    <row r="10545" spans="1:9" x14ac:dyDescent="0.2">
      <c r="A10545" s="518" t="s">
        <v>256</v>
      </c>
      <c r="B10545" s="518">
        <v>573113</v>
      </c>
      <c r="C10545" s="518" t="s">
        <v>2660</v>
      </c>
      <c r="D10545" s="518" t="s">
        <v>684</v>
      </c>
      <c r="E10545" s="859">
        <v>30</v>
      </c>
      <c r="F10545" s="859">
        <v>8</v>
      </c>
      <c r="G10545" s="518" t="s">
        <v>122</v>
      </c>
      <c r="H10545" s="518" t="s">
        <v>256</v>
      </c>
      <c r="I10545" s="518">
        <v>573113</v>
      </c>
    </row>
    <row r="10546" spans="1:9" x14ac:dyDescent="0.2">
      <c r="A10546" s="518" t="s">
        <v>256</v>
      </c>
      <c r="B10546" s="518">
        <v>573139</v>
      </c>
      <c r="C10546" s="518" t="s">
        <v>2660</v>
      </c>
      <c r="D10546" s="518" t="s">
        <v>685</v>
      </c>
      <c r="E10546" s="859">
        <v>35</v>
      </c>
      <c r="F10546" s="859">
        <v>8</v>
      </c>
      <c r="G10546" s="518" t="s">
        <v>122</v>
      </c>
      <c r="H10546" s="518" t="s">
        <v>256</v>
      </c>
      <c r="I10546" s="518">
        <v>573139</v>
      </c>
    </row>
    <row r="10547" spans="1:9" x14ac:dyDescent="0.2">
      <c r="A10547" s="518" t="s">
        <v>256</v>
      </c>
      <c r="B10547" s="518">
        <v>573147</v>
      </c>
      <c r="C10547" s="518" t="s">
        <v>2660</v>
      </c>
      <c r="D10547" s="518" t="s">
        <v>686</v>
      </c>
      <c r="E10547" s="859">
        <v>30</v>
      </c>
      <c r="F10547" s="859">
        <v>6</v>
      </c>
      <c r="G10547" s="518" t="s">
        <v>122</v>
      </c>
      <c r="H10547" s="518" t="s">
        <v>256</v>
      </c>
      <c r="I10547" s="518">
        <v>573147</v>
      </c>
    </row>
    <row r="10548" spans="1:9" x14ac:dyDescent="0.2">
      <c r="A10548" s="518" t="s">
        <v>256</v>
      </c>
      <c r="B10548" s="518">
        <v>573154</v>
      </c>
      <c r="C10548" s="518" t="s">
        <v>2660</v>
      </c>
      <c r="D10548" s="518" t="s">
        <v>8272</v>
      </c>
      <c r="E10548" s="859">
        <v>32</v>
      </c>
      <c r="F10548" s="859">
        <v>32</v>
      </c>
      <c r="G10548" s="518" t="s">
        <v>122</v>
      </c>
      <c r="H10548" s="518" t="s">
        <v>256</v>
      </c>
      <c r="I10548" s="518">
        <v>573154</v>
      </c>
    </row>
    <row r="10549" spans="1:9" x14ac:dyDescent="0.2">
      <c r="A10549" s="518" t="s">
        <v>332</v>
      </c>
      <c r="B10549" s="518">
        <v>573162</v>
      </c>
      <c r="C10549" s="518" t="s">
        <v>2660</v>
      </c>
      <c r="D10549" s="518" t="s">
        <v>694</v>
      </c>
      <c r="E10549" s="859">
        <v>18</v>
      </c>
      <c r="F10549" s="859">
        <v>18</v>
      </c>
      <c r="G10549" s="518" t="s">
        <v>122</v>
      </c>
      <c r="H10549" s="518" t="s">
        <v>332</v>
      </c>
      <c r="I10549" s="518">
        <v>573162</v>
      </c>
    </row>
    <row r="10550" spans="1:9" x14ac:dyDescent="0.2">
      <c r="A10550" s="518" t="s">
        <v>332</v>
      </c>
      <c r="B10550" s="518">
        <v>573170</v>
      </c>
      <c r="C10550" s="518" t="s">
        <v>2660</v>
      </c>
      <c r="D10550" s="518" t="s">
        <v>695</v>
      </c>
      <c r="E10550" s="859">
        <v>29</v>
      </c>
      <c r="F10550" s="859">
        <v>29</v>
      </c>
      <c r="G10550" s="518" t="s">
        <v>122</v>
      </c>
      <c r="H10550" s="518" t="s">
        <v>332</v>
      </c>
      <c r="I10550" s="518">
        <v>573170</v>
      </c>
    </row>
    <row r="10551" spans="1:9" x14ac:dyDescent="0.2">
      <c r="A10551" s="518" t="s">
        <v>332</v>
      </c>
      <c r="B10551" s="518">
        <v>573188</v>
      </c>
      <c r="C10551" s="518" t="s">
        <v>2660</v>
      </c>
      <c r="D10551" s="518" t="s">
        <v>985</v>
      </c>
      <c r="E10551" s="859">
        <v>27</v>
      </c>
      <c r="F10551" s="859">
        <v>27</v>
      </c>
      <c r="G10551" s="518" t="s">
        <v>122</v>
      </c>
      <c r="H10551" s="518" t="s">
        <v>332</v>
      </c>
      <c r="I10551" s="518">
        <v>573188</v>
      </c>
    </row>
    <row r="10552" spans="1:9" x14ac:dyDescent="0.2">
      <c r="A10552" s="518" t="s">
        <v>332</v>
      </c>
      <c r="B10552" s="518">
        <v>573196</v>
      </c>
      <c r="C10552" s="518" t="s">
        <v>2660</v>
      </c>
      <c r="D10552" s="518" t="s">
        <v>986</v>
      </c>
      <c r="E10552" s="859">
        <v>32</v>
      </c>
      <c r="F10552" s="859">
        <v>32</v>
      </c>
      <c r="G10552" s="518" t="s">
        <v>122</v>
      </c>
      <c r="H10552" s="518" t="s">
        <v>332</v>
      </c>
      <c r="I10552" s="518">
        <v>573196</v>
      </c>
    </row>
    <row r="10553" spans="1:9" x14ac:dyDescent="0.2">
      <c r="A10553" s="518" t="s">
        <v>254</v>
      </c>
      <c r="B10553" s="518">
        <v>573238</v>
      </c>
      <c r="C10553" s="518" t="s">
        <v>2660</v>
      </c>
      <c r="D10553" s="518" t="s">
        <v>987</v>
      </c>
      <c r="E10553" s="859">
        <v>31</v>
      </c>
      <c r="F10553" s="859">
        <v>29</v>
      </c>
      <c r="G10553" s="518" t="s">
        <v>122</v>
      </c>
      <c r="H10553" s="518" t="s">
        <v>254</v>
      </c>
      <c r="I10553" s="518">
        <v>573238</v>
      </c>
    </row>
    <row r="10554" spans="1:9" x14ac:dyDescent="0.2">
      <c r="A10554" s="518" t="s">
        <v>334</v>
      </c>
      <c r="B10554" s="518">
        <v>573246</v>
      </c>
      <c r="C10554" s="518" t="s">
        <v>2660</v>
      </c>
      <c r="D10554" s="518" t="s">
        <v>988</v>
      </c>
      <c r="E10554" s="859">
        <v>14</v>
      </c>
      <c r="F10554" s="859">
        <v>14</v>
      </c>
      <c r="G10554" s="518" t="s">
        <v>122</v>
      </c>
      <c r="H10554" s="518" t="s">
        <v>334</v>
      </c>
      <c r="I10554" s="518">
        <v>573246</v>
      </c>
    </row>
    <row r="10555" spans="1:9" x14ac:dyDescent="0.2">
      <c r="A10555" s="518" t="s">
        <v>363</v>
      </c>
      <c r="B10555" s="518">
        <v>573253</v>
      </c>
      <c r="C10555" s="518" t="s">
        <v>2660</v>
      </c>
      <c r="D10555" s="518" t="s">
        <v>861</v>
      </c>
      <c r="E10555" s="859">
        <v>23</v>
      </c>
      <c r="F10555" s="859">
        <v>20</v>
      </c>
      <c r="G10555" s="518" t="s">
        <v>122</v>
      </c>
      <c r="H10555" s="518" t="s">
        <v>363</v>
      </c>
      <c r="I10555" s="518">
        <v>573253</v>
      </c>
    </row>
    <row r="10556" spans="1:9" x14ac:dyDescent="0.2">
      <c r="A10556" s="518" t="s">
        <v>145</v>
      </c>
      <c r="B10556" s="518">
        <v>573261</v>
      </c>
      <c r="C10556" s="518" t="s">
        <v>2660</v>
      </c>
      <c r="D10556" s="518" t="s">
        <v>886</v>
      </c>
      <c r="E10556" s="859">
        <v>18</v>
      </c>
      <c r="F10556" s="859">
        <v>0</v>
      </c>
      <c r="G10556" s="518" t="s">
        <v>122</v>
      </c>
      <c r="H10556" s="518" t="s">
        <v>145</v>
      </c>
      <c r="I10556" s="518">
        <v>573261</v>
      </c>
    </row>
    <row r="10557" spans="1:9" x14ac:dyDescent="0.2">
      <c r="A10557" s="518" t="s">
        <v>145</v>
      </c>
      <c r="B10557" s="518">
        <v>573279</v>
      </c>
      <c r="C10557" s="518" t="s">
        <v>2660</v>
      </c>
      <c r="D10557" s="518" t="s">
        <v>862</v>
      </c>
      <c r="E10557" s="859">
        <v>29</v>
      </c>
      <c r="F10557" s="859">
        <v>0</v>
      </c>
      <c r="G10557" s="518" t="s">
        <v>122</v>
      </c>
      <c r="H10557" s="518" t="s">
        <v>145</v>
      </c>
      <c r="I10557" s="518">
        <v>573279</v>
      </c>
    </row>
    <row r="10558" spans="1:9" x14ac:dyDescent="0.2">
      <c r="A10558" s="518" t="s">
        <v>8494</v>
      </c>
      <c r="B10558" s="518">
        <v>573287</v>
      </c>
      <c r="C10558" s="518" t="s">
        <v>2660</v>
      </c>
      <c r="D10558" s="518" t="s">
        <v>912</v>
      </c>
      <c r="E10558" s="859">
        <v>35</v>
      </c>
      <c r="F10558" s="859">
        <v>34</v>
      </c>
      <c r="G10558" s="518" t="s">
        <v>122</v>
      </c>
      <c r="H10558" s="518" t="s">
        <v>8494</v>
      </c>
      <c r="I10558" s="518">
        <v>573287</v>
      </c>
    </row>
    <row r="10559" spans="1:9" x14ac:dyDescent="0.2">
      <c r="A10559" s="518" t="s">
        <v>8494</v>
      </c>
      <c r="B10559" s="518">
        <v>573295</v>
      </c>
      <c r="C10559" s="518" t="s">
        <v>2660</v>
      </c>
      <c r="D10559" s="518" t="s">
        <v>713</v>
      </c>
      <c r="E10559" s="859">
        <v>28</v>
      </c>
      <c r="F10559" s="859">
        <v>28</v>
      </c>
      <c r="G10559" s="518" t="s">
        <v>122</v>
      </c>
      <c r="H10559" s="518" t="s">
        <v>8494</v>
      </c>
      <c r="I10559" s="518">
        <v>573295</v>
      </c>
    </row>
    <row r="10560" spans="1:9" x14ac:dyDescent="0.2">
      <c r="A10560" s="518" t="s">
        <v>363</v>
      </c>
      <c r="B10560" s="518">
        <v>573303</v>
      </c>
      <c r="C10560" s="518" t="s">
        <v>2660</v>
      </c>
      <c r="D10560" s="518" t="s">
        <v>424</v>
      </c>
      <c r="E10560" s="859">
        <v>35</v>
      </c>
      <c r="F10560" s="859">
        <v>35</v>
      </c>
      <c r="G10560" s="518" t="s">
        <v>122</v>
      </c>
      <c r="H10560" s="518" t="s">
        <v>363</v>
      </c>
      <c r="I10560" s="518">
        <v>573303</v>
      </c>
    </row>
    <row r="10561" spans="1:9" x14ac:dyDescent="0.2">
      <c r="A10561" s="518" t="s">
        <v>221</v>
      </c>
      <c r="B10561" s="518">
        <v>573329</v>
      </c>
      <c r="C10561" s="518" t="s">
        <v>2660</v>
      </c>
      <c r="D10561" s="518" t="s">
        <v>989</v>
      </c>
      <c r="E10561" s="859">
        <v>28</v>
      </c>
      <c r="F10561" s="859">
        <v>28</v>
      </c>
      <c r="G10561" s="518" t="s">
        <v>122</v>
      </c>
      <c r="H10561" s="518" t="s">
        <v>221</v>
      </c>
      <c r="I10561" s="518">
        <v>573329</v>
      </c>
    </row>
    <row r="10562" spans="1:9" x14ac:dyDescent="0.2">
      <c r="A10562" s="518" t="s">
        <v>394</v>
      </c>
      <c r="B10562" s="518">
        <v>573337</v>
      </c>
      <c r="C10562" s="518" t="s">
        <v>2660</v>
      </c>
      <c r="D10562" s="518" t="s">
        <v>8030</v>
      </c>
      <c r="E10562" s="859">
        <v>26</v>
      </c>
      <c r="F10562" s="859">
        <v>26</v>
      </c>
      <c r="G10562" s="518" t="s">
        <v>122</v>
      </c>
      <c r="H10562" s="518" t="s">
        <v>394</v>
      </c>
      <c r="I10562" s="518">
        <v>573337</v>
      </c>
    </row>
    <row r="10563" spans="1:9" x14ac:dyDescent="0.2">
      <c r="A10563" s="518" t="s">
        <v>394</v>
      </c>
      <c r="B10563" s="518">
        <v>573345</v>
      </c>
      <c r="C10563" s="518" t="s">
        <v>2660</v>
      </c>
      <c r="D10563" s="518" t="s">
        <v>8031</v>
      </c>
      <c r="E10563" s="859">
        <v>33</v>
      </c>
      <c r="F10563" s="859">
        <v>33</v>
      </c>
      <c r="G10563" s="518" t="s">
        <v>122</v>
      </c>
      <c r="H10563" s="518" t="s">
        <v>394</v>
      </c>
      <c r="I10563" s="518">
        <v>573345</v>
      </c>
    </row>
    <row r="10564" spans="1:9" x14ac:dyDescent="0.2">
      <c r="A10564" s="518" t="s">
        <v>388</v>
      </c>
      <c r="B10564" s="518">
        <v>573378</v>
      </c>
      <c r="C10564" s="518" t="s">
        <v>2660</v>
      </c>
      <c r="D10564" s="518" t="s">
        <v>1137</v>
      </c>
      <c r="E10564" s="859">
        <v>35</v>
      </c>
      <c r="F10564" s="859">
        <v>35</v>
      </c>
      <c r="G10564" s="518" t="s">
        <v>122</v>
      </c>
      <c r="H10564" s="518" t="s">
        <v>388</v>
      </c>
      <c r="I10564" s="518">
        <v>573378</v>
      </c>
    </row>
    <row r="10565" spans="1:9" x14ac:dyDescent="0.2">
      <c r="A10565" s="518" t="s">
        <v>388</v>
      </c>
      <c r="B10565" s="518">
        <v>573386</v>
      </c>
      <c r="C10565" s="518" t="s">
        <v>2660</v>
      </c>
      <c r="D10565" s="518" t="s">
        <v>1138</v>
      </c>
      <c r="E10565" s="859">
        <v>27</v>
      </c>
      <c r="F10565" s="859">
        <v>27</v>
      </c>
      <c r="G10565" s="518" t="s">
        <v>122</v>
      </c>
      <c r="H10565" s="518" t="s">
        <v>388</v>
      </c>
      <c r="I10565" s="518">
        <v>573386</v>
      </c>
    </row>
    <row r="10566" spans="1:9" x14ac:dyDescent="0.2">
      <c r="A10566" s="518" t="s">
        <v>388</v>
      </c>
      <c r="B10566" s="518">
        <v>573402</v>
      </c>
      <c r="C10566" s="518" t="s">
        <v>2660</v>
      </c>
      <c r="D10566" s="518" t="s">
        <v>1140</v>
      </c>
      <c r="E10566" s="859">
        <v>34</v>
      </c>
      <c r="F10566" s="859">
        <v>30</v>
      </c>
      <c r="G10566" s="518" t="s">
        <v>122</v>
      </c>
      <c r="H10566" s="518" t="s">
        <v>388</v>
      </c>
      <c r="I10566" s="518">
        <v>573402</v>
      </c>
    </row>
    <row r="10567" spans="1:9" x14ac:dyDescent="0.2">
      <c r="A10567" s="518" t="s">
        <v>388</v>
      </c>
      <c r="B10567" s="518">
        <v>573410</v>
      </c>
      <c r="C10567" s="518" t="s">
        <v>2660</v>
      </c>
      <c r="D10567" s="518" t="s">
        <v>1141</v>
      </c>
      <c r="E10567" s="859">
        <v>35</v>
      </c>
      <c r="F10567" s="859">
        <v>35</v>
      </c>
      <c r="G10567" s="518" t="s">
        <v>122</v>
      </c>
      <c r="H10567" s="518" t="s">
        <v>388</v>
      </c>
      <c r="I10567" s="518">
        <v>573410</v>
      </c>
    </row>
    <row r="10568" spans="1:9" x14ac:dyDescent="0.2">
      <c r="A10568" s="518" t="s">
        <v>388</v>
      </c>
      <c r="B10568" s="518">
        <v>573428</v>
      </c>
      <c r="C10568" s="518" t="s">
        <v>2660</v>
      </c>
      <c r="D10568" s="518" t="s">
        <v>7924</v>
      </c>
      <c r="E10568" s="859">
        <v>35</v>
      </c>
      <c r="F10568" s="859">
        <v>35</v>
      </c>
      <c r="G10568" s="518" t="s">
        <v>122</v>
      </c>
      <c r="H10568" s="518" t="s">
        <v>388</v>
      </c>
      <c r="I10568" s="518">
        <v>573428</v>
      </c>
    </row>
    <row r="10569" spans="1:9" x14ac:dyDescent="0.2">
      <c r="A10569" s="518" t="s">
        <v>388</v>
      </c>
      <c r="B10569" s="518">
        <v>573436</v>
      </c>
      <c r="C10569" s="518" t="s">
        <v>2660</v>
      </c>
      <c r="D10569" s="518" t="s">
        <v>683</v>
      </c>
      <c r="E10569" s="859">
        <v>31</v>
      </c>
      <c r="F10569" s="859">
        <v>30</v>
      </c>
      <c r="G10569" s="518" t="s">
        <v>122</v>
      </c>
      <c r="H10569" s="518" t="s">
        <v>388</v>
      </c>
      <c r="I10569" s="518">
        <v>573436</v>
      </c>
    </row>
    <row r="10570" spans="1:9" x14ac:dyDescent="0.2">
      <c r="A10570" s="518" t="s">
        <v>377</v>
      </c>
      <c r="B10570" s="518">
        <v>573451</v>
      </c>
      <c r="C10570" s="518" t="s">
        <v>2660</v>
      </c>
      <c r="D10570" s="518" t="s">
        <v>7003</v>
      </c>
      <c r="E10570" s="859">
        <v>27</v>
      </c>
      <c r="F10570" s="859">
        <v>27</v>
      </c>
      <c r="G10570" s="518" t="s">
        <v>122</v>
      </c>
      <c r="H10570" s="518" t="s">
        <v>377</v>
      </c>
      <c r="I10570" s="518">
        <v>573451</v>
      </c>
    </row>
    <row r="10571" spans="1:9" x14ac:dyDescent="0.2">
      <c r="A10571" s="518" t="s">
        <v>377</v>
      </c>
      <c r="B10571" s="518">
        <v>573469</v>
      </c>
      <c r="C10571" s="518" t="s">
        <v>2660</v>
      </c>
      <c r="D10571" s="518" t="s">
        <v>1142</v>
      </c>
      <c r="E10571" s="859">
        <v>35</v>
      </c>
      <c r="F10571" s="859">
        <v>35</v>
      </c>
      <c r="G10571" s="518" t="s">
        <v>122</v>
      </c>
      <c r="H10571" s="518" t="s">
        <v>377</v>
      </c>
      <c r="I10571" s="518">
        <v>573469</v>
      </c>
    </row>
    <row r="10572" spans="1:9" x14ac:dyDescent="0.2">
      <c r="A10572" s="518" t="s">
        <v>217</v>
      </c>
      <c r="B10572" s="518">
        <v>573493</v>
      </c>
      <c r="C10572" s="518" t="s">
        <v>2660</v>
      </c>
      <c r="D10572" s="518" t="s">
        <v>1143</v>
      </c>
      <c r="E10572" s="859">
        <v>31</v>
      </c>
      <c r="F10572" s="859">
        <v>31</v>
      </c>
      <c r="G10572" s="518" t="s">
        <v>122</v>
      </c>
      <c r="H10572" s="518" t="s">
        <v>217</v>
      </c>
      <c r="I10572" s="518">
        <v>573493</v>
      </c>
    </row>
    <row r="10573" spans="1:9" x14ac:dyDescent="0.2">
      <c r="A10573" s="518" t="s">
        <v>217</v>
      </c>
      <c r="B10573" s="518">
        <v>573519</v>
      </c>
      <c r="C10573" s="518" t="s">
        <v>2660</v>
      </c>
      <c r="D10573" s="518" t="s">
        <v>1111</v>
      </c>
      <c r="E10573" s="859">
        <v>31</v>
      </c>
      <c r="F10573" s="859">
        <v>31</v>
      </c>
      <c r="G10573" s="518" t="s">
        <v>122</v>
      </c>
      <c r="H10573" s="518" t="s">
        <v>217</v>
      </c>
      <c r="I10573" s="518">
        <v>573519</v>
      </c>
    </row>
    <row r="10574" spans="1:9" x14ac:dyDescent="0.2">
      <c r="A10574" s="518" t="s">
        <v>270</v>
      </c>
      <c r="B10574" s="518">
        <v>573527</v>
      </c>
      <c r="C10574" s="518" t="s">
        <v>2660</v>
      </c>
      <c r="D10574" s="518" t="s">
        <v>667</v>
      </c>
      <c r="E10574" s="859">
        <v>25</v>
      </c>
      <c r="F10574" s="859">
        <v>25</v>
      </c>
      <c r="G10574" s="518" t="s">
        <v>122</v>
      </c>
      <c r="H10574" s="518" t="s">
        <v>270</v>
      </c>
      <c r="I10574" s="518">
        <v>573527</v>
      </c>
    </row>
    <row r="10575" spans="1:9" x14ac:dyDescent="0.2">
      <c r="A10575" s="518" t="s">
        <v>270</v>
      </c>
      <c r="B10575" s="518">
        <v>573535</v>
      </c>
      <c r="C10575" s="518" t="s">
        <v>2660</v>
      </c>
      <c r="D10575" s="518" t="s">
        <v>669</v>
      </c>
      <c r="E10575" s="859">
        <v>32</v>
      </c>
      <c r="F10575" s="859">
        <v>32</v>
      </c>
      <c r="G10575" s="518" t="s">
        <v>122</v>
      </c>
      <c r="H10575" s="518" t="s">
        <v>270</v>
      </c>
      <c r="I10575" s="518">
        <v>573535</v>
      </c>
    </row>
    <row r="10576" spans="1:9" x14ac:dyDescent="0.2">
      <c r="A10576" s="518" t="s">
        <v>270</v>
      </c>
      <c r="B10576" s="518">
        <v>573568</v>
      </c>
      <c r="C10576" s="518" t="s">
        <v>2660</v>
      </c>
      <c r="D10576" s="518" t="s">
        <v>818</v>
      </c>
      <c r="E10576" s="859">
        <v>21</v>
      </c>
      <c r="F10576" s="859">
        <v>21</v>
      </c>
      <c r="G10576" s="518" t="s">
        <v>122</v>
      </c>
      <c r="H10576" s="518" t="s">
        <v>270</v>
      </c>
      <c r="I10576" s="518">
        <v>573568</v>
      </c>
    </row>
    <row r="10577" spans="1:9" x14ac:dyDescent="0.2">
      <c r="A10577" s="518" t="s">
        <v>394</v>
      </c>
      <c r="B10577" s="518">
        <v>573618</v>
      </c>
      <c r="C10577" s="518" t="s">
        <v>2660</v>
      </c>
      <c r="D10577" s="518" t="s">
        <v>6180</v>
      </c>
      <c r="E10577" s="859">
        <v>31</v>
      </c>
      <c r="F10577" s="859">
        <v>31</v>
      </c>
      <c r="G10577" s="518" t="s">
        <v>122</v>
      </c>
      <c r="H10577" s="518" t="s">
        <v>394</v>
      </c>
      <c r="I10577" s="518">
        <v>573618</v>
      </c>
    </row>
    <row r="10578" spans="1:9" x14ac:dyDescent="0.2">
      <c r="A10578" s="518" t="s">
        <v>394</v>
      </c>
      <c r="B10578" s="518">
        <v>573626</v>
      </c>
      <c r="C10578" s="518" t="s">
        <v>2660</v>
      </c>
      <c r="D10578" s="518" t="s">
        <v>6181</v>
      </c>
      <c r="E10578" s="859">
        <v>30</v>
      </c>
      <c r="F10578" s="859">
        <v>30</v>
      </c>
      <c r="G10578" s="518" t="s">
        <v>122</v>
      </c>
      <c r="H10578" s="518" t="s">
        <v>394</v>
      </c>
      <c r="I10578" s="518">
        <v>573626</v>
      </c>
    </row>
    <row r="10579" spans="1:9" x14ac:dyDescent="0.2">
      <c r="A10579" s="518" t="s">
        <v>394</v>
      </c>
      <c r="B10579" s="518">
        <v>573634</v>
      </c>
      <c r="C10579" s="518" t="s">
        <v>2660</v>
      </c>
      <c r="D10579" s="518" t="s">
        <v>6182</v>
      </c>
      <c r="E10579" s="859">
        <v>31</v>
      </c>
      <c r="F10579" s="859">
        <v>31</v>
      </c>
      <c r="G10579" s="518" t="s">
        <v>122</v>
      </c>
      <c r="H10579" s="518" t="s">
        <v>394</v>
      </c>
      <c r="I10579" s="518">
        <v>573634</v>
      </c>
    </row>
    <row r="10580" spans="1:9" x14ac:dyDescent="0.2">
      <c r="A10580" s="518" t="s">
        <v>394</v>
      </c>
      <c r="B10580" s="518">
        <v>573642</v>
      </c>
      <c r="C10580" s="518" t="s">
        <v>2660</v>
      </c>
      <c r="D10580" s="518" t="s">
        <v>6183</v>
      </c>
      <c r="E10580" s="859">
        <v>29</v>
      </c>
      <c r="F10580" s="859">
        <v>29</v>
      </c>
      <c r="G10580" s="518" t="s">
        <v>122</v>
      </c>
      <c r="H10580" s="518" t="s">
        <v>394</v>
      </c>
      <c r="I10580" s="518">
        <v>573642</v>
      </c>
    </row>
    <row r="10581" spans="1:9" x14ac:dyDescent="0.2">
      <c r="A10581" s="518" t="s">
        <v>394</v>
      </c>
      <c r="B10581" s="518">
        <v>573659</v>
      </c>
      <c r="C10581" s="518" t="s">
        <v>2660</v>
      </c>
      <c r="D10581" s="518" t="s">
        <v>9506</v>
      </c>
      <c r="E10581" s="859">
        <v>31</v>
      </c>
      <c r="F10581" s="859">
        <v>0</v>
      </c>
      <c r="G10581" s="518" t="s">
        <v>122</v>
      </c>
      <c r="H10581" s="518" t="s">
        <v>394</v>
      </c>
      <c r="I10581" s="518">
        <v>573659</v>
      </c>
    </row>
    <row r="10582" spans="1:9" x14ac:dyDescent="0.2">
      <c r="A10582" s="518" t="s">
        <v>394</v>
      </c>
      <c r="B10582" s="518">
        <v>573675</v>
      </c>
      <c r="C10582" s="518" t="s">
        <v>2660</v>
      </c>
      <c r="D10582" s="518" t="s">
        <v>9507</v>
      </c>
      <c r="E10582" s="859">
        <v>27</v>
      </c>
      <c r="F10582" s="859">
        <v>0</v>
      </c>
      <c r="G10582" s="518" t="s">
        <v>122</v>
      </c>
      <c r="H10582" s="518" t="s">
        <v>394</v>
      </c>
      <c r="I10582" s="518">
        <v>573675</v>
      </c>
    </row>
    <row r="10583" spans="1:9" x14ac:dyDescent="0.2">
      <c r="A10583" s="518" t="s">
        <v>339</v>
      </c>
      <c r="B10583" s="518">
        <v>573683</v>
      </c>
      <c r="C10583" s="518" t="s">
        <v>2660</v>
      </c>
      <c r="D10583" s="518" t="s">
        <v>1405</v>
      </c>
      <c r="E10583" s="859">
        <v>34</v>
      </c>
      <c r="F10583" s="859">
        <v>32</v>
      </c>
      <c r="G10583" s="518" t="s">
        <v>122</v>
      </c>
      <c r="H10583" s="518" t="s">
        <v>339</v>
      </c>
      <c r="I10583" s="518">
        <v>573683</v>
      </c>
    </row>
    <row r="10584" spans="1:9" x14ac:dyDescent="0.2">
      <c r="A10584" s="518" t="s">
        <v>339</v>
      </c>
      <c r="B10584" s="518">
        <v>573691</v>
      </c>
      <c r="C10584" s="518" t="s">
        <v>2660</v>
      </c>
      <c r="D10584" s="518" t="s">
        <v>1406</v>
      </c>
      <c r="E10584" s="859">
        <v>34</v>
      </c>
      <c r="F10584" s="859">
        <v>34</v>
      </c>
      <c r="G10584" s="518" t="s">
        <v>122</v>
      </c>
      <c r="H10584" s="518" t="s">
        <v>339</v>
      </c>
      <c r="I10584" s="518">
        <v>573691</v>
      </c>
    </row>
    <row r="10585" spans="1:9" x14ac:dyDescent="0.2">
      <c r="A10585" s="518" t="s">
        <v>394</v>
      </c>
      <c r="B10585" s="518">
        <v>573709</v>
      </c>
      <c r="C10585" s="518" t="s">
        <v>2660</v>
      </c>
      <c r="D10585" s="518" t="s">
        <v>9508</v>
      </c>
      <c r="E10585" s="859">
        <v>31</v>
      </c>
      <c r="F10585" s="859">
        <v>0</v>
      </c>
      <c r="G10585" s="518" t="s">
        <v>122</v>
      </c>
      <c r="H10585" s="518" t="s">
        <v>394</v>
      </c>
      <c r="I10585" s="518">
        <v>573709</v>
      </c>
    </row>
    <row r="10586" spans="1:9" x14ac:dyDescent="0.2">
      <c r="A10586" s="518" t="s">
        <v>388</v>
      </c>
      <c r="B10586" s="518">
        <v>573725</v>
      </c>
      <c r="C10586" s="518" t="s">
        <v>2660</v>
      </c>
      <c r="D10586" s="518" t="s">
        <v>1115</v>
      </c>
      <c r="E10586" s="859">
        <v>27</v>
      </c>
      <c r="F10586" s="859">
        <v>26</v>
      </c>
      <c r="G10586" s="518" t="s">
        <v>122</v>
      </c>
      <c r="H10586" s="518" t="s">
        <v>388</v>
      </c>
      <c r="I10586" s="518">
        <v>573725</v>
      </c>
    </row>
    <row r="10587" spans="1:9" x14ac:dyDescent="0.2">
      <c r="A10587" s="518" t="s">
        <v>394</v>
      </c>
      <c r="B10587" s="518">
        <v>573733</v>
      </c>
      <c r="C10587" s="518" t="s">
        <v>2660</v>
      </c>
      <c r="D10587" s="518" t="s">
        <v>6184</v>
      </c>
      <c r="E10587" s="859">
        <v>33</v>
      </c>
      <c r="F10587" s="859">
        <v>33</v>
      </c>
      <c r="G10587" s="518" t="s">
        <v>122</v>
      </c>
      <c r="H10587" s="518" t="s">
        <v>394</v>
      </c>
      <c r="I10587" s="518">
        <v>573733</v>
      </c>
    </row>
    <row r="10588" spans="1:9" x14ac:dyDescent="0.2">
      <c r="A10588" s="518" t="s">
        <v>394</v>
      </c>
      <c r="B10588" s="518">
        <v>573758</v>
      </c>
      <c r="C10588" s="518" t="s">
        <v>2660</v>
      </c>
      <c r="D10588" s="518" t="s">
        <v>6185</v>
      </c>
      <c r="E10588" s="859">
        <v>25</v>
      </c>
      <c r="F10588" s="859">
        <v>25</v>
      </c>
      <c r="G10588" s="518" t="s">
        <v>122</v>
      </c>
      <c r="H10588" s="518" t="s">
        <v>394</v>
      </c>
      <c r="I10588" s="518">
        <v>573758</v>
      </c>
    </row>
    <row r="10589" spans="1:9" x14ac:dyDescent="0.2">
      <c r="A10589" s="518" t="s">
        <v>394</v>
      </c>
      <c r="B10589" s="518">
        <v>573782</v>
      </c>
      <c r="C10589" s="518" t="s">
        <v>2660</v>
      </c>
      <c r="D10589" s="518" t="s">
        <v>6186</v>
      </c>
      <c r="E10589" s="859">
        <v>28</v>
      </c>
      <c r="F10589" s="859">
        <v>28</v>
      </c>
      <c r="G10589" s="518" t="s">
        <v>122</v>
      </c>
      <c r="H10589" s="518" t="s">
        <v>394</v>
      </c>
      <c r="I10589" s="518">
        <v>573782</v>
      </c>
    </row>
    <row r="10590" spans="1:9" x14ac:dyDescent="0.2">
      <c r="A10590" s="518" t="s">
        <v>394</v>
      </c>
      <c r="B10590" s="518">
        <v>573790</v>
      </c>
      <c r="C10590" s="518" t="s">
        <v>2660</v>
      </c>
      <c r="D10590" s="518" t="s">
        <v>6187</v>
      </c>
      <c r="E10590" s="859">
        <v>33</v>
      </c>
      <c r="F10590" s="859">
        <v>33</v>
      </c>
      <c r="G10590" s="518" t="s">
        <v>122</v>
      </c>
      <c r="H10590" s="518" t="s">
        <v>394</v>
      </c>
      <c r="I10590" s="518">
        <v>573790</v>
      </c>
    </row>
    <row r="10591" spans="1:9" x14ac:dyDescent="0.2">
      <c r="A10591" s="518" t="s">
        <v>166</v>
      </c>
      <c r="B10591" s="518">
        <v>573808</v>
      </c>
      <c r="C10591" s="518" t="s">
        <v>2660</v>
      </c>
      <c r="D10591" s="518" t="s">
        <v>1408</v>
      </c>
      <c r="E10591" s="859">
        <v>24</v>
      </c>
      <c r="F10591" s="859">
        <v>24</v>
      </c>
      <c r="G10591" s="518" t="s">
        <v>122</v>
      </c>
      <c r="H10591" s="518" t="s">
        <v>166</v>
      </c>
      <c r="I10591" s="518">
        <v>573808</v>
      </c>
    </row>
    <row r="10592" spans="1:9" x14ac:dyDescent="0.2">
      <c r="A10592" s="518" t="s">
        <v>166</v>
      </c>
      <c r="B10592" s="518">
        <v>573816</v>
      </c>
      <c r="C10592" s="518" t="s">
        <v>2660</v>
      </c>
      <c r="D10592" s="518" t="s">
        <v>1409</v>
      </c>
      <c r="E10592" s="859">
        <v>34</v>
      </c>
      <c r="F10592" s="859">
        <v>34</v>
      </c>
      <c r="G10592" s="518" t="s">
        <v>122</v>
      </c>
      <c r="H10592" s="518" t="s">
        <v>166</v>
      </c>
      <c r="I10592" s="518">
        <v>573816</v>
      </c>
    </row>
    <row r="10593" spans="1:9" x14ac:dyDescent="0.2">
      <c r="A10593" s="518" t="s">
        <v>166</v>
      </c>
      <c r="B10593" s="518">
        <v>573832</v>
      </c>
      <c r="C10593" s="518" t="s">
        <v>2660</v>
      </c>
      <c r="D10593" s="518" t="s">
        <v>1410</v>
      </c>
      <c r="E10593" s="859">
        <v>24</v>
      </c>
      <c r="F10593" s="859">
        <v>24</v>
      </c>
      <c r="G10593" s="518" t="s">
        <v>122</v>
      </c>
      <c r="H10593" s="518" t="s">
        <v>166</v>
      </c>
      <c r="I10593" s="518">
        <v>573832</v>
      </c>
    </row>
    <row r="10594" spans="1:9" x14ac:dyDescent="0.2">
      <c r="A10594" s="518" t="s">
        <v>166</v>
      </c>
      <c r="B10594" s="518">
        <v>573840</v>
      </c>
      <c r="C10594" s="518" t="s">
        <v>2660</v>
      </c>
      <c r="D10594" s="518" t="s">
        <v>1411</v>
      </c>
      <c r="E10594" s="859">
        <v>34</v>
      </c>
      <c r="F10594" s="859">
        <v>34</v>
      </c>
      <c r="G10594" s="518" t="s">
        <v>122</v>
      </c>
      <c r="H10594" s="518" t="s">
        <v>166</v>
      </c>
      <c r="I10594" s="518">
        <v>573840</v>
      </c>
    </row>
    <row r="10595" spans="1:9" x14ac:dyDescent="0.2">
      <c r="A10595" s="518" t="s">
        <v>394</v>
      </c>
      <c r="B10595" s="518">
        <v>573865</v>
      </c>
      <c r="C10595" s="518" t="s">
        <v>2660</v>
      </c>
      <c r="D10595" s="518" t="s">
        <v>6188</v>
      </c>
      <c r="E10595" s="859">
        <v>30</v>
      </c>
      <c r="F10595" s="859">
        <v>30</v>
      </c>
      <c r="G10595" s="518" t="s">
        <v>122</v>
      </c>
      <c r="H10595" s="518" t="s">
        <v>394</v>
      </c>
      <c r="I10595" s="518">
        <v>573865</v>
      </c>
    </row>
    <row r="10596" spans="1:9" x14ac:dyDescent="0.2">
      <c r="A10596" s="518" t="s">
        <v>394</v>
      </c>
      <c r="B10596" s="518">
        <v>573873</v>
      </c>
      <c r="C10596" s="518" t="s">
        <v>2660</v>
      </c>
      <c r="D10596" s="518" t="s">
        <v>6189</v>
      </c>
      <c r="E10596" s="859">
        <v>31</v>
      </c>
      <c r="F10596" s="859">
        <v>31</v>
      </c>
      <c r="G10596" s="518" t="s">
        <v>122</v>
      </c>
      <c r="H10596" s="518" t="s">
        <v>394</v>
      </c>
      <c r="I10596" s="518">
        <v>573873</v>
      </c>
    </row>
    <row r="10597" spans="1:9" x14ac:dyDescent="0.2">
      <c r="A10597" s="518" t="s">
        <v>394</v>
      </c>
      <c r="B10597" s="518">
        <v>573881</v>
      </c>
      <c r="C10597" s="518" t="s">
        <v>2660</v>
      </c>
      <c r="D10597" s="518" t="s">
        <v>6190</v>
      </c>
      <c r="E10597" s="859">
        <v>34</v>
      </c>
      <c r="F10597" s="859">
        <v>34</v>
      </c>
      <c r="G10597" s="518" t="s">
        <v>122</v>
      </c>
      <c r="H10597" s="518" t="s">
        <v>394</v>
      </c>
      <c r="I10597" s="518">
        <v>573881</v>
      </c>
    </row>
    <row r="10598" spans="1:9" x14ac:dyDescent="0.2">
      <c r="A10598" s="518" t="s">
        <v>163</v>
      </c>
      <c r="B10598" s="518">
        <v>573915</v>
      </c>
      <c r="C10598" s="518" t="s">
        <v>2660</v>
      </c>
      <c r="D10598" s="518" t="s">
        <v>697</v>
      </c>
      <c r="E10598" s="859">
        <v>29</v>
      </c>
      <c r="F10598" s="859">
        <v>0</v>
      </c>
      <c r="G10598" s="518" t="s">
        <v>122</v>
      </c>
      <c r="H10598" s="518" t="s">
        <v>163</v>
      </c>
      <c r="I10598" s="518">
        <v>573915</v>
      </c>
    </row>
    <row r="10599" spans="1:9" x14ac:dyDescent="0.2">
      <c r="A10599" s="518" t="s">
        <v>394</v>
      </c>
      <c r="B10599" s="518">
        <v>573923</v>
      </c>
      <c r="C10599" s="518" t="s">
        <v>2660</v>
      </c>
      <c r="D10599" s="518" t="s">
        <v>6191</v>
      </c>
      <c r="E10599" s="859">
        <v>30</v>
      </c>
      <c r="F10599" s="859">
        <v>30</v>
      </c>
      <c r="G10599" s="518" t="s">
        <v>122</v>
      </c>
      <c r="H10599" s="518" t="s">
        <v>394</v>
      </c>
      <c r="I10599" s="518">
        <v>573923</v>
      </c>
    </row>
    <row r="10600" spans="1:9" x14ac:dyDescent="0.2">
      <c r="A10600" s="518" t="s">
        <v>394</v>
      </c>
      <c r="B10600" s="518">
        <v>573931</v>
      </c>
      <c r="C10600" s="518" t="s">
        <v>2660</v>
      </c>
      <c r="D10600" s="518" t="s">
        <v>6192</v>
      </c>
      <c r="E10600" s="859">
        <v>34</v>
      </c>
      <c r="F10600" s="859">
        <v>34</v>
      </c>
      <c r="G10600" s="518" t="s">
        <v>122</v>
      </c>
      <c r="H10600" s="518" t="s">
        <v>394</v>
      </c>
      <c r="I10600" s="518">
        <v>573931</v>
      </c>
    </row>
    <row r="10601" spans="1:9" x14ac:dyDescent="0.2">
      <c r="A10601" s="518" t="s">
        <v>166</v>
      </c>
      <c r="B10601" s="518">
        <v>573964</v>
      </c>
      <c r="C10601" s="518" t="s">
        <v>2660</v>
      </c>
      <c r="D10601" s="518" t="s">
        <v>7004</v>
      </c>
      <c r="E10601" s="859">
        <v>14</v>
      </c>
      <c r="F10601" s="859">
        <v>14</v>
      </c>
      <c r="G10601" s="518" t="s">
        <v>122</v>
      </c>
      <c r="H10601" s="518" t="s">
        <v>166</v>
      </c>
      <c r="I10601" s="518">
        <v>573964</v>
      </c>
    </row>
    <row r="10602" spans="1:9" x14ac:dyDescent="0.2">
      <c r="A10602" s="518" t="s">
        <v>166</v>
      </c>
      <c r="B10602" s="518">
        <v>573972</v>
      </c>
      <c r="C10602" s="518" t="s">
        <v>2660</v>
      </c>
      <c r="D10602" s="518" t="s">
        <v>1408</v>
      </c>
      <c r="E10602" s="859">
        <v>22</v>
      </c>
      <c r="F10602" s="859">
        <v>22</v>
      </c>
      <c r="G10602" s="518" t="s">
        <v>122</v>
      </c>
      <c r="H10602" s="518" t="s">
        <v>166</v>
      </c>
      <c r="I10602" s="518">
        <v>573972</v>
      </c>
    </row>
    <row r="10603" spans="1:9" x14ac:dyDescent="0.2">
      <c r="A10603" s="518" t="s">
        <v>166</v>
      </c>
      <c r="B10603" s="518">
        <v>573980</v>
      </c>
      <c r="C10603" s="518" t="s">
        <v>2660</v>
      </c>
      <c r="D10603" s="518" t="s">
        <v>1409</v>
      </c>
      <c r="E10603" s="859">
        <v>35</v>
      </c>
      <c r="F10603" s="859">
        <v>35</v>
      </c>
      <c r="G10603" s="518" t="s">
        <v>122</v>
      </c>
      <c r="H10603" s="518" t="s">
        <v>166</v>
      </c>
      <c r="I10603" s="518">
        <v>573980</v>
      </c>
    </row>
    <row r="10604" spans="1:9" x14ac:dyDescent="0.2">
      <c r="A10604" s="518" t="s">
        <v>166</v>
      </c>
      <c r="B10604" s="518">
        <v>573998</v>
      </c>
      <c r="C10604" s="518" t="s">
        <v>2660</v>
      </c>
      <c r="D10604" s="518" t="s">
        <v>1582</v>
      </c>
      <c r="E10604" s="859">
        <v>35</v>
      </c>
      <c r="F10604" s="859">
        <v>35</v>
      </c>
      <c r="G10604" s="518" t="s">
        <v>122</v>
      </c>
      <c r="H10604" s="518" t="s">
        <v>166</v>
      </c>
      <c r="I10604" s="518">
        <v>573998</v>
      </c>
    </row>
    <row r="10605" spans="1:9" x14ac:dyDescent="0.2">
      <c r="A10605" s="518" t="s">
        <v>166</v>
      </c>
      <c r="B10605" s="518">
        <v>574004</v>
      </c>
      <c r="C10605" s="518" t="s">
        <v>2660</v>
      </c>
      <c r="D10605" s="518" t="s">
        <v>657</v>
      </c>
      <c r="E10605" s="859">
        <v>34</v>
      </c>
      <c r="F10605" s="859">
        <v>34</v>
      </c>
      <c r="G10605" s="518" t="s">
        <v>122</v>
      </c>
      <c r="H10605" s="518" t="s">
        <v>166</v>
      </c>
      <c r="I10605" s="518">
        <v>574004</v>
      </c>
    </row>
    <row r="10606" spans="1:9" x14ac:dyDescent="0.2">
      <c r="A10606" s="518" t="s">
        <v>164</v>
      </c>
      <c r="B10606" s="518">
        <v>574038</v>
      </c>
      <c r="C10606" s="518" t="s">
        <v>2660</v>
      </c>
      <c r="D10606" s="518" t="s">
        <v>408</v>
      </c>
      <c r="E10606" s="859">
        <v>35</v>
      </c>
      <c r="F10606" s="859">
        <v>31</v>
      </c>
      <c r="G10606" s="518" t="s">
        <v>122</v>
      </c>
      <c r="H10606" s="518" t="s">
        <v>164</v>
      </c>
      <c r="I10606" s="518">
        <v>574038</v>
      </c>
    </row>
    <row r="10607" spans="1:9" x14ac:dyDescent="0.2">
      <c r="A10607" s="518" t="s">
        <v>164</v>
      </c>
      <c r="B10607" s="518">
        <v>574046</v>
      </c>
      <c r="C10607" s="518" t="s">
        <v>2660</v>
      </c>
      <c r="D10607" s="518" t="s">
        <v>668</v>
      </c>
      <c r="E10607" s="859">
        <v>35</v>
      </c>
      <c r="F10607" s="859">
        <v>34</v>
      </c>
      <c r="G10607" s="518" t="s">
        <v>122</v>
      </c>
      <c r="H10607" s="518" t="s">
        <v>164</v>
      </c>
      <c r="I10607" s="518">
        <v>574046</v>
      </c>
    </row>
    <row r="10608" spans="1:9" x14ac:dyDescent="0.2">
      <c r="A10608" s="518" t="s">
        <v>164</v>
      </c>
      <c r="B10608" s="518">
        <v>574053</v>
      </c>
      <c r="C10608" s="518" t="s">
        <v>2660</v>
      </c>
      <c r="D10608" s="518" t="s">
        <v>780</v>
      </c>
      <c r="E10608" s="859">
        <v>35</v>
      </c>
      <c r="F10608" s="859">
        <v>33</v>
      </c>
      <c r="G10608" s="518" t="s">
        <v>122</v>
      </c>
      <c r="H10608" s="518" t="s">
        <v>164</v>
      </c>
      <c r="I10608" s="518">
        <v>574053</v>
      </c>
    </row>
    <row r="10609" spans="1:9" x14ac:dyDescent="0.2">
      <c r="A10609" s="518" t="s">
        <v>394</v>
      </c>
      <c r="B10609" s="518">
        <v>574079</v>
      </c>
      <c r="C10609" s="518" t="s">
        <v>2660</v>
      </c>
      <c r="D10609" s="518" t="s">
        <v>6193</v>
      </c>
      <c r="E10609" s="859">
        <v>27</v>
      </c>
      <c r="F10609" s="859">
        <v>27</v>
      </c>
      <c r="G10609" s="518" t="s">
        <v>122</v>
      </c>
      <c r="H10609" s="518" t="s">
        <v>394</v>
      </c>
      <c r="I10609" s="518">
        <v>574079</v>
      </c>
    </row>
    <row r="10610" spans="1:9" x14ac:dyDescent="0.2">
      <c r="A10610" s="518" t="s">
        <v>394</v>
      </c>
      <c r="B10610" s="518">
        <v>574087</v>
      </c>
      <c r="C10610" s="518" t="s">
        <v>2660</v>
      </c>
      <c r="D10610" s="518" t="s">
        <v>781</v>
      </c>
      <c r="E10610" s="859">
        <v>34</v>
      </c>
      <c r="F10610" s="859">
        <v>34</v>
      </c>
      <c r="G10610" s="518" t="s">
        <v>122</v>
      </c>
      <c r="H10610" s="518" t="s">
        <v>394</v>
      </c>
      <c r="I10610" s="518">
        <v>574087</v>
      </c>
    </row>
    <row r="10611" spans="1:9" x14ac:dyDescent="0.2">
      <c r="A10611" s="518" t="s">
        <v>394</v>
      </c>
      <c r="B10611" s="518">
        <v>574095</v>
      </c>
      <c r="C10611" s="518" t="s">
        <v>2660</v>
      </c>
      <c r="D10611" s="518" t="s">
        <v>782</v>
      </c>
      <c r="E10611" s="859">
        <v>27</v>
      </c>
      <c r="F10611" s="859">
        <v>27</v>
      </c>
      <c r="G10611" s="518" t="s">
        <v>122</v>
      </c>
      <c r="H10611" s="518" t="s">
        <v>394</v>
      </c>
      <c r="I10611" s="518">
        <v>574095</v>
      </c>
    </row>
    <row r="10612" spans="1:9" x14ac:dyDescent="0.2">
      <c r="A10612" s="518" t="s">
        <v>394</v>
      </c>
      <c r="B10612" s="518">
        <v>574129</v>
      </c>
      <c r="C10612" s="518" t="s">
        <v>2660</v>
      </c>
      <c r="D10612" s="518" t="s">
        <v>783</v>
      </c>
      <c r="E10612" s="859">
        <v>23</v>
      </c>
      <c r="F10612" s="859">
        <v>23</v>
      </c>
      <c r="G10612" s="518" t="s">
        <v>122</v>
      </c>
      <c r="H10612" s="518" t="s">
        <v>394</v>
      </c>
      <c r="I10612" s="518">
        <v>574129</v>
      </c>
    </row>
    <row r="10613" spans="1:9" x14ac:dyDescent="0.2">
      <c r="A10613" s="518" t="s">
        <v>164</v>
      </c>
      <c r="B10613" s="518">
        <v>574145</v>
      </c>
      <c r="C10613" s="518" t="s">
        <v>2660</v>
      </c>
      <c r="D10613" s="518" t="s">
        <v>415</v>
      </c>
      <c r="E10613" s="859">
        <v>32</v>
      </c>
      <c r="F10613" s="859">
        <v>30</v>
      </c>
      <c r="G10613" s="518" t="s">
        <v>122</v>
      </c>
      <c r="H10613" s="518" t="s">
        <v>164</v>
      </c>
      <c r="I10613" s="518">
        <v>574145</v>
      </c>
    </row>
    <row r="10614" spans="1:9" x14ac:dyDescent="0.2">
      <c r="A10614" s="518" t="s">
        <v>164</v>
      </c>
      <c r="B10614" s="518">
        <v>574152</v>
      </c>
      <c r="C10614" s="518" t="s">
        <v>2660</v>
      </c>
      <c r="D10614" s="518" t="s">
        <v>401</v>
      </c>
      <c r="E10614" s="859">
        <v>30</v>
      </c>
      <c r="F10614" s="859">
        <v>29</v>
      </c>
      <c r="G10614" s="518" t="s">
        <v>122</v>
      </c>
      <c r="H10614" s="518" t="s">
        <v>164</v>
      </c>
      <c r="I10614" s="518">
        <v>574152</v>
      </c>
    </row>
    <row r="10615" spans="1:9" x14ac:dyDescent="0.2">
      <c r="A10615" s="518" t="s">
        <v>394</v>
      </c>
      <c r="B10615" s="518">
        <v>574160</v>
      </c>
      <c r="C10615" s="518" t="s">
        <v>2660</v>
      </c>
      <c r="D10615" s="518" t="s">
        <v>784</v>
      </c>
      <c r="E10615" s="859">
        <v>23</v>
      </c>
      <c r="F10615" s="859">
        <v>23</v>
      </c>
      <c r="G10615" s="518" t="s">
        <v>122</v>
      </c>
      <c r="H10615" s="518" t="s">
        <v>394</v>
      </c>
      <c r="I10615" s="518">
        <v>574160</v>
      </c>
    </row>
    <row r="10616" spans="1:9" x14ac:dyDescent="0.2">
      <c r="A10616" s="518" t="s">
        <v>394</v>
      </c>
      <c r="B10616" s="518">
        <v>574178</v>
      </c>
      <c r="C10616" s="518" t="s">
        <v>2660</v>
      </c>
      <c r="D10616" s="518" t="s">
        <v>6194</v>
      </c>
      <c r="E10616" s="859">
        <v>24</v>
      </c>
      <c r="F10616" s="859">
        <v>24</v>
      </c>
      <c r="G10616" s="518" t="s">
        <v>122</v>
      </c>
      <c r="H10616" s="518" t="s">
        <v>394</v>
      </c>
      <c r="I10616" s="518">
        <v>574178</v>
      </c>
    </row>
    <row r="10617" spans="1:9" x14ac:dyDescent="0.2">
      <c r="A10617" s="518" t="s">
        <v>309</v>
      </c>
      <c r="B10617" s="518">
        <v>574186</v>
      </c>
      <c r="C10617" s="518" t="s">
        <v>2660</v>
      </c>
      <c r="D10617" s="518" t="s">
        <v>854</v>
      </c>
      <c r="E10617" s="859">
        <v>26</v>
      </c>
      <c r="F10617" s="859">
        <v>26</v>
      </c>
      <c r="G10617" s="518" t="s">
        <v>122</v>
      </c>
      <c r="H10617" s="518" t="s">
        <v>309</v>
      </c>
      <c r="I10617" s="518">
        <v>574186</v>
      </c>
    </row>
    <row r="10618" spans="1:9" x14ac:dyDescent="0.2">
      <c r="A10618" s="518" t="s">
        <v>394</v>
      </c>
      <c r="B10618" s="518">
        <v>574228</v>
      </c>
      <c r="C10618" s="518" t="s">
        <v>2660</v>
      </c>
      <c r="D10618" s="518" t="s">
        <v>992</v>
      </c>
      <c r="E10618" s="859">
        <v>34</v>
      </c>
      <c r="F10618" s="859">
        <v>34</v>
      </c>
      <c r="G10618" s="518" t="s">
        <v>122</v>
      </c>
      <c r="H10618" s="518" t="s">
        <v>394</v>
      </c>
      <c r="I10618" s="518">
        <v>574228</v>
      </c>
    </row>
    <row r="10619" spans="1:9" x14ac:dyDescent="0.2">
      <c r="A10619" s="518" t="s">
        <v>394</v>
      </c>
      <c r="B10619" s="518">
        <v>574236</v>
      </c>
      <c r="C10619" s="518" t="s">
        <v>2660</v>
      </c>
      <c r="D10619" s="518" t="s">
        <v>7005</v>
      </c>
      <c r="E10619" s="859">
        <v>32</v>
      </c>
      <c r="F10619" s="859">
        <v>32</v>
      </c>
      <c r="G10619" s="518" t="s">
        <v>122</v>
      </c>
      <c r="H10619" s="518" t="s">
        <v>394</v>
      </c>
      <c r="I10619" s="518">
        <v>574236</v>
      </c>
    </row>
    <row r="10620" spans="1:9" x14ac:dyDescent="0.2">
      <c r="A10620" s="518" t="s">
        <v>394</v>
      </c>
      <c r="B10620" s="518">
        <v>574251</v>
      </c>
      <c r="C10620" s="518" t="s">
        <v>2660</v>
      </c>
      <c r="D10620" s="518" t="s">
        <v>6195</v>
      </c>
      <c r="E10620" s="859">
        <v>31</v>
      </c>
      <c r="F10620" s="859">
        <v>31</v>
      </c>
      <c r="G10620" s="518" t="s">
        <v>122</v>
      </c>
      <c r="H10620" s="518" t="s">
        <v>394</v>
      </c>
      <c r="I10620" s="518">
        <v>574251</v>
      </c>
    </row>
    <row r="10621" spans="1:9" x14ac:dyDescent="0.2">
      <c r="A10621" s="518" t="s">
        <v>394</v>
      </c>
      <c r="B10621" s="518">
        <v>574269</v>
      </c>
      <c r="C10621" s="518" t="s">
        <v>2660</v>
      </c>
      <c r="D10621" s="518" t="s">
        <v>993</v>
      </c>
      <c r="E10621" s="859">
        <v>24</v>
      </c>
      <c r="F10621" s="859">
        <v>24</v>
      </c>
      <c r="G10621" s="518" t="s">
        <v>122</v>
      </c>
      <c r="H10621" s="518" t="s">
        <v>394</v>
      </c>
      <c r="I10621" s="518">
        <v>574269</v>
      </c>
    </row>
    <row r="10622" spans="1:9" x14ac:dyDescent="0.2">
      <c r="A10622" s="518" t="s">
        <v>369</v>
      </c>
      <c r="B10622" s="518">
        <v>574343</v>
      </c>
      <c r="C10622" s="518" t="s">
        <v>2660</v>
      </c>
      <c r="D10622" s="518" t="s">
        <v>996</v>
      </c>
      <c r="E10622" s="859">
        <v>35</v>
      </c>
      <c r="F10622" s="859">
        <v>25</v>
      </c>
      <c r="G10622" s="518" t="s">
        <v>122</v>
      </c>
      <c r="H10622" s="518" t="s">
        <v>369</v>
      </c>
      <c r="I10622" s="518">
        <v>574343</v>
      </c>
    </row>
    <row r="10623" spans="1:9" x14ac:dyDescent="0.2">
      <c r="A10623" s="518" t="s">
        <v>369</v>
      </c>
      <c r="B10623" s="518">
        <v>574350</v>
      </c>
      <c r="C10623" s="518" t="s">
        <v>2660</v>
      </c>
      <c r="D10623" s="518" t="s">
        <v>869</v>
      </c>
      <c r="E10623" s="859">
        <v>23</v>
      </c>
      <c r="F10623" s="859">
        <v>17</v>
      </c>
      <c r="G10623" s="518" t="s">
        <v>122</v>
      </c>
      <c r="H10623" s="518" t="s">
        <v>369</v>
      </c>
      <c r="I10623" s="518">
        <v>574350</v>
      </c>
    </row>
    <row r="10624" spans="1:9" x14ac:dyDescent="0.2">
      <c r="A10624" s="518" t="s">
        <v>369</v>
      </c>
      <c r="B10624" s="518">
        <v>574368</v>
      </c>
      <c r="C10624" s="518" t="s">
        <v>2660</v>
      </c>
      <c r="D10624" s="518" t="s">
        <v>806</v>
      </c>
      <c r="E10624" s="859">
        <v>28</v>
      </c>
      <c r="F10624" s="859">
        <v>19</v>
      </c>
      <c r="G10624" s="518" t="s">
        <v>122</v>
      </c>
      <c r="H10624" s="518" t="s">
        <v>369</v>
      </c>
      <c r="I10624" s="518">
        <v>574368</v>
      </c>
    </row>
    <row r="10625" spans="1:9" x14ac:dyDescent="0.2">
      <c r="A10625" s="518" t="s">
        <v>369</v>
      </c>
      <c r="B10625" s="518">
        <v>574376</v>
      </c>
      <c r="C10625" s="518" t="s">
        <v>2660</v>
      </c>
      <c r="D10625" s="518" t="s">
        <v>1735</v>
      </c>
      <c r="E10625" s="859">
        <v>34</v>
      </c>
      <c r="F10625" s="859">
        <v>27</v>
      </c>
      <c r="G10625" s="518" t="s">
        <v>122</v>
      </c>
      <c r="H10625" s="518" t="s">
        <v>369</v>
      </c>
      <c r="I10625" s="518">
        <v>574376</v>
      </c>
    </row>
    <row r="10626" spans="1:9" x14ac:dyDescent="0.2">
      <c r="A10626" s="518" t="s">
        <v>369</v>
      </c>
      <c r="B10626" s="518">
        <v>574384</v>
      </c>
      <c r="C10626" s="518" t="s">
        <v>2660</v>
      </c>
      <c r="D10626" s="518" t="s">
        <v>815</v>
      </c>
      <c r="E10626" s="859">
        <v>22</v>
      </c>
      <c r="F10626" s="859">
        <v>12</v>
      </c>
      <c r="G10626" s="518" t="s">
        <v>122</v>
      </c>
      <c r="H10626" s="518" t="s">
        <v>369</v>
      </c>
      <c r="I10626" s="518">
        <v>574384</v>
      </c>
    </row>
    <row r="10627" spans="1:9" x14ac:dyDescent="0.2">
      <c r="A10627" s="518" t="s">
        <v>369</v>
      </c>
      <c r="B10627" s="518">
        <v>574392</v>
      </c>
      <c r="C10627" s="518" t="s">
        <v>2660</v>
      </c>
      <c r="D10627" s="518" t="s">
        <v>447</v>
      </c>
      <c r="E10627" s="859">
        <v>29</v>
      </c>
      <c r="F10627" s="859">
        <v>29</v>
      </c>
      <c r="G10627" s="518" t="s">
        <v>122</v>
      </c>
      <c r="H10627" s="518" t="s">
        <v>369</v>
      </c>
      <c r="I10627" s="518">
        <v>574392</v>
      </c>
    </row>
    <row r="10628" spans="1:9" x14ac:dyDescent="0.2">
      <c r="A10628" s="518" t="s">
        <v>369</v>
      </c>
      <c r="B10628" s="518">
        <v>574418</v>
      </c>
      <c r="C10628" s="518" t="s">
        <v>2660</v>
      </c>
      <c r="D10628" s="518" t="s">
        <v>1452</v>
      </c>
      <c r="E10628" s="859">
        <v>27</v>
      </c>
      <c r="F10628" s="859">
        <v>25</v>
      </c>
      <c r="G10628" s="518" t="s">
        <v>122</v>
      </c>
      <c r="H10628" s="518" t="s">
        <v>369</v>
      </c>
      <c r="I10628" s="518">
        <v>574418</v>
      </c>
    </row>
    <row r="10629" spans="1:9" x14ac:dyDescent="0.2">
      <c r="A10629" s="518" t="s">
        <v>369</v>
      </c>
      <c r="B10629" s="518">
        <v>574426</v>
      </c>
      <c r="C10629" s="518" t="s">
        <v>2660</v>
      </c>
      <c r="D10629" s="518" t="s">
        <v>5334</v>
      </c>
      <c r="E10629" s="859">
        <v>34</v>
      </c>
      <c r="F10629" s="859">
        <v>28</v>
      </c>
      <c r="G10629" s="518" t="s">
        <v>122</v>
      </c>
      <c r="H10629" s="518" t="s">
        <v>369</v>
      </c>
      <c r="I10629" s="518">
        <v>574426</v>
      </c>
    </row>
    <row r="10630" spans="1:9" x14ac:dyDescent="0.2">
      <c r="A10630" s="518" t="s">
        <v>164</v>
      </c>
      <c r="B10630" s="518">
        <v>574434</v>
      </c>
      <c r="C10630" s="518" t="s">
        <v>2660</v>
      </c>
      <c r="D10630" s="518" t="s">
        <v>423</v>
      </c>
      <c r="E10630" s="859">
        <v>23</v>
      </c>
      <c r="F10630" s="859">
        <v>22</v>
      </c>
      <c r="G10630" s="518" t="s">
        <v>122</v>
      </c>
      <c r="H10630" s="518" t="s">
        <v>164</v>
      </c>
      <c r="I10630" s="518">
        <v>574434</v>
      </c>
    </row>
    <row r="10631" spans="1:9" x14ac:dyDescent="0.2">
      <c r="A10631" s="518" t="s">
        <v>369</v>
      </c>
      <c r="B10631" s="518">
        <v>574442</v>
      </c>
      <c r="C10631" s="518" t="s">
        <v>2660</v>
      </c>
      <c r="D10631" s="518" t="s">
        <v>1231</v>
      </c>
      <c r="E10631" s="859">
        <v>16</v>
      </c>
      <c r="F10631" s="859">
        <v>12</v>
      </c>
      <c r="G10631" s="518" t="s">
        <v>122</v>
      </c>
      <c r="H10631" s="518" t="s">
        <v>369</v>
      </c>
      <c r="I10631" s="518">
        <v>574442</v>
      </c>
    </row>
    <row r="10632" spans="1:9" x14ac:dyDescent="0.2">
      <c r="A10632" s="518" t="s">
        <v>369</v>
      </c>
      <c r="B10632" s="518">
        <v>574467</v>
      </c>
      <c r="C10632" s="518" t="s">
        <v>2660</v>
      </c>
      <c r="D10632" s="518" t="s">
        <v>558</v>
      </c>
      <c r="E10632" s="859">
        <v>33</v>
      </c>
      <c r="F10632" s="859">
        <v>33</v>
      </c>
      <c r="G10632" s="518" t="s">
        <v>122</v>
      </c>
      <c r="H10632" s="518" t="s">
        <v>369</v>
      </c>
      <c r="I10632" s="518">
        <v>574467</v>
      </c>
    </row>
    <row r="10633" spans="1:9" x14ac:dyDescent="0.2">
      <c r="A10633" s="518" t="s">
        <v>369</v>
      </c>
      <c r="B10633" s="518">
        <v>574475</v>
      </c>
      <c r="C10633" s="518" t="s">
        <v>2660</v>
      </c>
      <c r="D10633" s="518" t="s">
        <v>2737</v>
      </c>
      <c r="E10633" s="859">
        <v>31</v>
      </c>
      <c r="F10633" s="859">
        <v>28</v>
      </c>
      <c r="G10633" s="518" t="s">
        <v>122</v>
      </c>
      <c r="H10633" s="518" t="s">
        <v>369</v>
      </c>
      <c r="I10633" s="518">
        <v>574475</v>
      </c>
    </row>
    <row r="10634" spans="1:9" x14ac:dyDescent="0.2">
      <c r="A10634" s="518" t="s">
        <v>164</v>
      </c>
      <c r="B10634" s="518">
        <v>574483</v>
      </c>
      <c r="C10634" s="518" t="s">
        <v>2660</v>
      </c>
      <c r="D10634" s="518" t="s">
        <v>921</v>
      </c>
      <c r="E10634" s="859">
        <v>31</v>
      </c>
      <c r="F10634" s="859">
        <v>27</v>
      </c>
      <c r="G10634" s="518" t="s">
        <v>122</v>
      </c>
      <c r="H10634" s="518" t="s">
        <v>164</v>
      </c>
      <c r="I10634" s="518">
        <v>574483</v>
      </c>
    </row>
    <row r="10635" spans="1:9" x14ac:dyDescent="0.2">
      <c r="A10635" s="518" t="s">
        <v>369</v>
      </c>
      <c r="B10635" s="518">
        <v>574491</v>
      </c>
      <c r="C10635" s="518" t="s">
        <v>2660</v>
      </c>
      <c r="D10635" s="518" t="s">
        <v>2200</v>
      </c>
      <c r="E10635" s="859">
        <v>32</v>
      </c>
      <c r="F10635" s="859">
        <v>25</v>
      </c>
      <c r="G10635" s="518" t="s">
        <v>122</v>
      </c>
      <c r="H10635" s="518" t="s">
        <v>369</v>
      </c>
      <c r="I10635" s="518">
        <v>574491</v>
      </c>
    </row>
    <row r="10636" spans="1:9" x14ac:dyDescent="0.2">
      <c r="A10636" s="518" t="s">
        <v>359</v>
      </c>
      <c r="B10636" s="518">
        <v>574517</v>
      </c>
      <c r="C10636" s="518" t="s">
        <v>2660</v>
      </c>
      <c r="D10636" s="518" t="s">
        <v>5387</v>
      </c>
      <c r="E10636" s="859">
        <v>32</v>
      </c>
      <c r="F10636" s="859">
        <v>32</v>
      </c>
      <c r="G10636" s="518" t="s">
        <v>122</v>
      </c>
      <c r="H10636" s="518" t="s">
        <v>359</v>
      </c>
      <c r="I10636" s="518">
        <v>574517</v>
      </c>
    </row>
    <row r="10637" spans="1:9" x14ac:dyDescent="0.2">
      <c r="A10637" s="518" t="s">
        <v>349</v>
      </c>
      <c r="B10637" s="518">
        <v>574558</v>
      </c>
      <c r="C10637" s="518" t="s">
        <v>2660</v>
      </c>
      <c r="D10637" s="518" t="s">
        <v>2120</v>
      </c>
      <c r="E10637" s="859">
        <v>29</v>
      </c>
      <c r="F10637" s="859">
        <v>20</v>
      </c>
      <c r="G10637" s="518" t="s">
        <v>122</v>
      </c>
      <c r="H10637" s="518" t="s">
        <v>349</v>
      </c>
      <c r="I10637" s="518">
        <v>574558</v>
      </c>
    </row>
    <row r="10638" spans="1:9" x14ac:dyDescent="0.2">
      <c r="A10638" s="518" t="s">
        <v>349</v>
      </c>
      <c r="B10638" s="518">
        <v>574566</v>
      </c>
      <c r="C10638" s="518" t="s">
        <v>2660</v>
      </c>
      <c r="D10638" s="518" t="s">
        <v>1231</v>
      </c>
      <c r="E10638" s="859">
        <v>26</v>
      </c>
      <c r="F10638" s="859">
        <v>21</v>
      </c>
      <c r="G10638" s="518" t="s">
        <v>122</v>
      </c>
      <c r="H10638" s="518" t="s">
        <v>349</v>
      </c>
      <c r="I10638" s="518">
        <v>574566</v>
      </c>
    </row>
    <row r="10639" spans="1:9" x14ac:dyDescent="0.2">
      <c r="A10639" s="518" t="s">
        <v>349</v>
      </c>
      <c r="B10639" s="518">
        <v>574574</v>
      </c>
      <c r="C10639" s="518" t="s">
        <v>2660</v>
      </c>
      <c r="D10639" s="518" t="s">
        <v>5491</v>
      </c>
      <c r="E10639" s="859">
        <v>23</v>
      </c>
      <c r="F10639" s="859">
        <v>18</v>
      </c>
      <c r="G10639" s="518" t="s">
        <v>122</v>
      </c>
      <c r="H10639" s="518" t="s">
        <v>349</v>
      </c>
      <c r="I10639" s="518">
        <v>574574</v>
      </c>
    </row>
    <row r="10640" spans="1:9" x14ac:dyDescent="0.2">
      <c r="A10640" s="518" t="s">
        <v>349</v>
      </c>
      <c r="B10640" s="518">
        <v>574590</v>
      </c>
      <c r="C10640" s="518" t="s">
        <v>2660</v>
      </c>
      <c r="D10640" s="518" t="s">
        <v>5492</v>
      </c>
      <c r="E10640" s="859">
        <v>18</v>
      </c>
      <c r="F10640" s="859">
        <v>15</v>
      </c>
      <c r="G10640" s="518" t="s">
        <v>122</v>
      </c>
      <c r="H10640" s="518" t="s">
        <v>349</v>
      </c>
      <c r="I10640" s="518">
        <v>574590</v>
      </c>
    </row>
    <row r="10641" spans="1:9" x14ac:dyDescent="0.2">
      <c r="A10641" s="518" t="s">
        <v>349</v>
      </c>
      <c r="B10641" s="518">
        <v>574608</v>
      </c>
      <c r="C10641" s="518" t="s">
        <v>2660</v>
      </c>
      <c r="D10641" s="518" t="s">
        <v>5283</v>
      </c>
      <c r="E10641" s="859">
        <v>16</v>
      </c>
      <c r="F10641" s="859">
        <v>15</v>
      </c>
      <c r="G10641" s="518" t="s">
        <v>122</v>
      </c>
      <c r="H10641" s="518" t="s">
        <v>349</v>
      </c>
      <c r="I10641" s="518">
        <v>574608</v>
      </c>
    </row>
    <row r="10642" spans="1:9" x14ac:dyDescent="0.2">
      <c r="A10642" s="518" t="s">
        <v>349</v>
      </c>
      <c r="B10642" s="518">
        <v>574616</v>
      </c>
      <c r="C10642" s="518" t="s">
        <v>2660</v>
      </c>
      <c r="D10642" s="518" t="s">
        <v>1280</v>
      </c>
      <c r="E10642" s="859">
        <v>29</v>
      </c>
      <c r="F10642" s="859">
        <v>26</v>
      </c>
      <c r="G10642" s="518" t="s">
        <v>122</v>
      </c>
      <c r="H10642" s="518" t="s">
        <v>349</v>
      </c>
      <c r="I10642" s="518">
        <v>574616</v>
      </c>
    </row>
    <row r="10643" spans="1:9" x14ac:dyDescent="0.2">
      <c r="A10643" s="518" t="s">
        <v>349</v>
      </c>
      <c r="B10643" s="518">
        <v>574624</v>
      </c>
      <c r="C10643" s="518" t="s">
        <v>2660</v>
      </c>
      <c r="D10643" s="518" t="s">
        <v>5493</v>
      </c>
      <c r="E10643" s="859">
        <v>31</v>
      </c>
      <c r="F10643" s="859">
        <v>16</v>
      </c>
      <c r="G10643" s="518" t="s">
        <v>122</v>
      </c>
      <c r="H10643" s="518" t="s">
        <v>349</v>
      </c>
      <c r="I10643" s="518">
        <v>574624</v>
      </c>
    </row>
    <row r="10644" spans="1:9" x14ac:dyDescent="0.2">
      <c r="A10644" s="518" t="s">
        <v>148</v>
      </c>
      <c r="B10644" s="518">
        <v>574632</v>
      </c>
      <c r="C10644" s="518" t="s">
        <v>2660</v>
      </c>
      <c r="D10644" s="518" t="s">
        <v>815</v>
      </c>
      <c r="E10644" s="859">
        <v>32</v>
      </c>
      <c r="F10644" s="859">
        <v>32</v>
      </c>
      <c r="G10644" s="518" t="s">
        <v>122</v>
      </c>
      <c r="H10644" s="518" t="s">
        <v>148</v>
      </c>
      <c r="I10644" s="518">
        <v>574632</v>
      </c>
    </row>
    <row r="10645" spans="1:9" x14ac:dyDescent="0.2">
      <c r="A10645" s="518" t="s">
        <v>349</v>
      </c>
      <c r="B10645" s="518">
        <v>574640</v>
      </c>
      <c r="C10645" s="518" t="s">
        <v>2660</v>
      </c>
      <c r="D10645" s="518" t="s">
        <v>801</v>
      </c>
      <c r="E10645" s="859">
        <v>26</v>
      </c>
      <c r="F10645" s="859">
        <v>24</v>
      </c>
      <c r="G10645" s="518" t="s">
        <v>122</v>
      </c>
      <c r="H10645" s="518" t="s">
        <v>349</v>
      </c>
      <c r="I10645" s="518">
        <v>574640</v>
      </c>
    </row>
    <row r="10646" spans="1:9" x14ac:dyDescent="0.2">
      <c r="A10646" s="518" t="s">
        <v>170</v>
      </c>
      <c r="B10646" s="518">
        <v>574699</v>
      </c>
      <c r="C10646" s="518" t="s">
        <v>2660</v>
      </c>
      <c r="D10646" s="518" t="s">
        <v>819</v>
      </c>
      <c r="E10646" s="859">
        <v>29</v>
      </c>
      <c r="F10646" s="859">
        <v>29</v>
      </c>
      <c r="G10646" s="518" t="s">
        <v>122</v>
      </c>
      <c r="H10646" s="518" t="s">
        <v>170</v>
      </c>
      <c r="I10646" s="518">
        <v>574699</v>
      </c>
    </row>
    <row r="10647" spans="1:9" x14ac:dyDescent="0.2">
      <c r="A10647" s="518" t="s">
        <v>313</v>
      </c>
      <c r="B10647" s="518">
        <v>574707</v>
      </c>
      <c r="C10647" s="518" t="s">
        <v>2660</v>
      </c>
      <c r="D10647" s="518" t="s">
        <v>2396</v>
      </c>
      <c r="E10647" s="859">
        <v>32</v>
      </c>
      <c r="F10647" s="859">
        <v>27</v>
      </c>
      <c r="G10647" s="518" t="s">
        <v>122</v>
      </c>
      <c r="H10647" s="518" t="s">
        <v>313</v>
      </c>
      <c r="I10647" s="518">
        <v>574707</v>
      </c>
    </row>
    <row r="10648" spans="1:9" x14ac:dyDescent="0.2">
      <c r="A10648" s="518" t="s">
        <v>309</v>
      </c>
      <c r="B10648" s="518">
        <v>574723</v>
      </c>
      <c r="C10648" s="518" t="s">
        <v>2660</v>
      </c>
      <c r="D10648" s="518" t="s">
        <v>1453</v>
      </c>
      <c r="E10648" s="859">
        <v>20</v>
      </c>
      <c r="F10648" s="859">
        <v>19</v>
      </c>
      <c r="G10648" s="518" t="s">
        <v>122</v>
      </c>
      <c r="H10648" s="518" t="s">
        <v>309</v>
      </c>
      <c r="I10648" s="518">
        <v>574723</v>
      </c>
    </row>
    <row r="10649" spans="1:9" x14ac:dyDescent="0.2">
      <c r="A10649" s="518" t="s">
        <v>170</v>
      </c>
      <c r="B10649" s="518">
        <v>574749</v>
      </c>
      <c r="C10649" s="518" t="s">
        <v>2660</v>
      </c>
      <c r="D10649" s="518" t="s">
        <v>820</v>
      </c>
      <c r="E10649" s="859">
        <v>33</v>
      </c>
      <c r="F10649" s="859">
        <v>30</v>
      </c>
      <c r="G10649" s="518" t="s">
        <v>122</v>
      </c>
      <c r="H10649" s="518" t="s">
        <v>170</v>
      </c>
      <c r="I10649" s="518">
        <v>574749</v>
      </c>
    </row>
    <row r="10650" spans="1:9" x14ac:dyDescent="0.2">
      <c r="A10650" s="518" t="s">
        <v>170</v>
      </c>
      <c r="B10650" s="518">
        <v>574764</v>
      </c>
      <c r="C10650" s="518" t="s">
        <v>2660</v>
      </c>
      <c r="D10650" s="518" t="s">
        <v>1353</v>
      </c>
      <c r="E10650" s="859">
        <v>19</v>
      </c>
      <c r="F10650" s="859">
        <v>19</v>
      </c>
      <c r="G10650" s="518" t="s">
        <v>122</v>
      </c>
      <c r="H10650" s="518" t="s">
        <v>170</v>
      </c>
      <c r="I10650" s="518">
        <v>574764</v>
      </c>
    </row>
    <row r="10651" spans="1:9" x14ac:dyDescent="0.2">
      <c r="A10651" s="518" t="s">
        <v>147</v>
      </c>
      <c r="B10651" s="518">
        <v>574772</v>
      </c>
      <c r="C10651" s="518" t="s">
        <v>2660</v>
      </c>
      <c r="D10651" s="518" t="s">
        <v>463</v>
      </c>
      <c r="E10651" s="859">
        <v>18</v>
      </c>
      <c r="F10651" s="859">
        <v>0</v>
      </c>
      <c r="G10651" s="518" t="s">
        <v>122</v>
      </c>
      <c r="H10651" s="518" t="s">
        <v>147</v>
      </c>
      <c r="I10651" s="518">
        <v>574772</v>
      </c>
    </row>
    <row r="10652" spans="1:9" x14ac:dyDescent="0.2">
      <c r="A10652" s="518" t="s">
        <v>147</v>
      </c>
      <c r="B10652" s="518">
        <v>574780</v>
      </c>
      <c r="C10652" s="518" t="s">
        <v>2660</v>
      </c>
      <c r="D10652" s="518" t="s">
        <v>2509</v>
      </c>
      <c r="E10652" s="859">
        <v>35</v>
      </c>
      <c r="F10652" s="859">
        <v>35</v>
      </c>
      <c r="G10652" s="518" t="s">
        <v>122</v>
      </c>
      <c r="H10652" s="518" t="s">
        <v>147</v>
      </c>
      <c r="I10652" s="518">
        <v>574780</v>
      </c>
    </row>
    <row r="10653" spans="1:9" x14ac:dyDescent="0.2">
      <c r="A10653" s="518" t="s">
        <v>231</v>
      </c>
      <c r="B10653" s="518">
        <v>574830</v>
      </c>
      <c r="C10653" s="518" t="s">
        <v>2660</v>
      </c>
      <c r="D10653" s="518" t="s">
        <v>906</v>
      </c>
      <c r="E10653" s="859">
        <v>21</v>
      </c>
      <c r="F10653" s="859">
        <v>21</v>
      </c>
      <c r="G10653" s="518" t="s">
        <v>122</v>
      </c>
      <c r="H10653" s="518" t="s">
        <v>231</v>
      </c>
      <c r="I10653" s="518">
        <v>574830</v>
      </c>
    </row>
    <row r="10654" spans="1:9" x14ac:dyDescent="0.2">
      <c r="A10654" s="518" t="s">
        <v>248</v>
      </c>
      <c r="B10654" s="518">
        <v>574848</v>
      </c>
      <c r="C10654" s="518" t="s">
        <v>2660</v>
      </c>
      <c r="D10654" s="518" t="s">
        <v>5697</v>
      </c>
      <c r="E10654" s="859">
        <v>20</v>
      </c>
      <c r="F10654" s="859">
        <v>20</v>
      </c>
      <c r="G10654" s="518" t="s">
        <v>122</v>
      </c>
      <c r="H10654" s="518" t="s">
        <v>248</v>
      </c>
      <c r="I10654" s="518">
        <v>574848</v>
      </c>
    </row>
    <row r="10655" spans="1:9" x14ac:dyDescent="0.2">
      <c r="A10655" s="518" t="s">
        <v>231</v>
      </c>
      <c r="B10655" s="518">
        <v>574855</v>
      </c>
      <c r="C10655" s="518" t="s">
        <v>2660</v>
      </c>
      <c r="D10655" s="518" t="s">
        <v>4700</v>
      </c>
      <c r="E10655" s="859">
        <v>20</v>
      </c>
      <c r="F10655" s="859">
        <v>20</v>
      </c>
      <c r="G10655" s="518" t="s">
        <v>122</v>
      </c>
      <c r="H10655" s="518" t="s">
        <v>231</v>
      </c>
      <c r="I10655" s="518">
        <v>574855</v>
      </c>
    </row>
    <row r="10656" spans="1:9" x14ac:dyDescent="0.2">
      <c r="A10656" s="518" t="s">
        <v>231</v>
      </c>
      <c r="B10656" s="518">
        <v>574863</v>
      </c>
      <c r="C10656" s="518" t="s">
        <v>2660</v>
      </c>
      <c r="D10656" s="518" t="s">
        <v>1291</v>
      </c>
      <c r="E10656" s="859">
        <v>28</v>
      </c>
      <c r="F10656" s="859">
        <v>26</v>
      </c>
      <c r="G10656" s="518" t="s">
        <v>122</v>
      </c>
      <c r="H10656" s="518" t="s">
        <v>231</v>
      </c>
      <c r="I10656" s="518">
        <v>574863</v>
      </c>
    </row>
    <row r="10657" spans="1:9" x14ac:dyDescent="0.2">
      <c r="A10657" s="518" t="s">
        <v>231</v>
      </c>
      <c r="B10657" s="518">
        <v>574871</v>
      </c>
      <c r="C10657" s="518" t="s">
        <v>2660</v>
      </c>
      <c r="D10657" s="518" t="s">
        <v>5799</v>
      </c>
      <c r="E10657" s="859">
        <v>31</v>
      </c>
      <c r="F10657" s="859">
        <v>31</v>
      </c>
      <c r="G10657" s="518" t="s">
        <v>122</v>
      </c>
      <c r="H10657" s="518" t="s">
        <v>231</v>
      </c>
      <c r="I10657" s="518">
        <v>574871</v>
      </c>
    </row>
    <row r="10658" spans="1:9" x14ac:dyDescent="0.2">
      <c r="A10658" s="518" t="s">
        <v>211</v>
      </c>
      <c r="B10658" s="518">
        <v>574921</v>
      </c>
      <c r="C10658" s="518" t="s">
        <v>2660</v>
      </c>
      <c r="D10658" s="518" t="s">
        <v>558</v>
      </c>
      <c r="E10658" s="859">
        <v>32</v>
      </c>
      <c r="F10658" s="859">
        <v>28</v>
      </c>
      <c r="G10658" s="518" t="s">
        <v>122</v>
      </c>
      <c r="H10658" s="518" t="s">
        <v>211</v>
      </c>
      <c r="I10658" s="518">
        <v>574921</v>
      </c>
    </row>
    <row r="10659" spans="1:9" x14ac:dyDescent="0.2">
      <c r="A10659" s="518" t="s">
        <v>231</v>
      </c>
      <c r="B10659" s="518">
        <v>574939</v>
      </c>
      <c r="C10659" s="518" t="s">
        <v>2660</v>
      </c>
      <c r="D10659" s="518" t="s">
        <v>5493</v>
      </c>
      <c r="E10659" s="859">
        <v>31</v>
      </c>
      <c r="F10659" s="859">
        <v>31</v>
      </c>
      <c r="G10659" s="518" t="s">
        <v>122</v>
      </c>
      <c r="H10659" s="518" t="s">
        <v>231</v>
      </c>
      <c r="I10659" s="518">
        <v>574939</v>
      </c>
    </row>
    <row r="10660" spans="1:9" x14ac:dyDescent="0.2">
      <c r="A10660" s="518" t="s">
        <v>336</v>
      </c>
      <c r="B10660" s="518">
        <v>574970</v>
      </c>
      <c r="C10660" s="518" t="s">
        <v>2660</v>
      </c>
      <c r="D10660" s="518" t="s">
        <v>324</v>
      </c>
      <c r="E10660" s="859">
        <v>13</v>
      </c>
      <c r="F10660" s="859">
        <v>0</v>
      </c>
      <c r="G10660" s="518" t="s">
        <v>122</v>
      </c>
      <c r="H10660" s="518" t="s">
        <v>336</v>
      </c>
      <c r="I10660" s="518">
        <v>574970</v>
      </c>
    </row>
    <row r="10661" spans="1:9" x14ac:dyDescent="0.2">
      <c r="A10661" s="518" t="s">
        <v>336</v>
      </c>
      <c r="B10661" s="518">
        <v>574988</v>
      </c>
      <c r="C10661" s="518" t="s">
        <v>2660</v>
      </c>
      <c r="D10661" s="518" t="s">
        <v>1085</v>
      </c>
      <c r="E10661" s="859">
        <v>27</v>
      </c>
      <c r="F10661" s="859">
        <v>27</v>
      </c>
      <c r="G10661" s="518" t="s">
        <v>122</v>
      </c>
      <c r="H10661" s="518" t="s">
        <v>336</v>
      </c>
      <c r="I10661" s="518">
        <v>574988</v>
      </c>
    </row>
    <row r="10662" spans="1:9" x14ac:dyDescent="0.2">
      <c r="A10662" s="518" t="s">
        <v>336</v>
      </c>
      <c r="B10662" s="518">
        <v>575019</v>
      </c>
      <c r="C10662" s="518" t="s">
        <v>2660</v>
      </c>
      <c r="D10662" s="518" t="s">
        <v>447</v>
      </c>
      <c r="E10662" s="859">
        <v>21</v>
      </c>
      <c r="F10662" s="859">
        <v>0</v>
      </c>
      <c r="G10662" s="518" t="s">
        <v>122</v>
      </c>
      <c r="H10662" s="518" t="s">
        <v>336</v>
      </c>
      <c r="I10662" s="518">
        <v>575019</v>
      </c>
    </row>
    <row r="10663" spans="1:9" x14ac:dyDescent="0.2">
      <c r="A10663" s="518" t="s">
        <v>231</v>
      </c>
      <c r="B10663" s="518">
        <v>575043</v>
      </c>
      <c r="C10663" s="518" t="s">
        <v>2660</v>
      </c>
      <c r="D10663" s="518" t="s">
        <v>1428</v>
      </c>
      <c r="E10663" s="859">
        <v>25</v>
      </c>
      <c r="F10663" s="859">
        <v>25</v>
      </c>
      <c r="G10663" s="518" t="s">
        <v>122</v>
      </c>
      <c r="H10663" s="518" t="s">
        <v>231</v>
      </c>
      <c r="I10663" s="518">
        <v>575043</v>
      </c>
    </row>
    <row r="10664" spans="1:9" x14ac:dyDescent="0.2">
      <c r="A10664" s="518" t="s">
        <v>231</v>
      </c>
      <c r="B10664" s="518">
        <v>575050</v>
      </c>
      <c r="C10664" s="518" t="s">
        <v>2660</v>
      </c>
      <c r="D10664" s="518" t="s">
        <v>526</v>
      </c>
      <c r="E10664" s="859">
        <v>29</v>
      </c>
      <c r="F10664" s="859">
        <v>24</v>
      </c>
      <c r="G10664" s="518" t="s">
        <v>122</v>
      </c>
      <c r="H10664" s="518" t="s">
        <v>231</v>
      </c>
      <c r="I10664" s="518">
        <v>575050</v>
      </c>
    </row>
    <row r="10665" spans="1:9" x14ac:dyDescent="0.2">
      <c r="A10665" s="518" t="s">
        <v>279</v>
      </c>
      <c r="B10665" s="518">
        <v>575068</v>
      </c>
      <c r="C10665" s="518" t="s">
        <v>2660</v>
      </c>
      <c r="D10665" s="518" t="s">
        <v>494</v>
      </c>
      <c r="E10665" s="859">
        <v>19</v>
      </c>
      <c r="F10665" s="859">
        <v>19</v>
      </c>
      <c r="G10665" s="518" t="s">
        <v>122</v>
      </c>
      <c r="H10665" s="518" t="s">
        <v>279</v>
      </c>
      <c r="I10665" s="518">
        <v>575068</v>
      </c>
    </row>
    <row r="10666" spans="1:9" x14ac:dyDescent="0.2">
      <c r="A10666" s="518" t="s">
        <v>279</v>
      </c>
      <c r="B10666" s="518">
        <v>575076</v>
      </c>
      <c r="C10666" s="518" t="s">
        <v>2660</v>
      </c>
      <c r="D10666" s="518" t="s">
        <v>1143</v>
      </c>
      <c r="E10666" s="859">
        <v>31</v>
      </c>
      <c r="F10666" s="859">
        <v>31</v>
      </c>
      <c r="G10666" s="518" t="s">
        <v>122</v>
      </c>
      <c r="H10666" s="518" t="s">
        <v>279</v>
      </c>
      <c r="I10666" s="518">
        <v>575076</v>
      </c>
    </row>
    <row r="10667" spans="1:9" x14ac:dyDescent="0.2">
      <c r="A10667" s="518" t="s">
        <v>377</v>
      </c>
      <c r="B10667" s="518">
        <v>575084</v>
      </c>
      <c r="C10667" s="518" t="s">
        <v>2660</v>
      </c>
      <c r="D10667" s="518" t="s">
        <v>5960</v>
      </c>
      <c r="E10667" s="859">
        <v>24</v>
      </c>
      <c r="F10667" s="859">
        <v>24</v>
      </c>
      <c r="G10667" s="518" t="s">
        <v>122</v>
      </c>
      <c r="H10667" s="518" t="s">
        <v>377</v>
      </c>
      <c r="I10667" s="518">
        <v>575084</v>
      </c>
    </row>
    <row r="10668" spans="1:9" x14ac:dyDescent="0.2">
      <c r="A10668" s="518" t="s">
        <v>279</v>
      </c>
      <c r="B10668" s="518">
        <v>575092</v>
      </c>
      <c r="C10668" s="518" t="s">
        <v>2660</v>
      </c>
      <c r="D10668" s="518" t="s">
        <v>5961</v>
      </c>
      <c r="E10668" s="859">
        <v>35</v>
      </c>
      <c r="F10668" s="859">
        <v>35</v>
      </c>
      <c r="G10668" s="518" t="s">
        <v>122</v>
      </c>
      <c r="H10668" s="518" t="s">
        <v>279</v>
      </c>
      <c r="I10668" s="518">
        <v>575092</v>
      </c>
    </row>
    <row r="10669" spans="1:9" x14ac:dyDescent="0.2">
      <c r="A10669" s="518" t="s">
        <v>377</v>
      </c>
      <c r="B10669" s="518">
        <v>575118</v>
      </c>
      <c r="C10669" s="518" t="s">
        <v>2660</v>
      </c>
      <c r="D10669" s="518" t="s">
        <v>6196</v>
      </c>
      <c r="E10669" s="859">
        <v>30</v>
      </c>
      <c r="F10669" s="859">
        <v>30</v>
      </c>
      <c r="G10669" s="518" t="s">
        <v>122</v>
      </c>
      <c r="H10669" s="518" t="s">
        <v>377</v>
      </c>
      <c r="I10669" s="518">
        <v>575118</v>
      </c>
    </row>
    <row r="10670" spans="1:9" x14ac:dyDescent="0.2">
      <c r="A10670" s="518" t="s">
        <v>255</v>
      </c>
      <c r="B10670" s="518">
        <v>575233</v>
      </c>
      <c r="C10670" s="518" t="s">
        <v>2660</v>
      </c>
      <c r="D10670" s="518" t="s">
        <v>538</v>
      </c>
      <c r="E10670" s="859">
        <v>27</v>
      </c>
      <c r="F10670" s="859">
        <v>17</v>
      </c>
      <c r="G10670" s="518" t="s">
        <v>122</v>
      </c>
      <c r="H10670" s="518" t="s">
        <v>255</v>
      </c>
      <c r="I10670" s="518">
        <v>575233</v>
      </c>
    </row>
    <row r="10671" spans="1:9" x14ac:dyDescent="0.2">
      <c r="A10671" s="518" t="s">
        <v>255</v>
      </c>
      <c r="B10671" s="518">
        <v>575241</v>
      </c>
      <c r="C10671" s="518" t="s">
        <v>2660</v>
      </c>
      <c r="D10671" s="518" t="s">
        <v>872</v>
      </c>
      <c r="E10671" s="859">
        <v>33</v>
      </c>
      <c r="F10671" s="859">
        <v>26</v>
      </c>
      <c r="G10671" s="518" t="s">
        <v>122</v>
      </c>
      <c r="H10671" s="518" t="s">
        <v>255</v>
      </c>
      <c r="I10671" s="518">
        <v>575241</v>
      </c>
    </row>
    <row r="10672" spans="1:9" x14ac:dyDescent="0.2">
      <c r="A10672" s="518" t="s">
        <v>299</v>
      </c>
      <c r="B10672" s="518">
        <v>575258</v>
      </c>
      <c r="C10672" s="518" t="s">
        <v>2660</v>
      </c>
      <c r="D10672" s="518" t="s">
        <v>427</v>
      </c>
      <c r="E10672" s="859">
        <v>20</v>
      </c>
      <c r="F10672" s="859">
        <v>0</v>
      </c>
      <c r="G10672" s="518" t="s">
        <v>122</v>
      </c>
      <c r="H10672" s="518" t="s">
        <v>299</v>
      </c>
      <c r="I10672" s="518">
        <v>575258</v>
      </c>
    </row>
    <row r="10673" spans="1:9" x14ac:dyDescent="0.2">
      <c r="A10673" s="518" t="s">
        <v>299</v>
      </c>
      <c r="B10673" s="518">
        <v>575266</v>
      </c>
      <c r="C10673" s="518" t="s">
        <v>2660</v>
      </c>
      <c r="D10673" s="518" t="s">
        <v>861</v>
      </c>
      <c r="E10673" s="859">
        <v>28</v>
      </c>
      <c r="F10673" s="859">
        <v>0</v>
      </c>
      <c r="G10673" s="518" t="s">
        <v>122</v>
      </c>
      <c r="H10673" s="518" t="s">
        <v>299</v>
      </c>
      <c r="I10673" s="518">
        <v>575266</v>
      </c>
    </row>
    <row r="10674" spans="1:9" x14ac:dyDescent="0.2">
      <c r="A10674" s="518" t="s">
        <v>198</v>
      </c>
      <c r="B10674" s="518">
        <v>575308</v>
      </c>
      <c r="C10674" s="518" t="s">
        <v>2660</v>
      </c>
      <c r="D10674" s="518" t="s">
        <v>743</v>
      </c>
      <c r="E10674" s="859">
        <v>26</v>
      </c>
      <c r="F10674" s="859">
        <v>26</v>
      </c>
      <c r="G10674" s="518" t="s">
        <v>122</v>
      </c>
      <c r="H10674" s="518" t="s">
        <v>198</v>
      </c>
      <c r="I10674" s="518">
        <v>575308</v>
      </c>
    </row>
    <row r="10675" spans="1:9" x14ac:dyDescent="0.2">
      <c r="A10675" s="518" t="s">
        <v>381</v>
      </c>
      <c r="B10675" s="518">
        <v>575340</v>
      </c>
      <c r="C10675" s="518" t="s">
        <v>2660</v>
      </c>
      <c r="D10675" s="518" t="s">
        <v>5284</v>
      </c>
      <c r="E10675" s="859">
        <v>35</v>
      </c>
      <c r="F10675" s="859">
        <v>35</v>
      </c>
      <c r="G10675" s="518" t="s">
        <v>122</v>
      </c>
      <c r="H10675" s="518" t="s">
        <v>381</v>
      </c>
      <c r="I10675" s="518">
        <v>575340</v>
      </c>
    </row>
    <row r="10676" spans="1:9" x14ac:dyDescent="0.2">
      <c r="A10676" s="518" t="s">
        <v>381</v>
      </c>
      <c r="B10676" s="518">
        <v>575357</v>
      </c>
      <c r="C10676" s="518" t="s">
        <v>2660</v>
      </c>
      <c r="D10676" s="518" t="s">
        <v>750</v>
      </c>
      <c r="E10676" s="859">
        <v>28</v>
      </c>
      <c r="F10676" s="859">
        <v>28</v>
      </c>
      <c r="G10676" s="518" t="s">
        <v>122</v>
      </c>
      <c r="H10676" s="518" t="s">
        <v>381</v>
      </c>
      <c r="I10676" s="518">
        <v>575357</v>
      </c>
    </row>
    <row r="10677" spans="1:9" x14ac:dyDescent="0.2">
      <c r="A10677" s="518" t="s">
        <v>381</v>
      </c>
      <c r="B10677" s="518">
        <v>575365</v>
      </c>
      <c r="C10677" s="518" t="s">
        <v>2660</v>
      </c>
      <c r="D10677" s="518" t="s">
        <v>663</v>
      </c>
      <c r="E10677" s="859">
        <v>18</v>
      </c>
      <c r="F10677" s="859">
        <v>18</v>
      </c>
      <c r="G10677" s="518" t="s">
        <v>122</v>
      </c>
      <c r="H10677" s="518" t="s">
        <v>381</v>
      </c>
      <c r="I10677" s="518">
        <v>575365</v>
      </c>
    </row>
    <row r="10678" spans="1:9" x14ac:dyDescent="0.2">
      <c r="A10678" s="518" t="s">
        <v>248</v>
      </c>
      <c r="B10678" s="518">
        <v>575407</v>
      </c>
      <c r="C10678" s="518" t="s">
        <v>2660</v>
      </c>
      <c r="D10678" s="518" t="s">
        <v>667</v>
      </c>
      <c r="E10678" s="859">
        <v>30</v>
      </c>
      <c r="F10678" s="859">
        <v>30</v>
      </c>
      <c r="G10678" s="518" t="s">
        <v>122</v>
      </c>
      <c r="H10678" s="518" t="s">
        <v>248</v>
      </c>
      <c r="I10678" s="518">
        <v>575407</v>
      </c>
    </row>
    <row r="10679" spans="1:9" x14ac:dyDescent="0.2">
      <c r="A10679" s="518" t="s">
        <v>386</v>
      </c>
      <c r="B10679" s="518">
        <v>575472</v>
      </c>
      <c r="C10679" s="518" t="s">
        <v>2660</v>
      </c>
      <c r="D10679" s="518" t="s">
        <v>657</v>
      </c>
      <c r="E10679" s="859">
        <v>31</v>
      </c>
      <c r="F10679" s="859">
        <v>31</v>
      </c>
      <c r="G10679" s="518" t="s">
        <v>122</v>
      </c>
      <c r="H10679" s="518" t="s">
        <v>386</v>
      </c>
      <c r="I10679" s="518">
        <v>575472</v>
      </c>
    </row>
    <row r="10680" spans="1:9" x14ac:dyDescent="0.2">
      <c r="A10680" s="518" t="s">
        <v>386</v>
      </c>
      <c r="B10680" s="518">
        <v>575480</v>
      </c>
      <c r="C10680" s="518" t="s">
        <v>2660</v>
      </c>
      <c r="D10680" s="518" t="s">
        <v>397</v>
      </c>
      <c r="E10680" s="859">
        <v>33</v>
      </c>
      <c r="F10680" s="859">
        <v>33</v>
      </c>
      <c r="G10680" s="518" t="s">
        <v>122</v>
      </c>
      <c r="H10680" s="518" t="s">
        <v>386</v>
      </c>
      <c r="I10680" s="518">
        <v>575480</v>
      </c>
    </row>
    <row r="10681" spans="1:9" x14ac:dyDescent="0.2">
      <c r="A10681" s="518" t="s">
        <v>386</v>
      </c>
      <c r="B10681" s="518">
        <v>575498</v>
      </c>
      <c r="C10681" s="518" t="s">
        <v>2660</v>
      </c>
      <c r="D10681" s="518" t="s">
        <v>658</v>
      </c>
      <c r="E10681" s="859">
        <v>31</v>
      </c>
      <c r="F10681" s="859">
        <v>31</v>
      </c>
      <c r="G10681" s="518" t="s">
        <v>122</v>
      </c>
      <c r="H10681" s="518" t="s">
        <v>386</v>
      </c>
      <c r="I10681" s="518">
        <v>575498</v>
      </c>
    </row>
    <row r="10682" spans="1:9" x14ac:dyDescent="0.2">
      <c r="A10682" s="518" t="s">
        <v>289</v>
      </c>
      <c r="B10682" s="518">
        <v>575530</v>
      </c>
      <c r="C10682" s="518" t="s">
        <v>2660</v>
      </c>
      <c r="D10682" s="518" t="s">
        <v>677</v>
      </c>
      <c r="E10682" s="859">
        <v>20</v>
      </c>
      <c r="F10682" s="859">
        <v>20</v>
      </c>
      <c r="G10682" s="518" t="s">
        <v>122</v>
      </c>
      <c r="H10682" s="518" t="s">
        <v>289</v>
      </c>
      <c r="I10682" s="518">
        <v>575530</v>
      </c>
    </row>
    <row r="10683" spans="1:9" x14ac:dyDescent="0.2">
      <c r="A10683" s="518" t="s">
        <v>336</v>
      </c>
      <c r="B10683" s="518">
        <v>575555</v>
      </c>
      <c r="C10683" s="518" t="s">
        <v>2660</v>
      </c>
      <c r="D10683" s="518" t="s">
        <v>571</v>
      </c>
      <c r="E10683" s="859">
        <v>23</v>
      </c>
      <c r="F10683" s="859">
        <v>18</v>
      </c>
      <c r="G10683" s="518" t="s">
        <v>122</v>
      </c>
      <c r="H10683" s="518" t="s">
        <v>336</v>
      </c>
      <c r="I10683" s="518">
        <v>317438</v>
      </c>
    </row>
    <row r="10684" spans="1:9" x14ac:dyDescent="0.2">
      <c r="A10684" s="518" t="s">
        <v>365</v>
      </c>
      <c r="B10684" s="518">
        <v>575571</v>
      </c>
      <c r="C10684" s="518" t="s">
        <v>2660</v>
      </c>
      <c r="D10684" s="518" t="s">
        <v>475</v>
      </c>
      <c r="E10684" s="859">
        <v>33</v>
      </c>
      <c r="F10684" s="859">
        <v>27</v>
      </c>
      <c r="G10684" s="518" t="s">
        <v>122</v>
      </c>
      <c r="H10684" s="518" t="s">
        <v>365</v>
      </c>
      <c r="I10684" s="518">
        <v>575571</v>
      </c>
    </row>
    <row r="10685" spans="1:9" x14ac:dyDescent="0.2">
      <c r="A10685" s="518" t="s">
        <v>284</v>
      </c>
      <c r="B10685" s="518">
        <v>575688</v>
      </c>
      <c r="C10685" s="518" t="s">
        <v>2660</v>
      </c>
      <c r="D10685" s="518" t="s">
        <v>9509</v>
      </c>
      <c r="E10685" s="859">
        <v>22</v>
      </c>
      <c r="F10685" s="859">
        <v>17</v>
      </c>
      <c r="G10685" s="518" t="s">
        <v>122</v>
      </c>
      <c r="H10685" s="518" t="s">
        <v>284</v>
      </c>
      <c r="I10685" s="518">
        <v>575688</v>
      </c>
    </row>
    <row r="10686" spans="1:9" x14ac:dyDescent="0.2">
      <c r="A10686" s="518" t="s">
        <v>341</v>
      </c>
      <c r="B10686" s="518">
        <v>575720</v>
      </c>
      <c r="C10686" s="518" t="s">
        <v>2660</v>
      </c>
      <c r="D10686" s="518" t="s">
        <v>9510</v>
      </c>
      <c r="E10686" s="859">
        <v>35</v>
      </c>
      <c r="F10686" s="859">
        <v>35</v>
      </c>
      <c r="G10686" s="518" t="s">
        <v>122</v>
      </c>
      <c r="H10686" s="518" t="s">
        <v>341</v>
      </c>
      <c r="I10686" s="518">
        <v>575720</v>
      </c>
    </row>
    <row r="10687" spans="1:9" x14ac:dyDescent="0.2">
      <c r="A10687" s="518" t="s">
        <v>239</v>
      </c>
      <c r="B10687" s="518">
        <v>575753</v>
      </c>
      <c r="C10687" s="518" t="s">
        <v>2660</v>
      </c>
      <c r="D10687" s="518" t="s">
        <v>429</v>
      </c>
      <c r="E10687" s="859">
        <v>33</v>
      </c>
      <c r="F10687" s="859">
        <v>28</v>
      </c>
      <c r="G10687" s="518" t="s">
        <v>122</v>
      </c>
      <c r="H10687" s="518" t="s">
        <v>239</v>
      </c>
      <c r="I10687" s="518">
        <v>575753</v>
      </c>
    </row>
    <row r="10688" spans="1:9" x14ac:dyDescent="0.2">
      <c r="A10688" s="518" t="s">
        <v>155</v>
      </c>
      <c r="B10688" s="518">
        <v>575761</v>
      </c>
      <c r="C10688" s="518" t="s">
        <v>2660</v>
      </c>
      <c r="D10688" s="518" t="s">
        <v>698</v>
      </c>
      <c r="E10688" s="859">
        <v>35</v>
      </c>
      <c r="F10688" s="859">
        <v>0</v>
      </c>
      <c r="G10688" s="518" t="s">
        <v>122</v>
      </c>
      <c r="H10688" s="518" t="s">
        <v>155</v>
      </c>
      <c r="I10688" s="518">
        <v>575761</v>
      </c>
    </row>
    <row r="10689" spans="1:9" x14ac:dyDescent="0.2">
      <c r="A10689" s="518" t="s">
        <v>371</v>
      </c>
      <c r="B10689" s="518">
        <v>575795</v>
      </c>
      <c r="C10689" s="518" t="s">
        <v>2660</v>
      </c>
      <c r="D10689" s="518" t="s">
        <v>699</v>
      </c>
      <c r="E10689" s="859">
        <v>24</v>
      </c>
      <c r="F10689" s="859">
        <v>24</v>
      </c>
      <c r="G10689" s="518" t="s">
        <v>122</v>
      </c>
      <c r="H10689" s="518" t="s">
        <v>371</v>
      </c>
      <c r="I10689" s="518">
        <v>575795</v>
      </c>
    </row>
    <row r="10690" spans="1:9" x14ac:dyDescent="0.2">
      <c r="A10690" s="518" t="s">
        <v>371</v>
      </c>
      <c r="B10690" s="518">
        <v>575811</v>
      </c>
      <c r="C10690" s="518" t="s">
        <v>2660</v>
      </c>
      <c r="D10690" s="518" t="s">
        <v>700</v>
      </c>
      <c r="E10690" s="859">
        <v>30</v>
      </c>
      <c r="F10690" s="859">
        <v>30</v>
      </c>
      <c r="G10690" s="518" t="s">
        <v>122</v>
      </c>
      <c r="H10690" s="518" t="s">
        <v>371</v>
      </c>
      <c r="I10690" s="518">
        <v>575811</v>
      </c>
    </row>
    <row r="10691" spans="1:9" x14ac:dyDescent="0.2">
      <c r="A10691" s="518" t="s">
        <v>371</v>
      </c>
      <c r="B10691" s="518">
        <v>575829</v>
      </c>
      <c r="C10691" s="518" t="s">
        <v>2660</v>
      </c>
      <c r="D10691" s="518" t="s">
        <v>701</v>
      </c>
      <c r="E10691" s="859">
        <v>30</v>
      </c>
      <c r="F10691" s="859">
        <v>30</v>
      </c>
      <c r="G10691" s="518" t="s">
        <v>122</v>
      </c>
      <c r="H10691" s="518" t="s">
        <v>371</v>
      </c>
      <c r="I10691" s="518">
        <v>575829</v>
      </c>
    </row>
    <row r="10692" spans="1:9" x14ac:dyDescent="0.2">
      <c r="A10692" s="518" t="s">
        <v>371</v>
      </c>
      <c r="B10692" s="518">
        <v>575845</v>
      </c>
      <c r="C10692" s="518" t="s">
        <v>2660</v>
      </c>
      <c r="D10692" s="518" t="s">
        <v>909</v>
      </c>
      <c r="E10692" s="859">
        <v>21</v>
      </c>
      <c r="F10692" s="859">
        <v>42</v>
      </c>
      <c r="G10692" s="518" t="s">
        <v>122</v>
      </c>
      <c r="H10692" s="518" t="s">
        <v>371</v>
      </c>
      <c r="I10692" s="518">
        <v>575845</v>
      </c>
    </row>
    <row r="10693" spans="1:9" x14ac:dyDescent="0.2">
      <c r="A10693" s="518" t="s">
        <v>371</v>
      </c>
      <c r="B10693" s="518">
        <v>575860</v>
      </c>
      <c r="C10693" s="518" t="s">
        <v>2660</v>
      </c>
      <c r="D10693" s="518" t="s">
        <v>1029</v>
      </c>
      <c r="E10693" s="859">
        <v>33</v>
      </c>
      <c r="F10693" s="859">
        <v>31</v>
      </c>
      <c r="G10693" s="518" t="s">
        <v>122</v>
      </c>
      <c r="H10693" s="518" t="s">
        <v>371</v>
      </c>
      <c r="I10693" s="518">
        <v>575860</v>
      </c>
    </row>
    <row r="10694" spans="1:9" x14ac:dyDescent="0.2">
      <c r="A10694" s="518" t="s">
        <v>220</v>
      </c>
      <c r="B10694" s="518">
        <v>575878</v>
      </c>
      <c r="C10694" s="518" t="s">
        <v>2660</v>
      </c>
      <c r="D10694" s="518" t="s">
        <v>735</v>
      </c>
      <c r="E10694" s="859">
        <v>23</v>
      </c>
      <c r="F10694" s="859">
        <v>0</v>
      </c>
      <c r="G10694" s="518" t="s">
        <v>122</v>
      </c>
      <c r="H10694" s="518" t="s">
        <v>220</v>
      </c>
      <c r="I10694" s="518">
        <v>575878</v>
      </c>
    </row>
    <row r="10695" spans="1:9" x14ac:dyDescent="0.2">
      <c r="A10695" s="518" t="s">
        <v>220</v>
      </c>
      <c r="B10695" s="518">
        <v>575902</v>
      </c>
      <c r="C10695" s="518" t="s">
        <v>2660</v>
      </c>
      <c r="D10695" s="518" t="s">
        <v>527</v>
      </c>
      <c r="E10695" s="859">
        <v>13</v>
      </c>
      <c r="F10695" s="859">
        <v>0</v>
      </c>
      <c r="G10695" s="518" t="s">
        <v>122</v>
      </c>
      <c r="H10695" s="518" t="s">
        <v>220</v>
      </c>
      <c r="I10695" s="518">
        <v>575902</v>
      </c>
    </row>
    <row r="10696" spans="1:9" x14ac:dyDescent="0.2">
      <c r="A10696" s="518" t="s">
        <v>280</v>
      </c>
      <c r="B10696" s="518">
        <v>575969</v>
      </c>
      <c r="C10696" s="518" t="s">
        <v>2660</v>
      </c>
      <c r="D10696" s="518" t="s">
        <v>1030</v>
      </c>
      <c r="E10696" s="859">
        <v>27</v>
      </c>
      <c r="F10696" s="859">
        <v>6</v>
      </c>
      <c r="G10696" s="518" t="s">
        <v>122</v>
      </c>
      <c r="H10696" s="518" t="s">
        <v>280</v>
      </c>
      <c r="I10696" s="518">
        <v>575969</v>
      </c>
    </row>
    <row r="10697" spans="1:9" x14ac:dyDescent="0.2">
      <c r="A10697" s="518" t="s">
        <v>239</v>
      </c>
      <c r="B10697" s="518">
        <v>575977</v>
      </c>
      <c r="C10697" s="518" t="s">
        <v>2660</v>
      </c>
      <c r="D10697" s="518" t="s">
        <v>611</v>
      </c>
      <c r="E10697" s="859">
        <v>34</v>
      </c>
      <c r="F10697" s="859">
        <v>34</v>
      </c>
      <c r="G10697" s="518" t="s">
        <v>122</v>
      </c>
      <c r="H10697" s="518" t="s">
        <v>239</v>
      </c>
      <c r="I10697" s="518">
        <v>575977</v>
      </c>
    </row>
    <row r="10698" spans="1:9" x14ac:dyDescent="0.2">
      <c r="A10698" s="518" t="s">
        <v>367</v>
      </c>
      <c r="B10698" s="518">
        <v>576009</v>
      </c>
      <c r="C10698" s="518" t="s">
        <v>2660</v>
      </c>
      <c r="D10698" s="518" t="s">
        <v>224</v>
      </c>
      <c r="E10698" s="859">
        <v>32</v>
      </c>
      <c r="F10698" s="859">
        <v>18</v>
      </c>
      <c r="G10698" s="518" t="s">
        <v>122</v>
      </c>
      <c r="H10698" s="518" t="s">
        <v>367</v>
      </c>
      <c r="I10698" s="518">
        <v>576009</v>
      </c>
    </row>
    <row r="10699" spans="1:9" x14ac:dyDescent="0.2">
      <c r="A10699" s="518" t="s">
        <v>204</v>
      </c>
      <c r="B10699" s="518">
        <v>576017</v>
      </c>
      <c r="C10699" s="518" t="s">
        <v>2660</v>
      </c>
      <c r="D10699" s="518" t="s">
        <v>933</v>
      </c>
      <c r="E10699" s="859">
        <v>27</v>
      </c>
      <c r="F10699" s="859">
        <v>27</v>
      </c>
      <c r="G10699" s="518" t="s">
        <v>122</v>
      </c>
      <c r="H10699" s="518" t="s">
        <v>204</v>
      </c>
      <c r="I10699" s="518">
        <v>576017</v>
      </c>
    </row>
    <row r="10700" spans="1:9" x14ac:dyDescent="0.2">
      <c r="A10700" s="518" t="s">
        <v>279</v>
      </c>
      <c r="B10700" s="518">
        <v>576033</v>
      </c>
      <c r="C10700" s="518" t="s">
        <v>2660</v>
      </c>
      <c r="D10700" s="518" t="s">
        <v>1144</v>
      </c>
      <c r="E10700" s="859">
        <v>30</v>
      </c>
      <c r="F10700" s="859">
        <v>30</v>
      </c>
      <c r="G10700" s="518" t="s">
        <v>122</v>
      </c>
      <c r="H10700" s="518" t="s">
        <v>279</v>
      </c>
      <c r="I10700" s="518">
        <v>576033</v>
      </c>
    </row>
    <row r="10701" spans="1:9" x14ac:dyDescent="0.2">
      <c r="A10701" s="518" t="s">
        <v>276</v>
      </c>
      <c r="B10701" s="518">
        <v>576041</v>
      </c>
      <c r="C10701" s="518" t="s">
        <v>2660</v>
      </c>
      <c r="D10701" s="518" t="s">
        <v>1145</v>
      </c>
      <c r="E10701" s="859">
        <v>15</v>
      </c>
      <c r="F10701" s="859">
        <v>15</v>
      </c>
      <c r="G10701" s="518" t="s">
        <v>122</v>
      </c>
      <c r="H10701" s="518" t="s">
        <v>276</v>
      </c>
      <c r="I10701" s="518">
        <v>576058</v>
      </c>
    </row>
    <row r="10702" spans="1:9" x14ac:dyDescent="0.2">
      <c r="A10702" s="518" t="s">
        <v>276</v>
      </c>
      <c r="B10702" s="518">
        <v>576058</v>
      </c>
      <c r="C10702" s="518" t="s">
        <v>2660</v>
      </c>
      <c r="D10702" s="518" t="s">
        <v>7006</v>
      </c>
      <c r="E10702" s="859">
        <v>20</v>
      </c>
      <c r="F10702" s="859">
        <v>20</v>
      </c>
      <c r="G10702" s="518" t="s">
        <v>122</v>
      </c>
      <c r="H10702" s="518" t="s">
        <v>276</v>
      </c>
      <c r="I10702" s="518">
        <v>576058</v>
      </c>
    </row>
    <row r="10703" spans="1:9" x14ac:dyDescent="0.2">
      <c r="A10703" s="518" t="s">
        <v>276</v>
      </c>
      <c r="B10703" s="518">
        <v>576066</v>
      </c>
      <c r="C10703" s="518" t="s">
        <v>2660</v>
      </c>
      <c r="D10703" s="518" t="s">
        <v>7007</v>
      </c>
      <c r="E10703" s="859">
        <v>31</v>
      </c>
      <c r="F10703" s="859">
        <v>31</v>
      </c>
      <c r="G10703" s="518" t="s">
        <v>122</v>
      </c>
      <c r="H10703" s="518" t="s">
        <v>276</v>
      </c>
      <c r="I10703" s="518">
        <v>576066</v>
      </c>
    </row>
    <row r="10704" spans="1:9" x14ac:dyDescent="0.2">
      <c r="A10704" s="518" t="s">
        <v>280</v>
      </c>
      <c r="B10704" s="518">
        <v>576074</v>
      </c>
      <c r="C10704" s="518" t="s">
        <v>2660</v>
      </c>
      <c r="D10704" s="518" t="s">
        <v>1543</v>
      </c>
      <c r="E10704" s="859">
        <v>29</v>
      </c>
      <c r="F10704" s="859">
        <v>25</v>
      </c>
      <c r="G10704" s="518" t="s">
        <v>122</v>
      </c>
      <c r="H10704" s="518" t="s">
        <v>280</v>
      </c>
      <c r="I10704" s="518">
        <v>576074</v>
      </c>
    </row>
    <row r="10705" spans="1:9" x14ac:dyDescent="0.2">
      <c r="A10705" s="518" t="s">
        <v>385</v>
      </c>
      <c r="B10705" s="518">
        <v>576090</v>
      </c>
      <c r="C10705" s="518" t="s">
        <v>2660</v>
      </c>
      <c r="D10705" s="518" t="s">
        <v>447</v>
      </c>
      <c r="E10705" s="859">
        <v>30</v>
      </c>
      <c r="F10705" s="859">
        <v>29</v>
      </c>
      <c r="G10705" s="518" t="s">
        <v>122</v>
      </c>
      <c r="H10705" s="518" t="s">
        <v>385</v>
      </c>
      <c r="I10705" s="518">
        <v>576090</v>
      </c>
    </row>
    <row r="10706" spans="1:9" x14ac:dyDescent="0.2">
      <c r="A10706" s="518" t="s">
        <v>341</v>
      </c>
      <c r="B10706" s="518">
        <v>576108</v>
      </c>
      <c r="C10706" s="518" t="s">
        <v>2660</v>
      </c>
      <c r="D10706" s="518" t="s">
        <v>505</v>
      </c>
      <c r="E10706" s="859">
        <v>20</v>
      </c>
      <c r="F10706" s="859">
        <v>20</v>
      </c>
      <c r="G10706" s="518" t="s">
        <v>122</v>
      </c>
      <c r="H10706" s="518" t="s">
        <v>341</v>
      </c>
      <c r="I10706" s="518">
        <v>576108</v>
      </c>
    </row>
    <row r="10707" spans="1:9" x14ac:dyDescent="0.2">
      <c r="A10707" s="518" t="s">
        <v>359</v>
      </c>
      <c r="B10707" s="518">
        <v>576116</v>
      </c>
      <c r="C10707" s="518" t="s">
        <v>2660</v>
      </c>
      <c r="D10707" s="518" t="s">
        <v>941</v>
      </c>
      <c r="E10707" s="859">
        <v>35</v>
      </c>
      <c r="F10707" s="859">
        <v>35</v>
      </c>
      <c r="G10707" s="518" t="s">
        <v>122</v>
      </c>
      <c r="H10707" s="518" t="s">
        <v>359</v>
      </c>
      <c r="I10707" s="518">
        <v>576116</v>
      </c>
    </row>
    <row r="10708" spans="1:9" x14ac:dyDescent="0.2">
      <c r="A10708" s="518" t="s">
        <v>359</v>
      </c>
      <c r="B10708" s="518">
        <v>576157</v>
      </c>
      <c r="C10708" s="518" t="s">
        <v>2660</v>
      </c>
      <c r="D10708" s="518" t="s">
        <v>682</v>
      </c>
      <c r="E10708" s="859">
        <v>35</v>
      </c>
      <c r="F10708" s="859">
        <v>35</v>
      </c>
      <c r="G10708" s="518" t="s">
        <v>122</v>
      </c>
      <c r="H10708" s="518" t="s">
        <v>359</v>
      </c>
      <c r="I10708" s="518">
        <v>576157</v>
      </c>
    </row>
    <row r="10709" spans="1:9" x14ac:dyDescent="0.2">
      <c r="A10709" s="518" t="s">
        <v>359</v>
      </c>
      <c r="B10709" s="518">
        <v>576165</v>
      </c>
      <c r="C10709" s="518" t="s">
        <v>2660</v>
      </c>
      <c r="D10709" s="518" t="s">
        <v>1192</v>
      </c>
      <c r="E10709" s="859">
        <v>32</v>
      </c>
      <c r="F10709" s="859">
        <v>32</v>
      </c>
      <c r="G10709" s="518" t="s">
        <v>122</v>
      </c>
      <c r="H10709" s="518" t="s">
        <v>359</v>
      </c>
      <c r="I10709" s="518">
        <v>576165</v>
      </c>
    </row>
    <row r="10710" spans="1:9" x14ac:dyDescent="0.2">
      <c r="A10710" s="518" t="s">
        <v>364</v>
      </c>
      <c r="B10710" s="518">
        <v>576223</v>
      </c>
      <c r="C10710" s="518" t="s">
        <v>2660</v>
      </c>
      <c r="D10710" s="518" t="s">
        <v>808</v>
      </c>
      <c r="E10710" s="859">
        <v>30</v>
      </c>
      <c r="F10710" s="859">
        <v>0</v>
      </c>
      <c r="G10710" s="518" t="s">
        <v>122</v>
      </c>
      <c r="H10710" s="518" t="s">
        <v>364</v>
      </c>
      <c r="I10710" s="518">
        <v>576223</v>
      </c>
    </row>
    <row r="10711" spans="1:9" x14ac:dyDescent="0.2">
      <c r="A10711" s="518" t="s">
        <v>364</v>
      </c>
      <c r="B10711" s="518">
        <v>576231</v>
      </c>
      <c r="C10711" s="518" t="s">
        <v>2660</v>
      </c>
      <c r="D10711" s="518" t="s">
        <v>678</v>
      </c>
      <c r="E10711" s="859">
        <v>35</v>
      </c>
      <c r="F10711" s="859">
        <v>0</v>
      </c>
      <c r="G10711" s="518" t="s">
        <v>122</v>
      </c>
      <c r="H10711" s="518" t="s">
        <v>364</v>
      </c>
      <c r="I10711" s="518">
        <v>576231</v>
      </c>
    </row>
    <row r="10712" spans="1:9" x14ac:dyDescent="0.2">
      <c r="A10712" s="518" t="s">
        <v>232</v>
      </c>
      <c r="B10712" s="518">
        <v>576256</v>
      </c>
      <c r="C10712" s="518" t="s">
        <v>2660</v>
      </c>
      <c r="D10712" s="518" t="s">
        <v>815</v>
      </c>
      <c r="E10712" s="859">
        <v>24</v>
      </c>
      <c r="F10712" s="859">
        <v>24</v>
      </c>
      <c r="G10712" s="518" t="s">
        <v>122</v>
      </c>
      <c r="H10712" s="518" t="s">
        <v>232</v>
      </c>
      <c r="I10712" s="518">
        <v>576256</v>
      </c>
    </row>
    <row r="10713" spans="1:9" x14ac:dyDescent="0.2">
      <c r="A10713" s="518" t="s">
        <v>255</v>
      </c>
      <c r="B10713" s="518">
        <v>576264</v>
      </c>
      <c r="C10713" s="518" t="s">
        <v>2660</v>
      </c>
      <c r="D10713" s="518" t="s">
        <v>735</v>
      </c>
      <c r="E10713" s="859">
        <v>27</v>
      </c>
      <c r="F10713" s="859">
        <v>22</v>
      </c>
      <c r="G10713" s="518" t="s">
        <v>122</v>
      </c>
      <c r="H10713" s="518" t="s">
        <v>255</v>
      </c>
      <c r="I10713" s="518">
        <v>576264</v>
      </c>
    </row>
    <row r="10714" spans="1:9" x14ac:dyDescent="0.2">
      <c r="A10714" s="518" t="s">
        <v>170</v>
      </c>
      <c r="B10714" s="518">
        <v>576306</v>
      </c>
      <c r="C10714" s="518" t="s">
        <v>2660</v>
      </c>
      <c r="D10714" s="518" t="s">
        <v>1294</v>
      </c>
      <c r="E10714" s="859">
        <v>30</v>
      </c>
      <c r="F10714" s="859">
        <v>30</v>
      </c>
      <c r="G10714" s="518" t="s">
        <v>122</v>
      </c>
      <c r="H10714" s="518" t="s">
        <v>170</v>
      </c>
      <c r="I10714" s="518">
        <v>576306</v>
      </c>
    </row>
    <row r="10715" spans="1:9" x14ac:dyDescent="0.2">
      <c r="A10715" s="518" t="s">
        <v>170</v>
      </c>
      <c r="B10715" s="518">
        <v>576314</v>
      </c>
      <c r="C10715" s="518" t="s">
        <v>2660</v>
      </c>
      <c r="D10715" s="518" t="s">
        <v>1295</v>
      </c>
      <c r="E10715" s="859">
        <v>35</v>
      </c>
      <c r="F10715" s="859">
        <v>35</v>
      </c>
      <c r="G10715" s="518" t="s">
        <v>122</v>
      </c>
      <c r="H10715" s="518" t="s">
        <v>170</v>
      </c>
      <c r="I10715" s="518">
        <v>576314</v>
      </c>
    </row>
    <row r="10716" spans="1:9" x14ac:dyDescent="0.2">
      <c r="A10716" s="518" t="s">
        <v>162</v>
      </c>
      <c r="B10716" s="518">
        <v>576405</v>
      </c>
      <c r="C10716" s="518" t="s">
        <v>2660</v>
      </c>
      <c r="D10716" s="518" t="s">
        <v>1462</v>
      </c>
      <c r="E10716" s="859">
        <v>31</v>
      </c>
      <c r="F10716" s="859">
        <v>25</v>
      </c>
      <c r="G10716" s="518" t="s">
        <v>122</v>
      </c>
      <c r="H10716" s="518" t="s">
        <v>162</v>
      </c>
      <c r="I10716" s="518">
        <v>576405</v>
      </c>
    </row>
    <row r="10717" spans="1:9" x14ac:dyDescent="0.2">
      <c r="A10717" s="518" t="s">
        <v>351</v>
      </c>
      <c r="B10717" s="518">
        <v>576520</v>
      </c>
      <c r="C10717" s="518" t="s">
        <v>2660</v>
      </c>
      <c r="D10717" s="518" t="s">
        <v>1463</v>
      </c>
      <c r="E10717" s="859">
        <v>14</v>
      </c>
      <c r="F10717" s="859">
        <v>14</v>
      </c>
      <c r="G10717" s="518" t="s">
        <v>122</v>
      </c>
      <c r="H10717" s="518" t="s">
        <v>351</v>
      </c>
      <c r="I10717" s="518">
        <v>576520</v>
      </c>
    </row>
    <row r="10718" spans="1:9" x14ac:dyDescent="0.2">
      <c r="A10718" s="518" t="s">
        <v>189</v>
      </c>
      <c r="B10718" s="518">
        <v>576579</v>
      </c>
      <c r="C10718" s="518" t="s">
        <v>2660</v>
      </c>
      <c r="D10718" s="518" t="s">
        <v>735</v>
      </c>
      <c r="E10718" s="859">
        <v>23</v>
      </c>
      <c r="F10718" s="859">
        <v>23</v>
      </c>
      <c r="G10718" s="518" t="s">
        <v>122</v>
      </c>
      <c r="H10718" s="518" t="s">
        <v>189</v>
      </c>
      <c r="I10718" s="518">
        <v>576579</v>
      </c>
    </row>
    <row r="10719" spans="1:9" x14ac:dyDescent="0.2">
      <c r="A10719" s="518" t="s">
        <v>376</v>
      </c>
      <c r="B10719" s="518">
        <v>576637</v>
      </c>
      <c r="C10719" s="518" t="s">
        <v>2660</v>
      </c>
      <c r="D10719" s="518" t="s">
        <v>1583</v>
      </c>
      <c r="E10719" s="859">
        <v>28</v>
      </c>
      <c r="F10719" s="859">
        <v>22</v>
      </c>
      <c r="G10719" s="518" t="s">
        <v>122</v>
      </c>
      <c r="H10719" s="518" t="s">
        <v>376</v>
      </c>
      <c r="I10719" s="518">
        <v>576637</v>
      </c>
    </row>
    <row r="10720" spans="1:9" x14ac:dyDescent="0.2">
      <c r="A10720" s="518" t="s">
        <v>371</v>
      </c>
      <c r="B10720" s="518">
        <v>576645</v>
      </c>
      <c r="C10720" s="518" t="s">
        <v>2660</v>
      </c>
      <c r="D10720" s="518" t="s">
        <v>1584</v>
      </c>
      <c r="E10720" s="859">
        <v>28</v>
      </c>
      <c r="F10720" s="859">
        <v>28</v>
      </c>
      <c r="G10720" s="518" t="s">
        <v>122</v>
      </c>
      <c r="H10720" s="518" t="s">
        <v>371</v>
      </c>
      <c r="I10720" s="518">
        <v>576645</v>
      </c>
    </row>
    <row r="10721" spans="1:9" x14ac:dyDescent="0.2">
      <c r="A10721" s="518" t="s">
        <v>371</v>
      </c>
      <c r="B10721" s="518">
        <v>576652</v>
      </c>
      <c r="C10721" s="518" t="s">
        <v>2660</v>
      </c>
      <c r="D10721" s="518" t="s">
        <v>1585</v>
      </c>
      <c r="E10721" s="859">
        <v>34</v>
      </c>
      <c r="F10721" s="859">
        <v>34</v>
      </c>
      <c r="G10721" s="518" t="s">
        <v>122</v>
      </c>
      <c r="H10721" s="518" t="s">
        <v>371</v>
      </c>
      <c r="I10721" s="518">
        <v>576652</v>
      </c>
    </row>
    <row r="10722" spans="1:9" x14ac:dyDescent="0.2">
      <c r="A10722" s="518" t="s">
        <v>221</v>
      </c>
      <c r="B10722" s="518">
        <v>576660</v>
      </c>
      <c r="C10722" s="518" t="s">
        <v>2660</v>
      </c>
      <c r="D10722" s="518" t="s">
        <v>514</v>
      </c>
      <c r="E10722" s="859">
        <v>15</v>
      </c>
      <c r="F10722" s="859">
        <v>15</v>
      </c>
      <c r="G10722" s="518" t="s">
        <v>122</v>
      </c>
      <c r="H10722" s="518" t="s">
        <v>221</v>
      </c>
      <c r="I10722" s="518">
        <v>576660</v>
      </c>
    </row>
    <row r="10723" spans="1:9" x14ac:dyDescent="0.2">
      <c r="A10723" s="518" t="s">
        <v>239</v>
      </c>
      <c r="B10723" s="518">
        <v>576694</v>
      </c>
      <c r="C10723" s="518" t="s">
        <v>2660</v>
      </c>
      <c r="D10723" s="518" t="s">
        <v>470</v>
      </c>
      <c r="E10723" s="859">
        <v>20</v>
      </c>
      <c r="F10723" s="859">
        <v>17</v>
      </c>
      <c r="G10723" s="518" t="s">
        <v>122</v>
      </c>
      <c r="H10723" s="518" t="s">
        <v>239</v>
      </c>
      <c r="I10723" s="518">
        <v>576694</v>
      </c>
    </row>
    <row r="10724" spans="1:9" x14ac:dyDescent="0.2">
      <c r="A10724" s="518" t="s">
        <v>239</v>
      </c>
      <c r="B10724" s="518">
        <v>576702</v>
      </c>
      <c r="C10724" s="518" t="s">
        <v>2660</v>
      </c>
      <c r="D10724" s="518" t="s">
        <v>697</v>
      </c>
      <c r="E10724" s="859">
        <v>33</v>
      </c>
      <c r="F10724" s="859">
        <v>28</v>
      </c>
      <c r="G10724" s="518" t="s">
        <v>122</v>
      </c>
      <c r="H10724" s="518" t="s">
        <v>239</v>
      </c>
      <c r="I10724" s="518">
        <v>576702</v>
      </c>
    </row>
    <row r="10725" spans="1:9" x14ac:dyDescent="0.2">
      <c r="A10725" s="518" t="s">
        <v>239</v>
      </c>
      <c r="B10725" s="518">
        <v>576710</v>
      </c>
      <c r="C10725" s="518" t="s">
        <v>2660</v>
      </c>
      <c r="D10725" s="518" t="s">
        <v>667</v>
      </c>
      <c r="E10725" s="859">
        <v>21</v>
      </c>
      <c r="F10725" s="859">
        <v>15</v>
      </c>
      <c r="G10725" s="518" t="s">
        <v>122</v>
      </c>
      <c r="H10725" s="518" t="s">
        <v>239</v>
      </c>
      <c r="I10725" s="518">
        <v>576694</v>
      </c>
    </row>
    <row r="10726" spans="1:9" x14ac:dyDescent="0.2">
      <c r="A10726" s="518" t="s">
        <v>239</v>
      </c>
      <c r="B10726" s="518">
        <v>576728</v>
      </c>
      <c r="C10726" s="518" t="s">
        <v>2660</v>
      </c>
      <c r="D10726" s="518" t="s">
        <v>855</v>
      </c>
      <c r="E10726" s="859">
        <v>27</v>
      </c>
      <c r="F10726" s="859">
        <v>20</v>
      </c>
      <c r="G10726" s="518" t="s">
        <v>122</v>
      </c>
      <c r="H10726" s="518" t="s">
        <v>239</v>
      </c>
      <c r="I10726" s="518">
        <v>576728</v>
      </c>
    </row>
    <row r="10727" spans="1:9" x14ac:dyDescent="0.2">
      <c r="A10727" s="518" t="s">
        <v>358</v>
      </c>
      <c r="B10727" s="518">
        <v>576744</v>
      </c>
      <c r="C10727" s="518" t="s">
        <v>2660</v>
      </c>
      <c r="D10727" s="518" t="s">
        <v>856</v>
      </c>
      <c r="E10727" s="859">
        <v>17</v>
      </c>
      <c r="F10727" s="859">
        <v>7</v>
      </c>
      <c r="G10727" s="518" t="s">
        <v>122</v>
      </c>
      <c r="H10727" s="518" t="s">
        <v>358</v>
      </c>
      <c r="I10727" s="518">
        <v>576769</v>
      </c>
    </row>
    <row r="10728" spans="1:9" x14ac:dyDescent="0.2">
      <c r="A10728" s="518" t="s">
        <v>358</v>
      </c>
      <c r="B10728" s="518">
        <v>576769</v>
      </c>
      <c r="C10728" s="518" t="s">
        <v>2660</v>
      </c>
      <c r="D10728" s="518" t="s">
        <v>746</v>
      </c>
      <c r="E10728" s="859">
        <v>31</v>
      </c>
      <c r="F10728" s="859">
        <v>24</v>
      </c>
      <c r="G10728" s="518" t="s">
        <v>122</v>
      </c>
      <c r="H10728" s="518" t="s">
        <v>358</v>
      </c>
      <c r="I10728" s="518">
        <v>576769</v>
      </c>
    </row>
    <row r="10729" spans="1:9" x14ac:dyDescent="0.2">
      <c r="A10729" s="518" t="s">
        <v>291</v>
      </c>
      <c r="B10729" s="518">
        <v>576777</v>
      </c>
      <c r="C10729" s="518" t="s">
        <v>2660</v>
      </c>
      <c r="D10729" s="518" t="s">
        <v>857</v>
      </c>
      <c r="E10729" s="859">
        <v>34</v>
      </c>
      <c r="F10729" s="859">
        <v>31</v>
      </c>
      <c r="G10729" s="518" t="s">
        <v>122</v>
      </c>
      <c r="H10729" s="518" t="s">
        <v>291</v>
      </c>
      <c r="I10729" s="518">
        <v>576777</v>
      </c>
    </row>
    <row r="10730" spans="1:9" x14ac:dyDescent="0.2">
      <c r="A10730" s="518" t="s">
        <v>291</v>
      </c>
      <c r="B10730" s="518">
        <v>576785</v>
      </c>
      <c r="C10730" s="518" t="s">
        <v>2660</v>
      </c>
      <c r="D10730" s="518" t="s">
        <v>858</v>
      </c>
      <c r="E10730" s="859">
        <v>33</v>
      </c>
      <c r="F10730" s="859">
        <v>27</v>
      </c>
      <c r="G10730" s="518" t="s">
        <v>122</v>
      </c>
      <c r="H10730" s="518" t="s">
        <v>291</v>
      </c>
      <c r="I10730" s="518">
        <v>576785</v>
      </c>
    </row>
    <row r="10731" spans="1:9" x14ac:dyDescent="0.2">
      <c r="A10731" s="518" t="s">
        <v>291</v>
      </c>
      <c r="B10731" s="518">
        <v>576793</v>
      </c>
      <c r="C10731" s="518" t="s">
        <v>2660</v>
      </c>
      <c r="D10731" s="518" t="s">
        <v>859</v>
      </c>
      <c r="E10731" s="859">
        <v>35</v>
      </c>
      <c r="F10731" s="859">
        <v>32</v>
      </c>
      <c r="G10731" s="518" t="s">
        <v>122</v>
      </c>
      <c r="H10731" s="518" t="s">
        <v>291</v>
      </c>
      <c r="I10731" s="518">
        <v>576793</v>
      </c>
    </row>
    <row r="10732" spans="1:9" x14ac:dyDescent="0.2">
      <c r="A10732" s="518" t="s">
        <v>291</v>
      </c>
      <c r="B10732" s="518">
        <v>576801</v>
      </c>
      <c r="C10732" s="518" t="s">
        <v>2660</v>
      </c>
      <c r="D10732" s="518" t="s">
        <v>860</v>
      </c>
      <c r="E10732" s="859">
        <v>35</v>
      </c>
      <c r="F10732" s="859">
        <v>29</v>
      </c>
      <c r="G10732" s="518" t="s">
        <v>122</v>
      </c>
      <c r="H10732" s="518" t="s">
        <v>291</v>
      </c>
      <c r="I10732" s="518">
        <v>576801</v>
      </c>
    </row>
    <row r="10733" spans="1:9" x14ac:dyDescent="0.2">
      <c r="A10733" s="518" t="s">
        <v>230</v>
      </c>
      <c r="B10733" s="518">
        <v>576819</v>
      </c>
      <c r="C10733" s="518" t="s">
        <v>2660</v>
      </c>
      <c r="D10733" s="518" t="s">
        <v>490</v>
      </c>
      <c r="E10733" s="859">
        <v>35</v>
      </c>
      <c r="F10733" s="859">
        <v>33</v>
      </c>
      <c r="G10733" s="518" t="s">
        <v>122</v>
      </c>
      <c r="H10733" s="518" t="s">
        <v>230</v>
      </c>
      <c r="I10733" s="518">
        <v>576819</v>
      </c>
    </row>
    <row r="10734" spans="1:9" x14ac:dyDescent="0.2">
      <c r="A10734" s="518" t="s">
        <v>230</v>
      </c>
      <c r="B10734" s="518">
        <v>576827</v>
      </c>
      <c r="C10734" s="518" t="s">
        <v>2660</v>
      </c>
      <c r="D10734" s="518" t="s">
        <v>450</v>
      </c>
      <c r="E10734" s="859">
        <v>34</v>
      </c>
      <c r="F10734" s="859">
        <v>27</v>
      </c>
      <c r="G10734" s="518" t="s">
        <v>122</v>
      </c>
      <c r="H10734" s="518" t="s">
        <v>230</v>
      </c>
      <c r="I10734" s="518">
        <v>576827</v>
      </c>
    </row>
    <row r="10735" spans="1:9" x14ac:dyDescent="0.2">
      <c r="A10735" s="518" t="s">
        <v>245</v>
      </c>
      <c r="B10735" s="518">
        <v>576835</v>
      </c>
      <c r="C10735" s="518" t="s">
        <v>2660</v>
      </c>
      <c r="D10735" s="518" t="s">
        <v>830</v>
      </c>
      <c r="E10735" s="859">
        <v>31</v>
      </c>
      <c r="F10735" s="859">
        <v>31</v>
      </c>
      <c r="G10735" s="518" t="s">
        <v>122</v>
      </c>
      <c r="H10735" s="518" t="s">
        <v>245</v>
      </c>
      <c r="I10735" s="518">
        <v>576835</v>
      </c>
    </row>
    <row r="10736" spans="1:9" x14ac:dyDescent="0.2">
      <c r="A10736" s="518" t="s">
        <v>245</v>
      </c>
      <c r="B10736" s="518">
        <v>576843</v>
      </c>
      <c r="C10736" s="518" t="s">
        <v>2660</v>
      </c>
      <c r="D10736" s="518" t="s">
        <v>667</v>
      </c>
      <c r="E10736" s="859">
        <v>22</v>
      </c>
      <c r="F10736" s="859">
        <v>19</v>
      </c>
      <c r="G10736" s="518" t="s">
        <v>122</v>
      </c>
      <c r="H10736" s="518" t="s">
        <v>245</v>
      </c>
      <c r="I10736" s="518">
        <v>576843</v>
      </c>
    </row>
    <row r="10737" spans="1:9" x14ac:dyDescent="0.2">
      <c r="A10737" s="518" t="s">
        <v>245</v>
      </c>
      <c r="B10737" s="518">
        <v>576850</v>
      </c>
      <c r="C10737" s="518" t="s">
        <v>2660</v>
      </c>
      <c r="D10737" s="518" t="s">
        <v>769</v>
      </c>
      <c r="E10737" s="859">
        <v>33</v>
      </c>
      <c r="F10737" s="859">
        <v>33</v>
      </c>
      <c r="G10737" s="518" t="s">
        <v>122</v>
      </c>
      <c r="H10737" s="518" t="s">
        <v>245</v>
      </c>
      <c r="I10737" s="518">
        <v>576850</v>
      </c>
    </row>
    <row r="10738" spans="1:9" x14ac:dyDescent="0.2">
      <c r="A10738" s="518" t="s">
        <v>149</v>
      </c>
      <c r="B10738" s="518">
        <v>576868</v>
      </c>
      <c r="C10738" s="518" t="s">
        <v>2660</v>
      </c>
      <c r="D10738" s="518" t="s">
        <v>861</v>
      </c>
      <c r="E10738" s="859">
        <v>31</v>
      </c>
      <c r="F10738" s="859">
        <v>0</v>
      </c>
      <c r="G10738" s="518" t="s">
        <v>122</v>
      </c>
      <c r="H10738" s="518" t="s">
        <v>149</v>
      </c>
      <c r="I10738" s="518">
        <v>576868</v>
      </c>
    </row>
    <row r="10739" spans="1:9" x14ac:dyDescent="0.2">
      <c r="A10739" s="518" t="s">
        <v>320</v>
      </c>
      <c r="B10739" s="518">
        <v>576884</v>
      </c>
      <c r="C10739" s="518" t="s">
        <v>2660</v>
      </c>
      <c r="D10739" s="518" t="s">
        <v>1319</v>
      </c>
      <c r="E10739" s="859">
        <v>33</v>
      </c>
      <c r="F10739" s="859">
        <v>33</v>
      </c>
      <c r="G10739" s="518" t="s">
        <v>122</v>
      </c>
      <c r="H10739" s="518" t="s">
        <v>320</v>
      </c>
      <c r="I10739" s="518">
        <v>576884</v>
      </c>
    </row>
    <row r="10740" spans="1:9" x14ac:dyDescent="0.2">
      <c r="A10740" s="518" t="s">
        <v>357</v>
      </c>
      <c r="B10740" s="518">
        <v>576892</v>
      </c>
      <c r="C10740" s="518" t="s">
        <v>2660</v>
      </c>
      <c r="D10740" s="518" t="s">
        <v>604</v>
      </c>
      <c r="E10740" s="859">
        <v>35</v>
      </c>
      <c r="F10740" s="859">
        <v>34</v>
      </c>
      <c r="G10740" s="518" t="s">
        <v>122</v>
      </c>
      <c r="H10740" s="518" t="s">
        <v>357</v>
      </c>
      <c r="I10740" s="518">
        <v>576892</v>
      </c>
    </row>
    <row r="10741" spans="1:9" x14ac:dyDescent="0.2">
      <c r="A10741" s="518" t="s">
        <v>357</v>
      </c>
      <c r="B10741" s="518">
        <v>576900</v>
      </c>
      <c r="C10741" s="518" t="s">
        <v>2660</v>
      </c>
      <c r="D10741" s="518" t="s">
        <v>713</v>
      </c>
      <c r="E10741" s="859">
        <v>31</v>
      </c>
      <c r="F10741" s="859">
        <v>31</v>
      </c>
      <c r="G10741" s="518" t="s">
        <v>122</v>
      </c>
      <c r="H10741" s="518" t="s">
        <v>357</v>
      </c>
      <c r="I10741" s="518">
        <v>576900</v>
      </c>
    </row>
    <row r="10742" spans="1:9" x14ac:dyDescent="0.2">
      <c r="A10742" s="518" t="s">
        <v>237</v>
      </c>
      <c r="B10742" s="518">
        <v>576959</v>
      </c>
      <c r="C10742" s="518" t="s">
        <v>2660</v>
      </c>
      <c r="D10742" s="518" t="s">
        <v>435</v>
      </c>
      <c r="E10742" s="859">
        <v>10</v>
      </c>
      <c r="F10742" s="859">
        <v>10</v>
      </c>
      <c r="G10742" s="518" t="s">
        <v>122</v>
      </c>
      <c r="H10742" s="518" t="s">
        <v>237</v>
      </c>
      <c r="I10742" s="518">
        <v>576959</v>
      </c>
    </row>
    <row r="10743" spans="1:9" x14ac:dyDescent="0.2">
      <c r="A10743" s="518" t="s">
        <v>237</v>
      </c>
      <c r="B10743" s="518">
        <v>576967</v>
      </c>
      <c r="C10743" s="518" t="s">
        <v>2660</v>
      </c>
      <c r="D10743" s="518" t="s">
        <v>2421</v>
      </c>
      <c r="E10743" s="859">
        <v>25</v>
      </c>
      <c r="F10743" s="859">
        <v>25</v>
      </c>
      <c r="G10743" s="518" t="s">
        <v>122</v>
      </c>
      <c r="H10743" s="518" t="s">
        <v>237</v>
      </c>
      <c r="I10743" s="518">
        <v>576967</v>
      </c>
    </row>
    <row r="10744" spans="1:9" x14ac:dyDescent="0.2">
      <c r="A10744" s="518" t="s">
        <v>237</v>
      </c>
      <c r="B10744" s="518">
        <v>576983</v>
      </c>
      <c r="C10744" s="518" t="s">
        <v>2660</v>
      </c>
      <c r="D10744" s="518" t="s">
        <v>5275</v>
      </c>
      <c r="E10744" s="859">
        <v>22</v>
      </c>
      <c r="F10744" s="859">
        <v>22</v>
      </c>
      <c r="G10744" s="518" t="s">
        <v>122</v>
      </c>
      <c r="H10744" s="518" t="s">
        <v>237</v>
      </c>
      <c r="I10744" s="518">
        <v>576983</v>
      </c>
    </row>
    <row r="10745" spans="1:9" x14ac:dyDescent="0.2">
      <c r="A10745" s="518" t="s">
        <v>237</v>
      </c>
      <c r="B10745" s="518">
        <v>576991</v>
      </c>
      <c r="C10745" s="518" t="s">
        <v>2660</v>
      </c>
      <c r="D10745" s="518" t="s">
        <v>2282</v>
      </c>
      <c r="E10745" s="859">
        <v>27</v>
      </c>
      <c r="F10745" s="859">
        <v>27</v>
      </c>
      <c r="G10745" s="518" t="s">
        <v>122</v>
      </c>
      <c r="H10745" s="518" t="s">
        <v>237</v>
      </c>
      <c r="I10745" s="518">
        <v>576991</v>
      </c>
    </row>
    <row r="10746" spans="1:9" x14ac:dyDescent="0.2">
      <c r="A10746" s="518" t="s">
        <v>237</v>
      </c>
      <c r="B10746" s="518">
        <v>577007</v>
      </c>
      <c r="C10746" s="518" t="s">
        <v>2660</v>
      </c>
      <c r="D10746" s="518" t="s">
        <v>1835</v>
      </c>
      <c r="E10746" s="859">
        <v>31</v>
      </c>
      <c r="F10746" s="859">
        <v>31</v>
      </c>
      <c r="G10746" s="518" t="s">
        <v>122</v>
      </c>
      <c r="H10746" s="518" t="s">
        <v>237</v>
      </c>
      <c r="I10746" s="518">
        <v>577007</v>
      </c>
    </row>
    <row r="10747" spans="1:9" x14ac:dyDescent="0.2">
      <c r="A10747" s="518" t="s">
        <v>162</v>
      </c>
      <c r="B10747" s="518">
        <v>577098</v>
      </c>
      <c r="C10747" s="518" t="s">
        <v>2660</v>
      </c>
      <c r="D10747" s="518" t="s">
        <v>1026</v>
      </c>
      <c r="E10747" s="859">
        <v>35</v>
      </c>
      <c r="F10747" s="859">
        <v>33</v>
      </c>
      <c r="G10747" s="518" t="s">
        <v>122</v>
      </c>
      <c r="H10747" s="518" t="s">
        <v>162</v>
      </c>
      <c r="I10747" s="518">
        <v>577098</v>
      </c>
    </row>
    <row r="10748" spans="1:9" x14ac:dyDescent="0.2">
      <c r="A10748" s="518" t="s">
        <v>169</v>
      </c>
      <c r="B10748" s="518">
        <v>577171</v>
      </c>
      <c r="C10748" s="518" t="s">
        <v>2660</v>
      </c>
      <c r="D10748" s="518" t="s">
        <v>738</v>
      </c>
      <c r="E10748" s="859">
        <v>29</v>
      </c>
      <c r="F10748" s="859">
        <v>28</v>
      </c>
      <c r="G10748" s="518" t="s">
        <v>122</v>
      </c>
      <c r="H10748" s="518" t="s">
        <v>169</v>
      </c>
      <c r="I10748" s="518">
        <v>577171</v>
      </c>
    </row>
    <row r="10749" spans="1:9" x14ac:dyDescent="0.2">
      <c r="A10749" s="518" t="s">
        <v>169</v>
      </c>
      <c r="B10749" s="518">
        <v>577189</v>
      </c>
      <c r="C10749" s="518" t="s">
        <v>2660</v>
      </c>
      <c r="D10749" s="518" t="s">
        <v>1315</v>
      </c>
      <c r="E10749" s="859">
        <v>28</v>
      </c>
      <c r="F10749" s="859">
        <v>28</v>
      </c>
      <c r="G10749" s="518" t="s">
        <v>122</v>
      </c>
      <c r="H10749" s="518" t="s">
        <v>169</v>
      </c>
      <c r="I10749" s="518">
        <v>577189</v>
      </c>
    </row>
    <row r="10750" spans="1:9" x14ac:dyDescent="0.2">
      <c r="A10750" s="518" t="s">
        <v>169</v>
      </c>
      <c r="B10750" s="518">
        <v>577197</v>
      </c>
      <c r="C10750" s="518" t="s">
        <v>2660</v>
      </c>
      <c r="D10750" s="518" t="s">
        <v>872</v>
      </c>
      <c r="E10750" s="859">
        <v>35</v>
      </c>
      <c r="F10750" s="859">
        <v>35</v>
      </c>
      <c r="G10750" s="518" t="s">
        <v>122</v>
      </c>
      <c r="H10750" s="518" t="s">
        <v>169</v>
      </c>
      <c r="I10750" s="518">
        <v>577197</v>
      </c>
    </row>
    <row r="10751" spans="1:9" x14ac:dyDescent="0.2">
      <c r="A10751" s="518" t="s">
        <v>169</v>
      </c>
      <c r="B10751" s="518">
        <v>577205</v>
      </c>
      <c r="C10751" s="518" t="s">
        <v>2660</v>
      </c>
      <c r="D10751" s="518" t="s">
        <v>1065</v>
      </c>
      <c r="E10751" s="859">
        <v>34</v>
      </c>
      <c r="F10751" s="859">
        <v>33</v>
      </c>
      <c r="G10751" s="518" t="s">
        <v>122</v>
      </c>
      <c r="H10751" s="518" t="s">
        <v>169</v>
      </c>
      <c r="I10751" s="518">
        <v>577205</v>
      </c>
    </row>
    <row r="10752" spans="1:9" x14ac:dyDescent="0.2">
      <c r="A10752" s="518" t="s">
        <v>169</v>
      </c>
      <c r="B10752" s="518">
        <v>577213</v>
      </c>
      <c r="C10752" s="518" t="s">
        <v>2660</v>
      </c>
      <c r="D10752" s="518" t="s">
        <v>1552</v>
      </c>
      <c r="E10752" s="859">
        <v>26</v>
      </c>
      <c r="F10752" s="859">
        <v>26</v>
      </c>
      <c r="G10752" s="518" t="s">
        <v>122</v>
      </c>
      <c r="H10752" s="518" t="s">
        <v>169</v>
      </c>
      <c r="I10752" s="518">
        <v>577213</v>
      </c>
    </row>
    <row r="10753" spans="1:9" x14ac:dyDescent="0.2">
      <c r="A10753" s="518" t="s">
        <v>321</v>
      </c>
      <c r="B10753" s="518">
        <v>577262</v>
      </c>
      <c r="C10753" s="518" t="s">
        <v>2660</v>
      </c>
      <c r="D10753" s="518" t="s">
        <v>729</v>
      </c>
      <c r="E10753" s="859">
        <v>22</v>
      </c>
      <c r="F10753" s="859">
        <v>22</v>
      </c>
      <c r="G10753" s="518" t="s">
        <v>122</v>
      </c>
      <c r="H10753" s="518" t="s">
        <v>321</v>
      </c>
      <c r="I10753" s="518">
        <v>577262</v>
      </c>
    </row>
    <row r="10754" spans="1:9" x14ac:dyDescent="0.2">
      <c r="A10754" s="518" t="s">
        <v>322</v>
      </c>
      <c r="B10754" s="518">
        <v>577270</v>
      </c>
      <c r="C10754" s="518" t="s">
        <v>2660</v>
      </c>
      <c r="D10754" s="518" t="s">
        <v>5553</v>
      </c>
      <c r="E10754" s="859">
        <v>35</v>
      </c>
      <c r="F10754" s="859">
        <v>30</v>
      </c>
      <c r="G10754" s="518" t="s">
        <v>122</v>
      </c>
      <c r="H10754" s="518" t="s">
        <v>322</v>
      </c>
      <c r="I10754" s="518">
        <v>577270</v>
      </c>
    </row>
    <row r="10755" spans="1:9" x14ac:dyDescent="0.2">
      <c r="A10755" s="518" t="s">
        <v>322</v>
      </c>
      <c r="B10755" s="518">
        <v>577288</v>
      </c>
      <c r="C10755" s="518" t="s">
        <v>2660</v>
      </c>
      <c r="D10755" s="518" t="s">
        <v>2129</v>
      </c>
      <c r="E10755" s="859">
        <v>27</v>
      </c>
      <c r="F10755" s="859">
        <v>21</v>
      </c>
      <c r="G10755" s="518" t="s">
        <v>122</v>
      </c>
      <c r="H10755" s="518" t="s">
        <v>322</v>
      </c>
      <c r="I10755" s="518">
        <v>577288</v>
      </c>
    </row>
    <row r="10756" spans="1:9" x14ac:dyDescent="0.2">
      <c r="A10756" s="518" t="s">
        <v>322</v>
      </c>
      <c r="B10756" s="518">
        <v>577296</v>
      </c>
      <c r="C10756" s="518" t="s">
        <v>2660</v>
      </c>
      <c r="D10756" s="518" t="s">
        <v>5554</v>
      </c>
      <c r="E10756" s="859">
        <v>35</v>
      </c>
      <c r="F10756" s="859">
        <v>29</v>
      </c>
      <c r="G10756" s="518" t="s">
        <v>122</v>
      </c>
      <c r="H10756" s="518" t="s">
        <v>322</v>
      </c>
      <c r="I10756" s="518">
        <v>577296</v>
      </c>
    </row>
    <row r="10757" spans="1:9" x14ac:dyDescent="0.2">
      <c r="A10757" s="518" t="s">
        <v>321</v>
      </c>
      <c r="B10757" s="518">
        <v>577346</v>
      </c>
      <c r="C10757" s="518" t="s">
        <v>2660</v>
      </c>
      <c r="D10757" s="518" t="s">
        <v>697</v>
      </c>
      <c r="E10757" s="859">
        <v>23</v>
      </c>
      <c r="F10757" s="859">
        <v>23</v>
      </c>
      <c r="G10757" s="518" t="s">
        <v>122</v>
      </c>
      <c r="H10757" s="518" t="s">
        <v>321</v>
      </c>
      <c r="I10757" s="518">
        <v>577346</v>
      </c>
    </row>
    <row r="10758" spans="1:9" x14ac:dyDescent="0.2">
      <c r="A10758" s="518" t="s">
        <v>315</v>
      </c>
      <c r="B10758" s="518">
        <v>577353</v>
      </c>
      <c r="C10758" s="518" t="s">
        <v>2660</v>
      </c>
      <c r="D10758" s="518" t="s">
        <v>1693</v>
      </c>
      <c r="E10758" s="859">
        <v>23</v>
      </c>
      <c r="F10758" s="859">
        <v>0</v>
      </c>
      <c r="G10758" s="518" t="s">
        <v>122</v>
      </c>
      <c r="H10758" s="518" t="s">
        <v>315</v>
      </c>
      <c r="I10758" s="518">
        <v>577353</v>
      </c>
    </row>
    <row r="10759" spans="1:9" x14ac:dyDescent="0.2">
      <c r="A10759" s="518" t="s">
        <v>201</v>
      </c>
      <c r="B10759" s="518">
        <v>577361</v>
      </c>
      <c r="C10759" s="518" t="s">
        <v>2660</v>
      </c>
      <c r="D10759" s="518" t="s">
        <v>5555</v>
      </c>
      <c r="E10759" s="859">
        <v>22</v>
      </c>
      <c r="F10759" s="859">
        <v>22</v>
      </c>
      <c r="G10759" s="518" t="s">
        <v>122</v>
      </c>
      <c r="H10759" s="518" t="s">
        <v>201</v>
      </c>
      <c r="I10759" s="518">
        <v>577361</v>
      </c>
    </row>
    <row r="10760" spans="1:9" x14ac:dyDescent="0.2">
      <c r="A10760" s="518" t="s">
        <v>380</v>
      </c>
      <c r="B10760" s="518">
        <v>577460</v>
      </c>
      <c r="C10760" s="518" t="s">
        <v>2660</v>
      </c>
      <c r="D10760" s="518" t="s">
        <v>1135</v>
      </c>
      <c r="E10760" s="859">
        <v>18</v>
      </c>
      <c r="F10760" s="859">
        <v>36</v>
      </c>
      <c r="G10760" s="518" t="s">
        <v>122</v>
      </c>
      <c r="H10760" s="518" t="s">
        <v>380</v>
      </c>
      <c r="I10760" s="518">
        <v>577460</v>
      </c>
    </row>
    <row r="10761" spans="1:9" x14ac:dyDescent="0.2">
      <c r="A10761" s="518" t="s">
        <v>373</v>
      </c>
      <c r="B10761" s="518">
        <v>577478</v>
      </c>
      <c r="C10761" s="518" t="s">
        <v>2660</v>
      </c>
      <c r="D10761" s="518" t="s">
        <v>547</v>
      </c>
      <c r="E10761" s="859">
        <v>25</v>
      </c>
      <c r="F10761" s="859">
        <v>25</v>
      </c>
      <c r="G10761" s="518" t="s">
        <v>122</v>
      </c>
      <c r="H10761" s="518" t="s">
        <v>373</v>
      </c>
      <c r="I10761" s="518">
        <v>577478</v>
      </c>
    </row>
    <row r="10762" spans="1:9" x14ac:dyDescent="0.2">
      <c r="A10762" s="518" t="s">
        <v>373</v>
      </c>
      <c r="B10762" s="518">
        <v>577494</v>
      </c>
      <c r="C10762" s="518" t="s">
        <v>2660</v>
      </c>
      <c r="D10762" s="518" t="s">
        <v>636</v>
      </c>
      <c r="E10762" s="859">
        <v>31</v>
      </c>
      <c r="F10762" s="859">
        <v>45</v>
      </c>
      <c r="G10762" s="518" t="s">
        <v>122</v>
      </c>
      <c r="H10762" s="518" t="s">
        <v>373</v>
      </c>
      <c r="I10762" s="518">
        <v>577494</v>
      </c>
    </row>
    <row r="10763" spans="1:9" x14ac:dyDescent="0.2">
      <c r="A10763" s="518" t="s">
        <v>373</v>
      </c>
      <c r="B10763" s="518">
        <v>577502</v>
      </c>
      <c r="C10763" s="518" t="s">
        <v>2660</v>
      </c>
      <c r="D10763" s="518" t="s">
        <v>5698</v>
      </c>
      <c r="E10763" s="859">
        <v>35</v>
      </c>
      <c r="F10763" s="859">
        <v>35</v>
      </c>
      <c r="G10763" s="518" t="s">
        <v>122</v>
      </c>
      <c r="H10763" s="518" t="s">
        <v>373</v>
      </c>
      <c r="I10763" s="518">
        <v>577502</v>
      </c>
    </row>
    <row r="10764" spans="1:9" x14ac:dyDescent="0.2">
      <c r="A10764" s="518" t="s">
        <v>373</v>
      </c>
      <c r="B10764" s="518">
        <v>577510</v>
      </c>
      <c r="C10764" s="518" t="s">
        <v>2660</v>
      </c>
      <c r="D10764" s="518" t="s">
        <v>912</v>
      </c>
      <c r="E10764" s="859">
        <v>34</v>
      </c>
      <c r="F10764" s="859">
        <v>34</v>
      </c>
      <c r="G10764" s="518" t="s">
        <v>122</v>
      </c>
      <c r="H10764" s="518" t="s">
        <v>373</v>
      </c>
      <c r="I10764" s="518">
        <v>577510</v>
      </c>
    </row>
    <row r="10765" spans="1:9" x14ac:dyDescent="0.2">
      <c r="A10765" s="518" t="s">
        <v>373</v>
      </c>
      <c r="B10765" s="518">
        <v>577544</v>
      </c>
      <c r="C10765" s="518" t="s">
        <v>2660</v>
      </c>
      <c r="D10765" s="518" t="s">
        <v>5860</v>
      </c>
      <c r="E10765" s="859">
        <v>25</v>
      </c>
      <c r="F10765" s="859">
        <v>12</v>
      </c>
      <c r="G10765" s="518" t="s">
        <v>122</v>
      </c>
      <c r="H10765" s="518" t="s">
        <v>373</v>
      </c>
      <c r="I10765" s="518">
        <v>638601</v>
      </c>
    </row>
    <row r="10766" spans="1:9" x14ac:dyDescent="0.2">
      <c r="A10766" s="518" t="s">
        <v>149</v>
      </c>
      <c r="B10766" s="518">
        <v>577627</v>
      </c>
      <c r="C10766" s="518" t="s">
        <v>2660</v>
      </c>
      <c r="D10766" s="518" t="s">
        <v>680</v>
      </c>
      <c r="E10766" s="859">
        <v>23</v>
      </c>
      <c r="F10766" s="859">
        <v>0</v>
      </c>
      <c r="G10766" s="518" t="s">
        <v>122</v>
      </c>
      <c r="H10766" s="518" t="s">
        <v>149</v>
      </c>
      <c r="I10766" s="518">
        <v>577627</v>
      </c>
    </row>
    <row r="10767" spans="1:9" x14ac:dyDescent="0.2">
      <c r="A10767" s="518" t="s">
        <v>267</v>
      </c>
      <c r="B10767" s="518">
        <v>577676</v>
      </c>
      <c r="C10767" s="518" t="s">
        <v>2660</v>
      </c>
      <c r="D10767" s="518" t="s">
        <v>5861</v>
      </c>
      <c r="E10767" s="859">
        <v>21</v>
      </c>
      <c r="F10767" s="859">
        <v>15</v>
      </c>
      <c r="G10767" s="518" t="s">
        <v>122</v>
      </c>
      <c r="H10767" s="518" t="s">
        <v>267</v>
      </c>
      <c r="I10767" s="518">
        <v>577676</v>
      </c>
    </row>
    <row r="10768" spans="1:9" x14ac:dyDescent="0.2">
      <c r="A10768" s="518" t="s">
        <v>242</v>
      </c>
      <c r="B10768" s="518">
        <v>577684</v>
      </c>
      <c r="C10768" s="518" t="s">
        <v>2660</v>
      </c>
      <c r="D10768" s="518" t="s">
        <v>5862</v>
      </c>
      <c r="E10768" s="859">
        <v>24</v>
      </c>
      <c r="F10768" s="859">
        <v>24</v>
      </c>
      <c r="G10768" s="518" t="s">
        <v>122</v>
      </c>
      <c r="H10768" s="518" t="s">
        <v>242</v>
      </c>
      <c r="I10768" s="518">
        <v>577684</v>
      </c>
    </row>
    <row r="10769" spans="1:9" x14ac:dyDescent="0.2">
      <c r="A10769" s="518" t="s">
        <v>242</v>
      </c>
      <c r="B10769" s="518">
        <v>577692</v>
      </c>
      <c r="C10769" s="518" t="s">
        <v>2660</v>
      </c>
      <c r="D10769" s="518" t="s">
        <v>5863</v>
      </c>
      <c r="E10769" s="859">
        <v>32</v>
      </c>
      <c r="F10769" s="859">
        <v>32</v>
      </c>
      <c r="G10769" s="518" t="s">
        <v>122</v>
      </c>
      <c r="H10769" s="518" t="s">
        <v>242</v>
      </c>
      <c r="I10769" s="518">
        <v>577692</v>
      </c>
    </row>
    <row r="10770" spans="1:9" x14ac:dyDescent="0.2">
      <c r="A10770" s="518" t="s">
        <v>242</v>
      </c>
      <c r="B10770" s="518">
        <v>577700</v>
      </c>
      <c r="C10770" s="518" t="s">
        <v>2660</v>
      </c>
      <c r="D10770" s="518" t="s">
        <v>2759</v>
      </c>
      <c r="E10770" s="859">
        <v>31</v>
      </c>
      <c r="F10770" s="859">
        <v>31</v>
      </c>
      <c r="G10770" s="518" t="s">
        <v>122</v>
      </c>
      <c r="H10770" s="518" t="s">
        <v>242</v>
      </c>
      <c r="I10770" s="518">
        <v>577700</v>
      </c>
    </row>
    <row r="10771" spans="1:9" x14ac:dyDescent="0.2">
      <c r="A10771" s="518" t="s">
        <v>242</v>
      </c>
      <c r="B10771" s="518">
        <v>577718</v>
      </c>
      <c r="C10771" s="518" t="s">
        <v>2660</v>
      </c>
      <c r="D10771" s="518" t="s">
        <v>6003</v>
      </c>
      <c r="E10771" s="859">
        <v>31</v>
      </c>
      <c r="F10771" s="859">
        <v>31</v>
      </c>
      <c r="G10771" s="518" t="s">
        <v>122</v>
      </c>
      <c r="H10771" s="518" t="s">
        <v>242</v>
      </c>
      <c r="I10771" s="518">
        <v>577718</v>
      </c>
    </row>
    <row r="10772" spans="1:9" x14ac:dyDescent="0.2">
      <c r="A10772" s="518" t="s">
        <v>149</v>
      </c>
      <c r="B10772" s="518">
        <v>577734</v>
      </c>
      <c r="C10772" s="518" t="s">
        <v>2660</v>
      </c>
      <c r="D10772" s="518" t="s">
        <v>1248</v>
      </c>
      <c r="E10772" s="859">
        <v>32</v>
      </c>
      <c r="F10772" s="859">
        <v>0</v>
      </c>
      <c r="G10772" s="518" t="s">
        <v>122</v>
      </c>
      <c r="H10772" s="518" t="s">
        <v>149</v>
      </c>
      <c r="I10772" s="518">
        <v>577734</v>
      </c>
    </row>
    <row r="10773" spans="1:9" x14ac:dyDescent="0.2">
      <c r="A10773" s="518" t="s">
        <v>230</v>
      </c>
      <c r="B10773" s="518">
        <v>577742</v>
      </c>
      <c r="C10773" s="518" t="s">
        <v>2660</v>
      </c>
      <c r="D10773" s="518" t="s">
        <v>658</v>
      </c>
      <c r="E10773" s="859">
        <v>26</v>
      </c>
      <c r="F10773" s="859">
        <v>15</v>
      </c>
      <c r="G10773" s="518" t="s">
        <v>122</v>
      </c>
      <c r="H10773" s="518" t="s">
        <v>230</v>
      </c>
      <c r="I10773" s="518">
        <v>626267</v>
      </c>
    </row>
    <row r="10774" spans="1:9" x14ac:dyDescent="0.2">
      <c r="A10774" s="518" t="s">
        <v>168</v>
      </c>
      <c r="B10774" s="518">
        <v>577759</v>
      </c>
      <c r="C10774" s="518" t="s">
        <v>2660</v>
      </c>
      <c r="D10774" s="518" t="s">
        <v>514</v>
      </c>
      <c r="E10774" s="859">
        <v>19</v>
      </c>
      <c r="F10774" s="859">
        <v>19</v>
      </c>
      <c r="G10774" s="518" t="s">
        <v>122</v>
      </c>
      <c r="H10774" s="518" t="s">
        <v>168</v>
      </c>
      <c r="I10774" s="518">
        <v>577759</v>
      </c>
    </row>
    <row r="10775" spans="1:9" x14ac:dyDescent="0.2">
      <c r="A10775" s="518" t="s">
        <v>168</v>
      </c>
      <c r="B10775" s="518">
        <v>577775</v>
      </c>
      <c r="C10775" s="518" t="s">
        <v>2660</v>
      </c>
      <c r="D10775" s="518" t="s">
        <v>451</v>
      </c>
      <c r="E10775" s="859">
        <v>16</v>
      </c>
      <c r="F10775" s="859">
        <v>0</v>
      </c>
      <c r="G10775" s="518" t="s">
        <v>122</v>
      </c>
      <c r="H10775" s="518" t="s">
        <v>168</v>
      </c>
      <c r="I10775" s="518">
        <v>577775</v>
      </c>
    </row>
    <row r="10776" spans="1:9" x14ac:dyDescent="0.2">
      <c r="A10776" s="518" t="s">
        <v>165</v>
      </c>
      <c r="B10776" s="518">
        <v>577791</v>
      </c>
      <c r="C10776" s="518" t="s">
        <v>2660</v>
      </c>
      <c r="D10776" s="518" t="s">
        <v>397</v>
      </c>
      <c r="E10776" s="859">
        <v>22</v>
      </c>
      <c r="F10776" s="859">
        <v>22</v>
      </c>
      <c r="G10776" s="518" t="s">
        <v>122</v>
      </c>
      <c r="H10776" s="518" t="s">
        <v>165</v>
      </c>
      <c r="I10776" s="518">
        <v>577791</v>
      </c>
    </row>
    <row r="10777" spans="1:9" x14ac:dyDescent="0.2">
      <c r="A10777" s="518" t="s">
        <v>354</v>
      </c>
      <c r="B10777" s="518">
        <v>577940</v>
      </c>
      <c r="C10777" s="518" t="s">
        <v>2660</v>
      </c>
      <c r="D10777" s="518" t="s">
        <v>5335</v>
      </c>
      <c r="E10777" s="859">
        <v>31</v>
      </c>
      <c r="F10777" s="859">
        <v>19</v>
      </c>
      <c r="G10777" s="518" t="s">
        <v>122</v>
      </c>
      <c r="H10777" s="518" t="s">
        <v>354</v>
      </c>
      <c r="I10777" s="518">
        <v>577940</v>
      </c>
    </row>
    <row r="10778" spans="1:9" x14ac:dyDescent="0.2">
      <c r="A10778" s="518" t="s">
        <v>322</v>
      </c>
      <c r="B10778" s="518">
        <v>578054</v>
      </c>
      <c r="C10778" s="518" t="s">
        <v>2660</v>
      </c>
      <c r="D10778" s="518" t="s">
        <v>163</v>
      </c>
      <c r="E10778" s="859">
        <v>26</v>
      </c>
      <c r="F10778" s="859">
        <v>19</v>
      </c>
      <c r="G10778" s="518" t="s">
        <v>122</v>
      </c>
      <c r="H10778" s="518" t="s">
        <v>322</v>
      </c>
      <c r="I10778" s="518">
        <v>578054</v>
      </c>
    </row>
    <row r="10779" spans="1:9" x14ac:dyDescent="0.2">
      <c r="A10779" s="518" t="s">
        <v>394</v>
      </c>
      <c r="B10779" s="518">
        <v>578120</v>
      </c>
      <c r="C10779" s="518" t="s">
        <v>2660</v>
      </c>
      <c r="D10779" s="518" t="s">
        <v>7008</v>
      </c>
      <c r="E10779" s="859">
        <v>26</v>
      </c>
      <c r="F10779" s="859">
        <v>26</v>
      </c>
      <c r="G10779" s="518" t="s">
        <v>122</v>
      </c>
      <c r="H10779" s="518" t="s">
        <v>394</v>
      </c>
      <c r="I10779" s="518">
        <v>578120</v>
      </c>
    </row>
    <row r="10780" spans="1:9" x14ac:dyDescent="0.2">
      <c r="A10780" s="518" t="s">
        <v>394</v>
      </c>
      <c r="B10780" s="518">
        <v>578138</v>
      </c>
      <c r="C10780" s="518" t="s">
        <v>2660</v>
      </c>
      <c r="D10780" s="518" t="s">
        <v>6197</v>
      </c>
      <c r="E10780" s="859">
        <v>34</v>
      </c>
      <c r="F10780" s="859">
        <v>34</v>
      </c>
      <c r="G10780" s="518" t="s">
        <v>122</v>
      </c>
      <c r="H10780" s="518" t="s">
        <v>394</v>
      </c>
      <c r="I10780" s="518">
        <v>578138</v>
      </c>
    </row>
    <row r="10781" spans="1:9" x14ac:dyDescent="0.2">
      <c r="A10781" s="518" t="s">
        <v>279</v>
      </c>
      <c r="B10781" s="518">
        <v>578146</v>
      </c>
      <c r="C10781" s="518" t="s">
        <v>2660</v>
      </c>
      <c r="D10781" s="518" t="s">
        <v>410</v>
      </c>
      <c r="E10781" s="859">
        <v>32</v>
      </c>
      <c r="F10781" s="859">
        <v>32</v>
      </c>
      <c r="G10781" s="518" t="s">
        <v>122</v>
      </c>
      <c r="H10781" s="518" t="s">
        <v>279</v>
      </c>
      <c r="I10781" s="518">
        <v>578146</v>
      </c>
    </row>
    <row r="10782" spans="1:9" x14ac:dyDescent="0.2">
      <c r="A10782" s="518" t="s">
        <v>357</v>
      </c>
      <c r="B10782" s="518">
        <v>578187</v>
      </c>
      <c r="C10782" s="518" t="s">
        <v>2660</v>
      </c>
      <c r="D10782" s="518" t="s">
        <v>659</v>
      </c>
      <c r="E10782" s="859">
        <v>30</v>
      </c>
      <c r="F10782" s="859">
        <v>30</v>
      </c>
      <c r="G10782" s="518" t="s">
        <v>122</v>
      </c>
      <c r="H10782" s="518" t="s">
        <v>357</v>
      </c>
      <c r="I10782" s="518">
        <v>578187</v>
      </c>
    </row>
    <row r="10783" spans="1:9" x14ac:dyDescent="0.2">
      <c r="A10783" s="518" t="s">
        <v>357</v>
      </c>
      <c r="B10783" s="518">
        <v>578195</v>
      </c>
      <c r="C10783" s="518" t="s">
        <v>2660</v>
      </c>
      <c r="D10783" s="518" t="s">
        <v>459</v>
      </c>
      <c r="E10783" s="859">
        <v>33</v>
      </c>
      <c r="F10783" s="859">
        <v>28</v>
      </c>
      <c r="G10783" s="518" t="s">
        <v>122</v>
      </c>
      <c r="H10783" s="518" t="s">
        <v>357</v>
      </c>
      <c r="I10783" s="518">
        <v>578195</v>
      </c>
    </row>
    <row r="10784" spans="1:9" x14ac:dyDescent="0.2">
      <c r="A10784" s="518" t="s">
        <v>233</v>
      </c>
      <c r="B10784" s="518">
        <v>578302</v>
      </c>
      <c r="C10784" s="518" t="s">
        <v>2660</v>
      </c>
      <c r="D10784" s="518" t="s">
        <v>687</v>
      </c>
      <c r="E10784" s="859">
        <v>20</v>
      </c>
      <c r="F10784" s="859">
        <v>18</v>
      </c>
      <c r="G10784" s="518" t="s">
        <v>122</v>
      </c>
      <c r="H10784" s="518" t="s">
        <v>233</v>
      </c>
      <c r="I10784" s="518">
        <v>578302</v>
      </c>
    </row>
    <row r="10785" spans="1:9" x14ac:dyDescent="0.2">
      <c r="A10785" s="518" t="s">
        <v>166</v>
      </c>
      <c r="B10785" s="518">
        <v>578328</v>
      </c>
      <c r="C10785" s="518" t="s">
        <v>2660</v>
      </c>
      <c r="D10785" s="518" t="s">
        <v>688</v>
      </c>
      <c r="E10785" s="859">
        <v>35</v>
      </c>
      <c r="F10785" s="859">
        <v>35</v>
      </c>
      <c r="G10785" s="518" t="s">
        <v>122</v>
      </c>
      <c r="H10785" s="518" t="s">
        <v>166</v>
      </c>
      <c r="I10785" s="518">
        <v>578328</v>
      </c>
    </row>
    <row r="10786" spans="1:9" x14ac:dyDescent="0.2">
      <c r="A10786" s="518" t="s">
        <v>166</v>
      </c>
      <c r="B10786" s="518">
        <v>578336</v>
      </c>
      <c r="C10786" s="518" t="s">
        <v>2660</v>
      </c>
      <c r="D10786" s="518" t="s">
        <v>689</v>
      </c>
      <c r="E10786" s="859">
        <v>35</v>
      </c>
      <c r="F10786" s="859">
        <v>35</v>
      </c>
      <c r="G10786" s="518" t="s">
        <v>122</v>
      </c>
      <c r="H10786" s="518" t="s">
        <v>166</v>
      </c>
      <c r="I10786" s="518">
        <v>578336</v>
      </c>
    </row>
    <row r="10787" spans="1:9" x14ac:dyDescent="0.2">
      <c r="A10787" s="518" t="s">
        <v>166</v>
      </c>
      <c r="B10787" s="518">
        <v>578344</v>
      </c>
      <c r="C10787" s="518" t="s">
        <v>2660</v>
      </c>
      <c r="D10787" s="518" t="s">
        <v>7009</v>
      </c>
      <c r="E10787" s="859">
        <v>31</v>
      </c>
      <c r="F10787" s="859">
        <v>31</v>
      </c>
      <c r="G10787" s="518" t="s">
        <v>122</v>
      </c>
      <c r="H10787" s="518" t="s">
        <v>166</v>
      </c>
      <c r="I10787" s="518">
        <v>578344</v>
      </c>
    </row>
    <row r="10788" spans="1:9" x14ac:dyDescent="0.2">
      <c r="A10788" s="518" t="s">
        <v>166</v>
      </c>
      <c r="B10788" s="518">
        <v>578377</v>
      </c>
      <c r="C10788" s="518" t="s">
        <v>2660</v>
      </c>
      <c r="D10788" s="518" t="s">
        <v>910</v>
      </c>
      <c r="E10788" s="859">
        <v>35</v>
      </c>
      <c r="F10788" s="859">
        <v>35</v>
      </c>
      <c r="G10788" s="518" t="s">
        <v>122</v>
      </c>
      <c r="H10788" s="518" t="s">
        <v>166</v>
      </c>
      <c r="I10788" s="518">
        <v>578377</v>
      </c>
    </row>
    <row r="10789" spans="1:9" x14ac:dyDescent="0.2">
      <c r="A10789" s="518" t="s">
        <v>166</v>
      </c>
      <c r="B10789" s="518">
        <v>578385</v>
      </c>
      <c r="C10789" s="518" t="s">
        <v>2660</v>
      </c>
      <c r="D10789" s="518" t="s">
        <v>911</v>
      </c>
      <c r="E10789" s="859">
        <v>35</v>
      </c>
      <c r="F10789" s="859">
        <v>35</v>
      </c>
      <c r="G10789" s="518" t="s">
        <v>122</v>
      </c>
      <c r="H10789" s="518" t="s">
        <v>166</v>
      </c>
      <c r="I10789" s="518">
        <v>578385</v>
      </c>
    </row>
    <row r="10790" spans="1:9" x14ac:dyDescent="0.2">
      <c r="A10790" s="518" t="s">
        <v>337</v>
      </c>
      <c r="B10790" s="518">
        <v>578427</v>
      </c>
      <c r="C10790" s="518" t="s">
        <v>2660</v>
      </c>
      <c r="D10790" s="518" t="s">
        <v>888</v>
      </c>
      <c r="E10790" s="859">
        <v>9</v>
      </c>
      <c r="F10790" s="859">
        <v>9</v>
      </c>
      <c r="G10790" s="518" t="s">
        <v>122</v>
      </c>
      <c r="H10790" s="518" t="s">
        <v>337</v>
      </c>
      <c r="I10790" s="518">
        <v>578427</v>
      </c>
    </row>
    <row r="10791" spans="1:9" x14ac:dyDescent="0.2">
      <c r="A10791" s="518" t="s">
        <v>337</v>
      </c>
      <c r="B10791" s="518">
        <v>578443</v>
      </c>
      <c r="C10791" s="518" t="s">
        <v>2660</v>
      </c>
      <c r="D10791" s="518" t="s">
        <v>913</v>
      </c>
      <c r="E10791" s="859">
        <v>24</v>
      </c>
      <c r="F10791" s="859">
        <v>24</v>
      </c>
      <c r="G10791" s="518" t="s">
        <v>122</v>
      </c>
      <c r="H10791" s="518" t="s">
        <v>337</v>
      </c>
      <c r="I10791" s="518">
        <v>578443</v>
      </c>
    </row>
    <row r="10792" spans="1:9" x14ac:dyDescent="0.2">
      <c r="A10792" s="518" t="s">
        <v>288</v>
      </c>
      <c r="B10792" s="518">
        <v>578450</v>
      </c>
      <c r="C10792" s="518" t="s">
        <v>2660</v>
      </c>
      <c r="D10792" s="518" t="s">
        <v>914</v>
      </c>
      <c r="E10792" s="859">
        <v>35</v>
      </c>
      <c r="F10792" s="859">
        <v>35</v>
      </c>
      <c r="G10792" s="518" t="s">
        <v>122</v>
      </c>
      <c r="H10792" s="518" t="s">
        <v>288</v>
      </c>
      <c r="I10792" s="518">
        <v>578450</v>
      </c>
    </row>
    <row r="10793" spans="1:9" x14ac:dyDescent="0.2">
      <c r="A10793" s="518" t="s">
        <v>288</v>
      </c>
      <c r="B10793" s="518">
        <v>578468</v>
      </c>
      <c r="C10793" s="518" t="s">
        <v>2660</v>
      </c>
      <c r="D10793" s="518" t="s">
        <v>694</v>
      </c>
      <c r="E10793" s="859">
        <v>35</v>
      </c>
      <c r="F10793" s="859">
        <v>35</v>
      </c>
      <c r="G10793" s="518" t="s">
        <v>122</v>
      </c>
      <c r="H10793" s="518" t="s">
        <v>288</v>
      </c>
      <c r="I10793" s="518">
        <v>578468</v>
      </c>
    </row>
    <row r="10794" spans="1:9" x14ac:dyDescent="0.2">
      <c r="A10794" s="518" t="s">
        <v>288</v>
      </c>
      <c r="B10794" s="518">
        <v>578476</v>
      </c>
      <c r="C10794" s="518" t="s">
        <v>2660</v>
      </c>
      <c r="D10794" s="518" t="s">
        <v>915</v>
      </c>
      <c r="E10794" s="859">
        <v>32</v>
      </c>
      <c r="F10794" s="859">
        <v>32</v>
      </c>
      <c r="G10794" s="518" t="s">
        <v>122</v>
      </c>
      <c r="H10794" s="518" t="s">
        <v>288</v>
      </c>
      <c r="I10794" s="518">
        <v>578476</v>
      </c>
    </row>
    <row r="10795" spans="1:9" x14ac:dyDescent="0.2">
      <c r="A10795" s="518" t="s">
        <v>288</v>
      </c>
      <c r="B10795" s="518">
        <v>578484</v>
      </c>
      <c r="C10795" s="518" t="s">
        <v>2660</v>
      </c>
      <c r="D10795" s="518" t="s">
        <v>916</v>
      </c>
      <c r="E10795" s="859">
        <v>34</v>
      </c>
      <c r="F10795" s="859">
        <v>34</v>
      </c>
      <c r="G10795" s="518" t="s">
        <v>122</v>
      </c>
      <c r="H10795" s="518" t="s">
        <v>288</v>
      </c>
      <c r="I10795" s="518">
        <v>578484</v>
      </c>
    </row>
    <row r="10796" spans="1:9" x14ac:dyDescent="0.2">
      <c r="A10796" s="518" t="s">
        <v>288</v>
      </c>
      <c r="B10796" s="518">
        <v>578492</v>
      </c>
      <c r="C10796" s="518" t="s">
        <v>2660</v>
      </c>
      <c r="D10796" s="518" t="s">
        <v>917</v>
      </c>
      <c r="E10796" s="859">
        <v>32</v>
      </c>
      <c r="F10796" s="859">
        <v>32</v>
      </c>
      <c r="G10796" s="518" t="s">
        <v>122</v>
      </c>
      <c r="H10796" s="518" t="s">
        <v>288</v>
      </c>
      <c r="I10796" s="518">
        <v>578492</v>
      </c>
    </row>
    <row r="10797" spans="1:9" x14ac:dyDescent="0.2">
      <c r="A10797" s="518" t="s">
        <v>372</v>
      </c>
      <c r="B10797" s="518">
        <v>578526</v>
      </c>
      <c r="C10797" s="518" t="s">
        <v>2660</v>
      </c>
      <c r="D10797" s="518" t="s">
        <v>9511</v>
      </c>
      <c r="E10797" s="859">
        <v>34</v>
      </c>
      <c r="F10797" s="859">
        <v>0</v>
      </c>
      <c r="G10797" s="518" t="s">
        <v>122</v>
      </c>
      <c r="H10797" s="518" t="s">
        <v>372</v>
      </c>
      <c r="I10797" s="518">
        <v>578526</v>
      </c>
    </row>
    <row r="10798" spans="1:9" x14ac:dyDescent="0.2">
      <c r="A10798" s="518" t="s">
        <v>372</v>
      </c>
      <c r="B10798" s="518">
        <v>578534</v>
      </c>
      <c r="C10798" s="518" t="s">
        <v>2660</v>
      </c>
      <c r="D10798" s="518" t="s">
        <v>853</v>
      </c>
      <c r="E10798" s="859">
        <v>31</v>
      </c>
      <c r="F10798" s="859">
        <v>0</v>
      </c>
      <c r="G10798" s="518" t="s">
        <v>122</v>
      </c>
      <c r="H10798" s="518" t="s">
        <v>372</v>
      </c>
      <c r="I10798" s="518">
        <v>578534</v>
      </c>
    </row>
    <row r="10799" spans="1:9" x14ac:dyDescent="0.2">
      <c r="A10799" s="518" t="s">
        <v>372</v>
      </c>
      <c r="B10799" s="518">
        <v>578542</v>
      </c>
      <c r="C10799" s="518" t="s">
        <v>2660</v>
      </c>
      <c r="D10799" s="518" t="s">
        <v>512</v>
      </c>
      <c r="E10799" s="859">
        <v>30</v>
      </c>
      <c r="F10799" s="859">
        <v>0</v>
      </c>
      <c r="G10799" s="518" t="s">
        <v>122</v>
      </c>
      <c r="H10799" s="518" t="s">
        <v>372</v>
      </c>
      <c r="I10799" s="518">
        <v>578542</v>
      </c>
    </row>
    <row r="10800" spans="1:9" x14ac:dyDescent="0.2">
      <c r="A10800" s="518" t="s">
        <v>372</v>
      </c>
      <c r="B10800" s="518">
        <v>578559</v>
      </c>
      <c r="C10800" s="518" t="s">
        <v>2660</v>
      </c>
      <c r="D10800" s="518" t="s">
        <v>9512</v>
      </c>
      <c r="E10800" s="859">
        <v>34</v>
      </c>
      <c r="F10800" s="859">
        <v>0</v>
      </c>
      <c r="G10800" s="518" t="s">
        <v>122</v>
      </c>
      <c r="H10800" s="518" t="s">
        <v>372</v>
      </c>
      <c r="I10800" s="518">
        <v>578559</v>
      </c>
    </row>
    <row r="10801" spans="1:9" x14ac:dyDescent="0.2">
      <c r="A10801" s="518" t="s">
        <v>228</v>
      </c>
      <c r="B10801" s="518">
        <v>578591</v>
      </c>
      <c r="C10801" s="518" t="s">
        <v>2660</v>
      </c>
      <c r="D10801" s="518" t="s">
        <v>527</v>
      </c>
      <c r="E10801" s="859">
        <v>25</v>
      </c>
      <c r="F10801" s="859">
        <v>0</v>
      </c>
      <c r="G10801" s="518" t="s">
        <v>122</v>
      </c>
      <c r="H10801" s="518" t="s">
        <v>228</v>
      </c>
      <c r="I10801" s="518">
        <v>578591</v>
      </c>
    </row>
    <row r="10802" spans="1:9" x14ac:dyDescent="0.2">
      <c r="A10802" s="518" t="s">
        <v>256</v>
      </c>
      <c r="B10802" s="518">
        <v>578617</v>
      </c>
      <c r="C10802" s="518" t="s">
        <v>2660</v>
      </c>
      <c r="D10802" s="518" t="s">
        <v>856</v>
      </c>
      <c r="E10802" s="859">
        <v>29</v>
      </c>
      <c r="F10802" s="859">
        <v>29</v>
      </c>
      <c r="G10802" s="518" t="s">
        <v>122</v>
      </c>
      <c r="H10802" s="518" t="s">
        <v>256</v>
      </c>
      <c r="I10802" s="518">
        <v>578617</v>
      </c>
    </row>
    <row r="10803" spans="1:9" x14ac:dyDescent="0.2">
      <c r="A10803" s="518" t="s">
        <v>256</v>
      </c>
      <c r="B10803" s="518">
        <v>578625</v>
      </c>
      <c r="C10803" s="518" t="s">
        <v>2660</v>
      </c>
      <c r="D10803" s="518" t="s">
        <v>718</v>
      </c>
      <c r="E10803" s="859">
        <v>27</v>
      </c>
      <c r="F10803" s="859">
        <v>27</v>
      </c>
      <c r="G10803" s="518" t="s">
        <v>122</v>
      </c>
      <c r="H10803" s="518" t="s">
        <v>256</v>
      </c>
      <c r="I10803" s="518">
        <v>578625</v>
      </c>
    </row>
    <row r="10804" spans="1:9" x14ac:dyDescent="0.2">
      <c r="A10804" s="518" t="s">
        <v>256</v>
      </c>
      <c r="B10804" s="518">
        <v>578633</v>
      </c>
      <c r="C10804" s="518" t="s">
        <v>2660</v>
      </c>
      <c r="D10804" s="518" t="s">
        <v>1264</v>
      </c>
      <c r="E10804" s="859">
        <v>19</v>
      </c>
      <c r="F10804" s="859">
        <v>19</v>
      </c>
      <c r="G10804" s="518" t="s">
        <v>122</v>
      </c>
      <c r="H10804" s="518" t="s">
        <v>256</v>
      </c>
      <c r="I10804" s="518">
        <v>578633</v>
      </c>
    </row>
    <row r="10805" spans="1:9" x14ac:dyDescent="0.2">
      <c r="A10805" s="518" t="s">
        <v>256</v>
      </c>
      <c r="B10805" s="518">
        <v>578641</v>
      </c>
      <c r="C10805" s="518" t="s">
        <v>2660</v>
      </c>
      <c r="D10805" s="518" t="s">
        <v>1083</v>
      </c>
      <c r="E10805" s="859">
        <v>14</v>
      </c>
      <c r="F10805" s="859">
        <v>14</v>
      </c>
      <c r="G10805" s="518" t="s">
        <v>122</v>
      </c>
      <c r="H10805" s="518" t="s">
        <v>256</v>
      </c>
      <c r="I10805" s="518">
        <v>578641</v>
      </c>
    </row>
    <row r="10806" spans="1:9" x14ac:dyDescent="0.2">
      <c r="A10806" s="518" t="s">
        <v>256</v>
      </c>
      <c r="B10806" s="518">
        <v>578658</v>
      </c>
      <c r="C10806" s="518" t="s">
        <v>2660</v>
      </c>
      <c r="D10806" s="518" t="s">
        <v>8273</v>
      </c>
      <c r="E10806" s="859">
        <v>19</v>
      </c>
      <c r="F10806" s="859">
        <v>19</v>
      </c>
      <c r="G10806" s="518" t="s">
        <v>122</v>
      </c>
      <c r="H10806" s="518" t="s">
        <v>256</v>
      </c>
      <c r="I10806" s="518">
        <v>578658</v>
      </c>
    </row>
    <row r="10807" spans="1:9" x14ac:dyDescent="0.2">
      <c r="A10807" s="518" t="s">
        <v>256</v>
      </c>
      <c r="B10807" s="518">
        <v>578666</v>
      </c>
      <c r="C10807" s="518" t="s">
        <v>2660</v>
      </c>
      <c r="D10807" s="518" t="s">
        <v>800</v>
      </c>
      <c r="E10807" s="859">
        <v>32</v>
      </c>
      <c r="F10807" s="859">
        <v>32</v>
      </c>
      <c r="G10807" s="518" t="s">
        <v>122</v>
      </c>
      <c r="H10807" s="518" t="s">
        <v>256</v>
      </c>
      <c r="I10807" s="518">
        <v>578666</v>
      </c>
    </row>
    <row r="10808" spans="1:9" x14ac:dyDescent="0.2">
      <c r="A10808" s="518" t="s">
        <v>256</v>
      </c>
      <c r="B10808" s="518">
        <v>578674</v>
      </c>
      <c r="C10808" s="518" t="s">
        <v>2660</v>
      </c>
      <c r="D10808" s="518" t="s">
        <v>8185</v>
      </c>
      <c r="E10808" s="859">
        <v>31</v>
      </c>
      <c r="F10808" s="859">
        <v>31</v>
      </c>
      <c r="G10808" s="518" t="s">
        <v>122</v>
      </c>
      <c r="H10808" s="518" t="s">
        <v>256</v>
      </c>
      <c r="I10808" s="518">
        <v>578674</v>
      </c>
    </row>
    <row r="10809" spans="1:9" x14ac:dyDescent="0.2">
      <c r="A10809" s="518" t="s">
        <v>343</v>
      </c>
      <c r="B10809" s="518">
        <v>578708</v>
      </c>
      <c r="C10809" s="518" t="s">
        <v>2660</v>
      </c>
      <c r="D10809" s="518" t="s">
        <v>674</v>
      </c>
      <c r="E10809" s="859">
        <v>33</v>
      </c>
      <c r="F10809" s="859">
        <v>33</v>
      </c>
      <c r="G10809" s="518" t="s">
        <v>122</v>
      </c>
      <c r="H10809" s="518" t="s">
        <v>343</v>
      </c>
      <c r="I10809" s="518">
        <v>578708</v>
      </c>
    </row>
    <row r="10810" spans="1:9" x14ac:dyDescent="0.2">
      <c r="A10810" s="518" t="s">
        <v>343</v>
      </c>
      <c r="B10810" s="518">
        <v>578716</v>
      </c>
      <c r="C10810" s="518" t="s">
        <v>2660</v>
      </c>
      <c r="D10810" s="518" t="s">
        <v>1193</v>
      </c>
      <c r="E10810" s="859">
        <v>26</v>
      </c>
      <c r="F10810" s="859">
        <v>26</v>
      </c>
      <c r="G10810" s="518" t="s">
        <v>122</v>
      </c>
      <c r="H10810" s="518" t="s">
        <v>343</v>
      </c>
      <c r="I10810" s="518">
        <v>578716</v>
      </c>
    </row>
    <row r="10811" spans="1:9" x14ac:dyDescent="0.2">
      <c r="A10811" s="518" t="s">
        <v>372</v>
      </c>
      <c r="B10811" s="518">
        <v>578724</v>
      </c>
      <c r="C10811" s="518" t="s">
        <v>2660</v>
      </c>
      <c r="D10811" s="518" t="s">
        <v>1193</v>
      </c>
      <c r="E10811" s="859">
        <v>31</v>
      </c>
      <c r="F10811" s="859">
        <v>0</v>
      </c>
      <c r="G10811" s="518" t="s">
        <v>122</v>
      </c>
      <c r="H10811" s="518" t="s">
        <v>372</v>
      </c>
      <c r="I10811" s="518">
        <v>578724</v>
      </c>
    </row>
    <row r="10812" spans="1:9" x14ac:dyDescent="0.2">
      <c r="A10812" s="518" t="s">
        <v>372</v>
      </c>
      <c r="B10812" s="518">
        <v>578732</v>
      </c>
      <c r="C10812" s="518" t="s">
        <v>2660</v>
      </c>
      <c r="D10812" s="518" t="s">
        <v>510</v>
      </c>
      <c r="E10812" s="859">
        <v>35</v>
      </c>
      <c r="F10812" s="859">
        <v>0</v>
      </c>
      <c r="G10812" s="518" t="s">
        <v>122</v>
      </c>
      <c r="H10812" s="518" t="s">
        <v>372</v>
      </c>
      <c r="I10812" s="518">
        <v>578732</v>
      </c>
    </row>
    <row r="10813" spans="1:9" x14ac:dyDescent="0.2">
      <c r="A10813" s="518" t="s">
        <v>196</v>
      </c>
      <c r="B10813" s="518">
        <v>578740</v>
      </c>
      <c r="C10813" s="518" t="s">
        <v>2660</v>
      </c>
      <c r="D10813" s="518" t="s">
        <v>779</v>
      </c>
      <c r="E10813" s="859">
        <v>32</v>
      </c>
      <c r="F10813" s="859">
        <v>32</v>
      </c>
      <c r="G10813" s="518" t="s">
        <v>122</v>
      </c>
      <c r="H10813" s="518" t="s">
        <v>196</v>
      </c>
      <c r="I10813" s="518">
        <v>578740</v>
      </c>
    </row>
    <row r="10814" spans="1:9" x14ac:dyDescent="0.2">
      <c r="A10814" s="518" t="s">
        <v>314</v>
      </c>
      <c r="B10814" s="518">
        <v>578757</v>
      </c>
      <c r="C10814" s="518" t="s">
        <v>2660</v>
      </c>
      <c r="D10814" s="518" t="s">
        <v>7523</v>
      </c>
      <c r="E10814" s="859">
        <v>35</v>
      </c>
      <c r="F10814" s="859">
        <v>0</v>
      </c>
      <c r="G10814" s="518" t="s">
        <v>122</v>
      </c>
      <c r="H10814" s="518" t="s">
        <v>314</v>
      </c>
      <c r="I10814" s="518">
        <v>578757</v>
      </c>
    </row>
    <row r="10815" spans="1:9" x14ac:dyDescent="0.2">
      <c r="A10815" s="518" t="s">
        <v>314</v>
      </c>
      <c r="B10815" s="518">
        <v>578765</v>
      </c>
      <c r="C10815" s="518" t="s">
        <v>2660</v>
      </c>
      <c r="D10815" s="518" t="s">
        <v>7517</v>
      </c>
      <c r="E10815" s="859">
        <v>31</v>
      </c>
      <c r="F10815" s="859">
        <v>0</v>
      </c>
      <c r="G10815" s="518" t="s">
        <v>122</v>
      </c>
      <c r="H10815" s="518" t="s">
        <v>314</v>
      </c>
      <c r="I10815" s="518">
        <v>578765</v>
      </c>
    </row>
    <row r="10816" spans="1:9" x14ac:dyDescent="0.2">
      <c r="A10816" s="518" t="s">
        <v>314</v>
      </c>
      <c r="B10816" s="518">
        <v>578773</v>
      </c>
      <c r="C10816" s="518" t="s">
        <v>2660</v>
      </c>
      <c r="D10816" s="518" t="s">
        <v>7519</v>
      </c>
      <c r="E10816" s="859">
        <v>35</v>
      </c>
      <c r="F10816" s="859">
        <v>0</v>
      </c>
      <c r="G10816" s="518" t="s">
        <v>122</v>
      </c>
      <c r="H10816" s="518" t="s">
        <v>314</v>
      </c>
      <c r="I10816" s="518">
        <v>578773</v>
      </c>
    </row>
    <row r="10817" spans="1:9" x14ac:dyDescent="0.2">
      <c r="A10817" s="518" t="s">
        <v>314</v>
      </c>
      <c r="B10817" s="518">
        <v>578781</v>
      </c>
      <c r="C10817" s="518" t="s">
        <v>2660</v>
      </c>
      <c r="D10817" s="518" t="s">
        <v>7524</v>
      </c>
      <c r="E10817" s="859">
        <v>35</v>
      </c>
      <c r="F10817" s="859">
        <v>0</v>
      </c>
      <c r="G10817" s="518" t="s">
        <v>122</v>
      </c>
      <c r="H10817" s="518" t="s">
        <v>314</v>
      </c>
      <c r="I10817" s="518">
        <v>578781</v>
      </c>
    </row>
    <row r="10818" spans="1:9" x14ac:dyDescent="0.2">
      <c r="A10818" s="518" t="s">
        <v>314</v>
      </c>
      <c r="B10818" s="518">
        <v>578799</v>
      </c>
      <c r="C10818" s="518" t="s">
        <v>2660</v>
      </c>
      <c r="D10818" s="518" t="s">
        <v>7525</v>
      </c>
      <c r="E10818" s="859">
        <v>32</v>
      </c>
      <c r="F10818" s="859">
        <v>0</v>
      </c>
      <c r="G10818" s="518" t="s">
        <v>122</v>
      </c>
      <c r="H10818" s="518" t="s">
        <v>314</v>
      </c>
      <c r="I10818" s="518">
        <v>578799</v>
      </c>
    </row>
    <row r="10819" spans="1:9" x14ac:dyDescent="0.2">
      <c r="A10819" s="518" t="s">
        <v>314</v>
      </c>
      <c r="B10819" s="518">
        <v>578807</v>
      </c>
      <c r="C10819" s="518" t="s">
        <v>2660</v>
      </c>
      <c r="D10819" s="518" t="s">
        <v>7525</v>
      </c>
      <c r="E10819" s="859">
        <v>30</v>
      </c>
      <c r="F10819" s="859">
        <v>0</v>
      </c>
      <c r="G10819" s="518" t="s">
        <v>122</v>
      </c>
      <c r="H10819" s="518" t="s">
        <v>314</v>
      </c>
      <c r="I10819" s="518">
        <v>578807</v>
      </c>
    </row>
    <row r="10820" spans="1:9" x14ac:dyDescent="0.2">
      <c r="A10820" s="518" t="s">
        <v>314</v>
      </c>
      <c r="B10820" s="518">
        <v>578815</v>
      </c>
      <c r="C10820" s="518" t="s">
        <v>2660</v>
      </c>
      <c r="D10820" s="518" t="s">
        <v>7525</v>
      </c>
      <c r="E10820" s="859">
        <v>30</v>
      </c>
      <c r="F10820" s="859">
        <v>0</v>
      </c>
      <c r="G10820" s="518" t="s">
        <v>122</v>
      </c>
      <c r="H10820" s="518" t="s">
        <v>314</v>
      </c>
      <c r="I10820" s="518">
        <v>578815</v>
      </c>
    </row>
    <row r="10821" spans="1:9" x14ac:dyDescent="0.2">
      <c r="A10821" s="518" t="s">
        <v>314</v>
      </c>
      <c r="B10821" s="518">
        <v>578823</v>
      </c>
      <c r="C10821" s="518" t="s">
        <v>2660</v>
      </c>
      <c r="D10821" s="518" t="s">
        <v>7525</v>
      </c>
      <c r="E10821" s="859">
        <v>27</v>
      </c>
      <c r="F10821" s="859">
        <v>0</v>
      </c>
      <c r="G10821" s="518" t="s">
        <v>122</v>
      </c>
      <c r="H10821" s="518" t="s">
        <v>314</v>
      </c>
      <c r="I10821" s="518">
        <v>578823</v>
      </c>
    </row>
    <row r="10822" spans="1:9" x14ac:dyDescent="0.2">
      <c r="A10822" s="518" t="s">
        <v>314</v>
      </c>
      <c r="B10822" s="518">
        <v>578831</v>
      </c>
      <c r="C10822" s="518" t="s">
        <v>2660</v>
      </c>
      <c r="D10822" s="518" t="s">
        <v>1194</v>
      </c>
      <c r="E10822" s="859">
        <v>33</v>
      </c>
      <c r="F10822" s="859">
        <v>0</v>
      </c>
      <c r="G10822" s="518" t="s">
        <v>122</v>
      </c>
      <c r="H10822" s="518" t="s">
        <v>314</v>
      </c>
      <c r="I10822" s="518">
        <v>578831</v>
      </c>
    </row>
    <row r="10823" spans="1:9" x14ac:dyDescent="0.2">
      <c r="A10823" s="518" t="s">
        <v>314</v>
      </c>
      <c r="B10823" s="518">
        <v>578849</v>
      </c>
      <c r="C10823" s="518" t="s">
        <v>2660</v>
      </c>
      <c r="D10823" s="518" t="s">
        <v>7526</v>
      </c>
      <c r="E10823" s="859">
        <v>34</v>
      </c>
      <c r="F10823" s="859">
        <v>0</v>
      </c>
      <c r="G10823" s="518" t="s">
        <v>122</v>
      </c>
      <c r="H10823" s="518" t="s">
        <v>314</v>
      </c>
      <c r="I10823" s="518">
        <v>578849</v>
      </c>
    </row>
    <row r="10824" spans="1:9" x14ac:dyDescent="0.2">
      <c r="A10824" s="518" t="s">
        <v>370</v>
      </c>
      <c r="B10824" s="518">
        <v>578898</v>
      </c>
      <c r="C10824" s="518" t="s">
        <v>2660</v>
      </c>
      <c r="D10824" s="518" t="s">
        <v>1228</v>
      </c>
      <c r="E10824" s="859">
        <v>17</v>
      </c>
      <c r="F10824" s="859">
        <v>0</v>
      </c>
      <c r="G10824" s="518" t="s">
        <v>122</v>
      </c>
      <c r="H10824" s="518" t="s">
        <v>370</v>
      </c>
      <c r="I10824" s="518">
        <v>578898</v>
      </c>
    </row>
    <row r="10825" spans="1:9" x14ac:dyDescent="0.2">
      <c r="A10825" s="518" t="s">
        <v>296</v>
      </c>
      <c r="B10825" s="518">
        <v>578906</v>
      </c>
      <c r="C10825" s="518" t="s">
        <v>2660</v>
      </c>
      <c r="D10825" s="518" t="s">
        <v>1346</v>
      </c>
      <c r="E10825" s="859">
        <v>33</v>
      </c>
      <c r="F10825" s="859">
        <v>33</v>
      </c>
      <c r="G10825" s="518" t="s">
        <v>122</v>
      </c>
      <c r="H10825" s="518" t="s">
        <v>296</v>
      </c>
      <c r="I10825" s="518">
        <v>578906</v>
      </c>
    </row>
    <row r="10826" spans="1:9" x14ac:dyDescent="0.2">
      <c r="A10826" s="518" t="s">
        <v>296</v>
      </c>
      <c r="B10826" s="518">
        <v>578914</v>
      </c>
      <c r="C10826" s="518" t="s">
        <v>2660</v>
      </c>
      <c r="D10826" s="518" t="s">
        <v>1347</v>
      </c>
      <c r="E10826" s="859">
        <v>33</v>
      </c>
      <c r="F10826" s="859">
        <v>33</v>
      </c>
      <c r="G10826" s="518" t="s">
        <v>122</v>
      </c>
      <c r="H10826" s="518" t="s">
        <v>296</v>
      </c>
      <c r="I10826" s="518">
        <v>578914</v>
      </c>
    </row>
    <row r="10827" spans="1:9" x14ac:dyDescent="0.2">
      <c r="A10827" s="518" t="s">
        <v>314</v>
      </c>
      <c r="B10827" s="518">
        <v>578922</v>
      </c>
      <c r="C10827" s="518" t="s">
        <v>2660</v>
      </c>
      <c r="D10827" s="518" t="s">
        <v>1348</v>
      </c>
      <c r="E10827" s="859">
        <v>34</v>
      </c>
      <c r="F10827" s="859">
        <v>0</v>
      </c>
      <c r="G10827" s="518" t="s">
        <v>122</v>
      </c>
      <c r="H10827" s="518" t="s">
        <v>314</v>
      </c>
      <c r="I10827" s="518">
        <v>578922</v>
      </c>
    </row>
    <row r="10828" spans="1:9" x14ac:dyDescent="0.2">
      <c r="A10828" s="518" t="s">
        <v>231</v>
      </c>
      <c r="B10828" s="518">
        <v>578930</v>
      </c>
      <c r="C10828" s="518" t="s">
        <v>2660</v>
      </c>
      <c r="D10828" s="518" t="s">
        <v>1349</v>
      </c>
      <c r="E10828" s="859">
        <v>35</v>
      </c>
      <c r="F10828" s="859">
        <v>35</v>
      </c>
      <c r="G10828" s="518" t="s">
        <v>122</v>
      </c>
      <c r="H10828" s="518" t="s">
        <v>231</v>
      </c>
      <c r="I10828" s="518">
        <v>578930</v>
      </c>
    </row>
    <row r="10829" spans="1:9" x14ac:dyDescent="0.2">
      <c r="A10829" s="518" t="s">
        <v>319</v>
      </c>
      <c r="B10829" s="518">
        <v>578955</v>
      </c>
      <c r="C10829" s="518" t="s">
        <v>2660</v>
      </c>
      <c r="D10829" s="518" t="s">
        <v>1350</v>
      </c>
      <c r="E10829" s="859">
        <v>30</v>
      </c>
      <c r="F10829" s="859">
        <v>30</v>
      </c>
      <c r="G10829" s="518" t="s">
        <v>122</v>
      </c>
      <c r="H10829" s="518" t="s">
        <v>319</v>
      </c>
      <c r="I10829" s="518">
        <v>578955</v>
      </c>
    </row>
    <row r="10830" spans="1:9" x14ac:dyDescent="0.2">
      <c r="A10830" s="518" t="s">
        <v>315</v>
      </c>
      <c r="B10830" s="518">
        <v>578963</v>
      </c>
      <c r="C10830" s="518" t="s">
        <v>2660</v>
      </c>
      <c r="D10830" s="518" t="s">
        <v>1351</v>
      </c>
      <c r="E10830" s="859">
        <v>20</v>
      </c>
      <c r="F10830" s="859">
        <v>20</v>
      </c>
      <c r="G10830" s="518" t="s">
        <v>122</v>
      </c>
      <c r="H10830" s="518" t="s">
        <v>315</v>
      </c>
      <c r="I10830" s="518">
        <v>578963</v>
      </c>
    </row>
    <row r="10831" spans="1:9" x14ac:dyDescent="0.2">
      <c r="A10831" s="518" t="s">
        <v>155</v>
      </c>
      <c r="B10831" s="518">
        <v>578971</v>
      </c>
      <c r="C10831" s="518" t="s">
        <v>2660</v>
      </c>
      <c r="D10831" s="518" t="s">
        <v>9513</v>
      </c>
      <c r="E10831" s="859">
        <v>34</v>
      </c>
      <c r="F10831" s="859">
        <v>0</v>
      </c>
      <c r="G10831" s="518" t="s">
        <v>122</v>
      </c>
      <c r="H10831" s="518" t="s">
        <v>155</v>
      </c>
      <c r="I10831" s="518">
        <v>578971</v>
      </c>
    </row>
    <row r="10832" spans="1:9" x14ac:dyDescent="0.2">
      <c r="A10832" s="518" t="s">
        <v>155</v>
      </c>
      <c r="B10832" s="518">
        <v>578989</v>
      </c>
      <c r="C10832" s="518" t="s">
        <v>2660</v>
      </c>
      <c r="D10832" s="518" t="s">
        <v>9513</v>
      </c>
      <c r="E10832" s="859">
        <v>23</v>
      </c>
      <c r="F10832" s="859">
        <v>0</v>
      </c>
      <c r="G10832" s="518" t="s">
        <v>122</v>
      </c>
      <c r="H10832" s="518" t="s">
        <v>155</v>
      </c>
      <c r="I10832" s="518">
        <v>578989</v>
      </c>
    </row>
    <row r="10833" spans="1:9" x14ac:dyDescent="0.2">
      <c r="A10833" s="518" t="s">
        <v>372</v>
      </c>
      <c r="B10833" s="518">
        <v>579029</v>
      </c>
      <c r="C10833" s="518" t="s">
        <v>2660</v>
      </c>
      <c r="D10833" s="518" t="s">
        <v>1352</v>
      </c>
      <c r="E10833" s="859">
        <v>14</v>
      </c>
      <c r="F10833" s="859">
        <v>0</v>
      </c>
      <c r="G10833" s="518" t="s">
        <v>122</v>
      </c>
      <c r="H10833" s="518" t="s">
        <v>372</v>
      </c>
      <c r="I10833" s="518">
        <v>579029</v>
      </c>
    </row>
    <row r="10834" spans="1:9" x14ac:dyDescent="0.2">
      <c r="A10834" s="518" t="s">
        <v>170</v>
      </c>
      <c r="B10834" s="518">
        <v>579037</v>
      </c>
      <c r="C10834" s="518" t="s">
        <v>2660</v>
      </c>
      <c r="D10834" s="518" t="s">
        <v>1353</v>
      </c>
      <c r="E10834" s="859">
        <v>21</v>
      </c>
      <c r="F10834" s="859">
        <v>21</v>
      </c>
      <c r="G10834" s="518" t="s">
        <v>122</v>
      </c>
      <c r="H10834" s="518" t="s">
        <v>170</v>
      </c>
      <c r="I10834" s="518">
        <v>579037</v>
      </c>
    </row>
    <row r="10835" spans="1:9" x14ac:dyDescent="0.2">
      <c r="A10835" s="518" t="s">
        <v>155</v>
      </c>
      <c r="B10835" s="518">
        <v>579045</v>
      </c>
      <c r="C10835" s="518" t="s">
        <v>2660</v>
      </c>
      <c r="D10835" s="518" t="s">
        <v>531</v>
      </c>
      <c r="E10835" s="859">
        <v>34</v>
      </c>
      <c r="F10835" s="859">
        <v>0</v>
      </c>
      <c r="G10835" s="518" t="s">
        <v>122</v>
      </c>
      <c r="H10835" s="518" t="s">
        <v>155</v>
      </c>
      <c r="I10835" s="518">
        <v>579045</v>
      </c>
    </row>
    <row r="10836" spans="1:9" x14ac:dyDescent="0.2">
      <c r="A10836" s="518" t="s">
        <v>155</v>
      </c>
      <c r="B10836" s="518">
        <v>579052</v>
      </c>
      <c r="C10836" s="518" t="s">
        <v>2660</v>
      </c>
      <c r="D10836" s="518" t="s">
        <v>531</v>
      </c>
      <c r="E10836" s="859">
        <v>33</v>
      </c>
      <c r="F10836" s="859">
        <v>0</v>
      </c>
      <c r="G10836" s="518" t="s">
        <v>122</v>
      </c>
      <c r="H10836" s="518" t="s">
        <v>155</v>
      </c>
      <c r="I10836" s="518">
        <v>579052</v>
      </c>
    </row>
    <row r="10837" spans="1:9" x14ac:dyDescent="0.2">
      <c r="A10837" s="518" t="s">
        <v>314</v>
      </c>
      <c r="B10837" s="518">
        <v>579078</v>
      </c>
      <c r="C10837" s="518" t="s">
        <v>2660</v>
      </c>
      <c r="D10837" s="518" t="s">
        <v>314</v>
      </c>
      <c r="E10837" s="859">
        <v>30</v>
      </c>
      <c r="F10837" s="859">
        <v>0</v>
      </c>
      <c r="G10837" s="518" t="s">
        <v>122</v>
      </c>
      <c r="H10837" s="518" t="s">
        <v>314</v>
      </c>
      <c r="I10837" s="518">
        <v>579078</v>
      </c>
    </row>
    <row r="10838" spans="1:9" x14ac:dyDescent="0.2">
      <c r="A10838" s="518" t="s">
        <v>296</v>
      </c>
      <c r="B10838" s="518">
        <v>579086</v>
      </c>
      <c r="C10838" s="518" t="s">
        <v>2660</v>
      </c>
      <c r="D10838" s="518" t="s">
        <v>1464</v>
      </c>
      <c r="E10838" s="859">
        <v>19</v>
      </c>
      <c r="F10838" s="859">
        <v>17</v>
      </c>
      <c r="G10838" s="518" t="s">
        <v>122</v>
      </c>
      <c r="H10838" s="518" t="s">
        <v>296</v>
      </c>
      <c r="I10838" s="518">
        <v>579086</v>
      </c>
    </row>
    <row r="10839" spans="1:9" x14ac:dyDescent="0.2">
      <c r="A10839" s="518" t="s">
        <v>155</v>
      </c>
      <c r="B10839" s="518">
        <v>579094</v>
      </c>
      <c r="C10839" s="518" t="s">
        <v>2660</v>
      </c>
      <c r="D10839" s="518" t="s">
        <v>8713</v>
      </c>
      <c r="E10839" s="859">
        <v>35</v>
      </c>
      <c r="F10839" s="859">
        <v>0</v>
      </c>
      <c r="G10839" s="518" t="s">
        <v>122</v>
      </c>
      <c r="H10839" s="518" t="s">
        <v>155</v>
      </c>
      <c r="I10839" s="518">
        <v>579094</v>
      </c>
    </row>
    <row r="10840" spans="1:9" x14ac:dyDescent="0.2">
      <c r="A10840" s="518" t="s">
        <v>155</v>
      </c>
      <c r="B10840" s="518">
        <v>579102</v>
      </c>
      <c r="C10840" s="518" t="s">
        <v>2660</v>
      </c>
      <c r="D10840" s="518" t="s">
        <v>8713</v>
      </c>
      <c r="E10840" s="859">
        <v>29</v>
      </c>
      <c r="F10840" s="859">
        <v>0</v>
      </c>
      <c r="G10840" s="518" t="s">
        <v>122</v>
      </c>
      <c r="H10840" s="518" t="s">
        <v>155</v>
      </c>
      <c r="I10840" s="518">
        <v>579102</v>
      </c>
    </row>
    <row r="10841" spans="1:9" x14ac:dyDescent="0.2">
      <c r="A10841" s="518" t="s">
        <v>242</v>
      </c>
      <c r="B10841" s="518">
        <v>579128</v>
      </c>
      <c r="C10841" s="518" t="s">
        <v>2660</v>
      </c>
      <c r="D10841" s="518" t="s">
        <v>1521</v>
      </c>
      <c r="E10841" s="859">
        <v>31</v>
      </c>
      <c r="F10841" s="859">
        <v>31</v>
      </c>
      <c r="G10841" s="518" t="s">
        <v>122</v>
      </c>
      <c r="H10841" s="518" t="s">
        <v>242</v>
      </c>
      <c r="I10841" s="518">
        <v>579128</v>
      </c>
    </row>
    <row r="10842" spans="1:9" x14ac:dyDescent="0.2">
      <c r="A10842" s="518" t="s">
        <v>153</v>
      </c>
      <c r="B10842" s="518">
        <v>579136</v>
      </c>
      <c r="C10842" s="518" t="s">
        <v>2660</v>
      </c>
      <c r="D10842" s="518" t="s">
        <v>1522</v>
      </c>
      <c r="E10842" s="859">
        <v>29</v>
      </c>
      <c r="F10842" s="859">
        <v>29</v>
      </c>
      <c r="G10842" s="518" t="s">
        <v>122</v>
      </c>
      <c r="H10842" s="518" t="s">
        <v>153</v>
      </c>
      <c r="I10842" s="518">
        <v>579136</v>
      </c>
    </row>
    <row r="10843" spans="1:9" x14ac:dyDescent="0.2">
      <c r="A10843" s="518" t="s">
        <v>314</v>
      </c>
      <c r="B10843" s="518">
        <v>579144</v>
      </c>
      <c r="C10843" s="518" t="s">
        <v>2660</v>
      </c>
      <c r="D10843" s="518" t="s">
        <v>422</v>
      </c>
      <c r="E10843" s="859">
        <v>30</v>
      </c>
      <c r="F10843" s="859">
        <v>0</v>
      </c>
      <c r="G10843" s="518" t="s">
        <v>122</v>
      </c>
      <c r="H10843" s="518" t="s">
        <v>314</v>
      </c>
      <c r="I10843" s="518">
        <v>579144</v>
      </c>
    </row>
    <row r="10844" spans="1:9" x14ac:dyDescent="0.2">
      <c r="A10844" s="518" t="s">
        <v>314</v>
      </c>
      <c r="B10844" s="518">
        <v>579151</v>
      </c>
      <c r="C10844" s="518" t="s">
        <v>2660</v>
      </c>
      <c r="D10844" s="518" t="s">
        <v>422</v>
      </c>
      <c r="E10844" s="859">
        <v>34</v>
      </c>
      <c r="F10844" s="859">
        <v>0</v>
      </c>
      <c r="G10844" s="518" t="s">
        <v>122</v>
      </c>
      <c r="H10844" s="518" t="s">
        <v>314</v>
      </c>
      <c r="I10844" s="518">
        <v>579151</v>
      </c>
    </row>
    <row r="10845" spans="1:9" x14ac:dyDescent="0.2">
      <c r="A10845" s="518" t="s">
        <v>232</v>
      </c>
      <c r="B10845" s="518">
        <v>579169</v>
      </c>
      <c r="C10845" s="518" t="s">
        <v>2660</v>
      </c>
      <c r="D10845" s="518" t="s">
        <v>1523</v>
      </c>
      <c r="E10845" s="859">
        <v>30</v>
      </c>
      <c r="F10845" s="859">
        <v>30</v>
      </c>
      <c r="G10845" s="518" t="s">
        <v>122</v>
      </c>
      <c r="H10845" s="518" t="s">
        <v>232</v>
      </c>
      <c r="I10845" s="518">
        <v>579169</v>
      </c>
    </row>
    <row r="10846" spans="1:9" x14ac:dyDescent="0.2">
      <c r="A10846" s="518" t="s">
        <v>393</v>
      </c>
      <c r="B10846" s="518">
        <v>579193</v>
      </c>
      <c r="C10846" s="518" t="s">
        <v>2660</v>
      </c>
      <c r="D10846" s="518" t="s">
        <v>1524</v>
      </c>
      <c r="E10846" s="859">
        <v>35</v>
      </c>
      <c r="F10846" s="859">
        <v>0</v>
      </c>
      <c r="G10846" s="518" t="s">
        <v>122</v>
      </c>
      <c r="H10846" s="518" t="s">
        <v>393</v>
      </c>
      <c r="I10846" s="518">
        <v>579193</v>
      </c>
    </row>
    <row r="10847" spans="1:9" x14ac:dyDescent="0.2">
      <c r="A10847" s="518" t="s">
        <v>396</v>
      </c>
      <c r="B10847" s="518">
        <v>579201</v>
      </c>
      <c r="C10847" s="518" t="s">
        <v>2660</v>
      </c>
      <c r="D10847" s="518" t="s">
        <v>1525</v>
      </c>
      <c r="E10847" s="859">
        <v>28</v>
      </c>
      <c r="F10847" s="859">
        <v>28</v>
      </c>
      <c r="G10847" s="518" t="s">
        <v>122</v>
      </c>
      <c r="H10847" s="518" t="s">
        <v>396</v>
      </c>
      <c r="I10847" s="518">
        <v>579201</v>
      </c>
    </row>
    <row r="10848" spans="1:9" x14ac:dyDescent="0.2">
      <c r="A10848" s="518" t="s">
        <v>209</v>
      </c>
      <c r="B10848" s="518">
        <v>579235</v>
      </c>
      <c r="C10848" s="518" t="s">
        <v>2660</v>
      </c>
      <c r="D10848" s="518" t="s">
        <v>710</v>
      </c>
      <c r="E10848" s="859">
        <v>31</v>
      </c>
      <c r="F10848" s="859">
        <v>31</v>
      </c>
      <c r="G10848" s="518" t="s">
        <v>122</v>
      </c>
      <c r="H10848" s="518" t="s">
        <v>209</v>
      </c>
      <c r="I10848" s="518">
        <v>579235</v>
      </c>
    </row>
    <row r="10849" spans="1:9" x14ac:dyDescent="0.2">
      <c r="A10849" s="518" t="s">
        <v>155</v>
      </c>
      <c r="B10849" s="518">
        <v>579292</v>
      </c>
      <c r="C10849" s="518" t="s">
        <v>2660</v>
      </c>
      <c r="D10849" s="518" t="s">
        <v>9514</v>
      </c>
      <c r="E10849" s="859">
        <v>32</v>
      </c>
      <c r="F10849" s="859">
        <v>0</v>
      </c>
      <c r="G10849" s="518" t="s">
        <v>122</v>
      </c>
      <c r="H10849" s="518" t="s">
        <v>155</v>
      </c>
      <c r="I10849" s="518">
        <v>579292</v>
      </c>
    </row>
    <row r="10850" spans="1:9" x14ac:dyDescent="0.2">
      <c r="A10850" s="518" t="s">
        <v>155</v>
      </c>
      <c r="B10850" s="518">
        <v>579300</v>
      </c>
      <c r="C10850" s="518" t="s">
        <v>2660</v>
      </c>
      <c r="D10850" s="518" t="s">
        <v>7524</v>
      </c>
      <c r="E10850" s="859">
        <v>26</v>
      </c>
      <c r="F10850" s="859">
        <v>0</v>
      </c>
      <c r="G10850" s="518" t="s">
        <v>122</v>
      </c>
      <c r="H10850" s="518" t="s">
        <v>155</v>
      </c>
      <c r="I10850" s="518">
        <v>579300</v>
      </c>
    </row>
    <row r="10851" spans="1:9" x14ac:dyDescent="0.2">
      <c r="A10851" s="518" t="s">
        <v>353</v>
      </c>
      <c r="B10851" s="518">
        <v>579326</v>
      </c>
      <c r="C10851" s="518" t="s">
        <v>2660</v>
      </c>
      <c r="D10851" s="518" t="s">
        <v>607</v>
      </c>
      <c r="E10851" s="859">
        <v>32</v>
      </c>
      <c r="F10851" s="859">
        <v>25</v>
      </c>
      <c r="G10851" s="518" t="s">
        <v>122</v>
      </c>
      <c r="H10851" s="518" t="s">
        <v>353</v>
      </c>
      <c r="I10851" s="518">
        <v>579326</v>
      </c>
    </row>
    <row r="10852" spans="1:9" x14ac:dyDescent="0.2">
      <c r="A10852" s="518" t="s">
        <v>353</v>
      </c>
      <c r="B10852" s="518">
        <v>579334</v>
      </c>
      <c r="C10852" s="518" t="s">
        <v>2660</v>
      </c>
      <c r="D10852" s="518" t="s">
        <v>711</v>
      </c>
      <c r="E10852" s="859">
        <v>32</v>
      </c>
      <c r="F10852" s="859">
        <v>25</v>
      </c>
      <c r="G10852" s="518" t="s">
        <v>122</v>
      </c>
      <c r="H10852" s="518" t="s">
        <v>353</v>
      </c>
      <c r="I10852" s="518">
        <v>579334</v>
      </c>
    </row>
    <row r="10853" spans="1:9" x14ac:dyDescent="0.2">
      <c r="A10853" s="518" t="s">
        <v>320</v>
      </c>
      <c r="B10853" s="518">
        <v>579367</v>
      </c>
      <c r="C10853" s="518" t="s">
        <v>2660</v>
      </c>
      <c r="D10853" s="518" t="s">
        <v>713</v>
      </c>
      <c r="E10853" s="859">
        <v>26</v>
      </c>
      <c r="F10853" s="859">
        <v>22</v>
      </c>
      <c r="G10853" s="518" t="s">
        <v>122</v>
      </c>
      <c r="H10853" s="518" t="s">
        <v>320</v>
      </c>
      <c r="I10853" s="518">
        <v>579367</v>
      </c>
    </row>
    <row r="10854" spans="1:9" x14ac:dyDescent="0.2">
      <c r="A10854" s="518" t="s">
        <v>363</v>
      </c>
      <c r="B10854" s="518">
        <v>579383</v>
      </c>
      <c r="C10854" s="518" t="s">
        <v>2660</v>
      </c>
      <c r="D10854" s="518" t="s">
        <v>714</v>
      </c>
      <c r="E10854" s="859">
        <v>33</v>
      </c>
      <c r="F10854" s="859">
        <v>33</v>
      </c>
      <c r="G10854" s="518" t="s">
        <v>122</v>
      </c>
      <c r="H10854" s="518" t="s">
        <v>363</v>
      </c>
      <c r="I10854" s="518">
        <v>579383</v>
      </c>
    </row>
    <row r="10855" spans="1:9" x14ac:dyDescent="0.2">
      <c r="A10855" s="518" t="s">
        <v>363</v>
      </c>
      <c r="B10855" s="518">
        <v>579391</v>
      </c>
      <c r="C10855" s="518" t="s">
        <v>2660</v>
      </c>
      <c r="D10855" s="518" t="s">
        <v>715</v>
      </c>
      <c r="E10855" s="859">
        <v>26</v>
      </c>
      <c r="F10855" s="859">
        <v>25</v>
      </c>
      <c r="G10855" s="518" t="s">
        <v>122</v>
      </c>
      <c r="H10855" s="518" t="s">
        <v>363</v>
      </c>
      <c r="I10855" s="518">
        <v>579391</v>
      </c>
    </row>
    <row r="10856" spans="1:9" x14ac:dyDescent="0.2">
      <c r="A10856" s="518" t="s">
        <v>363</v>
      </c>
      <c r="B10856" s="518">
        <v>579409</v>
      </c>
      <c r="C10856" s="518" t="s">
        <v>2660</v>
      </c>
      <c r="D10856" s="518" t="s">
        <v>716</v>
      </c>
      <c r="E10856" s="859">
        <v>35</v>
      </c>
      <c r="F10856" s="859">
        <v>33</v>
      </c>
      <c r="G10856" s="518" t="s">
        <v>122</v>
      </c>
      <c r="H10856" s="518" t="s">
        <v>363</v>
      </c>
      <c r="I10856" s="518">
        <v>579409</v>
      </c>
    </row>
    <row r="10857" spans="1:9" x14ac:dyDescent="0.2">
      <c r="A10857" s="518" t="s">
        <v>363</v>
      </c>
      <c r="B10857" s="518">
        <v>579417</v>
      </c>
      <c r="C10857" s="518" t="s">
        <v>2660</v>
      </c>
      <c r="D10857" s="518" t="s">
        <v>726</v>
      </c>
      <c r="E10857" s="859">
        <v>34</v>
      </c>
      <c r="F10857" s="859">
        <v>26</v>
      </c>
      <c r="G10857" s="518" t="s">
        <v>122</v>
      </c>
      <c r="H10857" s="518" t="s">
        <v>363</v>
      </c>
      <c r="I10857" s="518">
        <v>579417</v>
      </c>
    </row>
    <row r="10858" spans="1:9" x14ac:dyDescent="0.2">
      <c r="A10858" s="518" t="s">
        <v>245</v>
      </c>
      <c r="B10858" s="518">
        <v>579433</v>
      </c>
      <c r="C10858" s="518" t="s">
        <v>2660</v>
      </c>
      <c r="D10858" s="518" t="s">
        <v>687</v>
      </c>
      <c r="E10858" s="859">
        <v>24</v>
      </c>
      <c r="F10858" s="859">
        <v>24</v>
      </c>
      <c r="G10858" s="518" t="s">
        <v>122</v>
      </c>
      <c r="H10858" s="518" t="s">
        <v>245</v>
      </c>
      <c r="I10858" s="518">
        <v>579433</v>
      </c>
    </row>
    <row r="10859" spans="1:9" x14ac:dyDescent="0.2">
      <c r="A10859" s="518" t="s">
        <v>245</v>
      </c>
      <c r="B10859" s="518">
        <v>579441</v>
      </c>
      <c r="C10859" s="518" t="s">
        <v>2660</v>
      </c>
      <c r="D10859" s="518" t="s">
        <v>1158</v>
      </c>
      <c r="E10859" s="859">
        <v>25</v>
      </c>
      <c r="F10859" s="859">
        <v>25</v>
      </c>
      <c r="G10859" s="518" t="s">
        <v>122</v>
      </c>
      <c r="H10859" s="518" t="s">
        <v>245</v>
      </c>
      <c r="I10859" s="518">
        <v>579441</v>
      </c>
    </row>
    <row r="10860" spans="1:9" x14ac:dyDescent="0.2">
      <c r="A10860" s="518" t="s">
        <v>245</v>
      </c>
      <c r="B10860" s="518">
        <v>579458</v>
      </c>
      <c r="C10860" s="518" t="s">
        <v>2660</v>
      </c>
      <c r="D10860" s="518" t="s">
        <v>494</v>
      </c>
      <c r="E10860" s="859">
        <v>33</v>
      </c>
      <c r="F10860" s="859">
        <v>31</v>
      </c>
      <c r="G10860" s="518" t="s">
        <v>122</v>
      </c>
      <c r="H10860" s="518" t="s">
        <v>245</v>
      </c>
      <c r="I10860" s="518">
        <v>579458</v>
      </c>
    </row>
    <row r="10861" spans="1:9" x14ac:dyDescent="0.2">
      <c r="A10861" s="518" t="s">
        <v>339</v>
      </c>
      <c r="B10861" s="518">
        <v>579474</v>
      </c>
      <c r="C10861" s="518" t="s">
        <v>2660</v>
      </c>
      <c r="D10861" s="518" t="s">
        <v>1160</v>
      </c>
      <c r="E10861" s="859">
        <v>32</v>
      </c>
      <c r="F10861" s="859">
        <v>14</v>
      </c>
      <c r="G10861" s="518" t="s">
        <v>122</v>
      </c>
      <c r="H10861" s="518" t="s">
        <v>339</v>
      </c>
      <c r="I10861" s="518">
        <v>788190</v>
      </c>
    </row>
    <row r="10862" spans="1:9" x14ac:dyDescent="0.2">
      <c r="A10862" s="518" t="s">
        <v>377</v>
      </c>
      <c r="B10862" s="518">
        <v>579508</v>
      </c>
      <c r="C10862" s="518" t="s">
        <v>2660</v>
      </c>
      <c r="D10862" s="518" t="s">
        <v>1161</v>
      </c>
      <c r="E10862" s="859">
        <v>35</v>
      </c>
      <c r="F10862" s="859">
        <v>35</v>
      </c>
      <c r="G10862" s="518" t="s">
        <v>122</v>
      </c>
      <c r="H10862" s="518" t="s">
        <v>377</v>
      </c>
      <c r="I10862" s="518">
        <v>579508</v>
      </c>
    </row>
    <row r="10863" spans="1:9" x14ac:dyDescent="0.2">
      <c r="A10863" s="518" t="s">
        <v>377</v>
      </c>
      <c r="B10863" s="518">
        <v>579516</v>
      </c>
      <c r="C10863" s="518" t="s">
        <v>2660</v>
      </c>
      <c r="D10863" s="518" t="s">
        <v>9515</v>
      </c>
      <c r="E10863" s="859">
        <v>30</v>
      </c>
      <c r="F10863" s="859">
        <v>30</v>
      </c>
      <c r="G10863" s="518" t="s">
        <v>122</v>
      </c>
      <c r="H10863" s="518" t="s">
        <v>377</v>
      </c>
      <c r="I10863" s="518">
        <v>579516</v>
      </c>
    </row>
    <row r="10864" spans="1:9" x14ac:dyDescent="0.2">
      <c r="A10864" s="518" t="s">
        <v>358</v>
      </c>
      <c r="B10864" s="518">
        <v>579540</v>
      </c>
      <c r="C10864" s="518" t="s">
        <v>2660</v>
      </c>
      <c r="D10864" s="518" t="s">
        <v>932</v>
      </c>
      <c r="E10864" s="859">
        <v>36</v>
      </c>
      <c r="F10864" s="859">
        <v>21</v>
      </c>
      <c r="G10864" s="518" t="s">
        <v>122</v>
      </c>
      <c r="H10864" s="518" t="s">
        <v>358</v>
      </c>
      <c r="I10864" s="518">
        <v>579540</v>
      </c>
    </row>
    <row r="10865" spans="1:9" x14ac:dyDescent="0.2">
      <c r="A10865" s="518" t="s">
        <v>358</v>
      </c>
      <c r="B10865" s="518">
        <v>579557</v>
      </c>
      <c r="C10865" s="518" t="s">
        <v>2660</v>
      </c>
      <c r="D10865" s="518" t="s">
        <v>1163</v>
      </c>
      <c r="E10865" s="859">
        <v>20</v>
      </c>
      <c r="F10865" s="859">
        <v>12</v>
      </c>
      <c r="G10865" s="518" t="s">
        <v>122</v>
      </c>
      <c r="H10865" s="518" t="s">
        <v>358</v>
      </c>
      <c r="I10865" s="518">
        <v>579540</v>
      </c>
    </row>
    <row r="10866" spans="1:9" x14ac:dyDescent="0.2">
      <c r="A10866" s="518" t="s">
        <v>276</v>
      </c>
      <c r="B10866" s="518">
        <v>579565</v>
      </c>
      <c r="C10866" s="518" t="s">
        <v>2660</v>
      </c>
      <c r="D10866" s="518" t="s">
        <v>1164</v>
      </c>
      <c r="E10866" s="859">
        <v>23</v>
      </c>
      <c r="F10866" s="859">
        <v>18</v>
      </c>
      <c r="G10866" s="518" t="s">
        <v>122</v>
      </c>
      <c r="H10866" s="518" t="s">
        <v>276</v>
      </c>
      <c r="I10866" s="518">
        <v>579565</v>
      </c>
    </row>
    <row r="10867" spans="1:9" x14ac:dyDescent="0.2">
      <c r="A10867" s="518" t="s">
        <v>201</v>
      </c>
      <c r="B10867" s="518">
        <v>579573</v>
      </c>
      <c r="C10867" s="518" t="s">
        <v>2660</v>
      </c>
      <c r="D10867" s="518" t="s">
        <v>1153</v>
      </c>
      <c r="E10867" s="859">
        <v>28</v>
      </c>
      <c r="F10867" s="859">
        <v>0</v>
      </c>
      <c r="G10867" s="518" t="s">
        <v>122</v>
      </c>
      <c r="H10867" s="518" t="s">
        <v>201</v>
      </c>
      <c r="I10867" s="518">
        <v>579573</v>
      </c>
    </row>
    <row r="10868" spans="1:9" x14ac:dyDescent="0.2">
      <c r="A10868" s="518" t="s">
        <v>214</v>
      </c>
      <c r="B10868" s="518">
        <v>579599</v>
      </c>
      <c r="C10868" s="518" t="s">
        <v>2660</v>
      </c>
      <c r="D10868" s="518" t="s">
        <v>7971</v>
      </c>
      <c r="E10868" s="859">
        <v>33</v>
      </c>
      <c r="F10868" s="859">
        <v>20</v>
      </c>
      <c r="G10868" s="518" t="s">
        <v>122</v>
      </c>
      <c r="H10868" s="518" t="s">
        <v>214</v>
      </c>
      <c r="I10868" s="518">
        <v>579599</v>
      </c>
    </row>
    <row r="10869" spans="1:9" x14ac:dyDescent="0.2">
      <c r="A10869" s="518" t="s">
        <v>214</v>
      </c>
      <c r="B10869" s="518">
        <v>579607</v>
      </c>
      <c r="C10869" s="518" t="s">
        <v>2660</v>
      </c>
      <c r="D10869" s="518" t="s">
        <v>7969</v>
      </c>
      <c r="E10869" s="859">
        <v>31</v>
      </c>
      <c r="F10869" s="859">
        <v>16</v>
      </c>
      <c r="G10869" s="518" t="s">
        <v>122</v>
      </c>
      <c r="H10869" s="518" t="s">
        <v>214</v>
      </c>
      <c r="I10869" s="518">
        <v>579607</v>
      </c>
    </row>
    <row r="10870" spans="1:9" x14ac:dyDescent="0.2">
      <c r="A10870" s="518" t="s">
        <v>214</v>
      </c>
      <c r="B10870" s="518">
        <v>579615</v>
      </c>
      <c r="C10870" s="518" t="s">
        <v>2660</v>
      </c>
      <c r="D10870" s="518" t="s">
        <v>1034</v>
      </c>
      <c r="E10870" s="859">
        <v>23</v>
      </c>
      <c r="F10870" s="859">
        <v>20</v>
      </c>
      <c r="G10870" s="518" t="s">
        <v>122</v>
      </c>
      <c r="H10870" s="518" t="s">
        <v>214</v>
      </c>
      <c r="I10870" s="518">
        <v>579615</v>
      </c>
    </row>
    <row r="10871" spans="1:9" x14ac:dyDescent="0.2">
      <c r="A10871" s="518" t="s">
        <v>339</v>
      </c>
      <c r="B10871" s="518">
        <v>579649</v>
      </c>
      <c r="C10871" s="518" t="s">
        <v>2660</v>
      </c>
      <c r="D10871" s="518" t="s">
        <v>1035</v>
      </c>
      <c r="E10871" s="859">
        <v>24</v>
      </c>
      <c r="F10871" s="859">
        <v>22</v>
      </c>
      <c r="G10871" s="518" t="s">
        <v>122</v>
      </c>
      <c r="H10871" s="518" t="s">
        <v>339</v>
      </c>
      <c r="I10871" s="518">
        <v>579649</v>
      </c>
    </row>
    <row r="10872" spans="1:9" x14ac:dyDescent="0.2">
      <c r="A10872" s="518" t="s">
        <v>394</v>
      </c>
      <c r="B10872" s="518">
        <v>579656</v>
      </c>
      <c r="C10872" s="518" t="s">
        <v>2660</v>
      </c>
      <c r="D10872" s="518" t="s">
        <v>9516</v>
      </c>
      <c r="E10872" s="859">
        <v>21</v>
      </c>
      <c r="F10872" s="859">
        <v>0</v>
      </c>
      <c r="G10872" s="518" t="s">
        <v>122</v>
      </c>
      <c r="H10872" s="518" t="s">
        <v>394</v>
      </c>
      <c r="I10872" s="518">
        <v>579656</v>
      </c>
    </row>
    <row r="10873" spans="1:9" x14ac:dyDescent="0.2">
      <c r="A10873" s="518" t="s">
        <v>279</v>
      </c>
      <c r="B10873" s="518">
        <v>579664</v>
      </c>
      <c r="C10873" s="518" t="s">
        <v>2660</v>
      </c>
      <c r="D10873" s="518" t="s">
        <v>1036</v>
      </c>
      <c r="E10873" s="859">
        <v>16</v>
      </c>
      <c r="F10873" s="859">
        <v>16</v>
      </c>
      <c r="G10873" s="518" t="s">
        <v>122</v>
      </c>
      <c r="H10873" s="518" t="s">
        <v>279</v>
      </c>
      <c r="I10873" s="518">
        <v>579664</v>
      </c>
    </row>
    <row r="10874" spans="1:9" x14ac:dyDescent="0.2">
      <c r="A10874" s="518" t="s">
        <v>394</v>
      </c>
      <c r="B10874" s="518">
        <v>579680</v>
      </c>
      <c r="C10874" s="518" t="s">
        <v>2660</v>
      </c>
      <c r="D10874" s="518" t="s">
        <v>9517</v>
      </c>
      <c r="E10874" s="859">
        <v>21</v>
      </c>
      <c r="F10874" s="859">
        <v>0</v>
      </c>
      <c r="G10874" s="518" t="s">
        <v>122</v>
      </c>
      <c r="H10874" s="518" t="s">
        <v>394</v>
      </c>
      <c r="I10874" s="518">
        <v>579680</v>
      </c>
    </row>
    <row r="10875" spans="1:9" x14ac:dyDescent="0.2">
      <c r="A10875" s="518" t="s">
        <v>267</v>
      </c>
      <c r="B10875" s="518">
        <v>579706</v>
      </c>
      <c r="C10875" s="518" t="s">
        <v>2660</v>
      </c>
      <c r="D10875" s="518" t="s">
        <v>1037</v>
      </c>
      <c r="E10875" s="859">
        <v>22</v>
      </c>
      <c r="F10875" s="859">
        <v>22</v>
      </c>
      <c r="G10875" s="518" t="s">
        <v>122</v>
      </c>
      <c r="H10875" s="518" t="s">
        <v>267</v>
      </c>
      <c r="I10875" s="518">
        <v>579706</v>
      </c>
    </row>
    <row r="10876" spans="1:9" x14ac:dyDescent="0.2">
      <c r="A10876" s="518" t="s">
        <v>267</v>
      </c>
      <c r="B10876" s="518">
        <v>579714</v>
      </c>
      <c r="C10876" s="518" t="s">
        <v>2660</v>
      </c>
      <c r="D10876" s="518" t="s">
        <v>731</v>
      </c>
      <c r="E10876" s="859">
        <v>32</v>
      </c>
      <c r="F10876" s="859">
        <v>32</v>
      </c>
      <c r="G10876" s="518" t="s">
        <v>122</v>
      </c>
      <c r="H10876" s="518" t="s">
        <v>267</v>
      </c>
      <c r="I10876" s="518">
        <v>579714</v>
      </c>
    </row>
    <row r="10877" spans="1:9" x14ac:dyDescent="0.2">
      <c r="A10877" s="518" t="s">
        <v>267</v>
      </c>
      <c r="B10877" s="518">
        <v>579722</v>
      </c>
      <c r="C10877" s="518" t="s">
        <v>2660</v>
      </c>
      <c r="D10877" s="518" t="s">
        <v>1038</v>
      </c>
      <c r="E10877" s="859">
        <v>27</v>
      </c>
      <c r="F10877" s="859">
        <v>27</v>
      </c>
      <c r="G10877" s="518" t="s">
        <v>122</v>
      </c>
      <c r="H10877" s="518" t="s">
        <v>267</v>
      </c>
      <c r="I10877" s="518">
        <v>579722</v>
      </c>
    </row>
    <row r="10878" spans="1:9" x14ac:dyDescent="0.2">
      <c r="A10878" s="518" t="s">
        <v>267</v>
      </c>
      <c r="B10878" s="518">
        <v>579730</v>
      </c>
      <c r="C10878" s="518" t="s">
        <v>2660</v>
      </c>
      <c r="D10878" s="518" t="s">
        <v>1039</v>
      </c>
      <c r="E10878" s="859">
        <v>34</v>
      </c>
      <c r="F10878" s="859">
        <v>30</v>
      </c>
      <c r="G10878" s="518" t="s">
        <v>122</v>
      </c>
      <c r="H10878" s="518" t="s">
        <v>267</v>
      </c>
      <c r="I10878" s="518">
        <v>579730</v>
      </c>
    </row>
    <row r="10879" spans="1:9" x14ac:dyDescent="0.2">
      <c r="A10879" s="518" t="s">
        <v>339</v>
      </c>
      <c r="B10879" s="518">
        <v>579763</v>
      </c>
      <c r="C10879" s="518" t="s">
        <v>2660</v>
      </c>
      <c r="D10879" s="518" t="s">
        <v>1146</v>
      </c>
      <c r="E10879" s="859">
        <v>31</v>
      </c>
      <c r="F10879" s="859">
        <v>29</v>
      </c>
      <c r="G10879" s="518" t="s">
        <v>122</v>
      </c>
      <c r="H10879" s="518" t="s">
        <v>339</v>
      </c>
      <c r="I10879" s="518">
        <v>579763</v>
      </c>
    </row>
    <row r="10880" spans="1:9" x14ac:dyDescent="0.2">
      <c r="A10880" s="518" t="s">
        <v>339</v>
      </c>
      <c r="B10880" s="518">
        <v>579771</v>
      </c>
      <c r="C10880" s="518" t="s">
        <v>2660</v>
      </c>
      <c r="D10880" s="518" t="s">
        <v>1147</v>
      </c>
      <c r="E10880" s="859">
        <v>31</v>
      </c>
      <c r="F10880" s="859">
        <v>28</v>
      </c>
      <c r="G10880" s="518" t="s">
        <v>122</v>
      </c>
      <c r="H10880" s="518" t="s">
        <v>339</v>
      </c>
      <c r="I10880" s="518">
        <v>579771</v>
      </c>
    </row>
    <row r="10881" spans="1:9" x14ac:dyDescent="0.2">
      <c r="A10881" s="518" t="s">
        <v>339</v>
      </c>
      <c r="B10881" s="518">
        <v>579789</v>
      </c>
      <c r="C10881" s="518" t="s">
        <v>2660</v>
      </c>
      <c r="D10881" s="518" t="s">
        <v>1148</v>
      </c>
      <c r="E10881" s="859">
        <v>32</v>
      </c>
      <c r="F10881" s="859">
        <v>30</v>
      </c>
      <c r="G10881" s="518" t="s">
        <v>122</v>
      </c>
      <c r="H10881" s="518" t="s">
        <v>339</v>
      </c>
      <c r="I10881" s="518">
        <v>579789</v>
      </c>
    </row>
    <row r="10882" spans="1:9" x14ac:dyDescent="0.2">
      <c r="A10882" s="518" t="s">
        <v>339</v>
      </c>
      <c r="B10882" s="518">
        <v>579797</v>
      </c>
      <c r="C10882" s="518" t="s">
        <v>2660</v>
      </c>
      <c r="D10882" s="518" t="s">
        <v>1149</v>
      </c>
      <c r="E10882" s="859">
        <v>33</v>
      </c>
      <c r="F10882" s="859">
        <v>33</v>
      </c>
      <c r="G10882" s="518" t="s">
        <v>122</v>
      </c>
      <c r="H10882" s="518" t="s">
        <v>339</v>
      </c>
      <c r="I10882" s="518">
        <v>579797</v>
      </c>
    </row>
    <row r="10883" spans="1:9" x14ac:dyDescent="0.2">
      <c r="A10883" s="518" t="s">
        <v>213</v>
      </c>
      <c r="B10883" s="518">
        <v>579813</v>
      </c>
      <c r="C10883" s="518" t="s">
        <v>2660</v>
      </c>
      <c r="D10883" s="518" t="s">
        <v>945</v>
      </c>
      <c r="E10883" s="859">
        <v>34</v>
      </c>
      <c r="F10883" s="859">
        <v>26</v>
      </c>
      <c r="G10883" s="518" t="s">
        <v>122</v>
      </c>
      <c r="H10883" s="518" t="s">
        <v>213</v>
      </c>
      <c r="I10883" s="518">
        <v>579813</v>
      </c>
    </row>
    <row r="10884" spans="1:9" x14ac:dyDescent="0.2">
      <c r="A10884" s="518" t="s">
        <v>339</v>
      </c>
      <c r="B10884" s="518">
        <v>579821</v>
      </c>
      <c r="C10884" s="518" t="s">
        <v>2660</v>
      </c>
      <c r="D10884" s="518" t="s">
        <v>1150</v>
      </c>
      <c r="E10884" s="859">
        <v>35</v>
      </c>
      <c r="F10884" s="859">
        <v>32</v>
      </c>
      <c r="G10884" s="518" t="s">
        <v>122</v>
      </c>
      <c r="H10884" s="518" t="s">
        <v>339</v>
      </c>
      <c r="I10884" s="518">
        <v>579821</v>
      </c>
    </row>
    <row r="10885" spans="1:9" x14ac:dyDescent="0.2">
      <c r="A10885" s="518" t="s">
        <v>282</v>
      </c>
      <c r="B10885" s="518">
        <v>579839</v>
      </c>
      <c r="C10885" s="518" t="s">
        <v>2660</v>
      </c>
      <c r="D10885" s="518" t="s">
        <v>1151</v>
      </c>
      <c r="E10885" s="859">
        <v>19</v>
      </c>
      <c r="F10885" s="859">
        <v>19</v>
      </c>
      <c r="G10885" s="518" t="s">
        <v>122</v>
      </c>
      <c r="H10885" s="518" t="s">
        <v>282</v>
      </c>
      <c r="I10885" s="518">
        <v>579839</v>
      </c>
    </row>
    <row r="10886" spans="1:9" x14ac:dyDescent="0.2">
      <c r="A10886" s="518" t="s">
        <v>282</v>
      </c>
      <c r="B10886" s="518">
        <v>579847</v>
      </c>
      <c r="C10886" s="518" t="s">
        <v>2660</v>
      </c>
      <c r="D10886" s="518" t="s">
        <v>1152</v>
      </c>
      <c r="E10886" s="859">
        <v>28</v>
      </c>
      <c r="F10886" s="859">
        <v>28</v>
      </c>
      <c r="G10886" s="518" t="s">
        <v>122</v>
      </c>
      <c r="H10886" s="518" t="s">
        <v>282</v>
      </c>
      <c r="I10886" s="518">
        <v>579847</v>
      </c>
    </row>
    <row r="10887" spans="1:9" x14ac:dyDescent="0.2">
      <c r="A10887" s="518" t="s">
        <v>334</v>
      </c>
      <c r="B10887" s="518">
        <v>579854</v>
      </c>
      <c r="C10887" s="518" t="s">
        <v>2660</v>
      </c>
      <c r="D10887" s="518" t="s">
        <v>1153</v>
      </c>
      <c r="E10887" s="859">
        <v>19</v>
      </c>
      <c r="F10887" s="859">
        <v>19</v>
      </c>
      <c r="G10887" s="518" t="s">
        <v>122</v>
      </c>
      <c r="H10887" s="518" t="s">
        <v>334</v>
      </c>
      <c r="I10887" s="518">
        <v>579854</v>
      </c>
    </row>
    <row r="10888" spans="1:9" x14ac:dyDescent="0.2">
      <c r="A10888" s="518" t="s">
        <v>215</v>
      </c>
      <c r="B10888" s="518">
        <v>579904</v>
      </c>
      <c r="C10888" s="518" t="s">
        <v>2660</v>
      </c>
      <c r="D10888" s="518" t="s">
        <v>1155</v>
      </c>
      <c r="E10888" s="859">
        <v>34</v>
      </c>
      <c r="F10888" s="859">
        <v>34</v>
      </c>
      <c r="G10888" s="518" t="s">
        <v>122</v>
      </c>
      <c r="H10888" s="518" t="s">
        <v>215</v>
      </c>
      <c r="I10888" s="518">
        <v>579904</v>
      </c>
    </row>
    <row r="10889" spans="1:9" x14ac:dyDescent="0.2">
      <c r="A10889" s="518" t="s">
        <v>215</v>
      </c>
      <c r="B10889" s="518">
        <v>579920</v>
      </c>
      <c r="C10889" s="518" t="s">
        <v>2660</v>
      </c>
      <c r="D10889" s="518" t="s">
        <v>1234</v>
      </c>
      <c r="E10889" s="859">
        <v>11</v>
      </c>
      <c r="F10889" s="859">
        <v>11</v>
      </c>
      <c r="G10889" s="518" t="s">
        <v>122</v>
      </c>
      <c r="H10889" s="518" t="s">
        <v>215</v>
      </c>
      <c r="I10889" s="518">
        <v>579920</v>
      </c>
    </row>
    <row r="10890" spans="1:9" x14ac:dyDescent="0.2">
      <c r="A10890" s="518" t="s">
        <v>151</v>
      </c>
      <c r="B10890" s="518">
        <v>579953</v>
      </c>
      <c r="C10890" s="518" t="s">
        <v>2660</v>
      </c>
      <c r="D10890" s="518" t="s">
        <v>806</v>
      </c>
      <c r="E10890" s="859">
        <v>35</v>
      </c>
      <c r="F10890" s="859">
        <v>26</v>
      </c>
      <c r="G10890" s="518" t="s">
        <v>122</v>
      </c>
      <c r="H10890" s="518" t="s">
        <v>151</v>
      </c>
      <c r="I10890" s="518">
        <v>579953</v>
      </c>
    </row>
    <row r="10891" spans="1:9" x14ac:dyDescent="0.2">
      <c r="A10891" s="518" t="s">
        <v>394</v>
      </c>
      <c r="B10891" s="518">
        <v>579961</v>
      </c>
      <c r="C10891" s="518" t="s">
        <v>2660</v>
      </c>
      <c r="D10891" s="518" t="s">
        <v>1235</v>
      </c>
      <c r="E10891" s="859">
        <v>23</v>
      </c>
      <c r="F10891" s="859">
        <v>23</v>
      </c>
      <c r="G10891" s="518" t="s">
        <v>122</v>
      </c>
      <c r="H10891" s="518" t="s">
        <v>394</v>
      </c>
      <c r="I10891" s="518">
        <v>579961</v>
      </c>
    </row>
    <row r="10892" spans="1:9" x14ac:dyDescent="0.2">
      <c r="A10892" s="518" t="s">
        <v>164</v>
      </c>
      <c r="B10892" s="518">
        <v>579987</v>
      </c>
      <c r="C10892" s="518" t="s">
        <v>2660</v>
      </c>
      <c r="D10892" s="518" t="s">
        <v>1236</v>
      </c>
      <c r="E10892" s="859">
        <v>31</v>
      </c>
      <c r="F10892" s="859">
        <v>30</v>
      </c>
      <c r="G10892" s="518" t="s">
        <v>122</v>
      </c>
      <c r="H10892" s="518" t="s">
        <v>164</v>
      </c>
      <c r="I10892" s="518">
        <v>579987</v>
      </c>
    </row>
    <row r="10893" spans="1:9" x14ac:dyDescent="0.2">
      <c r="A10893" s="518" t="s">
        <v>164</v>
      </c>
      <c r="B10893" s="518">
        <v>579995</v>
      </c>
      <c r="C10893" s="518" t="s">
        <v>2660</v>
      </c>
      <c r="D10893" s="518" t="s">
        <v>989</v>
      </c>
      <c r="E10893" s="859">
        <v>25</v>
      </c>
      <c r="F10893" s="859">
        <v>25</v>
      </c>
      <c r="G10893" s="518" t="s">
        <v>122</v>
      </c>
      <c r="H10893" s="518" t="s">
        <v>164</v>
      </c>
      <c r="I10893" s="518">
        <v>579995</v>
      </c>
    </row>
    <row r="10894" spans="1:9" x14ac:dyDescent="0.2">
      <c r="A10894" s="518" t="s">
        <v>179</v>
      </c>
      <c r="B10894" s="518">
        <v>580050</v>
      </c>
      <c r="C10894" s="518" t="s">
        <v>2660</v>
      </c>
      <c r="D10894" s="518" t="s">
        <v>7618</v>
      </c>
      <c r="E10894" s="859">
        <v>26</v>
      </c>
      <c r="F10894" s="859">
        <v>0</v>
      </c>
      <c r="G10894" s="518" t="s">
        <v>128</v>
      </c>
      <c r="H10894" s="518" t="s">
        <v>179</v>
      </c>
      <c r="I10894" s="518">
        <v>580050</v>
      </c>
    </row>
    <row r="10895" spans="1:9" x14ac:dyDescent="0.2">
      <c r="A10895" s="518" t="s">
        <v>236</v>
      </c>
      <c r="B10895" s="518">
        <v>600114</v>
      </c>
      <c r="C10895" s="518" t="s">
        <v>2660</v>
      </c>
      <c r="D10895" s="518" t="s">
        <v>1100</v>
      </c>
      <c r="E10895" s="859">
        <v>25</v>
      </c>
      <c r="F10895" s="859">
        <v>25</v>
      </c>
      <c r="G10895" s="518" t="s">
        <v>122</v>
      </c>
      <c r="H10895" s="518" t="s">
        <v>236</v>
      </c>
      <c r="I10895" s="518">
        <v>600114</v>
      </c>
    </row>
    <row r="10896" spans="1:9" x14ac:dyDescent="0.2">
      <c r="A10896" s="518" t="s">
        <v>186</v>
      </c>
      <c r="B10896" s="518">
        <v>600148</v>
      </c>
      <c r="C10896" s="518" t="s">
        <v>2660</v>
      </c>
      <c r="D10896" s="518" t="s">
        <v>1101</v>
      </c>
      <c r="E10896" s="859">
        <v>15</v>
      </c>
      <c r="F10896" s="859">
        <v>13</v>
      </c>
      <c r="G10896" s="518" t="s">
        <v>122</v>
      </c>
      <c r="H10896" s="518" t="s">
        <v>186</v>
      </c>
      <c r="I10896" s="518">
        <v>149419</v>
      </c>
    </row>
    <row r="10897" spans="1:9" x14ac:dyDescent="0.2">
      <c r="A10897" s="518" t="s">
        <v>186</v>
      </c>
      <c r="B10897" s="518">
        <v>600163</v>
      </c>
      <c r="C10897" s="518" t="s">
        <v>2660</v>
      </c>
      <c r="D10897" s="518" t="s">
        <v>1102</v>
      </c>
      <c r="E10897" s="859">
        <v>35</v>
      </c>
      <c r="F10897" s="859">
        <v>30</v>
      </c>
      <c r="G10897" s="518" t="s">
        <v>122</v>
      </c>
      <c r="H10897" s="518" t="s">
        <v>186</v>
      </c>
      <c r="I10897" s="518">
        <v>600189</v>
      </c>
    </row>
    <row r="10898" spans="1:9" x14ac:dyDescent="0.2">
      <c r="A10898" s="518" t="s">
        <v>346</v>
      </c>
      <c r="B10898" s="518">
        <v>600171</v>
      </c>
      <c r="C10898" s="518" t="s">
        <v>2660</v>
      </c>
      <c r="D10898" s="518" t="s">
        <v>1103</v>
      </c>
      <c r="E10898" s="859">
        <v>23</v>
      </c>
      <c r="F10898" s="859">
        <v>23</v>
      </c>
      <c r="G10898" s="518" t="s">
        <v>122</v>
      </c>
      <c r="H10898" s="518" t="s">
        <v>346</v>
      </c>
      <c r="I10898" s="518">
        <v>600171</v>
      </c>
    </row>
    <row r="10899" spans="1:9" x14ac:dyDescent="0.2">
      <c r="A10899" s="518" t="s">
        <v>186</v>
      </c>
      <c r="B10899" s="518">
        <v>600189</v>
      </c>
      <c r="C10899" s="518" t="s">
        <v>2660</v>
      </c>
      <c r="D10899" s="518" t="s">
        <v>1165</v>
      </c>
      <c r="E10899" s="859">
        <v>25</v>
      </c>
      <c r="F10899" s="859">
        <v>75</v>
      </c>
      <c r="G10899" s="518" t="s">
        <v>122</v>
      </c>
      <c r="H10899" s="518" t="s">
        <v>186</v>
      </c>
      <c r="I10899" s="518">
        <v>600189</v>
      </c>
    </row>
    <row r="10900" spans="1:9" x14ac:dyDescent="0.2">
      <c r="A10900" s="518" t="s">
        <v>346</v>
      </c>
      <c r="B10900" s="518">
        <v>600197</v>
      </c>
      <c r="C10900" s="518" t="s">
        <v>2660</v>
      </c>
      <c r="D10900" s="518" t="s">
        <v>998</v>
      </c>
      <c r="E10900" s="859">
        <v>28</v>
      </c>
      <c r="F10900" s="859">
        <v>28</v>
      </c>
      <c r="G10900" s="518" t="s">
        <v>122</v>
      </c>
      <c r="H10900" s="518" t="s">
        <v>346</v>
      </c>
      <c r="I10900" s="518">
        <v>600197</v>
      </c>
    </row>
    <row r="10901" spans="1:9" x14ac:dyDescent="0.2">
      <c r="A10901" s="518" t="s">
        <v>186</v>
      </c>
      <c r="B10901" s="518">
        <v>600205</v>
      </c>
      <c r="C10901" s="518" t="s">
        <v>2660</v>
      </c>
      <c r="D10901" s="518" t="s">
        <v>1205</v>
      </c>
      <c r="E10901" s="859">
        <v>15</v>
      </c>
      <c r="F10901" s="859">
        <v>8</v>
      </c>
      <c r="G10901" s="518" t="s">
        <v>122</v>
      </c>
      <c r="H10901" s="518" t="s">
        <v>186</v>
      </c>
      <c r="I10901" s="518">
        <v>600247</v>
      </c>
    </row>
    <row r="10902" spans="1:9" x14ac:dyDescent="0.2">
      <c r="A10902" s="518" t="s">
        <v>186</v>
      </c>
      <c r="B10902" s="518">
        <v>600221</v>
      </c>
      <c r="C10902" s="518" t="s">
        <v>2660</v>
      </c>
      <c r="D10902" s="518" t="s">
        <v>1206</v>
      </c>
      <c r="E10902" s="859">
        <v>30</v>
      </c>
      <c r="F10902" s="859">
        <v>15</v>
      </c>
      <c r="G10902" s="518" t="s">
        <v>122</v>
      </c>
      <c r="H10902" s="518" t="s">
        <v>186</v>
      </c>
      <c r="I10902" s="518">
        <v>600221</v>
      </c>
    </row>
    <row r="10903" spans="1:9" x14ac:dyDescent="0.2">
      <c r="A10903" s="518" t="s">
        <v>186</v>
      </c>
      <c r="B10903" s="518">
        <v>600247</v>
      </c>
      <c r="C10903" s="518" t="s">
        <v>2660</v>
      </c>
      <c r="D10903" s="518" t="s">
        <v>1101</v>
      </c>
      <c r="E10903" s="859">
        <v>27</v>
      </c>
      <c r="F10903" s="859">
        <v>24</v>
      </c>
      <c r="G10903" s="518" t="s">
        <v>122</v>
      </c>
      <c r="H10903" s="518" t="s">
        <v>186</v>
      </c>
      <c r="I10903" s="518">
        <v>600247</v>
      </c>
    </row>
    <row r="10904" spans="1:9" x14ac:dyDescent="0.2">
      <c r="A10904" s="518" t="s">
        <v>8492</v>
      </c>
      <c r="B10904" s="518">
        <v>600270</v>
      </c>
      <c r="C10904" s="518" t="s">
        <v>2660</v>
      </c>
      <c r="D10904" s="518" t="s">
        <v>1207</v>
      </c>
      <c r="E10904" s="859">
        <v>20</v>
      </c>
      <c r="F10904" s="859">
        <v>0</v>
      </c>
      <c r="G10904" s="518" t="s">
        <v>122</v>
      </c>
      <c r="H10904" s="518" t="s">
        <v>8492</v>
      </c>
      <c r="I10904" s="518">
        <v>600270</v>
      </c>
    </row>
    <row r="10905" spans="1:9" x14ac:dyDescent="0.2">
      <c r="A10905" s="518" t="s">
        <v>8492</v>
      </c>
      <c r="B10905" s="518">
        <v>600296</v>
      </c>
      <c r="C10905" s="518" t="s">
        <v>2660</v>
      </c>
      <c r="D10905" s="518" t="s">
        <v>9518</v>
      </c>
      <c r="E10905" s="859">
        <v>27</v>
      </c>
      <c r="F10905" s="859">
        <v>0</v>
      </c>
      <c r="G10905" s="518" t="s">
        <v>122</v>
      </c>
      <c r="H10905" s="518" t="s">
        <v>8492</v>
      </c>
      <c r="I10905" s="518">
        <v>600296</v>
      </c>
    </row>
    <row r="10906" spans="1:9" x14ac:dyDescent="0.2">
      <c r="A10906" s="518" t="s">
        <v>8492</v>
      </c>
      <c r="B10906" s="518">
        <v>600320</v>
      </c>
      <c r="C10906" s="518" t="s">
        <v>2660</v>
      </c>
      <c r="D10906" s="518" t="s">
        <v>1091</v>
      </c>
      <c r="E10906" s="859">
        <v>34</v>
      </c>
      <c r="F10906" s="859">
        <v>0</v>
      </c>
      <c r="G10906" s="518" t="s">
        <v>122</v>
      </c>
      <c r="H10906" s="518" t="s">
        <v>8492</v>
      </c>
      <c r="I10906" s="518">
        <v>600320</v>
      </c>
    </row>
    <row r="10907" spans="1:9" x14ac:dyDescent="0.2">
      <c r="A10907" s="518" t="s">
        <v>172</v>
      </c>
      <c r="B10907" s="518">
        <v>600361</v>
      </c>
      <c r="C10907" s="518" t="s">
        <v>2660</v>
      </c>
      <c r="D10907" s="518" t="s">
        <v>8442</v>
      </c>
      <c r="E10907" s="859">
        <v>32</v>
      </c>
      <c r="F10907" s="859">
        <v>0</v>
      </c>
      <c r="G10907" s="518" t="s">
        <v>122</v>
      </c>
      <c r="H10907" s="518" t="s">
        <v>172</v>
      </c>
      <c r="I10907" s="518">
        <v>600361</v>
      </c>
    </row>
    <row r="10908" spans="1:9" x14ac:dyDescent="0.2">
      <c r="A10908" s="518" t="s">
        <v>172</v>
      </c>
      <c r="B10908" s="518">
        <v>600379</v>
      </c>
      <c r="C10908" s="518" t="s">
        <v>2660</v>
      </c>
      <c r="D10908" s="518" t="s">
        <v>8443</v>
      </c>
      <c r="E10908" s="859">
        <v>32</v>
      </c>
      <c r="F10908" s="859">
        <v>0</v>
      </c>
      <c r="G10908" s="518" t="s">
        <v>122</v>
      </c>
      <c r="H10908" s="518" t="s">
        <v>172</v>
      </c>
      <c r="I10908" s="518">
        <v>600379</v>
      </c>
    </row>
    <row r="10909" spans="1:9" x14ac:dyDescent="0.2">
      <c r="A10909" s="518" t="s">
        <v>192</v>
      </c>
      <c r="B10909" s="518">
        <v>600387</v>
      </c>
      <c r="C10909" s="518" t="s">
        <v>2660</v>
      </c>
      <c r="D10909" s="518" t="s">
        <v>1087</v>
      </c>
      <c r="E10909" s="859">
        <v>17</v>
      </c>
      <c r="F10909" s="859">
        <v>17</v>
      </c>
      <c r="G10909" s="518" t="s">
        <v>122</v>
      </c>
      <c r="H10909" s="518" t="s">
        <v>192</v>
      </c>
      <c r="I10909" s="518">
        <v>600387</v>
      </c>
    </row>
    <row r="10910" spans="1:9" x14ac:dyDescent="0.2">
      <c r="A10910" s="518" t="s">
        <v>192</v>
      </c>
      <c r="B10910" s="518">
        <v>600395</v>
      </c>
      <c r="C10910" s="518" t="s">
        <v>2660</v>
      </c>
      <c r="D10910" s="518" t="s">
        <v>1088</v>
      </c>
      <c r="E10910" s="859">
        <v>23</v>
      </c>
      <c r="F10910" s="859">
        <v>23</v>
      </c>
      <c r="G10910" s="518" t="s">
        <v>122</v>
      </c>
      <c r="H10910" s="518" t="s">
        <v>192</v>
      </c>
      <c r="I10910" s="518">
        <v>600395</v>
      </c>
    </row>
    <row r="10911" spans="1:9" x14ac:dyDescent="0.2">
      <c r="A10911" s="518" t="s">
        <v>192</v>
      </c>
      <c r="B10911" s="518">
        <v>600403</v>
      </c>
      <c r="C10911" s="518" t="s">
        <v>2660</v>
      </c>
      <c r="D10911" s="518" t="s">
        <v>1032</v>
      </c>
      <c r="E10911" s="859">
        <v>33</v>
      </c>
      <c r="F10911" s="859">
        <v>18</v>
      </c>
      <c r="G10911" s="518" t="s">
        <v>122</v>
      </c>
      <c r="H10911" s="518" t="s">
        <v>192</v>
      </c>
      <c r="I10911" s="518">
        <v>600387</v>
      </c>
    </row>
    <row r="10912" spans="1:9" x14ac:dyDescent="0.2">
      <c r="A10912" s="518" t="s">
        <v>192</v>
      </c>
      <c r="B10912" s="518">
        <v>600411</v>
      </c>
      <c r="C10912" s="518" t="s">
        <v>2660</v>
      </c>
      <c r="D10912" s="518" t="s">
        <v>1089</v>
      </c>
      <c r="E10912" s="859">
        <v>33</v>
      </c>
      <c r="F10912" s="859">
        <v>12</v>
      </c>
      <c r="G10912" s="518" t="s">
        <v>122</v>
      </c>
      <c r="H10912" s="518" t="s">
        <v>192</v>
      </c>
      <c r="I10912" s="518">
        <v>600395</v>
      </c>
    </row>
    <row r="10913" spans="1:9" x14ac:dyDescent="0.2">
      <c r="A10913" s="518" t="s">
        <v>251</v>
      </c>
      <c r="B10913" s="518">
        <v>600437</v>
      </c>
      <c r="C10913" s="518" t="s">
        <v>2660</v>
      </c>
      <c r="D10913" s="518" t="s">
        <v>1090</v>
      </c>
      <c r="E10913" s="859">
        <v>18</v>
      </c>
      <c r="F10913" s="859">
        <v>18</v>
      </c>
      <c r="G10913" s="518" t="s">
        <v>122</v>
      </c>
      <c r="H10913" s="518" t="s">
        <v>251</v>
      </c>
      <c r="I10913" s="518">
        <v>600437</v>
      </c>
    </row>
    <row r="10914" spans="1:9" x14ac:dyDescent="0.2">
      <c r="A10914" s="518" t="s">
        <v>8492</v>
      </c>
      <c r="B10914" s="518">
        <v>600510</v>
      </c>
      <c r="C10914" s="518" t="s">
        <v>2660</v>
      </c>
      <c r="D10914" s="518" t="s">
        <v>1091</v>
      </c>
      <c r="E10914" s="859">
        <v>22</v>
      </c>
      <c r="F10914" s="859">
        <v>0</v>
      </c>
      <c r="G10914" s="518" t="s">
        <v>122</v>
      </c>
      <c r="H10914" s="518" t="s">
        <v>8492</v>
      </c>
      <c r="I10914" s="518">
        <v>600510</v>
      </c>
    </row>
    <row r="10915" spans="1:9" x14ac:dyDescent="0.2">
      <c r="A10915" s="518" t="s">
        <v>251</v>
      </c>
      <c r="B10915" s="518">
        <v>600544</v>
      </c>
      <c r="C10915" s="518" t="s">
        <v>2660</v>
      </c>
      <c r="D10915" s="518" t="s">
        <v>1156</v>
      </c>
      <c r="E10915" s="859">
        <v>29</v>
      </c>
      <c r="F10915" s="859">
        <v>29</v>
      </c>
      <c r="G10915" s="518" t="s">
        <v>122</v>
      </c>
      <c r="H10915" s="518" t="s">
        <v>251</v>
      </c>
      <c r="I10915" s="518">
        <v>600544</v>
      </c>
    </row>
    <row r="10916" spans="1:9" x14ac:dyDescent="0.2">
      <c r="A10916" s="518" t="s">
        <v>262</v>
      </c>
      <c r="B10916" s="518">
        <v>600585</v>
      </c>
      <c r="C10916" s="518" t="s">
        <v>2660</v>
      </c>
      <c r="D10916" s="518" t="s">
        <v>1195</v>
      </c>
      <c r="E10916" s="859">
        <v>24</v>
      </c>
      <c r="F10916" s="859">
        <v>22</v>
      </c>
      <c r="G10916" s="518" t="s">
        <v>122</v>
      </c>
      <c r="H10916" s="518" t="s">
        <v>262</v>
      </c>
      <c r="I10916" s="518">
        <v>600585</v>
      </c>
    </row>
    <row r="10917" spans="1:9" x14ac:dyDescent="0.2">
      <c r="A10917" s="518" t="s">
        <v>262</v>
      </c>
      <c r="B10917" s="518">
        <v>600593</v>
      </c>
      <c r="C10917" s="518" t="s">
        <v>2660</v>
      </c>
      <c r="D10917" s="518" t="s">
        <v>1100</v>
      </c>
      <c r="E10917" s="859">
        <v>31</v>
      </c>
      <c r="F10917" s="859">
        <v>28</v>
      </c>
      <c r="G10917" s="518" t="s">
        <v>122</v>
      </c>
      <c r="H10917" s="518" t="s">
        <v>262</v>
      </c>
      <c r="I10917" s="518">
        <v>600593</v>
      </c>
    </row>
    <row r="10918" spans="1:9" x14ac:dyDescent="0.2">
      <c r="A10918" s="518" t="s">
        <v>173</v>
      </c>
      <c r="B10918" s="518">
        <v>600601</v>
      </c>
      <c r="C10918" s="518" t="s">
        <v>2660</v>
      </c>
      <c r="D10918" s="518" t="s">
        <v>1196</v>
      </c>
      <c r="E10918" s="859">
        <v>23</v>
      </c>
      <c r="F10918" s="859">
        <v>23</v>
      </c>
      <c r="G10918" s="518" t="s">
        <v>122</v>
      </c>
      <c r="H10918" s="518" t="s">
        <v>173</v>
      </c>
      <c r="I10918" s="518">
        <v>600601</v>
      </c>
    </row>
    <row r="10919" spans="1:9" x14ac:dyDescent="0.2">
      <c r="A10919" s="518" t="s">
        <v>262</v>
      </c>
      <c r="B10919" s="518">
        <v>600619</v>
      </c>
      <c r="C10919" s="518" t="s">
        <v>2660</v>
      </c>
      <c r="D10919" s="518" t="s">
        <v>1197</v>
      </c>
      <c r="E10919" s="859">
        <v>25</v>
      </c>
      <c r="F10919" s="859">
        <v>23</v>
      </c>
      <c r="G10919" s="518" t="s">
        <v>122</v>
      </c>
      <c r="H10919" s="518" t="s">
        <v>262</v>
      </c>
      <c r="I10919" s="518">
        <v>600619</v>
      </c>
    </row>
    <row r="10920" spans="1:9" x14ac:dyDescent="0.2">
      <c r="A10920" s="518" t="s">
        <v>173</v>
      </c>
      <c r="B10920" s="518">
        <v>600627</v>
      </c>
      <c r="C10920" s="518" t="s">
        <v>2660</v>
      </c>
      <c r="D10920" s="518" t="s">
        <v>1198</v>
      </c>
      <c r="E10920" s="859">
        <v>35</v>
      </c>
      <c r="F10920" s="859">
        <v>35</v>
      </c>
      <c r="G10920" s="518" t="s">
        <v>122</v>
      </c>
      <c r="H10920" s="518" t="s">
        <v>173</v>
      </c>
      <c r="I10920" s="518">
        <v>600627</v>
      </c>
    </row>
    <row r="10921" spans="1:9" x14ac:dyDescent="0.2">
      <c r="A10921" s="518" t="s">
        <v>262</v>
      </c>
      <c r="B10921" s="518">
        <v>600635</v>
      </c>
      <c r="C10921" s="518" t="s">
        <v>2660</v>
      </c>
      <c r="D10921" s="518" t="s">
        <v>1199</v>
      </c>
      <c r="E10921" s="859">
        <v>23</v>
      </c>
      <c r="F10921" s="859">
        <v>21</v>
      </c>
      <c r="G10921" s="518" t="s">
        <v>122</v>
      </c>
      <c r="H10921" s="518" t="s">
        <v>262</v>
      </c>
      <c r="I10921" s="518">
        <v>600635</v>
      </c>
    </row>
    <row r="10922" spans="1:9" x14ac:dyDescent="0.2">
      <c r="A10922" s="518" t="s">
        <v>262</v>
      </c>
      <c r="B10922" s="518">
        <v>600650</v>
      </c>
      <c r="C10922" s="518" t="s">
        <v>2660</v>
      </c>
      <c r="D10922" s="518" t="s">
        <v>1199</v>
      </c>
      <c r="E10922" s="859">
        <v>29</v>
      </c>
      <c r="F10922" s="859">
        <v>27</v>
      </c>
      <c r="G10922" s="518" t="s">
        <v>122</v>
      </c>
      <c r="H10922" s="518" t="s">
        <v>262</v>
      </c>
      <c r="I10922" s="518">
        <v>600650</v>
      </c>
    </row>
    <row r="10923" spans="1:9" x14ac:dyDescent="0.2">
      <c r="A10923" s="518" t="s">
        <v>173</v>
      </c>
      <c r="B10923" s="518">
        <v>600668</v>
      </c>
      <c r="C10923" s="518" t="s">
        <v>2660</v>
      </c>
      <c r="D10923" s="518" t="s">
        <v>1200</v>
      </c>
      <c r="E10923" s="859">
        <v>30</v>
      </c>
      <c r="F10923" s="859">
        <v>30</v>
      </c>
      <c r="G10923" s="518" t="s">
        <v>122</v>
      </c>
      <c r="H10923" s="518" t="s">
        <v>173</v>
      </c>
      <c r="I10923" s="518">
        <v>600668</v>
      </c>
    </row>
    <row r="10924" spans="1:9" x14ac:dyDescent="0.2">
      <c r="A10924" s="518" t="s">
        <v>262</v>
      </c>
      <c r="B10924" s="518">
        <v>600676</v>
      </c>
      <c r="C10924" s="518" t="s">
        <v>2660</v>
      </c>
      <c r="D10924" s="518" t="s">
        <v>1100</v>
      </c>
      <c r="E10924" s="859">
        <v>34</v>
      </c>
      <c r="F10924" s="859">
        <v>30</v>
      </c>
      <c r="G10924" s="518" t="s">
        <v>122</v>
      </c>
      <c r="H10924" s="518" t="s">
        <v>262</v>
      </c>
      <c r="I10924" s="518">
        <v>600676</v>
      </c>
    </row>
    <row r="10925" spans="1:9" x14ac:dyDescent="0.2">
      <c r="A10925" s="518" t="s">
        <v>262</v>
      </c>
      <c r="B10925" s="518">
        <v>600684</v>
      </c>
      <c r="C10925" s="518" t="s">
        <v>2660</v>
      </c>
      <c r="D10925" s="518" t="s">
        <v>1201</v>
      </c>
      <c r="E10925" s="859">
        <v>30</v>
      </c>
      <c r="F10925" s="859">
        <v>27</v>
      </c>
      <c r="G10925" s="518" t="s">
        <v>122</v>
      </c>
      <c r="H10925" s="518" t="s">
        <v>262</v>
      </c>
      <c r="I10925" s="518">
        <v>600684</v>
      </c>
    </row>
    <row r="10926" spans="1:9" x14ac:dyDescent="0.2">
      <c r="A10926" s="518" t="s">
        <v>262</v>
      </c>
      <c r="B10926" s="518">
        <v>600700</v>
      </c>
      <c r="C10926" s="518" t="s">
        <v>2660</v>
      </c>
      <c r="D10926" s="518" t="s">
        <v>1237</v>
      </c>
      <c r="E10926" s="859">
        <v>29</v>
      </c>
      <c r="F10926" s="859">
        <v>27</v>
      </c>
      <c r="G10926" s="518" t="s">
        <v>122</v>
      </c>
      <c r="H10926" s="518" t="s">
        <v>262</v>
      </c>
      <c r="I10926" s="518">
        <v>600700</v>
      </c>
    </row>
    <row r="10927" spans="1:9" x14ac:dyDescent="0.2">
      <c r="A10927" s="518" t="s">
        <v>241</v>
      </c>
      <c r="B10927" s="518">
        <v>600726</v>
      </c>
      <c r="C10927" s="518" t="s">
        <v>2660</v>
      </c>
      <c r="D10927" s="518" t="s">
        <v>1238</v>
      </c>
      <c r="E10927" s="859">
        <v>35</v>
      </c>
      <c r="F10927" s="859">
        <v>35</v>
      </c>
      <c r="G10927" s="518" t="s">
        <v>122</v>
      </c>
      <c r="H10927" s="518" t="s">
        <v>241</v>
      </c>
      <c r="I10927" s="518">
        <v>600726</v>
      </c>
    </row>
    <row r="10928" spans="1:9" x14ac:dyDescent="0.2">
      <c r="A10928" s="518" t="s">
        <v>262</v>
      </c>
      <c r="B10928" s="518">
        <v>600734</v>
      </c>
      <c r="C10928" s="518" t="s">
        <v>2660</v>
      </c>
      <c r="D10928" s="518" t="s">
        <v>1239</v>
      </c>
      <c r="E10928" s="859">
        <v>31</v>
      </c>
      <c r="F10928" s="859">
        <v>28</v>
      </c>
      <c r="G10928" s="518" t="s">
        <v>122</v>
      </c>
      <c r="H10928" s="518" t="s">
        <v>262</v>
      </c>
      <c r="I10928" s="518">
        <v>600734</v>
      </c>
    </row>
    <row r="10929" spans="1:9" x14ac:dyDescent="0.2">
      <c r="A10929" s="518" t="s">
        <v>262</v>
      </c>
      <c r="B10929" s="518">
        <v>600742</v>
      </c>
      <c r="C10929" s="518" t="s">
        <v>2660</v>
      </c>
      <c r="D10929" s="518" t="s">
        <v>1240</v>
      </c>
      <c r="E10929" s="859">
        <v>33</v>
      </c>
      <c r="F10929" s="859">
        <v>30</v>
      </c>
      <c r="G10929" s="518" t="s">
        <v>122</v>
      </c>
      <c r="H10929" s="518" t="s">
        <v>262</v>
      </c>
      <c r="I10929" s="518">
        <v>600742</v>
      </c>
    </row>
    <row r="10930" spans="1:9" x14ac:dyDescent="0.2">
      <c r="A10930" s="518" t="s">
        <v>241</v>
      </c>
      <c r="B10930" s="518">
        <v>600759</v>
      </c>
      <c r="C10930" s="518" t="s">
        <v>2660</v>
      </c>
      <c r="D10930" s="518" t="s">
        <v>754</v>
      </c>
      <c r="E10930" s="859">
        <v>34</v>
      </c>
      <c r="F10930" s="859">
        <v>34</v>
      </c>
      <c r="G10930" s="518" t="s">
        <v>122</v>
      </c>
      <c r="H10930" s="518" t="s">
        <v>241</v>
      </c>
      <c r="I10930" s="518">
        <v>600759</v>
      </c>
    </row>
    <row r="10931" spans="1:9" x14ac:dyDescent="0.2">
      <c r="A10931" s="518" t="s">
        <v>284</v>
      </c>
      <c r="B10931" s="518">
        <v>600783</v>
      </c>
      <c r="C10931" s="518" t="s">
        <v>2660</v>
      </c>
      <c r="D10931" s="518" t="s">
        <v>1241</v>
      </c>
      <c r="E10931" s="859">
        <v>35</v>
      </c>
      <c r="F10931" s="859">
        <v>35</v>
      </c>
      <c r="G10931" s="518" t="s">
        <v>122</v>
      </c>
      <c r="H10931" s="518" t="s">
        <v>284</v>
      </c>
      <c r="I10931" s="518">
        <v>600783</v>
      </c>
    </row>
    <row r="10932" spans="1:9" x14ac:dyDescent="0.2">
      <c r="A10932" s="518" t="s">
        <v>284</v>
      </c>
      <c r="B10932" s="518">
        <v>600809</v>
      </c>
      <c r="C10932" s="518" t="s">
        <v>2660</v>
      </c>
      <c r="D10932" s="518" t="s">
        <v>9519</v>
      </c>
      <c r="E10932" s="859">
        <v>15</v>
      </c>
      <c r="F10932" s="859">
        <v>15</v>
      </c>
      <c r="G10932" s="518" t="s">
        <v>122</v>
      </c>
      <c r="H10932" s="518" t="s">
        <v>284</v>
      </c>
      <c r="I10932" s="518">
        <v>600809</v>
      </c>
    </row>
    <row r="10933" spans="1:9" x14ac:dyDescent="0.2">
      <c r="A10933" s="518" t="s">
        <v>241</v>
      </c>
      <c r="B10933" s="518">
        <v>600817</v>
      </c>
      <c r="C10933" s="518" t="s">
        <v>2660</v>
      </c>
      <c r="D10933" s="518" t="s">
        <v>1242</v>
      </c>
      <c r="E10933" s="859">
        <v>18</v>
      </c>
      <c r="F10933" s="859">
        <v>18</v>
      </c>
      <c r="G10933" s="518" t="s">
        <v>122</v>
      </c>
      <c r="H10933" s="518" t="s">
        <v>241</v>
      </c>
      <c r="I10933" s="518">
        <v>600817</v>
      </c>
    </row>
    <row r="10934" spans="1:9" x14ac:dyDescent="0.2">
      <c r="A10934" s="518" t="s">
        <v>284</v>
      </c>
      <c r="B10934" s="518">
        <v>600833</v>
      </c>
      <c r="C10934" s="518" t="s">
        <v>2660</v>
      </c>
      <c r="D10934" s="518" t="s">
        <v>9520</v>
      </c>
      <c r="E10934" s="859">
        <v>33</v>
      </c>
      <c r="F10934" s="859">
        <v>33</v>
      </c>
      <c r="G10934" s="518" t="s">
        <v>122</v>
      </c>
      <c r="H10934" s="518" t="s">
        <v>284</v>
      </c>
      <c r="I10934" s="518">
        <v>600833</v>
      </c>
    </row>
    <row r="10935" spans="1:9" x14ac:dyDescent="0.2">
      <c r="A10935" s="518" t="s">
        <v>284</v>
      </c>
      <c r="B10935" s="518">
        <v>600858</v>
      </c>
      <c r="C10935" s="518" t="s">
        <v>2660</v>
      </c>
      <c r="D10935" s="518" t="s">
        <v>7930</v>
      </c>
      <c r="E10935" s="859">
        <v>29</v>
      </c>
      <c r="F10935" s="859">
        <v>29</v>
      </c>
      <c r="G10935" s="518" t="s">
        <v>122</v>
      </c>
      <c r="H10935" s="518" t="s">
        <v>284</v>
      </c>
      <c r="I10935" s="518">
        <v>600858</v>
      </c>
    </row>
    <row r="10936" spans="1:9" x14ac:dyDescent="0.2">
      <c r="A10936" s="518" t="s">
        <v>284</v>
      </c>
      <c r="B10936" s="518">
        <v>600908</v>
      </c>
      <c r="C10936" s="518" t="s">
        <v>2660</v>
      </c>
      <c r="D10936" s="518" t="s">
        <v>1303</v>
      </c>
      <c r="E10936" s="859">
        <v>34</v>
      </c>
      <c r="F10936" s="859">
        <v>34</v>
      </c>
      <c r="G10936" s="518" t="s">
        <v>122</v>
      </c>
      <c r="H10936" s="518" t="s">
        <v>284</v>
      </c>
      <c r="I10936" s="518">
        <v>600908</v>
      </c>
    </row>
    <row r="10937" spans="1:9" x14ac:dyDescent="0.2">
      <c r="A10937" s="518" t="s">
        <v>284</v>
      </c>
      <c r="B10937" s="518">
        <v>600916</v>
      </c>
      <c r="C10937" s="518" t="s">
        <v>2660</v>
      </c>
      <c r="D10937" s="518" t="s">
        <v>1304</v>
      </c>
      <c r="E10937" s="859">
        <v>36</v>
      </c>
      <c r="F10937" s="859">
        <v>36</v>
      </c>
      <c r="G10937" s="518" t="s">
        <v>122</v>
      </c>
      <c r="H10937" s="518" t="s">
        <v>284</v>
      </c>
      <c r="I10937" s="518">
        <v>600916</v>
      </c>
    </row>
    <row r="10938" spans="1:9" x14ac:dyDescent="0.2">
      <c r="A10938" s="518" t="s">
        <v>284</v>
      </c>
      <c r="B10938" s="518">
        <v>600957</v>
      </c>
      <c r="C10938" s="518" t="s">
        <v>2660</v>
      </c>
      <c r="D10938" s="518" t="s">
        <v>1305</v>
      </c>
      <c r="E10938" s="859">
        <v>35</v>
      </c>
      <c r="F10938" s="859">
        <v>35</v>
      </c>
      <c r="G10938" s="518" t="s">
        <v>122</v>
      </c>
      <c r="H10938" s="518" t="s">
        <v>284</v>
      </c>
      <c r="I10938" s="518">
        <v>600957</v>
      </c>
    </row>
    <row r="10939" spans="1:9" x14ac:dyDescent="0.2">
      <c r="A10939" s="518" t="s">
        <v>382</v>
      </c>
      <c r="B10939" s="518">
        <v>600965</v>
      </c>
      <c r="C10939" s="518" t="s">
        <v>2660</v>
      </c>
      <c r="D10939" s="518" t="s">
        <v>1306</v>
      </c>
      <c r="E10939" s="859">
        <v>32</v>
      </c>
      <c r="F10939" s="859">
        <v>32</v>
      </c>
      <c r="G10939" s="518" t="s">
        <v>122</v>
      </c>
      <c r="H10939" s="518" t="s">
        <v>382</v>
      </c>
      <c r="I10939" s="518">
        <v>600965</v>
      </c>
    </row>
    <row r="10940" spans="1:9" x14ac:dyDescent="0.2">
      <c r="A10940" s="518" t="s">
        <v>284</v>
      </c>
      <c r="B10940" s="518">
        <v>600973</v>
      </c>
      <c r="C10940" s="518" t="s">
        <v>2660</v>
      </c>
      <c r="D10940" s="518" t="s">
        <v>1307</v>
      </c>
      <c r="E10940" s="859">
        <v>34</v>
      </c>
      <c r="F10940" s="859">
        <v>34</v>
      </c>
      <c r="G10940" s="518" t="s">
        <v>122</v>
      </c>
      <c r="H10940" s="518" t="s">
        <v>284</v>
      </c>
      <c r="I10940" s="518">
        <v>600973</v>
      </c>
    </row>
    <row r="10941" spans="1:9" x14ac:dyDescent="0.2">
      <c r="A10941" s="518" t="s">
        <v>284</v>
      </c>
      <c r="B10941" s="518">
        <v>600981</v>
      </c>
      <c r="C10941" s="518" t="s">
        <v>2660</v>
      </c>
      <c r="D10941" s="518" t="s">
        <v>1308</v>
      </c>
      <c r="E10941" s="859">
        <v>24</v>
      </c>
      <c r="F10941" s="859">
        <v>24</v>
      </c>
      <c r="G10941" s="518" t="s">
        <v>122</v>
      </c>
      <c r="H10941" s="518" t="s">
        <v>284</v>
      </c>
      <c r="I10941" s="518">
        <v>600981</v>
      </c>
    </row>
    <row r="10942" spans="1:9" x14ac:dyDescent="0.2">
      <c r="A10942" s="518" t="s">
        <v>284</v>
      </c>
      <c r="B10942" s="518">
        <v>600999</v>
      </c>
      <c r="C10942" s="518" t="s">
        <v>2660</v>
      </c>
      <c r="D10942" s="518" t="s">
        <v>1309</v>
      </c>
      <c r="E10942" s="859">
        <v>33</v>
      </c>
      <c r="F10942" s="859">
        <v>33</v>
      </c>
      <c r="G10942" s="518" t="s">
        <v>122</v>
      </c>
      <c r="H10942" s="518" t="s">
        <v>284</v>
      </c>
      <c r="I10942" s="518">
        <v>600999</v>
      </c>
    </row>
    <row r="10943" spans="1:9" x14ac:dyDescent="0.2">
      <c r="A10943" s="518" t="s">
        <v>382</v>
      </c>
      <c r="B10943" s="518">
        <v>601013</v>
      </c>
      <c r="C10943" s="518" t="s">
        <v>2660</v>
      </c>
      <c r="D10943" s="518" t="s">
        <v>1310</v>
      </c>
      <c r="E10943" s="859">
        <v>33</v>
      </c>
      <c r="F10943" s="859">
        <v>0</v>
      </c>
      <c r="G10943" s="518" t="s">
        <v>122</v>
      </c>
      <c r="H10943" s="518" t="s">
        <v>382</v>
      </c>
      <c r="I10943" s="518">
        <v>601013</v>
      </c>
    </row>
    <row r="10944" spans="1:9" x14ac:dyDescent="0.2">
      <c r="A10944" s="518" t="s">
        <v>382</v>
      </c>
      <c r="B10944" s="518">
        <v>601039</v>
      </c>
      <c r="C10944" s="518" t="s">
        <v>2660</v>
      </c>
      <c r="D10944" s="518" t="s">
        <v>1356</v>
      </c>
      <c r="E10944" s="859">
        <v>28</v>
      </c>
      <c r="F10944" s="859">
        <v>0</v>
      </c>
      <c r="G10944" s="518" t="s">
        <v>122</v>
      </c>
      <c r="H10944" s="518" t="s">
        <v>382</v>
      </c>
      <c r="I10944" s="518">
        <v>601039</v>
      </c>
    </row>
    <row r="10945" spans="1:9" x14ac:dyDescent="0.2">
      <c r="A10945" s="518" t="s">
        <v>212</v>
      </c>
      <c r="B10945" s="518">
        <v>601187</v>
      </c>
      <c r="C10945" s="518" t="s">
        <v>2660</v>
      </c>
      <c r="D10945" s="518" t="s">
        <v>902</v>
      </c>
      <c r="E10945" s="859">
        <v>27</v>
      </c>
      <c r="F10945" s="859">
        <v>27</v>
      </c>
      <c r="G10945" s="518" t="s">
        <v>122</v>
      </c>
      <c r="H10945" s="518" t="s">
        <v>212</v>
      </c>
      <c r="I10945" s="518">
        <v>601187</v>
      </c>
    </row>
    <row r="10946" spans="1:9" x14ac:dyDescent="0.2">
      <c r="A10946" s="518" t="s">
        <v>212</v>
      </c>
      <c r="B10946" s="518">
        <v>601211</v>
      </c>
      <c r="C10946" s="518" t="s">
        <v>2660</v>
      </c>
      <c r="D10946" s="518" t="s">
        <v>1414</v>
      </c>
      <c r="E10946" s="859">
        <v>25</v>
      </c>
      <c r="F10946" s="859">
        <v>25</v>
      </c>
      <c r="G10946" s="518" t="s">
        <v>122</v>
      </c>
      <c r="H10946" s="518" t="s">
        <v>212</v>
      </c>
      <c r="I10946" s="518">
        <v>601211</v>
      </c>
    </row>
    <row r="10947" spans="1:9" x14ac:dyDescent="0.2">
      <c r="A10947" s="518" t="s">
        <v>212</v>
      </c>
      <c r="B10947" s="518">
        <v>601237</v>
      </c>
      <c r="C10947" s="518" t="s">
        <v>2660</v>
      </c>
      <c r="D10947" s="518" t="s">
        <v>1415</v>
      </c>
      <c r="E10947" s="859">
        <v>18</v>
      </c>
      <c r="F10947" s="859">
        <v>18</v>
      </c>
      <c r="G10947" s="518" t="s">
        <v>122</v>
      </c>
      <c r="H10947" s="518" t="s">
        <v>212</v>
      </c>
      <c r="I10947" s="518">
        <v>601237</v>
      </c>
    </row>
    <row r="10948" spans="1:9" x14ac:dyDescent="0.2">
      <c r="A10948" s="518" t="s">
        <v>284</v>
      </c>
      <c r="B10948" s="518">
        <v>601252</v>
      </c>
      <c r="C10948" s="518" t="s">
        <v>2660</v>
      </c>
      <c r="D10948" s="518" t="s">
        <v>9521</v>
      </c>
      <c r="E10948" s="859">
        <v>21</v>
      </c>
      <c r="F10948" s="859">
        <v>21</v>
      </c>
      <c r="G10948" s="518" t="s">
        <v>122</v>
      </c>
      <c r="H10948" s="518" t="s">
        <v>284</v>
      </c>
      <c r="I10948" s="518">
        <v>601252</v>
      </c>
    </row>
    <row r="10949" spans="1:9" x14ac:dyDescent="0.2">
      <c r="A10949" s="518" t="s">
        <v>284</v>
      </c>
      <c r="B10949" s="518">
        <v>601260</v>
      </c>
      <c r="C10949" s="518" t="s">
        <v>2660</v>
      </c>
      <c r="D10949" s="518" t="s">
        <v>1416</v>
      </c>
      <c r="E10949" s="859">
        <v>25</v>
      </c>
      <c r="F10949" s="859">
        <v>14</v>
      </c>
      <c r="G10949" s="518" t="s">
        <v>122</v>
      </c>
      <c r="H10949" s="518" t="s">
        <v>284</v>
      </c>
      <c r="I10949" s="518">
        <v>601260</v>
      </c>
    </row>
    <row r="10950" spans="1:9" x14ac:dyDescent="0.2">
      <c r="A10950" s="518" t="s">
        <v>284</v>
      </c>
      <c r="B10950" s="518">
        <v>601278</v>
      </c>
      <c r="C10950" s="518" t="s">
        <v>2660</v>
      </c>
      <c r="D10950" s="518" t="s">
        <v>9522</v>
      </c>
      <c r="E10950" s="859">
        <v>33</v>
      </c>
      <c r="F10950" s="859">
        <v>13</v>
      </c>
      <c r="G10950" s="518" t="s">
        <v>122</v>
      </c>
      <c r="H10950" s="518" t="s">
        <v>284</v>
      </c>
      <c r="I10950" s="518">
        <v>575688</v>
      </c>
    </row>
    <row r="10951" spans="1:9" x14ac:dyDescent="0.2">
      <c r="A10951" s="518" t="s">
        <v>284</v>
      </c>
      <c r="B10951" s="518">
        <v>601286</v>
      </c>
      <c r="C10951" s="518" t="s">
        <v>2660</v>
      </c>
      <c r="D10951" s="518" t="s">
        <v>1417</v>
      </c>
      <c r="E10951" s="859">
        <v>35</v>
      </c>
      <c r="F10951" s="859">
        <v>35</v>
      </c>
      <c r="G10951" s="518" t="s">
        <v>122</v>
      </c>
      <c r="H10951" s="518" t="s">
        <v>284</v>
      </c>
      <c r="I10951" s="518">
        <v>601286</v>
      </c>
    </row>
    <row r="10952" spans="1:9" x14ac:dyDescent="0.2">
      <c r="A10952" s="518" t="s">
        <v>284</v>
      </c>
      <c r="B10952" s="518">
        <v>601310</v>
      </c>
      <c r="C10952" s="518" t="s">
        <v>2660</v>
      </c>
      <c r="D10952" s="518" t="s">
        <v>1417</v>
      </c>
      <c r="E10952" s="859">
        <v>35</v>
      </c>
      <c r="F10952" s="859">
        <v>35</v>
      </c>
      <c r="G10952" s="518" t="s">
        <v>122</v>
      </c>
      <c r="H10952" s="518" t="s">
        <v>284</v>
      </c>
      <c r="I10952" s="518">
        <v>601310</v>
      </c>
    </row>
    <row r="10953" spans="1:9" x14ac:dyDescent="0.2">
      <c r="A10953" s="518" t="s">
        <v>326</v>
      </c>
      <c r="B10953" s="518">
        <v>601336</v>
      </c>
      <c r="C10953" s="518" t="s">
        <v>2660</v>
      </c>
      <c r="D10953" s="518" t="s">
        <v>1418</v>
      </c>
      <c r="E10953" s="859">
        <v>22</v>
      </c>
      <c r="F10953" s="859">
        <v>22</v>
      </c>
      <c r="G10953" s="518" t="s">
        <v>122</v>
      </c>
      <c r="H10953" s="518" t="s">
        <v>326</v>
      </c>
      <c r="I10953" s="518">
        <v>601336</v>
      </c>
    </row>
    <row r="10954" spans="1:9" x14ac:dyDescent="0.2">
      <c r="A10954" s="518" t="s">
        <v>212</v>
      </c>
      <c r="B10954" s="518">
        <v>601385</v>
      </c>
      <c r="C10954" s="518" t="s">
        <v>2660</v>
      </c>
      <c r="D10954" s="518" t="s">
        <v>722</v>
      </c>
      <c r="E10954" s="859">
        <v>30</v>
      </c>
      <c r="F10954" s="859">
        <v>30</v>
      </c>
      <c r="G10954" s="518" t="s">
        <v>122</v>
      </c>
      <c r="H10954" s="518" t="s">
        <v>212</v>
      </c>
      <c r="I10954" s="518">
        <v>601385</v>
      </c>
    </row>
    <row r="10955" spans="1:9" x14ac:dyDescent="0.2">
      <c r="A10955" s="518" t="s">
        <v>323</v>
      </c>
      <c r="B10955" s="518">
        <v>601419</v>
      </c>
      <c r="C10955" s="518" t="s">
        <v>2660</v>
      </c>
      <c r="D10955" s="518" t="s">
        <v>1242</v>
      </c>
      <c r="E10955" s="859">
        <v>20</v>
      </c>
      <c r="F10955" s="859">
        <v>0</v>
      </c>
      <c r="G10955" s="518" t="s">
        <v>122</v>
      </c>
      <c r="H10955" s="518" t="s">
        <v>323</v>
      </c>
      <c r="I10955" s="518">
        <v>601419</v>
      </c>
    </row>
    <row r="10956" spans="1:9" x14ac:dyDescent="0.2">
      <c r="A10956" s="518" t="s">
        <v>323</v>
      </c>
      <c r="B10956" s="518">
        <v>601427</v>
      </c>
      <c r="C10956" s="518" t="s">
        <v>2660</v>
      </c>
      <c r="D10956" s="518" t="s">
        <v>1469</v>
      </c>
      <c r="E10956" s="859">
        <v>32</v>
      </c>
      <c r="F10956" s="859">
        <v>0</v>
      </c>
      <c r="G10956" s="518" t="s">
        <v>122</v>
      </c>
      <c r="H10956" s="518" t="s">
        <v>323</v>
      </c>
      <c r="I10956" s="518">
        <v>601427</v>
      </c>
    </row>
    <row r="10957" spans="1:9" x14ac:dyDescent="0.2">
      <c r="A10957" s="518" t="s">
        <v>284</v>
      </c>
      <c r="B10957" s="518">
        <v>601435</v>
      </c>
      <c r="C10957" s="518" t="s">
        <v>2660</v>
      </c>
      <c r="D10957" s="518" t="s">
        <v>1470</v>
      </c>
      <c r="E10957" s="859">
        <v>30</v>
      </c>
      <c r="F10957" s="859">
        <v>15</v>
      </c>
      <c r="G10957" s="518" t="s">
        <v>122</v>
      </c>
      <c r="H10957" s="518" t="s">
        <v>284</v>
      </c>
      <c r="I10957" s="518">
        <v>601435</v>
      </c>
    </row>
    <row r="10958" spans="1:9" x14ac:dyDescent="0.2">
      <c r="A10958" s="518" t="s">
        <v>312</v>
      </c>
      <c r="B10958" s="518">
        <v>601468</v>
      </c>
      <c r="C10958" s="518" t="s">
        <v>2660</v>
      </c>
      <c r="D10958" s="518" t="s">
        <v>790</v>
      </c>
      <c r="E10958" s="859">
        <v>25</v>
      </c>
      <c r="F10958" s="859">
        <v>0</v>
      </c>
      <c r="G10958" s="518" t="s">
        <v>122</v>
      </c>
      <c r="H10958" s="518" t="s">
        <v>312</v>
      </c>
      <c r="I10958" s="518">
        <v>601468</v>
      </c>
    </row>
    <row r="10959" spans="1:9" x14ac:dyDescent="0.2">
      <c r="A10959" s="518" t="s">
        <v>246</v>
      </c>
      <c r="B10959" s="518">
        <v>601484</v>
      </c>
      <c r="C10959" s="518" t="s">
        <v>2660</v>
      </c>
      <c r="D10959" s="518" t="s">
        <v>1471</v>
      </c>
      <c r="E10959" s="859">
        <v>35</v>
      </c>
      <c r="F10959" s="859">
        <v>20</v>
      </c>
      <c r="G10959" s="518" t="s">
        <v>122</v>
      </c>
      <c r="H10959" s="518" t="s">
        <v>246</v>
      </c>
      <c r="I10959" s="518">
        <v>601484</v>
      </c>
    </row>
    <row r="10960" spans="1:9" x14ac:dyDescent="0.2">
      <c r="A10960" s="518" t="s">
        <v>312</v>
      </c>
      <c r="B10960" s="518">
        <v>601500</v>
      </c>
      <c r="C10960" s="518" t="s">
        <v>2660</v>
      </c>
      <c r="D10960" s="518" t="s">
        <v>790</v>
      </c>
      <c r="E10960" s="859">
        <v>25</v>
      </c>
      <c r="F10960" s="859">
        <v>0</v>
      </c>
      <c r="G10960" s="518" t="s">
        <v>122</v>
      </c>
      <c r="H10960" s="518" t="s">
        <v>312</v>
      </c>
      <c r="I10960" s="518">
        <v>601468</v>
      </c>
    </row>
    <row r="10961" spans="1:9" x14ac:dyDescent="0.2">
      <c r="A10961" s="518" t="s">
        <v>312</v>
      </c>
      <c r="B10961" s="518">
        <v>601526</v>
      </c>
      <c r="C10961" s="518" t="s">
        <v>2660</v>
      </c>
      <c r="D10961" s="518" t="s">
        <v>789</v>
      </c>
      <c r="E10961" s="859">
        <v>26</v>
      </c>
      <c r="F10961" s="859">
        <v>0</v>
      </c>
      <c r="G10961" s="518" t="s">
        <v>122</v>
      </c>
      <c r="H10961" s="518" t="s">
        <v>312</v>
      </c>
      <c r="I10961" s="518">
        <v>601526</v>
      </c>
    </row>
    <row r="10962" spans="1:9" x14ac:dyDescent="0.2">
      <c r="A10962" s="518" t="s">
        <v>312</v>
      </c>
      <c r="B10962" s="518">
        <v>601534</v>
      </c>
      <c r="C10962" s="518" t="s">
        <v>2660</v>
      </c>
      <c r="D10962" s="518" t="s">
        <v>1095</v>
      </c>
      <c r="E10962" s="859">
        <v>28</v>
      </c>
      <c r="F10962" s="859">
        <v>0</v>
      </c>
      <c r="G10962" s="518" t="s">
        <v>122</v>
      </c>
      <c r="H10962" s="518" t="s">
        <v>312</v>
      </c>
      <c r="I10962" s="518">
        <v>601534</v>
      </c>
    </row>
    <row r="10963" spans="1:9" x14ac:dyDescent="0.2">
      <c r="A10963" s="518" t="s">
        <v>153</v>
      </c>
      <c r="B10963" s="518">
        <v>601559</v>
      </c>
      <c r="C10963" s="518" t="s">
        <v>2660</v>
      </c>
      <c r="D10963" s="518" t="s">
        <v>720</v>
      </c>
      <c r="E10963" s="859">
        <v>32</v>
      </c>
      <c r="F10963" s="859">
        <v>32</v>
      </c>
      <c r="G10963" s="518" t="s">
        <v>122</v>
      </c>
      <c r="H10963" s="518" t="s">
        <v>153</v>
      </c>
      <c r="I10963" s="518">
        <v>601559</v>
      </c>
    </row>
    <row r="10964" spans="1:9" x14ac:dyDescent="0.2">
      <c r="A10964" s="518" t="s">
        <v>153</v>
      </c>
      <c r="B10964" s="518">
        <v>601575</v>
      </c>
      <c r="C10964" s="518" t="s">
        <v>2660</v>
      </c>
      <c r="D10964" s="518" t="s">
        <v>1531</v>
      </c>
      <c r="E10964" s="859">
        <v>29</v>
      </c>
      <c r="F10964" s="859">
        <v>29</v>
      </c>
      <c r="G10964" s="518" t="s">
        <v>122</v>
      </c>
      <c r="H10964" s="518" t="s">
        <v>153</v>
      </c>
      <c r="I10964" s="518">
        <v>601575</v>
      </c>
    </row>
    <row r="10965" spans="1:9" x14ac:dyDescent="0.2">
      <c r="A10965" s="518" t="s">
        <v>246</v>
      </c>
      <c r="B10965" s="518">
        <v>601583</v>
      </c>
      <c r="C10965" s="518" t="s">
        <v>2660</v>
      </c>
      <c r="D10965" s="518" t="s">
        <v>1532</v>
      </c>
      <c r="E10965" s="859">
        <v>33</v>
      </c>
      <c r="F10965" s="859">
        <v>23</v>
      </c>
      <c r="G10965" s="518" t="s">
        <v>122</v>
      </c>
      <c r="H10965" s="518" t="s">
        <v>246</v>
      </c>
      <c r="I10965" s="518">
        <v>601583</v>
      </c>
    </row>
    <row r="10966" spans="1:9" x14ac:dyDescent="0.2">
      <c r="A10966" s="518" t="s">
        <v>153</v>
      </c>
      <c r="B10966" s="518">
        <v>601591</v>
      </c>
      <c r="C10966" s="518" t="s">
        <v>2660</v>
      </c>
      <c r="D10966" s="518" t="s">
        <v>902</v>
      </c>
      <c r="E10966" s="859">
        <v>23</v>
      </c>
      <c r="F10966" s="859">
        <v>23</v>
      </c>
      <c r="G10966" s="518" t="s">
        <v>122</v>
      </c>
      <c r="H10966" s="518" t="s">
        <v>153</v>
      </c>
      <c r="I10966" s="518">
        <v>601591</v>
      </c>
    </row>
    <row r="10967" spans="1:9" x14ac:dyDescent="0.2">
      <c r="A10967" s="518" t="s">
        <v>246</v>
      </c>
      <c r="B10967" s="518">
        <v>601625</v>
      </c>
      <c r="C10967" s="518" t="s">
        <v>2660</v>
      </c>
      <c r="D10967" s="518" t="s">
        <v>7010</v>
      </c>
      <c r="E10967" s="859">
        <v>27</v>
      </c>
      <c r="F10967" s="859">
        <v>20</v>
      </c>
      <c r="G10967" s="518" t="s">
        <v>122</v>
      </c>
      <c r="H10967" s="518" t="s">
        <v>246</v>
      </c>
      <c r="I10967" s="518">
        <v>601625</v>
      </c>
    </row>
    <row r="10968" spans="1:9" x14ac:dyDescent="0.2">
      <c r="A10968" s="518" t="s">
        <v>246</v>
      </c>
      <c r="B10968" s="518">
        <v>601641</v>
      </c>
      <c r="C10968" s="518" t="s">
        <v>2660</v>
      </c>
      <c r="D10968" s="518" t="s">
        <v>1533</v>
      </c>
      <c r="E10968" s="859">
        <v>23</v>
      </c>
      <c r="F10968" s="859">
        <v>0</v>
      </c>
      <c r="G10968" s="518" t="s">
        <v>122</v>
      </c>
      <c r="H10968" s="518" t="s">
        <v>246</v>
      </c>
      <c r="I10968" s="518">
        <v>601641</v>
      </c>
    </row>
    <row r="10969" spans="1:9" x14ac:dyDescent="0.2">
      <c r="A10969" s="518" t="s">
        <v>153</v>
      </c>
      <c r="B10969" s="518">
        <v>601658</v>
      </c>
      <c r="C10969" s="518" t="s">
        <v>2660</v>
      </c>
      <c r="D10969" s="518" t="s">
        <v>720</v>
      </c>
      <c r="E10969" s="859">
        <v>34</v>
      </c>
      <c r="F10969" s="859">
        <v>32</v>
      </c>
      <c r="G10969" s="518" t="s">
        <v>122</v>
      </c>
      <c r="H10969" s="518" t="s">
        <v>153</v>
      </c>
      <c r="I10969" s="518">
        <v>601658</v>
      </c>
    </row>
    <row r="10970" spans="1:9" x14ac:dyDescent="0.2">
      <c r="A10970" s="518" t="s">
        <v>246</v>
      </c>
      <c r="B10970" s="518">
        <v>601666</v>
      </c>
      <c r="C10970" s="518" t="s">
        <v>2660</v>
      </c>
      <c r="D10970" s="518" t="s">
        <v>1586</v>
      </c>
      <c r="E10970" s="859">
        <v>32</v>
      </c>
      <c r="F10970" s="859">
        <v>0</v>
      </c>
      <c r="G10970" s="518" t="s">
        <v>122</v>
      </c>
      <c r="H10970" s="518" t="s">
        <v>246</v>
      </c>
      <c r="I10970" s="518">
        <v>601666</v>
      </c>
    </row>
    <row r="10971" spans="1:9" x14ac:dyDescent="0.2">
      <c r="A10971" s="518" t="s">
        <v>153</v>
      </c>
      <c r="B10971" s="518">
        <v>601674</v>
      </c>
      <c r="C10971" s="518" t="s">
        <v>2660</v>
      </c>
      <c r="D10971" s="518" t="s">
        <v>1587</v>
      </c>
      <c r="E10971" s="859">
        <v>15</v>
      </c>
      <c r="F10971" s="859">
        <v>15</v>
      </c>
      <c r="G10971" s="518" t="s">
        <v>122</v>
      </c>
      <c r="H10971" s="518" t="s">
        <v>153</v>
      </c>
      <c r="I10971" s="518">
        <v>601674</v>
      </c>
    </row>
    <row r="10972" spans="1:9" x14ac:dyDescent="0.2">
      <c r="A10972" s="518" t="s">
        <v>153</v>
      </c>
      <c r="B10972" s="518">
        <v>601682</v>
      </c>
      <c r="C10972" s="518" t="s">
        <v>2660</v>
      </c>
      <c r="D10972" s="518" t="s">
        <v>1047</v>
      </c>
      <c r="E10972" s="859">
        <v>30</v>
      </c>
      <c r="F10972" s="859">
        <v>30</v>
      </c>
      <c r="G10972" s="518" t="s">
        <v>122</v>
      </c>
      <c r="H10972" s="518" t="s">
        <v>153</v>
      </c>
      <c r="I10972" s="518">
        <v>601682</v>
      </c>
    </row>
    <row r="10973" spans="1:9" x14ac:dyDescent="0.2">
      <c r="A10973" s="518" t="s">
        <v>246</v>
      </c>
      <c r="B10973" s="518">
        <v>601690</v>
      </c>
      <c r="C10973" s="518" t="s">
        <v>2660</v>
      </c>
      <c r="D10973" s="518" t="s">
        <v>1588</v>
      </c>
      <c r="E10973" s="859">
        <v>25</v>
      </c>
      <c r="F10973" s="859">
        <v>0</v>
      </c>
      <c r="G10973" s="518" t="s">
        <v>122</v>
      </c>
      <c r="H10973" s="518" t="s">
        <v>246</v>
      </c>
      <c r="I10973" s="518">
        <v>601690</v>
      </c>
    </row>
    <row r="10974" spans="1:9" x14ac:dyDescent="0.2">
      <c r="A10974" s="518" t="s">
        <v>246</v>
      </c>
      <c r="B10974" s="518">
        <v>601732</v>
      </c>
      <c r="C10974" s="518" t="s">
        <v>2660</v>
      </c>
      <c r="D10974" s="518" t="s">
        <v>1589</v>
      </c>
      <c r="E10974" s="859">
        <v>33</v>
      </c>
      <c r="F10974" s="859">
        <v>0</v>
      </c>
      <c r="G10974" s="518" t="s">
        <v>122</v>
      </c>
      <c r="H10974" s="518" t="s">
        <v>246</v>
      </c>
      <c r="I10974" s="518">
        <v>601732</v>
      </c>
    </row>
    <row r="10975" spans="1:9" x14ac:dyDescent="0.2">
      <c r="A10975" s="518" t="s">
        <v>253</v>
      </c>
      <c r="B10975" s="518">
        <v>601849</v>
      </c>
      <c r="C10975" s="518" t="s">
        <v>2660</v>
      </c>
      <c r="D10975" s="518" t="s">
        <v>1590</v>
      </c>
      <c r="E10975" s="859">
        <v>33</v>
      </c>
      <c r="F10975" s="859">
        <v>33</v>
      </c>
      <c r="G10975" s="518" t="s">
        <v>122</v>
      </c>
      <c r="H10975" s="518" t="s">
        <v>253</v>
      </c>
      <c r="I10975" s="518">
        <v>601849</v>
      </c>
    </row>
    <row r="10976" spans="1:9" x14ac:dyDescent="0.2">
      <c r="A10976" s="518" t="s">
        <v>202</v>
      </c>
      <c r="B10976" s="518">
        <v>601864</v>
      </c>
      <c r="C10976" s="518" t="s">
        <v>2660</v>
      </c>
      <c r="D10976" s="518" t="s">
        <v>997</v>
      </c>
      <c r="E10976" s="859">
        <v>23</v>
      </c>
      <c r="F10976" s="859">
        <v>21</v>
      </c>
      <c r="G10976" s="518" t="s">
        <v>122</v>
      </c>
      <c r="H10976" s="518" t="s">
        <v>202</v>
      </c>
      <c r="I10976" s="518">
        <v>601864</v>
      </c>
    </row>
    <row r="10977" spans="1:9" x14ac:dyDescent="0.2">
      <c r="A10977" s="518" t="s">
        <v>253</v>
      </c>
      <c r="B10977" s="518">
        <v>601872</v>
      </c>
      <c r="C10977" s="518" t="s">
        <v>2660</v>
      </c>
      <c r="D10977" s="518" t="s">
        <v>1592</v>
      </c>
      <c r="E10977" s="859">
        <v>32</v>
      </c>
      <c r="F10977" s="859">
        <v>32</v>
      </c>
      <c r="G10977" s="518" t="s">
        <v>122</v>
      </c>
      <c r="H10977" s="518" t="s">
        <v>253</v>
      </c>
      <c r="I10977" s="518">
        <v>601872</v>
      </c>
    </row>
    <row r="10978" spans="1:9" x14ac:dyDescent="0.2">
      <c r="A10978" s="518" t="s">
        <v>202</v>
      </c>
      <c r="B10978" s="518">
        <v>601880</v>
      </c>
      <c r="C10978" s="518" t="s">
        <v>2660</v>
      </c>
      <c r="D10978" s="518" t="s">
        <v>997</v>
      </c>
      <c r="E10978" s="859">
        <v>24</v>
      </c>
      <c r="F10978" s="859">
        <v>21</v>
      </c>
      <c r="G10978" s="518" t="s">
        <v>122</v>
      </c>
      <c r="H10978" s="518" t="s">
        <v>202</v>
      </c>
      <c r="I10978" s="518">
        <v>601880</v>
      </c>
    </row>
    <row r="10979" spans="1:9" x14ac:dyDescent="0.2">
      <c r="A10979" s="518" t="s">
        <v>253</v>
      </c>
      <c r="B10979" s="518">
        <v>601906</v>
      </c>
      <c r="C10979" s="518" t="s">
        <v>2660</v>
      </c>
      <c r="D10979" s="518" t="s">
        <v>719</v>
      </c>
      <c r="E10979" s="859">
        <v>33</v>
      </c>
      <c r="F10979" s="859">
        <v>33</v>
      </c>
      <c r="G10979" s="518" t="s">
        <v>122</v>
      </c>
      <c r="H10979" s="518" t="s">
        <v>253</v>
      </c>
      <c r="I10979" s="518">
        <v>601906</v>
      </c>
    </row>
    <row r="10980" spans="1:9" x14ac:dyDescent="0.2">
      <c r="A10980" s="518" t="s">
        <v>202</v>
      </c>
      <c r="B10980" s="518">
        <v>601914</v>
      </c>
      <c r="C10980" s="518" t="s">
        <v>2660</v>
      </c>
      <c r="D10980" s="518" t="s">
        <v>720</v>
      </c>
      <c r="E10980" s="859">
        <v>18</v>
      </c>
      <c r="F10980" s="859">
        <v>17</v>
      </c>
      <c r="G10980" s="518" t="s">
        <v>122</v>
      </c>
      <c r="H10980" s="518" t="s">
        <v>202</v>
      </c>
      <c r="I10980" s="518">
        <v>601914</v>
      </c>
    </row>
    <row r="10981" spans="1:9" x14ac:dyDescent="0.2">
      <c r="A10981" s="518" t="s">
        <v>253</v>
      </c>
      <c r="B10981" s="518">
        <v>601922</v>
      </c>
      <c r="C10981" s="518" t="s">
        <v>2660</v>
      </c>
      <c r="D10981" s="518" t="s">
        <v>721</v>
      </c>
      <c r="E10981" s="859">
        <v>33</v>
      </c>
      <c r="F10981" s="859">
        <v>33</v>
      </c>
      <c r="G10981" s="518" t="s">
        <v>122</v>
      </c>
      <c r="H10981" s="518" t="s">
        <v>253</v>
      </c>
      <c r="I10981" s="518">
        <v>601922</v>
      </c>
    </row>
    <row r="10982" spans="1:9" x14ac:dyDescent="0.2">
      <c r="A10982" s="518" t="s">
        <v>253</v>
      </c>
      <c r="B10982" s="518">
        <v>601930</v>
      </c>
      <c r="C10982" s="518" t="s">
        <v>2660</v>
      </c>
      <c r="D10982" s="518" t="s">
        <v>722</v>
      </c>
      <c r="E10982" s="859">
        <v>19</v>
      </c>
      <c r="F10982" s="859">
        <v>19</v>
      </c>
      <c r="G10982" s="518" t="s">
        <v>122</v>
      </c>
      <c r="H10982" s="518" t="s">
        <v>253</v>
      </c>
      <c r="I10982" s="518">
        <v>601930</v>
      </c>
    </row>
    <row r="10983" spans="1:9" x14ac:dyDescent="0.2">
      <c r="A10983" s="518" t="s">
        <v>253</v>
      </c>
      <c r="B10983" s="518">
        <v>601971</v>
      </c>
      <c r="C10983" s="518" t="s">
        <v>2660</v>
      </c>
      <c r="D10983" s="518" t="s">
        <v>723</v>
      </c>
      <c r="E10983" s="859">
        <v>33</v>
      </c>
      <c r="F10983" s="859">
        <v>33</v>
      </c>
      <c r="G10983" s="518" t="s">
        <v>122</v>
      </c>
      <c r="H10983" s="518" t="s">
        <v>253</v>
      </c>
      <c r="I10983" s="518">
        <v>601971</v>
      </c>
    </row>
    <row r="10984" spans="1:9" x14ac:dyDescent="0.2">
      <c r="A10984" s="518" t="s">
        <v>209</v>
      </c>
      <c r="B10984" s="518">
        <v>601997</v>
      </c>
      <c r="C10984" s="518" t="s">
        <v>2660</v>
      </c>
      <c r="D10984" s="518" t="s">
        <v>724</v>
      </c>
      <c r="E10984" s="859">
        <v>32</v>
      </c>
      <c r="F10984" s="859">
        <v>32</v>
      </c>
      <c r="G10984" s="518" t="s">
        <v>122</v>
      </c>
      <c r="H10984" s="518" t="s">
        <v>209</v>
      </c>
      <c r="I10984" s="518">
        <v>601997</v>
      </c>
    </row>
    <row r="10985" spans="1:9" x14ac:dyDescent="0.2">
      <c r="A10985" s="518" t="s">
        <v>209</v>
      </c>
      <c r="B10985" s="518">
        <v>602003</v>
      </c>
      <c r="C10985" s="518" t="s">
        <v>2660</v>
      </c>
      <c r="D10985" s="518" t="s">
        <v>725</v>
      </c>
      <c r="E10985" s="859">
        <v>32</v>
      </c>
      <c r="F10985" s="859">
        <v>32</v>
      </c>
      <c r="G10985" s="518" t="s">
        <v>122</v>
      </c>
      <c r="H10985" s="518" t="s">
        <v>209</v>
      </c>
      <c r="I10985" s="518">
        <v>602003</v>
      </c>
    </row>
    <row r="10986" spans="1:9" x14ac:dyDescent="0.2">
      <c r="A10986" s="518" t="s">
        <v>258</v>
      </c>
      <c r="B10986" s="518">
        <v>602011</v>
      </c>
      <c r="C10986" s="518" t="s">
        <v>2660</v>
      </c>
      <c r="D10986" s="518" t="s">
        <v>670</v>
      </c>
      <c r="E10986" s="859">
        <v>26</v>
      </c>
      <c r="F10986" s="859">
        <v>0</v>
      </c>
      <c r="G10986" s="518" t="s">
        <v>122</v>
      </c>
      <c r="H10986" s="518" t="s">
        <v>258</v>
      </c>
      <c r="I10986" s="518">
        <v>602011</v>
      </c>
    </row>
    <row r="10987" spans="1:9" x14ac:dyDescent="0.2">
      <c r="A10987" s="518" t="s">
        <v>258</v>
      </c>
      <c r="B10987" s="518">
        <v>602045</v>
      </c>
      <c r="C10987" s="518" t="s">
        <v>2660</v>
      </c>
      <c r="D10987" s="518" t="s">
        <v>720</v>
      </c>
      <c r="E10987" s="859">
        <v>32</v>
      </c>
      <c r="F10987" s="859">
        <v>0</v>
      </c>
      <c r="G10987" s="518" t="s">
        <v>122</v>
      </c>
      <c r="H10987" s="518" t="s">
        <v>258</v>
      </c>
      <c r="I10987" s="518">
        <v>602045</v>
      </c>
    </row>
    <row r="10988" spans="1:9" x14ac:dyDescent="0.2">
      <c r="A10988" s="518" t="s">
        <v>210</v>
      </c>
      <c r="B10988" s="518">
        <v>602060</v>
      </c>
      <c r="C10988" s="518" t="s">
        <v>2660</v>
      </c>
      <c r="D10988" s="518" t="s">
        <v>786</v>
      </c>
      <c r="E10988" s="859">
        <v>28</v>
      </c>
      <c r="F10988" s="859">
        <v>28</v>
      </c>
      <c r="G10988" s="518" t="s">
        <v>122</v>
      </c>
      <c r="H10988" s="518" t="s">
        <v>210</v>
      </c>
      <c r="I10988" s="518">
        <v>602060</v>
      </c>
    </row>
    <row r="10989" spans="1:9" x14ac:dyDescent="0.2">
      <c r="A10989" s="518" t="s">
        <v>258</v>
      </c>
      <c r="B10989" s="518">
        <v>602078</v>
      </c>
      <c r="C10989" s="518" t="s">
        <v>2660</v>
      </c>
      <c r="D10989" s="518" t="s">
        <v>787</v>
      </c>
      <c r="E10989" s="859">
        <v>24</v>
      </c>
      <c r="F10989" s="859">
        <v>0</v>
      </c>
      <c r="G10989" s="518" t="s">
        <v>122</v>
      </c>
      <c r="H10989" s="518" t="s">
        <v>258</v>
      </c>
      <c r="I10989" s="518">
        <v>602078</v>
      </c>
    </row>
    <row r="10990" spans="1:9" x14ac:dyDescent="0.2">
      <c r="A10990" s="518" t="s">
        <v>210</v>
      </c>
      <c r="B10990" s="518">
        <v>602086</v>
      </c>
      <c r="C10990" s="518" t="s">
        <v>2660</v>
      </c>
      <c r="D10990" s="518" t="s">
        <v>786</v>
      </c>
      <c r="E10990" s="859">
        <v>20</v>
      </c>
      <c r="F10990" s="859">
        <v>20</v>
      </c>
      <c r="G10990" s="518" t="s">
        <v>122</v>
      </c>
      <c r="H10990" s="518" t="s">
        <v>210</v>
      </c>
      <c r="I10990" s="518">
        <v>602086</v>
      </c>
    </row>
    <row r="10991" spans="1:9" x14ac:dyDescent="0.2">
      <c r="A10991" s="518" t="s">
        <v>258</v>
      </c>
      <c r="B10991" s="518">
        <v>602094</v>
      </c>
      <c r="C10991" s="518" t="s">
        <v>2660</v>
      </c>
      <c r="D10991" s="518" t="s">
        <v>788</v>
      </c>
      <c r="E10991" s="859">
        <v>23</v>
      </c>
      <c r="F10991" s="859">
        <v>0</v>
      </c>
      <c r="G10991" s="518" t="s">
        <v>122</v>
      </c>
      <c r="H10991" s="518" t="s">
        <v>258</v>
      </c>
      <c r="I10991" s="518">
        <v>602094</v>
      </c>
    </row>
    <row r="10992" spans="1:9" x14ac:dyDescent="0.2">
      <c r="A10992" s="518" t="s">
        <v>259</v>
      </c>
      <c r="B10992" s="518">
        <v>602110</v>
      </c>
      <c r="C10992" s="518" t="s">
        <v>2660</v>
      </c>
      <c r="D10992" s="518" t="s">
        <v>789</v>
      </c>
      <c r="E10992" s="859">
        <v>33</v>
      </c>
      <c r="F10992" s="859">
        <v>33</v>
      </c>
      <c r="G10992" s="518" t="s">
        <v>122</v>
      </c>
      <c r="H10992" s="518" t="s">
        <v>259</v>
      </c>
      <c r="I10992" s="518">
        <v>602110</v>
      </c>
    </row>
    <row r="10993" spans="1:9" x14ac:dyDescent="0.2">
      <c r="A10993" s="518" t="s">
        <v>259</v>
      </c>
      <c r="B10993" s="518">
        <v>602128</v>
      </c>
      <c r="C10993" s="518" t="s">
        <v>2660</v>
      </c>
      <c r="D10993" s="518" t="s">
        <v>790</v>
      </c>
      <c r="E10993" s="859">
        <v>34</v>
      </c>
      <c r="F10993" s="859">
        <v>34</v>
      </c>
      <c r="G10993" s="518" t="s">
        <v>122</v>
      </c>
      <c r="H10993" s="518" t="s">
        <v>259</v>
      </c>
      <c r="I10993" s="518">
        <v>602128</v>
      </c>
    </row>
    <row r="10994" spans="1:9" x14ac:dyDescent="0.2">
      <c r="A10994" s="518" t="s">
        <v>266</v>
      </c>
      <c r="B10994" s="518">
        <v>602151</v>
      </c>
      <c r="C10994" s="518" t="s">
        <v>2660</v>
      </c>
      <c r="D10994" s="518" t="s">
        <v>791</v>
      </c>
      <c r="E10994" s="859">
        <v>23</v>
      </c>
      <c r="F10994" s="859">
        <v>0</v>
      </c>
      <c r="G10994" s="518" t="s">
        <v>122</v>
      </c>
      <c r="H10994" s="518" t="s">
        <v>266</v>
      </c>
      <c r="I10994" s="518">
        <v>167957</v>
      </c>
    </row>
    <row r="10995" spans="1:9" x14ac:dyDescent="0.2">
      <c r="A10995" s="518" t="s">
        <v>210</v>
      </c>
      <c r="B10995" s="518">
        <v>602169</v>
      </c>
      <c r="C10995" s="518" t="s">
        <v>2660</v>
      </c>
      <c r="D10995" s="518" t="s">
        <v>792</v>
      </c>
      <c r="E10995" s="859">
        <v>30</v>
      </c>
      <c r="F10995" s="859">
        <v>30</v>
      </c>
      <c r="G10995" s="518" t="s">
        <v>122</v>
      </c>
      <c r="H10995" s="518" t="s">
        <v>210</v>
      </c>
      <c r="I10995" s="518">
        <v>602169</v>
      </c>
    </row>
    <row r="10996" spans="1:9" x14ac:dyDescent="0.2">
      <c r="A10996" s="518" t="s">
        <v>210</v>
      </c>
      <c r="B10996" s="518">
        <v>602219</v>
      </c>
      <c r="C10996" s="518" t="s">
        <v>2660</v>
      </c>
      <c r="D10996" s="518" t="s">
        <v>863</v>
      </c>
      <c r="E10996" s="859">
        <v>16</v>
      </c>
      <c r="F10996" s="859">
        <v>16</v>
      </c>
      <c r="G10996" s="518" t="s">
        <v>122</v>
      </c>
      <c r="H10996" s="518" t="s">
        <v>210</v>
      </c>
      <c r="I10996" s="518">
        <v>602219</v>
      </c>
    </row>
    <row r="10997" spans="1:9" x14ac:dyDescent="0.2">
      <c r="A10997" s="518" t="s">
        <v>210</v>
      </c>
      <c r="B10997" s="518">
        <v>602227</v>
      </c>
      <c r="C10997" s="518" t="s">
        <v>2660</v>
      </c>
      <c r="D10997" s="518" t="s">
        <v>864</v>
      </c>
      <c r="E10997" s="859">
        <v>21</v>
      </c>
      <c r="F10997" s="859">
        <v>21</v>
      </c>
      <c r="G10997" s="518" t="s">
        <v>122</v>
      </c>
      <c r="H10997" s="518" t="s">
        <v>210</v>
      </c>
      <c r="I10997" s="518">
        <v>602227</v>
      </c>
    </row>
    <row r="10998" spans="1:9" x14ac:dyDescent="0.2">
      <c r="A10998" s="518" t="s">
        <v>268</v>
      </c>
      <c r="B10998" s="518">
        <v>602276</v>
      </c>
      <c r="C10998" s="518" t="s">
        <v>2660</v>
      </c>
      <c r="D10998" s="518" t="s">
        <v>865</v>
      </c>
      <c r="E10998" s="859">
        <v>30</v>
      </c>
      <c r="F10998" s="859">
        <v>30</v>
      </c>
      <c r="G10998" s="518" t="s">
        <v>122</v>
      </c>
      <c r="H10998" s="518" t="s">
        <v>268</v>
      </c>
      <c r="I10998" s="518">
        <v>602276</v>
      </c>
    </row>
    <row r="10999" spans="1:9" x14ac:dyDescent="0.2">
      <c r="A10999" s="518" t="s">
        <v>268</v>
      </c>
      <c r="B10999" s="518">
        <v>602300</v>
      </c>
      <c r="C10999" s="518" t="s">
        <v>2660</v>
      </c>
      <c r="D10999" s="518" t="s">
        <v>866</v>
      </c>
      <c r="E10999" s="859">
        <v>25</v>
      </c>
      <c r="F10999" s="859">
        <v>25</v>
      </c>
      <c r="G10999" s="518" t="s">
        <v>122</v>
      </c>
      <c r="H10999" s="518" t="s">
        <v>268</v>
      </c>
      <c r="I10999" s="518">
        <v>602300</v>
      </c>
    </row>
    <row r="11000" spans="1:9" x14ac:dyDescent="0.2">
      <c r="A11000" s="518" t="s">
        <v>268</v>
      </c>
      <c r="B11000" s="518">
        <v>602326</v>
      </c>
      <c r="C11000" s="518" t="s">
        <v>2660</v>
      </c>
      <c r="D11000" s="518" t="s">
        <v>720</v>
      </c>
      <c r="E11000" s="859">
        <v>32</v>
      </c>
      <c r="F11000" s="859">
        <v>32</v>
      </c>
      <c r="G11000" s="518" t="s">
        <v>122</v>
      </c>
      <c r="H11000" s="518" t="s">
        <v>268</v>
      </c>
      <c r="I11000" s="518">
        <v>602326</v>
      </c>
    </row>
    <row r="11001" spans="1:9" x14ac:dyDescent="0.2">
      <c r="A11001" s="518" t="s">
        <v>242</v>
      </c>
      <c r="B11001" s="518">
        <v>602334</v>
      </c>
      <c r="C11001" s="518" t="s">
        <v>2660</v>
      </c>
      <c r="D11001" s="518" t="s">
        <v>720</v>
      </c>
      <c r="E11001" s="859">
        <v>26</v>
      </c>
      <c r="F11001" s="859">
        <v>26</v>
      </c>
      <c r="G11001" s="518" t="s">
        <v>122</v>
      </c>
      <c r="H11001" s="518" t="s">
        <v>242</v>
      </c>
      <c r="I11001" s="518">
        <v>602334</v>
      </c>
    </row>
    <row r="11002" spans="1:9" x14ac:dyDescent="0.2">
      <c r="A11002" s="518" t="s">
        <v>242</v>
      </c>
      <c r="B11002" s="518">
        <v>602367</v>
      </c>
      <c r="C11002" s="518" t="s">
        <v>2660</v>
      </c>
      <c r="D11002" s="518" t="s">
        <v>723</v>
      </c>
      <c r="E11002" s="859">
        <v>35</v>
      </c>
      <c r="F11002" s="859">
        <v>35</v>
      </c>
      <c r="G11002" s="518" t="s">
        <v>122</v>
      </c>
      <c r="H11002" s="518" t="s">
        <v>242</v>
      </c>
      <c r="I11002" s="518">
        <v>602367</v>
      </c>
    </row>
    <row r="11003" spans="1:9" x14ac:dyDescent="0.2">
      <c r="A11003" s="518" t="s">
        <v>268</v>
      </c>
      <c r="B11003" s="518">
        <v>602375</v>
      </c>
      <c r="C11003" s="518" t="s">
        <v>2660</v>
      </c>
      <c r="D11003" s="518" t="s">
        <v>720</v>
      </c>
      <c r="E11003" s="859">
        <v>25</v>
      </c>
      <c r="F11003" s="859">
        <v>25</v>
      </c>
      <c r="G11003" s="518" t="s">
        <v>122</v>
      </c>
      <c r="H11003" s="518" t="s">
        <v>268</v>
      </c>
      <c r="I11003" s="518">
        <v>602375</v>
      </c>
    </row>
    <row r="11004" spans="1:9" x14ac:dyDescent="0.2">
      <c r="A11004" s="518" t="s">
        <v>242</v>
      </c>
      <c r="B11004" s="518">
        <v>602391</v>
      </c>
      <c r="C11004" s="518" t="s">
        <v>2660</v>
      </c>
      <c r="D11004" s="518" t="s">
        <v>865</v>
      </c>
      <c r="E11004" s="859">
        <v>22</v>
      </c>
      <c r="F11004" s="859">
        <v>22</v>
      </c>
      <c r="G11004" s="518" t="s">
        <v>122</v>
      </c>
      <c r="H11004" s="518" t="s">
        <v>242</v>
      </c>
      <c r="I11004" s="518">
        <v>602391</v>
      </c>
    </row>
    <row r="11005" spans="1:9" x14ac:dyDescent="0.2">
      <c r="A11005" s="518" t="s">
        <v>269</v>
      </c>
      <c r="B11005" s="518">
        <v>602409</v>
      </c>
      <c r="C11005" s="518" t="s">
        <v>2660</v>
      </c>
      <c r="D11005" s="518" t="s">
        <v>934</v>
      </c>
      <c r="E11005" s="859">
        <v>34</v>
      </c>
      <c r="F11005" s="859">
        <v>30</v>
      </c>
      <c r="G11005" s="518" t="s">
        <v>122</v>
      </c>
      <c r="H11005" s="518" t="s">
        <v>269</v>
      </c>
      <c r="I11005" s="518">
        <v>602409</v>
      </c>
    </row>
    <row r="11006" spans="1:9" x14ac:dyDescent="0.2">
      <c r="A11006" s="518" t="s">
        <v>242</v>
      </c>
      <c r="B11006" s="518">
        <v>602417</v>
      </c>
      <c r="C11006" s="518" t="s">
        <v>2660</v>
      </c>
      <c r="D11006" s="518" t="s">
        <v>720</v>
      </c>
      <c r="E11006" s="859">
        <v>30</v>
      </c>
      <c r="F11006" s="859">
        <v>30</v>
      </c>
      <c r="G11006" s="518" t="s">
        <v>122</v>
      </c>
      <c r="H11006" s="518" t="s">
        <v>242</v>
      </c>
      <c r="I11006" s="518">
        <v>602417</v>
      </c>
    </row>
    <row r="11007" spans="1:9" x14ac:dyDescent="0.2">
      <c r="A11007" s="518" t="s">
        <v>269</v>
      </c>
      <c r="B11007" s="518">
        <v>602425</v>
      </c>
      <c r="C11007" s="518" t="s">
        <v>2660</v>
      </c>
      <c r="D11007" s="518" t="s">
        <v>935</v>
      </c>
      <c r="E11007" s="859">
        <v>35</v>
      </c>
      <c r="F11007" s="859">
        <v>30</v>
      </c>
      <c r="G11007" s="518" t="s">
        <v>122</v>
      </c>
      <c r="H11007" s="518" t="s">
        <v>269</v>
      </c>
      <c r="I11007" s="518">
        <v>602425</v>
      </c>
    </row>
    <row r="11008" spans="1:9" x14ac:dyDescent="0.2">
      <c r="A11008" s="518" t="s">
        <v>242</v>
      </c>
      <c r="B11008" s="518">
        <v>602433</v>
      </c>
      <c r="C11008" s="518" t="s">
        <v>2660</v>
      </c>
      <c r="D11008" s="518" t="s">
        <v>720</v>
      </c>
      <c r="E11008" s="859">
        <v>27</v>
      </c>
      <c r="F11008" s="859">
        <v>27</v>
      </c>
      <c r="G11008" s="518" t="s">
        <v>122</v>
      </c>
      <c r="H11008" s="518" t="s">
        <v>242</v>
      </c>
      <c r="I11008" s="518">
        <v>602433</v>
      </c>
    </row>
    <row r="11009" spans="1:9" x14ac:dyDescent="0.2">
      <c r="A11009" s="518" t="s">
        <v>269</v>
      </c>
      <c r="B11009" s="518">
        <v>602441</v>
      </c>
      <c r="C11009" s="518" t="s">
        <v>2660</v>
      </c>
      <c r="D11009" s="518" t="s">
        <v>936</v>
      </c>
      <c r="E11009" s="859">
        <v>35</v>
      </c>
      <c r="F11009" s="859">
        <v>30</v>
      </c>
      <c r="G11009" s="518" t="s">
        <v>122</v>
      </c>
      <c r="H11009" s="518" t="s">
        <v>269</v>
      </c>
      <c r="I11009" s="518">
        <v>602441</v>
      </c>
    </row>
    <row r="11010" spans="1:9" x14ac:dyDescent="0.2">
      <c r="A11010" s="518" t="s">
        <v>242</v>
      </c>
      <c r="B11010" s="518">
        <v>602458</v>
      </c>
      <c r="C11010" s="518" t="s">
        <v>2660</v>
      </c>
      <c r="D11010" s="518" t="s">
        <v>720</v>
      </c>
      <c r="E11010" s="859">
        <v>34</v>
      </c>
      <c r="F11010" s="859">
        <v>34</v>
      </c>
      <c r="G11010" s="518" t="s">
        <v>122</v>
      </c>
      <c r="H11010" s="518" t="s">
        <v>242</v>
      </c>
      <c r="I11010" s="518">
        <v>602458</v>
      </c>
    </row>
    <row r="11011" spans="1:9" x14ac:dyDescent="0.2">
      <c r="A11011" s="518" t="s">
        <v>269</v>
      </c>
      <c r="B11011" s="518">
        <v>602466</v>
      </c>
      <c r="C11011" s="518" t="s">
        <v>2660</v>
      </c>
      <c r="D11011" s="518" t="s">
        <v>937</v>
      </c>
      <c r="E11011" s="859">
        <v>30</v>
      </c>
      <c r="F11011" s="859">
        <v>27</v>
      </c>
      <c r="G11011" s="518" t="s">
        <v>122</v>
      </c>
      <c r="H11011" s="518" t="s">
        <v>269</v>
      </c>
      <c r="I11011" s="518">
        <v>602466</v>
      </c>
    </row>
    <row r="11012" spans="1:9" x14ac:dyDescent="0.2">
      <c r="A11012" s="518" t="s">
        <v>269</v>
      </c>
      <c r="B11012" s="518">
        <v>602474</v>
      </c>
      <c r="C11012" s="518" t="s">
        <v>2660</v>
      </c>
      <c r="D11012" s="518" t="s">
        <v>938</v>
      </c>
      <c r="E11012" s="859">
        <v>28</v>
      </c>
      <c r="F11012" s="859">
        <v>24</v>
      </c>
      <c r="G11012" s="518" t="s">
        <v>122</v>
      </c>
      <c r="H11012" s="518" t="s">
        <v>269</v>
      </c>
      <c r="I11012" s="518">
        <v>602474</v>
      </c>
    </row>
    <row r="11013" spans="1:9" x14ac:dyDescent="0.2">
      <c r="A11013" s="518" t="s">
        <v>269</v>
      </c>
      <c r="B11013" s="518">
        <v>602482</v>
      </c>
      <c r="C11013" s="518" t="s">
        <v>2660</v>
      </c>
      <c r="D11013" s="518" t="s">
        <v>7011</v>
      </c>
      <c r="E11013" s="859">
        <v>32</v>
      </c>
      <c r="F11013" s="859">
        <v>27</v>
      </c>
      <c r="G11013" s="518" t="s">
        <v>122</v>
      </c>
      <c r="H11013" s="518" t="s">
        <v>269</v>
      </c>
      <c r="I11013" s="518">
        <v>602482</v>
      </c>
    </row>
    <row r="11014" spans="1:9" x14ac:dyDescent="0.2">
      <c r="A11014" s="518" t="s">
        <v>269</v>
      </c>
      <c r="B11014" s="518">
        <v>602532</v>
      </c>
      <c r="C11014" s="518" t="s">
        <v>2660</v>
      </c>
      <c r="D11014" s="518" t="s">
        <v>939</v>
      </c>
      <c r="E11014" s="859">
        <v>32</v>
      </c>
      <c r="F11014" s="859">
        <v>27</v>
      </c>
      <c r="G11014" s="518" t="s">
        <v>122</v>
      </c>
      <c r="H11014" s="518" t="s">
        <v>269</v>
      </c>
      <c r="I11014" s="518">
        <v>602532</v>
      </c>
    </row>
    <row r="11015" spans="1:9" x14ac:dyDescent="0.2">
      <c r="A11015" s="518" t="s">
        <v>269</v>
      </c>
      <c r="B11015" s="518">
        <v>602557</v>
      </c>
      <c r="C11015" s="518" t="s">
        <v>2660</v>
      </c>
      <c r="D11015" s="518" t="s">
        <v>1002</v>
      </c>
      <c r="E11015" s="859">
        <v>23</v>
      </c>
      <c r="F11015" s="859">
        <v>17</v>
      </c>
      <c r="G11015" s="518" t="s">
        <v>122</v>
      </c>
      <c r="H11015" s="518" t="s">
        <v>269</v>
      </c>
      <c r="I11015" s="518">
        <v>602557</v>
      </c>
    </row>
    <row r="11016" spans="1:9" x14ac:dyDescent="0.2">
      <c r="A11016" s="518" t="s">
        <v>329</v>
      </c>
      <c r="B11016" s="518">
        <v>602565</v>
      </c>
      <c r="C11016" s="518" t="s">
        <v>2660</v>
      </c>
      <c r="D11016" s="518" t="s">
        <v>1003</v>
      </c>
      <c r="E11016" s="859">
        <v>34</v>
      </c>
      <c r="F11016" s="859">
        <v>0</v>
      </c>
      <c r="G11016" s="518" t="s">
        <v>122</v>
      </c>
      <c r="H11016" s="518" t="s">
        <v>329</v>
      </c>
      <c r="I11016" s="518">
        <v>602565</v>
      </c>
    </row>
    <row r="11017" spans="1:9" x14ac:dyDescent="0.2">
      <c r="A11017" s="518" t="s">
        <v>285</v>
      </c>
      <c r="B11017" s="518">
        <v>602615</v>
      </c>
      <c r="C11017" s="518" t="s">
        <v>2660</v>
      </c>
      <c r="D11017" s="518" t="s">
        <v>1004</v>
      </c>
      <c r="E11017" s="859">
        <v>33</v>
      </c>
      <c r="F11017" s="859">
        <v>26</v>
      </c>
      <c r="G11017" s="518" t="s">
        <v>122</v>
      </c>
      <c r="H11017" s="518" t="s">
        <v>285</v>
      </c>
      <c r="I11017" s="518">
        <v>602615</v>
      </c>
    </row>
    <row r="11018" spans="1:9" x14ac:dyDescent="0.2">
      <c r="A11018" s="518" t="s">
        <v>329</v>
      </c>
      <c r="B11018" s="518">
        <v>602623</v>
      </c>
      <c r="C11018" s="518" t="s">
        <v>2660</v>
      </c>
      <c r="D11018" s="518" t="s">
        <v>1005</v>
      </c>
      <c r="E11018" s="859">
        <v>25</v>
      </c>
      <c r="F11018" s="859">
        <v>0</v>
      </c>
      <c r="G11018" s="518" t="s">
        <v>122</v>
      </c>
      <c r="H11018" s="518" t="s">
        <v>329</v>
      </c>
      <c r="I11018" s="518">
        <v>602623</v>
      </c>
    </row>
    <row r="11019" spans="1:9" x14ac:dyDescent="0.2">
      <c r="A11019" s="518" t="s">
        <v>285</v>
      </c>
      <c r="B11019" s="518">
        <v>602631</v>
      </c>
      <c r="C11019" s="518" t="s">
        <v>2660</v>
      </c>
      <c r="D11019" s="518" t="s">
        <v>1006</v>
      </c>
      <c r="E11019" s="859">
        <v>34</v>
      </c>
      <c r="F11019" s="859">
        <v>27</v>
      </c>
      <c r="G11019" s="518" t="s">
        <v>122</v>
      </c>
      <c r="H11019" s="518" t="s">
        <v>285</v>
      </c>
      <c r="I11019" s="518">
        <v>602631</v>
      </c>
    </row>
    <row r="11020" spans="1:9" x14ac:dyDescent="0.2">
      <c r="A11020" s="518" t="s">
        <v>285</v>
      </c>
      <c r="B11020" s="518">
        <v>602656</v>
      </c>
      <c r="C11020" s="518" t="s">
        <v>2660</v>
      </c>
      <c r="D11020" s="518" t="s">
        <v>1007</v>
      </c>
      <c r="E11020" s="859">
        <v>27</v>
      </c>
      <c r="F11020" s="859">
        <v>22</v>
      </c>
      <c r="G11020" s="518" t="s">
        <v>122</v>
      </c>
      <c r="H11020" s="518" t="s">
        <v>285</v>
      </c>
      <c r="I11020" s="518">
        <v>602656</v>
      </c>
    </row>
    <row r="11021" spans="1:9" x14ac:dyDescent="0.2">
      <c r="A11021" s="518" t="s">
        <v>329</v>
      </c>
      <c r="B11021" s="518">
        <v>602664</v>
      </c>
      <c r="C11021" s="518" t="s">
        <v>2660</v>
      </c>
      <c r="D11021" s="518" t="s">
        <v>1008</v>
      </c>
      <c r="E11021" s="859">
        <v>35</v>
      </c>
      <c r="F11021" s="859">
        <v>0</v>
      </c>
      <c r="G11021" s="518" t="s">
        <v>122</v>
      </c>
      <c r="H11021" s="518" t="s">
        <v>329</v>
      </c>
      <c r="I11021" s="518">
        <v>602664</v>
      </c>
    </row>
    <row r="11022" spans="1:9" x14ac:dyDescent="0.2">
      <c r="A11022" s="518" t="s">
        <v>285</v>
      </c>
      <c r="B11022" s="518">
        <v>602730</v>
      </c>
      <c r="C11022" s="518" t="s">
        <v>2660</v>
      </c>
      <c r="D11022" s="518" t="s">
        <v>1045</v>
      </c>
      <c r="E11022" s="859">
        <v>24</v>
      </c>
      <c r="F11022" s="859">
        <v>20</v>
      </c>
      <c r="G11022" s="518" t="s">
        <v>122</v>
      </c>
      <c r="H11022" s="518" t="s">
        <v>285</v>
      </c>
      <c r="I11022" s="518">
        <v>602730</v>
      </c>
    </row>
    <row r="11023" spans="1:9" x14ac:dyDescent="0.2">
      <c r="A11023" s="518" t="s">
        <v>285</v>
      </c>
      <c r="B11023" s="518">
        <v>602763</v>
      </c>
      <c r="C11023" s="518" t="s">
        <v>2660</v>
      </c>
      <c r="D11023" s="518" t="s">
        <v>1046</v>
      </c>
      <c r="E11023" s="859">
        <v>31</v>
      </c>
      <c r="F11023" s="859">
        <v>25</v>
      </c>
      <c r="G11023" s="518" t="s">
        <v>122</v>
      </c>
      <c r="H11023" s="518" t="s">
        <v>285</v>
      </c>
      <c r="I11023" s="518">
        <v>602763</v>
      </c>
    </row>
    <row r="11024" spans="1:9" x14ac:dyDescent="0.2">
      <c r="A11024" s="518" t="s">
        <v>285</v>
      </c>
      <c r="B11024" s="518">
        <v>602789</v>
      </c>
      <c r="C11024" s="518" t="s">
        <v>2660</v>
      </c>
      <c r="D11024" s="518" t="s">
        <v>1046</v>
      </c>
      <c r="E11024" s="859">
        <v>35</v>
      </c>
      <c r="F11024" s="859">
        <v>28</v>
      </c>
      <c r="G11024" s="518" t="s">
        <v>122</v>
      </c>
      <c r="H11024" s="518" t="s">
        <v>285</v>
      </c>
      <c r="I11024" s="518">
        <v>602789</v>
      </c>
    </row>
    <row r="11025" spans="1:9" x14ac:dyDescent="0.2">
      <c r="A11025" s="518" t="s">
        <v>340</v>
      </c>
      <c r="B11025" s="518">
        <v>602854</v>
      </c>
      <c r="C11025" s="518" t="s">
        <v>2660</v>
      </c>
      <c r="D11025" s="518" t="s">
        <v>1047</v>
      </c>
      <c r="E11025" s="859">
        <v>29</v>
      </c>
      <c r="F11025" s="859">
        <v>0</v>
      </c>
      <c r="G11025" s="518" t="s">
        <v>122</v>
      </c>
      <c r="H11025" s="518" t="s">
        <v>340</v>
      </c>
      <c r="I11025" s="518">
        <v>602854</v>
      </c>
    </row>
    <row r="11026" spans="1:9" x14ac:dyDescent="0.2">
      <c r="A11026" s="518" t="s">
        <v>340</v>
      </c>
      <c r="B11026" s="518">
        <v>602870</v>
      </c>
      <c r="C11026" s="518" t="s">
        <v>2660</v>
      </c>
      <c r="D11026" s="518" t="s">
        <v>1048</v>
      </c>
      <c r="E11026" s="859">
        <v>22</v>
      </c>
      <c r="F11026" s="859">
        <v>0</v>
      </c>
      <c r="G11026" s="518" t="s">
        <v>122</v>
      </c>
      <c r="H11026" s="518" t="s">
        <v>340</v>
      </c>
      <c r="I11026" s="518">
        <v>602870</v>
      </c>
    </row>
    <row r="11027" spans="1:9" x14ac:dyDescent="0.2">
      <c r="A11027" s="518" t="s">
        <v>340</v>
      </c>
      <c r="B11027" s="518">
        <v>602896</v>
      </c>
      <c r="C11027" s="518" t="s">
        <v>2660</v>
      </c>
      <c r="D11027" s="518" t="s">
        <v>1049</v>
      </c>
      <c r="E11027" s="859">
        <v>20</v>
      </c>
      <c r="F11027" s="859">
        <v>0</v>
      </c>
      <c r="G11027" s="518" t="s">
        <v>122</v>
      </c>
      <c r="H11027" s="518" t="s">
        <v>340</v>
      </c>
      <c r="I11027" s="518">
        <v>602896</v>
      </c>
    </row>
    <row r="11028" spans="1:9" x14ac:dyDescent="0.2">
      <c r="A11028" s="518" t="s">
        <v>340</v>
      </c>
      <c r="B11028" s="518">
        <v>603035</v>
      </c>
      <c r="C11028" s="518" t="s">
        <v>2660</v>
      </c>
      <c r="D11028" s="518" t="s">
        <v>902</v>
      </c>
      <c r="E11028" s="859">
        <v>28</v>
      </c>
      <c r="F11028" s="859">
        <v>28</v>
      </c>
      <c r="G11028" s="518" t="s">
        <v>122</v>
      </c>
      <c r="H11028" s="518" t="s">
        <v>340</v>
      </c>
      <c r="I11028" s="518">
        <v>603035</v>
      </c>
    </row>
    <row r="11029" spans="1:9" x14ac:dyDescent="0.2">
      <c r="A11029" s="518" t="s">
        <v>340</v>
      </c>
      <c r="B11029" s="518">
        <v>603050</v>
      </c>
      <c r="C11029" s="518" t="s">
        <v>2660</v>
      </c>
      <c r="D11029" s="518" t="s">
        <v>1095</v>
      </c>
      <c r="E11029" s="859">
        <v>19</v>
      </c>
      <c r="F11029" s="859">
        <v>19</v>
      </c>
      <c r="G11029" s="518" t="s">
        <v>122</v>
      </c>
      <c r="H11029" s="518" t="s">
        <v>340</v>
      </c>
      <c r="I11029" s="518">
        <v>603050</v>
      </c>
    </row>
    <row r="11030" spans="1:9" x14ac:dyDescent="0.2">
      <c r="A11030" s="518" t="s">
        <v>340</v>
      </c>
      <c r="B11030" s="518">
        <v>603084</v>
      </c>
      <c r="C11030" s="518" t="s">
        <v>2660</v>
      </c>
      <c r="D11030" s="518" t="s">
        <v>1157</v>
      </c>
      <c r="E11030" s="859">
        <v>33</v>
      </c>
      <c r="F11030" s="859">
        <v>0</v>
      </c>
      <c r="G11030" s="518" t="s">
        <v>122</v>
      </c>
      <c r="H11030" s="518" t="s">
        <v>340</v>
      </c>
      <c r="I11030" s="518">
        <v>603084</v>
      </c>
    </row>
    <row r="11031" spans="1:9" x14ac:dyDescent="0.2">
      <c r="A11031" s="518" t="s">
        <v>325</v>
      </c>
      <c r="B11031" s="518">
        <v>603092</v>
      </c>
      <c r="C11031" s="518" t="s">
        <v>2660</v>
      </c>
      <c r="D11031" s="518" t="s">
        <v>720</v>
      </c>
      <c r="E11031" s="859">
        <v>35</v>
      </c>
      <c r="F11031" s="859">
        <v>31</v>
      </c>
      <c r="G11031" s="518" t="s">
        <v>122</v>
      </c>
      <c r="H11031" s="518" t="s">
        <v>325</v>
      </c>
      <c r="I11031" s="518">
        <v>603092</v>
      </c>
    </row>
    <row r="11032" spans="1:9" x14ac:dyDescent="0.2">
      <c r="A11032" s="518" t="s">
        <v>345</v>
      </c>
      <c r="B11032" s="518">
        <v>603100</v>
      </c>
      <c r="C11032" s="518" t="s">
        <v>2660</v>
      </c>
      <c r="D11032" s="518" t="s">
        <v>997</v>
      </c>
      <c r="E11032" s="859">
        <v>34</v>
      </c>
      <c r="F11032" s="859">
        <v>34</v>
      </c>
      <c r="G11032" s="518" t="s">
        <v>122</v>
      </c>
      <c r="H11032" s="518" t="s">
        <v>345</v>
      </c>
      <c r="I11032" s="518">
        <v>603100</v>
      </c>
    </row>
    <row r="11033" spans="1:9" x14ac:dyDescent="0.2">
      <c r="A11033" s="518" t="s">
        <v>345</v>
      </c>
      <c r="B11033" s="518">
        <v>603126</v>
      </c>
      <c r="C11033" s="518" t="s">
        <v>2660</v>
      </c>
      <c r="D11033" s="518" t="s">
        <v>998</v>
      </c>
      <c r="E11033" s="859">
        <v>26</v>
      </c>
      <c r="F11033" s="859">
        <v>26</v>
      </c>
      <c r="G11033" s="518" t="s">
        <v>122</v>
      </c>
      <c r="H11033" s="518" t="s">
        <v>345</v>
      </c>
      <c r="I11033" s="518">
        <v>603126</v>
      </c>
    </row>
    <row r="11034" spans="1:9" x14ac:dyDescent="0.2">
      <c r="A11034" s="518" t="s">
        <v>325</v>
      </c>
      <c r="B11034" s="518">
        <v>603191</v>
      </c>
      <c r="C11034" s="518" t="s">
        <v>2660</v>
      </c>
      <c r="D11034" s="518" t="s">
        <v>1031</v>
      </c>
      <c r="E11034" s="859">
        <v>27</v>
      </c>
      <c r="F11034" s="859">
        <v>25</v>
      </c>
      <c r="G11034" s="518" t="s">
        <v>122</v>
      </c>
      <c r="H11034" s="518" t="s">
        <v>325</v>
      </c>
      <c r="I11034" s="518">
        <v>603191</v>
      </c>
    </row>
    <row r="11035" spans="1:9" x14ac:dyDescent="0.2">
      <c r="A11035" s="518" t="s">
        <v>325</v>
      </c>
      <c r="B11035" s="518">
        <v>603233</v>
      </c>
      <c r="C11035" s="518" t="s">
        <v>2660</v>
      </c>
      <c r="D11035" s="518" t="s">
        <v>1032</v>
      </c>
      <c r="E11035" s="859">
        <v>23</v>
      </c>
      <c r="F11035" s="859">
        <v>20</v>
      </c>
      <c r="G11035" s="518" t="s">
        <v>122</v>
      </c>
      <c r="H11035" s="518" t="s">
        <v>325</v>
      </c>
      <c r="I11035" s="518">
        <v>603233</v>
      </c>
    </row>
    <row r="11036" spans="1:9" x14ac:dyDescent="0.2">
      <c r="A11036" s="518" t="s">
        <v>325</v>
      </c>
      <c r="B11036" s="518">
        <v>603258</v>
      </c>
      <c r="C11036" s="518" t="s">
        <v>2660</v>
      </c>
      <c r="D11036" s="518" t="s">
        <v>1033</v>
      </c>
      <c r="E11036" s="859">
        <v>30</v>
      </c>
      <c r="F11036" s="859">
        <v>27</v>
      </c>
      <c r="G11036" s="518" t="s">
        <v>122</v>
      </c>
      <c r="H11036" s="518" t="s">
        <v>325</v>
      </c>
      <c r="I11036" s="518">
        <v>603258</v>
      </c>
    </row>
    <row r="11037" spans="1:9" x14ac:dyDescent="0.2">
      <c r="A11037" s="518" t="s">
        <v>325</v>
      </c>
      <c r="B11037" s="518">
        <v>603266</v>
      </c>
      <c r="C11037" s="518" t="s">
        <v>2660</v>
      </c>
      <c r="D11037" s="518" t="s">
        <v>693</v>
      </c>
      <c r="E11037" s="859">
        <v>33</v>
      </c>
      <c r="F11037" s="859">
        <v>30</v>
      </c>
      <c r="G11037" s="518" t="s">
        <v>122</v>
      </c>
      <c r="H11037" s="518" t="s">
        <v>325</v>
      </c>
      <c r="I11037" s="518">
        <v>603266</v>
      </c>
    </row>
    <row r="11038" spans="1:9" x14ac:dyDescent="0.2">
      <c r="A11038" s="518" t="s">
        <v>325</v>
      </c>
      <c r="B11038" s="518">
        <v>603274</v>
      </c>
      <c r="C11038" s="518" t="s">
        <v>2660</v>
      </c>
      <c r="D11038" s="518" t="s">
        <v>1092</v>
      </c>
      <c r="E11038" s="859">
        <v>34</v>
      </c>
      <c r="F11038" s="859">
        <v>30</v>
      </c>
      <c r="G11038" s="518" t="s">
        <v>122</v>
      </c>
      <c r="H11038" s="518" t="s">
        <v>325</v>
      </c>
      <c r="I11038" s="518">
        <v>603274</v>
      </c>
    </row>
    <row r="11039" spans="1:9" x14ac:dyDescent="0.2">
      <c r="A11039" s="518" t="s">
        <v>325</v>
      </c>
      <c r="B11039" s="518">
        <v>603282</v>
      </c>
      <c r="C11039" s="518" t="s">
        <v>2660</v>
      </c>
      <c r="D11039" s="518" t="s">
        <v>1049</v>
      </c>
      <c r="E11039" s="859">
        <v>18</v>
      </c>
      <c r="F11039" s="859">
        <v>16</v>
      </c>
      <c r="G11039" s="518" t="s">
        <v>122</v>
      </c>
      <c r="H11039" s="518" t="s">
        <v>325</v>
      </c>
      <c r="I11039" s="518">
        <v>603282</v>
      </c>
    </row>
    <row r="11040" spans="1:9" x14ac:dyDescent="0.2">
      <c r="A11040" s="518" t="s">
        <v>325</v>
      </c>
      <c r="B11040" s="518">
        <v>603290</v>
      </c>
      <c r="C11040" s="518" t="s">
        <v>2660</v>
      </c>
      <c r="D11040" s="518" t="s">
        <v>1093</v>
      </c>
      <c r="E11040" s="859">
        <v>34</v>
      </c>
      <c r="F11040" s="859">
        <v>30</v>
      </c>
      <c r="G11040" s="518" t="s">
        <v>122</v>
      </c>
      <c r="H11040" s="518" t="s">
        <v>325</v>
      </c>
      <c r="I11040" s="518">
        <v>603290</v>
      </c>
    </row>
    <row r="11041" spans="1:9" x14ac:dyDescent="0.2">
      <c r="A11041" s="518" t="s">
        <v>325</v>
      </c>
      <c r="B11041" s="518">
        <v>603308</v>
      </c>
      <c r="C11041" s="518" t="s">
        <v>2660</v>
      </c>
      <c r="D11041" s="518" t="s">
        <v>712</v>
      </c>
      <c r="E11041" s="859">
        <v>25</v>
      </c>
      <c r="F11041" s="859">
        <v>22</v>
      </c>
      <c r="G11041" s="518" t="s">
        <v>122</v>
      </c>
      <c r="H11041" s="518" t="s">
        <v>325</v>
      </c>
      <c r="I11041" s="518">
        <v>603308</v>
      </c>
    </row>
    <row r="11042" spans="1:9" x14ac:dyDescent="0.2">
      <c r="A11042" s="518" t="s">
        <v>325</v>
      </c>
      <c r="B11042" s="518">
        <v>603316</v>
      </c>
      <c r="C11042" s="518" t="s">
        <v>2660</v>
      </c>
      <c r="D11042" s="518" t="s">
        <v>1094</v>
      </c>
      <c r="E11042" s="859">
        <v>32</v>
      </c>
      <c r="F11042" s="859">
        <v>29</v>
      </c>
      <c r="G11042" s="518" t="s">
        <v>122</v>
      </c>
      <c r="H11042" s="518" t="s">
        <v>325</v>
      </c>
      <c r="I11042" s="518">
        <v>603316</v>
      </c>
    </row>
    <row r="11043" spans="1:9" x14ac:dyDescent="0.2">
      <c r="A11043" s="518" t="s">
        <v>325</v>
      </c>
      <c r="B11043" s="518">
        <v>603324</v>
      </c>
      <c r="C11043" s="518" t="s">
        <v>2660</v>
      </c>
      <c r="D11043" s="518" t="s">
        <v>1095</v>
      </c>
      <c r="E11043" s="859">
        <v>26</v>
      </c>
      <c r="F11043" s="859">
        <v>23</v>
      </c>
      <c r="G11043" s="518" t="s">
        <v>122</v>
      </c>
      <c r="H11043" s="518" t="s">
        <v>325</v>
      </c>
      <c r="I11043" s="518">
        <v>603324</v>
      </c>
    </row>
    <row r="11044" spans="1:9" x14ac:dyDescent="0.2">
      <c r="A11044" s="518" t="s">
        <v>345</v>
      </c>
      <c r="B11044" s="518">
        <v>603332</v>
      </c>
      <c r="C11044" s="518" t="s">
        <v>2660</v>
      </c>
      <c r="D11044" s="518" t="s">
        <v>7012</v>
      </c>
      <c r="E11044" s="859">
        <v>18</v>
      </c>
      <c r="F11044" s="859">
        <v>18</v>
      </c>
      <c r="G11044" s="518" t="s">
        <v>122</v>
      </c>
      <c r="H11044" s="518" t="s">
        <v>345</v>
      </c>
      <c r="I11044" s="518">
        <v>603332</v>
      </c>
    </row>
    <row r="11045" spans="1:9" x14ac:dyDescent="0.2">
      <c r="A11045" s="518" t="s">
        <v>325</v>
      </c>
      <c r="B11045" s="518">
        <v>603373</v>
      </c>
      <c r="C11045" s="518" t="s">
        <v>2660</v>
      </c>
      <c r="D11045" s="518" t="s">
        <v>1096</v>
      </c>
      <c r="E11045" s="859">
        <v>32</v>
      </c>
      <c r="F11045" s="859">
        <v>29</v>
      </c>
      <c r="G11045" s="518" t="s">
        <v>122</v>
      </c>
      <c r="H11045" s="518" t="s">
        <v>325</v>
      </c>
      <c r="I11045" s="518">
        <v>603373</v>
      </c>
    </row>
    <row r="11046" spans="1:9" x14ac:dyDescent="0.2">
      <c r="A11046" s="518" t="s">
        <v>325</v>
      </c>
      <c r="B11046" s="518">
        <v>603407</v>
      </c>
      <c r="C11046" s="518" t="s">
        <v>2660</v>
      </c>
      <c r="D11046" s="518" t="s">
        <v>1047</v>
      </c>
      <c r="E11046" s="859">
        <v>35</v>
      </c>
      <c r="F11046" s="859">
        <v>30</v>
      </c>
      <c r="G11046" s="518" t="s">
        <v>122</v>
      </c>
      <c r="H11046" s="518" t="s">
        <v>325</v>
      </c>
      <c r="I11046" s="518">
        <v>603407</v>
      </c>
    </row>
    <row r="11047" spans="1:9" x14ac:dyDescent="0.2">
      <c r="A11047" s="518" t="s">
        <v>325</v>
      </c>
      <c r="B11047" s="518">
        <v>603423</v>
      </c>
      <c r="C11047" s="518" t="s">
        <v>2660</v>
      </c>
      <c r="D11047" s="518" t="s">
        <v>902</v>
      </c>
      <c r="E11047" s="859">
        <v>32</v>
      </c>
      <c r="F11047" s="859">
        <v>29</v>
      </c>
      <c r="G11047" s="518" t="s">
        <v>122</v>
      </c>
      <c r="H11047" s="518" t="s">
        <v>325</v>
      </c>
      <c r="I11047" s="518">
        <v>603423</v>
      </c>
    </row>
    <row r="11048" spans="1:9" x14ac:dyDescent="0.2">
      <c r="A11048" s="518" t="s">
        <v>328</v>
      </c>
      <c r="B11048" s="518">
        <v>603464</v>
      </c>
      <c r="C11048" s="518" t="s">
        <v>2660</v>
      </c>
      <c r="D11048" s="518" t="s">
        <v>1202</v>
      </c>
      <c r="E11048" s="859">
        <v>28</v>
      </c>
      <c r="F11048" s="859">
        <v>25</v>
      </c>
      <c r="G11048" s="518" t="s">
        <v>122</v>
      </c>
      <c r="H11048" s="518" t="s">
        <v>328</v>
      </c>
      <c r="I11048" s="518">
        <v>603464</v>
      </c>
    </row>
    <row r="11049" spans="1:9" x14ac:dyDescent="0.2">
      <c r="A11049" s="518" t="s">
        <v>328</v>
      </c>
      <c r="B11049" s="518">
        <v>603480</v>
      </c>
      <c r="C11049" s="518" t="s">
        <v>2660</v>
      </c>
      <c r="D11049" s="518" t="s">
        <v>1203</v>
      </c>
      <c r="E11049" s="859">
        <v>23</v>
      </c>
      <c r="F11049" s="859">
        <v>21</v>
      </c>
      <c r="G11049" s="518" t="s">
        <v>122</v>
      </c>
      <c r="H11049" s="518" t="s">
        <v>328</v>
      </c>
      <c r="I11049" s="518">
        <v>603480</v>
      </c>
    </row>
    <row r="11050" spans="1:9" x14ac:dyDescent="0.2">
      <c r="A11050" s="518" t="s">
        <v>328</v>
      </c>
      <c r="B11050" s="518">
        <v>603506</v>
      </c>
      <c r="C11050" s="518" t="s">
        <v>2660</v>
      </c>
      <c r="D11050" s="518" t="s">
        <v>865</v>
      </c>
      <c r="E11050" s="859">
        <v>22</v>
      </c>
      <c r="F11050" s="859">
        <v>21</v>
      </c>
      <c r="G11050" s="518" t="s">
        <v>122</v>
      </c>
      <c r="H11050" s="518" t="s">
        <v>328</v>
      </c>
      <c r="I11050" s="518">
        <v>603506</v>
      </c>
    </row>
    <row r="11051" spans="1:9" x14ac:dyDescent="0.2">
      <c r="A11051" s="518" t="s">
        <v>368</v>
      </c>
      <c r="B11051" s="518">
        <v>603514</v>
      </c>
      <c r="C11051" s="518" t="s">
        <v>2660</v>
      </c>
      <c r="D11051" s="518" t="s">
        <v>720</v>
      </c>
      <c r="E11051" s="859">
        <v>26</v>
      </c>
      <c r="F11051" s="859">
        <v>0</v>
      </c>
      <c r="G11051" s="518" t="s">
        <v>122</v>
      </c>
      <c r="H11051" s="518" t="s">
        <v>368</v>
      </c>
      <c r="I11051" s="518">
        <v>603514</v>
      </c>
    </row>
    <row r="11052" spans="1:9" x14ac:dyDescent="0.2">
      <c r="A11052" s="518" t="s">
        <v>368</v>
      </c>
      <c r="B11052" s="518">
        <v>603548</v>
      </c>
      <c r="C11052" s="518" t="s">
        <v>2660</v>
      </c>
      <c r="D11052" s="518" t="s">
        <v>720</v>
      </c>
      <c r="E11052" s="859">
        <v>30</v>
      </c>
      <c r="F11052" s="859">
        <v>0</v>
      </c>
      <c r="G11052" s="518" t="s">
        <v>122</v>
      </c>
      <c r="H11052" s="518" t="s">
        <v>368</v>
      </c>
      <c r="I11052" s="518">
        <v>603548</v>
      </c>
    </row>
    <row r="11053" spans="1:9" x14ac:dyDescent="0.2">
      <c r="A11053" s="518" t="s">
        <v>368</v>
      </c>
      <c r="B11053" s="518">
        <v>603563</v>
      </c>
      <c r="C11053" s="518" t="s">
        <v>2660</v>
      </c>
      <c r="D11053" s="518" t="s">
        <v>720</v>
      </c>
      <c r="E11053" s="859">
        <v>16</v>
      </c>
      <c r="F11053" s="859">
        <v>0</v>
      </c>
      <c r="G11053" s="518" t="s">
        <v>122</v>
      </c>
      <c r="H11053" s="518" t="s">
        <v>368</v>
      </c>
      <c r="I11053" s="518">
        <v>603563</v>
      </c>
    </row>
    <row r="11054" spans="1:9" x14ac:dyDescent="0.2">
      <c r="A11054" s="518" t="s">
        <v>368</v>
      </c>
      <c r="B11054" s="518">
        <v>603571</v>
      </c>
      <c r="C11054" s="518" t="s">
        <v>2660</v>
      </c>
      <c r="D11054" s="518" t="s">
        <v>720</v>
      </c>
      <c r="E11054" s="859">
        <v>26</v>
      </c>
      <c r="F11054" s="859">
        <v>0</v>
      </c>
      <c r="G11054" s="518" t="s">
        <v>122</v>
      </c>
      <c r="H11054" s="518" t="s">
        <v>368</v>
      </c>
      <c r="I11054" s="518">
        <v>603571</v>
      </c>
    </row>
    <row r="11055" spans="1:9" x14ac:dyDescent="0.2">
      <c r="A11055" s="518" t="s">
        <v>393</v>
      </c>
      <c r="B11055" s="518">
        <v>603597</v>
      </c>
      <c r="C11055" s="518" t="s">
        <v>2660</v>
      </c>
      <c r="D11055" s="518" t="s">
        <v>1204</v>
      </c>
      <c r="E11055" s="859">
        <v>23</v>
      </c>
      <c r="F11055" s="859">
        <v>0</v>
      </c>
      <c r="G11055" s="518" t="s">
        <v>122</v>
      </c>
      <c r="H11055" s="518" t="s">
        <v>393</v>
      </c>
      <c r="I11055" s="518">
        <v>603597</v>
      </c>
    </row>
    <row r="11056" spans="1:9" x14ac:dyDescent="0.2">
      <c r="A11056" s="518" t="s">
        <v>393</v>
      </c>
      <c r="B11056" s="518">
        <v>603613</v>
      </c>
      <c r="C11056" s="518" t="s">
        <v>2660</v>
      </c>
      <c r="D11056" s="518" t="s">
        <v>1244</v>
      </c>
      <c r="E11056" s="859">
        <v>28</v>
      </c>
      <c r="F11056" s="859">
        <v>0</v>
      </c>
      <c r="G11056" s="518" t="s">
        <v>122</v>
      </c>
      <c r="H11056" s="518" t="s">
        <v>393</v>
      </c>
      <c r="I11056" s="518">
        <v>603613</v>
      </c>
    </row>
    <row r="11057" spans="1:9" x14ac:dyDescent="0.2">
      <c r="A11057" s="518" t="s">
        <v>374</v>
      </c>
      <c r="B11057" s="518">
        <v>603639</v>
      </c>
      <c r="C11057" s="518" t="s">
        <v>2660</v>
      </c>
      <c r="D11057" s="518" t="s">
        <v>902</v>
      </c>
      <c r="E11057" s="859">
        <v>35</v>
      </c>
      <c r="F11057" s="859">
        <v>0</v>
      </c>
      <c r="G11057" s="518" t="s">
        <v>122</v>
      </c>
      <c r="H11057" s="518" t="s">
        <v>374</v>
      </c>
      <c r="I11057" s="518">
        <v>603639</v>
      </c>
    </row>
    <row r="11058" spans="1:9" x14ac:dyDescent="0.2">
      <c r="A11058" s="518" t="s">
        <v>393</v>
      </c>
      <c r="B11058" s="518">
        <v>603647</v>
      </c>
      <c r="C11058" s="518" t="s">
        <v>2660</v>
      </c>
      <c r="D11058" s="518" t="s">
        <v>1296</v>
      </c>
      <c r="E11058" s="859">
        <v>23</v>
      </c>
      <c r="F11058" s="859">
        <v>0</v>
      </c>
      <c r="G11058" s="518" t="s">
        <v>122</v>
      </c>
      <c r="H11058" s="518" t="s">
        <v>393</v>
      </c>
      <c r="I11058" s="518">
        <v>603647</v>
      </c>
    </row>
    <row r="11059" spans="1:9" x14ac:dyDescent="0.2">
      <c r="A11059" s="518" t="s">
        <v>374</v>
      </c>
      <c r="B11059" s="518">
        <v>603654</v>
      </c>
      <c r="C11059" s="518" t="s">
        <v>2660</v>
      </c>
      <c r="D11059" s="518" t="s">
        <v>1297</v>
      </c>
      <c r="E11059" s="859">
        <v>30</v>
      </c>
      <c r="F11059" s="859">
        <v>0</v>
      </c>
      <c r="G11059" s="518" t="s">
        <v>122</v>
      </c>
      <c r="H11059" s="518" t="s">
        <v>374</v>
      </c>
      <c r="I11059" s="518">
        <v>603639</v>
      </c>
    </row>
    <row r="11060" spans="1:9" x14ac:dyDescent="0.2">
      <c r="A11060" s="518" t="s">
        <v>393</v>
      </c>
      <c r="B11060" s="518">
        <v>603738</v>
      </c>
      <c r="C11060" s="518" t="s">
        <v>2660</v>
      </c>
      <c r="D11060" s="518" t="s">
        <v>1298</v>
      </c>
      <c r="E11060" s="859">
        <v>33</v>
      </c>
      <c r="F11060" s="859">
        <v>0</v>
      </c>
      <c r="G11060" s="518" t="s">
        <v>122</v>
      </c>
      <c r="H11060" s="518" t="s">
        <v>393</v>
      </c>
      <c r="I11060" s="518">
        <v>603738</v>
      </c>
    </row>
    <row r="11061" spans="1:9" x14ac:dyDescent="0.2">
      <c r="A11061" s="518" t="s">
        <v>393</v>
      </c>
      <c r="B11061" s="518">
        <v>603746</v>
      </c>
      <c r="C11061" s="518" t="s">
        <v>2660</v>
      </c>
      <c r="D11061" s="518" t="s">
        <v>1299</v>
      </c>
      <c r="E11061" s="859">
        <v>27</v>
      </c>
      <c r="F11061" s="859">
        <v>0</v>
      </c>
      <c r="G11061" s="518" t="s">
        <v>122</v>
      </c>
      <c r="H11061" s="518" t="s">
        <v>393</v>
      </c>
      <c r="I11061" s="518">
        <v>603746</v>
      </c>
    </row>
    <row r="11062" spans="1:9" x14ac:dyDescent="0.2">
      <c r="A11062" s="518" t="s">
        <v>393</v>
      </c>
      <c r="B11062" s="518">
        <v>603753</v>
      </c>
      <c r="C11062" s="518" t="s">
        <v>2660</v>
      </c>
      <c r="D11062" s="518" t="s">
        <v>1300</v>
      </c>
      <c r="E11062" s="859">
        <v>31</v>
      </c>
      <c r="F11062" s="859">
        <v>0</v>
      </c>
      <c r="G11062" s="518" t="s">
        <v>122</v>
      </c>
      <c r="H11062" s="518" t="s">
        <v>393</v>
      </c>
      <c r="I11062" s="518">
        <v>603753</v>
      </c>
    </row>
    <row r="11063" spans="1:9" x14ac:dyDescent="0.2">
      <c r="A11063" s="518" t="s">
        <v>393</v>
      </c>
      <c r="B11063" s="518">
        <v>603761</v>
      </c>
      <c r="C11063" s="518" t="s">
        <v>2660</v>
      </c>
      <c r="D11063" s="518" t="s">
        <v>1301</v>
      </c>
      <c r="E11063" s="859">
        <v>31</v>
      </c>
      <c r="F11063" s="859">
        <v>0</v>
      </c>
      <c r="G11063" s="518" t="s">
        <v>122</v>
      </c>
      <c r="H11063" s="518" t="s">
        <v>393</v>
      </c>
      <c r="I11063" s="518">
        <v>603761</v>
      </c>
    </row>
    <row r="11064" spans="1:9" x14ac:dyDescent="0.2">
      <c r="A11064" s="518" t="s">
        <v>393</v>
      </c>
      <c r="B11064" s="518">
        <v>603779</v>
      </c>
      <c r="C11064" s="518" t="s">
        <v>2660</v>
      </c>
      <c r="D11064" s="518" t="s">
        <v>1302</v>
      </c>
      <c r="E11064" s="859">
        <v>21</v>
      </c>
      <c r="F11064" s="859">
        <v>0</v>
      </c>
      <c r="G11064" s="518" t="s">
        <v>122</v>
      </c>
      <c r="H11064" s="518" t="s">
        <v>393</v>
      </c>
      <c r="I11064" s="518">
        <v>603779</v>
      </c>
    </row>
    <row r="11065" spans="1:9" x14ac:dyDescent="0.2">
      <c r="A11065" s="518" t="s">
        <v>393</v>
      </c>
      <c r="B11065" s="518">
        <v>603795</v>
      </c>
      <c r="C11065" s="518" t="s">
        <v>2660</v>
      </c>
      <c r="D11065" s="518" t="s">
        <v>1354</v>
      </c>
      <c r="E11065" s="859">
        <v>24</v>
      </c>
      <c r="F11065" s="859">
        <v>0</v>
      </c>
      <c r="G11065" s="518" t="s">
        <v>122</v>
      </c>
      <c r="H11065" s="518" t="s">
        <v>393</v>
      </c>
      <c r="I11065" s="518">
        <v>603795</v>
      </c>
    </row>
    <row r="11066" spans="1:9" x14ac:dyDescent="0.2">
      <c r="A11066" s="518" t="s">
        <v>278</v>
      </c>
      <c r="B11066" s="518">
        <v>603829</v>
      </c>
      <c r="C11066" s="518" t="s">
        <v>2660</v>
      </c>
      <c r="D11066" s="518" t="s">
        <v>830</v>
      </c>
      <c r="E11066" s="859">
        <v>28</v>
      </c>
      <c r="F11066" s="859">
        <v>28</v>
      </c>
      <c r="G11066" s="518" t="s">
        <v>122</v>
      </c>
      <c r="H11066" s="518" t="s">
        <v>278</v>
      </c>
      <c r="I11066" s="518">
        <v>603829</v>
      </c>
    </row>
    <row r="11067" spans="1:9" x14ac:dyDescent="0.2">
      <c r="A11067" s="518" t="s">
        <v>327</v>
      </c>
      <c r="B11067" s="518">
        <v>603852</v>
      </c>
      <c r="C11067" s="518" t="s">
        <v>2660</v>
      </c>
      <c r="D11067" s="518" t="s">
        <v>407</v>
      </c>
      <c r="E11067" s="859">
        <v>31</v>
      </c>
      <c r="F11067" s="859">
        <v>31</v>
      </c>
      <c r="G11067" s="518" t="s">
        <v>122</v>
      </c>
      <c r="H11067" s="518" t="s">
        <v>327</v>
      </c>
      <c r="I11067" s="518">
        <v>603852</v>
      </c>
    </row>
    <row r="11068" spans="1:9" x14ac:dyDescent="0.2">
      <c r="A11068" s="518" t="s">
        <v>327</v>
      </c>
      <c r="B11068" s="518">
        <v>603878</v>
      </c>
      <c r="C11068" s="518" t="s">
        <v>2660</v>
      </c>
      <c r="D11068" s="518" t="s">
        <v>1355</v>
      </c>
      <c r="E11068" s="859">
        <v>33</v>
      </c>
      <c r="F11068" s="859">
        <v>33</v>
      </c>
      <c r="G11068" s="518" t="s">
        <v>122</v>
      </c>
      <c r="H11068" s="518" t="s">
        <v>327</v>
      </c>
      <c r="I11068" s="518">
        <v>603878</v>
      </c>
    </row>
    <row r="11069" spans="1:9" x14ac:dyDescent="0.2">
      <c r="A11069" s="518" t="s">
        <v>218</v>
      </c>
      <c r="B11069" s="518">
        <v>603886</v>
      </c>
      <c r="C11069" s="518" t="s">
        <v>2660</v>
      </c>
      <c r="D11069" s="518" t="s">
        <v>397</v>
      </c>
      <c r="E11069" s="859">
        <v>29</v>
      </c>
      <c r="F11069" s="859">
        <v>23</v>
      </c>
      <c r="G11069" s="518" t="s">
        <v>122</v>
      </c>
      <c r="H11069" s="518" t="s">
        <v>218</v>
      </c>
      <c r="I11069" s="518">
        <v>603886</v>
      </c>
    </row>
    <row r="11070" spans="1:9" x14ac:dyDescent="0.2">
      <c r="A11070" s="518" t="s">
        <v>218</v>
      </c>
      <c r="B11070" s="518">
        <v>603902</v>
      </c>
      <c r="C11070" s="518" t="s">
        <v>2660</v>
      </c>
      <c r="D11070" s="518" t="s">
        <v>9523</v>
      </c>
      <c r="E11070" s="859">
        <v>21</v>
      </c>
      <c r="F11070" s="859">
        <v>21</v>
      </c>
      <c r="G11070" s="518" t="s">
        <v>122</v>
      </c>
      <c r="H11070" s="518" t="s">
        <v>218</v>
      </c>
      <c r="I11070" s="518">
        <v>603902</v>
      </c>
    </row>
    <row r="11071" spans="1:9" x14ac:dyDescent="0.2">
      <c r="A11071" s="518" t="s">
        <v>218</v>
      </c>
      <c r="B11071" s="518">
        <v>603928</v>
      </c>
      <c r="C11071" s="518" t="s">
        <v>2660</v>
      </c>
      <c r="D11071" s="518" t="s">
        <v>679</v>
      </c>
      <c r="E11071" s="859">
        <v>29</v>
      </c>
      <c r="F11071" s="859">
        <v>29</v>
      </c>
      <c r="G11071" s="518" t="s">
        <v>122</v>
      </c>
      <c r="H11071" s="518" t="s">
        <v>218</v>
      </c>
      <c r="I11071" s="518">
        <v>603928</v>
      </c>
    </row>
    <row r="11072" spans="1:9" x14ac:dyDescent="0.2">
      <c r="A11072" s="518" t="s">
        <v>152</v>
      </c>
      <c r="B11072" s="518">
        <v>603944</v>
      </c>
      <c r="C11072" s="518" t="s">
        <v>2660</v>
      </c>
      <c r="D11072" s="518" t="s">
        <v>9524</v>
      </c>
      <c r="E11072" s="859">
        <v>21</v>
      </c>
      <c r="F11072" s="859">
        <v>0</v>
      </c>
      <c r="G11072" s="518" t="s">
        <v>122</v>
      </c>
      <c r="H11072" s="518" t="s">
        <v>152</v>
      </c>
      <c r="I11072" s="518">
        <v>603944</v>
      </c>
    </row>
    <row r="11073" spans="1:9" x14ac:dyDescent="0.2">
      <c r="A11073" s="518" t="s">
        <v>152</v>
      </c>
      <c r="B11073" s="518">
        <v>604033</v>
      </c>
      <c r="C11073" s="518" t="s">
        <v>2660</v>
      </c>
      <c r="D11073" s="518" t="s">
        <v>801</v>
      </c>
      <c r="E11073" s="859">
        <v>25</v>
      </c>
      <c r="F11073" s="859">
        <v>0</v>
      </c>
      <c r="G11073" s="518" t="s">
        <v>122</v>
      </c>
      <c r="H11073" s="518" t="s">
        <v>152</v>
      </c>
      <c r="I11073" s="518">
        <v>604033</v>
      </c>
    </row>
    <row r="11074" spans="1:9" x14ac:dyDescent="0.2">
      <c r="A11074" s="518" t="s">
        <v>152</v>
      </c>
      <c r="B11074" s="518">
        <v>604074</v>
      </c>
      <c r="C11074" s="518" t="s">
        <v>2660</v>
      </c>
      <c r="D11074" s="518" t="s">
        <v>483</v>
      </c>
      <c r="E11074" s="859">
        <v>25</v>
      </c>
      <c r="F11074" s="859">
        <v>0</v>
      </c>
      <c r="G11074" s="518" t="s">
        <v>122</v>
      </c>
      <c r="H11074" s="518" t="s">
        <v>152</v>
      </c>
      <c r="I11074" s="518">
        <v>604074</v>
      </c>
    </row>
    <row r="11075" spans="1:9" x14ac:dyDescent="0.2">
      <c r="A11075" s="518" t="s">
        <v>152</v>
      </c>
      <c r="B11075" s="518">
        <v>604108</v>
      </c>
      <c r="C11075" s="518" t="s">
        <v>2660</v>
      </c>
      <c r="D11075" s="518" t="s">
        <v>1413</v>
      </c>
      <c r="E11075" s="859">
        <v>21</v>
      </c>
      <c r="F11075" s="859">
        <v>0</v>
      </c>
      <c r="G11075" s="518" t="s">
        <v>122</v>
      </c>
      <c r="H11075" s="518" t="s">
        <v>152</v>
      </c>
      <c r="I11075" s="518">
        <v>604108</v>
      </c>
    </row>
    <row r="11076" spans="1:9" x14ac:dyDescent="0.2">
      <c r="A11076" s="518" t="s">
        <v>152</v>
      </c>
      <c r="B11076" s="518">
        <v>604116</v>
      </c>
      <c r="C11076" s="518" t="s">
        <v>2660</v>
      </c>
      <c r="D11076" s="518" t="s">
        <v>426</v>
      </c>
      <c r="E11076" s="859">
        <v>32</v>
      </c>
      <c r="F11076" s="859">
        <v>20</v>
      </c>
      <c r="G11076" s="518" t="s">
        <v>122</v>
      </c>
      <c r="H11076" s="518" t="s">
        <v>152</v>
      </c>
      <c r="I11076" s="518">
        <v>604116</v>
      </c>
    </row>
    <row r="11077" spans="1:9" x14ac:dyDescent="0.2">
      <c r="A11077" s="518" t="s">
        <v>152</v>
      </c>
      <c r="B11077" s="518">
        <v>604165</v>
      </c>
      <c r="C11077" s="518" t="s">
        <v>2660</v>
      </c>
      <c r="D11077" s="518" t="s">
        <v>408</v>
      </c>
      <c r="E11077" s="859">
        <v>22</v>
      </c>
      <c r="F11077" s="859">
        <v>22</v>
      </c>
      <c r="G11077" s="518" t="s">
        <v>122</v>
      </c>
      <c r="H11077" s="518" t="s">
        <v>152</v>
      </c>
      <c r="I11077" s="518">
        <v>604165</v>
      </c>
    </row>
    <row r="11078" spans="1:9" x14ac:dyDescent="0.2">
      <c r="A11078" s="518" t="s">
        <v>152</v>
      </c>
      <c r="B11078" s="518">
        <v>604173</v>
      </c>
      <c r="C11078" s="518" t="s">
        <v>2660</v>
      </c>
      <c r="D11078" s="518" t="s">
        <v>1465</v>
      </c>
      <c r="E11078" s="859">
        <v>26</v>
      </c>
      <c r="F11078" s="859">
        <v>0</v>
      </c>
      <c r="G11078" s="518" t="s">
        <v>122</v>
      </c>
      <c r="H11078" s="518" t="s">
        <v>152</v>
      </c>
      <c r="I11078" s="518">
        <v>604173</v>
      </c>
    </row>
    <row r="11079" spans="1:9" x14ac:dyDescent="0.2">
      <c r="A11079" s="518" t="s">
        <v>152</v>
      </c>
      <c r="B11079" s="518">
        <v>604199</v>
      </c>
      <c r="C11079" s="518" t="s">
        <v>2660</v>
      </c>
      <c r="D11079" s="518" t="s">
        <v>1467</v>
      </c>
      <c r="E11079" s="859">
        <v>23</v>
      </c>
      <c r="F11079" s="859">
        <v>0</v>
      </c>
      <c r="G11079" s="518" t="s">
        <v>122</v>
      </c>
      <c r="H11079" s="518" t="s">
        <v>152</v>
      </c>
      <c r="I11079" s="518">
        <v>604199</v>
      </c>
    </row>
    <row r="11080" spans="1:9" x14ac:dyDescent="0.2">
      <c r="A11080" s="518" t="s">
        <v>327</v>
      </c>
      <c r="B11080" s="518">
        <v>604207</v>
      </c>
      <c r="C11080" s="518" t="s">
        <v>2660</v>
      </c>
      <c r="D11080" s="518" t="s">
        <v>1468</v>
      </c>
      <c r="E11080" s="859">
        <v>23</v>
      </c>
      <c r="F11080" s="859">
        <v>23</v>
      </c>
      <c r="G11080" s="518" t="s">
        <v>122</v>
      </c>
      <c r="H11080" s="518" t="s">
        <v>327</v>
      </c>
      <c r="I11080" s="518">
        <v>604207</v>
      </c>
    </row>
    <row r="11081" spans="1:9" x14ac:dyDescent="0.2">
      <c r="A11081" s="518" t="s">
        <v>152</v>
      </c>
      <c r="B11081" s="518">
        <v>604215</v>
      </c>
      <c r="C11081" s="518" t="s">
        <v>2660</v>
      </c>
      <c r="D11081" s="518" t="s">
        <v>498</v>
      </c>
      <c r="E11081" s="859">
        <v>27</v>
      </c>
      <c r="F11081" s="859">
        <v>22</v>
      </c>
      <c r="G11081" s="518" t="s">
        <v>122</v>
      </c>
      <c r="H11081" s="518" t="s">
        <v>152</v>
      </c>
      <c r="I11081" s="518">
        <v>604215</v>
      </c>
    </row>
    <row r="11082" spans="1:9" x14ac:dyDescent="0.2">
      <c r="A11082" s="518" t="s">
        <v>152</v>
      </c>
      <c r="B11082" s="518">
        <v>604272</v>
      </c>
      <c r="C11082" s="518" t="s">
        <v>2660</v>
      </c>
      <c r="D11082" s="518" t="s">
        <v>611</v>
      </c>
      <c r="E11082" s="859">
        <v>24</v>
      </c>
      <c r="F11082" s="859">
        <v>0</v>
      </c>
      <c r="G11082" s="518" t="s">
        <v>122</v>
      </c>
      <c r="H11082" s="518" t="s">
        <v>152</v>
      </c>
      <c r="I11082" s="518">
        <v>604272</v>
      </c>
    </row>
    <row r="11083" spans="1:9" x14ac:dyDescent="0.2">
      <c r="A11083" s="518" t="s">
        <v>152</v>
      </c>
      <c r="B11083" s="518">
        <v>604314</v>
      </c>
      <c r="C11083" s="518" t="s">
        <v>2660</v>
      </c>
      <c r="D11083" s="518" t="s">
        <v>1137</v>
      </c>
      <c r="E11083" s="859">
        <v>23</v>
      </c>
      <c r="F11083" s="859">
        <v>0</v>
      </c>
      <c r="G11083" s="518" t="s">
        <v>122</v>
      </c>
      <c r="H11083" s="518" t="s">
        <v>152</v>
      </c>
      <c r="I11083" s="518">
        <v>604314</v>
      </c>
    </row>
    <row r="11084" spans="1:9" x14ac:dyDescent="0.2">
      <c r="A11084" s="518" t="s">
        <v>392</v>
      </c>
      <c r="B11084" s="518">
        <v>604322</v>
      </c>
      <c r="C11084" s="518" t="s">
        <v>2660</v>
      </c>
      <c r="D11084" s="518" t="s">
        <v>682</v>
      </c>
      <c r="E11084" s="859">
        <v>13</v>
      </c>
      <c r="F11084" s="859">
        <v>1</v>
      </c>
      <c r="G11084" s="518" t="s">
        <v>122</v>
      </c>
      <c r="H11084" s="518" t="s">
        <v>392</v>
      </c>
      <c r="I11084" s="518">
        <v>604322</v>
      </c>
    </row>
    <row r="11085" spans="1:9" x14ac:dyDescent="0.2">
      <c r="A11085" s="518" t="s">
        <v>392</v>
      </c>
      <c r="B11085" s="518">
        <v>604348</v>
      </c>
      <c r="C11085" s="518" t="s">
        <v>2660</v>
      </c>
      <c r="D11085" s="518" t="s">
        <v>856</v>
      </c>
      <c r="E11085" s="859">
        <v>31</v>
      </c>
      <c r="F11085" s="859">
        <v>31</v>
      </c>
      <c r="G11085" s="518" t="s">
        <v>122</v>
      </c>
      <c r="H11085" s="518" t="s">
        <v>392</v>
      </c>
      <c r="I11085" s="518">
        <v>604348</v>
      </c>
    </row>
    <row r="11086" spans="1:9" x14ac:dyDescent="0.2">
      <c r="A11086" s="518" t="s">
        <v>152</v>
      </c>
      <c r="B11086" s="518">
        <v>604371</v>
      </c>
      <c r="C11086" s="518" t="s">
        <v>2660</v>
      </c>
      <c r="D11086" s="518" t="s">
        <v>447</v>
      </c>
      <c r="E11086" s="859">
        <v>31</v>
      </c>
      <c r="F11086" s="859">
        <v>0</v>
      </c>
      <c r="G11086" s="518" t="s">
        <v>122</v>
      </c>
      <c r="H11086" s="518" t="s">
        <v>152</v>
      </c>
      <c r="I11086" s="518">
        <v>604371</v>
      </c>
    </row>
    <row r="11087" spans="1:9" x14ac:dyDescent="0.2">
      <c r="A11087" s="518" t="s">
        <v>152</v>
      </c>
      <c r="B11087" s="518">
        <v>604389</v>
      </c>
      <c r="C11087" s="518" t="s">
        <v>2660</v>
      </c>
      <c r="D11087" s="518" t="s">
        <v>1319</v>
      </c>
      <c r="E11087" s="859">
        <v>22</v>
      </c>
      <c r="F11087" s="859">
        <v>0</v>
      </c>
      <c r="G11087" s="518" t="s">
        <v>122</v>
      </c>
      <c r="H11087" s="518" t="s">
        <v>152</v>
      </c>
      <c r="I11087" s="518">
        <v>604389</v>
      </c>
    </row>
    <row r="11088" spans="1:9" x14ac:dyDescent="0.2">
      <c r="A11088" s="518" t="s">
        <v>392</v>
      </c>
      <c r="B11088" s="518">
        <v>604397</v>
      </c>
      <c r="C11088" s="518" t="s">
        <v>2660</v>
      </c>
      <c r="D11088" s="518" t="s">
        <v>950</v>
      </c>
      <c r="E11088" s="859">
        <v>21</v>
      </c>
      <c r="F11088" s="859">
        <v>2</v>
      </c>
      <c r="G11088" s="518" t="s">
        <v>122</v>
      </c>
      <c r="H11088" s="518" t="s">
        <v>392</v>
      </c>
      <c r="I11088" s="518">
        <v>604397</v>
      </c>
    </row>
    <row r="11089" spans="1:9" x14ac:dyDescent="0.2">
      <c r="A11089" s="518" t="s">
        <v>152</v>
      </c>
      <c r="B11089" s="518">
        <v>604405</v>
      </c>
      <c r="C11089" s="518" t="s">
        <v>2660</v>
      </c>
      <c r="D11089" s="518" t="s">
        <v>1139</v>
      </c>
      <c r="E11089" s="859">
        <v>22</v>
      </c>
      <c r="F11089" s="859">
        <v>0</v>
      </c>
      <c r="G11089" s="518" t="s">
        <v>122</v>
      </c>
      <c r="H11089" s="518" t="s">
        <v>152</v>
      </c>
      <c r="I11089" s="518">
        <v>604405</v>
      </c>
    </row>
    <row r="11090" spans="1:9" x14ac:dyDescent="0.2">
      <c r="A11090" s="518" t="s">
        <v>152</v>
      </c>
      <c r="B11090" s="518">
        <v>604421</v>
      </c>
      <c r="C11090" s="518" t="s">
        <v>2660</v>
      </c>
      <c r="D11090" s="518" t="s">
        <v>8487</v>
      </c>
      <c r="E11090" s="859">
        <v>33</v>
      </c>
      <c r="F11090" s="859">
        <v>0</v>
      </c>
      <c r="G11090" s="518" t="s">
        <v>122</v>
      </c>
      <c r="H11090" s="518" t="s">
        <v>152</v>
      </c>
      <c r="I11090" s="518">
        <v>604421</v>
      </c>
    </row>
    <row r="11091" spans="1:9" x14ac:dyDescent="0.2">
      <c r="A11091" s="518" t="s">
        <v>392</v>
      </c>
      <c r="B11091" s="518">
        <v>604439</v>
      </c>
      <c r="C11091" s="518" t="s">
        <v>2660</v>
      </c>
      <c r="D11091" s="518" t="s">
        <v>1530</v>
      </c>
      <c r="E11091" s="859">
        <v>27</v>
      </c>
      <c r="F11091" s="859">
        <v>7</v>
      </c>
      <c r="G11091" s="518" t="s">
        <v>122</v>
      </c>
      <c r="H11091" s="518" t="s">
        <v>392</v>
      </c>
      <c r="I11091" s="518">
        <v>604439</v>
      </c>
    </row>
    <row r="11092" spans="1:9" x14ac:dyDescent="0.2">
      <c r="A11092" s="518" t="s">
        <v>392</v>
      </c>
      <c r="B11092" s="518">
        <v>604454</v>
      </c>
      <c r="C11092" s="518" t="s">
        <v>2660</v>
      </c>
      <c r="D11092" s="518" t="s">
        <v>726</v>
      </c>
      <c r="E11092" s="859">
        <v>21</v>
      </c>
      <c r="F11092" s="859">
        <v>9</v>
      </c>
      <c r="G11092" s="518" t="s">
        <v>122</v>
      </c>
      <c r="H11092" s="518" t="s">
        <v>392</v>
      </c>
      <c r="I11092" s="518">
        <v>604454</v>
      </c>
    </row>
    <row r="11093" spans="1:9" x14ac:dyDescent="0.2">
      <c r="A11093" s="518" t="s">
        <v>392</v>
      </c>
      <c r="B11093" s="518">
        <v>604462</v>
      </c>
      <c r="C11093" s="518" t="s">
        <v>2660</v>
      </c>
      <c r="D11093" s="518" t="s">
        <v>527</v>
      </c>
      <c r="E11093" s="859">
        <v>26</v>
      </c>
      <c r="F11093" s="859">
        <v>26</v>
      </c>
      <c r="G11093" s="518" t="s">
        <v>122</v>
      </c>
      <c r="H11093" s="518" t="s">
        <v>392</v>
      </c>
      <c r="I11093" s="518">
        <v>604462</v>
      </c>
    </row>
    <row r="11094" spans="1:9" x14ac:dyDescent="0.2">
      <c r="A11094" s="518" t="s">
        <v>392</v>
      </c>
      <c r="B11094" s="518">
        <v>604470</v>
      </c>
      <c r="C11094" s="518" t="s">
        <v>2660</v>
      </c>
      <c r="D11094" s="518" t="s">
        <v>387</v>
      </c>
      <c r="E11094" s="859">
        <v>17</v>
      </c>
      <c r="F11094" s="859">
        <v>6</v>
      </c>
      <c r="G11094" s="518" t="s">
        <v>122</v>
      </c>
      <c r="H11094" s="518" t="s">
        <v>392</v>
      </c>
      <c r="I11094" s="518">
        <v>604470</v>
      </c>
    </row>
    <row r="11095" spans="1:9" x14ac:dyDescent="0.2">
      <c r="A11095" s="518" t="s">
        <v>392</v>
      </c>
      <c r="B11095" s="518">
        <v>604496</v>
      </c>
      <c r="C11095" s="518" t="s">
        <v>2660</v>
      </c>
      <c r="D11095" s="518" t="s">
        <v>406</v>
      </c>
      <c r="E11095" s="859">
        <v>30</v>
      </c>
      <c r="F11095" s="859">
        <v>5</v>
      </c>
      <c r="G11095" s="518" t="s">
        <v>122</v>
      </c>
      <c r="H11095" s="518" t="s">
        <v>392</v>
      </c>
      <c r="I11095" s="518">
        <v>604496</v>
      </c>
    </row>
    <row r="11096" spans="1:9" x14ac:dyDescent="0.2">
      <c r="A11096" s="518" t="s">
        <v>152</v>
      </c>
      <c r="B11096" s="518">
        <v>604504</v>
      </c>
      <c r="C11096" s="518" t="s">
        <v>2660</v>
      </c>
      <c r="D11096" s="518" t="s">
        <v>1591</v>
      </c>
      <c r="E11096" s="859">
        <v>23</v>
      </c>
      <c r="F11096" s="859">
        <v>0</v>
      </c>
      <c r="G11096" s="518" t="s">
        <v>122</v>
      </c>
      <c r="H11096" s="518" t="s">
        <v>152</v>
      </c>
      <c r="I11096" s="518">
        <v>604504</v>
      </c>
    </row>
    <row r="11097" spans="1:9" x14ac:dyDescent="0.2">
      <c r="A11097" s="518" t="s">
        <v>392</v>
      </c>
      <c r="B11097" s="518">
        <v>604512</v>
      </c>
      <c r="C11097" s="518" t="s">
        <v>2660</v>
      </c>
      <c r="D11097" s="518" t="s">
        <v>397</v>
      </c>
      <c r="E11097" s="859">
        <v>26</v>
      </c>
      <c r="F11097" s="859">
        <v>16</v>
      </c>
      <c r="G11097" s="518" t="s">
        <v>122</v>
      </c>
      <c r="H11097" s="518" t="s">
        <v>392</v>
      </c>
      <c r="I11097" s="518">
        <v>604512</v>
      </c>
    </row>
    <row r="11098" spans="1:9" x14ac:dyDescent="0.2">
      <c r="A11098" s="518" t="s">
        <v>152</v>
      </c>
      <c r="B11098" s="518">
        <v>604520</v>
      </c>
      <c r="C11098" s="518" t="s">
        <v>2660</v>
      </c>
      <c r="D11098" s="518" t="s">
        <v>533</v>
      </c>
      <c r="E11098" s="859">
        <v>29</v>
      </c>
      <c r="F11098" s="859">
        <v>0</v>
      </c>
      <c r="G11098" s="518" t="s">
        <v>122</v>
      </c>
      <c r="H11098" s="518" t="s">
        <v>152</v>
      </c>
      <c r="I11098" s="518">
        <v>604520</v>
      </c>
    </row>
    <row r="11099" spans="1:9" x14ac:dyDescent="0.2">
      <c r="A11099" s="518" t="s">
        <v>392</v>
      </c>
      <c r="B11099" s="518">
        <v>604538</v>
      </c>
      <c r="C11099" s="518" t="s">
        <v>2660</v>
      </c>
      <c r="D11099" s="518" t="s">
        <v>447</v>
      </c>
      <c r="E11099" s="859">
        <v>22</v>
      </c>
      <c r="F11099" s="859">
        <v>22</v>
      </c>
      <c r="G11099" s="518" t="s">
        <v>122</v>
      </c>
      <c r="H11099" s="518" t="s">
        <v>392</v>
      </c>
      <c r="I11099" s="518">
        <v>604538</v>
      </c>
    </row>
    <row r="11100" spans="1:9" x14ac:dyDescent="0.2">
      <c r="A11100" s="518" t="s">
        <v>232</v>
      </c>
      <c r="B11100" s="518">
        <v>604553</v>
      </c>
      <c r="C11100" s="518" t="s">
        <v>2660</v>
      </c>
      <c r="D11100" s="518" t="s">
        <v>697</v>
      </c>
      <c r="E11100" s="859">
        <v>15</v>
      </c>
      <c r="F11100" s="859">
        <v>15</v>
      </c>
      <c r="G11100" s="518" t="s">
        <v>122</v>
      </c>
      <c r="H11100" s="518" t="s">
        <v>232</v>
      </c>
      <c r="I11100" s="518">
        <v>604553</v>
      </c>
    </row>
    <row r="11101" spans="1:9" x14ac:dyDescent="0.2">
      <c r="A11101" s="518" t="s">
        <v>152</v>
      </c>
      <c r="B11101" s="518">
        <v>604595</v>
      </c>
      <c r="C11101" s="518" t="s">
        <v>2660</v>
      </c>
      <c r="D11101" s="518" t="s">
        <v>7013</v>
      </c>
      <c r="E11101" s="859">
        <v>21</v>
      </c>
      <c r="F11101" s="859">
        <v>21</v>
      </c>
      <c r="G11101" s="518" t="s">
        <v>122</v>
      </c>
      <c r="H11101" s="518" t="s">
        <v>152</v>
      </c>
      <c r="I11101" s="518">
        <v>604595</v>
      </c>
    </row>
    <row r="11102" spans="1:9" x14ac:dyDescent="0.2">
      <c r="A11102" s="518" t="s">
        <v>232</v>
      </c>
      <c r="B11102" s="518">
        <v>604603</v>
      </c>
      <c r="C11102" s="518" t="s">
        <v>2660</v>
      </c>
      <c r="D11102" s="518" t="s">
        <v>527</v>
      </c>
      <c r="E11102" s="859">
        <v>16</v>
      </c>
      <c r="F11102" s="859">
        <v>16</v>
      </c>
      <c r="G11102" s="518" t="s">
        <v>122</v>
      </c>
      <c r="H11102" s="518" t="s">
        <v>232</v>
      </c>
      <c r="I11102" s="518">
        <v>604603</v>
      </c>
    </row>
    <row r="11103" spans="1:9" x14ac:dyDescent="0.2">
      <c r="A11103" s="518" t="s">
        <v>152</v>
      </c>
      <c r="B11103" s="518">
        <v>604611</v>
      </c>
      <c r="C11103" s="518" t="s">
        <v>2660</v>
      </c>
      <c r="D11103" s="518" t="s">
        <v>452</v>
      </c>
      <c r="E11103" s="859">
        <v>26</v>
      </c>
      <c r="F11103" s="859">
        <v>0</v>
      </c>
      <c r="G11103" s="518" t="s">
        <v>122</v>
      </c>
      <c r="H11103" s="518" t="s">
        <v>152</v>
      </c>
      <c r="I11103" s="518">
        <v>604611</v>
      </c>
    </row>
    <row r="11104" spans="1:9" x14ac:dyDescent="0.2">
      <c r="A11104" s="518" t="s">
        <v>232</v>
      </c>
      <c r="B11104" s="518">
        <v>604629</v>
      </c>
      <c r="C11104" s="518" t="s">
        <v>2660</v>
      </c>
      <c r="D11104" s="518" t="s">
        <v>800</v>
      </c>
      <c r="E11104" s="859">
        <v>23</v>
      </c>
      <c r="F11104" s="859">
        <v>23</v>
      </c>
      <c r="G11104" s="518" t="s">
        <v>122</v>
      </c>
      <c r="H11104" s="518" t="s">
        <v>232</v>
      </c>
      <c r="I11104" s="518">
        <v>604629</v>
      </c>
    </row>
    <row r="11105" spans="1:9" x14ac:dyDescent="0.2">
      <c r="A11105" s="518" t="s">
        <v>152</v>
      </c>
      <c r="B11105" s="518">
        <v>604645</v>
      </c>
      <c r="C11105" s="518" t="s">
        <v>2660</v>
      </c>
      <c r="D11105" s="518" t="s">
        <v>799</v>
      </c>
      <c r="E11105" s="859">
        <v>22</v>
      </c>
      <c r="F11105" s="859">
        <v>0</v>
      </c>
      <c r="G11105" s="518" t="s">
        <v>122</v>
      </c>
      <c r="H11105" s="518" t="s">
        <v>152</v>
      </c>
      <c r="I11105" s="518">
        <v>604645</v>
      </c>
    </row>
    <row r="11106" spans="1:9" x14ac:dyDescent="0.2">
      <c r="A11106" s="518" t="s">
        <v>232</v>
      </c>
      <c r="B11106" s="518">
        <v>604652</v>
      </c>
      <c r="C11106" s="518" t="s">
        <v>2660</v>
      </c>
      <c r="D11106" s="518" t="s">
        <v>726</v>
      </c>
      <c r="E11106" s="859">
        <v>22</v>
      </c>
      <c r="F11106" s="859">
        <v>22</v>
      </c>
      <c r="G11106" s="518" t="s">
        <v>122</v>
      </c>
      <c r="H11106" s="518" t="s">
        <v>232</v>
      </c>
      <c r="I11106" s="518">
        <v>604652</v>
      </c>
    </row>
    <row r="11107" spans="1:9" x14ac:dyDescent="0.2">
      <c r="A11107" s="518" t="s">
        <v>232</v>
      </c>
      <c r="B11107" s="518">
        <v>604678</v>
      </c>
      <c r="C11107" s="518" t="s">
        <v>2660</v>
      </c>
      <c r="D11107" s="518" t="s">
        <v>718</v>
      </c>
      <c r="E11107" s="859">
        <v>18</v>
      </c>
      <c r="F11107" s="859">
        <v>18</v>
      </c>
      <c r="G11107" s="518" t="s">
        <v>122</v>
      </c>
      <c r="H11107" s="518" t="s">
        <v>232</v>
      </c>
      <c r="I11107" s="518">
        <v>604678</v>
      </c>
    </row>
    <row r="11108" spans="1:9" x14ac:dyDescent="0.2">
      <c r="A11108" s="518" t="s">
        <v>152</v>
      </c>
      <c r="B11108" s="518">
        <v>604694</v>
      </c>
      <c r="C11108" s="518" t="s">
        <v>2660</v>
      </c>
      <c r="D11108" s="518" t="s">
        <v>7483</v>
      </c>
      <c r="E11108" s="859">
        <v>23</v>
      </c>
      <c r="F11108" s="859">
        <v>0</v>
      </c>
      <c r="G11108" s="518" t="s">
        <v>122</v>
      </c>
      <c r="H11108" s="518" t="s">
        <v>152</v>
      </c>
      <c r="I11108" s="518">
        <v>604694</v>
      </c>
    </row>
    <row r="11109" spans="1:9" x14ac:dyDescent="0.2">
      <c r="A11109" s="518" t="s">
        <v>232</v>
      </c>
      <c r="B11109" s="518">
        <v>604702</v>
      </c>
      <c r="C11109" s="518" t="s">
        <v>2660</v>
      </c>
      <c r="D11109" s="518" t="s">
        <v>427</v>
      </c>
      <c r="E11109" s="859">
        <v>27</v>
      </c>
      <c r="F11109" s="859">
        <v>27</v>
      </c>
      <c r="G11109" s="518" t="s">
        <v>122</v>
      </c>
      <c r="H11109" s="518" t="s">
        <v>232</v>
      </c>
      <c r="I11109" s="518">
        <v>604702</v>
      </c>
    </row>
    <row r="11110" spans="1:9" x14ac:dyDescent="0.2">
      <c r="A11110" s="518" t="s">
        <v>232</v>
      </c>
      <c r="B11110" s="518">
        <v>604728</v>
      </c>
      <c r="C11110" s="518" t="s">
        <v>2660</v>
      </c>
      <c r="D11110" s="518" t="s">
        <v>727</v>
      </c>
      <c r="E11110" s="859">
        <v>29</v>
      </c>
      <c r="F11110" s="859">
        <v>29</v>
      </c>
      <c r="G11110" s="518" t="s">
        <v>122</v>
      </c>
      <c r="H11110" s="518" t="s">
        <v>232</v>
      </c>
      <c r="I11110" s="518">
        <v>604728</v>
      </c>
    </row>
    <row r="11111" spans="1:9" x14ac:dyDescent="0.2">
      <c r="A11111" s="518" t="s">
        <v>232</v>
      </c>
      <c r="B11111" s="518">
        <v>604736</v>
      </c>
      <c r="C11111" s="518" t="s">
        <v>2660</v>
      </c>
      <c r="D11111" s="518" t="s">
        <v>728</v>
      </c>
      <c r="E11111" s="859">
        <v>29</v>
      </c>
      <c r="F11111" s="859">
        <v>29</v>
      </c>
      <c r="G11111" s="518" t="s">
        <v>122</v>
      </c>
      <c r="H11111" s="518" t="s">
        <v>232</v>
      </c>
      <c r="I11111" s="518">
        <v>604736</v>
      </c>
    </row>
    <row r="11112" spans="1:9" x14ac:dyDescent="0.2">
      <c r="A11112" s="518" t="s">
        <v>232</v>
      </c>
      <c r="B11112" s="518">
        <v>604744</v>
      </c>
      <c r="C11112" s="518" t="s">
        <v>2660</v>
      </c>
      <c r="D11112" s="518" t="s">
        <v>729</v>
      </c>
      <c r="E11112" s="859">
        <v>23</v>
      </c>
      <c r="F11112" s="859">
        <v>23</v>
      </c>
      <c r="G11112" s="518" t="s">
        <v>122</v>
      </c>
      <c r="H11112" s="518" t="s">
        <v>232</v>
      </c>
      <c r="I11112" s="518">
        <v>604744</v>
      </c>
    </row>
    <row r="11113" spans="1:9" x14ac:dyDescent="0.2">
      <c r="A11113" s="518" t="s">
        <v>232</v>
      </c>
      <c r="B11113" s="518">
        <v>604751</v>
      </c>
      <c r="C11113" s="518" t="s">
        <v>2660</v>
      </c>
      <c r="D11113" s="518" t="s">
        <v>429</v>
      </c>
      <c r="E11113" s="859">
        <v>29</v>
      </c>
      <c r="F11113" s="859">
        <v>29</v>
      </c>
      <c r="G11113" s="518" t="s">
        <v>122</v>
      </c>
      <c r="H11113" s="518" t="s">
        <v>232</v>
      </c>
      <c r="I11113" s="518">
        <v>604751</v>
      </c>
    </row>
    <row r="11114" spans="1:9" x14ac:dyDescent="0.2">
      <c r="A11114" s="518" t="s">
        <v>232</v>
      </c>
      <c r="B11114" s="518">
        <v>604769</v>
      </c>
      <c r="C11114" s="518" t="s">
        <v>2660</v>
      </c>
      <c r="D11114" s="518" t="s">
        <v>447</v>
      </c>
      <c r="E11114" s="859">
        <v>34</v>
      </c>
      <c r="F11114" s="859">
        <v>34</v>
      </c>
      <c r="G11114" s="518" t="s">
        <v>122</v>
      </c>
      <c r="H11114" s="518" t="s">
        <v>232</v>
      </c>
      <c r="I11114" s="518">
        <v>604769</v>
      </c>
    </row>
    <row r="11115" spans="1:9" x14ac:dyDescent="0.2">
      <c r="A11115" s="518" t="s">
        <v>232</v>
      </c>
      <c r="B11115" s="518">
        <v>604777</v>
      </c>
      <c r="C11115" s="518" t="s">
        <v>2660</v>
      </c>
      <c r="D11115" s="518" t="s">
        <v>680</v>
      </c>
      <c r="E11115" s="859">
        <v>15</v>
      </c>
      <c r="F11115" s="859">
        <v>15</v>
      </c>
      <c r="G11115" s="518" t="s">
        <v>122</v>
      </c>
      <c r="H11115" s="518" t="s">
        <v>232</v>
      </c>
      <c r="I11115" s="518">
        <v>604777</v>
      </c>
    </row>
    <row r="11116" spans="1:9" x14ac:dyDescent="0.2">
      <c r="A11116" s="518" t="s">
        <v>232</v>
      </c>
      <c r="B11116" s="518">
        <v>604785</v>
      </c>
      <c r="C11116" s="518" t="s">
        <v>2660</v>
      </c>
      <c r="D11116" s="518" t="s">
        <v>518</v>
      </c>
      <c r="E11116" s="859">
        <v>33</v>
      </c>
      <c r="F11116" s="859">
        <v>33</v>
      </c>
      <c r="G11116" s="518" t="s">
        <v>122</v>
      </c>
      <c r="H11116" s="518" t="s">
        <v>232</v>
      </c>
      <c r="I11116" s="518">
        <v>604785</v>
      </c>
    </row>
    <row r="11117" spans="1:9" x14ac:dyDescent="0.2">
      <c r="A11117" s="518" t="s">
        <v>232</v>
      </c>
      <c r="B11117" s="518">
        <v>604793</v>
      </c>
      <c r="C11117" s="518" t="s">
        <v>2660</v>
      </c>
      <c r="D11117" s="518" t="s">
        <v>680</v>
      </c>
      <c r="E11117" s="859">
        <v>28</v>
      </c>
      <c r="F11117" s="859">
        <v>28</v>
      </c>
      <c r="G11117" s="518" t="s">
        <v>122</v>
      </c>
      <c r="H11117" s="518" t="s">
        <v>232</v>
      </c>
      <c r="I11117" s="518">
        <v>604793</v>
      </c>
    </row>
    <row r="11118" spans="1:9" x14ac:dyDescent="0.2">
      <c r="A11118" s="518" t="s">
        <v>232</v>
      </c>
      <c r="B11118" s="518">
        <v>604819</v>
      </c>
      <c r="C11118" s="518" t="s">
        <v>2660</v>
      </c>
      <c r="D11118" s="518" t="s">
        <v>785</v>
      </c>
      <c r="E11118" s="859">
        <v>27</v>
      </c>
      <c r="F11118" s="859">
        <v>27</v>
      </c>
      <c r="G11118" s="518" t="s">
        <v>122</v>
      </c>
      <c r="H11118" s="518" t="s">
        <v>232</v>
      </c>
      <c r="I11118" s="518">
        <v>604819</v>
      </c>
    </row>
    <row r="11119" spans="1:9" x14ac:dyDescent="0.2">
      <c r="A11119" s="518" t="s">
        <v>152</v>
      </c>
      <c r="B11119" s="518">
        <v>604827</v>
      </c>
      <c r="C11119" s="518" t="s">
        <v>2660</v>
      </c>
      <c r="D11119" s="518" t="s">
        <v>534</v>
      </c>
      <c r="E11119" s="859">
        <v>23</v>
      </c>
      <c r="F11119" s="859">
        <v>0</v>
      </c>
      <c r="G11119" s="518" t="s">
        <v>122</v>
      </c>
      <c r="H11119" s="518" t="s">
        <v>152</v>
      </c>
      <c r="I11119" s="518">
        <v>604827</v>
      </c>
    </row>
    <row r="11120" spans="1:9" x14ac:dyDescent="0.2">
      <c r="A11120" s="518" t="s">
        <v>152</v>
      </c>
      <c r="B11120" s="518">
        <v>604835</v>
      </c>
      <c r="C11120" s="518" t="s">
        <v>2660</v>
      </c>
      <c r="D11120" s="518" t="s">
        <v>538</v>
      </c>
      <c r="E11120" s="859">
        <v>25</v>
      </c>
      <c r="F11120" s="859">
        <v>22</v>
      </c>
      <c r="G11120" s="518" t="s">
        <v>122</v>
      </c>
      <c r="H11120" s="518" t="s">
        <v>152</v>
      </c>
      <c r="I11120" s="518">
        <v>604835</v>
      </c>
    </row>
    <row r="11121" spans="1:9" x14ac:dyDescent="0.2">
      <c r="A11121" s="518" t="s">
        <v>152</v>
      </c>
      <c r="B11121" s="518">
        <v>604843</v>
      </c>
      <c r="C11121" s="518" t="s">
        <v>2660</v>
      </c>
      <c r="D11121" s="518" t="s">
        <v>468</v>
      </c>
      <c r="E11121" s="859">
        <v>20</v>
      </c>
      <c r="F11121" s="859">
        <v>0</v>
      </c>
      <c r="G11121" s="518" t="s">
        <v>122</v>
      </c>
      <c r="H11121" s="518" t="s">
        <v>152</v>
      </c>
      <c r="I11121" s="518">
        <v>604843</v>
      </c>
    </row>
    <row r="11122" spans="1:9" x14ac:dyDescent="0.2">
      <c r="A11122" s="518" t="s">
        <v>359</v>
      </c>
      <c r="B11122" s="518">
        <v>604918</v>
      </c>
      <c r="C11122" s="518" t="s">
        <v>2660</v>
      </c>
      <c r="D11122" s="518" t="s">
        <v>1735</v>
      </c>
      <c r="E11122" s="859">
        <v>15</v>
      </c>
      <c r="F11122" s="859">
        <v>15</v>
      </c>
      <c r="G11122" s="518" t="s">
        <v>122</v>
      </c>
      <c r="H11122" s="518" t="s">
        <v>359</v>
      </c>
      <c r="I11122" s="518">
        <v>604918</v>
      </c>
    </row>
    <row r="11123" spans="1:9" x14ac:dyDescent="0.2">
      <c r="A11123" s="518" t="s">
        <v>359</v>
      </c>
      <c r="B11123" s="518">
        <v>604926</v>
      </c>
      <c r="C11123" s="518" t="s">
        <v>2660</v>
      </c>
      <c r="D11123" s="518" t="s">
        <v>794</v>
      </c>
      <c r="E11123" s="859">
        <v>24</v>
      </c>
      <c r="F11123" s="859">
        <v>24</v>
      </c>
      <c r="G11123" s="518" t="s">
        <v>122</v>
      </c>
      <c r="H11123" s="518" t="s">
        <v>359</v>
      </c>
      <c r="I11123" s="518">
        <v>604926</v>
      </c>
    </row>
    <row r="11124" spans="1:9" x14ac:dyDescent="0.2">
      <c r="A11124" s="518" t="s">
        <v>211</v>
      </c>
      <c r="B11124" s="518">
        <v>605006</v>
      </c>
      <c r="C11124" s="518" t="s">
        <v>2660</v>
      </c>
      <c r="D11124" s="518" t="s">
        <v>868</v>
      </c>
      <c r="E11124" s="859">
        <v>36</v>
      </c>
      <c r="F11124" s="859">
        <v>22</v>
      </c>
      <c r="G11124" s="518" t="s">
        <v>122</v>
      </c>
      <c r="H11124" s="518" t="s">
        <v>211</v>
      </c>
      <c r="I11124" s="518">
        <v>605006</v>
      </c>
    </row>
    <row r="11125" spans="1:9" x14ac:dyDescent="0.2">
      <c r="A11125" s="518" t="s">
        <v>211</v>
      </c>
      <c r="B11125" s="518">
        <v>605022</v>
      </c>
      <c r="C11125" s="518" t="s">
        <v>2660</v>
      </c>
      <c r="D11125" s="518" t="s">
        <v>868</v>
      </c>
      <c r="E11125" s="859">
        <v>35</v>
      </c>
      <c r="F11125" s="859">
        <v>25</v>
      </c>
      <c r="G11125" s="518" t="s">
        <v>122</v>
      </c>
      <c r="H11125" s="518" t="s">
        <v>211</v>
      </c>
      <c r="I11125" s="518">
        <v>605022</v>
      </c>
    </row>
    <row r="11126" spans="1:9" x14ac:dyDescent="0.2">
      <c r="A11126" s="518" t="s">
        <v>211</v>
      </c>
      <c r="B11126" s="518">
        <v>605030</v>
      </c>
      <c r="C11126" s="518" t="s">
        <v>2660</v>
      </c>
      <c r="D11126" s="518" t="s">
        <v>816</v>
      </c>
      <c r="E11126" s="859">
        <v>32</v>
      </c>
      <c r="F11126" s="859">
        <v>21</v>
      </c>
      <c r="G11126" s="518" t="s">
        <v>122</v>
      </c>
      <c r="H11126" s="518" t="s">
        <v>211</v>
      </c>
      <c r="I11126" s="518">
        <v>605030</v>
      </c>
    </row>
    <row r="11127" spans="1:9" x14ac:dyDescent="0.2">
      <c r="A11127" s="518" t="s">
        <v>211</v>
      </c>
      <c r="B11127" s="518">
        <v>605055</v>
      </c>
      <c r="C11127" s="518" t="s">
        <v>2660</v>
      </c>
      <c r="D11127" s="518" t="s">
        <v>397</v>
      </c>
      <c r="E11127" s="859">
        <v>31</v>
      </c>
      <c r="F11127" s="859">
        <v>19</v>
      </c>
      <c r="G11127" s="518" t="s">
        <v>122</v>
      </c>
      <c r="H11127" s="518" t="s">
        <v>211</v>
      </c>
      <c r="I11127" s="518">
        <v>605055</v>
      </c>
    </row>
    <row r="11128" spans="1:9" x14ac:dyDescent="0.2">
      <c r="A11128" s="518" t="s">
        <v>211</v>
      </c>
      <c r="B11128" s="518">
        <v>605063</v>
      </c>
      <c r="C11128" s="518" t="s">
        <v>2660</v>
      </c>
      <c r="D11128" s="518" t="s">
        <v>459</v>
      </c>
      <c r="E11128" s="859">
        <v>17</v>
      </c>
      <c r="F11128" s="859">
        <v>10</v>
      </c>
      <c r="G11128" s="518" t="s">
        <v>122</v>
      </c>
      <c r="H11128" s="518" t="s">
        <v>211</v>
      </c>
      <c r="I11128" s="518">
        <v>605063</v>
      </c>
    </row>
    <row r="11129" spans="1:9" x14ac:dyDescent="0.2">
      <c r="A11129" s="518" t="s">
        <v>211</v>
      </c>
      <c r="B11129" s="518">
        <v>605105</v>
      </c>
      <c r="C11129" s="518" t="s">
        <v>2660</v>
      </c>
      <c r="D11129" s="518" t="s">
        <v>931</v>
      </c>
      <c r="E11129" s="859">
        <v>23</v>
      </c>
      <c r="F11129" s="859">
        <v>16</v>
      </c>
      <c r="G11129" s="518" t="s">
        <v>122</v>
      </c>
      <c r="H11129" s="518" t="s">
        <v>211</v>
      </c>
      <c r="I11129" s="518">
        <v>605105</v>
      </c>
    </row>
    <row r="11130" spans="1:9" x14ac:dyDescent="0.2">
      <c r="A11130" s="518" t="s">
        <v>211</v>
      </c>
      <c r="B11130" s="518">
        <v>605121</v>
      </c>
      <c r="C11130" s="518" t="s">
        <v>2660</v>
      </c>
      <c r="D11130" s="518" t="s">
        <v>447</v>
      </c>
      <c r="E11130" s="859">
        <v>35</v>
      </c>
      <c r="F11130" s="859">
        <v>29</v>
      </c>
      <c r="G11130" s="518" t="s">
        <v>122</v>
      </c>
      <c r="H11130" s="518" t="s">
        <v>211</v>
      </c>
      <c r="I11130" s="518">
        <v>605121</v>
      </c>
    </row>
    <row r="11131" spans="1:9" x14ac:dyDescent="0.2">
      <c r="A11131" s="518" t="s">
        <v>211</v>
      </c>
      <c r="B11131" s="518">
        <v>605154</v>
      </c>
      <c r="C11131" s="518" t="s">
        <v>2660</v>
      </c>
      <c r="D11131" s="518" t="s">
        <v>933</v>
      </c>
      <c r="E11131" s="859">
        <v>31</v>
      </c>
      <c r="F11131" s="859">
        <v>23</v>
      </c>
      <c r="G11131" s="518" t="s">
        <v>122</v>
      </c>
      <c r="H11131" s="518" t="s">
        <v>211</v>
      </c>
      <c r="I11131" s="518">
        <v>605154</v>
      </c>
    </row>
    <row r="11132" spans="1:9" x14ac:dyDescent="0.2">
      <c r="A11132" s="518" t="s">
        <v>211</v>
      </c>
      <c r="B11132" s="518">
        <v>605212</v>
      </c>
      <c r="C11132" s="518" t="s">
        <v>2660</v>
      </c>
      <c r="D11132" s="518" t="s">
        <v>999</v>
      </c>
      <c r="E11132" s="859">
        <v>35</v>
      </c>
      <c r="F11132" s="859">
        <v>19</v>
      </c>
      <c r="G11132" s="518" t="s">
        <v>122</v>
      </c>
      <c r="H11132" s="518" t="s">
        <v>211</v>
      </c>
      <c r="I11132" s="518">
        <v>605212</v>
      </c>
    </row>
    <row r="11133" spans="1:9" x14ac:dyDescent="0.2">
      <c r="A11133" s="518" t="s">
        <v>359</v>
      </c>
      <c r="B11133" s="518">
        <v>605337</v>
      </c>
      <c r="C11133" s="518" t="s">
        <v>2660</v>
      </c>
      <c r="D11133" s="518" t="s">
        <v>1000</v>
      </c>
      <c r="E11133" s="859">
        <v>24</v>
      </c>
      <c r="F11133" s="859">
        <v>24</v>
      </c>
      <c r="G11133" s="518" t="s">
        <v>122</v>
      </c>
      <c r="H11133" s="518" t="s">
        <v>359</v>
      </c>
      <c r="I11133" s="518">
        <v>605337</v>
      </c>
    </row>
    <row r="11134" spans="1:9" x14ac:dyDescent="0.2">
      <c r="A11134" s="518" t="s">
        <v>359</v>
      </c>
      <c r="B11134" s="518">
        <v>605345</v>
      </c>
      <c r="C11134" s="518" t="s">
        <v>2660</v>
      </c>
      <c r="D11134" s="518" t="s">
        <v>1001</v>
      </c>
      <c r="E11134" s="859">
        <v>27</v>
      </c>
      <c r="F11134" s="859">
        <v>27</v>
      </c>
      <c r="G11134" s="518" t="s">
        <v>122</v>
      </c>
      <c r="H11134" s="518" t="s">
        <v>359</v>
      </c>
      <c r="I11134" s="518">
        <v>605345</v>
      </c>
    </row>
    <row r="11135" spans="1:9" x14ac:dyDescent="0.2">
      <c r="A11135" s="518" t="s">
        <v>359</v>
      </c>
      <c r="B11135" s="518">
        <v>605360</v>
      </c>
      <c r="C11135" s="518" t="s">
        <v>2660</v>
      </c>
      <c r="D11135" s="518" t="s">
        <v>1041</v>
      </c>
      <c r="E11135" s="859">
        <v>30</v>
      </c>
      <c r="F11135" s="859">
        <v>30</v>
      </c>
      <c r="G11135" s="518" t="s">
        <v>122</v>
      </c>
      <c r="H11135" s="518" t="s">
        <v>359</v>
      </c>
      <c r="I11135" s="518">
        <v>605360</v>
      </c>
    </row>
    <row r="11136" spans="1:9" x14ac:dyDescent="0.2">
      <c r="A11136" s="518" t="s">
        <v>359</v>
      </c>
      <c r="B11136" s="518">
        <v>605386</v>
      </c>
      <c r="C11136" s="518" t="s">
        <v>2660</v>
      </c>
      <c r="D11136" s="518" t="s">
        <v>1042</v>
      </c>
      <c r="E11136" s="859">
        <v>20</v>
      </c>
      <c r="F11136" s="859">
        <v>20</v>
      </c>
      <c r="G11136" s="518" t="s">
        <v>122</v>
      </c>
      <c r="H11136" s="518" t="s">
        <v>359</v>
      </c>
      <c r="I11136" s="518">
        <v>605386</v>
      </c>
    </row>
    <row r="11137" spans="1:9" x14ac:dyDescent="0.2">
      <c r="A11137" s="518" t="s">
        <v>359</v>
      </c>
      <c r="B11137" s="518">
        <v>605410</v>
      </c>
      <c r="C11137" s="518" t="s">
        <v>2660</v>
      </c>
      <c r="D11137" s="518" t="s">
        <v>1656</v>
      </c>
      <c r="E11137" s="859">
        <v>35</v>
      </c>
      <c r="F11137" s="859">
        <v>35</v>
      </c>
      <c r="G11137" s="518" t="s">
        <v>122</v>
      </c>
      <c r="H11137" s="518" t="s">
        <v>359</v>
      </c>
      <c r="I11137" s="518">
        <v>605410</v>
      </c>
    </row>
    <row r="11138" spans="1:9" x14ac:dyDescent="0.2">
      <c r="A11138" s="518" t="s">
        <v>359</v>
      </c>
      <c r="B11138" s="518">
        <v>605436</v>
      </c>
      <c r="C11138" s="518" t="s">
        <v>2660</v>
      </c>
      <c r="D11138" s="518" t="s">
        <v>1043</v>
      </c>
      <c r="E11138" s="859">
        <v>33</v>
      </c>
      <c r="F11138" s="859">
        <v>33</v>
      </c>
      <c r="G11138" s="518" t="s">
        <v>122</v>
      </c>
      <c r="H11138" s="518" t="s">
        <v>359</v>
      </c>
      <c r="I11138" s="518">
        <v>605436</v>
      </c>
    </row>
    <row r="11139" spans="1:9" x14ac:dyDescent="0.2">
      <c r="A11139" s="518" t="s">
        <v>359</v>
      </c>
      <c r="B11139" s="518">
        <v>605444</v>
      </c>
      <c r="C11139" s="518" t="s">
        <v>2660</v>
      </c>
      <c r="D11139" s="518" t="s">
        <v>1044</v>
      </c>
      <c r="E11139" s="859">
        <v>17</v>
      </c>
      <c r="F11139" s="859">
        <v>17</v>
      </c>
      <c r="G11139" s="518" t="s">
        <v>122</v>
      </c>
      <c r="H11139" s="518" t="s">
        <v>359</v>
      </c>
      <c r="I11139" s="518">
        <v>605444</v>
      </c>
    </row>
    <row r="11140" spans="1:9" x14ac:dyDescent="0.2">
      <c r="A11140" s="518" t="s">
        <v>359</v>
      </c>
      <c r="B11140" s="518">
        <v>605527</v>
      </c>
      <c r="C11140" s="518" t="s">
        <v>2660</v>
      </c>
      <c r="D11140" s="518" t="s">
        <v>1009</v>
      </c>
      <c r="E11140" s="859">
        <v>30</v>
      </c>
      <c r="F11140" s="859">
        <v>30</v>
      </c>
      <c r="G11140" s="518" t="s">
        <v>122</v>
      </c>
      <c r="H11140" s="518" t="s">
        <v>359</v>
      </c>
      <c r="I11140" s="518">
        <v>605527</v>
      </c>
    </row>
    <row r="11141" spans="1:9" x14ac:dyDescent="0.2">
      <c r="A11141" s="518" t="s">
        <v>359</v>
      </c>
      <c r="B11141" s="518">
        <v>605659</v>
      </c>
      <c r="C11141" s="518" t="s">
        <v>2660</v>
      </c>
      <c r="D11141" s="518" t="s">
        <v>1043</v>
      </c>
      <c r="E11141" s="859">
        <v>17</v>
      </c>
      <c r="F11141" s="859">
        <v>17</v>
      </c>
      <c r="G11141" s="518" t="s">
        <v>122</v>
      </c>
      <c r="H11141" s="518" t="s">
        <v>359</v>
      </c>
      <c r="I11141" s="518">
        <v>605659</v>
      </c>
    </row>
    <row r="11142" spans="1:9" x14ac:dyDescent="0.2">
      <c r="A11142" s="518" t="s">
        <v>359</v>
      </c>
      <c r="B11142" s="518">
        <v>605667</v>
      </c>
      <c r="C11142" s="518" t="s">
        <v>2660</v>
      </c>
      <c r="D11142" s="518" t="s">
        <v>948</v>
      </c>
      <c r="E11142" s="859">
        <v>30</v>
      </c>
      <c r="F11142" s="859">
        <v>30</v>
      </c>
      <c r="G11142" s="518" t="s">
        <v>122</v>
      </c>
      <c r="H11142" s="518" t="s">
        <v>359</v>
      </c>
      <c r="I11142" s="518">
        <v>605667</v>
      </c>
    </row>
    <row r="11143" spans="1:9" x14ac:dyDescent="0.2">
      <c r="A11143" s="518" t="s">
        <v>359</v>
      </c>
      <c r="B11143" s="518">
        <v>605675</v>
      </c>
      <c r="C11143" s="518" t="s">
        <v>2660</v>
      </c>
      <c r="D11143" s="518" t="s">
        <v>1099</v>
      </c>
      <c r="E11143" s="859">
        <v>17</v>
      </c>
      <c r="F11143" s="859">
        <v>17</v>
      </c>
      <c r="G11143" s="518" t="s">
        <v>122</v>
      </c>
      <c r="H11143" s="518" t="s">
        <v>359</v>
      </c>
      <c r="I11143" s="518">
        <v>605675</v>
      </c>
    </row>
    <row r="11144" spans="1:9" x14ac:dyDescent="0.2">
      <c r="A11144" s="518" t="s">
        <v>359</v>
      </c>
      <c r="B11144" s="518">
        <v>605691</v>
      </c>
      <c r="C11144" s="518" t="s">
        <v>2660</v>
      </c>
      <c r="D11144" s="518" t="s">
        <v>435</v>
      </c>
      <c r="E11144" s="859">
        <v>23</v>
      </c>
      <c r="F11144" s="859">
        <v>23</v>
      </c>
      <c r="G11144" s="518" t="s">
        <v>122</v>
      </c>
      <c r="H11144" s="518" t="s">
        <v>359</v>
      </c>
      <c r="I11144" s="518">
        <v>605691</v>
      </c>
    </row>
    <row r="11145" spans="1:9" x14ac:dyDescent="0.2">
      <c r="A11145" s="518" t="s">
        <v>359</v>
      </c>
      <c r="B11145" s="518">
        <v>605758</v>
      </c>
      <c r="C11145" s="518" t="s">
        <v>2660</v>
      </c>
      <c r="D11145" s="518" t="s">
        <v>1009</v>
      </c>
      <c r="E11145" s="859">
        <v>31</v>
      </c>
      <c r="F11145" s="859">
        <v>31</v>
      </c>
      <c r="G11145" s="518" t="s">
        <v>122</v>
      </c>
      <c r="H11145" s="518" t="s">
        <v>359</v>
      </c>
      <c r="I11145" s="518">
        <v>605758</v>
      </c>
    </row>
    <row r="11146" spans="1:9" x14ac:dyDescent="0.2">
      <c r="A11146" s="518" t="s">
        <v>359</v>
      </c>
      <c r="B11146" s="518">
        <v>605832</v>
      </c>
      <c r="C11146" s="518" t="s">
        <v>2660</v>
      </c>
      <c r="D11146" s="518" t="s">
        <v>604</v>
      </c>
      <c r="E11146" s="859">
        <v>19</v>
      </c>
      <c r="F11146" s="859">
        <v>19</v>
      </c>
      <c r="G11146" s="518" t="s">
        <v>122</v>
      </c>
      <c r="H11146" s="518" t="s">
        <v>359</v>
      </c>
      <c r="I11146" s="518">
        <v>605832</v>
      </c>
    </row>
    <row r="11147" spans="1:9" x14ac:dyDescent="0.2">
      <c r="A11147" s="518" t="s">
        <v>359</v>
      </c>
      <c r="B11147" s="518">
        <v>605956</v>
      </c>
      <c r="C11147" s="518" t="s">
        <v>2660</v>
      </c>
      <c r="D11147" s="518" t="s">
        <v>1000</v>
      </c>
      <c r="E11147" s="859">
        <v>29</v>
      </c>
      <c r="F11147" s="859">
        <v>29</v>
      </c>
      <c r="G11147" s="518" t="s">
        <v>122</v>
      </c>
      <c r="H11147" s="518" t="s">
        <v>359</v>
      </c>
      <c r="I11147" s="518">
        <v>605956</v>
      </c>
    </row>
    <row r="11148" spans="1:9" x14ac:dyDescent="0.2">
      <c r="A11148" s="518" t="s">
        <v>211</v>
      </c>
      <c r="B11148" s="518">
        <v>605980</v>
      </c>
      <c r="C11148" s="518" t="s">
        <v>2660</v>
      </c>
      <c r="D11148" s="518" t="s">
        <v>1245</v>
      </c>
      <c r="E11148" s="859">
        <v>16</v>
      </c>
      <c r="F11148" s="859">
        <v>15</v>
      </c>
      <c r="G11148" s="518" t="s">
        <v>122</v>
      </c>
      <c r="H11148" s="518" t="s">
        <v>211</v>
      </c>
      <c r="I11148" s="518">
        <v>605980</v>
      </c>
    </row>
    <row r="11149" spans="1:9" x14ac:dyDescent="0.2">
      <c r="A11149" s="518" t="s">
        <v>211</v>
      </c>
      <c r="B11149" s="518">
        <v>606012</v>
      </c>
      <c r="C11149" s="518" t="s">
        <v>2660</v>
      </c>
      <c r="D11149" s="518" t="s">
        <v>1246</v>
      </c>
      <c r="E11149" s="859">
        <v>34</v>
      </c>
      <c r="F11149" s="859">
        <v>27</v>
      </c>
      <c r="G11149" s="518" t="s">
        <v>122</v>
      </c>
      <c r="H11149" s="518" t="s">
        <v>211</v>
      </c>
      <c r="I11149" s="518">
        <v>606012</v>
      </c>
    </row>
    <row r="11150" spans="1:9" x14ac:dyDescent="0.2">
      <c r="A11150" s="518" t="s">
        <v>343</v>
      </c>
      <c r="B11150" s="518">
        <v>606020</v>
      </c>
      <c r="C11150" s="518" t="s">
        <v>2660</v>
      </c>
      <c r="D11150" s="518" t="s">
        <v>1247</v>
      </c>
      <c r="E11150" s="859">
        <v>33</v>
      </c>
      <c r="F11150" s="859">
        <v>33</v>
      </c>
      <c r="G11150" s="518" t="s">
        <v>122</v>
      </c>
      <c r="H11150" s="518" t="s">
        <v>343</v>
      </c>
      <c r="I11150" s="518">
        <v>606020</v>
      </c>
    </row>
    <row r="11151" spans="1:9" x14ac:dyDescent="0.2">
      <c r="A11151" s="518" t="s">
        <v>343</v>
      </c>
      <c r="B11151" s="518">
        <v>606038</v>
      </c>
      <c r="C11151" s="518" t="s">
        <v>2660</v>
      </c>
      <c r="D11151" s="518" t="s">
        <v>7014</v>
      </c>
      <c r="E11151" s="859">
        <v>35</v>
      </c>
      <c r="F11151" s="859">
        <v>35</v>
      </c>
      <c r="G11151" s="518" t="s">
        <v>122</v>
      </c>
      <c r="H11151" s="518" t="s">
        <v>343</v>
      </c>
      <c r="I11151" s="518">
        <v>606038</v>
      </c>
    </row>
    <row r="11152" spans="1:9" x14ac:dyDescent="0.2">
      <c r="A11152" s="518" t="s">
        <v>343</v>
      </c>
      <c r="B11152" s="518">
        <v>606046</v>
      </c>
      <c r="C11152" s="518" t="s">
        <v>2660</v>
      </c>
      <c r="D11152" s="518" t="s">
        <v>1311</v>
      </c>
      <c r="E11152" s="859">
        <v>31</v>
      </c>
      <c r="F11152" s="859">
        <v>31</v>
      </c>
      <c r="G11152" s="518" t="s">
        <v>122</v>
      </c>
      <c r="H11152" s="518" t="s">
        <v>343</v>
      </c>
      <c r="I11152" s="518">
        <v>606046</v>
      </c>
    </row>
    <row r="11153" spans="1:9" x14ac:dyDescent="0.2">
      <c r="A11153" s="518" t="s">
        <v>211</v>
      </c>
      <c r="B11153" s="518">
        <v>606053</v>
      </c>
      <c r="C11153" s="518" t="s">
        <v>2660</v>
      </c>
      <c r="D11153" s="518" t="s">
        <v>539</v>
      </c>
      <c r="E11153" s="859">
        <v>35</v>
      </c>
      <c r="F11153" s="859">
        <v>27</v>
      </c>
      <c r="G11153" s="518" t="s">
        <v>122</v>
      </c>
      <c r="H11153" s="518" t="s">
        <v>211</v>
      </c>
      <c r="I11153" s="518">
        <v>606053</v>
      </c>
    </row>
    <row r="11154" spans="1:9" x14ac:dyDescent="0.2">
      <c r="A11154" s="518" t="s">
        <v>343</v>
      </c>
      <c r="B11154" s="518">
        <v>606061</v>
      </c>
      <c r="C11154" s="518" t="s">
        <v>2660</v>
      </c>
      <c r="D11154" s="518" t="s">
        <v>607</v>
      </c>
      <c r="E11154" s="859">
        <v>28</v>
      </c>
      <c r="F11154" s="859">
        <v>28</v>
      </c>
      <c r="G11154" s="518" t="s">
        <v>122</v>
      </c>
      <c r="H11154" s="518" t="s">
        <v>343</v>
      </c>
      <c r="I11154" s="518">
        <v>606061</v>
      </c>
    </row>
    <row r="11155" spans="1:9" x14ac:dyDescent="0.2">
      <c r="A11155" s="518" t="s">
        <v>343</v>
      </c>
      <c r="B11155" s="518">
        <v>606079</v>
      </c>
      <c r="C11155" s="518" t="s">
        <v>2660</v>
      </c>
      <c r="D11155" s="518" t="s">
        <v>420</v>
      </c>
      <c r="E11155" s="859">
        <v>21</v>
      </c>
      <c r="F11155" s="859">
        <v>21</v>
      </c>
      <c r="G11155" s="518" t="s">
        <v>122</v>
      </c>
      <c r="H11155" s="518" t="s">
        <v>343</v>
      </c>
      <c r="I11155" s="518">
        <v>606079</v>
      </c>
    </row>
    <row r="11156" spans="1:9" x14ac:dyDescent="0.2">
      <c r="A11156" s="518" t="s">
        <v>383</v>
      </c>
      <c r="B11156" s="518">
        <v>606095</v>
      </c>
      <c r="C11156" s="518" t="s">
        <v>2660</v>
      </c>
      <c r="D11156" s="518" t="s">
        <v>1311</v>
      </c>
      <c r="E11156" s="859">
        <v>34</v>
      </c>
      <c r="F11156" s="859">
        <v>25</v>
      </c>
      <c r="G11156" s="518" t="s">
        <v>122</v>
      </c>
      <c r="H11156" s="518" t="s">
        <v>383</v>
      </c>
      <c r="I11156" s="518">
        <v>606095</v>
      </c>
    </row>
    <row r="11157" spans="1:9" x14ac:dyDescent="0.2">
      <c r="A11157" s="518" t="s">
        <v>383</v>
      </c>
      <c r="B11157" s="518">
        <v>606111</v>
      </c>
      <c r="C11157" s="518" t="s">
        <v>2660</v>
      </c>
      <c r="D11157" s="518" t="s">
        <v>493</v>
      </c>
      <c r="E11157" s="859">
        <v>34</v>
      </c>
      <c r="F11157" s="859">
        <v>25</v>
      </c>
      <c r="G11157" s="518" t="s">
        <v>122</v>
      </c>
      <c r="H11157" s="518" t="s">
        <v>383</v>
      </c>
      <c r="I11157" s="518">
        <v>606111</v>
      </c>
    </row>
    <row r="11158" spans="1:9" x14ac:dyDescent="0.2">
      <c r="A11158" s="518" t="s">
        <v>220</v>
      </c>
      <c r="B11158" s="518">
        <v>606129</v>
      </c>
      <c r="C11158" s="518" t="s">
        <v>2660</v>
      </c>
      <c r="D11158" s="518" t="s">
        <v>663</v>
      </c>
      <c r="E11158" s="859">
        <v>30</v>
      </c>
      <c r="F11158" s="859">
        <v>0</v>
      </c>
      <c r="G11158" s="518" t="s">
        <v>122</v>
      </c>
      <c r="H11158" s="518" t="s">
        <v>220</v>
      </c>
      <c r="I11158" s="518">
        <v>606129</v>
      </c>
    </row>
    <row r="11159" spans="1:9" x14ac:dyDescent="0.2">
      <c r="A11159" s="518" t="s">
        <v>220</v>
      </c>
      <c r="B11159" s="518">
        <v>606137</v>
      </c>
      <c r="C11159" s="518" t="s">
        <v>2660</v>
      </c>
      <c r="D11159" s="518" t="s">
        <v>856</v>
      </c>
      <c r="E11159" s="859">
        <v>30</v>
      </c>
      <c r="F11159" s="859">
        <v>0</v>
      </c>
      <c r="G11159" s="518" t="s">
        <v>122</v>
      </c>
      <c r="H11159" s="518" t="s">
        <v>220</v>
      </c>
      <c r="I11159" s="518">
        <v>606137</v>
      </c>
    </row>
    <row r="11160" spans="1:9" x14ac:dyDescent="0.2">
      <c r="A11160" s="518" t="s">
        <v>220</v>
      </c>
      <c r="B11160" s="518">
        <v>606145</v>
      </c>
      <c r="C11160" s="518" t="s">
        <v>2660</v>
      </c>
      <c r="D11160" s="518" t="s">
        <v>728</v>
      </c>
      <c r="E11160" s="859">
        <v>26</v>
      </c>
      <c r="F11160" s="859">
        <v>0</v>
      </c>
      <c r="G11160" s="518" t="s">
        <v>122</v>
      </c>
      <c r="H11160" s="518" t="s">
        <v>220</v>
      </c>
      <c r="I11160" s="518">
        <v>606145</v>
      </c>
    </row>
    <row r="11161" spans="1:9" x14ac:dyDescent="0.2">
      <c r="A11161" s="518" t="s">
        <v>261</v>
      </c>
      <c r="B11161" s="518">
        <v>606152</v>
      </c>
      <c r="C11161" s="518" t="s">
        <v>2660</v>
      </c>
      <c r="D11161" s="518" t="s">
        <v>1312</v>
      </c>
      <c r="E11161" s="859">
        <v>31</v>
      </c>
      <c r="F11161" s="859">
        <v>31</v>
      </c>
      <c r="G11161" s="518" t="s">
        <v>122</v>
      </c>
      <c r="H11161" s="518" t="s">
        <v>261</v>
      </c>
      <c r="I11161" s="518">
        <v>606152</v>
      </c>
    </row>
    <row r="11162" spans="1:9" x14ac:dyDescent="0.2">
      <c r="A11162" s="518" t="s">
        <v>220</v>
      </c>
      <c r="B11162" s="518">
        <v>606160</v>
      </c>
      <c r="C11162" s="518" t="s">
        <v>2660</v>
      </c>
      <c r="D11162" s="518" t="s">
        <v>800</v>
      </c>
      <c r="E11162" s="859">
        <v>25</v>
      </c>
      <c r="F11162" s="859">
        <v>0</v>
      </c>
      <c r="G11162" s="518" t="s">
        <v>122</v>
      </c>
      <c r="H11162" s="518" t="s">
        <v>220</v>
      </c>
      <c r="I11162" s="518">
        <v>606160</v>
      </c>
    </row>
    <row r="11163" spans="1:9" x14ac:dyDescent="0.2">
      <c r="A11163" s="518" t="s">
        <v>261</v>
      </c>
      <c r="B11163" s="518">
        <v>606178</v>
      </c>
      <c r="C11163" s="518" t="s">
        <v>2660</v>
      </c>
      <c r="D11163" s="518" t="s">
        <v>1313</v>
      </c>
      <c r="E11163" s="859">
        <v>23</v>
      </c>
      <c r="F11163" s="859">
        <v>23</v>
      </c>
      <c r="G11163" s="518" t="s">
        <v>122</v>
      </c>
      <c r="H11163" s="518" t="s">
        <v>261</v>
      </c>
      <c r="I11163" s="518">
        <v>606178</v>
      </c>
    </row>
    <row r="11164" spans="1:9" x14ac:dyDescent="0.2">
      <c r="A11164" s="518" t="s">
        <v>220</v>
      </c>
      <c r="B11164" s="518">
        <v>606186</v>
      </c>
      <c r="C11164" s="518" t="s">
        <v>2660</v>
      </c>
      <c r="D11164" s="518" t="s">
        <v>538</v>
      </c>
      <c r="E11164" s="859">
        <v>34</v>
      </c>
      <c r="F11164" s="859">
        <v>0</v>
      </c>
      <c r="G11164" s="518" t="s">
        <v>122</v>
      </c>
      <c r="H11164" s="518" t="s">
        <v>220</v>
      </c>
      <c r="I11164" s="518">
        <v>606186</v>
      </c>
    </row>
    <row r="11165" spans="1:9" x14ac:dyDescent="0.2">
      <c r="A11165" s="518" t="s">
        <v>261</v>
      </c>
      <c r="B11165" s="518">
        <v>606194</v>
      </c>
      <c r="C11165" s="518" t="s">
        <v>2660</v>
      </c>
      <c r="D11165" s="518" t="s">
        <v>1313</v>
      </c>
      <c r="E11165" s="859">
        <v>23</v>
      </c>
      <c r="F11165" s="859">
        <v>23</v>
      </c>
      <c r="G11165" s="518" t="s">
        <v>122</v>
      </c>
      <c r="H11165" s="518" t="s">
        <v>261</v>
      </c>
      <c r="I11165" s="518">
        <v>606194</v>
      </c>
    </row>
    <row r="11166" spans="1:9" x14ac:dyDescent="0.2">
      <c r="A11166" s="518" t="s">
        <v>261</v>
      </c>
      <c r="B11166" s="518">
        <v>606210</v>
      </c>
      <c r="C11166" s="518" t="s">
        <v>2660</v>
      </c>
      <c r="D11166" s="518" t="s">
        <v>1312</v>
      </c>
      <c r="E11166" s="859">
        <v>30</v>
      </c>
      <c r="F11166" s="859">
        <v>30</v>
      </c>
      <c r="G11166" s="518" t="s">
        <v>122</v>
      </c>
      <c r="H11166" s="518" t="s">
        <v>261</v>
      </c>
      <c r="I11166" s="518">
        <v>606210</v>
      </c>
    </row>
    <row r="11167" spans="1:9" x14ac:dyDescent="0.2">
      <c r="A11167" s="518" t="s">
        <v>261</v>
      </c>
      <c r="B11167" s="518">
        <v>606228</v>
      </c>
      <c r="C11167" s="518" t="s">
        <v>2660</v>
      </c>
      <c r="D11167" s="518" t="s">
        <v>1313</v>
      </c>
      <c r="E11167" s="859">
        <v>35</v>
      </c>
      <c r="F11167" s="859">
        <v>35</v>
      </c>
      <c r="G11167" s="518" t="s">
        <v>122</v>
      </c>
      <c r="H11167" s="518" t="s">
        <v>261</v>
      </c>
      <c r="I11167" s="518">
        <v>606228</v>
      </c>
    </row>
    <row r="11168" spans="1:9" x14ac:dyDescent="0.2">
      <c r="A11168" s="518" t="s">
        <v>281</v>
      </c>
      <c r="B11168" s="518">
        <v>606244</v>
      </c>
      <c r="C11168" s="518" t="s">
        <v>2660</v>
      </c>
      <c r="D11168" s="518" t="s">
        <v>7015</v>
      </c>
      <c r="E11168" s="859">
        <v>34</v>
      </c>
      <c r="F11168" s="859">
        <v>0</v>
      </c>
      <c r="G11168" s="518" t="s">
        <v>122</v>
      </c>
      <c r="H11168" s="518" t="s">
        <v>281</v>
      </c>
      <c r="I11168" s="518">
        <v>606244</v>
      </c>
    </row>
    <row r="11169" spans="1:9" x14ac:dyDescent="0.2">
      <c r="A11169" s="518" t="s">
        <v>220</v>
      </c>
      <c r="B11169" s="518">
        <v>606251</v>
      </c>
      <c r="C11169" s="518" t="s">
        <v>2660</v>
      </c>
      <c r="D11169" s="518" t="s">
        <v>1357</v>
      </c>
      <c r="E11169" s="859">
        <v>12</v>
      </c>
      <c r="F11169" s="859">
        <v>0</v>
      </c>
      <c r="G11169" s="518" t="s">
        <v>122</v>
      </c>
      <c r="H11169" s="518" t="s">
        <v>220</v>
      </c>
      <c r="I11169" s="518">
        <v>606251</v>
      </c>
    </row>
    <row r="11170" spans="1:9" x14ac:dyDescent="0.2">
      <c r="A11170" s="518" t="s">
        <v>281</v>
      </c>
      <c r="B11170" s="518">
        <v>606269</v>
      </c>
      <c r="C11170" s="518" t="s">
        <v>2660</v>
      </c>
      <c r="D11170" s="518" t="s">
        <v>7015</v>
      </c>
      <c r="E11170" s="859">
        <v>34</v>
      </c>
      <c r="F11170" s="859">
        <v>0</v>
      </c>
      <c r="G11170" s="518" t="s">
        <v>122</v>
      </c>
      <c r="H11170" s="518" t="s">
        <v>281</v>
      </c>
      <c r="I11170" s="518">
        <v>606269</v>
      </c>
    </row>
    <row r="11171" spans="1:9" x14ac:dyDescent="0.2">
      <c r="A11171" s="518" t="s">
        <v>220</v>
      </c>
      <c r="B11171" s="518">
        <v>606277</v>
      </c>
      <c r="C11171" s="518" t="s">
        <v>2660</v>
      </c>
      <c r="D11171" s="518" t="s">
        <v>1139</v>
      </c>
      <c r="E11171" s="859">
        <v>22</v>
      </c>
      <c r="F11171" s="859">
        <v>0</v>
      </c>
      <c r="G11171" s="518" t="s">
        <v>122</v>
      </c>
      <c r="H11171" s="518" t="s">
        <v>220</v>
      </c>
      <c r="I11171" s="518">
        <v>606277</v>
      </c>
    </row>
    <row r="11172" spans="1:9" x14ac:dyDescent="0.2">
      <c r="A11172" s="518" t="s">
        <v>281</v>
      </c>
      <c r="B11172" s="518">
        <v>606293</v>
      </c>
      <c r="C11172" s="518" t="s">
        <v>2660</v>
      </c>
      <c r="D11172" s="518" t="s">
        <v>790</v>
      </c>
      <c r="E11172" s="859">
        <v>35</v>
      </c>
      <c r="F11172" s="859">
        <v>0</v>
      </c>
      <c r="G11172" s="518" t="s">
        <v>122</v>
      </c>
      <c r="H11172" s="518" t="s">
        <v>281</v>
      </c>
      <c r="I11172" s="518">
        <v>606293</v>
      </c>
    </row>
    <row r="11173" spans="1:9" x14ac:dyDescent="0.2">
      <c r="A11173" s="518" t="s">
        <v>220</v>
      </c>
      <c r="B11173" s="518">
        <v>606301</v>
      </c>
      <c r="C11173" s="518" t="s">
        <v>2660</v>
      </c>
      <c r="D11173" s="518" t="s">
        <v>726</v>
      </c>
      <c r="E11173" s="859">
        <v>21</v>
      </c>
      <c r="F11173" s="859">
        <v>0</v>
      </c>
      <c r="G11173" s="518" t="s">
        <v>122</v>
      </c>
      <c r="H11173" s="518" t="s">
        <v>220</v>
      </c>
      <c r="I11173" s="518">
        <v>606301</v>
      </c>
    </row>
    <row r="11174" spans="1:9" x14ac:dyDescent="0.2">
      <c r="A11174" s="518" t="s">
        <v>220</v>
      </c>
      <c r="B11174" s="518">
        <v>606327</v>
      </c>
      <c r="C11174" s="518" t="s">
        <v>2660</v>
      </c>
      <c r="D11174" s="518" t="s">
        <v>1359</v>
      </c>
      <c r="E11174" s="859">
        <v>32</v>
      </c>
      <c r="F11174" s="859">
        <v>0</v>
      </c>
      <c r="G11174" s="518" t="s">
        <v>122</v>
      </c>
      <c r="H11174" s="518" t="s">
        <v>220</v>
      </c>
      <c r="I11174" s="518">
        <v>606327</v>
      </c>
    </row>
    <row r="11175" spans="1:9" x14ac:dyDescent="0.2">
      <c r="A11175" s="518" t="s">
        <v>281</v>
      </c>
      <c r="B11175" s="518">
        <v>606335</v>
      </c>
      <c r="C11175" s="518" t="s">
        <v>2660</v>
      </c>
      <c r="D11175" s="518" t="s">
        <v>487</v>
      </c>
      <c r="E11175" s="859">
        <v>34</v>
      </c>
      <c r="F11175" s="859">
        <v>0</v>
      </c>
      <c r="G11175" s="518" t="s">
        <v>122</v>
      </c>
      <c r="H11175" s="518" t="s">
        <v>281</v>
      </c>
      <c r="I11175" s="518">
        <v>606335</v>
      </c>
    </row>
    <row r="11176" spans="1:9" x14ac:dyDescent="0.2">
      <c r="A11176" s="518" t="s">
        <v>281</v>
      </c>
      <c r="B11176" s="518">
        <v>606343</v>
      </c>
      <c r="C11176" s="518" t="s">
        <v>2660</v>
      </c>
      <c r="D11176" s="518" t="s">
        <v>7015</v>
      </c>
      <c r="E11176" s="859">
        <v>35</v>
      </c>
      <c r="F11176" s="859">
        <v>0</v>
      </c>
      <c r="G11176" s="518" t="s">
        <v>122</v>
      </c>
      <c r="H11176" s="518" t="s">
        <v>281</v>
      </c>
      <c r="I11176" s="518">
        <v>606343</v>
      </c>
    </row>
    <row r="11177" spans="1:9" x14ac:dyDescent="0.2">
      <c r="A11177" s="518" t="s">
        <v>220</v>
      </c>
      <c r="B11177" s="518">
        <v>606418</v>
      </c>
      <c r="C11177" s="518" t="s">
        <v>2660</v>
      </c>
      <c r="D11177" s="518" t="s">
        <v>796</v>
      </c>
      <c r="E11177" s="859">
        <v>22</v>
      </c>
      <c r="F11177" s="859">
        <v>0</v>
      </c>
      <c r="G11177" s="518" t="s">
        <v>122</v>
      </c>
      <c r="H11177" s="518" t="s">
        <v>220</v>
      </c>
      <c r="I11177" s="518">
        <v>606418</v>
      </c>
    </row>
    <row r="11178" spans="1:9" x14ac:dyDescent="0.2">
      <c r="A11178" s="518" t="s">
        <v>220</v>
      </c>
      <c r="B11178" s="518">
        <v>606434</v>
      </c>
      <c r="C11178" s="518" t="s">
        <v>2660</v>
      </c>
      <c r="D11178" s="518" t="s">
        <v>447</v>
      </c>
      <c r="E11178" s="859">
        <v>31</v>
      </c>
      <c r="F11178" s="859">
        <v>0</v>
      </c>
      <c r="G11178" s="518" t="s">
        <v>122</v>
      </c>
      <c r="H11178" s="518" t="s">
        <v>220</v>
      </c>
      <c r="I11178" s="518">
        <v>606434</v>
      </c>
    </row>
    <row r="11179" spans="1:9" x14ac:dyDescent="0.2">
      <c r="A11179" s="518" t="s">
        <v>341</v>
      </c>
      <c r="B11179" s="518">
        <v>606442</v>
      </c>
      <c r="C11179" s="518" t="s">
        <v>2660</v>
      </c>
      <c r="D11179" s="518" t="s">
        <v>9525</v>
      </c>
      <c r="E11179" s="859">
        <v>35</v>
      </c>
      <c r="F11179" s="859">
        <v>35</v>
      </c>
      <c r="G11179" s="518" t="s">
        <v>122</v>
      </c>
      <c r="H11179" s="518" t="s">
        <v>341</v>
      </c>
      <c r="I11179" s="518">
        <v>606442</v>
      </c>
    </row>
    <row r="11180" spans="1:9" x14ac:dyDescent="0.2">
      <c r="A11180" s="518" t="s">
        <v>155</v>
      </c>
      <c r="B11180" s="518">
        <v>606459</v>
      </c>
      <c r="C11180" s="518" t="s">
        <v>2660</v>
      </c>
      <c r="D11180" s="518" t="s">
        <v>9526</v>
      </c>
      <c r="E11180" s="859">
        <v>31</v>
      </c>
      <c r="F11180" s="859">
        <v>0</v>
      </c>
      <c r="G11180" s="518" t="s">
        <v>122</v>
      </c>
      <c r="H11180" s="518" t="s">
        <v>155</v>
      </c>
      <c r="I11180" s="518">
        <v>606459</v>
      </c>
    </row>
    <row r="11181" spans="1:9" x14ac:dyDescent="0.2">
      <c r="A11181" s="518" t="s">
        <v>155</v>
      </c>
      <c r="B11181" s="518">
        <v>606475</v>
      </c>
      <c r="C11181" s="518" t="s">
        <v>2660</v>
      </c>
      <c r="D11181" s="518" t="s">
        <v>9526</v>
      </c>
      <c r="E11181" s="859">
        <v>34</v>
      </c>
      <c r="F11181" s="859">
        <v>0</v>
      </c>
      <c r="G11181" s="518" t="s">
        <v>122</v>
      </c>
      <c r="H11181" s="518" t="s">
        <v>155</v>
      </c>
      <c r="I11181" s="518">
        <v>606475</v>
      </c>
    </row>
    <row r="11182" spans="1:9" x14ac:dyDescent="0.2">
      <c r="A11182" s="518" t="s">
        <v>155</v>
      </c>
      <c r="B11182" s="518">
        <v>606483</v>
      </c>
      <c r="C11182" s="518" t="s">
        <v>2660</v>
      </c>
      <c r="D11182" s="518" t="s">
        <v>531</v>
      </c>
      <c r="E11182" s="859">
        <v>23</v>
      </c>
      <c r="F11182" s="859">
        <v>0</v>
      </c>
      <c r="G11182" s="518" t="s">
        <v>122</v>
      </c>
      <c r="H11182" s="518" t="s">
        <v>155</v>
      </c>
      <c r="I11182" s="518">
        <v>606483</v>
      </c>
    </row>
    <row r="11183" spans="1:9" x14ac:dyDescent="0.2">
      <c r="A11183" s="518" t="s">
        <v>226</v>
      </c>
      <c r="B11183" s="518">
        <v>606491</v>
      </c>
      <c r="C11183" s="518" t="s">
        <v>2660</v>
      </c>
      <c r="D11183" s="518" t="s">
        <v>516</v>
      </c>
      <c r="E11183" s="859">
        <v>30</v>
      </c>
      <c r="F11183" s="859">
        <v>0</v>
      </c>
      <c r="G11183" s="518" t="s">
        <v>122</v>
      </c>
      <c r="H11183" s="518" t="s">
        <v>226</v>
      </c>
      <c r="I11183" s="518">
        <v>606491</v>
      </c>
    </row>
    <row r="11184" spans="1:9" x14ac:dyDescent="0.2">
      <c r="A11184" s="518" t="s">
        <v>155</v>
      </c>
      <c r="B11184" s="518">
        <v>606509</v>
      </c>
      <c r="C11184" s="518" t="s">
        <v>2660</v>
      </c>
      <c r="D11184" s="518" t="s">
        <v>531</v>
      </c>
      <c r="E11184" s="859">
        <v>33</v>
      </c>
      <c r="F11184" s="859">
        <v>0</v>
      </c>
      <c r="G11184" s="518" t="s">
        <v>122</v>
      </c>
      <c r="H11184" s="518" t="s">
        <v>155</v>
      </c>
      <c r="I11184" s="518">
        <v>606509</v>
      </c>
    </row>
    <row r="11185" spans="1:9" x14ac:dyDescent="0.2">
      <c r="A11185" s="518" t="s">
        <v>226</v>
      </c>
      <c r="B11185" s="518">
        <v>606517</v>
      </c>
      <c r="C11185" s="518" t="s">
        <v>2660</v>
      </c>
      <c r="D11185" s="518" t="s">
        <v>9527</v>
      </c>
      <c r="E11185" s="859">
        <v>11</v>
      </c>
      <c r="F11185" s="859">
        <v>0</v>
      </c>
      <c r="G11185" s="518" t="s">
        <v>122</v>
      </c>
      <c r="H11185" s="518" t="s">
        <v>226</v>
      </c>
      <c r="I11185" s="518">
        <v>606517</v>
      </c>
    </row>
    <row r="11186" spans="1:9" x14ac:dyDescent="0.2">
      <c r="A11186" s="518" t="s">
        <v>155</v>
      </c>
      <c r="B11186" s="518">
        <v>606525</v>
      </c>
      <c r="C11186" s="518" t="s">
        <v>2660</v>
      </c>
      <c r="D11186" s="518" t="s">
        <v>531</v>
      </c>
      <c r="E11186" s="859">
        <v>35</v>
      </c>
      <c r="F11186" s="859">
        <v>0</v>
      </c>
      <c r="G11186" s="518" t="s">
        <v>122</v>
      </c>
      <c r="H11186" s="518" t="s">
        <v>155</v>
      </c>
      <c r="I11186" s="518">
        <v>606525</v>
      </c>
    </row>
    <row r="11187" spans="1:9" x14ac:dyDescent="0.2">
      <c r="A11187" s="518" t="s">
        <v>155</v>
      </c>
      <c r="B11187" s="518">
        <v>606533</v>
      </c>
      <c r="C11187" s="518" t="s">
        <v>2660</v>
      </c>
      <c r="D11187" s="518" t="s">
        <v>485</v>
      </c>
      <c r="E11187" s="859">
        <v>35</v>
      </c>
      <c r="F11187" s="859">
        <v>0</v>
      </c>
      <c r="G11187" s="518" t="s">
        <v>122</v>
      </c>
      <c r="H11187" s="518" t="s">
        <v>155</v>
      </c>
      <c r="I11187" s="518">
        <v>606533</v>
      </c>
    </row>
    <row r="11188" spans="1:9" x14ac:dyDescent="0.2">
      <c r="A11188" s="518" t="s">
        <v>226</v>
      </c>
      <c r="B11188" s="518">
        <v>606558</v>
      </c>
      <c r="C11188" s="518" t="s">
        <v>2660</v>
      </c>
      <c r="D11188" s="518" t="s">
        <v>1473</v>
      </c>
      <c r="E11188" s="859">
        <v>24</v>
      </c>
      <c r="F11188" s="859">
        <v>0</v>
      </c>
      <c r="G11188" s="518" t="s">
        <v>122</v>
      </c>
      <c r="H11188" s="518" t="s">
        <v>226</v>
      </c>
      <c r="I11188" s="518">
        <v>606558</v>
      </c>
    </row>
    <row r="11189" spans="1:9" x14ac:dyDescent="0.2">
      <c r="A11189" s="518" t="s">
        <v>226</v>
      </c>
      <c r="B11189" s="518">
        <v>606574</v>
      </c>
      <c r="C11189" s="518" t="s">
        <v>2660</v>
      </c>
      <c r="D11189" s="518" t="s">
        <v>518</v>
      </c>
      <c r="E11189" s="859">
        <v>24</v>
      </c>
      <c r="F11189" s="859">
        <v>0</v>
      </c>
      <c r="G11189" s="518" t="s">
        <v>122</v>
      </c>
      <c r="H11189" s="518" t="s">
        <v>226</v>
      </c>
      <c r="I11189" s="518">
        <v>606574</v>
      </c>
    </row>
    <row r="11190" spans="1:9" x14ac:dyDescent="0.2">
      <c r="A11190" s="518" t="s">
        <v>226</v>
      </c>
      <c r="B11190" s="518">
        <v>606582</v>
      </c>
      <c r="C11190" s="518" t="s">
        <v>2660</v>
      </c>
      <c r="D11190" s="518" t="s">
        <v>468</v>
      </c>
      <c r="E11190" s="859">
        <v>22</v>
      </c>
      <c r="F11190" s="859">
        <v>0</v>
      </c>
      <c r="G11190" s="518" t="s">
        <v>122</v>
      </c>
      <c r="H11190" s="518" t="s">
        <v>226</v>
      </c>
      <c r="I11190" s="518">
        <v>606582</v>
      </c>
    </row>
    <row r="11191" spans="1:9" x14ac:dyDescent="0.2">
      <c r="A11191" s="518" t="s">
        <v>314</v>
      </c>
      <c r="B11191" s="518">
        <v>606731</v>
      </c>
      <c r="C11191" s="518" t="s">
        <v>2660</v>
      </c>
      <c r="D11191" s="518" t="s">
        <v>1348</v>
      </c>
      <c r="E11191" s="859">
        <v>35</v>
      </c>
      <c r="F11191" s="859">
        <v>0</v>
      </c>
      <c r="G11191" s="518" t="s">
        <v>122</v>
      </c>
      <c r="H11191" s="518" t="s">
        <v>314</v>
      </c>
      <c r="I11191" s="518">
        <v>606731</v>
      </c>
    </row>
    <row r="11192" spans="1:9" x14ac:dyDescent="0.2">
      <c r="A11192" s="518" t="s">
        <v>314</v>
      </c>
      <c r="B11192" s="518">
        <v>606749</v>
      </c>
      <c r="C11192" s="518" t="s">
        <v>2660</v>
      </c>
      <c r="D11192" s="518" t="s">
        <v>422</v>
      </c>
      <c r="E11192" s="859">
        <v>29</v>
      </c>
      <c r="F11192" s="859">
        <v>0</v>
      </c>
      <c r="G11192" s="518" t="s">
        <v>122</v>
      </c>
      <c r="H11192" s="518" t="s">
        <v>314</v>
      </c>
      <c r="I11192" s="518">
        <v>606749</v>
      </c>
    </row>
    <row r="11193" spans="1:9" x14ac:dyDescent="0.2">
      <c r="A11193" s="518" t="s">
        <v>155</v>
      </c>
      <c r="B11193" s="518">
        <v>606780</v>
      </c>
      <c r="C11193" s="518" t="s">
        <v>2660</v>
      </c>
      <c r="D11193" s="518" t="s">
        <v>1536</v>
      </c>
      <c r="E11193" s="859">
        <v>24</v>
      </c>
      <c r="F11193" s="859">
        <v>0</v>
      </c>
      <c r="G11193" s="518" t="s">
        <v>122</v>
      </c>
      <c r="H11193" s="518" t="s">
        <v>155</v>
      </c>
      <c r="I11193" s="518">
        <v>606780</v>
      </c>
    </row>
    <row r="11194" spans="1:9" x14ac:dyDescent="0.2">
      <c r="A11194" s="518" t="s">
        <v>314</v>
      </c>
      <c r="B11194" s="518">
        <v>606798</v>
      </c>
      <c r="C11194" s="518" t="s">
        <v>2660</v>
      </c>
      <c r="D11194" s="518" t="s">
        <v>7512</v>
      </c>
      <c r="E11194" s="859">
        <v>25</v>
      </c>
      <c r="F11194" s="859">
        <v>0</v>
      </c>
      <c r="G11194" s="518" t="s">
        <v>122</v>
      </c>
      <c r="H11194" s="518" t="s">
        <v>314</v>
      </c>
      <c r="I11194" s="518">
        <v>606798</v>
      </c>
    </row>
    <row r="11195" spans="1:9" x14ac:dyDescent="0.2">
      <c r="A11195" s="518" t="s">
        <v>155</v>
      </c>
      <c r="B11195" s="518">
        <v>606814</v>
      </c>
      <c r="C11195" s="518" t="s">
        <v>2660</v>
      </c>
      <c r="D11195" s="518" t="s">
        <v>698</v>
      </c>
      <c r="E11195" s="859">
        <v>28</v>
      </c>
      <c r="F11195" s="859">
        <v>0</v>
      </c>
      <c r="G11195" s="518" t="s">
        <v>122</v>
      </c>
      <c r="H11195" s="518" t="s">
        <v>155</v>
      </c>
      <c r="I11195" s="518">
        <v>606814</v>
      </c>
    </row>
    <row r="11196" spans="1:9" x14ac:dyDescent="0.2">
      <c r="A11196" s="518" t="s">
        <v>314</v>
      </c>
      <c r="B11196" s="518">
        <v>606830</v>
      </c>
      <c r="C11196" s="518" t="s">
        <v>2660</v>
      </c>
      <c r="D11196" s="518" t="s">
        <v>7527</v>
      </c>
      <c r="E11196" s="859">
        <v>32</v>
      </c>
      <c r="F11196" s="859">
        <v>0</v>
      </c>
      <c r="G11196" s="518" t="s">
        <v>122</v>
      </c>
      <c r="H11196" s="518" t="s">
        <v>314</v>
      </c>
      <c r="I11196" s="518">
        <v>606830</v>
      </c>
    </row>
    <row r="11197" spans="1:9" x14ac:dyDescent="0.2">
      <c r="A11197" s="518" t="s">
        <v>385</v>
      </c>
      <c r="B11197" s="518">
        <v>606871</v>
      </c>
      <c r="C11197" s="518" t="s">
        <v>2660</v>
      </c>
      <c r="D11197" s="518" t="s">
        <v>458</v>
      </c>
      <c r="E11197" s="859">
        <v>18</v>
      </c>
      <c r="F11197" s="859">
        <v>10</v>
      </c>
      <c r="G11197" s="518" t="s">
        <v>122</v>
      </c>
      <c r="H11197" s="518" t="s">
        <v>385</v>
      </c>
      <c r="I11197" s="518">
        <v>465427</v>
      </c>
    </row>
    <row r="11198" spans="1:9" x14ac:dyDescent="0.2">
      <c r="A11198" s="518" t="s">
        <v>385</v>
      </c>
      <c r="B11198" s="518">
        <v>606889</v>
      </c>
      <c r="C11198" s="518" t="s">
        <v>2660</v>
      </c>
      <c r="D11198" s="518" t="s">
        <v>527</v>
      </c>
      <c r="E11198" s="859">
        <v>26</v>
      </c>
      <c r="F11198" s="859">
        <v>26</v>
      </c>
      <c r="G11198" s="518" t="s">
        <v>122</v>
      </c>
      <c r="H11198" s="518" t="s">
        <v>385</v>
      </c>
      <c r="I11198" s="518">
        <v>606889</v>
      </c>
    </row>
    <row r="11199" spans="1:9" x14ac:dyDescent="0.2">
      <c r="A11199" s="518" t="s">
        <v>385</v>
      </c>
      <c r="B11199" s="518">
        <v>606913</v>
      </c>
      <c r="C11199" s="518" t="s">
        <v>2660</v>
      </c>
      <c r="D11199" s="518" t="s">
        <v>1561</v>
      </c>
      <c r="E11199" s="859">
        <v>29</v>
      </c>
      <c r="F11199" s="859">
        <v>26</v>
      </c>
      <c r="G11199" s="518" t="s">
        <v>122</v>
      </c>
      <c r="H11199" s="518" t="s">
        <v>385</v>
      </c>
      <c r="I11199" s="518">
        <v>606913</v>
      </c>
    </row>
    <row r="11200" spans="1:9" x14ac:dyDescent="0.2">
      <c r="A11200" s="518" t="s">
        <v>308</v>
      </c>
      <c r="B11200" s="518">
        <v>606947</v>
      </c>
      <c r="C11200" s="518" t="s">
        <v>2660</v>
      </c>
      <c r="D11200" s="518" t="s">
        <v>435</v>
      </c>
      <c r="E11200" s="859">
        <v>24</v>
      </c>
      <c r="F11200" s="859">
        <v>0</v>
      </c>
      <c r="G11200" s="518" t="s">
        <v>122</v>
      </c>
      <c r="H11200" s="518" t="s">
        <v>308</v>
      </c>
      <c r="I11200" s="518">
        <v>606947</v>
      </c>
    </row>
    <row r="11201" spans="1:9" x14ac:dyDescent="0.2">
      <c r="A11201" s="518" t="s">
        <v>385</v>
      </c>
      <c r="B11201" s="518">
        <v>607002</v>
      </c>
      <c r="C11201" s="518" t="s">
        <v>2660</v>
      </c>
      <c r="D11201" s="518" t="s">
        <v>450</v>
      </c>
      <c r="E11201" s="859">
        <v>25</v>
      </c>
      <c r="F11201" s="859">
        <v>25</v>
      </c>
      <c r="G11201" s="518" t="s">
        <v>122</v>
      </c>
      <c r="H11201" s="518" t="s">
        <v>385</v>
      </c>
      <c r="I11201" s="518">
        <v>607002</v>
      </c>
    </row>
    <row r="11202" spans="1:9" x14ac:dyDescent="0.2">
      <c r="A11202" s="518" t="s">
        <v>308</v>
      </c>
      <c r="B11202" s="518">
        <v>607044</v>
      </c>
      <c r="C11202" s="518" t="s">
        <v>2660</v>
      </c>
      <c r="D11202" s="518" t="s">
        <v>501</v>
      </c>
      <c r="E11202" s="859">
        <v>16</v>
      </c>
      <c r="F11202" s="859">
        <v>0</v>
      </c>
      <c r="G11202" s="518" t="s">
        <v>122</v>
      </c>
      <c r="H11202" s="518" t="s">
        <v>308</v>
      </c>
      <c r="I11202" s="518">
        <v>607044</v>
      </c>
    </row>
    <row r="11203" spans="1:9" x14ac:dyDescent="0.2">
      <c r="A11203" s="518" t="s">
        <v>385</v>
      </c>
      <c r="B11203" s="518">
        <v>607077</v>
      </c>
      <c r="C11203" s="518" t="s">
        <v>2660</v>
      </c>
      <c r="D11203" s="518" t="s">
        <v>943</v>
      </c>
      <c r="E11203" s="859">
        <v>29</v>
      </c>
      <c r="F11203" s="859">
        <v>28</v>
      </c>
      <c r="G11203" s="518" t="s">
        <v>122</v>
      </c>
      <c r="H11203" s="518" t="s">
        <v>385</v>
      </c>
      <c r="I11203" s="518">
        <v>607077</v>
      </c>
    </row>
    <row r="11204" spans="1:9" x14ac:dyDescent="0.2">
      <c r="A11204" s="518" t="s">
        <v>385</v>
      </c>
      <c r="B11204" s="518">
        <v>607085</v>
      </c>
      <c r="C11204" s="518" t="s">
        <v>2660</v>
      </c>
      <c r="D11204" s="518" t="s">
        <v>488</v>
      </c>
      <c r="E11204" s="859">
        <v>23</v>
      </c>
      <c r="F11204" s="859">
        <v>23</v>
      </c>
      <c r="G11204" s="518" t="s">
        <v>122</v>
      </c>
      <c r="H11204" s="518" t="s">
        <v>385</v>
      </c>
      <c r="I11204" s="518">
        <v>607085</v>
      </c>
    </row>
    <row r="11205" spans="1:9" x14ac:dyDescent="0.2">
      <c r="A11205" s="518" t="s">
        <v>308</v>
      </c>
      <c r="B11205" s="518">
        <v>607101</v>
      </c>
      <c r="C11205" s="518" t="s">
        <v>2660</v>
      </c>
      <c r="D11205" s="518" t="s">
        <v>600</v>
      </c>
      <c r="E11205" s="859">
        <v>30</v>
      </c>
      <c r="F11205" s="859">
        <v>0</v>
      </c>
      <c r="G11205" s="518" t="s">
        <v>122</v>
      </c>
      <c r="H11205" s="518" t="s">
        <v>308</v>
      </c>
      <c r="I11205" s="518">
        <v>607101</v>
      </c>
    </row>
    <row r="11206" spans="1:9" x14ac:dyDescent="0.2">
      <c r="A11206" s="518" t="s">
        <v>308</v>
      </c>
      <c r="B11206" s="518">
        <v>607135</v>
      </c>
      <c r="C11206" s="518" t="s">
        <v>2660</v>
      </c>
      <c r="D11206" s="518" t="s">
        <v>490</v>
      </c>
      <c r="E11206" s="859">
        <v>21</v>
      </c>
      <c r="F11206" s="859">
        <v>0</v>
      </c>
      <c r="G11206" s="518" t="s">
        <v>122</v>
      </c>
      <c r="H11206" s="518" t="s">
        <v>308</v>
      </c>
      <c r="I11206" s="518">
        <v>607135</v>
      </c>
    </row>
    <row r="11207" spans="1:9" x14ac:dyDescent="0.2">
      <c r="A11207" s="518" t="s">
        <v>165</v>
      </c>
      <c r="B11207" s="518">
        <v>607143</v>
      </c>
      <c r="C11207" s="518" t="s">
        <v>2660</v>
      </c>
      <c r="D11207" s="518" t="s">
        <v>402</v>
      </c>
      <c r="E11207" s="859">
        <v>24</v>
      </c>
      <c r="F11207" s="859">
        <v>24</v>
      </c>
      <c r="G11207" s="518" t="s">
        <v>122</v>
      </c>
      <c r="H11207" s="518" t="s">
        <v>165</v>
      </c>
      <c r="I11207" s="518">
        <v>607143</v>
      </c>
    </row>
    <row r="11208" spans="1:9" x14ac:dyDescent="0.2">
      <c r="A11208" s="518" t="s">
        <v>165</v>
      </c>
      <c r="B11208" s="518">
        <v>607150</v>
      </c>
      <c r="C11208" s="518" t="s">
        <v>2660</v>
      </c>
      <c r="D11208" s="518" t="s">
        <v>549</v>
      </c>
      <c r="E11208" s="859">
        <v>19</v>
      </c>
      <c r="F11208" s="859">
        <v>19</v>
      </c>
      <c r="G11208" s="518" t="s">
        <v>122</v>
      </c>
      <c r="H11208" s="518" t="s">
        <v>165</v>
      </c>
      <c r="I11208" s="518">
        <v>607150</v>
      </c>
    </row>
    <row r="11209" spans="1:9" x14ac:dyDescent="0.2">
      <c r="A11209" s="518" t="s">
        <v>165</v>
      </c>
      <c r="B11209" s="518">
        <v>607168</v>
      </c>
      <c r="C11209" s="518" t="s">
        <v>2660</v>
      </c>
      <c r="D11209" s="518" t="s">
        <v>735</v>
      </c>
      <c r="E11209" s="859">
        <v>9</v>
      </c>
      <c r="F11209" s="859">
        <v>9</v>
      </c>
      <c r="G11209" s="518" t="s">
        <v>122</v>
      </c>
      <c r="H11209" s="518" t="s">
        <v>165</v>
      </c>
      <c r="I11209" s="518">
        <v>607168</v>
      </c>
    </row>
    <row r="11210" spans="1:9" x14ac:dyDescent="0.2">
      <c r="A11210" s="518" t="s">
        <v>165</v>
      </c>
      <c r="B11210" s="518">
        <v>607184</v>
      </c>
      <c r="C11210" s="518" t="s">
        <v>2660</v>
      </c>
      <c r="D11210" s="518" t="s">
        <v>458</v>
      </c>
      <c r="E11210" s="859">
        <v>23</v>
      </c>
      <c r="F11210" s="859">
        <v>23</v>
      </c>
      <c r="G11210" s="518" t="s">
        <v>122</v>
      </c>
      <c r="H11210" s="518" t="s">
        <v>165</v>
      </c>
      <c r="I11210" s="518">
        <v>607184</v>
      </c>
    </row>
    <row r="11211" spans="1:9" x14ac:dyDescent="0.2">
      <c r="A11211" s="518" t="s">
        <v>165</v>
      </c>
      <c r="B11211" s="518">
        <v>607200</v>
      </c>
      <c r="C11211" s="518" t="s">
        <v>2660</v>
      </c>
      <c r="D11211" s="518" t="s">
        <v>735</v>
      </c>
      <c r="E11211" s="859">
        <v>13</v>
      </c>
      <c r="F11211" s="859">
        <v>13</v>
      </c>
      <c r="G11211" s="518" t="s">
        <v>122</v>
      </c>
      <c r="H11211" s="518" t="s">
        <v>165</v>
      </c>
      <c r="I11211" s="518">
        <v>607200</v>
      </c>
    </row>
    <row r="11212" spans="1:9" x14ac:dyDescent="0.2">
      <c r="A11212" s="518" t="s">
        <v>165</v>
      </c>
      <c r="B11212" s="518">
        <v>607218</v>
      </c>
      <c r="C11212" s="518" t="s">
        <v>2660</v>
      </c>
      <c r="D11212" s="518" t="s">
        <v>728</v>
      </c>
      <c r="E11212" s="859">
        <v>12</v>
      </c>
      <c r="F11212" s="859">
        <v>12</v>
      </c>
      <c r="G11212" s="518" t="s">
        <v>122</v>
      </c>
      <c r="H11212" s="518" t="s">
        <v>165</v>
      </c>
      <c r="I11212" s="518">
        <v>607218</v>
      </c>
    </row>
    <row r="11213" spans="1:9" x14ac:dyDescent="0.2">
      <c r="A11213" s="518" t="s">
        <v>165</v>
      </c>
      <c r="B11213" s="518">
        <v>607226</v>
      </c>
      <c r="C11213" s="518" t="s">
        <v>2660</v>
      </c>
      <c r="D11213" s="518" t="s">
        <v>737</v>
      </c>
      <c r="E11213" s="859">
        <v>21</v>
      </c>
      <c r="F11213" s="859">
        <v>21</v>
      </c>
      <c r="G11213" s="518" t="s">
        <v>122</v>
      </c>
      <c r="H11213" s="518" t="s">
        <v>165</v>
      </c>
      <c r="I11213" s="518">
        <v>607226</v>
      </c>
    </row>
    <row r="11214" spans="1:9" x14ac:dyDescent="0.2">
      <c r="A11214" s="518" t="s">
        <v>165</v>
      </c>
      <c r="B11214" s="518">
        <v>607234</v>
      </c>
      <c r="C11214" s="518" t="s">
        <v>2660</v>
      </c>
      <c r="D11214" s="518" t="s">
        <v>718</v>
      </c>
      <c r="E11214" s="859">
        <v>20</v>
      </c>
      <c r="F11214" s="859">
        <v>20</v>
      </c>
      <c r="G11214" s="518" t="s">
        <v>122</v>
      </c>
      <c r="H11214" s="518" t="s">
        <v>165</v>
      </c>
      <c r="I11214" s="518">
        <v>607234</v>
      </c>
    </row>
    <row r="11215" spans="1:9" x14ac:dyDescent="0.2">
      <c r="A11215" s="518" t="s">
        <v>165</v>
      </c>
      <c r="B11215" s="518">
        <v>607242</v>
      </c>
      <c r="C11215" s="518" t="s">
        <v>2660</v>
      </c>
      <c r="D11215" s="518" t="s">
        <v>728</v>
      </c>
      <c r="E11215" s="859">
        <v>24</v>
      </c>
      <c r="F11215" s="859">
        <v>24</v>
      </c>
      <c r="G11215" s="518" t="s">
        <v>122</v>
      </c>
      <c r="H11215" s="518" t="s">
        <v>165</v>
      </c>
      <c r="I11215" s="518">
        <v>607242</v>
      </c>
    </row>
    <row r="11216" spans="1:9" x14ac:dyDescent="0.2">
      <c r="A11216" s="518" t="s">
        <v>165</v>
      </c>
      <c r="B11216" s="518">
        <v>607291</v>
      </c>
      <c r="C11216" s="518" t="s">
        <v>2660</v>
      </c>
      <c r="D11216" s="518" t="s">
        <v>427</v>
      </c>
      <c r="E11216" s="859">
        <v>20</v>
      </c>
      <c r="F11216" s="859">
        <v>20</v>
      </c>
      <c r="G11216" s="518" t="s">
        <v>122</v>
      </c>
      <c r="H11216" s="518" t="s">
        <v>165</v>
      </c>
      <c r="I11216" s="518">
        <v>607291</v>
      </c>
    </row>
    <row r="11217" spans="1:9" x14ac:dyDescent="0.2">
      <c r="A11217" s="518" t="s">
        <v>165</v>
      </c>
      <c r="B11217" s="518">
        <v>607333</v>
      </c>
      <c r="C11217" s="518" t="s">
        <v>2660</v>
      </c>
      <c r="D11217" s="518" t="s">
        <v>801</v>
      </c>
      <c r="E11217" s="859">
        <v>32</v>
      </c>
      <c r="F11217" s="859">
        <v>22</v>
      </c>
      <c r="G11217" s="518" t="s">
        <v>122</v>
      </c>
      <c r="H11217" s="518" t="s">
        <v>165</v>
      </c>
      <c r="I11217" s="518">
        <v>607333</v>
      </c>
    </row>
    <row r="11218" spans="1:9" x14ac:dyDescent="0.2">
      <c r="A11218" s="518" t="s">
        <v>165</v>
      </c>
      <c r="B11218" s="518">
        <v>607341</v>
      </c>
      <c r="C11218" s="518" t="s">
        <v>2660</v>
      </c>
      <c r="D11218" s="518" t="s">
        <v>726</v>
      </c>
      <c r="E11218" s="859">
        <v>19</v>
      </c>
      <c r="F11218" s="859">
        <v>19</v>
      </c>
      <c r="G11218" s="518" t="s">
        <v>122</v>
      </c>
      <c r="H11218" s="518" t="s">
        <v>165</v>
      </c>
      <c r="I11218" s="518">
        <v>607341</v>
      </c>
    </row>
    <row r="11219" spans="1:9" x14ac:dyDescent="0.2">
      <c r="A11219" s="518" t="s">
        <v>165</v>
      </c>
      <c r="B11219" s="518">
        <v>607358</v>
      </c>
      <c r="C11219" s="518" t="s">
        <v>2660</v>
      </c>
      <c r="D11219" s="518" t="s">
        <v>539</v>
      </c>
      <c r="E11219" s="859">
        <v>16</v>
      </c>
      <c r="F11219" s="859">
        <v>15</v>
      </c>
      <c r="G11219" s="518" t="s">
        <v>122</v>
      </c>
      <c r="H11219" s="518" t="s">
        <v>165</v>
      </c>
      <c r="I11219" s="518">
        <v>607358</v>
      </c>
    </row>
    <row r="11220" spans="1:9" x14ac:dyDescent="0.2">
      <c r="A11220" s="518" t="s">
        <v>165</v>
      </c>
      <c r="B11220" s="518">
        <v>607366</v>
      </c>
      <c r="C11220" s="518" t="s">
        <v>2660</v>
      </c>
      <c r="D11220" s="518" t="s">
        <v>737</v>
      </c>
      <c r="E11220" s="859">
        <v>20</v>
      </c>
      <c r="F11220" s="859">
        <v>19</v>
      </c>
      <c r="G11220" s="518" t="s">
        <v>122</v>
      </c>
      <c r="H11220" s="518" t="s">
        <v>165</v>
      </c>
      <c r="I11220" s="518">
        <v>607366</v>
      </c>
    </row>
    <row r="11221" spans="1:9" x14ac:dyDescent="0.2">
      <c r="A11221" s="518" t="s">
        <v>165</v>
      </c>
      <c r="B11221" s="518">
        <v>607374</v>
      </c>
      <c r="C11221" s="518" t="s">
        <v>2660</v>
      </c>
      <c r="D11221" s="518" t="s">
        <v>802</v>
      </c>
      <c r="E11221" s="859">
        <v>18</v>
      </c>
      <c r="F11221" s="859">
        <v>16</v>
      </c>
      <c r="G11221" s="518" t="s">
        <v>122</v>
      </c>
      <c r="H11221" s="518" t="s">
        <v>165</v>
      </c>
      <c r="I11221" s="518">
        <v>607374</v>
      </c>
    </row>
    <row r="11222" spans="1:9" x14ac:dyDescent="0.2">
      <c r="A11222" s="518" t="s">
        <v>380</v>
      </c>
      <c r="B11222" s="518">
        <v>607416</v>
      </c>
      <c r="C11222" s="518" t="s">
        <v>2660</v>
      </c>
      <c r="D11222" s="518" t="s">
        <v>539</v>
      </c>
      <c r="E11222" s="859">
        <v>20</v>
      </c>
      <c r="F11222" s="859">
        <v>20</v>
      </c>
      <c r="G11222" s="518" t="s">
        <v>122</v>
      </c>
      <c r="H11222" s="518" t="s">
        <v>380</v>
      </c>
      <c r="I11222" s="518">
        <v>577460</v>
      </c>
    </row>
    <row r="11223" spans="1:9" x14ac:dyDescent="0.2">
      <c r="A11223" s="518" t="s">
        <v>380</v>
      </c>
      <c r="B11223" s="518">
        <v>607424</v>
      </c>
      <c r="C11223" s="518" t="s">
        <v>2660</v>
      </c>
      <c r="D11223" s="518" t="s">
        <v>427</v>
      </c>
      <c r="E11223" s="859">
        <v>26</v>
      </c>
      <c r="F11223" s="859">
        <v>26</v>
      </c>
      <c r="G11223" s="518" t="s">
        <v>122</v>
      </c>
      <c r="H11223" s="518" t="s">
        <v>380</v>
      </c>
      <c r="I11223" s="518">
        <v>607424</v>
      </c>
    </row>
    <row r="11224" spans="1:9" x14ac:dyDescent="0.2">
      <c r="A11224" s="518" t="s">
        <v>380</v>
      </c>
      <c r="B11224" s="518">
        <v>607432</v>
      </c>
      <c r="C11224" s="518" t="s">
        <v>2660</v>
      </c>
      <c r="D11224" s="518" t="s">
        <v>406</v>
      </c>
      <c r="E11224" s="859">
        <v>27</v>
      </c>
      <c r="F11224" s="859">
        <v>27</v>
      </c>
      <c r="G11224" s="518" t="s">
        <v>122</v>
      </c>
      <c r="H11224" s="518" t="s">
        <v>380</v>
      </c>
      <c r="I11224" s="518">
        <v>607432</v>
      </c>
    </row>
    <row r="11225" spans="1:9" x14ac:dyDescent="0.2">
      <c r="A11225" s="518" t="s">
        <v>380</v>
      </c>
      <c r="B11225" s="518">
        <v>607440</v>
      </c>
      <c r="C11225" s="518" t="s">
        <v>2660</v>
      </c>
      <c r="D11225" s="518" t="s">
        <v>636</v>
      </c>
      <c r="E11225" s="859">
        <v>23</v>
      </c>
      <c r="F11225" s="859">
        <v>23</v>
      </c>
      <c r="G11225" s="518" t="s">
        <v>122</v>
      </c>
      <c r="H11225" s="518" t="s">
        <v>380</v>
      </c>
      <c r="I11225" s="518">
        <v>607440</v>
      </c>
    </row>
    <row r="11226" spans="1:9" x14ac:dyDescent="0.2">
      <c r="A11226" s="518" t="s">
        <v>380</v>
      </c>
      <c r="B11226" s="518">
        <v>607457</v>
      </c>
      <c r="C11226" s="518" t="s">
        <v>2660</v>
      </c>
      <c r="D11226" s="518" t="s">
        <v>717</v>
      </c>
      <c r="E11226" s="859">
        <v>19</v>
      </c>
      <c r="F11226" s="859">
        <v>19</v>
      </c>
      <c r="G11226" s="518" t="s">
        <v>122</v>
      </c>
      <c r="H11226" s="518" t="s">
        <v>380</v>
      </c>
      <c r="I11226" s="518">
        <v>607457</v>
      </c>
    </row>
    <row r="11227" spans="1:9" x14ac:dyDescent="0.2">
      <c r="A11227" s="518" t="s">
        <v>380</v>
      </c>
      <c r="B11227" s="518">
        <v>607473</v>
      </c>
      <c r="C11227" s="518" t="s">
        <v>2660</v>
      </c>
      <c r="D11227" s="518" t="s">
        <v>447</v>
      </c>
      <c r="E11227" s="859">
        <v>22</v>
      </c>
      <c r="F11227" s="859">
        <v>22</v>
      </c>
      <c r="G11227" s="518" t="s">
        <v>122</v>
      </c>
      <c r="H11227" s="518" t="s">
        <v>380</v>
      </c>
      <c r="I11227" s="518">
        <v>607473</v>
      </c>
    </row>
    <row r="11228" spans="1:9" x14ac:dyDescent="0.2">
      <c r="A11228" s="518" t="s">
        <v>385</v>
      </c>
      <c r="B11228" s="518">
        <v>607481</v>
      </c>
      <c r="C11228" s="518" t="s">
        <v>2660</v>
      </c>
      <c r="D11228" s="518" t="s">
        <v>870</v>
      </c>
      <c r="E11228" s="859">
        <v>23</v>
      </c>
      <c r="F11228" s="859">
        <v>19</v>
      </c>
      <c r="G11228" s="518" t="s">
        <v>122</v>
      </c>
      <c r="H11228" s="518" t="s">
        <v>385</v>
      </c>
      <c r="I11228" s="518">
        <v>607481</v>
      </c>
    </row>
    <row r="11229" spans="1:9" x14ac:dyDescent="0.2">
      <c r="A11229" s="518" t="s">
        <v>385</v>
      </c>
      <c r="B11229" s="518">
        <v>607507</v>
      </c>
      <c r="C11229" s="518" t="s">
        <v>2660</v>
      </c>
      <c r="D11229" s="518" t="s">
        <v>459</v>
      </c>
      <c r="E11229" s="859">
        <v>26</v>
      </c>
      <c r="F11229" s="859">
        <v>24</v>
      </c>
      <c r="G11229" s="518" t="s">
        <v>122</v>
      </c>
      <c r="H11229" s="518" t="s">
        <v>385</v>
      </c>
      <c r="I11229" s="518">
        <v>607507</v>
      </c>
    </row>
    <row r="11230" spans="1:9" x14ac:dyDescent="0.2">
      <c r="A11230" s="518" t="s">
        <v>321</v>
      </c>
      <c r="B11230" s="518">
        <v>607515</v>
      </c>
      <c r="C11230" s="518" t="s">
        <v>2660</v>
      </c>
      <c r="D11230" s="518" t="s">
        <v>816</v>
      </c>
      <c r="E11230" s="859">
        <v>23</v>
      </c>
      <c r="F11230" s="859">
        <v>23</v>
      </c>
      <c r="G11230" s="518" t="s">
        <v>122</v>
      </c>
      <c r="H11230" s="518" t="s">
        <v>321</v>
      </c>
      <c r="I11230" s="518">
        <v>607515</v>
      </c>
    </row>
    <row r="11231" spans="1:9" x14ac:dyDescent="0.2">
      <c r="A11231" s="518" t="s">
        <v>321</v>
      </c>
      <c r="B11231" s="518">
        <v>607549</v>
      </c>
      <c r="C11231" s="518" t="s">
        <v>2660</v>
      </c>
      <c r="D11231" s="518" t="s">
        <v>4062</v>
      </c>
      <c r="E11231" s="859">
        <v>35</v>
      </c>
      <c r="F11231" s="859">
        <v>35</v>
      </c>
      <c r="G11231" s="518" t="s">
        <v>122</v>
      </c>
      <c r="H11231" s="518" t="s">
        <v>321</v>
      </c>
      <c r="I11231" s="518">
        <v>607549</v>
      </c>
    </row>
    <row r="11232" spans="1:9" x14ac:dyDescent="0.2">
      <c r="A11232" s="518" t="s">
        <v>321</v>
      </c>
      <c r="B11232" s="518">
        <v>607606</v>
      </c>
      <c r="C11232" s="518" t="s">
        <v>2660</v>
      </c>
      <c r="D11232" s="518" t="s">
        <v>610</v>
      </c>
      <c r="E11232" s="859">
        <v>20</v>
      </c>
      <c r="F11232" s="859">
        <v>20</v>
      </c>
      <c r="G11232" s="518" t="s">
        <v>122</v>
      </c>
      <c r="H11232" s="518" t="s">
        <v>321</v>
      </c>
      <c r="I11232" s="518">
        <v>607606</v>
      </c>
    </row>
    <row r="11233" spans="1:9" x14ac:dyDescent="0.2">
      <c r="A11233" s="518" t="s">
        <v>396</v>
      </c>
      <c r="B11233" s="518">
        <v>607614</v>
      </c>
      <c r="C11233" s="518" t="s">
        <v>2660</v>
      </c>
      <c r="D11233" s="518" t="s">
        <v>532</v>
      </c>
      <c r="E11233" s="859">
        <v>24</v>
      </c>
      <c r="F11233" s="859">
        <v>22</v>
      </c>
      <c r="G11233" s="518" t="s">
        <v>122</v>
      </c>
      <c r="H11233" s="518" t="s">
        <v>396</v>
      </c>
      <c r="I11233" s="518">
        <v>607614</v>
      </c>
    </row>
    <row r="11234" spans="1:9" x14ac:dyDescent="0.2">
      <c r="A11234" s="518" t="s">
        <v>321</v>
      </c>
      <c r="B11234" s="518">
        <v>607622</v>
      </c>
      <c r="C11234" s="518" t="s">
        <v>2660</v>
      </c>
      <c r="D11234" s="518" t="s">
        <v>871</v>
      </c>
      <c r="E11234" s="859">
        <v>30</v>
      </c>
      <c r="F11234" s="859">
        <v>29</v>
      </c>
      <c r="G11234" s="518" t="s">
        <v>122</v>
      </c>
      <c r="H11234" s="518" t="s">
        <v>321</v>
      </c>
      <c r="I11234" s="518">
        <v>607622</v>
      </c>
    </row>
    <row r="11235" spans="1:9" x14ac:dyDescent="0.2">
      <c r="A11235" s="518" t="s">
        <v>396</v>
      </c>
      <c r="B11235" s="518">
        <v>607671</v>
      </c>
      <c r="C11235" s="518" t="s">
        <v>2660</v>
      </c>
      <c r="D11235" s="518" t="s">
        <v>532</v>
      </c>
      <c r="E11235" s="859">
        <v>24</v>
      </c>
      <c r="F11235" s="859">
        <v>24</v>
      </c>
      <c r="G11235" s="518" t="s">
        <v>122</v>
      </c>
      <c r="H11235" s="518" t="s">
        <v>396</v>
      </c>
      <c r="I11235" s="518">
        <v>607671</v>
      </c>
    </row>
    <row r="11236" spans="1:9" x14ac:dyDescent="0.2">
      <c r="A11236" s="518" t="s">
        <v>321</v>
      </c>
      <c r="B11236" s="518">
        <v>607713</v>
      </c>
      <c r="C11236" s="518" t="s">
        <v>2660</v>
      </c>
      <c r="D11236" s="518" t="s">
        <v>436</v>
      </c>
      <c r="E11236" s="859">
        <v>31</v>
      </c>
      <c r="F11236" s="859">
        <v>30</v>
      </c>
      <c r="G11236" s="518" t="s">
        <v>122</v>
      </c>
      <c r="H11236" s="518" t="s">
        <v>321</v>
      </c>
      <c r="I11236" s="518">
        <v>607713</v>
      </c>
    </row>
    <row r="11237" spans="1:9" x14ac:dyDescent="0.2">
      <c r="A11237" s="518" t="s">
        <v>321</v>
      </c>
      <c r="B11237" s="518">
        <v>607721</v>
      </c>
      <c r="C11237" s="518" t="s">
        <v>2660</v>
      </c>
      <c r="D11237" s="518" t="s">
        <v>872</v>
      </c>
      <c r="E11237" s="859">
        <v>14</v>
      </c>
      <c r="F11237" s="859">
        <v>14</v>
      </c>
      <c r="G11237" s="518" t="s">
        <v>122</v>
      </c>
      <c r="H11237" s="518" t="s">
        <v>321</v>
      </c>
      <c r="I11237" s="518">
        <v>607721</v>
      </c>
    </row>
    <row r="11238" spans="1:9" x14ac:dyDescent="0.2">
      <c r="A11238" s="518" t="s">
        <v>321</v>
      </c>
      <c r="B11238" s="518">
        <v>607754</v>
      </c>
      <c r="C11238" s="518" t="s">
        <v>2660</v>
      </c>
      <c r="D11238" s="518" t="s">
        <v>873</v>
      </c>
      <c r="E11238" s="859">
        <v>18</v>
      </c>
      <c r="F11238" s="859">
        <v>7</v>
      </c>
      <c r="G11238" s="518" t="s">
        <v>122</v>
      </c>
      <c r="H11238" s="518" t="s">
        <v>321</v>
      </c>
      <c r="I11238" s="518">
        <v>135368</v>
      </c>
    </row>
    <row r="11239" spans="1:9" x14ac:dyDescent="0.2">
      <c r="A11239" s="518" t="s">
        <v>147</v>
      </c>
      <c r="B11239" s="518">
        <v>607838</v>
      </c>
      <c r="C11239" s="518" t="s">
        <v>2660</v>
      </c>
      <c r="D11239" s="518" t="s">
        <v>709</v>
      </c>
      <c r="E11239" s="859">
        <v>34</v>
      </c>
      <c r="F11239" s="859">
        <v>25</v>
      </c>
      <c r="G11239" s="518" t="s">
        <v>122</v>
      </c>
      <c r="H11239" s="518" t="s">
        <v>147</v>
      </c>
      <c r="I11239" s="518">
        <v>607838</v>
      </c>
    </row>
    <row r="11240" spans="1:9" x14ac:dyDescent="0.2">
      <c r="A11240" s="518" t="s">
        <v>147</v>
      </c>
      <c r="B11240" s="518">
        <v>607853</v>
      </c>
      <c r="C11240" s="518" t="s">
        <v>2660</v>
      </c>
      <c r="D11240" s="518" t="s">
        <v>874</v>
      </c>
      <c r="E11240" s="859">
        <v>31</v>
      </c>
      <c r="F11240" s="859">
        <v>19</v>
      </c>
      <c r="G11240" s="518" t="s">
        <v>122</v>
      </c>
      <c r="H11240" s="518" t="s">
        <v>147</v>
      </c>
      <c r="I11240" s="518">
        <v>607853</v>
      </c>
    </row>
    <row r="11241" spans="1:9" x14ac:dyDescent="0.2">
      <c r="A11241" s="518" t="s">
        <v>147</v>
      </c>
      <c r="B11241" s="518">
        <v>607861</v>
      </c>
      <c r="C11241" s="518" t="s">
        <v>2660</v>
      </c>
      <c r="D11241" s="518" t="s">
        <v>727</v>
      </c>
      <c r="E11241" s="859">
        <v>30</v>
      </c>
      <c r="F11241" s="859">
        <v>18</v>
      </c>
      <c r="G11241" s="518" t="s">
        <v>122</v>
      </c>
      <c r="H11241" s="518" t="s">
        <v>147</v>
      </c>
      <c r="I11241" s="518">
        <v>607861</v>
      </c>
    </row>
    <row r="11242" spans="1:9" x14ac:dyDescent="0.2">
      <c r="A11242" s="518" t="s">
        <v>147</v>
      </c>
      <c r="B11242" s="518">
        <v>607879</v>
      </c>
      <c r="C11242" s="518" t="s">
        <v>2660</v>
      </c>
      <c r="D11242" s="518" t="s">
        <v>779</v>
      </c>
      <c r="E11242" s="859">
        <v>33</v>
      </c>
      <c r="F11242" s="859">
        <v>18</v>
      </c>
      <c r="G11242" s="518" t="s">
        <v>122</v>
      </c>
      <c r="H11242" s="518" t="s">
        <v>147</v>
      </c>
      <c r="I11242" s="518">
        <v>607879</v>
      </c>
    </row>
    <row r="11243" spans="1:9" x14ac:dyDescent="0.2">
      <c r="A11243" s="518" t="s">
        <v>147</v>
      </c>
      <c r="B11243" s="518">
        <v>607903</v>
      </c>
      <c r="C11243" s="518" t="s">
        <v>2660</v>
      </c>
      <c r="D11243" s="518" t="s">
        <v>940</v>
      </c>
      <c r="E11243" s="859">
        <v>27</v>
      </c>
      <c r="F11243" s="859">
        <v>25</v>
      </c>
      <c r="G11243" s="518" t="s">
        <v>122</v>
      </c>
      <c r="H11243" s="518" t="s">
        <v>147</v>
      </c>
      <c r="I11243" s="518">
        <v>607903</v>
      </c>
    </row>
    <row r="11244" spans="1:9" x14ac:dyDescent="0.2">
      <c r="A11244" s="518" t="s">
        <v>147</v>
      </c>
      <c r="B11244" s="518">
        <v>607911</v>
      </c>
      <c r="C11244" s="518" t="s">
        <v>2660</v>
      </c>
      <c r="D11244" s="518" t="s">
        <v>256</v>
      </c>
      <c r="E11244" s="859">
        <v>18</v>
      </c>
      <c r="F11244" s="859">
        <v>15</v>
      </c>
      <c r="G11244" s="518" t="s">
        <v>122</v>
      </c>
      <c r="H11244" s="518" t="s">
        <v>147</v>
      </c>
      <c r="I11244" s="518">
        <v>607911</v>
      </c>
    </row>
    <row r="11245" spans="1:9" x14ac:dyDescent="0.2">
      <c r="A11245" s="518" t="s">
        <v>147</v>
      </c>
      <c r="B11245" s="518">
        <v>607929</v>
      </c>
      <c r="C11245" s="518" t="s">
        <v>2660</v>
      </c>
      <c r="D11245" s="518" t="s">
        <v>714</v>
      </c>
      <c r="E11245" s="859">
        <v>32</v>
      </c>
      <c r="F11245" s="859">
        <v>15</v>
      </c>
      <c r="G11245" s="518" t="s">
        <v>122</v>
      </c>
      <c r="H11245" s="518" t="s">
        <v>147</v>
      </c>
      <c r="I11245" s="518">
        <v>607929</v>
      </c>
    </row>
    <row r="11246" spans="1:9" x14ac:dyDescent="0.2">
      <c r="A11246" s="518" t="s">
        <v>280</v>
      </c>
      <c r="B11246" s="518">
        <v>607960</v>
      </c>
      <c r="C11246" s="518" t="s">
        <v>2660</v>
      </c>
      <c r="D11246" s="518" t="s">
        <v>941</v>
      </c>
      <c r="E11246" s="859">
        <v>20</v>
      </c>
      <c r="F11246" s="859">
        <v>0</v>
      </c>
      <c r="G11246" s="518" t="s">
        <v>122</v>
      </c>
      <c r="H11246" s="518" t="s">
        <v>280</v>
      </c>
      <c r="I11246" s="518">
        <v>607960</v>
      </c>
    </row>
    <row r="11247" spans="1:9" x14ac:dyDescent="0.2">
      <c r="A11247" s="518" t="s">
        <v>147</v>
      </c>
      <c r="B11247" s="518">
        <v>607978</v>
      </c>
      <c r="C11247" s="518" t="s">
        <v>2660</v>
      </c>
      <c r="D11247" s="518" t="s">
        <v>801</v>
      </c>
      <c r="E11247" s="859">
        <v>29</v>
      </c>
      <c r="F11247" s="859">
        <v>18</v>
      </c>
      <c r="G11247" s="518" t="s">
        <v>122</v>
      </c>
      <c r="H11247" s="518" t="s">
        <v>147</v>
      </c>
      <c r="I11247" s="518">
        <v>607978</v>
      </c>
    </row>
    <row r="11248" spans="1:9" x14ac:dyDescent="0.2">
      <c r="A11248" s="518" t="s">
        <v>280</v>
      </c>
      <c r="B11248" s="518">
        <v>608042</v>
      </c>
      <c r="C11248" s="518" t="s">
        <v>2660</v>
      </c>
      <c r="D11248" s="518" t="s">
        <v>539</v>
      </c>
      <c r="E11248" s="859">
        <v>18</v>
      </c>
      <c r="F11248" s="859">
        <v>0</v>
      </c>
      <c r="G11248" s="518" t="s">
        <v>122</v>
      </c>
      <c r="H11248" s="518" t="s">
        <v>280</v>
      </c>
      <c r="I11248" s="518">
        <v>608042</v>
      </c>
    </row>
    <row r="11249" spans="1:9" x14ac:dyDescent="0.2">
      <c r="A11249" s="518" t="s">
        <v>147</v>
      </c>
      <c r="B11249" s="518">
        <v>608059</v>
      </c>
      <c r="C11249" s="518" t="s">
        <v>2660</v>
      </c>
      <c r="D11249" s="518" t="s">
        <v>799</v>
      </c>
      <c r="E11249" s="859">
        <v>14</v>
      </c>
      <c r="F11249" s="859">
        <v>0</v>
      </c>
      <c r="G11249" s="518" t="s">
        <v>122</v>
      </c>
      <c r="H11249" s="518" t="s">
        <v>147</v>
      </c>
      <c r="I11249" s="518">
        <v>608059</v>
      </c>
    </row>
    <row r="11250" spans="1:9" x14ac:dyDescent="0.2">
      <c r="A11250" s="518" t="s">
        <v>147</v>
      </c>
      <c r="B11250" s="518">
        <v>608083</v>
      </c>
      <c r="C11250" s="518" t="s">
        <v>2660</v>
      </c>
      <c r="D11250" s="518" t="s">
        <v>822</v>
      </c>
      <c r="E11250" s="859">
        <v>21</v>
      </c>
      <c r="F11250" s="859">
        <v>18</v>
      </c>
      <c r="G11250" s="518" t="s">
        <v>122</v>
      </c>
      <c r="H11250" s="518" t="s">
        <v>147</v>
      </c>
      <c r="I11250" s="518">
        <v>608083</v>
      </c>
    </row>
    <row r="11251" spans="1:9" x14ac:dyDescent="0.2">
      <c r="A11251" s="518" t="s">
        <v>280</v>
      </c>
      <c r="B11251" s="518">
        <v>608091</v>
      </c>
      <c r="C11251" s="518" t="s">
        <v>2660</v>
      </c>
      <c r="D11251" s="518" t="s">
        <v>459</v>
      </c>
      <c r="E11251" s="859">
        <v>21</v>
      </c>
      <c r="F11251" s="859">
        <v>15</v>
      </c>
      <c r="G11251" s="518" t="s">
        <v>122</v>
      </c>
      <c r="H11251" s="518" t="s">
        <v>280</v>
      </c>
      <c r="I11251" s="518">
        <v>608091</v>
      </c>
    </row>
    <row r="11252" spans="1:9" x14ac:dyDescent="0.2">
      <c r="A11252" s="518" t="s">
        <v>280</v>
      </c>
      <c r="B11252" s="518">
        <v>608117</v>
      </c>
      <c r="C11252" s="518" t="s">
        <v>2660</v>
      </c>
      <c r="D11252" s="518" t="s">
        <v>717</v>
      </c>
      <c r="E11252" s="859">
        <v>15</v>
      </c>
      <c r="F11252" s="859">
        <v>0</v>
      </c>
      <c r="G11252" s="518" t="s">
        <v>122</v>
      </c>
      <c r="H11252" s="518" t="s">
        <v>280</v>
      </c>
      <c r="I11252" s="518">
        <v>608117</v>
      </c>
    </row>
    <row r="11253" spans="1:9" x14ac:dyDescent="0.2">
      <c r="A11253" s="518" t="s">
        <v>280</v>
      </c>
      <c r="B11253" s="518">
        <v>608133</v>
      </c>
      <c r="C11253" s="518" t="s">
        <v>2660</v>
      </c>
      <c r="D11253" s="518" t="s">
        <v>796</v>
      </c>
      <c r="E11253" s="859">
        <v>20</v>
      </c>
      <c r="F11253" s="859">
        <v>14</v>
      </c>
      <c r="G11253" s="518" t="s">
        <v>122</v>
      </c>
      <c r="H11253" s="518" t="s">
        <v>280</v>
      </c>
      <c r="I11253" s="518">
        <v>608133</v>
      </c>
    </row>
    <row r="11254" spans="1:9" x14ac:dyDescent="0.2">
      <c r="A11254" s="518" t="s">
        <v>280</v>
      </c>
      <c r="B11254" s="518">
        <v>608141</v>
      </c>
      <c r="C11254" s="518" t="s">
        <v>2660</v>
      </c>
      <c r="D11254" s="518" t="s">
        <v>697</v>
      </c>
      <c r="E11254" s="859">
        <v>23</v>
      </c>
      <c r="F11254" s="859">
        <v>23</v>
      </c>
      <c r="G11254" s="518" t="s">
        <v>122</v>
      </c>
      <c r="H11254" s="518" t="s">
        <v>280</v>
      </c>
      <c r="I11254" s="518">
        <v>608141</v>
      </c>
    </row>
    <row r="11255" spans="1:9" x14ac:dyDescent="0.2">
      <c r="A11255" s="518" t="s">
        <v>280</v>
      </c>
      <c r="B11255" s="518">
        <v>608158</v>
      </c>
      <c r="C11255" s="518" t="s">
        <v>2660</v>
      </c>
      <c r="D11255" s="518" t="s">
        <v>942</v>
      </c>
      <c r="E11255" s="859">
        <v>15</v>
      </c>
      <c r="F11255" s="859">
        <v>3</v>
      </c>
      <c r="G11255" s="518" t="s">
        <v>122</v>
      </c>
      <c r="H11255" s="518" t="s">
        <v>280</v>
      </c>
      <c r="I11255" s="518">
        <v>607960</v>
      </c>
    </row>
    <row r="11256" spans="1:9" x14ac:dyDescent="0.2">
      <c r="A11256" s="518" t="s">
        <v>147</v>
      </c>
      <c r="B11256" s="518">
        <v>608166</v>
      </c>
      <c r="C11256" s="518" t="s">
        <v>2660</v>
      </c>
      <c r="D11256" s="518" t="s">
        <v>447</v>
      </c>
      <c r="E11256" s="859">
        <v>34</v>
      </c>
      <c r="F11256" s="859">
        <v>19</v>
      </c>
      <c r="G11256" s="518" t="s">
        <v>122</v>
      </c>
      <c r="H11256" s="518" t="s">
        <v>147</v>
      </c>
      <c r="I11256" s="518">
        <v>608166</v>
      </c>
    </row>
    <row r="11257" spans="1:9" x14ac:dyDescent="0.2">
      <c r="A11257" s="518" t="s">
        <v>280</v>
      </c>
      <c r="B11257" s="518">
        <v>608174</v>
      </c>
      <c r="C11257" s="518" t="s">
        <v>2660</v>
      </c>
      <c r="D11257" s="518" t="s">
        <v>943</v>
      </c>
      <c r="E11257" s="859">
        <v>19</v>
      </c>
      <c r="F11257" s="859">
        <v>13</v>
      </c>
      <c r="G11257" s="518" t="s">
        <v>122</v>
      </c>
      <c r="H11257" s="518" t="s">
        <v>280</v>
      </c>
      <c r="I11257" s="518">
        <v>608174</v>
      </c>
    </row>
    <row r="11258" spans="1:9" x14ac:dyDescent="0.2">
      <c r="A11258" s="518" t="s">
        <v>280</v>
      </c>
      <c r="B11258" s="518">
        <v>608224</v>
      </c>
      <c r="C11258" s="518" t="s">
        <v>2660</v>
      </c>
      <c r="D11258" s="518" t="s">
        <v>7016</v>
      </c>
      <c r="E11258" s="859">
        <v>19</v>
      </c>
      <c r="F11258" s="859">
        <v>0</v>
      </c>
      <c r="G11258" s="518" t="s">
        <v>122</v>
      </c>
      <c r="H11258" s="518" t="s">
        <v>280</v>
      </c>
      <c r="I11258" s="518">
        <v>608224</v>
      </c>
    </row>
    <row r="11259" spans="1:9" x14ac:dyDescent="0.2">
      <c r="A11259" s="518" t="s">
        <v>168</v>
      </c>
      <c r="B11259" s="518">
        <v>608240</v>
      </c>
      <c r="C11259" s="518" t="s">
        <v>2660</v>
      </c>
      <c r="D11259" s="518" t="s">
        <v>429</v>
      </c>
      <c r="E11259" s="859">
        <v>24</v>
      </c>
      <c r="F11259" s="859">
        <v>40</v>
      </c>
      <c r="G11259" s="518" t="s">
        <v>122</v>
      </c>
      <c r="H11259" s="518" t="s">
        <v>168</v>
      </c>
      <c r="I11259" s="518">
        <v>608240</v>
      </c>
    </row>
    <row r="11260" spans="1:9" x14ac:dyDescent="0.2">
      <c r="A11260" s="518" t="s">
        <v>168</v>
      </c>
      <c r="B11260" s="518">
        <v>608257</v>
      </c>
      <c r="C11260" s="518" t="s">
        <v>2660</v>
      </c>
      <c r="D11260" s="518" t="s">
        <v>680</v>
      </c>
      <c r="E11260" s="859">
        <v>26</v>
      </c>
      <c r="F11260" s="859">
        <v>26</v>
      </c>
      <c r="G11260" s="518" t="s">
        <v>122</v>
      </c>
      <c r="H11260" s="518" t="s">
        <v>168</v>
      </c>
      <c r="I11260" s="518">
        <v>608257</v>
      </c>
    </row>
    <row r="11261" spans="1:9" x14ac:dyDescent="0.2">
      <c r="A11261" s="518" t="s">
        <v>168</v>
      </c>
      <c r="B11261" s="518">
        <v>608265</v>
      </c>
      <c r="C11261" s="518" t="s">
        <v>2660</v>
      </c>
      <c r="D11261" s="518" t="s">
        <v>465</v>
      </c>
      <c r="E11261" s="859">
        <v>17</v>
      </c>
      <c r="F11261" s="859">
        <v>17</v>
      </c>
      <c r="G11261" s="518" t="s">
        <v>122</v>
      </c>
      <c r="H11261" s="518" t="s">
        <v>168</v>
      </c>
      <c r="I11261" s="518">
        <v>608265</v>
      </c>
    </row>
    <row r="11262" spans="1:9" x14ac:dyDescent="0.2">
      <c r="A11262" s="518" t="s">
        <v>168</v>
      </c>
      <c r="B11262" s="518">
        <v>608281</v>
      </c>
      <c r="C11262" s="518" t="s">
        <v>2660</v>
      </c>
      <c r="D11262" s="518" t="s">
        <v>769</v>
      </c>
      <c r="E11262" s="859">
        <v>16</v>
      </c>
      <c r="F11262" s="859">
        <v>0</v>
      </c>
      <c r="G11262" s="518" t="s">
        <v>122</v>
      </c>
      <c r="H11262" s="518" t="s">
        <v>168</v>
      </c>
      <c r="I11262" s="518">
        <v>608281</v>
      </c>
    </row>
    <row r="11263" spans="1:9" x14ac:dyDescent="0.2">
      <c r="A11263" s="518" t="s">
        <v>168</v>
      </c>
      <c r="B11263" s="518">
        <v>608323</v>
      </c>
      <c r="C11263" s="518" t="s">
        <v>2660</v>
      </c>
      <c r="D11263" s="518" t="s">
        <v>452</v>
      </c>
      <c r="E11263" s="859">
        <v>12</v>
      </c>
      <c r="F11263" s="859">
        <v>0</v>
      </c>
      <c r="G11263" s="518" t="s">
        <v>122</v>
      </c>
      <c r="H11263" s="518" t="s">
        <v>168</v>
      </c>
      <c r="I11263" s="518">
        <v>608323</v>
      </c>
    </row>
    <row r="11264" spans="1:9" x14ac:dyDescent="0.2">
      <c r="A11264" s="518" t="s">
        <v>168</v>
      </c>
      <c r="B11264" s="518">
        <v>608372</v>
      </c>
      <c r="C11264" s="518" t="s">
        <v>2660</v>
      </c>
      <c r="D11264" s="518" t="s">
        <v>797</v>
      </c>
      <c r="E11264" s="859">
        <v>20</v>
      </c>
      <c r="F11264" s="859">
        <v>16</v>
      </c>
      <c r="G11264" s="518" t="s">
        <v>122</v>
      </c>
      <c r="H11264" s="518" t="s">
        <v>168</v>
      </c>
      <c r="I11264" s="518">
        <v>608372</v>
      </c>
    </row>
    <row r="11265" spans="1:9" x14ac:dyDescent="0.2">
      <c r="A11265" s="518" t="s">
        <v>168</v>
      </c>
      <c r="B11265" s="518">
        <v>608406</v>
      </c>
      <c r="C11265" s="518" t="s">
        <v>2660</v>
      </c>
      <c r="D11265" s="518" t="s">
        <v>726</v>
      </c>
      <c r="E11265" s="859">
        <v>26</v>
      </c>
      <c r="F11265" s="859">
        <v>26</v>
      </c>
      <c r="G11265" s="518" t="s">
        <v>122</v>
      </c>
      <c r="H11265" s="518" t="s">
        <v>168</v>
      </c>
      <c r="I11265" s="518">
        <v>608406</v>
      </c>
    </row>
    <row r="11266" spans="1:9" x14ac:dyDescent="0.2">
      <c r="A11266" s="518" t="s">
        <v>168</v>
      </c>
      <c r="B11266" s="518">
        <v>608430</v>
      </c>
      <c r="C11266" s="518" t="s">
        <v>2660</v>
      </c>
      <c r="D11266" s="518" t="s">
        <v>682</v>
      </c>
      <c r="E11266" s="859">
        <v>16</v>
      </c>
      <c r="F11266" s="859">
        <v>7</v>
      </c>
      <c r="G11266" s="518" t="s">
        <v>122</v>
      </c>
      <c r="H11266" s="518" t="s">
        <v>168</v>
      </c>
      <c r="I11266" s="518">
        <v>608240</v>
      </c>
    </row>
    <row r="11267" spans="1:9" x14ac:dyDescent="0.2">
      <c r="A11267" s="518" t="s">
        <v>168</v>
      </c>
      <c r="B11267" s="518">
        <v>608448</v>
      </c>
      <c r="C11267" s="518" t="s">
        <v>2660</v>
      </c>
      <c r="D11267" s="518" t="s">
        <v>608</v>
      </c>
      <c r="E11267" s="859">
        <v>22</v>
      </c>
      <c r="F11267" s="859">
        <v>22</v>
      </c>
      <c r="G11267" s="518" t="s">
        <v>122</v>
      </c>
      <c r="H11267" s="518" t="s">
        <v>168</v>
      </c>
      <c r="I11267" s="518">
        <v>608448</v>
      </c>
    </row>
    <row r="11268" spans="1:9" x14ac:dyDescent="0.2">
      <c r="A11268" s="518" t="s">
        <v>168</v>
      </c>
      <c r="B11268" s="518">
        <v>608489</v>
      </c>
      <c r="C11268" s="518" t="s">
        <v>2660</v>
      </c>
      <c r="D11268" s="518" t="s">
        <v>943</v>
      </c>
      <c r="E11268" s="859">
        <v>20</v>
      </c>
      <c r="F11268" s="859">
        <v>0</v>
      </c>
      <c r="G11268" s="518" t="s">
        <v>122</v>
      </c>
      <c r="H11268" s="518" t="s">
        <v>168</v>
      </c>
      <c r="I11268" s="518">
        <v>608489</v>
      </c>
    </row>
    <row r="11269" spans="1:9" x14ac:dyDescent="0.2">
      <c r="A11269" s="518" t="s">
        <v>168</v>
      </c>
      <c r="B11269" s="518">
        <v>608505</v>
      </c>
      <c r="C11269" s="518" t="s">
        <v>2660</v>
      </c>
      <c r="D11269" s="518" t="s">
        <v>1050</v>
      </c>
      <c r="E11269" s="859">
        <v>20</v>
      </c>
      <c r="F11269" s="859">
        <v>20</v>
      </c>
      <c r="G11269" s="518" t="s">
        <v>122</v>
      </c>
      <c r="H11269" s="518" t="s">
        <v>168</v>
      </c>
      <c r="I11269" s="518">
        <v>608505</v>
      </c>
    </row>
    <row r="11270" spans="1:9" x14ac:dyDescent="0.2">
      <c r="A11270" s="518" t="s">
        <v>168</v>
      </c>
      <c r="B11270" s="518">
        <v>608513</v>
      </c>
      <c r="C11270" s="518" t="s">
        <v>2660</v>
      </c>
      <c r="D11270" s="518" t="s">
        <v>800</v>
      </c>
      <c r="E11270" s="859">
        <v>20</v>
      </c>
      <c r="F11270" s="859">
        <v>20</v>
      </c>
      <c r="G11270" s="518" t="s">
        <v>122</v>
      </c>
      <c r="H11270" s="518" t="s">
        <v>168</v>
      </c>
      <c r="I11270" s="518">
        <v>608513</v>
      </c>
    </row>
    <row r="11271" spans="1:9" x14ac:dyDescent="0.2">
      <c r="A11271" s="518" t="s">
        <v>386</v>
      </c>
      <c r="B11271" s="518">
        <v>608547</v>
      </c>
      <c r="C11271" s="518" t="s">
        <v>2660</v>
      </c>
      <c r="D11271" s="518" t="s">
        <v>726</v>
      </c>
      <c r="E11271" s="859">
        <v>30</v>
      </c>
      <c r="F11271" s="859">
        <v>30</v>
      </c>
      <c r="G11271" s="518" t="s">
        <v>122</v>
      </c>
      <c r="H11271" s="518" t="s">
        <v>386</v>
      </c>
      <c r="I11271" s="518">
        <v>608547</v>
      </c>
    </row>
    <row r="11272" spans="1:9" x14ac:dyDescent="0.2">
      <c r="A11272" s="518" t="s">
        <v>168</v>
      </c>
      <c r="B11272" s="518">
        <v>608570</v>
      </c>
      <c r="C11272" s="518" t="s">
        <v>2660</v>
      </c>
      <c r="D11272" s="518" t="s">
        <v>397</v>
      </c>
      <c r="E11272" s="859">
        <v>22</v>
      </c>
      <c r="F11272" s="859">
        <v>0</v>
      </c>
      <c r="G11272" s="518" t="s">
        <v>122</v>
      </c>
      <c r="H11272" s="518" t="s">
        <v>168</v>
      </c>
      <c r="I11272" s="518">
        <v>608570</v>
      </c>
    </row>
    <row r="11273" spans="1:9" x14ac:dyDescent="0.2">
      <c r="A11273" s="518" t="s">
        <v>168</v>
      </c>
      <c r="B11273" s="518">
        <v>608588</v>
      </c>
      <c r="C11273" s="518" t="s">
        <v>2660</v>
      </c>
      <c r="D11273" s="518" t="s">
        <v>397</v>
      </c>
      <c r="E11273" s="859">
        <v>30</v>
      </c>
      <c r="F11273" s="859">
        <v>30</v>
      </c>
      <c r="G11273" s="518" t="s">
        <v>122</v>
      </c>
      <c r="H11273" s="518" t="s">
        <v>168</v>
      </c>
      <c r="I11273" s="518">
        <v>608588</v>
      </c>
    </row>
    <row r="11274" spans="1:9" x14ac:dyDescent="0.2">
      <c r="A11274" s="518" t="s">
        <v>386</v>
      </c>
      <c r="B11274" s="518">
        <v>608604</v>
      </c>
      <c r="C11274" s="518" t="s">
        <v>2660</v>
      </c>
      <c r="D11274" s="518" t="s">
        <v>779</v>
      </c>
      <c r="E11274" s="859">
        <v>26</v>
      </c>
      <c r="F11274" s="859">
        <v>26</v>
      </c>
      <c r="G11274" s="518" t="s">
        <v>122</v>
      </c>
      <c r="H11274" s="518" t="s">
        <v>386</v>
      </c>
      <c r="I11274" s="518">
        <v>608604</v>
      </c>
    </row>
    <row r="11275" spans="1:9" x14ac:dyDescent="0.2">
      <c r="A11275" s="518" t="s">
        <v>168</v>
      </c>
      <c r="B11275" s="518">
        <v>608612</v>
      </c>
      <c r="C11275" s="518" t="s">
        <v>2660</v>
      </c>
      <c r="D11275" s="518" t="s">
        <v>429</v>
      </c>
      <c r="E11275" s="859">
        <v>33</v>
      </c>
      <c r="F11275" s="859">
        <v>33</v>
      </c>
      <c r="G11275" s="518" t="s">
        <v>122</v>
      </c>
      <c r="H11275" s="518" t="s">
        <v>168</v>
      </c>
      <c r="I11275" s="518">
        <v>608612</v>
      </c>
    </row>
    <row r="11276" spans="1:9" x14ac:dyDescent="0.2">
      <c r="A11276" s="518" t="s">
        <v>364</v>
      </c>
      <c r="B11276" s="518">
        <v>608646</v>
      </c>
      <c r="C11276" s="518" t="s">
        <v>2660</v>
      </c>
      <c r="D11276" s="518" t="s">
        <v>1248</v>
      </c>
      <c r="E11276" s="859">
        <v>30</v>
      </c>
      <c r="F11276" s="859">
        <v>0</v>
      </c>
      <c r="G11276" s="518" t="s">
        <v>122</v>
      </c>
      <c r="H11276" s="518" t="s">
        <v>364</v>
      </c>
      <c r="I11276" s="518">
        <v>608646</v>
      </c>
    </row>
    <row r="11277" spans="1:9" x14ac:dyDescent="0.2">
      <c r="A11277" s="518" t="s">
        <v>364</v>
      </c>
      <c r="B11277" s="518">
        <v>608679</v>
      </c>
      <c r="C11277" s="518" t="s">
        <v>2660</v>
      </c>
      <c r="D11277" s="518" t="s">
        <v>862</v>
      </c>
      <c r="E11277" s="859">
        <v>31</v>
      </c>
      <c r="F11277" s="859">
        <v>0</v>
      </c>
      <c r="G11277" s="518" t="s">
        <v>122</v>
      </c>
      <c r="H11277" s="518" t="s">
        <v>364</v>
      </c>
      <c r="I11277" s="518">
        <v>608679</v>
      </c>
    </row>
    <row r="11278" spans="1:9" x14ac:dyDescent="0.2">
      <c r="A11278" s="518" t="s">
        <v>386</v>
      </c>
      <c r="B11278" s="518">
        <v>608687</v>
      </c>
      <c r="C11278" s="518" t="s">
        <v>2660</v>
      </c>
      <c r="D11278" s="518" t="s">
        <v>538</v>
      </c>
      <c r="E11278" s="859">
        <v>27</v>
      </c>
      <c r="F11278" s="859">
        <v>27</v>
      </c>
      <c r="G11278" s="518" t="s">
        <v>122</v>
      </c>
      <c r="H11278" s="518" t="s">
        <v>386</v>
      </c>
      <c r="I11278" s="518">
        <v>608687</v>
      </c>
    </row>
    <row r="11279" spans="1:9" x14ac:dyDescent="0.2">
      <c r="A11279" s="518" t="s">
        <v>364</v>
      </c>
      <c r="B11279" s="518">
        <v>608703</v>
      </c>
      <c r="C11279" s="518" t="s">
        <v>2660</v>
      </c>
      <c r="D11279" s="518" t="s">
        <v>819</v>
      </c>
      <c r="E11279" s="859">
        <v>34</v>
      </c>
      <c r="F11279" s="859">
        <v>0</v>
      </c>
      <c r="G11279" s="518" t="s">
        <v>122</v>
      </c>
      <c r="H11279" s="518" t="s">
        <v>364</v>
      </c>
      <c r="I11279" s="518">
        <v>608703</v>
      </c>
    </row>
    <row r="11280" spans="1:9" x14ac:dyDescent="0.2">
      <c r="A11280" s="518" t="s">
        <v>386</v>
      </c>
      <c r="B11280" s="518">
        <v>608711</v>
      </c>
      <c r="C11280" s="518" t="s">
        <v>2660</v>
      </c>
      <c r="D11280" s="518" t="s">
        <v>728</v>
      </c>
      <c r="E11280" s="859">
        <v>33</v>
      </c>
      <c r="F11280" s="859">
        <v>33</v>
      </c>
      <c r="G11280" s="518" t="s">
        <v>122</v>
      </c>
      <c r="H11280" s="518" t="s">
        <v>386</v>
      </c>
      <c r="I11280" s="518">
        <v>608711</v>
      </c>
    </row>
    <row r="11281" spans="1:9" x14ac:dyDescent="0.2">
      <c r="A11281" s="518" t="s">
        <v>386</v>
      </c>
      <c r="B11281" s="518">
        <v>608737</v>
      </c>
      <c r="C11281" s="518" t="s">
        <v>2660</v>
      </c>
      <c r="D11281" s="518" t="s">
        <v>862</v>
      </c>
      <c r="E11281" s="859">
        <v>30</v>
      </c>
      <c r="F11281" s="859">
        <v>30</v>
      </c>
      <c r="G11281" s="518" t="s">
        <v>122</v>
      </c>
      <c r="H11281" s="518" t="s">
        <v>386</v>
      </c>
      <c r="I11281" s="518">
        <v>608737</v>
      </c>
    </row>
    <row r="11282" spans="1:9" x14ac:dyDescent="0.2">
      <c r="A11282" s="518" t="s">
        <v>364</v>
      </c>
      <c r="B11282" s="518">
        <v>608745</v>
      </c>
      <c r="C11282" s="518" t="s">
        <v>2660</v>
      </c>
      <c r="D11282" s="518" t="s">
        <v>611</v>
      </c>
      <c r="E11282" s="859">
        <v>35</v>
      </c>
      <c r="F11282" s="859">
        <v>0</v>
      </c>
      <c r="G11282" s="518" t="s">
        <v>122</v>
      </c>
      <c r="H11282" s="518" t="s">
        <v>364</v>
      </c>
      <c r="I11282" s="518">
        <v>608745</v>
      </c>
    </row>
    <row r="11283" spans="1:9" x14ac:dyDescent="0.2">
      <c r="A11283" s="518" t="s">
        <v>386</v>
      </c>
      <c r="B11283" s="518">
        <v>608794</v>
      </c>
      <c r="C11283" s="518" t="s">
        <v>2660</v>
      </c>
      <c r="D11283" s="518" t="s">
        <v>429</v>
      </c>
      <c r="E11283" s="859">
        <v>26</v>
      </c>
      <c r="F11283" s="859">
        <v>26</v>
      </c>
      <c r="G11283" s="518" t="s">
        <v>122</v>
      </c>
      <c r="H11283" s="518" t="s">
        <v>386</v>
      </c>
      <c r="I11283" s="518">
        <v>608794</v>
      </c>
    </row>
    <row r="11284" spans="1:9" x14ac:dyDescent="0.2">
      <c r="A11284" s="518" t="s">
        <v>386</v>
      </c>
      <c r="B11284" s="518">
        <v>608828</v>
      </c>
      <c r="C11284" s="518" t="s">
        <v>2660</v>
      </c>
      <c r="D11284" s="518" t="s">
        <v>799</v>
      </c>
      <c r="E11284" s="859">
        <v>35</v>
      </c>
      <c r="F11284" s="859">
        <v>35</v>
      </c>
      <c r="G11284" s="518" t="s">
        <v>122</v>
      </c>
      <c r="H11284" s="518" t="s">
        <v>386</v>
      </c>
      <c r="I11284" s="518">
        <v>608828</v>
      </c>
    </row>
    <row r="11285" spans="1:9" x14ac:dyDescent="0.2">
      <c r="A11285" s="518" t="s">
        <v>386</v>
      </c>
      <c r="B11285" s="518">
        <v>608836</v>
      </c>
      <c r="C11285" s="518" t="s">
        <v>2660</v>
      </c>
      <c r="D11285" s="518" t="s">
        <v>950</v>
      </c>
      <c r="E11285" s="859">
        <v>21</v>
      </c>
      <c r="F11285" s="859">
        <v>21</v>
      </c>
      <c r="G11285" s="518" t="s">
        <v>122</v>
      </c>
      <c r="H11285" s="518" t="s">
        <v>386</v>
      </c>
      <c r="I11285" s="518">
        <v>608836</v>
      </c>
    </row>
    <row r="11286" spans="1:9" x14ac:dyDescent="0.2">
      <c r="A11286" s="518" t="s">
        <v>386</v>
      </c>
      <c r="B11286" s="518">
        <v>608844</v>
      </c>
      <c r="C11286" s="518" t="s">
        <v>2660</v>
      </c>
      <c r="D11286" s="518" t="s">
        <v>718</v>
      </c>
      <c r="E11286" s="859">
        <v>18</v>
      </c>
      <c r="F11286" s="859">
        <v>18</v>
      </c>
      <c r="G11286" s="518" t="s">
        <v>122</v>
      </c>
      <c r="H11286" s="518" t="s">
        <v>386</v>
      </c>
      <c r="I11286" s="518">
        <v>608844</v>
      </c>
    </row>
    <row r="11287" spans="1:9" x14ac:dyDescent="0.2">
      <c r="A11287" s="518" t="s">
        <v>386</v>
      </c>
      <c r="B11287" s="518">
        <v>608869</v>
      </c>
      <c r="C11287" s="518" t="s">
        <v>2660</v>
      </c>
      <c r="D11287" s="518" t="s">
        <v>713</v>
      </c>
      <c r="E11287" s="859">
        <v>30</v>
      </c>
      <c r="F11287" s="859">
        <v>30</v>
      </c>
      <c r="G11287" s="518" t="s">
        <v>122</v>
      </c>
      <c r="H11287" s="518" t="s">
        <v>386</v>
      </c>
      <c r="I11287" s="518">
        <v>608869</v>
      </c>
    </row>
    <row r="11288" spans="1:9" x14ac:dyDescent="0.2">
      <c r="A11288" s="518" t="s">
        <v>359</v>
      </c>
      <c r="B11288" s="518">
        <v>608877</v>
      </c>
      <c r="C11288" s="518" t="s">
        <v>2660</v>
      </c>
      <c r="D11288" s="518" t="s">
        <v>1001</v>
      </c>
      <c r="E11288" s="859">
        <v>31</v>
      </c>
      <c r="F11288" s="859">
        <v>31</v>
      </c>
      <c r="G11288" s="518" t="s">
        <v>122</v>
      </c>
      <c r="H11288" s="518" t="s">
        <v>359</v>
      </c>
      <c r="I11288" s="518">
        <v>608877</v>
      </c>
    </row>
    <row r="11289" spans="1:9" x14ac:dyDescent="0.2">
      <c r="A11289" s="518" t="s">
        <v>364</v>
      </c>
      <c r="B11289" s="518">
        <v>608893</v>
      </c>
      <c r="C11289" s="518" t="s">
        <v>2660</v>
      </c>
      <c r="D11289" s="518" t="s">
        <v>1314</v>
      </c>
      <c r="E11289" s="859">
        <v>35</v>
      </c>
      <c r="F11289" s="859">
        <v>0</v>
      </c>
      <c r="G11289" s="518" t="s">
        <v>122</v>
      </c>
      <c r="H11289" s="518" t="s">
        <v>364</v>
      </c>
      <c r="I11289" s="518">
        <v>608893</v>
      </c>
    </row>
    <row r="11290" spans="1:9" x14ac:dyDescent="0.2">
      <c r="A11290" s="518" t="s">
        <v>364</v>
      </c>
      <c r="B11290" s="518">
        <v>608901</v>
      </c>
      <c r="C11290" s="518" t="s">
        <v>2660</v>
      </c>
      <c r="D11290" s="518" t="s">
        <v>709</v>
      </c>
      <c r="E11290" s="859">
        <v>33</v>
      </c>
      <c r="F11290" s="859">
        <v>0</v>
      </c>
      <c r="G11290" s="518" t="s">
        <v>122</v>
      </c>
      <c r="H11290" s="518" t="s">
        <v>364</v>
      </c>
      <c r="I11290" s="518">
        <v>608901</v>
      </c>
    </row>
    <row r="11291" spans="1:9" x14ac:dyDescent="0.2">
      <c r="A11291" s="518" t="s">
        <v>364</v>
      </c>
      <c r="B11291" s="518">
        <v>608919</v>
      </c>
      <c r="C11291" s="518" t="s">
        <v>2660</v>
      </c>
      <c r="D11291" s="518" t="s">
        <v>1245</v>
      </c>
      <c r="E11291" s="859">
        <v>35</v>
      </c>
      <c r="F11291" s="859">
        <v>0</v>
      </c>
      <c r="G11291" s="518" t="s">
        <v>122</v>
      </c>
      <c r="H11291" s="518" t="s">
        <v>364</v>
      </c>
      <c r="I11291" s="518">
        <v>608919</v>
      </c>
    </row>
    <row r="11292" spans="1:9" x14ac:dyDescent="0.2">
      <c r="A11292" s="518" t="s">
        <v>364</v>
      </c>
      <c r="B11292" s="518">
        <v>608950</v>
      </c>
      <c r="C11292" s="518" t="s">
        <v>2660</v>
      </c>
      <c r="D11292" s="518" t="s">
        <v>1478</v>
      </c>
      <c r="E11292" s="859">
        <v>29</v>
      </c>
      <c r="F11292" s="859">
        <v>0</v>
      </c>
      <c r="G11292" s="518" t="s">
        <v>122</v>
      </c>
      <c r="H11292" s="518" t="s">
        <v>364</v>
      </c>
      <c r="I11292" s="518">
        <v>608950</v>
      </c>
    </row>
    <row r="11293" spans="1:9" x14ac:dyDescent="0.2">
      <c r="A11293" s="518" t="s">
        <v>364</v>
      </c>
      <c r="B11293" s="518">
        <v>608984</v>
      </c>
      <c r="C11293" s="518" t="s">
        <v>2660</v>
      </c>
      <c r="D11293" s="518" t="s">
        <v>822</v>
      </c>
      <c r="E11293" s="859">
        <v>31</v>
      </c>
      <c r="F11293" s="859">
        <v>0</v>
      </c>
      <c r="G11293" s="518" t="s">
        <v>122</v>
      </c>
      <c r="H11293" s="518" t="s">
        <v>364</v>
      </c>
      <c r="I11293" s="518">
        <v>608984</v>
      </c>
    </row>
    <row r="11294" spans="1:9" x14ac:dyDescent="0.2">
      <c r="A11294" s="518" t="s">
        <v>364</v>
      </c>
      <c r="B11294" s="518">
        <v>609016</v>
      </c>
      <c r="C11294" s="518" t="s">
        <v>2660</v>
      </c>
      <c r="D11294" s="518" t="s">
        <v>1431</v>
      </c>
      <c r="E11294" s="859">
        <v>35</v>
      </c>
      <c r="F11294" s="859">
        <v>0</v>
      </c>
      <c r="G11294" s="518" t="s">
        <v>122</v>
      </c>
      <c r="H11294" s="518" t="s">
        <v>364</v>
      </c>
      <c r="I11294" s="518">
        <v>609016</v>
      </c>
    </row>
    <row r="11295" spans="1:9" x14ac:dyDescent="0.2">
      <c r="A11295" s="518" t="s">
        <v>364</v>
      </c>
      <c r="B11295" s="518">
        <v>609024</v>
      </c>
      <c r="C11295" s="518" t="s">
        <v>2660</v>
      </c>
      <c r="D11295" s="518" t="s">
        <v>1360</v>
      </c>
      <c r="E11295" s="859">
        <v>33</v>
      </c>
      <c r="F11295" s="859">
        <v>0</v>
      </c>
      <c r="G11295" s="518" t="s">
        <v>122</v>
      </c>
      <c r="H11295" s="518" t="s">
        <v>364</v>
      </c>
      <c r="I11295" s="518">
        <v>609024</v>
      </c>
    </row>
    <row r="11296" spans="1:9" x14ac:dyDescent="0.2">
      <c r="A11296" s="518" t="s">
        <v>364</v>
      </c>
      <c r="B11296" s="518">
        <v>609057</v>
      </c>
      <c r="C11296" s="518" t="s">
        <v>2660</v>
      </c>
      <c r="D11296" s="518" t="s">
        <v>539</v>
      </c>
      <c r="E11296" s="859">
        <v>27</v>
      </c>
      <c r="F11296" s="859">
        <v>0</v>
      </c>
      <c r="G11296" s="518" t="s">
        <v>122</v>
      </c>
      <c r="H11296" s="518" t="s">
        <v>364</v>
      </c>
      <c r="I11296" s="518">
        <v>609057</v>
      </c>
    </row>
    <row r="11297" spans="1:9" x14ac:dyDescent="0.2">
      <c r="A11297" s="518" t="s">
        <v>364</v>
      </c>
      <c r="B11297" s="518">
        <v>609073</v>
      </c>
      <c r="C11297" s="518" t="s">
        <v>2660</v>
      </c>
      <c r="D11297" s="518" t="s">
        <v>614</v>
      </c>
      <c r="E11297" s="859">
        <v>24</v>
      </c>
      <c r="F11297" s="859">
        <v>0</v>
      </c>
      <c r="G11297" s="518" t="s">
        <v>122</v>
      </c>
      <c r="H11297" s="518" t="s">
        <v>364</v>
      </c>
      <c r="I11297" s="518">
        <v>609073</v>
      </c>
    </row>
    <row r="11298" spans="1:9" x14ac:dyDescent="0.2">
      <c r="A11298" s="518" t="s">
        <v>386</v>
      </c>
      <c r="B11298" s="518">
        <v>609081</v>
      </c>
      <c r="C11298" s="518" t="s">
        <v>2660</v>
      </c>
      <c r="D11298" s="518" t="s">
        <v>447</v>
      </c>
      <c r="E11298" s="859">
        <v>32</v>
      </c>
      <c r="F11298" s="859">
        <v>32</v>
      </c>
      <c r="G11298" s="518" t="s">
        <v>122</v>
      </c>
      <c r="H11298" s="518" t="s">
        <v>386</v>
      </c>
      <c r="I11298" s="518">
        <v>609081</v>
      </c>
    </row>
    <row r="11299" spans="1:9" x14ac:dyDescent="0.2">
      <c r="A11299" s="518" t="s">
        <v>364</v>
      </c>
      <c r="B11299" s="518">
        <v>609115</v>
      </c>
      <c r="C11299" s="518" t="s">
        <v>2660</v>
      </c>
      <c r="D11299" s="518" t="s">
        <v>886</v>
      </c>
      <c r="E11299" s="859">
        <v>30</v>
      </c>
      <c r="F11299" s="859">
        <v>0</v>
      </c>
      <c r="G11299" s="518" t="s">
        <v>122</v>
      </c>
      <c r="H11299" s="518" t="s">
        <v>364</v>
      </c>
      <c r="I11299" s="518">
        <v>609115</v>
      </c>
    </row>
    <row r="11300" spans="1:9" x14ac:dyDescent="0.2">
      <c r="A11300" s="518" t="s">
        <v>386</v>
      </c>
      <c r="B11300" s="518">
        <v>609123</v>
      </c>
      <c r="C11300" s="518" t="s">
        <v>2660</v>
      </c>
      <c r="D11300" s="518" t="s">
        <v>822</v>
      </c>
      <c r="E11300" s="859">
        <v>16</v>
      </c>
      <c r="F11300" s="859">
        <v>16</v>
      </c>
      <c r="G11300" s="518" t="s">
        <v>122</v>
      </c>
      <c r="H11300" s="518" t="s">
        <v>386</v>
      </c>
      <c r="I11300" s="518">
        <v>609123</v>
      </c>
    </row>
    <row r="11301" spans="1:9" x14ac:dyDescent="0.2">
      <c r="A11301" s="518" t="s">
        <v>386</v>
      </c>
      <c r="B11301" s="518">
        <v>609149</v>
      </c>
      <c r="C11301" s="518" t="s">
        <v>2660</v>
      </c>
      <c r="D11301" s="518" t="s">
        <v>717</v>
      </c>
      <c r="E11301" s="859">
        <v>33</v>
      </c>
      <c r="F11301" s="859">
        <v>33</v>
      </c>
      <c r="G11301" s="518" t="s">
        <v>122</v>
      </c>
      <c r="H11301" s="518" t="s">
        <v>386</v>
      </c>
      <c r="I11301" s="518">
        <v>609149</v>
      </c>
    </row>
    <row r="11302" spans="1:9" x14ac:dyDescent="0.2">
      <c r="A11302" s="518" t="s">
        <v>166</v>
      </c>
      <c r="B11302" s="518">
        <v>609180</v>
      </c>
      <c r="C11302" s="518" t="s">
        <v>2660</v>
      </c>
      <c r="D11302" s="518" t="s">
        <v>726</v>
      </c>
      <c r="E11302" s="859">
        <v>29</v>
      </c>
      <c r="F11302" s="859">
        <v>9</v>
      </c>
      <c r="G11302" s="518" t="s">
        <v>122</v>
      </c>
      <c r="H11302" s="518" t="s">
        <v>166</v>
      </c>
      <c r="I11302" s="518">
        <v>609214</v>
      </c>
    </row>
    <row r="11303" spans="1:9" x14ac:dyDescent="0.2">
      <c r="A11303" s="518" t="s">
        <v>364</v>
      </c>
      <c r="B11303" s="518">
        <v>609198</v>
      </c>
      <c r="C11303" s="518" t="s">
        <v>2660</v>
      </c>
      <c r="D11303" s="518" t="s">
        <v>527</v>
      </c>
      <c r="E11303" s="859">
        <v>27</v>
      </c>
      <c r="F11303" s="859">
        <v>0</v>
      </c>
      <c r="G11303" s="518" t="s">
        <v>122</v>
      </c>
      <c r="H11303" s="518" t="s">
        <v>364</v>
      </c>
      <c r="I11303" s="518">
        <v>609198</v>
      </c>
    </row>
    <row r="11304" spans="1:9" x14ac:dyDescent="0.2">
      <c r="A11304" s="518" t="s">
        <v>364</v>
      </c>
      <c r="B11304" s="518">
        <v>609206</v>
      </c>
      <c r="C11304" s="518" t="s">
        <v>2660</v>
      </c>
      <c r="D11304" s="518" t="s">
        <v>1472</v>
      </c>
      <c r="E11304" s="859">
        <v>16</v>
      </c>
      <c r="F11304" s="859">
        <v>0</v>
      </c>
      <c r="G11304" s="518" t="s">
        <v>122</v>
      </c>
      <c r="H11304" s="518" t="s">
        <v>364</v>
      </c>
      <c r="I11304" s="518">
        <v>609206</v>
      </c>
    </row>
    <row r="11305" spans="1:9" x14ac:dyDescent="0.2">
      <c r="A11305" s="518" t="s">
        <v>166</v>
      </c>
      <c r="B11305" s="518">
        <v>609214</v>
      </c>
      <c r="C11305" s="518" t="s">
        <v>2660</v>
      </c>
      <c r="D11305" s="518" t="s">
        <v>726</v>
      </c>
      <c r="E11305" s="859">
        <v>32</v>
      </c>
      <c r="F11305" s="859">
        <v>13</v>
      </c>
      <c r="G11305" s="518" t="s">
        <v>122</v>
      </c>
      <c r="H11305" s="518" t="s">
        <v>166</v>
      </c>
      <c r="I11305" s="518">
        <v>609214</v>
      </c>
    </row>
    <row r="11306" spans="1:9" x14ac:dyDescent="0.2">
      <c r="A11306" s="518" t="s">
        <v>364</v>
      </c>
      <c r="B11306" s="518">
        <v>609222</v>
      </c>
      <c r="C11306" s="518" t="s">
        <v>2660</v>
      </c>
      <c r="D11306" s="518" t="s">
        <v>2537</v>
      </c>
      <c r="E11306" s="859">
        <v>35</v>
      </c>
      <c r="F11306" s="859">
        <v>0</v>
      </c>
      <c r="G11306" s="518" t="s">
        <v>122</v>
      </c>
      <c r="H11306" s="518" t="s">
        <v>364</v>
      </c>
      <c r="I11306" s="518">
        <v>609222</v>
      </c>
    </row>
    <row r="11307" spans="1:9" x14ac:dyDescent="0.2">
      <c r="A11307" s="518" t="s">
        <v>364</v>
      </c>
      <c r="B11307" s="518">
        <v>609255</v>
      </c>
      <c r="C11307" s="518" t="s">
        <v>2660</v>
      </c>
      <c r="D11307" s="518" t="s">
        <v>447</v>
      </c>
      <c r="E11307" s="859">
        <v>34</v>
      </c>
      <c r="F11307" s="859">
        <v>0</v>
      </c>
      <c r="G11307" s="518" t="s">
        <v>122</v>
      </c>
      <c r="H11307" s="518" t="s">
        <v>364</v>
      </c>
      <c r="I11307" s="518">
        <v>609255</v>
      </c>
    </row>
    <row r="11308" spans="1:9" x14ac:dyDescent="0.2">
      <c r="A11308" s="518" t="s">
        <v>166</v>
      </c>
      <c r="B11308" s="518">
        <v>609263</v>
      </c>
      <c r="C11308" s="518" t="s">
        <v>2660</v>
      </c>
      <c r="D11308" s="518" t="s">
        <v>535</v>
      </c>
      <c r="E11308" s="859">
        <v>14</v>
      </c>
      <c r="F11308" s="859">
        <v>5</v>
      </c>
      <c r="G11308" s="518" t="s">
        <v>122</v>
      </c>
      <c r="H11308" s="518" t="s">
        <v>166</v>
      </c>
      <c r="I11308" s="518">
        <v>533844</v>
      </c>
    </row>
    <row r="11309" spans="1:9" x14ac:dyDescent="0.2">
      <c r="A11309" s="518" t="s">
        <v>364</v>
      </c>
      <c r="B11309" s="518">
        <v>609271</v>
      </c>
      <c r="C11309" s="518" t="s">
        <v>2660</v>
      </c>
      <c r="D11309" s="518" t="s">
        <v>941</v>
      </c>
      <c r="E11309" s="859">
        <v>27</v>
      </c>
      <c r="F11309" s="859">
        <v>0</v>
      </c>
      <c r="G11309" s="518" t="s">
        <v>122</v>
      </c>
      <c r="H11309" s="518" t="s">
        <v>364</v>
      </c>
      <c r="I11309" s="518">
        <v>609271</v>
      </c>
    </row>
    <row r="11310" spans="1:9" x14ac:dyDescent="0.2">
      <c r="A11310" s="518" t="s">
        <v>310</v>
      </c>
      <c r="B11310" s="518">
        <v>609388</v>
      </c>
      <c r="C11310" s="518" t="s">
        <v>2660</v>
      </c>
      <c r="D11310" s="518" t="s">
        <v>1534</v>
      </c>
      <c r="E11310" s="859">
        <v>30</v>
      </c>
      <c r="F11310" s="859">
        <v>26</v>
      </c>
      <c r="G11310" s="518" t="s">
        <v>122</v>
      </c>
      <c r="H11310" s="518" t="s">
        <v>310</v>
      </c>
      <c r="I11310" s="518">
        <v>609388</v>
      </c>
    </row>
    <row r="11311" spans="1:9" x14ac:dyDescent="0.2">
      <c r="A11311" s="518" t="s">
        <v>166</v>
      </c>
      <c r="B11311" s="518">
        <v>609412</v>
      </c>
      <c r="C11311" s="518" t="s">
        <v>2660</v>
      </c>
      <c r="D11311" s="518" t="s">
        <v>474</v>
      </c>
      <c r="E11311" s="859">
        <v>34</v>
      </c>
      <c r="F11311" s="859">
        <v>34</v>
      </c>
      <c r="G11311" s="518" t="s">
        <v>122</v>
      </c>
      <c r="H11311" s="518" t="s">
        <v>166</v>
      </c>
      <c r="I11311" s="518">
        <v>609412</v>
      </c>
    </row>
    <row r="11312" spans="1:9" x14ac:dyDescent="0.2">
      <c r="A11312" s="518" t="s">
        <v>166</v>
      </c>
      <c r="B11312" s="518">
        <v>609438</v>
      </c>
      <c r="C11312" s="518" t="s">
        <v>2660</v>
      </c>
      <c r="D11312" s="518" t="s">
        <v>855</v>
      </c>
      <c r="E11312" s="859">
        <v>27</v>
      </c>
      <c r="F11312" s="859">
        <v>16</v>
      </c>
      <c r="G11312" s="518" t="s">
        <v>122</v>
      </c>
      <c r="H11312" s="518" t="s">
        <v>166</v>
      </c>
      <c r="I11312" s="518">
        <v>609438</v>
      </c>
    </row>
    <row r="11313" spans="1:9" x14ac:dyDescent="0.2">
      <c r="A11313" s="518" t="s">
        <v>310</v>
      </c>
      <c r="B11313" s="518">
        <v>609446</v>
      </c>
      <c r="C11313" s="518" t="s">
        <v>2660</v>
      </c>
      <c r="D11313" s="518" t="s">
        <v>1535</v>
      </c>
      <c r="E11313" s="859">
        <v>25</v>
      </c>
      <c r="F11313" s="859">
        <v>25</v>
      </c>
      <c r="G11313" s="518" t="s">
        <v>122</v>
      </c>
      <c r="H11313" s="518" t="s">
        <v>310</v>
      </c>
      <c r="I11313" s="518">
        <v>609446</v>
      </c>
    </row>
    <row r="11314" spans="1:9" x14ac:dyDescent="0.2">
      <c r="A11314" s="518" t="s">
        <v>166</v>
      </c>
      <c r="B11314" s="518">
        <v>609461</v>
      </c>
      <c r="C11314" s="518" t="s">
        <v>2660</v>
      </c>
      <c r="D11314" s="518" t="s">
        <v>855</v>
      </c>
      <c r="E11314" s="859">
        <v>30</v>
      </c>
      <c r="F11314" s="859">
        <v>8</v>
      </c>
      <c r="G11314" s="518" t="s">
        <v>122</v>
      </c>
      <c r="H11314" s="518" t="s">
        <v>166</v>
      </c>
      <c r="I11314" s="518">
        <v>609438</v>
      </c>
    </row>
    <row r="11315" spans="1:9" x14ac:dyDescent="0.2">
      <c r="A11315" s="518" t="s">
        <v>310</v>
      </c>
      <c r="B11315" s="518">
        <v>609479</v>
      </c>
      <c r="C11315" s="518" t="s">
        <v>2660</v>
      </c>
      <c r="D11315" s="518" t="s">
        <v>520</v>
      </c>
      <c r="E11315" s="859">
        <v>20</v>
      </c>
      <c r="F11315" s="859">
        <v>20</v>
      </c>
      <c r="G11315" s="518" t="s">
        <v>122</v>
      </c>
      <c r="H11315" s="518" t="s">
        <v>310</v>
      </c>
      <c r="I11315" s="518">
        <v>609479</v>
      </c>
    </row>
    <row r="11316" spans="1:9" x14ac:dyDescent="0.2">
      <c r="A11316" s="518" t="s">
        <v>310</v>
      </c>
      <c r="B11316" s="518">
        <v>609537</v>
      </c>
      <c r="C11316" s="518" t="s">
        <v>2660</v>
      </c>
      <c r="D11316" s="518" t="s">
        <v>520</v>
      </c>
      <c r="E11316" s="859">
        <v>23</v>
      </c>
      <c r="F11316" s="859">
        <v>23</v>
      </c>
      <c r="G11316" s="518" t="s">
        <v>122</v>
      </c>
      <c r="H11316" s="518" t="s">
        <v>310</v>
      </c>
      <c r="I11316" s="518">
        <v>609537</v>
      </c>
    </row>
    <row r="11317" spans="1:9" x14ac:dyDescent="0.2">
      <c r="A11317" s="518" t="s">
        <v>310</v>
      </c>
      <c r="B11317" s="518">
        <v>609545</v>
      </c>
      <c r="C11317" s="518" t="s">
        <v>2660</v>
      </c>
      <c r="D11317" s="518" t="s">
        <v>1537</v>
      </c>
      <c r="E11317" s="859">
        <v>14</v>
      </c>
      <c r="F11317" s="859">
        <v>13</v>
      </c>
      <c r="G11317" s="518" t="s">
        <v>122</v>
      </c>
      <c r="H11317" s="518" t="s">
        <v>310</v>
      </c>
      <c r="I11317" s="518">
        <v>609545</v>
      </c>
    </row>
    <row r="11318" spans="1:9" x14ac:dyDescent="0.2">
      <c r="A11318" s="518" t="s">
        <v>310</v>
      </c>
      <c r="B11318" s="518">
        <v>609560</v>
      </c>
      <c r="C11318" s="518" t="s">
        <v>2660</v>
      </c>
      <c r="D11318" s="518" t="s">
        <v>461</v>
      </c>
      <c r="E11318" s="859">
        <v>23</v>
      </c>
      <c r="F11318" s="859">
        <v>23</v>
      </c>
      <c r="G11318" s="518" t="s">
        <v>122</v>
      </c>
      <c r="H11318" s="518" t="s">
        <v>310</v>
      </c>
      <c r="I11318" s="518">
        <v>609560</v>
      </c>
    </row>
    <row r="11319" spans="1:9" x14ac:dyDescent="0.2">
      <c r="A11319" s="518" t="s">
        <v>310</v>
      </c>
      <c r="B11319" s="518">
        <v>609594</v>
      </c>
      <c r="C11319" s="518" t="s">
        <v>2660</v>
      </c>
      <c r="D11319" s="518" t="s">
        <v>1594</v>
      </c>
      <c r="E11319" s="859">
        <v>21</v>
      </c>
      <c r="F11319" s="859">
        <v>21</v>
      </c>
      <c r="G11319" s="518" t="s">
        <v>122</v>
      </c>
      <c r="H11319" s="518" t="s">
        <v>310</v>
      </c>
      <c r="I11319" s="518">
        <v>609594</v>
      </c>
    </row>
    <row r="11320" spans="1:9" x14ac:dyDescent="0.2">
      <c r="A11320" s="518" t="s">
        <v>310</v>
      </c>
      <c r="B11320" s="518">
        <v>609610</v>
      </c>
      <c r="C11320" s="518" t="s">
        <v>2660</v>
      </c>
      <c r="D11320" s="518" t="s">
        <v>1594</v>
      </c>
      <c r="E11320" s="859">
        <v>26</v>
      </c>
      <c r="F11320" s="859">
        <v>26</v>
      </c>
      <c r="G11320" s="518" t="s">
        <v>122</v>
      </c>
      <c r="H11320" s="518" t="s">
        <v>310</v>
      </c>
      <c r="I11320" s="518">
        <v>609610</v>
      </c>
    </row>
    <row r="11321" spans="1:9" x14ac:dyDescent="0.2">
      <c r="A11321" s="518" t="s">
        <v>166</v>
      </c>
      <c r="B11321" s="518">
        <v>609628</v>
      </c>
      <c r="C11321" s="518" t="s">
        <v>2660</v>
      </c>
      <c r="D11321" s="518" t="s">
        <v>801</v>
      </c>
      <c r="E11321" s="859">
        <v>26</v>
      </c>
      <c r="F11321" s="859">
        <v>26</v>
      </c>
      <c r="G11321" s="518" t="s">
        <v>122</v>
      </c>
      <c r="H11321" s="518" t="s">
        <v>166</v>
      </c>
      <c r="I11321" s="518">
        <v>609628</v>
      </c>
    </row>
    <row r="11322" spans="1:9" x14ac:dyDescent="0.2">
      <c r="A11322" s="518" t="s">
        <v>310</v>
      </c>
      <c r="B11322" s="518">
        <v>609636</v>
      </c>
      <c r="C11322" s="518" t="s">
        <v>2660</v>
      </c>
      <c r="D11322" s="518" t="s">
        <v>458</v>
      </c>
      <c r="E11322" s="859">
        <v>30</v>
      </c>
      <c r="F11322" s="859">
        <v>30</v>
      </c>
      <c r="G11322" s="518" t="s">
        <v>122</v>
      </c>
      <c r="H11322" s="518" t="s">
        <v>310</v>
      </c>
      <c r="I11322" s="518">
        <v>609636</v>
      </c>
    </row>
    <row r="11323" spans="1:9" x14ac:dyDescent="0.2">
      <c r="A11323" s="518" t="s">
        <v>310</v>
      </c>
      <c r="B11323" s="518">
        <v>609644</v>
      </c>
      <c r="C11323" s="518" t="s">
        <v>2660</v>
      </c>
      <c r="D11323" s="518" t="s">
        <v>1595</v>
      </c>
      <c r="E11323" s="859">
        <v>23</v>
      </c>
      <c r="F11323" s="859">
        <v>23</v>
      </c>
      <c r="G11323" s="518" t="s">
        <v>122</v>
      </c>
      <c r="H11323" s="518" t="s">
        <v>310</v>
      </c>
      <c r="I11323" s="518">
        <v>609644</v>
      </c>
    </row>
    <row r="11324" spans="1:9" x14ac:dyDescent="0.2">
      <c r="A11324" s="518" t="s">
        <v>310</v>
      </c>
      <c r="B11324" s="518">
        <v>609651</v>
      </c>
      <c r="C11324" s="518" t="s">
        <v>2660</v>
      </c>
      <c r="D11324" s="518" t="s">
        <v>520</v>
      </c>
      <c r="E11324" s="859">
        <v>19</v>
      </c>
      <c r="F11324" s="859">
        <v>19</v>
      </c>
      <c r="G11324" s="518" t="s">
        <v>122</v>
      </c>
      <c r="H11324" s="518" t="s">
        <v>310</v>
      </c>
      <c r="I11324" s="518">
        <v>609651</v>
      </c>
    </row>
    <row r="11325" spans="1:9" x14ac:dyDescent="0.2">
      <c r="A11325" s="518" t="s">
        <v>166</v>
      </c>
      <c r="B11325" s="518">
        <v>609677</v>
      </c>
      <c r="C11325" s="518" t="s">
        <v>2660</v>
      </c>
      <c r="D11325" s="518" t="s">
        <v>9528</v>
      </c>
      <c r="E11325" s="859">
        <v>17</v>
      </c>
      <c r="F11325" s="859">
        <v>11</v>
      </c>
      <c r="G11325" s="518" t="s">
        <v>122</v>
      </c>
      <c r="H11325" s="518" t="s">
        <v>166</v>
      </c>
      <c r="I11325" s="518">
        <v>609677</v>
      </c>
    </row>
    <row r="11326" spans="1:9" x14ac:dyDescent="0.2">
      <c r="A11326" s="518" t="s">
        <v>166</v>
      </c>
      <c r="B11326" s="518">
        <v>609685</v>
      </c>
      <c r="C11326" s="518" t="s">
        <v>2660</v>
      </c>
      <c r="D11326" s="518" t="s">
        <v>682</v>
      </c>
      <c r="E11326" s="859">
        <v>25</v>
      </c>
      <c r="F11326" s="859">
        <v>25</v>
      </c>
      <c r="G11326" s="518" t="s">
        <v>122</v>
      </c>
      <c r="H11326" s="518" t="s">
        <v>166</v>
      </c>
      <c r="I11326" s="518">
        <v>609685</v>
      </c>
    </row>
    <row r="11327" spans="1:9" x14ac:dyDescent="0.2">
      <c r="A11327" s="518" t="s">
        <v>166</v>
      </c>
      <c r="B11327" s="518">
        <v>609735</v>
      </c>
      <c r="C11327" s="518" t="s">
        <v>2660</v>
      </c>
      <c r="D11327" s="518" t="s">
        <v>731</v>
      </c>
      <c r="E11327" s="859">
        <v>26</v>
      </c>
      <c r="F11327" s="859">
        <v>26</v>
      </c>
      <c r="G11327" s="518" t="s">
        <v>122</v>
      </c>
      <c r="H11327" s="518" t="s">
        <v>166</v>
      </c>
      <c r="I11327" s="518">
        <v>609735</v>
      </c>
    </row>
    <row r="11328" spans="1:9" x14ac:dyDescent="0.2">
      <c r="A11328" s="518" t="s">
        <v>166</v>
      </c>
      <c r="B11328" s="518">
        <v>609743</v>
      </c>
      <c r="C11328" s="518" t="s">
        <v>2660</v>
      </c>
      <c r="D11328" s="518" t="s">
        <v>732</v>
      </c>
      <c r="E11328" s="859">
        <v>35</v>
      </c>
      <c r="F11328" s="859">
        <v>35</v>
      </c>
      <c r="G11328" s="518" t="s">
        <v>122</v>
      </c>
      <c r="H11328" s="518" t="s">
        <v>166</v>
      </c>
      <c r="I11328" s="518">
        <v>609743</v>
      </c>
    </row>
    <row r="11329" spans="1:9" x14ac:dyDescent="0.2">
      <c r="A11329" s="518" t="s">
        <v>166</v>
      </c>
      <c r="B11329" s="518">
        <v>609750</v>
      </c>
      <c r="C11329" s="518" t="s">
        <v>2660</v>
      </c>
      <c r="D11329" s="518" t="s">
        <v>732</v>
      </c>
      <c r="E11329" s="859">
        <v>34</v>
      </c>
      <c r="F11329" s="859">
        <v>34</v>
      </c>
      <c r="G11329" s="518" t="s">
        <v>122</v>
      </c>
      <c r="H11329" s="518" t="s">
        <v>166</v>
      </c>
      <c r="I11329" s="518">
        <v>609750</v>
      </c>
    </row>
    <row r="11330" spans="1:9" x14ac:dyDescent="0.2">
      <c r="A11330" s="518" t="s">
        <v>166</v>
      </c>
      <c r="B11330" s="518">
        <v>609800</v>
      </c>
      <c r="C11330" s="518" t="s">
        <v>2660</v>
      </c>
      <c r="D11330" s="518" t="s">
        <v>733</v>
      </c>
      <c r="E11330" s="859">
        <v>32</v>
      </c>
      <c r="F11330" s="859">
        <v>32</v>
      </c>
      <c r="G11330" s="518" t="s">
        <v>122</v>
      </c>
      <c r="H11330" s="518" t="s">
        <v>166</v>
      </c>
      <c r="I11330" s="518">
        <v>609800</v>
      </c>
    </row>
    <row r="11331" spans="1:9" x14ac:dyDescent="0.2">
      <c r="A11331" s="518" t="s">
        <v>166</v>
      </c>
      <c r="B11331" s="518">
        <v>609826</v>
      </c>
      <c r="C11331" s="518" t="s">
        <v>2660</v>
      </c>
      <c r="D11331" s="518" t="s">
        <v>734</v>
      </c>
      <c r="E11331" s="859">
        <v>33</v>
      </c>
      <c r="F11331" s="859">
        <v>33</v>
      </c>
      <c r="G11331" s="518" t="s">
        <v>122</v>
      </c>
      <c r="H11331" s="518" t="s">
        <v>166</v>
      </c>
      <c r="I11331" s="518">
        <v>609826</v>
      </c>
    </row>
    <row r="11332" spans="1:9" x14ac:dyDescent="0.2">
      <c r="A11332" s="518" t="s">
        <v>183</v>
      </c>
      <c r="B11332" s="518">
        <v>609867</v>
      </c>
      <c r="C11332" s="518" t="s">
        <v>2660</v>
      </c>
      <c r="D11332" s="518" t="s">
        <v>795</v>
      </c>
      <c r="E11332" s="859">
        <v>23</v>
      </c>
      <c r="F11332" s="859">
        <v>23</v>
      </c>
      <c r="G11332" s="518" t="s">
        <v>122</v>
      </c>
      <c r="H11332" s="518" t="s">
        <v>183</v>
      </c>
      <c r="I11332" s="518">
        <v>609867</v>
      </c>
    </row>
    <row r="11333" spans="1:9" x14ac:dyDescent="0.2">
      <c r="A11333" s="518" t="s">
        <v>183</v>
      </c>
      <c r="B11333" s="518">
        <v>609883</v>
      </c>
      <c r="C11333" s="518" t="s">
        <v>2660</v>
      </c>
      <c r="D11333" s="518" t="s">
        <v>796</v>
      </c>
      <c r="E11333" s="859">
        <v>20</v>
      </c>
      <c r="F11333" s="859">
        <v>20</v>
      </c>
      <c r="G11333" s="518" t="s">
        <v>122</v>
      </c>
      <c r="H11333" s="518" t="s">
        <v>183</v>
      </c>
      <c r="I11333" s="518">
        <v>609883</v>
      </c>
    </row>
    <row r="11334" spans="1:9" x14ac:dyDescent="0.2">
      <c r="A11334" s="518" t="s">
        <v>183</v>
      </c>
      <c r="B11334" s="518">
        <v>609909</v>
      </c>
      <c r="C11334" s="518" t="s">
        <v>2660</v>
      </c>
      <c r="D11334" s="518" t="s">
        <v>697</v>
      </c>
      <c r="E11334" s="859">
        <v>24</v>
      </c>
      <c r="F11334" s="859">
        <v>24</v>
      </c>
      <c r="G11334" s="518" t="s">
        <v>122</v>
      </c>
      <c r="H11334" s="518" t="s">
        <v>183</v>
      </c>
      <c r="I11334" s="518">
        <v>609909</v>
      </c>
    </row>
    <row r="11335" spans="1:9" x14ac:dyDescent="0.2">
      <c r="A11335" s="518" t="s">
        <v>183</v>
      </c>
      <c r="B11335" s="518">
        <v>609925</v>
      </c>
      <c r="C11335" s="518" t="s">
        <v>2660</v>
      </c>
      <c r="D11335" s="518" t="s">
        <v>743</v>
      </c>
      <c r="E11335" s="859">
        <v>27</v>
      </c>
      <c r="F11335" s="859">
        <v>27</v>
      </c>
      <c r="G11335" s="518" t="s">
        <v>122</v>
      </c>
      <c r="H11335" s="518" t="s">
        <v>183</v>
      </c>
      <c r="I11335" s="518">
        <v>609925</v>
      </c>
    </row>
    <row r="11336" spans="1:9" x14ac:dyDescent="0.2">
      <c r="A11336" s="518" t="s">
        <v>183</v>
      </c>
      <c r="B11336" s="518">
        <v>609941</v>
      </c>
      <c r="C11336" s="518" t="s">
        <v>2660</v>
      </c>
      <c r="D11336" s="518" t="s">
        <v>716</v>
      </c>
      <c r="E11336" s="859">
        <v>30</v>
      </c>
      <c r="F11336" s="859">
        <v>30</v>
      </c>
      <c r="G11336" s="518" t="s">
        <v>122</v>
      </c>
      <c r="H11336" s="518" t="s">
        <v>183</v>
      </c>
      <c r="I11336" s="518">
        <v>609941</v>
      </c>
    </row>
    <row r="11337" spans="1:9" x14ac:dyDescent="0.2">
      <c r="A11337" s="518" t="s">
        <v>183</v>
      </c>
      <c r="B11337" s="518">
        <v>609958</v>
      </c>
      <c r="C11337" s="518" t="s">
        <v>2660</v>
      </c>
      <c r="D11337" s="518" t="s">
        <v>429</v>
      </c>
      <c r="E11337" s="859">
        <v>30</v>
      </c>
      <c r="F11337" s="859">
        <v>30</v>
      </c>
      <c r="G11337" s="518" t="s">
        <v>122</v>
      </c>
      <c r="H11337" s="518" t="s">
        <v>183</v>
      </c>
      <c r="I11337" s="518">
        <v>609958</v>
      </c>
    </row>
    <row r="11338" spans="1:9" x14ac:dyDescent="0.2">
      <c r="A11338" s="518" t="s">
        <v>166</v>
      </c>
      <c r="B11338" s="518">
        <v>609966</v>
      </c>
      <c r="C11338" s="518" t="s">
        <v>2660</v>
      </c>
      <c r="D11338" s="518" t="s">
        <v>797</v>
      </c>
      <c r="E11338" s="859">
        <v>35</v>
      </c>
      <c r="F11338" s="859">
        <v>35</v>
      </c>
      <c r="G11338" s="518" t="s">
        <v>122</v>
      </c>
      <c r="H11338" s="518" t="s">
        <v>166</v>
      </c>
      <c r="I11338" s="518">
        <v>609966</v>
      </c>
    </row>
    <row r="11339" spans="1:9" x14ac:dyDescent="0.2">
      <c r="A11339" s="518" t="s">
        <v>183</v>
      </c>
      <c r="B11339" s="518">
        <v>609974</v>
      </c>
      <c r="C11339" s="518" t="s">
        <v>2660</v>
      </c>
      <c r="D11339" s="518" t="s">
        <v>798</v>
      </c>
      <c r="E11339" s="859">
        <v>23</v>
      </c>
      <c r="F11339" s="859">
        <v>23</v>
      </c>
      <c r="G11339" s="518" t="s">
        <v>122</v>
      </c>
      <c r="H11339" s="518" t="s">
        <v>183</v>
      </c>
      <c r="I11339" s="518">
        <v>609974</v>
      </c>
    </row>
    <row r="11340" spans="1:9" x14ac:dyDescent="0.2">
      <c r="A11340" s="518" t="s">
        <v>166</v>
      </c>
      <c r="B11340" s="518">
        <v>609982</v>
      </c>
      <c r="C11340" s="518" t="s">
        <v>2660</v>
      </c>
      <c r="D11340" s="518" t="s">
        <v>799</v>
      </c>
      <c r="E11340" s="859">
        <v>27</v>
      </c>
      <c r="F11340" s="859">
        <v>27</v>
      </c>
      <c r="G11340" s="518" t="s">
        <v>122</v>
      </c>
      <c r="H11340" s="518" t="s">
        <v>166</v>
      </c>
      <c r="I11340" s="518">
        <v>609982</v>
      </c>
    </row>
    <row r="11341" spans="1:9" x14ac:dyDescent="0.2">
      <c r="A11341" s="518" t="s">
        <v>164</v>
      </c>
      <c r="B11341" s="518">
        <v>617068</v>
      </c>
      <c r="C11341" s="518" t="s">
        <v>2660</v>
      </c>
      <c r="D11341" s="518" t="s">
        <v>1291</v>
      </c>
      <c r="E11341" s="859">
        <v>31</v>
      </c>
      <c r="F11341" s="859">
        <v>28</v>
      </c>
      <c r="G11341" s="518" t="s">
        <v>122</v>
      </c>
      <c r="H11341" s="518" t="s">
        <v>164</v>
      </c>
      <c r="I11341" s="518">
        <v>617068</v>
      </c>
    </row>
    <row r="11342" spans="1:9" x14ac:dyDescent="0.2">
      <c r="A11342" s="518" t="s">
        <v>164</v>
      </c>
      <c r="B11342" s="518">
        <v>617076</v>
      </c>
      <c r="C11342" s="518" t="s">
        <v>2660</v>
      </c>
      <c r="D11342" s="518" t="s">
        <v>1427</v>
      </c>
      <c r="E11342" s="859">
        <v>16</v>
      </c>
      <c r="F11342" s="859">
        <v>16</v>
      </c>
      <c r="G11342" s="518" t="s">
        <v>122</v>
      </c>
      <c r="H11342" s="518" t="s">
        <v>164</v>
      </c>
      <c r="I11342" s="518">
        <v>617076</v>
      </c>
    </row>
    <row r="11343" spans="1:9" x14ac:dyDescent="0.2">
      <c r="A11343" s="518" t="s">
        <v>164</v>
      </c>
      <c r="B11343" s="518">
        <v>617092</v>
      </c>
      <c r="C11343" s="518" t="s">
        <v>2660</v>
      </c>
      <c r="D11343" s="518" t="s">
        <v>1429</v>
      </c>
      <c r="E11343" s="859">
        <v>32</v>
      </c>
      <c r="F11343" s="859">
        <v>27</v>
      </c>
      <c r="G11343" s="518" t="s">
        <v>122</v>
      </c>
      <c r="H11343" s="518" t="s">
        <v>164</v>
      </c>
      <c r="I11343" s="518">
        <v>617092</v>
      </c>
    </row>
    <row r="11344" spans="1:9" x14ac:dyDescent="0.2">
      <c r="A11344" s="518" t="s">
        <v>164</v>
      </c>
      <c r="B11344" s="518">
        <v>617100</v>
      </c>
      <c r="C11344" s="518" t="s">
        <v>2660</v>
      </c>
      <c r="D11344" s="518" t="s">
        <v>1430</v>
      </c>
      <c r="E11344" s="859">
        <v>33</v>
      </c>
      <c r="F11344" s="859">
        <v>31</v>
      </c>
      <c r="G11344" s="518" t="s">
        <v>122</v>
      </c>
      <c r="H11344" s="518" t="s">
        <v>164</v>
      </c>
      <c r="I11344" s="518">
        <v>617100</v>
      </c>
    </row>
    <row r="11345" spans="1:9" x14ac:dyDescent="0.2">
      <c r="A11345" s="518" t="s">
        <v>164</v>
      </c>
      <c r="B11345" s="518">
        <v>617134</v>
      </c>
      <c r="C11345" s="518" t="s">
        <v>2660</v>
      </c>
      <c r="D11345" s="518" t="s">
        <v>861</v>
      </c>
      <c r="E11345" s="859">
        <v>34</v>
      </c>
      <c r="F11345" s="859">
        <v>31</v>
      </c>
      <c r="G11345" s="518" t="s">
        <v>122</v>
      </c>
      <c r="H11345" s="518" t="s">
        <v>164</v>
      </c>
      <c r="I11345" s="518">
        <v>617134</v>
      </c>
    </row>
    <row r="11346" spans="1:9" x14ac:dyDescent="0.2">
      <c r="A11346" s="518" t="s">
        <v>394</v>
      </c>
      <c r="B11346" s="518">
        <v>617159</v>
      </c>
      <c r="C11346" s="518" t="s">
        <v>2660</v>
      </c>
      <c r="D11346" s="518" t="s">
        <v>6198</v>
      </c>
      <c r="E11346" s="859">
        <v>30</v>
      </c>
      <c r="F11346" s="859">
        <v>30</v>
      </c>
      <c r="G11346" s="518" t="s">
        <v>122</v>
      </c>
      <c r="H11346" s="518" t="s">
        <v>394</v>
      </c>
      <c r="I11346" s="518">
        <v>617159</v>
      </c>
    </row>
    <row r="11347" spans="1:9" x14ac:dyDescent="0.2">
      <c r="A11347" s="518" t="s">
        <v>394</v>
      </c>
      <c r="B11347" s="518">
        <v>617167</v>
      </c>
      <c r="C11347" s="518" t="s">
        <v>2660</v>
      </c>
      <c r="D11347" s="518" t="s">
        <v>6199</v>
      </c>
      <c r="E11347" s="859">
        <v>28</v>
      </c>
      <c r="F11347" s="859">
        <v>28</v>
      </c>
      <c r="G11347" s="518" t="s">
        <v>122</v>
      </c>
      <c r="H11347" s="518" t="s">
        <v>394</v>
      </c>
      <c r="I11347" s="518">
        <v>617167</v>
      </c>
    </row>
    <row r="11348" spans="1:9" x14ac:dyDescent="0.2">
      <c r="A11348" s="518" t="s">
        <v>394</v>
      </c>
      <c r="B11348" s="518">
        <v>617175</v>
      </c>
      <c r="C11348" s="518" t="s">
        <v>2660</v>
      </c>
      <c r="D11348" s="518" t="s">
        <v>6200</v>
      </c>
      <c r="E11348" s="859">
        <v>31</v>
      </c>
      <c r="F11348" s="859">
        <v>31</v>
      </c>
      <c r="G11348" s="518" t="s">
        <v>122</v>
      </c>
      <c r="H11348" s="518" t="s">
        <v>394</v>
      </c>
      <c r="I11348" s="518">
        <v>617175</v>
      </c>
    </row>
    <row r="11349" spans="1:9" x14ac:dyDescent="0.2">
      <c r="A11349" s="518" t="s">
        <v>148</v>
      </c>
      <c r="B11349" s="518">
        <v>617183</v>
      </c>
      <c r="C11349" s="518" t="s">
        <v>2660</v>
      </c>
      <c r="D11349" s="518" t="s">
        <v>822</v>
      </c>
      <c r="E11349" s="859">
        <v>32</v>
      </c>
      <c r="F11349" s="859">
        <v>28</v>
      </c>
      <c r="G11349" s="518" t="s">
        <v>122</v>
      </c>
      <c r="H11349" s="518" t="s">
        <v>148</v>
      </c>
      <c r="I11349" s="518">
        <v>617183</v>
      </c>
    </row>
    <row r="11350" spans="1:9" x14ac:dyDescent="0.2">
      <c r="A11350" s="518" t="s">
        <v>394</v>
      </c>
      <c r="B11350" s="518">
        <v>617209</v>
      </c>
      <c r="C11350" s="518" t="s">
        <v>2660</v>
      </c>
      <c r="D11350" s="518" t="s">
        <v>6201</v>
      </c>
      <c r="E11350" s="859">
        <v>32</v>
      </c>
      <c r="F11350" s="859">
        <v>32</v>
      </c>
      <c r="G11350" s="518" t="s">
        <v>122</v>
      </c>
      <c r="H11350" s="518" t="s">
        <v>394</v>
      </c>
      <c r="I11350" s="518">
        <v>617209</v>
      </c>
    </row>
    <row r="11351" spans="1:9" x14ac:dyDescent="0.2">
      <c r="A11351" s="518" t="s">
        <v>394</v>
      </c>
      <c r="B11351" s="518">
        <v>617217</v>
      </c>
      <c r="C11351" s="518" t="s">
        <v>2660</v>
      </c>
      <c r="D11351" s="518" t="s">
        <v>6202</v>
      </c>
      <c r="E11351" s="859">
        <v>27</v>
      </c>
      <c r="F11351" s="859">
        <v>27</v>
      </c>
      <c r="G11351" s="518" t="s">
        <v>122</v>
      </c>
      <c r="H11351" s="518" t="s">
        <v>394</v>
      </c>
      <c r="I11351" s="518">
        <v>617217</v>
      </c>
    </row>
    <row r="11352" spans="1:9" x14ac:dyDescent="0.2">
      <c r="A11352" s="518" t="s">
        <v>394</v>
      </c>
      <c r="B11352" s="518">
        <v>617225</v>
      </c>
      <c r="C11352" s="518" t="s">
        <v>2660</v>
      </c>
      <c r="D11352" s="518" t="s">
        <v>6203</v>
      </c>
      <c r="E11352" s="859">
        <v>23</v>
      </c>
      <c r="F11352" s="859">
        <v>23</v>
      </c>
      <c r="G11352" s="518" t="s">
        <v>122</v>
      </c>
      <c r="H11352" s="518" t="s">
        <v>394</v>
      </c>
      <c r="I11352" s="518">
        <v>617225</v>
      </c>
    </row>
    <row r="11353" spans="1:9" x14ac:dyDescent="0.2">
      <c r="A11353" s="518" t="s">
        <v>215</v>
      </c>
      <c r="B11353" s="518">
        <v>617233</v>
      </c>
      <c r="C11353" s="518" t="s">
        <v>2660</v>
      </c>
      <c r="D11353" s="518" t="s">
        <v>1539</v>
      </c>
      <c r="E11353" s="859">
        <v>24</v>
      </c>
      <c r="F11353" s="859">
        <v>24</v>
      </c>
      <c r="G11353" s="518" t="s">
        <v>122</v>
      </c>
      <c r="H11353" s="518" t="s">
        <v>215</v>
      </c>
      <c r="I11353" s="518">
        <v>617233</v>
      </c>
    </row>
    <row r="11354" spans="1:9" x14ac:dyDescent="0.2">
      <c r="A11354" s="518" t="s">
        <v>394</v>
      </c>
      <c r="B11354" s="518">
        <v>617241</v>
      </c>
      <c r="C11354" s="518" t="s">
        <v>2660</v>
      </c>
      <c r="D11354" s="518" t="s">
        <v>6204</v>
      </c>
      <c r="E11354" s="859">
        <v>35</v>
      </c>
      <c r="F11354" s="859">
        <v>35</v>
      </c>
      <c r="G11354" s="518" t="s">
        <v>122</v>
      </c>
      <c r="H11354" s="518" t="s">
        <v>394</v>
      </c>
      <c r="I11354" s="518">
        <v>617241</v>
      </c>
    </row>
    <row r="11355" spans="1:9" x14ac:dyDescent="0.2">
      <c r="A11355" s="518" t="s">
        <v>394</v>
      </c>
      <c r="B11355" s="518">
        <v>617258</v>
      </c>
      <c r="C11355" s="518" t="s">
        <v>2660</v>
      </c>
      <c r="D11355" s="518" t="s">
        <v>6205</v>
      </c>
      <c r="E11355" s="859">
        <v>33</v>
      </c>
      <c r="F11355" s="859">
        <v>33</v>
      </c>
      <c r="G11355" s="518" t="s">
        <v>122</v>
      </c>
      <c r="H11355" s="518" t="s">
        <v>394</v>
      </c>
      <c r="I11355" s="518">
        <v>617258</v>
      </c>
    </row>
    <row r="11356" spans="1:9" x14ac:dyDescent="0.2">
      <c r="A11356" s="518" t="s">
        <v>394</v>
      </c>
      <c r="B11356" s="518">
        <v>617308</v>
      </c>
      <c r="C11356" s="518" t="s">
        <v>2660</v>
      </c>
      <c r="D11356" s="518" t="s">
        <v>6206</v>
      </c>
      <c r="E11356" s="859">
        <v>33</v>
      </c>
      <c r="F11356" s="859">
        <v>33</v>
      </c>
      <c r="G11356" s="518" t="s">
        <v>122</v>
      </c>
      <c r="H11356" s="518" t="s">
        <v>394</v>
      </c>
      <c r="I11356" s="518">
        <v>617308</v>
      </c>
    </row>
    <row r="11357" spans="1:9" x14ac:dyDescent="0.2">
      <c r="A11357" s="518" t="s">
        <v>394</v>
      </c>
      <c r="B11357" s="518">
        <v>617316</v>
      </c>
      <c r="C11357" s="518" t="s">
        <v>2660</v>
      </c>
      <c r="D11357" s="518" t="s">
        <v>1541</v>
      </c>
      <c r="E11357" s="859">
        <v>24</v>
      </c>
      <c r="F11357" s="859">
        <v>24</v>
      </c>
      <c r="G11357" s="518" t="s">
        <v>122</v>
      </c>
      <c r="H11357" s="518" t="s">
        <v>394</v>
      </c>
      <c r="I11357" s="518">
        <v>617316</v>
      </c>
    </row>
    <row r="11358" spans="1:9" x14ac:dyDescent="0.2">
      <c r="A11358" s="518" t="s">
        <v>394</v>
      </c>
      <c r="B11358" s="518">
        <v>617332</v>
      </c>
      <c r="C11358" s="518" t="s">
        <v>2660</v>
      </c>
      <c r="D11358" s="518" t="s">
        <v>6207</v>
      </c>
      <c r="E11358" s="859">
        <v>32</v>
      </c>
      <c r="F11358" s="859">
        <v>31</v>
      </c>
      <c r="G11358" s="518" t="s">
        <v>122</v>
      </c>
      <c r="H11358" s="518" t="s">
        <v>394</v>
      </c>
      <c r="I11358" s="518">
        <v>617332</v>
      </c>
    </row>
    <row r="11359" spans="1:9" x14ac:dyDescent="0.2">
      <c r="A11359" s="518" t="s">
        <v>394</v>
      </c>
      <c r="B11359" s="518">
        <v>617340</v>
      </c>
      <c r="C11359" s="518" t="s">
        <v>2660</v>
      </c>
      <c r="D11359" s="518" t="s">
        <v>6208</v>
      </c>
      <c r="E11359" s="859">
        <v>31</v>
      </c>
      <c r="F11359" s="859">
        <v>31</v>
      </c>
      <c r="G11359" s="518" t="s">
        <v>122</v>
      </c>
      <c r="H11359" s="518" t="s">
        <v>394</v>
      </c>
      <c r="I11359" s="518">
        <v>617340</v>
      </c>
    </row>
    <row r="11360" spans="1:9" x14ac:dyDescent="0.2">
      <c r="A11360" s="518" t="s">
        <v>394</v>
      </c>
      <c r="B11360" s="518">
        <v>617399</v>
      </c>
      <c r="C11360" s="518" t="s">
        <v>2660</v>
      </c>
      <c r="D11360" s="518" t="s">
        <v>803</v>
      </c>
      <c r="E11360" s="859">
        <v>18</v>
      </c>
      <c r="F11360" s="859">
        <v>18</v>
      </c>
      <c r="G11360" s="518" t="s">
        <v>122</v>
      </c>
      <c r="H11360" s="518" t="s">
        <v>394</v>
      </c>
      <c r="I11360" s="518">
        <v>617399</v>
      </c>
    </row>
    <row r="11361" spans="1:9" x14ac:dyDescent="0.2">
      <c r="A11361" s="518" t="s">
        <v>394</v>
      </c>
      <c r="B11361" s="518">
        <v>617415</v>
      </c>
      <c r="C11361" s="518" t="s">
        <v>2660</v>
      </c>
      <c r="D11361" s="518" t="s">
        <v>804</v>
      </c>
      <c r="E11361" s="859">
        <v>15</v>
      </c>
      <c r="F11361" s="859">
        <v>15</v>
      </c>
      <c r="G11361" s="518" t="s">
        <v>122</v>
      </c>
      <c r="H11361" s="518" t="s">
        <v>394</v>
      </c>
      <c r="I11361" s="518">
        <v>617415</v>
      </c>
    </row>
    <row r="11362" spans="1:9" x14ac:dyDescent="0.2">
      <c r="A11362" s="518" t="s">
        <v>394</v>
      </c>
      <c r="B11362" s="518">
        <v>617423</v>
      </c>
      <c r="C11362" s="518" t="s">
        <v>2660</v>
      </c>
      <c r="D11362" s="518" t="s">
        <v>805</v>
      </c>
      <c r="E11362" s="859">
        <v>28</v>
      </c>
      <c r="F11362" s="859">
        <v>28</v>
      </c>
      <c r="G11362" s="518" t="s">
        <v>122</v>
      </c>
      <c r="H11362" s="518" t="s">
        <v>394</v>
      </c>
      <c r="I11362" s="518">
        <v>617423</v>
      </c>
    </row>
    <row r="11363" spans="1:9" x14ac:dyDescent="0.2">
      <c r="A11363" s="518" t="s">
        <v>255</v>
      </c>
      <c r="B11363" s="518">
        <v>617449</v>
      </c>
      <c r="C11363" s="518" t="s">
        <v>2660</v>
      </c>
      <c r="D11363" s="518" t="s">
        <v>806</v>
      </c>
      <c r="E11363" s="859">
        <v>33</v>
      </c>
      <c r="F11363" s="859">
        <v>25</v>
      </c>
      <c r="G11363" s="518" t="s">
        <v>122</v>
      </c>
      <c r="H11363" s="518" t="s">
        <v>255</v>
      </c>
      <c r="I11363" s="518">
        <v>617449</v>
      </c>
    </row>
    <row r="11364" spans="1:9" x14ac:dyDescent="0.2">
      <c r="A11364" s="518" t="s">
        <v>394</v>
      </c>
      <c r="B11364" s="518">
        <v>617464</v>
      </c>
      <c r="C11364" s="518" t="s">
        <v>2660</v>
      </c>
      <c r="D11364" s="518" t="s">
        <v>807</v>
      </c>
      <c r="E11364" s="859">
        <v>35</v>
      </c>
      <c r="F11364" s="859">
        <v>35</v>
      </c>
      <c r="G11364" s="518" t="s">
        <v>122</v>
      </c>
      <c r="H11364" s="518" t="s">
        <v>394</v>
      </c>
      <c r="I11364" s="518">
        <v>617464</v>
      </c>
    </row>
    <row r="11365" spans="1:9" x14ac:dyDescent="0.2">
      <c r="A11365" s="518" t="s">
        <v>365</v>
      </c>
      <c r="B11365" s="518">
        <v>617514</v>
      </c>
      <c r="C11365" s="518" t="s">
        <v>2660</v>
      </c>
      <c r="D11365" s="518" t="s">
        <v>808</v>
      </c>
      <c r="E11365" s="859">
        <v>31</v>
      </c>
      <c r="F11365" s="859">
        <v>28</v>
      </c>
      <c r="G11365" s="518" t="s">
        <v>122</v>
      </c>
      <c r="H11365" s="518" t="s">
        <v>365</v>
      </c>
      <c r="I11365" s="518">
        <v>617514</v>
      </c>
    </row>
    <row r="11366" spans="1:9" x14ac:dyDescent="0.2">
      <c r="A11366" s="518" t="s">
        <v>293</v>
      </c>
      <c r="B11366" s="518">
        <v>617522</v>
      </c>
      <c r="C11366" s="518" t="s">
        <v>2660</v>
      </c>
      <c r="D11366" s="518" t="s">
        <v>600</v>
      </c>
      <c r="E11366" s="859">
        <v>30</v>
      </c>
      <c r="F11366" s="859">
        <v>28</v>
      </c>
      <c r="G11366" s="518" t="s">
        <v>122</v>
      </c>
      <c r="H11366" s="518" t="s">
        <v>293</v>
      </c>
      <c r="I11366" s="518">
        <v>617522</v>
      </c>
    </row>
    <row r="11367" spans="1:9" x14ac:dyDescent="0.2">
      <c r="A11367" s="518" t="s">
        <v>293</v>
      </c>
      <c r="B11367" s="518">
        <v>617530</v>
      </c>
      <c r="C11367" s="518" t="s">
        <v>2660</v>
      </c>
      <c r="D11367" s="518" t="s">
        <v>728</v>
      </c>
      <c r="E11367" s="859">
        <v>26</v>
      </c>
      <c r="F11367" s="859">
        <v>12</v>
      </c>
      <c r="G11367" s="518" t="s">
        <v>122</v>
      </c>
      <c r="H11367" s="518" t="s">
        <v>293</v>
      </c>
      <c r="I11367" s="518">
        <v>617530</v>
      </c>
    </row>
    <row r="11368" spans="1:9" x14ac:dyDescent="0.2">
      <c r="A11368" s="518" t="s">
        <v>388</v>
      </c>
      <c r="B11368" s="518">
        <v>617548</v>
      </c>
      <c r="C11368" s="518" t="s">
        <v>2660</v>
      </c>
      <c r="D11368" s="518" t="s">
        <v>886</v>
      </c>
      <c r="E11368" s="859">
        <v>27</v>
      </c>
      <c r="F11368" s="859">
        <v>22</v>
      </c>
      <c r="G11368" s="518" t="s">
        <v>122</v>
      </c>
      <c r="H11368" s="518" t="s">
        <v>388</v>
      </c>
      <c r="I11368" s="518">
        <v>617548</v>
      </c>
    </row>
    <row r="11369" spans="1:9" x14ac:dyDescent="0.2">
      <c r="A11369" s="518" t="s">
        <v>388</v>
      </c>
      <c r="B11369" s="518">
        <v>617563</v>
      </c>
      <c r="C11369" s="518" t="s">
        <v>2660</v>
      </c>
      <c r="D11369" s="518" t="s">
        <v>944</v>
      </c>
      <c r="E11369" s="859">
        <v>22</v>
      </c>
      <c r="F11369" s="859">
        <v>17</v>
      </c>
      <c r="G11369" s="518" t="s">
        <v>122</v>
      </c>
      <c r="H11369" s="518" t="s">
        <v>388</v>
      </c>
      <c r="I11369" s="518">
        <v>617563</v>
      </c>
    </row>
    <row r="11370" spans="1:9" x14ac:dyDescent="0.2">
      <c r="A11370" s="518" t="s">
        <v>147</v>
      </c>
      <c r="B11370" s="518">
        <v>617639</v>
      </c>
      <c r="C11370" s="518" t="s">
        <v>2660</v>
      </c>
      <c r="D11370" s="518" t="s">
        <v>472</v>
      </c>
      <c r="E11370" s="859">
        <v>25</v>
      </c>
      <c r="F11370" s="859">
        <v>15</v>
      </c>
      <c r="G11370" s="518" t="s">
        <v>122</v>
      </c>
      <c r="H11370" s="518" t="s">
        <v>147</v>
      </c>
      <c r="I11370" s="518">
        <v>617639</v>
      </c>
    </row>
    <row r="11371" spans="1:9" x14ac:dyDescent="0.2">
      <c r="A11371" s="518" t="s">
        <v>239</v>
      </c>
      <c r="B11371" s="518">
        <v>617647</v>
      </c>
      <c r="C11371" s="518" t="s">
        <v>2660</v>
      </c>
      <c r="D11371" s="518" t="s">
        <v>946</v>
      </c>
      <c r="E11371" s="859">
        <v>33</v>
      </c>
      <c r="F11371" s="859">
        <v>20</v>
      </c>
      <c r="G11371" s="518" t="s">
        <v>122</v>
      </c>
      <c r="H11371" s="518" t="s">
        <v>239</v>
      </c>
      <c r="I11371" s="518">
        <v>617647</v>
      </c>
    </row>
    <row r="11372" spans="1:9" x14ac:dyDescent="0.2">
      <c r="A11372" s="518" t="s">
        <v>239</v>
      </c>
      <c r="B11372" s="518">
        <v>617654</v>
      </c>
      <c r="C11372" s="518" t="s">
        <v>2660</v>
      </c>
      <c r="D11372" s="518" t="s">
        <v>554</v>
      </c>
      <c r="E11372" s="859">
        <v>35</v>
      </c>
      <c r="F11372" s="859">
        <v>27</v>
      </c>
      <c r="G11372" s="518" t="s">
        <v>122</v>
      </c>
      <c r="H11372" s="518" t="s">
        <v>239</v>
      </c>
      <c r="I11372" s="518">
        <v>617654</v>
      </c>
    </row>
    <row r="11373" spans="1:9" x14ac:dyDescent="0.2">
      <c r="A11373" s="518" t="s">
        <v>367</v>
      </c>
      <c r="B11373" s="518">
        <v>617670</v>
      </c>
      <c r="C11373" s="518" t="s">
        <v>2660</v>
      </c>
      <c r="D11373" s="518" t="s">
        <v>817</v>
      </c>
      <c r="E11373" s="859">
        <v>32</v>
      </c>
      <c r="F11373" s="859">
        <v>14</v>
      </c>
      <c r="G11373" s="518" t="s">
        <v>122</v>
      </c>
      <c r="H11373" s="518" t="s">
        <v>367</v>
      </c>
      <c r="I11373" s="518">
        <v>617670</v>
      </c>
    </row>
    <row r="11374" spans="1:9" x14ac:dyDescent="0.2">
      <c r="A11374" s="518" t="s">
        <v>349</v>
      </c>
      <c r="B11374" s="518">
        <v>617688</v>
      </c>
      <c r="C11374" s="518" t="s">
        <v>2660</v>
      </c>
      <c r="D11374" s="518" t="s">
        <v>947</v>
      </c>
      <c r="E11374" s="859">
        <v>34</v>
      </c>
      <c r="F11374" s="859">
        <v>34</v>
      </c>
      <c r="G11374" s="518" t="s">
        <v>122</v>
      </c>
      <c r="H11374" s="518" t="s">
        <v>349</v>
      </c>
      <c r="I11374" s="518">
        <v>617688</v>
      </c>
    </row>
    <row r="11375" spans="1:9" x14ac:dyDescent="0.2">
      <c r="A11375" s="518" t="s">
        <v>349</v>
      </c>
      <c r="B11375" s="518">
        <v>617696</v>
      </c>
      <c r="C11375" s="518" t="s">
        <v>2660</v>
      </c>
      <c r="D11375" s="518" t="s">
        <v>1053</v>
      </c>
      <c r="E11375" s="859">
        <v>27</v>
      </c>
      <c r="F11375" s="859">
        <v>0</v>
      </c>
      <c r="G11375" s="518" t="s">
        <v>122</v>
      </c>
      <c r="H11375" s="518" t="s">
        <v>349</v>
      </c>
      <c r="I11375" s="518">
        <v>617696</v>
      </c>
    </row>
    <row r="11376" spans="1:9" x14ac:dyDescent="0.2">
      <c r="A11376" s="518" t="s">
        <v>305</v>
      </c>
      <c r="B11376" s="518">
        <v>617712</v>
      </c>
      <c r="C11376" s="518" t="s">
        <v>2660</v>
      </c>
      <c r="D11376" s="518" t="s">
        <v>2533</v>
      </c>
      <c r="E11376" s="859">
        <v>7</v>
      </c>
      <c r="F11376" s="859">
        <v>3</v>
      </c>
      <c r="G11376" s="518" t="s">
        <v>122</v>
      </c>
      <c r="H11376" s="518" t="s">
        <v>305</v>
      </c>
      <c r="I11376" s="518">
        <v>634444</v>
      </c>
    </row>
    <row r="11377" spans="1:9" x14ac:dyDescent="0.2">
      <c r="A11377" s="518" t="s">
        <v>232</v>
      </c>
      <c r="B11377" s="518">
        <v>617738</v>
      </c>
      <c r="C11377" s="518" t="s">
        <v>2660</v>
      </c>
      <c r="D11377" s="518" t="s">
        <v>955</v>
      </c>
      <c r="E11377" s="859">
        <v>25</v>
      </c>
      <c r="F11377" s="859">
        <v>25</v>
      </c>
      <c r="G11377" s="518" t="s">
        <v>122</v>
      </c>
      <c r="H11377" s="518" t="s">
        <v>232</v>
      </c>
      <c r="I11377" s="518">
        <v>617738</v>
      </c>
    </row>
    <row r="11378" spans="1:9" x14ac:dyDescent="0.2">
      <c r="A11378" s="518" t="s">
        <v>349</v>
      </c>
      <c r="B11378" s="518">
        <v>617753</v>
      </c>
      <c r="C11378" s="518" t="s">
        <v>2660</v>
      </c>
      <c r="D11378" s="518" t="s">
        <v>410</v>
      </c>
      <c r="E11378" s="859">
        <v>31</v>
      </c>
      <c r="F11378" s="859">
        <v>31</v>
      </c>
      <c r="G11378" s="518" t="s">
        <v>122</v>
      </c>
      <c r="H11378" s="518" t="s">
        <v>349</v>
      </c>
      <c r="I11378" s="518">
        <v>617753</v>
      </c>
    </row>
    <row r="11379" spans="1:9" x14ac:dyDescent="0.2">
      <c r="A11379" s="518" t="s">
        <v>349</v>
      </c>
      <c r="B11379" s="518">
        <v>617761</v>
      </c>
      <c r="C11379" s="518" t="s">
        <v>2660</v>
      </c>
      <c r="D11379" s="518" t="s">
        <v>1056</v>
      </c>
      <c r="E11379" s="859">
        <v>29</v>
      </c>
      <c r="F11379" s="859">
        <v>29</v>
      </c>
      <c r="G11379" s="518" t="s">
        <v>122</v>
      </c>
      <c r="H11379" s="518" t="s">
        <v>349</v>
      </c>
      <c r="I11379" s="518">
        <v>617761</v>
      </c>
    </row>
    <row r="11380" spans="1:9" x14ac:dyDescent="0.2">
      <c r="A11380" s="518" t="s">
        <v>337</v>
      </c>
      <c r="B11380" s="518">
        <v>617779</v>
      </c>
      <c r="C11380" s="518" t="s">
        <v>2660</v>
      </c>
      <c r="D11380" s="518" t="s">
        <v>1057</v>
      </c>
      <c r="E11380" s="859">
        <v>25</v>
      </c>
      <c r="F11380" s="859">
        <v>25</v>
      </c>
      <c r="G11380" s="518" t="s">
        <v>122</v>
      </c>
      <c r="H11380" s="518" t="s">
        <v>337</v>
      </c>
      <c r="I11380" s="518">
        <v>617779</v>
      </c>
    </row>
    <row r="11381" spans="1:9" x14ac:dyDescent="0.2">
      <c r="A11381" s="518" t="s">
        <v>349</v>
      </c>
      <c r="B11381" s="518">
        <v>617787</v>
      </c>
      <c r="C11381" s="518" t="s">
        <v>2660</v>
      </c>
      <c r="D11381" s="518" t="s">
        <v>7017</v>
      </c>
      <c r="E11381" s="859">
        <v>25</v>
      </c>
      <c r="F11381" s="859">
        <v>21</v>
      </c>
      <c r="G11381" s="518" t="s">
        <v>122</v>
      </c>
      <c r="H11381" s="518" t="s">
        <v>349</v>
      </c>
      <c r="I11381" s="518">
        <v>617787</v>
      </c>
    </row>
    <row r="11382" spans="1:9" x14ac:dyDescent="0.2">
      <c r="A11382" s="518" t="s">
        <v>349</v>
      </c>
      <c r="B11382" s="518">
        <v>617795</v>
      </c>
      <c r="C11382" s="518" t="s">
        <v>2660</v>
      </c>
      <c r="D11382" s="518" t="s">
        <v>7018</v>
      </c>
      <c r="E11382" s="859">
        <v>27</v>
      </c>
      <c r="F11382" s="859">
        <v>25</v>
      </c>
      <c r="G11382" s="518" t="s">
        <v>122</v>
      </c>
      <c r="H11382" s="518" t="s">
        <v>349</v>
      </c>
      <c r="I11382" s="518">
        <v>617795</v>
      </c>
    </row>
    <row r="11383" spans="1:9" x14ac:dyDescent="0.2">
      <c r="A11383" s="518" t="s">
        <v>232</v>
      </c>
      <c r="B11383" s="518">
        <v>617811</v>
      </c>
      <c r="C11383" s="518" t="s">
        <v>2660</v>
      </c>
      <c r="D11383" s="518" t="s">
        <v>527</v>
      </c>
      <c r="E11383" s="859">
        <v>29</v>
      </c>
      <c r="F11383" s="859">
        <v>29</v>
      </c>
      <c r="G11383" s="518" t="s">
        <v>122</v>
      </c>
      <c r="H11383" s="518" t="s">
        <v>232</v>
      </c>
      <c r="I11383" s="518">
        <v>617811</v>
      </c>
    </row>
    <row r="11384" spans="1:9" x14ac:dyDescent="0.2">
      <c r="A11384" s="518" t="s">
        <v>232</v>
      </c>
      <c r="B11384" s="518">
        <v>617829</v>
      </c>
      <c r="C11384" s="518" t="s">
        <v>2660</v>
      </c>
      <c r="D11384" s="518" t="s">
        <v>668</v>
      </c>
      <c r="E11384" s="859">
        <v>30</v>
      </c>
      <c r="F11384" s="859">
        <v>30</v>
      </c>
      <c r="G11384" s="518" t="s">
        <v>122</v>
      </c>
      <c r="H11384" s="518" t="s">
        <v>232</v>
      </c>
      <c r="I11384" s="518">
        <v>617829</v>
      </c>
    </row>
    <row r="11385" spans="1:9" x14ac:dyDescent="0.2">
      <c r="A11385" s="518" t="s">
        <v>381</v>
      </c>
      <c r="B11385" s="518">
        <v>617845</v>
      </c>
      <c r="C11385" s="518" t="s">
        <v>2660</v>
      </c>
      <c r="D11385" s="518" t="s">
        <v>299</v>
      </c>
      <c r="E11385" s="859">
        <v>24</v>
      </c>
      <c r="F11385" s="859">
        <v>25</v>
      </c>
      <c r="G11385" s="518" t="s">
        <v>122</v>
      </c>
      <c r="H11385" s="518" t="s">
        <v>381</v>
      </c>
      <c r="I11385" s="518">
        <v>617845</v>
      </c>
    </row>
    <row r="11386" spans="1:9" x14ac:dyDescent="0.2">
      <c r="A11386" s="518" t="s">
        <v>381</v>
      </c>
      <c r="B11386" s="518">
        <v>617852</v>
      </c>
      <c r="C11386" s="518" t="s">
        <v>2660</v>
      </c>
      <c r="D11386" s="518" t="s">
        <v>1060</v>
      </c>
      <c r="E11386" s="859">
        <v>18</v>
      </c>
      <c r="F11386" s="859">
        <v>18</v>
      </c>
      <c r="G11386" s="518" t="s">
        <v>122</v>
      </c>
      <c r="H11386" s="518" t="s">
        <v>381</v>
      </c>
      <c r="I11386" s="518">
        <v>617852</v>
      </c>
    </row>
    <row r="11387" spans="1:9" x14ac:dyDescent="0.2">
      <c r="A11387" s="518" t="s">
        <v>381</v>
      </c>
      <c r="B11387" s="518">
        <v>617860</v>
      </c>
      <c r="C11387" s="518" t="s">
        <v>2660</v>
      </c>
      <c r="D11387" s="518" t="s">
        <v>470</v>
      </c>
      <c r="E11387" s="859">
        <v>28</v>
      </c>
      <c r="F11387" s="859">
        <v>27</v>
      </c>
      <c r="G11387" s="518" t="s">
        <v>122</v>
      </c>
      <c r="H11387" s="518" t="s">
        <v>381</v>
      </c>
      <c r="I11387" s="518">
        <v>617860</v>
      </c>
    </row>
    <row r="11388" spans="1:9" x14ac:dyDescent="0.2">
      <c r="A11388" s="518" t="s">
        <v>316</v>
      </c>
      <c r="B11388" s="518">
        <v>617886</v>
      </c>
      <c r="C11388" s="518" t="s">
        <v>2660</v>
      </c>
      <c r="D11388" s="518" t="s">
        <v>796</v>
      </c>
      <c r="E11388" s="859">
        <v>26</v>
      </c>
      <c r="F11388" s="859">
        <v>26</v>
      </c>
      <c r="G11388" s="518" t="s">
        <v>122</v>
      </c>
      <c r="H11388" s="518" t="s">
        <v>316</v>
      </c>
      <c r="I11388" s="518">
        <v>617886</v>
      </c>
    </row>
    <row r="11389" spans="1:9" x14ac:dyDescent="0.2">
      <c r="A11389" s="518" t="s">
        <v>239</v>
      </c>
      <c r="B11389" s="518">
        <v>618967</v>
      </c>
      <c r="C11389" s="518" t="s">
        <v>2660</v>
      </c>
      <c r="D11389" s="518" t="s">
        <v>815</v>
      </c>
      <c r="E11389" s="859">
        <v>33</v>
      </c>
      <c r="F11389" s="859">
        <v>31</v>
      </c>
      <c r="G11389" s="518" t="s">
        <v>122</v>
      </c>
      <c r="H11389" s="518" t="s">
        <v>239</v>
      </c>
      <c r="I11389" s="518">
        <v>618967</v>
      </c>
    </row>
    <row r="11390" spans="1:9" x14ac:dyDescent="0.2">
      <c r="A11390" s="518" t="s">
        <v>217</v>
      </c>
      <c r="B11390" s="518">
        <v>618983</v>
      </c>
      <c r="C11390" s="518" t="s">
        <v>2660</v>
      </c>
      <c r="D11390" s="518" t="s">
        <v>959</v>
      </c>
      <c r="E11390" s="859">
        <v>32</v>
      </c>
      <c r="F11390" s="859">
        <v>32</v>
      </c>
      <c r="G11390" s="518" t="s">
        <v>122</v>
      </c>
      <c r="H11390" s="518" t="s">
        <v>217</v>
      </c>
      <c r="I11390" s="518">
        <v>618983</v>
      </c>
    </row>
    <row r="11391" spans="1:9" x14ac:dyDescent="0.2">
      <c r="A11391" s="518" t="s">
        <v>217</v>
      </c>
      <c r="B11391" s="518">
        <v>618991</v>
      </c>
      <c r="C11391" s="518" t="s">
        <v>2660</v>
      </c>
      <c r="D11391" s="518" t="s">
        <v>1065</v>
      </c>
      <c r="E11391" s="859">
        <v>33</v>
      </c>
      <c r="F11391" s="859">
        <v>32</v>
      </c>
      <c r="G11391" s="518" t="s">
        <v>122</v>
      </c>
      <c r="H11391" s="518" t="s">
        <v>217</v>
      </c>
      <c r="I11391" s="518">
        <v>618991</v>
      </c>
    </row>
    <row r="11392" spans="1:9" x14ac:dyDescent="0.2">
      <c r="A11392" s="518" t="s">
        <v>217</v>
      </c>
      <c r="B11392" s="518">
        <v>619023</v>
      </c>
      <c r="C11392" s="518" t="s">
        <v>2660</v>
      </c>
      <c r="D11392" s="518" t="s">
        <v>1066</v>
      </c>
      <c r="E11392" s="859">
        <v>23</v>
      </c>
      <c r="F11392" s="859">
        <v>20</v>
      </c>
      <c r="G11392" s="518" t="s">
        <v>122</v>
      </c>
      <c r="H11392" s="518" t="s">
        <v>217</v>
      </c>
      <c r="I11392" s="518">
        <v>619023</v>
      </c>
    </row>
    <row r="11393" spans="1:9" x14ac:dyDescent="0.2">
      <c r="A11393" s="518" t="s">
        <v>217</v>
      </c>
      <c r="B11393" s="518">
        <v>619049</v>
      </c>
      <c r="C11393" s="518" t="s">
        <v>2660</v>
      </c>
      <c r="D11393" s="518" t="s">
        <v>450</v>
      </c>
      <c r="E11393" s="859">
        <v>34</v>
      </c>
      <c r="F11393" s="859">
        <v>29</v>
      </c>
      <c r="G11393" s="518" t="s">
        <v>122</v>
      </c>
      <c r="H11393" s="518" t="s">
        <v>217</v>
      </c>
      <c r="I11393" s="518">
        <v>619049</v>
      </c>
    </row>
    <row r="11394" spans="1:9" x14ac:dyDescent="0.2">
      <c r="A11394" s="518" t="s">
        <v>239</v>
      </c>
      <c r="B11394" s="518">
        <v>619056</v>
      </c>
      <c r="C11394" s="518" t="s">
        <v>2660</v>
      </c>
      <c r="D11394" s="518" t="s">
        <v>7019</v>
      </c>
      <c r="E11394" s="859">
        <v>30</v>
      </c>
      <c r="F11394" s="859">
        <v>29</v>
      </c>
      <c r="G11394" s="518" t="s">
        <v>122</v>
      </c>
      <c r="H11394" s="518" t="s">
        <v>239</v>
      </c>
      <c r="I11394" s="518">
        <v>619056</v>
      </c>
    </row>
    <row r="11395" spans="1:9" x14ac:dyDescent="0.2">
      <c r="A11395" s="518" t="s">
        <v>217</v>
      </c>
      <c r="B11395" s="518">
        <v>619064</v>
      </c>
      <c r="C11395" s="518" t="s">
        <v>2660</v>
      </c>
      <c r="D11395" s="518" t="s">
        <v>423</v>
      </c>
      <c r="E11395" s="859">
        <v>30</v>
      </c>
      <c r="F11395" s="859">
        <v>30</v>
      </c>
      <c r="G11395" s="518" t="s">
        <v>122</v>
      </c>
      <c r="H11395" s="518" t="s">
        <v>217</v>
      </c>
      <c r="I11395" s="518">
        <v>619064</v>
      </c>
    </row>
    <row r="11396" spans="1:9" x14ac:dyDescent="0.2">
      <c r="A11396" s="518" t="s">
        <v>239</v>
      </c>
      <c r="B11396" s="518">
        <v>619072</v>
      </c>
      <c r="C11396" s="518" t="s">
        <v>2660</v>
      </c>
      <c r="D11396" s="518" t="s">
        <v>713</v>
      </c>
      <c r="E11396" s="859">
        <v>31</v>
      </c>
      <c r="F11396" s="859">
        <v>28</v>
      </c>
      <c r="G11396" s="518" t="s">
        <v>122</v>
      </c>
      <c r="H11396" s="518" t="s">
        <v>239</v>
      </c>
      <c r="I11396" s="518">
        <v>619072</v>
      </c>
    </row>
    <row r="11397" spans="1:9" x14ac:dyDescent="0.2">
      <c r="A11397" s="518" t="s">
        <v>239</v>
      </c>
      <c r="B11397" s="518">
        <v>619080</v>
      </c>
      <c r="C11397" s="518" t="s">
        <v>2660</v>
      </c>
      <c r="D11397" s="518" t="s">
        <v>806</v>
      </c>
      <c r="E11397" s="859">
        <v>31</v>
      </c>
      <c r="F11397" s="859">
        <v>31</v>
      </c>
      <c r="G11397" s="518" t="s">
        <v>122</v>
      </c>
      <c r="H11397" s="518" t="s">
        <v>239</v>
      </c>
      <c r="I11397" s="518">
        <v>619080</v>
      </c>
    </row>
    <row r="11398" spans="1:9" x14ac:dyDescent="0.2">
      <c r="A11398" s="518" t="s">
        <v>239</v>
      </c>
      <c r="B11398" s="518">
        <v>619098</v>
      </c>
      <c r="C11398" s="518" t="s">
        <v>2660</v>
      </c>
      <c r="D11398" s="518" t="s">
        <v>735</v>
      </c>
      <c r="E11398" s="859">
        <v>22</v>
      </c>
      <c r="F11398" s="859">
        <v>18</v>
      </c>
      <c r="G11398" s="518" t="s">
        <v>122</v>
      </c>
      <c r="H11398" s="518" t="s">
        <v>239</v>
      </c>
      <c r="I11398" s="518">
        <v>619098</v>
      </c>
    </row>
    <row r="11399" spans="1:9" x14ac:dyDescent="0.2">
      <c r="A11399" s="518" t="s">
        <v>239</v>
      </c>
      <c r="B11399" s="518">
        <v>619106</v>
      </c>
      <c r="C11399" s="518" t="s">
        <v>2660</v>
      </c>
      <c r="D11399" s="518" t="s">
        <v>1067</v>
      </c>
      <c r="E11399" s="859">
        <v>33</v>
      </c>
      <c r="F11399" s="859">
        <v>33</v>
      </c>
      <c r="G11399" s="518" t="s">
        <v>122</v>
      </c>
      <c r="H11399" s="518" t="s">
        <v>239</v>
      </c>
      <c r="I11399" s="518">
        <v>619106</v>
      </c>
    </row>
    <row r="11400" spans="1:9" x14ac:dyDescent="0.2">
      <c r="A11400" s="518" t="s">
        <v>239</v>
      </c>
      <c r="B11400" s="518">
        <v>619122</v>
      </c>
      <c r="C11400" s="518" t="s">
        <v>2660</v>
      </c>
      <c r="D11400" s="518" t="s">
        <v>1068</v>
      </c>
      <c r="E11400" s="859">
        <v>33</v>
      </c>
      <c r="F11400" s="859">
        <v>31</v>
      </c>
      <c r="G11400" s="518" t="s">
        <v>122</v>
      </c>
      <c r="H11400" s="518" t="s">
        <v>239</v>
      </c>
      <c r="I11400" s="518">
        <v>619122</v>
      </c>
    </row>
    <row r="11401" spans="1:9" x14ac:dyDescent="0.2">
      <c r="A11401" s="518" t="s">
        <v>239</v>
      </c>
      <c r="B11401" s="518">
        <v>619148</v>
      </c>
      <c r="C11401" s="518" t="s">
        <v>2660</v>
      </c>
      <c r="D11401" s="518" t="s">
        <v>614</v>
      </c>
      <c r="E11401" s="859">
        <v>31</v>
      </c>
      <c r="F11401" s="859">
        <v>27</v>
      </c>
      <c r="G11401" s="518" t="s">
        <v>122</v>
      </c>
      <c r="H11401" s="518" t="s">
        <v>239</v>
      </c>
      <c r="I11401" s="518">
        <v>619148</v>
      </c>
    </row>
    <row r="11402" spans="1:9" x14ac:dyDescent="0.2">
      <c r="A11402" s="518" t="s">
        <v>239</v>
      </c>
      <c r="B11402" s="518">
        <v>619155</v>
      </c>
      <c r="C11402" s="518" t="s">
        <v>2660</v>
      </c>
      <c r="D11402" s="518" t="s">
        <v>808</v>
      </c>
      <c r="E11402" s="859">
        <v>35</v>
      </c>
      <c r="F11402" s="859">
        <v>31</v>
      </c>
      <c r="G11402" s="518" t="s">
        <v>122</v>
      </c>
      <c r="H11402" s="518" t="s">
        <v>239</v>
      </c>
      <c r="I11402" s="518">
        <v>619155</v>
      </c>
    </row>
    <row r="11403" spans="1:9" x14ac:dyDescent="0.2">
      <c r="A11403" s="518" t="s">
        <v>239</v>
      </c>
      <c r="B11403" s="518">
        <v>619163</v>
      </c>
      <c r="C11403" s="518" t="s">
        <v>2660</v>
      </c>
      <c r="D11403" s="518" t="s">
        <v>950</v>
      </c>
      <c r="E11403" s="859">
        <v>35</v>
      </c>
      <c r="F11403" s="859">
        <v>34</v>
      </c>
      <c r="G11403" s="518" t="s">
        <v>122</v>
      </c>
      <c r="H11403" s="518" t="s">
        <v>239</v>
      </c>
      <c r="I11403" s="518">
        <v>619163</v>
      </c>
    </row>
    <row r="11404" spans="1:9" x14ac:dyDescent="0.2">
      <c r="A11404" s="518" t="s">
        <v>149</v>
      </c>
      <c r="B11404" s="518">
        <v>619171</v>
      </c>
      <c r="C11404" s="518" t="s">
        <v>2660</v>
      </c>
      <c r="D11404" s="518" t="s">
        <v>1110</v>
      </c>
      <c r="E11404" s="859">
        <v>29</v>
      </c>
      <c r="F11404" s="859">
        <v>0</v>
      </c>
      <c r="G11404" s="518" t="s">
        <v>122</v>
      </c>
      <c r="H11404" s="518" t="s">
        <v>149</v>
      </c>
      <c r="I11404" s="518">
        <v>619171</v>
      </c>
    </row>
    <row r="11405" spans="1:9" x14ac:dyDescent="0.2">
      <c r="A11405" s="518" t="s">
        <v>388</v>
      </c>
      <c r="B11405" s="518">
        <v>619197</v>
      </c>
      <c r="C11405" s="518" t="s">
        <v>2660</v>
      </c>
      <c r="D11405" s="518" t="s">
        <v>1111</v>
      </c>
      <c r="E11405" s="859">
        <v>26</v>
      </c>
      <c r="F11405" s="859">
        <v>20</v>
      </c>
      <c r="G11405" s="518" t="s">
        <v>122</v>
      </c>
      <c r="H11405" s="518" t="s">
        <v>388</v>
      </c>
      <c r="I11405" s="518">
        <v>619197</v>
      </c>
    </row>
    <row r="11406" spans="1:9" x14ac:dyDescent="0.2">
      <c r="A11406" s="518" t="s">
        <v>388</v>
      </c>
      <c r="B11406" s="518">
        <v>619205</v>
      </c>
      <c r="C11406" s="518" t="s">
        <v>2660</v>
      </c>
      <c r="D11406" s="518" t="s">
        <v>1112</v>
      </c>
      <c r="E11406" s="859">
        <v>22</v>
      </c>
      <c r="F11406" s="859">
        <v>22</v>
      </c>
      <c r="G11406" s="518" t="s">
        <v>122</v>
      </c>
      <c r="H11406" s="518" t="s">
        <v>388</v>
      </c>
      <c r="I11406" s="518">
        <v>619205</v>
      </c>
    </row>
    <row r="11407" spans="1:9" x14ac:dyDescent="0.2">
      <c r="A11407" s="518" t="s">
        <v>388</v>
      </c>
      <c r="B11407" s="518">
        <v>619213</v>
      </c>
      <c r="C11407" s="518" t="s">
        <v>2660</v>
      </c>
      <c r="D11407" s="518" t="s">
        <v>1113</v>
      </c>
      <c r="E11407" s="859">
        <v>35</v>
      </c>
      <c r="F11407" s="859">
        <v>35</v>
      </c>
      <c r="G11407" s="518" t="s">
        <v>122</v>
      </c>
      <c r="H11407" s="518" t="s">
        <v>388</v>
      </c>
      <c r="I11407" s="518">
        <v>619213</v>
      </c>
    </row>
    <row r="11408" spans="1:9" x14ac:dyDescent="0.2">
      <c r="A11408" s="518" t="s">
        <v>211</v>
      </c>
      <c r="B11408" s="518">
        <v>619320</v>
      </c>
      <c r="C11408" s="518" t="s">
        <v>2660</v>
      </c>
      <c r="D11408" s="518" t="s">
        <v>796</v>
      </c>
      <c r="E11408" s="859">
        <v>35</v>
      </c>
      <c r="F11408" s="859">
        <v>31</v>
      </c>
      <c r="G11408" s="518" t="s">
        <v>122</v>
      </c>
      <c r="H11408" s="518" t="s">
        <v>211</v>
      </c>
      <c r="I11408" s="518">
        <v>619320</v>
      </c>
    </row>
    <row r="11409" spans="1:9" x14ac:dyDescent="0.2">
      <c r="A11409" s="518" t="s">
        <v>211</v>
      </c>
      <c r="B11409" s="518">
        <v>619338</v>
      </c>
      <c r="C11409" s="518" t="s">
        <v>2660</v>
      </c>
      <c r="D11409" s="518" t="s">
        <v>530</v>
      </c>
      <c r="E11409" s="859">
        <v>34</v>
      </c>
      <c r="F11409" s="859">
        <v>25</v>
      </c>
      <c r="G11409" s="518" t="s">
        <v>122</v>
      </c>
      <c r="H11409" s="518" t="s">
        <v>211</v>
      </c>
      <c r="I11409" s="518">
        <v>619338</v>
      </c>
    </row>
    <row r="11410" spans="1:9" x14ac:dyDescent="0.2">
      <c r="A11410" s="518" t="s">
        <v>211</v>
      </c>
      <c r="B11410" s="518">
        <v>619346</v>
      </c>
      <c r="C11410" s="518" t="s">
        <v>2660</v>
      </c>
      <c r="D11410" s="518" t="s">
        <v>429</v>
      </c>
      <c r="E11410" s="859">
        <v>34</v>
      </c>
      <c r="F11410" s="859">
        <v>28</v>
      </c>
      <c r="G11410" s="518" t="s">
        <v>122</v>
      </c>
      <c r="H11410" s="518" t="s">
        <v>211</v>
      </c>
      <c r="I11410" s="518">
        <v>619346</v>
      </c>
    </row>
    <row r="11411" spans="1:9" x14ac:dyDescent="0.2">
      <c r="A11411" s="518" t="s">
        <v>211</v>
      </c>
      <c r="B11411" s="518">
        <v>619353</v>
      </c>
      <c r="C11411" s="518" t="s">
        <v>2660</v>
      </c>
      <c r="D11411" s="518" t="s">
        <v>950</v>
      </c>
      <c r="E11411" s="859">
        <v>35</v>
      </c>
      <c r="F11411" s="859">
        <v>29</v>
      </c>
      <c r="G11411" s="518" t="s">
        <v>122</v>
      </c>
      <c r="H11411" s="518" t="s">
        <v>211</v>
      </c>
      <c r="I11411" s="518">
        <v>619353</v>
      </c>
    </row>
    <row r="11412" spans="1:9" x14ac:dyDescent="0.2">
      <c r="A11412" s="518" t="s">
        <v>165</v>
      </c>
      <c r="B11412" s="518">
        <v>619387</v>
      </c>
      <c r="C11412" s="518" t="s">
        <v>2660</v>
      </c>
      <c r="D11412" s="518" t="s">
        <v>687</v>
      </c>
      <c r="E11412" s="859">
        <v>13</v>
      </c>
      <c r="F11412" s="859">
        <v>13</v>
      </c>
      <c r="G11412" s="518" t="s">
        <v>122</v>
      </c>
      <c r="H11412" s="518" t="s">
        <v>165</v>
      </c>
      <c r="I11412" s="518">
        <v>619387</v>
      </c>
    </row>
    <row r="11413" spans="1:9" x14ac:dyDescent="0.2">
      <c r="A11413" s="518" t="s">
        <v>199</v>
      </c>
      <c r="B11413" s="518">
        <v>619403</v>
      </c>
      <c r="C11413" s="518" t="s">
        <v>2660</v>
      </c>
      <c r="D11413" s="518" t="s">
        <v>717</v>
      </c>
      <c r="E11413" s="859">
        <v>30</v>
      </c>
      <c r="F11413" s="859">
        <v>11</v>
      </c>
      <c r="G11413" s="518" t="s">
        <v>122</v>
      </c>
      <c r="H11413" s="518" t="s">
        <v>199</v>
      </c>
      <c r="I11413" s="518">
        <v>619403</v>
      </c>
    </row>
    <row r="11414" spans="1:9" x14ac:dyDescent="0.2">
      <c r="A11414" s="518" t="s">
        <v>310</v>
      </c>
      <c r="B11414" s="518">
        <v>619411</v>
      </c>
      <c r="C11414" s="518" t="s">
        <v>2660</v>
      </c>
      <c r="D11414" s="518" t="s">
        <v>779</v>
      </c>
      <c r="E11414" s="859">
        <v>35</v>
      </c>
      <c r="F11414" s="859">
        <v>35</v>
      </c>
      <c r="G11414" s="518" t="s">
        <v>122</v>
      </c>
      <c r="H11414" s="518" t="s">
        <v>310</v>
      </c>
      <c r="I11414" s="518">
        <v>619411</v>
      </c>
    </row>
    <row r="11415" spans="1:9" x14ac:dyDescent="0.2">
      <c r="A11415" s="518" t="s">
        <v>310</v>
      </c>
      <c r="B11415" s="518">
        <v>619429</v>
      </c>
      <c r="C11415" s="518" t="s">
        <v>2660</v>
      </c>
      <c r="D11415" s="518" t="s">
        <v>941</v>
      </c>
      <c r="E11415" s="859">
        <v>30</v>
      </c>
      <c r="F11415" s="859">
        <v>30</v>
      </c>
      <c r="G11415" s="518" t="s">
        <v>122</v>
      </c>
      <c r="H11415" s="518" t="s">
        <v>310</v>
      </c>
      <c r="I11415" s="518">
        <v>619429</v>
      </c>
    </row>
    <row r="11416" spans="1:9" x14ac:dyDescent="0.2">
      <c r="A11416" s="518" t="s">
        <v>310</v>
      </c>
      <c r="B11416" s="518">
        <v>619437</v>
      </c>
      <c r="C11416" s="518" t="s">
        <v>2660</v>
      </c>
      <c r="D11416" s="518" t="s">
        <v>1249</v>
      </c>
      <c r="E11416" s="859">
        <v>24</v>
      </c>
      <c r="F11416" s="859">
        <v>24</v>
      </c>
      <c r="G11416" s="518" t="s">
        <v>122</v>
      </c>
      <c r="H11416" s="518" t="s">
        <v>310</v>
      </c>
      <c r="I11416" s="518">
        <v>619437</v>
      </c>
    </row>
    <row r="11417" spans="1:9" x14ac:dyDescent="0.2">
      <c r="A11417" s="518" t="s">
        <v>279</v>
      </c>
      <c r="B11417" s="518">
        <v>619486</v>
      </c>
      <c r="C11417" s="518" t="s">
        <v>2660</v>
      </c>
      <c r="D11417" s="518" t="s">
        <v>697</v>
      </c>
      <c r="E11417" s="859">
        <v>16</v>
      </c>
      <c r="F11417" s="859">
        <v>16</v>
      </c>
      <c r="G11417" s="518" t="s">
        <v>122</v>
      </c>
      <c r="H11417" s="518" t="s">
        <v>279</v>
      </c>
      <c r="I11417" s="518">
        <v>619486</v>
      </c>
    </row>
    <row r="11418" spans="1:9" x14ac:dyDescent="0.2">
      <c r="A11418" s="518" t="s">
        <v>279</v>
      </c>
      <c r="B11418" s="518">
        <v>619494</v>
      </c>
      <c r="C11418" s="518" t="s">
        <v>2660</v>
      </c>
      <c r="D11418" s="518" t="s">
        <v>759</v>
      </c>
      <c r="E11418" s="859">
        <v>27</v>
      </c>
      <c r="F11418" s="859">
        <v>27</v>
      </c>
      <c r="G11418" s="518" t="s">
        <v>122</v>
      </c>
      <c r="H11418" s="518" t="s">
        <v>279</v>
      </c>
      <c r="I11418" s="518">
        <v>619494</v>
      </c>
    </row>
    <row r="11419" spans="1:9" x14ac:dyDescent="0.2">
      <c r="A11419" s="518" t="s">
        <v>279</v>
      </c>
      <c r="B11419" s="518">
        <v>619536</v>
      </c>
      <c r="C11419" s="518" t="s">
        <v>2660</v>
      </c>
      <c r="D11419" s="518" t="s">
        <v>689</v>
      </c>
      <c r="E11419" s="859">
        <v>25</v>
      </c>
      <c r="F11419" s="859">
        <v>25</v>
      </c>
      <c r="G11419" s="518" t="s">
        <v>122</v>
      </c>
      <c r="H11419" s="518" t="s">
        <v>279</v>
      </c>
      <c r="I11419" s="518">
        <v>619536</v>
      </c>
    </row>
    <row r="11420" spans="1:9" x14ac:dyDescent="0.2">
      <c r="A11420" s="518" t="s">
        <v>279</v>
      </c>
      <c r="B11420" s="518">
        <v>619544</v>
      </c>
      <c r="C11420" s="518" t="s">
        <v>2660</v>
      </c>
      <c r="D11420" s="518" t="s">
        <v>1361</v>
      </c>
      <c r="E11420" s="859">
        <v>31</v>
      </c>
      <c r="F11420" s="859">
        <v>31</v>
      </c>
      <c r="G11420" s="518" t="s">
        <v>122</v>
      </c>
      <c r="H11420" s="518" t="s">
        <v>279</v>
      </c>
      <c r="I11420" s="518">
        <v>619544</v>
      </c>
    </row>
    <row r="11421" spans="1:9" x14ac:dyDescent="0.2">
      <c r="A11421" s="518" t="s">
        <v>152</v>
      </c>
      <c r="B11421" s="518">
        <v>619585</v>
      </c>
      <c r="C11421" s="518" t="s">
        <v>2660</v>
      </c>
      <c r="D11421" s="518" t="s">
        <v>1362</v>
      </c>
      <c r="E11421" s="859">
        <v>32</v>
      </c>
      <c r="F11421" s="859">
        <v>23</v>
      </c>
      <c r="G11421" s="518" t="s">
        <v>122</v>
      </c>
      <c r="H11421" s="518" t="s">
        <v>152</v>
      </c>
      <c r="I11421" s="518">
        <v>619585</v>
      </c>
    </row>
    <row r="11422" spans="1:9" x14ac:dyDescent="0.2">
      <c r="A11422" s="518" t="s">
        <v>217</v>
      </c>
      <c r="B11422" s="518">
        <v>619601</v>
      </c>
      <c r="C11422" s="518" t="s">
        <v>2660</v>
      </c>
      <c r="D11422" s="518" t="s">
        <v>776</v>
      </c>
      <c r="E11422" s="859">
        <v>17</v>
      </c>
      <c r="F11422" s="859">
        <v>0</v>
      </c>
      <c r="G11422" s="518" t="s">
        <v>122</v>
      </c>
      <c r="H11422" s="518" t="s">
        <v>217</v>
      </c>
      <c r="I11422" s="518">
        <v>619601</v>
      </c>
    </row>
    <row r="11423" spans="1:9" x14ac:dyDescent="0.2">
      <c r="A11423" s="518" t="s">
        <v>152</v>
      </c>
      <c r="B11423" s="518">
        <v>619627</v>
      </c>
      <c r="C11423" s="518" t="s">
        <v>2660</v>
      </c>
      <c r="D11423" s="518" t="s">
        <v>1331</v>
      </c>
      <c r="E11423" s="859">
        <v>35</v>
      </c>
      <c r="F11423" s="859">
        <v>23</v>
      </c>
      <c r="G11423" s="518" t="s">
        <v>122</v>
      </c>
      <c r="H11423" s="518" t="s">
        <v>152</v>
      </c>
      <c r="I11423" s="518">
        <v>619627</v>
      </c>
    </row>
    <row r="11424" spans="1:9" x14ac:dyDescent="0.2">
      <c r="A11424" s="518" t="s">
        <v>170</v>
      </c>
      <c r="B11424" s="518">
        <v>619668</v>
      </c>
      <c r="C11424" s="518" t="s">
        <v>2660</v>
      </c>
      <c r="D11424" s="518" t="s">
        <v>1474</v>
      </c>
      <c r="E11424" s="859">
        <v>31</v>
      </c>
      <c r="F11424" s="859">
        <v>31</v>
      </c>
      <c r="G11424" s="518" t="s">
        <v>122</v>
      </c>
      <c r="H11424" s="518" t="s">
        <v>170</v>
      </c>
      <c r="I11424" s="518">
        <v>619668</v>
      </c>
    </row>
    <row r="11425" spans="1:9" x14ac:dyDescent="0.2">
      <c r="A11425" s="518" t="s">
        <v>283</v>
      </c>
      <c r="B11425" s="518">
        <v>619692</v>
      </c>
      <c r="C11425" s="518" t="s">
        <v>2660</v>
      </c>
      <c r="D11425" s="518" t="s">
        <v>1475</v>
      </c>
      <c r="E11425" s="859">
        <v>27</v>
      </c>
      <c r="F11425" s="859">
        <v>11</v>
      </c>
      <c r="G11425" s="518" t="s">
        <v>122</v>
      </c>
      <c r="H11425" s="518" t="s">
        <v>283</v>
      </c>
      <c r="I11425" s="518">
        <v>619692</v>
      </c>
    </row>
    <row r="11426" spans="1:9" x14ac:dyDescent="0.2">
      <c r="A11426" s="518" t="s">
        <v>169</v>
      </c>
      <c r="B11426" s="518">
        <v>619718</v>
      </c>
      <c r="C11426" s="518" t="s">
        <v>2660</v>
      </c>
      <c r="D11426" s="518" t="s">
        <v>1477</v>
      </c>
      <c r="E11426" s="859">
        <v>35</v>
      </c>
      <c r="F11426" s="859">
        <v>35</v>
      </c>
      <c r="G11426" s="518" t="s">
        <v>122</v>
      </c>
      <c r="H11426" s="518" t="s">
        <v>169</v>
      </c>
      <c r="I11426" s="518">
        <v>619718</v>
      </c>
    </row>
    <row r="11427" spans="1:9" x14ac:dyDescent="0.2">
      <c r="A11427" s="518" t="s">
        <v>169</v>
      </c>
      <c r="B11427" s="518">
        <v>619734</v>
      </c>
      <c r="C11427" s="518" t="s">
        <v>2660</v>
      </c>
      <c r="D11427" s="518" t="s">
        <v>539</v>
      </c>
      <c r="E11427" s="859">
        <v>31</v>
      </c>
      <c r="F11427" s="859">
        <v>31</v>
      </c>
      <c r="G11427" s="518" t="s">
        <v>122</v>
      </c>
      <c r="H11427" s="518" t="s">
        <v>169</v>
      </c>
      <c r="I11427" s="518">
        <v>619734</v>
      </c>
    </row>
    <row r="11428" spans="1:9" x14ac:dyDescent="0.2">
      <c r="A11428" s="518" t="s">
        <v>169</v>
      </c>
      <c r="B11428" s="518">
        <v>619742</v>
      </c>
      <c r="C11428" s="518" t="s">
        <v>2660</v>
      </c>
      <c r="D11428" s="518" t="s">
        <v>665</v>
      </c>
      <c r="E11428" s="859">
        <v>34</v>
      </c>
      <c r="F11428" s="859">
        <v>34</v>
      </c>
      <c r="G11428" s="518" t="s">
        <v>122</v>
      </c>
      <c r="H11428" s="518" t="s">
        <v>169</v>
      </c>
      <c r="I11428" s="518">
        <v>619742</v>
      </c>
    </row>
    <row r="11429" spans="1:9" x14ac:dyDescent="0.2">
      <c r="A11429" s="518" t="s">
        <v>169</v>
      </c>
      <c r="B11429" s="518">
        <v>619791</v>
      </c>
      <c r="C11429" s="518" t="s">
        <v>2660</v>
      </c>
      <c r="D11429" s="518" t="s">
        <v>1479</v>
      </c>
      <c r="E11429" s="859">
        <v>31</v>
      </c>
      <c r="F11429" s="859">
        <v>31</v>
      </c>
      <c r="G11429" s="518" t="s">
        <v>122</v>
      </c>
      <c r="H11429" s="518" t="s">
        <v>169</v>
      </c>
      <c r="I11429" s="518">
        <v>619791</v>
      </c>
    </row>
    <row r="11430" spans="1:9" x14ac:dyDescent="0.2">
      <c r="A11430" s="518" t="s">
        <v>288</v>
      </c>
      <c r="B11430" s="518">
        <v>619809</v>
      </c>
      <c r="C11430" s="518" t="s">
        <v>2660</v>
      </c>
      <c r="D11430" s="518" t="s">
        <v>1480</v>
      </c>
      <c r="E11430" s="859">
        <v>29</v>
      </c>
      <c r="F11430" s="859">
        <v>29</v>
      </c>
      <c r="G11430" s="518" t="s">
        <v>122</v>
      </c>
      <c r="H11430" s="518" t="s">
        <v>288</v>
      </c>
      <c r="I11430" s="518">
        <v>619809</v>
      </c>
    </row>
    <row r="11431" spans="1:9" x14ac:dyDescent="0.2">
      <c r="A11431" s="518" t="s">
        <v>6576</v>
      </c>
      <c r="B11431" s="518">
        <v>619817</v>
      </c>
      <c r="C11431" s="518" t="s">
        <v>2660</v>
      </c>
      <c r="D11431" s="518" t="s">
        <v>6210</v>
      </c>
      <c r="E11431" s="859">
        <v>30</v>
      </c>
      <c r="F11431" s="859">
        <v>19</v>
      </c>
      <c r="G11431" s="518" t="s">
        <v>122</v>
      </c>
      <c r="H11431" s="518" t="s">
        <v>6576</v>
      </c>
      <c r="I11431" s="518">
        <v>619817</v>
      </c>
    </row>
    <row r="11432" spans="1:9" x14ac:dyDescent="0.2">
      <c r="A11432" s="518" t="s">
        <v>347</v>
      </c>
      <c r="B11432" s="518">
        <v>619825</v>
      </c>
      <c r="C11432" s="518" t="s">
        <v>2660</v>
      </c>
      <c r="D11432" s="518" t="s">
        <v>830</v>
      </c>
      <c r="E11432" s="859">
        <v>30</v>
      </c>
      <c r="F11432" s="859">
        <v>14</v>
      </c>
      <c r="G11432" s="518" t="s">
        <v>122</v>
      </c>
      <c r="H11432" s="518" t="s">
        <v>347</v>
      </c>
      <c r="I11432" s="518">
        <v>619825</v>
      </c>
    </row>
    <row r="11433" spans="1:9" x14ac:dyDescent="0.2">
      <c r="A11433" s="518" t="s">
        <v>358</v>
      </c>
      <c r="B11433" s="518">
        <v>619833</v>
      </c>
      <c r="C11433" s="518" t="s">
        <v>2660</v>
      </c>
      <c r="D11433" s="518" t="s">
        <v>1596</v>
      </c>
      <c r="E11433" s="859">
        <v>35</v>
      </c>
      <c r="F11433" s="859">
        <v>34</v>
      </c>
      <c r="G11433" s="518" t="s">
        <v>122</v>
      </c>
      <c r="H11433" s="518" t="s">
        <v>358</v>
      </c>
      <c r="I11433" s="518">
        <v>619833</v>
      </c>
    </row>
    <row r="11434" spans="1:9" x14ac:dyDescent="0.2">
      <c r="A11434" s="518" t="s">
        <v>233</v>
      </c>
      <c r="B11434" s="518">
        <v>619841</v>
      </c>
      <c r="C11434" s="518" t="s">
        <v>2660</v>
      </c>
      <c r="D11434" s="518" t="s">
        <v>1597</v>
      </c>
      <c r="E11434" s="859">
        <v>35</v>
      </c>
      <c r="F11434" s="859">
        <v>32</v>
      </c>
      <c r="G11434" s="518" t="s">
        <v>122</v>
      </c>
      <c r="H11434" s="518" t="s">
        <v>233</v>
      </c>
      <c r="I11434" s="518">
        <v>619841</v>
      </c>
    </row>
    <row r="11435" spans="1:9" x14ac:dyDescent="0.2">
      <c r="A11435" s="518" t="s">
        <v>149</v>
      </c>
      <c r="B11435" s="518">
        <v>619858</v>
      </c>
      <c r="C11435" s="518" t="s">
        <v>2660</v>
      </c>
      <c r="D11435" s="518" t="s">
        <v>933</v>
      </c>
      <c r="E11435" s="859">
        <v>34</v>
      </c>
      <c r="F11435" s="859">
        <v>0</v>
      </c>
      <c r="G11435" s="518" t="s">
        <v>122</v>
      </c>
      <c r="H11435" s="518" t="s">
        <v>149</v>
      </c>
      <c r="I11435" s="518">
        <v>619858</v>
      </c>
    </row>
    <row r="11436" spans="1:9" x14ac:dyDescent="0.2">
      <c r="A11436" s="518" t="s">
        <v>231</v>
      </c>
      <c r="B11436" s="518">
        <v>619874</v>
      </c>
      <c r="C11436" s="518" t="s">
        <v>2660</v>
      </c>
      <c r="D11436" s="518" t="s">
        <v>1449</v>
      </c>
      <c r="E11436" s="859">
        <v>22</v>
      </c>
      <c r="F11436" s="859">
        <v>19</v>
      </c>
      <c r="G11436" s="518" t="s">
        <v>122</v>
      </c>
      <c r="H11436" s="518" t="s">
        <v>231</v>
      </c>
      <c r="I11436" s="518">
        <v>619874</v>
      </c>
    </row>
    <row r="11437" spans="1:9" x14ac:dyDescent="0.2">
      <c r="A11437" s="518" t="s">
        <v>231</v>
      </c>
      <c r="B11437" s="518">
        <v>619882</v>
      </c>
      <c r="C11437" s="518" t="s">
        <v>2660</v>
      </c>
      <c r="D11437" s="518" t="s">
        <v>424</v>
      </c>
      <c r="E11437" s="859">
        <v>29</v>
      </c>
      <c r="F11437" s="859">
        <v>29</v>
      </c>
      <c r="G11437" s="518" t="s">
        <v>122</v>
      </c>
      <c r="H11437" s="518" t="s">
        <v>231</v>
      </c>
      <c r="I11437" s="518">
        <v>619882</v>
      </c>
    </row>
    <row r="11438" spans="1:9" x14ac:dyDescent="0.2">
      <c r="A11438" s="518" t="s">
        <v>300</v>
      </c>
      <c r="B11438" s="518">
        <v>619890</v>
      </c>
      <c r="C11438" s="518" t="s">
        <v>2660</v>
      </c>
      <c r="D11438" s="518" t="s">
        <v>779</v>
      </c>
      <c r="E11438" s="859">
        <v>17</v>
      </c>
      <c r="F11438" s="859">
        <v>0</v>
      </c>
      <c r="G11438" s="518" t="s">
        <v>122</v>
      </c>
      <c r="H11438" s="518" t="s">
        <v>300</v>
      </c>
      <c r="I11438" s="518">
        <v>619890</v>
      </c>
    </row>
    <row r="11439" spans="1:9" x14ac:dyDescent="0.2">
      <c r="A11439" s="518" t="s">
        <v>237</v>
      </c>
      <c r="B11439" s="518">
        <v>619932</v>
      </c>
      <c r="C11439" s="518" t="s">
        <v>2660</v>
      </c>
      <c r="D11439" s="518" t="s">
        <v>1451</v>
      </c>
      <c r="E11439" s="859">
        <v>35</v>
      </c>
      <c r="F11439" s="859">
        <v>35</v>
      </c>
      <c r="G11439" s="518" t="s">
        <v>122</v>
      </c>
      <c r="H11439" s="518" t="s">
        <v>237</v>
      </c>
      <c r="I11439" s="518">
        <v>619932</v>
      </c>
    </row>
    <row r="11440" spans="1:9" x14ac:dyDescent="0.2">
      <c r="A11440" s="518" t="s">
        <v>373</v>
      </c>
      <c r="B11440" s="518">
        <v>619940</v>
      </c>
      <c r="C11440" s="518" t="s">
        <v>2660</v>
      </c>
      <c r="D11440" s="518" t="s">
        <v>1598</v>
      </c>
      <c r="E11440" s="859">
        <v>35</v>
      </c>
      <c r="F11440" s="859">
        <v>35</v>
      </c>
      <c r="G11440" s="518" t="s">
        <v>122</v>
      </c>
      <c r="H11440" s="518" t="s">
        <v>373</v>
      </c>
      <c r="I11440" s="518">
        <v>619940</v>
      </c>
    </row>
    <row r="11441" spans="1:9" x14ac:dyDescent="0.2">
      <c r="A11441" s="518" t="s">
        <v>237</v>
      </c>
      <c r="B11441" s="518">
        <v>619957</v>
      </c>
      <c r="C11441" s="518" t="s">
        <v>2660</v>
      </c>
      <c r="D11441" s="518" t="s">
        <v>687</v>
      </c>
      <c r="E11441" s="859">
        <v>35</v>
      </c>
      <c r="F11441" s="859">
        <v>35</v>
      </c>
      <c r="G11441" s="518" t="s">
        <v>122</v>
      </c>
      <c r="H11441" s="518" t="s">
        <v>237</v>
      </c>
      <c r="I11441" s="518">
        <v>619957</v>
      </c>
    </row>
    <row r="11442" spans="1:9" x14ac:dyDescent="0.2">
      <c r="A11442" s="518" t="s">
        <v>237</v>
      </c>
      <c r="B11442" s="518">
        <v>619973</v>
      </c>
      <c r="C11442" s="518" t="s">
        <v>2660</v>
      </c>
      <c r="D11442" s="518" t="s">
        <v>780</v>
      </c>
      <c r="E11442" s="859">
        <v>28</v>
      </c>
      <c r="F11442" s="859">
        <v>25</v>
      </c>
      <c r="G11442" s="518" t="s">
        <v>122</v>
      </c>
      <c r="H11442" s="518" t="s">
        <v>237</v>
      </c>
      <c r="I11442" s="518">
        <v>619973</v>
      </c>
    </row>
    <row r="11443" spans="1:9" x14ac:dyDescent="0.2">
      <c r="A11443" s="518" t="s">
        <v>373</v>
      </c>
      <c r="B11443" s="518">
        <v>619981</v>
      </c>
      <c r="C11443" s="518" t="s">
        <v>2660</v>
      </c>
      <c r="D11443" s="518" t="s">
        <v>546</v>
      </c>
      <c r="E11443" s="859">
        <v>33</v>
      </c>
      <c r="F11443" s="859">
        <v>33</v>
      </c>
      <c r="G11443" s="518" t="s">
        <v>122</v>
      </c>
      <c r="H11443" s="518" t="s">
        <v>373</v>
      </c>
      <c r="I11443" s="518">
        <v>619981</v>
      </c>
    </row>
    <row r="11444" spans="1:9" x14ac:dyDescent="0.2">
      <c r="A11444" s="518" t="s">
        <v>237</v>
      </c>
      <c r="B11444" s="518">
        <v>619999</v>
      </c>
      <c r="C11444" s="518" t="s">
        <v>2660</v>
      </c>
      <c r="D11444" s="518" t="s">
        <v>1599</v>
      </c>
      <c r="E11444" s="859">
        <v>24</v>
      </c>
      <c r="F11444" s="859">
        <v>48</v>
      </c>
      <c r="G11444" s="518" t="s">
        <v>122</v>
      </c>
      <c r="H11444" s="518" t="s">
        <v>237</v>
      </c>
      <c r="I11444" s="518">
        <v>619999</v>
      </c>
    </row>
    <row r="11445" spans="1:9" x14ac:dyDescent="0.2">
      <c r="A11445" s="518" t="s">
        <v>373</v>
      </c>
      <c r="B11445" s="518">
        <v>620492</v>
      </c>
      <c r="C11445" s="518" t="s">
        <v>2660</v>
      </c>
      <c r="D11445" s="518" t="s">
        <v>533</v>
      </c>
      <c r="E11445" s="859">
        <v>32</v>
      </c>
      <c r="F11445" s="859">
        <v>32</v>
      </c>
      <c r="G11445" s="518" t="s">
        <v>122</v>
      </c>
      <c r="H11445" s="518" t="s">
        <v>373</v>
      </c>
      <c r="I11445" s="518">
        <v>620492</v>
      </c>
    </row>
    <row r="11446" spans="1:9" x14ac:dyDescent="0.2">
      <c r="A11446" s="518" t="s">
        <v>237</v>
      </c>
      <c r="B11446" s="518">
        <v>620518</v>
      </c>
      <c r="C11446" s="518" t="s">
        <v>2660</v>
      </c>
      <c r="D11446" s="518" t="s">
        <v>1174</v>
      </c>
      <c r="E11446" s="859">
        <v>21</v>
      </c>
      <c r="F11446" s="859">
        <v>21</v>
      </c>
      <c r="G11446" s="518" t="s">
        <v>122</v>
      </c>
      <c r="H11446" s="518" t="s">
        <v>237</v>
      </c>
      <c r="I11446" s="518">
        <v>103564</v>
      </c>
    </row>
    <row r="11447" spans="1:9" x14ac:dyDescent="0.2">
      <c r="A11447" s="518" t="s">
        <v>373</v>
      </c>
      <c r="B11447" s="518">
        <v>620583</v>
      </c>
      <c r="C11447" s="518" t="s">
        <v>2660</v>
      </c>
      <c r="D11447" s="518" t="s">
        <v>1175</v>
      </c>
      <c r="E11447" s="859">
        <v>27</v>
      </c>
      <c r="F11447" s="859">
        <v>27</v>
      </c>
      <c r="G11447" s="518" t="s">
        <v>122</v>
      </c>
      <c r="H11447" s="518" t="s">
        <v>373</v>
      </c>
      <c r="I11447" s="518">
        <v>620583</v>
      </c>
    </row>
    <row r="11448" spans="1:9" x14ac:dyDescent="0.2">
      <c r="A11448" s="518" t="s">
        <v>373</v>
      </c>
      <c r="B11448" s="518">
        <v>620609</v>
      </c>
      <c r="C11448" s="518" t="s">
        <v>2660</v>
      </c>
      <c r="D11448" s="518" t="s">
        <v>541</v>
      </c>
      <c r="E11448" s="859">
        <v>33</v>
      </c>
      <c r="F11448" s="859">
        <v>33</v>
      </c>
      <c r="G11448" s="518" t="s">
        <v>122</v>
      </c>
      <c r="H11448" s="518" t="s">
        <v>373</v>
      </c>
      <c r="I11448" s="518">
        <v>620609</v>
      </c>
    </row>
    <row r="11449" spans="1:9" x14ac:dyDescent="0.2">
      <c r="A11449" s="518" t="s">
        <v>373</v>
      </c>
      <c r="B11449" s="518">
        <v>620617</v>
      </c>
      <c r="C11449" s="518" t="s">
        <v>2660</v>
      </c>
      <c r="D11449" s="518" t="s">
        <v>1213</v>
      </c>
      <c r="E11449" s="859">
        <v>32</v>
      </c>
      <c r="F11449" s="859">
        <v>13</v>
      </c>
      <c r="G11449" s="518" t="s">
        <v>122</v>
      </c>
      <c r="H11449" s="518" t="s">
        <v>373</v>
      </c>
      <c r="I11449" s="518">
        <v>791475</v>
      </c>
    </row>
    <row r="11450" spans="1:9" x14ac:dyDescent="0.2">
      <c r="A11450" s="518" t="s">
        <v>198</v>
      </c>
      <c r="B11450" s="518">
        <v>620633</v>
      </c>
      <c r="C11450" s="518" t="s">
        <v>2660</v>
      </c>
      <c r="D11450" s="518" t="s">
        <v>7020</v>
      </c>
      <c r="E11450" s="859">
        <v>21</v>
      </c>
      <c r="F11450" s="859">
        <v>12</v>
      </c>
      <c r="G11450" s="518" t="s">
        <v>122</v>
      </c>
      <c r="H11450" s="518" t="s">
        <v>198</v>
      </c>
      <c r="I11450" s="518">
        <v>537050</v>
      </c>
    </row>
    <row r="11451" spans="1:9" x14ac:dyDescent="0.2">
      <c r="A11451" s="518" t="s">
        <v>230</v>
      </c>
      <c r="B11451" s="518">
        <v>620641</v>
      </c>
      <c r="C11451" s="518" t="s">
        <v>2660</v>
      </c>
      <c r="D11451" s="518" t="s">
        <v>942</v>
      </c>
      <c r="E11451" s="859">
        <v>35</v>
      </c>
      <c r="F11451" s="859">
        <v>28</v>
      </c>
      <c r="G11451" s="518" t="s">
        <v>122</v>
      </c>
      <c r="H11451" s="518" t="s">
        <v>230</v>
      </c>
      <c r="I11451" s="518">
        <v>620641</v>
      </c>
    </row>
    <row r="11452" spans="1:9" x14ac:dyDescent="0.2">
      <c r="A11452" s="518" t="s">
        <v>230</v>
      </c>
      <c r="B11452" s="518">
        <v>620658</v>
      </c>
      <c r="C11452" s="518" t="s">
        <v>2660</v>
      </c>
      <c r="D11452" s="518" t="s">
        <v>1257</v>
      </c>
      <c r="E11452" s="859">
        <v>35</v>
      </c>
      <c r="F11452" s="859">
        <v>34</v>
      </c>
      <c r="G11452" s="518" t="s">
        <v>122</v>
      </c>
      <c r="H11452" s="518" t="s">
        <v>230</v>
      </c>
      <c r="I11452" s="518">
        <v>620658</v>
      </c>
    </row>
    <row r="11453" spans="1:9" x14ac:dyDescent="0.2">
      <c r="A11453" s="518" t="s">
        <v>230</v>
      </c>
      <c r="B11453" s="518">
        <v>620666</v>
      </c>
      <c r="C11453" s="518" t="s">
        <v>2660</v>
      </c>
      <c r="D11453" s="518" t="s">
        <v>466</v>
      </c>
      <c r="E11453" s="859">
        <v>25</v>
      </c>
      <c r="F11453" s="859">
        <v>22</v>
      </c>
      <c r="G11453" s="518" t="s">
        <v>122</v>
      </c>
      <c r="H11453" s="518" t="s">
        <v>230</v>
      </c>
      <c r="I11453" s="518">
        <v>620666</v>
      </c>
    </row>
    <row r="11454" spans="1:9" x14ac:dyDescent="0.2">
      <c r="A11454" s="518" t="s">
        <v>230</v>
      </c>
      <c r="B11454" s="518">
        <v>620674</v>
      </c>
      <c r="C11454" s="518" t="s">
        <v>2660</v>
      </c>
      <c r="D11454" s="518" t="s">
        <v>1317</v>
      </c>
      <c r="E11454" s="859">
        <v>29</v>
      </c>
      <c r="F11454" s="859">
        <v>25</v>
      </c>
      <c r="G11454" s="518" t="s">
        <v>122</v>
      </c>
      <c r="H11454" s="518" t="s">
        <v>230</v>
      </c>
      <c r="I11454" s="518">
        <v>620674</v>
      </c>
    </row>
    <row r="11455" spans="1:9" x14ac:dyDescent="0.2">
      <c r="A11455" s="518" t="s">
        <v>369</v>
      </c>
      <c r="B11455" s="518">
        <v>620682</v>
      </c>
      <c r="C11455" s="518" t="s">
        <v>2660</v>
      </c>
      <c r="D11455" s="518" t="s">
        <v>473</v>
      </c>
      <c r="E11455" s="859">
        <v>33</v>
      </c>
      <c r="F11455" s="859">
        <v>30</v>
      </c>
      <c r="G11455" s="518" t="s">
        <v>122</v>
      </c>
      <c r="H11455" s="518" t="s">
        <v>369</v>
      </c>
      <c r="I11455" s="518">
        <v>620682</v>
      </c>
    </row>
    <row r="11456" spans="1:9" x14ac:dyDescent="0.2">
      <c r="A11456" s="518" t="s">
        <v>369</v>
      </c>
      <c r="B11456" s="518">
        <v>620690</v>
      </c>
      <c r="C11456" s="518" t="s">
        <v>2660</v>
      </c>
      <c r="D11456" s="518" t="s">
        <v>489</v>
      </c>
      <c r="E11456" s="859">
        <v>35</v>
      </c>
      <c r="F11456" s="859">
        <v>35</v>
      </c>
      <c r="G11456" s="518" t="s">
        <v>122</v>
      </c>
      <c r="H11456" s="518" t="s">
        <v>369</v>
      </c>
      <c r="I11456" s="518">
        <v>620690</v>
      </c>
    </row>
    <row r="11457" spans="1:9" x14ac:dyDescent="0.2">
      <c r="A11457" s="518" t="s">
        <v>254</v>
      </c>
      <c r="B11457" s="518">
        <v>620708</v>
      </c>
      <c r="C11457" s="518" t="s">
        <v>2660</v>
      </c>
      <c r="D11457" s="518" t="s">
        <v>1318</v>
      </c>
      <c r="E11457" s="859">
        <v>33</v>
      </c>
      <c r="F11457" s="859">
        <v>26</v>
      </c>
      <c r="G11457" s="518" t="s">
        <v>122</v>
      </c>
      <c r="H11457" s="518" t="s">
        <v>254</v>
      </c>
      <c r="I11457" s="518">
        <v>620708</v>
      </c>
    </row>
    <row r="11458" spans="1:9" x14ac:dyDescent="0.2">
      <c r="A11458" s="518" t="s">
        <v>369</v>
      </c>
      <c r="B11458" s="518">
        <v>620724</v>
      </c>
      <c r="C11458" s="518" t="s">
        <v>2660</v>
      </c>
      <c r="D11458" s="518" t="s">
        <v>1319</v>
      </c>
      <c r="E11458" s="859">
        <v>35</v>
      </c>
      <c r="F11458" s="859">
        <v>31</v>
      </c>
      <c r="G11458" s="518" t="s">
        <v>122</v>
      </c>
      <c r="H11458" s="518" t="s">
        <v>369</v>
      </c>
      <c r="I11458" s="518">
        <v>620724</v>
      </c>
    </row>
    <row r="11459" spans="1:9" x14ac:dyDescent="0.2">
      <c r="A11459" s="518" t="s">
        <v>369</v>
      </c>
      <c r="B11459" s="518">
        <v>620732</v>
      </c>
      <c r="C11459" s="518" t="s">
        <v>2660</v>
      </c>
      <c r="D11459" s="518" t="s">
        <v>740</v>
      </c>
      <c r="E11459" s="859">
        <v>22</v>
      </c>
      <c r="F11459" s="859">
        <v>21</v>
      </c>
      <c r="G11459" s="518" t="s">
        <v>122</v>
      </c>
      <c r="H11459" s="518" t="s">
        <v>369</v>
      </c>
      <c r="I11459" s="518">
        <v>620732</v>
      </c>
    </row>
    <row r="11460" spans="1:9" x14ac:dyDescent="0.2">
      <c r="A11460" s="518" t="s">
        <v>369</v>
      </c>
      <c r="B11460" s="518">
        <v>620740</v>
      </c>
      <c r="C11460" s="518" t="s">
        <v>2660</v>
      </c>
      <c r="D11460" s="518" t="s">
        <v>1320</v>
      </c>
      <c r="E11460" s="859">
        <v>35</v>
      </c>
      <c r="F11460" s="859">
        <v>35</v>
      </c>
      <c r="G11460" s="518" t="s">
        <v>122</v>
      </c>
      <c r="H11460" s="518" t="s">
        <v>369</v>
      </c>
      <c r="I11460" s="518">
        <v>620740</v>
      </c>
    </row>
    <row r="11461" spans="1:9" x14ac:dyDescent="0.2">
      <c r="A11461" s="518" t="s">
        <v>369</v>
      </c>
      <c r="B11461" s="518">
        <v>620757</v>
      </c>
      <c r="C11461" s="518" t="s">
        <v>2660</v>
      </c>
      <c r="D11461" s="518" t="s">
        <v>763</v>
      </c>
      <c r="E11461" s="859">
        <v>35</v>
      </c>
      <c r="F11461" s="859">
        <v>30</v>
      </c>
      <c r="G11461" s="518" t="s">
        <v>122</v>
      </c>
      <c r="H11461" s="518" t="s">
        <v>369</v>
      </c>
      <c r="I11461" s="518">
        <v>620757</v>
      </c>
    </row>
    <row r="11462" spans="1:9" x14ac:dyDescent="0.2">
      <c r="A11462" s="518" t="s">
        <v>369</v>
      </c>
      <c r="B11462" s="518">
        <v>620773</v>
      </c>
      <c r="C11462" s="518" t="s">
        <v>2660</v>
      </c>
      <c r="D11462" s="518" t="s">
        <v>1257</v>
      </c>
      <c r="E11462" s="859">
        <v>34</v>
      </c>
      <c r="F11462" s="859">
        <v>30</v>
      </c>
      <c r="G11462" s="518" t="s">
        <v>122</v>
      </c>
      <c r="H11462" s="518" t="s">
        <v>369</v>
      </c>
      <c r="I11462" s="518">
        <v>620773</v>
      </c>
    </row>
    <row r="11463" spans="1:9" x14ac:dyDescent="0.2">
      <c r="A11463" s="518" t="s">
        <v>369</v>
      </c>
      <c r="B11463" s="518">
        <v>620781</v>
      </c>
      <c r="C11463" s="518" t="s">
        <v>2660</v>
      </c>
      <c r="D11463" s="518" t="s">
        <v>1143</v>
      </c>
      <c r="E11463" s="859">
        <v>31</v>
      </c>
      <c r="F11463" s="859">
        <v>18</v>
      </c>
      <c r="G11463" s="518" t="s">
        <v>122</v>
      </c>
      <c r="H11463" s="518" t="s">
        <v>369</v>
      </c>
      <c r="I11463" s="518">
        <v>620781</v>
      </c>
    </row>
    <row r="11464" spans="1:9" x14ac:dyDescent="0.2">
      <c r="A11464" s="518" t="s">
        <v>369</v>
      </c>
      <c r="B11464" s="518">
        <v>620807</v>
      </c>
      <c r="C11464" s="518" t="s">
        <v>2660</v>
      </c>
      <c r="D11464" s="518" t="s">
        <v>514</v>
      </c>
      <c r="E11464" s="859">
        <v>33</v>
      </c>
      <c r="F11464" s="859">
        <v>27</v>
      </c>
      <c r="G11464" s="518" t="s">
        <v>122</v>
      </c>
      <c r="H11464" s="518" t="s">
        <v>369</v>
      </c>
      <c r="I11464" s="518">
        <v>620807</v>
      </c>
    </row>
    <row r="11465" spans="1:9" x14ac:dyDescent="0.2">
      <c r="A11465" s="518" t="s">
        <v>369</v>
      </c>
      <c r="B11465" s="518">
        <v>620823</v>
      </c>
      <c r="C11465" s="518" t="s">
        <v>2660</v>
      </c>
      <c r="D11465" s="518" t="s">
        <v>1374</v>
      </c>
      <c r="E11465" s="859">
        <v>35</v>
      </c>
      <c r="F11465" s="859">
        <v>28</v>
      </c>
      <c r="G11465" s="518" t="s">
        <v>122</v>
      </c>
      <c r="H11465" s="518" t="s">
        <v>369</v>
      </c>
      <c r="I11465" s="518">
        <v>620823</v>
      </c>
    </row>
    <row r="11466" spans="1:9" x14ac:dyDescent="0.2">
      <c r="A11466" s="518" t="s">
        <v>369</v>
      </c>
      <c r="B11466" s="518">
        <v>620831</v>
      </c>
      <c r="C11466" s="518" t="s">
        <v>2660</v>
      </c>
      <c r="D11466" s="518" t="s">
        <v>1431</v>
      </c>
      <c r="E11466" s="859">
        <v>30</v>
      </c>
      <c r="F11466" s="859">
        <v>25</v>
      </c>
      <c r="G11466" s="518" t="s">
        <v>122</v>
      </c>
      <c r="H11466" s="518" t="s">
        <v>369</v>
      </c>
      <c r="I11466" s="518">
        <v>620831</v>
      </c>
    </row>
    <row r="11467" spans="1:9" x14ac:dyDescent="0.2">
      <c r="A11467" s="518" t="s">
        <v>369</v>
      </c>
      <c r="B11467" s="518">
        <v>620849</v>
      </c>
      <c r="C11467" s="518" t="s">
        <v>2660</v>
      </c>
      <c r="D11467" s="518" t="s">
        <v>497</v>
      </c>
      <c r="E11467" s="859">
        <v>33</v>
      </c>
      <c r="F11467" s="859">
        <v>26</v>
      </c>
      <c r="G11467" s="518" t="s">
        <v>122</v>
      </c>
      <c r="H11467" s="518" t="s">
        <v>369</v>
      </c>
      <c r="I11467" s="518">
        <v>620849</v>
      </c>
    </row>
    <row r="11468" spans="1:9" x14ac:dyDescent="0.2">
      <c r="A11468" s="518" t="s">
        <v>369</v>
      </c>
      <c r="B11468" s="518">
        <v>620856</v>
      </c>
      <c r="C11468" s="518" t="s">
        <v>2660</v>
      </c>
      <c r="D11468" s="518" t="s">
        <v>401</v>
      </c>
      <c r="E11468" s="859">
        <v>35</v>
      </c>
      <c r="F11468" s="859">
        <v>19</v>
      </c>
      <c r="G11468" s="518" t="s">
        <v>122</v>
      </c>
      <c r="H11468" s="518" t="s">
        <v>369</v>
      </c>
      <c r="I11468" s="518">
        <v>620856</v>
      </c>
    </row>
    <row r="11469" spans="1:9" x14ac:dyDescent="0.2">
      <c r="A11469" s="518" t="s">
        <v>369</v>
      </c>
      <c r="B11469" s="518">
        <v>620864</v>
      </c>
      <c r="C11469" s="518" t="s">
        <v>2660</v>
      </c>
      <c r="D11469" s="518" t="s">
        <v>1432</v>
      </c>
      <c r="E11469" s="859">
        <v>35</v>
      </c>
      <c r="F11469" s="859">
        <v>35</v>
      </c>
      <c r="G11469" s="518" t="s">
        <v>122</v>
      </c>
      <c r="H11469" s="518" t="s">
        <v>369</v>
      </c>
      <c r="I11469" s="518">
        <v>620864</v>
      </c>
    </row>
    <row r="11470" spans="1:9" x14ac:dyDescent="0.2">
      <c r="A11470" s="518" t="s">
        <v>369</v>
      </c>
      <c r="B11470" s="518">
        <v>620872</v>
      </c>
      <c r="C11470" s="518" t="s">
        <v>2660</v>
      </c>
      <c r="D11470" s="518" t="s">
        <v>665</v>
      </c>
      <c r="E11470" s="859">
        <v>30</v>
      </c>
      <c r="F11470" s="859">
        <v>28</v>
      </c>
      <c r="G11470" s="518" t="s">
        <v>122</v>
      </c>
      <c r="H11470" s="518" t="s">
        <v>369</v>
      </c>
      <c r="I11470" s="518">
        <v>620872</v>
      </c>
    </row>
    <row r="11471" spans="1:9" x14ac:dyDescent="0.2">
      <c r="A11471" s="518" t="s">
        <v>280</v>
      </c>
      <c r="B11471" s="518">
        <v>620914</v>
      </c>
      <c r="C11471" s="518" t="s">
        <v>2660</v>
      </c>
      <c r="D11471" s="518" t="s">
        <v>726</v>
      </c>
      <c r="E11471" s="859">
        <v>27</v>
      </c>
      <c r="F11471" s="859">
        <v>4</v>
      </c>
      <c r="G11471" s="518" t="s">
        <v>122</v>
      </c>
      <c r="H11471" s="518" t="s">
        <v>280</v>
      </c>
      <c r="I11471" s="518">
        <v>620914</v>
      </c>
    </row>
    <row r="11472" spans="1:9" x14ac:dyDescent="0.2">
      <c r="A11472" s="518" t="s">
        <v>299</v>
      </c>
      <c r="B11472" s="518">
        <v>620955</v>
      </c>
      <c r="C11472" s="518" t="s">
        <v>2660</v>
      </c>
      <c r="D11472" s="518" t="s">
        <v>610</v>
      </c>
      <c r="E11472" s="859">
        <v>27</v>
      </c>
      <c r="F11472" s="859">
        <v>0</v>
      </c>
      <c r="G11472" s="518" t="s">
        <v>122</v>
      </c>
      <c r="H11472" s="518" t="s">
        <v>299</v>
      </c>
      <c r="I11472" s="518">
        <v>620955</v>
      </c>
    </row>
    <row r="11473" spans="1:9" x14ac:dyDescent="0.2">
      <c r="A11473" s="518" t="s">
        <v>299</v>
      </c>
      <c r="B11473" s="518">
        <v>620963</v>
      </c>
      <c r="C11473" s="518" t="s">
        <v>2660</v>
      </c>
      <c r="D11473" s="518" t="s">
        <v>1086</v>
      </c>
      <c r="E11473" s="859">
        <v>24</v>
      </c>
      <c r="F11473" s="859">
        <v>0</v>
      </c>
      <c r="G11473" s="518" t="s">
        <v>122</v>
      </c>
      <c r="H11473" s="518" t="s">
        <v>299</v>
      </c>
      <c r="I11473" s="518">
        <v>620963</v>
      </c>
    </row>
    <row r="11474" spans="1:9" x14ac:dyDescent="0.2">
      <c r="A11474" s="518" t="s">
        <v>166</v>
      </c>
      <c r="B11474" s="518">
        <v>620989</v>
      </c>
      <c r="C11474" s="518" t="s">
        <v>2660</v>
      </c>
      <c r="D11474" s="518" t="s">
        <v>1433</v>
      </c>
      <c r="E11474" s="859">
        <v>31</v>
      </c>
      <c r="F11474" s="859">
        <v>31</v>
      </c>
      <c r="G11474" s="518" t="s">
        <v>122</v>
      </c>
      <c r="H11474" s="518" t="s">
        <v>166</v>
      </c>
      <c r="I11474" s="518">
        <v>620989</v>
      </c>
    </row>
    <row r="11475" spans="1:9" x14ac:dyDescent="0.2">
      <c r="A11475" s="518" t="s">
        <v>248</v>
      </c>
      <c r="B11475" s="518">
        <v>621003</v>
      </c>
      <c r="C11475" s="518" t="s">
        <v>2660</v>
      </c>
      <c r="D11475" s="518" t="s">
        <v>1257</v>
      </c>
      <c r="E11475" s="859">
        <v>29</v>
      </c>
      <c r="F11475" s="859">
        <v>29</v>
      </c>
      <c r="G11475" s="518" t="s">
        <v>122</v>
      </c>
      <c r="H11475" s="518" t="s">
        <v>248</v>
      </c>
      <c r="I11475" s="518">
        <v>621003</v>
      </c>
    </row>
    <row r="11476" spans="1:9" x14ac:dyDescent="0.2">
      <c r="A11476" s="518" t="s">
        <v>237</v>
      </c>
      <c r="B11476" s="518">
        <v>621045</v>
      </c>
      <c r="C11476" s="518" t="s">
        <v>2660</v>
      </c>
      <c r="D11476" s="518" t="s">
        <v>1319</v>
      </c>
      <c r="E11476" s="859">
        <v>34</v>
      </c>
      <c r="F11476" s="859">
        <v>34</v>
      </c>
      <c r="G11476" s="518" t="s">
        <v>122</v>
      </c>
      <c r="H11476" s="518" t="s">
        <v>237</v>
      </c>
      <c r="I11476" s="518">
        <v>621045</v>
      </c>
    </row>
    <row r="11477" spans="1:9" x14ac:dyDescent="0.2">
      <c r="A11477" s="518" t="s">
        <v>237</v>
      </c>
      <c r="B11477" s="518">
        <v>621052</v>
      </c>
      <c r="C11477" s="518" t="s">
        <v>2660</v>
      </c>
      <c r="D11477" s="518" t="s">
        <v>1542</v>
      </c>
      <c r="E11477" s="859">
        <v>35</v>
      </c>
      <c r="F11477" s="859">
        <v>35</v>
      </c>
      <c r="G11477" s="518" t="s">
        <v>122</v>
      </c>
      <c r="H11477" s="518" t="s">
        <v>237</v>
      </c>
      <c r="I11477" s="518">
        <v>621052</v>
      </c>
    </row>
    <row r="11478" spans="1:9" x14ac:dyDescent="0.2">
      <c r="A11478" s="518" t="s">
        <v>386</v>
      </c>
      <c r="B11478" s="518">
        <v>621078</v>
      </c>
      <c r="C11478" s="518" t="s">
        <v>2660</v>
      </c>
      <c r="D11478" s="518" t="s">
        <v>1543</v>
      </c>
      <c r="E11478" s="859">
        <v>31</v>
      </c>
      <c r="F11478" s="859">
        <v>31</v>
      </c>
      <c r="G11478" s="518" t="s">
        <v>122</v>
      </c>
      <c r="H11478" s="518" t="s">
        <v>386</v>
      </c>
      <c r="I11478" s="518">
        <v>621078</v>
      </c>
    </row>
    <row r="11479" spans="1:9" x14ac:dyDescent="0.2">
      <c r="A11479" s="518" t="s">
        <v>166</v>
      </c>
      <c r="B11479" s="518">
        <v>621086</v>
      </c>
      <c r="C11479" s="518" t="s">
        <v>2660</v>
      </c>
      <c r="D11479" s="518" t="s">
        <v>1544</v>
      </c>
      <c r="E11479" s="859">
        <v>34</v>
      </c>
      <c r="F11479" s="859">
        <v>34</v>
      </c>
      <c r="G11479" s="518" t="s">
        <v>122</v>
      </c>
      <c r="H11479" s="518" t="s">
        <v>166</v>
      </c>
      <c r="I11479" s="518">
        <v>621086</v>
      </c>
    </row>
    <row r="11480" spans="1:9" x14ac:dyDescent="0.2">
      <c r="A11480" s="518" t="s">
        <v>166</v>
      </c>
      <c r="B11480" s="518">
        <v>621110</v>
      </c>
      <c r="C11480" s="518" t="s">
        <v>2660</v>
      </c>
      <c r="D11480" s="518" t="s">
        <v>1545</v>
      </c>
      <c r="E11480" s="859">
        <v>33</v>
      </c>
      <c r="F11480" s="859">
        <v>33</v>
      </c>
      <c r="G11480" s="518" t="s">
        <v>122</v>
      </c>
      <c r="H11480" s="518" t="s">
        <v>166</v>
      </c>
      <c r="I11480" s="518">
        <v>621110</v>
      </c>
    </row>
    <row r="11481" spans="1:9" x14ac:dyDescent="0.2">
      <c r="A11481" s="518" t="s">
        <v>166</v>
      </c>
      <c r="B11481" s="518">
        <v>621128</v>
      </c>
      <c r="C11481" s="518" t="s">
        <v>2660</v>
      </c>
      <c r="D11481" s="518" t="s">
        <v>1546</v>
      </c>
      <c r="E11481" s="859">
        <v>35</v>
      </c>
      <c r="F11481" s="859">
        <v>35</v>
      </c>
      <c r="G11481" s="518" t="s">
        <v>122</v>
      </c>
      <c r="H11481" s="518" t="s">
        <v>166</v>
      </c>
      <c r="I11481" s="518">
        <v>621128</v>
      </c>
    </row>
    <row r="11482" spans="1:9" x14ac:dyDescent="0.2">
      <c r="A11482" s="518" t="s">
        <v>162</v>
      </c>
      <c r="B11482" s="518">
        <v>621136</v>
      </c>
      <c r="C11482" s="518" t="s">
        <v>2660</v>
      </c>
      <c r="D11482" s="518" t="s">
        <v>947</v>
      </c>
      <c r="E11482" s="859">
        <v>26</v>
      </c>
      <c r="F11482" s="859">
        <v>26</v>
      </c>
      <c r="G11482" s="518" t="s">
        <v>122</v>
      </c>
      <c r="H11482" s="518" t="s">
        <v>162</v>
      </c>
      <c r="I11482" s="518">
        <v>621136</v>
      </c>
    </row>
    <row r="11483" spans="1:9" x14ac:dyDescent="0.2">
      <c r="A11483" s="518" t="s">
        <v>162</v>
      </c>
      <c r="B11483" s="518">
        <v>621144</v>
      </c>
      <c r="C11483" s="518" t="s">
        <v>2660</v>
      </c>
      <c r="D11483" s="518" t="s">
        <v>1320</v>
      </c>
      <c r="E11483" s="859">
        <v>27</v>
      </c>
      <c r="F11483" s="859">
        <v>25</v>
      </c>
      <c r="G11483" s="518" t="s">
        <v>122</v>
      </c>
      <c r="H11483" s="518" t="s">
        <v>162</v>
      </c>
      <c r="I11483" s="518">
        <v>621144</v>
      </c>
    </row>
    <row r="11484" spans="1:9" x14ac:dyDescent="0.2">
      <c r="A11484" s="518" t="s">
        <v>162</v>
      </c>
      <c r="B11484" s="518">
        <v>621169</v>
      </c>
      <c r="C11484" s="518" t="s">
        <v>2660</v>
      </c>
      <c r="D11484" s="518" t="s">
        <v>558</v>
      </c>
      <c r="E11484" s="859">
        <v>21</v>
      </c>
      <c r="F11484" s="859">
        <v>20</v>
      </c>
      <c r="G11484" s="518" t="s">
        <v>122</v>
      </c>
      <c r="H11484" s="518" t="s">
        <v>162</v>
      </c>
      <c r="I11484" s="518">
        <v>621169</v>
      </c>
    </row>
    <row r="11485" spans="1:9" x14ac:dyDescent="0.2">
      <c r="A11485" s="518" t="s">
        <v>162</v>
      </c>
      <c r="B11485" s="518">
        <v>621177</v>
      </c>
      <c r="C11485" s="518" t="s">
        <v>2660</v>
      </c>
      <c r="D11485" s="518" t="s">
        <v>717</v>
      </c>
      <c r="E11485" s="859">
        <v>33</v>
      </c>
      <c r="F11485" s="859">
        <v>30</v>
      </c>
      <c r="G11485" s="518" t="s">
        <v>122</v>
      </c>
      <c r="H11485" s="518" t="s">
        <v>162</v>
      </c>
      <c r="I11485" s="518">
        <v>621177</v>
      </c>
    </row>
    <row r="11486" spans="1:9" x14ac:dyDescent="0.2">
      <c r="A11486" s="518" t="s">
        <v>166</v>
      </c>
      <c r="B11486" s="518">
        <v>621185</v>
      </c>
      <c r="C11486" s="518" t="s">
        <v>2660</v>
      </c>
      <c r="D11486" s="518" t="s">
        <v>1602</v>
      </c>
      <c r="E11486" s="859">
        <v>26</v>
      </c>
      <c r="F11486" s="859">
        <v>26</v>
      </c>
      <c r="G11486" s="518" t="s">
        <v>122</v>
      </c>
      <c r="H11486" s="518" t="s">
        <v>166</v>
      </c>
      <c r="I11486" s="518">
        <v>621185</v>
      </c>
    </row>
    <row r="11487" spans="1:9" x14ac:dyDescent="0.2">
      <c r="A11487" s="518" t="s">
        <v>232</v>
      </c>
      <c r="B11487" s="518">
        <v>621193</v>
      </c>
      <c r="C11487" s="518" t="s">
        <v>2660</v>
      </c>
      <c r="D11487" s="518" t="s">
        <v>406</v>
      </c>
      <c r="E11487" s="859">
        <v>13</v>
      </c>
      <c r="F11487" s="859">
        <v>13</v>
      </c>
      <c r="G11487" s="518" t="s">
        <v>122</v>
      </c>
      <c r="H11487" s="518" t="s">
        <v>232</v>
      </c>
      <c r="I11487" s="518">
        <v>621193</v>
      </c>
    </row>
    <row r="11488" spans="1:9" x14ac:dyDescent="0.2">
      <c r="A11488" s="518" t="s">
        <v>392</v>
      </c>
      <c r="B11488" s="518">
        <v>621201</v>
      </c>
      <c r="C11488" s="518" t="s">
        <v>2660</v>
      </c>
      <c r="D11488" s="518" t="s">
        <v>327</v>
      </c>
      <c r="E11488" s="859">
        <v>35</v>
      </c>
      <c r="F11488" s="859">
        <v>10</v>
      </c>
      <c r="G11488" s="518" t="s">
        <v>122</v>
      </c>
      <c r="H11488" s="518" t="s">
        <v>392</v>
      </c>
      <c r="I11488" s="518">
        <v>621201</v>
      </c>
    </row>
    <row r="11489" spans="1:9" x14ac:dyDescent="0.2">
      <c r="A11489" s="518" t="s">
        <v>230</v>
      </c>
      <c r="B11489" s="518">
        <v>621227</v>
      </c>
      <c r="C11489" s="518" t="s">
        <v>2660</v>
      </c>
      <c r="D11489" s="518" t="s">
        <v>744</v>
      </c>
      <c r="E11489" s="859">
        <v>29</v>
      </c>
      <c r="F11489" s="859">
        <v>22</v>
      </c>
      <c r="G11489" s="518" t="s">
        <v>122</v>
      </c>
      <c r="H11489" s="518" t="s">
        <v>230</v>
      </c>
      <c r="I11489" s="518">
        <v>621227</v>
      </c>
    </row>
    <row r="11490" spans="1:9" x14ac:dyDescent="0.2">
      <c r="A11490" s="518" t="s">
        <v>256</v>
      </c>
      <c r="B11490" s="518">
        <v>621391</v>
      </c>
      <c r="C11490" s="518" t="s">
        <v>2660</v>
      </c>
      <c r="D11490" s="518" t="s">
        <v>8274</v>
      </c>
      <c r="E11490" s="859">
        <v>26</v>
      </c>
      <c r="F11490" s="859">
        <v>26</v>
      </c>
      <c r="G11490" s="518" t="s">
        <v>122</v>
      </c>
      <c r="H11490" s="518" t="s">
        <v>256</v>
      </c>
      <c r="I11490" s="518">
        <v>621391</v>
      </c>
    </row>
    <row r="11491" spans="1:9" x14ac:dyDescent="0.2">
      <c r="A11491" s="518" t="s">
        <v>256</v>
      </c>
      <c r="B11491" s="518">
        <v>621409</v>
      </c>
      <c r="C11491" s="518" t="s">
        <v>2660</v>
      </c>
      <c r="D11491" s="518" t="s">
        <v>3735</v>
      </c>
      <c r="E11491" s="859">
        <v>25</v>
      </c>
      <c r="F11491" s="859">
        <v>25</v>
      </c>
      <c r="G11491" s="518" t="s">
        <v>122</v>
      </c>
      <c r="H11491" s="518" t="s">
        <v>256</v>
      </c>
      <c r="I11491" s="518">
        <v>621409</v>
      </c>
    </row>
    <row r="11492" spans="1:9" x14ac:dyDescent="0.2">
      <c r="A11492" s="518" t="s">
        <v>280</v>
      </c>
      <c r="B11492" s="518">
        <v>621425</v>
      </c>
      <c r="C11492" s="518" t="s">
        <v>2660</v>
      </c>
      <c r="D11492" s="518" t="s">
        <v>530</v>
      </c>
      <c r="E11492" s="859">
        <v>31</v>
      </c>
      <c r="F11492" s="859">
        <v>11</v>
      </c>
      <c r="G11492" s="518" t="s">
        <v>122</v>
      </c>
      <c r="H11492" s="518" t="s">
        <v>280</v>
      </c>
      <c r="I11492" s="518">
        <v>621425</v>
      </c>
    </row>
    <row r="11493" spans="1:9" x14ac:dyDescent="0.2">
      <c r="A11493" s="518" t="s">
        <v>256</v>
      </c>
      <c r="B11493" s="518">
        <v>621433</v>
      </c>
      <c r="C11493" s="518" t="s">
        <v>2660</v>
      </c>
      <c r="D11493" s="518" t="s">
        <v>1016</v>
      </c>
      <c r="E11493" s="859">
        <v>18</v>
      </c>
      <c r="F11493" s="859">
        <v>18</v>
      </c>
      <c r="G11493" s="518" t="s">
        <v>122</v>
      </c>
      <c r="H11493" s="518" t="s">
        <v>256</v>
      </c>
      <c r="I11493" s="518">
        <v>621433</v>
      </c>
    </row>
    <row r="11494" spans="1:9" x14ac:dyDescent="0.2">
      <c r="A11494" s="518" t="s">
        <v>256</v>
      </c>
      <c r="B11494" s="518">
        <v>621458</v>
      </c>
      <c r="C11494" s="518" t="s">
        <v>2660</v>
      </c>
      <c r="D11494" s="518" t="s">
        <v>387</v>
      </c>
      <c r="E11494" s="859">
        <v>23</v>
      </c>
      <c r="F11494" s="859">
        <v>23</v>
      </c>
      <c r="G11494" s="518" t="s">
        <v>122</v>
      </c>
      <c r="H11494" s="518" t="s">
        <v>256</v>
      </c>
      <c r="I11494" s="518">
        <v>621458</v>
      </c>
    </row>
    <row r="11495" spans="1:9" x14ac:dyDescent="0.2">
      <c r="A11495" s="518" t="s">
        <v>231</v>
      </c>
      <c r="B11495" s="518">
        <v>621508</v>
      </c>
      <c r="C11495" s="518" t="s">
        <v>2660</v>
      </c>
      <c r="D11495" s="518" t="s">
        <v>960</v>
      </c>
      <c r="E11495" s="859">
        <v>20</v>
      </c>
      <c r="F11495" s="859">
        <v>15</v>
      </c>
      <c r="G11495" s="518" t="s">
        <v>122</v>
      </c>
      <c r="H11495" s="518" t="s">
        <v>231</v>
      </c>
      <c r="I11495" s="518">
        <v>621508</v>
      </c>
    </row>
    <row r="11496" spans="1:9" x14ac:dyDescent="0.2">
      <c r="A11496" s="518" t="s">
        <v>231</v>
      </c>
      <c r="B11496" s="518">
        <v>621672</v>
      </c>
      <c r="C11496" s="518" t="s">
        <v>2660</v>
      </c>
      <c r="D11496" s="518" t="s">
        <v>2836</v>
      </c>
      <c r="E11496" s="859">
        <v>35</v>
      </c>
      <c r="F11496" s="859">
        <v>31</v>
      </c>
      <c r="G11496" s="518" t="s">
        <v>122</v>
      </c>
      <c r="H11496" s="518" t="s">
        <v>231</v>
      </c>
      <c r="I11496" s="518">
        <v>621672</v>
      </c>
    </row>
    <row r="11497" spans="1:9" x14ac:dyDescent="0.2">
      <c r="A11497" s="518" t="s">
        <v>231</v>
      </c>
      <c r="B11497" s="518">
        <v>621698</v>
      </c>
      <c r="C11497" s="518" t="s">
        <v>2660</v>
      </c>
      <c r="D11497" s="518" t="s">
        <v>898</v>
      </c>
      <c r="E11497" s="859">
        <v>34</v>
      </c>
      <c r="F11497" s="859">
        <v>25</v>
      </c>
      <c r="G11497" s="518" t="s">
        <v>122</v>
      </c>
      <c r="H11497" s="518" t="s">
        <v>231</v>
      </c>
      <c r="I11497" s="518">
        <v>621698</v>
      </c>
    </row>
    <row r="11498" spans="1:9" x14ac:dyDescent="0.2">
      <c r="A11498" s="518" t="s">
        <v>231</v>
      </c>
      <c r="B11498" s="518">
        <v>621706</v>
      </c>
      <c r="C11498" s="518" t="s">
        <v>2660</v>
      </c>
      <c r="D11498" s="518" t="s">
        <v>7021</v>
      </c>
      <c r="E11498" s="859">
        <v>34</v>
      </c>
      <c r="F11498" s="859">
        <v>26</v>
      </c>
      <c r="G11498" s="518" t="s">
        <v>122</v>
      </c>
      <c r="H11498" s="518" t="s">
        <v>231</v>
      </c>
      <c r="I11498" s="518">
        <v>621706</v>
      </c>
    </row>
    <row r="11499" spans="1:9" x14ac:dyDescent="0.2">
      <c r="A11499" s="518" t="s">
        <v>231</v>
      </c>
      <c r="B11499" s="518">
        <v>621714</v>
      </c>
      <c r="C11499" s="518" t="s">
        <v>2660</v>
      </c>
      <c r="D11499" s="518" t="s">
        <v>656</v>
      </c>
      <c r="E11499" s="859">
        <v>21</v>
      </c>
      <c r="F11499" s="859">
        <v>15</v>
      </c>
      <c r="G11499" s="518" t="s">
        <v>122</v>
      </c>
      <c r="H11499" s="518" t="s">
        <v>231</v>
      </c>
      <c r="I11499" s="518">
        <v>678425</v>
      </c>
    </row>
    <row r="11500" spans="1:9" x14ac:dyDescent="0.2">
      <c r="A11500" s="518" t="s">
        <v>384</v>
      </c>
      <c r="B11500" s="518">
        <v>621722</v>
      </c>
      <c r="C11500" s="518" t="s">
        <v>2660</v>
      </c>
      <c r="D11500" s="518" t="s">
        <v>1126</v>
      </c>
      <c r="E11500" s="859">
        <v>32</v>
      </c>
      <c r="F11500" s="859">
        <v>0</v>
      </c>
      <c r="G11500" s="518" t="s">
        <v>122</v>
      </c>
      <c r="H11500" s="518" t="s">
        <v>384</v>
      </c>
      <c r="I11500" s="518">
        <v>621722</v>
      </c>
    </row>
    <row r="11501" spans="1:9" x14ac:dyDescent="0.2">
      <c r="A11501" s="518" t="s">
        <v>322</v>
      </c>
      <c r="B11501" s="518">
        <v>621862</v>
      </c>
      <c r="C11501" s="518" t="s">
        <v>2660</v>
      </c>
      <c r="D11501" s="518" t="s">
        <v>697</v>
      </c>
      <c r="E11501" s="859">
        <v>32</v>
      </c>
      <c r="F11501" s="859">
        <v>26</v>
      </c>
      <c r="G11501" s="518" t="s">
        <v>122</v>
      </c>
      <c r="H11501" s="518" t="s">
        <v>322</v>
      </c>
      <c r="I11501" s="518">
        <v>621862</v>
      </c>
    </row>
    <row r="11502" spans="1:9" x14ac:dyDescent="0.2">
      <c r="A11502" s="518" t="s">
        <v>322</v>
      </c>
      <c r="B11502" s="518">
        <v>621888</v>
      </c>
      <c r="C11502" s="518" t="s">
        <v>2660</v>
      </c>
      <c r="D11502" s="518" t="s">
        <v>1166</v>
      </c>
      <c r="E11502" s="859">
        <v>33</v>
      </c>
      <c r="F11502" s="859">
        <v>0</v>
      </c>
      <c r="G11502" s="518" t="s">
        <v>122</v>
      </c>
      <c r="H11502" s="518" t="s">
        <v>322</v>
      </c>
      <c r="I11502" s="518">
        <v>621888</v>
      </c>
    </row>
    <row r="11503" spans="1:9" x14ac:dyDescent="0.2">
      <c r="A11503" s="518" t="s">
        <v>359</v>
      </c>
      <c r="B11503" s="518">
        <v>621896</v>
      </c>
      <c r="C11503" s="518" t="s">
        <v>2660</v>
      </c>
      <c r="D11503" s="518" t="s">
        <v>728</v>
      </c>
      <c r="E11503" s="859">
        <v>34</v>
      </c>
      <c r="F11503" s="859">
        <v>34</v>
      </c>
      <c r="G11503" s="518" t="s">
        <v>122</v>
      </c>
      <c r="H11503" s="518" t="s">
        <v>359</v>
      </c>
      <c r="I11503" s="518">
        <v>621896</v>
      </c>
    </row>
    <row r="11504" spans="1:9" x14ac:dyDescent="0.2">
      <c r="A11504" s="518" t="s">
        <v>359</v>
      </c>
      <c r="B11504" s="518">
        <v>621904</v>
      </c>
      <c r="C11504" s="518" t="s">
        <v>2660</v>
      </c>
      <c r="D11504" s="518" t="s">
        <v>427</v>
      </c>
      <c r="E11504" s="859">
        <v>33</v>
      </c>
      <c r="F11504" s="859">
        <v>33</v>
      </c>
      <c r="G11504" s="518" t="s">
        <v>122</v>
      </c>
      <c r="H11504" s="518" t="s">
        <v>359</v>
      </c>
      <c r="I11504" s="518">
        <v>621904</v>
      </c>
    </row>
    <row r="11505" spans="1:9" x14ac:dyDescent="0.2">
      <c r="A11505" s="518" t="s">
        <v>359</v>
      </c>
      <c r="B11505" s="518">
        <v>621912</v>
      </c>
      <c r="C11505" s="518" t="s">
        <v>2660</v>
      </c>
      <c r="D11505" s="518" t="s">
        <v>299</v>
      </c>
      <c r="E11505" s="859">
        <v>35</v>
      </c>
      <c r="F11505" s="859">
        <v>35</v>
      </c>
      <c r="G11505" s="518" t="s">
        <v>122</v>
      </c>
      <c r="H11505" s="518" t="s">
        <v>359</v>
      </c>
      <c r="I11505" s="518">
        <v>621912</v>
      </c>
    </row>
    <row r="11506" spans="1:9" x14ac:dyDescent="0.2">
      <c r="A11506" s="518" t="s">
        <v>359</v>
      </c>
      <c r="B11506" s="518">
        <v>621920</v>
      </c>
      <c r="C11506" s="518" t="s">
        <v>2660</v>
      </c>
      <c r="D11506" s="518" t="s">
        <v>1167</v>
      </c>
      <c r="E11506" s="859">
        <v>35</v>
      </c>
      <c r="F11506" s="859">
        <v>35</v>
      </c>
      <c r="G11506" s="518" t="s">
        <v>122</v>
      </c>
      <c r="H11506" s="518" t="s">
        <v>359</v>
      </c>
      <c r="I11506" s="518">
        <v>621920</v>
      </c>
    </row>
    <row r="11507" spans="1:9" x14ac:dyDescent="0.2">
      <c r="A11507" s="518" t="s">
        <v>359</v>
      </c>
      <c r="B11507" s="518">
        <v>621938</v>
      </c>
      <c r="C11507" s="518" t="s">
        <v>2660</v>
      </c>
      <c r="D11507" s="518" t="s">
        <v>718</v>
      </c>
      <c r="E11507" s="859">
        <v>32</v>
      </c>
      <c r="F11507" s="859">
        <v>32</v>
      </c>
      <c r="G11507" s="518" t="s">
        <v>122</v>
      </c>
      <c r="H11507" s="518" t="s">
        <v>359</v>
      </c>
      <c r="I11507" s="518">
        <v>621938</v>
      </c>
    </row>
    <row r="11508" spans="1:9" x14ac:dyDescent="0.2">
      <c r="A11508" s="518" t="s">
        <v>359</v>
      </c>
      <c r="B11508" s="518">
        <v>621946</v>
      </c>
      <c r="C11508" s="518" t="s">
        <v>2660</v>
      </c>
      <c r="D11508" s="518" t="s">
        <v>746</v>
      </c>
      <c r="E11508" s="859">
        <v>33</v>
      </c>
      <c r="F11508" s="859">
        <v>33</v>
      </c>
      <c r="G11508" s="518" t="s">
        <v>122</v>
      </c>
      <c r="H11508" s="518" t="s">
        <v>359</v>
      </c>
      <c r="I11508" s="518">
        <v>621946</v>
      </c>
    </row>
    <row r="11509" spans="1:9" x14ac:dyDescent="0.2">
      <c r="A11509" s="518" t="s">
        <v>359</v>
      </c>
      <c r="B11509" s="518">
        <v>621953</v>
      </c>
      <c r="C11509" s="518" t="s">
        <v>2660</v>
      </c>
      <c r="D11509" s="518" t="s">
        <v>431</v>
      </c>
      <c r="E11509" s="859">
        <v>33</v>
      </c>
      <c r="F11509" s="859">
        <v>33</v>
      </c>
      <c r="G11509" s="518" t="s">
        <v>122</v>
      </c>
      <c r="H11509" s="518" t="s">
        <v>359</v>
      </c>
      <c r="I11509" s="518">
        <v>621953</v>
      </c>
    </row>
    <row r="11510" spans="1:9" x14ac:dyDescent="0.2">
      <c r="A11510" s="518" t="s">
        <v>359</v>
      </c>
      <c r="B11510" s="518">
        <v>621961</v>
      </c>
      <c r="C11510" s="518" t="s">
        <v>2660</v>
      </c>
      <c r="D11510" s="518" t="s">
        <v>955</v>
      </c>
      <c r="E11510" s="859">
        <v>35</v>
      </c>
      <c r="F11510" s="859">
        <v>35</v>
      </c>
      <c r="G11510" s="518" t="s">
        <v>122</v>
      </c>
      <c r="H11510" s="518" t="s">
        <v>359</v>
      </c>
      <c r="I11510" s="518">
        <v>621961</v>
      </c>
    </row>
    <row r="11511" spans="1:9" x14ac:dyDescent="0.2">
      <c r="A11511" s="518" t="s">
        <v>359</v>
      </c>
      <c r="B11511" s="518">
        <v>621979</v>
      </c>
      <c r="C11511" s="518" t="s">
        <v>2660</v>
      </c>
      <c r="D11511" s="518" t="s">
        <v>736</v>
      </c>
      <c r="E11511" s="859">
        <v>30</v>
      </c>
      <c r="F11511" s="859">
        <v>30</v>
      </c>
      <c r="G11511" s="518" t="s">
        <v>122</v>
      </c>
      <c r="H11511" s="518" t="s">
        <v>359</v>
      </c>
      <c r="I11511" s="518">
        <v>621979</v>
      </c>
    </row>
    <row r="11512" spans="1:9" x14ac:dyDescent="0.2">
      <c r="A11512" s="518" t="s">
        <v>377</v>
      </c>
      <c r="B11512" s="518">
        <v>622027</v>
      </c>
      <c r="C11512" s="518" t="s">
        <v>2660</v>
      </c>
      <c r="D11512" s="518" t="s">
        <v>1251</v>
      </c>
      <c r="E11512" s="859">
        <v>33</v>
      </c>
      <c r="F11512" s="859">
        <v>33</v>
      </c>
      <c r="G11512" s="518" t="s">
        <v>122</v>
      </c>
      <c r="H11512" s="518" t="s">
        <v>377</v>
      </c>
      <c r="I11512" s="518">
        <v>622027</v>
      </c>
    </row>
    <row r="11513" spans="1:9" x14ac:dyDescent="0.2">
      <c r="A11513" s="518" t="s">
        <v>377</v>
      </c>
      <c r="B11513" s="518">
        <v>622035</v>
      </c>
      <c r="C11513" s="518" t="s">
        <v>2660</v>
      </c>
      <c r="D11513" s="518" t="s">
        <v>1252</v>
      </c>
      <c r="E11513" s="859">
        <v>19</v>
      </c>
      <c r="F11513" s="859">
        <v>19</v>
      </c>
      <c r="G11513" s="518" t="s">
        <v>122</v>
      </c>
      <c r="H11513" s="518" t="s">
        <v>377</v>
      </c>
      <c r="I11513" s="518">
        <v>622035</v>
      </c>
    </row>
    <row r="11514" spans="1:9" x14ac:dyDescent="0.2">
      <c r="A11514" s="518" t="s">
        <v>377</v>
      </c>
      <c r="B11514" s="518">
        <v>622043</v>
      </c>
      <c r="C11514" s="518" t="s">
        <v>2660</v>
      </c>
      <c r="D11514" s="518" t="s">
        <v>6211</v>
      </c>
      <c r="E11514" s="859">
        <v>28</v>
      </c>
      <c r="F11514" s="859">
        <v>28</v>
      </c>
      <c r="G11514" s="518" t="s">
        <v>122</v>
      </c>
      <c r="H11514" s="518" t="s">
        <v>377</v>
      </c>
      <c r="I11514" s="518">
        <v>622043</v>
      </c>
    </row>
    <row r="11515" spans="1:9" x14ac:dyDescent="0.2">
      <c r="A11515" s="518" t="s">
        <v>377</v>
      </c>
      <c r="B11515" s="518">
        <v>622068</v>
      </c>
      <c r="C11515" s="518" t="s">
        <v>2660</v>
      </c>
      <c r="D11515" s="518" t="s">
        <v>1253</v>
      </c>
      <c r="E11515" s="859">
        <v>23</v>
      </c>
      <c r="F11515" s="859">
        <v>23</v>
      </c>
      <c r="G11515" s="518" t="s">
        <v>122</v>
      </c>
      <c r="H11515" s="518" t="s">
        <v>377</v>
      </c>
      <c r="I11515" s="518">
        <v>622068</v>
      </c>
    </row>
    <row r="11516" spans="1:9" x14ac:dyDescent="0.2">
      <c r="A11516" s="518" t="s">
        <v>318</v>
      </c>
      <c r="B11516" s="518">
        <v>622118</v>
      </c>
      <c r="C11516" s="518" t="s">
        <v>2660</v>
      </c>
      <c r="D11516" s="518" t="s">
        <v>801</v>
      </c>
      <c r="E11516" s="859">
        <v>25</v>
      </c>
      <c r="F11516" s="859">
        <v>23</v>
      </c>
      <c r="G11516" s="518" t="s">
        <v>122</v>
      </c>
      <c r="H11516" s="518" t="s">
        <v>318</v>
      </c>
      <c r="I11516" s="518">
        <v>622118</v>
      </c>
    </row>
    <row r="11517" spans="1:9" x14ac:dyDescent="0.2">
      <c r="A11517" s="518" t="s">
        <v>377</v>
      </c>
      <c r="B11517" s="518">
        <v>622209</v>
      </c>
      <c r="C11517" s="518" t="s">
        <v>2660</v>
      </c>
      <c r="D11517" s="518" t="s">
        <v>1363</v>
      </c>
      <c r="E11517" s="859">
        <v>33</v>
      </c>
      <c r="F11517" s="859">
        <v>33</v>
      </c>
      <c r="G11517" s="518" t="s">
        <v>122</v>
      </c>
      <c r="H11517" s="518" t="s">
        <v>377</v>
      </c>
      <c r="I11517" s="518">
        <v>622209</v>
      </c>
    </row>
    <row r="11518" spans="1:9" x14ac:dyDescent="0.2">
      <c r="A11518" s="518" t="s">
        <v>148</v>
      </c>
      <c r="B11518" s="518">
        <v>622225</v>
      </c>
      <c r="C11518" s="518" t="s">
        <v>2660</v>
      </c>
      <c r="D11518" s="518" t="s">
        <v>769</v>
      </c>
      <c r="E11518" s="859">
        <v>22</v>
      </c>
      <c r="F11518" s="859">
        <v>22</v>
      </c>
      <c r="G11518" s="518" t="s">
        <v>122</v>
      </c>
      <c r="H11518" s="518" t="s">
        <v>148</v>
      </c>
      <c r="I11518" s="518">
        <v>622225</v>
      </c>
    </row>
    <row r="11519" spans="1:9" x14ac:dyDescent="0.2">
      <c r="A11519" s="518" t="s">
        <v>148</v>
      </c>
      <c r="B11519" s="518">
        <v>622241</v>
      </c>
      <c r="C11519" s="518" t="s">
        <v>2660</v>
      </c>
      <c r="D11519" s="518" t="s">
        <v>658</v>
      </c>
      <c r="E11519" s="859">
        <v>31</v>
      </c>
      <c r="F11519" s="859">
        <v>31</v>
      </c>
      <c r="G11519" s="518" t="s">
        <v>122</v>
      </c>
      <c r="H11519" s="518" t="s">
        <v>148</v>
      </c>
      <c r="I11519" s="518">
        <v>622241</v>
      </c>
    </row>
    <row r="11520" spans="1:9" x14ac:dyDescent="0.2">
      <c r="A11520" s="518" t="s">
        <v>148</v>
      </c>
      <c r="B11520" s="518">
        <v>622258</v>
      </c>
      <c r="C11520" s="518" t="s">
        <v>2660</v>
      </c>
      <c r="D11520" s="518" t="s">
        <v>470</v>
      </c>
      <c r="E11520" s="859">
        <v>33</v>
      </c>
      <c r="F11520" s="859">
        <v>33</v>
      </c>
      <c r="G11520" s="518" t="s">
        <v>122</v>
      </c>
      <c r="H11520" s="518" t="s">
        <v>148</v>
      </c>
      <c r="I11520" s="518">
        <v>622258</v>
      </c>
    </row>
    <row r="11521" spans="1:9" x14ac:dyDescent="0.2">
      <c r="A11521" s="518" t="s">
        <v>373</v>
      </c>
      <c r="B11521" s="518">
        <v>622266</v>
      </c>
      <c r="C11521" s="518" t="s">
        <v>2660</v>
      </c>
      <c r="D11521" s="518" t="s">
        <v>8063</v>
      </c>
      <c r="E11521" s="859">
        <v>25</v>
      </c>
      <c r="F11521" s="859">
        <v>0</v>
      </c>
      <c r="G11521" s="518" t="s">
        <v>122</v>
      </c>
      <c r="H11521" s="518" t="s">
        <v>373</v>
      </c>
      <c r="I11521" s="518">
        <v>622266</v>
      </c>
    </row>
    <row r="11522" spans="1:9" x14ac:dyDescent="0.2">
      <c r="A11522" s="518" t="s">
        <v>371</v>
      </c>
      <c r="B11522" s="518">
        <v>622274</v>
      </c>
      <c r="C11522" s="518" t="s">
        <v>2660</v>
      </c>
      <c r="D11522" s="518" t="s">
        <v>618</v>
      </c>
      <c r="E11522" s="859">
        <v>19</v>
      </c>
      <c r="F11522" s="859">
        <v>19</v>
      </c>
      <c r="G11522" s="518" t="s">
        <v>122</v>
      </c>
      <c r="H11522" s="518" t="s">
        <v>371</v>
      </c>
      <c r="I11522" s="518">
        <v>622274</v>
      </c>
    </row>
    <row r="11523" spans="1:9" x14ac:dyDescent="0.2">
      <c r="A11523" s="518" t="s">
        <v>371</v>
      </c>
      <c r="B11523" s="518">
        <v>622282</v>
      </c>
      <c r="C11523" s="518" t="s">
        <v>2660</v>
      </c>
      <c r="D11523" s="518" t="s">
        <v>1421</v>
      </c>
      <c r="E11523" s="859">
        <v>28</v>
      </c>
      <c r="F11523" s="859">
        <v>28</v>
      </c>
      <c r="G11523" s="518" t="s">
        <v>122</v>
      </c>
      <c r="H11523" s="518" t="s">
        <v>371</v>
      </c>
      <c r="I11523" s="518">
        <v>622282</v>
      </c>
    </row>
    <row r="11524" spans="1:9" x14ac:dyDescent="0.2">
      <c r="A11524" s="518" t="s">
        <v>371</v>
      </c>
      <c r="B11524" s="518">
        <v>622308</v>
      </c>
      <c r="C11524" s="518" t="s">
        <v>2660</v>
      </c>
      <c r="D11524" s="518" t="s">
        <v>1422</v>
      </c>
      <c r="E11524" s="859">
        <v>31</v>
      </c>
      <c r="F11524" s="859">
        <v>31</v>
      </c>
      <c r="G11524" s="518" t="s">
        <v>122</v>
      </c>
      <c r="H11524" s="518" t="s">
        <v>371</v>
      </c>
      <c r="I11524" s="518">
        <v>622308</v>
      </c>
    </row>
    <row r="11525" spans="1:9" x14ac:dyDescent="0.2">
      <c r="A11525" s="518" t="s">
        <v>371</v>
      </c>
      <c r="B11525" s="518">
        <v>622324</v>
      </c>
      <c r="C11525" s="518" t="s">
        <v>2660</v>
      </c>
      <c r="D11525" s="518" t="s">
        <v>1481</v>
      </c>
      <c r="E11525" s="859">
        <v>29</v>
      </c>
      <c r="F11525" s="859">
        <v>29</v>
      </c>
      <c r="G11525" s="518" t="s">
        <v>122</v>
      </c>
      <c r="H11525" s="518" t="s">
        <v>371</v>
      </c>
      <c r="I11525" s="518">
        <v>622324</v>
      </c>
    </row>
    <row r="11526" spans="1:9" x14ac:dyDescent="0.2">
      <c r="A11526" s="518" t="s">
        <v>371</v>
      </c>
      <c r="B11526" s="518">
        <v>622332</v>
      </c>
      <c r="C11526" s="518" t="s">
        <v>2660</v>
      </c>
      <c r="D11526" s="518" t="s">
        <v>1482</v>
      </c>
      <c r="E11526" s="859">
        <v>26</v>
      </c>
      <c r="F11526" s="859">
        <v>26</v>
      </c>
      <c r="G11526" s="518" t="s">
        <v>122</v>
      </c>
      <c r="H11526" s="518" t="s">
        <v>371</v>
      </c>
      <c r="I11526" s="518">
        <v>622332</v>
      </c>
    </row>
    <row r="11527" spans="1:9" x14ac:dyDescent="0.2">
      <c r="A11527" s="518" t="s">
        <v>371</v>
      </c>
      <c r="B11527" s="518">
        <v>622340</v>
      </c>
      <c r="C11527" s="518" t="s">
        <v>2660</v>
      </c>
      <c r="D11527" s="518" t="s">
        <v>1483</v>
      </c>
      <c r="E11527" s="859">
        <v>29</v>
      </c>
      <c r="F11527" s="859">
        <v>29</v>
      </c>
      <c r="G11527" s="518" t="s">
        <v>122</v>
      </c>
      <c r="H11527" s="518" t="s">
        <v>371</v>
      </c>
      <c r="I11527" s="518">
        <v>622340</v>
      </c>
    </row>
    <row r="11528" spans="1:9" x14ac:dyDescent="0.2">
      <c r="A11528" s="518" t="s">
        <v>312</v>
      </c>
      <c r="B11528" s="518">
        <v>622381</v>
      </c>
      <c r="C11528" s="518" t="s">
        <v>2660</v>
      </c>
      <c r="D11528" s="518" t="s">
        <v>7941</v>
      </c>
      <c r="E11528" s="859">
        <v>19</v>
      </c>
      <c r="F11528" s="859">
        <v>0</v>
      </c>
      <c r="G11528" s="518" t="s">
        <v>122</v>
      </c>
      <c r="H11528" s="518" t="s">
        <v>312</v>
      </c>
      <c r="I11528" s="518">
        <v>628222</v>
      </c>
    </row>
    <row r="11529" spans="1:9" x14ac:dyDescent="0.2">
      <c r="A11529" s="518" t="s">
        <v>195</v>
      </c>
      <c r="B11529" s="518">
        <v>622415</v>
      </c>
      <c r="C11529" s="518" t="s">
        <v>2660</v>
      </c>
      <c r="D11529" s="518" t="s">
        <v>1538</v>
      </c>
      <c r="E11529" s="859">
        <v>35</v>
      </c>
      <c r="F11529" s="859">
        <v>34</v>
      </c>
      <c r="G11529" s="518" t="s">
        <v>122</v>
      </c>
      <c r="H11529" s="518" t="s">
        <v>195</v>
      </c>
      <c r="I11529" s="518">
        <v>622415</v>
      </c>
    </row>
    <row r="11530" spans="1:9" x14ac:dyDescent="0.2">
      <c r="A11530" s="518" t="s">
        <v>279</v>
      </c>
      <c r="B11530" s="518">
        <v>622423</v>
      </c>
      <c r="C11530" s="518" t="s">
        <v>2660</v>
      </c>
      <c r="D11530" s="518" t="s">
        <v>688</v>
      </c>
      <c r="E11530" s="859">
        <v>33</v>
      </c>
      <c r="F11530" s="859">
        <v>33</v>
      </c>
      <c r="G11530" s="518" t="s">
        <v>122</v>
      </c>
      <c r="H11530" s="518" t="s">
        <v>279</v>
      </c>
      <c r="I11530" s="518">
        <v>622423</v>
      </c>
    </row>
    <row r="11531" spans="1:9" x14ac:dyDescent="0.2">
      <c r="A11531" s="518" t="s">
        <v>270</v>
      </c>
      <c r="B11531" s="518">
        <v>622456</v>
      </c>
      <c r="C11531" s="518" t="s">
        <v>2660</v>
      </c>
      <c r="D11531" s="518" t="s">
        <v>250</v>
      </c>
      <c r="E11531" s="859">
        <v>25</v>
      </c>
      <c r="F11531" s="859">
        <v>25</v>
      </c>
      <c r="G11531" s="518" t="s">
        <v>122</v>
      </c>
      <c r="H11531" s="518" t="s">
        <v>270</v>
      </c>
      <c r="I11531" s="518">
        <v>622456</v>
      </c>
    </row>
    <row r="11532" spans="1:9" x14ac:dyDescent="0.2">
      <c r="A11532" s="518" t="s">
        <v>238</v>
      </c>
      <c r="B11532" s="518">
        <v>622464</v>
      </c>
      <c r="C11532" s="518" t="s">
        <v>2660</v>
      </c>
      <c r="D11532" s="518" t="s">
        <v>527</v>
      </c>
      <c r="E11532" s="859">
        <v>23</v>
      </c>
      <c r="F11532" s="859">
        <v>23</v>
      </c>
      <c r="G11532" s="518" t="s">
        <v>122</v>
      </c>
      <c r="H11532" s="518" t="s">
        <v>238</v>
      </c>
      <c r="I11532" s="518">
        <v>622464</v>
      </c>
    </row>
    <row r="11533" spans="1:9" x14ac:dyDescent="0.2">
      <c r="A11533" s="518" t="s">
        <v>238</v>
      </c>
      <c r="B11533" s="518">
        <v>622472</v>
      </c>
      <c r="C11533" s="518" t="s">
        <v>2660</v>
      </c>
      <c r="D11533" s="518" t="s">
        <v>397</v>
      </c>
      <c r="E11533" s="859">
        <v>28</v>
      </c>
      <c r="F11533" s="859">
        <v>28</v>
      </c>
      <c r="G11533" s="518" t="s">
        <v>122</v>
      </c>
      <c r="H11533" s="518" t="s">
        <v>238</v>
      </c>
      <c r="I11533" s="518">
        <v>622472</v>
      </c>
    </row>
    <row r="11534" spans="1:9" x14ac:dyDescent="0.2">
      <c r="A11534" s="518" t="s">
        <v>179</v>
      </c>
      <c r="B11534" s="518">
        <v>622506</v>
      </c>
      <c r="C11534" s="518" t="s">
        <v>2660</v>
      </c>
      <c r="D11534" s="518" t="s">
        <v>572</v>
      </c>
      <c r="E11534" s="859">
        <v>31</v>
      </c>
      <c r="F11534" s="859">
        <v>31</v>
      </c>
      <c r="G11534" s="518" t="s">
        <v>122</v>
      </c>
      <c r="H11534" s="518" t="s">
        <v>179</v>
      </c>
      <c r="I11534" s="518">
        <v>622506</v>
      </c>
    </row>
    <row r="11535" spans="1:9" x14ac:dyDescent="0.2">
      <c r="A11535" s="518" t="s">
        <v>221</v>
      </c>
      <c r="B11535" s="518">
        <v>622514</v>
      </c>
      <c r="C11535" s="518" t="s">
        <v>2660</v>
      </c>
      <c r="D11535" s="518" t="s">
        <v>559</v>
      </c>
      <c r="E11535" s="859">
        <v>31</v>
      </c>
      <c r="F11535" s="859">
        <v>31</v>
      </c>
      <c r="G11535" s="518" t="s">
        <v>122</v>
      </c>
      <c r="H11535" s="518" t="s">
        <v>221</v>
      </c>
      <c r="I11535" s="518">
        <v>622514</v>
      </c>
    </row>
    <row r="11536" spans="1:9" x14ac:dyDescent="0.2">
      <c r="A11536" s="518" t="s">
        <v>221</v>
      </c>
      <c r="B11536" s="518">
        <v>622522</v>
      </c>
      <c r="C11536" s="518" t="s">
        <v>2660</v>
      </c>
      <c r="D11536" s="518" t="s">
        <v>738</v>
      </c>
      <c r="E11536" s="859">
        <v>29</v>
      </c>
      <c r="F11536" s="859">
        <v>29</v>
      </c>
      <c r="G11536" s="518" t="s">
        <v>122</v>
      </c>
      <c r="H11536" s="518" t="s">
        <v>221</v>
      </c>
      <c r="I11536" s="518">
        <v>622522</v>
      </c>
    </row>
    <row r="11537" spans="1:9" x14ac:dyDescent="0.2">
      <c r="A11537" s="518" t="s">
        <v>221</v>
      </c>
      <c r="B11537" s="518">
        <v>622548</v>
      </c>
      <c r="C11537" s="518" t="s">
        <v>2660</v>
      </c>
      <c r="D11537" s="518" t="s">
        <v>739</v>
      </c>
      <c r="E11537" s="859">
        <v>32</v>
      </c>
      <c r="F11537" s="859">
        <v>32</v>
      </c>
      <c r="G11537" s="518" t="s">
        <v>122</v>
      </c>
      <c r="H11537" s="518" t="s">
        <v>221</v>
      </c>
      <c r="I11537" s="518">
        <v>622548</v>
      </c>
    </row>
    <row r="11538" spans="1:9" x14ac:dyDescent="0.2">
      <c r="A11538" s="518" t="s">
        <v>270</v>
      </c>
      <c r="B11538" s="518">
        <v>622555</v>
      </c>
      <c r="C11538" s="518" t="s">
        <v>2660</v>
      </c>
      <c r="D11538" s="518" t="s">
        <v>740</v>
      </c>
      <c r="E11538" s="859">
        <v>26</v>
      </c>
      <c r="F11538" s="859">
        <v>26</v>
      </c>
      <c r="G11538" s="518" t="s">
        <v>122</v>
      </c>
      <c r="H11538" s="518" t="s">
        <v>270</v>
      </c>
      <c r="I11538" s="518">
        <v>622555</v>
      </c>
    </row>
    <row r="11539" spans="1:9" x14ac:dyDescent="0.2">
      <c r="A11539" s="518" t="s">
        <v>270</v>
      </c>
      <c r="B11539" s="518">
        <v>622563</v>
      </c>
      <c r="C11539" s="518" t="s">
        <v>2660</v>
      </c>
      <c r="D11539" s="518" t="s">
        <v>6212</v>
      </c>
      <c r="E11539" s="859">
        <v>19</v>
      </c>
      <c r="F11539" s="859">
        <v>19</v>
      </c>
      <c r="G11539" s="518" t="s">
        <v>122</v>
      </c>
      <c r="H11539" s="518" t="s">
        <v>270</v>
      </c>
      <c r="I11539" s="518">
        <v>622563</v>
      </c>
    </row>
    <row r="11540" spans="1:9" x14ac:dyDescent="0.2">
      <c r="A11540" s="518" t="s">
        <v>270</v>
      </c>
      <c r="B11540" s="518">
        <v>622571</v>
      </c>
      <c r="C11540" s="518" t="s">
        <v>2660</v>
      </c>
      <c r="D11540" s="518" t="s">
        <v>741</v>
      </c>
      <c r="E11540" s="859">
        <v>30</v>
      </c>
      <c r="F11540" s="859">
        <v>30</v>
      </c>
      <c r="G11540" s="518" t="s">
        <v>122</v>
      </c>
      <c r="H11540" s="518" t="s">
        <v>270</v>
      </c>
      <c r="I11540" s="518">
        <v>622571</v>
      </c>
    </row>
    <row r="11541" spans="1:9" x14ac:dyDescent="0.2">
      <c r="A11541" s="518" t="s">
        <v>314</v>
      </c>
      <c r="B11541" s="518">
        <v>622621</v>
      </c>
      <c r="C11541" s="518" t="s">
        <v>2660</v>
      </c>
      <c r="D11541" s="518" t="s">
        <v>422</v>
      </c>
      <c r="E11541" s="859">
        <v>31</v>
      </c>
      <c r="F11541" s="859">
        <v>0</v>
      </c>
      <c r="G11541" s="518" t="s">
        <v>122</v>
      </c>
      <c r="H11541" s="518" t="s">
        <v>314</v>
      </c>
      <c r="I11541" s="518">
        <v>622621</v>
      </c>
    </row>
    <row r="11542" spans="1:9" x14ac:dyDescent="0.2">
      <c r="A11542" s="518" t="s">
        <v>314</v>
      </c>
      <c r="B11542" s="518">
        <v>622639</v>
      </c>
      <c r="C11542" s="518" t="s">
        <v>2660</v>
      </c>
      <c r="D11542" s="518" t="s">
        <v>742</v>
      </c>
      <c r="E11542" s="859">
        <v>34</v>
      </c>
      <c r="F11542" s="859">
        <v>0</v>
      </c>
      <c r="G11542" s="518" t="s">
        <v>122</v>
      </c>
      <c r="H11542" s="518" t="s">
        <v>314</v>
      </c>
      <c r="I11542" s="518">
        <v>622639</v>
      </c>
    </row>
    <row r="11543" spans="1:9" x14ac:dyDescent="0.2">
      <c r="A11543" s="518" t="s">
        <v>314</v>
      </c>
      <c r="B11543" s="518">
        <v>622654</v>
      </c>
      <c r="C11543" s="518" t="s">
        <v>2660</v>
      </c>
      <c r="D11543" s="518" t="s">
        <v>742</v>
      </c>
      <c r="E11543" s="859">
        <v>33</v>
      </c>
      <c r="F11543" s="859">
        <v>0</v>
      </c>
      <c r="G11543" s="518" t="s">
        <v>122</v>
      </c>
      <c r="H11543" s="518" t="s">
        <v>314</v>
      </c>
      <c r="I11543" s="518">
        <v>622654</v>
      </c>
    </row>
    <row r="11544" spans="1:9" x14ac:dyDescent="0.2">
      <c r="A11544" s="518" t="s">
        <v>314</v>
      </c>
      <c r="B11544" s="518">
        <v>622662</v>
      </c>
      <c r="C11544" s="518" t="s">
        <v>2660</v>
      </c>
      <c r="D11544" s="518" t="s">
        <v>422</v>
      </c>
      <c r="E11544" s="859">
        <v>27</v>
      </c>
      <c r="F11544" s="859">
        <v>0</v>
      </c>
      <c r="G11544" s="518" t="s">
        <v>122</v>
      </c>
      <c r="H11544" s="518" t="s">
        <v>314</v>
      </c>
      <c r="I11544" s="518">
        <v>622662</v>
      </c>
    </row>
    <row r="11545" spans="1:9" x14ac:dyDescent="0.2">
      <c r="A11545" s="518" t="s">
        <v>271</v>
      </c>
      <c r="B11545" s="518">
        <v>622670</v>
      </c>
      <c r="C11545" s="518" t="s">
        <v>2660</v>
      </c>
      <c r="D11545" s="518" t="s">
        <v>509</v>
      </c>
      <c r="E11545" s="859">
        <v>31</v>
      </c>
      <c r="F11545" s="859">
        <v>0</v>
      </c>
      <c r="G11545" s="518" t="s">
        <v>122</v>
      </c>
      <c r="H11545" s="518" t="s">
        <v>271</v>
      </c>
      <c r="I11545" s="518">
        <v>622670</v>
      </c>
    </row>
    <row r="11546" spans="1:9" x14ac:dyDescent="0.2">
      <c r="A11546" s="518" t="s">
        <v>313</v>
      </c>
      <c r="B11546" s="518">
        <v>622696</v>
      </c>
      <c r="C11546" s="518" t="s">
        <v>2660</v>
      </c>
      <c r="D11546" s="518" t="s">
        <v>809</v>
      </c>
      <c r="E11546" s="859">
        <v>31</v>
      </c>
      <c r="F11546" s="859">
        <v>25</v>
      </c>
      <c r="G11546" s="518" t="s">
        <v>122</v>
      </c>
      <c r="H11546" s="518" t="s">
        <v>313</v>
      </c>
      <c r="I11546" s="518">
        <v>622696</v>
      </c>
    </row>
    <row r="11547" spans="1:9" x14ac:dyDescent="0.2">
      <c r="A11547" s="518" t="s">
        <v>220</v>
      </c>
      <c r="B11547" s="518">
        <v>622738</v>
      </c>
      <c r="C11547" s="518" t="s">
        <v>2660</v>
      </c>
      <c r="D11547" s="518" t="s">
        <v>755</v>
      </c>
      <c r="E11547" s="859">
        <v>20</v>
      </c>
      <c r="F11547" s="859">
        <v>0</v>
      </c>
      <c r="G11547" s="518" t="s">
        <v>122</v>
      </c>
      <c r="H11547" s="518" t="s">
        <v>220</v>
      </c>
      <c r="I11547" s="518">
        <v>622738</v>
      </c>
    </row>
    <row r="11548" spans="1:9" x14ac:dyDescent="0.2">
      <c r="A11548" s="518" t="s">
        <v>364</v>
      </c>
      <c r="B11548" s="518">
        <v>622746</v>
      </c>
      <c r="C11548" s="518" t="s">
        <v>2660</v>
      </c>
      <c r="D11548" s="518" t="s">
        <v>514</v>
      </c>
      <c r="E11548" s="859">
        <v>31</v>
      </c>
      <c r="F11548" s="859">
        <v>0</v>
      </c>
      <c r="G11548" s="518" t="s">
        <v>122</v>
      </c>
      <c r="H11548" s="518" t="s">
        <v>364</v>
      </c>
      <c r="I11548" s="518">
        <v>622746</v>
      </c>
    </row>
    <row r="11549" spans="1:9" x14ac:dyDescent="0.2">
      <c r="A11549" s="518" t="s">
        <v>364</v>
      </c>
      <c r="B11549" s="518">
        <v>622753</v>
      </c>
      <c r="C11549" s="518" t="s">
        <v>2660</v>
      </c>
      <c r="D11549" s="518" t="s">
        <v>451</v>
      </c>
      <c r="E11549" s="859">
        <v>34</v>
      </c>
      <c r="F11549" s="859">
        <v>0</v>
      </c>
      <c r="G11549" s="518" t="s">
        <v>122</v>
      </c>
      <c r="H11549" s="518" t="s">
        <v>364</v>
      </c>
      <c r="I11549" s="518">
        <v>622753</v>
      </c>
    </row>
    <row r="11550" spans="1:9" x14ac:dyDescent="0.2">
      <c r="A11550" s="518" t="s">
        <v>190</v>
      </c>
      <c r="B11550" s="518">
        <v>622761</v>
      </c>
      <c r="C11550" s="518" t="s">
        <v>2660</v>
      </c>
      <c r="D11550" s="518" t="s">
        <v>875</v>
      </c>
      <c r="E11550" s="859">
        <v>34</v>
      </c>
      <c r="F11550" s="859">
        <v>29</v>
      </c>
      <c r="G11550" s="518" t="s">
        <v>122</v>
      </c>
      <c r="H11550" s="518" t="s">
        <v>190</v>
      </c>
      <c r="I11550" s="518">
        <v>622761</v>
      </c>
    </row>
    <row r="11551" spans="1:9" x14ac:dyDescent="0.2">
      <c r="A11551" s="518" t="s">
        <v>190</v>
      </c>
      <c r="B11551" s="518">
        <v>622795</v>
      </c>
      <c r="C11551" s="518" t="s">
        <v>2660</v>
      </c>
      <c r="D11551" s="518" t="s">
        <v>877</v>
      </c>
      <c r="E11551" s="859">
        <v>23</v>
      </c>
      <c r="F11551" s="859">
        <v>5</v>
      </c>
      <c r="G11551" s="518" t="s">
        <v>122</v>
      </c>
      <c r="H11551" s="518" t="s">
        <v>190</v>
      </c>
      <c r="I11551" s="518">
        <v>708503</v>
      </c>
    </row>
    <row r="11552" spans="1:9" x14ac:dyDescent="0.2">
      <c r="A11552" s="518" t="s">
        <v>190</v>
      </c>
      <c r="B11552" s="518">
        <v>622803</v>
      </c>
      <c r="C11552" s="518" t="s">
        <v>2660</v>
      </c>
      <c r="D11552" s="518" t="s">
        <v>687</v>
      </c>
      <c r="E11552" s="859">
        <v>33</v>
      </c>
      <c r="F11552" s="859">
        <v>30</v>
      </c>
      <c r="G11552" s="518" t="s">
        <v>122</v>
      </c>
      <c r="H11552" s="518" t="s">
        <v>190</v>
      </c>
      <c r="I11552" s="518">
        <v>622803</v>
      </c>
    </row>
    <row r="11553" spans="1:9" x14ac:dyDescent="0.2">
      <c r="A11553" s="518" t="s">
        <v>190</v>
      </c>
      <c r="B11553" s="518">
        <v>622811</v>
      </c>
      <c r="C11553" s="518" t="s">
        <v>2660</v>
      </c>
      <c r="D11553" s="518" t="s">
        <v>948</v>
      </c>
      <c r="E11553" s="859">
        <v>26</v>
      </c>
      <c r="F11553" s="859">
        <v>23</v>
      </c>
      <c r="G11553" s="518" t="s">
        <v>122</v>
      </c>
      <c r="H11553" s="518" t="s">
        <v>190</v>
      </c>
      <c r="I11553" s="518">
        <v>622811</v>
      </c>
    </row>
    <row r="11554" spans="1:9" x14ac:dyDescent="0.2">
      <c r="A11554" s="518" t="s">
        <v>357</v>
      </c>
      <c r="B11554" s="518">
        <v>622894</v>
      </c>
      <c r="C11554" s="518" t="s">
        <v>2660</v>
      </c>
      <c r="D11554" s="518" t="s">
        <v>949</v>
      </c>
      <c r="E11554" s="859">
        <v>29</v>
      </c>
      <c r="F11554" s="859">
        <v>28</v>
      </c>
      <c r="G11554" s="518" t="s">
        <v>122</v>
      </c>
      <c r="H11554" s="518" t="s">
        <v>357</v>
      </c>
      <c r="I11554" s="518">
        <v>622894</v>
      </c>
    </row>
    <row r="11555" spans="1:9" x14ac:dyDescent="0.2">
      <c r="A11555" s="518" t="s">
        <v>351</v>
      </c>
      <c r="B11555" s="518">
        <v>622936</v>
      </c>
      <c r="C11555" s="518" t="s">
        <v>2660</v>
      </c>
      <c r="D11555" s="518" t="s">
        <v>1011</v>
      </c>
      <c r="E11555" s="859">
        <v>27</v>
      </c>
      <c r="F11555" s="859">
        <v>26</v>
      </c>
      <c r="G11555" s="518" t="s">
        <v>122</v>
      </c>
      <c r="H11555" s="518" t="s">
        <v>351</v>
      </c>
      <c r="I11555" s="518">
        <v>622936</v>
      </c>
    </row>
    <row r="11556" spans="1:9" x14ac:dyDescent="0.2">
      <c r="A11556" s="518" t="s">
        <v>351</v>
      </c>
      <c r="B11556" s="518">
        <v>622944</v>
      </c>
      <c r="C11556" s="518" t="s">
        <v>2660</v>
      </c>
      <c r="D11556" s="518" t="s">
        <v>1012</v>
      </c>
      <c r="E11556" s="859">
        <v>21</v>
      </c>
      <c r="F11556" s="859">
        <v>21</v>
      </c>
      <c r="G11556" s="518" t="s">
        <v>122</v>
      </c>
      <c r="H11556" s="518" t="s">
        <v>351</v>
      </c>
      <c r="I11556" s="518">
        <v>622944</v>
      </c>
    </row>
    <row r="11557" spans="1:9" x14ac:dyDescent="0.2">
      <c r="A11557" s="518" t="s">
        <v>372</v>
      </c>
      <c r="B11557" s="518">
        <v>622977</v>
      </c>
      <c r="C11557" s="518" t="s">
        <v>2660</v>
      </c>
      <c r="D11557" s="518" t="s">
        <v>1061</v>
      </c>
      <c r="E11557" s="859">
        <v>35</v>
      </c>
      <c r="F11557" s="859">
        <v>0</v>
      </c>
      <c r="G11557" s="518" t="s">
        <v>122</v>
      </c>
      <c r="H11557" s="518" t="s">
        <v>372</v>
      </c>
      <c r="I11557" s="518">
        <v>622977</v>
      </c>
    </row>
    <row r="11558" spans="1:9" x14ac:dyDescent="0.2">
      <c r="A11558" s="518" t="s">
        <v>372</v>
      </c>
      <c r="B11558" s="518">
        <v>622985</v>
      </c>
      <c r="C11558" s="518" t="s">
        <v>2660</v>
      </c>
      <c r="D11558" s="518" t="s">
        <v>1062</v>
      </c>
      <c r="E11558" s="859">
        <v>35</v>
      </c>
      <c r="F11558" s="859">
        <v>0</v>
      </c>
      <c r="G11558" s="518" t="s">
        <v>122</v>
      </c>
      <c r="H11558" s="518" t="s">
        <v>372</v>
      </c>
      <c r="I11558" s="518">
        <v>622985</v>
      </c>
    </row>
    <row r="11559" spans="1:9" x14ac:dyDescent="0.2">
      <c r="A11559" s="518" t="s">
        <v>372</v>
      </c>
      <c r="B11559" s="518">
        <v>622993</v>
      </c>
      <c r="C11559" s="518" t="s">
        <v>2660</v>
      </c>
      <c r="D11559" s="518" t="s">
        <v>9529</v>
      </c>
      <c r="E11559" s="859">
        <v>29</v>
      </c>
      <c r="F11559" s="859">
        <v>0</v>
      </c>
      <c r="G11559" s="518" t="s">
        <v>122</v>
      </c>
      <c r="H11559" s="518" t="s">
        <v>372</v>
      </c>
      <c r="I11559" s="518">
        <v>622993</v>
      </c>
    </row>
    <row r="11560" spans="1:9" x14ac:dyDescent="0.2">
      <c r="A11560" s="518" t="s">
        <v>373</v>
      </c>
      <c r="B11560" s="518">
        <v>623017</v>
      </c>
      <c r="C11560" s="518" t="s">
        <v>2660</v>
      </c>
      <c r="D11560" s="518" t="s">
        <v>1063</v>
      </c>
      <c r="E11560" s="859">
        <v>26</v>
      </c>
      <c r="F11560" s="859">
        <v>12</v>
      </c>
      <c r="G11560" s="518" t="s">
        <v>122</v>
      </c>
      <c r="H11560" s="518" t="s">
        <v>373</v>
      </c>
      <c r="I11560" s="518">
        <v>623025</v>
      </c>
    </row>
    <row r="11561" spans="1:9" x14ac:dyDescent="0.2">
      <c r="A11561" s="518" t="s">
        <v>373</v>
      </c>
      <c r="B11561" s="518">
        <v>623025</v>
      </c>
      <c r="C11561" s="518" t="s">
        <v>2660</v>
      </c>
      <c r="D11561" s="518" t="s">
        <v>1064</v>
      </c>
      <c r="E11561" s="859">
        <v>26</v>
      </c>
      <c r="F11561" s="859">
        <v>20</v>
      </c>
      <c r="G11561" s="518" t="s">
        <v>122</v>
      </c>
      <c r="H11561" s="518" t="s">
        <v>373</v>
      </c>
      <c r="I11561" s="518">
        <v>623025</v>
      </c>
    </row>
    <row r="11562" spans="1:9" x14ac:dyDescent="0.2">
      <c r="A11562" s="518" t="s">
        <v>391</v>
      </c>
      <c r="B11562" s="518">
        <v>623058</v>
      </c>
      <c r="C11562" s="518" t="s">
        <v>2660</v>
      </c>
      <c r="D11562" s="518" t="s">
        <v>697</v>
      </c>
      <c r="E11562" s="859">
        <v>16</v>
      </c>
      <c r="F11562" s="859">
        <v>0</v>
      </c>
      <c r="G11562" s="518" t="s">
        <v>122</v>
      </c>
      <c r="H11562" s="518" t="s">
        <v>391</v>
      </c>
      <c r="I11562" s="518">
        <v>623058</v>
      </c>
    </row>
    <row r="11563" spans="1:9" x14ac:dyDescent="0.2">
      <c r="A11563" s="518" t="s">
        <v>373</v>
      </c>
      <c r="B11563" s="518">
        <v>623066</v>
      </c>
      <c r="C11563" s="518" t="s">
        <v>2660</v>
      </c>
      <c r="D11563" s="518" t="s">
        <v>224</v>
      </c>
      <c r="E11563" s="859">
        <v>35</v>
      </c>
      <c r="F11563" s="859">
        <v>30</v>
      </c>
      <c r="G11563" s="518" t="s">
        <v>122</v>
      </c>
      <c r="H11563" s="518" t="s">
        <v>373</v>
      </c>
      <c r="I11563" s="518">
        <v>207100</v>
      </c>
    </row>
    <row r="11564" spans="1:9" x14ac:dyDescent="0.2">
      <c r="A11564" s="518" t="s">
        <v>221</v>
      </c>
      <c r="B11564" s="518">
        <v>623074</v>
      </c>
      <c r="C11564" s="518" t="s">
        <v>2660</v>
      </c>
      <c r="D11564" s="518" t="s">
        <v>714</v>
      </c>
      <c r="E11564" s="859">
        <v>28</v>
      </c>
      <c r="F11564" s="859">
        <v>26</v>
      </c>
      <c r="G11564" s="518" t="s">
        <v>122</v>
      </c>
      <c r="H11564" s="518" t="s">
        <v>221</v>
      </c>
      <c r="I11564" s="518">
        <v>623074</v>
      </c>
    </row>
    <row r="11565" spans="1:9" x14ac:dyDescent="0.2">
      <c r="A11565" s="518" t="s">
        <v>337</v>
      </c>
      <c r="B11565" s="518">
        <v>623108</v>
      </c>
      <c r="C11565" s="518" t="s">
        <v>2660</v>
      </c>
      <c r="D11565" s="518" t="s">
        <v>1114</v>
      </c>
      <c r="E11565" s="859">
        <v>16</v>
      </c>
      <c r="F11565" s="859">
        <v>16</v>
      </c>
      <c r="G11565" s="518" t="s">
        <v>122</v>
      </c>
      <c r="H11565" s="518" t="s">
        <v>337</v>
      </c>
      <c r="I11565" s="518">
        <v>623108</v>
      </c>
    </row>
    <row r="11566" spans="1:9" x14ac:dyDescent="0.2">
      <c r="A11566" s="518" t="s">
        <v>321</v>
      </c>
      <c r="B11566" s="518">
        <v>623116</v>
      </c>
      <c r="C11566" s="518" t="s">
        <v>2660</v>
      </c>
      <c r="D11566" s="518" t="s">
        <v>406</v>
      </c>
      <c r="E11566" s="859">
        <v>26</v>
      </c>
      <c r="F11566" s="859">
        <v>26</v>
      </c>
      <c r="G11566" s="518" t="s">
        <v>122</v>
      </c>
      <c r="H11566" s="518" t="s">
        <v>321</v>
      </c>
      <c r="I11566" s="518">
        <v>623116</v>
      </c>
    </row>
    <row r="11567" spans="1:9" x14ac:dyDescent="0.2">
      <c r="A11567" s="518" t="s">
        <v>321</v>
      </c>
      <c r="B11567" s="518">
        <v>623124</v>
      </c>
      <c r="C11567" s="518" t="s">
        <v>2660</v>
      </c>
      <c r="D11567" s="518" t="s">
        <v>950</v>
      </c>
      <c r="E11567" s="859">
        <v>33</v>
      </c>
      <c r="F11567" s="859">
        <v>30</v>
      </c>
      <c r="G11567" s="518" t="s">
        <v>122</v>
      </c>
      <c r="H11567" s="518" t="s">
        <v>321</v>
      </c>
      <c r="I11567" s="518">
        <v>623124</v>
      </c>
    </row>
    <row r="11568" spans="1:9" x14ac:dyDescent="0.2">
      <c r="A11568" s="518" t="s">
        <v>321</v>
      </c>
      <c r="B11568" s="518">
        <v>623132</v>
      </c>
      <c r="C11568" s="518" t="s">
        <v>2660</v>
      </c>
      <c r="D11568" s="518" t="s">
        <v>527</v>
      </c>
      <c r="E11568" s="859">
        <v>16</v>
      </c>
      <c r="F11568" s="859">
        <v>15</v>
      </c>
      <c r="G11568" s="518" t="s">
        <v>122</v>
      </c>
      <c r="H11568" s="518" t="s">
        <v>321</v>
      </c>
      <c r="I11568" s="518">
        <v>237412</v>
      </c>
    </row>
    <row r="11569" spans="1:9" x14ac:dyDescent="0.2">
      <c r="A11569" s="518" t="s">
        <v>321</v>
      </c>
      <c r="B11569" s="518">
        <v>623140</v>
      </c>
      <c r="C11569" s="518" t="s">
        <v>2660</v>
      </c>
      <c r="D11569" s="518" t="s">
        <v>717</v>
      </c>
      <c r="E11569" s="859">
        <v>22</v>
      </c>
      <c r="F11569" s="859">
        <v>22</v>
      </c>
      <c r="G11569" s="518" t="s">
        <v>122</v>
      </c>
      <c r="H11569" s="518" t="s">
        <v>321</v>
      </c>
      <c r="I11569" s="518">
        <v>623140</v>
      </c>
    </row>
    <row r="11570" spans="1:9" x14ac:dyDescent="0.2">
      <c r="A11570" s="518" t="s">
        <v>240</v>
      </c>
      <c r="B11570" s="518">
        <v>623165</v>
      </c>
      <c r="C11570" s="518" t="s">
        <v>2660</v>
      </c>
      <c r="D11570" s="518" t="s">
        <v>1052</v>
      </c>
      <c r="E11570" s="859">
        <v>26</v>
      </c>
      <c r="F11570" s="859">
        <v>26</v>
      </c>
      <c r="G11570" s="518" t="s">
        <v>122</v>
      </c>
      <c r="H11570" s="518" t="s">
        <v>240</v>
      </c>
      <c r="I11570" s="518">
        <v>623165</v>
      </c>
    </row>
    <row r="11571" spans="1:9" x14ac:dyDescent="0.2">
      <c r="A11571" s="518" t="s">
        <v>155</v>
      </c>
      <c r="B11571" s="518">
        <v>623173</v>
      </c>
      <c r="C11571" s="518" t="s">
        <v>2660</v>
      </c>
      <c r="D11571" s="518" t="s">
        <v>7533</v>
      </c>
      <c r="E11571" s="859">
        <v>32</v>
      </c>
      <c r="F11571" s="859">
        <v>0</v>
      </c>
      <c r="G11571" s="518" t="s">
        <v>122</v>
      </c>
      <c r="H11571" s="518" t="s">
        <v>155</v>
      </c>
      <c r="I11571" s="518">
        <v>623173</v>
      </c>
    </row>
    <row r="11572" spans="1:9" x14ac:dyDescent="0.2">
      <c r="A11572" s="518" t="s">
        <v>341</v>
      </c>
      <c r="B11572" s="518">
        <v>623181</v>
      </c>
      <c r="C11572" s="518" t="s">
        <v>2660</v>
      </c>
      <c r="D11572" s="518" t="s">
        <v>1214</v>
      </c>
      <c r="E11572" s="859">
        <v>35</v>
      </c>
      <c r="F11572" s="859">
        <v>35</v>
      </c>
      <c r="G11572" s="518" t="s">
        <v>122</v>
      </c>
      <c r="H11572" s="518" t="s">
        <v>341</v>
      </c>
      <c r="I11572" s="518">
        <v>623181</v>
      </c>
    </row>
    <row r="11573" spans="1:9" x14ac:dyDescent="0.2">
      <c r="A11573" s="518" t="s">
        <v>341</v>
      </c>
      <c r="B11573" s="518">
        <v>623199</v>
      </c>
      <c r="C11573" s="518" t="s">
        <v>2660</v>
      </c>
      <c r="D11573" s="518" t="s">
        <v>7023</v>
      </c>
      <c r="E11573" s="859">
        <v>34</v>
      </c>
      <c r="F11573" s="859">
        <v>34</v>
      </c>
      <c r="G11573" s="518" t="s">
        <v>122</v>
      </c>
      <c r="H11573" s="518" t="s">
        <v>341</v>
      </c>
      <c r="I11573" s="518">
        <v>623199</v>
      </c>
    </row>
    <row r="11574" spans="1:9" x14ac:dyDescent="0.2">
      <c r="A11574" s="518" t="s">
        <v>155</v>
      </c>
      <c r="B11574" s="518">
        <v>623207</v>
      </c>
      <c r="C11574" s="518" t="s">
        <v>2660</v>
      </c>
      <c r="D11574" s="518" t="s">
        <v>7533</v>
      </c>
      <c r="E11574" s="859">
        <v>21</v>
      </c>
      <c r="F11574" s="859">
        <v>0</v>
      </c>
      <c r="G11574" s="518" t="s">
        <v>122</v>
      </c>
      <c r="H11574" s="518" t="s">
        <v>155</v>
      </c>
      <c r="I11574" s="518">
        <v>623207</v>
      </c>
    </row>
    <row r="11575" spans="1:9" x14ac:dyDescent="0.2">
      <c r="A11575" s="518" t="s">
        <v>155</v>
      </c>
      <c r="B11575" s="518">
        <v>623215</v>
      </c>
      <c r="C11575" s="518" t="s">
        <v>2660</v>
      </c>
      <c r="D11575" s="518" t="s">
        <v>1215</v>
      </c>
      <c r="E11575" s="859">
        <v>35</v>
      </c>
      <c r="F11575" s="859">
        <v>0</v>
      </c>
      <c r="G11575" s="518" t="s">
        <v>122</v>
      </c>
      <c r="H11575" s="518" t="s">
        <v>155</v>
      </c>
      <c r="I11575" s="518">
        <v>623215</v>
      </c>
    </row>
    <row r="11576" spans="1:9" x14ac:dyDescent="0.2">
      <c r="A11576" s="518" t="s">
        <v>314</v>
      </c>
      <c r="B11576" s="518">
        <v>623231</v>
      </c>
      <c r="C11576" s="518" t="s">
        <v>2660</v>
      </c>
      <c r="D11576" s="518" t="s">
        <v>487</v>
      </c>
      <c r="E11576" s="859">
        <v>31</v>
      </c>
      <c r="F11576" s="859">
        <v>0</v>
      </c>
      <c r="G11576" s="518" t="s">
        <v>122</v>
      </c>
      <c r="H11576" s="518" t="s">
        <v>314</v>
      </c>
      <c r="I11576" s="518">
        <v>623231</v>
      </c>
    </row>
    <row r="11577" spans="1:9" x14ac:dyDescent="0.2">
      <c r="A11577" s="518" t="s">
        <v>281</v>
      </c>
      <c r="B11577" s="518">
        <v>623249</v>
      </c>
      <c r="C11577" s="518" t="s">
        <v>2660</v>
      </c>
      <c r="D11577" s="518" t="s">
        <v>1216</v>
      </c>
      <c r="E11577" s="859">
        <v>35</v>
      </c>
      <c r="F11577" s="859">
        <v>0</v>
      </c>
      <c r="G11577" s="518" t="s">
        <v>122</v>
      </c>
      <c r="H11577" s="518" t="s">
        <v>281</v>
      </c>
      <c r="I11577" s="518">
        <v>623249</v>
      </c>
    </row>
    <row r="11578" spans="1:9" x14ac:dyDescent="0.2">
      <c r="A11578" s="518" t="s">
        <v>372</v>
      </c>
      <c r="B11578" s="518">
        <v>623256</v>
      </c>
      <c r="C11578" s="518" t="s">
        <v>2660</v>
      </c>
      <c r="D11578" s="518" t="s">
        <v>1217</v>
      </c>
      <c r="E11578" s="859">
        <v>33</v>
      </c>
      <c r="F11578" s="859">
        <v>0</v>
      </c>
      <c r="G11578" s="518" t="s">
        <v>122</v>
      </c>
      <c r="H11578" s="518" t="s">
        <v>372</v>
      </c>
      <c r="I11578" s="518">
        <v>623256</v>
      </c>
    </row>
    <row r="11579" spans="1:9" x14ac:dyDescent="0.2">
      <c r="A11579" s="518" t="s">
        <v>155</v>
      </c>
      <c r="B11579" s="518">
        <v>623264</v>
      </c>
      <c r="C11579" s="518" t="s">
        <v>2660</v>
      </c>
      <c r="D11579" s="518" t="s">
        <v>1215</v>
      </c>
      <c r="E11579" s="859">
        <v>35</v>
      </c>
      <c r="F11579" s="859">
        <v>0</v>
      </c>
      <c r="G11579" s="518" t="s">
        <v>122</v>
      </c>
      <c r="H11579" s="518" t="s">
        <v>155</v>
      </c>
      <c r="I11579" s="518">
        <v>623264</v>
      </c>
    </row>
    <row r="11580" spans="1:9" x14ac:dyDescent="0.2">
      <c r="A11580" s="518" t="s">
        <v>256</v>
      </c>
      <c r="B11580" s="518">
        <v>623272</v>
      </c>
      <c r="C11580" s="518" t="s">
        <v>2660</v>
      </c>
      <c r="D11580" s="518" t="s">
        <v>447</v>
      </c>
      <c r="E11580" s="859">
        <v>16</v>
      </c>
      <c r="F11580" s="859">
        <v>16</v>
      </c>
      <c r="G11580" s="518" t="s">
        <v>122</v>
      </c>
      <c r="H11580" s="518" t="s">
        <v>256</v>
      </c>
      <c r="I11580" s="518">
        <v>623272</v>
      </c>
    </row>
    <row r="11581" spans="1:9" x14ac:dyDescent="0.2">
      <c r="A11581" s="518" t="s">
        <v>256</v>
      </c>
      <c r="B11581" s="518">
        <v>623280</v>
      </c>
      <c r="C11581" s="518" t="s">
        <v>2660</v>
      </c>
      <c r="D11581" s="518" t="s">
        <v>1218</v>
      </c>
      <c r="E11581" s="859">
        <v>28</v>
      </c>
      <c r="F11581" s="859">
        <v>8</v>
      </c>
      <c r="G11581" s="518" t="s">
        <v>122</v>
      </c>
      <c r="H11581" s="518" t="s">
        <v>256</v>
      </c>
      <c r="I11581" s="518">
        <v>623280</v>
      </c>
    </row>
    <row r="11582" spans="1:9" x14ac:dyDescent="0.2">
      <c r="A11582" s="518" t="s">
        <v>335</v>
      </c>
      <c r="B11582" s="518">
        <v>623314</v>
      </c>
      <c r="C11582" s="518" t="s">
        <v>2660</v>
      </c>
      <c r="D11582" s="518" t="s">
        <v>779</v>
      </c>
      <c r="E11582" s="859">
        <v>13</v>
      </c>
      <c r="F11582" s="859">
        <v>13</v>
      </c>
      <c r="G11582" s="518" t="s">
        <v>122</v>
      </c>
      <c r="H11582" s="518" t="s">
        <v>335</v>
      </c>
      <c r="I11582" s="518">
        <v>623314</v>
      </c>
    </row>
    <row r="11583" spans="1:9" x14ac:dyDescent="0.2">
      <c r="A11583" s="518" t="s">
        <v>383</v>
      </c>
      <c r="B11583" s="518">
        <v>623322</v>
      </c>
      <c r="C11583" s="518" t="s">
        <v>2660</v>
      </c>
      <c r="D11583" s="518" t="s">
        <v>509</v>
      </c>
      <c r="E11583" s="859">
        <v>34</v>
      </c>
      <c r="F11583" s="859">
        <v>25</v>
      </c>
      <c r="G11583" s="518" t="s">
        <v>122</v>
      </c>
      <c r="H11583" s="518" t="s">
        <v>383</v>
      </c>
      <c r="I11583" s="518">
        <v>623322</v>
      </c>
    </row>
    <row r="11584" spans="1:9" x14ac:dyDescent="0.2">
      <c r="A11584" s="518" t="s">
        <v>383</v>
      </c>
      <c r="B11584" s="518">
        <v>623330</v>
      </c>
      <c r="C11584" s="518" t="s">
        <v>2660</v>
      </c>
      <c r="D11584" s="518" t="s">
        <v>1322</v>
      </c>
      <c r="E11584" s="859">
        <v>34</v>
      </c>
      <c r="F11584" s="859">
        <v>0</v>
      </c>
      <c r="G11584" s="518" t="s">
        <v>122</v>
      </c>
      <c r="H11584" s="518" t="s">
        <v>383</v>
      </c>
      <c r="I11584" s="518">
        <v>623330</v>
      </c>
    </row>
    <row r="11585" spans="1:9" x14ac:dyDescent="0.2">
      <c r="A11585" s="518" t="s">
        <v>243</v>
      </c>
      <c r="B11585" s="518">
        <v>623348</v>
      </c>
      <c r="C11585" s="518" t="s">
        <v>2660</v>
      </c>
      <c r="D11585" s="518" t="s">
        <v>1323</v>
      </c>
      <c r="E11585" s="859">
        <v>36</v>
      </c>
      <c r="F11585" s="859">
        <v>22</v>
      </c>
      <c r="G11585" s="518" t="s">
        <v>122</v>
      </c>
      <c r="H11585" s="518" t="s">
        <v>243</v>
      </c>
      <c r="I11585" s="518">
        <v>623348</v>
      </c>
    </row>
    <row r="11586" spans="1:9" x14ac:dyDescent="0.2">
      <c r="A11586" s="518" t="s">
        <v>285</v>
      </c>
      <c r="B11586" s="518">
        <v>623355</v>
      </c>
      <c r="C11586" s="518" t="s">
        <v>2660</v>
      </c>
      <c r="D11586" s="518" t="s">
        <v>1324</v>
      </c>
      <c r="E11586" s="859">
        <v>34</v>
      </c>
      <c r="F11586" s="859">
        <v>26</v>
      </c>
      <c r="G11586" s="518" t="s">
        <v>122</v>
      </c>
      <c r="H11586" s="518" t="s">
        <v>285</v>
      </c>
      <c r="I11586" s="518">
        <v>623355</v>
      </c>
    </row>
    <row r="11587" spans="1:9" x14ac:dyDescent="0.2">
      <c r="A11587" s="518" t="s">
        <v>240</v>
      </c>
      <c r="B11587" s="518">
        <v>623363</v>
      </c>
      <c r="C11587" s="518" t="s">
        <v>2660</v>
      </c>
      <c r="D11587" s="518" t="s">
        <v>1071</v>
      </c>
      <c r="E11587" s="859">
        <v>15</v>
      </c>
      <c r="F11587" s="859">
        <v>15</v>
      </c>
      <c r="G11587" s="518" t="s">
        <v>122</v>
      </c>
      <c r="H11587" s="518" t="s">
        <v>240</v>
      </c>
      <c r="I11587" s="518">
        <v>623363</v>
      </c>
    </row>
    <row r="11588" spans="1:9" x14ac:dyDescent="0.2">
      <c r="A11588" s="518" t="s">
        <v>314</v>
      </c>
      <c r="B11588" s="518">
        <v>623371</v>
      </c>
      <c r="C11588" s="518" t="s">
        <v>2660</v>
      </c>
      <c r="D11588" s="518" t="s">
        <v>487</v>
      </c>
      <c r="E11588" s="859">
        <v>33</v>
      </c>
      <c r="F11588" s="859">
        <v>0</v>
      </c>
      <c r="G11588" s="518" t="s">
        <v>122</v>
      </c>
      <c r="H11588" s="518" t="s">
        <v>314</v>
      </c>
      <c r="I11588" s="518">
        <v>623371</v>
      </c>
    </row>
    <row r="11589" spans="1:9" x14ac:dyDescent="0.2">
      <c r="A11589" s="518" t="s">
        <v>383</v>
      </c>
      <c r="B11589" s="518">
        <v>623397</v>
      </c>
      <c r="C11589" s="518" t="s">
        <v>2660</v>
      </c>
      <c r="D11589" s="518" t="s">
        <v>1364</v>
      </c>
      <c r="E11589" s="859">
        <v>36</v>
      </c>
      <c r="F11589" s="859">
        <v>0</v>
      </c>
      <c r="G11589" s="518" t="s">
        <v>122</v>
      </c>
      <c r="H11589" s="518" t="s">
        <v>383</v>
      </c>
      <c r="I11589" s="518">
        <v>623397</v>
      </c>
    </row>
    <row r="11590" spans="1:9" x14ac:dyDescent="0.2">
      <c r="A11590" s="518" t="s">
        <v>372</v>
      </c>
      <c r="B11590" s="518">
        <v>623413</v>
      </c>
      <c r="C11590" s="518" t="s">
        <v>2660</v>
      </c>
      <c r="D11590" s="518" t="s">
        <v>1366</v>
      </c>
      <c r="E11590" s="859">
        <v>28</v>
      </c>
      <c r="F11590" s="859">
        <v>0</v>
      </c>
      <c r="G11590" s="518" t="s">
        <v>122</v>
      </c>
      <c r="H11590" s="518" t="s">
        <v>372</v>
      </c>
      <c r="I11590" s="518">
        <v>623413</v>
      </c>
    </row>
    <row r="11591" spans="1:9" x14ac:dyDescent="0.2">
      <c r="A11591" s="518" t="s">
        <v>372</v>
      </c>
      <c r="B11591" s="518">
        <v>623421</v>
      </c>
      <c r="C11591" s="518" t="s">
        <v>2660</v>
      </c>
      <c r="D11591" s="518" t="s">
        <v>1367</v>
      </c>
      <c r="E11591" s="859">
        <v>23</v>
      </c>
      <c r="F11591" s="859">
        <v>0</v>
      </c>
      <c r="G11591" s="518" t="s">
        <v>122</v>
      </c>
      <c r="H11591" s="518" t="s">
        <v>372</v>
      </c>
      <c r="I11591" s="518">
        <v>623421</v>
      </c>
    </row>
    <row r="11592" spans="1:9" x14ac:dyDescent="0.2">
      <c r="A11592" s="518" t="s">
        <v>239</v>
      </c>
      <c r="B11592" s="518">
        <v>623439</v>
      </c>
      <c r="C11592" s="518" t="s">
        <v>2660</v>
      </c>
      <c r="D11592" s="518" t="s">
        <v>564</v>
      </c>
      <c r="E11592" s="859">
        <v>35</v>
      </c>
      <c r="F11592" s="859">
        <v>24</v>
      </c>
      <c r="G11592" s="518" t="s">
        <v>122</v>
      </c>
      <c r="H11592" s="518" t="s">
        <v>239</v>
      </c>
      <c r="I11592" s="518">
        <v>623439</v>
      </c>
    </row>
    <row r="11593" spans="1:9" x14ac:dyDescent="0.2">
      <c r="A11593" s="518" t="s">
        <v>151</v>
      </c>
      <c r="B11593" s="518">
        <v>623447</v>
      </c>
      <c r="C11593" s="518" t="s">
        <v>2660</v>
      </c>
      <c r="D11593" s="518" t="s">
        <v>728</v>
      </c>
      <c r="E11593" s="859">
        <v>32</v>
      </c>
      <c r="F11593" s="859">
        <v>25</v>
      </c>
      <c r="G11593" s="518" t="s">
        <v>122</v>
      </c>
      <c r="H11593" s="518" t="s">
        <v>151</v>
      </c>
      <c r="I11593" s="518">
        <v>623447</v>
      </c>
    </row>
    <row r="11594" spans="1:9" x14ac:dyDescent="0.2">
      <c r="A11594" s="518" t="s">
        <v>155</v>
      </c>
      <c r="B11594" s="518">
        <v>623538</v>
      </c>
      <c r="C11594" s="518" t="s">
        <v>2660</v>
      </c>
      <c r="D11594" s="518" t="s">
        <v>698</v>
      </c>
      <c r="E11594" s="859">
        <v>35</v>
      </c>
      <c r="F11594" s="859">
        <v>0</v>
      </c>
      <c r="G11594" s="518" t="s">
        <v>122</v>
      </c>
      <c r="H11594" s="518" t="s">
        <v>155</v>
      </c>
      <c r="I11594" s="518">
        <v>623538</v>
      </c>
    </row>
    <row r="11595" spans="1:9" x14ac:dyDescent="0.2">
      <c r="A11595" s="518" t="s">
        <v>155</v>
      </c>
      <c r="B11595" s="518">
        <v>623546</v>
      </c>
      <c r="C11595" s="518" t="s">
        <v>2660</v>
      </c>
      <c r="D11595" s="518" t="s">
        <v>698</v>
      </c>
      <c r="E11595" s="859">
        <v>32</v>
      </c>
      <c r="F11595" s="859">
        <v>0</v>
      </c>
      <c r="G11595" s="518" t="s">
        <v>122</v>
      </c>
      <c r="H11595" s="518" t="s">
        <v>155</v>
      </c>
      <c r="I11595" s="518">
        <v>623546</v>
      </c>
    </row>
    <row r="11596" spans="1:9" x14ac:dyDescent="0.2">
      <c r="A11596" s="518" t="s">
        <v>288</v>
      </c>
      <c r="B11596" s="518">
        <v>623553</v>
      </c>
      <c r="C11596" s="518" t="s">
        <v>2660</v>
      </c>
      <c r="D11596" s="518" t="s">
        <v>1434</v>
      </c>
      <c r="E11596" s="859">
        <v>29</v>
      </c>
      <c r="F11596" s="859">
        <v>29</v>
      </c>
      <c r="G11596" s="518" t="s">
        <v>122</v>
      </c>
      <c r="H11596" s="518" t="s">
        <v>288</v>
      </c>
      <c r="I11596" s="518">
        <v>623553</v>
      </c>
    </row>
    <row r="11597" spans="1:9" x14ac:dyDescent="0.2">
      <c r="A11597" s="518" t="s">
        <v>396</v>
      </c>
      <c r="B11597" s="518">
        <v>623561</v>
      </c>
      <c r="C11597" s="518" t="s">
        <v>2660</v>
      </c>
      <c r="D11597" s="518" t="s">
        <v>528</v>
      </c>
      <c r="E11597" s="859">
        <v>34</v>
      </c>
      <c r="F11597" s="859">
        <v>29</v>
      </c>
      <c r="G11597" s="518" t="s">
        <v>122</v>
      </c>
      <c r="H11597" s="518" t="s">
        <v>396</v>
      </c>
      <c r="I11597" s="518">
        <v>623561</v>
      </c>
    </row>
    <row r="11598" spans="1:9" x14ac:dyDescent="0.2">
      <c r="A11598" s="518" t="s">
        <v>209</v>
      </c>
      <c r="B11598" s="518">
        <v>623579</v>
      </c>
      <c r="C11598" s="518" t="s">
        <v>2660</v>
      </c>
      <c r="D11598" s="518" t="s">
        <v>1435</v>
      </c>
      <c r="E11598" s="859">
        <v>29</v>
      </c>
      <c r="F11598" s="859">
        <v>29</v>
      </c>
      <c r="G11598" s="518" t="s">
        <v>122</v>
      </c>
      <c r="H11598" s="518" t="s">
        <v>209</v>
      </c>
      <c r="I11598" s="518">
        <v>623579</v>
      </c>
    </row>
    <row r="11599" spans="1:9" x14ac:dyDescent="0.2">
      <c r="A11599" s="518" t="s">
        <v>341</v>
      </c>
      <c r="B11599" s="518">
        <v>623587</v>
      </c>
      <c r="C11599" s="518" t="s">
        <v>2660</v>
      </c>
      <c r="D11599" s="518" t="s">
        <v>9510</v>
      </c>
      <c r="E11599" s="859">
        <v>35</v>
      </c>
      <c r="F11599" s="859">
        <v>35</v>
      </c>
      <c r="G11599" s="518" t="s">
        <v>122</v>
      </c>
      <c r="H11599" s="518" t="s">
        <v>341</v>
      </c>
      <c r="I11599" s="518">
        <v>623587</v>
      </c>
    </row>
    <row r="11600" spans="1:9" x14ac:dyDescent="0.2">
      <c r="A11600" s="518" t="s">
        <v>155</v>
      </c>
      <c r="B11600" s="518">
        <v>623595</v>
      </c>
      <c r="C11600" s="518" t="s">
        <v>2660</v>
      </c>
      <c r="D11600" s="518" t="s">
        <v>7533</v>
      </c>
      <c r="E11600" s="859">
        <v>34</v>
      </c>
      <c r="F11600" s="859">
        <v>0</v>
      </c>
      <c r="G11600" s="518" t="s">
        <v>122</v>
      </c>
      <c r="H11600" s="518" t="s">
        <v>155</v>
      </c>
      <c r="I11600" s="518">
        <v>623595</v>
      </c>
    </row>
    <row r="11601" spans="1:9" x14ac:dyDescent="0.2">
      <c r="A11601" s="518" t="s">
        <v>281</v>
      </c>
      <c r="B11601" s="518">
        <v>623603</v>
      </c>
      <c r="C11601" s="518" t="s">
        <v>2660</v>
      </c>
      <c r="D11601" s="518" t="s">
        <v>1484</v>
      </c>
      <c r="E11601" s="859">
        <v>30</v>
      </c>
      <c r="F11601" s="859">
        <v>0</v>
      </c>
      <c r="G11601" s="518" t="s">
        <v>122</v>
      </c>
      <c r="H11601" s="518" t="s">
        <v>281</v>
      </c>
      <c r="I11601" s="518">
        <v>623603</v>
      </c>
    </row>
    <row r="11602" spans="1:9" x14ac:dyDescent="0.2">
      <c r="A11602" s="518" t="s">
        <v>166</v>
      </c>
      <c r="B11602" s="518">
        <v>623629</v>
      </c>
      <c r="C11602" s="518" t="s">
        <v>2660</v>
      </c>
      <c r="D11602" s="518" t="s">
        <v>870</v>
      </c>
      <c r="E11602" s="859">
        <v>34</v>
      </c>
      <c r="F11602" s="859">
        <v>34</v>
      </c>
      <c r="G11602" s="518" t="s">
        <v>122</v>
      </c>
      <c r="H11602" s="518" t="s">
        <v>166</v>
      </c>
      <c r="I11602" s="518">
        <v>623629</v>
      </c>
    </row>
    <row r="11603" spans="1:9" x14ac:dyDescent="0.2">
      <c r="A11603" s="518" t="s">
        <v>166</v>
      </c>
      <c r="B11603" s="518">
        <v>623637</v>
      </c>
      <c r="C11603" s="518" t="s">
        <v>2660</v>
      </c>
      <c r="D11603" s="518" t="s">
        <v>1485</v>
      </c>
      <c r="E11603" s="859">
        <v>34</v>
      </c>
      <c r="F11603" s="859">
        <v>34</v>
      </c>
      <c r="G11603" s="518" t="s">
        <v>122</v>
      </c>
      <c r="H11603" s="518" t="s">
        <v>166</v>
      </c>
      <c r="I11603" s="518">
        <v>623637</v>
      </c>
    </row>
    <row r="11604" spans="1:9" x14ac:dyDescent="0.2">
      <c r="A11604" s="518" t="s">
        <v>166</v>
      </c>
      <c r="B11604" s="518">
        <v>623652</v>
      </c>
      <c r="C11604" s="518" t="s">
        <v>2660</v>
      </c>
      <c r="D11604" s="518" t="s">
        <v>1486</v>
      </c>
      <c r="E11604" s="859">
        <v>35</v>
      </c>
      <c r="F11604" s="859">
        <v>35</v>
      </c>
      <c r="G11604" s="518" t="s">
        <v>122</v>
      </c>
      <c r="H11604" s="518" t="s">
        <v>166</v>
      </c>
      <c r="I11604" s="518">
        <v>623652</v>
      </c>
    </row>
    <row r="11605" spans="1:9" x14ac:dyDescent="0.2">
      <c r="A11605" s="518" t="s">
        <v>166</v>
      </c>
      <c r="B11605" s="518">
        <v>623660</v>
      </c>
      <c r="C11605" s="518" t="s">
        <v>2660</v>
      </c>
      <c r="D11605" s="518" t="s">
        <v>1487</v>
      </c>
      <c r="E11605" s="859">
        <v>29</v>
      </c>
      <c r="F11605" s="859">
        <v>29</v>
      </c>
      <c r="G11605" s="518" t="s">
        <v>122</v>
      </c>
      <c r="H11605" s="518" t="s">
        <v>166</v>
      </c>
      <c r="I11605" s="518">
        <v>623660</v>
      </c>
    </row>
    <row r="11606" spans="1:9" x14ac:dyDescent="0.2">
      <c r="A11606" s="518" t="s">
        <v>166</v>
      </c>
      <c r="B11606" s="518">
        <v>623678</v>
      </c>
      <c r="C11606" s="518" t="s">
        <v>2660</v>
      </c>
      <c r="D11606" s="518" t="s">
        <v>1488</v>
      </c>
      <c r="E11606" s="859">
        <v>35</v>
      </c>
      <c r="F11606" s="859">
        <v>35</v>
      </c>
      <c r="G11606" s="518" t="s">
        <v>122</v>
      </c>
      <c r="H11606" s="518" t="s">
        <v>166</v>
      </c>
      <c r="I11606" s="518">
        <v>623678</v>
      </c>
    </row>
    <row r="11607" spans="1:9" x14ac:dyDescent="0.2">
      <c r="A11607" s="518" t="s">
        <v>166</v>
      </c>
      <c r="B11607" s="518">
        <v>623686</v>
      </c>
      <c r="C11607" s="518" t="s">
        <v>2660</v>
      </c>
      <c r="D11607" s="518" t="s">
        <v>1404</v>
      </c>
      <c r="E11607" s="859">
        <v>35</v>
      </c>
      <c r="F11607" s="859">
        <v>35</v>
      </c>
      <c r="G11607" s="518" t="s">
        <v>122</v>
      </c>
      <c r="H11607" s="518" t="s">
        <v>166</v>
      </c>
      <c r="I11607" s="518">
        <v>623686</v>
      </c>
    </row>
    <row r="11608" spans="1:9" x14ac:dyDescent="0.2">
      <c r="A11608" s="518" t="s">
        <v>166</v>
      </c>
      <c r="B11608" s="518">
        <v>623694</v>
      </c>
      <c r="C11608" s="518" t="s">
        <v>2660</v>
      </c>
      <c r="D11608" s="518" t="s">
        <v>1254</v>
      </c>
      <c r="E11608" s="859">
        <v>32</v>
      </c>
      <c r="F11608" s="859">
        <v>32</v>
      </c>
      <c r="G11608" s="518" t="s">
        <v>122</v>
      </c>
      <c r="H11608" s="518" t="s">
        <v>166</v>
      </c>
      <c r="I11608" s="518">
        <v>623694</v>
      </c>
    </row>
    <row r="11609" spans="1:9" x14ac:dyDescent="0.2">
      <c r="A11609" s="518" t="s">
        <v>166</v>
      </c>
      <c r="B11609" s="518">
        <v>623702</v>
      </c>
      <c r="C11609" s="518" t="s">
        <v>2660</v>
      </c>
      <c r="D11609" s="518" t="s">
        <v>1547</v>
      </c>
      <c r="E11609" s="859">
        <v>32</v>
      </c>
      <c r="F11609" s="859">
        <v>32</v>
      </c>
      <c r="G11609" s="518" t="s">
        <v>122</v>
      </c>
      <c r="H11609" s="518" t="s">
        <v>166</v>
      </c>
      <c r="I11609" s="518">
        <v>623702</v>
      </c>
    </row>
    <row r="11610" spans="1:9" x14ac:dyDescent="0.2">
      <c r="A11610" s="518" t="s">
        <v>166</v>
      </c>
      <c r="B11610" s="518">
        <v>623710</v>
      </c>
      <c r="C11610" s="518" t="s">
        <v>2660</v>
      </c>
      <c r="D11610" s="518" t="s">
        <v>1548</v>
      </c>
      <c r="E11610" s="859">
        <v>34</v>
      </c>
      <c r="F11610" s="859">
        <v>34</v>
      </c>
      <c r="G11610" s="518" t="s">
        <v>122</v>
      </c>
      <c r="H11610" s="518" t="s">
        <v>166</v>
      </c>
      <c r="I11610" s="518">
        <v>623710</v>
      </c>
    </row>
    <row r="11611" spans="1:9" x14ac:dyDescent="0.2">
      <c r="A11611" s="518" t="s">
        <v>166</v>
      </c>
      <c r="B11611" s="518">
        <v>623728</v>
      </c>
      <c r="C11611" s="518" t="s">
        <v>2660</v>
      </c>
      <c r="D11611" s="518" t="s">
        <v>1549</v>
      </c>
      <c r="E11611" s="859">
        <v>33</v>
      </c>
      <c r="F11611" s="859">
        <v>33</v>
      </c>
      <c r="G11611" s="518" t="s">
        <v>122</v>
      </c>
      <c r="H11611" s="518" t="s">
        <v>166</v>
      </c>
      <c r="I11611" s="518">
        <v>623728</v>
      </c>
    </row>
    <row r="11612" spans="1:9" x14ac:dyDescent="0.2">
      <c r="A11612" s="518" t="s">
        <v>243</v>
      </c>
      <c r="B11612" s="518">
        <v>623751</v>
      </c>
      <c r="C11612" s="518" t="s">
        <v>2660</v>
      </c>
      <c r="D11612" s="518" t="s">
        <v>546</v>
      </c>
      <c r="E11612" s="859">
        <v>31</v>
      </c>
      <c r="F11612" s="859">
        <v>20</v>
      </c>
      <c r="G11612" s="518" t="s">
        <v>122</v>
      </c>
      <c r="H11612" s="518" t="s">
        <v>243</v>
      </c>
      <c r="I11612" s="518">
        <v>762922</v>
      </c>
    </row>
    <row r="11613" spans="1:9" x14ac:dyDescent="0.2">
      <c r="A11613" s="518" t="s">
        <v>337</v>
      </c>
      <c r="B11613" s="518">
        <v>623769</v>
      </c>
      <c r="C11613" s="518" t="s">
        <v>2660</v>
      </c>
      <c r="D11613" s="518" t="s">
        <v>1071</v>
      </c>
      <c r="E11613" s="859">
        <v>18</v>
      </c>
      <c r="F11613" s="859">
        <v>18</v>
      </c>
      <c r="G11613" s="518" t="s">
        <v>122</v>
      </c>
      <c r="H11613" s="518" t="s">
        <v>337</v>
      </c>
      <c r="I11613" s="518">
        <v>623769</v>
      </c>
    </row>
    <row r="11614" spans="1:9" x14ac:dyDescent="0.2">
      <c r="A11614" s="518" t="s">
        <v>320</v>
      </c>
      <c r="B11614" s="518">
        <v>623777</v>
      </c>
      <c r="C11614" s="518" t="s">
        <v>2660</v>
      </c>
      <c r="D11614" s="518" t="s">
        <v>580</v>
      </c>
      <c r="E11614" s="859">
        <v>23</v>
      </c>
      <c r="F11614" s="859">
        <v>23</v>
      </c>
      <c r="G11614" s="518" t="s">
        <v>122</v>
      </c>
      <c r="H11614" s="518" t="s">
        <v>320</v>
      </c>
      <c r="I11614" s="518">
        <v>623777</v>
      </c>
    </row>
    <row r="11615" spans="1:9" x14ac:dyDescent="0.2">
      <c r="A11615" s="518" t="s">
        <v>235</v>
      </c>
      <c r="B11615" s="518">
        <v>623785</v>
      </c>
      <c r="C11615" s="518" t="s">
        <v>2660</v>
      </c>
      <c r="D11615" s="518" t="s">
        <v>1550</v>
      </c>
      <c r="E11615" s="859">
        <v>35</v>
      </c>
      <c r="F11615" s="859">
        <v>35</v>
      </c>
      <c r="G11615" s="518" t="s">
        <v>122</v>
      </c>
      <c r="H11615" s="518" t="s">
        <v>235</v>
      </c>
      <c r="I11615" s="518">
        <v>623785</v>
      </c>
    </row>
    <row r="11616" spans="1:9" x14ac:dyDescent="0.2">
      <c r="A11616" s="518" t="s">
        <v>314</v>
      </c>
      <c r="B11616" s="518">
        <v>623801</v>
      </c>
      <c r="C11616" s="518" t="s">
        <v>2660</v>
      </c>
      <c r="D11616" s="518" t="s">
        <v>7528</v>
      </c>
      <c r="E11616" s="859">
        <v>35</v>
      </c>
      <c r="F11616" s="859">
        <v>0</v>
      </c>
      <c r="G11616" s="518" t="s">
        <v>122</v>
      </c>
      <c r="H11616" s="518" t="s">
        <v>314</v>
      </c>
      <c r="I11616" s="518">
        <v>623801</v>
      </c>
    </row>
    <row r="11617" spans="1:9" x14ac:dyDescent="0.2">
      <c r="A11617" s="518" t="s">
        <v>314</v>
      </c>
      <c r="B11617" s="518">
        <v>623819</v>
      </c>
      <c r="C11617" s="518" t="s">
        <v>2660</v>
      </c>
      <c r="D11617" s="518" t="s">
        <v>7515</v>
      </c>
      <c r="E11617" s="859">
        <v>30</v>
      </c>
      <c r="F11617" s="859">
        <v>0</v>
      </c>
      <c r="G11617" s="518" t="s">
        <v>122</v>
      </c>
      <c r="H11617" s="518" t="s">
        <v>314</v>
      </c>
      <c r="I11617" s="518">
        <v>623819</v>
      </c>
    </row>
    <row r="11618" spans="1:9" x14ac:dyDescent="0.2">
      <c r="A11618" s="518" t="s">
        <v>235</v>
      </c>
      <c r="B11618" s="518">
        <v>623827</v>
      </c>
      <c r="C11618" s="518" t="s">
        <v>2660</v>
      </c>
      <c r="D11618" s="518" t="s">
        <v>1551</v>
      </c>
      <c r="E11618" s="859">
        <v>32</v>
      </c>
      <c r="F11618" s="859">
        <v>32</v>
      </c>
      <c r="G11618" s="518" t="s">
        <v>122</v>
      </c>
      <c r="H11618" s="518" t="s">
        <v>235</v>
      </c>
      <c r="I11618" s="518">
        <v>623827</v>
      </c>
    </row>
    <row r="11619" spans="1:9" x14ac:dyDescent="0.2">
      <c r="A11619" s="518" t="s">
        <v>314</v>
      </c>
      <c r="B11619" s="518">
        <v>623835</v>
      </c>
      <c r="C11619" s="518" t="s">
        <v>2660</v>
      </c>
      <c r="D11619" s="518" t="s">
        <v>7529</v>
      </c>
      <c r="E11619" s="859">
        <v>25</v>
      </c>
      <c r="F11619" s="859">
        <v>0</v>
      </c>
      <c r="G11619" s="518" t="s">
        <v>122</v>
      </c>
      <c r="H11619" s="518" t="s">
        <v>314</v>
      </c>
      <c r="I11619" s="518">
        <v>623835</v>
      </c>
    </row>
    <row r="11620" spans="1:9" x14ac:dyDescent="0.2">
      <c r="A11620" s="518" t="s">
        <v>314</v>
      </c>
      <c r="B11620" s="518">
        <v>623843</v>
      </c>
      <c r="C11620" s="518" t="s">
        <v>2660</v>
      </c>
      <c r="D11620" s="518" t="s">
        <v>517</v>
      </c>
      <c r="E11620" s="859">
        <v>31</v>
      </c>
      <c r="F11620" s="859">
        <v>0</v>
      </c>
      <c r="G11620" s="518" t="s">
        <v>122</v>
      </c>
      <c r="H11620" s="518" t="s">
        <v>314</v>
      </c>
      <c r="I11620" s="518">
        <v>623843</v>
      </c>
    </row>
    <row r="11621" spans="1:9" x14ac:dyDescent="0.2">
      <c r="A11621" s="518" t="s">
        <v>314</v>
      </c>
      <c r="B11621" s="518">
        <v>623876</v>
      </c>
      <c r="C11621" s="518" t="s">
        <v>2660</v>
      </c>
      <c r="D11621" s="518" t="s">
        <v>7512</v>
      </c>
      <c r="E11621" s="859">
        <v>33</v>
      </c>
      <c r="F11621" s="859">
        <v>0</v>
      </c>
      <c r="G11621" s="518" t="s">
        <v>122</v>
      </c>
      <c r="H11621" s="518" t="s">
        <v>314</v>
      </c>
      <c r="I11621" s="518">
        <v>623876</v>
      </c>
    </row>
    <row r="11622" spans="1:9" x14ac:dyDescent="0.2">
      <c r="A11622" s="518" t="s">
        <v>254</v>
      </c>
      <c r="B11622" s="518">
        <v>623884</v>
      </c>
      <c r="C11622" s="518" t="s">
        <v>2660</v>
      </c>
      <c r="D11622" s="518" t="s">
        <v>747</v>
      </c>
      <c r="E11622" s="859">
        <v>25</v>
      </c>
      <c r="F11622" s="859">
        <v>24</v>
      </c>
      <c r="G11622" s="518" t="s">
        <v>122</v>
      </c>
      <c r="H11622" s="518" t="s">
        <v>254</v>
      </c>
      <c r="I11622" s="518">
        <v>623884</v>
      </c>
    </row>
    <row r="11623" spans="1:9" x14ac:dyDescent="0.2">
      <c r="A11623" s="518" t="s">
        <v>373</v>
      </c>
      <c r="B11623" s="518">
        <v>623900</v>
      </c>
      <c r="C11623" s="518" t="s">
        <v>2660</v>
      </c>
      <c r="D11623" s="518" t="s">
        <v>7846</v>
      </c>
      <c r="E11623" s="859">
        <v>33</v>
      </c>
      <c r="F11623" s="859">
        <v>33</v>
      </c>
      <c r="G11623" s="518" t="s">
        <v>122</v>
      </c>
      <c r="H11623" s="518" t="s">
        <v>373</v>
      </c>
      <c r="I11623" s="518">
        <v>623900</v>
      </c>
    </row>
    <row r="11624" spans="1:9" x14ac:dyDescent="0.2">
      <c r="A11624" s="518" t="s">
        <v>358</v>
      </c>
      <c r="B11624" s="518">
        <v>623918</v>
      </c>
      <c r="C11624" s="518" t="s">
        <v>2660</v>
      </c>
      <c r="D11624" s="518" t="s">
        <v>749</v>
      </c>
      <c r="E11624" s="859">
        <v>30</v>
      </c>
      <c r="F11624" s="859">
        <v>29</v>
      </c>
      <c r="G11624" s="518" t="s">
        <v>122</v>
      </c>
      <c r="H11624" s="518" t="s">
        <v>358</v>
      </c>
      <c r="I11624" s="518">
        <v>623918</v>
      </c>
    </row>
    <row r="11625" spans="1:9" x14ac:dyDescent="0.2">
      <c r="A11625" s="518" t="s">
        <v>358</v>
      </c>
      <c r="B11625" s="518">
        <v>623934</v>
      </c>
      <c r="C11625" s="518" t="s">
        <v>2660</v>
      </c>
      <c r="D11625" s="518" t="s">
        <v>750</v>
      </c>
      <c r="E11625" s="859">
        <v>32</v>
      </c>
      <c r="F11625" s="859">
        <v>31</v>
      </c>
      <c r="G11625" s="518" t="s">
        <v>122</v>
      </c>
      <c r="H11625" s="518" t="s">
        <v>358</v>
      </c>
      <c r="I11625" s="518">
        <v>623934</v>
      </c>
    </row>
    <row r="11626" spans="1:9" x14ac:dyDescent="0.2">
      <c r="A11626" s="518" t="s">
        <v>358</v>
      </c>
      <c r="B11626" s="518">
        <v>623942</v>
      </c>
      <c r="C11626" s="518" t="s">
        <v>2660</v>
      </c>
      <c r="D11626" s="518" t="s">
        <v>751</v>
      </c>
      <c r="E11626" s="859">
        <v>34</v>
      </c>
      <c r="F11626" s="859">
        <v>33</v>
      </c>
      <c r="G11626" s="518" t="s">
        <v>122</v>
      </c>
      <c r="H11626" s="518" t="s">
        <v>358</v>
      </c>
      <c r="I11626" s="518">
        <v>623942</v>
      </c>
    </row>
    <row r="11627" spans="1:9" x14ac:dyDescent="0.2">
      <c r="A11627" s="518" t="s">
        <v>358</v>
      </c>
      <c r="B11627" s="518">
        <v>623959</v>
      </c>
      <c r="C11627" s="518" t="s">
        <v>2660</v>
      </c>
      <c r="D11627" s="518" t="s">
        <v>456</v>
      </c>
      <c r="E11627" s="859">
        <v>31</v>
      </c>
      <c r="F11627" s="859">
        <v>31</v>
      </c>
      <c r="G11627" s="518" t="s">
        <v>122</v>
      </c>
      <c r="H11627" s="518" t="s">
        <v>358</v>
      </c>
      <c r="I11627" s="518">
        <v>623959</v>
      </c>
    </row>
    <row r="11628" spans="1:9" x14ac:dyDescent="0.2">
      <c r="A11628" s="518" t="s">
        <v>373</v>
      </c>
      <c r="B11628" s="518">
        <v>623967</v>
      </c>
      <c r="C11628" s="518" t="s">
        <v>2660</v>
      </c>
      <c r="D11628" s="518" t="s">
        <v>752</v>
      </c>
      <c r="E11628" s="859">
        <v>30</v>
      </c>
      <c r="F11628" s="859">
        <v>30</v>
      </c>
      <c r="G11628" s="518" t="s">
        <v>122</v>
      </c>
      <c r="H11628" s="518" t="s">
        <v>373</v>
      </c>
      <c r="I11628" s="518">
        <v>623967</v>
      </c>
    </row>
    <row r="11629" spans="1:9" x14ac:dyDescent="0.2">
      <c r="A11629" s="518" t="s">
        <v>373</v>
      </c>
      <c r="B11629" s="518">
        <v>623983</v>
      </c>
      <c r="C11629" s="518" t="s">
        <v>2660</v>
      </c>
      <c r="D11629" s="518" t="s">
        <v>753</v>
      </c>
      <c r="E11629" s="859">
        <v>31</v>
      </c>
      <c r="F11629" s="859">
        <v>31</v>
      </c>
      <c r="G11629" s="518" t="s">
        <v>122</v>
      </c>
      <c r="H11629" s="518" t="s">
        <v>373</v>
      </c>
      <c r="I11629" s="518">
        <v>623983</v>
      </c>
    </row>
    <row r="11630" spans="1:9" x14ac:dyDescent="0.2">
      <c r="A11630" s="518" t="s">
        <v>241</v>
      </c>
      <c r="B11630" s="518">
        <v>623991</v>
      </c>
      <c r="C11630" s="518" t="s">
        <v>2660</v>
      </c>
      <c r="D11630" s="518" t="s">
        <v>754</v>
      </c>
      <c r="E11630" s="859">
        <v>32</v>
      </c>
      <c r="F11630" s="859">
        <v>32</v>
      </c>
      <c r="G11630" s="518" t="s">
        <v>122</v>
      </c>
      <c r="H11630" s="518" t="s">
        <v>241</v>
      </c>
      <c r="I11630" s="518">
        <v>623991</v>
      </c>
    </row>
    <row r="11631" spans="1:9" x14ac:dyDescent="0.2">
      <c r="A11631" s="518" t="s">
        <v>384</v>
      </c>
      <c r="B11631" s="518">
        <v>624031</v>
      </c>
      <c r="C11631" s="518" t="s">
        <v>2660</v>
      </c>
      <c r="D11631" s="518" t="s">
        <v>887</v>
      </c>
      <c r="E11631" s="859">
        <v>22</v>
      </c>
      <c r="F11631" s="859">
        <v>0</v>
      </c>
      <c r="G11631" s="518" t="s">
        <v>122</v>
      </c>
      <c r="H11631" s="518" t="s">
        <v>384</v>
      </c>
      <c r="I11631" s="518">
        <v>624031</v>
      </c>
    </row>
    <row r="11632" spans="1:9" x14ac:dyDescent="0.2">
      <c r="A11632" s="518" t="s">
        <v>377</v>
      </c>
      <c r="B11632" s="518">
        <v>624072</v>
      </c>
      <c r="C11632" s="518" t="s">
        <v>2660</v>
      </c>
      <c r="D11632" s="518" t="s">
        <v>889</v>
      </c>
      <c r="E11632" s="859">
        <v>35</v>
      </c>
      <c r="F11632" s="859">
        <v>35</v>
      </c>
      <c r="G11632" s="518" t="s">
        <v>122</v>
      </c>
      <c r="H11632" s="518" t="s">
        <v>377</v>
      </c>
      <c r="I11632" s="518">
        <v>624072</v>
      </c>
    </row>
    <row r="11633" spans="1:9" x14ac:dyDescent="0.2">
      <c r="A11633" s="518" t="s">
        <v>377</v>
      </c>
      <c r="B11633" s="518">
        <v>624122</v>
      </c>
      <c r="C11633" s="518" t="s">
        <v>2660</v>
      </c>
      <c r="D11633" s="518" t="s">
        <v>6213</v>
      </c>
      <c r="E11633" s="859">
        <v>24</v>
      </c>
      <c r="F11633" s="859">
        <v>24</v>
      </c>
      <c r="G11633" s="518" t="s">
        <v>122</v>
      </c>
      <c r="H11633" s="518" t="s">
        <v>377</v>
      </c>
      <c r="I11633" s="518">
        <v>624122</v>
      </c>
    </row>
    <row r="11634" spans="1:9" x14ac:dyDescent="0.2">
      <c r="A11634" s="518" t="s">
        <v>348</v>
      </c>
      <c r="B11634" s="518">
        <v>624148</v>
      </c>
      <c r="C11634" s="518" t="s">
        <v>2660</v>
      </c>
      <c r="D11634" s="518" t="s">
        <v>891</v>
      </c>
      <c r="E11634" s="859">
        <v>31</v>
      </c>
      <c r="F11634" s="859">
        <v>31</v>
      </c>
      <c r="G11634" s="518" t="s">
        <v>122</v>
      </c>
      <c r="H11634" s="518" t="s">
        <v>348</v>
      </c>
      <c r="I11634" s="518">
        <v>624148</v>
      </c>
    </row>
    <row r="11635" spans="1:9" x14ac:dyDescent="0.2">
      <c r="A11635" s="518" t="s">
        <v>309</v>
      </c>
      <c r="B11635" s="518">
        <v>624155</v>
      </c>
      <c r="C11635" s="518" t="s">
        <v>2660</v>
      </c>
      <c r="D11635" s="518" t="s">
        <v>892</v>
      </c>
      <c r="E11635" s="859">
        <v>22</v>
      </c>
      <c r="F11635" s="859">
        <v>22</v>
      </c>
      <c r="G11635" s="518" t="s">
        <v>122</v>
      </c>
      <c r="H11635" s="518" t="s">
        <v>309</v>
      </c>
      <c r="I11635" s="518">
        <v>624155</v>
      </c>
    </row>
    <row r="11636" spans="1:9" x14ac:dyDescent="0.2">
      <c r="A11636" s="518" t="s">
        <v>394</v>
      </c>
      <c r="B11636" s="518">
        <v>624163</v>
      </c>
      <c r="C11636" s="518" t="s">
        <v>2660</v>
      </c>
      <c r="D11636" s="518" t="s">
        <v>893</v>
      </c>
      <c r="E11636" s="859">
        <v>34</v>
      </c>
      <c r="F11636" s="859">
        <v>34</v>
      </c>
      <c r="G11636" s="518" t="s">
        <v>122</v>
      </c>
      <c r="H11636" s="518" t="s">
        <v>394</v>
      </c>
      <c r="I11636" s="518">
        <v>624163</v>
      </c>
    </row>
    <row r="11637" spans="1:9" x14ac:dyDescent="0.2">
      <c r="A11637" s="518" t="s">
        <v>394</v>
      </c>
      <c r="B11637" s="518">
        <v>624189</v>
      </c>
      <c r="C11637" s="518" t="s">
        <v>2660</v>
      </c>
      <c r="D11637" s="518" t="s">
        <v>894</v>
      </c>
      <c r="E11637" s="859">
        <v>27</v>
      </c>
      <c r="F11637" s="859">
        <v>27</v>
      </c>
      <c r="G11637" s="518" t="s">
        <v>122</v>
      </c>
      <c r="H11637" s="518" t="s">
        <v>394</v>
      </c>
      <c r="I11637" s="518">
        <v>624189</v>
      </c>
    </row>
    <row r="11638" spans="1:9" x14ac:dyDescent="0.2">
      <c r="A11638" s="518" t="s">
        <v>394</v>
      </c>
      <c r="B11638" s="518">
        <v>624221</v>
      </c>
      <c r="C11638" s="518" t="s">
        <v>2660</v>
      </c>
      <c r="D11638" s="518" t="s">
        <v>1017</v>
      </c>
      <c r="E11638" s="859">
        <v>25</v>
      </c>
      <c r="F11638" s="859">
        <v>25</v>
      </c>
      <c r="G11638" s="518" t="s">
        <v>122</v>
      </c>
      <c r="H11638" s="518" t="s">
        <v>394</v>
      </c>
      <c r="I11638" s="518">
        <v>624221</v>
      </c>
    </row>
    <row r="11639" spans="1:9" x14ac:dyDescent="0.2">
      <c r="A11639" s="518" t="s">
        <v>394</v>
      </c>
      <c r="B11639" s="518">
        <v>624239</v>
      </c>
      <c r="C11639" s="518" t="s">
        <v>2660</v>
      </c>
      <c r="D11639" s="518" t="s">
        <v>1018</v>
      </c>
      <c r="E11639" s="859">
        <v>20</v>
      </c>
      <c r="F11639" s="859">
        <v>20</v>
      </c>
      <c r="G11639" s="518" t="s">
        <v>122</v>
      </c>
      <c r="H11639" s="518" t="s">
        <v>394</v>
      </c>
      <c r="I11639" s="518">
        <v>624239</v>
      </c>
    </row>
    <row r="11640" spans="1:9" x14ac:dyDescent="0.2">
      <c r="A11640" s="518" t="s">
        <v>394</v>
      </c>
      <c r="B11640" s="518">
        <v>624254</v>
      </c>
      <c r="C11640" s="518" t="s">
        <v>2660</v>
      </c>
      <c r="D11640" s="518" t="s">
        <v>1019</v>
      </c>
      <c r="E11640" s="859">
        <v>27</v>
      </c>
      <c r="F11640" s="859">
        <v>27</v>
      </c>
      <c r="G11640" s="518" t="s">
        <v>122</v>
      </c>
      <c r="H11640" s="518" t="s">
        <v>394</v>
      </c>
      <c r="I11640" s="518">
        <v>624254</v>
      </c>
    </row>
    <row r="11641" spans="1:9" x14ac:dyDescent="0.2">
      <c r="A11641" s="518" t="s">
        <v>394</v>
      </c>
      <c r="B11641" s="518">
        <v>624262</v>
      </c>
      <c r="C11641" s="518" t="s">
        <v>2660</v>
      </c>
      <c r="D11641" s="518" t="s">
        <v>8032</v>
      </c>
      <c r="E11641" s="859">
        <v>33</v>
      </c>
      <c r="F11641" s="859">
        <v>33</v>
      </c>
      <c r="G11641" s="518" t="s">
        <v>122</v>
      </c>
      <c r="H11641" s="518" t="s">
        <v>394</v>
      </c>
      <c r="I11641" s="518">
        <v>624262</v>
      </c>
    </row>
    <row r="11642" spans="1:9" x14ac:dyDescent="0.2">
      <c r="A11642" s="518" t="s">
        <v>394</v>
      </c>
      <c r="B11642" s="518">
        <v>624288</v>
      </c>
      <c r="C11642" s="518" t="s">
        <v>2660</v>
      </c>
      <c r="D11642" s="518" t="s">
        <v>6214</v>
      </c>
      <c r="E11642" s="859">
        <v>22</v>
      </c>
      <c r="F11642" s="859">
        <v>15</v>
      </c>
      <c r="G11642" s="518" t="s">
        <v>122</v>
      </c>
      <c r="H11642" s="518" t="s">
        <v>394</v>
      </c>
      <c r="I11642" s="518">
        <v>808279</v>
      </c>
    </row>
    <row r="11643" spans="1:9" x14ac:dyDescent="0.2">
      <c r="A11643" s="518" t="s">
        <v>394</v>
      </c>
      <c r="B11643" s="518">
        <v>624296</v>
      </c>
      <c r="C11643" s="518" t="s">
        <v>2660</v>
      </c>
      <c r="D11643" s="518" t="s">
        <v>6215</v>
      </c>
      <c r="E11643" s="859">
        <v>28</v>
      </c>
      <c r="F11643" s="859">
        <v>28</v>
      </c>
      <c r="G11643" s="518" t="s">
        <v>122</v>
      </c>
      <c r="H11643" s="518" t="s">
        <v>394</v>
      </c>
      <c r="I11643" s="518">
        <v>624296</v>
      </c>
    </row>
    <row r="11644" spans="1:9" x14ac:dyDescent="0.2">
      <c r="A11644" s="518" t="s">
        <v>394</v>
      </c>
      <c r="B11644" s="518">
        <v>624320</v>
      </c>
      <c r="C11644" s="518" t="s">
        <v>2660</v>
      </c>
      <c r="D11644" s="518" t="s">
        <v>6216</v>
      </c>
      <c r="E11644" s="859">
        <v>28</v>
      </c>
      <c r="F11644" s="859">
        <v>28</v>
      </c>
      <c r="G11644" s="518" t="s">
        <v>122</v>
      </c>
      <c r="H11644" s="518" t="s">
        <v>394</v>
      </c>
      <c r="I11644" s="518">
        <v>624320</v>
      </c>
    </row>
    <row r="11645" spans="1:9" x14ac:dyDescent="0.2">
      <c r="A11645" s="518" t="s">
        <v>394</v>
      </c>
      <c r="B11645" s="518">
        <v>624338</v>
      </c>
      <c r="C11645" s="518" t="s">
        <v>2660</v>
      </c>
      <c r="D11645" s="518" t="s">
        <v>6217</v>
      </c>
      <c r="E11645" s="859">
        <v>27</v>
      </c>
      <c r="F11645" s="859">
        <v>27</v>
      </c>
      <c r="G11645" s="518" t="s">
        <v>122</v>
      </c>
      <c r="H11645" s="518" t="s">
        <v>394</v>
      </c>
      <c r="I11645" s="518">
        <v>624338</v>
      </c>
    </row>
    <row r="11646" spans="1:9" x14ac:dyDescent="0.2">
      <c r="A11646" s="518" t="s">
        <v>394</v>
      </c>
      <c r="B11646" s="518">
        <v>624346</v>
      </c>
      <c r="C11646" s="518" t="s">
        <v>2660</v>
      </c>
      <c r="D11646" s="518" t="s">
        <v>6218</v>
      </c>
      <c r="E11646" s="859">
        <v>30</v>
      </c>
      <c r="F11646" s="859">
        <v>30</v>
      </c>
      <c r="G11646" s="518" t="s">
        <v>122</v>
      </c>
      <c r="H11646" s="518" t="s">
        <v>394</v>
      </c>
      <c r="I11646" s="518">
        <v>624346</v>
      </c>
    </row>
    <row r="11647" spans="1:9" x14ac:dyDescent="0.2">
      <c r="A11647" s="518" t="s">
        <v>394</v>
      </c>
      <c r="B11647" s="518">
        <v>624353</v>
      </c>
      <c r="C11647" s="518" t="s">
        <v>2660</v>
      </c>
      <c r="D11647" s="518" t="s">
        <v>6219</v>
      </c>
      <c r="E11647" s="859">
        <v>31</v>
      </c>
      <c r="F11647" s="859">
        <v>31</v>
      </c>
      <c r="G11647" s="518" t="s">
        <v>122</v>
      </c>
      <c r="H11647" s="518" t="s">
        <v>394</v>
      </c>
      <c r="I11647" s="518">
        <v>624353</v>
      </c>
    </row>
    <row r="11648" spans="1:9" x14ac:dyDescent="0.2">
      <c r="A11648" s="518" t="s">
        <v>394</v>
      </c>
      <c r="B11648" s="518">
        <v>624361</v>
      </c>
      <c r="C11648" s="518" t="s">
        <v>2660</v>
      </c>
      <c r="D11648" s="518" t="s">
        <v>6220</v>
      </c>
      <c r="E11648" s="859">
        <v>35</v>
      </c>
      <c r="F11648" s="859">
        <v>35</v>
      </c>
      <c r="G11648" s="518" t="s">
        <v>122</v>
      </c>
      <c r="H11648" s="518" t="s">
        <v>394</v>
      </c>
      <c r="I11648" s="518">
        <v>624361</v>
      </c>
    </row>
    <row r="11649" spans="1:9" x14ac:dyDescent="0.2">
      <c r="A11649" s="518" t="s">
        <v>394</v>
      </c>
      <c r="B11649" s="518">
        <v>624379</v>
      </c>
      <c r="C11649" s="518" t="s">
        <v>2660</v>
      </c>
      <c r="D11649" s="518" t="s">
        <v>6221</v>
      </c>
      <c r="E11649" s="859">
        <v>34</v>
      </c>
      <c r="F11649" s="859">
        <v>34</v>
      </c>
      <c r="G11649" s="518" t="s">
        <v>122</v>
      </c>
      <c r="H11649" s="518" t="s">
        <v>394</v>
      </c>
      <c r="I11649" s="518">
        <v>624379</v>
      </c>
    </row>
    <row r="11650" spans="1:9" x14ac:dyDescent="0.2">
      <c r="A11650" s="518" t="s">
        <v>394</v>
      </c>
      <c r="B11650" s="518">
        <v>624387</v>
      </c>
      <c r="C11650" s="518" t="s">
        <v>2660</v>
      </c>
      <c r="D11650" s="518" t="s">
        <v>6222</v>
      </c>
      <c r="E11650" s="859">
        <v>35</v>
      </c>
      <c r="F11650" s="859">
        <v>35</v>
      </c>
      <c r="G11650" s="518" t="s">
        <v>122</v>
      </c>
      <c r="H11650" s="518" t="s">
        <v>394</v>
      </c>
      <c r="I11650" s="518">
        <v>624387</v>
      </c>
    </row>
    <row r="11651" spans="1:9" x14ac:dyDescent="0.2">
      <c r="A11651" s="518" t="s">
        <v>394</v>
      </c>
      <c r="B11651" s="518">
        <v>624395</v>
      </c>
      <c r="C11651" s="518" t="s">
        <v>2660</v>
      </c>
      <c r="D11651" s="518" t="s">
        <v>6223</v>
      </c>
      <c r="E11651" s="859">
        <v>26</v>
      </c>
      <c r="F11651" s="859">
        <v>26</v>
      </c>
      <c r="G11651" s="518" t="s">
        <v>122</v>
      </c>
      <c r="H11651" s="518" t="s">
        <v>394</v>
      </c>
      <c r="I11651" s="518">
        <v>624395</v>
      </c>
    </row>
    <row r="11652" spans="1:9" x14ac:dyDescent="0.2">
      <c r="A11652" s="518" t="s">
        <v>394</v>
      </c>
      <c r="B11652" s="518">
        <v>624411</v>
      </c>
      <c r="C11652" s="518" t="s">
        <v>2660</v>
      </c>
      <c r="D11652" s="518" t="s">
        <v>6224</v>
      </c>
      <c r="E11652" s="859">
        <v>30</v>
      </c>
      <c r="F11652" s="859">
        <v>30</v>
      </c>
      <c r="G11652" s="518" t="s">
        <v>122</v>
      </c>
      <c r="H11652" s="518" t="s">
        <v>394</v>
      </c>
      <c r="I11652" s="518">
        <v>624411</v>
      </c>
    </row>
    <row r="11653" spans="1:9" x14ac:dyDescent="0.2">
      <c r="A11653" s="518" t="s">
        <v>394</v>
      </c>
      <c r="B11653" s="518">
        <v>624437</v>
      </c>
      <c r="C11653" s="518" t="s">
        <v>2660</v>
      </c>
      <c r="D11653" s="518" t="s">
        <v>6225</v>
      </c>
      <c r="E11653" s="859">
        <v>21</v>
      </c>
      <c r="F11653" s="859">
        <v>21</v>
      </c>
      <c r="G11653" s="518" t="s">
        <v>122</v>
      </c>
      <c r="H11653" s="518" t="s">
        <v>394</v>
      </c>
      <c r="I11653" s="518">
        <v>624437</v>
      </c>
    </row>
    <row r="11654" spans="1:9" x14ac:dyDescent="0.2">
      <c r="A11654" s="518" t="s">
        <v>349</v>
      </c>
      <c r="B11654" s="518">
        <v>624460</v>
      </c>
      <c r="C11654" s="518" t="s">
        <v>2660</v>
      </c>
      <c r="D11654" s="518" t="s">
        <v>1104</v>
      </c>
      <c r="E11654" s="859">
        <v>35</v>
      </c>
      <c r="F11654" s="859">
        <v>31</v>
      </c>
      <c r="G11654" s="518" t="s">
        <v>122</v>
      </c>
      <c r="H11654" s="518" t="s">
        <v>349</v>
      </c>
      <c r="I11654" s="518">
        <v>624460</v>
      </c>
    </row>
    <row r="11655" spans="1:9" x14ac:dyDescent="0.2">
      <c r="A11655" s="518" t="s">
        <v>305</v>
      </c>
      <c r="B11655" s="518">
        <v>624478</v>
      </c>
      <c r="C11655" s="518" t="s">
        <v>2660</v>
      </c>
      <c r="D11655" s="518" t="s">
        <v>1105</v>
      </c>
      <c r="E11655" s="859">
        <v>15</v>
      </c>
      <c r="F11655" s="859">
        <v>14</v>
      </c>
      <c r="G11655" s="518" t="s">
        <v>122</v>
      </c>
      <c r="H11655" s="518" t="s">
        <v>305</v>
      </c>
      <c r="I11655" s="518">
        <v>624478</v>
      </c>
    </row>
    <row r="11656" spans="1:9" x14ac:dyDescent="0.2">
      <c r="A11656" s="518" t="s">
        <v>217</v>
      </c>
      <c r="B11656" s="518">
        <v>624486</v>
      </c>
      <c r="C11656" s="518" t="s">
        <v>2660</v>
      </c>
      <c r="D11656" s="518" t="s">
        <v>876</v>
      </c>
      <c r="E11656" s="859">
        <v>32</v>
      </c>
      <c r="F11656" s="859">
        <v>31</v>
      </c>
      <c r="G11656" s="518" t="s">
        <v>122</v>
      </c>
      <c r="H11656" s="518" t="s">
        <v>217</v>
      </c>
      <c r="I11656" s="518">
        <v>624486</v>
      </c>
    </row>
    <row r="11657" spans="1:9" x14ac:dyDescent="0.2">
      <c r="A11657" s="518" t="s">
        <v>377</v>
      </c>
      <c r="B11657" s="518">
        <v>624502</v>
      </c>
      <c r="C11657" s="518" t="s">
        <v>2660</v>
      </c>
      <c r="D11657" s="518" t="s">
        <v>1106</v>
      </c>
      <c r="E11657" s="859">
        <v>33</v>
      </c>
      <c r="F11657" s="859">
        <v>33</v>
      </c>
      <c r="G11657" s="518" t="s">
        <v>122</v>
      </c>
      <c r="H11657" s="518" t="s">
        <v>377</v>
      </c>
      <c r="I11657" s="518">
        <v>624502</v>
      </c>
    </row>
    <row r="11658" spans="1:9" x14ac:dyDescent="0.2">
      <c r="A11658" s="518" t="s">
        <v>349</v>
      </c>
      <c r="B11658" s="518">
        <v>624510</v>
      </c>
      <c r="C11658" s="518" t="s">
        <v>2660</v>
      </c>
      <c r="D11658" s="518" t="s">
        <v>1107</v>
      </c>
      <c r="E11658" s="859">
        <v>26</v>
      </c>
      <c r="F11658" s="859">
        <v>26</v>
      </c>
      <c r="G11658" s="518" t="s">
        <v>122</v>
      </c>
      <c r="H11658" s="518" t="s">
        <v>349</v>
      </c>
      <c r="I11658" s="518">
        <v>624510</v>
      </c>
    </row>
    <row r="11659" spans="1:9" x14ac:dyDescent="0.2">
      <c r="A11659" s="518" t="s">
        <v>349</v>
      </c>
      <c r="B11659" s="518">
        <v>624528</v>
      </c>
      <c r="C11659" s="518" t="s">
        <v>2660</v>
      </c>
      <c r="D11659" s="518" t="s">
        <v>1108</v>
      </c>
      <c r="E11659" s="859">
        <v>35</v>
      </c>
      <c r="F11659" s="859">
        <v>28</v>
      </c>
      <c r="G11659" s="518" t="s">
        <v>122</v>
      </c>
      <c r="H11659" s="518" t="s">
        <v>349</v>
      </c>
      <c r="I11659" s="518">
        <v>624528</v>
      </c>
    </row>
    <row r="11660" spans="1:9" x14ac:dyDescent="0.2">
      <c r="A11660" s="518" t="s">
        <v>349</v>
      </c>
      <c r="B11660" s="518">
        <v>624536</v>
      </c>
      <c r="C11660" s="518" t="s">
        <v>2660</v>
      </c>
      <c r="D11660" s="518" t="s">
        <v>1109</v>
      </c>
      <c r="E11660" s="859">
        <v>24</v>
      </c>
      <c r="F11660" s="859">
        <v>23</v>
      </c>
      <c r="G11660" s="518" t="s">
        <v>122</v>
      </c>
      <c r="H11660" s="518" t="s">
        <v>349</v>
      </c>
      <c r="I11660" s="518">
        <v>624536</v>
      </c>
    </row>
    <row r="11661" spans="1:9" x14ac:dyDescent="0.2">
      <c r="A11661" s="518" t="s">
        <v>378</v>
      </c>
      <c r="B11661" s="518">
        <v>624544</v>
      </c>
      <c r="C11661" s="518" t="s">
        <v>2660</v>
      </c>
      <c r="D11661" s="518" t="s">
        <v>728</v>
      </c>
      <c r="E11661" s="859">
        <v>27</v>
      </c>
      <c r="F11661" s="859">
        <v>27</v>
      </c>
      <c r="G11661" s="518" t="s">
        <v>122</v>
      </c>
      <c r="H11661" s="518" t="s">
        <v>378</v>
      </c>
      <c r="I11661" s="518">
        <v>624544</v>
      </c>
    </row>
    <row r="11662" spans="1:9" x14ac:dyDescent="0.2">
      <c r="A11662" s="518" t="s">
        <v>217</v>
      </c>
      <c r="B11662" s="518">
        <v>624551</v>
      </c>
      <c r="C11662" s="518" t="s">
        <v>2660</v>
      </c>
      <c r="D11662" s="518" t="s">
        <v>1168</v>
      </c>
      <c r="E11662" s="859">
        <v>34</v>
      </c>
      <c r="F11662" s="859">
        <v>32</v>
      </c>
      <c r="G11662" s="518" t="s">
        <v>122</v>
      </c>
      <c r="H11662" s="518" t="s">
        <v>217</v>
      </c>
      <c r="I11662" s="518">
        <v>624551</v>
      </c>
    </row>
    <row r="11663" spans="1:9" x14ac:dyDescent="0.2">
      <c r="A11663" s="518" t="s">
        <v>204</v>
      </c>
      <c r="B11663" s="518">
        <v>624569</v>
      </c>
      <c r="C11663" s="518" t="s">
        <v>2660</v>
      </c>
      <c r="D11663" s="518" t="s">
        <v>1169</v>
      </c>
      <c r="E11663" s="859">
        <v>11</v>
      </c>
      <c r="F11663" s="859">
        <v>11</v>
      </c>
      <c r="G11663" s="518" t="s">
        <v>122</v>
      </c>
      <c r="H11663" s="518" t="s">
        <v>204</v>
      </c>
      <c r="I11663" s="518">
        <v>624569</v>
      </c>
    </row>
    <row r="11664" spans="1:9" x14ac:dyDescent="0.2">
      <c r="A11664" s="518" t="s">
        <v>332</v>
      </c>
      <c r="B11664" s="518">
        <v>624585</v>
      </c>
      <c r="C11664" s="518" t="s">
        <v>2660</v>
      </c>
      <c r="D11664" s="518" t="s">
        <v>1162</v>
      </c>
      <c r="E11664" s="859">
        <v>21</v>
      </c>
      <c r="F11664" s="859">
        <v>20</v>
      </c>
      <c r="G11664" s="518" t="s">
        <v>122</v>
      </c>
      <c r="H11664" s="518" t="s">
        <v>332</v>
      </c>
      <c r="I11664" s="518">
        <v>624585</v>
      </c>
    </row>
    <row r="11665" spans="1:9" x14ac:dyDescent="0.2">
      <c r="A11665" s="518" t="s">
        <v>339</v>
      </c>
      <c r="B11665" s="518">
        <v>624601</v>
      </c>
      <c r="C11665" s="518" t="s">
        <v>2660</v>
      </c>
      <c r="D11665" s="518" t="s">
        <v>1208</v>
      </c>
      <c r="E11665" s="859">
        <v>32</v>
      </c>
      <c r="F11665" s="859">
        <v>32</v>
      </c>
      <c r="G11665" s="518" t="s">
        <v>122</v>
      </c>
      <c r="H11665" s="518" t="s">
        <v>339</v>
      </c>
      <c r="I11665" s="518">
        <v>624601</v>
      </c>
    </row>
    <row r="11666" spans="1:9" x14ac:dyDescent="0.2">
      <c r="A11666" s="518" t="s">
        <v>332</v>
      </c>
      <c r="B11666" s="518">
        <v>624627</v>
      </c>
      <c r="C11666" s="518" t="s">
        <v>2660</v>
      </c>
      <c r="D11666" s="518" t="s">
        <v>1209</v>
      </c>
      <c r="E11666" s="859">
        <v>16</v>
      </c>
      <c r="F11666" s="859">
        <v>16</v>
      </c>
      <c r="G11666" s="518" t="s">
        <v>122</v>
      </c>
      <c r="H11666" s="518" t="s">
        <v>332</v>
      </c>
      <c r="I11666" s="518">
        <v>624627</v>
      </c>
    </row>
    <row r="11667" spans="1:9" x14ac:dyDescent="0.2">
      <c r="A11667" s="518" t="s">
        <v>339</v>
      </c>
      <c r="B11667" s="518">
        <v>624635</v>
      </c>
      <c r="C11667" s="518" t="s">
        <v>2660</v>
      </c>
      <c r="D11667" s="518" t="s">
        <v>1210</v>
      </c>
      <c r="E11667" s="859">
        <v>21</v>
      </c>
      <c r="F11667" s="859">
        <v>15</v>
      </c>
      <c r="G11667" s="518" t="s">
        <v>122</v>
      </c>
      <c r="H11667" s="518" t="s">
        <v>339</v>
      </c>
      <c r="I11667" s="518">
        <v>624635</v>
      </c>
    </row>
    <row r="11668" spans="1:9" x14ac:dyDescent="0.2">
      <c r="A11668" s="518" t="s">
        <v>201</v>
      </c>
      <c r="B11668" s="518">
        <v>624643</v>
      </c>
      <c r="C11668" s="518" t="s">
        <v>2660</v>
      </c>
      <c r="D11668" s="518" t="s">
        <v>1211</v>
      </c>
      <c r="E11668" s="859">
        <v>11</v>
      </c>
      <c r="F11668" s="859">
        <v>10</v>
      </c>
      <c r="G11668" s="518" t="s">
        <v>122</v>
      </c>
      <c r="H11668" s="518" t="s">
        <v>201</v>
      </c>
      <c r="I11668" s="518">
        <v>624643</v>
      </c>
    </row>
    <row r="11669" spans="1:9" x14ac:dyDescent="0.2">
      <c r="A11669" s="518" t="s">
        <v>148</v>
      </c>
      <c r="B11669" s="518">
        <v>624676</v>
      </c>
      <c r="C11669" s="518" t="s">
        <v>2660</v>
      </c>
      <c r="D11669" s="518" t="s">
        <v>600</v>
      </c>
      <c r="E11669" s="859">
        <v>26</v>
      </c>
      <c r="F11669" s="859">
        <v>26</v>
      </c>
      <c r="G11669" s="518" t="s">
        <v>122</v>
      </c>
      <c r="H11669" s="518" t="s">
        <v>148</v>
      </c>
      <c r="I11669" s="518">
        <v>624676</v>
      </c>
    </row>
    <row r="11670" spans="1:9" x14ac:dyDescent="0.2">
      <c r="A11670" s="518" t="s">
        <v>388</v>
      </c>
      <c r="B11670" s="518">
        <v>624692</v>
      </c>
      <c r="C11670" s="518" t="s">
        <v>2660</v>
      </c>
      <c r="D11670" s="518" t="s">
        <v>869</v>
      </c>
      <c r="E11670" s="859">
        <v>30</v>
      </c>
      <c r="F11670" s="859">
        <v>27</v>
      </c>
      <c r="G11670" s="518" t="s">
        <v>122</v>
      </c>
      <c r="H11670" s="518" t="s">
        <v>388</v>
      </c>
      <c r="I11670" s="518">
        <v>624692</v>
      </c>
    </row>
    <row r="11671" spans="1:9" x14ac:dyDescent="0.2">
      <c r="A11671" s="518" t="s">
        <v>388</v>
      </c>
      <c r="B11671" s="518">
        <v>624700</v>
      </c>
      <c r="C11671" s="518" t="s">
        <v>2660</v>
      </c>
      <c r="D11671" s="518" t="s">
        <v>1212</v>
      </c>
      <c r="E11671" s="859">
        <v>32</v>
      </c>
      <c r="F11671" s="859">
        <v>32</v>
      </c>
      <c r="G11671" s="518" t="s">
        <v>122</v>
      </c>
      <c r="H11671" s="518" t="s">
        <v>388</v>
      </c>
      <c r="I11671" s="518">
        <v>624700</v>
      </c>
    </row>
    <row r="11672" spans="1:9" x14ac:dyDescent="0.2">
      <c r="A11672" s="518" t="s">
        <v>388</v>
      </c>
      <c r="B11672" s="518">
        <v>624718</v>
      </c>
      <c r="C11672" s="518" t="s">
        <v>2660</v>
      </c>
      <c r="D11672" s="518" t="s">
        <v>716</v>
      </c>
      <c r="E11672" s="859">
        <v>35</v>
      </c>
      <c r="F11672" s="859">
        <v>34</v>
      </c>
      <c r="G11672" s="518" t="s">
        <v>122</v>
      </c>
      <c r="H11672" s="518" t="s">
        <v>388</v>
      </c>
      <c r="I11672" s="518">
        <v>624718</v>
      </c>
    </row>
    <row r="11673" spans="1:9" x14ac:dyDescent="0.2">
      <c r="A11673" s="518" t="s">
        <v>332</v>
      </c>
      <c r="B11673" s="518">
        <v>624742</v>
      </c>
      <c r="C11673" s="518" t="s">
        <v>2660</v>
      </c>
      <c r="D11673" s="518" t="s">
        <v>916</v>
      </c>
      <c r="E11673" s="859">
        <v>20</v>
      </c>
      <c r="F11673" s="859">
        <v>20</v>
      </c>
      <c r="G11673" s="518" t="s">
        <v>122</v>
      </c>
      <c r="H11673" s="518" t="s">
        <v>332</v>
      </c>
      <c r="I11673" s="518">
        <v>624742</v>
      </c>
    </row>
    <row r="11674" spans="1:9" x14ac:dyDescent="0.2">
      <c r="A11674" s="518" t="s">
        <v>147</v>
      </c>
      <c r="B11674" s="518">
        <v>624775</v>
      </c>
      <c r="C11674" s="518" t="s">
        <v>2660</v>
      </c>
      <c r="D11674" s="518" t="s">
        <v>1051</v>
      </c>
      <c r="E11674" s="859">
        <v>33</v>
      </c>
      <c r="F11674" s="859">
        <v>25</v>
      </c>
      <c r="G11674" s="518" t="s">
        <v>122</v>
      </c>
      <c r="H11674" s="518" t="s">
        <v>147</v>
      </c>
      <c r="I11674" s="518">
        <v>624775</v>
      </c>
    </row>
    <row r="11675" spans="1:9" x14ac:dyDescent="0.2">
      <c r="A11675" s="518" t="s">
        <v>147</v>
      </c>
      <c r="B11675" s="518">
        <v>624783</v>
      </c>
      <c r="C11675" s="518" t="s">
        <v>2660</v>
      </c>
      <c r="D11675" s="518" t="s">
        <v>1058</v>
      </c>
      <c r="E11675" s="859">
        <v>28</v>
      </c>
      <c r="F11675" s="859">
        <v>15</v>
      </c>
      <c r="G11675" s="518" t="s">
        <v>122</v>
      </c>
      <c r="H11675" s="518" t="s">
        <v>147</v>
      </c>
      <c r="I11675" s="518">
        <v>624783</v>
      </c>
    </row>
    <row r="11676" spans="1:9" x14ac:dyDescent="0.2">
      <c r="A11676" s="518" t="s">
        <v>394</v>
      </c>
      <c r="B11676" s="518">
        <v>624809</v>
      </c>
      <c r="C11676" s="518" t="s">
        <v>2660</v>
      </c>
      <c r="D11676" s="518" t="s">
        <v>6226</v>
      </c>
      <c r="E11676" s="859">
        <v>28</v>
      </c>
      <c r="F11676" s="859">
        <v>28</v>
      </c>
      <c r="G11676" s="518" t="s">
        <v>122</v>
      </c>
      <c r="H11676" s="518" t="s">
        <v>394</v>
      </c>
      <c r="I11676" s="518">
        <v>624809</v>
      </c>
    </row>
    <row r="11677" spans="1:9" x14ac:dyDescent="0.2">
      <c r="A11677" s="518" t="s">
        <v>221</v>
      </c>
      <c r="B11677" s="518">
        <v>624833</v>
      </c>
      <c r="C11677" s="518" t="s">
        <v>2660</v>
      </c>
      <c r="D11677" s="518" t="s">
        <v>697</v>
      </c>
      <c r="E11677" s="859">
        <v>27</v>
      </c>
      <c r="F11677" s="859">
        <v>26</v>
      </c>
      <c r="G11677" s="518" t="s">
        <v>122</v>
      </c>
      <c r="H11677" s="518" t="s">
        <v>221</v>
      </c>
      <c r="I11677" s="518">
        <v>624833</v>
      </c>
    </row>
    <row r="11678" spans="1:9" x14ac:dyDescent="0.2">
      <c r="A11678" s="518" t="s">
        <v>213</v>
      </c>
      <c r="B11678" s="518">
        <v>624841</v>
      </c>
      <c r="C11678" s="518" t="s">
        <v>2660</v>
      </c>
      <c r="D11678" s="518" t="s">
        <v>769</v>
      </c>
      <c r="E11678" s="859">
        <v>30</v>
      </c>
      <c r="F11678" s="859">
        <v>23</v>
      </c>
      <c r="G11678" s="518" t="s">
        <v>122</v>
      </c>
      <c r="H11678" s="518" t="s">
        <v>213</v>
      </c>
      <c r="I11678" s="518">
        <v>624841</v>
      </c>
    </row>
    <row r="11679" spans="1:9" x14ac:dyDescent="0.2">
      <c r="A11679" s="518" t="s">
        <v>363</v>
      </c>
      <c r="B11679" s="518">
        <v>624858</v>
      </c>
      <c r="C11679" s="518" t="s">
        <v>2660</v>
      </c>
      <c r="D11679" s="518" t="s">
        <v>610</v>
      </c>
      <c r="E11679" s="859">
        <v>29</v>
      </c>
      <c r="F11679" s="859">
        <v>27</v>
      </c>
      <c r="G11679" s="518" t="s">
        <v>122</v>
      </c>
      <c r="H11679" s="518" t="s">
        <v>363</v>
      </c>
      <c r="I11679" s="518">
        <v>624858</v>
      </c>
    </row>
    <row r="11680" spans="1:9" x14ac:dyDescent="0.2">
      <c r="A11680" s="518" t="s">
        <v>363</v>
      </c>
      <c r="B11680" s="518">
        <v>624866</v>
      </c>
      <c r="C11680" s="518" t="s">
        <v>2660</v>
      </c>
      <c r="D11680" s="518" t="s">
        <v>1316</v>
      </c>
      <c r="E11680" s="859">
        <v>35</v>
      </c>
      <c r="F11680" s="859">
        <v>33</v>
      </c>
      <c r="G11680" s="518" t="s">
        <v>122</v>
      </c>
      <c r="H11680" s="518" t="s">
        <v>363</v>
      </c>
      <c r="I11680" s="518">
        <v>624866</v>
      </c>
    </row>
    <row r="11681" spans="1:9" x14ac:dyDescent="0.2">
      <c r="A11681" s="518" t="s">
        <v>363</v>
      </c>
      <c r="B11681" s="518">
        <v>624874</v>
      </c>
      <c r="C11681" s="518" t="s">
        <v>2660</v>
      </c>
      <c r="D11681" s="518" t="s">
        <v>1220</v>
      </c>
      <c r="E11681" s="859">
        <v>32</v>
      </c>
      <c r="F11681" s="859">
        <v>30</v>
      </c>
      <c r="G11681" s="518" t="s">
        <v>122</v>
      </c>
      <c r="H11681" s="518" t="s">
        <v>363</v>
      </c>
      <c r="I11681" s="518">
        <v>624874</v>
      </c>
    </row>
    <row r="11682" spans="1:9" x14ac:dyDescent="0.2">
      <c r="A11682" s="518" t="s">
        <v>363</v>
      </c>
      <c r="B11682" s="518">
        <v>624890</v>
      </c>
      <c r="C11682" s="518" t="s">
        <v>2660</v>
      </c>
      <c r="D11682" s="518" t="s">
        <v>256</v>
      </c>
      <c r="E11682" s="859">
        <v>35</v>
      </c>
      <c r="F11682" s="859">
        <v>28</v>
      </c>
      <c r="G11682" s="518" t="s">
        <v>122</v>
      </c>
      <c r="H11682" s="518" t="s">
        <v>363</v>
      </c>
      <c r="I11682" s="518">
        <v>624890</v>
      </c>
    </row>
    <row r="11683" spans="1:9" x14ac:dyDescent="0.2">
      <c r="A11683" s="518" t="s">
        <v>170</v>
      </c>
      <c r="B11683" s="518">
        <v>624916</v>
      </c>
      <c r="C11683" s="518" t="s">
        <v>2660</v>
      </c>
      <c r="D11683" s="518" t="s">
        <v>1423</v>
      </c>
      <c r="E11683" s="859">
        <v>28</v>
      </c>
      <c r="F11683" s="859">
        <v>28</v>
      </c>
      <c r="G11683" s="518" t="s">
        <v>122</v>
      </c>
      <c r="H11683" s="518" t="s">
        <v>170</v>
      </c>
      <c r="I11683" s="518">
        <v>624916</v>
      </c>
    </row>
    <row r="11684" spans="1:9" x14ac:dyDescent="0.2">
      <c r="A11684" s="518" t="s">
        <v>170</v>
      </c>
      <c r="B11684" s="518">
        <v>624924</v>
      </c>
      <c r="C11684" s="518" t="s">
        <v>2660</v>
      </c>
      <c r="D11684" s="518" t="s">
        <v>1424</v>
      </c>
      <c r="E11684" s="859">
        <v>23</v>
      </c>
      <c r="F11684" s="859">
        <v>23</v>
      </c>
      <c r="G11684" s="518" t="s">
        <v>122</v>
      </c>
      <c r="H11684" s="518" t="s">
        <v>170</v>
      </c>
      <c r="I11684" s="518">
        <v>624924</v>
      </c>
    </row>
    <row r="11685" spans="1:9" x14ac:dyDescent="0.2">
      <c r="A11685" s="518" t="s">
        <v>170</v>
      </c>
      <c r="B11685" s="518">
        <v>624932</v>
      </c>
      <c r="C11685" s="518" t="s">
        <v>2660</v>
      </c>
      <c r="D11685" s="518" t="s">
        <v>1425</v>
      </c>
      <c r="E11685" s="859">
        <v>33</v>
      </c>
      <c r="F11685" s="859">
        <v>33</v>
      </c>
      <c r="G11685" s="518" t="s">
        <v>122</v>
      </c>
      <c r="H11685" s="518" t="s">
        <v>170</v>
      </c>
      <c r="I11685" s="518">
        <v>624932</v>
      </c>
    </row>
    <row r="11686" spans="1:9" x14ac:dyDescent="0.2">
      <c r="A11686" s="518" t="s">
        <v>221</v>
      </c>
      <c r="B11686" s="518">
        <v>624940</v>
      </c>
      <c r="C11686" s="518" t="s">
        <v>2660</v>
      </c>
      <c r="D11686" s="518" t="s">
        <v>1426</v>
      </c>
      <c r="E11686" s="859">
        <v>28</v>
      </c>
      <c r="F11686" s="859">
        <v>28</v>
      </c>
      <c r="G11686" s="518" t="s">
        <v>122</v>
      </c>
      <c r="H11686" s="518" t="s">
        <v>221</v>
      </c>
      <c r="I11686" s="518">
        <v>624940</v>
      </c>
    </row>
    <row r="11687" spans="1:9" x14ac:dyDescent="0.2">
      <c r="A11687" s="518" t="s">
        <v>221</v>
      </c>
      <c r="B11687" s="518">
        <v>624957</v>
      </c>
      <c r="C11687" s="518" t="s">
        <v>2660</v>
      </c>
      <c r="D11687" s="518" t="s">
        <v>1163</v>
      </c>
      <c r="E11687" s="859">
        <v>27</v>
      </c>
      <c r="F11687" s="859">
        <v>27</v>
      </c>
      <c r="G11687" s="518" t="s">
        <v>122</v>
      </c>
      <c r="H11687" s="518" t="s">
        <v>221</v>
      </c>
      <c r="I11687" s="518">
        <v>624957</v>
      </c>
    </row>
    <row r="11688" spans="1:9" x14ac:dyDescent="0.2">
      <c r="A11688" s="518" t="s">
        <v>221</v>
      </c>
      <c r="B11688" s="518">
        <v>624999</v>
      </c>
      <c r="C11688" s="518" t="s">
        <v>2660</v>
      </c>
      <c r="D11688" s="518" t="s">
        <v>679</v>
      </c>
      <c r="E11688" s="859">
        <v>27</v>
      </c>
      <c r="F11688" s="859">
        <v>27</v>
      </c>
      <c r="G11688" s="518" t="s">
        <v>122</v>
      </c>
      <c r="H11688" s="518" t="s">
        <v>221</v>
      </c>
      <c r="I11688" s="518">
        <v>624999</v>
      </c>
    </row>
    <row r="11689" spans="1:9" x14ac:dyDescent="0.2">
      <c r="A11689" s="518" t="s">
        <v>363</v>
      </c>
      <c r="B11689" s="518">
        <v>625335</v>
      </c>
      <c r="C11689" s="518" t="s">
        <v>2660</v>
      </c>
      <c r="D11689" s="518" t="s">
        <v>743</v>
      </c>
      <c r="E11689" s="859">
        <v>35</v>
      </c>
      <c r="F11689" s="859">
        <v>34</v>
      </c>
      <c r="G11689" s="518" t="s">
        <v>122</v>
      </c>
      <c r="H11689" s="518" t="s">
        <v>363</v>
      </c>
      <c r="I11689" s="518">
        <v>625335</v>
      </c>
    </row>
    <row r="11690" spans="1:9" x14ac:dyDescent="0.2">
      <c r="A11690" s="518" t="s">
        <v>213</v>
      </c>
      <c r="B11690" s="518">
        <v>625343</v>
      </c>
      <c r="C11690" s="518" t="s">
        <v>2660</v>
      </c>
      <c r="D11690" s="518" t="s">
        <v>690</v>
      </c>
      <c r="E11690" s="859">
        <v>25</v>
      </c>
      <c r="F11690" s="859">
        <v>25</v>
      </c>
      <c r="G11690" s="518" t="s">
        <v>122</v>
      </c>
      <c r="H11690" s="518" t="s">
        <v>213</v>
      </c>
      <c r="I11690" s="518">
        <v>625343</v>
      </c>
    </row>
    <row r="11691" spans="1:9" x14ac:dyDescent="0.2">
      <c r="A11691" s="518" t="s">
        <v>270</v>
      </c>
      <c r="B11691" s="518">
        <v>625418</v>
      </c>
      <c r="C11691" s="518" t="s">
        <v>2660</v>
      </c>
      <c r="D11691" s="518" t="s">
        <v>463</v>
      </c>
      <c r="E11691" s="859">
        <v>22</v>
      </c>
      <c r="F11691" s="859">
        <v>22</v>
      </c>
      <c r="G11691" s="518" t="s">
        <v>122</v>
      </c>
      <c r="H11691" s="518" t="s">
        <v>270</v>
      </c>
      <c r="I11691" s="518">
        <v>625418</v>
      </c>
    </row>
    <row r="11692" spans="1:9" x14ac:dyDescent="0.2">
      <c r="A11692" s="518" t="s">
        <v>267</v>
      </c>
      <c r="B11692" s="518">
        <v>625426</v>
      </c>
      <c r="C11692" s="518" t="s">
        <v>2660</v>
      </c>
      <c r="D11692" s="518" t="s">
        <v>878</v>
      </c>
      <c r="E11692" s="859">
        <v>33</v>
      </c>
      <c r="F11692" s="859">
        <v>33</v>
      </c>
      <c r="G11692" s="518" t="s">
        <v>122</v>
      </c>
      <c r="H11692" s="518" t="s">
        <v>267</v>
      </c>
      <c r="I11692" s="518">
        <v>625426</v>
      </c>
    </row>
    <row r="11693" spans="1:9" x14ac:dyDescent="0.2">
      <c r="A11693" s="518" t="s">
        <v>267</v>
      </c>
      <c r="B11693" s="518">
        <v>625434</v>
      </c>
      <c r="C11693" s="518" t="s">
        <v>2660</v>
      </c>
      <c r="D11693" s="518" t="s">
        <v>879</v>
      </c>
      <c r="E11693" s="859">
        <v>20</v>
      </c>
      <c r="F11693" s="859">
        <v>20</v>
      </c>
      <c r="G11693" s="518" t="s">
        <v>122</v>
      </c>
      <c r="H11693" s="518" t="s">
        <v>267</v>
      </c>
      <c r="I11693" s="518">
        <v>625434</v>
      </c>
    </row>
    <row r="11694" spans="1:9" x14ac:dyDescent="0.2">
      <c r="A11694" s="518" t="s">
        <v>267</v>
      </c>
      <c r="B11694" s="518">
        <v>625442</v>
      </c>
      <c r="C11694" s="518" t="s">
        <v>2660</v>
      </c>
      <c r="D11694" s="518" t="s">
        <v>880</v>
      </c>
      <c r="E11694" s="859">
        <v>33</v>
      </c>
      <c r="F11694" s="859">
        <v>33</v>
      </c>
      <c r="G11694" s="518" t="s">
        <v>122</v>
      </c>
      <c r="H11694" s="518" t="s">
        <v>267</v>
      </c>
      <c r="I11694" s="518">
        <v>625442</v>
      </c>
    </row>
    <row r="11695" spans="1:9" x14ac:dyDescent="0.2">
      <c r="A11695" s="518" t="s">
        <v>267</v>
      </c>
      <c r="B11695" s="518">
        <v>625459</v>
      </c>
      <c r="C11695" s="518" t="s">
        <v>2660</v>
      </c>
      <c r="D11695" s="518" t="s">
        <v>881</v>
      </c>
      <c r="E11695" s="859">
        <v>30</v>
      </c>
      <c r="F11695" s="859">
        <v>28</v>
      </c>
      <c r="G11695" s="518" t="s">
        <v>122</v>
      </c>
      <c r="H11695" s="518" t="s">
        <v>267</v>
      </c>
      <c r="I11695" s="518">
        <v>625459</v>
      </c>
    </row>
    <row r="11696" spans="1:9" x14ac:dyDescent="0.2">
      <c r="A11696" s="518" t="s">
        <v>183</v>
      </c>
      <c r="B11696" s="518">
        <v>625475</v>
      </c>
      <c r="C11696" s="518" t="s">
        <v>2660</v>
      </c>
      <c r="D11696" s="518" t="s">
        <v>429</v>
      </c>
      <c r="E11696" s="859">
        <v>15</v>
      </c>
      <c r="F11696" s="859">
        <v>15</v>
      </c>
      <c r="G11696" s="518" t="s">
        <v>122</v>
      </c>
      <c r="H11696" s="518" t="s">
        <v>183</v>
      </c>
      <c r="I11696" s="518">
        <v>625475</v>
      </c>
    </row>
    <row r="11697" spans="1:9" x14ac:dyDescent="0.2">
      <c r="A11697" s="518" t="s">
        <v>280</v>
      </c>
      <c r="B11697" s="518">
        <v>625483</v>
      </c>
      <c r="C11697" s="518" t="s">
        <v>2660</v>
      </c>
      <c r="D11697" s="518" t="s">
        <v>755</v>
      </c>
      <c r="E11697" s="859">
        <v>22</v>
      </c>
      <c r="F11697" s="859">
        <v>0</v>
      </c>
      <c r="G11697" s="518" t="s">
        <v>122</v>
      </c>
      <c r="H11697" s="518" t="s">
        <v>280</v>
      </c>
      <c r="I11697" s="518">
        <v>625483</v>
      </c>
    </row>
    <row r="11698" spans="1:9" x14ac:dyDescent="0.2">
      <c r="A11698" s="518" t="s">
        <v>214</v>
      </c>
      <c r="B11698" s="518">
        <v>625525</v>
      </c>
      <c r="C11698" s="518" t="s">
        <v>2660</v>
      </c>
      <c r="D11698" s="518" t="s">
        <v>883</v>
      </c>
      <c r="E11698" s="859">
        <v>17</v>
      </c>
      <c r="F11698" s="859">
        <v>17</v>
      </c>
      <c r="G11698" s="518" t="s">
        <v>122</v>
      </c>
      <c r="H11698" s="518" t="s">
        <v>214</v>
      </c>
      <c r="I11698" s="518">
        <v>625525</v>
      </c>
    </row>
    <row r="11699" spans="1:9" x14ac:dyDescent="0.2">
      <c r="A11699" s="518" t="s">
        <v>214</v>
      </c>
      <c r="B11699" s="518">
        <v>625533</v>
      </c>
      <c r="C11699" s="518" t="s">
        <v>2660</v>
      </c>
      <c r="D11699" s="518" t="s">
        <v>884</v>
      </c>
      <c r="E11699" s="859">
        <v>18</v>
      </c>
      <c r="F11699" s="859">
        <v>18</v>
      </c>
      <c r="G11699" s="518" t="s">
        <v>122</v>
      </c>
      <c r="H11699" s="518" t="s">
        <v>214</v>
      </c>
      <c r="I11699" s="518">
        <v>625533</v>
      </c>
    </row>
    <row r="11700" spans="1:9" x14ac:dyDescent="0.2">
      <c r="A11700" s="518" t="s">
        <v>313</v>
      </c>
      <c r="B11700" s="518">
        <v>625541</v>
      </c>
      <c r="C11700" s="518" t="s">
        <v>2660</v>
      </c>
      <c r="D11700" s="518" t="s">
        <v>885</v>
      </c>
      <c r="E11700" s="859">
        <v>30</v>
      </c>
      <c r="F11700" s="859">
        <v>24</v>
      </c>
      <c r="G11700" s="518" t="s">
        <v>122</v>
      </c>
      <c r="H11700" s="518" t="s">
        <v>313</v>
      </c>
      <c r="I11700" s="518">
        <v>625541</v>
      </c>
    </row>
    <row r="11701" spans="1:9" x14ac:dyDescent="0.2">
      <c r="A11701" s="518" t="s">
        <v>313</v>
      </c>
      <c r="B11701" s="518">
        <v>625558</v>
      </c>
      <c r="C11701" s="518" t="s">
        <v>2660</v>
      </c>
      <c r="D11701" s="518" t="s">
        <v>708</v>
      </c>
      <c r="E11701" s="859">
        <v>29</v>
      </c>
      <c r="F11701" s="859">
        <v>23</v>
      </c>
      <c r="G11701" s="518" t="s">
        <v>122</v>
      </c>
      <c r="H11701" s="518" t="s">
        <v>313</v>
      </c>
      <c r="I11701" s="518">
        <v>625558</v>
      </c>
    </row>
    <row r="11702" spans="1:9" x14ac:dyDescent="0.2">
      <c r="A11702" s="518" t="s">
        <v>313</v>
      </c>
      <c r="B11702" s="518">
        <v>625566</v>
      </c>
      <c r="C11702" s="518" t="s">
        <v>2660</v>
      </c>
      <c r="D11702" s="518" t="s">
        <v>1013</v>
      </c>
      <c r="E11702" s="859">
        <v>34</v>
      </c>
      <c r="F11702" s="859">
        <v>28</v>
      </c>
      <c r="G11702" s="518" t="s">
        <v>122</v>
      </c>
      <c r="H11702" s="518" t="s">
        <v>313</v>
      </c>
      <c r="I11702" s="518">
        <v>625566</v>
      </c>
    </row>
    <row r="11703" spans="1:9" x14ac:dyDescent="0.2">
      <c r="A11703" s="518" t="s">
        <v>306</v>
      </c>
      <c r="B11703" s="518">
        <v>625574</v>
      </c>
      <c r="C11703" s="518" t="s">
        <v>2660</v>
      </c>
      <c r="D11703" s="518" t="s">
        <v>607</v>
      </c>
      <c r="E11703" s="859">
        <v>34</v>
      </c>
      <c r="F11703" s="859">
        <v>0</v>
      </c>
      <c r="G11703" s="518" t="s">
        <v>122</v>
      </c>
      <c r="H11703" s="518" t="s">
        <v>306</v>
      </c>
      <c r="I11703" s="518">
        <v>625574</v>
      </c>
    </row>
    <row r="11704" spans="1:9" x14ac:dyDescent="0.2">
      <c r="A11704" s="518" t="s">
        <v>369</v>
      </c>
      <c r="B11704" s="518">
        <v>625590</v>
      </c>
      <c r="C11704" s="518" t="s">
        <v>2660</v>
      </c>
      <c r="D11704" s="518" t="s">
        <v>529</v>
      </c>
      <c r="E11704" s="859">
        <v>33</v>
      </c>
      <c r="F11704" s="859">
        <v>29</v>
      </c>
      <c r="G11704" s="518" t="s">
        <v>122</v>
      </c>
      <c r="H11704" s="518" t="s">
        <v>369</v>
      </c>
      <c r="I11704" s="518">
        <v>625590</v>
      </c>
    </row>
    <row r="11705" spans="1:9" x14ac:dyDescent="0.2">
      <c r="A11705" s="518" t="s">
        <v>369</v>
      </c>
      <c r="B11705" s="518">
        <v>625608</v>
      </c>
      <c r="C11705" s="518" t="s">
        <v>2660</v>
      </c>
      <c r="D11705" s="518" t="s">
        <v>907</v>
      </c>
      <c r="E11705" s="859">
        <v>35</v>
      </c>
      <c r="F11705" s="859">
        <v>30</v>
      </c>
      <c r="G11705" s="518" t="s">
        <v>122</v>
      </c>
      <c r="H11705" s="518" t="s">
        <v>369</v>
      </c>
      <c r="I11705" s="518">
        <v>625608</v>
      </c>
    </row>
    <row r="11706" spans="1:9" x14ac:dyDescent="0.2">
      <c r="A11706" s="518" t="s">
        <v>369</v>
      </c>
      <c r="B11706" s="518">
        <v>625616</v>
      </c>
      <c r="C11706" s="518" t="s">
        <v>2660</v>
      </c>
      <c r="D11706" s="518" t="s">
        <v>494</v>
      </c>
      <c r="E11706" s="859">
        <v>35</v>
      </c>
      <c r="F11706" s="859">
        <v>34</v>
      </c>
      <c r="G11706" s="518" t="s">
        <v>122</v>
      </c>
      <c r="H11706" s="518" t="s">
        <v>369</v>
      </c>
      <c r="I11706" s="518">
        <v>625616</v>
      </c>
    </row>
    <row r="11707" spans="1:9" x14ac:dyDescent="0.2">
      <c r="A11707" s="518" t="s">
        <v>369</v>
      </c>
      <c r="B11707" s="518">
        <v>625624</v>
      </c>
      <c r="C11707" s="518" t="s">
        <v>2660</v>
      </c>
      <c r="D11707" s="518" t="s">
        <v>526</v>
      </c>
      <c r="E11707" s="859">
        <v>35</v>
      </c>
      <c r="F11707" s="859">
        <v>31</v>
      </c>
      <c r="G11707" s="518" t="s">
        <v>122</v>
      </c>
      <c r="H11707" s="518" t="s">
        <v>369</v>
      </c>
      <c r="I11707" s="518">
        <v>625624</v>
      </c>
    </row>
    <row r="11708" spans="1:9" x14ac:dyDescent="0.2">
      <c r="A11708" s="518" t="s">
        <v>388</v>
      </c>
      <c r="B11708" s="518">
        <v>625632</v>
      </c>
      <c r="C11708" s="518" t="s">
        <v>2660</v>
      </c>
      <c r="D11708" s="518" t="s">
        <v>985</v>
      </c>
      <c r="E11708" s="859">
        <v>16</v>
      </c>
      <c r="F11708" s="859">
        <v>15</v>
      </c>
      <c r="G11708" s="518" t="s">
        <v>122</v>
      </c>
      <c r="H11708" s="518" t="s">
        <v>388</v>
      </c>
      <c r="I11708" s="518">
        <v>625632</v>
      </c>
    </row>
    <row r="11709" spans="1:9" x14ac:dyDescent="0.2">
      <c r="A11709" s="518" t="s">
        <v>388</v>
      </c>
      <c r="B11709" s="518">
        <v>625640</v>
      </c>
      <c r="C11709" s="518" t="s">
        <v>2660</v>
      </c>
      <c r="D11709" s="518" t="s">
        <v>1014</v>
      </c>
      <c r="E11709" s="859">
        <v>29</v>
      </c>
      <c r="F11709" s="859">
        <v>29</v>
      </c>
      <c r="G11709" s="518" t="s">
        <v>122</v>
      </c>
      <c r="H11709" s="518" t="s">
        <v>388</v>
      </c>
      <c r="I11709" s="518">
        <v>625640</v>
      </c>
    </row>
    <row r="11710" spans="1:9" x14ac:dyDescent="0.2">
      <c r="A11710" s="518" t="s">
        <v>369</v>
      </c>
      <c r="B11710" s="518">
        <v>625657</v>
      </c>
      <c r="C11710" s="518" t="s">
        <v>2660</v>
      </c>
      <c r="D11710" s="518" t="s">
        <v>1015</v>
      </c>
      <c r="E11710" s="859">
        <v>29</v>
      </c>
      <c r="F11710" s="859">
        <v>25</v>
      </c>
      <c r="G11710" s="518" t="s">
        <v>122</v>
      </c>
      <c r="H11710" s="518" t="s">
        <v>369</v>
      </c>
      <c r="I11710" s="518">
        <v>625657</v>
      </c>
    </row>
    <row r="11711" spans="1:9" x14ac:dyDescent="0.2">
      <c r="A11711" s="518" t="s">
        <v>369</v>
      </c>
      <c r="B11711" s="518">
        <v>625665</v>
      </c>
      <c r="C11711" s="518" t="s">
        <v>2660</v>
      </c>
      <c r="D11711" s="518" t="s">
        <v>906</v>
      </c>
      <c r="E11711" s="859">
        <v>32</v>
      </c>
      <c r="F11711" s="859">
        <v>28</v>
      </c>
      <c r="G11711" s="518" t="s">
        <v>122</v>
      </c>
      <c r="H11711" s="518" t="s">
        <v>369</v>
      </c>
      <c r="I11711" s="518">
        <v>625665</v>
      </c>
    </row>
    <row r="11712" spans="1:9" x14ac:dyDescent="0.2">
      <c r="A11712" s="518" t="s">
        <v>369</v>
      </c>
      <c r="B11712" s="518">
        <v>625681</v>
      </c>
      <c r="C11712" s="518" t="s">
        <v>2660</v>
      </c>
      <c r="D11712" s="518" t="s">
        <v>1016</v>
      </c>
      <c r="E11712" s="859">
        <v>34</v>
      </c>
      <c r="F11712" s="859">
        <v>31</v>
      </c>
      <c r="G11712" s="518" t="s">
        <v>122</v>
      </c>
      <c r="H11712" s="518" t="s">
        <v>369</v>
      </c>
      <c r="I11712" s="518">
        <v>625681</v>
      </c>
    </row>
    <row r="11713" spans="1:9" x14ac:dyDescent="0.2">
      <c r="A11713" s="518" t="s">
        <v>369</v>
      </c>
      <c r="B11713" s="518">
        <v>625699</v>
      </c>
      <c r="C11713" s="518" t="s">
        <v>2660</v>
      </c>
      <c r="D11713" s="518" t="s">
        <v>513</v>
      </c>
      <c r="E11713" s="859">
        <v>35</v>
      </c>
      <c r="F11713" s="859">
        <v>31</v>
      </c>
      <c r="G11713" s="518" t="s">
        <v>122</v>
      </c>
      <c r="H11713" s="518" t="s">
        <v>369</v>
      </c>
      <c r="I11713" s="518">
        <v>625699</v>
      </c>
    </row>
    <row r="11714" spans="1:9" x14ac:dyDescent="0.2">
      <c r="A11714" s="518" t="s">
        <v>369</v>
      </c>
      <c r="B11714" s="518">
        <v>625707</v>
      </c>
      <c r="C11714" s="518" t="s">
        <v>2660</v>
      </c>
      <c r="D11714" s="518" t="s">
        <v>387</v>
      </c>
      <c r="E11714" s="859">
        <v>35</v>
      </c>
      <c r="F11714" s="859">
        <v>31</v>
      </c>
      <c r="G11714" s="518" t="s">
        <v>122</v>
      </c>
      <c r="H11714" s="518" t="s">
        <v>369</v>
      </c>
      <c r="I11714" s="518">
        <v>625707</v>
      </c>
    </row>
    <row r="11715" spans="1:9" x14ac:dyDescent="0.2">
      <c r="A11715" s="518" t="s">
        <v>369</v>
      </c>
      <c r="B11715" s="518">
        <v>625715</v>
      </c>
      <c r="C11715" s="518" t="s">
        <v>2660</v>
      </c>
      <c r="D11715" s="518" t="s">
        <v>808</v>
      </c>
      <c r="E11715" s="859">
        <v>35</v>
      </c>
      <c r="F11715" s="859">
        <v>29</v>
      </c>
      <c r="G11715" s="518" t="s">
        <v>122</v>
      </c>
      <c r="H11715" s="518" t="s">
        <v>369</v>
      </c>
      <c r="I11715" s="518">
        <v>625715</v>
      </c>
    </row>
    <row r="11716" spans="1:9" x14ac:dyDescent="0.2">
      <c r="A11716" s="518" t="s">
        <v>369</v>
      </c>
      <c r="B11716" s="518">
        <v>625723</v>
      </c>
      <c r="C11716" s="518" t="s">
        <v>2660</v>
      </c>
      <c r="D11716" s="518" t="s">
        <v>657</v>
      </c>
      <c r="E11716" s="859">
        <v>35</v>
      </c>
      <c r="F11716" s="859">
        <v>32</v>
      </c>
      <c r="G11716" s="518" t="s">
        <v>122</v>
      </c>
      <c r="H11716" s="518" t="s">
        <v>369</v>
      </c>
      <c r="I11716" s="518">
        <v>625723</v>
      </c>
    </row>
    <row r="11717" spans="1:9" x14ac:dyDescent="0.2">
      <c r="A11717" s="518" t="s">
        <v>369</v>
      </c>
      <c r="B11717" s="518">
        <v>625731</v>
      </c>
      <c r="C11717" s="518" t="s">
        <v>2660</v>
      </c>
      <c r="D11717" s="518" t="s">
        <v>1115</v>
      </c>
      <c r="E11717" s="859">
        <v>35</v>
      </c>
      <c r="F11717" s="859">
        <v>27</v>
      </c>
      <c r="G11717" s="518" t="s">
        <v>122</v>
      </c>
      <c r="H11717" s="518" t="s">
        <v>369</v>
      </c>
      <c r="I11717" s="518">
        <v>625731</v>
      </c>
    </row>
    <row r="11718" spans="1:9" x14ac:dyDescent="0.2">
      <c r="A11718" s="518" t="s">
        <v>369</v>
      </c>
      <c r="B11718" s="518">
        <v>625749</v>
      </c>
      <c r="C11718" s="518" t="s">
        <v>2660</v>
      </c>
      <c r="D11718" s="518" t="s">
        <v>1116</v>
      </c>
      <c r="E11718" s="859">
        <v>34</v>
      </c>
      <c r="F11718" s="859">
        <v>30</v>
      </c>
      <c r="G11718" s="518" t="s">
        <v>122</v>
      </c>
      <c r="H11718" s="518" t="s">
        <v>369</v>
      </c>
      <c r="I11718" s="518">
        <v>625749</v>
      </c>
    </row>
    <row r="11719" spans="1:9" x14ac:dyDescent="0.2">
      <c r="A11719" s="518" t="s">
        <v>369</v>
      </c>
      <c r="B11719" s="518">
        <v>625756</v>
      </c>
      <c r="C11719" s="518" t="s">
        <v>2660</v>
      </c>
      <c r="D11719" s="518" t="s">
        <v>1117</v>
      </c>
      <c r="E11719" s="859">
        <v>26</v>
      </c>
      <c r="F11719" s="859">
        <v>26</v>
      </c>
      <c r="G11719" s="518" t="s">
        <v>122</v>
      </c>
      <c r="H11719" s="518" t="s">
        <v>369</v>
      </c>
      <c r="I11719" s="518">
        <v>625756</v>
      </c>
    </row>
    <row r="11720" spans="1:9" x14ac:dyDescent="0.2">
      <c r="A11720" s="518" t="s">
        <v>369</v>
      </c>
      <c r="B11720" s="518">
        <v>625764</v>
      </c>
      <c r="C11720" s="518" t="s">
        <v>2660</v>
      </c>
      <c r="D11720" s="518" t="s">
        <v>613</v>
      </c>
      <c r="E11720" s="859">
        <v>34</v>
      </c>
      <c r="F11720" s="859">
        <v>31</v>
      </c>
      <c r="G11720" s="518" t="s">
        <v>122</v>
      </c>
      <c r="H11720" s="518" t="s">
        <v>369</v>
      </c>
      <c r="I11720" s="518">
        <v>625764</v>
      </c>
    </row>
    <row r="11721" spans="1:9" x14ac:dyDescent="0.2">
      <c r="A11721" s="518" t="s">
        <v>369</v>
      </c>
      <c r="B11721" s="518">
        <v>625772</v>
      </c>
      <c r="C11721" s="518" t="s">
        <v>2660</v>
      </c>
      <c r="D11721" s="518" t="s">
        <v>1118</v>
      </c>
      <c r="E11721" s="859">
        <v>30</v>
      </c>
      <c r="F11721" s="859">
        <v>25</v>
      </c>
      <c r="G11721" s="518" t="s">
        <v>122</v>
      </c>
      <c r="H11721" s="518" t="s">
        <v>369</v>
      </c>
      <c r="I11721" s="518">
        <v>625772</v>
      </c>
    </row>
    <row r="11722" spans="1:9" x14ac:dyDescent="0.2">
      <c r="A11722" s="518" t="s">
        <v>381</v>
      </c>
      <c r="B11722" s="518">
        <v>625780</v>
      </c>
      <c r="C11722" s="518" t="s">
        <v>2660</v>
      </c>
      <c r="D11722" s="518" t="s">
        <v>1119</v>
      </c>
      <c r="E11722" s="859">
        <v>35</v>
      </c>
      <c r="F11722" s="859">
        <v>35</v>
      </c>
      <c r="G11722" s="518" t="s">
        <v>122</v>
      </c>
      <c r="H11722" s="518" t="s">
        <v>381</v>
      </c>
      <c r="I11722" s="518">
        <v>625780</v>
      </c>
    </row>
    <row r="11723" spans="1:9" x14ac:dyDescent="0.2">
      <c r="A11723" s="518" t="s">
        <v>381</v>
      </c>
      <c r="B11723" s="518">
        <v>625798</v>
      </c>
      <c r="C11723" s="518" t="s">
        <v>2660</v>
      </c>
      <c r="D11723" s="518" t="s">
        <v>1120</v>
      </c>
      <c r="E11723" s="859">
        <v>29</v>
      </c>
      <c r="F11723" s="859">
        <v>29</v>
      </c>
      <c r="G11723" s="518" t="s">
        <v>122</v>
      </c>
      <c r="H11723" s="518" t="s">
        <v>381</v>
      </c>
      <c r="I11723" s="518">
        <v>625798</v>
      </c>
    </row>
    <row r="11724" spans="1:9" x14ac:dyDescent="0.2">
      <c r="A11724" s="518" t="s">
        <v>381</v>
      </c>
      <c r="B11724" s="518">
        <v>625806</v>
      </c>
      <c r="C11724" s="518" t="s">
        <v>2660</v>
      </c>
      <c r="D11724" s="518" t="s">
        <v>1121</v>
      </c>
      <c r="E11724" s="859">
        <v>34</v>
      </c>
      <c r="F11724" s="859">
        <v>34</v>
      </c>
      <c r="G11724" s="518" t="s">
        <v>122</v>
      </c>
      <c r="H11724" s="518" t="s">
        <v>381</v>
      </c>
      <c r="I11724" s="518">
        <v>625806</v>
      </c>
    </row>
    <row r="11725" spans="1:9" x14ac:dyDescent="0.2">
      <c r="A11725" s="518" t="s">
        <v>381</v>
      </c>
      <c r="B11725" s="518">
        <v>625814</v>
      </c>
      <c r="C11725" s="518" t="s">
        <v>2660</v>
      </c>
      <c r="D11725" s="518" t="s">
        <v>1122</v>
      </c>
      <c r="E11725" s="859">
        <v>25</v>
      </c>
      <c r="F11725" s="859">
        <v>25</v>
      </c>
      <c r="G11725" s="518" t="s">
        <v>122</v>
      </c>
      <c r="H11725" s="518" t="s">
        <v>381</v>
      </c>
      <c r="I11725" s="518">
        <v>625814</v>
      </c>
    </row>
    <row r="11726" spans="1:9" x14ac:dyDescent="0.2">
      <c r="A11726" s="518" t="s">
        <v>163</v>
      </c>
      <c r="B11726" s="518">
        <v>625822</v>
      </c>
      <c r="C11726" s="518" t="s">
        <v>2660</v>
      </c>
      <c r="D11726" s="518" t="s">
        <v>658</v>
      </c>
      <c r="E11726" s="859">
        <v>30</v>
      </c>
      <c r="F11726" s="859">
        <v>0</v>
      </c>
      <c r="G11726" s="518" t="s">
        <v>122</v>
      </c>
      <c r="H11726" s="518" t="s">
        <v>163</v>
      </c>
      <c r="I11726" s="518">
        <v>625822</v>
      </c>
    </row>
    <row r="11727" spans="1:9" x14ac:dyDescent="0.2">
      <c r="A11727" s="518" t="s">
        <v>245</v>
      </c>
      <c r="B11727" s="518">
        <v>625848</v>
      </c>
      <c r="C11727" s="518" t="s">
        <v>2660</v>
      </c>
      <c r="D11727" s="518" t="s">
        <v>1123</v>
      </c>
      <c r="E11727" s="859">
        <v>26</v>
      </c>
      <c r="F11727" s="859">
        <v>24</v>
      </c>
      <c r="G11727" s="518" t="s">
        <v>122</v>
      </c>
      <c r="H11727" s="518" t="s">
        <v>245</v>
      </c>
      <c r="I11727" s="518">
        <v>625848</v>
      </c>
    </row>
    <row r="11728" spans="1:9" x14ac:dyDescent="0.2">
      <c r="A11728" s="518" t="s">
        <v>245</v>
      </c>
      <c r="B11728" s="518">
        <v>625855</v>
      </c>
      <c r="C11728" s="518" t="s">
        <v>2660</v>
      </c>
      <c r="D11728" s="518" t="s">
        <v>1124</v>
      </c>
      <c r="E11728" s="859">
        <v>34</v>
      </c>
      <c r="F11728" s="859">
        <v>28</v>
      </c>
      <c r="G11728" s="518" t="s">
        <v>122</v>
      </c>
      <c r="H11728" s="518" t="s">
        <v>245</v>
      </c>
      <c r="I11728" s="518">
        <v>625855</v>
      </c>
    </row>
    <row r="11729" spans="1:9" x14ac:dyDescent="0.2">
      <c r="A11729" s="518" t="s">
        <v>245</v>
      </c>
      <c r="B11729" s="518">
        <v>625863</v>
      </c>
      <c r="C11729" s="518" t="s">
        <v>2660</v>
      </c>
      <c r="D11729" s="518" t="s">
        <v>1125</v>
      </c>
      <c r="E11729" s="859">
        <v>27</v>
      </c>
      <c r="F11729" s="859">
        <v>26</v>
      </c>
      <c r="G11729" s="518" t="s">
        <v>122</v>
      </c>
      <c r="H11729" s="518" t="s">
        <v>245</v>
      </c>
      <c r="I11729" s="518">
        <v>625863</v>
      </c>
    </row>
    <row r="11730" spans="1:9" x14ac:dyDescent="0.2">
      <c r="A11730" s="518" t="s">
        <v>245</v>
      </c>
      <c r="B11730" s="518">
        <v>625871</v>
      </c>
      <c r="C11730" s="518" t="s">
        <v>2660</v>
      </c>
      <c r="D11730" s="518" t="s">
        <v>539</v>
      </c>
      <c r="E11730" s="859">
        <v>35</v>
      </c>
      <c r="F11730" s="859">
        <v>34</v>
      </c>
      <c r="G11730" s="518" t="s">
        <v>122</v>
      </c>
      <c r="H11730" s="518" t="s">
        <v>245</v>
      </c>
      <c r="I11730" s="518">
        <v>625871</v>
      </c>
    </row>
    <row r="11731" spans="1:9" x14ac:dyDescent="0.2">
      <c r="A11731" s="518" t="s">
        <v>245</v>
      </c>
      <c r="B11731" s="518">
        <v>625889</v>
      </c>
      <c r="C11731" s="518" t="s">
        <v>2660</v>
      </c>
      <c r="D11731" s="518" t="s">
        <v>891</v>
      </c>
      <c r="E11731" s="859">
        <v>29</v>
      </c>
      <c r="F11731" s="859">
        <v>29</v>
      </c>
      <c r="G11731" s="518" t="s">
        <v>122</v>
      </c>
      <c r="H11731" s="518" t="s">
        <v>245</v>
      </c>
      <c r="I11731" s="518">
        <v>625889</v>
      </c>
    </row>
    <row r="11732" spans="1:9" x14ac:dyDescent="0.2">
      <c r="A11732" s="518" t="s">
        <v>290</v>
      </c>
      <c r="B11732" s="518">
        <v>625913</v>
      </c>
      <c r="C11732" s="518" t="s">
        <v>2660</v>
      </c>
      <c r="D11732" s="518" t="s">
        <v>7024</v>
      </c>
      <c r="E11732" s="859">
        <v>34</v>
      </c>
      <c r="F11732" s="859">
        <v>0</v>
      </c>
      <c r="G11732" s="518" t="s">
        <v>122</v>
      </c>
      <c r="H11732" s="518" t="s">
        <v>290</v>
      </c>
      <c r="I11732" s="518">
        <v>625913</v>
      </c>
    </row>
    <row r="11733" spans="1:9" x14ac:dyDescent="0.2">
      <c r="A11733" s="518" t="s">
        <v>359</v>
      </c>
      <c r="B11733" s="518">
        <v>625921</v>
      </c>
      <c r="C11733" s="518" t="s">
        <v>2660</v>
      </c>
      <c r="D11733" s="518" t="s">
        <v>1254</v>
      </c>
      <c r="E11733" s="859">
        <v>31</v>
      </c>
      <c r="F11733" s="859">
        <v>31</v>
      </c>
      <c r="G11733" s="518" t="s">
        <v>122</v>
      </c>
      <c r="H11733" s="518" t="s">
        <v>359</v>
      </c>
      <c r="I11733" s="518">
        <v>625921</v>
      </c>
    </row>
    <row r="11734" spans="1:9" x14ac:dyDescent="0.2">
      <c r="A11734" s="518" t="s">
        <v>359</v>
      </c>
      <c r="B11734" s="518">
        <v>625939</v>
      </c>
      <c r="C11734" s="518" t="s">
        <v>2660</v>
      </c>
      <c r="D11734" s="518" t="s">
        <v>898</v>
      </c>
      <c r="E11734" s="859">
        <v>32</v>
      </c>
      <c r="F11734" s="859">
        <v>32</v>
      </c>
      <c r="G11734" s="518" t="s">
        <v>122</v>
      </c>
      <c r="H11734" s="518" t="s">
        <v>359</v>
      </c>
      <c r="I11734" s="518">
        <v>625939</v>
      </c>
    </row>
    <row r="11735" spans="1:9" x14ac:dyDescent="0.2">
      <c r="A11735" s="518" t="s">
        <v>359</v>
      </c>
      <c r="B11735" s="518">
        <v>625947</v>
      </c>
      <c r="C11735" s="518" t="s">
        <v>2660</v>
      </c>
      <c r="D11735" s="518" t="s">
        <v>1255</v>
      </c>
      <c r="E11735" s="859">
        <v>30</v>
      </c>
      <c r="F11735" s="859">
        <v>30</v>
      </c>
      <c r="G11735" s="518" t="s">
        <v>122</v>
      </c>
      <c r="H11735" s="518" t="s">
        <v>359</v>
      </c>
      <c r="I11735" s="518">
        <v>625947</v>
      </c>
    </row>
    <row r="11736" spans="1:9" x14ac:dyDescent="0.2">
      <c r="A11736" s="518" t="s">
        <v>195</v>
      </c>
      <c r="B11736" s="518">
        <v>625954</v>
      </c>
      <c r="C11736" s="518" t="s">
        <v>2660</v>
      </c>
      <c r="D11736" s="518" t="s">
        <v>9530</v>
      </c>
      <c r="E11736" s="859">
        <v>35</v>
      </c>
      <c r="F11736" s="859">
        <v>34</v>
      </c>
      <c r="G11736" s="518" t="s">
        <v>122</v>
      </c>
      <c r="H11736" s="518" t="s">
        <v>195</v>
      </c>
      <c r="I11736" s="518">
        <v>625954</v>
      </c>
    </row>
    <row r="11737" spans="1:9" x14ac:dyDescent="0.2">
      <c r="A11737" s="518" t="s">
        <v>149</v>
      </c>
      <c r="B11737" s="518">
        <v>625962</v>
      </c>
      <c r="C11737" s="518" t="s">
        <v>2660</v>
      </c>
      <c r="D11737" s="518" t="s">
        <v>716</v>
      </c>
      <c r="E11737" s="859">
        <v>30</v>
      </c>
      <c r="F11737" s="859">
        <v>0</v>
      </c>
      <c r="G11737" s="518" t="s">
        <v>122</v>
      </c>
      <c r="H11737" s="518" t="s">
        <v>149</v>
      </c>
      <c r="I11737" s="518">
        <v>625962</v>
      </c>
    </row>
    <row r="11738" spans="1:9" x14ac:dyDescent="0.2">
      <c r="A11738" s="518" t="s">
        <v>221</v>
      </c>
      <c r="B11738" s="518">
        <v>625996</v>
      </c>
      <c r="C11738" s="518" t="s">
        <v>2660</v>
      </c>
      <c r="D11738" s="518" t="s">
        <v>524</v>
      </c>
      <c r="E11738" s="859">
        <v>22</v>
      </c>
      <c r="F11738" s="859">
        <v>22</v>
      </c>
      <c r="G11738" s="518" t="s">
        <v>122</v>
      </c>
      <c r="H11738" s="518" t="s">
        <v>221</v>
      </c>
      <c r="I11738" s="518">
        <v>625996</v>
      </c>
    </row>
    <row r="11739" spans="1:9" x14ac:dyDescent="0.2">
      <c r="A11739" s="518" t="s">
        <v>203</v>
      </c>
      <c r="B11739" s="518">
        <v>626002</v>
      </c>
      <c r="C11739" s="518" t="s">
        <v>2660</v>
      </c>
      <c r="D11739" s="518" t="s">
        <v>613</v>
      </c>
      <c r="E11739" s="859">
        <v>32</v>
      </c>
      <c r="F11739" s="859">
        <v>32</v>
      </c>
      <c r="G11739" s="518" t="s">
        <v>122</v>
      </c>
      <c r="H11739" s="518" t="s">
        <v>203</v>
      </c>
      <c r="I11739" s="518">
        <v>626002</v>
      </c>
    </row>
    <row r="11740" spans="1:9" x14ac:dyDescent="0.2">
      <c r="A11740" s="518" t="s">
        <v>203</v>
      </c>
      <c r="B11740" s="518">
        <v>626010</v>
      </c>
      <c r="C11740" s="518" t="s">
        <v>2660</v>
      </c>
      <c r="D11740" s="518" t="s">
        <v>891</v>
      </c>
      <c r="E11740" s="859">
        <v>31</v>
      </c>
      <c r="F11740" s="859">
        <v>29</v>
      </c>
      <c r="G11740" s="518" t="s">
        <v>122</v>
      </c>
      <c r="H11740" s="518" t="s">
        <v>203</v>
      </c>
      <c r="I11740" s="518">
        <v>626010</v>
      </c>
    </row>
    <row r="11741" spans="1:9" x14ac:dyDescent="0.2">
      <c r="A11741" s="518" t="s">
        <v>164</v>
      </c>
      <c r="B11741" s="518">
        <v>626028</v>
      </c>
      <c r="C11741" s="518" t="s">
        <v>2660</v>
      </c>
      <c r="D11741" s="518" t="s">
        <v>1256</v>
      </c>
      <c r="E11741" s="859">
        <v>34</v>
      </c>
      <c r="F11741" s="859">
        <v>34</v>
      </c>
      <c r="G11741" s="518" t="s">
        <v>122</v>
      </c>
      <c r="H11741" s="518" t="s">
        <v>164</v>
      </c>
      <c r="I11741" s="518">
        <v>626028</v>
      </c>
    </row>
    <row r="11742" spans="1:9" x14ac:dyDescent="0.2">
      <c r="A11742" s="518" t="s">
        <v>376</v>
      </c>
      <c r="B11742" s="518">
        <v>626036</v>
      </c>
      <c r="C11742" s="518" t="s">
        <v>2660</v>
      </c>
      <c r="D11742" s="518" t="s">
        <v>402</v>
      </c>
      <c r="E11742" s="859">
        <v>34</v>
      </c>
      <c r="F11742" s="859">
        <v>28</v>
      </c>
      <c r="G11742" s="518" t="s">
        <v>122</v>
      </c>
      <c r="H11742" s="518" t="s">
        <v>376</v>
      </c>
      <c r="I11742" s="518">
        <v>626036</v>
      </c>
    </row>
    <row r="11743" spans="1:9" x14ac:dyDescent="0.2">
      <c r="A11743" s="518" t="s">
        <v>376</v>
      </c>
      <c r="B11743" s="518">
        <v>626044</v>
      </c>
      <c r="C11743" s="518" t="s">
        <v>2660</v>
      </c>
      <c r="D11743" s="518" t="s">
        <v>557</v>
      </c>
      <c r="E11743" s="859">
        <v>35</v>
      </c>
      <c r="F11743" s="859">
        <v>17</v>
      </c>
      <c r="G11743" s="518" t="s">
        <v>122</v>
      </c>
      <c r="H11743" s="518" t="s">
        <v>376</v>
      </c>
      <c r="I11743" s="518">
        <v>537191</v>
      </c>
    </row>
    <row r="11744" spans="1:9" x14ac:dyDescent="0.2">
      <c r="A11744" s="518" t="s">
        <v>231</v>
      </c>
      <c r="B11744" s="518">
        <v>626085</v>
      </c>
      <c r="C11744" s="518" t="s">
        <v>2660</v>
      </c>
      <c r="D11744" s="518" t="s">
        <v>780</v>
      </c>
      <c r="E11744" s="859">
        <v>30</v>
      </c>
      <c r="F11744" s="859">
        <v>30</v>
      </c>
      <c r="G11744" s="518" t="s">
        <v>122</v>
      </c>
      <c r="H11744" s="518" t="s">
        <v>231</v>
      </c>
      <c r="I11744" s="518">
        <v>626085</v>
      </c>
    </row>
    <row r="11745" spans="1:9" x14ac:dyDescent="0.2">
      <c r="A11745" s="518" t="s">
        <v>254</v>
      </c>
      <c r="B11745" s="518">
        <v>626093</v>
      </c>
      <c r="C11745" s="518" t="s">
        <v>2660</v>
      </c>
      <c r="D11745" s="518" t="s">
        <v>1370</v>
      </c>
      <c r="E11745" s="859">
        <v>31</v>
      </c>
      <c r="F11745" s="859">
        <v>27</v>
      </c>
      <c r="G11745" s="518" t="s">
        <v>122</v>
      </c>
      <c r="H11745" s="518" t="s">
        <v>254</v>
      </c>
      <c r="I11745" s="518">
        <v>626093</v>
      </c>
    </row>
    <row r="11746" spans="1:9" x14ac:dyDescent="0.2">
      <c r="A11746" s="518" t="s">
        <v>231</v>
      </c>
      <c r="B11746" s="518">
        <v>626101</v>
      </c>
      <c r="C11746" s="518" t="s">
        <v>2660</v>
      </c>
      <c r="D11746" s="518" t="s">
        <v>927</v>
      </c>
      <c r="E11746" s="859">
        <v>29</v>
      </c>
      <c r="F11746" s="859">
        <v>29</v>
      </c>
      <c r="G11746" s="518" t="s">
        <v>122</v>
      </c>
      <c r="H11746" s="518" t="s">
        <v>231</v>
      </c>
      <c r="I11746" s="518">
        <v>626101</v>
      </c>
    </row>
    <row r="11747" spans="1:9" x14ac:dyDescent="0.2">
      <c r="A11747" s="518" t="s">
        <v>376</v>
      </c>
      <c r="B11747" s="518">
        <v>626119</v>
      </c>
      <c r="C11747" s="518" t="s">
        <v>2660</v>
      </c>
      <c r="D11747" s="518" t="s">
        <v>601</v>
      </c>
      <c r="E11747" s="859">
        <v>35</v>
      </c>
      <c r="F11747" s="859">
        <v>32</v>
      </c>
      <c r="G11747" s="518" t="s">
        <v>122</v>
      </c>
      <c r="H11747" s="518" t="s">
        <v>376</v>
      </c>
      <c r="I11747" s="518">
        <v>626119</v>
      </c>
    </row>
    <row r="11748" spans="1:9" x14ac:dyDescent="0.2">
      <c r="A11748" s="518" t="s">
        <v>164</v>
      </c>
      <c r="B11748" s="518">
        <v>626143</v>
      </c>
      <c r="C11748" s="518" t="s">
        <v>2660</v>
      </c>
      <c r="D11748" s="518" t="s">
        <v>1372</v>
      </c>
      <c r="E11748" s="859">
        <v>23</v>
      </c>
      <c r="F11748" s="859">
        <v>23</v>
      </c>
      <c r="G11748" s="518" t="s">
        <v>122</v>
      </c>
      <c r="H11748" s="518" t="s">
        <v>164</v>
      </c>
      <c r="I11748" s="518">
        <v>626143</v>
      </c>
    </row>
    <row r="11749" spans="1:9" x14ac:dyDescent="0.2">
      <c r="A11749" s="518" t="s">
        <v>164</v>
      </c>
      <c r="B11749" s="518">
        <v>626150</v>
      </c>
      <c r="C11749" s="518" t="s">
        <v>2660</v>
      </c>
      <c r="D11749" s="518" t="s">
        <v>1373</v>
      </c>
      <c r="E11749" s="859">
        <v>17</v>
      </c>
      <c r="F11749" s="859">
        <v>17</v>
      </c>
      <c r="G11749" s="518" t="s">
        <v>122</v>
      </c>
      <c r="H11749" s="518" t="s">
        <v>164</v>
      </c>
      <c r="I11749" s="518">
        <v>626150</v>
      </c>
    </row>
    <row r="11750" spans="1:9" x14ac:dyDescent="0.2">
      <c r="A11750" s="518" t="s">
        <v>164</v>
      </c>
      <c r="B11750" s="518">
        <v>626168</v>
      </c>
      <c r="C11750" s="518" t="s">
        <v>2660</v>
      </c>
      <c r="D11750" s="518" t="s">
        <v>751</v>
      </c>
      <c r="E11750" s="859">
        <v>31</v>
      </c>
      <c r="F11750" s="859">
        <v>31</v>
      </c>
      <c r="G11750" s="518" t="s">
        <v>122</v>
      </c>
      <c r="H11750" s="518" t="s">
        <v>164</v>
      </c>
      <c r="I11750" s="518">
        <v>626168</v>
      </c>
    </row>
    <row r="11751" spans="1:9" x14ac:dyDescent="0.2">
      <c r="A11751" s="518" t="s">
        <v>164</v>
      </c>
      <c r="B11751" s="518">
        <v>626176</v>
      </c>
      <c r="C11751" s="518" t="s">
        <v>2660</v>
      </c>
      <c r="D11751" s="518" t="s">
        <v>1080</v>
      </c>
      <c r="E11751" s="859">
        <v>31</v>
      </c>
      <c r="F11751" s="859">
        <v>31</v>
      </c>
      <c r="G11751" s="518" t="s">
        <v>122</v>
      </c>
      <c r="H11751" s="518" t="s">
        <v>164</v>
      </c>
      <c r="I11751" s="518">
        <v>626176</v>
      </c>
    </row>
    <row r="11752" spans="1:9" x14ac:dyDescent="0.2">
      <c r="A11752" s="518" t="s">
        <v>231</v>
      </c>
      <c r="B11752" s="518">
        <v>626192</v>
      </c>
      <c r="C11752" s="518" t="s">
        <v>2660</v>
      </c>
      <c r="D11752" s="518" t="s">
        <v>1141</v>
      </c>
      <c r="E11752" s="859">
        <v>30</v>
      </c>
      <c r="F11752" s="859">
        <v>27</v>
      </c>
      <c r="G11752" s="518" t="s">
        <v>122</v>
      </c>
      <c r="H11752" s="518" t="s">
        <v>231</v>
      </c>
      <c r="I11752" s="518">
        <v>626192</v>
      </c>
    </row>
    <row r="11753" spans="1:9" x14ac:dyDescent="0.2">
      <c r="A11753" s="518" t="s">
        <v>230</v>
      </c>
      <c r="B11753" s="518">
        <v>626200</v>
      </c>
      <c r="C11753" s="518" t="s">
        <v>2660</v>
      </c>
      <c r="D11753" s="518" t="s">
        <v>414</v>
      </c>
      <c r="E11753" s="859">
        <v>35</v>
      </c>
      <c r="F11753" s="859">
        <v>33</v>
      </c>
      <c r="G11753" s="518" t="s">
        <v>122</v>
      </c>
      <c r="H11753" s="518" t="s">
        <v>230</v>
      </c>
      <c r="I11753" s="518">
        <v>626200</v>
      </c>
    </row>
    <row r="11754" spans="1:9" x14ac:dyDescent="0.2">
      <c r="A11754" s="518" t="s">
        <v>230</v>
      </c>
      <c r="B11754" s="518">
        <v>626226</v>
      </c>
      <c r="C11754" s="518" t="s">
        <v>2660</v>
      </c>
      <c r="D11754" s="518" t="s">
        <v>407</v>
      </c>
      <c r="E11754" s="859">
        <v>28</v>
      </c>
      <c r="F11754" s="859">
        <v>23</v>
      </c>
      <c r="G11754" s="518" t="s">
        <v>122</v>
      </c>
      <c r="H11754" s="518" t="s">
        <v>230</v>
      </c>
      <c r="I11754" s="518">
        <v>626226</v>
      </c>
    </row>
    <row r="11755" spans="1:9" x14ac:dyDescent="0.2">
      <c r="A11755" s="518" t="s">
        <v>230</v>
      </c>
      <c r="B11755" s="518">
        <v>626234</v>
      </c>
      <c r="C11755" s="518" t="s">
        <v>2660</v>
      </c>
      <c r="D11755" s="518" t="s">
        <v>559</v>
      </c>
      <c r="E11755" s="859">
        <v>33</v>
      </c>
      <c r="F11755" s="859">
        <v>28</v>
      </c>
      <c r="G11755" s="518" t="s">
        <v>122</v>
      </c>
      <c r="H11755" s="518" t="s">
        <v>230</v>
      </c>
      <c r="I11755" s="518">
        <v>626234</v>
      </c>
    </row>
    <row r="11756" spans="1:9" x14ac:dyDescent="0.2">
      <c r="A11756" s="518" t="s">
        <v>230</v>
      </c>
      <c r="B11756" s="518">
        <v>626242</v>
      </c>
      <c r="C11756" s="518" t="s">
        <v>2660</v>
      </c>
      <c r="D11756" s="518" t="s">
        <v>1284</v>
      </c>
      <c r="E11756" s="859">
        <v>35</v>
      </c>
      <c r="F11756" s="859">
        <v>32</v>
      </c>
      <c r="G11756" s="518" t="s">
        <v>122</v>
      </c>
      <c r="H11756" s="518" t="s">
        <v>230</v>
      </c>
      <c r="I11756" s="518">
        <v>626242</v>
      </c>
    </row>
    <row r="11757" spans="1:9" x14ac:dyDescent="0.2">
      <c r="A11757" s="518" t="s">
        <v>230</v>
      </c>
      <c r="B11757" s="518">
        <v>626259</v>
      </c>
      <c r="C11757" s="518" t="s">
        <v>2660</v>
      </c>
      <c r="D11757" s="518" t="s">
        <v>876</v>
      </c>
      <c r="E11757" s="859">
        <v>25</v>
      </c>
      <c r="F11757" s="859">
        <v>25</v>
      </c>
      <c r="G11757" s="518" t="s">
        <v>122</v>
      </c>
      <c r="H11757" s="518" t="s">
        <v>230</v>
      </c>
      <c r="I11757" s="518">
        <v>626259</v>
      </c>
    </row>
    <row r="11758" spans="1:9" x14ac:dyDescent="0.2">
      <c r="A11758" s="518" t="s">
        <v>230</v>
      </c>
      <c r="B11758" s="518">
        <v>626267</v>
      </c>
      <c r="C11758" s="518" t="s">
        <v>2660</v>
      </c>
      <c r="D11758" s="518" t="s">
        <v>514</v>
      </c>
      <c r="E11758" s="859">
        <v>27</v>
      </c>
      <c r="F11758" s="859">
        <v>20</v>
      </c>
      <c r="G11758" s="518" t="s">
        <v>122</v>
      </c>
      <c r="H11758" s="518" t="s">
        <v>230</v>
      </c>
      <c r="I11758" s="518">
        <v>626267</v>
      </c>
    </row>
    <row r="11759" spans="1:9" x14ac:dyDescent="0.2">
      <c r="A11759" s="518" t="s">
        <v>162</v>
      </c>
      <c r="B11759" s="518">
        <v>626275</v>
      </c>
      <c r="C11759" s="518" t="s">
        <v>2660</v>
      </c>
      <c r="D11759" s="518" t="s">
        <v>468</v>
      </c>
      <c r="E11759" s="859">
        <v>33</v>
      </c>
      <c r="F11759" s="859">
        <v>31</v>
      </c>
      <c r="G11759" s="518" t="s">
        <v>122</v>
      </c>
      <c r="H11759" s="518" t="s">
        <v>162</v>
      </c>
      <c r="I11759" s="518">
        <v>626275</v>
      </c>
    </row>
    <row r="11760" spans="1:9" x14ac:dyDescent="0.2">
      <c r="A11760" s="518" t="s">
        <v>162</v>
      </c>
      <c r="B11760" s="518">
        <v>626283</v>
      </c>
      <c r="C11760" s="518" t="s">
        <v>2660</v>
      </c>
      <c r="D11760" s="518" t="s">
        <v>777</v>
      </c>
      <c r="E11760" s="859">
        <v>33</v>
      </c>
      <c r="F11760" s="859">
        <v>31</v>
      </c>
      <c r="G11760" s="518" t="s">
        <v>122</v>
      </c>
      <c r="H11760" s="518" t="s">
        <v>162</v>
      </c>
      <c r="I11760" s="518">
        <v>626283</v>
      </c>
    </row>
    <row r="11761" spans="1:9" x14ac:dyDescent="0.2">
      <c r="A11761" s="518" t="s">
        <v>162</v>
      </c>
      <c r="B11761" s="518">
        <v>626291</v>
      </c>
      <c r="C11761" s="518" t="s">
        <v>2660</v>
      </c>
      <c r="D11761" s="518" t="s">
        <v>1319</v>
      </c>
      <c r="E11761" s="859">
        <v>21</v>
      </c>
      <c r="F11761" s="859">
        <v>20</v>
      </c>
      <c r="G11761" s="518" t="s">
        <v>122</v>
      </c>
      <c r="H11761" s="518" t="s">
        <v>162</v>
      </c>
      <c r="I11761" s="518">
        <v>626291</v>
      </c>
    </row>
    <row r="11762" spans="1:9" x14ac:dyDescent="0.2">
      <c r="A11762" s="518" t="s">
        <v>162</v>
      </c>
      <c r="B11762" s="518">
        <v>626309</v>
      </c>
      <c r="C11762" s="518" t="s">
        <v>2660</v>
      </c>
      <c r="D11762" s="518" t="s">
        <v>1489</v>
      </c>
      <c r="E11762" s="859">
        <v>33</v>
      </c>
      <c r="F11762" s="859">
        <v>31</v>
      </c>
      <c r="G11762" s="518" t="s">
        <v>122</v>
      </c>
      <c r="H11762" s="518" t="s">
        <v>162</v>
      </c>
      <c r="I11762" s="518">
        <v>626309</v>
      </c>
    </row>
    <row r="11763" spans="1:9" x14ac:dyDescent="0.2">
      <c r="A11763" s="518" t="s">
        <v>162</v>
      </c>
      <c r="B11763" s="518">
        <v>626317</v>
      </c>
      <c r="C11763" s="518" t="s">
        <v>2660</v>
      </c>
      <c r="D11763" s="518" t="s">
        <v>611</v>
      </c>
      <c r="E11763" s="859">
        <v>31</v>
      </c>
      <c r="F11763" s="859">
        <v>30</v>
      </c>
      <c r="G11763" s="518" t="s">
        <v>122</v>
      </c>
      <c r="H11763" s="518" t="s">
        <v>162</v>
      </c>
      <c r="I11763" s="518">
        <v>626317</v>
      </c>
    </row>
    <row r="11764" spans="1:9" x14ac:dyDescent="0.2">
      <c r="A11764" s="518" t="s">
        <v>221</v>
      </c>
      <c r="B11764" s="518">
        <v>626333</v>
      </c>
      <c r="C11764" s="518" t="s">
        <v>2660</v>
      </c>
      <c r="D11764" s="518" t="s">
        <v>1084</v>
      </c>
      <c r="E11764" s="859">
        <v>21</v>
      </c>
      <c r="F11764" s="859">
        <v>21</v>
      </c>
      <c r="G11764" s="518" t="s">
        <v>122</v>
      </c>
      <c r="H11764" s="518" t="s">
        <v>221</v>
      </c>
      <c r="I11764" s="518">
        <v>626333</v>
      </c>
    </row>
    <row r="11765" spans="1:9" x14ac:dyDescent="0.2">
      <c r="A11765" s="518" t="s">
        <v>221</v>
      </c>
      <c r="B11765" s="518">
        <v>626341</v>
      </c>
      <c r="C11765" s="518" t="s">
        <v>2660</v>
      </c>
      <c r="D11765" s="518" t="s">
        <v>734</v>
      </c>
      <c r="E11765" s="859">
        <v>29</v>
      </c>
      <c r="F11765" s="859">
        <v>27</v>
      </c>
      <c r="G11765" s="518" t="s">
        <v>122</v>
      </c>
      <c r="H11765" s="518" t="s">
        <v>221</v>
      </c>
      <c r="I11765" s="518">
        <v>626341</v>
      </c>
    </row>
    <row r="11766" spans="1:9" x14ac:dyDescent="0.2">
      <c r="A11766" s="518" t="s">
        <v>221</v>
      </c>
      <c r="B11766" s="518">
        <v>626358</v>
      </c>
      <c r="C11766" s="518" t="s">
        <v>2660</v>
      </c>
      <c r="D11766" s="518" t="s">
        <v>678</v>
      </c>
      <c r="E11766" s="859">
        <v>31</v>
      </c>
      <c r="F11766" s="859">
        <v>31</v>
      </c>
      <c r="G11766" s="518" t="s">
        <v>122</v>
      </c>
      <c r="H11766" s="518" t="s">
        <v>221</v>
      </c>
      <c r="I11766" s="518">
        <v>626358</v>
      </c>
    </row>
    <row r="11767" spans="1:9" x14ac:dyDescent="0.2">
      <c r="A11767" s="518" t="s">
        <v>221</v>
      </c>
      <c r="B11767" s="518">
        <v>626374</v>
      </c>
      <c r="C11767" s="518" t="s">
        <v>2660</v>
      </c>
      <c r="D11767" s="518" t="s">
        <v>658</v>
      </c>
      <c r="E11767" s="859">
        <v>27</v>
      </c>
      <c r="F11767" s="859">
        <v>27</v>
      </c>
      <c r="G11767" s="518" t="s">
        <v>122</v>
      </c>
      <c r="H11767" s="518" t="s">
        <v>221</v>
      </c>
      <c r="I11767" s="518">
        <v>626374</v>
      </c>
    </row>
    <row r="11768" spans="1:9" x14ac:dyDescent="0.2">
      <c r="A11768" s="518" t="s">
        <v>222</v>
      </c>
      <c r="B11768" s="518">
        <v>626382</v>
      </c>
      <c r="C11768" s="518" t="s">
        <v>2660</v>
      </c>
      <c r="D11768" s="518" t="s">
        <v>697</v>
      </c>
      <c r="E11768" s="859">
        <v>18</v>
      </c>
      <c r="F11768" s="859">
        <v>18</v>
      </c>
      <c r="G11768" s="518" t="s">
        <v>122</v>
      </c>
      <c r="H11768" s="518" t="s">
        <v>222</v>
      </c>
      <c r="I11768" s="518">
        <v>626382</v>
      </c>
    </row>
    <row r="11769" spans="1:9" x14ac:dyDescent="0.2">
      <c r="A11769" s="518" t="s">
        <v>221</v>
      </c>
      <c r="B11769" s="518">
        <v>626390</v>
      </c>
      <c r="C11769" s="518" t="s">
        <v>2660</v>
      </c>
      <c r="D11769" s="518" t="s">
        <v>1212</v>
      </c>
      <c r="E11769" s="859">
        <v>31</v>
      </c>
      <c r="F11769" s="859">
        <v>31</v>
      </c>
      <c r="G11769" s="518" t="s">
        <v>122</v>
      </c>
      <c r="H11769" s="518" t="s">
        <v>221</v>
      </c>
      <c r="I11769" s="518">
        <v>626390</v>
      </c>
    </row>
    <row r="11770" spans="1:9" x14ac:dyDescent="0.2">
      <c r="A11770" s="518" t="s">
        <v>297</v>
      </c>
      <c r="B11770" s="518">
        <v>626408</v>
      </c>
      <c r="C11770" s="518" t="s">
        <v>2660</v>
      </c>
      <c r="D11770" s="518" t="s">
        <v>743</v>
      </c>
      <c r="E11770" s="859">
        <v>33</v>
      </c>
      <c r="F11770" s="859">
        <v>0</v>
      </c>
      <c r="G11770" s="518" t="s">
        <v>122</v>
      </c>
      <c r="H11770" s="518" t="s">
        <v>297</v>
      </c>
      <c r="I11770" s="518">
        <v>626408</v>
      </c>
    </row>
    <row r="11771" spans="1:9" x14ac:dyDescent="0.2">
      <c r="A11771" s="518" t="s">
        <v>297</v>
      </c>
      <c r="B11771" s="518">
        <v>626416</v>
      </c>
      <c r="C11771" s="518" t="s">
        <v>2660</v>
      </c>
      <c r="D11771" s="518" t="s">
        <v>7868</v>
      </c>
      <c r="E11771" s="859">
        <v>30</v>
      </c>
      <c r="F11771" s="859">
        <v>0</v>
      </c>
      <c r="G11771" s="518" t="s">
        <v>122</v>
      </c>
      <c r="H11771" s="518" t="s">
        <v>297</v>
      </c>
      <c r="I11771" s="518">
        <v>626416</v>
      </c>
    </row>
    <row r="11772" spans="1:9" x14ac:dyDescent="0.2">
      <c r="A11772" s="518" t="s">
        <v>6576</v>
      </c>
      <c r="B11772" s="518">
        <v>626473</v>
      </c>
      <c r="C11772" s="518" t="s">
        <v>2660</v>
      </c>
      <c r="D11772" s="518" t="s">
        <v>769</v>
      </c>
      <c r="E11772" s="859">
        <v>21</v>
      </c>
      <c r="F11772" s="859">
        <v>0</v>
      </c>
      <c r="G11772" s="518" t="s">
        <v>122</v>
      </c>
      <c r="H11772" s="518" t="s">
        <v>6576</v>
      </c>
      <c r="I11772" s="518">
        <v>626473</v>
      </c>
    </row>
    <row r="11773" spans="1:9" x14ac:dyDescent="0.2">
      <c r="A11773" s="518" t="s">
        <v>279</v>
      </c>
      <c r="B11773" s="518">
        <v>626499</v>
      </c>
      <c r="C11773" s="518" t="s">
        <v>2660</v>
      </c>
      <c r="D11773" s="518" t="s">
        <v>1488</v>
      </c>
      <c r="E11773" s="859">
        <v>16</v>
      </c>
      <c r="F11773" s="859">
        <v>16</v>
      </c>
      <c r="G11773" s="518" t="s">
        <v>122</v>
      </c>
      <c r="H11773" s="518" t="s">
        <v>279</v>
      </c>
      <c r="I11773" s="518">
        <v>626499</v>
      </c>
    </row>
    <row r="11774" spans="1:9" x14ac:dyDescent="0.2">
      <c r="A11774" s="518" t="s">
        <v>279</v>
      </c>
      <c r="B11774" s="518">
        <v>626556</v>
      </c>
      <c r="C11774" s="518" t="s">
        <v>2660</v>
      </c>
      <c r="D11774" s="518" t="s">
        <v>1600</v>
      </c>
      <c r="E11774" s="859">
        <v>18</v>
      </c>
      <c r="F11774" s="859">
        <v>16</v>
      </c>
      <c r="G11774" s="518" t="s">
        <v>122</v>
      </c>
      <c r="H11774" s="518" t="s">
        <v>279</v>
      </c>
      <c r="I11774" s="518">
        <v>626556</v>
      </c>
    </row>
    <row r="11775" spans="1:9" x14ac:dyDescent="0.2">
      <c r="A11775" s="518" t="s">
        <v>371</v>
      </c>
      <c r="B11775" s="518">
        <v>626564</v>
      </c>
      <c r="C11775" s="518" t="s">
        <v>2660</v>
      </c>
      <c r="D11775" s="518" t="s">
        <v>6227</v>
      </c>
      <c r="E11775" s="859">
        <v>19</v>
      </c>
      <c r="F11775" s="859">
        <v>19</v>
      </c>
      <c r="G11775" s="518" t="s">
        <v>122</v>
      </c>
      <c r="H11775" s="518" t="s">
        <v>371</v>
      </c>
      <c r="I11775" s="518">
        <v>626564</v>
      </c>
    </row>
    <row r="11776" spans="1:9" x14ac:dyDescent="0.2">
      <c r="A11776" s="518" t="s">
        <v>371</v>
      </c>
      <c r="B11776" s="518">
        <v>626580</v>
      </c>
      <c r="C11776" s="518" t="s">
        <v>2660</v>
      </c>
      <c r="D11776" s="518" t="s">
        <v>6228</v>
      </c>
      <c r="E11776" s="859">
        <v>27</v>
      </c>
      <c r="F11776" s="859">
        <v>27</v>
      </c>
      <c r="G11776" s="518" t="s">
        <v>122</v>
      </c>
      <c r="H11776" s="518" t="s">
        <v>371</v>
      </c>
      <c r="I11776" s="518">
        <v>626580</v>
      </c>
    </row>
    <row r="11777" spans="1:9" x14ac:dyDescent="0.2">
      <c r="A11777" s="518" t="s">
        <v>233</v>
      </c>
      <c r="B11777" s="518">
        <v>626598</v>
      </c>
      <c r="C11777" s="518" t="s">
        <v>2660</v>
      </c>
      <c r="D11777" s="518" t="s">
        <v>1601</v>
      </c>
      <c r="E11777" s="859">
        <v>35</v>
      </c>
      <c r="F11777" s="859">
        <v>30</v>
      </c>
      <c r="G11777" s="518" t="s">
        <v>122</v>
      </c>
      <c r="H11777" s="518" t="s">
        <v>233</v>
      </c>
      <c r="I11777" s="518">
        <v>626598</v>
      </c>
    </row>
    <row r="11778" spans="1:9" x14ac:dyDescent="0.2">
      <c r="A11778" s="518" t="s">
        <v>233</v>
      </c>
      <c r="B11778" s="518">
        <v>626606</v>
      </c>
      <c r="C11778" s="518" t="s">
        <v>2660</v>
      </c>
      <c r="D11778" s="518" t="s">
        <v>811</v>
      </c>
      <c r="E11778" s="859">
        <v>35</v>
      </c>
      <c r="F11778" s="859">
        <v>31</v>
      </c>
      <c r="G11778" s="518" t="s">
        <v>122</v>
      </c>
      <c r="H11778" s="518" t="s">
        <v>233</v>
      </c>
      <c r="I11778" s="518">
        <v>626606</v>
      </c>
    </row>
    <row r="11779" spans="1:9" x14ac:dyDescent="0.2">
      <c r="A11779" s="518" t="s">
        <v>233</v>
      </c>
      <c r="B11779" s="518">
        <v>626614</v>
      </c>
      <c r="C11779" s="518" t="s">
        <v>2660</v>
      </c>
      <c r="D11779" s="518" t="s">
        <v>812</v>
      </c>
      <c r="E11779" s="859">
        <v>31</v>
      </c>
      <c r="F11779" s="859">
        <v>31</v>
      </c>
      <c r="G11779" s="518" t="s">
        <v>122</v>
      </c>
      <c r="H11779" s="518" t="s">
        <v>233</v>
      </c>
      <c r="I11779" s="518">
        <v>626614</v>
      </c>
    </row>
    <row r="11780" spans="1:9" x14ac:dyDescent="0.2">
      <c r="A11780" s="518" t="s">
        <v>233</v>
      </c>
      <c r="B11780" s="518">
        <v>626622</v>
      </c>
      <c r="C11780" s="518" t="s">
        <v>2660</v>
      </c>
      <c r="D11780" s="518" t="s">
        <v>813</v>
      </c>
      <c r="E11780" s="859">
        <v>32</v>
      </c>
      <c r="F11780" s="859">
        <v>30</v>
      </c>
      <c r="G11780" s="518" t="s">
        <v>122</v>
      </c>
      <c r="H11780" s="518" t="s">
        <v>233</v>
      </c>
      <c r="I11780" s="518">
        <v>626622</v>
      </c>
    </row>
    <row r="11781" spans="1:9" x14ac:dyDescent="0.2">
      <c r="A11781" s="518" t="s">
        <v>233</v>
      </c>
      <c r="B11781" s="518">
        <v>626630</v>
      </c>
      <c r="C11781" s="518" t="s">
        <v>2660</v>
      </c>
      <c r="D11781" s="518" t="s">
        <v>814</v>
      </c>
      <c r="E11781" s="859">
        <v>35</v>
      </c>
      <c r="F11781" s="859">
        <v>35</v>
      </c>
      <c r="G11781" s="518" t="s">
        <v>122</v>
      </c>
      <c r="H11781" s="518" t="s">
        <v>233</v>
      </c>
      <c r="I11781" s="518">
        <v>626630</v>
      </c>
    </row>
    <row r="11782" spans="1:9" x14ac:dyDescent="0.2">
      <c r="A11782" s="518" t="s">
        <v>359</v>
      </c>
      <c r="B11782" s="518">
        <v>626648</v>
      </c>
      <c r="C11782" s="518" t="s">
        <v>2660</v>
      </c>
      <c r="D11782" s="518" t="s">
        <v>815</v>
      </c>
      <c r="E11782" s="859">
        <v>35</v>
      </c>
      <c r="F11782" s="859">
        <v>35</v>
      </c>
      <c r="G11782" s="518" t="s">
        <v>122</v>
      </c>
      <c r="H11782" s="518" t="s">
        <v>359</v>
      </c>
      <c r="I11782" s="518">
        <v>626648</v>
      </c>
    </row>
    <row r="11783" spans="1:9" x14ac:dyDescent="0.2">
      <c r="A11783" s="518" t="s">
        <v>239</v>
      </c>
      <c r="B11783" s="518">
        <v>626655</v>
      </c>
      <c r="C11783" s="518" t="s">
        <v>2660</v>
      </c>
      <c r="D11783" s="518" t="s">
        <v>816</v>
      </c>
      <c r="E11783" s="859">
        <v>33</v>
      </c>
      <c r="F11783" s="859">
        <v>30</v>
      </c>
      <c r="G11783" s="518" t="s">
        <v>122</v>
      </c>
      <c r="H11783" s="518" t="s">
        <v>239</v>
      </c>
      <c r="I11783" s="518">
        <v>626655</v>
      </c>
    </row>
    <row r="11784" spans="1:9" x14ac:dyDescent="0.2">
      <c r="A11784" s="518" t="s">
        <v>239</v>
      </c>
      <c r="B11784" s="518">
        <v>626663</v>
      </c>
      <c r="C11784" s="518" t="s">
        <v>2660</v>
      </c>
      <c r="D11784" s="518" t="s">
        <v>751</v>
      </c>
      <c r="E11784" s="859">
        <v>18</v>
      </c>
      <c r="F11784" s="859">
        <v>18</v>
      </c>
      <c r="G11784" s="518" t="s">
        <v>122</v>
      </c>
      <c r="H11784" s="518" t="s">
        <v>239</v>
      </c>
      <c r="I11784" s="518">
        <v>626663</v>
      </c>
    </row>
    <row r="11785" spans="1:9" x14ac:dyDescent="0.2">
      <c r="A11785" s="518" t="s">
        <v>239</v>
      </c>
      <c r="B11785" s="518">
        <v>626671</v>
      </c>
      <c r="C11785" s="518" t="s">
        <v>2660</v>
      </c>
      <c r="D11785" s="518" t="s">
        <v>817</v>
      </c>
      <c r="E11785" s="859">
        <v>33</v>
      </c>
      <c r="F11785" s="859">
        <v>32</v>
      </c>
      <c r="G11785" s="518" t="s">
        <v>122</v>
      </c>
      <c r="H11785" s="518" t="s">
        <v>239</v>
      </c>
      <c r="I11785" s="518">
        <v>626671</v>
      </c>
    </row>
    <row r="11786" spans="1:9" x14ac:dyDescent="0.2">
      <c r="A11786" s="518" t="s">
        <v>239</v>
      </c>
      <c r="B11786" s="518">
        <v>626689</v>
      </c>
      <c r="C11786" s="518" t="s">
        <v>2660</v>
      </c>
      <c r="D11786" s="518" t="s">
        <v>818</v>
      </c>
      <c r="E11786" s="859">
        <v>29</v>
      </c>
      <c r="F11786" s="859">
        <v>27</v>
      </c>
      <c r="G11786" s="518" t="s">
        <v>122</v>
      </c>
      <c r="H11786" s="518" t="s">
        <v>239</v>
      </c>
      <c r="I11786" s="518">
        <v>626689</v>
      </c>
    </row>
    <row r="11787" spans="1:9" x14ac:dyDescent="0.2">
      <c r="A11787" s="518" t="s">
        <v>359</v>
      </c>
      <c r="B11787" s="518">
        <v>626697</v>
      </c>
      <c r="C11787" s="518" t="s">
        <v>2660</v>
      </c>
      <c r="D11787" s="518" t="s">
        <v>1431</v>
      </c>
      <c r="E11787" s="859">
        <v>13</v>
      </c>
      <c r="F11787" s="859">
        <v>13</v>
      </c>
      <c r="G11787" s="518" t="s">
        <v>122</v>
      </c>
      <c r="H11787" s="518" t="s">
        <v>359</v>
      </c>
      <c r="I11787" s="518">
        <v>626697</v>
      </c>
    </row>
    <row r="11788" spans="1:9" x14ac:dyDescent="0.2">
      <c r="A11788" s="518" t="s">
        <v>359</v>
      </c>
      <c r="B11788" s="518">
        <v>626713</v>
      </c>
      <c r="C11788" s="518" t="s">
        <v>2660</v>
      </c>
      <c r="D11788" s="518" t="s">
        <v>820</v>
      </c>
      <c r="E11788" s="859">
        <v>35</v>
      </c>
      <c r="F11788" s="859">
        <v>35</v>
      </c>
      <c r="G11788" s="518" t="s">
        <v>122</v>
      </c>
      <c r="H11788" s="518" t="s">
        <v>359</v>
      </c>
      <c r="I11788" s="518">
        <v>626713</v>
      </c>
    </row>
    <row r="11789" spans="1:9" x14ac:dyDescent="0.2">
      <c r="A11789" s="518" t="s">
        <v>239</v>
      </c>
      <c r="B11789" s="518">
        <v>626739</v>
      </c>
      <c r="C11789" s="518" t="s">
        <v>2660</v>
      </c>
      <c r="D11789" s="518" t="s">
        <v>821</v>
      </c>
      <c r="E11789" s="859">
        <v>34</v>
      </c>
      <c r="F11789" s="859">
        <v>33</v>
      </c>
      <c r="G11789" s="518" t="s">
        <v>122</v>
      </c>
      <c r="H11789" s="518" t="s">
        <v>239</v>
      </c>
      <c r="I11789" s="518">
        <v>626739</v>
      </c>
    </row>
    <row r="11790" spans="1:9" x14ac:dyDescent="0.2">
      <c r="A11790" s="518" t="s">
        <v>359</v>
      </c>
      <c r="B11790" s="518">
        <v>626747</v>
      </c>
      <c r="C11790" s="518" t="s">
        <v>2660</v>
      </c>
      <c r="D11790" s="518" t="s">
        <v>727</v>
      </c>
      <c r="E11790" s="859">
        <v>34</v>
      </c>
      <c r="F11790" s="859">
        <v>34</v>
      </c>
      <c r="G11790" s="518" t="s">
        <v>122</v>
      </c>
      <c r="H11790" s="518" t="s">
        <v>359</v>
      </c>
      <c r="I11790" s="518">
        <v>626747</v>
      </c>
    </row>
    <row r="11791" spans="1:9" x14ac:dyDescent="0.2">
      <c r="A11791" s="518" t="s">
        <v>239</v>
      </c>
      <c r="B11791" s="518">
        <v>626754</v>
      </c>
      <c r="C11791" s="518" t="s">
        <v>2660</v>
      </c>
      <c r="D11791" s="518" t="s">
        <v>822</v>
      </c>
      <c r="E11791" s="859">
        <v>34</v>
      </c>
      <c r="F11791" s="859">
        <v>27</v>
      </c>
      <c r="G11791" s="518" t="s">
        <v>122</v>
      </c>
      <c r="H11791" s="518" t="s">
        <v>239</v>
      </c>
      <c r="I11791" s="518">
        <v>626754</v>
      </c>
    </row>
    <row r="11792" spans="1:9" x14ac:dyDescent="0.2">
      <c r="A11792" s="518" t="s">
        <v>239</v>
      </c>
      <c r="B11792" s="518">
        <v>626788</v>
      </c>
      <c r="C11792" s="518" t="s">
        <v>2660</v>
      </c>
      <c r="D11792" s="518" t="s">
        <v>798</v>
      </c>
      <c r="E11792" s="859">
        <v>27</v>
      </c>
      <c r="F11792" s="859">
        <v>23</v>
      </c>
      <c r="G11792" s="518" t="s">
        <v>122</v>
      </c>
      <c r="H11792" s="518" t="s">
        <v>239</v>
      </c>
      <c r="I11792" s="518">
        <v>626788</v>
      </c>
    </row>
    <row r="11793" spans="1:9" x14ac:dyDescent="0.2">
      <c r="A11793" s="518" t="s">
        <v>239</v>
      </c>
      <c r="B11793" s="518">
        <v>626796</v>
      </c>
      <c r="C11793" s="518" t="s">
        <v>2660</v>
      </c>
      <c r="D11793" s="518" t="s">
        <v>728</v>
      </c>
      <c r="E11793" s="859">
        <v>34</v>
      </c>
      <c r="F11793" s="859">
        <v>31</v>
      </c>
      <c r="G11793" s="518" t="s">
        <v>122</v>
      </c>
      <c r="H11793" s="518" t="s">
        <v>239</v>
      </c>
      <c r="I11793" s="518">
        <v>626796</v>
      </c>
    </row>
    <row r="11794" spans="1:9" x14ac:dyDescent="0.2">
      <c r="A11794" s="518" t="s">
        <v>359</v>
      </c>
      <c r="B11794" s="518">
        <v>626804</v>
      </c>
      <c r="C11794" s="518" t="s">
        <v>2660</v>
      </c>
      <c r="D11794" s="518" t="s">
        <v>950</v>
      </c>
      <c r="E11794" s="859">
        <v>35</v>
      </c>
      <c r="F11794" s="859">
        <v>35</v>
      </c>
      <c r="G11794" s="518" t="s">
        <v>122</v>
      </c>
      <c r="H11794" s="518" t="s">
        <v>359</v>
      </c>
      <c r="I11794" s="518">
        <v>626804</v>
      </c>
    </row>
    <row r="11795" spans="1:9" x14ac:dyDescent="0.2">
      <c r="A11795" s="518" t="s">
        <v>359</v>
      </c>
      <c r="B11795" s="518">
        <v>626812</v>
      </c>
      <c r="C11795" s="518" t="s">
        <v>2660</v>
      </c>
      <c r="D11795" s="518" t="s">
        <v>406</v>
      </c>
      <c r="E11795" s="859">
        <v>34</v>
      </c>
      <c r="F11795" s="859">
        <v>34</v>
      </c>
      <c r="G11795" s="518" t="s">
        <v>122</v>
      </c>
      <c r="H11795" s="518" t="s">
        <v>359</v>
      </c>
      <c r="I11795" s="518">
        <v>626812</v>
      </c>
    </row>
    <row r="11796" spans="1:9" x14ac:dyDescent="0.2">
      <c r="A11796" s="518" t="s">
        <v>359</v>
      </c>
      <c r="B11796" s="518">
        <v>626820</v>
      </c>
      <c r="C11796" s="518" t="s">
        <v>2660</v>
      </c>
      <c r="D11796" s="518" t="s">
        <v>697</v>
      </c>
      <c r="E11796" s="859">
        <v>35</v>
      </c>
      <c r="F11796" s="859">
        <v>35</v>
      </c>
      <c r="G11796" s="518" t="s">
        <v>122</v>
      </c>
      <c r="H11796" s="518" t="s">
        <v>359</v>
      </c>
      <c r="I11796" s="518">
        <v>626820</v>
      </c>
    </row>
    <row r="11797" spans="1:9" x14ac:dyDescent="0.2">
      <c r="A11797" s="518" t="s">
        <v>279</v>
      </c>
      <c r="B11797" s="518">
        <v>626838</v>
      </c>
      <c r="C11797" s="518" t="s">
        <v>2660</v>
      </c>
      <c r="D11797" s="518" t="s">
        <v>951</v>
      </c>
      <c r="E11797" s="859">
        <v>18</v>
      </c>
      <c r="F11797" s="859">
        <v>10</v>
      </c>
      <c r="G11797" s="518" t="s">
        <v>122</v>
      </c>
      <c r="H11797" s="518" t="s">
        <v>279</v>
      </c>
      <c r="I11797" s="518">
        <v>626556</v>
      </c>
    </row>
    <row r="11798" spans="1:9" x14ac:dyDescent="0.2">
      <c r="A11798" s="518" t="s">
        <v>291</v>
      </c>
      <c r="B11798" s="518">
        <v>626853</v>
      </c>
      <c r="C11798" s="518" t="s">
        <v>2660</v>
      </c>
      <c r="D11798" s="518" t="s">
        <v>751</v>
      </c>
      <c r="E11798" s="859">
        <v>35</v>
      </c>
      <c r="F11798" s="859">
        <v>28</v>
      </c>
      <c r="G11798" s="518" t="s">
        <v>122</v>
      </c>
      <c r="H11798" s="518" t="s">
        <v>291</v>
      </c>
      <c r="I11798" s="518">
        <v>626853</v>
      </c>
    </row>
    <row r="11799" spans="1:9" x14ac:dyDescent="0.2">
      <c r="A11799" s="518" t="s">
        <v>166</v>
      </c>
      <c r="B11799" s="518">
        <v>626861</v>
      </c>
      <c r="C11799" s="518" t="s">
        <v>2660</v>
      </c>
      <c r="D11799" s="518" t="s">
        <v>953</v>
      </c>
      <c r="E11799" s="859">
        <v>17</v>
      </c>
      <c r="F11799" s="859">
        <v>17</v>
      </c>
      <c r="G11799" s="518" t="s">
        <v>122</v>
      </c>
      <c r="H11799" s="518" t="s">
        <v>166</v>
      </c>
      <c r="I11799" s="518">
        <v>626861</v>
      </c>
    </row>
    <row r="11800" spans="1:9" x14ac:dyDescent="0.2">
      <c r="A11800" s="518" t="s">
        <v>166</v>
      </c>
      <c r="B11800" s="518">
        <v>626879</v>
      </c>
      <c r="C11800" s="518" t="s">
        <v>2660</v>
      </c>
      <c r="D11800" s="518" t="s">
        <v>954</v>
      </c>
      <c r="E11800" s="859">
        <v>33</v>
      </c>
      <c r="F11800" s="859">
        <v>33</v>
      </c>
      <c r="G11800" s="518" t="s">
        <v>122</v>
      </c>
      <c r="H11800" s="518" t="s">
        <v>166</v>
      </c>
      <c r="I11800" s="518">
        <v>626879</v>
      </c>
    </row>
    <row r="11801" spans="1:9" x14ac:dyDescent="0.2">
      <c r="A11801" s="518" t="s">
        <v>279</v>
      </c>
      <c r="B11801" s="518">
        <v>626887</v>
      </c>
      <c r="C11801" s="518" t="s">
        <v>2660</v>
      </c>
      <c r="D11801" s="518" t="s">
        <v>461</v>
      </c>
      <c r="E11801" s="859">
        <v>26</v>
      </c>
      <c r="F11801" s="859">
        <v>26</v>
      </c>
      <c r="G11801" s="518" t="s">
        <v>122</v>
      </c>
      <c r="H11801" s="518" t="s">
        <v>279</v>
      </c>
      <c r="I11801" s="518">
        <v>626887</v>
      </c>
    </row>
    <row r="11802" spans="1:9" x14ac:dyDescent="0.2">
      <c r="A11802" s="518" t="s">
        <v>279</v>
      </c>
      <c r="B11802" s="518">
        <v>626903</v>
      </c>
      <c r="C11802" s="518" t="s">
        <v>2660</v>
      </c>
      <c r="D11802" s="518" t="s">
        <v>955</v>
      </c>
      <c r="E11802" s="859">
        <v>18</v>
      </c>
      <c r="F11802" s="859">
        <v>15</v>
      </c>
      <c r="G11802" s="518" t="s">
        <v>122</v>
      </c>
      <c r="H11802" s="518" t="s">
        <v>279</v>
      </c>
      <c r="I11802" s="518">
        <v>135418</v>
      </c>
    </row>
    <row r="11803" spans="1:9" x14ac:dyDescent="0.2">
      <c r="A11803" s="518" t="s">
        <v>279</v>
      </c>
      <c r="B11803" s="518">
        <v>626911</v>
      </c>
      <c r="C11803" s="518" t="s">
        <v>2660</v>
      </c>
      <c r="D11803" s="518" t="s">
        <v>484</v>
      </c>
      <c r="E11803" s="859">
        <v>27</v>
      </c>
      <c r="F11803" s="859">
        <v>27</v>
      </c>
      <c r="G11803" s="518" t="s">
        <v>122</v>
      </c>
      <c r="H11803" s="518" t="s">
        <v>279</v>
      </c>
      <c r="I11803" s="518">
        <v>626911</v>
      </c>
    </row>
    <row r="11804" spans="1:9" x14ac:dyDescent="0.2">
      <c r="A11804" s="518" t="s">
        <v>166</v>
      </c>
      <c r="B11804" s="518">
        <v>626929</v>
      </c>
      <c r="C11804" s="518" t="s">
        <v>2660</v>
      </c>
      <c r="D11804" s="518" t="s">
        <v>956</v>
      </c>
      <c r="E11804" s="859">
        <v>30</v>
      </c>
      <c r="F11804" s="859">
        <v>30</v>
      </c>
      <c r="G11804" s="518" t="s">
        <v>122</v>
      </c>
      <c r="H11804" s="518" t="s">
        <v>166</v>
      </c>
      <c r="I11804" s="518">
        <v>626929</v>
      </c>
    </row>
    <row r="11805" spans="1:9" x14ac:dyDescent="0.2">
      <c r="A11805" s="518" t="s">
        <v>166</v>
      </c>
      <c r="B11805" s="518">
        <v>626937</v>
      </c>
      <c r="C11805" s="518" t="s">
        <v>2660</v>
      </c>
      <c r="D11805" s="518" t="s">
        <v>957</v>
      </c>
      <c r="E11805" s="859">
        <v>26</v>
      </c>
      <c r="F11805" s="859">
        <v>26</v>
      </c>
      <c r="G11805" s="518" t="s">
        <v>122</v>
      </c>
      <c r="H11805" s="518" t="s">
        <v>166</v>
      </c>
      <c r="I11805" s="518">
        <v>626937</v>
      </c>
    </row>
    <row r="11806" spans="1:9" x14ac:dyDescent="0.2">
      <c r="A11806" s="518" t="s">
        <v>166</v>
      </c>
      <c r="B11806" s="518">
        <v>626945</v>
      </c>
      <c r="C11806" s="518" t="s">
        <v>2660</v>
      </c>
      <c r="D11806" s="518" t="s">
        <v>958</v>
      </c>
      <c r="E11806" s="859">
        <v>29</v>
      </c>
      <c r="F11806" s="859">
        <v>29</v>
      </c>
      <c r="G11806" s="518" t="s">
        <v>122</v>
      </c>
      <c r="H11806" s="518" t="s">
        <v>166</v>
      </c>
      <c r="I11806" s="518">
        <v>626945</v>
      </c>
    </row>
    <row r="11807" spans="1:9" x14ac:dyDescent="0.2">
      <c r="A11807" s="518" t="s">
        <v>166</v>
      </c>
      <c r="B11807" s="518">
        <v>626952</v>
      </c>
      <c r="C11807" s="518" t="s">
        <v>2660</v>
      </c>
      <c r="D11807" s="518" t="s">
        <v>1337</v>
      </c>
      <c r="E11807" s="859">
        <v>35</v>
      </c>
      <c r="F11807" s="859">
        <v>35</v>
      </c>
      <c r="G11807" s="518" t="s">
        <v>122</v>
      </c>
      <c r="H11807" s="518" t="s">
        <v>166</v>
      </c>
      <c r="I11807" s="518">
        <v>626952</v>
      </c>
    </row>
    <row r="11808" spans="1:9" x14ac:dyDescent="0.2">
      <c r="A11808" s="518" t="s">
        <v>166</v>
      </c>
      <c r="B11808" s="518">
        <v>626960</v>
      </c>
      <c r="C11808" s="518" t="s">
        <v>2660</v>
      </c>
      <c r="D11808" s="518" t="s">
        <v>1338</v>
      </c>
      <c r="E11808" s="859">
        <v>35</v>
      </c>
      <c r="F11808" s="859">
        <v>35</v>
      </c>
      <c r="G11808" s="518" t="s">
        <v>122</v>
      </c>
      <c r="H11808" s="518" t="s">
        <v>166</v>
      </c>
      <c r="I11808" s="518">
        <v>626960</v>
      </c>
    </row>
    <row r="11809" spans="1:9" x14ac:dyDescent="0.2">
      <c r="A11809" s="518" t="s">
        <v>166</v>
      </c>
      <c r="B11809" s="518">
        <v>626978</v>
      </c>
      <c r="C11809" s="518" t="s">
        <v>2660</v>
      </c>
      <c r="D11809" s="518" t="s">
        <v>1339</v>
      </c>
      <c r="E11809" s="859">
        <v>31</v>
      </c>
      <c r="F11809" s="859">
        <v>31</v>
      </c>
      <c r="G11809" s="518" t="s">
        <v>122</v>
      </c>
      <c r="H11809" s="518" t="s">
        <v>166</v>
      </c>
      <c r="I11809" s="518">
        <v>626978</v>
      </c>
    </row>
    <row r="11810" spans="1:9" x14ac:dyDescent="0.2">
      <c r="A11810" s="518" t="s">
        <v>166</v>
      </c>
      <c r="B11810" s="518">
        <v>626986</v>
      </c>
      <c r="C11810" s="518" t="s">
        <v>2660</v>
      </c>
      <c r="D11810" s="518" t="s">
        <v>1340</v>
      </c>
      <c r="E11810" s="859">
        <v>25</v>
      </c>
      <c r="F11810" s="859">
        <v>25</v>
      </c>
      <c r="G11810" s="518" t="s">
        <v>122</v>
      </c>
      <c r="H11810" s="518" t="s">
        <v>166</v>
      </c>
      <c r="I11810" s="518">
        <v>626986</v>
      </c>
    </row>
    <row r="11811" spans="1:9" x14ac:dyDescent="0.2">
      <c r="A11811" s="518" t="s">
        <v>166</v>
      </c>
      <c r="B11811" s="518">
        <v>626994</v>
      </c>
      <c r="C11811" s="518" t="s">
        <v>2660</v>
      </c>
      <c r="D11811" s="518" t="s">
        <v>1341</v>
      </c>
      <c r="E11811" s="859">
        <v>35</v>
      </c>
      <c r="F11811" s="859">
        <v>35</v>
      </c>
      <c r="G11811" s="518" t="s">
        <v>122</v>
      </c>
      <c r="H11811" s="518" t="s">
        <v>166</v>
      </c>
      <c r="I11811" s="518">
        <v>626994</v>
      </c>
    </row>
    <row r="11812" spans="1:9" x14ac:dyDescent="0.2">
      <c r="A11812" s="518" t="s">
        <v>392</v>
      </c>
      <c r="B11812" s="518">
        <v>627117</v>
      </c>
      <c r="C11812" s="518" t="s">
        <v>2660</v>
      </c>
      <c r="D11812" s="518" t="s">
        <v>680</v>
      </c>
      <c r="E11812" s="859">
        <v>27</v>
      </c>
      <c r="F11812" s="859">
        <v>8</v>
      </c>
      <c r="G11812" s="518" t="s">
        <v>122</v>
      </c>
      <c r="H11812" s="518" t="s">
        <v>392</v>
      </c>
      <c r="I11812" s="518">
        <v>627117</v>
      </c>
    </row>
    <row r="11813" spans="1:9" x14ac:dyDescent="0.2">
      <c r="A11813" s="518" t="s">
        <v>6576</v>
      </c>
      <c r="B11813" s="518">
        <v>627190</v>
      </c>
      <c r="C11813" s="518" t="s">
        <v>2660</v>
      </c>
      <c r="D11813" s="518" t="s">
        <v>6229</v>
      </c>
      <c r="E11813" s="859">
        <v>21</v>
      </c>
      <c r="F11813" s="859">
        <v>17</v>
      </c>
      <c r="G11813" s="518" t="s">
        <v>122</v>
      </c>
      <c r="H11813" s="518" t="s">
        <v>6576</v>
      </c>
      <c r="I11813" s="518">
        <v>627190</v>
      </c>
    </row>
    <row r="11814" spans="1:9" x14ac:dyDescent="0.2">
      <c r="A11814" s="518" t="s">
        <v>248</v>
      </c>
      <c r="B11814" s="518">
        <v>627448</v>
      </c>
      <c r="C11814" s="518" t="s">
        <v>2660</v>
      </c>
      <c r="D11814" s="518" t="s">
        <v>1327</v>
      </c>
      <c r="E11814" s="859">
        <v>29</v>
      </c>
      <c r="F11814" s="859">
        <v>29</v>
      </c>
      <c r="G11814" s="518" t="s">
        <v>122</v>
      </c>
      <c r="H11814" s="518" t="s">
        <v>248</v>
      </c>
      <c r="I11814" s="518">
        <v>627448</v>
      </c>
    </row>
    <row r="11815" spans="1:9" x14ac:dyDescent="0.2">
      <c r="A11815" s="518" t="s">
        <v>248</v>
      </c>
      <c r="B11815" s="518">
        <v>627455</v>
      </c>
      <c r="C11815" s="518" t="s">
        <v>2660</v>
      </c>
      <c r="D11815" s="518" t="s">
        <v>746</v>
      </c>
      <c r="E11815" s="859">
        <v>24</v>
      </c>
      <c r="F11815" s="859">
        <v>24</v>
      </c>
      <c r="G11815" s="518" t="s">
        <v>122</v>
      </c>
      <c r="H11815" s="518" t="s">
        <v>248</v>
      </c>
      <c r="I11815" s="518">
        <v>627455</v>
      </c>
    </row>
    <row r="11816" spans="1:9" x14ac:dyDescent="0.2">
      <c r="A11816" s="518" t="s">
        <v>232</v>
      </c>
      <c r="B11816" s="518">
        <v>627471</v>
      </c>
      <c r="C11816" s="518" t="s">
        <v>2660</v>
      </c>
      <c r="D11816" s="518" t="s">
        <v>538</v>
      </c>
      <c r="E11816" s="859">
        <v>24</v>
      </c>
      <c r="F11816" s="859">
        <v>24</v>
      </c>
      <c r="G11816" s="518" t="s">
        <v>122</v>
      </c>
      <c r="H11816" s="518" t="s">
        <v>232</v>
      </c>
      <c r="I11816" s="518">
        <v>627471</v>
      </c>
    </row>
    <row r="11817" spans="1:9" x14ac:dyDescent="0.2">
      <c r="A11817" s="518" t="s">
        <v>226</v>
      </c>
      <c r="B11817" s="518">
        <v>627489</v>
      </c>
      <c r="C11817" s="518" t="s">
        <v>2660</v>
      </c>
      <c r="D11817" s="518" t="s">
        <v>1445</v>
      </c>
      <c r="E11817" s="859">
        <v>30</v>
      </c>
      <c r="F11817" s="859">
        <v>0</v>
      </c>
      <c r="G11817" s="518" t="s">
        <v>122</v>
      </c>
      <c r="H11817" s="518" t="s">
        <v>226</v>
      </c>
      <c r="I11817" s="518">
        <v>627489</v>
      </c>
    </row>
    <row r="11818" spans="1:9" x14ac:dyDescent="0.2">
      <c r="A11818" s="518" t="s">
        <v>8494</v>
      </c>
      <c r="B11818" s="518">
        <v>627505</v>
      </c>
      <c r="C11818" s="518" t="s">
        <v>2660</v>
      </c>
      <c r="D11818" s="518" t="s">
        <v>666</v>
      </c>
      <c r="E11818" s="859">
        <v>35</v>
      </c>
      <c r="F11818" s="859">
        <v>35</v>
      </c>
      <c r="G11818" s="518" t="s">
        <v>122</v>
      </c>
      <c r="H11818" s="518" t="s">
        <v>8494</v>
      </c>
      <c r="I11818" s="518">
        <v>627505</v>
      </c>
    </row>
    <row r="11819" spans="1:9" x14ac:dyDescent="0.2">
      <c r="A11819" s="518" t="s">
        <v>8494</v>
      </c>
      <c r="B11819" s="518">
        <v>627513</v>
      </c>
      <c r="C11819" s="518" t="s">
        <v>2660</v>
      </c>
      <c r="D11819" s="518" t="s">
        <v>746</v>
      </c>
      <c r="E11819" s="859">
        <v>33</v>
      </c>
      <c r="F11819" s="859">
        <v>33</v>
      </c>
      <c r="G11819" s="518" t="s">
        <v>122</v>
      </c>
      <c r="H11819" s="518" t="s">
        <v>8494</v>
      </c>
      <c r="I11819" s="518">
        <v>627513</v>
      </c>
    </row>
    <row r="11820" spans="1:9" x14ac:dyDescent="0.2">
      <c r="A11820" s="518" t="s">
        <v>8494</v>
      </c>
      <c r="B11820" s="518">
        <v>627521</v>
      </c>
      <c r="C11820" s="518" t="s">
        <v>2660</v>
      </c>
      <c r="D11820" s="518" t="s">
        <v>1030</v>
      </c>
      <c r="E11820" s="859">
        <v>34</v>
      </c>
      <c r="F11820" s="859">
        <v>34</v>
      </c>
      <c r="G11820" s="518" t="s">
        <v>122</v>
      </c>
      <c r="H11820" s="518" t="s">
        <v>8494</v>
      </c>
      <c r="I11820" s="518">
        <v>627521</v>
      </c>
    </row>
    <row r="11821" spans="1:9" x14ac:dyDescent="0.2">
      <c r="A11821" s="518" t="s">
        <v>344</v>
      </c>
      <c r="B11821" s="518">
        <v>627612</v>
      </c>
      <c r="C11821" s="518" t="s">
        <v>2660</v>
      </c>
      <c r="D11821" s="518" t="s">
        <v>1555</v>
      </c>
      <c r="E11821" s="859">
        <v>35</v>
      </c>
      <c r="F11821" s="859">
        <v>35</v>
      </c>
      <c r="G11821" s="518" t="s">
        <v>122</v>
      </c>
      <c r="H11821" s="518" t="s">
        <v>344</v>
      </c>
      <c r="I11821" s="518">
        <v>627612</v>
      </c>
    </row>
    <row r="11822" spans="1:9" x14ac:dyDescent="0.2">
      <c r="A11822" s="518" t="s">
        <v>335</v>
      </c>
      <c r="B11822" s="518">
        <v>627653</v>
      </c>
      <c r="C11822" s="518" t="s">
        <v>2660</v>
      </c>
      <c r="D11822" s="518" t="s">
        <v>1557</v>
      </c>
      <c r="E11822" s="859">
        <v>18</v>
      </c>
      <c r="F11822" s="859">
        <v>18</v>
      </c>
      <c r="G11822" s="518" t="s">
        <v>122</v>
      </c>
      <c r="H11822" s="518" t="s">
        <v>335</v>
      </c>
      <c r="I11822" s="518">
        <v>627653</v>
      </c>
    </row>
    <row r="11823" spans="1:9" x14ac:dyDescent="0.2">
      <c r="A11823" s="518" t="s">
        <v>393</v>
      </c>
      <c r="B11823" s="518">
        <v>627687</v>
      </c>
      <c r="C11823" s="518" t="s">
        <v>2660</v>
      </c>
      <c r="D11823" s="518" t="s">
        <v>1603</v>
      </c>
      <c r="E11823" s="859">
        <v>32</v>
      </c>
      <c r="F11823" s="859">
        <v>0</v>
      </c>
      <c r="G11823" s="518" t="s">
        <v>122</v>
      </c>
      <c r="H11823" s="518" t="s">
        <v>393</v>
      </c>
      <c r="I11823" s="518">
        <v>627687</v>
      </c>
    </row>
    <row r="11824" spans="1:9" x14ac:dyDescent="0.2">
      <c r="A11824" s="518" t="s">
        <v>393</v>
      </c>
      <c r="B11824" s="518">
        <v>627695</v>
      </c>
      <c r="C11824" s="518" t="s">
        <v>2660</v>
      </c>
      <c r="D11824" s="518" t="s">
        <v>1604</v>
      </c>
      <c r="E11824" s="859">
        <v>33</v>
      </c>
      <c r="F11824" s="859">
        <v>0</v>
      </c>
      <c r="G11824" s="518" t="s">
        <v>122</v>
      </c>
      <c r="H11824" s="518" t="s">
        <v>393</v>
      </c>
      <c r="I11824" s="518">
        <v>627695</v>
      </c>
    </row>
    <row r="11825" spans="1:9" x14ac:dyDescent="0.2">
      <c r="A11825" s="518" t="s">
        <v>193</v>
      </c>
      <c r="B11825" s="518">
        <v>627711</v>
      </c>
      <c r="C11825" s="518" t="s">
        <v>2660</v>
      </c>
      <c r="D11825" s="518" t="s">
        <v>628</v>
      </c>
      <c r="E11825" s="859">
        <v>33</v>
      </c>
      <c r="F11825" s="859">
        <v>15</v>
      </c>
      <c r="G11825" s="518" t="s">
        <v>122</v>
      </c>
      <c r="H11825" s="518" t="s">
        <v>193</v>
      </c>
      <c r="I11825" s="518">
        <v>627711</v>
      </c>
    </row>
    <row r="11826" spans="1:9" x14ac:dyDescent="0.2">
      <c r="A11826" s="518" t="s">
        <v>322</v>
      </c>
      <c r="B11826" s="518">
        <v>627737</v>
      </c>
      <c r="C11826" s="518" t="s">
        <v>2660</v>
      </c>
      <c r="D11826" s="518" t="s">
        <v>1605</v>
      </c>
      <c r="E11826" s="859">
        <v>33</v>
      </c>
      <c r="F11826" s="859">
        <v>27</v>
      </c>
      <c r="G11826" s="518" t="s">
        <v>122</v>
      </c>
      <c r="H11826" s="518" t="s">
        <v>322</v>
      </c>
      <c r="I11826" s="518">
        <v>627737</v>
      </c>
    </row>
    <row r="11827" spans="1:9" x14ac:dyDescent="0.2">
      <c r="A11827" s="518" t="s">
        <v>322</v>
      </c>
      <c r="B11827" s="518">
        <v>627745</v>
      </c>
      <c r="C11827" s="518" t="s">
        <v>2660</v>
      </c>
      <c r="D11827" s="518" t="s">
        <v>1423</v>
      </c>
      <c r="E11827" s="859">
        <v>23</v>
      </c>
      <c r="F11827" s="859">
        <v>17</v>
      </c>
      <c r="G11827" s="518" t="s">
        <v>122</v>
      </c>
      <c r="H11827" s="518" t="s">
        <v>322</v>
      </c>
      <c r="I11827" s="518">
        <v>627745</v>
      </c>
    </row>
    <row r="11828" spans="1:9" x14ac:dyDescent="0.2">
      <c r="A11828" s="518" t="s">
        <v>322</v>
      </c>
      <c r="B11828" s="518">
        <v>627752</v>
      </c>
      <c r="C11828" s="518" t="s">
        <v>2660</v>
      </c>
      <c r="D11828" s="518" t="s">
        <v>1030</v>
      </c>
      <c r="E11828" s="859">
        <v>36</v>
      </c>
      <c r="F11828" s="859">
        <v>32</v>
      </c>
      <c r="G11828" s="518" t="s">
        <v>122</v>
      </c>
      <c r="H11828" s="518" t="s">
        <v>322</v>
      </c>
      <c r="I11828" s="518">
        <v>627752</v>
      </c>
    </row>
    <row r="11829" spans="1:9" x14ac:dyDescent="0.2">
      <c r="A11829" s="518" t="s">
        <v>322</v>
      </c>
      <c r="B11829" s="518">
        <v>627778</v>
      </c>
      <c r="C11829" s="518" t="s">
        <v>2660</v>
      </c>
      <c r="D11829" s="518" t="s">
        <v>2742</v>
      </c>
      <c r="E11829" s="859">
        <v>35</v>
      </c>
      <c r="F11829" s="859">
        <v>33</v>
      </c>
      <c r="G11829" s="518" t="s">
        <v>122</v>
      </c>
      <c r="H11829" s="518" t="s">
        <v>322</v>
      </c>
      <c r="I11829" s="518">
        <v>627778</v>
      </c>
    </row>
    <row r="11830" spans="1:9" x14ac:dyDescent="0.2">
      <c r="A11830" s="518" t="s">
        <v>322</v>
      </c>
      <c r="B11830" s="518">
        <v>627802</v>
      </c>
      <c r="C11830" s="518" t="s">
        <v>2660</v>
      </c>
      <c r="D11830" s="518" t="s">
        <v>825</v>
      </c>
      <c r="E11830" s="859">
        <v>34</v>
      </c>
      <c r="F11830" s="859">
        <v>25</v>
      </c>
      <c r="G11830" s="518" t="s">
        <v>122</v>
      </c>
      <c r="H11830" s="518" t="s">
        <v>322</v>
      </c>
      <c r="I11830" s="518">
        <v>627802</v>
      </c>
    </row>
    <row r="11831" spans="1:9" x14ac:dyDescent="0.2">
      <c r="A11831" s="518" t="s">
        <v>296</v>
      </c>
      <c r="B11831" s="518">
        <v>627810</v>
      </c>
      <c r="C11831" s="518" t="s">
        <v>2660</v>
      </c>
      <c r="D11831" s="518" t="s">
        <v>826</v>
      </c>
      <c r="E11831" s="859">
        <v>24</v>
      </c>
      <c r="F11831" s="859">
        <v>24</v>
      </c>
      <c r="G11831" s="518" t="s">
        <v>122</v>
      </c>
      <c r="H11831" s="518" t="s">
        <v>296</v>
      </c>
      <c r="I11831" s="518">
        <v>627810</v>
      </c>
    </row>
    <row r="11832" spans="1:9" x14ac:dyDescent="0.2">
      <c r="A11832" s="518" t="s">
        <v>368</v>
      </c>
      <c r="B11832" s="518">
        <v>627828</v>
      </c>
      <c r="C11832" s="518" t="s">
        <v>2660</v>
      </c>
      <c r="D11832" s="518" t="s">
        <v>827</v>
      </c>
      <c r="E11832" s="859">
        <v>30</v>
      </c>
      <c r="F11832" s="859">
        <v>0</v>
      </c>
      <c r="G11832" s="518" t="s">
        <v>122</v>
      </c>
      <c r="H11832" s="518" t="s">
        <v>368</v>
      </c>
      <c r="I11832" s="518">
        <v>627828</v>
      </c>
    </row>
    <row r="11833" spans="1:9" x14ac:dyDescent="0.2">
      <c r="A11833" s="518" t="s">
        <v>279</v>
      </c>
      <c r="B11833" s="518">
        <v>627836</v>
      </c>
      <c r="C11833" s="518" t="s">
        <v>2660</v>
      </c>
      <c r="D11833" s="518" t="s">
        <v>828</v>
      </c>
      <c r="E11833" s="859">
        <v>21</v>
      </c>
      <c r="F11833" s="859">
        <v>21</v>
      </c>
      <c r="G11833" s="518" t="s">
        <v>122</v>
      </c>
      <c r="H11833" s="518" t="s">
        <v>279</v>
      </c>
      <c r="I11833" s="518">
        <v>627836</v>
      </c>
    </row>
    <row r="11834" spans="1:9" x14ac:dyDescent="0.2">
      <c r="A11834" s="518" t="s">
        <v>386</v>
      </c>
      <c r="B11834" s="518">
        <v>627851</v>
      </c>
      <c r="C11834" s="518" t="s">
        <v>2660</v>
      </c>
      <c r="D11834" s="518" t="s">
        <v>735</v>
      </c>
      <c r="E11834" s="859">
        <v>33</v>
      </c>
      <c r="F11834" s="859">
        <v>33</v>
      </c>
      <c r="G11834" s="518" t="s">
        <v>122</v>
      </c>
      <c r="H11834" s="518" t="s">
        <v>386</v>
      </c>
      <c r="I11834" s="518">
        <v>627851</v>
      </c>
    </row>
    <row r="11835" spans="1:9" x14ac:dyDescent="0.2">
      <c r="A11835" s="518" t="s">
        <v>279</v>
      </c>
      <c r="B11835" s="518">
        <v>627869</v>
      </c>
      <c r="C11835" s="518" t="s">
        <v>2660</v>
      </c>
      <c r="D11835" s="518" t="s">
        <v>829</v>
      </c>
      <c r="E11835" s="859">
        <v>19</v>
      </c>
      <c r="F11835" s="859">
        <v>19</v>
      </c>
      <c r="G11835" s="518" t="s">
        <v>122</v>
      </c>
      <c r="H11835" s="518" t="s">
        <v>279</v>
      </c>
      <c r="I11835" s="518">
        <v>627869</v>
      </c>
    </row>
    <row r="11836" spans="1:9" x14ac:dyDescent="0.2">
      <c r="A11836" s="518" t="s">
        <v>386</v>
      </c>
      <c r="B11836" s="518">
        <v>627877</v>
      </c>
      <c r="C11836" s="518" t="s">
        <v>2660</v>
      </c>
      <c r="D11836" s="518" t="s">
        <v>830</v>
      </c>
      <c r="E11836" s="859">
        <v>32</v>
      </c>
      <c r="F11836" s="859">
        <v>32</v>
      </c>
      <c r="G11836" s="518" t="s">
        <v>122</v>
      </c>
      <c r="H11836" s="518" t="s">
        <v>386</v>
      </c>
      <c r="I11836" s="518">
        <v>627877</v>
      </c>
    </row>
    <row r="11837" spans="1:9" x14ac:dyDescent="0.2">
      <c r="A11837" s="518" t="s">
        <v>386</v>
      </c>
      <c r="B11837" s="518">
        <v>627885</v>
      </c>
      <c r="C11837" s="518" t="s">
        <v>2660</v>
      </c>
      <c r="D11837" s="518" t="s">
        <v>831</v>
      </c>
      <c r="E11837" s="859">
        <v>31</v>
      </c>
      <c r="F11837" s="859">
        <v>31</v>
      </c>
      <c r="G11837" s="518" t="s">
        <v>122</v>
      </c>
      <c r="H11837" s="518" t="s">
        <v>386</v>
      </c>
      <c r="I11837" s="518">
        <v>627885</v>
      </c>
    </row>
    <row r="11838" spans="1:9" x14ac:dyDescent="0.2">
      <c r="A11838" s="518" t="s">
        <v>256</v>
      </c>
      <c r="B11838" s="518">
        <v>627901</v>
      </c>
      <c r="C11838" s="518" t="s">
        <v>2660</v>
      </c>
      <c r="D11838" s="518" t="s">
        <v>9122</v>
      </c>
      <c r="E11838" s="859">
        <v>30</v>
      </c>
      <c r="F11838" s="859">
        <v>0</v>
      </c>
      <c r="G11838" s="518" t="s">
        <v>122</v>
      </c>
      <c r="H11838" s="518" t="s">
        <v>256</v>
      </c>
      <c r="I11838" s="518">
        <v>627901</v>
      </c>
    </row>
    <row r="11839" spans="1:9" x14ac:dyDescent="0.2">
      <c r="A11839" s="518" t="s">
        <v>256</v>
      </c>
      <c r="B11839" s="518">
        <v>627919</v>
      </c>
      <c r="C11839" s="518" t="s">
        <v>2660</v>
      </c>
      <c r="D11839" s="518" t="s">
        <v>9122</v>
      </c>
      <c r="E11839" s="859">
        <v>31</v>
      </c>
      <c r="F11839" s="859">
        <v>31</v>
      </c>
      <c r="G11839" s="518" t="s">
        <v>122</v>
      </c>
      <c r="H11839" s="518" t="s">
        <v>256</v>
      </c>
      <c r="I11839" s="518">
        <v>627919</v>
      </c>
    </row>
    <row r="11840" spans="1:9" x14ac:dyDescent="0.2">
      <c r="A11840" s="518" t="s">
        <v>296</v>
      </c>
      <c r="B11840" s="518">
        <v>628016</v>
      </c>
      <c r="C11840" s="518" t="s">
        <v>2660</v>
      </c>
      <c r="D11840" s="518" t="s">
        <v>970</v>
      </c>
      <c r="E11840" s="859">
        <v>32</v>
      </c>
      <c r="F11840" s="859">
        <v>26</v>
      </c>
      <c r="G11840" s="518" t="s">
        <v>122</v>
      </c>
      <c r="H11840" s="518" t="s">
        <v>296</v>
      </c>
      <c r="I11840" s="518">
        <v>628016</v>
      </c>
    </row>
    <row r="11841" spans="1:9" x14ac:dyDescent="0.2">
      <c r="A11841" s="518" t="s">
        <v>227</v>
      </c>
      <c r="B11841" s="518">
        <v>628040</v>
      </c>
      <c r="C11841" s="518" t="s">
        <v>2660</v>
      </c>
      <c r="D11841" s="518" t="s">
        <v>429</v>
      </c>
      <c r="E11841" s="859">
        <v>12</v>
      </c>
      <c r="F11841" s="859">
        <v>12</v>
      </c>
      <c r="G11841" s="518" t="s">
        <v>122</v>
      </c>
      <c r="H11841" s="518" t="s">
        <v>227</v>
      </c>
      <c r="I11841" s="518">
        <v>628040</v>
      </c>
    </row>
    <row r="11842" spans="1:9" x14ac:dyDescent="0.2">
      <c r="A11842" s="518" t="s">
        <v>256</v>
      </c>
      <c r="B11842" s="518">
        <v>628073</v>
      </c>
      <c r="C11842" s="518" t="s">
        <v>2660</v>
      </c>
      <c r="D11842" s="518" t="s">
        <v>779</v>
      </c>
      <c r="E11842" s="859">
        <v>20</v>
      </c>
      <c r="F11842" s="859">
        <v>20</v>
      </c>
      <c r="G11842" s="518" t="s">
        <v>122</v>
      </c>
      <c r="H11842" s="518" t="s">
        <v>256</v>
      </c>
      <c r="I11842" s="518">
        <v>628073</v>
      </c>
    </row>
    <row r="11843" spans="1:9" x14ac:dyDescent="0.2">
      <c r="A11843" s="518" t="s">
        <v>367</v>
      </c>
      <c r="B11843" s="518">
        <v>628081</v>
      </c>
      <c r="C11843" s="518" t="s">
        <v>2660</v>
      </c>
      <c r="D11843" s="518" t="s">
        <v>751</v>
      </c>
      <c r="E11843" s="859">
        <v>31</v>
      </c>
      <c r="F11843" s="859">
        <v>9</v>
      </c>
      <c r="G11843" s="518" t="s">
        <v>122</v>
      </c>
      <c r="H11843" s="518" t="s">
        <v>367</v>
      </c>
      <c r="I11843" s="518">
        <v>628081</v>
      </c>
    </row>
    <row r="11844" spans="1:9" x14ac:dyDescent="0.2">
      <c r="A11844" s="518" t="s">
        <v>169</v>
      </c>
      <c r="B11844" s="518">
        <v>628115</v>
      </c>
      <c r="C11844" s="518" t="s">
        <v>2660</v>
      </c>
      <c r="D11844" s="518" t="s">
        <v>620</v>
      </c>
      <c r="E11844" s="859">
        <v>19</v>
      </c>
      <c r="F11844" s="859">
        <v>12</v>
      </c>
      <c r="G11844" s="518" t="s">
        <v>122</v>
      </c>
      <c r="H11844" s="518" t="s">
        <v>169</v>
      </c>
      <c r="I11844" s="518">
        <v>628123</v>
      </c>
    </row>
    <row r="11845" spans="1:9" x14ac:dyDescent="0.2">
      <c r="A11845" s="518" t="s">
        <v>169</v>
      </c>
      <c r="B11845" s="518">
        <v>628123</v>
      </c>
      <c r="C11845" s="518" t="s">
        <v>2660</v>
      </c>
      <c r="D11845" s="518" t="s">
        <v>1084</v>
      </c>
      <c r="E11845" s="859">
        <v>25</v>
      </c>
      <c r="F11845" s="859">
        <v>23</v>
      </c>
      <c r="G11845" s="518" t="s">
        <v>122</v>
      </c>
      <c r="H11845" s="518" t="s">
        <v>169</v>
      </c>
      <c r="I11845" s="518">
        <v>628123</v>
      </c>
    </row>
    <row r="11846" spans="1:9" x14ac:dyDescent="0.2">
      <c r="A11846" s="518" t="s">
        <v>321</v>
      </c>
      <c r="B11846" s="518">
        <v>628180</v>
      </c>
      <c r="C11846" s="518" t="s">
        <v>2660</v>
      </c>
      <c r="D11846" s="518" t="s">
        <v>669</v>
      </c>
      <c r="E11846" s="859">
        <v>26</v>
      </c>
      <c r="F11846" s="859">
        <v>26</v>
      </c>
      <c r="G11846" s="518" t="s">
        <v>122</v>
      </c>
      <c r="H11846" s="518" t="s">
        <v>321</v>
      </c>
      <c r="I11846" s="518">
        <v>628180</v>
      </c>
    </row>
    <row r="11847" spans="1:9" x14ac:dyDescent="0.2">
      <c r="A11847" s="518" t="s">
        <v>253</v>
      </c>
      <c r="B11847" s="518">
        <v>628206</v>
      </c>
      <c r="C11847" s="518" t="s">
        <v>2660</v>
      </c>
      <c r="D11847" s="518" t="s">
        <v>1130</v>
      </c>
      <c r="E11847" s="859">
        <v>26</v>
      </c>
      <c r="F11847" s="859">
        <v>26</v>
      </c>
      <c r="G11847" s="518" t="s">
        <v>122</v>
      </c>
      <c r="H11847" s="518" t="s">
        <v>253</v>
      </c>
      <c r="I11847" s="518">
        <v>628206</v>
      </c>
    </row>
    <row r="11848" spans="1:9" x14ac:dyDescent="0.2">
      <c r="A11848" s="518" t="s">
        <v>253</v>
      </c>
      <c r="B11848" s="518">
        <v>628214</v>
      </c>
      <c r="C11848" s="518" t="s">
        <v>2660</v>
      </c>
      <c r="D11848" s="518" t="s">
        <v>1131</v>
      </c>
      <c r="E11848" s="859">
        <v>31</v>
      </c>
      <c r="F11848" s="859">
        <v>31</v>
      </c>
      <c r="G11848" s="518" t="s">
        <v>122</v>
      </c>
      <c r="H11848" s="518" t="s">
        <v>253</v>
      </c>
      <c r="I11848" s="518">
        <v>628214</v>
      </c>
    </row>
    <row r="11849" spans="1:9" x14ac:dyDescent="0.2">
      <c r="A11849" s="518" t="s">
        <v>312</v>
      </c>
      <c r="B11849" s="518">
        <v>628222</v>
      </c>
      <c r="C11849" s="518" t="s">
        <v>2660</v>
      </c>
      <c r="D11849" s="518" t="s">
        <v>827</v>
      </c>
      <c r="E11849" s="859">
        <v>27</v>
      </c>
      <c r="F11849" s="859">
        <v>0</v>
      </c>
      <c r="G11849" s="518" t="s">
        <v>122</v>
      </c>
      <c r="H11849" s="518" t="s">
        <v>312</v>
      </c>
      <c r="I11849" s="518">
        <v>628222</v>
      </c>
    </row>
    <row r="11850" spans="1:9" x14ac:dyDescent="0.2">
      <c r="A11850" s="518" t="s">
        <v>244</v>
      </c>
      <c r="B11850" s="518">
        <v>628255</v>
      </c>
      <c r="C11850" s="518" t="s">
        <v>2660</v>
      </c>
      <c r="D11850" s="518" t="s">
        <v>9531</v>
      </c>
      <c r="E11850" s="859">
        <v>30</v>
      </c>
      <c r="F11850" s="859">
        <v>30</v>
      </c>
      <c r="G11850" s="518" t="s">
        <v>122</v>
      </c>
      <c r="H11850" s="518" t="s">
        <v>244</v>
      </c>
      <c r="I11850" s="518">
        <v>628255</v>
      </c>
    </row>
    <row r="11851" spans="1:9" x14ac:dyDescent="0.2">
      <c r="A11851" s="518" t="s">
        <v>309</v>
      </c>
      <c r="B11851" s="518">
        <v>628370</v>
      </c>
      <c r="C11851" s="518" t="s">
        <v>2660</v>
      </c>
      <c r="D11851" s="518" t="s">
        <v>1228</v>
      </c>
      <c r="E11851" s="859">
        <v>12</v>
      </c>
      <c r="F11851" s="859">
        <v>12</v>
      </c>
      <c r="G11851" s="518" t="s">
        <v>122</v>
      </c>
      <c r="H11851" s="518" t="s">
        <v>309</v>
      </c>
      <c r="I11851" s="518">
        <v>501767</v>
      </c>
    </row>
    <row r="11852" spans="1:9" x14ac:dyDescent="0.2">
      <c r="A11852" s="518" t="s">
        <v>179</v>
      </c>
      <c r="B11852" s="518">
        <v>628438</v>
      </c>
      <c r="C11852" s="518" t="s">
        <v>2660</v>
      </c>
      <c r="D11852" s="518" t="s">
        <v>1332</v>
      </c>
      <c r="E11852" s="859">
        <v>22</v>
      </c>
      <c r="F11852" s="859">
        <v>22</v>
      </c>
      <c r="G11852" s="518" t="s">
        <v>122</v>
      </c>
      <c r="H11852" s="518" t="s">
        <v>179</v>
      </c>
      <c r="I11852" s="518">
        <v>628438</v>
      </c>
    </row>
    <row r="11853" spans="1:9" x14ac:dyDescent="0.2">
      <c r="A11853" s="518" t="s">
        <v>179</v>
      </c>
      <c r="B11853" s="518">
        <v>628453</v>
      </c>
      <c r="C11853" s="518" t="s">
        <v>2660</v>
      </c>
      <c r="D11853" s="518" t="s">
        <v>503</v>
      </c>
      <c r="E11853" s="859">
        <v>19</v>
      </c>
      <c r="F11853" s="859">
        <v>19</v>
      </c>
      <c r="G11853" s="518" t="s">
        <v>122</v>
      </c>
      <c r="H11853" s="518" t="s">
        <v>179</v>
      </c>
      <c r="I11853" s="518">
        <v>628453</v>
      </c>
    </row>
    <row r="11854" spans="1:9" x14ac:dyDescent="0.2">
      <c r="A11854" s="518" t="s">
        <v>179</v>
      </c>
      <c r="B11854" s="518">
        <v>628461</v>
      </c>
      <c r="C11854" s="518" t="s">
        <v>2660</v>
      </c>
      <c r="D11854" s="518" t="s">
        <v>650</v>
      </c>
      <c r="E11854" s="859">
        <v>24</v>
      </c>
      <c r="F11854" s="859">
        <v>24</v>
      </c>
      <c r="G11854" s="518" t="s">
        <v>122</v>
      </c>
      <c r="H11854" s="518" t="s">
        <v>179</v>
      </c>
      <c r="I11854" s="518">
        <v>628461</v>
      </c>
    </row>
    <row r="11855" spans="1:9" x14ac:dyDescent="0.2">
      <c r="A11855" s="518" t="s">
        <v>216</v>
      </c>
      <c r="B11855" s="518">
        <v>628479</v>
      </c>
      <c r="C11855" s="518" t="s">
        <v>2660</v>
      </c>
      <c r="D11855" s="518" t="s">
        <v>913</v>
      </c>
      <c r="E11855" s="859">
        <v>24</v>
      </c>
      <c r="F11855" s="859">
        <v>24</v>
      </c>
      <c r="G11855" s="518" t="s">
        <v>122</v>
      </c>
      <c r="H11855" s="518" t="s">
        <v>216</v>
      </c>
      <c r="I11855" s="518">
        <v>628479</v>
      </c>
    </row>
    <row r="11856" spans="1:9" x14ac:dyDescent="0.2">
      <c r="A11856" s="518" t="s">
        <v>254</v>
      </c>
      <c r="B11856" s="518">
        <v>628495</v>
      </c>
      <c r="C11856" s="518" t="s">
        <v>2660</v>
      </c>
      <c r="D11856" s="518" t="s">
        <v>9532</v>
      </c>
      <c r="E11856" s="859">
        <v>21</v>
      </c>
      <c r="F11856" s="859">
        <v>20</v>
      </c>
      <c r="G11856" s="518" t="s">
        <v>122</v>
      </c>
      <c r="H11856" s="518" t="s">
        <v>254</v>
      </c>
      <c r="I11856" s="518">
        <v>628495</v>
      </c>
    </row>
    <row r="11857" spans="1:9" x14ac:dyDescent="0.2">
      <c r="A11857" s="518" t="s">
        <v>211</v>
      </c>
      <c r="B11857" s="518">
        <v>628537</v>
      </c>
      <c r="C11857" s="518" t="s">
        <v>2660</v>
      </c>
      <c r="D11857" s="518" t="s">
        <v>1333</v>
      </c>
      <c r="E11857" s="859">
        <v>25</v>
      </c>
      <c r="F11857" s="859">
        <v>22</v>
      </c>
      <c r="G11857" s="518" t="s">
        <v>122</v>
      </c>
      <c r="H11857" s="518" t="s">
        <v>211</v>
      </c>
      <c r="I11857" s="518">
        <v>628537</v>
      </c>
    </row>
    <row r="11858" spans="1:9" x14ac:dyDescent="0.2">
      <c r="A11858" s="518" t="s">
        <v>321</v>
      </c>
      <c r="B11858" s="518">
        <v>628560</v>
      </c>
      <c r="C11858" s="518" t="s">
        <v>2660</v>
      </c>
      <c r="D11858" s="518" t="s">
        <v>402</v>
      </c>
      <c r="E11858" s="859">
        <v>19</v>
      </c>
      <c r="F11858" s="859">
        <v>19</v>
      </c>
      <c r="G11858" s="518" t="s">
        <v>122</v>
      </c>
      <c r="H11858" s="518" t="s">
        <v>321</v>
      </c>
      <c r="I11858" s="518">
        <v>628560</v>
      </c>
    </row>
    <row r="11859" spans="1:9" x14ac:dyDescent="0.2">
      <c r="A11859" s="518" t="s">
        <v>321</v>
      </c>
      <c r="B11859" s="518">
        <v>628578</v>
      </c>
      <c r="C11859" s="518" t="s">
        <v>2660</v>
      </c>
      <c r="D11859" s="518" t="s">
        <v>941</v>
      </c>
      <c r="E11859" s="859">
        <v>23</v>
      </c>
      <c r="F11859" s="859">
        <v>23</v>
      </c>
      <c r="G11859" s="518" t="s">
        <v>122</v>
      </c>
      <c r="H11859" s="518" t="s">
        <v>321</v>
      </c>
      <c r="I11859" s="518">
        <v>628578</v>
      </c>
    </row>
    <row r="11860" spans="1:9" x14ac:dyDescent="0.2">
      <c r="A11860" s="518" t="s">
        <v>280</v>
      </c>
      <c r="B11860" s="518">
        <v>628594</v>
      </c>
      <c r="C11860" s="518" t="s">
        <v>2660</v>
      </c>
      <c r="D11860" s="518" t="s">
        <v>324</v>
      </c>
      <c r="E11860" s="859">
        <v>20</v>
      </c>
      <c r="F11860" s="859">
        <v>3</v>
      </c>
      <c r="G11860" s="518" t="s">
        <v>122</v>
      </c>
      <c r="H11860" s="518" t="s">
        <v>280</v>
      </c>
      <c r="I11860" s="518">
        <v>628594</v>
      </c>
    </row>
    <row r="11861" spans="1:9" x14ac:dyDescent="0.2">
      <c r="A11861" s="518" t="s">
        <v>385</v>
      </c>
      <c r="B11861" s="518">
        <v>628610</v>
      </c>
      <c r="C11861" s="518" t="s">
        <v>2660</v>
      </c>
      <c r="D11861" s="518" t="s">
        <v>2716</v>
      </c>
      <c r="E11861" s="859">
        <v>15</v>
      </c>
      <c r="F11861" s="859">
        <v>11</v>
      </c>
      <c r="G11861" s="518" t="s">
        <v>122</v>
      </c>
      <c r="H11861" s="518" t="s">
        <v>385</v>
      </c>
      <c r="I11861" s="518">
        <v>246207</v>
      </c>
    </row>
    <row r="11862" spans="1:9" x14ac:dyDescent="0.2">
      <c r="A11862" s="518" t="s">
        <v>321</v>
      </c>
      <c r="B11862" s="518">
        <v>628669</v>
      </c>
      <c r="C11862" s="518" t="s">
        <v>2660</v>
      </c>
      <c r="D11862" s="518" t="s">
        <v>736</v>
      </c>
      <c r="E11862" s="859">
        <v>34</v>
      </c>
      <c r="F11862" s="859">
        <v>30</v>
      </c>
      <c r="G11862" s="518" t="s">
        <v>122</v>
      </c>
      <c r="H11862" s="518" t="s">
        <v>321</v>
      </c>
      <c r="I11862" s="518">
        <v>628669</v>
      </c>
    </row>
    <row r="11863" spans="1:9" x14ac:dyDescent="0.2">
      <c r="A11863" s="518" t="s">
        <v>373</v>
      </c>
      <c r="B11863" s="518">
        <v>628685</v>
      </c>
      <c r="C11863" s="518" t="s">
        <v>2660</v>
      </c>
      <c r="D11863" s="518" t="s">
        <v>609</v>
      </c>
      <c r="E11863" s="859">
        <v>18</v>
      </c>
      <c r="F11863" s="859">
        <v>0</v>
      </c>
      <c r="G11863" s="518" t="s">
        <v>122</v>
      </c>
      <c r="H11863" s="518" t="s">
        <v>373</v>
      </c>
      <c r="I11863" s="518">
        <v>628685</v>
      </c>
    </row>
    <row r="11864" spans="1:9" x14ac:dyDescent="0.2">
      <c r="A11864" s="518" t="s">
        <v>373</v>
      </c>
      <c r="B11864" s="518">
        <v>628701</v>
      </c>
      <c r="C11864" s="518" t="s">
        <v>2660</v>
      </c>
      <c r="D11864" s="518" t="s">
        <v>1452</v>
      </c>
      <c r="E11864" s="859">
        <v>30</v>
      </c>
      <c r="F11864" s="859">
        <v>29</v>
      </c>
      <c r="G11864" s="518" t="s">
        <v>122</v>
      </c>
      <c r="H11864" s="518" t="s">
        <v>373</v>
      </c>
      <c r="I11864" s="518">
        <v>628701</v>
      </c>
    </row>
    <row r="11865" spans="1:9" x14ac:dyDescent="0.2">
      <c r="A11865" s="518" t="s">
        <v>367</v>
      </c>
      <c r="B11865" s="518">
        <v>628735</v>
      </c>
      <c r="C11865" s="518" t="s">
        <v>2660</v>
      </c>
      <c r="D11865" s="518" t="s">
        <v>769</v>
      </c>
      <c r="E11865" s="859">
        <v>23</v>
      </c>
      <c r="F11865" s="859">
        <v>12</v>
      </c>
      <c r="G11865" s="518" t="s">
        <v>122</v>
      </c>
      <c r="H11865" s="518" t="s">
        <v>367</v>
      </c>
      <c r="I11865" s="518">
        <v>628735</v>
      </c>
    </row>
    <row r="11866" spans="1:9" x14ac:dyDescent="0.2">
      <c r="A11866" s="518" t="s">
        <v>337</v>
      </c>
      <c r="B11866" s="518">
        <v>628834</v>
      </c>
      <c r="C11866" s="518" t="s">
        <v>2660</v>
      </c>
      <c r="D11866" s="518" t="s">
        <v>827</v>
      </c>
      <c r="E11866" s="859">
        <v>28</v>
      </c>
      <c r="F11866" s="859">
        <v>0</v>
      </c>
      <c r="G11866" s="518" t="s">
        <v>122</v>
      </c>
      <c r="H11866" s="518" t="s">
        <v>337</v>
      </c>
      <c r="I11866" s="518">
        <v>628834</v>
      </c>
    </row>
    <row r="11867" spans="1:9" x14ac:dyDescent="0.2">
      <c r="A11867" s="518" t="s">
        <v>311</v>
      </c>
      <c r="B11867" s="518">
        <v>628842</v>
      </c>
      <c r="C11867" s="518" t="s">
        <v>2660</v>
      </c>
      <c r="D11867" s="518" t="s">
        <v>1565</v>
      </c>
      <c r="E11867" s="859">
        <v>18</v>
      </c>
      <c r="F11867" s="859">
        <v>18</v>
      </c>
      <c r="G11867" s="518" t="s">
        <v>122</v>
      </c>
      <c r="H11867" s="518" t="s">
        <v>311</v>
      </c>
      <c r="I11867" s="518">
        <v>628842</v>
      </c>
    </row>
    <row r="11868" spans="1:9" x14ac:dyDescent="0.2">
      <c r="A11868" s="518" t="s">
        <v>169</v>
      </c>
      <c r="B11868" s="518">
        <v>628875</v>
      </c>
      <c r="C11868" s="518" t="s">
        <v>2660</v>
      </c>
      <c r="D11868" s="518" t="s">
        <v>1404</v>
      </c>
      <c r="E11868" s="859">
        <v>33</v>
      </c>
      <c r="F11868" s="859">
        <v>30</v>
      </c>
      <c r="G11868" s="518" t="s">
        <v>122</v>
      </c>
      <c r="H11868" s="518" t="s">
        <v>169</v>
      </c>
      <c r="I11868" s="518">
        <v>628875</v>
      </c>
    </row>
    <row r="11869" spans="1:9" x14ac:dyDescent="0.2">
      <c r="A11869" s="518" t="s">
        <v>169</v>
      </c>
      <c r="B11869" s="518">
        <v>628883</v>
      </c>
      <c r="C11869" s="518" t="s">
        <v>2660</v>
      </c>
      <c r="D11869" s="518" t="s">
        <v>1278</v>
      </c>
      <c r="E11869" s="859">
        <v>35</v>
      </c>
      <c r="F11869" s="859">
        <v>30</v>
      </c>
      <c r="G11869" s="518" t="s">
        <v>122</v>
      </c>
      <c r="H11869" s="518" t="s">
        <v>169</v>
      </c>
      <c r="I11869" s="518">
        <v>628883</v>
      </c>
    </row>
    <row r="11870" spans="1:9" x14ac:dyDescent="0.2">
      <c r="A11870" s="518" t="s">
        <v>169</v>
      </c>
      <c r="B11870" s="518">
        <v>628891</v>
      </c>
      <c r="C11870" s="518" t="s">
        <v>2660</v>
      </c>
      <c r="D11870" s="518" t="s">
        <v>764</v>
      </c>
      <c r="E11870" s="859">
        <v>35</v>
      </c>
      <c r="F11870" s="859">
        <v>32</v>
      </c>
      <c r="G11870" s="518" t="s">
        <v>122</v>
      </c>
      <c r="H11870" s="518" t="s">
        <v>169</v>
      </c>
      <c r="I11870" s="518">
        <v>628891</v>
      </c>
    </row>
    <row r="11871" spans="1:9" x14ac:dyDescent="0.2">
      <c r="A11871" s="518" t="s">
        <v>371</v>
      </c>
      <c r="B11871" s="518">
        <v>628909</v>
      </c>
      <c r="C11871" s="518" t="s">
        <v>2660</v>
      </c>
      <c r="D11871" s="518" t="s">
        <v>765</v>
      </c>
      <c r="E11871" s="859">
        <v>32</v>
      </c>
      <c r="F11871" s="859">
        <v>25</v>
      </c>
      <c r="G11871" s="518" t="s">
        <v>122</v>
      </c>
      <c r="H11871" s="518" t="s">
        <v>371</v>
      </c>
      <c r="I11871" s="518">
        <v>628909</v>
      </c>
    </row>
    <row r="11872" spans="1:9" x14ac:dyDescent="0.2">
      <c r="A11872" s="518" t="s">
        <v>371</v>
      </c>
      <c r="B11872" s="518">
        <v>628917</v>
      </c>
      <c r="C11872" s="518" t="s">
        <v>2660</v>
      </c>
      <c r="D11872" s="518" t="s">
        <v>835</v>
      </c>
      <c r="E11872" s="859">
        <v>22</v>
      </c>
      <c r="F11872" s="859">
        <v>13</v>
      </c>
      <c r="G11872" s="518" t="s">
        <v>122</v>
      </c>
      <c r="H11872" s="518" t="s">
        <v>371</v>
      </c>
      <c r="I11872" s="518">
        <v>304428</v>
      </c>
    </row>
    <row r="11873" spans="1:9" x14ac:dyDescent="0.2">
      <c r="A11873" s="518" t="s">
        <v>371</v>
      </c>
      <c r="B11873" s="518">
        <v>628925</v>
      </c>
      <c r="C11873" s="518" t="s">
        <v>2660</v>
      </c>
      <c r="D11873" s="518" t="s">
        <v>836</v>
      </c>
      <c r="E11873" s="859">
        <v>18</v>
      </c>
      <c r="F11873" s="859">
        <v>16</v>
      </c>
      <c r="G11873" s="518" t="s">
        <v>122</v>
      </c>
      <c r="H11873" s="518" t="s">
        <v>371</v>
      </c>
      <c r="I11873" s="518">
        <v>628925</v>
      </c>
    </row>
    <row r="11874" spans="1:9" x14ac:dyDescent="0.2">
      <c r="A11874" s="518" t="s">
        <v>371</v>
      </c>
      <c r="B11874" s="518">
        <v>628933</v>
      </c>
      <c r="C11874" s="518" t="s">
        <v>2660</v>
      </c>
      <c r="D11874" s="518" t="s">
        <v>7025</v>
      </c>
      <c r="E11874" s="859">
        <v>20</v>
      </c>
      <c r="F11874" s="859">
        <v>20</v>
      </c>
      <c r="G11874" s="518" t="s">
        <v>122</v>
      </c>
      <c r="H11874" s="518" t="s">
        <v>371</v>
      </c>
      <c r="I11874" s="518">
        <v>628933</v>
      </c>
    </row>
    <row r="11875" spans="1:9" x14ac:dyDescent="0.2">
      <c r="A11875" s="518" t="s">
        <v>371</v>
      </c>
      <c r="B11875" s="518">
        <v>629022</v>
      </c>
      <c r="C11875" s="518" t="s">
        <v>2660</v>
      </c>
      <c r="D11875" s="518" t="s">
        <v>837</v>
      </c>
      <c r="E11875" s="859">
        <v>27</v>
      </c>
      <c r="F11875" s="859">
        <v>27</v>
      </c>
      <c r="G11875" s="518" t="s">
        <v>122</v>
      </c>
      <c r="H11875" s="518" t="s">
        <v>371</v>
      </c>
      <c r="I11875" s="518">
        <v>629022</v>
      </c>
    </row>
    <row r="11876" spans="1:9" x14ac:dyDescent="0.2">
      <c r="A11876" s="518" t="s">
        <v>371</v>
      </c>
      <c r="B11876" s="518">
        <v>629048</v>
      </c>
      <c r="C11876" s="518" t="s">
        <v>2660</v>
      </c>
      <c r="D11876" s="518" t="s">
        <v>838</v>
      </c>
      <c r="E11876" s="859">
        <v>23</v>
      </c>
      <c r="F11876" s="859">
        <v>23</v>
      </c>
      <c r="G11876" s="518" t="s">
        <v>122</v>
      </c>
      <c r="H11876" s="518" t="s">
        <v>371</v>
      </c>
      <c r="I11876" s="518">
        <v>629048</v>
      </c>
    </row>
    <row r="11877" spans="1:9" x14ac:dyDescent="0.2">
      <c r="A11877" s="518" t="s">
        <v>371</v>
      </c>
      <c r="B11877" s="518">
        <v>629063</v>
      </c>
      <c r="C11877" s="518" t="s">
        <v>2660</v>
      </c>
      <c r="D11877" s="518" t="s">
        <v>975</v>
      </c>
      <c r="E11877" s="859">
        <v>29</v>
      </c>
      <c r="F11877" s="859">
        <v>29</v>
      </c>
      <c r="G11877" s="518" t="s">
        <v>122</v>
      </c>
      <c r="H11877" s="518" t="s">
        <v>371</v>
      </c>
      <c r="I11877" s="518">
        <v>629063</v>
      </c>
    </row>
    <row r="11878" spans="1:9" x14ac:dyDescent="0.2">
      <c r="A11878" s="518" t="s">
        <v>371</v>
      </c>
      <c r="B11878" s="518">
        <v>629097</v>
      </c>
      <c r="C11878" s="518" t="s">
        <v>2660</v>
      </c>
      <c r="D11878" s="518" t="s">
        <v>976</v>
      </c>
      <c r="E11878" s="859">
        <v>28</v>
      </c>
      <c r="F11878" s="859">
        <v>22</v>
      </c>
      <c r="G11878" s="518" t="s">
        <v>122</v>
      </c>
      <c r="H11878" s="518" t="s">
        <v>371</v>
      </c>
      <c r="I11878" s="518">
        <v>629097</v>
      </c>
    </row>
    <row r="11879" spans="1:9" x14ac:dyDescent="0.2">
      <c r="A11879" s="518" t="s">
        <v>371</v>
      </c>
      <c r="B11879" s="518">
        <v>629105</v>
      </c>
      <c r="C11879" s="518" t="s">
        <v>2660</v>
      </c>
      <c r="D11879" s="518" t="s">
        <v>977</v>
      </c>
      <c r="E11879" s="859">
        <v>32</v>
      </c>
      <c r="F11879" s="859">
        <v>32</v>
      </c>
      <c r="G11879" s="518" t="s">
        <v>122</v>
      </c>
      <c r="H11879" s="518" t="s">
        <v>371</v>
      </c>
      <c r="I11879" s="518">
        <v>629105</v>
      </c>
    </row>
    <row r="11880" spans="1:9" x14ac:dyDescent="0.2">
      <c r="A11880" s="518" t="s">
        <v>371</v>
      </c>
      <c r="B11880" s="518">
        <v>629113</v>
      </c>
      <c r="C11880" s="518" t="s">
        <v>2660</v>
      </c>
      <c r="D11880" s="518" t="s">
        <v>978</v>
      </c>
      <c r="E11880" s="859">
        <v>33</v>
      </c>
      <c r="F11880" s="859">
        <v>33</v>
      </c>
      <c r="G11880" s="518" t="s">
        <v>122</v>
      </c>
      <c r="H11880" s="518" t="s">
        <v>371</v>
      </c>
      <c r="I11880" s="518">
        <v>629113</v>
      </c>
    </row>
    <row r="11881" spans="1:9" x14ac:dyDescent="0.2">
      <c r="A11881" s="518" t="s">
        <v>371</v>
      </c>
      <c r="B11881" s="518">
        <v>629121</v>
      </c>
      <c r="C11881" s="518" t="s">
        <v>2660</v>
      </c>
      <c r="D11881" s="518" t="s">
        <v>979</v>
      </c>
      <c r="E11881" s="859">
        <v>23</v>
      </c>
      <c r="F11881" s="859">
        <v>23</v>
      </c>
      <c r="G11881" s="518" t="s">
        <v>122</v>
      </c>
      <c r="H11881" s="518" t="s">
        <v>371</v>
      </c>
      <c r="I11881" s="518">
        <v>629121</v>
      </c>
    </row>
    <row r="11882" spans="1:9" x14ac:dyDescent="0.2">
      <c r="A11882" s="518" t="s">
        <v>371</v>
      </c>
      <c r="B11882" s="518">
        <v>629139</v>
      </c>
      <c r="C11882" s="518" t="s">
        <v>2660</v>
      </c>
      <c r="D11882" s="518" t="s">
        <v>980</v>
      </c>
      <c r="E11882" s="859">
        <v>22</v>
      </c>
      <c r="F11882" s="859">
        <v>22</v>
      </c>
      <c r="G11882" s="518" t="s">
        <v>122</v>
      </c>
      <c r="H11882" s="518" t="s">
        <v>371</v>
      </c>
      <c r="I11882" s="518">
        <v>629139</v>
      </c>
    </row>
    <row r="11883" spans="1:9" x14ac:dyDescent="0.2">
      <c r="A11883" s="518" t="s">
        <v>371</v>
      </c>
      <c r="B11883" s="518">
        <v>629154</v>
      </c>
      <c r="C11883" s="518" t="s">
        <v>2660</v>
      </c>
      <c r="D11883" s="518" t="s">
        <v>981</v>
      </c>
      <c r="E11883" s="859">
        <v>29</v>
      </c>
      <c r="F11883" s="859">
        <v>29</v>
      </c>
      <c r="G11883" s="518" t="s">
        <v>122</v>
      </c>
      <c r="H11883" s="518" t="s">
        <v>371</v>
      </c>
      <c r="I11883" s="518">
        <v>629154</v>
      </c>
    </row>
    <row r="11884" spans="1:9" x14ac:dyDescent="0.2">
      <c r="A11884" s="518" t="s">
        <v>371</v>
      </c>
      <c r="B11884" s="518">
        <v>629162</v>
      </c>
      <c r="C11884" s="518" t="s">
        <v>2660</v>
      </c>
      <c r="D11884" s="518" t="s">
        <v>982</v>
      </c>
      <c r="E11884" s="859">
        <v>31</v>
      </c>
      <c r="F11884" s="859">
        <v>31</v>
      </c>
      <c r="G11884" s="518" t="s">
        <v>122</v>
      </c>
      <c r="H11884" s="518" t="s">
        <v>371</v>
      </c>
      <c r="I11884" s="518">
        <v>629162</v>
      </c>
    </row>
    <row r="11885" spans="1:9" x14ac:dyDescent="0.2">
      <c r="A11885" s="518" t="s">
        <v>318</v>
      </c>
      <c r="B11885" s="518">
        <v>629212</v>
      </c>
      <c r="C11885" s="518" t="s">
        <v>2660</v>
      </c>
      <c r="D11885" s="518" t="s">
        <v>779</v>
      </c>
      <c r="E11885" s="859">
        <v>29</v>
      </c>
      <c r="F11885" s="859">
        <v>19</v>
      </c>
      <c r="G11885" s="518" t="s">
        <v>122</v>
      </c>
      <c r="H11885" s="518" t="s">
        <v>318</v>
      </c>
      <c r="I11885" s="518">
        <v>629212</v>
      </c>
    </row>
    <row r="11886" spans="1:9" x14ac:dyDescent="0.2">
      <c r="A11886" s="518" t="s">
        <v>300</v>
      </c>
      <c r="B11886" s="518">
        <v>629295</v>
      </c>
      <c r="C11886" s="518" t="s">
        <v>2660</v>
      </c>
      <c r="D11886" s="518" t="s">
        <v>9533</v>
      </c>
      <c r="E11886" s="859">
        <v>30</v>
      </c>
      <c r="F11886" s="859">
        <v>0</v>
      </c>
      <c r="G11886" s="518" t="s">
        <v>122</v>
      </c>
      <c r="H11886" s="518" t="s">
        <v>300</v>
      </c>
      <c r="I11886" s="518">
        <v>629295</v>
      </c>
    </row>
    <row r="11887" spans="1:9" x14ac:dyDescent="0.2">
      <c r="A11887" s="518" t="s">
        <v>347</v>
      </c>
      <c r="B11887" s="518">
        <v>629303</v>
      </c>
      <c r="C11887" s="518" t="s">
        <v>2660</v>
      </c>
      <c r="D11887" s="518" t="s">
        <v>755</v>
      </c>
      <c r="E11887" s="859">
        <v>29</v>
      </c>
      <c r="F11887" s="859">
        <v>15</v>
      </c>
      <c r="G11887" s="518" t="s">
        <v>122</v>
      </c>
      <c r="H11887" s="518" t="s">
        <v>347</v>
      </c>
      <c r="I11887" s="518">
        <v>629303</v>
      </c>
    </row>
    <row r="11888" spans="1:9" x14ac:dyDescent="0.2">
      <c r="A11888" s="518" t="s">
        <v>347</v>
      </c>
      <c r="B11888" s="518">
        <v>629311</v>
      </c>
      <c r="C11888" s="518" t="s">
        <v>2660</v>
      </c>
      <c r="D11888" s="518" t="s">
        <v>549</v>
      </c>
      <c r="E11888" s="859">
        <v>32</v>
      </c>
      <c r="F11888" s="859">
        <v>12</v>
      </c>
      <c r="G11888" s="518" t="s">
        <v>122</v>
      </c>
      <c r="H11888" s="518" t="s">
        <v>347</v>
      </c>
      <c r="I11888" s="518">
        <v>629311</v>
      </c>
    </row>
    <row r="11889" spans="1:9" x14ac:dyDescent="0.2">
      <c r="A11889" s="518" t="s">
        <v>386</v>
      </c>
      <c r="B11889" s="518">
        <v>629329</v>
      </c>
      <c r="C11889" s="518" t="s">
        <v>2660</v>
      </c>
      <c r="D11889" s="518" t="s">
        <v>819</v>
      </c>
      <c r="E11889" s="859">
        <v>34</v>
      </c>
      <c r="F11889" s="859">
        <v>34</v>
      </c>
      <c r="G11889" s="518" t="s">
        <v>122</v>
      </c>
      <c r="H11889" s="518" t="s">
        <v>386</v>
      </c>
      <c r="I11889" s="518">
        <v>629329</v>
      </c>
    </row>
    <row r="11890" spans="1:9" x14ac:dyDescent="0.2">
      <c r="A11890" s="518" t="s">
        <v>237</v>
      </c>
      <c r="B11890" s="518">
        <v>629352</v>
      </c>
      <c r="C11890" s="518" t="s">
        <v>2660</v>
      </c>
      <c r="D11890" s="518" t="s">
        <v>1132</v>
      </c>
      <c r="E11890" s="859">
        <v>28</v>
      </c>
      <c r="F11890" s="859">
        <v>28</v>
      </c>
      <c r="G11890" s="518" t="s">
        <v>122</v>
      </c>
      <c r="H11890" s="518" t="s">
        <v>237</v>
      </c>
      <c r="I11890" s="518">
        <v>461681</v>
      </c>
    </row>
    <row r="11891" spans="1:9" x14ac:dyDescent="0.2">
      <c r="A11891" s="518" t="s">
        <v>178</v>
      </c>
      <c r="B11891" s="518">
        <v>629360</v>
      </c>
      <c r="C11891" s="518" t="s">
        <v>2660</v>
      </c>
      <c r="D11891" s="518" t="s">
        <v>813</v>
      </c>
      <c r="E11891" s="859">
        <v>29</v>
      </c>
      <c r="F11891" s="859">
        <v>28</v>
      </c>
      <c r="G11891" s="518" t="s">
        <v>122</v>
      </c>
      <c r="H11891" s="518" t="s">
        <v>178</v>
      </c>
      <c r="I11891" s="518">
        <v>629360</v>
      </c>
    </row>
    <row r="11892" spans="1:9" x14ac:dyDescent="0.2">
      <c r="A11892" s="518" t="s">
        <v>256</v>
      </c>
      <c r="B11892" s="518">
        <v>629410</v>
      </c>
      <c r="C11892" s="518" t="s">
        <v>2660</v>
      </c>
      <c r="D11892" s="518" t="s">
        <v>324</v>
      </c>
      <c r="E11892" s="859">
        <v>27</v>
      </c>
      <c r="F11892" s="859">
        <v>27</v>
      </c>
      <c r="G11892" s="518" t="s">
        <v>122</v>
      </c>
      <c r="H11892" s="518" t="s">
        <v>256</v>
      </c>
      <c r="I11892" s="518">
        <v>629410</v>
      </c>
    </row>
    <row r="11893" spans="1:9" x14ac:dyDescent="0.2">
      <c r="A11893" s="518" t="s">
        <v>256</v>
      </c>
      <c r="B11893" s="518">
        <v>629428</v>
      </c>
      <c r="C11893" s="518" t="s">
        <v>2660</v>
      </c>
      <c r="D11893" s="518" t="s">
        <v>996</v>
      </c>
      <c r="E11893" s="859">
        <v>22</v>
      </c>
      <c r="F11893" s="859">
        <v>22</v>
      </c>
      <c r="G11893" s="518" t="s">
        <v>122</v>
      </c>
      <c r="H11893" s="518" t="s">
        <v>256</v>
      </c>
      <c r="I11893" s="518">
        <v>629428</v>
      </c>
    </row>
    <row r="11894" spans="1:9" x14ac:dyDescent="0.2">
      <c r="A11894" s="518" t="s">
        <v>256</v>
      </c>
      <c r="B11894" s="518">
        <v>629436</v>
      </c>
      <c r="C11894" s="518" t="s">
        <v>2660</v>
      </c>
      <c r="D11894" s="518" t="s">
        <v>727</v>
      </c>
      <c r="E11894" s="859">
        <v>13</v>
      </c>
      <c r="F11894" s="859">
        <v>13</v>
      </c>
      <c r="G11894" s="518" t="s">
        <v>122</v>
      </c>
      <c r="H11894" s="518" t="s">
        <v>256</v>
      </c>
      <c r="I11894" s="518">
        <v>629436</v>
      </c>
    </row>
    <row r="11895" spans="1:9" x14ac:dyDescent="0.2">
      <c r="A11895" s="518" t="s">
        <v>256</v>
      </c>
      <c r="B11895" s="518">
        <v>629444</v>
      </c>
      <c r="C11895" s="518" t="s">
        <v>2660</v>
      </c>
      <c r="D11895" s="518" t="s">
        <v>163</v>
      </c>
      <c r="E11895" s="859">
        <v>24</v>
      </c>
      <c r="F11895" s="859">
        <v>24</v>
      </c>
      <c r="G11895" s="518" t="s">
        <v>122</v>
      </c>
      <c r="H11895" s="518" t="s">
        <v>256</v>
      </c>
      <c r="I11895" s="518">
        <v>629444</v>
      </c>
    </row>
    <row r="11896" spans="1:9" x14ac:dyDescent="0.2">
      <c r="A11896" s="518" t="s">
        <v>256</v>
      </c>
      <c r="B11896" s="518">
        <v>629451</v>
      </c>
      <c r="C11896" s="518" t="s">
        <v>2660</v>
      </c>
      <c r="D11896" s="518" t="s">
        <v>447</v>
      </c>
      <c r="E11896" s="859">
        <v>23</v>
      </c>
      <c r="F11896" s="859">
        <v>23</v>
      </c>
      <c r="G11896" s="518" t="s">
        <v>122</v>
      </c>
      <c r="H11896" s="518" t="s">
        <v>256</v>
      </c>
      <c r="I11896" s="518">
        <v>629451</v>
      </c>
    </row>
    <row r="11897" spans="1:9" x14ac:dyDescent="0.2">
      <c r="A11897" s="518" t="s">
        <v>256</v>
      </c>
      <c r="B11897" s="518">
        <v>629469</v>
      </c>
      <c r="C11897" s="518" t="s">
        <v>2660</v>
      </c>
      <c r="D11897" s="518" t="s">
        <v>941</v>
      </c>
      <c r="E11897" s="859">
        <v>20</v>
      </c>
      <c r="F11897" s="859">
        <v>20</v>
      </c>
      <c r="G11897" s="518" t="s">
        <v>122</v>
      </c>
      <c r="H11897" s="518" t="s">
        <v>256</v>
      </c>
      <c r="I11897" s="518">
        <v>629469</v>
      </c>
    </row>
    <row r="11898" spans="1:9" x14ac:dyDescent="0.2">
      <c r="A11898" s="518" t="s">
        <v>239</v>
      </c>
      <c r="B11898" s="518">
        <v>629519</v>
      </c>
      <c r="C11898" s="518" t="s">
        <v>2660</v>
      </c>
      <c r="D11898" s="518" t="s">
        <v>580</v>
      </c>
      <c r="E11898" s="859">
        <v>31</v>
      </c>
      <c r="F11898" s="859">
        <v>31</v>
      </c>
      <c r="G11898" s="518" t="s">
        <v>122</v>
      </c>
      <c r="H11898" s="518" t="s">
        <v>239</v>
      </c>
      <c r="I11898" s="518">
        <v>629519</v>
      </c>
    </row>
    <row r="11899" spans="1:9" x14ac:dyDescent="0.2">
      <c r="A11899" s="518" t="s">
        <v>239</v>
      </c>
      <c r="B11899" s="518">
        <v>629527</v>
      </c>
      <c r="C11899" s="518" t="s">
        <v>2660</v>
      </c>
      <c r="D11899" s="518" t="s">
        <v>612</v>
      </c>
      <c r="E11899" s="859">
        <v>34</v>
      </c>
      <c r="F11899" s="859">
        <v>25</v>
      </c>
      <c r="G11899" s="518" t="s">
        <v>122</v>
      </c>
      <c r="H11899" s="518" t="s">
        <v>239</v>
      </c>
      <c r="I11899" s="518">
        <v>629527</v>
      </c>
    </row>
    <row r="11900" spans="1:9" x14ac:dyDescent="0.2">
      <c r="A11900" s="518" t="s">
        <v>239</v>
      </c>
      <c r="B11900" s="518">
        <v>629568</v>
      </c>
      <c r="C11900" s="518" t="s">
        <v>2660</v>
      </c>
      <c r="D11900" s="518" t="s">
        <v>566</v>
      </c>
      <c r="E11900" s="859">
        <v>33</v>
      </c>
      <c r="F11900" s="859">
        <v>15</v>
      </c>
      <c r="G11900" s="518" t="s">
        <v>122</v>
      </c>
      <c r="H11900" s="518" t="s">
        <v>239</v>
      </c>
      <c r="I11900" s="518">
        <v>629576</v>
      </c>
    </row>
    <row r="11901" spans="1:9" x14ac:dyDescent="0.2">
      <c r="A11901" s="518" t="s">
        <v>239</v>
      </c>
      <c r="B11901" s="518">
        <v>629576</v>
      </c>
      <c r="C11901" s="518" t="s">
        <v>2660</v>
      </c>
      <c r="D11901" s="518" t="s">
        <v>1342</v>
      </c>
      <c r="E11901" s="859">
        <v>31</v>
      </c>
      <c r="F11901" s="859">
        <v>20</v>
      </c>
      <c r="G11901" s="518" t="s">
        <v>122</v>
      </c>
      <c r="H11901" s="518" t="s">
        <v>239</v>
      </c>
      <c r="I11901" s="518">
        <v>629576</v>
      </c>
    </row>
    <row r="11902" spans="1:9" x14ac:dyDescent="0.2">
      <c r="A11902" s="518" t="s">
        <v>287</v>
      </c>
      <c r="B11902" s="518">
        <v>629592</v>
      </c>
      <c r="C11902" s="518" t="s">
        <v>2660</v>
      </c>
      <c r="D11902" s="518" t="s">
        <v>1343</v>
      </c>
      <c r="E11902" s="859">
        <v>32</v>
      </c>
      <c r="F11902" s="859">
        <v>18</v>
      </c>
      <c r="G11902" s="518" t="s">
        <v>122</v>
      </c>
      <c r="H11902" s="518" t="s">
        <v>287</v>
      </c>
      <c r="I11902" s="518">
        <v>629592</v>
      </c>
    </row>
    <row r="11903" spans="1:9" x14ac:dyDescent="0.2">
      <c r="A11903" s="518" t="s">
        <v>287</v>
      </c>
      <c r="B11903" s="518">
        <v>629600</v>
      </c>
      <c r="C11903" s="518" t="s">
        <v>2660</v>
      </c>
      <c r="D11903" s="518" t="s">
        <v>1344</v>
      </c>
      <c r="E11903" s="859">
        <v>24</v>
      </c>
      <c r="F11903" s="859">
        <v>14</v>
      </c>
      <c r="G11903" s="518" t="s">
        <v>122</v>
      </c>
      <c r="H11903" s="518" t="s">
        <v>287</v>
      </c>
      <c r="I11903" s="518">
        <v>629600</v>
      </c>
    </row>
    <row r="11904" spans="1:9" x14ac:dyDescent="0.2">
      <c r="A11904" s="518" t="s">
        <v>364</v>
      </c>
      <c r="B11904" s="518">
        <v>629626</v>
      </c>
      <c r="C11904" s="518" t="s">
        <v>2660</v>
      </c>
      <c r="D11904" s="518" t="s">
        <v>1015</v>
      </c>
      <c r="E11904" s="859">
        <v>34</v>
      </c>
      <c r="F11904" s="859">
        <v>0</v>
      </c>
      <c r="G11904" s="518" t="s">
        <v>122</v>
      </c>
      <c r="H11904" s="518" t="s">
        <v>364</v>
      </c>
      <c r="I11904" s="518">
        <v>629626</v>
      </c>
    </row>
    <row r="11905" spans="1:9" x14ac:dyDescent="0.2">
      <c r="A11905" s="518" t="s">
        <v>364</v>
      </c>
      <c r="B11905" s="518">
        <v>629634</v>
      </c>
      <c r="C11905" s="518" t="s">
        <v>2660</v>
      </c>
      <c r="D11905" s="518" t="s">
        <v>462</v>
      </c>
      <c r="E11905" s="859">
        <v>35</v>
      </c>
      <c r="F11905" s="859">
        <v>0</v>
      </c>
      <c r="G11905" s="518" t="s">
        <v>122</v>
      </c>
      <c r="H11905" s="518" t="s">
        <v>364</v>
      </c>
      <c r="I11905" s="518">
        <v>629634</v>
      </c>
    </row>
    <row r="11906" spans="1:9" x14ac:dyDescent="0.2">
      <c r="A11906" s="518" t="s">
        <v>364</v>
      </c>
      <c r="B11906" s="518">
        <v>629642</v>
      </c>
      <c r="C11906" s="518" t="s">
        <v>2660</v>
      </c>
      <c r="D11906" s="518" t="s">
        <v>558</v>
      </c>
      <c r="E11906" s="859">
        <v>33</v>
      </c>
      <c r="F11906" s="859">
        <v>0</v>
      </c>
      <c r="G11906" s="518" t="s">
        <v>122</v>
      </c>
      <c r="H11906" s="518" t="s">
        <v>364</v>
      </c>
      <c r="I11906" s="518">
        <v>629642</v>
      </c>
    </row>
    <row r="11907" spans="1:9" x14ac:dyDescent="0.2">
      <c r="A11907" s="518" t="s">
        <v>372</v>
      </c>
      <c r="B11907" s="518">
        <v>629659</v>
      </c>
      <c r="C11907" s="518" t="s">
        <v>2660</v>
      </c>
      <c r="D11907" s="518" t="s">
        <v>9534</v>
      </c>
      <c r="E11907" s="859">
        <v>34</v>
      </c>
      <c r="F11907" s="859">
        <v>0</v>
      </c>
      <c r="G11907" s="518" t="s">
        <v>122</v>
      </c>
      <c r="H11907" s="518" t="s">
        <v>372</v>
      </c>
      <c r="I11907" s="518">
        <v>629659</v>
      </c>
    </row>
    <row r="11908" spans="1:9" x14ac:dyDescent="0.2">
      <c r="A11908" s="518" t="s">
        <v>372</v>
      </c>
      <c r="B11908" s="518">
        <v>629667</v>
      </c>
      <c r="C11908" s="518" t="s">
        <v>2660</v>
      </c>
      <c r="D11908" s="518" t="s">
        <v>9535</v>
      </c>
      <c r="E11908" s="859">
        <v>35</v>
      </c>
      <c r="F11908" s="859">
        <v>0</v>
      </c>
      <c r="G11908" s="518" t="s">
        <v>122</v>
      </c>
      <c r="H11908" s="518" t="s">
        <v>372</v>
      </c>
      <c r="I11908" s="518">
        <v>629667</v>
      </c>
    </row>
    <row r="11909" spans="1:9" x14ac:dyDescent="0.2">
      <c r="A11909" s="518" t="s">
        <v>266</v>
      </c>
      <c r="B11909" s="518">
        <v>629675</v>
      </c>
      <c r="C11909" s="518" t="s">
        <v>2660</v>
      </c>
      <c r="D11909" s="518" t="s">
        <v>1393</v>
      </c>
      <c r="E11909" s="859">
        <v>33</v>
      </c>
      <c r="F11909" s="859">
        <v>22</v>
      </c>
      <c r="G11909" s="518" t="s">
        <v>122</v>
      </c>
      <c r="H11909" s="518" t="s">
        <v>266</v>
      </c>
      <c r="I11909" s="518">
        <v>629675</v>
      </c>
    </row>
    <row r="11910" spans="1:9" x14ac:dyDescent="0.2">
      <c r="A11910" s="518" t="s">
        <v>220</v>
      </c>
      <c r="B11910" s="518">
        <v>629683</v>
      </c>
      <c r="C11910" s="518" t="s">
        <v>2660</v>
      </c>
      <c r="D11910" s="518" t="s">
        <v>7026</v>
      </c>
      <c r="E11910" s="859">
        <v>20</v>
      </c>
      <c r="F11910" s="859">
        <v>0</v>
      </c>
      <c r="G11910" s="518" t="s">
        <v>122</v>
      </c>
      <c r="H11910" s="518" t="s">
        <v>220</v>
      </c>
      <c r="I11910" s="518">
        <v>629683</v>
      </c>
    </row>
    <row r="11911" spans="1:9" x14ac:dyDescent="0.2">
      <c r="A11911" s="518" t="s">
        <v>300</v>
      </c>
      <c r="B11911" s="518">
        <v>629691</v>
      </c>
      <c r="C11911" s="518" t="s">
        <v>2660</v>
      </c>
      <c r="D11911" s="518" t="s">
        <v>855</v>
      </c>
      <c r="E11911" s="859">
        <v>31</v>
      </c>
      <c r="F11911" s="859">
        <v>0</v>
      </c>
      <c r="G11911" s="518" t="s">
        <v>122</v>
      </c>
      <c r="H11911" s="518" t="s">
        <v>300</v>
      </c>
      <c r="I11911" s="518">
        <v>629691</v>
      </c>
    </row>
    <row r="11912" spans="1:9" x14ac:dyDescent="0.2">
      <c r="A11912" s="518" t="s">
        <v>299</v>
      </c>
      <c r="B11912" s="518">
        <v>629709</v>
      </c>
      <c r="C11912" s="518" t="s">
        <v>2660</v>
      </c>
      <c r="D11912" s="518" t="s">
        <v>933</v>
      </c>
      <c r="E11912" s="859">
        <v>30</v>
      </c>
      <c r="F11912" s="859">
        <v>0</v>
      </c>
      <c r="G11912" s="518" t="s">
        <v>122</v>
      </c>
      <c r="H11912" s="518" t="s">
        <v>299</v>
      </c>
      <c r="I11912" s="518">
        <v>629709</v>
      </c>
    </row>
    <row r="11913" spans="1:9" x14ac:dyDescent="0.2">
      <c r="A11913" s="518" t="s">
        <v>299</v>
      </c>
      <c r="B11913" s="518">
        <v>629717</v>
      </c>
      <c r="C11913" s="518" t="s">
        <v>2660</v>
      </c>
      <c r="D11913" s="518" t="s">
        <v>1220</v>
      </c>
      <c r="E11913" s="859">
        <v>23</v>
      </c>
      <c r="F11913" s="859">
        <v>0</v>
      </c>
      <c r="G11913" s="518" t="s">
        <v>122</v>
      </c>
      <c r="H11913" s="518" t="s">
        <v>299</v>
      </c>
      <c r="I11913" s="518">
        <v>629717</v>
      </c>
    </row>
    <row r="11914" spans="1:9" x14ac:dyDescent="0.2">
      <c r="A11914" s="518" t="s">
        <v>357</v>
      </c>
      <c r="B11914" s="518">
        <v>629725</v>
      </c>
      <c r="C11914" s="518" t="s">
        <v>2660</v>
      </c>
      <c r="D11914" s="518" t="s">
        <v>1219</v>
      </c>
      <c r="E11914" s="859">
        <v>33</v>
      </c>
      <c r="F11914" s="859">
        <v>32</v>
      </c>
      <c r="G11914" s="518" t="s">
        <v>122</v>
      </c>
      <c r="H11914" s="518" t="s">
        <v>357</v>
      </c>
      <c r="I11914" s="518">
        <v>629725</v>
      </c>
    </row>
    <row r="11915" spans="1:9" x14ac:dyDescent="0.2">
      <c r="A11915" s="518" t="s">
        <v>357</v>
      </c>
      <c r="B11915" s="518">
        <v>629758</v>
      </c>
      <c r="C11915" s="518" t="s">
        <v>2660</v>
      </c>
      <c r="D11915" s="518" t="s">
        <v>1220</v>
      </c>
      <c r="E11915" s="859">
        <v>27</v>
      </c>
      <c r="F11915" s="859">
        <v>27</v>
      </c>
      <c r="G11915" s="518" t="s">
        <v>122</v>
      </c>
      <c r="H11915" s="518" t="s">
        <v>357</v>
      </c>
      <c r="I11915" s="518">
        <v>629758</v>
      </c>
    </row>
    <row r="11916" spans="1:9" x14ac:dyDescent="0.2">
      <c r="A11916" s="518" t="s">
        <v>261</v>
      </c>
      <c r="B11916" s="518">
        <v>629766</v>
      </c>
      <c r="C11916" s="518" t="s">
        <v>2660</v>
      </c>
      <c r="D11916" s="518" t="s">
        <v>1221</v>
      </c>
      <c r="E11916" s="859">
        <v>35</v>
      </c>
      <c r="F11916" s="859">
        <v>35</v>
      </c>
      <c r="G11916" s="518" t="s">
        <v>122</v>
      </c>
      <c r="H11916" s="518" t="s">
        <v>261</v>
      </c>
      <c r="I11916" s="518">
        <v>629766</v>
      </c>
    </row>
    <row r="11917" spans="1:9" x14ac:dyDescent="0.2">
      <c r="A11917" s="518" t="s">
        <v>261</v>
      </c>
      <c r="B11917" s="518">
        <v>629774</v>
      </c>
      <c r="C11917" s="518" t="s">
        <v>2660</v>
      </c>
      <c r="D11917" s="518" t="s">
        <v>1222</v>
      </c>
      <c r="E11917" s="859">
        <v>23</v>
      </c>
      <c r="F11917" s="859">
        <v>23</v>
      </c>
      <c r="G11917" s="518" t="s">
        <v>122</v>
      </c>
      <c r="H11917" s="518" t="s">
        <v>261</v>
      </c>
      <c r="I11917" s="518">
        <v>629774</v>
      </c>
    </row>
    <row r="11918" spans="1:9" x14ac:dyDescent="0.2">
      <c r="A11918" s="518" t="s">
        <v>261</v>
      </c>
      <c r="B11918" s="518">
        <v>629782</v>
      </c>
      <c r="C11918" s="518" t="s">
        <v>2660</v>
      </c>
      <c r="D11918" s="518" t="s">
        <v>1223</v>
      </c>
      <c r="E11918" s="859">
        <v>30</v>
      </c>
      <c r="F11918" s="859">
        <v>30</v>
      </c>
      <c r="G11918" s="518" t="s">
        <v>122</v>
      </c>
      <c r="H11918" s="518" t="s">
        <v>261</v>
      </c>
      <c r="I11918" s="518">
        <v>629782</v>
      </c>
    </row>
    <row r="11919" spans="1:9" x14ac:dyDescent="0.2">
      <c r="A11919" s="518" t="s">
        <v>261</v>
      </c>
      <c r="B11919" s="518">
        <v>629790</v>
      </c>
      <c r="C11919" s="518" t="s">
        <v>2660</v>
      </c>
      <c r="D11919" s="518" t="s">
        <v>1224</v>
      </c>
      <c r="E11919" s="859">
        <v>33</v>
      </c>
      <c r="F11919" s="859">
        <v>33</v>
      </c>
      <c r="G11919" s="518" t="s">
        <v>122</v>
      </c>
      <c r="H11919" s="518" t="s">
        <v>261</v>
      </c>
      <c r="I11919" s="518">
        <v>629790</v>
      </c>
    </row>
    <row r="11920" spans="1:9" x14ac:dyDescent="0.2">
      <c r="A11920" s="518" t="s">
        <v>296</v>
      </c>
      <c r="B11920" s="518">
        <v>629808</v>
      </c>
      <c r="C11920" s="518" t="s">
        <v>2660</v>
      </c>
      <c r="D11920" s="518" t="s">
        <v>1225</v>
      </c>
      <c r="E11920" s="859">
        <v>35</v>
      </c>
      <c r="F11920" s="859">
        <v>33</v>
      </c>
      <c r="G11920" s="518" t="s">
        <v>122</v>
      </c>
      <c r="H11920" s="518" t="s">
        <v>296</v>
      </c>
      <c r="I11920" s="518">
        <v>629808</v>
      </c>
    </row>
    <row r="11921" spans="1:9" x14ac:dyDescent="0.2">
      <c r="A11921" s="518" t="s">
        <v>350</v>
      </c>
      <c r="B11921" s="518">
        <v>629824</v>
      </c>
      <c r="C11921" s="518" t="s">
        <v>2660</v>
      </c>
      <c r="D11921" s="518" t="s">
        <v>1226</v>
      </c>
      <c r="E11921" s="859">
        <v>32</v>
      </c>
      <c r="F11921" s="859">
        <v>0</v>
      </c>
      <c r="G11921" s="518" t="s">
        <v>122</v>
      </c>
      <c r="H11921" s="518" t="s">
        <v>350</v>
      </c>
      <c r="I11921" s="518">
        <v>629824</v>
      </c>
    </row>
    <row r="11922" spans="1:9" x14ac:dyDescent="0.2">
      <c r="A11922" s="518" t="s">
        <v>350</v>
      </c>
      <c r="B11922" s="518">
        <v>629832</v>
      </c>
      <c r="C11922" s="518" t="s">
        <v>2660</v>
      </c>
      <c r="D11922" s="518" t="s">
        <v>7027</v>
      </c>
      <c r="E11922" s="859">
        <v>28</v>
      </c>
      <c r="F11922" s="859">
        <v>0</v>
      </c>
      <c r="G11922" s="518" t="s">
        <v>122</v>
      </c>
      <c r="H11922" s="518" t="s">
        <v>350</v>
      </c>
      <c r="I11922" s="518">
        <v>629832</v>
      </c>
    </row>
    <row r="11923" spans="1:9" x14ac:dyDescent="0.2">
      <c r="A11923" s="518" t="s">
        <v>256</v>
      </c>
      <c r="B11923" s="518">
        <v>629873</v>
      </c>
      <c r="C11923" s="518" t="s">
        <v>2660</v>
      </c>
      <c r="D11923" s="518" t="s">
        <v>4316</v>
      </c>
      <c r="E11923" s="859">
        <v>24</v>
      </c>
      <c r="F11923" s="859">
        <v>24</v>
      </c>
      <c r="G11923" s="518" t="s">
        <v>122</v>
      </c>
      <c r="H11923" s="518" t="s">
        <v>256</v>
      </c>
      <c r="I11923" s="518">
        <v>629873</v>
      </c>
    </row>
    <row r="11924" spans="1:9" x14ac:dyDescent="0.2">
      <c r="A11924" s="518" t="s">
        <v>376</v>
      </c>
      <c r="B11924" s="518">
        <v>629881</v>
      </c>
      <c r="C11924" s="518" t="s">
        <v>2660</v>
      </c>
      <c r="D11924" s="518" t="s">
        <v>1227</v>
      </c>
      <c r="E11924" s="859">
        <v>30</v>
      </c>
      <c r="F11924" s="859">
        <v>18</v>
      </c>
      <c r="G11924" s="518" t="s">
        <v>122</v>
      </c>
      <c r="H11924" s="518" t="s">
        <v>376</v>
      </c>
      <c r="I11924" s="518">
        <v>629881</v>
      </c>
    </row>
    <row r="11925" spans="1:9" x14ac:dyDescent="0.2">
      <c r="A11925" s="518" t="s">
        <v>296</v>
      </c>
      <c r="B11925" s="518">
        <v>629899</v>
      </c>
      <c r="C11925" s="518" t="s">
        <v>2660</v>
      </c>
      <c r="D11925" s="518" t="s">
        <v>1328</v>
      </c>
      <c r="E11925" s="859">
        <v>22</v>
      </c>
      <c r="F11925" s="859">
        <v>21</v>
      </c>
      <c r="G11925" s="518" t="s">
        <v>122</v>
      </c>
      <c r="H11925" s="518" t="s">
        <v>296</v>
      </c>
      <c r="I11925" s="518">
        <v>629899</v>
      </c>
    </row>
    <row r="11926" spans="1:9" x14ac:dyDescent="0.2">
      <c r="A11926" s="518" t="s">
        <v>383</v>
      </c>
      <c r="B11926" s="518">
        <v>629907</v>
      </c>
      <c r="C11926" s="518" t="s">
        <v>2660</v>
      </c>
      <c r="D11926" s="518" t="s">
        <v>1329</v>
      </c>
      <c r="E11926" s="859">
        <v>35</v>
      </c>
      <c r="F11926" s="859">
        <v>25</v>
      </c>
      <c r="G11926" s="518" t="s">
        <v>122</v>
      </c>
      <c r="H11926" s="518" t="s">
        <v>383</v>
      </c>
      <c r="I11926" s="518">
        <v>629907</v>
      </c>
    </row>
    <row r="11927" spans="1:9" x14ac:dyDescent="0.2">
      <c r="A11927" s="518" t="s">
        <v>383</v>
      </c>
      <c r="B11927" s="518">
        <v>629915</v>
      </c>
      <c r="C11927" s="518" t="s">
        <v>2660</v>
      </c>
      <c r="D11927" s="518" t="s">
        <v>1330</v>
      </c>
      <c r="E11927" s="859">
        <v>30</v>
      </c>
      <c r="F11927" s="859">
        <v>25</v>
      </c>
      <c r="G11927" s="518" t="s">
        <v>122</v>
      </c>
      <c r="H11927" s="518" t="s">
        <v>383</v>
      </c>
      <c r="I11927" s="518">
        <v>629915</v>
      </c>
    </row>
    <row r="11928" spans="1:9" x14ac:dyDescent="0.2">
      <c r="A11928" s="518" t="s">
        <v>154</v>
      </c>
      <c r="B11928" s="518">
        <v>629923</v>
      </c>
      <c r="C11928" s="518" t="s">
        <v>2660</v>
      </c>
      <c r="D11928" s="518" t="s">
        <v>1157</v>
      </c>
      <c r="E11928" s="859">
        <v>32</v>
      </c>
      <c r="F11928" s="859">
        <v>32</v>
      </c>
      <c r="G11928" s="518" t="s">
        <v>122</v>
      </c>
      <c r="H11928" s="518" t="s">
        <v>154</v>
      </c>
      <c r="I11928" s="518">
        <v>629923</v>
      </c>
    </row>
    <row r="11929" spans="1:9" x14ac:dyDescent="0.2">
      <c r="A11929" s="518" t="s">
        <v>154</v>
      </c>
      <c r="B11929" s="518">
        <v>629931</v>
      </c>
      <c r="C11929" s="518" t="s">
        <v>2660</v>
      </c>
      <c r="D11929" s="518" t="s">
        <v>1049</v>
      </c>
      <c r="E11929" s="859">
        <v>36</v>
      </c>
      <c r="F11929" s="859">
        <v>36</v>
      </c>
      <c r="G11929" s="518" t="s">
        <v>122</v>
      </c>
      <c r="H11929" s="518" t="s">
        <v>154</v>
      </c>
      <c r="I11929" s="518">
        <v>629931</v>
      </c>
    </row>
    <row r="11930" spans="1:9" x14ac:dyDescent="0.2">
      <c r="A11930" s="518" t="s">
        <v>384</v>
      </c>
      <c r="B11930" s="518">
        <v>629949</v>
      </c>
      <c r="C11930" s="518" t="s">
        <v>2660</v>
      </c>
      <c r="D11930" s="518" t="s">
        <v>614</v>
      </c>
      <c r="E11930" s="859">
        <v>31</v>
      </c>
      <c r="F11930" s="859">
        <v>27</v>
      </c>
      <c r="G11930" s="518" t="s">
        <v>122</v>
      </c>
      <c r="H11930" s="518" t="s">
        <v>384</v>
      </c>
      <c r="I11930" s="518">
        <v>629949</v>
      </c>
    </row>
    <row r="11931" spans="1:9" x14ac:dyDescent="0.2">
      <c r="A11931" s="518" t="s">
        <v>384</v>
      </c>
      <c r="B11931" s="518">
        <v>629964</v>
      </c>
      <c r="C11931" s="518" t="s">
        <v>2660</v>
      </c>
      <c r="D11931" s="518" t="s">
        <v>324</v>
      </c>
      <c r="E11931" s="859">
        <v>31</v>
      </c>
      <c r="F11931" s="859">
        <v>23</v>
      </c>
      <c r="G11931" s="518" t="s">
        <v>122</v>
      </c>
      <c r="H11931" s="518" t="s">
        <v>384</v>
      </c>
      <c r="I11931" s="518">
        <v>629964</v>
      </c>
    </row>
    <row r="11932" spans="1:9" x14ac:dyDescent="0.2">
      <c r="A11932" s="518" t="s">
        <v>384</v>
      </c>
      <c r="B11932" s="518">
        <v>629972</v>
      </c>
      <c r="C11932" s="518" t="s">
        <v>2660</v>
      </c>
      <c r="D11932" s="518" t="s">
        <v>718</v>
      </c>
      <c r="E11932" s="859">
        <v>19</v>
      </c>
      <c r="F11932" s="859">
        <v>18</v>
      </c>
      <c r="G11932" s="518" t="s">
        <v>122</v>
      </c>
      <c r="H11932" s="518" t="s">
        <v>384</v>
      </c>
      <c r="I11932" s="518">
        <v>629972</v>
      </c>
    </row>
    <row r="11933" spans="1:9" x14ac:dyDescent="0.2">
      <c r="A11933" s="518" t="s">
        <v>372</v>
      </c>
      <c r="B11933" s="518">
        <v>629980</v>
      </c>
      <c r="C11933" s="518" t="s">
        <v>2660</v>
      </c>
      <c r="D11933" s="518" t="s">
        <v>9536</v>
      </c>
      <c r="E11933" s="859">
        <v>34</v>
      </c>
      <c r="F11933" s="859">
        <v>0</v>
      </c>
      <c r="G11933" s="518" t="s">
        <v>122</v>
      </c>
      <c r="H11933" s="518" t="s">
        <v>372</v>
      </c>
      <c r="I11933" s="518">
        <v>629980</v>
      </c>
    </row>
    <row r="11934" spans="1:9" x14ac:dyDescent="0.2">
      <c r="A11934" s="518" t="s">
        <v>372</v>
      </c>
      <c r="B11934" s="518">
        <v>629998</v>
      </c>
      <c r="C11934" s="518" t="s">
        <v>2660</v>
      </c>
      <c r="D11934" s="518" t="s">
        <v>9537</v>
      </c>
      <c r="E11934" s="859">
        <v>35</v>
      </c>
      <c r="F11934" s="859">
        <v>0</v>
      </c>
      <c r="G11934" s="518" t="s">
        <v>122</v>
      </c>
      <c r="H11934" s="518" t="s">
        <v>372</v>
      </c>
      <c r="I11934" s="518">
        <v>629998</v>
      </c>
    </row>
    <row r="11935" spans="1:9" x14ac:dyDescent="0.2">
      <c r="A11935" s="518" t="s">
        <v>314</v>
      </c>
      <c r="B11935" s="518">
        <v>630277</v>
      </c>
      <c r="C11935" s="518" t="s">
        <v>2660</v>
      </c>
      <c r="D11935" s="518" t="s">
        <v>1606</v>
      </c>
      <c r="E11935" s="859">
        <v>34</v>
      </c>
      <c r="F11935" s="859">
        <v>0</v>
      </c>
      <c r="G11935" s="518" t="s">
        <v>122</v>
      </c>
      <c r="H11935" s="518" t="s">
        <v>314</v>
      </c>
      <c r="I11935" s="518">
        <v>630277</v>
      </c>
    </row>
    <row r="11936" spans="1:9" x14ac:dyDescent="0.2">
      <c r="A11936" s="518" t="s">
        <v>314</v>
      </c>
      <c r="B11936" s="518">
        <v>630285</v>
      </c>
      <c r="C11936" s="518" t="s">
        <v>2660</v>
      </c>
      <c r="D11936" s="518" t="s">
        <v>1606</v>
      </c>
      <c r="E11936" s="859">
        <v>36</v>
      </c>
      <c r="F11936" s="859">
        <v>0</v>
      </c>
      <c r="G11936" s="518" t="s">
        <v>122</v>
      </c>
      <c r="H11936" s="518" t="s">
        <v>314</v>
      </c>
      <c r="I11936" s="518">
        <v>630285</v>
      </c>
    </row>
    <row r="11937" spans="1:9" x14ac:dyDescent="0.2">
      <c r="A11937" s="518" t="s">
        <v>383</v>
      </c>
      <c r="B11937" s="518">
        <v>630293</v>
      </c>
      <c r="C11937" s="518" t="s">
        <v>2660</v>
      </c>
      <c r="D11937" s="518" t="s">
        <v>1607</v>
      </c>
      <c r="E11937" s="859">
        <v>34</v>
      </c>
      <c r="F11937" s="859">
        <v>25</v>
      </c>
      <c r="G11937" s="518" t="s">
        <v>122</v>
      </c>
      <c r="H11937" s="518" t="s">
        <v>383</v>
      </c>
      <c r="I11937" s="518">
        <v>630293</v>
      </c>
    </row>
    <row r="11938" spans="1:9" x14ac:dyDescent="0.2">
      <c r="A11938" s="518" t="s">
        <v>314</v>
      </c>
      <c r="B11938" s="518">
        <v>630301</v>
      </c>
      <c r="C11938" s="518" t="s">
        <v>2660</v>
      </c>
      <c r="D11938" s="518" t="s">
        <v>487</v>
      </c>
      <c r="E11938" s="859">
        <v>30</v>
      </c>
      <c r="F11938" s="859">
        <v>0</v>
      </c>
      <c r="G11938" s="518" t="s">
        <v>122</v>
      </c>
      <c r="H11938" s="518" t="s">
        <v>314</v>
      </c>
      <c r="I11938" s="518">
        <v>630301</v>
      </c>
    </row>
    <row r="11939" spans="1:9" x14ac:dyDescent="0.2">
      <c r="A11939" s="518" t="s">
        <v>281</v>
      </c>
      <c r="B11939" s="518">
        <v>630319</v>
      </c>
      <c r="C11939" s="518" t="s">
        <v>2660</v>
      </c>
      <c r="D11939" s="518" t="s">
        <v>853</v>
      </c>
      <c r="E11939" s="859">
        <v>30</v>
      </c>
      <c r="F11939" s="859">
        <v>0</v>
      </c>
      <c r="G11939" s="518" t="s">
        <v>122</v>
      </c>
      <c r="H11939" s="518" t="s">
        <v>281</v>
      </c>
      <c r="I11939" s="518">
        <v>630319</v>
      </c>
    </row>
    <row r="11940" spans="1:9" x14ac:dyDescent="0.2">
      <c r="A11940" s="518" t="s">
        <v>213</v>
      </c>
      <c r="B11940" s="518">
        <v>630343</v>
      </c>
      <c r="C11940" s="518" t="s">
        <v>2660</v>
      </c>
      <c r="D11940" s="518" t="s">
        <v>1609</v>
      </c>
      <c r="E11940" s="859">
        <v>12</v>
      </c>
      <c r="F11940" s="859">
        <v>12</v>
      </c>
      <c r="G11940" s="518" t="s">
        <v>122</v>
      </c>
      <c r="H11940" s="518" t="s">
        <v>213</v>
      </c>
      <c r="I11940" s="518">
        <v>630343</v>
      </c>
    </row>
    <row r="11941" spans="1:9" x14ac:dyDescent="0.2">
      <c r="A11941" s="518" t="s">
        <v>235</v>
      </c>
      <c r="B11941" s="518">
        <v>630350</v>
      </c>
      <c r="C11941" s="518" t="s">
        <v>2660</v>
      </c>
      <c r="D11941" s="518" t="s">
        <v>1610</v>
      </c>
      <c r="E11941" s="859">
        <v>35</v>
      </c>
      <c r="F11941" s="859">
        <v>33</v>
      </c>
      <c r="G11941" s="518" t="s">
        <v>122</v>
      </c>
      <c r="H11941" s="518" t="s">
        <v>235</v>
      </c>
      <c r="I11941" s="518">
        <v>630350</v>
      </c>
    </row>
    <row r="11942" spans="1:9" x14ac:dyDescent="0.2">
      <c r="A11942" s="518" t="s">
        <v>364</v>
      </c>
      <c r="B11942" s="518">
        <v>630368</v>
      </c>
      <c r="C11942" s="518" t="s">
        <v>2660</v>
      </c>
      <c r="D11942" s="518" t="s">
        <v>1611</v>
      </c>
      <c r="E11942" s="859">
        <v>34</v>
      </c>
      <c r="F11942" s="859">
        <v>0</v>
      </c>
      <c r="G11942" s="518" t="s">
        <v>122</v>
      </c>
      <c r="H11942" s="518" t="s">
        <v>364</v>
      </c>
      <c r="I11942" s="518">
        <v>630368</v>
      </c>
    </row>
    <row r="11943" spans="1:9" x14ac:dyDescent="0.2">
      <c r="A11943" s="518" t="s">
        <v>322</v>
      </c>
      <c r="B11943" s="518">
        <v>630376</v>
      </c>
      <c r="C11943" s="518" t="s">
        <v>2660</v>
      </c>
      <c r="D11943" s="518" t="s">
        <v>1612</v>
      </c>
      <c r="E11943" s="859">
        <v>34</v>
      </c>
      <c r="F11943" s="859">
        <v>0</v>
      </c>
      <c r="G11943" s="518" t="s">
        <v>122</v>
      </c>
      <c r="H11943" s="518" t="s">
        <v>322</v>
      </c>
      <c r="I11943" s="518">
        <v>630376</v>
      </c>
    </row>
    <row r="11944" spans="1:9" x14ac:dyDescent="0.2">
      <c r="A11944" s="518" t="s">
        <v>322</v>
      </c>
      <c r="B11944" s="518">
        <v>630384</v>
      </c>
      <c r="C11944" s="518" t="s">
        <v>2660</v>
      </c>
      <c r="D11944" s="518" t="s">
        <v>1613</v>
      </c>
      <c r="E11944" s="859">
        <v>30</v>
      </c>
      <c r="F11944" s="859">
        <v>0</v>
      </c>
      <c r="G11944" s="518" t="s">
        <v>122</v>
      </c>
      <c r="H11944" s="518" t="s">
        <v>322</v>
      </c>
      <c r="I11944" s="518">
        <v>630384</v>
      </c>
    </row>
    <row r="11945" spans="1:9" x14ac:dyDescent="0.2">
      <c r="A11945" s="518" t="s">
        <v>322</v>
      </c>
      <c r="B11945" s="518">
        <v>630392</v>
      </c>
      <c r="C11945" s="518" t="s">
        <v>2660</v>
      </c>
      <c r="D11945" s="518" t="s">
        <v>756</v>
      </c>
      <c r="E11945" s="859">
        <v>28</v>
      </c>
      <c r="F11945" s="859">
        <v>0</v>
      </c>
      <c r="G11945" s="518" t="s">
        <v>122</v>
      </c>
      <c r="H11945" s="518" t="s">
        <v>322</v>
      </c>
      <c r="I11945" s="518">
        <v>630392</v>
      </c>
    </row>
    <row r="11946" spans="1:9" x14ac:dyDescent="0.2">
      <c r="A11946" s="518" t="s">
        <v>235</v>
      </c>
      <c r="B11946" s="518">
        <v>630418</v>
      </c>
      <c r="C11946" s="518" t="s">
        <v>2660</v>
      </c>
      <c r="D11946" s="518" t="s">
        <v>832</v>
      </c>
      <c r="E11946" s="859">
        <v>16</v>
      </c>
      <c r="F11946" s="859">
        <v>15</v>
      </c>
      <c r="G11946" s="518" t="s">
        <v>122</v>
      </c>
      <c r="H11946" s="518" t="s">
        <v>235</v>
      </c>
      <c r="I11946" s="518">
        <v>630418</v>
      </c>
    </row>
    <row r="11947" spans="1:9" x14ac:dyDescent="0.2">
      <c r="A11947" s="518" t="s">
        <v>235</v>
      </c>
      <c r="B11947" s="518">
        <v>630426</v>
      </c>
      <c r="C11947" s="518" t="s">
        <v>2660</v>
      </c>
      <c r="D11947" s="518" t="s">
        <v>833</v>
      </c>
      <c r="E11947" s="859">
        <v>33</v>
      </c>
      <c r="F11947" s="859">
        <v>33</v>
      </c>
      <c r="G11947" s="518" t="s">
        <v>122</v>
      </c>
      <c r="H11947" s="518" t="s">
        <v>235</v>
      </c>
      <c r="I11947" s="518">
        <v>630426</v>
      </c>
    </row>
    <row r="11948" spans="1:9" x14ac:dyDescent="0.2">
      <c r="A11948" s="518" t="s">
        <v>261</v>
      </c>
      <c r="B11948" s="518">
        <v>630434</v>
      </c>
      <c r="C11948" s="518" t="s">
        <v>2660</v>
      </c>
      <c r="D11948" s="518" t="s">
        <v>834</v>
      </c>
      <c r="E11948" s="859">
        <v>35</v>
      </c>
      <c r="F11948" s="859">
        <v>35</v>
      </c>
      <c r="G11948" s="518" t="s">
        <v>122</v>
      </c>
      <c r="H11948" s="518" t="s">
        <v>261</v>
      </c>
      <c r="I11948" s="518">
        <v>630434</v>
      </c>
    </row>
    <row r="11949" spans="1:9" x14ac:dyDescent="0.2">
      <c r="A11949" s="518" t="s">
        <v>261</v>
      </c>
      <c r="B11949" s="518">
        <v>630442</v>
      </c>
      <c r="C11949" s="518" t="s">
        <v>2660</v>
      </c>
      <c r="D11949" s="518" t="s">
        <v>895</v>
      </c>
      <c r="E11949" s="859">
        <v>25</v>
      </c>
      <c r="F11949" s="859">
        <v>24</v>
      </c>
      <c r="G11949" s="518" t="s">
        <v>122</v>
      </c>
      <c r="H11949" s="518" t="s">
        <v>261</v>
      </c>
      <c r="I11949" s="518">
        <v>630442</v>
      </c>
    </row>
    <row r="11950" spans="1:9" x14ac:dyDescent="0.2">
      <c r="A11950" s="518" t="s">
        <v>261</v>
      </c>
      <c r="B11950" s="518">
        <v>630459</v>
      </c>
      <c r="C11950" s="518" t="s">
        <v>2660</v>
      </c>
      <c r="D11950" s="518" t="s">
        <v>896</v>
      </c>
      <c r="E11950" s="859">
        <v>37</v>
      </c>
      <c r="F11950" s="859">
        <v>35</v>
      </c>
      <c r="G11950" s="518" t="s">
        <v>122</v>
      </c>
      <c r="H11950" s="518" t="s">
        <v>261</v>
      </c>
      <c r="I11950" s="518">
        <v>630459</v>
      </c>
    </row>
    <row r="11951" spans="1:9" x14ac:dyDescent="0.2">
      <c r="A11951" s="518" t="s">
        <v>261</v>
      </c>
      <c r="B11951" s="518">
        <v>630467</v>
      </c>
      <c r="C11951" s="518" t="s">
        <v>2660</v>
      </c>
      <c r="D11951" s="518" t="s">
        <v>897</v>
      </c>
      <c r="E11951" s="859">
        <v>36</v>
      </c>
      <c r="F11951" s="859">
        <v>35</v>
      </c>
      <c r="G11951" s="518" t="s">
        <v>122</v>
      </c>
      <c r="H11951" s="518" t="s">
        <v>261</v>
      </c>
      <c r="I11951" s="518">
        <v>630467</v>
      </c>
    </row>
    <row r="11952" spans="1:9" x14ac:dyDescent="0.2">
      <c r="A11952" s="518" t="s">
        <v>322</v>
      </c>
      <c r="B11952" s="518">
        <v>630483</v>
      </c>
      <c r="C11952" s="518" t="s">
        <v>2660</v>
      </c>
      <c r="D11952" s="518" t="s">
        <v>898</v>
      </c>
      <c r="E11952" s="859">
        <v>26</v>
      </c>
      <c r="F11952" s="859">
        <v>0</v>
      </c>
      <c r="G11952" s="518" t="s">
        <v>122</v>
      </c>
      <c r="H11952" s="518" t="s">
        <v>322</v>
      </c>
      <c r="I11952" s="518">
        <v>630483</v>
      </c>
    </row>
    <row r="11953" spans="1:9" x14ac:dyDescent="0.2">
      <c r="A11953" s="518" t="s">
        <v>322</v>
      </c>
      <c r="B11953" s="518">
        <v>630491</v>
      </c>
      <c r="C11953" s="518" t="s">
        <v>2660</v>
      </c>
      <c r="D11953" s="518" t="s">
        <v>899</v>
      </c>
      <c r="E11953" s="859">
        <v>34</v>
      </c>
      <c r="F11953" s="859">
        <v>0</v>
      </c>
      <c r="G11953" s="518" t="s">
        <v>122</v>
      </c>
      <c r="H11953" s="518" t="s">
        <v>322</v>
      </c>
      <c r="I11953" s="518">
        <v>630491</v>
      </c>
    </row>
    <row r="11954" spans="1:9" x14ac:dyDescent="0.2">
      <c r="A11954" s="518" t="s">
        <v>322</v>
      </c>
      <c r="B11954" s="518">
        <v>630509</v>
      </c>
      <c r="C11954" s="518" t="s">
        <v>2660</v>
      </c>
      <c r="D11954" s="518" t="s">
        <v>900</v>
      </c>
      <c r="E11954" s="859">
        <v>27</v>
      </c>
      <c r="F11954" s="859">
        <v>0</v>
      </c>
      <c r="G11954" s="518" t="s">
        <v>122</v>
      </c>
      <c r="H11954" s="518" t="s">
        <v>322</v>
      </c>
      <c r="I11954" s="518">
        <v>630509</v>
      </c>
    </row>
    <row r="11955" spans="1:9" x14ac:dyDescent="0.2">
      <c r="A11955" s="518" t="s">
        <v>314</v>
      </c>
      <c r="B11955" s="518">
        <v>630517</v>
      </c>
      <c r="C11955" s="518" t="s">
        <v>2660</v>
      </c>
      <c r="D11955" s="518" t="s">
        <v>422</v>
      </c>
      <c r="E11955" s="859">
        <v>28</v>
      </c>
      <c r="F11955" s="859">
        <v>0</v>
      </c>
      <c r="G11955" s="518" t="s">
        <v>122</v>
      </c>
      <c r="H11955" s="518" t="s">
        <v>314</v>
      </c>
      <c r="I11955" s="518">
        <v>630517</v>
      </c>
    </row>
    <row r="11956" spans="1:9" x14ac:dyDescent="0.2">
      <c r="A11956" s="518" t="s">
        <v>314</v>
      </c>
      <c r="B11956" s="518">
        <v>630525</v>
      </c>
      <c r="C11956" s="518" t="s">
        <v>2660</v>
      </c>
      <c r="D11956" s="518" t="s">
        <v>901</v>
      </c>
      <c r="E11956" s="859">
        <v>35</v>
      </c>
      <c r="F11956" s="859">
        <v>0</v>
      </c>
      <c r="G11956" s="518" t="s">
        <v>122</v>
      </c>
      <c r="H11956" s="518" t="s">
        <v>314</v>
      </c>
      <c r="I11956" s="518">
        <v>630525</v>
      </c>
    </row>
    <row r="11957" spans="1:9" x14ac:dyDescent="0.2">
      <c r="A11957" s="518" t="s">
        <v>8492</v>
      </c>
      <c r="B11957" s="518">
        <v>630566</v>
      </c>
      <c r="C11957" s="518" t="s">
        <v>2660</v>
      </c>
      <c r="D11957" s="518" t="s">
        <v>902</v>
      </c>
      <c r="E11957" s="859">
        <v>36</v>
      </c>
      <c r="F11957" s="859">
        <v>0</v>
      </c>
      <c r="G11957" s="518" t="s">
        <v>122</v>
      </c>
      <c r="H11957" s="518" t="s">
        <v>8492</v>
      </c>
      <c r="I11957" s="518">
        <v>630566</v>
      </c>
    </row>
    <row r="11958" spans="1:9" x14ac:dyDescent="0.2">
      <c r="A11958" s="518" t="s">
        <v>154</v>
      </c>
      <c r="B11958" s="518">
        <v>630590</v>
      </c>
      <c r="C11958" s="518" t="s">
        <v>2660</v>
      </c>
      <c r="D11958" s="518" t="s">
        <v>1022</v>
      </c>
      <c r="E11958" s="859">
        <v>33</v>
      </c>
      <c r="F11958" s="859">
        <v>33</v>
      </c>
      <c r="G11958" s="518" t="s">
        <v>122</v>
      </c>
      <c r="H11958" s="518" t="s">
        <v>154</v>
      </c>
      <c r="I11958" s="518">
        <v>630590</v>
      </c>
    </row>
    <row r="11959" spans="1:9" x14ac:dyDescent="0.2">
      <c r="A11959" s="518" t="s">
        <v>8492</v>
      </c>
      <c r="B11959" s="518">
        <v>630608</v>
      </c>
      <c r="C11959" s="518" t="s">
        <v>2660</v>
      </c>
      <c r="D11959" s="518" t="s">
        <v>1023</v>
      </c>
      <c r="E11959" s="859">
        <v>34</v>
      </c>
      <c r="F11959" s="859">
        <v>0</v>
      </c>
      <c r="G11959" s="518" t="s">
        <v>122</v>
      </c>
      <c r="H11959" s="518" t="s">
        <v>8492</v>
      </c>
      <c r="I11959" s="518">
        <v>630608</v>
      </c>
    </row>
    <row r="11960" spans="1:9" x14ac:dyDescent="0.2">
      <c r="A11960" s="518" t="s">
        <v>8492</v>
      </c>
      <c r="B11960" s="518">
        <v>630616</v>
      </c>
      <c r="C11960" s="518" t="s">
        <v>2660</v>
      </c>
      <c r="D11960" s="518" t="s">
        <v>1022</v>
      </c>
      <c r="E11960" s="859">
        <v>33</v>
      </c>
      <c r="F11960" s="859">
        <v>0</v>
      </c>
      <c r="G11960" s="518" t="s">
        <v>122</v>
      </c>
      <c r="H11960" s="518" t="s">
        <v>8492</v>
      </c>
      <c r="I11960" s="518">
        <v>630616</v>
      </c>
    </row>
    <row r="11961" spans="1:9" x14ac:dyDescent="0.2">
      <c r="A11961" s="518" t="s">
        <v>213</v>
      </c>
      <c r="B11961" s="518">
        <v>630665</v>
      </c>
      <c r="C11961" s="518" t="s">
        <v>2660</v>
      </c>
      <c r="D11961" s="518" t="s">
        <v>9538</v>
      </c>
      <c r="E11961" s="859">
        <v>30</v>
      </c>
      <c r="F11961" s="859">
        <v>0</v>
      </c>
      <c r="G11961" s="518" t="s">
        <v>128</v>
      </c>
      <c r="H11961" s="518" t="s">
        <v>213</v>
      </c>
      <c r="I11961" s="518">
        <v>630665</v>
      </c>
    </row>
    <row r="11962" spans="1:9" x14ac:dyDescent="0.2">
      <c r="A11962" s="518" t="s">
        <v>256</v>
      </c>
      <c r="B11962" s="518">
        <v>630707</v>
      </c>
      <c r="C11962" s="518" t="s">
        <v>2660</v>
      </c>
      <c r="D11962" s="518" t="s">
        <v>1024</v>
      </c>
      <c r="E11962" s="859">
        <v>31</v>
      </c>
      <c r="F11962" s="859">
        <v>0</v>
      </c>
      <c r="G11962" s="518" t="s">
        <v>128</v>
      </c>
      <c r="H11962" s="518" t="s">
        <v>256</v>
      </c>
      <c r="I11962" s="518">
        <v>630707</v>
      </c>
    </row>
    <row r="11963" spans="1:9" x14ac:dyDescent="0.2">
      <c r="A11963" s="518" t="s">
        <v>256</v>
      </c>
      <c r="B11963" s="518">
        <v>630798</v>
      </c>
      <c r="C11963" s="518" t="s">
        <v>2660</v>
      </c>
      <c r="D11963" s="518" t="s">
        <v>599</v>
      </c>
      <c r="E11963" s="859">
        <v>20</v>
      </c>
      <c r="F11963" s="859">
        <v>0</v>
      </c>
      <c r="G11963" s="518" t="s">
        <v>128</v>
      </c>
      <c r="H11963" s="518" t="s">
        <v>256</v>
      </c>
      <c r="I11963" s="518">
        <v>630798</v>
      </c>
    </row>
    <row r="11964" spans="1:9" x14ac:dyDescent="0.2">
      <c r="A11964" s="518" t="s">
        <v>256</v>
      </c>
      <c r="B11964" s="518">
        <v>630913</v>
      </c>
      <c r="C11964" s="518" t="s">
        <v>2660</v>
      </c>
      <c r="D11964" s="518" t="s">
        <v>1177</v>
      </c>
      <c r="E11964" s="859">
        <v>30</v>
      </c>
      <c r="F11964" s="859">
        <v>0</v>
      </c>
      <c r="G11964" s="518" t="s">
        <v>128</v>
      </c>
      <c r="H11964" s="518" t="s">
        <v>256</v>
      </c>
      <c r="I11964" s="518">
        <v>630913</v>
      </c>
    </row>
    <row r="11965" spans="1:9" x14ac:dyDescent="0.2">
      <c r="A11965" s="518" t="s">
        <v>256</v>
      </c>
      <c r="B11965" s="518">
        <v>630921</v>
      </c>
      <c r="C11965" s="518" t="s">
        <v>2660</v>
      </c>
      <c r="D11965" s="518" t="s">
        <v>1177</v>
      </c>
      <c r="E11965" s="859">
        <v>28</v>
      </c>
      <c r="F11965" s="859">
        <v>0</v>
      </c>
      <c r="G11965" s="518" t="s">
        <v>128</v>
      </c>
      <c r="H11965" s="518" t="s">
        <v>256</v>
      </c>
      <c r="I11965" s="518">
        <v>630921</v>
      </c>
    </row>
    <row r="11966" spans="1:9" x14ac:dyDescent="0.2">
      <c r="A11966" s="518" t="s">
        <v>376</v>
      </c>
      <c r="B11966" s="518">
        <v>631085</v>
      </c>
      <c r="C11966" s="518" t="s">
        <v>2660</v>
      </c>
      <c r="D11966" s="518" t="s">
        <v>1229</v>
      </c>
      <c r="E11966" s="859">
        <v>27</v>
      </c>
      <c r="F11966" s="859">
        <v>24</v>
      </c>
      <c r="G11966" s="518" t="s">
        <v>128</v>
      </c>
      <c r="H11966" s="518" t="s">
        <v>376</v>
      </c>
      <c r="I11966" s="518">
        <v>631085</v>
      </c>
    </row>
    <row r="11967" spans="1:9" x14ac:dyDescent="0.2">
      <c r="A11967" s="518" t="s">
        <v>292</v>
      </c>
      <c r="B11967" s="518">
        <v>631150</v>
      </c>
      <c r="C11967" s="518" t="s">
        <v>2660</v>
      </c>
      <c r="D11967" s="518" t="s">
        <v>1334</v>
      </c>
      <c r="E11967" s="859">
        <v>25</v>
      </c>
      <c r="F11967" s="859">
        <v>0</v>
      </c>
      <c r="G11967" s="518" t="s">
        <v>128</v>
      </c>
      <c r="H11967" s="518" t="s">
        <v>292</v>
      </c>
      <c r="I11967" s="518">
        <v>631150</v>
      </c>
    </row>
    <row r="11968" spans="1:9" x14ac:dyDescent="0.2">
      <c r="A11968" s="518" t="s">
        <v>256</v>
      </c>
      <c r="B11968" s="518">
        <v>631234</v>
      </c>
      <c r="C11968" s="518" t="s">
        <v>2660</v>
      </c>
      <c r="D11968" s="518" t="s">
        <v>1385</v>
      </c>
      <c r="E11968" s="859">
        <v>31</v>
      </c>
      <c r="F11968" s="859">
        <v>28</v>
      </c>
      <c r="G11968" s="518" t="s">
        <v>128</v>
      </c>
      <c r="H11968" s="518" t="s">
        <v>256</v>
      </c>
      <c r="I11968" s="518">
        <v>631234</v>
      </c>
    </row>
    <row r="11969" spans="1:9" x14ac:dyDescent="0.2">
      <c r="A11969" s="518" t="s">
        <v>164</v>
      </c>
      <c r="B11969" s="518">
        <v>631325</v>
      </c>
      <c r="C11969" s="518" t="s">
        <v>2660</v>
      </c>
      <c r="D11969" s="518" t="s">
        <v>8466</v>
      </c>
      <c r="E11969" s="859">
        <v>22</v>
      </c>
      <c r="F11969" s="859">
        <v>0</v>
      </c>
      <c r="G11969" s="518" t="s">
        <v>128</v>
      </c>
      <c r="H11969" s="518" t="s">
        <v>164</v>
      </c>
      <c r="I11969" s="518">
        <v>631325</v>
      </c>
    </row>
    <row r="11970" spans="1:9" x14ac:dyDescent="0.2">
      <c r="A11970" s="518" t="s">
        <v>179</v>
      </c>
      <c r="B11970" s="518">
        <v>631457</v>
      </c>
      <c r="C11970" s="518" t="s">
        <v>2660</v>
      </c>
      <c r="D11970" s="518" t="s">
        <v>1500</v>
      </c>
      <c r="E11970" s="859">
        <v>24</v>
      </c>
      <c r="F11970" s="859">
        <v>24</v>
      </c>
      <c r="G11970" s="518" t="s">
        <v>128</v>
      </c>
      <c r="H11970" s="518" t="s">
        <v>179</v>
      </c>
      <c r="I11970" s="518">
        <v>631457</v>
      </c>
    </row>
    <row r="11971" spans="1:9" x14ac:dyDescent="0.2">
      <c r="A11971" s="518" t="s">
        <v>179</v>
      </c>
      <c r="B11971" s="518">
        <v>631465</v>
      </c>
      <c r="C11971" s="518" t="s">
        <v>2660</v>
      </c>
      <c r="D11971" s="518" t="s">
        <v>1501</v>
      </c>
      <c r="E11971" s="859">
        <v>30</v>
      </c>
      <c r="F11971" s="859">
        <v>28</v>
      </c>
      <c r="G11971" s="518" t="s">
        <v>128</v>
      </c>
      <c r="H11971" s="518" t="s">
        <v>179</v>
      </c>
      <c r="I11971" s="518">
        <v>631465</v>
      </c>
    </row>
    <row r="11972" spans="1:9" x14ac:dyDescent="0.2">
      <c r="A11972" s="518" t="s">
        <v>181</v>
      </c>
      <c r="B11972" s="518">
        <v>631499</v>
      </c>
      <c r="C11972" s="518" t="s">
        <v>2660</v>
      </c>
      <c r="D11972" s="518" t="s">
        <v>6230</v>
      </c>
      <c r="E11972" s="859">
        <v>30</v>
      </c>
      <c r="F11972" s="859">
        <v>0</v>
      </c>
      <c r="G11972" s="518" t="s">
        <v>128</v>
      </c>
      <c r="H11972" s="518" t="s">
        <v>181</v>
      </c>
      <c r="I11972" s="518">
        <v>631499</v>
      </c>
    </row>
    <row r="11973" spans="1:9" x14ac:dyDescent="0.2">
      <c r="A11973" s="518" t="s">
        <v>217</v>
      </c>
      <c r="B11973" s="518">
        <v>631853</v>
      </c>
      <c r="C11973" s="518" t="s">
        <v>2660</v>
      </c>
      <c r="D11973" s="518" t="s">
        <v>9539</v>
      </c>
      <c r="E11973" s="859">
        <v>27</v>
      </c>
      <c r="F11973" s="859">
        <v>0</v>
      </c>
      <c r="G11973" s="518" t="s">
        <v>128</v>
      </c>
      <c r="H11973" s="518" t="s">
        <v>217</v>
      </c>
      <c r="I11973" s="518">
        <v>631853</v>
      </c>
    </row>
    <row r="11974" spans="1:9" x14ac:dyDescent="0.2">
      <c r="A11974" s="518" t="s">
        <v>181</v>
      </c>
      <c r="B11974" s="518">
        <v>631903</v>
      </c>
      <c r="C11974" s="518" t="s">
        <v>2660</v>
      </c>
      <c r="D11974" s="518" t="s">
        <v>1025</v>
      </c>
      <c r="E11974" s="859">
        <v>32</v>
      </c>
      <c r="F11974" s="859">
        <v>0</v>
      </c>
      <c r="G11974" s="518" t="s">
        <v>128</v>
      </c>
      <c r="H11974" s="518" t="s">
        <v>181</v>
      </c>
      <c r="I11974" s="518">
        <v>631903</v>
      </c>
    </row>
    <row r="11975" spans="1:9" x14ac:dyDescent="0.2">
      <c r="A11975" s="518" t="s">
        <v>164</v>
      </c>
      <c r="B11975" s="518">
        <v>632042</v>
      </c>
      <c r="C11975" s="518" t="s">
        <v>2660</v>
      </c>
      <c r="D11975" s="518" t="s">
        <v>9540</v>
      </c>
      <c r="E11975" s="859">
        <v>31</v>
      </c>
      <c r="F11975" s="859">
        <v>0</v>
      </c>
      <c r="G11975" s="518" t="s">
        <v>128</v>
      </c>
      <c r="H11975" s="518" t="s">
        <v>164</v>
      </c>
      <c r="I11975" s="518">
        <v>632042</v>
      </c>
    </row>
    <row r="11976" spans="1:9" x14ac:dyDescent="0.2">
      <c r="A11976" s="518" t="s">
        <v>147</v>
      </c>
      <c r="B11976" s="518">
        <v>632083</v>
      </c>
      <c r="C11976" s="518" t="s">
        <v>2660</v>
      </c>
      <c r="D11976" s="518" t="s">
        <v>7028</v>
      </c>
      <c r="E11976" s="859">
        <v>26</v>
      </c>
      <c r="F11976" s="859">
        <v>0</v>
      </c>
      <c r="G11976" s="518" t="s">
        <v>128</v>
      </c>
      <c r="H11976" s="518" t="s">
        <v>147</v>
      </c>
      <c r="I11976" s="518">
        <v>632083</v>
      </c>
    </row>
    <row r="11977" spans="1:9" x14ac:dyDescent="0.2">
      <c r="A11977" s="518" t="s">
        <v>164</v>
      </c>
      <c r="B11977" s="518">
        <v>632125</v>
      </c>
      <c r="C11977" s="518" t="s">
        <v>2660</v>
      </c>
      <c r="D11977" s="518" t="s">
        <v>1134</v>
      </c>
      <c r="E11977" s="859">
        <v>35</v>
      </c>
      <c r="F11977" s="859">
        <v>0</v>
      </c>
      <c r="G11977" s="518" t="s">
        <v>128</v>
      </c>
      <c r="H11977" s="518" t="s">
        <v>164</v>
      </c>
      <c r="I11977" s="518">
        <v>632125</v>
      </c>
    </row>
    <row r="11978" spans="1:9" x14ac:dyDescent="0.2">
      <c r="A11978" s="518" t="s">
        <v>256</v>
      </c>
      <c r="B11978" s="518">
        <v>632141</v>
      </c>
      <c r="C11978" s="518" t="s">
        <v>2660</v>
      </c>
      <c r="D11978" s="518" t="s">
        <v>6231</v>
      </c>
      <c r="E11978" s="859">
        <v>26</v>
      </c>
      <c r="F11978" s="859">
        <v>14</v>
      </c>
      <c r="G11978" s="518" t="s">
        <v>128</v>
      </c>
      <c r="H11978" s="518" t="s">
        <v>256</v>
      </c>
      <c r="I11978" s="518">
        <v>632141</v>
      </c>
    </row>
    <row r="11979" spans="1:9" x14ac:dyDescent="0.2">
      <c r="A11979" s="518" t="s">
        <v>256</v>
      </c>
      <c r="B11979" s="518">
        <v>632158</v>
      </c>
      <c r="C11979" s="518" t="s">
        <v>2660</v>
      </c>
      <c r="D11979" s="518" t="s">
        <v>6232</v>
      </c>
      <c r="E11979" s="859">
        <v>30</v>
      </c>
      <c r="F11979" s="859">
        <v>17</v>
      </c>
      <c r="G11979" s="518" t="s">
        <v>128</v>
      </c>
      <c r="H11979" s="518" t="s">
        <v>256</v>
      </c>
      <c r="I11979" s="518">
        <v>632158</v>
      </c>
    </row>
    <row r="11980" spans="1:9" x14ac:dyDescent="0.2">
      <c r="A11980" s="518" t="s">
        <v>355</v>
      </c>
      <c r="B11980" s="518">
        <v>632224</v>
      </c>
      <c r="C11980" s="518" t="s">
        <v>2660</v>
      </c>
      <c r="D11980" s="518" t="s">
        <v>9541</v>
      </c>
      <c r="E11980" s="859">
        <v>25</v>
      </c>
      <c r="F11980" s="859">
        <v>0</v>
      </c>
      <c r="G11980" s="518" t="s">
        <v>128</v>
      </c>
      <c r="H11980" s="518" t="s">
        <v>355</v>
      </c>
      <c r="I11980" s="518">
        <v>632224</v>
      </c>
    </row>
    <row r="11981" spans="1:9" x14ac:dyDescent="0.2">
      <c r="A11981" s="518" t="s">
        <v>180</v>
      </c>
      <c r="B11981" s="518">
        <v>632315</v>
      </c>
      <c r="C11981" s="518" t="s">
        <v>2660</v>
      </c>
      <c r="D11981" s="518" t="s">
        <v>1286</v>
      </c>
      <c r="E11981" s="859">
        <v>33</v>
      </c>
      <c r="F11981" s="859">
        <v>0</v>
      </c>
      <c r="G11981" s="518" t="s">
        <v>128</v>
      </c>
      <c r="H11981" s="518" t="s">
        <v>180</v>
      </c>
      <c r="I11981" s="518">
        <v>632315</v>
      </c>
    </row>
    <row r="11982" spans="1:9" x14ac:dyDescent="0.2">
      <c r="A11982" s="518" t="s">
        <v>147</v>
      </c>
      <c r="B11982" s="518">
        <v>632372</v>
      </c>
      <c r="C11982" s="518" t="s">
        <v>2660</v>
      </c>
      <c r="D11982" s="518" t="s">
        <v>1287</v>
      </c>
      <c r="E11982" s="859">
        <v>36</v>
      </c>
      <c r="F11982" s="859">
        <v>32</v>
      </c>
      <c r="G11982" s="518" t="s">
        <v>128</v>
      </c>
      <c r="H11982" s="518" t="s">
        <v>147</v>
      </c>
      <c r="I11982" s="518">
        <v>632372</v>
      </c>
    </row>
    <row r="11983" spans="1:9" x14ac:dyDescent="0.2">
      <c r="A11983" s="518" t="s">
        <v>296</v>
      </c>
      <c r="B11983" s="518">
        <v>632380</v>
      </c>
      <c r="C11983" s="518" t="s">
        <v>2660</v>
      </c>
      <c r="D11983" s="518" t="s">
        <v>1288</v>
      </c>
      <c r="E11983" s="859">
        <v>33</v>
      </c>
      <c r="F11983" s="859">
        <v>0</v>
      </c>
      <c r="G11983" s="518" t="s">
        <v>128</v>
      </c>
      <c r="H11983" s="518" t="s">
        <v>296</v>
      </c>
      <c r="I11983" s="518">
        <v>632380</v>
      </c>
    </row>
    <row r="11984" spans="1:9" x14ac:dyDescent="0.2">
      <c r="A11984" s="518" t="s">
        <v>296</v>
      </c>
      <c r="B11984" s="518">
        <v>632430</v>
      </c>
      <c r="C11984" s="518" t="s">
        <v>2660</v>
      </c>
      <c r="D11984" s="518" t="s">
        <v>1289</v>
      </c>
      <c r="E11984" s="859">
        <v>34</v>
      </c>
      <c r="F11984" s="859">
        <v>0</v>
      </c>
      <c r="G11984" s="518" t="s">
        <v>128</v>
      </c>
      <c r="H11984" s="518" t="s">
        <v>296</v>
      </c>
      <c r="I11984" s="518">
        <v>632430</v>
      </c>
    </row>
    <row r="11985" spans="1:9" x14ac:dyDescent="0.2">
      <c r="A11985" s="518" t="s">
        <v>181</v>
      </c>
      <c r="B11985" s="518">
        <v>632463</v>
      </c>
      <c r="C11985" s="518" t="s">
        <v>2660</v>
      </c>
      <c r="D11985" s="518" t="s">
        <v>1394</v>
      </c>
      <c r="E11985" s="859">
        <v>33</v>
      </c>
      <c r="F11985" s="859">
        <v>0</v>
      </c>
      <c r="G11985" s="518" t="s">
        <v>128</v>
      </c>
      <c r="H11985" s="518" t="s">
        <v>181</v>
      </c>
      <c r="I11985" s="518">
        <v>632463</v>
      </c>
    </row>
    <row r="11986" spans="1:9" x14ac:dyDescent="0.2">
      <c r="A11986" s="518" t="s">
        <v>181</v>
      </c>
      <c r="B11986" s="518">
        <v>632471</v>
      </c>
      <c r="C11986" s="518" t="s">
        <v>2660</v>
      </c>
      <c r="D11986" s="518" t="s">
        <v>1395</v>
      </c>
      <c r="E11986" s="859">
        <v>35</v>
      </c>
      <c r="F11986" s="859">
        <v>0</v>
      </c>
      <c r="G11986" s="518" t="s">
        <v>128</v>
      </c>
      <c r="H11986" s="518" t="s">
        <v>181</v>
      </c>
      <c r="I11986" s="518">
        <v>632471</v>
      </c>
    </row>
    <row r="11987" spans="1:9" x14ac:dyDescent="0.2">
      <c r="A11987" s="518" t="s">
        <v>181</v>
      </c>
      <c r="B11987" s="518">
        <v>632489</v>
      </c>
      <c r="C11987" s="518" t="s">
        <v>2660</v>
      </c>
      <c r="D11987" s="518" t="s">
        <v>1396</v>
      </c>
      <c r="E11987" s="859">
        <v>33</v>
      </c>
      <c r="F11987" s="859">
        <v>0</v>
      </c>
      <c r="G11987" s="518" t="s">
        <v>128</v>
      </c>
      <c r="H11987" s="518" t="s">
        <v>181</v>
      </c>
      <c r="I11987" s="518">
        <v>632489</v>
      </c>
    </row>
    <row r="11988" spans="1:9" x14ac:dyDescent="0.2">
      <c r="A11988" s="518" t="s">
        <v>181</v>
      </c>
      <c r="B11988" s="518">
        <v>632513</v>
      </c>
      <c r="C11988" s="518" t="s">
        <v>2660</v>
      </c>
      <c r="D11988" s="518" t="s">
        <v>1397</v>
      </c>
      <c r="E11988" s="859">
        <v>36</v>
      </c>
      <c r="F11988" s="859">
        <v>0</v>
      </c>
      <c r="G11988" s="518" t="s">
        <v>128</v>
      </c>
      <c r="H11988" s="518" t="s">
        <v>181</v>
      </c>
      <c r="I11988" s="518">
        <v>632513</v>
      </c>
    </row>
    <row r="11989" spans="1:9" x14ac:dyDescent="0.2">
      <c r="A11989" s="518" t="s">
        <v>181</v>
      </c>
      <c r="B11989" s="518">
        <v>632521</v>
      </c>
      <c r="C11989" s="518" t="s">
        <v>2660</v>
      </c>
      <c r="D11989" s="518" t="s">
        <v>1398</v>
      </c>
      <c r="E11989" s="859">
        <v>36</v>
      </c>
      <c r="F11989" s="859">
        <v>0</v>
      </c>
      <c r="G11989" s="518" t="s">
        <v>128</v>
      </c>
      <c r="H11989" s="518" t="s">
        <v>181</v>
      </c>
      <c r="I11989" s="518">
        <v>632521</v>
      </c>
    </row>
    <row r="11990" spans="1:9" x14ac:dyDescent="0.2">
      <c r="A11990" s="518" t="s">
        <v>296</v>
      </c>
      <c r="B11990" s="518">
        <v>632547</v>
      </c>
      <c r="C11990" s="518" t="s">
        <v>2660</v>
      </c>
      <c r="D11990" s="518" t="s">
        <v>1400</v>
      </c>
      <c r="E11990" s="859">
        <v>35</v>
      </c>
      <c r="F11990" s="859">
        <v>0</v>
      </c>
      <c r="G11990" s="518" t="s">
        <v>128</v>
      </c>
      <c r="H11990" s="518" t="s">
        <v>296</v>
      </c>
      <c r="I11990" s="518">
        <v>632547</v>
      </c>
    </row>
    <row r="11991" spans="1:9" x14ac:dyDescent="0.2">
      <c r="A11991" s="518" t="s">
        <v>317</v>
      </c>
      <c r="B11991" s="518">
        <v>632570</v>
      </c>
      <c r="C11991" s="518" t="s">
        <v>2660</v>
      </c>
      <c r="D11991" s="518" t="s">
        <v>6233</v>
      </c>
      <c r="E11991" s="859">
        <v>16</v>
      </c>
      <c r="F11991" s="859">
        <v>0</v>
      </c>
      <c r="G11991" s="518" t="s">
        <v>128</v>
      </c>
      <c r="H11991" s="518" t="s">
        <v>317</v>
      </c>
      <c r="I11991" s="518">
        <v>632570</v>
      </c>
    </row>
    <row r="11992" spans="1:9" x14ac:dyDescent="0.2">
      <c r="A11992" s="518" t="s">
        <v>179</v>
      </c>
      <c r="B11992" s="518">
        <v>632596</v>
      </c>
      <c r="C11992" s="518" t="s">
        <v>2660</v>
      </c>
      <c r="D11992" s="518" t="s">
        <v>1401</v>
      </c>
      <c r="E11992" s="859">
        <v>26</v>
      </c>
      <c r="F11992" s="859">
        <v>0</v>
      </c>
      <c r="G11992" s="518" t="s">
        <v>128</v>
      </c>
      <c r="H11992" s="518" t="s">
        <v>179</v>
      </c>
      <c r="I11992" s="518">
        <v>632596</v>
      </c>
    </row>
    <row r="11993" spans="1:9" x14ac:dyDescent="0.2">
      <c r="A11993" s="518" t="s">
        <v>179</v>
      </c>
      <c r="B11993" s="518">
        <v>632604</v>
      </c>
      <c r="C11993" s="518" t="s">
        <v>2660</v>
      </c>
      <c r="D11993" s="518" t="s">
        <v>1379</v>
      </c>
      <c r="E11993" s="859">
        <v>28</v>
      </c>
      <c r="F11993" s="859">
        <v>0</v>
      </c>
      <c r="G11993" s="518" t="s">
        <v>128</v>
      </c>
      <c r="H11993" s="518" t="s">
        <v>179</v>
      </c>
      <c r="I11993" s="518">
        <v>632604</v>
      </c>
    </row>
    <row r="11994" spans="1:9" x14ac:dyDescent="0.2">
      <c r="A11994" s="518" t="s">
        <v>240</v>
      </c>
      <c r="B11994" s="518">
        <v>632646</v>
      </c>
      <c r="C11994" s="518" t="s">
        <v>2660</v>
      </c>
      <c r="D11994" s="518" t="s">
        <v>1258</v>
      </c>
      <c r="E11994" s="859">
        <v>26</v>
      </c>
      <c r="F11994" s="859">
        <v>0</v>
      </c>
      <c r="G11994" s="518" t="s">
        <v>128</v>
      </c>
      <c r="H11994" s="518" t="s">
        <v>240</v>
      </c>
      <c r="I11994" s="518">
        <v>632646</v>
      </c>
    </row>
    <row r="11995" spans="1:9" x14ac:dyDescent="0.2">
      <c r="A11995" s="518" t="s">
        <v>179</v>
      </c>
      <c r="B11995" s="518">
        <v>632653</v>
      </c>
      <c r="C11995" s="518" t="s">
        <v>2660</v>
      </c>
      <c r="D11995" s="518" t="s">
        <v>8407</v>
      </c>
      <c r="E11995" s="859">
        <v>13</v>
      </c>
      <c r="F11995" s="859">
        <v>0</v>
      </c>
      <c r="G11995" s="518" t="s">
        <v>128</v>
      </c>
      <c r="H11995" s="518" t="s">
        <v>179</v>
      </c>
      <c r="I11995" s="518">
        <v>632653</v>
      </c>
    </row>
    <row r="11996" spans="1:9" x14ac:dyDescent="0.2">
      <c r="A11996" s="518" t="s">
        <v>240</v>
      </c>
      <c r="B11996" s="518">
        <v>632679</v>
      </c>
      <c r="C11996" s="518" t="s">
        <v>2660</v>
      </c>
      <c r="D11996" s="518" t="s">
        <v>1259</v>
      </c>
      <c r="E11996" s="859">
        <v>31</v>
      </c>
      <c r="F11996" s="859">
        <v>0</v>
      </c>
      <c r="G11996" s="518" t="s">
        <v>128</v>
      </c>
      <c r="H11996" s="518" t="s">
        <v>240</v>
      </c>
      <c r="I11996" s="518">
        <v>632679</v>
      </c>
    </row>
    <row r="11997" spans="1:9" x14ac:dyDescent="0.2">
      <c r="A11997" s="518" t="s">
        <v>240</v>
      </c>
      <c r="B11997" s="518">
        <v>632687</v>
      </c>
      <c r="C11997" s="518" t="s">
        <v>2660</v>
      </c>
      <c r="D11997" s="518" t="s">
        <v>1260</v>
      </c>
      <c r="E11997" s="859">
        <v>36</v>
      </c>
      <c r="F11997" s="859">
        <v>0</v>
      </c>
      <c r="G11997" s="518" t="s">
        <v>128</v>
      </c>
      <c r="H11997" s="518" t="s">
        <v>240</v>
      </c>
      <c r="I11997" s="518">
        <v>632687</v>
      </c>
    </row>
    <row r="11998" spans="1:9" x14ac:dyDescent="0.2">
      <c r="A11998" s="518" t="s">
        <v>240</v>
      </c>
      <c r="B11998" s="518">
        <v>632695</v>
      </c>
      <c r="C11998" s="518" t="s">
        <v>2660</v>
      </c>
      <c r="D11998" s="518" t="s">
        <v>1261</v>
      </c>
      <c r="E11998" s="859">
        <v>37</v>
      </c>
      <c r="F11998" s="859">
        <v>0</v>
      </c>
      <c r="G11998" s="518" t="s">
        <v>128</v>
      </c>
      <c r="H11998" s="518" t="s">
        <v>240</v>
      </c>
      <c r="I11998" s="518">
        <v>632695</v>
      </c>
    </row>
    <row r="11999" spans="1:9" x14ac:dyDescent="0.2">
      <c r="A11999" s="518" t="s">
        <v>357</v>
      </c>
      <c r="B11999" s="518">
        <v>632810</v>
      </c>
      <c r="C11999" s="518" t="s">
        <v>2660</v>
      </c>
      <c r="D11999" s="518" t="s">
        <v>1262</v>
      </c>
      <c r="E11999" s="859">
        <v>33</v>
      </c>
      <c r="F11999" s="859">
        <v>31</v>
      </c>
      <c r="G11999" s="518" t="s">
        <v>128</v>
      </c>
      <c r="H11999" s="518" t="s">
        <v>357</v>
      </c>
      <c r="I11999" s="518">
        <v>632810</v>
      </c>
    </row>
    <row r="12000" spans="1:9" x14ac:dyDescent="0.2">
      <c r="A12000" s="518" t="s">
        <v>181</v>
      </c>
      <c r="B12000" s="518">
        <v>632844</v>
      </c>
      <c r="C12000" s="518" t="s">
        <v>2660</v>
      </c>
      <c r="D12000" s="518" t="s">
        <v>1375</v>
      </c>
      <c r="E12000" s="859">
        <v>35</v>
      </c>
      <c r="F12000" s="859">
        <v>15</v>
      </c>
      <c r="G12000" s="518" t="s">
        <v>128</v>
      </c>
      <c r="H12000" s="518" t="s">
        <v>181</v>
      </c>
      <c r="I12000" s="518">
        <v>632844</v>
      </c>
    </row>
    <row r="12001" spans="1:9" x14ac:dyDescent="0.2">
      <c r="A12001" s="518" t="s">
        <v>322</v>
      </c>
      <c r="B12001" s="518">
        <v>632851</v>
      </c>
      <c r="C12001" s="518" t="s">
        <v>2660</v>
      </c>
      <c r="D12001" s="518" t="s">
        <v>1376</v>
      </c>
      <c r="E12001" s="859">
        <v>17</v>
      </c>
      <c r="F12001" s="859">
        <v>0</v>
      </c>
      <c r="G12001" s="518" t="s">
        <v>128</v>
      </c>
      <c r="H12001" s="518" t="s">
        <v>322</v>
      </c>
      <c r="I12001" s="518">
        <v>632851</v>
      </c>
    </row>
    <row r="12002" spans="1:9" x14ac:dyDescent="0.2">
      <c r="A12002" s="518" t="s">
        <v>322</v>
      </c>
      <c r="B12002" s="518">
        <v>632869</v>
      </c>
      <c r="C12002" s="518" t="s">
        <v>2660</v>
      </c>
      <c r="D12002" s="518" t="s">
        <v>1377</v>
      </c>
      <c r="E12002" s="859">
        <v>21</v>
      </c>
      <c r="F12002" s="859">
        <v>0</v>
      </c>
      <c r="G12002" s="518" t="s">
        <v>128</v>
      </c>
      <c r="H12002" s="518" t="s">
        <v>322</v>
      </c>
      <c r="I12002" s="518">
        <v>632869</v>
      </c>
    </row>
    <row r="12003" spans="1:9" x14ac:dyDescent="0.2">
      <c r="A12003" s="518" t="s">
        <v>322</v>
      </c>
      <c r="B12003" s="518">
        <v>632877</v>
      </c>
      <c r="C12003" s="518" t="s">
        <v>2660</v>
      </c>
      <c r="D12003" s="518" t="s">
        <v>1378</v>
      </c>
      <c r="E12003" s="859">
        <v>24</v>
      </c>
      <c r="F12003" s="859">
        <v>0</v>
      </c>
      <c r="G12003" s="518" t="s">
        <v>128</v>
      </c>
      <c r="H12003" s="518" t="s">
        <v>322</v>
      </c>
      <c r="I12003" s="518">
        <v>632877</v>
      </c>
    </row>
    <row r="12004" spans="1:9" x14ac:dyDescent="0.2">
      <c r="A12004" s="518" t="s">
        <v>179</v>
      </c>
      <c r="B12004" s="518">
        <v>632885</v>
      </c>
      <c r="C12004" s="518" t="s">
        <v>2660</v>
      </c>
      <c r="D12004" s="518" t="s">
        <v>1379</v>
      </c>
      <c r="E12004" s="859">
        <v>18</v>
      </c>
      <c r="F12004" s="859">
        <v>0</v>
      </c>
      <c r="G12004" s="518" t="s">
        <v>128</v>
      </c>
      <c r="H12004" s="518" t="s">
        <v>179</v>
      </c>
      <c r="I12004" s="518">
        <v>632885</v>
      </c>
    </row>
    <row r="12005" spans="1:9" x14ac:dyDescent="0.2">
      <c r="A12005" s="518" t="s">
        <v>181</v>
      </c>
      <c r="B12005" s="518">
        <v>632893</v>
      </c>
      <c r="C12005" s="518" t="s">
        <v>2660</v>
      </c>
      <c r="D12005" s="518" t="s">
        <v>1380</v>
      </c>
      <c r="E12005" s="859">
        <v>36</v>
      </c>
      <c r="F12005" s="859">
        <v>0</v>
      </c>
      <c r="G12005" s="518" t="s">
        <v>128</v>
      </c>
      <c r="H12005" s="518" t="s">
        <v>181</v>
      </c>
      <c r="I12005" s="518">
        <v>632893</v>
      </c>
    </row>
    <row r="12006" spans="1:9" x14ac:dyDescent="0.2">
      <c r="A12006" s="518" t="s">
        <v>181</v>
      </c>
      <c r="B12006" s="518">
        <v>632901</v>
      </c>
      <c r="C12006" s="518" t="s">
        <v>2660</v>
      </c>
      <c r="D12006" s="518" t="s">
        <v>1381</v>
      </c>
      <c r="E12006" s="859">
        <v>30</v>
      </c>
      <c r="F12006" s="859">
        <v>15</v>
      </c>
      <c r="G12006" s="518" t="s">
        <v>128</v>
      </c>
      <c r="H12006" s="518" t="s">
        <v>181</v>
      </c>
      <c r="I12006" s="518">
        <v>632901</v>
      </c>
    </row>
    <row r="12007" spans="1:9" x14ac:dyDescent="0.2">
      <c r="A12007" s="518" t="s">
        <v>181</v>
      </c>
      <c r="B12007" s="518">
        <v>632927</v>
      </c>
      <c r="C12007" s="518" t="s">
        <v>2660</v>
      </c>
      <c r="D12007" s="518" t="s">
        <v>7765</v>
      </c>
      <c r="E12007" s="859">
        <v>31</v>
      </c>
      <c r="F12007" s="859">
        <v>0</v>
      </c>
      <c r="G12007" s="518" t="s">
        <v>128</v>
      </c>
      <c r="H12007" s="518" t="s">
        <v>181</v>
      </c>
      <c r="I12007" s="518">
        <v>632927</v>
      </c>
    </row>
    <row r="12008" spans="1:9" x14ac:dyDescent="0.2">
      <c r="A12008" s="518" t="s">
        <v>179</v>
      </c>
      <c r="B12008" s="518">
        <v>632950</v>
      </c>
      <c r="C12008" s="518" t="s">
        <v>2660</v>
      </c>
      <c r="D12008" s="518" t="s">
        <v>9542</v>
      </c>
      <c r="E12008" s="859">
        <v>17</v>
      </c>
      <c r="F12008" s="859">
        <v>0</v>
      </c>
      <c r="G12008" s="518" t="s">
        <v>128</v>
      </c>
      <c r="H12008" s="518" t="s">
        <v>179</v>
      </c>
      <c r="I12008" s="518">
        <v>632950</v>
      </c>
    </row>
    <row r="12009" spans="1:9" x14ac:dyDescent="0.2">
      <c r="A12009" s="518" t="s">
        <v>179</v>
      </c>
      <c r="B12009" s="518">
        <v>632976</v>
      </c>
      <c r="C12009" s="518" t="s">
        <v>2660</v>
      </c>
      <c r="D12009" s="518" t="s">
        <v>1382</v>
      </c>
      <c r="E12009" s="859">
        <v>33</v>
      </c>
      <c r="F12009" s="859">
        <v>0</v>
      </c>
      <c r="G12009" s="518" t="s">
        <v>128</v>
      </c>
      <c r="H12009" s="518" t="s">
        <v>179</v>
      </c>
      <c r="I12009" s="518">
        <v>632976</v>
      </c>
    </row>
    <row r="12010" spans="1:9" x14ac:dyDescent="0.2">
      <c r="A12010" s="518" t="s">
        <v>179</v>
      </c>
      <c r="B12010" s="518">
        <v>632992</v>
      </c>
      <c r="C12010" s="518" t="s">
        <v>2660</v>
      </c>
      <c r="D12010" s="518" t="s">
        <v>1383</v>
      </c>
      <c r="E12010" s="859">
        <v>22</v>
      </c>
      <c r="F12010" s="859">
        <v>0</v>
      </c>
      <c r="G12010" s="518" t="s">
        <v>128</v>
      </c>
      <c r="H12010" s="518" t="s">
        <v>179</v>
      </c>
      <c r="I12010" s="518">
        <v>632992</v>
      </c>
    </row>
    <row r="12011" spans="1:9" x14ac:dyDescent="0.2">
      <c r="A12011" s="518" t="s">
        <v>181</v>
      </c>
      <c r="B12011" s="518">
        <v>633057</v>
      </c>
      <c r="C12011" s="518" t="s">
        <v>2660</v>
      </c>
      <c r="D12011" s="518" t="s">
        <v>1490</v>
      </c>
      <c r="E12011" s="859">
        <v>35</v>
      </c>
      <c r="F12011" s="859">
        <v>0</v>
      </c>
      <c r="G12011" s="518" t="s">
        <v>128</v>
      </c>
      <c r="H12011" s="518" t="s">
        <v>181</v>
      </c>
      <c r="I12011" s="518">
        <v>633057</v>
      </c>
    </row>
    <row r="12012" spans="1:9" x14ac:dyDescent="0.2">
      <c r="A12012" s="518" t="s">
        <v>181</v>
      </c>
      <c r="B12012" s="518">
        <v>633073</v>
      </c>
      <c r="C12012" s="518" t="s">
        <v>2660</v>
      </c>
      <c r="D12012" s="518" t="s">
        <v>1491</v>
      </c>
      <c r="E12012" s="859">
        <v>35</v>
      </c>
      <c r="F12012" s="859">
        <v>8</v>
      </c>
      <c r="G12012" s="518" t="s">
        <v>128</v>
      </c>
      <c r="H12012" s="518" t="s">
        <v>181</v>
      </c>
      <c r="I12012" s="518">
        <v>633073</v>
      </c>
    </row>
    <row r="12013" spans="1:9" x14ac:dyDescent="0.2">
      <c r="A12013" s="518" t="s">
        <v>181</v>
      </c>
      <c r="B12013" s="518">
        <v>633081</v>
      </c>
      <c r="C12013" s="518" t="s">
        <v>2660</v>
      </c>
      <c r="D12013" s="518" t="s">
        <v>1492</v>
      </c>
      <c r="E12013" s="859">
        <v>22</v>
      </c>
      <c r="F12013" s="859">
        <v>0</v>
      </c>
      <c r="G12013" s="518" t="s">
        <v>128</v>
      </c>
      <c r="H12013" s="518" t="s">
        <v>181</v>
      </c>
      <c r="I12013" s="518">
        <v>633081</v>
      </c>
    </row>
    <row r="12014" spans="1:9" x14ac:dyDescent="0.2">
      <c r="A12014" s="518" t="s">
        <v>321</v>
      </c>
      <c r="B12014" s="518">
        <v>633099</v>
      </c>
      <c r="C12014" s="518" t="s">
        <v>2660</v>
      </c>
      <c r="D12014" s="518" t="s">
        <v>1493</v>
      </c>
      <c r="E12014" s="859">
        <v>35</v>
      </c>
      <c r="F12014" s="859">
        <v>0</v>
      </c>
      <c r="G12014" s="518" t="s">
        <v>128</v>
      </c>
      <c r="H12014" s="518" t="s">
        <v>321</v>
      </c>
      <c r="I12014" s="518">
        <v>633099</v>
      </c>
    </row>
    <row r="12015" spans="1:9" x14ac:dyDescent="0.2">
      <c r="A12015" s="518" t="s">
        <v>321</v>
      </c>
      <c r="B12015" s="518">
        <v>633107</v>
      </c>
      <c r="C12015" s="518" t="s">
        <v>2660</v>
      </c>
      <c r="D12015" s="518" t="s">
        <v>1494</v>
      </c>
      <c r="E12015" s="859">
        <v>36</v>
      </c>
      <c r="F12015" s="859">
        <v>0</v>
      </c>
      <c r="G12015" s="518" t="s">
        <v>128</v>
      </c>
      <c r="H12015" s="518" t="s">
        <v>321</v>
      </c>
      <c r="I12015" s="518">
        <v>633107</v>
      </c>
    </row>
    <row r="12016" spans="1:9" x14ac:dyDescent="0.2">
      <c r="A12016" s="518" t="s">
        <v>321</v>
      </c>
      <c r="B12016" s="518">
        <v>633115</v>
      </c>
      <c r="C12016" s="518" t="s">
        <v>2660</v>
      </c>
      <c r="D12016" s="518" t="s">
        <v>1495</v>
      </c>
      <c r="E12016" s="859">
        <v>34</v>
      </c>
      <c r="F12016" s="859">
        <v>0</v>
      </c>
      <c r="G12016" s="518" t="s">
        <v>128</v>
      </c>
      <c r="H12016" s="518" t="s">
        <v>321</v>
      </c>
      <c r="I12016" s="518">
        <v>633115</v>
      </c>
    </row>
    <row r="12017" spans="1:9" x14ac:dyDescent="0.2">
      <c r="A12017" s="518" t="s">
        <v>321</v>
      </c>
      <c r="B12017" s="518">
        <v>633123</v>
      </c>
      <c r="C12017" s="518" t="s">
        <v>2660</v>
      </c>
      <c r="D12017" s="518" t="s">
        <v>1496</v>
      </c>
      <c r="E12017" s="859">
        <v>35</v>
      </c>
      <c r="F12017" s="859">
        <v>0</v>
      </c>
      <c r="G12017" s="518" t="s">
        <v>128</v>
      </c>
      <c r="H12017" s="518" t="s">
        <v>321</v>
      </c>
      <c r="I12017" s="518">
        <v>633123</v>
      </c>
    </row>
    <row r="12018" spans="1:9" x14ac:dyDescent="0.2">
      <c r="A12018" s="518" t="s">
        <v>256</v>
      </c>
      <c r="B12018" s="518">
        <v>633156</v>
      </c>
      <c r="C12018" s="518" t="s">
        <v>2660</v>
      </c>
      <c r="D12018" s="518" t="s">
        <v>1497</v>
      </c>
      <c r="E12018" s="859">
        <v>26</v>
      </c>
      <c r="F12018" s="859">
        <v>0</v>
      </c>
      <c r="G12018" s="518" t="s">
        <v>128</v>
      </c>
      <c r="H12018" s="518" t="s">
        <v>256</v>
      </c>
      <c r="I12018" s="518">
        <v>646901</v>
      </c>
    </row>
    <row r="12019" spans="1:9" x14ac:dyDescent="0.2">
      <c r="A12019" s="518" t="s">
        <v>181</v>
      </c>
      <c r="B12019" s="518">
        <v>633164</v>
      </c>
      <c r="C12019" s="518" t="s">
        <v>2660</v>
      </c>
      <c r="D12019" s="518" t="s">
        <v>1498</v>
      </c>
      <c r="E12019" s="859">
        <v>35</v>
      </c>
      <c r="F12019" s="859">
        <v>0</v>
      </c>
      <c r="G12019" s="518" t="s">
        <v>128</v>
      </c>
      <c r="H12019" s="518" t="s">
        <v>181</v>
      </c>
      <c r="I12019" s="518">
        <v>633164</v>
      </c>
    </row>
    <row r="12020" spans="1:9" x14ac:dyDescent="0.2">
      <c r="A12020" s="518" t="s">
        <v>181</v>
      </c>
      <c r="B12020" s="518">
        <v>633180</v>
      </c>
      <c r="C12020" s="518" t="s">
        <v>2660</v>
      </c>
      <c r="D12020" s="518" t="s">
        <v>1499</v>
      </c>
      <c r="E12020" s="859">
        <v>30</v>
      </c>
      <c r="F12020" s="859">
        <v>0</v>
      </c>
      <c r="G12020" s="518" t="s">
        <v>128</v>
      </c>
      <c r="H12020" s="518" t="s">
        <v>181</v>
      </c>
      <c r="I12020" s="518">
        <v>633180</v>
      </c>
    </row>
    <row r="12021" spans="1:9" x14ac:dyDescent="0.2">
      <c r="A12021" s="518" t="s">
        <v>256</v>
      </c>
      <c r="B12021" s="518">
        <v>633404</v>
      </c>
      <c r="C12021" s="518" t="s">
        <v>2660</v>
      </c>
      <c r="D12021" s="518" t="s">
        <v>9543</v>
      </c>
      <c r="E12021" s="859">
        <v>35</v>
      </c>
      <c r="F12021" s="859">
        <v>0</v>
      </c>
      <c r="G12021" s="518" t="s">
        <v>128</v>
      </c>
      <c r="H12021" s="518" t="s">
        <v>256</v>
      </c>
      <c r="I12021" s="518">
        <v>633404</v>
      </c>
    </row>
    <row r="12022" spans="1:9" x14ac:dyDescent="0.2">
      <c r="A12022" s="518" t="s">
        <v>256</v>
      </c>
      <c r="B12022" s="518">
        <v>633412</v>
      </c>
      <c r="C12022" s="518" t="s">
        <v>2660</v>
      </c>
      <c r="D12022" s="518" t="s">
        <v>9543</v>
      </c>
      <c r="E12022" s="859">
        <v>30</v>
      </c>
      <c r="F12022" s="859">
        <v>0</v>
      </c>
      <c r="G12022" s="518" t="s">
        <v>128</v>
      </c>
      <c r="H12022" s="518" t="s">
        <v>256</v>
      </c>
      <c r="I12022" s="518">
        <v>633412</v>
      </c>
    </row>
    <row r="12023" spans="1:9" x14ac:dyDescent="0.2">
      <c r="A12023" s="518" t="s">
        <v>256</v>
      </c>
      <c r="B12023" s="518">
        <v>633420</v>
      </c>
      <c r="C12023" s="518" t="s">
        <v>2660</v>
      </c>
      <c r="D12023" s="518" t="s">
        <v>9543</v>
      </c>
      <c r="E12023" s="859">
        <v>26</v>
      </c>
      <c r="F12023" s="859">
        <v>0</v>
      </c>
      <c r="G12023" s="518" t="s">
        <v>128</v>
      </c>
      <c r="H12023" s="518" t="s">
        <v>256</v>
      </c>
      <c r="I12023" s="518">
        <v>633420</v>
      </c>
    </row>
    <row r="12024" spans="1:9" x14ac:dyDescent="0.2">
      <c r="A12024" s="518" t="s">
        <v>256</v>
      </c>
      <c r="B12024" s="518">
        <v>633479</v>
      </c>
      <c r="C12024" s="518" t="s">
        <v>2660</v>
      </c>
      <c r="D12024" s="518" t="s">
        <v>9544</v>
      </c>
      <c r="E12024" s="859">
        <v>30</v>
      </c>
      <c r="F12024" s="859">
        <v>0</v>
      </c>
      <c r="G12024" s="518" t="s">
        <v>128</v>
      </c>
      <c r="H12024" s="518" t="s">
        <v>256</v>
      </c>
      <c r="I12024" s="518">
        <v>633479</v>
      </c>
    </row>
    <row r="12025" spans="1:9" x14ac:dyDescent="0.2">
      <c r="A12025" s="518" t="s">
        <v>256</v>
      </c>
      <c r="B12025" s="518">
        <v>633487</v>
      </c>
      <c r="C12025" s="518" t="s">
        <v>2660</v>
      </c>
      <c r="D12025" s="518" t="s">
        <v>9545</v>
      </c>
      <c r="E12025" s="859">
        <v>30</v>
      </c>
      <c r="F12025" s="859">
        <v>0</v>
      </c>
      <c r="G12025" s="518" t="s">
        <v>128</v>
      </c>
      <c r="H12025" s="518" t="s">
        <v>256</v>
      </c>
      <c r="I12025" s="518">
        <v>633487</v>
      </c>
    </row>
    <row r="12026" spans="1:9" x14ac:dyDescent="0.2">
      <c r="A12026" s="518" t="s">
        <v>256</v>
      </c>
      <c r="B12026" s="518">
        <v>633511</v>
      </c>
      <c r="C12026" s="518" t="s">
        <v>2660</v>
      </c>
      <c r="D12026" s="518" t="s">
        <v>7029</v>
      </c>
      <c r="E12026" s="859">
        <v>33</v>
      </c>
      <c r="F12026" s="859">
        <v>0</v>
      </c>
      <c r="G12026" s="518" t="s">
        <v>128</v>
      </c>
      <c r="H12026" s="518" t="s">
        <v>256</v>
      </c>
      <c r="I12026" s="518">
        <v>633511</v>
      </c>
    </row>
    <row r="12027" spans="1:9" x14ac:dyDescent="0.2">
      <c r="A12027" s="518" t="s">
        <v>256</v>
      </c>
      <c r="B12027" s="518">
        <v>633529</v>
      </c>
      <c r="C12027" s="518" t="s">
        <v>2660</v>
      </c>
      <c r="D12027" s="518" t="s">
        <v>9546</v>
      </c>
      <c r="E12027" s="859">
        <v>33</v>
      </c>
      <c r="F12027" s="859">
        <v>0</v>
      </c>
      <c r="G12027" s="518" t="s">
        <v>128</v>
      </c>
      <c r="H12027" s="518" t="s">
        <v>256</v>
      </c>
      <c r="I12027" s="518">
        <v>633529</v>
      </c>
    </row>
    <row r="12028" spans="1:9" x14ac:dyDescent="0.2">
      <c r="A12028" s="518" t="s">
        <v>256</v>
      </c>
      <c r="B12028" s="518">
        <v>633537</v>
      </c>
      <c r="C12028" s="518" t="s">
        <v>2660</v>
      </c>
      <c r="D12028" s="518" t="s">
        <v>9546</v>
      </c>
      <c r="E12028" s="859">
        <v>21</v>
      </c>
      <c r="F12028" s="859">
        <v>0</v>
      </c>
      <c r="G12028" s="518" t="s">
        <v>128</v>
      </c>
      <c r="H12028" s="518" t="s">
        <v>256</v>
      </c>
      <c r="I12028" s="518">
        <v>633537</v>
      </c>
    </row>
    <row r="12029" spans="1:9" x14ac:dyDescent="0.2">
      <c r="A12029" s="518" t="s">
        <v>256</v>
      </c>
      <c r="B12029" s="518">
        <v>633545</v>
      </c>
      <c r="C12029" s="518" t="s">
        <v>2660</v>
      </c>
      <c r="D12029" s="518" t="s">
        <v>9546</v>
      </c>
      <c r="E12029" s="859">
        <v>30</v>
      </c>
      <c r="F12029" s="859">
        <v>0</v>
      </c>
      <c r="G12029" s="518" t="s">
        <v>128</v>
      </c>
      <c r="H12029" s="518" t="s">
        <v>256</v>
      </c>
      <c r="I12029" s="518">
        <v>633545</v>
      </c>
    </row>
    <row r="12030" spans="1:9" x14ac:dyDescent="0.2">
      <c r="A12030" s="518" t="s">
        <v>256</v>
      </c>
      <c r="B12030" s="518">
        <v>633586</v>
      </c>
      <c r="C12030" s="518" t="s">
        <v>2660</v>
      </c>
      <c r="D12030" s="518" t="s">
        <v>9547</v>
      </c>
      <c r="E12030" s="859">
        <v>35</v>
      </c>
      <c r="F12030" s="859">
        <v>0</v>
      </c>
      <c r="G12030" s="518" t="s">
        <v>128</v>
      </c>
      <c r="H12030" s="518" t="s">
        <v>256</v>
      </c>
      <c r="I12030" s="518">
        <v>633586</v>
      </c>
    </row>
    <row r="12031" spans="1:9" x14ac:dyDescent="0.2">
      <c r="A12031" s="518" t="s">
        <v>256</v>
      </c>
      <c r="B12031" s="518">
        <v>633594</v>
      </c>
      <c r="C12031" s="518" t="s">
        <v>2660</v>
      </c>
      <c r="D12031" s="518" t="s">
        <v>9548</v>
      </c>
      <c r="E12031" s="859">
        <v>35</v>
      </c>
      <c r="F12031" s="859">
        <v>0</v>
      </c>
      <c r="G12031" s="518" t="s">
        <v>128</v>
      </c>
      <c r="H12031" s="518" t="s">
        <v>256</v>
      </c>
      <c r="I12031" s="518">
        <v>633594</v>
      </c>
    </row>
    <row r="12032" spans="1:9" x14ac:dyDescent="0.2">
      <c r="A12032" s="518" t="s">
        <v>256</v>
      </c>
      <c r="B12032" s="518">
        <v>633735</v>
      </c>
      <c r="C12032" s="518" t="s">
        <v>2660</v>
      </c>
      <c r="D12032" s="518" t="s">
        <v>9549</v>
      </c>
      <c r="E12032" s="859">
        <v>34</v>
      </c>
      <c r="F12032" s="859">
        <v>0</v>
      </c>
      <c r="G12032" s="518" t="s">
        <v>128</v>
      </c>
      <c r="H12032" s="518" t="s">
        <v>256</v>
      </c>
      <c r="I12032" s="518">
        <v>633735</v>
      </c>
    </row>
    <row r="12033" spans="1:9" x14ac:dyDescent="0.2">
      <c r="A12033" s="518" t="s">
        <v>256</v>
      </c>
      <c r="B12033" s="518">
        <v>633743</v>
      </c>
      <c r="C12033" s="518" t="s">
        <v>2660</v>
      </c>
      <c r="D12033" s="518" t="s">
        <v>9549</v>
      </c>
      <c r="E12033" s="859">
        <v>30</v>
      </c>
      <c r="F12033" s="859">
        <v>0</v>
      </c>
      <c r="G12033" s="518" t="s">
        <v>128</v>
      </c>
      <c r="H12033" s="518" t="s">
        <v>256</v>
      </c>
      <c r="I12033" s="518">
        <v>633743</v>
      </c>
    </row>
    <row r="12034" spans="1:9" x14ac:dyDescent="0.2">
      <c r="A12034" s="518" t="s">
        <v>256</v>
      </c>
      <c r="B12034" s="518">
        <v>633750</v>
      </c>
      <c r="C12034" s="518" t="s">
        <v>2660</v>
      </c>
      <c r="D12034" s="518" t="s">
        <v>9550</v>
      </c>
      <c r="E12034" s="859">
        <v>30</v>
      </c>
      <c r="F12034" s="859">
        <v>0</v>
      </c>
      <c r="G12034" s="518" t="s">
        <v>128</v>
      </c>
      <c r="H12034" s="518" t="s">
        <v>256</v>
      </c>
      <c r="I12034" s="518">
        <v>633750</v>
      </c>
    </row>
    <row r="12035" spans="1:9" x14ac:dyDescent="0.2">
      <c r="A12035" s="518" t="s">
        <v>256</v>
      </c>
      <c r="B12035" s="518">
        <v>633768</v>
      </c>
      <c r="C12035" s="518" t="s">
        <v>2660</v>
      </c>
      <c r="D12035" s="518" t="s">
        <v>9551</v>
      </c>
      <c r="E12035" s="859">
        <v>34</v>
      </c>
      <c r="F12035" s="859">
        <v>0</v>
      </c>
      <c r="G12035" s="518" t="s">
        <v>128</v>
      </c>
      <c r="H12035" s="518" t="s">
        <v>256</v>
      </c>
      <c r="I12035" s="518">
        <v>633768</v>
      </c>
    </row>
    <row r="12036" spans="1:9" x14ac:dyDescent="0.2">
      <c r="A12036" s="518" t="s">
        <v>256</v>
      </c>
      <c r="B12036" s="518">
        <v>633792</v>
      </c>
      <c r="C12036" s="518" t="s">
        <v>2660</v>
      </c>
      <c r="D12036" s="518" t="s">
        <v>7030</v>
      </c>
      <c r="E12036" s="859">
        <v>30</v>
      </c>
      <c r="F12036" s="859">
        <v>30</v>
      </c>
      <c r="G12036" s="518" t="s">
        <v>128</v>
      </c>
      <c r="H12036" s="518" t="s">
        <v>256</v>
      </c>
      <c r="I12036" s="518">
        <v>633792</v>
      </c>
    </row>
    <row r="12037" spans="1:9" x14ac:dyDescent="0.2">
      <c r="A12037" s="518" t="s">
        <v>256</v>
      </c>
      <c r="B12037" s="518">
        <v>633800</v>
      </c>
      <c r="C12037" s="518" t="s">
        <v>2660</v>
      </c>
      <c r="D12037" s="518" t="s">
        <v>7031</v>
      </c>
      <c r="E12037" s="859">
        <v>32</v>
      </c>
      <c r="F12037" s="859">
        <v>0</v>
      </c>
      <c r="G12037" s="518" t="s">
        <v>128</v>
      </c>
      <c r="H12037" s="518" t="s">
        <v>256</v>
      </c>
      <c r="I12037" s="518">
        <v>633800</v>
      </c>
    </row>
    <row r="12038" spans="1:9" x14ac:dyDescent="0.2">
      <c r="A12038" s="518" t="s">
        <v>256</v>
      </c>
      <c r="B12038" s="518">
        <v>633859</v>
      </c>
      <c r="C12038" s="518" t="s">
        <v>2660</v>
      </c>
      <c r="D12038" s="518" t="s">
        <v>9552</v>
      </c>
      <c r="E12038" s="859">
        <v>30</v>
      </c>
      <c r="F12038" s="859">
        <v>0</v>
      </c>
      <c r="G12038" s="518" t="s">
        <v>128</v>
      </c>
      <c r="H12038" s="518" t="s">
        <v>256</v>
      </c>
      <c r="I12038" s="518">
        <v>633859</v>
      </c>
    </row>
    <row r="12039" spans="1:9" x14ac:dyDescent="0.2">
      <c r="A12039" s="518" t="s">
        <v>256</v>
      </c>
      <c r="B12039" s="518">
        <v>633867</v>
      </c>
      <c r="C12039" s="518" t="s">
        <v>2660</v>
      </c>
      <c r="D12039" s="518" t="s">
        <v>7032</v>
      </c>
      <c r="E12039" s="859">
        <v>30</v>
      </c>
      <c r="F12039" s="859">
        <v>36</v>
      </c>
      <c r="G12039" s="518" t="s">
        <v>128</v>
      </c>
      <c r="H12039" s="518" t="s">
        <v>256</v>
      </c>
      <c r="I12039" s="518">
        <v>633867</v>
      </c>
    </row>
    <row r="12040" spans="1:9" x14ac:dyDescent="0.2">
      <c r="A12040" s="518" t="s">
        <v>237</v>
      </c>
      <c r="B12040" s="518">
        <v>634030</v>
      </c>
      <c r="C12040" s="518" t="s">
        <v>2660</v>
      </c>
      <c r="D12040" s="518" t="s">
        <v>7033</v>
      </c>
      <c r="E12040" s="859">
        <v>21</v>
      </c>
      <c r="F12040" s="859">
        <v>21</v>
      </c>
      <c r="G12040" s="518" t="s">
        <v>128</v>
      </c>
      <c r="H12040" s="518" t="s">
        <v>237</v>
      </c>
      <c r="I12040" s="518">
        <v>634030</v>
      </c>
    </row>
    <row r="12041" spans="1:9" x14ac:dyDescent="0.2">
      <c r="A12041" s="518" t="s">
        <v>240</v>
      </c>
      <c r="B12041" s="518">
        <v>634055</v>
      </c>
      <c r="C12041" s="518" t="s">
        <v>2660</v>
      </c>
      <c r="D12041" s="518" t="s">
        <v>1273</v>
      </c>
      <c r="E12041" s="859">
        <v>30</v>
      </c>
      <c r="F12041" s="859">
        <v>0</v>
      </c>
      <c r="G12041" s="518" t="s">
        <v>128</v>
      </c>
      <c r="H12041" s="518" t="s">
        <v>240</v>
      </c>
      <c r="I12041" s="518">
        <v>634055</v>
      </c>
    </row>
    <row r="12042" spans="1:9" x14ac:dyDescent="0.2">
      <c r="A12042" s="518" t="s">
        <v>363</v>
      </c>
      <c r="B12042" s="518">
        <v>634154</v>
      </c>
      <c r="C12042" s="518" t="s">
        <v>2660</v>
      </c>
      <c r="D12042" s="518" t="s">
        <v>1274</v>
      </c>
      <c r="E12042" s="859">
        <v>33</v>
      </c>
      <c r="F12042" s="859">
        <v>29</v>
      </c>
      <c r="G12042" s="518" t="s">
        <v>122</v>
      </c>
      <c r="H12042" s="518" t="s">
        <v>363</v>
      </c>
      <c r="I12042" s="518">
        <v>634154</v>
      </c>
    </row>
    <row r="12043" spans="1:9" x14ac:dyDescent="0.2">
      <c r="A12043" s="518" t="s">
        <v>363</v>
      </c>
      <c r="B12043" s="518">
        <v>634162</v>
      </c>
      <c r="C12043" s="518" t="s">
        <v>2660</v>
      </c>
      <c r="D12043" s="518" t="s">
        <v>737</v>
      </c>
      <c r="E12043" s="859">
        <v>34</v>
      </c>
      <c r="F12043" s="859">
        <v>31</v>
      </c>
      <c r="G12043" s="518" t="s">
        <v>122</v>
      </c>
      <c r="H12043" s="518" t="s">
        <v>363</v>
      </c>
      <c r="I12043" s="518">
        <v>634162</v>
      </c>
    </row>
    <row r="12044" spans="1:9" x14ac:dyDescent="0.2">
      <c r="A12044" s="518" t="s">
        <v>363</v>
      </c>
      <c r="B12044" s="518">
        <v>634170</v>
      </c>
      <c r="C12044" s="518" t="s">
        <v>2660</v>
      </c>
      <c r="D12044" s="518" t="s">
        <v>546</v>
      </c>
      <c r="E12044" s="859">
        <v>35</v>
      </c>
      <c r="F12044" s="859">
        <v>33</v>
      </c>
      <c r="G12044" s="518" t="s">
        <v>122</v>
      </c>
      <c r="H12044" s="518" t="s">
        <v>363</v>
      </c>
      <c r="I12044" s="518">
        <v>634170</v>
      </c>
    </row>
    <row r="12045" spans="1:9" x14ac:dyDescent="0.2">
      <c r="A12045" s="518" t="s">
        <v>363</v>
      </c>
      <c r="B12045" s="518">
        <v>634188</v>
      </c>
      <c r="C12045" s="518" t="s">
        <v>2660</v>
      </c>
      <c r="D12045" s="518" t="s">
        <v>955</v>
      </c>
      <c r="E12045" s="859">
        <v>35</v>
      </c>
      <c r="F12045" s="859">
        <v>34</v>
      </c>
      <c r="G12045" s="518" t="s">
        <v>122</v>
      </c>
      <c r="H12045" s="518" t="s">
        <v>363</v>
      </c>
      <c r="I12045" s="518">
        <v>634188</v>
      </c>
    </row>
    <row r="12046" spans="1:9" x14ac:dyDescent="0.2">
      <c r="A12046" s="518" t="s">
        <v>363</v>
      </c>
      <c r="B12046" s="518">
        <v>634212</v>
      </c>
      <c r="C12046" s="518" t="s">
        <v>2660</v>
      </c>
      <c r="D12046" s="518" t="s">
        <v>1386</v>
      </c>
      <c r="E12046" s="859">
        <v>35</v>
      </c>
      <c r="F12046" s="859">
        <v>35</v>
      </c>
      <c r="G12046" s="518" t="s">
        <v>122</v>
      </c>
      <c r="H12046" s="518" t="s">
        <v>363</v>
      </c>
      <c r="I12046" s="518">
        <v>634212</v>
      </c>
    </row>
    <row r="12047" spans="1:9" x14ac:dyDescent="0.2">
      <c r="A12047" s="518" t="s">
        <v>363</v>
      </c>
      <c r="B12047" s="518">
        <v>634220</v>
      </c>
      <c r="C12047" s="518" t="s">
        <v>2660</v>
      </c>
      <c r="D12047" s="518" t="s">
        <v>960</v>
      </c>
      <c r="E12047" s="859">
        <v>35</v>
      </c>
      <c r="F12047" s="859">
        <v>35</v>
      </c>
      <c r="G12047" s="518" t="s">
        <v>122</v>
      </c>
      <c r="H12047" s="518" t="s">
        <v>363</v>
      </c>
      <c r="I12047" s="518">
        <v>634220</v>
      </c>
    </row>
    <row r="12048" spans="1:9" x14ac:dyDescent="0.2">
      <c r="A12048" s="518" t="s">
        <v>363</v>
      </c>
      <c r="B12048" s="518">
        <v>634238</v>
      </c>
      <c r="C12048" s="518" t="s">
        <v>2660</v>
      </c>
      <c r="D12048" s="518" t="s">
        <v>776</v>
      </c>
      <c r="E12048" s="859">
        <v>23</v>
      </c>
      <c r="F12048" s="859">
        <v>18</v>
      </c>
      <c r="G12048" s="518" t="s">
        <v>122</v>
      </c>
      <c r="H12048" s="518" t="s">
        <v>363</v>
      </c>
      <c r="I12048" s="518">
        <v>634238</v>
      </c>
    </row>
    <row r="12049" spans="1:9" x14ac:dyDescent="0.2">
      <c r="A12049" s="518" t="s">
        <v>179</v>
      </c>
      <c r="B12049" s="518">
        <v>634279</v>
      </c>
      <c r="C12049" s="518" t="s">
        <v>2660</v>
      </c>
      <c r="D12049" s="518" t="s">
        <v>1387</v>
      </c>
      <c r="E12049" s="859">
        <v>35</v>
      </c>
      <c r="F12049" s="859">
        <v>0</v>
      </c>
      <c r="G12049" s="518" t="s">
        <v>128</v>
      </c>
      <c r="H12049" s="518" t="s">
        <v>179</v>
      </c>
      <c r="I12049" s="518">
        <v>634279</v>
      </c>
    </row>
    <row r="12050" spans="1:9" x14ac:dyDescent="0.2">
      <c r="A12050" s="518" t="s">
        <v>179</v>
      </c>
      <c r="B12050" s="518">
        <v>634287</v>
      </c>
      <c r="C12050" s="518" t="s">
        <v>2660</v>
      </c>
      <c r="D12050" s="518" t="s">
        <v>1388</v>
      </c>
      <c r="E12050" s="859">
        <v>30</v>
      </c>
      <c r="F12050" s="859">
        <v>0</v>
      </c>
      <c r="G12050" s="518" t="s">
        <v>128</v>
      </c>
      <c r="H12050" s="518" t="s">
        <v>179</v>
      </c>
      <c r="I12050" s="518">
        <v>634287</v>
      </c>
    </row>
    <row r="12051" spans="1:9" x14ac:dyDescent="0.2">
      <c r="A12051" s="518" t="s">
        <v>181</v>
      </c>
      <c r="B12051" s="518">
        <v>634295</v>
      </c>
      <c r="C12051" s="518" t="s">
        <v>2660</v>
      </c>
      <c r="D12051" s="518" t="s">
        <v>6234</v>
      </c>
      <c r="E12051" s="859">
        <v>28</v>
      </c>
      <c r="F12051" s="859">
        <v>0</v>
      </c>
      <c r="G12051" s="518" t="s">
        <v>128</v>
      </c>
      <c r="H12051" s="518" t="s">
        <v>181</v>
      </c>
      <c r="I12051" s="518">
        <v>634295</v>
      </c>
    </row>
    <row r="12052" spans="1:9" x14ac:dyDescent="0.2">
      <c r="A12052" s="518" t="s">
        <v>311</v>
      </c>
      <c r="B12052" s="518">
        <v>634394</v>
      </c>
      <c r="C12052" s="518" t="s">
        <v>2660</v>
      </c>
      <c r="D12052" s="518" t="s">
        <v>1502</v>
      </c>
      <c r="E12052" s="859">
        <v>19</v>
      </c>
      <c r="F12052" s="859">
        <v>19</v>
      </c>
      <c r="G12052" s="518" t="s">
        <v>122</v>
      </c>
      <c r="H12052" s="518" t="s">
        <v>311</v>
      </c>
      <c r="I12052" s="518">
        <v>634394</v>
      </c>
    </row>
    <row r="12053" spans="1:9" x14ac:dyDescent="0.2">
      <c r="A12053" s="518" t="s">
        <v>282</v>
      </c>
      <c r="B12053" s="518">
        <v>634402</v>
      </c>
      <c r="C12053" s="518" t="s">
        <v>2660</v>
      </c>
      <c r="D12053" s="518" t="s">
        <v>1503</v>
      </c>
      <c r="E12053" s="859">
        <v>21</v>
      </c>
      <c r="F12053" s="859">
        <v>21</v>
      </c>
      <c r="G12053" s="518" t="s">
        <v>122</v>
      </c>
      <c r="H12053" s="518" t="s">
        <v>282</v>
      </c>
      <c r="I12053" s="518">
        <v>634402</v>
      </c>
    </row>
    <row r="12054" spans="1:9" x14ac:dyDescent="0.2">
      <c r="A12054" s="518" t="s">
        <v>332</v>
      </c>
      <c r="B12054" s="518">
        <v>634410</v>
      </c>
      <c r="C12054" s="518" t="s">
        <v>2660</v>
      </c>
      <c r="D12054" s="518" t="s">
        <v>1504</v>
      </c>
      <c r="E12054" s="859">
        <v>30</v>
      </c>
      <c r="F12054" s="859">
        <v>29</v>
      </c>
      <c r="G12054" s="518" t="s">
        <v>122</v>
      </c>
      <c r="H12054" s="518" t="s">
        <v>332</v>
      </c>
      <c r="I12054" s="518">
        <v>634410</v>
      </c>
    </row>
    <row r="12055" spans="1:9" x14ac:dyDescent="0.2">
      <c r="A12055" s="518" t="s">
        <v>332</v>
      </c>
      <c r="B12055" s="518">
        <v>634428</v>
      </c>
      <c r="C12055" s="518" t="s">
        <v>2660</v>
      </c>
      <c r="D12055" s="518" t="s">
        <v>1505</v>
      </c>
      <c r="E12055" s="859">
        <v>29</v>
      </c>
      <c r="F12055" s="859">
        <v>29</v>
      </c>
      <c r="G12055" s="518" t="s">
        <v>122</v>
      </c>
      <c r="H12055" s="518" t="s">
        <v>332</v>
      </c>
      <c r="I12055" s="518">
        <v>634428</v>
      </c>
    </row>
    <row r="12056" spans="1:9" x14ac:dyDescent="0.2">
      <c r="A12056" s="518" t="s">
        <v>254</v>
      </c>
      <c r="B12056" s="518">
        <v>634436</v>
      </c>
      <c r="C12056" s="518" t="s">
        <v>2660</v>
      </c>
      <c r="D12056" s="518" t="s">
        <v>1506</v>
      </c>
      <c r="E12056" s="859">
        <v>31</v>
      </c>
      <c r="F12056" s="859">
        <v>27</v>
      </c>
      <c r="G12056" s="518" t="s">
        <v>122</v>
      </c>
      <c r="H12056" s="518" t="s">
        <v>254</v>
      </c>
      <c r="I12056" s="518">
        <v>634436</v>
      </c>
    </row>
    <row r="12057" spans="1:9" x14ac:dyDescent="0.2">
      <c r="A12057" s="518" t="s">
        <v>305</v>
      </c>
      <c r="B12057" s="518">
        <v>634444</v>
      </c>
      <c r="C12057" s="518" t="s">
        <v>2660</v>
      </c>
      <c r="D12057" s="518" t="s">
        <v>9553</v>
      </c>
      <c r="E12057" s="859">
        <v>12</v>
      </c>
      <c r="F12057" s="859">
        <v>12</v>
      </c>
      <c r="G12057" s="518" t="s">
        <v>122</v>
      </c>
      <c r="H12057" s="518" t="s">
        <v>305</v>
      </c>
      <c r="I12057" s="518">
        <v>634444</v>
      </c>
    </row>
    <row r="12058" spans="1:9" x14ac:dyDescent="0.2">
      <c r="A12058" s="518" t="s">
        <v>379</v>
      </c>
      <c r="B12058" s="518">
        <v>634451</v>
      </c>
      <c r="C12058" s="518" t="s">
        <v>2660</v>
      </c>
      <c r="D12058" s="518" t="s">
        <v>913</v>
      </c>
      <c r="E12058" s="859">
        <v>15</v>
      </c>
      <c r="F12058" s="859">
        <v>7</v>
      </c>
      <c r="G12058" s="518" t="s">
        <v>122</v>
      </c>
      <c r="H12058" s="518" t="s">
        <v>379</v>
      </c>
      <c r="I12058" s="518">
        <v>634451</v>
      </c>
    </row>
    <row r="12059" spans="1:9" x14ac:dyDescent="0.2">
      <c r="A12059" s="518" t="s">
        <v>393</v>
      </c>
      <c r="B12059" s="518">
        <v>634485</v>
      </c>
      <c r="C12059" s="518" t="s">
        <v>2660</v>
      </c>
      <c r="D12059" s="518" t="s">
        <v>1507</v>
      </c>
      <c r="E12059" s="859">
        <v>33</v>
      </c>
      <c r="F12059" s="859">
        <v>0</v>
      </c>
      <c r="G12059" s="518" t="s">
        <v>122</v>
      </c>
      <c r="H12059" s="518" t="s">
        <v>393</v>
      </c>
      <c r="I12059" s="518">
        <v>634485</v>
      </c>
    </row>
    <row r="12060" spans="1:9" x14ac:dyDescent="0.2">
      <c r="A12060" s="518" t="s">
        <v>313</v>
      </c>
      <c r="B12060" s="518">
        <v>634527</v>
      </c>
      <c r="C12060" s="518" t="s">
        <v>2660</v>
      </c>
      <c r="D12060" s="518" t="s">
        <v>1614</v>
      </c>
      <c r="E12060" s="859">
        <v>33</v>
      </c>
      <c r="F12060" s="859">
        <v>27</v>
      </c>
      <c r="G12060" s="518" t="s">
        <v>122</v>
      </c>
      <c r="H12060" s="518" t="s">
        <v>313</v>
      </c>
      <c r="I12060" s="518">
        <v>634527</v>
      </c>
    </row>
    <row r="12061" spans="1:9" x14ac:dyDescent="0.2">
      <c r="A12061" s="518" t="s">
        <v>201</v>
      </c>
      <c r="B12061" s="518">
        <v>634535</v>
      </c>
      <c r="C12061" s="518" t="s">
        <v>2660</v>
      </c>
      <c r="D12061" s="518" t="s">
        <v>8367</v>
      </c>
      <c r="E12061" s="859">
        <v>21</v>
      </c>
      <c r="F12061" s="859">
        <v>21</v>
      </c>
      <c r="G12061" s="518" t="s">
        <v>122</v>
      </c>
      <c r="H12061" s="518" t="s">
        <v>201</v>
      </c>
      <c r="I12061" s="518">
        <v>634535</v>
      </c>
    </row>
    <row r="12062" spans="1:9" x14ac:dyDescent="0.2">
      <c r="A12062" s="518" t="s">
        <v>283</v>
      </c>
      <c r="B12062" s="518">
        <v>634576</v>
      </c>
      <c r="C12062" s="518" t="s">
        <v>2660</v>
      </c>
      <c r="D12062" s="518" t="s">
        <v>447</v>
      </c>
      <c r="E12062" s="859">
        <v>26</v>
      </c>
      <c r="F12062" s="859">
        <v>12</v>
      </c>
      <c r="G12062" s="518" t="s">
        <v>122</v>
      </c>
      <c r="H12062" s="518" t="s">
        <v>283</v>
      </c>
      <c r="I12062" s="518">
        <v>634576</v>
      </c>
    </row>
    <row r="12063" spans="1:9" x14ac:dyDescent="0.2">
      <c r="A12063" s="518" t="s">
        <v>203</v>
      </c>
      <c r="B12063" s="518">
        <v>634592</v>
      </c>
      <c r="C12063" s="518" t="s">
        <v>2660</v>
      </c>
      <c r="D12063" s="518" t="s">
        <v>406</v>
      </c>
      <c r="E12063" s="859">
        <v>35</v>
      </c>
      <c r="F12063" s="859">
        <v>32</v>
      </c>
      <c r="G12063" s="518" t="s">
        <v>122</v>
      </c>
      <c r="H12063" s="518" t="s">
        <v>203</v>
      </c>
      <c r="I12063" s="518">
        <v>634592</v>
      </c>
    </row>
    <row r="12064" spans="1:9" x14ac:dyDescent="0.2">
      <c r="A12064" s="518" t="s">
        <v>264</v>
      </c>
      <c r="B12064" s="518">
        <v>634600</v>
      </c>
      <c r="C12064" s="518" t="s">
        <v>2660</v>
      </c>
      <c r="D12064" s="518" t="s">
        <v>504</v>
      </c>
      <c r="E12064" s="859">
        <v>35</v>
      </c>
      <c r="F12064" s="859">
        <v>25</v>
      </c>
      <c r="G12064" s="518" t="s">
        <v>122</v>
      </c>
      <c r="H12064" s="518" t="s">
        <v>264</v>
      </c>
      <c r="I12064" s="518">
        <v>634600</v>
      </c>
    </row>
    <row r="12065" spans="1:9" x14ac:dyDescent="0.2">
      <c r="A12065" s="518" t="s">
        <v>279</v>
      </c>
      <c r="B12065" s="518">
        <v>634618</v>
      </c>
      <c r="C12065" s="518" t="s">
        <v>2660</v>
      </c>
      <c r="D12065" s="518" t="s">
        <v>1374</v>
      </c>
      <c r="E12065" s="859">
        <v>25</v>
      </c>
      <c r="F12065" s="859">
        <v>25</v>
      </c>
      <c r="G12065" s="518" t="s">
        <v>122</v>
      </c>
      <c r="H12065" s="518" t="s">
        <v>279</v>
      </c>
      <c r="I12065" s="518">
        <v>634618</v>
      </c>
    </row>
    <row r="12066" spans="1:9" x14ac:dyDescent="0.2">
      <c r="A12066" s="518" t="s">
        <v>339</v>
      </c>
      <c r="B12066" s="518">
        <v>634634</v>
      </c>
      <c r="C12066" s="518" t="s">
        <v>2660</v>
      </c>
      <c r="D12066" s="518" t="s">
        <v>7956</v>
      </c>
      <c r="E12066" s="859">
        <v>34</v>
      </c>
      <c r="F12066" s="859">
        <v>31</v>
      </c>
      <c r="G12066" s="518" t="s">
        <v>122</v>
      </c>
      <c r="H12066" s="518" t="s">
        <v>339</v>
      </c>
      <c r="I12066" s="518">
        <v>634634</v>
      </c>
    </row>
    <row r="12067" spans="1:9" x14ac:dyDescent="0.2">
      <c r="A12067" s="518" t="s">
        <v>339</v>
      </c>
      <c r="B12067" s="518">
        <v>634659</v>
      </c>
      <c r="C12067" s="518" t="s">
        <v>2660</v>
      </c>
      <c r="D12067" s="518" t="s">
        <v>6235</v>
      </c>
      <c r="E12067" s="859">
        <v>32</v>
      </c>
      <c r="F12067" s="859">
        <v>28</v>
      </c>
      <c r="G12067" s="518" t="s">
        <v>122</v>
      </c>
      <c r="H12067" s="518" t="s">
        <v>339</v>
      </c>
      <c r="I12067" s="518">
        <v>634659</v>
      </c>
    </row>
    <row r="12068" spans="1:9" x14ac:dyDescent="0.2">
      <c r="A12068" s="518" t="s">
        <v>339</v>
      </c>
      <c r="B12068" s="518">
        <v>634667</v>
      </c>
      <c r="C12068" s="518" t="s">
        <v>2660</v>
      </c>
      <c r="D12068" s="518" t="s">
        <v>760</v>
      </c>
      <c r="E12068" s="859">
        <v>35</v>
      </c>
      <c r="F12068" s="859">
        <v>30</v>
      </c>
      <c r="G12068" s="518" t="s">
        <v>122</v>
      </c>
      <c r="H12068" s="518" t="s">
        <v>339</v>
      </c>
      <c r="I12068" s="518">
        <v>634667</v>
      </c>
    </row>
    <row r="12069" spans="1:9" x14ac:dyDescent="0.2">
      <c r="A12069" s="518" t="s">
        <v>339</v>
      </c>
      <c r="B12069" s="518">
        <v>634675</v>
      </c>
      <c r="C12069" s="518" t="s">
        <v>2660</v>
      </c>
      <c r="D12069" s="518" t="s">
        <v>761</v>
      </c>
      <c r="E12069" s="859">
        <v>20</v>
      </c>
      <c r="F12069" s="859">
        <v>19</v>
      </c>
      <c r="G12069" s="518" t="s">
        <v>122</v>
      </c>
      <c r="H12069" s="518" t="s">
        <v>339</v>
      </c>
      <c r="I12069" s="518">
        <v>634675</v>
      </c>
    </row>
    <row r="12070" spans="1:9" x14ac:dyDescent="0.2">
      <c r="A12070" s="518" t="s">
        <v>339</v>
      </c>
      <c r="B12070" s="518">
        <v>634683</v>
      </c>
      <c r="C12070" s="518" t="s">
        <v>2660</v>
      </c>
      <c r="D12070" s="518" t="s">
        <v>903</v>
      </c>
      <c r="E12070" s="859">
        <v>34</v>
      </c>
      <c r="F12070" s="859">
        <v>30</v>
      </c>
      <c r="G12070" s="518" t="s">
        <v>122</v>
      </c>
      <c r="H12070" s="518" t="s">
        <v>339</v>
      </c>
      <c r="I12070" s="518">
        <v>634683</v>
      </c>
    </row>
    <row r="12071" spans="1:9" x14ac:dyDescent="0.2">
      <c r="A12071" s="518" t="s">
        <v>153</v>
      </c>
      <c r="B12071" s="518">
        <v>634725</v>
      </c>
      <c r="C12071" s="518" t="s">
        <v>2660</v>
      </c>
      <c r="D12071" s="518" t="s">
        <v>723</v>
      </c>
      <c r="E12071" s="859">
        <v>31</v>
      </c>
      <c r="F12071" s="859">
        <v>31</v>
      </c>
      <c r="G12071" s="518" t="s">
        <v>122</v>
      </c>
      <c r="H12071" s="518" t="s">
        <v>153</v>
      </c>
      <c r="I12071" s="518">
        <v>634725</v>
      </c>
    </row>
    <row r="12072" spans="1:9" x14ac:dyDescent="0.2">
      <c r="A12072" s="518" t="s">
        <v>153</v>
      </c>
      <c r="B12072" s="518">
        <v>634733</v>
      </c>
      <c r="C12072" s="518" t="s">
        <v>2660</v>
      </c>
      <c r="D12072" s="518" t="s">
        <v>904</v>
      </c>
      <c r="E12072" s="859">
        <v>34</v>
      </c>
      <c r="F12072" s="859">
        <v>32</v>
      </c>
      <c r="G12072" s="518" t="s">
        <v>122</v>
      </c>
      <c r="H12072" s="518" t="s">
        <v>153</v>
      </c>
      <c r="I12072" s="518">
        <v>634733</v>
      </c>
    </row>
    <row r="12073" spans="1:9" x14ac:dyDescent="0.2">
      <c r="A12073" s="518" t="s">
        <v>153</v>
      </c>
      <c r="B12073" s="518">
        <v>634741</v>
      </c>
      <c r="C12073" s="518" t="s">
        <v>2660</v>
      </c>
      <c r="D12073" s="518" t="s">
        <v>721</v>
      </c>
      <c r="E12073" s="859">
        <v>23</v>
      </c>
      <c r="F12073" s="859">
        <v>23</v>
      </c>
      <c r="G12073" s="518" t="s">
        <v>122</v>
      </c>
      <c r="H12073" s="518" t="s">
        <v>153</v>
      </c>
      <c r="I12073" s="518">
        <v>634741</v>
      </c>
    </row>
    <row r="12074" spans="1:9" x14ac:dyDescent="0.2">
      <c r="A12074" s="518" t="s">
        <v>313</v>
      </c>
      <c r="B12074" s="518">
        <v>634758</v>
      </c>
      <c r="C12074" s="518" t="s">
        <v>2660</v>
      </c>
      <c r="D12074" s="518" t="s">
        <v>905</v>
      </c>
      <c r="E12074" s="859">
        <v>24</v>
      </c>
      <c r="F12074" s="859">
        <v>19</v>
      </c>
      <c r="G12074" s="518" t="s">
        <v>122</v>
      </c>
      <c r="H12074" s="518" t="s">
        <v>313</v>
      </c>
      <c r="I12074" s="518">
        <v>634758</v>
      </c>
    </row>
    <row r="12075" spans="1:9" x14ac:dyDescent="0.2">
      <c r="A12075" s="518" t="s">
        <v>230</v>
      </c>
      <c r="B12075" s="518">
        <v>634782</v>
      </c>
      <c r="C12075" s="518" t="s">
        <v>2660</v>
      </c>
      <c r="D12075" s="518" t="s">
        <v>7034</v>
      </c>
      <c r="E12075" s="859">
        <v>27</v>
      </c>
      <c r="F12075" s="859">
        <v>25</v>
      </c>
      <c r="G12075" s="518" t="s">
        <v>122</v>
      </c>
      <c r="H12075" s="518" t="s">
        <v>230</v>
      </c>
      <c r="I12075" s="518">
        <v>634782</v>
      </c>
    </row>
    <row r="12076" spans="1:9" x14ac:dyDescent="0.2">
      <c r="A12076" s="518" t="s">
        <v>230</v>
      </c>
      <c r="B12076" s="518">
        <v>634790</v>
      </c>
      <c r="C12076" s="518" t="s">
        <v>2660</v>
      </c>
      <c r="D12076" s="518" t="s">
        <v>549</v>
      </c>
      <c r="E12076" s="859">
        <v>34</v>
      </c>
      <c r="F12076" s="859">
        <v>30</v>
      </c>
      <c r="G12076" s="518" t="s">
        <v>122</v>
      </c>
      <c r="H12076" s="518" t="s">
        <v>230</v>
      </c>
      <c r="I12076" s="518">
        <v>634790</v>
      </c>
    </row>
    <row r="12077" spans="1:9" x14ac:dyDescent="0.2">
      <c r="A12077" s="518" t="s">
        <v>230</v>
      </c>
      <c r="B12077" s="518">
        <v>634824</v>
      </c>
      <c r="C12077" s="518" t="s">
        <v>2660</v>
      </c>
      <c r="D12077" s="518" t="s">
        <v>906</v>
      </c>
      <c r="E12077" s="859">
        <v>27</v>
      </c>
      <c r="F12077" s="859">
        <v>26</v>
      </c>
      <c r="G12077" s="518" t="s">
        <v>122</v>
      </c>
      <c r="H12077" s="518" t="s">
        <v>230</v>
      </c>
      <c r="I12077" s="518">
        <v>634824</v>
      </c>
    </row>
    <row r="12078" spans="1:9" x14ac:dyDescent="0.2">
      <c r="A12078" s="518" t="s">
        <v>230</v>
      </c>
      <c r="B12078" s="518">
        <v>634832</v>
      </c>
      <c r="C12078" s="518" t="s">
        <v>2660</v>
      </c>
      <c r="D12078" s="518" t="s">
        <v>907</v>
      </c>
      <c r="E12078" s="859">
        <v>26</v>
      </c>
      <c r="F12078" s="859">
        <v>20</v>
      </c>
      <c r="G12078" s="518" t="s">
        <v>122</v>
      </c>
      <c r="H12078" s="518" t="s">
        <v>230</v>
      </c>
      <c r="I12078" s="518">
        <v>634832</v>
      </c>
    </row>
    <row r="12079" spans="1:9" x14ac:dyDescent="0.2">
      <c r="A12079" s="518" t="s">
        <v>217</v>
      </c>
      <c r="B12079" s="518">
        <v>634907</v>
      </c>
      <c r="C12079" s="518" t="s">
        <v>2660</v>
      </c>
      <c r="D12079" s="518" t="s">
        <v>620</v>
      </c>
      <c r="E12079" s="859">
        <v>33</v>
      </c>
      <c r="F12079" s="859">
        <v>32</v>
      </c>
      <c r="G12079" s="518" t="s">
        <v>122</v>
      </c>
      <c r="H12079" s="518" t="s">
        <v>217</v>
      </c>
      <c r="I12079" s="518">
        <v>634907</v>
      </c>
    </row>
    <row r="12080" spans="1:9" x14ac:dyDescent="0.2">
      <c r="A12080" s="518" t="s">
        <v>217</v>
      </c>
      <c r="B12080" s="518">
        <v>634923</v>
      </c>
      <c r="C12080" s="518" t="s">
        <v>2660</v>
      </c>
      <c r="D12080" s="518" t="s">
        <v>882</v>
      </c>
      <c r="E12080" s="859">
        <v>31</v>
      </c>
      <c r="F12080" s="859">
        <v>29</v>
      </c>
      <c r="G12080" s="518" t="s">
        <v>122</v>
      </c>
      <c r="H12080" s="518" t="s">
        <v>217</v>
      </c>
      <c r="I12080" s="518">
        <v>634923</v>
      </c>
    </row>
    <row r="12081" spans="1:9" x14ac:dyDescent="0.2">
      <c r="A12081" s="518" t="s">
        <v>314</v>
      </c>
      <c r="B12081" s="518">
        <v>634964</v>
      </c>
      <c r="C12081" s="518" t="s">
        <v>2660</v>
      </c>
      <c r="D12081" s="518" t="s">
        <v>487</v>
      </c>
      <c r="E12081" s="859">
        <v>24</v>
      </c>
      <c r="F12081" s="859">
        <v>0</v>
      </c>
      <c r="G12081" s="518" t="s">
        <v>122</v>
      </c>
      <c r="H12081" s="518" t="s">
        <v>314</v>
      </c>
      <c r="I12081" s="518">
        <v>634964</v>
      </c>
    </row>
    <row r="12082" spans="1:9" x14ac:dyDescent="0.2">
      <c r="A12082" s="518" t="s">
        <v>181</v>
      </c>
      <c r="B12082" s="518">
        <v>634980</v>
      </c>
      <c r="C12082" s="518" t="s">
        <v>2660</v>
      </c>
      <c r="D12082" s="518" t="s">
        <v>573</v>
      </c>
      <c r="E12082" s="859">
        <v>32</v>
      </c>
      <c r="F12082" s="859">
        <v>0</v>
      </c>
      <c r="G12082" s="518" t="s">
        <v>128</v>
      </c>
      <c r="H12082" s="518" t="s">
        <v>181</v>
      </c>
      <c r="I12082" s="518">
        <v>634980</v>
      </c>
    </row>
    <row r="12083" spans="1:9" x14ac:dyDescent="0.2">
      <c r="A12083" s="518" t="s">
        <v>344</v>
      </c>
      <c r="B12083" s="518">
        <v>635003</v>
      </c>
      <c r="C12083" s="518" t="s">
        <v>2660</v>
      </c>
      <c r="D12083" s="518" t="s">
        <v>674</v>
      </c>
      <c r="E12083" s="859">
        <v>30</v>
      </c>
      <c r="F12083" s="859">
        <v>30</v>
      </c>
      <c r="G12083" s="518" t="s">
        <v>122</v>
      </c>
      <c r="H12083" s="518" t="s">
        <v>344</v>
      </c>
      <c r="I12083" s="518">
        <v>635003</v>
      </c>
    </row>
    <row r="12084" spans="1:9" x14ac:dyDescent="0.2">
      <c r="A12084" s="518" t="s">
        <v>344</v>
      </c>
      <c r="B12084" s="518">
        <v>635011</v>
      </c>
      <c r="C12084" s="518" t="s">
        <v>2660</v>
      </c>
      <c r="D12084" s="518" t="s">
        <v>1027</v>
      </c>
      <c r="E12084" s="859">
        <v>34</v>
      </c>
      <c r="F12084" s="859">
        <v>34</v>
      </c>
      <c r="G12084" s="518" t="s">
        <v>122</v>
      </c>
      <c r="H12084" s="518" t="s">
        <v>344</v>
      </c>
      <c r="I12084" s="518">
        <v>635011</v>
      </c>
    </row>
    <row r="12085" spans="1:9" x14ac:dyDescent="0.2">
      <c r="A12085" s="518" t="s">
        <v>347</v>
      </c>
      <c r="B12085" s="518">
        <v>635029</v>
      </c>
      <c r="C12085" s="518" t="s">
        <v>2660</v>
      </c>
      <c r="D12085" s="518" t="s">
        <v>1135</v>
      </c>
      <c r="E12085" s="859">
        <v>22</v>
      </c>
      <c r="F12085" s="859">
        <v>16</v>
      </c>
      <c r="G12085" s="518" t="s">
        <v>122</v>
      </c>
      <c r="H12085" s="518" t="s">
        <v>347</v>
      </c>
      <c r="I12085" s="518">
        <v>635029</v>
      </c>
    </row>
    <row r="12086" spans="1:9" x14ac:dyDescent="0.2">
      <c r="A12086" s="518" t="s">
        <v>233</v>
      </c>
      <c r="B12086" s="518">
        <v>635037</v>
      </c>
      <c r="C12086" s="518" t="s">
        <v>2660</v>
      </c>
      <c r="D12086" s="518" t="s">
        <v>1136</v>
      </c>
      <c r="E12086" s="859">
        <v>34</v>
      </c>
      <c r="F12086" s="859">
        <v>34</v>
      </c>
      <c r="G12086" s="518" t="s">
        <v>122</v>
      </c>
      <c r="H12086" s="518" t="s">
        <v>233</v>
      </c>
      <c r="I12086" s="518">
        <v>635037</v>
      </c>
    </row>
    <row r="12087" spans="1:9" x14ac:dyDescent="0.2">
      <c r="A12087" s="518" t="s">
        <v>233</v>
      </c>
      <c r="B12087" s="518">
        <v>635045</v>
      </c>
      <c r="C12087" s="518" t="s">
        <v>2660</v>
      </c>
      <c r="D12087" s="518" t="s">
        <v>610</v>
      </c>
      <c r="E12087" s="859">
        <v>21</v>
      </c>
      <c r="F12087" s="859">
        <v>17</v>
      </c>
      <c r="G12087" s="518" t="s">
        <v>122</v>
      </c>
      <c r="H12087" s="518" t="s">
        <v>233</v>
      </c>
      <c r="I12087" s="518">
        <v>635045</v>
      </c>
    </row>
    <row r="12088" spans="1:9" x14ac:dyDescent="0.2">
      <c r="A12088" s="518" t="s">
        <v>337</v>
      </c>
      <c r="B12088" s="518">
        <v>635052</v>
      </c>
      <c r="C12088" s="518" t="s">
        <v>2660</v>
      </c>
      <c r="D12088" s="518" t="s">
        <v>1183</v>
      </c>
      <c r="E12088" s="859">
        <v>22</v>
      </c>
      <c r="F12088" s="859">
        <v>22</v>
      </c>
      <c r="G12088" s="518" t="s">
        <v>122</v>
      </c>
      <c r="H12088" s="518" t="s">
        <v>337</v>
      </c>
      <c r="I12088" s="518">
        <v>635052</v>
      </c>
    </row>
    <row r="12089" spans="1:9" x14ac:dyDescent="0.2">
      <c r="A12089" s="518" t="s">
        <v>197</v>
      </c>
      <c r="B12089" s="518">
        <v>635060</v>
      </c>
      <c r="C12089" s="518" t="s">
        <v>2660</v>
      </c>
      <c r="D12089" s="518" t="s">
        <v>763</v>
      </c>
      <c r="E12089" s="859">
        <v>35</v>
      </c>
      <c r="F12089" s="859">
        <v>35</v>
      </c>
      <c r="G12089" s="518" t="s">
        <v>122</v>
      </c>
      <c r="H12089" s="518" t="s">
        <v>197</v>
      </c>
      <c r="I12089" s="518">
        <v>635060</v>
      </c>
    </row>
    <row r="12090" spans="1:9" x14ac:dyDescent="0.2">
      <c r="A12090" s="518" t="s">
        <v>166</v>
      </c>
      <c r="B12090" s="518">
        <v>635078</v>
      </c>
      <c r="C12090" s="518" t="s">
        <v>2660</v>
      </c>
      <c r="D12090" s="518" t="s">
        <v>1184</v>
      </c>
      <c r="E12090" s="859">
        <v>27</v>
      </c>
      <c r="F12090" s="859">
        <v>27</v>
      </c>
      <c r="G12090" s="518" t="s">
        <v>122</v>
      </c>
      <c r="H12090" s="518" t="s">
        <v>166</v>
      </c>
      <c r="I12090" s="518">
        <v>635078</v>
      </c>
    </row>
    <row r="12091" spans="1:9" x14ac:dyDescent="0.2">
      <c r="A12091" s="518" t="s">
        <v>166</v>
      </c>
      <c r="B12091" s="518">
        <v>635086</v>
      </c>
      <c r="C12091" s="518" t="s">
        <v>2660</v>
      </c>
      <c r="D12091" s="518" t="s">
        <v>1185</v>
      </c>
      <c r="E12091" s="859">
        <v>35</v>
      </c>
      <c r="F12091" s="859">
        <v>35</v>
      </c>
      <c r="G12091" s="518" t="s">
        <v>122</v>
      </c>
      <c r="H12091" s="518" t="s">
        <v>166</v>
      </c>
      <c r="I12091" s="518">
        <v>635086</v>
      </c>
    </row>
    <row r="12092" spans="1:9" x14ac:dyDescent="0.2">
      <c r="A12092" s="518" t="s">
        <v>166</v>
      </c>
      <c r="B12092" s="518">
        <v>635094</v>
      </c>
      <c r="C12092" s="518" t="s">
        <v>2660</v>
      </c>
      <c r="D12092" s="518" t="s">
        <v>1186</v>
      </c>
      <c r="E12092" s="859">
        <v>35</v>
      </c>
      <c r="F12092" s="859">
        <v>35</v>
      </c>
      <c r="G12092" s="518" t="s">
        <v>122</v>
      </c>
      <c r="H12092" s="518" t="s">
        <v>166</v>
      </c>
      <c r="I12092" s="518">
        <v>635094</v>
      </c>
    </row>
    <row r="12093" spans="1:9" x14ac:dyDescent="0.2">
      <c r="A12093" s="518" t="s">
        <v>166</v>
      </c>
      <c r="B12093" s="518">
        <v>635102</v>
      </c>
      <c r="C12093" s="518" t="s">
        <v>2660</v>
      </c>
      <c r="D12093" s="518" t="s">
        <v>1187</v>
      </c>
      <c r="E12093" s="859">
        <v>18</v>
      </c>
      <c r="F12093" s="859">
        <v>18</v>
      </c>
      <c r="G12093" s="518" t="s">
        <v>122</v>
      </c>
      <c r="H12093" s="518" t="s">
        <v>166</v>
      </c>
      <c r="I12093" s="518">
        <v>635102</v>
      </c>
    </row>
    <row r="12094" spans="1:9" x14ac:dyDescent="0.2">
      <c r="A12094" s="518" t="s">
        <v>289</v>
      </c>
      <c r="B12094" s="518">
        <v>635136</v>
      </c>
      <c r="C12094" s="518" t="s">
        <v>2660</v>
      </c>
      <c r="D12094" s="518" t="s">
        <v>1189</v>
      </c>
      <c r="E12094" s="859">
        <v>24</v>
      </c>
      <c r="F12094" s="859">
        <v>24</v>
      </c>
      <c r="G12094" s="518" t="s">
        <v>122</v>
      </c>
      <c r="H12094" s="518" t="s">
        <v>289</v>
      </c>
      <c r="I12094" s="518">
        <v>635136</v>
      </c>
    </row>
    <row r="12095" spans="1:9" x14ac:dyDescent="0.2">
      <c r="A12095" s="518" t="s">
        <v>166</v>
      </c>
      <c r="B12095" s="518">
        <v>635144</v>
      </c>
      <c r="C12095" s="518" t="s">
        <v>2660</v>
      </c>
      <c r="D12095" s="518" t="s">
        <v>943</v>
      </c>
      <c r="E12095" s="859">
        <v>32</v>
      </c>
      <c r="F12095" s="859">
        <v>32</v>
      </c>
      <c r="G12095" s="518" t="s">
        <v>122</v>
      </c>
      <c r="H12095" s="518" t="s">
        <v>166</v>
      </c>
      <c r="I12095" s="518">
        <v>635144</v>
      </c>
    </row>
    <row r="12096" spans="1:9" x14ac:dyDescent="0.2">
      <c r="A12096" s="518" t="s">
        <v>166</v>
      </c>
      <c r="B12096" s="518">
        <v>635169</v>
      </c>
      <c r="C12096" s="518" t="s">
        <v>2660</v>
      </c>
      <c r="D12096" s="518" t="s">
        <v>1190</v>
      </c>
      <c r="E12096" s="859">
        <v>34</v>
      </c>
      <c r="F12096" s="859">
        <v>34</v>
      </c>
      <c r="G12096" s="518" t="s">
        <v>122</v>
      </c>
      <c r="H12096" s="518" t="s">
        <v>166</v>
      </c>
      <c r="I12096" s="518">
        <v>635169</v>
      </c>
    </row>
    <row r="12097" spans="1:9" x14ac:dyDescent="0.2">
      <c r="A12097" s="518" t="s">
        <v>166</v>
      </c>
      <c r="B12097" s="518">
        <v>635177</v>
      </c>
      <c r="C12097" s="518" t="s">
        <v>2660</v>
      </c>
      <c r="D12097" s="518" t="s">
        <v>1191</v>
      </c>
      <c r="E12097" s="859">
        <v>33</v>
      </c>
      <c r="F12097" s="859">
        <v>33</v>
      </c>
      <c r="G12097" s="518" t="s">
        <v>122</v>
      </c>
      <c r="H12097" s="518" t="s">
        <v>166</v>
      </c>
      <c r="I12097" s="518">
        <v>635177</v>
      </c>
    </row>
    <row r="12098" spans="1:9" x14ac:dyDescent="0.2">
      <c r="A12098" s="518" t="s">
        <v>245</v>
      </c>
      <c r="B12098" s="518">
        <v>635193</v>
      </c>
      <c r="C12098" s="518" t="s">
        <v>2660</v>
      </c>
      <c r="D12098" s="518" t="s">
        <v>856</v>
      </c>
      <c r="E12098" s="859">
        <v>35</v>
      </c>
      <c r="F12098" s="859">
        <v>34</v>
      </c>
      <c r="G12098" s="518" t="s">
        <v>122</v>
      </c>
      <c r="H12098" s="518" t="s">
        <v>245</v>
      </c>
      <c r="I12098" s="518">
        <v>635193</v>
      </c>
    </row>
    <row r="12099" spans="1:9" x14ac:dyDescent="0.2">
      <c r="A12099" s="518" t="s">
        <v>271</v>
      </c>
      <c r="B12099" s="518">
        <v>635235</v>
      </c>
      <c r="C12099" s="518" t="s">
        <v>2660</v>
      </c>
      <c r="D12099" s="518" t="s">
        <v>1290</v>
      </c>
      <c r="E12099" s="859">
        <v>33</v>
      </c>
      <c r="F12099" s="859">
        <v>0</v>
      </c>
      <c r="G12099" s="518" t="s">
        <v>122</v>
      </c>
      <c r="H12099" s="518" t="s">
        <v>271</v>
      </c>
      <c r="I12099" s="518">
        <v>635235</v>
      </c>
    </row>
    <row r="12100" spans="1:9" x14ac:dyDescent="0.2">
      <c r="A12100" s="518" t="s">
        <v>271</v>
      </c>
      <c r="B12100" s="518">
        <v>635243</v>
      </c>
      <c r="C12100" s="518" t="s">
        <v>2660</v>
      </c>
      <c r="D12100" s="518" t="s">
        <v>422</v>
      </c>
      <c r="E12100" s="859">
        <v>34</v>
      </c>
      <c r="F12100" s="859">
        <v>0</v>
      </c>
      <c r="G12100" s="518" t="s">
        <v>122</v>
      </c>
      <c r="H12100" s="518" t="s">
        <v>271</v>
      </c>
      <c r="I12100" s="518">
        <v>635243</v>
      </c>
    </row>
    <row r="12101" spans="1:9" x14ac:dyDescent="0.2">
      <c r="A12101" s="518" t="s">
        <v>394</v>
      </c>
      <c r="B12101" s="518">
        <v>635250</v>
      </c>
      <c r="C12101" s="518" t="s">
        <v>2660</v>
      </c>
      <c r="D12101" s="518" t="s">
        <v>6236</v>
      </c>
      <c r="E12101" s="859">
        <v>22</v>
      </c>
      <c r="F12101" s="859">
        <v>22</v>
      </c>
      <c r="G12101" s="518" t="s">
        <v>122</v>
      </c>
      <c r="H12101" s="518" t="s">
        <v>394</v>
      </c>
      <c r="I12101" s="518">
        <v>635250</v>
      </c>
    </row>
    <row r="12102" spans="1:9" x14ac:dyDescent="0.2">
      <c r="A12102" s="518" t="s">
        <v>199</v>
      </c>
      <c r="B12102" s="518">
        <v>635268</v>
      </c>
      <c r="C12102" s="518" t="s">
        <v>2660</v>
      </c>
      <c r="D12102" s="518" t="s">
        <v>324</v>
      </c>
      <c r="E12102" s="859">
        <v>23</v>
      </c>
      <c r="F12102" s="859">
        <v>12</v>
      </c>
      <c r="G12102" s="518" t="s">
        <v>122</v>
      </c>
      <c r="H12102" s="518" t="s">
        <v>199</v>
      </c>
      <c r="I12102" s="518">
        <v>635268</v>
      </c>
    </row>
    <row r="12103" spans="1:9" x14ac:dyDescent="0.2">
      <c r="A12103" s="518" t="s">
        <v>349</v>
      </c>
      <c r="B12103" s="518">
        <v>635292</v>
      </c>
      <c r="C12103" s="518" t="s">
        <v>2660</v>
      </c>
      <c r="D12103" s="518" t="s">
        <v>1291</v>
      </c>
      <c r="E12103" s="859">
        <v>34</v>
      </c>
      <c r="F12103" s="859">
        <v>22</v>
      </c>
      <c r="G12103" s="518" t="s">
        <v>122</v>
      </c>
      <c r="H12103" s="518" t="s">
        <v>349</v>
      </c>
      <c r="I12103" s="518">
        <v>635292</v>
      </c>
    </row>
    <row r="12104" spans="1:9" x14ac:dyDescent="0.2">
      <c r="A12104" s="518" t="s">
        <v>349</v>
      </c>
      <c r="B12104" s="518">
        <v>635300</v>
      </c>
      <c r="C12104" s="518" t="s">
        <v>2660</v>
      </c>
      <c r="D12104" s="518" t="s">
        <v>613</v>
      </c>
      <c r="E12104" s="859">
        <v>34</v>
      </c>
      <c r="F12104" s="859">
        <v>16</v>
      </c>
      <c r="G12104" s="518" t="s">
        <v>122</v>
      </c>
      <c r="H12104" s="518" t="s">
        <v>349</v>
      </c>
      <c r="I12104" s="518">
        <v>635300</v>
      </c>
    </row>
    <row r="12105" spans="1:9" x14ac:dyDescent="0.2">
      <c r="A12105" s="518" t="s">
        <v>349</v>
      </c>
      <c r="B12105" s="518">
        <v>635318</v>
      </c>
      <c r="C12105" s="518" t="s">
        <v>2660</v>
      </c>
      <c r="D12105" s="518" t="s">
        <v>1292</v>
      </c>
      <c r="E12105" s="859">
        <v>35</v>
      </c>
      <c r="F12105" s="859">
        <v>20</v>
      </c>
      <c r="G12105" s="518" t="s">
        <v>122</v>
      </c>
      <c r="H12105" s="518" t="s">
        <v>349</v>
      </c>
      <c r="I12105" s="518">
        <v>635318</v>
      </c>
    </row>
    <row r="12106" spans="1:9" x14ac:dyDescent="0.2">
      <c r="A12106" s="518" t="s">
        <v>349</v>
      </c>
      <c r="B12106" s="518">
        <v>635326</v>
      </c>
      <c r="C12106" s="518" t="s">
        <v>2660</v>
      </c>
      <c r="D12106" s="518" t="s">
        <v>1293</v>
      </c>
      <c r="E12106" s="859">
        <v>33</v>
      </c>
      <c r="F12106" s="859">
        <v>20</v>
      </c>
      <c r="G12106" s="518" t="s">
        <v>122</v>
      </c>
      <c r="H12106" s="518" t="s">
        <v>349</v>
      </c>
      <c r="I12106" s="518">
        <v>635326</v>
      </c>
    </row>
    <row r="12107" spans="1:9" x14ac:dyDescent="0.2">
      <c r="A12107" s="518" t="s">
        <v>349</v>
      </c>
      <c r="B12107" s="518">
        <v>635334</v>
      </c>
      <c r="C12107" s="518" t="s">
        <v>2660</v>
      </c>
      <c r="D12107" s="518" t="s">
        <v>815</v>
      </c>
      <c r="E12107" s="859">
        <v>33</v>
      </c>
      <c r="F12107" s="859">
        <v>18</v>
      </c>
      <c r="G12107" s="518" t="s">
        <v>122</v>
      </c>
      <c r="H12107" s="518" t="s">
        <v>349</v>
      </c>
      <c r="I12107" s="518">
        <v>635334</v>
      </c>
    </row>
    <row r="12108" spans="1:9" x14ac:dyDescent="0.2">
      <c r="A12108" s="518" t="s">
        <v>221</v>
      </c>
      <c r="B12108" s="518">
        <v>635342</v>
      </c>
      <c r="C12108" s="518" t="s">
        <v>2660</v>
      </c>
      <c r="D12108" s="518" t="s">
        <v>1335</v>
      </c>
      <c r="E12108" s="859">
        <v>31</v>
      </c>
      <c r="F12108" s="859">
        <v>30</v>
      </c>
      <c r="G12108" s="518" t="s">
        <v>122</v>
      </c>
      <c r="H12108" s="518" t="s">
        <v>221</v>
      </c>
      <c r="I12108" s="518">
        <v>635342</v>
      </c>
    </row>
    <row r="12109" spans="1:9" x14ac:dyDescent="0.2">
      <c r="A12109" s="518" t="s">
        <v>337</v>
      </c>
      <c r="B12109" s="518">
        <v>635359</v>
      </c>
      <c r="C12109" s="518" t="s">
        <v>2660</v>
      </c>
      <c r="D12109" s="518" t="s">
        <v>1336</v>
      </c>
      <c r="E12109" s="859">
        <v>33</v>
      </c>
      <c r="F12109" s="859">
        <v>33</v>
      </c>
      <c r="G12109" s="518" t="s">
        <v>122</v>
      </c>
      <c r="H12109" s="518" t="s">
        <v>337</v>
      </c>
      <c r="I12109" s="518">
        <v>635359</v>
      </c>
    </row>
    <row r="12110" spans="1:9" x14ac:dyDescent="0.2">
      <c r="A12110" s="518" t="s">
        <v>276</v>
      </c>
      <c r="B12110" s="518">
        <v>635383</v>
      </c>
      <c r="C12110" s="518" t="s">
        <v>2660</v>
      </c>
      <c r="D12110" s="518" t="s">
        <v>1127</v>
      </c>
      <c r="E12110" s="859">
        <v>25</v>
      </c>
      <c r="F12110" s="859">
        <v>14</v>
      </c>
      <c r="G12110" s="518" t="s">
        <v>122</v>
      </c>
      <c r="H12110" s="518" t="s">
        <v>276</v>
      </c>
      <c r="I12110" s="518">
        <v>635383</v>
      </c>
    </row>
    <row r="12111" spans="1:9" x14ac:dyDescent="0.2">
      <c r="A12111" s="518" t="s">
        <v>341</v>
      </c>
      <c r="B12111" s="518">
        <v>635409</v>
      </c>
      <c r="C12111" s="518" t="s">
        <v>2660</v>
      </c>
      <c r="D12111" s="518" t="s">
        <v>1128</v>
      </c>
      <c r="E12111" s="859">
        <v>35</v>
      </c>
      <c r="F12111" s="859">
        <v>35</v>
      </c>
      <c r="G12111" s="518" t="s">
        <v>128</v>
      </c>
      <c r="H12111" s="518" t="s">
        <v>341</v>
      </c>
      <c r="I12111" s="518">
        <v>635409</v>
      </c>
    </row>
    <row r="12112" spans="1:9" x14ac:dyDescent="0.2">
      <c r="A12112" s="518" t="s">
        <v>339</v>
      </c>
      <c r="B12112" s="518">
        <v>635417</v>
      </c>
      <c r="C12112" s="518" t="s">
        <v>2660</v>
      </c>
      <c r="D12112" s="518" t="s">
        <v>1129</v>
      </c>
      <c r="E12112" s="859">
        <v>20</v>
      </c>
      <c r="F12112" s="859">
        <v>20</v>
      </c>
      <c r="G12112" s="518" t="s">
        <v>122</v>
      </c>
      <c r="H12112" s="518" t="s">
        <v>339</v>
      </c>
      <c r="I12112" s="518">
        <v>635417</v>
      </c>
    </row>
    <row r="12113" spans="1:9" x14ac:dyDescent="0.2">
      <c r="A12113" s="518" t="s">
        <v>204</v>
      </c>
      <c r="B12113" s="518">
        <v>635425</v>
      </c>
      <c r="C12113" s="518" t="s">
        <v>2660</v>
      </c>
      <c r="D12113" s="518" t="s">
        <v>1390</v>
      </c>
      <c r="E12113" s="859">
        <v>35</v>
      </c>
      <c r="F12113" s="859">
        <v>35</v>
      </c>
      <c r="G12113" s="518" t="s">
        <v>122</v>
      </c>
      <c r="H12113" s="518" t="s">
        <v>204</v>
      </c>
      <c r="I12113" s="518">
        <v>635425</v>
      </c>
    </row>
    <row r="12114" spans="1:9" x14ac:dyDescent="0.2">
      <c r="A12114" s="518" t="s">
        <v>388</v>
      </c>
      <c r="B12114" s="518">
        <v>635458</v>
      </c>
      <c r="C12114" s="518" t="s">
        <v>2660</v>
      </c>
      <c r="D12114" s="518" t="s">
        <v>538</v>
      </c>
      <c r="E12114" s="859">
        <v>33</v>
      </c>
      <c r="F12114" s="859">
        <v>32</v>
      </c>
      <c r="G12114" s="518" t="s">
        <v>122</v>
      </c>
      <c r="H12114" s="518" t="s">
        <v>388</v>
      </c>
      <c r="I12114" s="518">
        <v>635458</v>
      </c>
    </row>
    <row r="12115" spans="1:9" x14ac:dyDescent="0.2">
      <c r="A12115" s="518" t="s">
        <v>231</v>
      </c>
      <c r="B12115" s="518">
        <v>635466</v>
      </c>
      <c r="C12115" s="518" t="s">
        <v>2660</v>
      </c>
      <c r="D12115" s="518" t="s">
        <v>501</v>
      </c>
      <c r="E12115" s="859">
        <v>30</v>
      </c>
      <c r="F12115" s="859">
        <v>28</v>
      </c>
      <c r="G12115" s="518" t="s">
        <v>122</v>
      </c>
      <c r="H12115" s="518" t="s">
        <v>231</v>
      </c>
      <c r="I12115" s="518">
        <v>635466</v>
      </c>
    </row>
    <row r="12116" spans="1:9" x14ac:dyDescent="0.2">
      <c r="A12116" s="518" t="s">
        <v>170</v>
      </c>
      <c r="B12116" s="518">
        <v>635490</v>
      </c>
      <c r="C12116" s="518" t="s">
        <v>2660</v>
      </c>
      <c r="D12116" s="518" t="s">
        <v>1026</v>
      </c>
      <c r="E12116" s="859">
        <v>28</v>
      </c>
      <c r="F12116" s="859">
        <v>28</v>
      </c>
      <c r="G12116" s="518" t="s">
        <v>122</v>
      </c>
      <c r="H12116" s="518" t="s">
        <v>170</v>
      </c>
      <c r="I12116" s="518">
        <v>635490</v>
      </c>
    </row>
    <row r="12117" spans="1:9" x14ac:dyDescent="0.2">
      <c r="A12117" s="518" t="s">
        <v>170</v>
      </c>
      <c r="B12117" s="518">
        <v>635508</v>
      </c>
      <c r="C12117" s="518" t="s">
        <v>2660</v>
      </c>
      <c r="D12117" s="518" t="s">
        <v>1176</v>
      </c>
      <c r="E12117" s="859">
        <v>27</v>
      </c>
      <c r="F12117" s="859">
        <v>27</v>
      </c>
      <c r="G12117" s="518" t="s">
        <v>122</v>
      </c>
      <c r="H12117" s="518" t="s">
        <v>170</v>
      </c>
      <c r="I12117" s="518">
        <v>635508</v>
      </c>
    </row>
    <row r="12118" spans="1:9" x14ac:dyDescent="0.2">
      <c r="A12118" s="518" t="s">
        <v>170</v>
      </c>
      <c r="B12118" s="518">
        <v>635532</v>
      </c>
      <c r="C12118" s="518" t="s">
        <v>2660</v>
      </c>
      <c r="D12118" s="518" t="s">
        <v>9554</v>
      </c>
      <c r="E12118" s="859">
        <v>34</v>
      </c>
      <c r="F12118" s="859">
        <v>31</v>
      </c>
      <c r="G12118" s="518" t="s">
        <v>122</v>
      </c>
      <c r="H12118" s="518" t="s">
        <v>170</v>
      </c>
      <c r="I12118" s="518">
        <v>635532</v>
      </c>
    </row>
    <row r="12119" spans="1:9" x14ac:dyDescent="0.2">
      <c r="A12119" s="518" t="s">
        <v>170</v>
      </c>
      <c r="B12119" s="518">
        <v>635540</v>
      </c>
      <c r="C12119" s="518" t="s">
        <v>2660</v>
      </c>
      <c r="D12119" s="518" t="s">
        <v>1082</v>
      </c>
      <c r="E12119" s="859">
        <v>30</v>
      </c>
      <c r="F12119" s="859">
        <v>30</v>
      </c>
      <c r="G12119" s="518" t="s">
        <v>122</v>
      </c>
      <c r="H12119" s="518" t="s">
        <v>170</v>
      </c>
      <c r="I12119" s="518">
        <v>635540</v>
      </c>
    </row>
    <row r="12120" spans="1:9" x14ac:dyDescent="0.2">
      <c r="A12120" s="518" t="s">
        <v>170</v>
      </c>
      <c r="B12120" s="518">
        <v>635557</v>
      </c>
      <c r="C12120" s="518" t="s">
        <v>2660</v>
      </c>
      <c r="D12120" s="518" t="s">
        <v>1030</v>
      </c>
      <c r="E12120" s="859">
        <v>32</v>
      </c>
      <c r="F12120" s="859">
        <v>32</v>
      </c>
      <c r="G12120" s="518" t="s">
        <v>122</v>
      </c>
      <c r="H12120" s="518" t="s">
        <v>170</v>
      </c>
      <c r="I12120" s="518">
        <v>635557</v>
      </c>
    </row>
    <row r="12121" spans="1:9" x14ac:dyDescent="0.2">
      <c r="A12121" s="518" t="s">
        <v>170</v>
      </c>
      <c r="B12121" s="518">
        <v>635573</v>
      </c>
      <c r="C12121" s="518" t="s">
        <v>2660</v>
      </c>
      <c r="D12121" s="518" t="s">
        <v>1263</v>
      </c>
      <c r="E12121" s="859">
        <v>27</v>
      </c>
      <c r="F12121" s="859">
        <v>25</v>
      </c>
      <c r="G12121" s="518" t="s">
        <v>122</v>
      </c>
      <c r="H12121" s="518" t="s">
        <v>170</v>
      </c>
      <c r="I12121" s="518">
        <v>635573</v>
      </c>
    </row>
    <row r="12122" spans="1:9" x14ac:dyDescent="0.2">
      <c r="A12122" s="518" t="s">
        <v>291</v>
      </c>
      <c r="B12122" s="518">
        <v>635607</v>
      </c>
      <c r="C12122" s="518" t="s">
        <v>2660</v>
      </c>
      <c r="D12122" s="518" t="s">
        <v>1266</v>
      </c>
      <c r="E12122" s="859">
        <v>33</v>
      </c>
      <c r="F12122" s="859">
        <v>31</v>
      </c>
      <c r="G12122" s="518" t="s">
        <v>122</v>
      </c>
      <c r="H12122" s="518" t="s">
        <v>291</v>
      </c>
      <c r="I12122" s="518">
        <v>635607</v>
      </c>
    </row>
    <row r="12123" spans="1:9" x14ac:dyDescent="0.2">
      <c r="A12123" s="518" t="s">
        <v>291</v>
      </c>
      <c r="B12123" s="518">
        <v>635615</v>
      </c>
      <c r="C12123" s="518" t="s">
        <v>2660</v>
      </c>
      <c r="D12123" s="518" t="s">
        <v>1267</v>
      </c>
      <c r="E12123" s="859">
        <v>32</v>
      </c>
      <c r="F12123" s="859">
        <v>31</v>
      </c>
      <c r="G12123" s="518" t="s">
        <v>122</v>
      </c>
      <c r="H12123" s="518" t="s">
        <v>291</v>
      </c>
      <c r="I12123" s="518">
        <v>635615</v>
      </c>
    </row>
    <row r="12124" spans="1:9" x14ac:dyDescent="0.2">
      <c r="A12124" s="518" t="s">
        <v>291</v>
      </c>
      <c r="B12124" s="518">
        <v>635623</v>
      </c>
      <c r="C12124" s="518" t="s">
        <v>2660</v>
      </c>
      <c r="D12124" s="518" t="s">
        <v>1268</v>
      </c>
      <c r="E12124" s="859">
        <v>29</v>
      </c>
      <c r="F12124" s="859">
        <v>27</v>
      </c>
      <c r="G12124" s="518" t="s">
        <v>122</v>
      </c>
      <c r="H12124" s="518" t="s">
        <v>291</v>
      </c>
      <c r="I12124" s="518">
        <v>635623</v>
      </c>
    </row>
    <row r="12125" spans="1:9" x14ac:dyDescent="0.2">
      <c r="A12125" s="518" t="s">
        <v>291</v>
      </c>
      <c r="B12125" s="518">
        <v>635631</v>
      </c>
      <c r="C12125" s="518" t="s">
        <v>2660</v>
      </c>
      <c r="D12125" s="518" t="s">
        <v>1269</v>
      </c>
      <c r="E12125" s="859">
        <v>28</v>
      </c>
      <c r="F12125" s="859">
        <v>28</v>
      </c>
      <c r="G12125" s="518" t="s">
        <v>122</v>
      </c>
      <c r="H12125" s="518" t="s">
        <v>291</v>
      </c>
      <c r="I12125" s="518">
        <v>635631</v>
      </c>
    </row>
    <row r="12126" spans="1:9" x14ac:dyDescent="0.2">
      <c r="A12126" s="518" t="s">
        <v>291</v>
      </c>
      <c r="B12126" s="518">
        <v>635649</v>
      </c>
      <c r="C12126" s="518" t="s">
        <v>2660</v>
      </c>
      <c r="D12126" s="518" t="s">
        <v>1270</v>
      </c>
      <c r="E12126" s="859">
        <v>33</v>
      </c>
      <c r="F12126" s="859">
        <v>31</v>
      </c>
      <c r="G12126" s="518" t="s">
        <v>122</v>
      </c>
      <c r="H12126" s="518" t="s">
        <v>291</v>
      </c>
      <c r="I12126" s="518">
        <v>635649</v>
      </c>
    </row>
    <row r="12127" spans="1:9" x14ac:dyDescent="0.2">
      <c r="A12127" s="518" t="s">
        <v>291</v>
      </c>
      <c r="B12127" s="518">
        <v>635656</v>
      </c>
      <c r="C12127" s="518" t="s">
        <v>2660</v>
      </c>
      <c r="D12127" s="518" t="s">
        <v>1271</v>
      </c>
      <c r="E12127" s="859">
        <v>35</v>
      </c>
      <c r="F12127" s="859">
        <v>24</v>
      </c>
      <c r="G12127" s="518" t="s">
        <v>122</v>
      </c>
      <c r="H12127" s="518" t="s">
        <v>291</v>
      </c>
      <c r="I12127" s="518">
        <v>635656</v>
      </c>
    </row>
    <row r="12128" spans="1:9" x14ac:dyDescent="0.2">
      <c r="A12128" s="518" t="s">
        <v>291</v>
      </c>
      <c r="B12128" s="518">
        <v>635664</v>
      </c>
      <c r="C12128" s="518" t="s">
        <v>2660</v>
      </c>
      <c r="D12128" s="518" t="s">
        <v>1272</v>
      </c>
      <c r="E12128" s="859">
        <v>34</v>
      </c>
      <c r="F12128" s="859">
        <v>29</v>
      </c>
      <c r="G12128" s="518" t="s">
        <v>122</v>
      </c>
      <c r="H12128" s="518" t="s">
        <v>291</v>
      </c>
      <c r="I12128" s="518">
        <v>635664</v>
      </c>
    </row>
    <row r="12129" spans="1:9" x14ac:dyDescent="0.2">
      <c r="A12129" s="518" t="s">
        <v>291</v>
      </c>
      <c r="B12129" s="518">
        <v>635672</v>
      </c>
      <c r="C12129" s="518" t="s">
        <v>2660</v>
      </c>
      <c r="D12129" s="518" t="s">
        <v>1325</v>
      </c>
      <c r="E12129" s="859">
        <v>32</v>
      </c>
      <c r="F12129" s="859">
        <v>29</v>
      </c>
      <c r="G12129" s="518" t="s">
        <v>122</v>
      </c>
      <c r="H12129" s="518" t="s">
        <v>291</v>
      </c>
      <c r="I12129" s="518">
        <v>635672</v>
      </c>
    </row>
    <row r="12130" spans="1:9" x14ac:dyDescent="0.2">
      <c r="A12130" s="518" t="s">
        <v>267</v>
      </c>
      <c r="B12130" s="518">
        <v>635698</v>
      </c>
      <c r="C12130" s="518" t="s">
        <v>2660</v>
      </c>
      <c r="D12130" s="518" t="s">
        <v>1326</v>
      </c>
      <c r="E12130" s="859">
        <v>24</v>
      </c>
      <c r="F12130" s="859">
        <v>23</v>
      </c>
      <c r="G12130" s="518" t="s">
        <v>122</v>
      </c>
      <c r="H12130" s="518" t="s">
        <v>267</v>
      </c>
      <c r="I12130" s="518">
        <v>635698</v>
      </c>
    </row>
    <row r="12131" spans="1:9" x14ac:dyDescent="0.2">
      <c r="A12131" s="518" t="s">
        <v>267</v>
      </c>
      <c r="B12131" s="518">
        <v>635706</v>
      </c>
      <c r="C12131" s="518" t="s">
        <v>2660</v>
      </c>
      <c r="D12131" s="518" t="s">
        <v>1384</v>
      </c>
      <c r="E12131" s="859">
        <v>29</v>
      </c>
      <c r="F12131" s="859">
        <v>29</v>
      </c>
      <c r="G12131" s="518" t="s">
        <v>122</v>
      </c>
      <c r="H12131" s="518" t="s">
        <v>267</v>
      </c>
      <c r="I12131" s="518">
        <v>635706</v>
      </c>
    </row>
    <row r="12132" spans="1:9" x14ac:dyDescent="0.2">
      <c r="A12132" s="518" t="s">
        <v>394</v>
      </c>
      <c r="B12132" s="518">
        <v>635722</v>
      </c>
      <c r="C12132" s="518" t="s">
        <v>2660</v>
      </c>
      <c r="D12132" s="518" t="s">
        <v>1436</v>
      </c>
      <c r="E12132" s="859">
        <v>29</v>
      </c>
      <c r="F12132" s="859">
        <v>29</v>
      </c>
      <c r="G12132" s="518" t="s">
        <v>122</v>
      </c>
      <c r="H12132" s="518" t="s">
        <v>394</v>
      </c>
      <c r="I12132" s="518">
        <v>635722</v>
      </c>
    </row>
    <row r="12133" spans="1:9" x14ac:dyDescent="0.2">
      <c r="A12133" s="518" t="s">
        <v>394</v>
      </c>
      <c r="B12133" s="518">
        <v>635748</v>
      </c>
      <c r="C12133" s="518" t="s">
        <v>2660</v>
      </c>
      <c r="D12133" s="518" t="s">
        <v>1437</v>
      </c>
      <c r="E12133" s="859">
        <v>25</v>
      </c>
      <c r="F12133" s="859">
        <v>25</v>
      </c>
      <c r="G12133" s="518" t="s">
        <v>122</v>
      </c>
      <c r="H12133" s="518" t="s">
        <v>394</v>
      </c>
      <c r="I12133" s="518">
        <v>635748</v>
      </c>
    </row>
    <row r="12134" spans="1:9" x14ac:dyDescent="0.2">
      <c r="A12134" s="518" t="s">
        <v>394</v>
      </c>
      <c r="B12134" s="518">
        <v>635755</v>
      </c>
      <c r="C12134" s="518" t="s">
        <v>2660</v>
      </c>
      <c r="D12134" s="518" t="s">
        <v>1438</v>
      </c>
      <c r="E12134" s="859">
        <v>33</v>
      </c>
      <c r="F12134" s="859">
        <v>33</v>
      </c>
      <c r="G12134" s="518" t="s">
        <v>122</v>
      </c>
      <c r="H12134" s="518" t="s">
        <v>394</v>
      </c>
      <c r="I12134" s="518">
        <v>635755</v>
      </c>
    </row>
    <row r="12135" spans="1:9" x14ac:dyDescent="0.2">
      <c r="A12135" s="518" t="s">
        <v>358</v>
      </c>
      <c r="B12135" s="518">
        <v>635763</v>
      </c>
      <c r="C12135" s="518" t="s">
        <v>2660</v>
      </c>
      <c r="D12135" s="518" t="s">
        <v>1439</v>
      </c>
      <c r="E12135" s="859">
        <v>24</v>
      </c>
      <c r="F12135" s="859">
        <v>24</v>
      </c>
      <c r="G12135" s="518" t="s">
        <v>122</v>
      </c>
      <c r="H12135" s="518" t="s">
        <v>358</v>
      </c>
      <c r="I12135" s="518">
        <v>635763</v>
      </c>
    </row>
    <row r="12136" spans="1:9" x14ac:dyDescent="0.2">
      <c r="A12136" s="518" t="s">
        <v>388</v>
      </c>
      <c r="B12136" s="518">
        <v>635771</v>
      </c>
      <c r="C12136" s="518" t="s">
        <v>2660</v>
      </c>
      <c r="D12136" s="518" t="s">
        <v>1440</v>
      </c>
      <c r="E12136" s="859">
        <v>33</v>
      </c>
      <c r="F12136" s="859">
        <v>33</v>
      </c>
      <c r="G12136" s="518" t="s">
        <v>122</v>
      </c>
      <c r="H12136" s="518" t="s">
        <v>388</v>
      </c>
      <c r="I12136" s="518">
        <v>635771</v>
      </c>
    </row>
    <row r="12137" spans="1:9" x14ac:dyDescent="0.2">
      <c r="A12137" s="518" t="s">
        <v>388</v>
      </c>
      <c r="B12137" s="518">
        <v>635789</v>
      </c>
      <c r="C12137" s="518" t="s">
        <v>2660</v>
      </c>
      <c r="D12137" s="518" t="s">
        <v>1441</v>
      </c>
      <c r="E12137" s="859">
        <v>30</v>
      </c>
      <c r="F12137" s="859">
        <v>30</v>
      </c>
      <c r="G12137" s="518" t="s">
        <v>122</v>
      </c>
      <c r="H12137" s="518" t="s">
        <v>388</v>
      </c>
      <c r="I12137" s="518">
        <v>635789</v>
      </c>
    </row>
    <row r="12138" spans="1:9" x14ac:dyDescent="0.2">
      <c r="A12138" s="518" t="s">
        <v>358</v>
      </c>
      <c r="B12138" s="518">
        <v>635797</v>
      </c>
      <c r="C12138" s="518" t="s">
        <v>2660</v>
      </c>
      <c r="D12138" s="518" t="s">
        <v>1442</v>
      </c>
      <c r="E12138" s="859">
        <v>33</v>
      </c>
      <c r="F12138" s="859">
        <v>30</v>
      </c>
      <c r="G12138" s="518" t="s">
        <v>122</v>
      </c>
      <c r="H12138" s="518" t="s">
        <v>358</v>
      </c>
      <c r="I12138" s="518">
        <v>635797</v>
      </c>
    </row>
    <row r="12139" spans="1:9" x14ac:dyDescent="0.2">
      <c r="A12139" s="518" t="s">
        <v>358</v>
      </c>
      <c r="B12139" s="518">
        <v>635805</v>
      </c>
      <c r="C12139" s="518" t="s">
        <v>2660</v>
      </c>
      <c r="D12139" s="518" t="s">
        <v>1060</v>
      </c>
      <c r="E12139" s="859">
        <v>33</v>
      </c>
      <c r="F12139" s="859">
        <v>33</v>
      </c>
      <c r="G12139" s="518" t="s">
        <v>122</v>
      </c>
      <c r="H12139" s="518" t="s">
        <v>358</v>
      </c>
      <c r="I12139" s="518">
        <v>635805</v>
      </c>
    </row>
    <row r="12140" spans="1:9" x14ac:dyDescent="0.2">
      <c r="A12140" s="518" t="s">
        <v>394</v>
      </c>
      <c r="B12140" s="518">
        <v>635813</v>
      </c>
      <c r="C12140" s="518" t="s">
        <v>2660</v>
      </c>
      <c r="D12140" s="518" t="s">
        <v>1443</v>
      </c>
      <c r="E12140" s="859">
        <v>30</v>
      </c>
      <c r="F12140" s="859">
        <v>30</v>
      </c>
      <c r="G12140" s="518" t="s">
        <v>122</v>
      </c>
      <c r="H12140" s="518" t="s">
        <v>394</v>
      </c>
      <c r="I12140" s="518">
        <v>635813</v>
      </c>
    </row>
    <row r="12141" spans="1:9" x14ac:dyDescent="0.2">
      <c r="A12141" s="518" t="s">
        <v>358</v>
      </c>
      <c r="B12141" s="518">
        <v>635839</v>
      </c>
      <c r="C12141" s="518" t="s">
        <v>2660</v>
      </c>
      <c r="D12141" s="518" t="s">
        <v>1080</v>
      </c>
      <c r="E12141" s="859">
        <v>34</v>
      </c>
      <c r="F12141" s="859">
        <v>32</v>
      </c>
      <c r="G12141" s="518" t="s">
        <v>122</v>
      </c>
      <c r="H12141" s="518" t="s">
        <v>358</v>
      </c>
      <c r="I12141" s="518">
        <v>635839</v>
      </c>
    </row>
    <row r="12142" spans="1:9" x14ac:dyDescent="0.2">
      <c r="A12142" s="518" t="s">
        <v>394</v>
      </c>
      <c r="B12142" s="518">
        <v>635847</v>
      </c>
      <c r="C12142" s="518" t="s">
        <v>2660</v>
      </c>
      <c r="D12142" s="518" t="s">
        <v>6223</v>
      </c>
      <c r="E12142" s="859">
        <v>30</v>
      </c>
      <c r="F12142" s="859">
        <v>30</v>
      </c>
      <c r="G12142" s="518" t="s">
        <v>122</v>
      </c>
      <c r="H12142" s="518" t="s">
        <v>394</v>
      </c>
      <c r="I12142" s="518">
        <v>635847</v>
      </c>
    </row>
    <row r="12143" spans="1:9" x14ac:dyDescent="0.2">
      <c r="A12143" s="518" t="s">
        <v>394</v>
      </c>
      <c r="B12143" s="518">
        <v>635854</v>
      </c>
      <c r="C12143" s="518" t="s">
        <v>2660</v>
      </c>
      <c r="D12143" s="518" t="s">
        <v>6237</v>
      </c>
      <c r="E12143" s="859">
        <v>31</v>
      </c>
      <c r="F12143" s="859">
        <v>31</v>
      </c>
      <c r="G12143" s="518" t="s">
        <v>122</v>
      </c>
      <c r="H12143" s="518" t="s">
        <v>394</v>
      </c>
      <c r="I12143" s="518">
        <v>635854</v>
      </c>
    </row>
    <row r="12144" spans="1:9" x14ac:dyDescent="0.2">
      <c r="A12144" s="518" t="s">
        <v>231</v>
      </c>
      <c r="B12144" s="518">
        <v>635862</v>
      </c>
      <c r="C12144" s="518" t="s">
        <v>2660</v>
      </c>
      <c r="D12144" s="518" t="s">
        <v>1444</v>
      </c>
      <c r="E12144" s="859">
        <v>20</v>
      </c>
      <c r="F12144" s="859">
        <v>15</v>
      </c>
      <c r="G12144" s="518" t="s">
        <v>122</v>
      </c>
      <c r="H12144" s="518" t="s">
        <v>231</v>
      </c>
      <c r="I12144" s="518">
        <v>800813</v>
      </c>
    </row>
    <row r="12145" spans="1:9" x14ac:dyDescent="0.2">
      <c r="A12145" s="518" t="s">
        <v>231</v>
      </c>
      <c r="B12145" s="518">
        <v>635896</v>
      </c>
      <c r="C12145" s="518" t="s">
        <v>2660</v>
      </c>
      <c r="D12145" s="518" t="s">
        <v>1552</v>
      </c>
      <c r="E12145" s="859">
        <v>20</v>
      </c>
      <c r="F12145" s="859">
        <v>15</v>
      </c>
      <c r="G12145" s="518" t="s">
        <v>122</v>
      </c>
      <c r="H12145" s="518" t="s">
        <v>231</v>
      </c>
      <c r="I12145" s="518">
        <v>438895</v>
      </c>
    </row>
    <row r="12146" spans="1:9" x14ac:dyDescent="0.2">
      <c r="A12146" s="518" t="s">
        <v>388</v>
      </c>
      <c r="B12146" s="518">
        <v>635904</v>
      </c>
      <c r="C12146" s="518" t="s">
        <v>2660</v>
      </c>
      <c r="D12146" s="518" t="s">
        <v>1084</v>
      </c>
      <c r="E12146" s="859">
        <v>30</v>
      </c>
      <c r="F12146" s="859">
        <v>30</v>
      </c>
      <c r="G12146" s="518" t="s">
        <v>122</v>
      </c>
      <c r="H12146" s="518" t="s">
        <v>388</v>
      </c>
      <c r="I12146" s="518">
        <v>635904</v>
      </c>
    </row>
    <row r="12147" spans="1:9" x14ac:dyDescent="0.2">
      <c r="A12147" s="518" t="s">
        <v>378</v>
      </c>
      <c r="B12147" s="518">
        <v>635912</v>
      </c>
      <c r="C12147" s="518" t="s">
        <v>2660</v>
      </c>
      <c r="D12147" s="518" t="s">
        <v>527</v>
      </c>
      <c r="E12147" s="859">
        <v>30</v>
      </c>
      <c r="F12147" s="859">
        <v>30</v>
      </c>
      <c r="G12147" s="518" t="s">
        <v>122</v>
      </c>
      <c r="H12147" s="518" t="s">
        <v>378</v>
      </c>
      <c r="I12147" s="518">
        <v>635912</v>
      </c>
    </row>
    <row r="12148" spans="1:9" x14ac:dyDescent="0.2">
      <c r="A12148" s="518" t="s">
        <v>378</v>
      </c>
      <c r="B12148" s="518">
        <v>635920</v>
      </c>
      <c r="C12148" s="518" t="s">
        <v>2660</v>
      </c>
      <c r="D12148" s="518" t="s">
        <v>1248</v>
      </c>
      <c r="E12148" s="859">
        <v>31</v>
      </c>
      <c r="F12148" s="859">
        <v>31</v>
      </c>
      <c r="G12148" s="518" t="s">
        <v>122</v>
      </c>
      <c r="H12148" s="518" t="s">
        <v>378</v>
      </c>
      <c r="I12148" s="518">
        <v>635920</v>
      </c>
    </row>
    <row r="12149" spans="1:9" x14ac:dyDescent="0.2">
      <c r="A12149" s="518" t="s">
        <v>349</v>
      </c>
      <c r="B12149" s="518">
        <v>635938</v>
      </c>
      <c r="C12149" s="518" t="s">
        <v>2660</v>
      </c>
      <c r="D12149" s="518" t="s">
        <v>1553</v>
      </c>
      <c r="E12149" s="859">
        <v>23</v>
      </c>
      <c r="F12149" s="859">
        <v>20</v>
      </c>
      <c r="G12149" s="518" t="s">
        <v>122</v>
      </c>
      <c r="H12149" s="518" t="s">
        <v>349</v>
      </c>
      <c r="I12149" s="518">
        <v>635938</v>
      </c>
    </row>
    <row r="12150" spans="1:9" x14ac:dyDescent="0.2">
      <c r="A12150" s="518" t="s">
        <v>349</v>
      </c>
      <c r="B12150" s="518">
        <v>635946</v>
      </c>
      <c r="C12150" s="518" t="s">
        <v>2660</v>
      </c>
      <c r="D12150" s="518" t="s">
        <v>1554</v>
      </c>
      <c r="E12150" s="859">
        <v>12</v>
      </c>
      <c r="F12150" s="859">
        <v>8</v>
      </c>
      <c r="G12150" s="518" t="s">
        <v>122</v>
      </c>
      <c r="H12150" s="518" t="s">
        <v>349</v>
      </c>
      <c r="I12150" s="518">
        <v>635946</v>
      </c>
    </row>
    <row r="12151" spans="1:9" x14ac:dyDescent="0.2">
      <c r="A12151" s="518" t="s">
        <v>349</v>
      </c>
      <c r="B12151" s="518">
        <v>635953</v>
      </c>
      <c r="C12151" s="518" t="s">
        <v>2660</v>
      </c>
      <c r="D12151" s="518" t="s">
        <v>716</v>
      </c>
      <c r="E12151" s="859">
        <v>33</v>
      </c>
      <c r="F12151" s="859">
        <v>21</v>
      </c>
      <c r="G12151" s="518" t="s">
        <v>122</v>
      </c>
      <c r="H12151" s="518" t="s">
        <v>349</v>
      </c>
      <c r="I12151" s="518">
        <v>635953</v>
      </c>
    </row>
    <row r="12152" spans="1:9" x14ac:dyDescent="0.2">
      <c r="A12152" s="518" t="s">
        <v>214</v>
      </c>
      <c r="B12152" s="518">
        <v>635987</v>
      </c>
      <c r="C12152" s="518" t="s">
        <v>2660</v>
      </c>
      <c r="D12152" s="518" t="s">
        <v>9555</v>
      </c>
      <c r="E12152" s="859">
        <v>26</v>
      </c>
      <c r="F12152" s="859">
        <v>0</v>
      </c>
      <c r="G12152" s="518" t="s">
        <v>122</v>
      </c>
      <c r="H12152" s="518" t="s">
        <v>214</v>
      </c>
      <c r="I12152" s="518">
        <v>635987</v>
      </c>
    </row>
    <row r="12153" spans="1:9" x14ac:dyDescent="0.2">
      <c r="A12153" s="518" t="s">
        <v>211</v>
      </c>
      <c r="B12153" s="518">
        <v>636084</v>
      </c>
      <c r="C12153" s="518" t="s">
        <v>2660</v>
      </c>
      <c r="D12153" s="518" t="s">
        <v>542</v>
      </c>
      <c r="E12153" s="859">
        <v>15</v>
      </c>
      <c r="F12153" s="859">
        <v>13</v>
      </c>
      <c r="G12153" s="518" t="s">
        <v>122</v>
      </c>
      <c r="H12153" s="518" t="s">
        <v>211</v>
      </c>
      <c r="I12153" s="518">
        <v>664433</v>
      </c>
    </row>
    <row r="12154" spans="1:9" x14ac:dyDescent="0.2">
      <c r="A12154" s="518" t="s">
        <v>211</v>
      </c>
      <c r="B12154" s="518">
        <v>636092</v>
      </c>
      <c r="C12154" s="518" t="s">
        <v>2660</v>
      </c>
      <c r="D12154" s="518" t="s">
        <v>678</v>
      </c>
      <c r="E12154" s="859">
        <v>34</v>
      </c>
      <c r="F12154" s="859">
        <v>32</v>
      </c>
      <c r="G12154" s="518" t="s">
        <v>122</v>
      </c>
      <c r="H12154" s="518" t="s">
        <v>211</v>
      </c>
      <c r="I12154" s="518">
        <v>636092</v>
      </c>
    </row>
    <row r="12155" spans="1:9" x14ac:dyDescent="0.2">
      <c r="A12155" s="518" t="s">
        <v>211</v>
      </c>
      <c r="B12155" s="518">
        <v>636100</v>
      </c>
      <c r="C12155" s="518" t="s">
        <v>2660</v>
      </c>
      <c r="D12155" s="518" t="s">
        <v>627</v>
      </c>
      <c r="E12155" s="859">
        <v>33</v>
      </c>
      <c r="F12155" s="859">
        <v>28</v>
      </c>
      <c r="G12155" s="518" t="s">
        <v>122</v>
      </c>
      <c r="H12155" s="518" t="s">
        <v>211</v>
      </c>
      <c r="I12155" s="518">
        <v>636100</v>
      </c>
    </row>
    <row r="12156" spans="1:9" x14ac:dyDescent="0.2">
      <c r="A12156" s="518" t="s">
        <v>211</v>
      </c>
      <c r="B12156" s="518">
        <v>636118</v>
      </c>
      <c r="C12156" s="518" t="s">
        <v>2660</v>
      </c>
      <c r="D12156" s="518" t="s">
        <v>758</v>
      </c>
      <c r="E12156" s="859">
        <v>35</v>
      </c>
      <c r="F12156" s="859">
        <v>19</v>
      </c>
      <c r="G12156" s="518" t="s">
        <v>122</v>
      </c>
      <c r="H12156" s="518" t="s">
        <v>211</v>
      </c>
      <c r="I12156" s="518">
        <v>636118</v>
      </c>
    </row>
    <row r="12157" spans="1:9" x14ac:dyDescent="0.2">
      <c r="A12157" s="518" t="s">
        <v>179</v>
      </c>
      <c r="B12157" s="518">
        <v>636167</v>
      </c>
      <c r="C12157" s="518" t="s">
        <v>2660</v>
      </c>
      <c r="D12157" s="518" t="s">
        <v>464</v>
      </c>
      <c r="E12157" s="859">
        <v>20</v>
      </c>
      <c r="F12157" s="859">
        <v>20</v>
      </c>
      <c r="G12157" s="518" t="s">
        <v>122</v>
      </c>
      <c r="H12157" s="518" t="s">
        <v>179</v>
      </c>
      <c r="I12157" s="518">
        <v>636167</v>
      </c>
    </row>
    <row r="12158" spans="1:9" x14ac:dyDescent="0.2">
      <c r="A12158" s="518" t="s">
        <v>239</v>
      </c>
      <c r="B12158" s="518">
        <v>636233</v>
      </c>
      <c r="C12158" s="518" t="s">
        <v>2660</v>
      </c>
      <c r="D12158" s="518" t="s">
        <v>961</v>
      </c>
      <c r="E12158" s="859">
        <v>35</v>
      </c>
      <c r="F12158" s="859">
        <v>27</v>
      </c>
      <c r="G12158" s="518" t="s">
        <v>122</v>
      </c>
      <c r="H12158" s="518" t="s">
        <v>239</v>
      </c>
      <c r="I12158" s="518">
        <v>636233</v>
      </c>
    </row>
    <row r="12159" spans="1:9" x14ac:dyDescent="0.2">
      <c r="A12159" s="518" t="s">
        <v>239</v>
      </c>
      <c r="B12159" s="518">
        <v>636258</v>
      </c>
      <c r="C12159" s="518" t="s">
        <v>2660</v>
      </c>
      <c r="D12159" s="518" t="s">
        <v>962</v>
      </c>
      <c r="E12159" s="859">
        <v>22</v>
      </c>
      <c r="F12159" s="859">
        <v>22</v>
      </c>
      <c r="G12159" s="518" t="s">
        <v>122</v>
      </c>
      <c r="H12159" s="518" t="s">
        <v>239</v>
      </c>
      <c r="I12159" s="518">
        <v>636258</v>
      </c>
    </row>
    <row r="12160" spans="1:9" x14ac:dyDescent="0.2">
      <c r="A12160" s="518" t="s">
        <v>239</v>
      </c>
      <c r="B12160" s="518">
        <v>636266</v>
      </c>
      <c r="C12160" s="518" t="s">
        <v>2660</v>
      </c>
      <c r="D12160" s="518" t="s">
        <v>963</v>
      </c>
      <c r="E12160" s="859">
        <v>28</v>
      </c>
      <c r="F12160" s="859">
        <v>28</v>
      </c>
      <c r="G12160" s="518" t="s">
        <v>122</v>
      </c>
      <c r="H12160" s="518" t="s">
        <v>239</v>
      </c>
      <c r="I12160" s="518">
        <v>636266</v>
      </c>
    </row>
    <row r="12161" spans="1:9" x14ac:dyDescent="0.2">
      <c r="A12161" s="518" t="s">
        <v>239</v>
      </c>
      <c r="B12161" s="518">
        <v>636274</v>
      </c>
      <c r="C12161" s="518" t="s">
        <v>2660</v>
      </c>
      <c r="D12161" s="518" t="s">
        <v>7539</v>
      </c>
      <c r="E12161" s="859">
        <v>34</v>
      </c>
      <c r="F12161" s="859">
        <v>26</v>
      </c>
      <c r="G12161" s="518" t="s">
        <v>122</v>
      </c>
      <c r="H12161" s="518" t="s">
        <v>239</v>
      </c>
      <c r="I12161" s="518">
        <v>636274</v>
      </c>
    </row>
    <row r="12162" spans="1:9" x14ac:dyDescent="0.2">
      <c r="A12162" s="518" t="s">
        <v>239</v>
      </c>
      <c r="B12162" s="518">
        <v>636282</v>
      </c>
      <c r="C12162" s="518" t="s">
        <v>2660</v>
      </c>
      <c r="D12162" s="518" t="s">
        <v>964</v>
      </c>
      <c r="E12162" s="859">
        <v>18</v>
      </c>
      <c r="F12162" s="859">
        <v>18</v>
      </c>
      <c r="G12162" s="518" t="s">
        <v>122</v>
      </c>
      <c r="H12162" s="518" t="s">
        <v>239</v>
      </c>
      <c r="I12162" s="518">
        <v>636282</v>
      </c>
    </row>
    <row r="12163" spans="1:9" x14ac:dyDescent="0.2">
      <c r="A12163" s="518" t="s">
        <v>239</v>
      </c>
      <c r="B12163" s="518">
        <v>636290</v>
      </c>
      <c r="C12163" s="518" t="s">
        <v>2660</v>
      </c>
      <c r="D12163" s="518" t="s">
        <v>965</v>
      </c>
      <c r="E12163" s="859">
        <v>31</v>
      </c>
      <c r="F12163" s="859">
        <v>27</v>
      </c>
      <c r="G12163" s="518" t="s">
        <v>122</v>
      </c>
      <c r="H12163" s="518" t="s">
        <v>239</v>
      </c>
      <c r="I12163" s="518">
        <v>636290</v>
      </c>
    </row>
    <row r="12164" spans="1:9" x14ac:dyDescent="0.2">
      <c r="A12164" s="518" t="s">
        <v>239</v>
      </c>
      <c r="B12164" s="518">
        <v>636308</v>
      </c>
      <c r="C12164" s="518" t="s">
        <v>2660</v>
      </c>
      <c r="D12164" s="518" t="s">
        <v>966</v>
      </c>
      <c r="E12164" s="859">
        <v>33</v>
      </c>
      <c r="F12164" s="859">
        <v>33</v>
      </c>
      <c r="G12164" s="518" t="s">
        <v>122</v>
      </c>
      <c r="H12164" s="518" t="s">
        <v>239</v>
      </c>
      <c r="I12164" s="518">
        <v>636308</v>
      </c>
    </row>
    <row r="12165" spans="1:9" x14ac:dyDescent="0.2">
      <c r="A12165" s="518" t="s">
        <v>239</v>
      </c>
      <c r="B12165" s="518">
        <v>636316</v>
      </c>
      <c r="C12165" s="518" t="s">
        <v>2660</v>
      </c>
      <c r="D12165" s="518" t="s">
        <v>967</v>
      </c>
      <c r="E12165" s="859">
        <v>35</v>
      </c>
      <c r="F12165" s="859">
        <v>35</v>
      </c>
      <c r="G12165" s="518" t="s">
        <v>122</v>
      </c>
      <c r="H12165" s="518" t="s">
        <v>239</v>
      </c>
      <c r="I12165" s="518">
        <v>636316</v>
      </c>
    </row>
    <row r="12166" spans="1:9" x14ac:dyDescent="0.2">
      <c r="A12166" s="518" t="s">
        <v>239</v>
      </c>
      <c r="B12166" s="518">
        <v>636324</v>
      </c>
      <c r="C12166" s="518" t="s">
        <v>2660</v>
      </c>
      <c r="D12166" s="518" t="s">
        <v>968</v>
      </c>
      <c r="E12166" s="859">
        <v>34</v>
      </c>
      <c r="F12166" s="859">
        <v>32</v>
      </c>
      <c r="G12166" s="518" t="s">
        <v>122</v>
      </c>
      <c r="H12166" s="518" t="s">
        <v>239</v>
      </c>
      <c r="I12166" s="518">
        <v>636324</v>
      </c>
    </row>
    <row r="12167" spans="1:9" x14ac:dyDescent="0.2">
      <c r="A12167" s="518" t="s">
        <v>239</v>
      </c>
      <c r="B12167" s="518">
        <v>636332</v>
      </c>
      <c r="C12167" s="518" t="s">
        <v>2660</v>
      </c>
      <c r="D12167" s="518" t="s">
        <v>969</v>
      </c>
      <c r="E12167" s="859">
        <v>31</v>
      </c>
      <c r="F12167" s="859">
        <v>26</v>
      </c>
      <c r="G12167" s="518" t="s">
        <v>122</v>
      </c>
      <c r="H12167" s="518" t="s">
        <v>239</v>
      </c>
      <c r="I12167" s="518">
        <v>636332</v>
      </c>
    </row>
    <row r="12168" spans="1:9" x14ac:dyDescent="0.2">
      <c r="A12168" s="518" t="s">
        <v>239</v>
      </c>
      <c r="B12168" s="518">
        <v>636373</v>
      </c>
      <c r="C12168" s="518" t="s">
        <v>2660</v>
      </c>
      <c r="D12168" s="518" t="s">
        <v>7035</v>
      </c>
      <c r="E12168" s="859">
        <v>30</v>
      </c>
      <c r="F12168" s="859">
        <v>27</v>
      </c>
      <c r="G12168" s="518" t="s">
        <v>122</v>
      </c>
      <c r="H12168" s="518" t="s">
        <v>239</v>
      </c>
      <c r="I12168" s="518">
        <v>636373</v>
      </c>
    </row>
    <row r="12169" spans="1:9" x14ac:dyDescent="0.2">
      <c r="A12169" s="518" t="s">
        <v>376</v>
      </c>
      <c r="B12169" s="518">
        <v>636381</v>
      </c>
      <c r="C12169" s="518" t="s">
        <v>2660</v>
      </c>
      <c r="D12169" s="518" t="s">
        <v>700</v>
      </c>
      <c r="E12169" s="859">
        <v>35</v>
      </c>
      <c r="F12169" s="859">
        <v>34</v>
      </c>
      <c r="G12169" s="518" t="s">
        <v>122</v>
      </c>
      <c r="H12169" s="518" t="s">
        <v>376</v>
      </c>
      <c r="I12169" s="518">
        <v>636381</v>
      </c>
    </row>
    <row r="12170" spans="1:9" x14ac:dyDescent="0.2">
      <c r="A12170" s="518" t="s">
        <v>239</v>
      </c>
      <c r="B12170" s="518">
        <v>636399</v>
      </c>
      <c r="C12170" s="518" t="s">
        <v>2660</v>
      </c>
      <c r="D12170" s="518" t="s">
        <v>9556</v>
      </c>
      <c r="E12170" s="859">
        <v>25</v>
      </c>
      <c r="F12170" s="859">
        <v>20</v>
      </c>
      <c r="G12170" s="518" t="s">
        <v>122</v>
      </c>
      <c r="H12170" s="518" t="s">
        <v>239</v>
      </c>
      <c r="I12170" s="518">
        <v>636399</v>
      </c>
    </row>
    <row r="12171" spans="1:9" x14ac:dyDescent="0.2">
      <c r="A12171" s="518" t="s">
        <v>376</v>
      </c>
      <c r="B12171" s="518">
        <v>636407</v>
      </c>
      <c r="C12171" s="518" t="s">
        <v>2660</v>
      </c>
      <c r="D12171" s="518" t="s">
        <v>1070</v>
      </c>
      <c r="E12171" s="859">
        <v>35</v>
      </c>
      <c r="F12171" s="859">
        <v>30</v>
      </c>
      <c r="G12171" s="518" t="s">
        <v>122</v>
      </c>
      <c r="H12171" s="518" t="s">
        <v>376</v>
      </c>
      <c r="I12171" s="518">
        <v>636407</v>
      </c>
    </row>
    <row r="12172" spans="1:9" x14ac:dyDescent="0.2">
      <c r="A12172" s="518" t="s">
        <v>239</v>
      </c>
      <c r="B12172" s="518">
        <v>636415</v>
      </c>
      <c r="C12172" s="518" t="s">
        <v>2660</v>
      </c>
      <c r="D12172" s="518" t="s">
        <v>9557</v>
      </c>
      <c r="E12172" s="859">
        <v>29</v>
      </c>
      <c r="F12172" s="859">
        <v>26</v>
      </c>
      <c r="G12172" s="518" t="s">
        <v>122</v>
      </c>
      <c r="H12172" s="518" t="s">
        <v>239</v>
      </c>
      <c r="I12172" s="518">
        <v>636415</v>
      </c>
    </row>
    <row r="12173" spans="1:9" x14ac:dyDescent="0.2">
      <c r="A12173" s="518" t="s">
        <v>239</v>
      </c>
      <c r="B12173" s="518">
        <v>636431</v>
      </c>
      <c r="C12173" s="518" t="s">
        <v>2660</v>
      </c>
      <c r="D12173" s="518" t="s">
        <v>7540</v>
      </c>
      <c r="E12173" s="859">
        <v>35</v>
      </c>
      <c r="F12173" s="859">
        <v>34</v>
      </c>
      <c r="G12173" s="518" t="s">
        <v>122</v>
      </c>
      <c r="H12173" s="518" t="s">
        <v>239</v>
      </c>
      <c r="I12173" s="518">
        <v>636431</v>
      </c>
    </row>
    <row r="12174" spans="1:9" x14ac:dyDescent="0.2">
      <c r="A12174" s="518" t="s">
        <v>376</v>
      </c>
      <c r="B12174" s="518">
        <v>636449</v>
      </c>
      <c r="C12174" s="518" t="s">
        <v>2660</v>
      </c>
      <c r="D12174" s="518" t="s">
        <v>847</v>
      </c>
      <c r="E12174" s="859">
        <v>35</v>
      </c>
      <c r="F12174" s="859">
        <v>28</v>
      </c>
      <c r="G12174" s="518" t="s">
        <v>122</v>
      </c>
      <c r="H12174" s="518" t="s">
        <v>376</v>
      </c>
      <c r="I12174" s="518">
        <v>636449</v>
      </c>
    </row>
    <row r="12175" spans="1:9" x14ac:dyDescent="0.2">
      <c r="A12175" s="518" t="s">
        <v>239</v>
      </c>
      <c r="B12175" s="518">
        <v>636456</v>
      </c>
      <c r="C12175" s="518" t="s">
        <v>2660</v>
      </c>
      <c r="D12175" s="518" t="s">
        <v>1072</v>
      </c>
      <c r="E12175" s="859">
        <v>31</v>
      </c>
      <c r="F12175" s="859">
        <v>31</v>
      </c>
      <c r="G12175" s="518" t="s">
        <v>122</v>
      </c>
      <c r="H12175" s="518" t="s">
        <v>239</v>
      </c>
      <c r="I12175" s="518">
        <v>636456</v>
      </c>
    </row>
    <row r="12176" spans="1:9" x14ac:dyDescent="0.2">
      <c r="A12176" s="518" t="s">
        <v>239</v>
      </c>
      <c r="B12176" s="518">
        <v>636464</v>
      </c>
      <c r="C12176" s="518" t="s">
        <v>2660</v>
      </c>
      <c r="D12176" s="518" t="s">
        <v>1073</v>
      </c>
      <c r="E12176" s="859">
        <v>33</v>
      </c>
      <c r="F12176" s="859">
        <v>33</v>
      </c>
      <c r="G12176" s="518" t="s">
        <v>122</v>
      </c>
      <c r="H12176" s="518" t="s">
        <v>239</v>
      </c>
      <c r="I12176" s="518">
        <v>636464</v>
      </c>
    </row>
    <row r="12177" spans="1:9" x14ac:dyDescent="0.2">
      <c r="A12177" s="518" t="s">
        <v>239</v>
      </c>
      <c r="B12177" s="518">
        <v>636472</v>
      </c>
      <c r="C12177" s="518" t="s">
        <v>2660</v>
      </c>
      <c r="D12177" s="518" t="s">
        <v>1074</v>
      </c>
      <c r="E12177" s="859">
        <v>30</v>
      </c>
      <c r="F12177" s="859">
        <v>28</v>
      </c>
      <c r="G12177" s="518" t="s">
        <v>122</v>
      </c>
      <c r="H12177" s="518" t="s">
        <v>239</v>
      </c>
      <c r="I12177" s="518">
        <v>636472</v>
      </c>
    </row>
    <row r="12178" spans="1:9" x14ac:dyDescent="0.2">
      <c r="A12178" s="518" t="s">
        <v>239</v>
      </c>
      <c r="B12178" s="518">
        <v>636480</v>
      </c>
      <c r="C12178" s="518" t="s">
        <v>2660</v>
      </c>
      <c r="D12178" s="518" t="s">
        <v>1075</v>
      </c>
      <c r="E12178" s="859">
        <v>19</v>
      </c>
      <c r="F12178" s="859">
        <v>15</v>
      </c>
      <c r="G12178" s="518" t="s">
        <v>122</v>
      </c>
      <c r="H12178" s="518" t="s">
        <v>239</v>
      </c>
      <c r="I12178" s="518">
        <v>636480</v>
      </c>
    </row>
    <row r="12179" spans="1:9" x14ac:dyDescent="0.2">
      <c r="A12179" s="518" t="s">
        <v>376</v>
      </c>
      <c r="B12179" s="518">
        <v>636498</v>
      </c>
      <c r="C12179" s="518" t="s">
        <v>2660</v>
      </c>
      <c r="D12179" s="518" t="s">
        <v>1076</v>
      </c>
      <c r="E12179" s="859">
        <v>35</v>
      </c>
      <c r="F12179" s="859">
        <v>32</v>
      </c>
      <c r="G12179" s="518" t="s">
        <v>122</v>
      </c>
      <c r="H12179" s="518" t="s">
        <v>376</v>
      </c>
      <c r="I12179" s="518">
        <v>636498</v>
      </c>
    </row>
    <row r="12180" spans="1:9" x14ac:dyDescent="0.2">
      <c r="A12180" s="518" t="s">
        <v>239</v>
      </c>
      <c r="B12180" s="518">
        <v>636506</v>
      </c>
      <c r="C12180" s="518" t="s">
        <v>2660</v>
      </c>
      <c r="D12180" s="518" t="s">
        <v>1077</v>
      </c>
      <c r="E12180" s="859">
        <v>18</v>
      </c>
      <c r="F12180" s="859">
        <v>18</v>
      </c>
      <c r="G12180" s="518" t="s">
        <v>122</v>
      </c>
      <c r="H12180" s="518" t="s">
        <v>239</v>
      </c>
      <c r="I12180" s="518">
        <v>636506</v>
      </c>
    </row>
    <row r="12181" spans="1:9" x14ac:dyDescent="0.2">
      <c r="A12181" s="518" t="s">
        <v>376</v>
      </c>
      <c r="B12181" s="518">
        <v>636522</v>
      </c>
      <c r="C12181" s="518" t="s">
        <v>2660</v>
      </c>
      <c r="D12181" s="518" t="s">
        <v>1078</v>
      </c>
      <c r="E12181" s="859">
        <v>35</v>
      </c>
      <c r="F12181" s="859">
        <v>34</v>
      </c>
      <c r="G12181" s="518" t="s">
        <v>122</v>
      </c>
      <c r="H12181" s="518" t="s">
        <v>376</v>
      </c>
      <c r="I12181" s="518">
        <v>636522</v>
      </c>
    </row>
    <row r="12182" spans="1:9" x14ac:dyDescent="0.2">
      <c r="A12182" s="518" t="s">
        <v>376</v>
      </c>
      <c r="B12182" s="518">
        <v>636530</v>
      </c>
      <c r="C12182" s="518" t="s">
        <v>2660</v>
      </c>
      <c r="D12182" s="518" t="s">
        <v>1079</v>
      </c>
      <c r="E12182" s="859">
        <v>35</v>
      </c>
      <c r="F12182" s="859">
        <v>32</v>
      </c>
      <c r="G12182" s="518" t="s">
        <v>122</v>
      </c>
      <c r="H12182" s="518" t="s">
        <v>376</v>
      </c>
      <c r="I12182" s="518">
        <v>636530</v>
      </c>
    </row>
    <row r="12183" spans="1:9" x14ac:dyDescent="0.2">
      <c r="A12183" s="518" t="s">
        <v>394</v>
      </c>
      <c r="B12183" s="518">
        <v>636589</v>
      </c>
      <c r="C12183" s="518" t="s">
        <v>2660</v>
      </c>
      <c r="D12183" s="518" t="s">
        <v>6238</v>
      </c>
      <c r="E12183" s="859">
        <v>32</v>
      </c>
      <c r="F12183" s="859">
        <v>32</v>
      </c>
      <c r="G12183" s="518" t="s">
        <v>122</v>
      </c>
      <c r="H12183" s="518" t="s">
        <v>394</v>
      </c>
      <c r="I12183" s="518">
        <v>636589</v>
      </c>
    </row>
    <row r="12184" spans="1:9" x14ac:dyDescent="0.2">
      <c r="A12184" s="518" t="s">
        <v>394</v>
      </c>
      <c r="B12184" s="518">
        <v>636597</v>
      </c>
      <c r="C12184" s="518" t="s">
        <v>2660</v>
      </c>
      <c r="D12184" s="518" t="s">
        <v>1178</v>
      </c>
      <c r="E12184" s="859">
        <v>35</v>
      </c>
      <c r="F12184" s="859">
        <v>35</v>
      </c>
      <c r="G12184" s="518" t="s">
        <v>122</v>
      </c>
      <c r="H12184" s="518" t="s">
        <v>394</v>
      </c>
      <c r="I12184" s="518">
        <v>636597</v>
      </c>
    </row>
    <row r="12185" spans="1:9" x14ac:dyDescent="0.2">
      <c r="A12185" s="518" t="s">
        <v>394</v>
      </c>
      <c r="B12185" s="518">
        <v>636605</v>
      </c>
      <c r="C12185" s="518" t="s">
        <v>2660</v>
      </c>
      <c r="D12185" s="518" t="s">
        <v>1179</v>
      </c>
      <c r="E12185" s="859">
        <v>33</v>
      </c>
      <c r="F12185" s="859">
        <v>33</v>
      </c>
      <c r="G12185" s="518" t="s">
        <v>122</v>
      </c>
      <c r="H12185" s="518" t="s">
        <v>394</v>
      </c>
      <c r="I12185" s="518">
        <v>636605</v>
      </c>
    </row>
    <row r="12186" spans="1:9" x14ac:dyDescent="0.2">
      <c r="A12186" s="518" t="s">
        <v>394</v>
      </c>
      <c r="B12186" s="518">
        <v>636621</v>
      </c>
      <c r="C12186" s="518" t="s">
        <v>2660</v>
      </c>
      <c r="D12186" s="518" t="s">
        <v>1180</v>
      </c>
      <c r="E12186" s="859">
        <v>31</v>
      </c>
      <c r="F12186" s="859">
        <v>31</v>
      </c>
      <c r="G12186" s="518" t="s">
        <v>122</v>
      </c>
      <c r="H12186" s="518" t="s">
        <v>394</v>
      </c>
      <c r="I12186" s="518">
        <v>636621</v>
      </c>
    </row>
    <row r="12187" spans="1:9" x14ac:dyDescent="0.2">
      <c r="A12187" s="518" t="s">
        <v>394</v>
      </c>
      <c r="B12187" s="518">
        <v>636639</v>
      </c>
      <c r="C12187" s="518" t="s">
        <v>2660</v>
      </c>
      <c r="D12187" s="518" t="s">
        <v>1181</v>
      </c>
      <c r="E12187" s="859">
        <v>35</v>
      </c>
      <c r="F12187" s="859">
        <v>35</v>
      </c>
      <c r="G12187" s="518" t="s">
        <v>122</v>
      </c>
      <c r="H12187" s="518" t="s">
        <v>394</v>
      </c>
      <c r="I12187" s="518">
        <v>636639</v>
      </c>
    </row>
    <row r="12188" spans="1:9" x14ac:dyDescent="0.2">
      <c r="A12188" s="518" t="s">
        <v>394</v>
      </c>
      <c r="B12188" s="518">
        <v>636647</v>
      </c>
      <c r="C12188" s="518" t="s">
        <v>2660</v>
      </c>
      <c r="D12188" s="518" t="s">
        <v>1182</v>
      </c>
      <c r="E12188" s="859">
        <v>35</v>
      </c>
      <c r="F12188" s="859">
        <v>35</v>
      </c>
      <c r="G12188" s="518" t="s">
        <v>122</v>
      </c>
      <c r="H12188" s="518" t="s">
        <v>394</v>
      </c>
      <c r="I12188" s="518">
        <v>636647</v>
      </c>
    </row>
    <row r="12189" spans="1:9" x14ac:dyDescent="0.2">
      <c r="A12189" s="518" t="s">
        <v>147</v>
      </c>
      <c r="B12189" s="518">
        <v>636670</v>
      </c>
      <c r="C12189" s="518" t="s">
        <v>2660</v>
      </c>
      <c r="D12189" s="518" t="s">
        <v>406</v>
      </c>
      <c r="E12189" s="859">
        <v>34</v>
      </c>
      <c r="F12189" s="859">
        <v>34</v>
      </c>
      <c r="G12189" s="518" t="s">
        <v>122</v>
      </c>
      <c r="H12189" s="518" t="s">
        <v>147</v>
      </c>
      <c r="I12189" s="518">
        <v>636670</v>
      </c>
    </row>
    <row r="12190" spans="1:9" x14ac:dyDescent="0.2">
      <c r="A12190" s="518" t="s">
        <v>147</v>
      </c>
      <c r="B12190" s="518">
        <v>636688</v>
      </c>
      <c r="C12190" s="518" t="s">
        <v>2660</v>
      </c>
      <c r="D12190" s="518" t="s">
        <v>558</v>
      </c>
      <c r="E12190" s="859">
        <v>34</v>
      </c>
      <c r="F12190" s="859">
        <v>25</v>
      </c>
      <c r="G12190" s="518" t="s">
        <v>122</v>
      </c>
      <c r="H12190" s="518" t="s">
        <v>147</v>
      </c>
      <c r="I12190" s="518">
        <v>636688</v>
      </c>
    </row>
    <row r="12191" spans="1:9" x14ac:dyDescent="0.2">
      <c r="A12191" s="518" t="s">
        <v>147</v>
      </c>
      <c r="B12191" s="518">
        <v>636696</v>
      </c>
      <c r="C12191" s="518" t="s">
        <v>2660</v>
      </c>
      <c r="D12191" s="518" t="s">
        <v>950</v>
      </c>
      <c r="E12191" s="859">
        <v>19</v>
      </c>
      <c r="F12191" s="859">
        <v>16</v>
      </c>
      <c r="G12191" s="518" t="s">
        <v>122</v>
      </c>
      <c r="H12191" s="518" t="s">
        <v>147</v>
      </c>
      <c r="I12191" s="518">
        <v>636696</v>
      </c>
    </row>
    <row r="12192" spans="1:9" x14ac:dyDescent="0.2">
      <c r="A12192" s="518" t="s">
        <v>147</v>
      </c>
      <c r="B12192" s="518">
        <v>636704</v>
      </c>
      <c r="C12192" s="518" t="s">
        <v>2660</v>
      </c>
      <c r="D12192" s="518" t="s">
        <v>891</v>
      </c>
      <c r="E12192" s="859">
        <v>28</v>
      </c>
      <c r="F12192" s="859">
        <v>22</v>
      </c>
      <c r="G12192" s="518" t="s">
        <v>122</v>
      </c>
      <c r="H12192" s="518" t="s">
        <v>147</v>
      </c>
      <c r="I12192" s="518">
        <v>636704</v>
      </c>
    </row>
    <row r="12193" spans="1:9" x14ac:dyDescent="0.2">
      <c r="A12193" s="518" t="s">
        <v>221</v>
      </c>
      <c r="B12193" s="518">
        <v>636712</v>
      </c>
      <c r="C12193" s="518" t="s">
        <v>2660</v>
      </c>
      <c r="D12193" s="518" t="s">
        <v>1275</v>
      </c>
      <c r="E12193" s="859">
        <v>31</v>
      </c>
      <c r="F12193" s="859">
        <v>31</v>
      </c>
      <c r="G12193" s="518" t="s">
        <v>122</v>
      </c>
      <c r="H12193" s="518" t="s">
        <v>221</v>
      </c>
      <c r="I12193" s="518">
        <v>636712</v>
      </c>
    </row>
    <row r="12194" spans="1:9" x14ac:dyDescent="0.2">
      <c r="A12194" s="518" t="s">
        <v>221</v>
      </c>
      <c r="B12194" s="518">
        <v>636720</v>
      </c>
      <c r="C12194" s="518" t="s">
        <v>2660</v>
      </c>
      <c r="D12194" s="518" t="s">
        <v>1276</v>
      </c>
      <c r="E12194" s="859">
        <v>32</v>
      </c>
      <c r="F12194" s="859">
        <v>32</v>
      </c>
      <c r="G12194" s="518" t="s">
        <v>122</v>
      </c>
      <c r="H12194" s="518" t="s">
        <v>221</v>
      </c>
      <c r="I12194" s="518">
        <v>636720</v>
      </c>
    </row>
    <row r="12195" spans="1:9" x14ac:dyDescent="0.2">
      <c r="A12195" s="518" t="s">
        <v>239</v>
      </c>
      <c r="B12195" s="518">
        <v>636738</v>
      </c>
      <c r="C12195" s="518" t="s">
        <v>2660</v>
      </c>
      <c r="D12195" s="518" t="s">
        <v>1277</v>
      </c>
      <c r="E12195" s="859">
        <v>20</v>
      </c>
      <c r="F12195" s="859">
        <v>17</v>
      </c>
      <c r="G12195" s="518" t="s">
        <v>122</v>
      </c>
      <c r="H12195" s="518" t="s">
        <v>239</v>
      </c>
      <c r="I12195" s="518">
        <v>636738</v>
      </c>
    </row>
    <row r="12196" spans="1:9" x14ac:dyDescent="0.2">
      <c r="A12196" s="518" t="s">
        <v>239</v>
      </c>
      <c r="B12196" s="518">
        <v>636746</v>
      </c>
      <c r="C12196" s="518" t="s">
        <v>2660</v>
      </c>
      <c r="D12196" s="518" t="s">
        <v>6239</v>
      </c>
      <c r="E12196" s="859">
        <v>35</v>
      </c>
      <c r="F12196" s="859">
        <v>29</v>
      </c>
      <c r="G12196" s="518" t="s">
        <v>122</v>
      </c>
      <c r="H12196" s="518" t="s">
        <v>239</v>
      </c>
      <c r="I12196" s="518">
        <v>636746</v>
      </c>
    </row>
    <row r="12197" spans="1:9" x14ac:dyDescent="0.2">
      <c r="A12197" s="518" t="s">
        <v>239</v>
      </c>
      <c r="B12197" s="518">
        <v>636753</v>
      </c>
      <c r="C12197" s="518" t="s">
        <v>2660</v>
      </c>
      <c r="D12197" s="518" t="s">
        <v>6240</v>
      </c>
      <c r="E12197" s="859">
        <v>33</v>
      </c>
      <c r="F12197" s="859">
        <v>24</v>
      </c>
      <c r="G12197" s="518" t="s">
        <v>122</v>
      </c>
      <c r="H12197" s="518" t="s">
        <v>239</v>
      </c>
      <c r="I12197" s="518">
        <v>636753</v>
      </c>
    </row>
    <row r="12198" spans="1:9" x14ac:dyDescent="0.2">
      <c r="A12198" s="518" t="s">
        <v>237</v>
      </c>
      <c r="B12198" s="518">
        <v>636761</v>
      </c>
      <c r="C12198" s="518" t="s">
        <v>2660</v>
      </c>
      <c r="D12198" s="518" t="s">
        <v>1280</v>
      </c>
      <c r="E12198" s="859">
        <v>29</v>
      </c>
      <c r="F12198" s="859">
        <v>29</v>
      </c>
      <c r="G12198" s="518" t="s">
        <v>122</v>
      </c>
      <c r="H12198" s="518" t="s">
        <v>237</v>
      </c>
      <c r="I12198" s="518">
        <v>636761</v>
      </c>
    </row>
    <row r="12199" spans="1:9" x14ac:dyDescent="0.2">
      <c r="A12199" s="518" t="s">
        <v>237</v>
      </c>
      <c r="B12199" s="518">
        <v>636787</v>
      </c>
      <c r="C12199" s="518" t="s">
        <v>2660</v>
      </c>
      <c r="D12199" s="518" t="s">
        <v>1282</v>
      </c>
      <c r="E12199" s="859">
        <v>29</v>
      </c>
      <c r="F12199" s="859">
        <v>29</v>
      </c>
      <c r="G12199" s="518" t="s">
        <v>122</v>
      </c>
      <c r="H12199" s="518" t="s">
        <v>237</v>
      </c>
      <c r="I12199" s="518">
        <v>636787</v>
      </c>
    </row>
    <row r="12200" spans="1:9" x14ac:dyDescent="0.2">
      <c r="A12200" s="518" t="s">
        <v>237</v>
      </c>
      <c r="B12200" s="518">
        <v>636795</v>
      </c>
      <c r="C12200" s="518" t="s">
        <v>2660</v>
      </c>
      <c r="D12200" s="518" t="s">
        <v>949</v>
      </c>
      <c r="E12200" s="859">
        <v>29</v>
      </c>
      <c r="F12200" s="859">
        <v>29</v>
      </c>
      <c r="G12200" s="518" t="s">
        <v>122</v>
      </c>
      <c r="H12200" s="518" t="s">
        <v>237</v>
      </c>
      <c r="I12200" s="518">
        <v>636795</v>
      </c>
    </row>
    <row r="12201" spans="1:9" x14ac:dyDescent="0.2">
      <c r="A12201" s="518" t="s">
        <v>369</v>
      </c>
      <c r="B12201" s="518">
        <v>636803</v>
      </c>
      <c r="C12201" s="518" t="s">
        <v>2660</v>
      </c>
      <c r="D12201" s="518" t="s">
        <v>1283</v>
      </c>
      <c r="E12201" s="859">
        <v>33</v>
      </c>
      <c r="F12201" s="859">
        <v>23</v>
      </c>
      <c r="G12201" s="518" t="s">
        <v>122</v>
      </c>
      <c r="H12201" s="518" t="s">
        <v>369</v>
      </c>
      <c r="I12201" s="518">
        <v>636803</v>
      </c>
    </row>
    <row r="12202" spans="1:9" x14ac:dyDescent="0.2">
      <c r="A12202" s="518" t="s">
        <v>369</v>
      </c>
      <c r="B12202" s="518">
        <v>636811</v>
      </c>
      <c r="C12202" s="518" t="s">
        <v>2660</v>
      </c>
      <c r="D12202" s="518" t="s">
        <v>1284</v>
      </c>
      <c r="E12202" s="859">
        <v>19</v>
      </c>
      <c r="F12202" s="859">
        <v>14</v>
      </c>
      <c r="G12202" s="518" t="s">
        <v>122</v>
      </c>
      <c r="H12202" s="518" t="s">
        <v>369</v>
      </c>
      <c r="I12202" s="518">
        <v>636811</v>
      </c>
    </row>
    <row r="12203" spans="1:9" x14ac:dyDescent="0.2">
      <c r="A12203" s="518" t="s">
        <v>369</v>
      </c>
      <c r="B12203" s="518">
        <v>636829</v>
      </c>
      <c r="C12203" s="518" t="s">
        <v>2660</v>
      </c>
      <c r="D12203" s="518" t="s">
        <v>759</v>
      </c>
      <c r="E12203" s="859">
        <v>32</v>
      </c>
      <c r="F12203" s="859">
        <v>19</v>
      </c>
      <c r="G12203" s="518" t="s">
        <v>122</v>
      </c>
      <c r="H12203" s="518" t="s">
        <v>369</v>
      </c>
      <c r="I12203" s="518">
        <v>636829</v>
      </c>
    </row>
    <row r="12204" spans="1:9" x14ac:dyDescent="0.2">
      <c r="A12204" s="518" t="s">
        <v>369</v>
      </c>
      <c r="B12204" s="518">
        <v>636837</v>
      </c>
      <c r="C12204" s="518" t="s">
        <v>2660</v>
      </c>
      <c r="D12204" s="518" t="s">
        <v>1285</v>
      </c>
      <c r="E12204" s="859">
        <v>33</v>
      </c>
      <c r="F12204" s="859">
        <v>33</v>
      </c>
      <c r="G12204" s="518" t="s">
        <v>122</v>
      </c>
      <c r="H12204" s="518" t="s">
        <v>369</v>
      </c>
      <c r="I12204" s="518">
        <v>636837</v>
      </c>
    </row>
    <row r="12205" spans="1:9" x14ac:dyDescent="0.2">
      <c r="A12205" s="518" t="s">
        <v>369</v>
      </c>
      <c r="B12205" s="518">
        <v>636845</v>
      </c>
      <c r="C12205" s="518" t="s">
        <v>2660</v>
      </c>
      <c r="D12205" s="518" t="s">
        <v>616</v>
      </c>
      <c r="E12205" s="859">
        <v>31</v>
      </c>
      <c r="F12205" s="859">
        <v>18</v>
      </c>
      <c r="G12205" s="518" t="s">
        <v>122</v>
      </c>
      <c r="H12205" s="518" t="s">
        <v>369</v>
      </c>
      <c r="I12205" s="518">
        <v>636845</v>
      </c>
    </row>
    <row r="12206" spans="1:9" x14ac:dyDescent="0.2">
      <c r="A12206" s="518" t="s">
        <v>369</v>
      </c>
      <c r="B12206" s="518">
        <v>636852</v>
      </c>
      <c r="C12206" s="518" t="s">
        <v>2660</v>
      </c>
      <c r="D12206" s="518" t="s">
        <v>687</v>
      </c>
      <c r="E12206" s="859">
        <v>32</v>
      </c>
      <c r="F12206" s="859">
        <v>21</v>
      </c>
      <c r="G12206" s="518" t="s">
        <v>122</v>
      </c>
      <c r="H12206" s="518" t="s">
        <v>369</v>
      </c>
      <c r="I12206" s="518">
        <v>636852</v>
      </c>
    </row>
    <row r="12207" spans="1:9" x14ac:dyDescent="0.2">
      <c r="A12207" s="518" t="s">
        <v>369</v>
      </c>
      <c r="B12207" s="518">
        <v>636860</v>
      </c>
      <c r="C12207" s="518" t="s">
        <v>2660</v>
      </c>
      <c r="D12207" s="518" t="s">
        <v>413</v>
      </c>
      <c r="E12207" s="859">
        <v>30</v>
      </c>
      <c r="F12207" s="859">
        <v>29</v>
      </c>
      <c r="G12207" s="518" t="s">
        <v>122</v>
      </c>
      <c r="H12207" s="518" t="s">
        <v>369</v>
      </c>
      <c r="I12207" s="518">
        <v>636860</v>
      </c>
    </row>
    <row r="12208" spans="1:9" x14ac:dyDescent="0.2">
      <c r="A12208" s="518" t="s">
        <v>221</v>
      </c>
      <c r="B12208" s="518">
        <v>636878</v>
      </c>
      <c r="C12208" s="518" t="s">
        <v>2660</v>
      </c>
      <c r="D12208" s="518" t="s">
        <v>1331</v>
      </c>
      <c r="E12208" s="859">
        <v>26</v>
      </c>
      <c r="F12208" s="859">
        <v>26</v>
      </c>
      <c r="G12208" s="518" t="s">
        <v>122</v>
      </c>
      <c r="H12208" s="518" t="s">
        <v>221</v>
      </c>
      <c r="I12208" s="518">
        <v>636878</v>
      </c>
    </row>
    <row r="12209" spans="1:9" x14ac:dyDescent="0.2">
      <c r="A12209" s="518" t="s">
        <v>369</v>
      </c>
      <c r="B12209" s="518">
        <v>636894</v>
      </c>
      <c r="C12209" s="518" t="s">
        <v>2660</v>
      </c>
      <c r="D12209" s="518" t="s">
        <v>1390</v>
      </c>
      <c r="E12209" s="859">
        <v>31</v>
      </c>
      <c r="F12209" s="859">
        <v>25</v>
      </c>
      <c r="G12209" s="518" t="s">
        <v>122</v>
      </c>
      <c r="H12209" s="518" t="s">
        <v>369</v>
      </c>
      <c r="I12209" s="518">
        <v>636894</v>
      </c>
    </row>
    <row r="12210" spans="1:9" x14ac:dyDescent="0.2">
      <c r="A12210" s="518" t="s">
        <v>369</v>
      </c>
      <c r="B12210" s="518">
        <v>636910</v>
      </c>
      <c r="C12210" s="518" t="s">
        <v>2660</v>
      </c>
      <c r="D12210" s="518" t="s">
        <v>1391</v>
      </c>
      <c r="E12210" s="859">
        <v>35</v>
      </c>
      <c r="F12210" s="859">
        <v>30</v>
      </c>
      <c r="G12210" s="518" t="s">
        <v>122</v>
      </c>
      <c r="H12210" s="518" t="s">
        <v>369</v>
      </c>
      <c r="I12210" s="518">
        <v>636910</v>
      </c>
    </row>
    <row r="12211" spans="1:9" x14ac:dyDescent="0.2">
      <c r="A12211" s="518" t="s">
        <v>369</v>
      </c>
      <c r="B12211" s="518">
        <v>636928</v>
      </c>
      <c r="C12211" s="518" t="s">
        <v>2660</v>
      </c>
      <c r="D12211" s="518" t="s">
        <v>462</v>
      </c>
      <c r="E12211" s="859">
        <v>32</v>
      </c>
      <c r="F12211" s="859">
        <v>32</v>
      </c>
      <c r="G12211" s="518" t="s">
        <v>122</v>
      </c>
      <c r="H12211" s="518" t="s">
        <v>369</v>
      </c>
      <c r="I12211" s="518">
        <v>636928</v>
      </c>
    </row>
    <row r="12212" spans="1:9" x14ac:dyDescent="0.2">
      <c r="A12212" s="518" t="s">
        <v>369</v>
      </c>
      <c r="B12212" s="518">
        <v>636936</v>
      </c>
      <c r="C12212" s="518" t="s">
        <v>2660</v>
      </c>
      <c r="D12212" s="518" t="s">
        <v>1392</v>
      </c>
      <c r="E12212" s="859">
        <v>32</v>
      </c>
      <c r="F12212" s="859">
        <v>26</v>
      </c>
      <c r="G12212" s="518" t="s">
        <v>122</v>
      </c>
      <c r="H12212" s="518" t="s">
        <v>369</v>
      </c>
      <c r="I12212" s="518">
        <v>636936</v>
      </c>
    </row>
    <row r="12213" spans="1:9" x14ac:dyDescent="0.2">
      <c r="A12213" s="518" t="s">
        <v>369</v>
      </c>
      <c r="B12213" s="518">
        <v>636944</v>
      </c>
      <c r="C12213" s="518" t="s">
        <v>2660</v>
      </c>
      <c r="D12213" s="518" t="s">
        <v>1446</v>
      </c>
      <c r="E12213" s="859">
        <v>35</v>
      </c>
      <c r="F12213" s="859">
        <v>32</v>
      </c>
      <c r="G12213" s="518" t="s">
        <v>122</v>
      </c>
      <c r="H12213" s="518" t="s">
        <v>369</v>
      </c>
      <c r="I12213" s="518">
        <v>636944</v>
      </c>
    </row>
    <row r="12214" spans="1:9" x14ac:dyDescent="0.2">
      <c r="A12214" s="518" t="s">
        <v>369</v>
      </c>
      <c r="B12214" s="518">
        <v>636951</v>
      </c>
      <c r="C12214" s="518" t="s">
        <v>2660</v>
      </c>
      <c r="D12214" s="518" t="s">
        <v>1369</v>
      </c>
      <c r="E12214" s="859">
        <v>24</v>
      </c>
      <c r="F12214" s="859">
        <v>16</v>
      </c>
      <c r="G12214" s="518" t="s">
        <v>122</v>
      </c>
      <c r="H12214" s="518" t="s">
        <v>369</v>
      </c>
      <c r="I12214" s="518">
        <v>636951</v>
      </c>
    </row>
    <row r="12215" spans="1:9" x14ac:dyDescent="0.2">
      <c r="A12215" s="518" t="s">
        <v>369</v>
      </c>
      <c r="B12215" s="518">
        <v>636969</v>
      </c>
      <c r="C12215" s="518" t="s">
        <v>2660</v>
      </c>
      <c r="D12215" s="518" t="s">
        <v>1447</v>
      </c>
      <c r="E12215" s="859">
        <v>27</v>
      </c>
      <c r="F12215" s="859">
        <v>25</v>
      </c>
      <c r="G12215" s="518" t="s">
        <v>122</v>
      </c>
      <c r="H12215" s="518" t="s">
        <v>369</v>
      </c>
      <c r="I12215" s="518">
        <v>636969</v>
      </c>
    </row>
    <row r="12216" spans="1:9" x14ac:dyDescent="0.2">
      <c r="A12216" s="518" t="s">
        <v>369</v>
      </c>
      <c r="B12216" s="518">
        <v>636977</v>
      </c>
      <c r="C12216" s="518" t="s">
        <v>2660</v>
      </c>
      <c r="D12216" s="518" t="s">
        <v>1256</v>
      </c>
      <c r="E12216" s="859">
        <v>34</v>
      </c>
      <c r="F12216" s="859">
        <v>33</v>
      </c>
      <c r="G12216" s="518" t="s">
        <v>122</v>
      </c>
      <c r="H12216" s="518" t="s">
        <v>369</v>
      </c>
      <c r="I12216" s="518">
        <v>636977</v>
      </c>
    </row>
    <row r="12217" spans="1:9" x14ac:dyDescent="0.2">
      <c r="A12217" s="518" t="s">
        <v>369</v>
      </c>
      <c r="B12217" s="518">
        <v>636985</v>
      </c>
      <c r="C12217" s="518" t="s">
        <v>2660</v>
      </c>
      <c r="D12217" s="518" t="s">
        <v>1448</v>
      </c>
      <c r="E12217" s="859">
        <v>24</v>
      </c>
      <c r="F12217" s="859">
        <v>12</v>
      </c>
      <c r="G12217" s="518" t="s">
        <v>122</v>
      </c>
      <c r="H12217" s="518" t="s">
        <v>369</v>
      </c>
      <c r="I12217" s="518">
        <v>636985</v>
      </c>
    </row>
    <row r="12218" spans="1:9" x14ac:dyDescent="0.2">
      <c r="A12218" s="518" t="s">
        <v>369</v>
      </c>
      <c r="B12218" s="518">
        <v>637017</v>
      </c>
      <c r="C12218" s="518" t="s">
        <v>2660</v>
      </c>
      <c r="D12218" s="518" t="s">
        <v>1449</v>
      </c>
      <c r="E12218" s="859">
        <v>17</v>
      </c>
      <c r="F12218" s="859">
        <v>9</v>
      </c>
      <c r="G12218" s="518" t="s">
        <v>122</v>
      </c>
      <c r="H12218" s="518" t="s">
        <v>369</v>
      </c>
      <c r="I12218" s="518">
        <v>637017</v>
      </c>
    </row>
    <row r="12219" spans="1:9" x14ac:dyDescent="0.2">
      <c r="A12219" s="518" t="s">
        <v>369</v>
      </c>
      <c r="B12219" s="518">
        <v>637025</v>
      </c>
      <c r="C12219" s="518" t="s">
        <v>2660</v>
      </c>
      <c r="D12219" s="518" t="s">
        <v>1450</v>
      </c>
      <c r="E12219" s="859">
        <v>24</v>
      </c>
      <c r="F12219" s="859">
        <v>17</v>
      </c>
      <c r="G12219" s="518" t="s">
        <v>122</v>
      </c>
      <c r="H12219" s="518" t="s">
        <v>369</v>
      </c>
      <c r="I12219" s="518">
        <v>637025</v>
      </c>
    </row>
    <row r="12220" spans="1:9" x14ac:dyDescent="0.2">
      <c r="A12220" s="518" t="s">
        <v>369</v>
      </c>
      <c r="B12220" s="518">
        <v>637033</v>
      </c>
      <c r="C12220" s="518" t="s">
        <v>2660</v>
      </c>
      <c r="D12220" s="518" t="s">
        <v>559</v>
      </c>
      <c r="E12220" s="859">
        <v>27</v>
      </c>
      <c r="F12220" s="859">
        <v>15</v>
      </c>
      <c r="G12220" s="518" t="s">
        <v>122</v>
      </c>
      <c r="H12220" s="518" t="s">
        <v>369</v>
      </c>
      <c r="I12220" s="518">
        <v>637033</v>
      </c>
    </row>
    <row r="12221" spans="1:9" x14ac:dyDescent="0.2">
      <c r="A12221" s="518" t="s">
        <v>369</v>
      </c>
      <c r="B12221" s="518">
        <v>637041</v>
      </c>
      <c r="C12221" s="518" t="s">
        <v>2660</v>
      </c>
      <c r="D12221" s="518" t="s">
        <v>1451</v>
      </c>
      <c r="E12221" s="859">
        <v>34</v>
      </c>
      <c r="F12221" s="859">
        <v>31</v>
      </c>
      <c r="G12221" s="518" t="s">
        <v>122</v>
      </c>
      <c r="H12221" s="518" t="s">
        <v>369</v>
      </c>
      <c r="I12221" s="518">
        <v>637041</v>
      </c>
    </row>
    <row r="12222" spans="1:9" x14ac:dyDescent="0.2">
      <c r="A12222" s="518" t="s">
        <v>369</v>
      </c>
      <c r="B12222" s="518">
        <v>637066</v>
      </c>
      <c r="C12222" s="518" t="s">
        <v>2660</v>
      </c>
      <c r="D12222" s="518" t="s">
        <v>1509</v>
      </c>
      <c r="E12222" s="859">
        <v>27</v>
      </c>
      <c r="F12222" s="859">
        <v>24</v>
      </c>
      <c r="G12222" s="518" t="s">
        <v>122</v>
      </c>
      <c r="H12222" s="518" t="s">
        <v>369</v>
      </c>
      <c r="I12222" s="518">
        <v>637066</v>
      </c>
    </row>
    <row r="12223" spans="1:9" x14ac:dyDescent="0.2">
      <c r="A12223" s="518" t="s">
        <v>247</v>
      </c>
      <c r="B12223" s="518">
        <v>637082</v>
      </c>
      <c r="C12223" s="518" t="s">
        <v>2660</v>
      </c>
      <c r="D12223" s="518" t="s">
        <v>1558</v>
      </c>
      <c r="E12223" s="859">
        <v>19</v>
      </c>
      <c r="F12223" s="859">
        <v>19</v>
      </c>
      <c r="G12223" s="518" t="s">
        <v>122</v>
      </c>
      <c r="H12223" s="518" t="s">
        <v>247</v>
      </c>
      <c r="I12223" s="518">
        <v>637082</v>
      </c>
    </row>
    <row r="12224" spans="1:9" x14ac:dyDescent="0.2">
      <c r="A12224" s="518" t="s">
        <v>178</v>
      </c>
      <c r="B12224" s="518">
        <v>637108</v>
      </c>
      <c r="C12224" s="518" t="s">
        <v>2660</v>
      </c>
      <c r="D12224" s="518" t="s">
        <v>1560</v>
      </c>
      <c r="E12224" s="859">
        <v>25</v>
      </c>
      <c r="F12224" s="859">
        <v>23</v>
      </c>
      <c r="G12224" s="518" t="s">
        <v>122</v>
      </c>
      <c r="H12224" s="518" t="s">
        <v>178</v>
      </c>
      <c r="I12224" s="518">
        <v>637108</v>
      </c>
    </row>
    <row r="12225" spans="1:9" x14ac:dyDescent="0.2">
      <c r="A12225" s="518" t="s">
        <v>369</v>
      </c>
      <c r="B12225" s="518">
        <v>637132</v>
      </c>
      <c r="C12225" s="518" t="s">
        <v>2660</v>
      </c>
      <c r="D12225" s="518" t="s">
        <v>1561</v>
      </c>
      <c r="E12225" s="859">
        <v>20</v>
      </c>
      <c r="F12225" s="859">
        <v>11</v>
      </c>
      <c r="G12225" s="518" t="s">
        <v>122</v>
      </c>
      <c r="H12225" s="518" t="s">
        <v>369</v>
      </c>
      <c r="I12225" s="518">
        <v>637132</v>
      </c>
    </row>
    <row r="12226" spans="1:9" x14ac:dyDescent="0.2">
      <c r="A12226" s="518" t="s">
        <v>369</v>
      </c>
      <c r="B12226" s="518">
        <v>637157</v>
      </c>
      <c r="C12226" s="518" t="s">
        <v>2660</v>
      </c>
      <c r="D12226" s="518" t="s">
        <v>1213</v>
      </c>
      <c r="E12226" s="859">
        <v>33</v>
      </c>
      <c r="F12226" s="859">
        <v>25</v>
      </c>
      <c r="G12226" s="518" t="s">
        <v>122</v>
      </c>
      <c r="H12226" s="518" t="s">
        <v>369</v>
      </c>
      <c r="I12226" s="518">
        <v>637157</v>
      </c>
    </row>
    <row r="12227" spans="1:9" x14ac:dyDescent="0.2">
      <c r="A12227" s="518" t="s">
        <v>369</v>
      </c>
      <c r="B12227" s="518">
        <v>637165</v>
      </c>
      <c r="C12227" s="518" t="s">
        <v>2660</v>
      </c>
      <c r="D12227" s="518" t="s">
        <v>1176</v>
      </c>
      <c r="E12227" s="859">
        <v>26</v>
      </c>
      <c r="F12227" s="859">
        <v>21</v>
      </c>
      <c r="G12227" s="518" t="s">
        <v>122</v>
      </c>
      <c r="H12227" s="518" t="s">
        <v>369</v>
      </c>
      <c r="I12227" s="518">
        <v>637165</v>
      </c>
    </row>
    <row r="12228" spans="1:9" x14ac:dyDescent="0.2">
      <c r="A12228" s="518" t="s">
        <v>369</v>
      </c>
      <c r="B12228" s="518">
        <v>637173</v>
      </c>
      <c r="C12228" s="518" t="s">
        <v>2660</v>
      </c>
      <c r="D12228" s="518" t="s">
        <v>1564</v>
      </c>
      <c r="E12228" s="859">
        <v>29</v>
      </c>
      <c r="F12228" s="859">
        <v>25</v>
      </c>
      <c r="G12228" s="518" t="s">
        <v>122</v>
      </c>
      <c r="H12228" s="518" t="s">
        <v>369</v>
      </c>
      <c r="I12228" s="518">
        <v>637173</v>
      </c>
    </row>
    <row r="12229" spans="1:9" x14ac:dyDescent="0.2">
      <c r="A12229" s="518" t="s">
        <v>369</v>
      </c>
      <c r="B12229" s="518">
        <v>637181</v>
      </c>
      <c r="C12229" s="518" t="s">
        <v>2660</v>
      </c>
      <c r="D12229" s="518" t="s">
        <v>606</v>
      </c>
      <c r="E12229" s="859">
        <v>31</v>
      </c>
      <c r="F12229" s="859">
        <v>30</v>
      </c>
      <c r="G12229" s="518" t="s">
        <v>122</v>
      </c>
      <c r="H12229" s="518" t="s">
        <v>369</v>
      </c>
      <c r="I12229" s="518">
        <v>637181</v>
      </c>
    </row>
    <row r="12230" spans="1:9" x14ac:dyDescent="0.2">
      <c r="A12230" s="518" t="s">
        <v>226</v>
      </c>
      <c r="B12230" s="518">
        <v>637249</v>
      </c>
      <c r="C12230" s="518" t="s">
        <v>2660</v>
      </c>
      <c r="D12230" s="518" t="s">
        <v>762</v>
      </c>
      <c r="E12230" s="859">
        <v>20</v>
      </c>
      <c r="F12230" s="859">
        <v>0</v>
      </c>
      <c r="G12230" s="518" t="s">
        <v>122</v>
      </c>
      <c r="H12230" s="518" t="s">
        <v>226</v>
      </c>
      <c r="I12230" s="518">
        <v>637249</v>
      </c>
    </row>
    <row r="12231" spans="1:9" x14ac:dyDescent="0.2">
      <c r="A12231" s="518" t="s">
        <v>367</v>
      </c>
      <c r="B12231" s="518">
        <v>637256</v>
      </c>
      <c r="C12231" s="518" t="s">
        <v>2660</v>
      </c>
      <c r="D12231" s="518" t="s">
        <v>750</v>
      </c>
      <c r="E12231" s="859">
        <v>22</v>
      </c>
      <c r="F12231" s="859">
        <v>14</v>
      </c>
      <c r="G12231" s="518" t="s">
        <v>122</v>
      </c>
      <c r="H12231" s="518" t="s">
        <v>367</v>
      </c>
      <c r="I12231" s="518">
        <v>637256</v>
      </c>
    </row>
    <row r="12232" spans="1:9" x14ac:dyDescent="0.2">
      <c r="A12232" s="518" t="s">
        <v>270</v>
      </c>
      <c r="B12232" s="518">
        <v>637298</v>
      </c>
      <c r="C12232" s="518" t="s">
        <v>2660</v>
      </c>
      <c r="D12232" s="518" t="s">
        <v>763</v>
      </c>
      <c r="E12232" s="859">
        <v>29</v>
      </c>
      <c r="F12232" s="859">
        <v>29</v>
      </c>
      <c r="G12232" s="518" t="s">
        <v>122</v>
      </c>
      <c r="H12232" s="518" t="s">
        <v>270</v>
      </c>
      <c r="I12232" s="518">
        <v>637298</v>
      </c>
    </row>
    <row r="12233" spans="1:9" x14ac:dyDescent="0.2">
      <c r="A12233" s="518" t="s">
        <v>270</v>
      </c>
      <c r="B12233" s="518">
        <v>637330</v>
      </c>
      <c r="C12233" s="518" t="s">
        <v>2660</v>
      </c>
      <c r="D12233" s="518" t="s">
        <v>558</v>
      </c>
      <c r="E12233" s="859">
        <v>28</v>
      </c>
      <c r="F12233" s="859">
        <v>28</v>
      </c>
      <c r="G12233" s="518" t="s">
        <v>122</v>
      </c>
      <c r="H12233" s="518" t="s">
        <v>270</v>
      </c>
      <c r="I12233" s="518">
        <v>637330</v>
      </c>
    </row>
    <row r="12234" spans="1:9" x14ac:dyDescent="0.2">
      <c r="A12234" s="518" t="s">
        <v>394</v>
      </c>
      <c r="B12234" s="518">
        <v>637363</v>
      </c>
      <c r="C12234" s="518" t="s">
        <v>2660</v>
      </c>
      <c r="D12234" s="518" t="s">
        <v>7036</v>
      </c>
      <c r="E12234" s="859">
        <v>35</v>
      </c>
      <c r="F12234" s="859">
        <v>35</v>
      </c>
      <c r="G12234" s="518" t="s">
        <v>122</v>
      </c>
      <c r="H12234" s="518" t="s">
        <v>394</v>
      </c>
      <c r="I12234" s="518">
        <v>637363</v>
      </c>
    </row>
    <row r="12235" spans="1:9" x14ac:dyDescent="0.2">
      <c r="A12235" s="518" t="s">
        <v>394</v>
      </c>
      <c r="B12235" s="518">
        <v>637371</v>
      </c>
      <c r="C12235" s="518" t="s">
        <v>2660</v>
      </c>
      <c r="D12235" s="518" t="s">
        <v>908</v>
      </c>
      <c r="E12235" s="859">
        <v>27</v>
      </c>
      <c r="F12235" s="859">
        <v>27</v>
      </c>
      <c r="G12235" s="518" t="s">
        <v>122</v>
      </c>
      <c r="H12235" s="518" t="s">
        <v>394</v>
      </c>
      <c r="I12235" s="518">
        <v>637371</v>
      </c>
    </row>
    <row r="12236" spans="1:9" x14ac:dyDescent="0.2">
      <c r="A12236" s="518" t="s">
        <v>358</v>
      </c>
      <c r="B12236" s="518">
        <v>637421</v>
      </c>
      <c r="C12236" s="518" t="s">
        <v>2660</v>
      </c>
      <c r="D12236" s="518" t="s">
        <v>941</v>
      </c>
      <c r="E12236" s="859">
        <v>21</v>
      </c>
      <c r="F12236" s="859">
        <v>19</v>
      </c>
      <c r="G12236" s="518" t="s">
        <v>122</v>
      </c>
      <c r="H12236" s="518" t="s">
        <v>358</v>
      </c>
      <c r="I12236" s="518">
        <v>637421</v>
      </c>
    </row>
    <row r="12237" spans="1:9" x14ac:dyDescent="0.2">
      <c r="A12237" s="518" t="s">
        <v>239</v>
      </c>
      <c r="B12237" s="518">
        <v>637447</v>
      </c>
      <c r="C12237" s="518" t="s">
        <v>2660</v>
      </c>
      <c r="D12237" s="518" t="s">
        <v>971</v>
      </c>
      <c r="E12237" s="859">
        <v>34</v>
      </c>
      <c r="F12237" s="859">
        <v>17</v>
      </c>
      <c r="G12237" s="518" t="s">
        <v>122</v>
      </c>
      <c r="H12237" s="518" t="s">
        <v>239</v>
      </c>
      <c r="I12237" s="518">
        <v>637454</v>
      </c>
    </row>
    <row r="12238" spans="1:9" x14ac:dyDescent="0.2">
      <c r="A12238" s="518" t="s">
        <v>239</v>
      </c>
      <c r="B12238" s="518">
        <v>637454</v>
      </c>
      <c r="C12238" s="518" t="s">
        <v>2660</v>
      </c>
      <c r="D12238" s="518" t="s">
        <v>972</v>
      </c>
      <c r="E12238" s="859">
        <v>34</v>
      </c>
      <c r="F12238" s="859">
        <v>18</v>
      </c>
      <c r="G12238" s="518" t="s">
        <v>122</v>
      </c>
      <c r="H12238" s="518" t="s">
        <v>239</v>
      </c>
      <c r="I12238" s="518">
        <v>637454</v>
      </c>
    </row>
    <row r="12239" spans="1:9" x14ac:dyDescent="0.2">
      <c r="A12239" s="518" t="s">
        <v>239</v>
      </c>
      <c r="B12239" s="518">
        <v>637462</v>
      </c>
      <c r="C12239" s="518" t="s">
        <v>2660</v>
      </c>
      <c r="D12239" s="518" t="s">
        <v>7604</v>
      </c>
      <c r="E12239" s="859">
        <v>28</v>
      </c>
      <c r="F12239" s="859">
        <v>25</v>
      </c>
      <c r="G12239" s="518" t="s">
        <v>122</v>
      </c>
      <c r="H12239" s="518" t="s">
        <v>239</v>
      </c>
      <c r="I12239" s="518">
        <v>637462</v>
      </c>
    </row>
    <row r="12240" spans="1:9" x14ac:dyDescent="0.2">
      <c r="A12240" s="518" t="s">
        <v>358</v>
      </c>
      <c r="B12240" s="518">
        <v>637504</v>
      </c>
      <c r="C12240" s="518" t="s">
        <v>2660</v>
      </c>
      <c r="D12240" s="518" t="s">
        <v>898</v>
      </c>
      <c r="E12240" s="859">
        <v>26</v>
      </c>
      <c r="F12240" s="859">
        <v>24</v>
      </c>
      <c r="G12240" s="518" t="s">
        <v>122</v>
      </c>
      <c r="H12240" s="518" t="s">
        <v>358</v>
      </c>
      <c r="I12240" s="518">
        <v>637504</v>
      </c>
    </row>
    <row r="12241" spans="1:9" x14ac:dyDescent="0.2">
      <c r="A12241" s="518" t="s">
        <v>376</v>
      </c>
      <c r="B12241" s="518">
        <v>637512</v>
      </c>
      <c r="C12241" s="518" t="s">
        <v>2660</v>
      </c>
      <c r="D12241" s="518" t="s">
        <v>580</v>
      </c>
      <c r="E12241" s="859">
        <v>33</v>
      </c>
      <c r="F12241" s="859">
        <v>22</v>
      </c>
      <c r="G12241" s="518" t="s">
        <v>122</v>
      </c>
      <c r="H12241" s="518" t="s">
        <v>376</v>
      </c>
      <c r="I12241" s="518">
        <v>637512</v>
      </c>
    </row>
    <row r="12242" spans="1:9" x14ac:dyDescent="0.2">
      <c r="A12242" s="518" t="s">
        <v>359</v>
      </c>
      <c r="B12242" s="518">
        <v>637520</v>
      </c>
      <c r="C12242" s="518" t="s">
        <v>2660</v>
      </c>
      <c r="D12242" s="518" t="s">
        <v>973</v>
      </c>
      <c r="E12242" s="859">
        <v>25</v>
      </c>
      <c r="F12242" s="859">
        <v>25</v>
      </c>
      <c r="G12242" s="518" t="s">
        <v>122</v>
      </c>
      <c r="H12242" s="518" t="s">
        <v>359</v>
      </c>
      <c r="I12242" s="518">
        <v>637520</v>
      </c>
    </row>
    <row r="12243" spans="1:9" x14ac:dyDescent="0.2">
      <c r="A12243" s="518" t="s">
        <v>203</v>
      </c>
      <c r="B12243" s="518">
        <v>637538</v>
      </c>
      <c r="C12243" s="518" t="s">
        <v>2660</v>
      </c>
      <c r="D12243" s="518" t="s">
        <v>974</v>
      </c>
      <c r="E12243" s="859">
        <v>27</v>
      </c>
      <c r="F12243" s="859">
        <v>27</v>
      </c>
      <c r="G12243" s="518" t="s">
        <v>122</v>
      </c>
      <c r="H12243" s="518" t="s">
        <v>203</v>
      </c>
      <c r="I12243" s="518">
        <v>637538</v>
      </c>
    </row>
    <row r="12244" spans="1:9" x14ac:dyDescent="0.2">
      <c r="A12244" s="518" t="s">
        <v>385</v>
      </c>
      <c r="B12244" s="518">
        <v>637546</v>
      </c>
      <c r="C12244" s="518" t="s">
        <v>2660</v>
      </c>
      <c r="D12244" s="518" t="s">
        <v>1028</v>
      </c>
      <c r="E12244" s="859">
        <v>19</v>
      </c>
      <c r="F12244" s="859">
        <v>13</v>
      </c>
      <c r="G12244" s="518" t="s">
        <v>122</v>
      </c>
      <c r="H12244" s="518" t="s">
        <v>385</v>
      </c>
      <c r="I12244" s="518">
        <v>637546</v>
      </c>
    </row>
    <row r="12245" spans="1:9" x14ac:dyDescent="0.2">
      <c r="A12245" s="518" t="s">
        <v>392</v>
      </c>
      <c r="B12245" s="518">
        <v>637595</v>
      </c>
      <c r="C12245" s="518" t="s">
        <v>2660</v>
      </c>
      <c r="D12245" s="518" t="s">
        <v>735</v>
      </c>
      <c r="E12245" s="859">
        <v>34</v>
      </c>
      <c r="F12245" s="859">
        <v>13</v>
      </c>
      <c r="G12245" s="518" t="s">
        <v>122</v>
      </c>
      <c r="H12245" s="518" t="s">
        <v>392</v>
      </c>
      <c r="I12245" s="518">
        <v>637595</v>
      </c>
    </row>
    <row r="12246" spans="1:9" x14ac:dyDescent="0.2">
      <c r="A12246" s="518" t="s">
        <v>392</v>
      </c>
      <c r="B12246" s="518">
        <v>637603</v>
      </c>
      <c r="C12246" s="518" t="s">
        <v>2660</v>
      </c>
      <c r="D12246" s="518" t="s">
        <v>713</v>
      </c>
      <c r="E12246" s="859">
        <v>32</v>
      </c>
      <c r="F12246" s="859">
        <v>6</v>
      </c>
      <c r="G12246" s="518" t="s">
        <v>122</v>
      </c>
      <c r="H12246" s="518" t="s">
        <v>392</v>
      </c>
      <c r="I12246" s="518">
        <v>637603</v>
      </c>
    </row>
    <row r="12247" spans="1:9" x14ac:dyDescent="0.2">
      <c r="A12247" s="518" t="s">
        <v>392</v>
      </c>
      <c r="B12247" s="518">
        <v>637611</v>
      </c>
      <c r="C12247" s="518" t="s">
        <v>2660</v>
      </c>
      <c r="D12247" s="518" t="s">
        <v>763</v>
      </c>
      <c r="E12247" s="859">
        <v>17</v>
      </c>
      <c r="F12247" s="859">
        <v>1</v>
      </c>
      <c r="G12247" s="518" t="s">
        <v>122</v>
      </c>
      <c r="H12247" s="518" t="s">
        <v>392</v>
      </c>
      <c r="I12247" s="518">
        <v>637611</v>
      </c>
    </row>
    <row r="12248" spans="1:9" x14ac:dyDescent="0.2">
      <c r="A12248" s="518" t="s">
        <v>280</v>
      </c>
      <c r="B12248" s="518">
        <v>637629</v>
      </c>
      <c r="C12248" s="518" t="s">
        <v>2660</v>
      </c>
      <c r="D12248" s="518" t="s">
        <v>797</v>
      </c>
      <c r="E12248" s="859">
        <v>17</v>
      </c>
      <c r="F12248" s="859">
        <v>0</v>
      </c>
      <c r="G12248" s="518" t="s">
        <v>122</v>
      </c>
      <c r="H12248" s="518" t="s">
        <v>280</v>
      </c>
      <c r="I12248" s="518">
        <v>637629</v>
      </c>
    </row>
    <row r="12249" spans="1:9" x14ac:dyDescent="0.2">
      <c r="A12249" s="518" t="s">
        <v>220</v>
      </c>
      <c r="B12249" s="518">
        <v>637637</v>
      </c>
      <c r="C12249" s="518" t="s">
        <v>2660</v>
      </c>
      <c r="D12249" s="518" t="s">
        <v>669</v>
      </c>
      <c r="E12249" s="859">
        <v>25</v>
      </c>
      <c r="F12249" s="859">
        <v>0</v>
      </c>
      <c r="G12249" s="518" t="s">
        <v>122</v>
      </c>
      <c r="H12249" s="518" t="s">
        <v>220</v>
      </c>
      <c r="I12249" s="518">
        <v>637637</v>
      </c>
    </row>
    <row r="12250" spans="1:9" x14ac:dyDescent="0.2">
      <c r="A12250" s="518" t="s">
        <v>381</v>
      </c>
      <c r="B12250" s="518">
        <v>637652</v>
      </c>
      <c r="C12250" s="518" t="s">
        <v>2660</v>
      </c>
      <c r="D12250" s="518" t="s">
        <v>1080</v>
      </c>
      <c r="E12250" s="859">
        <v>24</v>
      </c>
      <c r="F12250" s="859">
        <v>24</v>
      </c>
      <c r="G12250" s="518" t="s">
        <v>122</v>
      </c>
      <c r="H12250" s="518" t="s">
        <v>381</v>
      </c>
      <c r="I12250" s="518">
        <v>637652</v>
      </c>
    </row>
    <row r="12251" spans="1:9" x14ac:dyDescent="0.2">
      <c r="A12251" s="518" t="s">
        <v>381</v>
      </c>
      <c r="B12251" s="518">
        <v>637660</v>
      </c>
      <c r="C12251" s="518" t="s">
        <v>2660</v>
      </c>
      <c r="D12251" s="518" t="s">
        <v>1081</v>
      </c>
      <c r="E12251" s="859">
        <v>31</v>
      </c>
      <c r="F12251" s="859">
        <v>31</v>
      </c>
      <c r="G12251" s="518" t="s">
        <v>122</v>
      </c>
      <c r="H12251" s="518" t="s">
        <v>381</v>
      </c>
      <c r="I12251" s="518">
        <v>637660</v>
      </c>
    </row>
    <row r="12252" spans="1:9" x14ac:dyDescent="0.2">
      <c r="A12252" s="518" t="s">
        <v>391</v>
      </c>
      <c r="B12252" s="518">
        <v>637678</v>
      </c>
      <c r="C12252" s="518" t="s">
        <v>2660</v>
      </c>
      <c r="D12252" s="518" t="s">
        <v>447</v>
      </c>
      <c r="E12252" s="859">
        <v>16</v>
      </c>
      <c r="F12252" s="859">
        <v>0</v>
      </c>
      <c r="G12252" s="518" t="s">
        <v>122</v>
      </c>
      <c r="H12252" s="518" t="s">
        <v>391</v>
      </c>
      <c r="I12252" s="518">
        <v>637678</v>
      </c>
    </row>
    <row r="12253" spans="1:9" x14ac:dyDescent="0.2">
      <c r="A12253" s="518" t="s">
        <v>203</v>
      </c>
      <c r="B12253" s="518">
        <v>637686</v>
      </c>
      <c r="C12253" s="518" t="s">
        <v>2660</v>
      </c>
      <c r="D12253" s="518" t="s">
        <v>1082</v>
      </c>
      <c r="E12253" s="859">
        <v>28</v>
      </c>
      <c r="F12253" s="859">
        <v>28</v>
      </c>
      <c r="G12253" s="518" t="s">
        <v>122</v>
      </c>
      <c r="H12253" s="518" t="s">
        <v>203</v>
      </c>
      <c r="I12253" s="518">
        <v>637686</v>
      </c>
    </row>
    <row r="12254" spans="1:9" x14ac:dyDescent="0.2">
      <c r="A12254" s="518" t="s">
        <v>321</v>
      </c>
      <c r="B12254" s="518">
        <v>637728</v>
      </c>
      <c r="C12254" s="518" t="s">
        <v>2660</v>
      </c>
      <c r="D12254" s="518" t="s">
        <v>7445</v>
      </c>
      <c r="E12254" s="859">
        <v>19</v>
      </c>
      <c r="F12254" s="859">
        <v>16</v>
      </c>
      <c r="G12254" s="518" t="s">
        <v>122</v>
      </c>
      <c r="H12254" s="518" t="s">
        <v>321</v>
      </c>
      <c r="I12254" s="518">
        <v>637728</v>
      </c>
    </row>
    <row r="12255" spans="1:9" x14ac:dyDescent="0.2">
      <c r="A12255" s="518" t="s">
        <v>321</v>
      </c>
      <c r="B12255" s="518">
        <v>637736</v>
      </c>
      <c r="C12255" s="518" t="s">
        <v>2660</v>
      </c>
      <c r="D12255" s="518" t="s">
        <v>387</v>
      </c>
      <c r="E12255" s="859">
        <v>30</v>
      </c>
      <c r="F12255" s="859">
        <v>30</v>
      </c>
      <c r="G12255" s="518" t="s">
        <v>122</v>
      </c>
      <c r="H12255" s="518" t="s">
        <v>321</v>
      </c>
      <c r="I12255" s="518">
        <v>637736</v>
      </c>
    </row>
    <row r="12256" spans="1:9" x14ac:dyDescent="0.2">
      <c r="A12256" s="518" t="s">
        <v>321</v>
      </c>
      <c r="B12256" s="518">
        <v>637744</v>
      </c>
      <c r="C12256" s="518" t="s">
        <v>2660</v>
      </c>
      <c r="D12256" s="518" t="s">
        <v>616</v>
      </c>
      <c r="E12256" s="859">
        <v>32</v>
      </c>
      <c r="F12256" s="859">
        <v>32</v>
      </c>
      <c r="G12256" s="518" t="s">
        <v>122</v>
      </c>
      <c r="H12256" s="518" t="s">
        <v>321</v>
      </c>
      <c r="I12256" s="518">
        <v>637744</v>
      </c>
    </row>
    <row r="12257" spans="1:9" x14ac:dyDescent="0.2">
      <c r="A12257" s="518" t="s">
        <v>321</v>
      </c>
      <c r="B12257" s="518">
        <v>637751</v>
      </c>
      <c r="C12257" s="518" t="s">
        <v>2660</v>
      </c>
      <c r="D12257" s="518" t="s">
        <v>529</v>
      </c>
      <c r="E12257" s="859">
        <v>31</v>
      </c>
      <c r="F12257" s="859">
        <v>30</v>
      </c>
      <c r="G12257" s="518" t="s">
        <v>122</v>
      </c>
      <c r="H12257" s="518" t="s">
        <v>321</v>
      </c>
      <c r="I12257" s="518">
        <v>637751</v>
      </c>
    </row>
    <row r="12258" spans="1:9" x14ac:dyDescent="0.2">
      <c r="A12258" s="518" t="s">
        <v>321</v>
      </c>
      <c r="B12258" s="518">
        <v>637769</v>
      </c>
      <c r="C12258" s="518" t="s">
        <v>2660</v>
      </c>
      <c r="D12258" s="518" t="s">
        <v>431</v>
      </c>
      <c r="E12258" s="859">
        <v>32</v>
      </c>
      <c r="F12258" s="859">
        <v>32</v>
      </c>
      <c r="G12258" s="518" t="s">
        <v>122</v>
      </c>
      <c r="H12258" s="518" t="s">
        <v>321</v>
      </c>
      <c r="I12258" s="518">
        <v>637769</v>
      </c>
    </row>
    <row r="12259" spans="1:9" x14ac:dyDescent="0.2">
      <c r="A12259" s="518" t="s">
        <v>321</v>
      </c>
      <c r="B12259" s="518">
        <v>637777</v>
      </c>
      <c r="C12259" s="518" t="s">
        <v>2660</v>
      </c>
      <c r="D12259" s="518" t="s">
        <v>1015</v>
      </c>
      <c r="E12259" s="859">
        <v>17</v>
      </c>
      <c r="F12259" s="859">
        <v>16</v>
      </c>
      <c r="G12259" s="518" t="s">
        <v>122</v>
      </c>
      <c r="H12259" s="518" t="s">
        <v>321</v>
      </c>
      <c r="I12259" s="518">
        <v>637777</v>
      </c>
    </row>
    <row r="12260" spans="1:9" x14ac:dyDescent="0.2">
      <c r="A12260" s="518" t="s">
        <v>321</v>
      </c>
      <c r="B12260" s="518">
        <v>637785</v>
      </c>
      <c r="C12260" s="518" t="s">
        <v>2660</v>
      </c>
      <c r="D12260" s="518" t="s">
        <v>796</v>
      </c>
      <c r="E12260" s="859">
        <v>22</v>
      </c>
      <c r="F12260" s="859">
        <v>22</v>
      </c>
      <c r="G12260" s="518" t="s">
        <v>122</v>
      </c>
      <c r="H12260" s="518" t="s">
        <v>321</v>
      </c>
      <c r="I12260" s="518">
        <v>637785</v>
      </c>
    </row>
    <row r="12261" spans="1:9" x14ac:dyDescent="0.2">
      <c r="A12261" s="518" t="s">
        <v>321</v>
      </c>
      <c r="B12261" s="518">
        <v>637793</v>
      </c>
      <c r="C12261" s="518" t="s">
        <v>2660</v>
      </c>
      <c r="D12261" s="518" t="s">
        <v>299</v>
      </c>
      <c r="E12261" s="859">
        <v>29</v>
      </c>
      <c r="F12261" s="859">
        <v>29</v>
      </c>
      <c r="G12261" s="518" t="s">
        <v>122</v>
      </c>
      <c r="H12261" s="518" t="s">
        <v>321</v>
      </c>
      <c r="I12261" s="518">
        <v>637793</v>
      </c>
    </row>
    <row r="12262" spans="1:9" x14ac:dyDescent="0.2">
      <c r="A12262" s="518" t="s">
        <v>300</v>
      </c>
      <c r="B12262" s="518">
        <v>637827</v>
      </c>
      <c r="C12262" s="518" t="s">
        <v>2660</v>
      </c>
      <c r="D12262" s="518" t="s">
        <v>763</v>
      </c>
      <c r="E12262" s="859">
        <v>30</v>
      </c>
      <c r="F12262" s="859">
        <v>0</v>
      </c>
      <c r="G12262" s="518" t="s">
        <v>122</v>
      </c>
      <c r="H12262" s="518" t="s">
        <v>300</v>
      </c>
      <c r="I12262" s="518">
        <v>637827</v>
      </c>
    </row>
    <row r="12263" spans="1:9" x14ac:dyDescent="0.2">
      <c r="A12263" s="518" t="s">
        <v>384</v>
      </c>
      <c r="B12263" s="518">
        <v>637843</v>
      </c>
      <c r="C12263" s="518" t="s">
        <v>2660</v>
      </c>
      <c r="D12263" s="518" t="s">
        <v>924</v>
      </c>
      <c r="E12263" s="859">
        <v>22</v>
      </c>
      <c r="F12263" s="859">
        <v>21</v>
      </c>
      <c r="G12263" s="518" t="s">
        <v>122</v>
      </c>
      <c r="H12263" s="518" t="s">
        <v>384</v>
      </c>
      <c r="I12263" s="518">
        <v>637843</v>
      </c>
    </row>
    <row r="12264" spans="1:9" x14ac:dyDescent="0.2">
      <c r="A12264" s="518" t="s">
        <v>8494</v>
      </c>
      <c r="B12264" s="518">
        <v>637876</v>
      </c>
      <c r="C12264" s="518" t="s">
        <v>2660</v>
      </c>
      <c r="D12264" s="518" t="s">
        <v>806</v>
      </c>
      <c r="E12264" s="859">
        <v>23</v>
      </c>
      <c r="F12264" s="859">
        <v>23</v>
      </c>
      <c r="G12264" s="518" t="s">
        <v>122</v>
      </c>
      <c r="H12264" s="518" t="s">
        <v>8494</v>
      </c>
      <c r="I12264" s="518">
        <v>637876</v>
      </c>
    </row>
    <row r="12265" spans="1:9" x14ac:dyDescent="0.2">
      <c r="A12265" s="518" t="s">
        <v>8494</v>
      </c>
      <c r="B12265" s="518">
        <v>637884</v>
      </c>
      <c r="C12265" s="518" t="s">
        <v>2660</v>
      </c>
      <c r="D12265" s="518" t="s">
        <v>1231</v>
      </c>
      <c r="E12265" s="859">
        <v>23</v>
      </c>
      <c r="F12265" s="859">
        <v>23</v>
      </c>
      <c r="G12265" s="518" t="s">
        <v>122</v>
      </c>
      <c r="H12265" s="518" t="s">
        <v>8494</v>
      </c>
      <c r="I12265" s="518">
        <v>637884</v>
      </c>
    </row>
    <row r="12266" spans="1:9" x14ac:dyDescent="0.2">
      <c r="A12266" s="518" t="s">
        <v>377</v>
      </c>
      <c r="B12266" s="518">
        <v>637900</v>
      </c>
      <c r="C12266" s="518" t="s">
        <v>2660</v>
      </c>
      <c r="D12266" s="518" t="s">
        <v>2113</v>
      </c>
      <c r="E12266" s="859">
        <v>31</v>
      </c>
      <c r="F12266" s="859">
        <v>31</v>
      </c>
      <c r="G12266" s="518" t="s">
        <v>122</v>
      </c>
      <c r="H12266" s="518" t="s">
        <v>377</v>
      </c>
      <c r="I12266" s="518">
        <v>637900</v>
      </c>
    </row>
    <row r="12267" spans="1:9" x14ac:dyDescent="0.2">
      <c r="A12267" s="518" t="s">
        <v>377</v>
      </c>
      <c r="B12267" s="518">
        <v>637926</v>
      </c>
      <c r="C12267" s="518" t="s">
        <v>2660</v>
      </c>
      <c r="D12267" s="518" t="s">
        <v>2114</v>
      </c>
      <c r="E12267" s="859">
        <v>30</v>
      </c>
      <c r="F12267" s="859">
        <v>30</v>
      </c>
      <c r="G12267" s="518" t="s">
        <v>122</v>
      </c>
      <c r="H12267" s="518" t="s">
        <v>377</v>
      </c>
      <c r="I12267" s="518">
        <v>637926</v>
      </c>
    </row>
    <row r="12268" spans="1:9" x14ac:dyDescent="0.2">
      <c r="A12268" s="518" t="s">
        <v>377</v>
      </c>
      <c r="B12268" s="518">
        <v>637934</v>
      </c>
      <c r="C12268" s="518" t="s">
        <v>2660</v>
      </c>
      <c r="D12268" s="518" t="s">
        <v>6241</v>
      </c>
      <c r="E12268" s="859">
        <v>32</v>
      </c>
      <c r="F12268" s="859">
        <v>32</v>
      </c>
      <c r="G12268" s="518" t="s">
        <v>122</v>
      </c>
      <c r="H12268" s="518" t="s">
        <v>377</v>
      </c>
      <c r="I12268" s="518">
        <v>637934</v>
      </c>
    </row>
    <row r="12269" spans="1:9" x14ac:dyDescent="0.2">
      <c r="A12269" s="518" t="s">
        <v>377</v>
      </c>
      <c r="B12269" s="518">
        <v>637959</v>
      </c>
      <c r="C12269" s="518" t="s">
        <v>2660</v>
      </c>
      <c r="D12269" s="518" t="s">
        <v>2115</v>
      </c>
      <c r="E12269" s="859">
        <v>35</v>
      </c>
      <c r="F12269" s="859">
        <v>35</v>
      </c>
      <c r="G12269" s="518" t="s">
        <v>122</v>
      </c>
      <c r="H12269" s="518" t="s">
        <v>377</v>
      </c>
      <c r="I12269" s="518">
        <v>637959</v>
      </c>
    </row>
    <row r="12270" spans="1:9" x14ac:dyDescent="0.2">
      <c r="A12270" s="518" t="s">
        <v>179</v>
      </c>
      <c r="B12270" s="518">
        <v>637967</v>
      </c>
      <c r="C12270" s="518" t="s">
        <v>2660</v>
      </c>
      <c r="D12270" s="518" t="s">
        <v>6242</v>
      </c>
      <c r="E12270" s="859">
        <v>46</v>
      </c>
      <c r="F12270" s="859">
        <v>0</v>
      </c>
      <c r="G12270" s="518" t="s">
        <v>128</v>
      </c>
      <c r="H12270" s="518" t="s">
        <v>179</v>
      </c>
      <c r="I12270" s="518">
        <v>637967</v>
      </c>
    </row>
    <row r="12271" spans="1:9" x14ac:dyDescent="0.2">
      <c r="A12271" s="518" t="s">
        <v>181</v>
      </c>
      <c r="B12271" s="518">
        <v>638007</v>
      </c>
      <c r="C12271" s="518" t="s">
        <v>2660</v>
      </c>
      <c r="D12271" s="518" t="s">
        <v>8376</v>
      </c>
      <c r="E12271" s="859">
        <v>35</v>
      </c>
      <c r="F12271" s="859">
        <v>0</v>
      </c>
      <c r="G12271" s="518" t="s">
        <v>128</v>
      </c>
      <c r="H12271" s="518" t="s">
        <v>181</v>
      </c>
      <c r="I12271" s="518">
        <v>638007</v>
      </c>
    </row>
    <row r="12272" spans="1:9" x14ac:dyDescent="0.2">
      <c r="A12272" s="518" t="s">
        <v>181</v>
      </c>
      <c r="B12272" s="518">
        <v>638023</v>
      </c>
      <c r="C12272" s="518" t="s">
        <v>2660</v>
      </c>
      <c r="D12272" s="518" t="s">
        <v>8377</v>
      </c>
      <c r="E12272" s="859">
        <v>34</v>
      </c>
      <c r="F12272" s="859">
        <v>0</v>
      </c>
      <c r="G12272" s="518" t="s">
        <v>128</v>
      </c>
      <c r="H12272" s="518" t="s">
        <v>181</v>
      </c>
      <c r="I12272" s="518">
        <v>638023</v>
      </c>
    </row>
    <row r="12273" spans="1:9" x14ac:dyDescent="0.2">
      <c r="A12273" s="518" t="s">
        <v>181</v>
      </c>
      <c r="B12273" s="518">
        <v>638031</v>
      </c>
      <c r="C12273" s="518" t="s">
        <v>2660</v>
      </c>
      <c r="D12273" s="518" t="s">
        <v>8378</v>
      </c>
      <c r="E12273" s="859">
        <v>31</v>
      </c>
      <c r="F12273" s="859">
        <v>0</v>
      </c>
      <c r="G12273" s="518" t="s">
        <v>128</v>
      </c>
      <c r="H12273" s="518" t="s">
        <v>181</v>
      </c>
      <c r="I12273" s="518">
        <v>638031</v>
      </c>
    </row>
    <row r="12274" spans="1:9" x14ac:dyDescent="0.2">
      <c r="A12274" s="518" t="s">
        <v>181</v>
      </c>
      <c r="B12274" s="518">
        <v>638049</v>
      </c>
      <c r="C12274" s="518" t="s">
        <v>2660</v>
      </c>
      <c r="D12274" s="518" t="s">
        <v>8379</v>
      </c>
      <c r="E12274" s="859">
        <v>21</v>
      </c>
      <c r="F12274" s="859">
        <v>0</v>
      </c>
      <c r="G12274" s="518" t="s">
        <v>128</v>
      </c>
      <c r="H12274" s="518" t="s">
        <v>181</v>
      </c>
      <c r="I12274" s="518">
        <v>638049</v>
      </c>
    </row>
    <row r="12275" spans="1:9" x14ac:dyDescent="0.2">
      <c r="A12275" s="518" t="s">
        <v>181</v>
      </c>
      <c r="B12275" s="518">
        <v>638056</v>
      </c>
      <c r="C12275" s="518" t="s">
        <v>2660</v>
      </c>
      <c r="D12275" s="518" t="s">
        <v>8380</v>
      </c>
      <c r="E12275" s="859">
        <v>21</v>
      </c>
      <c r="F12275" s="859">
        <v>0</v>
      </c>
      <c r="G12275" s="518" t="s">
        <v>128</v>
      </c>
      <c r="H12275" s="518" t="s">
        <v>181</v>
      </c>
      <c r="I12275" s="518">
        <v>638056</v>
      </c>
    </row>
    <row r="12276" spans="1:9" x14ac:dyDescent="0.2">
      <c r="A12276" s="518" t="s">
        <v>351</v>
      </c>
      <c r="B12276" s="518">
        <v>638064</v>
      </c>
      <c r="C12276" s="518" t="s">
        <v>2660</v>
      </c>
      <c r="D12276" s="518" t="s">
        <v>1402</v>
      </c>
      <c r="E12276" s="859">
        <v>35</v>
      </c>
      <c r="F12276" s="859">
        <v>35</v>
      </c>
      <c r="G12276" s="518" t="s">
        <v>128</v>
      </c>
      <c r="H12276" s="518" t="s">
        <v>351</v>
      </c>
      <c r="I12276" s="518">
        <v>638064</v>
      </c>
    </row>
    <row r="12277" spans="1:9" x14ac:dyDescent="0.2">
      <c r="A12277" s="518" t="s">
        <v>389</v>
      </c>
      <c r="B12277" s="518">
        <v>638098</v>
      </c>
      <c r="C12277" s="518" t="s">
        <v>2660</v>
      </c>
      <c r="D12277" s="518" t="s">
        <v>1226</v>
      </c>
      <c r="E12277" s="859">
        <v>25</v>
      </c>
      <c r="F12277" s="859">
        <v>17</v>
      </c>
      <c r="G12277" s="518" t="s">
        <v>122</v>
      </c>
      <c r="H12277" s="518" t="s">
        <v>389</v>
      </c>
      <c r="I12277" s="518">
        <v>638098</v>
      </c>
    </row>
    <row r="12278" spans="1:9" x14ac:dyDescent="0.2">
      <c r="A12278" s="518" t="s">
        <v>318</v>
      </c>
      <c r="B12278" s="518">
        <v>638122</v>
      </c>
      <c r="C12278" s="518" t="s">
        <v>2660</v>
      </c>
      <c r="D12278" s="518" t="s">
        <v>796</v>
      </c>
      <c r="E12278" s="859">
        <v>26</v>
      </c>
      <c r="F12278" s="859">
        <v>23</v>
      </c>
      <c r="G12278" s="518" t="s">
        <v>122</v>
      </c>
      <c r="H12278" s="518" t="s">
        <v>318</v>
      </c>
      <c r="I12278" s="518">
        <v>638122</v>
      </c>
    </row>
    <row r="12279" spans="1:9" x14ac:dyDescent="0.2">
      <c r="A12279" s="518" t="s">
        <v>373</v>
      </c>
      <c r="B12279" s="518">
        <v>638130</v>
      </c>
      <c r="C12279" s="518" t="s">
        <v>2660</v>
      </c>
      <c r="D12279" s="518" t="s">
        <v>9558</v>
      </c>
      <c r="E12279" s="859">
        <v>25</v>
      </c>
      <c r="F12279" s="859">
        <v>0</v>
      </c>
      <c r="G12279" s="518" t="s">
        <v>128</v>
      </c>
      <c r="H12279" s="518" t="s">
        <v>373</v>
      </c>
      <c r="I12279" s="518">
        <v>638130</v>
      </c>
    </row>
    <row r="12280" spans="1:9" x14ac:dyDescent="0.2">
      <c r="A12280" s="518" t="s">
        <v>296</v>
      </c>
      <c r="B12280" s="518">
        <v>638189</v>
      </c>
      <c r="C12280" s="518" t="s">
        <v>2660</v>
      </c>
      <c r="D12280" s="518" t="s">
        <v>1455</v>
      </c>
      <c r="E12280" s="859">
        <v>24</v>
      </c>
      <c r="F12280" s="859">
        <v>15</v>
      </c>
      <c r="G12280" s="518" t="s">
        <v>122</v>
      </c>
      <c r="H12280" s="518" t="s">
        <v>296</v>
      </c>
      <c r="I12280" s="518">
        <v>638189</v>
      </c>
    </row>
    <row r="12281" spans="1:9" x14ac:dyDescent="0.2">
      <c r="A12281" s="518" t="s">
        <v>296</v>
      </c>
      <c r="B12281" s="518">
        <v>638197</v>
      </c>
      <c r="C12281" s="518" t="s">
        <v>2660</v>
      </c>
      <c r="D12281" s="518" t="s">
        <v>1456</v>
      </c>
      <c r="E12281" s="859">
        <v>33</v>
      </c>
      <c r="F12281" s="859">
        <v>33</v>
      </c>
      <c r="G12281" s="518" t="s">
        <v>122</v>
      </c>
      <c r="H12281" s="518" t="s">
        <v>296</v>
      </c>
      <c r="I12281" s="518">
        <v>638197</v>
      </c>
    </row>
    <row r="12282" spans="1:9" x14ac:dyDescent="0.2">
      <c r="A12282" s="518" t="s">
        <v>374</v>
      </c>
      <c r="B12282" s="518">
        <v>638205</v>
      </c>
      <c r="C12282" s="518" t="s">
        <v>2660</v>
      </c>
      <c r="D12282" s="518" t="s">
        <v>1322</v>
      </c>
      <c r="E12282" s="859">
        <v>34</v>
      </c>
      <c r="F12282" s="859">
        <v>0</v>
      </c>
      <c r="G12282" s="518" t="s">
        <v>122</v>
      </c>
      <c r="H12282" s="518" t="s">
        <v>374</v>
      </c>
      <c r="I12282" s="518">
        <v>638205</v>
      </c>
    </row>
    <row r="12283" spans="1:9" x14ac:dyDescent="0.2">
      <c r="A12283" s="518" t="s">
        <v>279</v>
      </c>
      <c r="B12283" s="518">
        <v>638213</v>
      </c>
      <c r="C12283" s="518" t="s">
        <v>2660</v>
      </c>
      <c r="D12283" s="518" t="s">
        <v>6243</v>
      </c>
      <c r="E12283" s="859">
        <v>32</v>
      </c>
      <c r="F12283" s="859">
        <v>32</v>
      </c>
      <c r="G12283" s="518" t="s">
        <v>122</v>
      </c>
      <c r="H12283" s="518" t="s">
        <v>279</v>
      </c>
      <c r="I12283" s="518">
        <v>638213</v>
      </c>
    </row>
    <row r="12284" spans="1:9" x14ac:dyDescent="0.2">
      <c r="A12284" s="518" t="s">
        <v>335</v>
      </c>
      <c r="B12284" s="518">
        <v>638221</v>
      </c>
      <c r="C12284" s="518" t="s">
        <v>2660</v>
      </c>
      <c r="D12284" s="518" t="s">
        <v>1457</v>
      </c>
      <c r="E12284" s="859">
        <v>30</v>
      </c>
      <c r="F12284" s="859">
        <v>30</v>
      </c>
      <c r="G12284" s="518" t="s">
        <v>122</v>
      </c>
      <c r="H12284" s="518" t="s">
        <v>335</v>
      </c>
      <c r="I12284" s="518">
        <v>638221</v>
      </c>
    </row>
    <row r="12285" spans="1:9" x14ac:dyDescent="0.2">
      <c r="A12285" s="518" t="s">
        <v>322</v>
      </c>
      <c r="B12285" s="518">
        <v>638239</v>
      </c>
      <c r="C12285" s="518" t="s">
        <v>2660</v>
      </c>
      <c r="D12285" s="518" t="s">
        <v>1513</v>
      </c>
      <c r="E12285" s="859">
        <v>24</v>
      </c>
      <c r="F12285" s="859">
        <v>17</v>
      </c>
      <c r="G12285" s="518" t="s">
        <v>122</v>
      </c>
      <c r="H12285" s="518" t="s">
        <v>322</v>
      </c>
      <c r="I12285" s="518">
        <v>638239</v>
      </c>
    </row>
    <row r="12286" spans="1:9" x14ac:dyDescent="0.2">
      <c r="A12286" s="518" t="s">
        <v>322</v>
      </c>
      <c r="B12286" s="518">
        <v>638247</v>
      </c>
      <c r="C12286" s="518" t="s">
        <v>2660</v>
      </c>
      <c r="D12286" s="518" t="s">
        <v>1275</v>
      </c>
      <c r="E12286" s="859">
        <v>16</v>
      </c>
      <c r="F12286" s="859">
        <v>15</v>
      </c>
      <c r="G12286" s="518" t="s">
        <v>122</v>
      </c>
      <c r="H12286" s="518" t="s">
        <v>322</v>
      </c>
      <c r="I12286" s="518">
        <v>638247</v>
      </c>
    </row>
    <row r="12287" spans="1:9" x14ac:dyDescent="0.2">
      <c r="A12287" s="518" t="s">
        <v>249</v>
      </c>
      <c r="B12287" s="518">
        <v>638288</v>
      </c>
      <c r="C12287" s="518" t="s">
        <v>2660</v>
      </c>
      <c r="D12287" s="518" t="s">
        <v>872</v>
      </c>
      <c r="E12287" s="859">
        <v>17</v>
      </c>
      <c r="F12287" s="859">
        <v>17</v>
      </c>
      <c r="G12287" s="518" t="s">
        <v>122</v>
      </c>
      <c r="H12287" s="518" t="s">
        <v>249</v>
      </c>
      <c r="I12287" s="518">
        <v>638288</v>
      </c>
    </row>
    <row r="12288" spans="1:9" x14ac:dyDescent="0.2">
      <c r="A12288" s="518" t="s">
        <v>322</v>
      </c>
      <c r="B12288" s="518">
        <v>638296</v>
      </c>
      <c r="C12288" s="518" t="s">
        <v>2660</v>
      </c>
      <c r="D12288" s="518" t="s">
        <v>551</v>
      </c>
      <c r="E12288" s="859">
        <v>32</v>
      </c>
      <c r="F12288" s="859">
        <v>30</v>
      </c>
      <c r="G12288" s="518" t="s">
        <v>122</v>
      </c>
      <c r="H12288" s="518" t="s">
        <v>322</v>
      </c>
      <c r="I12288" s="518">
        <v>638296</v>
      </c>
    </row>
    <row r="12289" spans="1:9" x14ac:dyDescent="0.2">
      <c r="A12289" s="518" t="s">
        <v>243</v>
      </c>
      <c r="B12289" s="518">
        <v>638452</v>
      </c>
      <c r="C12289" s="518" t="s">
        <v>2660</v>
      </c>
      <c r="D12289" s="518" t="s">
        <v>1573</v>
      </c>
      <c r="E12289" s="859">
        <v>33</v>
      </c>
      <c r="F12289" s="859">
        <v>3</v>
      </c>
      <c r="G12289" s="518" t="s">
        <v>122</v>
      </c>
      <c r="H12289" s="518" t="s">
        <v>243</v>
      </c>
      <c r="I12289" s="518">
        <v>301606</v>
      </c>
    </row>
    <row r="12290" spans="1:9" x14ac:dyDescent="0.2">
      <c r="A12290" s="518" t="s">
        <v>181</v>
      </c>
      <c r="B12290" s="518">
        <v>638502</v>
      </c>
      <c r="C12290" s="518" t="s">
        <v>2660</v>
      </c>
      <c r="D12290" s="518" t="s">
        <v>1575</v>
      </c>
      <c r="E12290" s="859">
        <v>36</v>
      </c>
      <c r="F12290" s="859">
        <v>28</v>
      </c>
      <c r="G12290" s="518" t="s">
        <v>128</v>
      </c>
      <c r="H12290" s="518" t="s">
        <v>181</v>
      </c>
      <c r="I12290" s="518">
        <v>638502</v>
      </c>
    </row>
    <row r="12291" spans="1:9" x14ac:dyDescent="0.2">
      <c r="A12291" s="518" t="s">
        <v>181</v>
      </c>
      <c r="B12291" s="518">
        <v>638510</v>
      </c>
      <c r="C12291" s="518" t="s">
        <v>2660</v>
      </c>
      <c r="D12291" s="518" t="s">
        <v>1576</v>
      </c>
      <c r="E12291" s="859">
        <v>35</v>
      </c>
      <c r="F12291" s="859">
        <v>26</v>
      </c>
      <c r="G12291" s="518" t="s">
        <v>128</v>
      </c>
      <c r="H12291" s="518" t="s">
        <v>181</v>
      </c>
      <c r="I12291" s="518">
        <v>638510</v>
      </c>
    </row>
    <row r="12292" spans="1:9" x14ac:dyDescent="0.2">
      <c r="A12292" s="518" t="s">
        <v>181</v>
      </c>
      <c r="B12292" s="518">
        <v>638528</v>
      </c>
      <c r="C12292" s="518" t="s">
        <v>2660</v>
      </c>
      <c r="D12292" s="518" t="s">
        <v>1577</v>
      </c>
      <c r="E12292" s="859">
        <v>36</v>
      </c>
      <c r="F12292" s="859">
        <v>23</v>
      </c>
      <c r="G12292" s="518" t="s">
        <v>128</v>
      </c>
      <c r="H12292" s="518" t="s">
        <v>181</v>
      </c>
      <c r="I12292" s="518">
        <v>638528</v>
      </c>
    </row>
    <row r="12293" spans="1:9" x14ac:dyDescent="0.2">
      <c r="A12293" s="518" t="s">
        <v>373</v>
      </c>
      <c r="B12293" s="518">
        <v>638551</v>
      </c>
      <c r="C12293" s="518" t="s">
        <v>2660</v>
      </c>
      <c r="D12293" s="518" t="s">
        <v>1579</v>
      </c>
      <c r="E12293" s="859">
        <v>31</v>
      </c>
      <c r="F12293" s="859">
        <v>31</v>
      </c>
      <c r="G12293" s="518" t="s">
        <v>122</v>
      </c>
      <c r="H12293" s="518" t="s">
        <v>373</v>
      </c>
      <c r="I12293" s="518">
        <v>638551</v>
      </c>
    </row>
    <row r="12294" spans="1:9" x14ac:dyDescent="0.2">
      <c r="A12294" s="518" t="s">
        <v>373</v>
      </c>
      <c r="B12294" s="518">
        <v>638569</v>
      </c>
      <c r="C12294" s="518" t="s">
        <v>2660</v>
      </c>
      <c r="D12294" s="518" t="s">
        <v>1580</v>
      </c>
      <c r="E12294" s="859">
        <v>33</v>
      </c>
      <c r="F12294" s="859">
        <v>33</v>
      </c>
      <c r="G12294" s="518" t="s">
        <v>122</v>
      </c>
      <c r="H12294" s="518" t="s">
        <v>373</v>
      </c>
      <c r="I12294" s="518">
        <v>638569</v>
      </c>
    </row>
    <row r="12295" spans="1:9" x14ac:dyDescent="0.2">
      <c r="A12295" s="518" t="s">
        <v>373</v>
      </c>
      <c r="B12295" s="518">
        <v>638577</v>
      </c>
      <c r="C12295" s="518" t="s">
        <v>2660</v>
      </c>
      <c r="D12295" s="518" t="s">
        <v>1581</v>
      </c>
      <c r="E12295" s="859">
        <v>28</v>
      </c>
      <c r="F12295" s="859">
        <v>28</v>
      </c>
      <c r="G12295" s="518" t="s">
        <v>122</v>
      </c>
      <c r="H12295" s="518" t="s">
        <v>373</v>
      </c>
      <c r="I12295" s="518">
        <v>638577</v>
      </c>
    </row>
    <row r="12296" spans="1:9" x14ac:dyDescent="0.2">
      <c r="A12296" s="518" t="s">
        <v>373</v>
      </c>
      <c r="B12296" s="518">
        <v>638593</v>
      </c>
      <c r="C12296" s="518" t="s">
        <v>2660</v>
      </c>
      <c r="D12296" s="518" t="s">
        <v>705</v>
      </c>
      <c r="E12296" s="859">
        <v>30</v>
      </c>
      <c r="F12296" s="859">
        <v>30</v>
      </c>
      <c r="G12296" s="518" t="s">
        <v>122</v>
      </c>
      <c r="H12296" s="518" t="s">
        <v>373</v>
      </c>
      <c r="I12296" s="518">
        <v>638593</v>
      </c>
    </row>
    <row r="12297" spans="1:9" x14ac:dyDescent="0.2">
      <c r="A12297" s="518" t="s">
        <v>373</v>
      </c>
      <c r="B12297" s="518">
        <v>638601</v>
      </c>
      <c r="C12297" s="518" t="s">
        <v>2660</v>
      </c>
      <c r="D12297" s="518" t="s">
        <v>706</v>
      </c>
      <c r="E12297" s="859">
        <v>31</v>
      </c>
      <c r="F12297" s="859">
        <v>20</v>
      </c>
      <c r="G12297" s="518" t="s">
        <v>122</v>
      </c>
      <c r="H12297" s="518" t="s">
        <v>373</v>
      </c>
      <c r="I12297" s="518">
        <v>638601</v>
      </c>
    </row>
    <row r="12298" spans="1:9" x14ac:dyDescent="0.2">
      <c r="A12298" s="518" t="s">
        <v>256</v>
      </c>
      <c r="B12298" s="518">
        <v>638635</v>
      </c>
      <c r="C12298" s="518" t="s">
        <v>2660</v>
      </c>
      <c r="D12298" s="518" t="s">
        <v>707</v>
      </c>
      <c r="E12298" s="859">
        <v>21</v>
      </c>
      <c r="F12298" s="859">
        <v>21</v>
      </c>
      <c r="G12298" s="518" t="s">
        <v>128</v>
      </c>
      <c r="H12298" s="518" t="s">
        <v>256</v>
      </c>
      <c r="I12298" s="518">
        <v>638635</v>
      </c>
    </row>
    <row r="12299" spans="1:9" x14ac:dyDescent="0.2">
      <c r="A12299" s="518" t="s">
        <v>334</v>
      </c>
      <c r="B12299" s="518">
        <v>638643</v>
      </c>
      <c r="C12299" s="518" t="s">
        <v>2660</v>
      </c>
      <c r="D12299" s="518" t="s">
        <v>708</v>
      </c>
      <c r="E12299" s="859">
        <v>19</v>
      </c>
      <c r="F12299" s="859">
        <v>19</v>
      </c>
      <c r="G12299" s="518" t="s">
        <v>122</v>
      </c>
      <c r="H12299" s="518" t="s">
        <v>334</v>
      </c>
      <c r="I12299" s="518">
        <v>638643</v>
      </c>
    </row>
    <row r="12300" spans="1:9" x14ac:dyDescent="0.2">
      <c r="A12300" s="518" t="s">
        <v>371</v>
      </c>
      <c r="B12300" s="518">
        <v>638726</v>
      </c>
      <c r="C12300" s="518" t="s">
        <v>2660</v>
      </c>
      <c r="D12300" s="518" t="s">
        <v>7037</v>
      </c>
      <c r="E12300" s="859">
        <v>31</v>
      </c>
      <c r="F12300" s="859">
        <v>31</v>
      </c>
      <c r="G12300" s="518" t="s">
        <v>122</v>
      </c>
      <c r="H12300" s="518" t="s">
        <v>371</v>
      </c>
      <c r="I12300" s="518">
        <v>638726</v>
      </c>
    </row>
    <row r="12301" spans="1:9" x14ac:dyDescent="0.2">
      <c r="A12301" s="518" t="s">
        <v>359</v>
      </c>
      <c r="B12301" s="518">
        <v>638759</v>
      </c>
      <c r="C12301" s="518" t="s">
        <v>2660</v>
      </c>
      <c r="D12301" s="518" t="s">
        <v>327</v>
      </c>
      <c r="E12301" s="859">
        <v>32</v>
      </c>
      <c r="F12301" s="859">
        <v>32</v>
      </c>
      <c r="G12301" s="518" t="s">
        <v>122</v>
      </c>
      <c r="H12301" s="518" t="s">
        <v>359</v>
      </c>
      <c r="I12301" s="518">
        <v>638759</v>
      </c>
    </row>
    <row r="12302" spans="1:9" x14ac:dyDescent="0.2">
      <c r="A12302" s="518" t="s">
        <v>359</v>
      </c>
      <c r="B12302" s="518">
        <v>638775</v>
      </c>
      <c r="C12302" s="518" t="s">
        <v>2660</v>
      </c>
      <c r="D12302" s="518" t="s">
        <v>768</v>
      </c>
      <c r="E12302" s="859">
        <v>32</v>
      </c>
      <c r="F12302" s="859">
        <v>32</v>
      </c>
      <c r="G12302" s="518" t="s">
        <v>122</v>
      </c>
      <c r="H12302" s="518" t="s">
        <v>359</v>
      </c>
      <c r="I12302" s="518">
        <v>638775</v>
      </c>
    </row>
    <row r="12303" spans="1:9" x14ac:dyDescent="0.2">
      <c r="A12303" s="518" t="s">
        <v>359</v>
      </c>
      <c r="B12303" s="518">
        <v>638791</v>
      </c>
      <c r="C12303" s="518" t="s">
        <v>2660</v>
      </c>
      <c r="D12303" s="518" t="s">
        <v>769</v>
      </c>
      <c r="E12303" s="859">
        <v>33</v>
      </c>
      <c r="F12303" s="859">
        <v>33</v>
      </c>
      <c r="G12303" s="518" t="s">
        <v>122</v>
      </c>
      <c r="H12303" s="518" t="s">
        <v>359</v>
      </c>
      <c r="I12303" s="518">
        <v>638791</v>
      </c>
    </row>
    <row r="12304" spans="1:9" x14ac:dyDescent="0.2">
      <c r="A12304" s="518" t="s">
        <v>377</v>
      </c>
      <c r="B12304" s="518">
        <v>638817</v>
      </c>
      <c r="C12304" s="518" t="s">
        <v>2660</v>
      </c>
      <c r="D12304" s="518" t="s">
        <v>770</v>
      </c>
      <c r="E12304" s="859">
        <v>26</v>
      </c>
      <c r="F12304" s="859">
        <v>26</v>
      </c>
      <c r="G12304" s="518" t="s">
        <v>122</v>
      </c>
      <c r="H12304" s="518" t="s">
        <v>377</v>
      </c>
      <c r="I12304" s="518">
        <v>638817</v>
      </c>
    </row>
    <row r="12305" spans="1:9" x14ac:dyDescent="0.2">
      <c r="A12305" s="518" t="s">
        <v>325</v>
      </c>
      <c r="B12305" s="518">
        <v>638825</v>
      </c>
      <c r="C12305" s="518" t="s">
        <v>2660</v>
      </c>
      <c r="D12305" s="518" t="s">
        <v>771</v>
      </c>
      <c r="E12305" s="859">
        <v>21</v>
      </c>
      <c r="F12305" s="859">
        <v>18</v>
      </c>
      <c r="G12305" s="518" t="s">
        <v>122</v>
      </c>
      <c r="H12305" s="518" t="s">
        <v>325</v>
      </c>
      <c r="I12305" s="518">
        <v>638825</v>
      </c>
    </row>
    <row r="12306" spans="1:9" x14ac:dyDescent="0.2">
      <c r="A12306" s="518" t="s">
        <v>371</v>
      </c>
      <c r="B12306" s="518">
        <v>638833</v>
      </c>
      <c r="C12306" s="518" t="s">
        <v>2660</v>
      </c>
      <c r="D12306" s="518" t="s">
        <v>772</v>
      </c>
      <c r="E12306" s="859">
        <v>31</v>
      </c>
      <c r="F12306" s="859">
        <v>31</v>
      </c>
      <c r="G12306" s="518" t="s">
        <v>122</v>
      </c>
      <c r="H12306" s="518" t="s">
        <v>371</v>
      </c>
      <c r="I12306" s="518">
        <v>638833</v>
      </c>
    </row>
    <row r="12307" spans="1:9" x14ac:dyDescent="0.2">
      <c r="A12307" s="518" t="s">
        <v>371</v>
      </c>
      <c r="B12307" s="518">
        <v>638841</v>
      </c>
      <c r="C12307" s="518" t="s">
        <v>2660</v>
      </c>
      <c r="D12307" s="518" t="s">
        <v>773</v>
      </c>
      <c r="E12307" s="859">
        <v>27</v>
      </c>
      <c r="F12307" s="859">
        <v>27</v>
      </c>
      <c r="G12307" s="518" t="s">
        <v>122</v>
      </c>
      <c r="H12307" s="518" t="s">
        <v>371</v>
      </c>
      <c r="I12307" s="518">
        <v>638841</v>
      </c>
    </row>
    <row r="12308" spans="1:9" x14ac:dyDescent="0.2">
      <c r="A12308" s="518" t="s">
        <v>256</v>
      </c>
      <c r="B12308" s="518">
        <v>638874</v>
      </c>
      <c r="C12308" s="518" t="s">
        <v>2660</v>
      </c>
      <c r="D12308" s="518" t="s">
        <v>9559</v>
      </c>
      <c r="E12308" s="859">
        <v>31</v>
      </c>
      <c r="F12308" s="859">
        <v>0</v>
      </c>
      <c r="G12308" s="518" t="s">
        <v>128</v>
      </c>
      <c r="H12308" s="518" t="s">
        <v>256</v>
      </c>
      <c r="I12308" s="518">
        <v>638874</v>
      </c>
    </row>
    <row r="12309" spans="1:9" x14ac:dyDescent="0.2">
      <c r="A12309" s="518" t="s">
        <v>256</v>
      </c>
      <c r="B12309" s="518">
        <v>638882</v>
      </c>
      <c r="C12309" s="518" t="s">
        <v>2660</v>
      </c>
      <c r="D12309" s="518" t="s">
        <v>9560</v>
      </c>
      <c r="E12309" s="859">
        <v>35</v>
      </c>
      <c r="F12309" s="859">
        <v>0</v>
      </c>
      <c r="G12309" s="518" t="s">
        <v>128</v>
      </c>
      <c r="H12309" s="518" t="s">
        <v>256</v>
      </c>
      <c r="I12309" s="518">
        <v>638882</v>
      </c>
    </row>
    <row r="12310" spans="1:9" x14ac:dyDescent="0.2">
      <c r="A12310" s="518" t="s">
        <v>371</v>
      </c>
      <c r="B12310" s="518">
        <v>638890</v>
      </c>
      <c r="C12310" s="518" t="s">
        <v>2660</v>
      </c>
      <c r="D12310" s="518" t="s">
        <v>774</v>
      </c>
      <c r="E12310" s="859">
        <v>32</v>
      </c>
      <c r="F12310" s="859">
        <v>30</v>
      </c>
      <c r="G12310" s="518" t="s">
        <v>122</v>
      </c>
      <c r="H12310" s="518" t="s">
        <v>371</v>
      </c>
      <c r="I12310" s="518">
        <v>638890</v>
      </c>
    </row>
    <row r="12311" spans="1:9" x14ac:dyDescent="0.2">
      <c r="A12311" s="518" t="s">
        <v>371</v>
      </c>
      <c r="B12311" s="518">
        <v>638908</v>
      </c>
      <c r="C12311" s="518" t="s">
        <v>2660</v>
      </c>
      <c r="D12311" s="518" t="s">
        <v>839</v>
      </c>
      <c r="E12311" s="859">
        <v>28</v>
      </c>
      <c r="F12311" s="859">
        <v>28</v>
      </c>
      <c r="G12311" s="518" t="s">
        <v>122</v>
      </c>
      <c r="H12311" s="518" t="s">
        <v>371</v>
      </c>
      <c r="I12311" s="518">
        <v>638908</v>
      </c>
    </row>
    <row r="12312" spans="1:9" x14ac:dyDescent="0.2">
      <c r="A12312" s="518" t="s">
        <v>181</v>
      </c>
      <c r="B12312" s="518">
        <v>638932</v>
      </c>
      <c r="C12312" s="518" t="s">
        <v>2660</v>
      </c>
      <c r="D12312" s="518" t="s">
        <v>841</v>
      </c>
      <c r="E12312" s="859">
        <v>35</v>
      </c>
      <c r="F12312" s="859">
        <v>25</v>
      </c>
      <c r="G12312" s="518" t="s">
        <v>128</v>
      </c>
      <c r="H12312" s="518" t="s">
        <v>181</v>
      </c>
      <c r="I12312" s="518">
        <v>638932</v>
      </c>
    </row>
    <row r="12313" spans="1:9" x14ac:dyDescent="0.2">
      <c r="A12313" s="518" t="s">
        <v>371</v>
      </c>
      <c r="B12313" s="518">
        <v>638940</v>
      </c>
      <c r="C12313" s="518" t="s">
        <v>2660</v>
      </c>
      <c r="D12313" s="518" t="s">
        <v>7908</v>
      </c>
      <c r="E12313" s="859">
        <v>30</v>
      </c>
      <c r="F12313" s="859">
        <v>30</v>
      </c>
      <c r="G12313" s="518" t="s">
        <v>122</v>
      </c>
      <c r="H12313" s="518" t="s">
        <v>371</v>
      </c>
      <c r="I12313" s="518">
        <v>638940</v>
      </c>
    </row>
    <row r="12314" spans="1:9" x14ac:dyDescent="0.2">
      <c r="A12314" s="518" t="s">
        <v>371</v>
      </c>
      <c r="B12314" s="518">
        <v>638957</v>
      </c>
      <c r="C12314" s="518" t="s">
        <v>2660</v>
      </c>
      <c r="D12314" s="518" t="s">
        <v>842</v>
      </c>
      <c r="E12314" s="859">
        <v>20</v>
      </c>
      <c r="F12314" s="859">
        <v>20</v>
      </c>
      <c r="G12314" s="518" t="s">
        <v>122</v>
      </c>
      <c r="H12314" s="518" t="s">
        <v>371</v>
      </c>
      <c r="I12314" s="518">
        <v>638957</v>
      </c>
    </row>
    <row r="12315" spans="1:9" x14ac:dyDescent="0.2">
      <c r="A12315" s="518" t="s">
        <v>371</v>
      </c>
      <c r="B12315" s="518">
        <v>638965</v>
      </c>
      <c r="C12315" s="518" t="s">
        <v>2660</v>
      </c>
      <c r="D12315" s="518" t="s">
        <v>843</v>
      </c>
      <c r="E12315" s="859">
        <v>20</v>
      </c>
      <c r="F12315" s="859">
        <v>20</v>
      </c>
      <c r="G12315" s="518" t="s">
        <v>122</v>
      </c>
      <c r="H12315" s="518" t="s">
        <v>371</v>
      </c>
      <c r="I12315" s="518">
        <v>638965</v>
      </c>
    </row>
    <row r="12316" spans="1:9" x14ac:dyDescent="0.2">
      <c r="A12316" s="518" t="s">
        <v>371</v>
      </c>
      <c r="B12316" s="518">
        <v>638981</v>
      </c>
      <c r="C12316" s="518" t="s">
        <v>2660</v>
      </c>
      <c r="D12316" s="518" t="s">
        <v>844</v>
      </c>
      <c r="E12316" s="859">
        <v>18</v>
      </c>
      <c r="F12316" s="859">
        <v>17</v>
      </c>
      <c r="G12316" s="518" t="s">
        <v>122</v>
      </c>
      <c r="H12316" s="518" t="s">
        <v>371</v>
      </c>
      <c r="I12316" s="518">
        <v>638981</v>
      </c>
    </row>
    <row r="12317" spans="1:9" x14ac:dyDescent="0.2">
      <c r="A12317" s="518" t="s">
        <v>371</v>
      </c>
      <c r="B12317" s="518">
        <v>638999</v>
      </c>
      <c r="C12317" s="518" t="s">
        <v>2660</v>
      </c>
      <c r="D12317" s="518" t="s">
        <v>845</v>
      </c>
      <c r="E12317" s="859">
        <v>23</v>
      </c>
      <c r="F12317" s="859">
        <v>23</v>
      </c>
      <c r="G12317" s="518" t="s">
        <v>122</v>
      </c>
      <c r="H12317" s="518" t="s">
        <v>371</v>
      </c>
      <c r="I12317" s="518">
        <v>638999</v>
      </c>
    </row>
    <row r="12318" spans="1:9" x14ac:dyDescent="0.2">
      <c r="A12318" s="518" t="s">
        <v>371</v>
      </c>
      <c r="B12318" s="518">
        <v>639005</v>
      </c>
      <c r="C12318" s="518" t="s">
        <v>2660</v>
      </c>
      <c r="D12318" s="518" t="s">
        <v>846</v>
      </c>
      <c r="E12318" s="859">
        <v>30</v>
      </c>
      <c r="F12318" s="859">
        <v>28</v>
      </c>
      <c r="G12318" s="518" t="s">
        <v>122</v>
      </c>
      <c r="H12318" s="518" t="s">
        <v>371</v>
      </c>
      <c r="I12318" s="518">
        <v>639005</v>
      </c>
    </row>
    <row r="12319" spans="1:9" x14ac:dyDescent="0.2">
      <c r="A12319" s="518" t="s">
        <v>371</v>
      </c>
      <c r="B12319" s="518">
        <v>639062</v>
      </c>
      <c r="C12319" s="518" t="s">
        <v>2660</v>
      </c>
      <c r="D12319" s="518" t="s">
        <v>848</v>
      </c>
      <c r="E12319" s="859">
        <v>25</v>
      </c>
      <c r="F12319" s="859">
        <v>25</v>
      </c>
      <c r="G12319" s="518" t="s">
        <v>122</v>
      </c>
      <c r="H12319" s="518" t="s">
        <v>371</v>
      </c>
      <c r="I12319" s="518">
        <v>639062</v>
      </c>
    </row>
    <row r="12320" spans="1:9" x14ac:dyDescent="0.2">
      <c r="A12320" s="518" t="s">
        <v>371</v>
      </c>
      <c r="B12320" s="518">
        <v>639070</v>
      </c>
      <c r="C12320" s="518" t="s">
        <v>2660</v>
      </c>
      <c r="D12320" s="518" t="s">
        <v>849</v>
      </c>
      <c r="E12320" s="859">
        <v>29</v>
      </c>
      <c r="F12320" s="859">
        <v>29</v>
      </c>
      <c r="G12320" s="518" t="s">
        <v>122</v>
      </c>
      <c r="H12320" s="518" t="s">
        <v>371</v>
      </c>
      <c r="I12320" s="518">
        <v>639070</v>
      </c>
    </row>
    <row r="12321" spans="1:9" x14ac:dyDescent="0.2">
      <c r="A12321" s="518" t="s">
        <v>371</v>
      </c>
      <c r="B12321" s="518">
        <v>639088</v>
      </c>
      <c r="C12321" s="518" t="s">
        <v>2660</v>
      </c>
      <c r="D12321" s="518" t="s">
        <v>850</v>
      </c>
      <c r="E12321" s="859">
        <v>29</v>
      </c>
      <c r="F12321" s="859">
        <v>29</v>
      </c>
      <c r="G12321" s="518" t="s">
        <v>122</v>
      </c>
      <c r="H12321" s="518" t="s">
        <v>371</v>
      </c>
      <c r="I12321" s="518">
        <v>639088</v>
      </c>
    </row>
    <row r="12322" spans="1:9" x14ac:dyDescent="0.2">
      <c r="A12322" s="518" t="s">
        <v>371</v>
      </c>
      <c r="B12322" s="518">
        <v>639096</v>
      </c>
      <c r="C12322" s="518" t="s">
        <v>2660</v>
      </c>
      <c r="D12322" s="518" t="s">
        <v>1733</v>
      </c>
      <c r="E12322" s="859">
        <v>27</v>
      </c>
      <c r="F12322" s="859">
        <v>27</v>
      </c>
      <c r="G12322" s="518" t="s">
        <v>122</v>
      </c>
      <c r="H12322" s="518" t="s">
        <v>371</v>
      </c>
      <c r="I12322" s="518">
        <v>639096</v>
      </c>
    </row>
    <row r="12323" spans="1:9" x14ac:dyDescent="0.2">
      <c r="A12323" s="518" t="s">
        <v>371</v>
      </c>
      <c r="B12323" s="518">
        <v>639104</v>
      </c>
      <c r="C12323" s="518" t="s">
        <v>2660</v>
      </c>
      <c r="D12323" s="518" t="s">
        <v>1734</v>
      </c>
      <c r="E12323" s="859">
        <v>30</v>
      </c>
      <c r="F12323" s="859">
        <v>29</v>
      </c>
      <c r="G12323" s="518" t="s">
        <v>122</v>
      </c>
      <c r="H12323" s="518" t="s">
        <v>371</v>
      </c>
      <c r="I12323" s="518">
        <v>639104</v>
      </c>
    </row>
    <row r="12324" spans="1:9" x14ac:dyDescent="0.2">
      <c r="A12324" s="518" t="s">
        <v>256</v>
      </c>
      <c r="B12324" s="518">
        <v>639112</v>
      </c>
      <c r="C12324" s="518" t="s">
        <v>2660</v>
      </c>
      <c r="D12324" s="518" t="s">
        <v>1673</v>
      </c>
      <c r="E12324" s="859">
        <v>28</v>
      </c>
      <c r="F12324" s="859">
        <v>0</v>
      </c>
      <c r="G12324" s="518" t="s">
        <v>128</v>
      </c>
      <c r="H12324" s="518" t="s">
        <v>256</v>
      </c>
      <c r="I12324" s="518">
        <v>639112</v>
      </c>
    </row>
    <row r="12325" spans="1:9" x14ac:dyDescent="0.2">
      <c r="A12325" s="518" t="s">
        <v>386</v>
      </c>
      <c r="B12325" s="518">
        <v>639120</v>
      </c>
      <c r="C12325" s="518" t="s">
        <v>2660</v>
      </c>
      <c r="D12325" s="518" t="s">
        <v>1735</v>
      </c>
      <c r="E12325" s="859">
        <v>32</v>
      </c>
      <c r="F12325" s="859">
        <v>32</v>
      </c>
      <c r="G12325" s="518" t="s">
        <v>122</v>
      </c>
      <c r="H12325" s="518" t="s">
        <v>386</v>
      </c>
      <c r="I12325" s="518">
        <v>639120</v>
      </c>
    </row>
    <row r="12326" spans="1:9" x14ac:dyDescent="0.2">
      <c r="A12326" s="518" t="s">
        <v>386</v>
      </c>
      <c r="B12326" s="518">
        <v>639138</v>
      </c>
      <c r="C12326" s="518" t="s">
        <v>2660</v>
      </c>
      <c r="D12326" s="518" t="s">
        <v>815</v>
      </c>
      <c r="E12326" s="859">
        <v>33</v>
      </c>
      <c r="F12326" s="859">
        <v>33</v>
      </c>
      <c r="G12326" s="518" t="s">
        <v>122</v>
      </c>
      <c r="H12326" s="518" t="s">
        <v>386</v>
      </c>
      <c r="I12326" s="518">
        <v>639138</v>
      </c>
    </row>
    <row r="12327" spans="1:9" x14ac:dyDescent="0.2">
      <c r="A12327" s="518" t="s">
        <v>386</v>
      </c>
      <c r="B12327" s="518">
        <v>639146</v>
      </c>
      <c r="C12327" s="518" t="s">
        <v>2660</v>
      </c>
      <c r="D12327" s="518" t="s">
        <v>798</v>
      </c>
      <c r="E12327" s="859">
        <v>34</v>
      </c>
      <c r="F12327" s="859">
        <v>34</v>
      </c>
      <c r="G12327" s="518" t="s">
        <v>122</v>
      </c>
      <c r="H12327" s="518" t="s">
        <v>386</v>
      </c>
      <c r="I12327" s="518">
        <v>639146</v>
      </c>
    </row>
    <row r="12328" spans="1:9" x14ac:dyDescent="0.2">
      <c r="A12328" s="518" t="s">
        <v>386</v>
      </c>
      <c r="B12328" s="518">
        <v>639153</v>
      </c>
      <c r="C12328" s="518" t="s">
        <v>2660</v>
      </c>
      <c r="D12328" s="518" t="s">
        <v>1426</v>
      </c>
      <c r="E12328" s="859">
        <v>19</v>
      </c>
      <c r="F12328" s="859">
        <v>19</v>
      </c>
      <c r="G12328" s="518" t="s">
        <v>122</v>
      </c>
      <c r="H12328" s="518" t="s">
        <v>386</v>
      </c>
      <c r="I12328" s="518">
        <v>639153</v>
      </c>
    </row>
    <row r="12329" spans="1:9" x14ac:dyDescent="0.2">
      <c r="A12329" s="518" t="s">
        <v>351</v>
      </c>
      <c r="B12329" s="518">
        <v>639211</v>
      </c>
      <c r="C12329" s="518" t="s">
        <v>2660</v>
      </c>
      <c r="D12329" s="518" t="s">
        <v>1736</v>
      </c>
      <c r="E12329" s="859">
        <v>22</v>
      </c>
      <c r="F12329" s="859">
        <v>22</v>
      </c>
      <c r="G12329" s="518" t="s">
        <v>122</v>
      </c>
      <c r="H12329" s="518" t="s">
        <v>351</v>
      </c>
      <c r="I12329" s="518">
        <v>639211</v>
      </c>
    </row>
    <row r="12330" spans="1:9" x14ac:dyDescent="0.2">
      <c r="A12330" s="518" t="s">
        <v>329</v>
      </c>
      <c r="B12330" s="518">
        <v>639229</v>
      </c>
      <c r="C12330" s="518" t="s">
        <v>2660</v>
      </c>
      <c r="D12330" s="518" t="s">
        <v>1737</v>
      </c>
      <c r="E12330" s="859">
        <v>30</v>
      </c>
      <c r="F12330" s="859">
        <v>0</v>
      </c>
      <c r="G12330" s="518" t="s">
        <v>122</v>
      </c>
      <c r="H12330" s="518" t="s">
        <v>329</v>
      </c>
      <c r="I12330" s="518">
        <v>639229</v>
      </c>
    </row>
    <row r="12331" spans="1:9" x14ac:dyDescent="0.2">
      <c r="A12331" s="518" t="s">
        <v>256</v>
      </c>
      <c r="B12331" s="518">
        <v>639237</v>
      </c>
      <c r="C12331" s="518" t="s">
        <v>2660</v>
      </c>
      <c r="D12331" s="518" t="s">
        <v>1738</v>
      </c>
      <c r="E12331" s="859">
        <v>24</v>
      </c>
      <c r="F12331" s="859">
        <v>24</v>
      </c>
      <c r="G12331" s="518" t="s">
        <v>122</v>
      </c>
      <c r="H12331" s="518" t="s">
        <v>256</v>
      </c>
      <c r="I12331" s="518">
        <v>639237</v>
      </c>
    </row>
    <row r="12332" spans="1:9" x14ac:dyDescent="0.2">
      <c r="A12332" s="518" t="s">
        <v>256</v>
      </c>
      <c r="B12332" s="518">
        <v>639245</v>
      </c>
      <c r="C12332" s="518" t="s">
        <v>2660</v>
      </c>
      <c r="D12332" s="518" t="s">
        <v>1739</v>
      </c>
      <c r="E12332" s="859">
        <v>17</v>
      </c>
      <c r="F12332" s="859">
        <v>17</v>
      </c>
      <c r="G12332" s="518" t="s">
        <v>122</v>
      </c>
      <c r="H12332" s="518" t="s">
        <v>256</v>
      </c>
      <c r="I12332" s="518">
        <v>639245</v>
      </c>
    </row>
    <row r="12333" spans="1:9" x14ac:dyDescent="0.2">
      <c r="A12333" s="518" t="s">
        <v>256</v>
      </c>
      <c r="B12333" s="518">
        <v>639252</v>
      </c>
      <c r="C12333" s="518" t="s">
        <v>2660</v>
      </c>
      <c r="D12333" s="518" t="s">
        <v>1786</v>
      </c>
      <c r="E12333" s="859">
        <v>27</v>
      </c>
      <c r="F12333" s="859">
        <v>6</v>
      </c>
      <c r="G12333" s="518" t="s">
        <v>122</v>
      </c>
      <c r="H12333" s="518" t="s">
        <v>256</v>
      </c>
      <c r="I12333" s="518">
        <v>639252</v>
      </c>
    </row>
    <row r="12334" spans="1:9" x14ac:dyDescent="0.2">
      <c r="A12334" s="518" t="s">
        <v>198</v>
      </c>
      <c r="B12334" s="518">
        <v>639310</v>
      </c>
      <c r="C12334" s="518" t="s">
        <v>2660</v>
      </c>
      <c r="D12334" s="518" t="s">
        <v>1248</v>
      </c>
      <c r="E12334" s="859">
        <v>18</v>
      </c>
      <c r="F12334" s="859">
        <v>18</v>
      </c>
      <c r="G12334" s="518" t="s">
        <v>122</v>
      </c>
      <c r="H12334" s="518" t="s">
        <v>198</v>
      </c>
      <c r="I12334" s="518">
        <v>639310</v>
      </c>
    </row>
    <row r="12335" spans="1:9" x14ac:dyDescent="0.2">
      <c r="A12335" s="518" t="s">
        <v>198</v>
      </c>
      <c r="B12335" s="518">
        <v>639328</v>
      </c>
      <c r="C12335" s="518" t="s">
        <v>2660</v>
      </c>
      <c r="D12335" s="518" t="s">
        <v>471</v>
      </c>
      <c r="E12335" s="859">
        <v>21</v>
      </c>
      <c r="F12335" s="859">
        <v>21</v>
      </c>
      <c r="G12335" s="518" t="s">
        <v>122</v>
      </c>
      <c r="H12335" s="518" t="s">
        <v>198</v>
      </c>
      <c r="I12335" s="518">
        <v>639328</v>
      </c>
    </row>
    <row r="12336" spans="1:9" x14ac:dyDescent="0.2">
      <c r="A12336" s="518" t="s">
        <v>181</v>
      </c>
      <c r="B12336" s="518">
        <v>639377</v>
      </c>
      <c r="C12336" s="518" t="s">
        <v>2660</v>
      </c>
      <c r="D12336" s="518" t="s">
        <v>7038</v>
      </c>
      <c r="E12336" s="859">
        <v>31</v>
      </c>
      <c r="F12336" s="859">
        <v>31</v>
      </c>
      <c r="G12336" s="518" t="s">
        <v>122</v>
      </c>
      <c r="H12336" s="518" t="s">
        <v>181</v>
      </c>
      <c r="I12336" s="518">
        <v>639377</v>
      </c>
    </row>
    <row r="12337" spans="1:9" x14ac:dyDescent="0.2">
      <c r="A12337" s="518" t="s">
        <v>152</v>
      </c>
      <c r="B12337" s="518">
        <v>639385</v>
      </c>
      <c r="C12337" s="518" t="s">
        <v>2660</v>
      </c>
      <c r="D12337" s="518" t="s">
        <v>7039</v>
      </c>
      <c r="E12337" s="859">
        <v>28</v>
      </c>
      <c r="F12337" s="859">
        <v>0</v>
      </c>
      <c r="G12337" s="518" t="s">
        <v>122</v>
      </c>
      <c r="H12337" s="518" t="s">
        <v>152</v>
      </c>
      <c r="I12337" s="518">
        <v>639385</v>
      </c>
    </row>
    <row r="12338" spans="1:9" x14ac:dyDescent="0.2">
      <c r="A12338" s="518" t="s">
        <v>306</v>
      </c>
      <c r="B12338" s="518">
        <v>639427</v>
      </c>
      <c r="C12338" s="518" t="s">
        <v>2660</v>
      </c>
      <c r="D12338" s="518" t="s">
        <v>1824</v>
      </c>
      <c r="E12338" s="859">
        <v>31</v>
      </c>
      <c r="F12338" s="859">
        <v>0</v>
      </c>
      <c r="G12338" s="518" t="s">
        <v>122</v>
      </c>
      <c r="H12338" s="518" t="s">
        <v>306</v>
      </c>
      <c r="I12338" s="518">
        <v>639427</v>
      </c>
    </row>
    <row r="12339" spans="1:9" x14ac:dyDescent="0.2">
      <c r="A12339" s="518" t="s">
        <v>233</v>
      </c>
      <c r="B12339" s="518">
        <v>639435</v>
      </c>
      <c r="C12339" s="518" t="s">
        <v>2660</v>
      </c>
      <c r="D12339" s="518" t="s">
        <v>324</v>
      </c>
      <c r="E12339" s="859">
        <v>21</v>
      </c>
      <c r="F12339" s="859">
        <v>0</v>
      </c>
      <c r="G12339" s="518" t="s">
        <v>122</v>
      </c>
      <c r="H12339" s="518" t="s">
        <v>233</v>
      </c>
      <c r="I12339" s="518">
        <v>639435</v>
      </c>
    </row>
    <row r="12340" spans="1:9" x14ac:dyDescent="0.2">
      <c r="A12340" s="518" t="s">
        <v>149</v>
      </c>
      <c r="B12340" s="518">
        <v>639443</v>
      </c>
      <c r="C12340" s="518" t="s">
        <v>2660</v>
      </c>
      <c r="D12340" s="518" t="s">
        <v>429</v>
      </c>
      <c r="E12340" s="859">
        <v>32</v>
      </c>
      <c r="F12340" s="859">
        <v>0</v>
      </c>
      <c r="G12340" s="518" t="s">
        <v>122</v>
      </c>
      <c r="H12340" s="518" t="s">
        <v>149</v>
      </c>
      <c r="I12340" s="518">
        <v>639443</v>
      </c>
    </row>
    <row r="12341" spans="1:9" x14ac:dyDescent="0.2">
      <c r="A12341" s="518" t="s">
        <v>248</v>
      </c>
      <c r="B12341" s="518">
        <v>639450</v>
      </c>
      <c r="C12341" s="518" t="s">
        <v>2660</v>
      </c>
      <c r="D12341" s="518" t="s">
        <v>1868</v>
      </c>
      <c r="E12341" s="859">
        <v>35</v>
      </c>
      <c r="F12341" s="859">
        <v>35</v>
      </c>
      <c r="G12341" s="518" t="s">
        <v>122</v>
      </c>
      <c r="H12341" s="518" t="s">
        <v>248</v>
      </c>
      <c r="I12341" s="518">
        <v>639450</v>
      </c>
    </row>
    <row r="12342" spans="1:9" x14ac:dyDescent="0.2">
      <c r="A12342" s="518" t="s">
        <v>248</v>
      </c>
      <c r="B12342" s="518">
        <v>639476</v>
      </c>
      <c r="C12342" s="518" t="s">
        <v>2660</v>
      </c>
      <c r="D12342" s="518" t="s">
        <v>481</v>
      </c>
      <c r="E12342" s="859">
        <v>28</v>
      </c>
      <c r="F12342" s="859">
        <v>28</v>
      </c>
      <c r="G12342" s="518" t="s">
        <v>122</v>
      </c>
      <c r="H12342" s="518" t="s">
        <v>248</v>
      </c>
      <c r="I12342" s="518">
        <v>639476</v>
      </c>
    </row>
    <row r="12343" spans="1:9" x14ac:dyDescent="0.2">
      <c r="A12343" s="518" t="s">
        <v>248</v>
      </c>
      <c r="B12343" s="518">
        <v>639484</v>
      </c>
      <c r="C12343" s="518" t="s">
        <v>2660</v>
      </c>
      <c r="D12343" s="518" t="s">
        <v>1870</v>
      </c>
      <c r="E12343" s="859">
        <v>32</v>
      </c>
      <c r="F12343" s="859">
        <v>31</v>
      </c>
      <c r="G12343" s="518" t="s">
        <v>122</v>
      </c>
      <c r="H12343" s="518" t="s">
        <v>248</v>
      </c>
      <c r="I12343" s="518">
        <v>639484</v>
      </c>
    </row>
    <row r="12344" spans="1:9" x14ac:dyDescent="0.2">
      <c r="A12344" s="518" t="s">
        <v>248</v>
      </c>
      <c r="B12344" s="518">
        <v>639492</v>
      </c>
      <c r="C12344" s="518" t="s">
        <v>2660</v>
      </c>
      <c r="D12344" s="518" t="s">
        <v>404</v>
      </c>
      <c r="E12344" s="859">
        <v>23</v>
      </c>
      <c r="F12344" s="859">
        <v>23</v>
      </c>
      <c r="G12344" s="518" t="s">
        <v>122</v>
      </c>
      <c r="H12344" s="518" t="s">
        <v>248</v>
      </c>
      <c r="I12344" s="518">
        <v>639492</v>
      </c>
    </row>
    <row r="12345" spans="1:9" x14ac:dyDescent="0.2">
      <c r="A12345" s="518" t="s">
        <v>248</v>
      </c>
      <c r="B12345" s="518">
        <v>639500</v>
      </c>
      <c r="C12345" s="518" t="s">
        <v>2660</v>
      </c>
      <c r="D12345" s="518" t="s">
        <v>1425</v>
      </c>
      <c r="E12345" s="859">
        <v>21</v>
      </c>
      <c r="F12345" s="859">
        <v>21</v>
      </c>
      <c r="G12345" s="518" t="s">
        <v>122</v>
      </c>
      <c r="H12345" s="518" t="s">
        <v>248</v>
      </c>
      <c r="I12345" s="518">
        <v>639500</v>
      </c>
    </row>
    <row r="12346" spans="1:9" x14ac:dyDescent="0.2">
      <c r="A12346" s="518" t="s">
        <v>248</v>
      </c>
      <c r="B12346" s="518">
        <v>639526</v>
      </c>
      <c r="C12346" s="518" t="s">
        <v>2660</v>
      </c>
      <c r="D12346" s="518" t="s">
        <v>1871</v>
      </c>
      <c r="E12346" s="859">
        <v>35</v>
      </c>
      <c r="F12346" s="859">
        <v>35</v>
      </c>
      <c r="G12346" s="518" t="s">
        <v>122</v>
      </c>
      <c r="H12346" s="518" t="s">
        <v>248</v>
      </c>
      <c r="I12346" s="518">
        <v>639526</v>
      </c>
    </row>
    <row r="12347" spans="1:9" x14ac:dyDescent="0.2">
      <c r="A12347" s="518" t="s">
        <v>364</v>
      </c>
      <c r="B12347" s="518">
        <v>639534</v>
      </c>
      <c r="C12347" s="518" t="s">
        <v>2660</v>
      </c>
      <c r="D12347" s="518" t="s">
        <v>1543</v>
      </c>
      <c r="E12347" s="859">
        <v>35</v>
      </c>
      <c r="F12347" s="859">
        <v>0</v>
      </c>
      <c r="G12347" s="518" t="s">
        <v>122</v>
      </c>
      <c r="H12347" s="518" t="s">
        <v>364</v>
      </c>
      <c r="I12347" s="518">
        <v>639534</v>
      </c>
    </row>
    <row r="12348" spans="1:9" x14ac:dyDescent="0.2">
      <c r="A12348" s="518" t="s">
        <v>364</v>
      </c>
      <c r="B12348" s="518">
        <v>639542</v>
      </c>
      <c r="C12348" s="518" t="s">
        <v>2660</v>
      </c>
      <c r="D12348" s="518" t="s">
        <v>494</v>
      </c>
      <c r="E12348" s="859">
        <v>35</v>
      </c>
      <c r="F12348" s="859">
        <v>0</v>
      </c>
      <c r="G12348" s="518" t="s">
        <v>122</v>
      </c>
      <c r="H12348" s="518" t="s">
        <v>364</v>
      </c>
      <c r="I12348" s="518">
        <v>639542</v>
      </c>
    </row>
    <row r="12349" spans="1:9" x14ac:dyDescent="0.2">
      <c r="A12349" s="518" t="s">
        <v>364</v>
      </c>
      <c r="B12349" s="518">
        <v>639559</v>
      </c>
      <c r="C12349" s="518" t="s">
        <v>2660</v>
      </c>
      <c r="D12349" s="518" t="s">
        <v>667</v>
      </c>
      <c r="E12349" s="859">
        <v>24</v>
      </c>
      <c r="F12349" s="859">
        <v>0</v>
      </c>
      <c r="G12349" s="518" t="s">
        <v>122</v>
      </c>
      <c r="H12349" s="518" t="s">
        <v>364</v>
      </c>
      <c r="I12349" s="518">
        <v>639559</v>
      </c>
    </row>
    <row r="12350" spans="1:9" x14ac:dyDescent="0.2">
      <c r="A12350" s="518" t="s">
        <v>155</v>
      </c>
      <c r="B12350" s="518">
        <v>639575</v>
      </c>
      <c r="C12350" s="518" t="s">
        <v>2660</v>
      </c>
      <c r="D12350" s="518" t="s">
        <v>499</v>
      </c>
      <c r="E12350" s="859">
        <v>35</v>
      </c>
      <c r="F12350" s="859">
        <v>0</v>
      </c>
      <c r="G12350" s="518" t="s">
        <v>122</v>
      </c>
      <c r="H12350" s="518" t="s">
        <v>155</v>
      </c>
      <c r="I12350" s="518">
        <v>639575</v>
      </c>
    </row>
    <row r="12351" spans="1:9" x14ac:dyDescent="0.2">
      <c r="A12351" s="518" t="s">
        <v>155</v>
      </c>
      <c r="B12351" s="518">
        <v>639583</v>
      </c>
      <c r="C12351" s="518" t="s">
        <v>2660</v>
      </c>
      <c r="D12351" s="518" t="s">
        <v>9561</v>
      </c>
      <c r="E12351" s="859">
        <v>35</v>
      </c>
      <c r="F12351" s="859">
        <v>0</v>
      </c>
      <c r="G12351" s="518" t="s">
        <v>122</v>
      </c>
      <c r="H12351" s="518" t="s">
        <v>155</v>
      </c>
      <c r="I12351" s="518">
        <v>639583</v>
      </c>
    </row>
    <row r="12352" spans="1:9" x14ac:dyDescent="0.2">
      <c r="A12352" s="518" t="s">
        <v>295</v>
      </c>
      <c r="B12352" s="518">
        <v>639591</v>
      </c>
      <c r="C12352" s="518" t="s">
        <v>2660</v>
      </c>
      <c r="D12352" s="518" t="s">
        <v>1872</v>
      </c>
      <c r="E12352" s="859">
        <v>16</v>
      </c>
      <c r="F12352" s="859">
        <v>0</v>
      </c>
      <c r="G12352" s="518" t="s">
        <v>122</v>
      </c>
      <c r="H12352" s="518" t="s">
        <v>295</v>
      </c>
      <c r="I12352" s="518">
        <v>639591</v>
      </c>
    </row>
    <row r="12353" spans="1:9" x14ac:dyDescent="0.2">
      <c r="A12353" s="518" t="s">
        <v>280</v>
      </c>
      <c r="B12353" s="518">
        <v>639625</v>
      </c>
      <c r="C12353" s="518" t="s">
        <v>2660</v>
      </c>
      <c r="D12353" s="518" t="s">
        <v>709</v>
      </c>
      <c r="E12353" s="859">
        <v>12</v>
      </c>
      <c r="F12353" s="859">
        <v>0</v>
      </c>
      <c r="G12353" s="518" t="s">
        <v>122</v>
      </c>
      <c r="H12353" s="518" t="s">
        <v>280</v>
      </c>
      <c r="I12353" s="518">
        <v>608117</v>
      </c>
    </row>
    <row r="12354" spans="1:9" x14ac:dyDescent="0.2">
      <c r="A12354" s="518" t="s">
        <v>256</v>
      </c>
      <c r="B12354" s="518">
        <v>639633</v>
      </c>
      <c r="C12354" s="518" t="s">
        <v>2660</v>
      </c>
      <c r="D12354" s="518" t="s">
        <v>427</v>
      </c>
      <c r="E12354" s="859">
        <v>32</v>
      </c>
      <c r="F12354" s="859">
        <v>32</v>
      </c>
      <c r="G12354" s="518" t="s">
        <v>122</v>
      </c>
      <c r="H12354" s="518" t="s">
        <v>256</v>
      </c>
      <c r="I12354" s="518">
        <v>639633</v>
      </c>
    </row>
    <row r="12355" spans="1:9" x14ac:dyDescent="0.2">
      <c r="A12355" s="518" t="s">
        <v>256</v>
      </c>
      <c r="B12355" s="518">
        <v>639641</v>
      </c>
      <c r="C12355" s="518" t="s">
        <v>2660</v>
      </c>
      <c r="D12355" s="518" t="s">
        <v>320</v>
      </c>
      <c r="E12355" s="859">
        <v>18</v>
      </c>
      <c r="F12355" s="859">
        <v>16</v>
      </c>
      <c r="G12355" s="518" t="s">
        <v>122</v>
      </c>
      <c r="H12355" s="518" t="s">
        <v>256</v>
      </c>
      <c r="I12355" s="518">
        <v>639641</v>
      </c>
    </row>
    <row r="12356" spans="1:9" x14ac:dyDescent="0.2">
      <c r="A12356" s="518" t="s">
        <v>256</v>
      </c>
      <c r="B12356" s="518">
        <v>639658</v>
      </c>
      <c r="C12356" s="518" t="s">
        <v>2660</v>
      </c>
      <c r="D12356" s="518" t="s">
        <v>1248</v>
      </c>
      <c r="E12356" s="859">
        <v>25</v>
      </c>
      <c r="F12356" s="859">
        <v>25</v>
      </c>
      <c r="G12356" s="518" t="s">
        <v>122</v>
      </c>
      <c r="H12356" s="518" t="s">
        <v>256</v>
      </c>
      <c r="I12356" s="518">
        <v>639658</v>
      </c>
    </row>
    <row r="12357" spans="1:9" x14ac:dyDescent="0.2">
      <c r="A12357" s="518" t="s">
        <v>256</v>
      </c>
      <c r="B12357" s="518">
        <v>639666</v>
      </c>
      <c r="C12357" s="518" t="s">
        <v>2660</v>
      </c>
      <c r="D12357" s="518" t="s">
        <v>728</v>
      </c>
      <c r="E12357" s="859">
        <v>30</v>
      </c>
      <c r="F12357" s="859">
        <v>30</v>
      </c>
      <c r="G12357" s="518" t="s">
        <v>122</v>
      </c>
      <c r="H12357" s="518" t="s">
        <v>256</v>
      </c>
      <c r="I12357" s="518">
        <v>639666</v>
      </c>
    </row>
    <row r="12358" spans="1:9" x14ac:dyDescent="0.2">
      <c r="A12358" s="518" t="s">
        <v>256</v>
      </c>
      <c r="B12358" s="518">
        <v>639674</v>
      </c>
      <c r="C12358" s="518" t="s">
        <v>2660</v>
      </c>
      <c r="D12358" s="518" t="s">
        <v>933</v>
      </c>
      <c r="E12358" s="859">
        <v>19</v>
      </c>
      <c r="F12358" s="859">
        <v>19</v>
      </c>
      <c r="G12358" s="518" t="s">
        <v>122</v>
      </c>
      <c r="H12358" s="518" t="s">
        <v>256</v>
      </c>
      <c r="I12358" s="518">
        <v>639674</v>
      </c>
    </row>
    <row r="12359" spans="1:9" x14ac:dyDescent="0.2">
      <c r="A12359" s="518" t="s">
        <v>256</v>
      </c>
      <c r="B12359" s="518">
        <v>639682</v>
      </c>
      <c r="C12359" s="518" t="s">
        <v>2660</v>
      </c>
      <c r="D12359" s="518" t="s">
        <v>1086</v>
      </c>
      <c r="E12359" s="859">
        <v>32</v>
      </c>
      <c r="F12359" s="859">
        <v>32</v>
      </c>
      <c r="G12359" s="518" t="s">
        <v>122</v>
      </c>
      <c r="H12359" s="518" t="s">
        <v>256</v>
      </c>
      <c r="I12359" s="518">
        <v>639682</v>
      </c>
    </row>
    <row r="12360" spans="1:9" x14ac:dyDescent="0.2">
      <c r="A12360" s="518" t="s">
        <v>256</v>
      </c>
      <c r="B12360" s="518">
        <v>639690</v>
      </c>
      <c r="C12360" s="518" t="s">
        <v>2660</v>
      </c>
      <c r="D12360" s="518" t="s">
        <v>713</v>
      </c>
      <c r="E12360" s="859">
        <v>17</v>
      </c>
      <c r="F12360" s="859">
        <v>17</v>
      </c>
      <c r="G12360" s="518" t="s">
        <v>122</v>
      </c>
      <c r="H12360" s="518" t="s">
        <v>256</v>
      </c>
      <c r="I12360" s="518">
        <v>639690</v>
      </c>
    </row>
    <row r="12361" spans="1:9" x14ac:dyDescent="0.2">
      <c r="A12361" s="518" t="s">
        <v>256</v>
      </c>
      <c r="B12361" s="518">
        <v>639708</v>
      </c>
      <c r="C12361" s="518" t="s">
        <v>2660</v>
      </c>
      <c r="D12361" s="518" t="s">
        <v>8275</v>
      </c>
      <c r="E12361" s="859">
        <v>28</v>
      </c>
      <c r="F12361" s="859">
        <v>28</v>
      </c>
      <c r="G12361" s="518" t="s">
        <v>122</v>
      </c>
      <c r="H12361" s="518" t="s">
        <v>256</v>
      </c>
      <c r="I12361" s="518">
        <v>639708</v>
      </c>
    </row>
    <row r="12362" spans="1:9" x14ac:dyDescent="0.2">
      <c r="A12362" s="518" t="s">
        <v>256</v>
      </c>
      <c r="B12362" s="518">
        <v>639732</v>
      </c>
      <c r="C12362" s="518" t="s">
        <v>2660</v>
      </c>
      <c r="D12362" s="518" t="s">
        <v>1938</v>
      </c>
      <c r="E12362" s="859">
        <v>33</v>
      </c>
      <c r="F12362" s="859">
        <v>0</v>
      </c>
      <c r="G12362" s="518" t="s">
        <v>122</v>
      </c>
      <c r="H12362" s="518" t="s">
        <v>256</v>
      </c>
      <c r="I12362" s="518">
        <v>639732</v>
      </c>
    </row>
    <row r="12363" spans="1:9" x14ac:dyDescent="0.2">
      <c r="A12363" s="518" t="s">
        <v>256</v>
      </c>
      <c r="B12363" s="518">
        <v>639740</v>
      </c>
      <c r="C12363" s="518" t="s">
        <v>2660</v>
      </c>
      <c r="D12363" s="518" t="s">
        <v>1938</v>
      </c>
      <c r="E12363" s="859">
        <v>31</v>
      </c>
      <c r="F12363" s="859">
        <v>0</v>
      </c>
      <c r="G12363" s="518" t="s">
        <v>122</v>
      </c>
      <c r="H12363" s="518" t="s">
        <v>256</v>
      </c>
      <c r="I12363" s="518">
        <v>639740</v>
      </c>
    </row>
    <row r="12364" spans="1:9" x14ac:dyDescent="0.2">
      <c r="A12364" s="518" t="s">
        <v>256</v>
      </c>
      <c r="B12364" s="518">
        <v>639757</v>
      </c>
      <c r="C12364" s="518" t="s">
        <v>2660</v>
      </c>
      <c r="D12364" s="518" t="s">
        <v>9562</v>
      </c>
      <c r="E12364" s="859">
        <v>32</v>
      </c>
      <c r="F12364" s="859">
        <v>0</v>
      </c>
      <c r="G12364" s="518" t="s">
        <v>122</v>
      </c>
      <c r="H12364" s="518" t="s">
        <v>256</v>
      </c>
      <c r="I12364" s="518">
        <v>639757</v>
      </c>
    </row>
    <row r="12365" spans="1:9" x14ac:dyDescent="0.2">
      <c r="A12365" s="518" t="s">
        <v>256</v>
      </c>
      <c r="B12365" s="518">
        <v>639765</v>
      </c>
      <c r="C12365" s="518" t="s">
        <v>2660</v>
      </c>
      <c r="D12365" s="518" t="s">
        <v>1742</v>
      </c>
      <c r="E12365" s="859">
        <v>27</v>
      </c>
      <c r="F12365" s="859">
        <v>0</v>
      </c>
      <c r="G12365" s="518" t="s">
        <v>122</v>
      </c>
      <c r="H12365" s="518" t="s">
        <v>256</v>
      </c>
      <c r="I12365" s="518">
        <v>639765</v>
      </c>
    </row>
    <row r="12366" spans="1:9" x14ac:dyDescent="0.2">
      <c r="A12366" s="518" t="s">
        <v>256</v>
      </c>
      <c r="B12366" s="518">
        <v>639773</v>
      </c>
      <c r="C12366" s="518" t="s">
        <v>2660</v>
      </c>
      <c r="D12366" s="518" t="s">
        <v>1939</v>
      </c>
      <c r="E12366" s="859">
        <v>32</v>
      </c>
      <c r="F12366" s="859">
        <v>22</v>
      </c>
      <c r="G12366" s="518" t="s">
        <v>122</v>
      </c>
      <c r="H12366" s="518" t="s">
        <v>256</v>
      </c>
      <c r="I12366" s="518">
        <v>639773</v>
      </c>
    </row>
    <row r="12367" spans="1:9" x14ac:dyDescent="0.2">
      <c r="A12367" s="518" t="s">
        <v>256</v>
      </c>
      <c r="B12367" s="518">
        <v>639781</v>
      </c>
      <c r="C12367" s="518" t="s">
        <v>2660</v>
      </c>
      <c r="D12367" s="518" t="s">
        <v>9563</v>
      </c>
      <c r="E12367" s="859">
        <v>23</v>
      </c>
      <c r="F12367" s="859">
        <v>0</v>
      </c>
      <c r="G12367" s="518" t="s">
        <v>122</v>
      </c>
      <c r="H12367" s="518" t="s">
        <v>256</v>
      </c>
      <c r="I12367" s="518">
        <v>639781</v>
      </c>
    </row>
    <row r="12368" spans="1:9" x14ac:dyDescent="0.2">
      <c r="A12368" s="518" t="s">
        <v>256</v>
      </c>
      <c r="B12368" s="518">
        <v>639799</v>
      </c>
      <c r="C12368" s="518" t="s">
        <v>2660</v>
      </c>
      <c r="D12368" s="518" t="s">
        <v>1982</v>
      </c>
      <c r="E12368" s="859">
        <v>34</v>
      </c>
      <c r="F12368" s="859">
        <v>33</v>
      </c>
      <c r="G12368" s="518" t="s">
        <v>122</v>
      </c>
      <c r="H12368" s="518" t="s">
        <v>256</v>
      </c>
      <c r="I12368" s="518">
        <v>639799</v>
      </c>
    </row>
    <row r="12369" spans="1:9" x14ac:dyDescent="0.2">
      <c r="A12369" s="518" t="s">
        <v>256</v>
      </c>
      <c r="B12369" s="518">
        <v>639807</v>
      </c>
      <c r="C12369" s="518" t="s">
        <v>2660</v>
      </c>
      <c r="D12369" s="518" t="s">
        <v>9564</v>
      </c>
      <c r="E12369" s="859">
        <v>25</v>
      </c>
      <c r="F12369" s="859">
        <v>20</v>
      </c>
      <c r="G12369" s="518" t="s">
        <v>122</v>
      </c>
      <c r="H12369" s="518" t="s">
        <v>256</v>
      </c>
      <c r="I12369" s="518">
        <v>639807</v>
      </c>
    </row>
    <row r="12370" spans="1:9" x14ac:dyDescent="0.2">
      <c r="A12370" s="518" t="s">
        <v>256</v>
      </c>
      <c r="B12370" s="518">
        <v>639815</v>
      </c>
      <c r="C12370" s="518" t="s">
        <v>2660</v>
      </c>
      <c r="D12370" s="518" t="s">
        <v>1939</v>
      </c>
      <c r="E12370" s="859">
        <v>27</v>
      </c>
      <c r="F12370" s="859">
        <v>45</v>
      </c>
      <c r="G12370" s="518" t="s">
        <v>122</v>
      </c>
      <c r="H12370" s="518" t="s">
        <v>256</v>
      </c>
      <c r="I12370" s="518">
        <v>639815</v>
      </c>
    </row>
    <row r="12371" spans="1:9" x14ac:dyDescent="0.2">
      <c r="A12371" s="518" t="s">
        <v>299</v>
      </c>
      <c r="B12371" s="518">
        <v>639831</v>
      </c>
      <c r="C12371" s="518" t="s">
        <v>2660</v>
      </c>
      <c r="D12371" s="518" t="s">
        <v>716</v>
      </c>
      <c r="E12371" s="859">
        <v>28</v>
      </c>
      <c r="F12371" s="859">
        <v>0</v>
      </c>
      <c r="G12371" s="518" t="s">
        <v>122</v>
      </c>
      <c r="H12371" s="518" t="s">
        <v>299</v>
      </c>
      <c r="I12371" s="518">
        <v>639831</v>
      </c>
    </row>
    <row r="12372" spans="1:9" x14ac:dyDescent="0.2">
      <c r="A12372" s="518" t="s">
        <v>339</v>
      </c>
      <c r="B12372" s="518">
        <v>639849</v>
      </c>
      <c r="C12372" s="518" t="s">
        <v>2660</v>
      </c>
      <c r="D12372" s="518" t="s">
        <v>1983</v>
      </c>
      <c r="E12372" s="859">
        <v>22</v>
      </c>
      <c r="F12372" s="859">
        <v>0</v>
      </c>
      <c r="G12372" s="518" t="s">
        <v>128</v>
      </c>
      <c r="H12372" s="518" t="s">
        <v>339</v>
      </c>
      <c r="I12372" s="518">
        <v>639849</v>
      </c>
    </row>
    <row r="12373" spans="1:9" x14ac:dyDescent="0.2">
      <c r="A12373" s="518" t="s">
        <v>294</v>
      </c>
      <c r="B12373" s="518">
        <v>639856</v>
      </c>
      <c r="C12373" s="518" t="s">
        <v>2660</v>
      </c>
      <c r="D12373" s="518" t="s">
        <v>2456</v>
      </c>
      <c r="E12373" s="859">
        <v>25</v>
      </c>
      <c r="F12373" s="859">
        <v>25</v>
      </c>
      <c r="G12373" s="518" t="s">
        <v>122</v>
      </c>
      <c r="H12373" s="518" t="s">
        <v>294</v>
      </c>
      <c r="I12373" s="518">
        <v>639856</v>
      </c>
    </row>
    <row r="12374" spans="1:9" x14ac:dyDescent="0.2">
      <c r="A12374" s="518" t="s">
        <v>169</v>
      </c>
      <c r="B12374" s="518">
        <v>639864</v>
      </c>
      <c r="C12374" s="518" t="s">
        <v>2660</v>
      </c>
      <c r="D12374" s="518" t="s">
        <v>911</v>
      </c>
      <c r="E12374" s="859">
        <v>35</v>
      </c>
      <c r="F12374" s="859">
        <v>35</v>
      </c>
      <c r="G12374" s="518" t="s">
        <v>122</v>
      </c>
      <c r="H12374" s="518" t="s">
        <v>169</v>
      </c>
      <c r="I12374" s="518">
        <v>639864</v>
      </c>
    </row>
    <row r="12375" spans="1:9" x14ac:dyDescent="0.2">
      <c r="A12375" s="518" t="s">
        <v>372</v>
      </c>
      <c r="B12375" s="518">
        <v>639880</v>
      </c>
      <c r="C12375" s="518" t="s">
        <v>2660</v>
      </c>
      <c r="D12375" s="518" t="s">
        <v>9565</v>
      </c>
      <c r="E12375" s="859">
        <v>35</v>
      </c>
      <c r="F12375" s="859">
        <v>0</v>
      </c>
      <c r="G12375" s="518" t="s">
        <v>122</v>
      </c>
      <c r="H12375" s="518" t="s">
        <v>372</v>
      </c>
      <c r="I12375" s="518">
        <v>639880</v>
      </c>
    </row>
    <row r="12376" spans="1:9" x14ac:dyDescent="0.2">
      <c r="A12376" s="518" t="s">
        <v>372</v>
      </c>
      <c r="B12376" s="518">
        <v>639898</v>
      </c>
      <c r="C12376" s="518" t="s">
        <v>2660</v>
      </c>
      <c r="D12376" s="518" t="s">
        <v>1984</v>
      </c>
      <c r="E12376" s="859">
        <v>29</v>
      </c>
      <c r="F12376" s="859">
        <v>23</v>
      </c>
      <c r="G12376" s="518" t="s">
        <v>122</v>
      </c>
      <c r="H12376" s="518" t="s">
        <v>372</v>
      </c>
      <c r="I12376" s="518">
        <v>639898</v>
      </c>
    </row>
    <row r="12377" spans="1:9" x14ac:dyDescent="0.2">
      <c r="A12377" s="518" t="s">
        <v>372</v>
      </c>
      <c r="B12377" s="518">
        <v>639906</v>
      </c>
      <c r="C12377" s="518" t="s">
        <v>2660</v>
      </c>
      <c r="D12377" s="518" t="s">
        <v>1985</v>
      </c>
      <c r="E12377" s="859">
        <v>35</v>
      </c>
      <c r="F12377" s="859">
        <v>0</v>
      </c>
      <c r="G12377" s="518" t="s">
        <v>122</v>
      </c>
      <c r="H12377" s="518" t="s">
        <v>372</v>
      </c>
      <c r="I12377" s="518">
        <v>639906</v>
      </c>
    </row>
    <row r="12378" spans="1:9" x14ac:dyDescent="0.2">
      <c r="A12378" s="518" t="s">
        <v>372</v>
      </c>
      <c r="B12378" s="518">
        <v>639914</v>
      </c>
      <c r="C12378" s="518" t="s">
        <v>2660</v>
      </c>
      <c r="D12378" s="518" t="s">
        <v>9566</v>
      </c>
      <c r="E12378" s="859">
        <v>35</v>
      </c>
      <c r="F12378" s="859">
        <v>0</v>
      </c>
      <c r="G12378" s="518" t="s">
        <v>122</v>
      </c>
      <c r="H12378" s="518" t="s">
        <v>372</v>
      </c>
      <c r="I12378" s="518">
        <v>639914</v>
      </c>
    </row>
    <row r="12379" spans="1:9" x14ac:dyDescent="0.2">
      <c r="A12379" s="518" t="s">
        <v>372</v>
      </c>
      <c r="B12379" s="518">
        <v>639922</v>
      </c>
      <c r="C12379" s="518" t="s">
        <v>2660</v>
      </c>
      <c r="D12379" s="518" t="s">
        <v>9567</v>
      </c>
      <c r="E12379" s="859">
        <v>23</v>
      </c>
      <c r="F12379" s="859">
        <v>0</v>
      </c>
      <c r="G12379" s="518" t="s">
        <v>122</v>
      </c>
      <c r="H12379" s="518" t="s">
        <v>372</v>
      </c>
      <c r="I12379" s="518">
        <v>639922</v>
      </c>
    </row>
    <row r="12380" spans="1:9" x14ac:dyDescent="0.2">
      <c r="A12380" s="518" t="s">
        <v>256</v>
      </c>
      <c r="B12380" s="518">
        <v>639955</v>
      </c>
      <c r="C12380" s="518" t="s">
        <v>2660</v>
      </c>
      <c r="D12380" s="518" t="s">
        <v>8276</v>
      </c>
      <c r="E12380" s="859">
        <v>26</v>
      </c>
      <c r="F12380" s="859">
        <v>26</v>
      </c>
      <c r="G12380" s="518" t="s">
        <v>122</v>
      </c>
      <c r="H12380" s="518" t="s">
        <v>256</v>
      </c>
      <c r="I12380" s="518">
        <v>639955</v>
      </c>
    </row>
    <row r="12381" spans="1:9" x14ac:dyDescent="0.2">
      <c r="A12381" s="518" t="s">
        <v>256</v>
      </c>
      <c r="B12381" s="518">
        <v>639963</v>
      </c>
      <c r="C12381" s="518" t="s">
        <v>2660</v>
      </c>
      <c r="D12381" s="518" t="s">
        <v>579</v>
      </c>
      <c r="E12381" s="859">
        <v>34</v>
      </c>
      <c r="F12381" s="859">
        <v>13</v>
      </c>
      <c r="G12381" s="518" t="s">
        <v>122</v>
      </c>
      <c r="H12381" s="518" t="s">
        <v>256</v>
      </c>
      <c r="I12381" s="518">
        <v>639773</v>
      </c>
    </row>
    <row r="12382" spans="1:9" x14ac:dyDescent="0.2">
      <c r="A12382" s="518" t="s">
        <v>256</v>
      </c>
      <c r="B12382" s="518">
        <v>639971</v>
      </c>
      <c r="C12382" s="518" t="s">
        <v>2660</v>
      </c>
      <c r="D12382" s="518" t="s">
        <v>2030</v>
      </c>
      <c r="E12382" s="859">
        <v>35</v>
      </c>
      <c r="F12382" s="859">
        <v>14</v>
      </c>
      <c r="G12382" s="518" t="s">
        <v>122</v>
      </c>
      <c r="H12382" s="518" t="s">
        <v>256</v>
      </c>
      <c r="I12382" s="518">
        <v>639773</v>
      </c>
    </row>
    <row r="12383" spans="1:9" x14ac:dyDescent="0.2">
      <c r="A12383" s="518" t="s">
        <v>369</v>
      </c>
      <c r="B12383" s="518">
        <v>639989</v>
      </c>
      <c r="C12383" s="518" t="s">
        <v>2660</v>
      </c>
      <c r="D12383" s="518" t="s">
        <v>7672</v>
      </c>
      <c r="E12383" s="859">
        <v>24</v>
      </c>
      <c r="F12383" s="859">
        <v>0</v>
      </c>
      <c r="G12383" s="518" t="s">
        <v>128</v>
      </c>
      <c r="H12383" s="518" t="s">
        <v>369</v>
      </c>
      <c r="I12383" s="518">
        <v>639989</v>
      </c>
    </row>
    <row r="12384" spans="1:9" x14ac:dyDescent="0.2">
      <c r="A12384" s="518" t="s">
        <v>256</v>
      </c>
      <c r="B12384" s="518">
        <v>639997</v>
      </c>
      <c r="C12384" s="518" t="s">
        <v>2660</v>
      </c>
      <c r="D12384" s="518" t="s">
        <v>2031</v>
      </c>
      <c r="E12384" s="859">
        <v>35</v>
      </c>
      <c r="F12384" s="859">
        <v>5</v>
      </c>
      <c r="G12384" s="518" t="s">
        <v>122</v>
      </c>
      <c r="H12384" s="518" t="s">
        <v>256</v>
      </c>
      <c r="I12384" s="518">
        <v>639815</v>
      </c>
    </row>
    <row r="12385" spans="1:9" x14ac:dyDescent="0.2">
      <c r="A12385" s="518" t="s">
        <v>230</v>
      </c>
      <c r="B12385" s="518">
        <v>641688</v>
      </c>
      <c r="C12385" s="518" t="s">
        <v>2660</v>
      </c>
      <c r="D12385" s="518" t="s">
        <v>7592</v>
      </c>
      <c r="E12385" s="859">
        <v>21</v>
      </c>
      <c r="F12385" s="859">
        <v>0</v>
      </c>
      <c r="G12385" s="518" t="s">
        <v>128</v>
      </c>
      <c r="H12385" s="518" t="s">
        <v>230</v>
      </c>
      <c r="I12385" s="518">
        <v>641688</v>
      </c>
    </row>
    <row r="12386" spans="1:9" x14ac:dyDescent="0.2">
      <c r="A12386" s="518" t="s">
        <v>357</v>
      </c>
      <c r="B12386" s="518">
        <v>641704</v>
      </c>
      <c r="C12386" s="518" t="s">
        <v>2660</v>
      </c>
      <c r="D12386" s="518" t="s">
        <v>851</v>
      </c>
      <c r="E12386" s="859">
        <v>36</v>
      </c>
      <c r="F12386" s="859">
        <v>33</v>
      </c>
      <c r="G12386" s="518" t="s">
        <v>128</v>
      </c>
      <c r="H12386" s="518" t="s">
        <v>357</v>
      </c>
      <c r="I12386" s="518">
        <v>641704</v>
      </c>
    </row>
    <row r="12387" spans="1:9" x14ac:dyDescent="0.2">
      <c r="A12387" s="518" t="s">
        <v>333</v>
      </c>
      <c r="B12387" s="518">
        <v>641720</v>
      </c>
      <c r="C12387" s="518" t="s">
        <v>2660</v>
      </c>
      <c r="D12387" s="518" t="s">
        <v>852</v>
      </c>
      <c r="E12387" s="859">
        <v>21</v>
      </c>
      <c r="F12387" s="859">
        <v>0</v>
      </c>
      <c r="G12387" s="518" t="s">
        <v>128</v>
      </c>
      <c r="H12387" s="518" t="s">
        <v>333</v>
      </c>
      <c r="I12387" s="518">
        <v>641720</v>
      </c>
    </row>
    <row r="12388" spans="1:9" x14ac:dyDescent="0.2">
      <c r="A12388" s="518" t="s">
        <v>300</v>
      </c>
      <c r="B12388" s="518">
        <v>641738</v>
      </c>
      <c r="C12388" s="518" t="s">
        <v>2660</v>
      </c>
      <c r="D12388" s="518" t="s">
        <v>853</v>
      </c>
      <c r="E12388" s="859">
        <v>33</v>
      </c>
      <c r="F12388" s="859">
        <v>0</v>
      </c>
      <c r="G12388" s="518" t="s">
        <v>122</v>
      </c>
      <c r="H12388" s="518" t="s">
        <v>300</v>
      </c>
      <c r="I12388" s="518">
        <v>641738</v>
      </c>
    </row>
    <row r="12389" spans="1:9" x14ac:dyDescent="0.2">
      <c r="A12389" s="518" t="s">
        <v>339</v>
      </c>
      <c r="B12389" s="518">
        <v>641779</v>
      </c>
      <c r="C12389" s="518" t="s">
        <v>2660</v>
      </c>
      <c r="D12389" s="518" t="s">
        <v>9568</v>
      </c>
      <c r="E12389" s="859">
        <v>26</v>
      </c>
      <c r="F12389" s="859">
        <v>0</v>
      </c>
      <c r="G12389" s="518" t="s">
        <v>128</v>
      </c>
      <c r="H12389" s="518" t="s">
        <v>339</v>
      </c>
      <c r="I12389" s="518">
        <v>641779</v>
      </c>
    </row>
    <row r="12390" spans="1:9" x14ac:dyDescent="0.2">
      <c r="A12390" s="518" t="s">
        <v>248</v>
      </c>
      <c r="B12390" s="518">
        <v>641787</v>
      </c>
      <c r="C12390" s="518" t="s">
        <v>2660</v>
      </c>
      <c r="D12390" s="518" t="s">
        <v>1740</v>
      </c>
      <c r="E12390" s="859">
        <v>27</v>
      </c>
      <c r="F12390" s="859">
        <v>27</v>
      </c>
      <c r="G12390" s="518" t="s">
        <v>122</v>
      </c>
      <c r="H12390" s="518" t="s">
        <v>248</v>
      </c>
      <c r="I12390" s="518">
        <v>641787</v>
      </c>
    </row>
    <row r="12391" spans="1:9" x14ac:dyDescent="0.2">
      <c r="A12391" s="518" t="s">
        <v>336</v>
      </c>
      <c r="B12391" s="518">
        <v>641795</v>
      </c>
      <c r="C12391" s="518" t="s">
        <v>2660</v>
      </c>
      <c r="D12391" s="518" t="s">
        <v>7923</v>
      </c>
      <c r="E12391" s="859">
        <v>20</v>
      </c>
      <c r="F12391" s="859">
        <v>0</v>
      </c>
      <c r="G12391" s="518" t="s">
        <v>122</v>
      </c>
      <c r="H12391" s="518" t="s">
        <v>336</v>
      </c>
      <c r="I12391" s="518">
        <v>641795</v>
      </c>
    </row>
    <row r="12392" spans="1:9" x14ac:dyDescent="0.2">
      <c r="A12392" s="518" t="s">
        <v>256</v>
      </c>
      <c r="B12392" s="518">
        <v>641803</v>
      </c>
      <c r="C12392" s="518" t="s">
        <v>2660</v>
      </c>
      <c r="D12392" s="518" t="s">
        <v>1741</v>
      </c>
      <c r="E12392" s="859">
        <v>21</v>
      </c>
      <c r="F12392" s="859">
        <v>0</v>
      </c>
      <c r="G12392" s="518" t="s">
        <v>122</v>
      </c>
      <c r="H12392" s="518" t="s">
        <v>256</v>
      </c>
      <c r="I12392" s="518">
        <v>641803</v>
      </c>
    </row>
    <row r="12393" spans="1:9" x14ac:dyDescent="0.2">
      <c r="A12393" s="518" t="s">
        <v>256</v>
      </c>
      <c r="B12393" s="518">
        <v>641811</v>
      </c>
      <c r="C12393" s="518" t="s">
        <v>2660</v>
      </c>
      <c r="D12393" s="518" t="s">
        <v>1742</v>
      </c>
      <c r="E12393" s="859">
        <v>33</v>
      </c>
      <c r="F12393" s="859">
        <v>26</v>
      </c>
      <c r="G12393" s="518" t="s">
        <v>122</v>
      </c>
      <c r="H12393" s="518" t="s">
        <v>256</v>
      </c>
      <c r="I12393" s="518">
        <v>641811</v>
      </c>
    </row>
    <row r="12394" spans="1:9" x14ac:dyDescent="0.2">
      <c r="A12394" s="518" t="s">
        <v>256</v>
      </c>
      <c r="B12394" s="518">
        <v>641837</v>
      </c>
      <c r="C12394" s="518" t="s">
        <v>2660</v>
      </c>
      <c r="D12394" s="518" t="s">
        <v>1784</v>
      </c>
      <c r="E12394" s="859">
        <v>29</v>
      </c>
      <c r="F12394" s="859">
        <v>0</v>
      </c>
      <c r="G12394" s="518" t="s">
        <v>128</v>
      </c>
      <c r="H12394" s="518" t="s">
        <v>256</v>
      </c>
      <c r="I12394" s="518">
        <v>641837</v>
      </c>
    </row>
    <row r="12395" spans="1:9" x14ac:dyDescent="0.2">
      <c r="A12395" s="518" t="s">
        <v>235</v>
      </c>
      <c r="B12395" s="518">
        <v>641852</v>
      </c>
      <c r="C12395" s="518" t="s">
        <v>2660</v>
      </c>
      <c r="D12395" s="518" t="s">
        <v>6244</v>
      </c>
      <c r="E12395" s="859">
        <v>24</v>
      </c>
      <c r="F12395" s="859">
        <v>24</v>
      </c>
      <c r="G12395" s="518" t="s">
        <v>122</v>
      </c>
      <c r="H12395" s="518" t="s">
        <v>235</v>
      </c>
      <c r="I12395" s="518">
        <v>641852</v>
      </c>
    </row>
    <row r="12396" spans="1:9" x14ac:dyDescent="0.2">
      <c r="A12396" s="518" t="s">
        <v>166</v>
      </c>
      <c r="B12396" s="518">
        <v>641894</v>
      </c>
      <c r="C12396" s="518" t="s">
        <v>2660</v>
      </c>
      <c r="D12396" s="518" t="s">
        <v>1785</v>
      </c>
      <c r="E12396" s="859">
        <v>34</v>
      </c>
      <c r="F12396" s="859">
        <v>34</v>
      </c>
      <c r="G12396" s="518" t="s">
        <v>122</v>
      </c>
      <c r="H12396" s="518" t="s">
        <v>166</v>
      </c>
      <c r="I12396" s="518">
        <v>641894</v>
      </c>
    </row>
    <row r="12397" spans="1:9" x14ac:dyDescent="0.2">
      <c r="A12397" s="518" t="s">
        <v>373</v>
      </c>
      <c r="B12397" s="518">
        <v>641910</v>
      </c>
      <c r="C12397" s="518" t="s">
        <v>2660</v>
      </c>
      <c r="D12397" s="518" t="s">
        <v>567</v>
      </c>
      <c r="E12397" s="859">
        <v>35</v>
      </c>
      <c r="F12397" s="859">
        <v>0</v>
      </c>
      <c r="G12397" s="518" t="s">
        <v>122</v>
      </c>
      <c r="H12397" s="518" t="s">
        <v>373</v>
      </c>
      <c r="I12397" s="518">
        <v>641910</v>
      </c>
    </row>
    <row r="12398" spans="1:9" x14ac:dyDescent="0.2">
      <c r="A12398" s="518" t="s">
        <v>373</v>
      </c>
      <c r="B12398" s="518">
        <v>641928</v>
      </c>
      <c r="C12398" s="518" t="s">
        <v>2660</v>
      </c>
      <c r="D12398" s="518" t="s">
        <v>567</v>
      </c>
      <c r="E12398" s="859">
        <v>23</v>
      </c>
      <c r="F12398" s="859">
        <v>0</v>
      </c>
      <c r="G12398" s="518" t="s">
        <v>122</v>
      </c>
      <c r="H12398" s="518" t="s">
        <v>373</v>
      </c>
      <c r="I12398" s="518">
        <v>641928</v>
      </c>
    </row>
    <row r="12399" spans="1:9" x14ac:dyDescent="0.2">
      <c r="A12399" s="518" t="s">
        <v>280</v>
      </c>
      <c r="B12399" s="518">
        <v>641985</v>
      </c>
      <c r="C12399" s="518" t="s">
        <v>2660</v>
      </c>
      <c r="D12399" s="518" t="s">
        <v>822</v>
      </c>
      <c r="E12399" s="859">
        <v>21</v>
      </c>
      <c r="F12399" s="859">
        <v>0</v>
      </c>
      <c r="G12399" s="518" t="s">
        <v>122</v>
      </c>
      <c r="H12399" s="518" t="s">
        <v>280</v>
      </c>
      <c r="I12399" s="518">
        <v>641985</v>
      </c>
    </row>
    <row r="12400" spans="1:9" x14ac:dyDescent="0.2">
      <c r="A12400" s="518" t="s">
        <v>253</v>
      </c>
      <c r="B12400" s="518">
        <v>642009</v>
      </c>
      <c r="C12400" s="518" t="s">
        <v>2660</v>
      </c>
      <c r="D12400" s="518" t="s">
        <v>1826</v>
      </c>
      <c r="E12400" s="859">
        <v>33</v>
      </c>
      <c r="F12400" s="859">
        <v>33</v>
      </c>
      <c r="G12400" s="518" t="s">
        <v>122</v>
      </c>
      <c r="H12400" s="518" t="s">
        <v>253</v>
      </c>
      <c r="I12400" s="518">
        <v>642009</v>
      </c>
    </row>
    <row r="12401" spans="1:9" x14ac:dyDescent="0.2">
      <c r="A12401" s="518" t="s">
        <v>209</v>
      </c>
      <c r="B12401" s="518">
        <v>642017</v>
      </c>
      <c r="C12401" s="518" t="s">
        <v>2660</v>
      </c>
      <c r="D12401" s="518" t="s">
        <v>1522</v>
      </c>
      <c r="E12401" s="859">
        <v>21</v>
      </c>
      <c r="F12401" s="859">
        <v>21</v>
      </c>
      <c r="G12401" s="518" t="s">
        <v>122</v>
      </c>
      <c r="H12401" s="518" t="s">
        <v>209</v>
      </c>
      <c r="I12401" s="518">
        <v>642017</v>
      </c>
    </row>
    <row r="12402" spans="1:9" x14ac:dyDescent="0.2">
      <c r="A12402" s="518" t="s">
        <v>210</v>
      </c>
      <c r="B12402" s="518">
        <v>642025</v>
      </c>
      <c r="C12402" s="518" t="s">
        <v>2660</v>
      </c>
      <c r="D12402" s="518" t="s">
        <v>1827</v>
      </c>
      <c r="E12402" s="859">
        <v>27</v>
      </c>
      <c r="F12402" s="859">
        <v>27</v>
      </c>
      <c r="G12402" s="518" t="s">
        <v>122</v>
      </c>
      <c r="H12402" s="518" t="s">
        <v>210</v>
      </c>
      <c r="I12402" s="518">
        <v>642025</v>
      </c>
    </row>
    <row r="12403" spans="1:9" x14ac:dyDescent="0.2">
      <c r="A12403" s="518" t="s">
        <v>221</v>
      </c>
      <c r="B12403" s="518">
        <v>642033</v>
      </c>
      <c r="C12403" s="518" t="s">
        <v>2660</v>
      </c>
      <c r="D12403" s="518" t="s">
        <v>669</v>
      </c>
      <c r="E12403" s="859">
        <v>32</v>
      </c>
      <c r="F12403" s="859">
        <v>32</v>
      </c>
      <c r="G12403" s="518" t="s">
        <v>122</v>
      </c>
      <c r="H12403" s="518" t="s">
        <v>221</v>
      </c>
      <c r="I12403" s="518">
        <v>642033</v>
      </c>
    </row>
    <row r="12404" spans="1:9" x14ac:dyDescent="0.2">
      <c r="A12404" s="518" t="s">
        <v>221</v>
      </c>
      <c r="B12404" s="518">
        <v>642041</v>
      </c>
      <c r="C12404" s="518" t="s">
        <v>2660</v>
      </c>
      <c r="D12404" s="518" t="s">
        <v>921</v>
      </c>
      <c r="E12404" s="859">
        <v>25</v>
      </c>
      <c r="F12404" s="859">
        <v>25</v>
      </c>
      <c r="G12404" s="518" t="s">
        <v>122</v>
      </c>
      <c r="H12404" s="518" t="s">
        <v>221</v>
      </c>
      <c r="I12404" s="518">
        <v>642041</v>
      </c>
    </row>
    <row r="12405" spans="1:9" x14ac:dyDescent="0.2">
      <c r="A12405" s="518" t="s">
        <v>375</v>
      </c>
      <c r="B12405" s="518">
        <v>642116</v>
      </c>
      <c r="C12405" s="518" t="s">
        <v>2660</v>
      </c>
      <c r="D12405" s="518" t="s">
        <v>1828</v>
      </c>
      <c r="E12405" s="859">
        <v>37</v>
      </c>
      <c r="F12405" s="859">
        <v>0</v>
      </c>
      <c r="G12405" s="518" t="s">
        <v>128</v>
      </c>
      <c r="H12405" s="518" t="s">
        <v>375</v>
      </c>
      <c r="I12405" s="518">
        <v>642116</v>
      </c>
    </row>
    <row r="12406" spans="1:9" x14ac:dyDescent="0.2">
      <c r="A12406" s="518" t="s">
        <v>373</v>
      </c>
      <c r="B12406" s="518">
        <v>642132</v>
      </c>
      <c r="C12406" s="518" t="s">
        <v>2660</v>
      </c>
      <c r="D12406" s="518" t="s">
        <v>567</v>
      </c>
      <c r="E12406" s="859">
        <v>33</v>
      </c>
      <c r="F12406" s="859">
        <v>0</v>
      </c>
      <c r="G12406" s="518" t="s">
        <v>122</v>
      </c>
      <c r="H12406" s="518" t="s">
        <v>373</v>
      </c>
      <c r="I12406" s="518">
        <v>642132</v>
      </c>
    </row>
    <row r="12407" spans="1:9" x14ac:dyDescent="0.2">
      <c r="A12407" s="518" t="s">
        <v>373</v>
      </c>
      <c r="B12407" s="518">
        <v>642140</v>
      </c>
      <c r="C12407" s="518" t="s">
        <v>2660</v>
      </c>
      <c r="D12407" s="518" t="s">
        <v>1873</v>
      </c>
      <c r="E12407" s="859">
        <v>30</v>
      </c>
      <c r="F12407" s="859">
        <v>0</v>
      </c>
      <c r="G12407" s="518" t="s">
        <v>122</v>
      </c>
      <c r="H12407" s="518" t="s">
        <v>373</v>
      </c>
      <c r="I12407" s="518">
        <v>642140</v>
      </c>
    </row>
    <row r="12408" spans="1:9" x14ac:dyDescent="0.2">
      <c r="A12408" s="518" t="s">
        <v>373</v>
      </c>
      <c r="B12408" s="518">
        <v>642157</v>
      </c>
      <c r="C12408" s="518" t="s">
        <v>2660</v>
      </c>
      <c r="D12408" s="518" t="s">
        <v>1874</v>
      </c>
      <c r="E12408" s="859">
        <v>28</v>
      </c>
      <c r="F12408" s="859">
        <v>0</v>
      </c>
      <c r="G12408" s="518" t="s">
        <v>122</v>
      </c>
      <c r="H12408" s="518" t="s">
        <v>373</v>
      </c>
      <c r="I12408" s="518">
        <v>642157</v>
      </c>
    </row>
    <row r="12409" spans="1:9" x14ac:dyDescent="0.2">
      <c r="A12409" s="518" t="s">
        <v>373</v>
      </c>
      <c r="B12409" s="518">
        <v>642181</v>
      </c>
      <c r="C12409" s="518" t="s">
        <v>2660</v>
      </c>
      <c r="D12409" s="518" t="s">
        <v>1904</v>
      </c>
      <c r="E12409" s="859">
        <v>28</v>
      </c>
      <c r="F12409" s="859">
        <v>0</v>
      </c>
      <c r="G12409" s="518" t="s">
        <v>122</v>
      </c>
      <c r="H12409" s="518" t="s">
        <v>373</v>
      </c>
      <c r="I12409" s="518">
        <v>642157</v>
      </c>
    </row>
    <row r="12410" spans="1:9" x14ac:dyDescent="0.2">
      <c r="A12410" s="518" t="s">
        <v>375</v>
      </c>
      <c r="B12410" s="518">
        <v>642207</v>
      </c>
      <c r="C12410" s="518" t="s">
        <v>2660</v>
      </c>
      <c r="D12410" s="518" t="s">
        <v>1905</v>
      </c>
      <c r="E12410" s="859">
        <v>36</v>
      </c>
      <c r="F12410" s="859">
        <v>0</v>
      </c>
      <c r="G12410" s="518" t="s">
        <v>128</v>
      </c>
      <c r="H12410" s="518" t="s">
        <v>375</v>
      </c>
      <c r="I12410" s="518">
        <v>642207</v>
      </c>
    </row>
    <row r="12411" spans="1:9" x14ac:dyDescent="0.2">
      <c r="A12411" s="518" t="s">
        <v>373</v>
      </c>
      <c r="B12411" s="518">
        <v>642215</v>
      </c>
      <c r="C12411" s="518" t="s">
        <v>2660</v>
      </c>
      <c r="D12411" s="518" t="s">
        <v>1906</v>
      </c>
      <c r="E12411" s="859">
        <v>33</v>
      </c>
      <c r="F12411" s="859">
        <v>0</v>
      </c>
      <c r="G12411" s="518" t="s">
        <v>128</v>
      </c>
      <c r="H12411" s="518" t="s">
        <v>373</v>
      </c>
      <c r="I12411" s="518">
        <v>642215</v>
      </c>
    </row>
    <row r="12412" spans="1:9" x14ac:dyDescent="0.2">
      <c r="A12412" s="518" t="s">
        <v>181</v>
      </c>
      <c r="B12412" s="518">
        <v>642256</v>
      </c>
      <c r="C12412" s="518" t="s">
        <v>2660</v>
      </c>
      <c r="D12412" s="518" t="s">
        <v>1907</v>
      </c>
      <c r="E12412" s="859">
        <v>36</v>
      </c>
      <c r="F12412" s="859">
        <v>0</v>
      </c>
      <c r="G12412" s="518" t="s">
        <v>128</v>
      </c>
      <c r="H12412" s="518" t="s">
        <v>181</v>
      </c>
      <c r="I12412" s="518">
        <v>642256</v>
      </c>
    </row>
    <row r="12413" spans="1:9" x14ac:dyDescent="0.2">
      <c r="A12413" s="518" t="s">
        <v>181</v>
      </c>
      <c r="B12413" s="518">
        <v>642264</v>
      </c>
      <c r="C12413" s="518" t="s">
        <v>2660</v>
      </c>
      <c r="D12413" s="518" t="s">
        <v>1908</v>
      </c>
      <c r="E12413" s="859">
        <v>34</v>
      </c>
      <c r="F12413" s="859">
        <v>0</v>
      </c>
      <c r="G12413" s="518" t="s">
        <v>128</v>
      </c>
      <c r="H12413" s="518" t="s">
        <v>181</v>
      </c>
      <c r="I12413" s="518">
        <v>642264</v>
      </c>
    </row>
    <row r="12414" spans="1:9" x14ac:dyDescent="0.2">
      <c r="A12414" s="518" t="s">
        <v>349</v>
      </c>
      <c r="B12414" s="518">
        <v>642306</v>
      </c>
      <c r="C12414" s="518" t="s">
        <v>2660</v>
      </c>
      <c r="D12414" s="518" t="s">
        <v>1909</v>
      </c>
      <c r="E12414" s="859">
        <v>26</v>
      </c>
      <c r="F12414" s="859">
        <v>26</v>
      </c>
      <c r="G12414" s="518" t="s">
        <v>128</v>
      </c>
      <c r="H12414" s="518" t="s">
        <v>349</v>
      </c>
      <c r="I12414" s="518">
        <v>642306</v>
      </c>
    </row>
    <row r="12415" spans="1:9" x14ac:dyDescent="0.2">
      <c r="A12415" s="518" t="s">
        <v>256</v>
      </c>
      <c r="B12415" s="518">
        <v>642322</v>
      </c>
      <c r="C12415" s="518" t="s">
        <v>2660</v>
      </c>
      <c r="D12415" s="518" t="s">
        <v>1940</v>
      </c>
      <c r="E12415" s="859">
        <v>30</v>
      </c>
      <c r="F12415" s="859">
        <v>0</v>
      </c>
      <c r="G12415" s="518" t="s">
        <v>128</v>
      </c>
      <c r="H12415" s="518" t="s">
        <v>256</v>
      </c>
      <c r="I12415" s="518">
        <v>642322</v>
      </c>
    </row>
    <row r="12416" spans="1:9" x14ac:dyDescent="0.2">
      <c r="A12416" s="518" t="s">
        <v>256</v>
      </c>
      <c r="B12416" s="518">
        <v>642348</v>
      </c>
      <c r="C12416" s="518" t="s">
        <v>2660</v>
      </c>
      <c r="D12416" s="518" t="s">
        <v>1941</v>
      </c>
      <c r="E12416" s="859">
        <v>30</v>
      </c>
      <c r="F12416" s="859">
        <v>26</v>
      </c>
      <c r="G12416" s="518" t="s">
        <v>128</v>
      </c>
      <c r="H12416" s="518" t="s">
        <v>256</v>
      </c>
      <c r="I12416" s="518">
        <v>642348</v>
      </c>
    </row>
    <row r="12417" spans="1:9" x14ac:dyDescent="0.2">
      <c r="A12417" s="518" t="s">
        <v>256</v>
      </c>
      <c r="B12417" s="518">
        <v>642363</v>
      </c>
      <c r="C12417" s="518" t="s">
        <v>2660</v>
      </c>
      <c r="D12417" s="518" t="s">
        <v>1942</v>
      </c>
      <c r="E12417" s="859">
        <v>21</v>
      </c>
      <c r="F12417" s="859">
        <v>0</v>
      </c>
      <c r="G12417" s="518" t="s">
        <v>128</v>
      </c>
      <c r="H12417" s="518" t="s">
        <v>256</v>
      </c>
      <c r="I12417" s="518">
        <v>642363</v>
      </c>
    </row>
    <row r="12418" spans="1:9" x14ac:dyDescent="0.2">
      <c r="A12418" s="518" t="s">
        <v>256</v>
      </c>
      <c r="B12418" s="518">
        <v>642371</v>
      </c>
      <c r="C12418" s="518" t="s">
        <v>2660</v>
      </c>
      <c r="D12418" s="518" t="s">
        <v>1943</v>
      </c>
      <c r="E12418" s="859">
        <v>31</v>
      </c>
      <c r="F12418" s="859">
        <v>26</v>
      </c>
      <c r="G12418" s="518" t="s">
        <v>128</v>
      </c>
      <c r="H12418" s="518" t="s">
        <v>256</v>
      </c>
      <c r="I12418" s="518">
        <v>642371</v>
      </c>
    </row>
    <row r="12419" spans="1:9" x14ac:dyDescent="0.2">
      <c r="A12419" s="518" t="s">
        <v>256</v>
      </c>
      <c r="B12419" s="518">
        <v>642389</v>
      </c>
      <c r="C12419" s="518" t="s">
        <v>2660</v>
      </c>
      <c r="D12419" s="518" t="s">
        <v>1944</v>
      </c>
      <c r="E12419" s="859">
        <v>29</v>
      </c>
      <c r="F12419" s="859">
        <v>22</v>
      </c>
      <c r="G12419" s="518" t="s">
        <v>128</v>
      </c>
      <c r="H12419" s="518" t="s">
        <v>256</v>
      </c>
      <c r="I12419" s="518">
        <v>642389</v>
      </c>
    </row>
    <row r="12420" spans="1:9" x14ac:dyDescent="0.2">
      <c r="A12420" s="518" t="s">
        <v>256</v>
      </c>
      <c r="B12420" s="518">
        <v>642397</v>
      </c>
      <c r="C12420" s="518" t="s">
        <v>2660</v>
      </c>
      <c r="D12420" s="518" t="s">
        <v>1945</v>
      </c>
      <c r="E12420" s="859">
        <v>21</v>
      </c>
      <c r="F12420" s="859">
        <v>0</v>
      </c>
      <c r="G12420" s="518" t="s">
        <v>128</v>
      </c>
      <c r="H12420" s="518" t="s">
        <v>256</v>
      </c>
      <c r="I12420" s="518">
        <v>642397</v>
      </c>
    </row>
    <row r="12421" spans="1:9" x14ac:dyDescent="0.2">
      <c r="A12421" s="518" t="s">
        <v>256</v>
      </c>
      <c r="B12421" s="518">
        <v>642413</v>
      </c>
      <c r="C12421" s="518" t="s">
        <v>2660</v>
      </c>
      <c r="D12421" s="518" t="s">
        <v>1946</v>
      </c>
      <c r="E12421" s="859">
        <v>34</v>
      </c>
      <c r="F12421" s="859">
        <v>31</v>
      </c>
      <c r="G12421" s="518" t="s">
        <v>128</v>
      </c>
      <c r="H12421" s="518" t="s">
        <v>256</v>
      </c>
      <c r="I12421" s="518">
        <v>642413</v>
      </c>
    </row>
    <row r="12422" spans="1:9" x14ac:dyDescent="0.2">
      <c r="A12422" s="518" t="s">
        <v>256</v>
      </c>
      <c r="B12422" s="518">
        <v>642421</v>
      </c>
      <c r="C12422" s="518" t="s">
        <v>2660</v>
      </c>
      <c r="D12422" s="518" t="s">
        <v>1947</v>
      </c>
      <c r="E12422" s="859">
        <v>24</v>
      </c>
      <c r="F12422" s="859">
        <v>22</v>
      </c>
      <c r="G12422" s="518" t="s">
        <v>128</v>
      </c>
      <c r="H12422" s="518" t="s">
        <v>256</v>
      </c>
      <c r="I12422" s="518">
        <v>642421</v>
      </c>
    </row>
    <row r="12423" spans="1:9" x14ac:dyDescent="0.2">
      <c r="A12423" s="518" t="s">
        <v>256</v>
      </c>
      <c r="B12423" s="518">
        <v>642439</v>
      </c>
      <c r="C12423" s="518" t="s">
        <v>2660</v>
      </c>
      <c r="D12423" s="518" t="s">
        <v>1948</v>
      </c>
      <c r="E12423" s="859">
        <v>30</v>
      </c>
      <c r="F12423" s="859">
        <v>0</v>
      </c>
      <c r="G12423" s="518" t="s">
        <v>128</v>
      </c>
      <c r="H12423" s="518" t="s">
        <v>256</v>
      </c>
      <c r="I12423" s="518">
        <v>642439</v>
      </c>
    </row>
    <row r="12424" spans="1:9" x14ac:dyDescent="0.2">
      <c r="A12424" s="518" t="s">
        <v>256</v>
      </c>
      <c r="B12424" s="518">
        <v>642447</v>
      </c>
      <c r="C12424" s="518" t="s">
        <v>2660</v>
      </c>
      <c r="D12424" s="518" t="s">
        <v>1342</v>
      </c>
      <c r="E12424" s="859">
        <v>35</v>
      </c>
      <c r="F12424" s="859">
        <v>15</v>
      </c>
      <c r="G12424" s="518" t="s">
        <v>128</v>
      </c>
      <c r="H12424" s="518" t="s">
        <v>256</v>
      </c>
      <c r="I12424" s="518">
        <v>642447</v>
      </c>
    </row>
    <row r="12425" spans="1:9" x14ac:dyDescent="0.2">
      <c r="A12425" s="518" t="s">
        <v>256</v>
      </c>
      <c r="B12425" s="518">
        <v>642454</v>
      </c>
      <c r="C12425" s="518" t="s">
        <v>2660</v>
      </c>
      <c r="D12425" s="518" t="s">
        <v>1342</v>
      </c>
      <c r="E12425" s="859">
        <v>32</v>
      </c>
      <c r="F12425" s="859">
        <v>13</v>
      </c>
      <c r="G12425" s="518" t="s">
        <v>128</v>
      </c>
      <c r="H12425" s="518" t="s">
        <v>256</v>
      </c>
      <c r="I12425" s="518">
        <v>642454</v>
      </c>
    </row>
    <row r="12426" spans="1:9" x14ac:dyDescent="0.2">
      <c r="A12426" s="518" t="s">
        <v>256</v>
      </c>
      <c r="B12426" s="518">
        <v>642538</v>
      </c>
      <c r="C12426" s="518" t="s">
        <v>2660</v>
      </c>
      <c r="D12426" s="518" t="s">
        <v>2004</v>
      </c>
      <c r="E12426" s="859">
        <v>35</v>
      </c>
      <c r="F12426" s="859">
        <v>35</v>
      </c>
      <c r="G12426" s="518" t="s">
        <v>122</v>
      </c>
      <c r="H12426" s="518" t="s">
        <v>256</v>
      </c>
      <c r="I12426" s="518">
        <v>642538</v>
      </c>
    </row>
    <row r="12427" spans="1:9" x14ac:dyDescent="0.2">
      <c r="A12427" s="518" t="s">
        <v>256</v>
      </c>
      <c r="B12427" s="518">
        <v>642546</v>
      </c>
      <c r="C12427" s="518" t="s">
        <v>2660</v>
      </c>
      <c r="D12427" s="518" t="s">
        <v>9569</v>
      </c>
      <c r="E12427" s="859">
        <v>30</v>
      </c>
      <c r="F12427" s="859">
        <v>0</v>
      </c>
      <c r="G12427" s="518" t="s">
        <v>122</v>
      </c>
      <c r="H12427" s="518" t="s">
        <v>256</v>
      </c>
      <c r="I12427" s="518">
        <v>642546</v>
      </c>
    </row>
    <row r="12428" spans="1:9" x14ac:dyDescent="0.2">
      <c r="A12428" s="518" t="s">
        <v>256</v>
      </c>
      <c r="B12428" s="518">
        <v>642553</v>
      </c>
      <c r="C12428" s="518" t="s">
        <v>2660</v>
      </c>
      <c r="D12428" s="518" t="s">
        <v>9562</v>
      </c>
      <c r="E12428" s="859">
        <v>34</v>
      </c>
      <c r="F12428" s="859">
        <v>0</v>
      </c>
      <c r="G12428" s="518" t="s">
        <v>122</v>
      </c>
      <c r="H12428" s="518" t="s">
        <v>256</v>
      </c>
      <c r="I12428" s="518">
        <v>642553</v>
      </c>
    </row>
    <row r="12429" spans="1:9" x14ac:dyDescent="0.2">
      <c r="A12429" s="518" t="s">
        <v>256</v>
      </c>
      <c r="B12429" s="518">
        <v>642561</v>
      </c>
      <c r="C12429" s="518" t="s">
        <v>2660</v>
      </c>
      <c r="D12429" s="518" t="s">
        <v>579</v>
      </c>
      <c r="E12429" s="859">
        <v>33</v>
      </c>
      <c r="F12429" s="859">
        <v>33</v>
      </c>
      <c r="G12429" s="518" t="s">
        <v>122</v>
      </c>
      <c r="H12429" s="518" t="s">
        <v>256</v>
      </c>
      <c r="I12429" s="518">
        <v>642561</v>
      </c>
    </row>
    <row r="12430" spans="1:9" x14ac:dyDescent="0.2">
      <c r="A12430" s="518" t="s">
        <v>196</v>
      </c>
      <c r="B12430" s="518">
        <v>642579</v>
      </c>
      <c r="C12430" s="518" t="s">
        <v>2660</v>
      </c>
      <c r="D12430" s="518" t="s">
        <v>2005</v>
      </c>
      <c r="E12430" s="859">
        <v>22</v>
      </c>
      <c r="F12430" s="859">
        <v>0</v>
      </c>
      <c r="G12430" s="518" t="s">
        <v>128</v>
      </c>
      <c r="H12430" s="518" t="s">
        <v>196</v>
      </c>
      <c r="I12430" s="518">
        <v>642579</v>
      </c>
    </row>
    <row r="12431" spans="1:9" x14ac:dyDescent="0.2">
      <c r="A12431" s="518" t="s">
        <v>196</v>
      </c>
      <c r="B12431" s="518">
        <v>642587</v>
      </c>
      <c r="C12431" s="518" t="s">
        <v>2660</v>
      </c>
      <c r="D12431" s="518" t="s">
        <v>2006</v>
      </c>
      <c r="E12431" s="859">
        <v>26</v>
      </c>
      <c r="F12431" s="859">
        <v>0</v>
      </c>
      <c r="G12431" s="518" t="s">
        <v>128</v>
      </c>
      <c r="H12431" s="518" t="s">
        <v>196</v>
      </c>
      <c r="I12431" s="518">
        <v>642587</v>
      </c>
    </row>
    <row r="12432" spans="1:9" x14ac:dyDescent="0.2">
      <c r="A12432" s="518" t="s">
        <v>341</v>
      </c>
      <c r="B12432" s="518">
        <v>642595</v>
      </c>
      <c r="C12432" s="518" t="s">
        <v>2660</v>
      </c>
      <c r="D12432" s="518" t="s">
        <v>1342</v>
      </c>
      <c r="E12432" s="859">
        <v>34</v>
      </c>
      <c r="F12432" s="859">
        <v>35</v>
      </c>
      <c r="G12432" s="518" t="s">
        <v>128</v>
      </c>
      <c r="H12432" s="518" t="s">
        <v>341</v>
      </c>
      <c r="I12432" s="518">
        <v>642595</v>
      </c>
    </row>
    <row r="12433" spans="1:9" x14ac:dyDescent="0.2">
      <c r="A12433" s="518" t="s">
        <v>256</v>
      </c>
      <c r="B12433" s="518">
        <v>642603</v>
      </c>
      <c r="C12433" s="518" t="s">
        <v>2660</v>
      </c>
      <c r="D12433" s="518" t="s">
        <v>2007</v>
      </c>
      <c r="E12433" s="859">
        <v>19</v>
      </c>
      <c r="F12433" s="859">
        <v>0</v>
      </c>
      <c r="G12433" s="518" t="s">
        <v>128</v>
      </c>
      <c r="H12433" s="518" t="s">
        <v>256</v>
      </c>
      <c r="I12433" s="518">
        <v>642603</v>
      </c>
    </row>
    <row r="12434" spans="1:9" x14ac:dyDescent="0.2">
      <c r="A12434" s="518" t="s">
        <v>170</v>
      </c>
      <c r="B12434" s="518">
        <v>642611</v>
      </c>
      <c r="C12434" s="518" t="s">
        <v>2660</v>
      </c>
      <c r="D12434" s="518" t="s">
        <v>2008</v>
      </c>
      <c r="E12434" s="859">
        <v>29</v>
      </c>
      <c r="F12434" s="859">
        <v>22</v>
      </c>
      <c r="G12434" s="518" t="s">
        <v>128</v>
      </c>
      <c r="H12434" s="518" t="s">
        <v>170</v>
      </c>
      <c r="I12434" s="518">
        <v>642611</v>
      </c>
    </row>
    <row r="12435" spans="1:9" x14ac:dyDescent="0.2">
      <c r="A12435" s="518" t="s">
        <v>341</v>
      </c>
      <c r="B12435" s="518">
        <v>642652</v>
      </c>
      <c r="C12435" s="518" t="s">
        <v>2660</v>
      </c>
      <c r="D12435" s="518" t="s">
        <v>1342</v>
      </c>
      <c r="E12435" s="859">
        <v>21</v>
      </c>
      <c r="F12435" s="859">
        <v>21</v>
      </c>
      <c r="G12435" s="518" t="s">
        <v>128</v>
      </c>
      <c r="H12435" s="518" t="s">
        <v>341</v>
      </c>
      <c r="I12435" s="518">
        <v>642652</v>
      </c>
    </row>
    <row r="12436" spans="1:9" x14ac:dyDescent="0.2">
      <c r="A12436" s="518" t="s">
        <v>179</v>
      </c>
      <c r="B12436" s="518">
        <v>642678</v>
      </c>
      <c r="C12436" s="518" t="s">
        <v>2660</v>
      </c>
      <c r="D12436" s="518" t="s">
        <v>8408</v>
      </c>
      <c r="E12436" s="859">
        <v>18</v>
      </c>
      <c r="F12436" s="859">
        <v>0</v>
      </c>
      <c r="G12436" s="518" t="s">
        <v>128</v>
      </c>
      <c r="H12436" s="518" t="s">
        <v>179</v>
      </c>
      <c r="I12436" s="518">
        <v>642678</v>
      </c>
    </row>
    <row r="12437" spans="1:9" x14ac:dyDescent="0.2">
      <c r="A12437" s="518" t="s">
        <v>179</v>
      </c>
      <c r="B12437" s="518">
        <v>642686</v>
      </c>
      <c r="C12437" s="518" t="s">
        <v>2660</v>
      </c>
      <c r="D12437" s="518" t="s">
        <v>9570</v>
      </c>
      <c r="E12437" s="859">
        <v>36</v>
      </c>
      <c r="F12437" s="859">
        <v>0</v>
      </c>
      <c r="G12437" s="518" t="s">
        <v>128</v>
      </c>
      <c r="H12437" s="518" t="s">
        <v>179</v>
      </c>
      <c r="I12437" s="518">
        <v>642686</v>
      </c>
    </row>
    <row r="12438" spans="1:9" x14ac:dyDescent="0.2">
      <c r="A12438" s="518" t="s">
        <v>256</v>
      </c>
      <c r="B12438" s="518">
        <v>642702</v>
      </c>
      <c r="C12438" s="518" t="s">
        <v>2660</v>
      </c>
      <c r="D12438" s="518" t="s">
        <v>2032</v>
      </c>
      <c r="E12438" s="859">
        <v>25</v>
      </c>
      <c r="F12438" s="859">
        <v>14</v>
      </c>
      <c r="G12438" s="518" t="s">
        <v>128</v>
      </c>
      <c r="H12438" s="518" t="s">
        <v>256</v>
      </c>
      <c r="I12438" s="518">
        <v>642702</v>
      </c>
    </row>
    <row r="12439" spans="1:9" x14ac:dyDescent="0.2">
      <c r="A12439" s="518" t="s">
        <v>339</v>
      </c>
      <c r="B12439" s="518">
        <v>642769</v>
      </c>
      <c r="C12439" s="518" t="s">
        <v>2660</v>
      </c>
      <c r="D12439" s="518" t="s">
        <v>7822</v>
      </c>
      <c r="E12439" s="859">
        <v>31</v>
      </c>
      <c r="F12439" s="859">
        <v>0</v>
      </c>
      <c r="G12439" s="518" t="s">
        <v>128</v>
      </c>
      <c r="H12439" s="518" t="s">
        <v>339</v>
      </c>
      <c r="I12439" s="518">
        <v>642769</v>
      </c>
    </row>
    <row r="12440" spans="1:9" x14ac:dyDescent="0.2">
      <c r="A12440" s="518" t="s">
        <v>179</v>
      </c>
      <c r="B12440" s="518">
        <v>642827</v>
      </c>
      <c r="C12440" s="518" t="s">
        <v>2660</v>
      </c>
      <c r="D12440" s="518" t="s">
        <v>2033</v>
      </c>
      <c r="E12440" s="859">
        <v>31</v>
      </c>
      <c r="F12440" s="859">
        <v>0</v>
      </c>
      <c r="G12440" s="518" t="s">
        <v>128</v>
      </c>
      <c r="H12440" s="518" t="s">
        <v>179</v>
      </c>
      <c r="I12440" s="518">
        <v>642827</v>
      </c>
    </row>
    <row r="12441" spans="1:9" x14ac:dyDescent="0.2">
      <c r="A12441" s="518" t="s">
        <v>256</v>
      </c>
      <c r="B12441" s="518">
        <v>642843</v>
      </c>
      <c r="C12441" s="518" t="s">
        <v>2660</v>
      </c>
      <c r="D12441" s="518" t="s">
        <v>2034</v>
      </c>
      <c r="E12441" s="859">
        <v>11</v>
      </c>
      <c r="F12441" s="859">
        <v>0</v>
      </c>
      <c r="G12441" s="518" t="s">
        <v>128</v>
      </c>
      <c r="H12441" s="518" t="s">
        <v>256</v>
      </c>
      <c r="I12441" s="518">
        <v>642843</v>
      </c>
    </row>
    <row r="12442" spans="1:9" x14ac:dyDescent="0.2">
      <c r="A12442" s="518" t="s">
        <v>179</v>
      </c>
      <c r="B12442" s="518">
        <v>642868</v>
      </c>
      <c r="C12442" s="518" t="s">
        <v>2660</v>
      </c>
      <c r="D12442" s="518" t="s">
        <v>2033</v>
      </c>
      <c r="E12442" s="859">
        <v>31</v>
      </c>
      <c r="F12442" s="859">
        <v>0</v>
      </c>
      <c r="G12442" s="518" t="s">
        <v>128</v>
      </c>
      <c r="H12442" s="518" t="s">
        <v>179</v>
      </c>
      <c r="I12442" s="518">
        <v>642868</v>
      </c>
    </row>
    <row r="12443" spans="1:9" x14ac:dyDescent="0.2">
      <c r="A12443" s="518" t="s">
        <v>318</v>
      </c>
      <c r="B12443" s="518">
        <v>642876</v>
      </c>
      <c r="C12443" s="518" t="s">
        <v>2660</v>
      </c>
      <c r="D12443" s="518" t="s">
        <v>612</v>
      </c>
      <c r="E12443" s="859">
        <v>13</v>
      </c>
      <c r="F12443" s="859">
        <v>0</v>
      </c>
      <c r="G12443" s="518" t="s">
        <v>128</v>
      </c>
      <c r="H12443" s="518" t="s">
        <v>318</v>
      </c>
      <c r="I12443" s="518">
        <v>642876</v>
      </c>
    </row>
    <row r="12444" spans="1:9" x14ac:dyDescent="0.2">
      <c r="A12444" s="518" t="s">
        <v>256</v>
      </c>
      <c r="B12444" s="518">
        <v>642884</v>
      </c>
      <c r="C12444" s="518" t="s">
        <v>2660</v>
      </c>
      <c r="D12444" s="518" t="s">
        <v>1342</v>
      </c>
      <c r="E12444" s="859">
        <v>21</v>
      </c>
      <c r="F12444" s="859">
        <v>13</v>
      </c>
      <c r="G12444" s="518" t="s">
        <v>128</v>
      </c>
      <c r="H12444" s="518" t="s">
        <v>256</v>
      </c>
      <c r="I12444" s="518">
        <v>642884</v>
      </c>
    </row>
    <row r="12445" spans="1:9" x14ac:dyDescent="0.2">
      <c r="A12445" s="518" t="s">
        <v>256</v>
      </c>
      <c r="B12445" s="518">
        <v>642892</v>
      </c>
      <c r="C12445" s="518" t="s">
        <v>2660</v>
      </c>
      <c r="D12445" s="518" t="s">
        <v>1342</v>
      </c>
      <c r="E12445" s="859">
        <v>22</v>
      </c>
      <c r="F12445" s="859">
        <v>11</v>
      </c>
      <c r="G12445" s="518" t="s">
        <v>128</v>
      </c>
      <c r="H12445" s="518" t="s">
        <v>256</v>
      </c>
      <c r="I12445" s="518">
        <v>642892</v>
      </c>
    </row>
    <row r="12446" spans="1:9" x14ac:dyDescent="0.2">
      <c r="A12446" s="518" t="s">
        <v>279</v>
      </c>
      <c r="B12446" s="518">
        <v>642918</v>
      </c>
      <c r="C12446" s="518" t="s">
        <v>2660</v>
      </c>
      <c r="D12446" s="518" t="s">
        <v>2035</v>
      </c>
      <c r="E12446" s="859">
        <v>24</v>
      </c>
      <c r="F12446" s="859">
        <v>0</v>
      </c>
      <c r="G12446" s="518" t="s">
        <v>128</v>
      </c>
      <c r="H12446" s="518" t="s">
        <v>279</v>
      </c>
      <c r="I12446" s="518">
        <v>642918</v>
      </c>
    </row>
    <row r="12447" spans="1:9" x14ac:dyDescent="0.2">
      <c r="A12447" s="518" t="s">
        <v>273</v>
      </c>
      <c r="B12447" s="518">
        <v>642926</v>
      </c>
      <c r="C12447" s="518" t="s">
        <v>2660</v>
      </c>
      <c r="D12447" s="518" t="s">
        <v>2065</v>
      </c>
      <c r="E12447" s="859">
        <v>35</v>
      </c>
      <c r="F12447" s="859">
        <v>30</v>
      </c>
      <c r="G12447" s="518" t="s">
        <v>122</v>
      </c>
      <c r="H12447" s="518" t="s">
        <v>273</v>
      </c>
      <c r="I12447" s="518">
        <v>642926</v>
      </c>
    </row>
    <row r="12448" spans="1:9" x14ac:dyDescent="0.2">
      <c r="A12448" s="518" t="s">
        <v>292</v>
      </c>
      <c r="B12448" s="518">
        <v>642934</v>
      </c>
      <c r="C12448" s="518" t="s">
        <v>2660</v>
      </c>
      <c r="D12448" s="518" t="s">
        <v>2066</v>
      </c>
      <c r="E12448" s="859">
        <v>29</v>
      </c>
      <c r="F12448" s="859">
        <v>0</v>
      </c>
      <c r="G12448" s="518" t="s">
        <v>128</v>
      </c>
      <c r="H12448" s="518" t="s">
        <v>292</v>
      </c>
      <c r="I12448" s="518">
        <v>642934</v>
      </c>
    </row>
    <row r="12449" spans="1:9" x14ac:dyDescent="0.2">
      <c r="A12449" s="518" t="s">
        <v>292</v>
      </c>
      <c r="B12449" s="518">
        <v>642967</v>
      </c>
      <c r="C12449" s="518" t="s">
        <v>2660</v>
      </c>
      <c r="D12449" s="518" t="s">
        <v>2066</v>
      </c>
      <c r="E12449" s="859">
        <v>34</v>
      </c>
      <c r="F12449" s="859">
        <v>0</v>
      </c>
      <c r="G12449" s="518" t="s">
        <v>128</v>
      </c>
      <c r="H12449" s="518" t="s">
        <v>292</v>
      </c>
      <c r="I12449" s="518">
        <v>642967</v>
      </c>
    </row>
    <row r="12450" spans="1:9" x14ac:dyDescent="0.2">
      <c r="A12450" s="518" t="s">
        <v>279</v>
      </c>
      <c r="B12450" s="518">
        <v>642983</v>
      </c>
      <c r="C12450" s="518" t="s">
        <v>2660</v>
      </c>
      <c r="D12450" s="518" t="s">
        <v>2067</v>
      </c>
      <c r="E12450" s="859">
        <v>34</v>
      </c>
      <c r="F12450" s="859">
        <v>0</v>
      </c>
      <c r="G12450" s="518" t="s">
        <v>128</v>
      </c>
      <c r="H12450" s="518" t="s">
        <v>279</v>
      </c>
      <c r="I12450" s="518">
        <v>642983</v>
      </c>
    </row>
    <row r="12451" spans="1:9" x14ac:dyDescent="0.2">
      <c r="A12451" s="518" t="s">
        <v>279</v>
      </c>
      <c r="B12451" s="518">
        <v>642991</v>
      </c>
      <c r="C12451" s="518" t="s">
        <v>2660</v>
      </c>
      <c r="D12451" s="518" t="s">
        <v>2068</v>
      </c>
      <c r="E12451" s="859">
        <v>26</v>
      </c>
      <c r="F12451" s="859">
        <v>0</v>
      </c>
      <c r="G12451" s="518" t="s">
        <v>128</v>
      </c>
      <c r="H12451" s="518" t="s">
        <v>279</v>
      </c>
      <c r="I12451" s="518">
        <v>642991</v>
      </c>
    </row>
    <row r="12452" spans="1:9" x14ac:dyDescent="0.2">
      <c r="A12452" s="518" t="s">
        <v>256</v>
      </c>
      <c r="B12452" s="518">
        <v>643007</v>
      </c>
      <c r="C12452" s="518" t="s">
        <v>2660</v>
      </c>
      <c r="D12452" s="518" t="s">
        <v>1342</v>
      </c>
      <c r="E12452" s="859">
        <v>21</v>
      </c>
      <c r="F12452" s="859">
        <v>17</v>
      </c>
      <c r="G12452" s="518" t="s">
        <v>128</v>
      </c>
      <c r="H12452" s="518" t="s">
        <v>256</v>
      </c>
      <c r="I12452" s="518">
        <v>643007</v>
      </c>
    </row>
    <row r="12453" spans="1:9" x14ac:dyDescent="0.2">
      <c r="A12453" s="518" t="s">
        <v>256</v>
      </c>
      <c r="B12453" s="518">
        <v>643015</v>
      </c>
      <c r="C12453" s="518" t="s">
        <v>2660</v>
      </c>
      <c r="D12453" s="518" t="s">
        <v>1342</v>
      </c>
      <c r="E12453" s="859">
        <v>36</v>
      </c>
      <c r="F12453" s="859">
        <v>6</v>
      </c>
      <c r="G12453" s="518" t="s">
        <v>128</v>
      </c>
      <c r="H12453" s="518" t="s">
        <v>256</v>
      </c>
      <c r="I12453" s="518">
        <v>643015</v>
      </c>
    </row>
    <row r="12454" spans="1:9" x14ac:dyDescent="0.2">
      <c r="A12454" s="518" t="s">
        <v>179</v>
      </c>
      <c r="B12454" s="518">
        <v>643023</v>
      </c>
      <c r="C12454" s="518" t="s">
        <v>2660</v>
      </c>
      <c r="D12454" s="518" t="s">
        <v>2069</v>
      </c>
      <c r="E12454" s="859">
        <v>26</v>
      </c>
      <c r="F12454" s="859">
        <v>0</v>
      </c>
      <c r="G12454" s="518" t="s">
        <v>128</v>
      </c>
      <c r="H12454" s="518" t="s">
        <v>179</v>
      </c>
      <c r="I12454" s="518">
        <v>643023</v>
      </c>
    </row>
    <row r="12455" spans="1:9" x14ac:dyDescent="0.2">
      <c r="A12455" s="518" t="s">
        <v>179</v>
      </c>
      <c r="B12455" s="518">
        <v>643031</v>
      </c>
      <c r="C12455" s="518" t="s">
        <v>2660</v>
      </c>
      <c r="D12455" s="518" t="s">
        <v>2070</v>
      </c>
      <c r="E12455" s="859">
        <v>32</v>
      </c>
      <c r="F12455" s="859">
        <v>0</v>
      </c>
      <c r="G12455" s="518" t="s">
        <v>128</v>
      </c>
      <c r="H12455" s="518" t="s">
        <v>179</v>
      </c>
      <c r="I12455" s="518">
        <v>643031</v>
      </c>
    </row>
    <row r="12456" spans="1:9" x14ac:dyDescent="0.2">
      <c r="A12456" s="518" t="s">
        <v>256</v>
      </c>
      <c r="B12456" s="518">
        <v>643056</v>
      </c>
      <c r="C12456" s="518" t="s">
        <v>2660</v>
      </c>
      <c r="D12456" s="518" t="s">
        <v>2071</v>
      </c>
      <c r="E12456" s="859">
        <v>29</v>
      </c>
      <c r="F12456" s="859">
        <v>0</v>
      </c>
      <c r="G12456" s="518" t="s">
        <v>128</v>
      </c>
      <c r="H12456" s="518" t="s">
        <v>256</v>
      </c>
      <c r="I12456" s="518">
        <v>643056</v>
      </c>
    </row>
    <row r="12457" spans="1:9" x14ac:dyDescent="0.2">
      <c r="A12457" s="518" t="s">
        <v>256</v>
      </c>
      <c r="B12457" s="518">
        <v>643064</v>
      </c>
      <c r="C12457" s="518" t="s">
        <v>2660</v>
      </c>
      <c r="D12457" s="518" t="s">
        <v>2072</v>
      </c>
      <c r="E12457" s="859">
        <v>21</v>
      </c>
      <c r="F12457" s="859">
        <v>0</v>
      </c>
      <c r="G12457" s="518" t="s">
        <v>128</v>
      </c>
      <c r="H12457" s="518" t="s">
        <v>256</v>
      </c>
      <c r="I12457" s="518">
        <v>643064</v>
      </c>
    </row>
    <row r="12458" spans="1:9" x14ac:dyDescent="0.2">
      <c r="A12458" s="518" t="s">
        <v>256</v>
      </c>
      <c r="B12458" s="518">
        <v>643072</v>
      </c>
      <c r="C12458" s="518" t="s">
        <v>2660</v>
      </c>
      <c r="D12458" s="518" t="s">
        <v>2073</v>
      </c>
      <c r="E12458" s="859">
        <v>25</v>
      </c>
      <c r="F12458" s="859">
        <v>0</v>
      </c>
      <c r="G12458" s="518" t="s">
        <v>128</v>
      </c>
      <c r="H12458" s="518" t="s">
        <v>256</v>
      </c>
      <c r="I12458" s="518">
        <v>643072</v>
      </c>
    </row>
    <row r="12459" spans="1:9" x14ac:dyDescent="0.2">
      <c r="A12459" s="518" t="s">
        <v>256</v>
      </c>
      <c r="B12459" s="518">
        <v>643080</v>
      </c>
      <c r="C12459" s="518" t="s">
        <v>2660</v>
      </c>
      <c r="D12459" s="518" t="s">
        <v>2074</v>
      </c>
      <c r="E12459" s="859">
        <v>23</v>
      </c>
      <c r="F12459" s="859">
        <v>8</v>
      </c>
      <c r="G12459" s="518" t="s">
        <v>128</v>
      </c>
      <c r="H12459" s="518" t="s">
        <v>256</v>
      </c>
      <c r="I12459" s="518">
        <v>643080</v>
      </c>
    </row>
    <row r="12460" spans="1:9" x14ac:dyDescent="0.2">
      <c r="A12460" s="518" t="s">
        <v>256</v>
      </c>
      <c r="B12460" s="518">
        <v>643114</v>
      </c>
      <c r="C12460" s="518" t="s">
        <v>2660</v>
      </c>
      <c r="D12460" s="518" t="s">
        <v>2075</v>
      </c>
      <c r="E12460" s="859">
        <v>32</v>
      </c>
      <c r="F12460" s="859">
        <v>17</v>
      </c>
      <c r="G12460" s="518" t="s">
        <v>128</v>
      </c>
      <c r="H12460" s="518" t="s">
        <v>256</v>
      </c>
      <c r="I12460" s="518">
        <v>643114</v>
      </c>
    </row>
    <row r="12461" spans="1:9" x14ac:dyDescent="0.2">
      <c r="A12461" s="518" t="s">
        <v>256</v>
      </c>
      <c r="B12461" s="518">
        <v>643148</v>
      </c>
      <c r="C12461" s="518" t="s">
        <v>2660</v>
      </c>
      <c r="D12461" s="518" t="s">
        <v>2076</v>
      </c>
      <c r="E12461" s="859">
        <v>16</v>
      </c>
      <c r="F12461" s="859">
        <v>0</v>
      </c>
      <c r="G12461" s="518" t="s">
        <v>128</v>
      </c>
      <c r="H12461" s="518" t="s">
        <v>256</v>
      </c>
      <c r="I12461" s="518">
        <v>643148</v>
      </c>
    </row>
    <row r="12462" spans="1:9" x14ac:dyDescent="0.2">
      <c r="A12462" s="518" t="s">
        <v>222</v>
      </c>
      <c r="B12462" s="518">
        <v>643155</v>
      </c>
      <c r="C12462" s="518" t="s">
        <v>2660</v>
      </c>
      <c r="D12462" s="518" t="s">
        <v>611</v>
      </c>
      <c r="E12462" s="859">
        <v>12</v>
      </c>
      <c r="F12462" s="859">
        <v>12</v>
      </c>
      <c r="G12462" s="518" t="s">
        <v>122</v>
      </c>
      <c r="H12462" s="518" t="s">
        <v>222</v>
      </c>
      <c r="I12462" s="518">
        <v>643155</v>
      </c>
    </row>
    <row r="12463" spans="1:9" x14ac:dyDescent="0.2">
      <c r="A12463" s="518" t="s">
        <v>180</v>
      </c>
      <c r="B12463" s="518">
        <v>643171</v>
      </c>
      <c r="C12463" s="518" t="s">
        <v>2660</v>
      </c>
      <c r="D12463" s="518" t="s">
        <v>7040</v>
      </c>
      <c r="E12463" s="859">
        <v>31</v>
      </c>
      <c r="F12463" s="859">
        <v>0</v>
      </c>
      <c r="G12463" s="518" t="s">
        <v>128</v>
      </c>
      <c r="H12463" s="518" t="s">
        <v>180</v>
      </c>
      <c r="I12463" s="518">
        <v>643171</v>
      </c>
    </row>
    <row r="12464" spans="1:9" x14ac:dyDescent="0.2">
      <c r="A12464" s="518" t="s">
        <v>256</v>
      </c>
      <c r="B12464" s="518">
        <v>643197</v>
      </c>
      <c r="C12464" s="518" t="s">
        <v>2660</v>
      </c>
      <c r="D12464" s="518" t="s">
        <v>2107</v>
      </c>
      <c r="E12464" s="859">
        <v>18</v>
      </c>
      <c r="F12464" s="859">
        <v>0</v>
      </c>
      <c r="G12464" s="518" t="s">
        <v>128</v>
      </c>
      <c r="H12464" s="518" t="s">
        <v>256</v>
      </c>
      <c r="I12464" s="518">
        <v>235754</v>
      </c>
    </row>
    <row r="12465" spans="1:9" x14ac:dyDescent="0.2">
      <c r="A12465" s="518" t="s">
        <v>256</v>
      </c>
      <c r="B12465" s="518">
        <v>643205</v>
      </c>
      <c r="C12465" s="518" t="s">
        <v>2660</v>
      </c>
      <c r="D12465" s="518" t="s">
        <v>2076</v>
      </c>
      <c r="E12465" s="859">
        <v>22</v>
      </c>
      <c r="F12465" s="859">
        <v>0</v>
      </c>
      <c r="G12465" s="518" t="s">
        <v>128</v>
      </c>
      <c r="H12465" s="518" t="s">
        <v>256</v>
      </c>
      <c r="I12465" s="518">
        <v>643205</v>
      </c>
    </row>
    <row r="12466" spans="1:9" x14ac:dyDescent="0.2">
      <c r="A12466" s="518" t="s">
        <v>256</v>
      </c>
      <c r="B12466" s="518">
        <v>643239</v>
      </c>
      <c r="C12466" s="518" t="s">
        <v>2660</v>
      </c>
      <c r="D12466" s="518" t="s">
        <v>2108</v>
      </c>
      <c r="E12466" s="859">
        <v>20</v>
      </c>
      <c r="F12466" s="859">
        <v>12</v>
      </c>
      <c r="G12466" s="518" t="s">
        <v>128</v>
      </c>
      <c r="H12466" s="518" t="s">
        <v>256</v>
      </c>
      <c r="I12466" s="518">
        <v>742890</v>
      </c>
    </row>
    <row r="12467" spans="1:9" x14ac:dyDescent="0.2">
      <c r="A12467" s="518" t="s">
        <v>339</v>
      </c>
      <c r="B12467" s="518">
        <v>643247</v>
      </c>
      <c r="C12467" s="518" t="s">
        <v>2660</v>
      </c>
      <c r="D12467" s="518" t="s">
        <v>7823</v>
      </c>
      <c r="E12467" s="859">
        <v>33</v>
      </c>
      <c r="F12467" s="859">
        <v>0</v>
      </c>
      <c r="G12467" s="518" t="s">
        <v>128</v>
      </c>
      <c r="H12467" s="518" t="s">
        <v>339</v>
      </c>
      <c r="I12467" s="518">
        <v>643247</v>
      </c>
    </row>
    <row r="12468" spans="1:9" x14ac:dyDescent="0.2">
      <c r="A12468" s="518" t="s">
        <v>339</v>
      </c>
      <c r="B12468" s="518">
        <v>643254</v>
      </c>
      <c r="C12468" s="518" t="s">
        <v>2660</v>
      </c>
      <c r="D12468" s="518" t="s">
        <v>7823</v>
      </c>
      <c r="E12468" s="859">
        <v>32</v>
      </c>
      <c r="F12468" s="859">
        <v>0</v>
      </c>
      <c r="G12468" s="518" t="s">
        <v>128</v>
      </c>
      <c r="H12468" s="518" t="s">
        <v>339</v>
      </c>
      <c r="I12468" s="518">
        <v>643254</v>
      </c>
    </row>
    <row r="12469" spans="1:9" x14ac:dyDescent="0.2">
      <c r="A12469" s="518" t="s">
        <v>179</v>
      </c>
      <c r="B12469" s="518">
        <v>643262</v>
      </c>
      <c r="C12469" s="518" t="s">
        <v>2660</v>
      </c>
      <c r="D12469" s="518" t="s">
        <v>1399</v>
      </c>
      <c r="E12469" s="859">
        <v>30</v>
      </c>
      <c r="F12469" s="859">
        <v>0</v>
      </c>
      <c r="G12469" s="518" t="s">
        <v>128</v>
      </c>
      <c r="H12469" s="518" t="s">
        <v>179</v>
      </c>
      <c r="I12469" s="518">
        <v>643262</v>
      </c>
    </row>
    <row r="12470" spans="1:9" x14ac:dyDescent="0.2">
      <c r="A12470" s="518" t="s">
        <v>147</v>
      </c>
      <c r="B12470" s="518">
        <v>643270</v>
      </c>
      <c r="C12470" s="518" t="s">
        <v>2660</v>
      </c>
      <c r="D12470" s="518" t="s">
        <v>2109</v>
      </c>
      <c r="E12470" s="859">
        <v>32</v>
      </c>
      <c r="F12470" s="859">
        <v>0</v>
      </c>
      <c r="G12470" s="518" t="s">
        <v>128</v>
      </c>
      <c r="H12470" s="518" t="s">
        <v>147</v>
      </c>
      <c r="I12470" s="518">
        <v>643270</v>
      </c>
    </row>
    <row r="12471" spans="1:9" x14ac:dyDescent="0.2">
      <c r="A12471" s="518" t="s">
        <v>333</v>
      </c>
      <c r="B12471" s="518">
        <v>643288</v>
      </c>
      <c r="C12471" s="518" t="s">
        <v>2660</v>
      </c>
      <c r="D12471" s="518" t="s">
        <v>2110</v>
      </c>
      <c r="E12471" s="859">
        <v>32</v>
      </c>
      <c r="F12471" s="859">
        <v>0</v>
      </c>
      <c r="G12471" s="518" t="s">
        <v>128</v>
      </c>
      <c r="H12471" s="518" t="s">
        <v>333</v>
      </c>
      <c r="I12471" s="518">
        <v>643288</v>
      </c>
    </row>
    <row r="12472" spans="1:9" x14ac:dyDescent="0.2">
      <c r="A12472" s="518" t="s">
        <v>394</v>
      </c>
      <c r="B12472" s="518">
        <v>643312</v>
      </c>
      <c r="C12472" s="518" t="s">
        <v>2660</v>
      </c>
      <c r="D12472" s="518" t="s">
        <v>9571</v>
      </c>
      <c r="E12472" s="859">
        <v>20</v>
      </c>
      <c r="F12472" s="859">
        <v>0</v>
      </c>
      <c r="G12472" s="518" t="s">
        <v>128</v>
      </c>
      <c r="H12472" s="518" t="s">
        <v>394</v>
      </c>
      <c r="I12472" s="518">
        <v>643312</v>
      </c>
    </row>
    <row r="12473" spans="1:9" x14ac:dyDescent="0.2">
      <c r="A12473" s="518" t="s">
        <v>256</v>
      </c>
      <c r="B12473" s="518">
        <v>643353</v>
      </c>
      <c r="C12473" s="518" t="s">
        <v>2660</v>
      </c>
      <c r="D12473" s="518" t="s">
        <v>2111</v>
      </c>
      <c r="E12473" s="859">
        <v>29</v>
      </c>
      <c r="F12473" s="859">
        <v>0</v>
      </c>
      <c r="G12473" s="518" t="s">
        <v>128</v>
      </c>
      <c r="H12473" s="518" t="s">
        <v>256</v>
      </c>
      <c r="I12473" s="518">
        <v>643353</v>
      </c>
    </row>
    <row r="12474" spans="1:9" x14ac:dyDescent="0.2">
      <c r="A12474" s="518" t="s">
        <v>256</v>
      </c>
      <c r="B12474" s="518">
        <v>643361</v>
      </c>
      <c r="C12474" s="518" t="s">
        <v>2660</v>
      </c>
      <c r="D12474" s="518" t="s">
        <v>2112</v>
      </c>
      <c r="E12474" s="859">
        <v>17</v>
      </c>
      <c r="F12474" s="859">
        <v>0</v>
      </c>
      <c r="G12474" s="518" t="s">
        <v>128</v>
      </c>
      <c r="H12474" s="518" t="s">
        <v>256</v>
      </c>
      <c r="I12474" s="518">
        <v>643361</v>
      </c>
    </row>
    <row r="12475" spans="1:9" x14ac:dyDescent="0.2">
      <c r="A12475" s="518" t="s">
        <v>256</v>
      </c>
      <c r="B12475" s="518">
        <v>643379</v>
      </c>
      <c r="C12475" s="518" t="s">
        <v>2660</v>
      </c>
      <c r="D12475" s="518" t="s">
        <v>6433</v>
      </c>
      <c r="E12475" s="859">
        <v>17</v>
      </c>
      <c r="F12475" s="859">
        <v>0</v>
      </c>
      <c r="G12475" s="518" t="s">
        <v>128</v>
      </c>
      <c r="H12475" s="518" t="s">
        <v>256</v>
      </c>
      <c r="I12475" s="518">
        <v>643379</v>
      </c>
    </row>
    <row r="12476" spans="1:9" x14ac:dyDescent="0.2">
      <c r="A12476" s="518" t="s">
        <v>367</v>
      </c>
      <c r="B12476" s="518">
        <v>643395</v>
      </c>
      <c r="C12476" s="518" t="s">
        <v>2660</v>
      </c>
      <c r="D12476" s="518" t="s">
        <v>1523</v>
      </c>
      <c r="E12476" s="859">
        <v>27</v>
      </c>
      <c r="F12476" s="859">
        <v>18</v>
      </c>
      <c r="G12476" s="518" t="s">
        <v>122</v>
      </c>
      <c r="H12476" s="518" t="s">
        <v>367</v>
      </c>
      <c r="I12476" s="518">
        <v>643395</v>
      </c>
    </row>
    <row r="12477" spans="1:9" x14ac:dyDescent="0.2">
      <c r="A12477" s="518" t="s">
        <v>367</v>
      </c>
      <c r="B12477" s="518">
        <v>643411</v>
      </c>
      <c r="C12477" s="518" t="s">
        <v>2660</v>
      </c>
      <c r="D12477" s="518" t="s">
        <v>2153</v>
      </c>
      <c r="E12477" s="859">
        <v>28</v>
      </c>
      <c r="F12477" s="859">
        <v>15</v>
      </c>
      <c r="G12477" s="518" t="s">
        <v>122</v>
      </c>
      <c r="H12477" s="518" t="s">
        <v>367</v>
      </c>
      <c r="I12477" s="518">
        <v>643411</v>
      </c>
    </row>
    <row r="12478" spans="1:9" x14ac:dyDescent="0.2">
      <c r="A12478" s="518" t="s">
        <v>148</v>
      </c>
      <c r="B12478" s="518">
        <v>643437</v>
      </c>
      <c r="C12478" s="518" t="s">
        <v>2660</v>
      </c>
      <c r="D12478" s="518" t="s">
        <v>2154</v>
      </c>
      <c r="E12478" s="859">
        <v>32</v>
      </c>
      <c r="F12478" s="859">
        <v>5</v>
      </c>
      <c r="G12478" s="518" t="s">
        <v>128</v>
      </c>
      <c r="H12478" s="518" t="s">
        <v>148</v>
      </c>
      <c r="I12478" s="518">
        <v>643437</v>
      </c>
    </row>
    <row r="12479" spans="1:9" x14ac:dyDescent="0.2">
      <c r="A12479" s="518" t="s">
        <v>396</v>
      </c>
      <c r="B12479" s="518">
        <v>643478</v>
      </c>
      <c r="C12479" s="518" t="s">
        <v>2660</v>
      </c>
      <c r="D12479" s="518" t="s">
        <v>2155</v>
      </c>
      <c r="E12479" s="859">
        <v>34</v>
      </c>
      <c r="F12479" s="859">
        <v>27</v>
      </c>
      <c r="G12479" s="518" t="s">
        <v>122</v>
      </c>
      <c r="H12479" s="518" t="s">
        <v>396</v>
      </c>
      <c r="I12479" s="518">
        <v>643478</v>
      </c>
    </row>
    <row r="12480" spans="1:9" x14ac:dyDescent="0.2">
      <c r="A12480" s="518" t="s">
        <v>396</v>
      </c>
      <c r="B12480" s="518">
        <v>643486</v>
      </c>
      <c r="C12480" s="518" t="s">
        <v>2660</v>
      </c>
      <c r="D12480" s="518" t="s">
        <v>2156</v>
      </c>
      <c r="E12480" s="859">
        <v>32</v>
      </c>
      <c r="F12480" s="859">
        <v>25</v>
      </c>
      <c r="G12480" s="518" t="s">
        <v>122</v>
      </c>
      <c r="H12480" s="518" t="s">
        <v>396</v>
      </c>
      <c r="I12480" s="518">
        <v>643486</v>
      </c>
    </row>
    <row r="12481" spans="1:9" x14ac:dyDescent="0.2">
      <c r="A12481" s="518" t="s">
        <v>321</v>
      </c>
      <c r="B12481" s="518">
        <v>643536</v>
      </c>
      <c r="C12481" s="518" t="s">
        <v>2660</v>
      </c>
      <c r="D12481" s="518" t="s">
        <v>2157</v>
      </c>
      <c r="E12481" s="859">
        <v>35</v>
      </c>
      <c r="F12481" s="859">
        <v>0</v>
      </c>
      <c r="G12481" s="518" t="s">
        <v>128</v>
      </c>
      <c r="H12481" s="518" t="s">
        <v>321</v>
      </c>
      <c r="I12481" s="518">
        <v>643536</v>
      </c>
    </row>
    <row r="12482" spans="1:9" x14ac:dyDescent="0.2">
      <c r="A12482" s="518" t="s">
        <v>279</v>
      </c>
      <c r="B12482" s="518">
        <v>643627</v>
      </c>
      <c r="C12482" s="518" t="s">
        <v>2660</v>
      </c>
      <c r="D12482" s="518" t="s">
        <v>1458</v>
      </c>
      <c r="E12482" s="859">
        <v>32</v>
      </c>
      <c r="F12482" s="859">
        <v>0</v>
      </c>
      <c r="G12482" s="518" t="s">
        <v>128</v>
      </c>
      <c r="H12482" s="518" t="s">
        <v>279</v>
      </c>
      <c r="I12482" s="518">
        <v>643627</v>
      </c>
    </row>
    <row r="12483" spans="1:9" x14ac:dyDescent="0.2">
      <c r="A12483" s="518" t="s">
        <v>279</v>
      </c>
      <c r="B12483" s="518">
        <v>643635</v>
      </c>
      <c r="C12483" s="518" t="s">
        <v>2660</v>
      </c>
      <c r="D12483" s="518" t="s">
        <v>1459</v>
      </c>
      <c r="E12483" s="859">
        <v>32</v>
      </c>
      <c r="F12483" s="859">
        <v>0</v>
      </c>
      <c r="G12483" s="518" t="s">
        <v>128</v>
      </c>
      <c r="H12483" s="518" t="s">
        <v>279</v>
      </c>
      <c r="I12483" s="518">
        <v>643635</v>
      </c>
    </row>
    <row r="12484" spans="1:9" x14ac:dyDescent="0.2">
      <c r="A12484" s="518" t="s">
        <v>279</v>
      </c>
      <c r="B12484" s="518">
        <v>643643</v>
      </c>
      <c r="C12484" s="518" t="s">
        <v>2660</v>
      </c>
      <c r="D12484" s="518" t="s">
        <v>1460</v>
      </c>
      <c r="E12484" s="859">
        <v>35</v>
      </c>
      <c r="F12484" s="859">
        <v>0</v>
      </c>
      <c r="G12484" s="518" t="s">
        <v>128</v>
      </c>
      <c r="H12484" s="518" t="s">
        <v>279</v>
      </c>
      <c r="I12484" s="518">
        <v>643643</v>
      </c>
    </row>
    <row r="12485" spans="1:9" x14ac:dyDescent="0.2">
      <c r="A12485" s="518" t="s">
        <v>179</v>
      </c>
      <c r="B12485" s="518">
        <v>643676</v>
      </c>
      <c r="C12485" s="518" t="s">
        <v>2660</v>
      </c>
      <c r="D12485" s="518" t="s">
        <v>7041</v>
      </c>
      <c r="E12485" s="859">
        <v>36</v>
      </c>
      <c r="F12485" s="859">
        <v>0</v>
      </c>
      <c r="G12485" s="518" t="s">
        <v>128</v>
      </c>
      <c r="H12485" s="518" t="s">
        <v>179</v>
      </c>
      <c r="I12485" s="518">
        <v>643676</v>
      </c>
    </row>
    <row r="12486" spans="1:9" x14ac:dyDescent="0.2">
      <c r="A12486" s="518" t="s">
        <v>359</v>
      </c>
      <c r="B12486" s="518">
        <v>643700</v>
      </c>
      <c r="C12486" s="518" t="s">
        <v>2660</v>
      </c>
      <c r="D12486" s="518" t="s">
        <v>1510</v>
      </c>
      <c r="E12486" s="859">
        <v>30</v>
      </c>
      <c r="F12486" s="859">
        <v>30</v>
      </c>
      <c r="G12486" s="518" t="s">
        <v>128</v>
      </c>
      <c r="H12486" s="518" t="s">
        <v>359</v>
      </c>
      <c r="I12486" s="518">
        <v>643700</v>
      </c>
    </row>
    <row r="12487" spans="1:9" x14ac:dyDescent="0.2">
      <c r="A12487" s="518" t="s">
        <v>359</v>
      </c>
      <c r="B12487" s="518">
        <v>643718</v>
      </c>
      <c r="C12487" s="518" t="s">
        <v>2660</v>
      </c>
      <c r="D12487" s="518" t="s">
        <v>1511</v>
      </c>
      <c r="E12487" s="859">
        <v>30</v>
      </c>
      <c r="F12487" s="859">
        <v>30</v>
      </c>
      <c r="G12487" s="518" t="s">
        <v>128</v>
      </c>
      <c r="H12487" s="518" t="s">
        <v>359</v>
      </c>
      <c r="I12487" s="518">
        <v>643718</v>
      </c>
    </row>
    <row r="12488" spans="1:9" x14ac:dyDescent="0.2">
      <c r="A12488" s="518" t="s">
        <v>359</v>
      </c>
      <c r="B12488" s="518">
        <v>643726</v>
      </c>
      <c r="C12488" s="518" t="s">
        <v>2660</v>
      </c>
      <c r="D12488" s="518" t="s">
        <v>1512</v>
      </c>
      <c r="E12488" s="859">
        <v>22</v>
      </c>
      <c r="F12488" s="859">
        <v>22</v>
      </c>
      <c r="G12488" s="518" t="s">
        <v>128</v>
      </c>
      <c r="H12488" s="518" t="s">
        <v>359</v>
      </c>
      <c r="I12488" s="518">
        <v>643726</v>
      </c>
    </row>
    <row r="12489" spans="1:9" x14ac:dyDescent="0.2">
      <c r="A12489" s="518" t="s">
        <v>240</v>
      </c>
      <c r="B12489" s="518">
        <v>643759</v>
      </c>
      <c r="C12489" s="518" t="s">
        <v>2660</v>
      </c>
      <c r="D12489" s="518" t="s">
        <v>1515</v>
      </c>
      <c r="E12489" s="859">
        <v>31</v>
      </c>
      <c r="F12489" s="859">
        <v>0</v>
      </c>
      <c r="G12489" s="518" t="s">
        <v>128</v>
      </c>
      <c r="H12489" s="518" t="s">
        <v>240</v>
      </c>
      <c r="I12489" s="518">
        <v>643759</v>
      </c>
    </row>
    <row r="12490" spans="1:9" x14ac:dyDescent="0.2">
      <c r="A12490" s="518" t="s">
        <v>279</v>
      </c>
      <c r="B12490" s="518">
        <v>643767</v>
      </c>
      <c r="C12490" s="518" t="s">
        <v>2660</v>
      </c>
      <c r="D12490" s="518" t="s">
        <v>1516</v>
      </c>
      <c r="E12490" s="859">
        <v>34</v>
      </c>
      <c r="F12490" s="859">
        <v>0</v>
      </c>
      <c r="G12490" s="518" t="s">
        <v>128</v>
      </c>
      <c r="H12490" s="518" t="s">
        <v>279</v>
      </c>
      <c r="I12490" s="518">
        <v>643767</v>
      </c>
    </row>
    <row r="12491" spans="1:9" x14ac:dyDescent="0.2">
      <c r="A12491" s="518" t="s">
        <v>279</v>
      </c>
      <c r="B12491" s="518">
        <v>643775</v>
      </c>
      <c r="C12491" s="518" t="s">
        <v>2660</v>
      </c>
      <c r="D12491" s="518" t="s">
        <v>1517</v>
      </c>
      <c r="E12491" s="859">
        <v>33</v>
      </c>
      <c r="F12491" s="859">
        <v>0</v>
      </c>
      <c r="G12491" s="518" t="s">
        <v>128</v>
      </c>
      <c r="H12491" s="518" t="s">
        <v>279</v>
      </c>
      <c r="I12491" s="518">
        <v>643775</v>
      </c>
    </row>
    <row r="12492" spans="1:9" x14ac:dyDescent="0.2">
      <c r="A12492" s="518" t="s">
        <v>279</v>
      </c>
      <c r="B12492" s="518">
        <v>643783</v>
      </c>
      <c r="C12492" s="518" t="s">
        <v>2660</v>
      </c>
      <c r="D12492" s="518" t="s">
        <v>1518</v>
      </c>
      <c r="E12492" s="859">
        <v>35</v>
      </c>
      <c r="F12492" s="859">
        <v>0</v>
      </c>
      <c r="G12492" s="518" t="s">
        <v>128</v>
      </c>
      <c r="H12492" s="518" t="s">
        <v>279</v>
      </c>
      <c r="I12492" s="518">
        <v>643783</v>
      </c>
    </row>
    <row r="12493" spans="1:9" x14ac:dyDescent="0.2">
      <c r="A12493" s="518" t="s">
        <v>279</v>
      </c>
      <c r="B12493" s="518">
        <v>643791</v>
      </c>
      <c r="C12493" s="518" t="s">
        <v>2660</v>
      </c>
      <c r="D12493" s="518" t="s">
        <v>1519</v>
      </c>
      <c r="E12493" s="859">
        <v>34</v>
      </c>
      <c r="F12493" s="859">
        <v>0</v>
      </c>
      <c r="G12493" s="518" t="s">
        <v>128</v>
      </c>
      <c r="H12493" s="518" t="s">
        <v>279</v>
      </c>
      <c r="I12493" s="518">
        <v>643791</v>
      </c>
    </row>
    <row r="12494" spans="1:9" x14ac:dyDescent="0.2">
      <c r="A12494" s="518" t="s">
        <v>279</v>
      </c>
      <c r="B12494" s="518">
        <v>643809</v>
      </c>
      <c r="C12494" s="518" t="s">
        <v>2660</v>
      </c>
      <c r="D12494" s="518" t="s">
        <v>1520</v>
      </c>
      <c r="E12494" s="859">
        <v>31</v>
      </c>
      <c r="F12494" s="859">
        <v>0</v>
      </c>
      <c r="G12494" s="518" t="s">
        <v>128</v>
      </c>
      <c r="H12494" s="518" t="s">
        <v>279</v>
      </c>
      <c r="I12494" s="518">
        <v>643809</v>
      </c>
    </row>
    <row r="12495" spans="1:9" x14ac:dyDescent="0.2">
      <c r="A12495" s="518" t="s">
        <v>388</v>
      </c>
      <c r="B12495" s="518">
        <v>643817</v>
      </c>
      <c r="C12495" s="518" t="s">
        <v>2660</v>
      </c>
      <c r="D12495" s="518" t="s">
        <v>806</v>
      </c>
      <c r="E12495" s="859">
        <v>30</v>
      </c>
      <c r="F12495" s="859">
        <v>30</v>
      </c>
      <c r="G12495" s="518" t="s">
        <v>122</v>
      </c>
      <c r="H12495" s="518" t="s">
        <v>388</v>
      </c>
      <c r="I12495" s="518">
        <v>643817</v>
      </c>
    </row>
    <row r="12496" spans="1:9" x14ac:dyDescent="0.2">
      <c r="A12496" s="518" t="s">
        <v>179</v>
      </c>
      <c r="B12496" s="518">
        <v>643858</v>
      </c>
      <c r="C12496" s="518" t="s">
        <v>2660</v>
      </c>
      <c r="D12496" s="518" t="s">
        <v>1566</v>
      </c>
      <c r="E12496" s="859">
        <v>35</v>
      </c>
      <c r="F12496" s="859">
        <v>0</v>
      </c>
      <c r="G12496" s="518" t="s">
        <v>128</v>
      </c>
      <c r="H12496" s="518" t="s">
        <v>179</v>
      </c>
      <c r="I12496" s="518">
        <v>643858</v>
      </c>
    </row>
    <row r="12497" spans="1:9" x14ac:dyDescent="0.2">
      <c r="A12497" s="518" t="s">
        <v>179</v>
      </c>
      <c r="B12497" s="518">
        <v>643866</v>
      </c>
      <c r="C12497" s="518" t="s">
        <v>2660</v>
      </c>
      <c r="D12497" s="518" t="s">
        <v>1567</v>
      </c>
      <c r="E12497" s="859">
        <v>33</v>
      </c>
      <c r="F12497" s="859">
        <v>0</v>
      </c>
      <c r="G12497" s="518" t="s">
        <v>128</v>
      </c>
      <c r="H12497" s="518" t="s">
        <v>179</v>
      </c>
      <c r="I12497" s="518">
        <v>643866</v>
      </c>
    </row>
    <row r="12498" spans="1:9" x14ac:dyDescent="0.2">
      <c r="A12498" s="518" t="s">
        <v>179</v>
      </c>
      <c r="B12498" s="518">
        <v>643874</v>
      </c>
      <c r="C12498" s="518" t="s">
        <v>2660</v>
      </c>
      <c r="D12498" s="518" t="s">
        <v>1568</v>
      </c>
      <c r="E12498" s="859">
        <v>35</v>
      </c>
      <c r="F12498" s="859">
        <v>0</v>
      </c>
      <c r="G12498" s="518" t="s">
        <v>128</v>
      </c>
      <c r="H12498" s="518" t="s">
        <v>179</v>
      </c>
      <c r="I12498" s="518">
        <v>643874</v>
      </c>
    </row>
    <row r="12499" spans="1:9" x14ac:dyDescent="0.2">
      <c r="A12499" s="518" t="s">
        <v>179</v>
      </c>
      <c r="B12499" s="518">
        <v>643882</v>
      </c>
      <c r="C12499" s="518" t="s">
        <v>2660</v>
      </c>
      <c r="D12499" s="518" t="s">
        <v>1569</v>
      </c>
      <c r="E12499" s="859">
        <v>34</v>
      </c>
      <c r="F12499" s="859">
        <v>0</v>
      </c>
      <c r="G12499" s="518" t="s">
        <v>128</v>
      </c>
      <c r="H12499" s="518" t="s">
        <v>179</v>
      </c>
      <c r="I12499" s="518">
        <v>643882</v>
      </c>
    </row>
    <row r="12500" spans="1:9" x14ac:dyDescent="0.2">
      <c r="A12500" s="518" t="s">
        <v>179</v>
      </c>
      <c r="B12500" s="518">
        <v>643890</v>
      </c>
      <c r="C12500" s="518" t="s">
        <v>2660</v>
      </c>
      <c r="D12500" s="518" t="s">
        <v>1570</v>
      </c>
      <c r="E12500" s="859">
        <v>33</v>
      </c>
      <c r="F12500" s="859">
        <v>0</v>
      </c>
      <c r="G12500" s="518" t="s">
        <v>128</v>
      </c>
      <c r="H12500" s="518" t="s">
        <v>179</v>
      </c>
      <c r="I12500" s="518">
        <v>643890</v>
      </c>
    </row>
    <row r="12501" spans="1:9" x14ac:dyDescent="0.2">
      <c r="A12501" s="518" t="s">
        <v>179</v>
      </c>
      <c r="B12501" s="518">
        <v>643908</v>
      </c>
      <c r="C12501" s="518" t="s">
        <v>2660</v>
      </c>
      <c r="D12501" s="518" t="s">
        <v>6245</v>
      </c>
      <c r="E12501" s="859">
        <v>34</v>
      </c>
      <c r="F12501" s="859">
        <v>0</v>
      </c>
      <c r="G12501" s="518" t="s">
        <v>128</v>
      </c>
      <c r="H12501" s="518" t="s">
        <v>179</v>
      </c>
      <c r="I12501" s="518">
        <v>643908</v>
      </c>
    </row>
    <row r="12502" spans="1:9" x14ac:dyDescent="0.2">
      <c r="A12502" s="518" t="s">
        <v>179</v>
      </c>
      <c r="B12502" s="518">
        <v>643916</v>
      </c>
      <c r="C12502" s="518" t="s">
        <v>2660</v>
      </c>
      <c r="D12502" s="518" t="s">
        <v>1571</v>
      </c>
      <c r="E12502" s="859">
        <v>34</v>
      </c>
      <c r="F12502" s="859">
        <v>0</v>
      </c>
      <c r="G12502" s="518" t="s">
        <v>128</v>
      </c>
      <c r="H12502" s="518" t="s">
        <v>179</v>
      </c>
      <c r="I12502" s="518">
        <v>643916</v>
      </c>
    </row>
    <row r="12503" spans="1:9" x14ac:dyDescent="0.2">
      <c r="A12503" s="518" t="s">
        <v>292</v>
      </c>
      <c r="B12503" s="518">
        <v>643924</v>
      </c>
      <c r="C12503" s="518" t="s">
        <v>2660</v>
      </c>
      <c r="D12503" s="518" t="s">
        <v>7729</v>
      </c>
      <c r="E12503" s="859">
        <v>26</v>
      </c>
      <c r="F12503" s="859">
        <v>0</v>
      </c>
      <c r="G12503" s="518" t="s">
        <v>128</v>
      </c>
      <c r="H12503" s="518" t="s">
        <v>292</v>
      </c>
      <c r="I12503" s="518">
        <v>643924</v>
      </c>
    </row>
    <row r="12504" spans="1:9" x14ac:dyDescent="0.2">
      <c r="A12504" s="518" t="s">
        <v>235</v>
      </c>
      <c r="B12504" s="518">
        <v>643932</v>
      </c>
      <c r="C12504" s="518" t="s">
        <v>2660</v>
      </c>
      <c r="D12504" s="518" t="s">
        <v>702</v>
      </c>
      <c r="E12504" s="859">
        <v>18</v>
      </c>
      <c r="F12504" s="859">
        <v>18</v>
      </c>
      <c r="G12504" s="518" t="s">
        <v>122</v>
      </c>
      <c r="H12504" s="518" t="s">
        <v>235</v>
      </c>
      <c r="I12504" s="518">
        <v>643932</v>
      </c>
    </row>
    <row r="12505" spans="1:9" x14ac:dyDescent="0.2">
      <c r="A12505" s="518" t="s">
        <v>394</v>
      </c>
      <c r="B12505" s="518">
        <v>643940</v>
      </c>
      <c r="C12505" s="518" t="s">
        <v>2660</v>
      </c>
      <c r="D12505" s="518" t="s">
        <v>9572</v>
      </c>
      <c r="E12505" s="859">
        <v>33</v>
      </c>
      <c r="F12505" s="859">
        <v>0</v>
      </c>
      <c r="G12505" s="518" t="s">
        <v>128</v>
      </c>
      <c r="H12505" s="518" t="s">
        <v>394</v>
      </c>
      <c r="I12505" s="518">
        <v>643940</v>
      </c>
    </row>
    <row r="12506" spans="1:9" x14ac:dyDescent="0.2">
      <c r="A12506" s="518" t="s">
        <v>394</v>
      </c>
      <c r="B12506" s="518">
        <v>643957</v>
      </c>
      <c r="C12506" s="518" t="s">
        <v>2660</v>
      </c>
      <c r="D12506" s="518" t="s">
        <v>9573</v>
      </c>
      <c r="E12506" s="859">
        <v>25</v>
      </c>
      <c r="F12506" s="859">
        <v>0</v>
      </c>
      <c r="G12506" s="518" t="s">
        <v>128</v>
      </c>
      <c r="H12506" s="518" t="s">
        <v>394</v>
      </c>
      <c r="I12506" s="518">
        <v>643957</v>
      </c>
    </row>
    <row r="12507" spans="1:9" x14ac:dyDescent="0.2">
      <c r="A12507" s="518" t="s">
        <v>245</v>
      </c>
      <c r="B12507" s="518">
        <v>643965</v>
      </c>
      <c r="C12507" s="518" t="s">
        <v>2660</v>
      </c>
      <c r="D12507" s="518" t="s">
        <v>703</v>
      </c>
      <c r="E12507" s="859">
        <v>19</v>
      </c>
      <c r="F12507" s="859">
        <v>0</v>
      </c>
      <c r="G12507" s="518" t="s">
        <v>128</v>
      </c>
      <c r="H12507" s="518" t="s">
        <v>245</v>
      </c>
      <c r="I12507" s="518">
        <v>643965</v>
      </c>
    </row>
    <row r="12508" spans="1:9" x14ac:dyDescent="0.2">
      <c r="A12508" s="518" t="s">
        <v>158</v>
      </c>
      <c r="B12508" s="518">
        <v>644088</v>
      </c>
      <c r="C12508" s="518" t="s">
        <v>2660</v>
      </c>
      <c r="D12508" s="518" t="s">
        <v>7042</v>
      </c>
      <c r="E12508" s="859">
        <v>34</v>
      </c>
      <c r="F12508" s="859">
        <v>0</v>
      </c>
      <c r="G12508" s="518" t="s">
        <v>128</v>
      </c>
      <c r="H12508" s="518" t="s">
        <v>158</v>
      </c>
      <c r="I12508" s="518">
        <v>644088</v>
      </c>
    </row>
    <row r="12509" spans="1:9" x14ac:dyDescent="0.2">
      <c r="A12509" s="518" t="s">
        <v>256</v>
      </c>
      <c r="B12509" s="518">
        <v>644096</v>
      </c>
      <c r="C12509" s="518" t="s">
        <v>2660</v>
      </c>
      <c r="D12509" s="518" t="s">
        <v>704</v>
      </c>
      <c r="E12509" s="859">
        <v>21</v>
      </c>
      <c r="F12509" s="859">
        <v>10</v>
      </c>
      <c r="G12509" s="518" t="s">
        <v>128</v>
      </c>
      <c r="H12509" s="518" t="s">
        <v>256</v>
      </c>
      <c r="I12509" s="518">
        <v>644104</v>
      </c>
    </row>
    <row r="12510" spans="1:9" x14ac:dyDescent="0.2">
      <c r="A12510" s="518" t="s">
        <v>256</v>
      </c>
      <c r="B12510" s="518">
        <v>644104</v>
      </c>
      <c r="C12510" s="518" t="s">
        <v>2660</v>
      </c>
      <c r="D12510" s="518" t="s">
        <v>766</v>
      </c>
      <c r="E12510" s="859">
        <v>20</v>
      </c>
      <c r="F12510" s="859">
        <v>0</v>
      </c>
      <c r="G12510" s="518" t="s">
        <v>128</v>
      </c>
      <c r="H12510" s="518" t="s">
        <v>256</v>
      </c>
      <c r="I12510" s="518">
        <v>644104</v>
      </c>
    </row>
    <row r="12511" spans="1:9" x14ac:dyDescent="0.2">
      <c r="A12511" s="518" t="s">
        <v>256</v>
      </c>
      <c r="B12511" s="518">
        <v>644120</v>
      </c>
      <c r="C12511" s="518" t="s">
        <v>2660</v>
      </c>
      <c r="D12511" s="518" t="s">
        <v>767</v>
      </c>
      <c r="E12511" s="859">
        <v>23</v>
      </c>
      <c r="F12511" s="859">
        <v>9</v>
      </c>
      <c r="G12511" s="518" t="s">
        <v>128</v>
      </c>
      <c r="H12511" s="518" t="s">
        <v>256</v>
      </c>
      <c r="I12511" s="518">
        <v>644120</v>
      </c>
    </row>
    <row r="12512" spans="1:9" x14ac:dyDescent="0.2">
      <c r="A12512" s="518" t="s">
        <v>237</v>
      </c>
      <c r="B12512" s="518">
        <v>644336</v>
      </c>
      <c r="C12512" s="518" t="s">
        <v>2660</v>
      </c>
      <c r="D12512" s="518" t="s">
        <v>840</v>
      </c>
      <c r="E12512" s="859">
        <v>35</v>
      </c>
      <c r="F12512" s="859">
        <v>35</v>
      </c>
      <c r="G12512" s="518" t="s">
        <v>122</v>
      </c>
      <c r="H12512" s="518" t="s">
        <v>237</v>
      </c>
      <c r="I12512" s="518">
        <v>644336</v>
      </c>
    </row>
    <row r="12513" spans="1:9" x14ac:dyDescent="0.2">
      <c r="A12513" s="518" t="s">
        <v>179</v>
      </c>
      <c r="B12513" s="518">
        <v>644476</v>
      </c>
      <c r="C12513" s="518" t="s">
        <v>2660</v>
      </c>
      <c r="D12513" s="518" t="s">
        <v>1732</v>
      </c>
      <c r="E12513" s="859">
        <v>32</v>
      </c>
      <c r="F12513" s="859">
        <v>0</v>
      </c>
      <c r="G12513" s="518" t="s">
        <v>128</v>
      </c>
      <c r="H12513" s="518" t="s">
        <v>179</v>
      </c>
      <c r="I12513" s="518">
        <v>644476</v>
      </c>
    </row>
    <row r="12514" spans="1:9" x14ac:dyDescent="0.2">
      <c r="A12514" s="518" t="s">
        <v>292</v>
      </c>
      <c r="B12514" s="518">
        <v>644856</v>
      </c>
      <c r="C12514" s="518" t="s">
        <v>2660</v>
      </c>
      <c r="D12514" s="518" t="s">
        <v>7043</v>
      </c>
      <c r="E12514" s="859">
        <v>33</v>
      </c>
      <c r="F12514" s="859">
        <v>0</v>
      </c>
      <c r="G12514" s="518" t="s">
        <v>128</v>
      </c>
      <c r="H12514" s="518" t="s">
        <v>292</v>
      </c>
      <c r="I12514" s="518">
        <v>644856</v>
      </c>
    </row>
    <row r="12515" spans="1:9" x14ac:dyDescent="0.2">
      <c r="A12515" s="518" t="s">
        <v>179</v>
      </c>
      <c r="B12515" s="518">
        <v>644864</v>
      </c>
      <c r="C12515" s="518" t="s">
        <v>2660</v>
      </c>
      <c r="D12515" s="518" t="s">
        <v>1829</v>
      </c>
      <c r="E12515" s="859">
        <v>23</v>
      </c>
      <c r="F12515" s="859">
        <v>0</v>
      </c>
      <c r="G12515" s="518" t="s">
        <v>128</v>
      </c>
      <c r="H12515" s="518" t="s">
        <v>179</v>
      </c>
      <c r="I12515" s="518">
        <v>644864</v>
      </c>
    </row>
    <row r="12516" spans="1:9" x14ac:dyDescent="0.2">
      <c r="A12516" s="518" t="s">
        <v>179</v>
      </c>
      <c r="B12516" s="518">
        <v>644872</v>
      </c>
      <c r="C12516" s="518" t="s">
        <v>2660</v>
      </c>
      <c r="D12516" s="518" t="s">
        <v>1864</v>
      </c>
      <c r="E12516" s="859">
        <v>28</v>
      </c>
      <c r="F12516" s="859">
        <v>0</v>
      </c>
      <c r="G12516" s="518" t="s">
        <v>128</v>
      </c>
      <c r="H12516" s="518" t="s">
        <v>179</v>
      </c>
      <c r="I12516" s="518">
        <v>644872</v>
      </c>
    </row>
    <row r="12517" spans="1:9" x14ac:dyDescent="0.2">
      <c r="A12517" s="518" t="s">
        <v>179</v>
      </c>
      <c r="B12517" s="518">
        <v>644880</v>
      </c>
      <c r="C12517" s="518" t="s">
        <v>2660</v>
      </c>
      <c r="D12517" s="518" t="s">
        <v>1865</v>
      </c>
      <c r="E12517" s="859">
        <v>30</v>
      </c>
      <c r="F12517" s="859">
        <v>0</v>
      </c>
      <c r="G12517" s="518" t="s">
        <v>128</v>
      </c>
      <c r="H12517" s="518" t="s">
        <v>179</v>
      </c>
      <c r="I12517" s="518">
        <v>644880</v>
      </c>
    </row>
    <row r="12518" spans="1:9" x14ac:dyDescent="0.2">
      <c r="A12518" s="518" t="s">
        <v>179</v>
      </c>
      <c r="B12518" s="518">
        <v>644898</v>
      </c>
      <c r="C12518" s="518" t="s">
        <v>2660</v>
      </c>
      <c r="D12518" s="518" t="s">
        <v>1866</v>
      </c>
      <c r="E12518" s="859">
        <v>30</v>
      </c>
      <c r="F12518" s="859">
        <v>0</v>
      </c>
      <c r="G12518" s="518" t="s">
        <v>128</v>
      </c>
      <c r="H12518" s="518" t="s">
        <v>179</v>
      </c>
      <c r="I12518" s="518">
        <v>644898</v>
      </c>
    </row>
    <row r="12519" spans="1:9" x14ac:dyDescent="0.2">
      <c r="A12519" s="518" t="s">
        <v>179</v>
      </c>
      <c r="B12519" s="518">
        <v>644914</v>
      </c>
      <c r="C12519" s="518" t="s">
        <v>2660</v>
      </c>
      <c r="D12519" s="518" t="s">
        <v>1867</v>
      </c>
      <c r="E12519" s="859">
        <v>18</v>
      </c>
      <c r="F12519" s="859">
        <v>18</v>
      </c>
      <c r="G12519" s="518" t="s">
        <v>128</v>
      </c>
      <c r="H12519" s="518" t="s">
        <v>179</v>
      </c>
      <c r="I12519" s="518">
        <v>644914</v>
      </c>
    </row>
    <row r="12520" spans="1:9" x14ac:dyDescent="0.2">
      <c r="A12520" s="518" t="s">
        <v>240</v>
      </c>
      <c r="B12520" s="518">
        <v>644948</v>
      </c>
      <c r="C12520" s="518" t="s">
        <v>2660</v>
      </c>
      <c r="D12520" s="518" t="s">
        <v>6246</v>
      </c>
      <c r="E12520" s="859">
        <v>31</v>
      </c>
      <c r="F12520" s="859">
        <v>0</v>
      </c>
      <c r="G12520" s="518" t="s">
        <v>128</v>
      </c>
      <c r="H12520" s="518" t="s">
        <v>240</v>
      </c>
      <c r="I12520" s="518">
        <v>644948</v>
      </c>
    </row>
    <row r="12521" spans="1:9" x14ac:dyDescent="0.2">
      <c r="A12521" s="518" t="s">
        <v>240</v>
      </c>
      <c r="B12521" s="518">
        <v>644955</v>
      </c>
      <c r="C12521" s="518" t="s">
        <v>2660</v>
      </c>
      <c r="D12521" s="518" t="s">
        <v>6247</v>
      </c>
      <c r="E12521" s="859">
        <v>31</v>
      </c>
      <c r="F12521" s="859">
        <v>0</v>
      </c>
      <c r="G12521" s="518" t="s">
        <v>128</v>
      </c>
      <c r="H12521" s="518" t="s">
        <v>240</v>
      </c>
      <c r="I12521" s="518">
        <v>644955</v>
      </c>
    </row>
    <row r="12522" spans="1:9" x14ac:dyDescent="0.2">
      <c r="A12522" s="518" t="s">
        <v>179</v>
      </c>
      <c r="B12522" s="518">
        <v>644963</v>
      </c>
      <c r="C12522" s="518" t="s">
        <v>2660</v>
      </c>
      <c r="D12522" s="518" t="s">
        <v>1910</v>
      </c>
      <c r="E12522" s="859">
        <v>23</v>
      </c>
      <c r="F12522" s="859">
        <v>23</v>
      </c>
      <c r="G12522" s="518" t="s">
        <v>128</v>
      </c>
      <c r="H12522" s="518" t="s">
        <v>179</v>
      </c>
      <c r="I12522" s="518">
        <v>644963</v>
      </c>
    </row>
    <row r="12523" spans="1:9" x14ac:dyDescent="0.2">
      <c r="A12523" s="518" t="s">
        <v>248</v>
      </c>
      <c r="B12523" s="518">
        <v>644997</v>
      </c>
      <c r="C12523" s="518" t="s">
        <v>2660</v>
      </c>
      <c r="D12523" s="518" t="s">
        <v>6248</v>
      </c>
      <c r="E12523" s="859">
        <v>32</v>
      </c>
      <c r="F12523" s="859">
        <v>32</v>
      </c>
      <c r="G12523" s="518" t="s">
        <v>128</v>
      </c>
      <c r="H12523" s="518" t="s">
        <v>248</v>
      </c>
      <c r="I12523" s="518">
        <v>644997</v>
      </c>
    </row>
    <row r="12524" spans="1:9" x14ac:dyDescent="0.2">
      <c r="A12524" s="518" t="s">
        <v>180</v>
      </c>
      <c r="B12524" s="518">
        <v>645044</v>
      </c>
      <c r="C12524" s="518" t="s">
        <v>2660</v>
      </c>
      <c r="D12524" s="518" t="s">
        <v>6249</v>
      </c>
      <c r="E12524" s="859">
        <v>34</v>
      </c>
      <c r="F12524" s="859">
        <v>0</v>
      </c>
      <c r="G12524" s="518" t="s">
        <v>128</v>
      </c>
      <c r="H12524" s="518" t="s">
        <v>180</v>
      </c>
      <c r="I12524" s="518">
        <v>645044</v>
      </c>
    </row>
    <row r="12525" spans="1:9" x14ac:dyDescent="0.2">
      <c r="A12525" s="518" t="s">
        <v>165</v>
      </c>
      <c r="B12525" s="518">
        <v>645085</v>
      </c>
      <c r="C12525" s="518" t="s">
        <v>2660</v>
      </c>
      <c r="D12525" s="518" t="s">
        <v>452</v>
      </c>
      <c r="E12525" s="859">
        <v>19</v>
      </c>
      <c r="F12525" s="859">
        <v>19</v>
      </c>
      <c r="G12525" s="518" t="s">
        <v>122</v>
      </c>
      <c r="H12525" s="518" t="s">
        <v>165</v>
      </c>
      <c r="I12525" s="518">
        <v>645085</v>
      </c>
    </row>
    <row r="12526" spans="1:9" x14ac:dyDescent="0.2">
      <c r="A12526" s="518" t="s">
        <v>256</v>
      </c>
      <c r="B12526" s="518">
        <v>645143</v>
      </c>
      <c r="C12526" s="518" t="s">
        <v>2660</v>
      </c>
      <c r="D12526" s="518" t="s">
        <v>1949</v>
      </c>
      <c r="E12526" s="859">
        <v>25</v>
      </c>
      <c r="F12526" s="859">
        <v>0</v>
      </c>
      <c r="G12526" s="518" t="s">
        <v>128</v>
      </c>
      <c r="H12526" s="518" t="s">
        <v>256</v>
      </c>
      <c r="I12526" s="518">
        <v>645143</v>
      </c>
    </row>
    <row r="12527" spans="1:9" x14ac:dyDescent="0.2">
      <c r="A12527" s="518" t="s">
        <v>319</v>
      </c>
      <c r="B12527" s="518">
        <v>645317</v>
      </c>
      <c r="C12527" s="518" t="s">
        <v>2660</v>
      </c>
      <c r="D12527" s="518" t="s">
        <v>1980</v>
      </c>
      <c r="E12527" s="859">
        <v>35</v>
      </c>
      <c r="F12527" s="859">
        <v>34</v>
      </c>
      <c r="G12527" s="518" t="s">
        <v>122</v>
      </c>
      <c r="H12527" s="518" t="s">
        <v>319</v>
      </c>
      <c r="I12527" s="518">
        <v>645317</v>
      </c>
    </row>
    <row r="12528" spans="1:9" x14ac:dyDescent="0.2">
      <c r="A12528" s="518" t="s">
        <v>319</v>
      </c>
      <c r="B12528" s="518">
        <v>645333</v>
      </c>
      <c r="C12528" s="518" t="s">
        <v>2660</v>
      </c>
      <c r="D12528" s="518" t="s">
        <v>1981</v>
      </c>
      <c r="E12528" s="859">
        <v>21</v>
      </c>
      <c r="F12528" s="859">
        <v>21</v>
      </c>
      <c r="G12528" s="518" t="s">
        <v>122</v>
      </c>
      <c r="H12528" s="518" t="s">
        <v>319</v>
      </c>
      <c r="I12528" s="518">
        <v>645333</v>
      </c>
    </row>
    <row r="12529" spans="1:9" x14ac:dyDescent="0.2">
      <c r="A12529" s="518" t="s">
        <v>374</v>
      </c>
      <c r="B12529" s="518">
        <v>645432</v>
      </c>
      <c r="C12529" s="518" t="s">
        <v>2660</v>
      </c>
      <c r="D12529" s="518" t="s">
        <v>9574</v>
      </c>
      <c r="E12529" s="859">
        <v>35</v>
      </c>
      <c r="F12529" s="859">
        <v>0</v>
      </c>
      <c r="G12529" s="518" t="s">
        <v>122</v>
      </c>
      <c r="H12529" s="518" t="s">
        <v>374</v>
      </c>
      <c r="I12529" s="518">
        <v>645432</v>
      </c>
    </row>
    <row r="12530" spans="1:9" x14ac:dyDescent="0.2">
      <c r="A12530" s="518" t="s">
        <v>339</v>
      </c>
      <c r="B12530" s="518">
        <v>645440</v>
      </c>
      <c r="C12530" s="518" t="s">
        <v>2660</v>
      </c>
      <c r="D12530" s="518" t="s">
        <v>9568</v>
      </c>
      <c r="E12530" s="859">
        <v>25</v>
      </c>
      <c r="F12530" s="859">
        <v>0</v>
      </c>
      <c r="G12530" s="518" t="s">
        <v>128</v>
      </c>
      <c r="H12530" s="518" t="s">
        <v>339</v>
      </c>
      <c r="I12530" s="518">
        <v>645440</v>
      </c>
    </row>
    <row r="12531" spans="1:9" x14ac:dyDescent="0.2">
      <c r="A12531" s="518" t="s">
        <v>256</v>
      </c>
      <c r="B12531" s="518">
        <v>645465</v>
      </c>
      <c r="C12531" s="518" t="s">
        <v>2660</v>
      </c>
      <c r="D12531" s="518" t="s">
        <v>9575</v>
      </c>
      <c r="E12531" s="859">
        <v>35</v>
      </c>
      <c r="F12531" s="859">
        <v>0</v>
      </c>
      <c r="G12531" s="518" t="s">
        <v>128</v>
      </c>
      <c r="H12531" s="518" t="s">
        <v>256</v>
      </c>
      <c r="I12531" s="518">
        <v>645465</v>
      </c>
    </row>
    <row r="12532" spans="1:9" x14ac:dyDescent="0.2">
      <c r="A12532" s="518" t="s">
        <v>396</v>
      </c>
      <c r="B12532" s="518">
        <v>645481</v>
      </c>
      <c r="C12532" s="518" t="s">
        <v>2660</v>
      </c>
      <c r="D12532" s="518" t="s">
        <v>6250</v>
      </c>
      <c r="E12532" s="859">
        <v>34</v>
      </c>
      <c r="F12532" s="859">
        <v>27</v>
      </c>
      <c r="G12532" s="518" t="s">
        <v>128</v>
      </c>
      <c r="H12532" s="518" t="s">
        <v>396</v>
      </c>
      <c r="I12532" s="518">
        <v>645481</v>
      </c>
    </row>
    <row r="12533" spans="1:9" x14ac:dyDescent="0.2">
      <c r="A12533" s="518" t="s">
        <v>270</v>
      </c>
      <c r="B12533" s="518">
        <v>645507</v>
      </c>
      <c r="C12533" s="518" t="s">
        <v>2660</v>
      </c>
      <c r="D12533" s="518" t="s">
        <v>9576</v>
      </c>
      <c r="E12533" s="859">
        <v>28</v>
      </c>
      <c r="F12533" s="859">
        <v>0</v>
      </c>
      <c r="G12533" s="518" t="s">
        <v>128</v>
      </c>
      <c r="H12533" s="518" t="s">
        <v>270</v>
      </c>
      <c r="I12533" s="518">
        <v>645507</v>
      </c>
    </row>
    <row r="12534" spans="1:9" x14ac:dyDescent="0.2">
      <c r="A12534" s="518" t="s">
        <v>235</v>
      </c>
      <c r="B12534" s="518">
        <v>645515</v>
      </c>
      <c r="C12534" s="518" t="s">
        <v>2660</v>
      </c>
      <c r="D12534" s="518" t="s">
        <v>2009</v>
      </c>
      <c r="E12534" s="859">
        <v>21</v>
      </c>
      <c r="F12534" s="859">
        <v>20</v>
      </c>
      <c r="G12534" s="518" t="s">
        <v>122</v>
      </c>
      <c r="H12534" s="518" t="s">
        <v>235</v>
      </c>
      <c r="I12534" s="518">
        <v>645515</v>
      </c>
    </row>
    <row r="12535" spans="1:9" x14ac:dyDescent="0.2">
      <c r="A12535" s="518" t="s">
        <v>314</v>
      </c>
      <c r="B12535" s="518">
        <v>645523</v>
      </c>
      <c r="C12535" s="518" t="s">
        <v>2660</v>
      </c>
      <c r="D12535" s="518" t="s">
        <v>314</v>
      </c>
      <c r="E12535" s="859">
        <v>30</v>
      </c>
      <c r="F12535" s="859">
        <v>0</v>
      </c>
      <c r="G12535" s="518" t="s">
        <v>122</v>
      </c>
      <c r="H12535" s="518" t="s">
        <v>314</v>
      </c>
      <c r="I12535" s="518">
        <v>645523</v>
      </c>
    </row>
    <row r="12536" spans="1:9" x14ac:dyDescent="0.2">
      <c r="A12536" s="518" t="s">
        <v>314</v>
      </c>
      <c r="B12536" s="518">
        <v>645531</v>
      </c>
      <c r="C12536" s="518" t="s">
        <v>2660</v>
      </c>
      <c r="D12536" s="518" t="s">
        <v>314</v>
      </c>
      <c r="E12536" s="859">
        <v>20</v>
      </c>
      <c r="F12536" s="859">
        <v>0</v>
      </c>
      <c r="G12536" s="518" t="s">
        <v>122</v>
      </c>
      <c r="H12536" s="518" t="s">
        <v>314</v>
      </c>
      <c r="I12536" s="518">
        <v>645531</v>
      </c>
    </row>
    <row r="12537" spans="1:9" x14ac:dyDescent="0.2">
      <c r="A12537" s="518" t="s">
        <v>164</v>
      </c>
      <c r="B12537" s="518">
        <v>645564</v>
      </c>
      <c r="C12537" s="518" t="s">
        <v>2660</v>
      </c>
      <c r="D12537" s="518" t="s">
        <v>8467</v>
      </c>
      <c r="E12537" s="859">
        <v>35</v>
      </c>
      <c r="F12537" s="859">
        <v>0</v>
      </c>
      <c r="G12537" s="518" t="s">
        <v>128</v>
      </c>
      <c r="H12537" s="518" t="s">
        <v>164</v>
      </c>
      <c r="I12537" s="518">
        <v>645564</v>
      </c>
    </row>
    <row r="12538" spans="1:9" x14ac:dyDescent="0.2">
      <c r="A12538" s="518" t="s">
        <v>158</v>
      </c>
      <c r="B12538" s="518">
        <v>645697</v>
      </c>
      <c r="C12538" s="518" t="s">
        <v>2660</v>
      </c>
      <c r="D12538" s="518" t="s">
        <v>1843</v>
      </c>
      <c r="E12538" s="859">
        <v>30</v>
      </c>
      <c r="F12538" s="859">
        <v>0</v>
      </c>
      <c r="G12538" s="518" t="s">
        <v>128</v>
      </c>
      <c r="H12538" s="518" t="s">
        <v>158</v>
      </c>
      <c r="I12538" s="518">
        <v>645697</v>
      </c>
    </row>
    <row r="12539" spans="1:9" x14ac:dyDescent="0.2">
      <c r="A12539" s="518" t="s">
        <v>164</v>
      </c>
      <c r="B12539" s="518">
        <v>645705</v>
      </c>
      <c r="C12539" s="518" t="s">
        <v>2660</v>
      </c>
      <c r="D12539" s="518" t="s">
        <v>9577</v>
      </c>
      <c r="E12539" s="859">
        <v>18</v>
      </c>
      <c r="F12539" s="859">
        <v>0</v>
      </c>
      <c r="G12539" s="518" t="s">
        <v>128</v>
      </c>
      <c r="H12539" s="518" t="s">
        <v>164</v>
      </c>
      <c r="I12539" s="518">
        <v>645705</v>
      </c>
    </row>
    <row r="12540" spans="1:9" x14ac:dyDescent="0.2">
      <c r="A12540" s="518" t="s">
        <v>147</v>
      </c>
      <c r="B12540" s="518">
        <v>645721</v>
      </c>
      <c r="C12540" s="518" t="s">
        <v>2660</v>
      </c>
      <c r="D12540" s="518" t="s">
        <v>7044</v>
      </c>
      <c r="E12540" s="859">
        <v>27</v>
      </c>
      <c r="F12540" s="859">
        <v>0</v>
      </c>
      <c r="G12540" s="518" t="s">
        <v>128</v>
      </c>
      <c r="H12540" s="518" t="s">
        <v>147</v>
      </c>
      <c r="I12540" s="518">
        <v>645721</v>
      </c>
    </row>
    <row r="12541" spans="1:9" x14ac:dyDescent="0.2">
      <c r="A12541" s="518" t="s">
        <v>181</v>
      </c>
      <c r="B12541" s="518">
        <v>645739</v>
      </c>
      <c r="C12541" s="518" t="s">
        <v>2660</v>
      </c>
      <c r="D12541" s="518" t="s">
        <v>6251</v>
      </c>
      <c r="E12541" s="859">
        <v>36</v>
      </c>
      <c r="F12541" s="859">
        <v>0</v>
      </c>
      <c r="G12541" s="518" t="s">
        <v>128</v>
      </c>
      <c r="H12541" s="518" t="s">
        <v>181</v>
      </c>
      <c r="I12541" s="518">
        <v>645739</v>
      </c>
    </row>
    <row r="12542" spans="1:9" x14ac:dyDescent="0.2">
      <c r="A12542" s="518" t="s">
        <v>181</v>
      </c>
      <c r="B12542" s="518">
        <v>645762</v>
      </c>
      <c r="C12542" s="518" t="s">
        <v>2660</v>
      </c>
      <c r="D12542" s="518" t="s">
        <v>6252</v>
      </c>
      <c r="E12542" s="859">
        <v>33</v>
      </c>
      <c r="F12542" s="859">
        <v>33</v>
      </c>
      <c r="G12542" s="518" t="s">
        <v>128</v>
      </c>
      <c r="H12542" s="518" t="s">
        <v>181</v>
      </c>
      <c r="I12542" s="518">
        <v>645762</v>
      </c>
    </row>
    <row r="12543" spans="1:9" x14ac:dyDescent="0.2">
      <c r="A12543" s="518" t="s">
        <v>377</v>
      </c>
      <c r="B12543" s="518">
        <v>645770</v>
      </c>
      <c r="C12543" s="518" t="s">
        <v>2660</v>
      </c>
      <c r="D12543" s="518" t="s">
        <v>9578</v>
      </c>
      <c r="E12543" s="859">
        <v>24</v>
      </c>
      <c r="F12543" s="859">
        <v>24</v>
      </c>
      <c r="G12543" s="518" t="s">
        <v>128</v>
      </c>
      <c r="H12543" s="518" t="s">
        <v>377</v>
      </c>
      <c r="I12543" s="518">
        <v>645770</v>
      </c>
    </row>
    <row r="12544" spans="1:9" x14ac:dyDescent="0.2">
      <c r="A12544" s="518" t="s">
        <v>181</v>
      </c>
      <c r="B12544" s="518">
        <v>645846</v>
      </c>
      <c r="C12544" s="518" t="s">
        <v>2660</v>
      </c>
      <c r="D12544" s="518" t="s">
        <v>7766</v>
      </c>
      <c r="E12544" s="859">
        <v>28</v>
      </c>
      <c r="F12544" s="859">
        <v>0</v>
      </c>
      <c r="G12544" s="518" t="s">
        <v>128</v>
      </c>
      <c r="H12544" s="518" t="s">
        <v>181</v>
      </c>
      <c r="I12544" s="518">
        <v>645846</v>
      </c>
    </row>
    <row r="12545" spans="1:9" x14ac:dyDescent="0.2">
      <c r="A12545" s="518" t="s">
        <v>180</v>
      </c>
      <c r="B12545" s="518">
        <v>645911</v>
      </c>
      <c r="C12545" s="518" t="s">
        <v>2660</v>
      </c>
      <c r="D12545" s="518" t="s">
        <v>7725</v>
      </c>
      <c r="E12545" s="859">
        <v>33</v>
      </c>
      <c r="F12545" s="859">
        <v>0</v>
      </c>
      <c r="G12545" s="518" t="s">
        <v>128</v>
      </c>
      <c r="H12545" s="518" t="s">
        <v>180</v>
      </c>
      <c r="I12545" s="518">
        <v>645911</v>
      </c>
    </row>
    <row r="12546" spans="1:9" x14ac:dyDescent="0.2">
      <c r="A12546" s="518" t="s">
        <v>180</v>
      </c>
      <c r="B12546" s="518">
        <v>645937</v>
      </c>
      <c r="C12546" s="518" t="s">
        <v>2660</v>
      </c>
      <c r="D12546" s="518" t="s">
        <v>7725</v>
      </c>
      <c r="E12546" s="859">
        <v>30</v>
      </c>
      <c r="F12546" s="859">
        <v>0</v>
      </c>
      <c r="G12546" s="518" t="s">
        <v>128</v>
      </c>
      <c r="H12546" s="518" t="s">
        <v>180</v>
      </c>
      <c r="I12546" s="518">
        <v>645937</v>
      </c>
    </row>
    <row r="12547" spans="1:9" x14ac:dyDescent="0.2">
      <c r="A12547" s="518" t="s">
        <v>180</v>
      </c>
      <c r="B12547" s="518">
        <v>645945</v>
      </c>
      <c r="C12547" s="518" t="s">
        <v>2660</v>
      </c>
      <c r="D12547" s="518" t="s">
        <v>3258</v>
      </c>
      <c r="E12547" s="859">
        <v>31</v>
      </c>
      <c r="F12547" s="859">
        <v>0</v>
      </c>
      <c r="G12547" s="518" t="s">
        <v>128</v>
      </c>
      <c r="H12547" s="518" t="s">
        <v>180</v>
      </c>
      <c r="I12547" s="518">
        <v>645945</v>
      </c>
    </row>
    <row r="12548" spans="1:9" x14ac:dyDescent="0.2">
      <c r="A12548" s="518" t="s">
        <v>372</v>
      </c>
      <c r="B12548" s="518">
        <v>645978</v>
      </c>
      <c r="C12548" s="518" t="s">
        <v>2660</v>
      </c>
      <c r="D12548" s="518" t="s">
        <v>530</v>
      </c>
      <c r="E12548" s="859">
        <v>30</v>
      </c>
      <c r="F12548" s="859">
        <v>0</v>
      </c>
      <c r="G12548" s="518" t="s">
        <v>128</v>
      </c>
      <c r="H12548" s="518" t="s">
        <v>372</v>
      </c>
      <c r="I12548" s="518">
        <v>645978</v>
      </c>
    </row>
    <row r="12549" spans="1:9" x14ac:dyDescent="0.2">
      <c r="A12549" s="518" t="s">
        <v>164</v>
      </c>
      <c r="B12549" s="518">
        <v>645994</v>
      </c>
      <c r="C12549" s="518" t="s">
        <v>2660</v>
      </c>
      <c r="D12549" s="518" t="s">
        <v>6253</v>
      </c>
      <c r="E12549" s="859">
        <v>30</v>
      </c>
      <c r="F12549" s="859">
        <v>0</v>
      </c>
      <c r="G12549" s="518" t="s">
        <v>128</v>
      </c>
      <c r="H12549" s="518" t="s">
        <v>164</v>
      </c>
      <c r="I12549" s="518">
        <v>645994</v>
      </c>
    </row>
    <row r="12550" spans="1:9" x14ac:dyDescent="0.2">
      <c r="A12550" s="518" t="s">
        <v>381</v>
      </c>
      <c r="B12550" s="518">
        <v>646000</v>
      </c>
      <c r="C12550" s="518" t="s">
        <v>2660</v>
      </c>
      <c r="D12550" s="518" t="s">
        <v>9579</v>
      </c>
      <c r="E12550" s="859">
        <v>29</v>
      </c>
      <c r="F12550" s="859">
        <v>0</v>
      </c>
      <c r="G12550" s="518" t="s">
        <v>128</v>
      </c>
      <c r="H12550" s="518" t="s">
        <v>381</v>
      </c>
      <c r="I12550" s="518">
        <v>646000</v>
      </c>
    </row>
    <row r="12551" spans="1:9" x14ac:dyDescent="0.2">
      <c r="A12551" s="518" t="s">
        <v>179</v>
      </c>
      <c r="B12551" s="518">
        <v>646026</v>
      </c>
      <c r="C12551" s="518" t="s">
        <v>2660</v>
      </c>
      <c r="D12551" s="518" t="s">
        <v>2033</v>
      </c>
      <c r="E12551" s="859">
        <v>35</v>
      </c>
      <c r="F12551" s="859">
        <v>0</v>
      </c>
      <c r="G12551" s="518" t="s">
        <v>128</v>
      </c>
      <c r="H12551" s="518" t="s">
        <v>179</v>
      </c>
      <c r="I12551" s="518">
        <v>646026</v>
      </c>
    </row>
    <row r="12552" spans="1:9" x14ac:dyDescent="0.2">
      <c r="A12552" s="518" t="s">
        <v>180</v>
      </c>
      <c r="B12552" s="518">
        <v>646034</v>
      </c>
      <c r="C12552" s="518" t="s">
        <v>2660</v>
      </c>
      <c r="D12552" s="518" t="s">
        <v>1349</v>
      </c>
      <c r="E12552" s="859">
        <v>28</v>
      </c>
      <c r="F12552" s="859">
        <v>0</v>
      </c>
      <c r="G12552" s="518" t="s">
        <v>128</v>
      </c>
      <c r="H12552" s="518" t="s">
        <v>180</v>
      </c>
      <c r="I12552" s="518">
        <v>646034</v>
      </c>
    </row>
    <row r="12553" spans="1:9" x14ac:dyDescent="0.2">
      <c r="A12553" s="518" t="s">
        <v>170</v>
      </c>
      <c r="B12553" s="518">
        <v>646083</v>
      </c>
      <c r="C12553" s="518" t="s">
        <v>2660</v>
      </c>
      <c r="D12553" s="518" t="s">
        <v>9580</v>
      </c>
      <c r="E12553" s="859">
        <v>14</v>
      </c>
      <c r="F12553" s="859">
        <v>0</v>
      </c>
      <c r="G12553" s="518" t="s">
        <v>128</v>
      </c>
      <c r="H12553" s="518" t="s">
        <v>170</v>
      </c>
      <c r="I12553" s="518">
        <v>760405</v>
      </c>
    </row>
    <row r="12554" spans="1:9" x14ac:dyDescent="0.2">
      <c r="A12554" s="518" t="s">
        <v>158</v>
      </c>
      <c r="B12554" s="518">
        <v>646117</v>
      </c>
      <c r="C12554" s="518" t="s">
        <v>2660</v>
      </c>
      <c r="D12554" s="518" t="s">
        <v>7045</v>
      </c>
      <c r="E12554" s="859">
        <v>36</v>
      </c>
      <c r="F12554" s="859">
        <v>0</v>
      </c>
      <c r="G12554" s="518" t="s">
        <v>128</v>
      </c>
      <c r="H12554" s="518" t="s">
        <v>158</v>
      </c>
      <c r="I12554" s="518">
        <v>646117</v>
      </c>
    </row>
    <row r="12555" spans="1:9" x14ac:dyDescent="0.2">
      <c r="A12555" s="518" t="s">
        <v>158</v>
      </c>
      <c r="B12555" s="518">
        <v>646125</v>
      </c>
      <c r="C12555" s="518" t="s">
        <v>2660</v>
      </c>
      <c r="D12555" s="518" t="s">
        <v>7046</v>
      </c>
      <c r="E12555" s="859">
        <v>21</v>
      </c>
      <c r="F12555" s="859">
        <v>0</v>
      </c>
      <c r="G12555" s="518" t="s">
        <v>128</v>
      </c>
      <c r="H12555" s="518" t="s">
        <v>158</v>
      </c>
      <c r="I12555" s="518">
        <v>646125</v>
      </c>
    </row>
    <row r="12556" spans="1:9" x14ac:dyDescent="0.2">
      <c r="A12556" s="518" t="s">
        <v>158</v>
      </c>
      <c r="B12556" s="518">
        <v>646133</v>
      </c>
      <c r="C12556" s="518" t="s">
        <v>2660</v>
      </c>
      <c r="D12556" s="518" t="s">
        <v>7047</v>
      </c>
      <c r="E12556" s="859">
        <v>32</v>
      </c>
      <c r="F12556" s="859">
        <v>0</v>
      </c>
      <c r="G12556" s="518" t="s">
        <v>128</v>
      </c>
      <c r="H12556" s="518" t="s">
        <v>158</v>
      </c>
      <c r="I12556" s="518">
        <v>646133</v>
      </c>
    </row>
    <row r="12557" spans="1:9" x14ac:dyDescent="0.2">
      <c r="A12557" s="518" t="s">
        <v>181</v>
      </c>
      <c r="B12557" s="518">
        <v>646182</v>
      </c>
      <c r="C12557" s="518" t="s">
        <v>2660</v>
      </c>
      <c r="D12557" s="518" t="s">
        <v>6254</v>
      </c>
      <c r="E12557" s="859">
        <v>22</v>
      </c>
      <c r="F12557" s="859">
        <v>0</v>
      </c>
      <c r="G12557" s="518" t="s">
        <v>128</v>
      </c>
      <c r="H12557" s="518" t="s">
        <v>181</v>
      </c>
      <c r="I12557" s="518">
        <v>646182</v>
      </c>
    </row>
    <row r="12558" spans="1:9" x14ac:dyDescent="0.2">
      <c r="A12558" s="518" t="s">
        <v>372</v>
      </c>
      <c r="B12558" s="518">
        <v>646224</v>
      </c>
      <c r="C12558" s="518" t="s">
        <v>2660</v>
      </c>
      <c r="D12558" s="518" t="s">
        <v>6255</v>
      </c>
      <c r="E12558" s="859">
        <v>36</v>
      </c>
      <c r="F12558" s="859">
        <v>0</v>
      </c>
      <c r="G12558" s="518" t="s">
        <v>128</v>
      </c>
      <c r="H12558" s="518" t="s">
        <v>372</v>
      </c>
      <c r="I12558" s="518">
        <v>646224</v>
      </c>
    </row>
    <row r="12559" spans="1:9" x14ac:dyDescent="0.2">
      <c r="A12559" s="518" t="s">
        <v>147</v>
      </c>
      <c r="B12559" s="518">
        <v>646307</v>
      </c>
      <c r="C12559" s="518" t="s">
        <v>2660</v>
      </c>
      <c r="D12559" s="518" t="s">
        <v>6256</v>
      </c>
      <c r="E12559" s="859">
        <v>31</v>
      </c>
      <c r="F12559" s="859">
        <v>0</v>
      </c>
      <c r="G12559" s="518" t="s">
        <v>128</v>
      </c>
      <c r="H12559" s="518" t="s">
        <v>147</v>
      </c>
      <c r="I12559" s="518">
        <v>646307</v>
      </c>
    </row>
    <row r="12560" spans="1:9" x14ac:dyDescent="0.2">
      <c r="A12560" s="518" t="s">
        <v>147</v>
      </c>
      <c r="B12560" s="518">
        <v>646315</v>
      </c>
      <c r="C12560" s="518" t="s">
        <v>2660</v>
      </c>
      <c r="D12560" s="518" t="s">
        <v>6257</v>
      </c>
      <c r="E12560" s="859">
        <v>32</v>
      </c>
      <c r="F12560" s="859">
        <v>0</v>
      </c>
      <c r="G12560" s="518" t="s">
        <v>128</v>
      </c>
      <c r="H12560" s="518" t="s">
        <v>147</v>
      </c>
      <c r="I12560" s="518">
        <v>646315</v>
      </c>
    </row>
    <row r="12561" spans="1:9" x14ac:dyDescent="0.2">
      <c r="A12561" s="518" t="s">
        <v>270</v>
      </c>
      <c r="B12561" s="518">
        <v>646323</v>
      </c>
      <c r="C12561" s="518" t="s">
        <v>2660</v>
      </c>
      <c r="D12561" s="518" t="s">
        <v>9581</v>
      </c>
      <c r="E12561" s="859">
        <v>22</v>
      </c>
      <c r="F12561" s="859">
        <v>0</v>
      </c>
      <c r="G12561" s="518" t="s">
        <v>128</v>
      </c>
      <c r="H12561" s="518" t="s">
        <v>270</v>
      </c>
      <c r="I12561" s="518">
        <v>646323</v>
      </c>
    </row>
    <row r="12562" spans="1:9" x14ac:dyDescent="0.2">
      <c r="A12562" s="518" t="s">
        <v>181</v>
      </c>
      <c r="B12562" s="518">
        <v>646349</v>
      </c>
      <c r="C12562" s="518" t="s">
        <v>2660</v>
      </c>
      <c r="D12562" s="518" t="s">
        <v>6258</v>
      </c>
      <c r="E12562" s="859">
        <v>32</v>
      </c>
      <c r="F12562" s="859">
        <v>0</v>
      </c>
      <c r="G12562" s="518" t="s">
        <v>128</v>
      </c>
      <c r="H12562" s="518" t="s">
        <v>181</v>
      </c>
      <c r="I12562" s="518">
        <v>646349</v>
      </c>
    </row>
    <row r="12563" spans="1:9" x14ac:dyDescent="0.2">
      <c r="A12563" s="518" t="s">
        <v>181</v>
      </c>
      <c r="B12563" s="518">
        <v>646364</v>
      </c>
      <c r="C12563" s="518" t="s">
        <v>2660</v>
      </c>
      <c r="D12563" s="518" t="s">
        <v>6259</v>
      </c>
      <c r="E12563" s="859">
        <v>35</v>
      </c>
      <c r="F12563" s="859">
        <v>0</v>
      </c>
      <c r="G12563" s="518" t="s">
        <v>128</v>
      </c>
      <c r="H12563" s="518" t="s">
        <v>181</v>
      </c>
      <c r="I12563" s="518">
        <v>646364</v>
      </c>
    </row>
    <row r="12564" spans="1:9" x14ac:dyDescent="0.2">
      <c r="A12564" s="518" t="s">
        <v>336</v>
      </c>
      <c r="B12564" s="518">
        <v>646398</v>
      </c>
      <c r="C12564" s="518" t="s">
        <v>2660</v>
      </c>
      <c r="D12564" s="518" t="s">
        <v>2817</v>
      </c>
      <c r="E12564" s="859">
        <v>11</v>
      </c>
      <c r="F12564" s="859">
        <v>0</v>
      </c>
      <c r="G12564" s="518" t="s">
        <v>128</v>
      </c>
      <c r="H12564" s="518" t="s">
        <v>336</v>
      </c>
      <c r="I12564" s="518">
        <v>646398</v>
      </c>
    </row>
    <row r="12565" spans="1:9" x14ac:dyDescent="0.2">
      <c r="A12565" s="518" t="s">
        <v>279</v>
      </c>
      <c r="B12565" s="518">
        <v>646430</v>
      </c>
      <c r="C12565" s="518" t="s">
        <v>2660</v>
      </c>
      <c r="D12565" s="518" t="s">
        <v>6260</v>
      </c>
      <c r="E12565" s="859">
        <v>22</v>
      </c>
      <c r="F12565" s="859">
        <v>0</v>
      </c>
      <c r="G12565" s="518" t="s">
        <v>128</v>
      </c>
      <c r="H12565" s="518" t="s">
        <v>279</v>
      </c>
      <c r="I12565" s="518">
        <v>646430</v>
      </c>
    </row>
    <row r="12566" spans="1:9" x14ac:dyDescent="0.2">
      <c r="A12566" s="518" t="s">
        <v>279</v>
      </c>
      <c r="B12566" s="518">
        <v>646448</v>
      </c>
      <c r="C12566" s="518" t="s">
        <v>2660</v>
      </c>
      <c r="D12566" s="518" t="s">
        <v>6261</v>
      </c>
      <c r="E12566" s="859">
        <v>30</v>
      </c>
      <c r="F12566" s="859">
        <v>0</v>
      </c>
      <c r="G12566" s="518" t="s">
        <v>128</v>
      </c>
      <c r="H12566" s="518" t="s">
        <v>279</v>
      </c>
      <c r="I12566" s="518">
        <v>646448</v>
      </c>
    </row>
    <row r="12567" spans="1:9" x14ac:dyDescent="0.2">
      <c r="A12567" s="518" t="s">
        <v>179</v>
      </c>
      <c r="B12567" s="518">
        <v>646455</v>
      </c>
      <c r="C12567" s="518" t="s">
        <v>2660</v>
      </c>
      <c r="D12567" s="518" t="s">
        <v>6262</v>
      </c>
      <c r="E12567" s="859">
        <v>23</v>
      </c>
      <c r="F12567" s="859">
        <v>0</v>
      </c>
      <c r="G12567" s="518" t="s">
        <v>128</v>
      </c>
      <c r="H12567" s="518" t="s">
        <v>179</v>
      </c>
      <c r="I12567" s="518">
        <v>646455</v>
      </c>
    </row>
    <row r="12568" spans="1:9" x14ac:dyDescent="0.2">
      <c r="A12568" s="518" t="s">
        <v>381</v>
      </c>
      <c r="B12568" s="518">
        <v>646463</v>
      </c>
      <c r="C12568" s="518" t="s">
        <v>2660</v>
      </c>
      <c r="D12568" s="518" t="s">
        <v>9582</v>
      </c>
      <c r="E12568" s="859">
        <v>23</v>
      </c>
      <c r="F12568" s="859">
        <v>0</v>
      </c>
      <c r="G12568" s="518" t="s">
        <v>128</v>
      </c>
      <c r="H12568" s="518" t="s">
        <v>381</v>
      </c>
      <c r="I12568" s="518">
        <v>646463</v>
      </c>
    </row>
    <row r="12569" spans="1:9" x14ac:dyDescent="0.2">
      <c r="A12569" s="518" t="s">
        <v>179</v>
      </c>
      <c r="B12569" s="518">
        <v>646471</v>
      </c>
      <c r="C12569" s="518" t="s">
        <v>2660</v>
      </c>
      <c r="D12569" s="518" t="s">
        <v>6263</v>
      </c>
      <c r="E12569" s="859">
        <v>30</v>
      </c>
      <c r="F12569" s="859">
        <v>0</v>
      </c>
      <c r="G12569" s="518" t="s">
        <v>128</v>
      </c>
      <c r="H12569" s="518" t="s">
        <v>179</v>
      </c>
      <c r="I12569" s="518">
        <v>646471</v>
      </c>
    </row>
    <row r="12570" spans="1:9" x14ac:dyDescent="0.2">
      <c r="A12570" s="518" t="s">
        <v>318</v>
      </c>
      <c r="B12570" s="518">
        <v>646505</v>
      </c>
      <c r="C12570" s="518" t="s">
        <v>2660</v>
      </c>
      <c r="D12570" s="518" t="s">
        <v>9583</v>
      </c>
      <c r="E12570" s="859">
        <v>27</v>
      </c>
      <c r="F12570" s="859">
        <v>0</v>
      </c>
      <c r="G12570" s="518" t="s">
        <v>128</v>
      </c>
      <c r="H12570" s="518" t="s">
        <v>318</v>
      </c>
      <c r="I12570" s="518">
        <v>646505</v>
      </c>
    </row>
    <row r="12571" spans="1:9" x14ac:dyDescent="0.2">
      <c r="A12571" s="518" t="s">
        <v>256</v>
      </c>
      <c r="B12571" s="518">
        <v>646539</v>
      </c>
      <c r="C12571" s="518" t="s">
        <v>2660</v>
      </c>
      <c r="D12571" s="518" t="s">
        <v>576</v>
      </c>
      <c r="E12571" s="859">
        <v>18</v>
      </c>
      <c r="F12571" s="859">
        <v>18</v>
      </c>
      <c r="G12571" s="518" t="s">
        <v>128</v>
      </c>
      <c r="H12571" s="518" t="s">
        <v>256</v>
      </c>
      <c r="I12571" s="518">
        <v>646539</v>
      </c>
    </row>
    <row r="12572" spans="1:9" x14ac:dyDescent="0.2">
      <c r="A12572" s="518" t="s">
        <v>256</v>
      </c>
      <c r="B12572" s="518">
        <v>646547</v>
      </c>
      <c r="C12572" s="518" t="s">
        <v>2660</v>
      </c>
      <c r="D12572" s="518" t="s">
        <v>576</v>
      </c>
      <c r="E12572" s="859">
        <v>32</v>
      </c>
      <c r="F12572" s="859">
        <v>31</v>
      </c>
      <c r="G12572" s="518" t="s">
        <v>128</v>
      </c>
      <c r="H12572" s="518" t="s">
        <v>256</v>
      </c>
      <c r="I12572" s="518">
        <v>646547</v>
      </c>
    </row>
    <row r="12573" spans="1:9" x14ac:dyDescent="0.2">
      <c r="A12573" s="518" t="s">
        <v>256</v>
      </c>
      <c r="B12573" s="518">
        <v>646554</v>
      </c>
      <c r="C12573" s="518" t="s">
        <v>2660</v>
      </c>
      <c r="D12573" s="518" t="s">
        <v>576</v>
      </c>
      <c r="E12573" s="859">
        <v>31</v>
      </c>
      <c r="F12573" s="859">
        <v>31</v>
      </c>
      <c r="G12573" s="518" t="s">
        <v>128</v>
      </c>
      <c r="H12573" s="518" t="s">
        <v>256</v>
      </c>
      <c r="I12573" s="518">
        <v>646554</v>
      </c>
    </row>
    <row r="12574" spans="1:9" x14ac:dyDescent="0.2">
      <c r="A12574" s="518" t="s">
        <v>256</v>
      </c>
      <c r="B12574" s="518">
        <v>646570</v>
      </c>
      <c r="C12574" s="518" t="s">
        <v>2660</v>
      </c>
      <c r="D12574" s="518" t="s">
        <v>6264</v>
      </c>
      <c r="E12574" s="859">
        <v>29</v>
      </c>
      <c r="F12574" s="859">
        <v>0</v>
      </c>
      <c r="G12574" s="518" t="s">
        <v>128</v>
      </c>
      <c r="H12574" s="518" t="s">
        <v>256</v>
      </c>
      <c r="I12574" s="518">
        <v>646570</v>
      </c>
    </row>
    <row r="12575" spans="1:9" x14ac:dyDescent="0.2">
      <c r="A12575" s="518" t="s">
        <v>394</v>
      </c>
      <c r="B12575" s="518">
        <v>646687</v>
      </c>
      <c r="C12575" s="518" t="s">
        <v>2660</v>
      </c>
      <c r="D12575" s="518" t="s">
        <v>9584</v>
      </c>
      <c r="E12575" s="859">
        <v>15</v>
      </c>
      <c r="F12575" s="859">
        <v>0</v>
      </c>
      <c r="G12575" s="518" t="s">
        <v>128</v>
      </c>
      <c r="H12575" s="518" t="s">
        <v>394</v>
      </c>
      <c r="I12575" s="518">
        <v>646687</v>
      </c>
    </row>
    <row r="12576" spans="1:9" x14ac:dyDescent="0.2">
      <c r="A12576" s="518" t="s">
        <v>256</v>
      </c>
      <c r="B12576" s="518">
        <v>646745</v>
      </c>
      <c r="C12576" s="518" t="s">
        <v>2660</v>
      </c>
      <c r="D12576" s="518" t="s">
        <v>707</v>
      </c>
      <c r="E12576" s="859">
        <v>20</v>
      </c>
      <c r="F12576" s="859">
        <v>5</v>
      </c>
      <c r="G12576" s="518" t="s">
        <v>128</v>
      </c>
      <c r="H12576" s="518" t="s">
        <v>256</v>
      </c>
      <c r="I12576" s="518">
        <v>646745</v>
      </c>
    </row>
    <row r="12577" spans="1:9" x14ac:dyDescent="0.2">
      <c r="A12577" s="518" t="s">
        <v>256</v>
      </c>
      <c r="B12577" s="518">
        <v>646752</v>
      </c>
      <c r="C12577" s="518" t="s">
        <v>2660</v>
      </c>
      <c r="D12577" s="518" t="s">
        <v>707</v>
      </c>
      <c r="E12577" s="859">
        <v>18</v>
      </c>
      <c r="F12577" s="859">
        <v>5</v>
      </c>
      <c r="G12577" s="518" t="s">
        <v>128</v>
      </c>
      <c r="H12577" s="518" t="s">
        <v>256</v>
      </c>
      <c r="I12577" s="518">
        <v>646752</v>
      </c>
    </row>
    <row r="12578" spans="1:9" x14ac:dyDescent="0.2">
      <c r="A12578" s="518" t="s">
        <v>256</v>
      </c>
      <c r="B12578" s="518">
        <v>646836</v>
      </c>
      <c r="C12578" s="518" t="s">
        <v>2660</v>
      </c>
      <c r="D12578" s="518" t="s">
        <v>7048</v>
      </c>
      <c r="E12578" s="859">
        <v>31</v>
      </c>
      <c r="F12578" s="859">
        <v>0</v>
      </c>
      <c r="G12578" s="518" t="s">
        <v>128</v>
      </c>
      <c r="H12578" s="518" t="s">
        <v>256</v>
      </c>
      <c r="I12578" s="518">
        <v>646836</v>
      </c>
    </row>
    <row r="12579" spans="1:9" x14ac:dyDescent="0.2">
      <c r="A12579" s="518" t="s">
        <v>256</v>
      </c>
      <c r="B12579" s="518">
        <v>646901</v>
      </c>
      <c r="C12579" s="518" t="s">
        <v>2660</v>
      </c>
      <c r="D12579" s="518" t="s">
        <v>1497</v>
      </c>
      <c r="E12579" s="859">
        <v>22</v>
      </c>
      <c r="F12579" s="859">
        <v>0</v>
      </c>
      <c r="G12579" s="518" t="s">
        <v>128</v>
      </c>
      <c r="H12579" s="518" t="s">
        <v>256</v>
      </c>
      <c r="I12579" s="518">
        <v>646901</v>
      </c>
    </row>
    <row r="12580" spans="1:9" x14ac:dyDescent="0.2">
      <c r="A12580" s="518" t="s">
        <v>164</v>
      </c>
      <c r="B12580" s="518">
        <v>646919</v>
      </c>
      <c r="C12580" s="518" t="s">
        <v>2660</v>
      </c>
      <c r="D12580" s="518" t="s">
        <v>8468</v>
      </c>
      <c r="E12580" s="859">
        <v>35</v>
      </c>
      <c r="F12580" s="859">
        <v>0</v>
      </c>
      <c r="G12580" s="518" t="s">
        <v>128</v>
      </c>
      <c r="H12580" s="518" t="s">
        <v>164</v>
      </c>
      <c r="I12580" s="518">
        <v>646919</v>
      </c>
    </row>
    <row r="12581" spans="1:9" x14ac:dyDescent="0.2">
      <c r="A12581" s="518" t="s">
        <v>349</v>
      </c>
      <c r="B12581" s="518">
        <v>646968</v>
      </c>
      <c r="C12581" s="518" t="s">
        <v>2660</v>
      </c>
      <c r="D12581" s="518" t="s">
        <v>6265</v>
      </c>
      <c r="E12581" s="859">
        <v>29</v>
      </c>
      <c r="F12581" s="859">
        <v>0</v>
      </c>
      <c r="G12581" s="518" t="s">
        <v>128</v>
      </c>
      <c r="H12581" s="518" t="s">
        <v>349</v>
      </c>
      <c r="I12581" s="518">
        <v>646968</v>
      </c>
    </row>
    <row r="12582" spans="1:9" x14ac:dyDescent="0.2">
      <c r="A12582" s="518" t="s">
        <v>349</v>
      </c>
      <c r="B12582" s="518">
        <v>646984</v>
      </c>
      <c r="C12582" s="518" t="s">
        <v>2660</v>
      </c>
      <c r="D12582" s="518" t="s">
        <v>6266</v>
      </c>
      <c r="E12582" s="859">
        <v>28</v>
      </c>
      <c r="F12582" s="859">
        <v>0</v>
      </c>
      <c r="G12582" s="518" t="s">
        <v>128</v>
      </c>
      <c r="H12582" s="518" t="s">
        <v>349</v>
      </c>
      <c r="I12582" s="518">
        <v>646984</v>
      </c>
    </row>
    <row r="12583" spans="1:9" x14ac:dyDescent="0.2">
      <c r="A12583" s="518" t="s">
        <v>179</v>
      </c>
      <c r="B12583" s="518">
        <v>646992</v>
      </c>
      <c r="C12583" s="518" t="s">
        <v>2660</v>
      </c>
      <c r="D12583" s="518" t="s">
        <v>7737</v>
      </c>
      <c r="E12583" s="859">
        <v>34</v>
      </c>
      <c r="F12583" s="859">
        <v>34</v>
      </c>
      <c r="G12583" s="518" t="s">
        <v>128</v>
      </c>
      <c r="H12583" s="518" t="s">
        <v>179</v>
      </c>
      <c r="I12583" s="518">
        <v>646992</v>
      </c>
    </row>
    <row r="12584" spans="1:9" x14ac:dyDescent="0.2">
      <c r="A12584" s="518" t="s">
        <v>394</v>
      </c>
      <c r="B12584" s="518">
        <v>647040</v>
      </c>
      <c r="C12584" s="518" t="s">
        <v>2660</v>
      </c>
      <c r="D12584" s="518" t="s">
        <v>9585</v>
      </c>
      <c r="E12584" s="859">
        <v>24</v>
      </c>
      <c r="F12584" s="859">
        <v>0</v>
      </c>
      <c r="G12584" s="518" t="s">
        <v>128</v>
      </c>
      <c r="H12584" s="518" t="s">
        <v>394</v>
      </c>
      <c r="I12584" s="518">
        <v>647040</v>
      </c>
    </row>
    <row r="12585" spans="1:9" x14ac:dyDescent="0.2">
      <c r="A12585" s="518" t="s">
        <v>394</v>
      </c>
      <c r="B12585" s="518">
        <v>647057</v>
      </c>
      <c r="C12585" s="518" t="s">
        <v>2660</v>
      </c>
      <c r="D12585" s="518" t="s">
        <v>9586</v>
      </c>
      <c r="E12585" s="859">
        <v>25</v>
      </c>
      <c r="F12585" s="859">
        <v>0</v>
      </c>
      <c r="G12585" s="518" t="s">
        <v>128</v>
      </c>
      <c r="H12585" s="518" t="s">
        <v>394</v>
      </c>
      <c r="I12585" s="518">
        <v>647057</v>
      </c>
    </row>
    <row r="12586" spans="1:9" x14ac:dyDescent="0.2">
      <c r="A12586" s="518" t="s">
        <v>351</v>
      </c>
      <c r="B12586" s="518">
        <v>647081</v>
      </c>
      <c r="C12586" s="518" t="s">
        <v>2660</v>
      </c>
      <c r="D12586" s="518" t="s">
        <v>6267</v>
      </c>
      <c r="E12586" s="859">
        <v>28</v>
      </c>
      <c r="F12586" s="859">
        <v>28</v>
      </c>
      <c r="G12586" s="518" t="s">
        <v>128</v>
      </c>
      <c r="H12586" s="518" t="s">
        <v>351</v>
      </c>
      <c r="I12586" s="518">
        <v>647081</v>
      </c>
    </row>
    <row r="12587" spans="1:9" x14ac:dyDescent="0.2">
      <c r="A12587" s="518" t="s">
        <v>240</v>
      </c>
      <c r="B12587" s="518">
        <v>647115</v>
      </c>
      <c r="C12587" s="518" t="s">
        <v>2660</v>
      </c>
      <c r="D12587" s="518" t="s">
        <v>7049</v>
      </c>
      <c r="E12587" s="859">
        <v>33</v>
      </c>
      <c r="F12587" s="859">
        <v>0</v>
      </c>
      <c r="G12587" s="518" t="s">
        <v>128</v>
      </c>
      <c r="H12587" s="518" t="s">
        <v>240</v>
      </c>
      <c r="I12587" s="518">
        <v>647115</v>
      </c>
    </row>
    <row r="12588" spans="1:9" x14ac:dyDescent="0.2">
      <c r="A12588" s="518" t="s">
        <v>315</v>
      </c>
      <c r="B12588" s="518">
        <v>647156</v>
      </c>
      <c r="C12588" s="518" t="s">
        <v>2660</v>
      </c>
      <c r="D12588" s="518" t="s">
        <v>4812</v>
      </c>
      <c r="E12588" s="859">
        <v>23</v>
      </c>
      <c r="F12588" s="859">
        <v>0</v>
      </c>
      <c r="G12588" s="518" t="s">
        <v>128</v>
      </c>
      <c r="H12588" s="518" t="s">
        <v>315</v>
      </c>
      <c r="I12588" s="518">
        <v>647156</v>
      </c>
    </row>
    <row r="12589" spans="1:9" x14ac:dyDescent="0.2">
      <c r="A12589" s="518" t="s">
        <v>315</v>
      </c>
      <c r="B12589" s="518">
        <v>647164</v>
      </c>
      <c r="C12589" s="518" t="s">
        <v>2660</v>
      </c>
      <c r="D12589" s="518" t="s">
        <v>6268</v>
      </c>
      <c r="E12589" s="859">
        <v>22</v>
      </c>
      <c r="F12589" s="859">
        <v>0</v>
      </c>
      <c r="G12589" s="518" t="s">
        <v>128</v>
      </c>
      <c r="H12589" s="518" t="s">
        <v>315</v>
      </c>
      <c r="I12589" s="518">
        <v>647164</v>
      </c>
    </row>
    <row r="12590" spans="1:9" x14ac:dyDescent="0.2">
      <c r="A12590" s="518" t="s">
        <v>315</v>
      </c>
      <c r="B12590" s="518">
        <v>647172</v>
      </c>
      <c r="C12590" s="518" t="s">
        <v>2660</v>
      </c>
      <c r="D12590" s="518" t="s">
        <v>4485</v>
      </c>
      <c r="E12590" s="859">
        <v>35</v>
      </c>
      <c r="F12590" s="859">
        <v>0</v>
      </c>
      <c r="G12590" s="518" t="s">
        <v>128</v>
      </c>
      <c r="H12590" s="518" t="s">
        <v>315</v>
      </c>
      <c r="I12590" s="518">
        <v>647172</v>
      </c>
    </row>
    <row r="12591" spans="1:9" x14ac:dyDescent="0.2">
      <c r="A12591" s="518" t="s">
        <v>240</v>
      </c>
      <c r="B12591" s="518">
        <v>647214</v>
      </c>
      <c r="C12591" s="518" t="s">
        <v>2660</v>
      </c>
      <c r="D12591" s="518" t="s">
        <v>7050</v>
      </c>
      <c r="E12591" s="859">
        <v>30</v>
      </c>
      <c r="F12591" s="859">
        <v>0</v>
      </c>
      <c r="G12591" s="518" t="s">
        <v>128</v>
      </c>
      <c r="H12591" s="518" t="s">
        <v>240</v>
      </c>
      <c r="I12591" s="518">
        <v>647214</v>
      </c>
    </row>
    <row r="12592" spans="1:9" x14ac:dyDescent="0.2">
      <c r="A12592" s="518" t="s">
        <v>181</v>
      </c>
      <c r="B12592" s="518">
        <v>647313</v>
      </c>
      <c r="C12592" s="518" t="s">
        <v>2660</v>
      </c>
      <c r="D12592" s="518" t="s">
        <v>6269</v>
      </c>
      <c r="E12592" s="859">
        <v>34</v>
      </c>
      <c r="F12592" s="859">
        <v>0</v>
      </c>
      <c r="G12592" s="518" t="s">
        <v>128</v>
      </c>
      <c r="H12592" s="518" t="s">
        <v>181</v>
      </c>
      <c r="I12592" s="518">
        <v>647313</v>
      </c>
    </row>
    <row r="12593" spans="1:9" x14ac:dyDescent="0.2">
      <c r="A12593" s="518" t="s">
        <v>256</v>
      </c>
      <c r="B12593" s="518">
        <v>647396</v>
      </c>
      <c r="C12593" s="518" t="s">
        <v>2660</v>
      </c>
      <c r="D12593" s="518" t="s">
        <v>9587</v>
      </c>
      <c r="E12593" s="859">
        <v>13</v>
      </c>
      <c r="F12593" s="859">
        <v>0</v>
      </c>
      <c r="G12593" s="518" t="s">
        <v>128</v>
      </c>
      <c r="H12593" s="518" t="s">
        <v>256</v>
      </c>
      <c r="I12593" s="518">
        <v>647396</v>
      </c>
    </row>
    <row r="12594" spans="1:9" x14ac:dyDescent="0.2">
      <c r="A12594" s="518" t="s">
        <v>181</v>
      </c>
      <c r="B12594" s="518">
        <v>647412</v>
      </c>
      <c r="C12594" s="518" t="s">
        <v>2660</v>
      </c>
      <c r="D12594" s="518" t="s">
        <v>6270</v>
      </c>
      <c r="E12594" s="859">
        <v>35</v>
      </c>
      <c r="F12594" s="859">
        <v>0</v>
      </c>
      <c r="G12594" s="518" t="s">
        <v>128</v>
      </c>
      <c r="H12594" s="518" t="s">
        <v>181</v>
      </c>
      <c r="I12594" s="518">
        <v>647412</v>
      </c>
    </row>
    <row r="12595" spans="1:9" x14ac:dyDescent="0.2">
      <c r="A12595" s="518" t="s">
        <v>179</v>
      </c>
      <c r="B12595" s="518">
        <v>647420</v>
      </c>
      <c r="C12595" s="518" t="s">
        <v>2660</v>
      </c>
      <c r="D12595" s="518" t="s">
        <v>6271</v>
      </c>
      <c r="E12595" s="859">
        <v>33</v>
      </c>
      <c r="F12595" s="859">
        <v>0</v>
      </c>
      <c r="G12595" s="518" t="s">
        <v>128</v>
      </c>
      <c r="H12595" s="518" t="s">
        <v>179</v>
      </c>
      <c r="I12595" s="518">
        <v>647420</v>
      </c>
    </row>
    <row r="12596" spans="1:9" x14ac:dyDescent="0.2">
      <c r="A12596" s="518" t="s">
        <v>179</v>
      </c>
      <c r="B12596" s="518">
        <v>647438</v>
      </c>
      <c r="C12596" s="518" t="s">
        <v>2660</v>
      </c>
      <c r="D12596" s="518" t="s">
        <v>6272</v>
      </c>
      <c r="E12596" s="859">
        <v>34</v>
      </c>
      <c r="F12596" s="859">
        <v>0</v>
      </c>
      <c r="G12596" s="518" t="s">
        <v>128</v>
      </c>
      <c r="H12596" s="518" t="s">
        <v>179</v>
      </c>
      <c r="I12596" s="518">
        <v>647438</v>
      </c>
    </row>
    <row r="12597" spans="1:9" x14ac:dyDescent="0.2">
      <c r="A12597" s="518" t="s">
        <v>179</v>
      </c>
      <c r="B12597" s="518">
        <v>647446</v>
      </c>
      <c r="C12597" s="518" t="s">
        <v>2660</v>
      </c>
      <c r="D12597" s="518" t="s">
        <v>6273</v>
      </c>
      <c r="E12597" s="859">
        <v>31</v>
      </c>
      <c r="F12597" s="859">
        <v>0</v>
      </c>
      <c r="G12597" s="518" t="s">
        <v>128</v>
      </c>
      <c r="H12597" s="518" t="s">
        <v>179</v>
      </c>
      <c r="I12597" s="518">
        <v>647446</v>
      </c>
    </row>
    <row r="12598" spans="1:9" x14ac:dyDescent="0.2">
      <c r="A12598" s="518" t="s">
        <v>179</v>
      </c>
      <c r="B12598" s="518">
        <v>647453</v>
      </c>
      <c r="C12598" s="518" t="s">
        <v>2660</v>
      </c>
      <c r="D12598" s="518" t="s">
        <v>6274</v>
      </c>
      <c r="E12598" s="859">
        <v>25</v>
      </c>
      <c r="F12598" s="859">
        <v>0</v>
      </c>
      <c r="G12598" s="518" t="s">
        <v>128</v>
      </c>
      <c r="H12598" s="518" t="s">
        <v>179</v>
      </c>
      <c r="I12598" s="518">
        <v>647453</v>
      </c>
    </row>
    <row r="12599" spans="1:9" x14ac:dyDescent="0.2">
      <c r="A12599" s="518" t="s">
        <v>358</v>
      </c>
      <c r="B12599" s="518">
        <v>647610</v>
      </c>
      <c r="C12599" s="518" t="s">
        <v>2660</v>
      </c>
      <c r="D12599" s="518" t="s">
        <v>9588</v>
      </c>
      <c r="E12599" s="859">
        <v>24</v>
      </c>
      <c r="F12599" s="859">
        <v>0</v>
      </c>
      <c r="G12599" s="518" t="s">
        <v>128</v>
      </c>
      <c r="H12599" s="518" t="s">
        <v>358</v>
      </c>
      <c r="I12599" s="518">
        <v>647610</v>
      </c>
    </row>
    <row r="12600" spans="1:9" x14ac:dyDescent="0.2">
      <c r="A12600" s="518" t="s">
        <v>292</v>
      </c>
      <c r="B12600" s="518">
        <v>647628</v>
      </c>
      <c r="C12600" s="518" t="s">
        <v>2660</v>
      </c>
      <c r="D12600" s="518" t="s">
        <v>9589</v>
      </c>
      <c r="E12600" s="859">
        <v>35</v>
      </c>
      <c r="F12600" s="859">
        <v>0</v>
      </c>
      <c r="G12600" s="518" t="s">
        <v>128</v>
      </c>
      <c r="H12600" s="518" t="s">
        <v>292</v>
      </c>
      <c r="I12600" s="518">
        <v>647628</v>
      </c>
    </row>
    <row r="12601" spans="1:9" x14ac:dyDescent="0.2">
      <c r="A12601" s="518" t="s">
        <v>292</v>
      </c>
      <c r="B12601" s="518">
        <v>647651</v>
      </c>
      <c r="C12601" s="518" t="s">
        <v>2660</v>
      </c>
      <c r="D12601" s="518" t="s">
        <v>9590</v>
      </c>
      <c r="E12601" s="859">
        <v>31</v>
      </c>
      <c r="F12601" s="859">
        <v>0</v>
      </c>
      <c r="G12601" s="518" t="s">
        <v>128</v>
      </c>
      <c r="H12601" s="518" t="s">
        <v>292</v>
      </c>
      <c r="I12601" s="518">
        <v>647651</v>
      </c>
    </row>
    <row r="12602" spans="1:9" x14ac:dyDescent="0.2">
      <c r="A12602" s="518" t="s">
        <v>292</v>
      </c>
      <c r="B12602" s="518">
        <v>647669</v>
      </c>
      <c r="C12602" s="518" t="s">
        <v>2660</v>
      </c>
      <c r="D12602" s="518" t="s">
        <v>7730</v>
      </c>
      <c r="E12602" s="859">
        <v>29</v>
      </c>
      <c r="F12602" s="859">
        <v>0</v>
      </c>
      <c r="G12602" s="518" t="s">
        <v>128</v>
      </c>
      <c r="H12602" s="518" t="s">
        <v>292</v>
      </c>
      <c r="I12602" s="518">
        <v>647669</v>
      </c>
    </row>
    <row r="12603" spans="1:9" x14ac:dyDescent="0.2">
      <c r="A12603" s="518" t="s">
        <v>292</v>
      </c>
      <c r="B12603" s="518">
        <v>647735</v>
      </c>
      <c r="C12603" s="518" t="s">
        <v>2660</v>
      </c>
      <c r="D12603" s="518" t="s">
        <v>9591</v>
      </c>
      <c r="E12603" s="859">
        <v>15</v>
      </c>
      <c r="F12603" s="859">
        <v>0</v>
      </c>
      <c r="G12603" s="518" t="s">
        <v>128</v>
      </c>
      <c r="H12603" s="518" t="s">
        <v>292</v>
      </c>
      <c r="I12603" s="518">
        <v>647735</v>
      </c>
    </row>
    <row r="12604" spans="1:9" x14ac:dyDescent="0.2">
      <c r="A12604" s="518" t="s">
        <v>292</v>
      </c>
      <c r="B12604" s="518">
        <v>647743</v>
      </c>
      <c r="C12604" s="518" t="s">
        <v>2660</v>
      </c>
      <c r="D12604" s="518" t="s">
        <v>9592</v>
      </c>
      <c r="E12604" s="859">
        <v>18</v>
      </c>
      <c r="F12604" s="859">
        <v>0</v>
      </c>
      <c r="G12604" s="518" t="s">
        <v>128</v>
      </c>
      <c r="H12604" s="518" t="s">
        <v>292</v>
      </c>
      <c r="I12604" s="518">
        <v>647743</v>
      </c>
    </row>
    <row r="12605" spans="1:9" x14ac:dyDescent="0.2">
      <c r="A12605" s="518" t="s">
        <v>181</v>
      </c>
      <c r="B12605" s="518">
        <v>647818</v>
      </c>
      <c r="C12605" s="518" t="s">
        <v>2660</v>
      </c>
      <c r="D12605" s="518" t="s">
        <v>6275</v>
      </c>
      <c r="E12605" s="859">
        <v>33</v>
      </c>
      <c r="F12605" s="859">
        <v>0</v>
      </c>
      <c r="G12605" s="518" t="s">
        <v>128</v>
      </c>
      <c r="H12605" s="518" t="s">
        <v>181</v>
      </c>
      <c r="I12605" s="518">
        <v>647818</v>
      </c>
    </row>
    <row r="12606" spans="1:9" x14ac:dyDescent="0.2">
      <c r="A12606" s="518" t="s">
        <v>181</v>
      </c>
      <c r="B12606" s="518">
        <v>647826</v>
      </c>
      <c r="C12606" s="518" t="s">
        <v>2660</v>
      </c>
      <c r="D12606" s="518" t="s">
        <v>6276</v>
      </c>
      <c r="E12606" s="859">
        <v>19</v>
      </c>
      <c r="F12606" s="859">
        <v>0</v>
      </c>
      <c r="G12606" s="518" t="s">
        <v>128</v>
      </c>
      <c r="H12606" s="518" t="s">
        <v>181</v>
      </c>
      <c r="I12606" s="518">
        <v>647826</v>
      </c>
    </row>
    <row r="12607" spans="1:9" x14ac:dyDescent="0.2">
      <c r="A12607" s="518" t="s">
        <v>181</v>
      </c>
      <c r="B12607" s="518">
        <v>647842</v>
      </c>
      <c r="C12607" s="518" t="s">
        <v>2660</v>
      </c>
      <c r="D12607" s="518" t="s">
        <v>6277</v>
      </c>
      <c r="E12607" s="859">
        <v>33</v>
      </c>
      <c r="F12607" s="859">
        <v>0</v>
      </c>
      <c r="G12607" s="518" t="s">
        <v>128</v>
      </c>
      <c r="H12607" s="518" t="s">
        <v>181</v>
      </c>
      <c r="I12607" s="518">
        <v>647842</v>
      </c>
    </row>
    <row r="12608" spans="1:9" x14ac:dyDescent="0.2">
      <c r="A12608" s="518" t="s">
        <v>181</v>
      </c>
      <c r="B12608" s="518">
        <v>647859</v>
      </c>
      <c r="C12608" s="518" t="s">
        <v>2660</v>
      </c>
      <c r="D12608" s="518" t="s">
        <v>8381</v>
      </c>
      <c r="E12608" s="859">
        <v>33</v>
      </c>
      <c r="F12608" s="859">
        <v>0</v>
      </c>
      <c r="G12608" s="518" t="s">
        <v>128</v>
      </c>
      <c r="H12608" s="518" t="s">
        <v>181</v>
      </c>
      <c r="I12608" s="518">
        <v>647859</v>
      </c>
    </row>
    <row r="12609" spans="1:9" x14ac:dyDescent="0.2">
      <c r="A12609" s="518" t="s">
        <v>181</v>
      </c>
      <c r="B12609" s="518">
        <v>647875</v>
      </c>
      <c r="C12609" s="518" t="s">
        <v>2660</v>
      </c>
      <c r="D12609" s="518" t="s">
        <v>6278</v>
      </c>
      <c r="E12609" s="859">
        <v>34</v>
      </c>
      <c r="F12609" s="859">
        <v>0</v>
      </c>
      <c r="G12609" s="518" t="s">
        <v>128</v>
      </c>
      <c r="H12609" s="518" t="s">
        <v>181</v>
      </c>
      <c r="I12609" s="518">
        <v>647875</v>
      </c>
    </row>
    <row r="12610" spans="1:9" x14ac:dyDescent="0.2">
      <c r="A12610" s="518" t="s">
        <v>394</v>
      </c>
      <c r="B12610" s="518">
        <v>648014</v>
      </c>
      <c r="C12610" s="518" t="s">
        <v>2660</v>
      </c>
      <c r="D12610" s="518" t="s">
        <v>9593</v>
      </c>
      <c r="E12610" s="859">
        <v>28</v>
      </c>
      <c r="F12610" s="859">
        <v>0</v>
      </c>
      <c r="G12610" s="518" t="s">
        <v>128</v>
      </c>
      <c r="H12610" s="518" t="s">
        <v>394</v>
      </c>
      <c r="I12610" s="518">
        <v>648014</v>
      </c>
    </row>
    <row r="12611" spans="1:9" x14ac:dyDescent="0.2">
      <c r="A12611" s="518" t="s">
        <v>181</v>
      </c>
      <c r="B12611" s="518">
        <v>648352</v>
      </c>
      <c r="C12611" s="518" t="s">
        <v>2660</v>
      </c>
      <c r="D12611" s="518" t="s">
        <v>6279</v>
      </c>
      <c r="E12611" s="859">
        <v>35</v>
      </c>
      <c r="F12611" s="859">
        <v>0</v>
      </c>
      <c r="G12611" s="518" t="s">
        <v>128</v>
      </c>
      <c r="H12611" s="518" t="s">
        <v>181</v>
      </c>
      <c r="I12611" s="518">
        <v>648352</v>
      </c>
    </row>
    <row r="12612" spans="1:9" x14ac:dyDescent="0.2">
      <c r="A12612" s="518" t="s">
        <v>181</v>
      </c>
      <c r="B12612" s="518">
        <v>648360</v>
      </c>
      <c r="C12612" s="518" t="s">
        <v>2660</v>
      </c>
      <c r="D12612" s="518" t="s">
        <v>6280</v>
      </c>
      <c r="E12612" s="859">
        <v>35</v>
      </c>
      <c r="F12612" s="859">
        <v>0</v>
      </c>
      <c r="G12612" s="518" t="s">
        <v>128</v>
      </c>
      <c r="H12612" s="518" t="s">
        <v>181</v>
      </c>
      <c r="I12612" s="518">
        <v>648360</v>
      </c>
    </row>
    <row r="12613" spans="1:9" x14ac:dyDescent="0.2">
      <c r="A12613" s="518" t="s">
        <v>256</v>
      </c>
      <c r="B12613" s="518">
        <v>648477</v>
      </c>
      <c r="C12613" s="518" t="s">
        <v>2660</v>
      </c>
      <c r="D12613" s="518" t="s">
        <v>9594</v>
      </c>
      <c r="E12613" s="859">
        <v>30</v>
      </c>
      <c r="F12613" s="859">
        <v>0</v>
      </c>
      <c r="G12613" s="518" t="s">
        <v>128</v>
      </c>
      <c r="H12613" s="518" t="s">
        <v>256</v>
      </c>
      <c r="I12613" s="518">
        <v>648477</v>
      </c>
    </row>
    <row r="12614" spans="1:9" x14ac:dyDescent="0.2">
      <c r="A12614" s="518" t="s">
        <v>256</v>
      </c>
      <c r="B12614" s="518">
        <v>648485</v>
      </c>
      <c r="C12614" s="518" t="s">
        <v>2660</v>
      </c>
      <c r="D12614" s="518" t="s">
        <v>9595</v>
      </c>
      <c r="E12614" s="859">
        <v>30</v>
      </c>
      <c r="F12614" s="859">
        <v>0</v>
      </c>
      <c r="G12614" s="518" t="s">
        <v>128</v>
      </c>
      <c r="H12614" s="518" t="s">
        <v>256</v>
      </c>
      <c r="I12614" s="518">
        <v>648485</v>
      </c>
    </row>
    <row r="12615" spans="1:9" x14ac:dyDescent="0.2">
      <c r="A12615" s="518" t="s">
        <v>256</v>
      </c>
      <c r="B12615" s="518">
        <v>648493</v>
      </c>
      <c r="C12615" s="518" t="s">
        <v>2660</v>
      </c>
      <c r="D12615" s="518" t="s">
        <v>9596</v>
      </c>
      <c r="E12615" s="859">
        <v>30</v>
      </c>
      <c r="F12615" s="859">
        <v>0</v>
      </c>
      <c r="G12615" s="518" t="s">
        <v>128</v>
      </c>
      <c r="H12615" s="518" t="s">
        <v>256</v>
      </c>
      <c r="I12615" s="518">
        <v>648493</v>
      </c>
    </row>
    <row r="12616" spans="1:9" x14ac:dyDescent="0.2">
      <c r="A12616" s="518" t="s">
        <v>256</v>
      </c>
      <c r="B12616" s="518">
        <v>648501</v>
      </c>
      <c r="C12616" s="518" t="s">
        <v>2660</v>
      </c>
      <c r="D12616" s="518" t="s">
        <v>7051</v>
      </c>
      <c r="E12616" s="859">
        <v>30</v>
      </c>
      <c r="F12616" s="859">
        <v>30</v>
      </c>
      <c r="G12616" s="518" t="s">
        <v>128</v>
      </c>
      <c r="H12616" s="518" t="s">
        <v>256</v>
      </c>
      <c r="I12616" s="518">
        <v>648501</v>
      </c>
    </row>
    <row r="12617" spans="1:9" x14ac:dyDescent="0.2">
      <c r="A12617" s="518" t="s">
        <v>372</v>
      </c>
      <c r="B12617" s="518">
        <v>648535</v>
      </c>
      <c r="C12617" s="518" t="s">
        <v>2660</v>
      </c>
      <c r="D12617" s="518" t="s">
        <v>1551</v>
      </c>
      <c r="E12617" s="859">
        <v>32</v>
      </c>
      <c r="F12617" s="859">
        <v>24</v>
      </c>
      <c r="G12617" s="518" t="s">
        <v>128</v>
      </c>
      <c r="H12617" s="518" t="s">
        <v>372</v>
      </c>
      <c r="I12617" s="518">
        <v>648535</v>
      </c>
    </row>
    <row r="12618" spans="1:9" x14ac:dyDescent="0.2">
      <c r="A12618" s="518" t="s">
        <v>256</v>
      </c>
      <c r="B12618" s="518">
        <v>648543</v>
      </c>
      <c r="C12618" s="518" t="s">
        <v>2660</v>
      </c>
      <c r="D12618" s="518" t="s">
        <v>7052</v>
      </c>
      <c r="E12618" s="859">
        <v>30</v>
      </c>
      <c r="F12618" s="859">
        <v>18</v>
      </c>
      <c r="G12618" s="518" t="s">
        <v>128</v>
      </c>
      <c r="H12618" s="518" t="s">
        <v>256</v>
      </c>
      <c r="I12618" s="518">
        <v>648543</v>
      </c>
    </row>
    <row r="12619" spans="1:9" x14ac:dyDescent="0.2">
      <c r="A12619" s="518" t="s">
        <v>372</v>
      </c>
      <c r="B12619" s="518">
        <v>648568</v>
      </c>
      <c r="C12619" s="518" t="s">
        <v>2660</v>
      </c>
      <c r="D12619" s="518" t="s">
        <v>7466</v>
      </c>
      <c r="E12619" s="859">
        <v>30</v>
      </c>
      <c r="F12619" s="859">
        <v>24</v>
      </c>
      <c r="G12619" s="518" t="s">
        <v>128</v>
      </c>
      <c r="H12619" s="518" t="s">
        <v>372</v>
      </c>
      <c r="I12619" s="518">
        <v>648568</v>
      </c>
    </row>
    <row r="12620" spans="1:9" x14ac:dyDescent="0.2">
      <c r="A12620" s="518" t="s">
        <v>372</v>
      </c>
      <c r="B12620" s="518">
        <v>648576</v>
      </c>
      <c r="C12620" s="518" t="s">
        <v>2660</v>
      </c>
      <c r="D12620" s="518" t="s">
        <v>6281</v>
      </c>
      <c r="E12620" s="859">
        <v>33</v>
      </c>
      <c r="F12620" s="859">
        <v>26</v>
      </c>
      <c r="G12620" s="518" t="s">
        <v>128</v>
      </c>
      <c r="H12620" s="518" t="s">
        <v>372</v>
      </c>
      <c r="I12620" s="518">
        <v>648576</v>
      </c>
    </row>
    <row r="12621" spans="1:9" x14ac:dyDescent="0.2">
      <c r="A12621" s="518" t="s">
        <v>256</v>
      </c>
      <c r="B12621" s="518">
        <v>648709</v>
      </c>
      <c r="C12621" s="518" t="s">
        <v>2660</v>
      </c>
      <c r="D12621" s="518" t="s">
        <v>9597</v>
      </c>
      <c r="E12621" s="859">
        <v>1</v>
      </c>
      <c r="F12621" s="859">
        <v>0</v>
      </c>
      <c r="G12621" s="518" t="s">
        <v>128</v>
      </c>
      <c r="H12621" s="518" t="s">
        <v>256</v>
      </c>
      <c r="I12621" s="518">
        <v>648709</v>
      </c>
    </row>
    <row r="12622" spans="1:9" x14ac:dyDescent="0.2">
      <c r="A12622" s="518" t="s">
        <v>256</v>
      </c>
      <c r="B12622" s="518">
        <v>648717</v>
      </c>
      <c r="C12622" s="518" t="s">
        <v>2660</v>
      </c>
      <c r="D12622" s="518" t="s">
        <v>9598</v>
      </c>
      <c r="E12622" s="859">
        <v>34</v>
      </c>
      <c r="F12622" s="859">
        <v>0</v>
      </c>
      <c r="G12622" s="518" t="s">
        <v>128</v>
      </c>
      <c r="H12622" s="518" t="s">
        <v>256</v>
      </c>
      <c r="I12622" s="518">
        <v>648717</v>
      </c>
    </row>
    <row r="12623" spans="1:9" x14ac:dyDescent="0.2">
      <c r="A12623" s="518" t="s">
        <v>256</v>
      </c>
      <c r="B12623" s="518">
        <v>648725</v>
      </c>
      <c r="C12623" s="518" t="s">
        <v>2660</v>
      </c>
      <c r="D12623" s="518" t="s">
        <v>9599</v>
      </c>
      <c r="E12623" s="859">
        <v>25</v>
      </c>
      <c r="F12623" s="859">
        <v>0</v>
      </c>
      <c r="G12623" s="518" t="s">
        <v>128</v>
      </c>
      <c r="H12623" s="518" t="s">
        <v>256</v>
      </c>
      <c r="I12623" s="518">
        <v>648725</v>
      </c>
    </row>
    <row r="12624" spans="1:9" x14ac:dyDescent="0.2">
      <c r="A12624" s="518" t="s">
        <v>256</v>
      </c>
      <c r="B12624" s="518">
        <v>648733</v>
      </c>
      <c r="C12624" s="518" t="s">
        <v>2660</v>
      </c>
      <c r="D12624" s="518" t="s">
        <v>7053</v>
      </c>
      <c r="E12624" s="859">
        <v>31</v>
      </c>
      <c r="F12624" s="859">
        <v>31</v>
      </c>
      <c r="G12624" s="518" t="s">
        <v>128</v>
      </c>
      <c r="H12624" s="518" t="s">
        <v>256</v>
      </c>
      <c r="I12624" s="518">
        <v>648733</v>
      </c>
    </row>
    <row r="12625" spans="1:9" x14ac:dyDescent="0.2">
      <c r="A12625" s="518" t="s">
        <v>256</v>
      </c>
      <c r="B12625" s="518">
        <v>648758</v>
      </c>
      <c r="C12625" s="518" t="s">
        <v>2660</v>
      </c>
      <c r="D12625" s="518" t="s">
        <v>9600</v>
      </c>
      <c r="E12625" s="859">
        <v>34</v>
      </c>
      <c r="F12625" s="859">
        <v>0</v>
      </c>
      <c r="G12625" s="518" t="s">
        <v>128</v>
      </c>
      <c r="H12625" s="518" t="s">
        <v>256</v>
      </c>
      <c r="I12625" s="518">
        <v>648758</v>
      </c>
    </row>
    <row r="12626" spans="1:9" x14ac:dyDescent="0.2">
      <c r="A12626" s="518" t="s">
        <v>256</v>
      </c>
      <c r="B12626" s="518">
        <v>648774</v>
      </c>
      <c r="C12626" s="518" t="s">
        <v>2660</v>
      </c>
      <c r="D12626" s="518" t="s">
        <v>9601</v>
      </c>
      <c r="E12626" s="859">
        <v>30</v>
      </c>
      <c r="F12626" s="859">
        <v>0</v>
      </c>
      <c r="G12626" s="518" t="s">
        <v>128</v>
      </c>
      <c r="H12626" s="518" t="s">
        <v>256</v>
      </c>
      <c r="I12626" s="518">
        <v>648774</v>
      </c>
    </row>
    <row r="12627" spans="1:9" x14ac:dyDescent="0.2">
      <c r="A12627" s="518" t="s">
        <v>256</v>
      </c>
      <c r="B12627" s="518">
        <v>648782</v>
      </c>
      <c r="C12627" s="518" t="s">
        <v>2660</v>
      </c>
      <c r="D12627" s="518" t="s">
        <v>9602</v>
      </c>
      <c r="E12627" s="859">
        <v>31</v>
      </c>
      <c r="F12627" s="859">
        <v>0</v>
      </c>
      <c r="G12627" s="518" t="s">
        <v>128</v>
      </c>
      <c r="H12627" s="518" t="s">
        <v>256</v>
      </c>
      <c r="I12627" s="518">
        <v>648782</v>
      </c>
    </row>
    <row r="12628" spans="1:9" x14ac:dyDescent="0.2">
      <c r="A12628" s="518" t="s">
        <v>256</v>
      </c>
      <c r="B12628" s="518">
        <v>648790</v>
      </c>
      <c r="C12628" s="518" t="s">
        <v>2660</v>
      </c>
      <c r="D12628" s="518" t="s">
        <v>9603</v>
      </c>
      <c r="E12628" s="859">
        <v>35</v>
      </c>
      <c r="F12628" s="859">
        <v>0</v>
      </c>
      <c r="G12628" s="518" t="s">
        <v>128</v>
      </c>
      <c r="H12628" s="518" t="s">
        <v>256</v>
      </c>
      <c r="I12628" s="518">
        <v>648790</v>
      </c>
    </row>
    <row r="12629" spans="1:9" x14ac:dyDescent="0.2">
      <c r="A12629" s="518" t="s">
        <v>256</v>
      </c>
      <c r="B12629" s="518">
        <v>648824</v>
      </c>
      <c r="C12629" s="518" t="s">
        <v>2660</v>
      </c>
      <c r="D12629" s="518" t="s">
        <v>9604</v>
      </c>
      <c r="E12629" s="859">
        <v>32</v>
      </c>
      <c r="F12629" s="859">
        <v>0</v>
      </c>
      <c r="G12629" s="518" t="s">
        <v>128</v>
      </c>
      <c r="H12629" s="518" t="s">
        <v>256</v>
      </c>
      <c r="I12629" s="518">
        <v>648824</v>
      </c>
    </row>
    <row r="12630" spans="1:9" x14ac:dyDescent="0.2">
      <c r="A12630" s="518" t="s">
        <v>256</v>
      </c>
      <c r="B12630" s="518">
        <v>648832</v>
      </c>
      <c r="C12630" s="518" t="s">
        <v>2660</v>
      </c>
      <c r="D12630" s="518" t="s">
        <v>9605</v>
      </c>
      <c r="E12630" s="859">
        <v>33</v>
      </c>
      <c r="F12630" s="859">
        <v>0</v>
      </c>
      <c r="G12630" s="518" t="s">
        <v>128</v>
      </c>
      <c r="H12630" s="518" t="s">
        <v>256</v>
      </c>
      <c r="I12630" s="518">
        <v>648832</v>
      </c>
    </row>
    <row r="12631" spans="1:9" x14ac:dyDescent="0.2">
      <c r="A12631" s="518" t="s">
        <v>256</v>
      </c>
      <c r="B12631" s="518">
        <v>648840</v>
      </c>
      <c r="C12631" s="518" t="s">
        <v>2660</v>
      </c>
      <c r="D12631" s="518" t="s">
        <v>9606</v>
      </c>
      <c r="E12631" s="859">
        <v>25</v>
      </c>
      <c r="F12631" s="859">
        <v>0</v>
      </c>
      <c r="G12631" s="518" t="s">
        <v>128</v>
      </c>
      <c r="H12631" s="518" t="s">
        <v>256</v>
      </c>
      <c r="I12631" s="518">
        <v>648840</v>
      </c>
    </row>
    <row r="12632" spans="1:9" x14ac:dyDescent="0.2">
      <c r="A12632" s="518" t="s">
        <v>256</v>
      </c>
      <c r="B12632" s="518">
        <v>648865</v>
      </c>
      <c r="C12632" s="518" t="s">
        <v>2660</v>
      </c>
      <c r="D12632" s="518" t="s">
        <v>9607</v>
      </c>
      <c r="E12632" s="859">
        <v>18</v>
      </c>
      <c r="F12632" s="859">
        <v>0</v>
      </c>
      <c r="G12632" s="518" t="s">
        <v>128</v>
      </c>
      <c r="H12632" s="518" t="s">
        <v>256</v>
      </c>
      <c r="I12632" s="518">
        <v>648865</v>
      </c>
    </row>
    <row r="12633" spans="1:9" x14ac:dyDescent="0.2">
      <c r="A12633" s="518" t="s">
        <v>256</v>
      </c>
      <c r="B12633" s="518">
        <v>648881</v>
      </c>
      <c r="C12633" s="518" t="s">
        <v>2660</v>
      </c>
      <c r="D12633" s="518" t="s">
        <v>9608</v>
      </c>
      <c r="E12633" s="859">
        <v>32</v>
      </c>
      <c r="F12633" s="859">
        <v>0</v>
      </c>
      <c r="G12633" s="518" t="s">
        <v>128</v>
      </c>
      <c r="H12633" s="518" t="s">
        <v>256</v>
      </c>
      <c r="I12633" s="518">
        <v>648881</v>
      </c>
    </row>
    <row r="12634" spans="1:9" x14ac:dyDescent="0.2">
      <c r="A12634" s="518" t="s">
        <v>256</v>
      </c>
      <c r="B12634" s="518">
        <v>648899</v>
      </c>
      <c r="C12634" s="518" t="s">
        <v>2660</v>
      </c>
      <c r="D12634" s="518" t="s">
        <v>9608</v>
      </c>
      <c r="E12634" s="859">
        <v>34</v>
      </c>
      <c r="F12634" s="859">
        <v>0</v>
      </c>
      <c r="G12634" s="518" t="s">
        <v>128</v>
      </c>
      <c r="H12634" s="518" t="s">
        <v>256</v>
      </c>
      <c r="I12634" s="518">
        <v>648899</v>
      </c>
    </row>
    <row r="12635" spans="1:9" x14ac:dyDescent="0.2">
      <c r="A12635" s="518" t="s">
        <v>256</v>
      </c>
      <c r="B12635" s="518">
        <v>648956</v>
      </c>
      <c r="C12635" s="518" t="s">
        <v>2660</v>
      </c>
      <c r="D12635" s="518" t="s">
        <v>6282</v>
      </c>
      <c r="E12635" s="859">
        <v>11</v>
      </c>
      <c r="F12635" s="859">
        <v>0</v>
      </c>
      <c r="G12635" s="518" t="s">
        <v>128</v>
      </c>
      <c r="H12635" s="518" t="s">
        <v>256</v>
      </c>
      <c r="I12635" s="518">
        <v>648956</v>
      </c>
    </row>
    <row r="12636" spans="1:9" x14ac:dyDescent="0.2">
      <c r="A12636" s="518" t="s">
        <v>170</v>
      </c>
      <c r="B12636" s="518">
        <v>649186</v>
      </c>
      <c r="C12636" s="518" t="s">
        <v>2660</v>
      </c>
      <c r="D12636" s="518" t="s">
        <v>667</v>
      </c>
      <c r="E12636" s="859">
        <v>22</v>
      </c>
      <c r="F12636" s="859">
        <v>22</v>
      </c>
      <c r="G12636" s="518" t="s">
        <v>122</v>
      </c>
      <c r="H12636" s="518" t="s">
        <v>170</v>
      </c>
      <c r="I12636" s="518">
        <v>649186</v>
      </c>
    </row>
    <row r="12637" spans="1:9" x14ac:dyDescent="0.2">
      <c r="A12637" s="518" t="s">
        <v>170</v>
      </c>
      <c r="B12637" s="518">
        <v>649194</v>
      </c>
      <c r="C12637" s="518" t="s">
        <v>2660</v>
      </c>
      <c r="D12637" s="518" t="s">
        <v>6283</v>
      </c>
      <c r="E12637" s="859">
        <v>34</v>
      </c>
      <c r="F12637" s="859">
        <v>34</v>
      </c>
      <c r="G12637" s="518" t="s">
        <v>122</v>
      </c>
      <c r="H12637" s="518" t="s">
        <v>170</v>
      </c>
      <c r="I12637" s="518">
        <v>649194</v>
      </c>
    </row>
    <row r="12638" spans="1:9" x14ac:dyDescent="0.2">
      <c r="A12638" s="518" t="s">
        <v>361</v>
      </c>
      <c r="B12638" s="518">
        <v>649202</v>
      </c>
      <c r="C12638" s="518" t="s">
        <v>2660</v>
      </c>
      <c r="D12638" s="518" t="s">
        <v>799</v>
      </c>
      <c r="E12638" s="859">
        <v>34</v>
      </c>
      <c r="F12638" s="859">
        <v>34</v>
      </c>
      <c r="G12638" s="518" t="s">
        <v>122</v>
      </c>
      <c r="H12638" s="518" t="s">
        <v>361</v>
      </c>
      <c r="I12638" s="518">
        <v>649202</v>
      </c>
    </row>
    <row r="12639" spans="1:9" x14ac:dyDescent="0.2">
      <c r="A12639" s="518" t="s">
        <v>361</v>
      </c>
      <c r="B12639" s="518">
        <v>649210</v>
      </c>
      <c r="C12639" s="518" t="s">
        <v>2660</v>
      </c>
      <c r="D12639" s="518" t="s">
        <v>728</v>
      </c>
      <c r="E12639" s="859">
        <v>20</v>
      </c>
      <c r="F12639" s="859">
        <v>19</v>
      </c>
      <c r="G12639" s="518" t="s">
        <v>122</v>
      </c>
      <c r="H12639" s="518" t="s">
        <v>361</v>
      </c>
      <c r="I12639" s="518">
        <v>649210</v>
      </c>
    </row>
    <row r="12640" spans="1:9" x14ac:dyDescent="0.2">
      <c r="A12640" s="518" t="s">
        <v>170</v>
      </c>
      <c r="B12640" s="518">
        <v>649236</v>
      </c>
      <c r="C12640" s="518" t="s">
        <v>2660</v>
      </c>
      <c r="D12640" s="518" t="s">
        <v>476</v>
      </c>
      <c r="E12640" s="859">
        <v>25</v>
      </c>
      <c r="F12640" s="859">
        <v>25</v>
      </c>
      <c r="G12640" s="518" t="s">
        <v>122</v>
      </c>
      <c r="H12640" s="518" t="s">
        <v>170</v>
      </c>
      <c r="I12640" s="518">
        <v>649236</v>
      </c>
    </row>
    <row r="12641" spans="1:9" x14ac:dyDescent="0.2">
      <c r="A12641" s="518" t="s">
        <v>170</v>
      </c>
      <c r="B12641" s="518">
        <v>649251</v>
      </c>
      <c r="C12641" s="518" t="s">
        <v>2660</v>
      </c>
      <c r="D12641" s="518" t="s">
        <v>2802</v>
      </c>
      <c r="E12641" s="859">
        <v>36</v>
      </c>
      <c r="F12641" s="859">
        <v>34</v>
      </c>
      <c r="G12641" s="518" t="s">
        <v>122</v>
      </c>
      <c r="H12641" s="518" t="s">
        <v>170</v>
      </c>
      <c r="I12641" s="518">
        <v>649251</v>
      </c>
    </row>
    <row r="12642" spans="1:9" x14ac:dyDescent="0.2">
      <c r="A12642" s="518" t="s">
        <v>170</v>
      </c>
      <c r="B12642" s="518">
        <v>649269</v>
      </c>
      <c r="C12642" s="518" t="s">
        <v>2660</v>
      </c>
      <c r="D12642" s="518" t="s">
        <v>8445</v>
      </c>
      <c r="E12642" s="859">
        <v>33</v>
      </c>
      <c r="F12642" s="859">
        <v>33</v>
      </c>
      <c r="G12642" s="518" t="s">
        <v>122</v>
      </c>
      <c r="H12642" s="518" t="s">
        <v>170</v>
      </c>
      <c r="I12642" s="518">
        <v>649269</v>
      </c>
    </row>
    <row r="12643" spans="1:9" x14ac:dyDescent="0.2">
      <c r="A12643" s="518" t="s">
        <v>170</v>
      </c>
      <c r="B12643" s="518">
        <v>649277</v>
      </c>
      <c r="C12643" s="518" t="s">
        <v>2660</v>
      </c>
      <c r="D12643" s="518" t="s">
        <v>831</v>
      </c>
      <c r="E12643" s="859">
        <v>33</v>
      </c>
      <c r="F12643" s="859">
        <v>31</v>
      </c>
      <c r="G12643" s="518" t="s">
        <v>122</v>
      </c>
      <c r="H12643" s="518" t="s">
        <v>170</v>
      </c>
      <c r="I12643" s="518">
        <v>649277</v>
      </c>
    </row>
    <row r="12644" spans="1:9" x14ac:dyDescent="0.2">
      <c r="A12644" s="518" t="s">
        <v>170</v>
      </c>
      <c r="B12644" s="518">
        <v>649285</v>
      </c>
      <c r="C12644" s="518" t="s">
        <v>2660</v>
      </c>
      <c r="D12644" s="518" t="s">
        <v>1831</v>
      </c>
      <c r="E12644" s="859">
        <v>35</v>
      </c>
      <c r="F12644" s="859">
        <v>35</v>
      </c>
      <c r="G12644" s="518" t="s">
        <v>122</v>
      </c>
      <c r="H12644" s="518" t="s">
        <v>170</v>
      </c>
      <c r="I12644" s="518">
        <v>649285</v>
      </c>
    </row>
    <row r="12645" spans="1:9" x14ac:dyDescent="0.2">
      <c r="A12645" s="518" t="s">
        <v>148</v>
      </c>
      <c r="B12645" s="518">
        <v>649319</v>
      </c>
      <c r="C12645" s="518" t="s">
        <v>2660</v>
      </c>
      <c r="D12645" s="518" t="s">
        <v>1220</v>
      </c>
      <c r="E12645" s="859">
        <v>35</v>
      </c>
      <c r="F12645" s="859">
        <v>32</v>
      </c>
      <c r="G12645" s="518" t="s">
        <v>122</v>
      </c>
      <c r="H12645" s="518" t="s">
        <v>148</v>
      </c>
      <c r="I12645" s="518">
        <v>649319</v>
      </c>
    </row>
    <row r="12646" spans="1:9" x14ac:dyDescent="0.2">
      <c r="A12646" s="518" t="s">
        <v>351</v>
      </c>
      <c r="B12646" s="518">
        <v>649327</v>
      </c>
      <c r="C12646" s="518" t="s">
        <v>2660</v>
      </c>
      <c r="D12646" s="518" t="s">
        <v>6284</v>
      </c>
      <c r="E12646" s="859">
        <v>35</v>
      </c>
      <c r="F12646" s="859">
        <v>35</v>
      </c>
      <c r="G12646" s="518" t="s">
        <v>122</v>
      </c>
      <c r="H12646" s="518" t="s">
        <v>351</v>
      </c>
      <c r="I12646" s="518">
        <v>649327</v>
      </c>
    </row>
    <row r="12647" spans="1:9" x14ac:dyDescent="0.2">
      <c r="A12647" s="518" t="s">
        <v>351</v>
      </c>
      <c r="B12647" s="518">
        <v>649335</v>
      </c>
      <c r="C12647" s="518" t="s">
        <v>2660</v>
      </c>
      <c r="D12647" s="518" t="s">
        <v>985</v>
      </c>
      <c r="E12647" s="859">
        <v>34</v>
      </c>
      <c r="F12647" s="859">
        <v>34</v>
      </c>
      <c r="G12647" s="518" t="s">
        <v>122</v>
      </c>
      <c r="H12647" s="518" t="s">
        <v>351</v>
      </c>
      <c r="I12647" s="518">
        <v>649335</v>
      </c>
    </row>
    <row r="12648" spans="1:9" x14ac:dyDescent="0.2">
      <c r="A12648" s="518" t="s">
        <v>148</v>
      </c>
      <c r="B12648" s="518">
        <v>649376</v>
      </c>
      <c r="C12648" s="518" t="s">
        <v>2660</v>
      </c>
      <c r="D12648" s="518" t="s">
        <v>738</v>
      </c>
      <c r="E12648" s="859">
        <v>32</v>
      </c>
      <c r="F12648" s="859">
        <v>31</v>
      </c>
      <c r="G12648" s="518" t="s">
        <v>122</v>
      </c>
      <c r="H12648" s="518" t="s">
        <v>148</v>
      </c>
      <c r="I12648" s="518">
        <v>649376</v>
      </c>
    </row>
    <row r="12649" spans="1:9" x14ac:dyDescent="0.2">
      <c r="A12649" s="518" t="s">
        <v>148</v>
      </c>
      <c r="B12649" s="518">
        <v>649384</v>
      </c>
      <c r="C12649" s="518" t="s">
        <v>2660</v>
      </c>
      <c r="D12649" s="518" t="s">
        <v>1086</v>
      </c>
      <c r="E12649" s="859">
        <v>33</v>
      </c>
      <c r="F12649" s="859">
        <v>33</v>
      </c>
      <c r="G12649" s="518" t="s">
        <v>122</v>
      </c>
      <c r="H12649" s="518" t="s">
        <v>148</v>
      </c>
      <c r="I12649" s="518">
        <v>649384</v>
      </c>
    </row>
    <row r="12650" spans="1:9" x14ac:dyDescent="0.2">
      <c r="A12650" s="518" t="s">
        <v>349</v>
      </c>
      <c r="B12650" s="518">
        <v>649459</v>
      </c>
      <c r="C12650" s="518" t="s">
        <v>2660</v>
      </c>
      <c r="D12650" s="518" t="s">
        <v>6285</v>
      </c>
      <c r="E12650" s="859">
        <v>28</v>
      </c>
      <c r="F12650" s="859">
        <v>19</v>
      </c>
      <c r="G12650" s="518" t="s">
        <v>122</v>
      </c>
      <c r="H12650" s="518" t="s">
        <v>349</v>
      </c>
      <c r="I12650" s="518">
        <v>649459</v>
      </c>
    </row>
    <row r="12651" spans="1:9" x14ac:dyDescent="0.2">
      <c r="A12651" s="518" t="s">
        <v>349</v>
      </c>
      <c r="B12651" s="518">
        <v>649467</v>
      </c>
      <c r="C12651" s="518" t="s">
        <v>2660</v>
      </c>
      <c r="D12651" s="518" t="s">
        <v>6286</v>
      </c>
      <c r="E12651" s="859">
        <v>34</v>
      </c>
      <c r="F12651" s="859">
        <v>19</v>
      </c>
      <c r="G12651" s="518" t="s">
        <v>122</v>
      </c>
      <c r="H12651" s="518" t="s">
        <v>349</v>
      </c>
      <c r="I12651" s="518">
        <v>649467</v>
      </c>
    </row>
    <row r="12652" spans="1:9" x14ac:dyDescent="0.2">
      <c r="A12652" s="518" t="s">
        <v>349</v>
      </c>
      <c r="B12652" s="518">
        <v>649475</v>
      </c>
      <c r="C12652" s="518" t="s">
        <v>2660</v>
      </c>
      <c r="D12652" s="518" t="s">
        <v>6287</v>
      </c>
      <c r="E12652" s="859">
        <v>15</v>
      </c>
      <c r="F12652" s="859">
        <v>9</v>
      </c>
      <c r="G12652" s="518" t="s">
        <v>122</v>
      </c>
      <c r="H12652" s="518" t="s">
        <v>349</v>
      </c>
      <c r="I12652" s="518">
        <v>649475</v>
      </c>
    </row>
    <row r="12653" spans="1:9" x14ac:dyDescent="0.2">
      <c r="A12653" s="518" t="s">
        <v>358</v>
      </c>
      <c r="B12653" s="518">
        <v>649491</v>
      </c>
      <c r="C12653" s="518" t="s">
        <v>2660</v>
      </c>
      <c r="D12653" s="518" t="s">
        <v>1964</v>
      </c>
      <c r="E12653" s="859">
        <v>33</v>
      </c>
      <c r="F12653" s="859">
        <v>27</v>
      </c>
      <c r="G12653" s="518" t="s">
        <v>122</v>
      </c>
      <c r="H12653" s="518" t="s">
        <v>358</v>
      </c>
      <c r="I12653" s="518">
        <v>649491</v>
      </c>
    </row>
    <row r="12654" spans="1:9" x14ac:dyDescent="0.2">
      <c r="A12654" s="518" t="s">
        <v>358</v>
      </c>
      <c r="B12654" s="518">
        <v>649509</v>
      </c>
      <c r="C12654" s="518" t="s">
        <v>2660</v>
      </c>
      <c r="D12654" s="518" t="s">
        <v>6288</v>
      </c>
      <c r="E12654" s="859">
        <v>31</v>
      </c>
      <c r="F12654" s="859">
        <v>30</v>
      </c>
      <c r="G12654" s="518" t="s">
        <v>122</v>
      </c>
      <c r="H12654" s="518" t="s">
        <v>358</v>
      </c>
      <c r="I12654" s="518">
        <v>649509</v>
      </c>
    </row>
    <row r="12655" spans="1:9" x14ac:dyDescent="0.2">
      <c r="A12655" s="518" t="s">
        <v>358</v>
      </c>
      <c r="B12655" s="518">
        <v>649517</v>
      </c>
      <c r="C12655" s="518" t="s">
        <v>2660</v>
      </c>
      <c r="D12655" s="518" t="s">
        <v>6289</v>
      </c>
      <c r="E12655" s="859">
        <v>28</v>
      </c>
      <c r="F12655" s="859">
        <v>28</v>
      </c>
      <c r="G12655" s="518" t="s">
        <v>122</v>
      </c>
      <c r="H12655" s="518" t="s">
        <v>358</v>
      </c>
      <c r="I12655" s="518">
        <v>649517</v>
      </c>
    </row>
    <row r="12656" spans="1:9" x14ac:dyDescent="0.2">
      <c r="A12656" s="518" t="s">
        <v>358</v>
      </c>
      <c r="B12656" s="518">
        <v>649533</v>
      </c>
      <c r="C12656" s="518" t="s">
        <v>2660</v>
      </c>
      <c r="D12656" s="518" t="s">
        <v>2813</v>
      </c>
      <c r="E12656" s="859">
        <v>34</v>
      </c>
      <c r="F12656" s="859">
        <v>30</v>
      </c>
      <c r="G12656" s="518" t="s">
        <v>122</v>
      </c>
      <c r="H12656" s="518" t="s">
        <v>358</v>
      </c>
      <c r="I12656" s="518">
        <v>649533</v>
      </c>
    </row>
    <row r="12657" spans="1:9" x14ac:dyDescent="0.2">
      <c r="A12657" s="518" t="s">
        <v>358</v>
      </c>
      <c r="B12657" s="518">
        <v>649541</v>
      </c>
      <c r="C12657" s="518" t="s">
        <v>2660</v>
      </c>
      <c r="D12657" s="518" t="s">
        <v>776</v>
      </c>
      <c r="E12657" s="859">
        <v>33</v>
      </c>
      <c r="F12657" s="859">
        <v>31</v>
      </c>
      <c r="G12657" s="518" t="s">
        <v>122</v>
      </c>
      <c r="H12657" s="518" t="s">
        <v>358</v>
      </c>
      <c r="I12657" s="518">
        <v>649541</v>
      </c>
    </row>
    <row r="12658" spans="1:9" x14ac:dyDescent="0.2">
      <c r="A12658" s="518" t="s">
        <v>349</v>
      </c>
      <c r="B12658" s="518">
        <v>649558</v>
      </c>
      <c r="C12658" s="518" t="s">
        <v>2660</v>
      </c>
      <c r="D12658" s="518" t="s">
        <v>1361</v>
      </c>
      <c r="E12658" s="859">
        <v>34</v>
      </c>
      <c r="F12658" s="859">
        <v>25</v>
      </c>
      <c r="G12658" s="518" t="s">
        <v>122</v>
      </c>
      <c r="H12658" s="518" t="s">
        <v>349</v>
      </c>
      <c r="I12658" s="518">
        <v>649558</v>
      </c>
    </row>
    <row r="12659" spans="1:9" x14ac:dyDescent="0.2">
      <c r="A12659" s="518" t="s">
        <v>349</v>
      </c>
      <c r="B12659" s="518">
        <v>649566</v>
      </c>
      <c r="C12659" s="518" t="s">
        <v>2660</v>
      </c>
      <c r="D12659" s="518" t="s">
        <v>1964</v>
      </c>
      <c r="E12659" s="859">
        <v>27</v>
      </c>
      <c r="F12659" s="859">
        <v>15</v>
      </c>
      <c r="G12659" s="518" t="s">
        <v>122</v>
      </c>
      <c r="H12659" s="518" t="s">
        <v>349</v>
      </c>
      <c r="I12659" s="518">
        <v>649566</v>
      </c>
    </row>
    <row r="12660" spans="1:9" x14ac:dyDescent="0.2">
      <c r="A12660" s="518" t="s">
        <v>349</v>
      </c>
      <c r="B12660" s="518">
        <v>649574</v>
      </c>
      <c r="C12660" s="518" t="s">
        <v>2660</v>
      </c>
      <c r="D12660" s="518" t="s">
        <v>898</v>
      </c>
      <c r="E12660" s="859">
        <v>26</v>
      </c>
      <c r="F12660" s="859">
        <v>19</v>
      </c>
      <c r="G12660" s="518" t="s">
        <v>122</v>
      </c>
      <c r="H12660" s="518" t="s">
        <v>349</v>
      </c>
      <c r="I12660" s="518">
        <v>649574</v>
      </c>
    </row>
    <row r="12661" spans="1:9" x14ac:dyDescent="0.2">
      <c r="A12661" s="518" t="s">
        <v>394</v>
      </c>
      <c r="B12661" s="518">
        <v>649608</v>
      </c>
      <c r="C12661" s="518" t="s">
        <v>2660</v>
      </c>
      <c r="D12661" s="518" t="s">
        <v>6290</v>
      </c>
      <c r="E12661" s="859">
        <v>32</v>
      </c>
      <c r="F12661" s="859">
        <v>32</v>
      </c>
      <c r="G12661" s="518" t="s">
        <v>122</v>
      </c>
      <c r="H12661" s="518" t="s">
        <v>394</v>
      </c>
      <c r="I12661" s="518">
        <v>649608</v>
      </c>
    </row>
    <row r="12662" spans="1:9" x14ac:dyDescent="0.2">
      <c r="A12662" s="518" t="s">
        <v>394</v>
      </c>
      <c r="B12662" s="518">
        <v>649616</v>
      </c>
      <c r="C12662" s="518" t="s">
        <v>2660</v>
      </c>
      <c r="D12662" s="518" t="s">
        <v>6291</v>
      </c>
      <c r="E12662" s="859">
        <v>31</v>
      </c>
      <c r="F12662" s="859">
        <v>31</v>
      </c>
      <c r="G12662" s="518" t="s">
        <v>122</v>
      </c>
      <c r="H12662" s="518" t="s">
        <v>394</v>
      </c>
      <c r="I12662" s="518">
        <v>649616</v>
      </c>
    </row>
    <row r="12663" spans="1:9" x14ac:dyDescent="0.2">
      <c r="A12663" s="518" t="s">
        <v>394</v>
      </c>
      <c r="B12663" s="518">
        <v>649624</v>
      </c>
      <c r="C12663" s="518" t="s">
        <v>2660</v>
      </c>
      <c r="D12663" s="518" t="s">
        <v>6292</v>
      </c>
      <c r="E12663" s="859">
        <v>29</v>
      </c>
      <c r="F12663" s="859">
        <v>29</v>
      </c>
      <c r="G12663" s="518" t="s">
        <v>122</v>
      </c>
      <c r="H12663" s="518" t="s">
        <v>394</v>
      </c>
      <c r="I12663" s="518">
        <v>649624</v>
      </c>
    </row>
    <row r="12664" spans="1:9" x14ac:dyDescent="0.2">
      <c r="A12664" s="518" t="s">
        <v>394</v>
      </c>
      <c r="B12664" s="518">
        <v>649632</v>
      </c>
      <c r="C12664" s="518" t="s">
        <v>2660</v>
      </c>
      <c r="D12664" s="518" t="s">
        <v>6293</v>
      </c>
      <c r="E12664" s="859">
        <v>31</v>
      </c>
      <c r="F12664" s="859">
        <v>31</v>
      </c>
      <c r="G12664" s="518" t="s">
        <v>122</v>
      </c>
      <c r="H12664" s="518" t="s">
        <v>394</v>
      </c>
      <c r="I12664" s="518">
        <v>649632</v>
      </c>
    </row>
    <row r="12665" spans="1:9" x14ac:dyDescent="0.2">
      <c r="A12665" s="518" t="s">
        <v>394</v>
      </c>
      <c r="B12665" s="518">
        <v>649640</v>
      </c>
      <c r="C12665" s="518" t="s">
        <v>2660</v>
      </c>
      <c r="D12665" s="518" t="s">
        <v>6294</v>
      </c>
      <c r="E12665" s="859">
        <v>33</v>
      </c>
      <c r="F12665" s="859">
        <v>33</v>
      </c>
      <c r="G12665" s="518" t="s">
        <v>122</v>
      </c>
      <c r="H12665" s="518" t="s">
        <v>394</v>
      </c>
      <c r="I12665" s="518">
        <v>649640</v>
      </c>
    </row>
    <row r="12666" spans="1:9" x14ac:dyDescent="0.2">
      <c r="A12666" s="518" t="s">
        <v>166</v>
      </c>
      <c r="B12666" s="518">
        <v>649657</v>
      </c>
      <c r="C12666" s="518" t="s">
        <v>2660</v>
      </c>
      <c r="D12666" s="518" t="s">
        <v>7055</v>
      </c>
      <c r="E12666" s="859">
        <v>35</v>
      </c>
      <c r="F12666" s="859">
        <v>35</v>
      </c>
      <c r="G12666" s="518" t="s">
        <v>122</v>
      </c>
      <c r="H12666" s="518" t="s">
        <v>166</v>
      </c>
      <c r="I12666" s="518">
        <v>649657</v>
      </c>
    </row>
    <row r="12667" spans="1:9" x14ac:dyDescent="0.2">
      <c r="A12667" s="518" t="s">
        <v>166</v>
      </c>
      <c r="B12667" s="518">
        <v>649665</v>
      </c>
      <c r="C12667" s="518" t="s">
        <v>2660</v>
      </c>
      <c r="D12667" s="518" t="s">
        <v>7056</v>
      </c>
      <c r="E12667" s="859">
        <v>31</v>
      </c>
      <c r="F12667" s="859">
        <v>31</v>
      </c>
      <c r="G12667" s="518" t="s">
        <v>122</v>
      </c>
      <c r="H12667" s="518" t="s">
        <v>166</v>
      </c>
      <c r="I12667" s="518">
        <v>649665</v>
      </c>
    </row>
    <row r="12668" spans="1:9" x14ac:dyDescent="0.2">
      <c r="A12668" s="518" t="s">
        <v>166</v>
      </c>
      <c r="B12668" s="518">
        <v>649681</v>
      </c>
      <c r="C12668" s="518" t="s">
        <v>2660</v>
      </c>
      <c r="D12668" s="518" t="s">
        <v>620</v>
      </c>
      <c r="E12668" s="859">
        <v>31</v>
      </c>
      <c r="F12668" s="859">
        <v>31</v>
      </c>
      <c r="G12668" s="518" t="s">
        <v>122</v>
      </c>
      <c r="H12668" s="518" t="s">
        <v>166</v>
      </c>
      <c r="I12668" s="518">
        <v>649681</v>
      </c>
    </row>
    <row r="12669" spans="1:9" x14ac:dyDescent="0.2">
      <c r="A12669" s="518" t="s">
        <v>394</v>
      </c>
      <c r="B12669" s="518">
        <v>649707</v>
      </c>
      <c r="C12669" s="518" t="s">
        <v>2660</v>
      </c>
      <c r="D12669" s="518" t="s">
        <v>6295</v>
      </c>
      <c r="E12669" s="859">
        <v>33</v>
      </c>
      <c r="F12669" s="859">
        <v>33</v>
      </c>
      <c r="G12669" s="518" t="s">
        <v>122</v>
      </c>
      <c r="H12669" s="518" t="s">
        <v>394</v>
      </c>
      <c r="I12669" s="518">
        <v>649707</v>
      </c>
    </row>
    <row r="12670" spans="1:9" x14ac:dyDescent="0.2">
      <c r="A12670" s="518" t="s">
        <v>394</v>
      </c>
      <c r="B12670" s="518">
        <v>649715</v>
      </c>
      <c r="C12670" s="518" t="s">
        <v>2660</v>
      </c>
      <c r="D12670" s="518" t="s">
        <v>6296</v>
      </c>
      <c r="E12670" s="859">
        <v>32</v>
      </c>
      <c r="F12670" s="859">
        <v>32</v>
      </c>
      <c r="G12670" s="518" t="s">
        <v>122</v>
      </c>
      <c r="H12670" s="518" t="s">
        <v>394</v>
      </c>
      <c r="I12670" s="518">
        <v>649715</v>
      </c>
    </row>
    <row r="12671" spans="1:9" x14ac:dyDescent="0.2">
      <c r="A12671" s="518" t="s">
        <v>394</v>
      </c>
      <c r="B12671" s="518">
        <v>649731</v>
      </c>
      <c r="C12671" s="518" t="s">
        <v>2660</v>
      </c>
      <c r="D12671" s="518" t="s">
        <v>6297</v>
      </c>
      <c r="E12671" s="859">
        <v>28</v>
      </c>
      <c r="F12671" s="859">
        <v>28</v>
      </c>
      <c r="G12671" s="518" t="s">
        <v>122</v>
      </c>
      <c r="H12671" s="518" t="s">
        <v>394</v>
      </c>
      <c r="I12671" s="518">
        <v>649731</v>
      </c>
    </row>
    <row r="12672" spans="1:9" x14ac:dyDescent="0.2">
      <c r="A12672" s="518" t="s">
        <v>394</v>
      </c>
      <c r="B12672" s="518">
        <v>649749</v>
      </c>
      <c r="C12672" s="518" t="s">
        <v>2660</v>
      </c>
      <c r="D12672" s="518" t="s">
        <v>6298</v>
      </c>
      <c r="E12672" s="859">
        <v>22</v>
      </c>
      <c r="F12672" s="859">
        <v>22</v>
      </c>
      <c r="G12672" s="518" t="s">
        <v>122</v>
      </c>
      <c r="H12672" s="518" t="s">
        <v>394</v>
      </c>
      <c r="I12672" s="518">
        <v>649749</v>
      </c>
    </row>
    <row r="12673" spans="1:9" x14ac:dyDescent="0.2">
      <c r="A12673" s="518" t="s">
        <v>394</v>
      </c>
      <c r="B12673" s="518">
        <v>649756</v>
      </c>
      <c r="C12673" s="518" t="s">
        <v>2660</v>
      </c>
      <c r="D12673" s="518" t="s">
        <v>6299</v>
      </c>
      <c r="E12673" s="859">
        <v>33</v>
      </c>
      <c r="F12673" s="859">
        <v>33</v>
      </c>
      <c r="G12673" s="518" t="s">
        <v>122</v>
      </c>
      <c r="H12673" s="518" t="s">
        <v>394</v>
      </c>
      <c r="I12673" s="518">
        <v>649756</v>
      </c>
    </row>
    <row r="12674" spans="1:9" x14ac:dyDescent="0.2">
      <c r="A12674" s="518" t="s">
        <v>395</v>
      </c>
      <c r="B12674" s="518">
        <v>649764</v>
      </c>
      <c r="C12674" s="518" t="s">
        <v>2660</v>
      </c>
      <c r="D12674" s="518" t="s">
        <v>749</v>
      </c>
      <c r="E12674" s="859">
        <v>27</v>
      </c>
      <c r="F12674" s="859">
        <v>27</v>
      </c>
      <c r="G12674" s="518" t="s">
        <v>122</v>
      </c>
      <c r="H12674" s="518" t="s">
        <v>395</v>
      </c>
      <c r="I12674" s="518">
        <v>649764</v>
      </c>
    </row>
    <row r="12675" spans="1:9" x14ac:dyDescent="0.2">
      <c r="A12675" s="518" t="s">
        <v>395</v>
      </c>
      <c r="B12675" s="518">
        <v>649772</v>
      </c>
      <c r="C12675" s="518" t="s">
        <v>2660</v>
      </c>
      <c r="D12675" s="518" t="s">
        <v>6300</v>
      </c>
      <c r="E12675" s="859">
        <v>24</v>
      </c>
      <c r="F12675" s="859">
        <v>24</v>
      </c>
      <c r="G12675" s="518" t="s">
        <v>122</v>
      </c>
      <c r="H12675" s="518" t="s">
        <v>395</v>
      </c>
      <c r="I12675" s="518">
        <v>649772</v>
      </c>
    </row>
    <row r="12676" spans="1:9" x14ac:dyDescent="0.2">
      <c r="A12676" s="518" t="s">
        <v>388</v>
      </c>
      <c r="B12676" s="518">
        <v>649798</v>
      </c>
      <c r="C12676" s="518" t="s">
        <v>2660</v>
      </c>
      <c r="D12676" s="518" t="s">
        <v>4008</v>
      </c>
      <c r="E12676" s="859">
        <v>34</v>
      </c>
      <c r="F12676" s="859">
        <v>31</v>
      </c>
      <c r="G12676" s="518" t="s">
        <v>122</v>
      </c>
      <c r="H12676" s="518" t="s">
        <v>388</v>
      </c>
      <c r="I12676" s="518">
        <v>649798</v>
      </c>
    </row>
    <row r="12677" spans="1:9" x14ac:dyDescent="0.2">
      <c r="A12677" s="518" t="s">
        <v>245</v>
      </c>
      <c r="B12677" s="518">
        <v>649806</v>
      </c>
      <c r="C12677" s="518" t="s">
        <v>2660</v>
      </c>
      <c r="D12677" s="518" t="s">
        <v>1220</v>
      </c>
      <c r="E12677" s="859">
        <v>32</v>
      </c>
      <c r="F12677" s="859">
        <v>27</v>
      </c>
      <c r="G12677" s="518" t="s">
        <v>122</v>
      </c>
      <c r="H12677" s="518" t="s">
        <v>245</v>
      </c>
      <c r="I12677" s="518">
        <v>649806</v>
      </c>
    </row>
    <row r="12678" spans="1:9" x14ac:dyDescent="0.2">
      <c r="A12678" s="518" t="s">
        <v>245</v>
      </c>
      <c r="B12678" s="518">
        <v>649814</v>
      </c>
      <c r="C12678" s="518" t="s">
        <v>2660</v>
      </c>
      <c r="D12678" s="518" t="s">
        <v>716</v>
      </c>
      <c r="E12678" s="859">
        <v>31</v>
      </c>
      <c r="F12678" s="859">
        <v>29</v>
      </c>
      <c r="G12678" s="518" t="s">
        <v>122</v>
      </c>
      <c r="H12678" s="518" t="s">
        <v>245</v>
      </c>
      <c r="I12678" s="518">
        <v>649814</v>
      </c>
    </row>
    <row r="12679" spans="1:9" x14ac:dyDescent="0.2">
      <c r="A12679" s="518" t="s">
        <v>245</v>
      </c>
      <c r="B12679" s="518">
        <v>649822</v>
      </c>
      <c r="C12679" s="518" t="s">
        <v>2660</v>
      </c>
      <c r="D12679" s="518" t="s">
        <v>423</v>
      </c>
      <c r="E12679" s="859">
        <v>34</v>
      </c>
      <c r="F12679" s="859">
        <v>34</v>
      </c>
      <c r="G12679" s="518" t="s">
        <v>122</v>
      </c>
      <c r="H12679" s="518" t="s">
        <v>245</v>
      </c>
      <c r="I12679" s="518">
        <v>649822</v>
      </c>
    </row>
    <row r="12680" spans="1:9" x14ac:dyDescent="0.2">
      <c r="A12680" s="518" t="s">
        <v>245</v>
      </c>
      <c r="B12680" s="518">
        <v>649830</v>
      </c>
      <c r="C12680" s="518" t="s">
        <v>2660</v>
      </c>
      <c r="D12680" s="518" t="s">
        <v>1574</v>
      </c>
      <c r="E12680" s="859">
        <v>35</v>
      </c>
      <c r="F12680" s="859">
        <v>35</v>
      </c>
      <c r="G12680" s="518" t="s">
        <v>122</v>
      </c>
      <c r="H12680" s="518" t="s">
        <v>245</v>
      </c>
      <c r="I12680" s="518">
        <v>649830</v>
      </c>
    </row>
    <row r="12681" spans="1:9" x14ac:dyDescent="0.2">
      <c r="A12681" s="518" t="s">
        <v>245</v>
      </c>
      <c r="B12681" s="518">
        <v>649848</v>
      </c>
      <c r="C12681" s="518" t="s">
        <v>2660</v>
      </c>
      <c r="D12681" s="518" t="s">
        <v>932</v>
      </c>
      <c r="E12681" s="859">
        <v>34</v>
      </c>
      <c r="F12681" s="859">
        <v>34</v>
      </c>
      <c r="G12681" s="518" t="s">
        <v>122</v>
      </c>
      <c r="H12681" s="518" t="s">
        <v>245</v>
      </c>
      <c r="I12681" s="518">
        <v>649848</v>
      </c>
    </row>
    <row r="12682" spans="1:9" x14ac:dyDescent="0.2">
      <c r="A12682" s="518" t="s">
        <v>245</v>
      </c>
      <c r="B12682" s="518">
        <v>649855</v>
      </c>
      <c r="C12682" s="518" t="s">
        <v>2660</v>
      </c>
      <c r="D12682" s="518" t="s">
        <v>610</v>
      </c>
      <c r="E12682" s="859">
        <v>26</v>
      </c>
      <c r="F12682" s="859">
        <v>26</v>
      </c>
      <c r="G12682" s="518" t="s">
        <v>122</v>
      </c>
      <c r="H12682" s="518" t="s">
        <v>245</v>
      </c>
      <c r="I12682" s="518">
        <v>649855</v>
      </c>
    </row>
    <row r="12683" spans="1:9" x14ac:dyDescent="0.2">
      <c r="A12683" s="518" t="s">
        <v>245</v>
      </c>
      <c r="B12683" s="518">
        <v>649863</v>
      </c>
      <c r="C12683" s="518" t="s">
        <v>2660</v>
      </c>
      <c r="D12683" s="518" t="s">
        <v>2415</v>
      </c>
      <c r="E12683" s="859">
        <v>31</v>
      </c>
      <c r="F12683" s="859">
        <v>31</v>
      </c>
      <c r="G12683" s="518" t="s">
        <v>122</v>
      </c>
      <c r="H12683" s="518" t="s">
        <v>245</v>
      </c>
      <c r="I12683" s="518">
        <v>649863</v>
      </c>
    </row>
    <row r="12684" spans="1:9" x14ac:dyDescent="0.2">
      <c r="A12684" s="518" t="s">
        <v>245</v>
      </c>
      <c r="B12684" s="518">
        <v>649871</v>
      </c>
      <c r="C12684" s="518" t="s">
        <v>2660</v>
      </c>
      <c r="D12684" s="518" t="s">
        <v>683</v>
      </c>
      <c r="E12684" s="859">
        <v>26</v>
      </c>
      <c r="F12684" s="859">
        <v>26</v>
      </c>
      <c r="G12684" s="518" t="s">
        <v>122</v>
      </c>
      <c r="H12684" s="518" t="s">
        <v>245</v>
      </c>
      <c r="I12684" s="518">
        <v>649871</v>
      </c>
    </row>
    <row r="12685" spans="1:9" x14ac:dyDescent="0.2">
      <c r="A12685" s="518" t="s">
        <v>394</v>
      </c>
      <c r="B12685" s="518">
        <v>649905</v>
      </c>
      <c r="C12685" s="518" t="s">
        <v>2660</v>
      </c>
      <c r="D12685" s="518" t="s">
        <v>6301</v>
      </c>
      <c r="E12685" s="859">
        <v>25</v>
      </c>
      <c r="F12685" s="859">
        <v>25</v>
      </c>
      <c r="G12685" s="518" t="s">
        <v>122</v>
      </c>
      <c r="H12685" s="518" t="s">
        <v>394</v>
      </c>
      <c r="I12685" s="518">
        <v>649905</v>
      </c>
    </row>
    <row r="12686" spans="1:9" x14ac:dyDescent="0.2">
      <c r="A12686" s="518" t="s">
        <v>394</v>
      </c>
      <c r="B12686" s="518">
        <v>649913</v>
      </c>
      <c r="C12686" s="518" t="s">
        <v>2660</v>
      </c>
      <c r="D12686" s="518" t="s">
        <v>6302</v>
      </c>
      <c r="E12686" s="859">
        <v>23</v>
      </c>
      <c r="F12686" s="859">
        <v>23</v>
      </c>
      <c r="G12686" s="518" t="s">
        <v>122</v>
      </c>
      <c r="H12686" s="518" t="s">
        <v>394</v>
      </c>
      <c r="I12686" s="518">
        <v>649913</v>
      </c>
    </row>
    <row r="12687" spans="1:9" x14ac:dyDescent="0.2">
      <c r="A12687" s="518" t="s">
        <v>388</v>
      </c>
      <c r="B12687" s="518">
        <v>649939</v>
      </c>
      <c r="C12687" s="518" t="s">
        <v>2660</v>
      </c>
      <c r="D12687" s="518" t="s">
        <v>2454</v>
      </c>
      <c r="E12687" s="859">
        <v>34</v>
      </c>
      <c r="F12687" s="859">
        <v>34</v>
      </c>
      <c r="G12687" s="518" t="s">
        <v>122</v>
      </c>
      <c r="H12687" s="518" t="s">
        <v>388</v>
      </c>
      <c r="I12687" s="518">
        <v>649939</v>
      </c>
    </row>
    <row r="12688" spans="1:9" x14ac:dyDescent="0.2">
      <c r="A12688" s="518" t="s">
        <v>388</v>
      </c>
      <c r="B12688" s="518">
        <v>649970</v>
      </c>
      <c r="C12688" s="518" t="s">
        <v>2660</v>
      </c>
      <c r="D12688" s="518" t="s">
        <v>6303</v>
      </c>
      <c r="E12688" s="859">
        <v>31</v>
      </c>
      <c r="F12688" s="859">
        <v>31</v>
      </c>
      <c r="G12688" s="518" t="s">
        <v>122</v>
      </c>
      <c r="H12688" s="518" t="s">
        <v>388</v>
      </c>
      <c r="I12688" s="518">
        <v>649970</v>
      </c>
    </row>
    <row r="12689" spans="1:9" x14ac:dyDescent="0.2">
      <c r="A12689" s="518" t="s">
        <v>388</v>
      </c>
      <c r="B12689" s="518">
        <v>649988</v>
      </c>
      <c r="C12689" s="518" t="s">
        <v>2660</v>
      </c>
      <c r="D12689" s="518" t="s">
        <v>4830</v>
      </c>
      <c r="E12689" s="859">
        <v>30</v>
      </c>
      <c r="F12689" s="859">
        <v>30</v>
      </c>
      <c r="G12689" s="518" t="s">
        <v>122</v>
      </c>
      <c r="H12689" s="518" t="s">
        <v>388</v>
      </c>
      <c r="I12689" s="518">
        <v>649988</v>
      </c>
    </row>
    <row r="12690" spans="1:9" x14ac:dyDescent="0.2">
      <c r="A12690" s="518" t="s">
        <v>359</v>
      </c>
      <c r="B12690" s="518">
        <v>650085</v>
      </c>
      <c r="C12690" s="518" t="s">
        <v>2660</v>
      </c>
      <c r="D12690" s="518" t="s">
        <v>680</v>
      </c>
      <c r="E12690" s="859">
        <v>35</v>
      </c>
      <c r="F12690" s="859">
        <v>35</v>
      </c>
      <c r="G12690" s="518" t="s">
        <v>122</v>
      </c>
      <c r="H12690" s="518" t="s">
        <v>359</v>
      </c>
      <c r="I12690" s="518">
        <v>650085</v>
      </c>
    </row>
    <row r="12691" spans="1:9" x14ac:dyDescent="0.2">
      <c r="A12691" s="518" t="s">
        <v>359</v>
      </c>
      <c r="B12691" s="518">
        <v>650093</v>
      </c>
      <c r="C12691" s="518" t="s">
        <v>2660</v>
      </c>
      <c r="D12691" s="518" t="s">
        <v>2426</v>
      </c>
      <c r="E12691" s="859">
        <v>35</v>
      </c>
      <c r="F12691" s="859">
        <v>35</v>
      </c>
      <c r="G12691" s="518" t="s">
        <v>122</v>
      </c>
      <c r="H12691" s="518" t="s">
        <v>359</v>
      </c>
      <c r="I12691" s="518">
        <v>650093</v>
      </c>
    </row>
    <row r="12692" spans="1:9" x14ac:dyDescent="0.2">
      <c r="A12692" s="518" t="s">
        <v>359</v>
      </c>
      <c r="B12692" s="518">
        <v>650101</v>
      </c>
      <c r="C12692" s="518" t="s">
        <v>2660</v>
      </c>
      <c r="D12692" s="518" t="s">
        <v>4892</v>
      </c>
      <c r="E12692" s="859">
        <v>23</v>
      </c>
      <c r="F12692" s="859">
        <v>23</v>
      </c>
      <c r="G12692" s="518" t="s">
        <v>122</v>
      </c>
      <c r="H12692" s="518" t="s">
        <v>359</v>
      </c>
      <c r="I12692" s="518">
        <v>650101</v>
      </c>
    </row>
    <row r="12693" spans="1:9" x14ac:dyDescent="0.2">
      <c r="A12693" s="518" t="s">
        <v>359</v>
      </c>
      <c r="B12693" s="518">
        <v>650119</v>
      </c>
      <c r="C12693" s="518" t="s">
        <v>2660</v>
      </c>
      <c r="D12693" s="518" t="s">
        <v>6304</v>
      </c>
      <c r="E12693" s="859">
        <v>30</v>
      </c>
      <c r="F12693" s="859">
        <v>30</v>
      </c>
      <c r="G12693" s="518" t="s">
        <v>122</v>
      </c>
      <c r="H12693" s="518" t="s">
        <v>359</v>
      </c>
      <c r="I12693" s="518">
        <v>650119</v>
      </c>
    </row>
    <row r="12694" spans="1:9" x14ac:dyDescent="0.2">
      <c r="A12694" s="518" t="s">
        <v>164</v>
      </c>
      <c r="B12694" s="518">
        <v>650143</v>
      </c>
      <c r="C12694" s="518" t="s">
        <v>2660</v>
      </c>
      <c r="D12694" s="518" t="s">
        <v>6305</v>
      </c>
      <c r="E12694" s="859">
        <v>35</v>
      </c>
      <c r="F12694" s="859">
        <v>30</v>
      </c>
      <c r="G12694" s="518" t="s">
        <v>122</v>
      </c>
      <c r="H12694" s="518" t="s">
        <v>164</v>
      </c>
      <c r="I12694" s="518">
        <v>650143</v>
      </c>
    </row>
    <row r="12695" spans="1:9" x14ac:dyDescent="0.2">
      <c r="A12695" s="518" t="s">
        <v>164</v>
      </c>
      <c r="B12695" s="518">
        <v>650150</v>
      </c>
      <c r="C12695" s="518" t="s">
        <v>2660</v>
      </c>
      <c r="D12695" s="518" t="s">
        <v>750</v>
      </c>
      <c r="E12695" s="859">
        <v>31</v>
      </c>
      <c r="F12695" s="859">
        <v>31</v>
      </c>
      <c r="G12695" s="518" t="s">
        <v>122</v>
      </c>
      <c r="H12695" s="518" t="s">
        <v>164</v>
      </c>
      <c r="I12695" s="518">
        <v>650150</v>
      </c>
    </row>
    <row r="12696" spans="1:9" x14ac:dyDescent="0.2">
      <c r="A12696" s="518" t="s">
        <v>388</v>
      </c>
      <c r="B12696" s="518">
        <v>650168</v>
      </c>
      <c r="C12696" s="518" t="s">
        <v>2660</v>
      </c>
      <c r="D12696" s="518" t="s">
        <v>2464</v>
      </c>
      <c r="E12696" s="859">
        <v>33</v>
      </c>
      <c r="F12696" s="859">
        <v>33</v>
      </c>
      <c r="G12696" s="518" t="s">
        <v>122</v>
      </c>
      <c r="H12696" s="518" t="s">
        <v>388</v>
      </c>
      <c r="I12696" s="518">
        <v>650168</v>
      </c>
    </row>
    <row r="12697" spans="1:9" x14ac:dyDescent="0.2">
      <c r="A12697" s="518" t="s">
        <v>335</v>
      </c>
      <c r="B12697" s="518">
        <v>650176</v>
      </c>
      <c r="C12697" s="518" t="s">
        <v>2660</v>
      </c>
      <c r="D12697" s="518" t="s">
        <v>2599</v>
      </c>
      <c r="E12697" s="859">
        <v>25</v>
      </c>
      <c r="F12697" s="859">
        <v>25</v>
      </c>
      <c r="G12697" s="518" t="s">
        <v>122</v>
      </c>
      <c r="H12697" s="518" t="s">
        <v>335</v>
      </c>
      <c r="I12697" s="518">
        <v>650176</v>
      </c>
    </row>
    <row r="12698" spans="1:9" x14ac:dyDescent="0.2">
      <c r="A12698" s="518" t="s">
        <v>170</v>
      </c>
      <c r="B12698" s="518">
        <v>650226</v>
      </c>
      <c r="C12698" s="518" t="s">
        <v>2660</v>
      </c>
      <c r="D12698" s="518" t="s">
        <v>6306</v>
      </c>
      <c r="E12698" s="859">
        <v>23</v>
      </c>
      <c r="F12698" s="859">
        <v>23</v>
      </c>
      <c r="G12698" s="518" t="s">
        <v>122</v>
      </c>
      <c r="H12698" s="518" t="s">
        <v>170</v>
      </c>
      <c r="I12698" s="518">
        <v>650226</v>
      </c>
    </row>
    <row r="12699" spans="1:9" x14ac:dyDescent="0.2">
      <c r="A12699" s="518" t="s">
        <v>388</v>
      </c>
      <c r="B12699" s="518">
        <v>650259</v>
      </c>
      <c r="C12699" s="518" t="s">
        <v>2660</v>
      </c>
      <c r="D12699" s="518" t="s">
        <v>452</v>
      </c>
      <c r="E12699" s="859">
        <v>35</v>
      </c>
      <c r="F12699" s="859">
        <v>34</v>
      </c>
      <c r="G12699" s="518" t="s">
        <v>122</v>
      </c>
      <c r="H12699" s="518" t="s">
        <v>388</v>
      </c>
      <c r="I12699" s="518">
        <v>650259</v>
      </c>
    </row>
    <row r="12700" spans="1:9" x14ac:dyDescent="0.2">
      <c r="A12700" s="518" t="s">
        <v>321</v>
      </c>
      <c r="B12700" s="518">
        <v>650291</v>
      </c>
      <c r="C12700" s="518" t="s">
        <v>2660</v>
      </c>
      <c r="D12700" s="518" t="s">
        <v>798</v>
      </c>
      <c r="E12700" s="859">
        <v>29</v>
      </c>
      <c r="F12700" s="859">
        <v>21</v>
      </c>
      <c r="G12700" s="518" t="s">
        <v>122</v>
      </c>
      <c r="H12700" s="518" t="s">
        <v>321</v>
      </c>
      <c r="I12700" s="518">
        <v>777789</v>
      </c>
    </row>
    <row r="12701" spans="1:9" x14ac:dyDescent="0.2">
      <c r="A12701" s="518" t="s">
        <v>321</v>
      </c>
      <c r="B12701" s="518">
        <v>650309</v>
      </c>
      <c r="C12701" s="518" t="s">
        <v>2660</v>
      </c>
      <c r="D12701" s="518" t="s">
        <v>450</v>
      </c>
      <c r="E12701" s="859">
        <v>33</v>
      </c>
      <c r="F12701" s="859">
        <v>33</v>
      </c>
      <c r="G12701" s="518" t="s">
        <v>122</v>
      </c>
      <c r="H12701" s="518" t="s">
        <v>321</v>
      </c>
      <c r="I12701" s="518">
        <v>650309</v>
      </c>
    </row>
    <row r="12702" spans="1:9" x14ac:dyDescent="0.2">
      <c r="A12702" s="518" t="s">
        <v>321</v>
      </c>
      <c r="B12702" s="518">
        <v>650317</v>
      </c>
      <c r="C12702" s="518" t="s">
        <v>2660</v>
      </c>
      <c r="D12702" s="518" t="s">
        <v>397</v>
      </c>
      <c r="E12702" s="859">
        <v>21</v>
      </c>
      <c r="F12702" s="859">
        <v>21</v>
      </c>
      <c r="G12702" s="518" t="s">
        <v>122</v>
      </c>
      <c r="H12702" s="518" t="s">
        <v>321</v>
      </c>
      <c r="I12702" s="518">
        <v>650317</v>
      </c>
    </row>
    <row r="12703" spans="1:9" x14ac:dyDescent="0.2">
      <c r="A12703" s="518" t="s">
        <v>321</v>
      </c>
      <c r="B12703" s="518">
        <v>650325</v>
      </c>
      <c r="C12703" s="518" t="s">
        <v>2660</v>
      </c>
      <c r="D12703" s="518" t="s">
        <v>815</v>
      </c>
      <c r="E12703" s="859">
        <v>25</v>
      </c>
      <c r="F12703" s="859">
        <v>0</v>
      </c>
      <c r="G12703" s="518" t="s">
        <v>122</v>
      </c>
      <c r="H12703" s="518" t="s">
        <v>321</v>
      </c>
      <c r="I12703" s="518">
        <v>650325</v>
      </c>
    </row>
    <row r="12704" spans="1:9" x14ac:dyDescent="0.2">
      <c r="A12704" s="518" t="s">
        <v>291</v>
      </c>
      <c r="B12704" s="518">
        <v>650333</v>
      </c>
      <c r="C12704" s="518" t="s">
        <v>2660</v>
      </c>
      <c r="D12704" s="518" t="s">
        <v>6307</v>
      </c>
      <c r="E12704" s="859">
        <v>34</v>
      </c>
      <c r="F12704" s="859">
        <v>28</v>
      </c>
      <c r="G12704" s="518" t="s">
        <v>122</v>
      </c>
      <c r="H12704" s="518" t="s">
        <v>291</v>
      </c>
      <c r="I12704" s="518">
        <v>650333</v>
      </c>
    </row>
    <row r="12705" spans="1:9" x14ac:dyDescent="0.2">
      <c r="A12705" s="518" t="s">
        <v>147</v>
      </c>
      <c r="B12705" s="518">
        <v>650374</v>
      </c>
      <c r="C12705" s="518" t="s">
        <v>2660</v>
      </c>
      <c r="D12705" s="518" t="s">
        <v>600</v>
      </c>
      <c r="E12705" s="859">
        <v>29</v>
      </c>
      <c r="F12705" s="859">
        <v>25</v>
      </c>
      <c r="G12705" s="518" t="s">
        <v>122</v>
      </c>
      <c r="H12705" s="518" t="s">
        <v>147</v>
      </c>
      <c r="I12705" s="518">
        <v>650374</v>
      </c>
    </row>
    <row r="12706" spans="1:9" x14ac:dyDescent="0.2">
      <c r="A12706" s="518" t="s">
        <v>147</v>
      </c>
      <c r="B12706" s="518">
        <v>650382</v>
      </c>
      <c r="C12706" s="518" t="s">
        <v>2660</v>
      </c>
      <c r="D12706" s="518" t="s">
        <v>4477</v>
      </c>
      <c r="E12706" s="859">
        <v>32</v>
      </c>
      <c r="F12706" s="859">
        <v>25</v>
      </c>
      <c r="G12706" s="518" t="s">
        <v>122</v>
      </c>
      <c r="H12706" s="518" t="s">
        <v>147</v>
      </c>
      <c r="I12706" s="518">
        <v>650382</v>
      </c>
    </row>
    <row r="12707" spans="1:9" x14ac:dyDescent="0.2">
      <c r="A12707" s="518" t="s">
        <v>147</v>
      </c>
      <c r="B12707" s="518">
        <v>650390</v>
      </c>
      <c r="C12707" s="518" t="s">
        <v>2660</v>
      </c>
      <c r="D12707" s="518" t="s">
        <v>534</v>
      </c>
      <c r="E12707" s="859">
        <v>30</v>
      </c>
      <c r="F12707" s="859">
        <v>20</v>
      </c>
      <c r="G12707" s="518" t="s">
        <v>122</v>
      </c>
      <c r="H12707" s="518" t="s">
        <v>147</v>
      </c>
      <c r="I12707" s="518">
        <v>650390</v>
      </c>
    </row>
    <row r="12708" spans="1:9" x14ac:dyDescent="0.2">
      <c r="A12708" s="518" t="s">
        <v>147</v>
      </c>
      <c r="B12708" s="518">
        <v>650408</v>
      </c>
      <c r="C12708" s="518" t="s">
        <v>2660</v>
      </c>
      <c r="D12708" s="518" t="s">
        <v>797</v>
      </c>
      <c r="E12708" s="859">
        <v>34</v>
      </c>
      <c r="F12708" s="859">
        <v>20</v>
      </c>
      <c r="G12708" s="518" t="s">
        <v>122</v>
      </c>
      <c r="H12708" s="518" t="s">
        <v>147</v>
      </c>
      <c r="I12708" s="518">
        <v>650408</v>
      </c>
    </row>
    <row r="12709" spans="1:9" x14ac:dyDescent="0.2">
      <c r="A12709" s="518" t="s">
        <v>232</v>
      </c>
      <c r="B12709" s="518">
        <v>650416</v>
      </c>
      <c r="C12709" s="518" t="s">
        <v>2660</v>
      </c>
      <c r="D12709" s="518" t="s">
        <v>514</v>
      </c>
      <c r="E12709" s="859">
        <v>24</v>
      </c>
      <c r="F12709" s="859">
        <v>24</v>
      </c>
      <c r="G12709" s="518" t="s">
        <v>122</v>
      </c>
      <c r="H12709" s="518" t="s">
        <v>232</v>
      </c>
      <c r="I12709" s="518">
        <v>650416</v>
      </c>
    </row>
    <row r="12710" spans="1:9" x14ac:dyDescent="0.2">
      <c r="A12710" s="518" t="s">
        <v>232</v>
      </c>
      <c r="B12710" s="518">
        <v>650424</v>
      </c>
      <c r="C12710" s="518" t="s">
        <v>2660</v>
      </c>
      <c r="D12710" s="518" t="s">
        <v>820</v>
      </c>
      <c r="E12710" s="859">
        <v>31</v>
      </c>
      <c r="F12710" s="859">
        <v>31</v>
      </c>
      <c r="G12710" s="518" t="s">
        <v>122</v>
      </c>
      <c r="H12710" s="518" t="s">
        <v>232</v>
      </c>
      <c r="I12710" s="518">
        <v>650424</v>
      </c>
    </row>
    <row r="12711" spans="1:9" x14ac:dyDescent="0.2">
      <c r="A12711" s="518" t="s">
        <v>245</v>
      </c>
      <c r="B12711" s="518">
        <v>650440</v>
      </c>
      <c r="C12711" s="518" t="s">
        <v>2660</v>
      </c>
      <c r="D12711" s="518" t="s">
        <v>4843</v>
      </c>
      <c r="E12711" s="859">
        <v>32</v>
      </c>
      <c r="F12711" s="859">
        <v>31</v>
      </c>
      <c r="G12711" s="518" t="s">
        <v>122</v>
      </c>
      <c r="H12711" s="518" t="s">
        <v>245</v>
      </c>
      <c r="I12711" s="518">
        <v>650440</v>
      </c>
    </row>
    <row r="12712" spans="1:9" x14ac:dyDescent="0.2">
      <c r="A12712" s="518" t="s">
        <v>233</v>
      </c>
      <c r="B12712" s="518">
        <v>650457</v>
      </c>
      <c r="C12712" s="518" t="s">
        <v>2660</v>
      </c>
      <c r="D12712" s="518" t="s">
        <v>616</v>
      </c>
      <c r="E12712" s="859">
        <v>25</v>
      </c>
      <c r="F12712" s="859">
        <v>18</v>
      </c>
      <c r="G12712" s="518" t="s">
        <v>122</v>
      </c>
      <c r="H12712" s="518" t="s">
        <v>233</v>
      </c>
      <c r="I12712" s="518">
        <v>650457</v>
      </c>
    </row>
    <row r="12713" spans="1:9" x14ac:dyDescent="0.2">
      <c r="A12713" s="518" t="s">
        <v>233</v>
      </c>
      <c r="B12713" s="518">
        <v>650465</v>
      </c>
      <c r="C12713" s="518" t="s">
        <v>2660</v>
      </c>
      <c r="D12713" s="518" t="s">
        <v>558</v>
      </c>
      <c r="E12713" s="859">
        <v>30</v>
      </c>
      <c r="F12713" s="859">
        <v>25</v>
      </c>
      <c r="G12713" s="518" t="s">
        <v>122</v>
      </c>
      <c r="H12713" s="518" t="s">
        <v>233</v>
      </c>
      <c r="I12713" s="518">
        <v>650465</v>
      </c>
    </row>
    <row r="12714" spans="1:9" x14ac:dyDescent="0.2">
      <c r="A12714" s="518" t="s">
        <v>233</v>
      </c>
      <c r="B12714" s="518">
        <v>650481</v>
      </c>
      <c r="C12714" s="518" t="s">
        <v>2660</v>
      </c>
      <c r="D12714" s="518" t="s">
        <v>502</v>
      </c>
      <c r="E12714" s="859">
        <v>34</v>
      </c>
      <c r="F12714" s="859">
        <v>34</v>
      </c>
      <c r="G12714" s="518" t="s">
        <v>122</v>
      </c>
      <c r="H12714" s="518" t="s">
        <v>233</v>
      </c>
      <c r="I12714" s="518">
        <v>650481</v>
      </c>
    </row>
    <row r="12715" spans="1:9" x14ac:dyDescent="0.2">
      <c r="A12715" s="518" t="s">
        <v>197</v>
      </c>
      <c r="B12715" s="518">
        <v>650531</v>
      </c>
      <c r="C12715" s="518" t="s">
        <v>2660</v>
      </c>
      <c r="D12715" s="518" t="s">
        <v>996</v>
      </c>
      <c r="E12715" s="859">
        <v>35</v>
      </c>
      <c r="F12715" s="859">
        <v>35</v>
      </c>
      <c r="G12715" s="518" t="s">
        <v>122</v>
      </c>
      <c r="H12715" s="518" t="s">
        <v>197</v>
      </c>
      <c r="I12715" s="518">
        <v>650531</v>
      </c>
    </row>
    <row r="12716" spans="1:9" x14ac:dyDescent="0.2">
      <c r="A12716" s="518" t="s">
        <v>363</v>
      </c>
      <c r="B12716" s="518">
        <v>650549</v>
      </c>
      <c r="C12716" s="518" t="s">
        <v>2660</v>
      </c>
      <c r="D12716" s="518" t="s">
        <v>450</v>
      </c>
      <c r="E12716" s="859">
        <v>27</v>
      </c>
      <c r="F12716" s="859">
        <v>23</v>
      </c>
      <c r="G12716" s="518" t="s">
        <v>122</v>
      </c>
      <c r="H12716" s="518" t="s">
        <v>363</v>
      </c>
      <c r="I12716" s="518">
        <v>650549</v>
      </c>
    </row>
    <row r="12717" spans="1:9" x14ac:dyDescent="0.2">
      <c r="A12717" s="518" t="s">
        <v>363</v>
      </c>
      <c r="B12717" s="518">
        <v>650556</v>
      </c>
      <c r="C12717" s="518" t="s">
        <v>2660</v>
      </c>
      <c r="D12717" s="518" t="s">
        <v>2425</v>
      </c>
      <c r="E12717" s="859">
        <v>35</v>
      </c>
      <c r="F12717" s="859">
        <v>30</v>
      </c>
      <c r="G12717" s="518" t="s">
        <v>122</v>
      </c>
      <c r="H12717" s="518" t="s">
        <v>363</v>
      </c>
      <c r="I12717" s="518">
        <v>650556</v>
      </c>
    </row>
    <row r="12718" spans="1:9" x14ac:dyDescent="0.2">
      <c r="A12718" s="518" t="s">
        <v>197</v>
      </c>
      <c r="B12718" s="518">
        <v>650564</v>
      </c>
      <c r="C12718" s="518" t="s">
        <v>2660</v>
      </c>
      <c r="D12718" s="518" t="s">
        <v>1735</v>
      </c>
      <c r="E12718" s="859">
        <v>33</v>
      </c>
      <c r="F12718" s="859">
        <v>33</v>
      </c>
      <c r="G12718" s="518" t="s">
        <v>122</v>
      </c>
      <c r="H12718" s="518" t="s">
        <v>197</v>
      </c>
      <c r="I12718" s="518">
        <v>650564</v>
      </c>
    </row>
    <row r="12719" spans="1:9" x14ac:dyDescent="0.2">
      <c r="A12719" s="518" t="s">
        <v>197</v>
      </c>
      <c r="B12719" s="518">
        <v>650580</v>
      </c>
      <c r="C12719" s="518" t="s">
        <v>2660</v>
      </c>
      <c r="D12719" s="518" t="s">
        <v>819</v>
      </c>
      <c r="E12719" s="859">
        <v>30</v>
      </c>
      <c r="F12719" s="859">
        <v>30</v>
      </c>
      <c r="G12719" s="518" t="s">
        <v>122</v>
      </c>
      <c r="H12719" s="518" t="s">
        <v>197</v>
      </c>
      <c r="I12719" s="518">
        <v>650580</v>
      </c>
    </row>
    <row r="12720" spans="1:9" x14ac:dyDescent="0.2">
      <c r="A12720" s="518" t="s">
        <v>291</v>
      </c>
      <c r="B12720" s="518">
        <v>650622</v>
      </c>
      <c r="C12720" s="518" t="s">
        <v>2660</v>
      </c>
      <c r="D12720" s="518" t="s">
        <v>6308</v>
      </c>
      <c r="E12720" s="859">
        <v>31</v>
      </c>
      <c r="F12720" s="859">
        <v>24</v>
      </c>
      <c r="G12720" s="518" t="s">
        <v>122</v>
      </c>
      <c r="H12720" s="518" t="s">
        <v>291</v>
      </c>
      <c r="I12720" s="518">
        <v>650622</v>
      </c>
    </row>
    <row r="12721" spans="1:9" x14ac:dyDescent="0.2">
      <c r="A12721" s="518" t="s">
        <v>152</v>
      </c>
      <c r="B12721" s="518">
        <v>650648</v>
      </c>
      <c r="C12721" s="518" t="s">
        <v>2660</v>
      </c>
      <c r="D12721" s="518" t="s">
        <v>7484</v>
      </c>
      <c r="E12721" s="859">
        <v>17</v>
      </c>
      <c r="F12721" s="859">
        <v>0</v>
      </c>
      <c r="G12721" s="518" t="s">
        <v>122</v>
      </c>
      <c r="H12721" s="518" t="s">
        <v>152</v>
      </c>
      <c r="I12721" s="518">
        <v>650648</v>
      </c>
    </row>
    <row r="12722" spans="1:9" x14ac:dyDescent="0.2">
      <c r="A12722" s="518" t="s">
        <v>386</v>
      </c>
      <c r="B12722" s="518">
        <v>650663</v>
      </c>
      <c r="C12722" s="518" t="s">
        <v>2660</v>
      </c>
      <c r="D12722" s="518" t="s">
        <v>861</v>
      </c>
      <c r="E12722" s="859">
        <v>33</v>
      </c>
      <c r="F12722" s="859">
        <v>33</v>
      </c>
      <c r="G12722" s="518" t="s">
        <v>122</v>
      </c>
      <c r="H12722" s="518" t="s">
        <v>386</v>
      </c>
      <c r="I12722" s="518">
        <v>650663</v>
      </c>
    </row>
    <row r="12723" spans="1:9" x14ac:dyDescent="0.2">
      <c r="A12723" s="518" t="s">
        <v>386</v>
      </c>
      <c r="B12723" s="518">
        <v>650671</v>
      </c>
      <c r="C12723" s="518" t="s">
        <v>2660</v>
      </c>
      <c r="D12723" s="518" t="s">
        <v>1086</v>
      </c>
      <c r="E12723" s="859">
        <v>34</v>
      </c>
      <c r="F12723" s="859">
        <v>34</v>
      </c>
      <c r="G12723" s="518" t="s">
        <v>122</v>
      </c>
      <c r="H12723" s="518" t="s">
        <v>386</v>
      </c>
      <c r="I12723" s="518">
        <v>650671</v>
      </c>
    </row>
    <row r="12724" spans="1:9" x14ac:dyDescent="0.2">
      <c r="A12724" s="518" t="s">
        <v>386</v>
      </c>
      <c r="B12724" s="518">
        <v>650697</v>
      </c>
      <c r="C12724" s="518" t="s">
        <v>2660</v>
      </c>
      <c r="D12724" s="518" t="s">
        <v>737</v>
      </c>
      <c r="E12724" s="859">
        <v>32</v>
      </c>
      <c r="F12724" s="859">
        <v>32</v>
      </c>
      <c r="G12724" s="518" t="s">
        <v>122</v>
      </c>
      <c r="H12724" s="518" t="s">
        <v>386</v>
      </c>
      <c r="I12724" s="518">
        <v>650697</v>
      </c>
    </row>
    <row r="12725" spans="1:9" x14ac:dyDescent="0.2">
      <c r="A12725" s="518" t="s">
        <v>347</v>
      </c>
      <c r="B12725" s="518">
        <v>650713</v>
      </c>
      <c r="C12725" s="518" t="s">
        <v>2660</v>
      </c>
      <c r="D12725" s="518" t="s">
        <v>6309</v>
      </c>
      <c r="E12725" s="859">
        <v>22</v>
      </c>
      <c r="F12725" s="859">
        <v>10</v>
      </c>
      <c r="G12725" s="518" t="s">
        <v>122</v>
      </c>
      <c r="H12725" s="518" t="s">
        <v>347</v>
      </c>
      <c r="I12725" s="518">
        <v>650713</v>
      </c>
    </row>
    <row r="12726" spans="1:9" x14ac:dyDescent="0.2">
      <c r="A12726" s="518" t="s">
        <v>247</v>
      </c>
      <c r="B12726" s="518">
        <v>650754</v>
      </c>
      <c r="C12726" s="518" t="s">
        <v>2660</v>
      </c>
      <c r="D12726" s="518" t="s">
        <v>2680</v>
      </c>
      <c r="E12726" s="859">
        <v>25</v>
      </c>
      <c r="F12726" s="859">
        <v>24</v>
      </c>
      <c r="G12726" s="518" t="s">
        <v>122</v>
      </c>
      <c r="H12726" s="518" t="s">
        <v>247</v>
      </c>
      <c r="I12726" s="518">
        <v>650754</v>
      </c>
    </row>
    <row r="12727" spans="1:9" x14ac:dyDescent="0.2">
      <c r="A12727" s="518" t="s">
        <v>311</v>
      </c>
      <c r="B12727" s="518">
        <v>650762</v>
      </c>
      <c r="C12727" s="518" t="s">
        <v>2660</v>
      </c>
      <c r="D12727" s="518" t="s">
        <v>2817</v>
      </c>
      <c r="E12727" s="859">
        <v>16</v>
      </c>
      <c r="F12727" s="859">
        <v>16</v>
      </c>
      <c r="G12727" s="518" t="s">
        <v>122</v>
      </c>
      <c r="H12727" s="518" t="s">
        <v>311</v>
      </c>
      <c r="I12727" s="518">
        <v>650762</v>
      </c>
    </row>
    <row r="12728" spans="1:9" x14ac:dyDescent="0.2">
      <c r="A12728" s="518" t="s">
        <v>215</v>
      </c>
      <c r="B12728" s="518">
        <v>650770</v>
      </c>
      <c r="C12728" s="518" t="s">
        <v>2660</v>
      </c>
      <c r="D12728" s="518" t="s">
        <v>6311</v>
      </c>
      <c r="E12728" s="859">
        <v>23</v>
      </c>
      <c r="F12728" s="859">
        <v>23</v>
      </c>
      <c r="G12728" s="518" t="s">
        <v>122</v>
      </c>
      <c r="H12728" s="518" t="s">
        <v>215</v>
      </c>
      <c r="I12728" s="518">
        <v>650770</v>
      </c>
    </row>
    <row r="12729" spans="1:9" x14ac:dyDescent="0.2">
      <c r="A12729" s="518" t="s">
        <v>313</v>
      </c>
      <c r="B12729" s="518">
        <v>650788</v>
      </c>
      <c r="C12729" s="518" t="s">
        <v>2660</v>
      </c>
      <c r="D12729" s="518" t="s">
        <v>2812</v>
      </c>
      <c r="E12729" s="859">
        <v>34</v>
      </c>
      <c r="F12729" s="859">
        <v>27</v>
      </c>
      <c r="G12729" s="518" t="s">
        <v>122</v>
      </c>
      <c r="H12729" s="518" t="s">
        <v>313</v>
      </c>
      <c r="I12729" s="518">
        <v>650788</v>
      </c>
    </row>
    <row r="12730" spans="1:9" x14ac:dyDescent="0.2">
      <c r="A12730" s="518" t="s">
        <v>313</v>
      </c>
      <c r="B12730" s="518">
        <v>650796</v>
      </c>
      <c r="C12730" s="518" t="s">
        <v>2660</v>
      </c>
      <c r="D12730" s="518" t="s">
        <v>6312</v>
      </c>
      <c r="E12730" s="859">
        <v>18</v>
      </c>
      <c r="F12730" s="859">
        <v>15</v>
      </c>
      <c r="G12730" s="518" t="s">
        <v>122</v>
      </c>
      <c r="H12730" s="518" t="s">
        <v>313</v>
      </c>
      <c r="I12730" s="518">
        <v>650796</v>
      </c>
    </row>
    <row r="12731" spans="1:9" x14ac:dyDescent="0.2">
      <c r="A12731" s="518" t="s">
        <v>384</v>
      </c>
      <c r="B12731" s="518">
        <v>650812</v>
      </c>
      <c r="C12731" s="518" t="s">
        <v>2660</v>
      </c>
      <c r="D12731" s="518" t="s">
        <v>1335</v>
      </c>
      <c r="E12731" s="859">
        <v>34</v>
      </c>
      <c r="F12731" s="859">
        <v>0</v>
      </c>
      <c r="G12731" s="518" t="s">
        <v>122</v>
      </c>
      <c r="H12731" s="518" t="s">
        <v>384</v>
      </c>
      <c r="I12731" s="518">
        <v>650812</v>
      </c>
    </row>
    <row r="12732" spans="1:9" x14ac:dyDescent="0.2">
      <c r="A12732" s="518" t="s">
        <v>239</v>
      </c>
      <c r="B12732" s="518">
        <v>650820</v>
      </c>
      <c r="C12732" s="518" t="s">
        <v>2660</v>
      </c>
      <c r="D12732" s="518" t="s">
        <v>6313</v>
      </c>
      <c r="E12732" s="859">
        <v>25</v>
      </c>
      <c r="F12732" s="859">
        <v>17</v>
      </c>
      <c r="G12732" s="518" t="s">
        <v>122</v>
      </c>
      <c r="H12732" s="518" t="s">
        <v>239</v>
      </c>
      <c r="I12732" s="518">
        <v>650838</v>
      </c>
    </row>
    <row r="12733" spans="1:9" x14ac:dyDescent="0.2">
      <c r="A12733" s="518" t="s">
        <v>239</v>
      </c>
      <c r="B12733" s="518">
        <v>650838</v>
      </c>
      <c r="C12733" s="518" t="s">
        <v>2660</v>
      </c>
      <c r="D12733" s="518" t="s">
        <v>6314</v>
      </c>
      <c r="E12733" s="859">
        <v>27</v>
      </c>
      <c r="F12733" s="859">
        <v>18</v>
      </c>
      <c r="G12733" s="518" t="s">
        <v>122</v>
      </c>
      <c r="H12733" s="518" t="s">
        <v>239</v>
      </c>
      <c r="I12733" s="518">
        <v>650838</v>
      </c>
    </row>
    <row r="12734" spans="1:9" x14ac:dyDescent="0.2">
      <c r="A12734" s="518" t="s">
        <v>239</v>
      </c>
      <c r="B12734" s="518">
        <v>650846</v>
      </c>
      <c r="C12734" s="518" t="s">
        <v>2660</v>
      </c>
      <c r="D12734" s="518" t="s">
        <v>7057</v>
      </c>
      <c r="E12734" s="859">
        <v>34</v>
      </c>
      <c r="F12734" s="859">
        <v>27</v>
      </c>
      <c r="G12734" s="518" t="s">
        <v>122</v>
      </c>
      <c r="H12734" s="518" t="s">
        <v>239</v>
      </c>
      <c r="I12734" s="518">
        <v>650846</v>
      </c>
    </row>
    <row r="12735" spans="1:9" x14ac:dyDescent="0.2">
      <c r="A12735" s="518" t="s">
        <v>239</v>
      </c>
      <c r="B12735" s="518">
        <v>650853</v>
      </c>
      <c r="C12735" s="518" t="s">
        <v>2660</v>
      </c>
      <c r="D12735" s="518" t="s">
        <v>6315</v>
      </c>
      <c r="E12735" s="859">
        <v>28</v>
      </c>
      <c r="F12735" s="859">
        <v>24</v>
      </c>
      <c r="G12735" s="518" t="s">
        <v>122</v>
      </c>
      <c r="H12735" s="518" t="s">
        <v>239</v>
      </c>
      <c r="I12735" s="518">
        <v>650853</v>
      </c>
    </row>
    <row r="12736" spans="1:9" x14ac:dyDescent="0.2">
      <c r="A12736" s="518" t="s">
        <v>297</v>
      </c>
      <c r="B12736" s="518">
        <v>650879</v>
      </c>
      <c r="C12736" s="518" t="s">
        <v>2660</v>
      </c>
      <c r="D12736" s="518" t="s">
        <v>824</v>
      </c>
      <c r="E12736" s="859">
        <v>22</v>
      </c>
      <c r="F12736" s="859">
        <v>0</v>
      </c>
      <c r="G12736" s="518" t="s">
        <v>122</v>
      </c>
      <c r="H12736" s="518" t="s">
        <v>297</v>
      </c>
      <c r="I12736" s="518">
        <v>650879</v>
      </c>
    </row>
    <row r="12737" spans="1:9" x14ac:dyDescent="0.2">
      <c r="A12737" s="518" t="s">
        <v>203</v>
      </c>
      <c r="B12737" s="518">
        <v>650895</v>
      </c>
      <c r="C12737" s="518" t="s">
        <v>2660</v>
      </c>
      <c r="D12737" s="518" t="s">
        <v>1291</v>
      </c>
      <c r="E12737" s="859">
        <v>30</v>
      </c>
      <c r="F12737" s="859">
        <v>30</v>
      </c>
      <c r="G12737" s="518" t="s">
        <v>122</v>
      </c>
      <c r="H12737" s="518" t="s">
        <v>203</v>
      </c>
      <c r="I12737" s="518">
        <v>650895</v>
      </c>
    </row>
    <row r="12738" spans="1:9" x14ac:dyDescent="0.2">
      <c r="A12738" s="518" t="s">
        <v>203</v>
      </c>
      <c r="B12738" s="518">
        <v>650903</v>
      </c>
      <c r="C12738" s="518" t="s">
        <v>2660</v>
      </c>
      <c r="D12738" s="518" t="s">
        <v>1111</v>
      </c>
      <c r="E12738" s="859">
        <v>26</v>
      </c>
      <c r="F12738" s="859">
        <v>24</v>
      </c>
      <c r="G12738" s="518" t="s">
        <v>122</v>
      </c>
      <c r="H12738" s="518" t="s">
        <v>203</v>
      </c>
      <c r="I12738" s="518">
        <v>650903</v>
      </c>
    </row>
    <row r="12739" spans="1:9" x14ac:dyDescent="0.2">
      <c r="A12739" s="518" t="s">
        <v>296</v>
      </c>
      <c r="B12739" s="518">
        <v>650929</v>
      </c>
      <c r="C12739" s="518" t="s">
        <v>2660</v>
      </c>
      <c r="D12739" s="518" t="s">
        <v>6316</v>
      </c>
      <c r="E12739" s="859">
        <v>33</v>
      </c>
      <c r="F12739" s="859">
        <v>33</v>
      </c>
      <c r="G12739" s="518" t="s">
        <v>122</v>
      </c>
      <c r="H12739" s="518" t="s">
        <v>296</v>
      </c>
      <c r="I12739" s="518">
        <v>650929</v>
      </c>
    </row>
    <row r="12740" spans="1:9" x14ac:dyDescent="0.2">
      <c r="A12740" s="518" t="s">
        <v>256</v>
      </c>
      <c r="B12740" s="518">
        <v>650945</v>
      </c>
      <c r="C12740" s="518" t="s">
        <v>2660</v>
      </c>
      <c r="D12740" s="518" t="s">
        <v>4991</v>
      </c>
      <c r="E12740" s="859">
        <v>32</v>
      </c>
      <c r="F12740" s="859">
        <v>0</v>
      </c>
      <c r="G12740" s="518" t="s">
        <v>128</v>
      </c>
      <c r="H12740" s="518" t="s">
        <v>256</v>
      </c>
      <c r="I12740" s="518">
        <v>650945</v>
      </c>
    </row>
    <row r="12741" spans="1:9" x14ac:dyDescent="0.2">
      <c r="A12741" s="518" t="s">
        <v>190</v>
      </c>
      <c r="B12741" s="518">
        <v>650952</v>
      </c>
      <c r="C12741" s="518" t="s">
        <v>2660</v>
      </c>
      <c r="D12741" s="518" t="s">
        <v>6317</v>
      </c>
      <c r="E12741" s="859">
        <v>23</v>
      </c>
      <c r="F12741" s="859">
        <v>22</v>
      </c>
      <c r="G12741" s="518" t="s">
        <v>122</v>
      </c>
      <c r="H12741" s="518" t="s">
        <v>190</v>
      </c>
      <c r="I12741" s="518">
        <v>650952</v>
      </c>
    </row>
    <row r="12742" spans="1:9" x14ac:dyDescent="0.2">
      <c r="A12742" s="518" t="s">
        <v>239</v>
      </c>
      <c r="B12742" s="518">
        <v>650978</v>
      </c>
      <c r="C12742" s="518" t="s">
        <v>2660</v>
      </c>
      <c r="D12742" s="518" t="s">
        <v>6318</v>
      </c>
      <c r="E12742" s="859">
        <v>21</v>
      </c>
      <c r="F12742" s="859">
        <v>21</v>
      </c>
      <c r="G12742" s="518" t="s">
        <v>122</v>
      </c>
      <c r="H12742" s="518" t="s">
        <v>239</v>
      </c>
      <c r="I12742" s="518">
        <v>650978</v>
      </c>
    </row>
    <row r="12743" spans="1:9" x14ac:dyDescent="0.2">
      <c r="A12743" s="518" t="s">
        <v>239</v>
      </c>
      <c r="B12743" s="518">
        <v>650994</v>
      </c>
      <c r="C12743" s="518" t="s">
        <v>2660</v>
      </c>
      <c r="D12743" s="518" t="s">
        <v>9609</v>
      </c>
      <c r="E12743" s="859">
        <v>31</v>
      </c>
      <c r="F12743" s="859">
        <v>29</v>
      </c>
      <c r="G12743" s="518" t="s">
        <v>122</v>
      </c>
      <c r="H12743" s="518" t="s">
        <v>239</v>
      </c>
      <c r="I12743" s="518">
        <v>650994</v>
      </c>
    </row>
    <row r="12744" spans="1:9" x14ac:dyDescent="0.2">
      <c r="A12744" s="518" t="s">
        <v>239</v>
      </c>
      <c r="B12744" s="518">
        <v>651000</v>
      </c>
      <c r="C12744" s="518" t="s">
        <v>2660</v>
      </c>
      <c r="D12744" s="518" t="s">
        <v>9610</v>
      </c>
      <c r="E12744" s="859">
        <v>14</v>
      </c>
      <c r="F12744" s="859">
        <v>0</v>
      </c>
      <c r="G12744" s="518" t="s">
        <v>122</v>
      </c>
      <c r="H12744" s="518" t="s">
        <v>239</v>
      </c>
      <c r="I12744" s="518">
        <v>651000</v>
      </c>
    </row>
    <row r="12745" spans="1:9" x14ac:dyDescent="0.2">
      <c r="A12745" s="518" t="s">
        <v>239</v>
      </c>
      <c r="B12745" s="518">
        <v>651026</v>
      </c>
      <c r="C12745" s="518" t="s">
        <v>2660</v>
      </c>
      <c r="D12745" s="518" t="s">
        <v>6319</v>
      </c>
      <c r="E12745" s="859">
        <v>29</v>
      </c>
      <c r="F12745" s="859">
        <v>24</v>
      </c>
      <c r="G12745" s="518" t="s">
        <v>122</v>
      </c>
      <c r="H12745" s="518" t="s">
        <v>239</v>
      </c>
      <c r="I12745" s="518">
        <v>651026</v>
      </c>
    </row>
    <row r="12746" spans="1:9" x14ac:dyDescent="0.2">
      <c r="A12746" s="518" t="s">
        <v>239</v>
      </c>
      <c r="B12746" s="518">
        <v>651034</v>
      </c>
      <c r="C12746" s="518" t="s">
        <v>2660</v>
      </c>
      <c r="D12746" s="518" t="s">
        <v>6320</v>
      </c>
      <c r="E12746" s="859">
        <v>32</v>
      </c>
      <c r="F12746" s="859">
        <v>25</v>
      </c>
      <c r="G12746" s="518" t="s">
        <v>122</v>
      </c>
      <c r="H12746" s="518" t="s">
        <v>239</v>
      </c>
      <c r="I12746" s="518">
        <v>651034</v>
      </c>
    </row>
    <row r="12747" spans="1:9" x14ac:dyDescent="0.2">
      <c r="A12747" s="518" t="s">
        <v>239</v>
      </c>
      <c r="B12747" s="518">
        <v>651042</v>
      </c>
      <c r="C12747" s="518" t="s">
        <v>2660</v>
      </c>
      <c r="D12747" s="518" t="s">
        <v>6321</v>
      </c>
      <c r="E12747" s="859">
        <v>31</v>
      </c>
      <c r="F12747" s="859">
        <v>29</v>
      </c>
      <c r="G12747" s="518" t="s">
        <v>122</v>
      </c>
      <c r="H12747" s="518" t="s">
        <v>239</v>
      </c>
      <c r="I12747" s="518">
        <v>651042</v>
      </c>
    </row>
    <row r="12748" spans="1:9" x14ac:dyDescent="0.2">
      <c r="A12748" s="518" t="s">
        <v>239</v>
      </c>
      <c r="B12748" s="518">
        <v>651059</v>
      </c>
      <c r="C12748" s="518" t="s">
        <v>2660</v>
      </c>
      <c r="D12748" s="518" t="s">
        <v>6322</v>
      </c>
      <c r="E12748" s="859">
        <v>33</v>
      </c>
      <c r="F12748" s="859">
        <v>31</v>
      </c>
      <c r="G12748" s="518" t="s">
        <v>122</v>
      </c>
      <c r="H12748" s="518" t="s">
        <v>239</v>
      </c>
      <c r="I12748" s="518">
        <v>651059</v>
      </c>
    </row>
    <row r="12749" spans="1:9" x14ac:dyDescent="0.2">
      <c r="A12749" s="518" t="s">
        <v>239</v>
      </c>
      <c r="B12749" s="518">
        <v>651067</v>
      </c>
      <c r="C12749" s="518" t="s">
        <v>2660</v>
      </c>
      <c r="D12749" s="518" t="s">
        <v>9611</v>
      </c>
      <c r="E12749" s="859">
        <v>34</v>
      </c>
      <c r="F12749" s="859">
        <v>34</v>
      </c>
      <c r="G12749" s="518" t="s">
        <v>122</v>
      </c>
      <c r="H12749" s="518" t="s">
        <v>239</v>
      </c>
      <c r="I12749" s="518">
        <v>651067</v>
      </c>
    </row>
    <row r="12750" spans="1:9" x14ac:dyDescent="0.2">
      <c r="A12750" s="518" t="s">
        <v>239</v>
      </c>
      <c r="B12750" s="518">
        <v>651083</v>
      </c>
      <c r="C12750" s="518" t="s">
        <v>2660</v>
      </c>
      <c r="D12750" s="518" t="s">
        <v>9612</v>
      </c>
      <c r="E12750" s="859">
        <v>31</v>
      </c>
      <c r="F12750" s="859">
        <v>23</v>
      </c>
      <c r="G12750" s="518" t="s">
        <v>122</v>
      </c>
      <c r="H12750" s="518" t="s">
        <v>239</v>
      </c>
      <c r="I12750" s="518">
        <v>651083</v>
      </c>
    </row>
    <row r="12751" spans="1:9" x14ac:dyDescent="0.2">
      <c r="A12751" s="518" t="s">
        <v>239</v>
      </c>
      <c r="B12751" s="518">
        <v>651109</v>
      </c>
      <c r="C12751" s="518" t="s">
        <v>2660</v>
      </c>
      <c r="D12751" s="518" t="s">
        <v>6323</v>
      </c>
      <c r="E12751" s="859">
        <v>32</v>
      </c>
      <c r="F12751" s="859">
        <v>29</v>
      </c>
      <c r="G12751" s="518" t="s">
        <v>122</v>
      </c>
      <c r="H12751" s="518" t="s">
        <v>239</v>
      </c>
      <c r="I12751" s="518">
        <v>651109</v>
      </c>
    </row>
    <row r="12752" spans="1:9" x14ac:dyDescent="0.2">
      <c r="A12752" s="518" t="s">
        <v>239</v>
      </c>
      <c r="B12752" s="518">
        <v>651117</v>
      </c>
      <c r="C12752" s="518" t="s">
        <v>2660</v>
      </c>
      <c r="D12752" s="518" t="s">
        <v>7058</v>
      </c>
      <c r="E12752" s="859">
        <v>31</v>
      </c>
      <c r="F12752" s="859">
        <v>31</v>
      </c>
      <c r="G12752" s="518" t="s">
        <v>122</v>
      </c>
      <c r="H12752" s="518" t="s">
        <v>239</v>
      </c>
      <c r="I12752" s="518">
        <v>651117</v>
      </c>
    </row>
    <row r="12753" spans="1:9" x14ac:dyDescent="0.2">
      <c r="A12753" s="518" t="s">
        <v>239</v>
      </c>
      <c r="B12753" s="518">
        <v>651125</v>
      </c>
      <c r="C12753" s="518" t="s">
        <v>2660</v>
      </c>
      <c r="D12753" s="518" t="s">
        <v>6324</v>
      </c>
      <c r="E12753" s="859">
        <v>29</v>
      </c>
      <c r="F12753" s="859">
        <v>23</v>
      </c>
      <c r="G12753" s="518" t="s">
        <v>122</v>
      </c>
      <c r="H12753" s="518" t="s">
        <v>239</v>
      </c>
      <c r="I12753" s="518">
        <v>651125</v>
      </c>
    </row>
    <row r="12754" spans="1:9" x14ac:dyDescent="0.2">
      <c r="A12754" s="518" t="s">
        <v>239</v>
      </c>
      <c r="B12754" s="518">
        <v>651133</v>
      </c>
      <c r="C12754" s="518" t="s">
        <v>2660</v>
      </c>
      <c r="D12754" s="518" t="s">
        <v>6325</v>
      </c>
      <c r="E12754" s="859">
        <v>23</v>
      </c>
      <c r="F12754" s="859">
        <v>18</v>
      </c>
      <c r="G12754" s="518" t="s">
        <v>122</v>
      </c>
      <c r="H12754" s="518" t="s">
        <v>239</v>
      </c>
      <c r="I12754" s="518">
        <v>651133</v>
      </c>
    </row>
    <row r="12755" spans="1:9" x14ac:dyDescent="0.2">
      <c r="A12755" s="518" t="s">
        <v>239</v>
      </c>
      <c r="B12755" s="518">
        <v>651141</v>
      </c>
      <c r="C12755" s="518" t="s">
        <v>2660</v>
      </c>
      <c r="D12755" s="518" t="s">
        <v>6326</v>
      </c>
      <c r="E12755" s="859">
        <v>30</v>
      </c>
      <c r="F12755" s="859">
        <v>20</v>
      </c>
      <c r="G12755" s="518" t="s">
        <v>122</v>
      </c>
      <c r="H12755" s="518" t="s">
        <v>239</v>
      </c>
      <c r="I12755" s="518">
        <v>651141</v>
      </c>
    </row>
    <row r="12756" spans="1:9" x14ac:dyDescent="0.2">
      <c r="A12756" s="518" t="s">
        <v>239</v>
      </c>
      <c r="B12756" s="518">
        <v>651166</v>
      </c>
      <c r="C12756" s="518" t="s">
        <v>2660</v>
      </c>
      <c r="D12756" s="518" t="s">
        <v>6327</v>
      </c>
      <c r="E12756" s="859">
        <v>34</v>
      </c>
      <c r="F12756" s="859">
        <v>29</v>
      </c>
      <c r="G12756" s="518" t="s">
        <v>122</v>
      </c>
      <c r="H12756" s="518" t="s">
        <v>239</v>
      </c>
      <c r="I12756" s="518">
        <v>651166</v>
      </c>
    </row>
    <row r="12757" spans="1:9" x14ac:dyDescent="0.2">
      <c r="A12757" s="518" t="s">
        <v>239</v>
      </c>
      <c r="B12757" s="518">
        <v>651174</v>
      </c>
      <c r="C12757" s="518" t="s">
        <v>2660</v>
      </c>
      <c r="D12757" s="518" t="s">
        <v>6328</v>
      </c>
      <c r="E12757" s="859">
        <v>34</v>
      </c>
      <c r="F12757" s="859">
        <v>31</v>
      </c>
      <c r="G12757" s="518" t="s">
        <v>122</v>
      </c>
      <c r="H12757" s="518" t="s">
        <v>239</v>
      </c>
      <c r="I12757" s="518">
        <v>651174</v>
      </c>
    </row>
    <row r="12758" spans="1:9" x14ac:dyDescent="0.2">
      <c r="A12758" s="518" t="s">
        <v>239</v>
      </c>
      <c r="B12758" s="518">
        <v>651182</v>
      </c>
      <c r="C12758" s="518" t="s">
        <v>2660</v>
      </c>
      <c r="D12758" s="518" t="s">
        <v>6329</v>
      </c>
      <c r="E12758" s="859">
        <v>30</v>
      </c>
      <c r="F12758" s="859">
        <v>30</v>
      </c>
      <c r="G12758" s="518" t="s">
        <v>122</v>
      </c>
      <c r="H12758" s="518" t="s">
        <v>239</v>
      </c>
      <c r="I12758" s="518">
        <v>651182</v>
      </c>
    </row>
    <row r="12759" spans="1:9" x14ac:dyDescent="0.2">
      <c r="A12759" s="518" t="s">
        <v>239</v>
      </c>
      <c r="B12759" s="518">
        <v>651208</v>
      </c>
      <c r="C12759" s="518" t="s">
        <v>2660</v>
      </c>
      <c r="D12759" s="518" t="s">
        <v>6330</v>
      </c>
      <c r="E12759" s="859">
        <v>30</v>
      </c>
      <c r="F12759" s="859">
        <v>22</v>
      </c>
      <c r="G12759" s="518" t="s">
        <v>122</v>
      </c>
      <c r="H12759" s="518" t="s">
        <v>239</v>
      </c>
      <c r="I12759" s="518">
        <v>651208</v>
      </c>
    </row>
    <row r="12760" spans="1:9" x14ac:dyDescent="0.2">
      <c r="A12760" s="518" t="s">
        <v>199</v>
      </c>
      <c r="B12760" s="518">
        <v>651216</v>
      </c>
      <c r="C12760" s="518" t="s">
        <v>2660</v>
      </c>
      <c r="D12760" s="518" t="s">
        <v>1248</v>
      </c>
      <c r="E12760" s="859">
        <v>26</v>
      </c>
      <c r="F12760" s="859">
        <v>23</v>
      </c>
      <c r="G12760" s="518" t="s">
        <v>122</v>
      </c>
      <c r="H12760" s="518" t="s">
        <v>199</v>
      </c>
      <c r="I12760" s="518">
        <v>651216</v>
      </c>
    </row>
    <row r="12761" spans="1:9" x14ac:dyDescent="0.2">
      <c r="A12761" s="518" t="s">
        <v>279</v>
      </c>
      <c r="B12761" s="518">
        <v>651224</v>
      </c>
      <c r="C12761" s="518" t="s">
        <v>2660</v>
      </c>
      <c r="D12761" s="518" t="s">
        <v>870</v>
      </c>
      <c r="E12761" s="859">
        <v>24</v>
      </c>
      <c r="F12761" s="859">
        <v>24</v>
      </c>
      <c r="G12761" s="518" t="s">
        <v>122</v>
      </c>
      <c r="H12761" s="518" t="s">
        <v>279</v>
      </c>
      <c r="I12761" s="518">
        <v>651224</v>
      </c>
    </row>
    <row r="12762" spans="1:9" x14ac:dyDescent="0.2">
      <c r="A12762" s="518" t="s">
        <v>376</v>
      </c>
      <c r="B12762" s="518">
        <v>651232</v>
      </c>
      <c r="C12762" s="518" t="s">
        <v>2660</v>
      </c>
      <c r="D12762" s="518" t="s">
        <v>6331</v>
      </c>
      <c r="E12762" s="859">
        <v>33</v>
      </c>
      <c r="F12762" s="859">
        <v>27</v>
      </c>
      <c r="G12762" s="518" t="s">
        <v>122</v>
      </c>
      <c r="H12762" s="518" t="s">
        <v>376</v>
      </c>
      <c r="I12762" s="518">
        <v>651232</v>
      </c>
    </row>
    <row r="12763" spans="1:9" x14ac:dyDescent="0.2">
      <c r="A12763" s="518" t="s">
        <v>376</v>
      </c>
      <c r="B12763" s="518">
        <v>651240</v>
      </c>
      <c r="C12763" s="518" t="s">
        <v>2660</v>
      </c>
      <c r="D12763" s="518" t="s">
        <v>2815</v>
      </c>
      <c r="E12763" s="859">
        <v>29</v>
      </c>
      <c r="F12763" s="859">
        <v>26</v>
      </c>
      <c r="G12763" s="518" t="s">
        <v>122</v>
      </c>
      <c r="H12763" s="518" t="s">
        <v>376</v>
      </c>
      <c r="I12763" s="518">
        <v>651240</v>
      </c>
    </row>
    <row r="12764" spans="1:9" x14ac:dyDescent="0.2">
      <c r="A12764" s="518" t="s">
        <v>376</v>
      </c>
      <c r="B12764" s="518">
        <v>651257</v>
      </c>
      <c r="C12764" s="518" t="s">
        <v>2660</v>
      </c>
      <c r="D12764" s="518" t="s">
        <v>2568</v>
      </c>
      <c r="E12764" s="859">
        <v>35</v>
      </c>
      <c r="F12764" s="859">
        <v>34</v>
      </c>
      <c r="G12764" s="518" t="s">
        <v>122</v>
      </c>
      <c r="H12764" s="518" t="s">
        <v>376</v>
      </c>
      <c r="I12764" s="518">
        <v>651257</v>
      </c>
    </row>
    <row r="12765" spans="1:9" x14ac:dyDescent="0.2">
      <c r="A12765" s="518" t="s">
        <v>373</v>
      </c>
      <c r="B12765" s="518">
        <v>651265</v>
      </c>
      <c r="C12765" s="518" t="s">
        <v>2660</v>
      </c>
      <c r="D12765" s="518" t="s">
        <v>8064</v>
      </c>
      <c r="E12765" s="859">
        <v>35</v>
      </c>
      <c r="F12765" s="859">
        <v>35</v>
      </c>
      <c r="G12765" s="518" t="s">
        <v>122</v>
      </c>
      <c r="H12765" s="518" t="s">
        <v>373</v>
      </c>
      <c r="I12765" s="518">
        <v>651265</v>
      </c>
    </row>
    <row r="12766" spans="1:9" x14ac:dyDescent="0.2">
      <c r="A12766" s="518" t="s">
        <v>373</v>
      </c>
      <c r="B12766" s="518">
        <v>651273</v>
      </c>
      <c r="C12766" s="518" t="s">
        <v>2660</v>
      </c>
      <c r="D12766" s="518" t="s">
        <v>8065</v>
      </c>
      <c r="E12766" s="859">
        <v>35</v>
      </c>
      <c r="F12766" s="859">
        <v>35</v>
      </c>
      <c r="G12766" s="518" t="s">
        <v>122</v>
      </c>
      <c r="H12766" s="518" t="s">
        <v>373</v>
      </c>
      <c r="I12766" s="518">
        <v>651273</v>
      </c>
    </row>
    <row r="12767" spans="1:9" x14ac:dyDescent="0.2">
      <c r="A12767" s="518" t="s">
        <v>291</v>
      </c>
      <c r="B12767" s="518">
        <v>651299</v>
      </c>
      <c r="C12767" s="518" t="s">
        <v>2660</v>
      </c>
      <c r="D12767" s="518" t="s">
        <v>1016</v>
      </c>
      <c r="E12767" s="859">
        <v>35</v>
      </c>
      <c r="F12767" s="859">
        <v>27</v>
      </c>
      <c r="G12767" s="518" t="s">
        <v>122</v>
      </c>
      <c r="H12767" s="518" t="s">
        <v>291</v>
      </c>
      <c r="I12767" s="518">
        <v>651299</v>
      </c>
    </row>
    <row r="12768" spans="1:9" x14ac:dyDescent="0.2">
      <c r="A12768" s="518" t="s">
        <v>291</v>
      </c>
      <c r="B12768" s="518">
        <v>651307</v>
      </c>
      <c r="C12768" s="518" t="s">
        <v>2660</v>
      </c>
      <c r="D12768" s="518" t="s">
        <v>6332</v>
      </c>
      <c r="E12768" s="859">
        <v>33</v>
      </c>
      <c r="F12768" s="859">
        <v>31</v>
      </c>
      <c r="G12768" s="518" t="s">
        <v>122</v>
      </c>
      <c r="H12768" s="518" t="s">
        <v>291</v>
      </c>
      <c r="I12768" s="518">
        <v>651307</v>
      </c>
    </row>
    <row r="12769" spans="1:9" x14ac:dyDescent="0.2">
      <c r="A12769" s="518" t="s">
        <v>291</v>
      </c>
      <c r="B12769" s="518">
        <v>651323</v>
      </c>
      <c r="C12769" s="518" t="s">
        <v>2660</v>
      </c>
      <c r="D12769" s="518" t="s">
        <v>6333</v>
      </c>
      <c r="E12769" s="859">
        <v>28</v>
      </c>
      <c r="F12769" s="859">
        <v>28</v>
      </c>
      <c r="G12769" s="518" t="s">
        <v>122</v>
      </c>
      <c r="H12769" s="518" t="s">
        <v>291</v>
      </c>
      <c r="I12769" s="518">
        <v>651323</v>
      </c>
    </row>
    <row r="12770" spans="1:9" x14ac:dyDescent="0.2">
      <c r="A12770" s="518" t="s">
        <v>376</v>
      </c>
      <c r="B12770" s="518">
        <v>651331</v>
      </c>
      <c r="C12770" s="518" t="s">
        <v>2660</v>
      </c>
      <c r="D12770" s="518" t="s">
        <v>4981</v>
      </c>
      <c r="E12770" s="859">
        <v>33</v>
      </c>
      <c r="F12770" s="859">
        <v>32</v>
      </c>
      <c r="G12770" s="518" t="s">
        <v>122</v>
      </c>
      <c r="H12770" s="518" t="s">
        <v>376</v>
      </c>
      <c r="I12770" s="518">
        <v>651331</v>
      </c>
    </row>
    <row r="12771" spans="1:9" x14ac:dyDescent="0.2">
      <c r="A12771" s="518" t="s">
        <v>355</v>
      </c>
      <c r="B12771" s="518">
        <v>651349</v>
      </c>
      <c r="C12771" s="518" t="s">
        <v>2660</v>
      </c>
      <c r="D12771" s="518" t="s">
        <v>713</v>
      </c>
      <c r="E12771" s="859">
        <v>19</v>
      </c>
      <c r="F12771" s="859">
        <v>16</v>
      </c>
      <c r="G12771" s="518" t="s">
        <v>122</v>
      </c>
      <c r="H12771" s="518" t="s">
        <v>355</v>
      </c>
      <c r="I12771" s="518">
        <v>651349</v>
      </c>
    </row>
    <row r="12772" spans="1:9" x14ac:dyDescent="0.2">
      <c r="A12772" s="518" t="s">
        <v>376</v>
      </c>
      <c r="B12772" s="518">
        <v>651406</v>
      </c>
      <c r="C12772" s="518" t="s">
        <v>2660</v>
      </c>
      <c r="D12772" s="518" t="s">
        <v>6007</v>
      </c>
      <c r="E12772" s="859">
        <v>35</v>
      </c>
      <c r="F12772" s="859">
        <v>32</v>
      </c>
      <c r="G12772" s="518" t="s">
        <v>122</v>
      </c>
      <c r="H12772" s="518" t="s">
        <v>376</v>
      </c>
      <c r="I12772" s="518">
        <v>651406</v>
      </c>
    </row>
    <row r="12773" spans="1:9" x14ac:dyDescent="0.2">
      <c r="A12773" s="518" t="s">
        <v>279</v>
      </c>
      <c r="B12773" s="518">
        <v>651422</v>
      </c>
      <c r="C12773" s="518" t="s">
        <v>2660</v>
      </c>
      <c r="D12773" s="518" t="s">
        <v>6334</v>
      </c>
      <c r="E12773" s="859">
        <v>33</v>
      </c>
      <c r="F12773" s="859">
        <v>33</v>
      </c>
      <c r="G12773" s="518" t="s">
        <v>122</v>
      </c>
      <c r="H12773" s="518" t="s">
        <v>279</v>
      </c>
      <c r="I12773" s="518">
        <v>651422</v>
      </c>
    </row>
    <row r="12774" spans="1:9" x14ac:dyDescent="0.2">
      <c r="A12774" s="518" t="s">
        <v>288</v>
      </c>
      <c r="B12774" s="518">
        <v>651448</v>
      </c>
      <c r="C12774" s="518" t="s">
        <v>2660</v>
      </c>
      <c r="D12774" s="518" t="s">
        <v>2319</v>
      </c>
      <c r="E12774" s="859">
        <v>27</v>
      </c>
      <c r="F12774" s="859">
        <v>27</v>
      </c>
      <c r="G12774" s="518" t="s">
        <v>122</v>
      </c>
      <c r="H12774" s="518" t="s">
        <v>288</v>
      </c>
      <c r="I12774" s="518">
        <v>651448</v>
      </c>
    </row>
    <row r="12775" spans="1:9" x14ac:dyDescent="0.2">
      <c r="A12775" s="518" t="s">
        <v>288</v>
      </c>
      <c r="B12775" s="518">
        <v>651455</v>
      </c>
      <c r="C12775" s="518" t="s">
        <v>2660</v>
      </c>
      <c r="D12775" s="518" t="s">
        <v>987</v>
      </c>
      <c r="E12775" s="859">
        <v>22</v>
      </c>
      <c r="F12775" s="859">
        <v>22</v>
      </c>
      <c r="G12775" s="518" t="s">
        <v>122</v>
      </c>
      <c r="H12775" s="518" t="s">
        <v>288</v>
      </c>
      <c r="I12775" s="518">
        <v>651455</v>
      </c>
    </row>
    <row r="12776" spans="1:9" x14ac:dyDescent="0.2">
      <c r="A12776" s="518" t="s">
        <v>369</v>
      </c>
      <c r="B12776" s="518">
        <v>651471</v>
      </c>
      <c r="C12776" s="518" t="s">
        <v>2660</v>
      </c>
      <c r="D12776" s="518" t="s">
        <v>1428</v>
      </c>
      <c r="E12776" s="859">
        <v>23</v>
      </c>
      <c r="F12776" s="859">
        <v>20</v>
      </c>
      <c r="G12776" s="518" t="s">
        <v>122</v>
      </c>
      <c r="H12776" s="518" t="s">
        <v>369</v>
      </c>
      <c r="I12776" s="518">
        <v>651471</v>
      </c>
    </row>
    <row r="12777" spans="1:9" x14ac:dyDescent="0.2">
      <c r="A12777" s="518" t="s">
        <v>369</v>
      </c>
      <c r="B12777" s="518">
        <v>651489</v>
      </c>
      <c r="C12777" s="518" t="s">
        <v>2660</v>
      </c>
      <c r="D12777" s="518" t="s">
        <v>530</v>
      </c>
      <c r="E12777" s="859">
        <v>33</v>
      </c>
      <c r="F12777" s="859">
        <v>28</v>
      </c>
      <c r="G12777" s="518" t="s">
        <v>122</v>
      </c>
      <c r="H12777" s="518" t="s">
        <v>369</v>
      </c>
      <c r="I12777" s="518">
        <v>651489</v>
      </c>
    </row>
    <row r="12778" spans="1:9" x14ac:dyDescent="0.2">
      <c r="A12778" s="518" t="s">
        <v>310</v>
      </c>
      <c r="B12778" s="518">
        <v>651562</v>
      </c>
      <c r="C12778" s="518" t="s">
        <v>2660</v>
      </c>
      <c r="D12778" s="518" t="s">
        <v>1431</v>
      </c>
      <c r="E12778" s="859">
        <v>33</v>
      </c>
      <c r="F12778" s="859">
        <v>33</v>
      </c>
      <c r="G12778" s="518" t="s">
        <v>122</v>
      </c>
      <c r="H12778" s="518" t="s">
        <v>310</v>
      </c>
      <c r="I12778" s="518">
        <v>651562</v>
      </c>
    </row>
    <row r="12779" spans="1:9" x14ac:dyDescent="0.2">
      <c r="A12779" s="518" t="s">
        <v>217</v>
      </c>
      <c r="B12779" s="518">
        <v>651596</v>
      </c>
      <c r="C12779" s="518" t="s">
        <v>2660</v>
      </c>
      <c r="D12779" s="518" t="s">
        <v>2036</v>
      </c>
      <c r="E12779" s="859">
        <v>32</v>
      </c>
      <c r="F12779" s="859">
        <v>31</v>
      </c>
      <c r="G12779" s="518" t="s">
        <v>122</v>
      </c>
      <c r="H12779" s="518" t="s">
        <v>217</v>
      </c>
      <c r="I12779" s="518">
        <v>651596</v>
      </c>
    </row>
    <row r="12780" spans="1:9" x14ac:dyDescent="0.2">
      <c r="A12780" s="518" t="s">
        <v>217</v>
      </c>
      <c r="B12780" s="518">
        <v>651604</v>
      </c>
      <c r="C12780" s="518" t="s">
        <v>2660</v>
      </c>
      <c r="D12780" s="518" t="s">
        <v>1172</v>
      </c>
      <c r="E12780" s="859">
        <v>34</v>
      </c>
      <c r="F12780" s="859">
        <v>34</v>
      </c>
      <c r="G12780" s="518" t="s">
        <v>122</v>
      </c>
      <c r="H12780" s="518" t="s">
        <v>217</v>
      </c>
      <c r="I12780" s="518">
        <v>651604</v>
      </c>
    </row>
    <row r="12781" spans="1:9" x14ac:dyDescent="0.2">
      <c r="A12781" s="518" t="s">
        <v>270</v>
      </c>
      <c r="B12781" s="518">
        <v>651612</v>
      </c>
      <c r="C12781" s="518" t="s">
        <v>2660</v>
      </c>
      <c r="D12781" s="518" t="s">
        <v>730</v>
      </c>
      <c r="E12781" s="859">
        <v>25</v>
      </c>
      <c r="F12781" s="859">
        <v>23</v>
      </c>
      <c r="G12781" s="518" t="s">
        <v>122</v>
      </c>
      <c r="H12781" s="518" t="s">
        <v>270</v>
      </c>
      <c r="I12781" s="518">
        <v>651612</v>
      </c>
    </row>
    <row r="12782" spans="1:9" x14ac:dyDescent="0.2">
      <c r="A12782" s="518" t="s">
        <v>270</v>
      </c>
      <c r="B12782" s="518">
        <v>651620</v>
      </c>
      <c r="C12782" s="518" t="s">
        <v>2660</v>
      </c>
      <c r="D12782" s="518" t="s">
        <v>1016</v>
      </c>
      <c r="E12782" s="859">
        <v>34</v>
      </c>
      <c r="F12782" s="859">
        <v>34</v>
      </c>
      <c r="G12782" s="518" t="s">
        <v>122</v>
      </c>
      <c r="H12782" s="518" t="s">
        <v>270</v>
      </c>
      <c r="I12782" s="518">
        <v>651620</v>
      </c>
    </row>
    <row r="12783" spans="1:9" x14ac:dyDescent="0.2">
      <c r="A12783" s="518" t="s">
        <v>267</v>
      </c>
      <c r="B12783" s="518">
        <v>651638</v>
      </c>
      <c r="C12783" s="518" t="s">
        <v>2660</v>
      </c>
      <c r="D12783" s="518" t="s">
        <v>690</v>
      </c>
      <c r="E12783" s="859">
        <v>30</v>
      </c>
      <c r="F12783" s="859">
        <v>16</v>
      </c>
      <c r="G12783" s="518" t="s">
        <v>122</v>
      </c>
      <c r="H12783" s="518" t="s">
        <v>267</v>
      </c>
      <c r="I12783" s="518">
        <v>651638</v>
      </c>
    </row>
    <row r="12784" spans="1:9" x14ac:dyDescent="0.2">
      <c r="A12784" s="518" t="s">
        <v>387</v>
      </c>
      <c r="B12784" s="518">
        <v>651653</v>
      </c>
      <c r="C12784" s="518" t="s">
        <v>2660</v>
      </c>
      <c r="D12784" s="518" t="s">
        <v>945</v>
      </c>
      <c r="E12784" s="859">
        <v>27</v>
      </c>
      <c r="F12784" s="859">
        <v>27</v>
      </c>
      <c r="G12784" s="518" t="s">
        <v>122</v>
      </c>
      <c r="H12784" s="518" t="s">
        <v>387</v>
      </c>
      <c r="I12784" s="518">
        <v>651653</v>
      </c>
    </row>
    <row r="12785" spans="1:9" x14ac:dyDescent="0.2">
      <c r="A12785" s="518" t="s">
        <v>387</v>
      </c>
      <c r="B12785" s="518">
        <v>651661</v>
      </c>
      <c r="C12785" s="518" t="s">
        <v>2660</v>
      </c>
      <c r="D12785" s="518" t="s">
        <v>941</v>
      </c>
      <c r="E12785" s="859">
        <v>28</v>
      </c>
      <c r="F12785" s="859">
        <v>28</v>
      </c>
      <c r="G12785" s="518" t="s">
        <v>122</v>
      </c>
      <c r="H12785" s="518" t="s">
        <v>387</v>
      </c>
      <c r="I12785" s="518">
        <v>651661</v>
      </c>
    </row>
    <row r="12786" spans="1:9" x14ac:dyDescent="0.2">
      <c r="A12786" s="518" t="s">
        <v>387</v>
      </c>
      <c r="B12786" s="518">
        <v>651679</v>
      </c>
      <c r="C12786" s="518" t="s">
        <v>2660</v>
      </c>
      <c r="D12786" s="518" t="s">
        <v>856</v>
      </c>
      <c r="E12786" s="859">
        <v>33</v>
      </c>
      <c r="F12786" s="859">
        <v>33</v>
      </c>
      <c r="G12786" s="518" t="s">
        <v>122</v>
      </c>
      <c r="H12786" s="518" t="s">
        <v>387</v>
      </c>
      <c r="I12786" s="518">
        <v>651679</v>
      </c>
    </row>
    <row r="12787" spans="1:9" x14ac:dyDescent="0.2">
      <c r="A12787" s="518" t="s">
        <v>381</v>
      </c>
      <c r="B12787" s="518">
        <v>651687</v>
      </c>
      <c r="C12787" s="518" t="s">
        <v>2660</v>
      </c>
      <c r="D12787" s="518" t="s">
        <v>6335</v>
      </c>
      <c r="E12787" s="859">
        <v>34</v>
      </c>
      <c r="F12787" s="859">
        <v>34</v>
      </c>
      <c r="G12787" s="518" t="s">
        <v>122</v>
      </c>
      <c r="H12787" s="518" t="s">
        <v>381</v>
      </c>
      <c r="I12787" s="518">
        <v>651687</v>
      </c>
    </row>
    <row r="12788" spans="1:9" x14ac:dyDescent="0.2">
      <c r="A12788" s="518" t="s">
        <v>381</v>
      </c>
      <c r="B12788" s="518">
        <v>651695</v>
      </c>
      <c r="C12788" s="518" t="s">
        <v>2660</v>
      </c>
      <c r="D12788" s="518" t="s">
        <v>891</v>
      </c>
      <c r="E12788" s="859">
        <v>30</v>
      </c>
      <c r="F12788" s="859">
        <v>29</v>
      </c>
      <c r="G12788" s="518" t="s">
        <v>122</v>
      </c>
      <c r="H12788" s="518" t="s">
        <v>381</v>
      </c>
      <c r="I12788" s="518">
        <v>651695</v>
      </c>
    </row>
    <row r="12789" spans="1:9" x14ac:dyDescent="0.2">
      <c r="A12789" s="518" t="s">
        <v>369</v>
      </c>
      <c r="B12789" s="518">
        <v>651703</v>
      </c>
      <c r="C12789" s="518" t="s">
        <v>2660</v>
      </c>
      <c r="D12789" s="518" t="s">
        <v>2171</v>
      </c>
      <c r="E12789" s="859">
        <v>20</v>
      </c>
      <c r="F12789" s="859">
        <v>20</v>
      </c>
      <c r="G12789" s="518" t="s">
        <v>122</v>
      </c>
      <c r="H12789" s="518" t="s">
        <v>369</v>
      </c>
      <c r="I12789" s="518">
        <v>651703</v>
      </c>
    </row>
    <row r="12790" spans="1:9" x14ac:dyDescent="0.2">
      <c r="A12790" s="518" t="s">
        <v>369</v>
      </c>
      <c r="B12790" s="518">
        <v>651711</v>
      </c>
      <c r="C12790" s="518" t="s">
        <v>2660</v>
      </c>
      <c r="D12790" s="518" t="s">
        <v>6336</v>
      </c>
      <c r="E12790" s="859">
        <v>34</v>
      </c>
      <c r="F12790" s="859">
        <v>34</v>
      </c>
      <c r="G12790" s="518" t="s">
        <v>122</v>
      </c>
      <c r="H12790" s="518" t="s">
        <v>369</v>
      </c>
      <c r="I12790" s="518">
        <v>651711</v>
      </c>
    </row>
    <row r="12791" spans="1:9" x14ac:dyDescent="0.2">
      <c r="A12791" s="518" t="s">
        <v>369</v>
      </c>
      <c r="B12791" s="518">
        <v>651729</v>
      </c>
      <c r="C12791" s="518" t="s">
        <v>2660</v>
      </c>
      <c r="D12791" s="518" t="s">
        <v>683</v>
      </c>
      <c r="E12791" s="859">
        <v>34</v>
      </c>
      <c r="F12791" s="859">
        <v>34</v>
      </c>
      <c r="G12791" s="518" t="s">
        <v>122</v>
      </c>
      <c r="H12791" s="518" t="s">
        <v>369</v>
      </c>
      <c r="I12791" s="518">
        <v>651729</v>
      </c>
    </row>
    <row r="12792" spans="1:9" x14ac:dyDescent="0.2">
      <c r="A12792" s="518" t="s">
        <v>369</v>
      </c>
      <c r="B12792" s="518">
        <v>651737</v>
      </c>
      <c r="C12792" s="518" t="s">
        <v>2660</v>
      </c>
      <c r="D12792" s="518" t="s">
        <v>1291</v>
      </c>
      <c r="E12792" s="859">
        <v>33</v>
      </c>
      <c r="F12792" s="859">
        <v>33</v>
      </c>
      <c r="G12792" s="518" t="s">
        <v>122</v>
      </c>
      <c r="H12792" s="518" t="s">
        <v>369</v>
      </c>
      <c r="I12792" s="518">
        <v>651737</v>
      </c>
    </row>
    <row r="12793" spans="1:9" x14ac:dyDescent="0.2">
      <c r="A12793" s="518" t="s">
        <v>369</v>
      </c>
      <c r="B12793" s="518">
        <v>651745</v>
      </c>
      <c r="C12793" s="518" t="s">
        <v>2660</v>
      </c>
      <c r="D12793" s="518" t="s">
        <v>1965</v>
      </c>
      <c r="E12793" s="859">
        <v>34</v>
      </c>
      <c r="F12793" s="859">
        <v>30</v>
      </c>
      <c r="G12793" s="518" t="s">
        <v>122</v>
      </c>
      <c r="H12793" s="518" t="s">
        <v>369</v>
      </c>
      <c r="I12793" s="518">
        <v>651745</v>
      </c>
    </row>
    <row r="12794" spans="1:9" x14ac:dyDescent="0.2">
      <c r="A12794" s="518" t="s">
        <v>369</v>
      </c>
      <c r="B12794" s="518">
        <v>651752</v>
      </c>
      <c r="C12794" s="518" t="s">
        <v>2660</v>
      </c>
      <c r="D12794" s="518" t="s">
        <v>507</v>
      </c>
      <c r="E12794" s="859">
        <v>35</v>
      </c>
      <c r="F12794" s="859">
        <v>20</v>
      </c>
      <c r="G12794" s="518" t="s">
        <v>122</v>
      </c>
      <c r="H12794" s="518" t="s">
        <v>369</v>
      </c>
      <c r="I12794" s="518">
        <v>651752</v>
      </c>
    </row>
    <row r="12795" spans="1:9" x14ac:dyDescent="0.2">
      <c r="A12795" s="518" t="s">
        <v>283</v>
      </c>
      <c r="B12795" s="518">
        <v>651778</v>
      </c>
      <c r="C12795" s="518" t="s">
        <v>2660</v>
      </c>
      <c r="D12795" s="518" t="s">
        <v>406</v>
      </c>
      <c r="E12795" s="859">
        <v>22</v>
      </c>
      <c r="F12795" s="859">
        <v>19</v>
      </c>
      <c r="G12795" s="518" t="s">
        <v>122</v>
      </c>
      <c r="H12795" s="518" t="s">
        <v>283</v>
      </c>
      <c r="I12795" s="518">
        <v>651778</v>
      </c>
    </row>
    <row r="12796" spans="1:9" x14ac:dyDescent="0.2">
      <c r="A12796" s="518" t="s">
        <v>283</v>
      </c>
      <c r="B12796" s="518">
        <v>651786</v>
      </c>
      <c r="C12796" s="518" t="s">
        <v>2660</v>
      </c>
      <c r="D12796" s="518" t="s">
        <v>785</v>
      </c>
      <c r="E12796" s="859">
        <v>35</v>
      </c>
      <c r="F12796" s="859">
        <v>28</v>
      </c>
      <c r="G12796" s="518" t="s">
        <v>122</v>
      </c>
      <c r="H12796" s="518" t="s">
        <v>283</v>
      </c>
      <c r="I12796" s="518">
        <v>651786</v>
      </c>
    </row>
    <row r="12797" spans="1:9" x14ac:dyDescent="0.2">
      <c r="A12797" s="518" t="s">
        <v>348</v>
      </c>
      <c r="B12797" s="518">
        <v>651794</v>
      </c>
      <c r="C12797" s="518" t="s">
        <v>2660</v>
      </c>
      <c r="D12797" s="518" t="s">
        <v>397</v>
      </c>
      <c r="E12797" s="859">
        <v>34</v>
      </c>
      <c r="F12797" s="859">
        <v>34</v>
      </c>
      <c r="G12797" s="518" t="s">
        <v>122</v>
      </c>
      <c r="H12797" s="518" t="s">
        <v>348</v>
      </c>
      <c r="I12797" s="518">
        <v>651794</v>
      </c>
    </row>
    <row r="12798" spans="1:9" x14ac:dyDescent="0.2">
      <c r="A12798" s="518" t="s">
        <v>283</v>
      </c>
      <c r="B12798" s="518">
        <v>651802</v>
      </c>
      <c r="C12798" s="518" t="s">
        <v>2660</v>
      </c>
      <c r="D12798" s="518" t="s">
        <v>6337</v>
      </c>
      <c r="E12798" s="859">
        <v>30</v>
      </c>
      <c r="F12798" s="859">
        <v>23</v>
      </c>
      <c r="G12798" s="518" t="s">
        <v>122</v>
      </c>
      <c r="H12798" s="518" t="s">
        <v>283</v>
      </c>
      <c r="I12798" s="518">
        <v>651802</v>
      </c>
    </row>
    <row r="12799" spans="1:9" x14ac:dyDescent="0.2">
      <c r="A12799" s="518" t="s">
        <v>248</v>
      </c>
      <c r="B12799" s="518">
        <v>651844</v>
      </c>
      <c r="C12799" s="518" t="s">
        <v>2660</v>
      </c>
      <c r="D12799" s="518" t="s">
        <v>4208</v>
      </c>
      <c r="E12799" s="859">
        <v>26</v>
      </c>
      <c r="F12799" s="859">
        <v>26</v>
      </c>
      <c r="G12799" s="518" t="s">
        <v>122</v>
      </c>
      <c r="H12799" s="518" t="s">
        <v>248</v>
      </c>
      <c r="I12799" s="518">
        <v>651844</v>
      </c>
    </row>
    <row r="12800" spans="1:9" x14ac:dyDescent="0.2">
      <c r="A12800" s="518" t="s">
        <v>248</v>
      </c>
      <c r="B12800" s="518">
        <v>651885</v>
      </c>
      <c r="C12800" s="518" t="s">
        <v>2660</v>
      </c>
      <c r="D12800" s="518" t="s">
        <v>898</v>
      </c>
      <c r="E12800" s="859">
        <v>32</v>
      </c>
      <c r="F12800" s="859">
        <v>32</v>
      </c>
      <c r="G12800" s="518" t="s">
        <v>122</v>
      </c>
      <c r="H12800" s="518" t="s">
        <v>248</v>
      </c>
      <c r="I12800" s="518">
        <v>651885</v>
      </c>
    </row>
    <row r="12801" spans="1:9" x14ac:dyDescent="0.2">
      <c r="A12801" s="518" t="s">
        <v>248</v>
      </c>
      <c r="B12801" s="518">
        <v>651893</v>
      </c>
      <c r="C12801" s="518" t="s">
        <v>2660</v>
      </c>
      <c r="D12801" s="518" t="s">
        <v>4831</v>
      </c>
      <c r="E12801" s="859">
        <v>33</v>
      </c>
      <c r="F12801" s="859">
        <v>33</v>
      </c>
      <c r="G12801" s="518" t="s">
        <v>122</v>
      </c>
      <c r="H12801" s="518" t="s">
        <v>248</v>
      </c>
      <c r="I12801" s="518">
        <v>651893</v>
      </c>
    </row>
    <row r="12802" spans="1:9" x14ac:dyDescent="0.2">
      <c r="A12802" s="518" t="s">
        <v>248</v>
      </c>
      <c r="B12802" s="518">
        <v>651901</v>
      </c>
      <c r="C12802" s="518" t="s">
        <v>2660</v>
      </c>
      <c r="D12802" s="518" t="s">
        <v>430</v>
      </c>
      <c r="E12802" s="859">
        <v>25</v>
      </c>
      <c r="F12802" s="859">
        <v>25</v>
      </c>
      <c r="G12802" s="518" t="s">
        <v>122</v>
      </c>
      <c r="H12802" s="518" t="s">
        <v>248</v>
      </c>
      <c r="I12802" s="518">
        <v>651901</v>
      </c>
    </row>
    <row r="12803" spans="1:9" x14ac:dyDescent="0.2">
      <c r="A12803" s="518" t="s">
        <v>248</v>
      </c>
      <c r="B12803" s="518">
        <v>651927</v>
      </c>
      <c r="C12803" s="518" t="s">
        <v>2660</v>
      </c>
      <c r="D12803" s="518" t="s">
        <v>6338</v>
      </c>
      <c r="E12803" s="859">
        <v>25</v>
      </c>
      <c r="F12803" s="859">
        <v>25</v>
      </c>
      <c r="G12803" s="518" t="s">
        <v>122</v>
      </c>
      <c r="H12803" s="518" t="s">
        <v>248</v>
      </c>
      <c r="I12803" s="518">
        <v>651927</v>
      </c>
    </row>
    <row r="12804" spans="1:9" x14ac:dyDescent="0.2">
      <c r="A12804" s="518" t="s">
        <v>168</v>
      </c>
      <c r="B12804" s="518">
        <v>651935</v>
      </c>
      <c r="C12804" s="518" t="s">
        <v>2660</v>
      </c>
      <c r="D12804" s="518" t="s">
        <v>729</v>
      </c>
      <c r="E12804" s="859">
        <v>21</v>
      </c>
      <c r="F12804" s="859">
        <v>21</v>
      </c>
      <c r="G12804" s="518" t="s">
        <v>122</v>
      </c>
      <c r="H12804" s="518" t="s">
        <v>168</v>
      </c>
      <c r="I12804" s="518">
        <v>651935</v>
      </c>
    </row>
    <row r="12805" spans="1:9" x14ac:dyDescent="0.2">
      <c r="A12805" s="518" t="s">
        <v>248</v>
      </c>
      <c r="B12805" s="518">
        <v>651943</v>
      </c>
      <c r="C12805" s="518" t="s">
        <v>2660</v>
      </c>
      <c r="D12805" s="518" t="s">
        <v>6339</v>
      </c>
      <c r="E12805" s="859">
        <v>31</v>
      </c>
      <c r="F12805" s="859">
        <v>31</v>
      </c>
      <c r="G12805" s="518" t="s">
        <v>122</v>
      </c>
      <c r="H12805" s="518" t="s">
        <v>248</v>
      </c>
      <c r="I12805" s="518">
        <v>651943</v>
      </c>
    </row>
    <row r="12806" spans="1:9" x14ac:dyDescent="0.2">
      <c r="A12806" s="518" t="s">
        <v>248</v>
      </c>
      <c r="B12806" s="518">
        <v>651950</v>
      </c>
      <c r="C12806" s="518" t="s">
        <v>2660</v>
      </c>
      <c r="D12806" s="518" t="s">
        <v>955</v>
      </c>
      <c r="E12806" s="859">
        <v>24</v>
      </c>
      <c r="F12806" s="859">
        <v>24</v>
      </c>
      <c r="G12806" s="518" t="s">
        <v>122</v>
      </c>
      <c r="H12806" s="518" t="s">
        <v>248</v>
      </c>
      <c r="I12806" s="518">
        <v>651950</v>
      </c>
    </row>
    <row r="12807" spans="1:9" x14ac:dyDescent="0.2">
      <c r="A12807" s="518" t="s">
        <v>248</v>
      </c>
      <c r="B12807" s="518">
        <v>651968</v>
      </c>
      <c r="C12807" s="518" t="s">
        <v>2660</v>
      </c>
      <c r="D12807" s="518" t="s">
        <v>6340</v>
      </c>
      <c r="E12807" s="859">
        <v>33</v>
      </c>
      <c r="F12807" s="859">
        <v>33</v>
      </c>
      <c r="G12807" s="518" t="s">
        <v>122</v>
      </c>
      <c r="H12807" s="518" t="s">
        <v>248</v>
      </c>
      <c r="I12807" s="518">
        <v>651968</v>
      </c>
    </row>
    <row r="12808" spans="1:9" x14ac:dyDescent="0.2">
      <c r="A12808" s="518" t="s">
        <v>248</v>
      </c>
      <c r="B12808" s="518">
        <v>651984</v>
      </c>
      <c r="C12808" s="518" t="s">
        <v>2660</v>
      </c>
      <c r="D12808" s="518" t="s">
        <v>6341</v>
      </c>
      <c r="E12808" s="859">
        <v>26</v>
      </c>
      <c r="F12808" s="859">
        <v>26</v>
      </c>
      <c r="G12808" s="518" t="s">
        <v>122</v>
      </c>
      <c r="H12808" s="518" t="s">
        <v>248</v>
      </c>
      <c r="I12808" s="518">
        <v>651984</v>
      </c>
    </row>
    <row r="12809" spans="1:9" x14ac:dyDescent="0.2">
      <c r="A12809" s="518" t="s">
        <v>248</v>
      </c>
      <c r="B12809" s="518">
        <v>651992</v>
      </c>
      <c r="C12809" s="518" t="s">
        <v>2660</v>
      </c>
      <c r="D12809" s="518" t="s">
        <v>6342</v>
      </c>
      <c r="E12809" s="859">
        <v>33</v>
      </c>
      <c r="F12809" s="859">
        <v>33</v>
      </c>
      <c r="G12809" s="518" t="s">
        <v>122</v>
      </c>
      <c r="H12809" s="518" t="s">
        <v>248</v>
      </c>
      <c r="I12809" s="518">
        <v>651992</v>
      </c>
    </row>
    <row r="12810" spans="1:9" x14ac:dyDescent="0.2">
      <c r="A12810" s="518" t="s">
        <v>220</v>
      </c>
      <c r="B12810" s="518">
        <v>652040</v>
      </c>
      <c r="C12810" s="518" t="s">
        <v>2660</v>
      </c>
      <c r="D12810" s="518" t="s">
        <v>994</v>
      </c>
      <c r="E12810" s="859">
        <v>20</v>
      </c>
      <c r="F12810" s="859">
        <v>0</v>
      </c>
      <c r="G12810" s="518" t="s">
        <v>122</v>
      </c>
      <c r="H12810" s="518" t="s">
        <v>220</v>
      </c>
      <c r="I12810" s="518">
        <v>652040</v>
      </c>
    </row>
    <row r="12811" spans="1:9" x14ac:dyDescent="0.2">
      <c r="A12811" s="518" t="s">
        <v>248</v>
      </c>
      <c r="B12811" s="518">
        <v>652057</v>
      </c>
      <c r="C12811" s="518" t="s">
        <v>2660</v>
      </c>
      <c r="D12811" s="518" t="s">
        <v>1424</v>
      </c>
      <c r="E12811" s="859">
        <v>26</v>
      </c>
      <c r="F12811" s="859">
        <v>26</v>
      </c>
      <c r="G12811" s="518" t="s">
        <v>122</v>
      </c>
      <c r="H12811" s="518" t="s">
        <v>248</v>
      </c>
      <c r="I12811" s="518">
        <v>652057</v>
      </c>
    </row>
    <row r="12812" spans="1:9" x14ac:dyDescent="0.2">
      <c r="A12812" s="518" t="s">
        <v>248</v>
      </c>
      <c r="B12812" s="518">
        <v>652065</v>
      </c>
      <c r="C12812" s="518" t="s">
        <v>2660</v>
      </c>
      <c r="D12812" s="518" t="s">
        <v>405</v>
      </c>
      <c r="E12812" s="859">
        <v>32</v>
      </c>
      <c r="F12812" s="859">
        <v>32</v>
      </c>
      <c r="G12812" s="518" t="s">
        <v>122</v>
      </c>
      <c r="H12812" s="518" t="s">
        <v>248</v>
      </c>
      <c r="I12812" s="518">
        <v>652065</v>
      </c>
    </row>
    <row r="12813" spans="1:9" x14ac:dyDescent="0.2">
      <c r="A12813" s="518" t="s">
        <v>248</v>
      </c>
      <c r="B12813" s="518">
        <v>652073</v>
      </c>
      <c r="C12813" s="518" t="s">
        <v>2660</v>
      </c>
      <c r="D12813" s="518" t="s">
        <v>6343</v>
      </c>
      <c r="E12813" s="859">
        <v>29</v>
      </c>
      <c r="F12813" s="859">
        <v>29</v>
      </c>
      <c r="G12813" s="518" t="s">
        <v>122</v>
      </c>
      <c r="H12813" s="518" t="s">
        <v>248</v>
      </c>
      <c r="I12813" s="518">
        <v>652073</v>
      </c>
    </row>
    <row r="12814" spans="1:9" x14ac:dyDescent="0.2">
      <c r="A12814" s="518" t="s">
        <v>248</v>
      </c>
      <c r="B12814" s="518">
        <v>652081</v>
      </c>
      <c r="C12814" s="518" t="s">
        <v>2660</v>
      </c>
      <c r="D12814" s="518" t="s">
        <v>1372</v>
      </c>
      <c r="E12814" s="859">
        <v>31</v>
      </c>
      <c r="F12814" s="859">
        <v>31</v>
      </c>
      <c r="G12814" s="518" t="s">
        <v>122</v>
      </c>
      <c r="H12814" s="518" t="s">
        <v>248</v>
      </c>
      <c r="I12814" s="518">
        <v>652081</v>
      </c>
    </row>
    <row r="12815" spans="1:9" x14ac:dyDescent="0.2">
      <c r="A12815" s="518" t="s">
        <v>248</v>
      </c>
      <c r="B12815" s="518">
        <v>652099</v>
      </c>
      <c r="C12815" s="518" t="s">
        <v>2660</v>
      </c>
      <c r="D12815" s="518" t="s">
        <v>1965</v>
      </c>
      <c r="E12815" s="859">
        <v>33</v>
      </c>
      <c r="F12815" s="859">
        <v>33</v>
      </c>
      <c r="G12815" s="518" t="s">
        <v>122</v>
      </c>
      <c r="H12815" s="518" t="s">
        <v>248</v>
      </c>
      <c r="I12815" s="518">
        <v>652099</v>
      </c>
    </row>
    <row r="12816" spans="1:9" x14ac:dyDescent="0.2">
      <c r="A12816" s="518" t="s">
        <v>349</v>
      </c>
      <c r="B12816" s="518">
        <v>652115</v>
      </c>
      <c r="C12816" s="518" t="s">
        <v>2660</v>
      </c>
      <c r="D12816" s="518" t="s">
        <v>1578</v>
      </c>
      <c r="E12816" s="859">
        <v>26</v>
      </c>
      <c r="F12816" s="859">
        <v>15</v>
      </c>
      <c r="G12816" s="518" t="s">
        <v>122</v>
      </c>
      <c r="H12816" s="518" t="s">
        <v>349</v>
      </c>
      <c r="I12816" s="518">
        <v>652115</v>
      </c>
    </row>
    <row r="12817" spans="1:9" x14ac:dyDescent="0.2">
      <c r="A12817" s="518" t="s">
        <v>158</v>
      </c>
      <c r="B12817" s="518">
        <v>652172</v>
      </c>
      <c r="C12817" s="518" t="s">
        <v>2660</v>
      </c>
      <c r="D12817" s="518" t="s">
        <v>9613</v>
      </c>
      <c r="E12817" s="859">
        <v>15</v>
      </c>
      <c r="F12817" s="859">
        <v>0</v>
      </c>
      <c r="G12817" s="518" t="s">
        <v>122</v>
      </c>
      <c r="H12817" s="518" t="s">
        <v>158</v>
      </c>
      <c r="I12817" s="518">
        <v>652172</v>
      </c>
    </row>
    <row r="12818" spans="1:9" x14ac:dyDescent="0.2">
      <c r="A12818" s="518" t="s">
        <v>237</v>
      </c>
      <c r="B12818" s="518">
        <v>652198</v>
      </c>
      <c r="C12818" s="518" t="s">
        <v>2660</v>
      </c>
      <c r="D12818" s="518" t="s">
        <v>7059</v>
      </c>
      <c r="E12818" s="859">
        <v>30</v>
      </c>
      <c r="F12818" s="859">
        <v>30</v>
      </c>
      <c r="G12818" s="518" t="s">
        <v>128</v>
      </c>
      <c r="H12818" s="518" t="s">
        <v>237</v>
      </c>
      <c r="I12818" s="518">
        <v>652198</v>
      </c>
    </row>
    <row r="12819" spans="1:9" x14ac:dyDescent="0.2">
      <c r="A12819" s="518" t="s">
        <v>238</v>
      </c>
      <c r="B12819" s="518">
        <v>652206</v>
      </c>
      <c r="C12819" s="518" t="s">
        <v>2660</v>
      </c>
      <c r="D12819" s="518" t="s">
        <v>1102</v>
      </c>
      <c r="E12819" s="859">
        <v>23</v>
      </c>
      <c r="F12819" s="859">
        <v>23</v>
      </c>
      <c r="G12819" s="518" t="s">
        <v>122</v>
      </c>
      <c r="H12819" s="518" t="s">
        <v>238</v>
      </c>
      <c r="I12819" s="518">
        <v>652206</v>
      </c>
    </row>
    <row r="12820" spans="1:9" x14ac:dyDescent="0.2">
      <c r="A12820" s="518" t="s">
        <v>201</v>
      </c>
      <c r="B12820" s="518">
        <v>652214</v>
      </c>
      <c r="C12820" s="518" t="s">
        <v>2660</v>
      </c>
      <c r="D12820" s="518" t="s">
        <v>6344</v>
      </c>
      <c r="E12820" s="859">
        <v>26</v>
      </c>
      <c r="F12820" s="859">
        <v>26</v>
      </c>
      <c r="G12820" s="518" t="s">
        <v>122</v>
      </c>
      <c r="H12820" s="518" t="s">
        <v>201</v>
      </c>
      <c r="I12820" s="518">
        <v>652214</v>
      </c>
    </row>
    <row r="12821" spans="1:9" x14ac:dyDescent="0.2">
      <c r="A12821" s="518" t="s">
        <v>201</v>
      </c>
      <c r="B12821" s="518">
        <v>652222</v>
      </c>
      <c r="C12821" s="518" t="s">
        <v>2660</v>
      </c>
      <c r="D12821" s="518" t="s">
        <v>6345</v>
      </c>
      <c r="E12821" s="859">
        <v>19</v>
      </c>
      <c r="F12821" s="859">
        <v>17</v>
      </c>
      <c r="G12821" s="518" t="s">
        <v>122</v>
      </c>
      <c r="H12821" s="518" t="s">
        <v>201</v>
      </c>
      <c r="I12821" s="518">
        <v>652222</v>
      </c>
    </row>
    <row r="12822" spans="1:9" x14ac:dyDescent="0.2">
      <c r="A12822" s="518" t="s">
        <v>288</v>
      </c>
      <c r="B12822" s="518">
        <v>652230</v>
      </c>
      <c r="C12822" s="518" t="s">
        <v>2660</v>
      </c>
      <c r="D12822" s="518" t="s">
        <v>3971</v>
      </c>
      <c r="E12822" s="859">
        <v>35</v>
      </c>
      <c r="F12822" s="859">
        <v>35</v>
      </c>
      <c r="G12822" s="518" t="s">
        <v>122</v>
      </c>
      <c r="H12822" s="518" t="s">
        <v>288</v>
      </c>
      <c r="I12822" s="518">
        <v>652230</v>
      </c>
    </row>
    <row r="12823" spans="1:9" x14ac:dyDescent="0.2">
      <c r="A12823" s="518" t="s">
        <v>313</v>
      </c>
      <c r="B12823" s="518">
        <v>652263</v>
      </c>
      <c r="C12823" s="518" t="s">
        <v>2660</v>
      </c>
      <c r="D12823" s="518" t="s">
        <v>1817</v>
      </c>
      <c r="E12823" s="859">
        <v>21</v>
      </c>
      <c r="F12823" s="859">
        <v>18</v>
      </c>
      <c r="G12823" s="518" t="s">
        <v>122</v>
      </c>
      <c r="H12823" s="518" t="s">
        <v>313</v>
      </c>
      <c r="I12823" s="518">
        <v>652263</v>
      </c>
    </row>
    <row r="12824" spans="1:9" x14ac:dyDescent="0.2">
      <c r="A12824" s="518" t="s">
        <v>293</v>
      </c>
      <c r="B12824" s="518">
        <v>652297</v>
      </c>
      <c r="C12824" s="518" t="s">
        <v>2660</v>
      </c>
      <c r="D12824" s="518" t="s">
        <v>797</v>
      </c>
      <c r="E12824" s="859">
        <v>26</v>
      </c>
      <c r="F12824" s="859">
        <v>6</v>
      </c>
      <c r="G12824" s="518" t="s">
        <v>122</v>
      </c>
      <c r="H12824" s="518" t="s">
        <v>293</v>
      </c>
      <c r="I12824" s="518">
        <v>652297</v>
      </c>
    </row>
    <row r="12825" spans="1:9" x14ac:dyDescent="0.2">
      <c r="A12825" s="518" t="s">
        <v>371</v>
      </c>
      <c r="B12825" s="518">
        <v>652305</v>
      </c>
      <c r="C12825" s="518" t="s">
        <v>2660</v>
      </c>
      <c r="D12825" s="518" t="s">
        <v>6346</v>
      </c>
      <c r="E12825" s="859">
        <v>23</v>
      </c>
      <c r="F12825" s="859">
        <v>23</v>
      </c>
      <c r="G12825" s="518" t="s">
        <v>122</v>
      </c>
      <c r="H12825" s="518" t="s">
        <v>371</v>
      </c>
      <c r="I12825" s="518">
        <v>652305</v>
      </c>
    </row>
    <row r="12826" spans="1:9" x14ac:dyDescent="0.2">
      <c r="A12826" s="518" t="s">
        <v>371</v>
      </c>
      <c r="B12826" s="518">
        <v>652313</v>
      </c>
      <c r="C12826" s="518" t="s">
        <v>2660</v>
      </c>
      <c r="D12826" s="518" t="s">
        <v>7060</v>
      </c>
      <c r="E12826" s="859">
        <v>26</v>
      </c>
      <c r="F12826" s="859">
        <v>21</v>
      </c>
      <c r="G12826" s="518" t="s">
        <v>122</v>
      </c>
      <c r="H12826" s="518" t="s">
        <v>371</v>
      </c>
      <c r="I12826" s="518">
        <v>652313</v>
      </c>
    </row>
    <row r="12827" spans="1:9" x14ac:dyDescent="0.2">
      <c r="A12827" s="518" t="s">
        <v>267</v>
      </c>
      <c r="B12827" s="518">
        <v>652339</v>
      </c>
      <c r="C12827" s="518" t="s">
        <v>2660</v>
      </c>
      <c r="D12827" s="518" t="s">
        <v>1087</v>
      </c>
      <c r="E12827" s="859">
        <v>24</v>
      </c>
      <c r="F12827" s="859">
        <v>24</v>
      </c>
      <c r="G12827" s="518" t="s">
        <v>122</v>
      </c>
      <c r="H12827" s="518" t="s">
        <v>267</v>
      </c>
      <c r="I12827" s="518">
        <v>652339</v>
      </c>
    </row>
    <row r="12828" spans="1:9" x14ac:dyDescent="0.2">
      <c r="A12828" s="518" t="s">
        <v>256</v>
      </c>
      <c r="B12828" s="518">
        <v>652354</v>
      </c>
      <c r="C12828" s="518" t="s">
        <v>2660</v>
      </c>
      <c r="D12828" s="518" t="s">
        <v>9614</v>
      </c>
      <c r="E12828" s="859">
        <v>27</v>
      </c>
      <c r="F12828" s="859">
        <v>0</v>
      </c>
      <c r="G12828" s="518" t="s">
        <v>128</v>
      </c>
      <c r="H12828" s="518" t="s">
        <v>256</v>
      </c>
      <c r="I12828" s="518">
        <v>652354</v>
      </c>
    </row>
    <row r="12829" spans="1:9" x14ac:dyDescent="0.2">
      <c r="A12829" s="518" t="s">
        <v>211</v>
      </c>
      <c r="B12829" s="518">
        <v>652362</v>
      </c>
      <c r="C12829" s="518" t="s">
        <v>2660</v>
      </c>
      <c r="D12829" s="518" t="s">
        <v>256</v>
      </c>
      <c r="E12829" s="859">
        <v>31</v>
      </c>
      <c r="F12829" s="859">
        <v>30</v>
      </c>
      <c r="G12829" s="518" t="s">
        <v>122</v>
      </c>
      <c r="H12829" s="518" t="s">
        <v>211</v>
      </c>
      <c r="I12829" s="518">
        <v>652362</v>
      </c>
    </row>
    <row r="12830" spans="1:9" x14ac:dyDescent="0.2">
      <c r="A12830" s="518" t="s">
        <v>211</v>
      </c>
      <c r="B12830" s="518">
        <v>652370</v>
      </c>
      <c r="C12830" s="518" t="s">
        <v>2660</v>
      </c>
      <c r="D12830" s="518" t="s">
        <v>6347</v>
      </c>
      <c r="E12830" s="859">
        <v>33</v>
      </c>
      <c r="F12830" s="859">
        <v>31</v>
      </c>
      <c r="G12830" s="518" t="s">
        <v>122</v>
      </c>
      <c r="H12830" s="518" t="s">
        <v>211</v>
      </c>
      <c r="I12830" s="518">
        <v>652370</v>
      </c>
    </row>
    <row r="12831" spans="1:9" x14ac:dyDescent="0.2">
      <c r="A12831" s="518" t="s">
        <v>256</v>
      </c>
      <c r="B12831" s="518">
        <v>652396</v>
      </c>
      <c r="C12831" s="518" t="s">
        <v>2660</v>
      </c>
      <c r="D12831" s="518" t="s">
        <v>8277</v>
      </c>
      <c r="E12831" s="859">
        <v>27</v>
      </c>
      <c r="F12831" s="859">
        <v>27</v>
      </c>
      <c r="G12831" s="518" t="s">
        <v>122</v>
      </c>
      <c r="H12831" s="518" t="s">
        <v>256</v>
      </c>
      <c r="I12831" s="518">
        <v>652396</v>
      </c>
    </row>
    <row r="12832" spans="1:9" x14ac:dyDescent="0.2">
      <c r="A12832" s="518" t="s">
        <v>267</v>
      </c>
      <c r="B12832" s="518">
        <v>652404</v>
      </c>
      <c r="C12832" s="518" t="s">
        <v>2660</v>
      </c>
      <c r="D12832" s="518" t="s">
        <v>6348</v>
      </c>
      <c r="E12832" s="859">
        <v>30</v>
      </c>
      <c r="F12832" s="859">
        <v>30</v>
      </c>
      <c r="G12832" s="518" t="s">
        <v>122</v>
      </c>
      <c r="H12832" s="518" t="s">
        <v>267</v>
      </c>
      <c r="I12832" s="518">
        <v>652404</v>
      </c>
    </row>
    <row r="12833" spans="1:9" x14ac:dyDescent="0.2">
      <c r="A12833" s="518" t="s">
        <v>267</v>
      </c>
      <c r="B12833" s="518">
        <v>652412</v>
      </c>
      <c r="C12833" s="518" t="s">
        <v>2660</v>
      </c>
      <c r="D12833" s="518" t="s">
        <v>2235</v>
      </c>
      <c r="E12833" s="859">
        <v>31</v>
      </c>
      <c r="F12833" s="859">
        <v>31</v>
      </c>
      <c r="G12833" s="518" t="s">
        <v>122</v>
      </c>
      <c r="H12833" s="518" t="s">
        <v>267</v>
      </c>
      <c r="I12833" s="518">
        <v>652412</v>
      </c>
    </row>
    <row r="12834" spans="1:9" x14ac:dyDescent="0.2">
      <c r="A12834" s="518" t="s">
        <v>338</v>
      </c>
      <c r="B12834" s="518">
        <v>652420</v>
      </c>
      <c r="C12834" s="518" t="s">
        <v>2660</v>
      </c>
      <c r="D12834" s="518" t="s">
        <v>1617</v>
      </c>
      <c r="E12834" s="859">
        <v>21</v>
      </c>
      <c r="F12834" s="859">
        <v>0</v>
      </c>
      <c r="G12834" s="518" t="s">
        <v>122</v>
      </c>
      <c r="H12834" s="518" t="s">
        <v>338</v>
      </c>
      <c r="I12834" s="518">
        <v>652420</v>
      </c>
    </row>
    <row r="12835" spans="1:9" x14ac:dyDescent="0.2">
      <c r="A12835" s="518" t="s">
        <v>239</v>
      </c>
      <c r="B12835" s="518">
        <v>652453</v>
      </c>
      <c r="C12835" s="518" t="s">
        <v>2660</v>
      </c>
      <c r="D12835" s="518" t="s">
        <v>6349</v>
      </c>
      <c r="E12835" s="859">
        <v>33</v>
      </c>
      <c r="F12835" s="859">
        <v>29</v>
      </c>
      <c r="G12835" s="518" t="s">
        <v>122</v>
      </c>
      <c r="H12835" s="518" t="s">
        <v>239</v>
      </c>
      <c r="I12835" s="518">
        <v>652453</v>
      </c>
    </row>
    <row r="12836" spans="1:9" x14ac:dyDescent="0.2">
      <c r="A12836" s="518" t="s">
        <v>239</v>
      </c>
      <c r="B12836" s="518">
        <v>652461</v>
      </c>
      <c r="C12836" s="518" t="s">
        <v>2660</v>
      </c>
      <c r="D12836" s="518" t="s">
        <v>6350</v>
      </c>
      <c r="E12836" s="859">
        <v>32</v>
      </c>
      <c r="F12836" s="859">
        <v>29</v>
      </c>
      <c r="G12836" s="518" t="s">
        <v>122</v>
      </c>
      <c r="H12836" s="518" t="s">
        <v>239</v>
      </c>
      <c r="I12836" s="518">
        <v>652461</v>
      </c>
    </row>
    <row r="12837" spans="1:9" x14ac:dyDescent="0.2">
      <c r="A12837" s="518" t="s">
        <v>267</v>
      </c>
      <c r="B12837" s="518">
        <v>652479</v>
      </c>
      <c r="C12837" s="518" t="s">
        <v>2660</v>
      </c>
      <c r="D12837" s="518" t="s">
        <v>7061</v>
      </c>
      <c r="E12837" s="859">
        <v>34</v>
      </c>
      <c r="F12837" s="859">
        <v>34</v>
      </c>
      <c r="G12837" s="518" t="s">
        <v>122</v>
      </c>
      <c r="H12837" s="518" t="s">
        <v>267</v>
      </c>
      <c r="I12837" s="518">
        <v>652479</v>
      </c>
    </row>
    <row r="12838" spans="1:9" x14ac:dyDescent="0.2">
      <c r="A12838" s="518" t="s">
        <v>243</v>
      </c>
      <c r="B12838" s="518">
        <v>652727</v>
      </c>
      <c r="C12838" s="518" t="s">
        <v>2660</v>
      </c>
      <c r="D12838" s="518" t="s">
        <v>6352</v>
      </c>
      <c r="E12838" s="859">
        <v>35</v>
      </c>
      <c r="F12838" s="859">
        <v>33</v>
      </c>
      <c r="G12838" s="518" t="s">
        <v>122</v>
      </c>
      <c r="H12838" s="518" t="s">
        <v>243</v>
      </c>
      <c r="I12838" s="518">
        <v>652727</v>
      </c>
    </row>
    <row r="12839" spans="1:9" x14ac:dyDescent="0.2">
      <c r="A12839" s="518" t="s">
        <v>243</v>
      </c>
      <c r="B12839" s="518">
        <v>652735</v>
      </c>
      <c r="C12839" s="518" t="s">
        <v>2660</v>
      </c>
      <c r="D12839" s="518" t="s">
        <v>6351</v>
      </c>
      <c r="E12839" s="859">
        <v>33</v>
      </c>
      <c r="F12839" s="859">
        <v>20</v>
      </c>
      <c r="G12839" s="518" t="s">
        <v>122</v>
      </c>
      <c r="H12839" s="518" t="s">
        <v>243</v>
      </c>
      <c r="I12839" s="518">
        <v>652735</v>
      </c>
    </row>
    <row r="12840" spans="1:9" x14ac:dyDescent="0.2">
      <c r="A12840" s="518" t="s">
        <v>243</v>
      </c>
      <c r="B12840" s="518">
        <v>652743</v>
      </c>
      <c r="C12840" s="518" t="s">
        <v>2660</v>
      </c>
      <c r="D12840" s="518" t="s">
        <v>6353</v>
      </c>
      <c r="E12840" s="859">
        <v>32</v>
      </c>
      <c r="F12840" s="859">
        <v>30</v>
      </c>
      <c r="G12840" s="518" t="s">
        <v>122</v>
      </c>
      <c r="H12840" s="518" t="s">
        <v>243</v>
      </c>
      <c r="I12840" s="518">
        <v>652743</v>
      </c>
    </row>
    <row r="12841" spans="1:9" x14ac:dyDescent="0.2">
      <c r="A12841" s="518" t="s">
        <v>256</v>
      </c>
      <c r="B12841" s="518">
        <v>652768</v>
      </c>
      <c r="C12841" s="518" t="s">
        <v>2660</v>
      </c>
      <c r="D12841" s="518" t="s">
        <v>8278</v>
      </c>
      <c r="E12841" s="859">
        <v>35</v>
      </c>
      <c r="F12841" s="859">
        <v>35</v>
      </c>
      <c r="G12841" s="518" t="s">
        <v>122</v>
      </c>
      <c r="H12841" s="518" t="s">
        <v>256</v>
      </c>
      <c r="I12841" s="518">
        <v>652768</v>
      </c>
    </row>
    <row r="12842" spans="1:9" x14ac:dyDescent="0.2">
      <c r="A12842" s="518" t="s">
        <v>256</v>
      </c>
      <c r="B12842" s="518">
        <v>652792</v>
      </c>
      <c r="C12842" s="518" t="s">
        <v>2660</v>
      </c>
      <c r="D12842" s="518" t="s">
        <v>8279</v>
      </c>
      <c r="E12842" s="859">
        <v>31</v>
      </c>
      <c r="F12842" s="859">
        <v>31</v>
      </c>
      <c r="G12842" s="518" t="s">
        <v>122</v>
      </c>
      <c r="H12842" s="518" t="s">
        <v>256</v>
      </c>
      <c r="I12842" s="518">
        <v>652792</v>
      </c>
    </row>
    <row r="12843" spans="1:9" x14ac:dyDescent="0.2">
      <c r="A12843" s="518" t="s">
        <v>256</v>
      </c>
      <c r="B12843" s="518">
        <v>652818</v>
      </c>
      <c r="C12843" s="518" t="s">
        <v>2660</v>
      </c>
      <c r="D12843" s="518" t="s">
        <v>2633</v>
      </c>
      <c r="E12843" s="859">
        <v>16</v>
      </c>
      <c r="F12843" s="859">
        <v>16</v>
      </c>
      <c r="G12843" s="518" t="s">
        <v>122</v>
      </c>
      <c r="H12843" s="518" t="s">
        <v>256</v>
      </c>
      <c r="I12843" s="518">
        <v>652818</v>
      </c>
    </row>
    <row r="12844" spans="1:9" x14ac:dyDescent="0.2">
      <c r="A12844" s="518" t="s">
        <v>280</v>
      </c>
      <c r="B12844" s="518">
        <v>652859</v>
      </c>
      <c r="C12844" s="518" t="s">
        <v>2660</v>
      </c>
      <c r="D12844" s="518" t="s">
        <v>682</v>
      </c>
      <c r="E12844" s="859">
        <v>23</v>
      </c>
      <c r="F12844" s="859">
        <v>14</v>
      </c>
      <c r="G12844" s="518" t="s">
        <v>122</v>
      </c>
      <c r="H12844" s="518" t="s">
        <v>280</v>
      </c>
      <c r="I12844" s="518">
        <v>652859</v>
      </c>
    </row>
    <row r="12845" spans="1:9" x14ac:dyDescent="0.2">
      <c r="A12845" s="518" t="s">
        <v>385</v>
      </c>
      <c r="B12845" s="518">
        <v>652875</v>
      </c>
      <c r="C12845" s="518" t="s">
        <v>2660</v>
      </c>
      <c r="D12845" s="518" t="s">
        <v>798</v>
      </c>
      <c r="E12845" s="859">
        <v>15</v>
      </c>
      <c r="F12845" s="859">
        <v>13</v>
      </c>
      <c r="G12845" s="518" t="s">
        <v>122</v>
      </c>
      <c r="H12845" s="518" t="s">
        <v>385</v>
      </c>
      <c r="I12845" s="518">
        <v>652875</v>
      </c>
    </row>
    <row r="12846" spans="1:9" x14ac:dyDescent="0.2">
      <c r="A12846" s="518" t="s">
        <v>279</v>
      </c>
      <c r="B12846" s="518">
        <v>652883</v>
      </c>
      <c r="C12846" s="518" t="s">
        <v>2660</v>
      </c>
      <c r="D12846" s="518" t="s">
        <v>6283</v>
      </c>
      <c r="E12846" s="859">
        <v>30</v>
      </c>
      <c r="F12846" s="859">
        <v>30</v>
      </c>
      <c r="G12846" s="518" t="s">
        <v>122</v>
      </c>
      <c r="H12846" s="518" t="s">
        <v>279</v>
      </c>
      <c r="I12846" s="518">
        <v>652883</v>
      </c>
    </row>
    <row r="12847" spans="1:9" x14ac:dyDescent="0.2">
      <c r="A12847" s="518" t="s">
        <v>279</v>
      </c>
      <c r="B12847" s="518">
        <v>652891</v>
      </c>
      <c r="C12847" s="518" t="s">
        <v>2660</v>
      </c>
      <c r="D12847" s="518" t="s">
        <v>806</v>
      </c>
      <c r="E12847" s="859">
        <v>27</v>
      </c>
      <c r="F12847" s="859">
        <v>8</v>
      </c>
      <c r="G12847" s="518" t="s">
        <v>122</v>
      </c>
      <c r="H12847" s="518" t="s">
        <v>279</v>
      </c>
      <c r="I12847" s="518">
        <v>205732</v>
      </c>
    </row>
    <row r="12848" spans="1:9" x14ac:dyDescent="0.2">
      <c r="A12848" s="518" t="s">
        <v>322</v>
      </c>
      <c r="B12848" s="518">
        <v>653014</v>
      </c>
      <c r="C12848" s="518" t="s">
        <v>2660</v>
      </c>
      <c r="D12848" s="518" t="s">
        <v>6354</v>
      </c>
      <c r="E12848" s="859">
        <v>25</v>
      </c>
      <c r="F12848" s="859">
        <v>23</v>
      </c>
      <c r="G12848" s="518" t="s">
        <v>122</v>
      </c>
      <c r="H12848" s="518" t="s">
        <v>322</v>
      </c>
      <c r="I12848" s="518">
        <v>653014</v>
      </c>
    </row>
    <row r="12849" spans="1:9" x14ac:dyDescent="0.2">
      <c r="A12849" s="518" t="s">
        <v>322</v>
      </c>
      <c r="B12849" s="518">
        <v>653030</v>
      </c>
      <c r="C12849" s="518" t="s">
        <v>2660</v>
      </c>
      <c r="D12849" s="518" t="s">
        <v>6355</v>
      </c>
      <c r="E12849" s="859">
        <v>35</v>
      </c>
      <c r="F12849" s="859">
        <v>31</v>
      </c>
      <c r="G12849" s="518" t="s">
        <v>122</v>
      </c>
      <c r="H12849" s="518" t="s">
        <v>322</v>
      </c>
      <c r="I12849" s="518">
        <v>653030</v>
      </c>
    </row>
    <row r="12850" spans="1:9" x14ac:dyDescent="0.2">
      <c r="A12850" s="518" t="s">
        <v>322</v>
      </c>
      <c r="B12850" s="518">
        <v>653048</v>
      </c>
      <c r="C12850" s="518" t="s">
        <v>2660</v>
      </c>
      <c r="D12850" s="518" t="s">
        <v>6356</v>
      </c>
      <c r="E12850" s="859">
        <v>35</v>
      </c>
      <c r="F12850" s="859">
        <v>29</v>
      </c>
      <c r="G12850" s="518" t="s">
        <v>122</v>
      </c>
      <c r="H12850" s="518" t="s">
        <v>322</v>
      </c>
      <c r="I12850" s="518">
        <v>653048</v>
      </c>
    </row>
    <row r="12851" spans="1:9" x14ac:dyDescent="0.2">
      <c r="A12851" s="518" t="s">
        <v>198</v>
      </c>
      <c r="B12851" s="518">
        <v>653055</v>
      </c>
      <c r="C12851" s="518" t="s">
        <v>2660</v>
      </c>
      <c r="D12851" s="518" t="s">
        <v>462</v>
      </c>
      <c r="E12851" s="859">
        <v>30</v>
      </c>
      <c r="F12851" s="859">
        <v>30</v>
      </c>
      <c r="G12851" s="518" t="s">
        <v>122</v>
      </c>
      <c r="H12851" s="518" t="s">
        <v>198</v>
      </c>
      <c r="I12851" s="518">
        <v>653055</v>
      </c>
    </row>
    <row r="12852" spans="1:9" x14ac:dyDescent="0.2">
      <c r="A12852" s="518" t="s">
        <v>221</v>
      </c>
      <c r="B12852" s="518">
        <v>653063</v>
      </c>
      <c r="C12852" s="518" t="s">
        <v>2660</v>
      </c>
      <c r="D12852" s="518" t="s">
        <v>819</v>
      </c>
      <c r="E12852" s="859">
        <v>28</v>
      </c>
      <c r="F12852" s="859">
        <v>28</v>
      </c>
      <c r="G12852" s="518" t="s">
        <v>122</v>
      </c>
      <c r="H12852" s="518" t="s">
        <v>221</v>
      </c>
      <c r="I12852" s="518">
        <v>653063</v>
      </c>
    </row>
    <row r="12853" spans="1:9" x14ac:dyDescent="0.2">
      <c r="A12853" s="518" t="s">
        <v>221</v>
      </c>
      <c r="B12853" s="518">
        <v>653071</v>
      </c>
      <c r="C12853" s="518" t="s">
        <v>2660</v>
      </c>
      <c r="D12853" s="518" t="s">
        <v>1735</v>
      </c>
      <c r="E12853" s="859">
        <v>26</v>
      </c>
      <c r="F12853" s="859">
        <v>26</v>
      </c>
      <c r="G12853" s="518" t="s">
        <v>122</v>
      </c>
      <c r="H12853" s="518" t="s">
        <v>221</v>
      </c>
      <c r="I12853" s="518">
        <v>653071</v>
      </c>
    </row>
    <row r="12854" spans="1:9" x14ac:dyDescent="0.2">
      <c r="A12854" s="518" t="s">
        <v>221</v>
      </c>
      <c r="B12854" s="518">
        <v>653089</v>
      </c>
      <c r="C12854" s="518" t="s">
        <v>2660</v>
      </c>
      <c r="D12854" s="518" t="s">
        <v>945</v>
      </c>
      <c r="E12854" s="859">
        <v>29</v>
      </c>
      <c r="F12854" s="859">
        <v>29</v>
      </c>
      <c r="G12854" s="518" t="s">
        <v>122</v>
      </c>
      <c r="H12854" s="518" t="s">
        <v>221</v>
      </c>
      <c r="I12854" s="518">
        <v>653089</v>
      </c>
    </row>
    <row r="12855" spans="1:9" x14ac:dyDescent="0.2">
      <c r="A12855" s="518" t="s">
        <v>372</v>
      </c>
      <c r="B12855" s="518">
        <v>653097</v>
      </c>
      <c r="C12855" s="518" t="s">
        <v>2660</v>
      </c>
      <c r="D12855" s="518" t="s">
        <v>9615</v>
      </c>
      <c r="E12855" s="859">
        <v>35</v>
      </c>
      <c r="F12855" s="859">
        <v>0</v>
      </c>
      <c r="G12855" s="518" t="s">
        <v>122</v>
      </c>
      <c r="H12855" s="518" t="s">
        <v>372</v>
      </c>
      <c r="I12855" s="518">
        <v>653097</v>
      </c>
    </row>
    <row r="12856" spans="1:9" x14ac:dyDescent="0.2">
      <c r="A12856" s="518" t="s">
        <v>221</v>
      </c>
      <c r="B12856" s="518">
        <v>653105</v>
      </c>
      <c r="C12856" s="518" t="s">
        <v>2660</v>
      </c>
      <c r="D12856" s="518" t="s">
        <v>6357</v>
      </c>
      <c r="E12856" s="859">
        <v>27</v>
      </c>
      <c r="F12856" s="859">
        <v>27</v>
      </c>
      <c r="G12856" s="518" t="s">
        <v>122</v>
      </c>
      <c r="H12856" s="518" t="s">
        <v>221</v>
      </c>
      <c r="I12856" s="518">
        <v>653105</v>
      </c>
    </row>
    <row r="12857" spans="1:9" x14ac:dyDescent="0.2">
      <c r="A12857" s="518" t="s">
        <v>372</v>
      </c>
      <c r="B12857" s="518">
        <v>653121</v>
      </c>
      <c r="C12857" s="518" t="s">
        <v>2660</v>
      </c>
      <c r="D12857" s="518" t="s">
        <v>9616</v>
      </c>
      <c r="E12857" s="859">
        <v>34</v>
      </c>
      <c r="F12857" s="859">
        <v>23</v>
      </c>
      <c r="G12857" s="518" t="s">
        <v>122</v>
      </c>
      <c r="H12857" s="518" t="s">
        <v>372</v>
      </c>
      <c r="I12857" s="518">
        <v>653121</v>
      </c>
    </row>
    <row r="12858" spans="1:9" x14ac:dyDescent="0.2">
      <c r="A12858" s="518" t="s">
        <v>221</v>
      </c>
      <c r="B12858" s="518">
        <v>653139</v>
      </c>
      <c r="C12858" s="518" t="s">
        <v>2660</v>
      </c>
      <c r="D12858" s="518" t="s">
        <v>6358</v>
      </c>
      <c r="E12858" s="859">
        <v>31</v>
      </c>
      <c r="F12858" s="859">
        <v>31</v>
      </c>
      <c r="G12858" s="518" t="s">
        <v>122</v>
      </c>
      <c r="H12858" s="518" t="s">
        <v>221</v>
      </c>
      <c r="I12858" s="518">
        <v>653139</v>
      </c>
    </row>
    <row r="12859" spans="1:9" x14ac:dyDescent="0.2">
      <c r="A12859" s="518" t="s">
        <v>221</v>
      </c>
      <c r="B12859" s="518">
        <v>653147</v>
      </c>
      <c r="C12859" s="518" t="s">
        <v>2660</v>
      </c>
      <c r="D12859" s="518" t="s">
        <v>3578</v>
      </c>
      <c r="E12859" s="859">
        <v>31</v>
      </c>
      <c r="F12859" s="859">
        <v>31</v>
      </c>
      <c r="G12859" s="518" t="s">
        <v>122</v>
      </c>
      <c r="H12859" s="518" t="s">
        <v>221</v>
      </c>
      <c r="I12859" s="518">
        <v>653147</v>
      </c>
    </row>
    <row r="12860" spans="1:9" x14ac:dyDescent="0.2">
      <c r="A12860" s="518" t="s">
        <v>221</v>
      </c>
      <c r="B12860" s="518">
        <v>653154</v>
      </c>
      <c r="C12860" s="518" t="s">
        <v>2660</v>
      </c>
      <c r="D12860" s="518" t="s">
        <v>660</v>
      </c>
      <c r="E12860" s="859">
        <v>25</v>
      </c>
      <c r="F12860" s="859">
        <v>25</v>
      </c>
      <c r="G12860" s="518" t="s">
        <v>122</v>
      </c>
      <c r="H12860" s="518" t="s">
        <v>221</v>
      </c>
      <c r="I12860" s="518">
        <v>653154</v>
      </c>
    </row>
    <row r="12861" spans="1:9" x14ac:dyDescent="0.2">
      <c r="A12861" s="518" t="s">
        <v>221</v>
      </c>
      <c r="B12861" s="518">
        <v>653162</v>
      </c>
      <c r="C12861" s="518" t="s">
        <v>2660</v>
      </c>
      <c r="D12861" s="518" t="s">
        <v>1706</v>
      </c>
      <c r="E12861" s="859">
        <v>31</v>
      </c>
      <c r="F12861" s="859">
        <v>31</v>
      </c>
      <c r="G12861" s="518" t="s">
        <v>122</v>
      </c>
      <c r="H12861" s="518" t="s">
        <v>221</v>
      </c>
      <c r="I12861" s="518">
        <v>653162</v>
      </c>
    </row>
    <row r="12862" spans="1:9" x14ac:dyDescent="0.2">
      <c r="A12862" s="518" t="s">
        <v>388</v>
      </c>
      <c r="B12862" s="518">
        <v>653170</v>
      </c>
      <c r="C12862" s="518" t="s">
        <v>2660</v>
      </c>
      <c r="D12862" s="518" t="s">
        <v>1504</v>
      </c>
      <c r="E12862" s="859">
        <v>33</v>
      </c>
      <c r="F12862" s="859">
        <v>33</v>
      </c>
      <c r="G12862" s="518" t="s">
        <v>122</v>
      </c>
      <c r="H12862" s="518" t="s">
        <v>388</v>
      </c>
      <c r="I12862" s="518">
        <v>653170</v>
      </c>
    </row>
    <row r="12863" spans="1:9" x14ac:dyDescent="0.2">
      <c r="A12863" s="518" t="s">
        <v>221</v>
      </c>
      <c r="B12863" s="518">
        <v>653196</v>
      </c>
      <c r="C12863" s="518" t="s">
        <v>2660</v>
      </c>
      <c r="D12863" s="518" t="s">
        <v>831</v>
      </c>
      <c r="E12863" s="859">
        <v>31</v>
      </c>
      <c r="F12863" s="859">
        <v>30</v>
      </c>
      <c r="G12863" s="518" t="s">
        <v>122</v>
      </c>
      <c r="H12863" s="518" t="s">
        <v>221</v>
      </c>
      <c r="I12863" s="518">
        <v>653196</v>
      </c>
    </row>
    <row r="12864" spans="1:9" x14ac:dyDescent="0.2">
      <c r="A12864" s="518" t="s">
        <v>221</v>
      </c>
      <c r="B12864" s="518">
        <v>653204</v>
      </c>
      <c r="C12864" s="518" t="s">
        <v>2660</v>
      </c>
      <c r="D12864" s="518" t="s">
        <v>1831</v>
      </c>
      <c r="E12864" s="859">
        <v>21</v>
      </c>
      <c r="F12864" s="859">
        <v>21</v>
      </c>
      <c r="G12864" s="518" t="s">
        <v>122</v>
      </c>
      <c r="H12864" s="518" t="s">
        <v>221</v>
      </c>
      <c r="I12864" s="518">
        <v>653204</v>
      </c>
    </row>
    <row r="12865" spans="1:9" x14ac:dyDescent="0.2">
      <c r="A12865" s="518" t="s">
        <v>372</v>
      </c>
      <c r="B12865" s="518">
        <v>653212</v>
      </c>
      <c r="C12865" s="518" t="s">
        <v>2660</v>
      </c>
      <c r="D12865" s="518" t="s">
        <v>1722</v>
      </c>
      <c r="E12865" s="859">
        <v>33</v>
      </c>
      <c r="F12865" s="859">
        <v>25</v>
      </c>
      <c r="G12865" s="518" t="s">
        <v>122</v>
      </c>
      <c r="H12865" s="518" t="s">
        <v>372</v>
      </c>
      <c r="I12865" s="518">
        <v>653212</v>
      </c>
    </row>
    <row r="12866" spans="1:9" x14ac:dyDescent="0.2">
      <c r="A12866" s="518" t="s">
        <v>221</v>
      </c>
      <c r="B12866" s="518">
        <v>653220</v>
      </c>
      <c r="C12866" s="518" t="s">
        <v>2660</v>
      </c>
      <c r="D12866" s="518" t="s">
        <v>741</v>
      </c>
      <c r="E12866" s="859">
        <v>29</v>
      </c>
      <c r="F12866" s="859">
        <v>28</v>
      </c>
      <c r="G12866" s="518" t="s">
        <v>122</v>
      </c>
      <c r="H12866" s="518" t="s">
        <v>221</v>
      </c>
      <c r="I12866" s="518">
        <v>653220</v>
      </c>
    </row>
    <row r="12867" spans="1:9" x14ac:dyDescent="0.2">
      <c r="A12867" s="518" t="s">
        <v>221</v>
      </c>
      <c r="B12867" s="518">
        <v>653238</v>
      </c>
      <c r="C12867" s="518" t="s">
        <v>2660</v>
      </c>
      <c r="D12867" s="518" t="s">
        <v>6359</v>
      </c>
      <c r="E12867" s="859">
        <v>23</v>
      </c>
      <c r="F12867" s="859">
        <v>23</v>
      </c>
      <c r="G12867" s="518" t="s">
        <v>122</v>
      </c>
      <c r="H12867" s="518" t="s">
        <v>221</v>
      </c>
      <c r="I12867" s="518">
        <v>653238</v>
      </c>
    </row>
    <row r="12868" spans="1:9" x14ac:dyDescent="0.2">
      <c r="A12868" s="518" t="s">
        <v>221</v>
      </c>
      <c r="B12868" s="518">
        <v>653246</v>
      </c>
      <c r="C12868" s="518" t="s">
        <v>2660</v>
      </c>
      <c r="D12868" s="518" t="s">
        <v>2809</v>
      </c>
      <c r="E12868" s="859">
        <v>31</v>
      </c>
      <c r="F12868" s="859">
        <v>31</v>
      </c>
      <c r="G12868" s="518" t="s">
        <v>122</v>
      </c>
      <c r="H12868" s="518" t="s">
        <v>221</v>
      </c>
      <c r="I12868" s="518">
        <v>653246</v>
      </c>
    </row>
    <row r="12869" spans="1:9" x14ac:dyDescent="0.2">
      <c r="A12869" s="518" t="s">
        <v>221</v>
      </c>
      <c r="B12869" s="518">
        <v>653253</v>
      </c>
      <c r="C12869" s="518" t="s">
        <v>2660</v>
      </c>
      <c r="D12869" s="518" t="s">
        <v>416</v>
      </c>
      <c r="E12869" s="859">
        <v>30</v>
      </c>
      <c r="F12869" s="859">
        <v>30</v>
      </c>
      <c r="G12869" s="518" t="s">
        <v>122</v>
      </c>
      <c r="H12869" s="518" t="s">
        <v>221</v>
      </c>
      <c r="I12869" s="518">
        <v>653253</v>
      </c>
    </row>
    <row r="12870" spans="1:9" x14ac:dyDescent="0.2">
      <c r="A12870" s="518" t="s">
        <v>221</v>
      </c>
      <c r="B12870" s="518">
        <v>653261</v>
      </c>
      <c r="C12870" s="518" t="s">
        <v>2660</v>
      </c>
      <c r="D12870" s="518" t="s">
        <v>6360</v>
      </c>
      <c r="E12870" s="859">
        <v>26</v>
      </c>
      <c r="F12870" s="859">
        <v>26</v>
      </c>
      <c r="G12870" s="518" t="s">
        <v>122</v>
      </c>
      <c r="H12870" s="518" t="s">
        <v>221</v>
      </c>
      <c r="I12870" s="518">
        <v>653261</v>
      </c>
    </row>
    <row r="12871" spans="1:9" x14ac:dyDescent="0.2">
      <c r="A12871" s="518" t="s">
        <v>221</v>
      </c>
      <c r="B12871" s="518">
        <v>653279</v>
      </c>
      <c r="C12871" s="518" t="s">
        <v>2660</v>
      </c>
      <c r="D12871" s="518" t="s">
        <v>2225</v>
      </c>
      <c r="E12871" s="859">
        <v>32</v>
      </c>
      <c r="F12871" s="859">
        <v>31</v>
      </c>
      <c r="G12871" s="518" t="s">
        <v>122</v>
      </c>
      <c r="H12871" s="518" t="s">
        <v>221</v>
      </c>
      <c r="I12871" s="518">
        <v>653279</v>
      </c>
    </row>
    <row r="12872" spans="1:9" x14ac:dyDescent="0.2">
      <c r="A12872" s="518" t="s">
        <v>221</v>
      </c>
      <c r="B12872" s="518">
        <v>653287</v>
      </c>
      <c r="C12872" s="518" t="s">
        <v>2660</v>
      </c>
      <c r="D12872" s="518" t="s">
        <v>421</v>
      </c>
      <c r="E12872" s="859">
        <v>28</v>
      </c>
      <c r="F12872" s="859">
        <v>26</v>
      </c>
      <c r="G12872" s="518" t="s">
        <v>122</v>
      </c>
      <c r="H12872" s="518" t="s">
        <v>221</v>
      </c>
      <c r="I12872" s="518">
        <v>653287</v>
      </c>
    </row>
    <row r="12873" spans="1:9" x14ac:dyDescent="0.2">
      <c r="A12873" s="518" t="s">
        <v>230</v>
      </c>
      <c r="B12873" s="518">
        <v>653295</v>
      </c>
      <c r="C12873" s="518" t="s">
        <v>2660</v>
      </c>
      <c r="D12873" s="518" t="s">
        <v>1015</v>
      </c>
      <c r="E12873" s="859">
        <v>35</v>
      </c>
      <c r="F12873" s="859">
        <v>29</v>
      </c>
      <c r="G12873" s="518" t="s">
        <v>122</v>
      </c>
      <c r="H12873" s="518" t="s">
        <v>230</v>
      </c>
      <c r="I12873" s="518">
        <v>653295</v>
      </c>
    </row>
    <row r="12874" spans="1:9" x14ac:dyDescent="0.2">
      <c r="A12874" s="518" t="s">
        <v>357</v>
      </c>
      <c r="B12874" s="518">
        <v>653303</v>
      </c>
      <c r="C12874" s="518" t="s">
        <v>2660</v>
      </c>
      <c r="D12874" s="518" t="s">
        <v>1086</v>
      </c>
      <c r="E12874" s="859">
        <v>34</v>
      </c>
      <c r="F12874" s="859">
        <v>34</v>
      </c>
      <c r="G12874" s="518" t="s">
        <v>122</v>
      </c>
      <c r="H12874" s="518" t="s">
        <v>357</v>
      </c>
      <c r="I12874" s="518">
        <v>653303</v>
      </c>
    </row>
    <row r="12875" spans="1:9" x14ac:dyDescent="0.2">
      <c r="A12875" s="518" t="s">
        <v>8494</v>
      </c>
      <c r="B12875" s="518">
        <v>653337</v>
      </c>
      <c r="C12875" s="518" t="s">
        <v>2660</v>
      </c>
      <c r="D12875" s="518" t="s">
        <v>819</v>
      </c>
      <c r="E12875" s="859">
        <v>34</v>
      </c>
      <c r="F12875" s="859">
        <v>33</v>
      </c>
      <c r="G12875" s="518" t="s">
        <v>122</v>
      </c>
      <c r="H12875" s="518" t="s">
        <v>8494</v>
      </c>
      <c r="I12875" s="518">
        <v>653337</v>
      </c>
    </row>
    <row r="12876" spans="1:9" x14ac:dyDescent="0.2">
      <c r="A12876" s="518" t="s">
        <v>8494</v>
      </c>
      <c r="B12876" s="518">
        <v>653345</v>
      </c>
      <c r="C12876" s="518" t="s">
        <v>2660</v>
      </c>
      <c r="D12876" s="518" t="s">
        <v>769</v>
      </c>
      <c r="E12876" s="859">
        <v>31</v>
      </c>
      <c r="F12876" s="859">
        <v>29</v>
      </c>
      <c r="G12876" s="518" t="s">
        <v>122</v>
      </c>
      <c r="H12876" s="518" t="s">
        <v>8494</v>
      </c>
      <c r="I12876" s="518">
        <v>653345</v>
      </c>
    </row>
    <row r="12877" spans="1:9" x14ac:dyDescent="0.2">
      <c r="A12877" s="518" t="s">
        <v>296</v>
      </c>
      <c r="B12877" s="518">
        <v>653444</v>
      </c>
      <c r="C12877" s="518" t="s">
        <v>2660</v>
      </c>
      <c r="D12877" s="518" t="s">
        <v>6361</v>
      </c>
      <c r="E12877" s="859">
        <v>24</v>
      </c>
      <c r="F12877" s="859">
        <v>24</v>
      </c>
      <c r="G12877" s="518" t="s">
        <v>122</v>
      </c>
      <c r="H12877" s="518" t="s">
        <v>296</v>
      </c>
      <c r="I12877" s="518">
        <v>653444</v>
      </c>
    </row>
    <row r="12878" spans="1:9" x14ac:dyDescent="0.2">
      <c r="A12878" s="518" t="s">
        <v>373</v>
      </c>
      <c r="B12878" s="518">
        <v>653493</v>
      </c>
      <c r="C12878" s="518" t="s">
        <v>2660</v>
      </c>
      <c r="D12878" s="518" t="s">
        <v>744</v>
      </c>
      <c r="E12878" s="859">
        <v>34</v>
      </c>
      <c r="F12878" s="859">
        <v>3</v>
      </c>
      <c r="G12878" s="518" t="s">
        <v>122</v>
      </c>
      <c r="H12878" s="518" t="s">
        <v>373</v>
      </c>
      <c r="I12878" s="518">
        <v>791475</v>
      </c>
    </row>
    <row r="12879" spans="1:9" x14ac:dyDescent="0.2">
      <c r="A12879" s="518" t="s">
        <v>373</v>
      </c>
      <c r="B12879" s="518">
        <v>653501</v>
      </c>
      <c r="C12879" s="518" t="s">
        <v>2660</v>
      </c>
      <c r="D12879" s="518" t="s">
        <v>1862</v>
      </c>
      <c r="E12879" s="859">
        <v>34</v>
      </c>
      <c r="F12879" s="859">
        <v>34</v>
      </c>
      <c r="G12879" s="518" t="s">
        <v>122</v>
      </c>
      <c r="H12879" s="518" t="s">
        <v>373</v>
      </c>
      <c r="I12879" s="518">
        <v>653501</v>
      </c>
    </row>
    <row r="12880" spans="1:9" x14ac:dyDescent="0.2">
      <c r="A12880" s="518" t="s">
        <v>146</v>
      </c>
      <c r="B12880" s="518">
        <v>653576</v>
      </c>
      <c r="C12880" s="518" t="s">
        <v>2660</v>
      </c>
      <c r="D12880" s="518" t="s">
        <v>7567</v>
      </c>
      <c r="E12880" s="859">
        <v>33</v>
      </c>
      <c r="F12880" s="859">
        <v>0</v>
      </c>
      <c r="G12880" s="518" t="s">
        <v>122</v>
      </c>
      <c r="H12880" s="518" t="s">
        <v>146</v>
      </c>
      <c r="I12880" s="518">
        <v>653576</v>
      </c>
    </row>
    <row r="12881" spans="1:9" x14ac:dyDescent="0.2">
      <c r="A12881" s="518" t="s">
        <v>146</v>
      </c>
      <c r="B12881" s="518">
        <v>653584</v>
      </c>
      <c r="C12881" s="518" t="s">
        <v>2660</v>
      </c>
      <c r="D12881" s="518" t="s">
        <v>7568</v>
      </c>
      <c r="E12881" s="859">
        <v>35</v>
      </c>
      <c r="F12881" s="859">
        <v>0</v>
      </c>
      <c r="G12881" s="518" t="s">
        <v>122</v>
      </c>
      <c r="H12881" s="518" t="s">
        <v>146</v>
      </c>
      <c r="I12881" s="518">
        <v>653584</v>
      </c>
    </row>
    <row r="12882" spans="1:9" x14ac:dyDescent="0.2">
      <c r="A12882" s="518" t="s">
        <v>383</v>
      </c>
      <c r="B12882" s="518">
        <v>653832</v>
      </c>
      <c r="C12882" s="518" t="s">
        <v>2660</v>
      </c>
      <c r="D12882" s="518" t="s">
        <v>7062</v>
      </c>
      <c r="E12882" s="859">
        <v>33</v>
      </c>
      <c r="F12882" s="859">
        <v>25</v>
      </c>
      <c r="G12882" s="518" t="s">
        <v>122</v>
      </c>
      <c r="H12882" s="518" t="s">
        <v>383</v>
      </c>
      <c r="I12882" s="518">
        <v>653832</v>
      </c>
    </row>
    <row r="12883" spans="1:9" x14ac:dyDescent="0.2">
      <c r="A12883" s="518" t="s">
        <v>383</v>
      </c>
      <c r="B12883" s="518">
        <v>653840</v>
      </c>
      <c r="C12883" s="518" t="s">
        <v>2660</v>
      </c>
      <c r="D12883" s="518" t="s">
        <v>6362</v>
      </c>
      <c r="E12883" s="859">
        <v>36</v>
      </c>
      <c r="F12883" s="859">
        <v>25</v>
      </c>
      <c r="G12883" s="518" t="s">
        <v>122</v>
      </c>
      <c r="H12883" s="518" t="s">
        <v>383</v>
      </c>
      <c r="I12883" s="518">
        <v>653840</v>
      </c>
    </row>
    <row r="12884" spans="1:9" x14ac:dyDescent="0.2">
      <c r="A12884" s="518" t="s">
        <v>383</v>
      </c>
      <c r="B12884" s="518">
        <v>653857</v>
      </c>
      <c r="C12884" s="518" t="s">
        <v>2660</v>
      </c>
      <c r="D12884" s="518" t="s">
        <v>543</v>
      </c>
      <c r="E12884" s="859">
        <v>32</v>
      </c>
      <c r="F12884" s="859">
        <v>25</v>
      </c>
      <c r="G12884" s="518" t="s">
        <v>122</v>
      </c>
      <c r="H12884" s="518" t="s">
        <v>383</v>
      </c>
      <c r="I12884" s="518">
        <v>653857</v>
      </c>
    </row>
    <row r="12885" spans="1:9" x14ac:dyDescent="0.2">
      <c r="A12885" s="518" t="s">
        <v>337</v>
      </c>
      <c r="B12885" s="518">
        <v>653865</v>
      </c>
      <c r="C12885" s="518" t="s">
        <v>2660</v>
      </c>
      <c r="D12885" s="518" t="s">
        <v>1189</v>
      </c>
      <c r="E12885" s="859">
        <v>26</v>
      </c>
      <c r="F12885" s="859">
        <v>26</v>
      </c>
      <c r="G12885" s="518" t="s">
        <v>122</v>
      </c>
      <c r="H12885" s="518" t="s">
        <v>337</v>
      </c>
      <c r="I12885" s="518">
        <v>653865</v>
      </c>
    </row>
    <row r="12886" spans="1:9" x14ac:dyDescent="0.2">
      <c r="A12886" s="518" t="s">
        <v>383</v>
      </c>
      <c r="B12886" s="518">
        <v>653881</v>
      </c>
      <c r="C12886" s="518" t="s">
        <v>2660</v>
      </c>
      <c r="D12886" s="518" t="s">
        <v>9617</v>
      </c>
      <c r="E12886" s="859">
        <v>30</v>
      </c>
      <c r="F12886" s="859">
        <v>0</v>
      </c>
      <c r="G12886" s="518" t="s">
        <v>122</v>
      </c>
      <c r="H12886" s="518" t="s">
        <v>383</v>
      </c>
      <c r="I12886" s="518">
        <v>653881</v>
      </c>
    </row>
    <row r="12887" spans="1:9" x14ac:dyDescent="0.2">
      <c r="A12887" s="518" t="s">
        <v>393</v>
      </c>
      <c r="B12887" s="518">
        <v>653915</v>
      </c>
      <c r="C12887" s="518" t="s">
        <v>2660</v>
      </c>
      <c r="D12887" s="518" t="s">
        <v>6363</v>
      </c>
      <c r="E12887" s="859">
        <v>19</v>
      </c>
      <c r="F12887" s="859">
        <v>0</v>
      </c>
      <c r="G12887" s="518" t="s">
        <v>122</v>
      </c>
      <c r="H12887" s="518" t="s">
        <v>393</v>
      </c>
      <c r="I12887" s="518">
        <v>653915</v>
      </c>
    </row>
    <row r="12888" spans="1:9" x14ac:dyDescent="0.2">
      <c r="A12888" s="518" t="s">
        <v>255</v>
      </c>
      <c r="B12888" s="518">
        <v>653931</v>
      </c>
      <c r="C12888" s="518" t="s">
        <v>2660</v>
      </c>
      <c r="D12888" s="518" t="s">
        <v>1461</v>
      </c>
      <c r="E12888" s="859">
        <v>30</v>
      </c>
      <c r="F12888" s="859">
        <v>25</v>
      </c>
      <c r="G12888" s="518" t="s">
        <v>122</v>
      </c>
      <c r="H12888" s="518" t="s">
        <v>255</v>
      </c>
      <c r="I12888" s="518">
        <v>653931</v>
      </c>
    </row>
    <row r="12889" spans="1:9" x14ac:dyDescent="0.2">
      <c r="A12889" s="518" t="s">
        <v>381</v>
      </c>
      <c r="B12889" s="518">
        <v>653964</v>
      </c>
      <c r="C12889" s="518" t="s">
        <v>2660</v>
      </c>
      <c r="D12889" s="518" t="s">
        <v>6364</v>
      </c>
      <c r="E12889" s="859">
        <v>35</v>
      </c>
      <c r="F12889" s="859">
        <v>35</v>
      </c>
      <c r="G12889" s="518" t="s">
        <v>122</v>
      </c>
      <c r="H12889" s="518" t="s">
        <v>381</v>
      </c>
      <c r="I12889" s="518">
        <v>653964</v>
      </c>
    </row>
    <row r="12890" spans="1:9" x14ac:dyDescent="0.2">
      <c r="A12890" s="518" t="s">
        <v>381</v>
      </c>
      <c r="B12890" s="518">
        <v>653972</v>
      </c>
      <c r="C12890" s="518" t="s">
        <v>2660</v>
      </c>
      <c r="D12890" s="518" t="s">
        <v>6365</v>
      </c>
      <c r="E12890" s="859">
        <v>33</v>
      </c>
      <c r="F12890" s="859">
        <v>33</v>
      </c>
      <c r="G12890" s="518" t="s">
        <v>122</v>
      </c>
      <c r="H12890" s="518" t="s">
        <v>381</v>
      </c>
      <c r="I12890" s="518">
        <v>653972</v>
      </c>
    </row>
    <row r="12891" spans="1:9" x14ac:dyDescent="0.2">
      <c r="A12891" s="518" t="s">
        <v>381</v>
      </c>
      <c r="B12891" s="518">
        <v>653980</v>
      </c>
      <c r="C12891" s="518" t="s">
        <v>2660</v>
      </c>
      <c r="D12891" s="518" t="s">
        <v>415</v>
      </c>
      <c r="E12891" s="859">
        <v>27</v>
      </c>
      <c r="F12891" s="859">
        <v>27</v>
      </c>
      <c r="G12891" s="518" t="s">
        <v>122</v>
      </c>
      <c r="H12891" s="518" t="s">
        <v>381</v>
      </c>
      <c r="I12891" s="518">
        <v>653980</v>
      </c>
    </row>
    <row r="12892" spans="1:9" x14ac:dyDescent="0.2">
      <c r="A12892" s="518" t="s">
        <v>276</v>
      </c>
      <c r="B12892" s="518">
        <v>654038</v>
      </c>
      <c r="C12892" s="518" t="s">
        <v>2660</v>
      </c>
      <c r="D12892" s="518" t="s">
        <v>3631</v>
      </c>
      <c r="E12892" s="859">
        <v>35</v>
      </c>
      <c r="F12892" s="859">
        <v>17</v>
      </c>
      <c r="G12892" s="518" t="s">
        <v>122</v>
      </c>
      <c r="H12892" s="518" t="s">
        <v>276</v>
      </c>
      <c r="I12892" s="518">
        <v>654038</v>
      </c>
    </row>
    <row r="12893" spans="1:9" x14ac:dyDescent="0.2">
      <c r="A12893" s="518" t="s">
        <v>276</v>
      </c>
      <c r="B12893" s="518">
        <v>654053</v>
      </c>
      <c r="C12893" s="518" t="s">
        <v>2660</v>
      </c>
      <c r="D12893" s="518" t="s">
        <v>6366</v>
      </c>
      <c r="E12893" s="859">
        <v>32</v>
      </c>
      <c r="F12893" s="859">
        <v>19</v>
      </c>
      <c r="G12893" s="518" t="s">
        <v>122</v>
      </c>
      <c r="H12893" s="518" t="s">
        <v>276</v>
      </c>
      <c r="I12893" s="518">
        <v>654053</v>
      </c>
    </row>
    <row r="12894" spans="1:9" x14ac:dyDescent="0.2">
      <c r="A12894" s="518" t="s">
        <v>276</v>
      </c>
      <c r="B12894" s="518">
        <v>654079</v>
      </c>
      <c r="C12894" s="518" t="s">
        <v>2660</v>
      </c>
      <c r="D12894" s="518" t="s">
        <v>7063</v>
      </c>
      <c r="E12894" s="859">
        <v>32</v>
      </c>
      <c r="F12894" s="859">
        <v>32</v>
      </c>
      <c r="G12894" s="518" t="s">
        <v>122</v>
      </c>
      <c r="H12894" s="518" t="s">
        <v>276</v>
      </c>
      <c r="I12894" s="518">
        <v>654079</v>
      </c>
    </row>
    <row r="12895" spans="1:9" x14ac:dyDescent="0.2">
      <c r="A12895" s="518" t="s">
        <v>276</v>
      </c>
      <c r="B12895" s="518">
        <v>654087</v>
      </c>
      <c r="C12895" s="518" t="s">
        <v>2660</v>
      </c>
      <c r="D12895" s="518" t="s">
        <v>1209</v>
      </c>
      <c r="E12895" s="859">
        <v>29</v>
      </c>
      <c r="F12895" s="859">
        <v>10</v>
      </c>
      <c r="G12895" s="518" t="s">
        <v>122</v>
      </c>
      <c r="H12895" s="518" t="s">
        <v>276</v>
      </c>
      <c r="I12895" s="518">
        <v>654087</v>
      </c>
    </row>
    <row r="12896" spans="1:9" x14ac:dyDescent="0.2">
      <c r="A12896" s="518" t="s">
        <v>276</v>
      </c>
      <c r="B12896" s="518">
        <v>654095</v>
      </c>
      <c r="C12896" s="518" t="s">
        <v>2660</v>
      </c>
      <c r="D12896" s="518" t="s">
        <v>3761</v>
      </c>
      <c r="E12896" s="859">
        <v>20</v>
      </c>
      <c r="F12896" s="859">
        <v>17</v>
      </c>
      <c r="G12896" s="518" t="s">
        <v>122</v>
      </c>
      <c r="H12896" s="518" t="s">
        <v>276</v>
      </c>
      <c r="I12896" s="518">
        <v>654095</v>
      </c>
    </row>
    <row r="12897" spans="1:9" x14ac:dyDescent="0.2">
      <c r="A12897" s="518" t="s">
        <v>242</v>
      </c>
      <c r="B12897" s="518">
        <v>654137</v>
      </c>
      <c r="C12897" s="518" t="s">
        <v>2660</v>
      </c>
      <c r="D12897" s="518" t="s">
        <v>4336</v>
      </c>
      <c r="E12897" s="859">
        <v>32</v>
      </c>
      <c r="F12897" s="859">
        <v>32</v>
      </c>
      <c r="G12897" s="518" t="s">
        <v>122</v>
      </c>
      <c r="H12897" s="518" t="s">
        <v>242</v>
      </c>
      <c r="I12897" s="518">
        <v>654137</v>
      </c>
    </row>
    <row r="12898" spans="1:9" x14ac:dyDescent="0.2">
      <c r="A12898" s="518" t="s">
        <v>179</v>
      </c>
      <c r="B12898" s="518">
        <v>654145</v>
      </c>
      <c r="C12898" s="518" t="s">
        <v>2660</v>
      </c>
      <c r="D12898" s="518" t="s">
        <v>642</v>
      </c>
      <c r="E12898" s="859">
        <v>24</v>
      </c>
      <c r="F12898" s="859">
        <v>0</v>
      </c>
      <c r="G12898" s="518" t="s">
        <v>128</v>
      </c>
      <c r="H12898" s="518" t="s">
        <v>179</v>
      </c>
      <c r="I12898" s="518">
        <v>654145</v>
      </c>
    </row>
    <row r="12899" spans="1:9" x14ac:dyDescent="0.2">
      <c r="A12899" s="518" t="s">
        <v>179</v>
      </c>
      <c r="B12899" s="518">
        <v>654152</v>
      </c>
      <c r="C12899" s="518" t="s">
        <v>2660</v>
      </c>
      <c r="D12899" s="518" t="s">
        <v>6367</v>
      </c>
      <c r="E12899" s="859">
        <v>33</v>
      </c>
      <c r="F12899" s="859">
        <v>0</v>
      </c>
      <c r="G12899" s="518" t="s">
        <v>128</v>
      </c>
      <c r="H12899" s="518" t="s">
        <v>179</v>
      </c>
      <c r="I12899" s="518">
        <v>654152</v>
      </c>
    </row>
    <row r="12900" spans="1:9" x14ac:dyDescent="0.2">
      <c r="A12900" s="518" t="s">
        <v>256</v>
      </c>
      <c r="B12900" s="518">
        <v>654186</v>
      </c>
      <c r="C12900" s="518" t="s">
        <v>2660</v>
      </c>
      <c r="D12900" s="518" t="s">
        <v>6368</v>
      </c>
      <c r="E12900" s="859">
        <v>20</v>
      </c>
      <c r="F12900" s="859">
        <v>20</v>
      </c>
      <c r="G12900" s="518" t="s">
        <v>122</v>
      </c>
      <c r="H12900" s="518" t="s">
        <v>256</v>
      </c>
      <c r="I12900" s="518">
        <v>654186</v>
      </c>
    </row>
    <row r="12901" spans="1:9" x14ac:dyDescent="0.2">
      <c r="A12901" s="518" t="s">
        <v>179</v>
      </c>
      <c r="B12901" s="518">
        <v>654269</v>
      </c>
      <c r="C12901" s="518" t="s">
        <v>2660</v>
      </c>
      <c r="D12901" s="518" t="s">
        <v>4601</v>
      </c>
      <c r="E12901" s="859">
        <v>35</v>
      </c>
      <c r="F12901" s="859">
        <v>35</v>
      </c>
      <c r="G12901" s="518" t="s">
        <v>122</v>
      </c>
      <c r="H12901" s="518" t="s">
        <v>179</v>
      </c>
      <c r="I12901" s="518">
        <v>654269</v>
      </c>
    </row>
    <row r="12902" spans="1:9" x14ac:dyDescent="0.2">
      <c r="A12902" s="518" t="s">
        <v>232</v>
      </c>
      <c r="B12902" s="518">
        <v>654335</v>
      </c>
      <c r="C12902" s="518" t="s">
        <v>2660</v>
      </c>
      <c r="D12902" s="518" t="s">
        <v>747</v>
      </c>
      <c r="E12902" s="859">
        <v>20</v>
      </c>
      <c r="F12902" s="859">
        <v>20</v>
      </c>
      <c r="G12902" s="518" t="s">
        <v>122</v>
      </c>
      <c r="H12902" s="518" t="s">
        <v>232</v>
      </c>
      <c r="I12902" s="518">
        <v>654335</v>
      </c>
    </row>
    <row r="12903" spans="1:9" x14ac:dyDescent="0.2">
      <c r="A12903" s="518" t="s">
        <v>359</v>
      </c>
      <c r="B12903" s="518">
        <v>654350</v>
      </c>
      <c r="C12903" s="518" t="s">
        <v>2660</v>
      </c>
      <c r="D12903" s="518" t="s">
        <v>6370</v>
      </c>
      <c r="E12903" s="859">
        <v>31</v>
      </c>
      <c r="F12903" s="859">
        <v>31</v>
      </c>
      <c r="G12903" s="518" t="s">
        <v>122</v>
      </c>
      <c r="H12903" s="518" t="s">
        <v>359</v>
      </c>
      <c r="I12903" s="518">
        <v>654350</v>
      </c>
    </row>
    <row r="12904" spans="1:9" x14ac:dyDescent="0.2">
      <c r="A12904" s="518" t="s">
        <v>240</v>
      </c>
      <c r="B12904" s="518">
        <v>654368</v>
      </c>
      <c r="C12904" s="518" t="s">
        <v>2660</v>
      </c>
      <c r="D12904" s="518" t="s">
        <v>6371</v>
      </c>
      <c r="E12904" s="859">
        <v>33</v>
      </c>
      <c r="F12904" s="859">
        <v>33</v>
      </c>
      <c r="G12904" s="518" t="s">
        <v>122</v>
      </c>
      <c r="H12904" s="518" t="s">
        <v>240</v>
      </c>
      <c r="I12904" s="518">
        <v>654368</v>
      </c>
    </row>
    <row r="12905" spans="1:9" x14ac:dyDescent="0.2">
      <c r="A12905" s="518" t="s">
        <v>371</v>
      </c>
      <c r="B12905" s="518">
        <v>654384</v>
      </c>
      <c r="C12905" s="518" t="s">
        <v>2660</v>
      </c>
      <c r="D12905" s="518" t="s">
        <v>6372</v>
      </c>
      <c r="E12905" s="859">
        <v>33</v>
      </c>
      <c r="F12905" s="859">
        <v>33</v>
      </c>
      <c r="G12905" s="518" t="s">
        <v>122</v>
      </c>
      <c r="H12905" s="518" t="s">
        <v>371</v>
      </c>
      <c r="I12905" s="518">
        <v>654384</v>
      </c>
    </row>
    <row r="12906" spans="1:9" x14ac:dyDescent="0.2">
      <c r="A12906" s="518" t="s">
        <v>371</v>
      </c>
      <c r="B12906" s="518">
        <v>654392</v>
      </c>
      <c r="C12906" s="518" t="s">
        <v>2660</v>
      </c>
      <c r="D12906" s="518" t="s">
        <v>6373</v>
      </c>
      <c r="E12906" s="859">
        <v>28</v>
      </c>
      <c r="F12906" s="859">
        <v>28</v>
      </c>
      <c r="G12906" s="518" t="s">
        <v>122</v>
      </c>
      <c r="H12906" s="518" t="s">
        <v>371</v>
      </c>
      <c r="I12906" s="518">
        <v>654392</v>
      </c>
    </row>
    <row r="12907" spans="1:9" x14ac:dyDescent="0.2">
      <c r="A12907" s="518" t="s">
        <v>371</v>
      </c>
      <c r="B12907" s="518">
        <v>654418</v>
      </c>
      <c r="C12907" s="518" t="s">
        <v>2660</v>
      </c>
      <c r="D12907" s="518" t="s">
        <v>6374</v>
      </c>
      <c r="E12907" s="859">
        <v>32</v>
      </c>
      <c r="F12907" s="859">
        <v>32</v>
      </c>
      <c r="G12907" s="518" t="s">
        <v>122</v>
      </c>
      <c r="H12907" s="518" t="s">
        <v>371</v>
      </c>
      <c r="I12907" s="518">
        <v>654418</v>
      </c>
    </row>
    <row r="12908" spans="1:9" x14ac:dyDescent="0.2">
      <c r="A12908" s="518" t="s">
        <v>371</v>
      </c>
      <c r="B12908" s="518">
        <v>654426</v>
      </c>
      <c r="C12908" s="518" t="s">
        <v>2660</v>
      </c>
      <c r="D12908" s="518" t="s">
        <v>6375</v>
      </c>
      <c r="E12908" s="859">
        <v>28</v>
      </c>
      <c r="F12908" s="859">
        <v>28</v>
      </c>
      <c r="G12908" s="518" t="s">
        <v>122</v>
      </c>
      <c r="H12908" s="518" t="s">
        <v>371</v>
      </c>
      <c r="I12908" s="518">
        <v>654426</v>
      </c>
    </row>
    <row r="12909" spans="1:9" x14ac:dyDescent="0.2">
      <c r="A12909" s="518" t="s">
        <v>371</v>
      </c>
      <c r="B12909" s="518">
        <v>654434</v>
      </c>
      <c r="C12909" s="518" t="s">
        <v>2660</v>
      </c>
      <c r="D12909" s="518" t="s">
        <v>6376</v>
      </c>
      <c r="E12909" s="859">
        <v>29</v>
      </c>
      <c r="F12909" s="859">
        <v>29</v>
      </c>
      <c r="G12909" s="518" t="s">
        <v>122</v>
      </c>
      <c r="H12909" s="518" t="s">
        <v>371</v>
      </c>
      <c r="I12909" s="518">
        <v>654434</v>
      </c>
    </row>
    <row r="12910" spans="1:9" x14ac:dyDescent="0.2">
      <c r="A12910" s="518" t="s">
        <v>179</v>
      </c>
      <c r="B12910" s="518">
        <v>654442</v>
      </c>
      <c r="C12910" s="518" t="s">
        <v>2660</v>
      </c>
      <c r="D12910" s="518" t="s">
        <v>6377</v>
      </c>
      <c r="E12910" s="859">
        <v>27</v>
      </c>
      <c r="F12910" s="859">
        <v>27</v>
      </c>
      <c r="G12910" s="518" t="s">
        <v>122</v>
      </c>
      <c r="H12910" s="518" t="s">
        <v>179</v>
      </c>
      <c r="I12910" s="518">
        <v>654442</v>
      </c>
    </row>
    <row r="12911" spans="1:9" x14ac:dyDescent="0.2">
      <c r="A12911" s="518" t="s">
        <v>371</v>
      </c>
      <c r="B12911" s="518">
        <v>654475</v>
      </c>
      <c r="C12911" s="518" t="s">
        <v>2660</v>
      </c>
      <c r="D12911" s="518" t="s">
        <v>6378</v>
      </c>
      <c r="E12911" s="859">
        <v>22</v>
      </c>
      <c r="F12911" s="859">
        <v>22</v>
      </c>
      <c r="G12911" s="518" t="s">
        <v>122</v>
      </c>
      <c r="H12911" s="518" t="s">
        <v>371</v>
      </c>
      <c r="I12911" s="518">
        <v>654475</v>
      </c>
    </row>
    <row r="12912" spans="1:9" x14ac:dyDescent="0.2">
      <c r="A12912" s="518" t="s">
        <v>337</v>
      </c>
      <c r="B12912" s="518">
        <v>654483</v>
      </c>
      <c r="C12912" s="518" t="s">
        <v>2660</v>
      </c>
      <c r="D12912" s="518" t="s">
        <v>6379</v>
      </c>
      <c r="E12912" s="859">
        <v>35</v>
      </c>
      <c r="F12912" s="859">
        <v>34</v>
      </c>
      <c r="G12912" s="518" t="s">
        <v>122</v>
      </c>
      <c r="H12912" s="518" t="s">
        <v>337</v>
      </c>
      <c r="I12912" s="518">
        <v>654483</v>
      </c>
    </row>
    <row r="12913" spans="1:9" x14ac:dyDescent="0.2">
      <c r="A12913" s="518" t="s">
        <v>371</v>
      </c>
      <c r="B12913" s="518">
        <v>654509</v>
      </c>
      <c r="C12913" s="518" t="s">
        <v>2660</v>
      </c>
      <c r="D12913" s="518" t="s">
        <v>6380</v>
      </c>
      <c r="E12913" s="859">
        <v>31</v>
      </c>
      <c r="F12913" s="859">
        <v>31</v>
      </c>
      <c r="G12913" s="518" t="s">
        <v>122</v>
      </c>
      <c r="H12913" s="518" t="s">
        <v>371</v>
      </c>
      <c r="I12913" s="518">
        <v>654509</v>
      </c>
    </row>
    <row r="12914" spans="1:9" x14ac:dyDescent="0.2">
      <c r="A12914" s="518" t="s">
        <v>371</v>
      </c>
      <c r="B12914" s="518">
        <v>654525</v>
      </c>
      <c r="C12914" s="518" t="s">
        <v>2660</v>
      </c>
      <c r="D12914" s="518" t="s">
        <v>6381</v>
      </c>
      <c r="E12914" s="859">
        <v>31</v>
      </c>
      <c r="F12914" s="859">
        <v>31</v>
      </c>
      <c r="G12914" s="518" t="s">
        <v>122</v>
      </c>
      <c r="H12914" s="518" t="s">
        <v>371</v>
      </c>
      <c r="I12914" s="518">
        <v>654525</v>
      </c>
    </row>
    <row r="12915" spans="1:9" x14ac:dyDescent="0.2">
      <c r="A12915" s="518" t="s">
        <v>371</v>
      </c>
      <c r="B12915" s="518">
        <v>654533</v>
      </c>
      <c r="C12915" s="518" t="s">
        <v>2660</v>
      </c>
      <c r="D12915" s="518" t="s">
        <v>604</v>
      </c>
      <c r="E12915" s="859">
        <v>29</v>
      </c>
      <c r="F12915" s="859">
        <v>27</v>
      </c>
      <c r="G12915" s="518" t="s">
        <v>122</v>
      </c>
      <c r="H12915" s="518" t="s">
        <v>371</v>
      </c>
      <c r="I12915" s="518">
        <v>654533</v>
      </c>
    </row>
    <row r="12916" spans="1:9" x14ac:dyDescent="0.2">
      <c r="A12916" s="518" t="s">
        <v>371</v>
      </c>
      <c r="B12916" s="518">
        <v>654541</v>
      </c>
      <c r="C12916" s="518" t="s">
        <v>2660</v>
      </c>
      <c r="D12916" s="518" t="s">
        <v>4916</v>
      </c>
      <c r="E12916" s="859">
        <v>29</v>
      </c>
      <c r="F12916" s="859">
        <v>25</v>
      </c>
      <c r="G12916" s="518" t="s">
        <v>122</v>
      </c>
      <c r="H12916" s="518" t="s">
        <v>371</v>
      </c>
      <c r="I12916" s="518">
        <v>654541</v>
      </c>
    </row>
    <row r="12917" spans="1:9" x14ac:dyDescent="0.2">
      <c r="A12917" s="518" t="s">
        <v>337</v>
      </c>
      <c r="B12917" s="518">
        <v>654566</v>
      </c>
      <c r="C12917" s="518" t="s">
        <v>2660</v>
      </c>
      <c r="D12917" s="518" t="s">
        <v>6382</v>
      </c>
      <c r="E12917" s="859">
        <v>30</v>
      </c>
      <c r="F12917" s="859">
        <v>30</v>
      </c>
      <c r="G12917" s="518" t="s">
        <v>122</v>
      </c>
      <c r="H12917" s="518" t="s">
        <v>337</v>
      </c>
      <c r="I12917" s="518">
        <v>654566</v>
      </c>
    </row>
    <row r="12918" spans="1:9" x14ac:dyDescent="0.2">
      <c r="A12918" s="518" t="s">
        <v>256</v>
      </c>
      <c r="B12918" s="518">
        <v>654624</v>
      </c>
      <c r="C12918" s="518" t="s">
        <v>2660</v>
      </c>
      <c r="D12918" s="518" t="s">
        <v>8280</v>
      </c>
      <c r="E12918" s="859">
        <v>24</v>
      </c>
      <c r="F12918" s="859">
        <v>24</v>
      </c>
      <c r="G12918" s="518" t="s">
        <v>122</v>
      </c>
      <c r="H12918" s="518" t="s">
        <v>256</v>
      </c>
      <c r="I12918" s="518">
        <v>654624</v>
      </c>
    </row>
    <row r="12919" spans="1:9" x14ac:dyDescent="0.2">
      <c r="A12919" s="518" t="s">
        <v>256</v>
      </c>
      <c r="B12919" s="518">
        <v>654632</v>
      </c>
      <c r="C12919" s="518" t="s">
        <v>2660</v>
      </c>
      <c r="D12919" s="518" t="s">
        <v>2510</v>
      </c>
      <c r="E12919" s="859">
        <v>34</v>
      </c>
      <c r="F12919" s="859">
        <v>33</v>
      </c>
      <c r="G12919" s="518" t="s">
        <v>122</v>
      </c>
      <c r="H12919" s="518" t="s">
        <v>256</v>
      </c>
      <c r="I12919" s="518">
        <v>654632</v>
      </c>
    </row>
    <row r="12920" spans="1:9" x14ac:dyDescent="0.2">
      <c r="A12920" s="518" t="s">
        <v>256</v>
      </c>
      <c r="B12920" s="518">
        <v>654640</v>
      </c>
      <c r="C12920" s="518" t="s">
        <v>2660</v>
      </c>
      <c r="D12920" s="518" t="s">
        <v>2767</v>
      </c>
      <c r="E12920" s="859">
        <v>31</v>
      </c>
      <c r="F12920" s="859">
        <v>0</v>
      </c>
      <c r="G12920" s="518" t="s">
        <v>122</v>
      </c>
      <c r="H12920" s="518" t="s">
        <v>256</v>
      </c>
      <c r="I12920" s="518">
        <v>654640</v>
      </c>
    </row>
    <row r="12921" spans="1:9" x14ac:dyDescent="0.2">
      <c r="A12921" s="518" t="s">
        <v>256</v>
      </c>
      <c r="B12921" s="518">
        <v>654657</v>
      </c>
      <c r="C12921" s="518" t="s">
        <v>2660</v>
      </c>
      <c r="D12921" s="518" t="s">
        <v>2767</v>
      </c>
      <c r="E12921" s="859">
        <v>25</v>
      </c>
      <c r="F12921" s="859">
        <v>0</v>
      </c>
      <c r="G12921" s="518" t="s">
        <v>122</v>
      </c>
      <c r="H12921" s="518" t="s">
        <v>256</v>
      </c>
      <c r="I12921" s="518">
        <v>654657</v>
      </c>
    </row>
    <row r="12922" spans="1:9" x14ac:dyDescent="0.2">
      <c r="A12922" s="518" t="s">
        <v>257</v>
      </c>
      <c r="B12922" s="518">
        <v>654665</v>
      </c>
      <c r="C12922" s="518" t="s">
        <v>2660</v>
      </c>
      <c r="D12922" s="518" t="s">
        <v>720</v>
      </c>
      <c r="E12922" s="859">
        <v>24</v>
      </c>
      <c r="F12922" s="859">
        <v>24</v>
      </c>
      <c r="G12922" s="518" t="s">
        <v>122</v>
      </c>
      <c r="H12922" s="518" t="s">
        <v>257</v>
      </c>
      <c r="I12922" s="518">
        <v>654665</v>
      </c>
    </row>
    <row r="12923" spans="1:9" x14ac:dyDescent="0.2">
      <c r="A12923" s="518" t="s">
        <v>256</v>
      </c>
      <c r="B12923" s="518">
        <v>654673</v>
      </c>
      <c r="C12923" s="518" t="s">
        <v>2660</v>
      </c>
      <c r="D12923" s="518" t="s">
        <v>2767</v>
      </c>
      <c r="E12923" s="859">
        <v>31</v>
      </c>
      <c r="F12923" s="859">
        <v>0</v>
      </c>
      <c r="G12923" s="518" t="s">
        <v>122</v>
      </c>
      <c r="H12923" s="518" t="s">
        <v>256</v>
      </c>
      <c r="I12923" s="518">
        <v>654673</v>
      </c>
    </row>
    <row r="12924" spans="1:9" x14ac:dyDescent="0.2">
      <c r="A12924" s="518" t="s">
        <v>181</v>
      </c>
      <c r="B12924" s="518">
        <v>654699</v>
      </c>
      <c r="C12924" s="518" t="s">
        <v>2660</v>
      </c>
      <c r="D12924" s="518" t="s">
        <v>6383</v>
      </c>
      <c r="E12924" s="859">
        <v>25</v>
      </c>
      <c r="F12924" s="859">
        <v>25</v>
      </c>
      <c r="G12924" s="518" t="s">
        <v>122</v>
      </c>
      <c r="H12924" s="518" t="s">
        <v>181</v>
      </c>
      <c r="I12924" s="518">
        <v>654699</v>
      </c>
    </row>
    <row r="12925" spans="1:9" x14ac:dyDescent="0.2">
      <c r="A12925" s="518" t="s">
        <v>339</v>
      </c>
      <c r="B12925" s="518">
        <v>654731</v>
      </c>
      <c r="C12925" s="518" t="s">
        <v>2660</v>
      </c>
      <c r="D12925" s="518" t="s">
        <v>6384</v>
      </c>
      <c r="E12925" s="859">
        <v>26</v>
      </c>
      <c r="F12925" s="859">
        <v>23</v>
      </c>
      <c r="G12925" s="518" t="s">
        <v>122</v>
      </c>
      <c r="H12925" s="518" t="s">
        <v>339</v>
      </c>
      <c r="I12925" s="518">
        <v>654731</v>
      </c>
    </row>
    <row r="12926" spans="1:9" x14ac:dyDescent="0.2">
      <c r="A12926" s="518" t="s">
        <v>339</v>
      </c>
      <c r="B12926" s="518">
        <v>654749</v>
      </c>
      <c r="C12926" s="518" t="s">
        <v>2660</v>
      </c>
      <c r="D12926" s="518" t="s">
        <v>6385</v>
      </c>
      <c r="E12926" s="859">
        <v>25</v>
      </c>
      <c r="F12926" s="859">
        <v>21</v>
      </c>
      <c r="G12926" s="518" t="s">
        <v>122</v>
      </c>
      <c r="H12926" s="518" t="s">
        <v>339</v>
      </c>
      <c r="I12926" s="518">
        <v>654749</v>
      </c>
    </row>
    <row r="12927" spans="1:9" x14ac:dyDescent="0.2">
      <c r="A12927" s="518" t="s">
        <v>339</v>
      </c>
      <c r="B12927" s="518">
        <v>654764</v>
      </c>
      <c r="C12927" s="518" t="s">
        <v>2660</v>
      </c>
      <c r="D12927" s="518" t="s">
        <v>6386</v>
      </c>
      <c r="E12927" s="859">
        <v>34</v>
      </c>
      <c r="F12927" s="859">
        <v>34</v>
      </c>
      <c r="G12927" s="518" t="s">
        <v>122</v>
      </c>
      <c r="H12927" s="518" t="s">
        <v>339</v>
      </c>
      <c r="I12927" s="518">
        <v>654764</v>
      </c>
    </row>
    <row r="12928" spans="1:9" x14ac:dyDescent="0.2">
      <c r="A12928" s="518" t="s">
        <v>169</v>
      </c>
      <c r="B12928" s="518">
        <v>654780</v>
      </c>
      <c r="C12928" s="518" t="s">
        <v>2660</v>
      </c>
      <c r="D12928" s="518" t="s">
        <v>6387</v>
      </c>
      <c r="E12928" s="859">
        <v>26</v>
      </c>
      <c r="F12928" s="859">
        <v>20</v>
      </c>
      <c r="G12928" s="518" t="s">
        <v>122</v>
      </c>
      <c r="H12928" s="518" t="s">
        <v>169</v>
      </c>
      <c r="I12928" s="518">
        <v>654780</v>
      </c>
    </row>
    <row r="12929" spans="1:9" x14ac:dyDescent="0.2">
      <c r="A12929" s="518" t="s">
        <v>380</v>
      </c>
      <c r="B12929" s="518">
        <v>654814</v>
      </c>
      <c r="C12929" s="518" t="s">
        <v>2660</v>
      </c>
      <c r="D12929" s="518" t="s">
        <v>9618</v>
      </c>
      <c r="E12929" s="859">
        <v>22</v>
      </c>
      <c r="F12929" s="859">
        <v>0</v>
      </c>
      <c r="G12929" s="518" t="s">
        <v>122</v>
      </c>
      <c r="H12929" s="518" t="s">
        <v>380</v>
      </c>
      <c r="I12929" s="518">
        <v>654814</v>
      </c>
    </row>
    <row r="12930" spans="1:9" x14ac:dyDescent="0.2">
      <c r="A12930" s="518" t="s">
        <v>374</v>
      </c>
      <c r="B12930" s="518">
        <v>654889</v>
      </c>
      <c r="C12930" s="518" t="s">
        <v>2660</v>
      </c>
      <c r="D12930" s="518" t="s">
        <v>853</v>
      </c>
      <c r="E12930" s="859">
        <v>32</v>
      </c>
      <c r="F12930" s="859">
        <v>0</v>
      </c>
      <c r="G12930" s="518" t="s">
        <v>122</v>
      </c>
      <c r="H12930" s="518" t="s">
        <v>374</v>
      </c>
      <c r="I12930" s="518">
        <v>654889</v>
      </c>
    </row>
    <row r="12931" spans="1:9" x14ac:dyDescent="0.2">
      <c r="A12931" s="518" t="s">
        <v>201</v>
      </c>
      <c r="B12931" s="518">
        <v>654897</v>
      </c>
      <c r="C12931" s="518" t="s">
        <v>2660</v>
      </c>
      <c r="D12931" s="518" t="s">
        <v>6388</v>
      </c>
      <c r="E12931" s="859">
        <v>10</v>
      </c>
      <c r="F12931" s="859">
        <v>0</v>
      </c>
      <c r="G12931" s="518" t="s">
        <v>122</v>
      </c>
      <c r="H12931" s="518" t="s">
        <v>201</v>
      </c>
      <c r="I12931" s="518">
        <v>654897</v>
      </c>
    </row>
    <row r="12932" spans="1:9" x14ac:dyDescent="0.2">
      <c r="A12932" s="518" t="s">
        <v>335</v>
      </c>
      <c r="B12932" s="518">
        <v>654905</v>
      </c>
      <c r="C12932" s="518" t="s">
        <v>2660</v>
      </c>
      <c r="D12932" s="518" t="s">
        <v>6389</v>
      </c>
      <c r="E12932" s="859">
        <v>23</v>
      </c>
      <c r="F12932" s="859">
        <v>23</v>
      </c>
      <c r="G12932" s="518" t="s">
        <v>122</v>
      </c>
      <c r="H12932" s="518" t="s">
        <v>335</v>
      </c>
      <c r="I12932" s="518">
        <v>654905</v>
      </c>
    </row>
    <row r="12933" spans="1:9" x14ac:dyDescent="0.2">
      <c r="A12933" s="518" t="s">
        <v>216</v>
      </c>
      <c r="B12933" s="518">
        <v>654913</v>
      </c>
      <c r="C12933" s="518" t="s">
        <v>2660</v>
      </c>
      <c r="D12933" s="518" t="s">
        <v>2269</v>
      </c>
      <c r="E12933" s="859">
        <v>32</v>
      </c>
      <c r="F12933" s="859">
        <v>32</v>
      </c>
      <c r="G12933" s="518" t="s">
        <v>122</v>
      </c>
      <c r="H12933" s="518" t="s">
        <v>216</v>
      </c>
      <c r="I12933" s="518">
        <v>654913</v>
      </c>
    </row>
    <row r="12934" spans="1:9" x14ac:dyDescent="0.2">
      <c r="A12934" s="518" t="s">
        <v>359</v>
      </c>
      <c r="B12934" s="518">
        <v>655068</v>
      </c>
      <c r="C12934" s="518" t="s">
        <v>2660</v>
      </c>
      <c r="D12934" s="518" t="s">
        <v>514</v>
      </c>
      <c r="E12934" s="859">
        <v>29</v>
      </c>
      <c r="F12934" s="859">
        <v>29</v>
      </c>
      <c r="G12934" s="518" t="s">
        <v>122</v>
      </c>
      <c r="H12934" s="518" t="s">
        <v>359</v>
      </c>
      <c r="I12934" s="518">
        <v>655068</v>
      </c>
    </row>
    <row r="12935" spans="1:9" x14ac:dyDescent="0.2">
      <c r="A12935" s="518" t="s">
        <v>381</v>
      </c>
      <c r="B12935" s="518">
        <v>655126</v>
      </c>
      <c r="C12935" s="518" t="s">
        <v>2660</v>
      </c>
      <c r="D12935" s="518" t="s">
        <v>521</v>
      </c>
      <c r="E12935" s="859">
        <v>29</v>
      </c>
      <c r="F12935" s="859">
        <v>28</v>
      </c>
      <c r="G12935" s="518" t="s">
        <v>122</v>
      </c>
      <c r="H12935" s="518" t="s">
        <v>381</v>
      </c>
      <c r="I12935" s="518">
        <v>655126</v>
      </c>
    </row>
    <row r="12936" spans="1:9" x14ac:dyDescent="0.2">
      <c r="A12936" s="518" t="s">
        <v>178</v>
      </c>
      <c r="B12936" s="518">
        <v>655167</v>
      </c>
      <c r="C12936" s="518" t="s">
        <v>2660</v>
      </c>
      <c r="D12936" s="518" t="s">
        <v>6390</v>
      </c>
      <c r="E12936" s="859">
        <v>32</v>
      </c>
      <c r="F12936" s="859">
        <v>32</v>
      </c>
      <c r="G12936" s="518" t="s">
        <v>122</v>
      </c>
      <c r="H12936" s="518" t="s">
        <v>178</v>
      </c>
      <c r="I12936" s="518">
        <v>655167</v>
      </c>
    </row>
    <row r="12937" spans="1:9" x14ac:dyDescent="0.2">
      <c r="A12937" s="518" t="s">
        <v>178</v>
      </c>
      <c r="B12937" s="518">
        <v>655209</v>
      </c>
      <c r="C12937" s="518" t="s">
        <v>2660</v>
      </c>
      <c r="D12937" s="518" t="s">
        <v>3376</v>
      </c>
      <c r="E12937" s="859">
        <v>30</v>
      </c>
      <c r="F12937" s="859">
        <v>30</v>
      </c>
      <c r="G12937" s="518" t="s">
        <v>122</v>
      </c>
      <c r="H12937" s="518" t="s">
        <v>178</v>
      </c>
      <c r="I12937" s="518">
        <v>655209</v>
      </c>
    </row>
    <row r="12938" spans="1:9" x14ac:dyDescent="0.2">
      <c r="A12938" s="518" t="s">
        <v>178</v>
      </c>
      <c r="B12938" s="518">
        <v>655217</v>
      </c>
      <c r="C12938" s="518" t="s">
        <v>2660</v>
      </c>
      <c r="D12938" s="518" t="s">
        <v>1899</v>
      </c>
      <c r="E12938" s="859">
        <v>23</v>
      </c>
      <c r="F12938" s="859">
        <v>23</v>
      </c>
      <c r="G12938" s="518" t="s">
        <v>122</v>
      </c>
      <c r="H12938" s="518" t="s">
        <v>178</v>
      </c>
      <c r="I12938" s="518">
        <v>655217</v>
      </c>
    </row>
    <row r="12939" spans="1:9" x14ac:dyDescent="0.2">
      <c r="A12939" s="518" t="s">
        <v>164</v>
      </c>
      <c r="B12939" s="518">
        <v>655266</v>
      </c>
      <c r="C12939" s="518" t="s">
        <v>2660</v>
      </c>
      <c r="D12939" s="518" t="s">
        <v>9619</v>
      </c>
      <c r="E12939" s="859">
        <v>34</v>
      </c>
      <c r="F12939" s="859">
        <v>0</v>
      </c>
      <c r="G12939" s="518" t="s">
        <v>128</v>
      </c>
      <c r="H12939" s="518" t="s">
        <v>164</v>
      </c>
      <c r="I12939" s="518">
        <v>655266</v>
      </c>
    </row>
    <row r="12940" spans="1:9" x14ac:dyDescent="0.2">
      <c r="A12940" s="518" t="s">
        <v>256</v>
      </c>
      <c r="B12940" s="518">
        <v>655274</v>
      </c>
      <c r="C12940" s="518" t="s">
        <v>2660</v>
      </c>
      <c r="D12940" s="518" t="s">
        <v>2767</v>
      </c>
      <c r="E12940" s="859">
        <v>34</v>
      </c>
      <c r="F12940" s="859">
        <v>0</v>
      </c>
      <c r="G12940" s="518" t="s">
        <v>122</v>
      </c>
      <c r="H12940" s="518" t="s">
        <v>256</v>
      </c>
      <c r="I12940" s="518">
        <v>655274</v>
      </c>
    </row>
    <row r="12941" spans="1:9" x14ac:dyDescent="0.2">
      <c r="A12941" s="518" t="s">
        <v>256</v>
      </c>
      <c r="B12941" s="518">
        <v>655282</v>
      </c>
      <c r="C12941" s="518" t="s">
        <v>2660</v>
      </c>
      <c r="D12941" s="518" t="s">
        <v>2510</v>
      </c>
      <c r="E12941" s="859">
        <v>29</v>
      </c>
      <c r="F12941" s="859">
        <v>0</v>
      </c>
      <c r="G12941" s="518" t="s">
        <v>122</v>
      </c>
      <c r="H12941" s="518" t="s">
        <v>256</v>
      </c>
      <c r="I12941" s="518">
        <v>655282</v>
      </c>
    </row>
    <row r="12942" spans="1:9" x14ac:dyDescent="0.2">
      <c r="A12942" s="518" t="s">
        <v>256</v>
      </c>
      <c r="B12942" s="518">
        <v>655290</v>
      </c>
      <c r="C12942" s="518" t="s">
        <v>2660</v>
      </c>
      <c r="D12942" s="518" t="s">
        <v>2767</v>
      </c>
      <c r="E12942" s="859">
        <v>34</v>
      </c>
      <c r="F12942" s="859">
        <v>0</v>
      </c>
      <c r="G12942" s="518" t="s">
        <v>122</v>
      </c>
      <c r="H12942" s="518" t="s">
        <v>256</v>
      </c>
      <c r="I12942" s="518">
        <v>655290</v>
      </c>
    </row>
    <row r="12943" spans="1:9" x14ac:dyDescent="0.2">
      <c r="A12943" s="518" t="s">
        <v>256</v>
      </c>
      <c r="B12943" s="518">
        <v>655308</v>
      </c>
      <c r="C12943" s="518" t="s">
        <v>2660</v>
      </c>
      <c r="D12943" s="518" t="s">
        <v>579</v>
      </c>
      <c r="E12943" s="859">
        <v>35</v>
      </c>
      <c r="F12943" s="859">
        <v>4</v>
      </c>
      <c r="G12943" s="518" t="s">
        <v>122</v>
      </c>
      <c r="H12943" s="518" t="s">
        <v>256</v>
      </c>
      <c r="I12943" s="518">
        <v>639815</v>
      </c>
    </row>
    <row r="12944" spans="1:9" x14ac:dyDescent="0.2">
      <c r="A12944" s="518" t="s">
        <v>375</v>
      </c>
      <c r="B12944" s="518">
        <v>655316</v>
      </c>
      <c r="C12944" s="518" t="s">
        <v>2660</v>
      </c>
      <c r="D12944" s="518" t="s">
        <v>6391</v>
      </c>
      <c r="E12944" s="859">
        <v>35</v>
      </c>
      <c r="F12944" s="859">
        <v>0</v>
      </c>
      <c r="G12944" s="518" t="s">
        <v>128</v>
      </c>
      <c r="H12944" s="518" t="s">
        <v>375</v>
      </c>
      <c r="I12944" s="518">
        <v>655316</v>
      </c>
    </row>
    <row r="12945" spans="1:9" x14ac:dyDescent="0.2">
      <c r="A12945" s="518" t="s">
        <v>392</v>
      </c>
      <c r="B12945" s="518">
        <v>655357</v>
      </c>
      <c r="C12945" s="518" t="s">
        <v>2660</v>
      </c>
      <c r="D12945" s="518" t="s">
        <v>746</v>
      </c>
      <c r="E12945" s="859">
        <v>34</v>
      </c>
      <c r="F12945" s="859">
        <v>10</v>
      </c>
      <c r="G12945" s="518" t="s">
        <v>122</v>
      </c>
      <c r="H12945" s="518" t="s">
        <v>392</v>
      </c>
      <c r="I12945" s="518">
        <v>655357</v>
      </c>
    </row>
    <row r="12946" spans="1:9" x14ac:dyDescent="0.2">
      <c r="A12946" s="518" t="s">
        <v>392</v>
      </c>
      <c r="B12946" s="518">
        <v>655365</v>
      </c>
      <c r="C12946" s="518" t="s">
        <v>2660</v>
      </c>
      <c r="D12946" s="518" t="s">
        <v>2718</v>
      </c>
      <c r="E12946" s="859">
        <v>22</v>
      </c>
      <c r="F12946" s="859">
        <v>8</v>
      </c>
      <c r="G12946" s="518" t="s">
        <v>122</v>
      </c>
      <c r="H12946" s="518" t="s">
        <v>392</v>
      </c>
      <c r="I12946" s="518">
        <v>655365</v>
      </c>
    </row>
    <row r="12947" spans="1:9" x14ac:dyDescent="0.2">
      <c r="A12947" s="518" t="s">
        <v>392</v>
      </c>
      <c r="B12947" s="518">
        <v>655373</v>
      </c>
      <c r="C12947" s="518" t="s">
        <v>2660</v>
      </c>
      <c r="D12947" s="518" t="s">
        <v>727</v>
      </c>
      <c r="E12947" s="859">
        <v>34</v>
      </c>
      <c r="F12947" s="859">
        <v>11</v>
      </c>
      <c r="G12947" s="518" t="s">
        <v>122</v>
      </c>
      <c r="H12947" s="518" t="s">
        <v>392</v>
      </c>
      <c r="I12947" s="518">
        <v>655373</v>
      </c>
    </row>
    <row r="12948" spans="1:9" x14ac:dyDescent="0.2">
      <c r="A12948" s="518" t="s">
        <v>235</v>
      </c>
      <c r="B12948" s="518">
        <v>655381</v>
      </c>
      <c r="C12948" s="518" t="s">
        <v>2660</v>
      </c>
      <c r="D12948" s="518" t="s">
        <v>6392</v>
      </c>
      <c r="E12948" s="859">
        <v>35</v>
      </c>
      <c r="F12948" s="859">
        <v>34</v>
      </c>
      <c r="G12948" s="518" t="s">
        <v>122</v>
      </c>
      <c r="H12948" s="518" t="s">
        <v>235</v>
      </c>
      <c r="I12948" s="518">
        <v>655381</v>
      </c>
    </row>
    <row r="12949" spans="1:9" x14ac:dyDescent="0.2">
      <c r="A12949" s="518" t="s">
        <v>235</v>
      </c>
      <c r="B12949" s="518">
        <v>655399</v>
      </c>
      <c r="C12949" s="518" t="s">
        <v>2660</v>
      </c>
      <c r="D12949" s="518" t="s">
        <v>6393</v>
      </c>
      <c r="E12949" s="859">
        <v>32</v>
      </c>
      <c r="F12949" s="859">
        <v>31</v>
      </c>
      <c r="G12949" s="518" t="s">
        <v>122</v>
      </c>
      <c r="H12949" s="518" t="s">
        <v>235</v>
      </c>
      <c r="I12949" s="518">
        <v>655399</v>
      </c>
    </row>
    <row r="12950" spans="1:9" x14ac:dyDescent="0.2">
      <c r="A12950" s="518" t="s">
        <v>376</v>
      </c>
      <c r="B12950" s="518">
        <v>655415</v>
      </c>
      <c r="C12950" s="518" t="s">
        <v>2660</v>
      </c>
      <c r="D12950" s="518" t="s">
        <v>6394</v>
      </c>
      <c r="E12950" s="859">
        <v>35</v>
      </c>
      <c r="F12950" s="859">
        <v>26</v>
      </c>
      <c r="G12950" s="518" t="s">
        <v>122</v>
      </c>
      <c r="H12950" s="518" t="s">
        <v>376</v>
      </c>
      <c r="I12950" s="518">
        <v>655415</v>
      </c>
    </row>
    <row r="12951" spans="1:9" x14ac:dyDescent="0.2">
      <c r="A12951" s="518" t="s">
        <v>371</v>
      </c>
      <c r="B12951" s="518">
        <v>655456</v>
      </c>
      <c r="C12951" s="518" t="s">
        <v>2660</v>
      </c>
      <c r="D12951" s="518" t="s">
        <v>6395</v>
      </c>
      <c r="E12951" s="859">
        <v>31</v>
      </c>
      <c r="F12951" s="859">
        <v>29</v>
      </c>
      <c r="G12951" s="518" t="s">
        <v>122</v>
      </c>
      <c r="H12951" s="518" t="s">
        <v>371</v>
      </c>
      <c r="I12951" s="518">
        <v>655456</v>
      </c>
    </row>
    <row r="12952" spans="1:9" x14ac:dyDescent="0.2">
      <c r="A12952" s="518" t="s">
        <v>181</v>
      </c>
      <c r="B12952" s="518">
        <v>655522</v>
      </c>
      <c r="C12952" s="518" t="s">
        <v>2660</v>
      </c>
      <c r="D12952" s="518" t="s">
        <v>7064</v>
      </c>
      <c r="E12952" s="859">
        <v>31</v>
      </c>
      <c r="F12952" s="859">
        <v>0</v>
      </c>
      <c r="G12952" s="518" t="s">
        <v>128</v>
      </c>
      <c r="H12952" s="518" t="s">
        <v>181</v>
      </c>
      <c r="I12952" s="518">
        <v>655522</v>
      </c>
    </row>
    <row r="12953" spans="1:9" x14ac:dyDescent="0.2">
      <c r="A12953" s="518" t="s">
        <v>181</v>
      </c>
      <c r="B12953" s="518">
        <v>655530</v>
      </c>
      <c r="C12953" s="518" t="s">
        <v>2660</v>
      </c>
      <c r="D12953" s="518" t="s">
        <v>6396</v>
      </c>
      <c r="E12953" s="859">
        <v>26</v>
      </c>
      <c r="F12953" s="859">
        <v>16</v>
      </c>
      <c r="G12953" s="518" t="s">
        <v>128</v>
      </c>
      <c r="H12953" s="518" t="s">
        <v>181</v>
      </c>
      <c r="I12953" s="518">
        <v>655530</v>
      </c>
    </row>
    <row r="12954" spans="1:9" x14ac:dyDescent="0.2">
      <c r="A12954" s="518" t="s">
        <v>261</v>
      </c>
      <c r="B12954" s="518">
        <v>655571</v>
      </c>
      <c r="C12954" s="518" t="s">
        <v>2660</v>
      </c>
      <c r="D12954" s="518" t="s">
        <v>545</v>
      </c>
      <c r="E12954" s="859">
        <v>34</v>
      </c>
      <c r="F12954" s="859">
        <v>34</v>
      </c>
      <c r="G12954" s="518" t="s">
        <v>122</v>
      </c>
      <c r="H12954" s="518" t="s">
        <v>261</v>
      </c>
      <c r="I12954" s="518">
        <v>655571</v>
      </c>
    </row>
    <row r="12955" spans="1:9" x14ac:dyDescent="0.2">
      <c r="A12955" s="518" t="s">
        <v>261</v>
      </c>
      <c r="B12955" s="518">
        <v>655589</v>
      </c>
      <c r="C12955" s="518" t="s">
        <v>2660</v>
      </c>
      <c r="D12955" s="518" t="s">
        <v>6397</v>
      </c>
      <c r="E12955" s="859">
        <v>33</v>
      </c>
      <c r="F12955" s="859">
        <v>33</v>
      </c>
      <c r="G12955" s="518" t="s">
        <v>122</v>
      </c>
      <c r="H12955" s="518" t="s">
        <v>261</v>
      </c>
      <c r="I12955" s="518">
        <v>655589</v>
      </c>
    </row>
    <row r="12956" spans="1:9" x14ac:dyDescent="0.2">
      <c r="A12956" s="518" t="s">
        <v>372</v>
      </c>
      <c r="B12956" s="518">
        <v>655597</v>
      </c>
      <c r="C12956" s="518" t="s">
        <v>2660</v>
      </c>
      <c r="D12956" s="518" t="s">
        <v>9620</v>
      </c>
      <c r="E12956" s="859">
        <v>29</v>
      </c>
      <c r="F12956" s="859">
        <v>0</v>
      </c>
      <c r="G12956" s="518" t="s">
        <v>122</v>
      </c>
      <c r="H12956" s="518" t="s">
        <v>372</v>
      </c>
      <c r="I12956" s="518">
        <v>655597</v>
      </c>
    </row>
    <row r="12957" spans="1:9" x14ac:dyDescent="0.2">
      <c r="A12957" s="518" t="s">
        <v>181</v>
      </c>
      <c r="B12957" s="518">
        <v>655605</v>
      </c>
      <c r="C12957" s="518" t="s">
        <v>2660</v>
      </c>
      <c r="D12957" s="518" t="s">
        <v>6398</v>
      </c>
      <c r="E12957" s="859">
        <v>36</v>
      </c>
      <c r="F12957" s="859">
        <v>0</v>
      </c>
      <c r="G12957" s="518" t="s">
        <v>128</v>
      </c>
      <c r="H12957" s="518" t="s">
        <v>181</v>
      </c>
      <c r="I12957" s="518">
        <v>655605</v>
      </c>
    </row>
    <row r="12958" spans="1:9" x14ac:dyDescent="0.2">
      <c r="A12958" s="518" t="s">
        <v>239</v>
      </c>
      <c r="B12958" s="518">
        <v>655639</v>
      </c>
      <c r="C12958" s="518" t="s">
        <v>2660</v>
      </c>
      <c r="D12958" s="518" t="s">
        <v>6209</v>
      </c>
      <c r="E12958" s="859">
        <v>30</v>
      </c>
      <c r="F12958" s="859">
        <v>21</v>
      </c>
      <c r="G12958" s="518" t="s">
        <v>122</v>
      </c>
      <c r="H12958" s="518" t="s">
        <v>239</v>
      </c>
      <c r="I12958" s="518">
        <v>655639</v>
      </c>
    </row>
    <row r="12959" spans="1:9" x14ac:dyDescent="0.2">
      <c r="A12959" s="518" t="s">
        <v>181</v>
      </c>
      <c r="B12959" s="518">
        <v>655670</v>
      </c>
      <c r="C12959" s="518" t="s">
        <v>2660</v>
      </c>
      <c r="D12959" s="518" t="s">
        <v>6399</v>
      </c>
      <c r="E12959" s="859">
        <v>34</v>
      </c>
      <c r="F12959" s="859">
        <v>19</v>
      </c>
      <c r="G12959" s="518" t="s">
        <v>128</v>
      </c>
      <c r="H12959" s="518" t="s">
        <v>181</v>
      </c>
      <c r="I12959" s="518">
        <v>655670</v>
      </c>
    </row>
    <row r="12960" spans="1:9" x14ac:dyDescent="0.2">
      <c r="A12960" s="518" t="s">
        <v>256</v>
      </c>
      <c r="B12960" s="518">
        <v>655738</v>
      </c>
      <c r="C12960" s="518" t="s">
        <v>2660</v>
      </c>
      <c r="D12960" s="518" t="s">
        <v>6400</v>
      </c>
      <c r="E12960" s="859">
        <v>21</v>
      </c>
      <c r="F12960" s="859">
        <v>0</v>
      </c>
      <c r="G12960" s="518" t="s">
        <v>128</v>
      </c>
      <c r="H12960" s="518" t="s">
        <v>256</v>
      </c>
      <c r="I12960" s="518">
        <v>655738</v>
      </c>
    </row>
    <row r="12961" spans="1:9" x14ac:dyDescent="0.2">
      <c r="A12961" s="518" t="s">
        <v>335</v>
      </c>
      <c r="B12961" s="518">
        <v>655746</v>
      </c>
      <c r="C12961" s="518" t="s">
        <v>2660</v>
      </c>
      <c r="D12961" s="518" t="s">
        <v>6401</v>
      </c>
      <c r="E12961" s="859">
        <v>23</v>
      </c>
      <c r="F12961" s="859">
        <v>23</v>
      </c>
      <c r="G12961" s="518" t="s">
        <v>122</v>
      </c>
      <c r="H12961" s="518" t="s">
        <v>335</v>
      </c>
      <c r="I12961" s="518">
        <v>655746</v>
      </c>
    </row>
    <row r="12962" spans="1:9" x14ac:dyDescent="0.2">
      <c r="A12962" s="518" t="s">
        <v>180</v>
      </c>
      <c r="B12962" s="518">
        <v>655795</v>
      </c>
      <c r="C12962" s="518" t="s">
        <v>2660</v>
      </c>
      <c r="D12962" s="518" t="s">
        <v>2339</v>
      </c>
      <c r="E12962" s="859">
        <v>36</v>
      </c>
      <c r="F12962" s="859">
        <v>0</v>
      </c>
      <c r="G12962" s="518" t="s">
        <v>128</v>
      </c>
      <c r="H12962" s="518" t="s">
        <v>180</v>
      </c>
      <c r="I12962" s="518">
        <v>655795</v>
      </c>
    </row>
    <row r="12963" spans="1:9" x14ac:dyDescent="0.2">
      <c r="A12963" s="518" t="s">
        <v>296</v>
      </c>
      <c r="B12963" s="518">
        <v>655811</v>
      </c>
      <c r="C12963" s="518" t="s">
        <v>2660</v>
      </c>
      <c r="D12963" s="518" t="s">
        <v>6402</v>
      </c>
      <c r="E12963" s="859">
        <v>37</v>
      </c>
      <c r="F12963" s="859">
        <v>0</v>
      </c>
      <c r="G12963" s="518" t="s">
        <v>128</v>
      </c>
      <c r="H12963" s="518" t="s">
        <v>296</v>
      </c>
      <c r="I12963" s="518">
        <v>655811</v>
      </c>
    </row>
    <row r="12964" spans="1:9" x14ac:dyDescent="0.2">
      <c r="A12964" s="518" t="s">
        <v>190</v>
      </c>
      <c r="B12964" s="518">
        <v>655829</v>
      </c>
      <c r="C12964" s="518" t="s">
        <v>2660</v>
      </c>
      <c r="D12964" s="518" t="s">
        <v>6403</v>
      </c>
      <c r="E12964" s="859">
        <v>31</v>
      </c>
      <c r="F12964" s="859">
        <v>22</v>
      </c>
      <c r="G12964" s="518" t="s">
        <v>122</v>
      </c>
      <c r="H12964" s="518" t="s">
        <v>190</v>
      </c>
      <c r="I12964" s="518">
        <v>655829</v>
      </c>
    </row>
    <row r="12965" spans="1:9" x14ac:dyDescent="0.2">
      <c r="A12965" s="518" t="s">
        <v>180</v>
      </c>
      <c r="B12965" s="518">
        <v>655837</v>
      </c>
      <c r="C12965" s="518" t="s">
        <v>2660</v>
      </c>
      <c r="D12965" s="518" t="s">
        <v>1342</v>
      </c>
      <c r="E12965" s="859">
        <v>36</v>
      </c>
      <c r="F12965" s="859">
        <v>0</v>
      </c>
      <c r="G12965" s="518" t="s">
        <v>128</v>
      </c>
      <c r="H12965" s="518" t="s">
        <v>180</v>
      </c>
      <c r="I12965" s="518">
        <v>655837</v>
      </c>
    </row>
    <row r="12966" spans="1:9" x14ac:dyDescent="0.2">
      <c r="A12966" s="518" t="s">
        <v>353</v>
      </c>
      <c r="B12966" s="518">
        <v>655845</v>
      </c>
      <c r="C12966" s="518" t="s">
        <v>2660</v>
      </c>
      <c r="D12966" s="518" t="s">
        <v>6404</v>
      </c>
      <c r="E12966" s="859">
        <v>33</v>
      </c>
      <c r="F12966" s="859">
        <v>0</v>
      </c>
      <c r="G12966" s="518" t="s">
        <v>122</v>
      </c>
      <c r="H12966" s="518" t="s">
        <v>353</v>
      </c>
      <c r="I12966" s="518">
        <v>579326</v>
      </c>
    </row>
    <row r="12967" spans="1:9" x14ac:dyDescent="0.2">
      <c r="A12967" s="518" t="s">
        <v>180</v>
      </c>
      <c r="B12967" s="518">
        <v>655852</v>
      </c>
      <c r="C12967" s="518" t="s">
        <v>2660</v>
      </c>
      <c r="D12967" s="518" t="s">
        <v>1342</v>
      </c>
      <c r="E12967" s="859">
        <v>27</v>
      </c>
      <c r="F12967" s="859">
        <v>0</v>
      </c>
      <c r="G12967" s="518" t="s">
        <v>128</v>
      </c>
      <c r="H12967" s="518" t="s">
        <v>180</v>
      </c>
      <c r="I12967" s="518">
        <v>655852</v>
      </c>
    </row>
    <row r="12968" spans="1:9" x14ac:dyDescent="0.2">
      <c r="A12968" s="518" t="s">
        <v>353</v>
      </c>
      <c r="B12968" s="518">
        <v>655860</v>
      </c>
      <c r="C12968" s="518" t="s">
        <v>2660</v>
      </c>
      <c r="D12968" s="518" t="s">
        <v>3666</v>
      </c>
      <c r="E12968" s="859">
        <v>14</v>
      </c>
      <c r="F12968" s="859">
        <v>0</v>
      </c>
      <c r="G12968" s="518" t="s">
        <v>122</v>
      </c>
      <c r="H12968" s="518" t="s">
        <v>353</v>
      </c>
      <c r="I12968" s="518">
        <v>466359</v>
      </c>
    </row>
    <row r="12969" spans="1:9" x14ac:dyDescent="0.2">
      <c r="A12969" s="518" t="s">
        <v>196</v>
      </c>
      <c r="B12969" s="518">
        <v>655878</v>
      </c>
      <c r="C12969" s="518" t="s">
        <v>2660</v>
      </c>
      <c r="D12969" s="518" t="s">
        <v>1616</v>
      </c>
      <c r="E12969" s="859">
        <v>33</v>
      </c>
      <c r="F12969" s="859">
        <v>33</v>
      </c>
      <c r="G12969" s="518" t="s">
        <v>122</v>
      </c>
      <c r="H12969" s="518" t="s">
        <v>196</v>
      </c>
      <c r="I12969" s="518">
        <v>655878</v>
      </c>
    </row>
    <row r="12970" spans="1:9" x14ac:dyDescent="0.2">
      <c r="A12970" s="518" t="s">
        <v>191</v>
      </c>
      <c r="B12970" s="518">
        <v>655969</v>
      </c>
      <c r="C12970" s="518" t="s">
        <v>2660</v>
      </c>
      <c r="D12970" s="518" t="s">
        <v>6405</v>
      </c>
      <c r="E12970" s="859">
        <v>31</v>
      </c>
      <c r="F12970" s="859">
        <v>31</v>
      </c>
      <c r="G12970" s="518" t="s">
        <v>122</v>
      </c>
      <c r="H12970" s="518" t="s">
        <v>191</v>
      </c>
      <c r="I12970" s="518">
        <v>655969</v>
      </c>
    </row>
    <row r="12971" spans="1:9" x14ac:dyDescent="0.2">
      <c r="A12971" s="518" t="s">
        <v>173</v>
      </c>
      <c r="B12971" s="518">
        <v>655977</v>
      </c>
      <c r="C12971" s="518" t="s">
        <v>2660</v>
      </c>
      <c r="D12971" s="518" t="s">
        <v>6406</v>
      </c>
      <c r="E12971" s="859">
        <v>32</v>
      </c>
      <c r="F12971" s="859">
        <v>31</v>
      </c>
      <c r="G12971" s="518" t="s">
        <v>122</v>
      </c>
      <c r="H12971" s="518" t="s">
        <v>173</v>
      </c>
      <c r="I12971" s="518">
        <v>655977</v>
      </c>
    </row>
    <row r="12972" spans="1:9" x14ac:dyDescent="0.2">
      <c r="A12972" s="518" t="s">
        <v>266</v>
      </c>
      <c r="B12972" s="518">
        <v>655993</v>
      </c>
      <c r="C12972" s="518" t="s">
        <v>2660</v>
      </c>
      <c r="D12972" s="518" t="s">
        <v>6407</v>
      </c>
      <c r="E12972" s="859">
        <v>24</v>
      </c>
      <c r="F12972" s="859">
        <v>0</v>
      </c>
      <c r="G12972" s="518" t="s">
        <v>122</v>
      </c>
      <c r="H12972" s="518" t="s">
        <v>266</v>
      </c>
      <c r="I12972" s="518">
        <v>655993</v>
      </c>
    </row>
    <row r="12973" spans="1:9" x14ac:dyDescent="0.2">
      <c r="A12973" s="518" t="s">
        <v>237</v>
      </c>
      <c r="B12973" s="518">
        <v>656009</v>
      </c>
      <c r="C12973" s="518" t="s">
        <v>2660</v>
      </c>
      <c r="D12973" s="518" t="s">
        <v>7065</v>
      </c>
      <c r="E12973" s="859">
        <v>24</v>
      </c>
      <c r="F12973" s="859">
        <v>0</v>
      </c>
      <c r="G12973" s="518" t="s">
        <v>128</v>
      </c>
      <c r="H12973" s="518" t="s">
        <v>237</v>
      </c>
      <c r="I12973" s="518">
        <v>656009</v>
      </c>
    </row>
    <row r="12974" spans="1:9" x14ac:dyDescent="0.2">
      <c r="A12974" s="518" t="s">
        <v>271</v>
      </c>
      <c r="B12974" s="518">
        <v>656033</v>
      </c>
      <c r="C12974" s="518" t="s">
        <v>2660</v>
      </c>
      <c r="D12974" s="518" t="s">
        <v>1609</v>
      </c>
      <c r="E12974" s="859">
        <v>33</v>
      </c>
      <c r="F12974" s="859">
        <v>0</v>
      </c>
      <c r="G12974" s="518" t="s">
        <v>122</v>
      </c>
      <c r="H12974" s="518" t="s">
        <v>271</v>
      </c>
      <c r="I12974" s="518">
        <v>656033</v>
      </c>
    </row>
    <row r="12975" spans="1:9" x14ac:dyDescent="0.2">
      <c r="A12975" s="518" t="s">
        <v>170</v>
      </c>
      <c r="B12975" s="518">
        <v>656041</v>
      </c>
      <c r="C12975" s="518" t="s">
        <v>2660</v>
      </c>
      <c r="D12975" s="518" t="s">
        <v>497</v>
      </c>
      <c r="E12975" s="859">
        <v>29</v>
      </c>
      <c r="F12975" s="859">
        <v>29</v>
      </c>
      <c r="G12975" s="518" t="s">
        <v>122</v>
      </c>
      <c r="H12975" s="518" t="s">
        <v>170</v>
      </c>
      <c r="I12975" s="518">
        <v>656041</v>
      </c>
    </row>
    <row r="12976" spans="1:9" x14ac:dyDescent="0.2">
      <c r="A12976" s="518" t="s">
        <v>371</v>
      </c>
      <c r="B12976" s="518">
        <v>656058</v>
      </c>
      <c r="C12976" s="518" t="s">
        <v>2660</v>
      </c>
      <c r="D12976" s="518" t="s">
        <v>6408</v>
      </c>
      <c r="E12976" s="859">
        <v>32</v>
      </c>
      <c r="F12976" s="859">
        <v>32</v>
      </c>
      <c r="G12976" s="518" t="s">
        <v>122</v>
      </c>
      <c r="H12976" s="518" t="s">
        <v>371</v>
      </c>
      <c r="I12976" s="518">
        <v>656058</v>
      </c>
    </row>
    <row r="12977" spans="1:9" x14ac:dyDescent="0.2">
      <c r="A12977" s="518" t="s">
        <v>256</v>
      </c>
      <c r="B12977" s="518">
        <v>656082</v>
      </c>
      <c r="C12977" s="518" t="s">
        <v>2660</v>
      </c>
      <c r="D12977" s="518" t="s">
        <v>2510</v>
      </c>
      <c r="E12977" s="859">
        <v>30</v>
      </c>
      <c r="F12977" s="859">
        <v>0</v>
      </c>
      <c r="G12977" s="518" t="s">
        <v>122</v>
      </c>
      <c r="H12977" s="518" t="s">
        <v>256</v>
      </c>
      <c r="I12977" s="518">
        <v>656082</v>
      </c>
    </row>
    <row r="12978" spans="1:9" x14ac:dyDescent="0.2">
      <c r="A12978" s="518" t="s">
        <v>256</v>
      </c>
      <c r="B12978" s="518">
        <v>656090</v>
      </c>
      <c r="C12978" s="518" t="s">
        <v>2660</v>
      </c>
      <c r="D12978" s="518" t="s">
        <v>2767</v>
      </c>
      <c r="E12978" s="859">
        <v>30</v>
      </c>
      <c r="F12978" s="859">
        <v>0</v>
      </c>
      <c r="G12978" s="518" t="s">
        <v>122</v>
      </c>
      <c r="H12978" s="518" t="s">
        <v>256</v>
      </c>
      <c r="I12978" s="518">
        <v>656090</v>
      </c>
    </row>
    <row r="12979" spans="1:9" x14ac:dyDescent="0.2">
      <c r="A12979" s="518" t="s">
        <v>6576</v>
      </c>
      <c r="B12979" s="518">
        <v>656124</v>
      </c>
      <c r="C12979" s="518" t="s">
        <v>2660</v>
      </c>
      <c r="D12979" s="518" t="s">
        <v>636</v>
      </c>
      <c r="E12979" s="859">
        <v>17</v>
      </c>
      <c r="F12979" s="859">
        <v>0</v>
      </c>
      <c r="G12979" s="518" t="s">
        <v>122</v>
      </c>
      <c r="H12979" s="518" t="s">
        <v>6576</v>
      </c>
      <c r="I12979" s="518">
        <v>656124</v>
      </c>
    </row>
    <row r="12980" spans="1:9" x14ac:dyDescent="0.2">
      <c r="A12980" s="518" t="s">
        <v>165</v>
      </c>
      <c r="B12980" s="518">
        <v>656157</v>
      </c>
      <c r="C12980" s="518" t="s">
        <v>2660</v>
      </c>
      <c r="D12980" s="518" t="s">
        <v>755</v>
      </c>
      <c r="E12980" s="859">
        <v>19</v>
      </c>
      <c r="F12980" s="859">
        <v>19</v>
      </c>
      <c r="G12980" s="518" t="s">
        <v>122</v>
      </c>
      <c r="H12980" s="518" t="s">
        <v>165</v>
      </c>
      <c r="I12980" s="518">
        <v>656157</v>
      </c>
    </row>
    <row r="12981" spans="1:9" x14ac:dyDescent="0.2">
      <c r="A12981" s="518" t="s">
        <v>396</v>
      </c>
      <c r="B12981" s="518">
        <v>656173</v>
      </c>
      <c r="C12981" s="518" t="s">
        <v>2660</v>
      </c>
      <c r="D12981" s="518" t="s">
        <v>6409</v>
      </c>
      <c r="E12981" s="859">
        <v>20</v>
      </c>
      <c r="F12981" s="859">
        <v>20</v>
      </c>
      <c r="G12981" s="518" t="s">
        <v>122</v>
      </c>
      <c r="H12981" s="518" t="s">
        <v>396</v>
      </c>
      <c r="I12981" s="518">
        <v>656173</v>
      </c>
    </row>
    <row r="12982" spans="1:9" x14ac:dyDescent="0.2">
      <c r="A12982" s="518" t="s">
        <v>194</v>
      </c>
      <c r="B12982" s="518">
        <v>656199</v>
      </c>
      <c r="C12982" s="518" t="s">
        <v>2660</v>
      </c>
      <c r="D12982" s="518" t="s">
        <v>4107</v>
      </c>
      <c r="E12982" s="859">
        <v>29</v>
      </c>
      <c r="F12982" s="859">
        <v>0</v>
      </c>
      <c r="G12982" s="518" t="s">
        <v>122</v>
      </c>
      <c r="H12982" s="518" t="s">
        <v>194</v>
      </c>
      <c r="I12982" s="518">
        <v>656199</v>
      </c>
    </row>
    <row r="12983" spans="1:9" x14ac:dyDescent="0.2">
      <c r="A12983" s="518" t="s">
        <v>256</v>
      </c>
      <c r="B12983" s="518">
        <v>656215</v>
      </c>
      <c r="C12983" s="518" t="s">
        <v>2660</v>
      </c>
      <c r="D12983" s="518" t="s">
        <v>6411</v>
      </c>
      <c r="E12983" s="859">
        <v>21</v>
      </c>
      <c r="F12983" s="859">
        <v>0</v>
      </c>
      <c r="G12983" s="518" t="s">
        <v>128</v>
      </c>
      <c r="H12983" s="518" t="s">
        <v>256</v>
      </c>
      <c r="I12983" s="518">
        <v>656215</v>
      </c>
    </row>
    <row r="12984" spans="1:9" x14ac:dyDescent="0.2">
      <c r="A12984" s="518" t="s">
        <v>256</v>
      </c>
      <c r="B12984" s="518">
        <v>656223</v>
      </c>
      <c r="C12984" s="518" t="s">
        <v>2660</v>
      </c>
      <c r="D12984" s="518" t="s">
        <v>6412</v>
      </c>
      <c r="E12984" s="859">
        <v>23</v>
      </c>
      <c r="F12984" s="859">
        <v>0</v>
      </c>
      <c r="G12984" s="518" t="s">
        <v>128</v>
      </c>
      <c r="H12984" s="518" t="s">
        <v>256</v>
      </c>
      <c r="I12984" s="518">
        <v>656223</v>
      </c>
    </row>
    <row r="12985" spans="1:9" x14ac:dyDescent="0.2">
      <c r="A12985" s="518" t="s">
        <v>147</v>
      </c>
      <c r="B12985" s="518">
        <v>656231</v>
      </c>
      <c r="C12985" s="518" t="s">
        <v>2660</v>
      </c>
      <c r="D12985" s="518" t="s">
        <v>6413</v>
      </c>
      <c r="E12985" s="859">
        <v>29</v>
      </c>
      <c r="F12985" s="859">
        <v>0</v>
      </c>
      <c r="G12985" s="518" t="s">
        <v>128</v>
      </c>
      <c r="H12985" s="518" t="s">
        <v>147</v>
      </c>
      <c r="I12985" s="518">
        <v>656231</v>
      </c>
    </row>
    <row r="12986" spans="1:9" x14ac:dyDescent="0.2">
      <c r="A12986" s="518" t="s">
        <v>333</v>
      </c>
      <c r="B12986" s="518">
        <v>656256</v>
      </c>
      <c r="C12986" s="518" t="s">
        <v>2660</v>
      </c>
      <c r="D12986" s="518" t="s">
        <v>6414</v>
      </c>
      <c r="E12986" s="859">
        <v>30</v>
      </c>
      <c r="F12986" s="859">
        <v>0</v>
      </c>
      <c r="G12986" s="518" t="s">
        <v>128</v>
      </c>
      <c r="H12986" s="518" t="s">
        <v>333</v>
      </c>
      <c r="I12986" s="518">
        <v>656256</v>
      </c>
    </row>
    <row r="12987" spans="1:9" x14ac:dyDescent="0.2">
      <c r="A12987" s="518" t="s">
        <v>256</v>
      </c>
      <c r="B12987" s="518">
        <v>656272</v>
      </c>
      <c r="C12987" s="518" t="s">
        <v>2660</v>
      </c>
      <c r="D12987" s="518" t="s">
        <v>6415</v>
      </c>
      <c r="E12987" s="859">
        <v>29</v>
      </c>
      <c r="F12987" s="859">
        <v>23</v>
      </c>
      <c r="G12987" s="518" t="s">
        <v>128</v>
      </c>
      <c r="H12987" s="518" t="s">
        <v>256</v>
      </c>
      <c r="I12987" s="518">
        <v>656272</v>
      </c>
    </row>
    <row r="12988" spans="1:9" x14ac:dyDescent="0.2">
      <c r="A12988" s="518" t="s">
        <v>256</v>
      </c>
      <c r="B12988" s="518">
        <v>656280</v>
      </c>
      <c r="C12988" s="518" t="s">
        <v>2660</v>
      </c>
      <c r="D12988" s="518" t="s">
        <v>8281</v>
      </c>
      <c r="E12988" s="859">
        <v>24</v>
      </c>
      <c r="F12988" s="859">
        <v>0</v>
      </c>
      <c r="G12988" s="518" t="s">
        <v>128</v>
      </c>
      <c r="H12988" s="518" t="s">
        <v>256</v>
      </c>
      <c r="I12988" s="518">
        <v>656280</v>
      </c>
    </row>
    <row r="12989" spans="1:9" x14ac:dyDescent="0.2">
      <c r="A12989" s="518" t="s">
        <v>256</v>
      </c>
      <c r="B12989" s="518">
        <v>656298</v>
      </c>
      <c r="C12989" s="518" t="s">
        <v>2660</v>
      </c>
      <c r="D12989" s="518" t="s">
        <v>6416</v>
      </c>
      <c r="E12989" s="859">
        <v>28</v>
      </c>
      <c r="F12989" s="859">
        <v>0</v>
      </c>
      <c r="G12989" s="518" t="s">
        <v>128</v>
      </c>
      <c r="H12989" s="518" t="s">
        <v>256</v>
      </c>
      <c r="I12989" s="518">
        <v>656298</v>
      </c>
    </row>
    <row r="12990" spans="1:9" x14ac:dyDescent="0.2">
      <c r="A12990" s="518" t="s">
        <v>256</v>
      </c>
      <c r="B12990" s="518">
        <v>656306</v>
      </c>
      <c r="C12990" s="518" t="s">
        <v>2660</v>
      </c>
      <c r="D12990" s="518" t="s">
        <v>707</v>
      </c>
      <c r="E12990" s="859">
        <v>24</v>
      </c>
      <c r="F12990" s="859">
        <v>22</v>
      </c>
      <c r="G12990" s="518" t="s">
        <v>128</v>
      </c>
      <c r="H12990" s="518" t="s">
        <v>256</v>
      </c>
      <c r="I12990" s="518">
        <v>656306</v>
      </c>
    </row>
    <row r="12991" spans="1:9" x14ac:dyDescent="0.2">
      <c r="A12991" s="518" t="s">
        <v>386</v>
      </c>
      <c r="B12991" s="518">
        <v>656322</v>
      </c>
      <c r="C12991" s="518" t="s">
        <v>2660</v>
      </c>
      <c r="D12991" s="518" t="s">
        <v>7066</v>
      </c>
      <c r="E12991" s="859">
        <v>30</v>
      </c>
      <c r="F12991" s="859">
        <v>30</v>
      </c>
      <c r="G12991" s="518" t="s">
        <v>128</v>
      </c>
      <c r="H12991" s="518" t="s">
        <v>386</v>
      </c>
      <c r="I12991" s="518">
        <v>656322</v>
      </c>
    </row>
    <row r="12992" spans="1:9" x14ac:dyDescent="0.2">
      <c r="A12992" s="518" t="s">
        <v>181</v>
      </c>
      <c r="B12992" s="518">
        <v>656330</v>
      </c>
      <c r="C12992" s="518" t="s">
        <v>2660</v>
      </c>
      <c r="D12992" s="518" t="s">
        <v>6417</v>
      </c>
      <c r="E12992" s="859">
        <v>27</v>
      </c>
      <c r="F12992" s="859">
        <v>21</v>
      </c>
      <c r="G12992" s="518" t="s">
        <v>128</v>
      </c>
      <c r="H12992" s="518" t="s">
        <v>181</v>
      </c>
      <c r="I12992" s="518">
        <v>656330</v>
      </c>
    </row>
    <row r="12993" spans="1:9" x14ac:dyDescent="0.2">
      <c r="A12993" s="518" t="s">
        <v>181</v>
      </c>
      <c r="B12993" s="518">
        <v>656348</v>
      </c>
      <c r="C12993" s="518" t="s">
        <v>2660</v>
      </c>
      <c r="D12993" s="518" t="s">
        <v>6418</v>
      </c>
      <c r="E12993" s="859">
        <v>31</v>
      </c>
      <c r="F12993" s="859">
        <v>18</v>
      </c>
      <c r="G12993" s="518" t="s">
        <v>128</v>
      </c>
      <c r="H12993" s="518" t="s">
        <v>181</v>
      </c>
      <c r="I12993" s="518">
        <v>656348</v>
      </c>
    </row>
    <row r="12994" spans="1:9" x14ac:dyDescent="0.2">
      <c r="A12994" s="518" t="s">
        <v>279</v>
      </c>
      <c r="B12994" s="518">
        <v>656371</v>
      </c>
      <c r="C12994" s="518" t="s">
        <v>2660</v>
      </c>
      <c r="D12994" s="518" t="s">
        <v>6419</v>
      </c>
      <c r="E12994" s="859">
        <v>33</v>
      </c>
      <c r="F12994" s="859">
        <v>0</v>
      </c>
      <c r="G12994" s="518" t="s">
        <v>128</v>
      </c>
      <c r="H12994" s="518" t="s">
        <v>279</v>
      </c>
      <c r="I12994" s="518">
        <v>656371</v>
      </c>
    </row>
    <row r="12995" spans="1:9" x14ac:dyDescent="0.2">
      <c r="A12995" s="518" t="s">
        <v>147</v>
      </c>
      <c r="B12995" s="518">
        <v>656389</v>
      </c>
      <c r="C12995" s="518" t="s">
        <v>2660</v>
      </c>
      <c r="D12995" s="518" t="s">
        <v>6420</v>
      </c>
      <c r="E12995" s="859">
        <v>31</v>
      </c>
      <c r="F12995" s="859">
        <v>0</v>
      </c>
      <c r="G12995" s="518" t="s">
        <v>128</v>
      </c>
      <c r="H12995" s="518" t="s">
        <v>147</v>
      </c>
      <c r="I12995" s="518">
        <v>656389</v>
      </c>
    </row>
    <row r="12996" spans="1:9" x14ac:dyDescent="0.2">
      <c r="A12996" s="518" t="s">
        <v>147</v>
      </c>
      <c r="B12996" s="518">
        <v>656397</v>
      </c>
      <c r="C12996" s="518" t="s">
        <v>2660</v>
      </c>
      <c r="D12996" s="518" t="s">
        <v>6421</v>
      </c>
      <c r="E12996" s="859">
        <v>36</v>
      </c>
      <c r="F12996" s="859">
        <v>0</v>
      </c>
      <c r="G12996" s="518" t="s">
        <v>128</v>
      </c>
      <c r="H12996" s="518" t="s">
        <v>147</v>
      </c>
      <c r="I12996" s="518">
        <v>656397</v>
      </c>
    </row>
    <row r="12997" spans="1:9" x14ac:dyDescent="0.2">
      <c r="A12997" s="518" t="s">
        <v>372</v>
      </c>
      <c r="B12997" s="518">
        <v>656405</v>
      </c>
      <c r="C12997" s="518" t="s">
        <v>2660</v>
      </c>
      <c r="D12997" s="518" t="s">
        <v>9621</v>
      </c>
      <c r="E12997" s="859">
        <v>36</v>
      </c>
      <c r="F12997" s="859">
        <v>0</v>
      </c>
      <c r="G12997" s="518" t="s">
        <v>122</v>
      </c>
      <c r="H12997" s="518" t="s">
        <v>372</v>
      </c>
      <c r="I12997" s="518">
        <v>656405</v>
      </c>
    </row>
    <row r="12998" spans="1:9" x14ac:dyDescent="0.2">
      <c r="A12998" s="518" t="s">
        <v>314</v>
      </c>
      <c r="B12998" s="518">
        <v>656413</v>
      </c>
      <c r="C12998" s="518" t="s">
        <v>2660</v>
      </c>
      <c r="D12998" s="518" t="s">
        <v>7530</v>
      </c>
      <c r="E12998" s="859">
        <v>26</v>
      </c>
      <c r="F12998" s="859">
        <v>0</v>
      </c>
      <c r="G12998" s="518" t="s">
        <v>122</v>
      </c>
      <c r="H12998" s="518" t="s">
        <v>314</v>
      </c>
      <c r="I12998" s="518">
        <v>656413</v>
      </c>
    </row>
    <row r="12999" spans="1:9" x14ac:dyDescent="0.2">
      <c r="A12999" s="518" t="s">
        <v>314</v>
      </c>
      <c r="B12999" s="518">
        <v>656421</v>
      </c>
      <c r="C12999" s="518" t="s">
        <v>2660</v>
      </c>
      <c r="D12999" s="518" t="s">
        <v>487</v>
      </c>
      <c r="E12999" s="859">
        <v>35</v>
      </c>
      <c r="F12999" s="859">
        <v>0</v>
      </c>
      <c r="G12999" s="518" t="s">
        <v>122</v>
      </c>
      <c r="H12999" s="518" t="s">
        <v>314</v>
      </c>
      <c r="I12999" s="518">
        <v>656421</v>
      </c>
    </row>
    <row r="13000" spans="1:9" x14ac:dyDescent="0.2">
      <c r="A13000" s="518" t="s">
        <v>256</v>
      </c>
      <c r="B13000" s="518">
        <v>656439</v>
      </c>
      <c r="C13000" s="518" t="s">
        <v>2660</v>
      </c>
      <c r="D13000" s="518" t="s">
        <v>6422</v>
      </c>
      <c r="E13000" s="859">
        <v>24</v>
      </c>
      <c r="F13000" s="859">
        <v>0</v>
      </c>
      <c r="G13000" s="518" t="s">
        <v>128</v>
      </c>
      <c r="H13000" s="518" t="s">
        <v>256</v>
      </c>
      <c r="I13000" s="518">
        <v>656439</v>
      </c>
    </row>
    <row r="13001" spans="1:9" x14ac:dyDescent="0.2">
      <c r="A13001" s="518" t="s">
        <v>256</v>
      </c>
      <c r="B13001" s="518">
        <v>656447</v>
      </c>
      <c r="C13001" s="518" t="s">
        <v>2660</v>
      </c>
      <c r="D13001" s="518" t="s">
        <v>6423</v>
      </c>
      <c r="E13001" s="859">
        <v>12</v>
      </c>
      <c r="F13001" s="859">
        <v>0</v>
      </c>
      <c r="G13001" s="518" t="s">
        <v>128</v>
      </c>
      <c r="H13001" s="518" t="s">
        <v>256</v>
      </c>
      <c r="I13001" s="518">
        <v>656447</v>
      </c>
    </row>
    <row r="13002" spans="1:9" x14ac:dyDescent="0.2">
      <c r="A13002" s="518" t="s">
        <v>256</v>
      </c>
      <c r="B13002" s="518">
        <v>656454</v>
      </c>
      <c r="C13002" s="518" t="s">
        <v>2660</v>
      </c>
      <c r="D13002" s="518" t="s">
        <v>6424</v>
      </c>
      <c r="E13002" s="859">
        <v>18</v>
      </c>
      <c r="F13002" s="859">
        <v>0</v>
      </c>
      <c r="G13002" s="518" t="s">
        <v>128</v>
      </c>
      <c r="H13002" s="518" t="s">
        <v>256</v>
      </c>
      <c r="I13002" s="518">
        <v>656454</v>
      </c>
    </row>
    <row r="13003" spans="1:9" x14ac:dyDescent="0.2">
      <c r="A13003" s="518" t="s">
        <v>179</v>
      </c>
      <c r="B13003" s="518">
        <v>656462</v>
      </c>
      <c r="C13003" s="518" t="s">
        <v>2660</v>
      </c>
      <c r="D13003" s="518" t="s">
        <v>6425</v>
      </c>
      <c r="E13003" s="859">
        <v>30</v>
      </c>
      <c r="F13003" s="859">
        <v>0</v>
      </c>
      <c r="G13003" s="518" t="s">
        <v>128</v>
      </c>
      <c r="H13003" s="518" t="s">
        <v>179</v>
      </c>
      <c r="I13003" s="518">
        <v>656462</v>
      </c>
    </row>
    <row r="13004" spans="1:9" x14ac:dyDescent="0.2">
      <c r="A13004" s="518" t="s">
        <v>256</v>
      </c>
      <c r="B13004" s="518">
        <v>656488</v>
      </c>
      <c r="C13004" s="518" t="s">
        <v>2660</v>
      </c>
      <c r="D13004" s="518" t="s">
        <v>7067</v>
      </c>
      <c r="E13004" s="859">
        <v>27</v>
      </c>
      <c r="F13004" s="859">
        <v>23</v>
      </c>
      <c r="G13004" s="518" t="s">
        <v>128</v>
      </c>
      <c r="H13004" s="518" t="s">
        <v>256</v>
      </c>
      <c r="I13004" s="518">
        <v>656488</v>
      </c>
    </row>
    <row r="13005" spans="1:9" x14ac:dyDescent="0.2">
      <c r="A13005" s="518" t="s">
        <v>256</v>
      </c>
      <c r="B13005" s="518">
        <v>656496</v>
      </c>
      <c r="C13005" s="518" t="s">
        <v>2660</v>
      </c>
      <c r="D13005" s="518" t="s">
        <v>1342</v>
      </c>
      <c r="E13005" s="859">
        <v>23</v>
      </c>
      <c r="F13005" s="859">
        <v>14</v>
      </c>
      <c r="G13005" s="518" t="s">
        <v>128</v>
      </c>
      <c r="H13005" s="518" t="s">
        <v>256</v>
      </c>
      <c r="I13005" s="518">
        <v>656496</v>
      </c>
    </row>
    <row r="13006" spans="1:9" x14ac:dyDescent="0.2">
      <c r="A13006" s="518" t="s">
        <v>256</v>
      </c>
      <c r="B13006" s="518">
        <v>656504</v>
      </c>
      <c r="C13006" s="518" t="s">
        <v>2660</v>
      </c>
      <c r="D13006" s="518" t="s">
        <v>6426</v>
      </c>
      <c r="E13006" s="859">
        <v>31</v>
      </c>
      <c r="F13006" s="859">
        <v>28</v>
      </c>
      <c r="G13006" s="518" t="s">
        <v>128</v>
      </c>
      <c r="H13006" s="518" t="s">
        <v>256</v>
      </c>
      <c r="I13006" s="518">
        <v>656504</v>
      </c>
    </row>
    <row r="13007" spans="1:9" x14ac:dyDescent="0.2">
      <c r="A13007" s="518" t="s">
        <v>256</v>
      </c>
      <c r="B13007" s="518">
        <v>656553</v>
      </c>
      <c r="C13007" s="518" t="s">
        <v>2660</v>
      </c>
      <c r="D13007" s="518" t="s">
        <v>1342</v>
      </c>
      <c r="E13007" s="859">
        <v>27</v>
      </c>
      <c r="F13007" s="859">
        <v>27</v>
      </c>
      <c r="G13007" s="518" t="s">
        <v>128</v>
      </c>
      <c r="H13007" s="518" t="s">
        <v>256</v>
      </c>
      <c r="I13007" s="518">
        <v>656553</v>
      </c>
    </row>
    <row r="13008" spans="1:9" x14ac:dyDescent="0.2">
      <c r="A13008" s="518" t="s">
        <v>181</v>
      </c>
      <c r="B13008" s="518">
        <v>656645</v>
      </c>
      <c r="C13008" s="518" t="s">
        <v>2660</v>
      </c>
      <c r="D13008" s="518" t="s">
        <v>6427</v>
      </c>
      <c r="E13008" s="859">
        <v>34</v>
      </c>
      <c r="F13008" s="859">
        <v>0</v>
      </c>
      <c r="G13008" s="518" t="s">
        <v>128</v>
      </c>
      <c r="H13008" s="518" t="s">
        <v>181</v>
      </c>
      <c r="I13008" s="518">
        <v>656645</v>
      </c>
    </row>
    <row r="13009" spans="1:9" x14ac:dyDescent="0.2">
      <c r="A13009" s="518" t="s">
        <v>181</v>
      </c>
      <c r="B13009" s="518">
        <v>656686</v>
      </c>
      <c r="C13009" s="518" t="s">
        <v>2660</v>
      </c>
      <c r="D13009" s="518" t="s">
        <v>6428</v>
      </c>
      <c r="E13009" s="859">
        <v>33</v>
      </c>
      <c r="F13009" s="859">
        <v>0</v>
      </c>
      <c r="G13009" s="518" t="s">
        <v>128</v>
      </c>
      <c r="H13009" s="518" t="s">
        <v>181</v>
      </c>
      <c r="I13009" s="518">
        <v>656686</v>
      </c>
    </row>
    <row r="13010" spans="1:9" x14ac:dyDescent="0.2">
      <c r="A13010" s="518" t="s">
        <v>181</v>
      </c>
      <c r="B13010" s="518">
        <v>656694</v>
      </c>
      <c r="C13010" s="518" t="s">
        <v>2660</v>
      </c>
      <c r="D13010" s="518" t="s">
        <v>6429</v>
      </c>
      <c r="E13010" s="859">
        <v>35</v>
      </c>
      <c r="F13010" s="859">
        <v>0</v>
      </c>
      <c r="G13010" s="518" t="s">
        <v>128</v>
      </c>
      <c r="H13010" s="518" t="s">
        <v>181</v>
      </c>
      <c r="I13010" s="518">
        <v>656694</v>
      </c>
    </row>
    <row r="13011" spans="1:9" x14ac:dyDescent="0.2">
      <c r="A13011" s="518" t="s">
        <v>235</v>
      </c>
      <c r="B13011" s="518">
        <v>656744</v>
      </c>
      <c r="C13011" s="518" t="s">
        <v>2660</v>
      </c>
      <c r="D13011" s="518" t="s">
        <v>7068</v>
      </c>
      <c r="E13011" s="859">
        <v>35</v>
      </c>
      <c r="F13011" s="859">
        <v>31</v>
      </c>
      <c r="G13011" s="518" t="s">
        <v>122</v>
      </c>
      <c r="H13011" s="518" t="s">
        <v>235</v>
      </c>
      <c r="I13011" s="518">
        <v>656744</v>
      </c>
    </row>
    <row r="13012" spans="1:9" x14ac:dyDescent="0.2">
      <c r="A13012" s="518" t="s">
        <v>235</v>
      </c>
      <c r="B13012" s="518">
        <v>656751</v>
      </c>
      <c r="C13012" s="518" t="s">
        <v>2660</v>
      </c>
      <c r="D13012" s="518" t="s">
        <v>7069</v>
      </c>
      <c r="E13012" s="859">
        <v>35</v>
      </c>
      <c r="F13012" s="859">
        <v>35</v>
      </c>
      <c r="G13012" s="518" t="s">
        <v>122</v>
      </c>
      <c r="H13012" s="518" t="s">
        <v>235</v>
      </c>
      <c r="I13012" s="518">
        <v>656751</v>
      </c>
    </row>
    <row r="13013" spans="1:9" x14ac:dyDescent="0.2">
      <c r="A13013" s="518" t="s">
        <v>147</v>
      </c>
      <c r="B13013" s="518">
        <v>656777</v>
      </c>
      <c r="C13013" s="518" t="s">
        <v>2660</v>
      </c>
      <c r="D13013" s="518" t="s">
        <v>6430</v>
      </c>
      <c r="E13013" s="859">
        <v>36</v>
      </c>
      <c r="F13013" s="859">
        <v>0</v>
      </c>
      <c r="G13013" s="518" t="s">
        <v>128</v>
      </c>
      <c r="H13013" s="518" t="s">
        <v>147</v>
      </c>
      <c r="I13013" s="518">
        <v>656777</v>
      </c>
    </row>
    <row r="13014" spans="1:9" x14ac:dyDescent="0.2">
      <c r="A13014" s="518" t="s">
        <v>256</v>
      </c>
      <c r="B13014" s="518">
        <v>656793</v>
      </c>
      <c r="C13014" s="518" t="s">
        <v>2660</v>
      </c>
      <c r="D13014" s="518" t="s">
        <v>4122</v>
      </c>
      <c r="E13014" s="859">
        <v>34</v>
      </c>
      <c r="F13014" s="859">
        <v>34</v>
      </c>
      <c r="G13014" s="518" t="s">
        <v>122</v>
      </c>
      <c r="H13014" s="518" t="s">
        <v>256</v>
      </c>
      <c r="I13014" s="518">
        <v>656793</v>
      </c>
    </row>
    <row r="13015" spans="1:9" x14ac:dyDescent="0.2">
      <c r="A13015" s="518" t="s">
        <v>321</v>
      </c>
      <c r="B13015" s="518">
        <v>656850</v>
      </c>
      <c r="C13015" s="518" t="s">
        <v>2660</v>
      </c>
      <c r="D13015" s="518" t="s">
        <v>6431</v>
      </c>
      <c r="E13015" s="859">
        <v>23</v>
      </c>
      <c r="F13015" s="859">
        <v>0</v>
      </c>
      <c r="G13015" s="518" t="s">
        <v>128</v>
      </c>
      <c r="H13015" s="518" t="s">
        <v>321</v>
      </c>
      <c r="I13015" s="518">
        <v>656850</v>
      </c>
    </row>
    <row r="13016" spans="1:9" x14ac:dyDescent="0.2">
      <c r="A13016" s="518" t="s">
        <v>237</v>
      </c>
      <c r="B13016" s="518">
        <v>656868</v>
      </c>
      <c r="C13016" s="518" t="s">
        <v>2660</v>
      </c>
      <c r="D13016" s="518" t="s">
        <v>7070</v>
      </c>
      <c r="E13016" s="859">
        <v>32</v>
      </c>
      <c r="F13016" s="859">
        <v>32</v>
      </c>
      <c r="G13016" s="518" t="s">
        <v>128</v>
      </c>
      <c r="H13016" s="518" t="s">
        <v>237</v>
      </c>
      <c r="I13016" s="518">
        <v>656868</v>
      </c>
    </row>
    <row r="13017" spans="1:9" x14ac:dyDescent="0.2">
      <c r="A13017" s="518" t="s">
        <v>281</v>
      </c>
      <c r="B13017" s="518">
        <v>656876</v>
      </c>
      <c r="C13017" s="518" t="s">
        <v>2660</v>
      </c>
      <c r="D13017" s="518" t="s">
        <v>6432</v>
      </c>
      <c r="E13017" s="859">
        <v>35</v>
      </c>
      <c r="F13017" s="859">
        <v>0</v>
      </c>
      <c r="G13017" s="518" t="s">
        <v>122</v>
      </c>
      <c r="H13017" s="518" t="s">
        <v>281</v>
      </c>
      <c r="I13017" s="518">
        <v>656876</v>
      </c>
    </row>
    <row r="13018" spans="1:9" x14ac:dyDescent="0.2">
      <c r="A13018" s="518" t="s">
        <v>256</v>
      </c>
      <c r="B13018" s="518">
        <v>656892</v>
      </c>
      <c r="C13018" s="518" t="s">
        <v>2660</v>
      </c>
      <c r="D13018" s="518" t="s">
        <v>6433</v>
      </c>
      <c r="E13018" s="859">
        <v>30</v>
      </c>
      <c r="F13018" s="859">
        <v>0</v>
      </c>
      <c r="G13018" s="518" t="s">
        <v>128</v>
      </c>
      <c r="H13018" s="518" t="s">
        <v>256</v>
      </c>
      <c r="I13018" s="518">
        <v>656892</v>
      </c>
    </row>
    <row r="13019" spans="1:9" x14ac:dyDescent="0.2">
      <c r="A13019" s="518" t="s">
        <v>256</v>
      </c>
      <c r="B13019" s="518">
        <v>656900</v>
      </c>
      <c r="C13019" s="518" t="s">
        <v>2660</v>
      </c>
      <c r="D13019" s="518" t="s">
        <v>2946</v>
      </c>
      <c r="E13019" s="859">
        <v>16</v>
      </c>
      <c r="F13019" s="859">
        <v>7</v>
      </c>
      <c r="G13019" s="518" t="s">
        <v>128</v>
      </c>
      <c r="H13019" s="518" t="s">
        <v>256</v>
      </c>
      <c r="I13019" s="518">
        <v>656900</v>
      </c>
    </row>
    <row r="13020" spans="1:9" x14ac:dyDescent="0.2">
      <c r="A13020" s="518" t="s">
        <v>256</v>
      </c>
      <c r="B13020" s="518">
        <v>656918</v>
      </c>
      <c r="C13020" s="518" t="s">
        <v>2660</v>
      </c>
      <c r="D13020" s="518" t="s">
        <v>655</v>
      </c>
      <c r="E13020" s="859">
        <v>21</v>
      </c>
      <c r="F13020" s="859">
        <v>0</v>
      </c>
      <c r="G13020" s="518" t="s">
        <v>128</v>
      </c>
      <c r="H13020" s="518" t="s">
        <v>256</v>
      </c>
      <c r="I13020" s="518">
        <v>656918</v>
      </c>
    </row>
    <row r="13021" spans="1:9" x14ac:dyDescent="0.2">
      <c r="A13021" s="518" t="s">
        <v>256</v>
      </c>
      <c r="B13021" s="518">
        <v>656926</v>
      </c>
      <c r="C13021" s="518" t="s">
        <v>2660</v>
      </c>
      <c r="D13021" s="518" t="s">
        <v>1342</v>
      </c>
      <c r="E13021" s="859">
        <v>23</v>
      </c>
      <c r="F13021" s="859">
        <v>13</v>
      </c>
      <c r="G13021" s="518" t="s">
        <v>128</v>
      </c>
      <c r="H13021" s="518" t="s">
        <v>256</v>
      </c>
      <c r="I13021" s="518">
        <v>656926</v>
      </c>
    </row>
    <row r="13022" spans="1:9" x14ac:dyDescent="0.2">
      <c r="A13022" s="518" t="s">
        <v>339</v>
      </c>
      <c r="B13022" s="518">
        <v>656959</v>
      </c>
      <c r="C13022" s="518" t="s">
        <v>2660</v>
      </c>
      <c r="D13022" s="518" t="s">
        <v>1921</v>
      </c>
      <c r="E13022" s="859">
        <v>35</v>
      </c>
      <c r="F13022" s="859">
        <v>0</v>
      </c>
      <c r="G13022" s="518" t="s">
        <v>128</v>
      </c>
      <c r="H13022" s="518" t="s">
        <v>339</v>
      </c>
      <c r="I13022" s="518">
        <v>656959</v>
      </c>
    </row>
    <row r="13023" spans="1:9" x14ac:dyDescent="0.2">
      <c r="A13023" s="518" t="s">
        <v>339</v>
      </c>
      <c r="B13023" s="518">
        <v>656967</v>
      </c>
      <c r="C13023" s="518" t="s">
        <v>2660</v>
      </c>
      <c r="D13023" s="518" t="s">
        <v>1921</v>
      </c>
      <c r="E13023" s="859">
        <v>23</v>
      </c>
      <c r="F13023" s="859">
        <v>0</v>
      </c>
      <c r="G13023" s="518" t="s">
        <v>128</v>
      </c>
      <c r="H13023" s="518" t="s">
        <v>339</v>
      </c>
      <c r="I13023" s="518">
        <v>656967</v>
      </c>
    </row>
    <row r="13024" spans="1:9" x14ac:dyDescent="0.2">
      <c r="A13024" s="518" t="s">
        <v>292</v>
      </c>
      <c r="B13024" s="518">
        <v>656983</v>
      </c>
      <c r="C13024" s="518" t="s">
        <v>2660</v>
      </c>
      <c r="D13024" s="518" t="s">
        <v>9622</v>
      </c>
      <c r="E13024" s="859">
        <v>35</v>
      </c>
      <c r="F13024" s="859">
        <v>0</v>
      </c>
      <c r="G13024" s="518" t="s">
        <v>128</v>
      </c>
      <c r="H13024" s="518" t="s">
        <v>292</v>
      </c>
      <c r="I13024" s="518">
        <v>656983</v>
      </c>
    </row>
    <row r="13025" spans="1:9" x14ac:dyDescent="0.2">
      <c r="A13025" s="518" t="s">
        <v>179</v>
      </c>
      <c r="B13025" s="518">
        <v>657015</v>
      </c>
      <c r="C13025" s="518" t="s">
        <v>2660</v>
      </c>
      <c r="D13025" s="518" t="s">
        <v>6410</v>
      </c>
      <c r="E13025" s="859">
        <v>32</v>
      </c>
      <c r="F13025" s="859">
        <v>0</v>
      </c>
      <c r="G13025" s="518" t="s">
        <v>128</v>
      </c>
      <c r="H13025" s="518" t="s">
        <v>179</v>
      </c>
      <c r="I13025" s="518">
        <v>657015</v>
      </c>
    </row>
    <row r="13026" spans="1:9" x14ac:dyDescent="0.2">
      <c r="A13026" s="518" t="s">
        <v>333</v>
      </c>
      <c r="B13026" s="518">
        <v>657056</v>
      </c>
      <c r="C13026" s="518" t="s">
        <v>2660</v>
      </c>
      <c r="D13026" s="518" t="s">
        <v>2110</v>
      </c>
      <c r="E13026" s="859">
        <v>23</v>
      </c>
      <c r="F13026" s="859">
        <v>0</v>
      </c>
      <c r="G13026" s="518" t="s">
        <v>128</v>
      </c>
      <c r="H13026" s="518" t="s">
        <v>333</v>
      </c>
      <c r="I13026" s="518">
        <v>657056</v>
      </c>
    </row>
    <row r="13027" spans="1:9" x14ac:dyDescent="0.2">
      <c r="A13027" s="518" t="s">
        <v>179</v>
      </c>
      <c r="B13027" s="518">
        <v>657064</v>
      </c>
      <c r="C13027" s="518" t="s">
        <v>2660</v>
      </c>
      <c r="D13027" s="518" t="s">
        <v>9623</v>
      </c>
      <c r="E13027" s="859">
        <v>30</v>
      </c>
      <c r="F13027" s="859">
        <v>0</v>
      </c>
      <c r="G13027" s="518" t="s">
        <v>128</v>
      </c>
      <c r="H13027" s="518" t="s">
        <v>179</v>
      </c>
      <c r="I13027" s="518">
        <v>657064</v>
      </c>
    </row>
    <row r="13028" spans="1:9" x14ac:dyDescent="0.2">
      <c r="A13028" s="518" t="s">
        <v>362</v>
      </c>
      <c r="B13028" s="518">
        <v>657072</v>
      </c>
      <c r="C13028" s="518" t="s">
        <v>2660</v>
      </c>
      <c r="D13028" s="518" t="s">
        <v>1342</v>
      </c>
      <c r="E13028" s="859">
        <v>27</v>
      </c>
      <c r="F13028" s="859">
        <v>17</v>
      </c>
      <c r="G13028" s="518" t="s">
        <v>128</v>
      </c>
      <c r="H13028" s="518" t="s">
        <v>362</v>
      </c>
      <c r="I13028" s="518">
        <v>657072</v>
      </c>
    </row>
    <row r="13029" spans="1:9" x14ac:dyDescent="0.2">
      <c r="A13029" s="518" t="s">
        <v>321</v>
      </c>
      <c r="B13029" s="518">
        <v>657080</v>
      </c>
      <c r="C13029" s="518" t="s">
        <v>2660</v>
      </c>
      <c r="D13029" s="518" t="s">
        <v>6434</v>
      </c>
      <c r="E13029" s="859">
        <v>36</v>
      </c>
      <c r="F13029" s="859">
        <v>0</v>
      </c>
      <c r="G13029" s="518" t="s">
        <v>128</v>
      </c>
      <c r="H13029" s="518" t="s">
        <v>321</v>
      </c>
      <c r="I13029" s="518">
        <v>657080</v>
      </c>
    </row>
    <row r="13030" spans="1:9" x14ac:dyDescent="0.2">
      <c r="A13030" s="518" t="s">
        <v>321</v>
      </c>
      <c r="B13030" s="518">
        <v>657098</v>
      </c>
      <c r="C13030" s="518" t="s">
        <v>2660</v>
      </c>
      <c r="D13030" s="518" t="s">
        <v>6435</v>
      </c>
      <c r="E13030" s="859">
        <v>36</v>
      </c>
      <c r="F13030" s="859">
        <v>0</v>
      </c>
      <c r="G13030" s="518" t="s">
        <v>128</v>
      </c>
      <c r="H13030" s="518" t="s">
        <v>321</v>
      </c>
      <c r="I13030" s="518">
        <v>657098</v>
      </c>
    </row>
    <row r="13031" spans="1:9" x14ac:dyDescent="0.2">
      <c r="A13031" s="518" t="s">
        <v>341</v>
      </c>
      <c r="B13031" s="518">
        <v>657114</v>
      </c>
      <c r="C13031" s="518" t="s">
        <v>2660</v>
      </c>
      <c r="D13031" s="518" t="s">
        <v>1128</v>
      </c>
      <c r="E13031" s="859">
        <v>32</v>
      </c>
      <c r="F13031" s="859">
        <v>32</v>
      </c>
      <c r="G13031" s="518" t="s">
        <v>128</v>
      </c>
      <c r="H13031" s="518" t="s">
        <v>341</v>
      </c>
      <c r="I13031" s="518">
        <v>657114</v>
      </c>
    </row>
    <row r="13032" spans="1:9" x14ac:dyDescent="0.2">
      <c r="A13032" s="518" t="s">
        <v>240</v>
      </c>
      <c r="B13032" s="518">
        <v>657122</v>
      </c>
      <c r="C13032" s="518" t="s">
        <v>2660</v>
      </c>
      <c r="D13032" s="518" t="s">
        <v>6436</v>
      </c>
      <c r="E13032" s="859">
        <v>25</v>
      </c>
      <c r="F13032" s="859">
        <v>0</v>
      </c>
      <c r="G13032" s="518" t="s">
        <v>128</v>
      </c>
      <c r="H13032" s="518" t="s">
        <v>240</v>
      </c>
      <c r="I13032" s="518">
        <v>657122</v>
      </c>
    </row>
    <row r="13033" spans="1:9" x14ac:dyDescent="0.2">
      <c r="A13033" s="518" t="s">
        <v>256</v>
      </c>
      <c r="B13033" s="518">
        <v>657155</v>
      </c>
      <c r="C13033" s="518" t="s">
        <v>2660</v>
      </c>
      <c r="D13033" s="518" t="s">
        <v>6437</v>
      </c>
      <c r="E13033" s="859">
        <v>14</v>
      </c>
      <c r="F13033" s="859">
        <v>0</v>
      </c>
      <c r="G13033" s="518" t="s">
        <v>128</v>
      </c>
      <c r="H13033" s="518" t="s">
        <v>256</v>
      </c>
      <c r="I13033" s="518">
        <v>657155</v>
      </c>
    </row>
    <row r="13034" spans="1:9" x14ac:dyDescent="0.2">
      <c r="A13034" s="518" t="s">
        <v>256</v>
      </c>
      <c r="B13034" s="518">
        <v>657163</v>
      </c>
      <c r="C13034" s="518" t="s">
        <v>2660</v>
      </c>
      <c r="D13034" s="518" t="s">
        <v>9624</v>
      </c>
      <c r="E13034" s="859">
        <v>35</v>
      </c>
      <c r="F13034" s="859">
        <v>0</v>
      </c>
      <c r="G13034" s="518" t="s">
        <v>128</v>
      </c>
      <c r="H13034" s="518" t="s">
        <v>256</v>
      </c>
      <c r="I13034" s="518">
        <v>657163</v>
      </c>
    </row>
    <row r="13035" spans="1:9" x14ac:dyDescent="0.2">
      <c r="A13035" s="518" t="s">
        <v>256</v>
      </c>
      <c r="B13035" s="518">
        <v>657171</v>
      </c>
      <c r="C13035" s="518" t="s">
        <v>2660</v>
      </c>
      <c r="D13035" s="518" t="s">
        <v>6438</v>
      </c>
      <c r="E13035" s="859">
        <v>18</v>
      </c>
      <c r="F13035" s="859">
        <v>0</v>
      </c>
      <c r="G13035" s="518" t="s">
        <v>128</v>
      </c>
      <c r="H13035" s="518" t="s">
        <v>256</v>
      </c>
      <c r="I13035" s="518">
        <v>657171</v>
      </c>
    </row>
    <row r="13036" spans="1:9" x14ac:dyDescent="0.2">
      <c r="A13036" s="518" t="s">
        <v>256</v>
      </c>
      <c r="B13036" s="518">
        <v>657189</v>
      </c>
      <c r="C13036" s="518" t="s">
        <v>2660</v>
      </c>
      <c r="D13036" s="518" t="s">
        <v>6439</v>
      </c>
      <c r="E13036" s="859">
        <v>30</v>
      </c>
      <c r="F13036" s="859">
        <v>23</v>
      </c>
      <c r="G13036" s="518" t="s">
        <v>128</v>
      </c>
      <c r="H13036" s="518" t="s">
        <v>256</v>
      </c>
      <c r="I13036" s="518">
        <v>657189</v>
      </c>
    </row>
    <row r="13037" spans="1:9" x14ac:dyDescent="0.2">
      <c r="A13037" s="518" t="s">
        <v>256</v>
      </c>
      <c r="B13037" s="518">
        <v>657197</v>
      </c>
      <c r="C13037" s="518" t="s">
        <v>2660</v>
      </c>
      <c r="D13037" s="518" t="s">
        <v>8282</v>
      </c>
      <c r="E13037" s="859">
        <v>32</v>
      </c>
      <c r="F13037" s="859">
        <v>25</v>
      </c>
      <c r="G13037" s="518" t="s">
        <v>128</v>
      </c>
      <c r="H13037" s="518" t="s">
        <v>256</v>
      </c>
      <c r="I13037" s="518">
        <v>657197</v>
      </c>
    </row>
    <row r="13038" spans="1:9" x14ac:dyDescent="0.2">
      <c r="A13038" s="518" t="s">
        <v>256</v>
      </c>
      <c r="B13038" s="518">
        <v>657205</v>
      </c>
      <c r="C13038" s="518" t="s">
        <v>2660</v>
      </c>
      <c r="D13038" s="518" t="s">
        <v>8283</v>
      </c>
      <c r="E13038" s="859">
        <v>34</v>
      </c>
      <c r="F13038" s="859">
        <v>21</v>
      </c>
      <c r="G13038" s="518" t="s">
        <v>128</v>
      </c>
      <c r="H13038" s="518" t="s">
        <v>256</v>
      </c>
      <c r="I13038" s="518">
        <v>657205</v>
      </c>
    </row>
    <row r="13039" spans="1:9" x14ac:dyDescent="0.2">
      <c r="A13039" s="518" t="s">
        <v>321</v>
      </c>
      <c r="B13039" s="518">
        <v>657221</v>
      </c>
      <c r="C13039" s="518" t="s">
        <v>2660</v>
      </c>
      <c r="D13039" s="518" t="s">
        <v>1923</v>
      </c>
      <c r="E13039" s="859">
        <v>34</v>
      </c>
      <c r="F13039" s="859">
        <v>0</v>
      </c>
      <c r="G13039" s="518" t="s">
        <v>128</v>
      </c>
      <c r="H13039" s="518" t="s">
        <v>321</v>
      </c>
      <c r="I13039" s="518">
        <v>657221</v>
      </c>
    </row>
    <row r="13040" spans="1:9" x14ac:dyDescent="0.2">
      <c r="A13040" s="518" t="s">
        <v>179</v>
      </c>
      <c r="B13040" s="518">
        <v>657239</v>
      </c>
      <c r="C13040" s="518" t="s">
        <v>2660</v>
      </c>
      <c r="D13040" s="518" t="s">
        <v>6440</v>
      </c>
      <c r="E13040" s="859">
        <v>16</v>
      </c>
      <c r="F13040" s="859">
        <v>16</v>
      </c>
      <c r="G13040" s="518" t="s">
        <v>128</v>
      </c>
      <c r="H13040" s="518" t="s">
        <v>179</v>
      </c>
      <c r="I13040" s="518">
        <v>657239</v>
      </c>
    </row>
    <row r="13041" spans="1:9" x14ac:dyDescent="0.2">
      <c r="A13041" s="518" t="s">
        <v>240</v>
      </c>
      <c r="B13041" s="518">
        <v>657262</v>
      </c>
      <c r="C13041" s="518" t="s">
        <v>2660</v>
      </c>
      <c r="D13041" s="518" t="s">
        <v>6441</v>
      </c>
      <c r="E13041" s="859">
        <v>24</v>
      </c>
      <c r="F13041" s="859">
        <v>0</v>
      </c>
      <c r="G13041" s="518" t="s">
        <v>128</v>
      </c>
      <c r="H13041" s="518" t="s">
        <v>240</v>
      </c>
      <c r="I13041" s="518">
        <v>657262</v>
      </c>
    </row>
    <row r="13042" spans="1:9" x14ac:dyDescent="0.2">
      <c r="A13042" s="518" t="s">
        <v>339</v>
      </c>
      <c r="B13042" s="518">
        <v>657288</v>
      </c>
      <c r="C13042" s="518" t="s">
        <v>2660</v>
      </c>
      <c r="D13042" s="518" t="s">
        <v>9625</v>
      </c>
      <c r="E13042" s="859">
        <v>35</v>
      </c>
      <c r="F13042" s="859">
        <v>0</v>
      </c>
      <c r="G13042" s="518" t="s">
        <v>128</v>
      </c>
      <c r="H13042" s="518" t="s">
        <v>339</v>
      </c>
      <c r="I13042" s="518">
        <v>657288</v>
      </c>
    </row>
    <row r="13043" spans="1:9" x14ac:dyDescent="0.2">
      <c r="A13043" s="518" t="s">
        <v>339</v>
      </c>
      <c r="B13043" s="518">
        <v>657304</v>
      </c>
      <c r="C13043" s="518" t="s">
        <v>2660</v>
      </c>
      <c r="D13043" s="518" t="s">
        <v>7824</v>
      </c>
      <c r="E13043" s="859">
        <v>36</v>
      </c>
      <c r="F13043" s="859">
        <v>0</v>
      </c>
      <c r="G13043" s="518" t="s">
        <v>128</v>
      </c>
      <c r="H13043" s="518" t="s">
        <v>339</v>
      </c>
      <c r="I13043" s="518">
        <v>657304</v>
      </c>
    </row>
    <row r="13044" spans="1:9" x14ac:dyDescent="0.2">
      <c r="A13044" s="518" t="s">
        <v>179</v>
      </c>
      <c r="B13044" s="518">
        <v>657338</v>
      </c>
      <c r="C13044" s="518" t="s">
        <v>2660</v>
      </c>
      <c r="D13044" s="518" t="s">
        <v>1399</v>
      </c>
      <c r="E13044" s="859">
        <v>25</v>
      </c>
      <c r="F13044" s="859">
        <v>0</v>
      </c>
      <c r="G13044" s="518" t="s">
        <v>128</v>
      </c>
      <c r="H13044" s="518" t="s">
        <v>179</v>
      </c>
      <c r="I13044" s="518">
        <v>657338</v>
      </c>
    </row>
    <row r="13045" spans="1:9" x14ac:dyDescent="0.2">
      <c r="A13045" s="518" t="s">
        <v>292</v>
      </c>
      <c r="B13045" s="518">
        <v>657395</v>
      </c>
      <c r="C13045" s="518" t="s">
        <v>2660</v>
      </c>
      <c r="D13045" s="518" t="s">
        <v>6442</v>
      </c>
      <c r="E13045" s="859">
        <v>30</v>
      </c>
      <c r="F13045" s="859">
        <v>0</v>
      </c>
      <c r="G13045" s="518" t="s">
        <v>128</v>
      </c>
      <c r="H13045" s="518" t="s">
        <v>292</v>
      </c>
      <c r="I13045" s="518">
        <v>657395</v>
      </c>
    </row>
    <row r="13046" spans="1:9" x14ac:dyDescent="0.2">
      <c r="A13046" s="518" t="s">
        <v>179</v>
      </c>
      <c r="B13046" s="518">
        <v>657403</v>
      </c>
      <c r="C13046" s="518" t="s">
        <v>2660</v>
      </c>
      <c r="D13046" s="518" t="s">
        <v>6443</v>
      </c>
      <c r="E13046" s="859">
        <v>26</v>
      </c>
      <c r="F13046" s="859">
        <v>0</v>
      </c>
      <c r="G13046" s="518" t="s">
        <v>128</v>
      </c>
      <c r="H13046" s="518" t="s">
        <v>179</v>
      </c>
      <c r="I13046" s="518">
        <v>657403</v>
      </c>
    </row>
    <row r="13047" spans="1:9" x14ac:dyDescent="0.2">
      <c r="A13047" s="518" t="s">
        <v>369</v>
      </c>
      <c r="B13047" s="518">
        <v>657411</v>
      </c>
      <c r="C13047" s="518" t="s">
        <v>2660</v>
      </c>
      <c r="D13047" s="518" t="s">
        <v>6057</v>
      </c>
      <c r="E13047" s="859">
        <v>29</v>
      </c>
      <c r="F13047" s="859">
        <v>0</v>
      </c>
      <c r="G13047" s="518" t="s">
        <v>128</v>
      </c>
      <c r="H13047" s="518" t="s">
        <v>369</v>
      </c>
      <c r="I13047" s="518">
        <v>657411</v>
      </c>
    </row>
    <row r="13048" spans="1:9" x14ac:dyDescent="0.2">
      <c r="A13048" s="518" t="s">
        <v>369</v>
      </c>
      <c r="B13048" s="518">
        <v>657429</v>
      </c>
      <c r="C13048" s="518" t="s">
        <v>2660</v>
      </c>
      <c r="D13048" s="518" t="s">
        <v>7071</v>
      </c>
      <c r="E13048" s="859">
        <v>26</v>
      </c>
      <c r="F13048" s="859">
        <v>0</v>
      </c>
      <c r="G13048" s="518" t="s">
        <v>128</v>
      </c>
      <c r="H13048" s="518" t="s">
        <v>369</v>
      </c>
      <c r="I13048" s="518">
        <v>657429</v>
      </c>
    </row>
    <row r="13049" spans="1:9" x14ac:dyDescent="0.2">
      <c r="A13049" s="518" t="s">
        <v>339</v>
      </c>
      <c r="B13049" s="518">
        <v>657437</v>
      </c>
      <c r="C13049" s="518" t="s">
        <v>2660</v>
      </c>
      <c r="D13049" s="518" t="s">
        <v>9626</v>
      </c>
      <c r="E13049" s="859">
        <v>35</v>
      </c>
      <c r="F13049" s="859">
        <v>0</v>
      </c>
      <c r="G13049" s="518" t="s">
        <v>128</v>
      </c>
      <c r="H13049" s="518" t="s">
        <v>339</v>
      </c>
      <c r="I13049" s="518">
        <v>657437</v>
      </c>
    </row>
    <row r="13050" spans="1:9" x14ac:dyDescent="0.2">
      <c r="A13050" s="518" t="s">
        <v>279</v>
      </c>
      <c r="B13050" s="518">
        <v>657445</v>
      </c>
      <c r="C13050" s="518" t="s">
        <v>2660</v>
      </c>
      <c r="D13050" s="518" t="s">
        <v>6444</v>
      </c>
      <c r="E13050" s="859">
        <v>32</v>
      </c>
      <c r="F13050" s="859">
        <v>0</v>
      </c>
      <c r="G13050" s="518" t="s">
        <v>128</v>
      </c>
      <c r="H13050" s="518" t="s">
        <v>279</v>
      </c>
      <c r="I13050" s="518">
        <v>657445</v>
      </c>
    </row>
    <row r="13051" spans="1:9" x14ac:dyDescent="0.2">
      <c r="A13051" s="518" t="s">
        <v>351</v>
      </c>
      <c r="B13051" s="518">
        <v>657486</v>
      </c>
      <c r="C13051" s="518" t="s">
        <v>2660</v>
      </c>
      <c r="D13051" s="518" t="s">
        <v>9627</v>
      </c>
      <c r="E13051" s="859">
        <v>33</v>
      </c>
      <c r="F13051" s="859">
        <v>33</v>
      </c>
      <c r="G13051" s="518" t="s">
        <v>128</v>
      </c>
      <c r="H13051" s="518" t="s">
        <v>351</v>
      </c>
      <c r="I13051" s="518">
        <v>657486</v>
      </c>
    </row>
    <row r="13052" spans="1:9" x14ac:dyDescent="0.2">
      <c r="A13052" s="518" t="s">
        <v>357</v>
      </c>
      <c r="B13052" s="518">
        <v>657494</v>
      </c>
      <c r="C13052" s="518" t="s">
        <v>2660</v>
      </c>
      <c r="D13052" s="518" t="s">
        <v>7072</v>
      </c>
      <c r="E13052" s="859">
        <v>33</v>
      </c>
      <c r="F13052" s="859">
        <v>0</v>
      </c>
      <c r="G13052" s="518" t="s">
        <v>128</v>
      </c>
      <c r="H13052" s="518" t="s">
        <v>357</v>
      </c>
      <c r="I13052" s="518">
        <v>657494</v>
      </c>
    </row>
    <row r="13053" spans="1:9" x14ac:dyDescent="0.2">
      <c r="A13053" s="518" t="s">
        <v>315</v>
      </c>
      <c r="B13053" s="518">
        <v>657510</v>
      </c>
      <c r="C13053" s="518" t="s">
        <v>2660</v>
      </c>
      <c r="D13053" s="518" t="s">
        <v>4617</v>
      </c>
      <c r="E13053" s="859">
        <v>31</v>
      </c>
      <c r="F13053" s="859">
        <v>0</v>
      </c>
      <c r="G13053" s="518" t="s">
        <v>128</v>
      </c>
      <c r="H13053" s="518" t="s">
        <v>315</v>
      </c>
      <c r="I13053" s="518">
        <v>657510</v>
      </c>
    </row>
    <row r="13054" spans="1:9" x14ac:dyDescent="0.2">
      <c r="A13054" s="518" t="s">
        <v>180</v>
      </c>
      <c r="B13054" s="518">
        <v>657569</v>
      </c>
      <c r="C13054" s="518" t="s">
        <v>2660</v>
      </c>
      <c r="D13054" s="518" t="s">
        <v>6445</v>
      </c>
      <c r="E13054" s="859">
        <v>34</v>
      </c>
      <c r="F13054" s="859">
        <v>0</v>
      </c>
      <c r="G13054" s="518" t="s">
        <v>128</v>
      </c>
      <c r="H13054" s="518" t="s">
        <v>180</v>
      </c>
      <c r="I13054" s="518">
        <v>657569</v>
      </c>
    </row>
    <row r="13055" spans="1:9" x14ac:dyDescent="0.2">
      <c r="A13055" s="518" t="s">
        <v>179</v>
      </c>
      <c r="B13055" s="518">
        <v>657627</v>
      </c>
      <c r="C13055" s="518" t="s">
        <v>2660</v>
      </c>
      <c r="D13055" s="518" t="s">
        <v>6446</v>
      </c>
      <c r="E13055" s="859">
        <v>26</v>
      </c>
      <c r="F13055" s="859">
        <v>0</v>
      </c>
      <c r="G13055" s="518" t="s">
        <v>128</v>
      </c>
      <c r="H13055" s="518" t="s">
        <v>179</v>
      </c>
      <c r="I13055" s="518">
        <v>657627</v>
      </c>
    </row>
    <row r="13056" spans="1:9" x14ac:dyDescent="0.2">
      <c r="A13056" s="518" t="s">
        <v>196</v>
      </c>
      <c r="B13056" s="518">
        <v>657635</v>
      </c>
      <c r="C13056" s="518" t="s">
        <v>2660</v>
      </c>
      <c r="D13056" s="518" t="s">
        <v>7073</v>
      </c>
      <c r="E13056" s="859">
        <v>22</v>
      </c>
      <c r="F13056" s="859">
        <v>0</v>
      </c>
      <c r="G13056" s="518" t="s">
        <v>128</v>
      </c>
      <c r="H13056" s="518" t="s">
        <v>196</v>
      </c>
      <c r="I13056" s="518">
        <v>657635</v>
      </c>
    </row>
    <row r="13057" spans="1:9" x14ac:dyDescent="0.2">
      <c r="A13057" s="518" t="s">
        <v>292</v>
      </c>
      <c r="B13057" s="518">
        <v>657650</v>
      </c>
      <c r="C13057" s="518" t="s">
        <v>2660</v>
      </c>
      <c r="D13057" s="518" t="s">
        <v>7731</v>
      </c>
      <c r="E13057" s="859">
        <v>27</v>
      </c>
      <c r="F13057" s="859">
        <v>0</v>
      </c>
      <c r="G13057" s="518" t="s">
        <v>128</v>
      </c>
      <c r="H13057" s="518" t="s">
        <v>292</v>
      </c>
      <c r="I13057" s="518">
        <v>657650</v>
      </c>
    </row>
    <row r="13058" spans="1:9" x14ac:dyDescent="0.2">
      <c r="A13058" s="518" t="s">
        <v>256</v>
      </c>
      <c r="B13058" s="518">
        <v>657676</v>
      </c>
      <c r="C13058" s="518" t="s">
        <v>2660</v>
      </c>
      <c r="D13058" s="518" t="s">
        <v>707</v>
      </c>
      <c r="E13058" s="859">
        <v>20</v>
      </c>
      <c r="F13058" s="859">
        <v>20</v>
      </c>
      <c r="G13058" s="518" t="s">
        <v>128</v>
      </c>
      <c r="H13058" s="518" t="s">
        <v>256</v>
      </c>
      <c r="I13058" s="518">
        <v>657676</v>
      </c>
    </row>
    <row r="13059" spans="1:9" x14ac:dyDescent="0.2">
      <c r="A13059" s="518" t="s">
        <v>179</v>
      </c>
      <c r="B13059" s="518">
        <v>657692</v>
      </c>
      <c r="C13059" s="518" t="s">
        <v>2660</v>
      </c>
      <c r="D13059" s="518" t="s">
        <v>6447</v>
      </c>
      <c r="E13059" s="859">
        <v>32</v>
      </c>
      <c r="F13059" s="859">
        <v>0</v>
      </c>
      <c r="G13059" s="518" t="s">
        <v>128</v>
      </c>
      <c r="H13059" s="518" t="s">
        <v>179</v>
      </c>
      <c r="I13059" s="518">
        <v>657692</v>
      </c>
    </row>
    <row r="13060" spans="1:9" x14ac:dyDescent="0.2">
      <c r="A13060" s="518" t="s">
        <v>179</v>
      </c>
      <c r="B13060" s="518">
        <v>657700</v>
      </c>
      <c r="C13060" s="518" t="s">
        <v>2660</v>
      </c>
      <c r="D13060" s="518" t="s">
        <v>6448</v>
      </c>
      <c r="E13060" s="859">
        <v>15</v>
      </c>
      <c r="F13060" s="859">
        <v>0</v>
      </c>
      <c r="G13060" s="518" t="s">
        <v>128</v>
      </c>
      <c r="H13060" s="518" t="s">
        <v>179</v>
      </c>
      <c r="I13060" s="518">
        <v>657700</v>
      </c>
    </row>
    <row r="13061" spans="1:9" x14ac:dyDescent="0.2">
      <c r="A13061" s="518" t="s">
        <v>314</v>
      </c>
      <c r="B13061" s="518">
        <v>657775</v>
      </c>
      <c r="C13061" s="518" t="s">
        <v>2660</v>
      </c>
      <c r="D13061" s="518" t="s">
        <v>7516</v>
      </c>
      <c r="E13061" s="859">
        <v>35</v>
      </c>
      <c r="F13061" s="859">
        <v>0</v>
      </c>
      <c r="G13061" s="518" t="s">
        <v>122</v>
      </c>
      <c r="H13061" s="518" t="s">
        <v>314</v>
      </c>
      <c r="I13061" s="518">
        <v>657775</v>
      </c>
    </row>
    <row r="13062" spans="1:9" x14ac:dyDescent="0.2">
      <c r="A13062" s="518" t="s">
        <v>314</v>
      </c>
      <c r="B13062" s="518">
        <v>657783</v>
      </c>
      <c r="C13062" s="518" t="s">
        <v>2660</v>
      </c>
      <c r="D13062" s="518" t="s">
        <v>7516</v>
      </c>
      <c r="E13062" s="859">
        <v>33</v>
      </c>
      <c r="F13062" s="859">
        <v>0</v>
      </c>
      <c r="G13062" s="518" t="s">
        <v>122</v>
      </c>
      <c r="H13062" s="518" t="s">
        <v>314</v>
      </c>
      <c r="I13062" s="518">
        <v>657783</v>
      </c>
    </row>
    <row r="13063" spans="1:9" x14ac:dyDescent="0.2">
      <c r="A13063" s="518" t="s">
        <v>314</v>
      </c>
      <c r="B13063" s="518">
        <v>657791</v>
      </c>
      <c r="C13063" s="518" t="s">
        <v>2660</v>
      </c>
      <c r="D13063" s="518" t="s">
        <v>6449</v>
      </c>
      <c r="E13063" s="859">
        <v>17</v>
      </c>
      <c r="F13063" s="859">
        <v>0</v>
      </c>
      <c r="G13063" s="518" t="s">
        <v>122</v>
      </c>
      <c r="H13063" s="518" t="s">
        <v>314</v>
      </c>
      <c r="I13063" s="518">
        <v>657791</v>
      </c>
    </row>
    <row r="13064" spans="1:9" x14ac:dyDescent="0.2">
      <c r="A13064" s="518" t="s">
        <v>314</v>
      </c>
      <c r="B13064" s="518">
        <v>657809</v>
      </c>
      <c r="C13064" s="518" t="s">
        <v>2660</v>
      </c>
      <c r="D13064" s="518" t="s">
        <v>6449</v>
      </c>
      <c r="E13064" s="859">
        <v>30</v>
      </c>
      <c r="F13064" s="859">
        <v>0</v>
      </c>
      <c r="G13064" s="518" t="s">
        <v>122</v>
      </c>
      <c r="H13064" s="518" t="s">
        <v>314</v>
      </c>
      <c r="I13064" s="518">
        <v>657809</v>
      </c>
    </row>
    <row r="13065" spans="1:9" x14ac:dyDescent="0.2">
      <c r="A13065" s="518" t="s">
        <v>292</v>
      </c>
      <c r="B13065" s="518">
        <v>657858</v>
      </c>
      <c r="C13065" s="518" t="s">
        <v>2660</v>
      </c>
      <c r="D13065" s="518" t="s">
        <v>7074</v>
      </c>
      <c r="E13065" s="859">
        <v>31</v>
      </c>
      <c r="F13065" s="859">
        <v>0</v>
      </c>
      <c r="G13065" s="518" t="s">
        <v>128</v>
      </c>
      <c r="H13065" s="518" t="s">
        <v>292</v>
      </c>
      <c r="I13065" s="518">
        <v>657858</v>
      </c>
    </row>
    <row r="13066" spans="1:9" x14ac:dyDescent="0.2">
      <c r="A13066" s="518" t="s">
        <v>256</v>
      </c>
      <c r="B13066" s="518">
        <v>657916</v>
      </c>
      <c r="C13066" s="518" t="s">
        <v>2660</v>
      </c>
      <c r="D13066" s="518" t="s">
        <v>6450</v>
      </c>
      <c r="E13066" s="859">
        <v>15</v>
      </c>
      <c r="F13066" s="859">
        <v>0</v>
      </c>
      <c r="G13066" s="518" t="s">
        <v>128</v>
      </c>
      <c r="H13066" s="518" t="s">
        <v>256</v>
      </c>
      <c r="I13066" s="518">
        <v>657916</v>
      </c>
    </row>
    <row r="13067" spans="1:9" x14ac:dyDescent="0.2">
      <c r="A13067" s="518" t="s">
        <v>256</v>
      </c>
      <c r="B13067" s="518">
        <v>657940</v>
      </c>
      <c r="C13067" s="518" t="s">
        <v>2660</v>
      </c>
      <c r="D13067" s="518" t="s">
        <v>6451</v>
      </c>
      <c r="E13067" s="859">
        <v>17</v>
      </c>
      <c r="F13067" s="859">
        <v>10</v>
      </c>
      <c r="G13067" s="518" t="s">
        <v>128</v>
      </c>
      <c r="H13067" s="518" t="s">
        <v>256</v>
      </c>
      <c r="I13067" s="518">
        <v>643072</v>
      </c>
    </row>
    <row r="13068" spans="1:9" x14ac:dyDescent="0.2">
      <c r="A13068" s="518" t="s">
        <v>396</v>
      </c>
      <c r="B13068" s="518">
        <v>657957</v>
      </c>
      <c r="C13068" s="518" t="s">
        <v>2660</v>
      </c>
      <c r="D13068" s="518" t="s">
        <v>528</v>
      </c>
      <c r="E13068" s="859">
        <v>12</v>
      </c>
      <c r="F13068" s="859">
        <v>12</v>
      </c>
      <c r="G13068" s="518" t="s">
        <v>122</v>
      </c>
      <c r="H13068" s="518" t="s">
        <v>396</v>
      </c>
      <c r="I13068" s="518">
        <v>798348</v>
      </c>
    </row>
    <row r="13069" spans="1:9" x14ac:dyDescent="0.2">
      <c r="A13069" s="518" t="s">
        <v>179</v>
      </c>
      <c r="B13069" s="518">
        <v>657973</v>
      </c>
      <c r="C13069" s="518" t="s">
        <v>2660</v>
      </c>
      <c r="D13069" s="518" t="s">
        <v>6452</v>
      </c>
      <c r="E13069" s="859">
        <v>31</v>
      </c>
      <c r="F13069" s="859">
        <v>0</v>
      </c>
      <c r="G13069" s="518" t="s">
        <v>128</v>
      </c>
      <c r="H13069" s="518" t="s">
        <v>179</v>
      </c>
      <c r="I13069" s="518">
        <v>657973</v>
      </c>
    </row>
    <row r="13070" spans="1:9" x14ac:dyDescent="0.2">
      <c r="A13070" s="518" t="s">
        <v>179</v>
      </c>
      <c r="B13070" s="518">
        <v>657981</v>
      </c>
      <c r="C13070" s="518" t="s">
        <v>2660</v>
      </c>
      <c r="D13070" s="518" t="s">
        <v>6453</v>
      </c>
      <c r="E13070" s="859">
        <v>31</v>
      </c>
      <c r="F13070" s="859">
        <v>0</v>
      </c>
      <c r="G13070" s="518" t="s">
        <v>128</v>
      </c>
      <c r="H13070" s="518" t="s">
        <v>179</v>
      </c>
      <c r="I13070" s="518">
        <v>657981</v>
      </c>
    </row>
    <row r="13071" spans="1:9" x14ac:dyDescent="0.2">
      <c r="A13071" s="518" t="s">
        <v>237</v>
      </c>
      <c r="B13071" s="518">
        <v>658005</v>
      </c>
      <c r="C13071" s="518" t="s">
        <v>2660</v>
      </c>
      <c r="D13071" s="518" t="s">
        <v>7075</v>
      </c>
      <c r="E13071" s="859">
        <v>32</v>
      </c>
      <c r="F13071" s="859">
        <v>0</v>
      </c>
      <c r="G13071" s="518" t="s">
        <v>128</v>
      </c>
      <c r="H13071" s="518" t="s">
        <v>237</v>
      </c>
      <c r="I13071" s="518">
        <v>658005</v>
      </c>
    </row>
    <row r="13072" spans="1:9" x14ac:dyDescent="0.2">
      <c r="A13072" s="518" t="s">
        <v>314</v>
      </c>
      <c r="B13072" s="518">
        <v>658021</v>
      </c>
      <c r="C13072" s="518" t="s">
        <v>2660</v>
      </c>
      <c r="D13072" s="518" t="s">
        <v>6454</v>
      </c>
      <c r="E13072" s="859">
        <v>31</v>
      </c>
      <c r="F13072" s="859">
        <v>0</v>
      </c>
      <c r="G13072" s="518" t="s">
        <v>122</v>
      </c>
      <c r="H13072" s="518" t="s">
        <v>314</v>
      </c>
      <c r="I13072" s="518">
        <v>658021</v>
      </c>
    </row>
    <row r="13073" spans="1:9" x14ac:dyDescent="0.2">
      <c r="A13073" s="518" t="s">
        <v>314</v>
      </c>
      <c r="B13073" s="518">
        <v>658039</v>
      </c>
      <c r="C13073" s="518" t="s">
        <v>2660</v>
      </c>
      <c r="D13073" s="518" t="s">
        <v>7531</v>
      </c>
      <c r="E13073" s="859">
        <v>34</v>
      </c>
      <c r="F13073" s="859">
        <v>0</v>
      </c>
      <c r="G13073" s="518" t="s">
        <v>122</v>
      </c>
      <c r="H13073" s="518" t="s">
        <v>314</v>
      </c>
      <c r="I13073" s="518">
        <v>658039</v>
      </c>
    </row>
    <row r="13074" spans="1:9" x14ac:dyDescent="0.2">
      <c r="A13074" s="518" t="s">
        <v>231</v>
      </c>
      <c r="B13074" s="518">
        <v>658096</v>
      </c>
      <c r="C13074" s="518" t="s">
        <v>2660</v>
      </c>
      <c r="D13074" s="518" t="s">
        <v>3735</v>
      </c>
      <c r="E13074" s="859">
        <v>19</v>
      </c>
      <c r="F13074" s="859">
        <v>0</v>
      </c>
      <c r="G13074" s="518" t="s">
        <v>128</v>
      </c>
      <c r="H13074" s="518" t="s">
        <v>231</v>
      </c>
      <c r="I13074" s="518">
        <v>658096</v>
      </c>
    </row>
    <row r="13075" spans="1:9" x14ac:dyDescent="0.2">
      <c r="A13075" s="518" t="s">
        <v>281</v>
      </c>
      <c r="B13075" s="518">
        <v>658112</v>
      </c>
      <c r="C13075" s="518" t="s">
        <v>2660</v>
      </c>
      <c r="D13075" s="518" t="s">
        <v>6455</v>
      </c>
      <c r="E13075" s="859">
        <v>32</v>
      </c>
      <c r="F13075" s="859">
        <v>0</v>
      </c>
      <c r="G13075" s="518" t="s">
        <v>122</v>
      </c>
      <c r="H13075" s="518" t="s">
        <v>281</v>
      </c>
      <c r="I13075" s="518">
        <v>658112</v>
      </c>
    </row>
    <row r="13076" spans="1:9" x14ac:dyDescent="0.2">
      <c r="A13076" s="518" t="s">
        <v>392</v>
      </c>
      <c r="B13076" s="518">
        <v>658195</v>
      </c>
      <c r="C13076" s="518" t="s">
        <v>2660</v>
      </c>
      <c r="D13076" s="518" t="s">
        <v>7076</v>
      </c>
      <c r="E13076" s="859">
        <v>18</v>
      </c>
      <c r="F13076" s="859">
        <v>0</v>
      </c>
      <c r="G13076" s="518" t="s">
        <v>128</v>
      </c>
      <c r="H13076" s="518" t="s">
        <v>392</v>
      </c>
      <c r="I13076" s="518">
        <v>658195</v>
      </c>
    </row>
    <row r="13077" spans="1:9" x14ac:dyDescent="0.2">
      <c r="A13077" s="518" t="s">
        <v>256</v>
      </c>
      <c r="B13077" s="518">
        <v>658203</v>
      </c>
      <c r="C13077" s="518" t="s">
        <v>2660</v>
      </c>
      <c r="D13077" s="518" t="s">
        <v>6456</v>
      </c>
      <c r="E13077" s="859">
        <v>31</v>
      </c>
      <c r="F13077" s="859">
        <v>11</v>
      </c>
      <c r="G13077" s="518" t="s">
        <v>128</v>
      </c>
      <c r="H13077" s="518" t="s">
        <v>256</v>
      </c>
      <c r="I13077" s="518">
        <v>658203</v>
      </c>
    </row>
    <row r="13078" spans="1:9" x14ac:dyDescent="0.2">
      <c r="A13078" s="518" t="s">
        <v>179</v>
      </c>
      <c r="B13078" s="518">
        <v>658211</v>
      </c>
      <c r="C13078" s="518" t="s">
        <v>2660</v>
      </c>
      <c r="D13078" s="518" t="s">
        <v>2033</v>
      </c>
      <c r="E13078" s="859">
        <v>34</v>
      </c>
      <c r="F13078" s="859">
        <v>0</v>
      </c>
      <c r="G13078" s="518" t="s">
        <v>128</v>
      </c>
      <c r="H13078" s="518" t="s">
        <v>179</v>
      </c>
      <c r="I13078" s="518">
        <v>658211</v>
      </c>
    </row>
    <row r="13079" spans="1:9" x14ac:dyDescent="0.2">
      <c r="A13079" s="518" t="s">
        <v>179</v>
      </c>
      <c r="B13079" s="518">
        <v>658229</v>
      </c>
      <c r="C13079" s="518" t="s">
        <v>2660</v>
      </c>
      <c r="D13079" s="518" t="s">
        <v>6457</v>
      </c>
      <c r="E13079" s="859">
        <v>34</v>
      </c>
      <c r="F13079" s="859">
        <v>0</v>
      </c>
      <c r="G13079" s="518" t="s">
        <v>128</v>
      </c>
      <c r="H13079" s="518" t="s">
        <v>179</v>
      </c>
      <c r="I13079" s="518">
        <v>658229</v>
      </c>
    </row>
    <row r="13080" spans="1:9" x14ac:dyDescent="0.2">
      <c r="A13080" s="518" t="s">
        <v>179</v>
      </c>
      <c r="B13080" s="518">
        <v>658237</v>
      </c>
      <c r="C13080" s="518" t="s">
        <v>2660</v>
      </c>
      <c r="D13080" s="518" t="s">
        <v>7077</v>
      </c>
      <c r="E13080" s="859">
        <v>32</v>
      </c>
      <c r="F13080" s="859">
        <v>0</v>
      </c>
      <c r="G13080" s="518" t="s">
        <v>128</v>
      </c>
      <c r="H13080" s="518" t="s">
        <v>179</v>
      </c>
      <c r="I13080" s="518">
        <v>658237</v>
      </c>
    </row>
    <row r="13081" spans="1:9" x14ac:dyDescent="0.2">
      <c r="A13081" s="518" t="s">
        <v>196</v>
      </c>
      <c r="B13081" s="518">
        <v>658245</v>
      </c>
      <c r="C13081" s="518" t="s">
        <v>2660</v>
      </c>
      <c r="D13081" s="518" t="s">
        <v>6458</v>
      </c>
      <c r="E13081" s="859">
        <v>28</v>
      </c>
      <c r="F13081" s="859">
        <v>0</v>
      </c>
      <c r="G13081" s="518" t="s">
        <v>128</v>
      </c>
      <c r="H13081" s="518" t="s">
        <v>196</v>
      </c>
      <c r="I13081" s="518">
        <v>658245</v>
      </c>
    </row>
    <row r="13082" spans="1:9" x14ac:dyDescent="0.2">
      <c r="A13082" s="518" t="s">
        <v>256</v>
      </c>
      <c r="B13082" s="518">
        <v>658252</v>
      </c>
      <c r="C13082" s="518" t="s">
        <v>2660</v>
      </c>
      <c r="D13082" s="518" t="s">
        <v>9628</v>
      </c>
      <c r="E13082" s="859">
        <v>24</v>
      </c>
      <c r="F13082" s="859">
        <v>0</v>
      </c>
      <c r="G13082" s="518" t="s">
        <v>122</v>
      </c>
      <c r="H13082" s="518" t="s">
        <v>256</v>
      </c>
      <c r="I13082" s="518">
        <v>658252</v>
      </c>
    </row>
    <row r="13083" spans="1:9" x14ac:dyDescent="0.2">
      <c r="A13083" s="518" t="s">
        <v>147</v>
      </c>
      <c r="B13083" s="518">
        <v>658260</v>
      </c>
      <c r="C13083" s="518" t="s">
        <v>2660</v>
      </c>
      <c r="D13083" s="518" t="s">
        <v>6459</v>
      </c>
      <c r="E13083" s="859">
        <v>32</v>
      </c>
      <c r="F13083" s="859">
        <v>0</v>
      </c>
      <c r="G13083" s="518" t="s">
        <v>128</v>
      </c>
      <c r="H13083" s="518" t="s">
        <v>147</v>
      </c>
      <c r="I13083" s="518">
        <v>658260</v>
      </c>
    </row>
    <row r="13084" spans="1:9" x14ac:dyDescent="0.2">
      <c r="A13084" s="518" t="s">
        <v>279</v>
      </c>
      <c r="B13084" s="518">
        <v>658302</v>
      </c>
      <c r="C13084" s="518" t="s">
        <v>2660</v>
      </c>
      <c r="D13084" s="518" t="s">
        <v>6460</v>
      </c>
      <c r="E13084" s="859">
        <v>35</v>
      </c>
      <c r="F13084" s="859">
        <v>0</v>
      </c>
      <c r="G13084" s="518" t="s">
        <v>128</v>
      </c>
      <c r="H13084" s="518" t="s">
        <v>279</v>
      </c>
      <c r="I13084" s="518">
        <v>658302</v>
      </c>
    </row>
    <row r="13085" spans="1:9" x14ac:dyDescent="0.2">
      <c r="A13085" s="518" t="s">
        <v>279</v>
      </c>
      <c r="B13085" s="518">
        <v>658310</v>
      </c>
      <c r="C13085" s="518" t="s">
        <v>2660</v>
      </c>
      <c r="D13085" s="518" t="s">
        <v>7078</v>
      </c>
      <c r="E13085" s="859">
        <v>35</v>
      </c>
      <c r="F13085" s="859">
        <v>0</v>
      </c>
      <c r="G13085" s="518" t="s">
        <v>128</v>
      </c>
      <c r="H13085" s="518" t="s">
        <v>279</v>
      </c>
      <c r="I13085" s="518">
        <v>658310</v>
      </c>
    </row>
    <row r="13086" spans="1:9" x14ac:dyDescent="0.2">
      <c r="A13086" s="518" t="s">
        <v>279</v>
      </c>
      <c r="B13086" s="518">
        <v>658328</v>
      </c>
      <c r="C13086" s="518" t="s">
        <v>2660</v>
      </c>
      <c r="D13086" s="518" t="s">
        <v>6461</v>
      </c>
      <c r="E13086" s="859">
        <v>35</v>
      </c>
      <c r="F13086" s="859">
        <v>0</v>
      </c>
      <c r="G13086" s="518" t="s">
        <v>128</v>
      </c>
      <c r="H13086" s="518" t="s">
        <v>279</v>
      </c>
      <c r="I13086" s="518">
        <v>658328</v>
      </c>
    </row>
    <row r="13087" spans="1:9" x14ac:dyDescent="0.2">
      <c r="A13087" s="518" t="s">
        <v>256</v>
      </c>
      <c r="B13087" s="518">
        <v>658377</v>
      </c>
      <c r="C13087" s="518" t="s">
        <v>2660</v>
      </c>
      <c r="D13087" s="518" t="s">
        <v>573</v>
      </c>
      <c r="E13087" s="859">
        <v>31</v>
      </c>
      <c r="F13087" s="859">
        <v>0</v>
      </c>
      <c r="G13087" s="518" t="s">
        <v>128</v>
      </c>
      <c r="H13087" s="518" t="s">
        <v>256</v>
      </c>
      <c r="I13087" s="518">
        <v>658377</v>
      </c>
    </row>
    <row r="13088" spans="1:9" x14ac:dyDescent="0.2">
      <c r="A13088" s="518" t="s">
        <v>349</v>
      </c>
      <c r="B13088" s="518">
        <v>658385</v>
      </c>
      <c r="C13088" s="518" t="s">
        <v>2660</v>
      </c>
      <c r="D13088" s="518" t="s">
        <v>6462</v>
      </c>
      <c r="E13088" s="859">
        <v>16</v>
      </c>
      <c r="F13088" s="859">
        <v>16</v>
      </c>
      <c r="G13088" s="518" t="s">
        <v>128</v>
      </c>
      <c r="H13088" s="518" t="s">
        <v>349</v>
      </c>
      <c r="I13088" s="518">
        <v>658385</v>
      </c>
    </row>
    <row r="13089" spans="1:9" x14ac:dyDescent="0.2">
      <c r="A13089" s="518" t="s">
        <v>240</v>
      </c>
      <c r="B13089" s="518">
        <v>658393</v>
      </c>
      <c r="C13089" s="518" t="s">
        <v>2660</v>
      </c>
      <c r="D13089" s="518" t="s">
        <v>6463</v>
      </c>
      <c r="E13089" s="859">
        <v>29</v>
      </c>
      <c r="F13089" s="859">
        <v>0</v>
      </c>
      <c r="G13089" s="518" t="s">
        <v>128</v>
      </c>
      <c r="H13089" s="518" t="s">
        <v>240</v>
      </c>
      <c r="I13089" s="518">
        <v>658393</v>
      </c>
    </row>
    <row r="13090" spans="1:9" x14ac:dyDescent="0.2">
      <c r="A13090" s="518" t="s">
        <v>240</v>
      </c>
      <c r="B13090" s="518">
        <v>658401</v>
      </c>
      <c r="C13090" s="518" t="s">
        <v>2660</v>
      </c>
      <c r="D13090" s="518" t="s">
        <v>6463</v>
      </c>
      <c r="E13090" s="859">
        <v>31</v>
      </c>
      <c r="F13090" s="859">
        <v>0</v>
      </c>
      <c r="G13090" s="518" t="s">
        <v>128</v>
      </c>
      <c r="H13090" s="518" t="s">
        <v>240</v>
      </c>
      <c r="I13090" s="518">
        <v>658401</v>
      </c>
    </row>
    <row r="13091" spans="1:9" x14ac:dyDescent="0.2">
      <c r="A13091" s="518" t="s">
        <v>181</v>
      </c>
      <c r="B13091" s="518">
        <v>658419</v>
      </c>
      <c r="C13091" s="518" t="s">
        <v>2660</v>
      </c>
      <c r="D13091" s="518" t="s">
        <v>1397</v>
      </c>
      <c r="E13091" s="859">
        <v>34</v>
      </c>
      <c r="F13091" s="859">
        <v>0</v>
      </c>
      <c r="G13091" s="518" t="s">
        <v>128</v>
      </c>
      <c r="H13091" s="518" t="s">
        <v>181</v>
      </c>
      <c r="I13091" s="518">
        <v>658419</v>
      </c>
    </row>
    <row r="13092" spans="1:9" x14ac:dyDescent="0.2">
      <c r="A13092" s="518" t="s">
        <v>170</v>
      </c>
      <c r="B13092" s="518">
        <v>658435</v>
      </c>
      <c r="C13092" s="518" t="s">
        <v>2660</v>
      </c>
      <c r="D13092" s="518" t="s">
        <v>9629</v>
      </c>
      <c r="E13092" s="859">
        <v>18</v>
      </c>
      <c r="F13092" s="859">
        <v>0</v>
      </c>
      <c r="G13092" s="518" t="s">
        <v>128</v>
      </c>
      <c r="H13092" s="518" t="s">
        <v>170</v>
      </c>
      <c r="I13092" s="518">
        <v>658435</v>
      </c>
    </row>
    <row r="13093" spans="1:9" x14ac:dyDescent="0.2">
      <c r="A13093" s="518" t="s">
        <v>276</v>
      </c>
      <c r="B13093" s="518">
        <v>658450</v>
      </c>
      <c r="C13093" s="518" t="s">
        <v>2660</v>
      </c>
      <c r="D13093" s="518" t="s">
        <v>3256</v>
      </c>
      <c r="E13093" s="859">
        <v>23</v>
      </c>
      <c r="F13093" s="859">
        <v>0</v>
      </c>
      <c r="G13093" s="518" t="s">
        <v>128</v>
      </c>
      <c r="H13093" s="518" t="s">
        <v>276</v>
      </c>
      <c r="I13093" s="518">
        <v>658450</v>
      </c>
    </row>
    <row r="13094" spans="1:9" x14ac:dyDescent="0.2">
      <c r="A13094" s="518" t="s">
        <v>179</v>
      </c>
      <c r="B13094" s="518">
        <v>658468</v>
      </c>
      <c r="C13094" s="518" t="s">
        <v>2660</v>
      </c>
      <c r="D13094" s="518" t="s">
        <v>6464</v>
      </c>
      <c r="E13094" s="859">
        <v>19</v>
      </c>
      <c r="F13094" s="859">
        <v>0</v>
      </c>
      <c r="G13094" s="518" t="s">
        <v>128</v>
      </c>
      <c r="H13094" s="518" t="s">
        <v>179</v>
      </c>
      <c r="I13094" s="518">
        <v>658468</v>
      </c>
    </row>
    <row r="13095" spans="1:9" x14ac:dyDescent="0.2">
      <c r="A13095" s="518" t="s">
        <v>164</v>
      </c>
      <c r="B13095" s="518">
        <v>658476</v>
      </c>
      <c r="C13095" s="518" t="s">
        <v>2660</v>
      </c>
      <c r="D13095" s="518" t="s">
        <v>6542</v>
      </c>
      <c r="E13095" s="859">
        <v>29</v>
      </c>
      <c r="F13095" s="859">
        <v>0</v>
      </c>
      <c r="G13095" s="518" t="s">
        <v>128</v>
      </c>
      <c r="H13095" s="518" t="s">
        <v>164</v>
      </c>
      <c r="I13095" s="518">
        <v>658476</v>
      </c>
    </row>
    <row r="13096" spans="1:9" x14ac:dyDescent="0.2">
      <c r="A13096" s="518" t="s">
        <v>230</v>
      </c>
      <c r="B13096" s="518">
        <v>658542</v>
      </c>
      <c r="C13096" s="518" t="s">
        <v>2660</v>
      </c>
      <c r="D13096" s="518" t="s">
        <v>9630</v>
      </c>
      <c r="E13096" s="859">
        <v>27</v>
      </c>
      <c r="F13096" s="859">
        <v>0</v>
      </c>
      <c r="G13096" s="518" t="s">
        <v>128</v>
      </c>
      <c r="H13096" s="518" t="s">
        <v>230</v>
      </c>
      <c r="I13096" s="518">
        <v>658542</v>
      </c>
    </row>
    <row r="13097" spans="1:9" x14ac:dyDescent="0.2">
      <c r="A13097" s="518" t="s">
        <v>165</v>
      </c>
      <c r="B13097" s="518">
        <v>658559</v>
      </c>
      <c r="C13097" s="518" t="s">
        <v>2660</v>
      </c>
      <c r="D13097" s="518" t="s">
        <v>324</v>
      </c>
      <c r="E13097" s="859">
        <v>22</v>
      </c>
      <c r="F13097" s="859">
        <v>22</v>
      </c>
      <c r="G13097" s="518" t="s">
        <v>122</v>
      </c>
      <c r="H13097" s="518" t="s">
        <v>165</v>
      </c>
      <c r="I13097" s="518">
        <v>658559</v>
      </c>
    </row>
    <row r="13098" spans="1:9" x14ac:dyDescent="0.2">
      <c r="A13098" s="518" t="s">
        <v>383</v>
      </c>
      <c r="B13098" s="518">
        <v>658575</v>
      </c>
      <c r="C13098" s="518" t="s">
        <v>2660</v>
      </c>
      <c r="D13098" s="518" t="s">
        <v>7479</v>
      </c>
      <c r="E13098" s="859">
        <v>34</v>
      </c>
      <c r="F13098" s="859">
        <v>0</v>
      </c>
      <c r="G13098" s="518" t="s">
        <v>122</v>
      </c>
      <c r="H13098" s="518" t="s">
        <v>383</v>
      </c>
      <c r="I13098" s="518">
        <v>658575</v>
      </c>
    </row>
    <row r="13099" spans="1:9" x14ac:dyDescent="0.2">
      <c r="A13099" s="518" t="s">
        <v>292</v>
      </c>
      <c r="B13099" s="518">
        <v>658583</v>
      </c>
      <c r="C13099" s="518" t="s">
        <v>2660</v>
      </c>
      <c r="D13099" s="518" t="s">
        <v>6465</v>
      </c>
      <c r="E13099" s="859">
        <v>27</v>
      </c>
      <c r="F13099" s="859">
        <v>0</v>
      </c>
      <c r="G13099" s="518" t="s">
        <v>128</v>
      </c>
      <c r="H13099" s="518" t="s">
        <v>292</v>
      </c>
      <c r="I13099" s="518">
        <v>658583</v>
      </c>
    </row>
    <row r="13100" spans="1:9" x14ac:dyDescent="0.2">
      <c r="A13100" s="518" t="s">
        <v>279</v>
      </c>
      <c r="B13100" s="518">
        <v>658658</v>
      </c>
      <c r="C13100" s="518" t="s">
        <v>2660</v>
      </c>
      <c r="D13100" s="518" t="s">
        <v>7079</v>
      </c>
      <c r="E13100" s="859">
        <v>30</v>
      </c>
      <c r="F13100" s="859">
        <v>0</v>
      </c>
      <c r="G13100" s="518" t="s">
        <v>128</v>
      </c>
      <c r="H13100" s="518" t="s">
        <v>279</v>
      </c>
      <c r="I13100" s="518">
        <v>658658</v>
      </c>
    </row>
    <row r="13101" spans="1:9" x14ac:dyDescent="0.2">
      <c r="A13101" s="518" t="s">
        <v>231</v>
      </c>
      <c r="B13101" s="518">
        <v>658666</v>
      </c>
      <c r="C13101" s="518" t="s">
        <v>2660</v>
      </c>
      <c r="D13101" s="518" t="s">
        <v>8356</v>
      </c>
      <c r="E13101" s="859">
        <v>30</v>
      </c>
      <c r="F13101" s="859">
        <v>15</v>
      </c>
      <c r="G13101" s="518" t="s">
        <v>128</v>
      </c>
      <c r="H13101" s="518" t="s">
        <v>231</v>
      </c>
      <c r="I13101" s="518">
        <v>672048</v>
      </c>
    </row>
    <row r="13102" spans="1:9" x14ac:dyDescent="0.2">
      <c r="A13102" s="518" t="s">
        <v>179</v>
      </c>
      <c r="B13102" s="518">
        <v>658674</v>
      </c>
      <c r="C13102" s="518" t="s">
        <v>2660</v>
      </c>
      <c r="D13102" s="518" t="s">
        <v>6466</v>
      </c>
      <c r="E13102" s="859">
        <v>27</v>
      </c>
      <c r="F13102" s="859">
        <v>0</v>
      </c>
      <c r="G13102" s="518" t="s">
        <v>128</v>
      </c>
      <c r="H13102" s="518" t="s">
        <v>179</v>
      </c>
      <c r="I13102" s="518">
        <v>658674</v>
      </c>
    </row>
    <row r="13103" spans="1:9" x14ac:dyDescent="0.2">
      <c r="A13103" s="518" t="s">
        <v>179</v>
      </c>
      <c r="B13103" s="518">
        <v>658682</v>
      </c>
      <c r="C13103" s="518" t="s">
        <v>2660</v>
      </c>
      <c r="D13103" s="518" t="s">
        <v>6467</v>
      </c>
      <c r="E13103" s="859">
        <v>30</v>
      </c>
      <c r="F13103" s="859">
        <v>0</v>
      </c>
      <c r="G13103" s="518" t="s">
        <v>128</v>
      </c>
      <c r="H13103" s="518" t="s">
        <v>179</v>
      </c>
      <c r="I13103" s="518">
        <v>658682</v>
      </c>
    </row>
    <row r="13104" spans="1:9" x14ac:dyDescent="0.2">
      <c r="A13104" s="518" t="s">
        <v>256</v>
      </c>
      <c r="B13104" s="518">
        <v>658708</v>
      </c>
      <c r="C13104" s="518" t="s">
        <v>2660</v>
      </c>
      <c r="D13104" s="518" t="s">
        <v>503</v>
      </c>
      <c r="E13104" s="859">
        <v>19</v>
      </c>
      <c r="F13104" s="859">
        <v>0</v>
      </c>
      <c r="G13104" s="518" t="s">
        <v>128</v>
      </c>
      <c r="H13104" s="518" t="s">
        <v>256</v>
      </c>
      <c r="I13104" s="518">
        <v>658708</v>
      </c>
    </row>
    <row r="13105" spans="1:9" x14ac:dyDescent="0.2">
      <c r="A13105" s="518" t="s">
        <v>292</v>
      </c>
      <c r="B13105" s="518">
        <v>658724</v>
      </c>
      <c r="C13105" s="518" t="s">
        <v>2660</v>
      </c>
      <c r="D13105" s="518" t="s">
        <v>640</v>
      </c>
      <c r="E13105" s="859">
        <v>19</v>
      </c>
      <c r="F13105" s="859">
        <v>0</v>
      </c>
      <c r="G13105" s="518" t="s">
        <v>128</v>
      </c>
      <c r="H13105" s="518" t="s">
        <v>292</v>
      </c>
      <c r="I13105" s="518">
        <v>658724</v>
      </c>
    </row>
    <row r="13106" spans="1:9" x14ac:dyDescent="0.2">
      <c r="A13106" s="518" t="s">
        <v>292</v>
      </c>
      <c r="B13106" s="518">
        <v>658732</v>
      </c>
      <c r="C13106" s="518" t="s">
        <v>2660</v>
      </c>
      <c r="D13106" s="518" t="s">
        <v>6468</v>
      </c>
      <c r="E13106" s="859">
        <v>22</v>
      </c>
      <c r="F13106" s="859">
        <v>0</v>
      </c>
      <c r="G13106" s="518" t="s">
        <v>128</v>
      </c>
      <c r="H13106" s="518" t="s">
        <v>292</v>
      </c>
      <c r="I13106" s="518">
        <v>658732</v>
      </c>
    </row>
    <row r="13107" spans="1:9" x14ac:dyDescent="0.2">
      <c r="A13107" s="518" t="s">
        <v>279</v>
      </c>
      <c r="B13107" s="518">
        <v>658757</v>
      </c>
      <c r="C13107" s="518" t="s">
        <v>2660</v>
      </c>
      <c r="D13107" s="518" t="s">
        <v>585</v>
      </c>
      <c r="E13107" s="859">
        <v>19</v>
      </c>
      <c r="F13107" s="859">
        <v>0</v>
      </c>
      <c r="G13107" s="518" t="s">
        <v>128</v>
      </c>
      <c r="H13107" s="518" t="s">
        <v>279</v>
      </c>
      <c r="I13107" s="518">
        <v>658757</v>
      </c>
    </row>
    <row r="13108" spans="1:9" x14ac:dyDescent="0.2">
      <c r="A13108" s="518" t="s">
        <v>270</v>
      </c>
      <c r="B13108" s="518">
        <v>658765</v>
      </c>
      <c r="C13108" s="518" t="s">
        <v>2660</v>
      </c>
      <c r="D13108" s="518" t="s">
        <v>9631</v>
      </c>
      <c r="E13108" s="859">
        <v>27</v>
      </c>
      <c r="F13108" s="859">
        <v>0</v>
      </c>
      <c r="G13108" s="518" t="s">
        <v>128</v>
      </c>
      <c r="H13108" s="518" t="s">
        <v>270</v>
      </c>
      <c r="I13108" s="518">
        <v>658765</v>
      </c>
    </row>
    <row r="13109" spans="1:9" x14ac:dyDescent="0.2">
      <c r="A13109" s="518" t="s">
        <v>359</v>
      </c>
      <c r="B13109" s="518">
        <v>658773</v>
      </c>
      <c r="C13109" s="518" t="s">
        <v>2660</v>
      </c>
      <c r="D13109" s="518" t="s">
        <v>1805</v>
      </c>
      <c r="E13109" s="859">
        <v>35</v>
      </c>
      <c r="F13109" s="859">
        <v>0</v>
      </c>
      <c r="G13109" s="518" t="s">
        <v>128</v>
      </c>
      <c r="H13109" s="518" t="s">
        <v>359</v>
      </c>
      <c r="I13109" s="518">
        <v>658773</v>
      </c>
    </row>
    <row r="13110" spans="1:9" x14ac:dyDescent="0.2">
      <c r="A13110" s="518" t="s">
        <v>359</v>
      </c>
      <c r="B13110" s="518">
        <v>658781</v>
      </c>
      <c r="C13110" s="518" t="s">
        <v>2660</v>
      </c>
      <c r="D13110" s="518" t="s">
        <v>1805</v>
      </c>
      <c r="E13110" s="859">
        <v>23</v>
      </c>
      <c r="F13110" s="859">
        <v>0</v>
      </c>
      <c r="G13110" s="518" t="s">
        <v>128</v>
      </c>
      <c r="H13110" s="518" t="s">
        <v>359</v>
      </c>
      <c r="I13110" s="518">
        <v>658781</v>
      </c>
    </row>
    <row r="13111" spans="1:9" x14ac:dyDescent="0.2">
      <c r="A13111" s="518" t="s">
        <v>369</v>
      </c>
      <c r="B13111" s="518">
        <v>658856</v>
      </c>
      <c r="C13111" s="518" t="s">
        <v>2660</v>
      </c>
      <c r="D13111" s="518" t="s">
        <v>6381</v>
      </c>
      <c r="E13111" s="859">
        <v>34</v>
      </c>
      <c r="F13111" s="859">
        <v>23</v>
      </c>
      <c r="G13111" s="518" t="s">
        <v>122</v>
      </c>
      <c r="H13111" s="518" t="s">
        <v>369</v>
      </c>
      <c r="I13111" s="518">
        <v>658856</v>
      </c>
    </row>
    <row r="13112" spans="1:9" x14ac:dyDescent="0.2">
      <c r="A13112" s="518" t="s">
        <v>315</v>
      </c>
      <c r="B13112" s="518">
        <v>658872</v>
      </c>
      <c r="C13112" s="518" t="s">
        <v>2660</v>
      </c>
      <c r="D13112" s="518" t="s">
        <v>1153</v>
      </c>
      <c r="E13112" s="859">
        <v>23</v>
      </c>
      <c r="F13112" s="859">
        <v>0</v>
      </c>
      <c r="G13112" s="518" t="s">
        <v>122</v>
      </c>
      <c r="H13112" s="518" t="s">
        <v>315</v>
      </c>
      <c r="I13112" s="518">
        <v>658872</v>
      </c>
    </row>
    <row r="13113" spans="1:9" x14ac:dyDescent="0.2">
      <c r="A13113" s="518" t="s">
        <v>361</v>
      </c>
      <c r="B13113" s="518">
        <v>658914</v>
      </c>
      <c r="C13113" s="518" t="s">
        <v>2660</v>
      </c>
      <c r="D13113" s="518" t="s">
        <v>9632</v>
      </c>
      <c r="E13113" s="859">
        <v>26</v>
      </c>
      <c r="F13113" s="859">
        <v>0</v>
      </c>
      <c r="G13113" s="518" t="s">
        <v>128</v>
      </c>
      <c r="H13113" s="518" t="s">
        <v>361</v>
      </c>
      <c r="I13113" s="518">
        <v>658914</v>
      </c>
    </row>
    <row r="13114" spans="1:9" x14ac:dyDescent="0.2">
      <c r="A13114" s="518" t="s">
        <v>279</v>
      </c>
      <c r="B13114" s="518">
        <v>658922</v>
      </c>
      <c r="C13114" s="518" t="s">
        <v>2660</v>
      </c>
      <c r="D13114" s="518" t="s">
        <v>7080</v>
      </c>
      <c r="E13114" s="859">
        <v>22</v>
      </c>
      <c r="F13114" s="859">
        <v>0</v>
      </c>
      <c r="G13114" s="518" t="s">
        <v>128</v>
      </c>
      <c r="H13114" s="518" t="s">
        <v>279</v>
      </c>
      <c r="I13114" s="518">
        <v>658922</v>
      </c>
    </row>
    <row r="13115" spans="1:9" x14ac:dyDescent="0.2">
      <c r="A13115" s="518" t="s">
        <v>179</v>
      </c>
      <c r="B13115" s="518">
        <v>658963</v>
      </c>
      <c r="C13115" s="518" t="s">
        <v>2660</v>
      </c>
      <c r="D13115" s="518" t="s">
        <v>7081</v>
      </c>
      <c r="E13115" s="859">
        <v>29</v>
      </c>
      <c r="F13115" s="859">
        <v>24</v>
      </c>
      <c r="G13115" s="518" t="s">
        <v>128</v>
      </c>
      <c r="H13115" s="518" t="s">
        <v>179</v>
      </c>
      <c r="I13115" s="518">
        <v>658963</v>
      </c>
    </row>
    <row r="13116" spans="1:9" x14ac:dyDescent="0.2">
      <c r="A13116" s="518" t="s">
        <v>179</v>
      </c>
      <c r="B13116" s="518">
        <v>658971</v>
      </c>
      <c r="C13116" s="518" t="s">
        <v>2660</v>
      </c>
      <c r="D13116" s="518" t="s">
        <v>7081</v>
      </c>
      <c r="E13116" s="859">
        <v>34</v>
      </c>
      <c r="F13116" s="859">
        <v>25</v>
      </c>
      <c r="G13116" s="518" t="s">
        <v>128</v>
      </c>
      <c r="H13116" s="518" t="s">
        <v>179</v>
      </c>
      <c r="I13116" s="518">
        <v>658971</v>
      </c>
    </row>
    <row r="13117" spans="1:9" x14ac:dyDescent="0.2">
      <c r="A13117" s="518" t="s">
        <v>396</v>
      </c>
      <c r="B13117" s="518">
        <v>659045</v>
      </c>
      <c r="C13117" s="518" t="s">
        <v>2660</v>
      </c>
      <c r="D13117" s="518" t="s">
        <v>4828</v>
      </c>
      <c r="E13117" s="859">
        <v>35</v>
      </c>
      <c r="F13117" s="859">
        <v>26</v>
      </c>
      <c r="G13117" s="518" t="s">
        <v>122</v>
      </c>
      <c r="H13117" s="518" t="s">
        <v>396</v>
      </c>
      <c r="I13117" s="518">
        <v>659045</v>
      </c>
    </row>
    <row r="13118" spans="1:9" x14ac:dyDescent="0.2">
      <c r="A13118" s="518" t="s">
        <v>179</v>
      </c>
      <c r="B13118" s="518">
        <v>659078</v>
      </c>
      <c r="C13118" s="518" t="s">
        <v>2660</v>
      </c>
      <c r="D13118" s="518" t="s">
        <v>1713</v>
      </c>
      <c r="E13118" s="859">
        <v>31</v>
      </c>
      <c r="F13118" s="859">
        <v>0</v>
      </c>
      <c r="G13118" s="518" t="s">
        <v>128</v>
      </c>
      <c r="H13118" s="518" t="s">
        <v>179</v>
      </c>
      <c r="I13118" s="518">
        <v>659078</v>
      </c>
    </row>
    <row r="13119" spans="1:9" x14ac:dyDescent="0.2">
      <c r="A13119" s="518" t="s">
        <v>179</v>
      </c>
      <c r="B13119" s="518">
        <v>659086</v>
      </c>
      <c r="C13119" s="518" t="s">
        <v>2660</v>
      </c>
      <c r="D13119" s="518" t="s">
        <v>1713</v>
      </c>
      <c r="E13119" s="859">
        <v>25</v>
      </c>
      <c r="F13119" s="859">
        <v>0</v>
      </c>
      <c r="G13119" s="518" t="s">
        <v>128</v>
      </c>
      <c r="H13119" s="518" t="s">
        <v>179</v>
      </c>
      <c r="I13119" s="518">
        <v>659086</v>
      </c>
    </row>
    <row r="13120" spans="1:9" x14ac:dyDescent="0.2">
      <c r="A13120" s="518" t="s">
        <v>179</v>
      </c>
      <c r="B13120" s="518">
        <v>659094</v>
      </c>
      <c r="C13120" s="518" t="s">
        <v>2660</v>
      </c>
      <c r="D13120" s="518" t="s">
        <v>1713</v>
      </c>
      <c r="E13120" s="859">
        <v>31</v>
      </c>
      <c r="F13120" s="859">
        <v>0</v>
      </c>
      <c r="G13120" s="518" t="s">
        <v>128</v>
      </c>
      <c r="H13120" s="518" t="s">
        <v>179</v>
      </c>
      <c r="I13120" s="518">
        <v>659094</v>
      </c>
    </row>
    <row r="13121" spans="1:9" x14ac:dyDescent="0.2">
      <c r="A13121" s="518" t="s">
        <v>235</v>
      </c>
      <c r="B13121" s="518">
        <v>659128</v>
      </c>
      <c r="C13121" s="518" t="s">
        <v>2660</v>
      </c>
      <c r="D13121" s="518" t="s">
        <v>7082</v>
      </c>
      <c r="E13121" s="859">
        <v>35</v>
      </c>
      <c r="F13121" s="859">
        <v>35</v>
      </c>
      <c r="G13121" s="518" t="s">
        <v>122</v>
      </c>
      <c r="H13121" s="518" t="s">
        <v>235</v>
      </c>
      <c r="I13121" s="518">
        <v>659128</v>
      </c>
    </row>
    <row r="13122" spans="1:9" x14ac:dyDescent="0.2">
      <c r="A13122" s="518" t="s">
        <v>181</v>
      </c>
      <c r="B13122" s="518">
        <v>659136</v>
      </c>
      <c r="C13122" s="518" t="s">
        <v>2660</v>
      </c>
      <c r="D13122" s="518" t="s">
        <v>8971</v>
      </c>
      <c r="E13122" s="859">
        <v>33</v>
      </c>
      <c r="F13122" s="859">
        <v>0</v>
      </c>
      <c r="G13122" s="518" t="s">
        <v>128</v>
      </c>
      <c r="H13122" s="518" t="s">
        <v>181</v>
      </c>
      <c r="I13122" s="518">
        <v>659136</v>
      </c>
    </row>
    <row r="13123" spans="1:9" x14ac:dyDescent="0.2">
      <c r="A13123" s="518" t="s">
        <v>279</v>
      </c>
      <c r="B13123" s="518">
        <v>659144</v>
      </c>
      <c r="C13123" s="518" t="s">
        <v>2660</v>
      </c>
      <c r="D13123" s="518" t="s">
        <v>7083</v>
      </c>
      <c r="E13123" s="859">
        <v>33</v>
      </c>
      <c r="F13123" s="859">
        <v>0</v>
      </c>
      <c r="G13123" s="518" t="s">
        <v>128</v>
      </c>
      <c r="H13123" s="518" t="s">
        <v>279</v>
      </c>
      <c r="I13123" s="518">
        <v>659144</v>
      </c>
    </row>
    <row r="13124" spans="1:9" x14ac:dyDescent="0.2">
      <c r="A13124" s="518" t="s">
        <v>383</v>
      </c>
      <c r="B13124" s="518">
        <v>659219</v>
      </c>
      <c r="C13124" s="518" t="s">
        <v>2660</v>
      </c>
      <c r="D13124" s="518" t="s">
        <v>8936</v>
      </c>
      <c r="E13124" s="859">
        <v>33</v>
      </c>
      <c r="F13124" s="859">
        <v>0</v>
      </c>
      <c r="G13124" s="518" t="s">
        <v>128</v>
      </c>
      <c r="H13124" s="518" t="s">
        <v>383</v>
      </c>
      <c r="I13124" s="518">
        <v>659219</v>
      </c>
    </row>
    <row r="13125" spans="1:9" x14ac:dyDescent="0.2">
      <c r="A13125" s="518" t="s">
        <v>383</v>
      </c>
      <c r="B13125" s="518">
        <v>659227</v>
      </c>
      <c r="C13125" s="518" t="s">
        <v>2660</v>
      </c>
      <c r="D13125" s="518" t="s">
        <v>7480</v>
      </c>
      <c r="E13125" s="859">
        <v>33</v>
      </c>
      <c r="F13125" s="859">
        <v>0</v>
      </c>
      <c r="G13125" s="518" t="s">
        <v>128</v>
      </c>
      <c r="H13125" s="518" t="s">
        <v>383</v>
      </c>
      <c r="I13125" s="518">
        <v>659227</v>
      </c>
    </row>
    <row r="13126" spans="1:9" x14ac:dyDescent="0.2">
      <c r="A13126" s="518" t="s">
        <v>339</v>
      </c>
      <c r="B13126" s="518">
        <v>659243</v>
      </c>
      <c r="C13126" s="518" t="s">
        <v>2660</v>
      </c>
      <c r="D13126" s="518" t="s">
        <v>9633</v>
      </c>
      <c r="E13126" s="859">
        <v>24</v>
      </c>
      <c r="F13126" s="859">
        <v>0</v>
      </c>
      <c r="G13126" s="518" t="s">
        <v>128</v>
      </c>
      <c r="H13126" s="518" t="s">
        <v>339</v>
      </c>
      <c r="I13126" s="518">
        <v>659243</v>
      </c>
    </row>
    <row r="13127" spans="1:9" x14ac:dyDescent="0.2">
      <c r="A13127" s="518" t="s">
        <v>179</v>
      </c>
      <c r="B13127" s="518">
        <v>659250</v>
      </c>
      <c r="C13127" s="518" t="s">
        <v>2660</v>
      </c>
      <c r="D13127" s="518" t="s">
        <v>7084</v>
      </c>
      <c r="E13127" s="859">
        <v>33</v>
      </c>
      <c r="F13127" s="859">
        <v>0</v>
      </c>
      <c r="G13127" s="518" t="s">
        <v>128</v>
      </c>
      <c r="H13127" s="518" t="s">
        <v>179</v>
      </c>
      <c r="I13127" s="518">
        <v>659250</v>
      </c>
    </row>
    <row r="13128" spans="1:9" x14ac:dyDescent="0.2">
      <c r="A13128" s="518" t="s">
        <v>164</v>
      </c>
      <c r="B13128" s="518">
        <v>659268</v>
      </c>
      <c r="C13128" s="518" t="s">
        <v>2660</v>
      </c>
      <c r="D13128" s="518" t="s">
        <v>9619</v>
      </c>
      <c r="E13128" s="859">
        <v>32</v>
      </c>
      <c r="F13128" s="859">
        <v>0</v>
      </c>
      <c r="G13128" s="518" t="s">
        <v>128</v>
      </c>
      <c r="H13128" s="518" t="s">
        <v>164</v>
      </c>
      <c r="I13128" s="518">
        <v>659268</v>
      </c>
    </row>
    <row r="13129" spans="1:9" x14ac:dyDescent="0.2">
      <c r="A13129" s="518" t="s">
        <v>292</v>
      </c>
      <c r="B13129" s="518">
        <v>659276</v>
      </c>
      <c r="C13129" s="518" t="s">
        <v>2660</v>
      </c>
      <c r="D13129" s="518" t="s">
        <v>7085</v>
      </c>
      <c r="E13129" s="859">
        <v>20</v>
      </c>
      <c r="F13129" s="859">
        <v>0</v>
      </c>
      <c r="G13129" s="518" t="s">
        <v>128</v>
      </c>
      <c r="H13129" s="518" t="s">
        <v>292</v>
      </c>
      <c r="I13129" s="518">
        <v>659276</v>
      </c>
    </row>
    <row r="13130" spans="1:9" x14ac:dyDescent="0.2">
      <c r="A13130" s="518" t="s">
        <v>180</v>
      </c>
      <c r="B13130" s="518">
        <v>659318</v>
      </c>
      <c r="C13130" s="518" t="s">
        <v>2660</v>
      </c>
      <c r="D13130" s="518" t="s">
        <v>7725</v>
      </c>
      <c r="E13130" s="859">
        <v>31</v>
      </c>
      <c r="F13130" s="859">
        <v>0</v>
      </c>
      <c r="G13130" s="518" t="s">
        <v>128</v>
      </c>
      <c r="H13130" s="518" t="s">
        <v>180</v>
      </c>
      <c r="I13130" s="518">
        <v>659318</v>
      </c>
    </row>
    <row r="13131" spans="1:9" x14ac:dyDescent="0.2">
      <c r="A13131" s="518" t="s">
        <v>256</v>
      </c>
      <c r="B13131" s="518">
        <v>659391</v>
      </c>
      <c r="C13131" s="518" t="s">
        <v>2660</v>
      </c>
      <c r="D13131" s="518" t="s">
        <v>3122</v>
      </c>
      <c r="E13131" s="859">
        <v>21</v>
      </c>
      <c r="F13131" s="859">
        <v>0</v>
      </c>
      <c r="G13131" s="518" t="s">
        <v>128</v>
      </c>
      <c r="H13131" s="518" t="s">
        <v>256</v>
      </c>
      <c r="I13131" s="518">
        <v>659391</v>
      </c>
    </row>
    <row r="13132" spans="1:9" x14ac:dyDescent="0.2">
      <c r="A13132" s="518" t="s">
        <v>238</v>
      </c>
      <c r="B13132" s="518">
        <v>659409</v>
      </c>
      <c r="C13132" s="518" t="s">
        <v>2660</v>
      </c>
      <c r="D13132" s="518" t="s">
        <v>7086</v>
      </c>
      <c r="E13132" s="859">
        <v>35</v>
      </c>
      <c r="F13132" s="859">
        <v>35</v>
      </c>
      <c r="G13132" s="518" t="s">
        <v>128</v>
      </c>
      <c r="H13132" s="518" t="s">
        <v>238</v>
      </c>
      <c r="I13132" s="518">
        <v>659409</v>
      </c>
    </row>
    <row r="13133" spans="1:9" x14ac:dyDescent="0.2">
      <c r="A13133" s="518" t="s">
        <v>292</v>
      </c>
      <c r="B13133" s="518">
        <v>659466</v>
      </c>
      <c r="C13133" s="518" t="s">
        <v>2660</v>
      </c>
      <c r="D13133" s="518" t="s">
        <v>2033</v>
      </c>
      <c r="E13133" s="859">
        <v>34</v>
      </c>
      <c r="F13133" s="859">
        <v>0</v>
      </c>
      <c r="G13133" s="518" t="s">
        <v>128</v>
      </c>
      <c r="H13133" s="518" t="s">
        <v>292</v>
      </c>
      <c r="I13133" s="518">
        <v>659466</v>
      </c>
    </row>
    <row r="13134" spans="1:9" x14ac:dyDescent="0.2">
      <c r="A13134" s="518" t="s">
        <v>221</v>
      </c>
      <c r="B13134" s="518">
        <v>659482</v>
      </c>
      <c r="C13134" s="518" t="s">
        <v>2660</v>
      </c>
      <c r="D13134" s="518" t="s">
        <v>9634</v>
      </c>
      <c r="E13134" s="859">
        <v>18</v>
      </c>
      <c r="F13134" s="859">
        <v>18</v>
      </c>
      <c r="G13134" s="518" t="s">
        <v>128</v>
      </c>
      <c r="H13134" s="518" t="s">
        <v>221</v>
      </c>
      <c r="I13134" s="518">
        <v>659482</v>
      </c>
    </row>
    <row r="13135" spans="1:9" x14ac:dyDescent="0.2">
      <c r="A13135" s="518" t="s">
        <v>181</v>
      </c>
      <c r="B13135" s="518">
        <v>659516</v>
      </c>
      <c r="C13135" s="518" t="s">
        <v>2660</v>
      </c>
      <c r="D13135" s="518" t="s">
        <v>2974</v>
      </c>
      <c r="E13135" s="859">
        <v>32</v>
      </c>
      <c r="F13135" s="859">
        <v>32</v>
      </c>
      <c r="G13135" s="518" t="s">
        <v>128</v>
      </c>
      <c r="H13135" s="518" t="s">
        <v>181</v>
      </c>
      <c r="I13135" s="518">
        <v>659516</v>
      </c>
    </row>
    <row r="13136" spans="1:9" x14ac:dyDescent="0.2">
      <c r="A13136" s="518" t="s">
        <v>296</v>
      </c>
      <c r="B13136" s="518">
        <v>659524</v>
      </c>
      <c r="C13136" s="518" t="s">
        <v>2660</v>
      </c>
      <c r="D13136" s="518" t="s">
        <v>7853</v>
      </c>
      <c r="E13136" s="859">
        <v>35</v>
      </c>
      <c r="F13136" s="859">
        <v>0</v>
      </c>
      <c r="G13136" s="518" t="s">
        <v>128</v>
      </c>
      <c r="H13136" s="518" t="s">
        <v>296</v>
      </c>
      <c r="I13136" s="518">
        <v>659524</v>
      </c>
    </row>
    <row r="13137" spans="1:9" x14ac:dyDescent="0.2">
      <c r="A13137" s="518" t="s">
        <v>240</v>
      </c>
      <c r="B13137" s="518">
        <v>659557</v>
      </c>
      <c r="C13137" s="518" t="s">
        <v>2660</v>
      </c>
      <c r="D13137" s="518" t="s">
        <v>9635</v>
      </c>
      <c r="E13137" s="859">
        <v>13</v>
      </c>
      <c r="F13137" s="859">
        <v>0</v>
      </c>
      <c r="G13137" s="518" t="s">
        <v>128</v>
      </c>
      <c r="H13137" s="518" t="s">
        <v>240</v>
      </c>
      <c r="I13137" s="518">
        <v>659557</v>
      </c>
    </row>
    <row r="13138" spans="1:9" x14ac:dyDescent="0.2">
      <c r="A13138" s="518" t="s">
        <v>256</v>
      </c>
      <c r="B13138" s="518">
        <v>659706</v>
      </c>
      <c r="C13138" s="518" t="s">
        <v>2660</v>
      </c>
      <c r="D13138" s="518" t="s">
        <v>9636</v>
      </c>
      <c r="E13138" s="859">
        <v>30</v>
      </c>
      <c r="F13138" s="859">
        <v>0</v>
      </c>
      <c r="G13138" s="518" t="s">
        <v>128</v>
      </c>
      <c r="H13138" s="518" t="s">
        <v>256</v>
      </c>
      <c r="I13138" s="518">
        <v>659706</v>
      </c>
    </row>
    <row r="13139" spans="1:9" x14ac:dyDescent="0.2">
      <c r="A13139" s="518" t="s">
        <v>256</v>
      </c>
      <c r="B13139" s="518">
        <v>659722</v>
      </c>
      <c r="C13139" s="518" t="s">
        <v>2660</v>
      </c>
      <c r="D13139" s="518" t="s">
        <v>9637</v>
      </c>
      <c r="E13139" s="859">
        <v>17</v>
      </c>
      <c r="F13139" s="859">
        <v>0</v>
      </c>
      <c r="G13139" s="518" t="s">
        <v>128</v>
      </c>
      <c r="H13139" s="518" t="s">
        <v>256</v>
      </c>
      <c r="I13139" s="518">
        <v>659722</v>
      </c>
    </row>
    <row r="13140" spans="1:9" x14ac:dyDescent="0.2">
      <c r="A13140" s="518" t="s">
        <v>256</v>
      </c>
      <c r="B13140" s="518">
        <v>659730</v>
      </c>
      <c r="C13140" s="518" t="s">
        <v>2660</v>
      </c>
      <c r="D13140" s="518" t="s">
        <v>9638</v>
      </c>
      <c r="E13140" s="859">
        <v>35</v>
      </c>
      <c r="F13140" s="859">
        <v>0</v>
      </c>
      <c r="G13140" s="518" t="s">
        <v>128</v>
      </c>
      <c r="H13140" s="518" t="s">
        <v>256</v>
      </c>
      <c r="I13140" s="518">
        <v>659730</v>
      </c>
    </row>
    <row r="13141" spans="1:9" x14ac:dyDescent="0.2">
      <c r="A13141" s="518" t="s">
        <v>181</v>
      </c>
      <c r="B13141" s="518">
        <v>659821</v>
      </c>
      <c r="C13141" s="518" t="s">
        <v>2660</v>
      </c>
      <c r="D13141" s="518" t="s">
        <v>7087</v>
      </c>
      <c r="E13141" s="859">
        <v>19</v>
      </c>
      <c r="F13141" s="859">
        <v>0</v>
      </c>
      <c r="G13141" s="518" t="s">
        <v>128</v>
      </c>
      <c r="H13141" s="518" t="s">
        <v>181</v>
      </c>
      <c r="I13141" s="518">
        <v>659821</v>
      </c>
    </row>
    <row r="13142" spans="1:9" x14ac:dyDescent="0.2">
      <c r="A13142" s="518" t="s">
        <v>181</v>
      </c>
      <c r="B13142" s="518">
        <v>659904</v>
      </c>
      <c r="C13142" s="518" t="s">
        <v>2660</v>
      </c>
      <c r="D13142" s="518" t="s">
        <v>7088</v>
      </c>
      <c r="E13142" s="859">
        <v>20</v>
      </c>
      <c r="F13142" s="859">
        <v>0</v>
      </c>
      <c r="G13142" s="518" t="s">
        <v>128</v>
      </c>
      <c r="H13142" s="518" t="s">
        <v>181</v>
      </c>
      <c r="I13142" s="518">
        <v>659904</v>
      </c>
    </row>
    <row r="13143" spans="1:9" x14ac:dyDescent="0.2">
      <c r="A13143" s="518" t="s">
        <v>341</v>
      </c>
      <c r="B13143" s="518">
        <v>659995</v>
      </c>
      <c r="C13143" s="518" t="s">
        <v>2660</v>
      </c>
      <c r="D13143" s="518" t="s">
        <v>1128</v>
      </c>
      <c r="E13143" s="859">
        <v>31</v>
      </c>
      <c r="F13143" s="859">
        <v>31</v>
      </c>
      <c r="G13143" s="518" t="s">
        <v>128</v>
      </c>
      <c r="H13143" s="518" t="s">
        <v>341</v>
      </c>
      <c r="I13143" s="518">
        <v>659995</v>
      </c>
    </row>
    <row r="13144" spans="1:9" x14ac:dyDescent="0.2">
      <c r="A13144" s="518" t="s">
        <v>164</v>
      </c>
      <c r="B13144" s="518">
        <v>660449</v>
      </c>
      <c r="C13144" s="518" t="s">
        <v>2660</v>
      </c>
      <c r="D13144" s="518" t="s">
        <v>8469</v>
      </c>
      <c r="E13144" s="859">
        <v>35</v>
      </c>
      <c r="F13144" s="859">
        <v>0</v>
      </c>
      <c r="G13144" s="518" t="s">
        <v>128</v>
      </c>
      <c r="H13144" s="518" t="s">
        <v>164</v>
      </c>
      <c r="I13144" s="518">
        <v>660449</v>
      </c>
    </row>
    <row r="13145" spans="1:9" x14ac:dyDescent="0.2">
      <c r="A13145" s="518" t="s">
        <v>296</v>
      </c>
      <c r="B13145" s="518">
        <v>660530</v>
      </c>
      <c r="C13145" s="518" t="s">
        <v>2660</v>
      </c>
      <c r="D13145" s="518" t="s">
        <v>6402</v>
      </c>
      <c r="E13145" s="859">
        <v>37</v>
      </c>
      <c r="F13145" s="859">
        <v>0</v>
      </c>
      <c r="G13145" s="518" t="s">
        <v>128</v>
      </c>
      <c r="H13145" s="518" t="s">
        <v>296</v>
      </c>
      <c r="I13145" s="518">
        <v>660530</v>
      </c>
    </row>
    <row r="13146" spans="1:9" x14ac:dyDescent="0.2">
      <c r="A13146" s="518" t="s">
        <v>164</v>
      </c>
      <c r="B13146" s="518">
        <v>660548</v>
      </c>
      <c r="C13146" s="518" t="s">
        <v>2660</v>
      </c>
      <c r="D13146" s="518" t="s">
        <v>8470</v>
      </c>
      <c r="E13146" s="859">
        <v>31</v>
      </c>
      <c r="F13146" s="859">
        <v>0</v>
      </c>
      <c r="G13146" s="518" t="s">
        <v>128</v>
      </c>
      <c r="H13146" s="518" t="s">
        <v>164</v>
      </c>
      <c r="I13146" s="518">
        <v>660548</v>
      </c>
    </row>
    <row r="13147" spans="1:9" x14ac:dyDescent="0.2">
      <c r="A13147" s="518" t="s">
        <v>292</v>
      </c>
      <c r="B13147" s="518">
        <v>660571</v>
      </c>
      <c r="C13147" s="518" t="s">
        <v>2660</v>
      </c>
      <c r="D13147" s="518" t="s">
        <v>2066</v>
      </c>
      <c r="E13147" s="859">
        <v>21</v>
      </c>
      <c r="F13147" s="859">
        <v>0</v>
      </c>
      <c r="G13147" s="518" t="s">
        <v>128</v>
      </c>
      <c r="H13147" s="518" t="s">
        <v>292</v>
      </c>
      <c r="I13147" s="518">
        <v>660571</v>
      </c>
    </row>
    <row r="13148" spans="1:9" x14ac:dyDescent="0.2">
      <c r="A13148" s="518" t="s">
        <v>179</v>
      </c>
      <c r="B13148" s="518">
        <v>660597</v>
      </c>
      <c r="C13148" s="518" t="s">
        <v>2660</v>
      </c>
      <c r="D13148" s="518" t="s">
        <v>1379</v>
      </c>
      <c r="E13148" s="859">
        <v>29</v>
      </c>
      <c r="F13148" s="859">
        <v>0</v>
      </c>
      <c r="G13148" s="518" t="s">
        <v>128</v>
      </c>
      <c r="H13148" s="518" t="s">
        <v>179</v>
      </c>
      <c r="I13148" s="518">
        <v>660597</v>
      </c>
    </row>
    <row r="13149" spans="1:9" x14ac:dyDescent="0.2">
      <c r="A13149" s="518" t="s">
        <v>315</v>
      </c>
      <c r="B13149" s="518">
        <v>660670</v>
      </c>
      <c r="C13149" s="518" t="s">
        <v>2660</v>
      </c>
      <c r="D13149" s="518" t="s">
        <v>7090</v>
      </c>
      <c r="E13149" s="859">
        <v>30</v>
      </c>
      <c r="F13149" s="859">
        <v>0</v>
      </c>
      <c r="G13149" s="518" t="s">
        <v>128</v>
      </c>
      <c r="H13149" s="518" t="s">
        <v>315</v>
      </c>
      <c r="I13149" s="518">
        <v>660670</v>
      </c>
    </row>
    <row r="13150" spans="1:9" x14ac:dyDescent="0.2">
      <c r="A13150" s="518" t="s">
        <v>240</v>
      </c>
      <c r="B13150" s="518">
        <v>660688</v>
      </c>
      <c r="C13150" s="518" t="s">
        <v>2660</v>
      </c>
      <c r="D13150" s="518" t="s">
        <v>7091</v>
      </c>
      <c r="E13150" s="859">
        <v>34</v>
      </c>
      <c r="F13150" s="859">
        <v>0</v>
      </c>
      <c r="G13150" s="518" t="s">
        <v>128</v>
      </c>
      <c r="H13150" s="518" t="s">
        <v>240</v>
      </c>
      <c r="I13150" s="518">
        <v>660688</v>
      </c>
    </row>
    <row r="13151" spans="1:9" x14ac:dyDescent="0.2">
      <c r="A13151" s="518" t="s">
        <v>181</v>
      </c>
      <c r="B13151" s="518">
        <v>660712</v>
      </c>
      <c r="C13151" s="518" t="s">
        <v>2660</v>
      </c>
      <c r="D13151" s="518" t="s">
        <v>7092</v>
      </c>
      <c r="E13151" s="859">
        <v>31</v>
      </c>
      <c r="F13151" s="859">
        <v>0</v>
      </c>
      <c r="G13151" s="518" t="s">
        <v>128</v>
      </c>
      <c r="H13151" s="518" t="s">
        <v>181</v>
      </c>
      <c r="I13151" s="518">
        <v>660712</v>
      </c>
    </row>
    <row r="13152" spans="1:9" x14ac:dyDescent="0.2">
      <c r="A13152" s="518" t="s">
        <v>203</v>
      </c>
      <c r="B13152" s="518">
        <v>660720</v>
      </c>
      <c r="C13152" s="518" t="s">
        <v>2660</v>
      </c>
      <c r="D13152" s="518" t="s">
        <v>3376</v>
      </c>
      <c r="E13152" s="859">
        <v>26</v>
      </c>
      <c r="F13152" s="859">
        <v>25</v>
      </c>
      <c r="G13152" s="518" t="s">
        <v>128</v>
      </c>
      <c r="H13152" s="518" t="s">
        <v>203</v>
      </c>
      <c r="I13152" s="518">
        <v>660720</v>
      </c>
    </row>
    <row r="13153" spans="1:9" x14ac:dyDescent="0.2">
      <c r="A13153" s="518" t="s">
        <v>179</v>
      </c>
      <c r="B13153" s="518">
        <v>660795</v>
      </c>
      <c r="C13153" s="518" t="s">
        <v>2660</v>
      </c>
      <c r="D13153" s="518" t="s">
        <v>7093</v>
      </c>
      <c r="E13153" s="859">
        <v>22</v>
      </c>
      <c r="F13153" s="859">
        <v>0</v>
      </c>
      <c r="G13153" s="518" t="s">
        <v>128</v>
      </c>
      <c r="H13153" s="518" t="s">
        <v>179</v>
      </c>
      <c r="I13153" s="518">
        <v>660795</v>
      </c>
    </row>
    <row r="13154" spans="1:9" x14ac:dyDescent="0.2">
      <c r="A13154" s="518" t="s">
        <v>179</v>
      </c>
      <c r="B13154" s="518">
        <v>660811</v>
      </c>
      <c r="C13154" s="518" t="s">
        <v>2660</v>
      </c>
      <c r="D13154" s="518" t="s">
        <v>7094</v>
      </c>
      <c r="E13154" s="859">
        <v>25</v>
      </c>
      <c r="F13154" s="859">
        <v>25</v>
      </c>
      <c r="G13154" s="518" t="s">
        <v>128</v>
      </c>
      <c r="H13154" s="518" t="s">
        <v>179</v>
      </c>
      <c r="I13154" s="518">
        <v>660811</v>
      </c>
    </row>
    <row r="13155" spans="1:9" x14ac:dyDescent="0.2">
      <c r="A13155" s="518" t="s">
        <v>181</v>
      </c>
      <c r="B13155" s="518">
        <v>660910</v>
      </c>
      <c r="C13155" s="518" t="s">
        <v>2660</v>
      </c>
      <c r="D13155" s="518" t="s">
        <v>7095</v>
      </c>
      <c r="E13155" s="859">
        <v>30</v>
      </c>
      <c r="F13155" s="859">
        <v>0</v>
      </c>
      <c r="G13155" s="518" t="s">
        <v>128</v>
      </c>
      <c r="H13155" s="518" t="s">
        <v>181</v>
      </c>
      <c r="I13155" s="518">
        <v>660910</v>
      </c>
    </row>
    <row r="13156" spans="1:9" x14ac:dyDescent="0.2">
      <c r="A13156" s="518" t="s">
        <v>181</v>
      </c>
      <c r="B13156" s="518">
        <v>660936</v>
      </c>
      <c r="C13156" s="518" t="s">
        <v>2660</v>
      </c>
      <c r="D13156" s="518" t="s">
        <v>7096</v>
      </c>
      <c r="E13156" s="859">
        <v>34</v>
      </c>
      <c r="F13156" s="859">
        <v>0</v>
      </c>
      <c r="G13156" s="518" t="s">
        <v>128</v>
      </c>
      <c r="H13156" s="518" t="s">
        <v>181</v>
      </c>
      <c r="I13156" s="518">
        <v>660936</v>
      </c>
    </row>
    <row r="13157" spans="1:9" x14ac:dyDescent="0.2">
      <c r="A13157" s="518" t="s">
        <v>181</v>
      </c>
      <c r="B13157" s="518">
        <v>661009</v>
      </c>
      <c r="C13157" s="518" t="s">
        <v>2660</v>
      </c>
      <c r="D13157" s="518" t="s">
        <v>7097</v>
      </c>
      <c r="E13157" s="859">
        <v>30</v>
      </c>
      <c r="F13157" s="859">
        <v>20</v>
      </c>
      <c r="G13157" s="518" t="s">
        <v>128</v>
      </c>
      <c r="H13157" s="518" t="s">
        <v>181</v>
      </c>
      <c r="I13157" s="518">
        <v>661009</v>
      </c>
    </row>
    <row r="13158" spans="1:9" x14ac:dyDescent="0.2">
      <c r="A13158" s="518" t="s">
        <v>181</v>
      </c>
      <c r="B13158" s="518">
        <v>661017</v>
      </c>
      <c r="C13158" s="518" t="s">
        <v>2660</v>
      </c>
      <c r="D13158" s="518" t="s">
        <v>7098</v>
      </c>
      <c r="E13158" s="859">
        <v>26</v>
      </c>
      <c r="F13158" s="859">
        <v>14</v>
      </c>
      <c r="G13158" s="518" t="s">
        <v>128</v>
      </c>
      <c r="H13158" s="518" t="s">
        <v>181</v>
      </c>
      <c r="I13158" s="518">
        <v>661017</v>
      </c>
    </row>
    <row r="13159" spans="1:9" x14ac:dyDescent="0.2">
      <c r="A13159" s="518" t="s">
        <v>179</v>
      </c>
      <c r="B13159" s="518">
        <v>661025</v>
      </c>
      <c r="C13159" s="518" t="s">
        <v>2660</v>
      </c>
      <c r="D13159" s="518" t="s">
        <v>577</v>
      </c>
      <c r="E13159" s="859">
        <v>30</v>
      </c>
      <c r="F13159" s="859">
        <v>0</v>
      </c>
      <c r="G13159" s="518" t="s">
        <v>128</v>
      </c>
      <c r="H13159" s="518" t="s">
        <v>179</v>
      </c>
      <c r="I13159" s="518">
        <v>661025</v>
      </c>
    </row>
    <row r="13160" spans="1:9" x14ac:dyDescent="0.2">
      <c r="A13160" s="518" t="s">
        <v>181</v>
      </c>
      <c r="B13160" s="518">
        <v>661058</v>
      </c>
      <c r="C13160" s="518" t="s">
        <v>2660</v>
      </c>
      <c r="D13160" s="518" t="s">
        <v>7100</v>
      </c>
      <c r="E13160" s="859">
        <v>35</v>
      </c>
      <c r="F13160" s="859">
        <v>0</v>
      </c>
      <c r="G13160" s="518" t="s">
        <v>128</v>
      </c>
      <c r="H13160" s="518" t="s">
        <v>181</v>
      </c>
      <c r="I13160" s="518">
        <v>661058</v>
      </c>
    </row>
    <row r="13161" spans="1:9" x14ac:dyDescent="0.2">
      <c r="A13161" s="518" t="s">
        <v>213</v>
      </c>
      <c r="B13161" s="518">
        <v>661140</v>
      </c>
      <c r="C13161" s="518" t="s">
        <v>2660</v>
      </c>
      <c r="D13161" s="518" t="s">
        <v>7359</v>
      </c>
      <c r="E13161" s="859">
        <v>12</v>
      </c>
      <c r="F13161" s="859">
        <v>0</v>
      </c>
      <c r="G13161" s="518" t="s">
        <v>128</v>
      </c>
      <c r="H13161" s="518" t="s">
        <v>213</v>
      </c>
      <c r="I13161" s="518">
        <v>661140</v>
      </c>
    </row>
    <row r="13162" spans="1:9" x14ac:dyDescent="0.2">
      <c r="A13162" s="518" t="s">
        <v>179</v>
      </c>
      <c r="B13162" s="518">
        <v>661165</v>
      </c>
      <c r="C13162" s="518" t="s">
        <v>2660</v>
      </c>
      <c r="D13162" s="518" t="s">
        <v>7101</v>
      </c>
      <c r="E13162" s="859">
        <v>32</v>
      </c>
      <c r="F13162" s="859">
        <v>0</v>
      </c>
      <c r="G13162" s="518" t="s">
        <v>128</v>
      </c>
      <c r="H13162" s="518" t="s">
        <v>179</v>
      </c>
      <c r="I13162" s="518">
        <v>661165</v>
      </c>
    </row>
    <row r="13163" spans="1:9" x14ac:dyDescent="0.2">
      <c r="A13163" s="518" t="s">
        <v>179</v>
      </c>
      <c r="B13163" s="518">
        <v>661173</v>
      </c>
      <c r="C13163" s="518" t="s">
        <v>2660</v>
      </c>
      <c r="D13163" s="518" t="s">
        <v>7102</v>
      </c>
      <c r="E13163" s="859">
        <v>33</v>
      </c>
      <c r="F13163" s="859">
        <v>0</v>
      </c>
      <c r="G13163" s="518" t="s">
        <v>128</v>
      </c>
      <c r="H13163" s="518" t="s">
        <v>179</v>
      </c>
      <c r="I13163" s="518">
        <v>661173</v>
      </c>
    </row>
    <row r="13164" spans="1:9" x14ac:dyDescent="0.2">
      <c r="A13164" s="518" t="s">
        <v>179</v>
      </c>
      <c r="B13164" s="518">
        <v>661249</v>
      </c>
      <c r="C13164" s="518" t="s">
        <v>2660</v>
      </c>
      <c r="D13164" s="518" t="s">
        <v>7103</v>
      </c>
      <c r="E13164" s="859">
        <v>31</v>
      </c>
      <c r="F13164" s="859">
        <v>0</v>
      </c>
      <c r="G13164" s="518" t="s">
        <v>128</v>
      </c>
      <c r="H13164" s="518" t="s">
        <v>179</v>
      </c>
      <c r="I13164" s="518">
        <v>661249</v>
      </c>
    </row>
    <row r="13165" spans="1:9" x14ac:dyDescent="0.2">
      <c r="A13165" s="518" t="s">
        <v>179</v>
      </c>
      <c r="B13165" s="518">
        <v>661280</v>
      </c>
      <c r="C13165" s="518" t="s">
        <v>2660</v>
      </c>
      <c r="D13165" s="518" t="s">
        <v>642</v>
      </c>
      <c r="E13165" s="859">
        <v>24</v>
      </c>
      <c r="F13165" s="859">
        <v>0</v>
      </c>
      <c r="G13165" s="518" t="s">
        <v>128</v>
      </c>
      <c r="H13165" s="518" t="s">
        <v>179</v>
      </c>
      <c r="I13165" s="518">
        <v>661280</v>
      </c>
    </row>
    <row r="13166" spans="1:9" x14ac:dyDescent="0.2">
      <c r="A13166" s="518" t="s">
        <v>256</v>
      </c>
      <c r="B13166" s="518">
        <v>661306</v>
      </c>
      <c r="C13166" s="518" t="s">
        <v>2660</v>
      </c>
      <c r="D13166" s="518" t="s">
        <v>9639</v>
      </c>
      <c r="E13166" s="859">
        <v>31</v>
      </c>
      <c r="F13166" s="859">
        <v>0</v>
      </c>
      <c r="G13166" s="518" t="s">
        <v>128</v>
      </c>
      <c r="H13166" s="518" t="s">
        <v>256</v>
      </c>
      <c r="I13166" s="518">
        <v>661306</v>
      </c>
    </row>
    <row r="13167" spans="1:9" x14ac:dyDescent="0.2">
      <c r="A13167" s="518" t="s">
        <v>256</v>
      </c>
      <c r="B13167" s="518">
        <v>661330</v>
      </c>
      <c r="C13167" s="518" t="s">
        <v>2660</v>
      </c>
      <c r="D13167" s="518" t="s">
        <v>7104</v>
      </c>
      <c r="E13167" s="859">
        <v>23</v>
      </c>
      <c r="F13167" s="859">
        <v>0</v>
      </c>
      <c r="G13167" s="518" t="s">
        <v>128</v>
      </c>
      <c r="H13167" s="518" t="s">
        <v>256</v>
      </c>
      <c r="I13167" s="518">
        <v>661330</v>
      </c>
    </row>
    <row r="13168" spans="1:9" x14ac:dyDescent="0.2">
      <c r="A13168" s="518" t="s">
        <v>256</v>
      </c>
      <c r="B13168" s="518">
        <v>661355</v>
      </c>
      <c r="C13168" s="518" t="s">
        <v>2660</v>
      </c>
      <c r="D13168" s="518" t="s">
        <v>7104</v>
      </c>
      <c r="E13168" s="859">
        <v>31</v>
      </c>
      <c r="F13168" s="859">
        <v>0</v>
      </c>
      <c r="G13168" s="518" t="s">
        <v>128</v>
      </c>
      <c r="H13168" s="518" t="s">
        <v>256</v>
      </c>
      <c r="I13168" s="518">
        <v>661355</v>
      </c>
    </row>
    <row r="13169" spans="1:9" x14ac:dyDescent="0.2">
      <c r="A13169" s="518" t="s">
        <v>179</v>
      </c>
      <c r="B13169" s="518">
        <v>661439</v>
      </c>
      <c r="C13169" s="518" t="s">
        <v>2660</v>
      </c>
      <c r="D13169" s="518" t="s">
        <v>7105</v>
      </c>
      <c r="E13169" s="859">
        <v>35</v>
      </c>
      <c r="F13169" s="859">
        <v>0</v>
      </c>
      <c r="G13169" s="518" t="s">
        <v>128</v>
      </c>
      <c r="H13169" s="518" t="s">
        <v>179</v>
      </c>
      <c r="I13169" s="518">
        <v>661439</v>
      </c>
    </row>
    <row r="13170" spans="1:9" x14ac:dyDescent="0.2">
      <c r="A13170" s="518" t="s">
        <v>256</v>
      </c>
      <c r="B13170" s="518">
        <v>661447</v>
      </c>
      <c r="C13170" s="518" t="s">
        <v>2660</v>
      </c>
      <c r="D13170" s="518" t="s">
        <v>9640</v>
      </c>
      <c r="E13170" s="859">
        <v>27</v>
      </c>
      <c r="F13170" s="859">
        <v>0</v>
      </c>
      <c r="G13170" s="518" t="s">
        <v>128</v>
      </c>
      <c r="H13170" s="518" t="s">
        <v>256</v>
      </c>
      <c r="I13170" s="518">
        <v>661447</v>
      </c>
    </row>
    <row r="13171" spans="1:9" x14ac:dyDescent="0.2">
      <c r="A13171" s="518" t="s">
        <v>381</v>
      </c>
      <c r="B13171" s="518">
        <v>661470</v>
      </c>
      <c r="C13171" s="518" t="s">
        <v>2660</v>
      </c>
      <c r="D13171" s="518" t="s">
        <v>9641</v>
      </c>
      <c r="E13171" s="859">
        <v>23</v>
      </c>
      <c r="F13171" s="859">
        <v>0</v>
      </c>
      <c r="G13171" s="518" t="s">
        <v>128</v>
      </c>
      <c r="H13171" s="518" t="s">
        <v>381</v>
      </c>
      <c r="I13171" s="518">
        <v>661470</v>
      </c>
    </row>
    <row r="13172" spans="1:9" x14ac:dyDescent="0.2">
      <c r="A13172" s="518" t="s">
        <v>381</v>
      </c>
      <c r="B13172" s="518">
        <v>661488</v>
      </c>
      <c r="C13172" s="518" t="s">
        <v>2660</v>
      </c>
      <c r="D13172" s="518" t="s">
        <v>9641</v>
      </c>
      <c r="E13172" s="859">
        <v>22</v>
      </c>
      <c r="F13172" s="859">
        <v>0</v>
      </c>
      <c r="G13172" s="518" t="s">
        <v>128</v>
      </c>
      <c r="H13172" s="518" t="s">
        <v>381</v>
      </c>
      <c r="I13172" s="518">
        <v>661488</v>
      </c>
    </row>
    <row r="13173" spans="1:9" x14ac:dyDescent="0.2">
      <c r="A13173" s="518" t="s">
        <v>256</v>
      </c>
      <c r="B13173" s="518">
        <v>661546</v>
      </c>
      <c r="C13173" s="518" t="s">
        <v>2660</v>
      </c>
      <c r="D13173" s="518" t="s">
        <v>7106</v>
      </c>
      <c r="E13173" s="859">
        <v>24</v>
      </c>
      <c r="F13173" s="859">
        <v>7</v>
      </c>
      <c r="G13173" s="518" t="s">
        <v>128</v>
      </c>
      <c r="H13173" s="518" t="s">
        <v>256</v>
      </c>
      <c r="I13173" s="518">
        <v>799007</v>
      </c>
    </row>
    <row r="13174" spans="1:9" x14ac:dyDescent="0.2">
      <c r="A13174" s="518" t="s">
        <v>158</v>
      </c>
      <c r="B13174" s="518">
        <v>661561</v>
      </c>
      <c r="C13174" s="518" t="s">
        <v>2660</v>
      </c>
      <c r="D13174" s="518" t="s">
        <v>7107</v>
      </c>
      <c r="E13174" s="859">
        <v>28</v>
      </c>
      <c r="F13174" s="859">
        <v>0</v>
      </c>
      <c r="G13174" s="518" t="s">
        <v>128</v>
      </c>
      <c r="H13174" s="518" t="s">
        <v>158</v>
      </c>
      <c r="I13174" s="518">
        <v>661561</v>
      </c>
    </row>
    <row r="13175" spans="1:9" x14ac:dyDescent="0.2">
      <c r="A13175" s="518" t="s">
        <v>292</v>
      </c>
      <c r="B13175" s="518">
        <v>661603</v>
      </c>
      <c r="C13175" s="518" t="s">
        <v>2660</v>
      </c>
      <c r="D13175" s="518" t="s">
        <v>2033</v>
      </c>
      <c r="E13175" s="859">
        <v>34</v>
      </c>
      <c r="F13175" s="859">
        <v>0</v>
      </c>
      <c r="G13175" s="518" t="s">
        <v>128</v>
      </c>
      <c r="H13175" s="518" t="s">
        <v>292</v>
      </c>
      <c r="I13175" s="518">
        <v>661603</v>
      </c>
    </row>
    <row r="13176" spans="1:9" x14ac:dyDescent="0.2">
      <c r="A13176" s="518" t="s">
        <v>180</v>
      </c>
      <c r="B13176" s="518">
        <v>661645</v>
      </c>
      <c r="C13176" s="518" t="s">
        <v>2660</v>
      </c>
      <c r="D13176" s="518" t="s">
        <v>2382</v>
      </c>
      <c r="E13176" s="859">
        <v>30</v>
      </c>
      <c r="F13176" s="859">
        <v>0</v>
      </c>
      <c r="G13176" s="518" t="s">
        <v>128</v>
      </c>
      <c r="H13176" s="518" t="s">
        <v>180</v>
      </c>
      <c r="I13176" s="518">
        <v>661645</v>
      </c>
    </row>
    <row r="13177" spans="1:9" x14ac:dyDescent="0.2">
      <c r="A13177" s="518" t="s">
        <v>179</v>
      </c>
      <c r="B13177" s="518">
        <v>661652</v>
      </c>
      <c r="C13177" s="518" t="s">
        <v>2660</v>
      </c>
      <c r="D13177" s="518" t="s">
        <v>7108</v>
      </c>
      <c r="E13177" s="859">
        <v>31</v>
      </c>
      <c r="F13177" s="859">
        <v>31</v>
      </c>
      <c r="G13177" s="518" t="s">
        <v>128</v>
      </c>
      <c r="H13177" s="518" t="s">
        <v>179</v>
      </c>
      <c r="I13177" s="518">
        <v>661652</v>
      </c>
    </row>
    <row r="13178" spans="1:9" x14ac:dyDescent="0.2">
      <c r="A13178" s="518" t="s">
        <v>179</v>
      </c>
      <c r="B13178" s="518">
        <v>661678</v>
      </c>
      <c r="C13178" s="518" t="s">
        <v>2660</v>
      </c>
      <c r="D13178" s="518" t="s">
        <v>7109</v>
      </c>
      <c r="E13178" s="859">
        <v>34</v>
      </c>
      <c r="F13178" s="859">
        <v>0</v>
      </c>
      <c r="G13178" s="518" t="s">
        <v>128</v>
      </c>
      <c r="H13178" s="518" t="s">
        <v>179</v>
      </c>
      <c r="I13178" s="518">
        <v>661678</v>
      </c>
    </row>
    <row r="13179" spans="1:9" x14ac:dyDescent="0.2">
      <c r="A13179" s="518" t="s">
        <v>179</v>
      </c>
      <c r="B13179" s="518">
        <v>661694</v>
      </c>
      <c r="C13179" s="518" t="s">
        <v>2660</v>
      </c>
      <c r="D13179" s="518" t="s">
        <v>7110</v>
      </c>
      <c r="E13179" s="859">
        <v>21</v>
      </c>
      <c r="F13179" s="859">
        <v>0</v>
      </c>
      <c r="G13179" s="518" t="s">
        <v>128</v>
      </c>
      <c r="H13179" s="518" t="s">
        <v>179</v>
      </c>
      <c r="I13179" s="518">
        <v>661694</v>
      </c>
    </row>
    <row r="13180" spans="1:9" x14ac:dyDescent="0.2">
      <c r="A13180" s="518" t="s">
        <v>279</v>
      </c>
      <c r="B13180" s="518">
        <v>661702</v>
      </c>
      <c r="C13180" s="518" t="s">
        <v>2660</v>
      </c>
      <c r="D13180" s="518" t="s">
        <v>7111</v>
      </c>
      <c r="E13180" s="859">
        <v>22</v>
      </c>
      <c r="F13180" s="859">
        <v>0</v>
      </c>
      <c r="G13180" s="518" t="s">
        <v>128</v>
      </c>
      <c r="H13180" s="518" t="s">
        <v>279</v>
      </c>
      <c r="I13180" s="518">
        <v>661702</v>
      </c>
    </row>
    <row r="13181" spans="1:9" x14ac:dyDescent="0.2">
      <c r="A13181" s="518" t="s">
        <v>381</v>
      </c>
      <c r="B13181" s="518">
        <v>661744</v>
      </c>
      <c r="C13181" s="518" t="s">
        <v>2660</v>
      </c>
      <c r="D13181" s="518" t="s">
        <v>9642</v>
      </c>
      <c r="E13181" s="859">
        <v>16</v>
      </c>
      <c r="F13181" s="859">
        <v>0</v>
      </c>
      <c r="G13181" s="518" t="s">
        <v>128</v>
      </c>
      <c r="H13181" s="518" t="s">
        <v>381</v>
      </c>
      <c r="I13181" s="518">
        <v>661744</v>
      </c>
    </row>
    <row r="13182" spans="1:9" x14ac:dyDescent="0.2">
      <c r="A13182" s="518" t="s">
        <v>279</v>
      </c>
      <c r="B13182" s="518">
        <v>661769</v>
      </c>
      <c r="C13182" s="518" t="s">
        <v>2660</v>
      </c>
      <c r="D13182" s="518" t="s">
        <v>7112</v>
      </c>
      <c r="E13182" s="859">
        <v>34</v>
      </c>
      <c r="F13182" s="859">
        <v>0</v>
      </c>
      <c r="G13182" s="518" t="s">
        <v>128</v>
      </c>
      <c r="H13182" s="518" t="s">
        <v>279</v>
      </c>
      <c r="I13182" s="518">
        <v>661769</v>
      </c>
    </row>
    <row r="13183" spans="1:9" x14ac:dyDescent="0.2">
      <c r="A13183" s="518" t="s">
        <v>145</v>
      </c>
      <c r="B13183" s="518">
        <v>661777</v>
      </c>
      <c r="C13183" s="518" t="s">
        <v>2660</v>
      </c>
      <c r="D13183" s="518" t="s">
        <v>8491</v>
      </c>
      <c r="E13183" s="859">
        <v>32</v>
      </c>
      <c r="F13183" s="859">
        <v>0</v>
      </c>
      <c r="G13183" s="518" t="s">
        <v>128</v>
      </c>
      <c r="H13183" s="518" t="s">
        <v>145</v>
      </c>
      <c r="I13183" s="518">
        <v>661777</v>
      </c>
    </row>
    <row r="13184" spans="1:9" x14ac:dyDescent="0.2">
      <c r="A13184" s="518" t="s">
        <v>256</v>
      </c>
      <c r="B13184" s="518">
        <v>661918</v>
      </c>
      <c r="C13184" s="518" t="s">
        <v>2660</v>
      </c>
      <c r="D13184" s="518" t="s">
        <v>9640</v>
      </c>
      <c r="E13184" s="859">
        <v>18</v>
      </c>
      <c r="F13184" s="859">
        <v>0</v>
      </c>
      <c r="G13184" s="518" t="s">
        <v>128</v>
      </c>
      <c r="H13184" s="518" t="s">
        <v>256</v>
      </c>
      <c r="I13184" s="518">
        <v>661918</v>
      </c>
    </row>
    <row r="13185" spans="1:9" x14ac:dyDescent="0.2">
      <c r="A13185" s="518" t="s">
        <v>339</v>
      </c>
      <c r="B13185" s="518">
        <v>662007</v>
      </c>
      <c r="C13185" s="518" t="s">
        <v>2660</v>
      </c>
      <c r="D13185" s="518" t="s">
        <v>7825</v>
      </c>
      <c r="E13185" s="859">
        <v>27</v>
      </c>
      <c r="F13185" s="859">
        <v>0</v>
      </c>
      <c r="G13185" s="518" t="s">
        <v>128</v>
      </c>
      <c r="H13185" s="518" t="s">
        <v>339</v>
      </c>
      <c r="I13185" s="518">
        <v>662007</v>
      </c>
    </row>
    <row r="13186" spans="1:9" x14ac:dyDescent="0.2">
      <c r="A13186" s="518" t="s">
        <v>256</v>
      </c>
      <c r="B13186" s="518">
        <v>662072</v>
      </c>
      <c r="C13186" s="518" t="s">
        <v>2660</v>
      </c>
      <c r="D13186" s="518" t="s">
        <v>9643</v>
      </c>
      <c r="E13186" s="859">
        <v>35</v>
      </c>
      <c r="F13186" s="859">
        <v>0</v>
      </c>
      <c r="G13186" s="518" t="s">
        <v>128</v>
      </c>
      <c r="H13186" s="518" t="s">
        <v>256</v>
      </c>
      <c r="I13186" s="518">
        <v>662072</v>
      </c>
    </row>
    <row r="13187" spans="1:9" x14ac:dyDescent="0.2">
      <c r="A13187" s="518" t="s">
        <v>256</v>
      </c>
      <c r="B13187" s="518">
        <v>662080</v>
      </c>
      <c r="C13187" s="518" t="s">
        <v>2660</v>
      </c>
      <c r="D13187" s="518" t="s">
        <v>9644</v>
      </c>
      <c r="E13187" s="859">
        <v>35</v>
      </c>
      <c r="F13187" s="859">
        <v>0</v>
      </c>
      <c r="G13187" s="518" t="s">
        <v>128</v>
      </c>
      <c r="H13187" s="518" t="s">
        <v>256</v>
      </c>
      <c r="I13187" s="518">
        <v>662080</v>
      </c>
    </row>
    <row r="13188" spans="1:9" x14ac:dyDescent="0.2">
      <c r="A13188" s="518" t="s">
        <v>256</v>
      </c>
      <c r="B13188" s="518">
        <v>662106</v>
      </c>
      <c r="C13188" s="518" t="s">
        <v>2660</v>
      </c>
      <c r="D13188" s="518" t="s">
        <v>7457</v>
      </c>
      <c r="E13188" s="859">
        <v>12</v>
      </c>
      <c r="F13188" s="859">
        <v>12</v>
      </c>
      <c r="G13188" s="518" t="s">
        <v>128</v>
      </c>
      <c r="H13188" s="518" t="s">
        <v>256</v>
      </c>
      <c r="I13188" s="518">
        <v>662106</v>
      </c>
    </row>
    <row r="13189" spans="1:9" x14ac:dyDescent="0.2">
      <c r="A13189" s="518" t="s">
        <v>256</v>
      </c>
      <c r="B13189" s="518">
        <v>662130</v>
      </c>
      <c r="C13189" s="518" t="s">
        <v>2660</v>
      </c>
      <c r="D13189" s="518" t="s">
        <v>3365</v>
      </c>
      <c r="E13189" s="859">
        <v>33</v>
      </c>
      <c r="F13189" s="859">
        <v>19</v>
      </c>
      <c r="G13189" s="518" t="s">
        <v>128</v>
      </c>
      <c r="H13189" s="518" t="s">
        <v>256</v>
      </c>
      <c r="I13189" s="518">
        <v>662130</v>
      </c>
    </row>
    <row r="13190" spans="1:9" x14ac:dyDescent="0.2">
      <c r="A13190" s="518" t="s">
        <v>256</v>
      </c>
      <c r="B13190" s="518">
        <v>662155</v>
      </c>
      <c r="C13190" s="518" t="s">
        <v>2660</v>
      </c>
      <c r="D13190" s="518" t="s">
        <v>9645</v>
      </c>
      <c r="E13190" s="859">
        <v>29</v>
      </c>
      <c r="F13190" s="859">
        <v>0</v>
      </c>
      <c r="G13190" s="518" t="s">
        <v>128</v>
      </c>
      <c r="H13190" s="518" t="s">
        <v>256</v>
      </c>
      <c r="I13190" s="518">
        <v>662155</v>
      </c>
    </row>
    <row r="13191" spans="1:9" x14ac:dyDescent="0.2">
      <c r="A13191" s="518" t="s">
        <v>256</v>
      </c>
      <c r="B13191" s="518">
        <v>662213</v>
      </c>
      <c r="C13191" s="518" t="s">
        <v>2660</v>
      </c>
      <c r="D13191" s="518" t="s">
        <v>9646</v>
      </c>
      <c r="E13191" s="859">
        <v>30</v>
      </c>
      <c r="F13191" s="859">
        <v>0</v>
      </c>
      <c r="G13191" s="518" t="s">
        <v>128</v>
      </c>
      <c r="H13191" s="518" t="s">
        <v>256</v>
      </c>
      <c r="I13191" s="518">
        <v>662213</v>
      </c>
    </row>
    <row r="13192" spans="1:9" x14ac:dyDescent="0.2">
      <c r="A13192" s="518" t="s">
        <v>256</v>
      </c>
      <c r="B13192" s="518">
        <v>662239</v>
      </c>
      <c r="C13192" s="518" t="s">
        <v>2660</v>
      </c>
      <c r="D13192" s="518" t="s">
        <v>9647</v>
      </c>
      <c r="E13192" s="859">
        <v>35</v>
      </c>
      <c r="F13192" s="859">
        <v>0</v>
      </c>
      <c r="G13192" s="518" t="s">
        <v>128</v>
      </c>
      <c r="H13192" s="518" t="s">
        <v>256</v>
      </c>
      <c r="I13192" s="518">
        <v>662239</v>
      </c>
    </row>
    <row r="13193" spans="1:9" x14ac:dyDescent="0.2">
      <c r="A13193" s="518" t="s">
        <v>256</v>
      </c>
      <c r="B13193" s="518">
        <v>662247</v>
      </c>
      <c r="C13193" s="518" t="s">
        <v>2660</v>
      </c>
      <c r="D13193" s="518" t="s">
        <v>9608</v>
      </c>
      <c r="E13193" s="859">
        <v>34</v>
      </c>
      <c r="F13193" s="859">
        <v>0</v>
      </c>
      <c r="G13193" s="518" t="s">
        <v>128</v>
      </c>
      <c r="H13193" s="518" t="s">
        <v>256</v>
      </c>
      <c r="I13193" s="518">
        <v>662247</v>
      </c>
    </row>
    <row r="13194" spans="1:9" x14ac:dyDescent="0.2">
      <c r="A13194" s="518" t="s">
        <v>256</v>
      </c>
      <c r="B13194" s="518">
        <v>662254</v>
      </c>
      <c r="C13194" s="518" t="s">
        <v>2660</v>
      </c>
      <c r="D13194" s="518" t="s">
        <v>9648</v>
      </c>
      <c r="E13194" s="859">
        <v>35</v>
      </c>
      <c r="F13194" s="859">
        <v>0</v>
      </c>
      <c r="G13194" s="518" t="s">
        <v>128</v>
      </c>
      <c r="H13194" s="518" t="s">
        <v>256</v>
      </c>
      <c r="I13194" s="518">
        <v>662254</v>
      </c>
    </row>
    <row r="13195" spans="1:9" x14ac:dyDescent="0.2">
      <c r="A13195" s="518" t="s">
        <v>6576</v>
      </c>
      <c r="B13195" s="518">
        <v>662270</v>
      </c>
      <c r="C13195" s="518" t="s">
        <v>2660</v>
      </c>
      <c r="D13195" s="518" t="s">
        <v>7113</v>
      </c>
      <c r="E13195" s="859">
        <v>22</v>
      </c>
      <c r="F13195" s="859">
        <v>21</v>
      </c>
      <c r="G13195" s="518" t="s">
        <v>122</v>
      </c>
      <c r="H13195" s="518" t="s">
        <v>6576</v>
      </c>
      <c r="I13195" s="518">
        <v>662270</v>
      </c>
    </row>
    <row r="13196" spans="1:9" x14ac:dyDescent="0.2">
      <c r="A13196" s="518" t="s">
        <v>256</v>
      </c>
      <c r="B13196" s="518">
        <v>662288</v>
      </c>
      <c r="C13196" s="518" t="s">
        <v>2660</v>
      </c>
      <c r="D13196" s="518" t="s">
        <v>9649</v>
      </c>
      <c r="E13196" s="859">
        <v>32</v>
      </c>
      <c r="F13196" s="859">
        <v>0</v>
      </c>
      <c r="G13196" s="518" t="s">
        <v>128</v>
      </c>
      <c r="H13196" s="518" t="s">
        <v>256</v>
      </c>
      <c r="I13196" s="518">
        <v>662288</v>
      </c>
    </row>
    <row r="13197" spans="1:9" x14ac:dyDescent="0.2">
      <c r="A13197" s="518" t="s">
        <v>256</v>
      </c>
      <c r="B13197" s="518">
        <v>662312</v>
      </c>
      <c r="C13197" s="518" t="s">
        <v>2660</v>
      </c>
      <c r="D13197" s="518" t="s">
        <v>9546</v>
      </c>
      <c r="E13197" s="859">
        <v>33</v>
      </c>
      <c r="F13197" s="859">
        <v>0</v>
      </c>
      <c r="G13197" s="518" t="s">
        <v>128</v>
      </c>
      <c r="H13197" s="518" t="s">
        <v>256</v>
      </c>
      <c r="I13197" s="518">
        <v>662312</v>
      </c>
    </row>
    <row r="13198" spans="1:9" x14ac:dyDescent="0.2">
      <c r="A13198" s="518" t="s">
        <v>256</v>
      </c>
      <c r="B13198" s="518">
        <v>662320</v>
      </c>
      <c r="C13198" s="518" t="s">
        <v>2660</v>
      </c>
      <c r="D13198" s="518" t="s">
        <v>9546</v>
      </c>
      <c r="E13198" s="859">
        <v>33</v>
      </c>
      <c r="F13198" s="859">
        <v>0</v>
      </c>
      <c r="G13198" s="518" t="s">
        <v>128</v>
      </c>
      <c r="H13198" s="518" t="s">
        <v>256</v>
      </c>
      <c r="I13198" s="518">
        <v>662320</v>
      </c>
    </row>
    <row r="13199" spans="1:9" x14ac:dyDescent="0.2">
      <c r="A13199" s="518" t="s">
        <v>256</v>
      </c>
      <c r="B13199" s="518">
        <v>662338</v>
      </c>
      <c r="C13199" s="518" t="s">
        <v>2660</v>
      </c>
      <c r="D13199" s="518" t="s">
        <v>9546</v>
      </c>
      <c r="E13199" s="859">
        <v>34</v>
      </c>
      <c r="F13199" s="859">
        <v>0</v>
      </c>
      <c r="G13199" s="518" t="s">
        <v>128</v>
      </c>
      <c r="H13199" s="518" t="s">
        <v>256</v>
      </c>
      <c r="I13199" s="518">
        <v>662338</v>
      </c>
    </row>
    <row r="13200" spans="1:9" x14ac:dyDescent="0.2">
      <c r="A13200" s="518" t="s">
        <v>256</v>
      </c>
      <c r="B13200" s="518">
        <v>662346</v>
      </c>
      <c r="C13200" s="518" t="s">
        <v>2660</v>
      </c>
      <c r="D13200" s="518" t="s">
        <v>9650</v>
      </c>
      <c r="E13200" s="859">
        <v>30</v>
      </c>
      <c r="F13200" s="859">
        <v>0</v>
      </c>
      <c r="G13200" s="518" t="s">
        <v>128</v>
      </c>
      <c r="H13200" s="518" t="s">
        <v>256</v>
      </c>
      <c r="I13200" s="518">
        <v>662346</v>
      </c>
    </row>
    <row r="13201" spans="1:9" x14ac:dyDescent="0.2">
      <c r="A13201" s="518" t="s">
        <v>256</v>
      </c>
      <c r="B13201" s="518">
        <v>662353</v>
      </c>
      <c r="C13201" s="518" t="s">
        <v>2660</v>
      </c>
      <c r="D13201" s="518" t="s">
        <v>9651</v>
      </c>
      <c r="E13201" s="859">
        <v>35</v>
      </c>
      <c r="F13201" s="859">
        <v>0</v>
      </c>
      <c r="G13201" s="518" t="s">
        <v>128</v>
      </c>
      <c r="H13201" s="518" t="s">
        <v>256</v>
      </c>
      <c r="I13201" s="518">
        <v>662353</v>
      </c>
    </row>
    <row r="13202" spans="1:9" x14ac:dyDescent="0.2">
      <c r="A13202" s="518" t="s">
        <v>256</v>
      </c>
      <c r="B13202" s="518">
        <v>662361</v>
      </c>
      <c r="C13202" s="518" t="s">
        <v>2660</v>
      </c>
      <c r="D13202" s="518" t="s">
        <v>9652</v>
      </c>
      <c r="E13202" s="859">
        <v>35</v>
      </c>
      <c r="F13202" s="859">
        <v>0</v>
      </c>
      <c r="G13202" s="518" t="s">
        <v>128</v>
      </c>
      <c r="H13202" s="518" t="s">
        <v>256</v>
      </c>
      <c r="I13202" s="518">
        <v>662361</v>
      </c>
    </row>
    <row r="13203" spans="1:9" x14ac:dyDescent="0.2">
      <c r="A13203" s="518" t="s">
        <v>6576</v>
      </c>
      <c r="B13203" s="518">
        <v>662668</v>
      </c>
      <c r="C13203" s="518" t="s">
        <v>2660</v>
      </c>
      <c r="D13203" s="518" t="s">
        <v>450</v>
      </c>
      <c r="E13203" s="859">
        <v>31</v>
      </c>
      <c r="F13203" s="859">
        <v>21</v>
      </c>
      <c r="G13203" s="518" t="s">
        <v>122</v>
      </c>
      <c r="H13203" s="518" t="s">
        <v>6576</v>
      </c>
      <c r="I13203" s="518">
        <v>662668</v>
      </c>
    </row>
    <row r="13204" spans="1:9" x14ac:dyDescent="0.2">
      <c r="A13204" s="518" t="s">
        <v>170</v>
      </c>
      <c r="B13204" s="518">
        <v>662684</v>
      </c>
      <c r="C13204" s="518" t="s">
        <v>2660</v>
      </c>
      <c r="D13204" s="518" t="s">
        <v>4800</v>
      </c>
      <c r="E13204" s="859">
        <v>26</v>
      </c>
      <c r="F13204" s="859">
        <v>23</v>
      </c>
      <c r="G13204" s="518" t="s">
        <v>122</v>
      </c>
      <c r="H13204" s="518" t="s">
        <v>170</v>
      </c>
      <c r="I13204" s="518">
        <v>662684</v>
      </c>
    </row>
    <row r="13205" spans="1:9" x14ac:dyDescent="0.2">
      <c r="A13205" s="518" t="s">
        <v>170</v>
      </c>
      <c r="B13205" s="518">
        <v>662692</v>
      </c>
      <c r="C13205" s="518" t="s">
        <v>2660</v>
      </c>
      <c r="D13205" s="518" t="s">
        <v>7114</v>
      </c>
      <c r="E13205" s="859">
        <v>30</v>
      </c>
      <c r="F13205" s="859">
        <v>30</v>
      </c>
      <c r="G13205" s="518" t="s">
        <v>122</v>
      </c>
      <c r="H13205" s="518" t="s">
        <v>170</v>
      </c>
      <c r="I13205" s="518">
        <v>662692</v>
      </c>
    </row>
    <row r="13206" spans="1:9" x14ac:dyDescent="0.2">
      <c r="A13206" s="518" t="s">
        <v>170</v>
      </c>
      <c r="B13206" s="518">
        <v>662700</v>
      </c>
      <c r="C13206" s="518" t="s">
        <v>2660</v>
      </c>
      <c r="D13206" s="518" t="s">
        <v>4805</v>
      </c>
      <c r="E13206" s="859">
        <v>34</v>
      </c>
      <c r="F13206" s="859">
        <v>29</v>
      </c>
      <c r="G13206" s="518" t="s">
        <v>122</v>
      </c>
      <c r="H13206" s="518" t="s">
        <v>170</v>
      </c>
      <c r="I13206" s="518">
        <v>662700</v>
      </c>
    </row>
    <row r="13207" spans="1:9" x14ac:dyDescent="0.2">
      <c r="A13207" s="518" t="s">
        <v>170</v>
      </c>
      <c r="B13207" s="518">
        <v>662718</v>
      </c>
      <c r="C13207" s="518" t="s">
        <v>2660</v>
      </c>
      <c r="D13207" s="518" t="s">
        <v>9653</v>
      </c>
      <c r="E13207" s="859">
        <v>30</v>
      </c>
      <c r="F13207" s="859">
        <v>24</v>
      </c>
      <c r="G13207" s="518" t="s">
        <v>122</v>
      </c>
      <c r="H13207" s="518" t="s">
        <v>170</v>
      </c>
      <c r="I13207" s="518">
        <v>662718</v>
      </c>
    </row>
    <row r="13208" spans="1:9" x14ac:dyDescent="0.2">
      <c r="A13208" s="518" t="s">
        <v>170</v>
      </c>
      <c r="B13208" s="518">
        <v>662734</v>
      </c>
      <c r="C13208" s="518" t="s">
        <v>2660</v>
      </c>
      <c r="D13208" s="518" t="s">
        <v>2203</v>
      </c>
      <c r="E13208" s="859">
        <v>35</v>
      </c>
      <c r="F13208" s="859">
        <v>35</v>
      </c>
      <c r="G13208" s="518" t="s">
        <v>122</v>
      </c>
      <c r="H13208" s="518" t="s">
        <v>170</v>
      </c>
      <c r="I13208" s="518">
        <v>662734</v>
      </c>
    </row>
    <row r="13209" spans="1:9" x14ac:dyDescent="0.2">
      <c r="A13209" s="518" t="s">
        <v>170</v>
      </c>
      <c r="B13209" s="518">
        <v>662742</v>
      </c>
      <c r="C13209" s="518" t="s">
        <v>2660</v>
      </c>
      <c r="D13209" s="518" t="s">
        <v>7115</v>
      </c>
      <c r="E13209" s="859">
        <v>35</v>
      </c>
      <c r="F13209" s="859">
        <v>35</v>
      </c>
      <c r="G13209" s="518" t="s">
        <v>122</v>
      </c>
      <c r="H13209" s="518" t="s">
        <v>170</v>
      </c>
      <c r="I13209" s="518">
        <v>662742</v>
      </c>
    </row>
    <row r="13210" spans="1:9" x14ac:dyDescent="0.2">
      <c r="A13210" s="518" t="s">
        <v>170</v>
      </c>
      <c r="B13210" s="518">
        <v>662759</v>
      </c>
      <c r="C13210" s="518" t="s">
        <v>2660</v>
      </c>
      <c r="D13210" s="518" t="s">
        <v>522</v>
      </c>
      <c r="E13210" s="859">
        <v>34</v>
      </c>
      <c r="F13210" s="859">
        <v>29</v>
      </c>
      <c r="G13210" s="518" t="s">
        <v>122</v>
      </c>
      <c r="H13210" s="518" t="s">
        <v>170</v>
      </c>
      <c r="I13210" s="518">
        <v>662759</v>
      </c>
    </row>
    <row r="13211" spans="1:9" x14ac:dyDescent="0.2">
      <c r="A13211" s="518" t="s">
        <v>170</v>
      </c>
      <c r="B13211" s="518">
        <v>662767</v>
      </c>
      <c r="C13211" s="518" t="s">
        <v>2660</v>
      </c>
      <c r="D13211" s="518" t="s">
        <v>1466</v>
      </c>
      <c r="E13211" s="859">
        <v>34</v>
      </c>
      <c r="F13211" s="859">
        <v>31</v>
      </c>
      <c r="G13211" s="518" t="s">
        <v>122</v>
      </c>
      <c r="H13211" s="518" t="s">
        <v>170</v>
      </c>
      <c r="I13211" s="518">
        <v>662767</v>
      </c>
    </row>
    <row r="13212" spans="1:9" x14ac:dyDescent="0.2">
      <c r="A13212" s="518" t="s">
        <v>170</v>
      </c>
      <c r="B13212" s="518">
        <v>662791</v>
      </c>
      <c r="C13212" s="518" t="s">
        <v>2660</v>
      </c>
      <c r="D13212" s="518" t="s">
        <v>6338</v>
      </c>
      <c r="E13212" s="859">
        <v>34</v>
      </c>
      <c r="F13212" s="859">
        <v>30</v>
      </c>
      <c r="G13212" s="518" t="s">
        <v>122</v>
      </c>
      <c r="H13212" s="518" t="s">
        <v>170</v>
      </c>
      <c r="I13212" s="518">
        <v>662791</v>
      </c>
    </row>
    <row r="13213" spans="1:9" x14ac:dyDescent="0.2">
      <c r="A13213" s="518" t="s">
        <v>170</v>
      </c>
      <c r="B13213" s="518">
        <v>662817</v>
      </c>
      <c r="C13213" s="518" t="s">
        <v>2660</v>
      </c>
      <c r="D13213" s="518" t="s">
        <v>1361</v>
      </c>
      <c r="E13213" s="859">
        <v>35</v>
      </c>
      <c r="F13213" s="859">
        <v>32</v>
      </c>
      <c r="G13213" s="518" t="s">
        <v>122</v>
      </c>
      <c r="H13213" s="518" t="s">
        <v>170</v>
      </c>
      <c r="I13213" s="518">
        <v>662817</v>
      </c>
    </row>
    <row r="13214" spans="1:9" x14ac:dyDescent="0.2">
      <c r="A13214" s="518" t="s">
        <v>170</v>
      </c>
      <c r="B13214" s="518">
        <v>662825</v>
      </c>
      <c r="C13214" s="518" t="s">
        <v>2660</v>
      </c>
      <c r="D13214" s="518" t="s">
        <v>311</v>
      </c>
      <c r="E13214" s="859">
        <v>35</v>
      </c>
      <c r="F13214" s="859">
        <v>35</v>
      </c>
      <c r="G13214" s="518" t="s">
        <v>122</v>
      </c>
      <c r="H13214" s="518" t="s">
        <v>170</v>
      </c>
      <c r="I13214" s="518">
        <v>662825</v>
      </c>
    </row>
    <row r="13215" spans="1:9" x14ac:dyDescent="0.2">
      <c r="A13215" s="518" t="s">
        <v>170</v>
      </c>
      <c r="B13215" s="518">
        <v>662833</v>
      </c>
      <c r="C13215" s="518" t="s">
        <v>2660</v>
      </c>
      <c r="D13215" s="518" t="s">
        <v>2509</v>
      </c>
      <c r="E13215" s="859">
        <v>35</v>
      </c>
      <c r="F13215" s="859">
        <v>35</v>
      </c>
      <c r="G13215" s="518" t="s">
        <v>122</v>
      </c>
      <c r="H13215" s="518" t="s">
        <v>170</v>
      </c>
      <c r="I13215" s="518">
        <v>662833</v>
      </c>
    </row>
    <row r="13216" spans="1:9" x14ac:dyDescent="0.2">
      <c r="A13216" s="518" t="s">
        <v>170</v>
      </c>
      <c r="B13216" s="518">
        <v>662841</v>
      </c>
      <c r="C13216" s="518" t="s">
        <v>2660</v>
      </c>
      <c r="D13216" s="518" t="s">
        <v>1845</v>
      </c>
      <c r="E13216" s="859">
        <v>22</v>
      </c>
      <c r="F13216" s="859">
        <v>22</v>
      </c>
      <c r="G13216" s="518" t="s">
        <v>122</v>
      </c>
      <c r="H13216" s="518" t="s">
        <v>170</v>
      </c>
      <c r="I13216" s="518">
        <v>662841</v>
      </c>
    </row>
    <row r="13217" spans="1:9" x14ac:dyDescent="0.2">
      <c r="A13217" s="518" t="s">
        <v>170</v>
      </c>
      <c r="B13217" s="518">
        <v>662858</v>
      </c>
      <c r="C13217" s="518" t="s">
        <v>2660</v>
      </c>
      <c r="D13217" s="518" t="s">
        <v>7116</v>
      </c>
      <c r="E13217" s="859">
        <v>30</v>
      </c>
      <c r="F13217" s="859">
        <v>30</v>
      </c>
      <c r="G13217" s="518" t="s">
        <v>122</v>
      </c>
      <c r="H13217" s="518" t="s">
        <v>170</v>
      </c>
      <c r="I13217" s="518">
        <v>662858</v>
      </c>
    </row>
    <row r="13218" spans="1:9" x14ac:dyDescent="0.2">
      <c r="A13218" s="518" t="s">
        <v>170</v>
      </c>
      <c r="B13218" s="518">
        <v>662874</v>
      </c>
      <c r="C13218" s="518" t="s">
        <v>2660</v>
      </c>
      <c r="D13218" s="518" t="s">
        <v>2809</v>
      </c>
      <c r="E13218" s="859">
        <v>30</v>
      </c>
      <c r="F13218" s="859">
        <v>30</v>
      </c>
      <c r="G13218" s="518" t="s">
        <v>122</v>
      </c>
      <c r="H13218" s="518" t="s">
        <v>170</v>
      </c>
      <c r="I13218" s="518">
        <v>662874</v>
      </c>
    </row>
    <row r="13219" spans="1:9" x14ac:dyDescent="0.2">
      <c r="A13219" s="518" t="s">
        <v>170</v>
      </c>
      <c r="B13219" s="518">
        <v>662882</v>
      </c>
      <c r="C13219" s="518" t="s">
        <v>2660</v>
      </c>
      <c r="D13219" s="518" t="s">
        <v>1426</v>
      </c>
      <c r="E13219" s="859">
        <v>30</v>
      </c>
      <c r="F13219" s="859">
        <v>30</v>
      </c>
      <c r="G13219" s="518" t="s">
        <v>122</v>
      </c>
      <c r="H13219" s="518" t="s">
        <v>170</v>
      </c>
      <c r="I13219" s="518">
        <v>662882</v>
      </c>
    </row>
    <row r="13220" spans="1:9" x14ac:dyDescent="0.2">
      <c r="A13220" s="518" t="s">
        <v>170</v>
      </c>
      <c r="B13220" s="518">
        <v>662890</v>
      </c>
      <c r="C13220" s="518" t="s">
        <v>2660</v>
      </c>
      <c r="D13220" s="518" t="s">
        <v>7117</v>
      </c>
      <c r="E13220" s="859">
        <v>29</v>
      </c>
      <c r="F13220" s="859">
        <v>29</v>
      </c>
      <c r="G13220" s="518" t="s">
        <v>122</v>
      </c>
      <c r="H13220" s="518" t="s">
        <v>170</v>
      </c>
      <c r="I13220" s="518">
        <v>662890</v>
      </c>
    </row>
    <row r="13221" spans="1:9" x14ac:dyDescent="0.2">
      <c r="A13221" s="518" t="s">
        <v>170</v>
      </c>
      <c r="B13221" s="518">
        <v>662908</v>
      </c>
      <c r="C13221" s="518" t="s">
        <v>2660</v>
      </c>
      <c r="D13221" s="518" t="s">
        <v>7118</v>
      </c>
      <c r="E13221" s="859">
        <v>34</v>
      </c>
      <c r="F13221" s="859">
        <v>34</v>
      </c>
      <c r="G13221" s="518" t="s">
        <v>122</v>
      </c>
      <c r="H13221" s="518" t="s">
        <v>170</v>
      </c>
      <c r="I13221" s="518">
        <v>662908</v>
      </c>
    </row>
    <row r="13222" spans="1:9" x14ac:dyDescent="0.2">
      <c r="A13222" s="518" t="s">
        <v>278</v>
      </c>
      <c r="B13222" s="518">
        <v>662916</v>
      </c>
      <c r="C13222" s="518" t="s">
        <v>2660</v>
      </c>
      <c r="D13222" s="518" t="s">
        <v>747</v>
      </c>
      <c r="E13222" s="859">
        <v>30</v>
      </c>
      <c r="F13222" s="859">
        <v>30</v>
      </c>
      <c r="G13222" s="518" t="s">
        <v>122</v>
      </c>
      <c r="H13222" s="518" t="s">
        <v>278</v>
      </c>
      <c r="I13222" s="518">
        <v>662916</v>
      </c>
    </row>
    <row r="13223" spans="1:9" x14ac:dyDescent="0.2">
      <c r="A13223" s="518" t="s">
        <v>278</v>
      </c>
      <c r="B13223" s="518">
        <v>662924</v>
      </c>
      <c r="C13223" s="518" t="s">
        <v>2660</v>
      </c>
      <c r="D13223" s="518" t="s">
        <v>718</v>
      </c>
      <c r="E13223" s="859">
        <v>30</v>
      </c>
      <c r="F13223" s="859">
        <v>30</v>
      </c>
      <c r="G13223" s="518" t="s">
        <v>122</v>
      </c>
      <c r="H13223" s="518" t="s">
        <v>278</v>
      </c>
      <c r="I13223" s="518">
        <v>662924</v>
      </c>
    </row>
    <row r="13224" spans="1:9" x14ac:dyDescent="0.2">
      <c r="A13224" s="518" t="s">
        <v>158</v>
      </c>
      <c r="B13224" s="518">
        <v>663120</v>
      </c>
      <c r="C13224" s="518" t="s">
        <v>2660</v>
      </c>
      <c r="D13224" s="518" t="s">
        <v>7107</v>
      </c>
      <c r="E13224" s="859">
        <v>26</v>
      </c>
      <c r="F13224" s="859">
        <v>0</v>
      </c>
      <c r="G13224" s="518" t="s">
        <v>128</v>
      </c>
      <c r="H13224" s="518" t="s">
        <v>158</v>
      </c>
      <c r="I13224" s="518">
        <v>663120</v>
      </c>
    </row>
    <row r="13225" spans="1:9" x14ac:dyDescent="0.2">
      <c r="A13225" s="518" t="s">
        <v>355</v>
      </c>
      <c r="B13225" s="518">
        <v>663138</v>
      </c>
      <c r="C13225" s="518" t="s">
        <v>2660</v>
      </c>
      <c r="D13225" s="518" t="s">
        <v>727</v>
      </c>
      <c r="E13225" s="859">
        <v>32</v>
      </c>
      <c r="F13225" s="859">
        <v>32</v>
      </c>
      <c r="G13225" s="518" t="s">
        <v>122</v>
      </c>
      <c r="H13225" s="518" t="s">
        <v>355</v>
      </c>
      <c r="I13225" s="518">
        <v>663138</v>
      </c>
    </row>
    <row r="13226" spans="1:9" x14ac:dyDescent="0.2">
      <c r="A13226" s="518" t="s">
        <v>355</v>
      </c>
      <c r="B13226" s="518">
        <v>663146</v>
      </c>
      <c r="C13226" s="518" t="s">
        <v>2660</v>
      </c>
      <c r="D13226" s="518" t="s">
        <v>530</v>
      </c>
      <c r="E13226" s="859">
        <v>29</v>
      </c>
      <c r="F13226" s="859">
        <v>29</v>
      </c>
      <c r="G13226" s="518" t="s">
        <v>122</v>
      </c>
      <c r="H13226" s="518" t="s">
        <v>355</v>
      </c>
      <c r="I13226" s="518">
        <v>663146</v>
      </c>
    </row>
    <row r="13227" spans="1:9" x14ac:dyDescent="0.2">
      <c r="A13227" s="518" t="s">
        <v>355</v>
      </c>
      <c r="B13227" s="518">
        <v>663153</v>
      </c>
      <c r="C13227" s="518" t="s">
        <v>2660</v>
      </c>
      <c r="D13227" s="518" t="s">
        <v>527</v>
      </c>
      <c r="E13227" s="859">
        <v>30</v>
      </c>
      <c r="F13227" s="859">
        <v>30</v>
      </c>
      <c r="G13227" s="518" t="s">
        <v>122</v>
      </c>
      <c r="H13227" s="518" t="s">
        <v>355</v>
      </c>
      <c r="I13227" s="518">
        <v>663153</v>
      </c>
    </row>
    <row r="13228" spans="1:9" x14ac:dyDescent="0.2">
      <c r="A13228" s="518" t="s">
        <v>355</v>
      </c>
      <c r="B13228" s="518">
        <v>663161</v>
      </c>
      <c r="C13228" s="518" t="s">
        <v>2660</v>
      </c>
      <c r="D13228" s="518" t="s">
        <v>697</v>
      </c>
      <c r="E13228" s="859">
        <v>28</v>
      </c>
      <c r="F13228" s="859">
        <v>28</v>
      </c>
      <c r="G13228" s="518" t="s">
        <v>122</v>
      </c>
      <c r="H13228" s="518" t="s">
        <v>355</v>
      </c>
      <c r="I13228" s="518">
        <v>663161</v>
      </c>
    </row>
    <row r="13229" spans="1:9" x14ac:dyDescent="0.2">
      <c r="A13229" s="518" t="s">
        <v>355</v>
      </c>
      <c r="B13229" s="518">
        <v>663179</v>
      </c>
      <c r="C13229" s="518" t="s">
        <v>2660</v>
      </c>
      <c r="D13229" s="518" t="s">
        <v>558</v>
      </c>
      <c r="E13229" s="859">
        <v>29</v>
      </c>
      <c r="F13229" s="859">
        <v>29</v>
      </c>
      <c r="G13229" s="518" t="s">
        <v>122</v>
      </c>
      <c r="H13229" s="518" t="s">
        <v>355</v>
      </c>
      <c r="I13229" s="518">
        <v>663179</v>
      </c>
    </row>
    <row r="13230" spans="1:9" x14ac:dyDescent="0.2">
      <c r="A13230" s="518" t="s">
        <v>355</v>
      </c>
      <c r="B13230" s="518">
        <v>663187</v>
      </c>
      <c r="C13230" s="518" t="s">
        <v>2660</v>
      </c>
      <c r="D13230" s="518" t="s">
        <v>806</v>
      </c>
      <c r="E13230" s="859">
        <v>30</v>
      </c>
      <c r="F13230" s="859">
        <v>28</v>
      </c>
      <c r="G13230" s="518" t="s">
        <v>122</v>
      </c>
      <c r="H13230" s="518" t="s">
        <v>355</v>
      </c>
      <c r="I13230" s="518">
        <v>663187</v>
      </c>
    </row>
    <row r="13231" spans="1:9" x14ac:dyDescent="0.2">
      <c r="A13231" s="518" t="s">
        <v>355</v>
      </c>
      <c r="B13231" s="518">
        <v>663195</v>
      </c>
      <c r="C13231" s="518" t="s">
        <v>2660</v>
      </c>
      <c r="D13231" s="518" t="s">
        <v>657</v>
      </c>
      <c r="E13231" s="859">
        <v>31</v>
      </c>
      <c r="F13231" s="859">
        <v>29</v>
      </c>
      <c r="G13231" s="518" t="s">
        <v>122</v>
      </c>
      <c r="H13231" s="518" t="s">
        <v>355</v>
      </c>
      <c r="I13231" s="518">
        <v>663195</v>
      </c>
    </row>
    <row r="13232" spans="1:9" x14ac:dyDescent="0.2">
      <c r="A13232" s="518" t="s">
        <v>148</v>
      </c>
      <c r="B13232" s="518">
        <v>663203</v>
      </c>
      <c r="C13232" s="518" t="s">
        <v>2660</v>
      </c>
      <c r="D13232" s="518" t="s">
        <v>679</v>
      </c>
      <c r="E13232" s="859">
        <v>33</v>
      </c>
      <c r="F13232" s="859">
        <v>33</v>
      </c>
      <c r="G13232" s="518" t="s">
        <v>122</v>
      </c>
      <c r="H13232" s="518" t="s">
        <v>148</v>
      </c>
      <c r="I13232" s="518">
        <v>663203</v>
      </c>
    </row>
    <row r="13233" spans="1:9" x14ac:dyDescent="0.2">
      <c r="A13233" s="518" t="s">
        <v>148</v>
      </c>
      <c r="B13233" s="518">
        <v>663211</v>
      </c>
      <c r="C13233" s="518" t="s">
        <v>2660</v>
      </c>
      <c r="D13233" s="518" t="s">
        <v>933</v>
      </c>
      <c r="E13233" s="859">
        <v>22</v>
      </c>
      <c r="F13233" s="859">
        <v>22</v>
      </c>
      <c r="G13233" s="518" t="s">
        <v>122</v>
      </c>
      <c r="H13233" s="518" t="s">
        <v>148</v>
      </c>
      <c r="I13233" s="518">
        <v>663211</v>
      </c>
    </row>
    <row r="13234" spans="1:9" x14ac:dyDescent="0.2">
      <c r="A13234" s="518" t="s">
        <v>148</v>
      </c>
      <c r="B13234" s="518">
        <v>663229</v>
      </c>
      <c r="C13234" s="518" t="s">
        <v>2660</v>
      </c>
      <c r="D13234" s="518" t="s">
        <v>716</v>
      </c>
      <c r="E13234" s="859">
        <v>35</v>
      </c>
      <c r="F13234" s="859">
        <v>35</v>
      </c>
      <c r="G13234" s="518" t="s">
        <v>122</v>
      </c>
      <c r="H13234" s="518" t="s">
        <v>148</v>
      </c>
      <c r="I13234" s="518">
        <v>663229</v>
      </c>
    </row>
    <row r="13235" spans="1:9" x14ac:dyDescent="0.2">
      <c r="A13235" s="518" t="s">
        <v>148</v>
      </c>
      <c r="B13235" s="518">
        <v>663237</v>
      </c>
      <c r="C13235" s="518" t="s">
        <v>2660</v>
      </c>
      <c r="D13235" s="518" t="s">
        <v>743</v>
      </c>
      <c r="E13235" s="859">
        <v>29</v>
      </c>
      <c r="F13235" s="859">
        <v>29</v>
      </c>
      <c r="G13235" s="518" t="s">
        <v>122</v>
      </c>
      <c r="H13235" s="518" t="s">
        <v>148</v>
      </c>
      <c r="I13235" s="518">
        <v>663237</v>
      </c>
    </row>
    <row r="13236" spans="1:9" x14ac:dyDescent="0.2">
      <c r="A13236" s="518" t="s">
        <v>148</v>
      </c>
      <c r="B13236" s="518">
        <v>663245</v>
      </c>
      <c r="C13236" s="518" t="s">
        <v>2660</v>
      </c>
      <c r="D13236" s="518" t="s">
        <v>1319</v>
      </c>
      <c r="E13236" s="859">
        <v>34</v>
      </c>
      <c r="F13236" s="859">
        <v>28</v>
      </c>
      <c r="G13236" s="518" t="s">
        <v>122</v>
      </c>
      <c r="H13236" s="518" t="s">
        <v>148</v>
      </c>
      <c r="I13236" s="518">
        <v>663245</v>
      </c>
    </row>
    <row r="13237" spans="1:9" x14ac:dyDescent="0.2">
      <c r="A13237" s="518" t="s">
        <v>148</v>
      </c>
      <c r="B13237" s="518">
        <v>663252</v>
      </c>
      <c r="C13237" s="518" t="s">
        <v>2660</v>
      </c>
      <c r="D13237" s="518" t="s">
        <v>877</v>
      </c>
      <c r="E13237" s="859">
        <v>33</v>
      </c>
      <c r="F13237" s="859">
        <v>22</v>
      </c>
      <c r="G13237" s="518" t="s">
        <v>122</v>
      </c>
      <c r="H13237" s="518" t="s">
        <v>148</v>
      </c>
      <c r="I13237" s="518">
        <v>663252</v>
      </c>
    </row>
    <row r="13238" spans="1:9" x14ac:dyDescent="0.2">
      <c r="A13238" s="518" t="s">
        <v>148</v>
      </c>
      <c r="B13238" s="518">
        <v>663260</v>
      </c>
      <c r="C13238" s="518" t="s">
        <v>2660</v>
      </c>
      <c r="D13238" s="518" t="s">
        <v>1276</v>
      </c>
      <c r="E13238" s="859">
        <v>33</v>
      </c>
      <c r="F13238" s="859">
        <v>30</v>
      </c>
      <c r="G13238" s="518" t="s">
        <v>122</v>
      </c>
      <c r="H13238" s="518" t="s">
        <v>148</v>
      </c>
      <c r="I13238" s="518">
        <v>663260</v>
      </c>
    </row>
    <row r="13239" spans="1:9" x14ac:dyDescent="0.2">
      <c r="A13239" s="518" t="s">
        <v>148</v>
      </c>
      <c r="B13239" s="518">
        <v>663278</v>
      </c>
      <c r="C13239" s="518" t="s">
        <v>2660</v>
      </c>
      <c r="D13239" s="518" t="s">
        <v>320</v>
      </c>
      <c r="E13239" s="859">
        <v>35</v>
      </c>
      <c r="F13239" s="859">
        <v>31</v>
      </c>
      <c r="G13239" s="518" t="s">
        <v>122</v>
      </c>
      <c r="H13239" s="518" t="s">
        <v>148</v>
      </c>
      <c r="I13239" s="518">
        <v>663278</v>
      </c>
    </row>
    <row r="13240" spans="1:9" x14ac:dyDescent="0.2">
      <c r="A13240" s="518" t="s">
        <v>148</v>
      </c>
      <c r="B13240" s="518">
        <v>663286</v>
      </c>
      <c r="C13240" s="518" t="s">
        <v>2660</v>
      </c>
      <c r="D13240" s="518" t="s">
        <v>427</v>
      </c>
      <c r="E13240" s="859">
        <v>35</v>
      </c>
      <c r="F13240" s="859">
        <v>31</v>
      </c>
      <c r="G13240" s="518" t="s">
        <v>122</v>
      </c>
      <c r="H13240" s="518" t="s">
        <v>148</v>
      </c>
      <c r="I13240" s="518">
        <v>663286</v>
      </c>
    </row>
    <row r="13241" spans="1:9" x14ac:dyDescent="0.2">
      <c r="A13241" s="518" t="s">
        <v>349</v>
      </c>
      <c r="B13241" s="518">
        <v>663294</v>
      </c>
      <c r="C13241" s="518" t="s">
        <v>2660</v>
      </c>
      <c r="D13241" s="518" t="s">
        <v>660</v>
      </c>
      <c r="E13241" s="859">
        <v>34</v>
      </c>
      <c r="F13241" s="859">
        <v>27</v>
      </c>
      <c r="G13241" s="518" t="s">
        <v>122</v>
      </c>
      <c r="H13241" s="518" t="s">
        <v>349</v>
      </c>
      <c r="I13241" s="518">
        <v>663294</v>
      </c>
    </row>
    <row r="13242" spans="1:9" x14ac:dyDescent="0.2">
      <c r="A13242" s="518" t="s">
        <v>148</v>
      </c>
      <c r="B13242" s="518">
        <v>663351</v>
      </c>
      <c r="C13242" s="518" t="s">
        <v>2660</v>
      </c>
      <c r="D13242" s="518" t="s">
        <v>816</v>
      </c>
      <c r="E13242" s="859">
        <v>27</v>
      </c>
      <c r="F13242" s="859">
        <v>25</v>
      </c>
      <c r="G13242" s="518" t="s">
        <v>122</v>
      </c>
      <c r="H13242" s="518" t="s">
        <v>148</v>
      </c>
      <c r="I13242" s="518">
        <v>663351</v>
      </c>
    </row>
    <row r="13243" spans="1:9" x14ac:dyDescent="0.2">
      <c r="A13243" s="518" t="s">
        <v>296</v>
      </c>
      <c r="B13243" s="518">
        <v>663369</v>
      </c>
      <c r="C13243" s="518" t="s">
        <v>2660</v>
      </c>
      <c r="D13243" s="518" t="s">
        <v>7119</v>
      </c>
      <c r="E13243" s="859">
        <v>31</v>
      </c>
      <c r="F13243" s="859">
        <v>29</v>
      </c>
      <c r="G13243" s="518" t="s">
        <v>122</v>
      </c>
      <c r="H13243" s="518" t="s">
        <v>296</v>
      </c>
      <c r="I13243" s="518">
        <v>663369</v>
      </c>
    </row>
    <row r="13244" spans="1:9" x14ac:dyDescent="0.2">
      <c r="A13244" s="518" t="s">
        <v>296</v>
      </c>
      <c r="B13244" s="518">
        <v>663377</v>
      </c>
      <c r="C13244" s="518" t="s">
        <v>2660</v>
      </c>
      <c r="D13244" s="518" t="s">
        <v>7120</v>
      </c>
      <c r="E13244" s="859">
        <v>28</v>
      </c>
      <c r="F13244" s="859">
        <v>26</v>
      </c>
      <c r="G13244" s="518" t="s">
        <v>122</v>
      </c>
      <c r="H13244" s="518" t="s">
        <v>296</v>
      </c>
      <c r="I13244" s="518">
        <v>663377</v>
      </c>
    </row>
    <row r="13245" spans="1:9" x14ac:dyDescent="0.2">
      <c r="A13245" s="518" t="s">
        <v>296</v>
      </c>
      <c r="B13245" s="518">
        <v>663385</v>
      </c>
      <c r="C13245" s="518" t="s">
        <v>2660</v>
      </c>
      <c r="D13245" s="518" t="s">
        <v>7121</v>
      </c>
      <c r="E13245" s="859">
        <v>33</v>
      </c>
      <c r="F13245" s="859">
        <v>29</v>
      </c>
      <c r="G13245" s="518" t="s">
        <v>122</v>
      </c>
      <c r="H13245" s="518" t="s">
        <v>296</v>
      </c>
      <c r="I13245" s="518">
        <v>663385</v>
      </c>
    </row>
    <row r="13246" spans="1:9" x14ac:dyDescent="0.2">
      <c r="A13246" s="518" t="s">
        <v>203</v>
      </c>
      <c r="B13246" s="518">
        <v>663393</v>
      </c>
      <c r="C13246" s="518" t="s">
        <v>2660</v>
      </c>
      <c r="D13246" s="518" t="s">
        <v>7122</v>
      </c>
      <c r="E13246" s="859">
        <v>21</v>
      </c>
      <c r="F13246" s="859">
        <v>21</v>
      </c>
      <c r="G13246" s="518" t="s">
        <v>122</v>
      </c>
      <c r="H13246" s="518" t="s">
        <v>203</v>
      </c>
      <c r="I13246" s="518">
        <v>663393</v>
      </c>
    </row>
    <row r="13247" spans="1:9" x14ac:dyDescent="0.2">
      <c r="A13247" s="518" t="s">
        <v>203</v>
      </c>
      <c r="B13247" s="518">
        <v>663401</v>
      </c>
      <c r="C13247" s="518" t="s">
        <v>2660</v>
      </c>
      <c r="D13247" s="518" t="s">
        <v>1321</v>
      </c>
      <c r="E13247" s="859">
        <v>31</v>
      </c>
      <c r="F13247" s="859">
        <v>31</v>
      </c>
      <c r="G13247" s="518" t="s">
        <v>122</v>
      </c>
      <c r="H13247" s="518" t="s">
        <v>203</v>
      </c>
      <c r="I13247" s="518">
        <v>663401</v>
      </c>
    </row>
    <row r="13248" spans="1:9" x14ac:dyDescent="0.2">
      <c r="A13248" s="518" t="s">
        <v>288</v>
      </c>
      <c r="B13248" s="518">
        <v>663419</v>
      </c>
      <c r="C13248" s="518" t="s">
        <v>2660</v>
      </c>
      <c r="D13248" s="518" t="s">
        <v>1457</v>
      </c>
      <c r="E13248" s="859">
        <v>32</v>
      </c>
      <c r="F13248" s="859">
        <v>32</v>
      </c>
      <c r="G13248" s="518" t="s">
        <v>122</v>
      </c>
      <c r="H13248" s="518" t="s">
        <v>288</v>
      </c>
      <c r="I13248" s="518">
        <v>663419</v>
      </c>
    </row>
    <row r="13249" spans="1:9" x14ac:dyDescent="0.2">
      <c r="A13249" s="518" t="s">
        <v>288</v>
      </c>
      <c r="B13249" s="518">
        <v>663427</v>
      </c>
      <c r="C13249" s="518" t="s">
        <v>2660</v>
      </c>
      <c r="D13249" s="518" t="s">
        <v>3629</v>
      </c>
      <c r="E13249" s="859">
        <v>31</v>
      </c>
      <c r="F13249" s="859">
        <v>31</v>
      </c>
      <c r="G13249" s="518" t="s">
        <v>122</v>
      </c>
      <c r="H13249" s="518" t="s">
        <v>288</v>
      </c>
      <c r="I13249" s="518">
        <v>663427</v>
      </c>
    </row>
    <row r="13250" spans="1:9" x14ac:dyDescent="0.2">
      <c r="A13250" s="518" t="s">
        <v>321</v>
      </c>
      <c r="B13250" s="518">
        <v>663450</v>
      </c>
      <c r="C13250" s="518" t="s">
        <v>2660</v>
      </c>
      <c r="D13250" s="518" t="s">
        <v>7446</v>
      </c>
      <c r="E13250" s="859">
        <v>26</v>
      </c>
      <c r="F13250" s="859">
        <v>26</v>
      </c>
      <c r="G13250" s="518" t="s">
        <v>122</v>
      </c>
      <c r="H13250" s="518" t="s">
        <v>321</v>
      </c>
      <c r="I13250" s="518">
        <v>663450</v>
      </c>
    </row>
    <row r="13251" spans="1:9" x14ac:dyDescent="0.2">
      <c r="A13251" s="518" t="s">
        <v>321</v>
      </c>
      <c r="B13251" s="518">
        <v>663468</v>
      </c>
      <c r="C13251" s="518" t="s">
        <v>2660</v>
      </c>
      <c r="D13251" s="518" t="s">
        <v>7447</v>
      </c>
      <c r="E13251" s="859">
        <v>34</v>
      </c>
      <c r="F13251" s="859">
        <v>34</v>
      </c>
      <c r="G13251" s="518" t="s">
        <v>122</v>
      </c>
      <c r="H13251" s="518" t="s">
        <v>321</v>
      </c>
      <c r="I13251" s="518">
        <v>663468</v>
      </c>
    </row>
    <row r="13252" spans="1:9" x14ac:dyDescent="0.2">
      <c r="A13252" s="518" t="s">
        <v>321</v>
      </c>
      <c r="B13252" s="518">
        <v>663476</v>
      </c>
      <c r="C13252" s="518" t="s">
        <v>2660</v>
      </c>
      <c r="D13252" s="518" t="s">
        <v>615</v>
      </c>
      <c r="E13252" s="859">
        <v>24</v>
      </c>
      <c r="F13252" s="859">
        <v>24</v>
      </c>
      <c r="G13252" s="518" t="s">
        <v>122</v>
      </c>
      <c r="H13252" s="518" t="s">
        <v>321</v>
      </c>
      <c r="I13252" s="518">
        <v>663476</v>
      </c>
    </row>
    <row r="13253" spans="1:9" x14ac:dyDescent="0.2">
      <c r="A13253" s="518" t="s">
        <v>321</v>
      </c>
      <c r="B13253" s="518">
        <v>663484</v>
      </c>
      <c r="C13253" s="518" t="s">
        <v>2660</v>
      </c>
      <c r="D13253" s="518" t="s">
        <v>855</v>
      </c>
      <c r="E13253" s="859">
        <v>18</v>
      </c>
      <c r="F13253" s="859">
        <v>18</v>
      </c>
      <c r="G13253" s="518" t="s">
        <v>122</v>
      </c>
      <c r="H13253" s="518" t="s">
        <v>321</v>
      </c>
      <c r="I13253" s="518">
        <v>637728</v>
      </c>
    </row>
    <row r="13254" spans="1:9" x14ac:dyDescent="0.2">
      <c r="A13254" s="518" t="s">
        <v>321</v>
      </c>
      <c r="B13254" s="518">
        <v>663492</v>
      </c>
      <c r="C13254" s="518" t="s">
        <v>2660</v>
      </c>
      <c r="D13254" s="518" t="s">
        <v>163</v>
      </c>
      <c r="E13254" s="859">
        <v>30</v>
      </c>
      <c r="F13254" s="859">
        <v>30</v>
      </c>
      <c r="G13254" s="518" t="s">
        <v>122</v>
      </c>
      <c r="H13254" s="518" t="s">
        <v>321</v>
      </c>
      <c r="I13254" s="518">
        <v>663492</v>
      </c>
    </row>
    <row r="13255" spans="1:9" x14ac:dyDescent="0.2">
      <c r="A13255" s="518" t="s">
        <v>321</v>
      </c>
      <c r="B13255" s="518">
        <v>663500</v>
      </c>
      <c r="C13255" s="518" t="s">
        <v>2660</v>
      </c>
      <c r="D13255" s="518" t="s">
        <v>955</v>
      </c>
      <c r="E13255" s="859">
        <v>35</v>
      </c>
      <c r="F13255" s="859">
        <v>35</v>
      </c>
      <c r="G13255" s="518" t="s">
        <v>122</v>
      </c>
      <c r="H13255" s="518" t="s">
        <v>321</v>
      </c>
      <c r="I13255" s="518">
        <v>663500</v>
      </c>
    </row>
    <row r="13256" spans="1:9" x14ac:dyDescent="0.2">
      <c r="A13256" s="518" t="s">
        <v>147</v>
      </c>
      <c r="B13256" s="518">
        <v>663518</v>
      </c>
      <c r="C13256" s="518" t="s">
        <v>2660</v>
      </c>
      <c r="D13256" s="518" t="s">
        <v>559</v>
      </c>
      <c r="E13256" s="859">
        <v>28</v>
      </c>
      <c r="F13256" s="859">
        <v>24</v>
      </c>
      <c r="G13256" s="518" t="s">
        <v>122</v>
      </c>
      <c r="H13256" s="518" t="s">
        <v>147</v>
      </c>
      <c r="I13256" s="518">
        <v>663518</v>
      </c>
    </row>
    <row r="13257" spans="1:9" x14ac:dyDescent="0.2">
      <c r="A13257" s="518" t="s">
        <v>147</v>
      </c>
      <c r="B13257" s="518">
        <v>663534</v>
      </c>
      <c r="C13257" s="518" t="s">
        <v>2660</v>
      </c>
      <c r="D13257" s="518" t="s">
        <v>613</v>
      </c>
      <c r="E13257" s="859">
        <v>33</v>
      </c>
      <c r="F13257" s="859">
        <v>24</v>
      </c>
      <c r="G13257" s="518" t="s">
        <v>122</v>
      </c>
      <c r="H13257" s="518" t="s">
        <v>147</v>
      </c>
      <c r="I13257" s="518">
        <v>663534</v>
      </c>
    </row>
    <row r="13258" spans="1:9" x14ac:dyDescent="0.2">
      <c r="A13258" s="518" t="s">
        <v>147</v>
      </c>
      <c r="B13258" s="518">
        <v>663559</v>
      </c>
      <c r="C13258" s="518" t="s">
        <v>2660</v>
      </c>
      <c r="D13258" s="518" t="s">
        <v>831</v>
      </c>
      <c r="E13258" s="859">
        <v>34</v>
      </c>
      <c r="F13258" s="859">
        <v>26</v>
      </c>
      <c r="G13258" s="518" t="s">
        <v>122</v>
      </c>
      <c r="H13258" s="518" t="s">
        <v>147</v>
      </c>
      <c r="I13258" s="518">
        <v>663559</v>
      </c>
    </row>
    <row r="13259" spans="1:9" x14ac:dyDescent="0.2">
      <c r="A13259" s="518" t="s">
        <v>248</v>
      </c>
      <c r="B13259" s="518">
        <v>663617</v>
      </c>
      <c r="C13259" s="518" t="s">
        <v>2660</v>
      </c>
      <c r="D13259" s="518" t="s">
        <v>1076</v>
      </c>
      <c r="E13259" s="859">
        <v>25</v>
      </c>
      <c r="F13259" s="859">
        <v>25</v>
      </c>
      <c r="G13259" s="518" t="s">
        <v>122</v>
      </c>
      <c r="H13259" s="518" t="s">
        <v>248</v>
      </c>
      <c r="I13259" s="518">
        <v>663617</v>
      </c>
    </row>
    <row r="13260" spans="1:9" x14ac:dyDescent="0.2">
      <c r="A13260" s="518" t="s">
        <v>248</v>
      </c>
      <c r="B13260" s="518">
        <v>663633</v>
      </c>
      <c r="C13260" s="518" t="s">
        <v>2660</v>
      </c>
      <c r="D13260" s="518" t="s">
        <v>7123</v>
      </c>
      <c r="E13260" s="859">
        <v>26</v>
      </c>
      <c r="F13260" s="859">
        <v>24</v>
      </c>
      <c r="G13260" s="518" t="s">
        <v>122</v>
      </c>
      <c r="H13260" s="518" t="s">
        <v>248</v>
      </c>
      <c r="I13260" s="518">
        <v>663633</v>
      </c>
    </row>
    <row r="13261" spans="1:9" x14ac:dyDescent="0.2">
      <c r="A13261" s="518" t="s">
        <v>248</v>
      </c>
      <c r="B13261" s="518">
        <v>663674</v>
      </c>
      <c r="C13261" s="518" t="s">
        <v>2660</v>
      </c>
      <c r="D13261" s="518" t="s">
        <v>1070</v>
      </c>
      <c r="E13261" s="859">
        <v>30</v>
      </c>
      <c r="F13261" s="859">
        <v>30</v>
      </c>
      <c r="G13261" s="518" t="s">
        <v>122</v>
      </c>
      <c r="H13261" s="518" t="s">
        <v>248</v>
      </c>
      <c r="I13261" s="518">
        <v>663674</v>
      </c>
    </row>
    <row r="13262" spans="1:9" x14ac:dyDescent="0.2">
      <c r="A13262" s="518" t="s">
        <v>170</v>
      </c>
      <c r="B13262" s="518">
        <v>663682</v>
      </c>
      <c r="C13262" s="518" t="s">
        <v>2660</v>
      </c>
      <c r="D13262" s="518" t="s">
        <v>548</v>
      </c>
      <c r="E13262" s="859">
        <v>22</v>
      </c>
      <c r="F13262" s="859">
        <v>20</v>
      </c>
      <c r="G13262" s="518" t="s">
        <v>122</v>
      </c>
      <c r="H13262" s="518" t="s">
        <v>170</v>
      </c>
      <c r="I13262" s="518">
        <v>663682</v>
      </c>
    </row>
    <row r="13263" spans="1:9" x14ac:dyDescent="0.2">
      <c r="A13263" s="518" t="s">
        <v>359</v>
      </c>
      <c r="B13263" s="518">
        <v>663690</v>
      </c>
      <c r="C13263" s="518" t="s">
        <v>2660</v>
      </c>
      <c r="D13263" s="518" t="s">
        <v>1319</v>
      </c>
      <c r="E13263" s="859">
        <v>35</v>
      </c>
      <c r="F13263" s="859">
        <v>35</v>
      </c>
      <c r="G13263" s="518" t="s">
        <v>122</v>
      </c>
      <c r="H13263" s="518" t="s">
        <v>359</v>
      </c>
      <c r="I13263" s="518">
        <v>663690</v>
      </c>
    </row>
    <row r="13264" spans="1:9" x14ac:dyDescent="0.2">
      <c r="A13264" s="518" t="s">
        <v>359</v>
      </c>
      <c r="B13264" s="518">
        <v>663708</v>
      </c>
      <c r="C13264" s="518" t="s">
        <v>2660</v>
      </c>
      <c r="D13264" s="518" t="s">
        <v>1420</v>
      </c>
      <c r="E13264" s="859">
        <v>27</v>
      </c>
      <c r="F13264" s="859">
        <v>27</v>
      </c>
      <c r="G13264" s="518" t="s">
        <v>122</v>
      </c>
      <c r="H13264" s="518" t="s">
        <v>359</v>
      </c>
      <c r="I13264" s="518">
        <v>663708</v>
      </c>
    </row>
    <row r="13265" spans="1:9" x14ac:dyDescent="0.2">
      <c r="A13265" s="518" t="s">
        <v>359</v>
      </c>
      <c r="B13265" s="518">
        <v>663716</v>
      </c>
      <c r="C13265" s="518" t="s">
        <v>2660</v>
      </c>
      <c r="D13265" s="518" t="s">
        <v>494</v>
      </c>
      <c r="E13265" s="859">
        <v>31</v>
      </c>
      <c r="F13265" s="859">
        <v>31</v>
      </c>
      <c r="G13265" s="518" t="s">
        <v>122</v>
      </c>
      <c r="H13265" s="518" t="s">
        <v>359</v>
      </c>
      <c r="I13265" s="518">
        <v>663716</v>
      </c>
    </row>
    <row r="13266" spans="1:9" x14ac:dyDescent="0.2">
      <c r="A13266" s="518" t="s">
        <v>359</v>
      </c>
      <c r="B13266" s="518">
        <v>663724</v>
      </c>
      <c r="C13266" s="518" t="s">
        <v>2660</v>
      </c>
      <c r="D13266" s="518" t="s">
        <v>7487</v>
      </c>
      <c r="E13266" s="859">
        <v>35</v>
      </c>
      <c r="F13266" s="859">
        <v>35</v>
      </c>
      <c r="G13266" s="518" t="s">
        <v>122</v>
      </c>
      <c r="H13266" s="518" t="s">
        <v>359</v>
      </c>
      <c r="I13266" s="518">
        <v>663724</v>
      </c>
    </row>
    <row r="13267" spans="1:9" x14ac:dyDescent="0.2">
      <c r="A13267" s="518" t="s">
        <v>297</v>
      </c>
      <c r="B13267" s="518">
        <v>663732</v>
      </c>
      <c r="C13267" s="518" t="s">
        <v>2660</v>
      </c>
      <c r="D13267" s="518" t="s">
        <v>7124</v>
      </c>
      <c r="E13267" s="859">
        <v>34</v>
      </c>
      <c r="F13267" s="859">
        <v>0</v>
      </c>
      <c r="G13267" s="518" t="s">
        <v>122</v>
      </c>
      <c r="H13267" s="518" t="s">
        <v>297</v>
      </c>
      <c r="I13267" s="518">
        <v>663732</v>
      </c>
    </row>
    <row r="13268" spans="1:9" x14ac:dyDescent="0.2">
      <c r="A13268" s="518" t="s">
        <v>179</v>
      </c>
      <c r="B13268" s="518">
        <v>663740</v>
      </c>
      <c r="C13268" s="518" t="s">
        <v>2660</v>
      </c>
      <c r="D13268" s="518" t="s">
        <v>7737</v>
      </c>
      <c r="E13268" s="859">
        <v>32</v>
      </c>
      <c r="F13268" s="859">
        <v>32</v>
      </c>
      <c r="G13268" s="518" t="s">
        <v>128</v>
      </c>
      <c r="H13268" s="518" t="s">
        <v>179</v>
      </c>
      <c r="I13268" s="518">
        <v>663740</v>
      </c>
    </row>
    <row r="13269" spans="1:9" x14ac:dyDescent="0.2">
      <c r="A13269" s="518" t="s">
        <v>359</v>
      </c>
      <c r="B13269" s="518">
        <v>663757</v>
      </c>
      <c r="C13269" s="518" t="s">
        <v>2660</v>
      </c>
      <c r="D13269" s="518" t="s">
        <v>492</v>
      </c>
      <c r="E13269" s="859">
        <v>35</v>
      </c>
      <c r="F13269" s="859">
        <v>35</v>
      </c>
      <c r="G13269" s="518" t="s">
        <v>122</v>
      </c>
      <c r="H13269" s="518" t="s">
        <v>359</v>
      </c>
      <c r="I13269" s="518">
        <v>663757</v>
      </c>
    </row>
    <row r="13270" spans="1:9" x14ac:dyDescent="0.2">
      <c r="A13270" s="518" t="s">
        <v>359</v>
      </c>
      <c r="B13270" s="518">
        <v>663765</v>
      </c>
      <c r="C13270" s="518" t="s">
        <v>2660</v>
      </c>
      <c r="D13270" s="518" t="s">
        <v>7125</v>
      </c>
      <c r="E13270" s="859">
        <v>35</v>
      </c>
      <c r="F13270" s="859">
        <v>35</v>
      </c>
      <c r="G13270" s="518" t="s">
        <v>122</v>
      </c>
      <c r="H13270" s="518" t="s">
        <v>359</v>
      </c>
      <c r="I13270" s="518">
        <v>663765</v>
      </c>
    </row>
    <row r="13271" spans="1:9" x14ac:dyDescent="0.2">
      <c r="A13271" s="518" t="s">
        <v>359</v>
      </c>
      <c r="B13271" s="518">
        <v>663773</v>
      </c>
      <c r="C13271" s="518" t="s">
        <v>2660</v>
      </c>
      <c r="D13271" s="518" t="s">
        <v>7488</v>
      </c>
      <c r="E13271" s="859">
        <v>28</v>
      </c>
      <c r="F13271" s="859">
        <v>28</v>
      </c>
      <c r="G13271" s="518" t="s">
        <v>122</v>
      </c>
      <c r="H13271" s="518" t="s">
        <v>359</v>
      </c>
      <c r="I13271" s="518">
        <v>663773</v>
      </c>
    </row>
    <row r="13272" spans="1:9" x14ac:dyDescent="0.2">
      <c r="A13272" s="518" t="s">
        <v>359</v>
      </c>
      <c r="B13272" s="518">
        <v>663781</v>
      </c>
      <c r="C13272" s="518" t="s">
        <v>2660</v>
      </c>
      <c r="D13272" s="518" t="s">
        <v>1118</v>
      </c>
      <c r="E13272" s="859">
        <v>35</v>
      </c>
      <c r="F13272" s="859">
        <v>35</v>
      </c>
      <c r="G13272" s="518" t="s">
        <v>122</v>
      </c>
      <c r="H13272" s="518" t="s">
        <v>359</v>
      </c>
      <c r="I13272" s="518">
        <v>663781</v>
      </c>
    </row>
    <row r="13273" spans="1:9" x14ac:dyDescent="0.2">
      <c r="A13273" s="518" t="s">
        <v>359</v>
      </c>
      <c r="B13273" s="518">
        <v>663799</v>
      </c>
      <c r="C13273" s="518" t="s">
        <v>2660</v>
      </c>
      <c r="D13273" s="518" t="s">
        <v>7126</v>
      </c>
      <c r="E13273" s="859">
        <v>28</v>
      </c>
      <c r="F13273" s="859">
        <v>0</v>
      </c>
      <c r="G13273" s="518" t="s">
        <v>128</v>
      </c>
      <c r="H13273" s="518" t="s">
        <v>359</v>
      </c>
      <c r="I13273" s="518">
        <v>663799</v>
      </c>
    </row>
    <row r="13274" spans="1:9" x14ac:dyDescent="0.2">
      <c r="A13274" s="518" t="s">
        <v>359</v>
      </c>
      <c r="B13274" s="518">
        <v>663815</v>
      </c>
      <c r="C13274" s="518" t="s">
        <v>2660</v>
      </c>
      <c r="D13274" s="518" t="s">
        <v>7127</v>
      </c>
      <c r="E13274" s="859">
        <v>31</v>
      </c>
      <c r="F13274" s="859">
        <v>31</v>
      </c>
      <c r="G13274" s="518" t="s">
        <v>122</v>
      </c>
      <c r="H13274" s="518" t="s">
        <v>359</v>
      </c>
      <c r="I13274" s="518">
        <v>663815</v>
      </c>
    </row>
    <row r="13275" spans="1:9" x14ac:dyDescent="0.2">
      <c r="A13275" s="518" t="s">
        <v>254</v>
      </c>
      <c r="B13275" s="518">
        <v>663823</v>
      </c>
      <c r="C13275" s="518" t="s">
        <v>2660</v>
      </c>
      <c r="D13275" s="518" t="s">
        <v>3629</v>
      </c>
      <c r="E13275" s="859">
        <v>24</v>
      </c>
      <c r="F13275" s="859">
        <v>19</v>
      </c>
      <c r="G13275" s="518" t="s">
        <v>122</v>
      </c>
      <c r="H13275" s="518" t="s">
        <v>254</v>
      </c>
      <c r="I13275" s="518">
        <v>778308</v>
      </c>
    </row>
    <row r="13276" spans="1:9" x14ac:dyDescent="0.2">
      <c r="A13276" s="518" t="s">
        <v>254</v>
      </c>
      <c r="B13276" s="518">
        <v>663831</v>
      </c>
      <c r="C13276" s="518" t="s">
        <v>2660</v>
      </c>
      <c r="D13276" s="518" t="s">
        <v>2269</v>
      </c>
      <c r="E13276" s="859">
        <v>29</v>
      </c>
      <c r="F13276" s="859">
        <v>22</v>
      </c>
      <c r="G13276" s="518" t="s">
        <v>122</v>
      </c>
      <c r="H13276" s="518" t="s">
        <v>254</v>
      </c>
      <c r="I13276" s="518">
        <v>663831</v>
      </c>
    </row>
    <row r="13277" spans="1:9" x14ac:dyDescent="0.2">
      <c r="A13277" s="518" t="s">
        <v>254</v>
      </c>
      <c r="B13277" s="518">
        <v>663849</v>
      </c>
      <c r="C13277" s="518" t="s">
        <v>2660</v>
      </c>
      <c r="D13277" s="518" t="s">
        <v>7128</v>
      </c>
      <c r="E13277" s="859">
        <v>30</v>
      </c>
      <c r="F13277" s="859">
        <v>25</v>
      </c>
      <c r="G13277" s="518" t="s">
        <v>122</v>
      </c>
      <c r="H13277" s="518" t="s">
        <v>254</v>
      </c>
      <c r="I13277" s="518">
        <v>663849</v>
      </c>
    </row>
    <row r="13278" spans="1:9" x14ac:dyDescent="0.2">
      <c r="A13278" s="518" t="s">
        <v>313</v>
      </c>
      <c r="B13278" s="518">
        <v>663856</v>
      </c>
      <c r="C13278" s="518" t="s">
        <v>2660</v>
      </c>
      <c r="D13278" s="518" t="s">
        <v>7129</v>
      </c>
      <c r="E13278" s="859">
        <v>23</v>
      </c>
      <c r="F13278" s="859">
        <v>18</v>
      </c>
      <c r="G13278" s="518" t="s">
        <v>122</v>
      </c>
      <c r="H13278" s="518" t="s">
        <v>313</v>
      </c>
      <c r="I13278" s="518">
        <v>663856</v>
      </c>
    </row>
    <row r="13279" spans="1:9" x14ac:dyDescent="0.2">
      <c r="A13279" s="518" t="s">
        <v>313</v>
      </c>
      <c r="B13279" s="518">
        <v>663864</v>
      </c>
      <c r="C13279" s="518" t="s">
        <v>2660</v>
      </c>
      <c r="D13279" s="518" t="s">
        <v>4526</v>
      </c>
      <c r="E13279" s="859">
        <v>26</v>
      </c>
      <c r="F13279" s="859">
        <v>21</v>
      </c>
      <c r="G13279" s="518" t="s">
        <v>122</v>
      </c>
      <c r="H13279" s="518" t="s">
        <v>313</v>
      </c>
      <c r="I13279" s="518">
        <v>663864</v>
      </c>
    </row>
    <row r="13280" spans="1:9" x14ac:dyDescent="0.2">
      <c r="A13280" s="518" t="s">
        <v>313</v>
      </c>
      <c r="B13280" s="518">
        <v>663872</v>
      </c>
      <c r="C13280" s="518" t="s">
        <v>2660</v>
      </c>
      <c r="D13280" s="518" t="s">
        <v>7130</v>
      </c>
      <c r="E13280" s="859">
        <v>32</v>
      </c>
      <c r="F13280" s="859">
        <v>26</v>
      </c>
      <c r="G13280" s="518" t="s">
        <v>122</v>
      </c>
      <c r="H13280" s="518" t="s">
        <v>313</v>
      </c>
      <c r="I13280" s="518">
        <v>663872</v>
      </c>
    </row>
    <row r="13281" spans="1:9" x14ac:dyDescent="0.2">
      <c r="A13281" s="518" t="s">
        <v>359</v>
      </c>
      <c r="B13281" s="518">
        <v>663898</v>
      </c>
      <c r="C13281" s="518" t="s">
        <v>2660</v>
      </c>
      <c r="D13281" s="518" t="s">
        <v>615</v>
      </c>
      <c r="E13281" s="859">
        <v>24</v>
      </c>
      <c r="F13281" s="859">
        <v>24</v>
      </c>
      <c r="G13281" s="518" t="s">
        <v>122</v>
      </c>
      <c r="H13281" s="518" t="s">
        <v>359</v>
      </c>
      <c r="I13281" s="518">
        <v>663898</v>
      </c>
    </row>
    <row r="13282" spans="1:9" x14ac:dyDescent="0.2">
      <c r="A13282" s="518" t="s">
        <v>313</v>
      </c>
      <c r="B13282" s="518">
        <v>663906</v>
      </c>
      <c r="C13282" s="518" t="s">
        <v>2660</v>
      </c>
      <c r="D13282" s="518" t="s">
        <v>7131</v>
      </c>
      <c r="E13282" s="859">
        <v>21</v>
      </c>
      <c r="F13282" s="859">
        <v>17</v>
      </c>
      <c r="G13282" s="518" t="s">
        <v>122</v>
      </c>
      <c r="H13282" s="518" t="s">
        <v>313</v>
      </c>
      <c r="I13282" s="518">
        <v>663906</v>
      </c>
    </row>
    <row r="13283" spans="1:9" x14ac:dyDescent="0.2">
      <c r="A13283" s="518" t="s">
        <v>164</v>
      </c>
      <c r="B13283" s="518">
        <v>663922</v>
      </c>
      <c r="C13283" s="518" t="s">
        <v>2660</v>
      </c>
      <c r="D13283" s="518" t="s">
        <v>7132</v>
      </c>
      <c r="E13283" s="859">
        <v>34</v>
      </c>
      <c r="F13283" s="859">
        <v>34</v>
      </c>
      <c r="G13283" s="518" t="s">
        <v>122</v>
      </c>
      <c r="H13283" s="518" t="s">
        <v>164</v>
      </c>
      <c r="I13283" s="518">
        <v>663922</v>
      </c>
    </row>
    <row r="13284" spans="1:9" x14ac:dyDescent="0.2">
      <c r="A13284" s="518" t="s">
        <v>164</v>
      </c>
      <c r="B13284" s="518">
        <v>663948</v>
      </c>
      <c r="C13284" s="518" t="s">
        <v>2660</v>
      </c>
      <c r="D13284" s="518" t="s">
        <v>7133</v>
      </c>
      <c r="E13284" s="859">
        <v>34</v>
      </c>
      <c r="F13284" s="859">
        <v>33</v>
      </c>
      <c r="G13284" s="518" t="s">
        <v>122</v>
      </c>
      <c r="H13284" s="518" t="s">
        <v>164</v>
      </c>
      <c r="I13284" s="518">
        <v>663948</v>
      </c>
    </row>
    <row r="13285" spans="1:9" x14ac:dyDescent="0.2">
      <c r="A13285" s="518" t="s">
        <v>291</v>
      </c>
      <c r="B13285" s="518">
        <v>664003</v>
      </c>
      <c r="C13285" s="518" t="s">
        <v>2660</v>
      </c>
      <c r="D13285" s="518" t="s">
        <v>7134</v>
      </c>
      <c r="E13285" s="859">
        <v>24</v>
      </c>
      <c r="F13285" s="859">
        <v>23</v>
      </c>
      <c r="G13285" s="518" t="s">
        <v>122</v>
      </c>
      <c r="H13285" s="518" t="s">
        <v>291</v>
      </c>
      <c r="I13285" s="518">
        <v>664003</v>
      </c>
    </row>
    <row r="13286" spans="1:9" x14ac:dyDescent="0.2">
      <c r="A13286" s="518" t="s">
        <v>291</v>
      </c>
      <c r="B13286" s="518">
        <v>664011</v>
      </c>
      <c r="C13286" s="518" t="s">
        <v>2660</v>
      </c>
      <c r="D13286" s="518" t="s">
        <v>7135</v>
      </c>
      <c r="E13286" s="859">
        <v>35</v>
      </c>
      <c r="F13286" s="859">
        <v>30</v>
      </c>
      <c r="G13286" s="518" t="s">
        <v>122</v>
      </c>
      <c r="H13286" s="518" t="s">
        <v>291</v>
      </c>
      <c r="I13286" s="518">
        <v>664011</v>
      </c>
    </row>
    <row r="13287" spans="1:9" x14ac:dyDescent="0.2">
      <c r="A13287" s="518" t="s">
        <v>291</v>
      </c>
      <c r="B13287" s="518">
        <v>664029</v>
      </c>
      <c r="C13287" s="518" t="s">
        <v>2660</v>
      </c>
      <c r="D13287" s="518" t="s">
        <v>7136</v>
      </c>
      <c r="E13287" s="859">
        <v>35</v>
      </c>
      <c r="F13287" s="859">
        <v>32</v>
      </c>
      <c r="G13287" s="518" t="s">
        <v>122</v>
      </c>
      <c r="H13287" s="518" t="s">
        <v>291</v>
      </c>
      <c r="I13287" s="518">
        <v>664029</v>
      </c>
    </row>
    <row r="13288" spans="1:9" x14ac:dyDescent="0.2">
      <c r="A13288" s="518" t="s">
        <v>291</v>
      </c>
      <c r="B13288" s="518">
        <v>664037</v>
      </c>
      <c r="C13288" s="518" t="s">
        <v>2660</v>
      </c>
      <c r="D13288" s="518" t="s">
        <v>2417</v>
      </c>
      <c r="E13288" s="859">
        <v>34</v>
      </c>
      <c r="F13288" s="859">
        <v>28</v>
      </c>
      <c r="G13288" s="518" t="s">
        <v>122</v>
      </c>
      <c r="H13288" s="518" t="s">
        <v>291</v>
      </c>
      <c r="I13288" s="518">
        <v>664037</v>
      </c>
    </row>
    <row r="13289" spans="1:9" x14ac:dyDescent="0.2">
      <c r="A13289" s="518" t="s">
        <v>291</v>
      </c>
      <c r="B13289" s="518">
        <v>664045</v>
      </c>
      <c r="C13289" s="518" t="s">
        <v>2660</v>
      </c>
      <c r="D13289" s="518" t="s">
        <v>7137</v>
      </c>
      <c r="E13289" s="859">
        <v>34</v>
      </c>
      <c r="F13289" s="859">
        <v>31</v>
      </c>
      <c r="G13289" s="518" t="s">
        <v>122</v>
      </c>
      <c r="H13289" s="518" t="s">
        <v>291</v>
      </c>
      <c r="I13289" s="518">
        <v>664045</v>
      </c>
    </row>
    <row r="13290" spans="1:9" x14ac:dyDescent="0.2">
      <c r="A13290" s="518" t="s">
        <v>291</v>
      </c>
      <c r="B13290" s="518">
        <v>664052</v>
      </c>
      <c r="C13290" s="518" t="s">
        <v>2660</v>
      </c>
      <c r="D13290" s="518" t="s">
        <v>7138</v>
      </c>
      <c r="E13290" s="859">
        <v>34</v>
      </c>
      <c r="F13290" s="859">
        <v>33</v>
      </c>
      <c r="G13290" s="518" t="s">
        <v>122</v>
      </c>
      <c r="H13290" s="518" t="s">
        <v>291</v>
      </c>
      <c r="I13290" s="518">
        <v>664052</v>
      </c>
    </row>
    <row r="13291" spans="1:9" x14ac:dyDescent="0.2">
      <c r="A13291" s="518" t="s">
        <v>291</v>
      </c>
      <c r="B13291" s="518">
        <v>664060</v>
      </c>
      <c r="C13291" s="518" t="s">
        <v>2660</v>
      </c>
      <c r="D13291" s="518" t="s">
        <v>7139</v>
      </c>
      <c r="E13291" s="859">
        <v>35</v>
      </c>
      <c r="F13291" s="859">
        <v>31</v>
      </c>
      <c r="G13291" s="518" t="s">
        <v>122</v>
      </c>
      <c r="H13291" s="518" t="s">
        <v>291</v>
      </c>
      <c r="I13291" s="518">
        <v>664060</v>
      </c>
    </row>
    <row r="13292" spans="1:9" x14ac:dyDescent="0.2">
      <c r="A13292" s="518" t="s">
        <v>367</v>
      </c>
      <c r="B13292" s="518">
        <v>664128</v>
      </c>
      <c r="C13292" s="518" t="s">
        <v>2660</v>
      </c>
      <c r="D13292" s="518" t="s">
        <v>1668</v>
      </c>
      <c r="E13292" s="859">
        <v>21</v>
      </c>
      <c r="F13292" s="859">
        <v>11</v>
      </c>
      <c r="G13292" s="518" t="s">
        <v>122</v>
      </c>
      <c r="H13292" s="518" t="s">
        <v>367</v>
      </c>
      <c r="I13292" s="518">
        <v>664128</v>
      </c>
    </row>
    <row r="13293" spans="1:9" x14ac:dyDescent="0.2">
      <c r="A13293" s="518" t="s">
        <v>367</v>
      </c>
      <c r="B13293" s="518">
        <v>664136</v>
      </c>
      <c r="C13293" s="518" t="s">
        <v>2660</v>
      </c>
      <c r="D13293" s="518" t="s">
        <v>7140</v>
      </c>
      <c r="E13293" s="859">
        <v>33</v>
      </c>
      <c r="F13293" s="859">
        <v>14</v>
      </c>
      <c r="G13293" s="518" t="s">
        <v>122</v>
      </c>
      <c r="H13293" s="518" t="s">
        <v>367</v>
      </c>
      <c r="I13293" s="518">
        <v>664136</v>
      </c>
    </row>
    <row r="13294" spans="1:9" x14ac:dyDescent="0.2">
      <c r="A13294" s="518" t="s">
        <v>248</v>
      </c>
      <c r="B13294" s="518">
        <v>664144</v>
      </c>
      <c r="C13294" s="518" t="s">
        <v>2660</v>
      </c>
      <c r="D13294" s="518" t="s">
        <v>7141</v>
      </c>
      <c r="E13294" s="859">
        <v>26</v>
      </c>
      <c r="F13294" s="859">
        <v>26</v>
      </c>
      <c r="G13294" s="518" t="s">
        <v>122</v>
      </c>
      <c r="H13294" s="518" t="s">
        <v>248</v>
      </c>
      <c r="I13294" s="518">
        <v>664144</v>
      </c>
    </row>
    <row r="13295" spans="1:9" x14ac:dyDescent="0.2">
      <c r="A13295" s="518" t="s">
        <v>248</v>
      </c>
      <c r="B13295" s="518">
        <v>664151</v>
      </c>
      <c r="C13295" s="518" t="s">
        <v>2660</v>
      </c>
      <c r="D13295" s="518" t="s">
        <v>4286</v>
      </c>
      <c r="E13295" s="859">
        <v>32</v>
      </c>
      <c r="F13295" s="859">
        <v>32</v>
      </c>
      <c r="G13295" s="518" t="s">
        <v>122</v>
      </c>
      <c r="H13295" s="518" t="s">
        <v>248</v>
      </c>
      <c r="I13295" s="518">
        <v>664151</v>
      </c>
    </row>
    <row r="13296" spans="1:9" x14ac:dyDescent="0.2">
      <c r="A13296" s="518" t="s">
        <v>363</v>
      </c>
      <c r="B13296" s="518">
        <v>664169</v>
      </c>
      <c r="C13296" s="518" t="s">
        <v>2660</v>
      </c>
      <c r="D13296" s="518" t="s">
        <v>459</v>
      </c>
      <c r="E13296" s="859">
        <v>31</v>
      </c>
      <c r="F13296" s="859">
        <v>31</v>
      </c>
      <c r="G13296" s="518" t="s">
        <v>122</v>
      </c>
      <c r="H13296" s="518" t="s">
        <v>363</v>
      </c>
      <c r="I13296" s="518">
        <v>664169</v>
      </c>
    </row>
    <row r="13297" spans="1:9" x14ac:dyDescent="0.2">
      <c r="A13297" s="518" t="s">
        <v>363</v>
      </c>
      <c r="B13297" s="518">
        <v>664177</v>
      </c>
      <c r="C13297" s="518" t="s">
        <v>2660</v>
      </c>
      <c r="D13297" s="518" t="s">
        <v>1085</v>
      </c>
      <c r="E13297" s="859">
        <v>34</v>
      </c>
      <c r="F13297" s="859">
        <v>30</v>
      </c>
      <c r="G13297" s="518" t="s">
        <v>122</v>
      </c>
      <c r="H13297" s="518" t="s">
        <v>363</v>
      </c>
      <c r="I13297" s="518">
        <v>664177</v>
      </c>
    </row>
    <row r="13298" spans="1:9" x14ac:dyDescent="0.2">
      <c r="A13298" s="518" t="s">
        <v>381</v>
      </c>
      <c r="B13298" s="518">
        <v>664185</v>
      </c>
      <c r="C13298" s="518" t="s">
        <v>2660</v>
      </c>
      <c r="D13298" s="518" t="s">
        <v>9654</v>
      </c>
      <c r="E13298" s="859">
        <v>25</v>
      </c>
      <c r="F13298" s="859">
        <v>0</v>
      </c>
      <c r="G13298" s="518" t="s">
        <v>128</v>
      </c>
      <c r="H13298" s="518" t="s">
        <v>381</v>
      </c>
      <c r="I13298" s="518">
        <v>664185</v>
      </c>
    </row>
    <row r="13299" spans="1:9" x14ac:dyDescent="0.2">
      <c r="A13299" s="518" t="s">
        <v>381</v>
      </c>
      <c r="B13299" s="518">
        <v>664193</v>
      </c>
      <c r="C13299" s="518" t="s">
        <v>2660</v>
      </c>
      <c r="D13299" s="518" t="s">
        <v>9655</v>
      </c>
      <c r="E13299" s="859">
        <v>23</v>
      </c>
      <c r="F13299" s="859">
        <v>0</v>
      </c>
      <c r="G13299" s="518" t="s">
        <v>128</v>
      </c>
      <c r="H13299" s="518" t="s">
        <v>381</v>
      </c>
      <c r="I13299" s="518">
        <v>664193</v>
      </c>
    </row>
    <row r="13300" spans="1:9" x14ac:dyDescent="0.2">
      <c r="A13300" s="518" t="s">
        <v>264</v>
      </c>
      <c r="B13300" s="518">
        <v>664219</v>
      </c>
      <c r="C13300" s="518" t="s">
        <v>2660</v>
      </c>
      <c r="D13300" s="518" t="s">
        <v>7142</v>
      </c>
      <c r="E13300" s="859">
        <v>35</v>
      </c>
      <c r="F13300" s="859">
        <v>25</v>
      </c>
      <c r="G13300" s="518" t="s">
        <v>122</v>
      </c>
      <c r="H13300" s="518" t="s">
        <v>264</v>
      </c>
      <c r="I13300" s="518">
        <v>664219</v>
      </c>
    </row>
    <row r="13301" spans="1:9" x14ac:dyDescent="0.2">
      <c r="A13301" s="518" t="s">
        <v>306</v>
      </c>
      <c r="B13301" s="518">
        <v>664227</v>
      </c>
      <c r="C13301" s="518" t="s">
        <v>2660</v>
      </c>
      <c r="D13301" s="518" t="s">
        <v>7143</v>
      </c>
      <c r="E13301" s="859">
        <v>23</v>
      </c>
      <c r="F13301" s="859">
        <v>0</v>
      </c>
      <c r="G13301" s="518" t="s">
        <v>122</v>
      </c>
      <c r="H13301" s="518" t="s">
        <v>306</v>
      </c>
      <c r="I13301" s="518">
        <v>664227</v>
      </c>
    </row>
    <row r="13302" spans="1:9" x14ac:dyDescent="0.2">
      <c r="A13302" s="518" t="s">
        <v>306</v>
      </c>
      <c r="B13302" s="518">
        <v>664235</v>
      </c>
      <c r="C13302" s="518" t="s">
        <v>2660</v>
      </c>
      <c r="D13302" s="518" t="s">
        <v>7143</v>
      </c>
      <c r="E13302" s="859">
        <v>28</v>
      </c>
      <c r="F13302" s="859">
        <v>0</v>
      </c>
      <c r="G13302" s="518" t="s">
        <v>122</v>
      </c>
      <c r="H13302" s="518" t="s">
        <v>306</v>
      </c>
      <c r="I13302" s="518">
        <v>664235</v>
      </c>
    </row>
    <row r="13303" spans="1:9" x14ac:dyDescent="0.2">
      <c r="A13303" s="518" t="s">
        <v>347</v>
      </c>
      <c r="B13303" s="518">
        <v>664250</v>
      </c>
      <c r="C13303" s="518" t="s">
        <v>2660</v>
      </c>
      <c r="D13303" s="518" t="s">
        <v>696</v>
      </c>
      <c r="E13303" s="859">
        <v>34</v>
      </c>
      <c r="F13303" s="859">
        <v>19</v>
      </c>
      <c r="G13303" s="518" t="s">
        <v>122</v>
      </c>
      <c r="H13303" s="518" t="s">
        <v>347</v>
      </c>
      <c r="I13303" s="518">
        <v>664250</v>
      </c>
    </row>
    <row r="13304" spans="1:9" x14ac:dyDescent="0.2">
      <c r="A13304" s="518" t="s">
        <v>146</v>
      </c>
      <c r="B13304" s="518">
        <v>664284</v>
      </c>
      <c r="C13304" s="518" t="s">
        <v>2660</v>
      </c>
      <c r="D13304" s="518" t="s">
        <v>7569</v>
      </c>
      <c r="E13304" s="859">
        <v>35</v>
      </c>
      <c r="F13304" s="859">
        <v>0</v>
      </c>
      <c r="G13304" s="518" t="s">
        <v>122</v>
      </c>
      <c r="H13304" s="518" t="s">
        <v>146</v>
      </c>
      <c r="I13304" s="518">
        <v>664284</v>
      </c>
    </row>
    <row r="13305" spans="1:9" x14ac:dyDescent="0.2">
      <c r="A13305" s="518" t="s">
        <v>146</v>
      </c>
      <c r="B13305" s="518">
        <v>664292</v>
      </c>
      <c r="C13305" s="518" t="s">
        <v>2660</v>
      </c>
      <c r="D13305" s="518" t="s">
        <v>9656</v>
      </c>
      <c r="E13305" s="859">
        <v>30</v>
      </c>
      <c r="F13305" s="859">
        <v>0</v>
      </c>
      <c r="G13305" s="518" t="s">
        <v>122</v>
      </c>
      <c r="H13305" s="518" t="s">
        <v>146</v>
      </c>
      <c r="I13305" s="518">
        <v>664292</v>
      </c>
    </row>
    <row r="13306" spans="1:9" x14ac:dyDescent="0.2">
      <c r="A13306" s="518" t="s">
        <v>146</v>
      </c>
      <c r="B13306" s="518">
        <v>664300</v>
      </c>
      <c r="C13306" s="518" t="s">
        <v>2660</v>
      </c>
      <c r="D13306" s="518" t="s">
        <v>7570</v>
      </c>
      <c r="E13306" s="859">
        <v>33</v>
      </c>
      <c r="F13306" s="859">
        <v>0</v>
      </c>
      <c r="G13306" s="518" t="s">
        <v>122</v>
      </c>
      <c r="H13306" s="518" t="s">
        <v>146</v>
      </c>
      <c r="I13306" s="518">
        <v>664300</v>
      </c>
    </row>
    <row r="13307" spans="1:9" x14ac:dyDescent="0.2">
      <c r="A13307" s="518" t="s">
        <v>394</v>
      </c>
      <c r="B13307" s="518">
        <v>664318</v>
      </c>
      <c r="C13307" s="518" t="s">
        <v>2660</v>
      </c>
      <c r="D13307" s="518" t="s">
        <v>7144</v>
      </c>
      <c r="E13307" s="859">
        <v>22</v>
      </c>
      <c r="F13307" s="859">
        <v>22</v>
      </c>
      <c r="G13307" s="518" t="s">
        <v>122</v>
      </c>
      <c r="H13307" s="518" t="s">
        <v>394</v>
      </c>
      <c r="I13307" s="518">
        <v>664318</v>
      </c>
    </row>
    <row r="13308" spans="1:9" x14ac:dyDescent="0.2">
      <c r="A13308" s="518" t="s">
        <v>198</v>
      </c>
      <c r="B13308" s="518">
        <v>664359</v>
      </c>
      <c r="C13308" s="518" t="s">
        <v>2660</v>
      </c>
      <c r="D13308" s="518" t="s">
        <v>794</v>
      </c>
      <c r="E13308" s="859">
        <v>23</v>
      </c>
      <c r="F13308" s="859">
        <v>23</v>
      </c>
      <c r="G13308" s="518" t="s">
        <v>122</v>
      </c>
      <c r="H13308" s="518" t="s">
        <v>198</v>
      </c>
      <c r="I13308" s="518">
        <v>664359</v>
      </c>
    </row>
    <row r="13309" spans="1:9" x14ac:dyDescent="0.2">
      <c r="A13309" s="518" t="s">
        <v>198</v>
      </c>
      <c r="B13309" s="518">
        <v>664367</v>
      </c>
      <c r="C13309" s="518" t="s">
        <v>2660</v>
      </c>
      <c r="D13309" s="518" t="s">
        <v>1042</v>
      </c>
      <c r="E13309" s="859">
        <v>22</v>
      </c>
      <c r="F13309" s="859">
        <v>22</v>
      </c>
      <c r="G13309" s="518" t="s">
        <v>122</v>
      </c>
      <c r="H13309" s="518" t="s">
        <v>198</v>
      </c>
      <c r="I13309" s="518">
        <v>664367</v>
      </c>
    </row>
    <row r="13310" spans="1:9" x14ac:dyDescent="0.2">
      <c r="A13310" s="518" t="s">
        <v>373</v>
      </c>
      <c r="B13310" s="518">
        <v>664375</v>
      </c>
      <c r="C13310" s="518" t="s">
        <v>2660</v>
      </c>
      <c r="D13310" s="518" t="s">
        <v>4004</v>
      </c>
      <c r="E13310" s="859">
        <v>22</v>
      </c>
      <c r="F13310" s="859">
        <v>22</v>
      </c>
      <c r="G13310" s="518" t="s">
        <v>122</v>
      </c>
      <c r="H13310" s="518" t="s">
        <v>373</v>
      </c>
      <c r="I13310" s="518">
        <v>664375</v>
      </c>
    </row>
    <row r="13311" spans="1:9" x14ac:dyDescent="0.2">
      <c r="A13311" s="518" t="s">
        <v>214</v>
      </c>
      <c r="B13311" s="518">
        <v>664383</v>
      </c>
      <c r="C13311" s="518" t="s">
        <v>2660</v>
      </c>
      <c r="D13311" s="518" t="s">
        <v>7145</v>
      </c>
      <c r="E13311" s="859">
        <v>20</v>
      </c>
      <c r="F13311" s="859">
        <v>20</v>
      </c>
      <c r="G13311" s="518" t="s">
        <v>122</v>
      </c>
      <c r="H13311" s="518" t="s">
        <v>214</v>
      </c>
      <c r="I13311" s="518">
        <v>664383</v>
      </c>
    </row>
    <row r="13312" spans="1:9" x14ac:dyDescent="0.2">
      <c r="A13312" s="518" t="s">
        <v>203</v>
      </c>
      <c r="B13312" s="518">
        <v>664409</v>
      </c>
      <c r="C13312" s="518" t="s">
        <v>2660</v>
      </c>
      <c r="D13312" s="518" t="s">
        <v>7146</v>
      </c>
      <c r="E13312" s="859">
        <v>34</v>
      </c>
      <c r="F13312" s="859">
        <v>30</v>
      </c>
      <c r="G13312" s="518" t="s">
        <v>122</v>
      </c>
      <c r="H13312" s="518" t="s">
        <v>203</v>
      </c>
      <c r="I13312" s="518">
        <v>664409</v>
      </c>
    </row>
    <row r="13313" spans="1:9" x14ac:dyDescent="0.2">
      <c r="A13313" s="518" t="s">
        <v>211</v>
      </c>
      <c r="B13313" s="518">
        <v>664417</v>
      </c>
      <c r="C13313" s="518" t="s">
        <v>2660</v>
      </c>
      <c r="D13313" s="518" t="s">
        <v>1911</v>
      </c>
      <c r="E13313" s="859">
        <v>35</v>
      </c>
      <c r="F13313" s="859">
        <v>26</v>
      </c>
      <c r="G13313" s="518" t="s">
        <v>122</v>
      </c>
      <c r="H13313" s="518" t="s">
        <v>211</v>
      </c>
      <c r="I13313" s="518">
        <v>664417</v>
      </c>
    </row>
    <row r="13314" spans="1:9" x14ac:dyDescent="0.2">
      <c r="A13314" s="518" t="s">
        <v>394</v>
      </c>
      <c r="B13314" s="518">
        <v>664425</v>
      </c>
      <c r="C13314" s="518" t="s">
        <v>2660</v>
      </c>
      <c r="D13314" s="518" t="s">
        <v>7147</v>
      </c>
      <c r="E13314" s="859">
        <v>23</v>
      </c>
      <c r="F13314" s="859">
        <v>23</v>
      </c>
      <c r="G13314" s="518" t="s">
        <v>122</v>
      </c>
      <c r="H13314" s="518" t="s">
        <v>394</v>
      </c>
      <c r="I13314" s="518">
        <v>664425</v>
      </c>
    </row>
    <row r="13315" spans="1:9" x14ac:dyDescent="0.2">
      <c r="A13315" s="518" t="s">
        <v>211</v>
      </c>
      <c r="B13315" s="518">
        <v>664433</v>
      </c>
      <c r="C13315" s="518" t="s">
        <v>2660</v>
      </c>
      <c r="D13315" s="518" t="s">
        <v>955</v>
      </c>
      <c r="E13315" s="859">
        <v>18</v>
      </c>
      <c r="F13315" s="859">
        <v>17</v>
      </c>
      <c r="G13315" s="518" t="s">
        <v>122</v>
      </c>
      <c r="H13315" s="518" t="s">
        <v>211</v>
      </c>
      <c r="I13315" s="518">
        <v>664433</v>
      </c>
    </row>
    <row r="13316" spans="1:9" x14ac:dyDescent="0.2">
      <c r="A13316" s="518" t="s">
        <v>211</v>
      </c>
      <c r="B13316" s="518">
        <v>664458</v>
      </c>
      <c r="C13316" s="518" t="s">
        <v>2660</v>
      </c>
      <c r="D13316" s="518" t="s">
        <v>163</v>
      </c>
      <c r="E13316" s="859">
        <v>34</v>
      </c>
      <c r="F13316" s="859">
        <v>22</v>
      </c>
      <c r="G13316" s="518" t="s">
        <v>122</v>
      </c>
      <c r="H13316" s="518" t="s">
        <v>211</v>
      </c>
      <c r="I13316" s="518">
        <v>664458</v>
      </c>
    </row>
    <row r="13317" spans="1:9" x14ac:dyDescent="0.2">
      <c r="A13317" s="518" t="s">
        <v>394</v>
      </c>
      <c r="B13317" s="518">
        <v>664466</v>
      </c>
      <c r="C13317" s="518" t="s">
        <v>2660</v>
      </c>
      <c r="D13317" s="518" t="s">
        <v>9657</v>
      </c>
      <c r="E13317" s="859">
        <v>30</v>
      </c>
      <c r="F13317" s="859">
        <v>0</v>
      </c>
      <c r="G13317" s="518" t="s">
        <v>122</v>
      </c>
      <c r="H13317" s="518" t="s">
        <v>394</v>
      </c>
      <c r="I13317" s="518">
        <v>664466</v>
      </c>
    </row>
    <row r="13318" spans="1:9" x14ac:dyDescent="0.2">
      <c r="A13318" s="518" t="s">
        <v>394</v>
      </c>
      <c r="B13318" s="518">
        <v>664474</v>
      </c>
      <c r="C13318" s="518" t="s">
        <v>2660</v>
      </c>
      <c r="D13318" s="518" t="s">
        <v>9658</v>
      </c>
      <c r="E13318" s="859">
        <v>23</v>
      </c>
      <c r="F13318" s="859">
        <v>0</v>
      </c>
      <c r="G13318" s="518" t="s">
        <v>122</v>
      </c>
      <c r="H13318" s="518" t="s">
        <v>394</v>
      </c>
      <c r="I13318" s="518">
        <v>664474</v>
      </c>
    </row>
    <row r="13319" spans="1:9" x14ac:dyDescent="0.2">
      <c r="A13319" s="518" t="s">
        <v>394</v>
      </c>
      <c r="B13319" s="518">
        <v>664490</v>
      </c>
      <c r="C13319" s="518" t="s">
        <v>2660</v>
      </c>
      <c r="D13319" s="518" t="s">
        <v>9659</v>
      </c>
      <c r="E13319" s="859">
        <v>32</v>
      </c>
      <c r="F13319" s="859">
        <v>0</v>
      </c>
      <c r="G13319" s="518" t="s">
        <v>122</v>
      </c>
      <c r="H13319" s="518" t="s">
        <v>394</v>
      </c>
      <c r="I13319" s="518">
        <v>664490</v>
      </c>
    </row>
    <row r="13320" spans="1:9" x14ac:dyDescent="0.2">
      <c r="A13320" s="518" t="s">
        <v>394</v>
      </c>
      <c r="B13320" s="518">
        <v>664508</v>
      </c>
      <c r="C13320" s="518" t="s">
        <v>2660</v>
      </c>
      <c r="D13320" s="518" t="s">
        <v>9660</v>
      </c>
      <c r="E13320" s="859">
        <v>29</v>
      </c>
      <c r="F13320" s="859">
        <v>0</v>
      </c>
      <c r="G13320" s="518" t="s">
        <v>122</v>
      </c>
      <c r="H13320" s="518" t="s">
        <v>394</v>
      </c>
      <c r="I13320" s="518">
        <v>664508</v>
      </c>
    </row>
    <row r="13321" spans="1:9" x14ac:dyDescent="0.2">
      <c r="A13321" s="518" t="s">
        <v>248</v>
      </c>
      <c r="B13321" s="518">
        <v>664516</v>
      </c>
      <c r="C13321" s="518" t="s">
        <v>2660</v>
      </c>
      <c r="D13321" s="518" t="s">
        <v>1015</v>
      </c>
      <c r="E13321" s="859">
        <v>22</v>
      </c>
      <c r="F13321" s="859">
        <v>22</v>
      </c>
      <c r="G13321" s="518" t="s">
        <v>122</v>
      </c>
      <c r="H13321" s="518" t="s">
        <v>248</v>
      </c>
      <c r="I13321" s="518">
        <v>664516</v>
      </c>
    </row>
    <row r="13322" spans="1:9" x14ac:dyDescent="0.2">
      <c r="A13322" s="518" t="s">
        <v>339</v>
      </c>
      <c r="B13322" s="518">
        <v>664664</v>
      </c>
      <c r="C13322" s="518" t="s">
        <v>2660</v>
      </c>
      <c r="D13322" s="518" t="s">
        <v>7148</v>
      </c>
      <c r="E13322" s="859">
        <v>28</v>
      </c>
      <c r="F13322" s="859">
        <v>25</v>
      </c>
      <c r="G13322" s="518" t="s">
        <v>122</v>
      </c>
      <c r="H13322" s="518" t="s">
        <v>339</v>
      </c>
      <c r="I13322" s="518">
        <v>664664</v>
      </c>
    </row>
    <row r="13323" spans="1:9" x14ac:dyDescent="0.2">
      <c r="A13323" s="518" t="s">
        <v>339</v>
      </c>
      <c r="B13323" s="518">
        <v>664672</v>
      </c>
      <c r="C13323" s="518" t="s">
        <v>2660</v>
      </c>
      <c r="D13323" s="518" t="s">
        <v>7149</v>
      </c>
      <c r="E13323" s="859">
        <v>26</v>
      </c>
      <c r="F13323" s="859">
        <v>22</v>
      </c>
      <c r="G13323" s="518" t="s">
        <v>122</v>
      </c>
      <c r="H13323" s="518" t="s">
        <v>339</v>
      </c>
      <c r="I13323" s="518">
        <v>664672</v>
      </c>
    </row>
    <row r="13324" spans="1:9" x14ac:dyDescent="0.2">
      <c r="A13324" s="518" t="s">
        <v>339</v>
      </c>
      <c r="B13324" s="518">
        <v>664680</v>
      </c>
      <c r="C13324" s="518" t="s">
        <v>2660</v>
      </c>
      <c r="D13324" s="518" t="s">
        <v>7150</v>
      </c>
      <c r="E13324" s="859">
        <v>34</v>
      </c>
      <c r="F13324" s="859">
        <v>33</v>
      </c>
      <c r="G13324" s="518" t="s">
        <v>122</v>
      </c>
      <c r="H13324" s="518" t="s">
        <v>339</v>
      </c>
      <c r="I13324" s="518">
        <v>664680</v>
      </c>
    </row>
    <row r="13325" spans="1:9" x14ac:dyDescent="0.2">
      <c r="A13325" s="518" t="s">
        <v>339</v>
      </c>
      <c r="B13325" s="518">
        <v>664698</v>
      </c>
      <c r="C13325" s="518" t="s">
        <v>2660</v>
      </c>
      <c r="D13325" s="518" t="s">
        <v>8094</v>
      </c>
      <c r="E13325" s="859">
        <v>30</v>
      </c>
      <c r="F13325" s="859">
        <v>27</v>
      </c>
      <c r="G13325" s="518" t="s">
        <v>122</v>
      </c>
      <c r="H13325" s="518" t="s">
        <v>339</v>
      </c>
      <c r="I13325" s="518">
        <v>664698</v>
      </c>
    </row>
    <row r="13326" spans="1:9" x14ac:dyDescent="0.2">
      <c r="A13326" s="518" t="s">
        <v>172</v>
      </c>
      <c r="B13326" s="518">
        <v>664714</v>
      </c>
      <c r="C13326" s="518" t="s">
        <v>2660</v>
      </c>
      <c r="D13326" s="518" t="s">
        <v>7130</v>
      </c>
      <c r="E13326" s="859">
        <v>20</v>
      </c>
      <c r="F13326" s="859">
        <v>0</v>
      </c>
      <c r="G13326" s="518" t="s">
        <v>122</v>
      </c>
      <c r="H13326" s="518" t="s">
        <v>172</v>
      </c>
      <c r="I13326" s="518">
        <v>664714</v>
      </c>
    </row>
    <row r="13327" spans="1:9" x14ac:dyDescent="0.2">
      <c r="A13327" s="518" t="s">
        <v>248</v>
      </c>
      <c r="B13327" s="518">
        <v>664722</v>
      </c>
      <c r="C13327" s="518" t="s">
        <v>2660</v>
      </c>
      <c r="D13327" s="518" t="s">
        <v>616</v>
      </c>
      <c r="E13327" s="859">
        <v>33</v>
      </c>
      <c r="F13327" s="859">
        <v>33</v>
      </c>
      <c r="G13327" s="518" t="s">
        <v>122</v>
      </c>
      <c r="H13327" s="518" t="s">
        <v>248</v>
      </c>
      <c r="I13327" s="518">
        <v>664722</v>
      </c>
    </row>
    <row r="13328" spans="1:9" x14ac:dyDescent="0.2">
      <c r="A13328" s="518" t="s">
        <v>245</v>
      </c>
      <c r="B13328" s="518">
        <v>664797</v>
      </c>
      <c r="C13328" s="518" t="s">
        <v>2660</v>
      </c>
      <c r="D13328" s="518" t="s">
        <v>427</v>
      </c>
      <c r="E13328" s="859">
        <v>23</v>
      </c>
      <c r="F13328" s="859">
        <v>23</v>
      </c>
      <c r="G13328" s="518" t="s">
        <v>122</v>
      </c>
      <c r="H13328" s="518" t="s">
        <v>245</v>
      </c>
      <c r="I13328" s="518">
        <v>664797</v>
      </c>
    </row>
    <row r="13329" spans="1:9" x14ac:dyDescent="0.2">
      <c r="A13329" s="518" t="s">
        <v>245</v>
      </c>
      <c r="B13329" s="518">
        <v>664805</v>
      </c>
      <c r="C13329" s="518" t="s">
        <v>2660</v>
      </c>
      <c r="D13329" s="518" t="s">
        <v>7151</v>
      </c>
      <c r="E13329" s="859">
        <v>21</v>
      </c>
      <c r="F13329" s="859">
        <v>14</v>
      </c>
      <c r="G13329" s="518" t="s">
        <v>122</v>
      </c>
      <c r="H13329" s="518" t="s">
        <v>245</v>
      </c>
      <c r="I13329" s="518">
        <v>101949</v>
      </c>
    </row>
    <row r="13330" spans="1:9" x14ac:dyDescent="0.2">
      <c r="A13330" s="518" t="s">
        <v>245</v>
      </c>
      <c r="B13330" s="518">
        <v>664813</v>
      </c>
      <c r="C13330" s="518" t="s">
        <v>2660</v>
      </c>
      <c r="D13330" s="518" t="s">
        <v>7152</v>
      </c>
      <c r="E13330" s="859">
        <v>29</v>
      </c>
      <c r="F13330" s="859">
        <v>29</v>
      </c>
      <c r="G13330" s="518" t="s">
        <v>122</v>
      </c>
      <c r="H13330" s="518" t="s">
        <v>245</v>
      </c>
      <c r="I13330" s="518">
        <v>664813</v>
      </c>
    </row>
    <row r="13331" spans="1:9" x14ac:dyDescent="0.2">
      <c r="A13331" s="518" t="s">
        <v>245</v>
      </c>
      <c r="B13331" s="518">
        <v>664821</v>
      </c>
      <c r="C13331" s="518" t="s">
        <v>2660</v>
      </c>
      <c r="D13331" s="518" t="s">
        <v>861</v>
      </c>
      <c r="E13331" s="859">
        <v>34</v>
      </c>
      <c r="F13331" s="859">
        <v>33</v>
      </c>
      <c r="G13331" s="518" t="s">
        <v>122</v>
      </c>
      <c r="H13331" s="518" t="s">
        <v>245</v>
      </c>
      <c r="I13331" s="518">
        <v>664821</v>
      </c>
    </row>
    <row r="13332" spans="1:9" x14ac:dyDescent="0.2">
      <c r="A13332" s="518" t="s">
        <v>245</v>
      </c>
      <c r="B13332" s="518">
        <v>664839</v>
      </c>
      <c r="C13332" s="518" t="s">
        <v>2660</v>
      </c>
      <c r="D13332" s="518" t="s">
        <v>679</v>
      </c>
      <c r="E13332" s="859">
        <v>35</v>
      </c>
      <c r="F13332" s="859">
        <v>34</v>
      </c>
      <c r="G13332" s="518" t="s">
        <v>122</v>
      </c>
      <c r="H13332" s="518" t="s">
        <v>245</v>
      </c>
      <c r="I13332" s="518">
        <v>664839</v>
      </c>
    </row>
    <row r="13333" spans="1:9" x14ac:dyDescent="0.2">
      <c r="A13333" s="518" t="s">
        <v>245</v>
      </c>
      <c r="B13333" s="518">
        <v>664847</v>
      </c>
      <c r="C13333" s="518" t="s">
        <v>2660</v>
      </c>
      <c r="D13333" s="518" t="s">
        <v>743</v>
      </c>
      <c r="E13333" s="859">
        <v>33</v>
      </c>
      <c r="F13333" s="859">
        <v>33</v>
      </c>
      <c r="G13333" s="518" t="s">
        <v>122</v>
      </c>
      <c r="H13333" s="518" t="s">
        <v>245</v>
      </c>
      <c r="I13333" s="518">
        <v>664847</v>
      </c>
    </row>
    <row r="13334" spans="1:9" x14ac:dyDescent="0.2">
      <c r="A13334" s="518" t="s">
        <v>373</v>
      </c>
      <c r="B13334" s="518">
        <v>664888</v>
      </c>
      <c r="C13334" s="518" t="s">
        <v>2660</v>
      </c>
      <c r="D13334" s="518" t="s">
        <v>7153</v>
      </c>
      <c r="E13334" s="859">
        <v>34</v>
      </c>
      <c r="F13334" s="859">
        <v>3</v>
      </c>
      <c r="G13334" s="518" t="s">
        <v>122</v>
      </c>
      <c r="H13334" s="518" t="s">
        <v>373</v>
      </c>
      <c r="I13334" s="518">
        <v>791475</v>
      </c>
    </row>
    <row r="13335" spans="1:9" x14ac:dyDescent="0.2">
      <c r="A13335" s="518" t="s">
        <v>373</v>
      </c>
      <c r="B13335" s="518">
        <v>664896</v>
      </c>
      <c r="C13335" s="518" t="s">
        <v>2660</v>
      </c>
      <c r="D13335" s="518" t="s">
        <v>7154</v>
      </c>
      <c r="E13335" s="859">
        <v>30</v>
      </c>
      <c r="F13335" s="859">
        <v>30</v>
      </c>
      <c r="G13335" s="518" t="s">
        <v>122</v>
      </c>
      <c r="H13335" s="518" t="s">
        <v>373</v>
      </c>
      <c r="I13335" s="518">
        <v>664896</v>
      </c>
    </row>
    <row r="13336" spans="1:9" x14ac:dyDescent="0.2">
      <c r="A13336" s="518" t="s">
        <v>388</v>
      </c>
      <c r="B13336" s="518">
        <v>664904</v>
      </c>
      <c r="C13336" s="518" t="s">
        <v>2660</v>
      </c>
      <c r="D13336" s="518" t="s">
        <v>3667</v>
      </c>
      <c r="E13336" s="859">
        <v>32</v>
      </c>
      <c r="F13336" s="859">
        <v>25</v>
      </c>
      <c r="G13336" s="518" t="s">
        <v>122</v>
      </c>
      <c r="H13336" s="518" t="s">
        <v>388</v>
      </c>
      <c r="I13336" s="518">
        <v>664904</v>
      </c>
    </row>
    <row r="13337" spans="1:9" x14ac:dyDescent="0.2">
      <c r="A13337" s="518" t="s">
        <v>388</v>
      </c>
      <c r="B13337" s="518">
        <v>664912</v>
      </c>
      <c r="C13337" s="518" t="s">
        <v>2660</v>
      </c>
      <c r="D13337" s="518" t="s">
        <v>759</v>
      </c>
      <c r="E13337" s="859">
        <v>32</v>
      </c>
      <c r="F13337" s="859">
        <v>28</v>
      </c>
      <c r="G13337" s="518" t="s">
        <v>122</v>
      </c>
      <c r="H13337" s="518" t="s">
        <v>388</v>
      </c>
      <c r="I13337" s="518">
        <v>664912</v>
      </c>
    </row>
    <row r="13338" spans="1:9" x14ac:dyDescent="0.2">
      <c r="A13338" s="518" t="s">
        <v>388</v>
      </c>
      <c r="B13338" s="518">
        <v>664920</v>
      </c>
      <c r="C13338" s="518" t="s">
        <v>2660</v>
      </c>
      <c r="D13338" s="518" t="s">
        <v>945</v>
      </c>
      <c r="E13338" s="859">
        <v>23</v>
      </c>
      <c r="F13338" s="859">
        <v>20</v>
      </c>
      <c r="G13338" s="518" t="s">
        <v>122</v>
      </c>
      <c r="H13338" s="518" t="s">
        <v>388</v>
      </c>
      <c r="I13338" s="518">
        <v>664920</v>
      </c>
    </row>
    <row r="13339" spans="1:9" x14ac:dyDescent="0.2">
      <c r="A13339" s="518" t="s">
        <v>267</v>
      </c>
      <c r="B13339" s="518">
        <v>664938</v>
      </c>
      <c r="C13339" s="518" t="s">
        <v>2660</v>
      </c>
      <c r="D13339" s="518" t="s">
        <v>769</v>
      </c>
      <c r="E13339" s="859">
        <v>23</v>
      </c>
      <c r="F13339" s="859">
        <v>23</v>
      </c>
      <c r="G13339" s="518" t="s">
        <v>122</v>
      </c>
      <c r="H13339" s="518" t="s">
        <v>267</v>
      </c>
      <c r="I13339" s="518">
        <v>664938</v>
      </c>
    </row>
    <row r="13340" spans="1:9" x14ac:dyDescent="0.2">
      <c r="A13340" s="518" t="s">
        <v>267</v>
      </c>
      <c r="B13340" s="518">
        <v>664946</v>
      </c>
      <c r="C13340" s="518" t="s">
        <v>2660</v>
      </c>
      <c r="D13340" s="518" t="s">
        <v>806</v>
      </c>
      <c r="E13340" s="859">
        <v>31</v>
      </c>
      <c r="F13340" s="859">
        <v>29</v>
      </c>
      <c r="G13340" s="518" t="s">
        <v>122</v>
      </c>
      <c r="H13340" s="518" t="s">
        <v>267</v>
      </c>
      <c r="I13340" s="518">
        <v>664946</v>
      </c>
    </row>
    <row r="13341" spans="1:9" x14ac:dyDescent="0.2">
      <c r="A13341" s="518" t="s">
        <v>267</v>
      </c>
      <c r="B13341" s="518">
        <v>664953</v>
      </c>
      <c r="C13341" s="518" t="s">
        <v>2660</v>
      </c>
      <c r="D13341" s="518" t="s">
        <v>735</v>
      </c>
      <c r="E13341" s="859">
        <v>30</v>
      </c>
      <c r="F13341" s="859">
        <v>28</v>
      </c>
      <c r="G13341" s="518" t="s">
        <v>122</v>
      </c>
      <c r="H13341" s="518" t="s">
        <v>267</v>
      </c>
      <c r="I13341" s="518">
        <v>664953</v>
      </c>
    </row>
    <row r="13342" spans="1:9" x14ac:dyDescent="0.2">
      <c r="A13342" s="518" t="s">
        <v>267</v>
      </c>
      <c r="B13342" s="518">
        <v>664961</v>
      </c>
      <c r="C13342" s="518" t="s">
        <v>2660</v>
      </c>
      <c r="D13342" s="518" t="s">
        <v>817</v>
      </c>
      <c r="E13342" s="859">
        <v>29</v>
      </c>
      <c r="F13342" s="859">
        <v>29</v>
      </c>
      <c r="G13342" s="518" t="s">
        <v>122</v>
      </c>
      <c r="H13342" s="518" t="s">
        <v>267</v>
      </c>
      <c r="I13342" s="518">
        <v>664961</v>
      </c>
    </row>
    <row r="13343" spans="1:9" x14ac:dyDescent="0.2">
      <c r="A13343" s="518" t="s">
        <v>283</v>
      </c>
      <c r="B13343" s="518">
        <v>665042</v>
      </c>
      <c r="C13343" s="518" t="s">
        <v>2660</v>
      </c>
      <c r="D13343" s="518" t="s">
        <v>933</v>
      </c>
      <c r="E13343" s="859">
        <v>34</v>
      </c>
      <c r="F13343" s="859">
        <v>28</v>
      </c>
      <c r="G13343" s="518" t="s">
        <v>122</v>
      </c>
      <c r="H13343" s="518" t="s">
        <v>283</v>
      </c>
      <c r="I13343" s="518">
        <v>665042</v>
      </c>
    </row>
    <row r="13344" spans="1:9" x14ac:dyDescent="0.2">
      <c r="A13344" s="518" t="s">
        <v>384</v>
      </c>
      <c r="B13344" s="518">
        <v>665059</v>
      </c>
      <c r="C13344" s="518" t="s">
        <v>2660</v>
      </c>
      <c r="D13344" s="518" t="s">
        <v>547</v>
      </c>
      <c r="E13344" s="859">
        <v>32</v>
      </c>
      <c r="F13344" s="859">
        <v>32</v>
      </c>
      <c r="G13344" s="518" t="s">
        <v>122</v>
      </c>
      <c r="H13344" s="518" t="s">
        <v>384</v>
      </c>
      <c r="I13344" s="518">
        <v>665059</v>
      </c>
    </row>
    <row r="13345" spans="1:9" x14ac:dyDescent="0.2">
      <c r="A13345" s="518" t="s">
        <v>230</v>
      </c>
      <c r="B13345" s="518">
        <v>665067</v>
      </c>
      <c r="C13345" s="518" t="s">
        <v>2660</v>
      </c>
      <c r="D13345" s="518" t="s">
        <v>7783</v>
      </c>
      <c r="E13345" s="859">
        <v>31</v>
      </c>
      <c r="F13345" s="859">
        <v>0</v>
      </c>
      <c r="G13345" s="518" t="s">
        <v>122</v>
      </c>
      <c r="H13345" s="518" t="s">
        <v>230</v>
      </c>
      <c r="I13345" s="518">
        <v>523795</v>
      </c>
    </row>
    <row r="13346" spans="1:9" x14ac:dyDescent="0.2">
      <c r="A13346" s="518" t="s">
        <v>394</v>
      </c>
      <c r="B13346" s="518">
        <v>665083</v>
      </c>
      <c r="C13346" s="518" t="s">
        <v>2660</v>
      </c>
      <c r="D13346" s="518" t="s">
        <v>7155</v>
      </c>
      <c r="E13346" s="859">
        <v>29</v>
      </c>
      <c r="F13346" s="859">
        <v>29</v>
      </c>
      <c r="G13346" s="518" t="s">
        <v>122</v>
      </c>
      <c r="H13346" s="518" t="s">
        <v>394</v>
      </c>
      <c r="I13346" s="518">
        <v>665083</v>
      </c>
    </row>
    <row r="13347" spans="1:9" x14ac:dyDescent="0.2">
      <c r="A13347" s="518" t="s">
        <v>394</v>
      </c>
      <c r="B13347" s="518">
        <v>665109</v>
      </c>
      <c r="C13347" s="518" t="s">
        <v>2660</v>
      </c>
      <c r="D13347" s="518" t="s">
        <v>7156</v>
      </c>
      <c r="E13347" s="859">
        <v>21</v>
      </c>
      <c r="F13347" s="859">
        <v>21</v>
      </c>
      <c r="G13347" s="518" t="s">
        <v>122</v>
      </c>
      <c r="H13347" s="518" t="s">
        <v>394</v>
      </c>
      <c r="I13347" s="518">
        <v>665109</v>
      </c>
    </row>
    <row r="13348" spans="1:9" x14ac:dyDescent="0.2">
      <c r="A13348" s="518" t="s">
        <v>179</v>
      </c>
      <c r="B13348" s="518">
        <v>665141</v>
      </c>
      <c r="C13348" s="518" t="s">
        <v>2660</v>
      </c>
      <c r="D13348" s="518" t="s">
        <v>1379</v>
      </c>
      <c r="E13348" s="859">
        <v>22</v>
      </c>
      <c r="F13348" s="859">
        <v>0</v>
      </c>
      <c r="G13348" s="518" t="s">
        <v>128</v>
      </c>
      <c r="H13348" s="518" t="s">
        <v>179</v>
      </c>
      <c r="I13348" s="518">
        <v>665141</v>
      </c>
    </row>
    <row r="13349" spans="1:9" x14ac:dyDescent="0.2">
      <c r="A13349" s="518" t="s">
        <v>180</v>
      </c>
      <c r="B13349" s="518">
        <v>665166</v>
      </c>
      <c r="C13349" s="518" t="s">
        <v>2660</v>
      </c>
      <c r="D13349" s="518" t="s">
        <v>7157</v>
      </c>
      <c r="E13349" s="859">
        <v>18</v>
      </c>
      <c r="F13349" s="859">
        <v>0</v>
      </c>
      <c r="G13349" s="518" t="s">
        <v>128</v>
      </c>
      <c r="H13349" s="518" t="s">
        <v>180</v>
      </c>
      <c r="I13349" s="518">
        <v>665166</v>
      </c>
    </row>
    <row r="13350" spans="1:9" x14ac:dyDescent="0.2">
      <c r="A13350" s="518" t="s">
        <v>179</v>
      </c>
      <c r="B13350" s="518">
        <v>665174</v>
      </c>
      <c r="C13350" s="518" t="s">
        <v>2660</v>
      </c>
      <c r="D13350" s="518" t="s">
        <v>7158</v>
      </c>
      <c r="E13350" s="859">
        <v>26</v>
      </c>
      <c r="F13350" s="859">
        <v>25</v>
      </c>
      <c r="G13350" s="518" t="s">
        <v>122</v>
      </c>
      <c r="H13350" s="518" t="s">
        <v>179</v>
      </c>
      <c r="I13350" s="518">
        <v>665174</v>
      </c>
    </row>
    <row r="13351" spans="1:9" x14ac:dyDescent="0.2">
      <c r="A13351" s="518" t="s">
        <v>179</v>
      </c>
      <c r="B13351" s="518">
        <v>665182</v>
      </c>
      <c r="C13351" s="518" t="s">
        <v>2660</v>
      </c>
      <c r="D13351" s="518" t="s">
        <v>7159</v>
      </c>
      <c r="E13351" s="859">
        <v>27</v>
      </c>
      <c r="F13351" s="859">
        <v>27</v>
      </c>
      <c r="G13351" s="518" t="s">
        <v>122</v>
      </c>
      <c r="H13351" s="518" t="s">
        <v>179</v>
      </c>
      <c r="I13351" s="518">
        <v>665182</v>
      </c>
    </row>
    <row r="13352" spans="1:9" x14ac:dyDescent="0.2">
      <c r="A13352" s="518" t="s">
        <v>180</v>
      </c>
      <c r="B13352" s="518">
        <v>665190</v>
      </c>
      <c r="C13352" s="518" t="s">
        <v>2660</v>
      </c>
      <c r="D13352" s="518" t="s">
        <v>2339</v>
      </c>
      <c r="E13352" s="859">
        <v>21</v>
      </c>
      <c r="F13352" s="859">
        <v>0</v>
      </c>
      <c r="G13352" s="518" t="s">
        <v>128</v>
      </c>
      <c r="H13352" s="518" t="s">
        <v>180</v>
      </c>
      <c r="I13352" s="518">
        <v>665190</v>
      </c>
    </row>
    <row r="13353" spans="1:9" x14ac:dyDescent="0.2">
      <c r="A13353" s="518" t="s">
        <v>256</v>
      </c>
      <c r="B13353" s="518">
        <v>665208</v>
      </c>
      <c r="C13353" s="518" t="s">
        <v>2660</v>
      </c>
      <c r="D13353" s="518" t="s">
        <v>7160</v>
      </c>
      <c r="E13353" s="859">
        <v>25</v>
      </c>
      <c r="F13353" s="859">
        <v>25</v>
      </c>
      <c r="G13353" s="518" t="s">
        <v>122</v>
      </c>
      <c r="H13353" s="518" t="s">
        <v>256</v>
      </c>
      <c r="I13353" s="518">
        <v>665208</v>
      </c>
    </row>
    <row r="13354" spans="1:9" x14ac:dyDescent="0.2">
      <c r="A13354" s="518" t="s">
        <v>256</v>
      </c>
      <c r="B13354" s="518">
        <v>665224</v>
      </c>
      <c r="C13354" s="518" t="s">
        <v>2660</v>
      </c>
      <c r="D13354" s="518" t="s">
        <v>4434</v>
      </c>
      <c r="E13354" s="859">
        <v>14</v>
      </c>
      <c r="F13354" s="859">
        <v>13</v>
      </c>
      <c r="G13354" s="518" t="s">
        <v>122</v>
      </c>
      <c r="H13354" s="518" t="s">
        <v>256</v>
      </c>
      <c r="I13354" s="518">
        <v>665224</v>
      </c>
    </row>
    <row r="13355" spans="1:9" x14ac:dyDescent="0.2">
      <c r="A13355" s="518" t="s">
        <v>256</v>
      </c>
      <c r="B13355" s="518">
        <v>665240</v>
      </c>
      <c r="C13355" s="518" t="s">
        <v>2660</v>
      </c>
      <c r="D13355" s="518" t="s">
        <v>7161</v>
      </c>
      <c r="E13355" s="859">
        <v>21</v>
      </c>
      <c r="F13355" s="859">
        <v>21</v>
      </c>
      <c r="G13355" s="518" t="s">
        <v>122</v>
      </c>
      <c r="H13355" s="518" t="s">
        <v>256</v>
      </c>
      <c r="I13355" s="518">
        <v>665240</v>
      </c>
    </row>
    <row r="13356" spans="1:9" x14ac:dyDescent="0.2">
      <c r="A13356" s="518" t="s">
        <v>215</v>
      </c>
      <c r="B13356" s="518">
        <v>665455</v>
      </c>
      <c r="C13356" s="518" t="s">
        <v>2660</v>
      </c>
      <c r="D13356" s="518" t="s">
        <v>1013</v>
      </c>
      <c r="E13356" s="859">
        <v>17</v>
      </c>
      <c r="F13356" s="859">
        <v>17</v>
      </c>
      <c r="G13356" s="518" t="s">
        <v>122</v>
      </c>
      <c r="H13356" s="518" t="s">
        <v>215</v>
      </c>
      <c r="I13356" s="518">
        <v>665455</v>
      </c>
    </row>
    <row r="13357" spans="1:9" x14ac:dyDescent="0.2">
      <c r="A13357" s="518" t="s">
        <v>256</v>
      </c>
      <c r="B13357" s="518">
        <v>665489</v>
      </c>
      <c r="C13357" s="518" t="s">
        <v>2660</v>
      </c>
      <c r="D13357" s="518" t="s">
        <v>2148</v>
      </c>
      <c r="E13357" s="859">
        <v>35</v>
      </c>
      <c r="F13357" s="859">
        <v>3</v>
      </c>
      <c r="G13357" s="518" t="s">
        <v>122</v>
      </c>
      <c r="H13357" s="518" t="s">
        <v>256</v>
      </c>
      <c r="I13357" s="518">
        <v>401992</v>
      </c>
    </row>
    <row r="13358" spans="1:9" x14ac:dyDescent="0.2">
      <c r="A13358" s="518" t="s">
        <v>256</v>
      </c>
      <c r="B13358" s="518">
        <v>665497</v>
      </c>
      <c r="C13358" s="518" t="s">
        <v>2660</v>
      </c>
      <c r="D13358" s="518" t="s">
        <v>2767</v>
      </c>
      <c r="E13358" s="859">
        <v>25</v>
      </c>
      <c r="F13358" s="859">
        <v>0</v>
      </c>
      <c r="G13358" s="518" t="s">
        <v>122</v>
      </c>
      <c r="H13358" s="518" t="s">
        <v>256</v>
      </c>
      <c r="I13358" s="518">
        <v>665497</v>
      </c>
    </row>
    <row r="13359" spans="1:9" x14ac:dyDescent="0.2">
      <c r="A13359" s="518" t="s">
        <v>256</v>
      </c>
      <c r="B13359" s="518">
        <v>665505</v>
      </c>
      <c r="C13359" s="518" t="s">
        <v>2660</v>
      </c>
      <c r="D13359" s="518" t="s">
        <v>8700</v>
      </c>
      <c r="E13359" s="859">
        <v>26</v>
      </c>
      <c r="F13359" s="859">
        <v>0</v>
      </c>
      <c r="G13359" s="518" t="s">
        <v>122</v>
      </c>
      <c r="H13359" s="518" t="s">
        <v>256</v>
      </c>
      <c r="I13359" s="518">
        <v>665505</v>
      </c>
    </row>
    <row r="13360" spans="1:9" x14ac:dyDescent="0.2">
      <c r="A13360" s="518" t="s">
        <v>256</v>
      </c>
      <c r="B13360" s="518">
        <v>665513</v>
      </c>
      <c r="C13360" s="518" t="s">
        <v>2660</v>
      </c>
      <c r="D13360" s="518" t="s">
        <v>2767</v>
      </c>
      <c r="E13360" s="859">
        <v>33</v>
      </c>
      <c r="F13360" s="859">
        <v>30</v>
      </c>
      <c r="G13360" s="518" t="s">
        <v>122</v>
      </c>
      <c r="H13360" s="518" t="s">
        <v>256</v>
      </c>
      <c r="I13360" s="518">
        <v>665513</v>
      </c>
    </row>
    <row r="13361" spans="1:9" x14ac:dyDescent="0.2">
      <c r="A13361" s="518" t="s">
        <v>256</v>
      </c>
      <c r="B13361" s="518">
        <v>665521</v>
      </c>
      <c r="C13361" s="518" t="s">
        <v>2660</v>
      </c>
      <c r="D13361" s="518" t="s">
        <v>2510</v>
      </c>
      <c r="E13361" s="859">
        <v>33</v>
      </c>
      <c r="F13361" s="859">
        <v>0</v>
      </c>
      <c r="G13361" s="518" t="s">
        <v>122</v>
      </c>
      <c r="H13361" s="518" t="s">
        <v>256</v>
      </c>
      <c r="I13361" s="518">
        <v>665521</v>
      </c>
    </row>
    <row r="13362" spans="1:9" x14ac:dyDescent="0.2">
      <c r="A13362" s="518" t="s">
        <v>350</v>
      </c>
      <c r="B13362" s="518">
        <v>665554</v>
      </c>
      <c r="C13362" s="518" t="s">
        <v>2660</v>
      </c>
      <c r="D13362" s="518" t="s">
        <v>1143</v>
      </c>
      <c r="E13362" s="859">
        <v>22</v>
      </c>
      <c r="F13362" s="859">
        <v>0</v>
      </c>
      <c r="G13362" s="518" t="s">
        <v>122</v>
      </c>
      <c r="H13362" s="518" t="s">
        <v>350</v>
      </c>
      <c r="I13362" s="518">
        <v>665554</v>
      </c>
    </row>
    <row r="13363" spans="1:9" x14ac:dyDescent="0.2">
      <c r="A13363" s="518" t="s">
        <v>248</v>
      </c>
      <c r="B13363" s="518">
        <v>665596</v>
      </c>
      <c r="C13363" s="518" t="s">
        <v>2660</v>
      </c>
      <c r="D13363" s="518" t="s">
        <v>410</v>
      </c>
      <c r="E13363" s="859">
        <v>31</v>
      </c>
      <c r="F13363" s="859">
        <v>31</v>
      </c>
      <c r="G13363" s="518" t="s">
        <v>122</v>
      </c>
      <c r="H13363" s="518" t="s">
        <v>248</v>
      </c>
      <c r="I13363" s="518">
        <v>665596</v>
      </c>
    </row>
    <row r="13364" spans="1:9" x14ac:dyDescent="0.2">
      <c r="A13364" s="518" t="s">
        <v>197</v>
      </c>
      <c r="B13364" s="518">
        <v>665604</v>
      </c>
      <c r="C13364" s="518" t="s">
        <v>2660</v>
      </c>
      <c r="D13364" s="518" t="s">
        <v>994</v>
      </c>
      <c r="E13364" s="859">
        <v>32</v>
      </c>
      <c r="F13364" s="859">
        <v>32</v>
      </c>
      <c r="G13364" s="518" t="s">
        <v>122</v>
      </c>
      <c r="H13364" s="518" t="s">
        <v>197</v>
      </c>
      <c r="I13364" s="518">
        <v>665604</v>
      </c>
    </row>
    <row r="13365" spans="1:9" x14ac:dyDescent="0.2">
      <c r="A13365" s="518" t="s">
        <v>388</v>
      </c>
      <c r="B13365" s="518">
        <v>665620</v>
      </c>
      <c r="C13365" s="518" t="s">
        <v>2660</v>
      </c>
      <c r="D13365" s="518" t="s">
        <v>1561</v>
      </c>
      <c r="E13365" s="859">
        <v>20</v>
      </c>
      <c r="F13365" s="859">
        <v>18</v>
      </c>
      <c r="G13365" s="518" t="s">
        <v>122</v>
      </c>
      <c r="H13365" s="518" t="s">
        <v>388</v>
      </c>
      <c r="I13365" s="518">
        <v>665620</v>
      </c>
    </row>
    <row r="13366" spans="1:9" x14ac:dyDescent="0.2">
      <c r="A13366" s="518" t="s">
        <v>355</v>
      </c>
      <c r="B13366" s="518">
        <v>665679</v>
      </c>
      <c r="C13366" s="518" t="s">
        <v>2660</v>
      </c>
      <c r="D13366" s="518" t="s">
        <v>5698</v>
      </c>
      <c r="E13366" s="859">
        <v>31</v>
      </c>
      <c r="F13366" s="859">
        <v>30</v>
      </c>
      <c r="G13366" s="518" t="s">
        <v>122</v>
      </c>
      <c r="H13366" s="518" t="s">
        <v>355</v>
      </c>
      <c r="I13366" s="518">
        <v>665679</v>
      </c>
    </row>
    <row r="13367" spans="1:9" x14ac:dyDescent="0.2">
      <c r="A13367" s="518" t="s">
        <v>181</v>
      </c>
      <c r="B13367" s="518">
        <v>665687</v>
      </c>
      <c r="C13367" s="518" t="s">
        <v>2660</v>
      </c>
      <c r="D13367" s="518" t="s">
        <v>7162</v>
      </c>
      <c r="E13367" s="859">
        <v>29</v>
      </c>
      <c r="F13367" s="859">
        <v>29</v>
      </c>
      <c r="G13367" s="518" t="s">
        <v>122</v>
      </c>
      <c r="H13367" s="518" t="s">
        <v>181</v>
      </c>
      <c r="I13367" s="518">
        <v>665687</v>
      </c>
    </row>
    <row r="13368" spans="1:9" x14ac:dyDescent="0.2">
      <c r="A13368" s="518" t="s">
        <v>181</v>
      </c>
      <c r="B13368" s="518">
        <v>665695</v>
      </c>
      <c r="C13368" s="518" t="s">
        <v>2660</v>
      </c>
      <c r="D13368" s="518" t="s">
        <v>7163</v>
      </c>
      <c r="E13368" s="859">
        <v>33</v>
      </c>
      <c r="F13368" s="859">
        <v>0</v>
      </c>
      <c r="G13368" s="518" t="s">
        <v>128</v>
      </c>
      <c r="H13368" s="518" t="s">
        <v>181</v>
      </c>
      <c r="I13368" s="518">
        <v>665695</v>
      </c>
    </row>
    <row r="13369" spans="1:9" x14ac:dyDescent="0.2">
      <c r="A13369" s="518" t="s">
        <v>256</v>
      </c>
      <c r="B13369" s="518">
        <v>665711</v>
      </c>
      <c r="C13369" s="518" t="s">
        <v>2660</v>
      </c>
      <c r="D13369" s="518" t="s">
        <v>2036</v>
      </c>
      <c r="E13369" s="859">
        <v>21</v>
      </c>
      <c r="F13369" s="859">
        <v>21</v>
      </c>
      <c r="G13369" s="518" t="s">
        <v>122</v>
      </c>
      <c r="H13369" s="518" t="s">
        <v>256</v>
      </c>
      <c r="I13369" s="518">
        <v>665711</v>
      </c>
    </row>
    <row r="13370" spans="1:9" x14ac:dyDescent="0.2">
      <c r="A13370" s="518" t="s">
        <v>256</v>
      </c>
      <c r="B13370" s="518">
        <v>665729</v>
      </c>
      <c r="C13370" s="518" t="s">
        <v>2660</v>
      </c>
      <c r="D13370" s="518" t="s">
        <v>7164</v>
      </c>
      <c r="E13370" s="859">
        <v>27</v>
      </c>
      <c r="F13370" s="859">
        <v>27</v>
      </c>
      <c r="G13370" s="518" t="s">
        <v>122</v>
      </c>
      <c r="H13370" s="518" t="s">
        <v>256</v>
      </c>
      <c r="I13370" s="518">
        <v>665729</v>
      </c>
    </row>
    <row r="13371" spans="1:9" x14ac:dyDescent="0.2">
      <c r="A13371" s="518" t="s">
        <v>256</v>
      </c>
      <c r="B13371" s="518">
        <v>665745</v>
      </c>
      <c r="C13371" s="518" t="s">
        <v>2660</v>
      </c>
      <c r="D13371" s="518" t="s">
        <v>8284</v>
      </c>
      <c r="E13371" s="859">
        <v>27</v>
      </c>
      <c r="F13371" s="859">
        <v>26</v>
      </c>
      <c r="G13371" s="518" t="s">
        <v>122</v>
      </c>
      <c r="H13371" s="518" t="s">
        <v>256</v>
      </c>
      <c r="I13371" s="518">
        <v>665745</v>
      </c>
    </row>
    <row r="13372" spans="1:9" x14ac:dyDescent="0.2">
      <c r="A13372" s="518" t="s">
        <v>179</v>
      </c>
      <c r="B13372" s="518">
        <v>665752</v>
      </c>
      <c r="C13372" s="518" t="s">
        <v>2660</v>
      </c>
      <c r="D13372" s="518" t="s">
        <v>1086</v>
      </c>
      <c r="E13372" s="859">
        <v>29</v>
      </c>
      <c r="F13372" s="859">
        <v>28</v>
      </c>
      <c r="G13372" s="518" t="s">
        <v>122</v>
      </c>
      <c r="H13372" s="518" t="s">
        <v>179</v>
      </c>
      <c r="I13372" s="518">
        <v>665752</v>
      </c>
    </row>
    <row r="13373" spans="1:9" x14ac:dyDescent="0.2">
      <c r="A13373" s="518" t="s">
        <v>179</v>
      </c>
      <c r="B13373" s="518">
        <v>665760</v>
      </c>
      <c r="C13373" s="518" t="s">
        <v>2660</v>
      </c>
      <c r="D13373" s="518" t="s">
        <v>716</v>
      </c>
      <c r="E13373" s="859">
        <v>34</v>
      </c>
      <c r="F13373" s="859">
        <v>33</v>
      </c>
      <c r="G13373" s="518" t="s">
        <v>122</v>
      </c>
      <c r="H13373" s="518" t="s">
        <v>179</v>
      </c>
      <c r="I13373" s="518">
        <v>665760</v>
      </c>
    </row>
    <row r="13374" spans="1:9" x14ac:dyDescent="0.2">
      <c r="A13374" s="518" t="s">
        <v>357</v>
      </c>
      <c r="B13374" s="518">
        <v>665786</v>
      </c>
      <c r="C13374" s="518" t="s">
        <v>2660</v>
      </c>
      <c r="D13374" s="518" t="s">
        <v>1212</v>
      </c>
      <c r="E13374" s="859">
        <v>26</v>
      </c>
      <c r="F13374" s="859">
        <v>26</v>
      </c>
      <c r="G13374" s="518" t="s">
        <v>122</v>
      </c>
      <c r="H13374" s="518" t="s">
        <v>357</v>
      </c>
      <c r="I13374" s="518">
        <v>665786</v>
      </c>
    </row>
    <row r="13375" spans="1:9" x14ac:dyDescent="0.2">
      <c r="A13375" s="518" t="s">
        <v>364</v>
      </c>
      <c r="B13375" s="518">
        <v>665810</v>
      </c>
      <c r="C13375" s="518" t="s">
        <v>2660</v>
      </c>
      <c r="D13375" s="518" t="s">
        <v>856</v>
      </c>
      <c r="E13375" s="859">
        <v>33</v>
      </c>
      <c r="F13375" s="859">
        <v>0</v>
      </c>
      <c r="G13375" s="518" t="s">
        <v>122</v>
      </c>
      <c r="H13375" s="518" t="s">
        <v>364</v>
      </c>
      <c r="I13375" s="518">
        <v>665810</v>
      </c>
    </row>
    <row r="13376" spans="1:9" x14ac:dyDescent="0.2">
      <c r="A13376" s="518" t="s">
        <v>364</v>
      </c>
      <c r="B13376" s="518">
        <v>665828</v>
      </c>
      <c r="C13376" s="518" t="s">
        <v>2660</v>
      </c>
      <c r="D13376" s="518" t="s">
        <v>497</v>
      </c>
      <c r="E13376" s="859">
        <v>21</v>
      </c>
      <c r="F13376" s="859">
        <v>0</v>
      </c>
      <c r="G13376" s="518" t="s">
        <v>122</v>
      </c>
      <c r="H13376" s="518" t="s">
        <v>364</v>
      </c>
      <c r="I13376" s="518">
        <v>665828</v>
      </c>
    </row>
    <row r="13377" spans="1:9" x14ac:dyDescent="0.2">
      <c r="A13377" s="518" t="s">
        <v>359</v>
      </c>
      <c r="B13377" s="518">
        <v>665836</v>
      </c>
      <c r="C13377" s="518" t="s">
        <v>2660</v>
      </c>
      <c r="D13377" s="518" t="s">
        <v>7165</v>
      </c>
      <c r="E13377" s="859">
        <v>27</v>
      </c>
      <c r="F13377" s="859">
        <v>27</v>
      </c>
      <c r="G13377" s="518" t="s">
        <v>122</v>
      </c>
      <c r="H13377" s="518" t="s">
        <v>359</v>
      </c>
      <c r="I13377" s="518">
        <v>665836</v>
      </c>
    </row>
    <row r="13378" spans="1:9" x14ac:dyDescent="0.2">
      <c r="A13378" s="518" t="s">
        <v>359</v>
      </c>
      <c r="B13378" s="518">
        <v>665851</v>
      </c>
      <c r="C13378" s="518" t="s">
        <v>2660</v>
      </c>
      <c r="D13378" s="518" t="s">
        <v>7166</v>
      </c>
      <c r="E13378" s="859">
        <v>34</v>
      </c>
      <c r="F13378" s="859">
        <v>32</v>
      </c>
      <c r="G13378" s="518" t="s">
        <v>122</v>
      </c>
      <c r="H13378" s="518" t="s">
        <v>359</v>
      </c>
      <c r="I13378" s="518">
        <v>665851</v>
      </c>
    </row>
    <row r="13379" spans="1:9" x14ac:dyDescent="0.2">
      <c r="A13379" s="518" t="s">
        <v>359</v>
      </c>
      <c r="B13379" s="518">
        <v>665869</v>
      </c>
      <c r="C13379" s="518" t="s">
        <v>2660</v>
      </c>
      <c r="D13379" s="518" t="s">
        <v>7167</v>
      </c>
      <c r="E13379" s="859">
        <v>34</v>
      </c>
      <c r="F13379" s="859">
        <v>34</v>
      </c>
      <c r="G13379" s="518" t="s">
        <v>122</v>
      </c>
      <c r="H13379" s="518" t="s">
        <v>359</v>
      </c>
      <c r="I13379" s="518">
        <v>665869</v>
      </c>
    </row>
    <row r="13380" spans="1:9" x14ac:dyDescent="0.2">
      <c r="A13380" s="518" t="s">
        <v>203</v>
      </c>
      <c r="B13380" s="518">
        <v>665885</v>
      </c>
      <c r="C13380" s="518" t="s">
        <v>2660</v>
      </c>
      <c r="D13380" s="518" t="s">
        <v>7168</v>
      </c>
      <c r="E13380" s="859">
        <v>25</v>
      </c>
      <c r="F13380" s="859">
        <v>25</v>
      </c>
      <c r="G13380" s="518" t="s">
        <v>122</v>
      </c>
      <c r="H13380" s="518" t="s">
        <v>203</v>
      </c>
      <c r="I13380" s="518">
        <v>665885</v>
      </c>
    </row>
    <row r="13381" spans="1:9" x14ac:dyDescent="0.2">
      <c r="A13381" s="518" t="s">
        <v>256</v>
      </c>
      <c r="B13381" s="518">
        <v>665893</v>
      </c>
      <c r="C13381" s="518" t="s">
        <v>2660</v>
      </c>
      <c r="D13381" s="518" t="s">
        <v>941</v>
      </c>
      <c r="E13381" s="859">
        <v>25</v>
      </c>
      <c r="F13381" s="859">
        <v>25</v>
      </c>
      <c r="G13381" s="518" t="s">
        <v>122</v>
      </c>
      <c r="H13381" s="518" t="s">
        <v>256</v>
      </c>
      <c r="I13381" s="518">
        <v>665893</v>
      </c>
    </row>
    <row r="13382" spans="1:9" x14ac:dyDescent="0.2">
      <c r="A13382" s="518" t="s">
        <v>179</v>
      </c>
      <c r="B13382" s="518">
        <v>665901</v>
      </c>
      <c r="C13382" s="518" t="s">
        <v>2660</v>
      </c>
      <c r="D13382" s="518" t="s">
        <v>7102</v>
      </c>
      <c r="E13382" s="859">
        <v>30</v>
      </c>
      <c r="F13382" s="859">
        <v>0</v>
      </c>
      <c r="G13382" s="518" t="s">
        <v>128</v>
      </c>
      <c r="H13382" s="518" t="s">
        <v>179</v>
      </c>
      <c r="I13382" s="518">
        <v>665901</v>
      </c>
    </row>
    <row r="13383" spans="1:9" x14ac:dyDescent="0.2">
      <c r="A13383" s="518" t="s">
        <v>179</v>
      </c>
      <c r="B13383" s="518">
        <v>665919</v>
      </c>
      <c r="C13383" s="518" t="s">
        <v>2660</v>
      </c>
      <c r="D13383" s="518" t="s">
        <v>1379</v>
      </c>
      <c r="E13383" s="859">
        <v>34</v>
      </c>
      <c r="F13383" s="859">
        <v>0</v>
      </c>
      <c r="G13383" s="518" t="s">
        <v>128</v>
      </c>
      <c r="H13383" s="518" t="s">
        <v>179</v>
      </c>
      <c r="I13383" s="518">
        <v>665919</v>
      </c>
    </row>
    <row r="13384" spans="1:9" x14ac:dyDescent="0.2">
      <c r="A13384" s="518" t="s">
        <v>280</v>
      </c>
      <c r="B13384" s="518">
        <v>665968</v>
      </c>
      <c r="C13384" s="518" t="s">
        <v>2660</v>
      </c>
      <c r="D13384" s="518" t="s">
        <v>7169</v>
      </c>
      <c r="E13384" s="859">
        <v>18</v>
      </c>
      <c r="F13384" s="859">
        <v>9</v>
      </c>
      <c r="G13384" s="518" t="s">
        <v>122</v>
      </c>
      <c r="H13384" s="518" t="s">
        <v>280</v>
      </c>
      <c r="I13384" s="518">
        <v>665968</v>
      </c>
    </row>
    <row r="13385" spans="1:9" x14ac:dyDescent="0.2">
      <c r="A13385" s="518" t="s">
        <v>391</v>
      </c>
      <c r="B13385" s="518">
        <v>665984</v>
      </c>
      <c r="C13385" s="518" t="s">
        <v>2660</v>
      </c>
      <c r="D13385" s="518" t="s">
        <v>727</v>
      </c>
      <c r="E13385" s="859">
        <v>10</v>
      </c>
      <c r="F13385" s="859">
        <v>0</v>
      </c>
      <c r="G13385" s="518" t="s">
        <v>122</v>
      </c>
      <c r="H13385" s="518" t="s">
        <v>391</v>
      </c>
      <c r="I13385" s="518">
        <v>665984</v>
      </c>
    </row>
    <row r="13386" spans="1:9" x14ac:dyDescent="0.2">
      <c r="A13386" s="518" t="s">
        <v>233</v>
      </c>
      <c r="B13386" s="518">
        <v>666032</v>
      </c>
      <c r="C13386" s="518" t="s">
        <v>2660</v>
      </c>
      <c r="D13386" s="518" t="s">
        <v>1250</v>
      </c>
      <c r="E13386" s="859">
        <v>34</v>
      </c>
      <c r="F13386" s="859">
        <v>31</v>
      </c>
      <c r="G13386" s="518" t="s">
        <v>122</v>
      </c>
      <c r="H13386" s="518" t="s">
        <v>233</v>
      </c>
      <c r="I13386" s="518">
        <v>666032</v>
      </c>
    </row>
    <row r="13387" spans="1:9" x14ac:dyDescent="0.2">
      <c r="A13387" s="518" t="s">
        <v>311</v>
      </c>
      <c r="B13387" s="518">
        <v>666057</v>
      </c>
      <c r="C13387" s="518" t="s">
        <v>2660</v>
      </c>
      <c r="D13387" s="518" t="s">
        <v>1052</v>
      </c>
      <c r="E13387" s="859">
        <v>27</v>
      </c>
      <c r="F13387" s="859">
        <v>26</v>
      </c>
      <c r="G13387" s="518" t="s">
        <v>122</v>
      </c>
      <c r="H13387" s="518" t="s">
        <v>311</v>
      </c>
      <c r="I13387" s="518">
        <v>666057</v>
      </c>
    </row>
    <row r="13388" spans="1:9" x14ac:dyDescent="0.2">
      <c r="A13388" s="518" t="s">
        <v>201</v>
      </c>
      <c r="B13388" s="518">
        <v>666073</v>
      </c>
      <c r="C13388" s="518" t="s">
        <v>2660</v>
      </c>
      <c r="D13388" s="518" t="s">
        <v>3960</v>
      </c>
      <c r="E13388" s="859">
        <v>16</v>
      </c>
      <c r="F13388" s="859">
        <v>16</v>
      </c>
      <c r="G13388" s="518" t="s">
        <v>122</v>
      </c>
      <c r="H13388" s="518" t="s">
        <v>201</v>
      </c>
      <c r="I13388" s="518">
        <v>666073</v>
      </c>
    </row>
    <row r="13389" spans="1:9" x14ac:dyDescent="0.2">
      <c r="A13389" s="518" t="s">
        <v>221</v>
      </c>
      <c r="B13389" s="518">
        <v>666149</v>
      </c>
      <c r="C13389" s="518" t="s">
        <v>2660</v>
      </c>
      <c r="D13389" s="518" t="s">
        <v>751</v>
      </c>
      <c r="E13389" s="859">
        <v>31</v>
      </c>
      <c r="F13389" s="859">
        <v>31</v>
      </c>
      <c r="G13389" s="518" t="s">
        <v>122</v>
      </c>
      <c r="H13389" s="518" t="s">
        <v>221</v>
      </c>
      <c r="I13389" s="518">
        <v>666149</v>
      </c>
    </row>
    <row r="13390" spans="1:9" x14ac:dyDescent="0.2">
      <c r="A13390" s="518" t="s">
        <v>221</v>
      </c>
      <c r="B13390" s="518">
        <v>666156</v>
      </c>
      <c r="C13390" s="518" t="s">
        <v>2660</v>
      </c>
      <c r="D13390" s="518" t="s">
        <v>1060</v>
      </c>
      <c r="E13390" s="859">
        <v>31</v>
      </c>
      <c r="F13390" s="859">
        <v>31</v>
      </c>
      <c r="G13390" s="518" t="s">
        <v>122</v>
      </c>
      <c r="H13390" s="518" t="s">
        <v>221</v>
      </c>
      <c r="I13390" s="518">
        <v>666156</v>
      </c>
    </row>
    <row r="13391" spans="1:9" x14ac:dyDescent="0.2">
      <c r="A13391" s="518" t="s">
        <v>221</v>
      </c>
      <c r="B13391" s="518">
        <v>666164</v>
      </c>
      <c r="C13391" s="518" t="s">
        <v>2660</v>
      </c>
      <c r="D13391" s="518" t="s">
        <v>736</v>
      </c>
      <c r="E13391" s="859">
        <v>29</v>
      </c>
      <c r="F13391" s="859">
        <v>29</v>
      </c>
      <c r="G13391" s="518" t="s">
        <v>122</v>
      </c>
      <c r="H13391" s="518" t="s">
        <v>221</v>
      </c>
      <c r="I13391" s="518">
        <v>666164</v>
      </c>
    </row>
    <row r="13392" spans="1:9" x14ac:dyDescent="0.2">
      <c r="A13392" s="518" t="s">
        <v>221</v>
      </c>
      <c r="B13392" s="518">
        <v>666172</v>
      </c>
      <c r="C13392" s="518" t="s">
        <v>2660</v>
      </c>
      <c r="D13392" s="518" t="s">
        <v>7118</v>
      </c>
      <c r="E13392" s="859">
        <v>30</v>
      </c>
      <c r="F13392" s="859">
        <v>30</v>
      </c>
      <c r="G13392" s="518" t="s">
        <v>122</v>
      </c>
      <c r="H13392" s="518" t="s">
        <v>221</v>
      </c>
      <c r="I13392" s="518">
        <v>666172</v>
      </c>
    </row>
    <row r="13393" spans="1:9" x14ac:dyDescent="0.2">
      <c r="A13393" s="518" t="s">
        <v>221</v>
      </c>
      <c r="B13393" s="518">
        <v>666180</v>
      </c>
      <c r="C13393" s="518" t="s">
        <v>2660</v>
      </c>
      <c r="D13393" s="518" t="s">
        <v>571</v>
      </c>
      <c r="E13393" s="859">
        <v>31</v>
      </c>
      <c r="F13393" s="859">
        <v>31</v>
      </c>
      <c r="G13393" s="518" t="s">
        <v>122</v>
      </c>
      <c r="H13393" s="518" t="s">
        <v>221</v>
      </c>
      <c r="I13393" s="518">
        <v>666180</v>
      </c>
    </row>
    <row r="13394" spans="1:9" x14ac:dyDescent="0.2">
      <c r="A13394" s="518" t="s">
        <v>221</v>
      </c>
      <c r="B13394" s="518">
        <v>666198</v>
      </c>
      <c r="C13394" s="518" t="s">
        <v>2660</v>
      </c>
      <c r="D13394" s="518" t="s">
        <v>7170</v>
      </c>
      <c r="E13394" s="859">
        <v>30</v>
      </c>
      <c r="F13394" s="859">
        <v>30</v>
      </c>
      <c r="G13394" s="518" t="s">
        <v>122</v>
      </c>
      <c r="H13394" s="518" t="s">
        <v>221</v>
      </c>
      <c r="I13394" s="518">
        <v>666198</v>
      </c>
    </row>
    <row r="13395" spans="1:9" x14ac:dyDescent="0.2">
      <c r="A13395" s="518" t="s">
        <v>365</v>
      </c>
      <c r="B13395" s="518">
        <v>666214</v>
      </c>
      <c r="C13395" s="518" t="s">
        <v>2660</v>
      </c>
      <c r="D13395" s="518" t="s">
        <v>658</v>
      </c>
      <c r="E13395" s="859">
        <v>33</v>
      </c>
      <c r="F13395" s="859">
        <v>30</v>
      </c>
      <c r="G13395" s="518" t="s">
        <v>122</v>
      </c>
      <c r="H13395" s="518" t="s">
        <v>365</v>
      </c>
      <c r="I13395" s="518">
        <v>666214</v>
      </c>
    </row>
    <row r="13396" spans="1:9" x14ac:dyDescent="0.2">
      <c r="A13396" s="518" t="s">
        <v>279</v>
      </c>
      <c r="B13396" s="518">
        <v>666230</v>
      </c>
      <c r="C13396" s="518" t="s">
        <v>2660</v>
      </c>
      <c r="D13396" s="518" t="s">
        <v>7171</v>
      </c>
      <c r="E13396" s="859">
        <v>35</v>
      </c>
      <c r="F13396" s="859">
        <v>0</v>
      </c>
      <c r="G13396" s="518" t="s">
        <v>122</v>
      </c>
      <c r="H13396" s="518" t="s">
        <v>279</v>
      </c>
      <c r="I13396" s="518">
        <v>666230</v>
      </c>
    </row>
    <row r="13397" spans="1:9" x14ac:dyDescent="0.2">
      <c r="A13397" s="518" t="s">
        <v>199</v>
      </c>
      <c r="B13397" s="518">
        <v>666248</v>
      </c>
      <c r="C13397" s="518" t="s">
        <v>2660</v>
      </c>
      <c r="D13397" s="518" t="s">
        <v>718</v>
      </c>
      <c r="E13397" s="859">
        <v>35</v>
      </c>
      <c r="F13397" s="859">
        <v>8</v>
      </c>
      <c r="G13397" s="518" t="s">
        <v>122</v>
      </c>
      <c r="H13397" s="518" t="s">
        <v>199</v>
      </c>
      <c r="I13397" s="518">
        <v>666248</v>
      </c>
    </row>
    <row r="13398" spans="1:9" x14ac:dyDescent="0.2">
      <c r="A13398" s="518" t="s">
        <v>386</v>
      </c>
      <c r="B13398" s="518">
        <v>666255</v>
      </c>
      <c r="C13398" s="518" t="s">
        <v>2660</v>
      </c>
      <c r="D13398" s="518" t="s">
        <v>666</v>
      </c>
      <c r="E13398" s="859">
        <v>33</v>
      </c>
      <c r="F13398" s="859">
        <v>33</v>
      </c>
      <c r="G13398" s="518" t="s">
        <v>122</v>
      </c>
      <c r="H13398" s="518" t="s">
        <v>386</v>
      </c>
      <c r="I13398" s="518">
        <v>666255</v>
      </c>
    </row>
    <row r="13399" spans="1:9" x14ac:dyDescent="0.2">
      <c r="A13399" s="518" t="s">
        <v>386</v>
      </c>
      <c r="B13399" s="518">
        <v>666263</v>
      </c>
      <c r="C13399" s="518" t="s">
        <v>2660</v>
      </c>
      <c r="D13399" s="518" t="s">
        <v>427</v>
      </c>
      <c r="E13399" s="859">
        <v>30</v>
      </c>
      <c r="F13399" s="859">
        <v>30</v>
      </c>
      <c r="G13399" s="518" t="s">
        <v>122</v>
      </c>
      <c r="H13399" s="518" t="s">
        <v>386</v>
      </c>
      <c r="I13399" s="518">
        <v>666263</v>
      </c>
    </row>
    <row r="13400" spans="1:9" x14ac:dyDescent="0.2">
      <c r="A13400" s="518" t="s">
        <v>386</v>
      </c>
      <c r="B13400" s="518">
        <v>666271</v>
      </c>
      <c r="C13400" s="518" t="s">
        <v>2660</v>
      </c>
      <c r="D13400" s="518" t="s">
        <v>610</v>
      </c>
      <c r="E13400" s="859">
        <v>34</v>
      </c>
      <c r="F13400" s="859">
        <v>34</v>
      </c>
      <c r="G13400" s="518" t="s">
        <v>122</v>
      </c>
      <c r="H13400" s="518" t="s">
        <v>386</v>
      </c>
      <c r="I13400" s="518">
        <v>666271</v>
      </c>
    </row>
    <row r="13401" spans="1:9" x14ac:dyDescent="0.2">
      <c r="A13401" s="518" t="s">
        <v>386</v>
      </c>
      <c r="B13401" s="518">
        <v>666289</v>
      </c>
      <c r="C13401" s="518" t="s">
        <v>2660</v>
      </c>
      <c r="D13401" s="518" t="s">
        <v>1098</v>
      </c>
      <c r="E13401" s="859">
        <v>28</v>
      </c>
      <c r="F13401" s="859">
        <v>28</v>
      </c>
      <c r="G13401" s="518" t="s">
        <v>122</v>
      </c>
      <c r="H13401" s="518" t="s">
        <v>386</v>
      </c>
      <c r="I13401" s="518">
        <v>666289</v>
      </c>
    </row>
    <row r="13402" spans="1:9" x14ac:dyDescent="0.2">
      <c r="A13402" s="518" t="s">
        <v>268</v>
      </c>
      <c r="B13402" s="518">
        <v>666297</v>
      </c>
      <c r="C13402" s="518" t="s">
        <v>2660</v>
      </c>
      <c r="D13402" s="518" t="s">
        <v>2309</v>
      </c>
      <c r="E13402" s="859">
        <v>13</v>
      </c>
      <c r="F13402" s="859">
        <v>13</v>
      </c>
      <c r="G13402" s="518" t="s">
        <v>122</v>
      </c>
      <c r="H13402" s="518" t="s">
        <v>268</v>
      </c>
      <c r="I13402" s="518">
        <v>571315</v>
      </c>
    </row>
    <row r="13403" spans="1:9" x14ac:dyDescent="0.2">
      <c r="A13403" s="518" t="s">
        <v>268</v>
      </c>
      <c r="B13403" s="518">
        <v>666305</v>
      </c>
      <c r="C13403" s="518" t="s">
        <v>2660</v>
      </c>
      <c r="D13403" s="518" t="s">
        <v>720</v>
      </c>
      <c r="E13403" s="859">
        <v>34</v>
      </c>
      <c r="F13403" s="859">
        <v>34</v>
      </c>
      <c r="G13403" s="518" t="s">
        <v>122</v>
      </c>
      <c r="H13403" s="518" t="s">
        <v>268</v>
      </c>
      <c r="I13403" s="518">
        <v>666305</v>
      </c>
    </row>
    <row r="13404" spans="1:9" x14ac:dyDescent="0.2">
      <c r="A13404" s="518" t="s">
        <v>239</v>
      </c>
      <c r="B13404" s="518">
        <v>666313</v>
      </c>
      <c r="C13404" s="518" t="s">
        <v>2660</v>
      </c>
      <c r="D13404" s="518" t="s">
        <v>7172</v>
      </c>
      <c r="E13404" s="859">
        <v>25</v>
      </c>
      <c r="F13404" s="859">
        <v>22</v>
      </c>
      <c r="G13404" s="518" t="s">
        <v>122</v>
      </c>
      <c r="H13404" s="518" t="s">
        <v>239</v>
      </c>
      <c r="I13404" s="518">
        <v>666313</v>
      </c>
    </row>
    <row r="13405" spans="1:9" x14ac:dyDescent="0.2">
      <c r="A13405" s="518" t="s">
        <v>239</v>
      </c>
      <c r="B13405" s="518">
        <v>666321</v>
      </c>
      <c r="C13405" s="518" t="s">
        <v>2660</v>
      </c>
      <c r="D13405" s="518" t="s">
        <v>7541</v>
      </c>
      <c r="E13405" s="859">
        <v>33</v>
      </c>
      <c r="F13405" s="859">
        <v>26</v>
      </c>
      <c r="G13405" s="518" t="s">
        <v>122</v>
      </c>
      <c r="H13405" s="518" t="s">
        <v>239</v>
      </c>
      <c r="I13405" s="518">
        <v>666321</v>
      </c>
    </row>
    <row r="13406" spans="1:9" x14ac:dyDescent="0.2">
      <c r="A13406" s="518" t="s">
        <v>239</v>
      </c>
      <c r="B13406" s="518">
        <v>666339</v>
      </c>
      <c r="C13406" s="518" t="s">
        <v>2660</v>
      </c>
      <c r="D13406" s="518" t="s">
        <v>9661</v>
      </c>
      <c r="E13406" s="859">
        <v>26</v>
      </c>
      <c r="F13406" s="859">
        <v>20</v>
      </c>
      <c r="G13406" s="518" t="s">
        <v>122</v>
      </c>
      <c r="H13406" s="518" t="s">
        <v>239</v>
      </c>
      <c r="I13406" s="518">
        <v>636480</v>
      </c>
    </row>
    <row r="13407" spans="1:9" x14ac:dyDescent="0.2">
      <c r="A13407" s="518" t="s">
        <v>239</v>
      </c>
      <c r="B13407" s="518">
        <v>666347</v>
      </c>
      <c r="C13407" s="518" t="s">
        <v>2660</v>
      </c>
      <c r="D13407" s="518" t="s">
        <v>9662</v>
      </c>
      <c r="E13407" s="859">
        <v>15</v>
      </c>
      <c r="F13407" s="859">
        <v>12</v>
      </c>
      <c r="G13407" s="518" t="s">
        <v>122</v>
      </c>
      <c r="H13407" s="518" t="s">
        <v>239</v>
      </c>
      <c r="I13407" s="518">
        <v>619098</v>
      </c>
    </row>
    <row r="13408" spans="1:9" x14ac:dyDescent="0.2">
      <c r="A13408" s="518" t="s">
        <v>239</v>
      </c>
      <c r="B13408" s="518">
        <v>666354</v>
      </c>
      <c r="C13408" s="518" t="s">
        <v>2660</v>
      </c>
      <c r="D13408" s="518" t="s">
        <v>7173</v>
      </c>
      <c r="E13408" s="859">
        <v>30</v>
      </c>
      <c r="F13408" s="859">
        <v>28</v>
      </c>
      <c r="G13408" s="518" t="s">
        <v>122</v>
      </c>
      <c r="H13408" s="518" t="s">
        <v>239</v>
      </c>
      <c r="I13408" s="518">
        <v>666354</v>
      </c>
    </row>
    <row r="13409" spans="1:9" x14ac:dyDescent="0.2">
      <c r="A13409" s="518" t="s">
        <v>239</v>
      </c>
      <c r="B13409" s="518">
        <v>666362</v>
      </c>
      <c r="C13409" s="518" t="s">
        <v>2660</v>
      </c>
      <c r="D13409" s="518" t="s">
        <v>7174</v>
      </c>
      <c r="E13409" s="859">
        <v>25</v>
      </c>
      <c r="F13409" s="859">
        <v>24</v>
      </c>
      <c r="G13409" s="518" t="s">
        <v>122</v>
      </c>
      <c r="H13409" s="518" t="s">
        <v>239</v>
      </c>
      <c r="I13409" s="518">
        <v>666362</v>
      </c>
    </row>
    <row r="13410" spans="1:9" x14ac:dyDescent="0.2">
      <c r="A13410" s="518" t="s">
        <v>239</v>
      </c>
      <c r="B13410" s="518">
        <v>666370</v>
      </c>
      <c r="C13410" s="518" t="s">
        <v>2660</v>
      </c>
      <c r="D13410" s="518" t="s">
        <v>7542</v>
      </c>
      <c r="E13410" s="859">
        <v>34</v>
      </c>
      <c r="F13410" s="859">
        <v>34</v>
      </c>
      <c r="G13410" s="518" t="s">
        <v>122</v>
      </c>
      <c r="H13410" s="518" t="s">
        <v>239</v>
      </c>
      <c r="I13410" s="518">
        <v>666370</v>
      </c>
    </row>
    <row r="13411" spans="1:9" x14ac:dyDescent="0.2">
      <c r="A13411" s="518" t="s">
        <v>369</v>
      </c>
      <c r="B13411" s="518">
        <v>666495</v>
      </c>
      <c r="C13411" s="518" t="s">
        <v>2660</v>
      </c>
      <c r="D13411" s="518" t="s">
        <v>7176</v>
      </c>
      <c r="E13411" s="859">
        <v>31</v>
      </c>
      <c r="F13411" s="859">
        <v>25</v>
      </c>
      <c r="G13411" s="518" t="s">
        <v>122</v>
      </c>
      <c r="H13411" s="518" t="s">
        <v>369</v>
      </c>
      <c r="I13411" s="518">
        <v>666495</v>
      </c>
    </row>
    <row r="13412" spans="1:9" x14ac:dyDescent="0.2">
      <c r="A13412" s="518" t="s">
        <v>369</v>
      </c>
      <c r="B13412" s="518">
        <v>666586</v>
      </c>
      <c r="C13412" s="518" t="s">
        <v>2660</v>
      </c>
      <c r="D13412" s="518" t="s">
        <v>1219</v>
      </c>
      <c r="E13412" s="859">
        <v>31</v>
      </c>
      <c r="F13412" s="859">
        <v>17</v>
      </c>
      <c r="G13412" s="518" t="s">
        <v>122</v>
      </c>
      <c r="H13412" s="518" t="s">
        <v>369</v>
      </c>
      <c r="I13412" s="518">
        <v>666586</v>
      </c>
    </row>
    <row r="13413" spans="1:9" x14ac:dyDescent="0.2">
      <c r="A13413" s="518" t="s">
        <v>369</v>
      </c>
      <c r="B13413" s="518">
        <v>666594</v>
      </c>
      <c r="C13413" s="518" t="s">
        <v>2660</v>
      </c>
      <c r="D13413" s="518" t="s">
        <v>2425</v>
      </c>
      <c r="E13413" s="859">
        <v>33</v>
      </c>
      <c r="F13413" s="859">
        <v>26</v>
      </c>
      <c r="G13413" s="518" t="s">
        <v>122</v>
      </c>
      <c r="H13413" s="518" t="s">
        <v>369</v>
      </c>
      <c r="I13413" s="518">
        <v>666594</v>
      </c>
    </row>
    <row r="13414" spans="1:9" x14ac:dyDescent="0.2">
      <c r="A13414" s="518" t="s">
        <v>381</v>
      </c>
      <c r="B13414" s="518">
        <v>666602</v>
      </c>
      <c r="C13414" s="518" t="s">
        <v>2660</v>
      </c>
      <c r="D13414" s="518" t="s">
        <v>1392</v>
      </c>
      <c r="E13414" s="859">
        <v>21</v>
      </c>
      <c r="F13414" s="859">
        <v>21</v>
      </c>
      <c r="G13414" s="518" t="s">
        <v>122</v>
      </c>
      <c r="H13414" s="518" t="s">
        <v>381</v>
      </c>
      <c r="I13414" s="518">
        <v>666602</v>
      </c>
    </row>
    <row r="13415" spans="1:9" x14ac:dyDescent="0.2">
      <c r="A13415" s="518" t="s">
        <v>381</v>
      </c>
      <c r="B13415" s="518">
        <v>666610</v>
      </c>
      <c r="C13415" s="518" t="s">
        <v>2660</v>
      </c>
      <c r="D13415" s="518" t="s">
        <v>907</v>
      </c>
      <c r="E13415" s="859">
        <v>25</v>
      </c>
      <c r="F13415" s="859">
        <v>24</v>
      </c>
      <c r="G13415" s="518" t="s">
        <v>122</v>
      </c>
      <c r="H13415" s="518" t="s">
        <v>381</v>
      </c>
      <c r="I13415" s="518">
        <v>666610</v>
      </c>
    </row>
    <row r="13416" spans="1:9" x14ac:dyDescent="0.2">
      <c r="A13416" s="518" t="s">
        <v>267</v>
      </c>
      <c r="B13416" s="518">
        <v>666628</v>
      </c>
      <c r="C13416" s="518" t="s">
        <v>2660</v>
      </c>
      <c r="D13416" s="518" t="s">
        <v>727</v>
      </c>
      <c r="E13416" s="859">
        <v>34</v>
      </c>
      <c r="F13416" s="859">
        <v>34</v>
      </c>
      <c r="G13416" s="518" t="s">
        <v>122</v>
      </c>
      <c r="H13416" s="518" t="s">
        <v>267</v>
      </c>
      <c r="I13416" s="518">
        <v>666628</v>
      </c>
    </row>
    <row r="13417" spans="1:9" x14ac:dyDescent="0.2">
      <c r="A13417" s="518" t="s">
        <v>179</v>
      </c>
      <c r="B13417" s="518">
        <v>666636</v>
      </c>
      <c r="C13417" s="518" t="s">
        <v>2660</v>
      </c>
      <c r="D13417" s="518" t="s">
        <v>2763</v>
      </c>
      <c r="E13417" s="859">
        <v>34</v>
      </c>
      <c r="F13417" s="859">
        <v>34</v>
      </c>
      <c r="G13417" s="518" t="s">
        <v>122</v>
      </c>
      <c r="H13417" s="518" t="s">
        <v>179</v>
      </c>
      <c r="I13417" s="518">
        <v>666636</v>
      </c>
    </row>
    <row r="13418" spans="1:9" x14ac:dyDescent="0.2">
      <c r="A13418" s="518" t="s">
        <v>223</v>
      </c>
      <c r="B13418" s="518">
        <v>666644</v>
      </c>
      <c r="C13418" s="518" t="s">
        <v>2660</v>
      </c>
      <c r="D13418" s="518" t="s">
        <v>740</v>
      </c>
      <c r="E13418" s="859">
        <v>19</v>
      </c>
      <c r="F13418" s="859">
        <v>0</v>
      </c>
      <c r="G13418" s="518" t="s">
        <v>122</v>
      </c>
      <c r="H13418" s="518" t="s">
        <v>223</v>
      </c>
      <c r="I13418" s="518">
        <v>104463</v>
      </c>
    </row>
    <row r="13419" spans="1:9" x14ac:dyDescent="0.2">
      <c r="A13419" s="518" t="s">
        <v>223</v>
      </c>
      <c r="B13419" s="518">
        <v>666651</v>
      </c>
      <c r="C13419" s="518" t="s">
        <v>2660</v>
      </c>
      <c r="D13419" s="518" t="s">
        <v>728</v>
      </c>
      <c r="E13419" s="859">
        <v>25</v>
      </c>
      <c r="F13419" s="859">
        <v>0</v>
      </c>
      <c r="G13419" s="518" t="s">
        <v>122</v>
      </c>
      <c r="H13419" s="518" t="s">
        <v>223</v>
      </c>
      <c r="I13419" s="518">
        <v>666651</v>
      </c>
    </row>
    <row r="13420" spans="1:9" x14ac:dyDescent="0.2">
      <c r="A13420" s="518" t="s">
        <v>146</v>
      </c>
      <c r="B13420" s="518">
        <v>666677</v>
      </c>
      <c r="C13420" s="518" t="s">
        <v>2660</v>
      </c>
      <c r="D13420" s="518" t="s">
        <v>7177</v>
      </c>
      <c r="E13420" s="859">
        <v>36</v>
      </c>
      <c r="F13420" s="859">
        <v>0</v>
      </c>
      <c r="G13420" s="518" t="s">
        <v>122</v>
      </c>
      <c r="H13420" s="518" t="s">
        <v>146</v>
      </c>
      <c r="I13420" s="518">
        <v>666677</v>
      </c>
    </row>
    <row r="13421" spans="1:9" x14ac:dyDescent="0.2">
      <c r="A13421" s="518" t="s">
        <v>358</v>
      </c>
      <c r="B13421" s="518">
        <v>666701</v>
      </c>
      <c r="C13421" s="518" t="s">
        <v>2660</v>
      </c>
      <c r="D13421" s="518" t="s">
        <v>6364</v>
      </c>
      <c r="E13421" s="859">
        <v>32</v>
      </c>
      <c r="F13421" s="859">
        <v>32</v>
      </c>
      <c r="G13421" s="518" t="s">
        <v>122</v>
      </c>
      <c r="H13421" s="518" t="s">
        <v>358</v>
      </c>
      <c r="I13421" s="518">
        <v>666701</v>
      </c>
    </row>
    <row r="13422" spans="1:9" x14ac:dyDescent="0.2">
      <c r="A13422" s="518" t="s">
        <v>358</v>
      </c>
      <c r="B13422" s="518">
        <v>666719</v>
      </c>
      <c r="C13422" s="518" t="s">
        <v>2660</v>
      </c>
      <c r="D13422" s="518" t="s">
        <v>7178</v>
      </c>
      <c r="E13422" s="859">
        <v>29</v>
      </c>
      <c r="F13422" s="859">
        <v>27</v>
      </c>
      <c r="G13422" s="518" t="s">
        <v>122</v>
      </c>
      <c r="H13422" s="518" t="s">
        <v>358</v>
      </c>
      <c r="I13422" s="518">
        <v>666719</v>
      </c>
    </row>
    <row r="13423" spans="1:9" x14ac:dyDescent="0.2">
      <c r="A13423" s="518" t="s">
        <v>230</v>
      </c>
      <c r="B13423" s="518">
        <v>666735</v>
      </c>
      <c r="C13423" s="518" t="s">
        <v>2660</v>
      </c>
      <c r="D13423" s="518" t="s">
        <v>7179</v>
      </c>
      <c r="E13423" s="859">
        <v>35</v>
      </c>
      <c r="F13423" s="859">
        <v>31</v>
      </c>
      <c r="G13423" s="518" t="s">
        <v>122</v>
      </c>
      <c r="H13423" s="518" t="s">
        <v>230</v>
      </c>
      <c r="I13423" s="518">
        <v>666735</v>
      </c>
    </row>
    <row r="13424" spans="1:9" x14ac:dyDescent="0.2">
      <c r="A13424" s="518" t="s">
        <v>230</v>
      </c>
      <c r="B13424" s="518">
        <v>666743</v>
      </c>
      <c r="C13424" s="518" t="s">
        <v>2660</v>
      </c>
      <c r="D13424" s="518" t="s">
        <v>7180</v>
      </c>
      <c r="E13424" s="859">
        <v>24</v>
      </c>
      <c r="F13424" s="859">
        <v>22</v>
      </c>
      <c r="G13424" s="518" t="s">
        <v>122</v>
      </c>
      <c r="H13424" s="518" t="s">
        <v>230</v>
      </c>
      <c r="I13424" s="518">
        <v>666743</v>
      </c>
    </row>
    <row r="13425" spans="1:9" x14ac:dyDescent="0.2">
      <c r="A13425" s="518" t="s">
        <v>230</v>
      </c>
      <c r="B13425" s="518">
        <v>666750</v>
      </c>
      <c r="C13425" s="518" t="s">
        <v>2660</v>
      </c>
      <c r="D13425" s="518" t="s">
        <v>7181</v>
      </c>
      <c r="E13425" s="859">
        <v>35</v>
      </c>
      <c r="F13425" s="859">
        <v>31</v>
      </c>
      <c r="G13425" s="518" t="s">
        <v>122</v>
      </c>
      <c r="H13425" s="518" t="s">
        <v>230</v>
      </c>
      <c r="I13425" s="518">
        <v>666750</v>
      </c>
    </row>
    <row r="13426" spans="1:9" x14ac:dyDescent="0.2">
      <c r="A13426" s="518" t="s">
        <v>230</v>
      </c>
      <c r="B13426" s="518">
        <v>666768</v>
      </c>
      <c r="C13426" s="518" t="s">
        <v>2660</v>
      </c>
      <c r="D13426" s="518" t="s">
        <v>665</v>
      </c>
      <c r="E13426" s="859">
        <v>30</v>
      </c>
      <c r="F13426" s="859">
        <v>30</v>
      </c>
      <c r="G13426" s="518" t="s">
        <v>122</v>
      </c>
      <c r="H13426" s="518" t="s">
        <v>230</v>
      </c>
      <c r="I13426" s="518">
        <v>666768</v>
      </c>
    </row>
    <row r="13427" spans="1:9" x14ac:dyDescent="0.2">
      <c r="A13427" s="518" t="s">
        <v>149</v>
      </c>
      <c r="B13427" s="518">
        <v>666792</v>
      </c>
      <c r="C13427" s="518" t="s">
        <v>2660</v>
      </c>
      <c r="D13427" s="518" t="s">
        <v>779</v>
      </c>
      <c r="E13427" s="859">
        <v>30</v>
      </c>
      <c r="F13427" s="859">
        <v>0</v>
      </c>
      <c r="G13427" s="518" t="s">
        <v>122</v>
      </c>
      <c r="H13427" s="518" t="s">
        <v>149</v>
      </c>
      <c r="I13427" s="518">
        <v>666792</v>
      </c>
    </row>
    <row r="13428" spans="1:9" x14ac:dyDescent="0.2">
      <c r="A13428" s="518" t="s">
        <v>359</v>
      </c>
      <c r="B13428" s="518">
        <v>666800</v>
      </c>
      <c r="C13428" s="518" t="s">
        <v>2660</v>
      </c>
      <c r="D13428" s="518" t="s">
        <v>7182</v>
      </c>
      <c r="E13428" s="859">
        <v>33</v>
      </c>
      <c r="F13428" s="859">
        <v>33</v>
      </c>
      <c r="G13428" s="518" t="s">
        <v>122</v>
      </c>
      <c r="H13428" s="518" t="s">
        <v>359</v>
      </c>
      <c r="I13428" s="518">
        <v>666800</v>
      </c>
    </row>
    <row r="13429" spans="1:9" x14ac:dyDescent="0.2">
      <c r="A13429" s="518" t="s">
        <v>359</v>
      </c>
      <c r="B13429" s="518">
        <v>666818</v>
      </c>
      <c r="C13429" s="518" t="s">
        <v>2660</v>
      </c>
      <c r="D13429" s="518" t="s">
        <v>7183</v>
      </c>
      <c r="E13429" s="859">
        <v>35</v>
      </c>
      <c r="F13429" s="859">
        <v>35</v>
      </c>
      <c r="G13429" s="518" t="s">
        <v>122</v>
      </c>
      <c r="H13429" s="518" t="s">
        <v>359</v>
      </c>
      <c r="I13429" s="518">
        <v>666818</v>
      </c>
    </row>
    <row r="13430" spans="1:9" x14ac:dyDescent="0.2">
      <c r="A13430" s="518" t="s">
        <v>359</v>
      </c>
      <c r="B13430" s="518">
        <v>666826</v>
      </c>
      <c r="C13430" s="518" t="s">
        <v>2660</v>
      </c>
      <c r="D13430" s="518" t="s">
        <v>7184</v>
      </c>
      <c r="E13430" s="859">
        <v>35</v>
      </c>
      <c r="F13430" s="859">
        <v>35</v>
      </c>
      <c r="G13430" s="518" t="s">
        <v>122</v>
      </c>
      <c r="H13430" s="518" t="s">
        <v>359</v>
      </c>
      <c r="I13430" s="518">
        <v>666826</v>
      </c>
    </row>
    <row r="13431" spans="1:9" x14ac:dyDescent="0.2">
      <c r="A13431" s="518" t="s">
        <v>359</v>
      </c>
      <c r="B13431" s="518">
        <v>666834</v>
      </c>
      <c r="C13431" s="518" t="s">
        <v>2660</v>
      </c>
      <c r="D13431" s="518" t="s">
        <v>7185</v>
      </c>
      <c r="E13431" s="859">
        <v>34</v>
      </c>
      <c r="F13431" s="859">
        <v>34</v>
      </c>
      <c r="G13431" s="518" t="s">
        <v>122</v>
      </c>
      <c r="H13431" s="518" t="s">
        <v>359</v>
      </c>
      <c r="I13431" s="518">
        <v>666834</v>
      </c>
    </row>
    <row r="13432" spans="1:9" x14ac:dyDescent="0.2">
      <c r="A13432" s="518" t="s">
        <v>224</v>
      </c>
      <c r="B13432" s="518">
        <v>666867</v>
      </c>
      <c r="C13432" s="518" t="s">
        <v>2660</v>
      </c>
      <c r="D13432" s="518" t="s">
        <v>3643</v>
      </c>
      <c r="E13432" s="859">
        <v>25</v>
      </c>
      <c r="F13432" s="859">
        <v>0</v>
      </c>
      <c r="G13432" s="518" t="s">
        <v>122</v>
      </c>
      <c r="H13432" s="518" t="s">
        <v>224</v>
      </c>
      <c r="I13432" s="518">
        <v>666867</v>
      </c>
    </row>
    <row r="13433" spans="1:9" x14ac:dyDescent="0.2">
      <c r="A13433" s="518" t="s">
        <v>243</v>
      </c>
      <c r="B13433" s="518">
        <v>666875</v>
      </c>
      <c r="C13433" s="518" t="s">
        <v>2660</v>
      </c>
      <c r="D13433" s="518" t="s">
        <v>7186</v>
      </c>
      <c r="E13433" s="859">
        <v>20</v>
      </c>
      <c r="F13433" s="859">
        <v>20</v>
      </c>
      <c r="G13433" s="518" t="s">
        <v>122</v>
      </c>
      <c r="H13433" s="518" t="s">
        <v>243</v>
      </c>
      <c r="I13433" s="518">
        <v>666875</v>
      </c>
    </row>
    <row r="13434" spans="1:9" x14ac:dyDescent="0.2">
      <c r="A13434" s="518" t="s">
        <v>169</v>
      </c>
      <c r="B13434" s="518">
        <v>666917</v>
      </c>
      <c r="C13434" s="518" t="s">
        <v>2660</v>
      </c>
      <c r="D13434" s="518" t="s">
        <v>7187</v>
      </c>
      <c r="E13434" s="859">
        <v>32</v>
      </c>
      <c r="F13434" s="859">
        <v>32</v>
      </c>
      <c r="G13434" s="518" t="s">
        <v>122</v>
      </c>
      <c r="H13434" s="518" t="s">
        <v>169</v>
      </c>
      <c r="I13434" s="518">
        <v>666917</v>
      </c>
    </row>
    <row r="13435" spans="1:9" x14ac:dyDescent="0.2">
      <c r="A13435" s="518" t="s">
        <v>169</v>
      </c>
      <c r="B13435" s="518">
        <v>666925</v>
      </c>
      <c r="C13435" s="518" t="s">
        <v>2660</v>
      </c>
      <c r="D13435" s="518" t="s">
        <v>1441</v>
      </c>
      <c r="E13435" s="859">
        <v>34</v>
      </c>
      <c r="F13435" s="859">
        <v>34</v>
      </c>
      <c r="G13435" s="518" t="s">
        <v>122</v>
      </c>
      <c r="H13435" s="518" t="s">
        <v>169</v>
      </c>
      <c r="I13435" s="518">
        <v>666925</v>
      </c>
    </row>
    <row r="13436" spans="1:9" x14ac:dyDescent="0.2">
      <c r="A13436" s="518" t="s">
        <v>169</v>
      </c>
      <c r="B13436" s="518">
        <v>666941</v>
      </c>
      <c r="C13436" s="518" t="s">
        <v>2660</v>
      </c>
      <c r="D13436" s="518" t="s">
        <v>2040</v>
      </c>
      <c r="E13436" s="859">
        <v>34</v>
      </c>
      <c r="F13436" s="859">
        <v>34</v>
      </c>
      <c r="G13436" s="518" t="s">
        <v>122</v>
      </c>
      <c r="H13436" s="518" t="s">
        <v>169</v>
      </c>
      <c r="I13436" s="518">
        <v>666941</v>
      </c>
    </row>
    <row r="13437" spans="1:9" x14ac:dyDescent="0.2">
      <c r="A13437" s="518" t="s">
        <v>240</v>
      </c>
      <c r="B13437" s="518">
        <v>666958</v>
      </c>
      <c r="C13437" s="518" t="s">
        <v>2660</v>
      </c>
      <c r="D13437" s="518" t="s">
        <v>7188</v>
      </c>
      <c r="E13437" s="859">
        <v>26</v>
      </c>
      <c r="F13437" s="859">
        <v>0</v>
      </c>
      <c r="G13437" s="518" t="s">
        <v>128</v>
      </c>
      <c r="H13437" s="518" t="s">
        <v>240</v>
      </c>
      <c r="I13437" s="518">
        <v>666958</v>
      </c>
    </row>
    <row r="13438" spans="1:9" x14ac:dyDescent="0.2">
      <c r="A13438" s="518" t="s">
        <v>169</v>
      </c>
      <c r="B13438" s="518">
        <v>666966</v>
      </c>
      <c r="C13438" s="518" t="s">
        <v>2660</v>
      </c>
      <c r="D13438" s="518" t="s">
        <v>2656</v>
      </c>
      <c r="E13438" s="859">
        <v>26</v>
      </c>
      <c r="F13438" s="859">
        <v>25</v>
      </c>
      <c r="G13438" s="518" t="s">
        <v>122</v>
      </c>
      <c r="H13438" s="518" t="s">
        <v>169</v>
      </c>
      <c r="I13438" s="518">
        <v>666966</v>
      </c>
    </row>
    <row r="13439" spans="1:9" x14ac:dyDescent="0.2">
      <c r="A13439" s="518" t="s">
        <v>169</v>
      </c>
      <c r="B13439" s="518">
        <v>666974</v>
      </c>
      <c r="C13439" s="518" t="s">
        <v>2660</v>
      </c>
      <c r="D13439" s="518" t="s">
        <v>910</v>
      </c>
      <c r="E13439" s="859">
        <v>25</v>
      </c>
      <c r="F13439" s="859">
        <v>20</v>
      </c>
      <c r="G13439" s="518" t="s">
        <v>122</v>
      </c>
      <c r="H13439" s="518" t="s">
        <v>169</v>
      </c>
      <c r="I13439" s="518">
        <v>666974</v>
      </c>
    </row>
    <row r="13440" spans="1:9" x14ac:dyDescent="0.2">
      <c r="A13440" s="518" t="s">
        <v>376</v>
      </c>
      <c r="B13440" s="518">
        <v>666982</v>
      </c>
      <c r="C13440" s="518" t="s">
        <v>2660</v>
      </c>
      <c r="D13440" s="518" t="s">
        <v>7189</v>
      </c>
      <c r="E13440" s="859">
        <v>35</v>
      </c>
      <c r="F13440" s="859">
        <v>33</v>
      </c>
      <c r="G13440" s="518" t="s">
        <v>122</v>
      </c>
      <c r="H13440" s="518" t="s">
        <v>376</v>
      </c>
      <c r="I13440" s="518">
        <v>666982</v>
      </c>
    </row>
    <row r="13441" spans="1:9" x14ac:dyDescent="0.2">
      <c r="A13441" s="518" t="s">
        <v>376</v>
      </c>
      <c r="B13441" s="518">
        <v>666990</v>
      </c>
      <c r="C13441" s="518" t="s">
        <v>2660</v>
      </c>
      <c r="D13441" s="518" t="s">
        <v>7190</v>
      </c>
      <c r="E13441" s="859">
        <v>30</v>
      </c>
      <c r="F13441" s="859">
        <v>12</v>
      </c>
      <c r="G13441" s="518" t="s">
        <v>122</v>
      </c>
      <c r="H13441" s="518" t="s">
        <v>376</v>
      </c>
      <c r="I13441" s="518">
        <v>763342</v>
      </c>
    </row>
    <row r="13442" spans="1:9" x14ac:dyDescent="0.2">
      <c r="A13442" s="518" t="s">
        <v>376</v>
      </c>
      <c r="B13442" s="518">
        <v>667014</v>
      </c>
      <c r="C13442" s="518" t="s">
        <v>2660</v>
      </c>
      <c r="D13442" s="518" t="s">
        <v>4902</v>
      </c>
      <c r="E13442" s="859">
        <v>31</v>
      </c>
      <c r="F13442" s="859">
        <v>29</v>
      </c>
      <c r="G13442" s="518" t="s">
        <v>122</v>
      </c>
      <c r="H13442" s="518" t="s">
        <v>376</v>
      </c>
      <c r="I13442" s="518">
        <v>667014</v>
      </c>
    </row>
    <row r="13443" spans="1:9" x14ac:dyDescent="0.2">
      <c r="A13443" s="518" t="s">
        <v>376</v>
      </c>
      <c r="B13443" s="518">
        <v>667022</v>
      </c>
      <c r="C13443" s="518" t="s">
        <v>2660</v>
      </c>
      <c r="D13443" s="518" t="s">
        <v>3917</v>
      </c>
      <c r="E13443" s="859">
        <v>29</v>
      </c>
      <c r="F13443" s="859">
        <v>21</v>
      </c>
      <c r="G13443" s="518" t="s">
        <v>122</v>
      </c>
      <c r="H13443" s="518" t="s">
        <v>376</v>
      </c>
      <c r="I13443" s="518">
        <v>667022</v>
      </c>
    </row>
    <row r="13444" spans="1:9" x14ac:dyDescent="0.2">
      <c r="A13444" s="518" t="s">
        <v>160</v>
      </c>
      <c r="B13444" s="518">
        <v>667030</v>
      </c>
      <c r="C13444" s="518" t="s">
        <v>2660</v>
      </c>
      <c r="D13444" s="518" t="s">
        <v>697</v>
      </c>
      <c r="E13444" s="859">
        <v>25</v>
      </c>
      <c r="F13444" s="859">
        <v>24</v>
      </c>
      <c r="G13444" s="518" t="s">
        <v>122</v>
      </c>
      <c r="H13444" s="518" t="s">
        <v>160</v>
      </c>
      <c r="I13444" s="518">
        <v>667030</v>
      </c>
    </row>
    <row r="13445" spans="1:9" x14ac:dyDescent="0.2">
      <c r="A13445" s="518" t="s">
        <v>347</v>
      </c>
      <c r="B13445" s="518">
        <v>667055</v>
      </c>
      <c r="C13445" s="518" t="s">
        <v>2660</v>
      </c>
      <c r="D13445" s="518" t="s">
        <v>2118</v>
      </c>
      <c r="E13445" s="859">
        <v>32</v>
      </c>
      <c r="F13445" s="859">
        <v>6</v>
      </c>
      <c r="G13445" s="518" t="s">
        <v>122</v>
      </c>
      <c r="H13445" s="518" t="s">
        <v>347</v>
      </c>
      <c r="I13445" s="518">
        <v>667055</v>
      </c>
    </row>
    <row r="13446" spans="1:9" x14ac:dyDescent="0.2">
      <c r="A13446" s="518" t="s">
        <v>322</v>
      </c>
      <c r="B13446" s="518">
        <v>667071</v>
      </c>
      <c r="C13446" s="518" t="s">
        <v>2660</v>
      </c>
      <c r="D13446" s="518" t="s">
        <v>7191</v>
      </c>
      <c r="E13446" s="859">
        <v>33</v>
      </c>
      <c r="F13446" s="859">
        <v>27</v>
      </c>
      <c r="G13446" s="518" t="s">
        <v>122</v>
      </c>
      <c r="H13446" s="518" t="s">
        <v>322</v>
      </c>
      <c r="I13446" s="518">
        <v>667071</v>
      </c>
    </row>
    <row r="13447" spans="1:9" x14ac:dyDescent="0.2">
      <c r="A13447" s="518" t="s">
        <v>322</v>
      </c>
      <c r="B13447" s="518">
        <v>667089</v>
      </c>
      <c r="C13447" s="518" t="s">
        <v>2660</v>
      </c>
      <c r="D13447" s="518" t="s">
        <v>1879</v>
      </c>
      <c r="E13447" s="859">
        <v>15</v>
      </c>
      <c r="F13447" s="859">
        <v>0</v>
      </c>
      <c r="G13447" s="518" t="s">
        <v>122</v>
      </c>
      <c r="H13447" s="518" t="s">
        <v>322</v>
      </c>
      <c r="I13447" s="518">
        <v>667089</v>
      </c>
    </row>
    <row r="13448" spans="1:9" x14ac:dyDescent="0.2">
      <c r="A13448" s="518" t="s">
        <v>387</v>
      </c>
      <c r="B13448" s="518">
        <v>667113</v>
      </c>
      <c r="C13448" s="518" t="s">
        <v>2660</v>
      </c>
      <c r="D13448" s="518" t="s">
        <v>2053</v>
      </c>
      <c r="E13448" s="859">
        <v>29</v>
      </c>
      <c r="F13448" s="859">
        <v>29</v>
      </c>
      <c r="G13448" s="518" t="s">
        <v>122</v>
      </c>
      <c r="H13448" s="518" t="s">
        <v>387</v>
      </c>
      <c r="I13448" s="518">
        <v>667113</v>
      </c>
    </row>
    <row r="13449" spans="1:9" x14ac:dyDescent="0.2">
      <c r="A13449" s="518" t="s">
        <v>387</v>
      </c>
      <c r="B13449" s="518">
        <v>667121</v>
      </c>
      <c r="C13449" s="518" t="s">
        <v>2660</v>
      </c>
      <c r="D13449" s="518" t="s">
        <v>2200</v>
      </c>
      <c r="E13449" s="859">
        <v>33</v>
      </c>
      <c r="F13449" s="859">
        <v>33</v>
      </c>
      <c r="G13449" s="518" t="s">
        <v>122</v>
      </c>
      <c r="H13449" s="518" t="s">
        <v>387</v>
      </c>
      <c r="I13449" s="518">
        <v>667121</v>
      </c>
    </row>
    <row r="13450" spans="1:9" x14ac:dyDescent="0.2">
      <c r="A13450" s="518" t="s">
        <v>387</v>
      </c>
      <c r="B13450" s="518">
        <v>667139</v>
      </c>
      <c r="C13450" s="518" t="s">
        <v>2660</v>
      </c>
      <c r="D13450" s="518" t="s">
        <v>459</v>
      </c>
      <c r="E13450" s="859">
        <v>32</v>
      </c>
      <c r="F13450" s="859">
        <v>32</v>
      </c>
      <c r="G13450" s="518" t="s">
        <v>122</v>
      </c>
      <c r="H13450" s="518" t="s">
        <v>387</v>
      </c>
      <c r="I13450" s="518">
        <v>667139</v>
      </c>
    </row>
    <row r="13451" spans="1:9" x14ac:dyDescent="0.2">
      <c r="A13451" s="518" t="s">
        <v>221</v>
      </c>
      <c r="B13451" s="518">
        <v>667154</v>
      </c>
      <c r="C13451" s="518" t="s">
        <v>2660</v>
      </c>
      <c r="D13451" s="518" t="s">
        <v>604</v>
      </c>
      <c r="E13451" s="859">
        <v>33</v>
      </c>
      <c r="F13451" s="859">
        <v>32</v>
      </c>
      <c r="G13451" s="518" t="s">
        <v>122</v>
      </c>
      <c r="H13451" s="518" t="s">
        <v>221</v>
      </c>
      <c r="I13451" s="518">
        <v>667154</v>
      </c>
    </row>
    <row r="13452" spans="1:9" x14ac:dyDescent="0.2">
      <c r="A13452" s="518" t="s">
        <v>341</v>
      </c>
      <c r="B13452" s="518">
        <v>667170</v>
      </c>
      <c r="C13452" s="518" t="s">
        <v>2660</v>
      </c>
      <c r="D13452" s="518" t="s">
        <v>324</v>
      </c>
      <c r="E13452" s="859">
        <v>35</v>
      </c>
      <c r="F13452" s="859">
        <v>30</v>
      </c>
      <c r="G13452" s="518" t="s">
        <v>122</v>
      </c>
      <c r="H13452" s="518" t="s">
        <v>341</v>
      </c>
      <c r="I13452" s="518">
        <v>667170</v>
      </c>
    </row>
    <row r="13453" spans="1:9" x14ac:dyDescent="0.2">
      <c r="A13453" s="518" t="s">
        <v>387</v>
      </c>
      <c r="B13453" s="518">
        <v>667246</v>
      </c>
      <c r="C13453" s="518" t="s">
        <v>2660</v>
      </c>
      <c r="D13453" s="518" t="s">
        <v>5334</v>
      </c>
      <c r="E13453" s="859">
        <v>30</v>
      </c>
      <c r="F13453" s="859">
        <v>30</v>
      </c>
      <c r="G13453" s="518" t="s">
        <v>122</v>
      </c>
      <c r="H13453" s="518" t="s">
        <v>387</v>
      </c>
      <c r="I13453" s="518">
        <v>667246</v>
      </c>
    </row>
    <row r="13454" spans="1:9" x14ac:dyDescent="0.2">
      <c r="A13454" s="518" t="s">
        <v>387</v>
      </c>
      <c r="B13454" s="518">
        <v>667428</v>
      </c>
      <c r="C13454" s="518" t="s">
        <v>2660</v>
      </c>
      <c r="D13454" s="518" t="s">
        <v>1098</v>
      </c>
      <c r="E13454" s="859">
        <v>32</v>
      </c>
      <c r="F13454" s="859">
        <v>32</v>
      </c>
      <c r="G13454" s="518" t="s">
        <v>122</v>
      </c>
      <c r="H13454" s="518" t="s">
        <v>387</v>
      </c>
      <c r="I13454" s="518">
        <v>667428</v>
      </c>
    </row>
    <row r="13455" spans="1:9" x14ac:dyDescent="0.2">
      <c r="A13455" s="518" t="s">
        <v>201</v>
      </c>
      <c r="B13455" s="518">
        <v>667436</v>
      </c>
      <c r="C13455" s="518" t="s">
        <v>2660</v>
      </c>
      <c r="D13455" s="518" t="s">
        <v>708</v>
      </c>
      <c r="E13455" s="859">
        <v>16</v>
      </c>
      <c r="F13455" s="859">
        <v>12</v>
      </c>
      <c r="G13455" s="518" t="s">
        <v>122</v>
      </c>
      <c r="H13455" s="518" t="s">
        <v>201</v>
      </c>
      <c r="I13455" s="518">
        <v>667436</v>
      </c>
    </row>
    <row r="13456" spans="1:9" x14ac:dyDescent="0.2">
      <c r="A13456" s="518" t="s">
        <v>289</v>
      </c>
      <c r="B13456" s="518">
        <v>667444</v>
      </c>
      <c r="C13456" s="518" t="s">
        <v>2660</v>
      </c>
      <c r="D13456" s="518" t="s">
        <v>7972</v>
      </c>
      <c r="E13456" s="859">
        <v>12</v>
      </c>
      <c r="F13456" s="859">
        <v>0</v>
      </c>
      <c r="G13456" s="518" t="s">
        <v>122</v>
      </c>
      <c r="H13456" s="518" t="s">
        <v>289</v>
      </c>
      <c r="I13456" s="518">
        <v>409797</v>
      </c>
    </row>
    <row r="13457" spans="1:9" x14ac:dyDescent="0.2">
      <c r="A13457" s="518" t="s">
        <v>332</v>
      </c>
      <c r="B13457" s="518">
        <v>667451</v>
      </c>
      <c r="C13457" s="518" t="s">
        <v>2660</v>
      </c>
      <c r="D13457" s="518" t="s">
        <v>2780</v>
      </c>
      <c r="E13457" s="859">
        <v>34</v>
      </c>
      <c r="F13457" s="859">
        <v>18</v>
      </c>
      <c r="G13457" s="518" t="s">
        <v>122</v>
      </c>
      <c r="H13457" s="518" t="s">
        <v>332</v>
      </c>
      <c r="I13457" s="518">
        <v>667451</v>
      </c>
    </row>
    <row r="13458" spans="1:9" x14ac:dyDescent="0.2">
      <c r="A13458" s="518" t="s">
        <v>376</v>
      </c>
      <c r="B13458" s="518">
        <v>667477</v>
      </c>
      <c r="C13458" s="518" t="s">
        <v>2660</v>
      </c>
      <c r="D13458" s="518" t="s">
        <v>6684</v>
      </c>
      <c r="E13458" s="859">
        <v>33</v>
      </c>
      <c r="F13458" s="859">
        <v>1</v>
      </c>
      <c r="G13458" s="518" t="s">
        <v>122</v>
      </c>
      <c r="H13458" s="518" t="s">
        <v>376</v>
      </c>
      <c r="I13458" s="518">
        <v>626119</v>
      </c>
    </row>
    <row r="13459" spans="1:9" x14ac:dyDescent="0.2">
      <c r="A13459" s="518" t="s">
        <v>381</v>
      </c>
      <c r="B13459" s="518">
        <v>667493</v>
      </c>
      <c r="C13459" s="518" t="s">
        <v>2660</v>
      </c>
      <c r="D13459" s="518" t="s">
        <v>450</v>
      </c>
      <c r="E13459" s="859">
        <v>30</v>
      </c>
      <c r="F13459" s="859">
        <v>30</v>
      </c>
      <c r="G13459" s="518" t="s">
        <v>122</v>
      </c>
      <c r="H13459" s="518" t="s">
        <v>381</v>
      </c>
      <c r="I13459" s="518">
        <v>667493</v>
      </c>
    </row>
    <row r="13460" spans="1:9" x14ac:dyDescent="0.2">
      <c r="A13460" s="518" t="s">
        <v>375</v>
      </c>
      <c r="B13460" s="518">
        <v>667501</v>
      </c>
      <c r="C13460" s="518" t="s">
        <v>2660</v>
      </c>
      <c r="D13460" s="518" t="s">
        <v>2034</v>
      </c>
      <c r="E13460" s="859">
        <v>36</v>
      </c>
      <c r="F13460" s="859">
        <v>0</v>
      </c>
      <c r="G13460" s="518" t="s">
        <v>128</v>
      </c>
      <c r="H13460" s="518" t="s">
        <v>375</v>
      </c>
      <c r="I13460" s="518">
        <v>667501</v>
      </c>
    </row>
    <row r="13461" spans="1:9" x14ac:dyDescent="0.2">
      <c r="A13461" s="518" t="s">
        <v>375</v>
      </c>
      <c r="B13461" s="518">
        <v>667519</v>
      </c>
      <c r="C13461" s="518" t="s">
        <v>2660</v>
      </c>
      <c r="D13461" s="518" t="s">
        <v>7192</v>
      </c>
      <c r="E13461" s="859">
        <v>36</v>
      </c>
      <c r="F13461" s="859">
        <v>0</v>
      </c>
      <c r="G13461" s="518" t="s">
        <v>128</v>
      </c>
      <c r="H13461" s="518" t="s">
        <v>375</v>
      </c>
      <c r="I13461" s="518">
        <v>667519</v>
      </c>
    </row>
    <row r="13462" spans="1:9" x14ac:dyDescent="0.2">
      <c r="A13462" s="518" t="s">
        <v>381</v>
      </c>
      <c r="B13462" s="518">
        <v>667527</v>
      </c>
      <c r="C13462" s="518" t="s">
        <v>2660</v>
      </c>
      <c r="D13462" s="518" t="s">
        <v>2039</v>
      </c>
      <c r="E13462" s="859">
        <v>32</v>
      </c>
      <c r="F13462" s="859">
        <v>32</v>
      </c>
      <c r="G13462" s="518" t="s">
        <v>122</v>
      </c>
      <c r="H13462" s="518" t="s">
        <v>381</v>
      </c>
      <c r="I13462" s="518">
        <v>667527</v>
      </c>
    </row>
    <row r="13463" spans="1:9" x14ac:dyDescent="0.2">
      <c r="A13463" s="518" t="s">
        <v>281</v>
      </c>
      <c r="B13463" s="518">
        <v>667725</v>
      </c>
      <c r="C13463" s="518" t="s">
        <v>2660</v>
      </c>
      <c r="D13463" s="518" t="s">
        <v>1367</v>
      </c>
      <c r="E13463" s="859">
        <v>35</v>
      </c>
      <c r="F13463" s="859">
        <v>0</v>
      </c>
      <c r="G13463" s="518" t="s">
        <v>122</v>
      </c>
      <c r="H13463" s="518" t="s">
        <v>281</v>
      </c>
      <c r="I13463" s="518">
        <v>667725</v>
      </c>
    </row>
    <row r="13464" spans="1:9" x14ac:dyDescent="0.2">
      <c r="A13464" s="518" t="s">
        <v>281</v>
      </c>
      <c r="B13464" s="518">
        <v>667733</v>
      </c>
      <c r="C13464" s="518" t="s">
        <v>2660</v>
      </c>
      <c r="D13464" s="518" t="s">
        <v>7193</v>
      </c>
      <c r="E13464" s="859">
        <v>35</v>
      </c>
      <c r="F13464" s="859">
        <v>0</v>
      </c>
      <c r="G13464" s="518" t="s">
        <v>122</v>
      </c>
      <c r="H13464" s="518" t="s">
        <v>281</v>
      </c>
      <c r="I13464" s="518">
        <v>667733</v>
      </c>
    </row>
    <row r="13465" spans="1:9" x14ac:dyDescent="0.2">
      <c r="A13465" s="518" t="s">
        <v>337</v>
      </c>
      <c r="B13465" s="518">
        <v>667758</v>
      </c>
      <c r="C13465" s="518" t="s">
        <v>2660</v>
      </c>
      <c r="D13465" s="518" t="s">
        <v>1189</v>
      </c>
      <c r="E13465" s="859">
        <v>20</v>
      </c>
      <c r="F13465" s="859">
        <v>20</v>
      </c>
      <c r="G13465" s="518" t="s">
        <v>122</v>
      </c>
      <c r="H13465" s="518" t="s">
        <v>337</v>
      </c>
      <c r="I13465" s="518">
        <v>667758</v>
      </c>
    </row>
    <row r="13466" spans="1:9" x14ac:dyDescent="0.2">
      <c r="A13466" s="518" t="s">
        <v>394</v>
      </c>
      <c r="B13466" s="518">
        <v>667774</v>
      </c>
      <c r="C13466" s="518" t="s">
        <v>2660</v>
      </c>
      <c r="D13466" s="518" t="s">
        <v>9663</v>
      </c>
      <c r="E13466" s="859">
        <v>35</v>
      </c>
      <c r="F13466" s="859">
        <v>0</v>
      </c>
      <c r="G13466" s="518" t="s">
        <v>122</v>
      </c>
      <c r="H13466" s="518" t="s">
        <v>394</v>
      </c>
      <c r="I13466" s="518">
        <v>667774</v>
      </c>
    </row>
    <row r="13467" spans="1:9" x14ac:dyDescent="0.2">
      <c r="A13467" s="518" t="s">
        <v>308</v>
      </c>
      <c r="B13467" s="518">
        <v>667907</v>
      </c>
      <c r="C13467" s="518" t="s">
        <v>2660</v>
      </c>
      <c r="D13467" s="518" t="s">
        <v>7194</v>
      </c>
      <c r="E13467" s="859">
        <v>18</v>
      </c>
      <c r="F13467" s="859">
        <v>0</v>
      </c>
      <c r="G13467" s="518" t="s">
        <v>122</v>
      </c>
      <c r="H13467" s="518" t="s">
        <v>308</v>
      </c>
      <c r="I13467" s="518">
        <v>667907</v>
      </c>
    </row>
    <row r="13468" spans="1:9" x14ac:dyDescent="0.2">
      <c r="A13468" s="518" t="s">
        <v>179</v>
      </c>
      <c r="B13468" s="518">
        <v>668012</v>
      </c>
      <c r="C13468" s="518" t="s">
        <v>2660</v>
      </c>
      <c r="D13468" s="518" t="s">
        <v>7102</v>
      </c>
      <c r="E13468" s="859">
        <v>32</v>
      </c>
      <c r="F13468" s="859">
        <v>0</v>
      </c>
      <c r="G13468" s="518" t="s">
        <v>128</v>
      </c>
      <c r="H13468" s="518" t="s">
        <v>179</v>
      </c>
      <c r="I13468" s="518">
        <v>668012</v>
      </c>
    </row>
    <row r="13469" spans="1:9" x14ac:dyDescent="0.2">
      <c r="A13469" s="518" t="s">
        <v>181</v>
      </c>
      <c r="B13469" s="518">
        <v>668038</v>
      </c>
      <c r="C13469" s="518" t="s">
        <v>2660</v>
      </c>
      <c r="D13469" s="518" t="s">
        <v>7195</v>
      </c>
      <c r="E13469" s="859">
        <v>21</v>
      </c>
      <c r="F13469" s="859">
        <v>14</v>
      </c>
      <c r="G13469" s="518" t="s">
        <v>122</v>
      </c>
      <c r="H13469" s="518" t="s">
        <v>181</v>
      </c>
      <c r="I13469" s="518">
        <v>779025</v>
      </c>
    </row>
    <row r="13470" spans="1:9" x14ac:dyDescent="0.2">
      <c r="A13470" s="518" t="s">
        <v>8494</v>
      </c>
      <c r="B13470" s="518">
        <v>668079</v>
      </c>
      <c r="C13470" s="518" t="s">
        <v>2660</v>
      </c>
      <c r="D13470" s="518" t="s">
        <v>815</v>
      </c>
      <c r="E13470" s="859">
        <v>23</v>
      </c>
      <c r="F13470" s="859">
        <v>21</v>
      </c>
      <c r="G13470" s="518" t="s">
        <v>122</v>
      </c>
      <c r="H13470" s="518" t="s">
        <v>8494</v>
      </c>
      <c r="I13470" s="518">
        <v>668079</v>
      </c>
    </row>
    <row r="13471" spans="1:9" x14ac:dyDescent="0.2">
      <c r="A13471" s="518" t="s">
        <v>315</v>
      </c>
      <c r="B13471" s="518">
        <v>668442</v>
      </c>
      <c r="C13471" s="518" t="s">
        <v>2660</v>
      </c>
      <c r="D13471" s="518" t="s">
        <v>9664</v>
      </c>
      <c r="E13471" s="859">
        <v>24</v>
      </c>
      <c r="F13471" s="859">
        <v>15</v>
      </c>
      <c r="G13471" s="518" t="s">
        <v>122</v>
      </c>
      <c r="H13471" s="518" t="s">
        <v>315</v>
      </c>
      <c r="I13471" s="518">
        <v>668442</v>
      </c>
    </row>
    <row r="13472" spans="1:9" x14ac:dyDescent="0.2">
      <c r="A13472" s="518" t="s">
        <v>166</v>
      </c>
      <c r="B13472" s="518">
        <v>668483</v>
      </c>
      <c r="C13472" s="518" t="s">
        <v>2660</v>
      </c>
      <c r="D13472" s="518" t="s">
        <v>7196</v>
      </c>
      <c r="E13472" s="859">
        <v>27</v>
      </c>
      <c r="F13472" s="859">
        <v>27</v>
      </c>
      <c r="G13472" s="518" t="s">
        <v>122</v>
      </c>
      <c r="H13472" s="518" t="s">
        <v>166</v>
      </c>
      <c r="I13472" s="518">
        <v>668483</v>
      </c>
    </row>
    <row r="13473" spans="1:9" x14ac:dyDescent="0.2">
      <c r="A13473" s="518" t="s">
        <v>166</v>
      </c>
      <c r="B13473" s="518">
        <v>668491</v>
      </c>
      <c r="C13473" s="518" t="s">
        <v>2660</v>
      </c>
      <c r="D13473" s="518" t="s">
        <v>7197</v>
      </c>
      <c r="E13473" s="859">
        <v>34</v>
      </c>
      <c r="F13473" s="859">
        <v>34</v>
      </c>
      <c r="G13473" s="518" t="s">
        <v>122</v>
      </c>
      <c r="H13473" s="518" t="s">
        <v>166</v>
      </c>
      <c r="I13473" s="518">
        <v>668491</v>
      </c>
    </row>
    <row r="13474" spans="1:9" x14ac:dyDescent="0.2">
      <c r="A13474" s="518" t="s">
        <v>166</v>
      </c>
      <c r="B13474" s="518">
        <v>668509</v>
      </c>
      <c r="C13474" s="518" t="s">
        <v>2660</v>
      </c>
      <c r="D13474" s="518" t="s">
        <v>7198</v>
      </c>
      <c r="E13474" s="859">
        <v>35</v>
      </c>
      <c r="F13474" s="859">
        <v>35</v>
      </c>
      <c r="G13474" s="518" t="s">
        <v>122</v>
      </c>
      <c r="H13474" s="518" t="s">
        <v>166</v>
      </c>
      <c r="I13474" s="518">
        <v>668509</v>
      </c>
    </row>
    <row r="13475" spans="1:9" x14ac:dyDescent="0.2">
      <c r="A13475" s="518" t="s">
        <v>166</v>
      </c>
      <c r="B13475" s="518">
        <v>668517</v>
      </c>
      <c r="C13475" s="518" t="s">
        <v>2660</v>
      </c>
      <c r="D13475" s="518" t="s">
        <v>7199</v>
      </c>
      <c r="E13475" s="859">
        <v>34</v>
      </c>
      <c r="F13475" s="859">
        <v>34</v>
      </c>
      <c r="G13475" s="518" t="s">
        <v>122</v>
      </c>
      <c r="H13475" s="518" t="s">
        <v>166</v>
      </c>
      <c r="I13475" s="518">
        <v>668517</v>
      </c>
    </row>
    <row r="13476" spans="1:9" x14ac:dyDescent="0.2">
      <c r="A13476" s="518" t="s">
        <v>166</v>
      </c>
      <c r="B13476" s="518">
        <v>668533</v>
      </c>
      <c r="C13476" s="518" t="s">
        <v>2660</v>
      </c>
      <c r="D13476" s="518" t="s">
        <v>7200</v>
      </c>
      <c r="E13476" s="859">
        <v>30</v>
      </c>
      <c r="F13476" s="859">
        <v>30</v>
      </c>
      <c r="G13476" s="518" t="s">
        <v>122</v>
      </c>
      <c r="H13476" s="518" t="s">
        <v>166</v>
      </c>
      <c r="I13476" s="518">
        <v>668533</v>
      </c>
    </row>
    <row r="13477" spans="1:9" x14ac:dyDescent="0.2">
      <c r="A13477" s="518" t="s">
        <v>261</v>
      </c>
      <c r="B13477" s="518">
        <v>668558</v>
      </c>
      <c r="C13477" s="518" t="s">
        <v>2660</v>
      </c>
      <c r="D13477" s="518" t="s">
        <v>545</v>
      </c>
      <c r="E13477" s="859">
        <v>35</v>
      </c>
      <c r="F13477" s="859">
        <v>35</v>
      </c>
      <c r="G13477" s="518" t="s">
        <v>122</v>
      </c>
      <c r="H13477" s="518" t="s">
        <v>261</v>
      </c>
      <c r="I13477" s="518">
        <v>668558</v>
      </c>
    </row>
    <row r="13478" spans="1:9" x14ac:dyDescent="0.2">
      <c r="A13478" s="518" t="s">
        <v>261</v>
      </c>
      <c r="B13478" s="518">
        <v>668566</v>
      </c>
      <c r="C13478" s="518" t="s">
        <v>2660</v>
      </c>
      <c r="D13478" s="518" t="s">
        <v>7201</v>
      </c>
      <c r="E13478" s="859">
        <v>34</v>
      </c>
      <c r="F13478" s="859">
        <v>34</v>
      </c>
      <c r="G13478" s="518" t="s">
        <v>122</v>
      </c>
      <c r="H13478" s="518" t="s">
        <v>261</v>
      </c>
      <c r="I13478" s="518">
        <v>668566</v>
      </c>
    </row>
    <row r="13479" spans="1:9" x14ac:dyDescent="0.2">
      <c r="A13479" s="518" t="s">
        <v>261</v>
      </c>
      <c r="B13479" s="518">
        <v>668574</v>
      </c>
      <c r="C13479" s="518" t="s">
        <v>2660</v>
      </c>
      <c r="D13479" s="518" t="s">
        <v>5282</v>
      </c>
      <c r="E13479" s="859">
        <v>35</v>
      </c>
      <c r="F13479" s="859">
        <v>35</v>
      </c>
      <c r="G13479" s="518" t="s">
        <v>122</v>
      </c>
      <c r="H13479" s="518" t="s">
        <v>261</v>
      </c>
      <c r="I13479" s="518">
        <v>668574</v>
      </c>
    </row>
    <row r="13480" spans="1:9" x14ac:dyDescent="0.2">
      <c r="A13480" s="518" t="s">
        <v>261</v>
      </c>
      <c r="B13480" s="518">
        <v>668582</v>
      </c>
      <c r="C13480" s="518" t="s">
        <v>2660</v>
      </c>
      <c r="D13480" s="518" t="s">
        <v>7451</v>
      </c>
      <c r="E13480" s="859">
        <v>36</v>
      </c>
      <c r="F13480" s="859">
        <v>35</v>
      </c>
      <c r="G13480" s="518" t="s">
        <v>122</v>
      </c>
      <c r="H13480" s="518" t="s">
        <v>261</v>
      </c>
      <c r="I13480" s="518">
        <v>668582</v>
      </c>
    </row>
    <row r="13481" spans="1:9" x14ac:dyDescent="0.2">
      <c r="A13481" s="518" t="s">
        <v>261</v>
      </c>
      <c r="B13481" s="518">
        <v>668590</v>
      </c>
      <c r="C13481" s="518" t="s">
        <v>2660</v>
      </c>
      <c r="D13481" s="518" t="s">
        <v>7452</v>
      </c>
      <c r="E13481" s="859">
        <v>34</v>
      </c>
      <c r="F13481" s="859">
        <v>33</v>
      </c>
      <c r="G13481" s="518" t="s">
        <v>122</v>
      </c>
      <c r="H13481" s="518" t="s">
        <v>261</v>
      </c>
      <c r="I13481" s="518">
        <v>668590</v>
      </c>
    </row>
    <row r="13482" spans="1:9" x14ac:dyDescent="0.2">
      <c r="A13482" s="518" t="s">
        <v>359</v>
      </c>
      <c r="B13482" s="518">
        <v>668624</v>
      </c>
      <c r="C13482" s="518" t="s">
        <v>2660</v>
      </c>
      <c r="D13482" s="518" t="s">
        <v>7202</v>
      </c>
      <c r="E13482" s="859">
        <v>32</v>
      </c>
      <c r="F13482" s="859">
        <v>32</v>
      </c>
      <c r="G13482" s="518" t="s">
        <v>122</v>
      </c>
      <c r="H13482" s="518" t="s">
        <v>359</v>
      </c>
      <c r="I13482" s="518">
        <v>668624</v>
      </c>
    </row>
    <row r="13483" spans="1:9" x14ac:dyDescent="0.2">
      <c r="A13483" s="518" t="s">
        <v>359</v>
      </c>
      <c r="B13483" s="518">
        <v>668632</v>
      </c>
      <c r="C13483" s="518" t="s">
        <v>2660</v>
      </c>
      <c r="D13483" s="518" t="s">
        <v>7203</v>
      </c>
      <c r="E13483" s="859">
        <v>33</v>
      </c>
      <c r="F13483" s="859">
        <v>33</v>
      </c>
      <c r="G13483" s="518" t="s">
        <v>122</v>
      </c>
      <c r="H13483" s="518" t="s">
        <v>359</v>
      </c>
      <c r="I13483" s="518">
        <v>668632</v>
      </c>
    </row>
    <row r="13484" spans="1:9" x14ac:dyDescent="0.2">
      <c r="A13484" s="518" t="s">
        <v>196</v>
      </c>
      <c r="B13484" s="518">
        <v>668640</v>
      </c>
      <c r="C13484" s="518" t="s">
        <v>2660</v>
      </c>
      <c r="D13484" s="518" t="s">
        <v>7204</v>
      </c>
      <c r="E13484" s="859">
        <v>28</v>
      </c>
      <c r="F13484" s="859">
        <v>28</v>
      </c>
      <c r="G13484" s="518" t="s">
        <v>122</v>
      </c>
      <c r="H13484" s="518" t="s">
        <v>196</v>
      </c>
      <c r="I13484" s="518">
        <v>668640</v>
      </c>
    </row>
    <row r="13485" spans="1:9" x14ac:dyDescent="0.2">
      <c r="A13485" s="518" t="s">
        <v>383</v>
      </c>
      <c r="B13485" s="518">
        <v>668657</v>
      </c>
      <c r="C13485" s="518" t="s">
        <v>2660</v>
      </c>
      <c r="D13485" s="518" t="s">
        <v>9665</v>
      </c>
      <c r="E13485" s="859">
        <v>23</v>
      </c>
      <c r="F13485" s="859">
        <v>0</v>
      </c>
      <c r="G13485" s="518" t="s">
        <v>122</v>
      </c>
      <c r="H13485" s="518" t="s">
        <v>383</v>
      </c>
      <c r="I13485" s="518">
        <v>668657</v>
      </c>
    </row>
    <row r="13486" spans="1:9" x14ac:dyDescent="0.2">
      <c r="A13486" s="518" t="s">
        <v>256</v>
      </c>
      <c r="B13486" s="518">
        <v>668681</v>
      </c>
      <c r="C13486" s="518" t="s">
        <v>2660</v>
      </c>
      <c r="D13486" s="518" t="s">
        <v>7205</v>
      </c>
      <c r="E13486" s="859">
        <v>25</v>
      </c>
      <c r="F13486" s="859">
        <v>0</v>
      </c>
      <c r="G13486" s="518" t="s">
        <v>128</v>
      </c>
      <c r="H13486" s="518" t="s">
        <v>256</v>
      </c>
      <c r="I13486" s="518">
        <v>668681</v>
      </c>
    </row>
    <row r="13487" spans="1:9" x14ac:dyDescent="0.2">
      <c r="A13487" s="518" t="s">
        <v>181</v>
      </c>
      <c r="B13487" s="518">
        <v>668699</v>
      </c>
      <c r="C13487" s="518" t="s">
        <v>2660</v>
      </c>
      <c r="D13487" s="518" t="s">
        <v>3664</v>
      </c>
      <c r="E13487" s="859">
        <v>13</v>
      </c>
      <c r="F13487" s="859">
        <v>0</v>
      </c>
      <c r="G13487" s="518" t="s">
        <v>128</v>
      </c>
      <c r="H13487" s="518" t="s">
        <v>181</v>
      </c>
      <c r="I13487" s="518">
        <v>668699</v>
      </c>
    </row>
    <row r="13488" spans="1:9" x14ac:dyDescent="0.2">
      <c r="A13488" s="518" t="s">
        <v>181</v>
      </c>
      <c r="B13488" s="518">
        <v>668707</v>
      </c>
      <c r="C13488" s="518" t="s">
        <v>2660</v>
      </c>
      <c r="D13488" s="518" t="s">
        <v>3034</v>
      </c>
      <c r="E13488" s="859">
        <v>28</v>
      </c>
      <c r="F13488" s="859">
        <v>0</v>
      </c>
      <c r="G13488" s="518" t="s">
        <v>128</v>
      </c>
      <c r="H13488" s="518" t="s">
        <v>181</v>
      </c>
      <c r="I13488" s="518">
        <v>668707</v>
      </c>
    </row>
    <row r="13489" spans="1:9" x14ac:dyDescent="0.2">
      <c r="A13489" s="518" t="s">
        <v>256</v>
      </c>
      <c r="B13489" s="518">
        <v>668723</v>
      </c>
      <c r="C13489" s="518" t="s">
        <v>2660</v>
      </c>
      <c r="D13489" s="518" t="s">
        <v>1784</v>
      </c>
      <c r="E13489" s="859">
        <v>24</v>
      </c>
      <c r="F13489" s="859">
        <v>0</v>
      </c>
      <c r="G13489" s="518" t="s">
        <v>128</v>
      </c>
      <c r="H13489" s="518" t="s">
        <v>256</v>
      </c>
      <c r="I13489" s="518">
        <v>668723</v>
      </c>
    </row>
    <row r="13490" spans="1:9" x14ac:dyDescent="0.2">
      <c r="A13490" s="518" t="s">
        <v>237</v>
      </c>
      <c r="B13490" s="518">
        <v>668756</v>
      </c>
      <c r="C13490" s="518" t="s">
        <v>2660</v>
      </c>
      <c r="D13490" s="518" t="s">
        <v>408</v>
      </c>
      <c r="E13490" s="859">
        <v>34</v>
      </c>
      <c r="F13490" s="859">
        <v>34</v>
      </c>
      <c r="G13490" s="518" t="s">
        <v>122</v>
      </c>
      <c r="H13490" s="518" t="s">
        <v>237</v>
      </c>
      <c r="I13490" s="518">
        <v>668756</v>
      </c>
    </row>
    <row r="13491" spans="1:9" x14ac:dyDescent="0.2">
      <c r="A13491" s="518" t="s">
        <v>149</v>
      </c>
      <c r="B13491" s="518">
        <v>668822</v>
      </c>
      <c r="C13491" s="518" t="s">
        <v>2660</v>
      </c>
      <c r="D13491" s="518" t="s">
        <v>1220</v>
      </c>
      <c r="E13491" s="859">
        <v>33</v>
      </c>
      <c r="F13491" s="859">
        <v>0</v>
      </c>
      <c r="G13491" s="518" t="s">
        <v>122</v>
      </c>
      <c r="H13491" s="518" t="s">
        <v>149</v>
      </c>
      <c r="I13491" s="518">
        <v>668822</v>
      </c>
    </row>
    <row r="13492" spans="1:9" x14ac:dyDescent="0.2">
      <c r="A13492" s="518" t="s">
        <v>149</v>
      </c>
      <c r="B13492" s="518">
        <v>668830</v>
      </c>
      <c r="C13492" s="518" t="s">
        <v>2660</v>
      </c>
      <c r="D13492" s="518" t="s">
        <v>877</v>
      </c>
      <c r="E13492" s="859">
        <v>19</v>
      </c>
      <c r="F13492" s="859">
        <v>0</v>
      </c>
      <c r="G13492" s="518" t="s">
        <v>122</v>
      </c>
      <c r="H13492" s="518" t="s">
        <v>149</v>
      </c>
      <c r="I13492" s="518">
        <v>668830</v>
      </c>
    </row>
    <row r="13493" spans="1:9" x14ac:dyDescent="0.2">
      <c r="A13493" s="518" t="s">
        <v>149</v>
      </c>
      <c r="B13493" s="518">
        <v>668848</v>
      </c>
      <c r="C13493" s="518" t="s">
        <v>2660</v>
      </c>
      <c r="D13493" s="518" t="s">
        <v>1574</v>
      </c>
      <c r="E13493" s="859">
        <v>29</v>
      </c>
      <c r="F13493" s="859">
        <v>0</v>
      </c>
      <c r="G13493" s="518" t="s">
        <v>122</v>
      </c>
      <c r="H13493" s="518" t="s">
        <v>149</v>
      </c>
      <c r="I13493" s="518">
        <v>668848</v>
      </c>
    </row>
    <row r="13494" spans="1:9" x14ac:dyDescent="0.2">
      <c r="A13494" s="518" t="s">
        <v>179</v>
      </c>
      <c r="B13494" s="518">
        <v>668913</v>
      </c>
      <c r="C13494" s="518" t="s">
        <v>2660</v>
      </c>
      <c r="D13494" s="518" t="s">
        <v>577</v>
      </c>
      <c r="E13494" s="859">
        <v>31</v>
      </c>
      <c r="F13494" s="859">
        <v>0</v>
      </c>
      <c r="G13494" s="518" t="s">
        <v>128</v>
      </c>
      <c r="H13494" s="518" t="s">
        <v>179</v>
      </c>
      <c r="I13494" s="518">
        <v>668913</v>
      </c>
    </row>
    <row r="13495" spans="1:9" x14ac:dyDescent="0.2">
      <c r="A13495" s="518" t="s">
        <v>317</v>
      </c>
      <c r="B13495" s="518">
        <v>668921</v>
      </c>
      <c r="C13495" s="518" t="s">
        <v>2660</v>
      </c>
      <c r="D13495" s="518" t="s">
        <v>2698</v>
      </c>
      <c r="E13495" s="859">
        <v>16</v>
      </c>
      <c r="F13495" s="859">
        <v>0</v>
      </c>
      <c r="G13495" s="518" t="s">
        <v>122</v>
      </c>
      <c r="H13495" s="518" t="s">
        <v>317</v>
      </c>
      <c r="I13495" s="518">
        <v>668921</v>
      </c>
    </row>
    <row r="13496" spans="1:9" x14ac:dyDescent="0.2">
      <c r="A13496" s="518" t="s">
        <v>321</v>
      </c>
      <c r="B13496" s="518">
        <v>668970</v>
      </c>
      <c r="C13496" s="518" t="s">
        <v>2660</v>
      </c>
      <c r="D13496" s="518" t="s">
        <v>7206</v>
      </c>
      <c r="E13496" s="859">
        <v>28</v>
      </c>
      <c r="F13496" s="859">
        <v>0</v>
      </c>
      <c r="G13496" s="518" t="s">
        <v>128</v>
      </c>
      <c r="H13496" s="518" t="s">
        <v>321</v>
      </c>
      <c r="I13496" s="518">
        <v>668970</v>
      </c>
    </row>
    <row r="13497" spans="1:9" x14ac:dyDescent="0.2">
      <c r="A13497" s="518" t="s">
        <v>321</v>
      </c>
      <c r="B13497" s="518">
        <v>669010</v>
      </c>
      <c r="C13497" s="518" t="s">
        <v>2660</v>
      </c>
      <c r="D13497" s="518" t="s">
        <v>7207</v>
      </c>
      <c r="E13497" s="859">
        <v>25</v>
      </c>
      <c r="F13497" s="859">
        <v>0</v>
      </c>
      <c r="G13497" s="518" t="s">
        <v>128</v>
      </c>
      <c r="H13497" s="518" t="s">
        <v>321</v>
      </c>
      <c r="I13497" s="518">
        <v>669010</v>
      </c>
    </row>
    <row r="13498" spans="1:9" x14ac:dyDescent="0.2">
      <c r="A13498" s="518" t="s">
        <v>321</v>
      </c>
      <c r="B13498" s="518">
        <v>669028</v>
      </c>
      <c r="C13498" s="518" t="s">
        <v>2660</v>
      </c>
      <c r="D13498" s="518" t="s">
        <v>7208</v>
      </c>
      <c r="E13498" s="859">
        <v>33</v>
      </c>
      <c r="F13498" s="859">
        <v>0</v>
      </c>
      <c r="G13498" s="518" t="s">
        <v>128</v>
      </c>
      <c r="H13498" s="518" t="s">
        <v>321</v>
      </c>
      <c r="I13498" s="518">
        <v>669028</v>
      </c>
    </row>
    <row r="13499" spans="1:9" x14ac:dyDescent="0.2">
      <c r="A13499" s="518" t="s">
        <v>380</v>
      </c>
      <c r="B13499" s="518">
        <v>669036</v>
      </c>
      <c r="C13499" s="518" t="s">
        <v>2660</v>
      </c>
      <c r="D13499" s="518" t="s">
        <v>397</v>
      </c>
      <c r="E13499" s="859">
        <v>19</v>
      </c>
      <c r="F13499" s="859">
        <v>19</v>
      </c>
      <c r="G13499" s="518" t="s">
        <v>122</v>
      </c>
      <c r="H13499" s="518" t="s">
        <v>380</v>
      </c>
      <c r="I13499" s="518">
        <v>669036</v>
      </c>
    </row>
    <row r="13500" spans="1:9" x14ac:dyDescent="0.2">
      <c r="A13500" s="518" t="s">
        <v>270</v>
      </c>
      <c r="B13500" s="518">
        <v>669051</v>
      </c>
      <c r="C13500" s="518" t="s">
        <v>2660</v>
      </c>
      <c r="D13500" s="518" t="s">
        <v>678</v>
      </c>
      <c r="E13500" s="859">
        <v>20</v>
      </c>
      <c r="F13500" s="859">
        <v>20</v>
      </c>
      <c r="G13500" s="518" t="s">
        <v>122</v>
      </c>
      <c r="H13500" s="518" t="s">
        <v>270</v>
      </c>
      <c r="I13500" s="518">
        <v>669051</v>
      </c>
    </row>
    <row r="13501" spans="1:9" x14ac:dyDescent="0.2">
      <c r="A13501" s="518" t="s">
        <v>235</v>
      </c>
      <c r="B13501" s="518">
        <v>669085</v>
      </c>
      <c r="C13501" s="518" t="s">
        <v>2660</v>
      </c>
      <c r="D13501" s="518" t="s">
        <v>7209</v>
      </c>
      <c r="E13501" s="859">
        <v>33</v>
      </c>
      <c r="F13501" s="859">
        <v>33</v>
      </c>
      <c r="G13501" s="518" t="s">
        <v>122</v>
      </c>
      <c r="H13501" s="518" t="s">
        <v>235</v>
      </c>
      <c r="I13501" s="518">
        <v>669085</v>
      </c>
    </row>
    <row r="13502" spans="1:9" x14ac:dyDescent="0.2">
      <c r="A13502" s="518" t="s">
        <v>291</v>
      </c>
      <c r="B13502" s="518">
        <v>669135</v>
      </c>
      <c r="C13502" s="518" t="s">
        <v>2660</v>
      </c>
      <c r="D13502" s="518" t="s">
        <v>7210</v>
      </c>
      <c r="E13502" s="859">
        <v>32</v>
      </c>
      <c r="F13502" s="859">
        <v>29</v>
      </c>
      <c r="G13502" s="518" t="s">
        <v>122</v>
      </c>
      <c r="H13502" s="518" t="s">
        <v>291</v>
      </c>
      <c r="I13502" s="518">
        <v>669135</v>
      </c>
    </row>
    <row r="13503" spans="1:9" x14ac:dyDescent="0.2">
      <c r="A13503" s="518" t="s">
        <v>256</v>
      </c>
      <c r="B13503" s="518">
        <v>669168</v>
      </c>
      <c r="C13503" s="518" t="s">
        <v>2660</v>
      </c>
      <c r="D13503" s="518" t="s">
        <v>717</v>
      </c>
      <c r="E13503" s="859">
        <v>27</v>
      </c>
      <c r="F13503" s="859">
        <v>27</v>
      </c>
      <c r="G13503" s="518" t="s">
        <v>122</v>
      </c>
      <c r="H13503" s="518" t="s">
        <v>256</v>
      </c>
      <c r="I13503" s="518">
        <v>669168</v>
      </c>
    </row>
    <row r="13504" spans="1:9" x14ac:dyDescent="0.2">
      <c r="A13504" s="518" t="s">
        <v>256</v>
      </c>
      <c r="B13504" s="518">
        <v>669176</v>
      </c>
      <c r="C13504" s="518" t="s">
        <v>2660</v>
      </c>
      <c r="D13504" s="518" t="s">
        <v>8285</v>
      </c>
      <c r="E13504" s="859">
        <v>23</v>
      </c>
      <c r="F13504" s="859">
        <v>23</v>
      </c>
      <c r="G13504" s="518" t="s">
        <v>122</v>
      </c>
      <c r="H13504" s="518" t="s">
        <v>256</v>
      </c>
      <c r="I13504" s="518">
        <v>669176</v>
      </c>
    </row>
    <row r="13505" spans="1:9" x14ac:dyDescent="0.2">
      <c r="A13505" s="518" t="s">
        <v>256</v>
      </c>
      <c r="B13505" s="518">
        <v>669184</v>
      </c>
      <c r="C13505" s="518" t="s">
        <v>2660</v>
      </c>
      <c r="D13505" s="518" t="s">
        <v>7211</v>
      </c>
      <c r="E13505" s="859">
        <v>22</v>
      </c>
      <c r="F13505" s="859">
        <v>22</v>
      </c>
      <c r="G13505" s="518" t="s">
        <v>122</v>
      </c>
      <c r="H13505" s="518" t="s">
        <v>256</v>
      </c>
      <c r="I13505" s="518">
        <v>669184</v>
      </c>
    </row>
    <row r="13506" spans="1:9" x14ac:dyDescent="0.2">
      <c r="A13506" s="518" t="s">
        <v>256</v>
      </c>
      <c r="B13506" s="518">
        <v>669200</v>
      </c>
      <c r="C13506" s="518" t="s">
        <v>2660</v>
      </c>
      <c r="D13506" s="518" t="s">
        <v>8286</v>
      </c>
      <c r="E13506" s="859">
        <v>16</v>
      </c>
      <c r="F13506" s="859">
        <v>16</v>
      </c>
      <c r="G13506" s="518" t="s">
        <v>122</v>
      </c>
      <c r="H13506" s="518" t="s">
        <v>256</v>
      </c>
      <c r="I13506" s="518">
        <v>669200</v>
      </c>
    </row>
    <row r="13507" spans="1:9" x14ac:dyDescent="0.2">
      <c r="A13507" s="518" t="s">
        <v>166</v>
      </c>
      <c r="B13507" s="518">
        <v>669218</v>
      </c>
      <c r="C13507" s="518" t="s">
        <v>2660</v>
      </c>
      <c r="D13507" s="518" t="s">
        <v>7212</v>
      </c>
      <c r="E13507" s="859">
        <v>36</v>
      </c>
      <c r="F13507" s="859">
        <v>35</v>
      </c>
      <c r="G13507" s="518" t="s">
        <v>128</v>
      </c>
      <c r="H13507" s="518" t="s">
        <v>166</v>
      </c>
      <c r="I13507" s="518">
        <v>669218</v>
      </c>
    </row>
    <row r="13508" spans="1:9" x14ac:dyDescent="0.2">
      <c r="A13508" s="518" t="s">
        <v>373</v>
      </c>
      <c r="B13508" s="518">
        <v>669226</v>
      </c>
      <c r="C13508" s="518" t="s">
        <v>2660</v>
      </c>
      <c r="D13508" s="518" t="s">
        <v>7213</v>
      </c>
      <c r="E13508" s="859">
        <v>34</v>
      </c>
      <c r="F13508" s="859">
        <v>34</v>
      </c>
      <c r="G13508" s="518" t="s">
        <v>122</v>
      </c>
      <c r="H13508" s="518" t="s">
        <v>373</v>
      </c>
      <c r="I13508" s="518">
        <v>669226</v>
      </c>
    </row>
    <row r="13509" spans="1:9" x14ac:dyDescent="0.2">
      <c r="A13509" s="518" t="s">
        <v>294</v>
      </c>
      <c r="B13509" s="518">
        <v>669267</v>
      </c>
      <c r="C13509" s="518" t="s">
        <v>2660</v>
      </c>
      <c r="D13509" s="518" t="s">
        <v>7214</v>
      </c>
      <c r="E13509" s="859">
        <v>32</v>
      </c>
      <c r="F13509" s="859">
        <v>32</v>
      </c>
      <c r="G13509" s="518" t="s">
        <v>122</v>
      </c>
      <c r="H13509" s="518" t="s">
        <v>294</v>
      </c>
      <c r="I13509" s="518">
        <v>669267</v>
      </c>
    </row>
    <row r="13510" spans="1:9" x14ac:dyDescent="0.2">
      <c r="A13510" s="518" t="s">
        <v>359</v>
      </c>
      <c r="B13510" s="518">
        <v>669275</v>
      </c>
      <c r="C13510" s="518" t="s">
        <v>2660</v>
      </c>
      <c r="D13510" s="518" t="s">
        <v>740</v>
      </c>
      <c r="E13510" s="859">
        <v>33</v>
      </c>
      <c r="F13510" s="859">
        <v>33</v>
      </c>
      <c r="G13510" s="518" t="s">
        <v>122</v>
      </c>
      <c r="H13510" s="518" t="s">
        <v>359</v>
      </c>
      <c r="I13510" s="518">
        <v>669275</v>
      </c>
    </row>
    <row r="13511" spans="1:9" x14ac:dyDescent="0.2">
      <c r="A13511" s="518" t="s">
        <v>256</v>
      </c>
      <c r="B13511" s="518">
        <v>669325</v>
      </c>
      <c r="C13511" s="518" t="s">
        <v>2660</v>
      </c>
      <c r="D13511" s="518" t="s">
        <v>7215</v>
      </c>
      <c r="E13511" s="859">
        <v>30</v>
      </c>
      <c r="F13511" s="859">
        <v>23</v>
      </c>
      <c r="G13511" s="518" t="s">
        <v>128</v>
      </c>
      <c r="H13511" s="518" t="s">
        <v>256</v>
      </c>
      <c r="I13511" s="518">
        <v>669325</v>
      </c>
    </row>
    <row r="13512" spans="1:9" x14ac:dyDescent="0.2">
      <c r="A13512" s="518" t="s">
        <v>179</v>
      </c>
      <c r="B13512" s="518">
        <v>669341</v>
      </c>
      <c r="C13512" s="518" t="s">
        <v>2660</v>
      </c>
      <c r="D13512" s="518" t="s">
        <v>8409</v>
      </c>
      <c r="E13512" s="859">
        <v>15</v>
      </c>
      <c r="F13512" s="859">
        <v>0</v>
      </c>
      <c r="G13512" s="518" t="s">
        <v>128</v>
      </c>
      <c r="H13512" s="518" t="s">
        <v>179</v>
      </c>
      <c r="I13512" s="518">
        <v>657700</v>
      </c>
    </row>
    <row r="13513" spans="1:9" x14ac:dyDescent="0.2">
      <c r="A13513" s="518" t="s">
        <v>179</v>
      </c>
      <c r="B13513" s="518">
        <v>669358</v>
      </c>
      <c r="C13513" s="518" t="s">
        <v>2660</v>
      </c>
      <c r="D13513" s="518" t="s">
        <v>7216</v>
      </c>
      <c r="E13513" s="859">
        <v>35</v>
      </c>
      <c r="F13513" s="859">
        <v>0</v>
      </c>
      <c r="G13513" s="518" t="s">
        <v>128</v>
      </c>
      <c r="H13513" s="518" t="s">
        <v>179</v>
      </c>
      <c r="I13513" s="518">
        <v>669358</v>
      </c>
    </row>
    <row r="13514" spans="1:9" x14ac:dyDescent="0.2">
      <c r="A13514" s="518" t="s">
        <v>371</v>
      </c>
      <c r="B13514" s="518">
        <v>669366</v>
      </c>
      <c r="C13514" s="518" t="s">
        <v>2660</v>
      </c>
      <c r="D13514" s="518" t="s">
        <v>7217</v>
      </c>
      <c r="E13514" s="859">
        <v>27</v>
      </c>
      <c r="F13514" s="859">
        <v>27</v>
      </c>
      <c r="G13514" s="518" t="s">
        <v>122</v>
      </c>
      <c r="H13514" s="518" t="s">
        <v>371</v>
      </c>
      <c r="I13514" s="518">
        <v>669366</v>
      </c>
    </row>
    <row r="13515" spans="1:9" x14ac:dyDescent="0.2">
      <c r="A13515" s="518" t="s">
        <v>371</v>
      </c>
      <c r="B13515" s="518">
        <v>669382</v>
      </c>
      <c r="C13515" s="518" t="s">
        <v>2660</v>
      </c>
      <c r="D13515" s="518" t="s">
        <v>7218</v>
      </c>
      <c r="E13515" s="859">
        <v>23</v>
      </c>
      <c r="F13515" s="859">
        <v>23</v>
      </c>
      <c r="G13515" s="518" t="s">
        <v>122</v>
      </c>
      <c r="H13515" s="518" t="s">
        <v>371</v>
      </c>
      <c r="I13515" s="518">
        <v>669382</v>
      </c>
    </row>
    <row r="13516" spans="1:9" x14ac:dyDescent="0.2">
      <c r="A13516" s="518" t="s">
        <v>371</v>
      </c>
      <c r="B13516" s="518">
        <v>669408</v>
      </c>
      <c r="C13516" s="518" t="s">
        <v>2660</v>
      </c>
      <c r="D13516" s="518" t="s">
        <v>7219</v>
      </c>
      <c r="E13516" s="859">
        <v>29</v>
      </c>
      <c r="F13516" s="859">
        <v>29</v>
      </c>
      <c r="G13516" s="518" t="s">
        <v>122</v>
      </c>
      <c r="H13516" s="518" t="s">
        <v>371</v>
      </c>
      <c r="I13516" s="518">
        <v>669408</v>
      </c>
    </row>
    <row r="13517" spans="1:9" x14ac:dyDescent="0.2">
      <c r="A13517" s="518" t="s">
        <v>371</v>
      </c>
      <c r="B13517" s="518">
        <v>669416</v>
      </c>
      <c r="C13517" s="518" t="s">
        <v>2660</v>
      </c>
      <c r="D13517" s="518" t="s">
        <v>7220</v>
      </c>
      <c r="E13517" s="859">
        <v>31</v>
      </c>
      <c r="F13517" s="859">
        <v>23</v>
      </c>
      <c r="G13517" s="518" t="s">
        <v>122</v>
      </c>
      <c r="H13517" s="518" t="s">
        <v>371</v>
      </c>
      <c r="I13517" s="518">
        <v>669416</v>
      </c>
    </row>
    <row r="13518" spans="1:9" x14ac:dyDescent="0.2">
      <c r="A13518" s="518" t="s">
        <v>371</v>
      </c>
      <c r="B13518" s="518">
        <v>669424</v>
      </c>
      <c r="C13518" s="518" t="s">
        <v>2660</v>
      </c>
      <c r="D13518" s="518" t="s">
        <v>7221</v>
      </c>
      <c r="E13518" s="859">
        <v>32</v>
      </c>
      <c r="F13518" s="859">
        <v>29</v>
      </c>
      <c r="G13518" s="518" t="s">
        <v>122</v>
      </c>
      <c r="H13518" s="518" t="s">
        <v>371</v>
      </c>
      <c r="I13518" s="518">
        <v>669424</v>
      </c>
    </row>
    <row r="13519" spans="1:9" x14ac:dyDescent="0.2">
      <c r="A13519" s="518" t="s">
        <v>179</v>
      </c>
      <c r="B13519" s="518">
        <v>669432</v>
      </c>
      <c r="C13519" s="518" t="s">
        <v>2660</v>
      </c>
      <c r="D13519" s="518" t="s">
        <v>7222</v>
      </c>
      <c r="E13519" s="859">
        <v>25</v>
      </c>
      <c r="F13519" s="859">
        <v>24</v>
      </c>
      <c r="G13519" s="518" t="s">
        <v>122</v>
      </c>
      <c r="H13519" s="518" t="s">
        <v>179</v>
      </c>
      <c r="I13519" s="518">
        <v>669432</v>
      </c>
    </row>
    <row r="13520" spans="1:9" x14ac:dyDescent="0.2">
      <c r="A13520" s="518" t="s">
        <v>179</v>
      </c>
      <c r="B13520" s="518">
        <v>669440</v>
      </c>
      <c r="C13520" s="518" t="s">
        <v>2660</v>
      </c>
      <c r="D13520" s="518" t="s">
        <v>7223</v>
      </c>
      <c r="E13520" s="859">
        <v>33</v>
      </c>
      <c r="F13520" s="859">
        <v>33</v>
      </c>
      <c r="G13520" s="518" t="s">
        <v>122</v>
      </c>
      <c r="H13520" s="518" t="s">
        <v>179</v>
      </c>
      <c r="I13520" s="518">
        <v>669440</v>
      </c>
    </row>
    <row r="13521" spans="1:9" x14ac:dyDescent="0.2">
      <c r="A13521" s="518" t="s">
        <v>179</v>
      </c>
      <c r="B13521" s="518">
        <v>669457</v>
      </c>
      <c r="C13521" s="518" t="s">
        <v>2660</v>
      </c>
      <c r="D13521" s="518" t="s">
        <v>7223</v>
      </c>
      <c r="E13521" s="859">
        <v>34</v>
      </c>
      <c r="F13521" s="859">
        <v>32</v>
      </c>
      <c r="G13521" s="518" t="s">
        <v>122</v>
      </c>
      <c r="H13521" s="518" t="s">
        <v>179</v>
      </c>
      <c r="I13521" s="518">
        <v>669457</v>
      </c>
    </row>
    <row r="13522" spans="1:9" x14ac:dyDescent="0.2">
      <c r="A13522" s="518" t="s">
        <v>179</v>
      </c>
      <c r="B13522" s="518">
        <v>669465</v>
      </c>
      <c r="C13522" s="518" t="s">
        <v>2660</v>
      </c>
      <c r="D13522" s="518" t="s">
        <v>7224</v>
      </c>
      <c r="E13522" s="859">
        <v>34</v>
      </c>
      <c r="F13522" s="859">
        <v>33</v>
      </c>
      <c r="G13522" s="518" t="s">
        <v>122</v>
      </c>
      <c r="H13522" s="518" t="s">
        <v>179</v>
      </c>
      <c r="I13522" s="518">
        <v>669465</v>
      </c>
    </row>
    <row r="13523" spans="1:9" x14ac:dyDescent="0.2">
      <c r="A13523" s="518" t="s">
        <v>179</v>
      </c>
      <c r="B13523" s="518">
        <v>669473</v>
      </c>
      <c r="C13523" s="518" t="s">
        <v>2660</v>
      </c>
      <c r="D13523" s="518" t="s">
        <v>7225</v>
      </c>
      <c r="E13523" s="859">
        <v>31</v>
      </c>
      <c r="F13523" s="859">
        <v>31</v>
      </c>
      <c r="G13523" s="518" t="s">
        <v>122</v>
      </c>
      <c r="H13523" s="518" t="s">
        <v>179</v>
      </c>
      <c r="I13523" s="518">
        <v>669473</v>
      </c>
    </row>
    <row r="13524" spans="1:9" x14ac:dyDescent="0.2">
      <c r="A13524" s="518" t="s">
        <v>179</v>
      </c>
      <c r="B13524" s="518">
        <v>669499</v>
      </c>
      <c r="C13524" s="518" t="s">
        <v>2660</v>
      </c>
      <c r="D13524" s="518" t="s">
        <v>7225</v>
      </c>
      <c r="E13524" s="859">
        <v>25</v>
      </c>
      <c r="F13524" s="859">
        <v>25</v>
      </c>
      <c r="G13524" s="518" t="s">
        <v>122</v>
      </c>
      <c r="H13524" s="518" t="s">
        <v>179</v>
      </c>
      <c r="I13524" s="518">
        <v>669499</v>
      </c>
    </row>
    <row r="13525" spans="1:9" x14ac:dyDescent="0.2">
      <c r="A13525" s="518" t="s">
        <v>372</v>
      </c>
      <c r="B13525" s="518">
        <v>669507</v>
      </c>
      <c r="C13525" s="518" t="s">
        <v>2660</v>
      </c>
      <c r="D13525" s="518" t="s">
        <v>9666</v>
      </c>
      <c r="E13525" s="859">
        <v>25</v>
      </c>
      <c r="F13525" s="859">
        <v>0</v>
      </c>
      <c r="G13525" s="518" t="s">
        <v>122</v>
      </c>
      <c r="H13525" s="518" t="s">
        <v>372</v>
      </c>
      <c r="I13525" s="518">
        <v>669507</v>
      </c>
    </row>
    <row r="13526" spans="1:9" x14ac:dyDescent="0.2">
      <c r="A13526" s="518" t="s">
        <v>179</v>
      </c>
      <c r="B13526" s="518">
        <v>669515</v>
      </c>
      <c r="C13526" s="518" t="s">
        <v>2660</v>
      </c>
      <c r="D13526" s="518" t="s">
        <v>7226</v>
      </c>
      <c r="E13526" s="859">
        <v>17</v>
      </c>
      <c r="F13526" s="859">
        <v>17</v>
      </c>
      <c r="G13526" s="518" t="s">
        <v>122</v>
      </c>
      <c r="H13526" s="518" t="s">
        <v>179</v>
      </c>
      <c r="I13526" s="518">
        <v>669515</v>
      </c>
    </row>
    <row r="13527" spans="1:9" x14ac:dyDescent="0.2">
      <c r="A13527" s="518" t="s">
        <v>179</v>
      </c>
      <c r="B13527" s="518">
        <v>669523</v>
      </c>
      <c r="C13527" s="518" t="s">
        <v>2660</v>
      </c>
      <c r="D13527" s="518" t="s">
        <v>7227</v>
      </c>
      <c r="E13527" s="859">
        <v>19</v>
      </c>
      <c r="F13527" s="859">
        <v>19</v>
      </c>
      <c r="G13527" s="518" t="s">
        <v>122</v>
      </c>
      <c r="H13527" s="518" t="s">
        <v>179</v>
      </c>
      <c r="I13527" s="518">
        <v>669523</v>
      </c>
    </row>
    <row r="13528" spans="1:9" x14ac:dyDescent="0.2">
      <c r="A13528" s="518" t="s">
        <v>179</v>
      </c>
      <c r="B13528" s="518">
        <v>669531</v>
      </c>
      <c r="C13528" s="518" t="s">
        <v>2660</v>
      </c>
      <c r="D13528" s="518" t="s">
        <v>7228</v>
      </c>
      <c r="E13528" s="859">
        <v>21</v>
      </c>
      <c r="F13528" s="859">
        <v>20</v>
      </c>
      <c r="G13528" s="518" t="s">
        <v>122</v>
      </c>
      <c r="H13528" s="518" t="s">
        <v>179</v>
      </c>
      <c r="I13528" s="518">
        <v>669531</v>
      </c>
    </row>
    <row r="13529" spans="1:9" x14ac:dyDescent="0.2">
      <c r="A13529" s="518" t="s">
        <v>372</v>
      </c>
      <c r="B13529" s="518">
        <v>669549</v>
      </c>
      <c r="C13529" s="518" t="s">
        <v>2660</v>
      </c>
      <c r="D13529" s="518" t="s">
        <v>9667</v>
      </c>
      <c r="E13529" s="859">
        <v>33</v>
      </c>
      <c r="F13529" s="859">
        <v>24</v>
      </c>
      <c r="G13529" s="518" t="s">
        <v>122</v>
      </c>
      <c r="H13529" s="518" t="s">
        <v>372</v>
      </c>
      <c r="I13529" s="518">
        <v>669549</v>
      </c>
    </row>
    <row r="13530" spans="1:9" x14ac:dyDescent="0.2">
      <c r="A13530" s="518" t="s">
        <v>371</v>
      </c>
      <c r="B13530" s="518">
        <v>669556</v>
      </c>
      <c r="C13530" s="518" t="s">
        <v>2660</v>
      </c>
      <c r="D13530" s="518" t="s">
        <v>7229</v>
      </c>
      <c r="E13530" s="859">
        <v>32</v>
      </c>
      <c r="F13530" s="859">
        <v>30</v>
      </c>
      <c r="G13530" s="518" t="s">
        <v>122</v>
      </c>
      <c r="H13530" s="518" t="s">
        <v>371</v>
      </c>
      <c r="I13530" s="518">
        <v>669556</v>
      </c>
    </row>
    <row r="13531" spans="1:9" x14ac:dyDescent="0.2">
      <c r="A13531" s="518" t="s">
        <v>371</v>
      </c>
      <c r="B13531" s="518">
        <v>669564</v>
      </c>
      <c r="C13531" s="518" t="s">
        <v>2660</v>
      </c>
      <c r="D13531" s="518" t="s">
        <v>7230</v>
      </c>
      <c r="E13531" s="859">
        <v>20</v>
      </c>
      <c r="F13531" s="859">
        <v>20</v>
      </c>
      <c r="G13531" s="518" t="s">
        <v>122</v>
      </c>
      <c r="H13531" s="518" t="s">
        <v>371</v>
      </c>
      <c r="I13531" s="518">
        <v>669564</v>
      </c>
    </row>
    <row r="13532" spans="1:9" x14ac:dyDescent="0.2">
      <c r="A13532" s="518" t="s">
        <v>371</v>
      </c>
      <c r="B13532" s="518">
        <v>669580</v>
      </c>
      <c r="C13532" s="518" t="s">
        <v>2660</v>
      </c>
      <c r="D13532" s="518" t="s">
        <v>7231</v>
      </c>
      <c r="E13532" s="859">
        <v>33</v>
      </c>
      <c r="F13532" s="859">
        <v>31</v>
      </c>
      <c r="G13532" s="518" t="s">
        <v>122</v>
      </c>
      <c r="H13532" s="518" t="s">
        <v>371</v>
      </c>
      <c r="I13532" s="518">
        <v>669580</v>
      </c>
    </row>
    <row r="13533" spans="1:9" x14ac:dyDescent="0.2">
      <c r="A13533" s="518" t="s">
        <v>296</v>
      </c>
      <c r="B13533" s="518">
        <v>669598</v>
      </c>
      <c r="C13533" s="518" t="s">
        <v>2660</v>
      </c>
      <c r="D13533" s="518" t="s">
        <v>7869</v>
      </c>
      <c r="E13533" s="859">
        <v>21</v>
      </c>
      <c r="F13533" s="859">
        <v>19</v>
      </c>
      <c r="G13533" s="518" t="s">
        <v>122</v>
      </c>
      <c r="H13533" s="518" t="s">
        <v>296</v>
      </c>
      <c r="I13533" s="518">
        <v>669598</v>
      </c>
    </row>
    <row r="13534" spans="1:9" x14ac:dyDescent="0.2">
      <c r="A13534" s="518" t="s">
        <v>319</v>
      </c>
      <c r="B13534" s="518">
        <v>669606</v>
      </c>
      <c r="C13534" s="518" t="s">
        <v>2660</v>
      </c>
      <c r="D13534" s="518" t="s">
        <v>7232</v>
      </c>
      <c r="E13534" s="859">
        <v>33</v>
      </c>
      <c r="F13534" s="859">
        <v>33</v>
      </c>
      <c r="G13534" s="518" t="s">
        <v>122</v>
      </c>
      <c r="H13534" s="518" t="s">
        <v>319</v>
      </c>
      <c r="I13534" s="518">
        <v>669606</v>
      </c>
    </row>
    <row r="13535" spans="1:9" x14ac:dyDescent="0.2">
      <c r="A13535" s="518" t="s">
        <v>371</v>
      </c>
      <c r="B13535" s="518">
        <v>669614</v>
      </c>
      <c r="C13535" s="518" t="s">
        <v>2660</v>
      </c>
      <c r="D13535" s="518" t="s">
        <v>7233</v>
      </c>
      <c r="E13535" s="859">
        <v>33</v>
      </c>
      <c r="F13535" s="859">
        <v>31</v>
      </c>
      <c r="G13535" s="518" t="s">
        <v>122</v>
      </c>
      <c r="H13535" s="518" t="s">
        <v>371</v>
      </c>
      <c r="I13535" s="518">
        <v>669614</v>
      </c>
    </row>
    <row r="13536" spans="1:9" x14ac:dyDescent="0.2">
      <c r="A13536" s="518" t="s">
        <v>381</v>
      </c>
      <c r="B13536" s="518">
        <v>669630</v>
      </c>
      <c r="C13536" s="518" t="s">
        <v>2660</v>
      </c>
      <c r="D13536" s="518" t="s">
        <v>1426</v>
      </c>
      <c r="E13536" s="859">
        <v>26</v>
      </c>
      <c r="F13536" s="859">
        <v>21</v>
      </c>
      <c r="G13536" s="518" t="s">
        <v>122</v>
      </c>
      <c r="H13536" s="518" t="s">
        <v>381</v>
      </c>
      <c r="I13536" s="518">
        <v>669630</v>
      </c>
    </row>
    <row r="13537" spans="1:9" x14ac:dyDescent="0.2">
      <c r="A13537" s="518" t="s">
        <v>239</v>
      </c>
      <c r="B13537" s="518">
        <v>669655</v>
      </c>
      <c r="C13537" s="518" t="s">
        <v>2660</v>
      </c>
      <c r="D13537" s="518" t="s">
        <v>7175</v>
      </c>
      <c r="E13537" s="859">
        <v>20</v>
      </c>
      <c r="F13537" s="859">
        <v>0</v>
      </c>
      <c r="G13537" s="518" t="s">
        <v>122</v>
      </c>
      <c r="H13537" s="518" t="s">
        <v>239</v>
      </c>
      <c r="I13537" s="518">
        <v>669655</v>
      </c>
    </row>
    <row r="13538" spans="1:9" x14ac:dyDescent="0.2">
      <c r="A13538" s="518" t="s">
        <v>147</v>
      </c>
      <c r="B13538" s="518">
        <v>669663</v>
      </c>
      <c r="C13538" s="518" t="s">
        <v>2660</v>
      </c>
      <c r="D13538" s="518" t="s">
        <v>1255</v>
      </c>
      <c r="E13538" s="859">
        <v>14</v>
      </c>
      <c r="F13538" s="859">
        <v>0</v>
      </c>
      <c r="G13538" s="518" t="s">
        <v>122</v>
      </c>
      <c r="H13538" s="518" t="s">
        <v>147</v>
      </c>
      <c r="I13538" s="518">
        <v>669663</v>
      </c>
    </row>
    <row r="13539" spans="1:9" x14ac:dyDescent="0.2">
      <c r="A13539" s="518" t="s">
        <v>147</v>
      </c>
      <c r="B13539" s="518">
        <v>669671</v>
      </c>
      <c r="C13539" s="518" t="s">
        <v>2660</v>
      </c>
      <c r="D13539" s="518" t="s">
        <v>910</v>
      </c>
      <c r="E13539" s="859">
        <v>16</v>
      </c>
      <c r="F13539" s="859">
        <v>0</v>
      </c>
      <c r="G13539" s="518" t="s">
        <v>122</v>
      </c>
      <c r="H13539" s="518" t="s">
        <v>147</v>
      </c>
      <c r="I13539" s="518">
        <v>669671</v>
      </c>
    </row>
    <row r="13540" spans="1:9" x14ac:dyDescent="0.2">
      <c r="A13540" s="518" t="s">
        <v>147</v>
      </c>
      <c r="B13540" s="518">
        <v>669689</v>
      </c>
      <c r="C13540" s="518" t="s">
        <v>2660</v>
      </c>
      <c r="D13540" s="518" t="s">
        <v>5104</v>
      </c>
      <c r="E13540" s="859">
        <v>29</v>
      </c>
      <c r="F13540" s="859">
        <v>0</v>
      </c>
      <c r="G13540" s="518" t="s">
        <v>122</v>
      </c>
      <c r="H13540" s="518" t="s">
        <v>147</v>
      </c>
      <c r="I13540" s="518">
        <v>669689</v>
      </c>
    </row>
    <row r="13541" spans="1:9" x14ac:dyDescent="0.2">
      <c r="A13541" s="518" t="s">
        <v>147</v>
      </c>
      <c r="B13541" s="518">
        <v>669697</v>
      </c>
      <c r="C13541" s="518" t="s">
        <v>2660</v>
      </c>
      <c r="D13541" s="518" t="s">
        <v>7234</v>
      </c>
      <c r="E13541" s="859">
        <v>35</v>
      </c>
      <c r="F13541" s="859">
        <v>20</v>
      </c>
      <c r="G13541" s="518" t="s">
        <v>122</v>
      </c>
      <c r="H13541" s="518" t="s">
        <v>147</v>
      </c>
      <c r="I13541" s="518">
        <v>669697</v>
      </c>
    </row>
    <row r="13542" spans="1:9" x14ac:dyDescent="0.2">
      <c r="A13542" s="518" t="s">
        <v>147</v>
      </c>
      <c r="B13542" s="518">
        <v>669705</v>
      </c>
      <c r="C13542" s="518" t="s">
        <v>2660</v>
      </c>
      <c r="D13542" s="518" t="s">
        <v>7009</v>
      </c>
      <c r="E13542" s="859">
        <v>35</v>
      </c>
      <c r="F13542" s="859">
        <v>35</v>
      </c>
      <c r="G13542" s="518" t="s">
        <v>122</v>
      </c>
      <c r="H13542" s="518" t="s">
        <v>147</v>
      </c>
      <c r="I13542" s="518">
        <v>669705</v>
      </c>
    </row>
    <row r="13543" spans="1:9" x14ac:dyDescent="0.2">
      <c r="A13543" s="518" t="s">
        <v>147</v>
      </c>
      <c r="B13543" s="518">
        <v>669713</v>
      </c>
      <c r="C13543" s="518" t="s">
        <v>2660</v>
      </c>
      <c r="D13543" s="518" t="s">
        <v>4046</v>
      </c>
      <c r="E13543" s="859">
        <v>35</v>
      </c>
      <c r="F13543" s="859">
        <v>26</v>
      </c>
      <c r="G13543" s="518" t="s">
        <v>122</v>
      </c>
      <c r="H13543" s="518" t="s">
        <v>147</v>
      </c>
      <c r="I13543" s="518">
        <v>669713</v>
      </c>
    </row>
    <row r="13544" spans="1:9" x14ac:dyDescent="0.2">
      <c r="A13544" s="518" t="s">
        <v>170</v>
      </c>
      <c r="B13544" s="518">
        <v>669739</v>
      </c>
      <c r="C13544" s="518" t="s">
        <v>2660</v>
      </c>
      <c r="D13544" s="518" t="s">
        <v>6243</v>
      </c>
      <c r="E13544" s="859">
        <v>32</v>
      </c>
      <c r="F13544" s="859">
        <v>30</v>
      </c>
      <c r="G13544" s="518" t="s">
        <v>122</v>
      </c>
      <c r="H13544" s="518" t="s">
        <v>170</v>
      </c>
      <c r="I13544" s="518">
        <v>669739</v>
      </c>
    </row>
    <row r="13545" spans="1:9" x14ac:dyDescent="0.2">
      <c r="A13545" s="518" t="s">
        <v>170</v>
      </c>
      <c r="B13545" s="518">
        <v>669747</v>
      </c>
      <c r="C13545" s="518" t="s">
        <v>2660</v>
      </c>
      <c r="D13545" s="518" t="s">
        <v>1278</v>
      </c>
      <c r="E13545" s="859">
        <v>30</v>
      </c>
      <c r="F13545" s="859">
        <v>28</v>
      </c>
      <c r="G13545" s="518" t="s">
        <v>122</v>
      </c>
      <c r="H13545" s="518" t="s">
        <v>170</v>
      </c>
      <c r="I13545" s="518">
        <v>669747</v>
      </c>
    </row>
    <row r="13546" spans="1:9" x14ac:dyDescent="0.2">
      <c r="A13546" s="518" t="s">
        <v>170</v>
      </c>
      <c r="B13546" s="518">
        <v>669754</v>
      </c>
      <c r="C13546" s="518" t="s">
        <v>2660</v>
      </c>
      <c r="D13546" s="518" t="s">
        <v>7235</v>
      </c>
      <c r="E13546" s="859">
        <v>35</v>
      </c>
      <c r="F13546" s="859">
        <v>29</v>
      </c>
      <c r="G13546" s="518" t="s">
        <v>122</v>
      </c>
      <c r="H13546" s="518" t="s">
        <v>170</v>
      </c>
      <c r="I13546" s="518">
        <v>669754</v>
      </c>
    </row>
    <row r="13547" spans="1:9" x14ac:dyDescent="0.2">
      <c r="A13547" s="518" t="s">
        <v>170</v>
      </c>
      <c r="B13547" s="518">
        <v>669762</v>
      </c>
      <c r="C13547" s="518" t="s">
        <v>2660</v>
      </c>
      <c r="D13547" s="518" t="s">
        <v>7236</v>
      </c>
      <c r="E13547" s="859">
        <v>35</v>
      </c>
      <c r="F13547" s="859">
        <v>30</v>
      </c>
      <c r="G13547" s="518" t="s">
        <v>122</v>
      </c>
      <c r="H13547" s="518" t="s">
        <v>170</v>
      </c>
      <c r="I13547" s="518">
        <v>669762</v>
      </c>
    </row>
    <row r="13548" spans="1:9" x14ac:dyDescent="0.2">
      <c r="A13548" s="518" t="s">
        <v>170</v>
      </c>
      <c r="B13548" s="518">
        <v>669770</v>
      </c>
      <c r="C13548" s="518" t="s">
        <v>2660</v>
      </c>
      <c r="D13548" s="518" t="s">
        <v>1403</v>
      </c>
      <c r="E13548" s="859">
        <v>35</v>
      </c>
      <c r="F13548" s="859">
        <v>30</v>
      </c>
      <c r="G13548" s="518" t="s">
        <v>122</v>
      </c>
      <c r="H13548" s="518" t="s">
        <v>170</v>
      </c>
      <c r="I13548" s="518">
        <v>669770</v>
      </c>
    </row>
    <row r="13549" spans="1:9" x14ac:dyDescent="0.2">
      <c r="A13549" s="518" t="s">
        <v>170</v>
      </c>
      <c r="B13549" s="518">
        <v>669788</v>
      </c>
      <c r="C13549" s="518" t="s">
        <v>2660</v>
      </c>
      <c r="D13549" s="518" t="s">
        <v>7165</v>
      </c>
      <c r="E13549" s="859">
        <v>35</v>
      </c>
      <c r="F13549" s="859">
        <v>32</v>
      </c>
      <c r="G13549" s="518" t="s">
        <v>122</v>
      </c>
      <c r="H13549" s="518" t="s">
        <v>170</v>
      </c>
      <c r="I13549" s="518">
        <v>669788</v>
      </c>
    </row>
    <row r="13550" spans="1:9" x14ac:dyDescent="0.2">
      <c r="A13550" s="518" t="s">
        <v>170</v>
      </c>
      <c r="B13550" s="518">
        <v>669796</v>
      </c>
      <c r="C13550" s="518" t="s">
        <v>2660</v>
      </c>
      <c r="D13550" s="518" t="s">
        <v>7237</v>
      </c>
      <c r="E13550" s="859">
        <v>35</v>
      </c>
      <c r="F13550" s="859">
        <v>29</v>
      </c>
      <c r="G13550" s="518" t="s">
        <v>122</v>
      </c>
      <c r="H13550" s="518" t="s">
        <v>170</v>
      </c>
      <c r="I13550" s="518">
        <v>669796</v>
      </c>
    </row>
    <row r="13551" spans="1:9" x14ac:dyDescent="0.2">
      <c r="A13551" s="518" t="s">
        <v>170</v>
      </c>
      <c r="B13551" s="518">
        <v>669804</v>
      </c>
      <c r="C13551" s="518" t="s">
        <v>2660</v>
      </c>
      <c r="D13551" s="518" t="s">
        <v>7238</v>
      </c>
      <c r="E13551" s="859">
        <v>35</v>
      </c>
      <c r="F13551" s="859">
        <v>35</v>
      </c>
      <c r="G13551" s="518" t="s">
        <v>122</v>
      </c>
      <c r="H13551" s="518" t="s">
        <v>170</v>
      </c>
      <c r="I13551" s="518">
        <v>669804</v>
      </c>
    </row>
    <row r="13552" spans="1:9" x14ac:dyDescent="0.2">
      <c r="A13552" s="518" t="s">
        <v>170</v>
      </c>
      <c r="B13552" s="518">
        <v>669812</v>
      </c>
      <c r="C13552" s="518" t="s">
        <v>2660</v>
      </c>
      <c r="D13552" s="518" t="s">
        <v>7239</v>
      </c>
      <c r="E13552" s="859">
        <v>35</v>
      </c>
      <c r="F13552" s="859">
        <v>32</v>
      </c>
      <c r="G13552" s="518" t="s">
        <v>122</v>
      </c>
      <c r="H13552" s="518" t="s">
        <v>170</v>
      </c>
      <c r="I13552" s="518">
        <v>669812</v>
      </c>
    </row>
    <row r="13553" spans="1:9" x14ac:dyDescent="0.2">
      <c r="A13553" s="518" t="s">
        <v>392</v>
      </c>
      <c r="B13553" s="518">
        <v>669820</v>
      </c>
      <c r="C13553" s="518" t="s">
        <v>2660</v>
      </c>
      <c r="D13553" s="518" t="s">
        <v>872</v>
      </c>
      <c r="E13553" s="859">
        <v>21</v>
      </c>
      <c r="F13553" s="859">
        <v>13</v>
      </c>
      <c r="G13553" s="518" t="s">
        <v>122</v>
      </c>
      <c r="H13553" s="518" t="s">
        <v>392</v>
      </c>
      <c r="I13553" s="518">
        <v>669820</v>
      </c>
    </row>
    <row r="13554" spans="1:9" x14ac:dyDescent="0.2">
      <c r="A13554" s="518" t="s">
        <v>343</v>
      </c>
      <c r="B13554" s="518">
        <v>669861</v>
      </c>
      <c r="C13554" s="518" t="s">
        <v>2660</v>
      </c>
      <c r="D13554" s="518" t="s">
        <v>7240</v>
      </c>
      <c r="E13554" s="859">
        <v>34</v>
      </c>
      <c r="F13554" s="859">
        <v>34</v>
      </c>
      <c r="G13554" s="518" t="s">
        <v>122</v>
      </c>
      <c r="H13554" s="518" t="s">
        <v>343</v>
      </c>
      <c r="I13554" s="518">
        <v>669861</v>
      </c>
    </row>
    <row r="13555" spans="1:9" x14ac:dyDescent="0.2">
      <c r="A13555" s="518" t="s">
        <v>181</v>
      </c>
      <c r="B13555" s="518">
        <v>669879</v>
      </c>
      <c r="C13555" s="518" t="s">
        <v>2660</v>
      </c>
      <c r="D13555" s="518" t="s">
        <v>7241</v>
      </c>
      <c r="E13555" s="859">
        <v>21</v>
      </c>
      <c r="F13555" s="859">
        <v>0</v>
      </c>
      <c r="G13555" s="518" t="s">
        <v>128</v>
      </c>
      <c r="H13555" s="518" t="s">
        <v>181</v>
      </c>
      <c r="I13555" s="518">
        <v>669879</v>
      </c>
    </row>
    <row r="13556" spans="1:9" x14ac:dyDescent="0.2">
      <c r="A13556" s="518" t="s">
        <v>209</v>
      </c>
      <c r="B13556" s="518">
        <v>669911</v>
      </c>
      <c r="C13556" s="518" t="s">
        <v>2660</v>
      </c>
      <c r="D13556" s="518" t="s">
        <v>723</v>
      </c>
      <c r="E13556" s="859">
        <v>32</v>
      </c>
      <c r="F13556" s="859">
        <v>32</v>
      </c>
      <c r="G13556" s="518" t="s">
        <v>122</v>
      </c>
      <c r="H13556" s="518" t="s">
        <v>209</v>
      </c>
      <c r="I13556" s="518">
        <v>669911</v>
      </c>
    </row>
    <row r="13557" spans="1:9" x14ac:dyDescent="0.2">
      <c r="A13557" s="518" t="s">
        <v>329</v>
      </c>
      <c r="B13557" s="518">
        <v>669929</v>
      </c>
      <c r="C13557" s="518" t="s">
        <v>2660</v>
      </c>
      <c r="D13557" s="518" t="s">
        <v>902</v>
      </c>
      <c r="E13557" s="859">
        <v>20</v>
      </c>
      <c r="F13557" s="859">
        <v>0</v>
      </c>
      <c r="G13557" s="518" t="s">
        <v>122</v>
      </c>
      <c r="H13557" s="518" t="s">
        <v>329</v>
      </c>
      <c r="I13557" s="518">
        <v>669929</v>
      </c>
    </row>
    <row r="13558" spans="1:9" x14ac:dyDescent="0.2">
      <c r="A13558" s="518" t="s">
        <v>179</v>
      </c>
      <c r="B13558" s="518">
        <v>669952</v>
      </c>
      <c r="C13558" s="518" t="s">
        <v>2660</v>
      </c>
      <c r="D13558" s="518" t="s">
        <v>7242</v>
      </c>
      <c r="E13558" s="859">
        <v>33</v>
      </c>
      <c r="F13558" s="859">
        <v>0</v>
      </c>
      <c r="G13558" s="518" t="s">
        <v>128</v>
      </c>
      <c r="H13558" s="518" t="s">
        <v>179</v>
      </c>
      <c r="I13558" s="518">
        <v>669952</v>
      </c>
    </row>
    <row r="13559" spans="1:9" x14ac:dyDescent="0.2">
      <c r="A13559" s="518" t="s">
        <v>256</v>
      </c>
      <c r="B13559" s="518">
        <v>669986</v>
      </c>
      <c r="C13559" s="518" t="s">
        <v>2660</v>
      </c>
      <c r="D13559" s="518" t="s">
        <v>7243</v>
      </c>
      <c r="E13559" s="859">
        <v>17</v>
      </c>
      <c r="F13559" s="859">
        <v>8</v>
      </c>
      <c r="G13559" s="518" t="s">
        <v>128</v>
      </c>
      <c r="H13559" s="518" t="s">
        <v>256</v>
      </c>
      <c r="I13559" s="518">
        <v>669986</v>
      </c>
    </row>
    <row r="13560" spans="1:9" x14ac:dyDescent="0.2">
      <c r="A13560" s="518" t="s">
        <v>256</v>
      </c>
      <c r="B13560" s="518">
        <v>669994</v>
      </c>
      <c r="C13560" s="518" t="s">
        <v>2660</v>
      </c>
      <c r="D13560" s="518" t="s">
        <v>7244</v>
      </c>
      <c r="E13560" s="859">
        <v>31</v>
      </c>
      <c r="F13560" s="859">
        <v>24</v>
      </c>
      <c r="G13560" s="518" t="s">
        <v>128</v>
      </c>
      <c r="H13560" s="518" t="s">
        <v>256</v>
      </c>
      <c r="I13560" s="518">
        <v>669994</v>
      </c>
    </row>
    <row r="13561" spans="1:9" x14ac:dyDescent="0.2">
      <c r="A13561" s="518" t="s">
        <v>256</v>
      </c>
      <c r="B13561" s="518">
        <v>670000</v>
      </c>
      <c r="C13561" s="518" t="s">
        <v>2660</v>
      </c>
      <c r="D13561" s="518" t="s">
        <v>7245</v>
      </c>
      <c r="E13561" s="859">
        <v>19</v>
      </c>
      <c r="F13561" s="859">
        <v>0</v>
      </c>
      <c r="G13561" s="518" t="s">
        <v>128</v>
      </c>
      <c r="H13561" s="518" t="s">
        <v>256</v>
      </c>
      <c r="I13561" s="518">
        <v>670000</v>
      </c>
    </row>
    <row r="13562" spans="1:9" x14ac:dyDescent="0.2">
      <c r="A13562" s="518" t="s">
        <v>179</v>
      </c>
      <c r="B13562" s="518">
        <v>670018</v>
      </c>
      <c r="C13562" s="518" t="s">
        <v>2660</v>
      </c>
      <c r="D13562" s="518" t="s">
        <v>6464</v>
      </c>
      <c r="E13562" s="859">
        <v>14</v>
      </c>
      <c r="F13562" s="859">
        <v>0</v>
      </c>
      <c r="G13562" s="518" t="s">
        <v>128</v>
      </c>
      <c r="H13562" s="518" t="s">
        <v>179</v>
      </c>
      <c r="I13562" s="518">
        <v>670018</v>
      </c>
    </row>
    <row r="13563" spans="1:9" x14ac:dyDescent="0.2">
      <c r="A13563" s="518" t="s">
        <v>179</v>
      </c>
      <c r="B13563" s="518">
        <v>670075</v>
      </c>
      <c r="C13563" s="518" t="s">
        <v>2660</v>
      </c>
      <c r="D13563" s="518" t="s">
        <v>576</v>
      </c>
      <c r="E13563" s="859">
        <v>16</v>
      </c>
      <c r="F13563" s="859">
        <v>0</v>
      </c>
      <c r="G13563" s="518" t="s">
        <v>128</v>
      </c>
      <c r="H13563" s="518" t="s">
        <v>179</v>
      </c>
      <c r="I13563" s="518">
        <v>670075</v>
      </c>
    </row>
    <row r="13564" spans="1:9" x14ac:dyDescent="0.2">
      <c r="A13564" s="518" t="s">
        <v>235</v>
      </c>
      <c r="B13564" s="518">
        <v>670091</v>
      </c>
      <c r="C13564" s="518" t="s">
        <v>2660</v>
      </c>
      <c r="D13564" s="518" t="s">
        <v>543</v>
      </c>
      <c r="E13564" s="859">
        <v>33</v>
      </c>
      <c r="F13564" s="859">
        <v>31</v>
      </c>
      <c r="G13564" s="518" t="s">
        <v>122</v>
      </c>
      <c r="H13564" s="518" t="s">
        <v>235</v>
      </c>
      <c r="I13564" s="518">
        <v>670091</v>
      </c>
    </row>
    <row r="13565" spans="1:9" x14ac:dyDescent="0.2">
      <c r="A13565" s="518" t="s">
        <v>235</v>
      </c>
      <c r="B13565" s="518">
        <v>670109</v>
      </c>
      <c r="C13565" s="518" t="s">
        <v>2660</v>
      </c>
      <c r="D13565" s="518" t="s">
        <v>7246</v>
      </c>
      <c r="E13565" s="859">
        <v>25</v>
      </c>
      <c r="F13565" s="859">
        <v>25</v>
      </c>
      <c r="G13565" s="518" t="s">
        <v>122</v>
      </c>
      <c r="H13565" s="518" t="s">
        <v>235</v>
      </c>
      <c r="I13565" s="518">
        <v>670109</v>
      </c>
    </row>
    <row r="13566" spans="1:9" x14ac:dyDescent="0.2">
      <c r="A13566" s="518" t="s">
        <v>256</v>
      </c>
      <c r="B13566" s="518">
        <v>670133</v>
      </c>
      <c r="C13566" s="518" t="s">
        <v>2660</v>
      </c>
      <c r="D13566" s="518" t="s">
        <v>7247</v>
      </c>
      <c r="E13566" s="859">
        <v>30</v>
      </c>
      <c r="F13566" s="859">
        <v>30</v>
      </c>
      <c r="G13566" s="518" t="s">
        <v>128</v>
      </c>
      <c r="H13566" s="518" t="s">
        <v>256</v>
      </c>
      <c r="I13566" s="518">
        <v>670133</v>
      </c>
    </row>
    <row r="13567" spans="1:9" x14ac:dyDescent="0.2">
      <c r="A13567" s="518" t="s">
        <v>256</v>
      </c>
      <c r="B13567" s="518">
        <v>670141</v>
      </c>
      <c r="C13567" s="518" t="s">
        <v>2660</v>
      </c>
      <c r="D13567" s="518" t="s">
        <v>7248</v>
      </c>
      <c r="E13567" s="859">
        <v>25</v>
      </c>
      <c r="F13567" s="859">
        <v>0</v>
      </c>
      <c r="G13567" s="518" t="s">
        <v>128</v>
      </c>
      <c r="H13567" s="518" t="s">
        <v>256</v>
      </c>
      <c r="I13567" s="518">
        <v>670141</v>
      </c>
    </row>
    <row r="13568" spans="1:9" x14ac:dyDescent="0.2">
      <c r="A13568" s="518" t="s">
        <v>256</v>
      </c>
      <c r="B13568" s="518">
        <v>670166</v>
      </c>
      <c r="C13568" s="518" t="s">
        <v>2660</v>
      </c>
      <c r="D13568" s="518" t="s">
        <v>7249</v>
      </c>
      <c r="E13568" s="859">
        <v>19</v>
      </c>
      <c r="F13568" s="859">
        <v>0</v>
      </c>
      <c r="G13568" s="518" t="s">
        <v>128</v>
      </c>
      <c r="H13568" s="518" t="s">
        <v>256</v>
      </c>
      <c r="I13568" s="518">
        <v>670166</v>
      </c>
    </row>
    <row r="13569" spans="1:9" x14ac:dyDescent="0.2">
      <c r="A13569" s="518" t="s">
        <v>256</v>
      </c>
      <c r="B13569" s="518">
        <v>670174</v>
      </c>
      <c r="C13569" s="518" t="s">
        <v>2660</v>
      </c>
      <c r="D13569" s="518" t="s">
        <v>7250</v>
      </c>
      <c r="E13569" s="859">
        <v>34</v>
      </c>
      <c r="F13569" s="859">
        <v>24</v>
      </c>
      <c r="G13569" s="518" t="s">
        <v>128</v>
      </c>
      <c r="H13569" s="518" t="s">
        <v>256</v>
      </c>
      <c r="I13569" s="518">
        <v>670174</v>
      </c>
    </row>
    <row r="13570" spans="1:9" x14ac:dyDescent="0.2">
      <c r="A13570" s="518" t="s">
        <v>167</v>
      </c>
      <c r="B13570" s="518">
        <v>670190</v>
      </c>
      <c r="C13570" s="518" t="s">
        <v>2660</v>
      </c>
      <c r="D13570" s="518" t="s">
        <v>1322</v>
      </c>
      <c r="E13570" s="859">
        <v>33</v>
      </c>
      <c r="F13570" s="859">
        <v>32</v>
      </c>
      <c r="G13570" s="518" t="s">
        <v>128</v>
      </c>
      <c r="H13570" s="518" t="s">
        <v>167</v>
      </c>
      <c r="I13570" s="518">
        <v>670190</v>
      </c>
    </row>
    <row r="13571" spans="1:9" x14ac:dyDescent="0.2">
      <c r="A13571" s="518" t="s">
        <v>167</v>
      </c>
      <c r="B13571" s="518">
        <v>670224</v>
      </c>
      <c r="C13571" s="518" t="s">
        <v>2660</v>
      </c>
      <c r="D13571" s="518" t="s">
        <v>9668</v>
      </c>
      <c r="E13571" s="859">
        <v>35</v>
      </c>
      <c r="F13571" s="859">
        <v>35</v>
      </c>
      <c r="G13571" s="518" t="s">
        <v>128</v>
      </c>
      <c r="H13571" s="518" t="s">
        <v>167</v>
      </c>
      <c r="I13571" s="518">
        <v>670224</v>
      </c>
    </row>
    <row r="13572" spans="1:9" x14ac:dyDescent="0.2">
      <c r="A13572" s="518" t="s">
        <v>375</v>
      </c>
      <c r="B13572" s="518">
        <v>670257</v>
      </c>
      <c r="C13572" s="518" t="s">
        <v>2660</v>
      </c>
      <c r="D13572" s="518" t="s">
        <v>7251</v>
      </c>
      <c r="E13572" s="859">
        <v>26</v>
      </c>
      <c r="F13572" s="859">
        <v>0</v>
      </c>
      <c r="G13572" s="518" t="s">
        <v>128</v>
      </c>
      <c r="H13572" s="518" t="s">
        <v>375</v>
      </c>
      <c r="I13572" s="518">
        <v>670257</v>
      </c>
    </row>
    <row r="13573" spans="1:9" x14ac:dyDescent="0.2">
      <c r="A13573" s="518" t="s">
        <v>343</v>
      </c>
      <c r="B13573" s="518">
        <v>670265</v>
      </c>
      <c r="C13573" s="518" t="s">
        <v>2660</v>
      </c>
      <c r="D13573" s="518" t="s">
        <v>1618</v>
      </c>
      <c r="E13573" s="859">
        <v>35</v>
      </c>
      <c r="F13573" s="859">
        <v>35</v>
      </c>
      <c r="G13573" s="518" t="s">
        <v>122</v>
      </c>
      <c r="H13573" s="518" t="s">
        <v>343</v>
      </c>
      <c r="I13573" s="518">
        <v>670265</v>
      </c>
    </row>
    <row r="13574" spans="1:9" x14ac:dyDescent="0.2">
      <c r="A13574" s="518" t="s">
        <v>371</v>
      </c>
      <c r="B13574" s="518">
        <v>670273</v>
      </c>
      <c r="C13574" s="518" t="s">
        <v>2660</v>
      </c>
      <c r="D13574" s="518" t="s">
        <v>7252</v>
      </c>
      <c r="E13574" s="859">
        <v>30</v>
      </c>
      <c r="F13574" s="859">
        <v>30</v>
      </c>
      <c r="G13574" s="518" t="s">
        <v>122</v>
      </c>
      <c r="H13574" s="518" t="s">
        <v>371</v>
      </c>
      <c r="I13574" s="518">
        <v>670273</v>
      </c>
    </row>
    <row r="13575" spans="1:9" x14ac:dyDescent="0.2">
      <c r="A13575" s="518" t="s">
        <v>256</v>
      </c>
      <c r="B13575" s="518">
        <v>670281</v>
      </c>
      <c r="C13575" s="518" t="s">
        <v>2660</v>
      </c>
      <c r="D13575" s="518" t="s">
        <v>4122</v>
      </c>
      <c r="E13575" s="859">
        <v>33</v>
      </c>
      <c r="F13575" s="859">
        <v>0</v>
      </c>
      <c r="G13575" s="518" t="s">
        <v>122</v>
      </c>
      <c r="H13575" s="518" t="s">
        <v>256</v>
      </c>
      <c r="I13575" s="518">
        <v>670281</v>
      </c>
    </row>
    <row r="13576" spans="1:9" x14ac:dyDescent="0.2">
      <c r="A13576" s="518" t="s">
        <v>319</v>
      </c>
      <c r="B13576" s="518">
        <v>670372</v>
      </c>
      <c r="C13576" s="518" t="s">
        <v>2660</v>
      </c>
      <c r="D13576" s="518" t="s">
        <v>7253</v>
      </c>
      <c r="E13576" s="859">
        <v>23</v>
      </c>
      <c r="F13576" s="859">
        <v>23</v>
      </c>
      <c r="G13576" s="518" t="s">
        <v>122</v>
      </c>
      <c r="H13576" s="518" t="s">
        <v>319</v>
      </c>
      <c r="I13576" s="518">
        <v>670372</v>
      </c>
    </row>
    <row r="13577" spans="1:9" x14ac:dyDescent="0.2">
      <c r="A13577" s="518" t="s">
        <v>256</v>
      </c>
      <c r="B13577" s="518">
        <v>670398</v>
      </c>
      <c r="C13577" s="518" t="s">
        <v>2660</v>
      </c>
      <c r="D13577" s="518" t="s">
        <v>7254</v>
      </c>
      <c r="E13577" s="859">
        <v>17</v>
      </c>
      <c r="F13577" s="859">
        <v>12</v>
      </c>
      <c r="G13577" s="518" t="s">
        <v>128</v>
      </c>
      <c r="H13577" s="518" t="s">
        <v>256</v>
      </c>
      <c r="I13577" s="518">
        <v>670398</v>
      </c>
    </row>
    <row r="13578" spans="1:9" x14ac:dyDescent="0.2">
      <c r="A13578" s="518" t="s">
        <v>364</v>
      </c>
      <c r="B13578" s="518">
        <v>670448</v>
      </c>
      <c r="C13578" s="518" t="s">
        <v>2660</v>
      </c>
      <c r="D13578" s="518" t="s">
        <v>7255</v>
      </c>
      <c r="E13578" s="859">
        <v>31</v>
      </c>
      <c r="F13578" s="859">
        <v>0</v>
      </c>
      <c r="G13578" s="518" t="s">
        <v>128</v>
      </c>
      <c r="H13578" s="518" t="s">
        <v>364</v>
      </c>
      <c r="I13578" s="518">
        <v>670448</v>
      </c>
    </row>
    <row r="13579" spans="1:9" x14ac:dyDescent="0.2">
      <c r="A13579" s="518" t="s">
        <v>364</v>
      </c>
      <c r="B13579" s="518">
        <v>670455</v>
      </c>
      <c r="C13579" s="518" t="s">
        <v>2660</v>
      </c>
      <c r="D13579" s="518" t="s">
        <v>7256</v>
      </c>
      <c r="E13579" s="859">
        <v>25</v>
      </c>
      <c r="F13579" s="859">
        <v>0</v>
      </c>
      <c r="G13579" s="518" t="s">
        <v>128</v>
      </c>
      <c r="H13579" s="518" t="s">
        <v>364</v>
      </c>
      <c r="I13579" s="518">
        <v>670455</v>
      </c>
    </row>
    <row r="13580" spans="1:9" x14ac:dyDescent="0.2">
      <c r="A13580" s="518" t="s">
        <v>314</v>
      </c>
      <c r="B13580" s="518">
        <v>670471</v>
      </c>
      <c r="C13580" s="518" t="s">
        <v>2660</v>
      </c>
      <c r="D13580" s="518" t="s">
        <v>7257</v>
      </c>
      <c r="E13580" s="859">
        <v>30</v>
      </c>
      <c r="F13580" s="859">
        <v>0</v>
      </c>
      <c r="G13580" s="518" t="s">
        <v>122</v>
      </c>
      <c r="H13580" s="518" t="s">
        <v>314</v>
      </c>
      <c r="I13580" s="518">
        <v>670471</v>
      </c>
    </row>
    <row r="13581" spans="1:9" x14ac:dyDescent="0.2">
      <c r="A13581" s="518" t="s">
        <v>364</v>
      </c>
      <c r="B13581" s="518">
        <v>670489</v>
      </c>
      <c r="C13581" s="518" t="s">
        <v>2660</v>
      </c>
      <c r="D13581" s="518" t="s">
        <v>5120</v>
      </c>
      <c r="E13581" s="859">
        <v>31</v>
      </c>
      <c r="F13581" s="859">
        <v>0</v>
      </c>
      <c r="G13581" s="518" t="s">
        <v>128</v>
      </c>
      <c r="H13581" s="518" t="s">
        <v>364</v>
      </c>
      <c r="I13581" s="518">
        <v>670489</v>
      </c>
    </row>
    <row r="13582" spans="1:9" x14ac:dyDescent="0.2">
      <c r="A13582" s="518" t="s">
        <v>343</v>
      </c>
      <c r="B13582" s="518">
        <v>670497</v>
      </c>
      <c r="C13582" s="518" t="s">
        <v>2660</v>
      </c>
      <c r="D13582" s="518" t="s">
        <v>3685</v>
      </c>
      <c r="E13582" s="859">
        <v>34</v>
      </c>
      <c r="F13582" s="859">
        <v>34</v>
      </c>
      <c r="G13582" s="518" t="s">
        <v>122</v>
      </c>
      <c r="H13582" s="518" t="s">
        <v>343</v>
      </c>
      <c r="I13582" s="518">
        <v>670497</v>
      </c>
    </row>
    <row r="13583" spans="1:9" x14ac:dyDescent="0.2">
      <c r="A13583" s="518" t="s">
        <v>170</v>
      </c>
      <c r="B13583" s="518">
        <v>670505</v>
      </c>
      <c r="C13583" s="518" t="s">
        <v>2660</v>
      </c>
      <c r="D13583" s="518" t="s">
        <v>9629</v>
      </c>
      <c r="E13583" s="859">
        <v>28</v>
      </c>
      <c r="F13583" s="859">
        <v>0</v>
      </c>
      <c r="G13583" s="518" t="s">
        <v>128</v>
      </c>
      <c r="H13583" s="518" t="s">
        <v>170</v>
      </c>
      <c r="I13583" s="518">
        <v>670505</v>
      </c>
    </row>
    <row r="13584" spans="1:9" x14ac:dyDescent="0.2">
      <c r="A13584" s="518" t="s">
        <v>314</v>
      </c>
      <c r="B13584" s="518">
        <v>670521</v>
      </c>
      <c r="C13584" s="518" t="s">
        <v>2660</v>
      </c>
      <c r="D13584" s="518" t="s">
        <v>7257</v>
      </c>
      <c r="E13584" s="859">
        <v>20</v>
      </c>
      <c r="F13584" s="859">
        <v>0</v>
      </c>
      <c r="G13584" s="518" t="s">
        <v>122</v>
      </c>
      <c r="H13584" s="518" t="s">
        <v>314</v>
      </c>
      <c r="I13584" s="518">
        <v>670521</v>
      </c>
    </row>
    <row r="13585" spans="1:9" x14ac:dyDescent="0.2">
      <c r="A13585" s="518" t="s">
        <v>314</v>
      </c>
      <c r="B13585" s="518">
        <v>670539</v>
      </c>
      <c r="C13585" s="518" t="s">
        <v>2660</v>
      </c>
      <c r="D13585" s="518" t="s">
        <v>7530</v>
      </c>
      <c r="E13585" s="859">
        <v>30</v>
      </c>
      <c r="F13585" s="859">
        <v>0</v>
      </c>
      <c r="G13585" s="518" t="s">
        <v>122</v>
      </c>
      <c r="H13585" s="518" t="s">
        <v>314</v>
      </c>
      <c r="I13585" s="518">
        <v>670539</v>
      </c>
    </row>
    <row r="13586" spans="1:9" x14ac:dyDescent="0.2">
      <c r="A13586" s="518" t="s">
        <v>330</v>
      </c>
      <c r="B13586" s="518">
        <v>670604</v>
      </c>
      <c r="C13586" s="518" t="s">
        <v>2660</v>
      </c>
      <c r="D13586" s="518" t="s">
        <v>670</v>
      </c>
      <c r="E13586" s="859">
        <v>29</v>
      </c>
      <c r="F13586" s="859">
        <v>29</v>
      </c>
      <c r="G13586" s="518" t="s">
        <v>122</v>
      </c>
      <c r="H13586" s="518" t="s">
        <v>330</v>
      </c>
      <c r="I13586" s="518">
        <v>670604</v>
      </c>
    </row>
    <row r="13587" spans="1:9" x14ac:dyDescent="0.2">
      <c r="A13587" s="518" t="s">
        <v>240</v>
      </c>
      <c r="B13587" s="518">
        <v>670646</v>
      </c>
      <c r="C13587" s="518" t="s">
        <v>2660</v>
      </c>
      <c r="D13587" s="518" t="s">
        <v>7258</v>
      </c>
      <c r="E13587" s="859">
        <v>17</v>
      </c>
      <c r="F13587" s="859">
        <v>0</v>
      </c>
      <c r="G13587" s="518" t="s">
        <v>128</v>
      </c>
      <c r="H13587" s="518" t="s">
        <v>240</v>
      </c>
      <c r="I13587" s="518">
        <v>670646</v>
      </c>
    </row>
    <row r="13588" spans="1:9" x14ac:dyDescent="0.2">
      <c r="A13588" s="518" t="s">
        <v>240</v>
      </c>
      <c r="B13588" s="518">
        <v>670653</v>
      </c>
      <c r="C13588" s="518" t="s">
        <v>2660</v>
      </c>
      <c r="D13588" s="518" t="s">
        <v>7259</v>
      </c>
      <c r="E13588" s="859">
        <v>28</v>
      </c>
      <c r="F13588" s="859">
        <v>0</v>
      </c>
      <c r="G13588" s="518" t="s">
        <v>128</v>
      </c>
      <c r="H13588" s="518" t="s">
        <v>240</v>
      </c>
      <c r="I13588" s="518">
        <v>670653</v>
      </c>
    </row>
    <row r="13589" spans="1:9" x14ac:dyDescent="0.2">
      <c r="A13589" s="518" t="s">
        <v>256</v>
      </c>
      <c r="B13589" s="518">
        <v>670695</v>
      </c>
      <c r="C13589" s="518" t="s">
        <v>2660</v>
      </c>
      <c r="D13589" s="518" t="s">
        <v>7260</v>
      </c>
      <c r="E13589" s="859">
        <v>24</v>
      </c>
      <c r="F13589" s="859">
        <v>16</v>
      </c>
      <c r="G13589" s="518" t="s">
        <v>128</v>
      </c>
      <c r="H13589" s="518" t="s">
        <v>256</v>
      </c>
      <c r="I13589" s="518">
        <v>670695</v>
      </c>
    </row>
    <row r="13590" spans="1:9" x14ac:dyDescent="0.2">
      <c r="A13590" s="518" t="s">
        <v>179</v>
      </c>
      <c r="B13590" s="518">
        <v>670703</v>
      </c>
      <c r="C13590" s="518" t="s">
        <v>2660</v>
      </c>
      <c r="D13590" s="518" t="s">
        <v>2295</v>
      </c>
      <c r="E13590" s="859">
        <v>21</v>
      </c>
      <c r="F13590" s="859">
        <v>21</v>
      </c>
      <c r="G13590" s="518" t="s">
        <v>128</v>
      </c>
      <c r="H13590" s="518" t="s">
        <v>179</v>
      </c>
      <c r="I13590" s="518">
        <v>670703</v>
      </c>
    </row>
    <row r="13591" spans="1:9" x14ac:dyDescent="0.2">
      <c r="A13591" s="518" t="s">
        <v>170</v>
      </c>
      <c r="B13591" s="518">
        <v>670711</v>
      </c>
      <c r="C13591" s="518" t="s">
        <v>2660</v>
      </c>
      <c r="D13591" s="518" t="s">
        <v>9629</v>
      </c>
      <c r="E13591" s="859">
        <v>20</v>
      </c>
      <c r="F13591" s="859">
        <v>0</v>
      </c>
      <c r="G13591" s="518" t="s">
        <v>128</v>
      </c>
      <c r="H13591" s="518" t="s">
        <v>170</v>
      </c>
      <c r="I13591" s="518">
        <v>670711</v>
      </c>
    </row>
    <row r="13592" spans="1:9" x14ac:dyDescent="0.2">
      <c r="A13592" s="518" t="s">
        <v>179</v>
      </c>
      <c r="B13592" s="518">
        <v>670729</v>
      </c>
      <c r="C13592" s="518" t="s">
        <v>2660</v>
      </c>
      <c r="D13592" s="518" t="s">
        <v>7261</v>
      </c>
      <c r="E13592" s="859">
        <v>35</v>
      </c>
      <c r="F13592" s="859">
        <v>0</v>
      </c>
      <c r="G13592" s="518" t="s">
        <v>128</v>
      </c>
      <c r="H13592" s="518" t="s">
        <v>179</v>
      </c>
      <c r="I13592" s="518">
        <v>670729</v>
      </c>
    </row>
    <row r="13593" spans="1:9" x14ac:dyDescent="0.2">
      <c r="A13593" s="518" t="s">
        <v>179</v>
      </c>
      <c r="B13593" s="518">
        <v>670737</v>
      </c>
      <c r="C13593" s="518" t="s">
        <v>2660</v>
      </c>
      <c r="D13593" s="518" t="s">
        <v>7619</v>
      </c>
      <c r="E13593" s="859">
        <v>25</v>
      </c>
      <c r="F13593" s="859">
        <v>0</v>
      </c>
      <c r="G13593" s="518" t="s">
        <v>128</v>
      </c>
      <c r="H13593" s="518" t="s">
        <v>179</v>
      </c>
      <c r="I13593" s="518">
        <v>670737</v>
      </c>
    </row>
    <row r="13594" spans="1:9" x14ac:dyDescent="0.2">
      <c r="A13594" s="518" t="s">
        <v>179</v>
      </c>
      <c r="B13594" s="518">
        <v>670778</v>
      </c>
      <c r="C13594" s="518" t="s">
        <v>2660</v>
      </c>
      <c r="D13594" s="518" t="s">
        <v>7262</v>
      </c>
      <c r="E13594" s="859">
        <v>30</v>
      </c>
      <c r="F13594" s="859">
        <v>0</v>
      </c>
      <c r="G13594" s="518" t="s">
        <v>128</v>
      </c>
      <c r="H13594" s="518" t="s">
        <v>179</v>
      </c>
      <c r="I13594" s="518">
        <v>670778</v>
      </c>
    </row>
    <row r="13595" spans="1:9" x14ac:dyDescent="0.2">
      <c r="A13595" s="518" t="s">
        <v>256</v>
      </c>
      <c r="B13595" s="518">
        <v>670794</v>
      </c>
      <c r="C13595" s="518" t="s">
        <v>2660</v>
      </c>
      <c r="D13595" s="518" t="s">
        <v>7263</v>
      </c>
      <c r="E13595" s="859">
        <v>25</v>
      </c>
      <c r="F13595" s="859">
        <v>6</v>
      </c>
      <c r="G13595" s="518" t="s">
        <v>128</v>
      </c>
      <c r="H13595" s="518" t="s">
        <v>256</v>
      </c>
      <c r="I13595" s="518">
        <v>670794</v>
      </c>
    </row>
    <row r="13596" spans="1:9" x14ac:dyDescent="0.2">
      <c r="A13596" s="518" t="s">
        <v>256</v>
      </c>
      <c r="B13596" s="518">
        <v>670869</v>
      </c>
      <c r="C13596" s="518" t="s">
        <v>2660</v>
      </c>
      <c r="D13596" s="518" t="s">
        <v>1342</v>
      </c>
      <c r="E13596" s="859">
        <v>17</v>
      </c>
      <c r="F13596" s="859">
        <v>8</v>
      </c>
      <c r="G13596" s="518" t="s">
        <v>128</v>
      </c>
      <c r="H13596" s="518" t="s">
        <v>256</v>
      </c>
      <c r="I13596" s="518">
        <v>670869</v>
      </c>
    </row>
    <row r="13597" spans="1:9" x14ac:dyDescent="0.2">
      <c r="A13597" s="518" t="s">
        <v>147</v>
      </c>
      <c r="B13597" s="518">
        <v>670877</v>
      </c>
      <c r="C13597" s="518" t="s">
        <v>2660</v>
      </c>
      <c r="D13597" s="518" t="s">
        <v>7264</v>
      </c>
      <c r="E13597" s="859">
        <v>36</v>
      </c>
      <c r="F13597" s="859">
        <v>0</v>
      </c>
      <c r="G13597" s="518" t="s">
        <v>128</v>
      </c>
      <c r="H13597" s="518" t="s">
        <v>147</v>
      </c>
      <c r="I13597" s="518">
        <v>670877</v>
      </c>
    </row>
    <row r="13598" spans="1:9" x14ac:dyDescent="0.2">
      <c r="A13598" s="518" t="s">
        <v>256</v>
      </c>
      <c r="B13598" s="518">
        <v>670885</v>
      </c>
      <c r="C13598" s="518" t="s">
        <v>2660</v>
      </c>
      <c r="D13598" s="518" t="s">
        <v>7265</v>
      </c>
      <c r="E13598" s="859">
        <v>18</v>
      </c>
      <c r="F13598" s="859">
        <v>12</v>
      </c>
      <c r="G13598" s="518" t="s">
        <v>128</v>
      </c>
      <c r="H13598" s="518" t="s">
        <v>256</v>
      </c>
      <c r="I13598" s="518">
        <v>670885</v>
      </c>
    </row>
    <row r="13599" spans="1:9" x14ac:dyDescent="0.2">
      <c r="A13599" s="518" t="s">
        <v>256</v>
      </c>
      <c r="B13599" s="518">
        <v>670901</v>
      </c>
      <c r="C13599" s="518" t="s">
        <v>2660</v>
      </c>
      <c r="D13599" s="518" t="s">
        <v>7266</v>
      </c>
      <c r="E13599" s="859">
        <v>11</v>
      </c>
      <c r="F13599" s="859">
        <v>0</v>
      </c>
      <c r="G13599" s="518" t="s">
        <v>128</v>
      </c>
      <c r="H13599" s="518" t="s">
        <v>256</v>
      </c>
      <c r="I13599" s="518">
        <v>670901</v>
      </c>
    </row>
    <row r="13600" spans="1:9" x14ac:dyDescent="0.2">
      <c r="A13600" s="518" t="s">
        <v>321</v>
      </c>
      <c r="B13600" s="518">
        <v>670919</v>
      </c>
      <c r="C13600" s="518" t="s">
        <v>2660</v>
      </c>
      <c r="D13600" s="518" t="s">
        <v>7267</v>
      </c>
      <c r="E13600" s="859">
        <v>32</v>
      </c>
      <c r="F13600" s="859">
        <v>0</v>
      </c>
      <c r="G13600" s="518" t="s">
        <v>128</v>
      </c>
      <c r="H13600" s="518" t="s">
        <v>321</v>
      </c>
      <c r="I13600" s="518">
        <v>670919</v>
      </c>
    </row>
    <row r="13601" spans="1:9" x14ac:dyDescent="0.2">
      <c r="A13601" s="518" t="s">
        <v>292</v>
      </c>
      <c r="B13601" s="518">
        <v>670935</v>
      </c>
      <c r="C13601" s="518" t="s">
        <v>2660</v>
      </c>
      <c r="D13601" s="518" t="s">
        <v>2066</v>
      </c>
      <c r="E13601" s="859">
        <v>23</v>
      </c>
      <c r="F13601" s="859">
        <v>0</v>
      </c>
      <c r="G13601" s="518" t="s">
        <v>128</v>
      </c>
      <c r="H13601" s="518" t="s">
        <v>292</v>
      </c>
      <c r="I13601" s="518">
        <v>670935</v>
      </c>
    </row>
    <row r="13602" spans="1:9" x14ac:dyDescent="0.2">
      <c r="A13602" s="518" t="s">
        <v>292</v>
      </c>
      <c r="B13602" s="518">
        <v>670950</v>
      </c>
      <c r="C13602" s="518" t="s">
        <v>2660</v>
      </c>
      <c r="D13602" s="518" t="s">
        <v>2066</v>
      </c>
      <c r="E13602" s="859">
        <v>25</v>
      </c>
      <c r="F13602" s="859">
        <v>0</v>
      </c>
      <c r="G13602" s="518" t="s">
        <v>128</v>
      </c>
      <c r="H13602" s="518" t="s">
        <v>292</v>
      </c>
      <c r="I13602" s="518">
        <v>670950</v>
      </c>
    </row>
    <row r="13603" spans="1:9" x14ac:dyDescent="0.2">
      <c r="A13603" s="518" t="s">
        <v>292</v>
      </c>
      <c r="B13603" s="518">
        <v>670968</v>
      </c>
      <c r="C13603" s="518" t="s">
        <v>2660</v>
      </c>
      <c r="D13603" s="518" t="s">
        <v>2066</v>
      </c>
      <c r="E13603" s="859">
        <v>28</v>
      </c>
      <c r="F13603" s="859">
        <v>0</v>
      </c>
      <c r="G13603" s="518" t="s">
        <v>128</v>
      </c>
      <c r="H13603" s="518" t="s">
        <v>292</v>
      </c>
      <c r="I13603" s="518">
        <v>670968</v>
      </c>
    </row>
    <row r="13604" spans="1:9" x14ac:dyDescent="0.2">
      <c r="A13604" s="518" t="s">
        <v>362</v>
      </c>
      <c r="B13604" s="518">
        <v>670984</v>
      </c>
      <c r="C13604" s="518" t="s">
        <v>2660</v>
      </c>
      <c r="D13604" s="518" t="s">
        <v>1342</v>
      </c>
      <c r="E13604" s="859">
        <v>27</v>
      </c>
      <c r="F13604" s="859">
        <v>20</v>
      </c>
      <c r="G13604" s="518" t="s">
        <v>128</v>
      </c>
      <c r="H13604" s="518" t="s">
        <v>362</v>
      </c>
      <c r="I13604" s="518">
        <v>670984</v>
      </c>
    </row>
    <row r="13605" spans="1:9" x14ac:dyDescent="0.2">
      <c r="A13605" s="518" t="s">
        <v>341</v>
      </c>
      <c r="B13605" s="518">
        <v>671008</v>
      </c>
      <c r="C13605" s="518" t="s">
        <v>2660</v>
      </c>
      <c r="D13605" s="518" t="s">
        <v>1342</v>
      </c>
      <c r="E13605" s="859">
        <v>35</v>
      </c>
      <c r="F13605" s="859">
        <v>35</v>
      </c>
      <c r="G13605" s="518" t="s">
        <v>128</v>
      </c>
      <c r="H13605" s="518" t="s">
        <v>341</v>
      </c>
      <c r="I13605" s="518">
        <v>671008</v>
      </c>
    </row>
    <row r="13606" spans="1:9" x14ac:dyDescent="0.2">
      <c r="A13606" s="518" t="s">
        <v>362</v>
      </c>
      <c r="B13606" s="518">
        <v>671024</v>
      </c>
      <c r="C13606" s="518" t="s">
        <v>2660</v>
      </c>
      <c r="D13606" s="518" t="s">
        <v>1342</v>
      </c>
      <c r="E13606" s="859">
        <v>23</v>
      </c>
      <c r="F13606" s="859">
        <v>15</v>
      </c>
      <c r="G13606" s="518" t="s">
        <v>128</v>
      </c>
      <c r="H13606" s="518" t="s">
        <v>362</v>
      </c>
      <c r="I13606" s="518">
        <v>671024</v>
      </c>
    </row>
    <row r="13607" spans="1:9" x14ac:dyDescent="0.2">
      <c r="A13607" s="518" t="s">
        <v>256</v>
      </c>
      <c r="B13607" s="518">
        <v>671107</v>
      </c>
      <c r="C13607" s="518" t="s">
        <v>2660</v>
      </c>
      <c r="D13607" s="518" t="s">
        <v>1342</v>
      </c>
      <c r="E13607" s="859">
        <v>19</v>
      </c>
      <c r="F13607" s="859">
        <v>17</v>
      </c>
      <c r="G13607" s="518" t="s">
        <v>128</v>
      </c>
      <c r="H13607" s="518" t="s">
        <v>256</v>
      </c>
      <c r="I13607" s="518">
        <v>671107</v>
      </c>
    </row>
    <row r="13608" spans="1:9" x14ac:dyDescent="0.2">
      <c r="A13608" s="518" t="s">
        <v>396</v>
      </c>
      <c r="B13608" s="518">
        <v>671131</v>
      </c>
      <c r="C13608" s="518" t="s">
        <v>2660</v>
      </c>
      <c r="D13608" s="518" t="s">
        <v>7268</v>
      </c>
      <c r="E13608" s="859">
        <v>34</v>
      </c>
      <c r="F13608" s="859">
        <v>28</v>
      </c>
      <c r="G13608" s="518" t="s">
        <v>122</v>
      </c>
      <c r="H13608" s="518" t="s">
        <v>396</v>
      </c>
      <c r="I13608" s="518">
        <v>671131</v>
      </c>
    </row>
    <row r="13609" spans="1:9" x14ac:dyDescent="0.2">
      <c r="A13609" s="518" t="s">
        <v>396</v>
      </c>
      <c r="B13609" s="518">
        <v>671149</v>
      </c>
      <c r="C13609" s="518" t="s">
        <v>2660</v>
      </c>
      <c r="D13609" s="518" t="s">
        <v>4153</v>
      </c>
      <c r="E13609" s="859">
        <v>35</v>
      </c>
      <c r="F13609" s="859">
        <v>27</v>
      </c>
      <c r="G13609" s="518" t="s">
        <v>122</v>
      </c>
      <c r="H13609" s="518" t="s">
        <v>396</v>
      </c>
      <c r="I13609" s="518">
        <v>671149</v>
      </c>
    </row>
    <row r="13610" spans="1:9" x14ac:dyDescent="0.2">
      <c r="A13610" s="518" t="s">
        <v>256</v>
      </c>
      <c r="B13610" s="518">
        <v>671156</v>
      </c>
      <c r="C13610" s="518" t="s">
        <v>2660</v>
      </c>
      <c r="D13610" s="518" t="s">
        <v>4122</v>
      </c>
      <c r="E13610" s="859">
        <v>35</v>
      </c>
      <c r="F13610" s="859">
        <v>10</v>
      </c>
      <c r="G13610" s="518" t="s">
        <v>122</v>
      </c>
      <c r="H13610" s="518" t="s">
        <v>256</v>
      </c>
      <c r="I13610" s="518">
        <v>639815</v>
      </c>
    </row>
    <row r="13611" spans="1:9" x14ac:dyDescent="0.2">
      <c r="A13611" s="518" t="s">
        <v>341</v>
      </c>
      <c r="B13611" s="518">
        <v>671164</v>
      </c>
      <c r="C13611" s="518" t="s">
        <v>2660</v>
      </c>
      <c r="D13611" s="518" t="s">
        <v>1214</v>
      </c>
      <c r="E13611" s="859">
        <v>35</v>
      </c>
      <c r="F13611" s="859">
        <v>35</v>
      </c>
      <c r="G13611" s="518" t="s">
        <v>122</v>
      </c>
      <c r="H13611" s="518" t="s">
        <v>341</v>
      </c>
      <c r="I13611" s="518">
        <v>671164</v>
      </c>
    </row>
    <row r="13612" spans="1:9" x14ac:dyDescent="0.2">
      <c r="A13612" s="518" t="s">
        <v>235</v>
      </c>
      <c r="B13612" s="518">
        <v>671180</v>
      </c>
      <c r="C13612" s="518" t="s">
        <v>2660</v>
      </c>
      <c r="D13612" s="518" t="s">
        <v>1538</v>
      </c>
      <c r="E13612" s="859">
        <v>27</v>
      </c>
      <c r="F13612" s="859">
        <v>25</v>
      </c>
      <c r="G13612" s="518" t="s">
        <v>122</v>
      </c>
      <c r="H13612" s="518" t="s">
        <v>235</v>
      </c>
      <c r="I13612" s="518">
        <v>671180</v>
      </c>
    </row>
    <row r="13613" spans="1:9" x14ac:dyDescent="0.2">
      <c r="A13613" s="518" t="s">
        <v>235</v>
      </c>
      <c r="B13613" s="518">
        <v>671198</v>
      </c>
      <c r="C13613" s="518" t="s">
        <v>2660</v>
      </c>
      <c r="D13613" s="518" t="s">
        <v>9669</v>
      </c>
      <c r="E13613" s="859">
        <v>36</v>
      </c>
      <c r="F13613" s="859">
        <v>36</v>
      </c>
      <c r="G13613" s="518" t="s">
        <v>122</v>
      </c>
      <c r="H13613" s="518" t="s">
        <v>235</v>
      </c>
      <c r="I13613" s="518">
        <v>671198</v>
      </c>
    </row>
    <row r="13614" spans="1:9" x14ac:dyDescent="0.2">
      <c r="A13614" s="518" t="s">
        <v>235</v>
      </c>
      <c r="B13614" s="518">
        <v>671206</v>
      </c>
      <c r="C13614" s="518" t="s">
        <v>2660</v>
      </c>
      <c r="D13614" s="518" t="s">
        <v>7269</v>
      </c>
      <c r="E13614" s="859">
        <v>34</v>
      </c>
      <c r="F13614" s="859">
        <v>34</v>
      </c>
      <c r="G13614" s="518" t="s">
        <v>122</v>
      </c>
      <c r="H13614" s="518" t="s">
        <v>235</v>
      </c>
      <c r="I13614" s="518">
        <v>671206</v>
      </c>
    </row>
    <row r="13615" spans="1:9" x14ac:dyDescent="0.2">
      <c r="A13615" s="518" t="s">
        <v>256</v>
      </c>
      <c r="B13615" s="518">
        <v>671214</v>
      </c>
      <c r="C13615" s="518" t="s">
        <v>2660</v>
      </c>
      <c r="D13615" s="518" t="s">
        <v>1342</v>
      </c>
      <c r="E13615" s="859">
        <v>13</v>
      </c>
      <c r="F13615" s="859">
        <v>9</v>
      </c>
      <c r="G13615" s="518" t="s">
        <v>128</v>
      </c>
      <c r="H13615" s="518" t="s">
        <v>256</v>
      </c>
      <c r="I13615" s="518">
        <v>671214</v>
      </c>
    </row>
    <row r="13616" spans="1:9" x14ac:dyDescent="0.2">
      <c r="A13616" s="518" t="s">
        <v>256</v>
      </c>
      <c r="B13616" s="518">
        <v>671222</v>
      </c>
      <c r="C13616" s="518" t="s">
        <v>2660</v>
      </c>
      <c r="D13616" s="518" t="s">
        <v>1342</v>
      </c>
      <c r="E13616" s="859">
        <v>14</v>
      </c>
      <c r="F13616" s="859">
        <v>8</v>
      </c>
      <c r="G13616" s="518" t="s">
        <v>128</v>
      </c>
      <c r="H13616" s="518" t="s">
        <v>256</v>
      </c>
      <c r="I13616" s="518">
        <v>671222</v>
      </c>
    </row>
    <row r="13617" spans="1:9" x14ac:dyDescent="0.2">
      <c r="A13617" s="518" t="s">
        <v>256</v>
      </c>
      <c r="B13617" s="518">
        <v>671230</v>
      </c>
      <c r="C13617" s="518" t="s">
        <v>2660</v>
      </c>
      <c r="D13617" s="518" t="s">
        <v>7270</v>
      </c>
      <c r="E13617" s="859">
        <v>19</v>
      </c>
      <c r="F13617" s="859">
        <v>0</v>
      </c>
      <c r="G13617" s="518" t="s">
        <v>128</v>
      </c>
      <c r="H13617" s="518" t="s">
        <v>256</v>
      </c>
      <c r="I13617" s="518">
        <v>671230</v>
      </c>
    </row>
    <row r="13618" spans="1:9" x14ac:dyDescent="0.2">
      <c r="A13618" s="518" t="s">
        <v>256</v>
      </c>
      <c r="B13618" s="518">
        <v>671263</v>
      </c>
      <c r="C13618" s="518" t="s">
        <v>2660</v>
      </c>
      <c r="D13618" s="518" t="s">
        <v>7271</v>
      </c>
      <c r="E13618" s="859">
        <v>24</v>
      </c>
      <c r="F13618" s="859">
        <v>0</v>
      </c>
      <c r="G13618" s="518" t="s">
        <v>128</v>
      </c>
      <c r="H13618" s="518" t="s">
        <v>256</v>
      </c>
      <c r="I13618" s="518">
        <v>671263</v>
      </c>
    </row>
    <row r="13619" spans="1:9" x14ac:dyDescent="0.2">
      <c r="A13619" s="518" t="s">
        <v>256</v>
      </c>
      <c r="B13619" s="518">
        <v>671271</v>
      </c>
      <c r="C13619" s="518" t="s">
        <v>2660</v>
      </c>
      <c r="D13619" s="518" t="s">
        <v>7272</v>
      </c>
      <c r="E13619" s="859">
        <v>13</v>
      </c>
      <c r="F13619" s="859">
        <v>11</v>
      </c>
      <c r="G13619" s="518" t="s">
        <v>128</v>
      </c>
      <c r="H13619" s="518" t="s">
        <v>256</v>
      </c>
      <c r="I13619" s="518">
        <v>671271</v>
      </c>
    </row>
    <row r="13620" spans="1:9" x14ac:dyDescent="0.2">
      <c r="A13620" s="518" t="s">
        <v>256</v>
      </c>
      <c r="B13620" s="518">
        <v>671289</v>
      </c>
      <c r="C13620" s="518" t="s">
        <v>2660</v>
      </c>
      <c r="D13620" s="518" t="s">
        <v>7273</v>
      </c>
      <c r="E13620" s="859">
        <v>12</v>
      </c>
      <c r="F13620" s="859">
        <v>0</v>
      </c>
      <c r="G13620" s="518" t="s">
        <v>128</v>
      </c>
      <c r="H13620" s="518" t="s">
        <v>256</v>
      </c>
      <c r="I13620" s="518">
        <v>657916</v>
      </c>
    </row>
    <row r="13621" spans="1:9" x14ac:dyDescent="0.2">
      <c r="A13621" s="518" t="s">
        <v>256</v>
      </c>
      <c r="B13621" s="518">
        <v>671339</v>
      </c>
      <c r="C13621" s="518" t="s">
        <v>2660</v>
      </c>
      <c r="D13621" s="518" t="s">
        <v>4750</v>
      </c>
      <c r="E13621" s="859">
        <v>14</v>
      </c>
      <c r="F13621" s="859">
        <v>0</v>
      </c>
      <c r="G13621" s="518" t="s">
        <v>128</v>
      </c>
      <c r="H13621" s="518" t="s">
        <v>256</v>
      </c>
      <c r="I13621" s="518">
        <v>671339</v>
      </c>
    </row>
    <row r="13622" spans="1:9" x14ac:dyDescent="0.2">
      <c r="A13622" s="518" t="s">
        <v>256</v>
      </c>
      <c r="B13622" s="518">
        <v>671354</v>
      </c>
      <c r="C13622" s="518" t="s">
        <v>2660</v>
      </c>
      <c r="D13622" s="518" t="s">
        <v>7274</v>
      </c>
      <c r="E13622" s="859">
        <v>27</v>
      </c>
      <c r="F13622" s="859">
        <v>0</v>
      </c>
      <c r="G13622" s="518" t="s">
        <v>128</v>
      </c>
      <c r="H13622" s="518" t="s">
        <v>256</v>
      </c>
      <c r="I13622" s="518">
        <v>671354</v>
      </c>
    </row>
    <row r="13623" spans="1:9" x14ac:dyDescent="0.2">
      <c r="A13623" s="518" t="s">
        <v>256</v>
      </c>
      <c r="B13623" s="518">
        <v>671370</v>
      </c>
      <c r="C13623" s="518" t="s">
        <v>2660</v>
      </c>
      <c r="D13623" s="518" t="s">
        <v>7275</v>
      </c>
      <c r="E13623" s="859">
        <v>23</v>
      </c>
      <c r="F13623" s="859">
        <v>0</v>
      </c>
      <c r="G13623" s="518" t="s">
        <v>128</v>
      </c>
      <c r="H13623" s="518" t="s">
        <v>256</v>
      </c>
      <c r="I13623" s="518">
        <v>671370</v>
      </c>
    </row>
    <row r="13624" spans="1:9" x14ac:dyDescent="0.2">
      <c r="A13624" s="518" t="s">
        <v>256</v>
      </c>
      <c r="B13624" s="518">
        <v>671388</v>
      </c>
      <c r="C13624" s="518" t="s">
        <v>2660</v>
      </c>
      <c r="D13624" s="518" t="s">
        <v>1342</v>
      </c>
      <c r="E13624" s="859">
        <v>25</v>
      </c>
      <c r="F13624" s="859">
        <v>16</v>
      </c>
      <c r="G13624" s="518" t="s">
        <v>128</v>
      </c>
      <c r="H13624" s="518" t="s">
        <v>256</v>
      </c>
      <c r="I13624" s="518">
        <v>671388</v>
      </c>
    </row>
    <row r="13625" spans="1:9" x14ac:dyDescent="0.2">
      <c r="A13625" s="518" t="s">
        <v>375</v>
      </c>
      <c r="B13625" s="518">
        <v>671404</v>
      </c>
      <c r="C13625" s="518" t="s">
        <v>2660</v>
      </c>
      <c r="D13625" s="518" t="s">
        <v>7276</v>
      </c>
      <c r="E13625" s="859">
        <v>31</v>
      </c>
      <c r="F13625" s="859">
        <v>0</v>
      </c>
      <c r="G13625" s="518" t="s">
        <v>128</v>
      </c>
      <c r="H13625" s="518" t="s">
        <v>375</v>
      </c>
      <c r="I13625" s="518">
        <v>671404</v>
      </c>
    </row>
    <row r="13626" spans="1:9" x14ac:dyDescent="0.2">
      <c r="A13626" s="518" t="s">
        <v>314</v>
      </c>
      <c r="B13626" s="518">
        <v>671412</v>
      </c>
      <c r="C13626" s="518" t="s">
        <v>2660</v>
      </c>
      <c r="D13626" s="518" t="s">
        <v>7277</v>
      </c>
      <c r="E13626" s="859">
        <v>35</v>
      </c>
      <c r="F13626" s="859">
        <v>0</v>
      </c>
      <c r="G13626" s="518" t="s">
        <v>122</v>
      </c>
      <c r="H13626" s="518" t="s">
        <v>314</v>
      </c>
      <c r="I13626" s="518">
        <v>671412</v>
      </c>
    </row>
    <row r="13627" spans="1:9" x14ac:dyDescent="0.2">
      <c r="A13627" s="518" t="s">
        <v>314</v>
      </c>
      <c r="B13627" s="518">
        <v>671420</v>
      </c>
      <c r="C13627" s="518" t="s">
        <v>2660</v>
      </c>
      <c r="D13627" s="518" t="s">
        <v>7277</v>
      </c>
      <c r="E13627" s="859">
        <v>37</v>
      </c>
      <c r="F13627" s="859">
        <v>0</v>
      </c>
      <c r="G13627" s="518" t="s">
        <v>122</v>
      </c>
      <c r="H13627" s="518" t="s">
        <v>314</v>
      </c>
      <c r="I13627" s="518">
        <v>671420</v>
      </c>
    </row>
    <row r="13628" spans="1:9" x14ac:dyDescent="0.2">
      <c r="A13628" s="518" t="s">
        <v>256</v>
      </c>
      <c r="B13628" s="518">
        <v>671446</v>
      </c>
      <c r="C13628" s="518" t="s">
        <v>2660</v>
      </c>
      <c r="D13628" s="518" t="s">
        <v>7278</v>
      </c>
      <c r="E13628" s="859">
        <v>32</v>
      </c>
      <c r="F13628" s="859">
        <v>0</v>
      </c>
      <c r="G13628" s="518" t="s">
        <v>128</v>
      </c>
      <c r="H13628" s="518" t="s">
        <v>256</v>
      </c>
      <c r="I13628" s="518">
        <v>671446</v>
      </c>
    </row>
    <row r="13629" spans="1:9" x14ac:dyDescent="0.2">
      <c r="A13629" s="518" t="s">
        <v>181</v>
      </c>
      <c r="B13629" s="518">
        <v>671453</v>
      </c>
      <c r="C13629" s="518" t="s">
        <v>2660</v>
      </c>
      <c r="D13629" s="518" t="s">
        <v>7279</v>
      </c>
      <c r="E13629" s="859">
        <v>26</v>
      </c>
      <c r="F13629" s="859">
        <v>0</v>
      </c>
      <c r="G13629" s="518" t="s">
        <v>128</v>
      </c>
      <c r="H13629" s="518" t="s">
        <v>181</v>
      </c>
      <c r="I13629" s="518">
        <v>671453</v>
      </c>
    </row>
    <row r="13630" spans="1:9" x14ac:dyDescent="0.2">
      <c r="A13630" s="518" t="s">
        <v>256</v>
      </c>
      <c r="B13630" s="518">
        <v>671461</v>
      </c>
      <c r="C13630" s="518" t="s">
        <v>2660</v>
      </c>
      <c r="D13630" s="518" t="s">
        <v>7280</v>
      </c>
      <c r="E13630" s="859">
        <v>16</v>
      </c>
      <c r="F13630" s="859">
        <v>0</v>
      </c>
      <c r="G13630" s="518" t="s">
        <v>128</v>
      </c>
      <c r="H13630" s="518" t="s">
        <v>256</v>
      </c>
      <c r="I13630" s="518">
        <v>671461</v>
      </c>
    </row>
    <row r="13631" spans="1:9" x14ac:dyDescent="0.2">
      <c r="A13631" s="518" t="s">
        <v>372</v>
      </c>
      <c r="B13631" s="518">
        <v>671479</v>
      </c>
      <c r="C13631" s="518" t="s">
        <v>2660</v>
      </c>
      <c r="D13631" s="518" t="s">
        <v>7281</v>
      </c>
      <c r="E13631" s="859">
        <v>35</v>
      </c>
      <c r="F13631" s="859">
        <v>0</v>
      </c>
      <c r="G13631" s="518" t="s">
        <v>122</v>
      </c>
      <c r="H13631" s="518" t="s">
        <v>372</v>
      </c>
      <c r="I13631" s="518">
        <v>671479</v>
      </c>
    </row>
    <row r="13632" spans="1:9" x14ac:dyDescent="0.2">
      <c r="A13632" s="518" t="s">
        <v>372</v>
      </c>
      <c r="B13632" s="518">
        <v>671487</v>
      </c>
      <c r="C13632" s="518" t="s">
        <v>2660</v>
      </c>
      <c r="D13632" s="518" t="s">
        <v>9670</v>
      </c>
      <c r="E13632" s="859">
        <v>35</v>
      </c>
      <c r="F13632" s="859">
        <v>0</v>
      </c>
      <c r="G13632" s="518" t="s">
        <v>122</v>
      </c>
      <c r="H13632" s="518" t="s">
        <v>372</v>
      </c>
      <c r="I13632" s="518">
        <v>671487</v>
      </c>
    </row>
    <row r="13633" spans="1:9" x14ac:dyDescent="0.2">
      <c r="A13633" s="518" t="s">
        <v>339</v>
      </c>
      <c r="B13633" s="518">
        <v>671503</v>
      </c>
      <c r="C13633" s="518" t="s">
        <v>2660</v>
      </c>
      <c r="D13633" s="518" t="s">
        <v>9671</v>
      </c>
      <c r="E13633" s="859">
        <v>31</v>
      </c>
      <c r="F13633" s="859">
        <v>0</v>
      </c>
      <c r="G13633" s="518" t="s">
        <v>128</v>
      </c>
      <c r="H13633" s="518" t="s">
        <v>339</v>
      </c>
      <c r="I13633" s="518">
        <v>671503</v>
      </c>
    </row>
    <row r="13634" spans="1:9" x14ac:dyDescent="0.2">
      <c r="A13634" s="518" t="s">
        <v>339</v>
      </c>
      <c r="B13634" s="518">
        <v>671511</v>
      </c>
      <c r="C13634" s="518" t="s">
        <v>2660</v>
      </c>
      <c r="D13634" s="518" t="s">
        <v>7282</v>
      </c>
      <c r="E13634" s="859">
        <v>25</v>
      </c>
      <c r="F13634" s="859">
        <v>0</v>
      </c>
      <c r="G13634" s="518" t="s">
        <v>128</v>
      </c>
      <c r="H13634" s="518" t="s">
        <v>339</v>
      </c>
      <c r="I13634" s="518">
        <v>671511</v>
      </c>
    </row>
    <row r="13635" spans="1:9" x14ac:dyDescent="0.2">
      <c r="A13635" s="518" t="s">
        <v>164</v>
      </c>
      <c r="B13635" s="518">
        <v>671529</v>
      </c>
      <c r="C13635" s="518" t="s">
        <v>2660</v>
      </c>
      <c r="D13635" s="518" t="s">
        <v>8471</v>
      </c>
      <c r="E13635" s="859">
        <v>33</v>
      </c>
      <c r="F13635" s="859">
        <v>0</v>
      </c>
      <c r="G13635" s="518" t="s">
        <v>128</v>
      </c>
      <c r="H13635" s="518" t="s">
        <v>164</v>
      </c>
      <c r="I13635" s="518">
        <v>671529</v>
      </c>
    </row>
    <row r="13636" spans="1:9" x14ac:dyDescent="0.2">
      <c r="A13636" s="518" t="s">
        <v>164</v>
      </c>
      <c r="B13636" s="518">
        <v>671552</v>
      </c>
      <c r="C13636" s="518" t="s">
        <v>2660</v>
      </c>
      <c r="D13636" s="518" t="s">
        <v>8472</v>
      </c>
      <c r="E13636" s="859">
        <v>31</v>
      </c>
      <c r="F13636" s="859">
        <v>0</v>
      </c>
      <c r="G13636" s="518" t="s">
        <v>128</v>
      </c>
      <c r="H13636" s="518" t="s">
        <v>164</v>
      </c>
      <c r="I13636" s="518">
        <v>671552</v>
      </c>
    </row>
    <row r="13637" spans="1:9" x14ac:dyDescent="0.2">
      <c r="A13637" s="518" t="s">
        <v>179</v>
      </c>
      <c r="B13637" s="518">
        <v>671560</v>
      </c>
      <c r="C13637" s="518" t="s">
        <v>2660</v>
      </c>
      <c r="D13637" s="518" t="s">
        <v>8410</v>
      </c>
      <c r="E13637" s="859">
        <v>34</v>
      </c>
      <c r="F13637" s="859">
        <v>0</v>
      </c>
      <c r="G13637" s="518" t="s">
        <v>128</v>
      </c>
      <c r="H13637" s="518" t="s">
        <v>179</v>
      </c>
      <c r="I13637" s="518">
        <v>671560</v>
      </c>
    </row>
    <row r="13638" spans="1:9" x14ac:dyDescent="0.2">
      <c r="A13638" s="518" t="s">
        <v>362</v>
      </c>
      <c r="B13638" s="518">
        <v>671669</v>
      </c>
      <c r="C13638" s="518" t="s">
        <v>2660</v>
      </c>
      <c r="D13638" s="518" t="s">
        <v>7283</v>
      </c>
      <c r="E13638" s="859">
        <v>32</v>
      </c>
      <c r="F13638" s="859">
        <v>32</v>
      </c>
      <c r="G13638" s="518" t="s">
        <v>128</v>
      </c>
      <c r="H13638" s="518" t="s">
        <v>362</v>
      </c>
      <c r="I13638" s="518">
        <v>671669</v>
      </c>
    </row>
    <row r="13639" spans="1:9" x14ac:dyDescent="0.2">
      <c r="A13639" s="518" t="s">
        <v>181</v>
      </c>
      <c r="B13639" s="518">
        <v>671768</v>
      </c>
      <c r="C13639" s="518" t="s">
        <v>2660</v>
      </c>
      <c r="D13639" s="518" t="s">
        <v>1380</v>
      </c>
      <c r="E13639" s="859">
        <v>35</v>
      </c>
      <c r="F13639" s="859">
        <v>0</v>
      </c>
      <c r="G13639" s="518" t="s">
        <v>128</v>
      </c>
      <c r="H13639" s="518" t="s">
        <v>181</v>
      </c>
      <c r="I13639" s="518">
        <v>671768</v>
      </c>
    </row>
    <row r="13640" spans="1:9" x14ac:dyDescent="0.2">
      <c r="A13640" s="518" t="s">
        <v>181</v>
      </c>
      <c r="B13640" s="518">
        <v>671776</v>
      </c>
      <c r="C13640" s="518" t="s">
        <v>2660</v>
      </c>
      <c r="D13640" s="518" t="s">
        <v>4858</v>
      </c>
      <c r="E13640" s="859">
        <v>24</v>
      </c>
      <c r="F13640" s="859">
        <v>0</v>
      </c>
      <c r="G13640" s="518" t="s">
        <v>128</v>
      </c>
      <c r="H13640" s="518" t="s">
        <v>181</v>
      </c>
      <c r="I13640" s="518">
        <v>671792</v>
      </c>
    </row>
    <row r="13641" spans="1:9" x14ac:dyDescent="0.2">
      <c r="A13641" s="518" t="s">
        <v>181</v>
      </c>
      <c r="B13641" s="518">
        <v>671784</v>
      </c>
      <c r="C13641" s="518" t="s">
        <v>2660</v>
      </c>
      <c r="D13641" s="518" t="s">
        <v>4859</v>
      </c>
      <c r="E13641" s="859">
        <v>25</v>
      </c>
      <c r="F13641" s="859">
        <v>0</v>
      </c>
      <c r="G13641" s="518" t="s">
        <v>128</v>
      </c>
      <c r="H13641" s="518" t="s">
        <v>181</v>
      </c>
      <c r="I13641" s="518">
        <v>671784</v>
      </c>
    </row>
    <row r="13642" spans="1:9" x14ac:dyDescent="0.2">
      <c r="A13642" s="518" t="s">
        <v>181</v>
      </c>
      <c r="B13642" s="518">
        <v>671792</v>
      </c>
      <c r="C13642" s="518" t="s">
        <v>2660</v>
      </c>
      <c r="D13642" s="518" t="s">
        <v>4857</v>
      </c>
      <c r="E13642" s="859">
        <v>17</v>
      </c>
      <c r="F13642" s="859">
        <v>0</v>
      </c>
      <c r="G13642" s="518" t="s">
        <v>128</v>
      </c>
      <c r="H13642" s="518" t="s">
        <v>181</v>
      </c>
      <c r="I13642" s="518">
        <v>671792</v>
      </c>
    </row>
    <row r="13643" spans="1:9" x14ac:dyDescent="0.2">
      <c r="A13643" s="518" t="s">
        <v>240</v>
      </c>
      <c r="B13643" s="518">
        <v>671800</v>
      </c>
      <c r="C13643" s="518" t="s">
        <v>2660</v>
      </c>
      <c r="D13643" s="518" t="s">
        <v>7284</v>
      </c>
      <c r="E13643" s="859">
        <v>22</v>
      </c>
      <c r="F13643" s="859">
        <v>22</v>
      </c>
      <c r="G13643" s="518" t="s">
        <v>128</v>
      </c>
      <c r="H13643" s="518" t="s">
        <v>240</v>
      </c>
      <c r="I13643" s="518">
        <v>671800</v>
      </c>
    </row>
    <row r="13644" spans="1:9" x14ac:dyDescent="0.2">
      <c r="A13644" s="518" t="s">
        <v>256</v>
      </c>
      <c r="B13644" s="518">
        <v>671818</v>
      </c>
      <c r="C13644" s="518" t="s">
        <v>2660</v>
      </c>
      <c r="D13644" s="518" t="s">
        <v>7285</v>
      </c>
      <c r="E13644" s="859">
        <v>16</v>
      </c>
      <c r="F13644" s="859">
        <v>10</v>
      </c>
      <c r="G13644" s="518" t="s">
        <v>128</v>
      </c>
      <c r="H13644" s="518" t="s">
        <v>256</v>
      </c>
      <c r="I13644" s="518">
        <v>671818</v>
      </c>
    </row>
    <row r="13645" spans="1:9" x14ac:dyDescent="0.2">
      <c r="A13645" s="518" t="s">
        <v>256</v>
      </c>
      <c r="B13645" s="518">
        <v>671826</v>
      </c>
      <c r="C13645" s="518" t="s">
        <v>2660</v>
      </c>
      <c r="D13645" s="518" t="s">
        <v>7286</v>
      </c>
      <c r="E13645" s="859">
        <v>23</v>
      </c>
      <c r="F13645" s="859">
        <v>0</v>
      </c>
      <c r="G13645" s="518" t="s">
        <v>128</v>
      </c>
      <c r="H13645" s="518" t="s">
        <v>256</v>
      </c>
      <c r="I13645" s="518">
        <v>671826</v>
      </c>
    </row>
    <row r="13646" spans="1:9" x14ac:dyDescent="0.2">
      <c r="A13646" s="518" t="s">
        <v>256</v>
      </c>
      <c r="B13646" s="518">
        <v>671859</v>
      </c>
      <c r="C13646" s="518" t="s">
        <v>2660</v>
      </c>
      <c r="D13646" s="518" t="s">
        <v>503</v>
      </c>
      <c r="E13646" s="859">
        <v>20</v>
      </c>
      <c r="F13646" s="859">
        <v>0</v>
      </c>
      <c r="G13646" s="518" t="s">
        <v>128</v>
      </c>
      <c r="H13646" s="518" t="s">
        <v>256</v>
      </c>
      <c r="I13646" s="518">
        <v>671859</v>
      </c>
    </row>
    <row r="13647" spans="1:9" x14ac:dyDescent="0.2">
      <c r="A13647" s="518" t="s">
        <v>339</v>
      </c>
      <c r="B13647" s="518">
        <v>671867</v>
      </c>
      <c r="C13647" s="518" t="s">
        <v>2660</v>
      </c>
      <c r="D13647" s="518" t="s">
        <v>7287</v>
      </c>
      <c r="E13647" s="859">
        <v>26</v>
      </c>
      <c r="F13647" s="859">
        <v>0</v>
      </c>
      <c r="G13647" s="518" t="s">
        <v>128</v>
      </c>
      <c r="H13647" s="518" t="s">
        <v>339</v>
      </c>
      <c r="I13647" s="518">
        <v>671867</v>
      </c>
    </row>
    <row r="13648" spans="1:9" x14ac:dyDescent="0.2">
      <c r="A13648" s="518" t="s">
        <v>339</v>
      </c>
      <c r="B13648" s="518">
        <v>671875</v>
      </c>
      <c r="C13648" s="518" t="s">
        <v>2660</v>
      </c>
      <c r="D13648" s="518" t="s">
        <v>7288</v>
      </c>
      <c r="E13648" s="859">
        <v>31</v>
      </c>
      <c r="F13648" s="859">
        <v>0</v>
      </c>
      <c r="G13648" s="518" t="s">
        <v>128</v>
      </c>
      <c r="H13648" s="518" t="s">
        <v>339</v>
      </c>
      <c r="I13648" s="518">
        <v>671875</v>
      </c>
    </row>
    <row r="13649" spans="1:9" x14ac:dyDescent="0.2">
      <c r="A13649" s="518" t="s">
        <v>384</v>
      </c>
      <c r="B13649" s="518">
        <v>671883</v>
      </c>
      <c r="C13649" s="518" t="s">
        <v>2660</v>
      </c>
      <c r="D13649" s="518" t="s">
        <v>7417</v>
      </c>
      <c r="E13649" s="859">
        <v>19</v>
      </c>
      <c r="F13649" s="859">
        <v>0</v>
      </c>
      <c r="G13649" s="518" t="s">
        <v>128</v>
      </c>
      <c r="H13649" s="518" t="s">
        <v>384</v>
      </c>
      <c r="I13649" s="518">
        <v>671883</v>
      </c>
    </row>
    <row r="13650" spans="1:9" x14ac:dyDescent="0.2">
      <c r="A13650" s="518" t="s">
        <v>164</v>
      </c>
      <c r="B13650" s="518">
        <v>671891</v>
      </c>
      <c r="C13650" s="518" t="s">
        <v>2660</v>
      </c>
      <c r="D13650" s="518" t="s">
        <v>7289</v>
      </c>
      <c r="E13650" s="859">
        <v>31</v>
      </c>
      <c r="F13650" s="859">
        <v>0</v>
      </c>
      <c r="G13650" s="518" t="s">
        <v>128</v>
      </c>
      <c r="H13650" s="518" t="s">
        <v>164</v>
      </c>
      <c r="I13650" s="518">
        <v>671891</v>
      </c>
    </row>
    <row r="13651" spans="1:9" x14ac:dyDescent="0.2">
      <c r="A13651" s="518" t="s">
        <v>340</v>
      </c>
      <c r="B13651" s="518">
        <v>671990</v>
      </c>
      <c r="C13651" s="518" t="s">
        <v>2660</v>
      </c>
      <c r="D13651" s="518" t="s">
        <v>827</v>
      </c>
      <c r="E13651" s="859">
        <v>35</v>
      </c>
      <c r="F13651" s="859">
        <v>30</v>
      </c>
      <c r="G13651" s="518" t="s">
        <v>122</v>
      </c>
      <c r="H13651" s="518" t="s">
        <v>340</v>
      </c>
      <c r="I13651" s="518">
        <v>671990</v>
      </c>
    </row>
    <row r="13652" spans="1:9" x14ac:dyDescent="0.2">
      <c r="A13652" s="518" t="s">
        <v>231</v>
      </c>
      <c r="B13652" s="518">
        <v>672006</v>
      </c>
      <c r="C13652" s="518" t="s">
        <v>2660</v>
      </c>
      <c r="D13652" s="518" t="s">
        <v>7786</v>
      </c>
      <c r="E13652" s="859">
        <v>33</v>
      </c>
      <c r="F13652" s="859">
        <v>20</v>
      </c>
      <c r="G13652" s="518" t="s">
        <v>128</v>
      </c>
      <c r="H13652" s="518" t="s">
        <v>231</v>
      </c>
      <c r="I13652" s="518">
        <v>672006</v>
      </c>
    </row>
    <row r="13653" spans="1:9" x14ac:dyDescent="0.2">
      <c r="A13653" s="518" t="s">
        <v>231</v>
      </c>
      <c r="B13653" s="518">
        <v>672022</v>
      </c>
      <c r="C13653" s="518" t="s">
        <v>2660</v>
      </c>
      <c r="D13653" s="518" t="s">
        <v>7787</v>
      </c>
      <c r="E13653" s="859">
        <v>24</v>
      </c>
      <c r="F13653" s="859">
        <v>16</v>
      </c>
      <c r="G13653" s="518" t="s">
        <v>128</v>
      </c>
      <c r="H13653" s="518" t="s">
        <v>231</v>
      </c>
      <c r="I13653" s="518">
        <v>672022</v>
      </c>
    </row>
    <row r="13654" spans="1:9" x14ac:dyDescent="0.2">
      <c r="A13654" s="518" t="s">
        <v>231</v>
      </c>
      <c r="B13654" s="518">
        <v>672030</v>
      </c>
      <c r="C13654" s="518" t="s">
        <v>2660</v>
      </c>
      <c r="D13654" s="518" t="s">
        <v>7788</v>
      </c>
      <c r="E13654" s="859">
        <v>29</v>
      </c>
      <c r="F13654" s="859">
        <v>28</v>
      </c>
      <c r="G13654" s="518" t="s">
        <v>128</v>
      </c>
      <c r="H13654" s="518" t="s">
        <v>231</v>
      </c>
      <c r="I13654" s="518">
        <v>672030</v>
      </c>
    </row>
    <row r="13655" spans="1:9" x14ac:dyDescent="0.2">
      <c r="A13655" s="518" t="s">
        <v>231</v>
      </c>
      <c r="B13655" s="518">
        <v>672048</v>
      </c>
      <c r="C13655" s="518" t="s">
        <v>2660</v>
      </c>
      <c r="D13655" s="518" t="s">
        <v>7789</v>
      </c>
      <c r="E13655" s="859">
        <v>26</v>
      </c>
      <c r="F13655" s="859">
        <v>20</v>
      </c>
      <c r="G13655" s="518" t="s">
        <v>128</v>
      </c>
      <c r="H13655" s="518" t="s">
        <v>231</v>
      </c>
      <c r="I13655" s="518">
        <v>672048</v>
      </c>
    </row>
    <row r="13656" spans="1:9" x14ac:dyDescent="0.2">
      <c r="A13656" s="518" t="s">
        <v>231</v>
      </c>
      <c r="B13656" s="518">
        <v>672055</v>
      </c>
      <c r="C13656" s="518" t="s">
        <v>2660</v>
      </c>
      <c r="D13656" s="518" t="s">
        <v>7790</v>
      </c>
      <c r="E13656" s="859">
        <v>17</v>
      </c>
      <c r="F13656" s="859">
        <v>12</v>
      </c>
      <c r="G13656" s="518" t="s">
        <v>128</v>
      </c>
      <c r="H13656" s="518" t="s">
        <v>231</v>
      </c>
      <c r="I13656" s="518">
        <v>672022</v>
      </c>
    </row>
    <row r="13657" spans="1:9" x14ac:dyDescent="0.2">
      <c r="A13657" s="518" t="s">
        <v>333</v>
      </c>
      <c r="B13657" s="518">
        <v>672089</v>
      </c>
      <c r="C13657" s="518" t="s">
        <v>2660</v>
      </c>
      <c r="D13657" s="518" t="s">
        <v>3664</v>
      </c>
      <c r="E13657" s="859">
        <v>26</v>
      </c>
      <c r="F13657" s="859">
        <v>0</v>
      </c>
      <c r="G13657" s="518" t="s">
        <v>128</v>
      </c>
      <c r="H13657" s="518" t="s">
        <v>333</v>
      </c>
      <c r="I13657" s="518">
        <v>672089</v>
      </c>
    </row>
    <row r="13658" spans="1:9" x14ac:dyDescent="0.2">
      <c r="A13658" s="518" t="s">
        <v>179</v>
      </c>
      <c r="B13658" s="518">
        <v>672154</v>
      </c>
      <c r="C13658" s="518" t="s">
        <v>2660</v>
      </c>
      <c r="D13658" s="518" t="s">
        <v>9672</v>
      </c>
      <c r="E13658" s="859">
        <v>31</v>
      </c>
      <c r="F13658" s="859">
        <v>0</v>
      </c>
      <c r="G13658" s="518" t="s">
        <v>128</v>
      </c>
      <c r="H13658" s="518" t="s">
        <v>179</v>
      </c>
      <c r="I13658" s="518">
        <v>672154</v>
      </c>
    </row>
    <row r="13659" spans="1:9" x14ac:dyDescent="0.2">
      <c r="A13659" s="518" t="s">
        <v>179</v>
      </c>
      <c r="B13659" s="518">
        <v>672162</v>
      </c>
      <c r="C13659" s="518" t="s">
        <v>2660</v>
      </c>
      <c r="D13659" s="518" t="s">
        <v>9673</v>
      </c>
      <c r="E13659" s="859">
        <v>27</v>
      </c>
      <c r="F13659" s="859">
        <v>0</v>
      </c>
      <c r="G13659" s="518" t="s">
        <v>128</v>
      </c>
      <c r="H13659" s="518" t="s">
        <v>179</v>
      </c>
      <c r="I13659" s="518">
        <v>672162</v>
      </c>
    </row>
    <row r="13660" spans="1:9" x14ac:dyDescent="0.2">
      <c r="A13660" s="518" t="s">
        <v>292</v>
      </c>
      <c r="B13660" s="518">
        <v>672196</v>
      </c>
      <c r="C13660" s="518" t="s">
        <v>2660</v>
      </c>
      <c r="D13660" s="518" t="s">
        <v>7290</v>
      </c>
      <c r="E13660" s="859">
        <v>24</v>
      </c>
      <c r="F13660" s="859">
        <v>0</v>
      </c>
      <c r="G13660" s="518" t="s">
        <v>128</v>
      </c>
      <c r="H13660" s="518" t="s">
        <v>292</v>
      </c>
      <c r="I13660" s="518">
        <v>672196</v>
      </c>
    </row>
    <row r="13661" spans="1:9" x14ac:dyDescent="0.2">
      <c r="A13661" s="518" t="s">
        <v>179</v>
      </c>
      <c r="B13661" s="518">
        <v>672204</v>
      </c>
      <c r="C13661" s="518" t="s">
        <v>2660</v>
      </c>
      <c r="D13661" s="518" t="s">
        <v>4850</v>
      </c>
      <c r="E13661" s="859">
        <v>35</v>
      </c>
      <c r="F13661" s="859">
        <v>28</v>
      </c>
      <c r="G13661" s="518" t="s">
        <v>128</v>
      </c>
      <c r="H13661" s="518" t="s">
        <v>179</v>
      </c>
      <c r="I13661" s="518">
        <v>672204</v>
      </c>
    </row>
    <row r="13662" spans="1:9" x14ac:dyDescent="0.2">
      <c r="A13662" s="518" t="s">
        <v>318</v>
      </c>
      <c r="B13662" s="518">
        <v>672212</v>
      </c>
      <c r="C13662" s="518" t="s">
        <v>2660</v>
      </c>
      <c r="D13662" s="518" t="s">
        <v>678</v>
      </c>
      <c r="E13662" s="859">
        <v>32</v>
      </c>
      <c r="F13662" s="859">
        <v>28</v>
      </c>
      <c r="G13662" s="518" t="s">
        <v>122</v>
      </c>
      <c r="H13662" s="518" t="s">
        <v>318</v>
      </c>
      <c r="I13662" s="518">
        <v>672212</v>
      </c>
    </row>
    <row r="13663" spans="1:9" x14ac:dyDescent="0.2">
      <c r="A13663" s="518" t="s">
        <v>179</v>
      </c>
      <c r="B13663" s="518">
        <v>672238</v>
      </c>
      <c r="C13663" s="518" t="s">
        <v>2660</v>
      </c>
      <c r="D13663" s="518" t="s">
        <v>7291</v>
      </c>
      <c r="E13663" s="859">
        <v>31</v>
      </c>
      <c r="F13663" s="859">
        <v>0</v>
      </c>
      <c r="G13663" s="518" t="s">
        <v>128</v>
      </c>
      <c r="H13663" s="518" t="s">
        <v>179</v>
      </c>
      <c r="I13663" s="518">
        <v>672238</v>
      </c>
    </row>
    <row r="13664" spans="1:9" x14ac:dyDescent="0.2">
      <c r="A13664" s="518" t="s">
        <v>292</v>
      </c>
      <c r="B13664" s="518">
        <v>672261</v>
      </c>
      <c r="C13664" s="518" t="s">
        <v>2660</v>
      </c>
      <c r="D13664" s="518" t="s">
        <v>7292</v>
      </c>
      <c r="E13664" s="859">
        <v>22</v>
      </c>
      <c r="F13664" s="859">
        <v>0</v>
      </c>
      <c r="G13664" s="518" t="s">
        <v>128</v>
      </c>
      <c r="H13664" s="518" t="s">
        <v>292</v>
      </c>
      <c r="I13664" s="518">
        <v>672261</v>
      </c>
    </row>
    <row r="13665" spans="1:9" x14ac:dyDescent="0.2">
      <c r="A13665" s="518" t="s">
        <v>179</v>
      </c>
      <c r="B13665" s="518">
        <v>672279</v>
      </c>
      <c r="C13665" s="518" t="s">
        <v>2660</v>
      </c>
      <c r="D13665" s="518" t="s">
        <v>3821</v>
      </c>
      <c r="E13665" s="859">
        <v>34</v>
      </c>
      <c r="F13665" s="859">
        <v>34</v>
      </c>
      <c r="G13665" s="518" t="s">
        <v>128</v>
      </c>
      <c r="H13665" s="518" t="s">
        <v>179</v>
      </c>
      <c r="I13665" s="518">
        <v>672279</v>
      </c>
    </row>
    <row r="13666" spans="1:9" x14ac:dyDescent="0.2">
      <c r="A13666" s="518" t="s">
        <v>179</v>
      </c>
      <c r="B13666" s="518">
        <v>672303</v>
      </c>
      <c r="C13666" s="518" t="s">
        <v>2660</v>
      </c>
      <c r="D13666" s="518" t="s">
        <v>7293</v>
      </c>
      <c r="E13666" s="859">
        <v>30</v>
      </c>
      <c r="F13666" s="859">
        <v>0</v>
      </c>
      <c r="G13666" s="518" t="s">
        <v>128</v>
      </c>
      <c r="H13666" s="518" t="s">
        <v>179</v>
      </c>
      <c r="I13666" s="518">
        <v>672303</v>
      </c>
    </row>
    <row r="13667" spans="1:9" x14ac:dyDescent="0.2">
      <c r="A13667" s="518" t="s">
        <v>179</v>
      </c>
      <c r="B13667" s="518">
        <v>672311</v>
      </c>
      <c r="C13667" s="518" t="s">
        <v>2660</v>
      </c>
      <c r="D13667" s="518" t="s">
        <v>7294</v>
      </c>
      <c r="E13667" s="859">
        <v>30</v>
      </c>
      <c r="F13667" s="859">
        <v>30</v>
      </c>
      <c r="G13667" s="518" t="s">
        <v>128</v>
      </c>
      <c r="H13667" s="518" t="s">
        <v>179</v>
      </c>
      <c r="I13667" s="518">
        <v>672311</v>
      </c>
    </row>
    <row r="13668" spans="1:9" x14ac:dyDescent="0.2">
      <c r="A13668" s="518" t="s">
        <v>396</v>
      </c>
      <c r="B13668" s="518">
        <v>672329</v>
      </c>
      <c r="C13668" s="518" t="s">
        <v>2660</v>
      </c>
      <c r="D13668" s="518" t="s">
        <v>528</v>
      </c>
      <c r="E13668" s="859">
        <v>3</v>
      </c>
      <c r="F13668" s="859">
        <v>0</v>
      </c>
      <c r="G13668" s="518" t="s">
        <v>122</v>
      </c>
      <c r="H13668" s="518" t="s">
        <v>396</v>
      </c>
      <c r="I13668" s="518">
        <v>672329</v>
      </c>
    </row>
    <row r="13669" spans="1:9" x14ac:dyDescent="0.2">
      <c r="A13669" s="518" t="s">
        <v>179</v>
      </c>
      <c r="B13669" s="518">
        <v>672337</v>
      </c>
      <c r="C13669" s="518" t="s">
        <v>2660</v>
      </c>
      <c r="D13669" s="518" t="s">
        <v>7295</v>
      </c>
      <c r="E13669" s="859">
        <v>24</v>
      </c>
      <c r="F13669" s="859">
        <v>24</v>
      </c>
      <c r="G13669" s="518" t="s">
        <v>128</v>
      </c>
      <c r="H13669" s="518" t="s">
        <v>179</v>
      </c>
      <c r="I13669" s="518">
        <v>672337</v>
      </c>
    </row>
    <row r="13670" spans="1:9" x14ac:dyDescent="0.2">
      <c r="A13670" s="518" t="s">
        <v>179</v>
      </c>
      <c r="B13670" s="518">
        <v>672345</v>
      </c>
      <c r="C13670" s="518" t="s">
        <v>2660</v>
      </c>
      <c r="D13670" s="518" t="s">
        <v>7620</v>
      </c>
      <c r="E13670" s="859">
        <v>27</v>
      </c>
      <c r="F13670" s="859">
        <v>27</v>
      </c>
      <c r="G13670" s="518" t="s">
        <v>128</v>
      </c>
      <c r="H13670" s="518" t="s">
        <v>179</v>
      </c>
      <c r="I13670" s="518">
        <v>672345</v>
      </c>
    </row>
    <row r="13671" spans="1:9" x14ac:dyDescent="0.2">
      <c r="A13671" s="518" t="s">
        <v>279</v>
      </c>
      <c r="B13671" s="518">
        <v>672428</v>
      </c>
      <c r="C13671" s="518" t="s">
        <v>2660</v>
      </c>
      <c r="D13671" s="518" t="s">
        <v>7296</v>
      </c>
      <c r="E13671" s="859">
        <v>33</v>
      </c>
      <c r="F13671" s="859">
        <v>0</v>
      </c>
      <c r="G13671" s="518" t="s">
        <v>128</v>
      </c>
      <c r="H13671" s="518" t="s">
        <v>279</v>
      </c>
      <c r="I13671" s="518">
        <v>672428</v>
      </c>
    </row>
    <row r="13672" spans="1:9" x14ac:dyDescent="0.2">
      <c r="A13672" s="518" t="s">
        <v>279</v>
      </c>
      <c r="B13672" s="518">
        <v>672436</v>
      </c>
      <c r="C13672" s="518" t="s">
        <v>2660</v>
      </c>
      <c r="D13672" s="518" t="s">
        <v>7297</v>
      </c>
      <c r="E13672" s="859">
        <v>35</v>
      </c>
      <c r="F13672" s="859">
        <v>0</v>
      </c>
      <c r="G13672" s="518" t="s">
        <v>128</v>
      </c>
      <c r="H13672" s="518" t="s">
        <v>279</v>
      </c>
      <c r="I13672" s="518">
        <v>672436</v>
      </c>
    </row>
    <row r="13673" spans="1:9" x14ac:dyDescent="0.2">
      <c r="A13673" s="518" t="s">
        <v>279</v>
      </c>
      <c r="B13673" s="518">
        <v>672444</v>
      </c>
      <c r="C13673" s="518" t="s">
        <v>2660</v>
      </c>
      <c r="D13673" s="518" t="s">
        <v>7298</v>
      </c>
      <c r="E13673" s="859">
        <v>34</v>
      </c>
      <c r="F13673" s="859">
        <v>0</v>
      </c>
      <c r="G13673" s="518" t="s">
        <v>128</v>
      </c>
      <c r="H13673" s="518" t="s">
        <v>279</v>
      </c>
      <c r="I13673" s="518">
        <v>672444</v>
      </c>
    </row>
    <row r="13674" spans="1:9" x14ac:dyDescent="0.2">
      <c r="A13674" s="518" t="s">
        <v>155</v>
      </c>
      <c r="B13674" s="518">
        <v>672485</v>
      </c>
      <c r="C13674" s="518" t="s">
        <v>2660</v>
      </c>
      <c r="D13674" s="518" t="s">
        <v>531</v>
      </c>
      <c r="E13674" s="859">
        <v>26</v>
      </c>
      <c r="F13674" s="859">
        <v>0</v>
      </c>
      <c r="G13674" s="518" t="s">
        <v>122</v>
      </c>
      <c r="H13674" s="518" t="s">
        <v>155</v>
      </c>
      <c r="I13674" s="518">
        <v>672485</v>
      </c>
    </row>
    <row r="13675" spans="1:9" x14ac:dyDescent="0.2">
      <c r="A13675" s="518" t="s">
        <v>155</v>
      </c>
      <c r="B13675" s="518">
        <v>672493</v>
      </c>
      <c r="C13675" s="518" t="s">
        <v>2660</v>
      </c>
      <c r="D13675" s="518" t="s">
        <v>9674</v>
      </c>
      <c r="E13675" s="859">
        <v>33</v>
      </c>
      <c r="F13675" s="859">
        <v>0</v>
      </c>
      <c r="G13675" s="518" t="s">
        <v>122</v>
      </c>
      <c r="H13675" s="518" t="s">
        <v>155</v>
      </c>
      <c r="I13675" s="518">
        <v>672493</v>
      </c>
    </row>
    <row r="13676" spans="1:9" x14ac:dyDescent="0.2">
      <c r="A13676" s="518" t="s">
        <v>179</v>
      </c>
      <c r="B13676" s="518">
        <v>672535</v>
      </c>
      <c r="C13676" s="518" t="s">
        <v>2660</v>
      </c>
      <c r="D13676" s="518" t="s">
        <v>7299</v>
      </c>
      <c r="E13676" s="859">
        <v>30</v>
      </c>
      <c r="F13676" s="859">
        <v>30</v>
      </c>
      <c r="G13676" s="518" t="s">
        <v>128</v>
      </c>
      <c r="H13676" s="518" t="s">
        <v>179</v>
      </c>
      <c r="I13676" s="518">
        <v>672535</v>
      </c>
    </row>
    <row r="13677" spans="1:9" x14ac:dyDescent="0.2">
      <c r="A13677" s="518" t="s">
        <v>179</v>
      </c>
      <c r="B13677" s="518">
        <v>672543</v>
      </c>
      <c r="C13677" s="518" t="s">
        <v>2660</v>
      </c>
      <c r="D13677" s="518" t="s">
        <v>7300</v>
      </c>
      <c r="E13677" s="859">
        <v>31</v>
      </c>
      <c r="F13677" s="859">
        <v>31</v>
      </c>
      <c r="G13677" s="518" t="s">
        <v>128</v>
      </c>
      <c r="H13677" s="518" t="s">
        <v>179</v>
      </c>
      <c r="I13677" s="518">
        <v>672543</v>
      </c>
    </row>
    <row r="13678" spans="1:9" x14ac:dyDescent="0.2">
      <c r="A13678" s="518" t="s">
        <v>179</v>
      </c>
      <c r="B13678" s="518">
        <v>672550</v>
      </c>
      <c r="C13678" s="518" t="s">
        <v>2660</v>
      </c>
      <c r="D13678" s="518" t="s">
        <v>7300</v>
      </c>
      <c r="E13678" s="859">
        <v>31</v>
      </c>
      <c r="F13678" s="859">
        <v>29</v>
      </c>
      <c r="G13678" s="518" t="s">
        <v>128</v>
      </c>
      <c r="H13678" s="518" t="s">
        <v>179</v>
      </c>
      <c r="I13678" s="518">
        <v>672550</v>
      </c>
    </row>
    <row r="13679" spans="1:9" x14ac:dyDescent="0.2">
      <c r="A13679" s="518" t="s">
        <v>179</v>
      </c>
      <c r="B13679" s="518">
        <v>672675</v>
      </c>
      <c r="C13679" s="518" t="s">
        <v>2660</v>
      </c>
      <c r="D13679" s="518" t="s">
        <v>7301</v>
      </c>
      <c r="E13679" s="859">
        <v>32</v>
      </c>
      <c r="F13679" s="859">
        <v>32</v>
      </c>
      <c r="G13679" s="518" t="s">
        <v>128</v>
      </c>
      <c r="H13679" s="518" t="s">
        <v>179</v>
      </c>
      <c r="I13679" s="518">
        <v>672675</v>
      </c>
    </row>
    <row r="13680" spans="1:9" x14ac:dyDescent="0.2">
      <c r="A13680" s="518" t="s">
        <v>148</v>
      </c>
      <c r="B13680" s="518">
        <v>672709</v>
      </c>
      <c r="C13680" s="518" t="s">
        <v>2660</v>
      </c>
      <c r="D13680" s="518" t="s">
        <v>573</v>
      </c>
      <c r="E13680" s="859">
        <v>26</v>
      </c>
      <c r="F13680" s="859">
        <v>26</v>
      </c>
      <c r="G13680" s="518" t="s">
        <v>128</v>
      </c>
      <c r="H13680" s="518" t="s">
        <v>148</v>
      </c>
      <c r="I13680" s="518">
        <v>672709</v>
      </c>
    </row>
    <row r="13681" spans="1:9" x14ac:dyDescent="0.2">
      <c r="A13681" s="518" t="s">
        <v>396</v>
      </c>
      <c r="B13681" s="518">
        <v>672725</v>
      </c>
      <c r="C13681" s="518" t="s">
        <v>2660</v>
      </c>
      <c r="D13681" s="518" t="s">
        <v>7302</v>
      </c>
      <c r="E13681" s="859">
        <v>28</v>
      </c>
      <c r="F13681" s="859">
        <v>28</v>
      </c>
      <c r="G13681" s="518" t="s">
        <v>122</v>
      </c>
      <c r="H13681" s="518" t="s">
        <v>396</v>
      </c>
      <c r="I13681" s="518">
        <v>672725</v>
      </c>
    </row>
    <row r="13682" spans="1:9" x14ac:dyDescent="0.2">
      <c r="A13682" s="518" t="s">
        <v>396</v>
      </c>
      <c r="B13682" s="518">
        <v>672733</v>
      </c>
      <c r="C13682" s="518" t="s">
        <v>2660</v>
      </c>
      <c r="D13682" s="518" t="s">
        <v>7303</v>
      </c>
      <c r="E13682" s="859">
        <v>33</v>
      </c>
      <c r="F13682" s="859">
        <v>28</v>
      </c>
      <c r="G13682" s="518" t="s">
        <v>122</v>
      </c>
      <c r="H13682" s="518" t="s">
        <v>396</v>
      </c>
      <c r="I13682" s="518">
        <v>672733</v>
      </c>
    </row>
    <row r="13683" spans="1:9" x14ac:dyDescent="0.2">
      <c r="A13683" s="518" t="s">
        <v>349</v>
      </c>
      <c r="B13683" s="518">
        <v>672741</v>
      </c>
      <c r="C13683" s="518" t="s">
        <v>2660</v>
      </c>
      <c r="D13683" s="518" t="s">
        <v>4120</v>
      </c>
      <c r="E13683" s="859">
        <v>33</v>
      </c>
      <c r="F13683" s="859">
        <v>33</v>
      </c>
      <c r="G13683" s="518" t="s">
        <v>128</v>
      </c>
      <c r="H13683" s="518" t="s">
        <v>349</v>
      </c>
      <c r="I13683" s="518">
        <v>672741</v>
      </c>
    </row>
    <row r="13684" spans="1:9" x14ac:dyDescent="0.2">
      <c r="A13684" s="518" t="s">
        <v>256</v>
      </c>
      <c r="B13684" s="518">
        <v>672766</v>
      </c>
      <c r="C13684" s="518" t="s">
        <v>2660</v>
      </c>
      <c r="D13684" s="518" t="s">
        <v>7304</v>
      </c>
      <c r="E13684" s="859">
        <v>15</v>
      </c>
      <c r="F13684" s="859">
        <v>0</v>
      </c>
      <c r="G13684" s="518" t="s">
        <v>128</v>
      </c>
      <c r="H13684" s="518" t="s">
        <v>256</v>
      </c>
      <c r="I13684" s="518">
        <v>672766</v>
      </c>
    </row>
    <row r="13685" spans="1:9" x14ac:dyDescent="0.2">
      <c r="A13685" s="518" t="s">
        <v>256</v>
      </c>
      <c r="B13685" s="518">
        <v>672782</v>
      </c>
      <c r="C13685" s="518" t="s">
        <v>2660</v>
      </c>
      <c r="D13685" s="518" t="s">
        <v>7286</v>
      </c>
      <c r="E13685" s="859">
        <v>16</v>
      </c>
      <c r="F13685" s="859">
        <v>0</v>
      </c>
      <c r="G13685" s="518" t="s">
        <v>128</v>
      </c>
      <c r="H13685" s="518" t="s">
        <v>256</v>
      </c>
      <c r="I13685" s="518">
        <v>672782</v>
      </c>
    </row>
    <row r="13686" spans="1:9" x14ac:dyDescent="0.2">
      <c r="A13686" s="518" t="s">
        <v>256</v>
      </c>
      <c r="B13686" s="518">
        <v>672790</v>
      </c>
      <c r="C13686" s="518" t="s">
        <v>2660</v>
      </c>
      <c r="D13686" s="518" t="s">
        <v>7693</v>
      </c>
      <c r="E13686" s="859">
        <v>13</v>
      </c>
      <c r="F13686" s="859">
        <v>0</v>
      </c>
      <c r="G13686" s="518" t="s">
        <v>128</v>
      </c>
      <c r="H13686" s="518" t="s">
        <v>256</v>
      </c>
      <c r="I13686" s="518">
        <v>672790</v>
      </c>
    </row>
    <row r="13687" spans="1:9" x14ac:dyDescent="0.2">
      <c r="A13687" s="518" t="s">
        <v>196</v>
      </c>
      <c r="B13687" s="518">
        <v>672808</v>
      </c>
      <c r="C13687" s="518" t="s">
        <v>2660</v>
      </c>
      <c r="D13687" s="518" t="s">
        <v>8369</v>
      </c>
      <c r="E13687" s="859">
        <v>33</v>
      </c>
      <c r="F13687" s="859">
        <v>0</v>
      </c>
      <c r="G13687" s="518" t="s">
        <v>128</v>
      </c>
      <c r="H13687" s="518" t="s">
        <v>196</v>
      </c>
      <c r="I13687" s="518">
        <v>672808</v>
      </c>
    </row>
    <row r="13688" spans="1:9" x14ac:dyDescent="0.2">
      <c r="A13688" s="518" t="s">
        <v>179</v>
      </c>
      <c r="B13688" s="518">
        <v>672816</v>
      </c>
      <c r="C13688" s="518" t="s">
        <v>2660</v>
      </c>
      <c r="D13688" s="518" t="s">
        <v>1342</v>
      </c>
      <c r="E13688" s="859">
        <v>20</v>
      </c>
      <c r="F13688" s="859">
        <v>0</v>
      </c>
      <c r="G13688" s="518" t="s">
        <v>128</v>
      </c>
      <c r="H13688" s="518" t="s">
        <v>179</v>
      </c>
      <c r="I13688" s="518">
        <v>672816</v>
      </c>
    </row>
    <row r="13689" spans="1:9" x14ac:dyDescent="0.2">
      <c r="A13689" s="518" t="s">
        <v>321</v>
      </c>
      <c r="B13689" s="518">
        <v>672824</v>
      </c>
      <c r="C13689" s="518" t="s">
        <v>2660</v>
      </c>
      <c r="D13689" s="518" t="s">
        <v>1923</v>
      </c>
      <c r="E13689" s="859">
        <v>33</v>
      </c>
      <c r="F13689" s="859">
        <v>0</v>
      </c>
      <c r="G13689" s="518" t="s">
        <v>128</v>
      </c>
      <c r="H13689" s="518" t="s">
        <v>321</v>
      </c>
      <c r="I13689" s="518">
        <v>672824</v>
      </c>
    </row>
    <row r="13690" spans="1:9" x14ac:dyDescent="0.2">
      <c r="A13690" s="518" t="s">
        <v>181</v>
      </c>
      <c r="B13690" s="518">
        <v>672840</v>
      </c>
      <c r="C13690" s="518" t="s">
        <v>2660</v>
      </c>
      <c r="D13690" s="518" t="s">
        <v>7305</v>
      </c>
      <c r="E13690" s="859">
        <v>33</v>
      </c>
      <c r="F13690" s="859">
        <v>0</v>
      </c>
      <c r="G13690" s="518" t="s">
        <v>128</v>
      </c>
      <c r="H13690" s="518" t="s">
        <v>181</v>
      </c>
      <c r="I13690" s="518">
        <v>672840</v>
      </c>
    </row>
    <row r="13691" spans="1:9" x14ac:dyDescent="0.2">
      <c r="A13691" s="518" t="s">
        <v>181</v>
      </c>
      <c r="B13691" s="518">
        <v>672857</v>
      </c>
      <c r="C13691" s="518" t="s">
        <v>2660</v>
      </c>
      <c r="D13691" s="518" t="s">
        <v>6369</v>
      </c>
      <c r="E13691" s="859">
        <v>25</v>
      </c>
      <c r="F13691" s="859">
        <v>0</v>
      </c>
      <c r="G13691" s="518" t="s">
        <v>128</v>
      </c>
      <c r="H13691" s="518" t="s">
        <v>181</v>
      </c>
      <c r="I13691" s="518">
        <v>672857</v>
      </c>
    </row>
    <row r="13692" spans="1:9" x14ac:dyDescent="0.2">
      <c r="A13692" s="518" t="s">
        <v>179</v>
      </c>
      <c r="B13692" s="518">
        <v>672881</v>
      </c>
      <c r="C13692" s="518" t="s">
        <v>2660</v>
      </c>
      <c r="D13692" s="518" t="s">
        <v>7306</v>
      </c>
      <c r="E13692" s="859">
        <v>36</v>
      </c>
      <c r="F13692" s="859">
        <v>0</v>
      </c>
      <c r="G13692" s="518" t="s">
        <v>128</v>
      </c>
      <c r="H13692" s="518" t="s">
        <v>179</v>
      </c>
      <c r="I13692" s="518">
        <v>672881</v>
      </c>
    </row>
    <row r="13693" spans="1:9" x14ac:dyDescent="0.2">
      <c r="A13693" s="518" t="s">
        <v>179</v>
      </c>
      <c r="B13693" s="518">
        <v>672899</v>
      </c>
      <c r="C13693" s="518" t="s">
        <v>2660</v>
      </c>
      <c r="D13693" s="518" t="s">
        <v>7621</v>
      </c>
      <c r="E13693" s="859">
        <v>17</v>
      </c>
      <c r="F13693" s="859">
        <v>0</v>
      </c>
      <c r="G13693" s="518" t="s">
        <v>128</v>
      </c>
      <c r="H13693" s="518" t="s">
        <v>179</v>
      </c>
      <c r="I13693" s="518">
        <v>672899</v>
      </c>
    </row>
    <row r="13694" spans="1:9" x14ac:dyDescent="0.2">
      <c r="A13694" s="518" t="s">
        <v>314</v>
      </c>
      <c r="B13694" s="518">
        <v>672907</v>
      </c>
      <c r="C13694" s="518" t="s">
        <v>2660</v>
      </c>
      <c r="D13694" s="518" t="s">
        <v>7307</v>
      </c>
      <c r="E13694" s="859">
        <v>35</v>
      </c>
      <c r="F13694" s="859">
        <v>0</v>
      </c>
      <c r="G13694" s="518" t="s">
        <v>122</v>
      </c>
      <c r="H13694" s="518" t="s">
        <v>314</v>
      </c>
      <c r="I13694" s="518">
        <v>672907</v>
      </c>
    </row>
    <row r="13695" spans="1:9" x14ac:dyDescent="0.2">
      <c r="A13695" s="518" t="s">
        <v>314</v>
      </c>
      <c r="B13695" s="518">
        <v>672915</v>
      </c>
      <c r="C13695" s="518" t="s">
        <v>2660</v>
      </c>
      <c r="D13695" s="518" t="s">
        <v>7307</v>
      </c>
      <c r="E13695" s="859">
        <v>32</v>
      </c>
      <c r="F13695" s="859">
        <v>0</v>
      </c>
      <c r="G13695" s="518" t="s">
        <v>122</v>
      </c>
      <c r="H13695" s="518" t="s">
        <v>314</v>
      </c>
      <c r="I13695" s="518">
        <v>672915</v>
      </c>
    </row>
    <row r="13696" spans="1:9" x14ac:dyDescent="0.2">
      <c r="A13696" s="518" t="s">
        <v>333</v>
      </c>
      <c r="B13696" s="518">
        <v>672972</v>
      </c>
      <c r="C13696" s="518" t="s">
        <v>2660</v>
      </c>
      <c r="D13696" s="518" t="s">
        <v>7308</v>
      </c>
      <c r="E13696" s="859">
        <v>36</v>
      </c>
      <c r="F13696" s="859">
        <v>0</v>
      </c>
      <c r="G13696" s="518" t="s">
        <v>128</v>
      </c>
      <c r="H13696" s="518" t="s">
        <v>333</v>
      </c>
      <c r="I13696" s="518">
        <v>672972</v>
      </c>
    </row>
    <row r="13697" spans="1:9" x14ac:dyDescent="0.2">
      <c r="A13697" s="518" t="s">
        <v>179</v>
      </c>
      <c r="B13697" s="518">
        <v>672998</v>
      </c>
      <c r="C13697" s="518" t="s">
        <v>2660</v>
      </c>
      <c r="D13697" s="518" t="s">
        <v>7105</v>
      </c>
      <c r="E13697" s="859">
        <v>33</v>
      </c>
      <c r="F13697" s="859">
        <v>0</v>
      </c>
      <c r="G13697" s="518" t="s">
        <v>128</v>
      </c>
      <c r="H13697" s="518" t="s">
        <v>179</v>
      </c>
      <c r="I13697" s="518">
        <v>672998</v>
      </c>
    </row>
    <row r="13698" spans="1:9" x14ac:dyDescent="0.2">
      <c r="A13698" s="518" t="s">
        <v>179</v>
      </c>
      <c r="B13698" s="518">
        <v>673020</v>
      </c>
      <c r="C13698" s="518" t="s">
        <v>2660</v>
      </c>
      <c r="D13698" s="518" t="s">
        <v>7105</v>
      </c>
      <c r="E13698" s="859">
        <v>30</v>
      </c>
      <c r="F13698" s="859">
        <v>0</v>
      </c>
      <c r="G13698" s="518" t="s">
        <v>128</v>
      </c>
      <c r="H13698" s="518" t="s">
        <v>179</v>
      </c>
      <c r="I13698" s="518">
        <v>673020</v>
      </c>
    </row>
    <row r="13699" spans="1:9" x14ac:dyDescent="0.2">
      <c r="A13699" s="518" t="s">
        <v>293</v>
      </c>
      <c r="B13699" s="518">
        <v>673046</v>
      </c>
      <c r="C13699" s="518" t="s">
        <v>2660</v>
      </c>
      <c r="D13699" s="518" t="s">
        <v>9675</v>
      </c>
      <c r="E13699" s="859">
        <v>34</v>
      </c>
      <c r="F13699" s="859">
        <v>28</v>
      </c>
      <c r="G13699" s="518" t="s">
        <v>122</v>
      </c>
      <c r="H13699" s="518" t="s">
        <v>293</v>
      </c>
      <c r="I13699" s="518">
        <v>673046</v>
      </c>
    </row>
    <row r="13700" spans="1:9" x14ac:dyDescent="0.2">
      <c r="A13700" s="518" t="s">
        <v>161</v>
      </c>
      <c r="B13700" s="518">
        <v>673061</v>
      </c>
      <c r="C13700" s="518" t="s">
        <v>2660</v>
      </c>
      <c r="D13700" s="518" t="s">
        <v>902</v>
      </c>
      <c r="E13700" s="859">
        <v>32</v>
      </c>
      <c r="F13700" s="859">
        <v>31</v>
      </c>
      <c r="G13700" s="518" t="s">
        <v>122</v>
      </c>
      <c r="H13700" s="518" t="s">
        <v>161</v>
      </c>
      <c r="I13700" s="518">
        <v>673061</v>
      </c>
    </row>
    <row r="13701" spans="1:9" x14ac:dyDescent="0.2">
      <c r="A13701" s="518" t="s">
        <v>256</v>
      </c>
      <c r="B13701" s="518">
        <v>673087</v>
      </c>
      <c r="C13701" s="518" t="s">
        <v>2660</v>
      </c>
      <c r="D13701" s="518" t="s">
        <v>707</v>
      </c>
      <c r="E13701" s="859">
        <v>22</v>
      </c>
      <c r="F13701" s="859">
        <v>11</v>
      </c>
      <c r="G13701" s="518" t="s">
        <v>128</v>
      </c>
      <c r="H13701" s="518" t="s">
        <v>256</v>
      </c>
      <c r="I13701" s="518">
        <v>673087</v>
      </c>
    </row>
    <row r="13702" spans="1:9" x14ac:dyDescent="0.2">
      <c r="A13702" s="518" t="s">
        <v>256</v>
      </c>
      <c r="B13702" s="518">
        <v>673095</v>
      </c>
      <c r="C13702" s="518" t="s">
        <v>2660</v>
      </c>
      <c r="D13702" s="518" t="s">
        <v>707</v>
      </c>
      <c r="E13702" s="859">
        <v>17</v>
      </c>
      <c r="F13702" s="859">
        <v>12</v>
      </c>
      <c r="G13702" s="518" t="s">
        <v>128</v>
      </c>
      <c r="H13702" s="518" t="s">
        <v>256</v>
      </c>
      <c r="I13702" s="518">
        <v>798538</v>
      </c>
    </row>
    <row r="13703" spans="1:9" x14ac:dyDescent="0.2">
      <c r="A13703" s="518" t="s">
        <v>203</v>
      </c>
      <c r="B13703" s="518">
        <v>673186</v>
      </c>
      <c r="C13703" s="518" t="s">
        <v>2660</v>
      </c>
      <c r="D13703" s="518" t="s">
        <v>3664</v>
      </c>
      <c r="E13703" s="859">
        <v>25</v>
      </c>
      <c r="F13703" s="859">
        <v>25</v>
      </c>
      <c r="G13703" s="518" t="s">
        <v>128</v>
      </c>
      <c r="H13703" s="518" t="s">
        <v>203</v>
      </c>
      <c r="I13703" s="518">
        <v>673186</v>
      </c>
    </row>
    <row r="13704" spans="1:9" x14ac:dyDescent="0.2">
      <c r="A13704" s="518" t="s">
        <v>256</v>
      </c>
      <c r="B13704" s="518">
        <v>673236</v>
      </c>
      <c r="C13704" s="518" t="s">
        <v>2660</v>
      </c>
      <c r="D13704" s="518" t="s">
        <v>7286</v>
      </c>
      <c r="E13704" s="859">
        <v>21</v>
      </c>
      <c r="F13704" s="859">
        <v>0</v>
      </c>
      <c r="G13704" s="518" t="s">
        <v>128</v>
      </c>
      <c r="H13704" s="518" t="s">
        <v>256</v>
      </c>
      <c r="I13704" s="518">
        <v>671826</v>
      </c>
    </row>
    <row r="13705" spans="1:9" x14ac:dyDescent="0.2">
      <c r="A13705" s="518" t="s">
        <v>256</v>
      </c>
      <c r="B13705" s="518">
        <v>673301</v>
      </c>
      <c r="C13705" s="518" t="s">
        <v>2660</v>
      </c>
      <c r="D13705" s="518" t="s">
        <v>7694</v>
      </c>
      <c r="E13705" s="859">
        <v>19</v>
      </c>
      <c r="F13705" s="859">
        <v>0</v>
      </c>
      <c r="G13705" s="518" t="s">
        <v>128</v>
      </c>
      <c r="H13705" s="518" t="s">
        <v>256</v>
      </c>
      <c r="I13705" s="518">
        <v>673301</v>
      </c>
    </row>
    <row r="13706" spans="1:9" x14ac:dyDescent="0.2">
      <c r="A13706" s="518" t="s">
        <v>296</v>
      </c>
      <c r="B13706" s="518">
        <v>673368</v>
      </c>
      <c r="C13706" s="518" t="s">
        <v>2660</v>
      </c>
      <c r="D13706" s="518" t="s">
        <v>7309</v>
      </c>
      <c r="E13706" s="859">
        <v>31</v>
      </c>
      <c r="F13706" s="859">
        <v>20</v>
      </c>
      <c r="G13706" s="518" t="s">
        <v>122</v>
      </c>
      <c r="H13706" s="518" t="s">
        <v>296</v>
      </c>
      <c r="I13706" s="518">
        <v>673368</v>
      </c>
    </row>
    <row r="13707" spans="1:9" x14ac:dyDescent="0.2">
      <c r="A13707" s="518" t="s">
        <v>314</v>
      </c>
      <c r="B13707" s="518">
        <v>673376</v>
      </c>
      <c r="C13707" s="518" t="s">
        <v>2660</v>
      </c>
      <c r="D13707" s="518" t="s">
        <v>7257</v>
      </c>
      <c r="E13707" s="859">
        <v>26</v>
      </c>
      <c r="F13707" s="859">
        <v>0</v>
      </c>
      <c r="G13707" s="518" t="s">
        <v>122</v>
      </c>
      <c r="H13707" s="518" t="s">
        <v>314</v>
      </c>
      <c r="I13707" s="518">
        <v>673376</v>
      </c>
    </row>
    <row r="13708" spans="1:9" x14ac:dyDescent="0.2">
      <c r="A13708" s="518" t="s">
        <v>314</v>
      </c>
      <c r="B13708" s="518">
        <v>673442</v>
      </c>
      <c r="C13708" s="518" t="s">
        <v>2660</v>
      </c>
      <c r="D13708" s="518" t="s">
        <v>7532</v>
      </c>
      <c r="E13708" s="859">
        <v>32</v>
      </c>
      <c r="F13708" s="859">
        <v>0</v>
      </c>
      <c r="G13708" s="518" t="s">
        <v>122</v>
      </c>
      <c r="H13708" s="518" t="s">
        <v>314</v>
      </c>
      <c r="I13708" s="518">
        <v>673442</v>
      </c>
    </row>
    <row r="13709" spans="1:9" x14ac:dyDescent="0.2">
      <c r="A13709" s="518" t="s">
        <v>325</v>
      </c>
      <c r="B13709" s="518">
        <v>673574</v>
      </c>
      <c r="C13709" s="518" t="s">
        <v>2660</v>
      </c>
      <c r="D13709" s="518" t="s">
        <v>7310</v>
      </c>
      <c r="E13709" s="859">
        <v>34</v>
      </c>
      <c r="F13709" s="859">
        <v>29</v>
      </c>
      <c r="G13709" s="518" t="s">
        <v>122</v>
      </c>
      <c r="H13709" s="518" t="s">
        <v>325</v>
      </c>
      <c r="I13709" s="518">
        <v>673574</v>
      </c>
    </row>
    <row r="13710" spans="1:9" x14ac:dyDescent="0.2">
      <c r="A13710" s="518" t="s">
        <v>325</v>
      </c>
      <c r="B13710" s="518">
        <v>673608</v>
      </c>
      <c r="C13710" s="518" t="s">
        <v>2660</v>
      </c>
      <c r="D13710" s="518" t="s">
        <v>1095</v>
      </c>
      <c r="E13710" s="859">
        <v>29</v>
      </c>
      <c r="F13710" s="859">
        <v>26</v>
      </c>
      <c r="G13710" s="518" t="s">
        <v>122</v>
      </c>
      <c r="H13710" s="518" t="s">
        <v>325</v>
      </c>
      <c r="I13710" s="518">
        <v>673608</v>
      </c>
    </row>
    <row r="13711" spans="1:9" x14ac:dyDescent="0.2">
      <c r="A13711" s="518" t="s">
        <v>239</v>
      </c>
      <c r="B13711" s="518">
        <v>673632</v>
      </c>
      <c r="C13711" s="518" t="s">
        <v>2660</v>
      </c>
      <c r="D13711" s="518" t="s">
        <v>8345</v>
      </c>
      <c r="E13711" s="859">
        <v>34</v>
      </c>
      <c r="F13711" s="859">
        <v>32</v>
      </c>
      <c r="G13711" s="518" t="s">
        <v>122</v>
      </c>
      <c r="H13711" s="518" t="s">
        <v>239</v>
      </c>
      <c r="I13711" s="518">
        <v>673632</v>
      </c>
    </row>
    <row r="13712" spans="1:9" x14ac:dyDescent="0.2">
      <c r="A13712" s="518" t="s">
        <v>181</v>
      </c>
      <c r="B13712" s="518">
        <v>673640</v>
      </c>
      <c r="C13712" s="518" t="s">
        <v>2660</v>
      </c>
      <c r="D13712" s="518" t="s">
        <v>7767</v>
      </c>
      <c r="E13712" s="859">
        <v>24</v>
      </c>
      <c r="F13712" s="859">
        <v>0</v>
      </c>
      <c r="G13712" s="518" t="s">
        <v>128</v>
      </c>
      <c r="H13712" s="518" t="s">
        <v>181</v>
      </c>
      <c r="I13712" s="518">
        <v>673640</v>
      </c>
    </row>
    <row r="13713" spans="1:9" x14ac:dyDescent="0.2">
      <c r="A13713" s="518" t="s">
        <v>181</v>
      </c>
      <c r="B13713" s="518">
        <v>673657</v>
      </c>
      <c r="C13713" s="518" t="s">
        <v>2660</v>
      </c>
      <c r="D13713" s="518" t="s">
        <v>7768</v>
      </c>
      <c r="E13713" s="859">
        <v>30</v>
      </c>
      <c r="F13713" s="859">
        <v>0</v>
      </c>
      <c r="G13713" s="518" t="s">
        <v>128</v>
      </c>
      <c r="H13713" s="518" t="s">
        <v>181</v>
      </c>
      <c r="I13713" s="518">
        <v>673657</v>
      </c>
    </row>
    <row r="13714" spans="1:9" x14ac:dyDescent="0.2">
      <c r="A13714" s="518" t="s">
        <v>181</v>
      </c>
      <c r="B13714" s="518">
        <v>673665</v>
      </c>
      <c r="C13714" s="518" t="s">
        <v>2660</v>
      </c>
      <c r="D13714" s="518" t="s">
        <v>8382</v>
      </c>
      <c r="E13714" s="859">
        <v>33</v>
      </c>
      <c r="F13714" s="859">
        <v>0</v>
      </c>
      <c r="G13714" s="518" t="s">
        <v>128</v>
      </c>
      <c r="H13714" s="518" t="s">
        <v>181</v>
      </c>
      <c r="I13714" s="518">
        <v>673665</v>
      </c>
    </row>
    <row r="13715" spans="1:9" x14ac:dyDescent="0.2">
      <c r="A13715" s="518" t="s">
        <v>256</v>
      </c>
      <c r="B13715" s="518">
        <v>673673</v>
      </c>
      <c r="C13715" s="518" t="s">
        <v>2660</v>
      </c>
      <c r="D13715" s="518" t="s">
        <v>1342</v>
      </c>
      <c r="E13715" s="859">
        <v>16</v>
      </c>
      <c r="F13715" s="859">
        <v>10</v>
      </c>
      <c r="G13715" s="518" t="s">
        <v>128</v>
      </c>
      <c r="H13715" s="518" t="s">
        <v>256</v>
      </c>
      <c r="I13715" s="518">
        <v>673673</v>
      </c>
    </row>
    <row r="13716" spans="1:9" x14ac:dyDescent="0.2">
      <c r="A13716" s="518" t="s">
        <v>256</v>
      </c>
      <c r="B13716" s="518">
        <v>673681</v>
      </c>
      <c r="C13716" s="518" t="s">
        <v>2660</v>
      </c>
      <c r="D13716" s="518" t="s">
        <v>1342</v>
      </c>
      <c r="E13716" s="859">
        <v>18</v>
      </c>
      <c r="F13716" s="859">
        <v>8</v>
      </c>
      <c r="G13716" s="518" t="s">
        <v>128</v>
      </c>
      <c r="H13716" s="518" t="s">
        <v>256</v>
      </c>
      <c r="I13716" s="518">
        <v>673681</v>
      </c>
    </row>
    <row r="13717" spans="1:9" x14ac:dyDescent="0.2">
      <c r="A13717" s="518" t="s">
        <v>383</v>
      </c>
      <c r="B13717" s="518">
        <v>673699</v>
      </c>
      <c r="C13717" s="518" t="s">
        <v>2660</v>
      </c>
      <c r="D13717" s="518" t="s">
        <v>9676</v>
      </c>
      <c r="E13717" s="859">
        <v>32</v>
      </c>
      <c r="F13717" s="859">
        <v>0</v>
      </c>
      <c r="G13717" s="518" t="s">
        <v>128</v>
      </c>
      <c r="H13717" s="518" t="s">
        <v>383</v>
      </c>
      <c r="I13717" s="518">
        <v>673699</v>
      </c>
    </row>
    <row r="13718" spans="1:9" x14ac:dyDescent="0.2">
      <c r="A13718" s="518" t="s">
        <v>196</v>
      </c>
      <c r="B13718" s="518">
        <v>673707</v>
      </c>
      <c r="C13718" s="518" t="s">
        <v>2660</v>
      </c>
      <c r="D13718" s="518" t="s">
        <v>7719</v>
      </c>
      <c r="E13718" s="859">
        <v>19</v>
      </c>
      <c r="F13718" s="859">
        <v>0</v>
      </c>
      <c r="G13718" s="518" t="s">
        <v>128</v>
      </c>
      <c r="H13718" s="518" t="s">
        <v>196</v>
      </c>
      <c r="I13718" s="518">
        <v>673707</v>
      </c>
    </row>
    <row r="13719" spans="1:9" x14ac:dyDescent="0.2">
      <c r="A13719" s="518" t="s">
        <v>181</v>
      </c>
      <c r="B13719" s="518">
        <v>673830</v>
      </c>
      <c r="C13719" s="518" t="s">
        <v>2660</v>
      </c>
      <c r="D13719" s="518" t="s">
        <v>7769</v>
      </c>
      <c r="E13719" s="859">
        <v>21</v>
      </c>
      <c r="F13719" s="859">
        <v>0</v>
      </c>
      <c r="G13719" s="518" t="s">
        <v>128</v>
      </c>
      <c r="H13719" s="518" t="s">
        <v>181</v>
      </c>
      <c r="I13719" s="518">
        <v>673830</v>
      </c>
    </row>
    <row r="13720" spans="1:9" x14ac:dyDescent="0.2">
      <c r="A13720" s="518" t="s">
        <v>279</v>
      </c>
      <c r="B13720" s="518">
        <v>673897</v>
      </c>
      <c r="C13720" s="518" t="s">
        <v>2660</v>
      </c>
      <c r="D13720" s="518" t="s">
        <v>585</v>
      </c>
      <c r="E13720" s="859">
        <v>18</v>
      </c>
      <c r="F13720" s="859">
        <v>0</v>
      </c>
      <c r="G13720" s="518" t="s">
        <v>128</v>
      </c>
      <c r="H13720" s="518" t="s">
        <v>279</v>
      </c>
      <c r="I13720" s="518">
        <v>673897</v>
      </c>
    </row>
    <row r="13721" spans="1:9" x14ac:dyDescent="0.2">
      <c r="A13721" s="518" t="s">
        <v>181</v>
      </c>
      <c r="B13721" s="518">
        <v>673905</v>
      </c>
      <c r="C13721" s="518" t="s">
        <v>2660</v>
      </c>
      <c r="D13721" s="518" t="s">
        <v>8383</v>
      </c>
      <c r="E13721" s="859">
        <v>27</v>
      </c>
      <c r="F13721" s="859">
        <v>0</v>
      </c>
      <c r="G13721" s="518" t="s">
        <v>128</v>
      </c>
      <c r="H13721" s="518" t="s">
        <v>181</v>
      </c>
      <c r="I13721" s="518">
        <v>673905</v>
      </c>
    </row>
    <row r="13722" spans="1:9" x14ac:dyDescent="0.2">
      <c r="A13722" s="518" t="s">
        <v>372</v>
      </c>
      <c r="B13722" s="518">
        <v>673947</v>
      </c>
      <c r="C13722" s="518" t="s">
        <v>2660</v>
      </c>
      <c r="D13722" s="518" t="s">
        <v>7467</v>
      </c>
      <c r="E13722" s="859">
        <v>35</v>
      </c>
      <c r="F13722" s="859">
        <v>0</v>
      </c>
      <c r="G13722" s="518" t="s">
        <v>128</v>
      </c>
      <c r="H13722" s="518" t="s">
        <v>372</v>
      </c>
      <c r="I13722" s="518">
        <v>673947</v>
      </c>
    </row>
    <row r="13723" spans="1:9" x14ac:dyDescent="0.2">
      <c r="A13723" s="518" t="s">
        <v>181</v>
      </c>
      <c r="B13723" s="518">
        <v>673954</v>
      </c>
      <c r="C13723" s="518" t="s">
        <v>2660</v>
      </c>
      <c r="D13723" s="518" t="s">
        <v>7770</v>
      </c>
      <c r="E13723" s="859">
        <v>29</v>
      </c>
      <c r="F13723" s="859">
        <v>0</v>
      </c>
      <c r="G13723" s="518" t="s">
        <v>128</v>
      </c>
      <c r="H13723" s="518" t="s">
        <v>181</v>
      </c>
      <c r="I13723" s="518">
        <v>673954</v>
      </c>
    </row>
    <row r="13724" spans="1:9" x14ac:dyDescent="0.2">
      <c r="A13724" s="518" t="s">
        <v>351</v>
      </c>
      <c r="B13724" s="518">
        <v>673996</v>
      </c>
      <c r="C13724" s="518" t="s">
        <v>2660</v>
      </c>
      <c r="D13724" s="518" t="s">
        <v>7839</v>
      </c>
      <c r="E13724" s="859">
        <v>34</v>
      </c>
      <c r="F13724" s="859">
        <v>32</v>
      </c>
      <c r="G13724" s="518" t="s">
        <v>128</v>
      </c>
      <c r="H13724" s="518" t="s">
        <v>351</v>
      </c>
      <c r="I13724" s="518">
        <v>673996</v>
      </c>
    </row>
    <row r="13725" spans="1:9" x14ac:dyDescent="0.2">
      <c r="A13725" s="518" t="s">
        <v>333</v>
      </c>
      <c r="B13725" s="518">
        <v>674135</v>
      </c>
      <c r="C13725" s="518" t="s">
        <v>2660</v>
      </c>
      <c r="D13725" s="518" t="s">
        <v>7089</v>
      </c>
      <c r="E13725" s="859">
        <v>34</v>
      </c>
      <c r="F13725" s="859">
        <v>0</v>
      </c>
      <c r="G13725" s="518" t="s">
        <v>128</v>
      </c>
      <c r="H13725" s="518" t="s">
        <v>333</v>
      </c>
      <c r="I13725" s="518">
        <v>674135</v>
      </c>
    </row>
    <row r="13726" spans="1:9" x14ac:dyDescent="0.2">
      <c r="A13726" s="518" t="s">
        <v>256</v>
      </c>
      <c r="B13726" s="518">
        <v>674200</v>
      </c>
      <c r="C13726" s="518" t="s">
        <v>2660</v>
      </c>
      <c r="D13726" s="518" t="s">
        <v>9677</v>
      </c>
      <c r="E13726" s="859">
        <v>24</v>
      </c>
      <c r="F13726" s="859">
        <v>0</v>
      </c>
      <c r="G13726" s="518" t="s">
        <v>128</v>
      </c>
      <c r="H13726" s="518" t="s">
        <v>256</v>
      </c>
      <c r="I13726" s="518">
        <v>674200</v>
      </c>
    </row>
    <row r="13727" spans="1:9" x14ac:dyDescent="0.2">
      <c r="A13727" s="518" t="s">
        <v>256</v>
      </c>
      <c r="B13727" s="518">
        <v>674218</v>
      </c>
      <c r="C13727" s="518" t="s">
        <v>2660</v>
      </c>
      <c r="D13727" s="518" t="s">
        <v>9678</v>
      </c>
      <c r="E13727" s="859">
        <v>30</v>
      </c>
      <c r="F13727" s="859">
        <v>40</v>
      </c>
      <c r="G13727" s="518" t="s">
        <v>128</v>
      </c>
      <c r="H13727" s="518" t="s">
        <v>256</v>
      </c>
      <c r="I13727" s="518">
        <v>674218</v>
      </c>
    </row>
    <row r="13728" spans="1:9" x14ac:dyDescent="0.2">
      <c r="A13728" s="518" t="s">
        <v>181</v>
      </c>
      <c r="B13728" s="518">
        <v>674226</v>
      </c>
      <c r="C13728" s="518" t="s">
        <v>2660</v>
      </c>
      <c r="D13728" s="518" t="s">
        <v>5150</v>
      </c>
      <c r="E13728" s="859">
        <v>29</v>
      </c>
      <c r="F13728" s="859">
        <v>0</v>
      </c>
      <c r="G13728" s="518" t="s">
        <v>128</v>
      </c>
      <c r="H13728" s="518" t="s">
        <v>181</v>
      </c>
      <c r="I13728" s="518">
        <v>674226</v>
      </c>
    </row>
    <row r="13729" spans="1:9" x14ac:dyDescent="0.2">
      <c r="A13729" s="518" t="s">
        <v>256</v>
      </c>
      <c r="B13729" s="518">
        <v>674259</v>
      </c>
      <c r="C13729" s="518" t="s">
        <v>2660</v>
      </c>
      <c r="D13729" s="518" t="s">
        <v>9549</v>
      </c>
      <c r="E13729" s="859">
        <v>23</v>
      </c>
      <c r="F13729" s="859">
        <v>0</v>
      </c>
      <c r="G13729" s="518" t="s">
        <v>128</v>
      </c>
      <c r="H13729" s="518" t="s">
        <v>256</v>
      </c>
      <c r="I13729" s="518">
        <v>674259</v>
      </c>
    </row>
    <row r="13730" spans="1:9" x14ac:dyDescent="0.2">
      <c r="A13730" s="518" t="s">
        <v>256</v>
      </c>
      <c r="B13730" s="518">
        <v>674267</v>
      </c>
      <c r="C13730" s="518" t="s">
        <v>2660</v>
      </c>
      <c r="D13730" s="518" t="s">
        <v>9679</v>
      </c>
      <c r="E13730" s="859">
        <v>30</v>
      </c>
      <c r="F13730" s="859">
        <v>0</v>
      </c>
      <c r="G13730" s="518" t="s">
        <v>128</v>
      </c>
      <c r="H13730" s="518" t="s">
        <v>256</v>
      </c>
      <c r="I13730" s="518">
        <v>674267</v>
      </c>
    </row>
    <row r="13731" spans="1:9" x14ac:dyDescent="0.2">
      <c r="A13731" s="518" t="s">
        <v>164</v>
      </c>
      <c r="B13731" s="518">
        <v>674317</v>
      </c>
      <c r="C13731" s="518" t="s">
        <v>2660</v>
      </c>
      <c r="D13731" s="518" t="s">
        <v>575</v>
      </c>
      <c r="E13731" s="859">
        <v>22</v>
      </c>
      <c r="F13731" s="859">
        <v>0</v>
      </c>
      <c r="G13731" s="518" t="s">
        <v>128</v>
      </c>
      <c r="H13731" s="518" t="s">
        <v>164</v>
      </c>
      <c r="I13731" s="518">
        <v>674317</v>
      </c>
    </row>
    <row r="13732" spans="1:9" x14ac:dyDescent="0.2">
      <c r="A13732" s="518" t="s">
        <v>179</v>
      </c>
      <c r="B13732" s="518">
        <v>674341</v>
      </c>
      <c r="C13732" s="518" t="s">
        <v>2660</v>
      </c>
      <c r="D13732" s="518" t="s">
        <v>7622</v>
      </c>
      <c r="E13732" s="859">
        <v>29</v>
      </c>
      <c r="F13732" s="859">
        <v>0</v>
      </c>
      <c r="G13732" s="518" t="s">
        <v>128</v>
      </c>
      <c r="H13732" s="518" t="s">
        <v>179</v>
      </c>
      <c r="I13732" s="518">
        <v>674341</v>
      </c>
    </row>
    <row r="13733" spans="1:9" x14ac:dyDescent="0.2">
      <c r="A13733" s="518" t="s">
        <v>179</v>
      </c>
      <c r="B13733" s="518">
        <v>674358</v>
      </c>
      <c r="C13733" s="518" t="s">
        <v>2660</v>
      </c>
      <c r="D13733" s="518" t="s">
        <v>7622</v>
      </c>
      <c r="E13733" s="859">
        <v>52</v>
      </c>
      <c r="F13733" s="859">
        <v>0</v>
      </c>
      <c r="G13733" s="518" t="s">
        <v>128</v>
      </c>
      <c r="H13733" s="518" t="s">
        <v>179</v>
      </c>
      <c r="I13733" s="518">
        <v>674358</v>
      </c>
    </row>
    <row r="13734" spans="1:9" x14ac:dyDescent="0.2">
      <c r="A13734" s="518" t="s">
        <v>179</v>
      </c>
      <c r="B13734" s="518">
        <v>674366</v>
      </c>
      <c r="C13734" s="518" t="s">
        <v>2660</v>
      </c>
      <c r="D13734" s="518" t="s">
        <v>7622</v>
      </c>
      <c r="E13734" s="859">
        <v>3</v>
      </c>
      <c r="F13734" s="859">
        <v>0</v>
      </c>
      <c r="G13734" s="518" t="s">
        <v>128</v>
      </c>
      <c r="H13734" s="518" t="s">
        <v>179</v>
      </c>
      <c r="I13734" s="518">
        <v>674366</v>
      </c>
    </row>
    <row r="13735" spans="1:9" x14ac:dyDescent="0.2">
      <c r="A13735" s="518" t="s">
        <v>8494</v>
      </c>
      <c r="B13735" s="518">
        <v>674440</v>
      </c>
      <c r="C13735" s="518" t="s">
        <v>2660</v>
      </c>
      <c r="D13735" s="518" t="s">
        <v>2925</v>
      </c>
      <c r="E13735" s="859">
        <v>20</v>
      </c>
      <c r="F13735" s="859">
        <v>18</v>
      </c>
      <c r="G13735" s="518" t="s">
        <v>128</v>
      </c>
      <c r="H13735" s="518" t="s">
        <v>8494</v>
      </c>
      <c r="I13735" s="518">
        <v>674440</v>
      </c>
    </row>
    <row r="13736" spans="1:9" x14ac:dyDescent="0.2">
      <c r="A13736" s="518" t="s">
        <v>158</v>
      </c>
      <c r="B13736" s="518">
        <v>674457</v>
      </c>
      <c r="C13736" s="518" t="s">
        <v>2660</v>
      </c>
      <c r="D13736" s="518" t="s">
        <v>7613</v>
      </c>
      <c r="E13736" s="859">
        <v>28</v>
      </c>
      <c r="F13736" s="859">
        <v>0</v>
      </c>
      <c r="G13736" s="518" t="s">
        <v>128</v>
      </c>
      <c r="H13736" s="518" t="s">
        <v>158</v>
      </c>
      <c r="I13736" s="518">
        <v>674457</v>
      </c>
    </row>
    <row r="13737" spans="1:9" x14ac:dyDescent="0.2">
      <c r="A13737" s="518" t="s">
        <v>179</v>
      </c>
      <c r="B13737" s="518">
        <v>674499</v>
      </c>
      <c r="C13737" s="518" t="s">
        <v>2660</v>
      </c>
      <c r="D13737" s="518" t="s">
        <v>7623</v>
      </c>
      <c r="E13737" s="859">
        <v>34</v>
      </c>
      <c r="F13737" s="859">
        <v>34</v>
      </c>
      <c r="G13737" s="518" t="s">
        <v>128</v>
      </c>
      <c r="H13737" s="518" t="s">
        <v>179</v>
      </c>
      <c r="I13737" s="518">
        <v>674499</v>
      </c>
    </row>
    <row r="13738" spans="1:9" x14ac:dyDescent="0.2">
      <c r="A13738" s="518" t="s">
        <v>359</v>
      </c>
      <c r="B13738" s="518">
        <v>674663</v>
      </c>
      <c r="C13738" s="518" t="s">
        <v>2660</v>
      </c>
      <c r="D13738" s="518" t="s">
        <v>7662</v>
      </c>
      <c r="E13738" s="859">
        <v>24</v>
      </c>
      <c r="F13738" s="859">
        <v>24</v>
      </c>
      <c r="G13738" s="518" t="s">
        <v>128</v>
      </c>
      <c r="H13738" s="518" t="s">
        <v>359</v>
      </c>
      <c r="I13738" s="518">
        <v>674663</v>
      </c>
    </row>
    <row r="13739" spans="1:9" x14ac:dyDescent="0.2">
      <c r="A13739" s="518" t="s">
        <v>359</v>
      </c>
      <c r="B13739" s="518">
        <v>674697</v>
      </c>
      <c r="C13739" s="518" t="s">
        <v>2660</v>
      </c>
      <c r="D13739" s="518" t="s">
        <v>7663</v>
      </c>
      <c r="E13739" s="859">
        <v>22</v>
      </c>
      <c r="F13739" s="859">
        <v>22</v>
      </c>
      <c r="G13739" s="518" t="s">
        <v>128</v>
      </c>
      <c r="H13739" s="518" t="s">
        <v>359</v>
      </c>
      <c r="I13739" s="518">
        <v>674697</v>
      </c>
    </row>
    <row r="13740" spans="1:9" x14ac:dyDescent="0.2">
      <c r="A13740" s="518" t="s">
        <v>359</v>
      </c>
      <c r="B13740" s="518">
        <v>674713</v>
      </c>
      <c r="C13740" s="518" t="s">
        <v>2660</v>
      </c>
      <c r="D13740" s="518" t="s">
        <v>7664</v>
      </c>
      <c r="E13740" s="859">
        <v>30</v>
      </c>
      <c r="F13740" s="859">
        <v>30</v>
      </c>
      <c r="G13740" s="518" t="s">
        <v>128</v>
      </c>
      <c r="H13740" s="518" t="s">
        <v>359</v>
      </c>
      <c r="I13740" s="518">
        <v>674713</v>
      </c>
    </row>
    <row r="13741" spans="1:9" x14ac:dyDescent="0.2">
      <c r="A13741" s="518" t="s">
        <v>359</v>
      </c>
      <c r="B13741" s="518">
        <v>674721</v>
      </c>
      <c r="C13741" s="518" t="s">
        <v>2660</v>
      </c>
      <c r="D13741" s="518" t="s">
        <v>7665</v>
      </c>
      <c r="E13741" s="859">
        <v>24</v>
      </c>
      <c r="F13741" s="859">
        <v>24</v>
      </c>
      <c r="G13741" s="518" t="s">
        <v>128</v>
      </c>
      <c r="H13741" s="518" t="s">
        <v>359</v>
      </c>
      <c r="I13741" s="518">
        <v>674721</v>
      </c>
    </row>
    <row r="13742" spans="1:9" x14ac:dyDescent="0.2">
      <c r="A13742" s="518" t="s">
        <v>359</v>
      </c>
      <c r="B13742" s="518">
        <v>674739</v>
      </c>
      <c r="C13742" s="518" t="s">
        <v>2660</v>
      </c>
      <c r="D13742" s="518" t="s">
        <v>7666</v>
      </c>
      <c r="E13742" s="859">
        <v>22</v>
      </c>
      <c r="F13742" s="859">
        <v>22</v>
      </c>
      <c r="G13742" s="518" t="s">
        <v>128</v>
      </c>
      <c r="H13742" s="518" t="s">
        <v>359</v>
      </c>
      <c r="I13742" s="518">
        <v>674739</v>
      </c>
    </row>
    <row r="13743" spans="1:9" x14ac:dyDescent="0.2">
      <c r="A13743" s="518" t="s">
        <v>359</v>
      </c>
      <c r="B13743" s="518">
        <v>674754</v>
      </c>
      <c r="C13743" s="518" t="s">
        <v>2660</v>
      </c>
      <c r="D13743" s="518" t="s">
        <v>7667</v>
      </c>
      <c r="E13743" s="859">
        <v>24</v>
      </c>
      <c r="F13743" s="859">
        <v>23</v>
      </c>
      <c r="G13743" s="518" t="s">
        <v>128</v>
      </c>
      <c r="H13743" s="518" t="s">
        <v>359</v>
      </c>
      <c r="I13743" s="518">
        <v>674754</v>
      </c>
    </row>
    <row r="13744" spans="1:9" x14ac:dyDescent="0.2">
      <c r="A13744" s="518" t="s">
        <v>359</v>
      </c>
      <c r="B13744" s="518">
        <v>674788</v>
      </c>
      <c r="C13744" s="518" t="s">
        <v>2660</v>
      </c>
      <c r="D13744" s="518" t="s">
        <v>7668</v>
      </c>
      <c r="E13744" s="859">
        <v>23</v>
      </c>
      <c r="F13744" s="859">
        <v>23</v>
      </c>
      <c r="G13744" s="518" t="s">
        <v>128</v>
      </c>
      <c r="H13744" s="518" t="s">
        <v>359</v>
      </c>
      <c r="I13744" s="518">
        <v>674788</v>
      </c>
    </row>
    <row r="13745" spans="1:9" x14ac:dyDescent="0.2">
      <c r="A13745" s="518" t="s">
        <v>179</v>
      </c>
      <c r="B13745" s="518">
        <v>674820</v>
      </c>
      <c r="C13745" s="518" t="s">
        <v>2660</v>
      </c>
      <c r="D13745" s="518" t="s">
        <v>9680</v>
      </c>
      <c r="E13745" s="859">
        <v>32</v>
      </c>
      <c r="F13745" s="859">
        <v>0</v>
      </c>
      <c r="G13745" s="518" t="s">
        <v>128</v>
      </c>
      <c r="H13745" s="518" t="s">
        <v>179</v>
      </c>
      <c r="I13745" s="518">
        <v>674820</v>
      </c>
    </row>
    <row r="13746" spans="1:9" x14ac:dyDescent="0.2">
      <c r="A13746" s="518" t="s">
        <v>179</v>
      </c>
      <c r="B13746" s="518">
        <v>674838</v>
      </c>
      <c r="C13746" s="518" t="s">
        <v>2660</v>
      </c>
      <c r="D13746" s="518" t="s">
        <v>9680</v>
      </c>
      <c r="E13746" s="859">
        <v>21</v>
      </c>
      <c r="F13746" s="859">
        <v>0</v>
      </c>
      <c r="G13746" s="518" t="s">
        <v>128</v>
      </c>
      <c r="H13746" s="518" t="s">
        <v>179</v>
      </c>
      <c r="I13746" s="518">
        <v>674838</v>
      </c>
    </row>
    <row r="13747" spans="1:9" x14ac:dyDescent="0.2">
      <c r="A13747" s="518" t="s">
        <v>179</v>
      </c>
      <c r="B13747" s="518">
        <v>674846</v>
      </c>
      <c r="C13747" s="518" t="s">
        <v>2660</v>
      </c>
      <c r="D13747" s="518" t="s">
        <v>9680</v>
      </c>
      <c r="E13747" s="859">
        <v>31</v>
      </c>
      <c r="F13747" s="859">
        <v>0</v>
      </c>
      <c r="G13747" s="518" t="s">
        <v>128</v>
      </c>
      <c r="H13747" s="518" t="s">
        <v>179</v>
      </c>
      <c r="I13747" s="518">
        <v>674846</v>
      </c>
    </row>
    <row r="13748" spans="1:9" x14ac:dyDescent="0.2">
      <c r="A13748" s="518" t="s">
        <v>240</v>
      </c>
      <c r="B13748" s="518">
        <v>674879</v>
      </c>
      <c r="C13748" s="518" t="s">
        <v>2660</v>
      </c>
      <c r="D13748" s="518" t="s">
        <v>7793</v>
      </c>
      <c r="E13748" s="859">
        <v>28</v>
      </c>
      <c r="F13748" s="859">
        <v>0</v>
      </c>
      <c r="G13748" s="518" t="s">
        <v>128</v>
      </c>
      <c r="H13748" s="518" t="s">
        <v>240</v>
      </c>
      <c r="I13748" s="518">
        <v>674879</v>
      </c>
    </row>
    <row r="13749" spans="1:9" x14ac:dyDescent="0.2">
      <c r="A13749" s="518" t="s">
        <v>240</v>
      </c>
      <c r="B13749" s="518">
        <v>674887</v>
      </c>
      <c r="C13749" s="518" t="s">
        <v>2660</v>
      </c>
      <c r="D13749" s="518" t="s">
        <v>7794</v>
      </c>
      <c r="E13749" s="859">
        <v>31</v>
      </c>
      <c r="F13749" s="859">
        <v>0</v>
      </c>
      <c r="G13749" s="518" t="s">
        <v>128</v>
      </c>
      <c r="H13749" s="518" t="s">
        <v>240</v>
      </c>
      <c r="I13749" s="518">
        <v>674887</v>
      </c>
    </row>
    <row r="13750" spans="1:9" x14ac:dyDescent="0.2">
      <c r="A13750" s="518" t="s">
        <v>240</v>
      </c>
      <c r="B13750" s="518">
        <v>674895</v>
      </c>
      <c r="C13750" s="518" t="s">
        <v>2660</v>
      </c>
      <c r="D13750" s="518" t="s">
        <v>7795</v>
      </c>
      <c r="E13750" s="859">
        <v>33</v>
      </c>
      <c r="F13750" s="859">
        <v>0</v>
      </c>
      <c r="G13750" s="518" t="s">
        <v>128</v>
      </c>
      <c r="H13750" s="518" t="s">
        <v>240</v>
      </c>
      <c r="I13750" s="518">
        <v>674895</v>
      </c>
    </row>
    <row r="13751" spans="1:9" x14ac:dyDescent="0.2">
      <c r="A13751" s="518" t="s">
        <v>240</v>
      </c>
      <c r="B13751" s="518">
        <v>674911</v>
      </c>
      <c r="C13751" s="518" t="s">
        <v>2660</v>
      </c>
      <c r="D13751" s="518" t="s">
        <v>7796</v>
      </c>
      <c r="E13751" s="859">
        <v>35</v>
      </c>
      <c r="F13751" s="859">
        <v>0</v>
      </c>
      <c r="G13751" s="518" t="s">
        <v>128</v>
      </c>
      <c r="H13751" s="518" t="s">
        <v>240</v>
      </c>
      <c r="I13751" s="518">
        <v>674911</v>
      </c>
    </row>
    <row r="13752" spans="1:9" x14ac:dyDescent="0.2">
      <c r="A13752" s="518" t="s">
        <v>240</v>
      </c>
      <c r="B13752" s="518">
        <v>674929</v>
      </c>
      <c r="C13752" s="518" t="s">
        <v>2660</v>
      </c>
      <c r="D13752" s="518" t="s">
        <v>7797</v>
      </c>
      <c r="E13752" s="859">
        <v>35</v>
      </c>
      <c r="F13752" s="859">
        <v>0</v>
      </c>
      <c r="G13752" s="518" t="s">
        <v>128</v>
      </c>
      <c r="H13752" s="518" t="s">
        <v>240</v>
      </c>
      <c r="I13752" s="518">
        <v>674929</v>
      </c>
    </row>
    <row r="13753" spans="1:9" x14ac:dyDescent="0.2">
      <c r="A13753" s="518" t="s">
        <v>164</v>
      </c>
      <c r="B13753" s="518">
        <v>674937</v>
      </c>
      <c r="C13753" s="518" t="s">
        <v>2660</v>
      </c>
      <c r="D13753" s="518" t="s">
        <v>7584</v>
      </c>
      <c r="E13753" s="859">
        <v>32</v>
      </c>
      <c r="F13753" s="859">
        <v>0</v>
      </c>
      <c r="G13753" s="518" t="s">
        <v>128</v>
      </c>
      <c r="H13753" s="518" t="s">
        <v>164</v>
      </c>
      <c r="I13753" s="518">
        <v>674937</v>
      </c>
    </row>
    <row r="13754" spans="1:9" x14ac:dyDescent="0.2">
      <c r="A13754" s="518" t="s">
        <v>221</v>
      </c>
      <c r="B13754" s="518">
        <v>675017</v>
      </c>
      <c r="C13754" s="518" t="s">
        <v>2660</v>
      </c>
      <c r="D13754" s="518" t="s">
        <v>9681</v>
      </c>
      <c r="E13754" s="859">
        <v>20</v>
      </c>
      <c r="F13754" s="859">
        <v>0</v>
      </c>
      <c r="G13754" s="518" t="s">
        <v>128</v>
      </c>
      <c r="H13754" s="518" t="s">
        <v>221</v>
      </c>
      <c r="I13754" s="518">
        <v>675017</v>
      </c>
    </row>
    <row r="13755" spans="1:9" x14ac:dyDescent="0.2">
      <c r="A13755" s="518" t="s">
        <v>256</v>
      </c>
      <c r="B13755" s="518">
        <v>675041</v>
      </c>
      <c r="C13755" s="518" t="s">
        <v>2660</v>
      </c>
      <c r="D13755" s="518" t="s">
        <v>9682</v>
      </c>
      <c r="E13755" s="859">
        <v>23</v>
      </c>
      <c r="F13755" s="859">
        <v>0</v>
      </c>
      <c r="G13755" s="518" t="s">
        <v>128</v>
      </c>
      <c r="H13755" s="518" t="s">
        <v>256</v>
      </c>
      <c r="I13755" s="518">
        <v>675041</v>
      </c>
    </row>
    <row r="13756" spans="1:9" x14ac:dyDescent="0.2">
      <c r="A13756" s="518" t="s">
        <v>351</v>
      </c>
      <c r="B13756" s="518">
        <v>675090</v>
      </c>
      <c r="C13756" s="518" t="s">
        <v>2660</v>
      </c>
      <c r="D13756" s="518" t="s">
        <v>7840</v>
      </c>
      <c r="E13756" s="859">
        <v>36</v>
      </c>
      <c r="F13756" s="859">
        <v>36</v>
      </c>
      <c r="G13756" s="518" t="s">
        <v>128</v>
      </c>
      <c r="H13756" s="518" t="s">
        <v>351</v>
      </c>
      <c r="I13756" s="518">
        <v>675090</v>
      </c>
    </row>
    <row r="13757" spans="1:9" x14ac:dyDescent="0.2">
      <c r="A13757" s="518" t="s">
        <v>196</v>
      </c>
      <c r="B13757" s="518">
        <v>675181</v>
      </c>
      <c r="C13757" s="518" t="s">
        <v>2660</v>
      </c>
      <c r="D13757" s="518" t="s">
        <v>7720</v>
      </c>
      <c r="E13757" s="859">
        <v>32</v>
      </c>
      <c r="F13757" s="859">
        <v>0</v>
      </c>
      <c r="G13757" s="518" t="s">
        <v>128</v>
      </c>
      <c r="H13757" s="518" t="s">
        <v>196</v>
      </c>
      <c r="I13757" s="518">
        <v>675181</v>
      </c>
    </row>
    <row r="13758" spans="1:9" x14ac:dyDescent="0.2">
      <c r="A13758" s="518" t="s">
        <v>315</v>
      </c>
      <c r="B13758" s="518">
        <v>675249</v>
      </c>
      <c r="C13758" s="518" t="s">
        <v>2660</v>
      </c>
      <c r="D13758" s="518" t="s">
        <v>7600</v>
      </c>
      <c r="E13758" s="859">
        <v>27</v>
      </c>
      <c r="F13758" s="859">
        <v>0</v>
      </c>
      <c r="G13758" s="518" t="s">
        <v>128</v>
      </c>
      <c r="H13758" s="518" t="s">
        <v>315</v>
      </c>
      <c r="I13758" s="518">
        <v>675249</v>
      </c>
    </row>
    <row r="13759" spans="1:9" x14ac:dyDescent="0.2">
      <c r="A13759" s="518" t="s">
        <v>181</v>
      </c>
      <c r="B13759" s="518">
        <v>675314</v>
      </c>
      <c r="C13759" s="518" t="s">
        <v>2660</v>
      </c>
      <c r="D13759" s="518" t="s">
        <v>7087</v>
      </c>
      <c r="E13759" s="859">
        <v>30</v>
      </c>
      <c r="F13759" s="859">
        <v>0</v>
      </c>
      <c r="G13759" s="518" t="s">
        <v>128</v>
      </c>
      <c r="H13759" s="518" t="s">
        <v>181</v>
      </c>
      <c r="I13759" s="518">
        <v>675314</v>
      </c>
    </row>
    <row r="13760" spans="1:9" x14ac:dyDescent="0.2">
      <c r="A13760" s="518" t="s">
        <v>273</v>
      </c>
      <c r="B13760" s="518">
        <v>675389</v>
      </c>
      <c r="C13760" s="518" t="s">
        <v>2660</v>
      </c>
      <c r="D13760" s="518" t="s">
        <v>7537</v>
      </c>
      <c r="E13760" s="859">
        <v>35</v>
      </c>
      <c r="F13760" s="859">
        <v>30</v>
      </c>
      <c r="G13760" s="518" t="s">
        <v>128</v>
      </c>
      <c r="H13760" s="518" t="s">
        <v>273</v>
      </c>
      <c r="I13760" s="518">
        <v>675389</v>
      </c>
    </row>
    <row r="13761" spans="1:9" x14ac:dyDescent="0.2">
      <c r="A13761" s="518" t="s">
        <v>181</v>
      </c>
      <c r="B13761" s="518">
        <v>675421</v>
      </c>
      <c r="C13761" s="518" t="s">
        <v>2660</v>
      </c>
      <c r="D13761" s="518" t="s">
        <v>7771</v>
      </c>
      <c r="E13761" s="859">
        <v>36</v>
      </c>
      <c r="F13761" s="859">
        <v>0</v>
      </c>
      <c r="G13761" s="518" t="s">
        <v>128</v>
      </c>
      <c r="H13761" s="518" t="s">
        <v>181</v>
      </c>
      <c r="I13761" s="518">
        <v>675421</v>
      </c>
    </row>
    <row r="13762" spans="1:9" x14ac:dyDescent="0.2">
      <c r="A13762" s="518" t="s">
        <v>181</v>
      </c>
      <c r="B13762" s="518">
        <v>675439</v>
      </c>
      <c r="C13762" s="518" t="s">
        <v>2660</v>
      </c>
      <c r="D13762" s="518" t="s">
        <v>7772</v>
      </c>
      <c r="E13762" s="859">
        <v>37</v>
      </c>
      <c r="F13762" s="859">
        <v>0</v>
      </c>
      <c r="G13762" s="518" t="s">
        <v>128</v>
      </c>
      <c r="H13762" s="518" t="s">
        <v>181</v>
      </c>
      <c r="I13762" s="518">
        <v>675439</v>
      </c>
    </row>
    <row r="13763" spans="1:9" x14ac:dyDescent="0.2">
      <c r="A13763" s="518" t="s">
        <v>256</v>
      </c>
      <c r="B13763" s="518">
        <v>675447</v>
      </c>
      <c r="C13763" s="518" t="s">
        <v>2660</v>
      </c>
      <c r="D13763" s="518" t="s">
        <v>6996</v>
      </c>
      <c r="E13763" s="859">
        <v>19</v>
      </c>
      <c r="F13763" s="859">
        <v>0</v>
      </c>
      <c r="G13763" s="518" t="s">
        <v>128</v>
      </c>
      <c r="H13763" s="518" t="s">
        <v>256</v>
      </c>
      <c r="I13763" s="518">
        <v>675447</v>
      </c>
    </row>
    <row r="13764" spans="1:9" x14ac:dyDescent="0.2">
      <c r="A13764" s="518" t="s">
        <v>256</v>
      </c>
      <c r="B13764" s="518">
        <v>675561</v>
      </c>
      <c r="C13764" s="518" t="s">
        <v>2660</v>
      </c>
      <c r="D13764" s="518" t="s">
        <v>8965</v>
      </c>
      <c r="E13764" s="859">
        <v>35</v>
      </c>
      <c r="F13764" s="859">
        <v>0</v>
      </c>
      <c r="G13764" s="518" t="s">
        <v>128</v>
      </c>
      <c r="H13764" s="518" t="s">
        <v>256</v>
      </c>
      <c r="I13764" s="518">
        <v>675561</v>
      </c>
    </row>
    <row r="13765" spans="1:9" x14ac:dyDescent="0.2">
      <c r="A13765" s="518" t="s">
        <v>179</v>
      </c>
      <c r="B13765" s="518">
        <v>675579</v>
      </c>
      <c r="C13765" s="518" t="s">
        <v>2660</v>
      </c>
      <c r="D13765" s="518" t="s">
        <v>7624</v>
      </c>
      <c r="E13765" s="859">
        <v>32</v>
      </c>
      <c r="F13765" s="859">
        <v>0</v>
      </c>
      <c r="G13765" s="518" t="s">
        <v>128</v>
      </c>
      <c r="H13765" s="518" t="s">
        <v>179</v>
      </c>
      <c r="I13765" s="518">
        <v>675579</v>
      </c>
    </row>
    <row r="13766" spans="1:9" x14ac:dyDescent="0.2">
      <c r="A13766" s="518" t="s">
        <v>179</v>
      </c>
      <c r="B13766" s="518">
        <v>675587</v>
      </c>
      <c r="C13766" s="518" t="s">
        <v>2660</v>
      </c>
      <c r="D13766" s="518" t="s">
        <v>7625</v>
      </c>
      <c r="E13766" s="859">
        <v>30</v>
      </c>
      <c r="F13766" s="859">
        <v>0</v>
      </c>
      <c r="G13766" s="518" t="s">
        <v>128</v>
      </c>
      <c r="H13766" s="518" t="s">
        <v>179</v>
      </c>
      <c r="I13766" s="518">
        <v>675587</v>
      </c>
    </row>
    <row r="13767" spans="1:9" x14ac:dyDescent="0.2">
      <c r="A13767" s="518" t="s">
        <v>292</v>
      </c>
      <c r="B13767" s="518">
        <v>675603</v>
      </c>
      <c r="C13767" s="518" t="s">
        <v>2660</v>
      </c>
      <c r="D13767" s="518" t="s">
        <v>637</v>
      </c>
      <c r="E13767" s="859">
        <v>21</v>
      </c>
      <c r="F13767" s="859">
        <v>0</v>
      </c>
      <c r="G13767" s="518" t="s">
        <v>128</v>
      </c>
      <c r="H13767" s="518" t="s">
        <v>292</v>
      </c>
      <c r="I13767" s="518">
        <v>675603</v>
      </c>
    </row>
    <row r="13768" spans="1:9" x14ac:dyDescent="0.2">
      <c r="A13768" s="518" t="s">
        <v>179</v>
      </c>
      <c r="B13768" s="518">
        <v>675629</v>
      </c>
      <c r="C13768" s="518" t="s">
        <v>2660</v>
      </c>
      <c r="D13768" s="518" t="s">
        <v>7626</v>
      </c>
      <c r="E13768" s="859">
        <v>34</v>
      </c>
      <c r="F13768" s="859">
        <v>34</v>
      </c>
      <c r="G13768" s="518" t="s">
        <v>128</v>
      </c>
      <c r="H13768" s="518" t="s">
        <v>179</v>
      </c>
      <c r="I13768" s="518">
        <v>675629</v>
      </c>
    </row>
    <row r="13769" spans="1:9" x14ac:dyDescent="0.2">
      <c r="A13769" s="518" t="s">
        <v>179</v>
      </c>
      <c r="B13769" s="518">
        <v>675637</v>
      </c>
      <c r="C13769" s="518" t="s">
        <v>2660</v>
      </c>
      <c r="D13769" s="518" t="s">
        <v>7627</v>
      </c>
      <c r="E13769" s="859">
        <v>34</v>
      </c>
      <c r="F13769" s="859">
        <v>34</v>
      </c>
      <c r="G13769" s="518" t="s">
        <v>128</v>
      </c>
      <c r="H13769" s="518" t="s">
        <v>179</v>
      </c>
      <c r="I13769" s="518">
        <v>675637</v>
      </c>
    </row>
    <row r="13770" spans="1:9" x14ac:dyDescent="0.2">
      <c r="A13770" s="518" t="s">
        <v>256</v>
      </c>
      <c r="B13770" s="518">
        <v>675652</v>
      </c>
      <c r="C13770" s="518" t="s">
        <v>2660</v>
      </c>
      <c r="D13770" s="518" t="s">
        <v>9683</v>
      </c>
      <c r="E13770" s="859">
        <v>30</v>
      </c>
      <c r="F13770" s="859">
        <v>0</v>
      </c>
      <c r="G13770" s="518" t="s">
        <v>128</v>
      </c>
      <c r="H13770" s="518" t="s">
        <v>256</v>
      </c>
      <c r="I13770" s="518">
        <v>675652</v>
      </c>
    </row>
    <row r="13771" spans="1:9" x14ac:dyDescent="0.2">
      <c r="A13771" s="518" t="s">
        <v>256</v>
      </c>
      <c r="B13771" s="518">
        <v>675660</v>
      </c>
      <c r="C13771" s="518" t="s">
        <v>2660</v>
      </c>
      <c r="D13771" s="518" t="s">
        <v>7878</v>
      </c>
      <c r="E13771" s="859">
        <v>33</v>
      </c>
      <c r="F13771" s="859">
        <v>0</v>
      </c>
      <c r="G13771" s="518" t="s">
        <v>128</v>
      </c>
      <c r="H13771" s="518" t="s">
        <v>256</v>
      </c>
      <c r="I13771" s="518">
        <v>675660</v>
      </c>
    </row>
    <row r="13772" spans="1:9" x14ac:dyDescent="0.2">
      <c r="A13772" s="518" t="s">
        <v>221</v>
      </c>
      <c r="B13772" s="518">
        <v>675678</v>
      </c>
      <c r="C13772" s="518" t="s">
        <v>2660</v>
      </c>
      <c r="D13772" s="518" t="s">
        <v>9684</v>
      </c>
      <c r="E13772" s="859">
        <v>32</v>
      </c>
      <c r="F13772" s="859">
        <v>0</v>
      </c>
      <c r="G13772" s="518" t="s">
        <v>128</v>
      </c>
      <c r="H13772" s="518" t="s">
        <v>221</v>
      </c>
      <c r="I13772" s="518">
        <v>675678</v>
      </c>
    </row>
    <row r="13773" spans="1:9" x14ac:dyDescent="0.2">
      <c r="A13773" s="518" t="s">
        <v>296</v>
      </c>
      <c r="B13773" s="518">
        <v>675686</v>
      </c>
      <c r="C13773" s="518" t="s">
        <v>2660</v>
      </c>
      <c r="D13773" s="518" t="s">
        <v>7854</v>
      </c>
      <c r="E13773" s="859">
        <v>36</v>
      </c>
      <c r="F13773" s="859">
        <v>0</v>
      </c>
      <c r="G13773" s="518" t="s">
        <v>128</v>
      </c>
      <c r="H13773" s="518" t="s">
        <v>296</v>
      </c>
      <c r="I13773" s="518">
        <v>675686</v>
      </c>
    </row>
    <row r="13774" spans="1:9" x14ac:dyDescent="0.2">
      <c r="A13774" s="518" t="s">
        <v>296</v>
      </c>
      <c r="B13774" s="518">
        <v>675744</v>
      </c>
      <c r="C13774" s="518" t="s">
        <v>2660</v>
      </c>
      <c r="D13774" s="518" t="s">
        <v>7854</v>
      </c>
      <c r="E13774" s="859">
        <v>35</v>
      </c>
      <c r="F13774" s="859">
        <v>0</v>
      </c>
      <c r="G13774" s="518" t="s">
        <v>128</v>
      </c>
      <c r="H13774" s="518" t="s">
        <v>296</v>
      </c>
      <c r="I13774" s="518">
        <v>675744</v>
      </c>
    </row>
    <row r="13775" spans="1:9" x14ac:dyDescent="0.2">
      <c r="A13775" s="518" t="s">
        <v>179</v>
      </c>
      <c r="B13775" s="518">
        <v>675777</v>
      </c>
      <c r="C13775" s="518" t="s">
        <v>2660</v>
      </c>
      <c r="D13775" s="518" t="s">
        <v>7628</v>
      </c>
      <c r="E13775" s="859">
        <v>25</v>
      </c>
      <c r="F13775" s="859">
        <v>0</v>
      </c>
      <c r="G13775" s="518" t="s">
        <v>128</v>
      </c>
      <c r="H13775" s="518" t="s">
        <v>179</v>
      </c>
      <c r="I13775" s="518">
        <v>675777</v>
      </c>
    </row>
    <row r="13776" spans="1:9" x14ac:dyDescent="0.2">
      <c r="A13776" s="518" t="s">
        <v>181</v>
      </c>
      <c r="B13776" s="518">
        <v>675801</v>
      </c>
      <c r="C13776" s="518" t="s">
        <v>2660</v>
      </c>
      <c r="D13776" s="518" t="s">
        <v>7773</v>
      </c>
      <c r="E13776" s="859">
        <v>32</v>
      </c>
      <c r="F13776" s="859">
        <v>0</v>
      </c>
      <c r="G13776" s="518" t="s">
        <v>128</v>
      </c>
      <c r="H13776" s="518" t="s">
        <v>181</v>
      </c>
      <c r="I13776" s="518">
        <v>675801</v>
      </c>
    </row>
    <row r="13777" spans="1:9" x14ac:dyDescent="0.2">
      <c r="A13777" s="518" t="s">
        <v>180</v>
      </c>
      <c r="B13777" s="518">
        <v>675819</v>
      </c>
      <c r="C13777" s="518" t="s">
        <v>2660</v>
      </c>
      <c r="D13777" s="518" t="s">
        <v>8400</v>
      </c>
      <c r="E13777" s="859">
        <v>15</v>
      </c>
      <c r="F13777" s="859">
        <v>0</v>
      </c>
      <c r="G13777" s="518" t="s">
        <v>128</v>
      </c>
      <c r="H13777" s="518" t="s">
        <v>180</v>
      </c>
      <c r="I13777" s="518">
        <v>466284</v>
      </c>
    </row>
    <row r="13778" spans="1:9" x14ac:dyDescent="0.2">
      <c r="A13778" s="518" t="s">
        <v>190</v>
      </c>
      <c r="B13778" s="518">
        <v>675827</v>
      </c>
      <c r="C13778" s="518" t="s">
        <v>2660</v>
      </c>
      <c r="D13778" s="518" t="s">
        <v>9685</v>
      </c>
      <c r="E13778" s="859">
        <v>30</v>
      </c>
      <c r="F13778" s="859">
        <v>4</v>
      </c>
      <c r="G13778" s="518" t="s">
        <v>128</v>
      </c>
      <c r="H13778" s="518" t="s">
        <v>190</v>
      </c>
      <c r="I13778" s="518">
        <v>675843</v>
      </c>
    </row>
    <row r="13779" spans="1:9" x14ac:dyDescent="0.2">
      <c r="A13779" s="518" t="s">
        <v>180</v>
      </c>
      <c r="B13779" s="518">
        <v>675835</v>
      </c>
      <c r="C13779" s="518" t="s">
        <v>2660</v>
      </c>
      <c r="D13779" s="518" t="s">
        <v>7726</v>
      </c>
      <c r="E13779" s="859">
        <v>29</v>
      </c>
      <c r="F13779" s="859">
        <v>0</v>
      </c>
      <c r="G13779" s="518" t="s">
        <v>128</v>
      </c>
      <c r="H13779" s="518" t="s">
        <v>180</v>
      </c>
      <c r="I13779" s="518">
        <v>675835</v>
      </c>
    </row>
    <row r="13780" spans="1:9" x14ac:dyDescent="0.2">
      <c r="A13780" s="518" t="s">
        <v>190</v>
      </c>
      <c r="B13780" s="518">
        <v>675843</v>
      </c>
      <c r="C13780" s="518" t="s">
        <v>2660</v>
      </c>
      <c r="D13780" s="518" t="s">
        <v>9685</v>
      </c>
      <c r="E13780" s="859">
        <v>20</v>
      </c>
      <c r="F13780" s="859">
        <v>19</v>
      </c>
      <c r="G13780" s="518" t="s">
        <v>128</v>
      </c>
      <c r="H13780" s="518" t="s">
        <v>190</v>
      </c>
      <c r="I13780" s="518">
        <v>675843</v>
      </c>
    </row>
    <row r="13781" spans="1:9" x14ac:dyDescent="0.2">
      <c r="A13781" s="518" t="s">
        <v>179</v>
      </c>
      <c r="B13781" s="518">
        <v>675868</v>
      </c>
      <c r="C13781" s="518" t="s">
        <v>2660</v>
      </c>
      <c r="D13781" s="518" t="s">
        <v>6410</v>
      </c>
      <c r="E13781" s="859">
        <v>25</v>
      </c>
      <c r="F13781" s="859">
        <v>0</v>
      </c>
      <c r="G13781" s="518" t="s">
        <v>128</v>
      </c>
      <c r="H13781" s="518" t="s">
        <v>179</v>
      </c>
      <c r="I13781" s="518">
        <v>675868</v>
      </c>
    </row>
    <row r="13782" spans="1:9" x14ac:dyDescent="0.2">
      <c r="A13782" s="518" t="s">
        <v>237</v>
      </c>
      <c r="B13782" s="518">
        <v>675942</v>
      </c>
      <c r="C13782" s="518" t="s">
        <v>2660</v>
      </c>
      <c r="D13782" s="518" t="s">
        <v>7735</v>
      </c>
      <c r="E13782" s="859">
        <v>32</v>
      </c>
      <c r="F13782" s="859">
        <v>32</v>
      </c>
      <c r="G13782" s="518" t="s">
        <v>128</v>
      </c>
      <c r="H13782" s="518" t="s">
        <v>237</v>
      </c>
      <c r="I13782" s="518">
        <v>675942</v>
      </c>
    </row>
    <row r="13783" spans="1:9" x14ac:dyDescent="0.2">
      <c r="A13783" s="518" t="s">
        <v>349</v>
      </c>
      <c r="B13783" s="518">
        <v>675959</v>
      </c>
      <c r="C13783" s="518" t="s">
        <v>2660</v>
      </c>
      <c r="D13783" s="518" t="s">
        <v>2952</v>
      </c>
      <c r="E13783" s="859">
        <v>11</v>
      </c>
      <c r="F13783" s="859">
        <v>11</v>
      </c>
      <c r="G13783" s="518" t="s">
        <v>128</v>
      </c>
      <c r="H13783" s="518" t="s">
        <v>349</v>
      </c>
      <c r="I13783" s="518">
        <v>675959</v>
      </c>
    </row>
    <row r="13784" spans="1:9" x14ac:dyDescent="0.2">
      <c r="A13784" s="518" t="s">
        <v>296</v>
      </c>
      <c r="B13784" s="518">
        <v>675967</v>
      </c>
      <c r="C13784" s="518" t="s">
        <v>2660</v>
      </c>
      <c r="D13784" s="518" t="s">
        <v>9686</v>
      </c>
      <c r="E13784" s="859">
        <v>23</v>
      </c>
      <c r="F13784" s="859">
        <v>0</v>
      </c>
      <c r="G13784" s="518" t="s">
        <v>128</v>
      </c>
      <c r="H13784" s="518" t="s">
        <v>296</v>
      </c>
      <c r="I13784" s="518">
        <v>675967</v>
      </c>
    </row>
    <row r="13785" spans="1:9" x14ac:dyDescent="0.2">
      <c r="A13785" s="518" t="s">
        <v>292</v>
      </c>
      <c r="B13785" s="518">
        <v>675983</v>
      </c>
      <c r="C13785" s="518" t="s">
        <v>2660</v>
      </c>
      <c r="D13785" s="518" t="s">
        <v>7732</v>
      </c>
      <c r="E13785" s="859">
        <v>30</v>
      </c>
      <c r="F13785" s="859">
        <v>30</v>
      </c>
      <c r="G13785" s="518" t="s">
        <v>128</v>
      </c>
      <c r="H13785" s="518" t="s">
        <v>292</v>
      </c>
      <c r="I13785" s="518">
        <v>675983</v>
      </c>
    </row>
    <row r="13786" spans="1:9" x14ac:dyDescent="0.2">
      <c r="A13786" s="518" t="s">
        <v>292</v>
      </c>
      <c r="B13786" s="518">
        <v>676007</v>
      </c>
      <c r="C13786" s="518" t="s">
        <v>2660</v>
      </c>
      <c r="D13786" s="518" t="s">
        <v>7732</v>
      </c>
      <c r="E13786" s="859">
        <v>30</v>
      </c>
      <c r="F13786" s="859">
        <v>30</v>
      </c>
      <c r="G13786" s="518" t="s">
        <v>128</v>
      </c>
      <c r="H13786" s="518" t="s">
        <v>292</v>
      </c>
      <c r="I13786" s="518">
        <v>676007</v>
      </c>
    </row>
    <row r="13787" spans="1:9" x14ac:dyDescent="0.2">
      <c r="A13787" s="518" t="s">
        <v>181</v>
      </c>
      <c r="B13787" s="518">
        <v>676015</v>
      </c>
      <c r="C13787" s="518" t="s">
        <v>2660</v>
      </c>
      <c r="D13787" s="518" t="s">
        <v>7774</v>
      </c>
      <c r="E13787" s="859">
        <v>35</v>
      </c>
      <c r="F13787" s="859">
        <v>0</v>
      </c>
      <c r="G13787" s="518" t="s">
        <v>128</v>
      </c>
      <c r="H13787" s="518" t="s">
        <v>181</v>
      </c>
      <c r="I13787" s="518">
        <v>676015</v>
      </c>
    </row>
    <row r="13788" spans="1:9" x14ac:dyDescent="0.2">
      <c r="A13788" s="518" t="s">
        <v>181</v>
      </c>
      <c r="B13788" s="518">
        <v>676023</v>
      </c>
      <c r="C13788" s="518" t="s">
        <v>2660</v>
      </c>
      <c r="D13788" s="518" t="s">
        <v>7775</v>
      </c>
      <c r="E13788" s="859">
        <v>16</v>
      </c>
      <c r="F13788" s="859">
        <v>0</v>
      </c>
      <c r="G13788" s="518" t="s">
        <v>128</v>
      </c>
      <c r="H13788" s="518" t="s">
        <v>181</v>
      </c>
      <c r="I13788" s="518">
        <v>676023</v>
      </c>
    </row>
    <row r="13789" spans="1:9" x14ac:dyDescent="0.2">
      <c r="A13789" s="518" t="s">
        <v>233</v>
      </c>
      <c r="B13789" s="518">
        <v>676056</v>
      </c>
      <c r="C13789" s="518" t="s">
        <v>2660</v>
      </c>
      <c r="D13789" s="518" t="s">
        <v>2269</v>
      </c>
      <c r="E13789" s="859">
        <v>20</v>
      </c>
      <c r="F13789" s="859">
        <v>0</v>
      </c>
      <c r="G13789" s="518" t="s">
        <v>128</v>
      </c>
      <c r="H13789" s="518" t="s">
        <v>233</v>
      </c>
      <c r="I13789" s="518">
        <v>676056</v>
      </c>
    </row>
    <row r="13790" spans="1:9" x14ac:dyDescent="0.2">
      <c r="A13790" s="518" t="s">
        <v>239</v>
      </c>
      <c r="B13790" s="518">
        <v>676064</v>
      </c>
      <c r="C13790" s="518" t="s">
        <v>2660</v>
      </c>
      <c r="D13790" s="518" t="s">
        <v>3222</v>
      </c>
      <c r="E13790" s="859">
        <v>34</v>
      </c>
      <c r="F13790" s="859">
        <v>0</v>
      </c>
      <c r="G13790" s="518" t="s">
        <v>128</v>
      </c>
      <c r="H13790" s="518" t="s">
        <v>239</v>
      </c>
      <c r="I13790" s="518">
        <v>676064</v>
      </c>
    </row>
    <row r="13791" spans="1:9" x14ac:dyDescent="0.2">
      <c r="A13791" s="518" t="s">
        <v>230</v>
      </c>
      <c r="B13791" s="518">
        <v>676098</v>
      </c>
      <c r="C13791" s="518" t="s">
        <v>2660</v>
      </c>
      <c r="D13791" s="518" t="s">
        <v>9687</v>
      </c>
      <c r="E13791" s="859">
        <v>35</v>
      </c>
      <c r="F13791" s="859">
        <v>0</v>
      </c>
      <c r="G13791" s="518" t="s">
        <v>128</v>
      </c>
      <c r="H13791" s="518" t="s">
        <v>230</v>
      </c>
      <c r="I13791" s="518">
        <v>676098</v>
      </c>
    </row>
    <row r="13792" spans="1:9" x14ac:dyDescent="0.2">
      <c r="A13792" s="518" t="s">
        <v>180</v>
      </c>
      <c r="B13792" s="518">
        <v>676155</v>
      </c>
      <c r="C13792" s="518" t="s">
        <v>2660</v>
      </c>
      <c r="D13792" s="518" t="s">
        <v>7727</v>
      </c>
      <c r="E13792" s="859">
        <v>32</v>
      </c>
      <c r="F13792" s="859">
        <v>0</v>
      </c>
      <c r="G13792" s="518" t="s">
        <v>128</v>
      </c>
      <c r="H13792" s="518" t="s">
        <v>180</v>
      </c>
      <c r="I13792" s="518">
        <v>676155</v>
      </c>
    </row>
    <row r="13793" spans="1:9" x14ac:dyDescent="0.2">
      <c r="A13793" s="518" t="s">
        <v>292</v>
      </c>
      <c r="B13793" s="518">
        <v>676189</v>
      </c>
      <c r="C13793" s="518" t="s">
        <v>2660</v>
      </c>
      <c r="D13793" s="518" t="s">
        <v>7733</v>
      </c>
      <c r="E13793" s="859">
        <v>11</v>
      </c>
      <c r="F13793" s="859">
        <v>0</v>
      </c>
      <c r="G13793" s="518" t="s">
        <v>128</v>
      </c>
      <c r="H13793" s="518" t="s">
        <v>292</v>
      </c>
      <c r="I13793" s="518">
        <v>676189</v>
      </c>
    </row>
    <row r="13794" spans="1:9" x14ac:dyDescent="0.2">
      <c r="A13794" s="518" t="s">
        <v>256</v>
      </c>
      <c r="B13794" s="518">
        <v>676288</v>
      </c>
      <c r="C13794" s="518" t="s">
        <v>2660</v>
      </c>
      <c r="D13794" s="518" t="s">
        <v>7879</v>
      </c>
      <c r="E13794" s="859">
        <v>22</v>
      </c>
      <c r="F13794" s="859">
        <v>0</v>
      </c>
      <c r="G13794" s="518" t="s">
        <v>128</v>
      </c>
      <c r="H13794" s="518" t="s">
        <v>256</v>
      </c>
      <c r="I13794" s="518">
        <v>676288</v>
      </c>
    </row>
    <row r="13795" spans="1:9" x14ac:dyDescent="0.2">
      <c r="A13795" s="518" t="s">
        <v>237</v>
      </c>
      <c r="B13795" s="518">
        <v>676411</v>
      </c>
      <c r="C13795" s="518" t="s">
        <v>2660</v>
      </c>
      <c r="D13795" s="518" t="s">
        <v>7736</v>
      </c>
      <c r="E13795" s="859">
        <v>29</v>
      </c>
      <c r="F13795" s="859">
        <v>29</v>
      </c>
      <c r="G13795" s="518" t="s">
        <v>128</v>
      </c>
      <c r="H13795" s="518" t="s">
        <v>237</v>
      </c>
      <c r="I13795" s="518">
        <v>676411</v>
      </c>
    </row>
    <row r="13796" spans="1:9" x14ac:dyDescent="0.2">
      <c r="A13796" s="518" t="s">
        <v>256</v>
      </c>
      <c r="B13796" s="518">
        <v>676460</v>
      </c>
      <c r="C13796" s="518" t="s">
        <v>2660</v>
      </c>
      <c r="D13796" s="518" t="s">
        <v>9688</v>
      </c>
      <c r="E13796" s="859">
        <v>21</v>
      </c>
      <c r="F13796" s="859">
        <v>0</v>
      </c>
      <c r="G13796" s="518" t="s">
        <v>128</v>
      </c>
      <c r="H13796" s="518" t="s">
        <v>256</v>
      </c>
      <c r="I13796" s="518">
        <v>676460</v>
      </c>
    </row>
    <row r="13797" spans="1:9" x14ac:dyDescent="0.2">
      <c r="A13797" s="518" t="s">
        <v>179</v>
      </c>
      <c r="B13797" s="518">
        <v>676577</v>
      </c>
      <c r="C13797" s="518" t="s">
        <v>2660</v>
      </c>
      <c r="D13797" s="518" t="s">
        <v>7300</v>
      </c>
      <c r="E13797" s="859">
        <v>30</v>
      </c>
      <c r="F13797" s="859">
        <v>28</v>
      </c>
      <c r="G13797" s="518" t="s">
        <v>128</v>
      </c>
      <c r="H13797" s="518" t="s">
        <v>179</v>
      </c>
      <c r="I13797" s="518">
        <v>676577</v>
      </c>
    </row>
    <row r="13798" spans="1:9" x14ac:dyDescent="0.2">
      <c r="A13798" s="518" t="s">
        <v>256</v>
      </c>
      <c r="B13798" s="518">
        <v>676585</v>
      </c>
      <c r="C13798" s="518" t="s">
        <v>2660</v>
      </c>
      <c r="D13798" s="518" t="s">
        <v>9689</v>
      </c>
      <c r="E13798" s="859">
        <v>34</v>
      </c>
      <c r="F13798" s="859">
        <v>0</v>
      </c>
      <c r="G13798" s="518" t="s">
        <v>128</v>
      </c>
      <c r="H13798" s="518" t="s">
        <v>256</v>
      </c>
      <c r="I13798" s="518">
        <v>676585</v>
      </c>
    </row>
    <row r="13799" spans="1:9" x14ac:dyDescent="0.2">
      <c r="A13799" s="518" t="s">
        <v>256</v>
      </c>
      <c r="B13799" s="518">
        <v>676593</v>
      </c>
      <c r="C13799" s="518" t="s">
        <v>2660</v>
      </c>
      <c r="D13799" s="518" t="s">
        <v>9689</v>
      </c>
      <c r="E13799" s="859">
        <v>33</v>
      </c>
      <c r="F13799" s="859">
        <v>0</v>
      </c>
      <c r="G13799" s="518" t="s">
        <v>128</v>
      </c>
      <c r="H13799" s="518" t="s">
        <v>256</v>
      </c>
      <c r="I13799" s="518">
        <v>676593</v>
      </c>
    </row>
    <row r="13800" spans="1:9" x14ac:dyDescent="0.2">
      <c r="A13800" s="518" t="s">
        <v>256</v>
      </c>
      <c r="B13800" s="518">
        <v>676601</v>
      </c>
      <c r="C13800" s="518" t="s">
        <v>2660</v>
      </c>
      <c r="D13800" s="518" t="s">
        <v>9689</v>
      </c>
      <c r="E13800" s="859">
        <v>36</v>
      </c>
      <c r="F13800" s="859">
        <v>0</v>
      </c>
      <c r="G13800" s="518" t="s">
        <v>128</v>
      </c>
      <c r="H13800" s="518" t="s">
        <v>256</v>
      </c>
      <c r="I13800" s="518">
        <v>676601</v>
      </c>
    </row>
    <row r="13801" spans="1:9" x14ac:dyDescent="0.2">
      <c r="A13801" s="518" t="s">
        <v>166</v>
      </c>
      <c r="B13801" s="518">
        <v>676650</v>
      </c>
      <c r="C13801" s="518" t="s">
        <v>2660</v>
      </c>
      <c r="D13801" s="518" t="s">
        <v>7493</v>
      </c>
      <c r="E13801" s="859">
        <v>35</v>
      </c>
      <c r="F13801" s="859">
        <v>35</v>
      </c>
      <c r="G13801" s="518" t="s">
        <v>122</v>
      </c>
      <c r="H13801" s="518" t="s">
        <v>166</v>
      </c>
      <c r="I13801" s="518">
        <v>676650</v>
      </c>
    </row>
    <row r="13802" spans="1:9" x14ac:dyDescent="0.2">
      <c r="A13802" s="518" t="s">
        <v>166</v>
      </c>
      <c r="B13802" s="518">
        <v>676668</v>
      </c>
      <c r="C13802" s="518" t="s">
        <v>2660</v>
      </c>
      <c r="D13802" s="518" t="s">
        <v>7494</v>
      </c>
      <c r="E13802" s="859">
        <v>34</v>
      </c>
      <c r="F13802" s="859">
        <v>34</v>
      </c>
      <c r="G13802" s="518" t="s">
        <v>122</v>
      </c>
      <c r="H13802" s="518" t="s">
        <v>166</v>
      </c>
      <c r="I13802" s="518">
        <v>676668</v>
      </c>
    </row>
    <row r="13803" spans="1:9" x14ac:dyDescent="0.2">
      <c r="A13803" s="518" t="s">
        <v>166</v>
      </c>
      <c r="B13803" s="518">
        <v>676676</v>
      </c>
      <c r="C13803" s="518" t="s">
        <v>2660</v>
      </c>
      <c r="D13803" s="518" t="s">
        <v>7495</v>
      </c>
      <c r="E13803" s="859">
        <v>31</v>
      </c>
      <c r="F13803" s="859">
        <v>31</v>
      </c>
      <c r="G13803" s="518" t="s">
        <v>122</v>
      </c>
      <c r="H13803" s="518" t="s">
        <v>166</v>
      </c>
      <c r="I13803" s="518">
        <v>676676</v>
      </c>
    </row>
    <row r="13804" spans="1:9" x14ac:dyDescent="0.2">
      <c r="A13804" s="518" t="s">
        <v>166</v>
      </c>
      <c r="B13804" s="518">
        <v>676684</v>
      </c>
      <c r="C13804" s="518" t="s">
        <v>2660</v>
      </c>
      <c r="D13804" s="518" t="s">
        <v>7496</v>
      </c>
      <c r="E13804" s="859">
        <v>33</v>
      </c>
      <c r="F13804" s="859">
        <v>33</v>
      </c>
      <c r="G13804" s="518" t="s">
        <v>122</v>
      </c>
      <c r="H13804" s="518" t="s">
        <v>166</v>
      </c>
      <c r="I13804" s="518">
        <v>676684</v>
      </c>
    </row>
    <row r="13805" spans="1:9" x14ac:dyDescent="0.2">
      <c r="A13805" s="518" t="s">
        <v>166</v>
      </c>
      <c r="B13805" s="518">
        <v>676692</v>
      </c>
      <c r="C13805" s="518" t="s">
        <v>2660</v>
      </c>
      <c r="D13805" s="518" t="s">
        <v>7497</v>
      </c>
      <c r="E13805" s="859">
        <v>32</v>
      </c>
      <c r="F13805" s="859">
        <v>32</v>
      </c>
      <c r="G13805" s="518" t="s">
        <v>122</v>
      </c>
      <c r="H13805" s="518" t="s">
        <v>166</v>
      </c>
      <c r="I13805" s="518">
        <v>676692</v>
      </c>
    </row>
    <row r="13806" spans="1:9" x14ac:dyDescent="0.2">
      <c r="A13806" s="518" t="s">
        <v>166</v>
      </c>
      <c r="B13806" s="518">
        <v>676700</v>
      </c>
      <c r="C13806" s="518" t="s">
        <v>2660</v>
      </c>
      <c r="D13806" s="518" t="s">
        <v>7498</v>
      </c>
      <c r="E13806" s="859">
        <v>33</v>
      </c>
      <c r="F13806" s="859">
        <v>33</v>
      </c>
      <c r="G13806" s="518" t="s">
        <v>122</v>
      </c>
      <c r="H13806" s="518" t="s">
        <v>166</v>
      </c>
      <c r="I13806" s="518">
        <v>676700</v>
      </c>
    </row>
    <row r="13807" spans="1:9" x14ac:dyDescent="0.2">
      <c r="A13807" s="518" t="s">
        <v>166</v>
      </c>
      <c r="B13807" s="518">
        <v>676718</v>
      </c>
      <c r="C13807" s="518" t="s">
        <v>2660</v>
      </c>
      <c r="D13807" s="518" t="s">
        <v>7499</v>
      </c>
      <c r="E13807" s="859">
        <v>34</v>
      </c>
      <c r="F13807" s="859">
        <v>34</v>
      </c>
      <c r="G13807" s="518" t="s">
        <v>122</v>
      </c>
      <c r="H13807" s="518" t="s">
        <v>166</v>
      </c>
      <c r="I13807" s="518">
        <v>676718</v>
      </c>
    </row>
    <row r="13808" spans="1:9" x14ac:dyDescent="0.2">
      <c r="A13808" s="518" t="s">
        <v>166</v>
      </c>
      <c r="B13808" s="518">
        <v>676726</v>
      </c>
      <c r="C13808" s="518" t="s">
        <v>2660</v>
      </c>
      <c r="D13808" s="518" t="s">
        <v>7500</v>
      </c>
      <c r="E13808" s="859">
        <v>33</v>
      </c>
      <c r="F13808" s="859">
        <v>33</v>
      </c>
      <c r="G13808" s="518" t="s">
        <v>122</v>
      </c>
      <c r="H13808" s="518" t="s">
        <v>166</v>
      </c>
      <c r="I13808" s="518">
        <v>676726</v>
      </c>
    </row>
    <row r="13809" spans="1:9" x14ac:dyDescent="0.2">
      <c r="A13809" s="518" t="s">
        <v>166</v>
      </c>
      <c r="B13809" s="518">
        <v>676734</v>
      </c>
      <c r="C13809" s="518" t="s">
        <v>2660</v>
      </c>
      <c r="D13809" s="518" t="s">
        <v>7501</v>
      </c>
      <c r="E13809" s="859">
        <v>35</v>
      </c>
      <c r="F13809" s="859">
        <v>35</v>
      </c>
      <c r="G13809" s="518" t="s">
        <v>122</v>
      </c>
      <c r="H13809" s="518" t="s">
        <v>166</v>
      </c>
      <c r="I13809" s="518">
        <v>676734</v>
      </c>
    </row>
    <row r="13810" spans="1:9" x14ac:dyDescent="0.2">
      <c r="A13810" s="518" t="s">
        <v>166</v>
      </c>
      <c r="B13810" s="518">
        <v>676742</v>
      </c>
      <c r="C13810" s="518" t="s">
        <v>2660</v>
      </c>
      <c r="D13810" s="518" t="s">
        <v>7502</v>
      </c>
      <c r="E13810" s="859">
        <v>30</v>
      </c>
      <c r="F13810" s="859">
        <v>30</v>
      </c>
      <c r="G13810" s="518" t="s">
        <v>122</v>
      </c>
      <c r="H13810" s="518" t="s">
        <v>166</v>
      </c>
      <c r="I13810" s="518">
        <v>676742</v>
      </c>
    </row>
    <row r="13811" spans="1:9" x14ac:dyDescent="0.2">
      <c r="A13811" s="518" t="s">
        <v>166</v>
      </c>
      <c r="B13811" s="518">
        <v>676759</v>
      </c>
      <c r="C13811" s="518" t="s">
        <v>2660</v>
      </c>
      <c r="D13811" s="518" t="s">
        <v>7503</v>
      </c>
      <c r="E13811" s="859">
        <v>35</v>
      </c>
      <c r="F13811" s="859">
        <v>35</v>
      </c>
      <c r="G13811" s="518" t="s">
        <v>122</v>
      </c>
      <c r="H13811" s="518" t="s">
        <v>166</v>
      </c>
      <c r="I13811" s="518">
        <v>676759</v>
      </c>
    </row>
    <row r="13812" spans="1:9" x14ac:dyDescent="0.2">
      <c r="A13812" s="518" t="s">
        <v>166</v>
      </c>
      <c r="B13812" s="518">
        <v>676767</v>
      </c>
      <c r="C13812" s="518" t="s">
        <v>2660</v>
      </c>
      <c r="D13812" s="518" t="s">
        <v>7504</v>
      </c>
      <c r="E13812" s="859">
        <v>35</v>
      </c>
      <c r="F13812" s="859">
        <v>35</v>
      </c>
      <c r="G13812" s="518" t="s">
        <v>122</v>
      </c>
      <c r="H13812" s="518" t="s">
        <v>166</v>
      </c>
      <c r="I13812" s="518">
        <v>676767</v>
      </c>
    </row>
    <row r="13813" spans="1:9" x14ac:dyDescent="0.2">
      <c r="A13813" s="518" t="s">
        <v>166</v>
      </c>
      <c r="B13813" s="518">
        <v>676775</v>
      </c>
      <c r="C13813" s="518" t="s">
        <v>2660</v>
      </c>
      <c r="D13813" s="518" t="s">
        <v>7505</v>
      </c>
      <c r="E13813" s="859">
        <v>30</v>
      </c>
      <c r="F13813" s="859">
        <v>29</v>
      </c>
      <c r="G13813" s="518" t="s">
        <v>122</v>
      </c>
      <c r="H13813" s="518" t="s">
        <v>166</v>
      </c>
      <c r="I13813" s="518">
        <v>676775</v>
      </c>
    </row>
    <row r="13814" spans="1:9" x14ac:dyDescent="0.2">
      <c r="A13814" s="518" t="s">
        <v>166</v>
      </c>
      <c r="B13814" s="518">
        <v>676783</v>
      </c>
      <c r="C13814" s="518" t="s">
        <v>2660</v>
      </c>
      <c r="D13814" s="518" t="s">
        <v>7506</v>
      </c>
      <c r="E13814" s="859">
        <v>30</v>
      </c>
      <c r="F13814" s="859">
        <v>30</v>
      </c>
      <c r="G13814" s="518" t="s">
        <v>122</v>
      </c>
      <c r="H13814" s="518" t="s">
        <v>166</v>
      </c>
      <c r="I13814" s="518">
        <v>676783</v>
      </c>
    </row>
    <row r="13815" spans="1:9" x14ac:dyDescent="0.2">
      <c r="A13815" s="518" t="s">
        <v>166</v>
      </c>
      <c r="B13815" s="518">
        <v>676791</v>
      </c>
      <c r="C13815" s="518" t="s">
        <v>2660</v>
      </c>
      <c r="D13815" s="518" t="s">
        <v>7507</v>
      </c>
      <c r="E13815" s="859">
        <v>33</v>
      </c>
      <c r="F13815" s="859">
        <v>33</v>
      </c>
      <c r="G13815" s="518" t="s">
        <v>122</v>
      </c>
      <c r="H13815" s="518" t="s">
        <v>166</v>
      </c>
      <c r="I13815" s="518">
        <v>676791</v>
      </c>
    </row>
    <row r="13816" spans="1:9" x14ac:dyDescent="0.2">
      <c r="A13816" s="518" t="s">
        <v>166</v>
      </c>
      <c r="B13816" s="518">
        <v>676809</v>
      </c>
      <c r="C13816" s="518" t="s">
        <v>2660</v>
      </c>
      <c r="D13816" s="518" t="s">
        <v>634</v>
      </c>
      <c r="E13816" s="859">
        <v>26</v>
      </c>
      <c r="F13816" s="859">
        <v>26</v>
      </c>
      <c r="G13816" s="518" t="s">
        <v>122</v>
      </c>
      <c r="H13816" s="518" t="s">
        <v>166</v>
      </c>
      <c r="I13816" s="518">
        <v>676809</v>
      </c>
    </row>
    <row r="13817" spans="1:9" x14ac:dyDescent="0.2">
      <c r="A13817" s="518" t="s">
        <v>166</v>
      </c>
      <c r="B13817" s="518">
        <v>676817</v>
      </c>
      <c r="C13817" s="518" t="s">
        <v>2660</v>
      </c>
      <c r="D13817" s="518" t="s">
        <v>7508</v>
      </c>
      <c r="E13817" s="859">
        <v>22</v>
      </c>
      <c r="F13817" s="859">
        <v>22</v>
      </c>
      <c r="G13817" s="518" t="s">
        <v>122</v>
      </c>
      <c r="H13817" s="518" t="s">
        <v>166</v>
      </c>
      <c r="I13817" s="518">
        <v>676817</v>
      </c>
    </row>
    <row r="13818" spans="1:9" x14ac:dyDescent="0.2">
      <c r="A13818" s="518" t="s">
        <v>148</v>
      </c>
      <c r="B13818" s="518">
        <v>676825</v>
      </c>
      <c r="C13818" s="518" t="s">
        <v>2660</v>
      </c>
      <c r="D13818" s="518" t="s">
        <v>1574</v>
      </c>
      <c r="E13818" s="859">
        <v>34</v>
      </c>
      <c r="F13818" s="859">
        <v>30</v>
      </c>
      <c r="G13818" s="518" t="s">
        <v>122</v>
      </c>
      <c r="H13818" s="518" t="s">
        <v>148</v>
      </c>
      <c r="I13818" s="518">
        <v>676825</v>
      </c>
    </row>
    <row r="13819" spans="1:9" x14ac:dyDescent="0.2">
      <c r="A13819" s="518" t="s">
        <v>148</v>
      </c>
      <c r="B13819" s="518">
        <v>676833</v>
      </c>
      <c r="C13819" s="518" t="s">
        <v>2660</v>
      </c>
      <c r="D13819" s="518" t="s">
        <v>861</v>
      </c>
      <c r="E13819" s="859">
        <v>34</v>
      </c>
      <c r="F13819" s="859">
        <v>32</v>
      </c>
      <c r="G13819" s="518" t="s">
        <v>122</v>
      </c>
      <c r="H13819" s="518" t="s">
        <v>148</v>
      </c>
      <c r="I13819" s="518">
        <v>676833</v>
      </c>
    </row>
    <row r="13820" spans="1:9" x14ac:dyDescent="0.2">
      <c r="A13820" s="518" t="s">
        <v>148</v>
      </c>
      <c r="B13820" s="518">
        <v>676858</v>
      </c>
      <c r="C13820" s="518" t="s">
        <v>2660</v>
      </c>
      <c r="D13820" s="518" t="s">
        <v>739</v>
      </c>
      <c r="E13820" s="859">
        <v>34</v>
      </c>
      <c r="F13820" s="859">
        <v>34</v>
      </c>
      <c r="G13820" s="518" t="s">
        <v>122</v>
      </c>
      <c r="H13820" s="518" t="s">
        <v>148</v>
      </c>
      <c r="I13820" s="518">
        <v>676858</v>
      </c>
    </row>
    <row r="13821" spans="1:9" x14ac:dyDescent="0.2">
      <c r="A13821" s="518" t="s">
        <v>148</v>
      </c>
      <c r="B13821" s="518">
        <v>676866</v>
      </c>
      <c r="C13821" s="518" t="s">
        <v>2660</v>
      </c>
      <c r="D13821" s="518" t="s">
        <v>737</v>
      </c>
      <c r="E13821" s="859">
        <v>29</v>
      </c>
      <c r="F13821" s="859">
        <v>23</v>
      </c>
      <c r="G13821" s="518" t="s">
        <v>122</v>
      </c>
      <c r="H13821" s="518" t="s">
        <v>148</v>
      </c>
      <c r="I13821" s="518">
        <v>676866</v>
      </c>
    </row>
    <row r="13822" spans="1:9" x14ac:dyDescent="0.2">
      <c r="A13822" s="518" t="s">
        <v>6576</v>
      </c>
      <c r="B13822" s="518">
        <v>676874</v>
      </c>
      <c r="C13822" s="518" t="s">
        <v>2660</v>
      </c>
      <c r="D13822" s="518" t="s">
        <v>7875</v>
      </c>
      <c r="E13822" s="859">
        <v>13</v>
      </c>
      <c r="F13822" s="859">
        <v>0</v>
      </c>
      <c r="G13822" s="518" t="s">
        <v>122</v>
      </c>
      <c r="H13822" s="518" t="s">
        <v>6576</v>
      </c>
      <c r="I13822" s="518">
        <v>676874</v>
      </c>
    </row>
    <row r="13823" spans="1:9" x14ac:dyDescent="0.2">
      <c r="A13823" s="518" t="s">
        <v>256</v>
      </c>
      <c r="B13823" s="518">
        <v>676882</v>
      </c>
      <c r="C13823" s="518" t="s">
        <v>2660</v>
      </c>
      <c r="D13823" s="518" t="s">
        <v>9690</v>
      </c>
      <c r="E13823" s="859">
        <v>31</v>
      </c>
      <c r="F13823" s="859">
        <v>0</v>
      </c>
      <c r="G13823" s="518" t="s">
        <v>128</v>
      </c>
      <c r="H13823" s="518" t="s">
        <v>256</v>
      </c>
      <c r="I13823" s="518">
        <v>676882</v>
      </c>
    </row>
    <row r="13824" spans="1:9" x14ac:dyDescent="0.2">
      <c r="A13824" s="518" t="s">
        <v>256</v>
      </c>
      <c r="B13824" s="518">
        <v>676890</v>
      </c>
      <c r="C13824" s="518" t="s">
        <v>2660</v>
      </c>
      <c r="D13824" s="518" t="s">
        <v>9691</v>
      </c>
      <c r="E13824" s="859">
        <v>33</v>
      </c>
      <c r="F13824" s="859">
        <v>0</v>
      </c>
      <c r="G13824" s="518" t="s">
        <v>128</v>
      </c>
      <c r="H13824" s="518" t="s">
        <v>256</v>
      </c>
      <c r="I13824" s="518">
        <v>676890</v>
      </c>
    </row>
    <row r="13825" spans="1:9" x14ac:dyDescent="0.2">
      <c r="A13825" s="518" t="s">
        <v>256</v>
      </c>
      <c r="B13825" s="518">
        <v>676932</v>
      </c>
      <c r="C13825" s="518" t="s">
        <v>2660</v>
      </c>
      <c r="D13825" s="518" t="s">
        <v>9692</v>
      </c>
      <c r="E13825" s="859">
        <v>31</v>
      </c>
      <c r="F13825" s="859">
        <v>0</v>
      </c>
      <c r="G13825" s="518" t="s">
        <v>128</v>
      </c>
      <c r="H13825" s="518" t="s">
        <v>256</v>
      </c>
      <c r="I13825" s="518">
        <v>676932</v>
      </c>
    </row>
    <row r="13826" spans="1:9" x14ac:dyDescent="0.2">
      <c r="A13826" s="518" t="s">
        <v>276</v>
      </c>
      <c r="B13826" s="518">
        <v>676957</v>
      </c>
      <c r="C13826" s="518" t="s">
        <v>2660</v>
      </c>
      <c r="D13826" s="518" t="s">
        <v>1539</v>
      </c>
      <c r="E13826" s="859">
        <v>32</v>
      </c>
      <c r="F13826" s="859">
        <v>32</v>
      </c>
      <c r="G13826" s="518" t="s">
        <v>122</v>
      </c>
      <c r="H13826" s="518" t="s">
        <v>276</v>
      </c>
      <c r="I13826" s="518">
        <v>676957</v>
      </c>
    </row>
    <row r="13827" spans="1:9" x14ac:dyDescent="0.2">
      <c r="A13827" s="518" t="s">
        <v>256</v>
      </c>
      <c r="B13827" s="518">
        <v>676981</v>
      </c>
      <c r="C13827" s="518" t="s">
        <v>2660</v>
      </c>
      <c r="D13827" s="518" t="s">
        <v>9693</v>
      </c>
      <c r="E13827" s="859">
        <v>30</v>
      </c>
      <c r="F13827" s="859">
        <v>0</v>
      </c>
      <c r="G13827" s="518" t="s">
        <v>128</v>
      </c>
      <c r="H13827" s="518" t="s">
        <v>256</v>
      </c>
      <c r="I13827" s="518">
        <v>676981</v>
      </c>
    </row>
    <row r="13828" spans="1:9" x14ac:dyDescent="0.2">
      <c r="A13828" s="518" t="s">
        <v>256</v>
      </c>
      <c r="B13828" s="518">
        <v>676999</v>
      </c>
      <c r="C13828" s="518" t="s">
        <v>2660</v>
      </c>
      <c r="D13828" s="518" t="s">
        <v>9694</v>
      </c>
      <c r="E13828" s="859">
        <v>30</v>
      </c>
      <c r="F13828" s="859">
        <v>0</v>
      </c>
      <c r="G13828" s="518" t="s">
        <v>128</v>
      </c>
      <c r="H13828" s="518" t="s">
        <v>256</v>
      </c>
      <c r="I13828" s="518">
        <v>676999</v>
      </c>
    </row>
    <row r="13829" spans="1:9" x14ac:dyDescent="0.2">
      <c r="A13829" s="518" t="s">
        <v>256</v>
      </c>
      <c r="B13829" s="518">
        <v>677005</v>
      </c>
      <c r="C13829" s="518" t="s">
        <v>2660</v>
      </c>
      <c r="D13829" s="518" t="s">
        <v>9695</v>
      </c>
      <c r="E13829" s="859">
        <v>34</v>
      </c>
      <c r="F13829" s="859">
        <v>0</v>
      </c>
      <c r="G13829" s="518" t="s">
        <v>128</v>
      </c>
      <c r="H13829" s="518" t="s">
        <v>256</v>
      </c>
      <c r="I13829" s="518">
        <v>677005</v>
      </c>
    </row>
    <row r="13830" spans="1:9" x14ac:dyDescent="0.2">
      <c r="A13830" s="518" t="s">
        <v>256</v>
      </c>
      <c r="B13830" s="518">
        <v>677013</v>
      </c>
      <c r="C13830" s="518" t="s">
        <v>2660</v>
      </c>
      <c r="D13830" s="518" t="s">
        <v>9696</v>
      </c>
      <c r="E13830" s="859">
        <v>36</v>
      </c>
      <c r="F13830" s="859">
        <v>0</v>
      </c>
      <c r="G13830" s="518" t="s">
        <v>128</v>
      </c>
      <c r="H13830" s="518" t="s">
        <v>256</v>
      </c>
      <c r="I13830" s="518">
        <v>677013</v>
      </c>
    </row>
    <row r="13831" spans="1:9" x14ac:dyDescent="0.2">
      <c r="A13831" s="518" t="s">
        <v>256</v>
      </c>
      <c r="B13831" s="518">
        <v>677021</v>
      </c>
      <c r="C13831" s="518" t="s">
        <v>2660</v>
      </c>
      <c r="D13831" s="518" t="s">
        <v>9697</v>
      </c>
      <c r="E13831" s="859">
        <v>33</v>
      </c>
      <c r="F13831" s="859">
        <v>0</v>
      </c>
      <c r="G13831" s="518" t="s">
        <v>128</v>
      </c>
      <c r="H13831" s="518" t="s">
        <v>256</v>
      </c>
      <c r="I13831" s="518">
        <v>677021</v>
      </c>
    </row>
    <row r="13832" spans="1:9" x14ac:dyDescent="0.2">
      <c r="A13832" s="518" t="s">
        <v>256</v>
      </c>
      <c r="B13832" s="518">
        <v>677039</v>
      </c>
      <c r="C13832" s="518" t="s">
        <v>2660</v>
      </c>
      <c r="D13832" s="518" t="s">
        <v>9698</v>
      </c>
      <c r="E13832" s="859">
        <v>31</v>
      </c>
      <c r="F13832" s="859">
        <v>0</v>
      </c>
      <c r="G13832" s="518" t="s">
        <v>128</v>
      </c>
      <c r="H13832" s="518" t="s">
        <v>256</v>
      </c>
      <c r="I13832" s="518">
        <v>677039</v>
      </c>
    </row>
    <row r="13833" spans="1:9" x14ac:dyDescent="0.2">
      <c r="A13833" s="518" t="s">
        <v>297</v>
      </c>
      <c r="B13833" s="518">
        <v>677047</v>
      </c>
      <c r="C13833" s="518" t="s">
        <v>2660</v>
      </c>
      <c r="D13833" s="518" t="s">
        <v>600</v>
      </c>
      <c r="E13833" s="859">
        <v>34</v>
      </c>
      <c r="F13833" s="859">
        <v>0</v>
      </c>
      <c r="G13833" s="518" t="s">
        <v>122</v>
      </c>
      <c r="H13833" s="518" t="s">
        <v>297</v>
      </c>
      <c r="I13833" s="518">
        <v>677047</v>
      </c>
    </row>
    <row r="13834" spans="1:9" x14ac:dyDescent="0.2">
      <c r="A13834" s="518" t="s">
        <v>297</v>
      </c>
      <c r="B13834" s="518">
        <v>677054</v>
      </c>
      <c r="C13834" s="518" t="s">
        <v>2660</v>
      </c>
      <c r="D13834" s="518" t="s">
        <v>658</v>
      </c>
      <c r="E13834" s="859">
        <v>31</v>
      </c>
      <c r="F13834" s="859">
        <v>0</v>
      </c>
      <c r="G13834" s="518" t="s">
        <v>122</v>
      </c>
      <c r="H13834" s="518" t="s">
        <v>297</v>
      </c>
      <c r="I13834" s="518">
        <v>677054</v>
      </c>
    </row>
    <row r="13835" spans="1:9" x14ac:dyDescent="0.2">
      <c r="A13835" s="518" t="s">
        <v>297</v>
      </c>
      <c r="B13835" s="518">
        <v>677062</v>
      </c>
      <c r="C13835" s="518" t="s">
        <v>2660</v>
      </c>
      <c r="D13835" s="518" t="s">
        <v>611</v>
      </c>
      <c r="E13835" s="859">
        <v>33</v>
      </c>
      <c r="F13835" s="859">
        <v>0</v>
      </c>
      <c r="G13835" s="518" t="s">
        <v>122</v>
      </c>
      <c r="H13835" s="518" t="s">
        <v>297</v>
      </c>
      <c r="I13835" s="518">
        <v>677062</v>
      </c>
    </row>
    <row r="13836" spans="1:9" x14ac:dyDescent="0.2">
      <c r="A13836" s="518" t="s">
        <v>377</v>
      </c>
      <c r="B13836" s="518">
        <v>677088</v>
      </c>
      <c r="C13836" s="518" t="s">
        <v>2660</v>
      </c>
      <c r="D13836" s="518" t="s">
        <v>8006</v>
      </c>
      <c r="E13836" s="859">
        <v>25</v>
      </c>
      <c r="F13836" s="859">
        <v>25</v>
      </c>
      <c r="G13836" s="518" t="s">
        <v>122</v>
      </c>
      <c r="H13836" s="518" t="s">
        <v>377</v>
      </c>
      <c r="I13836" s="518">
        <v>677088</v>
      </c>
    </row>
    <row r="13837" spans="1:9" x14ac:dyDescent="0.2">
      <c r="A13837" s="518" t="s">
        <v>377</v>
      </c>
      <c r="B13837" s="518">
        <v>677096</v>
      </c>
      <c r="C13837" s="518" t="s">
        <v>2660</v>
      </c>
      <c r="D13837" s="518" t="s">
        <v>8007</v>
      </c>
      <c r="E13837" s="859">
        <v>26</v>
      </c>
      <c r="F13837" s="859">
        <v>26</v>
      </c>
      <c r="G13837" s="518" t="s">
        <v>122</v>
      </c>
      <c r="H13837" s="518" t="s">
        <v>377</v>
      </c>
      <c r="I13837" s="518">
        <v>677096</v>
      </c>
    </row>
    <row r="13838" spans="1:9" x14ac:dyDescent="0.2">
      <c r="A13838" s="518" t="s">
        <v>377</v>
      </c>
      <c r="B13838" s="518">
        <v>677104</v>
      </c>
      <c r="C13838" s="518" t="s">
        <v>2660</v>
      </c>
      <c r="D13838" s="518" t="s">
        <v>8008</v>
      </c>
      <c r="E13838" s="859">
        <v>35</v>
      </c>
      <c r="F13838" s="859">
        <v>35</v>
      </c>
      <c r="G13838" s="518" t="s">
        <v>122</v>
      </c>
      <c r="H13838" s="518" t="s">
        <v>377</v>
      </c>
      <c r="I13838" s="518">
        <v>677104</v>
      </c>
    </row>
    <row r="13839" spans="1:9" x14ac:dyDescent="0.2">
      <c r="A13839" s="518" t="s">
        <v>377</v>
      </c>
      <c r="B13839" s="518">
        <v>677112</v>
      </c>
      <c r="C13839" s="518" t="s">
        <v>2660</v>
      </c>
      <c r="D13839" s="518" t="s">
        <v>8009</v>
      </c>
      <c r="E13839" s="859">
        <v>31</v>
      </c>
      <c r="F13839" s="859">
        <v>31</v>
      </c>
      <c r="G13839" s="518" t="s">
        <v>122</v>
      </c>
      <c r="H13839" s="518" t="s">
        <v>377</v>
      </c>
      <c r="I13839" s="518">
        <v>677112</v>
      </c>
    </row>
    <row r="13840" spans="1:9" x14ac:dyDescent="0.2">
      <c r="A13840" s="518" t="s">
        <v>256</v>
      </c>
      <c r="B13840" s="518">
        <v>677138</v>
      </c>
      <c r="C13840" s="518" t="s">
        <v>2660</v>
      </c>
      <c r="D13840" s="518" t="s">
        <v>9699</v>
      </c>
      <c r="E13840" s="859">
        <v>30</v>
      </c>
      <c r="F13840" s="859">
        <v>0</v>
      </c>
      <c r="G13840" s="518" t="s">
        <v>128</v>
      </c>
      <c r="H13840" s="518" t="s">
        <v>256</v>
      </c>
      <c r="I13840" s="518">
        <v>677138</v>
      </c>
    </row>
    <row r="13841" spans="1:9" x14ac:dyDescent="0.2">
      <c r="A13841" s="518" t="s">
        <v>256</v>
      </c>
      <c r="B13841" s="518">
        <v>677146</v>
      </c>
      <c r="C13841" s="518" t="s">
        <v>2660</v>
      </c>
      <c r="D13841" s="518" t="s">
        <v>9700</v>
      </c>
      <c r="E13841" s="859">
        <v>30</v>
      </c>
      <c r="F13841" s="859">
        <v>0</v>
      </c>
      <c r="G13841" s="518" t="s">
        <v>128</v>
      </c>
      <c r="H13841" s="518" t="s">
        <v>256</v>
      </c>
      <c r="I13841" s="518">
        <v>677146</v>
      </c>
    </row>
    <row r="13842" spans="1:9" x14ac:dyDescent="0.2">
      <c r="A13842" s="518" t="s">
        <v>256</v>
      </c>
      <c r="B13842" s="518">
        <v>677153</v>
      </c>
      <c r="C13842" s="518" t="s">
        <v>2660</v>
      </c>
      <c r="D13842" s="518" t="s">
        <v>9701</v>
      </c>
      <c r="E13842" s="859">
        <v>22</v>
      </c>
      <c r="F13842" s="859">
        <v>0</v>
      </c>
      <c r="G13842" s="518" t="s">
        <v>128</v>
      </c>
      <c r="H13842" s="518" t="s">
        <v>256</v>
      </c>
      <c r="I13842" s="518">
        <v>677153</v>
      </c>
    </row>
    <row r="13843" spans="1:9" x14ac:dyDescent="0.2">
      <c r="A13843" s="518" t="s">
        <v>256</v>
      </c>
      <c r="B13843" s="518">
        <v>677161</v>
      </c>
      <c r="C13843" s="518" t="s">
        <v>2660</v>
      </c>
      <c r="D13843" s="518" t="s">
        <v>7880</v>
      </c>
      <c r="E13843" s="859">
        <v>33</v>
      </c>
      <c r="F13843" s="859">
        <v>44</v>
      </c>
      <c r="G13843" s="518" t="s">
        <v>128</v>
      </c>
      <c r="H13843" s="518" t="s">
        <v>256</v>
      </c>
      <c r="I13843" s="518">
        <v>677161</v>
      </c>
    </row>
    <row r="13844" spans="1:9" x14ac:dyDescent="0.2">
      <c r="A13844" s="518" t="s">
        <v>179</v>
      </c>
      <c r="B13844" s="518">
        <v>677187</v>
      </c>
      <c r="C13844" s="518" t="s">
        <v>2660</v>
      </c>
      <c r="D13844" s="518" t="s">
        <v>7081</v>
      </c>
      <c r="E13844" s="859">
        <v>25</v>
      </c>
      <c r="F13844" s="859">
        <v>24</v>
      </c>
      <c r="G13844" s="518" t="s">
        <v>128</v>
      </c>
      <c r="H13844" s="518" t="s">
        <v>179</v>
      </c>
      <c r="I13844" s="518">
        <v>677187</v>
      </c>
    </row>
    <row r="13845" spans="1:9" x14ac:dyDescent="0.2">
      <c r="A13845" s="518" t="s">
        <v>237</v>
      </c>
      <c r="B13845" s="518">
        <v>677195</v>
      </c>
      <c r="C13845" s="518" t="s">
        <v>2660</v>
      </c>
      <c r="D13845" s="518" t="s">
        <v>7737</v>
      </c>
      <c r="E13845" s="859">
        <v>18</v>
      </c>
      <c r="F13845" s="859">
        <v>0</v>
      </c>
      <c r="G13845" s="518" t="s">
        <v>128</v>
      </c>
      <c r="H13845" s="518" t="s">
        <v>237</v>
      </c>
      <c r="I13845" s="518">
        <v>677195</v>
      </c>
    </row>
    <row r="13846" spans="1:9" x14ac:dyDescent="0.2">
      <c r="A13846" s="518" t="s">
        <v>256</v>
      </c>
      <c r="B13846" s="518">
        <v>677229</v>
      </c>
      <c r="C13846" s="518" t="s">
        <v>2660</v>
      </c>
      <c r="D13846" s="518" t="s">
        <v>8287</v>
      </c>
      <c r="E13846" s="859">
        <v>35</v>
      </c>
      <c r="F13846" s="859">
        <v>0</v>
      </c>
      <c r="G13846" s="518" t="s">
        <v>128</v>
      </c>
      <c r="H13846" s="518" t="s">
        <v>256</v>
      </c>
      <c r="I13846" s="518">
        <v>677229</v>
      </c>
    </row>
    <row r="13847" spans="1:9" x14ac:dyDescent="0.2">
      <c r="A13847" s="518" t="s">
        <v>256</v>
      </c>
      <c r="B13847" s="518">
        <v>677237</v>
      </c>
      <c r="C13847" s="518" t="s">
        <v>2660</v>
      </c>
      <c r="D13847" s="518" t="s">
        <v>9702</v>
      </c>
      <c r="E13847" s="859">
        <v>25</v>
      </c>
      <c r="F13847" s="859">
        <v>0</v>
      </c>
      <c r="G13847" s="518" t="s">
        <v>128</v>
      </c>
      <c r="H13847" s="518" t="s">
        <v>256</v>
      </c>
      <c r="I13847" s="518">
        <v>677237</v>
      </c>
    </row>
    <row r="13848" spans="1:9" x14ac:dyDescent="0.2">
      <c r="A13848" s="518" t="s">
        <v>256</v>
      </c>
      <c r="B13848" s="518">
        <v>677294</v>
      </c>
      <c r="C13848" s="518" t="s">
        <v>2660</v>
      </c>
      <c r="D13848" s="518" t="s">
        <v>8288</v>
      </c>
      <c r="E13848" s="859">
        <v>32</v>
      </c>
      <c r="F13848" s="859">
        <v>0</v>
      </c>
      <c r="G13848" s="518" t="s">
        <v>128</v>
      </c>
      <c r="H13848" s="518" t="s">
        <v>256</v>
      </c>
      <c r="I13848" s="518">
        <v>677294</v>
      </c>
    </row>
    <row r="13849" spans="1:9" x14ac:dyDescent="0.2">
      <c r="A13849" s="518" t="s">
        <v>361</v>
      </c>
      <c r="B13849" s="518">
        <v>677310</v>
      </c>
      <c r="C13849" s="518" t="s">
        <v>2660</v>
      </c>
      <c r="D13849" s="518" t="s">
        <v>1710</v>
      </c>
      <c r="E13849" s="859">
        <v>34</v>
      </c>
      <c r="F13849" s="859">
        <v>29</v>
      </c>
      <c r="G13849" s="518" t="s">
        <v>122</v>
      </c>
      <c r="H13849" s="518" t="s">
        <v>361</v>
      </c>
      <c r="I13849" s="518">
        <v>677310</v>
      </c>
    </row>
    <row r="13850" spans="1:9" x14ac:dyDescent="0.2">
      <c r="A13850" s="518" t="s">
        <v>361</v>
      </c>
      <c r="B13850" s="518">
        <v>677328</v>
      </c>
      <c r="C13850" s="518" t="s">
        <v>2660</v>
      </c>
      <c r="D13850" s="518" t="s">
        <v>7578</v>
      </c>
      <c r="E13850" s="859">
        <v>33</v>
      </c>
      <c r="F13850" s="859">
        <v>32</v>
      </c>
      <c r="G13850" s="518" t="s">
        <v>122</v>
      </c>
      <c r="H13850" s="518" t="s">
        <v>361</v>
      </c>
      <c r="I13850" s="518">
        <v>677328</v>
      </c>
    </row>
    <row r="13851" spans="1:9" x14ac:dyDescent="0.2">
      <c r="A13851" s="518" t="s">
        <v>361</v>
      </c>
      <c r="B13851" s="518">
        <v>677336</v>
      </c>
      <c r="C13851" s="518" t="s">
        <v>2660</v>
      </c>
      <c r="D13851" s="518" t="s">
        <v>990</v>
      </c>
      <c r="E13851" s="859">
        <v>27</v>
      </c>
      <c r="F13851" s="859">
        <v>26</v>
      </c>
      <c r="G13851" s="518" t="s">
        <v>122</v>
      </c>
      <c r="H13851" s="518" t="s">
        <v>361</v>
      </c>
      <c r="I13851" s="518">
        <v>677336</v>
      </c>
    </row>
    <row r="13852" spans="1:9" x14ac:dyDescent="0.2">
      <c r="A13852" s="518" t="s">
        <v>361</v>
      </c>
      <c r="B13852" s="518">
        <v>677344</v>
      </c>
      <c r="C13852" s="518" t="s">
        <v>2660</v>
      </c>
      <c r="D13852" s="518" t="s">
        <v>1158</v>
      </c>
      <c r="E13852" s="859">
        <v>31</v>
      </c>
      <c r="F13852" s="859">
        <v>29</v>
      </c>
      <c r="G13852" s="518" t="s">
        <v>122</v>
      </c>
      <c r="H13852" s="518" t="s">
        <v>361</v>
      </c>
      <c r="I13852" s="518">
        <v>677344</v>
      </c>
    </row>
    <row r="13853" spans="1:9" x14ac:dyDescent="0.2">
      <c r="A13853" s="518" t="s">
        <v>361</v>
      </c>
      <c r="B13853" s="518">
        <v>677351</v>
      </c>
      <c r="C13853" s="518" t="s">
        <v>2660</v>
      </c>
      <c r="D13853" s="518" t="s">
        <v>423</v>
      </c>
      <c r="E13853" s="859">
        <v>33</v>
      </c>
      <c r="F13853" s="859">
        <v>32</v>
      </c>
      <c r="G13853" s="518" t="s">
        <v>122</v>
      </c>
      <c r="H13853" s="518" t="s">
        <v>361</v>
      </c>
      <c r="I13853" s="518">
        <v>677351</v>
      </c>
    </row>
    <row r="13854" spans="1:9" x14ac:dyDescent="0.2">
      <c r="A13854" s="518" t="s">
        <v>361</v>
      </c>
      <c r="B13854" s="518">
        <v>677369</v>
      </c>
      <c r="C13854" s="518" t="s">
        <v>2660</v>
      </c>
      <c r="D13854" s="518" t="s">
        <v>948</v>
      </c>
      <c r="E13854" s="859">
        <v>33</v>
      </c>
      <c r="F13854" s="859">
        <v>33</v>
      </c>
      <c r="G13854" s="518" t="s">
        <v>122</v>
      </c>
      <c r="H13854" s="518" t="s">
        <v>361</v>
      </c>
      <c r="I13854" s="518">
        <v>677369</v>
      </c>
    </row>
    <row r="13855" spans="1:9" x14ac:dyDescent="0.2">
      <c r="A13855" s="518" t="s">
        <v>361</v>
      </c>
      <c r="B13855" s="518">
        <v>677377</v>
      </c>
      <c r="C13855" s="518" t="s">
        <v>2660</v>
      </c>
      <c r="D13855" s="518" t="s">
        <v>1635</v>
      </c>
      <c r="E13855" s="859">
        <v>31</v>
      </c>
      <c r="F13855" s="859">
        <v>29</v>
      </c>
      <c r="G13855" s="518" t="s">
        <v>122</v>
      </c>
      <c r="H13855" s="518" t="s">
        <v>361</v>
      </c>
      <c r="I13855" s="518">
        <v>677377</v>
      </c>
    </row>
    <row r="13856" spans="1:9" x14ac:dyDescent="0.2">
      <c r="A13856" s="518" t="s">
        <v>245</v>
      </c>
      <c r="B13856" s="518">
        <v>677385</v>
      </c>
      <c r="C13856" s="518" t="s">
        <v>2660</v>
      </c>
      <c r="D13856" s="518" t="s">
        <v>713</v>
      </c>
      <c r="E13856" s="859">
        <v>35</v>
      </c>
      <c r="F13856" s="859">
        <v>31</v>
      </c>
      <c r="G13856" s="518" t="s">
        <v>122</v>
      </c>
      <c r="H13856" s="518" t="s">
        <v>245</v>
      </c>
      <c r="I13856" s="518">
        <v>677385</v>
      </c>
    </row>
    <row r="13857" spans="1:9" x14ac:dyDescent="0.2">
      <c r="A13857" s="518" t="s">
        <v>245</v>
      </c>
      <c r="B13857" s="518">
        <v>677393</v>
      </c>
      <c r="C13857" s="518" t="s">
        <v>2660</v>
      </c>
      <c r="D13857" s="518" t="s">
        <v>806</v>
      </c>
      <c r="E13857" s="859">
        <v>35</v>
      </c>
      <c r="F13857" s="859">
        <v>32</v>
      </c>
      <c r="G13857" s="518" t="s">
        <v>122</v>
      </c>
      <c r="H13857" s="518" t="s">
        <v>245</v>
      </c>
      <c r="I13857" s="518">
        <v>677393</v>
      </c>
    </row>
    <row r="13858" spans="1:9" x14ac:dyDescent="0.2">
      <c r="A13858" s="518" t="s">
        <v>170</v>
      </c>
      <c r="B13858" s="518">
        <v>677401</v>
      </c>
      <c r="C13858" s="518" t="s">
        <v>2660</v>
      </c>
      <c r="D13858" s="518" t="s">
        <v>2513</v>
      </c>
      <c r="E13858" s="859">
        <v>24</v>
      </c>
      <c r="F13858" s="859">
        <v>23</v>
      </c>
      <c r="G13858" s="518" t="s">
        <v>122</v>
      </c>
      <c r="H13858" s="518" t="s">
        <v>170</v>
      </c>
      <c r="I13858" s="518">
        <v>677401</v>
      </c>
    </row>
    <row r="13859" spans="1:9" x14ac:dyDescent="0.2">
      <c r="A13859" s="518" t="s">
        <v>170</v>
      </c>
      <c r="B13859" s="518">
        <v>677419</v>
      </c>
      <c r="C13859" s="518" t="s">
        <v>2660</v>
      </c>
      <c r="D13859" s="518" t="s">
        <v>2177</v>
      </c>
      <c r="E13859" s="859">
        <v>34</v>
      </c>
      <c r="F13859" s="859">
        <v>32</v>
      </c>
      <c r="G13859" s="518" t="s">
        <v>122</v>
      </c>
      <c r="H13859" s="518" t="s">
        <v>170</v>
      </c>
      <c r="I13859" s="518">
        <v>677419</v>
      </c>
    </row>
    <row r="13860" spans="1:9" x14ac:dyDescent="0.2">
      <c r="A13860" s="518" t="s">
        <v>170</v>
      </c>
      <c r="B13860" s="518">
        <v>677450</v>
      </c>
      <c r="C13860" s="518" t="s">
        <v>2660</v>
      </c>
      <c r="D13860" s="518" t="s">
        <v>445</v>
      </c>
      <c r="E13860" s="859">
        <v>33</v>
      </c>
      <c r="F13860" s="859">
        <v>33</v>
      </c>
      <c r="G13860" s="518" t="s">
        <v>122</v>
      </c>
      <c r="H13860" s="518" t="s">
        <v>170</v>
      </c>
      <c r="I13860" s="518">
        <v>677450</v>
      </c>
    </row>
    <row r="13861" spans="1:9" x14ac:dyDescent="0.2">
      <c r="A13861" s="518" t="s">
        <v>170</v>
      </c>
      <c r="B13861" s="518">
        <v>677468</v>
      </c>
      <c r="C13861" s="518" t="s">
        <v>2660</v>
      </c>
      <c r="D13861" s="518" t="s">
        <v>7510</v>
      </c>
      <c r="E13861" s="859">
        <v>35</v>
      </c>
      <c r="F13861" s="859">
        <v>34</v>
      </c>
      <c r="G13861" s="518" t="s">
        <v>122</v>
      </c>
      <c r="H13861" s="518" t="s">
        <v>170</v>
      </c>
      <c r="I13861" s="518">
        <v>677468</v>
      </c>
    </row>
    <row r="13862" spans="1:9" x14ac:dyDescent="0.2">
      <c r="A13862" s="518" t="s">
        <v>170</v>
      </c>
      <c r="B13862" s="518">
        <v>677476</v>
      </c>
      <c r="C13862" s="518" t="s">
        <v>2660</v>
      </c>
      <c r="D13862" s="518" t="s">
        <v>927</v>
      </c>
      <c r="E13862" s="859">
        <v>33</v>
      </c>
      <c r="F13862" s="859">
        <v>26</v>
      </c>
      <c r="G13862" s="518" t="s">
        <v>122</v>
      </c>
      <c r="H13862" s="518" t="s">
        <v>170</v>
      </c>
      <c r="I13862" s="518">
        <v>677476</v>
      </c>
    </row>
    <row r="13863" spans="1:9" x14ac:dyDescent="0.2">
      <c r="A13863" s="518" t="s">
        <v>170</v>
      </c>
      <c r="B13863" s="518">
        <v>677484</v>
      </c>
      <c r="C13863" s="518" t="s">
        <v>2660</v>
      </c>
      <c r="D13863" s="518" t="s">
        <v>2171</v>
      </c>
      <c r="E13863" s="859">
        <v>31</v>
      </c>
      <c r="F13863" s="859">
        <v>31</v>
      </c>
      <c r="G13863" s="518" t="s">
        <v>122</v>
      </c>
      <c r="H13863" s="518" t="s">
        <v>170</v>
      </c>
      <c r="I13863" s="518">
        <v>677484</v>
      </c>
    </row>
    <row r="13864" spans="1:9" x14ac:dyDescent="0.2">
      <c r="A13864" s="518" t="s">
        <v>231</v>
      </c>
      <c r="B13864" s="518">
        <v>677492</v>
      </c>
      <c r="C13864" s="518" t="s">
        <v>2660</v>
      </c>
      <c r="D13864" s="518" t="s">
        <v>5653</v>
      </c>
      <c r="E13864" s="859">
        <v>21</v>
      </c>
      <c r="F13864" s="859">
        <v>17</v>
      </c>
      <c r="G13864" s="518" t="s">
        <v>122</v>
      </c>
      <c r="H13864" s="518" t="s">
        <v>231</v>
      </c>
      <c r="I13864" s="518">
        <v>677492</v>
      </c>
    </row>
    <row r="13865" spans="1:9" x14ac:dyDescent="0.2">
      <c r="A13865" s="518" t="s">
        <v>231</v>
      </c>
      <c r="B13865" s="518">
        <v>677500</v>
      </c>
      <c r="C13865" s="518" t="s">
        <v>2660</v>
      </c>
      <c r="D13865" s="518" t="s">
        <v>6283</v>
      </c>
      <c r="E13865" s="859">
        <v>28</v>
      </c>
      <c r="F13865" s="859">
        <v>27</v>
      </c>
      <c r="G13865" s="518" t="s">
        <v>122</v>
      </c>
      <c r="H13865" s="518" t="s">
        <v>231</v>
      </c>
      <c r="I13865" s="518">
        <v>677500</v>
      </c>
    </row>
    <row r="13866" spans="1:9" x14ac:dyDescent="0.2">
      <c r="A13866" s="518" t="s">
        <v>231</v>
      </c>
      <c r="B13866" s="518">
        <v>677518</v>
      </c>
      <c r="C13866" s="518" t="s">
        <v>2660</v>
      </c>
      <c r="D13866" s="518" t="s">
        <v>613</v>
      </c>
      <c r="E13866" s="859">
        <v>19</v>
      </c>
      <c r="F13866" s="859">
        <v>18</v>
      </c>
      <c r="G13866" s="518" t="s">
        <v>122</v>
      </c>
      <c r="H13866" s="518" t="s">
        <v>231</v>
      </c>
      <c r="I13866" s="518">
        <v>677518</v>
      </c>
    </row>
    <row r="13867" spans="1:9" x14ac:dyDescent="0.2">
      <c r="A13867" s="518" t="s">
        <v>231</v>
      </c>
      <c r="B13867" s="518">
        <v>677526</v>
      </c>
      <c r="C13867" s="518" t="s">
        <v>2660</v>
      </c>
      <c r="D13867" s="518" t="s">
        <v>1391</v>
      </c>
      <c r="E13867" s="859">
        <v>26</v>
      </c>
      <c r="F13867" s="859">
        <v>26</v>
      </c>
      <c r="G13867" s="518" t="s">
        <v>122</v>
      </c>
      <c r="H13867" s="518" t="s">
        <v>231</v>
      </c>
      <c r="I13867" s="518">
        <v>677526</v>
      </c>
    </row>
    <row r="13868" spans="1:9" x14ac:dyDescent="0.2">
      <c r="A13868" s="518" t="s">
        <v>231</v>
      </c>
      <c r="B13868" s="518">
        <v>677534</v>
      </c>
      <c r="C13868" s="518" t="s">
        <v>2660</v>
      </c>
      <c r="D13868" s="518" t="s">
        <v>2509</v>
      </c>
      <c r="E13868" s="859">
        <v>30</v>
      </c>
      <c r="F13868" s="859">
        <v>23</v>
      </c>
      <c r="G13868" s="518" t="s">
        <v>122</v>
      </c>
      <c r="H13868" s="518" t="s">
        <v>231</v>
      </c>
      <c r="I13868" s="518">
        <v>677534</v>
      </c>
    </row>
    <row r="13869" spans="1:9" x14ac:dyDescent="0.2">
      <c r="A13869" s="518" t="s">
        <v>341</v>
      </c>
      <c r="B13869" s="518">
        <v>677542</v>
      </c>
      <c r="C13869" s="518" t="s">
        <v>2660</v>
      </c>
      <c r="D13869" s="518" t="s">
        <v>707</v>
      </c>
      <c r="E13869" s="859">
        <v>18</v>
      </c>
      <c r="F13869" s="859">
        <v>18</v>
      </c>
      <c r="G13869" s="518" t="s">
        <v>128</v>
      </c>
      <c r="H13869" s="518" t="s">
        <v>341</v>
      </c>
      <c r="I13869" s="518">
        <v>677542</v>
      </c>
    </row>
    <row r="13870" spans="1:9" x14ac:dyDescent="0.2">
      <c r="A13870" s="518" t="s">
        <v>262</v>
      </c>
      <c r="B13870" s="518">
        <v>677575</v>
      </c>
      <c r="C13870" s="518" t="s">
        <v>2660</v>
      </c>
      <c r="D13870" s="518" t="s">
        <v>7947</v>
      </c>
      <c r="E13870" s="859">
        <v>31</v>
      </c>
      <c r="F13870" s="859">
        <v>27</v>
      </c>
      <c r="G13870" s="518" t="s">
        <v>122</v>
      </c>
      <c r="H13870" s="518" t="s">
        <v>262</v>
      </c>
      <c r="I13870" s="518">
        <v>677575</v>
      </c>
    </row>
    <row r="13871" spans="1:9" x14ac:dyDescent="0.2">
      <c r="A13871" s="518" t="s">
        <v>231</v>
      </c>
      <c r="B13871" s="518">
        <v>677591</v>
      </c>
      <c r="C13871" s="518" t="s">
        <v>2660</v>
      </c>
      <c r="D13871" s="518" t="s">
        <v>530</v>
      </c>
      <c r="E13871" s="859">
        <v>24</v>
      </c>
      <c r="F13871" s="859">
        <v>24</v>
      </c>
      <c r="G13871" s="518" t="s">
        <v>122</v>
      </c>
      <c r="H13871" s="518" t="s">
        <v>231</v>
      </c>
      <c r="I13871" s="518">
        <v>677591</v>
      </c>
    </row>
    <row r="13872" spans="1:9" x14ac:dyDescent="0.2">
      <c r="A13872" s="518" t="s">
        <v>231</v>
      </c>
      <c r="B13872" s="518">
        <v>677609</v>
      </c>
      <c r="C13872" s="518" t="s">
        <v>2660</v>
      </c>
      <c r="D13872" s="518" t="s">
        <v>4860</v>
      </c>
      <c r="E13872" s="859">
        <v>30</v>
      </c>
      <c r="F13872" s="859">
        <v>25</v>
      </c>
      <c r="G13872" s="518" t="s">
        <v>122</v>
      </c>
      <c r="H13872" s="518" t="s">
        <v>231</v>
      </c>
      <c r="I13872" s="518">
        <v>677609</v>
      </c>
    </row>
    <row r="13873" spans="1:9" x14ac:dyDescent="0.2">
      <c r="A13873" s="518" t="s">
        <v>231</v>
      </c>
      <c r="B13873" s="518">
        <v>677617</v>
      </c>
      <c r="C13873" s="518" t="s">
        <v>2660</v>
      </c>
      <c r="D13873" s="518" t="s">
        <v>1563</v>
      </c>
      <c r="E13873" s="859">
        <v>30</v>
      </c>
      <c r="F13873" s="859">
        <v>28</v>
      </c>
      <c r="G13873" s="518" t="s">
        <v>122</v>
      </c>
      <c r="H13873" s="518" t="s">
        <v>231</v>
      </c>
      <c r="I13873" s="518">
        <v>677617</v>
      </c>
    </row>
    <row r="13874" spans="1:9" x14ac:dyDescent="0.2">
      <c r="A13874" s="518" t="s">
        <v>231</v>
      </c>
      <c r="B13874" s="518">
        <v>677633</v>
      </c>
      <c r="C13874" s="518" t="s">
        <v>2660</v>
      </c>
      <c r="D13874" s="518" t="s">
        <v>610</v>
      </c>
      <c r="E13874" s="859">
        <v>27</v>
      </c>
      <c r="F13874" s="859">
        <v>27</v>
      </c>
      <c r="G13874" s="518" t="s">
        <v>122</v>
      </c>
      <c r="H13874" s="518" t="s">
        <v>231</v>
      </c>
      <c r="I13874" s="518">
        <v>677633</v>
      </c>
    </row>
    <row r="13875" spans="1:9" x14ac:dyDescent="0.2">
      <c r="A13875" s="518" t="s">
        <v>166</v>
      </c>
      <c r="B13875" s="518">
        <v>677641</v>
      </c>
      <c r="C13875" s="518" t="s">
        <v>2660</v>
      </c>
      <c r="D13875" s="518" t="s">
        <v>989</v>
      </c>
      <c r="E13875" s="859">
        <v>35</v>
      </c>
      <c r="F13875" s="859">
        <v>35</v>
      </c>
      <c r="G13875" s="518" t="s">
        <v>122</v>
      </c>
      <c r="H13875" s="518" t="s">
        <v>166</v>
      </c>
      <c r="I13875" s="518">
        <v>677641</v>
      </c>
    </row>
    <row r="13876" spans="1:9" x14ac:dyDescent="0.2">
      <c r="A13876" s="518" t="s">
        <v>170</v>
      </c>
      <c r="B13876" s="518">
        <v>677658</v>
      </c>
      <c r="C13876" s="518" t="s">
        <v>2660</v>
      </c>
      <c r="D13876" s="518" t="s">
        <v>1976</v>
      </c>
      <c r="E13876" s="859">
        <v>35</v>
      </c>
      <c r="F13876" s="859">
        <v>32</v>
      </c>
      <c r="G13876" s="518" t="s">
        <v>122</v>
      </c>
      <c r="H13876" s="518" t="s">
        <v>170</v>
      </c>
      <c r="I13876" s="518">
        <v>677658</v>
      </c>
    </row>
    <row r="13877" spans="1:9" x14ac:dyDescent="0.2">
      <c r="A13877" s="518" t="s">
        <v>170</v>
      </c>
      <c r="B13877" s="518">
        <v>677666</v>
      </c>
      <c r="C13877" s="518" t="s">
        <v>2660</v>
      </c>
      <c r="D13877" s="518" t="s">
        <v>6336</v>
      </c>
      <c r="E13877" s="859">
        <v>29</v>
      </c>
      <c r="F13877" s="859">
        <v>29</v>
      </c>
      <c r="G13877" s="518" t="s">
        <v>122</v>
      </c>
      <c r="H13877" s="518" t="s">
        <v>170</v>
      </c>
      <c r="I13877" s="518">
        <v>677666</v>
      </c>
    </row>
    <row r="13878" spans="1:9" x14ac:dyDescent="0.2">
      <c r="A13878" s="518" t="s">
        <v>321</v>
      </c>
      <c r="B13878" s="518">
        <v>677690</v>
      </c>
      <c r="C13878" s="518" t="s">
        <v>2660</v>
      </c>
      <c r="D13878" s="518" t="s">
        <v>558</v>
      </c>
      <c r="E13878" s="859">
        <v>22</v>
      </c>
      <c r="F13878" s="859">
        <v>20</v>
      </c>
      <c r="G13878" s="518" t="s">
        <v>122</v>
      </c>
      <c r="H13878" s="518" t="s">
        <v>321</v>
      </c>
      <c r="I13878" s="518">
        <v>677690</v>
      </c>
    </row>
    <row r="13879" spans="1:9" x14ac:dyDescent="0.2">
      <c r="A13879" s="518" t="s">
        <v>333</v>
      </c>
      <c r="B13879" s="518">
        <v>677716</v>
      </c>
      <c r="C13879" s="518" t="s">
        <v>2660</v>
      </c>
      <c r="D13879" s="518" t="s">
        <v>7900</v>
      </c>
      <c r="E13879" s="859">
        <v>33</v>
      </c>
      <c r="F13879" s="859">
        <v>0</v>
      </c>
      <c r="G13879" s="518" t="s">
        <v>122</v>
      </c>
      <c r="H13879" s="518" t="s">
        <v>333</v>
      </c>
      <c r="I13879" s="518">
        <v>677716</v>
      </c>
    </row>
    <row r="13880" spans="1:9" x14ac:dyDescent="0.2">
      <c r="A13880" s="518" t="s">
        <v>333</v>
      </c>
      <c r="B13880" s="518">
        <v>677724</v>
      </c>
      <c r="C13880" s="518" t="s">
        <v>2660</v>
      </c>
      <c r="D13880" s="518" t="s">
        <v>2659</v>
      </c>
      <c r="E13880" s="859">
        <v>31</v>
      </c>
      <c r="F13880" s="859">
        <v>0</v>
      </c>
      <c r="G13880" s="518" t="s">
        <v>122</v>
      </c>
      <c r="H13880" s="518" t="s">
        <v>333</v>
      </c>
      <c r="I13880" s="518">
        <v>677724</v>
      </c>
    </row>
    <row r="13881" spans="1:9" x14ac:dyDescent="0.2">
      <c r="A13881" s="518" t="s">
        <v>333</v>
      </c>
      <c r="B13881" s="518">
        <v>677732</v>
      </c>
      <c r="C13881" s="518" t="s">
        <v>2660</v>
      </c>
      <c r="D13881" s="518" t="s">
        <v>7901</v>
      </c>
      <c r="E13881" s="859">
        <v>33</v>
      </c>
      <c r="F13881" s="859">
        <v>0</v>
      </c>
      <c r="G13881" s="518" t="s">
        <v>122</v>
      </c>
      <c r="H13881" s="518" t="s">
        <v>333</v>
      </c>
      <c r="I13881" s="518">
        <v>677732</v>
      </c>
    </row>
    <row r="13882" spans="1:9" x14ac:dyDescent="0.2">
      <c r="A13882" s="518" t="s">
        <v>333</v>
      </c>
      <c r="B13882" s="518">
        <v>677740</v>
      </c>
      <c r="C13882" s="518" t="s">
        <v>2660</v>
      </c>
      <c r="D13882" s="518" t="s">
        <v>7902</v>
      </c>
      <c r="E13882" s="859">
        <v>35</v>
      </c>
      <c r="F13882" s="859">
        <v>0</v>
      </c>
      <c r="G13882" s="518" t="s">
        <v>122</v>
      </c>
      <c r="H13882" s="518" t="s">
        <v>333</v>
      </c>
      <c r="I13882" s="518">
        <v>677740</v>
      </c>
    </row>
    <row r="13883" spans="1:9" x14ac:dyDescent="0.2">
      <c r="A13883" s="518" t="s">
        <v>237</v>
      </c>
      <c r="B13883" s="518">
        <v>677757</v>
      </c>
      <c r="C13883" s="518" t="s">
        <v>2660</v>
      </c>
      <c r="D13883" s="518" t="s">
        <v>1114</v>
      </c>
      <c r="E13883" s="859">
        <v>19</v>
      </c>
      <c r="F13883" s="859">
        <v>19</v>
      </c>
      <c r="G13883" s="518" t="s">
        <v>128</v>
      </c>
      <c r="H13883" s="518" t="s">
        <v>237</v>
      </c>
      <c r="I13883" s="518">
        <v>677757</v>
      </c>
    </row>
    <row r="13884" spans="1:9" x14ac:dyDescent="0.2">
      <c r="A13884" s="518" t="s">
        <v>332</v>
      </c>
      <c r="B13884" s="518">
        <v>677773</v>
      </c>
      <c r="C13884" s="518" t="s">
        <v>2660</v>
      </c>
      <c r="D13884" s="518" t="s">
        <v>2533</v>
      </c>
      <c r="E13884" s="859">
        <v>18</v>
      </c>
      <c r="F13884" s="859">
        <v>8</v>
      </c>
      <c r="G13884" s="518" t="s">
        <v>122</v>
      </c>
      <c r="H13884" s="518" t="s">
        <v>332</v>
      </c>
      <c r="I13884" s="518">
        <v>667451</v>
      </c>
    </row>
    <row r="13885" spans="1:9" x14ac:dyDescent="0.2">
      <c r="A13885" s="518" t="s">
        <v>332</v>
      </c>
      <c r="B13885" s="518">
        <v>677781</v>
      </c>
      <c r="C13885" s="518" t="s">
        <v>2660</v>
      </c>
      <c r="D13885" s="518" t="s">
        <v>7951</v>
      </c>
      <c r="E13885" s="859">
        <v>30</v>
      </c>
      <c r="F13885" s="859">
        <v>30</v>
      </c>
      <c r="G13885" s="518" t="s">
        <v>122</v>
      </c>
      <c r="H13885" s="518" t="s">
        <v>332</v>
      </c>
      <c r="I13885" s="518">
        <v>677781</v>
      </c>
    </row>
    <row r="13886" spans="1:9" x14ac:dyDescent="0.2">
      <c r="A13886" s="518" t="s">
        <v>332</v>
      </c>
      <c r="B13886" s="518">
        <v>677799</v>
      </c>
      <c r="C13886" s="518" t="s">
        <v>2660</v>
      </c>
      <c r="D13886" s="518" t="s">
        <v>3924</v>
      </c>
      <c r="E13886" s="859">
        <v>20</v>
      </c>
      <c r="F13886" s="859">
        <v>20</v>
      </c>
      <c r="G13886" s="518" t="s">
        <v>122</v>
      </c>
      <c r="H13886" s="518" t="s">
        <v>332</v>
      </c>
      <c r="I13886" s="518">
        <v>677799</v>
      </c>
    </row>
    <row r="13887" spans="1:9" x14ac:dyDescent="0.2">
      <c r="A13887" s="518" t="s">
        <v>332</v>
      </c>
      <c r="B13887" s="518">
        <v>677807</v>
      </c>
      <c r="C13887" s="518" t="s">
        <v>2660</v>
      </c>
      <c r="D13887" s="518" t="s">
        <v>7952</v>
      </c>
      <c r="E13887" s="859">
        <v>34</v>
      </c>
      <c r="F13887" s="859">
        <v>34</v>
      </c>
      <c r="G13887" s="518" t="s">
        <v>122</v>
      </c>
      <c r="H13887" s="518" t="s">
        <v>332</v>
      </c>
      <c r="I13887" s="518">
        <v>677807</v>
      </c>
    </row>
    <row r="13888" spans="1:9" x14ac:dyDescent="0.2">
      <c r="A13888" s="518" t="s">
        <v>359</v>
      </c>
      <c r="B13888" s="518">
        <v>677864</v>
      </c>
      <c r="C13888" s="518" t="s">
        <v>2660</v>
      </c>
      <c r="D13888" s="518" t="s">
        <v>7489</v>
      </c>
      <c r="E13888" s="859">
        <v>32</v>
      </c>
      <c r="F13888" s="859">
        <v>32</v>
      </c>
      <c r="G13888" s="518" t="s">
        <v>122</v>
      </c>
      <c r="H13888" s="518" t="s">
        <v>359</v>
      </c>
      <c r="I13888" s="518">
        <v>677864</v>
      </c>
    </row>
    <row r="13889" spans="1:9" x14ac:dyDescent="0.2">
      <c r="A13889" s="518" t="s">
        <v>359</v>
      </c>
      <c r="B13889" s="518">
        <v>677872</v>
      </c>
      <c r="C13889" s="518" t="s">
        <v>2660</v>
      </c>
      <c r="D13889" s="518" t="s">
        <v>7490</v>
      </c>
      <c r="E13889" s="859">
        <v>34</v>
      </c>
      <c r="F13889" s="859">
        <v>34</v>
      </c>
      <c r="G13889" s="518" t="s">
        <v>122</v>
      </c>
      <c r="H13889" s="518" t="s">
        <v>359</v>
      </c>
      <c r="I13889" s="518">
        <v>677872</v>
      </c>
    </row>
    <row r="13890" spans="1:9" x14ac:dyDescent="0.2">
      <c r="A13890" s="518" t="s">
        <v>359</v>
      </c>
      <c r="B13890" s="518">
        <v>677880</v>
      </c>
      <c r="C13890" s="518" t="s">
        <v>2660</v>
      </c>
      <c r="D13890" s="518" t="s">
        <v>949</v>
      </c>
      <c r="E13890" s="859">
        <v>31</v>
      </c>
      <c r="F13890" s="859">
        <v>31</v>
      </c>
      <c r="G13890" s="518" t="s">
        <v>122</v>
      </c>
      <c r="H13890" s="518" t="s">
        <v>359</v>
      </c>
      <c r="I13890" s="518">
        <v>677880</v>
      </c>
    </row>
    <row r="13891" spans="1:9" x14ac:dyDescent="0.2">
      <c r="A13891" s="518" t="s">
        <v>359</v>
      </c>
      <c r="B13891" s="518">
        <v>677898</v>
      </c>
      <c r="C13891" s="518" t="s">
        <v>2660</v>
      </c>
      <c r="D13891" s="518" t="s">
        <v>462</v>
      </c>
      <c r="E13891" s="859">
        <v>34</v>
      </c>
      <c r="F13891" s="859">
        <v>34</v>
      </c>
      <c r="G13891" s="518" t="s">
        <v>122</v>
      </c>
      <c r="H13891" s="518" t="s">
        <v>359</v>
      </c>
      <c r="I13891" s="518">
        <v>677898</v>
      </c>
    </row>
    <row r="13892" spans="1:9" x14ac:dyDescent="0.2">
      <c r="A13892" s="518" t="s">
        <v>359</v>
      </c>
      <c r="B13892" s="518">
        <v>677906</v>
      </c>
      <c r="C13892" s="518" t="s">
        <v>2660</v>
      </c>
      <c r="D13892" s="518" t="s">
        <v>614</v>
      </c>
      <c r="E13892" s="859">
        <v>21</v>
      </c>
      <c r="F13892" s="859">
        <v>21</v>
      </c>
      <c r="G13892" s="518" t="s">
        <v>122</v>
      </c>
      <c r="H13892" s="518" t="s">
        <v>359</v>
      </c>
      <c r="I13892" s="518">
        <v>677906</v>
      </c>
    </row>
    <row r="13893" spans="1:9" x14ac:dyDescent="0.2">
      <c r="A13893" s="518" t="s">
        <v>359</v>
      </c>
      <c r="B13893" s="518">
        <v>677914</v>
      </c>
      <c r="C13893" s="518" t="s">
        <v>2660</v>
      </c>
      <c r="D13893" s="518" t="s">
        <v>1965</v>
      </c>
      <c r="E13893" s="859">
        <v>30</v>
      </c>
      <c r="F13893" s="859">
        <v>30</v>
      </c>
      <c r="G13893" s="518" t="s">
        <v>122</v>
      </c>
      <c r="H13893" s="518" t="s">
        <v>359</v>
      </c>
      <c r="I13893" s="518">
        <v>677914</v>
      </c>
    </row>
    <row r="13894" spans="1:9" x14ac:dyDescent="0.2">
      <c r="A13894" s="518" t="s">
        <v>359</v>
      </c>
      <c r="B13894" s="518">
        <v>677922</v>
      </c>
      <c r="C13894" s="518" t="s">
        <v>2660</v>
      </c>
      <c r="D13894" s="518" t="s">
        <v>1834</v>
      </c>
      <c r="E13894" s="859">
        <v>31</v>
      </c>
      <c r="F13894" s="859">
        <v>31</v>
      </c>
      <c r="G13894" s="518" t="s">
        <v>122</v>
      </c>
      <c r="H13894" s="518" t="s">
        <v>359</v>
      </c>
      <c r="I13894" s="518">
        <v>677922</v>
      </c>
    </row>
    <row r="13895" spans="1:9" x14ac:dyDescent="0.2">
      <c r="A13895" s="518" t="s">
        <v>359</v>
      </c>
      <c r="B13895" s="518">
        <v>677930</v>
      </c>
      <c r="C13895" s="518" t="s">
        <v>2660</v>
      </c>
      <c r="D13895" s="518" t="s">
        <v>7491</v>
      </c>
      <c r="E13895" s="859">
        <v>34</v>
      </c>
      <c r="F13895" s="859">
        <v>34</v>
      </c>
      <c r="G13895" s="518" t="s">
        <v>122</v>
      </c>
      <c r="H13895" s="518" t="s">
        <v>359</v>
      </c>
      <c r="I13895" s="518">
        <v>677930</v>
      </c>
    </row>
    <row r="13896" spans="1:9" x14ac:dyDescent="0.2">
      <c r="A13896" s="518" t="s">
        <v>359</v>
      </c>
      <c r="B13896" s="518">
        <v>677948</v>
      </c>
      <c r="C13896" s="518" t="s">
        <v>2660</v>
      </c>
      <c r="D13896" s="518" t="s">
        <v>163</v>
      </c>
      <c r="E13896" s="859">
        <v>32</v>
      </c>
      <c r="F13896" s="859">
        <v>32</v>
      </c>
      <c r="G13896" s="518" t="s">
        <v>122</v>
      </c>
      <c r="H13896" s="518" t="s">
        <v>359</v>
      </c>
      <c r="I13896" s="518">
        <v>677948</v>
      </c>
    </row>
    <row r="13897" spans="1:9" x14ac:dyDescent="0.2">
      <c r="A13897" s="518" t="s">
        <v>359</v>
      </c>
      <c r="B13897" s="518">
        <v>677955</v>
      </c>
      <c r="C13897" s="518" t="s">
        <v>2660</v>
      </c>
      <c r="D13897" s="518" t="s">
        <v>3859</v>
      </c>
      <c r="E13897" s="859">
        <v>28</v>
      </c>
      <c r="F13897" s="859">
        <v>28</v>
      </c>
      <c r="G13897" s="518" t="s">
        <v>122</v>
      </c>
      <c r="H13897" s="518" t="s">
        <v>359</v>
      </c>
      <c r="I13897" s="518">
        <v>677955</v>
      </c>
    </row>
    <row r="13898" spans="1:9" x14ac:dyDescent="0.2">
      <c r="A13898" s="518" t="s">
        <v>359</v>
      </c>
      <c r="B13898" s="518">
        <v>677963</v>
      </c>
      <c r="C13898" s="518" t="s">
        <v>2660</v>
      </c>
      <c r="D13898" s="518" t="s">
        <v>2117</v>
      </c>
      <c r="E13898" s="859">
        <v>33</v>
      </c>
      <c r="F13898" s="859">
        <v>33</v>
      </c>
      <c r="G13898" s="518" t="s">
        <v>122</v>
      </c>
      <c r="H13898" s="518" t="s">
        <v>359</v>
      </c>
      <c r="I13898" s="518">
        <v>677963</v>
      </c>
    </row>
    <row r="13899" spans="1:9" x14ac:dyDescent="0.2">
      <c r="A13899" s="518" t="s">
        <v>147</v>
      </c>
      <c r="B13899" s="518">
        <v>677989</v>
      </c>
      <c r="C13899" s="518" t="s">
        <v>2660</v>
      </c>
      <c r="D13899" s="518" t="s">
        <v>1543</v>
      </c>
      <c r="E13899" s="859">
        <v>32</v>
      </c>
      <c r="F13899" s="859">
        <v>0</v>
      </c>
      <c r="G13899" s="518" t="s">
        <v>122</v>
      </c>
      <c r="H13899" s="518" t="s">
        <v>147</v>
      </c>
      <c r="I13899" s="518">
        <v>677989</v>
      </c>
    </row>
    <row r="13900" spans="1:9" x14ac:dyDescent="0.2">
      <c r="A13900" s="518" t="s">
        <v>147</v>
      </c>
      <c r="B13900" s="518">
        <v>677997</v>
      </c>
      <c r="C13900" s="518" t="s">
        <v>2660</v>
      </c>
      <c r="D13900" s="518" t="s">
        <v>658</v>
      </c>
      <c r="E13900" s="859">
        <v>28</v>
      </c>
      <c r="F13900" s="859">
        <v>28</v>
      </c>
      <c r="G13900" s="518" t="s">
        <v>122</v>
      </c>
      <c r="H13900" s="518" t="s">
        <v>147</v>
      </c>
      <c r="I13900" s="518">
        <v>677997</v>
      </c>
    </row>
    <row r="13901" spans="1:9" x14ac:dyDescent="0.2">
      <c r="A13901" s="518" t="s">
        <v>147</v>
      </c>
      <c r="B13901" s="518">
        <v>678003</v>
      </c>
      <c r="C13901" s="518" t="s">
        <v>2660</v>
      </c>
      <c r="D13901" s="518" t="s">
        <v>666</v>
      </c>
      <c r="E13901" s="859">
        <v>34</v>
      </c>
      <c r="F13901" s="859">
        <v>34</v>
      </c>
      <c r="G13901" s="518" t="s">
        <v>122</v>
      </c>
      <c r="H13901" s="518" t="s">
        <v>147</v>
      </c>
      <c r="I13901" s="518">
        <v>678003</v>
      </c>
    </row>
    <row r="13902" spans="1:9" x14ac:dyDescent="0.2">
      <c r="A13902" s="518" t="s">
        <v>147</v>
      </c>
      <c r="B13902" s="518">
        <v>678029</v>
      </c>
      <c r="C13902" s="518" t="s">
        <v>2660</v>
      </c>
      <c r="D13902" s="518" t="s">
        <v>785</v>
      </c>
      <c r="E13902" s="859">
        <v>30</v>
      </c>
      <c r="F13902" s="859">
        <v>26</v>
      </c>
      <c r="G13902" s="518" t="s">
        <v>122</v>
      </c>
      <c r="H13902" s="518" t="s">
        <v>147</v>
      </c>
      <c r="I13902" s="518">
        <v>678029</v>
      </c>
    </row>
    <row r="13903" spans="1:9" x14ac:dyDescent="0.2">
      <c r="A13903" s="518" t="s">
        <v>394</v>
      </c>
      <c r="B13903" s="518">
        <v>678037</v>
      </c>
      <c r="C13903" s="518" t="s">
        <v>2660</v>
      </c>
      <c r="D13903" s="518" t="s">
        <v>7977</v>
      </c>
      <c r="E13903" s="859">
        <v>26</v>
      </c>
      <c r="F13903" s="859">
        <v>26</v>
      </c>
      <c r="G13903" s="518" t="s">
        <v>122</v>
      </c>
      <c r="H13903" s="518" t="s">
        <v>394</v>
      </c>
      <c r="I13903" s="518">
        <v>678037</v>
      </c>
    </row>
    <row r="13904" spans="1:9" x14ac:dyDescent="0.2">
      <c r="A13904" s="518" t="s">
        <v>394</v>
      </c>
      <c r="B13904" s="518">
        <v>678045</v>
      </c>
      <c r="C13904" s="518" t="s">
        <v>2660</v>
      </c>
      <c r="D13904" s="518" t="s">
        <v>7978</v>
      </c>
      <c r="E13904" s="859">
        <v>35</v>
      </c>
      <c r="F13904" s="859">
        <v>35</v>
      </c>
      <c r="G13904" s="518" t="s">
        <v>122</v>
      </c>
      <c r="H13904" s="518" t="s">
        <v>394</v>
      </c>
      <c r="I13904" s="518">
        <v>678045</v>
      </c>
    </row>
    <row r="13905" spans="1:9" x14ac:dyDescent="0.2">
      <c r="A13905" s="518" t="s">
        <v>394</v>
      </c>
      <c r="B13905" s="518">
        <v>678052</v>
      </c>
      <c r="C13905" s="518" t="s">
        <v>2660</v>
      </c>
      <c r="D13905" s="518" t="s">
        <v>7979</v>
      </c>
      <c r="E13905" s="859">
        <v>29</v>
      </c>
      <c r="F13905" s="859">
        <v>29</v>
      </c>
      <c r="G13905" s="518" t="s">
        <v>122</v>
      </c>
      <c r="H13905" s="518" t="s">
        <v>394</v>
      </c>
      <c r="I13905" s="518">
        <v>678052</v>
      </c>
    </row>
    <row r="13906" spans="1:9" x14ac:dyDescent="0.2">
      <c r="A13906" s="518" t="s">
        <v>394</v>
      </c>
      <c r="B13906" s="518">
        <v>678060</v>
      </c>
      <c r="C13906" s="518" t="s">
        <v>2660</v>
      </c>
      <c r="D13906" s="518" t="s">
        <v>9703</v>
      </c>
      <c r="E13906" s="859">
        <v>27</v>
      </c>
      <c r="F13906" s="859">
        <v>2</v>
      </c>
      <c r="G13906" s="518" t="s">
        <v>122</v>
      </c>
      <c r="H13906" s="518" t="s">
        <v>394</v>
      </c>
      <c r="I13906" s="518">
        <v>900696</v>
      </c>
    </row>
    <row r="13907" spans="1:9" x14ac:dyDescent="0.2">
      <c r="A13907" s="518" t="s">
        <v>147</v>
      </c>
      <c r="B13907" s="518">
        <v>678078</v>
      </c>
      <c r="C13907" s="518" t="s">
        <v>2660</v>
      </c>
      <c r="D13907" s="518" t="s">
        <v>7444</v>
      </c>
      <c r="E13907" s="859">
        <v>15</v>
      </c>
      <c r="F13907" s="859">
        <v>0</v>
      </c>
      <c r="G13907" s="518" t="s">
        <v>122</v>
      </c>
      <c r="H13907" s="518" t="s">
        <v>147</v>
      </c>
      <c r="I13907" s="518">
        <v>678078</v>
      </c>
    </row>
    <row r="13908" spans="1:9" x14ac:dyDescent="0.2">
      <c r="A13908" s="518" t="s">
        <v>394</v>
      </c>
      <c r="B13908" s="518">
        <v>678086</v>
      </c>
      <c r="C13908" s="518" t="s">
        <v>2660</v>
      </c>
      <c r="D13908" s="518" t="s">
        <v>7980</v>
      </c>
      <c r="E13908" s="859">
        <v>35</v>
      </c>
      <c r="F13908" s="859">
        <v>51</v>
      </c>
      <c r="G13908" s="518" t="s">
        <v>122</v>
      </c>
      <c r="H13908" s="518" t="s">
        <v>394</v>
      </c>
      <c r="I13908" s="518">
        <v>678086</v>
      </c>
    </row>
    <row r="13909" spans="1:9" x14ac:dyDescent="0.2">
      <c r="A13909" s="518" t="s">
        <v>394</v>
      </c>
      <c r="B13909" s="518">
        <v>678102</v>
      </c>
      <c r="C13909" s="518" t="s">
        <v>2660</v>
      </c>
      <c r="D13909" s="518" t="s">
        <v>7981</v>
      </c>
      <c r="E13909" s="859">
        <v>29</v>
      </c>
      <c r="F13909" s="859">
        <v>29</v>
      </c>
      <c r="G13909" s="518" t="s">
        <v>122</v>
      </c>
      <c r="H13909" s="518" t="s">
        <v>394</v>
      </c>
      <c r="I13909" s="518">
        <v>678102</v>
      </c>
    </row>
    <row r="13910" spans="1:9" x14ac:dyDescent="0.2">
      <c r="A13910" s="518" t="s">
        <v>291</v>
      </c>
      <c r="B13910" s="518">
        <v>678136</v>
      </c>
      <c r="C13910" s="518" t="s">
        <v>2660</v>
      </c>
      <c r="D13910" s="518" t="s">
        <v>7857</v>
      </c>
      <c r="E13910" s="859">
        <v>35</v>
      </c>
      <c r="F13910" s="859">
        <v>32</v>
      </c>
      <c r="G13910" s="518" t="s">
        <v>122</v>
      </c>
      <c r="H13910" s="518" t="s">
        <v>291</v>
      </c>
      <c r="I13910" s="518">
        <v>678136</v>
      </c>
    </row>
    <row r="13911" spans="1:9" x14ac:dyDescent="0.2">
      <c r="A13911" s="518" t="s">
        <v>291</v>
      </c>
      <c r="B13911" s="518">
        <v>678144</v>
      </c>
      <c r="C13911" s="518" t="s">
        <v>2660</v>
      </c>
      <c r="D13911" s="518" t="s">
        <v>7858</v>
      </c>
      <c r="E13911" s="859">
        <v>33</v>
      </c>
      <c r="F13911" s="859">
        <v>30</v>
      </c>
      <c r="G13911" s="518" t="s">
        <v>122</v>
      </c>
      <c r="H13911" s="518" t="s">
        <v>291</v>
      </c>
      <c r="I13911" s="518">
        <v>678144</v>
      </c>
    </row>
    <row r="13912" spans="1:9" x14ac:dyDescent="0.2">
      <c r="A13912" s="518" t="s">
        <v>291</v>
      </c>
      <c r="B13912" s="518">
        <v>678151</v>
      </c>
      <c r="C13912" s="518" t="s">
        <v>2660</v>
      </c>
      <c r="D13912" s="518" t="s">
        <v>7859</v>
      </c>
      <c r="E13912" s="859">
        <v>35</v>
      </c>
      <c r="F13912" s="859">
        <v>32</v>
      </c>
      <c r="G13912" s="518" t="s">
        <v>122</v>
      </c>
      <c r="H13912" s="518" t="s">
        <v>291</v>
      </c>
      <c r="I13912" s="518">
        <v>678151</v>
      </c>
    </row>
    <row r="13913" spans="1:9" x14ac:dyDescent="0.2">
      <c r="A13913" s="518" t="s">
        <v>256</v>
      </c>
      <c r="B13913" s="518">
        <v>678227</v>
      </c>
      <c r="C13913" s="518" t="s">
        <v>2660</v>
      </c>
      <c r="D13913" s="518" t="s">
        <v>7104</v>
      </c>
      <c r="E13913" s="859">
        <v>31</v>
      </c>
      <c r="F13913" s="859">
        <v>0</v>
      </c>
      <c r="G13913" s="518" t="s">
        <v>128</v>
      </c>
      <c r="H13913" s="518" t="s">
        <v>256</v>
      </c>
      <c r="I13913" s="518">
        <v>678227</v>
      </c>
    </row>
    <row r="13914" spans="1:9" x14ac:dyDescent="0.2">
      <c r="A13914" s="518" t="s">
        <v>394</v>
      </c>
      <c r="B13914" s="518">
        <v>678268</v>
      </c>
      <c r="C13914" s="518" t="s">
        <v>2660</v>
      </c>
      <c r="D13914" s="518" t="s">
        <v>7982</v>
      </c>
      <c r="E13914" s="859">
        <v>29</v>
      </c>
      <c r="F13914" s="859">
        <v>29</v>
      </c>
      <c r="G13914" s="518" t="s">
        <v>122</v>
      </c>
      <c r="H13914" s="518" t="s">
        <v>394</v>
      </c>
      <c r="I13914" s="518">
        <v>678268</v>
      </c>
    </row>
    <row r="13915" spans="1:9" x14ac:dyDescent="0.2">
      <c r="A13915" s="518" t="s">
        <v>394</v>
      </c>
      <c r="B13915" s="518">
        <v>678276</v>
      </c>
      <c r="C13915" s="518" t="s">
        <v>2660</v>
      </c>
      <c r="D13915" s="518" t="s">
        <v>7983</v>
      </c>
      <c r="E13915" s="859">
        <v>35</v>
      </c>
      <c r="F13915" s="859">
        <v>35</v>
      </c>
      <c r="G13915" s="518" t="s">
        <v>122</v>
      </c>
      <c r="H13915" s="518" t="s">
        <v>394</v>
      </c>
      <c r="I13915" s="518">
        <v>678276</v>
      </c>
    </row>
    <row r="13916" spans="1:9" x14ac:dyDescent="0.2">
      <c r="A13916" s="518" t="s">
        <v>394</v>
      </c>
      <c r="B13916" s="518">
        <v>678284</v>
      </c>
      <c r="C13916" s="518" t="s">
        <v>2660</v>
      </c>
      <c r="D13916" s="518" t="s">
        <v>7984</v>
      </c>
      <c r="E13916" s="859">
        <v>35</v>
      </c>
      <c r="F13916" s="859">
        <v>35</v>
      </c>
      <c r="G13916" s="518" t="s">
        <v>122</v>
      </c>
      <c r="H13916" s="518" t="s">
        <v>394</v>
      </c>
      <c r="I13916" s="518">
        <v>678284</v>
      </c>
    </row>
    <row r="13917" spans="1:9" x14ac:dyDescent="0.2">
      <c r="A13917" s="518" t="s">
        <v>394</v>
      </c>
      <c r="B13917" s="518">
        <v>678292</v>
      </c>
      <c r="C13917" s="518" t="s">
        <v>2660</v>
      </c>
      <c r="D13917" s="518" t="s">
        <v>7985</v>
      </c>
      <c r="E13917" s="859">
        <v>29</v>
      </c>
      <c r="F13917" s="859">
        <v>29</v>
      </c>
      <c r="G13917" s="518" t="s">
        <v>122</v>
      </c>
      <c r="H13917" s="518" t="s">
        <v>394</v>
      </c>
      <c r="I13917" s="518">
        <v>678292</v>
      </c>
    </row>
    <row r="13918" spans="1:9" x14ac:dyDescent="0.2">
      <c r="A13918" s="518" t="s">
        <v>394</v>
      </c>
      <c r="B13918" s="518">
        <v>678300</v>
      </c>
      <c r="C13918" s="518" t="s">
        <v>2660</v>
      </c>
      <c r="D13918" s="518" t="s">
        <v>7986</v>
      </c>
      <c r="E13918" s="859">
        <v>24</v>
      </c>
      <c r="F13918" s="859">
        <v>25</v>
      </c>
      <c r="G13918" s="518" t="s">
        <v>122</v>
      </c>
      <c r="H13918" s="518" t="s">
        <v>394</v>
      </c>
      <c r="I13918" s="518">
        <v>678300</v>
      </c>
    </row>
    <row r="13919" spans="1:9" x14ac:dyDescent="0.2">
      <c r="A13919" s="518" t="s">
        <v>394</v>
      </c>
      <c r="B13919" s="518">
        <v>678318</v>
      </c>
      <c r="C13919" s="518" t="s">
        <v>2660</v>
      </c>
      <c r="D13919" s="518" t="s">
        <v>7987</v>
      </c>
      <c r="E13919" s="859">
        <v>28</v>
      </c>
      <c r="F13919" s="859">
        <v>28</v>
      </c>
      <c r="G13919" s="518" t="s">
        <v>122</v>
      </c>
      <c r="H13919" s="518" t="s">
        <v>394</v>
      </c>
      <c r="I13919" s="518">
        <v>678318</v>
      </c>
    </row>
    <row r="13920" spans="1:9" x14ac:dyDescent="0.2">
      <c r="A13920" s="518" t="s">
        <v>394</v>
      </c>
      <c r="B13920" s="518">
        <v>678334</v>
      </c>
      <c r="C13920" s="518" t="s">
        <v>2660</v>
      </c>
      <c r="D13920" s="518" t="s">
        <v>7988</v>
      </c>
      <c r="E13920" s="859">
        <v>34</v>
      </c>
      <c r="F13920" s="859">
        <v>34</v>
      </c>
      <c r="G13920" s="518" t="s">
        <v>122</v>
      </c>
      <c r="H13920" s="518" t="s">
        <v>394</v>
      </c>
      <c r="I13920" s="518">
        <v>678334</v>
      </c>
    </row>
    <row r="13921" spans="1:9" x14ac:dyDescent="0.2">
      <c r="A13921" s="518" t="s">
        <v>179</v>
      </c>
      <c r="B13921" s="518">
        <v>678375</v>
      </c>
      <c r="C13921" s="518" t="s">
        <v>2660</v>
      </c>
      <c r="D13921" s="518" t="s">
        <v>7629</v>
      </c>
      <c r="E13921" s="859">
        <v>17</v>
      </c>
      <c r="F13921" s="859">
        <v>0</v>
      </c>
      <c r="G13921" s="518" t="s">
        <v>128</v>
      </c>
      <c r="H13921" s="518" t="s">
        <v>179</v>
      </c>
      <c r="I13921" s="518">
        <v>678375</v>
      </c>
    </row>
    <row r="13922" spans="1:9" x14ac:dyDescent="0.2">
      <c r="A13922" s="518" t="s">
        <v>231</v>
      </c>
      <c r="B13922" s="518">
        <v>678425</v>
      </c>
      <c r="C13922" s="518" t="s">
        <v>2660</v>
      </c>
      <c r="D13922" s="518" t="s">
        <v>4819</v>
      </c>
      <c r="E13922" s="859">
        <v>16</v>
      </c>
      <c r="F13922" s="859">
        <v>13</v>
      </c>
      <c r="G13922" s="518" t="s">
        <v>122</v>
      </c>
      <c r="H13922" s="518" t="s">
        <v>231</v>
      </c>
      <c r="I13922" s="518">
        <v>678425</v>
      </c>
    </row>
    <row r="13923" spans="1:9" x14ac:dyDescent="0.2">
      <c r="A13923" s="518" t="s">
        <v>267</v>
      </c>
      <c r="B13923" s="518">
        <v>678516</v>
      </c>
      <c r="C13923" s="518" t="s">
        <v>2660</v>
      </c>
      <c r="D13923" s="518" t="s">
        <v>713</v>
      </c>
      <c r="E13923" s="859">
        <v>30</v>
      </c>
      <c r="F13923" s="859">
        <v>28</v>
      </c>
      <c r="G13923" s="518" t="s">
        <v>122</v>
      </c>
      <c r="H13923" s="518" t="s">
        <v>267</v>
      </c>
      <c r="I13923" s="518">
        <v>678516</v>
      </c>
    </row>
    <row r="13924" spans="1:9" x14ac:dyDescent="0.2">
      <c r="A13924" s="518" t="s">
        <v>213</v>
      </c>
      <c r="B13924" s="518">
        <v>678524</v>
      </c>
      <c r="C13924" s="518" t="s">
        <v>2660</v>
      </c>
      <c r="D13924" s="518" t="s">
        <v>4083</v>
      </c>
      <c r="E13924" s="859">
        <v>18</v>
      </c>
      <c r="F13924" s="859">
        <v>15</v>
      </c>
      <c r="G13924" s="518" t="s">
        <v>122</v>
      </c>
      <c r="H13924" s="518" t="s">
        <v>213</v>
      </c>
      <c r="I13924" s="518">
        <v>678524</v>
      </c>
    </row>
    <row r="13925" spans="1:9" x14ac:dyDescent="0.2">
      <c r="A13925" s="518" t="s">
        <v>213</v>
      </c>
      <c r="B13925" s="518">
        <v>678532</v>
      </c>
      <c r="C13925" s="518" t="s">
        <v>2660</v>
      </c>
      <c r="D13925" s="518" t="s">
        <v>800</v>
      </c>
      <c r="E13925" s="859">
        <v>30</v>
      </c>
      <c r="F13925" s="859">
        <v>30</v>
      </c>
      <c r="G13925" s="518" t="s">
        <v>122</v>
      </c>
      <c r="H13925" s="518" t="s">
        <v>213</v>
      </c>
      <c r="I13925" s="518">
        <v>678532</v>
      </c>
    </row>
    <row r="13926" spans="1:9" x14ac:dyDescent="0.2">
      <c r="A13926" s="518" t="s">
        <v>373</v>
      </c>
      <c r="B13926" s="518">
        <v>678599</v>
      </c>
      <c r="C13926" s="518" t="s">
        <v>2660</v>
      </c>
      <c r="D13926" s="518" t="s">
        <v>891</v>
      </c>
      <c r="E13926" s="859">
        <v>27</v>
      </c>
      <c r="F13926" s="859">
        <v>27</v>
      </c>
      <c r="G13926" s="518" t="s">
        <v>122</v>
      </c>
      <c r="H13926" s="518" t="s">
        <v>373</v>
      </c>
      <c r="I13926" s="518">
        <v>678599</v>
      </c>
    </row>
    <row r="13927" spans="1:9" x14ac:dyDescent="0.2">
      <c r="A13927" s="518" t="s">
        <v>373</v>
      </c>
      <c r="B13927" s="518">
        <v>678656</v>
      </c>
      <c r="C13927" s="518" t="s">
        <v>2660</v>
      </c>
      <c r="D13927" s="518" t="s">
        <v>4774</v>
      </c>
      <c r="E13927" s="859">
        <v>19</v>
      </c>
      <c r="F13927" s="859">
        <v>5</v>
      </c>
      <c r="G13927" s="518" t="s">
        <v>122</v>
      </c>
      <c r="H13927" s="518" t="s">
        <v>373</v>
      </c>
      <c r="I13927" s="518">
        <v>776559</v>
      </c>
    </row>
    <row r="13928" spans="1:9" x14ac:dyDescent="0.2">
      <c r="A13928" s="518" t="s">
        <v>321</v>
      </c>
      <c r="B13928" s="518">
        <v>678664</v>
      </c>
      <c r="C13928" s="518" t="s">
        <v>2660</v>
      </c>
      <c r="D13928" s="518" t="s">
        <v>507</v>
      </c>
      <c r="E13928" s="859">
        <v>29</v>
      </c>
      <c r="F13928" s="859">
        <v>29</v>
      </c>
      <c r="G13928" s="518" t="s">
        <v>122</v>
      </c>
      <c r="H13928" s="518" t="s">
        <v>321</v>
      </c>
      <c r="I13928" s="518">
        <v>678664</v>
      </c>
    </row>
    <row r="13929" spans="1:9" x14ac:dyDescent="0.2">
      <c r="A13929" s="518" t="s">
        <v>321</v>
      </c>
      <c r="B13929" s="518">
        <v>678672</v>
      </c>
      <c r="C13929" s="518" t="s">
        <v>2660</v>
      </c>
      <c r="D13929" s="518" t="s">
        <v>546</v>
      </c>
      <c r="E13929" s="859">
        <v>33</v>
      </c>
      <c r="F13929" s="859">
        <v>33</v>
      </c>
      <c r="G13929" s="518" t="s">
        <v>122</v>
      </c>
      <c r="H13929" s="518" t="s">
        <v>321</v>
      </c>
      <c r="I13929" s="518">
        <v>678672</v>
      </c>
    </row>
    <row r="13930" spans="1:9" x14ac:dyDescent="0.2">
      <c r="A13930" s="518" t="s">
        <v>321</v>
      </c>
      <c r="B13930" s="518">
        <v>678680</v>
      </c>
      <c r="C13930" s="518" t="s">
        <v>2660</v>
      </c>
      <c r="D13930" s="518" t="s">
        <v>1543</v>
      </c>
      <c r="E13930" s="859">
        <v>30</v>
      </c>
      <c r="F13930" s="859">
        <v>30</v>
      </c>
      <c r="G13930" s="518" t="s">
        <v>122</v>
      </c>
      <c r="H13930" s="518" t="s">
        <v>321</v>
      </c>
      <c r="I13930" s="518">
        <v>678680</v>
      </c>
    </row>
    <row r="13931" spans="1:9" x14ac:dyDescent="0.2">
      <c r="A13931" s="518" t="s">
        <v>321</v>
      </c>
      <c r="B13931" s="518">
        <v>678698</v>
      </c>
      <c r="C13931" s="518" t="s">
        <v>2660</v>
      </c>
      <c r="D13931" s="518" t="s">
        <v>538</v>
      </c>
      <c r="E13931" s="859">
        <v>28</v>
      </c>
      <c r="F13931" s="859">
        <v>27</v>
      </c>
      <c r="G13931" s="518" t="s">
        <v>122</v>
      </c>
      <c r="H13931" s="518" t="s">
        <v>321</v>
      </c>
      <c r="I13931" s="518">
        <v>678698</v>
      </c>
    </row>
    <row r="13932" spans="1:9" x14ac:dyDescent="0.2">
      <c r="A13932" s="518" t="s">
        <v>321</v>
      </c>
      <c r="B13932" s="518">
        <v>678706</v>
      </c>
      <c r="C13932" s="518" t="s">
        <v>2660</v>
      </c>
      <c r="D13932" s="518" t="s">
        <v>604</v>
      </c>
      <c r="E13932" s="859">
        <v>33</v>
      </c>
      <c r="F13932" s="859">
        <v>33</v>
      </c>
      <c r="G13932" s="518" t="s">
        <v>122</v>
      </c>
      <c r="H13932" s="518" t="s">
        <v>321</v>
      </c>
      <c r="I13932" s="518">
        <v>678706</v>
      </c>
    </row>
    <row r="13933" spans="1:9" x14ac:dyDescent="0.2">
      <c r="A13933" s="518" t="s">
        <v>321</v>
      </c>
      <c r="B13933" s="518">
        <v>678714</v>
      </c>
      <c r="C13933" s="518" t="s">
        <v>2660</v>
      </c>
      <c r="D13933" s="518" t="s">
        <v>1355</v>
      </c>
      <c r="E13933" s="859">
        <v>18</v>
      </c>
      <c r="F13933" s="859">
        <v>16</v>
      </c>
      <c r="G13933" s="518" t="s">
        <v>122</v>
      </c>
      <c r="H13933" s="518" t="s">
        <v>321</v>
      </c>
      <c r="I13933" s="518">
        <v>678714</v>
      </c>
    </row>
    <row r="13934" spans="1:9" x14ac:dyDescent="0.2">
      <c r="A13934" s="518" t="s">
        <v>313</v>
      </c>
      <c r="B13934" s="518">
        <v>678722</v>
      </c>
      <c r="C13934" s="518" t="s">
        <v>2660</v>
      </c>
      <c r="D13934" s="518" t="s">
        <v>7963</v>
      </c>
      <c r="E13934" s="859">
        <v>33</v>
      </c>
      <c r="F13934" s="859">
        <v>27</v>
      </c>
      <c r="G13934" s="518" t="s">
        <v>122</v>
      </c>
      <c r="H13934" s="518" t="s">
        <v>313</v>
      </c>
      <c r="I13934" s="518">
        <v>678722</v>
      </c>
    </row>
    <row r="13935" spans="1:9" x14ac:dyDescent="0.2">
      <c r="A13935" s="518" t="s">
        <v>313</v>
      </c>
      <c r="B13935" s="518">
        <v>678730</v>
      </c>
      <c r="C13935" s="518" t="s">
        <v>2660</v>
      </c>
      <c r="D13935" s="518" t="s">
        <v>1504</v>
      </c>
      <c r="E13935" s="859">
        <v>33</v>
      </c>
      <c r="F13935" s="859">
        <v>27</v>
      </c>
      <c r="G13935" s="518" t="s">
        <v>122</v>
      </c>
      <c r="H13935" s="518" t="s">
        <v>313</v>
      </c>
      <c r="I13935" s="518">
        <v>678730</v>
      </c>
    </row>
    <row r="13936" spans="1:9" x14ac:dyDescent="0.2">
      <c r="A13936" s="518" t="s">
        <v>313</v>
      </c>
      <c r="B13936" s="518">
        <v>678748</v>
      </c>
      <c r="C13936" s="518" t="s">
        <v>2660</v>
      </c>
      <c r="D13936" s="518" t="s">
        <v>3973</v>
      </c>
      <c r="E13936" s="859">
        <v>27</v>
      </c>
      <c r="F13936" s="859">
        <v>22</v>
      </c>
      <c r="G13936" s="518" t="s">
        <v>122</v>
      </c>
      <c r="H13936" s="518" t="s">
        <v>313</v>
      </c>
      <c r="I13936" s="518">
        <v>678748</v>
      </c>
    </row>
    <row r="13937" spans="1:9" x14ac:dyDescent="0.2">
      <c r="A13937" s="518" t="s">
        <v>313</v>
      </c>
      <c r="B13937" s="518">
        <v>678755</v>
      </c>
      <c r="C13937" s="518" t="s">
        <v>2660</v>
      </c>
      <c r="D13937" s="518" t="s">
        <v>1974</v>
      </c>
      <c r="E13937" s="859">
        <v>27</v>
      </c>
      <c r="F13937" s="859">
        <v>22</v>
      </c>
      <c r="G13937" s="518" t="s">
        <v>122</v>
      </c>
      <c r="H13937" s="518" t="s">
        <v>313</v>
      </c>
      <c r="I13937" s="518">
        <v>678755</v>
      </c>
    </row>
    <row r="13938" spans="1:9" x14ac:dyDescent="0.2">
      <c r="A13938" s="518" t="s">
        <v>321</v>
      </c>
      <c r="B13938" s="518">
        <v>678763</v>
      </c>
      <c r="C13938" s="518" t="s">
        <v>2660</v>
      </c>
      <c r="D13938" s="518" t="s">
        <v>769</v>
      </c>
      <c r="E13938" s="859">
        <v>23</v>
      </c>
      <c r="F13938" s="859">
        <v>20</v>
      </c>
      <c r="G13938" s="518" t="s">
        <v>122</v>
      </c>
      <c r="H13938" s="518" t="s">
        <v>321</v>
      </c>
      <c r="I13938" s="518">
        <v>678763</v>
      </c>
    </row>
    <row r="13939" spans="1:9" x14ac:dyDescent="0.2">
      <c r="A13939" s="518" t="s">
        <v>321</v>
      </c>
      <c r="B13939" s="518">
        <v>678771</v>
      </c>
      <c r="C13939" s="518" t="s">
        <v>2660</v>
      </c>
      <c r="D13939" s="518" t="s">
        <v>489</v>
      </c>
      <c r="E13939" s="859">
        <v>26</v>
      </c>
      <c r="F13939" s="859">
        <v>26</v>
      </c>
      <c r="G13939" s="518" t="s">
        <v>122</v>
      </c>
      <c r="H13939" s="518" t="s">
        <v>321</v>
      </c>
      <c r="I13939" s="518">
        <v>678771</v>
      </c>
    </row>
    <row r="13940" spans="1:9" x14ac:dyDescent="0.2">
      <c r="A13940" s="518" t="s">
        <v>313</v>
      </c>
      <c r="B13940" s="518">
        <v>678789</v>
      </c>
      <c r="C13940" s="518" t="s">
        <v>2660</v>
      </c>
      <c r="D13940" s="518" t="s">
        <v>7964</v>
      </c>
      <c r="E13940" s="859">
        <v>27</v>
      </c>
      <c r="F13940" s="859">
        <v>22</v>
      </c>
      <c r="G13940" s="518" t="s">
        <v>122</v>
      </c>
      <c r="H13940" s="518" t="s">
        <v>313</v>
      </c>
      <c r="I13940" s="518">
        <v>678789</v>
      </c>
    </row>
    <row r="13941" spans="1:9" x14ac:dyDescent="0.2">
      <c r="A13941" s="518" t="s">
        <v>394</v>
      </c>
      <c r="B13941" s="518">
        <v>678862</v>
      </c>
      <c r="C13941" s="518" t="s">
        <v>2660</v>
      </c>
      <c r="D13941" s="518" t="s">
        <v>9704</v>
      </c>
      <c r="E13941" s="859">
        <v>28</v>
      </c>
      <c r="F13941" s="859">
        <v>0</v>
      </c>
      <c r="G13941" s="518" t="s">
        <v>122</v>
      </c>
      <c r="H13941" s="518" t="s">
        <v>394</v>
      </c>
      <c r="I13941" s="518">
        <v>678862</v>
      </c>
    </row>
    <row r="13942" spans="1:9" x14ac:dyDescent="0.2">
      <c r="A13942" s="518" t="s">
        <v>394</v>
      </c>
      <c r="B13942" s="518">
        <v>678870</v>
      </c>
      <c r="C13942" s="518" t="s">
        <v>2660</v>
      </c>
      <c r="D13942" s="518" t="s">
        <v>9705</v>
      </c>
      <c r="E13942" s="859">
        <v>16</v>
      </c>
      <c r="F13942" s="859">
        <v>0</v>
      </c>
      <c r="G13942" s="518" t="s">
        <v>122</v>
      </c>
      <c r="H13942" s="518" t="s">
        <v>394</v>
      </c>
      <c r="I13942" s="518">
        <v>678870</v>
      </c>
    </row>
    <row r="13943" spans="1:9" x14ac:dyDescent="0.2">
      <c r="A13943" s="518" t="s">
        <v>288</v>
      </c>
      <c r="B13943" s="518">
        <v>678953</v>
      </c>
      <c r="C13943" s="518" t="s">
        <v>2660</v>
      </c>
      <c r="D13943" s="518" t="s">
        <v>973</v>
      </c>
      <c r="E13943" s="859">
        <v>30</v>
      </c>
      <c r="F13943" s="859">
        <v>30</v>
      </c>
      <c r="G13943" s="518" t="s">
        <v>122</v>
      </c>
      <c r="H13943" s="518" t="s">
        <v>288</v>
      </c>
      <c r="I13943" s="518">
        <v>678953</v>
      </c>
    </row>
    <row r="13944" spans="1:9" x14ac:dyDescent="0.2">
      <c r="A13944" s="518" t="s">
        <v>339</v>
      </c>
      <c r="B13944" s="518">
        <v>678961</v>
      </c>
      <c r="C13944" s="518" t="s">
        <v>2660</v>
      </c>
      <c r="D13944" s="518" t="s">
        <v>7957</v>
      </c>
      <c r="E13944" s="859">
        <v>19</v>
      </c>
      <c r="F13944" s="859">
        <v>18</v>
      </c>
      <c r="G13944" s="518" t="s">
        <v>122</v>
      </c>
      <c r="H13944" s="518" t="s">
        <v>339</v>
      </c>
      <c r="I13944" s="518">
        <v>678961</v>
      </c>
    </row>
    <row r="13945" spans="1:9" x14ac:dyDescent="0.2">
      <c r="A13945" s="518" t="s">
        <v>339</v>
      </c>
      <c r="B13945" s="518">
        <v>678979</v>
      </c>
      <c r="C13945" s="518" t="s">
        <v>2660</v>
      </c>
      <c r="D13945" s="518" t="s">
        <v>7958</v>
      </c>
      <c r="E13945" s="859">
        <v>34</v>
      </c>
      <c r="F13945" s="859">
        <v>28</v>
      </c>
      <c r="G13945" s="518" t="s">
        <v>122</v>
      </c>
      <c r="H13945" s="518" t="s">
        <v>339</v>
      </c>
      <c r="I13945" s="518">
        <v>678979</v>
      </c>
    </row>
    <row r="13946" spans="1:9" x14ac:dyDescent="0.2">
      <c r="A13946" s="518" t="s">
        <v>339</v>
      </c>
      <c r="B13946" s="518">
        <v>678987</v>
      </c>
      <c r="C13946" s="518" t="s">
        <v>2660</v>
      </c>
      <c r="D13946" s="518" t="s">
        <v>2666</v>
      </c>
      <c r="E13946" s="859">
        <v>34</v>
      </c>
      <c r="F13946" s="859">
        <v>33</v>
      </c>
      <c r="G13946" s="518" t="s">
        <v>122</v>
      </c>
      <c r="H13946" s="518" t="s">
        <v>339</v>
      </c>
      <c r="I13946" s="518">
        <v>678987</v>
      </c>
    </row>
    <row r="13947" spans="1:9" x14ac:dyDescent="0.2">
      <c r="A13947" s="518" t="s">
        <v>339</v>
      </c>
      <c r="B13947" s="518">
        <v>678995</v>
      </c>
      <c r="C13947" s="518" t="s">
        <v>2660</v>
      </c>
      <c r="D13947" s="518" t="s">
        <v>7959</v>
      </c>
      <c r="E13947" s="859">
        <v>30</v>
      </c>
      <c r="F13947" s="859">
        <v>29</v>
      </c>
      <c r="G13947" s="518" t="s">
        <v>122</v>
      </c>
      <c r="H13947" s="518" t="s">
        <v>339</v>
      </c>
      <c r="I13947" s="518">
        <v>678995</v>
      </c>
    </row>
    <row r="13948" spans="1:9" x14ac:dyDescent="0.2">
      <c r="A13948" s="518" t="s">
        <v>389</v>
      </c>
      <c r="B13948" s="518">
        <v>679001</v>
      </c>
      <c r="C13948" s="518" t="s">
        <v>2660</v>
      </c>
      <c r="D13948" s="518" t="s">
        <v>1480</v>
      </c>
      <c r="E13948" s="859">
        <v>30</v>
      </c>
      <c r="F13948" s="859">
        <v>26</v>
      </c>
      <c r="G13948" s="518" t="s">
        <v>122</v>
      </c>
      <c r="H13948" s="518" t="s">
        <v>389</v>
      </c>
      <c r="I13948" s="518">
        <v>679001</v>
      </c>
    </row>
    <row r="13949" spans="1:9" x14ac:dyDescent="0.2">
      <c r="A13949" s="518" t="s">
        <v>330</v>
      </c>
      <c r="B13949" s="518">
        <v>679019</v>
      </c>
      <c r="C13949" s="518" t="s">
        <v>2660</v>
      </c>
      <c r="D13949" s="518" t="s">
        <v>7944</v>
      </c>
      <c r="E13949" s="859">
        <v>35</v>
      </c>
      <c r="F13949" s="859">
        <v>35</v>
      </c>
      <c r="G13949" s="518" t="s">
        <v>122</v>
      </c>
      <c r="H13949" s="518" t="s">
        <v>330</v>
      </c>
      <c r="I13949" s="518">
        <v>679019</v>
      </c>
    </row>
    <row r="13950" spans="1:9" x14ac:dyDescent="0.2">
      <c r="A13950" s="518" t="s">
        <v>311</v>
      </c>
      <c r="B13950" s="518">
        <v>679027</v>
      </c>
      <c r="C13950" s="518" t="s">
        <v>2660</v>
      </c>
      <c r="D13950" s="518" t="s">
        <v>2812</v>
      </c>
      <c r="E13950" s="859">
        <v>19</v>
      </c>
      <c r="F13950" s="859">
        <v>19</v>
      </c>
      <c r="G13950" s="518" t="s">
        <v>122</v>
      </c>
      <c r="H13950" s="518" t="s">
        <v>311</v>
      </c>
      <c r="I13950" s="518">
        <v>679027</v>
      </c>
    </row>
    <row r="13951" spans="1:9" x14ac:dyDescent="0.2">
      <c r="A13951" s="518" t="s">
        <v>201</v>
      </c>
      <c r="B13951" s="518">
        <v>679035</v>
      </c>
      <c r="C13951" s="518" t="s">
        <v>2660</v>
      </c>
      <c r="D13951" s="518" t="s">
        <v>1189</v>
      </c>
      <c r="E13951" s="859">
        <v>21</v>
      </c>
      <c r="F13951" s="859">
        <v>19</v>
      </c>
      <c r="G13951" s="518" t="s">
        <v>122</v>
      </c>
      <c r="H13951" s="518" t="s">
        <v>201</v>
      </c>
      <c r="I13951" s="518">
        <v>679035</v>
      </c>
    </row>
    <row r="13952" spans="1:9" x14ac:dyDescent="0.2">
      <c r="A13952" s="518" t="s">
        <v>201</v>
      </c>
      <c r="B13952" s="518">
        <v>679043</v>
      </c>
      <c r="C13952" s="518" t="s">
        <v>2660</v>
      </c>
      <c r="D13952" s="518" t="s">
        <v>1370</v>
      </c>
      <c r="E13952" s="859">
        <v>17</v>
      </c>
      <c r="F13952" s="859">
        <v>0</v>
      </c>
      <c r="G13952" s="518" t="s">
        <v>122</v>
      </c>
      <c r="H13952" s="518" t="s">
        <v>201</v>
      </c>
      <c r="I13952" s="518">
        <v>679043</v>
      </c>
    </row>
    <row r="13953" spans="1:9" x14ac:dyDescent="0.2">
      <c r="A13953" s="518" t="s">
        <v>201</v>
      </c>
      <c r="B13953" s="518">
        <v>679050</v>
      </c>
      <c r="C13953" s="518" t="s">
        <v>2660</v>
      </c>
      <c r="D13953" s="518" t="s">
        <v>7973</v>
      </c>
      <c r="E13953" s="859">
        <v>19</v>
      </c>
      <c r="F13953" s="859">
        <v>17</v>
      </c>
      <c r="G13953" s="518" t="s">
        <v>122</v>
      </c>
      <c r="H13953" s="518" t="s">
        <v>201</v>
      </c>
      <c r="I13953" s="518">
        <v>679050</v>
      </c>
    </row>
    <row r="13954" spans="1:9" x14ac:dyDescent="0.2">
      <c r="A13954" s="518" t="s">
        <v>240</v>
      </c>
      <c r="B13954" s="518">
        <v>679068</v>
      </c>
      <c r="C13954" s="518" t="s">
        <v>2660</v>
      </c>
      <c r="D13954" s="518" t="s">
        <v>2789</v>
      </c>
      <c r="E13954" s="859">
        <v>26</v>
      </c>
      <c r="F13954" s="859">
        <v>26</v>
      </c>
      <c r="G13954" s="518" t="s">
        <v>122</v>
      </c>
      <c r="H13954" s="518" t="s">
        <v>240</v>
      </c>
      <c r="I13954" s="518">
        <v>679068</v>
      </c>
    </row>
    <row r="13955" spans="1:9" x14ac:dyDescent="0.2">
      <c r="A13955" s="518" t="s">
        <v>373</v>
      </c>
      <c r="B13955" s="518">
        <v>679100</v>
      </c>
      <c r="C13955" s="518" t="s">
        <v>2660</v>
      </c>
      <c r="D13955" s="518" t="s">
        <v>7915</v>
      </c>
      <c r="E13955" s="859">
        <v>30</v>
      </c>
      <c r="F13955" s="859">
        <v>30</v>
      </c>
      <c r="G13955" s="518" t="s">
        <v>122</v>
      </c>
      <c r="H13955" s="518" t="s">
        <v>373</v>
      </c>
      <c r="I13955" s="518">
        <v>679100</v>
      </c>
    </row>
    <row r="13956" spans="1:9" x14ac:dyDescent="0.2">
      <c r="A13956" s="518" t="s">
        <v>291</v>
      </c>
      <c r="B13956" s="518">
        <v>679126</v>
      </c>
      <c r="C13956" s="518" t="s">
        <v>2660</v>
      </c>
      <c r="D13956" s="518" t="s">
        <v>288</v>
      </c>
      <c r="E13956" s="859">
        <v>35</v>
      </c>
      <c r="F13956" s="859">
        <v>30</v>
      </c>
      <c r="G13956" s="518" t="s">
        <v>122</v>
      </c>
      <c r="H13956" s="518" t="s">
        <v>291</v>
      </c>
      <c r="I13956" s="518">
        <v>679126</v>
      </c>
    </row>
    <row r="13957" spans="1:9" x14ac:dyDescent="0.2">
      <c r="A13957" s="518" t="s">
        <v>291</v>
      </c>
      <c r="B13957" s="518">
        <v>679134</v>
      </c>
      <c r="C13957" s="518" t="s">
        <v>2660</v>
      </c>
      <c r="D13957" s="518" t="s">
        <v>7860</v>
      </c>
      <c r="E13957" s="859">
        <v>35</v>
      </c>
      <c r="F13957" s="859">
        <v>32</v>
      </c>
      <c r="G13957" s="518" t="s">
        <v>122</v>
      </c>
      <c r="H13957" s="518" t="s">
        <v>291</v>
      </c>
      <c r="I13957" s="518">
        <v>679134</v>
      </c>
    </row>
    <row r="13958" spans="1:9" x14ac:dyDescent="0.2">
      <c r="A13958" s="518" t="s">
        <v>291</v>
      </c>
      <c r="B13958" s="518">
        <v>679142</v>
      </c>
      <c r="C13958" s="518" t="s">
        <v>2660</v>
      </c>
      <c r="D13958" s="518" t="s">
        <v>7861</v>
      </c>
      <c r="E13958" s="859">
        <v>35</v>
      </c>
      <c r="F13958" s="859">
        <v>31</v>
      </c>
      <c r="G13958" s="518" t="s">
        <v>122</v>
      </c>
      <c r="H13958" s="518" t="s">
        <v>291</v>
      </c>
      <c r="I13958" s="518">
        <v>679142</v>
      </c>
    </row>
    <row r="13959" spans="1:9" x14ac:dyDescent="0.2">
      <c r="A13959" s="518" t="s">
        <v>291</v>
      </c>
      <c r="B13959" s="518">
        <v>679159</v>
      </c>
      <c r="C13959" s="518" t="s">
        <v>2660</v>
      </c>
      <c r="D13959" s="518" t="s">
        <v>7862</v>
      </c>
      <c r="E13959" s="859">
        <v>33</v>
      </c>
      <c r="F13959" s="859">
        <v>26</v>
      </c>
      <c r="G13959" s="518" t="s">
        <v>122</v>
      </c>
      <c r="H13959" s="518" t="s">
        <v>291</v>
      </c>
      <c r="I13959" s="518">
        <v>679159</v>
      </c>
    </row>
    <row r="13960" spans="1:9" x14ac:dyDescent="0.2">
      <c r="A13960" s="518" t="s">
        <v>388</v>
      </c>
      <c r="B13960" s="518">
        <v>679183</v>
      </c>
      <c r="C13960" s="518" t="s">
        <v>2660</v>
      </c>
      <c r="D13960" s="518" t="s">
        <v>989</v>
      </c>
      <c r="E13960" s="859">
        <v>32</v>
      </c>
      <c r="F13960" s="859">
        <v>32</v>
      </c>
      <c r="G13960" s="518" t="s">
        <v>122</v>
      </c>
      <c r="H13960" s="518" t="s">
        <v>388</v>
      </c>
      <c r="I13960" s="518">
        <v>679183</v>
      </c>
    </row>
    <row r="13961" spans="1:9" x14ac:dyDescent="0.2">
      <c r="A13961" s="518" t="s">
        <v>248</v>
      </c>
      <c r="B13961" s="518">
        <v>679241</v>
      </c>
      <c r="C13961" s="518" t="s">
        <v>2660</v>
      </c>
      <c r="D13961" s="518" t="s">
        <v>7673</v>
      </c>
      <c r="E13961" s="859">
        <v>28</v>
      </c>
      <c r="F13961" s="859">
        <v>27</v>
      </c>
      <c r="G13961" s="518" t="s">
        <v>122</v>
      </c>
      <c r="H13961" s="518" t="s">
        <v>248</v>
      </c>
      <c r="I13961" s="518">
        <v>679241</v>
      </c>
    </row>
    <row r="13962" spans="1:9" x14ac:dyDescent="0.2">
      <c r="A13962" s="518" t="s">
        <v>230</v>
      </c>
      <c r="B13962" s="518">
        <v>679258</v>
      </c>
      <c r="C13962" s="518" t="s">
        <v>2660</v>
      </c>
      <c r="D13962" s="518" t="s">
        <v>1361</v>
      </c>
      <c r="E13962" s="859">
        <v>31</v>
      </c>
      <c r="F13962" s="859">
        <v>0</v>
      </c>
      <c r="G13962" s="518" t="s">
        <v>122</v>
      </c>
      <c r="H13962" s="518" t="s">
        <v>230</v>
      </c>
      <c r="I13962" s="518">
        <v>679258</v>
      </c>
    </row>
    <row r="13963" spans="1:9" x14ac:dyDescent="0.2">
      <c r="A13963" s="518" t="s">
        <v>230</v>
      </c>
      <c r="B13963" s="518">
        <v>679266</v>
      </c>
      <c r="C13963" s="518" t="s">
        <v>2660</v>
      </c>
      <c r="D13963" s="518" t="s">
        <v>7576</v>
      </c>
      <c r="E13963" s="859">
        <v>31</v>
      </c>
      <c r="F13963" s="859">
        <v>0</v>
      </c>
      <c r="G13963" s="518" t="s">
        <v>122</v>
      </c>
      <c r="H13963" s="518" t="s">
        <v>230</v>
      </c>
      <c r="I13963" s="518">
        <v>679266</v>
      </c>
    </row>
    <row r="13964" spans="1:9" x14ac:dyDescent="0.2">
      <c r="A13964" s="518" t="s">
        <v>230</v>
      </c>
      <c r="B13964" s="518">
        <v>679274</v>
      </c>
      <c r="C13964" s="518" t="s">
        <v>2660</v>
      </c>
      <c r="D13964" s="518" t="s">
        <v>9706</v>
      </c>
      <c r="E13964" s="859">
        <v>35</v>
      </c>
      <c r="F13964" s="859">
        <v>0</v>
      </c>
      <c r="G13964" s="518" t="s">
        <v>122</v>
      </c>
      <c r="H13964" s="518" t="s">
        <v>230</v>
      </c>
      <c r="I13964" s="518">
        <v>679274</v>
      </c>
    </row>
    <row r="13965" spans="1:9" x14ac:dyDescent="0.2">
      <c r="A13965" s="518" t="s">
        <v>230</v>
      </c>
      <c r="B13965" s="518">
        <v>679282</v>
      </c>
      <c r="C13965" s="518" t="s">
        <v>2660</v>
      </c>
      <c r="D13965" s="518" t="s">
        <v>7577</v>
      </c>
      <c r="E13965" s="859">
        <v>35</v>
      </c>
      <c r="F13965" s="859">
        <v>0</v>
      </c>
      <c r="G13965" s="518" t="s">
        <v>122</v>
      </c>
      <c r="H13965" s="518" t="s">
        <v>230</v>
      </c>
      <c r="I13965" s="518">
        <v>679282</v>
      </c>
    </row>
    <row r="13966" spans="1:9" x14ac:dyDescent="0.2">
      <c r="A13966" s="518" t="s">
        <v>230</v>
      </c>
      <c r="B13966" s="518">
        <v>679290</v>
      </c>
      <c r="C13966" s="518" t="s">
        <v>2660</v>
      </c>
      <c r="D13966" s="518" t="s">
        <v>6338</v>
      </c>
      <c r="E13966" s="859">
        <v>33</v>
      </c>
      <c r="F13966" s="859">
        <v>0</v>
      </c>
      <c r="G13966" s="518" t="s">
        <v>122</v>
      </c>
      <c r="H13966" s="518" t="s">
        <v>230</v>
      </c>
      <c r="I13966" s="518">
        <v>679290</v>
      </c>
    </row>
    <row r="13967" spans="1:9" x14ac:dyDescent="0.2">
      <c r="A13967" s="518" t="s">
        <v>339</v>
      </c>
      <c r="B13967" s="518">
        <v>679308</v>
      </c>
      <c r="C13967" s="518" t="s">
        <v>2660</v>
      </c>
      <c r="D13967" s="518" t="s">
        <v>2665</v>
      </c>
      <c r="E13967" s="859">
        <v>25</v>
      </c>
      <c r="F13967" s="859">
        <v>21</v>
      </c>
      <c r="G13967" s="518" t="s">
        <v>122</v>
      </c>
      <c r="H13967" s="518" t="s">
        <v>339</v>
      </c>
      <c r="I13967" s="518">
        <v>679308</v>
      </c>
    </row>
    <row r="13968" spans="1:9" x14ac:dyDescent="0.2">
      <c r="A13968" s="518" t="s">
        <v>366</v>
      </c>
      <c r="B13968" s="518">
        <v>679340</v>
      </c>
      <c r="C13968" s="518" t="s">
        <v>2660</v>
      </c>
      <c r="D13968" s="518" t="s">
        <v>9707</v>
      </c>
      <c r="E13968" s="859">
        <v>17</v>
      </c>
      <c r="F13968" s="859">
        <v>16</v>
      </c>
      <c r="G13968" s="518" t="s">
        <v>122</v>
      </c>
      <c r="H13968" s="518" t="s">
        <v>366</v>
      </c>
      <c r="I13968" s="518">
        <v>679357</v>
      </c>
    </row>
    <row r="13969" spans="1:9" x14ac:dyDescent="0.2">
      <c r="A13969" s="518" t="s">
        <v>366</v>
      </c>
      <c r="B13969" s="518">
        <v>679357</v>
      </c>
      <c r="C13969" s="518" t="s">
        <v>2660</v>
      </c>
      <c r="D13969" s="518" t="s">
        <v>9708</v>
      </c>
      <c r="E13969" s="859">
        <v>15</v>
      </c>
      <c r="F13969" s="859">
        <v>15</v>
      </c>
      <c r="G13969" s="518" t="s">
        <v>122</v>
      </c>
      <c r="H13969" s="518" t="s">
        <v>366</v>
      </c>
      <c r="I13969" s="518">
        <v>679357</v>
      </c>
    </row>
    <row r="13970" spans="1:9" x14ac:dyDescent="0.2">
      <c r="A13970" s="518" t="s">
        <v>373</v>
      </c>
      <c r="B13970" s="518">
        <v>679365</v>
      </c>
      <c r="C13970" s="518" t="s">
        <v>2660</v>
      </c>
      <c r="D13970" s="518" t="s">
        <v>727</v>
      </c>
      <c r="E13970" s="859">
        <v>15</v>
      </c>
      <c r="F13970" s="859">
        <v>6</v>
      </c>
      <c r="G13970" s="518" t="s">
        <v>122</v>
      </c>
      <c r="H13970" s="518" t="s">
        <v>373</v>
      </c>
      <c r="I13970" s="518">
        <v>628701</v>
      </c>
    </row>
    <row r="13971" spans="1:9" x14ac:dyDescent="0.2">
      <c r="A13971" s="518" t="s">
        <v>296</v>
      </c>
      <c r="B13971" s="518">
        <v>679399</v>
      </c>
      <c r="C13971" s="518" t="s">
        <v>2660</v>
      </c>
      <c r="D13971" s="518" t="s">
        <v>7870</v>
      </c>
      <c r="E13971" s="859">
        <v>30</v>
      </c>
      <c r="F13971" s="859">
        <v>26</v>
      </c>
      <c r="G13971" s="518" t="s">
        <v>122</v>
      </c>
      <c r="H13971" s="518" t="s">
        <v>296</v>
      </c>
      <c r="I13971" s="518">
        <v>679399</v>
      </c>
    </row>
    <row r="13972" spans="1:9" x14ac:dyDescent="0.2">
      <c r="A13972" s="518" t="s">
        <v>296</v>
      </c>
      <c r="B13972" s="518">
        <v>679407</v>
      </c>
      <c r="C13972" s="518" t="s">
        <v>2660</v>
      </c>
      <c r="D13972" s="518" t="s">
        <v>7871</v>
      </c>
      <c r="E13972" s="859">
        <v>22</v>
      </c>
      <c r="F13972" s="859">
        <v>22</v>
      </c>
      <c r="G13972" s="518" t="s">
        <v>122</v>
      </c>
      <c r="H13972" s="518" t="s">
        <v>296</v>
      </c>
      <c r="I13972" s="518">
        <v>679407</v>
      </c>
    </row>
    <row r="13973" spans="1:9" x14ac:dyDescent="0.2">
      <c r="A13973" s="518" t="s">
        <v>296</v>
      </c>
      <c r="B13973" s="518">
        <v>679415</v>
      </c>
      <c r="C13973" s="518" t="s">
        <v>2660</v>
      </c>
      <c r="D13973" s="518" t="s">
        <v>7872</v>
      </c>
      <c r="E13973" s="859">
        <v>30</v>
      </c>
      <c r="F13973" s="859">
        <v>30</v>
      </c>
      <c r="G13973" s="518" t="s">
        <v>122</v>
      </c>
      <c r="H13973" s="518" t="s">
        <v>296</v>
      </c>
      <c r="I13973" s="518">
        <v>679415</v>
      </c>
    </row>
    <row r="13974" spans="1:9" x14ac:dyDescent="0.2">
      <c r="A13974" s="518" t="s">
        <v>354</v>
      </c>
      <c r="B13974" s="518">
        <v>679449</v>
      </c>
      <c r="C13974" s="518" t="s">
        <v>2660</v>
      </c>
      <c r="D13974" s="518" t="s">
        <v>1454</v>
      </c>
      <c r="E13974" s="859">
        <v>32</v>
      </c>
      <c r="F13974" s="859">
        <v>25</v>
      </c>
      <c r="G13974" s="518" t="s">
        <v>122</v>
      </c>
      <c r="H13974" s="518" t="s">
        <v>354</v>
      </c>
      <c r="I13974" s="518">
        <v>679449</v>
      </c>
    </row>
    <row r="13975" spans="1:9" x14ac:dyDescent="0.2">
      <c r="A13975" s="518" t="s">
        <v>296</v>
      </c>
      <c r="B13975" s="518">
        <v>679456</v>
      </c>
      <c r="C13975" s="518" t="s">
        <v>2660</v>
      </c>
      <c r="D13975" s="518" t="s">
        <v>514</v>
      </c>
      <c r="E13975" s="859">
        <v>32</v>
      </c>
      <c r="F13975" s="859">
        <v>32</v>
      </c>
      <c r="G13975" s="518" t="s">
        <v>122</v>
      </c>
      <c r="H13975" s="518" t="s">
        <v>296</v>
      </c>
      <c r="I13975" s="518">
        <v>679456</v>
      </c>
    </row>
    <row r="13976" spans="1:9" x14ac:dyDescent="0.2">
      <c r="A13976" s="518" t="s">
        <v>388</v>
      </c>
      <c r="B13976" s="518">
        <v>679472</v>
      </c>
      <c r="C13976" s="518" t="s">
        <v>2660</v>
      </c>
      <c r="D13976" s="518" t="s">
        <v>636</v>
      </c>
      <c r="E13976" s="859">
        <v>25</v>
      </c>
      <c r="F13976" s="859">
        <v>17</v>
      </c>
      <c r="G13976" s="518" t="s">
        <v>122</v>
      </c>
      <c r="H13976" s="518" t="s">
        <v>388</v>
      </c>
      <c r="I13976" s="518">
        <v>679472</v>
      </c>
    </row>
    <row r="13977" spans="1:9" x14ac:dyDescent="0.2">
      <c r="A13977" s="518" t="s">
        <v>388</v>
      </c>
      <c r="B13977" s="518">
        <v>679480</v>
      </c>
      <c r="C13977" s="518" t="s">
        <v>2660</v>
      </c>
      <c r="D13977" s="518" t="s">
        <v>943</v>
      </c>
      <c r="E13977" s="859">
        <v>33</v>
      </c>
      <c r="F13977" s="859">
        <v>33</v>
      </c>
      <c r="G13977" s="518" t="s">
        <v>122</v>
      </c>
      <c r="H13977" s="518" t="s">
        <v>388</v>
      </c>
      <c r="I13977" s="518">
        <v>679480</v>
      </c>
    </row>
    <row r="13978" spans="1:9" x14ac:dyDescent="0.2">
      <c r="A13978" s="518" t="s">
        <v>388</v>
      </c>
      <c r="B13978" s="518">
        <v>679498</v>
      </c>
      <c r="C13978" s="518" t="s">
        <v>2660</v>
      </c>
      <c r="D13978" s="518" t="s">
        <v>1173</v>
      </c>
      <c r="E13978" s="859">
        <v>34</v>
      </c>
      <c r="F13978" s="859">
        <v>33</v>
      </c>
      <c r="G13978" s="518" t="s">
        <v>122</v>
      </c>
      <c r="H13978" s="518" t="s">
        <v>388</v>
      </c>
      <c r="I13978" s="518">
        <v>679498</v>
      </c>
    </row>
    <row r="13979" spans="1:9" x14ac:dyDescent="0.2">
      <c r="A13979" s="518" t="s">
        <v>388</v>
      </c>
      <c r="B13979" s="518">
        <v>679506</v>
      </c>
      <c r="C13979" s="518" t="s">
        <v>2660</v>
      </c>
      <c r="D13979" s="518" t="s">
        <v>7925</v>
      </c>
      <c r="E13979" s="859">
        <v>26</v>
      </c>
      <c r="F13979" s="859">
        <v>23</v>
      </c>
      <c r="G13979" s="518" t="s">
        <v>122</v>
      </c>
      <c r="H13979" s="518" t="s">
        <v>388</v>
      </c>
      <c r="I13979" s="518">
        <v>679506</v>
      </c>
    </row>
    <row r="13980" spans="1:9" x14ac:dyDescent="0.2">
      <c r="A13980" s="518" t="s">
        <v>7443</v>
      </c>
      <c r="B13980" s="518">
        <v>679514</v>
      </c>
      <c r="C13980" s="518" t="s">
        <v>2660</v>
      </c>
      <c r="D13980" s="518" t="s">
        <v>447</v>
      </c>
      <c r="E13980" s="859">
        <v>23</v>
      </c>
      <c r="F13980" s="859">
        <v>0</v>
      </c>
      <c r="G13980" s="518" t="s">
        <v>122</v>
      </c>
      <c r="H13980" s="518" t="s">
        <v>7443</v>
      </c>
      <c r="I13980" s="518">
        <v>679514</v>
      </c>
    </row>
    <row r="13981" spans="1:9" x14ac:dyDescent="0.2">
      <c r="A13981" s="518" t="s">
        <v>7443</v>
      </c>
      <c r="B13981" s="518">
        <v>679522</v>
      </c>
      <c r="C13981" s="518" t="s">
        <v>2660</v>
      </c>
      <c r="D13981" s="518" t="s">
        <v>470</v>
      </c>
      <c r="E13981" s="859">
        <v>31</v>
      </c>
      <c r="F13981" s="859">
        <v>0</v>
      </c>
      <c r="G13981" s="518" t="s">
        <v>122</v>
      </c>
      <c r="H13981" s="518" t="s">
        <v>7443</v>
      </c>
      <c r="I13981" s="518">
        <v>679522</v>
      </c>
    </row>
    <row r="13982" spans="1:9" x14ac:dyDescent="0.2">
      <c r="A13982" s="518" t="s">
        <v>319</v>
      </c>
      <c r="B13982" s="518">
        <v>679548</v>
      </c>
      <c r="C13982" s="518" t="s">
        <v>2660</v>
      </c>
      <c r="D13982" s="518" t="s">
        <v>9709</v>
      </c>
      <c r="E13982" s="859">
        <v>21</v>
      </c>
      <c r="F13982" s="859">
        <v>21</v>
      </c>
      <c r="G13982" s="518" t="s">
        <v>128</v>
      </c>
      <c r="H13982" s="518" t="s">
        <v>319</v>
      </c>
      <c r="I13982" s="518">
        <v>679548</v>
      </c>
    </row>
    <row r="13983" spans="1:9" x14ac:dyDescent="0.2">
      <c r="A13983" s="518" t="s">
        <v>7443</v>
      </c>
      <c r="B13983" s="518">
        <v>679555</v>
      </c>
      <c r="C13983" s="518" t="s">
        <v>2660</v>
      </c>
      <c r="D13983" s="518" t="s">
        <v>429</v>
      </c>
      <c r="E13983" s="859">
        <v>25</v>
      </c>
      <c r="F13983" s="859">
        <v>0</v>
      </c>
      <c r="G13983" s="518" t="s">
        <v>122</v>
      </c>
      <c r="H13983" s="518" t="s">
        <v>7443</v>
      </c>
      <c r="I13983" s="518">
        <v>679555</v>
      </c>
    </row>
    <row r="13984" spans="1:9" x14ac:dyDescent="0.2">
      <c r="A13984" s="518" t="s">
        <v>7443</v>
      </c>
      <c r="B13984" s="518">
        <v>679563</v>
      </c>
      <c r="C13984" s="518" t="s">
        <v>2660</v>
      </c>
      <c r="D13984" s="518" t="s">
        <v>406</v>
      </c>
      <c r="E13984" s="859">
        <v>18</v>
      </c>
      <c r="F13984" s="859">
        <v>0</v>
      </c>
      <c r="G13984" s="518" t="s">
        <v>122</v>
      </c>
      <c r="H13984" s="518" t="s">
        <v>7443</v>
      </c>
      <c r="I13984" s="518">
        <v>679563</v>
      </c>
    </row>
    <row r="13985" spans="1:9" x14ac:dyDescent="0.2">
      <c r="A13985" s="518" t="s">
        <v>7443</v>
      </c>
      <c r="B13985" s="518">
        <v>679571</v>
      </c>
      <c r="C13985" s="518" t="s">
        <v>2660</v>
      </c>
      <c r="D13985" s="518" t="s">
        <v>682</v>
      </c>
      <c r="E13985" s="859">
        <v>27</v>
      </c>
      <c r="F13985" s="859">
        <v>0</v>
      </c>
      <c r="G13985" s="518" t="s">
        <v>122</v>
      </c>
      <c r="H13985" s="518" t="s">
        <v>7443</v>
      </c>
      <c r="I13985" s="518">
        <v>679571</v>
      </c>
    </row>
    <row r="13986" spans="1:9" x14ac:dyDescent="0.2">
      <c r="A13986" s="518" t="s">
        <v>7443</v>
      </c>
      <c r="B13986" s="518">
        <v>679589</v>
      </c>
      <c r="C13986" s="518" t="s">
        <v>2660</v>
      </c>
      <c r="D13986" s="518" t="s">
        <v>697</v>
      </c>
      <c r="E13986" s="859">
        <v>29</v>
      </c>
      <c r="F13986" s="859">
        <v>0</v>
      </c>
      <c r="G13986" s="518" t="s">
        <v>122</v>
      </c>
      <c r="H13986" s="518" t="s">
        <v>7443</v>
      </c>
      <c r="I13986" s="518">
        <v>679589</v>
      </c>
    </row>
    <row r="13987" spans="1:9" x14ac:dyDescent="0.2">
      <c r="A13987" s="518" t="s">
        <v>158</v>
      </c>
      <c r="B13987" s="518">
        <v>679597</v>
      </c>
      <c r="C13987" s="518" t="s">
        <v>2660</v>
      </c>
      <c r="D13987" s="518" t="s">
        <v>7614</v>
      </c>
      <c r="E13987" s="859">
        <v>23</v>
      </c>
      <c r="F13987" s="859">
        <v>0</v>
      </c>
      <c r="G13987" s="518" t="s">
        <v>128</v>
      </c>
      <c r="H13987" s="518" t="s">
        <v>158</v>
      </c>
      <c r="I13987" s="518">
        <v>679597</v>
      </c>
    </row>
    <row r="13988" spans="1:9" x14ac:dyDescent="0.2">
      <c r="A13988" s="518" t="s">
        <v>7443</v>
      </c>
      <c r="B13988" s="518">
        <v>679605</v>
      </c>
      <c r="C13988" s="518" t="s">
        <v>2660</v>
      </c>
      <c r="D13988" s="518" t="s">
        <v>527</v>
      </c>
      <c r="E13988" s="859">
        <v>20</v>
      </c>
      <c r="F13988" s="859">
        <v>0</v>
      </c>
      <c r="G13988" s="518" t="s">
        <v>122</v>
      </c>
      <c r="H13988" s="518" t="s">
        <v>7443</v>
      </c>
      <c r="I13988" s="518">
        <v>679605</v>
      </c>
    </row>
    <row r="13989" spans="1:9" x14ac:dyDescent="0.2">
      <c r="A13989" s="518" t="s">
        <v>7443</v>
      </c>
      <c r="B13989" s="518">
        <v>679613</v>
      </c>
      <c r="C13989" s="518" t="s">
        <v>2660</v>
      </c>
      <c r="D13989" s="518" t="s">
        <v>785</v>
      </c>
      <c r="E13989" s="859">
        <v>30</v>
      </c>
      <c r="F13989" s="859">
        <v>0</v>
      </c>
      <c r="G13989" s="518" t="s">
        <v>122</v>
      </c>
      <c r="H13989" s="518" t="s">
        <v>7443</v>
      </c>
      <c r="I13989" s="518">
        <v>679613</v>
      </c>
    </row>
    <row r="13990" spans="1:9" x14ac:dyDescent="0.2">
      <c r="A13990" s="518" t="s">
        <v>7443</v>
      </c>
      <c r="B13990" s="518">
        <v>679621</v>
      </c>
      <c r="C13990" s="518" t="s">
        <v>2660</v>
      </c>
      <c r="D13990" s="518" t="s">
        <v>950</v>
      </c>
      <c r="E13990" s="859">
        <v>16</v>
      </c>
      <c r="F13990" s="859">
        <v>0</v>
      </c>
      <c r="G13990" s="518" t="s">
        <v>122</v>
      </c>
      <c r="H13990" s="518" t="s">
        <v>7443</v>
      </c>
      <c r="I13990" s="518">
        <v>679654</v>
      </c>
    </row>
    <row r="13991" spans="1:9" x14ac:dyDescent="0.2">
      <c r="A13991" s="518" t="s">
        <v>230</v>
      </c>
      <c r="B13991" s="518">
        <v>679639</v>
      </c>
      <c r="C13991" s="518" t="s">
        <v>2660</v>
      </c>
      <c r="D13991" s="518" t="s">
        <v>1158</v>
      </c>
      <c r="E13991" s="859">
        <v>32</v>
      </c>
      <c r="F13991" s="859">
        <v>22</v>
      </c>
      <c r="G13991" s="518" t="s">
        <v>122</v>
      </c>
      <c r="H13991" s="518" t="s">
        <v>230</v>
      </c>
      <c r="I13991" s="518">
        <v>679639</v>
      </c>
    </row>
    <row r="13992" spans="1:9" x14ac:dyDescent="0.2">
      <c r="A13992" s="518" t="s">
        <v>7443</v>
      </c>
      <c r="B13992" s="518">
        <v>679654</v>
      </c>
      <c r="C13992" s="518" t="s">
        <v>2660</v>
      </c>
      <c r="D13992" s="518" t="s">
        <v>680</v>
      </c>
      <c r="E13992" s="859">
        <v>21</v>
      </c>
      <c r="F13992" s="859">
        <v>0</v>
      </c>
      <c r="G13992" s="518" t="s">
        <v>122</v>
      </c>
      <c r="H13992" s="518" t="s">
        <v>7443</v>
      </c>
      <c r="I13992" s="518">
        <v>679654</v>
      </c>
    </row>
    <row r="13993" spans="1:9" x14ac:dyDescent="0.2">
      <c r="A13993" s="518" t="s">
        <v>7443</v>
      </c>
      <c r="B13993" s="518">
        <v>679662</v>
      </c>
      <c r="C13993" s="518" t="s">
        <v>2660</v>
      </c>
      <c r="D13993" s="518" t="s">
        <v>660</v>
      </c>
      <c r="E13993" s="859">
        <v>16</v>
      </c>
      <c r="F13993" s="859">
        <v>0</v>
      </c>
      <c r="G13993" s="518" t="s">
        <v>122</v>
      </c>
      <c r="H13993" s="518" t="s">
        <v>7443</v>
      </c>
      <c r="I13993" s="518">
        <v>679662</v>
      </c>
    </row>
    <row r="13994" spans="1:9" x14ac:dyDescent="0.2">
      <c r="A13994" s="518" t="s">
        <v>7443</v>
      </c>
      <c r="B13994" s="518">
        <v>679688</v>
      </c>
      <c r="C13994" s="518" t="s">
        <v>2660</v>
      </c>
      <c r="D13994" s="518" t="s">
        <v>921</v>
      </c>
      <c r="E13994" s="859">
        <v>21</v>
      </c>
      <c r="F13994" s="859">
        <v>0</v>
      </c>
      <c r="G13994" s="518" t="s">
        <v>122</v>
      </c>
      <c r="H13994" s="518" t="s">
        <v>7443</v>
      </c>
      <c r="I13994" s="518">
        <v>679688</v>
      </c>
    </row>
    <row r="13995" spans="1:9" x14ac:dyDescent="0.2">
      <c r="A13995" s="518" t="s">
        <v>7443</v>
      </c>
      <c r="B13995" s="518">
        <v>679696</v>
      </c>
      <c r="C13995" s="518" t="s">
        <v>2660</v>
      </c>
      <c r="D13995" s="518" t="s">
        <v>1957</v>
      </c>
      <c r="E13995" s="859">
        <v>31</v>
      </c>
      <c r="F13995" s="859">
        <v>0</v>
      </c>
      <c r="G13995" s="518" t="s">
        <v>122</v>
      </c>
      <c r="H13995" s="518" t="s">
        <v>7443</v>
      </c>
      <c r="I13995" s="518">
        <v>679696</v>
      </c>
    </row>
    <row r="13996" spans="1:9" x14ac:dyDescent="0.2">
      <c r="A13996" s="518" t="s">
        <v>7443</v>
      </c>
      <c r="B13996" s="518">
        <v>679704</v>
      </c>
      <c r="C13996" s="518" t="s">
        <v>2660</v>
      </c>
      <c r="D13996" s="518" t="s">
        <v>1321</v>
      </c>
      <c r="E13996" s="859">
        <v>19</v>
      </c>
      <c r="F13996" s="859">
        <v>0</v>
      </c>
      <c r="G13996" s="518" t="s">
        <v>122</v>
      </c>
      <c r="H13996" s="518" t="s">
        <v>7443</v>
      </c>
      <c r="I13996" s="518">
        <v>679704</v>
      </c>
    </row>
    <row r="13997" spans="1:9" x14ac:dyDescent="0.2">
      <c r="A13997" s="518" t="s">
        <v>256</v>
      </c>
      <c r="B13997" s="518">
        <v>679746</v>
      </c>
      <c r="C13997" s="518" t="s">
        <v>2660</v>
      </c>
      <c r="D13997" s="518" t="s">
        <v>9710</v>
      </c>
      <c r="E13997" s="859">
        <v>35</v>
      </c>
      <c r="F13997" s="859">
        <v>0</v>
      </c>
      <c r="G13997" s="518" t="s">
        <v>128</v>
      </c>
      <c r="H13997" s="518" t="s">
        <v>256</v>
      </c>
      <c r="I13997" s="518">
        <v>679746</v>
      </c>
    </row>
    <row r="13998" spans="1:9" x14ac:dyDescent="0.2">
      <c r="A13998" s="518" t="s">
        <v>256</v>
      </c>
      <c r="B13998" s="518">
        <v>679753</v>
      </c>
      <c r="C13998" s="518" t="s">
        <v>2660</v>
      </c>
      <c r="D13998" s="518" t="s">
        <v>9711</v>
      </c>
      <c r="E13998" s="859">
        <v>29</v>
      </c>
      <c r="F13998" s="859">
        <v>0</v>
      </c>
      <c r="G13998" s="518" t="s">
        <v>128</v>
      </c>
      <c r="H13998" s="518" t="s">
        <v>256</v>
      </c>
      <c r="I13998" s="518">
        <v>679753</v>
      </c>
    </row>
    <row r="13999" spans="1:9" x14ac:dyDescent="0.2">
      <c r="A13999" s="518" t="s">
        <v>256</v>
      </c>
      <c r="B13999" s="518">
        <v>679761</v>
      </c>
      <c r="C13999" s="518" t="s">
        <v>2660</v>
      </c>
      <c r="D13999" s="518" t="s">
        <v>9712</v>
      </c>
      <c r="E13999" s="859">
        <v>30</v>
      </c>
      <c r="F13999" s="859">
        <v>0</v>
      </c>
      <c r="G13999" s="518" t="s">
        <v>128</v>
      </c>
      <c r="H13999" s="518" t="s">
        <v>256</v>
      </c>
      <c r="I13999" s="518">
        <v>679761</v>
      </c>
    </row>
    <row r="14000" spans="1:9" x14ac:dyDescent="0.2">
      <c r="A14000" s="518" t="s">
        <v>342</v>
      </c>
      <c r="B14000" s="518">
        <v>679779</v>
      </c>
      <c r="C14000" s="518" t="s">
        <v>2660</v>
      </c>
      <c r="D14000" s="518" t="s">
        <v>7536</v>
      </c>
      <c r="E14000" s="859">
        <v>32</v>
      </c>
      <c r="F14000" s="859">
        <v>10</v>
      </c>
      <c r="G14000" s="518" t="s">
        <v>122</v>
      </c>
      <c r="H14000" s="518" t="s">
        <v>342</v>
      </c>
      <c r="I14000" s="518">
        <v>108597</v>
      </c>
    </row>
    <row r="14001" spans="1:9" x14ac:dyDescent="0.2">
      <c r="A14001" s="518" t="s">
        <v>254</v>
      </c>
      <c r="B14001" s="518">
        <v>679787</v>
      </c>
      <c r="C14001" s="518" t="s">
        <v>2660</v>
      </c>
      <c r="D14001" s="518" t="s">
        <v>4009</v>
      </c>
      <c r="E14001" s="859">
        <v>31</v>
      </c>
      <c r="F14001" s="859">
        <v>29</v>
      </c>
      <c r="G14001" s="518" t="s">
        <v>122</v>
      </c>
      <c r="H14001" s="518" t="s">
        <v>254</v>
      </c>
      <c r="I14001" s="518">
        <v>679787</v>
      </c>
    </row>
    <row r="14002" spans="1:9" x14ac:dyDescent="0.2">
      <c r="A14002" s="518" t="s">
        <v>254</v>
      </c>
      <c r="B14002" s="518">
        <v>679795</v>
      </c>
      <c r="C14002" s="518" t="s">
        <v>2660</v>
      </c>
      <c r="D14002" s="518" t="s">
        <v>7926</v>
      </c>
      <c r="E14002" s="859">
        <v>29</v>
      </c>
      <c r="F14002" s="859">
        <v>24</v>
      </c>
      <c r="G14002" s="518" t="s">
        <v>122</v>
      </c>
      <c r="H14002" s="518" t="s">
        <v>254</v>
      </c>
      <c r="I14002" s="518">
        <v>679795</v>
      </c>
    </row>
    <row r="14003" spans="1:9" x14ac:dyDescent="0.2">
      <c r="A14003" s="518" t="s">
        <v>364</v>
      </c>
      <c r="B14003" s="518">
        <v>679845</v>
      </c>
      <c r="C14003" s="518" t="s">
        <v>2660</v>
      </c>
      <c r="D14003" s="518" t="s">
        <v>627</v>
      </c>
      <c r="E14003" s="859">
        <v>29</v>
      </c>
      <c r="F14003" s="859">
        <v>0</v>
      </c>
      <c r="G14003" s="518" t="s">
        <v>122</v>
      </c>
      <c r="H14003" s="518" t="s">
        <v>364</v>
      </c>
      <c r="I14003" s="518">
        <v>679845</v>
      </c>
    </row>
    <row r="14004" spans="1:9" x14ac:dyDescent="0.2">
      <c r="A14004" s="518" t="s">
        <v>364</v>
      </c>
      <c r="B14004" s="518">
        <v>679852</v>
      </c>
      <c r="C14004" s="518" t="s">
        <v>2660</v>
      </c>
      <c r="D14004" s="518" t="s">
        <v>7369</v>
      </c>
      <c r="E14004" s="859">
        <v>30</v>
      </c>
      <c r="F14004" s="859">
        <v>0</v>
      </c>
      <c r="G14004" s="518" t="s">
        <v>122</v>
      </c>
      <c r="H14004" s="518" t="s">
        <v>364</v>
      </c>
      <c r="I14004" s="518">
        <v>679852</v>
      </c>
    </row>
    <row r="14005" spans="1:9" x14ac:dyDescent="0.2">
      <c r="A14005" s="518" t="s">
        <v>240</v>
      </c>
      <c r="B14005" s="518">
        <v>679860</v>
      </c>
      <c r="C14005" s="518" t="s">
        <v>2660</v>
      </c>
      <c r="D14005" s="518" t="s">
        <v>7798</v>
      </c>
      <c r="E14005" s="859">
        <v>24</v>
      </c>
      <c r="F14005" s="859">
        <v>24</v>
      </c>
      <c r="G14005" s="518" t="s">
        <v>122</v>
      </c>
      <c r="H14005" s="518" t="s">
        <v>240</v>
      </c>
      <c r="I14005" s="518">
        <v>679860</v>
      </c>
    </row>
    <row r="14006" spans="1:9" x14ac:dyDescent="0.2">
      <c r="A14006" s="518" t="s">
        <v>231</v>
      </c>
      <c r="B14006" s="518">
        <v>679886</v>
      </c>
      <c r="C14006" s="518" t="s">
        <v>2660</v>
      </c>
      <c r="D14006" s="518" t="s">
        <v>7791</v>
      </c>
      <c r="E14006" s="859">
        <v>18</v>
      </c>
      <c r="F14006" s="859">
        <v>14</v>
      </c>
      <c r="G14006" s="518" t="s">
        <v>122</v>
      </c>
      <c r="H14006" s="518" t="s">
        <v>231</v>
      </c>
      <c r="I14006" s="518">
        <v>679886</v>
      </c>
    </row>
    <row r="14007" spans="1:9" x14ac:dyDescent="0.2">
      <c r="A14007" s="518" t="s">
        <v>231</v>
      </c>
      <c r="B14007" s="518">
        <v>679894</v>
      </c>
      <c r="C14007" s="518" t="s">
        <v>2660</v>
      </c>
      <c r="D14007" s="518" t="s">
        <v>7792</v>
      </c>
      <c r="E14007" s="859">
        <v>19</v>
      </c>
      <c r="F14007" s="859">
        <v>19</v>
      </c>
      <c r="G14007" s="518" t="s">
        <v>122</v>
      </c>
      <c r="H14007" s="518" t="s">
        <v>231</v>
      </c>
      <c r="I14007" s="518">
        <v>679894</v>
      </c>
    </row>
    <row r="14008" spans="1:9" x14ac:dyDescent="0.2">
      <c r="A14008" s="518" t="s">
        <v>371</v>
      </c>
      <c r="B14008" s="518">
        <v>679910</v>
      </c>
      <c r="C14008" s="518" t="s">
        <v>2660</v>
      </c>
      <c r="D14008" s="518" t="s">
        <v>7841</v>
      </c>
      <c r="E14008" s="859">
        <v>26</v>
      </c>
      <c r="F14008" s="859">
        <v>21</v>
      </c>
      <c r="G14008" s="518" t="s">
        <v>122</v>
      </c>
      <c r="H14008" s="518" t="s">
        <v>371</v>
      </c>
      <c r="I14008" s="518">
        <v>679910</v>
      </c>
    </row>
    <row r="14009" spans="1:9" x14ac:dyDescent="0.2">
      <c r="A14009" s="518" t="s">
        <v>371</v>
      </c>
      <c r="B14009" s="518">
        <v>679928</v>
      </c>
      <c r="C14009" s="518" t="s">
        <v>2660</v>
      </c>
      <c r="D14009" s="518" t="s">
        <v>7842</v>
      </c>
      <c r="E14009" s="859">
        <v>27</v>
      </c>
      <c r="F14009" s="859">
        <v>25</v>
      </c>
      <c r="G14009" s="518" t="s">
        <v>122</v>
      </c>
      <c r="H14009" s="518" t="s">
        <v>371</v>
      </c>
      <c r="I14009" s="518">
        <v>679928</v>
      </c>
    </row>
    <row r="14010" spans="1:9" x14ac:dyDescent="0.2">
      <c r="A14010" s="518" t="s">
        <v>371</v>
      </c>
      <c r="B14010" s="518">
        <v>679936</v>
      </c>
      <c r="C14010" s="518" t="s">
        <v>2660</v>
      </c>
      <c r="D14010" s="518" t="s">
        <v>9713</v>
      </c>
      <c r="E14010" s="859">
        <v>18</v>
      </c>
      <c r="F14010" s="859">
        <v>0</v>
      </c>
      <c r="G14010" s="518" t="s">
        <v>122</v>
      </c>
      <c r="H14010" s="518" t="s">
        <v>371</v>
      </c>
      <c r="I14010" s="518">
        <v>679936</v>
      </c>
    </row>
    <row r="14011" spans="1:9" x14ac:dyDescent="0.2">
      <c r="A14011" s="518" t="s">
        <v>371</v>
      </c>
      <c r="B14011" s="518">
        <v>679944</v>
      </c>
      <c r="C14011" s="518" t="s">
        <v>2660</v>
      </c>
      <c r="D14011" s="518" t="s">
        <v>7843</v>
      </c>
      <c r="E14011" s="859">
        <v>25</v>
      </c>
      <c r="F14011" s="859">
        <v>25</v>
      </c>
      <c r="G14011" s="518" t="s">
        <v>122</v>
      </c>
      <c r="H14011" s="518" t="s">
        <v>371</v>
      </c>
      <c r="I14011" s="518">
        <v>679944</v>
      </c>
    </row>
    <row r="14012" spans="1:9" x14ac:dyDescent="0.2">
      <c r="A14012" s="518" t="s">
        <v>359</v>
      </c>
      <c r="B14012" s="518">
        <v>679951</v>
      </c>
      <c r="C14012" s="518" t="s">
        <v>2660</v>
      </c>
      <c r="D14012" s="518" t="s">
        <v>7669</v>
      </c>
      <c r="E14012" s="859">
        <v>35</v>
      </c>
      <c r="F14012" s="859">
        <v>35</v>
      </c>
      <c r="G14012" s="518" t="s">
        <v>122</v>
      </c>
      <c r="H14012" s="518" t="s">
        <v>359</v>
      </c>
      <c r="I14012" s="518">
        <v>679951</v>
      </c>
    </row>
    <row r="14013" spans="1:9" x14ac:dyDescent="0.2">
      <c r="A14013" s="518" t="s">
        <v>359</v>
      </c>
      <c r="B14013" s="518">
        <v>679969</v>
      </c>
      <c r="C14013" s="518" t="s">
        <v>2660</v>
      </c>
      <c r="D14013" s="518" t="s">
        <v>7670</v>
      </c>
      <c r="E14013" s="859">
        <v>33</v>
      </c>
      <c r="F14013" s="859">
        <v>33</v>
      </c>
      <c r="G14013" s="518" t="s">
        <v>122</v>
      </c>
      <c r="H14013" s="518" t="s">
        <v>359</v>
      </c>
      <c r="I14013" s="518">
        <v>679969</v>
      </c>
    </row>
    <row r="14014" spans="1:9" x14ac:dyDescent="0.2">
      <c r="A14014" s="518" t="s">
        <v>292</v>
      </c>
      <c r="B14014" s="518">
        <v>684001</v>
      </c>
      <c r="C14014" s="518" t="s">
        <v>2660</v>
      </c>
      <c r="D14014" s="518" t="s">
        <v>2298</v>
      </c>
      <c r="E14014" s="859">
        <v>23</v>
      </c>
      <c r="F14014" s="859">
        <v>0</v>
      </c>
      <c r="G14014" s="518" t="s">
        <v>128</v>
      </c>
      <c r="H14014" s="518" t="s">
        <v>292</v>
      </c>
      <c r="I14014" s="518">
        <v>684001</v>
      </c>
    </row>
    <row r="14015" spans="1:9" x14ac:dyDescent="0.2">
      <c r="A14015" s="518" t="s">
        <v>166</v>
      </c>
      <c r="B14015" s="518">
        <v>700013</v>
      </c>
      <c r="C14015" s="518" t="s">
        <v>2660</v>
      </c>
      <c r="D14015" s="518" t="s">
        <v>799</v>
      </c>
      <c r="E14015" s="859">
        <v>18</v>
      </c>
      <c r="F14015" s="859">
        <v>18</v>
      </c>
      <c r="G14015" s="518" t="s">
        <v>122</v>
      </c>
      <c r="H14015" s="518" t="s">
        <v>166</v>
      </c>
      <c r="I14015" s="518">
        <v>700013</v>
      </c>
    </row>
    <row r="14016" spans="1:9" x14ac:dyDescent="0.2">
      <c r="A14016" s="518" t="s">
        <v>183</v>
      </c>
      <c r="B14016" s="518">
        <v>700021</v>
      </c>
      <c r="C14016" s="518" t="s">
        <v>2660</v>
      </c>
      <c r="D14016" s="518" t="s">
        <v>726</v>
      </c>
      <c r="E14016" s="859">
        <v>26</v>
      </c>
      <c r="F14016" s="859">
        <v>26</v>
      </c>
      <c r="G14016" s="518" t="s">
        <v>122</v>
      </c>
      <c r="H14016" s="518" t="s">
        <v>183</v>
      </c>
      <c r="I14016" s="518">
        <v>700021</v>
      </c>
    </row>
    <row r="14017" spans="1:9" x14ac:dyDescent="0.2">
      <c r="A14017" s="518" t="s">
        <v>166</v>
      </c>
      <c r="B14017" s="518">
        <v>700039</v>
      </c>
      <c r="C14017" s="518" t="s">
        <v>2660</v>
      </c>
      <c r="D14017" s="518" t="s">
        <v>423</v>
      </c>
      <c r="E14017" s="859">
        <v>35</v>
      </c>
      <c r="F14017" s="859">
        <v>35</v>
      </c>
      <c r="G14017" s="518" t="s">
        <v>122</v>
      </c>
      <c r="H14017" s="518" t="s">
        <v>166</v>
      </c>
      <c r="I14017" s="518">
        <v>700039</v>
      </c>
    </row>
    <row r="14018" spans="1:9" x14ac:dyDescent="0.2">
      <c r="A14018" s="518" t="s">
        <v>391</v>
      </c>
      <c r="B14018" s="518">
        <v>700047</v>
      </c>
      <c r="C14018" s="518" t="s">
        <v>2660</v>
      </c>
      <c r="D14018" s="518" t="s">
        <v>447</v>
      </c>
      <c r="E14018" s="859">
        <v>18</v>
      </c>
      <c r="F14018" s="859">
        <v>0</v>
      </c>
      <c r="G14018" s="518" t="s">
        <v>122</v>
      </c>
      <c r="H14018" s="518" t="s">
        <v>391</v>
      </c>
      <c r="I14018" s="518">
        <v>700047</v>
      </c>
    </row>
    <row r="14019" spans="1:9" x14ac:dyDescent="0.2">
      <c r="A14019" s="518" t="s">
        <v>166</v>
      </c>
      <c r="B14019" s="518">
        <v>700054</v>
      </c>
      <c r="C14019" s="518" t="s">
        <v>2660</v>
      </c>
      <c r="D14019" s="518" t="s">
        <v>1671</v>
      </c>
      <c r="E14019" s="859">
        <v>23</v>
      </c>
      <c r="F14019" s="859">
        <v>23</v>
      </c>
      <c r="G14019" s="518" t="s">
        <v>122</v>
      </c>
      <c r="H14019" s="518" t="s">
        <v>166</v>
      </c>
      <c r="I14019" s="518">
        <v>700054</v>
      </c>
    </row>
    <row r="14020" spans="1:9" x14ac:dyDescent="0.2">
      <c r="A14020" s="518" t="s">
        <v>391</v>
      </c>
      <c r="B14020" s="518">
        <v>700070</v>
      </c>
      <c r="C14020" s="518" t="s">
        <v>2660</v>
      </c>
      <c r="D14020" s="518" t="s">
        <v>1672</v>
      </c>
      <c r="E14020" s="859">
        <v>27</v>
      </c>
      <c r="F14020" s="859">
        <v>0</v>
      </c>
      <c r="G14020" s="518" t="s">
        <v>122</v>
      </c>
      <c r="H14020" s="518" t="s">
        <v>391</v>
      </c>
      <c r="I14020" s="518">
        <v>700070</v>
      </c>
    </row>
    <row r="14021" spans="1:9" x14ac:dyDescent="0.2">
      <c r="A14021" s="518" t="s">
        <v>391</v>
      </c>
      <c r="B14021" s="518">
        <v>700096</v>
      </c>
      <c r="C14021" s="518" t="s">
        <v>2660</v>
      </c>
      <c r="D14021" s="518" t="s">
        <v>611</v>
      </c>
      <c r="E14021" s="859">
        <v>12</v>
      </c>
      <c r="F14021" s="859">
        <v>0</v>
      </c>
      <c r="G14021" s="518" t="s">
        <v>122</v>
      </c>
      <c r="H14021" s="518" t="s">
        <v>391</v>
      </c>
      <c r="I14021" s="518">
        <v>700096</v>
      </c>
    </row>
    <row r="14022" spans="1:9" x14ac:dyDescent="0.2">
      <c r="A14022" s="518" t="s">
        <v>391</v>
      </c>
      <c r="B14022" s="518">
        <v>700104</v>
      </c>
      <c r="C14022" s="518" t="s">
        <v>2660</v>
      </c>
      <c r="D14022" s="518" t="s">
        <v>324</v>
      </c>
      <c r="E14022" s="859">
        <v>6</v>
      </c>
      <c r="F14022" s="859">
        <v>0</v>
      </c>
      <c r="G14022" s="518" t="s">
        <v>122</v>
      </c>
      <c r="H14022" s="518" t="s">
        <v>391</v>
      </c>
      <c r="I14022" s="518">
        <v>700104</v>
      </c>
    </row>
    <row r="14023" spans="1:9" x14ac:dyDescent="0.2">
      <c r="A14023" s="518" t="s">
        <v>391</v>
      </c>
      <c r="B14023" s="518">
        <v>700112</v>
      </c>
      <c r="C14023" s="518" t="s">
        <v>2660</v>
      </c>
      <c r="D14023" s="518" t="s">
        <v>610</v>
      </c>
      <c r="E14023" s="859">
        <v>16</v>
      </c>
      <c r="F14023" s="859">
        <v>0</v>
      </c>
      <c r="G14023" s="518" t="s">
        <v>122</v>
      </c>
      <c r="H14023" s="518" t="s">
        <v>391</v>
      </c>
      <c r="I14023" s="518">
        <v>700112</v>
      </c>
    </row>
    <row r="14024" spans="1:9" x14ac:dyDescent="0.2">
      <c r="A14024" s="518" t="s">
        <v>391</v>
      </c>
      <c r="B14024" s="518">
        <v>700120</v>
      </c>
      <c r="C14024" s="518" t="s">
        <v>2660</v>
      </c>
      <c r="D14024" s="518" t="s">
        <v>1705</v>
      </c>
      <c r="E14024" s="859">
        <v>26</v>
      </c>
      <c r="F14024" s="859">
        <v>0</v>
      </c>
      <c r="G14024" s="518" t="s">
        <v>122</v>
      </c>
      <c r="H14024" s="518" t="s">
        <v>391</v>
      </c>
      <c r="I14024" s="518">
        <v>700120</v>
      </c>
    </row>
    <row r="14025" spans="1:9" x14ac:dyDescent="0.2">
      <c r="A14025" s="518" t="s">
        <v>391</v>
      </c>
      <c r="B14025" s="518">
        <v>700138</v>
      </c>
      <c r="C14025" s="518" t="s">
        <v>2660</v>
      </c>
      <c r="D14025" s="518" t="s">
        <v>518</v>
      </c>
      <c r="E14025" s="859">
        <v>17</v>
      </c>
      <c r="F14025" s="859">
        <v>0</v>
      </c>
      <c r="G14025" s="518" t="s">
        <v>122</v>
      </c>
      <c r="H14025" s="518" t="s">
        <v>391</v>
      </c>
      <c r="I14025" s="518">
        <v>700138</v>
      </c>
    </row>
    <row r="14026" spans="1:9" x14ac:dyDescent="0.2">
      <c r="A14026" s="518" t="s">
        <v>391</v>
      </c>
      <c r="B14026" s="518">
        <v>700146</v>
      </c>
      <c r="C14026" s="518" t="s">
        <v>2660</v>
      </c>
      <c r="D14026" s="518" t="s">
        <v>728</v>
      </c>
      <c r="E14026" s="859">
        <v>25</v>
      </c>
      <c r="F14026" s="859">
        <v>0</v>
      </c>
      <c r="G14026" s="518" t="s">
        <v>122</v>
      </c>
      <c r="H14026" s="518" t="s">
        <v>391</v>
      </c>
      <c r="I14026" s="518">
        <v>700146</v>
      </c>
    </row>
    <row r="14027" spans="1:9" x14ac:dyDescent="0.2">
      <c r="A14027" s="518" t="s">
        <v>391</v>
      </c>
      <c r="B14027" s="518">
        <v>700153</v>
      </c>
      <c r="C14027" s="518" t="s">
        <v>2660</v>
      </c>
      <c r="D14027" s="518" t="s">
        <v>737</v>
      </c>
      <c r="E14027" s="859">
        <v>29</v>
      </c>
      <c r="F14027" s="859">
        <v>0</v>
      </c>
      <c r="G14027" s="518" t="s">
        <v>122</v>
      </c>
      <c r="H14027" s="518" t="s">
        <v>391</v>
      </c>
      <c r="I14027" s="518">
        <v>700153</v>
      </c>
    </row>
    <row r="14028" spans="1:9" x14ac:dyDescent="0.2">
      <c r="A14028" s="518" t="s">
        <v>391</v>
      </c>
      <c r="B14028" s="518">
        <v>700161</v>
      </c>
      <c r="C14028" s="518" t="s">
        <v>2660</v>
      </c>
      <c r="D14028" s="518" t="s">
        <v>429</v>
      </c>
      <c r="E14028" s="859">
        <v>33</v>
      </c>
      <c r="F14028" s="859">
        <v>0</v>
      </c>
      <c r="G14028" s="518" t="s">
        <v>122</v>
      </c>
      <c r="H14028" s="518" t="s">
        <v>391</v>
      </c>
      <c r="I14028" s="518">
        <v>700161</v>
      </c>
    </row>
    <row r="14029" spans="1:9" x14ac:dyDescent="0.2">
      <c r="A14029" s="518" t="s">
        <v>166</v>
      </c>
      <c r="B14029" s="518">
        <v>700179</v>
      </c>
      <c r="C14029" s="518" t="s">
        <v>2660</v>
      </c>
      <c r="D14029" s="518" t="s">
        <v>800</v>
      </c>
      <c r="E14029" s="859">
        <v>20</v>
      </c>
      <c r="F14029" s="859">
        <v>20</v>
      </c>
      <c r="G14029" s="518" t="s">
        <v>122</v>
      </c>
      <c r="H14029" s="518" t="s">
        <v>166</v>
      </c>
      <c r="I14029" s="518">
        <v>700179</v>
      </c>
    </row>
    <row r="14030" spans="1:9" x14ac:dyDescent="0.2">
      <c r="A14030" s="518" t="s">
        <v>391</v>
      </c>
      <c r="B14030" s="518">
        <v>700187</v>
      </c>
      <c r="C14030" s="518" t="s">
        <v>2660</v>
      </c>
      <c r="D14030" s="518" t="s">
        <v>429</v>
      </c>
      <c r="E14030" s="859">
        <v>22</v>
      </c>
      <c r="F14030" s="859">
        <v>0</v>
      </c>
      <c r="G14030" s="518" t="s">
        <v>122</v>
      </c>
      <c r="H14030" s="518" t="s">
        <v>391</v>
      </c>
      <c r="I14030" s="518">
        <v>700187</v>
      </c>
    </row>
    <row r="14031" spans="1:9" x14ac:dyDescent="0.2">
      <c r="A14031" s="518" t="s">
        <v>391</v>
      </c>
      <c r="B14031" s="518">
        <v>700203</v>
      </c>
      <c r="C14031" s="518" t="s">
        <v>2660</v>
      </c>
      <c r="D14031" s="518" t="s">
        <v>796</v>
      </c>
      <c r="E14031" s="859">
        <v>11</v>
      </c>
      <c r="F14031" s="859">
        <v>0</v>
      </c>
      <c r="G14031" s="518" t="s">
        <v>122</v>
      </c>
      <c r="H14031" s="518" t="s">
        <v>391</v>
      </c>
      <c r="I14031" s="518">
        <v>700203</v>
      </c>
    </row>
    <row r="14032" spans="1:9" x14ac:dyDescent="0.2">
      <c r="A14032" s="518" t="s">
        <v>250</v>
      </c>
      <c r="B14032" s="518">
        <v>700237</v>
      </c>
      <c r="C14032" s="518" t="s">
        <v>2660</v>
      </c>
      <c r="D14032" s="518" t="s">
        <v>717</v>
      </c>
      <c r="E14032" s="859">
        <v>33</v>
      </c>
      <c r="F14032" s="859">
        <v>33</v>
      </c>
      <c r="G14032" s="518" t="s">
        <v>122</v>
      </c>
      <c r="H14032" s="518" t="s">
        <v>250</v>
      </c>
      <c r="I14032" s="518">
        <v>700237</v>
      </c>
    </row>
    <row r="14033" spans="1:9" x14ac:dyDescent="0.2">
      <c r="A14033" s="518" t="s">
        <v>166</v>
      </c>
      <c r="B14033" s="518">
        <v>700245</v>
      </c>
      <c r="C14033" s="518" t="s">
        <v>2660</v>
      </c>
      <c r="D14033" s="518" t="s">
        <v>610</v>
      </c>
      <c r="E14033" s="859">
        <v>35</v>
      </c>
      <c r="F14033" s="859">
        <v>35</v>
      </c>
      <c r="G14033" s="518" t="s">
        <v>122</v>
      </c>
      <c r="H14033" s="518" t="s">
        <v>166</v>
      </c>
      <c r="I14033" s="518">
        <v>700245</v>
      </c>
    </row>
    <row r="14034" spans="1:9" x14ac:dyDescent="0.2">
      <c r="A14034" s="518" t="s">
        <v>250</v>
      </c>
      <c r="B14034" s="518">
        <v>700252</v>
      </c>
      <c r="C14034" s="518" t="s">
        <v>2660</v>
      </c>
      <c r="D14034" s="518" t="s">
        <v>816</v>
      </c>
      <c r="E14034" s="859">
        <v>26</v>
      </c>
      <c r="F14034" s="859">
        <v>26</v>
      </c>
      <c r="G14034" s="518" t="s">
        <v>122</v>
      </c>
      <c r="H14034" s="518" t="s">
        <v>250</v>
      </c>
      <c r="I14034" s="518">
        <v>700252</v>
      </c>
    </row>
    <row r="14035" spans="1:9" x14ac:dyDescent="0.2">
      <c r="A14035" s="518" t="s">
        <v>250</v>
      </c>
      <c r="B14035" s="518">
        <v>700260</v>
      </c>
      <c r="C14035" s="518" t="s">
        <v>2660</v>
      </c>
      <c r="D14035" s="518" t="s">
        <v>527</v>
      </c>
      <c r="E14035" s="859">
        <v>24</v>
      </c>
      <c r="F14035" s="859">
        <v>24</v>
      </c>
      <c r="G14035" s="518" t="s">
        <v>122</v>
      </c>
      <c r="H14035" s="518" t="s">
        <v>250</v>
      </c>
      <c r="I14035" s="518">
        <v>700260</v>
      </c>
    </row>
    <row r="14036" spans="1:9" x14ac:dyDescent="0.2">
      <c r="A14036" s="518" t="s">
        <v>250</v>
      </c>
      <c r="B14036" s="518">
        <v>700286</v>
      </c>
      <c r="C14036" s="518" t="s">
        <v>2660</v>
      </c>
      <c r="D14036" s="518" t="s">
        <v>941</v>
      </c>
      <c r="E14036" s="859">
        <v>21</v>
      </c>
      <c r="F14036" s="859">
        <v>0</v>
      </c>
      <c r="G14036" s="518" t="s">
        <v>122</v>
      </c>
      <c r="H14036" s="518" t="s">
        <v>250</v>
      </c>
      <c r="I14036" s="518">
        <v>567602</v>
      </c>
    </row>
    <row r="14037" spans="1:9" x14ac:dyDescent="0.2">
      <c r="A14037" s="518" t="s">
        <v>166</v>
      </c>
      <c r="B14037" s="518">
        <v>700294</v>
      </c>
      <c r="C14037" s="518" t="s">
        <v>2660</v>
      </c>
      <c r="D14037" s="518" t="s">
        <v>408</v>
      </c>
      <c r="E14037" s="859">
        <v>35</v>
      </c>
      <c r="F14037" s="859">
        <v>35</v>
      </c>
      <c r="G14037" s="518" t="s">
        <v>122</v>
      </c>
      <c r="H14037" s="518" t="s">
        <v>166</v>
      </c>
      <c r="I14037" s="518">
        <v>700294</v>
      </c>
    </row>
    <row r="14038" spans="1:9" x14ac:dyDescent="0.2">
      <c r="A14038" s="518" t="s">
        <v>166</v>
      </c>
      <c r="B14038" s="518">
        <v>700302</v>
      </c>
      <c r="C14038" s="518" t="s">
        <v>2660</v>
      </c>
      <c r="D14038" s="518" t="s">
        <v>862</v>
      </c>
      <c r="E14038" s="859">
        <v>19</v>
      </c>
      <c r="F14038" s="859">
        <v>19</v>
      </c>
      <c r="G14038" s="518" t="s">
        <v>122</v>
      </c>
      <c r="H14038" s="518" t="s">
        <v>166</v>
      </c>
      <c r="I14038" s="518">
        <v>700302</v>
      </c>
    </row>
    <row r="14039" spans="1:9" x14ac:dyDescent="0.2">
      <c r="A14039" s="518" t="s">
        <v>250</v>
      </c>
      <c r="B14039" s="518">
        <v>700336</v>
      </c>
      <c r="C14039" s="518" t="s">
        <v>2660</v>
      </c>
      <c r="D14039" s="518" t="s">
        <v>429</v>
      </c>
      <c r="E14039" s="859">
        <v>26</v>
      </c>
      <c r="F14039" s="859">
        <v>26</v>
      </c>
      <c r="G14039" s="518" t="s">
        <v>122</v>
      </c>
      <c r="H14039" s="518" t="s">
        <v>250</v>
      </c>
      <c r="I14039" s="518">
        <v>700336</v>
      </c>
    </row>
    <row r="14040" spans="1:9" x14ac:dyDescent="0.2">
      <c r="A14040" s="518" t="s">
        <v>250</v>
      </c>
      <c r="B14040" s="518">
        <v>700351</v>
      </c>
      <c r="C14040" s="518" t="s">
        <v>2660</v>
      </c>
      <c r="D14040" s="518" t="s">
        <v>610</v>
      </c>
      <c r="E14040" s="859">
        <v>28</v>
      </c>
      <c r="F14040" s="859">
        <v>28</v>
      </c>
      <c r="G14040" s="518" t="s">
        <v>122</v>
      </c>
      <c r="H14040" s="518" t="s">
        <v>250</v>
      </c>
      <c r="I14040" s="518">
        <v>700351</v>
      </c>
    </row>
    <row r="14041" spans="1:9" x14ac:dyDescent="0.2">
      <c r="A14041" s="518" t="s">
        <v>166</v>
      </c>
      <c r="B14041" s="518">
        <v>700369</v>
      </c>
      <c r="C14041" s="518" t="s">
        <v>2660</v>
      </c>
      <c r="D14041" s="518" t="s">
        <v>1879</v>
      </c>
      <c r="E14041" s="859">
        <v>33</v>
      </c>
      <c r="F14041" s="859">
        <v>33</v>
      </c>
      <c r="G14041" s="518" t="s">
        <v>122</v>
      </c>
      <c r="H14041" s="518" t="s">
        <v>166</v>
      </c>
      <c r="I14041" s="518">
        <v>700369</v>
      </c>
    </row>
    <row r="14042" spans="1:9" x14ac:dyDescent="0.2">
      <c r="A14042" s="518" t="s">
        <v>166</v>
      </c>
      <c r="B14042" s="518">
        <v>700385</v>
      </c>
      <c r="C14042" s="518" t="s">
        <v>2660</v>
      </c>
      <c r="D14042" s="518" t="s">
        <v>461</v>
      </c>
      <c r="E14042" s="859">
        <v>19</v>
      </c>
      <c r="F14042" s="859">
        <v>19</v>
      </c>
      <c r="G14042" s="518" t="s">
        <v>122</v>
      </c>
      <c r="H14042" s="518" t="s">
        <v>166</v>
      </c>
      <c r="I14042" s="518">
        <v>700385</v>
      </c>
    </row>
    <row r="14043" spans="1:9" x14ac:dyDescent="0.2">
      <c r="A14043" s="518" t="s">
        <v>250</v>
      </c>
      <c r="B14043" s="518">
        <v>700393</v>
      </c>
      <c r="C14043" s="518" t="s">
        <v>2660</v>
      </c>
      <c r="D14043" s="518" t="s">
        <v>538</v>
      </c>
      <c r="E14043" s="859">
        <v>27</v>
      </c>
      <c r="F14043" s="859">
        <v>27</v>
      </c>
      <c r="G14043" s="518" t="s">
        <v>122</v>
      </c>
      <c r="H14043" s="518" t="s">
        <v>250</v>
      </c>
      <c r="I14043" s="518">
        <v>700393</v>
      </c>
    </row>
    <row r="14044" spans="1:9" x14ac:dyDescent="0.2">
      <c r="A14044" s="518" t="s">
        <v>250</v>
      </c>
      <c r="B14044" s="518">
        <v>700427</v>
      </c>
      <c r="C14044" s="518" t="s">
        <v>2660</v>
      </c>
      <c r="D14044" s="518" t="s">
        <v>429</v>
      </c>
      <c r="E14044" s="859">
        <v>29</v>
      </c>
      <c r="F14044" s="859">
        <v>29</v>
      </c>
      <c r="G14044" s="518" t="s">
        <v>122</v>
      </c>
      <c r="H14044" s="518" t="s">
        <v>250</v>
      </c>
      <c r="I14044" s="518">
        <v>700427</v>
      </c>
    </row>
    <row r="14045" spans="1:9" x14ac:dyDescent="0.2">
      <c r="A14045" s="518" t="s">
        <v>341</v>
      </c>
      <c r="B14045" s="518">
        <v>700468</v>
      </c>
      <c r="C14045" s="518" t="s">
        <v>2660</v>
      </c>
      <c r="D14045" s="518" t="s">
        <v>8091</v>
      </c>
      <c r="E14045" s="859">
        <v>23</v>
      </c>
      <c r="F14045" s="859">
        <v>20</v>
      </c>
      <c r="G14045" s="518" t="s">
        <v>122</v>
      </c>
      <c r="H14045" s="518" t="s">
        <v>341</v>
      </c>
      <c r="I14045" s="518">
        <v>700468</v>
      </c>
    </row>
    <row r="14046" spans="1:9" x14ac:dyDescent="0.2">
      <c r="A14046" s="518" t="s">
        <v>341</v>
      </c>
      <c r="B14046" s="518">
        <v>700500</v>
      </c>
      <c r="C14046" s="518" t="s">
        <v>2660</v>
      </c>
      <c r="D14046" s="518" t="s">
        <v>796</v>
      </c>
      <c r="E14046" s="859">
        <v>27</v>
      </c>
      <c r="F14046" s="859">
        <v>26</v>
      </c>
      <c r="G14046" s="518" t="s">
        <v>122</v>
      </c>
      <c r="H14046" s="518" t="s">
        <v>341</v>
      </c>
      <c r="I14046" s="518">
        <v>700500</v>
      </c>
    </row>
    <row r="14047" spans="1:9" x14ac:dyDescent="0.2">
      <c r="A14047" s="518" t="s">
        <v>166</v>
      </c>
      <c r="B14047" s="518">
        <v>700583</v>
      </c>
      <c r="C14047" s="518" t="s">
        <v>2660</v>
      </c>
      <c r="D14047" s="518" t="s">
        <v>729</v>
      </c>
      <c r="E14047" s="859">
        <v>35</v>
      </c>
      <c r="F14047" s="859">
        <v>35</v>
      </c>
      <c r="G14047" s="518" t="s">
        <v>122</v>
      </c>
      <c r="H14047" s="518" t="s">
        <v>166</v>
      </c>
      <c r="I14047" s="518">
        <v>700583</v>
      </c>
    </row>
    <row r="14048" spans="1:9" x14ac:dyDescent="0.2">
      <c r="A14048" s="518" t="s">
        <v>166</v>
      </c>
      <c r="B14048" s="518">
        <v>700591</v>
      </c>
      <c r="C14048" s="518" t="s">
        <v>2660</v>
      </c>
      <c r="D14048" s="518" t="s">
        <v>530</v>
      </c>
      <c r="E14048" s="859">
        <v>28</v>
      </c>
      <c r="F14048" s="859">
        <v>28</v>
      </c>
      <c r="G14048" s="518" t="s">
        <v>122</v>
      </c>
      <c r="H14048" s="518" t="s">
        <v>166</v>
      </c>
      <c r="I14048" s="518">
        <v>700591</v>
      </c>
    </row>
    <row r="14049" spans="1:9" x14ac:dyDescent="0.2">
      <c r="A14049" s="518" t="s">
        <v>166</v>
      </c>
      <c r="B14049" s="518">
        <v>700609</v>
      </c>
      <c r="C14049" s="518" t="s">
        <v>2660</v>
      </c>
      <c r="D14049" s="518" t="s">
        <v>606</v>
      </c>
      <c r="E14049" s="859">
        <v>35</v>
      </c>
      <c r="F14049" s="859">
        <v>35</v>
      </c>
      <c r="G14049" s="518" t="s">
        <v>122</v>
      </c>
      <c r="H14049" s="518" t="s">
        <v>166</v>
      </c>
      <c r="I14049" s="518">
        <v>700609</v>
      </c>
    </row>
    <row r="14050" spans="1:9" x14ac:dyDescent="0.2">
      <c r="A14050" s="518" t="s">
        <v>166</v>
      </c>
      <c r="B14050" s="518">
        <v>700633</v>
      </c>
      <c r="C14050" s="518" t="s">
        <v>2660</v>
      </c>
      <c r="D14050" s="518" t="s">
        <v>1986</v>
      </c>
      <c r="E14050" s="859">
        <v>25</v>
      </c>
      <c r="F14050" s="859">
        <v>7</v>
      </c>
      <c r="G14050" s="518" t="s">
        <v>122</v>
      </c>
      <c r="H14050" s="518" t="s">
        <v>166</v>
      </c>
      <c r="I14050" s="518">
        <v>701961</v>
      </c>
    </row>
    <row r="14051" spans="1:9" x14ac:dyDescent="0.2">
      <c r="A14051" s="518" t="s">
        <v>341</v>
      </c>
      <c r="B14051" s="518">
        <v>700641</v>
      </c>
      <c r="C14051" s="518" t="s">
        <v>2660</v>
      </c>
      <c r="D14051" s="518" t="s">
        <v>513</v>
      </c>
      <c r="E14051" s="859">
        <v>25</v>
      </c>
      <c r="F14051" s="859">
        <v>20</v>
      </c>
      <c r="G14051" s="518" t="s">
        <v>122</v>
      </c>
      <c r="H14051" s="518" t="s">
        <v>341</v>
      </c>
      <c r="I14051" s="518">
        <v>700641</v>
      </c>
    </row>
    <row r="14052" spans="1:9" x14ac:dyDescent="0.2">
      <c r="A14052" s="518" t="s">
        <v>341</v>
      </c>
      <c r="B14052" s="518">
        <v>700674</v>
      </c>
      <c r="C14052" s="518" t="s">
        <v>2660</v>
      </c>
      <c r="D14052" s="518" t="s">
        <v>2039</v>
      </c>
      <c r="E14052" s="859">
        <v>29</v>
      </c>
      <c r="F14052" s="859">
        <v>28</v>
      </c>
      <c r="G14052" s="518" t="s">
        <v>122</v>
      </c>
      <c r="H14052" s="518" t="s">
        <v>341</v>
      </c>
      <c r="I14052" s="518">
        <v>700674</v>
      </c>
    </row>
    <row r="14053" spans="1:9" x14ac:dyDescent="0.2">
      <c r="A14053" s="518" t="s">
        <v>341</v>
      </c>
      <c r="B14053" s="518">
        <v>700716</v>
      </c>
      <c r="C14053" s="518" t="s">
        <v>2660</v>
      </c>
      <c r="D14053" s="518" t="s">
        <v>709</v>
      </c>
      <c r="E14053" s="859">
        <v>32</v>
      </c>
      <c r="F14053" s="859">
        <v>30</v>
      </c>
      <c r="G14053" s="518" t="s">
        <v>122</v>
      </c>
      <c r="H14053" s="518" t="s">
        <v>341</v>
      </c>
      <c r="I14053" s="518">
        <v>700716</v>
      </c>
    </row>
    <row r="14054" spans="1:9" x14ac:dyDescent="0.2">
      <c r="A14054" s="518" t="s">
        <v>341</v>
      </c>
      <c r="B14054" s="518">
        <v>700732</v>
      </c>
      <c r="C14054" s="518" t="s">
        <v>2660</v>
      </c>
      <c r="D14054" s="518" t="s">
        <v>729</v>
      </c>
      <c r="E14054" s="859">
        <v>34</v>
      </c>
      <c r="F14054" s="859">
        <v>28</v>
      </c>
      <c r="G14054" s="518" t="s">
        <v>122</v>
      </c>
      <c r="H14054" s="518" t="s">
        <v>341</v>
      </c>
      <c r="I14054" s="518">
        <v>700732</v>
      </c>
    </row>
    <row r="14055" spans="1:9" x14ac:dyDescent="0.2">
      <c r="A14055" s="518" t="s">
        <v>341</v>
      </c>
      <c r="B14055" s="518">
        <v>700740</v>
      </c>
      <c r="C14055" s="518" t="s">
        <v>2660</v>
      </c>
      <c r="D14055" s="518" t="s">
        <v>1056</v>
      </c>
      <c r="E14055" s="859">
        <v>31</v>
      </c>
      <c r="F14055" s="859">
        <v>30</v>
      </c>
      <c r="G14055" s="518" t="s">
        <v>122</v>
      </c>
      <c r="H14055" s="518" t="s">
        <v>341</v>
      </c>
      <c r="I14055" s="518">
        <v>700740</v>
      </c>
    </row>
    <row r="14056" spans="1:9" x14ac:dyDescent="0.2">
      <c r="A14056" s="518" t="s">
        <v>166</v>
      </c>
      <c r="B14056" s="518">
        <v>700757</v>
      </c>
      <c r="C14056" s="518" t="s">
        <v>2660</v>
      </c>
      <c r="D14056" s="518" t="s">
        <v>1833</v>
      </c>
      <c r="E14056" s="859">
        <v>30</v>
      </c>
      <c r="F14056" s="859">
        <v>30</v>
      </c>
      <c r="G14056" s="518" t="s">
        <v>122</v>
      </c>
      <c r="H14056" s="518" t="s">
        <v>166</v>
      </c>
      <c r="I14056" s="518">
        <v>700757</v>
      </c>
    </row>
    <row r="14057" spans="1:9" x14ac:dyDescent="0.2">
      <c r="A14057" s="518" t="s">
        <v>166</v>
      </c>
      <c r="B14057" s="518">
        <v>700807</v>
      </c>
      <c r="C14057" s="518" t="s">
        <v>2660</v>
      </c>
      <c r="D14057" s="518" t="s">
        <v>1913</v>
      </c>
      <c r="E14057" s="859">
        <v>25</v>
      </c>
      <c r="F14057" s="859">
        <v>25</v>
      </c>
      <c r="G14057" s="518" t="s">
        <v>122</v>
      </c>
      <c r="H14057" s="518" t="s">
        <v>166</v>
      </c>
      <c r="I14057" s="518">
        <v>700807</v>
      </c>
    </row>
    <row r="14058" spans="1:9" x14ac:dyDescent="0.2">
      <c r="A14058" s="518" t="s">
        <v>341</v>
      </c>
      <c r="B14058" s="518">
        <v>700831</v>
      </c>
      <c r="C14058" s="518" t="s">
        <v>2660</v>
      </c>
      <c r="D14058" s="518" t="s">
        <v>8092</v>
      </c>
      <c r="E14058" s="859">
        <v>25</v>
      </c>
      <c r="F14058" s="859">
        <v>20</v>
      </c>
      <c r="G14058" s="518" t="s">
        <v>122</v>
      </c>
      <c r="H14058" s="518" t="s">
        <v>341</v>
      </c>
      <c r="I14058" s="518">
        <v>700831</v>
      </c>
    </row>
    <row r="14059" spans="1:9" x14ac:dyDescent="0.2">
      <c r="A14059" s="518" t="s">
        <v>166</v>
      </c>
      <c r="B14059" s="518">
        <v>700849</v>
      </c>
      <c r="C14059" s="518" t="s">
        <v>2660</v>
      </c>
      <c r="D14059" s="518" t="s">
        <v>7311</v>
      </c>
      <c r="E14059" s="859">
        <v>20</v>
      </c>
      <c r="F14059" s="859">
        <v>10</v>
      </c>
      <c r="G14059" s="518" t="s">
        <v>122</v>
      </c>
      <c r="H14059" s="518" t="s">
        <v>166</v>
      </c>
      <c r="I14059" s="518">
        <v>701946</v>
      </c>
    </row>
    <row r="14060" spans="1:9" x14ac:dyDescent="0.2">
      <c r="A14060" s="518" t="s">
        <v>341</v>
      </c>
      <c r="B14060" s="518">
        <v>700864</v>
      </c>
      <c r="C14060" s="518" t="s">
        <v>2660</v>
      </c>
      <c r="D14060" s="518" t="s">
        <v>2128</v>
      </c>
      <c r="E14060" s="859">
        <v>28</v>
      </c>
      <c r="F14060" s="859">
        <v>25</v>
      </c>
      <c r="G14060" s="518" t="s">
        <v>122</v>
      </c>
      <c r="H14060" s="518" t="s">
        <v>341</v>
      </c>
      <c r="I14060" s="518">
        <v>700864</v>
      </c>
    </row>
    <row r="14061" spans="1:9" x14ac:dyDescent="0.2">
      <c r="A14061" s="518" t="s">
        <v>302</v>
      </c>
      <c r="B14061" s="518">
        <v>701060</v>
      </c>
      <c r="C14061" s="518" t="s">
        <v>2660</v>
      </c>
      <c r="D14061" s="518" t="s">
        <v>1623</v>
      </c>
      <c r="E14061" s="859">
        <v>21</v>
      </c>
      <c r="F14061" s="859">
        <v>0</v>
      </c>
      <c r="G14061" s="518" t="s">
        <v>122</v>
      </c>
      <c r="H14061" s="518" t="s">
        <v>302</v>
      </c>
      <c r="I14061" s="518">
        <v>701060</v>
      </c>
    </row>
    <row r="14062" spans="1:9" x14ac:dyDescent="0.2">
      <c r="A14062" s="518" t="s">
        <v>253</v>
      </c>
      <c r="B14062" s="518">
        <v>701086</v>
      </c>
      <c r="C14062" s="518" t="s">
        <v>2660</v>
      </c>
      <c r="D14062" s="518" t="s">
        <v>1624</v>
      </c>
      <c r="E14062" s="859">
        <v>32</v>
      </c>
      <c r="F14062" s="859">
        <v>32</v>
      </c>
      <c r="G14062" s="518" t="s">
        <v>122</v>
      </c>
      <c r="H14062" s="518" t="s">
        <v>253</v>
      </c>
      <c r="I14062" s="518">
        <v>701086</v>
      </c>
    </row>
    <row r="14063" spans="1:9" x14ac:dyDescent="0.2">
      <c r="A14063" s="518" t="s">
        <v>284</v>
      </c>
      <c r="B14063" s="518">
        <v>701128</v>
      </c>
      <c r="C14063" s="518" t="s">
        <v>2660</v>
      </c>
      <c r="D14063" s="518" t="s">
        <v>1625</v>
      </c>
      <c r="E14063" s="859">
        <v>30</v>
      </c>
      <c r="F14063" s="859">
        <v>30</v>
      </c>
      <c r="G14063" s="518" t="s">
        <v>122</v>
      </c>
      <c r="H14063" s="518" t="s">
        <v>284</v>
      </c>
      <c r="I14063" s="518">
        <v>701128</v>
      </c>
    </row>
    <row r="14064" spans="1:9" x14ac:dyDescent="0.2">
      <c r="A14064" s="518" t="s">
        <v>236</v>
      </c>
      <c r="B14064" s="518">
        <v>701151</v>
      </c>
      <c r="C14064" s="518" t="s">
        <v>2660</v>
      </c>
      <c r="D14064" s="518" t="s">
        <v>1626</v>
      </c>
      <c r="E14064" s="859">
        <v>25</v>
      </c>
      <c r="F14064" s="859">
        <v>25</v>
      </c>
      <c r="G14064" s="518" t="s">
        <v>122</v>
      </c>
      <c r="H14064" s="518" t="s">
        <v>236</v>
      </c>
      <c r="I14064" s="518">
        <v>701151</v>
      </c>
    </row>
    <row r="14065" spans="1:9" x14ac:dyDescent="0.2">
      <c r="A14065" s="518" t="s">
        <v>255</v>
      </c>
      <c r="B14065" s="518">
        <v>701169</v>
      </c>
      <c r="C14065" s="518" t="s">
        <v>2660</v>
      </c>
      <c r="D14065" s="518" t="s">
        <v>718</v>
      </c>
      <c r="E14065" s="859">
        <v>31</v>
      </c>
      <c r="F14065" s="859">
        <v>20</v>
      </c>
      <c r="G14065" s="518" t="s">
        <v>122</v>
      </c>
      <c r="H14065" s="518" t="s">
        <v>255</v>
      </c>
      <c r="I14065" s="518">
        <v>701169</v>
      </c>
    </row>
    <row r="14066" spans="1:9" x14ac:dyDescent="0.2">
      <c r="A14066" s="518" t="s">
        <v>255</v>
      </c>
      <c r="B14066" s="518">
        <v>701185</v>
      </c>
      <c r="C14066" s="518" t="s">
        <v>2660</v>
      </c>
      <c r="D14066" s="518" t="s">
        <v>727</v>
      </c>
      <c r="E14066" s="859">
        <v>34</v>
      </c>
      <c r="F14066" s="859">
        <v>30</v>
      </c>
      <c r="G14066" s="518" t="s">
        <v>122</v>
      </c>
      <c r="H14066" s="518" t="s">
        <v>255</v>
      </c>
      <c r="I14066" s="518">
        <v>701185</v>
      </c>
    </row>
    <row r="14067" spans="1:9" x14ac:dyDescent="0.2">
      <c r="A14067" s="518" t="s">
        <v>390</v>
      </c>
      <c r="B14067" s="518">
        <v>701193</v>
      </c>
      <c r="C14067" s="518" t="s">
        <v>2660</v>
      </c>
      <c r="D14067" s="518" t="s">
        <v>720</v>
      </c>
      <c r="E14067" s="859">
        <v>34</v>
      </c>
      <c r="F14067" s="859">
        <v>27</v>
      </c>
      <c r="G14067" s="518" t="s">
        <v>122</v>
      </c>
      <c r="H14067" s="518" t="s">
        <v>390</v>
      </c>
      <c r="I14067" s="518">
        <v>701193</v>
      </c>
    </row>
    <row r="14068" spans="1:9" x14ac:dyDescent="0.2">
      <c r="A14068" s="518" t="s">
        <v>255</v>
      </c>
      <c r="B14068" s="518">
        <v>701201</v>
      </c>
      <c r="C14068" s="518" t="s">
        <v>2660</v>
      </c>
      <c r="D14068" s="518" t="s">
        <v>856</v>
      </c>
      <c r="E14068" s="859">
        <v>32</v>
      </c>
      <c r="F14068" s="859">
        <v>27</v>
      </c>
      <c r="G14068" s="518" t="s">
        <v>122</v>
      </c>
      <c r="H14068" s="518" t="s">
        <v>255</v>
      </c>
      <c r="I14068" s="518">
        <v>701201</v>
      </c>
    </row>
    <row r="14069" spans="1:9" x14ac:dyDescent="0.2">
      <c r="A14069" s="518" t="s">
        <v>286</v>
      </c>
      <c r="B14069" s="518">
        <v>701219</v>
      </c>
      <c r="C14069" s="518" t="s">
        <v>2660</v>
      </c>
      <c r="D14069" s="518" t="s">
        <v>1532</v>
      </c>
      <c r="E14069" s="859">
        <v>18</v>
      </c>
      <c r="F14069" s="859">
        <v>0</v>
      </c>
      <c r="G14069" s="518" t="s">
        <v>122</v>
      </c>
      <c r="H14069" s="518" t="s">
        <v>286</v>
      </c>
      <c r="I14069" s="518">
        <v>701219</v>
      </c>
    </row>
    <row r="14070" spans="1:9" x14ac:dyDescent="0.2">
      <c r="A14070" s="518" t="s">
        <v>286</v>
      </c>
      <c r="B14070" s="518">
        <v>701243</v>
      </c>
      <c r="C14070" s="518" t="s">
        <v>2660</v>
      </c>
      <c r="D14070" s="518" t="s">
        <v>1096</v>
      </c>
      <c r="E14070" s="859">
        <v>32</v>
      </c>
      <c r="F14070" s="859">
        <v>26</v>
      </c>
      <c r="G14070" s="518" t="s">
        <v>122</v>
      </c>
      <c r="H14070" s="518" t="s">
        <v>286</v>
      </c>
      <c r="I14070" s="518">
        <v>701243</v>
      </c>
    </row>
    <row r="14071" spans="1:9" x14ac:dyDescent="0.2">
      <c r="A14071" s="518" t="s">
        <v>255</v>
      </c>
      <c r="B14071" s="518">
        <v>701250</v>
      </c>
      <c r="C14071" s="518" t="s">
        <v>2660</v>
      </c>
      <c r="D14071" s="518" t="s">
        <v>429</v>
      </c>
      <c r="E14071" s="859">
        <v>34</v>
      </c>
      <c r="F14071" s="859">
        <v>30</v>
      </c>
      <c r="G14071" s="518" t="s">
        <v>122</v>
      </c>
      <c r="H14071" s="518" t="s">
        <v>255</v>
      </c>
      <c r="I14071" s="518">
        <v>701250</v>
      </c>
    </row>
    <row r="14072" spans="1:9" x14ac:dyDescent="0.2">
      <c r="A14072" s="518" t="s">
        <v>255</v>
      </c>
      <c r="B14072" s="518">
        <v>701268</v>
      </c>
      <c r="C14072" s="518" t="s">
        <v>2660</v>
      </c>
      <c r="D14072" s="518" t="s">
        <v>1665</v>
      </c>
      <c r="E14072" s="859">
        <v>34</v>
      </c>
      <c r="F14072" s="859">
        <v>28</v>
      </c>
      <c r="G14072" s="518" t="s">
        <v>122</v>
      </c>
      <c r="H14072" s="518" t="s">
        <v>255</v>
      </c>
      <c r="I14072" s="518">
        <v>701268</v>
      </c>
    </row>
    <row r="14073" spans="1:9" x14ac:dyDescent="0.2">
      <c r="A14073" s="518" t="s">
        <v>255</v>
      </c>
      <c r="B14073" s="518">
        <v>701276</v>
      </c>
      <c r="C14073" s="518" t="s">
        <v>2660</v>
      </c>
      <c r="D14073" s="518" t="s">
        <v>527</v>
      </c>
      <c r="E14073" s="859">
        <v>35</v>
      </c>
      <c r="F14073" s="859">
        <v>22</v>
      </c>
      <c r="G14073" s="518" t="s">
        <v>122</v>
      </c>
      <c r="H14073" s="518" t="s">
        <v>255</v>
      </c>
      <c r="I14073" s="518">
        <v>701276</v>
      </c>
    </row>
    <row r="14074" spans="1:9" x14ac:dyDescent="0.2">
      <c r="A14074" s="518" t="s">
        <v>372</v>
      </c>
      <c r="B14074" s="518">
        <v>701300</v>
      </c>
      <c r="C14074" s="518" t="s">
        <v>2660</v>
      </c>
      <c r="D14074" s="518" t="s">
        <v>1702</v>
      </c>
      <c r="E14074" s="859">
        <v>22</v>
      </c>
      <c r="F14074" s="859">
        <v>22</v>
      </c>
      <c r="G14074" s="518" t="s">
        <v>122</v>
      </c>
      <c r="H14074" s="518" t="s">
        <v>372</v>
      </c>
      <c r="I14074" s="518">
        <v>701300</v>
      </c>
    </row>
    <row r="14075" spans="1:9" x14ac:dyDescent="0.2">
      <c r="A14075" s="518" t="s">
        <v>372</v>
      </c>
      <c r="B14075" s="518">
        <v>701318</v>
      </c>
      <c r="C14075" s="518" t="s">
        <v>2660</v>
      </c>
      <c r="D14075" s="518" t="s">
        <v>493</v>
      </c>
      <c r="E14075" s="859">
        <v>32</v>
      </c>
      <c r="F14075" s="859">
        <v>0</v>
      </c>
      <c r="G14075" s="518" t="s">
        <v>122</v>
      </c>
      <c r="H14075" s="518" t="s">
        <v>372</v>
      </c>
      <c r="I14075" s="518">
        <v>701318</v>
      </c>
    </row>
    <row r="14076" spans="1:9" x14ac:dyDescent="0.2">
      <c r="A14076" s="518" t="s">
        <v>166</v>
      </c>
      <c r="B14076" s="518">
        <v>701334</v>
      </c>
      <c r="C14076" s="518" t="s">
        <v>2660</v>
      </c>
      <c r="D14076" s="518" t="s">
        <v>1563</v>
      </c>
      <c r="E14076" s="859">
        <v>28</v>
      </c>
      <c r="F14076" s="859">
        <v>28</v>
      </c>
      <c r="G14076" s="518" t="s">
        <v>122</v>
      </c>
      <c r="H14076" s="518" t="s">
        <v>166</v>
      </c>
      <c r="I14076" s="518">
        <v>701334</v>
      </c>
    </row>
    <row r="14077" spans="1:9" x14ac:dyDescent="0.2">
      <c r="A14077" s="518" t="s">
        <v>166</v>
      </c>
      <c r="B14077" s="518">
        <v>701359</v>
      </c>
      <c r="C14077" s="518" t="s">
        <v>2660</v>
      </c>
      <c r="D14077" s="518" t="s">
        <v>683</v>
      </c>
      <c r="E14077" s="859">
        <v>32</v>
      </c>
      <c r="F14077" s="859">
        <v>32</v>
      </c>
      <c r="G14077" s="518" t="s">
        <v>122</v>
      </c>
      <c r="H14077" s="518" t="s">
        <v>166</v>
      </c>
      <c r="I14077" s="518">
        <v>701359</v>
      </c>
    </row>
    <row r="14078" spans="1:9" x14ac:dyDescent="0.2">
      <c r="A14078" s="518" t="s">
        <v>372</v>
      </c>
      <c r="B14078" s="518">
        <v>701367</v>
      </c>
      <c r="C14078" s="518" t="s">
        <v>2660</v>
      </c>
      <c r="D14078" s="518" t="s">
        <v>3660</v>
      </c>
      <c r="E14078" s="859">
        <v>32</v>
      </c>
      <c r="F14078" s="859">
        <v>0</v>
      </c>
      <c r="G14078" s="518" t="s">
        <v>122</v>
      </c>
      <c r="H14078" s="518" t="s">
        <v>372</v>
      </c>
      <c r="I14078" s="518">
        <v>701367</v>
      </c>
    </row>
    <row r="14079" spans="1:9" x14ac:dyDescent="0.2">
      <c r="A14079" s="518" t="s">
        <v>372</v>
      </c>
      <c r="B14079" s="518">
        <v>701391</v>
      </c>
      <c r="C14079" s="518" t="s">
        <v>2660</v>
      </c>
      <c r="D14079" s="518" t="s">
        <v>7468</v>
      </c>
      <c r="E14079" s="859">
        <v>35</v>
      </c>
      <c r="F14079" s="859">
        <v>0</v>
      </c>
      <c r="G14079" s="518" t="s">
        <v>122</v>
      </c>
      <c r="H14079" s="518" t="s">
        <v>372</v>
      </c>
      <c r="I14079" s="518">
        <v>701391</v>
      </c>
    </row>
    <row r="14080" spans="1:9" x14ac:dyDescent="0.2">
      <c r="A14080" s="518" t="s">
        <v>372</v>
      </c>
      <c r="B14080" s="518">
        <v>701417</v>
      </c>
      <c r="C14080" s="518" t="s">
        <v>2660</v>
      </c>
      <c r="D14080" s="518" t="s">
        <v>1746</v>
      </c>
      <c r="E14080" s="859">
        <v>23</v>
      </c>
      <c r="F14080" s="859">
        <v>0</v>
      </c>
      <c r="G14080" s="518" t="s">
        <v>122</v>
      </c>
      <c r="H14080" s="518" t="s">
        <v>372</v>
      </c>
      <c r="I14080" s="518">
        <v>701417</v>
      </c>
    </row>
    <row r="14081" spans="1:9" x14ac:dyDescent="0.2">
      <c r="A14081" s="518" t="s">
        <v>372</v>
      </c>
      <c r="B14081" s="518">
        <v>701433</v>
      </c>
      <c r="C14081" s="518" t="s">
        <v>2660</v>
      </c>
      <c r="D14081" s="518" t="s">
        <v>9714</v>
      </c>
      <c r="E14081" s="859">
        <v>25</v>
      </c>
      <c r="F14081" s="859">
        <v>0</v>
      </c>
      <c r="G14081" s="518" t="s">
        <v>122</v>
      </c>
      <c r="H14081" s="518" t="s">
        <v>372</v>
      </c>
      <c r="I14081" s="518">
        <v>701433</v>
      </c>
    </row>
    <row r="14082" spans="1:9" x14ac:dyDescent="0.2">
      <c r="A14082" s="518" t="s">
        <v>166</v>
      </c>
      <c r="B14082" s="518">
        <v>701441</v>
      </c>
      <c r="C14082" s="518" t="s">
        <v>2660</v>
      </c>
      <c r="D14082" s="518" t="s">
        <v>729</v>
      </c>
      <c r="E14082" s="859">
        <v>30</v>
      </c>
      <c r="F14082" s="859">
        <v>30</v>
      </c>
      <c r="G14082" s="518" t="s">
        <v>122</v>
      </c>
      <c r="H14082" s="518" t="s">
        <v>166</v>
      </c>
      <c r="I14082" s="518">
        <v>701441</v>
      </c>
    </row>
    <row r="14083" spans="1:9" x14ac:dyDescent="0.2">
      <c r="A14083" s="518" t="s">
        <v>372</v>
      </c>
      <c r="B14083" s="518">
        <v>701458</v>
      </c>
      <c r="C14083" s="518" t="s">
        <v>2660</v>
      </c>
      <c r="D14083" s="518" t="s">
        <v>1607</v>
      </c>
      <c r="E14083" s="859">
        <v>33</v>
      </c>
      <c r="F14083" s="859">
        <v>0</v>
      </c>
      <c r="G14083" s="518" t="s">
        <v>122</v>
      </c>
      <c r="H14083" s="518" t="s">
        <v>372</v>
      </c>
      <c r="I14083" s="518">
        <v>701458</v>
      </c>
    </row>
    <row r="14084" spans="1:9" x14ac:dyDescent="0.2">
      <c r="A14084" s="518" t="s">
        <v>166</v>
      </c>
      <c r="B14084" s="518">
        <v>701508</v>
      </c>
      <c r="C14084" s="518" t="s">
        <v>2660</v>
      </c>
      <c r="D14084" s="518" t="s">
        <v>614</v>
      </c>
      <c r="E14084" s="859">
        <v>27</v>
      </c>
      <c r="F14084" s="859">
        <v>24</v>
      </c>
      <c r="G14084" s="518" t="s">
        <v>122</v>
      </c>
      <c r="H14084" s="518" t="s">
        <v>166</v>
      </c>
      <c r="I14084" s="518">
        <v>701508</v>
      </c>
    </row>
    <row r="14085" spans="1:9" x14ac:dyDescent="0.2">
      <c r="A14085" s="518" t="s">
        <v>166</v>
      </c>
      <c r="B14085" s="518">
        <v>701532</v>
      </c>
      <c r="C14085" s="518" t="s">
        <v>2660</v>
      </c>
      <c r="D14085" s="518" t="s">
        <v>862</v>
      </c>
      <c r="E14085" s="859">
        <v>29</v>
      </c>
      <c r="F14085" s="859">
        <v>29</v>
      </c>
      <c r="G14085" s="518" t="s">
        <v>122</v>
      </c>
      <c r="H14085" s="518" t="s">
        <v>166</v>
      </c>
      <c r="I14085" s="518">
        <v>701532</v>
      </c>
    </row>
    <row r="14086" spans="1:9" x14ac:dyDescent="0.2">
      <c r="A14086" s="518" t="s">
        <v>166</v>
      </c>
      <c r="B14086" s="518">
        <v>701540</v>
      </c>
      <c r="C14086" s="518" t="s">
        <v>2660</v>
      </c>
      <c r="D14086" s="518" t="s">
        <v>1833</v>
      </c>
      <c r="E14086" s="859">
        <v>30</v>
      </c>
      <c r="F14086" s="859">
        <v>30</v>
      </c>
      <c r="G14086" s="518" t="s">
        <v>122</v>
      </c>
      <c r="H14086" s="518" t="s">
        <v>166</v>
      </c>
      <c r="I14086" s="518">
        <v>701540</v>
      </c>
    </row>
    <row r="14087" spans="1:9" x14ac:dyDescent="0.2">
      <c r="A14087" s="518" t="s">
        <v>166</v>
      </c>
      <c r="B14087" s="518">
        <v>701557</v>
      </c>
      <c r="C14087" s="518" t="s">
        <v>2660</v>
      </c>
      <c r="D14087" s="518" t="s">
        <v>474</v>
      </c>
      <c r="E14087" s="859">
        <v>33</v>
      </c>
      <c r="F14087" s="859">
        <v>33</v>
      </c>
      <c r="G14087" s="518" t="s">
        <v>122</v>
      </c>
      <c r="H14087" s="518" t="s">
        <v>166</v>
      </c>
      <c r="I14087" s="518">
        <v>701557</v>
      </c>
    </row>
    <row r="14088" spans="1:9" x14ac:dyDescent="0.2">
      <c r="A14088" s="518" t="s">
        <v>166</v>
      </c>
      <c r="B14088" s="518">
        <v>701565</v>
      </c>
      <c r="C14088" s="518" t="s">
        <v>2660</v>
      </c>
      <c r="D14088" s="518" t="s">
        <v>9715</v>
      </c>
      <c r="E14088" s="859">
        <v>26</v>
      </c>
      <c r="F14088" s="859">
        <v>26</v>
      </c>
      <c r="G14088" s="518" t="s">
        <v>122</v>
      </c>
      <c r="H14088" s="518" t="s">
        <v>166</v>
      </c>
      <c r="I14088" s="518">
        <v>701565</v>
      </c>
    </row>
    <row r="14089" spans="1:9" x14ac:dyDescent="0.2">
      <c r="A14089" s="518" t="s">
        <v>166</v>
      </c>
      <c r="B14089" s="518">
        <v>701623</v>
      </c>
      <c r="C14089" s="518" t="s">
        <v>2660</v>
      </c>
      <c r="D14089" s="518" t="s">
        <v>1834</v>
      </c>
      <c r="E14089" s="859">
        <v>34</v>
      </c>
      <c r="F14089" s="859">
        <v>34</v>
      </c>
      <c r="G14089" s="518" t="s">
        <v>122</v>
      </c>
      <c r="H14089" s="518" t="s">
        <v>166</v>
      </c>
      <c r="I14089" s="518">
        <v>701623</v>
      </c>
    </row>
    <row r="14090" spans="1:9" x14ac:dyDescent="0.2">
      <c r="A14090" s="518" t="s">
        <v>372</v>
      </c>
      <c r="B14090" s="518">
        <v>701698</v>
      </c>
      <c r="C14090" s="518" t="s">
        <v>2660</v>
      </c>
      <c r="D14090" s="518" t="s">
        <v>9716</v>
      </c>
      <c r="E14090" s="859">
        <v>35</v>
      </c>
      <c r="F14090" s="859">
        <v>0</v>
      </c>
      <c r="G14090" s="518" t="s">
        <v>122</v>
      </c>
      <c r="H14090" s="518" t="s">
        <v>372</v>
      </c>
      <c r="I14090" s="518">
        <v>701698</v>
      </c>
    </row>
    <row r="14091" spans="1:9" x14ac:dyDescent="0.2">
      <c r="A14091" s="518" t="s">
        <v>372</v>
      </c>
      <c r="B14091" s="518">
        <v>701706</v>
      </c>
      <c r="C14091" s="518" t="s">
        <v>2660</v>
      </c>
      <c r="D14091" s="518" t="s">
        <v>1911</v>
      </c>
      <c r="E14091" s="859">
        <v>35</v>
      </c>
      <c r="F14091" s="859">
        <v>0</v>
      </c>
      <c r="G14091" s="518" t="s">
        <v>122</v>
      </c>
      <c r="H14091" s="518" t="s">
        <v>372</v>
      </c>
      <c r="I14091" s="518">
        <v>701706</v>
      </c>
    </row>
    <row r="14092" spans="1:9" x14ac:dyDescent="0.2">
      <c r="A14092" s="518" t="s">
        <v>372</v>
      </c>
      <c r="B14092" s="518">
        <v>701714</v>
      </c>
      <c r="C14092" s="518" t="s">
        <v>2660</v>
      </c>
      <c r="D14092" s="518" t="s">
        <v>9717</v>
      </c>
      <c r="E14092" s="859">
        <v>20</v>
      </c>
      <c r="F14092" s="859">
        <v>0</v>
      </c>
      <c r="G14092" s="518" t="s">
        <v>122</v>
      </c>
      <c r="H14092" s="518" t="s">
        <v>372</v>
      </c>
      <c r="I14092" s="518">
        <v>701714</v>
      </c>
    </row>
    <row r="14093" spans="1:9" x14ac:dyDescent="0.2">
      <c r="A14093" s="518" t="s">
        <v>166</v>
      </c>
      <c r="B14093" s="518">
        <v>701722</v>
      </c>
      <c r="C14093" s="518" t="s">
        <v>2660</v>
      </c>
      <c r="D14093" s="518" t="s">
        <v>800</v>
      </c>
      <c r="E14093" s="859">
        <v>31</v>
      </c>
      <c r="F14093" s="859">
        <v>31</v>
      </c>
      <c r="G14093" s="518" t="s">
        <v>122</v>
      </c>
      <c r="H14093" s="518" t="s">
        <v>166</v>
      </c>
      <c r="I14093" s="518">
        <v>701722</v>
      </c>
    </row>
    <row r="14094" spans="1:9" x14ac:dyDescent="0.2">
      <c r="A14094" s="518" t="s">
        <v>372</v>
      </c>
      <c r="B14094" s="518">
        <v>701730</v>
      </c>
      <c r="C14094" s="518" t="s">
        <v>2660</v>
      </c>
      <c r="D14094" s="518" t="s">
        <v>7469</v>
      </c>
      <c r="E14094" s="859">
        <v>28</v>
      </c>
      <c r="F14094" s="859">
        <v>0</v>
      </c>
      <c r="G14094" s="518" t="s">
        <v>122</v>
      </c>
      <c r="H14094" s="518" t="s">
        <v>372</v>
      </c>
      <c r="I14094" s="518">
        <v>701730</v>
      </c>
    </row>
    <row r="14095" spans="1:9" x14ac:dyDescent="0.2">
      <c r="A14095" s="518" t="s">
        <v>166</v>
      </c>
      <c r="B14095" s="518">
        <v>701748</v>
      </c>
      <c r="C14095" s="518" t="s">
        <v>2660</v>
      </c>
      <c r="D14095" s="518" t="s">
        <v>1879</v>
      </c>
      <c r="E14095" s="859">
        <v>27</v>
      </c>
      <c r="F14095" s="859">
        <v>27</v>
      </c>
      <c r="G14095" s="518" t="s">
        <v>122</v>
      </c>
      <c r="H14095" s="518" t="s">
        <v>166</v>
      </c>
      <c r="I14095" s="518">
        <v>701748</v>
      </c>
    </row>
    <row r="14096" spans="1:9" x14ac:dyDescent="0.2">
      <c r="A14096" s="518" t="s">
        <v>372</v>
      </c>
      <c r="B14096" s="518">
        <v>701789</v>
      </c>
      <c r="C14096" s="518" t="s">
        <v>2660</v>
      </c>
      <c r="D14096" s="518" t="s">
        <v>1246</v>
      </c>
      <c r="E14096" s="859">
        <v>35</v>
      </c>
      <c r="F14096" s="859">
        <v>0</v>
      </c>
      <c r="G14096" s="518" t="s">
        <v>122</v>
      </c>
      <c r="H14096" s="518" t="s">
        <v>372</v>
      </c>
      <c r="I14096" s="518">
        <v>701789</v>
      </c>
    </row>
    <row r="14097" spans="1:9" x14ac:dyDescent="0.2">
      <c r="A14097" s="518" t="s">
        <v>372</v>
      </c>
      <c r="B14097" s="518">
        <v>701805</v>
      </c>
      <c r="C14097" s="518" t="s">
        <v>2660</v>
      </c>
      <c r="D14097" s="518" t="s">
        <v>1913</v>
      </c>
      <c r="E14097" s="859">
        <v>35</v>
      </c>
      <c r="F14097" s="859">
        <v>0</v>
      </c>
      <c r="G14097" s="518" t="s">
        <v>122</v>
      </c>
      <c r="H14097" s="518" t="s">
        <v>372</v>
      </c>
      <c r="I14097" s="518">
        <v>701805</v>
      </c>
    </row>
    <row r="14098" spans="1:9" x14ac:dyDescent="0.2">
      <c r="A14098" s="518" t="s">
        <v>372</v>
      </c>
      <c r="B14098" s="518">
        <v>701821</v>
      </c>
      <c r="C14098" s="518" t="s">
        <v>2660</v>
      </c>
      <c r="D14098" s="518" t="s">
        <v>9718</v>
      </c>
      <c r="E14098" s="859">
        <v>35</v>
      </c>
      <c r="F14098" s="859">
        <v>23</v>
      </c>
      <c r="G14098" s="518" t="s">
        <v>122</v>
      </c>
      <c r="H14098" s="518" t="s">
        <v>372</v>
      </c>
      <c r="I14098" s="518">
        <v>701821</v>
      </c>
    </row>
    <row r="14099" spans="1:9" x14ac:dyDescent="0.2">
      <c r="A14099" s="518" t="s">
        <v>372</v>
      </c>
      <c r="B14099" s="518">
        <v>701839</v>
      </c>
      <c r="C14099" s="518" t="s">
        <v>2660</v>
      </c>
      <c r="D14099" s="518" t="s">
        <v>9719</v>
      </c>
      <c r="E14099" s="859">
        <v>31</v>
      </c>
      <c r="F14099" s="859">
        <v>24</v>
      </c>
      <c r="G14099" s="518" t="s">
        <v>122</v>
      </c>
      <c r="H14099" s="518" t="s">
        <v>372</v>
      </c>
      <c r="I14099" s="518">
        <v>701839</v>
      </c>
    </row>
    <row r="14100" spans="1:9" x14ac:dyDescent="0.2">
      <c r="A14100" s="518" t="s">
        <v>372</v>
      </c>
      <c r="B14100" s="518">
        <v>701847</v>
      </c>
      <c r="C14100" s="518" t="s">
        <v>2660</v>
      </c>
      <c r="D14100" s="518" t="s">
        <v>543</v>
      </c>
      <c r="E14100" s="859">
        <v>31</v>
      </c>
      <c r="F14100" s="859">
        <v>26</v>
      </c>
      <c r="G14100" s="518" t="s">
        <v>122</v>
      </c>
      <c r="H14100" s="518" t="s">
        <v>372</v>
      </c>
      <c r="I14100" s="518">
        <v>701847</v>
      </c>
    </row>
    <row r="14101" spans="1:9" x14ac:dyDescent="0.2">
      <c r="A14101" s="518" t="s">
        <v>372</v>
      </c>
      <c r="B14101" s="518">
        <v>701854</v>
      </c>
      <c r="C14101" s="518" t="s">
        <v>2660</v>
      </c>
      <c r="D14101" s="518" t="s">
        <v>7470</v>
      </c>
      <c r="E14101" s="859">
        <v>32</v>
      </c>
      <c r="F14101" s="859">
        <v>26</v>
      </c>
      <c r="G14101" s="518" t="s">
        <v>122</v>
      </c>
      <c r="H14101" s="518" t="s">
        <v>372</v>
      </c>
      <c r="I14101" s="518">
        <v>701854</v>
      </c>
    </row>
    <row r="14102" spans="1:9" x14ac:dyDescent="0.2">
      <c r="A14102" s="518" t="s">
        <v>372</v>
      </c>
      <c r="B14102" s="518">
        <v>701862</v>
      </c>
      <c r="C14102" s="518" t="s">
        <v>2660</v>
      </c>
      <c r="D14102" s="518" t="s">
        <v>9720</v>
      </c>
      <c r="E14102" s="859">
        <v>35</v>
      </c>
      <c r="F14102" s="859">
        <v>25</v>
      </c>
      <c r="G14102" s="518" t="s">
        <v>122</v>
      </c>
      <c r="H14102" s="518" t="s">
        <v>372</v>
      </c>
      <c r="I14102" s="518">
        <v>701862</v>
      </c>
    </row>
    <row r="14103" spans="1:9" x14ac:dyDescent="0.2">
      <c r="A14103" s="518" t="s">
        <v>166</v>
      </c>
      <c r="B14103" s="518">
        <v>701870</v>
      </c>
      <c r="C14103" s="518" t="s">
        <v>2660</v>
      </c>
      <c r="D14103" s="518" t="s">
        <v>941</v>
      </c>
      <c r="E14103" s="859">
        <v>16</v>
      </c>
      <c r="F14103" s="859">
        <v>16</v>
      </c>
      <c r="G14103" s="518" t="s">
        <v>122</v>
      </c>
      <c r="H14103" s="518" t="s">
        <v>166</v>
      </c>
      <c r="I14103" s="518">
        <v>701870</v>
      </c>
    </row>
    <row r="14104" spans="1:9" x14ac:dyDescent="0.2">
      <c r="A14104" s="518" t="s">
        <v>166</v>
      </c>
      <c r="B14104" s="518">
        <v>701888</v>
      </c>
      <c r="C14104" s="518" t="s">
        <v>2660</v>
      </c>
      <c r="D14104" s="518" t="s">
        <v>600</v>
      </c>
      <c r="E14104" s="859">
        <v>20</v>
      </c>
      <c r="F14104" s="859">
        <v>20</v>
      </c>
      <c r="G14104" s="518" t="s">
        <v>122</v>
      </c>
      <c r="H14104" s="518" t="s">
        <v>166</v>
      </c>
      <c r="I14104" s="518">
        <v>701888</v>
      </c>
    </row>
    <row r="14105" spans="1:9" x14ac:dyDescent="0.2">
      <c r="A14105" s="518" t="s">
        <v>166</v>
      </c>
      <c r="B14105" s="518">
        <v>701904</v>
      </c>
      <c r="C14105" s="518" t="s">
        <v>2660</v>
      </c>
      <c r="D14105" s="518" t="s">
        <v>600</v>
      </c>
      <c r="E14105" s="859">
        <v>33</v>
      </c>
      <c r="F14105" s="859">
        <v>33</v>
      </c>
      <c r="G14105" s="518" t="s">
        <v>122</v>
      </c>
      <c r="H14105" s="518" t="s">
        <v>166</v>
      </c>
      <c r="I14105" s="518">
        <v>701904</v>
      </c>
    </row>
    <row r="14106" spans="1:9" x14ac:dyDescent="0.2">
      <c r="A14106" s="518" t="s">
        <v>166</v>
      </c>
      <c r="B14106" s="518">
        <v>701920</v>
      </c>
      <c r="C14106" s="518" t="s">
        <v>2660</v>
      </c>
      <c r="D14106" s="518" t="s">
        <v>680</v>
      </c>
      <c r="E14106" s="859">
        <v>28</v>
      </c>
      <c r="F14106" s="859">
        <v>28</v>
      </c>
      <c r="G14106" s="518" t="s">
        <v>122</v>
      </c>
      <c r="H14106" s="518" t="s">
        <v>166</v>
      </c>
      <c r="I14106" s="518">
        <v>701920</v>
      </c>
    </row>
    <row r="14107" spans="1:9" x14ac:dyDescent="0.2">
      <c r="A14107" s="518" t="s">
        <v>166</v>
      </c>
      <c r="B14107" s="518">
        <v>701946</v>
      </c>
      <c r="C14107" s="518" t="s">
        <v>2660</v>
      </c>
      <c r="D14107" s="518" t="s">
        <v>1345</v>
      </c>
      <c r="E14107" s="859">
        <v>26</v>
      </c>
      <c r="F14107" s="859">
        <v>16</v>
      </c>
      <c r="G14107" s="518" t="s">
        <v>122</v>
      </c>
      <c r="H14107" s="518" t="s">
        <v>166</v>
      </c>
      <c r="I14107" s="518">
        <v>701946</v>
      </c>
    </row>
    <row r="14108" spans="1:9" x14ac:dyDescent="0.2">
      <c r="A14108" s="518" t="s">
        <v>166</v>
      </c>
      <c r="B14108" s="518">
        <v>701961</v>
      </c>
      <c r="C14108" s="518" t="s">
        <v>2660</v>
      </c>
      <c r="D14108" s="518" t="s">
        <v>1986</v>
      </c>
      <c r="E14108" s="859">
        <v>34</v>
      </c>
      <c r="F14108" s="859">
        <v>15</v>
      </c>
      <c r="G14108" s="518" t="s">
        <v>122</v>
      </c>
      <c r="H14108" s="518" t="s">
        <v>166</v>
      </c>
      <c r="I14108" s="518">
        <v>701961</v>
      </c>
    </row>
    <row r="14109" spans="1:9" x14ac:dyDescent="0.2">
      <c r="A14109" s="518" t="s">
        <v>166</v>
      </c>
      <c r="B14109" s="518">
        <v>701995</v>
      </c>
      <c r="C14109" s="518" t="s">
        <v>2660</v>
      </c>
      <c r="D14109" s="518" t="s">
        <v>611</v>
      </c>
      <c r="E14109" s="859">
        <v>35</v>
      </c>
      <c r="F14109" s="859">
        <v>35</v>
      </c>
      <c r="G14109" s="518" t="s">
        <v>122</v>
      </c>
      <c r="H14109" s="518" t="s">
        <v>166</v>
      </c>
      <c r="I14109" s="518">
        <v>701995</v>
      </c>
    </row>
    <row r="14110" spans="1:9" x14ac:dyDescent="0.2">
      <c r="A14110" s="518" t="s">
        <v>170</v>
      </c>
      <c r="B14110" s="518">
        <v>702001</v>
      </c>
      <c r="C14110" s="518" t="s">
        <v>2660</v>
      </c>
      <c r="D14110" s="518" t="s">
        <v>1987</v>
      </c>
      <c r="E14110" s="859">
        <v>27</v>
      </c>
      <c r="F14110" s="859">
        <v>24</v>
      </c>
      <c r="G14110" s="518" t="s">
        <v>122</v>
      </c>
      <c r="H14110" s="518" t="s">
        <v>170</v>
      </c>
      <c r="I14110" s="518">
        <v>702001</v>
      </c>
    </row>
    <row r="14111" spans="1:9" x14ac:dyDescent="0.2">
      <c r="A14111" s="518" t="s">
        <v>170</v>
      </c>
      <c r="B14111" s="518">
        <v>702043</v>
      </c>
      <c r="C14111" s="518" t="s">
        <v>2660</v>
      </c>
      <c r="D14111" s="518" t="s">
        <v>1761</v>
      </c>
      <c r="E14111" s="859">
        <v>27</v>
      </c>
      <c r="F14111" s="859">
        <v>12</v>
      </c>
      <c r="G14111" s="518" t="s">
        <v>122</v>
      </c>
      <c r="H14111" s="518" t="s">
        <v>170</v>
      </c>
      <c r="I14111" s="518">
        <v>704932</v>
      </c>
    </row>
    <row r="14112" spans="1:9" x14ac:dyDescent="0.2">
      <c r="A14112" s="518" t="s">
        <v>170</v>
      </c>
      <c r="B14112" s="518">
        <v>702217</v>
      </c>
      <c r="C14112" s="518" t="s">
        <v>2660</v>
      </c>
      <c r="D14112" s="518" t="s">
        <v>709</v>
      </c>
      <c r="E14112" s="859">
        <v>30</v>
      </c>
      <c r="F14112" s="859">
        <v>5</v>
      </c>
      <c r="G14112" s="518" t="s">
        <v>122</v>
      </c>
      <c r="H14112" s="518" t="s">
        <v>170</v>
      </c>
      <c r="I14112" s="518">
        <v>576306</v>
      </c>
    </row>
    <row r="14113" spans="1:9" x14ac:dyDescent="0.2">
      <c r="A14113" s="518" t="s">
        <v>164</v>
      </c>
      <c r="B14113" s="518">
        <v>702233</v>
      </c>
      <c r="C14113" s="518" t="s">
        <v>2660</v>
      </c>
      <c r="D14113" s="518" t="s">
        <v>800</v>
      </c>
      <c r="E14113" s="859">
        <v>32</v>
      </c>
      <c r="F14113" s="859">
        <v>25</v>
      </c>
      <c r="G14113" s="518" t="s">
        <v>122</v>
      </c>
      <c r="H14113" s="518" t="s">
        <v>164</v>
      </c>
      <c r="I14113" s="518">
        <v>702233</v>
      </c>
    </row>
    <row r="14114" spans="1:9" x14ac:dyDescent="0.2">
      <c r="A14114" s="518" t="s">
        <v>164</v>
      </c>
      <c r="B14114" s="518">
        <v>702258</v>
      </c>
      <c r="C14114" s="518" t="s">
        <v>2660</v>
      </c>
      <c r="D14114" s="518" t="s">
        <v>2080</v>
      </c>
      <c r="E14114" s="859">
        <v>30</v>
      </c>
      <c r="F14114" s="859">
        <v>29</v>
      </c>
      <c r="G14114" s="518" t="s">
        <v>122</v>
      </c>
      <c r="H14114" s="518" t="s">
        <v>164</v>
      </c>
      <c r="I14114" s="518">
        <v>702258</v>
      </c>
    </row>
    <row r="14115" spans="1:9" x14ac:dyDescent="0.2">
      <c r="A14115" s="518" t="s">
        <v>164</v>
      </c>
      <c r="B14115" s="518">
        <v>702274</v>
      </c>
      <c r="C14115" s="518" t="s">
        <v>2660</v>
      </c>
      <c r="D14115" s="518" t="s">
        <v>2116</v>
      </c>
      <c r="E14115" s="859">
        <v>30</v>
      </c>
      <c r="F14115" s="859">
        <v>27</v>
      </c>
      <c r="G14115" s="518" t="s">
        <v>122</v>
      </c>
      <c r="H14115" s="518" t="s">
        <v>164</v>
      </c>
      <c r="I14115" s="518">
        <v>702274</v>
      </c>
    </row>
    <row r="14116" spans="1:9" x14ac:dyDescent="0.2">
      <c r="A14116" s="518" t="s">
        <v>170</v>
      </c>
      <c r="B14116" s="518">
        <v>702282</v>
      </c>
      <c r="C14116" s="518" t="s">
        <v>2660</v>
      </c>
      <c r="D14116" s="518" t="s">
        <v>2117</v>
      </c>
      <c r="E14116" s="859">
        <v>16</v>
      </c>
      <c r="F14116" s="859">
        <v>0</v>
      </c>
      <c r="G14116" s="518" t="s">
        <v>122</v>
      </c>
      <c r="H14116" s="518" t="s">
        <v>170</v>
      </c>
      <c r="I14116" s="518">
        <v>702282</v>
      </c>
    </row>
    <row r="14117" spans="1:9" x14ac:dyDescent="0.2">
      <c r="A14117" s="518" t="s">
        <v>164</v>
      </c>
      <c r="B14117" s="518">
        <v>702357</v>
      </c>
      <c r="C14117" s="518" t="s">
        <v>2660</v>
      </c>
      <c r="D14117" s="518" t="s">
        <v>2118</v>
      </c>
      <c r="E14117" s="859">
        <v>28</v>
      </c>
      <c r="F14117" s="859">
        <v>26</v>
      </c>
      <c r="G14117" s="518" t="s">
        <v>122</v>
      </c>
      <c r="H14117" s="518" t="s">
        <v>164</v>
      </c>
      <c r="I14117" s="518">
        <v>702357</v>
      </c>
    </row>
    <row r="14118" spans="1:9" x14ac:dyDescent="0.2">
      <c r="A14118" s="518" t="s">
        <v>170</v>
      </c>
      <c r="B14118" s="518">
        <v>702415</v>
      </c>
      <c r="C14118" s="518" t="s">
        <v>2660</v>
      </c>
      <c r="D14118" s="518" t="s">
        <v>941</v>
      </c>
      <c r="E14118" s="859">
        <v>23</v>
      </c>
      <c r="F14118" s="859">
        <v>0</v>
      </c>
      <c r="G14118" s="518" t="s">
        <v>122</v>
      </c>
      <c r="H14118" s="518" t="s">
        <v>170</v>
      </c>
      <c r="I14118" s="518">
        <v>702415</v>
      </c>
    </row>
    <row r="14119" spans="1:9" x14ac:dyDescent="0.2">
      <c r="A14119" s="518" t="s">
        <v>170</v>
      </c>
      <c r="B14119" s="518">
        <v>702423</v>
      </c>
      <c r="C14119" s="518" t="s">
        <v>2660</v>
      </c>
      <c r="D14119" s="518" t="s">
        <v>1432</v>
      </c>
      <c r="E14119" s="859">
        <v>33</v>
      </c>
      <c r="F14119" s="859">
        <v>8</v>
      </c>
      <c r="G14119" s="518" t="s">
        <v>122</v>
      </c>
      <c r="H14119" s="518" t="s">
        <v>170</v>
      </c>
      <c r="I14119" s="518">
        <v>576306</v>
      </c>
    </row>
    <row r="14120" spans="1:9" x14ac:dyDescent="0.2">
      <c r="A14120" s="518" t="s">
        <v>164</v>
      </c>
      <c r="B14120" s="518">
        <v>702456</v>
      </c>
      <c r="C14120" s="518" t="s">
        <v>2660</v>
      </c>
      <c r="D14120" s="518" t="s">
        <v>494</v>
      </c>
      <c r="E14120" s="859">
        <v>17</v>
      </c>
      <c r="F14120" s="859">
        <v>13</v>
      </c>
      <c r="G14120" s="518" t="s">
        <v>122</v>
      </c>
      <c r="H14120" s="518" t="s">
        <v>164</v>
      </c>
      <c r="I14120" s="518">
        <v>702456</v>
      </c>
    </row>
    <row r="14121" spans="1:9" x14ac:dyDescent="0.2">
      <c r="A14121" s="518" t="s">
        <v>164</v>
      </c>
      <c r="B14121" s="518">
        <v>702480</v>
      </c>
      <c r="C14121" s="518" t="s">
        <v>2660</v>
      </c>
      <c r="D14121" s="518" t="s">
        <v>604</v>
      </c>
      <c r="E14121" s="859">
        <v>24</v>
      </c>
      <c r="F14121" s="859">
        <v>24</v>
      </c>
      <c r="G14121" s="518" t="s">
        <v>122</v>
      </c>
      <c r="H14121" s="518" t="s">
        <v>164</v>
      </c>
      <c r="I14121" s="518">
        <v>702480</v>
      </c>
    </row>
    <row r="14122" spans="1:9" x14ac:dyDescent="0.2">
      <c r="A14122" s="518" t="s">
        <v>170</v>
      </c>
      <c r="B14122" s="518">
        <v>702498</v>
      </c>
      <c r="C14122" s="518" t="s">
        <v>2660</v>
      </c>
      <c r="D14122" s="518" t="s">
        <v>2161</v>
      </c>
      <c r="E14122" s="859">
        <v>18</v>
      </c>
      <c r="F14122" s="859">
        <v>0</v>
      </c>
      <c r="G14122" s="518" t="s">
        <v>122</v>
      </c>
      <c r="H14122" s="518" t="s">
        <v>170</v>
      </c>
      <c r="I14122" s="518">
        <v>702498</v>
      </c>
    </row>
    <row r="14123" spans="1:9" x14ac:dyDescent="0.2">
      <c r="A14123" s="518" t="s">
        <v>164</v>
      </c>
      <c r="B14123" s="518">
        <v>702522</v>
      </c>
      <c r="C14123" s="518" t="s">
        <v>2660</v>
      </c>
      <c r="D14123" s="518" t="s">
        <v>1413</v>
      </c>
      <c r="E14123" s="859">
        <v>28</v>
      </c>
      <c r="F14123" s="859">
        <v>24</v>
      </c>
      <c r="G14123" s="518" t="s">
        <v>122</v>
      </c>
      <c r="H14123" s="518" t="s">
        <v>164</v>
      </c>
      <c r="I14123" s="518">
        <v>702522</v>
      </c>
    </row>
    <row r="14124" spans="1:9" x14ac:dyDescent="0.2">
      <c r="A14124" s="518" t="s">
        <v>170</v>
      </c>
      <c r="B14124" s="518">
        <v>702555</v>
      </c>
      <c r="C14124" s="518" t="s">
        <v>2660</v>
      </c>
      <c r="D14124" s="518" t="s">
        <v>1632</v>
      </c>
      <c r="E14124" s="859">
        <v>19</v>
      </c>
      <c r="F14124" s="859">
        <v>19</v>
      </c>
      <c r="G14124" s="518" t="s">
        <v>122</v>
      </c>
      <c r="H14124" s="518" t="s">
        <v>170</v>
      </c>
      <c r="I14124" s="518">
        <v>702555</v>
      </c>
    </row>
    <row r="14125" spans="1:9" x14ac:dyDescent="0.2">
      <c r="A14125" s="518" t="s">
        <v>170</v>
      </c>
      <c r="B14125" s="518">
        <v>702597</v>
      </c>
      <c r="C14125" s="518" t="s">
        <v>2660</v>
      </c>
      <c r="D14125" s="518" t="s">
        <v>9721</v>
      </c>
      <c r="E14125" s="859">
        <v>21</v>
      </c>
      <c r="F14125" s="859">
        <v>0</v>
      </c>
      <c r="G14125" s="518" t="s">
        <v>122</v>
      </c>
      <c r="H14125" s="518" t="s">
        <v>170</v>
      </c>
      <c r="I14125" s="518">
        <v>702597</v>
      </c>
    </row>
    <row r="14126" spans="1:9" x14ac:dyDescent="0.2">
      <c r="A14126" s="518" t="s">
        <v>170</v>
      </c>
      <c r="B14126" s="518">
        <v>702621</v>
      </c>
      <c r="C14126" s="518" t="s">
        <v>2660</v>
      </c>
      <c r="D14126" s="518" t="s">
        <v>1633</v>
      </c>
      <c r="E14126" s="859">
        <v>28</v>
      </c>
      <c r="F14126" s="859">
        <v>27</v>
      </c>
      <c r="G14126" s="518" t="s">
        <v>122</v>
      </c>
      <c r="H14126" s="518" t="s">
        <v>170</v>
      </c>
      <c r="I14126" s="518">
        <v>702621</v>
      </c>
    </row>
    <row r="14127" spans="1:9" x14ac:dyDescent="0.2">
      <c r="A14127" s="518" t="s">
        <v>170</v>
      </c>
      <c r="B14127" s="518">
        <v>702639</v>
      </c>
      <c r="C14127" s="518" t="s">
        <v>2660</v>
      </c>
      <c r="D14127" s="518" t="s">
        <v>1451</v>
      </c>
      <c r="E14127" s="859">
        <v>18</v>
      </c>
      <c r="F14127" s="859">
        <v>10</v>
      </c>
      <c r="G14127" s="518" t="s">
        <v>122</v>
      </c>
      <c r="H14127" s="518" t="s">
        <v>170</v>
      </c>
      <c r="I14127" s="518">
        <v>704965</v>
      </c>
    </row>
    <row r="14128" spans="1:9" x14ac:dyDescent="0.2">
      <c r="A14128" s="518" t="s">
        <v>170</v>
      </c>
      <c r="B14128" s="518">
        <v>702647</v>
      </c>
      <c r="C14128" s="518" t="s">
        <v>2660</v>
      </c>
      <c r="D14128" s="518" t="s">
        <v>409</v>
      </c>
      <c r="E14128" s="859">
        <v>31</v>
      </c>
      <c r="F14128" s="859">
        <v>11</v>
      </c>
      <c r="G14128" s="518" t="s">
        <v>122</v>
      </c>
      <c r="H14128" s="518" t="s">
        <v>170</v>
      </c>
      <c r="I14128" s="518">
        <v>703207</v>
      </c>
    </row>
    <row r="14129" spans="1:9" x14ac:dyDescent="0.2">
      <c r="A14129" s="518" t="s">
        <v>170</v>
      </c>
      <c r="B14129" s="518">
        <v>702662</v>
      </c>
      <c r="C14129" s="518" t="s">
        <v>2660</v>
      </c>
      <c r="D14129" s="518" t="s">
        <v>636</v>
      </c>
      <c r="E14129" s="859">
        <v>31</v>
      </c>
      <c r="F14129" s="859">
        <v>21</v>
      </c>
      <c r="G14129" s="518" t="s">
        <v>122</v>
      </c>
      <c r="H14129" s="518" t="s">
        <v>170</v>
      </c>
      <c r="I14129" s="518">
        <v>702662</v>
      </c>
    </row>
    <row r="14130" spans="1:9" x14ac:dyDescent="0.2">
      <c r="A14130" s="518" t="s">
        <v>170</v>
      </c>
      <c r="B14130" s="518">
        <v>702688</v>
      </c>
      <c r="C14130" s="518" t="s">
        <v>2660</v>
      </c>
      <c r="D14130" s="518" t="s">
        <v>1634</v>
      </c>
      <c r="E14130" s="859">
        <v>34</v>
      </c>
      <c r="F14130" s="859">
        <v>30</v>
      </c>
      <c r="G14130" s="518" t="s">
        <v>122</v>
      </c>
      <c r="H14130" s="518" t="s">
        <v>170</v>
      </c>
      <c r="I14130" s="518">
        <v>702688</v>
      </c>
    </row>
    <row r="14131" spans="1:9" x14ac:dyDescent="0.2">
      <c r="A14131" s="518" t="s">
        <v>170</v>
      </c>
      <c r="B14131" s="518">
        <v>702712</v>
      </c>
      <c r="C14131" s="518" t="s">
        <v>2660</v>
      </c>
      <c r="D14131" s="518" t="s">
        <v>769</v>
      </c>
      <c r="E14131" s="859">
        <v>34</v>
      </c>
      <c r="F14131" s="859">
        <v>32</v>
      </c>
      <c r="G14131" s="518" t="s">
        <v>122</v>
      </c>
      <c r="H14131" s="518" t="s">
        <v>170</v>
      </c>
      <c r="I14131" s="518">
        <v>702712</v>
      </c>
    </row>
    <row r="14132" spans="1:9" x14ac:dyDescent="0.2">
      <c r="A14132" s="518" t="s">
        <v>170</v>
      </c>
      <c r="B14132" s="518">
        <v>702746</v>
      </c>
      <c r="C14132" s="518" t="s">
        <v>2660</v>
      </c>
      <c r="D14132" s="518" t="s">
        <v>801</v>
      </c>
      <c r="E14132" s="859">
        <v>22</v>
      </c>
      <c r="F14132" s="859">
        <v>0</v>
      </c>
      <c r="G14132" s="518" t="s">
        <v>122</v>
      </c>
      <c r="H14132" s="518" t="s">
        <v>170</v>
      </c>
      <c r="I14132" s="518">
        <v>702746</v>
      </c>
    </row>
    <row r="14133" spans="1:9" x14ac:dyDescent="0.2">
      <c r="A14133" s="518" t="s">
        <v>164</v>
      </c>
      <c r="B14133" s="518">
        <v>702787</v>
      </c>
      <c r="C14133" s="518" t="s">
        <v>2660</v>
      </c>
      <c r="D14133" s="518" t="s">
        <v>486</v>
      </c>
      <c r="E14133" s="859">
        <v>30</v>
      </c>
      <c r="F14133" s="859">
        <v>30</v>
      </c>
      <c r="G14133" s="518" t="s">
        <v>122</v>
      </c>
      <c r="H14133" s="518" t="s">
        <v>164</v>
      </c>
      <c r="I14133" s="518">
        <v>702787</v>
      </c>
    </row>
    <row r="14134" spans="1:9" x14ac:dyDescent="0.2">
      <c r="A14134" s="518" t="s">
        <v>164</v>
      </c>
      <c r="B14134" s="518">
        <v>702803</v>
      </c>
      <c r="C14134" s="518" t="s">
        <v>2660</v>
      </c>
      <c r="D14134" s="518" t="s">
        <v>638</v>
      </c>
      <c r="E14134" s="859">
        <v>20</v>
      </c>
      <c r="F14134" s="859">
        <v>20</v>
      </c>
      <c r="G14134" s="518" t="s">
        <v>122</v>
      </c>
      <c r="H14134" s="518" t="s">
        <v>164</v>
      </c>
      <c r="I14134" s="518">
        <v>702803</v>
      </c>
    </row>
    <row r="14135" spans="1:9" x14ac:dyDescent="0.2">
      <c r="A14135" s="518" t="s">
        <v>164</v>
      </c>
      <c r="B14135" s="518">
        <v>702811</v>
      </c>
      <c r="C14135" s="518" t="s">
        <v>2660</v>
      </c>
      <c r="D14135" s="518" t="s">
        <v>1707</v>
      </c>
      <c r="E14135" s="859">
        <v>35</v>
      </c>
      <c r="F14135" s="859">
        <v>28</v>
      </c>
      <c r="G14135" s="518" t="s">
        <v>122</v>
      </c>
      <c r="H14135" s="518" t="s">
        <v>164</v>
      </c>
      <c r="I14135" s="518">
        <v>702811</v>
      </c>
    </row>
    <row r="14136" spans="1:9" x14ac:dyDescent="0.2">
      <c r="A14136" s="518" t="s">
        <v>164</v>
      </c>
      <c r="B14136" s="518">
        <v>702837</v>
      </c>
      <c r="C14136" s="518" t="s">
        <v>2660</v>
      </c>
      <c r="D14136" s="518" t="s">
        <v>1708</v>
      </c>
      <c r="E14136" s="859">
        <v>31</v>
      </c>
      <c r="F14136" s="859">
        <v>23</v>
      </c>
      <c r="G14136" s="518" t="s">
        <v>122</v>
      </c>
      <c r="H14136" s="518" t="s">
        <v>164</v>
      </c>
      <c r="I14136" s="518">
        <v>702837</v>
      </c>
    </row>
    <row r="14137" spans="1:9" x14ac:dyDescent="0.2">
      <c r="A14137" s="518" t="s">
        <v>164</v>
      </c>
      <c r="B14137" s="518">
        <v>702852</v>
      </c>
      <c r="C14137" s="518" t="s">
        <v>2660</v>
      </c>
      <c r="D14137" s="518" t="s">
        <v>1709</v>
      </c>
      <c r="E14137" s="859">
        <v>24</v>
      </c>
      <c r="F14137" s="859">
        <v>21</v>
      </c>
      <c r="G14137" s="518" t="s">
        <v>122</v>
      </c>
      <c r="H14137" s="518" t="s">
        <v>164</v>
      </c>
      <c r="I14137" s="518">
        <v>702852</v>
      </c>
    </row>
    <row r="14138" spans="1:9" x14ac:dyDescent="0.2">
      <c r="A14138" s="518" t="s">
        <v>164</v>
      </c>
      <c r="B14138" s="518">
        <v>702860</v>
      </c>
      <c r="C14138" s="518" t="s">
        <v>2660</v>
      </c>
      <c r="D14138" s="518" t="s">
        <v>1710</v>
      </c>
      <c r="E14138" s="859">
        <v>32</v>
      </c>
      <c r="F14138" s="859">
        <v>30</v>
      </c>
      <c r="G14138" s="518" t="s">
        <v>122</v>
      </c>
      <c r="H14138" s="518" t="s">
        <v>164</v>
      </c>
      <c r="I14138" s="518">
        <v>702860</v>
      </c>
    </row>
    <row r="14139" spans="1:9" x14ac:dyDescent="0.2">
      <c r="A14139" s="518" t="s">
        <v>170</v>
      </c>
      <c r="B14139" s="518">
        <v>702894</v>
      </c>
      <c r="C14139" s="518" t="s">
        <v>2660</v>
      </c>
      <c r="D14139" s="518" t="s">
        <v>815</v>
      </c>
      <c r="E14139" s="859">
        <v>20</v>
      </c>
      <c r="F14139" s="859">
        <v>9</v>
      </c>
      <c r="G14139" s="518" t="s">
        <v>122</v>
      </c>
      <c r="H14139" s="518" t="s">
        <v>170</v>
      </c>
      <c r="I14139" s="518">
        <v>704999</v>
      </c>
    </row>
    <row r="14140" spans="1:9" x14ac:dyDescent="0.2">
      <c r="A14140" s="518" t="s">
        <v>164</v>
      </c>
      <c r="B14140" s="518">
        <v>702902</v>
      </c>
      <c r="C14140" s="518" t="s">
        <v>2660</v>
      </c>
      <c r="D14140" s="518" t="s">
        <v>678</v>
      </c>
      <c r="E14140" s="859">
        <v>28</v>
      </c>
      <c r="F14140" s="859">
        <v>28</v>
      </c>
      <c r="G14140" s="518" t="s">
        <v>122</v>
      </c>
      <c r="H14140" s="518" t="s">
        <v>164</v>
      </c>
      <c r="I14140" s="518">
        <v>702902</v>
      </c>
    </row>
    <row r="14141" spans="1:9" x14ac:dyDescent="0.2">
      <c r="A14141" s="518" t="s">
        <v>170</v>
      </c>
      <c r="B14141" s="518">
        <v>702969</v>
      </c>
      <c r="C14141" s="518" t="s">
        <v>2660</v>
      </c>
      <c r="D14141" s="518" t="s">
        <v>1794</v>
      </c>
      <c r="E14141" s="859">
        <v>34</v>
      </c>
      <c r="F14141" s="859">
        <v>34</v>
      </c>
      <c r="G14141" s="518" t="s">
        <v>122</v>
      </c>
      <c r="H14141" s="518" t="s">
        <v>170</v>
      </c>
      <c r="I14141" s="518">
        <v>702969</v>
      </c>
    </row>
    <row r="14142" spans="1:9" x14ac:dyDescent="0.2">
      <c r="A14142" s="518" t="s">
        <v>164</v>
      </c>
      <c r="B14142" s="518">
        <v>702977</v>
      </c>
      <c r="C14142" s="518" t="s">
        <v>2660</v>
      </c>
      <c r="D14142" s="518" t="s">
        <v>1795</v>
      </c>
      <c r="E14142" s="859">
        <v>28</v>
      </c>
      <c r="F14142" s="859">
        <v>16</v>
      </c>
      <c r="G14142" s="518" t="s">
        <v>122</v>
      </c>
      <c r="H14142" s="518" t="s">
        <v>164</v>
      </c>
      <c r="I14142" s="518">
        <v>702977</v>
      </c>
    </row>
    <row r="14143" spans="1:9" x14ac:dyDescent="0.2">
      <c r="A14143" s="518" t="s">
        <v>170</v>
      </c>
      <c r="B14143" s="518">
        <v>702985</v>
      </c>
      <c r="C14143" s="518" t="s">
        <v>2660</v>
      </c>
      <c r="D14143" s="518" t="s">
        <v>1540</v>
      </c>
      <c r="E14143" s="859">
        <v>12</v>
      </c>
      <c r="F14143" s="859">
        <v>0</v>
      </c>
      <c r="G14143" s="518" t="s">
        <v>122</v>
      </c>
      <c r="H14143" s="518" t="s">
        <v>170</v>
      </c>
      <c r="I14143" s="518">
        <v>702985</v>
      </c>
    </row>
    <row r="14144" spans="1:9" x14ac:dyDescent="0.2">
      <c r="A14144" s="518" t="s">
        <v>164</v>
      </c>
      <c r="B14144" s="518">
        <v>702993</v>
      </c>
      <c r="C14144" s="518" t="s">
        <v>2660</v>
      </c>
      <c r="D14144" s="518" t="s">
        <v>1796</v>
      </c>
      <c r="E14144" s="859">
        <v>23</v>
      </c>
      <c r="F14144" s="859">
        <v>16</v>
      </c>
      <c r="G14144" s="518" t="s">
        <v>122</v>
      </c>
      <c r="H14144" s="518" t="s">
        <v>164</v>
      </c>
      <c r="I14144" s="518">
        <v>702993</v>
      </c>
    </row>
    <row r="14145" spans="1:9" x14ac:dyDescent="0.2">
      <c r="A14145" s="518" t="s">
        <v>164</v>
      </c>
      <c r="B14145" s="518">
        <v>703058</v>
      </c>
      <c r="C14145" s="518" t="s">
        <v>2660</v>
      </c>
      <c r="D14145" s="518" t="s">
        <v>1835</v>
      </c>
      <c r="E14145" s="859">
        <v>26</v>
      </c>
      <c r="F14145" s="859">
        <v>25</v>
      </c>
      <c r="G14145" s="518" t="s">
        <v>122</v>
      </c>
      <c r="H14145" s="518" t="s">
        <v>164</v>
      </c>
      <c r="I14145" s="518">
        <v>703058</v>
      </c>
    </row>
    <row r="14146" spans="1:9" x14ac:dyDescent="0.2">
      <c r="A14146" s="518" t="s">
        <v>170</v>
      </c>
      <c r="B14146" s="518">
        <v>703124</v>
      </c>
      <c r="C14146" s="518" t="s">
        <v>2660</v>
      </c>
      <c r="D14146" s="518" t="s">
        <v>8888</v>
      </c>
      <c r="E14146" s="859">
        <v>24</v>
      </c>
      <c r="F14146" s="859">
        <v>0</v>
      </c>
      <c r="G14146" s="518" t="s">
        <v>122</v>
      </c>
      <c r="H14146" s="518" t="s">
        <v>170</v>
      </c>
      <c r="I14146" s="518">
        <v>703124</v>
      </c>
    </row>
    <row r="14147" spans="1:9" x14ac:dyDescent="0.2">
      <c r="A14147" s="518" t="s">
        <v>170</v>
      </c>
      <c r="B14147" s="518">
        <v>703140</v>
      </c>
      <c r="C14147" s="518" t="s">
        <v>2660</v>
      </c>
      <c r="D14147" s="518" t="s">
        <v>606</v>
      </c>
      <c r="E14147" s="859">
        <v>35</v>
      </c>
      <c r="F14147" s="859">
        <v>27</v>
      </c>
      <c r="G14147" s="518" t="s">
        <v>122</v>
      </c>
      <c r="H14147" s="518" t="s">
        <v>170</v>
      </c>
      <c r="I14147" s="518">
        <v>703140</v>
      </c>
    </row>
    <row r="14148" spans="1:9" x14ac:dyDescent="0.2">
      <c r="A14148" s="518" t="s">
        <v>164</v>
      </c>
      <c r="B14148" s="518">
        <v>703157</v>
      </c>
      <c r="C14148" s="518" t="s">
        <v>2660</v>
      </c>
      <c r="D14148" s="518" t="s">
        <v>489</v>
      </c>
      <c r="E14148" s="859">
        <v>35</v>
      </c>
      <c r="F14148" s="859">
        <v>28</v>
      </c>
      <c r="G14148" s="518" t="s">
        <v>122</v>
      </c>
      <c r="H14148" s="518" t="s">
        <v>164</v>
      </c>
      <c r="I14148" s="518">
        <v>703157</v>
      </c>
    </row>
    <row r="14149" spans="1:9" x14ac:dyDescent="0.2">
      <c r="A14149" s="518" t="s">
        <v>164</v>
      </c>
      <c r="B14149" s="518">
        <v>703173</v>
      </c>
      <c r="C14149" s="518" t="s">
        <v>2660</v>
      </c>
      <c r="D14149" s="518" t="s">
        <v>1915</v>
      </c>
      <c r="E14149" s="859">
        <v>21</v>
      </c>
      <c r="F14149" s="859">
        <v>20</v>
      </c>
      <c r="G14149" s="518" t="s">
        <v>122</v>
      </c>
      <c r="H14149" s="518" t="s">
        <v>164</v>
      </c>
      <c r="I14149" s="518">
        <v>703173</v>
      </c>
    </row>
    <row r="14150" spans="1:9" x14ac:dyDescent="0.2">
      <c r="A14150" s="518" t="s">
        <v>170</v>
      </c>
      <c r="B14150" s="518">
        <v>703207</v>
      </c>
      <c r="C14150" s="518" t="s">
        <v>2660</v>
      </c>
      <c r="D14150" s="518" t="s">
        <v>1916</v>
      </c>
      <c r="E14150" s="859">
        <v>28</v>
      </c>
      <c r="F14150" s="859">
        <v>23</v>
      </c>
      <c r="G14150" s="518" t="s">
        <v>122</v>
      </c>
      <c r="H14150" s="518" t="s">
        <v>170</v>
      </c>
      <c r="I14150" s="518">
        <v>703207</v>
      </c>
    </row>
    <row r="14151" spans="1:9" x14ac:dyDescent="0.2">
      <c r="A14151" s="518" t="s">
        <v>164</v>
      </c>
      <c r="B14151" s="518">
        <v>703215</v>
      </c>
      <c r="C14151" s="518" t="s">
        <v>2660</v>
      </c>
      <c r="D14151" s="518" t="s">
        <v>610</v>
      </c>
      <c r="E14151" s="859">
        <v>25</v>
      </c>
      <c r="F14151" s="859">
        <v>25</v>
      </c>
      <c r="G14151" s="518" t="s">
        <v>122</v>
      </c>
      <c r="H14151" s="518" t="s">
        <v>164</v>
      </c>
      <c r="I14151" s="518">
        <v>703215</v>
      </c>
    </row>
    <row r="14152" spans="1:9" x14ac:dyDescent="0.2">
      <c r="A14152" s="518" t="s">
        <v>164</v>
      </c>
      <c r="B14152" s="518">
        <v>703264</v>
      </c>
      <c r="C14152" s="518" t="s">
        <v>2660</v>
      </c>
      <c r="D14152" s="518" t="s">
        <v>1085</v>
      </c>
      <c r="E14152" s="859">
        <v>29</v>
      </c>
      <c r="F14152" s="859">
        <v>29</v>
      </c>
      <c r="G14152" s="518" t="s">
        <v>122</v>
      </c>
      <c r="H14152" s="518" t="s">
        <v>164</v>
      </c>
      <c r="I14152" s="518">
        <v>703264</v>
      </c>
    </row>
    <row r="14153" spans="1:9" x14ac:dyDescent="0.2">
      <c r="A14153" s="518" t="s">
        <v>170</v>
      </c>
      <c r="B14153" s="518">
        <v>703272</v>
      </c>
      <c r="C14153" s="518" t="s">
        <v>2660</v>
      </c>
      <c r="D14153" s="518" t="s">
        <v>1055</v>
      </c>
      <c r="E14153" s="859">
        <v>23</v>
      </c>
      <c r="F14153" s="859">
        <v>23</v>
      </c>
      <c r="G14153" s="518" t="s">
        <v>122</v>
      </c>
      <c r="H14153" s="518" t="s">
        <v>170</v>
      </c>
      <c r="I14153" s="518">
        <v>703272</v>
      </c>
    </row>
    <row r="14154" spans="1:9" x14ac:dyDescent="0.2">
      <c r="A14154" s="518" t="s">
        <v>387</v>
      </c>
      <c r="B14154" s="518">
        <v>703330</v>
      </c>
      <c r="C14154" s="518" t="s">
        <v>2660</v>
      </c>
      <c r="D14154" s="518" t="s">
        <v>450</v>
      </c>
      <c r="E14154" s="859">
        <v>32</v>
      </c>
      <c r="F14154" s="859">
        <v>32</v>
      </c>
      <c r="G14154" s="518" t="s">
        <v>122</v>
      </c>
      <c r="H14154" s="518" t="s">
        <v>387</v>
      </c>
      <c r="I14154" s="518">
        <v>703330</v>
      </c>
    </row>
    <row r="14155" spans="1:9" x14ac:dyDescent="0.2">
      <c r="A14155" s="518" t="s">
        <v>164</v>
      </c>
      <c r="B14155" s="518">
        <v>703355</v>
      </c>
      <c r="C14155" s="518" t="s">
        <v>2660</v>
      </c>
      <c r="D14155" s="518" t="s">
        <v>1143</v>
      </c>
      <c r="E14155" s="859">
        <v>34</v>
      </c>
      <c r="F14155" s="859">
        <v>31</v>
      </c>
      <c r="G14155" s="518" t="s">
        <v>122</v>
      </c>
      <c r="H14155" s="518" t="s">
        <v>164</v>
      </c>
      <c r="I14155" s="518">
        <v>703355</v>
      </c>
    </row>
    <row r="14156" spans="1:9" x14ac:dyDescent="0.2">
      <c r="A14156" s="518" t="s">
        <v>164</v>
      </c>
      <c r="B14156" s="518">
        <v>703397</v>
      </c>
      <c r="C14156" s="518" t="s">
        <v>2660</v>
      </c>
      <c r="D14156" s="518" t="s">
        <v>2014</v>
      </c>
      <c r="E14156" s="859">
        <v>33</v>
      </c>
      <c r="F14156" s="859">
        <v>28</v>
      </c>
      <c r="G14156" s="518" t="s">
        <v>122</v>
      </c>
      <c r="H14156" s="518" t="s">
        <v>164</v>
      </c>
      <c r="I14156" s="518">
        <v>703397</v>
      </c>
    </row>
    <row r="14157" spans="1:9" x14ac:dyDescent="0.2">
      <c r="A14157" s="518" t="s">
        <v>164</v>
      </c>
      <c r="B14157" s="518">
        <v>703405</v>
      </c>
      <c r="C14157" s="518" t="s">
        <v>2660</v>
      </c>
      <c r="D14157" s="518" t="s">
        <v>2015</v>
      </c>
      <c r="E14157" s="859">
        <v>30</v>
      </c>
      <c r="F14157" s="859">
        <v>27</v>
      </c>
      <c r="G14157" s="518" t="s">
        <v>122</v>
      </c>
      <c r="H14157" s="518" t="s">
        <v>164</v>
      </c>
      <c r="I14157" s="518">
        <v>703405</v>
      </c>
    </row>
    <row r="14158" spans="1:9" x14ac:dyDescent="0.2">
      <c r="A14158" s="518" t="s">
        <v>164</v>
      </c>
      <c r="B14158" s="518">
        <v>703413</v>
      </c>
      <c r="C14158" s="518" t="s">
        <v>2660</v>
      </c>
      <c r="D14158" s="518" t="s">
        <v>737</v>
      </c>
      <c r="E14158" s="859">
        <v>32</v>
      </c>
      <c r="F14158" s="859">
        <v>25</v>
      </c>
      <c r="G14158" s="518" t="s">
        <v>122</v>
      </c>
      <c r="H14158" s="518" t="s">
        <v>164</v>
      </c>
      <c r="I14158" s="518">
        <v>703413</v>
      </c>
    </row>
    <row r="14159" spans="1:9" x14ac:dyDescent="0.2">
      <c r="A14159" s="518" t="s">
        <v>170</v>
      </c>
      <c r="B14159" s="518">
        <v>703439</v>
      </c>
      <c r="C14159" s="518" t="s">
        <v>2660</v>
      </c>
      <c r="D14159" s="518" t="s">
        <v>2040</v>
      </c>
      <c r="E14159" s="859">
        <v>22</v>
      </c>
      <c r="F14159" s="859">
        <v>16</v>
      </c>
      <c r="G14159" s="518" t="s">
        <v>122</v>
      </c>
      <c r="H14159" s="518" t="s">
        <v>170</v>
      </c>
      <c r="I14159" s="518">
        <v>704262</v>
      </c>
    </row>
    <row r="14160" spans="1:9" x14ac:dyDescent="0.2">
      <c r="A14160" s="518" t="s">
        <v>164</v>
      </c>
      <c r="B14160" s="518">
        <v>703454</v>
      </c>
      <c r="C14160" s="518" t="s">
        <v>2660</v>
      </c>
      <c r="D14160" s="518" t="s">
        <v>9722</v>
      </c>
      <c r="E14160" s="859">
        <v>17</v>
      </c>
      <c r="F14160" s="859">
        <v>5</v>
      </c>
      <c r="G14160" s="518" t="s">
        <v>122</v>
      </c>
      <c r="H14160" s="518" t="s">
        <v>164</v>
      </c>
      <c r="I14160" s="518">
        <v>702993</v>
      </c>
    </row>
    <row r="14161" spans="1:9" x14ac:dyDescent="0.2">
      <c r="A14161" s="518" t="s">
        <v>170</v>
      </c>
      <c r="B14161" s="518">
        <v>703462</v>
      </c>
      <c r="C14161" s="518" t="s">
        <v>2660</v>
      </c>
      <c r="D14161" s="518" t="s">
        <v>1254</v>
      </c>
      <c r="E14161" s="859">
        <v>33</v>
      </c>
      <c r="F14161" s="859">
        <v>0</v>
      </c>
      <c r="G14161" s="518" t="s">
        <v>122</v>
      </c>
      <c r="H14161" s="518" t="s">
        <v>170</v>
      </c>
      <c r="I14161" s="518">
        <v>703462</v>
      </c>
    </row>
    <row r="14162" spans="1:9" x14ac:dyDescent="0.2">
      <c r="A14162" s="518" t="s">
        <v>164</v>
      </c>
      <c r="B14162" s="518">
        <v>703470</v>
      </c>
      <c r="C14162" s="518" t="s">
        <v>2660</v>
      </c>
      <c r="D14162" s="518" t="s">
        <v>2081</v>
      </c>
      <c r="E14162" s="859">
        <v>30</v>
      </c>
      <c r="F14162" s="859">
        <v>30</v>
      </c>
      <c r="G14162" s="518" t="s">
        <v>122</v>
      </c>
      <c r="H14162" s="518" t="s">
        <v>164</v>
      </c>
      <c r="I14162" s="518">
        <v>703470</v>
      </c>
    </row>
    <row r="14163" spans="1:9" x14ac:dyDescent="0.2">
      <c r="A14163" s="518" t="s">
        <v>170</v>
      </c>
      <c r="B14163" s="518">
        <v>703504</v>
      </c>
      <c r="C14163" s="518" t="s">
        <v>2660</v>
      </c>
      <c r="D14163" s="518" t="s">
        <v>921</v>
      </c>
      <c r="E14163" s="859">
        <v>28</v>
      </c>
      <c r="F14163" s="859">
        <v>18</v>
      </c>
      <c r="G14163" s="518" t="s">
        <v>122</v>
      </c>
      <c r="H14163" s="518" t="s">
        <v>170</v>
      </c>
      <c r="I14163" s="518">
        <v>703504</v>
      </c>
    </row>
    <row r="14164" spans="1:9" x14ac:dyDescent="0.2">
      <c r="A14164" s="518" t="s">
        <v>164</v>
      </c>
      <c r="B14164" s="518">
        <v>703538</v>
      </c>
      <c r="C14164" s="518" t="s">
        <v>2660</v>
      </c>
      <c r="D14164" s="518" t="s">
        <v>1444</v>
      </c>
      <c r="E14164" s="859">
        <v>17</v>
      </c>
      <c r="F14164" s="859">
        <v>0</v>
      </c>
      <c r="G14164" s="518" t="s">
        <v>122</v>
      </c>
      <c r="H14164" s="518" t="s">
        <v>164</v>
      </c>
      <c r="I14164" s="518">
        <v>703538</v>
      </c>
    </row>
    <row r="14165" spans="1:9" x14ac:dyDescent="0.2">
      <c r="A14165" s="518" t="s">
        <v>170</v>
      </c>
      <c r="B14165" s="518">
        <v>703561</v>
      </c>
      <c r="C14165" s="518" t="s">
        <v>2660</v>
      </c>
      <c r="D14165" s="518" t="s">
        <v>2082</v>
      </c>
      <c r="E14165" s="859">
        <v>24</v>
      </c>
      <c r="F14165" s="859">
        <v>18</v>
      </c>
      <c r="G14165" s="518" t="s">
        <v>122</v>
      </c>
      <c r="H14165" s="518" t="s">
        <v>170</v>
      </c>
      <c r="I14165" s="518">
        <v>703561</v>
      </c>
    </row>
    <row r="14166" spans="1:9" x14ac:dyDescent="0.2">
      <c r="A14166" s="518" t="s">
        <v>164</v>
      </c>
      <c r="B14166" s="518">
        <v>703579</v>
      </c>
      <c r="C14166" s="518" t="s">
        <v>2660</v>
      </c>
      <c r="D14166" s="518" t="s">
        <v>475</v>
      </c>
      <c r="E14166" s="859">
        <v>27</v>
      </c>
      <c r="F14166" s="859">
        <v>27</v>
      </c>
      <c r="G14166" s="518" t="s">
        <v>122</v>
      </c>
      <c r="H14166" s="518" t="s">
        <v>164</v>
      </c>
      <c r="I14166" s="518">
        <v>703579</v>
      </c>
    </row>
    <row r="14167" spans="1:9" x14ac:dyDescent="0.2">
      <c r="A14167" s="518" t="s">
        <v>170</v>
      </c>
      <c r="B14167" s="518">
        <v>703587</v>
      </c>
      <c r="C14167" s="518" t="s">
        <v>2660</v>
      </c>
      <c r="D14167" s="518" t="s">
        <v>2129</v>
      </c>
      <c r="E14167" s="859">
        <v>22</v>
      </c>
      <c r="F14167" s="859">
        <v>0</v>
      </c>
      <c r="G14167" s="518" t="s">
        <v>122</v>
      </c>
      <c r="H14167" s="518" t="s">
        <v>170</v>
      </c>
      <c r="I14167" s="518">
        <v>703587</v>
      </c>
    </row>
    <row r="14168" spans="1:9" x14ac:dyDescent="0.2">
      <c r="A14168" s="518" t="s">
        <v>164</v>
      </c>
      <c r="B14168" s="518">
        <v>703603</v>
      </c>
      <c r="C14168" s="518" t="s">
        <v>2660</v>
      </c>
      <c r="D14168" s="518" t="s">
        <v>2130</v>
      </c>
      <c r="E14168" s="859">
        <v>31</v>
      </c>
      <c r="F14168" s="859">
        <v>25</v>
      </c>
      <c r="G14168" s="518" t="s">
        <v>122</v>
      </c>
      <c r="H14168" s="518" t="s">
        <v>164</v>
      </c>
      <c r="I14168" s="518">
        <v>703603</v>
      </c>
    </row>
    <row r="14169" spans="1:9" x14ac:dyDescent="0.2">
      <c r="A14169" s="518" t="s">
        <v>164</v>
      </c>
      <c r="B14169" s="518">
        <v>703611</v>
      </c>
      <c r="C14169" s="518" t="s">
        <v>2660</v>
      </c>
      <c r="D14169" s="518" t="s">
        <v>1755</v>
      </c>
      <c r="E14169" s="859">
        <v>22</v>
      </c>
      <c r="F14169" s="859">
        <v>22</v>
      </c>
      <c r="G14169" s="518" t="s">
        <v>122</v>
      </c>
      <c r="H14169" s="518" t="s">
        <v>164</v>
      </c>
      <c r="I14169" s="518">
        <v>703611</v>
      </c>
    </row>
    <row r="14170" spans="1:9" x14ac:dyDescent="0.2">
      <c r="A14170" s="518" t="s">
        <v>164</v>
      </c>
      <c r="B14170" s="518">
        <v>703629</v>
      </c>
      <c r="C14170" s="518" t="s">
        <v>2660</v>
      </c>
      <c r="D14170" s="518" t="s">
        <v>687</v>
      </c>
      <c r="E14170" s="859">
        <v>35</v>
      </c>
      <c r="F14170" s="859">
        <v>33</v>
      </c>
      <c r="G14170" s="518" t="s">
        <v>122</v>
      </c>
      <c r="H14170" s="518" t="s">
        <v>164</v>
      </c>
      <c r="I14170" s="518">
        <v>703629</v>
      </c>
    </row>
    <row r="14171" spans="1:9" x14ac:dyDescent="0.2">
      <c r="A14171" s="518" t="s">
        <v>164</v>
      </c>
      <c r="B14171" s="518">
        <v>703637</v>
      </c>
      <c r="C14171" s="518" t="s">
        <v>2660</v>
      </c>
      <c r="D14171" s="518" t="s">
        <v>2131</v>
      </c>
      <c r="E14171" s="859">
        <v>32</v>
      </c>
      <c r="F14171" s="859">
        <v>26</v>
      </c>
      <c r="G14171" s="518" t="s">
        <v>122</v>
      </c>
      <c r="H14171" s="518" t="s">
        <v>164</v>
      </c>
      <c r="I14171" s="518">
        <v>703637</v>
      </c>
    </row>
    <row r="14172" spans="1:9" x14ac:dyDescent="0.2">
      <c r="A14172" s="518" t="s">
        <v>164</v>
      </c>
      <c r="B14172" s="518">
        <v>703645</v>
      </c>
      <c r="C14172" s="518" t="s">
        <v>2660</v>
      </c>
      <c r="D14172" s="518" t="s">
        <v>2132</v>
      </c>
      <c r="E14172" s="859">
        <v>23</v>
      </c>
      <c r="F14172" s="859">
        <v>15</v>
      </c>
      <c r="G14172" s="518" t="s">
        <v>122</v>
      </c>
      <c r="H14172" s="518" t="s">
        <v>164</v>
      </c>
      <c r="I14172" s="518">
        <v>703645</v>
      </c>
    </row>
    <row r="14173" spans="1:9" x14ac:dyDescent="0.2">
      <c r="A14173" s="518" t="s">
        <v>164</v>
      </c>
      <c r="B14173" s="518">
        <v>703660</v>
      </c>
      <c r="C14173" s="518" t="s">
        <v>2660</v>
      </c>
      <c r="D14173" s="518" t="s">
        <v>2133</v>
      </c>
      <c r="E14173" s="859">
        <v>30</v>
      </c>
      <c r="F14173" s="859">
        <v>19</v>
      </c>
      <c r="G14173" s="518" t="s">
        <v>122</v>
      </c>
      <c r="H14173" s="518" t="s">
        <v>164</v>
      </c>
      <c r="I14173" s="518">
        <v>703660</v>
      </c>
    </row>
    <row r="14174" spans="1:9" x14ac:dyDescent="0.2">
      <c r="A14174" s="518" t="s">
        <v>170</v>
      </c>
      <c r="B14174" s="518">
        <v>703694</v>
      </c>
      <c r="C14174" s="518" t="s">
        <v>2660</v>
      </c>
      <c r="D14174" s="518" t="s">
        <v>9723</v>
      </c>
      <c r="E14174" s="859">
        <v>33</v>
      </c>
      <c r="F14174" s="859">
        <v>0</v>
      </c>
      <c r="G14174" s="518" t="s">
        <v>122</v>
      </c>
      <c r="H14174" s="518" t="s">
        <v>170</v>
      </c>
      <c r="I14174" s="518">
        <v>703694</v>
      </c>
    </row>
    <row r="14175" spans="1:9" x14ac:dyDescent="0.2">
      <c r="A14175" s="518" t="s">
        <v>170</v>
      </c>
      <c r="B14175" s="518">
        <v>703702</v>
      </c>
      <c r="C14175" s="518" t="s">
        <v>2660</v>
      </c>
      <c r="D14175" s="518" t="s">
        <v>387</v>
      </c>
      <c r="E14175" s="859">
        <v>17</v>
      </c>
      <c r="F14175" s="859">
        <v>8</v>
      </c>
      <c r="G14175" s="518" t="s">
        <v>122</v>
      </c>
      <c r="H14175" s="518" t="s">
        <v>170</v>
      </c>
      <c r="I14175" s="518">
        <v>567339</v>
      </c>
    </row>
    <row r="14176" spans="1:9" x14ac:dyDescent="0.2">
      <c r="A14176" s="518" t="s">
        <v>164</v>
      </c>
      <c r="B14176" s="518">
        <v>703751</v>
      </c>
      <c r="C14176" s="518" t="s">
        <v>2660</v>
      </c>
      <c r="D14176" s="518" t="s">
        <v>1627</v>
      </c>
      <c r="E14176" s="859">
        <v>17</v>
      </c>
      <c r="F14176" s="859">
        <v>13</v>
      </c>
      <c r="G14176" s="518" t="s">
        <v>122</v>
      </c>
      <c r="H14176" s="518" t="s">
        <v>164</v>
      </c>
      <c r="I14176" s="518">
        <v>703751</v>
      </c>
    </row>
    <row r="14177" spans="1:9" x14ac:dyDescent="0.2">
      <c r="A14177" s="518" t="s">
        <v>170</v>
      </c>
      <c r="B14177" s="518">
        <v>703819</v>
      </c>
      <c r="C14177" s="518" t="s">
        <v>2660</v>
      </c>
      <c r="D14177" s="518" t="s">
        <v>678</v>
      </c>
      <c r="E14177" s="859">
        <v>17</v>
      </c>
      <c r="F14177" s="859">
        <v>17</v>
      </c>
      <c r="G14177" s="518" t="s">
        <v>122</v>
      </c>
      <c r="H14177" s="518" t="s">
        <v>170</v>
      </c>
      <c r="I14177" s="518">
        <v>703561</v>
      </c>
    </row>
    <row r="14178" spans="1:9" x14ac:dyDescent="0.2">
      <c r="A14178" s="518" t="s">
        <v>164</v>
      </c>
      <c r="B14178" s="518">
        <v>703876</v>
      </c>
      <c r="C14178" s="518" t="s">
        <v>2660</v>
      </c>
      <c r="D14178" s="518" t="s">
        <v>1630</v>
      </c>
      <c r="E14178" s="859">
        <v>30</v>
      </c>
      <c r="F14178" s="859">
        <v>28</v>
      </c>
      <c r="G14178" s="518" t="s">
        <v>122</v>
      </c>
      <c r="H14178" s="518" t="s">
        <v>164</v>
      </c>
      <c r="I14178" s="518">
        <v>703876</v>
      </c>
    </row>
    <row r="14179" spans="1:9" x14ac:dyDescent="0.2">
      <c r="A14179" s="518" t="s">
        <v>164</v>
      </c>
      <c r="B14179" s="518">
        <v>703900</v>
      </c>
      <c r="C14179" s="518" t="s">
        <v>2660</v>
      </c>
      <c r="D14179" s="518" t="s">
        <v>1631</v>
      </c>
      <c r="E14179" s="859">
        <v>15</v>
      </c>
      <c r="F14179" s="859">
        <v>0</v>
      </c>
      <c r="G14179" s="518" t="s">
        <v>122</v>
      </c>
      <c r="H14179" s="518" t="s">
        <v>164</v>
      </c>
      <c r="I14179" s="518">
        <v>703900</v>
      </c>
    </row>
    <row r="14180" spans="1:9" x14ac:dyDescent="0.2">
      <c r="A14180" s="518" t="s">
        <v>170</v>
      </c>
      <c r="B14180" s="518">
        <v>703918</v>
      </c>
      <c r="C14180" s="518" t="s">
        <v>2660</v>
      </c>
      <c r="D14180" s="518" t="s">
        <v>1283</v>
      </c>
      <c r="E14180" s="859">
        <v>18</v>
      </c>
      <c r="F14180" s="859">
        <v>8</v>
      </c>
      <c r="G14180" s="518" t="s">
        <v>122</v>
      </c>
      <c r="H14180" s="518" t="s">
        <v>170</v>
      </c>
      <c r="I14180" s="518">
        <v>703140</v>
      </c>
    </row>
    <row r="14181" spans="1:9" x14ac:dyDescent="0.2">
      <c r="A14181" s="518" t="s">
        <v>170</v>
      </c>
      <c r="B14181" s="518">
        <v>703934</v>
      </c>
      <c r="C14181" s="518" t="s">
        <v>2660</v>
      </c>
      <c r="D14181" s="518" t="s">
        <v>1703</v>
      </c>
      <c r="E14181" s="859">
        <v>34</v>
      </c>
      <c r="F14181" s="859">
        <v>30</v>
      </c>
      <c r="G14181" s="518" t="s">
        <v>122</v>
      </c>
      <c r="H14181" s="518" t="s">
        <v>170</v>
      </c>
      <c r="I14181" s="518">
        <v>703934</v>
      </c>
    </row>
    <row r="14182" spans="1:9" x14ac:dyDescent="0.2">
      <c r="A14182" s="518" t="s">
        <v>164</v>
      </c>
      <c r="B14182" s="518">
        <v>703942</v>
      </c>
      <c r="C14182" s="518" t="s">
        <v>2660</v>
      </c>
      <c r="D14182" s="518" t="s">
        <v>1704</v>
      </c>
      <c r="E14182" s="859">
        <v>35</v>
      </c>
      <c r="F14182" s="859">
        <v>28</v>
      </c>
      <c r="G14182" s="518" t="s">
        <v>122</v>
      </c>
      <c r="H14182" s="518" t="s">
        <v>164</v>
      </c>
      <c r="I14182" s="518">
        <v>703942</v>
      </c>
    </row>
    <row r="14183" spans="1:9" x14ac:dyDescent="0.2">
      <c r="A14183" s="518" t="s">
        <v>170</v>
      </c>
      <c r="B14183" s="518">
        <v>703959</v>
      </c>
      <c r="C14183" s="518" t="s">
        <v>2660</v>
      </c>
      <c r="D14183" s="518" t="s">
        <v>891</v>
      </c>
      <c r="E14183" s="859">
        <v>35</v>
      </c>
      <c r="F14183" s="859">
        <v>23</v>
      </c>
      <c r="G14183" s="518" t="s">
        <v>122</v>
      </c>
      <c r="H14183" s="518" t="s">
        <v>170</v>
      </c>
      <c r="I14183" s="518">
        <v>703959</v>
      </c>
    </row>
    <row r="14184" spans="1:9" x14ac:dyDescent="0.2">
      <c r="A14184" s="518" t="s">
        <v>164</v>
      </c>
      <c r="B14184" s="518">
        <v>703967</v>
      </c>
      <c r="C14184" s="518" t="s">
        <v>2660</v>
      </c>
      <c r="D14184" s="518" t="s">
        <v>1466</v>
      </c>
      <c r="E14184" s="859">
        <v>34</v>
      </c>
      <c r="F14184" s="859">
        <v>30</v>
      </c>
      <c r="G14184" s="518" t="s">
        <v>122</v>
      </c>
      <c r="H14184" s="518" t="s">
        <v>164</v>
      </c>
      <c r="I14184" s="518">
        <v>703967</v>
      </c>
    </row>
    <row r="14185" spans="1:9" x14ac:dyDescent="0.2">
      <c r="A14185" s="518" t="s">
        <v>164</v>
      </c>
      <c r="B14185" s="518">
        <v>703991</v>
      </c>
      <c r="C14185" s="518" t="s">
        <v>2660</v>
      </c>
      <c r="D14185" s="518" t="s">
        <v>763</v>
      </c>
      <c r="E14185" s="859">
        <v>27</v>
      </c>
      <c r="F14185" s="859">
        <v>24</v>
      </c>
      <c r="G14185" s="518" t="s">
        <v>122</v>
      </c>
      <c r="H14185" s="518" t="s">
        <v>164</v>
      </c>
      <c r="I14185" s="518">
        <v>703991</v>
      </c>
    </row>
    <row r="14186" spans="1:9" x14ac:dyDescent="0.2">
      <c r="A14186" s="518" t="s">
        <v>164</v>
      </c>
      <c r="B14186" s="518">
        <v>704056</v>
      </c>
      <c r="C14186" s="518" t="s">
        <v>2660</v>
      </c>
      <c r="D14186" s="518" t="s">
        <v>7312</v>
      </c>
      <c r="E14186" s="859">
        <v>33</v>
      </c>
      <c r="F14186" s="859">
        <v>30</v>
      </c>
      <c r="G14186" s="518" t="s">
        <v>122</v>
      </c>
      <c r="H14186" s="518" t="s">
        <v>164</v>
      </c>
      <c r="I14186" s="518">
        <v>704056</v>
      </c>
    </row>
    <row r="14187" spans="1:9" x14ac:dyDescent="0.2">
      <c r="A14187" s="518" t="s">
        <v>164</v>
      </c>
      <c r="B14187" s="518">
        <v>704106</v>
      </c>
      <c r="C14187" s="518" t="s">
        <v>2660</v>
      </c>
      <c r="D14187" s="518" t="s">
        <v>1747</v>
      </c>
      <c r="E14187" s="859">
        <v>33</v>
      </c>
      <c r="F14187" s="859">
        <v>19</v>
      </c>
      <c r="G14187" s="518" t="s">
        <v>122</v>
      </c>
      <c r="H14187" s="518" t="s">
        <v>164</v>
      </c>
      <c r="I14187" s="518">
        <v>704106</v>
      </c>
    </row>
    <row r="14188" spans="1:9" x14ac:dyDescent="0.2">
      <c r="A14188" s="518" t="s">
        <v>216</v>
      </c>
      <c r="B14188" s="518">
        <v>704122</v>
      </c>
      <c r="C14188" s="518" t="s">
        <v>2660</v>
      </c>
      <c r="D14188" s="518" t="s">
        <v>1153</v>
      </c>
      <c r="E14188" s="859">
        <v>18</v>
      </c>
      <c r="F14188" s="859">
        <v>18</v>
      </c>
      <c r="G14188" s="518" t="s">
        <v>122</v>
      </c>
      <c r="H14188" s="518" t="s">
        <v>216</v>
      </c>
      <c r="I14188" s="518">
        <v>704122</v>
      </c>
    </row>
    <row r="14189" spans="1:9" x14ac:dyDescent="0.2">
      <c r="A14189" s="518" t="s">
        <v>337</v>
      </c>
      <c r="B14189" s="518">
        <v>704130</v>
      </c>
      <c r="C14189" s="518" t="s">
        <v>2660</v>
      </c>
      <c r="D14189" s="518" t="s">
        <v>1787</v>
      </c>
      <c r="E14189" s="859">
        <v>31</v>
      </c>
      <c r="F14189" s="859">
        <v>31</v>
      </c>
      <c r="G14189" s="518" t="s">
        <v>122</v>
      </c>
      <c r="H14189" s="518" t="s">
        <v>337</v>
      </c>
      <c r="I14189" s="518">
        <v>704130</v>
      </c>
    </row>
    <row r="14190" spans="1:9" x14ac:dyDescent="0.2">
      <c r="A14190" s="518" t="s">
        <v>332</v>
      </c>
      <c r="B14190" s="518">
        <v>704148</v>
      </c>
      <c r="C14190" s="518" t="s">
        <v>2660</v>
      </c>
      <c r="D14190" s="518" t="s">
        <v>1788</v>
      </c>
      <c r="E14190" s="859">
        <v>29</v>
      </c>
      <c r="F14190" s="859">
        <v>19</v>
      </c>
      <c r="G14190" s="518" t="s">
        <v>122</v>
      </c>
      <c r="H14190" s="518" t="s">
        <v>332</v>
      </c>
      <c r="I14190" s="518">
        <v>704148</v>
      </c>
    </row>
    <row r="14191" spans="1:9" x14ac:dyDescent="0.2">
      <c r="A14191" s="518" t="s">
        <v>164</v>
      </c>
      <c r="B14191" s="518">
        <v>704163</v>
      </c>
      <c r="C14191" s="518" t="s">
        <v>2660</v>
      </c>
      <c r="D14191" s="518" t="s">
        <v>426</v>
      </c>
      <c r="E14191" s="859">
        <v>20</v>
      </c>
      <c r="F14191" s="859">
        <v>13</v>
      </c>
      <c r="G14191" s="518" t="s">
        <v>122</v>
      </c>
      <c r="H14191" s="518" t="s">
        <v>164</v>
      </c>
      <c r="I14191" s="518">
        <v>704106</v>
      </c>
    </row>
    <row r="14192" spans="1:9" x14ac:dyDescent="0.2">
      <c r="A14192" s="518" t="s">
        <v>164</v>
      </c>
      <c r="B14192" s="518">
        <v>704189</v>
      </c>
      <c r="C14192" s="518" t="s">
        <v>2660</v>
      </c>
      <c r="D14192" s="518" t="s">
        <v>1789</v>
      </c>
      <c r="E14192" s="859">
        <v>32</v>
      </c>
      <c r="F14192" s="859">
        <v>32</v>
      </c>
      <c r="G14192" s="518" t="s">
        <v>122</v>
      </c>
      <c r="H14192" s="518" t="s">
        <v>164</v>
      </c>
      <c r="I14192" s="518">
        <v>704189</v>
      </c>
    </row>
    <row r="14193" spans="1:9" x14ac:dyDescent="0.2">
      <c r="A14193" s="518" t="s">
        <v>238</v>
      </c>
      <c r="B14193" s="518">
        <v>704205</v>
      </c>
      <c r="C14193" s="518" t="s">
        <v>2660</v>
      </c>
      <c r="D14193" s="518" t="s">
        <v>1790</v>
      </c>
      <c r="E14193" s="859">
        <v>35</v>
      </c>
      <c r="F14193" s="859">
        <v>35</v>
      </c>
      <c r="G14193" s="518" t="s">
        <v>122</v>
      </c>
      <c r="H14193" s="518" t="s">
        <v>238</v>
      </c>
      <c r="I14193" s="518">
        <v>704205</v>
      </c>
    </row>
    <row r="14194" spans="1:9" x14ac:dyDescent="0.2">
      <c r="A14194" s="518" t="s">
        <v>164</v>
      </c>
      <c r="B14194" s="518">
        <v>704213</v>
      </c>
      <c r="C14194" s="518" t="s">
        <v>2660</v>
      </c>
      <c r="D14194" s="518" t="s">
        <v>1791</v>
      </c>
      <c r="E14194" s="859">
        <v>25</v>
      </c>
      <c r="F14194" s="859">
        <v>0</v>
      </c>
      <c r="G14194" s="518" t="s">
        <v>122</v>
      </c>
      <c r="H14194" s="518" t="s">
        <v>164</v>
      </c>
      <c r="I14194" s="518">
        <v>704213</v>
      </c>
    </row>
    <row r="14195" spans="1:9" x14ac:dyDescent="0.2">
      <c r="A14195" s="518" t="s">
        <v>170</v>
      </c>
      <c r="B14195" s="518">
        <v>704221</v>
      </c>
      <c r="C14195" s="518" t="s">
        <v>2660</v>
      </c>
      <c r="D14195" s="518" t="s">
        <v>9724</v>
      </c>
      <c r="E14195" s="859">
        <v>25</v>
      </c>
      <c r="F14195" s="859">
        <v>0</v>
      </c>
      <c r="G14195" s="518" t="s">
        <v>122</v>
      </c>
      <c r="H14195" s="518" t="s">
        <v>170</v>
      </c>
      <c r="I14195" s="518">
        <v>704221</v>
      </c>
    </row>
    <row r="14196" spans="1:9" x14ac:dyDescent="0.2">
      <c r="A14196" s="518" t="s">
        <v>170</v>
      </c>
      <c r="B14196" s="518">
        <v>704262</v>
      </c>
      <c r="C14196" s="518" t="s">
        <v>2660</v>
      </c>
      <c r="D14196" s="518" t="s">
        <v>1792</v>
      </c>
      <c r="E14196" s="859">
        <v>31</v>
      </c>
      <c r="F14196" s="859">
        <v>19</v>
      </c>
      <c r="G14196" s="518" t="s">
        <v>122</v>
      </c>
      <c r="H14196" s="518" t="s">
        <v>170</v>
      </c>
      <c r="I14196" s="518">
        <v>704262</v>
      </c>
    </row>
    <row r="14197" spans="1:9" x14ac:dyDescent="0.2">
      <c r="A14197" s="518" t="s">
        <v>170</v>
      </c>
      <c r="B14197" s="518">
        <v>704312</v>
      </c>
      <c r="C14197" s="518" t="s">
        <v>2660</v>
      </c>
      <c r="D14197" s="518" t="s">
        <v>726</v>
      </c>
      <c r="E14197" s="859">
        <v>23</v>
      </c>
      <c r="F14197" s="859">
        <v>10</v>
      </c>
      <c r="G14197" s="518" t="s">
        <v>122</v>
      </c>
      <c r="H14197" s="518" t="s">
        <v>170</v>
      </c>
      <c r="I14197" s="518">
        <v>703959</v>
      </c>
    </row>
    <row r="14198" spans="1:9" x14ac:dyDescent="0.2">
      <c r="A14198" s="518" t="s">
        <v>164</v>
      </c>
      <c r="B14198" s="518">
        <v>704338</v>
      </c>
      <c r="C14198" s="518" t="s">
        <v>2660</v>
      </c>
      <c r="D14198" s="518" t="s">
        <v>1862</v>
      </c>
      <c r="E14198" s="859">
        <v>29</v>
      </c>
      <c r="F14198" s="859">
        <v>26</v>
      </c>
      <c r="G14198" s="518" t="s">
        <v>122</v>
      </c>
      <c r="H14198" s="518" t="s">
        <v>164</v>
      </c>
      <c r="I14198" s="518">
        <v>704338</v>
      </c>
    </row>
    <row r="14199" spans="1:9" x14ac:dyDescent="0.2">
      <c r="A14199" s="518" t="s">
        <v>170</v>
      </c>
      <c r="B14199" s="518">
        <v>704353</v>
      </c>
      <c r="C14199" s="518" t="s">
        <v>2660</v>
      </c>
      <c r="D14199" s="518" t="s">
        <v>457</v>
      </c>
      <c r="E14199" s="859">
        <v>19</v>
      </c>
      <c r="F14199" s="859">
        <v>19</v>
      </c>
      <c r="G14199" s="518" t="s">
        <v>122</v>
      </c>
      <c r="H14199" s="518" t="s">
        <v>170</v>
      </c>
      <c r="I14199" s="518">
        <v>704353</v>
      </c>
    </row>
    <row r="14200" spans="1:9" x14ac:dyDescent="0.2">
      <c r="A14200" s="518" t="s">
        <v>164</v>
      </c>
      <c r="B14200" s="518">
        <v>704387</v>
      </c>
      <c r="C14200" s="518" t="s">
        <v>2660</v>
      </c>
      <c r="D14200" s="518" t="s">
        <v>679</v>
      </c>
      <c r="E14200" s="859">
        <v>31</v>
      </c>
      <c r="F14200" s="859">
        <v>31</v>
      </c>
      <c r="G14200" s="518" t="s">
        <v>122</v>
      </c>
      <c r="H14200" s="518" t="s">
        <v>164</v>
      </c>
      <c r="I14200" s="518">
        <v>704387</v>
      </c>
    </row>
    <row r="14201" spans="1:9" x14ac:dyDescent="0.2">
      <c r="A14201" s="518" t="s">
        <v>164</v>
      </c>
      <c r="B14201" s="518">
        <v>704403</v>
      </c>
      <c r="C14201" s="518" t="s">
        <v>2660</v>
      </c>
      <c r="D14201" s="518" t="s">
        <v>1876</v>
      </c>
      <c r="E14201" s="859">
        <v>33</v>
      </c>
      <c r="F14201" s="859">
        <v>33</v>
      </c>
      <c r="G14201" s="518" t="s">
        <v>122</v>
      </c>
      <c r="H14201" s="518" t="s">
        <v>164</v>
      </c>
      <c r="I14201" s="518">
        <v>704403</v>
      </c>
    </row>
    <row r="14202" spans="1:9" x14ac:dyDescent="0.2">
      <c r="A14202" s="518" t="s">
        <v>170</v>
      </c>
      <c r="B14202" s="518">
        <v>704429</v>
      </c>
      <c r="C14202" s="518" t="s">
        <v>2660</v>
      </c>
      <c r="D14202" s="518" t="s">
        <v>256</v>
      </c>
      <c r="E14202" s="859">
        <v>34</v>
      </c>
      <c r="F14202" s="859">
        <v>34</v>
      </c>
      <c r="G14202" s="518" t="s">
        <v>122</v>
      </c>
      <c r="H14202" s="518" t="s">
        <v>170</v>
      </c>
      <c r="I14202" s="518">
        <v>704429</v>
      </c>
    </row>
    <row r="14203" spans="1:9" x14ac:dyDescent="0.2">
      <c r="A14203" s="518" t="s">
        <v>170</v>
      </c>
      <c r="B14203" s="518">
        <v>704437</v>
      </c>
      <c r="C14203" s="518" t="s">
        <v>2660</v>
      </c>
      <c r="D14203" s="518" t="s">
        <v>1877</v>
      </c>
      <c r="E14203" s="859">
        <v>32</v>
      </c>
      <c r="F14203" s="859">
        <v>32</v>
      </c>
      <c r="G14203" s="518" t="s">
        <v>122</v>
      </c>
      <c r="H14203" s="518" t="s">
        <v>170</v>
      </c>
      <c r="I14203" s="518">
        <v>704437</v>
      </c>
    </row>
    <row r="14204" spans="1:9" x14ac:dyDescent="0.2">
      <c r="A14204" s="518" t="s">
        <v>164</v>
      </c>
      <c r="B14204" s="518">
        <v>704445</v>
      </c>
      <c r="C14204" s="518" t="s">
        <v>2660</v>
      </c>
      <c r="D14204" s="518" t="s">
        <v>1914</v>
      </c>
      <c r="E14204" s="859">
        <v>33</v>
      </c>
      <c r="F14204" s="859">
        <v>29</v>
      </c>
      <c r="G14204" s="518" t="s">
        <v>122</v>
      </c>
      <c r="H14204" s="518" t="s">
        <v>164</v>
      </c>
      <c r="I14204" s="518">
        <v>704445</v>
      </c>
    </row>
    <row r="14205" spans="1:9" x14ac:dyDescent="0.2">
      <c r="A14205" s="518" t="s">
        <v>164</v>
      </c>
      <c r="B14205" s="518">
        <v>704452</v>
      </c>
      <c r="C14205" s="518" t="s">
        <v>2660</v>
      </c>
      <c r="D14205" s="518" t="s">
        <v>1392</v>
      </c>
      <c r="E14205" s="859">
        <v>26</v>
      </c>
      <c r="F14205" s="859">
        <v>22</v>
      </c>
      <c r="G14205" s="518" t="s">
        <v>122</v>
      </c>
      <c r="H14205" s="518" t="s">
        <v>164</v>
      </c>
      <c r="I14205" s="518">
        <v>704452</v>
      </c>
    </row>
    <row r="14206" spans="1:9" x14ac:dyDescent="0.2">
      <c r="A14206" s="518" t="s">
        <v>170</v>
      </c>
      <c r="B14206" s="518">
        <v>704460</v>
      </c>
      <c r="C14206" s="518" t="s">
        <v>2660</v>
      </c>
      <c r="D14206" s="518" t="s">
        <v>868</v>
      </c>
      <c r="E14206" s="859">
        <v>23</v>
      </c>
      <c r="F14206" s="859">
        <v>23</v>
      </c>
      <c r="G14206" s="518" t="s">
        <v>122</v>
      </c>
      <c r="H14206" s="518" t="s">
        <v>170</v>
      </c>
      <c r="I14206" s="518">
        <v>704460</v>
      </c>
    </row>
    <row r="14207" spans="1:9" x14ac:dyDescent="0.2">
      <c r="A14207" s="518" t="s">
        <v>164</v>
      </c>
      <c r="B14207" s="518">
        <v>704494</v>
      </c>
      <c r="C14207" s="518" t="s">
        <v>2660</v>
      </c>
      <c r="D14207" s="518" t="s">
        <v>1950</v>
      </c>
      <c r="E14207" s="859">
        <v>26</v>
      </c>
      <c r="F14207" s="859">
        <v>21</v>
      </c>
      <c r="G14207" s="518" t="s">
        <v>122</v>
      </c>
      <c r="H14207" s="518" t="s">
        <v>164</v>
      </c>
      <c r="I14207" s="518">
        <v>704494</v>
      </c>
    </row>
    <row r="14208" spans="1:9" x14ac:dyDescent="0.2">
      <c r="A14208" s="518" t="s">
        <v>164</v>
      </c>
      <c r="B14208" s="518">
        <v>704528</v>
      </c>
      <c r="C14208" s="518" t="s">
        <v>2660</v>
      </c>
      <c r="D14208" s="518" t="s">
        <v>1951</v>
      </c>
      <c r="E14208" s="859">
        <v>34</v>
      </c>
      <c r="F14208" s="859">
        <v>30</v>
      </c>
      <c r="G14208" s="518" t="s">
        <v>122</v>
      </c>
      <c r="H14208" s="518" t="s">
        <v>164</v>
      </c>
      <c r="I14208" s="518">
        <v>704528</v>
      </c>
    </row>
    <row r="14209" spans="1:9" x14ac:dyDescent="0.2">
      <c r="A14209" s="518" t="s">
        <v>170</v>
      </c>
      <c r="B14209" s="518">
        <v>704536</v>
      </c>
      <c r="C14209" s="518" t="s">
        <v>2660</v>
      </c>
      <c r="D14209" s="518" t="s">
        <v>1316</v>
      </c>
      <c r="E14209" s="859">
        <v>35</v>
      </c>
      <c r="F14209" s="859">
        <v>32</v>
      </c>
      <c r="G14209" s="518" t="s">
        <v>122</v>
      </c>
      <c r="H14209" s="518" t="s">
        <v>170</v>
      </c>
      <c r="I14209" s="518">
        <v>704536</v>
      </c>
    </row>
    <row r="14210" spans="1:9" x14ac:dyDescent="0.2">
      <c r="A14210" s="518" t="s">
        <v>164</v>
      </c>
      <c r="B14210" s="518">
        <v>704544</v>
      </c>
      <c r="C14210" s="518" t="s">
        <v>2660</v>
      </c>
      <c r="D14210" s="518" t="s">
        <v>505</v>
      </c>
      <c r="E14210" s="859">
        <v>22</v>
      </c>
      <c r="F14210" s="859">
        <v>22</v>
      </c>
      <c r="G14210" s="518" t="s">
        <v>122</v>
      </c>
      <c r="H14210" s="518" t="s">
        <v>164</v>
      </c>
      <c r="I14210" s="518">
        <v>704544</v>
      </c>
    </row>
    <row r="14211" spans="1:9" x14ac:dyDescent="0.2">
      <c r="A14211" s="518" t="s">
        <v>164</v>
      </c>
      <c r="B14211" s="518">
        <v>704569</v>
      </c>
      <c r="C14211" s="518" t="s">
        <v>2660</v>
      </c>
      <c r="D14211" s="518" t="s">
        <v>1952</v>
      </c>
      <c r="E14211" s="859">
        <v>25</v>
      </c>
      <c r="F14211" s="859">
        <v>24</v>
      </c>
      <c r="G14211" s="518" t="s">
        <v>122</v>
      </c>
      <c r="H14211" s="518" t="s">
        <v>164</v>
      </c>
      <c r="I14211" s="518">
        <v>704569</v>
      </c>
    </row>
    <row r="14212" spans="1:9" x14ac:dyDescent="0.2">
      <c r="A14212" s="518" t="s">
        <v>170</v>
      </c>
      <c r="B14212" s="518">
        <v>704585</v>
      </c>
      <c r="C14212" s="518" t="s">
        <v>2660</v>
      </c>
      <c r="D14212" s="518" t="s">
        <v>668</v>
      </c>
      <c r="E14212" s="859">
        <v>22</v>
      </c>
      <c r="F14212" s="859">
        <v>12</v>
      </c>
      <c r="G14212" s="518" t="s">
        <v>122</v>
      </c>
      <c r="H14212" s="518" t="s">
        <v>170</v>
      </c>
      <c r="I14212" s="518">
        <v>516500</v>
      </c>
    </row>
    <row r="14213" spans="1:9" x14ac:dyDescent="0.2">
      <c r="A14213" s="518" t="s">
        <v>170</v>
      </c>
      <c r="B14213" s="518">
        <v>704601</v>
      </c>
      <c r="C14213" s="518" t="s">
        <v>2660</v>
      </c>
      <c r="D14213" s="518" t="s">
        <v>1953</v>
      </c>
      <c r="E14213" s="859">
        <v>31</v>
      </c>
      <c r="F14213" s="859">
        <v>27</v>
      </c>
      <c r="G14213" s="518" t="s">
        <v>122</v>
      </c>
      <c r="H14213" s="518" t="s">
        <v>170</v>
      </c>
      <c r="I14213" s="518">
        <v>704601</v>
      </c>
    </row>
    <row r="14214" spans="1:9" x14ac:dyDescent="0.2">
      <c r="A14214" s="518" t="s">
        <v>170</v>
      </c>
      <c r="B14214" s="518">
        <v>704619</v>
      </c>
      <c r="C14214" s="518" t="s">
        <v>2660</v>
      </c>
      <c r="D14214" s="518" t="s">
        <v>539</v>
      </c>
      <c r="E14214" s="859">
        <v>31</v>
      </c>
      <c r="F14214" s="859">
        <v>29</v>
      </c>
      <c r="G14214" s="518" t="s">
        <v>122</v>
      </c>
      <c r="H14214" s="518" t="s">
        <v>170</v>
      </c>
      <c r="I14214" s="518">
        <v>704619</v>
      </c>
    </row>
    <row r="14215" spans="1:9" x14ac:dyDescent="0.2">
      <c r="A14215" s="518" t="s">
        <v>170</v>
      </c>
      <c r="B14215" s="518">
        <v>704627</v>
      </c>
      <c r="C14215" s="518" t="s">
        <v>2660</v>
      </c>
      <c r="D14215" s="518" t="s">
        <v>9725</v>
      </c>
      <c r="E14215" s="859">
        <v>26</v>
      </c>
      <c r="F14215" s="859">
        <v>0</v>
      </c>
      <c r="G14215" s="518" t="s">
        <v>122</v>
      </c>
      <c r="H14215" s="518" t="s">
        <v>170</v>
      </c>
      <c r="I14215" s="518">
        <v>704627</v>
      </c>
    </row>
    <row r="14216" spans="1:9" x14ac:dyDescent="0.2">
      <c r="A14216" s="518" t="s">
        <v>170</v>
      </c>
      <c r="B14216" s="518">
        <v>704643</v>
      </c>
      <c r="C14216" s="518" t="s">
        <v>2660</v>
      </c>
      <c r="D14216" s="518" t="s">
        <v>1172</v>
      </c>
      <c r="E14216" s="859">
        <v>29</v>
      </c>
      <c r="F14216" s="859">
        <v>25</v>
      </c>
      <c r="G14216" s="518" t="s">
        <v>122</v>
      </c>
      <c r="H14216" s="518" t="s">
        <v>170</v>
      </c>
      <c r="I14216" s="518">
        <v>704643</v>
      </c>
    </row>
    <row r="14217" spans="1:9" x14ac:dyDescent="0.2">
      <c r="A14217" s="518" t="s">
        <v>170</v>
      </c>
      <c r="B14217" s="518">
        <v>704650</v>
      </c>
      <c r="C14217" s="518" t="s">
        <v>2660</v>
      </c>
      <c r="D14217" s="518" t="s">
        <v>1988</v>
      </c>
      <c r="E14217" s="859">
        <v>32</v>
      </c>
      <c r="F14217" s="859">
        <v>28</v>
      </c>
      <c r="G14217" s="518" t="s">
        <v>122</v>
      </c>
      <c r="H14217" s="518" t="s">
        <v>170</v>
      </c>
      <c r="I14217" s="518">
        <v>704650</v>
      </c>
    </row>
    <row r="14218" spans="1:9" x14ac:dyDescent="0.2">
      <c r="A14218" s="518" t="s">
        <v>170</v>
      </c>
      <c r="B14218" s="518">
        <v>704692</v>
      </c>
      <c r="C14218" s="518" t="s">
        <v>2660</v>
      </c>
      <c r="D14218" s="518" t="s">
        <v>299</v>
      </c>
      <c r="E14218" s="859">
        <v>12</v>
      </c>
      <c r="F14218" s="859">
        <v>0</v>
      </c>
      <c r="G14218" s="518" t="s">
        <v>122</v>
      </c>
      <c r="H14218" s="518" t="s">
        <v>170</v>
      </c>
      <c r="I14218" s="518">
        <v>704692</v>
      </c>
    </row>
    <row r="14219" spans="1:9" x14ac:dyDescent="0.2">
      <c r="A14219" s="518" t="s">
        <v>170</v>
      </c>
      <c r="B14219" s="518">
        <v>704718</v>
      </c>
      <c r="C14219" s="518" t="s">
        <v>2660</v>
      </c>
      <c r="D14219" s="518" t="s">
        <v>450</v>
      </c>
      <c r="E14219" s="859">
        <v>14</v>
      </c>
      <c r="F14219" s="859">
        <v>0</v>
      </c>
      <c r="G14219" s="518" t="s">
        <v>122</v>
      </c>
      <c r="H14219" s="518" t="s">
        <v>170</v>
      </c>
      <c r="I14219" s="518">
        <v>704718</v>
      </c>
    </row>
    <row r="14220" spans="1:9" x14ac:dyDescent="0.2">
      <c r="A14220" s="518" t="s">
        <v>170</v>
      </c>
      <c r="B14220" s="518">
        <v>704742</v>
      </c>
      <c r="C14220" s="518" t="s">
        <v>2660</v>
      </c>
      <c r="D14220" s="518" t="s">
        <v>735</v>
      </c>
      <c r="E14220" s="859">
        <v>26</v>
      </c>
      <c r="F14220" s="859">
        <v>0</v>
      </c>
      <c r="G14220" s="518" t="s">
        <v>122</v>
      </c>
      <c r="H14220" s="518" t="s">
        <v>170</v>
      </c>
      <c r="I14220" s="518">
        <v>704742</v>
      </c>
    </row>
    <row r="14221" spans="1:9" x14ac:dyDescent="0.2">
      <c r="A14221" s="518" t="s">
        <v>170</v>
      </c>
      <c r="B14221" s="518">
        <v>704775</v>
      </c>
      <c r="C14221" s="518" t="s">
        <v>2660</v>
      </c>
      <c r="D14221" s="518" t="s">
        <v>2010</v>
      </c>
      <c r="E14221" s="859">
        <v>33</v>
      </c>
      <c r="F14221" s="859">
        <v>29</v>
      </c>
      <c r="G14221" s="518" t="s">
        <v>122</v>
      </c>
      <c r="H14221" s="518" t="s">
        <v>170</v>
      </c>
      <c r="I14221" s="518">
        <v>704775</v>
      </c>
    </row>
    <row r="14222" spans="1:9" x14ac:dyDescent="0.2">
      <c r="A14222" s="518" t="s">
        <v>170</v>
      </c>
      <c r="B14222" s="518">
        <v>704783</v>
      </c>
      <c r="C14222" s="518" t="s">
        <v>2660</v>
      </c>
      <c r="D14222" s="518" t="s">
        <v>751</v>
      </c>
      <c r="E14222" s="859">
        <v>22</v>
      </c>
      <c r="F14222" s="859">
        <v>18</v>
      </c>
      <c r="G14222" s="518" t="s">
        <v>122</v>
      </c>
      <c r="H14222" s="518" t="s">
        <v>170</v>
      </c>
      <c r="I14222" s="518">
        <v>704783</v>
      </c>
    </row>
    <row r="14223" spans="1:9" x14ac:dyDescent="0.2">
      <c r="A14223" s="518" t="s">
        <v>170</v>
      </c>
      <c r="B14223" s="518">
        <v>704841</v>
      </c>
      <c r="C14223" s="518" t="s">
        <v>2660</v>
      </c>
      <c r="D14223" s="518" t="s">
        <v>1098</v>
      </c>
      <c r="E14223" s="859">
        <v>31</v>
      </c>
      <c r="F14223" s="859">
        <v>26</v>
      </c>
      <c r="G14223" s="518" t="s">
        <v>122</v>
      </c>
      <c r="H14223" s="518" t="s">
        <v>170</v>
      </c>
      <c r="I14223" s="518">
        <v>704841</v>
      </c>
    </row>
    <row r="14224" spans="1:9" x14ac:dyDescent="0.2">
      <c r="A14224" s="518" t="s">
        <v>170</v>
      </c>
      <c r="B14224" s="518">
        <v>704858</v>
      </c>
      <c r="C14224" s="518" t="s">
        <v>2660</v>
      </c>
      <c r="D14224" s="518" t="s">
        <v>2036</v>
      </c>
      <c r="E14224" s="859">
        <v>27</v>
      </c>
      <c r="F14224" s="859">
        <v>27</v>
      </c>
      <c r="G14224" s="518" t="s">
        <v>122</v>
      </c>
      <c r="H14224" s="518" t="s">
        <v>170</v>
      </c>
      <c r="I14224" s="518">
        <v>704858</v>
      </c>
    </row>
    <row r="14225" spans="1:9" x14ac:dyDescent="0.2">
      <c r="A14225" s="518" t="s">
        <v>170</v>
      </c>
      <c r="B14225" s="518">
        <v>704866</v>
      </c>
      <c r="C14225" s="518" t="s">
        <v>2660</v>
      </c>
      <c r="D14225" s="518" t="s">
        <v>728</v>
      </c>
      <c r="E14225" s="859">
        <v>20</v>
      </c>
      <c r="F14225" s="859">
        <v>0</v>
      </c>
      <c r="G14225" s="518" t="s">
        <v>122</v>
      </c>
      <c r="H14225" s="518" t="s">
        <v>170</v>
      </c>
      <c r="I14225" s="518">
        <v>704866</v>
      </c>
    </row>
    <row r="14226" spans="1:9" x14ac:dyDescent="0.2">
      <c r="A14226" s="518" t="s">
        <v>170</v>
      </c>
      <c r="B14226" s="518">
        <v>704874</v>
      </c>
      <c r="C14226" s="518" t="s">
        <v>2660</v>
      </c>
      <c r="D14226" s="518" t="s">
        <v>470</v>
      </c>
      <c r="E14226" s="859">
        <v>24</v>
      </c>
      <c r="F14226" s="859">
        <v>19</v>
      </c>
      <c r="G14226" s="518" t="s">
        <v>122</v>
      </c>
      <c r="H14226" s="518" t="s">
        <v>170</v>
      </c>
      <c r="I14226" s="518">
        <v>704874</v>
      </c>
    </row>
    <row r="14227" spans="1:9" x14ac:dyDescent="0.2">
      <c r="A14227" s="518" t="s">
        <v>170</v>
      </c>
      <c r="B14227" s="518">
        <v>704908</v>
      </c>
      <c r="C14227" s="518" t="s">
        <v>2660</v>
      </c>
      <c r="D14227" s="518" t="s">
        <v>458</v>
      </c>
      <c r="E14227" s="859">
        <v>26</v>
      </c>
      <c r="F14227" s="859">
        <v>26</v>
      </c>
      <c r="G14227" s="518" t="s">
        <v>122</v>
      </c>
      <c r="H14227" s="518" t="s">
        <v>170</v>
      </c>
      <c r="I14227" s="518">
        <v>704908</v>
      </c>
    </row>
    <row r="14228" spans="1:9" x14ac:dyDescent="0.2">
      <c r="A14228" s="518" t="s">
        <v>170</v>
      </c>
      <c r="B14228" s="518">
        <v>704932</v>
      </c>
      <c r="C14228" s="518" t="s">
        <v>2660</v>
      </c>
      <c r="D14228" s="518" t="s">
        <v>1060</v>
      </c>
      <c r="E14228" s="859">
        <v>25</v>
      </c>
      <c r="F14228" s="859">
        <v>17</v>
      </c>
      <c r="G14228" s="518" t="s">
        <v>122</v>
      </c>
      <c r="H14228" s="518" t="s">
        <v>170</v>
      </c>
      <c r="I14228" s="518">
        <v>704932</v>
      </c>
    </row>
    <row r="14229" spans="1:9" x14ac:dyDescent="0.2">
      <c r="A14229" s="518" t="s">
        <v>170</v>
      </c>
      <c r="B14229" s="518">
        <v>704940</v>
      </c>
      <c r="C14229" s="518" t="s">
        <v>2660</v>
      </c>
      <c r="D14229" s="518" t="s">
        <v>526</v>
      </c>
      <c r="E14229" s="859">
        <v>28</v>
      </c>
      <c r="F14229" s="859">
        <v>28</v>
      </c>
      <c r="G14229" s="518" t="s">
        <v>122</v>
      </c>
      <c r="H14229" s="518" t="s">
        <v>170</v>
      </c>
      <c r="I14229" s="518">
        <v>704940</v>
      </c>
    </row>
    <row r="14230" spans="1:9" x14ac:dyDescent="0.2">
      <c r="A14230" s="518" t="s">
        <v>170</v>
      </c>
      <c r="B14230" s="518">
        <v>704965</v>
      </c>
      <c r="C14230" s="518" t="s">
        <v>2660</v>
      </c>
      <c r="D14230" s="518" t="s">
        <v>494</v>
      </c>
      <c r="E14230" s="859">
        <v>23</v>
      </c>
      <c r="F14230" s="859">
        <v>23</v>
      </c>
      <c r="G14230" s="518" t="s">
        <v>122</v>
      </c>
      <c r="H14230" s="518" t="s">
        <v>170</v>
      </c>
      <c r="I14230" s="518">
        <v>704965</v>
      </c>
    </row>
    <row r="14231" spans="1:9" x14ac:dyDescent="0.2">
      <c r="A14231" s="518" t="s">
        <v>170</v>
      </c>
      <c r="B14231" s="518">
        <v>704973</v>
      </c>
      <c r="C14231" s="518" t="s">
        <v>2660</v>
      </c>
      <c r="D14231" s="518" t="s">
        <v>2119</v>
      </c>
      <c r="E14231" s="859">
        <v>26</v>
      </c>
      <c r="F14231" s="859">
        <v>26</v>
      </c>
      <c r="G14231" s="518" t="s">
        <v>122</v>
      </c>
      <c r="H14231" s="518" t="s">
        <v>170</v>
      </c>
      <c r="I14231" s="518">
        <v>704973</v>
      </c>
    </row>
    <row r="14232" spans="1:9" x14ac:dyDescent="0.2">
      <c r="A14232" s="518" t="s">
        <v>170</v>
      </c>
      <c r="B14232" s="518">
        <v>704999</v>
      </c>
      <c r="C14232" s="518" t="s">
        <v>2660</v>
      </c>
      <c r="D14232" s="518" t="s">
        <v>2120</v>
      </c>
      <c r="E14232" s="859">
        <v>24</v>
      </c>
      <c r="F14232" s="859">
        <v>15</v>
      </c>
      <c r="G14232" s="518" t="s">
        <v>122</v>
      </c>
      <c r="H14232" s="518" t="s">
        <v>170</v>
      </c>
      <c r="I14232" s="518">
        <v>704999</v>
      </c>
    </row>
    <row r="14233" spans="1:9" x14ac:dyDescent="0.2">
      <c r="A14233" s="518" t="s">
        <v>170</v>
      </c>
      <c r="B14233" s="518">
        <v>705004</v>
      </c>
      <c r="C14233" s="518" t="s">
        <v>2660</v>
      </c>
      <c r="D14233" s="518" t="s">
        <v>492</v>
      </c>
      <c r="E14233" s="859">
        <v>32</v>
      </c>
      <c r="F14233" s="859">
        <v>32</v>
      </c>
      <c r="G14233" s="518" t="s">
        <v>122</v>
      </c>
      <c r="H14233" s="518" t="s">
        <v>170</v>
      </c>
      <c r="I14233" s="518">
        <v>705004</v>
      </c>
    </row>
    <row r="14234" spans="1:9" x14ac:dyDescent="0.2">
      <c r="A14234" s="518" t="s">
        <v>170</v>
      </c>
      <c r="B14234" s="518">
        <v>705020</v>
      </c>
      <c r="C14234" s="518" t="s">
        <v>2660</v>
      </c>
      <c r="D14234" s="518" t="s">
        <v>2121</v>
      </c>
      <c r="E14234" s="859">
        <v>23</v>
      </c>
      <c r="F14234" s="859">
        <v>18</v>
      </c>
      <c r="G14234" s="518" t="s">
        <v>122</v>
      </c>
      <c r="H14234" s="518" t="s">
        <v>170</v>
      </c>
      <c r="I14234" s="518">
        <v>705020</v>
      </c>
    </row>
    <row r="14235" spans="1:9" x14ac:dyDescent="0.2">
      <c r="A14235" s="518" t="s">
        <v>170</v>
      </c>
      <c r="B14235" s="518">
        <v>705038</v>
      </c>
      <c r="C14235" s="518" t="s">
        <v>2660</v>
      </c>
      <c r="D14235" s="518" t="s">
        <v>2122</v>
      </c>
      <c r="E14235" s="859">
        <v>15</v>
      </c>
      <c r="F14235" s="859">
        <v>0</v>
      </c>
      <c r="G14235" s="518" t="s">
        <v>122</v>
      </c>
      <c r="H14235" s="518" t="s">
        <v>170</v>
      </c>
      <c r="I14235" s="518">
        <v>705038</v>
      </c>
    </row>
    <row r="14236" spans="1:9" x14ac:dyDescent="0.2">
      <c r="A14236" s="518" t="s">
        <v>170</v>
      </c>
      <c r="B14236" s="518">
        <v>705046</v>
      </c>
      <c r="C14236" s="518" t="s">
        <v>2660</v>
      </c>
      <c r="D14236" s="518" t="s">
        <v>2123</v>
      </c>
      <c r="E14236" s="859">
        <v>25</v>
      </c>
      <c r="F14236" s="859">
        <v>17</v>
      </c>
      <c r="G14236" s="518" t="s">
        <v>122</v>
      </c>
      <c r="H14236" s="518" t="s">
        <v>170</v>
      </c>
      <c r="I14236" s="518">
        <v>705020</v>
      </c>
    </row>
    <row r="14237" spans="1:9" x14ac:dyDescent="0.2">
      <c r="A14237" s="518" t="s">
        <v>170</v>
      </c>
      <c r="B14237" s="518">
        <v>705053</v>
      </c>
      <c r="C14237" s="518" t="s">
        <v>2660</v>
      </c>
      <c r="D14237" s="518" t="s">
        <v>2124</v>
      </c>
      <c r="E14237" s="859">
        <v>34</v>
      </c>
      <c r="F14237" s="859">
        <v>34</v>
      </c>
      <c r="G14237" s="518" t="s">
        <v>122</v>
      </c>
      <c r="H14237" s="518" t="s">
        <v>170</v>
      </c>
      <c r="I14237" s="518">
        <v>705053</v>
      </c>
    </row>
    <row r="14238" spans="1:9" x14ac:dyDescent="0.2">
      <c r="A14238" s="518" t="s">
        <v>170</v>
      </c>
      <c r="B14238" s="518">
        <v>705061</v>
      </c>
      <c r="C14238" s="518" t="s">
        <v>2660</v>
      </c>
      <c r="D14238" s="518" t="s">
        <v>542</v>
      </c>
      <c r="E14238" s="859">
        <v>28</v>
      </c>
      <c r="F14238" s="859">
        <v>28</v>
      </c>
      <c r="G14238" s="518" t="s">
        <v>122</v>
      </c>
      <c r="H14238" s="518" t="s">
        <v>170</v>
      </c>
      <c r="I14238" s="518">
        <v>705061</v>
      </c>
    </row>
    <row r="14239" spans="1:9" x14ac:dyDescent="0.2">
      <c r="A14239" s="518" t="s">
        <v>170</v>
      </c>
      <c r="B14239" s="518">
        <v>705087</v>
      </c>
      <c r="C14239" s="518" t="s">
        <v>2660</v>
      </c>
      <c r="D14239" s="518" t="s">
        <v>463</v>
      </c>
      <c r="E14239" s="859">
        <v>31</v>
      </c>
      <c r="F14239" s="859">
        <v>27</v>
      </c>
      <c r="G14239" s="518" t="s">
        <v>122</v>
      </c>
      <c r="H14239" s="518" t="s">
        <v>170</v>
      </c>
      <c r="I14239" s="518">
        <v>705087</v>
      </c>
    </row>
    <row r="14240" spans="1:9" x14ac:dyDescent="0.2">
      <c r="A14240" s="518" t="s">
        <v>170</v>
      </c>
      <c r="B14240" s="518">
        <v>705095</v>
      </c>
      <c r="C14240" s="518" t="s">
        <v>2660</v>
      </c>
      <c r="D14240" s="518" t="s">
        <v>2125</v>
      </c>
      <c r="E14240" s="859">
        <v>34</v>
      </c>
      <c r="F14240" s="859">
        <v>34</v>
      </c>
      <c r="G14240" s="518" t="s">
        <v>122</v>
      </c>
      <c r="H14240" s="518" t="s">
        <v>170</v>
      </c>
      <c r="I14240" s="518">
        <v>705095</v>
      </c>
    </row>
    <row r="14241" spans="1:9" x14ac:dyDescent="0.2">
      <c r="A14241" s="518" t="s">
        <v>170</v>
      </c>
      <c r="B14241" s="518">
        <v>705186</v>
      </c>
      <c r="C14241" s="518" t="s">
        <v>2660</v>
      </c>
      <c r="D14241" s="518" t="s">
        <v>403</v>
      </c>
      <c r="E14241" s="859">
        <v>29</v>
      </c>
      <c r="F14241" s="859">
        <v>29</v>
      </c>
      <c r="G14241" s="518" t="s">
        <v>122</v>
      </c>
      <c r="H14241" s="518" t="s">
        <v>170</v>
      </c>
      <c r="I14241" s="518">
        <v>705186</v>
      </c>
    </row>
    <row r="14242" spans="1:9" x14ac:dyDescent="0.2">
      <c r="A14242" s="518" t="s">
        <v>170</v>
      </c>
      <c r="B14242" s="518">
        <v>705210</v>
      </c>
      <c r="C14242" s="518" t="s">
        <v>2660</v>
      </c>
      <c r="D14242" s="518" t="s">
        <v>620</v>
      </c>
      <c r="E14242" s="859">
        <v>27</v>
      </c>
      <c r="F14242" s="859">
        <v>27</v>
      </c>
      <c r="G14242" s="518" t="s">
        <v>122</v>
      </c>
      <c r="H14242" s="518" t="s">
        <v>170</v>
      </c>
      <c r="I14242" s="518">
        <v>705210</v>
      </c>
    </row>
    <row r="14243" spans="1:9" x14ac:dyDescent="0.2">
      <c r="A14243" s="518" t="s">
        <v>170</v>
      </c>
      <c r="B14243" s="518">
        <v>705244</v>
      </c>
      <c r="C14243" s="518" t="s">
        <v>2660</v>
      </c>
      <c r="D14243" s="518" t="s">
        <v>1665</v>
      </c>
      <c r="E14243" s="859">
        <v>30</v>
      </c>
      <c r="F14243" s="859">
        <v>16</v>
      </c>
      <c r="G14243" s="518" t="s">
        <v>122</v>
      </c>
      <c r="H14243" s="518" t="s">
        <v>170</v>
      </c>
      <c r="I14243" s="518">
        <v>705244</v>
      </c>
    </row>
    <row r="14244" spans="1:9" x14ac:dyDescent="0.2">
      <c r="A14244" s="518" t="s">
        <v>170</v>
      </c>
      <c r="B14244" s="518">
        <v>705277</v>
      </c>
      <c r="C14244" s="518" t="s">
        <v>2660</v>
      </c>
      <c r="D14244" s="518" t="s">
        <v>830</v>
      </c>
      <c r="E14244" s="859">
        <v>28</v>
      </c>
      <c r="F14244" s="859">
        <v>26</v>
      </c>
      <c r="G14244" s="518" t="s">
        <v>122</v>
      </c>
      <c r="H14244" s="518" t="s">
        <v>170</v>
      </c>
      <c r="I14244" s="518">
        <v>705277</v>
      </c>
    </row>
    <row r="14245" spans="1:9" x14ac:dyDescent="0.2">
      <c r="A14245" s="518" t="s">
        <v>148</v>
      </c>
      <c r="B14245" s="518">
        <v>705400</v>
      </c>
      <c r="C14245" s="518" t="s">
        <v>2660</v>
      </c>
      <c r="D14245" s="518" t="s">
        <v>726</v>
      </c>
      <c r="E14245" s="859">
        <v>22</v>
      </c>
      <c r="F14245" s="859">
        <v>9</v>
      </c>
      <c r="G14245" s="518" t="s">
        <v>122</v>
      </c>
      <c r="H14245" s="518" t="s">
        <v>148</v>
      </c>
      <c r="I14245" s="518">
        <v>705731</v>
      </c>
    </row>
    <row r="14246" spans="1:9" x14ac:dyDescent="0.2">
      <c r="A14246" s="518" t="s">
        <v>148</v>
      </c>
      <c r="B14246" s="518">
        <v>705566</v>
      </c>
      <c r="C14246" s="518" t="s">
        <v>2660</v>
      </c>
      <c r="D14246" s="518" t="s">
        <v>801</v>
      </c>
      <c r="E14246" s="859">
        <v>29</v>
      </c>
      <c r="F14246" s="859">
        <v>0</v>
      </c>
      <c r="G14246" s="518" t="s">
        <v>122</v>
      </c>
      <c r="H14246" s="518" t="s">
        <v>148</v>
      </c>
      <c r="I14246" s="518">
        <v>705566</v>
      </c>
    </row>
    <row r="14247" spans="1:9" x14ac:dyDescent="0.2">
      <c r="A14247" s="518" t="s">
        <v>181</v>
      </c>
      <c r="B14247" s="518">
        <v>705574</v>
      </c>
      <c r="C14247" s="518" t="s">
        <v>2660</v>
      </c>
      <c r="D14247" s="518" t="s">
        <v>1711</v>
      </c>
      <c r="E14247" s="859">
        <v>21</v>
      </c>
      <c r="F14247" s="859">
        <v>17</v>
      </c>
      <c r="G14247" s="518" t="s">
        <v>122</v>
      </c>
      <c r="H14247" s="518" t="s">
        <v>181</v>
      </c>
      <c r="I14247" s="518">
        <v>705574</v>
      </c>
    </row>
    <row r="14248" spans="1:9" x14ac:dyDescent="0.2">
      <c r="A14248" s="518" t="s">
        <v>148</v>
      </c>
      <c r="B14248" s="518">
        <v>705582</v>
      </c>
      <c r="C14248" s="518" t="s">
        <v>2660</v>
      </c>
      <c r="D14248" s="518" t="s">
        <v>799</v>
      </c>
      <c r="E14248" s="859">
        <v>35</v>
      </c>
      <c r="F14248" s="859">
        <v>35</v>
      </c>
      <c r="G14248" s="518" t="s">
        <v>122</v>
      </c>
      <c r="H14248" s="518" t="s">
        <v>148</v>
      </c>
      <c r="I14248" s="518">
        <v>705582</v>
      </c>
    </row>
    <row r="14249" spans="1:9" x14ac:dyDescent="0.2">
      <c r="A14249" s="518" t="s">
        <v>181</v>
      </c>
      <c r="B14249" s="518">
        <v>705640</v>
      </c>
      <c r="C14249" s="518" t="s">
        <v>2660</v>
      </c>
      <c r="D14249" s="518" t="s">
        <v>1748</v>
      </c>
      <c r="E14249" s="859">
        <v>20</v>
      </c>
      <c r="F14249" s="859">
        <v>11</v>
      </c>
      <c r="G14249" s="518" t="s">
        <v>122</v>
      </c>
      <c r="H14249" s="518" t="s">
        <v>181</v>
      </c>
      <c r="I14249" s="518">
        <v>705640</v>
      </c>
    </row>
    <row r="14250" spans="1:9" x14ac:dyDescent="0.2">
      <c r="A14250" s="518" t="s">
        <v>148</v>
      </c>
      <c r="B14250" s="518">
        <v>705707</v>
      </c>
      <c r="C14250" s="518" t="s">
        <v>2660</v>
      </c>
      <c r="D14250" s="518" t="s">
        <v>9726</v>
      </c>
      <c r="E14250" s="859">
        <v>14</v>
      </c>
      <c r="F14250" s="859">
        <v>0</v>
      </c>
      <c r="G14250" s="518" t="s">
        <v>122</v>
      </c>
      <c r="H14250" s="518" t="s">
        <v>148</v>
      </c>
      <c r="I14250" s="518">
        <v>705707</v>
      </c>
    </row>
    <row r="14251" spans="1:9" x14ac:dyDescent="0.2">
      <c r="A14251" s="518" t="s">
        <v>148</v>
      </c>
      <c r="B14251" s="518">
        <v>705715</v>
      </c>
      <c r="C14251" s="518" t="s">
        <v>2660</v>
      </c>
      <c r="D14251" s="518" t="s">
        <v>1836</v>
      </c>
      <c r="E14251" s="859">
        <v>30</v>
      </c>
      <c r="F14251" s="859">
        <v>30</v>
      </c>
      <c r="G14251" s="518" t="s">
        <v>122</v>
      </c>
      <c r="H14251" s="518" t="s">
        <v>148</v>
      </c>
      <c r="I14251" s="518">
        <v>705715</v>
      </c>
    </row>
    <row r="14252" spans="1:9" x14ac:dyDescent="0.2">
      <c r="A14252" s="518" t="s">
        <v>148</v>
      </c>
      <c r="B14252" s="518">
        <v>705731</v>
      </c>
      <c r="C14252" s="518" t="s">
        <v>2660</v>
      </c>
      <c r="D14252" s="518" t="s">
        <v>718</v>
      </c>
      <c r="E14252" s="859">
        <v>19</v>
      </c>
      <c r="F14252" s="859">
        <v>12</v>
      </c>
      <c r="G14252" s="518" t="s">
        <v>122</v>
      </c>
      <c r="H14252" s="518" t="s">
        <v>148</v>
      </c>
      <c r="I14252" s="518">
        <v>705731</v>
      </c>
    </row>
    <row r="14253" spans="1:9" x14ac:dyDescent="0.2">
      <c r="A14253" s="518" t="s">
        <v>148</v>
      </c>
      <c r="B14253" s="518">
        <v>705814</v>
      </c>
      <c r="C14253" s="518" t="s">
        <v>2660</v>
      </c>
      <c r="D14253" s="518" t="s">
        <v>800</v>
      </c>
      <c r="E14253" s="859">
        <v>22</v>
      </c>
      <c r="F14253" s="859">
        <v>0</v>
      </c>
      <c r="G14253" s="518" t="s">
        <v>122</v>
      </c>
      <c r="H14253" s="518" t="s">
        <v>148</v>
      </c>
      <c r="I14253" s="518">
        <v>705814</v>
      </c>
    </row>
    <row r="14254" spans="1:9" x14ac:dyDescent="0.2">
      <c r="A14254" s="518" t="s">
        <v>148</v>
      </c>
      <c r="B14254" s="518">
        <v>705822</v>
      </c>
      <c r="C14254" s="518" t="s">
        <v>2660</v>
      </c>
      <c r="D14254" s="518" t="s">
        <v>1431</v>
      </c>
      <c r="E14254" s="859">
        <v>28</v>
      </c>
      <c r="F14254" s="859">
        <v>28</v>
      </c>
      <c r="G14254" s="518" t="s">
        <v>122</v>
      </c>
      <c r="H14254" s="518" t="s">
        <v>148</v>
      </c>
      <c r="I14254" s="518">
        <v>705822</v>
      </c>
    </row>
    <row r="14255" spans="1:9" x14ac:dyDescent="0.2">
      <c r="A14255" s="518" t="s">
        <v>355</v>
      </c>
      <c r="B14255" s="518">
        <v>705863</v>
      </c>
      <c r="C14255" s="518" t="s">
        <v>2660</v>
      </c>
      <c r="D14255" s="518" t="s">
        <v>815</v>
      </c>
      <c r="E14255" s="859">
        <v>33</v>
      </c>
      <c r="F14255" s="859">
        <v>33</v>
      </c>
      <c r="G14255" s="518" t="s">
        <v>122</v>
      </c>
      <c r="H14255" s="518" t="s">
        <v>355</v>
      </c>
      <c r="I14255" s="518">
        <v>705863</v>
      </c>
    </row>
    <row r="14256" spans="1:9" x14ac:dyDescent="0.2">
      <c r="A14256" s="518" t="s">
        <v>355</v>
      </c>
      <c r="B14256" s="518">
        <v>705871</v>
      </c>
      <c r="C14256" s="518" t="s">
        <v>2660</v>
      </c>
      <c r="D14256" s="518" t="s">
        <v>397</v>
      </c>
      <c r="E14256" s="859">
        <v>32</v>
      </c>
      <c r="F14256" s="859">
        <v>32</v>
      </c>
      <c r="G14256" s="518" t="s">
        <v>122</v>
      </c>
      <c r="H14256" s="518" t="s">
        <v>355</v>
      </c>
      <c r="I14256" s="518">
        <v>705871</v>
      </c>
    </row>
    <row r="14257" spans="1:9" x14ac:dyDescent="0.2">
      <c r="A14257" s="518" t="s">
        <v>355</v>
      </c>
      <c r="B14257" s="518">
        <v>705889</v>
      </c>
      <c r="C14257" s="518" t="s">
        <v>2660</v>
      </c>
      <c r="D14257" s="518" t="s">
        <v>1098</v>
      </c>
      <c r="E14257" s="859">
        <v>23</v>
      </c>
      <c r="F14257" s="859">
        <v>16</v>
      </c>
      <c r="G14257" s="518" t="s">
        <v>122</v>
      </c>
      <c r="H14257" s="518" t="s">
        <v>355</v>
      </c>
      <c r="I14257" s="518">
        <v>117648</v>
      </c>
    </row>
    <row r="14258" spans="1:9" x14ac:dyDescent="0.2">
      <c r="A14258" s="518" t="s">
        <v>355</v>
      </c>
      <c r="B14258" s="518">
        <v>705913</v>
      </c>
      <c r="C14258" s="518" t="s">
        <v>2660</v>
      </c>
      <c r="D14258" s="518" t="s">
        <v>933</v>
      </c>
      <c r="E14258" s="859">
        <v>29</v>
      </c>
      <c r="F14258" s="859">
        <v>29</v>
      </c>
      <c r="G14258" s="518" t="s">
        <v>122</v>
      </c>
      <c r="H14258" s="518" t="s">
        <v>355</v>
      </c>
      <c r="I14258" s="518">
        <v>705913</v>
      </c>
    </row>
    <row r="14259" spans="1:9" x14ac:dyDescent="0.2">
      <c r="A14259" s="518" t="s">
        <v>355</v>
      </c>
      <c r="B14259" s="518">
        <v>705947</v>
      </c>
      <c r="C14259" s="518" t="s">
        <v>2660</v>
      </c>
      <c r="D14259" s="518" t="s">
        <v>1248</v>
      </c>
      <c r="E14259" s="859">
        <v>24</v>
      </c>
      <c r="F14259" s="859">
        <v>24</v>
      </c>
      <c r="G14259" s="518" t="s">
        <v>122</v>
      </c>
      <c r="H14259" s="518" t="s">
        <v>355</v>
      </c>
      <c r="I14259" s="518">
        <v>705947</v>
      </c>
    </row>
    <row r="14260" spans="1:9" x14ac:dyDescent="0.2">
      <c r="A14260" s="518" t="s">
        <v>355</v>
      </c>
      <c r="B14260" s="518">
        <v>705962</v>
      </c>
      <c r="C14260" s="518" t="s">
        <v>2660</v>
      </c>
      <c r="D14260" s="518" t="s">
        <v>716</v>
      </c>
      <c r="E14260" s="859">
        <v>22</v>
      </c>
      <c r="F14260" s="859">
        <v>5</v>
      </c>
      <c r="G14260" s="518" t="s">
        <v>122</v>
      </c>
      <c r="H14260" s="518" t="s">
        <v>355</v>
      </c>
      <c r="I14260" s="518">
        <v>523829</v>
      </c>
    </row>
    <row r="14261" spans="1:9" x14ac:dyDescent="0.2">
      <c r="A14261" s="518" t="s">
        <v>355</v>
      </c>
      <c r="B14261" s="518">
        <v>705970</v>
      </c>
      <c r="C14261" s="518" t="s">
        <v>2660</v>
      </c>
      <c r="D14261" s="518" t="s">
        <v>763</v>
      </c>
      <c r="E14261" s="859">
        <v>28</v>
      </c>
      <c r="F14261" s="859">
        <v>28</v>
      </c>
      <c r="G14261" s="518" t="s">
        <v>122</v>
      </c>
      <c r="H14261" s="518" t="s">
        <v>355</v>
      </c>
      <c r="I14261" s="518">
        <v>705970</v>
      </c>
    </row>
    <row r="14262" spans="1:9" x14ac:dyDescent="0.2">
      <c r="A14262" s="518" t="s">
        <v>355</v>
      </c>
      <c r="B14262" s="518">
        <v>705996</v>
      </c>
      <c r="C14262" s="518" t="s">
        <v>2660</v>
      </c>
      <c r="D14262" s="518" t="s">
        <v>614</v>
      </c>
      <c r="E14262" s="859">
        <v>23</v>
      </c>
      <c r="F14262" s="859">
        <v>23</v>
      </c>
      <c r="G14262" s="518" t="s">
        <v>122</v>
      </c>
      <c r="H14262" s="518" t="s">
        <v>355</v>
      </c>
      <c r="I14262" s="518">
        <v>705996</v>
      </c>
    </row>
    <row r="14263" spans="1:9" x14ac:dyDescent="0.2">
      <c r="A14263" s="518" t="s">
        <v>355</v>
      </c>
      <c r="B14263" s="518">
        <v>706010</v>
      </c>
      <c r="C14263" s="518" t="s">
        <v>2660</v>
      </c>
      <c r="D14263" s="518" t="s">
        <v>1086</v>
      </c>
      <c r="E14263" s="859">
        <v>18</v>
      </c>
      <c r="F14263" s="859">
        <v>2</v>
      </c>
      <c r="G14263" s="518" t="s">
        <v>122</v>
      </c>
      <c r="H14263" s="518" t="s">
        <v>355</v>
      </c>
      <c r="I14263" s="518">
        <v>706523</v>
      </c>
    </row>
    <row r="14264" spans="1:9" x14ac:dyDescent="0.2">
      <c r="A14264" s="518" t="s">
        <v>355</v>
      </c>
      <c r="B14264" s="518">
        <v>706028</v>
      </c>
      <c r="C14264" s="518" t="s">
        <v>2660</v>
      </c>
      <c r="D14264" s="518" t="s">
        <v>1220</v>
      </c>
      <c r="E14264" s="859">
        <v>26</v>
      </c>
      <c r="F14264" s="859">
        <v>26</v>
      </c>
      <c r="G14264" s="518" t="s">
        <v>122</v>
      </c>
      <c r="H14264" s="518" t="s">
        <v>355</v>
      </c>
      <c r="I14264" s="518">
        <v>706523</v>
      </c>
    </row>
    <row r="14265" spans="1:9" x14ac:dyDescent="0.2">
      <c r="A14265" s="518" t="s">
        <v>181</v>
      </c>
      <c r="B14265" s="518">
        <v>706119</v>
      </c>
      <c r="C14265" s="518" t="s">
        <v>2660</v>
      </c>
      <c r="D14265" s="518" t="s">
        <v>2016</v>
      </c>
      <c r="E14265" s="859">
        <v>32</v>
      </c>
      <c r="F14265" s="859">
        <v>32</v>
      </c>
      <c r="G14265" s="518" t="s">
        <v>122</v>
      </c>
      <c r="H14265" s="518" t="s">
        <v>181</v>
      </c>
      <c r="I14265" s="518">
        <v>706119</v>
      </c>
    </row>
    <row r="14266" spans="1:9" x14ac:dyDescent="0.2">
      <c r="A14266" s="518" t="s">
        <v>181</v>
      </c>
      <c r="B14266" s="518">
        <v>706127</v>
      </c>
      <c r="C14266" s="518" t="s">
        <v>2660</v>
      </c>
      <c r="D14266" s="518" t="s">
        <v>2017</v>
      </c>
      <c r="E14266" s="859">
        <v>26</v>
      </c>
      <c r="F14266" s="859">
        <v>26</v>
      </c>
      <c r="G14266" s="518" t="s">
        <v>122</v>
      </c>
      <c r="H14266" s="518" t="s">
        <v>181</v>
      </c>
      <c r="I14266" s="518">
        <v>706127</v>
      </c>
    </row>
    <row r="14267" spans="1:9" x14ac:dyDescent="0.2">
      <c r="A14267" s="518" t="s">
        <v>181</v>
      </c>
      <c r="B14267" s="518">
        <v>706143</v>
      </c>
      <c r="C14267" s="518" t="s">
        <v>2660</v>
      </c>
      <c r="D14267" s="518" t="s">
        <v>2018</v>
      </c>
      <c r="E14267" s="859">
        <v>19</v>
      </c>
      <c r="F14267" s="859">
        <v>9</v>
      </c>
      <c r="G14267" s="518" t="s">
        <v>122</v>
      </c>
      <c r="H14267" s="518" t="s">
        <v>181</v>
      </c>
      <c r="I14267" s="518">
        <v>705640</v>
      </c>
    </row>
    <row r="14268" spans="1:9" x14ac:dyDescent="0.2">
      <c r="A14268" s="518" t="s">
        <v>181</v>
      </c>
      <c r="B14268" s="518">
        <v>706150</v>
      </c>
      <c r="C14268" s="518" t="s">
        <v>2660</v>
      </c>
      <c r="D14268" s="518" t="s">
        <v>2019</v>
      </c>
      <c r="E14268" s="859">
        <v>25</v>
      </c>
      <c r="F14268" s="859">
        <v>11</v>
      </c>
      <c r="G14268" s="518" t="s">
        <v>122</v>
      </c>
      <c r="H14268" s="518" t="s">
        <v>181</v>
      </c>
      <c r="I14268" s="518">
        <v>706150</v>
      </c>
    </row>
    <row r="14269" spans="1:9" x14ac:dyDescent="0.2">
      <c r="A14269" s="518" t="s">
        <v>355</v>
      </c>
      <c r="B14269" s="518">
        <v>706218</v>
      </c>
      <c r="C14269" s="518" t="s">
        <v>2660</v>
      </c>
      <c r="D14269" s="518" t="s">
        <v>886</v>
      </c>
      <c r="E14269" s="859">
        <v>27</v>
      </c>
      <c r="F14269" s="859">
        <v>27</v>
      </c>
      <c r="G14269" s="518" t="s">
        <v>122</v>
      </c>
      <c r="H14269" s="518" t="s">
        <v>355</v>
      </c>
      <c r="I14269" s="518">
        <v>706218</v>
      </c>
    </row>
    <row r="14270" spans="1:9" x14ac:dyDescent="0.2">
      <c r="A14270" s="518" t="s">
        <v>355</v>
      </c>
      <c r="B14270" s="518">
        <v>706259</v>
      </c>
      <c r="C14270" s="518" t="s">
        <v>2660</v>
      </c>
      <c r="D14270" s="518" t="s">
        <v>735</v>
      </c>
      <c r="E14270" s="859">
        <v>30</v>
      </c>
      <c r="F14270" s="859">
        <v>30</v>
      </c>
      <c r="G14270" s="518" t="s">
        <v>122</v>
      </c>
      <c r="H14270" s="518" t="s">
        <v>355</v>
      </c>
      <c r="I14270" s="518">
        <v>706259</v>
      </c>
    </row>
    <row r="14271" spans="1:9" x14ac:dyDescent="0.2">
      <c r="A14271" s="518" t="s">
        <v>355</v>
      </c>
      <c r="B14271" s="518">
        <v>706267</v>
      </c>
      <c r="C14271" s="518" t="s">
        <v>2660</v>
      </c>
      <c r="D14271" s="518" t="s">
        <v>796</v>
      </c>
      <c r="E14271" s="859">
        <v>29</v>
      </c>
      <c r="F14271" s="859">
        <v>29</v>
      </c>
      <c r="G14271" s="518" t="s">
        <v>122</v>
      </c>
      <c r="H14271" s="518" t="s">
        <v>355</v>
      </c>
      <c r="I14271" s="518">
        <v>706267</v>
      </c>
    </row>
    <row r="14272" spans="1:9" x14ac:dyDescent="0.2">
      <c r="A14272" s="518" t="s">
        <v>355</v>
      </c>
      <c r="B14272" s="518">
        <v>706291</v>
      </c>
      <c r="C14272" s="518" t="s">
        <v>2660</v>
      </c>
      <c r="D14272" s="518" t="s">
        <v>799</v>
      </c>
      <c r="E14272" s="859">
        <v>29</v>
      </c>
      <c r="F14272" s="859">
        <v>29</v>
      </c>
      <c r="G14272" s="518" t="s">
        <v>122</v>
      </c>
      <c r="H14272" s="518" t="s">
        <v>355</v>
      </c>
      <c r="I14272" s="518">
        <v>706291</v>
      </c>
    </row>
    <row r="14273" spans="1:9" x14ac:dyDescent="0.2">
      <c r="A14273" s="518" t="s">
        <v>181</v>
      </c>
      <c r="B14273" s="518">
        <v>706309</v>
      </c>
      <c r="C14273" s="518" t="s">
        <v>2660</v>
      </c>
      <c r="D14273" s="518" t="s">
        <v>2083</v>
      </c>
      <c r="E14273" s="859">
        <v>32</v>
      </c>
      <c r="F14273" s="859">
        <v>32</v>
      </c>
      <c r="G14273" s="518" t="s">
        <v>122</v>
      </c>
      <c r="H14273" s="518" t="s">
        <v>181</v>
      </c>
      <c r="I14273" s="518">
        <v>706309</v>
      </c>
    </row>
    <row r="14274" spans="1:9" x14ac:dyDescent="0.2">
      <c r="A14274" s="518" t="s">
        <v>355</v>
      </c>
      <c r="B14274" s="518">
        <v>706325</v>
      </c>
      <c r="C14274" s="518" t="s">
        <v>2660</v>
      </c>
      <c r="D14274" s="518" t="s">
        <v>690</v>
      </c>
      <c r="E14274" s="859">
        <v>31</v>
      </c>
      <c r="F14274" s="859">
        <v>25</v>
      </c>
      <c r="G14274" s="518" t="s">
        <v>122</v>
      </c>
      <c r="H14274" s="518" t="s">
        <v>355</v>
      </c>
      <c r="I14274" s="518">
        <v>706325</v>
      </c>
    </row>
    <row r="14275" spans="1:9" x14ac:dyDescent="0.2">
      <c r="A14275" s="518" t="s">
        <v>181</v>
      </c>
      <c r="B14275" s="518">
        <v>706366</v>
      </c>
      <c r="C14275" s="518" t="s">
        <v>2660</v>
      </c>
      <c r="D14275" s="518" t="s">
        <v>2084</v>
      </c>
      <c r="E14275" s="859">
        <v>25</v>
      </c>
      <c r="F14275" s="859">
        <v>20</v>
      </c>
      <c r="G14275" s="518" t="s">
        <v>122</v>
      </c>
      <c r="H14275" s="518" t="s">
        <v>181</v>
      </c>
      <c r="I14275" s="518">
        <v>706366</v>
      </c>
    </row>
    <row r="14276" spans="1:9" x14ac:dyDescent="0.2">
      <c r="A14276" s="518" t="s">
        <v>181</v>
      </c>
      <c r="B14276" s="518">
        <v>706374</v>
      </c>
      <c r="C14276" s="518" t="s">
        <v>2660</v>
      </c>
      <c r="D14276" s="518" t="s">
        <v>2085</v>
      </c>
      <c r="E14276" s="859">
        <v>31</v>
      </c>
      <c r="F14276" s="859">
        <v>24</v>
      </c>
      <c r="G14276" s="518" t="s">
        <v>122</v>
      </c>
      <c r="H14276" s="518" t="s">
        <v>181</v>
      </c>
      <c r="I14276" s="518">
        <v>706374</v>
      </c>
    </row>
    <row r="14277" spans="1:9" x14ac:dyDescent="0.2">
      <c r="A14277" s="518" t="s">
        <v>190</v>
      </c>
      <c r="B14277" s="518">
        <v>706465</v>
      </c>
      <c r="C14277" s="518" t="s">
        <v>2660</v>
      </c>
      <c r="D14277" s="518" t="s">
        <v>2181</v>
      </c>
      <c r="E14277" s="859">
        <v>28</v>
      </c>
      <c r="F14277" s="859">
        <v>22</v>
      </c>
      <c r="G14277" s="518" t="s">
        <v>122</v>
      </c>
      <c r="H14277" s="518" t="s">
        <v>190</v>
      </c>
      <c r="I14277" s="518">
        <v>706465</v>
      </c>
    </row>
    <row r="14278" spans="1:9" x14ac:dyDescent="0.2">
      <c r="A14278" s="518" t="s">
        <v>190</v>
      </c>
      <c r="B14278" s="518">
        <v>706499</v>
      </c>
      <c r="C14278" s="518" t="s">
        <v>2660</v>
      </c>
      <c r="D14278" s="518" t="s">
        <v>2182</v>
      </c>
      <c r="E14278" s="859">
        <v>27</v>
      </c>
      <c r="F14278" s="859">
        <v>8</v>
      </c>
      <c r="G14278" s="518" t="s">
        <v>122</v>
      </c>
      <c r="H14278" s="518" t="s">
        <v>190</v>
      </c>
      <c r="I14278" s="518">
        <v>655829</v>
      </c>
    </row>
    <row r="14279" spans="1:9" x14ac:dyDescent="0.2">
      <c r="A14279" s="518" t="s">
        <v>355</v>
      </c>
      <c r="B14279" s="518">
        <v>706523</v>
      </c>
      <c r="C14279" s="518" t="s">
        <v>2660</v>
      </c>
      <c r="D14279" s="518" t="s">
        <v>6664</v>
      </c>
      <c r="E14279" s="859">
        <v>27</v>
      </c>
      <c r="F14279" s="859">
        <v>4</v>
      </c>
      <c r="G14279" s="518" t="s">
        <v>122</v>
      </c>
      <c r="H14279" s="518" t="s">
        <v>355</v>
      </c>
      <c r="I14279" s="518">
        <v>706523</v>
      </c>
    </row>
    <row r="14280" spans="1:9" x14ac:dyDescent="0.2">
      <c r="A14280" s="518" t="s">
        <v>378</v>
      </c>
      <c r="B14280" s="518">
        <v>706549</v>
      </c>
      <c r="C14280" s="518" t="s">
        <v>2660</v>
      </c>
      <c r="D14280" s="518" t="s">
        <v>862</v>
      </c>
      <c r="E14280" s="859">
        <v>20</v>
      </c>
      <c r="F14280" s="859">
        <v>20</v>
      </c>
      <c r="G14280" s="518" t="s">
        <v>122</v>
      </c>
      <c r="H14280" s="518" t="s">
        <v>378</v>
      </c>
      <c r="I14280" s="518">
        <v>235374</v>
      </c>
    </row>
    <row r="14281" spans="1:9" x14ac:dyDescent="0.2">
      <c r="A14281" s="518" t="s">
        <v>378</v>
      </c>
      <c r="B14281" s="518">
        <v>706580</v>
      </c>
      <c r="C14281" s="518" t="s">
        <v>2660</v>
      </c>
      <c r="D14281" s="518" t="s">
        <v>1359</v>
      </c>
      <c r="E14281" s="859">
        <v>32</v>
      </c>
      <c r="F14281" s="859">
        <v>31</v>
      </c>
      <c r="G14281" s="518" t="s">
        <v>122</v>
      </c>
      <c r="H14281" s="518" t="s">
        <v>378</v>
      </c>
      <c r="I14281" s="518">
        <v>706580</v>
      </c>
    </row>
    <row r="14282" spans="1:9" x14ac:dyDescent="0.2">
      <c r="A14282" s="518" t="s">
        <v>147</v>
      </c>
      <c r="B14282" s="518">
        <v>706648</v>
      </c>
      <c r="C14282" s="518" t="s">
        <v>2660</v>
      </c>
      <c r="D14282" s="518" t="s">
        <v>445</v>
      </c>
      <c r="E14282" s="859">
        <v>30</v>
      </c>
      <c r="F14282" s="859">
        <v>21</v>
      </c>
      <c r="G14282" s="518" t="s">
        <v>122</v>
      </c>
      <c r="H14282" s="518" t="s">
        <v>147</v>
      </c>
      <c r="I14282" s="518">
        <v>706648</v>
      </c>
    </row>
    <row r="14283" spans="1:9" x14ac:dyDescent="0.2">
      <c r="A14283" s="518" t="s">
        <v>170</v>
      </c>
      <c r="B14283" s="518">
        <v>706671</v>
      </c>
      <c r="C14283" s="518" t="s">
        <v>2660</v>
      </c>
      <c r="D14283" s="518" t="s">
        <v>1542</v>
      </c>
      <c r="E14283" s="859">
        <v>26</v>
      </c>
      <c r="F14283" s="859">
        <v>26</v>
      </c>
      <c r="G14283" s="518" t="s">
        <v>122</v>
      </c>
      <c r="H14283" s="518" t="s">
        <v>170</v>
      </c>
      <c r="I14283" s="518">
        <v>706671</v>
      </c>
    </row>
    <row r="14284" spans="1:9" x14ac:dyDescent="0.2">
      <c r="A14284" s="518" t="s">
        <v>321</v>
      </c>
      <c r="B14284" s="518">
        <v>706689</v>
      </c>
      <c r="C14284" s="518" t="s">
        <v>2660</v>
      </c>
      <c r="D14284" s="518" t="s">
        <v>947</v>
      </c>
      <c r="E14284" s="859">
        <v>34</v>
      </c>
      <c r="F14284" s="859">
        <v>34</v>
      </c>
      <c r="G14284" s="518" t="s">
        <v>122</v>
      </c>
      <c r="H14284" s="518" t="s">
        <v>321</v>
      </c>
      <c r="I14284" s="518">
        <v>706689</v>
      </c>
    </row>
    <row r="14285" spans="1:9" x14ac:dyDescent="0.2">
      <c r="A14285" s="518" t="s">
        <v>385</v>
      </c>
      <c r="B14285" s="518">
        <v>706739</v>
      </c>
      <c r="C14285" s="518" t="s">
        <v>2660</v>
      </c>
      <c r="D14285" s="518" t="s">
        <v>480</v>
      </c>
      <c r="E14285" s="859">
        <v>27</v>
      </c>
      <c r="F14285" s="859">
        <v>27</v>
      </c>
      <c r="G14285" s="518" t="s">
        <v>122</v>
      </c>
      <c r="H14285" s="518" t="s">
        <v>385</v>
      </c>
      <c r="I14285" s="518">
        <v>706739</v>
      </c>
    </row>
    <row r="14286" spans="1:9" x14ac:dyDescent="0.2">
      <c r="A14286" s="518" t="s">
        <v>378</v>
      </c>
      <c r="B14286" s="518">
        <v>706820</v>
      </c>
      <c r="C14286" s="518" t="s">
        <v>2660</v>
      </c>
      <c r="D14286" s="518" t="s">
        <v>830</v>
      </c>
      <c r="E14286" s="859">
        <v>19</v>
      </c>
      <c r="F14286" s="859">
        <v>18</v>
      </c>
      <c r="G14286" s="518" t="s">
        <v>122</v>
      </c>
      <c r="H14286" s="518" t="s">
        <v>378</v>
      </c>
      <c r="I14286" s="518">
        <v>706820</v>
      </c>
    </row>
    <row r="14287" spans="1:9" x14ac:dyDescent="0.2">
      <c r="A14287" s="518" t="s">
        <v>378</v>
      </c>
      <c r="B14287" s="518">
        <v>706846</v>
      </c>
      <c r="C14287" s="518" t="s">
        <v>2660</v>
      </c>
      <c r="D14287" s="518" t="s">
        <v>801</v>
      </c>
      <c r="E14287" s="859">
        <v>27</v>
      </c>
      <c r="F14287" s="859">
        <v>27</v>
      </c>
      <c r="G14287" s="518" t="s">
        <v>122</v>
      </c>
      <c r="H14287" s="518" t="s">
        <v>378</v>
      </c>
      <c r="I14287" s="518">
        <v>706846</v>
      </c>
    </row>
    <row r="14288" spans="1:9" x14ac:dyDescent="0.2">
      <c r="A14288" s="518" t="s">
        <v>378</v>
      </c>
      <c r="B14288" s="518">
        <v>706853</v>
      </c>
      <c r="C14288" s="518" t="s">
        <v>2660</v>
      </c>
      <c r="D14288" s="518" t="s">
        <v>538</v>
      </c>
      <c r="E14288" s="859">
        <v>25</v>
      </c>
      <c r="F14288" s="859">
        <v>25</v>
      </c>
      <c r="G14288" s="518" t="s">
        <v>122</v>
      </c>
      <c r="H14288" s="518" t="s">
        <v>378</v>
      </c>
      <c r="I14288" s="518">
        <v>706853</v>
      </c>
    </row>
    <row r="14289" spans="1:9" x14ac:dyDescent="0.2">
      <c r="A14289" s="518" t="s">
        <v>378</v>
      </c>
      <c r="B14289" s="518">
        <v>706879</v>
      </c>
      <c r="C14289" s="518" t="s">
        <v>2660</v>
      </c>
      <c r="D14289" s="518" t="s">
        <v>856</v>
      </c>
      <c r="E14289" s="859">
        <v>30</v>
      </c>
      <c r="F14289" s="859">
        <v>30</v>
      </c>
      <c r="G14289" s="518" t="s">
        <v>122</v>
      </c>
      <c r="H14289" s="518" t="s">
        <v>378</v>
      </c>
      <c r="I14289" s="518">
        <v>706879</v>
      </c>
    </row>
    <row r="14290" spans="1:9" x14ac:dyDescent="0.2">
      <c r="A14290" s="518" t="s">
        <v>378</v>
      </c>
      <c r="B14290" s="518">
        <v>706895</v>
      </c>
      <c r="C14290" s="518" t="s">
        <v>2660</v>
      </c>
      <c r="D14290" s="518" t="s">
        <v>1743</v>
      </c>
      <c r="E14290" s="859">
        <v>34</v>
      </c>
      <c r="F14290" s="859">
        <v>34</v>
      </c>
      <c r="G14290" s="518" t="s">
        <v>122</v>
      </c>
      <c r="H14290" s="518" t="s">
        <v>378</v>
      </c>
      <c r="I14290" s="518">
        <v>706895</v>
      </c>
    </row>
    <row r="14291" spans="1:9" x14ac:dyDescent="0.2">
      <c r="A14291" s="518" t="s">
        <v>190</v>
      </c>
      <c r="B14291" s="518">
        <v>706929</v>
      </c>
      <c r="C14291" s="518" t="s">
        <v>2660</v>
      </c>
      <c r="D14291" s="518" t="s">
        <v>1744</v>
      </c>
      <c r="E14291" s="859">
        <v>26</v>
      </c>
      <c r="F14291" s="859">
        <v>26</v>
      </c>
      <c r="G14291" s="518" t="s">
        <v>122</v>
      </c>
      <c r="H14291" s="518" t="s">
        <v>190</v>
      </c>
      <c r="I14291" s="518">
        <v>706929</v>
      </c>
    </row>
    <row r="14292" spans="1:9" x14ac:dyDescent="0.2">
      <c r="A14292" s="518" t="s">
        <v>378</v>
      </c>
      <c r="B14292" s="518">
        <v>706937</v>
      </c>
      <c r="C14292" s="518" t="s">
        <v>2660</v>
      </c>
      <c r="D14292" s="518" t="s">
        <v>447</v>
      </c>
      <c r="E14292" s="859">
        <v>26</v>
      </c>
      <c r="F14292" s="859">
        <v>26</v>
      </c>
      <c r="G14292" s="518" t="s">
        <v>122</v>
      </c>
      <c r="H14292" s="518" t="s">
        <v>378</v>
      </c>
      <c r="I14292" s="518">
        <v>706937</v>
      </c>
    </row>
    <row r="14293" spans="1:9" x14ac:dyDescent="0.2">
      <c r="A14293" s="518" t="s">
        <v>378</v>
      </c>
      <c r="B14293" s="518">
        <v>706960</v>
      </c>
      <c r="C14293" s="518" t="s">
        <v>2660</v>
      </c>
      <c r="D14293" s="518" t="s">
        <v>611</v>
      </c>
      <c r="E14293" s="859">
        <v>19</v>
      </c>
      <c r="F14293" s="859">
        <v>19</v>
      </c>
      <c r="G14293" s="518" t="s">
        <v>122</v>
      </c>
      <c r="H14293" s="518" t="s">
        <v>378</v>
      </c>
      <c r="I14293" s="518">
        <v>706960</v>
      </c>
    </row>
    <row r="14294" spans="1:9" x14ac:dyDescent="0.2">
      <c r="A14294" s="518" t="s">
        <v>190</v>
      </c>
      <c r="B14294" s="518">
        <v>706986</v>
      </c>
      <c r="C14294" s="518" t="s">
        <v>2660</v>
      </c>
      <c r="D14294" s="518" t="s">
        <v>1793</v>
      </c>
      <c r="E14294" s="859">
        <v>30</v>
      </c>
      <c r="F14294" s="859">
        <v>27</v>
      </c>
      <c r="G14294" s="518" t="s">
        <v>122</v>
      </c>
      <c r="H14294" s="518" t="s">
        <v>190</v>
      </c>
      <c r="I14294" s="518">
        <v>706986</v>
      </c>
    </row>
    <row r="14295" spans="1:9" x14ac:dyDescent="0.2">
      <c r="A14295" s="518" t="s">
        <v>190</v>
      </c>
      <c r="B14295" s="518">
        <v>707026</v>
      </c>
      <c r="C14295" s="518" t="s">
        <v>2660</v>
      </c>
      <c r="D14295" s="518" t="s">
        <v>930</v>
      </c>
      <c r="E14295" s="859">
        <v>21</v>
      </c>
      <c r="F14295" s="859">
        <v>0</v>
      </c>
      <c r="G14295" s="518" t="s">
        <v>122</v>
      </c>
      <c r="H14295" s="518" t="s">
        <v>190</v>
      </c>
      <c r="I14295" s="518">
        <v>707026</v>
      </c>
    </row>
    <row r="14296" spans="1:9" x14ac:dyDescent="0.2">
      <c r="A14296" s="518" t="s">
        <v>190</v>
      </c>
      <c r="B14296" s="518">
        <v>707034</v>
      </c>
      <c r="C14296" s="518" t="s">
        <v>2660</v>
      </c>
      <c r="D14296" s="518" t="s">
        <v>1830</v>
      </c>
      <c r="E14296" s="859">
        <v>28</v>
      </c>
      <c r="F14296" s="859">
        <v>17</v>
      </c>
      <c r="G14296" s="518" t="s">
        <v>122</v>
      </c>
      <c r="H14296" s="518" t="s">
        <v>190</v>
      </c>
      <c r="I14296" s="518">
        <v>707034</v>
      </c>
    </row>
    <row r="14297" spans="1:9" x14ac:dyDescent="0.2">
      <c r="A14297" s="518" t="s">
        <v>378</v>
      </c>
      <c r="B14297" s="518">
        <v>707067</v>
      </c>
      <c r="C14297" s="518" t="s">
        <v>2660</v>
      </c>
      <c r="D14297" s="518" t="s">
        <v>665</v>
      </c>
      <c r="E14297" s="859">
        <v>18</v>
      </c>
      <c r="F14297" s="859">
        <v>18</v>
      </c>
      <c r="G14297" s="518" t="s">
        <v>122</v>
      </c>
      <c r="H14297" s="518" t="s">
        <v>378</v>
      </c>
      <c r="I14297" s="518">
        <v>707067</v>
      </c>
    </row>
    <row r="14298" spans="1:9" x14ac:dyDescent="0.2">
      <c r="A14298" s="518" t="s">
        <v>190</v>
      </c>
      <c r="B14298" s="518">
        <v>707075</v>
      </c>
      <c r="C14298" s="518" t="s">
        <v>2660</v>
      </c>
      <c r="D14298" s="518" t="s">
        <v>415</v>
      </c>
      <c r="E14298" s="859">
        <v>33</v>
      </c>
      <c r="F14298" s="859">
        <v>32</v>
      </c>
      <c r="G14298" s="518" t="s">
        <v>122</v>
      </c>
      <c r="H14298" s="518" t="s">
        <v>190</v>
      </c>
      <c r="I14298" s="518">
        <v>707075</v>
      </c>
    </row>
    <row r="14299" spans="1:9" x14ac:dyDescent="0.2">
      <c r="A14299" s="518" t="s">
        <v>378</v>
      </c>
      <c r="B14299" s="518">
        <v>707109</v>
      </c>
      <c r="C14299" s="518" t="s">
        <v>2660</v>
      </c>
      <c r="D14299" s="518" t="s">
        <v>682</v>
      </c>
      <c r="E14299" s="859">
        <v>16</v>
      </c>
      <c r="F14299" s="859">
        <v>15</v>
      </c>
      <c r="G14299" s="518" t="s">
        <v>122</v>
      </c>
      <c r="H14299" s="518" t="s">
        <v>378</v>
      </c>
      <c r="I14299" s="518">
        <v>706960</v>
      </c>
    </row>
    <row r="14300" spans="1:9" x14ac:dyDescent="0.2">
      <c r="A14300" s="518" t="s">
        <v>378</v>
      </c>
      <c r="B14300" s="518">
        <v>707117</v>
      </c>
      <c r="C14300" s="518" t="s">
        <v>2660</v>
      </c>
      <c r="D14300" s="518" t="s">
        <v>1832</v>
      </c>
      <c r="E14300" s="859">
        <v>22</v>
      </c>
      <c r="F14300" s="859">
        <v>21</v>
      </c>
      <c r="G14300" s="518" t="s">
        <v>122</v>
      </c>
      <c r="H14300" s="518" t="s">
        <v>378</v>
      </c>
      <c r="I14300" s="518">
        <v>707117</v>
      </c>
    </row>
    <row r="14301" spans="1:9" x14ac:dyDescent="0.2">
      <c r="A14301" s="518" t="s">
        <v>378</v>
      </c>
      <c r="B14301" s="518">
        <v>707133</v>
      </c>
      <c r="C14301" s="518" t="s">
        <v>2660</v>
      </c>
      <c r="D14301" s="518" t="s">
        <v>1345</v>
      </c>
      <c r="E14301" s="859">
        <v>20</v>
      </c>
      <c r="F14301" s="859">
        <v>20</v>
      </c>
      <c r="G14301" s="518" t="s">
        <v>122</v>
      </c>
      <c r="H14301" s="518" t="s">
        <v>378</v>
      </c>
      <c r="I14301" s="518">
        <v>707133</v>
      </c>
    </row>
    <row r="14302" spans="1:9" x14ac:dyDescent="0.2">
      <c r="A14302" s="518" t="s">
        <v>378</v>
      </c>
      <c r="B14302" s="518">
        <v>707158</v>
      </c>
      <c r="C14302" s="518" t="s">
        <v>2660</v>
      </c>
      <c r="D14302" s="518" t="s">
        <v>458</v>
      </c>
      <c r="E14302" s="859">
        <v>35</v>
      </c>
      <c r="F14302" s="859">
        <v>35</v>
      </c>
      <c r="G14302" s="518" t="s">
        <v>122</v>
      </c>
      <c r="H14302" s="518" t="s">
        <v>378</v>
      </c>
      <c r="I14302" s="518">
        <v>707158</v>
      </c>
    </row>
    <row r="14303" spans="1:9" x14ac:dyDescent="0.2">
      <c r="A14303" s="518" t="s">
        <v>378</v>
      </c>
      <c r="B14303" s="518">
        <v>707182</v>
      </c>
      <c r="C14303" s="518" t="s">
        <v>2660</v>
      </c>
      <c r="D14303" s="518" t="s">
        <v>796</v>
      </c>
      <c r="E14303" s="859">
        <v>17</v>
      </c>
      <c r="F14303" s="859">
        <v>17</v>
      </c>
      <c r="G14303" s="518" t="s">
        <v>122</v>
      </c>
      <c r="H14303" s="518" t="s">
        <v>378</v>
      </c>
      <c r="I14303" s="518">
        <v>707182</v>
      </c>
    </row>
    <row r="14304" spans="1:9" x14ac:dyDescent="0.2">
      <c r="A14304" s="518" t="s">
        <v>378</v>
      </c>
      <c r="B14304" s="518">
        <v>707190</v>
      </c>
      <c r="C14304" s="518" t="s">
        <v>2660</v>
      </c>
      <c r="D14304" s="518" t="s">
        <v>800</v>
      </c>
      <c r="E14304" s="859">
        <v>33</v>
      </c>
      <c r="F14304" s="859">
        <v>33</v>
      </c>
      <c r="G14304" s="518" t="s">
        <v>122</v>
      </c>
      <c r="H14304" s="518" t="s">
        <v>378</v>
      </c>
      <c r="I14304" s="518">
        <v>707190</v>
      </c>
    </row>
    <row r="14305" spans="1:9" x14ac:dyDescent="0.2">
      <c r="A14305" s="518" t="s">
        <v>378</v>
      </c>
      <c r="B14305" s="518">
        <v>707216</v>
      </c>
      <c r="C14305" s="518" t="s">
        <v>2660</v>
      </c>
      <c r="D14305" s="518" t="s">
        <v>797</v>
      </c>
      <c r="E14305" s="859">
        <v>26</v>
      </c>
      <c r="F14305" s="859">
        <v>26</v>
      </c>
      <c r="G14305" s="518" t="s">
        <v>122</v>
      </c>
      <c r="H14305" s="518" t="s">
        <v>378</v>
      </c>
      <c r="I14305" s="518">
        <v>707216</v>
      </c>
    </row>
    <row r="14306" spans="1:9" x14ac:dyDescent="0.2">
      <c r="A14306" s="518" t="s">
        <v>378</v>
      </c>
      <c r="B14306" s="518">
        <v>707224</v>
      </c>
      <c r="C14306" s="518" t="s">
        <v>2660</v>
      </c>
      <c r="D14306" s="518" t="s">
        <v>533</v>
      </c>
      <c r="E14306" s="859">
        <v>28</v>
      </c>
      <c r="F14306" s="859">
        <v>26</v>
      </c>
      <c r="G14306" s="518" t="s">
        <v>122</v>
      </c>
      <c r="H14306" s="518" t="s">
        <v>378</v>
      </c>
      <c r="I14306" s="518">
        <v>707224</v>
      </c>
    </row>
    <row r="14307" spans="1:9" x14ac:dyDescent="0.2">
      <c r="A14307" s="518" t="s">
        <v>378</v>
      </c>
      <c r="B14307" s="518">
        <v>707232</v>
      </c>
      <c r="C14307" s="518" t="s">
        <v>2660</v>
      </c>
      <c r="D14307" s="518" t="s">
        <v>776</v>
      </c>
      <c r="E14307" s="859">
        <v>34</v>
      </c>
      <c r="F14307" s="859">
        <v>34</v>
      </c>
      <c r="G14307" s="518" t="s">
        <v>122</v>
      </c>
      <c r="H14307" s="518" t="s">
        <v>378</v>
      </c>
      <c r="I14307" s="518">
        <v>707232</v>
      </c>
    </row>
    <row r="14308" spans="1:9" x14ac:dyDescent="0.2">
      <c r="A14308" s="518" t="s">
        <v>385</v>
      </c>
      <c r="B14308" s="518">
        <v>707240</v>
      </c>
      <c r="C14308" s="518" t="s">
        <v>2660</v>
      </c>
      <c r="D14308" s="518" t="s">
        <v>1030</v>
      </c>
      <c r="E14308" s="859">
        <v>28</v>
      </c>
      <c r="F14308" s="859">
        <v>25</v>
      </c>
      <c r="G14308" s="518" t="s">
        <v>122</v>
      </c>
      <c r="H14308" s="518" t="s">
        <v>385</v>
      </c>
      <c r="I14308" s="518">
        <v>707240</v>
      </c>
    </row>
    <row r="14309" spans="1:9" x14ac:dyDescent="0.2">
      <c r="A14309" s="518" t="s">
        <v>232</v>
      </c>
      <c r="B14309" s="518">
        <v>707265</v>
      </c>
      <c r="C14309" s="518" t="s">
        <v>2660</v>
      </c>
      <c r="D14309" s="518" t="s">
        <v>1878</v>
      </c>
      <c r="E14309" s="859">
        <v>23</v>
      </c>
      <c r="F14309" s="859">
        <v>23</v>
      </c>
      <c r="G14309" s="518" t="s">
        <v>122</v>
      </c>
      <c r="H14309" s="518" t="s">
        <v>232</v>
      </c>
      <c r="I14309" s="518">
        <v>707265</v>
      </c>
    </row>
    <row r="14310" spans="1:9" x14ac:dyDescent="0.2">
      <c r="A14310" s="518" t="s">
        <v>378</v>
      </c>
      <c r="B14310" s="518">
        <v>707273</v>
      </c>
      <c r="C14310" s="518" t="s">
        <v>2660</v>
      </c>
      <c r="D14310" s="518" t="s">
        <v>459</v>
      </c>
      <c r="E14310" s="859">
        <v>29</v>
      </c>
      <c r="F14310" s="859">
        <v>29</v>
      </c>
      <c r="G14310" s="518" t="s">
        <v>122</v>
      </c>
      <c r="H14310" s="518" t="s">
        <v>378</v>
      </c>
      <c r="I14310" s="518">
        <v>707273</v>
      </c>
    </row>
    <row r="14311" spans="1:9" x14ac:dyDescent="0.2">
      <c r="A14311" s="518" t="s">
        <v>378</v>
      </c>
      <c r="B14311" s="518">
        <v>707315</v>
      </c>
      <c r="C14311" s="518" t="s">
        <v>2660</v>
      </c>
      <c r="D14311" s="518" t="s">
        <v>515</v>
      </c>
      <c r="E14311" s="859">
        <v>16</v>
      </c>
      <c r="F14311" s="859">
        <v>9</v>
      </c>
      <c r="G14311" s="518" t="s">
        <v>122</v>
      </c>
      <c r="H14311" s="518" t="s">
        <v>378</v>
      </c>
      <c r="I14311" s="518">
        <v>707224</v>
      </c>
    </row>
    <row r="14312" spans="1:9" x14ac:dyDescent="0.2">
      <c r="A14312" s="518" t="s">
        <v>170</v>
      </c>
      <c r="B14312" s="518">
        <v>707323</v>
      </c>
      <c r="C14312" s="518" t="s">
        <v>2660</v>
      </c>
      <c r="D14312" s="518" t="s">
        <v>490</v>
      </c>
      <c r="E14312" s="859">
        <v>30</v>
      </c>
      <c r="F14312" s="859">
        <v>23</v>
      </c>
      <c r="G14312" s="518" t="s">
        <v>122</v>
      </c>
      <c r="H14312" s="518" t="s">
        <v>170</v>
      </c>
      <c r="I14312" s="518">
        <v>707323</v>
      </c>
    </row>
    <row r="14313" spans="1:9" x14ac:dyDescent="0.2">
      <c r="A14313" s="518" t="s">
        <v>378</v>
      </c>
      <c r="B14313" s="518">
        <v>707349</v>
      </c>
      <c r="C14313" s="518" t="s">
        <v>2660</v>
      </c>
      <c r="D14313" s="518" t="s">
        <v>667</v>
      </c>
      <c r="E14313" s="859">
        <v>17</v>
      </c>
      <c r="F14313" s="859">
        <v>16</v>
      </c>
      <c r="G14313" s="518" t="s">
        <v>122</v>
      </c>
      <c r="H14313" s="518" t="s">
        <v>378</v>
      </c>
      <c r="I14313" s="518">
        <v>707349</v>
      </c>
    </row>
    <row r="14314" spans="1:9" x14ac:dyDescent="0.2">
      <c r="A14314" s="518" t="s">
        <v>378</v>
      </c>
      <c r="B14314" s="518">
        <v>707356</v>
      </c>
      <c r="C14314" s="518" t="s">
        <v>2660</v>
      </c>
      <c r="D14314" s="518" t="s">
        <v>549</v>
      </c>
      <c r="E14314" s="859">
        <v>14</v>
      </c>
      <c r="F14314" s="859">
        <v>14</v>
      </c>
      <c r="G14314" s="518" t="s">
        <v>122</v>
      </c>
      <c r="H14314" s="518" t="s">
        <v>378</v>
      </c>
      <c r="I14314" s="518">
        <v>707117</v>
      </c>
    </row>
    <row r="14315" spans="1:9" x14ac:dyDescent="0.2">
      <c r="A14315" s="518" t="s">
        <v>378</v>
      </c>
      <c r="B14315" s="518">
        <v>707364</v>
      </c>
      <c r="C14315" s="518" t="s">
        <v>2660</v>
      </c>
      <c r="D14315" s="518" t="s">
        <v>539</v>
      </c>
      <c r="E14315" s="859">
        <v>30</v>
      </c>
      <c r="F14315" s="859">
        <v>30</v>
      </c>
      <c r="G14315" s="518" t="s">
        <v>122</v>
      </c>
      <c r="H14315" s="518" t="s">
        <v>378</v>
      </c>
      <c r="I14315" s="518">
        <v>707364</v>
      </c>
    </row>
    <row r="14316" spans="1:9" x14ac:dyDescent="0.2">
      <c r="A14316" s="518" t="s">
        <v>190</v>
      </c>
      <c r="B14316" s="518">
        <v>707414</v>
      </c>
      <c r="C14316" s="518" t="s">
        <v>2660</v>
      </c>
      <c r="D14316" s="518" t="s">
        <v>1954</v>
      </c>
      <c r="E14316" s="859">
        <v>30</v>
      </c>
      <c r="F14316" s="859">
        <v>28</v>
      </c>
      <c r="G14316" s="518" t="s">
        <v>122</v>
      </c>
      <c r="H14316" s="518" t="s">
        <v>190</v>
      </c>
      <c r="I14316" s="518">
        <v>707414</v>
      </c>
    </row>
    <row r="14317" spans="1:9" x14ac:dyDescent="0.2">
      <c r="A14317" s="518" t="s">
        <v>151</v>
      </c>
      <c r="B14317" s="518">
        <v>707422</v>
      </c>
      <c r="C14317" s="518" t="s">
        <v>2660</v>
      </c>
      <c r="D14317" s="518" t="s">
        <v>932</v>
      </c>
      <c r="E14317" s="859">
        <v>35</v>
      </c>
      <c r="F14317" s="859">
        <v>22</v>
      </c>
      <c r="G14317" s="518" t="s">
        <v>122</v>
      </c>
      <c r="H14317" s="518" t="s">
        <v>151</v>
      </c>
      <c r="I14317" s="518">
        <v>707422</v>
      </c>
    </row>
    <row r="14318" spans="1:9" x14ac:dyDescent="0.2">
      <c r="A14318" s="518" t="s">
        <v>151</v>
      </c>
      <c r="B14318" s="518">
        <v>707448</v>
      </c>
      <c r="C14318" s="518" t="s">
        <v>2660</v>
      </c>
      <c r="D14318" s="518" t="s">
        <v>831</v>
      </c>
      <c r="E14318" s="859">
        <v>31</v>
      </c>
      <c r="F14318" s="859">
        <v>18</v>
      </c>
      <c r="G14318" s="518" t="s">
        <v>122</v>
      </c>
      <c r="H14318" s="518" t="s">
        <v>151</v>
      </c>
      <c r="I14318" s="518">
        <v>707448</v>
      </c>
    </row>
    <row r="14319" spans="1:9" x14ac:dyDescent="0.2">
      <c r="A14319" s="518" t="s">
        <v>190</v>
      </c>
      <c r="B14319" s="518">
        <v>707463</v>
      </c>
      <c r="C14319" s="518" t="s">
        <v>2660</v>
      </c>
      <c r="D14319" s="518" t="s">
        <v>1956</v>
      </c>
      <c r="E14319" s="859">
        <v>34</v>
      </c>
      <c r="F14319" s="859">
        <v>29</v>
      </c>
      <c r="G14319" s="518" t="s">
        <v>122</v>
      </c>
      <c r="H14319" s="518" t="s">
        <v>190</v>
      </c>
      <c r="I14319" s="518">
        <v>707463</v>
      </c>
    </row>
    <row r="14320" spans="1:9" x14ac:dyDescent="0.2">
      <c r="A14320" s="518" t="s">
        <v>151</v>
      </c>
      <c r="B14320" s="518">
        <v>707471</v>
      </c>
      <c r="C14320" s="518" t="s">
        <v>2660</v>
      </c>
      <c r="D14320" s="518" t="s">
        <v>799</v>
      </c>
      <c r="E14320" s="859">
        <v>34</v>
      </c>
      <c r="F14320" s="859">
        <v>24</v>
      </c>
      <c r="G14320" s="518" t="s">
        <v>122</v>
      </c>
      <c r="H14320" s="518" t="s">
        <v>151</v>
      </c>
      <c r="I14320" s="518">
        <v>707471</v>
      </c>
    </row>
    <row r="14321" spans="1:9" x14ac:dyDescent="0.2">
      <c r="A14321" s="518" t="s">
        <v>190</v>
      </c>
      <c r="B14321" s="518">
        <v>707489</v>
      </c>
      <c r="C14321" s="518" t="s">
        <v>2660</v>
      </c>
      <c r="D14321" s="518" t="s">
        <v>1622</v>
      </c>
      <c r="E14321" s="859">
        <v>29</v>
      </c>
      <c r="F14321" s="859">
        <v>18</v>
      </c>
      <c r="G14321" s="518" t="s">
        <v>122</v>
      </c>
      <c r="H14321" s="518" t="s">
        <v>190</v>
      </c>
      <c r="I14321" s="518">
        <v>707489</v>
      </c>
    </row>
    <row r="14322" spans="1:9" x14ac:dyDescent="0.2">
      <c r="A14322" s="518" t="s">
        <v>190</v>
      </c>
      <c r="B14322" s="518">
        <v>707547</v>
      </c>
      <c r="C14322" s="518" t="s">
        <v>2660</v>
      </c>
      <c r="D14322" s="518" t="s">
        <v>2011</v>
      </c>
      <c r="E14322" s="859">
        <v>24</v>
      </c>
      <c r="F14322" s="859">
        <v>20</v>
      </c>
      <c r="G14322" s="518" t="s">
        <v>122</v>
      </c>
      <c r="H14322" s="518" t="s">
        <v>190</v>
      </c>
      <c r="I14322" s="518">
        <v>707547</v>
      </c>
    </row>
    <row r="14323" spans="1:9" x14ac:dyDescent="0.2">
      <c r="A14323" s="518" t="s">
        <v>190</v>
      </c>
      <c r="B14323" s="518">
        <v>707620</v>
      </c>
      <c r="C14323" s="518" t="s">
        <v>2660</v>
      </c>
      <c r="D14323" s="518" t="s">
        <v>2012</v>
      </c>
      <c r="E14323" s="859">
        <v>22</v>
      </c>
      <c r="F14323" s="859">
        <v>14</v>
      </c>
      <c r="G14323" s="518" t="s">
        <v>122</v>
      </c>
      <c r="H14323" s="518" t="s">
        <v>190</v>
      </c>
      <c r="I14323" s="518">
        <v>707620</v>
      </c>
    </row>
    <row r="14324" spans="1:9" x14ac:dyDescent="0.2">
      <c r="A14324" s="518" t="s">
        <v>190</v>
      </c>
      <c r="B14324" s="518">
        <v>707638</v>
      </c>
      <c r="C14324" s="518" t="s">
        <v>2660</v>
      </c>
      <c r="D14324" s="518" t="s">
        <v>2013</v>
      </c>
      <c r="E14324" s="859">
        <v>26</v>
      </c>
      <c r="F14324" s="859">
        <v>21</v>
      </c>
      <c r="G14324" s="518" t="s">
        <v>122</v>
      </c>
      <c r="H14324" s="518" t="s">
        <v>190</v>
      </c>
      <c r="I14324" s="518">
        <v>707638</v>
      </c>
    </row>
    <row r="14325" spans="1:9" x14ac:dyDescent="0.2">
      <c r="A14325" s="518" t="s">
        <v>190</v>
      </c>
      <c r="B14325" s="518">
        <v>707695</v>
      </c>
      <c r="C14325" s="518" t="s">
        <v>2660</v>
      </c>
      <c r="D14325" s="518" t="s">
        <v>2077</v>
      </c>
      <c r="E14325" s="859">
        <v>32</v>
      </c>
      <c r="F14325" s="859">
        <v>27</v>
      </c>
      <c r="G14325" s="518" t="s">
        <v>122</v>
      </c>
      <c r="H14325" s="518" t="s">
        <v>190</v>
      </c>
      <c r="I14325" s="518">
        <v>707695</v>
      </c>
    </row>
    <row r="14326" spans="1:9" x14ac:dyDescent="0.2">
      <c r="A14326" s="518" t="s">
        <v>151</v>
      </c>
      <c r="B14326" s="518">
        <v>707703</v>
      </c>
      <c r="C14326" s="518" t="s">
        <v>2660</v>
      </c>
      <c r="D14326" s="518" t="s">
        <v>891</v>
      </c>
      <c r="E14326" s="859">
        <v>33</v>
      </c>
      <c r="F14326" s="859">
        <v>26</v>
      </c>
      <c r="G14326" s="518" t="s">
        <v>122</v>
      </c>
      <c r="H14326" s="518" t="s">
        <v>151</v>
      </c>
      <c r="I14326" s="518">
        <v>707703</v>
      </c>
    </row>
    <row r="14327" spans="1:9" x14ac:dyDescent="0.2">
      <c r="A14327" s="518" t="s">
        <v>151</v>
      </c>
      <c r="B14327" s="518">
        <v>707711</v>
      </c>
      <c r="C14327" s="518" t="s">
        <v>2660</v>
      </c>
      <c r="D14327" s="518" t="s">
        <v>324</v>
      </c>
      <c r="E14327" s="859">
        <v>28</v>
      </c>
      <c r="F14327" s="859">
        <v>18</v>
      </c>
      <c r="G14327" s="518" t="s">
        <v>122</v>
      </c>
      <c r="H14327" s="518" t="s">
        <v>151</v>
      </c>
      <c r="I14327" s="518">
        <v>707711</v>
      </c>
    </row>
    <row r="14328" spans="1:9" x14ac:dyDescent="0.2">
      <c r="A14328" s="518" t="s">
        <v>190</v>
      </c>
      <c r="B14328" s="518">
        <v>707729</v>
      </c>
      <c r="C14328" s="518" t="s">
        <v>2660</v>
      </c>
      <c r="D14328" s="518" t="s">
        <v>2078</v>
      </c>
      <c r="E14328" s="859">
        <v>29</v>
      </c>
      <c r="F14328" s="859">
        <v>20</v>
      </c>
      <c r="G14328" s="518" t="s">
        <v>122</v>
      </c>
      <c r="H14328" s="518" t="s">
        <v>190</v>
      </c>
      <c r="I14328" s="518">
        <v>707729</v>
      </c>
    </row>
    <row r="14329" spans="1:9" x14ac:dyDescent="0.2">
      <c r="A14329" s="518" t="s">
        <v>190</v>
      </c>
      <c r="B14329" s="518">
        <v>707745</v>
      </c>
      <c r="C14329" s="518" t="s">
        <v>2660</v>
      </c>
      <c r="D14329" s="518" t="s">
        <v>744</v>
      </c>
      <c r="E14329" s="859">
        <v>34</v>
      </c>
      <c r="F14329" s="859">
        <v>30</v>
      </c>
      <c r="G14329" s="518" t="s">
        <v>122</v>
      </c>
      <c r="H14329" s="518" t="s">
        <v>190</v>
      </c>
      <c r="I14329" s="518">
        <v>707745</v>
      </c>
    </row>
    <row r="14330" spans="1:9" x14ac:dyDescent="0.2">
      <c r="A14330" s="518" t="s">
        <v>190</v>
      </c>
      <c r="B14330" s="518">
        <v>707760</v>
      </c>
      <c r="C14330" s="518" t="s">
        <v>2660</v>
      </c>
      <c r="D14330" s="518" t="s">
        <v>9727</v>
      </c>
      <c r="E14330" s="859">
        <v>22</v>
      </c>
      <c r="F14330" s="859">
        <v>0</v>
      </c>
      <c r="G14330" s="518" t="s">
        <v>122</v>
      </c>
      <c r="H14330" s="518" t="s">
        <v>190</v>
      </c>
      <c r="I14330" s="518">
        <v>707760</v>
      </c>
    </row>
    <row r="14331" spans="1:9" x14ac:dyDescent="0.2">
      <c r="A14331" s="518" t="s">
        <v>190</v>
      </c>
      <c r="B14331" s="518">
        <v>707794</v>
      </c>
      <c r="C14331" s="518" t="s">
        <v>2660</v>
      </c>
      <c r="D14331" s="518" t="s">
        <v>2079</v>
      </c>
      <c r="E14331" s="859">
        <v>27</v>
      </c>
      <c r="F14331" s="859">
        <v>17</v>
      </c>
      <c r="G14331" s="518" t="s">
        <v>122</v>
      </c>
      <c r="H14331" s="518" t="s">
        <v>190</v>
      </c>
      <c r="I14331" s="518">
        <v>900159</v>
      </c>
    </row>
    <row r="14332" spans="1:9" x14ac:dyDescent="0.2">
      <c r="A14332" s="518" t="s">
        <v>221</v>
      </c>
      <c r="B14332" s="518">
        <v>707851</v>
      </c>
      <c r="C14332" s="518" t="s">
        <v>2660</v>
      </c>
      <c r="D14332" s="518" t="s">
        <v>974</v>
      </c>
      <c r="E14332" s="859">
        <v>28</v>
      </c>
      <c r="F14332" s="859">
        <v>28</v>
      </c>
      <c r="G14332" s="518" t="s">
        <v>122</v>
      </c>
      <c r="H14332" s="518" t="s">
        <v>221</v>
      </c>
      <c r="I14332" s="518">
        <v>707851</v>
      </c>
    </row>
    <row r="14333" spans="1:9" x14ac:dyDescent="0.2">
      <c r="A14333" s="518" t="s">
        <v>190</v>
      </c>
      <c r="B14333" s="518">
        <v>707877</v>
      </c>
      <c r="C14333" s="518" t="s">
        <v>2660</v>
      </c>
      <c r="D14333" s="518" t="s">
        <v>494</v>
      </c>
      <c r="E14333" s="859">
        <v>36</v>
      </c>
      <c r="F14333" s="859">
        <v>24</v>
      </c>
      <c r="G14333" s="518" t="s">
        <v>122</v>
      </c>
      <c r="H14333" s="518" t="s">
        <v>190</v>
      </c>
      <c r="I14333" s="518">
        <v>707877</v>
      </c>
    </row>
    <row r="14334" spans="1:9" x14ac:dyDescent="0.2">
      <c r="A14334" s="518" t="s">
        <v>221</v>
      </c>
      <c r="B14334" s="518">
        <v>707919</v>
      </c>
      <c r="C14334" s="518" t="s">
        <v>2660</v>
      </c>
      <c r="D14334" s="518" t="s">
        <v>2036</v>
      </c>
      <c r="E14334" s="859">
        <v>32</v>
      </c>
      <c r="F14334" s="859">
        <v>32</v>
      </c>
      <c r="G14334" s="518" t="s">
        <v>122</v>
      </c>
      <c r="H14334" s="518" t="s">
        <v>221</v>
      </c>
      <c r="I14334" s="518">
        <v>707919</v>
      </c>
    </row>
    <row r="14335" spans="1:9" x14ac:dyDescent="0.2">
      <c r="A14335" s="518" t="s">
        <v>190</v>
      </c>
      <c r="B14335" s="518">
        <v>707935</v>
      </c>
      <c r="C14335" s="518" t="s">
        <v>2660</v>
      </c>
      <c r="D14335" s="518" t="s">
        <v>2126</v>
      </c>
      <c r="E14335" s="859">
        <v>30</v>
      </c>
      <c r="F14335" s="859">
        <v>26</v>
      </c>
      <c r="G14335" s="518" t="s">
        <v>122</v>
      </c>
      <c r="H14335" s="518" t="s">
        <v>190</v>
      </c>
      <c r="I14335" s="518">
        <v>707935</v>
      </c>
    </row>
    <row r="14336" spans="1:9" x14ac:dyDescent="0.2">
      <c r="A14336" s="518" t="s">
        <v>221</v>
      </c>
      <c r="B14336" s="518">
        <v>707943</v>
      </c>
      <c r="C14336" s="518" t="s">
        <v>2660</v>
      </c>
      <c r="D14336" s="518" t="s">
        <v>327</v>
      </c>
      <c r="E14336" s="859">
        <v>24</v>
      </c>
      <c r="F14336" s="859">
        <v>24</v>
      </c>
      <c r="G14336" s="518" t="s">
        <v>122</v>
      </c>
      <c r="H14336" s="518" t="s">
        <v>221</v>
      </c>
      <c r="I14336" s="518">
        <v>707943</v>
      </c>
    </row>
    <row r="14337" spans="1:9" x14ac:dyDescent="0.2">
      <c r="A14337" s="518" t="s">
        <v>221</v>
      </c>
      <c r="B14337" s="518">
        <v>707950</v>
      </c>
      <c r="C14337" s="518" t="s">
        <v>2660</v>
      </c>
      <c r="D14337" s="518" t="s">
        <v>549</v>
      </c>
      <c r="E14337" s="859">
        <v>26</v>
      </c>
      <c r="F14337" s="859">
        <v>25</v>
      </c>
      <c r="G14337" s="518" t="s">
        <v>122</v>
      </c>
      <c r="H14337" s="518" t="s">
        <v>221</v>
      </c>
      <c r="I14337" s="518">
        <v>707950</v>
      </c>
    </row>
    <row r="14338" spans="1:9" x14ac:dyDescent="0.2">
      <c r="A14338" s="518" t="s">
        <v>190</v>
      </c>
      <c r="B14338" s="518">
        <v>707976</v>
      </c>
      <c r="C14338" s="518" t="s">
        <v>2660</v>
      </c>
      <c r="D14338" s="518" t="s">
        <v>2127</v>
      </c>
      <c r="E14338" s="859">
        <v>34</v>
      </c>
      <c r="F14338" s="859">
        <v>27</v>
      </c>
      <c r="G14338" s="518" t="s">
        <v>122</v>
      </c>
      <c r="H14338" s="518" t="s">
        <v>190</v>
      </c>
      <c r="I14338" s="518">
        <v>707976</v>
      </c>
    </row>
    <row r="14339" spans="1:9" x14ac:dyDescent="0.2">
      <c r="A14339" s="518" t="s">
        <v>190</v>
      </c>
      <c r="B14339" s="518">
        <v>707992</v>
      </c>
      <c r="C14339" s="518" t="s">
        <v>2660</v>
      </c>
      <c r="D14339" s="518" t="s">
        <v>2158</v>
      </c>
      <c r="E14339" s="859">
        <v>33</v>
      </c>
      <c r="F14339" s="859">
        <v>29</v>
      </c>
      <c r="G14339" s="518" t="s">
        <v>122</v>
      </c>
      <c r="H14339" s="518" t="s">
        <v>190</v>
      </c>
      <c r="I14339" s="518">
        <v>707992</v>
      </c>
    </row>
    <row r="14340" spans="1:9" x14ac:dyDescent="0.2">
      <c r="A14340" s="518" t="s">
        <v>221</v>
      </c>
      <c r="B14340" s="518">
        <v>708008</v>
      </c>
      <c r="C14340" s="518" t="s">
        <v>2660</v>
      </c>
      <c r="D14340" s="518" t="s">
        <v>933</v>
      </c>
      <c r="E14340" s="859">
        <v>26</v>
      </c>
      <c r="F14340" s="859">
        <v>26</v>
      </c>
      <c r="G14340" s="518" t="s">
        <v>122</v>
      </c>
      <c r="H14340" s="518" t="s">
        <v>221</v>
      </c>
      <c r="I14340" s="518">
        <v>708008</v>
      </c>
    </row>
    <row r="14341" spans="1:9" x14ac:dyDescent="0.2">
      <c r="A14341" s="518" t="s">
        <v>221</v>
      </c>
      <c r="B14341" s="518">
        <v>708032</v>
      </c>
      <c r="C14341" s="518" t="s">
        <v>2660</v>
      </c>
      <c r="D14341" s="518" t="s">
        <v>815</v>
      </c>
      <c r="E14341" s="859">
        <v>28</v>
      </c>
      <c r="F14341" s="859">
        <v>28</v>
      </c>
      <c r="G14341" s="518" t="s">
        <v>122</v>
      </c>
      <c r="H14341" s="518" t="s">
        <v>221</v>
      </c>
      <c r="I14341" s="518">
        <v>708032</v>
      </c>
    </row>
    <row r="14342" spans="1:9" x14ac:dyDescent="0.2">
      <c r="A14342" s="518" t="s">
        <v>190</v>
      </c>
      <c r="B14342" s="518">
        <v>708057</v>
      </c>
      <c r="C14342" s="518" t="s">
        <v>2660</v>
      </c>
      <c r="D14342" s="518" t="s">
        <v>2159</v>
      </c>
      <c r="E14342" s="859">
        <v>31</v>
      </c>
      <c r="F14342" s="859">
        <v>16</v>
      </c>
      <c r="G14342" s="518" t="s">
        <v>122</v>
      </c>
      <c r="H14342" s="518" t="s">
        <v>190</v>
      </c>
      <c r="I14342" s="518">
        <v>708677</v>
      </c>
    </row>
    <row r="14343" spans="1:9" x14ac:dyDescent="0.2">
      <c r="A14343" s="518" t="s">
        <v>190</v>
      </c>
      <c r="B14343" s="518">
        <v>708073</v>
      </c>
      <c r="C14343" s="518" t="s">
        <v>2660</v>
      </c>
      <c r="D14343" s="518" t="s">
        <v>2160</v>
      </c>
      <c r="E14343" s="859">
        <v>34</v>
      </c>
      <c r="F14343" s="859">
        <v>32</v>
      </c>
      <c r="G14343" s="518" t="s">
        <v>122</v>
      </c>
      <c r="H14343" s="518" t="s">
        <v>190</v>
      </c>
      <c r="I14343" s="518">
        <v>708073</v>
      </c>
    </row>
    <row r="14344" spans="1:9" x14ac:dyDescent="0.2">
      <c r="A14344" s="518" t="s">
        <v>221</v>
      </c>
      <c r="B14344" s="518">
        <v>708081</v>
      </c>
      <c r="C14344" s="518" t="s">
        <v>2660</v>
      </c>
      <c r="D14344" s="518" t="s">
        <v>682</v>
      </c>
      <c r="E14344" s="859">
        <v>28</v>
      </c>
      <c r="F14344" s="859">
        <v>28</v>
      </c>
      <c r="G14344" s="518" t="s">
        <v>122</v>
      </c>
      <c r="H14344" s="518" t="s">
        <v>221</v>
      </c>
      <c r="I14344" s="518">
        <v>708081</v>
      </c>
    </row>
    <row r="14345" spans="1:9" x14ac:dyDescent="0.2">
      <c r="A14345" s="518" t="s">
        <v>221</v>
      </c>
      <c r="B14345" s="518">
        <v>708099</v>
      </c>
      <c r="C14345" s="518" t="s">
        <v>2660</v>
      </c>
      <c r="D14345" s="518" t="s">
        <v>614</v>
      </c>
      <c r="E14345" s="859">
        <v>29</v>
      </c>
      <c r="F14345" s="859">
        <v>29</v>
      </c>
      <c r="G14345" s="518" t="s">
        <v>122</v>
      </c>
      <c r="H14345" s="518" t="s">
        <v>221</v>
      </c>
      <c r="I14345" s="518">
        <v>708099</v>
      </c>
    </row>
    <row r="14346" spans="1:9" x14ac:dyDescent="0.2">
      <c r="A14346" s="518" t="s">
        <v>221</v>
      </c>
      <c r="B14346" s="518">
        <v>708107</v>
      </c>
      <c r="C14346" s="518" t="s">
        <v>2660</v>
      </c>
      <c r="D14346" s="518" t="s">
        <v>740</v>
      </c>
      <c r="E14346" s="859">
        <v>30</v>
      </c>
      <c r="F14346" s="859">
        <v>30</v>
      </c>
      <c r="G14346" s="518" t="s">
        <v>122</v>
      </c>
      <c r="H14346" s="518" t="s">
        <v>221</v>
      </c>
      <c r="I14346" s="518">
        <v>708107</v>
      </c>
    </row>
    <row r="14347" spans="1:9" x14ac:dyDescent="0.2">
      <c r="A14347" s="518" t="s">
        <v>221</v>
      </c>
      <c r="B14347" s="518">
        <v>708115</v>
      </c>
      <c r="C14347" s="518" t="s">
        <v>2660</v>
      </c>
      <c r="D14347" s="518" t="s">
        <v>830</v>
      </c>
      <c r="E14347" s="859">
        <v>26</v>
      </c>
      <c r="F14347" s="859">
        <v>26</v>
      </c>
      <c r="G14347" s="518" t="s">
        <v>122</v>
      </c>
      <c r="H14347" s="518" t="s">
        <v>221</v>
      </c>
      <c r="I14347" s="518">
        <v>708115</v>
      </c>
    </row>
    <row r="14348" spans="1:9" x14ac:dyDescent="0.2">
      <c r="A14348" s="518" t="s">
        <v>190</v>
      </c>
      <c r="B14348" s="518">
        <v>708131</v>
      </c>
      <c r="C14348" s="518" t="s">
        <v>2660</v>
      </c>
      <c r="D14348" s="518" t="s">
        <v>2183</v>
      </c>
      <c r="E14348" s="859">
        <v>30</v>
      </c>
      <c r="F14348" s="859">
        <v>30</v>
      </c>
      <c r="G14348" s="518" t="s">
        <v>122</v>
      </c>
      <c r="H14348" s="518" t="s">
        <v>190</v>
      </c>
      <c r="I14348" s="518">
        <v>708131</v>
      </c>
    </row>
    <row r="14349" spans="1:9" x14ac:dyDescent="0.2">
      <c r="A14349" s="518" t="s">
        <v>221</v>
      </c>
      <c r="B14349" s="518">
        <v>708156</v>
      </c>
      <c r="C14349" s="518" t="s">
        <v>2660</v>
      </c>
      <c r="D14349" s="518" t="s">
        <v>1690</v>
      </c>
      <c r="E14349" s="859">
        <v>25</v>
      </c>
      <c r="F14349" s="859">
        <v>25</v>
      </c>
      <c r="G14349" s="518" t="s">
        <v>122</v>
      </c>
      <c r="H14349" s="518" t="s">
        <v>221</v>
      </c>
      <c r="I14349" s="518">
        <v>708156</v>
      </c>
    </row>
    <row r="14350" spans="1:9" x14ac:dyDescent="0.2">
      <c r="A14350" s="518" t="s">
        <v>221</v>
      </c>
      <c r="B14350" s="518">
        <v>708222</v>
      </c>
      <c r="C14350" s="518" t="s">
        <v>2660</v>
      </c>
      <c r="D14350" s="518" t="s">
        <v>799</v>
      </c>
      <c r="E14350" s="859">
        <v>29</v>
      </c>
      <c r="F14350" s="859">
        <v>29</v>
      </c>
      <c r="G14350" s="518" t="s">
        <v>122</v>
      </c>
      <c r="H14350" s="518" t="s">
        <v>221</v>
      </c>
      <c r="I14350" s="518">
        <v>708222</v>
      </c>
    </row>
    <row r="14351" spans="1:9" x14ac:dyDescent="0.2">
      <c r="A14351" s="518" t="s">
        <v>221</v>
      </c>
      <c r="B14351" s="518">
        <v>708248</v>
      </c>
      <c r="C14351" s="518" t="s">
        <v>2660</v>
      </c>
      <c r="D14351" s="518" t="s">
        <v>891</v>
      </c>
      <c r="E14351" s="859">
        <v>23</v>
      </c>
      <c r="F14351" s="859">
        <v>23</v>
      </c>
      <c r="G14351" s="518" t="s">
        <v>122</v>
      </c>
      <c r="H14351" s="518" t="s">
        <v>221</v>
      </c>
      <c r="I14351" s="518">
        <v>708248</v>
      </c>
    </row>
    <row r="14352" spans="1:9" x14ac:dyDescent="0.2">
      <c r="A14352" s="518" t="s">
        <v>190</v>
      </c>
      <c r="B14352" s="518">
        <v>708271</v>
      </c>
      <c r="C14352" s="518" t="s">
        <v>2660</v>
      </c>
      <c r="D14352" s="518" t="s">
        <v>1666</v>
      </c>
      <c r="E14352" s="859">
        <v>30</v>
      </c>
      <c r="F14352" s="859">
        <v>27</v>
      </c>
      <c r="G14352" s="518" t="s">
        <v>122</v>
      </c>
      <c r="H14352" s="518" t="s">
        <v>190</v>
      </c>
      <c r="I14352" s="518">
        <v>708271</v>
      </c>
    </row>
    <row r="14353" spans="1:9" x14ac:dyDescent="0.2">
      <c r="A14353" s="518" t="s">
        <v>221</v>
      </c>
      <c r="B14353" s="518">
        <v>708297</v>
      </c>
      <c r="C14353" s="518" t="s">
        <v>2660</v>
      </c>
      <c r="D14353" s="518" t="s">
        <v>776</v>
      </c>
      <c r="E14353" s="859">
        <v>16</v>
      </c>
      <c r="F14353" s="859">
        <v>16</v>
      </c>
      <c r="G14353" s="518" t="s">
        <v>122</v>
      </c>
      <c r="H14353" s="518" t="s">
        <v>221</v>
      </c>
      <c r="I14353" s="518">
        <v>708297</v>
      </c>
    </row>
    <row r="14354" spans="1:9" x14ac:dyDescent="0.2">
      <c r="A14354" s="518" t="s">
        <v>190</v>
      </c>
      <c r="B14354" s="518">
        <v>708339</v>
      </c>
      <c r="C14354" s="518" t="s">
        <v>2660</v>
      </c>
      <c r="D14354" s="518" t="s">
        <v>1667</v>
      </c>
      <c r="E14354" s="859">
        <v>35</v>
      </c>
      <c r="F14354" s="859">
        <v>28</v>
      </c>
      <c r="G14354" s="518" t="s">
        <v>122</v>
      </c>
      <c r="H14354" s="518" t="s">
        <v>190</v>
      </c>
      <c r="I14354" s="518">
        <v>708339</v>
      </c>
    </row>
    <row r="14355" spans="1:9" x14ac:dyDescent="0.2">
      <c r="A14355" s="518" t="s">
        <v>221</v>
      </c>
      <c r="B14355" s="518">
        <v>708347</v>
      </c>
      <c r="C14355" s="518" t="s">
        <v>2660</v>
      </c>
      <c r="D14355" s="518" t="s">
        <v>1668</v>
      </c>
      <c r="E14355" s="859">
        <v>30</v>
      </c>
      <c r="F14355" s="859">
        <v>30</v>
      </c>
      <c r="G14355" s="518" t="s">
        <v>122</v>
      </c>
      <c r="H14355" s="518" t="s">
        <v>221</v>
      </c>
      <c r="I14355" s="518">
        <v>708347</v>
      </c>
    </row>
    <row r="14356" spans="1:9" x14ac:dyDescent="0.2">
      <c r="A14356" s="518" t="s">
        <v>221</v>
      </c>
      <c r="B14356" s="518">
        <v>708354</v>
      </c>
      <c r="C14356" s="518" t="s">
        <v>2660</v>
      </c>
      <c r="D14356" s="518" t="s">
        <v>459</v>
      </c>
      <c r="E14356" s="859">
        <v>23</v>
      </c>
      <c r="F14356" s="859">
        <v>23</v>
      </c>
      <c r="G14356" s="518" t="s">
        <v>122</v>
      </c>
      <c r="H14356" s="518" t="s">
        <v>221</v>
      </c>
      <c r="I14356" s="518">
        <v>708354</v>
      </c>
    </row>
    <row r="14357" spans="1:9" x14ac:dyDescent="0.2">
      <c r="A14357" s="518" t="s">
        <v>221</v>
      </c>
      <c r="B14357" s="518">
        <v>708388</v>
      </c>
      <c r="C14357" s="518" t="s">
        <v>2660</v>
      </c>
      <c r="D14357" s="518" t="s">
        <v>667</v>
      </c>
      <c r="E14357" s="859">
        <v>25</v>
      </c>
      <c r="F14357" s="859">
        <v>25</v>
      </c>
      <c r="G14357" s="518" t="s">
        <v>122</v>
      </c>
      <c r="H14357" s="518" t="s">
        <v>221</v>
      </c>
      <c r="I14357" s="518">
        <v>708388</v>
      </c>
    </row>
    <row r="14358" spans="1:9" x14ac:dyDescent="0.2">
      <c r="A14358" s="518" t="s">
        <v>190</v>
      </c>
      <c r="B14358" s="518">
        <v>708396</v>
      </c>
      <c r="C14358" s="518" t="s">
        <v>2660</v>
      </c>
      <c r="D14358" s="518" t="s">
        <v>1669</v>
      </c>
      <c r="E14358" s="859">
        <v>25</v>
      </c>
      <c r="F14358" s="859">
        <v>21</v>
      </c>
      <c r="G14358" s="518" t="s">
        <v>122</v>
      </c>
      <c r="H14358" s="518" t="s">
        <v>190</v>
      </c>
      <c r="I14358" s="518">
        <v>708396</v>
      </c>
    </row>
    <row r="14359" spans="1:9" x14ac:dyDescent="0.2">
      <c r="A14359" s="518" t="s">
        <v>190</v>
      </c>
      <c r="B14359" s="518">
        <v>708404</v>
      </c>
      <c r="C14359" s="518" t="s">
        <v>2660</v>
      </c>
      <c r="D14359" s="518" t="s">
        <v>1670</v>
      </c>
      <c r="E14359" s="859">
        <v>29</v>
      </c>
      <c r="F14359" s="859">
        <v>29</v>
      </c>
      <c r="G14359" s="518" t="s">
        <v>122</v>
      </c>
      <c r="H14359" s="518" t="s">
        <v>190</v>
      </c>
      <c r="I14359" s="518">
        <v>708404</v>
      </c>
    </row>
    <row r="14360" spans="1:9" x14ac:dyDescent="0.2">
      <c r="A14360" s="518" t="s">
        <v>190</v>
      </c>
      <c r="B14360" s="518">
        <v>708420</v>
      </c>
      <c r="C14360" s="518" t="s">
        <v>2660</v>
      </c>
      <c r="D14360" s="518" t="s">
        <v>1749</v>
      </c>
      <c r="E14360" s="859">
        <v>25</v>
      </c>
      <c r="F14360" s="859">
        <v>24</v>
      </c>
      <c r="G14360" s="518" t="s">
        <v>122</v>
      </c>
      <c r="H14360" s="518" t="s">
        <v>190</v>
      </c>
      <c r="I14360" s="518">
        <v>708420</v>
      </c>
    </row>
    <row r="14361" spans="1:9" x14ac:dyDescent="0.2">
      <c r="A14361" s="518" t="s">
        <v>190</v>
      </c>
      <c r="B14361" s="518">
        <v>708446</v>
      </c>
      <c r="C14361" s="518" t="s">
        <v>2660</v>
      </c>
      <c r="D14361" s="518" t="s">
        <v>1750</v>
      </c>
      <c r="E14361" s="859">
        <v>30</v>
      </c>
      <c r="F14361" s="859">
        <v>18</v>
      </c>
      <c r="G14361" s="518" t="s">
        <v>122</v>
      </c>
      <c r="H14361" s="518" t="s">
        <v>190</v>
      </c>
      <c r="I14361" s="518">
        <v>709378</v>
      </c>
    </row>
    <row r="14362" spans="1:9" x14ac:dyDescent="0.2">
      <c r="A14362" s="518" t="s">
        <v>190</v>
      </c>
      <c r="B14362" s="518">
        <v>708453</v>
      </c>
      <c r="C14362" s="518" t="s">
        <v>2660</v>
      </c>
      <c r="D14362" s="518" t="s">
        <v>1751</v>
      </c>
      <c r="E14362" s="859">
        <v>27</v>
      </c>
      <c r="F14362" s="859">
        <v>24</v>
      </c>
      <c r="G14362" s="518" t="s">
        <v>122</v>
      </c>
      <c r="H14362" s="518" t="s">
        <v>190</v>
      </c>
      <c r="I14362" s="518">
        <v>708453</v>
      </c>
    </row>
    <row r="14363" spans="1:9" x14ac:dyDescent="0.2">
      <c r="A14363" s="518" t="s">
        <v>190</v>
      </c>
      <c r="B14363" s="518">
        <v>708461</v>
      </c>
      <c r="C14363" s="518" t="s">
        <v>2660</v>
      </c>
      <c r="D14363" s="518" t="s">
        <v>1752</v>
      </c>
      <c r="E14363" s="859">
        <v>31</v>
      </c>
      <c r="F14363" s="859">
        <v>28</v>
      </c>
      <c r="G14363" s="518" t="s">
        <v>122</v>
      </c>
      <c r="H14363" s="518" t="s">
        <v>190</v>
      </c>
      <c r="I14363" s="518">
        <v>708461</v>
      </c>
    </row>
    <row r="14364" spans="1:9" x14ac:dyDescent="0.2">
      <c r="A14364" s="518" t="s">
        <v>190</v>
      </c>
      <c r="B14364" s="518">
        <v>708479</v>
      </c>
      <c r="C14364" s="518" t="s">
        <v>2660</v>
      </c>
      <c r="D14364" s="518" t="s">
        <v>1753</v>
      </c>
      <c r="E14364" s="859">
        <v>27</v>
      </c>
      <c r="F14364" s="859">
        <v>20</v>
      </c>
      <c r="G14364" s="518" t="s">
        <v>122</v>
      </c>
      <c r="H14364" s="518" t="s">
        <v>190</v>
      </c>
      <c r="I14364" s="518">
        <v>708479</v>
      </c>
    </row>
    <row r="14365" spans="1:9" x14ac:dyDescent="0.2">
      <c r="A14365" s="518" t="s">
        <v>190</v>
      </c>
      <c r="B14365" s="518">
        <v>708503</v>
      </c>
      <c r="C14365" s="518" t="s">
        <v>2660</v>
      </c>
      <c r="D14365" s="518" t="s">
        <v>1754</v>
      </c>
      <c r="E14365" s="859">
        <v>24</v>
      </c>
      <c r="F14365" s="859">
        <v>18</v>
      </c>
      <c r="G14365" s="518" t="s">
        <v>122</v>
      </c>
      <c r="H14365" s="518" t="s">
        <v>190</v>
      </c>
      <c r="I14365" s="518">
        <v>708503</v>
      </c>
    </row>
    <row r="14366" spans="1:9" x14ac:dyDescent="0.2">
      <c r="A14366" s="518" t="s">
        <v>190</v>
      </c>
      <c r="B14366" s="518">
        <v>708545</v>
      </c>
      <c r="C14366" s="518" t="s">
        <v>2660</v>
      </c>
      <c r="D14366" s="518" t="s">
        <v>990</v>
      </c>
      <c r="E14366" s="859">
        <v>33</v>
      </c>
      <c r="F14366" s="859">
        <v>25</v>
      </c>
      <c r="G14366" s="518" t="s">
        <v>122</v>
      </c>
      <c r="H14366" s="518" t="s">
        <v>190</v>
      </c>
      <c r="I14366" s="518">
        <v>708545</v>
      </c>
    </row>
    <row r="14367" spans="1:9" x14ac:dyDescent="0.2">
      <c r="A14367" s="518" t="s">
        <v>190</v>
      </c>
      <c r="B14367" s="518">
        <v>708552</v>
      </c>
      <c r="C14367" s="518" t="s">
        <v>2660</v>
      </c>
      <c r="D14367" s="518" t="s">
        <v>525</v>
      </c>
      <c r="E14367" s="859">
        <v>23</v>
      </c>
      <c r="F14367" s="859">
        <v>10</v>
      </c>
      <c r="G14367" s="518" t="s">
        <v>122</v>
      </c>
      <c r="H14367" s="518" t="s">
        <v>190</v>
      </c>
      <c r="I14367" s="518">
        <v>709048</v>
      </c>
    </row>
    <row r="14368" spans="1:9" x14ac:dyDescent="0.2">
      <c r="A14368" s="518" t="s">
        <v>190</v>
      </c>
      <c r="B14368" s="518">
        <v>708560</v>
      </c>
      <c r="C14368" s="518" t="s">
        <v>2660</v>
      </c>
      <c r="D14368" s="518" t="s">
        <v>1755</v>
      </c>
      <c r="E14368" s="859">
        <v>16</v>
      </c>
      <c r="F14368" s="859">
        <v>11</v>
      </c>
      <c r="G14368" s="518" t="s">
        <v>122</v>
      </c>
      <c r="H14368" s="518" t="s">
        <v>190</v>
      </c>
      <c r="I14368" s="518">
        <v>707620</v>
      </c>
    </row>
    <row r="14369" spans="1:9" x14ac:dyDescent="0.2">
      <c r="A14369" s="518" t="s">
        <v>221</v>
      </c>
      <c r="B14369" s="518">
        <v>708578</v>
      </c>
      <c r="C14369" s="518" t="s">
        <v>2660</v>
      </c>
      <c r="D14369" s="518" t="s">
        <v>1756</v>
      </c>
      <c r="E14369" s="859">
        <v>24</v>
      </c>
      <c r="F14369" s="859">
        <v>24</v>
      </c>
      <c r="G14369" s="518" t="s">
        <v>122</v>
      </c>
      <c r="H14369" s="518" t="s">
        <v>221</v>
      </c>
      <c r="I14369" s="518">
        <v>708578</v>
      </c>
    </row>
    <row r="14370" spans="1:9" x14ac:dyDescent="0.2">
      <c r="A14370" s="518" t="s">
        <v>221</v>
      </c>
      <c r="B14370" s="518">
        <v>708586</v>
      </c>
      <c r="C14370" s="518" t="s">
        <v>2660</v>
      </c>
      <c r="D14370" s="518" t="s">
        <v>1837</v>
      </c>
      <c r="E14370" s="859">
        <v>21</v>
      </c>
      <c r="F14370" s="859">
        <v>21</v>
      </c>
      <c r="G14370" s="518" t="s">
        <v>122</v>
      </c>
      <c r="H14370" s="518" t="s">
        <v>221</v>
      </c>
      <c r="I14370" s="518">
        <v>708586</v>
      </c>
    </row>
    <row r="14371" spans="1:9" x14ac:dyDescent="0.2">
      <c r="A14371" s="518" t="s">
        <v>221</v>
      </c>
      <c r="B14371" s="518">
        <v>708594</v>
      </c>
      <c r="C14371" s="518" t="s">
        <v>2660</v>
      </c>
      <c r="D14371" s="518" t="s">
        <v>401</v>
      </c>
      <c r="E14371" s="859">
        <v>29</v>
      </c>
      <c r="F14371" s="859">
        <v>29</v>
      </c>
      <c r="G14371" s="518" t="s">
        <v>122</v>
      </c>
      <c r="H14371" s="518" t="s">
        <v>221</v>
      </c>
      <c r="I14371" s="518">
        <v>708594</v>
      </c>
    </row>
    <row r="14372" spans="1:9" x14ac:dyDescent="0.2">
      <c r="A14372" s="518" t="s">
        <v>221</v>
      </c>
      <c r="B14372" s="518">
        <v>708628</v>
      </c>
      <c r="C14372" s="518" t="s">
        <v>2660</v>
      </c>
      <c r="D14372" s="518" t="s">
        <v>152</v>
      </c>
      <c r="E14372" s="859">
        <v>31</v>
      </c>
      <c r="F14372" s="859">
        <v>31</v>
      </c>
      <c r="G14372" s="518" t="s">
        <v>122</v>
      </c>
      <c r="H14372" s="518" t="s">
        <v>221</v>
      </c>
      <c r="I14372" s="518">
        <v>708628</v>
      </c>
    </row>
    <row r="14373" spans="1:9" x14ac:dyDescent="0.2">
      <c r="A14373" s="518" t="s">
        <v>221</v>
      </c>
      <c r="B14373" s="518">
        <v>708636</v>
      </c>
      <c r="C14373" s="518" t="s">
        <v>2660</v>
      </c>
      <c r="D14373" s="518" t="s">
        <v>769</v>
      </c>
      <c r="E14373" s="859">
        <v>29</v>
      </c>
      <c r="F14373" s="859">
        <v>29</v>
      </c>
      <c r="G14373" s="518" t="s">
        <v>122</v>
      </c>
      <c r="H14373" s="518" t="s">
        <v>221</v>
      </c>
      <c r="I14373" s="518">
        <v>708636</v>
      </c>
    </row>
    <row r="14374" spans="1:9" x14ac:dyDescent="0.2">
      <c r="A14374" s="518" t="s">
        <v>221</v>
      </c>
      <c r="B14374" s="518">
        <v>708644</v>
      </c>
      <c r="C14374" s="518" t="s">
        <v>2660</v>
      </c>
      <c r="D14374" s="518" t="s">
        <v>1026</v>
      </c>
      <c r="E14374" s="859">
        <v>30</v>
      </c>
      <c r="F14374" s="859">
        <v>30</v>
      </c>
      <c r="G14374" s="518" t="s">
        <v>122</v>
      </c>
      <c r="H14374" s="518" t="s">
        <v>221</v>
      </c>
      <c r="I14374" s="518">
        <v>708644</v>
      </c>
    </row>
    <row r="14375" spans="1:9" x14ac:dyDescent="0.2">
      <c r="A14375" s="518" t="s">
        <v>190</v>
      </c>
      <c r="B14375" s="518">
        <v>708677</v>
      </c>
      <c r="C14375" s="518" t="s">
        <v>2660</v>
      </c>
      <c r="D14375" s="518" t="s">
        <v>1430</v>
      </c>
      <c r="E14375" s="859">
        <v>27</v>
      </c>
      <c r="F14375" s="859">
        <v>18</v>
      </c>
      <c r="G14375" s="518" t="s">
        <v>122</v>
      </c>
      <c r="H14375" s="518" t="s">
        <v>190</v>
      </c>
      <c r="I14375" s="518">
        <v>708677</v>
      </c>
    </row>
    <row r="14376" spans="1:9" x14ac:dyDescent="0.2">
      <c r="A14376" s="518" t="s">
        <v>221</v>
      </c>
      <c r="B14376" s="518">
        <v>708685</v>
      </c>
      <c r="C14376" s="518" t="s">
        <v>2660</v>
      </c>
      <c r="D14376" s="518" t="s">
        <v>458</v>
      </c>
      <c r="E14376" s="859">
        <v>32</v>
      </c>
      <c r="F14376" s="859">
        <v>32</v>
      </c>
      <c r="G14376" s="518" t="s">
        <v>122</v>
      </c>
      <c r="H14376" s="518" t="s">
        <v>221</v>
      </c>
      <c r="I14376" s="518">
        <v>708685</v>
      </c>
    </row>
    <row r="14377" spans="1:9" x14ac:dyDescent="0.2">
      <c r="A14377" s="518" t="s">
        <v>190</v>
      </c>
      <c r="B14377" s="518">
        <v>708693</v>
      </c>
      <c r="C14377" s="518" t="s">
        <v>2660</v>
      </c>
      <c r="D14377" s="518" t="s">
        <v>668</v>
      </c>
      <c r="E14377" s="859">
        <v>18</v>
      </c>
      <c r="F14377" s="859">
        <v>9</v>
      </c>
      <c r="G14377" s="518" t="s">
        <v>122</v>
      </c>
      <c r="H14377" s="518" t="s">
        <v>190</v>
      </c>
      <c r="I14377" s="518">
        <v>709071</v>
      </c>
    </row>
    <row r="14378" spans="1:9" x14ac:dyDescent="0.2">
      <c r="A14378" s="518" t="s">
        <v>221</v>
      </c>
      <c r="B14378" s="518">
        <v>708701</v>
      </c>
      <c r="C14378" s="518" t="s">
        <v>2660</v>
      </c>
      <c r="D14378" s="518" t="s">
        <v>562</v>
      </c>
      <c r="E14378" s="859">
        <v>33</v>
      </c>
      <c r="F14378" s="859">
        <v>33</v>
      </c>
      <c r="G14378" s="518" t="s">
        <v>122</v>
      </c>
      <c r="H14378" s="518" t="s">
        <v>221</v>
      </c>
      <c r="I14378" s="518">
        <v>708701</v>
      </c>
    </row>
    <row r="14379" spans="1:9" x14ac:dyDescent="0.2">
      <c r="A14379" s="518" t="s">
        <v>221</v>
      </c>
      <c r="B14379" s="518">
        <v>708776</v>
      </c>
      <c r="C14379" s="518" t="s">
        <v>2660</v>
      </c>
      <c r="D14379" s="518" t="s">
        <v>469</v>
      </c>
      <c r="E14379" s="859">
        <v>27</v>
      </c>
      <c r="F14379" s="859">
        <v>27</v>
      </c>
      <c r="G14379" s="518" t="s">
        <v>122</v>
      </c>
      <c r="H14379" s="518" t="s">
        <v>221</v>
      </c>
      <c r="I14379" s="518">
        <v>708776</v>
      </c>
    </row>
    <row r="14380" spans="1:9" x14ac:dyDescent="0.2">
      <c r="A14380" s="518" t="s">
        <v>221</v>
      </c>
      <c r="B14380" s="518">
        <v>708800</v>
      </c>
      <c r="C14380" s="518" t="s">
        <v>2660</v>
      </c>
      <c r="D14380" s="518" t="s">
        <v>856</v>
      </c>
      <c r="E14380" s="859">
        <v>25</v>
      </c>
      <c r="F14380" s="859">
        <v>25</v>
      </c>
      <c r="G14380" s="518" t="s">
        <v>122</v>
      </c>
      <c r="H14380" s="518" t="s">
        <v>221</v>
      </c>
      <c r="I14380" s="518">
        <v>708800</v>
      </c>
    </row>
    <row r="14381" spans="1:9" x14ac:dyDescent="0.2">
      <c r="A14381" s="518" t="s">
        <v>221</v>
      </c>
      <c r="B14381" s="518">
        <v>708826</v>
      </c>
      <c r="C14381" s="518" t="s">
        <v>2660</v>
      </c>
      <c r="D14381" s="518" t="s">
        <v>486</v>
      </c>
      <c r="E14381" s="859">
        <v>23</v>
      </c>
      <c r="F14381" s="859">
        <v>23</v>
      </c>
      <c r="G14381" s="518" t="s">
        <v>122</v>
      </c>
      <c r="H14381" s="518" t="s">
        <v>221</v>
      </c>
      <c r="I14381" s="518">
        <v>708826</v>
      </c>
    </row>
    <row r="14382" spans="1:9" x14ac:dyDescent="0.2">
      <c r="A14382" s="518" t="s">
        <v>190</v>
      </c>
      <c r="B14382" s="518">
        <v>708834</v>
      </c>
      <c r="C14382" s="518" t="s">
        <v>2660</v>
      </c>
      <c r="D14382" s="518" t="s">
        <v>615</v>
      </c>
      <c r="E14382" s="859">
        <v>31</v>
      </c>
      <c r="F14382" s="859">
        <v>29</v>
      </c>
      <c r="G14382" s="518" t="s">
        <v>122</v>
      </c>
      <c r="H14382" s="518" t="s">
        <v>190</v>
      </c>
      <c r="I14382" s="518">
        <v>708834</v>
      </c>
    </row>
    <row r="14383" spans="1:9" x14ac:dyDescent="0.2">
      <c r="A14383" s="518" t="s">
        <v>190</v>
      </c>
      <c r="B14383" s="518">
        <v>708867</v>
      </c>
      <c r="C14383" s="518" t="s">
        <v>2660</v>
      </c>
      <c r="D14383" s="518" t="s">
        <v>7992</v>
      </c>
      <c r="E14383" s="859">
        <v>17</v>
      </c>
      <c r="F14383" s="859">
        <v>0</v>
      </c>
      <c r="G14383" s="518" t="s">
        <v>122</v>
      </c>
      <c r="H14383" s="518" t="s">
        <v>190</v>
      </c>
      <c r="I14383" s="518">
        <v>708867</v>
      </c>
    </row>
    <row r="14384" spans="1:9" x14ac:dyDescent="0.2">
      <c r="A14384" s="518" t="s">
        <v>221</v>
      </c>
      <c r="B14384" s="518">
        <v>708891</v>
      </c>
      <c r="C14384" s="518" t="s">
        <v>2660</v>
      </c>
      <c r="D14384" s="518" t="s">
        <v>726</v>
      </c>
      <c r="E14384" s="859">
        <v>30</v>
      </c>
      <c r="F14384" s="859">
        <v>30</v>
      </c>
      <c r="G14384" s="518" t="s">
        <v>122</v>
      </c>
      <c r="H14384" s="518" t="s">
        <v>221</v>
      </c>
      <c r="I14384" s="518">
        <v>708891</v>
      </c>
    </row>
    <row r="14385" spans="1:9" x14ac:dyDescent="0.2">
      <c r="A14385" s="518" t="s">
        <v>221</v>
      </c>
      <c r="B14385" s="518">
        <v>708917</v>
      </c>
      <c r="C14385" s="518" t="s">
        <v>2660</v>
      </c>
      <c r="D14385" s="518" t="s">
        <v>1957</v>
      </c>
      <c r="E14385" s="859">
        <v>27</v>
      </c>
      <c r="F14385" s="859">
        <v>27</v>
      </c>
      <c r="G14385" s="518" t="s">
        <v>122</v>
      </c>
      <c r="H14385" s="518" t="s">
        <v>221</v>
      </c>
      <c r="I14385" s="518">
        <v>708917</v>
      </c>
    </row>
    <row r="14386" spans="1:9" x14ac:dyDescent="0.2">
      <c r="A14386" s="518" t="s">
        <v>190</v>
      </c>
      <c r="B14386" s="518">
        <v>708925</v>
      </c>
      <c r="C14386" s="518" t="s">
        <v>2660</v>
      </c>
      <c r="D14386" s="518" t="s">
        <v>2020</v>
      </c>
      <c r="E14386" s="859">
        <v>28</v>
      </c>
      <c r="F14386" s="859">
        <v>18</v>
      </c>
      <c r="G14386" s="518" t="s">
        <v>122</v>
      </c>
      <c r="H14386" s="518" t="s">
        <v>190</v>
      </c>
      <c r="I14386" s="518">
        <v>708925</v>
      </c>
    </row>
    <row r="14387" spans="1:9" x14ac:dyDescent="0.2">
      <c r="A14387" s="518" t="s">
        <v>221</v>
      </c>
      <c r="B14387" s="518">
        <v>708933</v>
      </c>
      <c r="C14387" s="518" t="s">
        <v>2660</v>
      </c>
      <c r="D14387" s="518" t="s">
        <v>429</v>
      </c>
      <c r="E14387" s="859">
        <v>26</v>
      </c>
      <c r="F14387" s="859">
        <v>26</v>
      </c>
      <c r="G14387" s="518" t="s">
        <v>122</v>
      </c>
      <c r="H14387" s="518" t="s">
        <v>221</v>
      </c>
      <c r="I14387" s="518">
        <v>708933</v>
      </c>
    </row>
    <row r="14388" spans="1:9" x14ac:dyDescent="0.2">
      <c r="A14388" s="518" t="s">
        <v>221</v>
      </c>
      <c r="B14388" s="518">
        <v>708966</v>
      </c>
      <c r="C14388" s="518" t="s">
        <v>2660</v>
      </c>
      <c r="D14388" s="518" t="s">
        <v>477</v>
      </c>
      <c r="E14388" s="859">
        <v>27</v>
      </c>
      <c r="F14388" s="859">
        <v>27</v>
      </c>
      <c r="G14388" s="518" t="s">
        <v>122</v>
      </c>
      <c r="H14388" s="518" t="s">
        <v>221</v>
      </c>
      <c r="I14388" s="518">
        <v>708966</v>
      </c>
    </row>
    <row r="14389" spans="1:9" x14ac:dyDescent="0.2">
      <c r="A14389" s="518" t="s">
        <v>190</v>
      </c>
      <c r="B14389" s="518">
        <v>709006</v>
      </c>
      <c r="C14389" s="518" t="s">
        <v>2660</v>
      </c>
      <c r="D14389" s="518" t="s">
        <v>2021</v>
      </c>
      <c r="E14389" s="859">
        <v>34</v>
      </c>
      <c r="F14389" s="859">
        <v>30</v>
      </c>
      <c r="G14389" s="518" t="s">
        <v>122</v>
      </c>
      <c r="H14389" s="518" t="s">
        <v>190</v>
      </c>
      <c r="I14389" s="518">
        <v>709006</v>
      </c>
    </row>
    <row r="14390" spans="1:9" x14ac:dyDescent="0.2">
      <c r="A14390" s="518" t="s">
        <v>221</v>
      </c>
      <c r="B14390" s="518">
        <v>709030</v>
      </c>
      <c r="C14390" s="518" t="s">
        <v>2660</v>
      </c>
      <c r="D14390" s="518" t="s">
        <v>397</v>
      </c>
      <c r="E14390" s="859">
        <v>25</v>
      </c>
      <c r="F14390" s="859">
        <v>25</v>
      </c>
      <c r="G14390" s="518" t="s">
        <v>122</v>
      </c>
      <c r="H14390" s="518" t="s">
        <v>221</v>
      </c>
      <c r="I14390" s="518">
        <v>709030</v>
      </c>
    </row>
    <row r="14391" spans="1:9" x14ac:dyDescent="0.2">
      <c r="A14391" s="518" t="s">
        <v>190</v>
      </c>
      <c r="B14391" s="518">
        <v>709048</v>
      </c>
      <c r="C14391" s="518" t="s">
        <v>2660</v>
      </c>
      <c r="D14391" s="518" t="s">
        <v>2037</v>
      </c>
      <c r="E14391" s="859">
        <v>22</v>
      </c>
      <c r="F14391" s="859">
        <v>14</v>
      </c>
      <c r="G14391" s="518" t="s">
        <v>122</v>
      </c>
      <c r="H14391" s="518" t="s">
        <v>190</v>
      </c>
      <c r="I14391" s="518">
        <v>709048</v>
      </c>
    </row>
    <row r="14392" spans="1:9" x14ac:dyDescent="0.2">
      <c r="A14392" s="518" t="s">
        <v>221</v>
      </c>
      <c r="B14392" s="518">
        <v>709055</v>
      </c>
      <c r="C14392" s="518" t="s">
        <v>2660</v>
      </c>
      <c r="D14392" s="518" t="s">
        <v>2038</v>
      </c>
      <c r="E14392" s="859">
        <v>28</v>
      </c>
      <c r="F14392" s="859">
        <v>28</v>
      </c>
      <c r="G14392" s="518" t="s">
        <v>122</v>
      </c>
      <c r="H14392" s="518" t="s">
        <v>221</v>
      </c>
      <c r="I14392" s="518">
        <v>709055</v>
      </c>
    </row>
    <row r="14393" spans="1:9" x14ac:dyDescent="0.2">
      <c r="A14393" s="518" t="s">
        <v>221</v>
      </c>
      <c r="B14393" s="518">
        <v>709063</v>
      </c>
      <c r="C14393" s="518" t="s">
        <v>2660</v>
      </c>
      <c r="D14393" s="518" t="s">
        <v>627</v>
      </c>
      <c r="E14393" s="859">
        <v>30</v>
      </c>
      <c r="F14393" s="859">
        <v>30</v>
      </c>
      <c r="G14393" s="518" t="s">
        <v>122</v>
      </c>
      <c r="H14393" s="518" t="s">
        <v>221</v>
      </c>
      <c r="I14393" s="518">
        <v>709063</v>
      </c>
    </row>
    <row r="14394" spans="1:9" x14ac:dyDescent="0.2">
      <c r="A14394" s="518" t="s">
        <v>190</v>
      </c>
      <c r="B14394" s="518">
        <v>709071</v>
      </c>
      <c r="C14394" s="518" t="s">
        <v>2660</v>
      </c>
      <c r="D14394" s="518" t="s">
        <v>949</v>
      </c>
      <c r="E14394" s="859">
        <v>28</v>
      </c>
      <c r="F14394" s="859">
        <v>19</v>
      </c>
      <c r="G14394" s="518" t="s">
        <v>122</v>
      </c>
      <c r="H14394" s="518" t="s">
        <v>190</v>
      </c>
      <c r="I14394" s="518">
        <v>709071</v>
      </c>
    </row>
    <row r="14395" spans="1:9" x14ac:dyDescent="0.2">
      <c r="A14395" s="518" t="s">
        <v>190</v>
      </c>
      <c r="B14395" s="518">
        <v>709105</v>
      </c>
      <c r="C14395" s="518" t="s">
        <v>2660</v>
      </c>
      <c r="D14395" s="518" t="s">
        <v>1654</v>
      </c>
      <c r="E14395" s="859">
        <v>30</v>
      </c>
      <c r="F14395" s="859">
        <v>27</v>
      </c>
      <c r="G14395" s="518" t="s">
        <v>122</v>
      </c>
      <c r="H14395" s="518" t="s">
        <v>190</v>
      </c>
      <c r="I14395" s="518">
        <v>709105</v>
      </c>
    </row>
    <row r="14396" spans="1:9" x14ac:dyDescent="0.2">
      <c r="A14396" s="518" t="s">
        <v>190</v>
      </c>
      <c r="B14396" s="518">
        <v>709121</v>
      </c>
      <c r="C14396" s="518" t="s">
        <v>2660</v>
      </c>
      <c r="D14396" s="518" t="s">
        <v>1628</v>
      </c>
      <c r="E14396" s="859">
        <v>32</v>
      </c>
      <c r="F14396" s="859">
        <v>24</v>
      </c>
      <c r="G14396" s="518" t="s">
        <v>122</v>
      </c>
      <c r="H14396" s="518" t="s">
        <v>190</v>
      </c>
      <c r="I14396" s="518">
        <v>709121</v>
      </c>
    </row>
    <row r="14397" spans="1:9" x14ac:dyDescent="0.2">
      <c r="A14397" s="518" t="s">
        <v>221</v>
      </c>
      <c r="B14397" s="518">
        <v>709147</v>
      </c>
      <c r="C14397" s="518" t="s">
        <v>2660</v>
      </c>
      <c r="D14397" s="518" t="s">
        <v>1085</v>
      </c>
      <c r="E14397" s="859">
        <v>20</v>
      </c>
      <c r="F14397" s="859">
        <v>20</v>
      </c>
      <c r="G14397" s="518" t="s">
        <v>122</v>
      </c>
      <c r="H14397" s="518" t="s">
        <v>221</v>
      </c>
      <c r="I14397" s="518">
        <v>709147</v>
      </c>
    </row>
    <row r="14398" spans="1:9" x14ac:dyDescent="0.2">
      <c r="A14398" s="518" t="s">
        <v>221</v>
      </c>
      <c r="B14398" s="518">
        <v>709154</v>
      </c>
      <c r="C14398" s="518" t="s">
        <v>2660</v>
      </c>
      <c r="D14398" s="518" t="s">
        <v>418</v>
      </c>
      <c r="E14398" s="859">
        <v>27</v>
      </c>
      <c r="F14398" s="859">
        <v>27</v>
      </c>
      <c r="G14398" s="518" t="s">
        <v>122</v>
      </c>
      <c r="H14398" s="518" t="s">
        <v>221</v>
      </c>
      <c r="I14398" s="518">
        <v>709154</v>
      </c>
    </row>
    <row r="14399" spans="1:9" x14ac:dyDescent="0.2">
      <c r="A14399" s="518" t="s">
        <v>190</v>
      </c>
      <c r="B14399" s="518">
        <v>709162</v>
      </c>
      <c r="C14399" s="518" t="s">
        <v>2660</v>
      </c>
      <c r="D14399" s="518" t="s">
        <v>1655</v>
      </c>
      <c r="E14399" s="859">
        <v>27</v>
      </c>
      <c r="F14399" s="859">
        <v>14</v>
      </c>
      <c r="G14399" s="518" t="s">
        <v>122</v>
      </c>
      <c r="H14399" s="518" t="s">
        <v>190</v>
      </c>
      <c r="I14399" s="518">
        <v>707729</v>
      </c>
    </row>
    <row r="14400" spans="1:9" x14ac:dyDescent="0.2">
      <c r="A14400" s="518" t="s">
        <v>190</v>
      </c>
      <c r="B14400" s="518">
        <v>709204</v>
      </c>
      <c r="C14400" s="518" t="s">
        <v>2660</v>
      </c>
      <c r="D14400" s="518" t="s">
        <v>1158</v>
      </c>
      <c r="E14400" s="859">
        <v>18</v>
      </c>
      <c r="F14400" s="859">
        <v>8</v>
      </c>
      <c r="G14400" s="518" t="s">
        <v>122</v>
      </c>
      <c r="H14400" s="518" t="s">
        <v>190</v>
      </c>
      <c r="I14400" s="518">
        <v>706929</v>
      </c>
    </row>
    <row r="14401" spans="1:9" x14ac:dyDescent="0.2">
      <c r="A14401" s="518" t="s">
        <v>190</v>
      </c>
      <c r="B14401" s="518">
        <v>709246</v>
      </c>
      <c r="C14401" s="518" t="s">
        <v>2660</v>
      </c>
      <c r="D14401" s="518" t="s">
        <v>2171</v>
      </c>
      <c r="E14401" s="859">
        <v>33</v>
      </c>
      <c r="F14401" s="859">
        <v>20</v>
      </c>
      <c r="G14401" s="518" t="s">
        <v>122</v>
      </c>
      <c r="H14401" s="518" t="s">
        <v>190</v>
      </c>
      <c r="I14401" s="518">
        <v>709246</v>
      </c>
    </row>
    <row r="14402" spans="1:9" x14ac:dyDescent="0.2">
      <c r="A14402" s="518" t="s">
        <v>190</v>
      </c>
      <c r="B14402" s="518">
        <v>709287</v>
      </c>
      <c r="C14402" s="518" t="s">
        <v>2660</v>
      </c>
      <c r="D14402" s="518" t="s">
        <v>2184</v>
      </c>
      <c r="E14402" s="859">
        <v>29</v>
      </c>
      <c r="F14402" s="859">
        <v>21</v>
      </c>
      <c r="G14402" s="518" t="s">
        <v>122</v>
      </c>
      <c r="H14402" s="518" t="s">
        <v>190</v>
      </c>
      <c r="I14402" s="518">
        <v>709287</v>
      </c>
    </row>
    <row r="14403" spans="1:9" x14ac:dyDescent="0.2">
      <c r="A14403" s="518" t="s">
        <v>190</v>
      </c>
      <c r="B14403" s="518">
        <v>709295</v>
      </c>
      <c r="C14403" s="518" t="s">
        <v>2660</v>
      </c>
      <c r="D14403" s="518" t="s">
        <v>2185</v>
      </c>
      <c r="E14403" s="859">
        <v>27</v>
      </c>
      <c r="F14403" s="859">
        <v>25</v>
      </c>
      <c r="G14403" s="518" t="s">
        <v>122</v>
      </c>
      <c r="H14403" s="518" t="s">
        <v>190</v>
      </c>
      <c r="I14403" s="518">
        <v>709295</v>
      </c>
    </row>
    <row r="14404" spans="1:9" x14ac:dyDescent="0.2">
      <c r="A14404" s="518" t="s">
        <v>221</v>
      </c>
      <c r="B14404" s="518">
        <v>709303</v>
      </c>
      <c r="C14404" s="518" t="s">
        <v>2660</v>
      </c>
      <c r="D14404" s="518" t="s">
        <v>620</v>
      </c>
      <c r="E14404" s="859">
        <v>27</v>
      </c>
      <c r="F14404" s="859">
        <v>27</v>
      </c>
      <c r="G14404" s="518" t="s">
        <v>122</v>
      </c>
      <c r="H14404" s="518" t="s">
        <v>221</v>
      </c>
      <c r="I14404" s="518">
        <v>709303</v>
      </c>
    </row>
    <row r="14405" spans="1:9" x14ac:dyDescent="0.2">
      <c r="A14405" s="518" t="s">
        <v>221</v>
      </c>
      <c r="B14405" s="518">
        <v>709329</v>
      </c>
      <c r="C14405" s="518" t="s">
        <v>2660</v>
      </c>
      <c r="D14405" s="518" t="s">
        <v>1139</v>
      </c>
      <c r="E14405" s="859">
        <v>27</v>
      </c>
      <c r="F14405" s="859">
        <v>27</v>
      </c>
      <c r="G14405" s="518" t="s">
        <v>122</v>
      </c>
      <c r="H14405" s="518" t="s">
        <v>221</v>
      </c>
      <c r="I14405" s="518">
        <v>709329</v>
      </c>
    </row>
    <row r="14406" spans="1:9" x14ac:dyDescent="0.2">
      <c r="A14406" s="518" t="s">
        <v>190</v>
      </c>
      <c r="B14406" s="518">
        <v>709337</v>
      </c>
      <c r="C14406" s="518" t="s">
        <v>2660</v>
      </c>
      <c r="D14406" s="518" t="s">
        <v>2186</v>
      </c>
      <c r="E14406" s="859">
        <v>25</v>
      </c>
      <c r="F14406" s="859">
        <v>21</v>
      </c>
      <c r="G14406" s="518" t="s">
        <v>122</v>
      </c>
      <c r="H14406" s="518" t="s">
        <v>190</v>
      </c>
      <c r="I14406" s="518">
        <v>709337</v>
      </c>
    </row>
    <row r="14407" spans="1:9" x14ac:dyDescent="0.2">
      <c r="A14407" s="518" t="s">
        <v>221</v>
      </c>
      <c r="B14407" s="518">
        <v>709345</v>
      </c>
      <c r="C14407" s="518" t="s">
        <v>2660</v>
      </c>
      <c r="D14407" s="518" t="s">
        <v>2187</v>
      </c>
      <c r="E14407" s="859">
        <v>28</v>
      </c>
      <c r="F14407" s="859">
        <v>28</v>
      </c>
      <c r="G14407" s="518" t="s">
        <v>122</v>
      </c>
      <c r="H14407" s="518" t="s">
        <v>221</v>
      </c>
      <c r="I14407" s="518">
        <v>709345</v>
      </c>
    </row>
    <row r="14408" spans="1:9" x14ac:dyDescent="0.2">
      <c r="A14408" s="518" t="s">
        <v>221</v>
      </c>
      <c r="B14408" s="518">
        <v>709360</v>
      </c>
      <c r="C14408" s="518" t="s">
        <v>2660</v>
      </c>
      <c r="D14408" s="518" t="s">
        <v>407</v>
      </c>
      <c r="E14408" s="859">
        <v>25</v>
      </c>
      <c r="F14408" s="859">
        <v>25</v>
      </c>
      <c r="G14408" s="518" t="s">
        <v>122</v>
      </c>
      <c r="H14408" s="518" t="s">
        <v>221</v>
      </c>
      <c r="I14408" s="518">
        <v>709360</v>
      </c>
    </row>
    <row r="14409" spans="1:9" x14ac:dyDescent="0.2">
      <c r="A14409" s="518" t="s">
        <v>190</v>
      </c>
      <c r="B14409" s="518">
        <v>709378</v>
      </c>
      <c r="C14409" s="518" t="s">
        <v>2660</v>
      </c>
      <c r="D14409" s="518" t="s">
        <v>989</v>
      </c>
      <c r="E14409" s="859">
        <v>30</v>
      </c>
      <c r="F14409" s="859">
        <v>17</v>
      </c>
      <c r="G14409" s="518" t="s">
        <v>122</v>
      </c>
      <c r="H14409" s="518" t="s">
        <v>190</v>
      </c>
      <c r="I14409" s="518">
        <v>709378</v>
      </c>
    </row>
    <row r="14410" spans="1:9" x14ac:dyDescent="0.2">
      <c r="A14410" s="518" t="s">
        <v>190</v>
      </c>
      <c r="B14410" s="518">
        <v>709410</v>
      </c>
      <c r="C14410" s="518" t="s">
        <v>2660</v>
      </c>
      <c r="D14410" s="518" t="s">
        <v>1675</v>
      </c>
      <c r="E14410" s="859">
        <v>31</v>
      </c>
      <c r="F14410" s="859">
        <v>27</v>
      </c>
      <c r="G14410" s="518" t="s">
        <v>122</v>
      </c>
      <c r="H14410" s="518" t="s">
        <v>190</v>
      </c>
      <c r="I14410" s="518">
        <v>709410</v>
      </c>
    </row>
    <row r="14411" spans="1:9" x14ac:dyDescent="0.2">
      <c r="A14411" s="518" t="s">
        <v>221</v>
      </c>
      <c r="B14411" s="518">
        <v>709428</v>
      </c>
      <c r="C14411" s="518" t="s">
        <v>2660</v>
      </c>
      <c r="D14411" s="518" t="s">
        <v>1676</v>
      </c>
      <c r="E14411" s="859">
        <v>30</v>
      </c>
      <c r="F14411" s="859">
        <v>30</v>
      </c>
      <c r="G14411" s="518" t="s">
        <v>122</v>
      </c>
      <c r="H14411" s="518" t="s">
        <v>221</v>
      </c>
      <c r="I14411" s="518">
        <v>709428</v>
      </c>
    </row>
    <row r="14412" spans="1:9" x14ac:dyDescent="0.2">
      <c r="A14412" s="518" t="s">
        <v>221</v>
      </c>
      <c r="B14412" s="518">
        <v>709436</v>
      </c>
      <c r="C14412" s="518" t="s">
        <v>2660</v>
      </c>
      <c r="D14412" s="518" t="s">
        <v>201</v>
      </c>
      <c r="E14412" s="859">
        <v>24</v>
      </c>
      <c r="F14412" s="859">
        <v>24</v>
      </c>
      <c r="G14412" s="518" t="s">
        <v>122</v>
      </c>
      <c r="H14412" s="518" t="s">
        <v>221</v>
      </c>
      <c r="I14412" s="518">
        <v>709436</v>
      </c>
    </row>
    <row r="14413" spans="1:9" x14ac:dyDescent="0.2">
      <c r="A14413" s="518" t="s">
        <v>221</v>
      </c>
      <c r="B14413" s="518">
        <v>709485</v>
      </c>
      <c r="C14413" s="518" t="s">
        <v>2660</v>
      </c>
      <c r="D14413" s="518" t="s">
        <v>1677</v>
      </c>
      <c r="E14413" s="859">
        <v>26</v>
      </c>
      <c r="F14413" s="859">
        <v>26</v>
      </c>
      <c r="G14413" s="518" t="s">
        <v>122</v>
      </c>
      <c r="H14413" s="518" t="s">
        <v>221</v>
      </c>
      <c r="I14413" s="518">
        <v>709485</v>
      </c>
    </row>
    <row r="14414" spans="1:9" x14ac:dyDescent="0.2">
      <c r="A14414" s="518" t="s">
        <v>221</v>
      </c>
      <c r="B14414" s="518">
        <v>709493</v>
      </c>
      <c r="C14414" s="518" t="s">
        <v>2660</v>
      </c>
      <c r="D14414" s="518" t="s">
        <v>1420</v>
      </c>
      <c r="E14414" s="859">
        <v>32</v>
      </c>
      <c r="F14414" s="859">
        <v>32</v>
      </c>
      <c r="G14414" s="518" t="s">
        <v>122</v>
      </c>
      <c r="H14414" s="518" t="s">
        <v>221</v>
      </c>
      <c r="I14414" s="518">
        <v>709493</v>
      </c>
    </row>
    <row r="14415" spans="1:9" x14ac:dyDescent="0.2">
      <c r="A14415" s="518" t="s">
        <v>274</v>
      </c>
      <c r="B14415" s="518">
        <v>709550</v>
      </c>
      <c r="C14415" s="518" t="s">
        <v>2660</v>
      </c>
      <c r="D14415" s="518" t="s">
        <v>447</v>
      </c>
      <c r="E14415" s="859">
        <v>28</v>
      </c>
      <c r="F14415" s="859">
        <v>0</v>
      </c>
      <c r="G14415" s="518" t="s">
        <v>122</v>
      </c>
      <c r="H14415" s="518" t="s">
        <v>274</v>
      </c>
      <c r="I14415" s="518">
        <v>709550</v>
      </c>
    </row>
    <row r="14416" spans="1:9" x14ac:dyDescent="0.2">
      <c r="A14416" s="518" t="s">
        <v>274</v>
      </c>
      <c r="B14416" s="518">
        <v>709568</v>
      </c>
      <c r="C14416" s="518" t="s">
        <v>2660</v>
      </c>
      <c r="D14416" s="518" t="s">
        <v>727</v>
      </c>
      <c r="E14416" s="859">
        <v>23</v>
      </c>
      <c r="F14416" s="859">
        <v>0</v>
      </c>
      <c r="G14416" s="518" t="s">
        <v>122</v>
      </c>
      <c r="H14416" s="518" t="s">
        <v>274</v>
      </c>
      <c r="I14416" s="518">
        <v>709568</v>
      </c>
    </row>
    <row r="14417" spans="1:9" x14ac:dyDescent="0.2">
      <c r="A14417" s="518" t="s">
        <v>256</v>
      </c>
      <c r="B14417" s="518">
        <v>709584</v>
      </c>
      <c r="C14417" s="518" t="s">
        <v>2660</v>
      </c>
      <c r="D14417" s="518" t="s">
        <v>590</v>
      </c>
      <c r="E14417" s="859">
        <v>20</v>
      </c>
      <c r="F14417" s="859">
        <v>20</v>
      </c>
      <c r="G14417" s="518" t="s">
        <v>122</v>
      </c>
      <c r="H14417" s="518" t="s">
        <v>256</v>
      </c>
      <c r="I14417" s="518">
        <v>709584</v>
      </c>
    </row>
    <row r="14418" spans="1:9" x14ac:dyDescent="0.2">
      <c r="A14418" s="518" t="s">
        <v>256</v>
      </c>
      <c r="B14418" s="518">
        <v>709592</v>
      </c>
      <c r="C14418" s="518" t="s">
        <v>2660</v>
      </c>
      <c r="D14418" s="518" t="s">
        <v>679</v>
      </c>
      <c r="E14418" s="859">
        <v>20</v>
      </c>
      <c r="F14418" s="859">
        <v>20</v>
      </c>
      <c r="G14418" s="518" t="s">
        <v>122</v>
      </c>
      <c r="H14418" s="518" t="s">
        <v>256</v>
      </c>
      <c r="I14418" s="518">
        <v>709592</v>
      </c>
    </row>
    <row r="14419" spans="1:9" x14ac:dyDescent="0.2">
      <c r="A14419" s="518" t="s">
        <v>256</v>
      </c>
      <c r="B14419" s="518">
        <v>709618</v>
      </c>
      <c r="C14419" s="518" t="s">
        <v>2660</v>
      </c>
      <c r="D14419" s="518" t="s">
        <v>4939</v>
      </c>
      <c r="E14419" s="859">
        <v>31</v>
      </c>
      <c r="F14419" s="859">
        <v>31</v>
      </c>
      <c r="G14419" s="518" t="s">
        <v>122</v>
      </c>
      <c r="H14419" s="518" t="s">
        <v>256</v>
      </c>
      <c r="I14419" s="518">
        <v>709618</v>
      </c>
    </row>
    <row r="14420" spans="1:9" x14ac:dyDescent="0.2">
      <c r="A14420" s="518" t="s">
        <v>231</v>
      </c>
      <c r="B14420" s="518">
        <v>709659</v>
      </c>
      <c r="C14420" s="518" t="s">
        <v>2660</v>
      </c>
      <c r="D14420" s="518" t="s">
        <v>840</v>
      </c>
      <c r="E14420" s="859">
        <v>33</v>
      </c>
      <c r="F14420" s="859">
        <v>29</v>
      </c>
      <c r="G14420" s="518" t="s">
        <v>122</v>
      </c>
      <c r="H14420" s="518" t="s">
        <v>231</v>
      </c>
      <c r="I14420" s="518">
        <v>709659</v>
      </c>
    </row>
    <row r="14421" spans="1:9" x14ac:dyDescent="0.2">
      <c r="A14421" s="518" t="s">
        <v>256</v>
      </c>
      <c r="B14421" s="518">
        <v>709675</v>
      </c>
      <c r="C14421" s="518" t="s">
        <v>2660</v>
      </c>
      <c r="D14421" s="518" t="s">
        <v>9728</v>
      </c>
      <c r="E14421" s="859">
        <v>34</v>
      </c>
      <c r="F14421" s="859">
        <v>23</v>
      </c>
      <c r="G14421" s="518" t="s">
        <v>122</v>
      </c>
      <c r="H14421" s="518" t="s">
        <v>256</v>
      </c>
      <c r="I14421" s="518">
        <v>709675</v>
      </c>
    </row>
    <row r="14422" spans="1:9" x14ac:dyDescent="0.2">
      <c r="A14422" s="518" t="s">
        <v>231</v>
      </c>
      <c r="B14422" s="518">
        <v>709683</v>
      </c>
      <c r="C14422" s="518" t="s">
        <v>2660</v>
      </c>
      <c r="D14422" s="518" t="s">
        <v>387</v>
      </c>
      <c r="E14422" s="859">
        <v>15</v>
      </c>
      <c r="F14422" s="859">
        <v>9</v>
      </c>
      <c r="G14422" s="518" t="s">
        <v>122</v>
      </c>
      <c r="H14422" s="518" t="s">
        <v>231</v>
      </c>
      <c r="I14422" s="518">
        <v>709790</v>
      </c>
    </row>
    <row r="14423" spans="1:9" x14ac:dyDescent="0.2">
      <c r="A14423" s="518" t="s">
        <v>256</v>
      </c>
      <c r="B14423" s="518">
        <v>709691</v>
      </c>
      <c r="C14423" s="518" t="s">
        <v>2660</v>
      </c>
      <c r="D14423" s="518" t="s">
        <v>1797</v>
      </c>
      <c r="E14423" s="859">
        <v>36</v>
      </c>
      <c r="F14423" s="859">
        <v>4</v>
      </c>
      <c r="G14423" s="518" t="s">
        <v>122</v>
      </c>
      <c r="H14423" s="518" t="s">
        <v>256</v>
      </c>
      <c r="I14423" s="518">
        <v>525659</v>
      </c>
    </row>
    <row r="14424" spans="1:9" x14ac:dyDescent="0.2">
      <c r="A14424" s="518" t="s">
        <v>231</v>
      </c>
      <c r="B14424" s="518">
        <v>709725</v>
      </c>
      <c r="C14424" s="518" t="s">
        <v>2660</v>
      </c>
      <c r="D14424" s="518" t="s">
        <v>665</v>
      </c>
      <c r="E14424" s="859">
        <v>30</v>
      </c>
      <c r="F14424" s="859">
        <v>22</v>
      </c>
      <c r="G14424" s="518" t="s">
        <v>122</v>
      </c>
      <c r="H14424" s="518" t="s">
        <v>231</v>
      </c>
      <c r="I14424" s="518">
        <v>709725</v>
      </c>
    </row>
    <row r="14425" spans="1:9" x14ac:dyDescent="0.2">
      <c r="A14425" s="518" t="s">
        <v>231</v>
      </c>
      <c r="B14425" s="518">
        <v>709733</v>
      </c>
      <c r="C14425" s="518" t="s">
        <v>2660</v>
      </c>
      <c r="D14425" s="518" t="s">
        <v>974</v>
      </c>
      <c r="E14425" s="859">
        <v>28</v>
      </c>
      <c r="F14425" s="859">
        <v>28</v>
      </c>
      <c r="G14425" s="518" t="s">
        <v>122</v>
      </c>
      <c r="H14425" s="518" t="s">
        <v>231</v>
      </c>
      <c r="I14425" s="518">
        <v>709733</v>
      </c>
    </row>
    <row r="14426" spans="1:9" x14ac:dyDescent="0.2">
      <c r="A14426" s="518" t="s">
        <v>231</v>
      </c>
      <c r="B14426" s="518">
        <v>709741</v>
      </c>
      <c r="C14426" s="518" t="s">
        <v>2660</v>
      </c>
      <c r="D14426" s="518" t="s">
        <v>658</v>
      </c>
      <c r="E14426" s="859">
        <v>31</v>
      </c>
      <c r="F14426" s="859">
        <v>28</v>
      </c>
      <c r="G14426" s="518" t="s">
        <v>122</v>
      </c>
      <c r="H14426" s="518" t="s">
        <v>231</v>
      </c>
      <c r="I14426" s="518">
        <v>709741</v>
      </c>
    </row>
    <row r="14427" spans="1:9" x14ac:dyDescent="0.2">
      <c r="A14427" s="518" t="s">
        <v>231</v>
      </c>
      <c r="B14427" s="518">
        <v>709766</v>
      </c>
      <c r="C14427" s="518" t="s">
        <v>2660</v>
      </c>
      <c r="D14427" s="518" t="s">
        <v>886</v>
      </c>
      <c r="E14427" s="859">
        <v>25</v>
      </c>
      <c r="F14427" s="859">
        <v>25</v>
      </c>
      <c r="G14427" s="518" t="s">
        <v>122</v>
      </c>
      <c r="H14427" s="518" t="s">
        <v>231</v>
      </c>
      <c r="I14427" s="518">
        <v>709766</v>
      </c>
    </row>
    <row r="14428" spans="1:9" x14ac:dyDescent="0.2">
      <c r="A14428" s="518" t="s">
        <v>231</v>
      </c>
      <c r="B14428" s="518">
        <v>709774</v>
      </c>
      <c r="C14428" s="518" t="s">
        <v>2660</v>
      </c>
      <c r="D14428" s="518" t="s">
        <v>616</v>
      </c>
      <c r="E14428" s="859">
        <v>34</v>
      </c>
      <c r="F14428" s="859">
        <v>33</v>
      </c>
      <c r="G14428" s="518" t="s">
        <v>122</v>
      </c>
      <c r="H14428" s="518" t="s">
        <v>231</v>
      </c>
      <c r="I14428" s="518">
        <v>709774</v>
      </c>
    </row>
    <row r="14429" spans="1:9" x14ac:dyDescent="0.2">
      <c r="A14429" s="518" t="s">
        <v>231</v>
      </c>
      <c r="B14429" s="518">
        <v>709790</v>
      </c>
      <c r="C14429" s="518" t="s">
        <v>2660</v>
      </c>
      <c r="D14429" s="518" t="s">
        <v>529</v>
      </c>
      <c r="E14429" s="859">
        <v>24</v>
      </c>
      <c r="F14429" s="859">
        <v>22</v>
      </c>
      <c r="G14429" s="518" t="s">
        <v>122</v>
      </c>
      <c r="H14429" s="518" t="s">
        <v>231</v>
      </c>
      <c r="I14429" s="518">
        <v>709790</v>
      </c>
    </row>
    <row r="14430" spans="1:9" x14ac:dyDescent="0.2">
      <c r="A14430" s="518" t="s">
        <v>231</v>
      </c>
      <c r="B14430" s="518">
        <v>709816</v>
      </c>
      <c r="C14430" s="518" t="s">
        <v>2660</v>
      </c>
      <c r="D14430" s="518" t="s">
        <v>932</v>
      </c>
      <c r="E14430" s="859">
        <v>29</v>
      </c>
      <c r="F14430" s="859">
        <v>20</v>
      </c>
      <c r="G14430" s="518" t="s">
        <v>122</v>
      </c>
      <c r="H14430" s="518" t="s">
        <v>231</v>
      </c>
      <c r="I14430" s="518">
        <v>709816</v>
      </c>
    </row>
    <row r="14431" spans="1:9" x14ac:dyDescent="0.2">
      <c r="A14431" s="518" t="s">
        <v>231</v>
      </c>
      <c r="B14431" s="518">
        <v>709824</v>
      </c>
      <c r="C14431" s="518" t="s">
        <v>2660</v>
      </c>
      <c r="D14431" s="518" t="s">
        <v>1245</v>
      </c>
      <c r="E14431" s="859">
        <v>21</v>
      </c>
      <c r="F14431" s="859">
        <v>19</v>
      </c>
      <c r="G14431" s="518" t="s">
        <v>122</v>
      </c>
      <c r="H14431" s="518" t="s">
        <v>231</v>
      </c>
      <c r="I14431" s="518">
        <v>709824</v>
      </c>
    </row>
    <row r="14432" spans="1:9" x14ac:dyDescent="0.2">
      <c r="A14432" s="518" t="s">
        <v>231</v>
      </c>
      <c r="B14432" s="518">
        <v>709832</v>
      </c>
      <c r="C14432" s="518" t="s">
        <v>2660</v>
      </c>
      <c r="D14432" s="518" t="s">
        <v>620</v>
      </c>
      <c r="E14432" s="859">
        <v>31</v>
      </c>
      <c r="F14432" s="859">
        <v>26</v>
      </c>
      <c r="G14432" s="518" t="s">
        <v>122</v>
      </c>
      <c r="H14432" s="518" t="s">
        <v>231</v>
      </c>
      <c r="I14432" s="518">
        <v>709832</v>
      </c>
    </row>
    <row r="14433" spans="1:9" x14ac:dyDescent="0.2">
      <c r="A14433" s="518" t="s">
        <v>231</v>
      </c>
      <c r="B14433" s="518">
        <v>709865</v>
      </c>
      <c r="C14433" s="518" t="s">
        <v>2660</v>
      </c>
      <c r="D14433" s="518" t="s">
        <v>1554</v>
      </c>
      <c r="E14433" s="859">
        <v>27</v>
      </c>
      <c r="F14433" s="859">
        <v>17</v>
      </c>
      <c r="G14433" s="518" t="s">
        <v>122</v>
      </c>
      <c r="H14433" s="518" t="s">
        <v>231</v>
      </c>
      <c r="I14433" s="518">
        <v>709865</v>
      </c>
    </row>
    <row r="14434" spans="1:9" x14ac:dyDescent="0.2">
      <c r="A14434" s="518" t="s">
        <v>231</v>
      </c>
      <c r="B14434" s="518">
        <v>709931</v>
      </c>
      <c r="C14434" s="518" t="s">
        <v>2660</v>
      </c>
      <c r="D14434" s="518" t="s">
        <v>872</v>
      </c>
      <c r="E14434" s="859">
        <v>11</v>
      </c>
      <c r="F14434" s="859">
        <v>10</v>
      </c>
      <c r="G14434" s="518" t="s">
        <v>122</v>
      </c>
      <c r="H14434" s="518" t="s">
        <v>231</v>
      </c>
      <c r="I14434" s="518">
        <v>800458</v>
      </c>
    </row>
    <row r="14435" spans="1:9" x14ac:dyDescent="0.2">
      <c r="A14435" s="518" t="s">
        <v>231</v>
      </c>
      <c r="B14435" s="518">
        <v>709949</v>
      </c>
      <c r="C14435" s="518" t="s">
        <v>2660</v>
      </c>
      <c r="D14435" s="518" t="s">
        <v>746</v>
      </c>
      <c r="E14435" s="859">
        <v>27</v>
      </c>
      <c r="F14435" s="859">
        <v>26</v>
      </c>
      <c r="G14435" s="518" t="s">
        <v>122</v>
      </c>
      <c r="H14435" s="518" t="s">
        <v>231</v>
      </c>
      <c r="I14435" s="518">
        <v>709949</v>
      </c>
    </row>
    <row r="14436" spans="1:9" x14ac:dyDescent="0.2">
      <c r="A14436" s="518" t="s">
        <v>231</v>
      </c>
      <c r="B14436" s="518">
        <v>709956</v>
      </c>
      <c r="C14436" s="518" t="s">
        <v>2660</v>
      </c>
      <c r="D14436" s="518" t="s">
        <v>626</v>
      </c>
      <c r="E14436" s="859">
        <v>20</v>
      </c>
      <c r="F14436" s="859">
        <v>17</v>
      </c>
      <c r="G14436" s="518" t="s">
        <v>122</v>
      </c>
      <c r="H14436" s="518" t="s">
        <v>231</v>
      </c>
      <c r="I14436" s="518">
        <v>709964</v>
      </c>
    </row>
    <row r="14437" spans="1:9" x14ac:dyDescent="0.2">
      <c r="A14437" s="518" t="s">
        <v>231</v>
      </c>
      <c r="B14437" s="518">
        <v>709964</v>
      </c>
      <c r="C14437" s="518" t="s">
        <v>2660</v>
      </c>
      <c r="D14437" s="518" t="s">
        <v>492</v>
      </c>
      <c r="E14437" s="859">
        <v>13</v>
      </c>
      <c r="F14437" s="859">
        <v>20</v>
      </c>
      <c r="G14437" s="518" t="s">
        <v>122</v>
      </c>
      <c r="H14437" s="518" t="s">
        <v>231</v>
      </c>
      <c r="I14437" s="518">
        <v>709964</v>
      </c>
    </row>
    <row r="14438" spans="1:9" x14ac:dyDescent="0.2">
      <c r="A14438" s="518" t="s">
        <v>231</v>
      </c>
      <c r="B14438" s="518">
        <v>709972</v>
      </c>
      <c r="C14438" s="518" t="s">
        <v>2660</v>
      </c>
      <c r="D14438" s="518" t="s">
        <v>615</v>
      </c>
      <c r="E14438" s="859">
        <v>14</v>
      </c>
      <c r="F14438" s="859">
        <v>14</v>
      </c>
      <c r="G14438" s="518" t="s">
        <v>122</v>
      </c>
      <c r="H14438" s="518" t="s">
        <v>231</v>
      </c>
      <c r="I14438" s="518">
        <v>800540</v>
      </c>
    </row>
    <row r="14439" spans="1:9" x14ac:dyDescent="0.2">
      <c r="A14439" s="518" t="s">
        <v>190</v>
      </c>
      <c r="B14439" s="518">
        <v>709980</v>
      </c>
      <c r="C14439" s="518" t="s">
        <v>2660</v>
      </c>
      <c r="D14439" s="518" t="s">
        <v>928</v>
      </c>
      <c r="E14439" s="859">
        <v>27</v>
      </c>
      <c r="F14439" s="859">
        <v>26</v>
      </c>
      <c r="G14439" s="518" t="s">
        <v>122</v>
      </c>
      <c r="H14439" s="518" t="s">
        <v>190</v>
      </c>
      <c r="I14439" s="518">
        <v>709980</v>
      </c>
    </row>
    <row r="14440" spans="1:9" x14ac:dyDescent="0.2">
      <c r="A14440" s="518" t="s">
        <v>256</v>
      </c>
      <c r="B14440" s="518">
        <v>710004</v>
      </c>
      <c r="C14440" s="518" t="s">
        <v>2660</v>
      </c>
      <c r="D14440" s="518" t="s">
        <v>7695</v>
      </c>
      <c r="E14440" s="859">
        <v>18</v>
      </c>
      <c r="F14440" s="859">
        <v>12</v>
      </c>
      <c r="G14440" s="518" t="s">
        <v>128</v>
      </c>
      <c r="H14440" s="518" t="s">
        <v>256</v>
      </c>
      <c r="I14440" s="518">
        <v>710004</v>
      </c>
    </row>
    <row r="14441" spans="1:9" x14ac:dyDescent="0.2">
      <c r="A14441" s="518" t="s">
        <v>292</v>
      </c>
      <c r="B14441" s="518">
        <v>710012</v>
      </c>
      <c r="C14441" s="518" t="s">
        <v>2660</v>
      </c>
      <c r="D14441" s="518" t="s">
        <v>7314</v>
      </c>
      <c r="E14441" s="859">
        <v>36</v>
      </c>
      <c r="F14441" s="859">
        <v>0</v>
      </c>
      <c r="G14441" s="518" t="s">
        <v>128</v>
      </c>
      <c r="H14441" s="518" t="s">
        <v>292</v>
      </c>
      <c r="I14441" s="518">
        <v>710012</v>
      </c>
    </row>
    <row r="14442" spans="1:9" x14ac:dyDescent="0.2">
      <c r="A14442" s="518" t="s">
        <v>256</v>
      </c>
      <c r="B14442" s="518">
        <v>710046</v>
      </c>
      <c r="C14442" s="518" t="s">
        <v>2660</v>
      </c>
      <c r="D14442" s="518" t="s">
        <v>1959</v>
      </c>
      <c r="E14442" s="859">
        <v>34</v>
      </c>
      <c r="F14442" s="859">
        <v>0</v>
      </c>
      <c r="G14442" s="518" t="s">
        <v>128</v>
      </c>
      <c r="H14442" s="518" t="s">
        <v>256</v>
      </c>
      <c r="I14442" s="518">
        <v>710046</v>
      </c>
    </row>
    <row r="14443" spans="1:9" x14ac:dyDescent="0.2">
      <c r="A14443" s="518" t="s">
        <v>256</v>
      </c>
      <c r="B14443" s="518">
        <v>710061</v>
      </c>
      <c r="C14443" s="518" t="s">
        <v>2660</v>
      </c>
      <c r="D14443" s="518" t="s">
        <v>1960</v>
      </c>
      <c r="E14443" s="859">
        <v>18</v>
      </c>
      <c r="F14443" s="859">
        <v>0</v>
      </c>
      <c r="G14443" s="518" t="s">
        <v>128</v>
      </c>
      <c r="H14443" s="518" t="s">
        <v>256</v>
      </c>
      <c r="I14443" s="518">
        <v>710061</v>
      </c>
    </row>
    <row r="14444" spans="1:9" x14ac:dyDescent="0.2">
      <c r="A14444" s="518" t="s">
        <v>256</v>
      </c>
      <c r="B14444" s="518">
        <v>710079</v>
      </c>
      <c r="C14444" s="518" t="s">
        <v>2660</v>
      </c>
      <c r="D14444" s="518" t="s">
        <v>1784</v>
      </c>
      <c r="E14444" s="859">
        <v>32</v>
      </c>
      <c r="F14444" s="859">
        <v>22</v>
      </c>
      <c r="G14444" s="518" t="s">
        <v>128</v>
      </c>
      <c r="H14444" s="518" t="s">
        <v>256</v>
      </c>
      <c r="I14444" s="518">
        <v>710079</v>
      </c>
    </row>
    <row r="14445" spans="1:9" x14ac:dyDescent="0.2">
      <c r="A14445" s="518" t="s">
        <v>256</v>
      </c>
      <c r="B14445" s="518">
        <v>710087</v>
      </c>
      <c r="C14445" s="518" t="s">
        <v>2660</v>
      </c>
      <c r="D14445" s="518" t="s">
        <v>1784</v>
      </c>
      <c r="E14445" s="859">
        <v>20</v>
      </c>
      <c r="F14445" s="859">
        <v>0</v>
      </c>
      <c r="G14445" s="518" t="s">
        <v>128</v>
      </c>
      <c r="H14445" s="518" t="s">
        <v>256</v>
      </c>
      <c r="I14445" s="518">
        <v>710087</v>
      </c>
    </row>
    <row r="14446" spans="1:9" x14ac:dyDescent="0.2">
      <c r="A14446" s="518" t="s">
        <v>256</v>
      </c>
      <c r="B14446" s="518">
        <v>710194</v>
      </c>
      <c r="C14446" s="518" t="s">
        <v>2660</v>
      </c>
      <c r="D14446" s="518" t="s">
        <v>2024</v>
      </c>
      <c r="E14446" s="859">
        <v>19</v>
      </c>
      <c r="F14446" s="859">
        <v>0</v>
      </c>
      <c r="G14446" s="518" t="s">
        <v>128</v>
      </c>
      <c r="H14446" s="518" t="s">
        <v>256</v>
      </c>
      <c r="I14446" s="518">
        <v>710194</v>
      </c>
    </row>
    <row r="14447" spans="1:9" x14ac:dyDescent="0.2">
      <c r="A14447" s="518" t="s">
        <v>180</v>
      </c>
      <c r="B14447" s="518">
        <v>710202</v>
      </c>
      <c r="C14447" s="518" t="s">
        <v>2660</v>
      </c>
      <c r="D14447" s="518" t="s">
        <v>2025</v>
      </c>
      <c r="E14447" s="859">
        <v>18</v>
      </c>
      <c r="F14447" s="859">
        <v>0</v>
      </c>
      <c r="G14447" s="518" t="s">
        <v>128</v>
      </c>
      <c r="H14447" s="518" t="s">
        <v>180</v>
      </c>
      <c r="I14447" s="518">
        <v>710202</v>
      </c>
    </row>
    <row r="14448" spans="1:9" x14ac:dyDescent="0.2">
      <c r="A14448" s="518" t="s">
        <v>180</v>
      </c>
      <c r="B14448" s="518">
        <v>710210</v>
      </c>
      <c r="C14448" s="518" t="s">
        <v>2660</v>
      </c>
      <c r="D14448" s="518" t="s">
        <v>9729</v>
      </c>
      <c r="E14448" s="859">
        <v>23</v>
      </c>
      <c r="F14448" s="859">
        <v>0</v>
      </c>
      <c r="G14448" s="518" t="s">
        <v>128</v>
      </c>
      <c r="H14448" s="518" t="s">
        <v>180</v>
      </c>
      <c r="I14448" s="518">
        <v>710210</v>
      </c>
    </row>
    <row r="14449" spans="1:9" x14ac:dyDescent="0.2">
      <c r="A14449" s="518" t="s">
        <v>180</v>
      </c>
      <c r="B14449" s="518">
        <v>710251</v>
      </c>
      <c r="C14449" s="518" t="s">
        <v>2660</v>
      </c>
      <c r="D14449" s="518" t="s">
        <v>2041</v>
      </c>
      <c r="E14449" s="859">
        <v>16</v>
      </c>
      <c r="F14449" s="859">
        <v>0</v>
      </c>
      <c r="G14449" s="518" t="s">
        <v>128</v>
      </c>
      <c r="H14449" s="518" t="s">
        <v>180</v>
      </c>
      <c r="I14449" s="518">
        <v>710202</v>
      </c>
    </row>
    <row r="14450" spans="1:9" x14ac:dyDescent="0.2">
      <c r="A14450" s="518" t="s">
        <v>180</v>
      </c>
      <c r="B14450" s="518">
        <v>710269</v>
      </c>
      <c r="C14450" s="518" t="s">
        <v>2660</v>
      </c>
      <c r="D14450" s="518" t="s">
        <v>2042</v>
      </c>
      <c r="E14450" s="859">
        <v>23</v>
      </c>
      <c r="F14450" s="859">
        <v>0</v>
      </c>
      <c r="G14450" s="518" t="s">
        <v>128</v>
      </c>
      <c r="H14450" s="518" t="s">
        <v>180</v>
      </c>
      <c r="I14450" s="518">
        <v>710269</v>
      </c>
    </row>
    <row r="14451" spans="1:9" x14ac:dyDescent="0.2">
      <c r="A14451" s="518" t="s">
        <v>256</v>
      </c>
      <c r="B14451" s="518">
        <v>710285</v>
      </c>
      <c r="C14451" s="518" t="s">
        <v>2660</v>
      </c>
      <c r="D14451" s="518" t="s">
        <v>6469</v>
      </c>
      <c r="E14451" s="859">
        <v>20</v>
      </c>
      <c r="F14451" s="859">
        <v>0</v>
      </c>
      <c r="G14451" s="518" t="s">
        <v>128</v>
      </c>
      <c r="H14451" s="518" t="s">
        <v>256</v>
      </c>
      <c r="I14451" s="518">
        <v>710285</v>
      </c>
    </row>
    <row r="14452" spans="1:9" x14ac:dyDescent="0.2">
      <c r="A14452" s="518" t="s">
        <v>256</v>
      </c>
      <c r="B14452" s="518">
        <v>710327</v>
      </c>
      <c r="C14452" s="518" t="s">
        <v>2660</v>
      </c>
      <c r="D14452" s="518" t="s">
        <v>6470</v>
      </c>
      <c r="E14452" s="859">
        <v>30</v>
      </c>
      <c r="F14452" s="859">
        <v>24</v>
      </c>
      <c r="G14452" s="518" t="s">
        <v>128</v>
      </c>
      <c r="H14452" s="518" t="s">
        <v>256</v>
      </c>
      <c r="I14452" s="518">
        <v>710327</v>
      </c>
    </row>
    <row r="14453" spans="1:9" x14ac:dyDescent="0.2">
      <c r="A14453" s="518" t="s">
        <v>256</v>
      </c>
      <c r="B14453" s="518">
        <v>710350</v>
      </c>
      <c r="C14453" s="518" t="s">
        <v>2660</v>
      </c>
      <c r="D14453" s="518" t="s">
        <v>2134</v>
      </c>
      <c r="E14453" s="859">
        <v>23</v>
      </c>
      <c r="F14453" s="859">
        <v>0</v>
      </c>
      <c r="G14453" s="518" t="s">
        <v>128</v>
      </c>
      <c r="H14453" s="518" t="s">
        <v>256</v>
      </c>
      <c r="I14453" s="518">
        <v>710350</v>
      </c>
    </row>
    <row r="14454" spans="1:9" x14ac:dyDescent="0.2">
      <c r="A14454" s="518" t="s">
        <v>292</v>
      </c>
      <c r="B14454" s="518">
        <v>710459</v>
      </c>
      <c r="C14454" s="518" t="s">
        <v>2660</v>
      </c>
      <c r="D14454" s="518" t="s">
        <v>2135</v>
      </c>
      <c r="E14454" s="859">
        <v>24</v>
      </c>
      <c r="F14454" s="859">
        <v>0</v>
      </c>
      <c r="G14454" s="518" t="s">
        <v>128</v>
      </c>
      <c r="H14454" s="518" t="s">
        <v>292</v>
      </c>
      <c r="I14454" s="518">
        <v>710459</v>
      </c>
    </row>
    <row r="14455" spans="1:9" x14ac:dyDescent="0.2">
      <c r="A14455" s="518" t="s">
        <v>292</v>
      </c>
      <c r="B14455" s="518">
        <v>710467</v>
      </c>
      <c r="C14455" s="518" t="s">
        <v>2660</v>
      </c>
      <c r="D14455" s="518" t="s">
        <v>2135</v>
      </c>
      <c r="E14455" s="859">
        <v>32</v>
      </c>
      <c r="F14455" s="859">
        <v>0</v>
      </c>
      <c r="G14455" s="518" t="s">
        <v>128</v>
      </c>
      <c r="H14455" s="518" t="s">
        <v>292</v>
      </c>
      <c r="I14455" s="518">
        <v>710467</v>
      </c>
    </row>
    <row r="14456" spans="1:9" x14ac:dyDescent="0.2">
      <c r="A14456" s="518" t="s">
        <v>180</v>
      </c>
      <c r="B14456" s="518">
        <v>710483</v>
      </c>
      <c r="C14456" s="518" t="s">
        <v>2660</v>
      </c>
      <c r="D14456" s="518" t="s">
        <v>1342</v>
      </c>
      <c r="E14456" s="859">
        <v>20</v>
      </c>
      <c r="F14456" s="859">
        <v>0</v>
      </c>
      <c r="G14456" s="518" t="s">
        <v>128</v>
      </c>
      <c r="H14456" s="518" t="s">
        <v>180</v>
      </c>
      <c r="I14456" s="518">
        <v>710483</v>
      </c>
    </row>
    <row r="14457" spans="1:9" x14ac:dyDescent="0.2">
      <c r="A14457" s="518" t="s">
        <v>256</v>
      </c>
      <c r="B14457" s="518">
        <v>710574</v>
      </c>
      <c r="C14457" s="518" t="s">
        <v>2660</v>
      </c>
      <c r="D14457" s="518" t="s">
        <v>2193</v>
      </c>
      <c r="E14457" s="859">
        <v>25</v>
      </c>
      <c r="F14457" s="859">
        <v>0</v>
      </c>
      <c r="G14457" s="518" t="s">
        <v>128</v>
      </c>
      <c r="H14457" s="518" t="s">
        <v>256</v>
      </c>
      <c r="I14457" s="518">
        <v>710574</v>
      </c>
    </row>
    <row r="14458" spans="1:9" x14ac:dyDescent="0.2">
      <c r="A14458" s="518" t="s">
        <v>256</v>
      </c>
      <c r="B14458" s="518">
        <v>710640</v>
      </c>
      <c r="C14458" s="518" t="s">
        <v>2660</v>
      </c>
      <c r="D14458" s="518" t="s">
        <v>1681</v>
      </c>
      <c r="E14458" s="859">
        <v>30</v>
      </c>
      <c r="F14458" s="859">
        <v>0</v>
      </c>
      <c r="G14458" s="518" t="s">
        <v>128</v>
      </c>
      <c r="H14458" s="518" t="s">
        <v>256</v>
      </c>
      <c r="I14458" s="518">
        <v>710640</v>
      </c>
    </row>
    <row r="14459" spans="1:9" x14ac:dyDescent="0.2">
      <c r="A14459" s="518" t="s">
        <v>256</v>
      </c>
      <c r="B14459" s="518">
        <v>710657</v>
      </c>
      <c r="C14459" s="518" t="s">
        <v>2660</v>
      </c>
      <c r="D14459" s="518" t="s">
        <v>1679</v>
      </c>
      <c r="E14459" s="859">
        <v>33</v>
      </c>
      <c r="F14459" s="859">
        <v>0</v>
      </c>
      <c r="G14459" s="518" t="s">
        <v>128</v>
      </c>
      <c r="H14459" s="518" t="s">
        <v>256</v>
      </c>
      <c r="I14459" s="518">
        <v>710657</v>
      </c>
    </row>
    <row r="14460" spans="1:9" x14ac:dyDescent="0.2">
      <c r="A14460" s="518" t="s">
        <v>256</v>
      </c>
      <c r="B14460" s="518">
        <v>710673</v>
      </c>
      <c r="C14460" s="518" t="s">
        <v>2660</v>
      </c>
      <c r="D14460" s="518" t="s">
        <v>1680</v>
      </c>
      <c r="E14460" s="859">
        <v>34</v>
      </c>
      <c r="F14460" s="859">
        <v>0</v>
      </c>
      <c r="G14460" s="518" t="s">
        <v>128</v>
      </c>
      <c r="H14460" s="518" t="s">
        <v>256</v>
      </c>
      <c r="I14460" s="518">
        <v>710673</v>
      </c>
    </row>
    <row r="14461" spans="1:9" x14ac:dyDescent="0.2">
      <c r="A14461" s="518" t="s">
        <v>256</v>
      </c>
      <c r="B14461" s="518">
        <v>710681</v>
      </c>
      <c r="C14461" s="518" t="s">
        <v>2660</v>
      </c>
      <c r="D14461" s="518" t="s">
        <v>1681</v>
      </c>
      <c r="E14461" s="859">
        <v>31</v>
      </c>
      <c r="F14461" s="859">
        <v>0</v>
      </c>
      <c r="G14461" s="518" t="s">
        <v>128</v>
      </c>
      <c r="H14461" s="518" t="s">
        <v>256</v>
      </c>
      <c r="I14461" s="518">
        <v>710681</v>
      </c>
    </row>
    <row r="14462" spans="1:9" x14ac:dyDescent="0.2">
      <c r="A14462" s="518" t="s">
        <v>341</v>
      </c>
      <c r="B14462" s="518">
        <v>710814</v>
      </c>
      <c r="C14462" s="518" t="s">
        <v>2660</v>
      </c>
      <c r="D14462" s="518" t="s">
        <v>1128</v>
      </c>
      <c r="E14462" s="859">
        <v>32</v>
      </c>
      <c r="F14462" s="859">
        <v>32</v>
      </c>
      <c r="G14462" s="518" t="s">
        <v>128</v>
      </c>
      <c r="H14462" s="518" t="s">
        <v>341</v>
      </c>
      <c r="I14462" s="518">
        <v>710814</v>
      </c>
    </row>
    <row r="14463" spans="1:9" x14ac:dyDescent="0.2">
      <c r="A14463" s="518" t="s">
        <v>292</v>
      </c>
      <c r="B14463" s="518">
        <v>710822</v>
      </c>
      <c r="C14463" s="518" t="s">
        <v>2660</v>
      </c>
      <c r="D14463" s="518" t="s">
        <v>1717</v>
      </c>
      <c r="E14463" s="859">
        <v>35</v>
      </c>
      <c r="F14463" s="859">
        <v>0</v>
      </c>
      <c r="G14463" s="518" t="s">
        <v>128</v>
      </c>
      <c r="H14463" s="518" t="s">
        <v>292</v>
      </c>
      <c r="I14463" s="518">
        <v>710822</v>
      </c>
    </row>
    <row r="14464" spans="1:9" x14ac:dyDescent="0.2">
      <c r="A14464" s="518" t="s">
        <v>341</v>
      </c>
      <c r="B14464" s="518">
        <v>710848</v>
      </c>
      <c r="C14464" s="518" t="s">
        <v>2660</v>
      </c>
      <c r="D14464" s="518" t="s">
        <v>1128</v>
      </c>
      <c r="E14464" s="859">
        <v>34</v>
      </c>
      <c r="F14464" s="859">
        <v>34</v>
      </c>
      <c r="G14464" s="518" t="s">
        <v>128</v>
      </c>
      <c r="H14464" s="518" t="s">
        <v>341</v>
      </c>
      <c r="I14464" s="518">
        <v>710848</v>
      </c>
    </row>
    <row r="14465" spans="1:9" x14ac:dyDescent="0.2">
      <c r="A14465" s="518" t="s">
        <v>256</v>
      </c>
      <c r="B14465" s="518">
        <v>710871</v>
      </c>
      <c r="C14465" s="518" t="s">
        <v>2660</v>
      </c>
      <c r="D14465" s="518" t="s">
        <v>1342</v>
      </c>
      <c r="E14465" s="859">
        <v>29</v>
      </c>
      <c r="F14465" s="859">
        <v>16</v>
      </c>
      <c r="G14465" s="518" t="s">
        <v>128</v>
      </c>
      <c r="H14465" s="518" t="s">
        <v>256</v>
      </c>
      <c r="I14465" s="518">
        <v>710871</v>
      </c>
    </row>
    <row r="14466" spans="1:9" x14ac:dyDescent="0.2">
      <c r="A14466" s="518" t="s">
        <v>357</v>
      </c>
      <c r="B14466" s="518">
        <v>710889</v>
      </c>
      <c r="C14466" s="518" t="s">
        <v>2660</v>
      </c>
      <c r="D14466" s="518" t="s">
        <v>7315</v>
      </c>
      <c r="E14466" s="859">
        <v>36</v>
      </c>
      <c r="F14466" s="859">
        <v>0</v>
      </c>
      <c r="G14466" s="518" t="s">
        <v>128</v>
      </c>
      <c r="H14466" s="518" t="s">
        <v>357</v>
      </c>
      <c r="I14466" s="518">
        <v>710889</v>
      </c>
    </row>
    <row r="14467" spans="1:9" x14ac:dyDescent="0.2">
      <c r="A14467" s="518" t="s">
        <v>256</v>
      </c>
      <c r="B14467" s="518">
        <v>710921</v>
      </c>
      <c r="C14467" s="518" t="s">
        <v>2660</v>
      </c>
      <c r="D14467" s="518" t="s">
        <v>1342</v>
      </c>
      <c r="E14467" s="859">
        <v>33</v>
      </c>
      <c r="F14467" s="859">
        <v>16</v>
      </c>
      <c r="G14467" s="518" t="s">
        <v>128</v>
      </c>
      <c r="H14467" s="518" t="s">
        <v>256</v>
      </c>
      <c r="I14467" s="518">
        <v>710921</v>
      </c>
    </row>
    <row r="14468" spans="1:9" x14ac:dyDescent="0.2">
      <c r="A14468" s="518" t="s">
        <v>341</v>
      </c>
      <c r="B14468" s="518">
        <v>710947</v>
      </c>
      <c r="C14468" s="518" t="s">
        <v>2660</v>
      </c>
      <c r="D14468" s="518" t="s">
        <v>1342</v>
      </c>
      <c r="E14468" s="859">
        <v>35</v>
      </c>
      <c r="F14468" s="859">
        <v>35</v>
      </c>
      <c r="G14468" s="518" t="s">
        <v>128</v>
      </c>
      <c r="H14468" s="518" t="s">
        <v>341</v>
      </c>
      <c r="I14468" s="518">
        <v>710947</v>
      </c>
    </row>
    <row r="14469" spans="1:9" x14ac:dyDescent="0.2">
      <c r="A14469" s="518" t="s">
        <v>256</v>
      </c>
      <c r="B14469" s="518">
        <v>710954</v>
      </c>
      <c r="C14469" s="518" t="s">
        <v>2660</v>
      </c>
      <c r="D14469" s="518" t="s">
        <v>1806</v>
      </c>
      <c r="E14469" s="859">
        <v>18</v>
      </c>
      <c r="F14469" s="859">
        <v>0</v>
      </c>
      <c r="G14469" s="518" t="s">
        <v>128</v>
      </c>
      <c r="H14469" s="518" t="s">
        <v>256</v>
      </c>
      <c r="I14469" s="518">
        <v>710954</v>
      </c>
    </row>
    <row r="14470" spans="1:9" x14ac:dyDescent="0.2">
      <c r="A14470" s="518" t="s">
        <v>256</v>
      </c>
      <c r="B14470" s="518">
        <v>710996</v>
      </c>
      <c r="C14470" s="518" t="s">
        <v>2660</v>
      </c>
      <c r="D14470" s="518" t="s">
        <v>1807</v>
      </c>
      <c r="E14470" s="859">
        <v>28</v>
      </c>
      <c r="F14470" s="859">
        <v>0</v>
      </c>
      <c r="G14470" s="518" t="s">
        <v>128</v>
      </c>
      <c r="H14470" s="518" t="s">
        <v>256</v>
      </c>
      <c r="I14470" s="518">
        <v>710996</v>
      </c>
    </row>
    <row r="14471" spans="1:9" x14ac:dyDescent="0.2">
      <c r="A14471" s="518" t="s">
        <v>181</v>
      </c>
      <c r="B14471" s="518">
        <v>711010</v>
      </c>
      <c r="C14471" s="518" t="s">
        <v>2660</v>
      </c>
      <c r="D14471" s="518" t="s">
        <v>1808</v>
      </c>
      <c r="E14471" s="859">
        <v>32</v>
      </c>
      <c r="F14471" s="859">
        <v>0</v>
      </c>
      <c r="G14471" s="518" t="s">
        <v>128</v>
      </c>
      <c r="H14471" s="518" t="s">
        <v>181</v>
      </c>
      <c r="I14471" s="518">
        <v>711010</v>
      </c>
    </row>
    <row r="14472" spans="1:9" x14ac:dyDescent="0.2">
      <c r="A14472" s="518" t="s">
        <v>166</v>
      </c>
      <c r="B14472" s="518">
        <v>711044</v>
      </c>
      <c r="C14472" s="518" t="s">
        <v>2660</v>
      </c>
      <c r="D14472" s="518" t="s">
        <v>7816</v>
      </c>
      <c r="E14472" s="859">
        <v>29</v>
      </c>
      <c r="F14472" s="859">
        <v>29</v>
      </c>
      <c r="G14472" s="518" t="s">
        <v>128</v>
      </c>
      <c r="H14472" s="518" t="s">
        <v>166</v>
      </c>
      <c r="I14472" s="518">
        <v>711044</v>
      </c>
    </row>
    <row r="14473" spans="1:9" x14ac:dyDescent="0.2">
      <c r="A14473" s="518" t="s">
        <v>341</v>
      </c>
      <c r="B14473" s="518">
        <v>711077</v>
      </c>
      <c r="C14473" s="518" t="s">
        <v>2660</v>
      </c>
      <c r="D14473" s="518" t="s">
        <v>1342</v>
      </c>
      <c r="E14473" s="859">
        <v>35</v>
      </c>
      <c r="F14473" s="859">
        <v>35</v>
      </c>
      <c r="G14473" s="518" t="s">
        <v>128</v>
      </c>
      <c r="H14473" s="518" t="s">
        <v>341</v>
      </c>
      <c r="I14473" s="518">
        <v>711077</v>
      </c>
    </row>
    <row r="14474" spans="1:9" x14ac:dyDescent="0.2">
      <c r="A14474" s="518" t="s">
        <v>321</v>
      </c>
      <c r="B14474" s="518">
        <v>711200</v>
      </c>
      <c r="C14474" s="518" t="s">
        <v>2660</v>
      </c>
      <c r="D14474" s="518" t="s">
        <v>1882</v>
      </c>
      <c r="E14474" s="859">
        <v>36</v>
      </c>
      <c r="F14474" s="859">
        <v>0</v>
      </c>
      <c r="G14474" s="518" t="s">
        <v>128</v>
      </c>
      <c r="H14474" s="518" t="s">
        <v>321</v>
      </c>
      <c r="I14474" s="518">
        <v>711200</v>
      </c>
    </row>
    <row r="14475" spans="1:9" x14ac:dyDescent="0.2">
      <c r="A14475" s="518" t="s">
        <v>321</v>
      </c>
      <c r="B14475" s="518">
        <v>711218</v>
      </c>
      <c r="C14475" s="518" t="s">
        <v>2660</v>
      </c>
      <c r="D14475" s="518" t="s">
        <v>1961</v>
      </c>
      <c r="E14475" s="859">
        <v>33</v>
      </c>
      <c r="F14475" s="859">
        <v>0</v>
      </c>
      <c r="G14475" s="518" t="s">
        <v>128</v>
      </c>
      <c r="H14475" s="518" t="s">
        <v>321</v>
      </c>
      <c r="I14475" s="518">
        <v>711218</v>
      </c>
    </row>
    <row r="14476" spans="1:9" x14ac:dyDescent="0.2">
      <c r="A14476" s="518" t="s">
        <v>256</v>
      </c>
      <c r="B14476" s="518">
        <v>711275</v>
      </c>
      <c r="C14476" s="518" t="s">
        <v>2660</v>
      </c>
      <c r="D14476" s="518" t="s">
        <v>1342</v>
      </c>
      <c r="E14476" s="859">
        <v>24</v>
      </c>
      <c r="F14476" s="859">
        <v>12</v>
      </c>
      <c r="G14476" s="518" t="s">
        <v>128</v>
      </c>
      <c r="H14476" s="518" t="s">
        <v>256</v>
      </c>
      <c r="I14476" s="518">
        <v>711275</v>
      </c>
    </row>
    <row r="14477" spans="1:9" x14ac:dyDescent="0.2">
      <c r="A14477" s="518" t="s">
        <v>256</v>
      </c>
      <c r="B14477" s="518">
        <v>711325</v>
      </c>
      <c r="C14477" s="518" t="s">
        <v>2660</v>
      </c>
      <c r="D14477" s="518" t="s">
        <v>1342</v>
      </c>
      <c r="E14477" s="859">
        <v>34</v>
      </c>
      <c r="F14477" s="859">
        <v>19</v>
      </c>
      <c r="G14477" s="518" t="s">
        <v>128</v>
      </c>
      <c r="H14477" s="518" t="s">
        <v>256</v>
      </c>
      <c r="I14477" s="518">
        <v>711325</v>
      </c>
    </row>
    <row r="14478" spans="1:9" x14ac:dyDescent="0.2">
      <c r="A14478" s="518" t="s">
        <v>376</v>
      </c>
      <c r="B14478" s="518">
        <v>711374</v>
      </c>
      <c r="C14478" s="518" t="s">
        <v>2660</v>
      </c>
      <c r="D14478" s="518" t="s">
        <v>1962</v>
      </c>
      <c r="E14478" s="859">
        <v>33</v>
      </c>
      <c r="F14478" s="859">
        <v>28</v>
      </c>
      <c r="G14478" s="518" t="s">
        <v>128</v>
      </c>
      <c r="H14478" s="518" t="s">
        <v>376</v>
      </c>
      <c r="I14478" s="518">
        <v>711374</v>
      </c>
    </row>
    <row r="14479" spans="1:9" x14ac:dyDescent="0.2">
      <c r="A14479" s="518" t="s">
        <v>190</v>
      </c>
      <c r="B14479" s="518">
        <v>711416</v>
      </c>
      <c r="C14479" s="518" t="s">
        <v>2660</v>
      </c>
      <c r="D14479" s="518" t="s">
        <v>8822</v>
      </c>
      <c r="E14479" s="859">
        <v>27</v>
      </c>
      <c r="F14479" s="859">
        <v>24</v>
      </c>
      <c r="G14479" s="518" t="s">
        <v>128</v>
      </c>
      <c r="H14479" s="518" t="s">
        <v>190</v>
      </c>
      <c r="I14479" s="518">
        <v>711416</v>
      </c>
    </row>
    <row r="14480" spans="1:9" x14ac:dyDescent="0.2">
      <c r="A14480" s="518" t="s">
        <v>170</v>
      </c>
      <c r="B14480" s="518">
        <v>711598</v>
      </c>
      <c r="C14480" s="518" t="s">
        <v>2660</v>
      </c>
      <c r="D14480" s="518" t="s">
        <v>9730</v>
      </c>
      <c r="E14480" s="859">
        <v>29</v>
      </c>
      <c r="F14480" s="859">
        <v>0</v>
      </c>
      <c r="G14480" s="518" t="s">
        <v>128</v>
      </c>
      <c r="H14480" s="518" t="s">
        <v>170</v>
      </c>
      <c r="I14480" s="518">
        <v>711598</v>
      </c>
    </row>
    <row r="14481" spans="1:9" x14ac:dyDescent="0.2">
      <c r="A14481" s="518" t="s">
        <v>362</v>
      </c>
      <c r="B14481" s="518">
        <v>711614</v>
      </c>
      <c r="C14481" s="518" t="s">
        <v>2660</v>
      </c>
      <c r="D14481" s="518" t="s">
        <v>6825</v>
      </c>
      <c r="E14481" s="859">
        <v>23</v>
      </c>
      <c r="F14481" s="859">
        <v>0</v>
      </c>
      <c r="G14481" s="518" t="s">
        <v>128</v>
      </c>
      <c r="H14481" s="518" t="s">
        <v>362</v>
      </c>
      <c r="I14481" s="518">
        <v>711614</v>
      </c>
    </row>
    <row r="14482" spans="1:9" x14ac:dyDescent="0.2">
      <c r="A14482" s="518" t="s">
        <v>181</v>
      </c>
      <c r="B14482" s="518">
        <v>711689</v>
      </c>
      <c r="C14482" s="518" t="s">
        <v>2660</v>
      </c>
      <c r="D14482" s="518" t="s">
        <v>2091</v>
      </c>
      <c r="E14482" s="859">
        <v>34</v>
      </c>
      <c r="F14482" s="859">
        <v>0</v>
      </c>
      <c r="G14482" s="518" t="s">
        <v>128</v>
      </c>
      <c r="H14482" s="518" t="s">
        <v>181</v>
      </c>
      <c r="I14482" s="518">
        <v>711689</v>
      </c>
    </row>
    <row r="14483" spans="1:9" x14ac:dyDescent="0.2">
      <c r="A14483" s="518" t="s">
        <v>256</v>
      </c>
      <c r="B14483" s="518">
        <v>711721</v>
      </c>
      <c r="C14483" s="518" t="s">
        <v>2660</v>
      </c>
      <c r="D14483" s="518" t="s">
        <v>1342</v>
      </c>
      <c r="E14483" s="859">
        <v>28</v>
      </c>
      <c r="F14483" s="859">
        <v>16</v>
      </c>
      <c r="G14483" s="518" t="s">
        <v>128</v>
      </c>
      <c r="H14483" s="518" t="s">
        <v>256</v>
      </c>
      <c r="I14483" s="518">
        <v>711721</v>
      </c>
    </row>
    <row r="14484" spans="1:9" x14ac:dyDescent="0.2">
      <c r="A14484" s="518" t="s">
        <v>237</v>
      </c>
      <c r="B14484" s="518">
        <v>711739</v>
      </c>
      <c r="C14484" s="518" t="s">
        <v>2660</v>
      </c>
      <c r="D14484" s="518" t="s">
        <v>7316</v>
      </c>
      <c r="E14484" s="859">
        <v>31</v>
      </c>
      <c r="F14484" s="859">
        <v>31</v>
      </c>
      <c r="G14484" s="518" t="s">
        <v>128</v>
      </c>
      <c r="H14484" s="518" t="s">
        <v>237</v>
      </c>
      <c r="I14484" s="518">
        <v>711739</v>
      </c>
    </row>
    <row r="14485" spans="1:9" x14ac:dyDescent="0.2">
      <c r="A14485" s="518" t="s">
        <v>181</v>
      </c>
      <c r="B14485" s="518">
        <v>711747</v>
      </c>
      <c r="C14485" s="518" t="s">
        <v>2660</v>
      </c>
      <c r="D14485" s="518" t="s">
        <v>2091</v>
      </c>
      <c r="E14485" s="859">
        <v>35</v>
      </c>
      <c r="F14485" s="859">
        <v>0</v>
      </c>
      <c r="G14485" s="518" t="s">
        <v>128</v>
      </c>
      <c r="H14485" s="518" t="s">
        <v>181</v>
      </c>
      <c r="I14485" s="518">
        <v>711747</v>
      </c>
    </row>
    <row r="14486" spans="1:9" x14ac:dyDescent="0.2">
      <c r="A14486" s="518" t="s">
        <v>296</v>
      </c>
      <c r="B14486" s="518">
        <v>711820</v>
      </c>
      <c r="C14486" s="518" t="s">
        <v>2660</v>
      </c>
      <c r="D14486" s="518" t="s">
        <v>8130</v>
      </c>
      <c r="E14486" s="859">
        <v>27</v>
      </c>
      <c r="F14486" s="859">
        <v>0</v>
      </c>
      <c r="G14486" s="518" t="s">
        <v>128</v>
      </c>
      <c r="H14486" s="518" t="s">
        <v>296</v>
      </c>
      <c r="I14486" s="518">
        <v>711820</v>
      </c>
    </row>
    <row r="14487" spans="1:9" x14ac:dyDescent="0.2">
      <c r="A14487" s="518" t="s">
        <v>179</v>
      </c>
      <c r="B14487" s="518">
        <v>711846</v>
      </c>
      <c r="C14487" s="518" t="s">
        <v>2660</v>
      </c>
      <c r="D14487" s="518" t="s">
        <v>2136</v>
      </c>
      <c r="E14487" s="859">
        <v>26</v>
      </c>
      <c r="F14487" s="859">
        <v>0</v>
      </c>
      <c r="G14487" s="518" t="s">
        <v>128</v>
      </c>
      <c r="H14487" s="518" t="s">
        <v>179</v>
      </c>
      <c r="I14487" s="518">
        <v>711846</v>
      </c>
    </row>
    <row r="14488" spans="1:9" x14ac:dyDescent="0.2">
      <c r="A14488" s="518" t="s">
        <v>179</v>
      </c>
      <c r="B14488" s="518">
        <v>711887</v>
      </c>
      <c r="C14488" s="518" t="s">
        <v>2660</v>
      </c>
      <c r="D14488" s="518" t="s">
        <v>8407</v>
      </c>
      <c r="E14488" s="859">
        <v>13</v>
      </c>
      <c r="F14488" s="859">
        <v>0</v>
      </c>
      <c r="G14488" s="518" t="s">
        <v>128</v>
      </c>
      <c r="H14488" s="518" t="s">
        <v>179</v>
      </c>
      <c r="I14488" s="518">
        <v>711887</v>
      </c>
    </row>
    <row r="14489" spans="1:9" x14ac:dyDescent="0.2">
      <c r="A14489" s="518" t="s">
        <v>296</v>
      </c>
      <c r="B14489" s="518">
        <v>711911</v>
      </c>
      <c r="C14489" s="518" t="s">
        <v>2660</v>
      </c>
      <c r="D14489" s="518" t="s">
        <v>631</v>
      </c>
      <c r="E14489" s="859">
        <v>36</v>
      </c>
      <c r="F14489" s="859">
        <v>0</v>
      </c>
      <c r="G14489" s="518" t="s">
        <v>128</v>
      </c>
      <c r="H14489" s="518" t="s">
        <v>296</v>
      </c>
      <c r="I14489" s="518">
        <v>711911</v>
      </c>
    </row>
    <row r="14490" spans="1:9" x14ac:dyDescent="0.2">
      <c r="A14490" s="518" t="s">
        <v>180</v>
      </c>
      <c r="B14490" s="518">
        <v>711929</v>
      </c>
      <c r="C14490" s="518" t="s">
        <v>2660</v>
      </c>
      <c r="D14490" s="518" t="s">
        <v>2175</v>
      </c>
      <c r="E14490" s="859">
        <v>32</v>
      </c>
      <c r="F14490" s="859">
        <v>0</v>
      </c>
      <c r="G14490" s="518" t="s">
        <v>128</v>
      </c>
      <c r="H14490" s="518" t="s">
        <v>180</v>
      </c>
      <c r="I14490" s="518">
        <v>711929</v>
      </c>
    </row>
    <row r="14491" spans="1:9" x14ac:dyDescent="0.2">
      <c r="A14491" s="518" t="s">
        <v>237</v>
      </c>
      <c r="B14491" s="518">
        <v>711978</v>
      </c>
      <c r="C14491" s="518" t="s">
        <v>2660</v>
      </c>
      <c r="D14491" s="518" t="s">
        <v>6869</v>
      </c>
      <c r="E14491" s="859">
        <v>34</v>
      </c>
      <c r="F14491" s="859">
        <v>34</v>
      </c>
      <c r="G14491" s="518" t="s">
        <v>128</v>
      </c>
      <c r="H14491" s="518" t="s">
        <v>237</v>
      </c>
      <c r="I14491" s="518">
        <v>711978</v>
      </c>
    </row>
    <row r="14492" spans="1:9" x14ac:dyDescent="0.2">
      <c r="A14492" s="518" t="s">
        <v>347</v>
      </c>
      <c r="B14492" s="518">
        <v>712059</v>
      </c>
      <c r="C14492" s="518" t="s">
        <v>2660</v>
      </c>
      <c r="D14492" s="518" t="s">
        <v>9731</v>
      </c>
      <c r="E14492" s="859">
        <v>24</v>
      </c>
      <c r="F14492" s="859">
        <v>0</v>
      </c>
      <c r="G14492" s="518" t="s">
        <v>128</v>
      </c>
      <c r="H14492" s="518" t="s">
        <v>347</v>
      </c>
      <c r="I14492" s="518">
        <v>712059</v>
      </c>
    </row>
    <row r="14493" spans="1:9" x14ac:dyDescent="0.2">
      <c r="A14493" s="518" t="s">
        <v>179</v>
      </c>
      <c r="B14493" s="518">
        <v>712125</v>
      </c>
      <c r="C14493" s="518" t="s">
        <v>2660</v>
      </c>
      <c r="D14493" s="518" t="s">
        <v>8407</v>
      </c>
      <c r="E14493" s="859">
        <v>22</v>
      </c>
      <c r="F14493" s="859">
        <v>0</v>
      </c>
      <c r="G14493" s="518" t="s">
        <v>128</v>
      </c>
      <c r="H14493" s="518" t="s">
        <v>179</v>
      </c>
      <c r="I14493" s="518">
        <v>712125</v>
      </c>
    </row>
    <row r="14494" spans="1:9" x14ac:dyDescent="0.2">
      <c r="A14494" s="518" t="s">
        <v>256</v>
      </c>
      <c r="B14494" s="518">
        <v>712141</v>
      </c>
      <c r="C14494" s="518" t="s">
        <v>2660</v>
      </c>
      <c r="D14494" s="518" t="s">
        <v>8289</v>
      </c>
      <c r="E14494" s="859">
        <v>21</v>
      </c>
      <c r="F14494" s="859">
        <v>0</v>
      </c>
      <c r="G14494" s="518" t="s">
        <v>128</v>
      </c>
      <c r="H14494" s="518" t="s">
        <v>256</v>
      </c>
      <c r="I14494" s="518">
        <v>712141</v>
      </c>
    </row>
    <row r="14495" spans="1:9" x14ac:dyDescent="0.2">
      <c r="A14495" s="518" t="s">
        <v>310</v>
      </c>
      <c r="B14495" s="518">
        <v>712232</v>
      </c>
      <c r="C14495" s="518" t="s">
        <v>2660</v>
      </c>
      <c r="D14495" s="518" t="s">
        <v>1682</v>
      </c>
      <c r="E14495" s="859">
        <v>27</v>
      </c>
      <c r="F14495" s="859">
        <v>0</v>
      </c>
      <c r="G14495" s="518" t="s">
        <v>128</v>
      </c>
      <c r="H14495" s="518" t="s">
        <v>310</v>
      </c>
      <c r="I14495" s="518">
        <v>712232</v>
      </c>
    </row>
    <row r="14496" spans="1:9" x14ac:dyDescent="0.2">
      <c r="A14496" s="518" t="s">
        <v>240</v>
      </c>
      <c r="B14496" s="518">
        <v>712257</v>
      </c>
      <c r="C14496" s="518" t="s">
        <v>2660</v>
      </c>
      <c r="D14496" s="518" t="s">
        <v>619</v>
      </c>
      <c r="E14496" s="859">
        <v>22</v>
      </c>
      <c r="F14496" s="859">
        <v>22</v>
      </c>
      <c r="G14496" s="518" t="s">
        <v>128</v>
      </c>
      <c r="H14496" s="518" t="s">
        <v>240</v>
      </c>
      <c r="I14496" s="518">
        <v>712257</v>
      </c>
    </row>
    <row r="14497" spans="1:9" x14ac:dyDescent="0.2">
      <c r="A14497" s="518" t="s">
        <v>179</v>
      </c>
      <c r="B14497" s="518">
        <v>712307</v>
      </c>
      <c r="C14497" s="518" t="s">
        <v>2660</v>
      </c>
      <c r="D14497" s="518" t="s">
        <v>1342</v>
      </c>
      <c r="E14497" s="859">
        <v>26</v>
      </c>
      <c r="F14497" s="859">
        <v>0</v>
      </c>
      <c r="G14497" s="518" t="s">
        <v>128</v>
      </c>
      <c r="H14497" s="518" t="s">
        <v>179</v>
      </c>
      <c r="I14497" s="518">
        <v>712307</v>
      </c>
    </row>
    <row r="14498" spans="1:9" x14ac:dyDescent="0.2">
      <c r="A14498" s="518" t="s">
        <v>181</v>
      </c>
      <c r="B14498" s="518">
        <v>712323</v>
      </c>
      <c r="C14498" s="518" t="s">
        <v>2660</v>
      </c>
      <c r="D14498" s="518" t="s">
        <v>9094</v>
      </c>
      <c r="E14498" s="859">
        <v>29</v>
      </c>
      <c r="F14498" s="859">
        <v>0</v>
      </c>
      <c r="G14498" s="518" t="s">
        <v>128</v>
      </c>
      <c r="H14498" s="518" t="s">
        <v>181</v>
      </c>
      <c r="I14498" s="518">
        <v>712323</v>
      </c>
    </row>
    <row r="14499" spans="1:9" x14ac:dyDescent="0.2">
      <c r="A14499" s="518" t="s">
        <v>359</v>
      </c>
      <c r="B14499" s="518">
        <v>712364</v>
      </c>
      <c r="C14499" s="518" t="s">
        <v>2660</v>
      </c>
      <c r="D14499" s="518" t="s">
        <v>1636</v>
      </c>
      <c r="E14499" s="859">
        <v>28</v>
      </c>
      <c r="F14499" s="859">
        <v>28</v>
      </c>
      <c r="G14499" s="518" t="s">
        <v>128</v>
      </c>
      <c r="H14499" s="518" t="s">
        <v>359</v>
      </c>
      <c r="I14499" s="518">
        <v>712364</v>
      </c>
    </row>
    <row r="14500" spans="1:9" x14ac:dyDescent="0.2">
      <c r="A14500" s="518" t="s">
        <v>230</v>
      </c>
      <c r="B14500" s="518">
        <v>712422</v>
      </c>
      <c r="C14500" s="518" t="s">
        <v>2660</v>
      </c>
      <c r="D14500" s="518" t="s">
        <v>1637</v>
      </c>
      <c r="E14500" s="859">
        <v>26</v>
      </c>
      <c r="F14500" s="859">
        <v>0</v>
      </c>
      <c r="G14500" s="518" t="s">
        <v>128</v>
      </c>
      <c r="H14500" s="518" t="s">
        <v>230</v>
      </c>
      <c r="I14500" s="518">
        <v>712422</v>
      </c>
    </row>
    <row r="14501" spans="1:9" x14ac:dyDescent="0.2">
      <c r="A14501" s="518" t="s">
        <v>256</v>
      </c>
      <c r="B14501" s="518">
        <v>712430</v>
      </c>
      <c r="C14501" s="518" t="s">
        <v>2660</v>
      </c>
      <c r="D14501" s="518" t="s">
        <v>1342</v>
      </c>
      <c r="E14501" s="859">
        <v>26</v>
      </c>
      <c r="F14501" s="859">
        <v>12</v>
      </c>
      <c r="G14501" s="518" t="s">
        <v>128</v>
      </c>
      <c r="H14501" s="518" t="s">
        <v>256</v>
      </c>
      <c r="I14501" s="518">
        <v>712430</v>
      </c>
    </row>
    <row r="14502" spans="1:9" x14ac:dyDescent="0.2">
      <c r="A14502" s="518" t="s">
        <v>263</v>
      </c>
      <c r="B14502" s="518">
        <v>712448</v>
      </c>
      <c r="C14502" s="518" t="s">
        <v>2660</v>
      </c>
      <c r="D14502" s="518" t="s">
        <v>1678</v>
      </c>
      <c r="E14502" s="859">
        <v>34</v>
      </c>
      <c r="F14502" s="859">
        <v>33</v>
      </c>
      <c r="G14502" s="518" t="s">
        <v>128</v>
      </c>
      <c r="H14502" s="518" t="s">
        <v>263</v>
      </c>
      <c r="I14502" s="518">
        <v>712448</v>
      </c>
    </row>
    <row r="14503" spans="1:9" x14ac:dyDescent="0.2">
      <c r="A14503" s="518" t="s">
        <v>8492</v>
      </c>
      <c r="B14503" s="518">
        <v>712505</v>
      </c>
      <c r="C14503" s="518" t="s">
        <v>2660</v>
      </c>
      <c r="D14503" s="518" t="s">
        <v>499</v>
      </c>
      <c r="E14503" s="859">
        <v>31</v>
      </c>
      <c r="F14503" s="859">
        <v>0</v>
      </c>
      <c r="G14503" s="518" t="s">
        <v>128</v>
      </c>
      <c r="H14503" s="518" t="s">
        <v>8492</v>
      </c>
      <c r="I14503" s="518">
        <v>712505</v>
      </c>
    </row>
    <row r="14504" spans="1:9" x14ac:dyDescent="0.2">
      <c r="A14504" s="518" t="s">
        <v>181</v>
      </c>
      <c r="B14504" s="518">
        <v>712547</v>
      </c>
      <c r="C14504" s="518" t="s">
        <v>2660</v>
      </c>
      <c r="D14504" s="518" t="s">
        <v>1712</v>
      </c>
      <c r="E14504" s="859">
        <v>31</v>
      </c>
      <c r="F14504" s="859">
        <v>31</v>
      </c>
      <c r="G14504" s="518" t="s">
        <v>128</v>
      </c>
      <c r="H14504" s="518" t="s">
        <v>181</v>
      </c>
      <c r="I14504" s="518">
        <v>712547</v>
      </c>
    </row>
    <row r="14505" spans="1:9" x14ac:dyDescent="0.2">
      <c r="A14505" s="518" t="s">
        <v>378</v>
      </c>
      <c r="B14505" s="518">
        <v>712562</v>
      </c>
      <c r="C14505" s="518" t="s">
        <v>2660</v>
      </c>
      <c r="D14505" s="518" t="s">
        <v>9732</v>
      </c>
      <c r="E14505" s="859">
        <v>17</v>
      </c>
      <c r="F14505" s="859">
        <v>0</v>
      </c>
      <c r="G14505" s="518" t="s">
        <v>128</v>
      </c>
      <c r="H14505" s="518" t="s">
        <v>378</v>
      </c>
      <c r="I14505" s="518">
        <v>712562</v>
      </c>
    </row>
    <row r="14506" spans="1:9" x14ac:dyDescent="0.2">
      <c r="A14506" s="518" t="s">
        <v>180</v>
      </c>
      <c r="B14506" s="518">
        <v>712612</v>
      </c>
      <c r="C14506" s="518" t="s">
        <v>2660</v>
      </c>
      <c r="D14506" s="518" t="s">
        <v>1342</v>
      </c>
      <c r="E14506" s="859">
        <v>34</v>
      </c>
      <c r="F14506" s="859">
        <v>0</v>
      </c>
      <c r="G14506" s="518" t="s">
        <v>128</v>
      </c>
      <c r="H14506" s="518" t="s">
        <v>180</v>
      </c>
      <c r="I14506" s="518">
        <v>712612</v>
      </c>
    </row>
    <row r="14507" spans="1:9" x14ac:dyDescent="0.2">
      <c r="A14507" s="518" t="s">
        <v>181</v>
      </c>
      <c r="B14507" s="518">
        <v>712646</v>
      </c>
      <c r="C14507" s="518" t="s">
        <v>2660</v>
      </c>
      <c r="D14507" s="518" t="s">
        <v>1798</v>
      </c>
      <c r="E14507" s="859">
        <v>35</v>
      </c>
      <c r="F14507" s="859">
        <v>21</v>
      </c>
      <c r="G14507" s="518" t="s">
        <v>128</v>
      </c>
      <c r="H14507" s="518" t="s">
        <v>181</v>
      </c>
      <c r="I14507" s="518">
        <v>712646</v>
      </c>
    </row>
    <row r="14508" spans="1:9" x14ac:dyDescent="0.2">
      <c r="A14508" s="518" t="s">
        <v>349</v>
      </c>
      <c r="B14508" s="518">
        <v>712679</v>
      </c>
      <c r="C14508" s="518" t="s">
        <v>2660</v>
      </c>
      <c r="D14508" s="518" t="s">
        <v>1799</v>
      </c>
      <c r="E14508" s="859">
        <v>35</v>
      </c>
      <c r="F14508" s="859">
        <v>0</v>
      </c>
      <c r="G14508" s="518" t="s">
        <v>128</v>
      </c>
      <c r="H14508" s="518" t="s">
        <v>349</v>
      </c>
      <c r="I14508" s="518">
        <v>712679</v>
      </c>
    </row>
    <row r="14509" spans="1:9" x14ac:dyDescent="0.2">
      <c r="A14509" s="518" t="s">
        <v>179</v>
      </c>
      <c r="B14509" s="518">
        <v>712687</v>
      </c>
      <c r="C14509" s="518" t="s">
        <v>2660</v>
      </c>
      <c r="D14509" s="518" t="s">
        <v>1342</v>
      </c>
      <c r="E14509" s="859">
        <v>24</v>
      </c>
      <c r="F14509" s="859">
        <v>0</v>
      </c>
      <c r="G14509" s="518" t="s">
        <v>128</v>
      </c>
      <c r="H14509" s="518" t="s">
        <v>179</v>
      </c>
      <c r="I14509" s="518">
        <v>712687</v>
      </c>
    </row>
    <row r="14510" spans="1:9" x14ac:dyDescent="0.2">
      <c r="A14510" s="518" t="s">
        <v>179</v>
      </c>
      <c r="B14510" s="518">
        <v>712711</v>
      </c>
      <c r="C14510" s="518" t="s">
        <v>2660</v>
      </c>
      <c r="D14510" s="518" t="s">
        <v>1800</v>
      </c>
      <c r="E14510" s="859">
        <v>33</v>
      </c>
      <c r="F14510" s="859">
        <v>0</v>
      </c>
      <c r="G14510" s="518" t="s">
        <v>128</v>
      </c>
      <c r="H14510" s="518" t="s">
        <v>179</v>
      </c>
      <c r="I14510" s="518">
        <v>712711</v>
      </c>
    </row>
    <row r="14511" spans="1:9" x14ac:dyDescent="0.2">
      <c r="A14511" s="518" t="s">
        <v>359</v>
      </c>
      <c r="B14511" s="518">
        <v>712737</v>
      </c>
      <c r="C14511" s="518" t="s">
        <v>2660</v>
      </c>
      <c r="D14511" s="518" t="s">
        <v>1801</v>
      </c>
      <c r="E14511" s="859">
        <v>30</v>
      </c>
      <c r="F14511" s="859">
        <v>0</v>
      </c>
      <c r="G14511" s="518" t="s">
        <v>128</v>
      </c>
      <c r="H14511" s="518" t="s">
        <v>359</v>
      </c>
      <c r="I14511" s="518">
        <v>712737</v>
      </c>
    </row>
    <row r="14512" spans="1:9" x14ac:dyDescent="0.2">
      <c r="A14512" s="518" t="s">
        <v>173</v>
      </c>
      <c r="B14512" s="518">
        <v>712752</v>
      </c>
      <c r="C14512" s="518" t="s">
        <v>2660</v>
      </c>
      <c r="D14512" s="518" t="s">
        <v>1802</v>
      </c>
      <c r="E14512" s="859">
        <v>35</v>
      </c>
      <c r="F14512" s="859">
        <v>35</v>
      </c>
      <c r="G14512" s="518" t="s">
        <v>128</v>
      </c>
      <c r="H14512" s="518" t="s">
        <v>173</v>
      </c>
      <c r="I14512" s="518">
        <v>712752</v>
      </c>
    </row>
    <row r="14513" spans="1:9" x14ac:dyDescent="0.2">
      <c r="A14513" s="518" t="s">
        <v>173</v>
      </c>
      <c r="B14513" s="518">
        <v>712778</v>
      </c>
      <c r="C14513" s="518" t="s">
        <v>2660</v>
      </c>
      <c r="D14513" s="518" t="s">
        <v>1803</v>
      </c>
      <c r="E14513" s="859">
        <v>34</v>
      </c>
      <c r="F14513" s="859">
        <v>34</v>
      </c>
      <c r="G14513" s="518" t="s">
        <v>128</v>
      </c>
      <c r="H14513" s="518" t="s">
        <v>173</v>
      </c>
      <c r="I14513" s="518">
        <v>712778</v>
      </c>
    </row>
    <row r="14514" spans="1:9" x14ac:dyDescent="0.2">
      <c r="A14514" s="518" t="s">
        <v>173</v>
      </c>
      <c r="B14514" s="518">
        <v>712786</v>
      </c>
      <c r="C14514" s="518" t="s">
        <v>2660</v>
      </c>
      <c r="D14514" s="518" t="s">
        <v>1804</v>
      </c>
      <c r="E14514" s="859">
        <v>34</v>
      </c>
      <c r="F14514" s="859">
        <v>34</v>
      </c>
      <c r="G14514" s="518" t="s">
        <v>128</v>
      </c>
      <c r="H14514" s="518" t="s">
        <v>173</v>
      </c>
      <c r="I14514" s="518">
        <v>712786</v>
      </c>
    </row>
    <row r="14515" spans="1:9" x14ac:dyDescent="0.2">
      <c r="A14515" s="518" t="s">
        <v>359</v>
      </c>
      <c r="B14515" s="518">
        <v>712802</v>
      </c>
      <c r="C14515" s="518" t="s">
        <v>2660</v>
      </c>
      <c r="D14515" s="518" t="s">
        <v>1805</v>
      </c>
      <c r="E14515" s="859">
        <v>29</v>
      </c>
      <c r="F14515" s="859">
        <v>0</v>
      </c>
      <c r="G14515" s="518" t="s">
        <v>128</v>
      </c>
      <c r="H14515" s="518" t="s">
        <v>359</v>
      </c>
      <c r="I14515" s="518">
        <v>712802</v>
      </c>
    </row>
    <row r="14516" spans="1:9" x14ac:dyDescent="0.2">
      <c r="A14516" s="518" t="s">
        <v>359</v>
      </c>
      <c r="B14516" s="518">
        <v>712810</v>
      </c>
      <c r="C14516" s="518" t="s">
        <v>2660</v>
      </c>
      <c r="D14516" s="518" t="s">
        <v>6471</v>
      </c>
      <c r="E14516" s="859">
        <v>21</v>
      </c>
      <c r="F14516" s="859">
        <v>0</v>
      </c>
      <c r="G14516" s="518" t="s">
        <v>128</v>
      </c>
      <c r="H14516" s="518" t="s">
        <v>359</v>
      </c>
      <c r="I14516" s="518">
        <v>712810</v>
      </c>
    </row>
    <row r="14517" spans="1:9" x14ac:dyDescent="0.2">
      <c r="A14517" s="518" t="s">
        <v>292</v>
      </c>
      <c r="B14517" s="518">
        <v>712851</v>
      </c>
      <c r="C14517" s="518" t="s">
        <v>2660</v>
      </c>
      <c r="D14517" s="518" t="s">
        <v>1880</v>
      </c>
      <c r="E14517" s="859">
        <v>35</v>
      </c>
      <c r="F14517" s="859">
        <v>0</v>
      </c>
      <c r="G14517" s="518" t="s">
        <v>128</v>
      </c>
      <c r="H14517" s="518" t="s">
        <v>292</v>
      </c>
      <c r="I14517" s="518">
        <v>712851</v>
      </c>
    </row>
    <row r="14518" spans="1:9" x14ac:dyDescent="0.2">
      <c r="A14518" s="518" t="s">
        <v>378</v>
      </c>
      <c r="B14518" s="518">
        <v>712877</v>
      </c>
      <c r="C14518" s="518" t="s">
        <v>2660</v>
      </c>
      <c r="D14518" s="518" t="s">
        <v>7975</v>
      </c>
      <c r="E14518" s="859">
        <v>25</v>
      </c>
      <c r="F14518" s="859">
        <v>0</v>
      </c>
      <c r="G14518" s="518" t="s">
        <v>128</v>
      </c>
      <c r="H14518" s="518" t="s">
        <v>378</v>
      </c>
      <c r="I14518" s="518">
        <v>712877</v>
      </c>
    </row>
    <row r="14519" spans="1:9" x14ac:dyDescent="0.2">
      <c r="A14519" s="518" t="s">
        <v>181</v>
      </c>
      <c r="B14519" s="518">
        <v>712885</v>
      </c>
      <c r="C14519" s="518" t="s">
        <v>2660</v>
      </c>
      <c r="D14519" s="518" t="s">
        <v>1881</v>
      </c>
      <c r="E14519" s="859">
        <v>30</v>
      </c>
      <c r="F14519" s="859">
        <v>0</v>
      </c>
      <c r="G14519" s="518" t="s">
        <v>128</v>
      </c>
      <c r="H14519" s="518" t="s">
        <v>181</v>
      </c>
      <c r="I14519" s="518">
        <v>712885</v>
      </c>
    </row>
    <row r="14520" spans="1:9" x14ac:dyDescent="0.2">
      <c r="A14520" s="518" t="s">
        <v>359</v>
      </c>
      <c r="B14520" s="518">
        <v>712893</v>
      </c>
      <c r="C14520" s="518" t="s">
        <v>2660</v>
      </c>
      <c r="D14520" s="518" t="s">
        <v>1805</v>
      </c>
      <c r="E14520" s="859">
        <v>24</v>
      </c>
      <c r="F14520" s="859">
        <v>0</v>
      </c>
      <c r="G14520" s="518" t="s">
        <v>128</v>
      </c>
      <c r="H14520" s="518" t="s">
        <v>359</v>
      </c>
      <c r="I14520" s="518">
        <v>712893</v>
      </c>
    </row>
    <row r="14521" spans="1:9" x14ac:dyDescent="0.2">
      <c r="A14521" s="518" t="s">
        <v>180</v>
      </c>
      <c r="B14521" s="518">
        <v>712919</v>
      </c>
      <c r="C14521" s="518" t="s">
        <v>2660</v>
      </c>
      <c r="D14521" s="518" t="s">
        <v>1917</v>
      </c>
      <c r="E14521" s="859">
        <v>26</v>
      </c>
      <c r="F14521" s="859">
        <v>0</v>
      </c>
      <c r="G14521" s="518" t="s">
        <v>128</v>
      </c>
      <c r="H14521" s="518" t="s">
        <v>180</v>
      </c>
      <c r="I14521" s="518">
        <v>712919</v>
      </c>
    </row>
    <row r="14522" spans="1:9" x14ac:dyDescent="0.2">
      <c r="A14522" s="518" t="s">
        <v>349</v>
      </c>
      <c r="B14522" s="518">
        <v>712968</v>
      </c>
      <c r="C14522" s="518" t="s">
        <v>2660</v>
      </c>
      <c r="D14522" s="518" t="s">
        <v>1918</v>
      </c>
      <c r="E14522" s="859">
        <v>27</v>
      </c>
      <c r="F14522" s="859">
        <v>0</v>
      </c>
      <c r="G14522" s="518" t="s">
        <v>128</v>
      </c>
      <c r="H14522" s="518" t="s">
        <v>349</v>
      </c>
      <c r="I14522" s="518">
        <v>712968</v>
      </c>
    </row>
    <row r="14523" spans="1:9" x14ac:dyDescent="0.2">
      <c r="A14523" s="518" t="s">
        <v>181</v>
      </c>
      <c r="B14523" s="518">
        <v>712984</v>
      </c>
      <c r="C14523" s="518" t="s">
        <v>2660</v>
      </c>
      <c r="D14523" s="518" t="s">
        <v>1919</v>
      </c>
      <c r="E14523" s="859">
        <v>36</v>
      </c>
      <c r="F14523" s="859">
        <v>0</v>
      </c>
      <c r="G14523" s="518" t="s">
        <v>128</v>
      </c>
      <c r="H14523" s="518" t="s">
        <v>181</v>
      </c>
      <c r="I14523" s="518">
        <v>712984</v>
      </c>
    </row>
    <row r="14524" spans="1:9" x14ac:dyDescent="0.2">
      <c r="A14524" s="518" t="s">
        <v>179</v>
      </c>
      <c r="B14524" s="518">
        <v>713123</v>
      </c>
      <c r="C14524" s="518" t="s">
        <v>2660</v>
      </c>
      <c r="D14524" s="518" t="s">
        <v>642</v>
      </c>
      <c r="E14524" s="859">
        <v>31</v>
      </c>
      <c r="F14524" s="859">
        <v>0</v>
      </c>
      <c r="G14524" s="518" t="s">
        <v>128</v>
      </c>
      <c r="H14524" s="518" t="s">
        <v>179</v>
      </c>
      <c r="I14524" s="518">
        <v>713123</v>
      </c>
    </row>
    <row r="14525" spans="1:9" x14ac:dyDescent="0.2">
      <c r="A14525" s="518" t="s">
        <v>164</v>
      </c>
      <c r="B14525" s="518">
        <v>713149</v>
      </c>
      <c r="C14525" s="518" t="s">
        <v>2660</v>
      </c>
      <c r="D14525" s="518" t="s">
        <v>8997</v>
      </c>
      <c r="E14525" s="859">
        <v>30</v>
      </c>
      <c r="F14525" s="859">
        <v>0</v>
      </c>
      <c r="G14525" s="518" t="s">
        <v>128</v>
      </c>
      <c r="H14525" s="518" t="s">
        <v>164</v>
      </c>
      <c r="I14525" s="518">
        <v>713149</v>
      </c>
    </row>
    <row r="14526" spans="1:9" x14ac:dyDescent="0.2">
      <c r="A14526" s="518" t="s">
        <v>180</v>
      </c>
      <c r="B14526" s="518">
        <v>713164</v>
      </c>
      <c r="C14526" s="518" t="s">
        <v>2660</v>
      </c>
      <c r="D14526" s="518" t="s">
        <v>1989</v>
      </c>
      <c r="E14526" s="859">
        <v>19</v>
      </c>
      <c r="F14526" s="859">
        <v>0</v>
      </c>
      <c r="G14526" s="518" t="s">
        <v>128</v>
      </c>
      <c r="H14526" s="518" t="s">
        <v>180</v>
      </c>
      <c r="I14526" s="518">
        <v>713164</v>
      </c>
    </row>
    <row r="14527" spans="1:9" x14ac:dyDescent="0.2">
      <c r="A14527" s="518" t="s">
        <v>350</v>
      </c>
      <c r="B14527" s="518">
        <v>713206</v>
      </c>
      <c r="C14527" s="518" t="s">
        <v>2660</v>
      </c>
      <c r="D14527" s="518" t="s">
        <v>9080</v>
      </c>
      <c r="E14527" s="859">
        <v>35</v>
      </c>
      <c r="F14527" s="859">
        <v>0</v>
      </c>
      <c r="G14527" s="518" t="s">
        <v>128</v>
      </c>
      <c r="H14527" s="518" t="s">
        <v>350</v>
      </c>
      <c r="I14527" s="518">
        <v>713206</v>
      </c>
    </row>
    <row r="14528" spans="1:9" x14ac:dyDescent="0.2">
      <c r="A14528" s="518" t="s">
        <v>256</v>
      </c>
      <c r="B14528" s="518">
        <v>713248</v>
      </c>
      <c r="C14528" s="518" t="s">
        <v>2660</v>
      </c>
      <c r="D14528" s="518" t="s">
        <v>652</v>
      </c>
      <c r="E14528" s="859">
        <v>20</v>
      </c>
      <c r="F14528" s="859">
        <v>0</v>
      </c>
      <c r="G14528" s="518" t="s">
        <v>128</v>
      </c>
      <c r="H14528" s="518" t="s">
        <v>256</v>
      </c>
      <c r="I14528" s="518">
        <v>713248</v>
      </c>
    </row>
    <row r="14529" spans="1:9" x14ac:dyDescent="0.2">
      <c r="A14529" s="518" t="s">
        <v>180</v>
      </c>
      <c r="B14529" s="518">
        <v>713263</v>
      </c>
      <c r="C14529" s="518" t="s">
        <v>2660</v>
      </c>
      <c r="D14529" s="518" t="s">
        <v>2043</v>
      </c>
      <c r="E14529" s="859">
        <v>33</v>
      </c>
      <c r="F14529" s="859">
        <v>0</v>
      </c>
      <c r="G14529" s="518" t="s">
        <v>128</v>
      </c>
      <c r="H14529" s="518" t="s">
        <v>180</v>
      </c>
      <c r="I14529" s="518">
        <v>713263</v>
      </c>
    </row>
    <row r="14530" spans="1:9" x14ac:dyDescent="0.2">
      <c r="A14530" s="518" t="s">
        <v>203</v>
      </c>
      <c r="B14530" s="518">
        <v>713321</v>
      </c>
      <c r="C14530" s="518" t="s">
        <v>2660</v>
      </c>
      <c r="D14530" s="518" t="s">
        <v>2044</v>
      </c>
      <c r="E14530" s="859">
        <v>25</v>
      </c>
      <c r="F14530" s="859">
        <v>25</v>
      </c>
      <c r="G14530" s="518" t="s">
        <v>128</v>
      </c>
      <c r="H14530" s="518" t="s">
        <v>203</v>
      </c>
      <c r="I14530" s="518">
        <v>713321</v>
      </c>
    </row>
    <row r="14531" spans="1:9" x14ac:dyDescent="0.2">
      <c r="A14531" s="518" t="s">
        <v>203</v>
      </c>
      <c r="B14531" s="518">
        <v>713339</v>
      </c>
      <c r="C14531" s="518" t="s">
        <v>2660</v>
      </c>
      <c r="D14531" s="518" t="s">
        <v>2045</v>
      </c>
      <c r="E14531" s="859">
        <v>25</v>
      </c>
      <c r="F14531" s="859">
        <v>25</v>
      </c>
      <c r="G14531" s="518" t="s">
        <v>128</v>
      </c>
      <c r="H14531" s="518" t="s">
        <v>203</v>
      </c>
      <c r="I14531" s="518">
        <v>713339</v>
      </c>
    </row>
    <row r="14532" spans="1:9" x14ac:dyDescent="0.2">
      <c r="A14532" s="518" t="s">
        <v>179</v>
      </c>
      <c r="B14532" s="518">
        <v>713347</v>
      </c>
      <c r="C14532" s="518" t="s">
        <v>2660</v>
      </c>
      <c r="D14532" s="518" t="s">
        <v>9733</v>
      </c>
      <c r="E14532" s="859">
        <v>12</v>
      </c>
      <c r="F14532" s="859">
        <v>0</v>
      </c>
      <c r="G14532" s="518" t="s">
        <v>128</v>
      </c>
      <c r="H14532" s="518" t="s">
        <v>179</v>
      </c>
      <c r="I14532" s="518">
        <v>713396</v>
      </c>
    </row>
    <row r="14533" spans="1:9" x14ac:dyDescent="0.2">
      <c r="A14533" s="518" t="s">
        <v>256</v>
      </c>
      <c r="B14533" s="518">
        <v>713362</v>
      </c>
      <c r="C14533" s="518" t="s">
        <v>2660</v>
      </c>
      <c r="D14533" s="518" t="s">
        <v>1342</v>
      </c>
      <c r="E14533" s="859">
        <v>17</v>
      </c>
      <c r="F14533" s="859">
        <v>8</v>
      </c>
      <c r="G14533" s="518" t="s">
        <v>128</v>
      </c>
      <c r="H14533" s="518" t="s">
        <v>256</v>
      </c>
      <c r="I14533" s="518">
        <v>713362</v>
      </c>
    </row>
    <row r="14534" spans="1:9" x14ac:dyDescent="0.2">
      <c r="A14534" s="518" t="s">
        <v>256</v>
      </c>
      <c r="B14534" s="518">
        <v>713370</v>
      </c>
      <c r="C14534" s="518" t="s">
        <v>2660</v>
      </c>
      <c r="D14534" s="518" t="s">
        <v>1342</v>
      </c>
      <c r="E14534" s="859">
        <v>32</v>
      </c>
      <c r="F14534" s="859">
        <v>22</v>
      </c>
      <c r="G14534" s="518" t="s">
        <v>128</v>
      </c>
      <c r="H14534" s="518" t="s">
        <v>256</v>
      </c>
      <c r="I14534" s="518">
        <v>713370</v>
      </c>
    </row>
    <row r="14535" spans="1:9" x14ac:dyDescent="0.2">
      <c r="A14535" s="518" t="s">
        <v>179</v>
      </c>
      <c r="B14535" s="518">
        <v>713396</v>
      </c>
      <c r="C14535" s="518" t="s">
        <v>2660</v>
      </c>
      <c r="D14535" s="518" t="s">
        <v>9734</v>
      </c>
      <c r="E14535" s="859">
        <v>17</v>
      </c>
      <c r="F14535" s="859">
        <v>0</v>
      </c>
      <c r="G14535" s="518" t="s">
        <v>128</v>
      </c>
      <c r="H14535" s="518" t="s">
        <v>179</v>
      </c>
      <c r="I14535" s="518">
        <v>713396</v>
      </c>
    </row>
    <row r="14536" spans="1:9" x14ac:dyDescent="0.2">
      <c r="A14536" s="518" t="s">
        <v>291</v>
      </c>
      <c r="B14536" s="518">
        <v>713495</v>
      </c>
      <c r="C14536" s="518" t="s">
        <v>2660</v>
      </c>
      <c r="D14536" s="518" t="s">
        <v>9735</v>
      </c>
      <c r="E14536" s="859">
        <v>28</v>
      </c>
      <c r="F14536" s="859">
        <v>0</v>
      </c>
      <c r="G14536" s="518" t="s">
        <v>128</v>
      </c>
      <c r="H14536" s="518" t="s">
        <v>291</v>
      </c>
      <c r="I14536" s="518">
        <v>713495</v>
      </c>
    </row>
    <row r="14537" spans="1:9" x14ac:dyDescent="0.2">
      <c r="A14537" s="518" t="s">
        <v>180</v>
      </c>
      <c r="B14537" s="518">
        <v>713511</v>
      </c>
      <c r="C14537" s="518" t="s">
        <v>2660</v>
      </c>
      <c r="D14537" s="518" t="s">
        <v>2172</v>
      </c>
      <c r="E14537" s="859">
        <v>21</v>
      </c>
      <c r="F14537" s="859">
        <v>0</v>
      </c>
      <c r="G14537" s="518" t="s">
        <v>128</v>
      </c>
      <c r="H14537" s="518" t="s">
        <v>180</v>
      </c>
      <c r="I14537" s="518">
        <v>713511</v>
      </c>
    </row>
    <row r="14538" spans="1:9" x14ac:dyDescent="0.2">
      <c r="A14538" s="518" t="s">
        <v>164</v>
      </c>
      <c r="B14538" s="518">
        <v>713537</v>
      </c>
      <c r="C14538" s="518" t="s">
        <v>2660</v>
      </c>
      <c r="D14538" s="518" t="s">
        <v>9736</v>
      </c>
      <c r="E14538" s="859">
        <v>29</v>
      </c>
      <c r="F14538" s="859">
        <v>0</v>
      </c>
      <c r="G14538" s="518" t="s">
        <v>128</v>
      </c>
      <c r="H14538" s="518" t="s">
        <v>164</v>
      </c>
      <c r="I14538" s="518">
        <v>713537</v>
      </c>
    </row>
    <row r="14539" spans="1:9" x14ac:dyDescent="0.2">
      <c r="A14539" s="518" t="s">
        <v>237</v>
      </c>
      <c r="B14539" s="518">
        <v>713545</v>
      </c>
      <c r="C14539" s="518" t="s">
        <v>2660</v>
      </c>
      <c r="D14539" s="518" t="s">
        <v>7317</v>
      </c>
      <c r="E14539" s="859">
        <v>34</v>
      </c>
      <c r="F14539" s="859">
        <v>34</v>
      </c>
      <c r="G14539" s="518" t="s">
        <v>128</v>
      </c>
      <c r="H14539" s="518" t="s">
        <v>237</v>
      </c>
      <c r="I14539" s="518">
        <v>713545</v>
      </c>
    </row>
    <row r="14540" spans="1:9" x14ac:dyDescent="0.2">
      <c r="A14540" s="518" t="s">
        <v>164</v>
      </c>
      <c r="B14540" s="518">
        <v>713552</v>
      </c>
      <c r="C14540" s="518" t="s">
        <v>2660</v>
      </c>
      <c r="D14540" s="518" t="s">
        <v>9736</v>
      </c>
      <c r="E14540" s="859">
        <v>1</v>
      </c>
      <c r="F14540" s="859">
        <v>0</v>
      </c>
      <c r="G14540" s="518" t="s">
        <v>128</v>
      </c>
      <c r="H14540" s="518" t="s">
        <v>164</v>
      </c>
      <c r="I14540" s="518">
        <v>713552</v>
      </c>
    </row>
    <row r="14541" spans="1:9" x14ac:dyDescent="0.2">
      <c r="A14541" s="518" t="s">
        <v>237</v>
      </c>
      <c r="B14541" s="518">
        <v>713560</v>
      </c>
      <c r="C14541" s="518" t="s">
        <v>2660</v>
      </c>
      <c r="D14541" s="518" t="s">
        <v>7318</v>
      </c>
      <c r="E14541" s="859">
        <v>35</v>
      </c>
      <c r="F14541" s="859">
        <v>35</v>
      </c>
      <c r="G14541" s="518" t="s">
        <v>128</v>
      </c>
      <c r="H14541" s="518" t="s">
        <v>237</v>
      </c>
      <c r="I14541" s="518">
        <v>713560</v>
      </c>
    </row>
    <row r="14542" spans="1:9" x14ac:dyDescent="0.2">
      <c r="A14542" s="518" t="s">
        <v>164</v>
      </c>
      <c r="B14542" s="518">
        <v>713578</v>
      </c>
      <c r="C14542" s="518" t="s">
        <v>2660</v>
      </c>
      <c r="D14542" s="518" t="s">
        <v>9736</v>
      </c>
      <c r="E14542" s="859">
        <v>31</v>
      </c>
      <c r="F14542" s="859">
        <v>0</v>
      </c>
      <c r="G14542" s="518" t="s">
        <v>128</v>
      </c>
      <c r="H14542" s="518" t="s">
        <v>164</v>
      </c>
      <c r="I14542" s="518">
        <v>713578</v>
      </c>
    </row>
    <row r="14543" spans="1:9" x14ac:dyDescent="0.2">
      <c r="A14543" s="518" t="s">
        <v>180</v>
      </c>
      <c r="B14543" s="518">
        <v>713610</v>
      </c>
      <c r="C14543" s="518" t="s">
        <v>2660</v>
      </c>
      <c r="D14543" s="518" t="s">
        <v>1645</v>
      </c>
      <c r="E14543" s="859">
        <v>15</v>
      </c>
      <c r="F14543" s="859">
        <v>0</v>
      </c>
      <c r="G14543" s="518" t="s">
        <v>128</v>
      </c>
      <c r="H14543" s="518" t="s">
        <v>180</v>
      </c>
      <c r="I14543" s="518">
        <v>780643</v>
      </c>
    </row>
    <row r="14544" spans="1:9" x14ac:dyDescent="0.2">
      <c r="A14544" s="518" t="s">
        <v>180</v>
      </c>
      <c r="B14544" s="518">
        <v>713677</v>
      </c>
      <c r="C14544" s="518" t="s">
        <v>2660</v>
      </c>
      <c r="D14544" s="518" t="s">
        <v>1646</v>
      </c>
      <c r="E14544" s="859">
        <v>20</v>
      </c>
      <c r="F14544" s="859">
        <v>0</v>
      </c>
      <c r="G14544" s="518" t="s">
        <v>128</v>
      </c>
      <c r="H14544" s="518" t="s">
        <v>180</v>
      </c>
      <c r="I14544" s="518">
        <v>713677</v>
      </c>
    </row>
    <row r="14545" spans="1:9" x14ac:dyDescent="0.2">
      <c r="A14545" s="518" t="s">
        <v>256</v>
      </c>
      <c r="B14545" s="518">
        <v>713750</v>
      </c>
      <c r="C14545" s="518" t="s">
        <v>2660</v>
      </c>
      <c r="D14545" s="518" t="s">
        <v>9737</v>
      </c>
      <c r="E14545" s="859">
        <v>17</v>
      </c>
      <c r="F14545" s="859">
        <v>0</v>
      </c>
      <c r="G14545" s="518" t="s">
        <v>128</v>
      </c>
      <c r="H14545" s="518" t="s">
        <v>256</v>
      </c>
      <c r="I14545" s="518">
        <v>713750</v>
      </c>
    </row>
    <row r="14546" spans="1:9" x14ac:dyDescent="0.2">
      <c r="A14546" s="518" t="s">
        <v>196</v>
      </c>
      <c r="B14546" s="518">
        <v>713917</v>
      </c>
      <c r="C14546" s="518" t="s">
        <v>2660</v>
      </c>
      <c r="D14546" s="518" t="s">
        <v>1718</v>
      </c>
      <c r="E14546" s="859">
        <v>22</v>
      </c>
      <c r="F14546" s="859">
        <v>0</v>
      </c>
      <c r="G14546" s="518" t="s">
        <v>128</v>
      </c>
      <c r="H14546" s="518" t="s">
        <v>196</v>
      </c>
      <c r="I14546" s="518">
        <v>713917</v>
      </c>
    </row>
    <row r="14547" spans="1:9" x14ac:dyDescent="0.2">
      <c r="A14547" s="518" t="s">
        <v>196</v>
      </c>
      <c r="B14547" s="518">
        <v>713925</v>
      </c>
      <c r="C14547" s="518" t="s">
        <v>2660</v>
      </c>
      <c r="D14547" s="518" t="s">
        <v>1719</v>
      </c>
      <c r="E14547" s="859">
        <v>31</v>
      </c>
      <c r="F14547" s="859">
        <v>0</v>
      </c>
      <c r="G14547" s="518" t="s">
        <v>128</v>
      </c>
      <c r="H14547" s="518" t="s">
        <v>196</v>
      </c>
      <c r="I14547" s="518">
        <v>713925</v>
      </c>
    </row>
    <row r="14548" spans="1:9" x14ac:dyDescent="0.2">
      <c r="A14548" s="518" t="s">
        <v>196</v>
      </c>
      <c r="B14548" s="518">
        <v>713941</v>
      </c>
      <c r="C14548" s="518" t="s">
        <v>2660</v>
      </c>
      <c r="D14548" s="518" t="s">
        <v>1809</v>
      </c>
      <c r="E14548" s="859">
        <v>31</v>
      </c>
      <c r="F14548" s="859">
        <v>0</v>
      </c>
      <c r="G14548" s="518" t="s">
        <v>128</v>
      </c>
      <c r="H14548" s="518" t="s">
        <v>196</v>
      </c>
      <c r="I14548" s="518">
        <v>713941</v>
      </c>
    </row>
    <row r="14549" spans="1:9" x14ac:dyDescent="0.2">
      <c r="A14549" s="518" t="s">
        <v>196</v>
      </c>
      <c r="B14549" s="518">
        <v>713958</v>
      </c>
      <c r="C14549" s="518" t="s">
        <v>2660</v>
      </c>
      <c r="D14549" s="518" t="s">
        <v>1810</v>
      </c>
      <c r="E14549" s="859">
        <v>32</v>
      </c>
      <c r="F14549" s="859">
        <v>0</v>
      </c>
      <c r="G14549" s="518" t="s">
        <v>128</v>
      </c>
      <c r="H14549" s="518" t="s">
        <v>196</v>
      </c>
      <c r="I14549" s="518">
        <v>713958</v>
      </c>
    </row>
    <row r="14550" spans="1:9" x14ac:dyDescent="0.2">
      <c r="A14550" s="518" t="s">
        <v>180</v>
      </c>
      <c r="B14550" s="518">
        <v>713966</v>
      </c>
      <c r="C14550" s="518" t="s">
        <v>2660</v>
      </c>
      <c r="D14550" s="518" t="s">
        <v>1811</v>
      </c>
      <c r="E14550" s="859">
        <v>21</v>
      </c>
      <c r="F14550" s="859">
        <v>0</v>
      </c>
      <c r="G14550" s="518" t="s">
        <v>128</v>
      </c>
      <c r="H14550" s="518" t="s">
        <v>180</v>
      </c>
      <c r="I14550" s="518">
        <v>713966</v>
      </c>
    </row>
    <row r="14551" spans="1:9" x14ac:dyDescent="0.2">
      <c r="A14551" s="518" t="s">
        <v>180</v>
      </c>
      <c r="B14551" s="518">
        <v>714014</v>
      </c>
      <c r="C14551" s="518" t="s">
        <v>2660</v>
      </c>
      <c r="D14551" s="518" t="s">
        <v>1721</v>
      </c>
      <c r="E14551" s="859">
        <v>27</v>
      </c>
      <c r="F14551" s="859">
        <v>0</v>
      </c>
      <c r="G14551" s="518" t="s">
        <v>128</v>
      </c>
      <c r="H14551" s="518" t="s">
        <v>180</v>
      </c>
      <c r="I14551" s="518">
        <v>714014</v>
      </c>
    </row>
    <row r="14552" spans="1:9" x14ac:dyDescent="0.2">
      <c r="A14552" s="518" t="s">
        <v>256</v>
      </c>
      <c r="B14552" s="518">
        <v>714022</v>
      </c>
      <c r="C14552" s="518" t="s">
        <v>2660</v>
      </c>
      <c r="D14552" s="518" t="s">
        <v>1812</v>
      </c>
      <c r="E14552" s="859">
        <v>32</v>
      </c>
      <c r="F14552" s="859">
        <v>0</v>
      </c>
      <c r="G14552" s="518" t="s">
        <v>128</v>
      </c>
      <c r="H14552" s="518" t="s">
        <v>256</v>
      </c>
      <c r="I14552" s="518">
        <v>714022</v>
      </c>
    </row>
    <row r="14553" spans="1:9" x14ac:dyDescent="0.2">
      <c r="A14553" s="518" t="s">
        <v>180</v>
      </c>
      <c r="B14553" s="518">
        <v>714055</v>
      </c>
      <c r="C14553" s="518" t="s">
        <v>2660</v>
      </c>
      <c r="D14553" s="518" t="s">
        <v>1813</v>
      </c>
      <c r="E14553" s="859">
        <v>24</v>
      </c>
      <c r="F14553" s="859">
        <v>0</v>
      </c>
      <c r="G14553" s="518" t="s">
        <v>128</v>
      </c>
      <c r="H14553" s="518" t="s">
        <v>180</v>
      </c>
      <c r="I14553" s="518">
        <v>714055</v>
      </c>
    </row>
    <row r="14554" spans="1:9" x14ac:dyDescent="0.2">
      <c r="A14554" s="518" t="s">
        <v>179</v>
      </c>
      <c r="B14554" s="518">
        <v>714139</v>
      </c>
      <c r="C14554" s="518" t="s">
        <v>2660</v>
      </c>
      <c r="D14554" s="518" t="s">
        <v>898</v>
      </c>
      <c r="E14554" s="859">
        <v>14</v>
      </c>
      <c r="F14554" s="859">
        <v>0</v>
      </c>
      <c r="G14554" s="518" t="s">
        <v>128</v>
      </c>
      <c r="H14554" s="518" t="s">
        <v>179</v>
      </c>
      <c r="I14554" s="518">
        <v>714139</v>
      </c>
    </row>
    <row r="14555" spans="1:9" x14ac:dyDescent="0.2">
      <c r="A14555" s="518" t="s">
        <v>179</v>
      </c>
      <c r="B14555" s="518">
        <v>714154</v>
      </c>
      <c r="C14555" s="518" t="s">
        <v>2660</v>
      </c>
      <c r="D14555" s="518" t="s">
        <v>1883</v>
      </c>
      <c r="E14555" s="859">
        <v>35</v>
      </c>
      <c r="F14555" s="859">
        <v>0</v>
      </c>
      <c r="G14555" s="518" t="s">
        <v>128</v>
      </c>
      <c r="H14555" s="518" t="s">
        <v>179</v>
      </c>
      <c r="I14555" s="518">
        <v>714154</v>
      </c>
    </row>
    <row r="14556" spans="1:9" x14ac:dyDescent="0.2">
      <c r="A14556" s="518" t="s">
        <v>256</v>
      </c>
      <c r="B14556" s="518">
        <v>714162</v>
      </c>
      <c r="C14556" s="518" t="s">
        <v>2660</v>
      </c>
      <c r="D14556" s="518" t="s">
        <v>1884</v>
      </c>
      <c r="E14556" s="859">
        <v>30</v>
      </c>
      <c r="F14556" s="859">
        <v>0</v>
      </c>
      <c r="G14556" s="518" t="s">
        <v>128</v>
      </c>
      <c r="H14556" s="518" t="s">
        <v>256</v>
      </c>
      <c r="I14556" s="518">
        <v>714162</v>
      </c>
    </row>
    <row r="14557" spans="1:9" x14ac:dyDescent="0.2">
      <c r="A14557" s="518" t="s">
        <v>373</v>
      </c>
      <c r="B14557" s="518">
        <v>714170</v>
      </c>
      <c r="C14557" s="518" t="s">
        <v>2660</v>
      </c>
      <c r="D14557" s="518" t="s">
        <v>9738</v>
      </c>
      <c r="E14557" s="859">
        <v>35</v>
      </c>
      <c r="F14557" s="859">
        <v>0</v>
      </c>
      <c r="G14557" s="518" t="s">
        <v>128</v>
      </c>
      <c r="H14557" s="518" t="s">
        <v>373</v>
      </c>
      <c r="I14557" s="518">
        <v>714170</v>
      </c>
    </row>
    <row r="14558" spans="1:9" x14ac:dyDescent="0.2">
      <c r="A14558" s="518" t="s">
        <v>256</v>
      </c>
      <c r="B14558" s="518">
        <v>714188</v>
      </c>
      <c r="C14558" s="518" t="s">
        <v>2660</v>
      </c>
      <c r="D14558" s="518" t="s">
        <v>1885</v>
      </c>
      <c r="E14558" s="859">
        <v>19</v>
      </c>
      <c r="F14558" s="859">
        <v>0</v>
      </c>
      <c r="G14558" s="518" t="s">
        <v>128</v>
      </c>
      <c r="H14558" s="518" t="s">
        <v>256</v>
      </c>
      <c r="I14558" s="518">
        <v>714188</v>
      </c>
    </row>
    <row r="14559" spans="1:9" x14ac:dyDescent="0.2">
      <c r="A14559" s="518" t="s">
        <v>373</v>
      </c>
      <c r="B14559" s="518">
        <v>714196</v>
      </c>
      <c r="C14559" s="518" t="s">
        <v>2660</v>
      </c>
      <c r="D14559" s="518" t="s">
        <v>9084</v>
      </c>
      <c r="E14559" s="859">
        <v>33</v>
      </c>
      <c r="F14559" s="859">
        <v>0</v>
      </c>
      <c r="G14559" s="518" t="s">
        <v>128</v>
      </c>
      <c r="H14559" s="518" t="s">
        <v>373</v>
      </c>
      <c r="I14559" s="518">
        <v>714196</v>
      </c>
    </row>
    <row r="14560" spans="1:9" x14ac:dyDescent="0.2">
      <c r="A14560" s="518" t="s">
        <v>372</v>
      </c>
      <c r="B14560" s="518">
        <v>714212</v>
      </c>
      <c r="C14560" s="518" t="s">
        <v>2660</v>
      </c>
      <c r="D14560" s="518" t="s">
        <v>1886</v>
      </c>
      <c r="E14560" s="859">
        <v>35</v>
      </c>
      <c r="F14560" s="859">
        <v>0</v>
      </c>
      <c r="G14560" s="518" t="s">
        <v>128</v>
      </c>
      <c r="H14560" s="518" t="s">
        <v>372</v>
      </c>
      <c r="I14560" s="518">
        <v>714212</v>
      </c>
    </row>
    <row r="14561" spans="1:9" x14ac:dyDescent="0.2">
      <c r="A14561" s="518" t="s">
        <v>179</v>
      </c>
      <c r="B14561" s="518">
        <v>714261</v>
      </c>
      <c r="C14561" s="518" t="s">
        <v>2660</v>
      </c>
      <c r="D14561" s="518" t="s">
        <v>7319</v>
      </c>
      <c r="E14561" s="859">
        <v>25</v>
      </c>
      <c r="F14561" s="859">
        <v>0</v>
      </c>
      <c r="G14561" s="518" t="s">
        <v>128</v>
      </c>
      <c r="H14561" s="518" t="s">
        <v>179</v>
      </c>
      <c r="I14561" s="518">
        <v>714261</v>
      </c>
    </row>
    <row r="14562" spans="1:9" x14ac:dyDescent="0.2">
      <c r="A14562" s="518" t="s">
        <v>181</v>
      </c>
      <c r="B14562" s="518">
        <v>714287</v>
      </c>
      <c r="C14562" s="518" t="s">
        <v>2660</v>
      </c>
      <c r="D14562" s="518" t="s">
        <v>1334</v>
      </c>
      <c r="E14562" s="859">
        <v>35</v>
      </c>
      <c r="F14562" s="859">
        <v>0</v>
      </c>
      <c r="G14562" s="518" t="s">
        <v>128</v>
      </c>
      <c r="H14562" s="518" t="s">
        <v>181</v>
      </c>
      <c r="I14562" s="518">
        <v>714287</v>
      </c>
    </row>
    <row r="14563" spans="1:9" x14ac:dyDescent="0.2">
      <c r="A14563" s="518" t="s">
        <v>359</v>
      </c>
      <c r="B14563" s="518">
        <v>714295</v>
      </c>
      <c r="C14563" s="518" t="s">
        <v>2660</v>
      </c>
      <c r="D14563" s="518" t="s">
        <v>1887</v>
      </c>
      <c r="E14563" s="859">
        <v>30</v>
      </c>
      <c r="F14563" s="859">
        <v>30</v>
      </c>
      <c r="G14563" s="518" t="s">
        <v>128</v>
      </c>
      <c r="H14563" s="518" t="s">
        <v>359</v>
      </c>
      <c r="I14563" s="518">
        <v>714295</v>
      </c>
    </row>
    <row r="14564" spans="1:9" x14ac:dyDescent="0.2">
      <c r="A14564" s="518" t="s">
        <v>359</v>
      </c>
      <c r="B14564" s="518">
        <v>714337</v>
      </c>
      <c r="C14564" s="518" t="s">
        <v>2660</v>
      </c>
      <c r="D14564" s="518" t="s">
        <v>1963</v>
      </c>
      <c r="E14564" s="859">
        <v>30</v>
      </c>
      <c r="F14564" s="859">
        <v>30</v>
      </c>
      <c r="G14564" s="518" t="s">
        <v>128</v>
      </c>
      <c r="H14564" s="518" t="s">
        <v>359</v>
      </c>
      <c r="I14564" s="518">
        <v>714337</v>
      </c>
    </row>
    <row r="14565" spans="1:9" x14ac:dyDescent="0.2">
      <c r="A14565" s="518" t="s">
        <v>164</v>
      </c>
      <c r="B14565" s="518">
        <v>714592</v>
      </c>
      <c r="C14565" s="518" t="s">
        <v>2660</v>
      </c>
      <c r="D14565" s="518" t="s">
        <v>9739</v>
      </c>
      <c r="E14565" s="859">
        <v>21</v>
      </c>
      <c r="F14565" s="859">
        <v>0</v>
      </c>
      <c r="G14565" s="518" t="s">
        <v>128</v>
      </c>
      <c r="H14565" s="518" t="s">
        <v>164</v>
      </c>
      <c r="I14565" s="518">
        <v>714592</v>
      </c>
    </row>
    <row r="14566" spans="1:9" x14ac:dyDescent="0.2">
      <c r="A14566" s="518" t="s">
        <v>256</v>
      </c>
      <c r="B14566" s="518">
        <v>714691</v>
      </c>
      <c r="C14566" s="518" t="s">
        <v>2660</v>
      </c>
      <c r="D14566" s="518" t="s">
        <v>1342</v>
      </c>
      <c r="E14566" s="859">
        <v>29</v>
      </c>
      <c r="F14566" s="859">
        <v>16</v>
      </c>
      <c r="G14566" s="518" t="s">
        <v>128</v>
      </c>
      <c r="H14566" s="518" t="s">
        <v>256</v>
      </c>
      <c r="I14566" s="518">
        <v>714691</v>
      </c>
    </row>
    <row r="14567" spans="1:9" x14ac:dyDescent="0.2">
      <c r="A14567" s="518" t="s">
        <v>256</v>
      </c>
      <c r="B14567" s="518">
        <v>714733</v>
      </c>
      <c r="C14567" s="518" t="s">
        <v>2660</v>
      </c>
      <c r="D14567" s="518" t="s">
        <v>7320</v>
      </c>
      <c r="E14567" s="859">
        <v>26</v>
      </c>
      <c r="F14567" s="859">
        <v>23</v>
      </c>
      <c r="G14567" s="518" t="s">
        <v>128</v>
      </c>
      <c r="H14567" s="518" t="s">
        <v>256</v>
      </c>
      <c r="I14567" s="518">
        <v>714733</v>
      </c>
    </row>
    <row r="14568" spans="1:9" x14ac:dyDescent="0.2">
      <c r="A14568" s="518" t="s">
        <v>256</v>
      </c>
      <c r="B14568" s="518">
        <v>714758</v>
      </c>
      <c r="C14568" s="518" t="s">
        <v>2660</v>
      </c>
      <c r="D14568" s="518" t="s">
        <v>2138</v>
      </c>
      <c r="E14568" s="859">
        <v>24</v>
      </c>
      <c r="F14568" s="859">
        <v>0</v>
      </c>
      <c r="G14568" s="518" t="s">
        <v>128</v>
      </c>
      <c r="H14568" s="518" t="s">
        <v>256</v>
      </c>
      <c r="I14568" s="518">
        <v>714758</v>
      </c>
    </row>
    <row r="14569" spans="1:9" x14ac:dyDescent="0.2">
      <c r="A14569" s="518" t="s">
        <v>166</v>
      </c>
      <c r="B14569" s="518">
        <v>714766</v>
      </c>
      <c r="C14569" s="518" t="s">
        <v>2660</v>
      </c>
      <c r="D14569" s="518" t="s">
        <v>7817</v>
      </c>
      <c r="E14569" s="859">
        <v>35</v>
      </c>
      <c r="F14569" s="859">
        <v>35</v>
      </c>
      <c r="G14569" s="518" t="s">
        <v>128</v>
      </c>
      <c r="H14569" s="518" t="s">
        <v>166</v>
      </c>
      <c r="I14569" s="518">
        <v>714766</v>
      </c>
    </row>
    <row r="14570" spans="1:9" x14ac:dyDescent="0.2">
      <c r="A14570" s="518" t="s">
        <v>256</v>
      </c>
      <c r="B14570" s="518">
        <v>714774</v>
      </c>
      <c r="C14570" s="518" t="s">
        <v>2660</v>
      </c>
      <c r="D14570" s="518" t="s">
        <v>2139</v>
      </c>
      <c r="E14570" s="859">
        <v>34</v>
      </c>
      <c r="F14570" s="859">
        <v>25</v>
      </c>
      <c r="G14570" s="518" t="s">
        <v>128</v>
      </c>
      <c r="H14570" s="518" t="s">
        <v>256</v>
      </c>
      <c r="I14570" s="518">
        <v>714774</v>
      </c>
    </row>
    <row r="14571" spans="1:9" x14ac:dyDescent="0.2">
      <c r="A14571" s="518" t="s">
        <v>240</v>
      </c>
      <c r="B14571" s="518">
        <v>714865</v>
      </c>
      <c r="C14571" s="518" t="s">
        <v>2660</v>
      </c>
      <c r="D14571" s="518" t="s">
        <v>2140</v>
      </c>
      <c r="E14571" s="859">
        <v>29</v>
      </c>
      <c r="F14571" s="859">
        <v>0</v>
      </c>
      <c r="G14571" s="518" t="s">
        <v>128</v>
      </c>
      <c r="H14571" s="518" t="s">
        <v>240</v>
      </c>
      <c r="I14571" s="518">
        <v>714865</v>
      </c>
    </row>
    <row r="14572" spans="1:9" x14ac:dyDescent="0.2">
      <c r="A14572" s="518" t="s">
        <v>179</v>
      </c>
      <c r="B14572" s="518">
        <v>714899</v>
      </c>
      <c r="C14572" s="518" t="s">
        <v>2660</v>
      </c>
      <c r="D14572" s="518" t="s">
        <v>2194</v>
      </c>
      <c r="E14572" s="859">
        <v>18</v>
      </c>
      <c r="F14572" s="859">
        <v>0</v>
      </c>
      <c r="G14572" s="518" t="s">
        <v>128</v>
      </c>
      <c r="H14572" s="518" t="s">
        <v>179</v>
      </c>
      <c r="I14572" s="518">
        <v>714899</v>
      </c>
    </row>
    <row r="14573" spans="1:9" x14ac:dyDescent="0.2">
      <c r="A14573" s="518" t="s">
        <v>256</v>
      </c>
      <c r="B14573" s="518">
        <v>714907</v>
      </c>
      <c r="C14573" s="518" t="s">
        <v>2660</v>
      </c>
      <c r="D14573" s="518" t="s">
        <v>1342</v>
      </c>
      <c r="E14573" s="859">
        <v>24</v>
      </c>
      <c r="F14573" s="859">
        <v>14</v>
      </c>
      <c r="G14573" s="518" t="s">
        <v>128</v>
      </c>
      <c r="H14573" s="518" t="s">
        <v>256</v>
      </c>
      <c r="I14573" s="518">
        <v>714907</v>
      </c>
    </row>
    <row r="14574" spans="1:9" x14ac:dyDescent="0.2">
      <c r="A14574" s="518" t="s">
        <v>179</v>
      </c>
      <c r="B14574" s="518">
        <v>714915</v>
      </c>
      <c r="C14574" s="518" t="s">
        <v>2660</v>
      </c>
      <c r="D14574" s="518" t="s">
        <v>2195</v>
      </c>
      <c r="E14574" s="859">
        <v>31</v>
      </c>
      <c r="F14574" s="859">
        <v>0</v>
      </c>
      <c r="G14574" s="518" t="s">
        <v>128</v>
      </c>
      <c r="H14574" s="518" t="s">
        <v>179</v>
      </c>
      <c r="I14574" s="518">
        <v>714915</v>
      </c>
    </row>
    <row r="14575" spans="1:9" x14ac:dyDescent="0.2">
      <c r="A14575" s="518" t="s">
        <v>256</v>
      </c>
      <c r="B14575" s="518">
        <v>714949</v>
      </c>
      <c r="C14575" s="518" t="s">
        <v>2660</v>
      </c>
      <c r="D14575" s="518" t="s">
        <v>1342</v>
      </c>
      <c r="E14575" s="859">
        <v>23</v>
      </c>
      <c r="F14575" s="859">
        <v>10</v>
      </c>
      <c r="G14575" s="518" t="s">
        <v>128</v>
      </c>
      <c r="H14575" s="518" t="s">
        <v>256</v>
      </c>
      <c r="I14575" s="518">
        <v>714949</v>
      </c>
    </row>
    <row r="14576" spans="1:9" x14ac:dyDescent="0.2">
      <c r="A14576" s="518" t="s">
        <v>181</v>
      </c>
      <c r="B14576" s="518">
        <v>714964</v>
      </c>
      <c r="C14576" s="518" t="s">
        <v>2660</v>
      </c>
      <c r="D14576" s="518" t="s">
        <v>2196</v>
      </c>
      <c r="E14576" s="859">
        <v>35</v>
      </c>
      <c r="F14576" s="859">
        <v>25</v>
      </c>
      <c r="G14576" s="518" t="s">
        <v>128</v>
      </c>
      <c r="H14576" s="518" t="s">
        <v>181</v>
      </c>
      <c r="I14576" s="518">
        <v>714964</v>
      </c>
    </row>
    <row r="14577" spans="1:9" x14ac:dyDescent="0.2">
      <c r="A14577" s="518" t="s">
        <v>256</v>
      </c>
      <c r="B14577" s="518">
        <v>714980</v>
      </c>
      <c r="C14577" s="518" t="s">
        <v>2660</v>
      </c>
      <c r="D14577" s="518" t="s">
        <v>1342</v>
      </c>
      <c r="E14577" s="859">
        <v>27</v>
      </c>
      <c r="F14577" s="859">
        <v>15</v>
      </c>
      <c r="G14577" s="518" t="s">
        <v>128</v>
      </c>
      <c r="H14577" s="518" t="s">
        <v>256</v>
      </c>
      <c r="I14577" s="518">
        <v>714980</v>
      </c>
    </row>
    <row r="14578" spans="1:9" x14ac:dyDescent="0.2">
      <c r="A14578" s="518" t="s">
        <v>179</v>
      </c>
      <c r="B14578" s="518">
        <v>715029</v>
      </c>
      <c r="C14578" s="518" t="s">
        <v>2660</v>
      </c>
      <c r="D14578" s="518" t="s">
        <v>7321</v>
      </c>
      <c r="E14578" s="859">
        <v>21</v>
      </c>
      <c r="F14578" s="859">
        <v>0</v>
      </c>
      <c r="G14578" s="518" t="s">
        <v>128</v>
      </c>
      <c r="H14578" s="518" t="s">
        <v>179</v>
      </c>
      <c r="I14578" s="518">
        <v>715029</v>
      </c>
    </row>
    <row r="14579" spans="1:9" x14ac:dyDescent="0.2">
      <c r="A14579" s="518" t="s">
        <v>256</v>
      </c>
      <c r="B14579" s="518">
        <v>715060</v>
      </c>
      <c r="C14579" s="518" t="s">
        <v>2660</v>
      </c>
      <c r="D14579" s="518" t="s">
        <v>9740</v>
      </c>
      <c r="E14579" s="859">
        <v>35</v>
      </c>
      <c r="F14579" s="859">
        <v>0</v>
      </c>
      <c r="G14579" s="518" t="s">
        <v>128</v>
      </c>
      <c r="H14579" s="518" t="s">
        <v>256</v>
      </c>
      <c r="I14579" s="518">
        <v>715060</v>
      </c>
    </row>
    <row r="14580" spans="1:9" x14ac:dyDescent="0.2">
      <c r="A14580" s="518" t="s">
        <v>179</v>
      </c>
      <c r="B14580" s="518">
        <v>715086</v>
      </c>
      <c r="C14580" s="518" t="s">
        <v>2660</v>
      </c>
      <c r="D14580" s="518" t="s">
        <v>1683</v>
      </c>
      <c r="E14580" s="859">
        <v>18</v>
      </c>
      <c r="F14580" s="859">
        <v>0</v>
      </c>
      <c r="G14580" s="518" t="s">
        <v>128</v>
      </c>
      <c r="H14580" s="518" t="s">
        <v>179</v>
      </c>
      <c r="I14580" s="518">
        <v>715086</v>
      </c>
    </row>
    <row r="14581" spans="1:9" x14ac:dyDescent="0.2">
      <c r="A14581" s="518" t="s">
        <v>256</v>
      </c>
      <c r="B14581" s="518">
        <v>715094</v>
      </c>
      <c r="C14581" s="518" t="s">
        <v>2660</v>
      </c>
      <c r="D14581" s="518" t="s">
        <v>9741</v>
      </c>
      <c r="E14581" s="859">
        <v>35</v>
      </c>
      <c r="F14581" s="859">
        <v>0</v>
      </c>
      <c r="G14581" s="518" t="s">
        <v>128</v>
      </c>
      <c r="H14581" s="518" t="s">
        <v>256</v>
      </c>
      <c r="I14581" s="518">
        <v>715094</v>
      </c>
    </row>
    <row r="14582" spans="1:9" x14ac:dyDescent="0.2">
      <c r="A14582" s="518" t="s">
        <v>256</v>
      </c>
      <c r="B14582" s="518">
        <v>715102</v>
      </c>
      <c r="C14582" s="518" t="s">
        <v>2660</v>
      </c>
      <c r="D14582" s="518" t="s">
        <v>9742</v>
      </c>
      <c r="E14582" s="859">
        <v>35</v>
      </c>
      <c r="F14582" s="859">
        <v>0</v>
      </c>
      <c r="G14582" s="518" t="s">
        <v>128</v>
      </c>
      <c r="H14582" s="518" t="s">
        <v>256</v>
      </c>
      <c r="I14582" s="518">
        <v>715102</v>
      </c>
    </row>
    <row r="14583" spans="1:9" x14ac:dyDescent="0.2">
      <c r="A14583" s="518" t="s">
        <v>256</v>
      </c>
      <c r="B14583" s="518">
        <v>715136</v>
      </c>
      <c r="C14583" s="518" t="s">
        <v>2660</v>
      </c>
      <c r="D14583" s="518" t="s">
        <v>1684</v>
      </c>
      <c r="E14583" s="859">
        <v>32</v>
      </c>
      <c r="F14583" s="859">
        <v>0</v>
      </c>
      <c r="G14583" s="518" t="s">
        <v>128</v>
      </c>
      <c r="H14583" s="518" t="s">
        <v>256</v>
      </c>
      <c r="I14583" s="518">
        <v>715136</v>
      </c>
    </row>
    <row r="14584" spans="1:9" x14ac:dyDescent="0.2">
      <c r="A14584" s="518" t="s">
        <v>179</v>
      </c>
      <c r="B14584" s="518">
        <v>715193</v>
      </c>
      <c r="C14584" s="518" t="s">
        <v>2660</v>
      </c>
      <c r="D14584" s="518" t="s">
        <v>1685</v>
      </c>
      <c r="E14584" s="859">
        <v>28</v>
      </c>
      <c r="F14584" s="859">
        <v>0</v>
      </c>
      <c r="G14584" s="518" t="s">
        <v>128</v>
      </c>
      <c r="H14584" s="518" t="s">
        <v>179</v>
      </c>
      <c r="I14584" s="518">
        <v>715193</v>
      </c>
    </row>
    <row r="14585" spans="1:9" x14ac:dyDescent="0.2">
      <c r="A14585" s="518" t="s">
        <v>180</v>
      </c>
      <c r="B14585" s="518">
        <v>715250</v>
      </c>
      <c r="C14585" s="518" t="s">
        <v>2660</v>
      </c>
      <c r="D14585" s="518" t="s">
        <v>1686</v>
      </c>
      <c r="E14585" s="859">
        <v>25</v>
      </c>
      <c r="F14585" s="859">
        <v>0</v>
      </c>
      <c r="G14585" s="518" t="s">
        <v>128</v>
      </c>
      <c r="H14585" s="518" t="s">
        <v>180</v>
      </c>
      <c r="I14585" s="518">
        <v>715250</v>
      </c>
    </row>
    <row r="14586" spans="1:9" x14ac:dyDescent="0.2">
      <c r="A14586" s="518" t="s">
        <v>256</v>
      </c>
      <c r="B14586" s="518">
        <v>715342</v>
      </c>
      <c r="C14586" s="518" t="s">
        <v>2660</v>
      </c>
      <c r="D14586" s="518" t="s">
        <v>1342</v>
      </c>
      <c r="E14586" s="859">
        <v>26</v>
      </c>
      <c r="F14586" s="859">
        <v>15</v>
      </c>
      <c r="G14586" s="518" t="s">
        <v>128</v>
      </c>
      <c r="H14586" s="518" t="s">
        <v>256</v>
      </c>
      <c r="I14586" s="518">
        <v>715342</v>
      </c>
    </row>
    <row r="14587" spans="1:9" x14ac:dyDescent="0.2">
      <c r="A14587" s="518" t="s">
        <v>256</v>
      </c>
      <c r="B14587" s="518">
        <v>715383</v>
      </c>
      <c r="C14587" s="518" t="s">
        <v>2660</v>
      </c>
      <c r="D14587" s="518" t="s">
        <v>1342</v>
      </c>
      <c r="E14587" s="859">
        <v>25</v>
      </c>
      <c r="F14587" s="859">
        <v>16</v>
      </c>
      <c r="G14587" s="518" t="s">
        <v>128</v>
      </c>
      <c r="H14587" s="518" t="s">
        <v>256</v>
      </c>
      <c r="I14587" s="518">
        <v>715383</v>
      </c>
    </row>
    <row r="14588" spans="1:9" x14ac:dyDescent="0.2">
      <c r="A14588" s="518" t="s">
        <v>292</v>
      </c>
      <c r="B14588" s="518">
        <v>715417</v>
      </c>
      <c r="C14588" s="518" t="s">
        <v>2660</v>
      </c>
      <c r="D14588" s="518" t="s">
        <v>1638</v>
      </c>
      <c r="E14588" s="859">
        <v>26</v>
      </c>
      <c r="F14588" s="859">
        <v>0</v>
      </c>
      <c r="G14588" s="518" t="s">
        <v>128</v>
      </c>
      <c r="H14588" s="518" t="s">
        <v>292</v>
      </c>
      <c r="I14588" s="518">
        <v>715417</v>
      </c>
    </row>
    <row r="14589" spans="1:9" x14ac:dyDescent="0.2">
      <c r="A14589" s="518" t="s">
        <v>256</v>
      </c>
      <c r="B14589" s="518">
        <v>715466</v>
      </c>
      <c r="C14589" s="518" t="s">
        <v>2660</v>
      </c>
      <c r="D14589" s="518" t="s">
        <v>9743</v>
      </c>
      <c r="E14589" s="859">
        <v>22</v>
      </c>
      <c r="F14589" s="859">
        <v>0</v>
      </c>
      <c r="G14589" s="518" t="s">
        <v>128</v>
      </c>
      <c r="H14589" s="518" t="s">
        <v>256</v>
      </c>
      <c r="I14589" s="518">
        <v>715466</v>
      </c>
    </row>
    <row r="14590" spans="1:9" x14ac:dyDescent="0.2">
      <c r="A14590" s="518" t="s">
        <v>256</v>
      </c>
      <c r="B14590" s="518">
        <v>715482</v>
      </c>
      <c r="C14590" s="518" t="s">
        <v>2660</v>
      </c>
      <c r="D14590" s="518" t="s">
        <v>7322</v>
      </c>
      <c r="E14590" s="859">
        <v>33</v>
      </c>
      <c r="F14590" s="859">
        <v>23</v>
      </c>
      <c r="G14590" s="518" t="s">
        <v>128</v>
      </c>
      <c r="H14590" s="518" t="s">
        <v>256</v>
      </c>
      <c r="I14590" s="518">
        <v>715482</v>
      </c>
    </row>
    <row r="14591" spans="1:9" x14ac:dyDescent="0.2">
      <c r="A14591" s="518" t="s">
        <v>256</v>
      </c>
      <c r="B14591" s="518">
        <v>715508</v>
      </c>
      <c r="C14591" s="518" t="s">
        <v>2660</v>
      </c>
      <c r="D14591" s="518" t="s">
        <v>9744</v>
      </c>
      <c r="E14591" s="859">
        <v>35</v>
      </c>
      <c r="F14591" s="859">
        <v>0</v>
      </c>
      <c r="G14591" s="518" t="s">
        <v>128</v>
      </c>
      <c r="H14591" s="518" t="s">
        <v>256</v>
      </c>
      <c r="I14591" s="518">
        <v>715508</v>
      </c>
    </row>
    <row r="14592" spans="1:9" x14ac:dyDescent="0.2">
      <c r="A14592" s="518" t="s">
        <v>256</v>
      </c>
      <c r="B14592" s="518">
        <v>715516</v>
      </c>
      <c r="C14592" s="518" t="s">
        <v>2660</v>
      </c>
      <c r="D14592" s="518" t="s">
        <v>9745</v>
      </c>
      <c r="E14592" s="859">
        <v>36</v>
      </c>
      <c r="F14592" s="859">
        <v>0</v>
      </c>
      <c r="G14592" s="518" t="s">
        <v>128</v>
      </c>
      <c r="H14592" s="518" t="s">
        <v>256</v>
      </c>
      <c r="I14592" s="518">
        <v>715516</v>
      </c>
    </row>
    <row r="14593" spans="1:9" x14ac:dyDescent="0.2">
      <c r="A14593" s="518" t="s">
        <v>256</v>
      </c>
      <c r="B14593" s="518">
        <v>715524</v>
      </c>
      <c r="C14593" s="518" t="s">
        <v>2660</v>
      </c>
      <c r="D14593" s="518" t="s">
        <v>9746</v>
      </c>
      <c r="E14593" s="859">
        <v>32</v>
      </c>
      <c r="F14593" s="859">
        <v>0</v>
      </c>
      <c r="G14593" s="518" t="s">
        <v>128</v>
      </c>
      <c r="H14593" s="518" t="s">
        <v>256</v>
      </c>
      <c r="I14593" s="518">
        <v>715524</v>
      </c>
    </row>
    <row r="14594" spans="1:9" x14ac:dyDescent="0.2">
      <c r="A14594" s="518" t="s">
        <v>292</v>
      </c>
      <c r="B14594" s="518">
        <v>715540</v>
      </c>
      <c r="C14594" s="518" t="s">
        <v>2660</v>
      </c>
      <c r="D14594" s="518" t="s">
        <v>1714</v>
      </c>
      <c r="E14594" s="859">
        <v>30</v>
      </c>
      <c r="F14594" s="859">
        <v>0</v>
      </c>
      <c r="G14594" s="518" t="s">
        <v>128</v>
      </c>
      <c r="H14594" s="518" t="s">
        <v>292</v>
      </c>
      <c r="I14594" s="518">
        <v>715540</v>
      </c>
    </row>
    <row r="14595" spans="1:9" x14ac:dyDescent="0.2">
      <c r="A14595" s="518" t="s">
        <v>180</v>
      </c>
      <c r="B14595" s="518">
        <v>715565</v>
      </c>
      <c r="C14595" s="518" t="s">
        <v>2660</v>
      </c>
      <c r="D14595" s="518" t="s">
        <v>1715</v>
      </c>
      <c r="E14595" s="859">
        <v>29</v>
      </c>
      <c r="F14595" s="859">
        <v>0</v>
      </c>
      <c r="G14595" s="518" t="s">
        <v>128</v>
      </c>
      <c r="H14595" s="518" t="s">
        <v>180</v>
      </c>
      <c r="I14595" s="518">
        <v>715565</v>
      </c>
    </row>
    <row r="14596" spans="1:9" x14ac:dyDescent="0.2">
      <c r="A14596" s="518" t="s">
        <v>256</v>
      </c>
      <c r="B14596" s="518">
        <v>715573</v>
      </c>
      <c r="C14596" s="518" t="s">
        <v>2660</v>
      </c>
      <c r="D14596" s="518" t="s">
        <v>1716</v>
      </c>
      <c r="E14596" s="859">
        <v>22</v>
      </c>
      <c r="F14596" s="859">
        <v>0</v>
      </c>
      <c r="G14596" s="518" t="s">
        <v>128</v>
      </c>
      <c r="H14596" s="518" t="s">
        <v>256</v>
      </c>
      <c r="I14596" s="518">
        <v>715573</v>
      </c>
    </row>
    <row r="14597" spans="1:9" x14ac:dyDescent="0.2">
      <c r="A14597" s="518" t="s">
        <v>180</v>
      </c>
      <c r="B14597" s="518">
        <v>715631</v>
      </c>
      <c r="C14597" s="518" t="s">
        <v>2660</v>
      </c>
      <c r="D14597" s="518" t="s">
        <v>1715</v>
      </c>
      <c r="E14597" s="859">
        <v>29</v>
      </c>
      <c r="F14597" s="859">
        <v>0</v>
      </c>
      <c r="G14597" s="518" t="s">
        <v>128</v>
      </c>
      <c r="H14597" s="518" t="s">
        <v>180</v>
      </c>
      <c r="I14597" s="518">
        <v>715631</v>
      </c>
    </row>
    <row r="14598" spans="1:9" x14ac:dyDescent="0.2">
      <c r="A14598" s="518" t="s">
        <v>180</v>
      </c>
      <c r="B14598" s="518">
        <v>715656</v>
      </c>
      <c r="C14598" s="518" t="s">
        <v>2660</v>
      </c>
      <c r="D14598" s="518" t="s">
        <v>1715</v>
      </c>
      <c r="E14598" s="859">
        <v>26</v>
      </c>
      <c r="F14598" s="859">
        <v>0</v>
      </c>
      <c r="G14598" s="518" t="s">
        <v>128</v>
      </c>
      <c r="H14598" s="518" t="s">
        <v>180</v>
      </c>
      <c r="I14598" s="518">
        <v>715656</v>
      </c>
    </row>
    <row r="14599" spans="1:9" x14ac:dyDescent="0.2">
      <c r="A14599" s="518" t="s">
        <v>256</v>
      </c>
      <c r="B14599" s="518">
        <v>715664</v>
      </c>
      <c r="C14599" s="518" t="s">
        <v>2660</v>
      </c>
      <c r="D14599" s="518" t="s">
        <v>9747</v>
      </c>
      <c r="E14599" s="859">
        <v>32</v>
      </c>
      <c r="F14599" s="859">
        <v>0</v>
      </c>
      <c r="G14599" s="518" t="s">
        <v>128</v>
      </c>
      <c r="H14599" s="518" t="s">
        <v>256</v>
      </c>
      <c r="I14599" s="518">
        <v>715664</v>
      </c>
    </row>
    <row r="14600" spans="1:9" x14ac:dyDescent="0.2">
      <c r="A14600" s="518" t="s">
        <v>256</v>
      </c>
      <c r="B14600" s="518">
        <v>715706</v>
      </c>
      <c r="C14600" s="518" t="s">
        <v>2660</v>
      </c>
      <c r="D14600" s="518" t="s">
        <v>1342</v>
      </c>
      <c r="E14600" s="859">
        <v>24</v>
      </c>
      <c r="F14600" s="859">
        <v>16</v>
      </c>
      <c r="G14600" s="518" t="s">
        <v>128</v>
      </c>
      <c r="H14600" s="518" t="s">
        <v>256</v>
      </c>
      <c r="I14600" s="518">
        <v>715706</v>
      </c>
    </row>
    <row r="14601" spans="1:9" x14ac:dyDescent="0.2">
      <c r="A14601" s="518" t="s">
        <v>256</v>
      </c>
      <c r="B14601" s="518">
        <v>715763</v>
      </c>
      <c r="C14601" s="518" t="s">
        <v>2660</v>
      </c>
      <c r="D14601" s="518" t="s">
        <v>1342</v>
      </c>
      <c r="E14601" s="859">
        <v>26</v>
      </c>
      <c r="F14601" s="859">
        <v>14</v>
      </c>
      <c r="G14601" s="518" t="s">
        <v>128</v>
      </c>
      <c r="H14601" s="518" t="s">
        <v>256</v>
      </c>
      <c r="I14601" s="518">
        <v>715763</v>
      </c>
    </row>
    <row r="14602" spans="1:9" x14ac:dyDescent="0.2">
      <c r="A14602" s="518" t="s">
        <v>359</v>
      </c>
      <c r="B14602" s="518">
        <v>715839</v>
      </c>
      <c r="C14602" s="518" t="s">
        <v>2660</v>
      </c>
      <c r="D14602" s="518" t="s">
        <v>1805</v>
      </c>
      <c r="E14602" s="859">
        <v>34</v>
      </c>
      <c r="F14602" s="859">
        <v>0</v>
      </c>
      <c r="G14602" s="518" t="s">
        <v>128</v>
      </c>
      <c r="H14602" s="518" t="s">
        <v>359</v>
      </c>
      <c r="I14602" s="518">
        <v>715839</v>
      </c>
    </row>
    <row r="14603" spans="1:9" x14ac:dyDescent="0.2">
      <c r="A14603" s="518" t="s">
        <v>341</v>
      </c>
      <c r="B14603" s="518">
        <v>715854</v>
      </c>
      <c r="C14603" s="518" t="s">
        <v>2660</v>
      </c>
      <c r="D14603" s="518" t="s">
        <v>1128</v>
      </c>
      <c r="E14603" s="859">
        <v>35</v>
      </c>
      <c r="F14603" s="859">
        <v>35</v>
      </c>
      <c r="G14603" s="518" t="s">
        <v>128</v>
      </c>
      <c r="H14603" s="518" t="s">
        <v>341</v>
      </c>
      <c r="I14603" s="518">
        <v>715854</v>
      </c>
    </row>
    <row r="14604" spans="1:9" x14ac:dyDescent="0.2">
      <c r="A14604" s="518" t="s">
        <v>349</v>
      </c>
      <c r="B14604" s="518">
        <v>715870</v>
      </c>
      <c r="C14604" s="518" t="s">
        <v>2660</v>
      </c>
      <c r="D14604" s="518" t="s">
        <v>1920</v>
      </c>
      <c r="E14604" s="859">
        <v>31</v>
      </c>
      <c r="F14604" s="859">
        <v>31</v>
      </c>
      <c r="G14604" s="518" t="s">
        <v>128</v>
      </c>
      <c r="H14604" s="518" t="s">
        <v>349</v>
      </c>
      <c r="I14604" s="518">
        <v>715870</v>
      </c>
    </row>
    <row r="14605" spans="1:9" x14ac:dyDescent="0.2">
      <c r="A14605" s="518" t="s">
        <v>339</v>
      </c>
      <c r="B14605" s="518">
        <v>715888</v>
      </c>
      <c r="C14605" s="518" t="s">
        <v>2660</v>
      </c>
      <c r="D14605" s="518" t="s">
        <v>1921</v>
      </c>
      <c r="E14605" s="859">
        <v>35</v>
      </c>
      <c r="F14605" s="859">
        <v>0</v>
      </c>
      <c r="G14605" s="518" t="s">
        <v>128</v>
      </c>
      <c r="H14605" s="518" t="s">
        <v>339</v>
      </c>
      <c r="I14605" s="518">
        <v>715888</v>
      </c>
    </row>
    <row r="14606" spans="1:9" x14ac:dyDescent="0.2">
      <c r="A14606" s="518" t="s">
        <v>181</v>
      </c>
      <c r="B14606" s="518">
        <v>715912</v>
      </c>
      <c r="C14606" s="518" t="s">
        <v>2660</v>
      </c>
      <c r="D14606" s="518" t="s">
        <v>1922</v>
      </c>
      <c r="E14606" s="859">
        <v>35</v>
      </c>
      <c r="F14606" s="859">
        <v>25</v>
      </c>
      <c r="G14606" s="518" t="s">
        <v>128</v>
      </c>
      <c r="H14606" s="518" t="s">
        <v>181</v>
      </c>
      <c r="I14606" s="518">
        <v>715912</v>
      </c>
    </row>
    <row r="14607" spans="1:9" x14ac:dyDescent="0.2">
      <c r="A14607" s="518" t="s">
        <v>321</v>
      </c>
      <c r="B14607" s="518">
        <v>715953</v>
      </c>
      <c r="C14607" s="518" t="s">
        <v>2660</v>
      </c>
      <c r="D14607" s="518" t="s">
        <v>1923</v>
      </c>
      <c r="E14607" s="859">
        <v>34</v>
      </c>
      <c r="F14607" s="859">
        <v>0</v>
      </c>
      <c r="G14607" s="518" t="s">
        <v>128</v>
      </c>
      <c r="H14607" s="518" t="s">
        <v>321</v>
      </c>
      <c r="I14607" s="518">
        <v>715953</v>
      </c>
    </row>
    <row r="14608" spans="1:9" x14ac:dyDescent="0.2">
      <c r="A14608" s="518" t="s">
        <v>181</v>
      </c>
      <c r="B14608" s="518">
        <v>715987</v>
      </c>
      <c r="C14608" s="518" t="s">
        <v>2660</v>
      </c>
      <c r="D14608" s="518" t="s">
        <v>1990</v>
      </c>
      <c r="E14608" s="859">
        <v>35</v>
      </c>
      <c r="F14608" s="859">
        <v>25</v>
      </c>
      <c r="G14608" s="518" t="s">
        <v>128</v>
      </c>
      <c r="H14608" s="518" t="s">
        <v>181</v>
      </c>
      <c r="I14608" s="518">
        <v>715987</v>
      </c>
    </row>
    <row r="14609" spans="1:9" x14ac:dyDescent="0.2">
      <c r="A14609" s="518" t="s">
        <v>292</v>
      </c>
      <c r="B14609" s="518">
        <v>716043</v>
      </c>
      <c r="C14609" s="518" t="s">
        <v>2660</v>
      </c>
      <c r="D14609" s="518" t="s">
        <v>1991</v>
      </c>
      <c r="E14609" s="859">
        <v>34</v>
      </c>
      <c r="F14609" s="859">
        <v>0</v>
      </c>
      <c r="G14609" s="518" t="s">
        <v>128</v>
      </c>
      <c r="H14609" s="518" t="s">
        <v>292</v>
      </c>
      <c r="I14609" s="518">
        <v>716043</v>
      </c>
    </row>
    <row r="14610" spans="1:9" x14ac:dyDescent="0.2">
      <c r="A14610" s="518" t="s">
        <v>378</v>
      </c>
      <c r="B14610" s="518">
        <v>716076</v>
      </c>
      <c r="C14610" s="518" t="s">
        <v>2660</v>
      </c>
      <c r="D14610" s="518" t="s">
        <v>9748</v>
      </c>
      <c r="E14610" s="859">
        <v>27</v>
      </c>
      <c r="F14610" s="859">
        <v>0</v>
      </c>
      <c r="G14610" s="518" t="s">
        <v>128</v>
      </c>
      <c r="H14610" s="518" t="s">
        <v>378</v>
      </c>
      <c r="I14610" s="518">
        <v>716076</v>
      </c>
    </row>
    <row r="14611" spans="1:9" x14ac:dyDescent="0.2">
      <c r="A14611" s="518" t="s">
        <v>181</v>
      </c>
      <c r="B14611" s="518">
        <v>716092</v>
      </c>
      <c r="C14611" s="518" t="s">
        <v>2660</v>
      </c>
      <c r="D14611" s="518" t="s">
        <v>1992</v>
      </c>
      <c r="E14611" s="859">
        <v>19</v>
      </c>
      <c r="F14611" s="859">
        <v>0</v>
      </c>
      <c r="G14611" s="518" t="s">
        <v>128</v>
      </c>
      <c r="H14611" s="518" t="s">
        <v>181</v>
      </c>
      <c r="I14611" s="518">
        <v>716092</v>
      </c>
    </row>
    <row r="14612" spans="1:9" x14ac:dyDescent="0.2">
      <c r="A14612" s="518" t="s">
        <v>179</v>
      </c>
      <c r="B14612" s="518">
        <v>716126</v>
      </c>
      <c r="C14612" s="518" t="s">
        <v>2660</v>
      </c>
      <c r="D14612" s="518" t="s">
        <v>1993</v>
      </c>
      <c r="E14612" s="859">
        <v>19</v>
      </c>
      <c r="F14612" s="859">
        <v>0</v>
      </c>
      <c r="G14612" s="518" t="s">
        <v>128</v>
      </c>
      <c r="H14612" s="518" t="s">
        <v>179</v>
      </c>
      <c r="I14612" s="518">
        <v>716126</v>
      </c>
    </row>
    <row r="14613" spans="1:9" x14ac:dyDescent="0.2">
      <c r="A14613" s="518" t="s">
        <v>181</v>
      </c>
      <c r="B14613" s="518">
        <v>716142</v>
      </c>
      <c r="C14613" s="518" t="s">
        <v>2660</v>
      </c>
      <c r="D14613" s="518" t="s">
        <v>1994</v>
      </c>
      <c r="E14613" s="859">
        <v>35</v>
      </c>
      <c r="F14613" s="859">
        <v>26</v>
      </c>
      <c r="G14613" s="518" t="s">
        <v>128</v>
      </c>
      <c r="H14613" s="518" t="s">
        <v>181</v>
      </c>
      <c r="I14613" s="518">
        <v>716142</v>
      </c>
    </row>
    <row r="14614" spans="1:9" x14ac:dyDescent="0.2">
      <c r="A14614" s="518" t="s">
        <v>248</v>
      </c>
      <c r="B14614" s="518">
        <v>716209</v>
      </c>
      <c r="C14614" s="518" t="s">
        <v>2660</v>
      </c>
      <c r="D14614" s="518" t="s">
        <v>2086</v>
      </c>
      <c r="E14614" s="859">
        <v>30</v>
      </c>
      <c r="F14614" s="859">
        <v>30</v>
      </c>
      <c r="G14614" s="518" t="s">
        <v>128</v>
      </c>
      <c r="H14614" s="518" t="s">
        <v>248</v>
      </c>
      <c r="I14614" s="518">
        <v>716209</v>
      </c>
    </row>
    <row r="14615" spans="1:9" x14ac:dyDescent="0.2">
      <c r="A14615" s="518" t="s">
        <v>231</v>
      </c>
      <c r="B14615" s="518">
        <v>716217</v>
      </c>
      <c r="C14615" s="518" t="s">
        <v>2660</v>
      </c>
      <c r="D14615" s="518" t="s">
        <v>8857</v>
      </c>
      <c r="E14615" s="859">
        <v>25</v>
      </c>
      <c r="F14615" s="859">
        <v>0</v>
      </c>
      <c r="G14615" s="518" t="s">
        <v>128</v>
      </c>
      <c r="H14615" s="518" t="s">
        <v>231</v>
      </c>
      <c r="I14615" s="518">
        <v>716217</v>
      </c>
    </row>
    <row r="14616" spans="1:9" x14ac:dyDescent="0.2">
      <c r="A14616" s="518" t="s">
        <v>276</v>
      </c>
      <c r="B14616" s="518">
        <v>716225</v>
      </c>
      <c r="C14616" s="518" t="s">
        <v>2660</v>
      </c>
      <c r="D14616" s="518" t="s">
        <v>6675</v>
      </c>
      <c r="E14616" s="859">
        <v>30</v>
      </c>
      <c r="F14616" s="859">
        <v>0</v>
      </c>
      <c r="G14616" s="518" t="s">
        <v>128</v>
      </c>
      <c r="H14616" s="518" t="s">
        <v>276</v>
      </c>
      <c r="I14616" s="518">
        <v>716225</v>
      </c>
    </row>
    <row r="14617" spans="1:9" x14ac:dyDescent="0.2">
      <c r="A14617" s="518" t="s">
        <v>394</v>
      </c>
      <c r="B14617" s="518">
        <v>716258</v>
      </c>
      <c r="C14617" s="518" t="s">
        <v>2660</v>
      </c>
      <c r="D14617" s="518" t="s">
        <v>9749</v>
      </c>
      <c r="E14617" s="859">
        <v>25</v>
      </c>
      <c r="F14617" s="859">
        <v>0</v>
      </c>
      <c r="G14617" s="518" t="s">
        <v>128</v>
      </c>
      <c r="H14617" s="518" t="s">
        <v>394</v>
      </c>
      <c r="I14617" s="518">
        <v>716258</v>
      </c>
    </row>
    <row r="14618" spans="1:9" x14ac:dyDescent="0.2">
      <c r="A14618" s="518" t="s">
        <v>394</v>
      </c>
      <c r="B14618" s="518">
        <v>716274</v>
      </c>
      <c r="C14618" s="518" t="s">
        <v>2660</v>
      </c>
      <c r="D14618" s="518" t="s">
        <v>9750</v>
      </c>
      <c r="E14618" s="859">
        <v>21</v>
      </c>
      <c r="F14618" s="859">
        <v>0</v>
      </c>
      <c r="G14618" s="518" t="s">
        <v>128</v>
      </c>
      <c r="H14618" s="518" t="s">
        <v>394</v>
      </c>
      <c r="I14618" s="518">
        <v>716274</v>
      </c>
    </row>
    <row r="14619" spans="1:9" x14ac:dyDescent="0.2">
      <c r="A14619" s="518" t="s">
        <v>164</v>
      </c>
      <c r="B14619" s="518">
        <v>716282</v>
      </c>
      <c r="C14619" s="518" t="s">
        <v>2660</v>
      </c>
      <c r="D14619" s="518" t="s">
        <v>9751</v>
      </c>
      <c r="E14619" s="859">
        <v>33</v>
      </c>
      <c r="F14619" s="859">
        <v>0</v>
      </c>
      <c r="G14619" s="518" t="s">
        <v>128</v>
      </c>
      <c r="H14619" s="518" t="s">
        <v>164</v>
      </c>
      <c r="I14619" s="518">
        <v>716282</v>
      </c>
    </row>
    <row r="14620" spans="1:9" x14ac:dyDescent="0.2">
      <c r="A14620" s="518" t="s">
        <v>164</v>
      </c>
      <c r="B14620" s="518">
        <v>716308</v>
      </c>
      <c r="C14620" s="518" t="s">
        <v>2660</v>
      </c>
      <c r="D14620" s="518" t="s">
        <v>9751</v>
      </c>
      <c r="E14620" s="859">
        <v>31</v>
      </c>
      <c r="F14620" s="859">
        <v>0</v>
      </c>
      <c r="G14620" s="518" t="s">
        <v>128</v>
      </c>
      <c r="H14620" s="518" t="s">
        <v>164</v>
      </c>
      <c r="I14620" s="518">
        <v>716308</v>
      </c>
    </row>
    <row r="14621" spans="1:9" x14ac:dyDescent="0.2">
      <c r="A14621" s="518" t="s">
        <v>322</v>
      </c>
      <c r="B14621" s="518">
        <v>716316</v>
      </c>
      <c r="C14621" s="518" t="s">
        <v>2660</v>
      </c>
      <c r="D14621" s="518" t="s">
        <v>2087</v>
      </c>
      <c r="E14621" s="859">
        <v>12</v>
      </c>
      <c r="F14621" s="859">
        <v>0</v>
      </c>
      <c r="G14621" s="518" t="s">
        <v>128</v>
      </c>
      <c r="H14621" s="518" t="s">
        <v>322</v>
      </c>
      <c r="I14621" s="518">
        <v>716316</v>
      </c>
    </row>
    <row r="14622" spans="1:9" x14ac:dyDescent="0.2">
      <c r="A14622" s="518" t="s">
        <v>164</v>
      </c>
      <c r="B14622" s="518">
        <v>716324</v>
      </c>
      <c r="C14622" s="518" t="s">
        <v>2660</v>
      </c>
      <c r="D14622" s="518" t="s">
        <v>9751</v>
      </c>
      <c r="E14622" s="859">
        <v>30</v>
      </c>
      <c r="F14622" s="859">
        <v>0</v>
      </c>
      <c r="G14622" s="518" t="s">
        <v>128</v>
      </c>
      <c r="H14622" s="518" t="s">
        <v>164</v>
      </c>
      <c r="I14622" s="518">
        <v>716324</v>
      </c>
    </row>
    <row r="14623" spans="1:9" x14ac:dyDescent="0.2">
      <c r="A14623" s="518" t="s">
        <v>181</v>
      </c>
      <c r="B14623" s="518">
        <v>716472</v>
      </c>
      <c r="C14623" s="518" t="s">
        <v>2660</v>
      </c>
      <c r="D14623" s="518" t="s">
        <v>2174</v>
      </c>
      <c r="E14623" s="859">
        <v>27</v>
      </c>
      <c r="F14623" s="859">
        <v>0</v>
      </c>
      <c r="G14623" s="518" t="s">
        <v>128</v>
      </c>
      <c r="H14623" s="518" t="s">
        <v>181</v>
      </c>
      <c r="I14623" s="518">
        <v>716472</v>
      </c>
    </row>
    <row r="14624" spans="1:9" x14ac:dyDescent="0.2">
      <c r="A14624" s="518" t="s">
        <v>181</v>
      </c>
      <c r="B14624" s="518">
        <v>716498</v>
      </c>
      <c r="C14624" s="518" t="s">
        <v>2660</v>
      </c>
      <c r="D14624" s="518" t="s">
        <v>2174</v>
      </c>
      <c r="E14624" s="859">
        <v>27</v>
      </c>
      <c r="F14624" s="859">
        <v>0</v>
      </c>
      <c r="G14624" s="518" t="s">
        <v>128</v>
      </c>
      <c r="H14624" s="518" t="s">
        <v>181</v>
      </c>
      <c r="I14624" s="518">
        <v>716498</v>
      </c>
    </row>
    <row r="14625" spans="1:9" x14ac:dyDescent="0.2">
      <c r="A14625" s="518" t="s">
        <v>394</v>
      </c>
      <c r="B14625" s="518">
        <v>716514</v>
      </c>
      <c r="C14625" s="518" t="s">
        <v>2660</v>
      </c>
      <c r="D14625" s="518" t="s">
        <v>9752</v>
      </c>
      <c r="E14625" s="859">
        <v>12</v>
      </c>
      <c r="F14625" s="859">
        <v>0</v>
      </c>
      <c r="G14625" s="518" t="s">
        <v>128</v>
      </c>
      <c r="H14625" s="518" t="s">
        <v>394</v>
      </c>
      <c r="I14625" s="518">
        <v>716514</v>
      </c>
    </row>
    <row r="14626" spans="1:9" x14ac:dyDescent="0.2">
      <c r="A14626" s="518" t="s">
        <v>349</v>
      </c>
      <c r="B14626" s="518">
        <v>716530</v>
      </c>
      <c r="C14626" s="518" t="s">
        <v>2660</v>
      </c>
      <c r="D14626" s="518" t="s">
        <v>6472</v>
      </c>
      <c r="E14626" s="859">
        <v>27</v>
      </c>
      <c r="F14626" s="859">
        <v>0</v>
      </c>
      <c r="G14626" s="518" t="s">
        <v>128</v>
      </c>
      <c r="H14626" s="518" t="s">
        <v>349</v>
      </c>
      <c r="I14626" s="518">
        <v>716530</v>
      </c>
    </row>
    <row r="14627" spans="1:9" x14ac:dyDescent="0.2">
      <c r="A14627" s="518" t="s">
        <v>158</v>
      </c>
      <c r="B14627" s="518">
        <v>716548</v>
      </c>
      <c r="C14627" s="518" t="s">
        <v>2660</v>
      </c>
      <c r="D14627" s="518" t="s">
        <v>7323</v>
      </c>
      <c r="E14627" s="859">
        <v>13</v>
      </c>
      <c r="F14627" s="859">
        <v>0</v>
      </c>
      <c r="G14627" s="518" t="s">
        <v>128</v>
      </c>
      <c r="H14627" s="518" t="s">
        <v>158</v>
      </c>
      <c r="I14627" s="518">
        <v>315366</v>
      </c>
    </row>
    <row r="14628" spans="1:9" x14ac:dyDescent="0.2">
      <c r="A14628" s="518" t="s">
        <v>349</v>
      </c>
      <c r="B14628" s="518">
        <v>716555</v>
      </c>
      <c r="C14628" s="518" t="s">
        <v>2660</v>
      </c>
      <c r="D14628" s="518" t="s">
        <v>6473</v>
      </c>
      <c r="E14628" s="859">
        <v>17</v>
      </c>
      <c r="F14628" s="859">
        <v>0</v>
      </c>
      <c r="G14628" s="518" t="s">
        <v>128</v>
      </c>
      <c r="H14628" s="518" t="s">
        <v>349</v>
      </c>
      <c r="I14628" s="518">
        <v>716555</v>
      </c>
    </row>
    <row r="14629" spans="1:9" x14ac:dyDescent="0.2">
      <c r="A14629" s="518" t="s">
        <v>179</v>
      </c>
      <c r="B14629" s="518">
        <v>716563</v>
      </c>
      <c r="C14629" s="518" t="s">
        <v>2660</v>
      </c>
      <c r="D14629" s="518" t="s">
        <v>1647</v>
      </c>
      <c r="E14629" s="859">
        <v>25</v>
      </c>
      <c r="F14629" s="859">
        <v>0</v>
      </c>
      <c r="G14629" s="518" t="s">
        <v>128</v>
      </c>
      <c r="H14629" s="518" t="s">
        <v>179</v>
      </c>
      <c r="I14629" s="518">
        <v>716563</v>
      </c>
    </row>
    <row r="14630" spans="1:9" x14ac:dyDescent="0.2">
      <c r="A14630" s="518" t="s">
        <v>349</v>
      </c>
      <c r="B14630" s="518">
        <v>716571</v>
      </c>
      <c r="C14630" s="518" t="s">
        <v>2660</v>
      </c>
      <c r="D14630" s="518" t="s">
        <v>6472</v>
      </c>
      <c r="E14630" s="859">
        <v>30</v>
      </c>
      <c r="F14630" s="859">
        <v>0</v>
      </c>
      <c r="G14630" s="518" t="s">
        <v>128</v>
      </c>
      <c r="H14630" s="518" t="s">
        <v>349</v>
      </c>
      <c r="I14630" s="518">
        <v>716571</v>
      </c>
    </row>
    <row r="14631" spans="1:9" x14ac:dyDescent="0.2">
      <c r="A14631" s="518" t="s">
        <v>181</v>
      </c>
      <c r="B14631" s="518">
        <v>716589</v>
      </c>
      <c r="C14631" s="518" t="s">
        <v>2660</v>
      </c>
      <c r="D14631" s="518" t="s">
        <v>1648</v>
      </c>
      <c r="E14631" s="859">
        <v>28</v>
      </c>
      <c r="F14631" s="859">
        <v>0</v>
      </c>
      <c r="G14631" s="518" t="s">
        <v>128</v>
      </c>
      <c r="H14631" s="518" t="s">
        <v>181</v>
      </c>
      <c r="I14631" s="518">
        <v>716589</v>
      </c>
    </row>
    <row r="14632" spans="1:9" x14ac:dyDescent="0.2">
      <c r="A14632" s="518" t="s">
        <v>349</v>
      </c>
      <c r="B14632" s="518">
        <v>716613</v>
      </c>
      <c r="C14632" s="518" t="s">
        <v>2660</v>
      </c>
      <c r="D14632" s="518" t="s">
        <v>6474</v>
      </c>
      <c r="E14632" s="859">
        <v>23</v>
      </c>
      <c r="F14632" s="859">
        <v>0</v>
      </c>
      <c r="G14632" s="518" t="s">
        <v>128</v>
      </c>
      <c r="H14632" s="518" t="s">
        <v>349</v>
      </c>
      <c r="I14632" s="518">
        <v>716613</v>
      </c>
    </row>
    <row r="14633" spans="1:9" x14ac:dyDescent="0.2">
      <c r="A14633" s="518" t="s">
        <v>181</v>
      </c>
      <c r="B14633" s="518">
        <v>716647</v>
      </c>
      <c r="C14633" s="518" t="s">
        <v>2660</v>
      </c>
      <c r="D14633" s="518" t="s">
        <v>1649</v>
      </c>
      <c r="E14633" s="859">
        <v>35</v>
      </c>
      <c r="F14633" s="859">
        <v>22</v>
      </c>
      <c r="G14633" s="518" t="s">
        <v>128</v>
      </c>
      <c r="H14633" s="518" t="s">
        <v>181</v>
      </c>
      <c r="I14633" s="518">
        <v>716647</v>
      </c>
    </row>
    <row r="14634" spans="1:9" x14ac:dyDescent="0.2">
      <c r="A14634" s="518" t="s">
        <v>349</v>
      </c>
      <c r="B14634" s="518">
        <v>716654</v>
      </c>
      <c r="C14634" s="518" t="s">
        <v>2660</v>
      </c>
      <c r="D14634" s="518" t="s">
        <v>8087</v>
      </c>
      <c r="E14634" s="859">
        <v>36</v>
      </c>
      <c r="F14634" s="859">
        <v>0</v>
      </c>
      <c r="G14634" s="518" t="s">
        <v>128</v>
      </c>
      <c r="H14634" s="518" t="s">
        <v>349</v>
      </c>
      <c r="I14634" s="518">
        <v>716654</v>
      </c>
    </row>
    <row r="14635" spans="1:9" x14ac:dyDescent="0.2">
      <c r="A14635" s="518" t="s">
        <v>256</v>
      </c>
      <c r="B14635" s="518">
        <v>716662</v>
      </c>
      <c r="C14635" s="518" t="s">
        <v>2660</v>
      </c>
      <c r="D14635" s="518" t="s">
        <v>1650</v>
      </c>
      <c r="E14635" s="859">
        <v>30</v>
      </c>
      <c r="F14635" s="859">
        <v>0</v>
      </c>
      <c r="G14635" s="518" t="s">
        <v>128</v>
      </c>
      <c r="H14635" s="518" t="s">
        <v>256</v>
      </c>
      <c r="I14635" s="518">
        <v>716662</v>
      </c>
    </row>
    <row r="14636" spans="1:9" x14ac:dyDescent="0.2">
      <c r="A14636" s="518" t="s">
        <v>256</v>
      </c>
      <c r="B14636" s="518">
        <v>716688</v>
      </c>
      <c r="C14636" s="518" t="s">
        <v>2660</v>
      </c>
      <c r="D14636" s="518" t="s">
        <v>1651</v>
      </c>
      <c r="E14636" s="859">
        <v>33</v>
      </c>
      <c r="F14636" s="859">
        <v>25</v>
      </c>
      <c r="G14636" s="518" t="s">
        <v>128</v>
      </c>
      <c r="H14636" s="518" t="s">
        <v>256</v>
      </c>
      <c r="I14636" s="518">
        <v>716688</v>
      </c>
    </row>
    <row r="14637" spans="1:9" x14ac:dyDescent="0.2">
      <c r="A14637" s="518" t="s">
        <v>349</v>
      </c>
      <c r="B14637" s="518">
        <v>716696</v>
      </c>
      <c r="C14637" s="518" t="s">
        <v>2660</v>
      </c>
      <c r="D14637" s="518" t="s">
        <v>1652</v>
      </c>
      <c r="E14637" s="859">
        <v>23</v>
      </c>
      <c r="F14637" s="859">
        <v>0</v>
      </c>
      <c r="G14637" s="518" t="s">
        <v>128</v>
      </c>
      <c r="H14637" s="518" t="s">
        <v>349</v>
      </c>
      <c r="I14637" s="518">
        <v>716696</v>
      </c>
    </row>
    <row r="14638" spans="1:9" x14ac:dyDescent="0.2">
      <c r="A14638" s="518" t="s">
        <v>197</v>
      </c>
      <c r="B14638" s="518">
        <v>716753</v>
      </c>
      <c r="C14638" s="518" t="s">
        <v>2660</v>
      </c>
      <c r="D14638" s="518" t="s">
        <v>4484</v>
      </c>
      <c r="E14638" s="859">
        <v>35</v>
      </c>
      <c r="F14638" s="859">
        <v>35</v>
      </c>
      <c r="G14638" s="518" t="s">
        <v>128</v>
      </c>
      <c r="H14638" s="518" t="s">
        <v>197</v>
      </c>
      <c r="I14638" s="518">
        <v>716753</v>
      </c>
    </row>
    <row r="14639" spans="1:9" x14ac:dyDescent="0.2">
      <c r="A14639" s="518" t="s">
        <v>164</v>
      </c>
      <c r="B14639" s="518">
        <v>716795</v>
      </c>
      <c r="C14639" s="518" t="s">
        <v>2660</v>
      </c>
      <c r="D14639" s="518" t="s">
        <v>1759</v>
      </c>
      <c r="E14639" s="859">
        <v>29</v>
      </c>
      <c r="F14639" s="859">
        <v>0</v>
      </c>
      <c r="G14639" s="518" t="s">
        <v>128</v>
      </c>
      <c r="H14639" s="518" t="s">
        <v>164</v>
      </c>
      <c r="I14639" s="518">
        <v>716795</v>
      </c>
    </row>
    <row r="14640" spans="1:9" x14ac:dyDescent="0.2">
      <c r="A14640" s="518" t="s">
        <v>179</v>
      </c>
      <c r="B14640" s="518">
        <v>716845</v>
      </c>
      <c r="C14640" s="518" t="s">
        <v>2660</v>
      </c>
      <c r="D14640" s="518" t="s">
        <v>1760</v>
      </c>
      <c r="E14640" s="859">
        <v>28</v>
      </c>
      <c r="F14640" s="859">
        <v>0</v>
      </c>
      <c r="G14640" s="518" t="s">
        <v>128</v>
      </c>
      <c r="H14640" s="518" t="s">
        <v>179</v>
      </c>
      <c r="I14640" s="518">
        <v>716845</v>
      </c>
    </row>
    <row r="14641" spans="1:9" x14ac:dyDescent="0.2">
      <c r="A14641" s="518" t="s">
        <v>256</v>
      </c>
      <c r="B14641" s="518">
        <v>716894</v>
      </c>
      <c r="C14641" s="518" t="s">
        <v>2660</v>
      </c>
      <c r="D14641" s="518" t="s">
        <v>9753</v>
      </c>
      <c r="E14641" s="859">
        <v>1</v>
      </c>
      <c r="F14641" s="859">
        <v>0</v>
      </c>
      <c r="G14641" s="518" t="s">
        <v>128</v>
      </c>
      <c r="H14641" s="518" t="s">
        <v>256</v>
      </c>
      <c r="I14641" s="518">
        <v>716894</v>
      </c>
    </row>
    <row r="14642" spans="1:9" x14ac:dyDescent="0.2">
      <c r="A14642" s="518" t="s">
        <v>292</v>
      </c>
      <c r="B14642" s="518">
        <v>716902</v>
      </c>
      <c r="C14642" s="518" t="s">
        <v>2660</v>
      </c>
      <c r="D14642" s="518" t="s">
        <v>1843</v>
      </c>
      <c r="E14642" s="859">
        <v>26</v>
      </c>
      <c r="F14642" s="859">
        <v>0</v>
      </c>
      <c r="G14642" s="518" t="s">
        <v>128</v>
      </c>
      <c r="H14642" s="518" t="s">
        <v>292</v>
      </c>
      <c r="I14642" s="518">
        <v>716902</v>
      </c>
    </row>
    <row r="14643" spans="1:9" x14ac:dyDescent="0.2">
      <c r="A14643" s="518" t="s">
        <v>256</v>
      </c>
      <c r="B14643" s="518">
        <v>716910</v>
      </c>
      <c r="C14643" s="518" t="s">
        <v>2660</v>
      </c>
      <c r="D14643" s="518" t="s">
        <v>9754</v>
      </c>
      <c r="E14643" s="859">
        <v>32</v>
      </c>
      <c r="F14643" s="859">
        <v>0</v>
      </c>
      <c r="G14643" s="518" t="s">
        <v>128</v>
      </c>
      <c r="H14643" s="518" t="s">
        <v>256</v>
      </c>
      <c r="I14643" s="518">
        <v>716910</v>
      </c>
    </row>
    <row r="14644" spans="1:9" x14ac:dyDescent="0.2">
      <c r="A14644" s="518" t="s">
        <v>181</v>
      </c>
      <c r="B14644" s="518">
        <v>716936</v>
      </c>
      <c r="C14644" s="518" t="s">
        <v>2660</v>
      </c>
      <c r="D14644" s="518" t="s">
        <v>1814</v>
      </c>
      <c r="E14644" s="859">
        <v>36</v>
      </c>
      <c r="F14644" s="859">
        <v>9</v>
      </c>
      <c r="G14644" s="518" t="s">
        <v>128</v>
      </c>
      <c r="H14644" s="518" t="s">
        <v>181</v>
      </c>
      <c r="I14644" s="518">
        <v>716936</v>
      </c>
    </row>
    <row r="14645" spans="1:9" x14ac:dyDescent="0.2">
      <c r="A14645" s="518" t="s">
        <v>256</v>
      </c>
      <c r="B14645" s="518">
        <v>716944</v>
      </c>
      <c r="C14645" s="518" t="s">
        <v>2660</v>
      </c>
      <c r="D14645" s="518" t="s">
        <v>9755</v>
      </c>
      <c r="E14645" s="859">
        <v>31</v>
      </c>
      <c r="F14645" s="859">
        <v>0</v>
      </c>
      <c r="G14645" s="518" t="s">
        <v>128</v>
      </c>
      <c r="H14645" s="518" t="s">
        <v>256</v>
      </c>
      <c r="I14645" s="518">
        <v>716944</v>
      </c>
    </row>
    <row r="14646" spans="1:9" x14ac:dyDescent="0.2">
      <c r="A14646" s="518" t="s">
        <v>147</v>
      </c>
      <c r="B14646" s="518">
        <v>716951</v>
      </c>
      <c r="C14646" s="518" t="s">
        <v>2660</v>
      </c>
      <c r="D14646" s="518" t="s">
        <v>1815</v>
      </c>
      <c r="E14646" s="859">
        <v>35</v>
      </c>
      <c r="F14646" s="859">
        <v>35</v>
      </c>
      <c r="G14646" s="518" t="s">
        <v>128</v>
      </c>
      <c r="H14646" s="518" t="s">
        <v>147</v>
      </c>
      <c r="I14646" s="518">
        <v>716951</v>
      </c>
    </row>
    <row r="14647" spans="1:9" x14ac:dyDescent="0.2">
      <c r="A14647" s="518" t="s">
        <v>322</v>
      </c>
      <c r="B14647" s="518">
        <v>716977</v>
      </c>
      <c r="C14647" s="518" t="s">
        <v>2660</v>
      </c>
      <c r="D14647" s="518" t="s">
        <v>9756</v>
      </c>
      <c r="E14647" s="859">
        <v>31</v>
      </c>
      <c r="F14647" s="859">
        <v>22</v>
      </c>
      <c r="G14647" s="518" t="s">
        <v>128</v>
      </c>
      <c r="H14647" s="518" t="s">
        <v>322</v>
      </c>
      <c r="I14647" s="518">
        <v>716977</v>
      </c>
    </row>
    <row r="14648" spans="1:9" x14ac:dyDescent="0.2">
      <c r="A14648" s="518" t="s">
        <v>256</v>
      </c>
      <c r="B14648" s="518">
        <v>716985</v>
      </c>
      <c r="C14648" s="518" t="s">
        <v>2660</v>
      </c>
      <c r="D14648" s="518" t="s">
        <v>9757</v>
      </c>
      <c r="E14648" s="859">
        <v>31</v>
      </c>
      <c r="F14648" s="859">
        <v>0</v>
      </c>
      <c r="G14648" s="518" t="s">
        <v>128</v>
      </c>
      <c r="H14648" s="518" t="s">
        <v>256</v>
      </c>
      <c r="I14648" s="518">
        <v>716985</v>
      </c>
    </row>
    <row r="14649" spans="1:9" x14ac:dyDescent="0.2">
      <c r="A14649" s="518" t="s">
        <v>181</v>
      </c>
      <c r="B14649" s="518">
        <v>717009</v>
      </c>
      <c r="C14649" s="518" t="s">
        <v>2660</v>
      </c>
      <c r="D14649" s="518" t="s">
        <v>1844</v>
      </c>
      <c r="E14649" s="859">
        <v>33</v>
      </c>
      <c r="F14649" s="859">
        <v>0</v>
      </c>
      <c r="G14649" s="518" t="s">
        <v>128</v>
      </c>
      <c r="H14649" s="518" t="s">
        <v>181</v>
      </c>
      <c r="I14649" s="518">
        <v>717009</v>
      </c>
    </row>
    <row r="14650" spans="1:9" x14ac:dyDescent="0.2">
      <c r="A14650" s="518" t="s">
        <v>256</v>
      </c>
      <c r="B14650" s="518">
        <v>717074</v>
      </c>
      <c r="C14650" s="518" t="s">
        <v>2660</v>
      </c>
      <c r="D14650" s="518" t="s">
        <v>1342</v>
      </c>
      <c r="E14650" s="859">
        <v>28</v>
      </c>
      <c r="F14650" s="859">
        <v>13</v>
      </c>
      <c r="G14650" s="518" t="s">
        <v>128</v>
      </c>
      <c r="H14650" s="518" t="s">
        <v>256</v>
      </c>
      <c r="I14650" s="518">
        <v>717074</v>
      </c>
    </row>
    <row r="14651" spans="1:9" x14ac:dyDescent="0.2">
      <c r="A14651" s="518" t="s">
        <v>256</v>
      </c>
      <c r="B14651" s="518">
        <v>717207</v>
      </c>
      <c r="C14651" s="518" t="s">
        <v>2660</v>
      </c>
      <c r="D14651" s="518" t="s">
        <v>9758</v>
      </c>
      <c r="E14651" s="859">
        <v>32</v>
      </c>
      <c r="F14651" s="859">
        <v>0</v>
      </c>
      <c r="G14651" s="518" t="s">
        <v>128</v>
      </c>
      <c r="H14651" s="518" t="s">
        <v>256</v>
      </c>
      <c r="I14651" s="518">
        <v>717207</v>
      </c>
    </row>
    <row r="14652" spans="1:9" x14ac:dyDescent="0.2">
      <c r="A14652" s="518" t="s">
        <v>256</v>
      </c>
      <c r="B14652" s="518">
        <v>717215</v>
      </c>
      <c r="C14652" s="518" t="s">
        <v>2660</v>
      </c>
      <c r="D14652" s="518" t="s">
        <v>9759</v>
      </c>
      <c r="E14652" s="859">
        <v>35</v>
      </c>
      <c r="F14652" s="859">
        <v>0</v>
      </c>
      <c r="G14652" s="518" t="s">
        <v>128</v>
      </c>
      <c r="H14652" s="518" t="s">
        <v>256</v>
      </c>
      <c r="I14652" s="518">
        <v>717215</v>
      </c>
    </row>
    <row r="14653" spans="1:9" x14ac:dyDescent="0.2">
      <c r="A14653" s="518" t="s">
        <v>256</v>
      </c>
      <c r="B14653" s="518">
        <v>717306</v>
      </c>
      <c r="C14653" s="518" t="s">
        <v>2660</v>
      </c>
      <c r="D14653" s="518" t="s">
        <v>1924</v>
      </c>
      <c r="E14653" s="859">
        <v>25</v>
      </c>
      <c r="F14653" s="859">
        <v>25</v>
      </c>
      <c r="G14653" s="518" t="s">
        <v>128</v>
      </c>
      <c r="H14653" s="518" t="s">
        <v>256</v>
      </c>
      <c r="I14653" s="518">
        <v>717306</v>
      </c>
    </row>
    <row r="14654" spans="1:9" x14ac:dyDescent="0.2">
      <c r="A14654" s="518" t="s">
        <v>256</v>
      </c>
      <c r="B14654" s="518">
        <v>717314</v>
      </c>
      <c r="C14654" s="518" t="s">
        <v>2660</v>
      </c>
      <c r="D14654" s="518" t="s">
        <v>9760</v>
      </c>
      <c r="E14654" s="859">
        <v>25</v>
      </c>
      <c r="F14654" s="859">
        <v>0</v>
      </c>
      <c r="G14654" s="518" t="s">
        <v>128</v>
      </c>
      <c r="H14654" s="518" t="s">
        <v>256</v>
      </c>
      <c r="I14654" s="518">
        <v>717314</v>
      </c>
    </row>
    <row r="14655" spans="1:9" x14ac:dyDescent="0.2">
      <c r="A14655" s="518" t="s">
        <v>256</v>
      </c>
      <c r="B14655" s="518">
        <v>717322</v>
      </c>
      <c r="C14655" s="518" t="s">
        <v>2660</v>
      </c>
      <c r="D14655" s="518" t="s">
        <v>9761</v>
      </c>
      <c r="E14655" s="859">
        <v>30</v>
      </c>
      <c r="F14655" s="859">
        <v>0</v>
      </c>
      <c r="G14655" s="518" t="s">
        <v>128</v>
      </c>
      <c r="H14655" s="518" t="s">
        <v>256</v>
      </c>
      <c r="I14655" s="518">
        <v>717322</v>
      </c>
    </row>
    <row r="14656" spans="1:9" x14ac:dyDescent="0.2">
      <c r="A14656" s="518" t="s">
        <v>178</v>
      </c>
      <c r="B14656" s="518">
        <v>717355</v>
      </c>
      <c r="C14656" s="518" t="s">
        <v>2660</v>
      </c>
      <c r="D14656" s="518" t="s">
        <v>2094</v>
      </c>
      <c r="E14656" s="859">
        <v>35</v>
      </c>
      <c r="F14656" s="859">
        <v>32</v>
      </c>
      <c r="G14656" s="518" t="s">
        <v>128</v>
      </c>
      <c r="H14656" s="518" t="s">
        <v>178</v>
      </c>
      <c r="I14656" s="518">
        <v>717355</v>
      </c>
    </row>
    <row r="14657" spans="1:9" x14ac:dyDescent="0.2">
      <c r="A14657" s="518" t="s">
        <v>394</v>
      </c>
      <c r="B14657" s="518">
        <v>717447</v>
      </c>
      <c r="C14657" s="518" t="s">
        <v>2660</v>
      </c>
      <c r="D14657" s="518" t="s">
        <v>9762</v>
      </c>
      <c r="E14657" s="859">
        <v>11</v>
      </c>
      <c r="F14657" s="859">
        <v>0</v>
      </c>
      <c r="G14657" s="518" t="s">
        <v>128</v>
      </c>
      <c r="H14657" s="518" t="s">
        <v>394</v>
      </c>
      <c r="I14657" s="518">
        <v>717447</v>
      </c>
    </row>
    <row r="14658" spans="1:9" x14ac:dyDescent="0.2">
      <c r="A14658" s="518" t="s">
        <v>180</v>
      </c>
      <c r="B14658" s="518">
        <v>717454</v>
      </c>
      <c r="C14658" s="518" t="s">
        <v>2660</v>
      </c>
      <c r="D14658" s="518" t="s">
        <v>7324</v>
      </c>
      <c r="E14658" s="859">
        <v>36</v>
      </c>
      <c r="F14658" s="859">
        <v>0</v>
      </c>
      <c r="G14658" s="518" t="s">
        <v>128</v>
      </c>
      <c r="H14658" s="518" t="s">
        <v>180</v>
      </c>
      <c r="I14658" s="518">
        <v>717454</v>
      </c>
    </row>
    <row r="14659" spans="1:9" x14ac:dyDescent="0.2">
      <c r="A14659" s="518" t="s">
        <v>394</v>
      </c>
      <c r="B14659" s="518">
        <v>717470</v>
      </c>
      <c r="C14659" s="518" t="s">
        <v>2660</v>
      </c>
      <c r="D14659" s="518" t="s">
        <v>1162</v>
      </c>
      <c r="E14659" s="859">
        <v>16</v>
      </c>
      <c r="F14659" s="859">
        <v>0</v>
      </c>
      <c r="G14659" s="518" t="s">
        <v>128</v>
      </c>
      <c r="H14659" s="518" t="s">
        <v>394</v>
      </c>
      <c r="I14659" s="518">
        <v>717470</v>
      </c>
    </row>
    <row r="14660" spans="1:9" x14ac:dyDescent="0.2">
      <c r="A14660" s="518" t="s">
        <v>359</v>
      </c>
      <c r="B14660" s="518">
        <v>717553</v>
      </c>
      <c r="C14660" s="518" t="s">
        <v>2660</v>
      </c>
      <c r="D14660" s="518" t="s">
        <v>1805</v>
      </c>
      <c r="E14660" s="859">
        <v>25</v>
      </c>
      <c r="F14660" s="859">
        <v>0</v>
      </c>
      <c r="G14660" s="518" t="s">
        <v>128</v>
      </c>
      <c r="H14660" s="518" t="s">
        <v>359</v>
      </c>
      <c r="I14660" s="518">
        <v>717553</v>
      </c>
    </row>
    <row r="14661" spans="1:9" x14ac:dyDescent="0.2">
      <c r="A14661" s="518" t="s">
        <v>292</v>
      </c>
      <c r="B14661" s="518">
        <v>717579</v>
      </c>
      <c r="C14661" s="518" t="s">
        <v>2660</v>
      </c>
      <c r="D14661" s="518" t="s">
        <v>1880</v>
      </c>
      <c r="E14661" s="859">
        <v>32</v>
      </c>
      <c r="F14661" s="859">
        <v>0</v>
      </c>
      <c r="G14661" s="518" t="s">
        <v>128</v>
      </c>
      <c r="H14661" s="518" t="s">
        <v>292</v>
      </c>
      <c r="I14661" s="518">
        <v>717579</v>
      </c>
    </row>
    <row r="14662" spans="1:9" x14ac:dyDescent="0.2">
      <c r="A14662" s="518" t="s">
        <v>197</v>
      </c>
      <c r="B14662" s="518">
        <v>717587</v>
      </c>
      <c r="C14662" s="518" t="s">
        <v>2660</v>
      </c>
      <c r="D14662" s="518" t="s">
        <v>7595</v>
      </c>
      <c r="E14662" s="859">
        <v>35</v>
      </c>
      <c r="F14662" s="859">
        <v>35</v>
      </c>
      <c r="G14662" s="518" t="s">
        <v>128</v>
      </c>
      <c r="H14662" s="518" t="s">
        <v>197</v>
      </c>
      <c r="I14662" s="518">
        <v>717587</v>
      </c>
    </row>
    <row r="14663" spans="1:9" x14ac:dyDescent="0.2">
      <c r="A14663" s="518" t="s">
        <v>292</v>
      </c>
      <c r="B14663" s="518">
        <v>717595</v>
      </c>
      <c r="C14663" s="518" t="s">
        <v>2660</v>
      </c>
      <c r="D14663" s="518" t="s">
        <v>1880</v>
      </c>
      <c r="E14663" s="859">
        <v>25</v>
      </c>
      <c r="F14663" s="859">
        <v>0</v>
      </c>
      <c r="G14663" s="518" t="s">
        <v>128</v>
      </c>
      <c r="H14663" s="518" t="s">
        <v>292</v>
      </c>
      <c r="I14663" s="518">
        <v>717595</v>
      </c>
    </row>
    <row r="14664" spans="1:9" x14ac:dyDescent="0.2">
      <c r="A14664" s="518" t="s">
        <v>292</v>
      </c>
      <c r="B14664" s="518">
        <v>717611</v>
      </c>
      <c r="C14664" s="518" t="s">
        <v>2660</v>
      </c>
      <c r="D14664" s="518" t="s">
        <v>1880</v>
      </c>
      <c r="E14664" s="859">
        <v>33</v>
      </c>
      <c r="F14664" s="859">
        <v>0</v>
      </c>
      <c r="G14664" s="518" t="s">
        <v>128</v>
      </c>
      <c r="H14664" s="518" t="s">
        <v>292</v>
      </c>
      <c r="I14664" s="518">
        <v>717611</v>
      </c>
    </row>
    <row r="14665" spans="1:9" x14ac:dyDescent="0.2">
      <c r="A14665" s="518" t="s">
        <v>166</v>
      </c>
      <c r="B14665" s="518">
        <v>717652</v>
      </c>
      <c r="C14665" s="518" t="s">
        <v>2660</v>
      </c>
      <c r="D14665" s="518" t="s">
        <v>7818</v>
      </c>
      <c r="E14665" s="859">
        <v>35</v>
      </c>
      <c r="F14665" s="859">
        <v>35</v>
      </c>
      <c r="G14665" s="518" t="s">
        <v>128</v>
      </c>
      <c r="H14665" s="518" t="s">
        <v>166</v>
      </c>
      <c r="I14665" s="518">
        <v>717652</v>
      </c>
    </row>
    <row r="14666" spans="1:9" x14ac:dyDescent="0.2">
      <c r="A14666" s="518" t="s">
        <v>166</v>
      </c>
      <c r="B14666" s="518">
        <v>717678</v>
      </c>
      <c r="C14666" s="518" t="s">
        <v>2660</v>
      </c>
      <c r="D14666" s="518" t="s">
        <v>7819</v>
      </c>
      <c r="E14666" s="859">
        <v>36</v>
      </c>
      <c r="F14666" s="859">
        <v>35</v>
      </c>
      <c r="G14666" s="518" t="s">
        <v>128</v>
      </c>
      <c r="H14666" s="518" t="s">
        <v>166</v>
      </c>
      <c r="I14666" s="518">
        <v>717678</v>
      </c>
    </row>
    <row r="14667" spans="1:9" x14ac:dyDescent="0.2">
      <c r="A14667" s="518" t="s">
        <v>256</v>
      </c>
      <c r="B14667" s="518">
        <v>717710</v>
      </c>
      <c r="C14667" s="518" t="s">
        <v>2660</v>
      </c>
      <c r="D14667" s="518" t="s">
        <v>9763</v>
      </c>
      <c r="E14667" s="859">
        <v>30</v>
      </c>
      <c r="F14667" s="859">
        <v>0</v>
      </c>
      <c r="G14667" s="518" t="s">
        <v>128</v>
      </c>
      <c r="H14667" s="518" t="s">
        <v>256</v>
      </c>
      <c r="I14667" s="518">
        <v>717710</v>
      </c>
    </row>
    <row r="14668" spans="1:9" x14ac:dyDescent="0.2">
      <c r="A14668" s="518" t="s">
        <v>256</v>
      </c>
      <c r="B14668" s="518">
        <v>717827</v>
      </c>
      <c r="C14668" s="518" t="s">
        <v>2660</v>
      </c>
      <c r="D14668" s="518" t="s">
        <v>2074</v>
      </c>
      <c r="E14668" s="859">
        <v>19</v>
      </c>
      <c r="F14668" s="859">
        <v>0</v>
      </c>
      <c r="G14668" s="518" t="s">
        <v>128</v>
      </c>
      <c r="H14668" s="518" t="s">
        <v>256</v>
      </c>
      <c r="I14668" s="518">
        <v>785857</v>
      </c>
    </row>
    <row r="14669" spans="1:9" x14ac:dyDescent="0.2">
      <c r="A14669" s="518" t="s">
        <v>181</v>
      </c>
      <c r="B14669" s="518">
        <v>717843</v>
      </c>
      <c r="C14669" s="518" t="s">
        <v>2660</v>
      </c>
      <c r="D14669" s="518" t="s">
        <v>2141</v>
      </c>
      <c r="E14669" s="859">
        <v>36</v>
      </c>
      <c r="F14669" s="859">
        <v>26</v>
      </c>
      <c r="G14669" s="518" t="s">
        <v>128</v>
      </c>
      <c r="H14669" s="518" t="s">
        <v>181</v>
      </c>
      <c r="I14669" s="518">
        <v>717843</v>
      </c>
    </row>
    <row r="14670" spans="1:9" x14ac:dyDescent="0.2">
      <c r="A14670" s="518" t="s">
        <v>349</v>
      </c>
      <c r="B14670" s="518">
        <v>717918</v>
      </c>
      <c r="C14670" s="518" t="s">
        <v>2660</v>
      </c>
      <c r="D14670" s="518" t="s">
        <v>8724</v>
      </c>
      <c r="E14670" s="859">
        <v>34</v>
      </c>
      <c r="F14670" s="859">
        <v>0</v>
      </c>
      <c r="G14670" s="518" t="s">
        <v>128</v>
      </c>
      <c r="H14670" s="518" t="s">
        <v>349</v>
      </c>
      <c r="I14670" s="518">
        <v>717918</v>
      </c>
    </row>
    <row r="14671" spans="1:9" x14ac:dyDescent="0.2">
      <c r="A14671" s="518" t="s">
        <v>181</v>
      </c>
      <c r="B14671" s="518">
        <v>717983</v>
      </c>
      <c r="C14671" s="518" t="s">
        <v>2660</v>
      </c>
      <c r="D14671" s="518" t="s">
        <v>2142</v>
      </c>
      <c r="E14671" s="859">
        <v>36</v>
      </c>
      <c r="F14671" s="859">
        <v>26</v>
      </c>
      <c r="G14671" s="518" t="s">
        <v>128</v>
      </c>
      <c r="H14671" s="518" t="s">
        <v>181</v>
      </c>
      <c r="I14671" s="518">
        <v>717983</v>
      </c>
    </row>
    <row r="14672" spans="1:9" x14ac:dyDescent="0.2">
      <c r="A14672" s="518" t="s">
        <v>256</v>
      </c>
      <c r="B14672" s="518">
        <v>718015</v>
      </c>
      <c r="C14672" s="518" t="s">
        <v>2660</v>
      </c>
      <c r="D14672" s="518" t="s">
        <v>2197</v>
      </c>
      <c r="E14672" s="859">
        <v>19</v>
      </c>
      <c r="F14672" s="859">
        <v>0</v>
      </c>
      <c r="G14672" s="518" t="s">
        <v>128</v>
      </c>
      <c r="H14672" s="518" t="s">
        <v>256</v>
      </c>
      <c r="I14672" s="518">
        <v>718015</v>
      </c>
    </row>
    <row r="14673" spans="1:9" x14ac:dyDescent="0.2">
      <c r="A14673" s="518" t="s">
        <v>256</v>
      </c>
      <c r="B14673" s="518">
        <v>718023</v>
      </c>
      <c r="C14673" s="518" t="s">
        <v>2660</v>
      </c>
      <c r="D14673" s="518" t="s">
        <v>2197</v>
      </c>
      <c r="E14673" s="859">
        <v>31</v>
      </c>
      <c r="F14673" s="859">
        <v>0</v>
      </c>
      <c r="G14673" s="518" t="s">
        <v>128</v>
      </c>
      <c r="H14673" s="518" t="s">
        <v>256</v>
      </c>
      <c r="I14673" s="518">
        <v>718023</v>
      </c>
    </row>
    <row r="14674" spans="1:9" x14ac:dyDescent="0.2">
      <c r="A14674" s="518" t="s">
        <v>164</v>
      </c>
      <c r="B14674" s="518">
        <v>718080</v>
      </c>
      <c r="C14674" s="518" t="s">
        <v>2660</v>
      </c>
      <c r="D14674" s="518" t="s">
        <v>1653</v>
      </c>
      <c r="E14674" s="859">
        <v>26</v>
      </c>
      <c r="F14674" s="859">
        <v>0</v>
      </c>
      <c r="G14674" s="518" t="s">
        <v>128</v>
      </c>
      <c r="H14674" s="518" t="s">
        <v>164</v>
      </c>
      <c r="I14674" s="518">
        <v>718080</v>
      </c>
    </row>
    <row r="14675" spans="1:9" x14ac:dyDescent="0.2">
      <c r="A14675" s="518" t="s">
        <v>164</v>
      </c>
      <c r="B14675" s="518">
        <v>718106</v>
      </c>
      <c r="C14675" s="518" t="s">
        <v>2660</v>
      </c>
      <c r="D14675" s="518" t="s">
        <v>8473</v>
      </c>
      <c r="E14675" s="859">
        <v>35</v>
      </c>
      <c r="F14675" s="859">
        <v>0</v>
      </c>
      <c r="G14675" s="518" t="s">
        <v>128</v>
      </c>
      <c r="H14675" s="518" t="s">
        <v>164</v>
      </c>
      <c r="I14675" s="518">
        <v>718106</v>
      </c>
    </row>
    <row r="14676" spans="1:9" x14ac:dyDescent="0.2">
      <c r="A14676" s="518" t="s">
        <v>349</v>
      </c>
      <c r="B14676" s="518">
        <v>718213</v>
      </c>
      <c r="C14676" s="518" t="s">
        <v>2660</v>
      </c>
      <c r="D14676" s="518" t="s">
        <v>6474</v>
      </c>
      <c r="E14676" s="859">
        <v>33</v>
      </c>
      <c r="F14676" s="859">
        <v>0</v>
      </c>
      <c r="G14676" s="518" t="s">
        <v>128</v>
      </c>
      <c r="H14676" s="518" t="s">
        <v>349</v>
      </c>
      <c r="I14676" s="518">
        <v>718213</v>
      </c>
    </row>
    <row r="14677" spans="1:9" x14ac:dyDescent="0.2">
      <c r="A14677" s="518" t="s">
        <v>231</v>
      </c>
      <c r="B14677" s="518">
        <v>718221</v>
      </c>
      <c r="C14677" s="518" t="s">
        <v>2660</v>
      </c>
      <c r="D14677" s="518" t="s">
        <v>9764</v>
      </c>
      <c r="E14677" s="859">
        <v>26</v>
      </c>
      <c r="F14677" s="859">
        <v>0</v>
      </c>
      <c r="G14677" s="518" t="s">
        <v>128</v>
      </c>
      <c r="H14677" s="518" t="s">
        <v>231</v>
      </c>
      <c r="I14677" s="518">
        <v>718221</v>
      </c>
    </row>
    <row r="14678" spans="1:9" x14ac:dyDescent="0.2">
      <c r="A14678" s="518" t="s">
        <v>256</v>
      </c>
      <c r="B14678" s="518">
        <v>718262</v>
      </c>
      <c r="C14678" s="518" t="s">
        <v>2660</v>
      </c>
      <c r="D14678" s="518" t="s">
        <v>2162</v>
      </c>
      <c r="E14678" s="859">
        <v>32</v>
      </c>
      <c r="F14678" s="859">
        <v>30</v>
      </c>
      <c r="G14678" s="518" t="s">
        <v>128</v>
      </c>
      <c r="H14678" s="518" t="s">
        <v>256</v>
      </c>
      <c r="I14678" s="518">
        <v>718262</v>
      </c>
    </row>
    <row r="14679" spans="1:9" x14ac:dyDescent="0.2">
      <c r="A14679" s="518" t="s">
        <v>181</v>
      </c>
      <c r="B14679" s="518">
        <v>718270</v>
      </c>
      <c r="C14679" s="518" t="s">
        <v>2660</v>
      </c>
      <c r="D14679" s="518" t="s">
        <v>2163</v>
      </c>
      <c r="E14679" s="859">
        <v>32</v>
      </c>
      <c r="F14679" s="859">
        <v>0</v>
      </c>
      <c r="G14679" s="518" t="s">
        <v>128</v>
      </c>
      <c r="H14679" s="518" t="s">
        <v>181</v>
      </c>
      <c r="I14679" s="518">
        <v>718270</v>
      </c>
    </row>
    <row r="14680" spans="1:9" x14ac:dyDescent="0.2">
      <c r="A14680" s="518" t="s">
        <v>256</v>
      </c>
      <c r="B14680" s="518">
        <v>718296</v>
      </c>
      <c r="C14680" s="518" t="s">
        <v>2660</v>
      </c>
      <c r="D14680" s="518" t="s">
        <v>2164</v>
      </c>
      <c r="E14680" s="859">
        <v>34</v>
      </c>
      <c r="F14680" s="859">
        <v>30</v>
      </c>
      <c r="G14680" s="518" t="s">
        <v>128</v>
      </c>
      <c r="H14680" s="518" t="s">
        <v>256</v>
      </c>
      <c r="I14680" s="518">
        <v>718296</v>
      </c>
    </row>
    <row r="14681" spans="1:9" x14ac:dyDescent="0.2">
      <c r="A14681" s="518" t="s">
        <v>181</v>
      </c>
      <c r="B14681" s="518">
        <v>718304</v>
      </c>
      <c r="C14681" s="518" t="s">
        <v>2660</v>
      </c>
      <c r="D14681" s="518" t="s">
        <v>2165</v>
      </c>
      <c r="E14681" s="859">
        <v>30</v>
      </c>
      <c r="F14681" s="859">
        <v>0</v>
      </c>
      <c r="G14681" s="518" t="s">
        <v>128</v>
      </c>
      <c r="H14681" s="518" t="s">
        <v>181</v>
      </c>
      <c r="I14681" s="518">
        <v>718304</v>
      </c>
    </row>
    <row r="14682" spans="1:9" x14ac:dyDescent="0.2">
      <c r="A14682" s="518" t="s">
        <v>378</v>
      </c>
      <c r="B14682" s="518">
        <v>718312</v>
      </c>
      <c r="C14682" s="518" t="s">
        <v>2660</v>
      </c>
      <c r="D14682" s="518" t="s">
        <v>796</v>
      </c>
      <c r="E14682" s="859">
        <v>19</v>
      </c>
      <c r="F14682" s="859">
        <v>0</v>
      </c>
      <c r="G14682" s="518" t="s">
        <v>128</v>
      </c>
      <c r="H14682" s="518" t="s">
        <v>378</v>
      </c>
      <c r="I14682" s="518">
        <v>718312</v>
      </c>
    </row>
    <row r="14683" spans="1:9" x14ac:dyDescent="0.2">
      <c r="A14683" s="518" t="s">
        <v>256</v>
      </c>
      <c r="B14683" s="518">
        <v>718320</v>
      </c>
      <c r="C14683" s="518" t="s">
        <v>2660</v>
      </c>
      <c r="D14683" s="518" t="s">
        <v>2166</v>
      </c>
      <c r="E14683" s="859">
        <v>31</v>
      </c>
      <c r="F14683" s="859">
        <v>29</v>
      </c>
      <c r="G14683" s="518" t="s">
        <v>128</v>
      </c>
      <c r="H14683" s="518" t="s">
        <v>256</v>
      </c>
      <c r="I14683" s="518">
        <v>718320</v>
      </c>
    </row>
    <row r="14684" spans="1:9" x14ac:dyDescent="0.2">
      <c r="A14684" s="518" t="s">
        <v>181</v>
      </c>
      <c r="B14684" s="518">
        <v>718338</v>
      </c>
      <c r="C14684" s="518" t="s">
        <v>2660</v>
      </c>
      <c r="D14684" s="518" t="s">
        <v>2167</v>
      </c>
      <c r="E14684" s="859">
        <v>33</v>
      </c>
      <c r="F14684" s="859">
        <v>0</v>
      </c>
      <c r="G14684" s="518" t="s">
        <v>128</v>
      </c>
      <c r="H14684" s="518" t="s">
        <v>181</v>
      </c>
      <c r="I14684" s="518">
        <v>718338</v>
      </c>
    </row>
    <row r="14685" spans="1:9" x14ac:dyDescent="0.2">
      <c r="A14685" s="518" t="s">
        <v>256</v>
      </c>
      <c r="B14685" s="518">
        <v>718346</v>
      </c>
      <c r="C14685" s="518" t="s">
        <v>2660</v>
      </c>
      <c r="D14685" s="518" t="s">
        <v>2168</v>
      </c>
      <c r="E14685" s="859">
        <v>32</v>
      </c>
      <c r="F14685" s="859">
        <v>28</v>
      </c>
      <c r="G14685" s="518" t="s">
        <v>128</v>
      </c>
      <c r="H14685" s="518" t="s">
        <v>256</v>
      </c>
      <c r="I14685" s="518">
        <v>718346</v>
      </c>
    </row>
    <row r="14686" spans="1:9" x14ac:dyDescent="0.2">
      <c r="A14686" s="518" t="s">
        <v>180</v>
      </c>
      <c r="B14686" s="518">
        <v>718387</v>
      </c>
      <c r="C14686" s="518" t="s">
        <v>2660</v>
      </c>
      <c r="D14686" s="518" t="s">
        <v>2169</v>
      </c>
      <c r="E14686" s="859">
        <v>22</v>
      </c>
      <c r="F14686" s="859">
        <v>0</v>
      </c>
      <c r="G14686" s="518" t="s">
        <v>128</v>
      </c>
      <c r="H14686" s="518" t="s">
        <v>180</v>
      </c>
      <c r="I14686" s="518">
        <v>718395</v>
      </c>
    </row>
    <row r="14687" spans="1:9" x14ac:dyDescent="0.2">
      <c r="A14687" s="518" t="s">
        <v>180</v>
      </c>
      <c r="B14687" s="518">
        <v>718395</v>
      </c>
      <c r="C14687" s="518" t="s">
        <v>2660</v>
      </c>
      <c r="D14687" s="518" t="s">
        <v>2170</v>
      </c>
      <c r="E14687" s="859">
        <v>25</v>
      </c>
      <c r="F14687" s="859">
        <v>0</v>
      </c>
      <c r="G14687" s="518" t="s">
        <v>128</v>
      </c>
      <c r="H14687" s="518" t="s">
        <v>180</v>
      </c>
      <c r="I14687" s="518">
        <v>718395</v>
      </c>
    </row>
    <row r="14688" spans="1:9" x14ac:dyDescent="0.2">
      <c r="A14688" s="518" t="s">
        <v>256</v>
      </c>
      <c r="B14688" s="518">
        <v>718403</v>
      </c>
      <c r="C14688" s="518" t="s">
        <v>2660</v>
      </c>
      <c r="D14688" s="518" t="s">
        <v>1639</v>
      </c>
      <c r="E14688" s="859">
        <v>32</v>
      </c>
      <c r="F14688" s="859">
        <v>29</v>
      </c>
      <c r="G14688" s="518" t="s">
        <v>128</v>
      </c>
      <c r="H14688" s="518" t="s">
        <v>256</v>
      </c>
      <c r="I14688" s="518">
        <v>718403</v>
      </c>
    </row>
    <row r="14689" spans="1:9" x14ac:dyDescent="0.2">
      <c r="A14689" s="518" t="s">
        <v>256</v>
      </c>
      <c r="B14689" s="518">
        <v>718429</v>
      </c>
      <c r="C14689" s="518" t="s">
        <v>2660</v>
      </c>
      <c r="D14689" s="518" t="s">
        <v>1640</v>
      </c>
      <c r="E14689" s="859">
        <v>31</v>
      </c>
      <c r="F14689" s="859">
        <v>30</v>
      </c>
      <c r="G14689" s="518" t="s">
        <v>128</v>
      </c>
      <c r="H14689" s="518" t="s">
        <v>256</v>
      </c>
      <c r="I14689" s="518">
        <v>718429</v>
      </c>
    </row>
    <row r="14690" spans="1:9" x14ac:dyDescent="0.2">
      <c r="A14690" s="518" t="s">
        <v>256</v>
      </c>
      <c r="B14690" s="518">
        <v>718460</v>
      </c>
      <c r="C14690" s="518" t="s">
        <v>2660</v>
      </c>
      <c r="D14690" s="518" t="s">
        <v>1641</v>
      </c>
      <c r="E14690" s="859">
        <v>22</v>
      </c>
      <c r="F14690" s="859">
        <v>0</v>
      </c>
      <c r="G14690" s="518" t="s">
        <v>128</v>
      </c>
      <c r="H14690" s="518" t="s">
        <v>256</v>
      </c>
      <c r="I14690" s="518">
        <v>718460</v>
      </c>
    </row>
    <row r="14691" spans="1:9" x14ac:dyDescent="0.2">
      <c r="A14691" s="518" t="s">
        <v>181</v>
      </c>
      <c r="B14691" s="518">
        <v>718478</v>
      </c>
      <c r="C14691" s="518" t="s">
        <v>2660</v>
      </c>
      <c r="D14691" s="518" t="s">
        <v>1642</v>
      </c>
      <c r="E14691" s="859">
        <v>29</v>
      </c>
      <c r="F14691" s="859">
        <v>0</v>
      </c>
      <c r="G14691" s="518" t="s">
        <v>128</v>
      </c>
      <c r="H14691" s="518" t="s">
        <v>181</v>
      </c>
      <c r="I14691" s="518">
        <v>718478</v>
      </c>
    </row>
    <row r="14692" spans="1:9" x14ac:dyDescent="0.2">
      <c r="A14692" s="518" t="s">
        <v>181</v>
      </c>
      <c r="B14692" s="518">
        <v>718486</v>
      </c>
      <c r="C14692" s="518" t="s">
        <v>2660</v>
      </c>
      <c r="D14692" s="518" t="s">
        <v>1643</v>
      </c>
      <c r="E14692" s="859">
        <v>26</v>
      </c>
      <c r="F14692" s="859">
        <v>0</v>
      </c>
      <c r="G14692" s="518" t="s">
        <v>128</v>
      </c>
      <c r="H14692" s="518" t="s">
        <v>181</v>
      </c>
      <c r="I14692" s="518">
        <v>718486</v>
      </c>
    </row>
    <row r="14693" spans="1:9" x14ac:dyDescent="0.2">
      <c r="A14693" s="518" t="s">
        <v>256</v>
      </c>
      <c r="B14693" s="518">
        <v>718494</v>
      </c>
      <c r="C14693" s="518" t="s">
        <v>2660</v>
      </c>
      <c r="D14693" s="518" t="s">
        <v>1644</v>
      </c>
      <c r="E14693" s="859">
        <v>12</v>
      </c>
      <c r="F14693" s="859">
        <v>8</v>
      </c>
      <c r="G14693" s="518" t="s">
        <v>128</v>
      </c>
      <c r="H14693" s="518" t="s">
        <v>256</v>
      </c>
      <c r="I14693" s="518">
        <v>542654</v>
      </c>
    </row>
    <row r="14694" spans="1:9" x14ac:dyDescent="0.2">
      <c r="A14694" s="518" t="s">
        <v>283</v>
      </c>
      <c r="B14694" s="518">
        <v>718528</v>
      </c>
      <c r="C14694" s="518" t="s">
        <v>2660</v>
      </c>
      <c r="D14694" s="518" t="s">
        <v>593</v>
      </c>
      <c r="E14694" s="859">
        <v>28</v>
      </c>
      <c r="F14694" s="859">
        <v>9</v>
      </c>
      <c r="G14694" s="518" t="s">
        <v>128</v>
      </c>
      <c r="H14694" s="518" t="s">
        <v>283</v>
      </c>
      <c r="I14694" s="518">
        <v>718528</v>
      </c>
    </row>
    <row r="14695" spans="1:9" x14ac:dyDescent="0.2">
      <c r="A14695" s="518" t="s">
        <v>256</v>
      </c>
      <c r="B14695" s="518">
        <v>718536</v>
      </c>
      <c r="C14695" s="518" t="s">
        <v>2660</v>
      </c>
      <c r="D14695" s="518" t="s">
        <v>1673</v>
      </c>
      <c r="E14695" s="859">
        <v>21</v>
      </c>
      <c r="F14695" s="859">
        <v>0</v>
      </c>
      <c r="G14695" s="518" t="s">
        <v>128</v>
      </c>
      <c r="H14695" s="518" t="s">
        <v>256</v>
      </c>
      <c r="I14695" s="518">
        <v>718536</v>
      </c>
    </row>
    <row r="14696" spans="1:9" x14ac:dyDescent="0.2">
      <c r="A14696" s="518" t="s">
        <v>181</v>
      </c>
      <c r="B14696" s="518">
        <v>718577</v>
      </c>
      <c r="C14696" s="518" t="s">
        <v>2660</v>
      </c>
      <c r="D14696" s="518" t="s">
        <v>1674</v>
      </c>
      <c r="E14696" s="859">
        <v>35</v>
      </c>
      <c r="F14696" s="859">
        <v>0</v>
      </c>
      <c r="G14696" s="518" t="s">
        <v>128</v>
      </c>
      <c r="H14696" s="518" t="s">
        <v>181</v>
      </c>
      <c r="I14696" s="518">
        <v>718577</v>
      </c>
    </row>
    <row r="14697" spans="1:9" x14ac:dyDescent="0.2">
      <c r="A14697" s="518" t="s">
        <v>180</v>
      </c>
      <c r="B14697" s="518">
        <v>718619</v>
      </c>
      <c r="C14697" s="518" t="s">
        <v>2660</v>
      </c>
      <c r="D14697" s="518" t="s">
        <v>1757</v>
      </c>
      <c r="E14697" s="859">
        <v>26</v>
      </c>
      <c r="F14697" s="859">
        <v>0</v>
      </c>
      <c r="G14697" s="518" t="s">
        <v>128</v>
      </c>
      <c r="H14697" s="518" t="s">
        <v>180</v>
      </c>
      <c r="I14697" s="518">
        <v>718619</v>
      </c>
    </row>
    <row r="14698" spans="1:9" x14ac:dyDescent="0.2">
      <c r="A14698" s="518" t="s">
        <v>180</v>
      </c>
      <c r="B14698" s="518">
        <v>718718</v>
      </c>
      <c r="C14698" s="518" t="s">
        <v>2660</v>
      </c>
      <c r="D14698" s="518" t="s">
        <v>9765</v>
      </c>
      <c r="E14698" s="859">
        <v>21</v>
      </c>
      <c r="F14698" s="859">
        <v>0</v>
      </c>
      <c r="G14698" s="518" t="s">
        <v>128</v>
      </c>
      <c r="H14698" s="518" t="s">
        <v>180</v>
      </c>
      <c r="I14698" s="518">
        <v>718718</v>
      </c>
    </row>
    <row r="14699" spans="1:9" x14ac:dyDescent="0.2">
      <c r="A14699" s="518" t="s">
        <v>256</v>
      </c>
      <c r="B14699" s="518">
        <v>718726</v>
      </c>
      <c r="C14699" s="518" t="s">
        <v>2660</v>
      </c>
      <c r="D14699" s="518" t="s">
        <v>9766</v>
      </c>
      <c r="E14699" s="859">
        <v>21</v>
      </c>
      <c r="F14699" s="859">
        <v>0</v>
      </c>
      <c r="G14699" s="518" t="s">
        <v>128</v>
      </c>
      <c r="H14699" s="518" t="s">
        <v>256</v>
      </c>
      <c r="I14699" s="518">
        <v>718726</v>
      </c>
    </row>
    <row r="14700" spans="1:9" x14ac:dyDescent="0.2">
      <c r="A14700" s="518" t="s">
        <v>256</v>
      </c>
      <c r="B14700" s="518">
        <v>718809</v>
      </c>
      <c r="C14700" s="518" t="s">
        <v>2660</v>
      </c>
      <c r="D14700" s="518" t="s">
        <v>1838</v>
      </c>
      <c r="E14700" s="859">
        <v>28</v>
      </c>
      <c r="F14700" s="859">
        <v>28</v>
      </c>
      <c r="G14700" s="518" t="s">
        <v>128</v>
      </c>
      <c r="H14700" s="518" t="s">
        <v>256</v>
      </c>
      <c r="I14700" s="518">
        <v>718809</v>
      </c>
    </row>
    <row r="14701" spans="1:9" x14ac:dyDescent="0.2">
      <c r="A14701" s="518" t="s">
        <v>246</v>
      </c>
      <c r="B14701" s="518">
        <v>718858</v>
      </c>
      <c r="C14701" s="518" t="s">
        <v>2660</v>
      </c>
      <c r="D14701" s="518" t="s">
        <v>1839</v>
      </c>
      <c r="E14701" s="859">
        <v>35</v>
      </c>
      <c r="F14701" s="859">
        <v>30</v>
      </c>
      <c r="G14701" s="518" t="s">
        <v>128</v>
      </c>
      <c r="H14701" s="518" t="s">
        <v>246</v>
      </c>
      <c r="I14701" s="518">
        <v>718858</v>
      </c>
    </row>
    <row r="14702" spans="1:9" x14ac:dyDescent="0.2">
      <c r="A14702" s="518" t="s">
        <v>279</v>
      </c>
      <c r="B14702" s="518">
        <v>718916</v>
      </c>
      <c r="C14702" s="518" t="s">
        <v>2660</v>
      </c>
      <c r="D14702" s="518" t="s">
        <v>1840</v>
      </c>
      <c r="E14702" s="859">
        <v>32</v>
      </c>
      <c r="F14702" s="859">
        <v>0</v>
      </c>
      <c r="G14702" s="518" t="s">
        <v>128</v>
      </c>
      <c r="H14702" s="518" t="s">
        <v>279</v>
      </c>
      <c r="I14702" s="518">
        <v>718916</v>
      </c>
    </row>
    <row r="14703" spans="1:9" x14ac:dyDescent="0.2">
      <c r="A14703" s="518" t="s">
        <v>256</v>
      </c>
      <c r="B14703" s="518">
        <v>718973</v>
      </c>
      <c r="C14703" s="518" t="s">
        <v>2660</v>
      </c>
      <c r="D14703" s="518" t="s">
        <v>1841</v>
      </c>
      <c r="E14703" s="859">
        <v>27</v>
      </c>
      <c r="F14703" s="859">
        <v>0</v>
      </c>
      <c r="G14703" s="518" t="s">
        <v>128</v>
      </c>
      <c r="H14703" s="518" t="s">
        <v>256</v>
      </c>
      <c r="I14703" s="518">
        <v>718973</v>
      </c>
    </row>
    <row r="14704" spans="1:9" x14ac:dyDescent="0.2">
      <c r="A14704" s="518" t="s">
        <v>180</v>
      </c>
      <c r="B14704" s="518">
        <v>719070</v>
      </c>
      <c r="C14704" s="518" t="s">
        <v>2660</v>
      </c>
      <c r="D14704" s="518" t="s">
        <v>1958</v>
      </c>
      <c r="E14704" s="859">
        <v>17</v>
      </c>
      <c r="F14704" s="859">
        <v>0</v>
      </c>
      <c r="G14704" s="518" t="s">
        <v>128</v>
      </c>
      <c r="H14704" s="518" t="s">
        <v>180</v>
      </c>
      <c r="I14704" s="518">
        <v>719070</v>
      </c>
    </row>
    <row r="14705" spans="1:9" x14ac:dyDescent="0.2">
      <c r="A14705" s="518" t="s">
        <v>256</v>
      </c>
      <c r="B14705" s="518">
        <v>719161</v>
      </c>
      <c r="C14705" s="518" t="s">
        <v>2660</v>
      </c>
      <c r="D14705" s="518" t="s">
        <v>655</v>
      </c>
      <c r="E14705" s="859">
        <v>17</v>
      </c>
      <c r="F14705" s="859">
        <v>0</v>
      </c>
      <c r="G14705" s="518" t="s">
        <v>128</v>
      </c>
      <c r="H14705" s="518" t="s">
        <v>256</v>
      </c>
      <c r="I14705" s="518">
        <v>719161</v>
      </c>
    </row>
    <row r="14706" spans="1:9" x14ac:dyDescent="0.2">
      <c r="A14706" s="518" t="s">
        <v>351</v>
      </c>
      <c r="B14706" s="518">
        <v>719286</v>
      </c>
      <c r="C14706" s="518" t="s">
        <v>2660</v>
      </c>
      <c r="D14706" s="518" t="s">
        <v>2022</v>
      </c>
      <c r="E14706" s="859">
        <v>14</v>
      </c>
      <c r="F14706" s="859">
        <v>14</v>
      </c>
      <c r="G14706" s="518" t="s">
        <v>128</v>
      </c>
      <c r="H14706" s="518" t="s">
        <v>351</v>
      </c>
      <c r="I14706" s="518">
        <v>719286</v>
      </c>
    </row>
    <row r="14707" spans="1:9" x14ac:dyDescent="0.2">
      <c r="A14707" s="518" t="s">
        <v>303</v>
      </c>
      <c r="B14707" s="518">
        <v>719310</v>
      </c>
      <c r="C14707" s="518" t="s">
        <v>2660</v>
      </c>
      <c r="D14707" s="518" t="s">
        <v>2023</v>
      </c>
      <c r="E14707" s="859">
        <v>34</v>
      </c>
      <c r="F14707" s="859">
        <v>34</v>
      </c>
      <c r="G14707" s="518" t="s">
        <v>128</v>
      </c>
      <c r="H14707" s="518" t="s">
        <v>303</v>
      </c>
      <c r="I14707" s="518">
        <v>719310</v>
      </c>
    </row>
    <row r="14708" spans="1:9" x14ac:dyDescent="0.2">
      <c r="A14708" s="518" t="s">
        <v>303</v>
      </c>
      <c r="B14708" s="518">
        <v>719328</v>
      </c>
      <c r="C14708" s="518" t="s">
        <v>2660</v>
      </c>
      <c r="D14708" s="518" t="s">
        <v>2023</v>
      </c>
      <c r="E14708" s="859">
        <v>32</v>
      </c>
      <c r="F14708" s="859">
        <v>32</v>
      </c>
      <c r="G14708" s="518" t="s">
        <v>128</v>
      </c>
      <c r="H14708" s="518" t="s">
        <v>303</v>
      </c>
      <c r="I14708" s="518">
        <v>719328</v>
      </c>
    </row>
    <row r="14709" spans="1:9" x14ac:dyDescent="0.2">
      <c r="A14709" s="518" t="s">
        <v>292</v>
      </c>
      <c r="B14709" s="518">
        <v>719369</v>
      </c>
      <c r="C14709" s="518" t="s">
        <v>2660</v>
      </c>
      <c r="D14709" s="518" t="s">
        <v>1880</v>
      </c>
      <c r="E14709" s="859">
        <v>30</v>
      </c>
      <c r="F14709" s="859">
        <v>0</v>
      </c>
      <c r="G14709" s="518" t="s">
        <v>128</v>
      </c>
      <c r="H14709" s="518" t="s">
        <v>292</v>
      </c>
      <c r="I14709" s="518">
        <v>719369</v>
      </c>
    </row>
    <row r="14710" spans="1:9" x14ac:dyDescent="0.2">
      <c r="A14710" s="518" t="s">
        <v>256</v>
      </c>
      <c r="B14710" s="518">
        <v>719377</v>
      </c>
      <c r="C14710" s="518" t="s">
        <v>2660</v>
      </c>
      <c r="D14710" s="518" t="s">
        <v>2088</v>
      </c>
      <c r="E14710" s="859">
        <v>15</v>
      </c>
      <c r="F14710" s="859">
        <v>0</v>
      </c>
      <c r="G14710" s="518" t="s">
        <v>128</v>
      </c>
      <c r="H14710" s="518" t="s">
        <v>256</v>
      </c>
      <c r="I14710" s="518">
        <v>719377</v>
      </c>
    </row>
    <row r="14711" spans="1:9" x14ac:dyDescent="0.2">
      <c r="A14711" s="518" t="s">
        <v>181</v>
      </c>
      <c r="B14711" s="518">
        <v>719393</v>
      </c>
      <c r="C14711" s="518" t="s">
        <v>2660</v>
      </c>
      <c r="D14711" s="518" t="s">
        <v>2089</v>
      </c>
      <c r="E14711" s="859">
        <v>23</v>
      </c>
      <c r="F14711" s="859">
        <v>23</v>
      </c>
      <c r="G14711" s="518" t="s">
        <v>128</v>
      </c>
      <c r="H14711" s="518" t="s">
        <v>181</v>
      </c>
      <c r="I14711" s="518">
        <v>719393</v>
      </c>
    </row>
    <row r="14712" spans="1:9" x14ac:dyDescent="0.2">
      <c r="A14712" s="518" t="s">
        <v>237</v>
      </c>
      <c r="B14712" s="518">
        <v>719419</v>
      </c>
      <c r="C14712" s="518" t="s">
        <v>2660</v>
      </c>
      <c r="D14712" s="518" t="s">
        <v>6722</v>
      </c>
      <c r="E14712" s="859">
        <v>34</v>
      </c>
      <c r="F14712" s="859">
        <v>0</v>
      </c>
      <c r="G14712" s="518" t="s">
        <v>128</v>
      </c>
      <c r="H14712" s="518" t="s">
        <v>237</v>
      </c>
      <c r="I14712" s="518">
        <v>719419</v>
      </c>
    </row>
    <row r="14713" spans="1:9" x14ac:dyDescent="0.2">
      <c r="A14713" s="518" t="s">
        <v>361</v>
      </c>
      <c r="B14713" s="518">
        <v>719435</v>
      </c>
      <c r="C14713" s="518" t="s">
        <v>2660</v>
      </c>
      <c r="D14713" s="518" t="s">
        <v>9767</v>
      </c>
      <c r="E14713" s="859">
        <v>22</v>
      </c>
      <c r="F14713" s="859">
        <v>0</v>
      </c>
      <c r="G14713" s="518" t="s">
        <v>128</v>
      </c>
      <c r="H14713" s="518" t="s">
        <v>361</v>
      </c>
      <c r="I14713" s="518">
        <v>719435</v>
      </c>
    </row>
    <row r="14714" spans="1:9" x14ac:dyDescent="0.2">
      <c r="A14714" s="518" t="s">
        <v>256</v>
      </c>
      <c r="B14714" s="518">
        <v>719500</v>
      </c>
      <c r="C14714" s="518" t="s">
        <v>2660</v>
      </c>
      <c r="D14714" s="518" t="s">
        <v>1784</v>
      </c>
      <c r="E14714" s="859">
        <v>19</v>
      </c>
      <c r="F14714" s="859">
        <v>15</v>
      </c>
      <c r="G14714" s="518" t="s">
        <v>128</v>
      </c>
      <c r="H14714" s="518" t="s">
        <v>256</v>
      </c>
      <c r="I14714" s="518">
        <v>719500</v>
      </c>
    </row>
    <row r="14715" spans="1:9" x14ac:dyDescent="0.2">
      <c r="A14715" s="518" t="s">
        <v>292</v>
      </c>
      <c r="B14715" s="518">
        <v>719518</v>
      </c>
      <c r="C14715" s="518" t="s">
        <v>2660</v>
      </c>
      <c r="D14715" s="518" t="s">
        <v>630</v>
      </c>
      <c r="E14715" s="859">
        <v>32</v>
      </c>
      <c r="F14715" s="859">
        <v>0</v>
      </c>
      <c r="G14715" s="518" t="s">
        <v>128</v>
      </c>
      <c r="H14715" s="518" t="s">
        <v>292</v>
      </c>
      <c r="I14715" s="518">
        <v>719518</v>
      </c>
    </row>
    <row r="14716" spans="1:9" x14ac:dyDescent="0.2">
      <c r="A14716" s="518" t="s">
        <v>8494</v>
      </c>
      <c r="B14716" s="518">
        <v>719526</v>
      </c>
      <c r="C14716" s="518" t="s">
        <v>2660</v>
      </c>
      <c r="D14716" s="518" t="s">
        <v>707</v>
      </c>
      <c r="E14716" s="859">
        <v>35</v>
      </c>
      <c r="F14716" s="859">
        <v>34</v>
      </c>
      <c r="G14716" s="518" t="s">
        <v>128</v>
      </c>
      <c r="H14716" s="518" t="s">
        <v>8494</v>
      </c>
      <c r="I14716" s="518">
        <v>719526</v>
      </c>
    </row>
    <row r="14717" spans="1:9" x14ac:dyDescent="0.2">
      <c r="A14717" s="518" t="s">
        <v>181</v>
      </c>
      <c r="B14717" s="518">
        <v>719534</v>
      </c>
      <c r="C14717" s="518" t="s">
        <v>2660</v>
      </c>
      <c r="D14717" s="518" t="s">
        <v>1992</v>
      </c>
      <c r="E14717" s="859">
        <v>14</v>
      </c>
      <c r="F14717" s="859">
        <v>0</v>
      </c>
      <c r="G14717" s="518" t="s">
        <v>128</v>
      </c>
      <c r="H14717" s="518" t="s">
        <v>181</v>
      </c>
      <c r="I14717" s="518">
        <v>716092</v>
      </c>
    </row>
    <row r="14718" spans="1:9" x14ac:dyDescent="0.2">
      <c r="A14718" s="518" t="s">
        <v>147</v>
      </c>
      <c r="B14718" s="518">
        <v>719617</v>
      </c>
      <c r="C14718" s="518" t="s">
        <v>2660</v>
      </c>
      <c r="D14718" s="518" t="s">
        <v>2188</v>
      </c>
      <c r="E14718" s="859">
        <v>32</v>
      </c>
      <c r="F14718" s="859">
        <v>0</v>
      </c>
      <c r="G14718" s="518" t="s">
        <v>128</v>
      </c>
      <c r="H14718" s="518" t="s">
        <v>147</v>
      </c>
      <c r="I14718" s="518">
        <v>719617</v>
      </c>
    </row>
    <row r="14719" spans="1:9" x14ac:dyDescent="0.2">
      <c r="A14719" s="518" t="s">
        <v>256</v>
      </c>
      <c r="B14719" s="518">
        <v>719633</v>
      </c>
      <c r="C14719" s="518" t="s">
        <v>2660</v>
      </c>
      <c r="D14719" s="518" t="s">
        <v>2189</v>
      </c>
      <c r="E14719" s="859">
        <v>21</v>
      </c>
      <c r="F14719" s="859">
        <v>0</v>
      </c>
      <c r="G14719" s="518" t="s">
        <v>128</v>
      </c>
      <c r="H14719" s="518" t="s">
        <v>256</v>
      </c>
      <c r="I14719" s="518">
        <v>719633</v>
      </c>
    </row>
    <row r="14720" spans="1:9" x14ac:dyDescent="0.2">
      <c r="A14720" s="518" t="s">
        <v>147</v>
      </c>
      <c r="B14720" s="518">
        <v>719658</v>
      </c>
      <c r="C14720" s="518" t="s">
        <v>2660</v>
      </c>
      <c r="D14720" s="518" t="s">
        <v>2190</v>
      </c>
      <c r="E14720" s="859">
        <v>30</v>
      </c>
      <c r="F14720" s="859">
        <v>0</v>
      </c>
      <c r="G14720" s="518" t="s">
        <v>128</v>
      </c>
      <c r="H14720" s="518" t="s">
        <v>147</v>
      </c>
      <c r="I14720" s="518">
        <v>719658</v>
      </c>
    </row>
    <row r="14721" spans="1:9" x14ac:dyDescent="0.2">
      <c r="A14721" s="518" t="s">
        <v>164</v>
      </c>
      <c r="B14721" s="518">
        <v>719674</v>
      </c>
      <c r="C14721" s="518" t="s">
        <v>2660</v>
      </c>
      <c r="D14721" s="518" t="s">
        <v>2191</v>
      </c>
      <c r="E14721" s="859">
        <v>28</v>
      </c>
      <c r="F14721" s="859">
        <v>0</v>
      </c>
      <c r="G14721" s="518" t="s">
        <v>128</v>
      </c>
      <c r="H14721" s="518" t="s">
        <v>164</v>
      </c>
      <c r="I14721" s="518">
        <v>719674</v>
      </c>
    </row>
    <row r="14722" spans="1:9" x14ac:dyDescent="0.2">
      <c r="A14722" s="518" t="s">
        <v>164</v>
      </c>
      <c r="B14722" s="518">
        <v>719690</v>
      </c>
      <c r="C14722" s="518" t="s">
        <v>2660</v>
      </c>
      <c r="D14722" s="518" t="s">
        <v>2192</v>
      </c>
      <c r="E14722" s="859">
        <v>35</v>
      </c>
      <c r="F14722" s="859">
        <v>0</v>
      </c>
      <c r="G14722" s="518" t="s">
        <v>128</v>
      </c>
      <c r="H14722" s="518" t="s">
        <v>164</v>
      </c>
      <c r="I14722" s="518">
        <v>719690</v>
      </c>
    </row>
    <row r="14723" spans="1:9" x14ac:dyDescent="0.2">
      <c r="A14723" s="518" t="s">
        <v>256</v>
      </c>
      <c r="B14723" s="518">
        <v>719823</v>
      </c>
      <c r="C14723" s="518" t="s">
        <v>2660</v>
      </c>
      <c r="D14723" s="518" t="s">
        <v>9768</v>
      </c>
      <c r="E14723" s="859">
        <v>35</v>
      </c>
      <c r="F14723" s="859">
        <v>0</v>
      </c>
      <c r="G14723" s="518" t="s">
        <v>128</v>
      </c>
      <c r="H14723" s="518" t="s">
        <v>256</v>
      </c>
      <c r="I14723" s="518">
        <v>719823</v>
      </c>
    </row>
    <row r="14724" spans="1:9" x14ac:dyDescent="0.2">
      <c r="A14724" s="518" t="s">
        <v>256</v>
      </c>
      <c r="B14724" s="518">
        <v>719849</v>
      </c>
      <c r="C14724" s="518" t="s">
        <v>2660</v>
      </c>
      <c r="D14724" s="518" t="s">
        <v>9769</v>
      </c>
      <c r="E14724" s="859">
        <v>35</v>
      </c>
      <c r="F14724" s="859">
        <v>0</v>
      </c>
      <c r="G14724" s="518" t="s">
        <v>128</v>
      </c>
      <c r="H14724" s="518" t="s">
        <v>256</v>
      </c>
      <c r="I14724" s="518">
        <v>719849</v>
      </c>
    </row>
    <row r="14725" spans="1:9" x14ac:dyDescent="0.2">
      <c r="A14725" s="518" t="s">
        <v>270</v>
      </c>
      <c r="B14725" s="518">
        <v>719997</v>
      </c>
      <c r="C14725" s="518" t="s">
        <v>2660</v>
      </c>
      <c r="D14725" s="518" t="s">
        <v>9770</v>
      </c>
      <c r="E14725" s="859">
        <v>31</v>
      </c>
      <c r="F14725" s="859">
        <v>0</v>
      </c>
      <c r="G14725" s="518" t="s">
        <v>128</v>
      </c>
      <c r="H14725" s="518" t="s">
        <v>270</v>
      </c>
      <c r="I14725" s="518">
        <v>719997</v>
      </c>
    </row>
    <row r="14726" spans="1:9" x14ac:dyDescent="0.2">
      <c r="A14726" s="518" t="s">
        <v>158</v>
      </c>
      <c r="B14726" s="518">
        <v>720359</v>
      </c>
      <c r="C14726" s="518" t="s">
        <v>2660</v>
      </c>
      <c r="D14726" s="518" t="s">
        <v>9771</v>
      </c>
      <c r="E14726" s="859">
        <v>24</v>
      </c>
      <c r="F14726" s="859">
        <v>0</v>
      </c>
      <c r="G14726" s="518" t="s">
        <v>128</v>
      </c>
      <c r="H14726" s="518" t="s">
        <v>158</v>
      </c>
      <c r="I14726" s="518">
        <v>720359</v>
      </c>
    </row>
    <row r="14727" spans="1:9" x14ac:dyDescent="0.2">
      <c r="A14727" s="518" t="s">
        <v>237</v>
      </c>
      <c r="B14727" s="518">
        <v>720367</v>
      </c>
      <c r="C14727" s="518" t="s">
        <v>2660</v>
      </c>
      <c r="D14727" s="518" t="s">
        <v>2632</v>
      </c>
      <c r="E14727" s="859">
        <v>32</v>
      </c>
      <c r="F14727" s="859">
        <v>32</v>
      </c>
      <c r="G14727" s="518" t="s">
        <v>128</v>
      </c>
      <c r="H14727" s="518" t="s">
        <v>237</v>
      </c>
      <c r="I14727" s="518">
        <v>720367</v>
      </c>
    </row>
    <row r="14728" spans="1:9" x14ac:dyDescent="0.2">
      <c r="A14728" s="518" t="s">
        <v>313</v>
      </c>
      <c r="B14728" s="518">
        <v>720409</v>
      </c>
      <c r="C14728" s="518" t="s">
        <v>2660</v>
      </c>
      <c r="D14728" s="518" t="s">
        <v>1925</v>
      </c>
      <c r="E14728" s="859">
        <v>24</v>
      </c>
      <c r="F14728" s="859">
        <v>12</v>
      </c>
      <c r="G14728" s="518" t="s">
        <v>128</v>
      </c>
      <c r="H14728" s="518" t="s">
        <v>313</v>
      </c>
      <c r="I14728" s="518">
        <v>526806</v>
      </c>
    </row>
    <row r="14729" spans="1:9" x14ac:dyDescent="0.2">
      <c r="A14729" s="518" t="s">
        <v>256</v>
      </c>
      <c r="B14729" s="518">
        <v>720458</v>
      </c>
      <c r="C14729" s="518" t="s">
        <v>2660</v>
      </c>
      <c r="D14729" s="518" t="s">
        <v>9216</v>
      </c>
      <c r="E14729" s="859">
        <v>33</v>
      </c>
      <c r="F14729" s="859">
        <v>0</v>
      </c>
      <c r="G14729" s="518" t="s">
        <v>128</v>
      </c>
      <c r="H14729" s="518" t="s">
        <v>256</v>
      </c>
      <c r="I14729" s="518">
        <v>720458</v>
      </c>
    </row>
    <row r="14730" spans="1:9" x14ac:dyDescent="0.2">
      <c r="A14730" s="518" t="s">
        <v>256</v>
      </c>
      <c r="B14730" s="518">
        <v>720474</v>
      </c>
      <c r="C14730" s="518" t="s">
        <v>2660</v>
      </c>
      <c r="D14730" s="518" t="s">
        <v>9772</v>
      </c>
      <c r="E14730" s="859">
        <v>35</v>
      </c>
      <c r="F14730" s="859">
        <v>0</v>
      </c>
      <c r="G14730" s="518" t="s">
        <v>128</v>
      </c>
      <c r="H14730" s="518" t="s">
        <v>256</v>
      </c>
      <c r="I14730" s="518">
        <v>720474</v>
      </c>
    </row>
    <row r="14731" spans="1:9" x14ac:dyDescent="0.2">
      <c r="A14731" s="518" t="s">
        <v>256</v>
      </c>
      <c r="B14731" s="518">
        <v>720490</v>
      </c>
      <c r="C14731" s="518" t="s">
        <v>2660</v>
      </c>
      <c r="D14731" s="518" t="s">
        <v>9773</v>
      </c>
      <c r="E14731" s="859">
        <v>33</v>
      </c>
      <c r="F14731" s="859">
        <v>0</v>
      </c>
      <c r="G14731" s="518" t="s">
        <v>128</v>
      </c>
      <c r="H14731" s="518" t="s">
        <v>256</v>
      </c>
      <c r="I14731" s="518">
        <v>720490</v>
      </c>
    </row>
    <row r="14732" spans="1:9" x14ac:dyDescent="0.2">
      <c r="A14732" s="518" t="s">
        <v>256</v>
      </c>
      <c r="B14732" s="518">
        <v>720508</v>
      </c>
      <c r="C14732" s="518" t="s">
        <v>2660</v>
      </c>
      <c r="D14732" s="518" t="s">
        <v>9774</v>
      </c>
      <c r="E14732" s="859">
        <v>35</v>
      </c>
      <c r="F14732" s="859">
        <v>0</v>
      </c>
      <c r="G14732" s="518" t="s">
        <v>128</v>
      </c>
      <c r="H14732" s="518" t="s">
        <v>256</v>
      </c>
      <c r="I14732" s="518">
        <v>720508</v>
      </c>
    </row>
    <row r="14733" spans="1:9" x14ac:dyDescent="0.2">
      <c r="A14733" s="518" t="s">
        <v>369</v>
      </c>
      <c r="B14733" s="518">
        <v>720581</v>
      </c>
      <c r="C14733" s="518" t="s">
        <v>2660</v>
      </c>
      <c r="D14733" s="518" t="s">
        <v>2026</v>
      </c>
      <c r="E14733" s="859">
        <v>31</v>
      </c>
      <c r="F14733" s="859">
        <v>0</v>
      </c>
      <c r="G14733" s="518" t="s">
        <v>128</v>
      </c>
      <c r="H14733" s="518" t="s">
        <v>369</v>
      </c>
      <c r="I14733" s="518">
        <v>720581</v>
      </c>
    </row>
    <row r="14734" spans="1:9" x14ac:dyDescent="0.2">
      <c r="A14734" s="518" t="s">
        <v>256</v>
      </c>
      <c r="B14734" s="518">
        <v>720599</v>
      </c>
      <c r="C14734" s="518" t="s">
        <v>2660</v>
      </c>
      <c r="D14734" s="518" t="s">
        <v>9775</v>
      </c>
      <c r="E14734" s="859">
        <v>30</v>
      </c>
      <c r="F14734" s="859">
        <v>0</v>
      </c>
      <c r="G14734" s="518" t="s">
        <v>128</v>
      </c>
      <c r="H14734" s="518" t="s">
        <v>256</v>
      </c>
      <c r="I14734" s="518">
        <v>720599</v>
      </c>
    </row>
    <row r="14735" spans="1:9" x14ac:dyDescent="0.2">
      <c r="A14735" s="518" t="s">
        <v>256</v>
      </c>
      <c r="B14735" s="518">
        <v>720607</v>
      </c>
      <c r="C14735" s="518" t="s">
        <v>2660</v>
      </c>
      <c r="D14735" s="518" t="s">
        <v>9776</v>
      </c>
      <c r="E14735" s="859">
        <v>23</v>
      </c>
      <c r="F14735" s="859">
        <v>0</v>
      </c>
      <c r="G14735" s="518" t="s">
        <v>128</v>
      </c>
      <c r="H14735" s="518" t="s">
        <v>256</v>
      </c>
      <c r="I14735" s="518">
        <v>720607</v>
      </c>
    </row>
    <row r="14736" spans="1:9" x14ac:dyDescent="0.2">
      <c r="A14736" s="518" t="s">
        <v>256</v>
      </c>
      <c r="B14736" s="518">
        <v>720623</v>
      </c>
      <c r="C14736" s="518" t="s">
        <v>2660</v>
      </c>
      <c r="D14736" s="518" t="s">
        <v>9777</v>
      </c>
      <c r="E14736" s="859">
        <v>35</v>
      </c>
      <c r="F14736" s="859">
        <v>0</v>
      </c>
      <c r="G14736" s="518" t="s">
        <v>128</v>
      </c>
      <c r="H14736" s="518" t="s">
        <v>256</v>
      </c>
      <c r="I14736" s="518">
        <v>720623</v>
      </c>
    </row>
    <row r="14737" spans="1:9" x14ac:dyDescent="0.2">
      <c r="A14737" s="518" t="s">
        <v>158</v>
      </c>
      <c r="B14737" s="518">
        <v>720664</v>
      </c>
      <c r="C14737" s="518" t="s">
        <v>2660</v>
      </c>
      <c r="D14737" s="518" t="s">
        <v>9778</v>
      </c>
      <c r="E14737" s="859">
        <v>19</v>
      </c>
      <c r="F14737" s="859">
        <v>0</v>
      </c>
      <c r="G14737" s="518" t="s">
        <v>128</v>
      </c>
      <c r="H14737" s="518" t="s">
        <v>158</v>
      </c>
      <c r="I14737" s="518">
        <v>721001</v>
      </c>
    </row>
    <row r="14738" spans="1:9" x14ac:dyDescent="0.2">
      <c r="A14738" s="518" t="s">
        <v>158</v>
      </c>
      <c r="B14738" s="518">
        <v>720672</v>
      </c>
      <c r="C14738" s="518" t="s">
        <v>2660</v>
      </c>
      <c r="D14738" s="518" t="s">
        <v>9779</v>
      </c>
      <c r="E14738" s="859">
        <v>31</v>
      </c>
      <c r="F14738" s="859">
        <v>0</v>
      </c>
      <c r="G14738" s="518" t="s">
        <v>128</v>
      </c>
      <c r="H14738" s="518" t="s">
        <v>158</v>
      </c>
      <c r="I14738" s="518">
        <v>720672</v>
      </c>
    </row>
    <row r="14739" spans="1:9" x14ac:dyDescent="0.2">
      <c r="A14739" s="518" t="s">
        <v>158</v>
      </c>
      <c r="B14739" s="518">
        <v>720680</v>
      </c>
      <c r="C14739" s="518" t="s">
        <v>2660</v>
      </c>
      <c r="D14739" s="518" t="s">
        <v>9780</v>
      </c>
      <c r="E14739" s="859">
        <v>22</v>
      </c>
      <c r="F14739" s="859">
        <v>0</v>
      </c>
      <c r="G14739" s="518" t="s">
        <v>128</v>
      </c>
      <c r="H14739" s="518" t="s">
        <v>158</v>
      </c>
      <c r="I14739" s="518">
        <v>720680</v>
      </c>
    </row>
    <row r="14740" spans="1:9" x14ac:dyDescent="0.2">
      <c r="A14740" s="518" t="s">
        <v>256</v>
      </c>
      <c r="B14740" s="518">
        <v>720730</v>
      </c>
      <c r="C14740" s="518" t="s">
        <v>2660</v>
      </c>
      <c r="D14740" s="518" t="s">
        <v>2090</v>
      </c>
      <c r="E14740" s="859">
        <v>23</v>
      </c>
      <c r="F14740" s="859">
        <v>0</v>
      </c>
      <c r="G14740" s="518" t="s">
        <v>128</v>
      </c>
      <c r="H14740" s="518" t="s">
        <v>256</v>
      </c>
      <c r="I14740" s="518">
        <v>720730</v>
      </c>
    </row>
    <row r="14741" spans="1:9" x14ac:dyDescent="0.2">
      <c r="A14741" s="518" t="s">
        <v>341</v>
      </c>
      <c r="B14741" s="518">
        <v>720854</v>
      </c>
      <c r="C14741" s="518" t="s">
        <v>2660</v>
      </c>
      <c r="D14741" s="518" t="s">
        <v>1342</v>
      </c>
      <c r="E14741" s="859">
        <v>35</v>
      </c>
      <c r="F14741" s="859">
        <v>35</v>
      </c>
      <c r="G14741" s="518" t="s">
        <v>128</v>
      </c>
      <c r="H14741" s="518" t="s">
        <v>341</v>
      </c>
      <c r="I14741" s="518">
        <v>720854</v>
      </c>
    </row>
    <row r="14742" spans="1:9" x14ac:dyDescent="0.2">
      <c r="A14742" s="518" t="s">
        <v>237</v>
      </c>
      <c r="B14742" s="518">
        <v>720953</v>
      </c>
      <c r="C14742" s="518" t="s">
        <v>2660</v>
      </c>
      <c r="D14742" s="518" t="s">
        <v>6857</v>
      </c>
      <c r="E14742" s="859">
        <v>33</v>
      </c>
      <c r="F14742" s="859">
        <v>33</v>
      </c>
      <c r="G14742" s="518" t="s">
        <v>128</v>
      </c>
      <c r="H14742" s="518" t="s">
        <v>237</v>
      </c>
      <c r="I14742" s="518">
        <v>720953</v>
      </c>
    </row>
    <row r="14743" spans="1:9" x14ac:dyDescent="0.2">
      <c r="A14743" s="518" t="s">
        <v>158</v>
      </c>
      <c r="B14743" s="518">
        <v>721001</v>
      </c>
      <c r="C14743" s="518" t="s">
        <v>2660</v>
      </c>
      <c r="D14743" s="518" t="s">
        <v>9781</v>
      </c>
      <c r="E14743" s="859">
        <v>22</v>
      </c>
      <c r="F14743" s="859">
        <v>0</v>
      </c>
      <c r="G14743" s="518" t="s">
        <v>128</v>
      </c>
      <c r="H14743" s="518" t="s">
        <v>158</v>
      </c>
      <c r="I14743" s="518">
        <v>721001</v>
      </c>
    </row>
    <row r="14744" spans="1:9" x14ac:dyDescent="0.2">
      <c r="A14744" s="518" t="s">
        <v>376</v>
      </c>
      <c r="B14744" s="518">
        <v>721068</v>
      </c>
      <c r="C14744" s="518" t="s">
        <v>2660</v>
      </c>
      <c r="D14744" s="518" t="s">
        <v>7325</v>
      </c>
      <c r="E14744" s="859">
        <v>33</v>
      </c>
      <c r="F14744" s="859">
        <v>24</v>
      </c>
      <c r="G14744" s="518" t="s">
        <v>128</v>
      </c>
      <c r="H14744" s="518" t="s">
        <v>376</v>
      </c>
      <c r="I14744" s="518">
        <v>721068</v>
      </c>
    </row>
    <row r="14745" spans="1:9" x14ac:dyDescent="0.2">
      <c r="A14745" s="518" t="s">
        <v>243</v>
      </c>
      <c r="B14745" s="518">
        <v>721142</v>
      </c>
      <c r="C14745" s="518" t="s">
        <v>2660</v>
      </c>
      <c r="D14745" s="518" t="s">
        <v>9782</v>
      </c>
      <c r="E14745" s="859">
        <v>35</v>
      </c>
      <c r="F14745" s="859">
        <v>0</v>
      </c>
      <c r="G14745" s="518" t="s">
        <v>128</v>
      </c>
      <c r="H14745" s="518" t="s">
        <v>243</v>
      </c>
      <c r="I14745" s="518">
        <v>721142</v>
      </c>
    </row>
    <row r="14746" spans="1:9" x14ac:dyDescent="0.2">
      <c r="A14746" s="518" t="s">
        <v>374</v>
      </c>
      <c r="B14746" s="518">
        <v>721548</v>
      </c>
      <c r="C14746" s="518" t="s">
        <v>2660</v>
      </c>
      <c r="D14746" s="518" t="s">
        <v>3423</v>
      </c>
      <c r="E14746" s="859">
        <v>30</v>
      </c>
      <c r="F14746" s="859">
        <v>0</v>
      </c>
      <c r="G14746" s="518" t="s">
        <v>128</v>
      </c>
      <c r="H14746" s="518" t="s">
        <v>374</v>
      </c>
      <c r="I14746" s="518">
        <v>721548</v>
      </c>
    </row>
    <row r="14747" spans="1:9" x14ac:dyDescent="0.2">
      <c r="A14747" s="518" t="s">
        <v>351</v>
      </c>
      <c r="B14747" s="518">
        <v>721670</v>
      </c>
      <c r="C14747" s="518" t="s">
        <v>2660</v>
      </c>
      <c r="D14747" s="518" t="s">
        <v>2884</v>
      </c>
      <c r="E14747" s="859">
        <v>32</v>
      </c>
      <c r="F14747" s="859">
        <v>31</v>
      </c>
      <c r="G14747" s="518" t="s">
        <v>128</v>
      </c>
      <c r="H14747" s="518" t="s">
        <v>351</v>
      </c>
      <c r="I14747" s="518">
        <v>721670</v>
      </c>
    </row>
    <row r="14748" spans="1:9" x14ac:dyDescent="0.2">
      <c r="A14748" s="518" t="s">
        <v>393</v>
      </c>
      <c r="B14748" s="518">
        <v>721696</v>
      </c>
      <c r="C14748" s="518" t="s">
        <v>2660</v>
      </c>
      <c r="D14748" s="518" t="s">
        <v>2885</v>
      </c>
      <c r="E14748" s="859">
        <v>34</v>
      </c>
      <c r="F14748" s="859">
        <v>0</v>
      </c>
      <c r="G14748" s="518" t="s">
        <v>128</v>
      </c>
      <c r="H14748" s="518" t="s">
        <v>393</v>
      </c>
      <c r="I14748" s="518">
        <v>721696</v>
      </c>
    </row>
    <row r="14749" spans="1:9" x14ac:dyDescent="0.2">
      <c r="A14749" s="518" t="s">
        <v>237</v>
      </c>
      <c r="B14749" s="518">
        <v>721829</v>
      </c>
      <c r="C14749" s="518" t="s">
        <v>2660</v>
      </c>
      <c r="D14749" s="518" t="s">
        <v>973</v>
      </c>
      <c r="E14749" s="859">
        <v>27</v>
      </c>
      <c r="F14749" s="859">
        <v>26</v>
      </c>
      <c r="G14749" s="518" t="s">
        <v>128</v>
      </c>
      <c r="H14749" s="518" t="s">
        <v>237</v>
      </c>
      <c r="I14749" s="518">
        <v>721829</v>
      </c>
    </row>
    <row r="14750" spans="1:9" x14ac:dyDescent="0.2">
      <c r="A14750" s="518" t="s">
        <v>237</v>
      </c>
      <c r="B14750" s="518">
        <v>721860</v>
      </c>
      <c r="C14750" s="518" t="s">
        <v>2660</v>
      </c>
      <c r="D14750" s="518" t="s">
        <v>5651</v>
      </c>
      <c r="E14750" s="859">
        <v>21</v>
      </c>
      <c r="F14750" s="859">
        <v>21</v>
      </c>
      <c r="G14750" s="518" t="s">
        <v>128</v>
      </c>
      <c r="H14750" s="518" t="s">
        <v>237</v>
      </c>
      <c r="I14750" s="518">
        <v>721860</v>
      </c>
    </row>
    <row r="14751" spans="1:9" x14ac:dyDescent="0.2">
      <c r="A14751" s="518" t="s">
        <v>147</v>
      </c>
      <c r="B14751" s="518">
        <v>721944</v>
      </c>
      <c r="C14751" s="518" t="s">
        <v>2660</v>
      </c>
      <c r="D14751" s="518" t="s">
        <v>2950</v>
      </c>
      <c r="E14751" s="859">
        <v>31</v>
      </c>
      <c r="F14751" s="859">
        <v>31</v>
      </c>
      <c r="G14751" s="518" t="s">
        <v>128</v>
      </c>
      <c r="H14751" s="518" t="s">
        <v>147</v>
      </c>
      <c r="I14751" s="518">
        <v>721944</v>
      </c>
    </row>
    <row r="14752" spans="1:9" x14ac:dyDescent="0.2">
      <c r="A14752" s="518" t="s">
        <v>273</v>
      </c>
      <c r="B14752" s="518">
        <v>722082</v>
      </c>
      <c r="C14752" s="518" t="s">
        <v>2660</v>
      </c>
      <c r="D14752" s="518" t="s">
        <v>3032</v>
      </c>
      <c r="E14752" s="859">
        <v>35</v>
      </c>
      <c r="F14752" s="859">
        <v>30</v>
      </c>
      <c r="G14752" s="518" t="s">
        <v>128</v>
      </c>
      <c r="H14752" s="518" t="s">
        <v>273</v>
      </c>
      <c r="I14752" s="518">
        <v>722082</v>
      </c>
    </row>
    <row r="14753" spans="1:9" x14ac:dyDescent="0.2">
      <c r="A14753" s="518" t="s">
        <v>158</v>
      </c>
      <c r="B14753" s="518">
        <v>722173</v>
      </c>
      <c r="C14753" s="518" t="s">
        <v>2660</v>
      </c>
      <c r="D14753" s="518" t="s">
        <v>7326</v>
      </c>
      <c r="E14753" s="859">
        <v>19</v>
      </c>
      <c r="F14753" s="859">
        <v>0</v>
      </c>
      <c r="G14753" s="518" t="s">
        <v>128</v>
      </c>
      <c r="H14753" s="518" t="s">
        <v>158</v>
      </c>
      <c r="I14753" s="518">
        <v>722173</v>
      </c>
    </row>
    <row r="14754" spans="1:9" x14ac:dyDescent="0.2">
      <c r="A14754" s="518" t="s">
        <v>292</v>
      </c>
      <c r="B14754" s="518">
        <v>722322</v>
      </c>
      <c r="C14754" s="518" t="s">
        <v>2660</v>
      </c>
      <c r="D14754" s="518" t="s">
        <v>563</v>
      </c>
      <c r="E14754" s="859">
        <v>33</v>
      </c>
      <c r="F14754" s="859">
        <v>0</v>
      </c>
      <c r="G14754" s="518" t="s">
        <v>128</v>
      </c>
      <c r="H14754" s="518" t="s">
        <v>292</v>
      </c>
      <c r="I14754" s="518">
        <v>722322</v>
      </c>
    </row>
    <row r="14755" spans="1:9" x14ac:dyDescent="0.2">
      <c r="A14755" s="518" t="s">
        <v>297</v>
      </c>
      <c r="B14755" s="518">
        <v>722330</v>
      </c>
      <c r="C14755" s="518" t="s">
        <v>2660</v>
      </c>
      <c r="D14755" s="518" t="s">
        <v>3108</v>
      </c>
      <c r="E14755" s="859">
        <v>27</v>
      </c>
      <c r="F14755" s="859">
        <v>0</v>
      </c>
      <c r="G14755" s="518" t="s">
        <v>128</v>
      </c>
      <c r="H14755" s="518" t="s">
        <v>297</v>
      </c>
      <c r="I14755" s="518">
        <v>722330</v>
      </c>
    </row>
    <row r="14756" spans="1:9" x14ac:dyDescent="0.2">
      <c r="A14756" s="518" t="s">
        <v>292</v>
      </c>
      <c r="B14756" s="518">
        <v>722355</v>
      </c>
      <c r="C14756" s="518" t="s">
        <v>2660</v>
      </c>
      <c r="D14756" s="518" t="s">
        <v>3109</v>
      </c>
      <c r="E14756" s="859">
        <v>35</v>
      </c>
      <c r="F14756" s="859">
        <v>0</v>
      </c>
      <c r="G14756" s="518" t="s">
        <v>128</v>
      </c>
      <c r="H14756" s="518" t="s">
        <v>292</v>
      </c>
      <c r="I14756" s="518">
        <v>722355</v>
      </c>
    </row>
    <row r="14757" spans="1:9" x14ac:dyDescent="0.2">
      <c r="A14757" s="518" t="s">
        <v>179</v>
      </c>
      <c r="B14757" s="518">
        <v>722397</v>
      </c>
      <c r="C14757" s="518" t="s">
        <v>2660</v>
      </c>
      <c r="D14757" s="518" t="s">
        <v>2702</v>
      </c>
      <c r="E14757" s="859">
        <v>29</v>
      </c>
      <c r="F14757" s="859">
        <v>29</v>
      </c>
      <c r="G14757" s="518" t="s">
        <v>128</v>
      </c>
      <c r="H14757" s="518" t="s">
        <v>179</v>
      </c>
      <c r="I14757" s="518">
        <v>722397</v>
      </c>
    </row>
    <row r="14758" spans="1:9" x14ac:dyDescent="0.2">
      <c r="A14758" s="518" t="s">
        <v>292</v>
      </c>
      <c r="B14758" s="518">
        <v>722413</v>
      </c>
      <c r="C14758" s="518" t="s">
        <v>2660</v>
      </c>
      <c r="D14758" s="518" t="s">
        <v>563</v>
      </c>
      <c r="E14758" s="859">
        <v>30</v>
      </c>
      <c r="F14758" s="859">
        <v>0</v>
      </c>
      <c r="G14758" s="518" t="s">
        <v>128</v>
      </c>
      <c r="H14758" s="518" t="s">
        <v>292</v>
      </c>
      <c r="I14758" s="518">
        <v>722413</v>
      </c>
    </row>
    <row r="14759" spans="1:9" x14ac:dyDescent="0.2">
      <c r="A14759" s="518" t="s">
        <v>256</v>
      </c>
      <c r="B14759" s="518">
        <v>722439</v>
      </c>
      <c r="C14759" s="518" t="s">
        <v>2660</v>
      </c>
      <c r="D14759" s="518" t="s">
        <v>9783</v>
      </c>
      <c r="E14759" s="859">
        <v>20</v>
      </c>
      <c r="F14759" s="859">
        <v>0</v>
      </c>
      <c r="G14759" s="518" t="s">
        <v>128</v>
      </c>
      <c r="H14759" s="518" t="s">
        <v>256</v>
      </c>
      <c r="I14759" s="518">
        <v>722439</v>
      </c>
    </row>
    <row r="14760" spans="1:9" x14ac:dyDescent="0.2">
      <c r="A14760" s="518" t="s">
        <v>181</v>
      </c>
      <c r="B14760" s="518">
        <v>722447</v>
      </c>
      <c r="C14760" s="518" t="s">
        <v>2660</v>
      </c>
      <c r="D14760" s="518" t="s">
        <v>3165</v>
      </c>
      <c r="E14760" s="859">
        <v>32</v>
      </c>
      <c r="F14760" s="859">
        <v>22</v>
      </c>
      <c r="G14760" s="518" t="s">
        <v>128</v>
      </c>
      <c r="H14760" s="518" t="s">
        <v>181</v>
      </c>
      <c r="I14760" s="518">
        <v>722447</v>
      </c>
    </row>
    <row r="14761" spans="1:9" x14ac:dyDescent="0.2">
      <c r="A14761" s="518" t="s">
        <v>292</v>
      </c>
      <c r="B14761" s="518">
        <v>722579</v>
      </c>
      <c r="C14761" s="518" t="s">
        <v>2660</v>
      </c>
      <c r="D14761" s="518" t="s">
        <v>2066</v>
      </c>
      <c r="E14761" s="859">
        <v>31</v>
      </c>
      <c r="F14761" s="859">
        <v>0</v>
      </c>
      <c r="G14761" s="518" t="s">
        <v>128</v>
      </c>
      <c r="H14761" s="518" t="s">
        <v>292</v>
      </c>
      <c r="I14761" s="518">
        <v>722579</v>
      </c>
    </row>
    <row r="14762" spans="1:9" x14ac:dyDescent="0.2">
      <c r="A14762" s="518" t="s">
        <v>292</v>
      </c>
      <c r="B14762" s="518">
        <v>722587</v>
      </c>
      <c r="C14762" s="518" t="s">
        <v>2660</v>
      </c>
      <c r="D14762" s="518" t="s">
        <v>2066</v>
      </c>
      <c r="E14762" s="859">
        <v>32</v>
      </c>
      <c r="F14762" s="859">
        <v>0</v>
      </c>
      <c r="G14762" s="518" t="s">
        <v>128</v>
      </c>
      <c r="H14762" s="518" t="s">
        <v>292</v>
      </c>
      <c r="I14762" s="518">
        <v>722587</v>
      </c>
    </row>
    <row r="14763" spans="1:9" x14ac:dyDescent="0.2">
      <c r="A14763" s="518" t="s">
        <v>292</v>
      </c>
      <c r="B14763" s="518">
        <v>722603</v>
      </c>
      <c r="C14763" s="518" t="s">
        <v>2660</v>
      </c>
      <c r="D14763" s="518" t="s">
        <v>2066</v>
      </c>
      <c r="E14763" s="859">
        <v>33</v>
      </c>
      <c r="F14763" s="859">
        <v>0</v>
      </c>
      <c r="G14763" s="518" t="s">
        <v>128</v>
      </c>
      <c r="H14763" s="518" t="s">
        <v>292</v>
      </c>
      <c r="I14763" s="518">
        <v>722603</v>
      </c>
    </row>
    <row r="14764" spans="1:9" x14ac:dyDescent="0.2">
      <c r="A14764" s="518" t="s">
        <v>197</v>
      </c>
      <c r="B14764" s="518">
        <v>722702</v>
      </c>
      <c r="C14764" s="518" t="s">
        <v>2660</v>
      </c>
      <c r="D14764" s="518" t="s">
        <v>7596</v>
      </c>
      <c r="E14764" s="859">
        <v>28</v>
      </c>
      <c r="F14764" s="859">
        <v>28</v>
      </c>
      <c r="G14764" s="518" t="s">
        <v>128</v>
      </c>
      <c r="H14764" s="518" t="s">
        <v>197</v>
      </c>
      <c r="I14764" s="518">
        <v>722702</v>
      </c>
    </row>
    <row r="14765" spans="1:9" x14ac:dyDescent="0.2">
      <c r="A14765" s="518" t="s">
        <v>381</v>
      </c>
      <c r="B14765" s="518">
        <v>722736</v>
      </c>
      <c r="C14765" s="518" t="s">
        <v>2660</v>
      </c>
      <c r="D14765" s="518" t="s">
        <v>9784</v>
      </c>
      <c r="E14765" s="859">
        <v>1</v>
      </c>
      <c r="F14765" s="859">
        <v>0</v>
      </c>
      <c r="G14765" s="518" t="s">
        <v>128</v>
      </c>
      <c r="H14765" s="518" t="s">
        <v>381</v>
      </c>
      <c r="I14765" s="518">
        <v>722736</v>
      </c>
    </row>
    <row r="14766" spans="1:9" x14ac:dyDescent="0.2">
      <c r="A14766" s="518" t="s">
        <v>256</v>
      </c>
      <c r="B14766" s="518">
        <v>722751</v>
      </c>
      <c r="C14766" s="518" t="s">
        <v>2660</v>
      </c>
      <c r="D14766" s="518" t="s">
        <v>9785</v>
      </c>
      <c r="E14766" s="859">
        <v>31</v>
      </c>
      <c r="F14766" s="859">
        <v>0</v>
      </c>
      <c r="G14766" s="518" t="s">
        <v>128</v>
      </c>
      <c r="H14766" s="518" t="s">
        <v>256</v>
      </c>
      <c r="I14766" s="518">
        <v>722751</v>
      </c>
    </row>
    <row r="14767" spans="1:9" x14ac:dyDescent="0.2">
      <c r="A14767" s="518" t="s">
        <v>256</v>
      </c>
      <c r="B14767" s="518">
        <v>722769</v>
      </c>
      <c r="C14767" s="518" t="s">
        <v>2660</v>
      </c>
      <c r="D14767" s="518" t="s">
        <v>9786</v>
      </c>
      <c r="E14767" s="859">
        <v>30</v>
      </c>
      <c r="F14767" s="859">
        <v>0</v>
      </c>
      <c r="G14767" s="518" t="s">
        <v>128</v>
      </c>
      <c r="H14767" s="518" t="s">
        <v>256</v>
      </c>
      <c r="I14767" s="518">
        <v>722769</v>
      </c>
    </row>
    <row r="14768" spans="1:9" x14ac:dyDescent="0.2">
      <c r="A14768" s="518" t="s">
        <v>256</v>
      </c>
      <c r="B14768" s="518">
        <v>722777</v>
      </c>
      <c r="C14768" s="518" t="s">
        <v>2660</v>
      </c>
      <c r="D14768" s="518" t="s">
        <v>9787</v>
      </c>
      <c r="E14768" s="859">
        <v>28</v>
      </c>
      <c r="F14768" s="859">
        <v>0</v>
      </c>
      <c r="G14768" s="518" t="s">
        <v>128</v>
      </c>
      <c r="H14768" s="518" t="s">
        <v>256</v>
      </c>
      <c r="I14768" s="518">
        <v>722777</v>
      </c>
    </row>
    <row r="14769" spans="1:9" x14ac:dyDescent="0.2">
      <c r="A14769" s="518" t="s">
        <v>371</v>
      </c>
      <c r="B14769" s="518">
        <v>722793</v>
      </c>
      <c r="C14769" s="518" t="s">
        <v>2660</v>
      </c>
      <c r="D14769" s="518" t="s">
        <v>9788</v>
      </c>
      <c r="E14769" s="859">
        <v>15</v>
      </c>
      <c r="F14769" s="859">
        <v>0</v>
      </c>
      <c r="G14769" s="518" t="s">
        <v>128</v>
      </c>
      <c r="H14769" s="518" t="s">
        <v>371</v>
      </c>
      <c r="I14769" s="518">
        <v>722793</v>
      </c>
    </row>
    <row r="14770" spans="1:9" x14ac:dyDescent="0.2">
      <c r="A14770" s="518" t="s">
        <v>256</v>
      </c>
      <c r="B14770" s="518">
        <v>722843</v>
      </c>
      <c r="C14770" s="518" t="s">
        <v>2660</v>
      </c>
      <c r="D14770" s="518" t="s">
        <v>9789</v>
      </c>
      <c r="E14770" s="859">
        <v>35</v>
      </c>
      <c r="F14770" s="859">
        <v>0</v>
      </c>
      <c r="G14770" s="518" t="s">
        <v>128</v>
      </c>
      <c r="H14770" s="518" t="s">
        <v>256</v>
      </c>
      <c r="I14770" s="518">
        <v>722843</v>
      </c>
    </row>
    <row r="14771" spans="1:9" x14ac:dyDescent="0.2">
      <c r="A14771" s="518" t="s">
        <v>256</v>
      </c>
      <c r="B14771" s="518">
        <v>722850</v>
      </c>
      <c r="C14771" s="518" t="s">
        <v>2660</v>
      </c>
      <c r="D14771" s="518" t="s">
        <v>9790</v>
      </c>
      <c r="E14771" s="859">
        <v>35</v>
      </c>
      <c r="F14771" s="859">
        <v>0</v>
      </c>
      <c r="G14771" s="518" t="s">
        <v>128</v>
      </c>
      <c r="H14771" s="518" t="s">
        <v>256</v>
      </c>
      <c r="I14771" s="518">
        <v>722850</v>
      </c>
    </row>
    <row r="14772" spans="1:9" x14ac:dyDescent="0.2">
      <c r="A14772" s="518" t="s">
        <v>256</v>
      </c>
      <c r="B14772" s="518">
        <v>722884</v>
      </c>
      <c r="C14772" s="518" t="s">
        <v>2660</v>
      </c>
      <c r="D14772" s="518" t="s">
        <v>9791</v>
      </c>
      <c r="E14772" s="859">
        <v>35</v>
      </c>
      <c r="F14772" s="859">
        <v>0</v>
      </c>
      <c r="G14772" s="518" t="s">
        <v>128</v>
      </c>
      <c r="H14772" s="518" t="s">
        <v>256</v>
      </c>
      <c r="I14772" s="518">
        <v>722884</v>
      </c>
    </row>
    <row r="14773" spans="1:9" x14ac:dyDescent="0.2">
      <c r="A14773" s="518" t="s">
        <v>256</v>
      </c>
      <c r="B14773" s="518">
        <v>722918</v>
      </c>
      <c r="C14773" s="518" t="s">
        <v>2660</v>
      </c>
      <c r="D14773" s="518" t="s">
        <v>1838</v>
      </c>
      <c r="E14773" s="859">
        <v>23</v>
      </c>
      <c r="F14773" s="859">
        <v>23</v>
      </c>
      <c r="G14773" s="518" t="s">
        <v>128</v>
      </c>
      <c r="H14773" s="518" t="s">
        <v>256</v>
      </c>
      <c r="I14773" s="518">
        <v>722918</v>
      </c>
    </row>
    <row r="14774" spans="1:9" x14ac:dyDescent="0.2">
      <c r="A14774" s="518" t="s">
        <v>256</v>
      </c>
      <c r="B14774" s="518">
        <v>722926</v>
      </c>
      <c r="C14774" s="518" t="s">
        <v>2660</v>
      </c>
      <c r="D14774" s="518" t="s">
        <v>9792</v>
      </c>
      <c r="E14774" s="859">
        <v>35</v>
      </c>
      <c r="F14774" s="859">
        <v>0</v>
      </c>
      <c r="G14774" s="518" t="s">
        <v>128</v>
      </c>
      <c r="H14774" s="518" t="s">
        <v>256</v>
      </c>
      <c r="I14774" s="518">
        <v>722926</v>
      </c>
    </row>
    <row r="14775" spans="1:9" x14ac:dyDescent="0.2">
      <c r="A14775" s="518" t="s">
        <v>349</v>
      </c>
      <c r="B14775" s="518">
        <v>723064</v>
      </c>
      <c r="C14775" s="518" t="s">
        <v>2660</v>
      </c>
      <c r="D14775" s="518" t="s">
        <v>3380</v>
      </c>
      <c r="E14775" s="859">
        <v>31</v>
      </c>
      <c r="F14775" s="859">
        <v>0</v>
      </c>
      <c r="G14775" s="518" t="s">
        <v>128</v>
      </c>
      <c r="H14775" s="518" t="s">
        <v>349</v>
      </c>
      <c r="I14775" s="518">
        <v>723064</v>
      </c>
    </row>
    <row r="14776" spans="1:9" x14ac:dyDescent="0.2">
      <c r="A14776" s="518" t="s">
        <v>256</v>
      </c>
      <c r="B14776" s="518">
        <v>723106</v>
      </c>
      <c r="C14776" s="518" t="s">
        <v>2660</v>
      </c>
      <c r="D14776" s="518" t="s">
        <v>3381</v>
      </c>
      <c r="E14776" s="859">
        <v>23</v>
      </c>
      <c r="F14776" s="859">
        <v>0</v>
      </c>
      <c r="G14776" s="518" t="s">
        <v>128</v>
      </c>
      <c r="H14776" s="518" t="s">
        <v>256</v>
      </c>
      <c r="I14776" s="518">
        <v>723106</v>
      </c>
    </row>
    <row r="14777" spans="1:9" x14ac:dyDescent="0.2">
      <c r="A14777" s="518" t="s">
        <v>256</v>
      </c>
      <c r="B14777" s="518">
        <v>723148</v>
      </c>
      <c r="C14777" s="518" t="s">
        <v>2660</v>
      </c>
      <c r="D14777" s="518" t="s">
        <v>3382</v>
      </c>
      <c r="E14777" s="859">
        <v>28</v>
      </c>
      <c r="F14777" s="859">
        <v>0</v>
      </c>
      <c r="G14777" s="518" t="s">
        <v>128</v>
      </c>
      <c r="H14777" s="518" t="s">
        <v>256</v>
      </c>
      <c r="I14777" s="518">
        <v>723148</v>
      </c>
    </row>
    <row r="14778" spans="1:9" x14ac:dyDescent="0.2">
      <c r="A14778" s="518" t="s">
        <v>256</v>
      </c>
      <c r="B14778" s="518">
        <v>723189</v>
      </c>
      <c r="C14778" s="518" t="s">
        <v>2660</v>
      </c>
      <c r="D14778" s="518" t="s">
        <v>7327</v>
      </c>
      <c r="E14778" s="859">
        <v>24</v>
      </c>
      <c r="F14778" s="859">
        <v>0</v>
      </c>
      <c r="G14778" s="518" t="s">
        <v>128</v>
      </c>
      <c r="H14778" s="518" t="s">
        <v>256</v>
      </c>
      <c r="I14778" s="518">
        <v>723189</v>
      </c>
    </row>
    <row r="14779" spans="1:9" x14ac:dyDescent="0.2">
      <c r="A14779" s="518" t="s">
        <v>256</v>
      </c>
      <c r="B14779" s="518">
        <v>723197</v>
      </c>
      <c r="C14779" s="518" t="s">
        <v>2660</v>
      </c>
      <c r="D14779" s="518" t="s">
        <v>7881</v>
      </c>
      <c r="E14779" s="859">
        <v>30</v>
      </c>
      <c r="F14779" s="859">
        <v>0</v>
      </c>
      <c r="G14779" s="518" t="s">
        <v>128</v>
      </c>
      <c r="H14779" s="518" t="s">
        <v>256</v>
      </c>
      <c r="I14779" s="518">
        <v>723197</v>
      </c>
    </row>
    <row r="14780" spans="1:9" x14ac:dyDescent="0.2">
      <c r="A14780" s="518" t="s">
        <v>256</v>
      </c>
      <c r="B14780" s="518">
        <v>723221</v>
      </c>
      <c r="C14780" s="518" t="s">
        <v>2660</v>
      </c>
      <c r="D14780" s="518" t="s">
        <v>9793</v>
      </c>
      <c r="E14780" s="859">
        <v>30</v>
      </c>
      <c r="F14780" s="859">
        <v>0</v>
      </c>
      <c r="G14780" s="518" t="s">
        <v>128</v>
      </c>
      <c r="H14780" s="518" t="s">
        <v>256</v>
      </c>
      <c r="I14780" s="518">
        <v>723221</v>
      </c>
    </row>
    <row r="14781" spans="1:9" x14ac:dyDescent="0.2">
      <c r="A14781" s="518" t="s">
        <v>339</v>
      </c>
      <c r="B14781" s="518">
        <v>723361</v>
      </c>
      <c r="C14781" s="518" t="s">
        <v>2660</v>
      </c>
      <c r="D14781" s="518" t="s">
        <v>2384</v>
      </c>
      <c r="E14781" s="859">
        <v>26</v>
      </c>
      <c r="F14781" s="859">
        <v>0</v>
      </c>
      <c r="G14781" s="518" t="s">
        <v>128</v>
      </c>
      <c r="H14781" s="518" t="s">
        <v>339</v>
      </c>
      <c r="I14781" s="518">
        <v>723361</v>
      </c>
    </row>
    <row r="14782" spans="1:9" x14ac:dyDescent="0.2">
      <c r="A14782" s="518" t="s">
        <v>256</v>
      </c>
      <c r="B14782" s="518">
        <v>723395</v>
      </c>
      <c r="C14782" s="518" t="s">
        <v>2660</v>
      </c>
      <c r="D14782" s="518" t="s">
        <v>9794</v>
      </c>
      <c r="E14782" s="859">
        <v>33</v>
      </c>
      <c r="F14782" s="859">
        <v>0</v>
      </c>
      <c r="G14782" s="518" t="s">
        <v>128</v>
      </c>
      <c r="H14782" s="518" t="s">
        <v>256</v>
      </c>
      <c r="I14782" s="518">
        <v>723395</v>
      </c>
    </row>
    <row r="14783" spans="1:9" x14ac:dyDescent="0.2">
      <c r="A14783" s="518" t="s">
        <v>256</v>
      </c>
      <c r="B14783" s="518">
        <v>723411</v>
      </c>
      <c r="C14783" s="518" t="s">
        <v>2660</v>
      </c>
      <c r="D14783" s="518" t="s">
        <v>7328</v>
      </c>
      <c r="E14783" s="859">
        <v>19</v>
      </c>
      <c r="F14783" s="859">
        <v>0</v>
      </c>
      <c r="G14783" s="518" t="s">
        <v>128</v>
      </c>
      <c r="H14783" s="518" t="s">
        <v>256</v>
      </c>
      <c r="I14783" s="518">
        <v>723411</v>
      </c>
    </row>
    <row r="14784" spans="1:9" x14ac:dyDescent="0.2">
      <c r="A14784" s="518" t="s">
        <v>381</v>
      </c>
      <c r="B14784" s="518">
        <v>723460</v>
      </c>
      <c r="C14784" s="518" t="s">
        <v>2660</v>
      </c>
      <c r="D14784" s="518" t="s">
        <v>9795</v>
      </c>
      <c r="E14784" s="859">
        <v>26</v>
      </c>
      <c r="F14784" s="859">
        <v>0</v>
      </c>
      <c r="G14784" s="518" t="s">
        <v>128</v>
      </c>
      <c r="H14784" s="518" t="s">
        <v>381</v>
      </c>
      <c r="I14784" s="518">
        <v>723460</v>
      </c>
    </row>
    <row r="14785" spans="1:9" x14ac:dyDescent="0.2">
      <c r="A14785" s="518" t="s">
        <v>292</v>
      </c>
      <c r="B14785" s="518">
        <v>723601</v>
      </c>
      <c r="C14785" s="518" t="s">
        <v>2660</v>
      </c>
      <c r="D14785" s="518" t="s">
        <v>2033</v>
      </c>
      <c r="E14785" s="859">
        <v>20</v>
      </c>
      <c r="F14785" s="859">
        <v>0</v>
      </c>
      <c r="G14785" s="518" t="s">
        <v>128</v>
      </c>
      <c r="H14785" s="518" t="s">
        <v>292</v>
      </c>
      <c r="I14785" s="518">
        <v>723601</v>
      </c>
    </row>
    <row r="14786" spans="1:9" x14ac:dyDescent="0.2">
      <c r="A14786" s="518" t="s">
        <v>292</v>
      </c>
      <c r="B14786" s="518">
        <v>723635</v>
      </c>
      <c r="C14786" s="518" t="s">
        <v>2660</v>
      </c>
      <c r="D14786" s="518" t="s">
        <v>2033</v>
      </c>
      <c r="E14786" s="859">
        <v>21</v>
      </c>
      <c r="F14786" s="859">
        <v>0</v>
      </c>
      <c r="G14786" s="518" t="s">
        <v>128</v>
      </c>
      <c r="H14786" s="518" t="s">
        <v>292</v>
      </c>
      <c r="I14786" s="518">
        <v>723635</v>
      </c>
    </row>
    <row r="14787" spans="1:9" x14ac:dyDescent="0.2">
      <c r="A14787" s="518" t="s">
        <v>180</v>
      </c>
      <c r="B14787" s="518">
        <v>723759</v>
      </c>
      <c r="C14787" s="518" t="s">
        <v>2660</v>
      </c>
      <c r="D14787" s="518" t="s">
        <v>1715</v>
      </c>
      <c r="E14787" s="859">
        <v>26</v>
      </c>
      <c r="F14787" s="859">
        <v>0</v>
      </c>
      <c r="G14787" s="518" t="s">
        <v>128</v>
      </c>
      <c r="H14787" s="518" t="s">
        <v>180</v>
      </c>
      <c r="I14787" s="518">
        <v>723759</v>
      </c>
    </row>
    <row r="14788" spans="1:9" x14ac:dyDescent="0.2">
      <c r="A14788" s="518" t="s">
        <v>180</v>
      </c>
      <c r="B14788" s="518">
        <v>723767</v>
      </c>
      <c r="C14788" s="518" t="s">
        <v>2660</v>
      </c>
      <c r="D14788" s="518" t="s">
        <v>1715</v>
      </c>
      <c r="E14788" s="859">
        <v>18</v>
      </c>
      <c r="F14788" s="859">
        <v>0</v>
      </c>
      <c r="G14788" s="518" t="s">
        <v>128</v>
      </c>
      <c r="H14788" s="518" t="s">
        <v>180</v>
      </c>
      <c r="I14788" s="518">
        <v>723767</v>
      </c>
    </row>
    <row r="14789" spans="1:9" x14ac:dyDescent="0.2">
      <c r="A14789" s="518" t="s">
        <v>180</v>
      </c>
      <c r="B14789" s="518">
        <v>723775</v>
      </c>
      <c r="C14789" s="518" t="s">
        <v>2660</v>
      </c>
      <c r="D14789" s="518" t="s">
        <v>1715</v>
      </c>
      <c r="E14789" s="859">
        <v>17</v>
      </c>
      <c r="F14789" s="859">
        <v>0</v>
      </c>
      <c r="G14789" s="518" t="s">
        <v>128</v>
      </c>
      <c r="H14789" s="518" t="s">
        <v>180</v>
      </c>
      <c r="I14789" s="518">
        <v>723767</v>
      </c>
    </row>
    <row r="14790" spans="1:9" x14ac:dyDescent="0.2">
      <c r="A14790" s="518" t="s">
        <v>213</v>
      </c>
      <c r="B14790" s="518">
        <v>723783</v>
      </c>
      <c r="C14790" s="518" t="s">
        <v>2660</v>
      </c>
      <c r="D14790" s="518" t="s">
        <v>9796</v>
      </c>
      <c r="E14790" s="859">
        <v>24</v>
      </c>
      <c r="F14790" s="859">
        <v>0</v>
      </c>
      <c r="G14790" s="518" t="s">
        <v>128</v>
      </c>
      <c r="H14790" s="518" t="s">
        <v>213</v>
      </c>
      <c r="I14790" s="518">
        <v>723783</v>
      </c>
    </row>
    <row r="14791" spans="1:9" x14ac:dyDescent="0.2">
      <c r="A14791" s="518" t="s">
        <v>292</v>
      </c>
      <c r="B14791" s="518">
        <v>723932</v>
      </c>
      <c r="C14791" s="518" t="s">
        <v>2660</v>
      </c>
      <c r="D14791" s="518" t="s">
        <v>3133</v>
      </c>
      <c r="E14791" s="859">
        <v>18</v>
      </c>
      <c r="F14791" s="859">
        <v>18</v>
      </c>
      <c r="G14791" s="518" t="s">
        <v>128</v>
      </c>
      <c r="H14791" s="518" t="s">
        <v>292</v>
      </c>
      <c r="I14791" s="518">
        <v>723932</v>
      </c>
    </row>
    <row r="14792" spans="1:9" x14ac:dyDescent="0.2">
      <c r="A14792" s="518" t="s">
        <v>307</v>
      </c>
      <c r="B14792" s="518">
        <v>724211</v>
      </c>
      <c r="C14792" s="518" t="s">
        <v>2660</v>
      </c>
      <c r="D14792" s="518" t="s">
        <v>2889</v>
      </c>
      <c r="E14792" s="859">
        <v>32</v>
      </c>
      <c r="F14792" s="859">
        <v>0</v>
      </c>
      <c r="G14792" s="518" t="s">
        <v>128</v>
      </c>
      <c r="H14792" s="518" t="s">
        <v>307</v>
      </c>
      <c r="I14792" s="518">
        <v>724211</v>
      </c>
    </row>
    <row r="14793" spans="1:9" x14ac:dyDescent="0.2">
      <c r="A14793" s="518" t="s">
        <v>266</v>
      </c>
      <c r="B14793" s="518">
        <v>724252</v>
      </c>
      <c r="C14793" s="518" t="s">
        <v>2660</v>
      </c>
      <c r="D14793" s="518" t="s">
        <v>7329</v>
      </c>
      <c r="E14793" s="859">
        <v>35</v>
      </c>
      <c r="F14793" s="859">
        <v>27</v>
      </c>
      <c r="G14793" s="518" t="s">
        <v>128</v>
      </c>
      <c r="H14793" s="518" t="s">
        <v>266</v>
      </c>
      <c r="I14793" s="518">
        <v>724252</v>
      </c>
    </row>
    <row r="14794" spans="1:9" x14ac:dyDescent="0.2">
      <c r="A14794" s="518" t="s">
        <v>339</v>
      </c>
      <c r="B14794" s="518">
        <v>724690</v>
      </c>
      <c r="C14794" s="518" t="s">
        <v>2660</v>
      </c>
      <c r="D14794" s="518" t="s">
        <v>7826</v>
      </c>
      <c r="E14794" s="859">
        <v>35</v>
      </c>
      <c r="F14794" s="859">
        <v>0</v>
      </c>
      <c r="G14794" s="518" t="s">
        <v>128</v>
      </c>
      <c r="H14794" s="518" t="s">
        <v>339</v>
      </c>
      <c r="I14794" s="518">
        <v>724690</v>
      </c>
    </row>
    <row r="14795" spans="1:9" x14ac:dyDescent="0.2">
      <c r="A14795" s="518" t="s">
        <v>256</v>
      </c>
      <c r="B14795" s="518">
        <v>724971</v>
      </c>
      <c r="C14795" s="518" t="s">
        <v>2660</v>
      </c>
      <c r="D14795" s="518" t="s">
        <v>1681</v>
      </c>
      <c r="E14795" s="859">
        <v>30</v>
      </c>
      <c r="F14795" s="859">
        <v>0</v>
      </c>
      <c r="G14795" s="518" t="s">
        <v>128</v>
      </c>
      <c r="H14795" s="518" t="s">
        <v>256</v>
      </c>
      <c r="I14795" s="518">
        <v>724971</v>
      </c>
    </row>
    <row r="14796" spans="1:9" x14ac:dyDescent="0.2">
      <c r="A14796" s="518" t="s">
        <v>147</v>
      </c>
      <c r="B14796" s="518">
        <v>725036</v>
      </c>
      <c r="C14796" s="518" t="s">
        <v>2660</v>
      </c>
      <c r="D14796" s="518" t="s">
        <v>2987</v>
      </c>
      <c r="E14796" s="859">
        <v>12</v>
      </c>
      <c r="F14796" s="859">
        <v>0</v>
      </c>
      <c r="G14796" s="518" t="s">
        <v>128</v>
      </c>
      <c r="H14796" s="518" t="s">
        <v>147</v>
      </c>
      <c r="I14796" s="518">
        <v>725036</v>
      </c>
    </row>
    <row r="14797" spans="1:9" x14ac:dyDescent="0.2">
      <c r="A14797" s="518" t="s">
        <v>256</v>
      </c>
      <c r="B14797" s="518">
        <v>725044</v>
      </c>
      <c r="C14797" s="518" t="s">
        <v>2660</v>
      </c>
      <c r="D14797" s="518" t="s">
        <v>9797</v>
      </c>
      <c r="E14797" s="859">
        <v>28</v>
      </c>
      <c r="F14797" s="859">
        <v>0</v>
      </c>
      <c r="G14797" s="518" t="s">
        <v>128</v>
      </c>
      <c r="H14797" s="518" t="s">
        <v>256</v>
      </c>
      <c r="I14797" s="518">
        <v>725044</v>
      </c>
    </row>
    <row r="14798" spans="1:9" x14ac:dyDescent="0.2">
      <c r="A14798" s="518" t="s">
        <v>256</v>
      </c>
      <c r="B14798" s="518">
        <v>725184</v>
      </c>
      <c r="C14798" s="518" t="s">
        <v>2660</v>
      </c>
      <c r="D14798" s="518" t="s">
        <v>9798</v>
      </c>
      <c r="E14798" s="859">
        <v>30</v>
      </c>
      <c r="F14798" s="859">
        <v>0</v>
      </c>
      <c r="G14798" s="518" t="s">
        <v>128</v>
      </c>
      <c r="H14798" s="518" t="s">
        <v>256</v>
      </c>
      <c r="I14798" s="518">
        <v>725184</v>
      </c>
    </row>
    <row r="14799" spans="1:9" x14ac:dyDescent="0.2">
      <c r="A14799" s="518" t="s">
        <v>256</v>
      </c>
      <c r="B14799" s="518">
        <v>725192</v>
      </c>
      <c r="C14799" s="518" t="s">
        <v>2660</v>
      </c>
      <c r="D14799" s="518" t="s">
        <v>9799</v>
      </c>
      <c r="E14799" s="859">
        <v>30</v>
      </c>
      <c r="F14799" s="859">
        <v>0</v>
      </c>
      <c r="G14799" s="518" t="s">
        <v>128</v>
      </c>
      <c r="H14799" s="518" t="s">
        <v>256</v>
      </c>
      <c r="I14799" s="518">
        <v>725192</v>
      </c>
    </row>
    <row r="14800" spans="1:9" x14ac:dyDescent="0.2">
      <c r="A14800" s="518" t="s">
        <v>256</v>
      </c>
      <c r="B14800" s="518">
        <v>725218</v>
      </c>
      <c r="C14800" s="518" t="s">
        <v>2660</v>
      </c>
      <c r="D14800" s="518" t="s">
        <v>9800</v>
      </c>
      <c r="E14800" s="859">
        <v>35</v>
      </c>
      <c r="F14800" s="859">
        <v>0</v>
      </c>
      <c r="G14800" s="518" t="s">
        <v>128</v>
      </c>
      <c r="H14800" s="518" t="s">
        <v>256</v>
      </c>
      <c r="I14800" s="518">
        <v>725218</v>
      </c>
    </row>
    <row r="14801" spans="1:9" x14ac:dyDescent="0.2">
      <c r="A14801" s="518" t="s">
        <v>256</v>
      </c>
      <c r="B14801" s="518">
        <v>725234</v>
      </c>
      <c r="C14801" s="518" t="s">
        <v>2660</v>
      </c>
      <c r="D14801" s="518" t="s">
        <v>9801</v>
      </c>
      <c r="E14801" s="859">
        <v>30</v>
      </c>
      <c r="F14801" s="859">
        <v>0</v>
      </c>
      <c r="G14801" s="518" t="s">
        <v>128</v>
      </c>
      <c r="H14801" s="518" t="s">
        <v>256</v>
      </c>
      <c r="I14801" s="518">
        <v>725234</v>
      </c>
    </row>
    <row r="14802" spans="1:9" x14ac:dyDescent="0.2">
      <c r="A14802" s="518" t="s">
        <v>256</v>
      </c>
      <c r="B14802" s="518">
        <v>725259</v>
      </c>
      <c r="C14802" s="518" t="s">
        <v>2660</v>
      </c>
      <c r="D14802" s="518" t="s">
        <v>9802</v>
      </c>
      <c r="E14802" s="859">
        <v>35</v>
      </c>
      <c r="F14802" s="859">
        <v>0</v>
      </c>
      <c r="G14802" s="518" t="s">
        <v>128</v>
      </c>
      <c r="H14802" s="518" t="s">
        <v>256</v>
      </c>
      <c r="I14802" s="518">
        <v>725259</v>
      </c>
    </row>
    <row r="14803" spans="1:9" x14ac:dyDescent="0.2">
      <c r="A14803" s="518" t="s">
        <v>244</v>
      </c>
      <c r="B14803" s="518">
        <v>725424</v>
      </c>
      <c r="C14803" s="518" t="s">
        <v>2660</v>
      </c>
      <c r="D14803" s="518" t="s">
        <v>9803</v>
      </c>
      <c r="E14803" s="859">
        <v>34</v>
      </c>
      <c r="F14803" s="859">
        <v>0</v>
      </c>
      <c r="G14803" s="518" t="s">
        <v>128</v>
      </c>
      <c r="H14803" s="518" t="s">
        <v>244</v>
      </c>
      <c r="I14803" s="518">
        <v>725424</v>
      </c>
    </row>
    <row r="14804" spans="1:9" x14ac:dyDescent="0.2">
      <c r="A14804" s="518" t="s">
        <v>244</v>
      </c>
      <c r="B14804" s="518">
        <v>725432</v>
      </c>
      <c r="C14804" s="518" t="s">
        <v>2660</v>
      </c>
      <c r="D14804" s="518" t="s">
        <v>9804</v>
      </c>
      <c r="E14804" s="859">
        <v>31</v>
      </c>
      <c r="F14804" s="859">
        <v>0</v>
      </c>
      <c r="G14804" s="518" t="s">
        <v>128</v>
      </c>
      <c r="H14804" s="518" t="s">
        <v>244</v>
      </c>
      <c r="I14804" s="518">
        <v>725432</v>
      </c>
    </row>
    <row r="14805" spans="1:9" x14ac:dyDescent="0.2">
      <c r="A14805" s="518" t="s">
        <v>237</v>
      </c>
      <c r="B14805" s="518">
        <v>725523</v>
      </c>
      <c r="C14805" s="518" t="s">
        <v>2660</v>
      </c>
      <c r="D14805" s="518" t="s">
        <v>7330</v>
      </c>
      <c r="E14805" s="859">
        <v>25</v>
      </c>
      <c r="F14805" s="859">
        <v>0</v>
      </c>
      <c r="G14805" s="518" t="s">
        <v>128</v>
      </c>
      <c r="H14805" s="518" t="s">
        <v>237</v>
      </c>
      <c r="I14805" s="518">
        <v>725523</v>
      </c>
    </row>
    <row r="14806" spans="1:9" x14ac:dyDescent="0.2">
      <c r="A14806" s="518" t="s">
        <v>237</v>
      </c>
      <c r="B14806" s="518">
        <v>725531</v>
      </c>
      <c r="C14806" s="518" t="s">
        <v>2660</v>
      </c>
      <c r="D14806" s="518" t="s">
        <v>7330</v>
      </c>
      <c r="E14806" s="859">
        <v>20</v>
      </c>
      <c r="F14806" s="859">
        <v>0</v>
      </c>
      <c r="G14806" s="518" t="s">
        <v>128</v>
      </c>
      <c r="H14806" s="518" t="s">
        <v>237</v>
      </c>
      <c r="I14806" s="518">
        <v>725531</v>
      </c>
    </row>
    <row r="14807" spans="1:9" x14ac:dyDescent="0.2">
      <c r="A14807" s="518" t="s">
        <v>237</v>
      </c>
      <c r="B14807" s="518">
        <v>725549</v>
      </c>
      <c r="C14807" s="518" t="s">
        <v>2660</v>
      </c>
      <c r="D14807" s="518" t="s">
        <v>7330</v>
      </c>
      <c r="E14807" s="859">
        <v>35</v>
      </c>
      <c r="F14807" s="859">
        <v>0</v>
      </c>
      <c r="G14807" s="518" t="s">
        <v>128</v>
      </c>
      <c r="H14807" s="518" t="s">
        <v>237</v>
      </c>
      <c r="I14807" s="518">
        <v>725549</v>
      </c>
    </row>
    <row r="14808" spans="1:9" x14ac:dyDescent="0.2">
      <c r="A14808" s="518" t="s">
        <v>256</v>
      </c>
      <c r="B14808" s="518">
        <v>725648</v>
      </c>
      <c r="C14808" s="518" t="s">
        <v>2660</v>
      </c>
      <c r="D14808" s="518" t="s">
        <v>2435</v>
      </c>
      <c r="E14808" s="859">
        <v>21</v>
      </c>
      <c r="F14808" s="859">
        <v>0</v>
      </c>
      <c r="G14808" s="518" t="s">
        <v>128</v>
      </c>
      <c r="H14808" s="518" t="s">
        <v>256</v>
      </c>
      <c r="I14808" s="518">
        <v>725648</v>
      </c>
    </row>
    <row r="14809" spans="1:9" x14ac:dyDescent="0.2">
      <c r="A14809" s="518" t="s">
        <v>256</v>
      </c>
      <c r="B14809" s="518">
        <v>725663</v>
      </c>
      <c r="C14809" s="518" t="s">
        <v>2660</v>
      </c>
      <c r="D14809" s="518" t="s">
        <v>2435</v>
      </c>
      <c r="E14809" s="859">
        <v>19</v>
      </c>
      <c r="F14809" s="859">
        <v>0</v>
      </c>
      <c r="G14809" s="518" t="s">
        <v>128</v>
      </c>
      <c r="H14809" s="518" t="s">
        <v>256</v>
      </c>
      <c r="I14809" s="518">
        <v>725663</v>
      </c>
    </row>
    <row r="14810" spans="1:9" x14ac:dyDescent="0.2">
      <c r="A14810" s="518" t="s">
        <v>256</v>
      </c>
      <c r="B14810" s="518">
        <v>725671</v>
      </c>
      <c r="C14810" s="518" t="s">
        <v>2660</v>
      </c>
      <c r="D14810" s="518" t="s">
        <v>2435</v>
      </c>
      <c r="E14810" s="859">
        <v>18</v>
      </c>
      <c r="F14810" s="859">
        <v>0</v>
      </c>
      <c r="G14810" s="518" t="s">
        <v>128</v>
      </c>
      <c r="H14810" s="518" t="s">
        <v>256</v>
      </c>
      <c r="I14810" s="518">
        <v>725663</v>
      </c>
    </row>
    <row r="14811" spans="1:9" x14ac:dyDescent="0.2">
      <c r="A14811" s="518" t="s">
        <v>256</v>
      </c>
      <c r="B14811" s="518">
        <v>725705</v>
      </c>
      <c r="C14811" s="518" t="s">
        <v>2660</v>
      </c>
      <c r="D14811" s="518" t="s">
        <v>9805</v>
      </c>
      <c r="E14811" s="859">
        <v>37</v>
      </c>
      <c r="F14811" s="859">
        <v>0</v>
      </c>
      <c r="G14811" s="518" t="s">
        <v>128</v>
      </c>
      <c r="H14811" s="518" t="s">
        <v>256</v>
      </c>
      <c r="I14811" s="518">
        <v>725705</v>
      </c>
    </row>
    <row r="14812" spans="1:9" x14ac:dyDescent="0.2">
      <c r="A14812" s="518" t="s">
        <v>256</v>
      </c>
      <c r="B14812" s="518">
        <v>725739</v>
      </c>
      <c r="C14812" s="518" t="s">
        <v>2660</v>
      </c>
      <c r="D14812" s="518" t="s">
        <v>9692</v>
      </c>
      <c r="E14812" s="859">
        <v>31</v>
      </c>
      <c r="F14812" s="859">
        <v>0</v>
      </c>
      <c r="G14812" s="518" t="s">
        <v>128</v>
      </c>
      <c r="H14812" s="518" t="s">
        <v>256</v>
      </c>
      <c r="I14812" s="518">
        <v>725739</v>
      </c>
    </row>
    <row r="14813" spans="1:9" x14ac:dyDescent="0.2">
      <c r="A14813" s="518" t="s">
        <v>256</v>
      </c>
      <c r="B14813" s="518">
        <v>725747</v>
      </c>
      <c r="C14813" s="518" t="s">
        <v>2660</v>
      </c>
      <c r="D14813" s="518" t="s">
        <v>9692</v>
      </c>
      <c r="E14813" s="859">
        <v>31</v>
      </c>
      <c r="F14813" s="859">
        <v>0</v>
      </c>
      <c r="G14813" s="518" t="s">
        <v>128</v>
      </c>
      <c r="H14813" s="518" t="s">
        <v>256</v>
      </c>
      <c r="I14813" s="518">
        <v>725747</v>
      </c>
    </row>
    <row r="14814" spans="1:9" x14ac:dyDescent="0.2">
      <c r="A14814" s="518" t="s">
        <v>256</v>
      </c>
      <c r="B14814" s="518">
        <v>725754</v>
      </c>
      <c r="C14814" s="518" t="s">
        <v>2660</v>
      </c>
      <c r="D14814" s="518" t="s">
        <v>9692</v>
      </c>
      <c r="E14814" s="859">
        <v>32</v>
      </c>
      <c r="F14814" s="859">
        <v>0</v>
      </c>
      <c r="G14814" s="518" t="s">
        <v>128</v>
      </c>
      <c r="H14814" s="518" t="s">
        <v>256</v>
      </c>
      <c r="I14814" s="518">
        <v>725754</v>
      </c>
    </row>
    <row r="14815" spans="1:9" x14ac:dyDescent="0.2">
      <c r="A14815" s="518" t="s">
        <v>256</v>
      </c>
      <c r="B14815" s="518">
        <v>725762</v>
      </c>
      <c r="C14815" s="518" t="s">
        <v>2660</v>
      </c>
      <c r="D14815" s="518" t="s">
        <v>9692</v>
      </c>
      <c r="E14815" s="859">
        <v>31</v>
      </c>
      <c r="F14815" s="859">
        <v>0</v>
      </c>
      <c r="G14815" s="518" t="s">
        <v>128</v>
      </c>
      <c r="H14815" s="518" t="s">
        <v>256</v>
      </c>
      <c r="I14815" s="518">
        <v>725762</v>
      </c>
    </row>
    <row r="14816" spans="1:9" x14ac:dyDescent="0.2">
      <c r="A14816" s="518" t="s">
        <v>190</v>
      </c>
      <c r="B14816" s="518">
        <v>725812</v>
      </c>
      <c r="C14816" s="518" t="s">
        <v>2660</v>
      </c>
      <c r="D14816" s="518" t="s">
        <v>9806</v>
      </c>
      <c r="E14816" s="859">
        <v>23</v>
      </c>
      <c r="F14816" s="859">
        <v>0</v>
      </c>
      <c r="G14816" s="518" t="s">
        <v>128</v>
      </c>
      <c r="H14816" s="518" t="s">
        <v>190</v>
      </c>
      <c r="I14816" s="518">
        <v>725812</v>
      </c>
    </row>
    <row r="14817" spans="1:9" x14ac:dyDescent="0.2">
      <c r="A14817" s="518" t="s">
        <v>181</v>
      </c>
      <c r="B14817" s="518">
        <v>725838</v>
      </c>
      <c r="C14817" s="518" t="s">
        <v>2660</v>
      </c>
      <c r="D14817" s="518" t="s">
        <v>3289</v>
      </c>
      <c r="E14817" s="859">
        <v>35</v>
      </c>
      <c r="F14817" s="859">
        <v>0</v>
      </c>
      <c r="G14817" s="518" t="s">
        <v>128</v>
      </c>
      <c r="H14817" s="518" t="s">
        <v>181</v>
      </c>
      <c r="I14817" s="518">
        <v>725838</v>
      </c>
    </row>
    <row r="14818" spans="1:9" x14ac:dyDescent="0.2">
      <c r="A14818" s="518" t="s">
        <v>322</v>
      </c>
      <c r="B14818" s="518">
        <v>725846</v>
      </c>
      <c r="C14818" s="518" t="s">
        <v>2660</v>
      </c>
      <c r="D14818" s="518" t="s">
        <v>9807</v>
      </c>
      <c r="E14818" s="859">
        <v>26</v>
      </c>
      <c r="F14818" s="859">
        <v>0</v>
      </c>
      <c r="G14818" s="518" t="s">
        <v>128</v>
      </c>
      <c r="H14818" s="518" t="s">
        <v>322</v>
      </c>
      <c r="I14818" s="518">
        <v>725846</v>
      </c>
    </row>
    <row r="14819" spans="1:9" x14ac:dyDescent="0.2">
      <c r="A14819" s="518" t="s">
        <v>394</v>
      </c>
      <c r="B14819" s="518">
        <v>725853</v>
      </c>
      <c r="C14819" s="518" t="s">
        <v>2660</v>
      </c>
      <c r="D14819" s="518" t="s">
        <v>1032</v>
      </c>
      <c r="E14819" s="859">
        <v>20</v>
      </c>
      <c r="F14819" s="859">
        <v>0</v>
      </c>
      <c r="G14819" s="518" t="s">
        <v>128</v>
      </c>
      <c r="H14819" s="518" t="s">
        <v>394</v>
      </c>
      <c r="I14819" s="518">
        <v>725853</v>
      </c>
    </row>
    <row r="14820" spans="1:9" x14ac:dyDescent="0.2">
      <c r="A14820" s="518" t="s">
        <v>164</v>
      </c>
      <c r="B14820" s="518">
        <v>725929</v>
      </c>
      <c r="C14820" s="518" t="s">
        <v>2660</v>
      </c>
      <c r="D14820" s="518" t="s">
        <v>9808</v>
      </c>
      <c r="E14820" s="859">
        <v>25</v>
      </c>
      <c r="F14820" s="859">
        <v>0</v>
      </c>
      <c r="G14820" s="518" t="s">
        <v>128</v>
      </c>
      <c r="H14820" s="518" t="s">
        <v>164</v>
      </c>
      <c r="I14820" s="518">
        <v>725929</v>
      </c>
    </row>
    <row r="14821" spans="1:9" x14ac:dyDescent="0.2">
      <c r="A14821" s="518" t="s">
        <v>181</v>
      </c>
      <c r="B14821" s="518">
        <v>725937</v>
      </c>
      <c r="C14821" s="518" t="s">
        <v>2660</v>
      </c>
      <c r="D14821" s="518" t="s">
        <v>2974</v>
      </c>
      <c r="E14821" s="859">
        <v>35</v>
      </c>
      <c r="F14821" s="859">
        <v>35</v>
      </c>
      <c r="G14821" s="518" t="s">
        <v>128</v>
      </c>
      <c r="H14821" s="518" t="s">
        <v>181</v>
      </c>
      <c r="I14821" s="518">
        <v>725937</v>
      </c>
    </row>
    <row r="14822" spans="1:9" x14ac:dyDescent="0.2">
      <c r="A14822" s="518" t="s">
        <v>181</v>
      </c>
      <c r="B14822" s="518">
        <v>725960</v>
      </c>
      <c r="C14822" s="518" t="s">
        <v>2660</v>
      </c>
      <c r="D14822" s="518" t="s">
        <v>3347</v>
      </c>
      <c r="E14822" s="859">
        <v>30</v>
      </c>
      <c r="F14822" s="859">
        <v>0</v>
      </c>
      <c r="G14822" s="518" t="s">
        <v>128</v>
      </c>
      <c r="H14822" s="518" t="s">
        <v>181</v>
      </c>
      <c r="I14822" s="518">
        <v>725960</v>
      </c>
    </row>
    <row r="14823" spans="1:9" x14ac:dyDescent="0.2">
      <c r="A14823" s="518" t="s">
        <v>256</v>
      </c>
      <c r="B14823" s="518">
        <v>726224</v>
      </c>
      <c r="C14823" s="518" t="s">
        <v>2660</v>
      </c>
      <c r="D14823" s="518" t="s">
        <v>9809</v>
      </c>
      <c r="E14823" s="859">
        <v>23</v>
      </c>
      <c r="F14823" s="859">
        <v>0</v>
      </c>
      <c r="G14823" s="518" t="s">
        <v>128</v>
      </c>
      <c r="H14823" s="518" t="s">
        <v>256</v>
      </c>
      <c r="I14823" s="518">
        <v>726224</v>
      </c>
    </row>
    <row r="14824" spans="1:9" x14ac:dyDescent="0.2">
      <c r="A14824" s="518" t="s">
        <v>256</v>
      </c>
      <c r="B14824" s="518">
        <v>726539</v>
      </c>
      <c r="C14824" s="518" t="s">
        <v>2660</v>
      </c>
      <c r="D14824" s="518" t="s">
        <v>9810</v>
      </c>
      <c r="E14824" s="859">
        <v>35</v>
      </c>
      <c r="F14824" s="859">
        <v>0</v>
      </c>
      <c r="G14824" s="518" t="s">
        <v>128</v>
      </c>
      <c r="H14824" s="518" t="s">
        <v>256</v>
      </c>
      <c r="I14824" s="518">
        <v>726539</v>
      </c>
    </row>
    <row r="14825" spans="1:9" x14ac:dyDescent="0.2">
      <c r="A14825" s="518" t="s">
        <v>256</v>
      </c>
      <c r="B14825" s="518">
        <v>726570</v>
      </c>
      <c r="C14825" s="518" t="s">
        <v>2660</v>
      </c>
      <c r="D14825" s="518" t="s">
        <v>2915</v>
      </c>
      <c r="E14825" s="859">
        <v>24</v>
      </c>
      <c r="F14825" s="859">
        <v>0</v>
      </c>
      <c r="G14825" s="518" t="s">
        <v>128</v>
      </c>
      <c r="H14825" s="518" t="s">
        <v>256</v>
      </c>
      <c r="I14825" s="518">
        <v>726570</v>
      </c>
    </row>
    <row r="14826" spans="1:9" x14ac:dyDescent="0.2">
      <c r="A14826" s="518" t="s">
        <v>256</v>
      </c>
      <c r="B14826" s="518">
        <v>726588</v>
      </c>
      <c r="C14826" s="518" t="s">
        <v>2660</v>
      </c>
      <c r="D14826" s="518" t="s">
        <v>2915</v>
      </c>
      <c r="E14826" s="859">
        <v>19</v>
      </c>
      <c r="F14826" s="859">
        <v>0</v>
      </c>
      <c r="G14826" s="518" t="s">
        <v>128</v>
      </c>
      <c r="H14826" s="518" t="s">
        <v>256</v>
      </c>
      <c r="I14826" s="518">
        <v>726588</v>
      </c>
    </row>
    <row r="14827" spans="1:9" x14ac:dyDescent="0.2">
      <c r="A14827" s="518" t="s">
        <v>256</v>
      </c>
      <c r="B14827" s="518">
        <v>726646</v>
      </c>
      <c r="C14827" s="518" t="s">
        <v>2660</v>
      </c>
      <c r="D14827" s="518" t="s">
        <v>9811</v>
      </c>
      <c r="E14827" s="859">
        <v>32</v>
      </c>
      <c r="F14827" s="859">
        <v>0</v>
      </c>
      <c r="G14827" s="518" t="s">
        <v>128</v>
      </c>
      <c r="H14827" s="518" t="s">
        <v>256</v>
      </c>
      <c r="I14827" s="518">
        <v>726646</v>
      </c>
    </row>
    <row r="14828" spans="1:9" x14ac:dyDescent="0.2">
      <c r="A14828" s="518" t="s">
        <v>256</v>
      </c>
      <c r="B14828" s="518">
        <v>726653</v>
      </c>
      <c r="C14828" s="518" t="s">
        <v>2660</v>
      </c>
      <c r="D14828" s="518" t="s">
        <v>9812</v>
      </c>
      <c r="E14828" s="859">
        <v>35</v>
      </c>
      <c r="F14828" s="859">
        <v>0</v>
      </c>
      <c r="G14828" s="518" t="s">
        <v>128</v>
      </c>
      <c r="H14828" s="518" t="s">
        <v>256</v>
      </c>
      <c r="I14828" s="518">
        <v>726653</v>
      </c>
    </row>
    <row r="14829" spans="1:9" x14ac:dyDescent="0.2">
      <c r="A14829" s="518" t="s">
        <v>256</v>
      </c>
      <c r="B14829" s="518">
        <v>726661</v>
      </c>
      <c r="C14829" s="518" t="s">
        <v>2660</v>
      </c>
      <c r="D14829" s="518" t="s">
        <v>9813</v>
      </c>
      <c r="E14829" s="859">
        <v>34</v>
      </c>
      <c r="F14829" s="859">
        <v>0</v>
      </c>
      <c r="G14829" s="518" t="s">
        <v>128</v>
      </c>
      <c r="H14829" s="518" t="s">
        <v>256</v>
      </c>
      <c r="I14829" s="518">
        <v>726661</v>
      </c>
    </row>
    <row r="14830" spans="1:9" x14ac:dyDescent="0.2">
      <c r="A14830" s="518" t="s">
        <v>256</v>
      </c>
      <c r="B14830" s="518">
        <v>726711</v>
      </c>
      <c r="C14830" s="518" t="s">
        <v>2660</v>
      </c>
      <c r="D14830" s="518" t="s">
        <v>9814</v>
      </c>
      <c r="E14830" s="859">
        <v>35</v>
      </c>
      <c r="F14830" s="859">
        <v>0</v>
      </c>
      <c r="G14830" s="518" t="s">
        <v>128</v>
      </c>
      <c r="H14830" s="518" t="s">
        <v>256</v>
      </c>
      <c r="I14830" s="518">
        <v>726711</v>
      </c>
    </row>
    <row r="14831" spans="1:9" x14ac:dyDescent="0.2">
      <c r="A14831" s="518" t="s">
        <v>256</v>
      </c>
      <c r="B14831" s="518">
        <v>726729</v>
      </c>
      <c r="C14831" s="518" t="s">
        <v>2660</v>
      </c>
      <c r="D14831" s="518" t="s">
        <v>9814</v>
      </c>
      <c r="E14831" s="859">
        <v>35</v>
      </c>
      <c r="F14831" s="859">
        <v>0</v>
      </c>
      <c r="G14831" s="518" t="s">
        <v>128</v>
      </c>
      <c r="H14831" s="518" t="s">
        <v>256</v>
      </c>
      <c r="I14831" s="518">
        <v>726729</v>
      </c>
    </row>
    <row r="14832" spans="1:9" x14ac:dyDescent="0.2">
      <c r="A14832" s="518" t="s">
        <v>256</v>
      </c>
      <c r="B14832" s="518">
        <v>726737</v>
      </c>
      <c r="C14832" s="518" t="s">
        <v>2660</v>
      </c>
      <c r="D14832" s="518" t="s">
        <v>9814</v>
      </c>
      <c r="E14832" s="859">
        <v>34</v>
      </c>
      <c r="F14832" s="859">
        <v>0</v>
      </c>
      <c r="G14832" s="518" t="s">
        <v>128</v>
      </c>
      <c r="H14832" s="518" t="s">
        <v>256</v>
      </c>
      <c r="I14832" s="518">
        <v>726737</v>
      </c>
    </row>
    <row r="14833" spans="1:9" x14ac:dyDescent="0.2">
      <c r="A14833" s="518" t="s">
        <v>256</v>
      </c>
      <c r="B14833" s="518">
        <v>726745</v>
      </c>
      <c r="C14833" s="518" t="s">
        <v>2660</v>
      </c>
      <c r="D14833" s="518" t="s">
        <v>9815</v>
      </c>
      <c r="E14833" s="859">
        <v>32</v>
      </c>
      <c r="F14833" s="859">
        <v>0</v>
      </c>
      <c r="G14833" s="518" t="s">
        <v>128</v>
      </c>
      <c r="H14833" s="518" t="s">
        <v>256</v>
      </c>
      <c r="I14833" s="518">
        <v>726745</v>
      </c>
    </row>
    <row r="14834" spans="1:9" x14ac:dyDescent="0.2">
      <c r="A14834" s="518" t="s">
        <v>256</v>
      </c>
      <c r="B14834" s="518">
        <v>726752</v>
      </c>
      <c r="C14834" s="518" t="s">
        <v>2660</v>
      </c>
      <c r="D14834" s="518" t="s">
        <v>7331</v>
      </c>
      <c r="E14834" s="859">
        <v>30</v>
      </c>
      <c r="F14834" s="859">
        <v>20</v>
      </c>
      <c r="G14834" s="518" t="s">
        <v>128</v>
      </c>
      <c r="H14834" s="518" t="s">
        <v>256</v>
      </c>
      <c r="I14834" s="518">
        <v>726752</v>
      </c>
    </row>
    <row r="14835" spans="1:9" x14ac:dyDescent="0.2">
      <c r="A14835" s="518" t="s">
        <v>256</v>
      </c>
      <c r="B14835" s="518">
        <v>726760</v>
      </c>
      <c r="C14835" s="518" t="s">
        <v>2660</v>
      </c>
      <c r="D14835" s="518" t="s">
        <v>7331</v>
      </c>
      <c r="E14835" s="859">
        <v>30</v>
      </c>
      <c r="F14835" s="859">
        <v>14</v>
      </c>
      <c r="G14835" s="518" t="s">
        <v>128</v>
      </c>
      <c r="H14835" s="518" t="s">
        <v>256</v>
      </c>
      <c r="I14835" s="518">
        <v>726760</v>
      </c>
    </row>
    <row r="14836" spans="1:9" x14ac:dyDescent="0.2">
      <c r="A14836" s="518" t="s">
        <v>190</v>
      </c>
      <c r="B14836" s="518">
        <v>726869</v>
      </c>
      <c r="C14836" s="518" t="s">
        <v>2660</v>
      </c>
      <c r="D14836" s="518" t="s">
        <v>9816</v>
      </c>
      <c r="E14836" s="859">
        <v>21</v>
      </c>
      <c r="F14836" s="859">
        <v>16</v>
      </c>
      <c r="G14836" s="518" t="s">
        <v>128</v>
      </c>
      <c r="H14836" s="518" t="s">
        <v>190</v>
      </c>
      <c r="I14836" s="518">
        <v>726869</v>
      </c>
    </row>
    <row r="14837" spans="1:9" x14ac:dyDescent="0.2">
      <c r="A14837" s="518" t="s">
        <v>256</v>
      </c>
      <c r="B14837" s="518">
        <v>726877</v>
      </c>
      <c r="C14837" s="518" t="s">
        <v>2660</v>
      </c>
      <c r="D14837" s="518" t="s">
        <v>9817</v>
      </c>
      <c r="E14837" s="859">
        <v>29</v>
      </c>
      <c r="F14837" s="859">
        <v>0</v>
      </c>
      <c r="G14837" s="518" t="s">
        <v>128</v>
      </c>
      <c r="H14837" s="518" t="s">
        <v>256</v>
      </c>
      <c r="I14837" s="518">
        <v>726877</v>
      </c>
    </row>
    <row r="14838" spans="1:9" x14ac:dyDescent="0.2">
      <c r="A14838" s="518" t="s">
        <v>256</v>
      </c>
      <c r="B14838" s="518">
        <v>726885</v>
      </c>
      <c r="C14838" s="518" t="s">
        <v>2660</v>
      </c>
      <c r="D14838" s="518" t="s">
        <v>9818</v>
      </c>
      <c r="E14838" s="859">
        <v>32</v>
      </c>
      <c r="F14838" s="859">
        <v>0</v>
      </c>
      <c r="G14838" s="518" t="s">
        <v>128</v>
      </c>
      <c r="H14838" s="518" t="s">
        <v>256</v>
      </c>
      <c r="I14838" s="518">
        <v>726885</v>
      </c>
    </row>
    <row r="14839" spans="1:9" x14ac:dyDescent="0.2">
      <c r="A14839" s="518" t="s">
        <v>256</v>
      </c>
      <c r="B14839" s="518">
        <v>726893</v>
      </c>
      <c r="C14839" s="518" t="s">
        <v>2660</v>
      </c>
      <c r="D14839" s="518" t="s">
        <v>9819</v>
      </c>
      <c r="E14839" s="859">
        <v>31</v>
      </c>
      <c r="F14839" s="859">
        <v>0</v>
      </c>
      <c r="G14839" s="518" t="s">
        <v>128</v>
      </c>
      <c r="H14839" s="518" t="s">
        <v>256</v>
      </c>
      <c r="I14839" s="518">
        <v>726893</v>
      </c>
    </row>
    <row r="14840" spans="1:9" x14ac:dyDescent="0.2">
      <c r="A14840" s="518" t="s">
        <v>256</v>
      </c>
      <c r="B14840" s="518">
        <v>726935</v>
      </c>
      <c r="C14840" s="518" t="s">
        <v>2660</v>
      </c>
      <c r="D14840" s="518" t="s">
        <v>3074</v>
      </c>
      <c r="E14840" s="859">
        <v>32</v>
      </c>
      <c r="F14840" s="859">
        <v>30</v>
      </c>
      <c r="G14840" s="518" t="s">
        <v>128</v>
      </c>
      <c r="H14840" s="518" t="s">
        <v>256</v>
      </c>
      <c r="I14840" s="518">
        <v>726935</v>
      </c>
    </row>
    <row r="14841" spans="1:9" x14ac:dyDescent="0.2">
      <c r="A14841" s="518" t="s">
        <v>181</v>
      </c>
      <c r="B14841" s="518">
        <v>726968</v>
      </c>
      <c r="C14841" s="518" t="s">
        <v>2660</v>
      </c>
      <c r="D14841" s="518" t="s">
        <v>653</v>
      </c>
      <c r="E14841" s="859">
        <v>19</v>
      </c>
      <c r="F14841" s="859">
        <v>0</v>
      </c>
      <c r="G14841" s="518" t="s">
        <v>128</v>
      </c>
      <c r="H14841" s="518" t="s">
        <v>181</v>
      </c>
      <c r="I14841" s="518">
        <v>726968</v>
      </c>
    </row>
    <row r="14842" spans="1:9" x14ac:dyDescent="0.2">
      <c r="A14842" s="518" t="s">
        <v>322</v>
      </c>
      <c r="B14842" s="518">
        <v>726992</v>
      </c>
      <c r="C14842" s="518" t="s">
        <v>2660</v>
      </c>
      <c r="D14842" s="518" t="s">
        <v>9820</v>
      </c>
      <c r="E14842" s="859">
        <v>11</v>
      </c>
      <c r="F14842" s="859">
        <v>0</v>
      </c>
      <c r="G14842" s="518" t="s">
        <v>128</v>
      </c>
      <c r="H14842" s="518" t="s">
        <v>322</v>
      </c>
      <c r="I14842" s="518">
        <v>726992</v>
      </c>
    </row>
    <row r="14843" spans="1:9" x14ac:dyDescent="0.2">
      <c r="A14843" s="518" t="s">
        <v>256</v>
      </c>
      <c r="B14843" s="518">
        <v>727040</v>
      </c>
      <c r="C14843" s="518" t="s">
        <v>2660</v>
      </c>
      <c r="D14843" s="518" t="s">
        <v>9692</v>
      </c>
      <c r="E14843" s="859">
        <v>31</v>
      </c>
      <c r="F14843" s="859">
        <v>0</v>
      </c>
      <c r="G14843" s="518" t="s">
        <v>128</v>
      </c>
      <c r="H14843" s="518" t="s">
        <v>256</v>
      </c>
      <c r="I14843" s="518">
        <v>727040</v>
      </c>
    </row>
    <row r="14844" spans="1:9" x14ac:dyDescent="0.2">
      <c r="A14844" s="518" t="s">
        <v>180</v>
      </c>
      <c r="B14844" s="518">
        <v>727115</v>
      </c>
      <c r="C14844" s="518" t="s">
        <v>2660</v>
      </c>
      <c r="D14844" s="518" t="s">
        <v>1917</v>
      </c>
      <c r="E14844" s="859">
        <v>30</v>
      </c>
      <c r="F14844" s="859">
        <v>0</v>
      </c>
      <c r="G14844" s="518" t="s">
        <v>128</v>
      </c>
      <c r="H14844" s="518" t="s">
        <v>180</v>
      </c>
      <c r="I14844" s="518">
        <v>727115</v>
      </c>
    </row>
    <row r="14845" spans="1:9" x14ac:dyDescent="0.2">
      <c r="A14845" s="518" t="s">
        <v>179</v>
      </c>
      <c r="B14845" s="518">
        <v>727222</v>
      </c>
      <c r="C14845" s="518" t="s">
        <v>2660</v>
      </c>
      <c r="D14845" s="518" t="s">
        <v>1399</v>
      </c>
      <c r="E14845" s="859">
        <v>20</v>
      </c>
      <c r="F14845" s="859">
        <v>0</v>
      </c>
      <c r="G14845" s="518" t="s">
        <v>128</v>
      </c>
      <c r="H14845" s="518" t="s">
        <v>179</v>
      </c>
      <c r="I14845" s="518">
        <v>727222</v>
      </c>
    </row>
    <row r="14846" spans="1:9" x14ac:dyDescent="0.2">
      <c r="A14846" s="518" t="s">
        <v>196</v>
      </c>
      <c r="B14846" s="518">
        <v>727255</v>
      </c>
      <c r="C14846" s="518" t="s">
        <v>2660</v>
      </c>
      <c r="D14846" s="518" t="s">
        <v>3206</v>
      </c>
      <c r="E14846" s="859">
        <v>25</v>
      </c>
      <c r="F14846" s="859">
        <v>0</v>
      </c>
      <c r="G14846" s="518" t="s">
        <v>128</v>
      </c>
      <c r="H14846" s="518" t="s">
        <v>196</v>
      </c>
      <c r="I14846" s="518">
        <v>727255</v>
      </c>
    </row>
    <row r="14847" spans="1:9" x14ac:dyDescent="0.2">
      <c r="A14847" s="518" t="s">
        <v>196</v>
      </c>
      <c r="B14847" s="518">
        <v>727263</v>
      </c>
      <c r="C14847" s="518" t="s">
        <v>2660</v>
      </c>
      <c r="D14847" s="518" t="s">
        <v>3207</v>
      </c>
      <c r="E14847" s="859">
        <v>23</v>
      </c>
      <c r="F14847" s="859">
        <v>0</v>
      </c>
      <c r="G14847" s="518" t="s">
        <v>128</v>
      </c>
      <c r="H14847" s="518" t="s">
        <v>196</v>
      </c>
      <c r="I14847" s="518">
        <v>727263</v>
      </c>
    </row>
    <row r="14848" spans="1:9" x14ac:dyDescent="0.2">
      <c r="A14848" s="518" t="s">
        <v>292</v>
      </c>
      <c r="B14848" s="518">
        <v>727289</v>
      </c>
      <c r="C14848" s="518" t="s">
        <v>2660</v>
      </c>
      <c r="D14848" s="518" t="s">
        <v>3208</v>
      </c>
      <c r="E14848" s="859">
        <v>35</v>
      </c>
      <c r="F14848" s="859">
        <v>0</v>
      </c>
      <c r="G14848" s="518" t="s">
        <v>128</v>
      </c>
      <c r="H14848" s="518" t="s">
        <v>292</v>
      </c>
      <c r="I14848" s="518">
        <v>727289</v>
      </c>
    </row>
    <row r="14849" spans="1:9" x14ac:dyDescent="0.2">
      <c r="A14849" s="518" t="s">
        <v>180</v>
      </c>
      <c r="B14849" s="518">
        <v>727321</v>
      </c>
      <c r="C14849" s="518" t="s">
        <v>2660</v>
      </c>
      <c r="D14849" s="518" t="s">
        <v>3209</v>
      </c>
      <c r="E14849" s="859">
        <v>32</v>
      </c>
      <c r="F14849" s="859">
        <v>0</v>
      </c>
      <c r="G14849" s="518" t="s">
        <v>128</v>
      </c>
      <c r="H14849" s="518" t="s">
        <v>180</v>
      </c>
      <c r="I14849" s="518">
        <v>727321</v>
      </c>
    </row>
    <row r="14850" spans="1:9" x14ac:dyDescent="0.2">
      <c r="A14850" s="518" t="s">
        <v>180</v>
      </c>
      <c r="B14850" s="518">
        <v>727339</v>
      </c>
      <c r="C14850" s="518" t="s">
        <v>2660</v>
      </c>
      <c r="D14850" s="518" t="s">
        <v>3210</v>
      </c>
      <c r="E14850" s="859">
        <v>31</v>
      </c>
      <c r="F14850" s="859">
        <v>0</v>
      </c>
      <c r="G14850" s="518" t="s">
        <v>128</v>
      </c>
      <c r="H14850" s="518" t="s">
        <v>180</v>
      </c>
      <c r="I14850" s="518">
        <v>727339</v>
      </c>
    </row>
    <row r="14851" spans="1:9" x14ac:dyDescent="0.2">
      <c r="A14851" s="518" t="s">
        <v>394</v>
      </c>
      <c r="B14851" s="518">
        <v>727420</v>
      </c>
      <c r="C14851" s="518" t="s">
        <v>2660</v>
      </c>
      <c r="D14851" s="518" t="s">
        <v>1208</v>
      </c>
      <c r="E14851" s="859">
        <v>30</v>
      </c>
      <c r="F14851" s="859">
        <v>0</v>
      </c>
      <c r="G14851" s="518" t="s">
        <v>128</v>
      </c>
      <c r="H14851" s="518" t="s">
        <v>394</v>
      </c>
      <c r="I14851" s="518">
        <v>727420</v>
      </c>
    </row>
    <row r="14852" spans="1:9" x14ac:dyDescent="0.2">
      <c r="A14852" s="518" t="s">
        <v>180</v>
      </c>
      <c r="B14852" s="518">
        <v>727438</v>
      </c>
      <c r="C14852" s="518" t="s">
        <v>2660</v>
      </c>
      <c r="D14852" s="518" t="s">
        <v>7332</v>
      </c>
      <c r="E14852" s="859">
        <v>32</v>
      </c>
      <c r="F14852" s="859">
        <v>0</v>
      </c>
      <c r="G14852" s="518" t="s">
        <v>128</v>
      </c>
      <c r="H14852" s="518" t="s">
        <v>180</v>
      </c>
      <c r="I14852" s="518">
        <v>727438</v>
      </c>
    </row>
    <row r="14853" spans="1:9" x14ac:dyDescent="0.2">
      <c r="A14853" s="518" t="s">
        <v>180</v>
      </c>
      <c r="B14853" s="518">
        <v>727461</v>
      </c>
      <c r="C14853" s="518" t="s">
        <v>2660</v>
      </c>
      <c r="D14853" s="518" t="s">
        <v>3377</v>
      </c>
      <c r="E14853" s="859">
        <v>19</v>
      </c>
      <c r="F14853" s="859">
        <v>0</v>
      </c>
      <c r="G14853" s="518" t="s">
        <v>128</v>
      </c>
      <c r="H14853" s="518" t="s">
        <v>180</v>
      </c>
      <c r="I14853" s="518">
        <v>771279</v>
      </c>
    </row>
    <row r="14854" spans="1:9" x14ac:dyDescent="0.2">
      <c r="A14854" s="518" t="s">
        <v>180</v>
      </c>
      <c r="B14854" s="518">
        <v>727479</v>
      </c>
      <c r="C14854" s="518" t="s">
        <v>2660</v>
      </c>
      <c r="D14854" s="518" t="s">
        <v>8831</v>
      </c>
      <c r="E14854" s="859">
        <v>25</v>
      </c>
      <c r="F14854" s="859">
        <v>0</v>
      </c>
      <c r="G14854" s="518" t="s">
        <v>128</v>
      </c>
      <c r="H14854" s="518" t="s">
        <v>180</v>
      </c>
      <c r="I14854" s="518">
        <v>727479</v>
      </c>
    </row>
    <row r="14855" spans="1:9" x14ac:dyDescent="0.2">
      <c r="A14855" s="518" t="s">
        <v>292</v>
      </c>
      <c r="B14855" s="518">
        <v>727529</v>
      </c>
      <c r="C14855" s="518" t="s">
        <v>2660</v>
      </c>
      <c r="D14855" s="518" t="s">
        <v>1880</v>
      </c>
      <c r="E14855" s="859">
        <v>30</v>
      </c>
      <c r="F14855" s="859">
        <v>0</v>
      </c>
      <c r="G14855" s="518" t="s">
        <v>128</v>
      </c>
      <c r="H14855" s="518" t="s">
        <v>292</v>
      </c>
      <c r="I14855" s="518">
        <v>727529</v>
      </c>
    </row>
    <row r="14856" spans="1:9" x14ac:dyDescent="0.2">
      <c r="A14856" s="518" t="s">
        <v>349</v>
      </c>
      <c r="B14856" s="518">
        <v>727636</v>
      </c>
      <c r="C14856" s="518" t="s">
        <v>2660</v>
      </c>
      <c r="D14856" s="518" t="s">
        <v>3424</v>
      </c>
      <c r="E14856" s="859">
        <v>35</v>
      </c>
      <c r="F14856" s="859">
        <v>35</v>
      </c>
      <c r="G14856" s="518" t="s">
        <v>128</v>
      </c>
      <c r="H14856" s="518" t="s">
        <v>349</v>
      </c>
      <c r="I14856" s="518">
        <v>727636</v>
      </c>
    </row>
    <row r="14857" spans="1:9" x14ac:dyDescent="0.2">
      <c r="A14857" s="518" t="s">
        <v>181</v>
      </c>
      <c r="B14857" s="518">
        <v>727693</v>
      </c>
      <c r="C14857" s="518" t="s">
        <v>2660</v>
      </c>
      <c r="D14857" s="518" t="s">
        <v>573</v>
      </c>
      <c r="E14857" s="859">
        <v>25</v>
      </c>
      <c r="F14857" s="859">
        <v>0</v>
      </c>
      <c r="G14857" s="518" t="s">
        <v>128</v>
      </c>
      <c r="H14857" s="518" t="s">
        <v>181</v>
      </c>
      <c r="I14857" s="518">
        <v>727693</v>
      </c>
    </row>
    <row r="14858" spans="1:9" x14ac:dyDescent="0.2">
      <c r="A14858" s="518" t="s">
        <v>394</v>
      </c>
      <c r="B14858" s="518">
        <v>727719</v>
      </c>
      <c r="C14858" s="518" t="s">
        <v>2660</v>
      </c>
      <c r="D14858" s="518" t="s">
        <v>9821</v>
      </c>
      <c r="E14858" s="859">
        <v>16</v>
      </c>
      <c r="F14858" s="859">
        <v>0</v>
      </c>
      <c r="G14858" s="518" t="s">
        <v>128</v>
      </c>
      <c r="H14858" s="518" t="s">
        <v>394</v>
      </c>
      <c r="I14858" s="518">
        <v>727719</v>
      </c>
    </row>
    <row r="14859" spans="1:9" x14ac:dyDescent="0.2">
      <c r="A14859" s="518" t="s">
        <v>181</v>
      </c>
      <c r="B14859" s="518">
        <v>727776</v>
      </c>
      <c r="C14859" s="518" t="s">
        <v>2660</v>
      </c>
      <c r="D14859" s="518" t="s">
        <v>2909</v>
      </c>
      <c r="E14859" s="859">
        <v>35</v>
      </c>
      <c r="F14859" s="859">
        <v>0</v>
      </c>
      <c r="G14859" s="518" t="s">
        <v>128</v>
      </c>
      <c r="H14859" s="518" t="s">
        <v>181</v>
      </c>
      <c r="I14859" s="518">
        <v>727776</v>
      </c>
    </row>
    <row r="14860" spans="1:9" x14ac:dyDescent="0.2">
      <c r="A14860" s="518" t="s">
        <v>181</v>
      </c>
      <c r="B14860" s="518">
        <v>727784</v>
      </c>
      <c r="C14860" s="518" t="s">
        <v>2660</v>
      </c>
      <c r="D14860" s="518" t="s">
        <v>2910</v>
      </c>
      <c r="E14860" s="859">
        <v>35</v>
      </c>
      <c r="F14860" s="859">
        <v>0</v>
      </c>
      <c r="G14860" s="518" t="s">
        <v>128</v>
      </c>
      <c r="H14860" s="518" t="s">
        <v>181</v>
      </c>
      <c r="I14860" s="518">
        <v>727784</v>
      </c>
    </row>
    <row r="14861" spans="1:9" x14ac:dyDescent="0.2">
      <c r="A14861" s="518" t="s">
        <v>181</v>
      </c>
      <c r="B14861" s="518">
        <v>727818</v>
      </c>
      <c r="C14861" s="518" t="s">
        <v>2660</v>
      </c>
      <c r="D14861" s="518" t="s">
        <v>2911</v>
      </c>
      <c r="E14861" s="859">
        <v>34</v>
      </c>
      <c r="F14861" s="859">
        <v>0</v>
      </c>
      <c r="G14861" s="518" t="s">
        <v>128</v>
      </c>
      <c r="H14861" s="518" t="s">
        <v>181</v>
      </c>
      <c r="I14861" s="518">
        <v>727818</v>
      </c>
    </row>
    <row r="14862" spans="1:9" x14ac:dyDescent="0.2">
      <c r="A14862" s="518" t="s">
        <v>181</v>
      </c>
      <c r="B14862" s="518">
        <v>727826</v>
      </c>
      <c r="C14862" s="518" t="s">
        <v>2660</v>
      </c>
      <c r="D14862" s="518" t="s">
        <v>2912</v>
      </c>
      <c r="E14862" s="859">
        <v>35</v>
      </c>
      <c r="F14862" s="859">
        <v>0</v>
      </c>
      <c r="G14862" s="518" t="s">
        <v>128</v>
      </c>
      <c r="H14862" s="518" t="s">
        <v>181</v>
      </c>
      <c r="I14862" s="518">
        <v>727826</v>
      </c>
    </row>
    <row r="14863" spans="1:9" x14ac:dyDescent="0.2">
      <c r="A14863" s="518" t="s">
        <v>181</v>
      </c>
      <c r="B14863" s="518">
        <v>727834</v>
      </c>
      <c r="C14863" s="518" t="s">
        <v>2660</v>
      </c>
      <c r="D14863" s="518" t="s">
        <v>3077</v>
      </c>
      <c r="E14863" s="859">
        <v>37</v>
      </c>
      <c r="F14863" s="859">
        <v>0</v>
      </c>
      <c r="G14863" s="518" t="s">
        <v>128</v>
      </c>
      <c r="H14863" s="518" t="s">
        <v>181</v>
      </c>
      <c r="I14863" s="518">
        <v>727834</v>
      </c>
    </row>
    <row r="14864" spans="1:9" x14ac:dyDescent="0.2">
      <c r="A14864" s="518" t="s">
        <v>164</v>
      </c>
      <c r="B14864" s="518">
        <v>727867</v>
      </c>
      <c r="C14864" s="518" t="s">
        <v>2660</v>
      </c>
      <c r="D14864" s="518" t="s">
        <v>9822</v>
      </c>
      <c r="E14864" s="859">
        <v>28</v>
      </c>
      <c r="F14864" s="859">
        <v>0</v>
      </c>
      <c r="G14864" s="518" t="s">
        <v>128</v>
      </c>
      <c r="H14864" s="518" t="s">
        <v>164</v>
      </c>
      <c r="I14864" s="518">
        <v>727867</v>
      </c>
    </row>
    <row r="14865" spans="1:9" x14ac:dyDescent="0.2">
      <c r="A14865" s="518" t="s">
        <v>181</v>
      </c>
      <c r="B14865" s="518">
        <v>727917</v>
      </c>
      <c r="C14865" s="518" t="s">
        <v>2660</v>
      </c>
      <c r="D14865" s="518" t="s">
        <v>2914</v>
      </c>
      <c r="E14865" s="859">
        <v>35</v>
      </c>
      <c r="F14865" s="859">
        <v>0</v>
      </c>
      <c r="G14865" s="518" t="s">
        <v>128</v>
      </c>
      <c r="H14865" s="518" t="s">
        <v>181</v>
      </c>
      <c r="I14865" s="518">
        <v>727917</v>
      </c>
    </row>
    <row r="14866" spans="1:9" x14ac:dyDescent="0.2">
      <c r="A14866" s="518" t="s">
        <v>273</v>
      </c>
      <c r="B14866" s="518">
        <v>728030</v>
      </c>
      <c r="C14866" s="518" t="s">
        <v>2660</v>
      </c>
      <c r="D14866" s="518" t="s">
        <v>2988</v>
      </c>
      <c r="E14866" s="859">
        <v>35</v>
      </c>
      <c r="F14866" s="859">
        <v>30</v>
      </c>
      <c r="G14866" s="518" t="s">
        <v>128</v>
      </c>
      <c r="H14866" s="518" t="s">
        <v>273</v>
      </c>
      <c r="I14866" s="518">
        <v>728030</v>
      </c>
    </row>
    <row r="14867" spans="1:9" x14ac:dyDescent="0.2">
      <c r="A14867" s="518" t="s">
        <v>273</v>
      </c>
      <c r="B14867" s="518">
        <v>728063</v>
      </c>
      <c r="C14867" s="518" t="s">
        <v>2660</v>
      </c>
      <c r="D14867" s="518" t="s">
        <v>9823</v>
      </c>
      <c r="E14867" s="859">
        <v>35</v>
      </c>
      <c r="F14867" s="859">
        <v>0</v>
      </c>
      <c r="G14867" s="518" t="s">
        <v>128</v>
      </c>
      <c r="H14867" s="518" t="s">
        <v>273</v>
      </c>
      <c r="I14867" s="518">
        <v>728063</v>
      </c>
    </row>
    <row r="14868" spans="1:9" x14ac:dyDescent="0.2">
      <c r="A14868" s="518" t="s">
        <v>164</v>
      </c>
      <c r="B14868" s="518">
        <v>728121</v>
      </c>
      <c r="C14868" s="518" t="s">
        <v>2660</v>
      </c>
      <c r="D14868" s="518" t="s">
        <v>9824</v>
      </c>
      <c r="E14868" s="859">
        <v>17</v>
      </c>
      <c r="F14868" s="859">
        <v>0</v>
      </c>
      <c r="G14868" s="518" t="s">
        <v>128</v>
      </c>
      <c r="H14868" s="518" t="s">
        <v>164</v>
      </c>
      <c r="I14868" s="518">
        <v>728121</v>
      </c>
    </row>
    <row r="14869" spans="1:9" x14ac:dyDescent="0.2">
      <c r="A14869" s="518" t="s">
        <v>321</v>
      </c>
      <c r="B14869" s="518">
        <v>728139</v>
      </c>
      <c r="C14869" s="518" t="s">
        <v>2660</v>
      </c>
      <c r="D14869" s="518" t="s">
        <v>1923</v>
      </c>
      <c r="E14869" s="859">
        <v>32</v>
      </c>
      <c r="F14869" s="859">
        <v>0</v>
      </c>
      <c r="G14869" s="518" t="s">
        <v>128</v>
      </c>
      <c r="H14869" s="518" t="s">
        <v>321</v>
      </c>
      <c r="I14869" s="518">
        <v>728139</v>
      </c>
    </row>
    <row r="14870" spans="1:9" x14ac:dyDescent="0.2">
      <c r="A14870" s="518" t="s">
        <v>164</v>
      </c>
      <c r="B14870" s="518">
        <v>728147</v>
      </c>
      <c r="C14870" s="518" t="s">
        <v>2660</v>
      </c>
      <c r="D14870" s="518" t="s">
        <v>9824</v>
      </c>
      <c r="E14870" s="859">
        <v>34</v>
      </c>
      <c r="F14870" s="859">
        <v>0</v>
      </c>
      <c r="G14870" s="518" t="s">
        <v>128</v>
      </c>
      <c r="H14870" s="518" t="s">
        <v>164</v>
      </c>
      <c r="I14870" s="518">
        <v>728147</v>
      </c>
    </row>
    <row r="14871" spans="1:9" x14ac:dyDescent="0.2">
      <c r="A14871" s="518" t="s">
        <v>359</v>
      </c>
      <c r="B14871" s="518">
        <v>728162</v>
      </c>
      <c r="C14871" s="518" t="s">
        <v>2660</v>
      </c>
      <c r="D14871" s="518" t="s">
        <v>3067</v>
      </c>
      <c r="E14871" s="859">
        <v>13</v>
      </c>
      <c r="F14871" s="859">
        <v>0</v>
      </c>
      <c r="G14871" s="518" t="s">
        <v>128</v>
      </c>
      <c r="H14871" s="518" t="s">
        <v>359</v>
      </c>
      <c r="I14871" s="518">
        <v>728162</v>
      </c>
    </row>
    <row r="14872" spans="1:9" x14ac:dyDescent="0.2">
      <c r="A14872" s="518" t="s">
        <v>359</v>
      </c>
      <c r="B14872" s="518">
        <v>728170</v>
      </c>
      <c r="C14872" s="518" t="s">
        <v>2660</v>
      </c>
      <c r="D14872" s="518" t="s">
        <v>3067</v>
      </c>
      <c r="E14872" s="859">
        <v>18</v>
      </c>
      <c r="F14872" s="859">
        <v>0</v>
      </c>
      <c r="G14872" s="518" t="s">
        <v>128</v>
      </c>
      <c r="H14872" s="518" t="s">
        <v>359</v>
      </c>
      <c r="I14872" s="518">
        <v>728170</v>
      </c>
    </row>
    <row r="14873" spans="1:9" x14ac:dyDescent="0.2">
      <c r="A14873" s="518" t="s">
        <v>359</v>
      </c>
      <c r="B14873" s="518">
        <v>728188</v>
      </c>
      <c r="C14873" s="518" t="s">
        <v>2660</v>
      </c>
      <c r="D14873" s="518" t="s">
        <v>3067</v>
      </c>
      <c r="E14873" s="859">
        <v>30</v>
      </c>
      <c r="F14873" s="859">
        <v>0</v>
      </c>
      <c r="G14873" s="518" t="s">
        <v>128</v>
      </c>
      <c r="H14873" s="518" t="s">
        <v>359</v>
      </c>
      <c r="I14873" s="518">
        <v>728188</v>
      </c>
    </row>
    <row r="14874" spans="1:9" x14ac:dyDescent="0.2">
      <c r="A14874" s="518" t="s">
        <v>359</v>
      </c>
      <c r="B14874" s="518">
        <v>728196</v>
      </c>
      <c r="C14874" s="518" t="s">
        <v>2660</v>
      </c>
      <c r="D14874" s="518" t="s">
        <v>3067</v>
      </c>
      <c r="E14874" s="859">
        <v>21</v>
      </c>
      <c r="F14874" s="859">
        <v>0</v>
      </c>
      <c r="G14874" s="518" t="s">
        <v>128</v>
      </c>
      <c r="H14874" s="518" t="s">
        <v>359</v>
      </c>
      <c r="I14874" s="518">
        <v>728196</v>
      </c>
    </row>
    <row r="14875" spans="1:9" x14ac:dyDescent="0.2">
      <c r="A14875" s="518" t="s">
        <v>321</v>
      </c>
      <c r="B14875" s="518">
        <v>728253</v>
      </c>
      <c r="C14875" s="518" t="s">
        <v>2660</v>
      </c>
      <c r="D14875" s="518" t="s">
        <v>3068</v>
      </c>
      <c r="E14875" s="859">
        <v>32</v>
      </c>
      <c r="F14875" s="859">
        <v>0</v>
      </c>
      <c r="G14875" s="518" t="s">
        <v>128</v>
      </c>
      <c r="H14875" s="518" t="s">
        <v>321</v>
      </c>
      <c r="I14875" s="518">
        <v>728253</v>
      </c>
    </row>
    <row r="14876" spans="1:9" x14ac:dyDescent="0.2">
      <c r="A14876" s="518" t="s">
        <v>359</v>
      </c>
      <c r="B14876" s="518">
        <v>728261</v>
      </c>
      <c r="C14876" s="518" t="s">
        <v>2660</v>
      </c>
      <c r="D14876" s="518" t="s">
        <v>3069</v>
      </c>
      <c r="E14876" s="859">
        <v>30</v>
      </c>
      <c r="F14876" s="859">
        <v>0</v>
      </c>
      <c r="G14876" s="518" t="s">
        <v>128</v>
      </c>
      <c r="H14876" s="518" t="s">
        <v>359</v>
      </c>
      <c r="I14876" s="518">
        <v>728261</v>
      </c>
    </row>
    <row r="14877" spans="1:9" x14ac:dyDescent="0.2">
      <c r="A14877" s="518" t="s">
        <v>359</v>
      </c>
      <c r="B14877" s="518">
        <v>728279</v>
      </c>
      <c r="C14877" s="518" t="s">
        <v>2660</v>
      </c>
      <c r="D14877" s="518" t="s">
        <v>3070</v>
      </c>
      <c r="E14877" s="859">
        <v>25</v>
      </c>
      <c r="F14877" s="859">
        <v>0</v>
      </c>
      <c r="G14877" s="518" t="s">
        <v>128</v>
      </c>
      <c r="H14877" s="518" t="s">
        <v>359</v>
      </c>
      <c r="I14877" s="518">
        <v>728279</v>
      </c>
    </row>
    <row r="14878" spans="1:9" x14ac:dyDescent="0.2">
      <c r="A14878" s="518" t="s">
        <v>359</v>
      </c>
      <c r="B14878" s="518">
        <v>728287</v>
      </c>
      <c r="C14878" s="518" t="s">
        <v>2660</v>
      </c>
      <c r="D14878" s="518" t="s">
        <v>3071</v>
      </c>
      <c r="E14878" s="859">
        <v>30</v>
      </c>
      <c r="F14878" s="859">
        <v>0</v>
      </c>
      <c r="G14878" s="518" t="s">
        <v>128</v>
      </c>
      <c r="H14878" s="518" t="s">
        <v>359</v>
      </c>
      <c r="I14878" s="518">
        <v>728287</v>
      </c>
    </row>
    <row r="14879" spans="1:9" x14ac:dyDescent="0.2">
      <c r="A14879" s="518" t="s">
        <v>164</v>
      </c>
      <c r="B14879" s="518">
        <v>728295</v>
      </c>
      <c r="C14879" s="518" t="s">
        <v>2660</v>
      </c>
      <c r="D14879" s="518" t="s">
        <v>9825</v>
      </c>
      <c r="E14879" s="859">
        <v>28</v>
      </c>
      <c r="F14879" s="859">
        <v>0</v>
      </c>
      <c r="G14879" s="518" t="s">
        <v>128</v>
      </c>
      <c r="H14879" s="518" t="s">
        <v>164</v>
      </c>
      <c r="I14879" s="518">
        <v>728295</v>
      </c>
    </row>
    <row r="14880" spans="1:9" x14ac:dyDescent="0.2">
      <c r="A14880" s="518" t="s">
        <v>372</v>
      </c>
      <c r="B14880" s="518">
        <v>728303</v>
      </c>
      <c r="C14880" s="518" t="s">
        <v>2660</v>
      </c>
      <c r="D14880" s="518" t="s">
        <v>3129</v>
      </c>
      <c r="E14880" s="859">
        <v>34</v>
      </c>
      <c r="F14880" s="859">
        <v>0</v>
      </c>
      <c r="G14880" s="518" t="s">
        <v>128</v>
      </c>
      <c r="H14880" s="518" t="s">
        <v>372</v>
      </c>
      <c r="I14880" s="518">
        <v>728303</v>
      </c>
    </row>
    <row r="14881" spans="1:9" x14ac:dyDescent="0.2">
      <c r="A14881" s="518" t="s">
        <v>181</v>
      </c>
      <c r="B14881" s="518">
        <v>728378</v>
      </c>
      <c r="C14881" s="518" t="s">
        <v>2660</v>
      </c>
      <c r="D14881" s="518" t="s">
        <v>3130</v>
      </c>
      <c r="E14881" s="859">
        <v>36</v>
      </c>
      <c r="F14881" s="859">
        <v>0</v>
      </c>
      <c r="G14881" s="518" t="s">
        <v>128</v>
      </c>
      <c r="H14881" s="518" t="s">
        <v>181</v>
      </c>
      <c r="I14881" s="518">
        <v>728378</v>
      </c>
    </row>
    <row r="14882" spans="1:9" x14ac:dyDescent="0.2">
      <c r="A14882" s="518" t="s">
        <v>181</v>
      </c>
      <c r="B14882" s="518">
        <v>728394</v>
      </c>
      <c r="C14882" s="518" t="s">
        <v>2660</v>
      </c>
      <c r="D14882" s="518" t="s">
        <v>3131</v>
      </c>
      <c r="E14882" s="859">
        <v>34</v>
      </c>
      <c r="F14882" s="859">
        <v>0</v>
      </c>
      <c r="G14882" s="518" t="s">
        <v>128</v>
      </c>
      <c r="H14882" s="518" t="s">
        <v>181</v>
      </c>
      <c r="I14882" s="518">
        <v>728394</v>
      </c>
    </row>
    <row r="14883" spans="1:9" x14ac:dyDescent="0.2">
      <c r="A14883" s="518" t="s">
        <v>181</v>
      </c>
      <c r="B14883" s="518">
        <v>728402</v>
      </c>
      <c r="C14883" s="518" t="s">
        <v>2660</v>
      </c>
      <c r="D14883" s="518" t="s">
        <v>3132</v>
      </c>
      <c r="E14883" s="859">
        <v>35</v>
      </c>
      <c r="F14883" s="859">
        <v>0</v>
      </c>
      <c r="G14883" s="518" t="s">
        <v>128</v>
      </c>
      <c r="H14883" s="518" t="s">
        <v>181</v>
      </c>
      <c r="I14883" s="518">
        <v>728402</v>
      </c>
    </row>
    <row r="14884" spans="1:9" x14ac:dyDescent="0.2">
      <c r="A14884" s="518" t="s">
        <v>179</v>
      </c>
      <c r="B14884" s="518">
        <v>728501</v>
      </c>
      <c r="C14884" s="518" t="s">
        <v>2660</v>
      </c>
      <c r="D14884" s="518" t="s">
        <v>3033</v>
      </c>
      <c r="E14884" s="859">
        <v>35</v>
      </c>
      <c r="F14884" s="859">
        <v>0</v>
      </c>
      <c r="G14884" s="518" t="s">
        <v>128</v>
      </c>
      <c r="H14884" s="518" t="s">
        <v>179</v>
      </c>
      <c r="I14884" s="518">
        <v>728501</v>
      </c>
    </row>
    <row r="14885" spans="1:9" x14ac:dyDescent="0.2">
      <c r="A14885" s="518" t="s">
        <v>347</v>
      </c>
      <c r="B14885" s="518">
        <v>728675</v>
      </c>
      <c r="C14885" s="518" t="s">
        <v>2660</v>
      </c>
      <c r="D14885" s="518" t="s">
        <v>3203</v>
      </c>
      <c r="E14885" s="859">
        <v>24</v>
      </c>
      <c r="F14885" s="859">
        <v>0</v>
      </c>
      <c r="G14885" s="518" t="s">
        <v>128</v>
      </c>
      <c r="H14885" s="518" t="s">
        <v>347</v>
      </c>
      <c r="I14885" s="518">
        <v>728675</v>
      </c>
    </row>
    <row r="14886" spans="1:9" x14ac:dyDescent="0.2">
      <c r="A14886" s="518" t="s">
        <v>283</v>
      </c>
      <c r="B14886" s="518">
        <v>728766</v>
      </c>
      <c r="C14886" s="518" t="s">
        <v>2660</v>
      </c>
      <c r="D14886" s="518" t="s">
        <v>3290</v>
      </c>
      <c r="E14886" s="859">
        <v>20</v>
      </c>
      <c r="F14886" s="859">
        <v>10</v>
      </c>
      <c r="G14886" s="518" t="s">
        <v>128</v>
      </c>
      <c r="H14886" s="518" t="s">
        <v>283</v>
      </c>
      <c r="I14886" s="518">
        <v>728766</v>
      </c>
    </row>
    <row r="14887" spans="1:9" x14ac:dyDescent="0.2">
      <c r="A14887" s="518" t="s">
        <v>256</v>
      </c>
      <c r="B14887" s="518">
        <v>728824</v>
      </c>
      <c r="C14887" s="518" t="s">
        <v>2660</v>
      </c>
      <c r="D14887" s="518" t="s">
        <v>3291</v>
      </c>
      <c r="E14887" s="859">
        <v>17</v>
      </c>
      <c r="F14887" s="859">
        <v>13</v>
      </c>
      <c r="G14887" s="518" t="s">
        <v>128</v>
      </c>
      <c r="H14887" s="518" t="s">
        <v>256</v>
      </c>
      <c r="I14887" s="518">
        <v>728824</v>
      </c>
    </row>
    <row r="14888" spans="1:9" x14ac:dyDescent="0.2">
      <c r="A14888" s="518" t="s">
        <v>375</v>
      </c>
      <c r="B14888" s="518">
        <v>729251</v>
      </c>
      <c r="C14888" s="518" t="s">
        <v>2660</v>
      </c>
      <c r="D14888" s="518" t="s">
        <v>3426</v>
      </c>
      <c r="E14888" s="859">
        <v>27</v>
      </c>
      <c r="F14888" s="859">
        <v>0</v>
      </c>
      <c r="G14888" s="518" t="s">
        <v>128</v>
      </c>
      <c r="H14888" s="518" t="s">
        <v>375</v>
      </c>
      <c r="I14888" s="518">
        <v>729251</v>
      </c>
    </row>
    <row r="14889" spans="1:9" x14ac:dyDescent="0.2">
      <c r="A14889" s="518" t="s">
        <v>180</v>
      </c>
      <c r="B14889" s="518">
        <v>729269</v>
      </c>
      <c r="C14889" s="518" t="s">
        <v>2660</v>
      </c>
      <c r="D14889" s="518" t="s">
        <v>3427</v>
      </c>
      <c r="E14889" s="859">
        <v>22</v>
      </c>
      <c r="F14889" s="859">
        <v>0</v>
      </c>
      <c r="G14889" s="518" t="s">
        <v>128</v>
      </c>
      <c r="H14889" s="518" t="s">
        <v>180</v>
      </c>
      <c r="I14889" s="518">
        <v>729269</v>
      </c>
    </row>
    <row r="14890" spans="1:9" x14ac:dyDescent="0.2">
      <c r="A14890" s="518" t="s">
        <v>256</v>
      </c>
      <c r="B14890" s="518">
        <v>729327</v>
      </c>
      <c r="C14890" s="518" t="s">
        <v>2660</v>
      </c>
      <c r="D14890" s="518" t="s">
        <v>8290</v>
      </c>
      <c r="E14890" s="859">
        <v>34</v>
      </c>
      <c r="F14890" s="859">
        <v>27</v>
      </c>
      <c r="G14890" s="518" t="s">
        <v>128</v>
      </c>
      <c r="H14890" s="518" t="s">
        <v>256</v>
      </c>
      <c r="I14890" s="518">
        <v>729327</v>
      </c>
    </row>
    <row r="14891" spans="1:9" x14ac:dyDescent="0.2">
      <c r="A14891" s="518" t="s">
        <v>256</v>
      </c>
      <c r="B14891" s="518">
        <v>729335</v>
      </c>
      <c r="C14891" s="518" t="s">
        <v>2660</v>
      </c>
      <c r="D14891" s="518" t="s">
        <v>8291</v>
      </c>
      <c r="E14891" s="859">
        <v>34</v>
      </c>
      <c r="F14891" s="859">
        <v>19</v>
      </c>
      <c r="G14891" s="518" t="s">
        <v>128</v>
      </c>
      <c r="H14891" s="518" t="s">
        <v>256</v>
      </c>
      <c r="I14891" s="518">
        <v>729335</v>
      </c>
    </row>
    <row r="14892" spans="1:9" x14ac:dyDescent="0.2">
      <c r="A14892" s="518" t="s">
        <v>180</v>
      </c>
      <c r="B14892" s="518">
        <v>729400</v>
      </c>
      <c r="C14892" s="518" t="s">
        <v>2660</v>
      </c>
      <c r="D14892" s="518" t="s">
        <v>2916</v>
      </c>
      <c r="E14892" s="859">
        <v>32</v>
      </c>
      <c r="F14892" s="859">
        <v>0</v>
      </c>
      <c r="G14892" s="518" t="s">
        <v>128</v>
      </c>
      <c r="H14892" s="518" t="s">
        <v>180</v>
      </c>
      <c r="I14892" s="518">
        <v>729400</v>
      </c>
    </row>
    <row r="14893" spans="1:9" x14ac:dyDescent="0.2">
      <c r="A14893" s="518" t="s">
        <v>181</v>
      </c>
      <c r="B14893" s="518">
        <v>729491</v>
      </c>
      <c r="C14893" s="518" t="s">
        <v>2660</v>
      </c>
      <c r="D14893" s="518" t="s">
        <v>581</v>
      </c>
      <c r="E14893" s="859">
        <v>31</v>
      </c>
      <c r="F14893" s="859">
        <v>0</v>
      </c>
      <c r="G14893" s="518" t="s">
        <v>128</v>
      </c>
      <c r="H14893" s="518" t="s">
        <v>181</v>
      </c>
      <c r="I14893" s="518">
        <v>729491</v>
      </c>
    </row>
    <row r="14894" spans="1:9" x14ac:dyDescent="0.2">
      <c r="A14894" s="518" t="s">
        <v>256</v>
      </c>
      <c r="B14894" s="518">
        <v>729590</v>
      </c>
      <c r="C14894" s="518" t="s">
        <v>2660</v>
      </c>
      <c r="D14894" s="518" t="s">
        <v>1784</v>
      </c>
      <c r="E14894" s="859">
        <v>24</v>
      </c>
      <c r="F14894" s="859">
        <v>0</v>
      </c>
      <c r="G14894" s="518" t="s">
        <v>128</v>
      </c>
      <c r="H14894" s="518" t="s">
        <v>256</v>
      </c>
      <c r="I14894" s="518">
        <v>729590</v>
      </c>
    </row>
    <row r="14895" spans="1:9" x14ac:dyDescent="0.2">
      <c r="A14895" s="518" t="s">
        <v>357</v>
      </c>
      <c r="B14895" s="518">
        <v>729632</v>
      </c>
      <c r="C14895" s="518" t="s">
        <v>2660</v>
      </c>
      <c r="D14895" s="518" t="s">
        <v>2993</v>
      </c>
      <c r="E14895" s="859">
        <v>26</v>
      </c>
      <c r="F14895" s="859">
        <v>0</v>
      </c>
      <c r="G14895" s="518" t="s">
        <v>128</v>
      </c>
      <c r="H14895" s="518" t="s">
        <v>357</v>
      </c>
      <c r="I14895" s="518">
        <v>729632</v>
      </c>
    </row>
    <row r="14896" spans="1:9" x14ac:dyDescent="0.2">
      <c r="A14896" s="518" t="s">
        <v>357</v>
      </c>
      <c r="B14896" s="518">
        <v>729640</v>
      </c>
      <c r="C14896" s="518" t="s">
        <v>2660</v>
      </c>
      <c r="D14896" s="518" t="s">
        <v>9826</v>
      </c>
      <c r="E14896" s="859">
        <v>20</v>
      </c>
      <c r="F14896" s="859">
        <v>0</v>
      </c>
      <c r="G14896" s="518" t="s">
        <v>128</v>
      </c>
      <c r="H14896" s="518" t="s">
        <v>357</v>
      </c>
      <c r="I14896" s="518">
        <v>729640</v>
      </c>
    </row>
    <row r="14897" spans="1:9" x14ac:dyDescent="0.2">
      <c r="A14897" s="518" t="s">
        <v>179</v>
      </c>
      <c r="B14897" s="518">
        <v>729665</v>
      </c>
      <c r="C14897" s="518" t="s">
        <v>2660</v>
      </c>
      <c r="D14897" s="518" t="s">
        <v>2994</v>
      </c>
      <c r="E14897" s="859">
        <v>17</v>
      </c>
      <c r="F14897" s="859">
        <v>0</v>
      </c>
      <c r="G14897" s="518" t="s">
        <v>128</v>
      </c>
      <c r="H14897" s="518" t="s">
        <v>179</v>
      </c>
      <c r="I14897" s="518">
        <v>729665</v>
      </c>
    </row>
    <row r="14898" spans="1:9" x14ac:dyDescent="0.2">
      <c r="A14898" s="518" t="s">
        <v>296</v>
      </c>
      <c r="B14898" s="518">
        <v>729681</v>
      </c>
      <c r="C14898" s="518" t="s">
        <v>2660</v>
      </c>
      <c r="D14898" s="518" t="s">
        <v>2995</v>
      </c>
      <c r="E14898" s="859">
        <v>33</v>
      </c>
      <c r="F14898" s="859">
        <v>0</v>
      </c>
      <c r="G14898" s="518" t="s">
        <v>128</v>
      </c>
      <c r="H14898" s="518" t="s">
        <v>296</v>
      </c>
      <c r="I14898" s="518">
        <v>729681</v>
      </c>
    </row>
    <row r="14899" spans="1:9" x14ac:dyDescent="0.2">
      <c r="A14899" s="518" t="s">
        <v>179</v>
      </c>
      <c r="B14899" s="518">
        <v>729723</v>
      </c>
      <c r="C14899" s="518" t="s">
        <v>2660</v>
      </c>
      <c r="D14899" s="518" t="s">
        <v>2996</v>
      </c>
      <c r="E14899" s="859">
        <v>24</v>
      </c>
      <c r="F14899" s="859">
        <v>0</v>
      </c>
      <c r="G14899" s="518" t="s">
        <v>128</v>
      </c>
      <c r="H14899" s="518" t="s">
        <v>179</v>
      </c>
      <c r="I14899" s="518">
        <v>729723</v>
      </c>
    </row>
    <row r="14900" spans="1:9" x14ac:dyDescent="0.2">
      <c r="A14900" s="518" t="s">
        <v>196</v>
      </c>
      <c r="B14900" s="518">
        <v>729772</v>
      </c>
      <c r="C14900" s="518" t="s">
        <v>2660</v>
      </c>
      <c r="D14900" s="518" t="s">
        <v>3075</v>
      </c>
      <c r="E14900" s="859">
        <v>26</v>
      </c>
      <c r="F14900" s="859">
        <v>0</v>
      </c>
      <c r="G14900" s="518" t="s">
        <v>128</v>
      </c>
      <c r="H14900" s="518" t="s">
        <v>196</v>
      </c>
      <c r="I14900" s="518">
        <v>729772</v>
      </c>
    </row>
    <row r="14901" spans="1:9" x14ac:dyDescent="0.2">
      <c r="A14901" s="518" t="s">
        <v>256</v>
      </c>
      <c r="B14901" s="518">
        <v>729780</v>
      </c>
      <c r="C14901" s="518" t="s">
        <v>2660</v>
      </c>
      <c r="D14901" s="518" t="s">
        <v>3076</v>
      </c>
      <c r="E14901" s="859">
        <v>26</v>
      </c>
      <c r="F14901" s="859">
        <v>20</v>
      </c>
      <c r="G14901" s="518" t="s">
        <v>128</v>
      </c>
      <c r="H14901" s="518" t="s">
        <v>256</v>
      </c>
      <c r="I14901" s="518">
        <v>729780</v>
      </c>
    </row>
    <row r="14902" spans="1:9" x14ac:dyDescent="0.2">
      <c r="A14902" s="518" t="s">
        <v>256</v>
      </c>
      <c r="B14902" s="518">
        <v>729798</v>
      </c>
      <c r="C14902" s="518" t="s">
        <v>2660</v>
      </c>
      <c r="D14902" s="518" t="s">
        <v>1342</v>
      </c>
      <c r="E14902" s="859">
        <v>26</v>
      </c>
      <c r="F14902" s="859">
        <v>14</v>
      </c>
      <c r="G14902" s="518" t="s">
        <v>128</v>
      </c>
      <c r="H14902" s="518" t="s">
        <v>256</v>
      </c>
      <c r="I14902" s="518">
        <v>729798</v>
      </c>
    </row>
    <row r="14903" spans="1:9" x14ac:dyDescent="0.2">
      <c r="A14903" s="518" t="s">
        <v>256</v>
      </c>
      <c r="B14903" s="518">
        <v>729806</v>
      </c>
      <c r="C14903" s="518" t="s">
        <v>2660</v>
      </c>
      <c r="D14903" s="518" t="s">
        <v>1342</v>
      </c>
      <c r="E14903" s="859">
        <v>26</v>
      </c>
      <c r="F14903" s="859">
        <v>15</v>
      </c>
      <c r="G14903" s="518" t="s">
        <v>128</v>
      </c>
      <c r="H14903" s="518" t="s">
        <v>256</v>
      </c>
      <c r="I14903" s="518">
        <v>729806</v>
      </c>
    </row>
    <row r="14904" spans="1:9" x14ac:dyDescent="0.2">
      <c r="A14904" s="518" t="s">
        <v>256</v>
      </c>
      <c r="B14904" s="518">
        <v>729855</v>
      </c>
      <c r="C14904" s="518" t="s">
        <v>2660</v>
      </c>
      <c r="D14904" s="518" t="s">
        <v>1784</v>
      </c>
      <c r="E14904" s="859">
        <v>30</v>
      </c>
      <c r="F14904" s="859">
        <v>22</v>
      </c>
      <c r="G14904" s="518" t="s">
        <v>128</v>
      </c>
      <c r="H14904" s="518" t="s">
        <v>256</v>
      </c>
      <c r="I14904" s="518">
        <v>729855</v>
      </c>
    </row>
    <row r="14905" spans="1:9" x14ac:dyDescent="0.2">
      <c r="A14905" s="518" t="s">
        <v>351</v>
      </c>
      <c r="B14905" s="518">
        <v>729947</v>
      </c>
      <c r="C14905" s="518" t="s">
        <v>2660</v>
      </c>
      <c r="D14905" s="518" t="s">
        <v>3166</v>
      </c>
      <c r="E14905" s="859">
        <v>23</v>
      </c>
      <c r="F14905" s="859">
        <v>23</v>
      </c>
      <c r="G14905" s="518" t="s">
        <v>128</v>
      </c>
      <c r="H14905" s="518" t="s">
        <v>351</v>
      </c>
      <c r="I14905" s="518">
        <v>729947</v>
      </c>
    </row>
    <row r="14906" spans="1:9" x14ac:dyDescent="0.2">
      <c r="A14906" s="518" t="s">
        <v>394</v>
      </c>
      <c r="B14906" s="518">
        <v>729954</v>
      </c>
      <c r="C14906" s="518" t="s">
        <v>2660</v>
      </c>
      <c r="D14906" s="518" t="s">
        <v>9827</v>
      </c>
      <c r="E14906" s="859">
        <v>19</v>
      </c>
      <c r="F14906" s="859">
        <v>0</v>
      </c>
      <c r="G14906" s="518" t="s">
        <v>128</v>
      </c>
      <c r="H14906" s="518" t="s">
        <v>394</v>
      </c>
      <c r="I14906" s="518">
        <v>729954</v>
      </c>
    </row>
    <row r="14907" spans="1:9" x14ac:dyDescent="0.2">
      <c r="A14907" s="518" t="s">
        <v>386</v>
      </c>
      <c r="B14907" s="518">
        <v>729962</v>
      </c>
      <c r="C14907" s="518" t="s">
        <v>2660</v>
      </c>
      <c r="D14907" s="518" t="s">
        <v>3167</v>
      </c>
      <c r="E14907" s="859">
        <v>21</v>
      </c>
      <c r="F14907" s="859">
        <v>21</v>
      </c>
      <c r="G14907" s="518" t="s">
        <v>128</v>
      </c>
      <c r="H14907" s="518" t="s">
        <v>386</v>
      </c>
      <c r="I14907" s="518">
        <v>729962</v>
      </c>
    </row>
    <row r="14908" spans="1:9" x14ac:dyDescent="0.2">
      <c r="A14908" s="518" t="s">
        <v>256</v>
      </c>
      <c r="B14908" s="518">
        <v>730036</v>
      </c>
      <c r="C14908" s="518" t="s">
        <v>2660</v>
      </c>
      <c r="D14908" s="518" t="s">
        <v>1342</v>
      </c>
      <c r="E14908" s="859">
        <v>24</v>
      </c>
      <c r="F14908" s="859">
        <v>14</v>
      </c>
      <c r="G14908" s="518" t="s">
        <v>128</v>
      </c>
      <c r="H14908" s="518" t="s">
        <v>256</v>
      </c>
      <c r="I14908" s="518">
        <v>730036</v>
      </c>
    </row>
    <row r="14909" spans="1:9" x14ac:dyDescent="0.2">
      <c r="A14909" s="518" t="s">
        <v>256</v>
      </c>
      <c r="B14909" s="518">
        <v>730044</v>
      </c>
      <c r="C14909" s="518" t="s">
        <v>2660</v>
      </c>
      <c r="D14909" s="518" t="s">
        <v>1342</v>
      </c>
      <c r="E14909" s="859">
        <v>19</v>
      </c>
      <c r="F14909" s="859">
        <v>12</v>
      </c>
      <c r="G14909" s="518" t="s">
        <v>128</v>
      </c>
      <c r="H14909" s="518" t="s">
        <v>256</v>
      </c>
      <c r="I14909" s="518">
        <v>730044</v>
      </c>
    </row>
    <row r="14910" spans="1:9" x14ac:dyDescent="0.2">
      <c r="A14910" s="518" t="s">
        <v>256</v>
      </c>
      <c r="B14910" s="518">
        <v>730135</v>
      </c>
      <c r="C14910" s="518" t="s">
        <v>2660</v>
      </c>
      <c r="D14910" s="518" t="s">
        <v>1342</v>
      </c>
      <c r="E14910" s="859">
        <v>28</v>
      </c>
      <c r="F14910" s="859">
        <v>16</v>
      </c>
      <c r="G14910" s="518" t="s">
        <v>128</v>
      </c>
      <c r="H14910" s="518" t="s">
        <v>256</v>
      </c>
      <c r="I14910" s="518">
        <v>730135</v>
      </c>
    </row>
    <row r="14911" spans="1:9" x14ac:dyDescent="0.2">
      <c r="A14911" s="518" t="s">
        <v>256</v>
      </c>
      <c r="B14911" s="518">
        <v>730218</v>
      </c>
      <c r="C14911" s="518" t="s">
        <v>2660</v>
      </c>
      <c r="D14911" s="518" t="s">
        <v>1342</v>
      </c>
      <c r="E14911" s="859">
        <v>32</v>
      </c>
      <c r="F14911" s="859">
        <v>18</v>
      </c>
      <c r="G14911" s="518" t="s">
        <v>128</v>
      </c>
      <c r="H14911" s="518" t="s">
        <v>256</v>
      </c>
      <c r="I14911" s="518">
        <v>730218</v>
      </c>
    </row>
    <row r="14912" spans="1:9" x14ac:dyDescent="0.2">
      <c r="A14912" s="518" t="s">
        <v>256</v>
      </c>
      <c r="B14912" s="518">
        <v>730234</v>
      </c>
      <c r="C14912" s="518" t="s">
        <v>2660</v>
      </c>
      <c r="D14912" s="518" t="s">
        <v>1342</v>
      </c>
      <c r="E14912" s="859">
        <v>20</v>
      </c>
      <c r="F14912" s="859">
        <v>13</v>
      </c>
      <c r="G14912" s="518" t="s">
        <v>128</v>
      </c>
      <c r="H14912" s="518" t="s">
        <v>256</v>
      </c>
      <c r="I14912" s="518">
        <v>730234</v>
      </c>
    </row>
    <row r="14913" spans="1:9" x14ac:dyDescent="0.2">
      <c r="A14913" s="518" t="s">
        <v>256</v>
      </c>
      <c r="B14913" s="518">
        <v>730242</v>
      </c>
      <c r="C14913" s="518" t="s">
        <v>2660</v>
      </c>
      <c r="D14913" s="518" t="s">
        <v>707</v>
      </c>
      <c r="E14913" s="859">
        <v>29</v>
      </c>
      <c r="F14913" s="859">
        <v>18</v>
      </c>
      <c r="G14913" s="518" t="s">
        <v>128</v>
      </c>
      <c r="H14913" s="518" t="s">
        <v>256</v>
      </c>
      <c r="I14913" s="518">
        <v>730242</v>
      </c>
    </row>
    <row r="14914" spans="1:9" x14ac:dyDescent="0.2">
      <c r="A14914" s="518" t="s">
        <v>256</v>
      </c>
      <c r="B14914" s="518">
        <v>730259</v>
      </c>
      <c r="C14914" s="518" t="s">
        <v>2660</v>
      </c>
      <c r="D14914" s="518" t="s">
        <v>1342</v>
      </c>
      <c r="E14914" s="859">
        <v>30</v>
      </c>
      <c r="F14914" s="859">
        <v>19</v>
      </c>
      <c r="G14914" s="518" t="s">
        <v>128</v>
      </c>
      <c r="H14914" s="518" t="s">
        <v>256</v>
      </c>
      <c r="I14914" s="518">
        <v>730259</v>
      </c>
    </row>
    <row r="14915" spans="1:9" x14ac:dyDescent="0.2">
      <c r="A14915" s="518" t="s">
        <v>256</v>
      </c>
      <c r="B14915" s="518">
        <v>730275</v>
      </c>
      <c r="C14915" s="518" t="s">
        <v>2660</v>
      </c>
      <c r="D14915" s="518" t="s">
        <v>7333</v>
      </c>
      <c r="E14915" s="859">
        <v>22</v>
      </c>
      <c r="F14915" s="859">
        <v>13</v>
      </c>
      <c r="G14915" s="518" t="s">
        <v>128</v>
      </c>
      <c r="H14915" s="518" t="s">
        <v>256</v>
      </c>
      <c r="I14915" s="518">
        <v>730275</v>
      </c>
    </row>
    <row r="14916" spans="1:9" x14ac:dyDescent="0.2">
      <c r="A14916" s="518" t="s">
        <v>240</v>
      </c>
      <c r="B14916" s="518">
        <v>730309</v>
      </c>
      <c r="C14916" s="518" t="s">
        <v>2660</v>
      </c>
      <c r="D14916" s="518" t="s">
        <v>3378</v>
      </c>
      <c r="E14916" s="859">
        <v>30</v>
      </c>
      <c r="F14916" s="859">
        <v>0</v>
      </c>
      <c r="G14916" s="518" t="s">
        <v>128</v>
      </c>
      <c r="H14916" s="518" t="s">
        <v>240</v>
      </c>
      <c r="I14916" s="518">
        <v>730309</v>
      </c>
    </row>
    <row r="14917" spans="1:9" x14ac:dyDescent="0.2">
      <c r="A14917" s="518" t="s">
        <v>179</v>
      </c>
      <c r="B14917" s="518">
        <v>730317</v>
      </c>
      <c r="C14917" s="518" t="s">
        <v>2660</v>
      </c>
      <c r="D14917" s="518" t="s">
        <v>3379</v>
      </c>
      <c r="E14917" s="859">
        <v>23</v>
      </c>
      <c r="F14917" s="859">
        <v>21</v>
      </c>
      <c r="G14917" s="518" t="s">
        <v>128</v>
      </c>
      <c r="H14917" s="518" t="s">
        <v>179</v>
      </c>
      <c r="I14917" s="518">
        <v>730317</v>
      </c>
    </row>
    <row r="14918" spans="1:9" x14ac:dyDescent="0.2">
      <c r="A14918" s="518" t="s">
        <v>180</v>
      </c>
      <c r="B14918" s="518">
        <v>730325</v>
      </c>
      <c r="C14918" s="518" t="s">
        <v>2660</v>
      </c>
      <c r="D14918" s="518" t="s">
        <v>1342</v>
      </c>
      <c r="E14918" s="859">
        <v>29</v>
      </c>
      <c r="F14918" s="859">
        <v>0</v>
      </c>
      <c r="G14918" s="518" t="s">
        <v>128</v>
      </c>
      <c r="H14918" s="518" t="s">
        <v>180</v>
      </c>
      <c r="I14918" s="518">
        <v>730325</v>
      </c>
    </row>
    <row r="14919" spans="1:9" x14ac:dyDescent="0.2">
      <c r="A14919" s="518" t="s">
        <v>180</v>
      </c>
      <c r="B14919" s="518">
        <v>730333</v>
      </c>
      <c r="C14919" s="518" t="s">
        <v>2660</v>
      </c>
      <c r="D14919" s="518" t="s">
        <v>1342</v>
      </c>
      <c r="E14919" s="859">
        <v>31</v>
      </c>
      <c r="F14919" s="859">
        <v>0</v>
      </c>
      <c r="G14919" s="518" t="s">
        <v>128</v>
      </c>
      <c r="H14919" s="518" t="s">
        <v>180</v>
      </c>
      <c r="I14919" s="518">
        <v>730333</v>
      </c>
    </row>
    <row r="14920" spans="1:9" x14ac:dyDescent="0.2">
      <c r="A14920" s="518" t="s">
        <v>179</v>
      </c>
      <c r="B14920" s="518">
        <v>730366</v>
      </c>
      <c r="C14920" s="518" t="s">
        <v>2660</v>
      </c>
      <c r="D14920" s="518" t="s">
        <v>2921</v>
      </c>
      <c r="E14920" s="859">
        <v>25</v>
      </c>
      <c r="F14920" s="859">
        <v>0</v>
      </c>
      <c r="G14920" s="518" t="s">
        <v>128</v>
      </c>
      <c r="H14920" s="518" t="s">
        <v>179</v>
      </c>
      <c r="I14920" s="518">
        <v>730366</v>
      </c>
    </row>
    <row r="14921" spans="1:9" x14ac:dyDescent="0.2">
      <c r="A14921" s="518" t="s">
        <v>256</v>
      </c>
      <c r="B14921" s="518">
        <v>730390</v>
      </c>
      <c r="C14921" s="518" t="s">
        <v>2660</v>
      </c>
      <c r="D14921" s="518" t="s">
        <v>1896</v>
      </c>
      <c r="E14921" s="859">
        <v>27</v>
      </c>
      <c r="F14921" s="859">
        <v>0</v>
      </c>
      <c r="G14921" s="518" t="s">
        <v>128</v>
      </c>
      <c r="H14921" s="518" t="s">
        <v>256</v>
      </c>
      <c r="I14921" s="518">
        <v>730390</v>
      </c>
    </row>
    <row r="14922" spans="1:9" x14ac:dyDescent="0.2">
      <c r="A14922" s="518" t="s">
        <v>256</v>
      </c>
      <c r="B14922" s="518">
        <v>730408</v>
      </c>
      <c r="C14922" s="518" t="s">
        <v>2660</v>
      </c>
      <c r="D14922" s="518" t="s">
        <v>707</v>
      </c>
      <c r="E14922" s="859">
        <v>16</v>
      </c>
      <c r="F14922" s="859">
        <v>6</v>
      </c>
      <c r="G14922" s="518" t="s">
        <v>128</v>
      </c>
      <c r="H14922" s="518" t="s">
        <v>256</v>
      </c>
      <c r="I14922" s="518">
        <v>646745</v>
      </c>
    </row>
    <row r="14923" spans="1:9" x14ac:dyDescent="0.2">
      <c r="A14923" s="518" t="s">
        <v>179</v>
      </c>
      <c r="B14923" s="518">
        <v>730416</v>
      </c>
      <c r="C14923" s="518" t="s">
        <v>2660</v>
      </c>
      <c r="D14923" s="518" t="s">
        <v>1342</v>
      </c>
      <c r="E14923" s="859">
        <v>19</v>
      </c>
      <c r="F14923" s="859">
        <v>0</v>
      </c>
      <c r="G14923" s="518" t="s">
        <v>128</v>
      </c>
      <c r="H14923" s="518" t="s">
        <v>179</v>
      </c>
      <c r="I14923" s="518">
        <v>730416</v>
      </c>
    </row>
    <row r="14924" spans="1:9" x14ac:dyDescent="0.2">
      <c r="A14924" s="518" t="s">
        <v>179</v>
      </c>
      <c r="B14924" s="518">
        <v>730432</v>
      </c>
      <c r="C14924" s="518" t="s">
        <v>2660</v>
      </c>
      <c r="D14924" s="518" t="s">
        <v>1342</v>
      </c>
      <c r="E14924" s="859">
        <v>33</v>
      </c>
      <c r="F14924" s="859">
        <v>0</v>
      </c>
      <c r="G14924" s="518" t="s">
        <v>128</v>
      </c>
      <c r="H14924" s="518" t="s">
        <v>179</v>
      </c>
      <c r="I14924" s="518">
        <v>730432</v>
      </c>
    </row>
    <row r="14925" spans="1:9" x14ac:dyDescent="0.2">
      <c r="A14925" s="518" t="s">
        <v>373</v>
      </c>
      <c r="B14925" s="518">
        <v>730499</v>
      </c>
      <c r="C14925" s="518" t="s">
        <v>2660</v>
      </c>
      <c r="D14925" s="518" t="s">
        <v>7381</v>
      </c>
      <c r="E14925" s="859">
        <v>30</v>
      </c>
      <c r="F14925" s="859">
        <v>0</v>
      </c>
      <c r="G14925" s="518" t="s">
        <v>128</v>
      </c>
      <c r="H14925" s="518" t="s">
        <v>373</v>
      </c>
      <c r="I14925" s="518">
        <v>730499</v>
      </c>
    </row>
    <row r="14926" spans="1:9" x14ac:dyDescent="0.2">
      <c r="A14926" s="518" t="s">
        <v>375</v>
      </c>
      <c r="B14926" s="518">
        <v>730564</v>
      </c>
      <c r="C14926" s="518" t="s">
        <v>2660</v>
      </c>
      <c r="D14926" s="518" t="s">
        <v>973</v>
      </c>
      <c r="E14926" s="859">
        <v>36</v>
      </c>
      <c r="F14926" s="859">
        <v>0</v>
      </c>
      <c r="G14926" s="518" t="s">
        <v>128</v>
      </c>
      <c r="H14926" s="518" t="s">
        <v>375</v>
      </c>
      <c r="I14926" s="518">
        <v>730564</v>
      </c>
    </row>
    <row r="14927" spans="1:9" x14ac:dyDescent="0.2">
      <c r="A14927" s="518" t="s">
        <v>179</v>
      </c>
      <c r="B14927" s="518">
        <v>730663</v>
      </c>
      <c r="C14927" s="518" t="s">
        <v>2660</v>
      </c>
      <c r="D14927" s="518" t="s">
        <v>2941</v>
      </c>
      <c r="E14927" s="859">
        <v>30</v>
      </c>
      <c r="F14927" s="859">
        <v>0</v>
      </c>
      <c r="G14927" s="518" t="s">
        <v>128</v>
      </c>
      <c r="H14927" s="518" t="s">
        <v>179</v>
      </c>
      <c r="I14927" s="518">
        <v>730663</v>
      </c>
    </row>
    <row r="14928" spans="1:9" x14ac:dyDescent="0.2">
      <c r="A14928" s="518" t="s">
        <v>179</v>
      </c>
      <c r="B14928" s="518">
        <v>730705</v>
      </c>
      <c r="C14928" s="518" t="s">
        <v>2660</v>
      </c>
      <c r="D14928" s="518" t="s">
        <v>2942</v>
      </c>
      <c r="E14928" s="859">
        <v>20</v>
      </c>
      <c r="F14928" s="859">
        <v>0</v>
      </c>
      <c r="G14928" s="518" t="s">
        <v>128</v>
      </c>
      <c r="H14928" s="518" t="s">
        <v>179</v>
      </c>
      <c r="I14928" s="518">
        <v>730705</v>
      </c>
    </row>
    <row r="14929" spans="1:9" x14ac:dyDescent="0.2">
      <c r="A14929" s="518" t="s">
        <v>179</v>
      </c>
      <c r="B14929" s="518">
        <v>730713</v>
      </c>
      <c r="C14929" s="518" t="s">
        <v>2660</v>
      </c>
      <c r="D14929" s="518" t="s">
        <v>2943</v>
      </c>
      <c r="E14929" s="859">
        <v>24</v>
      </c>
      <c r="F14929" s="859">
        <v>0</v>
      </c>
      <c r="G14929" s="518" t="s">
        <v>128</v>
      </c>
      <c r="H14929" s="518" t="s">
        <v>179</v>
      </c>
      <c r="I14929" s="518">
        <v>730713</v>
      </c>
    </row>
    <row r="14930" spans="1:9" x14ac:dyDescent="0.2">
      <c r="A14930" s="518" t="s">
        <v>196</v>
      </c>
      <c r="B14930" s="518">
        <v>730721</v>
      </c>
      <c r="C14930" s="518" t="s">
        <v>2660</v>
      </c>
      <c r="D14930" s="518" t="s">
        <v>641</v>
      </c>
      <c r="E14930" s="859">
        <v>29</v>
      </c>
      <c r="F14930" s="859">
        <v>0</v>
      </c>
      <c r="G14930" s="518" t="s">
        <v>128</v>
      </c>
      <c r="H14930" s="518" t="s">
        <v>196</v>
      </c>
      <c r="I14930" s="518">
        <v>730721</v>
      </c>
    </row>
    <row r="14931" spans="1:9" x14ac:dyDescent="0.2">
      <c r="A14931" s="518" t="s">
        <v>196</v>
      </c>
      <c r="B14931" s="518">
        <v>730739</v>
      </c>
      <c r="C14931" s="518" t="s">
        <v>2660</v>
      </c>
      <c r="D14931" s="518" t="s">
        <v>641</v>
      </c>
      <c r="E14931" s="859">
        <v>25</v>
      </c>
      <c r="F14931" s="859">
        <v>0</v>
      </c>
      <c r="G14931" s="518" t="s">
        <v>128</v>
      </c>
      <c r="H14931" s="518" t="s">
        <v>196</v>
      </c>
      <c r="I14931" s="518">
        <v>730739</v>
      </c>
    </row>
    <row r="14932" spans="1:9" x14ac:dyDescent="0.2">
      <c r="A14932" s="518" t="s">
        <v>292</v>
      </c>
      <c r="B14932" s="518">
        <v>730762</v>
      </c>
      <c r="C14932" s="518" t="s">
        <v>2660</v>
      </c>
      <c r="D14932" s="518" t="s">
        <v>2944</v>
      </c>
      <c r="E14932" s="859">
        <v>28</v>
      </c>
      <c r="F14932" s="859">
        <v>0</v>
      </c>
      <c r="G14932" s="518" t="s">
        <v>128</v>
      </c>
      <c r="H14932" s="518" t="s">
        <v>292</v>
      </c>
      <c r="I14932" s="518">
        <v>730762</v>
      </c>
    </row>
    <row r="14933" spans="1:9" x14ac:dyDescent="0.2">
      <c r="A14933" s="518" t="s">
        <v>180</v>
      </c>
      <c r="B14933" s="518">
        <v>730788</v>
      </c>
      <c r="C14933" s="518" t="s">
        <v>2660</v>
      </c>
      <c r="D14933" s="518" t="s">
        <v>2945</v>
      </c>
      <c r="E14933" s="859">
        <v>31</v>
      </c>
      <c r="F14933" s="859">
        <v>0</v>
      </c>
      <c r="G14933" s="518" t="s">
        <v>128</v>
      </c>
      <c r="H14933" s="518" t="s">
        <v>180</v>
      </c>
      <c r="I14933" s="518">
        <v>730788</v>
      </c>
    </row>
    <row r="14934" spans="1:9" x14ac:dyDescent="0.2">
      <c r="A14934" s="518" t="s">
        <v>256</v>
      </c>
      <c r="B14934" s="518">
        <v>730812</v>
      </c>
      <c r="C14934" s="518" t="s">
        <v>2660</v>
      </c>
      <c r="D14934" s="518" t="s">
        <v>2947</v>
      </c>
      <c r="E14934" s="859">
        <v>34</v>
      </c>
      <c r="F14934" s="859">
        <v>23</v>
      </c>
      <c r="G14934" s="518" t="s">
        <v>128</v>
      </c>
      <c r="H14934" s="518" t="s">
        <v>256</v>
      </c>
      <c r="I14934" s="518">
        <v>730812</v>
      </c>
    </row>
    <row r="14935" spans="1:9" x14ac:dyDescent="0.2">
      <c r="A14935" s="518" t="s">
        <v>256</v>
      </c>
      <c r="B14935" s="518">
        <v>730820</v>
      </c>
      <c r="C14935" s="518" t="s">
        <v>2660</v>
      </c>
      <c r="D14935" s="518" t="s">
        <v>2948</v>
      </c>
      <c r="E14935" s="859">
        <v>28</v>
      </c>
      <c r="F14935" s="859">
        <v>22</v>
      </c>
      <c r="G14935" s="518" t="s">
        <v>128</v>
      </c>
      <c r="H14935" s="518" t="s">
        <v>256</v>
      </c>
      <c r="I14935" s="518">
        <v>730820</v>
      </c>
    </row>
    <row r="14936" spans="1:9" x14ac:dyDescent="0.2">
      <c r="A14936" s="518" t="s">
        <v>256</v>
      </c>
      <c r="B14936" s="518">
        <v>730838</v>
      </c>
      <c r="C14936" s="518" t="s">
        <v>2660</v>
      </c>
      <c r="D14936" s="518" t="s">
        <v>2949</v>
      </c>
      <c r="E14936" s="859">
        <v>30</v>
      </c>
      <c r="F14936" s="859">
        <v>0</v>
      </c>
      <c r="G14936" s="518" t="s">
        <v>128</v>
      </c>
      <c r="H14936" s="518" t="s">
        <v>256</v>
      </c>
      <c r="I14936" s="518">
        <v>730838</v>
      </c>
    </row>
    <row r="14937" spans="1:9" x14ac:dyDescent="0.2">
      <c r="A14937" s="518" t="s">
        <v>181</v>
      </c>
      <c r="B14937" s="518">
        <v>730846</v>
      </c>
      <c r="C14937" s="518" t="s">
        <v>2660</v>
      </c>
      <c r="D14937" s="518" t="s">
        <v>2989</v>
      </c>
      <c r="E14937" s="859">
        <v>30</v>
      </c>
      <c r="F14937" s="859">
        <v>0</v>
      </c>
      <c r="G14937" s="518" t="s">
        <v>128</v>
      </c>
      <c r="H14937" s="518" t="s">
        <v>181</v>
      </c>
      <c r="I14937" s="518">
        <v>730846</v>
      </c>
    </row>
    <row r="14938" spans="1:9" x14ac:dyDescent="0.2">
      <c r="A14938" s="518" t="s">
        <v>349</v>
      </c>
      <c r="B14938" s="518">
        <v>730879</v>
      </c>
      <c r="C14938" s="518" t="s">
        <v>2660</v>
      </c>
      <c r="D14938" s="518" t="s">
        <v>2990</v>
      </c>
      <c r="E14938" s="859">
        <v>35</v>
      </c>
      <c r="F14938" s="859">
        <v>0</v>
      </c>
      <c r="G14938" s="518" t="s">
        <v>128</v>
      </c>
      <c r="H14938" s="518" t="s">
        <v>349</v>
      </c>
      <c r="I14938" s="518">
        <v>730879</v>
      </c>
    </row>
    <row r="14939" spans="1:9" x14ac:dyDescent="0.2">
      <c r="A14939" s="518" t="s">
        <v>386</v>
      </c>
      <c r="B14939" s="518">
        <v>730887</v>
      </c>
      <c r="C14939" s="518" t="s">
        <v>2660</v>
      </c>
      <c r="D14939" s="518" t="s">
        <v>2991</v>
      </c>
      <c r="E14939" s="859">
        <v>18</v>
      </c>
      <c r="F14939" s="859">
        <v>18</v>
      </c>
      <c r="G14939" s="518" t="s">
        <v>128</v>
      </c>
      <c r="H14939" s="518" t="s">
        <v>386</v>
      </c>
      <c r="I14939" s="518">
        <v>730887</v>
      </c>
    </row>
    <row r="14940" spans="1:9" x14ac:dyDescent="0.2">
      <c r="A14940" s="518" t="s">
        <v>349</v>
      </c>
      <c r="B14940" s="518">
        <v>730895</v>
      </c>
      <c r="C14940" s="518" t="s">
        <v>2660</v>
      </c>
      <c r="D14940" s="518" t="s">
        <v>2992</v>
      </c>
      <c r="E14940" s="859">
        <v>36</v>
      </c>
      <c r="F14940" s="859">
        <v>0</v>
      </c>
      <c r="G14940" s="518" t="s">
        <v>128</v>
      </c>
      <c r="H14940" s="518" t="s">
        <v>349</v>
      </c>
      <c r="I14940" s="518">
        <v>730895</v>
      </c>
    </row>
    <row r="14941" spans="1:9" x14ac:dyDescent="0.2">
      <c r="A14941" s="518" t="s">
        <v>256</v>
      </c>
      <c r="B14941" s="518">
        <v>730903</v>
      </c>
      <c r="C14941" s="518" t="s">
        <v>2660</v>
      </c>
      <c r="D14941" s="518" t="s">
        <v>7696</v>
      </c>
      <c r="E14941" s="859">
        <v>16</v>
      </c>
      <c r="F14941" s="859">
        <v>12</v>
      </c>
      <c r="G14941" s="518" t="s">
        <v>128</v>
      </c>
      <c r="H14941" s="518" t="s">
        <v>256</v>
      </c>
      <c r="I14941" s="518">
        <v>730903</v>
      </c>
    </row>
    <row r="14942" spans="1:9" x14ac:dyDescent="0.2">
      <c r="A14942" s="518" t="s">
        <v>256</v>
      </c>
      <c r="B14942" s="518">
        <v>730911</v>
      </c>
      <c r="C14942" s="518" t="s">
        <v>2660</v>
      </c>
      <c r="D14942" s="518" t="s">
        <v>9828</v>
      </c>
      <c r="E14942" s="859">
        <v>23</v>
      </c>
      <c r="F14942" s="859">
        <v>0</v>
      </c>
      <c r="G14942" s="518" t="s">
        <v>128</v>
      </c>
      <c r="H14942" s="518" t="s">
        <v>256</v>
      </c>
      <c r="I14942" s="518">
        <v>730911</v>
      </c>
    </row>
    <row r="14943" spans="1:9" x14ac:dyDescent="0.2">
      <c r="A14943" s="518" t="s">
        <v>256</v>
      </c>
      <c r="B14943" s="518">
        <v>730929</v>
      </c>
      <c r="C14943" s="518" t="s">
        <v>2660</v>
      </c>
      <c r="D14943" s="518" t="s">
        <v>3024</v>
      </c>
      <c r="E14943" s="859">
        <v>27</v>
      </c>
      <c r="F14943" s="859">
        <v>0</v>
      </c>
      <c r="G14943" s="518" t="s">
        <v>128</v>
      </c>
      <c r="H14943" s="518" t="s">
        <v>256</v>
      </c>
      <c r="I14943" s="518">
        <v>730929</v>
      </c>
    </row>
    <row r="14944" spans="1:9" x14ac:dyDescent="0.2">
      <c r="A14944" s="518" t="s">
        <v>256</v>
      </c>
      <c r="B14944" s="518">
        <v>730937</v>
      </c>
      <c r="C14944" s="518" t="s">
        <v>2660</v>
      </c>
      <c r="D14944" s="518" t="s">
        <v>3025</v>
      </c>
      <c r="E14944" s="859">
        <v>16</v>
      </c>
      <c r="F14944" s="859">
        <v>0</v>
      </c>
      <c r="G14944" s="518" t="s">
        <v>128</v>
      </c>
      <c r="H14944" s="518" t="s">
        <v>256</v>
      </c>
      <c r="I14944" s="518">
        <v>730937</v>
      </c>
    </row>
    <row r="14945" spans="1:9" x14ac:dyDescent="0.2">
      <c r="A14945" s="518" t="s">
        <v>256</v>
      </c>
      <c r="B14945" s="518">
        <v>730952</v>
      </c>
      <c r="C14945" s="518" t="s">
        <v>2660</v>
      </c>
      <c r="D14945" s="518" t="s">
        <v>3026</v>
      </c>
      <c r="E14945" s="859">
        <v>26</v>
      </c>
      <c r="F14945" s="859">
        <v>0</v>
      </c>
      <c r="G14945" s="518" t="s">
        <v>128</v>
      </c>
      <c r="H14945" s="518" t="s">
        <v>256</v>
      </c>
      <c r="I14945" s="518">
        <v>730952</v>
      </c>
    </row>
    <row r="14946" spans="1:9" x14ac:dyDescent="0.2">
      <c r="A14946" s="518" t="s">
        <v>256</v>
      </c>
      <c r="B14946" s="518">
        <v>730960</v>
      </c>
      <c r="C14946" s="518" t="s">
        <v>2660</v>
      </c>
      <c r="D14946" s="518" t="s">
        <v>3027</v>
      </c>
      <c r="E14946" s="859">
        <v>31</v>
      </c>
      <c r="F14946" s="859">
        <v>0</v>
      </c>
      <c r="G14946" s="518" t="s">
        <v>128</v>
      </c>
      <c r="H14946" s="518" t="s">
        <v>256</v>
      </c>
      <c r="I14946" s="518">
        <v>730960</v>
      </c>
    </row>
    <row r="14947" spans="1:9" x14ac:dyDescent="0.2">
      <c r="A14947" s="518" t="s">
        <v>256</v>
      </c>
      <c r="B14947" s="518">
        <v>730978</v>
      </c>
      <c r="C14947" s="518" t="s">
        <v>2660</v>
      </c>
      <c r="D14947" s="518" t="s">
        <v>3028</v>
      </c>
      <c r="E14947" s="859">
        <v>29</v>
      </c>
      <c r="F14947" s="859">
        <v>0</v>
      </c>
      <c r="G14947" s="518" t="s">
        <v>128</v>
      </c>
      <c r="H14947" s="518" t="s">
        <v>256</v>
      </c>
      <c r="I14947" s="518">
        <v>730978</v>
      </c>
    </row>
    <row r="14948" spans="1:9" x14ac:dyDescent="0.2">
      <c r="A14948" s="518" t="s">
        <v>256</v>
      </c>
      <c r="B14948" s="518">
        <v>730986</v>
      </c>
      <c r="C14948" s="518" t="s">
        <v>2660</v>
      </c>
      <c r="D14948" s="518" t="s">
        <v>3029</v>
      </c>
      <c r="E14948" s="859">
        <v>22</v>
      </c>
      <c r="F14948" s="859">
        <v>0</v>
      </c>
      <c r="G14948" s="518" t="s">
        <v>128</v>
      </c>
      <c r="H14948" s="518" t="s">
        <v>256</v>
      </c>
      <c r="I14948" s="518">
        <v>730986</v>
      </c>
    </row>
    <row r="14949" spans="1:9" x14ac:dyDescent="0.2">
      <c r="A14949" s="518" t="s">
        <v>256</v>
      </c>
      <c r="B14949" s="518">
        <v>730994</v>
      </c>
      <c r="C14949" s="518" t="s">
        <v>2660</v>
      </c>
      <c r="D14949" s="518" t="s">
        <v>3030</v>
      </c>
      <c r="E14949" s="859">
        <v>17</v>
      </c>
      <c r="F14949" s="859">
        <v>0</v>
      </c>
      <c r="G14949" s="518" t="s">
        <v>128</v>
      </c>
      <c r="H14949" s="518" t="s">
        <v>256</v>
      </c>
      <c r="I14949" s="518">
        <v>730986</v>
      </c>
    </row>
    <row r="14950" spans="1:9" x14ac:dyDescent="0.2">
      <c r="A14950" s="518" t="s">
        <v>256</v>
      </c>
      <c r="B14950" s="518">
        <v>731000</v>
      </c>
      <c r="C14950" s="518" t="s">
        <v>2660</v>
      </c>
      <c r="D14950" s="518" t="s">
        <v>3031</v>
      </c>
      <c r="E14950" s="859">
        <v>23</v>
      </c>
      <c r="F14950" s="859">
        <v>0</v>
      </c>
      <c r="G14950" s="518" t="s">
        <v>128</v>
      </c>
      <c r="H14950" s="518" t="s">
        <v>256</v>
      </c>
      <c r="I14950" s="518">
        <v>731000</v>
      </c>
    </row>
    <row r="14951" spans="1:9" x14ac:dyDescent="0.2">
      <c r="A14951" s="518" t="s">
        <v>341</v>
      </c>
      <c r="B14951" s="518">
        <v>731018</v>
      </c>
      <c r="C14951" s="518" t="s">
        <v>2660</v>
      </c>
      <c r="D14951" s="518" t="s">
        <v>1128</v>
      </c>
      <c r="E14951" s="859">
        <v>32</v>
      </c>
      <c r="F14951" s="859">
        <v>32</v>
      </c>
      <c r="G14951" s="518" t="s">
        <v>128</v>
      </c>
      <c r="H14951" s="518" t="s">
        <v>341</v>
      </c>
      <c r="I14951" s="518">
        <v>731018</v>
      </c>
    </row>
    <row r="14952" spans="1:9" x14ac:dyDescent="0.2">
      <c r="A14952" s="518" t="s">
        <v>256</v>
      </c>
      <c r="B14952" s="518">
        <v>731026</v>
      </c>
      <c r="C14952" s="518" t="s">
        <v>2660</v>
      </c>
      <c r="D14952" s="518" t="s">
        <v>3072</v>
      </c>
      <c r="E14952" s="859">
        <v>19</v>
      </c>
      <c r="F14952" s="859">
        <v>0</v>
      </c>
      <c r="G14952" s="518" t="s">
        <v>128</v>
      </c>
      <c r="H14952" s="518" t="s">
        <v>256</v>
      </c>
      <c r="I14952" s="518">
        <v>731026</v>
      </c>
    </row>
    <row r="14953" spans="1:9" x14ac:dyDescent="0.2">
      <c r="A14953" s="518" t="s">
        <v>341</v>
      </c>
      <c r="B14953" s="518">
        <v>731034</v>
      </c>
      <c r="C14953" s="518" t="s">
        <v>2660</v>
      </c>
      <c r="D14953" s="518" t="s">
        <v>1128</v>
      </c>
      <c r="E14953" s="859">
        <v>31</v>
      </c>
      <c r="F14953" s="859">
        <v>31</v>
      </c>
      <c r="G14953" s="518" t="s">
        <v>128</v>
      </c>
      <c r="H14953" s="518" t="s">
        <v>341</v>
      </c>
      <c r="I14953" s="518">
        <v>731034</v>
      </c>
    </row>
    <row r="14954" spans="1:9" x14ac:dyDescent="0.2">
      <c r="A14954" s="518" t="s">
        <v>256</v>
      </c>
      <c r="B14954" s="518">
        <v>731042</v>
      </c>
      <c r="C14954" s="518" t="s">
        <v>2660</v>
      </c>
      <c r="D14954" s="518" t="s">
        <v>3073</v>
      </c>
      <c r="E14954" s="859">
        <v>19</v>
      </c>
      <c r="F14954" s="859">
        <v>0</v>
      </c>
      <c r="G14954" s="518" t="s">
        <v>128</v>
      </c>
      <c r="H14954" s="518" t="s">
        <v>256</v>
      </c>
      <c r="I14954" s="518">
        <v>731042</v>
      </c>
    </row>
    <row r="14955" spans="1:9" x14ac:dyDescent="0.2">
      <c r="A14955" s="518" t="s">
        <v>341</v>
      </c>
      <c r="B14955" s="518">
        <v>731059</v>
      </c>
      <c r="C14955" s="518" t="s">
        <v>2660</v>
      </c>
      <c r="D14955" s="518" t="s">
        <v>1128</v>
      </c>
      <c r="E14955" s="859">
        <v>33</v>
      </c>
      <c r="F14955" s="859">
        <v>33</v>
      </c>
      <c r="G14955" s="518" t="s">
        <v>128</v>
      </c>
      <c r="H14955" s="518" t="s">
        <v>341</v>
      </c>
      <c r="I14955" s="518">
        <v>731059</v>
      </c>
    </row>
    <row r="14956" spans="1:9" x14ac:dyDescent="0.2">
      <c r="A14956" s="518" t="s">
        <v>341</v>
      </c>
      <c r="B14956" s="518">
        <v>731067</v>
      </c>
      <c r="C14956" s="518" t="s">
        <v>2660</v>
      </c>
      <c r="D14956" s="518" t="s">
        <v>1128</v>
      </c>
      <c r="E14956" s="859">
        <v>34</v>
      </c>
      <c r="F14956" s="859">
        <v>34</v>
      </c>
      <c r="G14956" s="518" t="s">
        <v>128</v>
      </c>
      <c r="H14956" s="518" t="s">
        <v>341</v>
      </c>
      <c r="I14956" s="518">
        <v>731067</v>
      </c>
    </row>
    <row r="14957" spans="1:9" x14ac:dyDescent="0.2">
      <c r="A14957" s="518" t="s">
        <v>341</v>
      </c>
      <c r="B14957" s="518">
        <v>731075</v>
      </c>
      <c r="C14957" s="518" t="s">
        <v>2660</v>
      </c>
      <c r="D14957" s="518" t="s">
        <v>1128</v>
      </c>
      <c r="E14957" s="859">
        <v>19</v>
      </c>
      <c r="F14957" s="859">
        <v>19</v>
      </c>
      <c r="G14957" s="518" t="s">
        <v>128</v>
      </c>
      <c r="H14957" s="518" t="s">
        <v>341</v>
      </c>
      <c r="I14957" s="518">
        <v>731075</v>
      </c>
    </row>
    <row r="14958" spans="1:9" x14ac:dyDescent="0.2">
      <c r="A14958" s="518" t="s">
        <v>341</v>
      </c>
      <c r="B14958" s="518">
        <v>731083</v>
      </c>
      <c r="C14958" s="518" t="s">
        <v>2660</v>
      </c>
      <c r="D14958" s="518" t="s">
        <v>1128</v>
      </c>
      <c r="E14958" s="859">
        <v>32</v>
      </c>
      <c r="F14958" s="859">
        <v>32</v>
      </c>
      <c r="G14958" s="518" t="s">
        <v>128</v>
      </c>
      <c r="H14958" s="518" t="s">
        <v>341</v>
      </c>
      <c r="I14958" s="518">
        <v>731083</v>
      </c>
    </row>
    <row r="14959" spans="1:9" x14ac:dyDescent="0.2">
      <c r="A14959" s="518" t="s">
        <v>181</v>
      </c>
      <c r="B14959" s="518">
        <v>731141</v>
      </c>
      <c r="C14959" s="518" t="s">
        <v>2660</v>
      </c>
      <c r="D14959" s="518" t="s">
        <v>9829</v>
      </c>
      <c r="E14959" s="859">
        <v>31</v>
      </c>
      <c r="F14959" s="859">
        <v>0</v>
      </c>
      <c r="G14959" s="518" t="s">
        <v>128</v>
      </c>
      <c r="H14959" s="518" t="s">
        <v>181</v>
      </c>
      <c r="I14959" s="518">
        <v>731141</v>
      </c>
    </row>
    <row r="14960" spans="1:9" x14ac:dyDescent="0.2">
      <c r="A14960" s="518" t="s">
        <v>181</v>
      </c>
      <c r="B14960" s="518">
        <v>731158</v>
      </c>
      <c r="C14960" s="518" t="s">
        <v>2660</v>
      </c>
      <c r="D14960" s="518" t="s">
        <v>3106</v>
      </c>
      <c r="E14960" s="859">
        <v>27</v>
      </c>
      <c r="F14960" s="859">
        <v>0</v>
      </c>
      <c r="G14960" s="518" t="s">
        <v>128</v>
      </c>
      <c r="H14960" s="518" t="s">
        <v>181</v>
      </c>
      <c r="I14960" s="518">
        <v>731158</v>
      </c>
    </row>
    <row r="14961" spans="1:9" x14ac:dyDescent="0.2">
      <c r="A14961" s="518" t="s">
        <v>375</v>
      </c>
      <c r="B14961" s="518">
        <v>731166</v>
      </c>
      <c r="C14961" s="518" t="s">
        <v>2660</v>
      </c>
      <c r="D14961" s="518" t="s">
        <v>3107</v>
      </c>
      <c r="E14961" s="859">
        <v>36</v>
      </c>
      <c r="F14961" s="859">
        <v>0</v>
      </c>
      <c r="G14961" s="518" t="s">
        <v>128</v>
      </c>
      <c r="H14961" s="518" t="s">
        <v>375</v>
      </c>
      <c r="I14961" s="518">
        <v>731166</v>
      </c>
    </row>
    <row r="14962" spans="1:9" x14ac:dyDescent="0.2">
      <c r="A14962" s="518" t="s">
        <v>349</v>
      </c>
      <c r="B14962" s="518">
        <v>731422</v>
      </c>
      <c r="C14962" s="518" t="s">
        <v>2660</v>
      </c>
      <c r="D14962" s="518" t="s">
        <v>8088</v>
      </c>
      <c r="E14962" s="859">
        <v>35</v>
      </c>
      <c r="F14962" s="859">
        <v>0</v>
      </c>
      <c r="G14962" s="518" t="s">
        <v>128</v>
      </c>
      <c r="H14962" s="518" t="s">
        <v>349</v>
      </c>
      <c r="I14962" s="518">
        <v>731422</v>
      </c>
    </row>
    <row r="14963" spans="1:9" x14ac:dyDescent="0.2">
      <c r="A14963" s="518" t="s">
        <v>349</v>
      </c>
      <c r="B14963" s="518">
        <v>731430</v>
      </c>
      <c r="C14963" s="518" t="s">
        <v>2660</v>
      </c>
      <c r="D14963" s="518" t="s">
        <v>6475</v>
      </c>
      <c r="E14963" s="859">
        <v>27</v>
      </c>
      <c r="F14963" s="859">
        <v>0</v>
      </c>
      <c r="G14963" s="518" t="s">
        <v>128</v>
      </c>
      <c r="H14963" s="518" t="s">
        <v>349</v>
      </c>
      <c r="I14963" s="518">
        <v>731430</v>
      </c>
    </row>
    <row r="14964" spans="1:9" x14ac:dyDescent="0.2">
      <c r="A14964" s="518" t="s">
        <v>349</v>
      </c>
      <c r="B14964" s="518">
        <v>731448</v>
      </c>
      <c r="C14964" s="518" t="s">
        <v>2660</v>
      </c>
      <c r="D14964" s="518" t="s">
        <v>6476</v>
      </c>
      <c r="E14964" s="859">
        <v>24</v>
      </c>
      <c r="F14964" s="859">
        <v>0</v>
      </c>
      <c r="G14964" s="518" t="s">
        <v>128</v>
      </c>
      <c r="H14964" s="518" t="s">
        <v>349</v>
      </c>
      <c r="I14964" s="518">
        <v>731448</v>
      </c>
    </row>
    <row r="14965" spans="1:9" x14ac:dyDescent="0.2">
      <c r="A14965" s="518" t="s">
        <v>181</v>
      </c>
      <c r="B14965" s="518">
        <v>731455</v>
      </c>
      <c r="C14965" s="518" t="s">
        <v>2660</v>
      </c>
      <c r="D14965" s="518" t="s">
        <v>3204</v>
      </c>
      <c r="E14965" s="859">
        <v>36</v>
      </c>
      <c r="F14965" s="859">
        <v>26</v>
      </c>
      <c r="G14965" s="518" t="s">
        <v>128</v>
      </c>
      <c r="H14965" s="518" t="s">
        <v>181</v>
      </c>
      <c r="I14965" s="518">
        <v>731455</v>
      </c>
    </row>
    <row r="14966" spans="1:9" x14ac:dyDescent="0.2">
      <c r="A14966" s="518" t="s">
        <v>181</v>
      </c>
      <c r="B14966" s="518">
        <v>731471</v>
      </c>
      <c r="C14966" s="518" t="s">
        <v>2660</v>
      </c>
      <c r="D14966" s="518" t="s">
        <v>3205</v>
      </c>
      <c r="E14966" s="859">
        <v>36</v>
      </c>
      <c r="F14966" s="859">
        <v>25</v>
      </c>
      <c r="G14966" s="518" t="s">
        <v>128</v>
      </c>
      <c r="H14966" s="518" t="s">
        <v>181</v>
      </c>
      <c r="I14966" s="518">
        <v>731471</v>
      </c>
    </row>
    <row r="14967" spans="1:9" x14ac:dyDescent="0.2">
      <c r="A14967" s="518" t="s">
        <v>256</v>
      </c>
      <c r="B14967" s="518">
        <v>731489</v>
      </c>
      <c r="C14967" s="518" t="s">
        <v>2660</v>
      </c>
      <c r="D14967" s="518" t="s">
        <v>3254</v>
      </c>
      <c r="E14967" s="859">
        <v>20</v>
      </c>
      <c r="F14967" s="859">
        <v>0</v>
      </c>
      <c r="G14967" s="518" t="s">
        <v>128</v>
      </c>
      <c r="H14967" s="518" t="s">
        <v>256</v>
      </c>
      <c r="I14967" s="518">
        <v>731489</v>
      </c>
    </row>
    <row r="14968" spans="1:9" x14ac:dyDescent="0.2">
      <c r="A14968" s="518" t="s">
        <v>230</v>
      </c>
      <c r="B14968" s="518">
        <v>731505</v>
      </c>
      <c r="C14968" s="518" t="s">
        <v>2660</v>
      </c>
      <c r="D14968" s="518" t="s">
        <v>7592</v>
      </c>
      <c r="E14968" s="859">
        <v>24</v>
      </c>
      <c r="F14968" s="859">
        <v>0</v>
      </c>
      <c r="G14968" s="518" t="s">
        <v>128</v>
      </c>
      <c r="H14968" s="518" t="s">
        <v>230</v>
      </c>
      <c r="I14968" s="518">
        <v>731505</v>
      </c>
    </row>
    <row r="14969" spans="1:9" x14ac:dyDescent="0.2">
      <c r="A14969" s="518" t="s">
        <v>147</v>
      </c>
      <c r="B14969" s="518">
        <v>731562</v>
      </c>
      <c r="C14969" s="518" t="s">
        <v>2660</v>
      </c>
      <c r="D14969" s="518" t="s">
        <v>7334</v>
      </c>
      <c r="E14969" s="859">
        <v>28</v>
      </c>
      <c r="F14969" s="859">
        <v>0</v>
      </c>
      <c r="G14969" s="518" t="s">
        <v>128</v>
      </c>
      <c r="H14969" s="518" t="s">
        <v>147</v>
      </c>
      <c r="I14969" s="518">
        <v>731562</v>
      </c>
    </row>
    <row r="14970" spans="1:9" x14ac:dyDescent="0.2">
      <c r="A14970" s="518" t="s">
        <v>230</v>
      </c>
      <c r="B14970" s="518">
        <v>731588</v>
      </c>
      <c r="C14970" s="518" t="s">
        <v>2660</v>
      </c>
      <c r="D14970" s="518" t="s">
        <v>7592</v>
      </c>
      <c r="E14970" s="859">
        <v>24</v>
      </c>
      <c r="F14970" s="859">
        <v>0</v>
      </c>
      <c r="G14970" s="518" t="s">
        <v>128</v>
      </c>
      <c r="H14970" s="518" t="s">
        <v>230</v>
      </c>
      <c r="I14970" s="518">
        <v>731588</v>
      </c>
    </row>
    <row r="14971" spans="1:9" x14ac:dyDescent="0.2">
      <c r="A14971" s="518" t="s">
        <v>181</v>
      </c>
      <c r="B14971" s="518">
        <v>731612</v>
      </c>
      <c r="C14971" s="518" t="s">
        <v>2660</v>
      </c>
      <c r="D14971" s="518" t="s">
        <v>3292</v>
      </c>
      <c r="E14971" s="859">
        <v>35</v>
      </c>
      <c r="F14971" s="859">
        <v>25</v>
      </c>
      <c r="G14971" s="518" t="s">
        <v>128</v>
      </c>
      <c r="H14971" s="518" t="s">
        <v>181</v>
      </c>
      <c r="I14971" s="518">
        <v>731612</v>
      </c>
    </row>
    <row r="14972" spans="1:9" x14ac:dyDescent="0.2">
      <c r="A14972" s="518" t="s">
        <v>292</v>
      </c>
      <c r="B14972" s="518">
        <v>731638</v>
      </c>
      <c r="C14972" s="518" t="s">
        <v>2660</v>
      </c>
      <c r="D14972" s="518" t="s">
        <v>7335</v>
      </c>
      <c r="E14972" s="859">
        <v>17</v>
      </c>
      <c r="F14972" s="859">
        <v>0</v>
      </c>
      <c r="G14972" s="518" t="s">
        <v>128</v>
      </c>
      <c r="H14972" s="518" t="s">
        <v>292</v>
      </c>
      <c r="I14972" s="518">
        <v>731638</v>
      </c>
    </row>
    <row r="14973" spans="1:9" x14ac:dyDescent="0.2">
      <c r="A14973" s="518" t="s">
        <v>164</v>
      </c>
      <c r="B14973" s="518">
        <v>731646</v>
      </c>
      <c r="C14973" s="518" t="s">
        <v>2660</v>
      </c>
      <c r="D14973" s="518" t="s">
        <v>3293</v>
      </c>
      <c r="E14973" s="859">
        <v>32</v>
      </c>
      <c r="F14973" s="859">
        <v>0</v>
      </c>
      <c r="G14973" s="518" t="s">
        <v>128</v>
      </c>
      <c r="H14973" s="518" t="s">
        <v>164</v>
      </c>
      <c r="I14973" s="518">
        <v>731646</v>
      </c>
    </row>
    <row r="14974" spans="1:9" x14ac:dyDescent="0.2">
      <c r="A14974" s="518" t="s">
        <v>292</v>
      </c>
      <c r="B14974" s="518">
        <v>731711</v>
      </c>
      <c r="C14974" s="518" t="s">
        <v>2660</v>
      </c>
      <c r="D14974" s="518" t="s">
        <v>2033</v>
      </c>
      <c r="E14974" s="859">
        <v>31</v>
      </c>
      <c r="F14974" s="859">
        <v>0</v>
      </c>
      <c r="G14974" s="518" t="s">
        <v>128</v>
      </c>
      <c r="H14974" s="518" t="s">
        <v>292</v>
      </c>
      <c r="I14974" s="518">
        <v>731711</v>
      </c>
    </row>
    <row r="14975" spans="1:9" x14ac:dyDescent="0.2">
      <c r="A14975" s="518" t="s">
        <v>237</v>
      </c>
      <c r="B14975" s="518">
        <v>731802</v>
      </c>
      <c r="C14975" s="518" t="s">
        <v>2660</v>
      </c>
      <c r="D14975" s="518" t="s">
        <v>7738</v>
      </c>
      <c r="E14975" s="859">
        <v>32</v>
      </c>
      <c r="F14975" s="859">
        <v>0</v>
      </c>
      <c r="G14975" s="518" t="s">
        <v>128</v>
      </c>
      <c r="H14975" s="518" t="s">
        <v>237</v>
      </c>
      <c r="I14975" s="518">
        <v>731802</v>
      </c>
    </row>
    <row r="14976" spans="1:9" x14ac:dyDescent="0.2">
      <c r="A14976" s="518" t="s">
        <v>196</v>
      </c>
      <c r="B14976" s="518">
        <v>731877</v>
      </c>
      <c r="C14976" s="518" t="s">
        <v>2660</v>
      </c>
      <c r="D14976" s="518" t="s">
        <v>3348</v>
      </c>
      <c r="E14976" s="859">
        <v>32</v>
      </c>
      <c r="F14976" s="859">
        <v>0</v>
      </c>
      <c r="G14976" s="518" t="s">
        <v>128</v>
      </c>
      <c r="H14976" s="518" t="s">
        <v>196</v>
      </c>
      <c r="I14976" s="518">
        <v>731877</v>
      </c>
    </row>
    <row r="14977" spans="1:9" x14ac:dyDescent="0.2">
      <c r="A14977" s="518" t="s">
        <v>196</v>
      </c>
      <c r="B14977" s="518">
        <v>731885</v>
      </c>
      <c r="C14977" s="518" t="s">
        <v>2660</v>
      </c>
      <c r="D14977" s="518" t="s">
        <v>3348</v>
      </c>
      <c r="E14977" s="859">
        <v>35</v>
      </c>
      <c r="F14977" s="859">
        <v>0</v>
      </c>
      <c r="G14977" s="518" t="s">
        <v>128</v>
      </c>
      <c r="H14977" s="518" t="s">
        <v>196</v>
      </c>
      <c r="I14977" s="518">
        <v>731885</v>
      </c>
    </row>
    <row r="14978" spans="1:9" x14ac:dyDescent="0.2">
      <c r="A14978" s="518" t="s">
        <v>349</v>
      </c>
      <c r="B14978" s="518">
        <v>731893</v>
      </c>
      <c r="C14978" s="518" t="s">
        <v>2660</v>
      </c>
      <c r="D14978" s="518" t="s">
        <v>3349</v>
      </c>
      <c r="E14978" s="859">
        <v>23</v>
      </c>
      <c r="F14978" s="859">
        <v>23</v>
      </c>
      <c r="G14978" s="518" t="s">
        <v>128</v>
      </c>
      <c r="H14978" s="518" t="s">
        <v>349</v>
      </c>
      <c r="I14978" s="518">
        <v>731893</v>
      </c>
    </row>
    <row r="14979" spans="1:9" x14ac:dyDescent="0.2">
      <c r="A14979" s="518" t="s">
        <v>190</v>
      </c>
      <c r="B14979" s="518">
        <v>731950</v>
      </c>
      <c r="C14979" s="518" t="s">
        <v>2660</v>
      </c>
      <c r="D14979" s="518" t="s">
        <v>9830</v>
      </c>
      <c r="E14979" s="859">
        <v>25</v>
      </c>
      <c r="F14979" s="859">
        <v>15</v>
      </c>
      <c r="G14979" s="518" t="s">
        <v>128</v>
      </c>
      <c r="H14979" s="518" t="s">
        <v>190</v>
      </c>
      <c r="I14979" s="518">
        <v>731950</v>
      </c>
    </row>
    <row r="14980" spans="1:9" x14ac:dyDescent="0.2">
      <c r="A14980" s="518" t="s">
        <v>190</v>
      </c>
      <c r="B14980" s="518">
        <v>731968</v>
      </c>
      <c r="C14980" s="518" t="s">
        <v>2660</v>
      </c>
      <c r="D14980" s="518" t="s">
        <v>9830</v>
      </c>
      <c r="E14980" s="859">
        <v>25</v>
      </c>
      <c r="F14980" s="859">
        <v>20</v>
      </c>
      <c r="G14980" s="518" t="s">
        <v>128</v>
      </c>
      <c r="H14980" s="518" t="s">
        <v>190</v>
      </c>
      <c r="I14980" s="518">
        <v>731968</v>
      </c>
    </row>
    <row r="14981" spans="1:9" x14ac:dyDescent="0.2">
      <c r="A14981" s="518" t="s">
        <v>179</v>
      </c>
      <c r="B14981" s="518">
        <v>731992</v>
      </c>
      <c r="C14981" s="518" t="s">
        <v>2660</v>
      </c>
      <c r="D14981" s="518" t="s">
        <v>3383</v>
      </c>
      <c r="E14981" s="859">
        <v>35</v>
      </c>
      <c r="F14981" s="859">
        <v>35</v>
      </c>
      <c r="G14981" s="518" t="s">
        <v>128</v>
      </c>
      <c r="H14981" s="518" t="s">
        <v>179</v>
      </c>
      <c r="I14981" s="518">
        <v>731992</v>
      </c>
    </row>
    <row r="14982" spans="1:9" x14ac:dyDescent="0.2">
      <c r="A14982" s="518" t="s">
        <v>373</v>
      </c>
      <c r="B14982" s="518">
        <v>732099</v>
      </c>
      <c r="C14982" s="518" t="s">
        <v>2660</v>
      </c>
      <c r="D14982" s="518" t="s">
        <v>3425</v>
      </c>
      <c r="E14982" s="859">
        <v>24</v>
      </c>
      <c r="F14982" s="859">
        <v>12</v>
      </c>
      <c r="G14982" s="518" t="s">
        <v>128</v>
      </c>
      <c r="H14982" s="518" t="s">
        <v>373</v>
      </c>
      <c r="I14982" s="518">
        <v>733055</v>
      </c>
    </row>
    <row r="14983" spans="1:9" x14ac:dyDescent="0.2">
      <c r="A14983" s="518" t="s">
        <v>396</v>
      </c>
      <c r="B14983" s="518">
        <v>732156</v>
      </c>
      <c r="C14983" s="518" t="s">
        <v>2660</v>
      </c>
      <c r="D14983" s="518" t="s">
        <v>1049</v>
      </c>
      <c r="E14983" s="859">
        <v>36</v>
      </c>
      <c r="F14983" s="859">
        <v>26</v>
      </c>
      <c r="G14983" s="518" t="s">
        <v>128</v>
      </c>
      <c r="H14983" s="518" t="s">
        <v>396</v>
      </c>
      <c r="I14983" s="518">
        <v>732156</v>
      </c>
    </row>
    <row r="14984" spans="1:9" x14ac:dyDescent="0.2">
      <c r="A14984" s="518" t="s">
        <v>372</v>
      </c>
      <c r="B14984" s="518">
        <v>732164</v>
      </c>
      <c r="C14984" s="518" t="s">
        <v>2660</v>
      </c>
      <c r="D14984" s="518" t="s">
        <v>7471</v>
      </c>
      <c r="E14984" s="859">
        <v>36</v>
      </c>
      <c r="F14984" s="859">
        <v>24</v>
      </c>
      <c r="G14984" s="518" t="s">
        <v>128</v>
      </c>
      <c r="H14984" s="518" t="s">
        <v>372</v>
      </c>
      <c r="I14984" s="518">
        <v>732164</v>
      </c>
    </row>
    <row r="14985" spans="1:9" x14ac:dyDescent="0.2">
      <c r="A14985" s="518" t="s">
        <v>256</v>
      </c>
      <c r="B14985" s="518">
        <v>732180</v>
      </c>
      <c r="C14985" s="518" t="s">
        <v>2660</v>
      </c>
      <c r="D14985" s="518" t="s">
        <v>2886</v>
      </c>
      <c r="E14985" s="859">
        <v>14</v>
      </c>
      <c r="F14985" s="859">
        <v>0</v>
      </c>
      <c r="G14985" s="518" t="s">
        <v>128</v>
      </c>
      <c r="H14985" s="518" t="s">
        <v>256</v>
      </c>
      <c r="I14985" s="518">
        <v>732180</v>
      </c>
    </row>
    <row r="14986" spans="1:9" x14ac:dyDescent="0.2">
      <c r="A14986" s="518" t="s">
        <v>190</v>
      </c>
      <c r="B14986" s="518">
        <v>732206</v>
      </c>
      <c r="C14986" s="518" t="s">
        <v>2660</v>
      </c>
      <c r="D14986" s="518" t="s">
        <v>9831</v>
      </c>
      <c r="E14986" s="859">
        <v>25</v>
      </c>
      <c r="F14986" s="859">
        <v>0</v>
      </c>
      <c r="G14986" s="518" t="s">
        <v>128</v>
      </c>
      <c r="H14986" s="518" t="s">
        <v>190</v>
      </c>
      <c r="I14986" s="518">
        <v>732206</v>
      </c>
    </row>
    <row r="14987" spans="1:9" x14ac:dyDescent="0.2">
      <c r="A14987" s="518" t="s">
        <v>179</v>
      </c>
      <c r="B14987" s="518">
        <v>732248</v>
      </c>
      <c r="C14987" s="518" t="s">
        <v>2660</v>
      </c>
      <c r="D14987" s="518" t="s">
        <v>2887</v>
      </c>
      <c r="E14987" s="859">
        <v>34</v>
      </c>
      <c r="F14987" s="859">
        <v>0</v>
      </c>
      <c r="G14987" s="518" t="s">
        <v>128</v>
      </c>
      <c r="H14987" s="518" t="s">
        <v>179</v>
      </c>
      <c r="I14987" s="518">
        <v>732248</v>
      </c>
    </row>
    <row r="14988" spans="1:9" x14ac:dyDescent="0.2">
      <c r="A14988" s="518" t="s">
        <v>179</v>
      </c>
      <c r="B14988" s="518">
        <v>732255</v>
      </c>
      <c r="C14988" s="518" t="s">
        <v>2660</v>
      </c>
      <c r="D14988" s="518" t="s">
        <v>2887</v>
      </c>
      <c r="E14988" s="859">
        <v>31</v>
      </c>
      <c r="F14988" s="859">
        <v>0</v>
      </c>
      <c r="G14988" s="518" t="s">
        <v>128</v>
      </c>
      <c r="H14988" s="518" t="s">
        <v>179</v>
      </c>
      <c r="I14988" s="518">
        <v>732255</v>
      </c>
    </row>
    <row r="14989" spans="1:9" x14ac:dyDescent="0.2">
      <c r="A14989" s="518" t="s">
        <v>179</v>
      </c>
      <c r="B14989" s="518">
        <v>732263</v>
      </c>
      <c r="C14989" s="518" t="s">
        <v>2660</v>
      </c>
      <c r="D14989" s="518" t="s">
        <v>2887</v>
      </c>
      <c r="E14989" s="859">
        <v>30</v>
      </c>
      <c r="F14989" s="859">
        <v>0</v>
      </c>
      <c r="G14989" s="518" t="s">
        <v>128</v>
      </c>
      <c r="H14989" s="518" t="s">
        <v>179</v>
      </c>
      <c r="I14989" s="518">
        <v>732263</v>
      </c>
    </row>
    <row r="14990" spans="1:9" x14ac:dyDescent="0.2">
      <c r="A14990" s="518" t="s">
        <v>372</v>
      </c>
      <c r="B14990" s="518">
        <v>732321</v>
      </c>
      <c r="C14990" s="518" t="s">
        <v>2660</v>
      </c>
      <c r="D14990" s="518" t="s">
        <v>1985</v>
      </c>
      <c r="E14990" s="859">
        <v>35</v>
      </c>
      <c r="F14990" s="859">
        <v>24</v>
      </c>
      <c r="G14990" s="518" t="s">
        <v>128</v>
      </c>
      <c r="H14990" s="518" t="s">
        <v>372</v>
      </c>
      <c r="I14990" s="518">
        <v>732321</v>
      </c>
    </row>
    <row r="14991" spans="1:9" x14ac:dyDescent="0.2">
      <c r="A14991" s="518" t="s">
        <v>256</v>
      </c>
      <c r="B14991" s="518">
        <v>732339</v>
      </c>
      <c r="C14991" s="518" t="s">
        <v>2660</v>
      </c>
      <c r="D14991" s="518" t="s">
        <v>9832</v>
      </c>
      <c r="E14991" s="859">
        <v>24</v>
      </c>
      <c r="F14991" s="859">
        <v>0</v>
      </c>
      <c r="G14991" s="518" t="s">
        <v>128</v>
      </c>
      <c r="H14991" s="518" t="s">
        <v>256</v>
      </c>
      <c r="I14991" s="518">
        <v>732339</v>
      </c>
    </row>
    <row r="14992" spans="1:9" x14ac:dyDescent="0.2">
      <c r="A14992" s="518" t="s">
        <v>296</v>
      </c>
      <c r="B14992" s="518">
        <v>732354</v>
      </c>
      <c r="C14992" s="518" t="s">
        <v>2660</v>
      </c>
      <c r="D14992" s="518" t="s">
        <v>2917</v>
      </c>
      <c r="E14992" s="859">
        <v>31</v>
      </c>
      <c r="F14992" s="859">
        <v>0</v>
      </c>
      <c r="G14992" s="518" t="s">
        <v>128</v>
      </c>
      <c r="H14992" s="518" t="s">
        <v>296</v>
      </c>
      <c r="I14992" s="518">
        <v>732354</v>
      </c>
    </row>
    <row r="14993" spans="1:9" x14ac:dyDescent="0.2">
      <c r="A14993" s="518" t="s">
        <v>362</v>
      </c>
      <c r="B14993" s="518">
        <v>732388</v>
      </c>
      <c r="C14993" s="518" t="s">
        <v>2660</v>
      </c>
      <c r="D14993" s="518" t="s">
        <v>577</v>
      </c>
      <c r="E14993" s="859">
        <v>26</v>
      </c>
      <c r="F14993" s="859">
        <v>26</v>
      </c>
      <c r="G14993" s="518" t="s">
        <v>128</v>
      </c>
      <c r="H14993" s="518" t="s">
        <v>362</v>
      </c>
      <c r="I14993" s="518">
        <v>732388</v>
      </c>
    </row>
    <row r="14994" spans="1:9" x14ac:dyDescent="0.2">
      <c r="A14994" s="518" t="s">
        <v>179</v>
      </c>
      <c r="B14994" s="518">
        <v>732396</v>
      </c>
      <c r="C14994" s="518" t="s">
        <v>2660</v>
      </c>
      <c r="D14994" s="518" t="s">
        <v>585</v>
      </c>
      <c r="E14994" s="859">
        <v>17</v>
      </c>
      <c r="F14994" s="859">
        <v>15</v>
      </c>
      <c r="G14994" s="518" t="s">
        <v>128</v>
      </c>
      <c r="H14994" s="518" t="s">
        <v>179</v>
      </c>
      <c r="I14994" s="518">
        <v>743625</v>
      </c>
    </row>
    <row r="14995" spans="1:9" x14ac:dyDescent="0.2">
      <c r="A14995" s="518" t="s">
        <v>198</v>
      </c>
      <c r="B14995" s="518">
        <v>732404</v>
      </c>
      <c r="C14995" s="518" t="s">
        <v>2660</v>
      </c>
      <c r="D14995" s="518" t="s">
        <v>9833</v>
      </c>
      <c r="E14995" s="859">
        <v>32</v>
      </c>
      <c r="F14995" s="859">
        <v>0</v>
      </c>
      <c r="G14995" s="518" t="s">
        <v>128</v>
      </c>
      <c r="H14995" s="518" t="s">
        <v>198</v>
      </c>
      <c r="I14995" s="518">
        <v>732404</v>
      </c>
    </row>
    <row r="14996" spans="1:9" x14ac:dyDescent="0.2">
      <c r="A14996" s="518" t="s">
        <v>349</v>
      </c>
      <c r="B14996" s="518">
        <v>732495</v>
      </c>
      <c r="C14996" s="518" t="s">
        <v>2660</v>
      </c>
      <c r="D14996" s="518" t="s">
        <v>568</v>
      </c>
      <c r="E14996" s="859">
        <v>30</v>
      </c>
      <c r="F14996" s="859">
        <v>21</v>
      </c>
      <c r="G14996" s="518" t="s">
        <v>128</v>
      </c>
      <c r="H14996" s="518" t="s">
        <v>349</v>
      </c>
      <c r="I14996" s="518">
        <v>732495</v>
      </c>
    </row>
    <row r="14997" spans="1:9" x14ac:dyDescent="0.2">
      <c r="A14997" s="518" t="s">
        <v>179</v>
      </c>
      <c r="B14997" s="518">
        <v>732503</v>
      </c>
      <c r="C14997" s="518" t="s">
        <v>2660</v>
      </c>
      <c r="D14997" s="518" t="s">
        <v>3033</v>
      </c>
      <c r="E14997" s="859">
        <v>35</v>
      </c>
      <c r="F14997" s="859">
        <v>0</v>
      </c>
      <c r="G14997" s="518" t="s">
        <v>128</v>
      </c>
      <c r="H14997" s="518" t="s">
        <v>179</v>
      </c>
      <c r="I14997" s="518">
        <v>732503</v>
      </c>
    </row>
    <row r="14998" spans="1:9" x14ac:dyDescent="0.2">
      <c r="A14998" s="518" t="s">
        <v>180</v>
      </c>
      <c r="B14998" s="518">
        <v>732537</v>
      </c>
      <c r="C14998" s="518" t="s">
        <v>2660</v>
      </c>
      <c r="D14998" s="518" t="s">
        <v>9834</v>
      </c>
      <c r="E14998" s="859">
        <v>34</v>
      </c>
      <c r="F14998" s="859">
        <v>0</v>
      </c>
      <c r="G14998" s="518" t="s">
        <v>128</v>
      </c>
      <c r="H14998" s="518" t="s">
        <v>180</v>
      </c>
      <c r="I14998" s="518">
        <v>732537</v>
      </c>
    </row>
    <row r="14999" spans="1:9" x14ac:dyDescent="0.2">
      <c r="A14999" s="518" t="s">
        <v>181</v>
      </c>
      <c r="B14999" s="518">
        <v>732594</v>
      </c>
      <c r="C14999" s="518" t="s">
        <v>2660</v>
      </c>
      <c r="D14999" s="518" t="s">
        <v>646</v>
      </c>
      <c r="E14999" s="859">
        <v>27</v>
      </c>
      <c r="F14999" s="859">
        <v>0</v>
      </c>
      <c r="G14999" s="518" t="s">
        <v>128</v>
      </c>
      <c r="H14999" s="518" t="s">
        <v>181</v>
      </c>
      <c r="I14999" s="518">
        <v>732594</v>
      </c>
    </row>
    <row r="15000" spans="1:9" x14ac:dyDescent="0.2">
      <c r="A15000" s="518" t="s">
        <v>181</v>
      </c>
      <c r="B15000" s="518">
        <v>732602</v>
      </c>
      <c r="C15000" s="518" t="s">
        <v>2660</v>
      </c>
      <c r="D15000" s="518" t="s">
        <v>3034</v>
      </c>
      <c r="E15000" s="859">
        <v>27</v>
      </c>
      <c r="F15000" s="859">
        <v>0</v>
      </c>
      <c r="G15000" s="518" t="s">
        <v>128</v>
      </c>
      <c r="H15000" s="518" t="s">
        <v>181</v>
      </c>
      <c r="I15000" s="518">
        <v>732602</v>
      </c>
    </row>
    <row r="15001" spans="1:9" x14ac:dyDescent="0.2">
      <c r="A15001" s="518" t="s">
        <v>292</v>
      </c>
      <c r="B15001" s="518">
        <v>732644</v>
      </c>
      <c r="C15001" s="518" t="s">
        <v>2660</v>
      </c>
      <c r="D15001" s="518" t="s">
        <v>1880</v>
      </c>
      <c r="E15001" s="859">
        <v>32</v>
      </c>
      <c r="F15001" s="859">
        <v>0</v>
      </c>
      <c r="G15001" s="518" t="s">
        <v>128</v>
      </c>
      <c r="H15001" s="518" t="s">
        <v>292</v>
      </c>
      <c r="I15001" s="518">
        <v>732644</v>
      </c>
    </row>
    <row r="15002" spans="1:9" x14ac:dyDescent="0.2">
      <c r="A15002" s="518" t="s">
        <v>319</v>
      </c>
      <c r="B15002" s="518">
        <v>732651</v>
      </c>
      <c r="C15002" s="518" t="s">
        <v>2660</v>
      </c>
      <c r="D15002" s="518" t="s">
        <v>9070</v>
      </c>
      <c r="E15002" s="859">
        <v>31</v>
      </c>
      <c r="F15002" s="859">
        <v>31</v>
      </c>
      <c r="G15002" s="518" t="s">
        <v>128</v>
      </c>
      <c r="H15002" s="518" t="s">
        <v>319</v>
      </c>
      <c r="I15002" s="518">
        <v>732651</v>
      </c>
    </row>
    <row r="15003" spans="1:9" x14ac:dyDescent="0.2">
      <c r="A15003" s="518" t="s">
        <v>237</v>
      </c>
      <c r="B15003" s="518">
        <v>732693</v>
      </c>
      <c r="C15003" s="518" t="s">
        <v>2660</v>
      </c>
      <c r="D15003" s="518" t="s">
        <v>7336</v>
      </c>
      <c r="E15003" s="859">
        <v>19</v>
      </c>
      <c r="F15003" s="859">
        <v>19</v>
      </c>
      <c r="G15003" s="518" t="s">
        <v>128</v>
      </c>
      <c r="H15003" s="518" t="s">
        <v>237</v>
      </c>
      <c r="I15003" s="518">
        <v>732693</v>
      </c>
    </row>
    <row r="15004" spans="1:9" x14ac:dyDescent="0.2">
      <c r="A15004" s="518" t="s">
        <v>164</v>
      </c>
      <c r="B15004" s="518">
        <v>732727</v>
      </c>
      <c r="C15004" s="518" t="s">
        <v>2660</v>
      </c>
      <c r="D15004" s="518" t="s">
        <v>1133</v>
      </c>
      <c r="E15004" s="859">
        <v>26</v>
      </c>
      <c r="F15004" s="859">
        <v>0</v>
      </c>
      <c r="G15004" s="518" t="s">
        <v>128</v>
      </c>
      <c r="H15004" s="518" t="s">
        <v>164</v>
      </c>
      <c r="I15004" s="518">
        <v>732727</v>
      </c>
    </row>
    <row r="15005" spans="1:9" x14ac:dyDescent="0.2">
      <c r="A15005" s="518" t="s">
        <v>292</v>
      </c>
      <c r="B15005" s="518">
        <v>732768</v>
      </c>
      <c r="C15005" s="518" t="s">
        <v>2660</v>
      </c>
      <c r="D15005" s="518" t="s">
        <v>3110</v>
      </c>
      <c r="E15005" s="859">
        <v>17</v>
      </c>
      <c r="F15005" s="859">
        <v>17</v>
      </c>
      <c r="G15005" s="518" t="s">
        <v>128</v>
      </c>
      <c r="H15005" s="518" t="s">
        <v>292</v>
      </c>
      <c r="I15005" s="518">
        <v>732768</v>
      </c>
    </row>
    <row r="15006" spans="1:9" x14ac:dyDescent="0.2">
      <c r="A15006" s="518" t="s">
        <v>292</v>
      </c>
      <c r="B15006" s="518">
        <v>732776</v>
      </c>
      <c r="C15006" s="518" t="s">
        <v>2660</v>
      </c>
      <c r="D15006" s="518" t="s">
        <v>3111</v>
      </c>
      <c r="E15006" s="859">
        <v>18</v>
      </c>
      <c r="F15006" s="859">
        <v>18</v>
      </c>
      <c r="G15006" s="518" t="s">
        <v>128</v>
      </c>
      <c r="H15006" s="518" t="s">
        <v>292</v>
      </c>
      <c r="I15006" s="518">
        <v>732776</v>
      </c>
    </row>
    <row r="15007" spans="1:9" x14ac:dyDescent="0.2">
      <c r="A15007" s="518" t="s">
        <v>181</v>
      </c>
      <c r="B15007" s="518">
        <v>732784</v>
      </c>
      <c r="C15007" s="518" t="s">
        <v>2660</v>
      </c>
      <c r="D15007" s="518" t="s">
        <v>8384</v>
      </c>
      <c r="E15007" s="859">
        <v>36</v>
      </c>
      <c r="F15007" s="859">
        <v>0</v>
      </c>
      <c r="G15007" s="518" t="s">
        <v>128</v>
      </c>
      <c r="H15007" s="518" t="s">
        <v>181</v>
      </c>
      <c r="I15007" s="518">
        <v>732784</v>
      </c>
    </row>
    <row r="15008" spans="1:9" x14ac:dyDescent="0.2">
      <c r="A15008" s="518" t="s">
        <v>237</v>
      </c>
      <c r="B15008" s="518">
        <v>732792</v>
      </c>
      <c r="C15008" s="518" t="s">
        <v>2660</v>
      </c>
      <c r="D15008" s="518" t="s">
        <v>7337</v>
      </c>
      <c r="E15008" s="859">
        <v>15</v>
      </c>
      <c r="F15008" s="859">
        <v>15</v>
      </c>
      <c r="G15008" s="518" t="s">
        <v>128</v>
      </c>
      <c r="H15008" s="518" t="s">
        <v>237</v>
      </c>
      <c r="I15008" s="518">
        <v>732792</v>
      </c>
    </row>
    <row r="15009" spans="1:9" x14ac:dyDescent="0.2">
      <c r="A15009" s="518" t="s">
        <v>237</v>
      </c>
      <c r="B15009" s="518">
        <v>732800</v>
      </c>
      <c r="C15009" s="518" t="s">
        <v>2660</v>
      </c>
      <c r="D15009" s="518" t="s">
        <v>707</v>
      </c>
      <c r="E15009" s="859">
        <v>24</v>
      </c>
      <c r="F15009" s="859">
        <v>24</v>
      </c>
      <c r="G15009" s="518" t="s">
        <v>128</v>
      </c>
      <c r="H15009" s="518" t="s">
        <v>237</v>
      </c>
      <c r="I15009" s="518">
        <v>732800</v>
      </c>
    </row>
    <row r="15010" spans="1:9" x14ac:dyDescent="0.2">
      <c r="A15010" s="518" t="s">
        <v>349</v>
      </c>
      <c r="B15010" s="518">
        <v>732859</v>
      </c>
      <c r="C15010" s="518" t="s">
        <v>2660</v>
      </c>
      <c r="D15010" s="518" t="s">
        <v>2925</v>
      </c>
      <c r="E15010" s="859">
        <v>31</v>
      </c>
      <c r="F15010" s="859">
        <v>31</v>
      </c>
      <c r="G15010" s="518" t="s">
        <v>128</v>
      </c>
      <c r="H15010" s="518" t="s">
        <v>349</v>
      </c>
      <c r="I15010" s="518">
        <v>732859</v>
      </c>
    </row>
    <row r="15011" spans="1:9" x14ac:dyDescent="0.2">
      <c r="A15011" s="518" t="s">
        <v>256</v>
      </c>
      <c r="B15011" s="518">
        <v>732867</v>
      </c>
      <c r="C15011" s="518" t="s">
        <v>2660</v>
      </c>
      <c r="D15011" s="518" t="s">
        <v>9835</v>
      </c>
      <c r="E15011" s="859">
        <v>25</v>
      </c>
      <c r="F15011" s="859">
        <v>0</v>
      </c>
      <c r="G15011" s="518" t="s">
        <v>128</v>
      </c>
      <c r="H15011" s="518" t="s">
        <v>256</v>
      </c>
      <c r="I15011" s="518">
        <v>732867</v>
      </c>
    </row>
    <row r="15012" spans="1:9" x14ac:dyDescent="0.2">
      <c r="A15012" s="518" t="s">
        <v>349</v>
      </c>
      <c r="B15012" s="518">
        <v>732875</v>
      </c>
      <c r="C15012" s="518" t="s">
        <v>2660</v>
      </c>
      <c r="D15012" s="518" t="s">
        <v>2925</v>
      </c>
      <c r="E15012" s="859">
        <v>30</v>
      </c>
      <c r="F15012" s="859">
        <v>30</v>
      </c>
      <c r="G15012" s="518" t="s">
        <v>128</v>
      </c>
      <c r="H15012" s="518" t="s">
        <v>349</v>
      </c>
      <c r="I15012" s="518">
        <v>732875</v>
      </c>
    </row>
    <row r="15013" spans="1:9" x14ac:dyDescent="0.2">
      <c r="A15013" s="518" t="s">
        <v>256</v>
      </c>
      <c r="B15013" s="518">
        <v>732891</v>
      </c>
      <c r="C15013" s="518" t="s">
        <v>2660</v>
      </c>
      <c r="D15013" s="518" t="s">
        <v>7338</v>
      </c>
      <c r="E15013" s="859">
        <v>33</v>
      </c>
      <c r="F15013" s="859">
        <v>33</v>
      </c>
      <c r="G15013" s="518" t="s">
        <v>128</v>
      </c>
      <c r="H15013" s="518" t="s">
        <v>256</v>
      </c>
      <c r="I15013" s="518">
        <v>732891</v>
      </c>
    </row>
    <row r="15014" spans="1:9" x14ac:dyDescent="0.2">
      <c r="A15014" s="518" t="s">
        <v>256</v>
      </c>
      <c r="B15014" s="518">
        <v>732974</v>
      </c>
      <c r="C15014" s="518" t="s">
        <v>2660</v>
      </c>
      <c r="D15014" s="518" t="s">
        <v>2955</v>
      </c>
      <c r="E15014" s="859">
        <v>30</v>
      </c>
      <c r="F15014" s="859">
        <v>26</v>
      </c>
      <c r="G15014" s="518" t="s">
        <v>128</v>
      </c>
      <c r="H15014" s="518" t="s">
        <v>256</v>
      </c>
      <c r="I15014" s="518">
        <v>732974</v>
      </c>
    </row>
    <row r="15015" spans="1:9" x14ac:dyDescent="0.2">
      <c r="A15015" s="518" t="s">
        <v>256</v>
      </c>
      <c r="B15015" s="518">
        <v>732982</v>
      </c>
      <c r="C15015" s="518" t="s">
        <v>2660</v>
      </c>
      <c r="D15015" s="518" t="s">
        <v>2956</v>
      </c>
      <c r="E15015" s="859">
        <v>30</v>
      </c>
      <c r="F15015" s="859">
        <v>21</v>
      </c>
      <c r="G15015" s="518" t="s">
        <v>128</v>
      </c>
      <c r="H15015" s="518" t="s">
        <v>256</v>
      </c>
      <c r="I15015" s="518">
        <v>732982</v>
      </c>
    </row>
    <row r="15016" spans="1:9" x14ac:dyDescent="0.2">
      <c r="A15016" s="518" t="s">
        <v>256</v>
      </c>
      <c r="B15016" s="518">
        <v>732990</v>
      </c>
      <c r="C15016" s="518" t="s">
        <v>2660</v>
      </c>
      <c r="D15016" s="518" t="s">
        <v>2957</v>
      </c>
      <c r="E15016" s="859">
        <v>27</v>
      </c>
      <c r="F15016" s="859">
        <v>23</v>
      </c>
      <c r="G15016" s="518" t="s">
        <v>128</v>
      </c>
      <c r="H15016" s="518" t="s">
        <v>256</v>
      </c>
      <c r="I15016" s="518">
        <v>732990</v>
      </c>
    </row>
    <row r="15017" spans="1:9" x14ac:dyDescent="0.2">
      <c r="A15017" s="518" t="s">
        <v>180</v>
      </c>
      <c r="B15017" s="518">
        <v>733030</v>
      </c>
      <c r="C15017" s="518" t="s">
        <v>2660</v>
      </c>
      <c r="D15017" s="518" t="s">
        <v>3258</v>
      </c>
      <c r="E15017" s="859">
        <v>35</v>
      </c>
      <c r="F15017" s="859">
        <v>0</v>
      </c>
      <c r="G15017" s="518" t="s">
        <v>128</v>
      </c>
      <c r="H15017" s="518" t="s">
        <v>180</v>
      </c>
      <c r="I15017" s="518">
        <v>733030</v>
      </c>
    </row>
    <row r="15018" spans="1:9" x14ac:dyDescent="0.2">
      <c r="A15018" s="518" t="s">
        <v>373</v>
      </c>
      <c r="B15018" s="518">
        <v>733055</v>
      </c>
      <c r="C15018" s="518" t="s">
        <v>2660</v>
      </c>
      <c r="D15018" s="518" t="s">
        <v>3259</v>
      </c>
      <c r="E15018" s="859">
        <v>26</v>
      </c>
      <c r="F15018" s="859">
        <v>20</v>
      </c>
      <c r="G15018" s="518" t="s">
        <v>128</v>
      </c>
      <c r="H15018" s="518" t="s">
        <v>373</v>
      </c>
      <c r="I15018" s="518">
        <v>733055</v>
      </c>
    </row>
    <row r="15019" spans="1:9" x14ac:dyDescent="0.2">
      <c r="A15019" s="518" t="s">
        <v>256</v>
      </c>
      <c r="B15019" s="518">
        <v>733147</v>
      </c>
      <c r="C15019" s="518" t="s">
        <v>2660</v>
      </c>
      <c r="D15019" s="518" t="s">
        <v>9836</v>
      </c>
      <c r="E15019" s="859">
        <v>30</v>
      </c>
      <c r="F15019" s="859">
        <v>28</v>
      </c>
      <c r="G15019" s="518" t="s">
        <v>128</v>
      </c>
      <c r="H15019" s="518" t="s">
        <v>256</v>
      </c>
      <c r="I15019" s="518">
        <v>733147</v>
      </c>
    </row>
    <row r="15020" spans="1:9" x14ac:dyDescent="0.2">
      <c r="A15020" s="518" t="s">
        <v>164</v>
      </c>
      <c r="B15020" s="518">
        <v>733188</v>
      </c>
      <c r="C15020" s="518" t="s">
        <v>2660</v>
      </c>
      <c r="D15020" s="518" t="s">
        <v>9619</v>
      </c>
      <c r="E15020" s="859">
        <v>30</v>
      </c>
      <c r="F15020" s="859">
        <v>0</v>
      </c>
      <c r="G15020" s="518" t="s">
        <v>128</v>
      </c>
      <c r="H15020" s="518" t="s">
        <v>164</v>
      </c>
      <c r="I15020" s="518">
        <v>733188</v>
      </c>
    </row>
    <row r="15021" spans="1:9" x14ac:dyDescent="0.2">
      <c r="A15021" s="518" t="s">
        <v>164</v>
      </c>
      <c r="B15021" s="518">
        <v>733196</v>
      </c>
      <c r="C15021" s="518" t="s">
        <v>2660</v>
      </c>
      <c r="D15021" s="518" t="s">
        <v>9619</v>
      </c>
      <c r="E15021" s="859">
        <v>27</v>
      </c>
      <c r="F15021" s="859">
        <v>0</v>
      </c>
      <c r="G15021" s="518" t="s">
        <v>128</v>
      </c>
      <c r="H15021" s="518" t="s">
        <v>164</v>
      </c>
      <c r="I15021" s="518">
        <v>733196</v>
      </c>
    </row>
    <row r="15022" spans="1:9" x14ac:dyDescent="0.2">
      <c r="A15022" s="518" t="s">
        <v>164</v>
      </c>
      <c r="B15022" s="518">
        <v>733204</v>
      </c>
      <c r="C15022" s="518" t="s">
        <v>2660</v>
      </c>
      <c r="D15022" s="518" t="s">
        <v>9619</v>
      </c>
      <c r="E15022" s="859">
        <v>27</v>
      </c>
      <c r="F15022" s="859">
        <v>0</v>
      </c>
      <c r="G15022" s="518" t="s">
        <v>128</v>
      </c>
      <c r="H15022" s="518" t="s">
        <v>164</v>
      </c>
      <c r="I15022" s="518">
        <v>733204</v>
      </c>
    </row>
    <row r="15023" spans="1:9" x14ac:dyDescent="0.2">
      <c r="A15023" s="518" t="s">
        <v>256</v>
      </c>
      <c r="B15023" s="518">
        <v>733212</v>
      </c>
      <c r="C15023" s="518" t="s">
        <v>2660</v>
      </c>
      <c r="D15023" s="518" t="s">
        <v>9837</v>
      </c>
      <c r="E15023" s="859">
        <v>33</v>
      </c>
      <c r="F15023" s="859">
        <v>0</v>
      </c>
      <c r="G15023" s="518" t="s">
        <v>128</v>
      </c>
      <c r="H15023" s="518" t="s">
        <v>256</v>
      </c>
      <c r="I15023" s="518">
        <v>733212</v>
      </c>
    </row>
    <row r="15024" spans="1:9" x14ac:dyDescent="0.2">
      <c r="A15024" s="518" t="s">
        <v>164</v>
      </c>
      <c r="B15024" s="518">
        <v>733220</v>
      </c>
      <c r="C15024" s="518" t="s">
        <v>2660</v>
      </c>
      <c r="D15024" s="518" t="s">
        <v>9619</v>
      </c>
      <c r="E15024" s="859">
        <v>35</v>
      </c>
      <c r="F15024" s="859">
        <v>0</v>
      </c>
      <c r="G15024" s="518" t="s">
        <v>128</v>
      </c>
      <c r="H15024" s="518" t="s">
        <v>164</v>
      </c>
      <c r="I15024" s="518">
        <v>733220</v>
      </c>
    </row>
    <row r="15025" spans="1:9" x14ac:dyDescent="0.2">
      <c r="A15025" s="518" t="s">
        <v>256</v>
      </c>
      <c r="B15025" s="518">
        <v>733238</v>
      </c>
      <c r="C15025" s="518" t="s">
        <v>2660</v>
      </c>
      <c r="D15025" s="518" t="s">
        <v>9838</v>
      </c>
      <c r="E15025" s="859">
        <v>27</v>
      </c>
      <c r="F15025" s="859">
        <v>0</v>
      </c>
      <c r="G15025" s="518" t="s">
        <v>128</v>
      </c>
      <c r="H15025" s="518" t="s">
        <v>256</v>
      </c>
      <c r="I15025" s="518">
        <v>733238</v>
      </c>
    </row>
    <row r="15026" spans="1:9" x14ac:dyDescent="0.2">
      <c r="A15026" s="518" t="s">
        <v>164</v>
      </c>
      <c r="B15026" s="518">
        <v>733246</v>
      </c>
      <c r="C15026" s="518" t="s">
        <v>2660</v>
      </c>
      <c r="D15026" s="518" t="s">
        <v>9619</v>
      </c>
      <c r="E15026" s="859">
        <v>28</v>
      </c>
      <c r="F15026" s="859">
        <v>0</v>
      </c>
      <c r="G15026" s="518" t="s">
        <v>128</v>
      </c>
      <c r="H15026" s="518" t="s">
        <v>164</v>
      </c>
      <c r="I15026" s="518">
        <v>733246</v>
      </c>
    </row>
    <row r="15027" spans="1:9" x14ac:dyDescent="0.2">
      <c r="A15027" s="518" t="s">
        <v>164</v>
      </c>
      <c r="B15027" s="518">
        <v>733253</v>
      </c>
      <c r="C15027" s="518" t="s">
        <v>2660</v>
      </c>
      <c r="D15027" s="518" t="s">
        <v>9619</v>
      </c>
      <c r="E15027" s="859">
        <v>32</v>
      </c>
      <c r="F15027" s="859">
        <v>0</v>
      </c>
      <c r="G15027" s="518" t="s">
        <v>128</v>
      </c>
      <c r="H15027" s="518" t="s">
        <v>164</v>
      </c>
      <c r="I15027" s="518">
        <v>733253</v>
      </c>
    </row>
    <row r="15028" spans="1:9" x14ac:dyDescent="0.2">
      <c r="A15028" s="518" t="s">
        <v>256</v>
      </c>
      <c r="B15028" s="518">
        <v>733303</v>
      </c>
      <c r="C15028" s="518" t="s">
        <v>2660</v>
      </c>
      <c r="D15028" s="518" t="s">
        <v>9801</v>
      </c>
      <c r="E15028" s="859">
        <v>35</v>
      </c>
      <c r="F15028" s="859">
        <v>0</v>
      </c>
      <c r="G15028" s="518" t="s">
        <v>128</v>
      </c>
      <c r="H15028" s="518" t="s">
        <v>256</v>
      </c>
      <c r="I15028" s="518">
        <v>733303</v>
      </c>
    </row>
    <row r="15029" spans="1:9" x14ac:dyDescent="0.2">
      <c r="A15029" s="518" t="s">
        <v>256</v>
      </c>
      <c r="B15029" s="518">
        <v>733311</v>
      </c>
      <c r="C15029" s="518" t="s">
        <v>2660</v>
      </c>
      <c r="D15029" s="518" t="s">
        <v>9801</v>
      </c>
      <c r="E15029" s="859">
        <v>35</v>
      </c>
      <c r="F15029" s="859">
        <v>0</v>
      </c>
      <c r="G15029" s="518" t="s">
        <v>128</v>
      </c>
      <c r="H15029" s="518" t="s">
        <v>256</v>
      </c>
      <c r="I15029" s="518">
        <v>733311</v>
      </c>
    </row>
    <row r="15030" spans="1:9" x14ac:dyDescent="0.2">
      <c r="A15030" s="518" t="s">
        <v>256</v>
      </c>
      <c r="B15030" s="518">
        <v>733329</v>
      </c>
      <c r="C15030" s="518" t="s">
        <v>2660</v>
      </c>
      <c r="D15030" s="518" t="s">
        <v>9801</v>
      </c>
      <c r="E15030" s="859">
        <v>35</v>
      </c>
      <c r="F15030" s="859">
        <v>0</v>
      </c>
      <c r="G15030" s="518" t="s">
        <v>128</v>
      </c>
      <c r="H15030" s="518" t="s">
        <v>256</v>
      </c>
      <c r="I15030" s="518">
        <v>733329</v>
      </c>
    </row>
    <row r="15031" spans="1:9" x14ac:dyDescent="0.2">
      <c r="A15031" s="518" t="s">
        <v>339</v>
      </c>
      <c r="B15031" s="518">
        <v>733345</v>
      </c>
      <c r="C15031" s="518" t="s">
        <v>2660</v>
      </c>
      <c r="D15031" s="518" t="s">
        <v>2384</v>
      </c>
      <c r="E15031" s="859">
        <v>32</v>
      </c>
      <c r="F15031" s="859">
        <v>0</v>
      </c>
      <c r="G15031" s="518" t="s">
        <v>128</v>
      </c>
      <c r="H15031" s="518" t="s">
        <v>339</v>
      </c>
      <c r="I15031" s="518">
        <v>733345</v>
      </c>
    </row>
    <row r="15032" spans="1:9" x14ac:dyDescent="0.2">
      <c r="A15032" s="518" t="s">
        <v>291</v>
      </c>
      <c r="B15032" s="518">
        <v>733378</v>
      </c>
      <c r="C15032" s="518" t="s">
        <v>2660</v>
      </c>
      <c r="D15032" s="518" t="s">
        <v>736</v>
      </c>
      <c r="E15032" s="859">
        <v>35</v>
      </c>
      <c r="F15032" s="859">
        <v>0</v>
      </c>
      <c r="G15032" s="518" t="s">
        <v>128</v>
      </c>
      <c r="H15032" s="518" t="s">
        <v>291</v>
      </c>
      <c r="I15032" s="518">
        <v>733378</v>
      </c>
    </row>
    <row r="15033" spans="1:9" x14ac:dyDescent="0.2">
      <c r="A15033" s="518" t="s">
        <v>292</v>
      </c>
      <c r="B15033" s="518">
        <v>733386</v>
      </c>
      <c r="C15033" s="518" t="s">
        <v>2660</v>
      </c>
      <c r="D15033" s="518" t="s">
        <v>3385</v>
      </c>
      <c r="E15033" s="859">
        <v>30</v>
      </c>
      <c r="F15033" s="859">
        <v>0</v>
      </c>
      <c r="G15033" s="518" t="s">
        <v>128</v>
      </c>
      <c r="H15033" s="518" t="s">
        <v>292</v>
      </c>
      <c r="I15033" s="518">
        <v>733386</v>
      </c>
    </row>
    <row r="15034" spans="1:9" x14ac:dyDescent="0.2">
      <c r="A15034" s="518" t="s">
        <v>341</v>
      </c>
      <c r="B15034" s="518">
        <v>733394</v>
      </c>
      <c r="C15034" s="518" t="s">
        <v>2660</v>
      </c>
      <c r="D15034" s="518" t="s">
        <v>3386</v>
      </c>
      <c r="E15034" s="859">
        <v>15</v>
      </c>
      <c r="F15034" s="859">
        <v>15</v>
      </c>
      <c r="G15034" s="518" t="s">
        <v>128</v>
      </c>
      <c r="H15034" s="518" t="s">
        <v>341</v>
      </c>
      <c r="I15034" s="518">
        <v>733394</v>
      </c>
    </row>
    <row r="15035" spans="1:9" x14ac:dyDescent="0.2">
      <c r="A15035" s="518" t="s">
        <v>292</v>
      </c>
      <c r="B15035" s="518">
        <v>733436</v>
      </c>
      <c r="C15035" s="518" t="s">
        <v>2660</v>
      </c>
      <c r="D15035" s="518" t="s">
        <v>3387</v>
      </c>
      <c r="E15035" s="859">
        <v>24</v>
      </c>
      <c r="F15035" s="859">
        <v>0</v>
      </c>
      <c r="G15035" s="518" t="s">
        <v>128</v>
      </c>
      <c r="H15035" s="518" t="s">
        <v>292</v>
      </c>
      <c r="I15035" s="518">
        <v>733436</v>
      </c>
    </row>
    <row r="15036" spans="1:9" x14ac:dyDescent="0.2">
      <c r="A15036" s="518" t="s">
        <v>292</v>
      </c>
      <c r="B15036" s="518">
        <v>733444</v>
      </c>
      <c r="C15036" s="518" t="s">
        <v>2660</v>
      </c>
      <c r="D15036" s="518" t="s">
        <v>3428</v>
      </c>
      <c r="E15036" s="859">
        <v>17</v>
      </c>
      <c r="F15036" s="859">
        <v>0</v>
      </c>
      <c r="G15036" s="518" t="s">
        <v>128</v>
      </c>
      <c r="H15036" s="518" t="s">
        <v>292</v>
      </c>
      <c r="I15036" s="518">
        <v>733444</v>
      </c>
    </row>
    <row r="15037" spans="1:9" x14ac:dyDescent="0.2">
      <c r="A15037" s="518" t="s">
        <v>292</v>
      </c>
      <c r="B15037" s="518">
        <v>733477</v>
      </c>
      <c r="C15037" s="518" t="s">
        <v>2660</v>
      </c>
      <c r="D15037" s="518" t="s">
        <v>3429</v>
      </c>
      <c r="E15037" s="859">
        <v>30</v>
      </c>
      <c r="F15037" s="859">
        <v>0</v>
      </c>
      <c r="G15037" s="518" t="s">
        <v>128</v>
      </c>
      <c r="H15037" s="518" t="s">
        <v>292</v>
      </c>
      <c r="I15037" s="518">
        <v>733477</v>
      </c>
    </row>
    <row r="15038" spans="1:9" x14ac:dyDescent="0.2">
      <c r="A15038" s="518" t="s">
        <v>179</v>
      </c>
      <c r="B15038" s="518">
        <v>733485</v>
      </c>
      <c r="C15038" s="518" t="s">
        <v>2660</v>
      </c>
      <c r="D15038" s="518" t="s">
        <v>576</v>
      </c>
      <c r="E15038" s="859">
        <v>15</v>
      </c>
      <c r="F15038" s="859">
        <v>15</v>
      </c>
      <c r="G15038" s="518" t="s">
        <v>128</v>
      </c>
      <c r="H15038" s="518" t="s">
        <v>179</v>
      </c>
      <c r="I15038" s="518">
        <v>733485</v>
      </c>
    </row>
    <row r="15039" spans="1:9" x14ac:dyDescent="0.2">
      <c r="A15039" s="518" t="s">
        <v>292</v>
      </c>
      <c r="B15039" s="518">
        <v>733493</v>
      </c>
      <c r="C15039" s="518" t="s">
        <v>2660</v>
      </c>
      <c r="D15039" s="518" t="s">
        <v>3430</v>
      </c>
      <c r="E15039" s="859">
        <v>27</v>
      </c>
      <c r="F15039" s="859">
        <v>0</v>
      </c>
      <c r="G15039" s="518" t="s">
        <v>128</v>
      </c>
      <c r="H15039" s="518" t="s">
        <v>292</v>
      </c>
      <c r="I15039" s="518">
        <v>733493</v>
      </c>
    </row>
    <row r="15040" spans="1:9" x14ac:dyDescent="0.2">
      <c r="A15040" s="518" t="s">
        <v>179</v>
      </c>
      <c r="B15040" s="518">
        <v>733501</v>
      </c>
      <c r="C15040" s="518" t="s">
        <v>2660</v>
      </c>
      <c r="D15040" s="518" t="s">
        <v>1379</v>
      </c>
      <c r="E15040" s="859">
        <v>1</v>
      </c>
      <c r="F15040" s="859">
        <v>0</v>
      </c>
      <c r="G15040" s="518" t="s">
        <v>128</v>
      </c>
      <c r="H15040" s="518" t="s">
        <v>179</v>
      </c>
      <c r="I15040" s="518">
        <v>733501</v>
      </c>
    </row>
    <row r="15041" spans="1:9" x14ac:dyDescent="0.2">
      <c r="A15041" s="518" t="s">
        <v>292</v>
      </c>
      <c r="B15041" s="518">
        <v>733519</v>
      </c>
      <c r="C15041" s="518" t="s">
        <v>2660</v>
      </c>
      <c r="D15041" s="518" t="s">
        <v>3431</v>
      </c>
      <c r="E15041" s="859">
        <v>26</v>
      </c>
      <c r="F15041" s="859">
        <v>0</v>
      </c>
      <c r="G15041" s="518" t="s">
        <v>128</v>
      </c>
      <c r="H15041" s="518" t="s">
        <v>292</v>
      </c>
      <c r="I15041" s="518">
        <v>733519</v>
      </c>
    </row>
    <row r="15042" spans="1:9" x14ac:dyDescent="0.2">
      <c r="A15042" s="518" t="s">
        <v>256</v>
      </c>
      <c r="B15042" s="518">
        <v>733568</v>
      </c>
      <c r="C15042" s="518" t="s">
        <v>2660</v>
      </c>
      <c r="D15042" s="518" t="s">
        <v>9839</v>
      </c>
      <c r="E15042" s="859">
        <v>35</v>
      </c>
      <c r="F15042" s="859">
        <v>0</v>
      </c>
      <c r="G15042" s="518" t="s">
        <v>128</v>
      </c>
      <c r="H15042" s="518" t="s">
        <v>256</v>
      </c>
      <c r="I15042" s="518">
        <v>733568</v>
      </c>
    </row>
    <row r="15043" spans="1:9" x14ac:dyDescent="0.2">
      <c r="A15043" s="518" t="s">
        <v>256</v>
      </c>
      <c r="B15043" s="518">
        <v>733618</v>
      </c>
      <c r="C15043" s="518" t="s">
        <v>2660</v>
      </c>
      <c r="D15043" s="518" t="s">
        <v>9840</v>
      </c>
      <c r="E15043" s="859">
        <v>35</v>
      </c>
      <c r="F15043" s="859">
        <v>0</v>
      </c>
      <c r="G15043" s="518" t="s">
        <v>128</v>
      </c>
      <c r="H15043" s="518" t="s">
        <v>256</v>
      </c>
      <c r="I15043" s="518">
        <v>733618</v>
      </c>
    </row>
    <row r="15044" spans="1:9" x14ac:dyDescent="0.2">
      <c r="A15044" s="518" t="s">
        <v>347</v>
      </c>
      <c r="B15044" s="518">
        <v>733980</v>
      </c>
      <c r="C15044" s="518" t="s">
        <v>2660</v>
      </c>
      <c r="D15044" s="518" t="s">
        <v>9080</v>
      </c>
      <c r="E15044" s="859">
        <v>34</v>
      </c>
      <c r="F15044" s="859">
        <v>0</v>
      </c>
      <c r="G15044" s="518" t="s">
        <v>128</v>
      </c>
      <c r="H15044" s="518" t="s">
        <v>347</v>
      </c>
      <c r="I15044" s="518">
        <v>733980</v>
      </c>
    </row>
    <row r="15045" spans="1:9" x14ac:dyDescent="0.2">
      <c r="A15045" s="518" t="s">
        <v>256</v>
      </c>
      <c r="B15045" s="518">
        <v>734079</v>
      </c>
      <c r="C15045" s="518" t="s">
        <v>2660</v>
      </c>
      <c r="D15045" s="518" t="s">
        <v>1342</v>
      </c>
      <c r="E15045" s="859">
        <v>26</v>
      </c>
      <c r="F15045" s="859">
        <v>13</v>
      </c>
      <c r="G15045" s="518" t="s">
        <v>128</v>
      </c>
      <c r="H15045" s="518" t="s">
        <v>256</v>
      </c>
      <c r="I15045" s="518">
        <v>734079</v>
      </c>
    </row>
    <row r="15046" spans="1:9" x14ac:dyDescent="0.2">
      <c r="A15046" s="518" t="s">
        <v>256</v>
      </c>
      <c r="B15046" s="518">
        <v>734095</v>
      </c>
      <c r="C15046" s="518" t="s">
        <v>2660</v>
      </c>
      <c r="D15046" s="518" t="s">
        <v>9841</v>
      </c>
      <c r="E15046" s="859">
        <v>33</v>
      </c>
      <c r="F15046" s="859">
        <v>0</v>
      </c>
      <c r="G15046" s="518" t="s">
        <v>128</v>
      </c>
      <c r="H15046" s="518" t="s">
        <v>256</v>
      </c>
      <c r="I15046" s="518">
        <v>734095</v>
      </c>
    </row>
    <row r="15047" spans="1:9" x14ac:dyDescent="0.2">
      <c r="A15047" s="518" t="s">
        <v>237</v>
      </c>
      <c r="B15047" s="518">
        <v>734111</v>
      </c>
      <c r="C15047" s="518" t="s">
        <v>2660</v>
      </c>
      <c r="D15047" s="518" t="s">
        <v>7339</v>
      </c>
      <c r="E15047" s="859">
        <v>33</v>
      </c>
      <c r="F15047" s="859">
        <v>0</v>
      </c>
      <c r="G15047" s="518" t="s">
        <v>128</v>
      </c>
      <c r="H15047" s="518" t="s">
        <v>237</v>
      </c>
      <c r="I15047" s="518">
        <v>734111</v>
      </c>
    </row>
    <row r="15048" spans="1:9" x14ac:dyDescent="0.2">
      <c r="A15048" s="518" t="s">
        <v>256</v>
      </c>
      <c r="B15048" s="518">
        <v>734178</v>
      </c>
      <c r="C15048" s="518" t="s">
        <v>2660</v>
      </c>
      <c r="D15048" s="518" t="s">
        <v>3037</v>
      </c>
      <c r="E15048" s="859">
        <v>34</v>
      </c>
      <c r="F15048" s="859">
        <v>29</v>
      </c>
      <c r="G15048" s="518" t="s">
        <v>128</v>
      </c>
      <c r="H15048" s="518" t="s">
        <v>256</v>
      </c>
      <c r="I15048" s="518">
        <v>734178</v>
      </c>
    </row>
    <row r="15049" spans="1:9" x14ac:dyDescent="0.2">
      <c r="A15049" s="518" t="s">
        <v>256</v>
      </c>
      <c r="B15049" s="518">
        <v>734194</v>
      </c>
      <c r="C15049" s="518" t="s">
        <v>2660</v>
      </c>
      <c r="D15049" s="518" t="s">
        <v>3038</v>
      </c>
      <c r="E15049" s="859">
        <v>32</v>
      </c>
      <c r="F15049" s="859">
        <v>30</v>
      </c>
      <c r="G15049" s="518" t="s">
        <v>128</v>
      </c>
      <c r="H15049" s="518" t="s">
        <v>256</v>
      </c>
      <c r="I15049" s="518">
        <v>734194</v>
      </c>
    </row>
    <row r="15050" spans="1:9" x14ac:dyDescent="0.2">
      <c r="A15050" s="518" t="s">
        <v>256</v>
      </c>
      <c r="B15050" s="518">
        <v>734244</v>
      </c>
      <c r="C15050" s="518" t="s">
        <v>2660</v>
      </c>
      <c r="D15050" s="518" t="s">
        <v>3039</v>
      </c>
      <c r="E15050" s="859">
        <v>33</v>
      </c>
      <c r="F15050" s="859">
        <v>29</v>
      </c>
      <c r="G15050" s="518" t="s">
        <v>128</v>
      </c>
      <c r="H15050" s="518" t="s">
        <v>256</v>
      </c>
      <c r="I15050" s="518">
        <v>734244</v>
      </c>
    </row>
    <row r="15051" spans="1:9" x14ac:dyDescent="0.2">
      <c r="A15051" s="518" t="s">
        <v>256</v>
      </c>
      <c r="B15051" s="518">
        <v>734251</v>
      </c>
      <c r="C15051" s="518" t="s">
        <v>2660</v>
      </c>
      <c r="D15051" s="518" t="s">
        <v>3040</v>
      </c>
      <c r="E15051" s="859">
        <v>23</v>
      </c>
      <c r="F15051" s="859">
        <v>0</v>
      </c>
      <c r="G15051" s="518" t="s">
        <v>128</v>
      </c>
      <c r="H15051" s="518" t="s">
        <v>256</v>
      </c>
      <c r="I15051" s="518">
        <v>734251</v>
      </c>
    </row>
    <row r="15052" spans="1:9" x14ac:dyDescent="0.2">
      <c r="A15052" s="518" t="s">
        <v>256</v>
      </c>
      <c r="B15052" s="518">
        <v>734319</v>
      </c>
      <c r="C15052" s="518" t="s">
        <v>2660</v>
      </c>
      <c r="D15052" s="518" t="s">
        <v>3082</v>
      </c>
      <c r="E15052" s="859">
        <v>23</v>
      </c>
      <c r="F15052" s="859">
        <v>0</v>
      </c>
      <c r="G15052" s="518" t="s">
        <v>128</v>
      </c>
      <c r="H15052" s="518" t="s">
        <v>256</v>
      </c>
      <c r="I15052" s="518">
        <v>734319</v>
      </c>
    </row>
    <row r="15053" spans="1:9" x14ac:dyDescent="0.2">
      <c r="A15053" s="518" t="s">
        <v>147</v>
      </c>
      <c r="B15053" s="518">
        <v>734327</v>
      </c>
      <c r="C15053" s="518" t="s">
        <v>2660</v>
      </c>
      <c r="D15053" s="518" t="s">
        <v>7581</v>
      </c>
      <c r="E15053" s="859">
        <v>16</v>
      </c>
      <c r="F15053" s="859">
        <v>0</v>
      </c>
      <c r="G15053" s="518" t="s">
        <v>128</v>
      </c>
      <c r="H15053" s="518" t="s">
        <v>147</v>
      </c>
      <c r="I15053" s="518">
        <v>734327</v>
      </c>
    </row>
    <row r="15054" spans="1:9" x14ac:dyDescent="0.2">
      <c r="A15054" s="518" t="s">
        <v>256</v>
      </c>
      <c r="B15054" s="518">
        <v>734335</v>
      </c>
      <c r="C15054" s="518" t="s">
        <v>2660</v>
      </c>
      <c r="D15054" s="518" t="s">
        <v>3083</v>
      </c>
      <c r="E15054" s="859">
        <v>23</v>
      </c>
      <c r="F15054" s="859">
        <v>0</v>
      </c>
      <c r="G15054" s="518" t="s">
        <v>128</v>
      </c>
      <c r="H15054" s="518" t="s">
        <v>256</v>
      </c>
      <c r="I15054" s="518">
        <v>734335</v>
      </c>
    </row>
    <row r="15055" spans="1:9" x14ac:dyDescent="0.2">
      <c r="A15055" s="518" t="s">
        <v>237</v>
      </c>
      <c r="B15055" s="518">
        <v>734558</v>
      </c>
      <c r="C15055" s="518" t="s">
        <v>2660</v>
      </c>
      <c r="D15055" s="518" t="s">
        <v>7340</v>
      </c>
      <c r="E15055" s="859">
        <v>32</v>
      </c>
      <c r="F15055" s="859">
        <v>32</v>
      </c>
      <c r="G15055" s="518" t="s">
        <v>128</v>
      </c>
      <c r="H15055" s="518" t="s">
        <v>237</v>
      </c>
      <c r="I15055" s="518">
        <v>734558</v>
      </c>
    </row>
    <row r="15056" spans="1:9" x14ac:dyDescent="0.2">
      <c r="A15056" s="518" t="s">
        <v>349</v>
      </c>
      <c r="B15056" s="518">
        <v>734566</v>
      </c>
      <c r="C15056" s="518" t="s">
        <v>2660</v>
      </c>
      <c r="D15056" s="518" t="s">
        <v>9842</v>
      </c>
      <c r="E15056" s="859">
        <v>26</v>
      </c>
      <c r="F15056" s="859">
        <v>0</v>
      </c>
      <c r="G15056" s="518" t="s">
        <v>128</v>
      </c>
      <c r="H15056" s="518" t="s">
        <v>349</v>
      </c>
      <c r="I15056" s="518">
        <v>734566</v>
      </c>
    </row>
    <row r="15057" spans="1:9" x14ac:dyDescent="0.2">
      <c r="A15057" s="518" t="s">
        <v>231</v>
      </c>
      <c r="B15057" s="518">
        <v>734624</v>
      </c>
      <c r="C15057" s="518" t="s">
        <v>2660</v>
      </c>
      <c r="D15057" s="518" t="s">
        <v>9843</v>
      </c>
      <c r="E15057" s="859">
        <v>24</v>
      </c>
      <c r="F15057" s="859">
        <v>0</v>
      </c>
      <c r="G15057" s="518" t="s">
        <v>128</v>
      </c>
      <c r="H15057" s="518" t="s">
        <v>231</v>
      </c>
      <c r="I15057" s="518">
        <v>734624</v>
      </c>
    </row>
    <row r="15058" spans="1:9" x14ac:dyDescent="0.2">
      <c r="A15058" s="518" t="s">
        <v>181</v>
      </c>
      <c r="B15058" s="518">
        <v>734657</v>
      </c>
      <c r="C15058" s="518" t="s">
        <v>2660</v>
      </c>
      <c r="D15058" s="518" t="s">
        <v>9844</v>
      </c>
      <c r="E15058" s="859">
        <v>34</v>
      </c>
      <c r="F15058" s="859">
        <v>0</v>
      </c>
      <c r="G15058" s="518" t="s">
        <v>128</v>
      </c>
      <c r="H15058" s="518" t="s">
        <v>181</v>
      </c>
      <c r="I15058" s="518">
        <v>734657</v>
      </c>
    </row>
    <row r="15059" spans="1:9" x14ac:dyDescent="0.2">
      <c r="A15059" s="518" t="s">
        <v>181</v>
      </c>
      <c r="B15059" s="518">
        <v>734665</v>
      </c>
      <c r="C15059" s="518" t="s">
        <v>2660</v>
      </c>
      <c r="D15059" s="518" t="s">
        <v>3134</v>
      </c>
      <c r="E15059" s="859">
        <v>33</v>
      </c>
      <c r="F15059" s="859">
        <v>0</v>
      </c>
      <c r="G15059" s="518" t="s">
        <v>128</v>
      </c>
      <c r="H15059" s="518" t="s">
        <v>181</v>
      </c>
      <c r="I15059" s="518">
        <v>734665</v>
      </c>
    </row>
    <row r="15060" spans="1:9" x14ac:dyDescent="0.2">
      <c r="A15060" s="518" t="s">
        <v>181</v>
      </c>
      <c r="B15060" s="518">
        <v>734681</v>
      </c>
      <c r="C15060" s="518" t="s">
        <v>2660</v>
      </c>
      <c r="D15060" s="518" t="s">
        <v>3169</v>
      </c>
      <c r="E15060" s="859">
        <v>32</v>
      </c>
      <c r="F15060" s="859">
        <v>0</v>
      </c>
      <c r="G15060" s="518" t="s">
        <v>128</v>
      </c>
      <c r="H15060" s="518" t="s">
        <v>181</v>
      </c>
      <c r="I15060" s="518">
        <v>734681</v>
      </c>
    </row>
    <row r="15061" spans="1:9" x14ac:dyDescent="0.2">
      <c r="A15061" s="518" t="s">
        <v>181</v>
      </c>
      <c r="B15061" s="518">
        <v>734707</v>
      </c>
      <c r="C15061" s="518" t="s">
        <v>2660</v>
      </c>
      <c r="D15061" s="518" t="s">
        <v>3170</v>
      </c>
      <c r="E15061" s="859">
        <v>20</v>
      </c>
      <c r="F15061" s="859">
        <v>0</v>
      </c>
      <c r="G15061" s="518" t="s">
        <v>128</v>
      </c>
      <c r="H15061" s="518" t="s">
        <v>181</v>
      </c>
      <c r="I15061" s="518">
        <v>734707</v>
      </c>
    </row>
    <row r="15062" spans="1:9" x14ac:dyDescent="0.2">
      <c r="A15062" s="518" t="s">
        <v>181</v>
      </c>
      <c r="B15062" s="518">
        <v>734756</v>
      </c>
      <c r="C15062" s="518" t="s">
        <v>2660</v>
      </c>
      <c r="D15062" s="518" t="s">
        <v>3171</v>
      </c>
      <c r="E15062" s="859">
        <v>31</v>
      </c>
      <c r="F15062" s="859">
        <v>0</v>
      </c>
      <c r="G15062" s="518" t="s">
        <v>128</v>
      </c>
      <c r="H15062" s="518" t="s">
        <v>181</v>
      </c>
      <c r="I15062" s="518">
        <v>734756</v>
      </c>
    </row>
    <row r="15063" spans="1:9" x14ac:dyDescent="0.2">
      <c r="A15063" s="518" t="s">
        <v>181</v>
      </c>
      <c r="B15063" s="518">
        <v>734798</v>
      </c>
      <c r="C15063" s="518" t="s">
        <v>2660</v>
      </c>
      <c r="D15063" s="518" t="s">
        <v>3172</v>
      </c>
      <c r="E15063" s="859">
        <v>12</v>
      </c>
      <c r="F15063" s="859">
        <v>0</v>
      </c>
      <c r="G15063" s="518" t="s">
        <v>128</v>
      </c>
      <c r="H15063" s="518" t="s">
        <v>181</v>
      </c>
      <c r="I15063" s="518">
        <v>734798</v>
      </c>
    </row>
    <row r="15064" spans="1:9" x14ac:dyDescent="0.2">
      <c r="A15064" s="518" t="s">
        <v>181</v>
      </c>
      <c r="B15064" s="518">
        <v>734806</v>
      </c>
      <c r="C15064" s="518" t="s">
        <v>2660</v>
      </c>
      <c r="D15064" s="518" t="s">
        <v>3173</v>
      </c>
      <c r="E15064" s="859">
        <v>30</v>
      </c>
      <c r="F15064" s="859">
        <v>0</v>
      </c>
      <c r="G15064" s="518" t="s">
        <v>128</v>
      </c>
      <c r="H15064" s="518" t="s">
        <v>181</v>
      </c>
      <c r="I15064" s="518">
        <v>734806</v>
      </c>
    </row>
    <row r="15065" spans="1:9" x14ac:dyDescent="0.2">
      <c r="A15065" s="518" t="s">
        <v>256</v>
      </c>
      <c r="B15065" s="518">
        <v>735076</v>
      </c>
      <c r="C15065" s="518" t="s">
        <v>2660</v>
      </c>
      <c r="D15065" s="518" t="s">
        <v>9845</v>
      </c>
      <c r="E15065" s="859">
        <v>24</v>
      </c>
      <c r="F15065" s="859">
        <v>0</v>
      </c>
      <c r="G15065" s="518" t="s">
        <v>128</v>
      </c>
      <c r="H15065" s="518" t="s">
        <v>256</v>
      </c>
      <c r="I15065" s="518">
        <v>735076</v>
      </c>
    </row>
    <row r="15066" spans="1:9" x14ac:dyDescent="0.2">
      <c r="A15066" s="518" t="s">
        <v>256</v>
      </c>
      <c r="B15066" s="518">
        <v>735084</v>
      </c>
      <c r="C15066" s="518" t="s">
        <v>2660</v>
      </c>
      <c r="D15066" s="518" t="s">
        <v>9846</v>
      </c>
      <c r="E15066" s="859">
        <v>26</v>
      </c>
      <c r="F15066" s="859">
        <v>0</v>
      </c>
      <c r="G15066" s="518" t="s">
        <v>128</v>
      </c>
      <c r="H15066" s="518" t="s">
        <v>256</v>
      </c>
      <c r="I15066" s="518">
        <v>735084</v>
      </c>
    </row>
    <row r="15067" spans="1:9" x14ac:dyDescent="0.2">
      <c r="A15067" s="518" t="s">
        <v>256</v>
      </c>
      <c r="B15067" s="518">
        <v>735092</v>
      </c>
      <c r="C15067" s="518" t="s">
        <v>2660</v>
      </c>
      <c r="D15067" s="518" t="s">
        <v>9847</v>
      </c>
      <c r="E15067" s="859">
        <v>32</v>
      </c>
      <c r="F15067" s="859">
        <v>0</v>
      </c>
      <c r="G15067" s="518" t="s">
        <v>128</v>
      </c>
      <c r="H15067" s="518" t="s">
        <v>256</v>
      </c>
      <c r="I15067" s="518">
        <v>735092</v>
      </c>
    </row>
    <row r="15068" spans="1:9" x14ac:dyDescent="0.2">
      <c r="A15068" s="518" t="s">
        <v>256</v>
      </c>
      <c r="B15068" s="518">
        <v>735100</v>
      </c>
      <c r="C15068" s="518" t="s">
        <v>2660</v>
      </c>
      <c r="D15068" s="518" t="s">
        <v>3260</v>
      </c>
      <c r="E15068" s="859">
        <v>31</v>
      </c>
      <c r="F15068" s="859">
        <v>0</v>
      </c>
      <c r="G15068" s="518" t="s">
        <v>128</v>
      </c>
      <c r="H15068" s="518" t="s">
        <v>256</v>
      </c>
      <c r="I15068" s="518">
        <v>735100</v>
      </c>
    </row>
    <row r="15069" spans="1:9" x14ac:dyDescent="0.2">
      <c r="A15069" s="518" t="s">
        <v>256</v>
      </c>
      <c r="B15069" s="518">
        <v>735118</v>
      </c>
      <c r="C15069" s="518" t="s">
        <v>2660</v>
      </c>
      <c r="D15069" s="518" t="s">
        <v>3260</v>
      </c>
      <c r="E15069" s="859">
        <v>36</v>
      </c>
      <c r="F15069" s="859">
        <v>0</v>
      </c>
      <c r="G15069" s="518" t="s">
        <v>128</v>
      </c>
      <c r="H15069" s="518" t="s">
        <v>256</v>
      </c>
      <c r="I15069" s="518">
        <v>735118</v>
      </c>
    </row>
    <row r="15070" spans="1:9" x14ac:dyDescent="0.2">
      <c r="A15070" s="518" t="s">
        <v>256</v>
      </c>
      <c r="B15070" s="518">
        <v>735126</v>
      </c>
      <c r="C15070" s="518" t="s">
        <v>2660</v>
      </c>
      <c r="D15070" s="518" t="s">
        <v>9848</v>
      </c>
      <c r="E15070" s="859">
        <v>34</v>
      </c>
      <c r="F15070" s="859">
        <v>0</v>
      </c>
      <c r="G15070" s="518" t="s">
        <v>128</v>
      </c>
      <c r="H15070" s="518" t="s">
        <v>256</v>
      </c>
      <c r="I15070" s="518">
        <v>735126</v>
      </c>
    </row>
    <row r="15071" spans="1:9" x14ac:dyDescent="0.2">
      <c r="A15071" s="518" t="s">
        <v>256</v>
      </c>
      <c r="B15071" s="518">
        <v>735159</v>
      </c>
      <c r="C15071" s="518" t="s">
        <v>2660</v>
      </c>
      <c r="D15071" s="518" t="s">
        <v>9849</v>
      </c>
      <c r="E15071" s="859">
        <v>30</v>
      </c>
      <c r="F15071" s="859">
        <v>0</v>
      </c>
      <c r="G15071" s="518" t="s">
        <v>128</v>
      </c>
      <c r="H15071" s="518" t="s">
        <v>256</v>
      </c>
      <c r="I15071" s="518">
        <v>735159</v>
      </c>
    </row>
    <row r="15072" spans="1:9" x14ac:dyDescent="0.2">
      <c r="A15072" s="518" t="s">
        <v>158</v>
      </c>
      <c r="B15072" s="518">
        <v>735209</v>
      </c>
      <c r="C15072" s="518" t="s">
        <v>2660</v>
      </c>
      <c r="D15072" s="518" t="s">
        <v>7341</v>
      </c>
      <c r="E15072" s="859">
        <v>20</v>
      </c>
      <c r="F15072" s="859">
        <v>0</v>
      </c>
      <c r="G15072" s="518" t="s">
        <v>128</v>
      </c>
      <c r="H15072" s="518" t="s">
        <v>158</v>
      </c>
      <c r="I15072" s="518">
        <v>735209</v>
      </c>
    </row>
    <row r="15073" spans="1:9" x14ac:dyDescent="0.2">
      <c r="A15073" s="518" t="s">
        <v>394</v>
      </c>
      <c r="B15073" s="518">
        <v>735316</v>
      </c>
      <c r="C15073" s="518" t="s">
        <v>2660</v>
      </c>
      <c r="D15073" s="518" t="s">
        <v>9850</v>
      </c>
      <c r="E15073" s="859">
        <v>16</v>
      </c>
      <c r="F15073" s="859">
        <v>0</v>
      </c>
      <c r="G15073" s="518" t="s">
        <v>128</v>
      </c>
      <c r="H15073" s="518" t="s">
        <v>394</v>
      </c>
      <c r="I15073" s="518">
        <v>735316</v>
      </c>
    </row>
    <row r="15074" spans="1:9" x14ac:dyDescent="0.2">
      <c r="A15074" s="518" t="s">
        <v>181</v>
      </c>
      <c r="B15074" s="518">
        <v>735332</v>
      </c>
      <c r="C15074" s="518" t="s">
        <v>2660</v>
      </c>
      <c r="D15074" s="518" t="s">
        <v>3328</v>
      </c>
      <c r="E15074" s="859">
        <v>34</v>
      </c>
      <c r="F15074" s="859">
        <v>0</v>
      </c>
      <c r="G15074" s="518" t="s">
        <v>128</v>
      </c>
      <c r="H15074" s="518" t="s">
        <v>181</v>
      </c>
      <c r="I15074" s="518">
        <v>735332</v>
      </c>
    </row>
    <row r="15075" spans="1:9" x14ac:dyDescent="0.2">
      <c r="A15075" s="518" t="s">
        <v>158</v>
      </c>
      <c r="B15075" s="518">
        <v>735357</v>
      </c>
      <c r="C15075" s="518" t="s">
        <v>2660</v>
      </c>
      <c r="D15075" s="518" t="s">
        <v>7342</v>
      </c>
      <c r="E15075" s="859">
        <v>35</v>
      </c>
      <c r="F15075" s="859">
        <v>0</v>
      </c>
      <c r="G15075" s="518" t="s">
        <v>128</v>
      </c>
      <c r="H15075" s="518" t="s">
        <v>158</v>
      </c>
      <c r="I15075" s="518">
        <v>735357</v>
      </c>
    </row>
    <row r="15076" spans="1:9" x14ac:dyDescent="0.2">
      <c r="A15076" s="518" t="s">
        <v>181</v>
      </c>
      <c r="B15076" s="518">
        <v>735423</v>
      </c>
      <c r="C15076" s="518" t="s">
        <v>2660</v>
      </c>
      <c r="D15076" s="518" t="s">
        <v>3350</v>
      </c>
      <c r="E15076" s="859">
        <v>24</v>
      </c>
      <c r="F15076" s="859">
        <v>0</v>
      </c>
      <c r="G15076" s="518" t="s">
        <v>128</v>
      </c>
      <c r="H15076" s="518" t="s">
        <v>181</v>
      </c>
      <c r="I15076" s="518">
        <v>735423</v>
      </c>
    </row>
    <row r="15077" spans="1:9" x14ac:dyDescent="0.2">
      <c r="A15077" s="518" t="s">
        <v>181</v>
      </c>
      <c r="B15077" s="518">
        <v>735449</v>
      </c>
      <c r="C15077" s="518" t="s">
        <v>2660</v>
      </c>
      <c r="D15077" s="518" t="s">
        <v>3391</v>
      </c>
      <c r="E15077" s="859">
        <v>22</v>
      </c>
      <c r="F15077" s="859">
        <v>0</v>
      </c>
      <c r="G15077" s="518" t="s">
        <v>128</v>
      </c>
      <c r="H15077" s="518" t="s">
        <v>181</v>
      </c>
      <c r="I15077" s="518">
        <v>735449</v>
      </c>
    </row>
    <row r="15078" spans="1:9" x14ac:dyDescent="0.2">
      <c r="A15078" s="518" t="s">
        <v>181</v>
      </c>
      <c r="B15078" s="518">
        <v>735522</v>
      </c>
      <c r="C15078" s="518" t="s">
        <v>2660</v>
      </c>
      <c r="D15078" s="518" t="s">
        <v>2974</v>
      </c>
      <c r="E15078" s="859">
        <v>34</v>
      </c>
      <c r="F15078" s="859">
        <v>34</v>
      </c>
      <c r="G15078" s="518" t="s">
        <v>128</v>
      </c>
      <c r="H15078" s="518" t="s">
        <v>181</v>
      </c>
      <c r="I15078" s="518">
        <v>735522</v>
      </c>
    </row>
    <row r="15079" spans="1:9" x14ac:dyDescent="0.2">
      <c r="A15079" s="518" t="s">
        <v>351</v>
      </c>
      <c r="B15079" s="518">
        <v>735555</v>
      </c>
      <c r="C15079" s="518" t="s">
        <v>2660</v>
      </c>
      <c r="D15079" s="518" t="s">
        <v>2884</v>
      </c>
      <c r="E15079" s="859">
        <v>35</v>
      </c>
      <c r="F15079" s="859">
        <v>35</v>
      </c>
      <c r="G15079" s="518" t="s">
        <v>128</v>
      </c>
      <c r="H15079" s="518" t="s">
        <v>351</v>
      </c>
      <c r="I15079" s="518">
        <v>735555</v>
      </c>
    </row>
    <row r="15080" spans="1:9" x14ac:dyDescent="0.2">
      <c r="A15080" s="518" t="s">
        <v>339</v>
      </c>
      <c r="B15080" s="518">
        <v>735662</v>
      </c>
      <c r="C15080" s="518" t="s">
        <v>2660</v>
      </c>
      <c r="D15080" s="518" t="s">
        <v>7827</v>
      </c>
      <c r="E15080" s="859">
        <v>28</v>
      </c>
      <c r="F15080" s="859">
        <v>10</v>
      </c>
      <c r="G15080" s="518" t="s">
        <v>128</v>
      </c>
      <c r="H15080" s="518" t="s">
        <v>339</v>
      </c>
      <c r="I15080" s="518">
        <v>535674</v>
      </c>
    </row>
    <row r="15081" spans="1:9" x14ac:dyDescent="0.2">
      <c r="A15081" s="518" t="s">
        <v>256</v>
      </c>
      <c r="B15081" s="518">
        <v>735670</v>
      </c>
      <c r="C15081" s="518" t="s">
        <v>2660</v>
      </c>
      <c r="D15081" s="518" t="s">
        <v>7343</v>
      </c>
      <c r="E15081" s="859">
        <v>34</v>
      </c>
      <c r="F15081" s="859">
        <v>20</v>
      </c>
      <c r="G15081" s="518" t="s">
        <v>128</v>
      </c>
      <c r="H15081" s="518" t="s">
        <v>256</v>
      </c>
      <c r="I15081" s="518">
        <v>735670</v>
      </c>
    </row>
    <row r="15082" spans="1:9" x14ac:dyDescent="0.2">
      <c r="A15082" s="518" t="s">
        <v>256</v>
      </c>
      <c r="B15082" s="518">
        <v>735688</v>
      </c>
      <c r="C15082" s="518" t="s">
        <v>2660</v>
      </c>
      <c r="D15082" s="518" t="s">
        <v>7343</v>
      </c>
      <c r="E15082" s="859">
        <v>12</v>
      </c>
      <c r="F15082" s="859">
        <v>0</v>
      </c>
      <c r="G15082" s="518" t="s">
        <v>128</v>
      </c>
      <c r="H15082" s="518" t="s">
        <v>256</v>
      </c>
      <c r="I15082" s="518">
        <v>735688</v>
      </c>
    </row>
    <row r="15083" spans="1:9" x14ac:dyDescent="0.2">
      <c r="A15083" s="518" t="s">
        <v>307</v>
      </c>
      <c r="B15083" s="518">
        <v>735696</v>
      </c>
      <c r="C15083" s="518" t="s">
        <v>2660</v>
      </c>
      <c r="D15083" s="518" t="s">
        <v>2889</v>
      </c>
      <c r="E15083" s="859">
        <v>35</v>
      </c>
      <c r="F15083" s="859">
        <v>0</v>
      </c>
      <c r="G15083" s="518" t="s">
        <v>128</v>
      </c>
      <c r="H15083" s="518" t="s">
        <v>307</v>
      </c>
      <c r="I15083" s="518">
        <v>735696</v>
      </c>
    </row>
    <row r="15084" spans="1:9" x14ac:dyDescent="0.2">
      <c r="A15084" s="518" t="s">
        <v>196</v>
      </c>
      <c r="B15084" s="518">
        <v>735894</v>
      </c>
      <c r="C15084" s="518" t="s">
        <v>2660</v>
      </c>
      <c r="D15084" s="518" t="s">
        <v>2958</v>
      </c>
      <c r="E15084" s="859">
        <v>28</v>
      </c>
      <c r="F15084" s="859">
        <v>0</v>
      </c>
      <c r="G15084" s="518" t="s">
        <v>128</v>
      </c>
      <c r="H15084" s="518" t="s">
        <v>196</v>
      </c>
      <c r="I15084" s="518">
        <v>735894</v>
      </c>
    </row>
    <row r="15085" spans="1:9" x14ac:dyDescent="0.2">
      <c r="A15085" s="518" t="s">
        <v>196</v>
      </c>
      <c r="B15085" s="518">
        <v>735902</v>
      </c>
      <c r="C15085" s="518" t="s">
        <v>2660</v>
      </c>
      <c r="D15085" s="518" t="s">
        <v>2959</v>
      </c>
      <c r="E15085" s="859">
        <v>16</v>
      </c>
      <c r="F15085" s="859">
        <v>0</v>
      </c>
      <c r="G15085" s="518" t="s">
        <v>128</v>
      </c>
      <c r="H15085" s="518" t="s">
        <v>196</v>
      </c>
      <c r="I15085" s="518">
        <v>735902</v>
      </c>
    </row>
    <row r="15086" spans="1:9" x14ac:dyDescent="0.2">
      <c r="A15086" s="518" t="s">
        <v>196</v>
      </c>
      <c r="B15086" s="518">
        <v>735910</v>
      </c>
      <c r="C15086" s="518" t="s">
        <v>2660</v>
      </c>
      <c r="D15086" s="518" t="s">
        <v>2960</v>
      </c>
      <c r="E15086" s="859">
        <v>33</v>
      </c>
      <c r="F15086" s="859">
        <v>0</v>
      </c>
      <c r="G15086" s="518" t="s">
        <v>128</v>
      </c>
      <c r="H15086" s="518" t="s">
        <v>196</v>
      </c>
      <c r="I15086" s="518">
        <v>735910</v>
      </c>
    </row>
    <row r="15087" spans="1:9" x14ac:dyDescent="0.2">
      <c r="A15087" s="518" t="s">
        <v>292</v>
      </c>
      <c r="B15087" s="518">
        <v>735936</v>
      </c>
      <c r="C15087" s="518" t="s">
        <v>2660</v>
      </c>
      <c r="D15087" s="518" t="s">
        <v>2961</v>
      </c>
      <c r="E15087" s="859">
        <v>20</v>
      </c>
      <c r="F15087" s="859">
        <v>0</v>
      </c>
      <c r="G15087" s="518" t="s">
        <v>128</v>
      </c>
      <c r="H15087" s="518" t="s">
        <v>292</v>
      </c>
      <c r="I15087" s="518">
        <v>735936</v>
      </c>
    </row>
    <row r="15088" spans="1:9" x14ac:dyDescent="0.2">
      <c r="A15088" s="518" t="s">
        <v>256</v>
      </c>
      <c r="B15088" s="518">
        <v>736017</v>
      </c>
      <c r="C15088" s="518" t="s">
        <v>2660</v>
      </c>
      <c r="D15088" s="518" t="s">
        <v>9851</v>
      </c>
      <c r="E15088" s="859">
        <v>34</v>
      </c>
      <c r="F15088" s="859">
        <v>0</v>
      </c>
      <c r="G15088" s="518" t="s">
        <v>128</v>
      </c>
      <c r="H15088" s="518" t="s">
        <v>256</v>
      </c>
      <c r="I15088" s="518">
        <v>736017</v>
      </c>
    </row>
    <row r="15089" spans="1:9" x14ac:dyDescent="0.2">
      <c r="A15089" s="518" t="s">
        <v>256</v>
      </c>
      <c r="B15089" s="518">
        <v>736041</v>
      </c>
      <c r="C15089" s="518" t="s">
        <v>2660</v>
      </c>
      <c r="D15089" s="518" t="s">
        <v>9852</v>
      </c>
      <c r="E15089" s="859">
        <v>34</v>
      </c>
      <c r="F15089" s="859">
        <v>0</v>
      </c>
      <c r="G15089" s="518" t="s">
        <v>128</v>
      </c>
      <c r="H15089" s="518" t="s">
        <v>256</v>
      </c>
      <c r="I15089" s="518">
        <v>736041</v>
      </c>
    </row>
    <row r="15090" spans="1:9" x14ac:dyDescent="0.2">
      <c r="A15090" s="518" t="s">
        <v>292</v>
      </c>
      <c r="B15090" s="518">
        <v>736058</v>
      </c>
      <c r="C15090" s="518" t="s">
        <v>2660</v>
      </c>
      <c r="D15090" s="518" t="s">
        <v>3109</v>
      </c>
      <c r="E15090" s="859">
        <v>24</v>
      </c>
      <c r="F15090" s="859">
        <v>0</v>
      </c>
      <c r="G15090" s="518" t="s">
        <v>128</v>
      </c>
      <c r="H15090" s="518" t="s">
        <v>292</v>
      </c>
      <c r="I15090" s="518">
        <v>736058</v>
      </c>
    </row>
    <row r="15091" spans="1:9" x14ac:dyDescent="0.2">
      <c r="A15091" s="518" t="s">
        <v>372</v>
      </c>
      <c r="B15091" s="518">
        <v>736066</v>
      </c>
      <c r="C15091" s="518" t="s">
        <v>2660</v>
      </c>
      <c r="D15091" s="518" t="s">
        <v>3294</v>
      </c>
      <c r="E15091" s="859">
        <v>35</v>
      </c>
      <c r="F15091" s="859">
        <v>0</v>
      </c>
      <c r="G15091" s="518" t="s">
        <v>128</v>
      </c>
      <c r="H15091" s="518" t="s">
        <v>372</v>
      </c>
      <c r="I15091" s="518">
        <v>736066</v>
      </c>
    </row>
    <row r="15092" spans="1:9" x14ac:dyDescent="0.2">
      <c r="A15092" s="518" t="s">
        <v>256</v>
      </c>
      <c r="B15092" s="518">
        <v>736090</v>
      </c>
      <c r="C15092" s="518" t="s">
        <v>2660</v>
      </c>
      <c r="D15092" s="518" t="s">
        <v>9853</v>
      </c>
      <c r="E15092" s="859">
        <v>35</v>
      </c>
      <c r="F15092" s="859">
        <v>0</v>
      </c>
      <c r="G15092" s="518" t="s">
        <v>128</v>
      </c>
      <c r="H15092" s="518" t="s">
        <v>256</v>
      </c>
      <c r="I15092" s="518">
        <v>736090</v>
      </c>
    </row>
    <row r="15093" spans="1:9" x14ac:dyDescent="0.2">
      <c r="A15093" s="518" t="s">
        <v>179</v>
      </c>
      <c r="B15093" s="518">
        <v>736116</v>
      </c>
      <c r="C15093" s="518" t="s">
        <v>2660</v>
      </c>
      <c r="D15093" s="518" t="s">
        <v>3295</v>
      </c>
      <c r="E15093" s="859">
        <v>23</v>
      </c>
      <c r="F15093" s="859">
        <v>0</v>
      </c>
      <c r="G15093" s="518" t="s">
        <v>128</v>
      </c>
      <c r="H15093" s="518" t="s">
        <v>179</v>
      </c>
      <c r="I15093" s="518">
        <v>736116</v>
      </c>
    </row>
    <row r="15094" spans="1:9" x14ac:dyDescent="0.2">
      <c r="A15094" s="518" t="s">
        <v>179</v>
      </c>
      <c r="B15094" s="518">
        <v>736157</v>
      </c>
      <c r="C15094" s="518" t="s">
        <v>2660</v>
      </c>
      <c r="D15094" s="518" t="s">
        <v>3296</v>
      </c>
      <c r="E15094" s="859">
        <v>25</v>
      </c>
      <c r="F15094" s="859">
        <v>0</v>
      </c>
      <c r="G15094" s="518" t="s">
        <v>128</v>
      </c>
      <c r="H15094" s="518" t="s">
        <v>179</v>
      </c>
      <c r="I15094" s="518">
        <v>736157</v>
      </c>
    </row>
    <row r="15095" spans="1:9" x14ac:dyDescent="0.2">
      <c r="A15095" s="518" t="s">
        <v>256</v>
      </c>
      <c r="B15095" s="518">
        <v>736223</v>
      </c>
      <c r="C15095" s="518" t="s">
        <v>2660</v>
      </c>
      <c r="D15095" s="518" t="s">
        <v>9854</v>
      </c>
      <c r="E15095" s="859">
        <v>33</v>
      </c>
      <c r="F15095" s="859">
        <v>0</v>
      </c>
      <c r="G15095" s="518" t="s">
        <v>128</v>
      </c>
      <c r="H15095" s="518" t="s">
        <v>256</v>
      </c>
      <c r="I15095" s="518">
        <v>736223</v>
      </c>
    </row>
    <row r="15096" spans="1:9" x14ac:dyDescent="0.2">
      <c r="A15096" s="518" t="s">
        <v>291</v>
      </c>
      <c r="B15096" s="518">
        <v>736249</v>
      </c>
      <c r="C15096" s="518" t="s">
        <v>2660</v>
      </c>
      <c r="D15096" s="518" t="s">
        <v>9855</v>
      </c>
      <c r="E15096" s="859">
        <v>35</v>
      </c>
      <c r="F15096" s="859">
        <v>0</v>
      </c>
      <c r="G15096" s="518" t="s">
        <v>128</v>
      </c>
      <c r="H15096" s="518" t="s">
        <v>291</v>
      </c>
      <c r="I15096" s="518">
        <v>736249</v>
      </c>
    </row>
    <row r="15097" spans="1:9" x14ac:dyDescent="0.2">
      <c r="A15097" s="518" t="s">
        <v>256</v>
      </c>
      <c r="B15097" s="518">
        <v>736264</v>
      </c>
      <c r="C15097" s="518" t="s">
        <v>2660</v>
      </c>
      <c r="D15097" s="518" t="s">
        <v>9856</v>
      </c>
      <c r="E15097" s="859">
        <v>30</v>
      </c>
      <c r="F15097" s="859">
        <v>0</v>
      </c>
      <c r="G15097" s="518" t="s">
        <v>128</v>
      </c>
      <c r="H15097" s="518" t="s">
        <v>256</v>
      </c>
      <c r="I15097" s="518">
        <v>736264</v>
      </c>
    </row>
    <row r="15098" spans="1:9" x14ac:dyDescent="0.2">
      <c r="A15098" s="518" t="s">
        <v>296</v>
      </c>
      <c r="B15098" s="518">
        <v>736306</v>
      </c>
      <c r="C15098" s="518" t="s">
        <v>2660</v>
      </c>
      <c r="D15098" s="518" t="s">
        <v>3348</v>
      </c>
      <c r="E15098" s="859">
        <v>17</v>
      </c>
      <c r="F15098" s="859">
        <v>17</v>
      </c>
      <c r="G15098" s="518" t="s">
        <v>128</v>
      </c>
      <c r="H15098" s="518" t="s">
        <v>296</v>
      </c>
      <c r="I15098" s="518">
        <v>736306</v>
      </c>
    </row>
    <row r="15099" spans="1:9" x14ac:dyDescent="0.2">
      <c r="A15099" s="518" t="s">
        <v>256</v>
      </c>
      <c r="B15099" s="518">
        <v>736348</v>
      </c>
      <c r="C15099" s="518" t="s">
        <v>2660</v>
      </c>
      <c r="D15099" s="518" t="s">
        <v>9857</v>
      </c>
      <c r="E15099" s="859">
        <v>35</v>
      </c>
      <c r="F15099" s="859">
        <v>0</v>
      </c>
      <c r="G15099" s="518" t="s">
        <v>128</v>
      </c>
      <c r="H15099" s="518" t="s">
        <v>256</v>
      </c>
      <c r="I15099" s="518">
        <v>736348</v>
      </c>
    </row>
    <row r="15100" spans="1:9" x14ac:dyDescent="0.2">
      <c r="A15100" s="518" t="s">
        <v>339</v>
      </c>
      <c r="B15100" s="518">
        <v>736389</v>
      </c>
      <c r="C15100" s="518" t="s">
        <v>2660</v>
      </c>
      <c r="D15100" s="518" t="s">
        <v>7344</v>
      </c>
      <c r="E15100" s="859">
        <v>24</v>
      </c>
      <c r="F15100" s="859">
        <v>7</v>
      </c>
      <c r="G15100" s="518" t="s">
        <v>128</v>
      </c>
      <c r="H15100" s="518" t="s">
        <v>339</v>
      </c>
      <c r="I15100" s="518">
        <v>736397</v>
      </c>
    </row>
    <row r="15101" spans="1:9" x14ac:dyDescent="0.2">
      <c r="A15101" s="518" t="s">
        <v>339</v>
      </c>
      <c r="B15101" s="518">
        <v>736397</v>
      </c>
      <c r="C15101" s="518" t="s">
        <v>2660</v>
      </c>
      <c r="D15101" s="518" t="s">
        <v>9858</v>
      </c>
      <c r="E15101" s="859">
        <v>20</v>
      </c>
      <c r="F15101" s="859">
        <v>14</v>
      </c>
      <c r="G15101" s="518" t="s">
        <v>128</v>
      </c>
      <c r="H15101" s="518" t="s">
        <v>339</v>
      </c>
      <c r="I15101" s="518">
        <v>736397</v>
      </c>
    </row>
    <row r="15102" spans="1:9" x14ac:dyDescent="0.2">
      <c r="A15102" s="518" t="s">
        <v>256</v>
      </c>
      <c r="B15102" s="518">
        <v>736462</v>
      </c>
      <c r="C15102" s="518" t="s">
        <v>2660</v>
      </c>
      <c r="D15102" s="518" t="s">
        <v>9859</v>
      </c>
      <c r="E15102" s="859">
        <v>27</v>
      </c>
      <c r="F15102" s="859">
        <v>0</v>
      </c>
      <c r="G15102" s="518" t="s">
        <v>128</v>
      </c>
      <c r="H15102" s="518" t="s">
        <v>256</v>
      </c>
      <c r="I15102" s="518">
        <v>736462</v>
      </c>
    </row>
    <row r="15103" spans="1:9" x14ac:dyDescent="0.2">
      <c r="A15103" s="518" t="s">
        <v>256</v>
      </c>
      <c r="B15103" s="518">
        <v>736470</v>
      </c>
      <c r="C15103" s="518" t="s">
        <v>2660</v>
      </c>
      <c r="D15103" s="518" t="s">
        <v>9859</v>
      </c>
      <c r="E15103" s="859">
        <v>30</v>
      </c>
      <c r="F15103" s="859">
        <v>0</v>
      </c>
      <c r="G15103" s="518" t="s">
        <v>128</v>
      </c>
      <c r="H15103" s="518" t="s">
        <v>256</v>
      </c>
      <c r="I15103" s="518">
        <v>736470</v>
      </c>
    </row>
    <row r="15104" spans="1:9" x14ac:dyDescent="0.2">
      <c r="A15104" s="518" t="s">
        <v>256</v>
      </c>
      <c r="B15104" s="518">
        <v>736496</v>
      </c>
      <c r="C15104" s="518" t="s">
        <v>2660</v>
      </c>
      <c r="D15104" s="518" t="s">
        <v>9859</v>
      </c>
      <c r="E15104" s="859">
        <v>30</v>
      </c>
      <c r="F15104" s="859">
        <v>0</v>
      </c>
      <c r="G15104" s="518" t="s">
        <v>128</v>
      </c>
      <c r="H15104" s="518" t="s">
        <v>256</v>
      </c>
      <c r="I15104" s="518">
        <v>736496</v>
      </c>
    </row>
    <row r="15105" spans="1:9" x14ac:dyDescent="0.2">
      <c r="A15105" s="518" t="s">
        <v>351</v>
      </c>
      <c r="B15105" s="518">
        <v>736561</v>
      </c>
      <c r="C15105" s="518" t="s">
        <v>2660</v>
      </c>
      <c r="D15105" s="518" t="s">
        <v>576</v>
      </c>
      <c r="E15105" s="859">
        <v>30</v>
      </c>
      <c r="F15105" s="859">
        <v>0</v>
      </c>
      <c r="G15105" s="518" t="s">
        <v>128</v>
      </c>
      <c r="H15105" s="518" t="s">
        <v>351</v>
      </c>
      <c r="I15105" s="518">
        <v>736561</v>
      </c>
    </row>
    <row r="15106" spans="1:9" x14ac:dyDescent="0.2">
      <c r="A15106" s="518" t="s">
        <v>351</v>
      </c>
      <c r="B15106" s="518">
        <v>736579</v>
      </c>
      <c r="C15106" s="518" t="s">
        <v>2660</v>
      </c>
      <c r="D15106" s="518" t="s">
        <v>2888</v>
      </c>
      <c r="E15106" s="859">
        <v>35</v>
      </c>
      <c r="F15106" s="859">
        <v>0</v>
      </c>
      <c r="G15106" s="518" t="s">
        <v>128</v>
      </c>
      <c r="H15106" s="518" t="s">
        <v>351</v>
      </c>
      <c r="I15106" s="518">
        <v>736579</v>
      </c>
    </row>
    <row r="15107" spans="1:9" x14ac:dyDescent="0.2">
      <c r="A15107" s="518" t="s">
        <v>339</v>
      </c>
      <c r="B15107" s="518">
        <v>736629</v>
      </c>
      <c r="C15107" s="518" t="s">
        <v>2660</v>
      </c>
      <c r="D15107" s="518" t="s">
        <v>9860</v>
      </c>
      <c r="E15107" s="859">
        <v>35</v>
      </c>
      <c r="F15107" s="859">
        <v>0</v>
      </c>
      <c r="G15107" s="518" t="s">
        <v>128</v>
      </c>
      <c r="H15107" s="518" t="s">
        <v>339</v>
      </c>
      <c r="I15107" s="518">
        <v>736629</v>
      </c>
    </row>
    <row r="15108" spans="1:9" x14ac:dyDescent="0.2">
      <c r="A15108" s="518" t="s">
        <v>191</v>
      </c>
      <c r="B15108" s="518">
        <v>736678</v>
      </c>
      <c r="C15108" s="518" t="s">
        <v>2660</v>
      </c>
      <c r="D15108" s="518" t="s">
        <v>2918</v>
      </c>
      <c r="E15108" s="859">
        <v>35</v>
      </c>
      <c r="F15108" s="859">
        <v>35</v>
      </c>
      <c r="G15108" s="518" t="s">
        <v>128</v>
      </c>
      <c r="H15108" s="518" t="s">
        <v>191</v>
      </c>
      <c r="I15108" s="518">
        <v>736678</v>
      </c>
    </row>
    <row r="15109" spans="1:9" x14ac:dyDescent="0.2">
      <c r="A15109" s="518" t="s">
        <v>191</v>
      </c>
      <c r="B15109" s="518">
        <v>736686</v>
      </c>
      <c r="C15109" s="518" t="s">
        <v>2660</v>
      </c>
      <c r="D15109" s="518" t="s">
        <v>2919</v>
      </c>
      <c r="E15109" s="859">
        <v>35</v>
      </c>
      <c r="F15109" s="859">
        <v>35</v>
      </c>
      <c r="G15109" s="518" t="s">
        <v>128</v>
      </c>
      <c r="H15109" s="518" t="s">
        <v>191</v>
      </c>
      <c r="I15109" s="518">
        <v>736686</v>
      </c>
    </row>
    <row r="15110" spans="1:9" x14ac:dyDescent="0.2">
      <c r="A15110" s="518" t="s">
        <v>144</v>
      </c>
      <c r="B15110" s="518">
        <v>736702</v>
      </c>
      <c r="C15110" s="518" t="s">
        <v>2660</v>
      </c>
      <c r="D15110" s="518" t="s">
        <v>2920</v>
      </c>
      <c r="E15110" s="859">
        <v>31</v>
      </c>
      <c r="F15110" s="859">
        <v>0</v>
      </c>
      <c r="G15110" s="518" t="s">
        <v>128</v>
      </c>
      <c r="H15110" s="518" t="s">
        <v>144</v>
      </c>
      <c r="I15110" s="518">
        <v>736702</v>
      </c>
    </row>
    <row r="15111" spans="1:9" x14ac:dyDescent="0.2">
      <c r="A15111" s="518" t="s">
        <v>256</v>
      </c>
      <c r="B15111" s="518">
        <v>736728</v>
      </c>
      <c r="C15111" s="518" t="s">
        <v>2660</v>
      </c>
      <c r="D15111" s="518" t="s">
        <v>9861</v>
      </c>
      <c r="E15111" s="859">
        <v>15</v>
      </c>
      <c r="F15111" s="859">
        <v>0</v>
      </c>
      <c r="G15111" s="518" t="s">
        <v>128</v>
      </c>
      <c r="H15111" s="518" t="s">
        <v>256</v>
      </c>
      <c r="I15111" s="518">
        <v>736728</v>
      </c>
    </row>
    <row r="15112" spans="1:9" x14ac:dyDescent="0.2">
      <c r="A15112" s="518" t="s">
        <v>181</v>
      </c>
      <c r="B15112" s="518">
        <v>736751</v>
      </c>
      <c r="C15112" s="518" t="s">
        <v>2660</v>
      </c>
      <c r="D15112" s="518" t="s">
        <v>2951</v>
      </c>
      <c r="E15112" s="859">
        <v>36</v>
      </c>
      <c r="F15112" s="859">
        <v>0</v>
      </c>
      <c r="G15112" s="518" t="s">
        <v>128</v>
      </c>
      <c r="H15112" s="518" t="s">
        <v>181</v>
      </c>
      <c r="I15112" s="518">
        <v>736751</v>
      </c>
    </row>
    <row r="15113" spans="1:9" x14ac:dyDescent="0.2">
      <c r="A15113" s="518" t="s">
        <v>349</v>
      </c>
      <c r="B15113" s="518">
        <v>736835</v>
      </c>
      <c r="C15113" s="518" t="s">
        <v>2660</v>
      </c>
      <c r="D15113" s="518" t="s">
        <v>2952</v>
      </c>
      <c r="E15113" s="859">
        <v>31</v>
      </c>
      <c r="F15113" s="859">
        <v>31</v>
      </c>
      <c r="G15113" s="518" t="s">
        <v>128</v>
      </c>
      <c r="H15113" s="518" t="s">
        <v>349</v>
      </c>
      <c r="I15113" s="518">
        <v>736835</v>
      </c>
    </row>
    <row r="15114" spans="1:9" x14ac:dyDescent="0.2">
      <c r="A15114" s="518" t="s">
        <v>394</v>
      </c>
      <c r="B15114" s="518">
        <v>736843</v>
      </c>
      <c r="C15114" s="518" t="s">
        <v>2660</v>
      </c>
      <c r="D15114" s="518" t="s">
        <v>7745</v>
      </c>
      <c r="E15114" s="859">
        <v>28</v>
      </c>
      <c r="F15114" s="859">
        <v>0</v>
      </c>
      <c r="G15114" s="518" t="s">
        <v>128</v>
      </c>
      <c r="H15114" s="518" t="s">
        <v>394</v>
      </c>
      <c r="I15114" s="518">
        <v>736843</v>
      </c>
    </row>
    <row r="15115" spans="1:9" x14ac:dyDescent="0.2">
      <c r="A15115" s="518" t="s">
        <v>181</v>
      </c>
      <c r="B15115" s="518">
        <v>736926</v>
      </c>
      <c r="C15115" s="518" t="s">
        <v>2660</v>
      </c>
      <c r="D15115" s="518" t="s">
        <v>1492</v>
      </c>
      <c r="E15115" s="859">
        <v>30</v>
      </c>
      <c r="F15115" s="859">
        <v>0</v>
      </c>
      <c r="G15115" s="518" t="s">
        <v>128</v>
      </c>
      <c r="H15115" s="518" t="s">
        <v>181</v>
      </c>
      <c r="I15115" s="518">
        <v>736926</v>
      </c>
    </row>
    <row r="15116" spans="1:9" x14ac:dyDescent="0.2">
      <c r="A15116" s="518" t="s">
        <v>256</v>
      </c>
      <c r="B15116" s="518">
        <v>736959</v>
      </c>
      <c r="C15116" s="518" t="s">
        <v>2660</v>
      </c>
      <c r="D15116" s="518" t="s">
        <v>2997</v>
      </c>
      <c r="E15116" s="859">
        <v>24</v>
      </c>
      <c r="F15116" s="859">
        <v>0</v>
      </c>
      <c r="G15116" s="518" t="s">
        <v>128</v>
      </c>
      <c r="H15116" s="518" t="s">
        <v>256</v>
      </c>
      <c r="I15116" s="518">
        <v>736959</v>
      </c>
    </row>
    <row r="15117" spans="1:9" x14ac:dyDescent="0.2">
      <c r="A15117" s="518" t="s">
        <v>256</v>
      </c>
      <c r="B15117" s="518">
        <v>736967</v>
      </c>
      <c r="C15117" s="518" t="s">
        <v>2660</v>
      </c>
      <c r="D15117" s="518" t="s">
        <v>2997</v>
      </c>
      <c r="E15117" s="859">
        <v>21</v>
      </c>
      <c r="F15117" s="859">
        <v>0</v>
      </c>
      <c r="G15117" s="518" t="s">
        <v>128</v>
      </c>
      <c r="H15117" s="518" t="s">
        <v>256</v>
      </c>
      <c r="I15117" s="518">
        <v>736967</v>
      </c>
    </row>
    <row r="15118" spans="1:9" x14ac:dyDescent="0.2">
      <c r="A15118" s="518" t="s">
        <v>181</v>
      </c>
      <c r="B15118" s="518">
        <v>736991</v>
      </c>
      <c r="C15118" s="518" t="s">
        <v>2660</v>
      </c>
      <c r="D15118" s="518" t="s">
        <v>2998</v>
      </c>
      <c r="E15118" s="859">
        <v>35</v>
      </c>
      <c r="F15118" s="859">
        <v>0</v>
      </c>
      <c r="G15118" s="518" t="s">
        <v>128</v>
      </c>
      <c r="H15118" s="518" t="s">
        <v>181</v>
      </c>
      <c r="I15118" s="518">
        <v>736991</v>
      </c>
    </row>
    <row r="15119" spans="1:9" x14ac:dyDescent="0.2">
      <c r="A15119" s="518" t="s">
        <v>181</v>
      </c>
      <c r="B15119" s="518">
        <v>737221</v>
      </c>
      <c r="C15119" s="518" t="s">
        <v>2660</v>
      </c>
      <c r="D15119" s="518" t="s">
        <v>9862</v>
      </c>
      <c r="E15119" s="859">
        <v>34</v>
      </c>
      <c r="F15119" s="859">
        <v>0</v>
      </c>
      <c r="G15119" s="518" t="s">
        <v>128</v>
      </c>
      <c r="H15119" s="518" t="s">
        <v>181</v>
      </c>
      <c r="I15119" s="518">
        <v>737221</v>
      </c>
    </row>
    <row r="15120" spans="1:9" x14ac:dyDescent="0.2">
      <c r="A15120" s="518" t="s">
        <v>181</v>
      </c>
      <c r="B15120" s="518">
        <v>737239</v>
      </c>
      <c r="C15120" s="518" t="s">
        <v>2660</v>
      </c>
      <c r="D15120" s="518" t="s">
        <v>3078</v>
      </c>
      <c r="E15120" s="859">
        <v>35</v>
      </c>
      <c r="F15120" s="859">
        <v>0</v>
      </c>
      <c r="G15120" s="518" t="s">
        <v>128</v>
      </c>
      <c r="H15120" s="518" t="s">
        <v>181</v>
      </c>
      <c r="I15120" s="518">
        <v>737239</v>
      </c>
    </row>
    <row r="15121" spans="1:9" x14ac:dyDescent="0.2">
      <c r="A15121" s="518" t="s">
        <v>256</v>
      </c>
      <c r="B15121" s="518">
        <v>738211</v>
      </c>
      <c r="C15121" s="518" t="s">
        <v>2660</v>
      </c>
      <c r="D15121" s="518" t="s">
        <v>9863</v>
      </c>
      <c r="E15121" s="859">
        <v>32</v>
      </c>
      <c r="F15121" s="859">
        <v>0</v>
      </c>
      <c r="G15121" s="518" t="s">
        <v>128</v>
      </c>
      <c r="H15121" s="518" t="s">
        <v>256</v>
      </c>
      <c r="I15121" s="518">
        <v>738211</v>
      </c>
    </row>
    <row r="15122" spans="1:9" x14ac:dyDescent="0.2">
      <c r="A15122" s="518" t="s">
        <v>181</v>
      </c>
      <c r="B15122" s="518">
        <v>738617</v>
      </c>
      <c r="C15122" s="518" t="s">
        <v>2660</v>
      </c>
      <c r="D15122" s="518" t="s">
        <v>9864</v>
      </c>
      <c r="E15122" s="859">
        <v>19</v>
      </c>
      <c r="F15122" s="859">
        <v>0</v>
      </c>
      <c r="G15122" s="518" t="s">
        <v>128</v>
      </c>
      <c r="H15122" s="518" t="s">
        <v>181</v>
      </c>
      <c r="I15122" s="518">
        <v>738617</v>
      </c>
    </row>
    <row r="15123" spans="1:9" x14ac:dyDescent="0.2">
      <c r="A15123" s="518" t="s">
        <v>181</v>
      </c>
      <c r="B15123" s="518">
        <v>738732</v>
      </c>
      <c r="C15123" s="518" t="s">
        <v>2660</v>
      </c>
      <c r="D15123" s="518" t="s">
        <v>8385</v>
      </c>
      <c r="E15123" s="859">
        <v>32</v>
      </c>
      <c r="F15123" s="859">
        <v>0</v>
      </c>
      <c r="G15123" s="518" t="s">
        <v>128</v>
      </c>
      <c r="H15123" s="518" t="s">
        <v>181</v>
      </c>
      <c r="I15123" s="518">
        <v>738732</v>
      </c>
    </row>
    <row r="15124" spans="1:9" x14ac:dyDescent="0.2">
      <c r="A15124" s="518" t="s">
        <v>181</v>
      </c>
      <c r="B15124" s="518">
        <v>738781</v>
      </c>
      <c r="C15124" s="518" t="s">
        <v>2660</v>
      </c>
      <c r="D15124" s="518" t="s">
        <v>9865</v>
      </c>
      <c r="E15124" s="859">
        <v>15</v>
      </c>
      <c r="F15124" s="859">
        <v>0</v>
      </c>
      <c r="G15124" s="518" t="s">
        <v>128</v>
      </c>
      <c r="H15124" s="518" t="s">
        <v>181</v>
      </c>
      <c r="I15124" s="518">
        <v>738781</v>
      </c>
    </row>
    <row r="15125" spans="1:9" x14ac:dyDescent="0.2">
      <c r="A15125" s="518" t="s">
        <v>181</v>
      </c>
      <c r="B15125" s="518">
        <v>738799</v>
      </c>
      <c r="C15125" s="518" t="s">
        <v>2660</v>
      </c>
      <c r="D15125" s="518" t="s">
        <v>9866</v>
      </c>
      <c r="E15125" s="859">
        <v>33</v>
      </c>
      <c r="F15125" s="859">
        <v>0</v>
      </c>
      <c r="G15125" s="518" t="s">
        <v>128</v>
      </c>
      <c r="H15125" s="518" t="s">
        <v>181</v>
      </c>
      <c r="I15125" s="518">
        <v>738799</v>
      </c>
    </row>
    <row r="15126" spans="1:9" x14ac:dyDescent="0.2">
      <c r="A15126" s="518" t="s">
        <v>158</v>
      </c>
      <c r="B15126" s="518">
        <v>738807</v>
      </c>
      <c r="C15126" s="518" t="s">
        <v>2660</v>
      </c>
      <c r="D15126" s="518" t="s">
        <v>7341</v>
      </c>
      <c r="E15126" s="859">
        <v>35</v>
      </c>
      <c r="F15126" s="859">
        <v>0</v>
      </c>
      <c r="G15126" s="518" t="s">
        <v>128</v>
      </c>
      <c r="H15126" s="518" t="s">
        <v>158</v>
      </c>
      <c r="I15126" s="518">
        <v>738807</v>
      </c>
    </row>
    <row r="15127" spans="1:9" x14ac:dyDescent="0.2">
      <c r="A15127" s="518" t="s">
        <v>372</v>
      </c>
      <c r="B15127" s="518">
        <v>739250</v>
      </c>
      <c r="C15127" s="518" t="s">
        <v>2660</v>
      </c>
      <c r="D15127" s="518" t="s">
        <v>8066</v>
      </c>
      <c r="E15127" s="859">
        <v>32</v>
      </c>
      <c r="F15127" s="859">
        <v>27</v>
      </c>
      <c r="G15127" s="518" t="s">
        <v>128</v>
      </c>
      <c r="H15127" s="518" t="s">
        <v>372</v>
      </c>
      <c r="I15127" s="518">
        <v>739250</v>
      </c>
    </row>
    <row r="15128" spans="1:9" x14ac:dyDescent="0.2">
      <c r="A15128" s="518" t="s">
        <v>372</v>
      </c>
      <c r="B15128" s="518">
        <v>739268</v>
      </c>
      <c r="C15128" s="518" t="s">
        <v>2660</v>
      </c>
      <c r="D15128" s="518" t="s">
        <v>9867</v>
      </c>
      <c r="E15128" s="859">
        <v>35</v>
      </c>
      <c r="F15128" s="859">
        <v>24</v>
      </c>
      <c r="G15128" s="518" t="s">
        <v>128</v>
      </c>
      <c r="H15128" s="518" t="s">
        <v>372</v>
      </c>
      <c r="I15128" s="518">
        <v>739268</v>
      </c>
    </row>
    <row r="15129" spans="1:9" x14ac:dyDescent="0.2">
      <c r="A15129" s="518" t="s">
        <v>372</v>
      </c>
      <c r="B15129" s="518">
        <v>739276</v>
      </c>
      <c r="C15129" s="518" t="s">
        <v>2660</v>
      </c>
      <c r="D15129" s="518" t="s">
        <v>9868</v>
      </c>
      <c r="E15129" s="859">
        <v>33</v>
      </c>
      <c r="F15129" s="859">
        <v>25</v>
      </c>
      <c r="G15129" s="518" t="s">
        <v>128</v>
      </c>
      <c r="H15129" s="518" t="s">
        <v>372</v>
      </c>
      <c r="I15129" s="518">
        <v>739276</v>
      </c>
    </row>
    <row r="15130" spans="1:9" x14ac:dyDescent="0.2">
      <c r="A15130" s="518" t="s">
        <v>321</v>
      </c>
      <c r="B15130" s="518">
        <v>739342</v>
      </c>
      <c r="C15130" s="518" t="s">
        <v>2660</v>
      </c>
      <c r="D15130" s="518" t="s">
        <v>3297</v>
      </c>
      <c r="E15130" s="859">
        <v>34</v>
      </c>
      <c r="F15130" s="859">
        <v>0</v>
      </c>
      <c r="G15130" s="518" t="s">
        <v>128</v>
      </c>
      <c r="H15130" s="518" t="s">
        <v>321</v>
      </c>
      <c r="I15130" s="518">
        <v>739342</v>
      </c>
    </row>
    <row r="15131" spans="1:9" x14ac:dyDescent="0.2">
      <c r="A15131" s="518" t="s">
        <v>372</v>
      </c>
      <c r="B15131" s="518">
        <v>739714</v>
      </c>
      <c r="C15131" s="518" t="s">
        <v>2660</v>
      </c>
      <c r="D15131" s="518" t="s">
        <v>8067</v>
      </c>
      <c r="E15131" s="859">
        <v>36</v>
      </c>
      <c r="F15131" s="859">
        <v>25</v>
      </c>
      <c r="G15131" s="518" t="s">
        <v>128</v>
      </c>
      <c r="H15131" s="518" t="s">
        <v>372</v>
      </c>
      <c r="I15131" s="518">
        <v>739714</v>
      </c>
    </row>
    <row r="15132" spans="1:9" x14ac:dyDescent="0.2">
      <c r="A15132" s="518" t="s">
        <v>170</v>
      </c>
      <c r="B15132" s="518">
        <v>740282</v>
      </c>
      <c r="C15132" s="518" t="s">
        <v>2660</v>
      </c>
      <c r="D15132" s="518" t="s">
        <v>9629</v>
      </c>
      <c r="E15132" s="859">
        <v>19</v>
      </c>
      <c r="F15132" s="859">
        <v>0</v>
      </c>
      <c r="G15132" s="518" t="s">
        <v>128</v>
      </c>
      <c r="H15132" s="518" t="s">
        <v>170</v>
      </c>
      <c r="I15132" s="518">
        <v>740282</v>
      </c>
    </row>
    <row r="15133" spans="1:9" x14ac:dyDescent="0.2">
      <c r="A15133" s="518" t="s">
        <v>147</v>
      </c>
      <c r="B15133" s="518">
        <v>740316</v>
      </c>
      <c r="C15133" s="518" t="s">
        <v>2660</v>
      </c>
      <c r="D15133" s="518" t="s">
        <v>2999</v>
      </c>
      <c r="E15133" s="859">
        <v>23</v>
      </c>
      <c r="F15133" s="859">
        <v>0</v>
      </c>
      <c r="G15133" s="518" t="s">
        <v>128</v>
      </c>
      <c r="H15133" s="518" t="s">
        <v>147</v>
      </c>
      <c r="I15133" s="518">
        <v>740316</v>
      </c>
    </row>
    <row r="15134" spans="1:9" x14ac:dyDescent="0.2">
      <c r="A15134" s="518" t="s">
        <v>341</v>
      </c>
      <c r="B15134" s="518">
        <v>740324</v>
      </c>
      <c r="C15134" s="518" t="s">
        <v>2660</v>
      </c>
      <c r="D15134" s="518" t="s">
        <v>1342</v>
      </c>
      <c r="E15134" s="859">
        <v>30</v>
      </c>
      <c r="F15134" s="859">
        <v>30</v>
      </c>
      <c r="G15134" s="518" t="s">
        <v>128</v>
      </c>
      <c r="H15134" s="518" t="s">
        <v>341</v>
      </c>
      <c r="I15134" s="518">
        <v>740324</v>
      </c>
    </row>
    <row r="15135" spans="1:9" x14ac:dyDescent="0.2">
      <c r="A15135" s="518" t="s">
        <v>341</v>
      </c>
      <c r="B15135" s="518">
        <v>740332</v>
      </c>
      <c r="C15135" s="518" t="s">
        <v>2660</v>
      </c>
      <c r="D15135" s="518" t="s">
        <v>1342</v>
      </c>
      <c r="E15135" s="859">
        <v>35</v>
      </c>
      <c r="F15135" s="859">
        <v>35</v>
      </c>
      <c r="G15135" s="518" t="s">
        <v>128</v>
      </c>
      <c r="H15135" s="518" t="s">
        <v>341</v>
      </c>
      <c r="I15135" s="518">
        <v>740332</v>
      </c>
    </row>
    <row r="15136" spans="1:9" x14ac:dyDescent="0.2">
      <c r="A15136" s="518" t="s">
        <v>181</v>
      </c>
      <c r="B15136" s="518">
        <v>740480</v>
      </c>
      <c r="C15136" s="518" t="s">
        <v>2660</v>
      </c>
      <c r="D15136" s="518" t="s">
        <v>3079</v>
      </c>
      <c r="E15136" s="859">
        <v>29</v>
      </c>
      <c r="F15136" s="859">
        <v>20</v>
      </c>
      <c r="G15136" s="518" t="s">
        <v>128</v>
      </c>
      <c r="H15136" s="518" t="s">
        <v>181</v>
      </c>
      <c r="I15136" s="518">
        <v>740480</v>
      </c>
    </row>
    <row r="15137" spans="1:9" x14ac:dyDescent="0.2">
      <c r="A15137" s="518" t="s">
        <v>181</v>
      </c>
      <c r="B15137" s="518">
        <v>740506</v>
      </c>
      <c r="C15137" s="518" t="s">
        <v>2660</v>
      </c>
      <c r="D15137" s="518" t="s">
        <v>3080</v>
      </c>
      <c r="E15137" s="859">
        <v>22</v>
      </c>
      <c r="F15137" s="859">
        <v>9</v>
      </c>
      <c r="G15137" s="518" t="s">
        <v>128</v>
      </c>
      <c r="H15137" s="518" t="s">
        <v>181</v>
      </c>
      <c r="I15137" s="518">
        <v>740506</v>
      </c>
    </row>
    <row r="15138" spans="1:9" x14ac:dyDescent="0.2">
      <c r="A15138" s="518" t="s">
        <v>181</v>
      </c>
      <c r="B15138" s="518">
        <v>740589</v>
      </c>
      <c r="C15138" s="518" t="s">
        <v>2660</v>
      </c>
      <c r="D15138" s="518" t="s">
        <v>3081</v>
      </c>
      <c r="E15138" s="859">
        <v>36</v>
      </c>
      <c r="F15138" s="859">
        <v>26</v>
      </c>
      <c r="G15138" s="518" t="s">
        <v>128</v>
      </c>
      <c r="H15138" s="518" t="s">
        <v>181</v>
      </c>
      <c r="I15138" s="518">
        <v>740589</v>
      </c>
    </row>
    <row r="15139" spans="1:9" x14ac:dyDescent="0.2">
      <c r="A15139" s="518" t="s">
        <v>357</v>
      </c>
      <c r="B15139" s="518">
        <v>740704</v>
      </c>
      <c r="C15139" s="518" t="s">
        <v>2660</v>
      </c>
      <c r="D15139" s="518" t="s">
        <v>9869</v>
      </c>
      <c r="E15139" s="859">
        <v>28</v>
      </c>
      <c r="F15139" s="859">
        <v>0</v>
      </c>
      <c r="G15139" s="518" t="s">
        <v>128</v>
      </c>
      <c r="H15139" s="518" t="s">
        <v>357</v>
      </c>
      <c r="I15139" s="518">
        <v>740704</v>
      </c>
    </row>
    <row r="15140" spans="1:9" x14ac:dyDescent="0.2">
      <c r="A15140" s="518" t="s">
        <v>377</v>
      </c>
      <c r="B15140" s="518">
        <v>740761</v>
      </c>
      <c r="C15140" s="518" t="s">
        <v>2660</v>
      </c>
      <c r="D15140" s="518" t="s">
        <v>2425</v>
      </c>
      <c r="E15140" s="859">
        <v>32</v>
      </c>
      <c r="F15140" s="859">
        <v>32</v>
      </c>
      <c r="G15140" s="518" t="s">
        <v>128</v>
      </c>
      <c r="H15140" s="518" t="s">
        <v>377</v>
      </c>
      <c r="I15140" s="518">
        <v>740761</v>
      </c>
    </row>
    <row r="15141" spans="1:9" x14ac:dyDescent="0.2">
      <c r="A15141" s="518" t="s">
        <v>180</v>
      </c>
      <c r="B15141" s="518">
        <v>740837</v>
      </c>
      <c r="C15141" s="518" t="s">
        <v>2660</v>
      </c>
      <c r="D15141" s="518" t="s">
        <v>1349</v>
      </c>
      <c r="E15141" s="859">
        <v>27</v>
      </c>
      <c r="F15141" s="859">
        <v>0</v>
      </c>
      <c r="G15141" s="518" t="s">
        <v>128</v>
      </c>
      <c r="H15141" s="518" t="s">
        <v>180</v>
      </c>
      <c r="I15141" s="518">
        <v>740837</v>
      </c>
    </row>
    <row r="15142" spans="1:9" x14ac:dyDescent="0.2">
      <c r="A15142" s="518" t="s">
        <v>181</v>
      </c>
      <c r="B15142" s="518">
        <v>740985</v>
      </c>
      <c r="C15142" s="518" t="s">
        <v>2660</v>
      </c>
      <c r="D15142" s="518" t="s">
        <v>3174</v>
      </c>
      <c r="E15142" s="859">
        <v>21</v>
      </c>
      <c r="F15142" s="859">
        <v>15</v>
      </c>
      <c r="G15142" s="518" t="s">
        <v>128</v>
      </c>
      <c r="H15142" s="518" t="s">
        <v>181</v>
      </c>
      <c r="I15142" s="518">
        <v>740985</v>
      </c>
    </row>
    <row r="15143" spans="1:9" x14ac:dyDescent="0.2">
      <c r="A15143" s="518" t="s">
        <v>256</v>
      </c>
      <c r="B15143" s="518">
        <v>741025</v>
      </c>
      <c r="C15143" s="518" t="s">
        <v>2660</v>
      </c>
      <c r="D15143" s="518" t="s">
        <v>3122</v>
      </c>
      <c r="E15143" s="859">
        <v>35</v>
      </c>
      <c r="F15143" s="859">
        <v>0</v>
      </c>
      <c r="G15143" s="518" t="s">
        <v>128</v>
      </c>
      <c r="H15143" s="518" t="s">
        <v>256</v>
      </c>
      <c r="I15143" s="518">
        <v>741025</v>
      </c>
    </row>
    <row r="15144" spans="1:9" x14ac:dyDescent="0.2">
      <c r="A15144" s="518" t="s">
        <v>256</v>
      </c>
      <c r="B15144" s="518">
        <v>741058</v>
      </c>
      <c r="C15144" s="518" t="s">
        <v>2660</v>
      </c>
      <c r="D15144" s="518" t="s">
        <v>3175</v>
      </c>
      <c r="E15144" s="859">
        <v>35</v>
      </c>
      <c r="F15144" s="859">
        <v>0</v>
      </c>
      <c r="G15144" s="518" t="s">
        <v>128</v>
      </c>
      <c r="H15144" s="518" t="s">
        <v>256</v>
      </c>
      <c r="I15144" s="518">
        <v>741058</v>
      </c>
    </row>
    <row r="15145" spans="1:9" x14ac:dyDescent="0.2">
      <c r="A15145" s="518" t="s">
        <v>237</v>
      </c>
      <c r="B15145" s="518">
        <v>741108</v>
      </c>
      <c r="C15145" s="518" t="s">
        <v>2660</v>
      </c>
      <c r="D15145" s="518" t="s">
        <v>2830</v>
      </c>
      <c r="E15145" s="859">
        <v>31</v>
      </c>
      <c r="F15145" s="859">
        <v>31</v>
      </c>
      <c r="G15145" s="518" t="s">
        <v>128</v>
      </c>
      <c r="H15145" s="518" t="s">
        <v>237</v>
      </c>
      <c r="I15145" s="518">
        <v>741108</v>
      </c>
    </row>
    <row r="15146" spans="1:9" x14ac:dyDescent="0.2">
      <c r="A15146" s="518" t="s">
        <v>256</v>
      </c>
      <c r="B15146" s="518">
        <v>741223</v>
      </c>
      <c r="C15146" s="518" t="s">
        <v>2660</v>
      </c>
      <c r="D15146" s="518" t="s">
        <v>1342</v>
      </c>
      <c r="E15146" s="859">
        <v>15</v>
      </c>
      <c r="F15146" s="859">
        <v>9</v>
      </c>
      <c r="G15146" s="518" t="s">
        <v>128</v>
      </c>
      <c r="H15146" s="518" t="s">
        <v>256</v>
      </c>
      <c r="I15146" s="518">
        <v>741223</v>
      </c>
    </row>
    <row r="15147" spans="1:9" x14ac:dyDescent="0.2">
      <c r="A15147" s="518" t="s">
        <v>357</v>
      </c>
      <c r="B15147" s="518">
        <v>741355</v>
      </c>
      <c r="C15147" s="518" t="s">
        <v>2660</v>
      </c>
      <c r="D15147" s="518" t="s">
        <v>3298</v>
      </c>
      <c r="E15147" s="859">
        <v>36</v>
      </c>
      <c r="F15147" s="859">
        <v>0</v>
      </c>
      <c r="G15147" s="518" t="s">
        <v>128</v>
      </c>
      <c r="H15147" s="518" t="s">
        <v>357</v>
      </c>
      <c r="I15147" s="518">
        <v>741355</v>
      </c>
    </row>
    <row r="15148" spans="1:9" x14ac:dyDescent="0.2">
      <c r="A15148" s="518" t="s">
        <v>357</v>
      </c>
      <c r="B15148" s="518">
        <v>741397</v>
      </c>
      <c r="C15148" s="518" t="s">
        <v>2660</v>
      </c>
      <c r="D15148" s="518" t="s">
        <v>2746</v>
      </c>
      <c r="E15148" s="859">
        <v>27</v>
      </c>
      <c r="F15148" s="859">
        <v>27</v>
      </c>
      <c r="G15148" s="518" t="s">
        <v>128</v>
      </c>
      <c r="H15148" s="518" t="s">
        <v>357</v>
      </c>
      <c r="I15148" s="518">
        <v>741397</v>
      </c>
    </row>
    <row r="15149" spans="1:9" x14ac:dyDescent="0.2">
      <c r="A15149" s="518" t="s">
        <v>181</v>
      </c>
      <c r="B15149" s="518">
        <v>741405</v>
      </c>
      <c r="C15149" s="518" t="s">
        <v>2660</v>
      </c>
      <c r="D15149" s="518" t="s">
        <v>3299</v>
      </c>
      <c r="E15149" s="859">
        <v>29</v>
      </c>
      <c r="F15149" s="859">
        <v>12</v>
      </c>
      <c r="G15149" s="518" t="s">
        <v>128</v>
      </c>
      <c r="H15149" s="518" t="s">
        <v>181</v>
      </c>
      <c r="I15149" s="518">
        <v>741405</v>
      </c>
    </row>
    <row r="15150" spans="1:9" x14ac:dyDescent="0.2">
      <c r="A15150" s="518" t="s">
        <v>362</v>
      </c>
      <c r="B15150" s="518">
        <v>741421</v>
      </c>
      <c r="C15150" s="518" t="s">
        <v>2660</v>
      </c>
      <c r="D15150" s="518" t="s">
        <v>1342</v>
      </c>
      <c r="E15150" s="859">
        <v>25</v>
      </c>
      <c r="F15150" s="859">
        <v>14</v>
      </c>
      <c r="G15150" s="518" t="s">
        <v>128</v>
      </c>
      <c r="H15150" s="518" t="s">
        <v>362</v>
      </c>
      <c r="I15150" s="518">
        <v>741421</v>
      </c>
    </row>
    <row r="15151" spans="1:9" x14ac:dyDescent="0.2">
      <c r="A15151" s="518" t="s">
        <v>179</v>
      </c>
      <c r="B15151" s="518">
        <v>741439</v>
      </c>
      <c r="C15151" s="518" t="s">
        <v>2660</v>
      </c>
      <c r="D15151" s="518" t="s">
        <v>1342</v>
      </c>
      <c r="E15151" s="859">
        <v>32</v>
      </c>
      <c r="F15151" s="859">
        <v>0</v>
      </c>
      <c r="G15151" s="518" t="s">
        <v>128</v>
      </c>
      <c r="H15151" s="518" t="s">
        <v>179</v>
      </c>
      <c r="I15151" s="518">
        <v>741439</v>
      </c>
    </row>
    <row r="15152" spans="1:9" x14ac:dyDescent="0.2">
      <c r="A15152" s="518" t="s">
        <v>179</v>
      </c>
      <c r="B15152" s="518">
        <v>741447</v>
      </c>
      <c r="C15152" s="518" t="s">
        <v>2660</v>
      </c>
      <c r="D15152" s="518" t="s">
        <v>1342</v>
      </c>
      <c r="E15152" s="859">
        <v>27</v>
      </c>
      <c r="F15152" s="859">
        <v>0</v>
      </c>
      <c r="G15152" s="518" t="s">
        <v>128</v>
      </c>
      <c r="H15152" s="518" t="s">
        <v>179</v>
      </c>
      <c r="I15152" s="518">
        <v>741447</v>
      </c>
    </row>
    <row r="15153" spans="1:9" x14ac:dyDescent="0.2">
      <c r="A15153" s="518" t="s">
        <v>362</v>
      </c>
      <c r="B15153" s="518">
        <v>741488</v>
      </c>
      <c r="C15153" s="518" t="s">
        <v>2660</v>
      </c>
      <c r="D15153" s="518" t="s">
        <v>7345</v>
      </c>
      <c r="E15153" s="859">
        <v>32</v>
      </c>
      <c r="F15153" s="859">
        <v>22</v>
      </c>
      <c r="G15153" s="518" t="s">
        <v>128</v>
      </c>
      <c r="H15153" s="518" t="s">
        <v>362</v>
      </c>
      <c r="I15153" s="518">
        <v>741488</v>
      </c>
    </row>
    <row r="15154" spans="1:9" x14ac:dyDescent="0.2">
      <c r="A15154" s="518" t="s">
        <v>315</v>
      </c>
      <c r="B15154" s="518">
        <v>741512</v>
      </c>
      <c r="C15154" s="518" t="s">
        <v>2660</v>
      </c>
      <c r="D15154" s="518" t="s">
        <v>9870</v>
      </c>
      <c r="E15154" s="859">
        <v>31</v>
      </c>
      <c r="F15154" s="859">
        <v>0</v>
      </c>
      <c r="G15154" s="518" t="s">
        <v>128</v>
      </c>
      <c r="H15154" s="518" t="s">
        <v>315</v>
      </c>
      <c r="I15154" s="518">
        <v>741512</v>
      </c>
    </row>
    <row r="15155" spans="1:9" x14ac:dyDescent="0.2">
      <c r="A15155" s="518" t="s">
        <v>315</v>
      </c>
      <c r="B15155" s="518">
        <v>741520</v>
      </c>
      <c r="C15155" s="518" t="s">
        <v>2660</v>
      </c>
      <c r="D15155" s="518" t="s">
        <v>7346</v>
      </c>
      <c r="E15155" s="859">
        <v>34</v>
      </c>
      <c r="F15155" s="859">
        <v>0</v>
      </c>
      <c r="G15155" s="518" t="s">
        <v>128</v>
      </c>
      <c r="H15155" s="518" t="s">
        <v>315</v>
      </c>
      <c r="I15155" s="518">
        <v>741520</v>
      </c>
    </row>
    <row r="15156" spans="1:9" x14ac:dyDescent="0.2">
      <c r="A15156" s="518" t="s">
        <v>256</v>
      </c>
      <c r="B15156" s="518">
        <v>741553</v>
      </c>
      <c r="C15156" s="518" t="s">
        <v>2660</v>
      </c>
      <c r="D15156" s="518" t="s">
        <v>1342</v>
      </c>
      <c r="E15156" s="859">
        <v>31</v>
      </c>
      <c r="F15156" s="859">
        <v>15</v>
      </c>
      <c r="G15156" s="518" t="s">
        <v>128</v>
      </c>
      <c r="H15156" s="518" t="s">
        <v>256</v>
      </c>
      <c r="I15156" s="518">
        <v>741553</v>
      </c>
    </row>
    <row r="15157" spans="1:9" x14ac:dyDescent="0.2">
      <c r="A15157" s="518" t="s">
        <v>256</v>
      </c>
      <c r="B15157" s="518">
        <v>741629</v>
      </c>
      <c r="C15157" s="518" t="s">
        <v>2660</v>
      </c>
      <c r="D15157" s="518" t="s">
        <v>1342</v>
      </c>
      <c r="E15157" s="859">
        <v>20</v>
      </c>
      <c r="F15157" s="859">
        <v>9</v>
      </c>
      <c r="G15157" s="518" t="s">
        <v>128</v>
      </c>
      <c r="H15157" s="518" t="s">
        <v>256</v>
      </c>
      <c r="I15157" s="518">
        <v>741629</v>
      </c>
    </row>
    <row r="15158" spans="1:9" x14ac:dyDescent="0.2">
      <c r="A15158" s="518" t="s">
        <v>256</v>
      </c>
      <c r="B15158" s="518">
        <v>741637</v>
      </c>
      <c r="C15158" s="518" t="s">
        <v>2660</v>
      </c>
      <c r="D15158" s="518" t="s">
        <v>1342</v>
      </c>
      <c r="E15158" s="859">
        <v>29</v>
      </c>
      <c r="F15158" s="859">
        <v>18</v>
      </c>
      <c r="G15158" s="518" t="s">
        <v>128</v>
      </c>
      <c r="H15158" s="518" t="s">
        <v>256</v>
      </c>
      <c r="I15158" s="518">
        <v>741637</v>
      </c>
    </row>
    <row r="15159" spans="1:9" x14ac:dyDescent="0.2">
      <c r="A15159" s="518" t="s">
        <v>256</v>
      </c>
      <c r="B15159" s="518">
        <v>741645</v>
      </c>
      <c r="C15159" s="518" t="s">
        <v>2660</v>
      </c>
      <c r="D15159" s="518" t="s">
        <v>3351</v>
      </c>
      <c r="E15159" s="859">
        <v>26</v>
      </c>
      <c r="F15159" s="859">
        <v>0</v>
      </c>
      <c r="G15159" s="518" t="s">
        <v>128</v>
      </c>
      <c r="H15159" s="518" t="s">
        <v>256</v>
      </c>
      <c r="I15159" s="518">
        <v>741645</v>
      </c>
    </row>
    <row r="15160" spans="1:9" x14ac:dyDescent="0.2">
      <c r="A15160" s="518" t="s">
        <v>256</v>
      </c>
      <c r="B15160" s="518">
        <v>741652</v>
      </c>
      <c r="C15160" s="518" t="s">
        <v>2660</v>
      </c>
      <c r="D15160" s="518" t="s">
        <v>3352</v>
      </c>
      <c r="E15160" s="859">
        <v>23</v>
      </c>
      <c r="F15160" s="859">
        <v>0</v>
      </c>
      <c r="G15160" s="518" t="s">
        <v>128</v>
      </c>
      <c r="H15160" s="518" t="s">
        <v>256</v>
      </c>
      <c r="I15160" s="518">
        <v>741652</v>
      </c>
    </row>
    <row r="15161" spans="1:9" x14ac:dyDescent="0.2">
      <c r="A15161" s="518" t="s">
        <v>256</v>
      </c>
      <c r="B15161" s="518">
        <v>741678</v>
      </c>
      <c r="C15161" s="518" t="s">
        <v>2660</v>
      </c>
      <c r="D15161" s="518" t="s">
        <v>3353</v>
      </c>
      <c r="E15161" s="859">
        <v>27</v>
      </c>
      <c r="F15161" s="859">
        <v>0</v>
      </c>
      <c r="G15161" s="518" t="s">
        <v>128</v>
      </c>
      <c r="H15161" s="518" t="s">
        <v>256</v>
      </c>
      <c r="I15161" s="518">
        <v>741678</v>
      </c>
    </row>
    <row r="15162" spans="1:9" x14ac:dyDescent="0.2">
      <c r="A15162" s="518" t="s">
        <v>256</v>
      </c>
      <c r="B15162" s="518">
        <v>741694</v>
      </c>
      <c r="C15162" s="518" t="s">
        <v>2660</v>
      </c>
      <c r="D15162" s="518" t="s">
        <v>3388</v>
      </c>
      <c r="E15162" s="859">
        <v>25</v>
      </c>
      <c r="F15162" s="859">
        <v>0</v>
      </c>
      <c r="G15162" s="518" t="s">
        <v>128</v>
      </c>
      <c r="H15162" s="518" t="s">
        <v>256</v>
      </c>
      <c r="I15162" s="518">
        <v>741694</v>
      </c>
    </row>
    <row r="15163" spans="1:9" x14ac:dyDescent="0.2">
      <c r="A15163" s="518" t="s">
        <v>240</v>
      </c>
      <c r="B15163" s="518">
        <v>741728</v>
      </c>
      <c r="C15163" s="518" t="s">
        <v>2660</v>
      </c>
      <c r="D15163" s="518" t="s">
        <v>3432</v>
      </c>
      <c r="E15163" s="859">
        <v>30</v>
      </c>
      <c r="F15163" s="859">
        <v>0</v>
      </c>
      <c r="G15163" s="518" t="s">
        <v>128</v>
      </c>
      <c r="H15163" s="518" t="s">
        <v>240</v>
      </c>
      <c r="I15163" s="518">
        <v>741728</v>
      </c>
    </row>
    <row r="15164" spans="1:9" x14ac:dyDescent="0.2">
      <c r="A15164" s="518" t="s">
        <v>240</v>
      </c>
      <c r="B15164" s="518">
        <v>741736</v>
      </c>
      <c r="C15164" s="518" t="s">
        <v>2660</v>
      </c>
      <c r="D15164" s="518" t="s">
        <v>3433</v>
      </c>
      <c r="E15164" s="859">
        <v>30</v>
      </c>
      <c r="F15164" s="859">
        <v>0</v>
      </c>
      <c r="G15164" s="518" t="s">
        <v>128</v>
      </c>
      <c r="H15164" s="518" t="s">
        <v>240</v>
      </c>
      <c r="I15164" s="518">
        <v>741736</v>
      </c>
    </row>
    <row r="15165" spans="1:9" x14ac:dyDescent="0.2">
      <c r="A15165" s="518" t="s">
        <v>237</v>
      </c>
      <c r="B15165" s="518">
        <v>741744</v>
      </c>
      <c r="C15165" s="518" t="s">
        <v>2660</v>
      </c>
      <c r="D15165" s="518" t="s">
        <v>7347</v>
      </c>
      <c r="E15165" s="859">
        <v>31</v>
      </c>
      <c r="F15165" s="859">
        <v>31</v>
      </c>
      <c r="G15165" s="518" t="s">
        <v>128</v>
      </c>
      <c r="H15165" s="518" t="s">
        <v>237</v>
      </c>
      <c r="I15165" s="518">
        <v>741744</v>
      </c>
    </row>
    <row r="15166" spans="1:9" x14ac:dyDescent="0.2">
      <c r="A15166" s="518" t="s">
        <v>237</v>
      </c>
      <c r="B15166" s="518">
        <v>741751</v>
      </c>
      <c r="C15166" s="518" t="s">
        <v>2660</v>
      </c>
      <c r="D15166" s="518" t="s">
        <v>7348</v>
      </c>
      <c r="E15166" s="859">
        <v>25</v>
      </c>
      <c r="F15166" s="859">
        <v>25</v>
      </c>
      <c r="G15166" s="518" t="s">
        <v>128</v>
      </c>
      <c r="H15166" s="518" t="s">
        <v>237</v>
      </c>
      <c r="I15166" s="518">
        <v>741751</v>
      </c>
    </row>
    <row r="15167" spans="1:9" x14ac:dyDescent="0.2">
      <c r="A15167" s="518" t="s">
        <v>237</v>
      </c>
      <c r="B15167" s="518">
        <v>741769</v>
      </c>
      <c r="C15167" s="518" t="s">
        <v>2660</v>
      </c>
      <c r="D15167" s="518" t="s">
        <v>7349</v>
      </c>
      <c r="E15167" s="859">
        <v>19</v>
      </c>
      <c r="F15167" s="859">
        <v>19</v>
      </c>
      <c r="G15167" s="518" t="s">
        <v>128</v>
      </c>
      <c r="H15167" s="518" t="s">
        <v>237</v>
      </c>
      <c r="I15167" s="518">
        <v>741769</v>
      </c>
    </row>
    <row r="15168" spans="1:9" x14ac:dyDescent="0.2">
      <c r="A15168" s="518" t="s">
        <v>341</v>
      </c>
      <c r="B15168" s="518">
        <v>741801</v>
      </c>
      <c r="C15168" s="518" t="s">
        <v>2660</v>
      </c>
      <c r="D15168" s="518" t="s">
        <v>1342</v>
      </c>
      <c r="E15168" s="859">
        <v>35</v>
      </c>
      <c r="F15168" s="859">
        <v>35</v>
      </c>
      <c r="G15168" s="518" t="s">
        <v>128</v>
      </c>
      <c r="H15168" s="518" t="s">
        <v>341</v>
      </c>
      <c r="I15168" s="518">
        <v>741801</v>
      </c>
    </row>
    <row r="15169" spans="1:9" x14ac:dyDescent="0.2">
      <c r="A15169" s="518" t="s">
        <v>180</v>
      </c>
      <c r="B15169" s="518">
        <v>741819</v>
      </c>
      <c r="C15169" s="518" t="s">
        <v>2660</v>
      </c>
      <c r="D15169" s="518" t="s">
        <v>1342</v>
      </c>
      <c r="E15169" s="859">
        <v>28</v>
      </c>
      <c r="F15169" s="859">
        <v>0</v>
      </c>
      <c r="G15169" s="518" t="s">
        <v>128</v>
      </c>
      <c r="H15169" s="518" t="s">
        <v>180</v>
      </c>
      <c r="I15169" s="518">
        <v>741819</v>
      </c>
    </row>
    <row r="15170" spans="1:9" x14ac:dyDescent="0.2">
      <c r="A15170" s="518" t="s">
        <v>256</v>
      </c>
      <c r="B15170" s="518">
        <v>741900</v>
      </c>
      <c r="C15170" s="518" t="s">
        <v>2660</v>
      </c>
      <c r="D15170" s="518" t="s">
        <v>2890</v>
      </c>
      <c r="E15170" s="859">
        <v>35</v>
      </c>
      <c r="F15170" s="859">
        <v>20</v>
      </c>
      <c r="G15170" s="518" t="s">
        <v>128</v>
      </c>
      <c r="H15170" s="518" t="s">
        <v>256</v>
      </c>
      <c r="I15170" s="518">
        <v>741900</v>
      </c>
    </row>
    <row r="15171" spans="1:9" x14ac:dyDescent="0.2">
      <c r="A15171" s="518" t="s">
        <v>164</v>
      </c>
      <c r="B15171" s="518">
        <v>741959</v>
      </c>
      <c r="C15171" s="518" t="s">
        <v>2660</v>
      </c>
      <c r="D15171" s="518" t="s">
        <v>2923</v>
      </c>
      <c r="E15171" s="859">
        <v>23</v>
      </c>
      <c r="F15171" s="859">
        <v>0</v>
      </c>
      <c r="G15171" s="518" t="s">
        <v>128</v>
      </c>
      <c r="H15171" s="518" t="s">
        <v>164</v>
      </c>
      <c r="I15171" s="518">
        <v>741959</v>
      </c>
    </row>
    <row r="15172" spans="1:9" x14ac:dyDescent="0.2">
      <c r="A15172" s="518" t="s">
        <v>164</v>
      </c>
      <c r="B15172" s="518">
        <v>741975</v>
      </c>
      <c r="C15172" s="518" t="s">
        <v>2660</v>
      </c>
      <c r="D15172" s="518" t="s">
        <v>9871</v>
      </c>
      <c r="E15172" s="859">
        <v>25</v>
      </c>
      <c r="F15172" s="859">
        <v>0</v>
      </c>
      <c r="G15172" s="518" t="s">
        <v>128</v>
      </c>
      <c r="H15172" s="518" t="s">
        <v>164</v>
      </c>
      <c r="I15172" s="518">
        <v>741975</v>
      </c>
    </row>
    <row r="15173" spans="1:9" x14ac:dyDescent="0.2">
      <c r="A15173" s="518" t="s">
        <v>375</v>
      </c>
      <c r="B15173" s="518">
        <v>742049</v>
      </c>
      <c r="C15173" s="518" t="s">
        <v>2660</v>
      </c>
      <c r="D15173" s="518" t="s">
        <v>2924</v>
      </c>
      <c r="E15173" s="859">
        <v>37</v>
      </c>
      <c r="F15173" s="859">
        <v>0</v>
      </c>
      <c r="G15173" s="518" t="s">
        <v>128</v>
      </c>
      <c r="H15173" s="518" t="s">
        <v>375</v>
      </c>
      <c r="I15173" s="518">
        <v>742049</v>
      </c>
    </row>
    <row r="15174" spans="1:9" x14ac:dyDescent="0.2">
      <c r="A15174" s="518" t="s">
        <v>256</v>
      </c>
      <c r="B15174" s="518">
        <v>742106</v>
      </c>
      <c r="C15174" s="518" t="s">
        <v>2660</v>
      </c>
      <c r="D15174" s="518" t="s">
        <v>596</v>
      </c>
      <c r="E15174" s="859">
        <v>14</v>
      </c>
      <c r="F15174" s="859">
        <v>0</v>
      </c>
      <c r="G15174" s="518" t="s">
        <v>128</v>
      </c>
      <c r="H15174" s="518" t="s">
        <v>256</v>
      </c>
      <c r="I15174" s="518">
        <v>742106</v>
      </c>
    </row>
    <row r="15175" spans="1:9" x14ac:dyDescent="0.2">
      <c r="A15175" s="518" t="s">
        <v>349</v>
      </c>
      <c r="B15175" s="518">
        <v>742114</v>
      </c>
      <c r="C15175" s="518" t="s">
        <v>2660</v>
      </c>
      <c r="D15175" s="518" t="s">
        <v>3255</v>
      </c>
      <c r="E15175" s="859">
        <v>21</v>
      </c>
      <c r="F15175" s="859">
        <v>21</v>
      </c>
      <c r="G15175" s="518" t="s">
        <v>128</v>
      </c>
      <c r="H15175" s="518" t="s">
        <v>349</v>
      </c>
      <c r="I15175" s="518">
        <v>742114</v>
      </c>
    </row>
    <row r="15176" spans="1:9" x14ac:dyDescent="0.2">
      <c r="A15176" s="518" t="s">
        <v>276</v>
      </c>
      <c r="B15176" s="518">
        <v>742130</v>
      </c>
      <c r="C15176" s="518" t="s">
        <v>2660</v>
      </c>
      <c r="D15176" s="518" t="s">
        <v>3256</v>
      </c>
      <c r="E15176" s="859">
        <v>35</v>
      </c>
      <c r="F15176" s="859">
        <v>0</v>
      </c>
      <c r="G15176" s="518" t="s">
        <v>128</v>
      </c>
      <c r="H15176" s="518" t="s">
        <v>276</v>
      </c>
      <c r="I15176" s="518">
        <v>742130</v>
      </c>
    </row>
    <row r="15177" spans="1:9" x14ac:dyDescent="0.2">
      <c r="A15177" s="518" t="s">
        <v>292</v>
      </c>
      <c r="B15177" s="518">
        <v>742148</v>
      </c>
      <c r="C15177" s="518" t="s">
        <v>2660</v>
      </c>
      <c r="D15177" s="518" t="s">
        <v>3257</v>
      </c>
      <c r="E15177" s="859">
        <v>31</v>
      </c>
      <c r="F15177" s="859">
        <v>0</v>
      </c>
      <c r="G15177" s="518" t="s">
        <v>128</v>
      </c>
      <c r="H15177" s="518" t="s">
        <v>292</v>
      </c>
      <c r="I15177" s="518">
        <v>742148</v>
      </c>
    </row>
    <row r="15178" spans="1:9" x14ac:dyDescent="0.2">
      <c r="A15178" s="518" t="s">
        <v>339</v>
      </c>
      <c r="B15178" s="518">
        <v>742155</v>
      </c>
      <c r="C15178" s="518" t="s">
        <v>2660</v>
      </c>
      <c r="D15178" s="518" t="s">
        <v>7828</v>
      </c>
      <c r="E15178" s="859">
        <v>33</v>
      </c>
      <c r="F15178" s="859">
        <v>0</v>
      </c>
      <c r="G15178" s="518" t="s">
        <v>128</v>
      </c>
      <c r="H15178" s="518" t="s">
        <v>339</v>
      </c>
      <c r="I15178" s="518">
        <v>742155</v>
      </c>
    </row>
    <row r="15179" spans="1:9" x14ac:dyDescent="0.2">
      <c r="A15179" s="518" t="s">
        <v>371</v>
      </c>
      <c r="B15179" s="518">
        <v>742197</v>
      </c>
      <c r="C15179" s="518" t="s">
        <v>2660</v>
      </c>
      <c r="D15179" s="518" t="s">
        <v>7844</v>
      </c>
      <c r="E15179" s="859">
        <v>27</v>
      </c>
      <c r="F15179" s="859">
        <v>19</v>
      </c>
      <c r="G15179" s="518" t="s">
        <v>128</v>
      </c>
      <c r="H15179" s="518" t="s">
        <v>371</v>
      </c>
      <c r="I15179" s="518">
        <v>742197</v>
      </c>
    </row>
    <row r="15180" spans="1:9" x14ac:dyDescent="0.2">
      <c r="A15180" s="518" t="s">
        <v>371</v>
      </c>
      <c r="B15180" s="518">
        <v>742239</v>
      </c>
      <c r="C15180" s="518" t="s">
        <v>2660</v>
      </c>
      <c r="D15180" s="518" t="s">
        <v>7844</v>
      </c>
      <c r="E15180" s="859">
        <v>19</v>
      </c>
      <c r="F15180" s="859">
        <v>11</v>
      </c>
      <c r="G15180" s="518" t="s">
        <v>128</v>
      </c>
      <c r="H15180" s="518" t="s">
        <v>371</v>
      </c>
      <c r="I15180" s="518">
        <v>742197</v>
      </c>
    </row>
    <row r="15181" spans="1:9" x14ac:dyDescent="0.2">
      <c r="A15181" s="518" t="s">
        <v>248</v>
      </c>
      <c r="B15181" s="518">
        <v>742247</v>
      </c>
      <c r="C15181" s="518" t="s">
        <v>2660</v>
      </c>
      <c r="D15181" s="518" t="s">
        <v>653</v>
      </c>
      <c r="E15181" s="859">
        <v>19</v>
      </c>
      <c r="F15181" s="859">
        <v>0</v>
      </c>
      <c r="G15181" s="518" t="s">
        <v>128</v>
      </c>
      <c r="H15181" s="518" t="s">
        <v>248</v>
      </c>
      <c r="I15181" s="518">
        <v>742247</v>
      </c>
    </row>
    <row r="15182" spans="1:9" x14ac:dyDescent="0.2">
      <c r="A15182" s="518" t="s">
        <v>373</v>
      </c>
      <c r="B15182" s="518">
        <v>742288</v>
      </c>
      <c r="C15182" s="518" t="s">
        <v>2660</v>
      </c>
      <c r="D15182" s="518" t="s">
        <v>3322</v>
      </c>
      <c r="E15182" s="859">
        <v>29</v>
      </c>
      <c r="F15182" s="859">
        <v>0</v>
      </c>
      <c r="G15182" s="518" t="s">
        <v>128</v>
      </c>
      <c r="H15182" s="518" t="s">
        <v>373</v>
      </c>
      <c r="I15182" s="518">
        <v>742288</v>
      </c>
    </row>
    <row r="15183" spans="1:9" x14ac:dyDescent="0.2">
      <c r="A15183" s="518" t="s">
        <v>315</v>
      </c>
      <c r="B15183" s="518">
        <v>742296</v>
      </c>
      <c r="C15183" s="518" t="s">
        <v>2660</v>
      </c>
      <c r="D15183" s="518" t="s">
        <v>7601</v>
      </c>
      <c r="E15183" s="859">
        <v>23</v>
      </c>
      <c r="F15183" s="859">
        <v>0</v>
      </c>
      <c r="G15183" s="518" t="s">
        <v>128</v>
      </c>
      <c r="H15183" s="518" t="s">
        <v>315</v>
      </c>
      <c r="I15183" s="518">
        <v>742296</v>
      </c>
    </row>
    <row r="15184" spans="1:9" x14ac:dyDescent="0.2">
      <c r="A15184" s="518" t="s">
        <v>256</v>
      </c>
      <c r="B15184" s="518">
        <v>742387</v>
      </c>
      <c r="C15184" s="518" t="s">
        <v>2660</v>
      </c>
      <c r="D15184" s="518" t="s">
        <v>3323</v>
      </c>
      <c r="E15184" s="859">
        <v>21</v>
      </c>
      <c r="F15184" s="859">
        <v>0</v>
      </c>
      <c r="G15184" s="518" t="s">
        <v>128</v>
      </c>
      <c r="H15184" s="518" t="s">
        <v>256</v>
      </c>
      <c r="I15184" s="518">
        <v>742387</v>
      </c>
    </row>
    <row r="15185" spans="1:9" x14ac:dyDescent="0.2">
      <c r="A15185" s="518" t="s">
        <v>256</v>
      </c>
      <c r="B15185" s="518">
        <v>742395</v>
      </c>
      <c r="C15185" s="518" t="s">
        <v>2660</v>
      </c>
      <c r="D15185" s="518" t="s">
        <v>3324</v>
      </c>
      <c r="E15185" s="859">
        <v>12</v>
      </c>
      <c r="F15185" s="859">
        <v>0</v>
      </c>
      <c r="G15185" s="518" t="s">
        <v>128</v>
      </c>
      <c r="H15185" s="518" t="s">
        <v>256</v>
      </c>
      <c r="I15185" s="518">
        <v>742395</v>
      </c>
    </row>
    <row r="15186" spans="1:9" x14ac:dyDescent="0.2">
      <c r="A15186" s="518" t="s">
        <v>256</v>
      </c>
      <c r="B15186" s="518">
        <v>742403</v>
      </c>
      <c r="C15186" s="518" t="s">
        <v>2660</v>
      </c>
      <c r="D15186" s="518" t="s">
        <v>3325</v>
      </c>
      <c r="E15186" s="859">
        <v>19</v>
      </c>
      <c r="F15186" s="859">
        <v>0</v>
      </c>
      <c r="G15186" s="518" t="s">
        <v>128</v>
      </c>
      <c r="H15186" s="518" t="s">
        <v>256</v>
      </c>
      <c r="I15186" s="518">
        <v>742387</v>
      </c>
    </row>
    <row r="15187" spans="1:9" x14ac:dyDescent="0.2">
      <c r="A15187" s="518" t="s">
        <v>170</v>
      </c>
      <c r="B15187" s="518">
        <v>742429</v>
      </c>
      <c r="C15187" s="518" t="s">
        <v>2660</v>
      </c>
      <c r="D15187" s="518" t="s">
        <v>3224</v>
      </c>
      <c r="E15187" s="859">
        <v>31</v>
      </c>
      <c r="F15187" s="859">
        <v>0</v>
      </c>
      <c r="G15187" s="518" t="s">
        <v>128</v>
      </c>
      <c r="H15187" s="518" t="s">
        <v>170</v>
      </c>
      <c r="I15187" s="518">
        <v>742429</v>
      </c>
    </row>
    <row r="15188" spans="1:9" x14ac:dyDescent="0.2">
      <c r="A15188" s="518" t="s">
        <v>256</v>
      </c>
      <c r="B15188" s="518">
        <v>742437</v>
      </c>
      <c r="C15188" s="518" t="s">
        <v>2660</v>
      </c>
      <c r="D15188" s="518" t="s">
        <v>3326</v>
      </c>
      <c r="E15188" s="859">
        <v>17</v>
      </c>
      <c r="F15188" s="859">
        <v>0</v>
      </c>
      <c r="G15188" s="518" t="s">
        <v>128</v>
      </c>
      <c r="H15188" s="518" t="s">
        <v>256</v>
      </c>
      <c r="I15188" s="518">
        <v>742437</v>
      </c>
    </row>
    <row r="15189" spans="1:9" x14ac:dyDescent="0.2">
      <c r="A15189" s="518" t="s">
        <v>181</v>
      </c>
      <c r="B15189" s="518">
        <v>742551</v>
      </c>
      <c r="C15189" s="518" t="s">
        <v>2660</v>
      </c>
      <c r="D15189" s="518" t="s">
        <v>3384</v>
      </c>
      <c r="E15189" s="859">
        <v>25</v>
      </c>
      <c r="F15189" s="859">
        <v>0</v>
      </c>
      <c r="G15189" s="518" t="s">
        <v>128</v>
      </c>
      <c r="H15189" s="518" t="s">
        <v>181</v>
      </c>
      <c r="I15189" s="518">
        <v>742551</v>
      </c>
    </row>
    <row r="15190" spans="1:9" x14ac:dyDescent="0.2">
      <c r="A15190" s="518" t="s">
        <v>158</v>
      </c>
      <c r="B15190" s="518">
        <v>742577</v>
      </c>
      <c r="C15190" s="518" t="s">
        <v>2660</v>
      </c>
      <c r="D15190" s="518" t="s">
        <v>2137</v>
      </c>
      <c r="E15190" s="859">
        <v>33</v>
      </c>
      <c r="F15190" s="859">
        <v>0</v>
      </c>
      <c r="G15190" s="518" t="s">
        <v>128</v>
      </c>
      <c r="H15190" s="518" t="s">
        <v>158</v>
      </c>
      <c r="I15190" s="518">
        <v>742577</v>
      </c>
    </row>
    <row r="15191" spans="1:9" x14ac:dyDescent="0.2">
      <c r="A15191" s="518" t="s">
        <v>256</v>
      </c>
      <c r="B15191" s="518">
        <v>742585</v>
      </c>
      <c r="C15191" s="518" t="s">
        <v>2660</v>
      </c>
      <c r="D15191" s="518" t="s">
        <v>1024</v>
      </c>
      <c r="E15191" s="859">
        <v>29</v>
      </c>
      <c r="F15191" s="859">
        <v>0</v>
      </c>
      <c r="G15191" s="518" t="s">
        <v>128</v>
      </c>
      <c r="H15191" s="518" t="s">
        <v>256</v>
      </c>
      <c r="I15191" s="518">
        <v>742585</v>
      </c>
    </row>
    <row r="15192" spans="1:9" x14ac:dyDescent="0.2">
      <c r="A15192" s="518" t="s">
        <v>256</v>
      </c>
      <c r="B15192" s="518">
        <v>742593</v>
      </c>
      <c r="C15192" s="518" t="s">
        <v>2660</v>
      </c>
      <c r="D15192" s="518" t="s">
        <v>1024</v>
      </c>
      <c r="E15192" s="859">
        <v>23</v>
      </c>
      <c r="F15192" s="859">
        <v>0</v>
      </c>
      <c r="G15192" s="518" t="s">
        <v>128</v>
      </c>
      <c r="H15192" s="518" t="s">
        <v>256</v>
      </c>
      <c r="I15192" s="518">
        <v>742593</v>
      </c>
    </row>
    <row r="15193" spans="1:9" x14ac:dyDescent="0.2">
      <c r="A15193" s="518" t="s">
        <v>256</v>
      </c>
      <c r="B15193" s="518">
        <v>742635</v>
      </c>
      <c r="C15193" s="518" t="s">
        <v>2660</v>
      </c>
      <c r="D15193" s="518" t="s">
        <v>707</v>
      </c>
      <c r="E15193" s="859">
        <v>30</v>
      </c>
      <c r="F15193" s="859">
        <v>19</v>
      </c>
      <c r="G15193" s="518" t="s">
        <v>128</v>
      </c>
      <c r="H15193" s="518" t="s">
        <v>256</v>
      </c>
      <c r="I15193" s="518">
        <v>742635</v>
      </c>
    </row>
    <row r="15194" spans="1:9" x14ac:dyDescent="0.2">
      <c r="A15194" s="518" t="s">
        <v>179</v>
      </c>
      <c r="B15194" s="518">
        <v>742692</v>
      </c>
      <c r="C15194" s="518" t="s">
        <v>2660</v>
      </c>
      <c r="D15194" s="518" t="s">
        <v>2033</v>
      </c>
      <c r="E15194" s="859">
        <v>18</v>
      </c>
      <c r="F15194" s="859">
        <v>0</v>
      </c>
      <c r="G15194" s="518" t="s">
        <v>128</v>
      </c>
      <c r="H15194" s="518" t="s">
        <v>179</v>
      </c>
      <c r="I15194" s="518">
        <v>742692</v>
      </c>
    </row>
    <row r="15195" spans="1:9" x14ac:dyDescent="0.2">
      <c r="A15195" s="518" t="s">
        <v>179</v>
      </c>
      <c r="B15195" s="518">
        <v>742700</v>
      </c>
      <c r="C15195" s="518" t="s">
        <v>2660</v>
      </c>
      <c r="D15195" s="518" t="s">
        <v>2033</v>
      </c>
      <c r="E15195" s="859">
        <v>35</v>
      </c>
      <c r="F15195" s="859">
        <v>0</v>
      </c>
      <c r="G15195" s="518" t="s">
        <v>128</v>
      </c>
      <c r="H15195" s="518" t="s">
        <v>179</v>
      </c>
      <c r="I15195" s="518">
        <v>742700</v>
      </c>
    </row>
    <row r="15196" spans="1:9" x14ac:dyDescent="0.2">
      <c r="A15196" s="518" t="s">
        <v>179</v>
      </c>
      <c r="B15196" s="518">
        <v>742718</v>
      </c>
      <c r="C15196" s="518" t="s">
        <v>2660</v>
      </c>
      <c r="D15196" s="518" t="s">
        <v>2033</v>
      </c>
      <c r="E15196" s="859">
        <v>23</v>
      </c>
      <c r="F15196" s="859">
        <v>0</v>
      </c>
      <c r="G15196" s="518" t="s">
        <v>128</v>
      </c>
      <c r="H15196" s="518" t="s">
        <v>179</v>
      </c>
      <c r="I15196" s="518">
        <v>742718</v>
      </c>
    </row>
    <row r="15197" spans="1:9" x14ac:dyDescent="0.2">
      <c r="A15197" s="518" t="s">
        <v>270</v>
      </c>
      <c r="B15197" s="518">
        <v>742791</v>
      </c>
      <c r="C15197" s="518" t="s">
        <v>2660</v>
      </c>
      <c r="D15197" s="518" t="s">
        <v>9872</v>
      </c>
      <c r="E15197" s="859">
        <v>30</v>
      </c>
      <c r="F15197" s="859">
        <v>0</v>
      </c>
      <c r="G15197" s="518" t="s">
        <v>128</v>
      </c>
      <c r="H15197" s="518" t="s">
        <v>270</v>
      </c>
      <c r="I15197" s="518">
        <v>742791</v>
      </c>
    </row>
    <row r="15198" spans="1:9" x14ac:dyDescent="0.2">
      <c r="A15198" s="518" t="s">
        <v>256</v>
      </c>
      <c r="B15198" s="518">
        <v>742817</v>
      </c>
      <c r="C15198" s="518" t="s">
        <v>2660</v>
      </c>
      <c r="D15198" s="518" t="s">
        <v>2921</v>
      </c>
      <c r="E15198" s="859">
        <v>24</v>
      </c>
      <c r="F15198" s="859">
        <v>0</v>
      </c>
      <c r="G15198" s="518" t="s">
        <v>128</v>
      </c>
      <c r="H15198" s="518" t="s">
        <v>256</v>
      </c>
      <c r="I15198" s="518">
        <v>742817</v>
      </c>
    </row>
    <row r="15199" spans="1:9" x14ac:dyDescent="0.2">
      <c r="A15199" s="518" t="s">
        <v>256</v>
      </c>
      <c r="B15199" s="518">
        <v>742825</v>
      </c>
      <c r="C15199" s="518" t="s">
        <v>2660</v>
      </c>
      <c r="D15199" s="518" t="s">
        <v>7350</v>
      </c>
      <c r="E15199" s="859">
        <v>30</v>
      </c>
      <c r="F15199" s="859">
        <v>0</v>
      </c>
      <c r="G15199" s="518" t="s">
        <v>128</v>
      </c>
      <c r="H15199" s="518" t="s">
        <v>256</v>
      </c>
      <c r="I15199" s="518">
        <v>742825</v>
      </c>
    </row>
    <row r="15200" spans="1:9" x14ac:dyDescent="0.2">
      <c r="A15200" s="518" t="s">
        <v>256</v>
      </c>
      <c r="B15200" s="518">
        <v>742858</v>
      </c>
      <c r="C15200" s="518" t="s">
        <v>2660</v>
      </c>
      <c r="D15200" s="518" t="s">
        <v>6477</v>
      </c>
      <c r="E15200" s="859">
        <v>24</v>
      </c>
      <c r="F15200" s="859">
        <v>0</v>
      </c>
      <c r="G15200" s="518" t="s">
        <v>128</v>
      </c>
      <c r="H15200" s="518" t="s">
        <v>256</v>
      </c>
      <c r="I15200" s="518">
        <v>742858</v>
      </c>
    </row>
    <row r="15201" spans="1:9" x14ac:dyDescent="0.2">
      <c r="A15201" s="518" t="s">
        <v>256</v>
      </c>
      <c r="B15201" s="518">
        <v>742866</v>
      </c>
      <c r="C15201" s="518" t="s">
        <v>2660</v>
      </c>
      <c r="D15201" s="518" t="s">
        <v>6478</v>
      </c>
      <c r="E15201" s="859">
        <v>25</v>
      </c>
      <c r="F15201" s="859">
        <v>0</v>
      </c>
      <c r="G15201" s="518" t="s">
        <v>128</v>
      </c>
      <c r="H15201" s="518" t="s">
        <v>256</v>
      </c>
      <c r="I15201" s="518">
        <v>742866</v>
      </c>
    </row>
    <row r="15202" spans="1:9" x14ac:dyDescent="0.2">
      <c r="A15202" s="518" t="s">
        <v>256</v>
      </c>
      <c r="B15202" s="518">
        <v>742874</v>
      </c>
      <c r="C15202" s="518" t="s">
        <v>2660</v>
      </c>
      <c r="D15202" s="518" t="s">
        <v>6479</v>
      </c>
      <c r="E15202" s="859">
        <v>15</v>
      </c>
      <c r="F15202" s="859">
        <v>3</v>
      </c>
      <c r="G15202" s="518" t="s">
        <v>128</v>
      </c>
      <c r="H15202" s="518" t="s">
        <v>256</v>
      </c>
      <c r="I15202" s="518">
        <v>742874</v>
      </c>
    </row>
    <row r="15203" spans="1:9" x14ac:dyDescent="0.2">
      <c r="A15203" s="518" t="s">
        <v>256</v>
      </c>
      <c r="B15203" s="518">
        <v>742890</v>
      </c>
      <c r="C15203" s="518" t="s">
        <v>2660</v>
      </c>
      <c r="D15203" s="518" t="s">
        <v>2922</v>
      </c>
      <c r="E15203" s="859">
        <v>18</v>
      </c>
      <c r="F15203" s="859">
        <v>13</v>
      </c>
      <c r="G15203" s="518" t="s">
        <v>128</v>
      </c>
      <c r="H15203" s="518" t="s">
        <v>256</v>
      </c>
      <c r="I15203" s="518">
        <v>742890</v>
      </c>
    </row>
    <row r="15204" spans="1:9" x14ac:dyDescent="0.2">
      <c r="A15204" s="518" t="s">
        <v>256</v>
      </c>
      <c r="B15204" s="518">
        <v>742908</v>
      </c>
      <c r="C15204" s="518" t="s">
        <v>2660</v>
      </c>
      <c r="D15204" s="518" t="s">
        <v>6480</v>
      </c>
      <c r="E15204" s="859">
        <v>17</v>
      </c>
      <c r="F15204" s="859">
        <v>11</v>
      </c>
      <c r="G15204" s="518" t="s">
        <v>128</v>
      </c>
      <c r="H15204" s="518" t="s">
        <v>256</v>
      </c>
      <c r="I15204" s="518">
        <v>742908</v>
      </c>
    </row>
    <row r="15205" spans="1:9" x14ac:dyDescent="0.2">
      <c r="A15205" s="518" t="s">
        <v>166</v>
      </c>
      <c r="B15205" s="518">
        <v>742965</v>
      </c>
      <c r="C15205" s="518" t="s">
        <v>2660</v>
      </c>
      <c r="D15205" s="518" t="s">
        <v>575</v>
      </c>
      <c r="E15205" s="859">
        <v>29</v>
      </c>
      <c r="F15205" s="859">
        <v>29</v>
      </c>
      <c r="G15205" s="518" t="s">
        <v>128</v>
      </c>
      <c r="H15205" s="518" t="s">
        <v>166</v>
      </c>
      <c r="I15205" s="518">
        <v>742965</v>
      </c>
    </row>
    <row r="15206" spans="1:9" x14ac:dyDescent="0.2">
      <c r="A15206" s="518" t="s">
        <v>256</v>
      </c>
      <c r="B15206" s="518">
        <v>743047</v>
      </c>
      <c r="C15206" s="518" t="s">
        <v>2660</v>
      </c>
      <c r="D15206" s="518" t="s">
        <v>2953</v>
      </c>
      <c r="E15206" s="859">
        <v>33</v>
      </c>
      <c r="F15206" s="859">
        <v>0</v>
      </c>
      <c r="G15206" s="518" t="s">
        <v>128</v>
      </c>
      <c r="H15206" s="518" t="s">
        <v>256</v>
      </c>
      <c r="I15206" s="518">
        <v>743047</v>
      </c>
    </row>
    <row r="15207" spans="1:9" x14ac:dyDescent="0.2">
      <c r="A15207" s="518" t="s">
        <v>256</v>
      </c>
      <c r="B15207" s="518">
        <v>743054</v>
      </c>
      <c r="C15207" s="518" t="s">
        <v>2660</v>
      </c>
      <c r="D15207" s="518" t="s">
        <v>2953</v>
      </c>
      <c r="E15207" s="859">
        <v>29</v>
      </c>
      <c r="F15207" s="859">
        <v>0</v>
      </c>
      <c r="G15207" s="518" t="s">
        <v>128</v>
      </c>
      <c r="H15207" s="518" t="s">
        <v>256</v>
      </c>
      <c r="I15207" s="518">
        <v>743054</v>
      </c>
    </row>
    <row r="15208" spans="1:9" x14ac:dyDescent="0.2">
      <c r="A15208" s="518" t="s">
        <v>237</v>
      </c>
      <c r="B15208" s="518">
        <v>743062</v>
      </c>
      <c r="C15208" s="518" t="s">
        <v>2660</v>
      </c>
      <c r="D15208" s="518" t="s">
        <v>7351</v>
      </c>
      <c r="E15208" s="859">
        <v>31</v>
      </c>
      <c r="F15208" s="859">
        <v>31</v>
      </c>
      <c r="G15208" s="518" t="s">
        <v>128</v>
      </c>
      <c r="H15208" s="518" t="s">
        <v>237</v>
      </c>
      <c r="I15208" s="518">
        <v>743062</v>
      </c>
    </row>
    <row r="15209" spans="1:9" x14ac:dyDescent="0.2">
      <c r="A15209" s="518" t="s">
        <v>256</v>
      </c>
      <c r="B15209" s="518">
        <v>743088</v>
      </c>
      <c r="C15209" s="518" t="s">
        <v>2660</v>
      </c>
      <c r="D15209" s="518" t="s">
        <v>2954</v>
      </c>
      <c r="E15209" s="859">
        <v>30</v>
      </c>
      <c r="F15209" s="859">
        <v>0</v>
      </c>
      <c r="G15209" s="518" t="s">
        <v>128</v>
      </c>
      <c r="H15209" s="518" t="s">
        <v>256</v>
      </c>
      <c r="I15209" s="518">
        <v>743088</v>
      </c>
    </row>
    <row r="15210" spans="1:9" x14ac:dyDescent="0.2">
      <c r="A15210" s="518" t="s">
        <v>256</v>
      </c>
      <c r="B15210" s="518">
        <v>743104</v>
      </c>
      <c r="C15210" s="518" t="s">
        <v>2660</v>
      </c>
      <c r="D15210" s="518" t="s">
        <v>9873</v>
      </c>
      <c r="E15210" s="859">
        <v>32</v>
      </c>
      <c r="F15210" s="859">
        <v>10</v>
      </c>
      <c r="G15210" s="518" t="s">
        <v>128</v>
      </c>
      <c r="H15210" s="518" t="s">
        <v>256</v>
      </c>
      <c r="I15210" s="518">
        <v>309864</v>
      </c>
    </row>
    <row r="15211" spans="1:9" x14ac:dyDescent="0.2">
      <c r="A15211" s="518" t="s">
        <v>256</v>
      </c>
      <c r="B15211" s="518">
        <v>743187</v>
      </c>
      <c r="C15211" s="518" t="s">
        <v>2660</v>
      </c>
      <c r="D15211" s="518" t="s">
        <v>596</v>
      </c>
      <c r="E15211" s="859">
        <v>12</v>
      </c>
      <c r="F15211" s="859">
        <v>0</v>
      </c>
      <c r="G15211" s="518" t="s">
        <v>128</v>
      </c>
      <c r="H15211" s="518" t="s">
        <v>256</v>
      </c>
      <c r="I15211" s="518">
        <v>556803</v>
      </c>
    </row>
    <row r="15212" spans="1:9" x14ac:dyDescent="0.2">
      <c r="A15212" s="518" t="s">
        <v>256</v>
      </c>
      <c r="B15212" s="518">
        <v>743260</v>
      </c>
      <c r="C15212" s="518" t="s">
        <v>2660</v>
      </c>
      <c r="D15212" s="518" t="s">
        <v>3035</v>
      </c>
      <c r="E15212" s="859">
        <v>27</v>
      </c>
      <c r="F15212" s="859">
        <v>0</v>
      </c>
      <c r="G15212" s="518" t="s">
        <v>128</v>
      </c>
      <c r="H15212" s="518" t="s">
        <v>256</v>
      </c>
      <c r="I15212" s="518">
        <v>743260</v>
      </c>
    </row>
    <row r="15213" spans="1:9" x14ac:dyDescent="0.2">
      <c r="A15213" s="518" t="s">
        <v>181</v>
      </c>
      <c r="B15213" s="518">
        <v>743302</v>
      </c>
      <c r="C15213" s="518" t="s">
        <v>2660</v>
      </c>
      <c r="D15213" s="518" t="s">
        <v>3036</v>
      </c>
      <c r="E15213" s="859">
        <v>24</v>
      </c>
      <c r="F15213" s="859">
        <v>0</v>
      </c>
      <c r="G15213" s="518" t="s">
        <v>128</v>
      </c>
      <c r="H15213" s="518" t="s">
        <v>181</v>
      </c>
      <c r="I15213" s="518">
        <v>743302</v>
      </c>
    </row>
    <row r="15214" spans="1:9" x14ac:dyDescent="0.2">
      <c r="A15214" s="518" t="s">
        <v>256</v>
      </c>
      <c r="B15214" s="518">
        <v>743328</v>
      </c>
      <c r="C15214" s="518" t="s">
        <v>2660</v>
      </c>
      <c r="D15214" s="518" t="s">
        <v>9874</v>
      </c>
      <c r="E15214" s="859">
        <v>18</v>
      </c>
      <c r="F15214" s="859">
        <v>0</v>
      </c>
      <c r="G15214" s="518" t="s">
        <v>128</v>
      </c>
      <c r="H15214" s="518" t="s">
        <v>256</v>
      </c>
      <c r="I15214" s="518">
        <v>743328</v>
      </c>
    </row>
    <row r="15215" spans="1:9" x14ac:dyDescent="0.2">
      <c r="A15215" s="518" t="s">
        <v>256</v>
      </c>
      <c r="B15215" s="518">
        <v>743336</v>
      </c>
      <c r="C15215" s="518" t="s">
        <v>2660</v>
      </c>
      <c r="D15215" s="518" t="s">
        <v>9875</v>
      </c>
      <c r="E15215" s="859">
        <v>30</v>
      </c>
      <c r="F15215" s="859">
        <v>0</v>
      </c>
      <c r="G15215" s="518" t="s">
        <v>128</v>
      </c>
      <c r="H15215" s="518" t="s">
        <v>256</v>
      </c>
      <c r="I15215" s="518">
        <v>743336</v>
      </c>
    </row>
    <row r="15216" spans="1:9" x14ac:dyDescent="0.2">
      <c r="A15216" s="518" t="s">
        <v>359</v>
      </c>
      <c r="B15216" s="518">
        <v>743484</v>
      </c>
      <c r="C15216" s="518" t="s">
        <v>2660</v>
      </c>
      <c r="D15216" s="518" t="s">
        <v>1838</v>
      </c>
      <c r="E15216" s="859">
        <v>18</v>
      </c>
      <c r="F15216" s="859">
        <v>0</v>
      </c>
      <c r="G15216" s="518" t="s">
        <v>128</v>
      </c>
      <c r="H15216" s="518" t="s">
        <v>359</v>
      </c>
      <c r="I15216" s="518">
        <v>743484</v>
      </c>
    </row>
    <row r="15217" spans="1:9" x14ac:dyDescent="0.2">
      <c r="A15217" s="518" t="s">
        <v>359</v>
      </c>
      <c r="B15217" s="518">
        <v>743492</v>
      </c>
      <c r="C15217" s="518" t="s">
        <v>2660</v>
      </c>
      <c r="D15217" s="518" t="s">
        <v>1931</v>
      </c>
      <c r="E15217" s="859">
        <v>30</v>
      </c>
      <c r="F15217" s="859">
        <v>30</v>
      </c>
      <c r="G15217" s="518" t="s">
        <v>128</v>
      </c>
      <c r="H15217" s="518" t="s">
        <v>359</v>
      </c>
      <c r="I15217" s="518">
        <v>743492</v>
      </c>
    </row>
    <row r="15218" spans="1:9" x14ac:dyDescent="0.2">
      <c r="A15218" s="518" t="s">
        <v>359</v>
      </c>
      <c r="B15218" s="518">
        <v>743518</v>
      </c>
      <c r="C15218" s="518" t="s">
        <v>2660</v>
      </c>
      <c r="D15218" s="518" t="s">
        <v>654</v>
      </c>
      <c r="E15218" s="859">
        <v>30</v>
      </c>
      <c r="F15218" s="859">
        <v>30</v>
      </c>
      <c r="G15218" s="518" t="s">
        <v>128</v>
      </c>
      <c r="H15218" s="518" t="s">
        <v>359</v>
      </c>
      <c r="I15218" s="518">
        <v>743518</v>
      </c>
    </row>
    <row r="15219" spans="1:9" x14ac:dyDescent="0.2">
      <c r="A15219" s="518" t="s">
        <v>164</v>
      </c>
      <c r="B15219" s="518">
        <v>743534</v>
      </c>
      <c r="C15219" s="518" t="s">
        <v>2660</v>
      </c>
      <c r="D15219" s="518" t="s">
        <v>9876</v>
      </c>
      <c r="E15219" s="859">
        <v>31</v>
      </c>
      <c r="F15219" s="859">
        <v>0</v>
      </c>
      <c r="G15219" s="518" t="s">
        <v>128</v>
      </c>
      <c r="H15219" s="518" t="s">
        <v>164</v>
      </c>
      <c r="I15219" s="518">
        <v>743534</v>
      </c>
    </row>
    <row r="15220" spans="1:9" x14ac:dyDescent="0.2">
      <c r="A15220" s="518" t="s">
        <v>8492</v>
      </c>
      <c r="B15220" s="518">
        <v>743583</v>
      </c>
      <c r="C15220" s="518" t="s">
        <v>2660</v>
      </c>
      <c r="D15220" s="518" t="s">
        <v>3112</v>
      </c>
      <c r="E15220" s="859">
        <v>35</v>
      </c>
      <c r="F15220" s="859">
        <v>0</v>
      </c>
      <c r="G15220" s="518" t="s">
        <v>128</v>
      </c>
      <c r="H15220" s="518" t="s">
        <v>8492</v>
      </c>
      <c r="I15220" s="518">
        <v>743583</v>
      </c>
    </row>
    <row r="15221" spans="1:9" x14ac:dyDescent="0.2">
      <c r="A15221" s="518" t="s">
        <v>179</v>
      </c>
      <c r="B15221" s="518">
        <v>743625</v>
      </c>
      <c r="C15221" s="518" t="s">
        <v>2660</v>
      </c>
      <c r="D15221" s="518" t="s">
        <v>585</v>
      </c>
      <c r="E15221" s="859">
        <v>20</v>
      </c>
      <c r="F15221" s="859">
        <v>20</v>
      </c>
      <c r="G15221" s="518" t="s">
        <v>128</v>
      </c>
      <c r="H15221" s="518" t="s">
        <v>179</v>
      </c>
      <c r="I15221" s="518">
        <v>743625</v>
      </c>
    </row>
    <row r="15222" spans="1:9" x14ac:dyDescent="0.2">
      <c r="A15222" s="518" t="s">
        <v>181</v>
      </c>
      <c r="B15222" s="518">
        <v>743799</v>
      </c>
      <c r="C15222" s="518" t="s">
        <v>2660</v>
      </c>
      <c r="D15222" s="518" t="s">
        <v>2974</v>
      </c>
      <c r="E15222" s="859">
        <v>31</v>
      </c>
      <c r="F15222" s="859">
        <v>31</v>
      </c>
      <c r="G15222" s="518" t="s">
        <v>128</v>
      </c>
      <c r="H15222" s="518" t="s">
        <v>181</v>
      </c>
      <c r="I15222" s="518">
        <v>743799</v>
      </c>
    </row>
    <row r="15223" spans="1:9" x14ac:dyDescent="0.2">
      <c r="A15223" s="518" t="s">
        <v>211</v>
      </c>
      <c r="B15223" s="518">
        <v>743823</v>
      </c>
      <c r="C15223" s="518" t="s">
        <v>2660</v>
      </c>
      <c r="D15223" s="518" t="s">
        <v>3168</v>
      </c>
      <c r="E15223" s="859">
        <v>19</v>
      </c>
      <c r="F15223" s="859">
        <v>18</v>
      </c>
      <c r="G15223" s="518" t="s">
        <v>128</v>
      </c>
      <c r="H15223" s="518" t="s">
        <v>211</v>
      </c>
      <c r="I15223" s="518">
        <v>743823</v>
      </c>
    </row>
    <row r="15224" spans="1:9" x14ac:dyDescent="0.2">
      <c r="A15224" s="518" t="s">
        <v>359</v>
      </c>
      <c r="B15224" s="518">
        <v>743864</v>
      </c>
      <c r="C15224" s="518" t="s">
        <v>2660</v>
      </c>
      <c r="D15224" s="518" t="s">
        <v>1931</v>
      </c>
      <c r="E15224" s="859">
        <v>23</v>
      </c>
      <c r="F15224" s="859">
        <v>0</v>
      </c>
      <c r="G15224" s="518" t="s">
        <v>128</v>
      </c>
      <c r="H15224" s="518" t="s">
        <v>359</v>
      </c>
      <c r="I15224" s="518">
        <v>743864</v>
      </c>
    </row>
    <row r="15225" spans="1:9" x14ac:dyDescent="0.2">
      <c r="A15225" s="518" t="s">
        <v>322</v>
      </c>
      <c r="B15225" s="518">
        <v>743898</v>
      </c>
      <c r="C15225" s="518" t="s">
        <v>2660</v>
      </c>
      <c r="D15225" s="518" t="s">
        <v>9037</v>
      </c>
      <c r="E15225" s="859">
        <v>15</v>
      </c>
      <c r="F15225" s="859">
        <v>0</v>
      </c>
      <c r="G15225" s="518" t="s">
        <v>128</v>
      </c>
      <c r="H15225" s="518" t="s">
        <v>322</v>
      </c>
      <c r="I15225" s="518">
        <v>743898</v>
      </c>
    </row>
    <row r="15226" spans="1:9" x14ac:dyDescent="0.2">
      <c r="A15226" s="518" t="s">
        <v>256</v>
      </c>
      <c r="B15226" s="518">
        <v>744003</v>
      </c>
      <c r="C15226" s="518" t="s">
        <v>2660</v>
      </c>
      <c r="D15226" s="518" t="s">
        <v>9877</v>
      </c>
      <c r="E15226" s="859">
        <v>35</v>
      </c>
      <c r="F15226" s="859">
        <v>0</v>
      </c>
      <c r="G15226" s="518" t="s">
        <v>128</v>
      </c>
      <c r="H15226" s="518" t="s">
        <v>256</v>
      </c>
      <c r="I15226" s="518">
        <v>744003</v>
      </c>
    </row>
    <row r="15227" spans="1:9" x14ac:dyDescent="0.2">
      <c r="A15227" s="518" t="s">
        <v>256</v>
      </c>
      <c r="B15227" s="518">
        <v>744011</v>
      </c>
      <c r="C15227" s="518" t="s">
        <v>2660</v>
      </c>
      <c r="D15227" s="518" t="s">
        <v>9878</v>
      </c>
      <c r="E15227" s="859">
        <v>35</v>
      </c>
      <c r="F15227" s="859">
        <v>0</v>
      </c>
      <c r="G15227" s="518" t="s">
        <v>128</v>
      </c>
      <c r="H15227" s="518" t="s">
        <v>256</v>
      </c>
      <c r="I15227" s="518">
        <v>744011</v>
      </c>
    </row>
    <row r="15228" spans="1:9" x14ac:dyDescent="0.2">
      <c r="A15228" s="518" t="s">
        <v>256</v>
      </c>
      <c r="B15228" s="518">
        <v>744037</v>
      </c>
      <c r="C15228" s="518" t="s">
        <v>2660</v>
      </c>
      <c r="D15228" s="518" t="s">
        <v>9879</v>
      </c>
      <c r="E15228" s="859">
        <v>35</v>
      </c>
      <c r="F15228" s="859">
        <v>0</v>
      </c>
      <c r="G15228" s="518" t="s">
        <v>128</v>
      </c>
      <c r="H15228" s="518" t="s">
        <v>256</v>
      </c>
      <c r="I15228" s="518">
        <v>744037</v>
      </c>
    </row>
    <row r="15229" spans="1:9" x14ac:dyDescent="0.2">
      <c r="A15229" s="518" t="s">
        <v>256</v>
      </c>
      <c r="B15229" s="518">
        <v>744045</v>
      </c>
      <c r="C15229" s="518" t="s">
        <v>2660</v>
      </c>
      <c r="D15229" s="518" t="s">
        <v>9880</v>
      </c>
      <c r="E15229" s="859">
        <v>35</v>
      </c>
      <c r="F15229" s="859">
        <v>0</v>
      </c>
      <c r="G15229" s="518" t="s">
        <v>128</v>
      </c>
      <c r="H15229" s="518" t="s">
        <v>256</v>
      </c>
      <c r="I15229" s="518">
        <v>744045</v>
      </c>
    </row>
    <row r="15230" spans="1:9" x14ac:dyDescent="0.2">
      <c r="A15230" s="518" t="s">
        <v>256</v>
      </c>
      <c r="B15230" s="518">
        <v>744052</v>
      </c>
      <c r="C15230" s="518" t="s">
        <v>2660</v>
      </c>
      <c r="D15230" s="518" t="s">
        <v>9881</v>
      </c>
      <c r="E15230" s="859">
        <v>35</v>
      </c>
      <c r="F15230" s="859">
        <v>0</v>
      </c>
      <c r="G15230" s="518" t="s">
        <v>128</v>
      </c>
      <c r="H15230" s="518" t="s">
        <v>256</v>
      </c>
      <c r="I15230" s="518">
        <v>744052</v>
      </c>
    </row>
    <row r="15231" spans="1:9" x14ac:dyDescent="0.2">
      <c r="A15231" s="518" t="s">
        <v>256</v>
      </c>
      <c r="B15231" s="518">
        <v>744060</v>
      </c>
      <c r="C15231" s="518" t="s">
        <v>2660</v>
      </c>
      <c r="D15231" s="518" t="s">
        <v>9882</v>
      </c>
      <c r="E15231" s="859">
        <v>35</v>
      </c>
      <c r="F15231" s="859">
        <v>0</v>
      </c>
      <c r="G15231" s="518" t="s">
        <v>128</v>
      </c>
      <c r="H15231" s="518" t="s">
        <v>256</v>
      </c>
      <c r="I15231" s="518">
        <v>744060</v>
      </c>
    </row>
    <row r="15232" spans="1:9" x14ac:dyDescent="0.2">
      <c r="A15232" s="518" t="s">
        <v>256</v>
      </c>
      <c r="B15232" s="518">
        <v>744086</v>
      </c>
      <c r="C15232" s="518" t="s">
        <v>2660</v>
      </c>
      <c r="D15232" s="518" t="s">
        <v>9883</v>
      </c>
      <c r="E15232" s="859">
        <v>35</v>
      </c>
      <c r="F15232" s="859">
        <v>0</v>
      </c>
      <c r="G15232" s="518" t="s">
        <v>128</v>
      </c>
      <c r="H15232" s="518" t="s">
        <v>256</v>
      </c>
      <c r="I15232" s="518">
        <v>744086</v>
      </c>
    </row>
    <row r="15233" spans="1:9" x14ac:dyDescent="0.2">
      <c r="A15233" s="518" t="s">
        <v>292</v>
      </c>
      <c r="B15233" s="518">
        <v>744102</v>
      </c>
      <c r="C15233" s="518" t="s">
        <v>2660</v>
      </c>
      <c r="D15233" s="518" t="s">
        <v>637</v>
      </c>
      <c r="E15233" s="859">
        <v>32</v>
      </c>
      <c r="F15233" s="859">
        <v>0</v>
      </c>
      <c r="G15233" s="518" t="s">
        <v>128</v>
      </c>
      <c r="H15233" s="518" t="s">
        <v>292</v>
      </c>
      <c r="I15233" s="518">
        <v>744102</v>
      </c>
    </row>
    <row r="15234" spans="1:9" x14ac:dyDescent="0.2">
      <c r="A15234" s="518" t="s">
        <v>179</v>
      </c>
      <c r="B15234" s="518">
        <v>744128</v>
      </c>
      <c r="C15234" s="518" t="s">
        <v>2660</v>
      </c>
      <c r="D15234" s="518" t="s">
        <v>3033</v>
      </c>
      <c r="E15234" s="859">
        <v>35</v>
      </c>
      <c r="F15234" s="859">
        <v>0</v>
      </c>
      <c r="G15234" s="518" t="s">
        <v>128</v>
      </c>
      <c r="H15234" s="518" t="s">
        <v>179</v>
      </c>
      <c r="I15234" s="518">
        <v>744128</v>
      </c>
    </row>
    <row r="15235" spans="1:9" x14ac:dyDescent="0.2">
      <c r="A15235" s="518" t="s">
        <v>164</v>
      </c>
      <c r="B15235" s="518">
        <v>744144</v>
      </c>
      <c r="C15235" s="518" t="s">
        <v>2660</v>
      </c>
      <c r="D15235" s="518" t="s">
        <v>1133</v>
      </c>
      <c r="E15235" s="859">
        <v>25</v>
      </c>
      <c r="F15235" s="859">
        <v>0</v>
      </c>
      <c r="G15235" s="518" t="s">
        <v>128</v>
      </c>
      <c r="H15235" s="518" t="s">
        <v>164</v>
      </c>
      <c r="I15235" s="518">
        <v>744144</v>
      </c>
    </row>
    <row r="15236" spans="1:9" x14ac:dyDescent="0.2">
      <c r="A15236" s="518" t="s">
        <v>170</v>
      </c>
      <c r="B15236" s="518">
        <v>744219</v>
      </c>
      <c r="C15236" s="518" t="s">
        <v>2660</v>
      </c>
      <c r="D15236" s="518" t="s">
        <v>9884</v>
      </c>
      <c r="E15236" s="859">
        <v>15</v>
      </c>
      <c r="F15236" s="859">
        <v>0</v>
      </c>
      <c r="G15236" s="518" t="s">
        <v>128</v>
      </c>
      <c r="H15236" s="518" t="s">
        <v>170</v>
      </c>
      <c r="I15236" s="518">
        <v>658435</v>
      </c>
    </row>
    <row r="15237" spans="1:9" x14ac:dyDescent="0.2">
      <c r="A15237" s="518" t="s">
        <v>180</v>
      </c>
      <c r="B15237" s="518">
        <v>744235</v>
      </c>
      <c r="C15237" s="518" t="s">
        <v>2660</v>
      </c>
      <c r="D15237" s="518" t="s">
        <v>598</v>
      </c>
      <c r="E15237" s="859">
        <v>18</v>
      </c>
      <c r="F15237" s="859">
        <v>0</v>
      </c>
      <c r="G15237" s="518" t="s">
        <v>128</v>
      </c>
      <c r="H15237" s="518" t="s">
        <v>180</v>
      </c>
      <c r="I15237" s="518">
        <v>744235</v>
      </c>
    </row>
    <row r="15238" spans="1:9" x14ac:dyDescent="0.2">
      <c r="A15238" s="518" t="s">
        <v>256</v>
      </c>
      <c r="B15238" s="518">
        <v>744292</v>
      </c>
      <c r="C15238" s="518" t="s">
        <v>2660</v>
      </c>
      <c r="D15238" s="518" t="s">
        <v>9885</v>
      </c>
      <c r="E15238" s="859">
        <v>35</v>
      </c>
      <c r="F15238" s="859">
        <v>0</v>
      </c>
      <c r="G15238" s="518" t="s">
        <v>128</v>
      </c>
      <c r="H15238" s="518" t="s">
        <v>256</v>
      </c>
      <c r="I15238" s="518">
        <v>744292</v>
      </c>
    </row>
    <row r="15239" spans="1:9" x14ac:dyDescent="0.2">
      <c r="A15239" s="518" t="s">
        <v>190</v>
      </c>
      <c r="B15239" s="518">
        <v>744318</v>
      </c>
      <c r="C15239" s="518" t="s">
        <v>2660</v>
      </c>
      <c r="D15239" s="518" t="s">
        <v>9886</v>
      </c>
      <c r="E15239" s="859">
        <v>30</v>
      </c>
      <c r="F15239" s="859">
        <v>28</v>
      </c>
      <c r="G15239" s="518" t="s">
        <v>128</v>
      </c>
      <c r="H15239" s="518" t="s">
        <v>190</v>
      </c>
      <c r="I15239" s="518">
        <v>547679</v>
      </c>
    </row>
    <row r="15240" spans="1:9" x14ac:dyDescent="0.2">
      <c r="A15240" s="518" t="s">
        <v>180</v>
      </c>
      <c r="B15240" s="518">
        <v>744359</v>
      </c>
      <c r="C15240" s="518" t="s">
        <v>2660</v>
      </c>
      <c r="D15240" s="518" t="s">
        <v>1917</v>
      </c>
      <c r="E15240" s="859">
        <v>35</v>
      </c>
      <c r="F15240" s="859">
        <v>0</v>
      </c>
      <c r="G15240" s="518" t="s">
        <v>128</v>
      </c>
      <c r="H15240" s="518" t="s">
        <v>180</v>
      </c>
      <c r="I15240" s="518">
        <v>744359</v>
      </c>
    </row>
    <row r="15241" spans="1:9" x14ac:dyDescent="0.2">
      <c r="A15241" s="518" t="s">
        <v>179</v>
      </c>
      <c r="B15241" s="518">
        <v>744367</v>
      </c>
      <c r="C15241" s="518" t="s">
        <v>2660</v>
      </c>
      <c r="D15241" s="518" t="s">
        <v>2033</v>
      </c>
      <c r="E15241" s="859">
        <v>31</v>
      </c>
      <c r="F15241" s="859">
        <v>0</v>
      </c>
      <c r="G15241" s="518" t="s">
        <v>128</v>
      </c>
      <c r="H15241" s="518" t="s">
        <v>179</v>
      </c>
      <c r="I15241" s="518">
        <v>744367</v>
      </c>
    </row>
    <row r="15242" spans="1:9" x14ac:dyDescent="0.2">
      <c r="A15242" s="518" t="s">
        <v>179</v>
      </c>
      <c r="B15242" s="518">
        <v>744409</v>
      </c>
      <c r="C15242" s="518" t="s">
        <v>2660</v>
      </c>
      <c r="D15242" s="518" t="s">
        <v>3327</v>
      </c>
      <c r="E15242" s="859">
        <v>21</v>
      </c>
      <c r="F15242" s="859">
        <v>0</v>
      </c>
      <c r="G15242" s="518" t="s">
        <v>128</v>
      </c>
      <c r="H15242" s="518" t="s">
        <v>179</v>
      </c>
      <c r="I15242" s="518">
        <v>744409</v>
      </c>
    </row>
    <row r="15243" spans="1:9" x14ac:dyDescent="0.2">
      <c r="A15243" s="518" t="s">
        <v>237</v>
      </c>
      <c r="B15243" s="518">
        <v>744441</v>
      </c>
      <c r="C15243" s="518" t="s">
        <v>2660</v>
      </c>
      <c r="D15243" s="518" t="s">
        <v>7352</v>
      </c>
      <c r="E15243" s="859">
        <v>16</v>
      </c>
      <c r="F15243" s="859">
        <v>16</v>
      </c>
      <c r="G15243" s="518" t="s">
        <v>128</v>
      </c>
      <c r="H15243" s="518" t="s">
        <v>237</v>
      </c>
      <c r="I15243" s="518">
        <v>744441</v>
      </c>
    </row>
    <row r="15244" spans="1:9" x14ac:dyDescent="0.2">
      <c r="A15244" s="518" t="s">
        <v>339</v>
      </c>
      <c r="B15244" s="518">
        <v>744482</v>
      </c>
      <c r="C15244" s="518" t="s">
        <v>2660</v>
      </c>
      <c r="D15244" s="518" t="s">
        <v>2384</v>
      </c>
      <c r="E15244" s="859">
        <v>30</v>
      </c>
      <c r="F15244" s="859">
        <v>0</v>
      </c>
      <c r="G15244" s="518" t="s">
        <v>128</v>
      </c>
      <c r="H15244" s="518" t="s">
        <v>339</v>
      </c>
      <c r="I15244" s="518">
        <v>744482</v>
      </c>
    </row>
    <row r="15245" spans="1:9" x14ac:dyDescent="0.2">
      <c r="A15245" s="518" t="s">
        <v>144</v>
      </c>
      <c r="B15245" s="518">
        <v>744516</v>
      </c>
      <c r="C15245" s="518" t="s">
        <v>2660</v>
      </c>
      <c r="D15245" s="518" t="s">
        <v>3389</v>
      </c>
      <c r="E15245" s="859">
        <v>31</v>
      </c>
      <c r="F15245" s="859">
        <v>0</v>
      </c>
      <c r="G15245" s="518" t="s">
        <v>128</v>
      </c>
      <c r="H15245" s="518" t="s">
        <v>144</v>
      </c>
      <c r="I15245" s="518">
        <v>744516</v>
      </c>
    </row>
    <row r="15246" spans="1:9" x14ac:dyDescent="0.2">
      <c r="A15246" s="518" t="s">
        <v>256</v>
      </c>
      <c r="B15246" s="518">
        <v>744557</v>
      </c>
      <c r="C15246" s="518" t="s">
        <v>2660</v>
      </c>
      <c r="D15246" s="518" t="s">
        <v>3390</v>
      </c>
      <c r="E15246" s="859">
        <v>27</v>
      </c>
      <c r="F15246" s="859">
        <v>0</v>
      </c>
      <c r="G15246" s="518" t="s">
        <v>128</v>
      </c>
      <c r="H15246" s="518" t="s">
        <v>256</v>
      </c>
      <c r="I15246" s="518">
        <v>744557</v>
      </c>
    </row>
    <row r="15247" spans="1:9" x14ac:dyDescent="0.2">
      <c r="A15247" s="518" t="s">
        <v>388</v>
      </c>
      <c r="B15247" s="518">
        <v>744631</v>
      </c>
      <c r="C15247" s="518" t="s">
        <v>2660</v>
      </c>
      <c r="D15247" s="518" t="s">
        <v>7852</v>
      </c>
      <c r="E15247" s="859">
        <v>18</v>
      </c>
      <c r="F15247" s="859">
        <v>16</v>
      </c>
      <c r="G15247" s="518" t="s">
        <v>128</v>
      </c>
      <c r="H15247" s="518" t="s">
        <v>388</v>
      </c>
      <c r="I15247" s="518">
        <v>744631</v>
      </c>
    </row>
    <row r="15248" spans="1:9" x14ac:dyDescent="0.2">
      <c r="A15248" s="518" t="s">
        <v>164</v>
      </c>
      <c r="B15248" s="518">
        <v>744698</v>
      </c>
      <c r="C15248" s="518" t="s">
        <v>2660</v>
      </c>
      <c r="D15248" s="518" t="s">
        <v>3434</v>
      </c>
      <c r="E15248" s="859">
        <v>31</v>
      </c>
      <c r="F15248" s="859">
        <v>0</v>
      </c>
      <c r="G15248" s="518" t="s">
        <v>128</v>
      </c>
      <c r="H15248" s="518" t="s">
        <v>164</v>
      </c>
      <c r="I15248" s="518">
        <v>744698</v>
      </c>
    </row>
    <row r="15249" spans="1:9" x14ac:dyDescent="0.2">
      <c r="A15249" s="518" t="s">
        <v>296</v>
      </c>
      <c r="B15249" s="518">
        <v>744813</v>
      </c>
      <c r="C15249" s="518" t="s">
        <v>2660</v>
      </c>
      <c r="D15249" s="518" t="s">
        <v>2033</v>
      </c>
      <c r="E15249" s="859">
        <v>30</v>
      </c>
      <c r="F15249" s="859">
        <v>28</v>
      </c>
      <c r="G15249" s="518" t="s">
        <v>128</v>
      </c>
      <c r="H15249" s="518" t="s">
        <v>296</v>
      </c>
      <c r="I15249" s="518">
        <v>744813</v>
      </c>
    </row>
    <row r="15250" spans="1:9" x14ac:dyDescent="0.2">
      <c r="A15250" s="518" t="s">
        <v>256</v>
      </c>
      <c r="B15250" s="518">
        <v>744821</v>
      </c>
      <c r="C15250" s="518" t="s">
        <v>2660</v>
      </c>
      <c r="D15250" s="518" t="s">
        <v>1342</v>
      </c>
      <c r="E15250" s="859">
        <v>30</v>
      </c>
      <c r="F15250" s="859">
        <v>17</v>
      </c>
      <c r="G15250" s="518" t="s">
        <v>128</v>
      </c>
      <c r="H15250" s="518" t="s">
        <v>256</v>
      </c>
      <c r="I15250" s="518">
        <v>744821</v>
      </c>
    </row>
    <row r="15251" spans="1:9" x14ac:dyDescent="0.2">
      <c r="A15251" s="518" t="s">
        <v>296</v>
      </c>
      <c r="B15251" s="518">
        <v>744839</v>
      </c>
      <c r="C15251" s="518" t="s">
        <v>2660</v>
      </c>
      <c r="D15251" s="518" t="s">
        <v>4660</v>
      </c>
      <c r="E15251" s="859">
        <v>19</v>
      </c>
      <c r="F15251" s="859">
        <v>17</v>
      </c>
      <c r="G15251" s="518" t="s">
        <v>128</v>
      </c>
      <c r="H15251" s="518" t="s">
        <v>296</v>
      </c>
      <c r="I15251" s="518">
        <v>744839</v>
      </c>
    </row>
    <row r="15252" spans="1:9" x14ac:dyDescent="0.2">
      <c r="A15252" s="518" t="s">
        <v>256</v>
      </c>
      <c r="B15252" s="518">
        <v>744847</v>
      </c>
      <c r="C15252" s="518" t="s">
        <v>2660</v>
      </c>
      <c r="D15252" s="518" t="s">
        <v>1342</v>
      </c>
      <c r="E15252" s="859">
        <v>29</v>
      </c>
      <c r="F15252" s="859">
        <v>19</v>
      </c>
      <c r="G15252" s="518" t="s">
        <v>128</v>
      </c>
      <c r="H15252" s="518" t="s">
        <v>256</v>
      </c>
      <c r="I15252" s="518">
        <v>744847</v>
      </c>
    </row>
    <row r="15253" spans="1:9" x14ac:dyDescent="0.2">
      <c r="A15253" s="518" t="s">
        <v>256</v>
      </c>
      <c r="B15253" s="518">
        <v>745000</v>
      </c>
      <c r="C15253" s="518" t="s">
        <v>2660</v>
      </c>
      <c r="D15253" s="518" t="s">
        <v>1342</v>
      </c>
      <c r="E15253" s="859">
        <v>35</v>
      </c>
      <c r="F15253" s="859">
        <v>7</v>
      </c>
      <c r="G15253" s="518" t="s">
        <v>128</v>
      </c>
      <c r="H15253" s="518" t="s">
        <v>256</v>
      </c>
      <c r="I15253" s="518">
        <v>745000</v>
      </c>
    </row>
    <row r="15254" spans="1:9" x14ac:dyDescent="0.2">
      <c r="A15254" s="518" t="s">
        <v>256</v>
      </c>
      <c r="B15254" s="518">
        <v>745018</v>
      </c>
      <c r="C15254" s="518" t="s">
        <v>2660</v>
      </c>
      <c r="D15254" s="518" t="s">
        <v>1342</v>
      </c>
      <c r="E15254" s="859">
        <v>36</v>
      </c>
      <c r="F15254" s="859">
        <v>3</v>
      </c>
      <c r="G15254" s="518" t="s">
        <v>128</v>
      </c>
      <c r="H15254" s="518" t="s">
        <v>256</v>
      </c>
      <c r="I15254" s="518">
        <v>745018</v>
      </c>
    </row>
    <row r="15255" spans="1:9" x14ac:dyDescent="0.2">
      <c r="A15255" s="518" t="s">
        <v>256</v>
      </c>
      <c r="B15255" s="518">
        <v>745026</v>
      </c>
      <c r="C15255" s="518" t="s">
        <v>2660</v>
      </c>
      <c r="D15255" s="518" t="s">
        <v>1342</v>
      </c>
      <c r="E15255" s="859">
        <v>36</v>
      </c>
      <c r="F15255" s="859">
        <v>4</v>
      </c>
      <c r="G15255" s="518" t="s">
        <v>128</v>
      </c>
      <c r="H15255" s="518" t="s">
        <v>256</v>
      </c>
      <c r="I15255" s="518">
        <v>745026</v>
      </c>
    </row>
    <row r="15256" spans="1:9" x14ac:dyDescent="0.2">
      <c r="A15256" s="518" t="s">
        <v>179</v>
      </c>
      <c r="B15256" s="518">
        <v>745158</v>
      </c>
      <c r="C15256" s="518" t="s">
        <v>2660</v>
      </c>
      <c r="D15256" s="518" t="s">
        <v>3000</v>
      </c>
      <c r="E15256" s="859">
        <v>30</v>
      </c>
      <c r="F15256" s="859">
        <v>0</v>
      </c>
      <c r="G15256" s="518" t="s">
        <v>128</v>
      </c>
      <c r="H15256" s="518" t="s">
        <v>179</v>
      </c>
      <c r="I15256" s="518">
        <v>745158</v>
      </c>
    </row>
    <row r="15257" spans="1:9" x14ac:dyDescent="0.2">
      <c r="A15257" s="518" t="s">
        <v>256</v>
      </c>
      <c r="B15257" s="518">
        <v>745166</v>
      </c>
      <c r="C15257" s="518" t="s">
        <v>2660</v>
      </c>
      <c r="D15257" s="518" t="s">
        <v>7353</v>
      </c>
      <c r="E15257" s="859">
        <v>35</v>
      </c>
      <c r="F15257" s="859">
        <v>20</v>
      </c>
      <c r="G15257" s="518" t="s">
        <v>128</v>
      </c>
      <c r="H15257" s="518" t="s">
        <v>256</v>
      </c>
      <c r="I15257" s="518">
        <v>745166</v>
      </c>
    </row>
    <row r="15258" spans="1:9" x14ac:dyDescent="0.2">
      <c r="A15258" s="518" t="s">
        <v>256</v>
      </c>
      <c r="B15258" s="518">
        <v>745174</v>
      </c>
      <c r="C15258" s="518" t="s">
        <v>2660</v>
      </c>
      <c r="D15258" s="518" t="s">
        <v>9887</v>
      </c>
      <c r="E15258" s="859">
        <v>35</v>
      </c>
      <c r="F15258" s="859">
        <v>0</v>
      </c>
      <c r="G15258" s="518" t="s">
        <v>128</v>
      </c>
      <c r="H15258" s="518" t="s">
        <v>256</v>
      </c>
      <c r="I15258" s="518">
        <v>745174</v>
      </c>
    </row>
    <row r="15259" spans="1:9" x14ac:dyDescent="0.2">
      <c r="A15259" s="518" t="s">
        <v>256</v>
      </c>
      <c r="B15259" s="518">
        <v>745190</v>
      </c>
      <c r="C15259" s="518" t="s">
        <v>2660</v>
      </c>
      <c r="D15259" s="518" t="s">
        <v>9888</v>
      </c>
      <c r="E15259" s="859">
        <v>24</v>
      </c>
      <c r="F15259" s="859">
        <v>0</v>
      </c>
      <c r="G15259" s="518" t="s">
        <v>128</v>
      </c>
      <c r="H15259" s="518" t="s">
        <v>256</v>
      </c>
      <c r="I15259" s="518">
        <v>745190</v>
      </c>
    </row>
    <row r="15260" spans="1:9" x14ac:dyDescent="0.2">
      <c r="A15260" s="518" t="s">
        <v>256</v>
      </c>
      <c r="B15260" s="518">
        <v>745240</v>
      </c>
      <c r="C15260" s="518" t="s">
        <v>2660</v>
      </c>
      <c r="D15260" s="518" t="s">
        <v>7353</v>
      </c>
      <c r="E15260" s="859">
        <v>35</v>
      </c>
      <c r="F15260" s="859">
        <v>0</v>
      </c>
      <c r="G15260" s="518" t="s">
        <v>128</v>
      </c>
      <c r="H15260" s="518" t="s">
        <v>256</v>
      </c>
      <c r="I15260" s="518">
        <v>745240</v>
      </c>
    </row>
    <row r="15261" spans="1:9" x14ac:dyDescent="0.2">
      <c r="A15261" s="518" t="s">
        <v>256</v>
      </c>
      <c r="B15261" s="518">
        <v>745265</v>
      </c>
      <c r="C15261" s="518" t="s">
        <v>2660</v>
      </c>
      <c r="D15261" s="518" t="s">
        <v>9887</v>
      </c>
      <c r="E15261" s="859">
        <v>34</v>
      </c>
      <c r="F15261" s="859">
        <v>0</v>
      </c>
      <c r="G15261" s="518" t="s">
        <v>128</v>
      </c>
      <c r="H15261" s="518" t="s">
        <v>256</v>
      </c>
      <c r="I15261" s="518">
        <v>745265</v>
      </c>
    </row>
    <row r="15262" spans="1:9" x14ac:dyDescent="0.2">
      <c r="A15262" s="518" t="s">
        <v>256</v>
      </c>
      <c r="B15262" s="518">
        <v>745281</v>
      </c>
      <c r="C15262" s="518" t="s">
        <v>2660</v>
      </c>
      <c r="D15262" s="518" t="s">
        <v>9889</v>
      </c>
      <c r="E15262" s="859">
        <v>35</v>
      </c>
      <c r="F15262" s="859">
        <v>0</v>
      </c>
      <c r="G15262" s="518" t="s">
        <v>128</v>
      </c>
      <c r="H15262" s="518" t="s">
        <v>256</v>
      </c>
      <c r="I15262" s="518">
        <v>745281</v>
      </c>
    </row>
    <row r="15263" spans="1:9" x14ac:dyDescent="0.2">
      <c r="A15263" s="518" t="s">
        <v>147</v>
      </c>
      <c r="B15263" s="518">
        <v>745299</v>
      </c>
      <c r="C15263" s="518" t="s">
        <v>2660</v>
      </c>
      <c r="D15263" s="518" t="s">
        <v>3041</v>
      </c>
      <c r="E15263" s="859">
        <v>28</v>
      </c>
      <c r="F15263" s="859">
        <v>0</v>
      </c>
      <c r="G15263" s="518" t="s">
        <v>128</v>
      </c>
      <c r="H15263" s="518" t="s">
        <v>147</v>
      </c>
      <c r="I15263" s="518">
        <v>745299</v>
      </c>
    </row>
    <row r="15264" spans="1:9" x14ac:dyDescent="0.2">
      <c r="A15264" s="518" t="s">
        <v>256</v>
      </c>
      <c r="B15264" s="518">
        <v>745307</v>
      </c>
      <c r="C15264" s="518" t="s">
        <v>2660</v>
      </c>
      <c r="D15264" s="518" t="s">
        <v>9890</v>
      </c>
      <c r="E15264" s="859">
        <v>35</v>
      </c>
      <c r="F15264" s="859">
        <v>0</v>
      </c>
      <c r="G15264" s="518" t="s">
        <v>128</v>
      </c>
      <c r="H15264" s="518" t="s">
        <v>256</v>
      </c>
      <c r="I15264" s="518">
        <v>745307</v>
      </c>
    </row>
    <row r="15265" spans="1:9" x14ac:dyDescent="0.2">
      <c r="A15265" s="518" t="s">
        <v>256</v>
      </c>
      <c r="B15265" s="518">
        <v>745349</v>
      </c>
      <c r="C15265" s="518" t="s">
        <v>2660</v>
      </c>
      <c r="D15265" s="518" t="s">
        <v>9891</v>
      </c>
      <c r="E15265" s="859">
        <v>35</v>
      </c>
      <c r="F15265" s="859">
        <v>0</v>
      </c>
      <c r="G15265" s="518" t="s">
        <v>128</v>
      </c>
      <c r="H15265" s="518" t="s">
        <v>256</v>
      </c>
      <c r="I15265" s="518">
        <v>745349</v>
      </c>
    </row>
    <row r="15266" spans="1:9" x14ac:dyDescent="0.2">
      <c r="A15266" s="518" t="s">
        <v>179</v>
      </c>
      <c r="B15266" s="518">
        <v>745406</v>
      </c>
      <c r="C15266" s="518" t="s">
        <v>2660</v>
      </c>
      <c r="D15266" s="518" t="s">
        <v>3042</v>
      </c>
      <c r="E15266" s="859">
        <v>35</v>
      </c>
      <c r="F15266" s="859">
        <v>0</v>
      </c>
      <c r="G15266" s="518" t="s">
        <v>128</v>
      </c>
      <c r="H15266" s="518" t="s">
        <v>179</v>
      </c>
      <c r="I15266" s="518">
        <v>745406</v>
      </c>
    </row>
    <row r="15267" spans="1:9" x14ac:dyDescent="0.2">
      <c r="A15267" s="518" t="s">
        <v>179</v>
      </c>
      <c r="B15267" s="518">
        <v>745422</v>
      </c>
      <c r="C15267" s="518" t="s">
        <v>2660</v>
      </c>
      <c r="D15267" s="518" t="s">
        <v>3043</v>
      </c>
      <c r="E15267" s="859">
        <v>30</v>
      </c>
      <c r="F15267" s="859">
        <v>0</v>
      </c>
      <c r="G15267" s="518" t="s">
        <v>128</v>
      </c>
      <c r="H15267" s="518" t="s">
        <v>179</v>
      </c>
      <c r="I15267" s="518">
        <v>745422</v>
      </c>
    </row>
    <row r="15268" spans="1:9" x14ac:dyDescent="0.2">
      <c r="A15268" s="518" t="s">
        <v>164</v>
      </c>
      <c r="B15268" s="518">
        <v>745505</v>
      </c>
      <c r="C15268" s="518" t="s">
        <v>2660</v>
      </c>
      <c r="D15268" s="518" t="s">
        <v>8997</v>
      </c>
      <c r="E15268" s="859">
        <v>21</v>
      </c>
      <c r="F15268" s="859">
        <v>0</v>
      </c>
      <c r="G15268" s="518" t="s">
        <v>128</v>
      </c>
      <c r="H15268" s="518" t="s">
        <v>164</v>
      </c>
      <c r="I15268" s="518">
        <v>745505</v>
      </c>
    </row>
    <row r="15269" spans="1:9" x14ac:dyDescent="0.2">
      <c r="A15269" s="518" t="s">
        <v>386</v>
      </c>
      <c r="B15269" s="518">
        <v>745521</v>
      </c>
      <c r="C15269" s="518" t="s">
        <v>2660</v>
      </c>
      <c r="D15269" s="518" t="s">
        <v>3085</v>
      </c>
      <c r="E15269" s="859">
        <v>35</v>
      </c>
      <c r="F15269" s="859">
        <v>35</v>
      </c>
      <c r="G15269" s="518" t="s">
        <v>128</v>
      </c>
      <c r="H15269" s="518" t="s">
        <v>386</v>
      </c>
      <c r="I15269" s="518">
        <v>745521</v>
      </c>
    </row>
    <row r="15270" spans="1:9" x14ac:dyDescent="0.2">
      <c r="A15270" s="518" t="s">
        <v>373</v>
      </c>
      <c r="B15270" s="518">
        <v>745539</v>
      </c>
      <c r="C15270" s="518" t="s">
        <v>2660</v>
      </c>
      <c r="D15270" s="518" t="s">
        <v>8850</v>
      </c>
      <c r="E15270" s="859">
        <v>16</v>
      </c>
      <c r="F15270" s="859">
        <v>0</v>
      </c>
      <c r="G15270" s="518" t="s">
        <v>128</v>
      </c>
      <c r="H15270" s="518" t="s">
        <v>373</v>
      </c>
      <c r="I15270" s="518">
        <v>745539</v>
      </c>
    </row>
    <row r="15271" spans="1:9" x14ac:dyDescent="0.2">
      <c r="A15271" s="518" t="s">
        <v>349</v>
      </c>
      <c r="B15271" s="518">
        <v>745547</v>
      </c>
      <c r="C15271" s="518" t="s">
        <v>2660</v>
      </c>
      <c r="D15271" s="518" t="s">
        <v>3086</v>
      </c>
      <c r="E15271" s="859">
        <v>36</v>
      </c>
      <c r="F15271" s="859">
        <v>0</v>
      </c>
      <c r="G15271" s="518" t="s">
        <v>128</v>
      </c>
      <c r="H15271" s="518" t="s">
        <v>349</v>
      </c>
      <c r="I15271" s="518">
        <v>745547</v>
      </c>
    </row>
    <row r="15272" spans="1:9" x14ac:dyDescent="0.2">
      <c r="A15272" s="518" t="s">
        <v>181</v>
      </c>
      <c r="B15272" s="518">
        <v>745588</v>
      </c>
      <c r="C15272" s="518" t="s">
        <v>2660</v>
      </c>
      <c r="D15272" s="518" t="s">
        <v>3087</v>
      </c>
      <c r="E15272" s="859">
        <v>31</v>
      </c>
      <c r="F15272" s="859">
        <v>0</v>
      </c>
      <c r="G15272" s="518" t="s">
        <v>128</v>
      </c>
      <c r="H15272" s="518" t="s">
        <v>181</v>
      </c>
      <c r="I15272" s="518">
        <v>745588</v>
      </c>
    </row>
    <row r="15273" spans="1:9" x14ac:dyDescent="0.2">
      <c r="A15273" s="518" t="s">
        <v>181</v>
      </c>
      <c r="B15273" s="518">
        <v>745604</v>
      </c>
      <c r="C15273" s="518" t="s">
        <v>2660</v>
      </c>
      <c r="D15273" s="518" t="s">
        <v>3088</v>
      </c>
      <c r="E15273" s="859">
        <v>19</v>
      </c>
      <c r="F15273" s="859">
        <v>0</v>
      </c>
      <c r="G15273" s="518" t="s">
        <v>128</v>
      </c>
      <c r="H15273" s="518" t="s">
        <v>181</v>
      </c>
      <c r="I15273" s="518">
        <v>745604</v>
      </c>
    </row>
    <row r="15274" spans="1:9" x14ac:dyDescent="0.2">
      <c r="A15274" s="518" t="s">
        <v>181</v>
      </c>
      <c r="B15274" s="518">
        <v>745612</v>
      </c>
      <c r="C15274" s="518" t="s">
        <v>2660</v>
      </c>
      <c r="D15274" s="518" t="s">
        <v>3089</v>
      </c>
      <c r="E15274" s="859">
        <v>27</v>
      </c>
      <c r="F15274" s="859">
        <v>0</v>
      </c>
      <c r="G15274" s="518" t="s">
        <v>128</v>
      </c>
      <c r="H15274" s="518" t="s">
        <v>181</v>
      </c>
      <c r="I15274" s="518">
        <v>745612</v>
      </c>
    </row>
    <row r="15275" spans="1:9" x14ac:dyDescent="0.2">
      <c r="A15275" s="518" t="s">
        <v>322</v>
      </c>
      <c r="B15275" s="518">
        <v>745638</v>
      </c>
      <c r="C15275" s="518" t="s">
        <v>2660</v>
      </c>
      <c r="D15275" s="518" t="s">
        <v>8885</v>
      </c>
      <c r="E15275" s="859">
        <v>36</v>
      </c>
      <c r="F15275" s="859">
        <v>0</v>
      </c>
      <c r="G15275" s="518" t="s">
        <v>128</v>
      </c>
      <c r="H15275" s="518" t="s">
        <v>322</v>
      </c>
      <c r="I15275" s="518">
        <v>745638</v>
      </c>
    </row>
    <row r="15276" spans="1:9" x14ac:dyDescent="0.2">
      <c r="A15276" s="518" t="s">
        <v>181</v>
      </c>
      <c r="B15276" s="518">
        <v>745653</v>
      </c>
      <c r="C15276" s="518" t="s">
        <v>2660</v>
      </c>
      <c r="D15276" s="518" t="s">
        <v>3135</v>
      </c>
      <c r="E15276" s="859">
        <v>31</v>
      </c>
      <c r="F15276" s="859">
        <v>17</v>
      </c>
      <c r="G15276" s="518" t="s">
        <v>128</v>
      </c>
      <c r="H15276" s="518" t="s">
        <v>181</v>
      </c>
      <c r="I15276" s="518">
        <v>745653</v>
      </c>
    </row>
    <row r="15277" spans="1:9" x14ac:dyDescent="0.2">
      <c r="A15277" s="518" t="s">
        <v>181</v>
      </c>
      <c r="B15277" s="518">
        <v>745679</v>
      </c>
      <c r="C15277" s="518" t="s">
        <v>2660</v>
      </c>
      <c r="D15277" s="518" t="s">
        <v>3136</v>
      </c>
      <c r="E15277" s="859">
        <v>35</v>
      </c>
      <c r="F15277" s="859">
        <v>0</v>
      </c>
      <c r="G15277" s="518" t="s">
        <v>128</v>
      </c>
      <c r="H15277" s="518" t="s">
        <v>181</v>
      </c>
      <c r="I15277" s="518">
        <v>745679</v>
      </c>
    </row>
    <row r="15278" spans="1:9" x14ac:dyDescent="0.2">
      <c r="A15278" s="518" t="s">
        <v>181</v>
      </c>
      <c r="B15278" s="518">
        <v>745687</v>
      </c>
      <c r="C15278" s="518" t="s">
        <v>2660</v>
      </c>
      <c r="D15278" s="518" t="s">
        <v>3137</v>
      </c>
      <c r="E15278" s="859">
        <v>21</v>
      </c>
      <c r="F15278" s="859">
        <v>34</v>
      </c>
      <c r="G15278" s="518" t="s">
        <v>128</v>
      </c>
      <c r="H15278" s="518" t="s">
        <v>181</v>
      </c>
      <c r="I15278" s="518">
        <v>745687</v>
      </c>
    </row>
    <row r="15279" spans="1:9" x14ac:dyDescent="0.2">
      <c r="A15279" s="518" t="s">
        <v>181</v>
      </c>
      <c r="B15279" s="518">
        <v>745695</v>
      </c>
      <c r="C15279" s="518" t="s">
        <v>2660</v>
      </c>
      <c r="D15279" s="518" t="s">
        <v>3138</v>
      </c>
      <c r="E15279" s="859">
        <v>33</v>
      </c>
      <c r="F15279" s="859">
        <v>0</v>
      </c>
      <c r="G15279" s="518" t="s">
        <v>128</v>
      </c>
      <c r="H15279" s="518" t="s">
        <v>181</v>
      </c>
      <c r="I15279" s="518">
        <v>745695</v>
      </c>
    </row>
    <row r="15280" spans="1:9" x14ac:dyDescent="0.2">
      <c r="A15280" s="518" t="s">
        <v>181</v>
      </c>
      <c r="B15280" s="518">
        <v>745778</v>
      </c>
      <c r="C15280" s="518" t="s">
        <v>2660</v>
      </c>
      <c r="D15280" s="518" t="s">
        <v>3139</v>
      </c>
      <c r="E15280" s="859">
        <v>36</v>
      </c>
      <c r="F15280" s="859">
        <v>0</v>
      </c>
      <c r="G15280" s="518" t="s">
        <v>128</v>
      </c>
      <c r="H15280" s="518" t="s">
        <v>181</v>
      </c>
      <c r="I15280" s="518">
        <v>745778</v>
      </c>
    </row>
    <row r="15281" spans="1:9" x14ac:dyDescent="0.2">
      <c r="A15281" s="518" t="s">
        <v>292</v>
      </c>
      <c r="B15281" s="518">
        <v>745836</v>
      </c>
      <c r="C15281" s="518" t="s">
        <v>2660</v>
      </c>
      <c r="D15281" s="518" t="s">
        <v>3176</v>
      </c>
      <c r="E15281" s="859">
        <v>21</v>
      </c>
      <c r="F15281" s="859">
        <v>0</v>
      </c>
      <c r="G15281" s="518" t="s">
        <v>128</v>
      </c>
      <c r="H15281" s="518" t="s">
        <v>292</v>
      </c>
      <c r="I15281" s="518">
        <v>745836</v>
      </c>
    </row>
    <row r="15282" spans="1:9" x14ac:dyDescent="0.2">
      <c r="A15282" s="518" t="s">
        <v>196</v>
      </c>
      <c r="B15282" s="518">
        <v>745851</v>
      </c>
      <c r="C15282" s="518" t="s">
        <v>2660</v>
      </c>
      <c r="D15282" s="518" t="s">
        <v>3177</v>
      </c>
      <c r="E15282" s="859">
        <v>34</v>
      </c>
      <c r="F15282" s="859">
        <v>0</v>
      </c>
      <c r="G15282" s="518" t="s">
        <v>128</v>
      </c>
      <c r="H15282" s="518" t="s">
        <v>196</v>
      </c>
      <c r="I15282" s="518">
        <v>745851</v>
      </c>
    </row>
    <row r="15283" spans="1:9" x14ac:dyDescent="0.2">
      <c r="A15283" s="518" t="s">
        <v>196</v>
      </c>
      <c r="B15283" s="518">
        <v>745869</v>
      </c>
      <c r="C15283" s="518" t="s">
        <v>2660</v>
      </c>
      <c r="D15283" s="518" t="s">
        <v>3178</v>
      </c>
      <c r="E15283" s="859">
        <v>35</v>
      </c>
      <c r="F15283" s="859">
        <v>0</v>
      </c>
      <c r="G15283" s="518" t="s">
        <v>128</v>
      </c>
      <c r="H15283" s="518" t="s">
        <v>196</v>
      </c>
      <c r="I15283" s="518">
        <v>745869</v>
      </c>
    </row>
    <row r="15284" spans="1:9" x14ac:dyDescent="0.2">
      <c r="A15284" s="518" t="s">
        <v>288</v>
      </c>
      <c r="B15284" s="518">
        <v>745893</v>
      </c>
      <c r="C15284" s="518" t="s">
        <v>2660</v>
      </c>
      <c r="D15284" s="518" t="s">
        <v>3179</v>
      </c>
      <c r="E15284" s="859">
        <v>24</v>
      </c>
      <c r="F15284" s="859">
        <v>24</v>
      </c>
      <c r="G15284" s="518" t="s">
        <v>128</v>
      </c>
      <c r="H15284" s="518" t="s">
        <v>288</v>
      </c>
      <c r="I15284" s="518">
        <v>745893</v>
      </c>
    </row>
    <row r="15285" spans="1:9" x14ac:dyDescent="0.2">
      <c r="A15285" s="518" t="s">
        <v>179</v>
      </c>
      <c r="B15285" s="518">
        <v>745935</v>
      </c>
      <c r="C15285" s="518" t="s">
        <v>2660</v>
      </c>
      <c r="D15285" s="518" t="s">
        <v>3180</v>
      </c>
      <c r="E15285" s="859">
        <v>32</v>
      </c>
      <c r="F15285" s="859">
        <v>0</v>
      </c>
      <c r="G15285" s="518" t="s">
        <v>128</v>
      </c>
      <c r="H15285" s="518" t="s">
        <v>179</v>
      </c>
      <c r="I15285" s="518">
        <v>745935</v>
      </c>
    </row>
    <row r="15286" spans="1:9" x14ac:dyDescent="0.2">
      <c r="A15286" s="518" t="s">
        <v>217</v>
      </c>
      <c r="B15286" s="518">
        <v>746016</v>
      </c>
      <c r="C15286" s="518" t="s">
        <v>2660</v>
      </c>
      <c r="D15286" s="518" t="s">
        <v>2669</v>
      </c>
      <c r="E15286" s="859">
        <v>27</v>
      </c>
      <c r="F15286" s="859">
        <v>0</v>
      </c>
      <c r="G15286" s="518" t="s">
        <v>128</v>
      </c>
      <c r="H15286" s="518" t="s">
        <v>217</v>
      </c>
      <c r="I15286" s="518">
        <v>746016</v>
      </c>
    </row>
    <row r="15287" spans="1:9" x14ac:dyDescent="0.2">
      <c r="A15287" s="518" t="s">
        <v>292</v>
      </c>
      <c r="B15287" s="518">
        <v>746032</v>
      </c>
      <c r="C15287" s="518" t="s">
        <v>2660</v>
      </c>
      <c r="D15287" s="518" t="s">
        <v>3222</v>
      </c>
      <c r="E15287" s="859">
        <v>31</v>
      </c>
      <c r="F15287" s="859">
        <v>0</v>
      </c>
      <c r="G15287" s="518" t="s">
        <v>128</v>
      </c>
      <c r="H15287" s="518" t="s">
        <v>292</v>
      </c>
      <c r="I15287" s="518">
        <v>746032</v>
      </c>
    </row>
    <row r="15288" spans="1:9" x14ac:dyDescent="0.2">
      <c r="A15288" s="518" t="s">
        <v>237</v>
      </c>
      <c r="B15288" s="518">
        <v>746040</v>
      </c>
      <c r="C15288" s="518" t="s">
        <v>2660</v>
      </c>
      <c r="D15288" s="518" t="s">
        <v>7354</v>
      </c>
      <c r="E15288" s="859">
        <v>11</v>
      </c>
      <c r="F15288" s="859">
        <v>11</v>
      </c>
      <c r="G15288" s="518" t="s">
        <v>128</v>
      </c>
      <c r="H15288" s="518" t="s">
        <v>237</v>
      </c>
      <c r="I15288" s="518">
        <v>746040</v>
      </c>
    </row>
    <row r="15289" spans="1:9" x14ac:dyDescent="0.2">
      <c r="A15289" s="518" t="s">
        <v>256</v>
      </c>
      <c r="B15289" s="518">
        <v>746123</v>
      </c>
      <c r="C15289" s="518" t="s">
        <v>2660</v>
      </c>
      <c r="D15289" s="518" t="s">
        <v>3261</v>
      </c>
      <c r="E15289" s="859">
        <v>32</v>
      </c>
      <c r="F15289" s="859">
        <v>0</v>
      </c>
      <c r="G15289" s="518" t="s">
        <v>128</v>
      </c>
      <c r="H15289" s="518" t="s">
        <v>256</v>
      </c>
      <c r="I15289" s="518">
        <v>746123</v>
      </c>
    </row>
    <row r="15290" spans="1:9" x14ac:dyDescent="0.2">
      <c r="A15290" s="518" t="s">
        <v>256</v>
      </c>
      <c r="B15290" s="518">
        <v>746131</v>
      </c>
      <c r="C15290" s="518" t="s">
        <v>2660</v>
      </c>
      <c r="D15290" s="518" t="s">
        <v>3261</v>
      </c>
      <c r="E15290" s="859">
        <v>30</v>
      </c>
      <c r="F15290" s="859">
        <v>0</v>
      </c>
      <c r="G15290" s="518" t="s">
        <v>128</v>
      </c>
      <c r="H15290" s="518" t="s">
        <v>256</v>
      </c>
      <c r="I15290" s="518">
        <v>746131</v>
      </c>
    </row>
    <row r="15291" spans="1:9" x14ac:dyDescent="0.2">
      <c r="A15291" s="518" t="s">
        <v>256</v>
      </c>
      <c r="B15291" s="518">
        <v>746149</v>
      </c>
      <c r="C15291" s="518" t="s">
        <v>2660</v>
      </c>
      <c r="D15291" s="518" t="s">
        <v>1385</v>
      </c>
      <c r="E15291" s="859">
        <v>20</v>
      </c>
      <c r="F15291" s="859">
        <v>20</v>
      </c>
      <c r="G15291" s="518" t="s">
        <v>128</v>
      </c>
      <c r="H15291" s="518" t="s">
        <v>256</v>
      </c>
      <c r="I15291" s="518">
        <v>746149</v>
      </c>
    </row>
    <row r="15292" spans="1:9" x14ac:dyDescent="0.2">
      <c r="A15292" s="518" t="s">
        <v>256</v>
      </c>
      <c r="B15292" s="518">
        <v>746206</v>
      </c>
      <c r="C15292" s="518" t="s">
        <v>2660</v>
      </c>
      <c r="D15292" s="518" t="s">
        <v>9892</v>
      </c>
      <c r="E15292" s="859">
        <v>30</v>
      </c>
      <c r="F15292" s="859">
        <v>0</v>
      </c>
      <c r="G15292" s="518" t="s">
        <v>128</v>
      </c>
      <c r="H15292" s="518" t="s">
        <v>256</v>
      </c>
      <c r="I15292" s="518">
        <v>746206</v>
      </c>
    </row>
    <row r="15293" spans="1:9" x14ac:dyDescent="0.2">
      <c r="A15293" s="518" t="s">
        <v>256</v>
      </c>
      <c r="B15293" s="518">
        <v>746214</v>
      </c>
      <c r="C15293" s="518" t="s">
        <v>2660</v>
      </c>
      <c r="D15293" s="518" t="s">
        <v>9893</v>
      </c>
      <c r="E15293" s="859">
        <v>30</v>
      </c>
      <c r="F15293" s="859">
        <v>0</v>
      </c>
      <c r="G15293" s="518" t="s">
        <v>128</v>
      </c>
      <c r="H15293" s="518" t="s">
        <v>256</v>
      </c>
      <c r="I15293" s="518">
        <v>746214</v>
      </c>
    </row>
    <row r="15294" spans="1:9" x14ac:dyDescent="0.2">
      <c r="A15294" s="518" t="s">
        <v>256</v>
      </c>
      <c r="B15294" s="518">
        <v>746222</v>
      </c>
      <c r="C15294" s="518" t="s">
        <v>2660</v>
      </c>
      <c r="D15294" s="518" t="s">
        <v>9894</v>
      </c>
      <c r="E15294" s="859">
        <v>27</v>
      </c>
      <c r="F15294" s="859">
        <v>27</v>
      </c>
      <c r="G15294" s="518" t="s">
        <v>128</v>
      </c>
      <c r="H15294" s="518" t="s">
        <v>256</v>
      </c>
      <c r="I15294" s="518">
        <v>746222</v>
      </c>
    </row>
    <row r="15295" spans="1:9" x14ac:dyDescent="0.2">
      <c r="A15295" s="518" t="s">
        <v>256</v>
      </c>
      <c r="B15295" s="518">
        <v>746230</v>
      </c>
      <c r="C15295" s="518" t="s">
        <v>2660</v>
      </c>
      <c r="D15295" s="518" t="s">
        <v>9895</v>
      </c>
      <c r="E15295" s="859">
        <v>36</v>
      </c>
      <c r="F15295" s="859">
        <v>0</v>
      </c>
      <c r="G15295" s="518" t="s">
        <v>128</v>
      </c>
      <c r="H15295" s="518" t="s">
        <v>256</v>
      </c>
      <c r="I15295" s="518">
        <v>746230</v>
      </c>
    </row>
    <row r="15296" spans="1:9" x14ac:dyDescent="0.2">
      <c r="A15296" s="518" t="s">
        <v>256</v>
      </c>
      <c r="B15296" s="518">
        <v>746248</v>
      </c>
      <c r="C15296" s="518" t="s">
        <v>2660</v>
      </c>
      <c r="D15296" s="518" t="s">
        <v>9896</v>
      </c>
      <c r="E15296" s="859">
        <v>30</v>
      </c>
      <c r="F15296" s="859">
        <v>0</v>
      </c>
      <c r="G15296" s="518" t="s">
        <v>128</v>
      </c>
      <c r="H15296" s="518" t="s">
        <v>256</v>
      </c>
      <c r="I15296" s="518">
        <v>746248</v>
      </c>
    </row>
    <row r="15297" spans="1:9" x14ac:dyDescent="0.2">
      <c r="A15297" s="518" t="s">
        <v>292</v>
      </c>
      <c r="B15297" s="518">
        <v>746339</v>
      </c>
      <c r="C15297" s="518" t="s">
        <v>2660</v>
      </c>
      <c r="D15297" s="518" t="s">
        <v>3222</v>
      </c>
      <c r="E15297" s="859">
        <v>35</v>
      </c>
      <c r="F15297" s="859">
        <v>0</v>
      </c>
      <c r="G15297" s="518" t="s">
        <v>128</v>
      </c>
      <c r="H15297" s="518" t="s">
        <v>292</v>
      </c>
      <c r="I15297" s="518">
        <v>746339</v>
      </c>
    </row>
    <row r="15298" spans="1:9" x14ac:dyDescent="0.2">
      <c r="A15298" s="518" t="s">
        <v>292</v>
      </c>
      <c r="B15298" s="518">
        <v>746396</v>
      </c>
      <c r="C15298" s="518" t="s">
        <v>2660</v>
      </c>
      <c r="D15298" s="518" t="s">
        <v>3222</v>
      </c>
      <c r="E15298" s="859">
        <v>34</v>
      </c>
      <c r="F15298" s="859">
        <v>0</v>
      </c>
      <c r="G15298" s="518" t="s">
        <v>128</v>
      </c>
      <c r="H15298" s="518" t="s">
        <v>292</v>
      </c>
      <c r="I15298" s="518">
        <v>746396</v>
      </c>
    </row>
    <row r="15299" spans="1:9" x14ac:dyDescent="0.2">
      <c r="A15299" s="518" t="s">
        <v>179</v>
      </c>
      <c r="B15299" s="518">
        <v>746420</v>
      </c>
      <c r="C15299" s="518" t="s">
        <v>2660</v>
      </c>
      <c r="D15299" s="518" t="s">
        <v>625</v>
      </c>
      <c r="E15299" s="859">
        <v>35</v>
      </c>
      <c r="F15299" s="859">
        <v>0</v>
      </c>
      <c r="G15299" s="518" t="s">
        <v>128</v>
      </c>
      <c r="H15299" s="518" t="s">
        <v>179</v>
      </c>
      <c r="I15299" s="518">
        <v>746420</v>
      </c>
    </row>
    <row r="15300" spans="1:9" x14ac:dyDescent="0.2">
      <c r="A15300" s="518" t="s">
        <v>179</v>
      </c>
      <c r="B15300" s="518">
        <v>746511</v>
      </c>
      <c r="C15300" s="518" t="s">
        <v>2660</v>
      </c>
      <c r="D15300" s="518" t="s">
        <v>3296</v>
      </c>
      <c r="E15300" s="859">
        <v>29</v>
      </c>
      <c r="F15300" s="859">
        <v>0</v>
      </c>
      <c r="G15300" s="518" t="s">
        <v>128</v>
      </c>
      <c r="H15300" s="518" t="s">
        <v>179</v>
      </c>
      <c r="I15300" s="518">
        <v>746511</v>
      </c>
    </row>
    <row r="15301" spans="1:9" x14ac:dyDescent="0.2">
      <c r="A15301" s="518" t="s">
        <v>256</v>
      </c>
      <c r="B15301" s="518">
        <v>746537</v>
      </c>
      <c r="C15301" s="518" t="s">
        <v>2660</v>
      </c>
      <c r="D15301" s="518" t="s">
        <v>9897</v>
      </c>
      <c r="E15301" s="859">
        <v>27</v>
      </c>
      <c r="F15301" s="859">
        <v>0</v>
      </c>
      <c r="G15301" s="518" t="s">
        <v>128</v>
      </c>
      <c r="H15301" s="518" t="s">
        <v>256</v>
      </c>
      <c r="I15301" s="518">
        <v>746537</v>
      </c>
    </row>
    <row r="15302" spans="1:9" x14ac:dyDescent="0.2">
      <c r="A15302" s="518" t="s">
        <v>319</v>
      </c>
      <c r="B15302" s="518">
        <v>746628</v>
      </c>
      <c r="C15302" s="518" t="s">
        <v>2660</v>
      </c>
      <c r="D15302" s="518" t="s">
        <v>3392</v>
      </c>
      <c r="E15302" s="859">
        <v>35</v>
      </c>
      <c r="F15302" s="859">
        <v>35</v>
      </c>
      <c r="G15302" s="518" t="s">
        <v>128</v>
      </c>
      <c r="H15302" s="518" t="s">
        <v>319</v>
      </c>
      <c r="I15302" s="518">
        <v>746628</v>
      </c>
    </row>
    <row r="15303" spans="1:9" x14ac:dyDescent="0.2">
      <c r="A15303" s="518" t="s">
        <v>256</v>
      </c>
      <c r="B15303" s="518">
        <v>746818</v>
      </c>
      <c r="C15303" s="518" t="s">
        <v>2660</v>
      </c>
      <c r="D15303" s="518" t="s">
        <v>9898</v>
      </c>
      <c r="E15303" s="859">
        <v>34</v>
      </c>
      <c r="F15303" s="859">
        <v>0</v>
      </c>
      <c r="G15303" s="518" t="s">
        <v>128</v>
      </c>
      <c r="H15303" s="518" t="s">
        <v>256</v>
      </c>
      <c r="I15303" s="518">
        <v>746818</v>
      </c>
    </row>
    <row r="15304" spans="1:9" x14ac:dyDescent="0.2">
      <c r="A15304" s="518" t="s">
        <v>256</v>
      </c>
      <c r="B15304" s="518">
        <v>746842</v>
      </c>
      <c r="C15304" s="518" t="s">
        <v>2660</v>
      </c>
      <c r="D15304" s="518" t="s">
        <v>9899</v>
      </c>
      <c r="E15304" s="859">
        <v>30</v>
      </c>
      <c r="F15304" s="859">
        <v>0</v>
      </c>
      <c r="G15304" s="518" t="s">
        <v>128</v>
      </c>
      <c r="H15304" s="518" t="s">
        <v>256</v>
      </c>
      <c r="I15304" s="518">
        <v>746842</v>
      </c>
    </row>
    <row r="15305" spans="1:9" x14ac:dyDescent="0.2">
      <c r="A15305" s="518" t="s">
        <v>256</v>
      </c>
      <c r="B15305" s="518">
        <v>746867</v>
      </c>
      <c r="C15305" s="518" t="s">
        <v>2660</v>
      </c>
      <c r="D15305" s="518" t="s">
        <v>9900</v>
      </c>
      <c r="E15305" s="859">
        <v>17</v>
      </c>
      <c r="F15305" s="859">
        <v>0</v>
      </c>
      <c r="G15305" s="518" t="s">
        <v>128</v>
      </c>
      <c r="H15305" s="518" t="s">
        <v>256</v>
      </c>
      <c r="I15305" s="518">
        <v>746867</v>
      </c>
    </row>
    <row r="15306" spans="1:9" x14ac:dyDescent="0.2">
      <c r="A15306" s="518" t="s">
        <v>256</v>
      </c>
      <c r="B15306" s="518">
        <v>746891</v>
      </c>
      <c r="C15306" s="518" t="s">
        <v>2660</v>
      </c>
      <c r="D15306" s="518" t="s">
        <v>7355</v>
      </c>
      <c r="E15306" s="859">
        <v>32</v>
      </c>
      <c r="F15306" s="859">
        <v>0</v>
      </c>
      <c r="G15306" s="518" t="s">
        <v>128</v>
      </c>
      <c r="H15306" s="518" t="s">
        <v>256</v>
      </c>
      <c r="I15306" s="518">
        <v>746891</v>
      </c>
    </row>
    <row r="15307" spans="1:9" x14ac:dyDescent="0.2">
      <c r="A15307" s="518" t="s">
        <v>256</v>
      </c>
      <c r="B15307" s="518">
        <v>746933</v>
      </c>
      <c r="C15307" s="518" t="s">
        <v>2660</v>
      </c>
      <c r="D15307" s="518" t="s">
        <v>9901</v>
      </c>
      <c r="E15307" s="859">
        <v>31</v>
      </c>
      <c r="F15307" s="859">
        <v>0</v>
      </c>
      <c r="G15307" s="518" t="s">
        <v>128</v>
      </c>
      <c r="H15307" s="518" t="s">
        <v>256</v>
      </c>
      <c r="I15307" s="518">
        <v>746933</v>
      </c>
    </row>
    <row r="15308" spans="1:9" x14ac:dyDescent="0.2">
      <c r="A15308" s="518" t="s">
        <v>256</v>
      </c>
      <c r="B15308" s="518">
        <v>747048</v>
      </c>
      <c r="C15308" s="518" t="s">
        <v>2660</v>
      </c>
      <c r="D15308" s="518" t="s">
        <v>9902</v>
      </c>
      <c r="E15308" s="859">
        <v>33</v>
      </c>
      <c r="F15308" s="859">
        <v>0</v>
      </c>
      <c r="G15308" s="518" t="s">
        <v>128</v>
      </c>
      <c r="H15308" s="518" t="s">
        <v>256</v>
      </c>
      <c r="I15308" s="518">
        <v>747048</v>
      </c>
    </row>
    <row r="15309" spans="1:9" x14ac:dyDescent="0.2">
      <c r="A15309" s="518" t="s">
        <v>256</v>
      </c>
      <c r="B15309" s="518">
        <v>747113</v>
      </c>
      <c r="C15309" s="518" t="s">
        <v>2660</v>
      </c>
      <c r="D15309" s="518" t="s">
        <v>7356</v>
      </c>
      <c r="E15309" s="859">
        <v>35</v>
      </c>
      <c r="F15309" s="859">
        <v>21</v>
      </c>
      <c r="G15309" s="518" t="s">
        <v>128</v>
      </c>
      <c r="H15309" s="518" t="s">
        <v>256</v>
      </c>
      <c r="I15309" s="518">
        <v>747113</v>
      </c>
    </row>
    <row r="15310" spans="1:9" x14ac:dyDescent="0.2">
      <c r="A15310" s="518" t="s">
        <v>256</v>
      </c>
      <c r="B15310" s="518">
        <v>747121</v>
      </c>
      <c r="C15310" s="518" t="s">
        <v>2660</v>
      </c>
      <c r="D15310" s="518" t="s">
        <v>7357</v>
      </c>
      <c r="E15310" s="859">
        <v>30</v>
      </c>
      <c r="F15310" s="859">
        <v>18</v>
      </c>
      <c r="G15310" s="518" t="s">
        <v>128</v>
      </c>
      <c r="H15310" s="518" t="s">
        <v>256</v>
      </c>
      <c r="I15310" s="518">
        <v>747121</v>
      </c>
    </row>
    <row r="15311" spans="1:9" x14ac:dyDescent="0.2">
      <c r="A15311" s="518" t="s">
        <v>256</v>
      </c>
      <c r="B15311" s="518">
        <v>747147</v>
      </c>
      <c r="C15311" s="518" t="s">
        <v>2660</v>
      </c>
      <c r="D15311" s="518" t="s">
        <v>9903</v>
      </c>
      <c r="E15311" s="859">
        <v>30</v>
      </c>
      <c r="F15311" s="859">
        <v>18</v>
      </c>
      <c r="G15311" s="518" t="s">
        <v>128</v>
      </c>
      <c r="H15311" s="518" t="s">
        <v>256</v>
      </c>
      <c r="I15311" s="518">
        <v>747147</v>
      </c>
    </row>
    <row r="15312" spans="1:9" x14ac:dyDescent="0.2">
      <c r="A15312" s="518" t="s">
        <v>256</v>
      </c>
      <c r="B15312" s="518">
        <v>747246</v>
      </c>
      <c r="C15312" s="518" t="s">
        <v>2660</v>
      </c>
      <c r="D15312" s="518" t="s">
        <v>9904</v>
      </c>
      <c r="E15312" s="859">
        <v>28</v>
      </c>
      <c r="F15312" s="859">
        <v>0</v>
      </c>
      <c r="G15312" s="518" t="s">
        <v>128</v>
      </c>
      <c r="H15312" s="518" t="s">
        <v>256</v>
      </c>
      <c r="I15312" s="518">
        <v>747246</v>
      </c>
    </row>
    <row r="15313" spans="1:9" x14ac:dyDescent="0.2">
      <c r="A15313" s="518" t="s">
        <v>256</v>
      </c>
      <c r="B15313" s="518">
        <v>747253</v>
      </c>
      <c r="C15313" s="518" t="s">
        <v>2660</v>
      </c>
      <c r="D15313" s="518" t="s">
        <v>9905</v>
      </c>
      <c r="E15313" s="859">
        <v>33</v>
      </c>
      <c r="F15313" s="859">
        <v>20</v>
      </c>
      <c r="G15313" s="518" t="s">
        <v>128</v>
      </c>
      <c r="H15313" s="518" t="s">
        <v>256</v>
      </c>
      <c r="I15313" s="518">
        <v>747253</v>
      </c>
    </row>
    <row r="15314" spans="1:9" x14ac:dyDescent="0.2">
      <c r="A15314" s="518" t="s">
        <v>256</v>
      </c>
      <c r="B15314" s="518">
        <v>747261</v>
      </c>
      <c r="C15314" s="518" t="s">
        <v>2660</v>
      </c>
      <c r="D15314" s="518" t="s">
        <v>7358</v>
      </c>
      <c r="E15314" s="859">
        <v>28</v>
      </c>
      <c r="F15314" s="859">
        <v>28</v>
      </c>
      <c r="G15314" s="518" t="s">
        <v>128</v>
      </c>
      <c r="H15314" s="518" t="s">
        <v>256</v>
      </c>
      <c r="I15314" s="518">
        <v>747261</v>
      </c>
    </row>
    <row r="15315" spans="1:9" x14ac:dyDescent="0.2">
      <c r="A15315" s="518" t="s">
        <v>256</v>
      </c>
      <c r="B15315" s="518">
        <v>747287</v>
      </c>
      <c r="C15315" s="518" t="s">
        <v>2660</v>
      </c>
      <c r="D15315" s="518" t="s">
        <v>9543</v>
      </c>
      <c r="E15315" s="859">
        <v>35</v>
      </c>
      <c r="F15315" s="859">
        <v>0</v>
      </c>
      <c r="G15315" s="518" t="s">
        <v>128</v>
      </c>
      <c r="H15315" s="518" t="s">
        <v>256</v>
      </c>
      <c r="I15315" s="518">
        <v>747287</v>
      </c>
    </row>
    <row r="15316" spans="1:9" x14ac:dyDescent="0.2">
      <c r="A15316" s="518" t="s">
        <v>256</v>
      </c>
      <c r="B15316" s="518">
        <v>747295</v>
      </c>
      <c r="C15316" s="518" t="s">
        <v>2660</v>
      </c>
      <c r="D15316" s="518" t="s">
        <v>9543</v>
      </c>
      <c r="E15316" s="859">
        <v>30</v>
      </c>
      <c r="F15316" s="859">
        <v>0</v>
      </c>
      <c r="G15316" s="518" t="s">
        <v>128</v>
      </c>
      <c r="H15316" s="518" t="s">
        <v>256</v>
      </c>
      <c r="I15316" s="518">
        <v>747295</v>
      </c>
    </row>
    <row r="15317" spans="1:9" x14ac:dyDescent="0.2">
      <c r="A15317" s="518" t="s">
        <v>256</v>
      </c>
      <c r="B15317" s="518">
        <v>747303</v>
      </c>
      <c r="C15317" s="518" t="s">
        <v>2660</v>
      </c>
      <c r="D15317" s="518" t="s">
        <v>9543</v>
      </c>
      <c r="E15317" s="859">
        <v>30</v>
      </c>
      <c r="F15317" s="859">
        <v>0</v>
      </c>
      <c r="G15317" s="518" t="s">
        <v>128</v>
      </c>
      <c r="H15317" s="518" t="s">
        <v>256</v>
      </c>
      <c r="I15317" s="518">
        <v>747303</v>
      </c>
    </row>
    <row r="15318" spans="1:9" x14ac:dyDescent="0.2">
      <c r="A15318" s="518" t="s">
        <v>179</v>
      </c>
      <c r="B15318" s="518">
        <v>747568</v>
      </c>
      <c r="C15318" s="518" t="s">
        <v>2660</v>
      </c>
      <c r="D15318" s="518" t="s">
        <v>3440</v>
      </c>
      <c r="E15318" s="859">
        <v>31</v>
      </c>
      <c r="F15318" s="859">
        <v>31</v>
      </c>
      <c r="G15318" s="518" t="s">
        <v>128</v>
      </c>
      <c r="H15318" s="518" t="s">
        <v>179</v>
      </c>
      <c r="I15318" s="518">
        <v>747568</v>
      </c>
    </row>
    <row r="15319" spans="1:9" x14ac:dyDescent="0.2">
      <c r="A15319" s="518" t="s">
        <v>256</v>
      </c>
      <c r="B15319" s="518">
        <v>747899</v>
      </c>
      <c r="C15319" s="518" t="s">
        <v>2660</v>
      </c>
      <c r="D15319" s="518" t="s">
        <v>1342</v>
      </c>
      <c r="E15319" s="859">
        <v>30</v>
      </c>
      <c r="F15319" s="859">
        <v>21</v>
      </c>
      <c r="G15319" s="518" t="s">
        <v>128</v>
      </c>
      <c r="H15319" s="518" t="s">
        <v>256</v>
      </c>
      <c r="I15319" s="518">
        <v>747899</v>
      </c>
    </row>
    <row r="15320" spans="1:9" x14ac:dyDescent="0.2">
      <c r="A15320" s="518" t="s">
        <v>256</v>
      </c>
      <c r="B15320" s="518">
        <v>747907</v>
      </c>
      <c r="C15320" s="518" t="s">
        <v>2660</v>
      </c>
      <c r="D15320" s="518" t="s">
        <v>1342</v>
      </c>
      <c r="E15320" s="859">
        <v>26</v>
      </c>
      <c r="F15320" s="859">
        <v>14</v>
      </c>
      <c r="G15320" s="518" t="s">
        <v>128</v>
      </c>
      <c r="H15320" s="518" t="s">
        <v>256</v>
      </c>
      <c r="I15320" s="518">
        <v>747907</v>
      </c>
    </row>
    <row r="15321" spans="1:9" x14ac:dyDescent="0.2">
      <c r="A15321" s="518" t="s">
        <v>180</v>
      </c>
      <c r="B15321" s="518">
        <v>748020</v>
      </c>
      <c r="C15321" s="518" t="s">
        <v>2660</v>
      </c>
      <c r="D15321" s="518" t="s">
        <v>2339</v>
      </c>
      <c r="E15321" s="859">
        <v>36</v>
      </c>
      <c r="F15321" s="859">
        <v>0</v>
      </c>
      <c r="G15321" s="518" t="s">
        <v>128</v>
      </c>
      <c r="H15321" s="518" t="s">
        <v>180</v>
      </c>
      <c r="I15321" s="518">
        <v>748020</v>
      </c>
    </row>
    <row r="15322" spans="1:9" x14ac:dyDescent="0.2">
      <c r="A15322" s="518" t="s">
        <v>351</v>
      </c>
      <c r="B15322" s="518">
        <v>748053</v>
      </c>
      <c r="C15322" s="518" t="s">
        <v>2660</v>
      </c>
      <c r="D15322" s="518" t="s">
        <v>3001</v>
      </c>
      <c r="E15322" s="859">
        <v>27</v>
      </c>
      <c r="F15322" s="859">
        <v>24</v>
      </c>
      <c r="G15322" s="518" t="s">
        <v>128</v>
      </c>
      <c r="H15322" s="518" t="s">
        <v>351</v>
      </c>
      <c r="I15322" s="518">
        <v>748053</v>
      </c>
    </row>
    <row r="15323" spans="1:9" x14ac:dyDescent="0.2">
      <c r="A15323" s="518" t="s">
        <v>359</v>
      </c>
      <c r="B15323" s="518">
        <v>748061</v>
      </c>
      <c r="C15323" s="518" t="s">
        <v>2660</v>
      </c>
      <c r="D15323" s="518" t="s">
        <v>1636</v>
      </c>
      <c r="E15323" s="859">
        <v>35</v>
      </c>
      <c r="F15323" s="859">
        <v>0</v>
      </c>
      <c r="G15323" s="518" t="s">
        <v>128</v>
      </c>
      <c r="H15323" s="518" t="s">
        <v>359</v>
      </c>
      <c r="I15323" s="518">
        <v>748061</v>
      </c>
    </row>
    <row r="15324" spans="1:9" x14ac:dyDescent="0.2">
      <c r="A15324" s="518" t="s">
        <v>321</v>
      </c>
      <c r="B15324" s="518">
        <v>748079</v>
      </c>
      <c r="C15324" s="518" t="s">
        <v>2660</v>
      </c>
      <c r="D15324" s="518" t="s">
        <v>1923</v>
      </c>
      <c r="E15324" s="859">
        <v>35</v>
      </c>
      <c r="F15324" s="859">
        <v>0</v>
      </c>
      <c r="G15324" s="518" t="s">
        <v>128</v>
      </c>
      <c r="H15324" s="518" t="s">
        <v>321</v>
      </c>
      <c r="I15324" s="518">
        <v>748079</v>
      </c>
    </row>
    <row r="15325" spans="1:9" x14ac:dyDescent="0.2">
      <c r="A15325" s="518" t="s">
        <v>150</v>
      </c>
      <c r="B15325" s="518">
        <v>748095</v>
      </c>
      <c r="C15325" s="518" t="s">
        <v>2660</v>
      </c>
      <c r="D15325" s="518" t="s">
        <v>7359</v>
      </c>
      <c r="E15325" s="859">
        <v>25</v>
      </c>
      <c r="F15325" s="859">
        <v>25</v>
      </c>
      <c r="G15325" s="518" t="s">
        <v>128</v>
      </c>
      <c r="H15325" s="518" t="s">
        <v>150</v>
      </c>
      <c r="I15325" s="518">
        <v>748095</v>
      </c>
    </row>
    <row r="15326" spans="1:9" x14ac:dyDescent="0.2">
      <c r="A15326" s="518" t="s">
        <v>181</v>
      </c>
      <c r="B15326" s="518">
        <v>748327</v>
      </c>
      <c r="C15326" s="518" t="s">
        <v>2660</v>
      </c>
      <c r="D15326" s="518" t="s">
        <v>581</v>
      </c>
      <c r="E15326" s="859">
        <v>33</v>
      </c>
      <c r="F15326" s="859">
        <v>0</v>
      </c>
      <c r="G15326" s="518" t="s">
        <v>128</v>
      </c>
      <c r="H15326" s="518" t="s">
        <v>181</v>
      </c>
      <c r="I15326" s="518">
        <v>748327</v>
      </c>
    </row>
    <row r="15327" spans="1:9" x14ac:dyDescent="0.2">
      <c r="A15327" s="518" t="s">
        <v>292</v>
      </c>
      <c r="B15327" s="518">
        <v>748343</v>
      </c>
      <c r="C15327" s="518" t="s">
        <v>2660</v>
      </c>
      <c r="D15327" s="518" t="s">
        <v>3047</v>
      </c>
      <c r="E15327" s="859">
        <v>28</v>
      </c>
      <c r="F15327" s="859">
        <v>0</v>
      </c>
      <c r="G15327" s="518" t="s">
        <v>128</v>
      </c>
      <c r="H15327" s="518" t="s">
        <v>292</v>
      </c>
      <c r="I15327" s="518">
        <v>748343</v>
      </c>
    </row>
    <row r="15328" spans="1:9" x14ac:dyDescent="0.2">
      <c r="A15328" s="518" t="s">
        <v>341</v>
      </c>
      <c r="B15328" s="518">
        <v>748392</v>
      </c>
      <c r="C15328" s="518" t="s">
        <v>2660</v>
      </c>
      <c r="D15328" s="518" t="s">
        <v>1128</v>
      </c>
      <c r="E15328" s="859">
        <v>35</v>
      </c>
      <c r="F15328" s="859">
        <v>35</v>
      </c>
      <c r="G15328" s="518" t="s">
        <v>128</v>
      </c>
      <c r="H15328" s="518" t="s">
        <v>341</v>
      </c>
      <c r="I15328" s="518">
        <v>748392</v>
      </c>
    </row>
    <row r="15329" spans="1:9" x14ac:dyDescent="0.2">
      <c r="A15329" s="518" t="s">
        <v>341</v>
      </c>
      <c r="B15329" s="518">
        <v>748400</v>
      </c>
      <c r="C15329" s="518" t="s">
        <v>2660</v>
      </c>
      <c r="D15329" s="518" t="s">
        <v>1128</v>
      </c>
      <c r="E15329" s="859">
        <v>28</v>
      </c>
      <c r="F15329" s="859">
        <v>28</v>
      </c>
      <c r="G15329" s="518" t="s">
        <v>128</v>
      </c>
      <c r="H15329" s="518" t="s">
        <v>341</v>
      </c>
      <c r="I15329" s="518">
        <v>748400</v>
      </c>
    </row>
    <row r="15330" spans="1:9" x14ac:dyDescent="0.2">
      <c r="A15330" s="518" t="s">
        <v>147</v>
      </c>
      <c r="B15330" s="518">
        <v>748418</v>
      </c>
      <c r="C15330" s="518" t="s">
        <v>2660</v>
      </c>
      <c r="D15330" s="518" t="s">
        <v>3113</v>
      </c>
      <c r="E15330" s="859">
        <v>32</v>
      </c>
      <c r="F15330" s="859">
        <v>0</v>
      </c>
      <c r="G15330" s="518" t="s">
        <v>128</v>
      </c>
      <c r="H15330" s="518" t="s">
        <v>147</v>
      </c>
      <c r="I15330" s="518">
        <v>748418</v>
      </c>
    </row>
    <row r="15331" spans="1:9" x14ac:dyDescent="0.2">
      <c r="A15331" s="518" t="s">
        <v>147</v>
      </c>
      <c r="B15331" s="518">
        <v>748426</v>
      </c>
      <c r="C15331" s="518" t="s">
        <v>2660</v>
      </c>
      <c r="D15331" s="518" t="s">
        <v>3114</v>
      </c>
      <c r="E15331" s="859">
        <v>17</v>
      </c>
      <c r="F15331" s="859">
        <v>0</v>
      </c>
      <c r="G15331" s="518" t="s">
        <v>128</v>
      </c>
      <c r="H15331" s="518" t="s">
        <v>147</v>
      </c>
      <c r="I15331" s="518">
        <v>748426</v>
      </c>
    </row>
    <row r="15332" spans="1:9" x14ac:dyDescent="0.2">
      <c r="A15332" s="518" t="s">
        <v>292</v>
      </c>
      <c r="B15332" s="518">
        <v>748475</v>
      </c>
      <c r="C15332" s="518" t="s">
        <v>2660</v>
      </c>
      <c r="D15332" s="518" t="s">
        <v>3109</v>
      </c>
      <c r="E15332" s="859">
        <v>26</v>
      </c>
      <c r="F15332" s="859">
        <v>0</v>
      </c>
      <c r="G15332" s="518" t="s">
        <v>128</v>
      </c>
      <c r="H15332" s="518" t="s">
        <v>292</v>
      </c>
      <c r="I15332" s="518">
        <v>748475</v>
      </c>
    </row>
    <row r="15333" spans="1:9" x14ac:dyDescent="0.2">
      <c r="A15333" s="518" t="s">
        <v>181</v>
      </c>
      <c r="B15333" s="518">
        <v>748509</v>
      </c>
      <c r="C15333" s="518" t="s">
        <v>2660</v>
      </c>
      <c r="D15333" s="518" t="s">
        <v>3115</v>
      </c>
      <c r="E15333" s="859">
        <v>28</v>
      </c>
      <c r="F15333" s="859">
        <v>18</v>
      </c>
      <c r="G15333" s="518" t="s">
        <v>128</v>
      </c>
      <c r="H15333" s="518" t="s">
        <v>181</v>
      </c>
      <c r="I15333" s="518">
        <v>748509</v>
      </c>
    </row>
    <row r="15334" spans="1:9" x14ac:dyDescent="0.2">
      <c r="A15334" s="518" t="s">
        <v>181</v>
      </c>
      <c r="B15334" s="518">
        <v>748517</v>
      </c>
      <c r="C15334" s="518" t="s">
        <v>2660</v>
      </c>
      <c r="D15334" s="518" t="s">
        <v>3116</v>
      </c>
      <c r="E15334" s="859">
        <v>36</v>
      </c>
      <c r="F15334" s="859">
        <v>26</v>
      </c>
      <c r="G15334" s="518" t="s">
        <v>128</v>
      </c>
      <c r="H15334" s="518" t="s">
        <v>181</v>
      </c>
      <c r="I15334" s="518">
        <v>748517</v>
      </c>
    </row>
    <row r="15335" spans="1:9" x14ac:dyDescent="0.2">
      <c r="A15335" s="518" t="s">
        <v>292</v>
      </c>
      <c r="B15335" s="518">
        <v>748525</v>
      </c>
      <c r="C15335" s="518" t="s">
        <v>2660</v>
      </c>
      <c r="D15335" s="518" t="s">
        <v>3117</v>
      </c>
      <c r="E15335" s="859">
        <v>34</v>
      </c>
      <c r="F15335" s="859">
        <v>0</v>
      </c>
      <c r="G15335" s="518" t="s">
        <v>128</v>
      </c>
      <c r="H15335" s="518" t="s">
        <v>292</v>
      </c>
      <c r="I15335" s="518">
        <v>748525</v>
      </c>
    </row>
    <row r="15336" spans="1:9" x14ac:dyDescent="0.2">
      <c r="A15336" s="518" t="s">
        <v>181</v>
      </c>
      <c r="B15336" s="518">
        <v>748533</v>
      </c>
      <c r="C15336" s="518" t="s">
        <v>2660</v>
      </c>
      <c r="D15336" s="518" t="s">
        <v>3140</v>
      </c>
      <c r="E15336" s="859">
        <v>36</v>
      </c>
      <c r="F15336" s="859">
        <v>0</v>
      </c>
      <c r="G15336" s="518" t="s">
        <v>128</v>
      </c>
      <c r="H15336" s="518" t="s">
        <v>181</v>
      </c>
      <c r="I15336" s="518">
        <v>748533</v>
      </c>
    </row>
    <row r="15337" spans="1:9" x14ac:dyDescent="0.2">
      <c r="A15337" s="518" t="s">
        <v>181</v>
      </c>
      <c r="B15337" s="518">
        <v>748541</v>
      </c>
      <c r="C15337" s="518" t="s">
        <v>2660</v>
      </c>
      <c r="D15337" s="518" t="s">
        <v>3141</v>
      </c>
      <c r="E15337" s="859">
        <v>36</v>
      </c>
      <c r="F15337" s="859">
        <v>18</v>
      </c>
      <c r="G15337" s="518" t="s">
        <v>128</v>
      </c>
      <c r="H15337" s="518" t="s">
        <v>181</v>
      </c>
      <c r="I15337" s="518">
        <v>748541</v>
      </c>
    </row>
    <row r="15338" spans="1:9" x14ac:dyDescent="0.2">
      <c r="A15338" s="518" t="s">
        <v>181</v>
      </c>
      <c r="B15338" s="518">
        <v>748558</v>
      </c>
      <c r="C15338" s="518" t="s">
        <v>2660</v>
      </c>
      <c r="D15338" s="518" t="s">
        <v>3142</v>
      </c>
      <c r="E15338" s="859">
        <v>36</v>
      </c>
      <c r="F15338" s="859">
        <v>0</v>
      </c>
      <c r="G15338" s="518" t="s">
        <v>128</v>
      </c>
      <c r="H15338" s="518" t="s">
        <v>181</v>
      </c>
      <c r="I15338" s="518">
        <v>748558</v>
      </c>
    </row>
    <row r="15339" spans="1:9" x14ac:dyDescent="0.2">
      <c r="A15339" s="518" t="s">
        <v>181</v>
      </c>
      <c r="B15339" s="518">
        <v>748566</v>
      </c>
      <c r="C15339" s="518" t="s">
        <v>2660</v>
      </c>
      <c r="D15339" s="518" t="s">
        <v>3143</v>
      </c>
      <c r="E15339" s="859">
        <v>36</v>
      </c>
      <c r="F15339" s="859">
        <v>0</v>
      </c>
      <c r="G15339" s="518" t="s">
        <v>128</v>
      </c>
      <c r="H15339" s="518" t="s">
        <v>181</v>
      </c>
      <c r="I15339" s="518">
        <v>748566</v>
      </c>
    </row>
    <row r="15340" spans="1:9" x14ac:dyDescent="0.2">
      <c r="A15340" s="518" t="s">
        <v>292</v>
      </c>
      <c r="B15340" s="518">
        <v>748616</v>
      </c>
      <c r="C15340" s="518" t="s">
        <v>2660</v>
      </c>
      <c r="D15340" s="518" t="s">
        <v>3144</v>
      </c>
      <c r="E15340" s="859">
        <v>21</v>
      </c>
      <c r="F15340" s="859">
        <v>0</v>
      </c>
      <c r="G15340" s="518" t="s">
        <v>128</v>
      </c>
      <c r="H15340" s="518" t="s">
        <v>292</v>
      </c>
      <c r="I15340" s="518">
        <v>748616</v>
      </c>
    </row>
    <row r="15341" spans="1:9" x14ac:dyDescent="0.2">
      <c r="A15341" s="518" t="s">
        <v>337</v>
      </c>
      <c r="B15341" s="518">
        <v>748632</v>
      </c>
      <c r="C15341" s="518" t="s">
        <v>2660</v>
      </c>
      <c r="D15341" s="518" t="s">
        <v>3145</v>
      </c>
      <c r="E15341" s="859">
        <v>20</v>
      </c>
      <c r="F15341" s="859">
        <v>17</v>
      </c>
      <c r="G15341" s="518" t="s">
        <v>128</v>
      </c>
      <c r="H15341" s="518" t="s">
        <v>337</v>
      </c>
      <c r="I15341" s="518">
        <v>748632</v>
      </c>
    </row>
    <row r="15342" spans="1:9" x14ac:dyDescent="0.2">
      <c r="A15342" s="518" t="s">
        <v>181</v>
      </c>
      <c r="B15342" s="518">
        <v>748665</v>
      </c>
      <c r="C15342" s="518" t="s">
        <v>2660</v>
      </c>
      <c r="D15342" s="518" t="s">
        <v>3146</v>
      </c>
      <c r="E15342" s="859">
        <v>25</v>
      </c>
      <c r="F15342" s="859">
        <v>0</v>
      </c>
      <c r="G15342" s="518" t="s">
        <v>128</v>
      </c>
      <c r="H15342" s="518" t="s">
        <v>181</v>
      </c>
      <c r="I15342" s="518">
        <v>748665</v>
      </c>
    </row>
    <row r="15343" spans="1:9" x14ac:dyDescent="0.2">
      <c r="A15343" s="518" t="s">
        <v>237</v>
      </c>
      <c r="B15343" s="518">
        <v>748681</v>
      </c>
      <c r="C15343" s="518" t="s">
        <v>2660</v>
      </c>
      <c r="D15343" s="518" t="s">
        <v>7360</v>
      </c>
      <c r="E15343" s="859">
        <v>34</v>
      </c>
      <c r="F15343" s="859">
        <v>0</v>
      </c>
      <c r="G15343" s="518" t="s">
        <v>128</v>
      </c>
      <c r="H15343" s="518" t="s">
        <v>237</v>
      </c>
      <c r="I15343" s="518">
        <v>748681</v>
      </c>
    </row>
    <row r="15344" spans="1:9" x14ac:dyDescent="0.2">
      <c r="A15344" s="518" t="s">
        <v>292</v>
      </c>
      <c r="B15344" s="518">
        <v>748707</v>
      </c>
      <c r="C15344" s="518" t="s">
        <v>2660</v>
      </c>
      <c r="D15344" s="518" t="s">
        <v>3147</v>
      </c>
      <c r="E15344" s="859">
        <v>34</v>
      </c>
      <c r="F15344" s="859">
        <v>0</v>
      </c>
      <c r="G15344" s="518" t="s">
        <v>128</v>
      </c>
      <c r="H15344" s="518" t="s">
        <v>292</v>
      </c>
      <c r="I15344" s="518">
        <v>748707</v>
      </c>
    </row>
    <row r="15345" spans="1:9" x14ac:dyDescent="0.2">
      <c r="A15345" s="518" t="s">
        <v>292</v>
      </c>
      <c r="B15345" s="518">
        <v>748715</v>
      </c>
      <c r="C15345" s="518" t="s">
        <v>2660</v>
      </c>
      <c r="D15345" s="518" t="s">
        <v>3181</v>
      </c>
      <c r="E15345" s="859">
        <v>33</v>
      </c>
      <c r="F15345" s="859">
        <v>0</v>
      </c>
      <c r="G15345" s="518" t="s">
        <v>128</v>
      </c>
      <c r="H15345" s="518" t="s">
        <v>292</v>
      </c>
      <c r="I15345" s="518">
        <v>748715</v>
      </c>
    </row>
    <row r="15346" spans="1:9" x14ac:dyDescent="0.2">
      <c r="A15346" s="518" t="s">
        <v>179</v>
      </c>
      <c r="B15346" s="518">
        <v>748723</v>
      </c>
      <c r="C15346" s="518" t="s">
        <v>2660</v>
      </c>
      <c r="D15346" s="518" t="s">
        <v>1342</v>
      </c>
      <c r="E15346" s="859">
        <v>24</v>
      </c>
      <c r="F15346" s="859">
        <v>0</v>
      </c>
      <c r="G15346" s="518" t="s">
        <v>128</v>
      </c>
      <c r="H15346" s="518" t="s">
        <v>179</v>
      </c>
      <c r="I15346" s="518">
        <v>748723</v>
      </c>
    </row>
    <row r="15347" spans="1:9" x14ac:dyDescent="0.2">
      <c r="A15347" s="518" t="s">
        <v>256</v>
      </c>
      <c r="B15347" s="518">
        <v>748756</v>
      </c>
      <c r="C15347" s="518" t="s">
        <v>2660</v>
      </c>
      <c r="D15347" s="518" t="s">
        <v>3182</v>
      </c>
      <c r="E15347" s="859">
        <v>21</v>
      </c>
      <c r="F15347" s="859">
        <v>0</v>
      </c>
      <c r="G15347" s="518" t="s">
        <v>128</v>
      </c>
      <c r="H15347" s="518" t="s">
        <v>256</v>
      </c>
      <c r="I15347" s="518">
        <v>748756</v>
      </c>
    </row>
    <row r="15348" spans="1:9" x14ac:dyDescent="0.2">
      <c r="A15348" s="518" t="s">
        <v>147</v>
      </c>
      <c r="B15348" s="518">
        <v>748764</v>
      </c>
      <c r="C15348" s="518" t="s">
        <v>2660</v>
      </c>
      <c r="D15348" s="518" t="s">
        <v>3211</v>
      </c>
      <c r="E15348" s="859">
        <v>26</v>
      </c>
      <c r="F15348" s="859">
        <v>0</v>
      </c>
      <c r="G15348" s="518" t="s">
        <v>128</v>
      </c>
      <c r="H15348" s="518" t="s">
        <v>147</v>
      </c>
      <c r="I15348" s="518">
        <v>748764</v>
      </c>
    </row>
    <row r="15349" spans="1:9" x14ac:dyDescent="0.2">
      <c r="A15349" s="518" t="s">
        <v>147</v>
      </c>
      <c r="B15349" s="518">
        <v>748772</v>
      </c>
      <c r="C15349" s="518" t="s">
        <v>2660</v>
      </c>
      <c r="D15349" s="518" t="s">
        <v>3212</v>
      </c>
      <c r="E15349" s="859">
        <v>35</v>
      </c>
      <c r="F15349" s="859">
        <v>32</v>
      </c>
      <c r="G15349" s="518" t="s">
        <v>128</v>
      </c>
      <c r="H15349" s="518" t="s">
        <v>147</v>
      </c>
      <c r="I15349" s="518">
        <v>748772</v>
      </c>
    </row>
    <row r="15350" spans="1:9" x14ac:dyDescent="0.2">
      <c r="A15350" s="518" t="s">
        <v>386</v>
      </c>
      <c r="B15350" s="518">
        <v>748780</v>
      </c>
      <c r="C15350" s="518" t="s">
        <v>2660</v>
      </c>
      <c r="D15350" s="518" t="s">
        <v>2991</v>
      </c>
      <c r="E15350" s="859">
        <v>27</v>
      </c>
      <c r="F15350" s="859">
        <v>27</v>
      </c>
      <c r="G15350" s="518" t="s">
        <v>128</v>
      </c>
      <c r="H15350" s="518" t="s">
        <v>386</v>
      </c>
      <c r="I15350" s="518">
        <v>748780</v>
      </c>
    </row>
    <row r="15351" spans="1:9" x14ac:dyDescent="0.2">
      <c r="A15351" s="518" t="s">
        <v>147</v>
      </c>
      <c r="B15351" s="518">
        <v>748798</v>
      </c>
      <c r="C15351" s="518" t="s">
        <v>2660</v>
      </c>
      <c r="D15351" s="518" t="s">
        <v>3213</v>
      </c>
      <c r="E15351" s="859">
        <v>36</v>
      </c>
      <c r="F15351" s="859">
        <v>0</v>
      </c>
      <c r="G15351" s="518" t="s">
        <v>128</v>
      </c>
      <c r="H15351" s="518" t="s">
        <v>147</v>
      </c>
      <c r="I15351" s="518">
        <v>748798</v>
      </c>
    </row>
    <row r="15352" spans="1:9" x14ac:dyDescent="0.2">
      <c r="A15352" s="518" t="s">
        <v>147</v>
      </c>
      <c r="B15352" s="518">
        <v>748806</v>
      </c>
      <c r="C15352" s="518" t="s">
        <v>2660</v>
      </c>
      <c r="D15352" s="518" t="s">
        <v>3214</v>
      </c>
      <c r="E15352" s="859">
        <v>33</v>
      </c>
      <c r="F15352" s="859">
        <v>30</v>
      </c>
      <c r="G15352" s="518" t="s">
        <v>128</v>
      </c>
      <c r="H15352" s="518" t="s">
        <v>147</v>
      </c>
      <c r="I15352" s="518">
        <v>748806</v>
      </c>
    </row>
    <row r="15353" spans="1:9" x14ac:dyDescent="0.2">
      <c r="A15353" s="518" t="s">
        <v>147</v>
      </c>
      <c r="B15353" s="518">
        <v>748814</v>
      </c>
      <c r="C15353" s="518" t="s">
        <v>2660</v>
      </c>
      <c r="D15353" s="518" t="s">
        <v>3215</v>
      </c>
      <c r="E15353" s="859">
        <v>32</v>
      </c>
      <c r="F15353" s="859">
        <v>0</v>
      </c>
      <c r="G15353" s="518" t="s">
        <v>128</v>
      </c>
      <c r="H15353" s="518" t="s">
        <v>147</v>
      </c>
      <c r="I15353" s="518">
        <v>748814</v>
      </c>
    </row>
    <row r="15354" spans="1:9" x14ac:dyDescent="0.2">
      <c r="A15354" s="518" t="s">
        <v>256</v>
      </c>
      <c r="B15354" s="518">
        <v>748848</v>
      </c>
      <c r="C15354" s="518" t="s">
        <v>2660</v>
      </c>
      <c r="D15354" s="518" t="s">
        <v>3216</v>
      </c>
      <c r="E15354" s="859">
        <v>26</v>
      </c>
      <c r="F15354" s="859">
        <v>0</v>
      </c>
      <c r="G15354" s="518" t="s">
        <v>128</v>
      </c>
      <c r="H15354" s="518" t="s">
        <v>256</v>
      </c>
      <c r="I15354" s="518">
        <v>748848</v>
      </c>
    </row>
    <row r="15355" spans="1:9" x14ac:dyDescent="0.2">
      <c r="A15355" s="518" t="s">
        <v>256</v>
      </c>
      <c r="B15355" s="518">
        <v>748855</v>
      </c>
      <c r="C15355" s="518" t="s">
        <v>2660</v>
      </c>
      <c r="D15355" s="518" t="s">
        <v>3217</v>
      </c>
      <c r="E15355" s="859">
        <v>24</v>
      </c>
      <c r="F15355" s="859">
        <v>0</v>
      </c>
      <c r="G15355" s="518" t="s">
        <v>128</v>
      </c>
      <c r="H15355" s="518" t="s">
        <v>256</v>
      </c>
      <c r="I15355" s="518">
        <v>748855</v>
      </c>
    </row>
    <row r="15356" spans="1:9" x14ac:dyDescent="0.2">
      <c r="A15356" s="518" t="s">
        <v>256</v>
      </c>
      <c r="B15356" s="518">
        <v>748863</v>
      </c>
      <c r="C15356" s="518" t="s">
        <v>2660</v>
      </c>
      <c r="D15356" s="518" t="s">
        <v>1342</v>
      </c>
      <c r="E15356" s="859">
        <v>25</v>
      </c>
      <c r="F15356" s="859">
        <v>16</v>
      </c>
      <c r="G15356" s="518" t="s">
        <v>128</v>
      </c>
      <c r="H15356" s="518" t="s">
        <v>256</v>
      </c>
      <c r="I15356" s="518">
        <v>748863</v>
      </c>
    </row>
    <row r="15357" spans="1:9" x14ac:dyDescent="0.2">
      <c r="A15357" s="518" t="s">
        <v>256</v>
      </c>
      <c r="B15357" s="518">
        <v>748871</v>
      </c>
      <c r="C15357" s="518" t="s">
        <v>2660</v>
      </c>
      <c r="D15357" s="518" t="s">
        <v>1342</v>
      </c>
      <c r="E15357" s="859">
        <v>17</v>
      </c>
      <c r="F15357" s="859">
        <v>8</v>
      </c>
      <c r="G15357" s="518" t="s">
        <v>128</v>
      </c>
      <c r="H15357" s="518" t="s">
        <v>256</v>
      </c>
      <c r="I15357" s="518">
        <v>748871</v>
      </c>
    </row>
    <row r="15358" spans="1:9" x14ac:dyDescent="0.2">
      <c r="A15358" s="518" t="s">
        <v>256</v>
      </c>
      <c r="B15358" s="518">
        <v>748889</v>
      </c>
      <c r="C15358" s="518" t="s">
        <v>2660</v>
      </c>
      <c r="D15358" s="518" t="s">
        <v>1342</v>
      </c>
      <c r="E15358" s="859">
        <v>31</v>
      </c>
      <c r="F15358" s="859">
        <v>17</v>
      </c>
      <c r="G15358" s="518" t="s">
        <v>128</v>
      </c>
      <c r="H15358" s="518" t="s">
        <v>256</v>
      </c>
      <c r="I15358" s="518">
        <v>748889</v>
      </c>
    </row>
    <row r="15359" spans="1:9" x14ac:dyDescent="0.2">
      <c r="A15359" s="518" t="s">
        <v>256</v>
      </c>
      <c r="B15359" s="518">
        <v>748905</v>
      </c>
      <c r="C15359" s="518" t="s">
        <v>2660</v>
      </c>
      <c r="D15359" s="518" t="s">
        <v>3262</v>
      </c>
      <c r="E15359" s="859">
        <v>30</v>
      </c>
      <c r="F15359" s="859">
        <v>0</v>
      </c>
      <c r="G15359" s="518" t="s">
        <v>128</v>
      </c>
      <c r="H15359" s="518" t="s">
        <v>256</v>
      </c>
      <c r="I15359" s="518">
        <v>748905</v>
      </c>
    </row>
    <row r="15360" spans="1:9" x14ac:dyDescent="0.2">
      <c r="A15360" s="518" t="s">
        <v>256</v>
      </c>
      <c r="B15360" s="518">
        <v>748913</v>
      </c>
      <c r="C15360" s="518" t="s">
        <v>2660</v>
      </c>
      <c r="D15360" s="518" t="s">
        <v>3263</v>
      </c>
      <c r="E15360" s="859">
        <v>23</v>
      </c>
      <c r="F15360" s="859">
        <v>0</v>
      </c>
      <c r="G15360" s="518" t="s">
        <v>128</v>
      </c>
      <c r="H15360" s="518" t="s">
        <v>256</v>
      </c>
      <c r="I15360" s="518">
        <v>748913</v>
      </c>
    </row>
    <row r="15361" spans="1:9" x14ac:dyDescent="0.2">
      <c r="A15361" s="518" t="s">
        <v>256</v>
      </c>
      <c r="B15361" s="518">
        <v>748921</v>
      </c>
      <c r="C15361" s="518" t="s">
        <v>2660</v>
      </c>
      <c r="D15361" s="518" t="s">
        <v>1784</v>
      </c>
      <c r="E15361" s="859">
        <v>16</v>
      </c>
      <c r="F15361" s="859">
        <v>0</v>
      </c>
      <c r="G15361" s="518" t="s">
        <v>128</v>
      </c>
      <c r="H15361" s="518" t="s">
        <v>256</v>
      </c>
      <c r="I15361" s="518">
        <v>748921</v>
      </c>
    </row>
    <row r="15362" spans="1:9" x14ac:dyDescent="0.2">
      <c r="A15362" s="518" t="s">
        <v>256</v>
      </c>
      <c r="B15362" s="518">
        <v>748939</v>
      </c>
      <c r="C15362" s="518" t="s">
        <v>2660</v>
      </c>
      <c r="D15362" s="518" t="s">
        <v>1784</v>
      </c>
      <c r="E15362" s="859">
        <v>24</v>
      </c>
      <c r="F15362" s="859">
        <v>20</v>
      </c>
      <c r="G15362" s="518" t="s">
        <v>128</v>
      </c>
      <c r="H15362" s="518" t="s">
        <v>256</v>
      </c>
      <c r="I15362" s="518">
        <v>748939</v>
      </c>
    </row>
    <row r="15363" spans="1:9" x14ac:dyDescent="0.2">
      <c r="A15363" s="518" t="s">
        <v>256</v>
      </c>
      <c r="B15363" s="518">
        <v>748947</v>
      </c>
      <c r="C15363" s="518" t="s">
        <v>2660</v>
      </c>
      <c r="D15363" s="518" t="s">
        <v>1784</v>
      </c>
      <c r="E15363" s="859">
        <v>20</v>
      </c>
      <c r="F15363" s="859">
        <v>15</v>
      </c>
      <c r="G15363" s="518" t="s">
        <v>128</v>
      </c>
      <c r="H15363" s="518" t="s">
        <v>256</v>
      </c>
      <c r="I15363" s="518">
        <v>748947</v>
      </c>
    </row>
    <row r="15364" spans="1:9" x14ac:dyDescent="0.2">
      <c r="A15364" s="518" t="s">
        <v>180</v>
      </c>
      <c r="B15364" s="518">
        <v>748962</v>
      </c>
      <c r="C15364" s="518" t="s">
        <v>2660</v>
      </c>
      <c r="D15364" s="518" t="s">
        <v>1342</v>
      </c>
      <c r="E15364" s="859">
        <v>22</v>
      </c>
      <c r="F15364" s="859">
        <v>0</v>
      </c>
      <c r="G15364" s="518" t="s">
        <v>128</v>
      </c>
      <c r="H15364" s="518" t="s">
        <v>180</v>
      </c>
      <c r="I15364" s="518">
        <v>748962</v>
      </c>
    </row>
    <row r="15365" spans="1:9" x14ac:dyDescent="0.2">
      <c r="A15365" s="518" t="s">
        <v>179</v>
      </c>
      <c r="B15365" s="518">
        <v>748970</v>
      </c>
      <c r="C15365" s="518" t="s">
        <v>2660</v>
      </c>
      <c r="D15365" s="518" t="s">
        <v>3264</v>
      </c>
      <c r="E15365" s="859">
        <v>30</v>
      </c>
      <c r="F15365" s="859">
        <v>0</v>
      </c>
      <c r="G15365" s="518" t="s">
        <v>128</v>
      </c>
      <c r="H15365" s="518" t="s">
        <v>179</v>
      </c>
      <c r="I15365" s="518">
        <v>748970</v>
      </c>
    </row>
    <row r="15366" spans="1:9" x14ac:dyDescent="0.2">
      <c r="A15366" s="518" t="s">
        <v>179</v>
      </c>
      <c r="B15366" s="518">
        <v>748988</v>
      </c>
      <c r="C15366" s="518" t="s">
        <v>2660</v>
      </c>
      <c r="D15366" s="518" t="s">
        <v>1342</v>
      </c>
      <c r="E15366" s="859">
        <v>30</v>
      </c>
      <c r="F15366" s="859">
        <v>0</v>
      </c>
      <c r="G15366" s="518" t="s">
        <v>128</v>
      </c>
      <c r="H15366" s="518" t="s">
        <v>179</v>
      </c>
      <c r="I15366" s="518">
        <v>748988</v>
      </c>
    </row>
    <row r="15367" spans="1:9" x14ac:dyDescent="0.2">
      <c r="A15367" s="518" t="s">
        <v>203</v>
      </c>
      <c r="B15367" s="518">
        <v>749002</v>
      </c>
      <c r="C15367" s="518" t="s">
        <v>2660</v>
      </c>
      <c r="D15367" s="518" t="s">
        <v>643</v>
      </c>
      <c r="E15367" s="859">
        <v>25</v>
      </c>
      <c r="F15367" s="859">
        <v>25</v>
      </c>
      <c r="G15367" s="518" t="s">
        <v>128</v>
      </c>
      <c r="H15367" s="518" t="s">
        <v>203</v>
      </c>
      <c r="I15367" s="518">
        <v>749002</v>
      </c>
    </row>
    <row r="15368" spans="1:9" x14ac:dyDescent="0.2">
      <c r="A15368" s="518" t="s">
        <v>373</v>
      </c>
      <c r="B15368" s="518">
        <v>749051</v>
      </c>
      <c r="C15368" s="518" t="s">
        <v>2660</v>
      </c>
      <c r="D15368" s="518" t="s">
        <v>1906</v>
      </c>
      <c r="E15368" s="859">
        <v>23</v>
      </c>
      <c r="F15368" s="859">
        <v>0</v>
      </c>
      <c r="G15368" s="518" t="s">
        <v>128</v>
      </c>
      <c r="H15368" s="518" t="s">
        <v>373</v>
      </c>
      <c r="I15368" s="518">
        <v>749051</v>
      </c>
    </row>
    <row r="15369" spans="1:9" x14ac:dyDescent="0.2">
      <c r="A15369" s="518" t="s">
        <v>369</v>
      </c>
      <c r="B15369" s="518">
        <v>749069</v>
      </c>
      <c r="C15369" s="518" t="s">
        <v>2660</v>
      </c>
      <c r="D15369" s="518" t="s">
        <v>3265</v>
      </c>
      <c r="E15369" s="859">
        <v>30</v>
      </c>
      <c r="F15369" s="859">
        <v>0</v>
      </c>
      <c r="G15369" s="518" t="s">
        <v>128</v>
      </c>
      <c r="H15369" s="518" t="s">
        <v>369</v>
      </c>
      <c r="I15369" s="518">
        <v>749069</v>
      </c>
    </row>
    <row r="15370" spans="1:9" x14ac:dyDescent="0.2">
      <c r="A15370" s="518" t="s">
        <v>373</v>
      </c>
      <c r="B15370" s="518">
        <v>749119</v>
      </c>
      <c r="C15370" s="518" t="s">
        <v>2660</v>
      </c>
      <c r="D15370" s="518" t="s">
        <v>9906</v>
      </c>
      <c r="E15370" s="859">
        <v>21</v>
      </c>
      <c r="F15370" s="859">
        <v>0</v>
      </c>
      <c r="G15370" s="518" t="s">
        <v>128</v>
      </c>
      <c r="H15370" s="518" t="s">
        <v>373</v>
      </c>
      <c r="I15370" s="518">
        <v>749119</v>
      </c>
    </row>
    <row r="15371" spans="1:9" x14ac:dyDescent="0.2">
      <c r="A15371" s="518" t="s">
        <v>180</v>
      </c>
      <c r="B15371" s="518">
        <v>749143</v>
      </c>
      <c r="C15371" s="518" t="s">
        <v>2660</v>
      </c>
      <c r="D15371" s="518" t="s">
        <v>3300</v>
      </c>
      <c r="E15371" s="859">
        <v>24</v>
      </c>
      <c r="F15371" s="859">
        <v>0</v>
      </c>
      <c r="G15371" s="518" t="s">
        <v>128</v>
      </c>
      <c r="H15371" s="518" t="s">
        <v>180</v>
      </c>
      <c r="I15371" s="518">
        <v>749143</v>
      </c>
    </row>
    <row r="15372" spans="1:9" x14ac:dyDescent="0.2">
      <c r="A15372" s="518" t="s">
        <v>180</v>
      </c>
      <c r="B15372" s="518">
        <v>749150</v>
      </c>
      <c r="C15372" s="518" t="s">
        <v>2660</v>
      </c>
      <c r="D15372" s="518" t="s">
        <v>3301</v>
      </c>
      <c r="E15372" s="859">
        <v>30</v>
      </c>
      <c r="F15372" s="859">
        <v>0</v>
      </c>
      <c r="G15372" s="518" t="s">
        <v>128</v>
      </c>
      <c r="H15372" s="518" t="s">
        <v>180</v>
      </c>
      <c r="I15372" s="518">
        <v>749150</v>
      </c>
    </row>
    <row r="15373" spans="1:9" x14ac:dyDescent="0.2">
      <c r="A15373" s="518" t="s">
        <v>351</v>
      </c>
      <c r="B15373" s="518">
        <v>749176</v>
      </c>
      <c r="C15373" s="518" t="s">
        <v>2660</v>
      </c>
      <c r="D15373" s="518" t="s">
        <v>3302</v>
      </c>
      <c r="E15373" s="859">
        <v>33</v>
      </c>
      <c r="F15373" s="859">
        <v>33</v>
      </c>
      <c r="G15373" s="518" t="s">
        <v>128</v>
      </c>
      <c r="H15373" s="518" t="s">
        <v>351</v>
      </c>
      <c r="I15373" s="518">
        <v>749176</v>
      </c>
    </row>
    <row r="15374" spans="1:9" x14ac:dyDescent="0.2">
      <c r="A15374" s="518" t="s">
        <v>357</v>
      </c>
      <c r="B15374" s="518">
        <v>749234</v>
      </c>
      <c r="C15374" s="518" t="s">
        <v>2660</v>
      </c>
      <c r="D15374" s="518" t="s">
        <v>3114</v>
      </c>
      <c r="E15374" s="859">
        <v>30</v>
      </c>
      <c r="F15374" s="859">
        <v>29</v>
      </c>
      <c r="G15374" s="518" t="s">
        <v>128</v>
      </c>
      <c r="H15374" s="518" t="s">
        <v>357</v>
      </c>
      <c r="I15374" s="518">
        <v>749234</v>
      </c>
    </row>
    <row r="15375" spans="1:9" x14ac:dyDescent="0.2">
      <c r="A15375" s="518" t="s">
        <v>256</v>
      </c>
      <c r="B15375" s="518">
        <v>749242</v>
      </c>
      <c r="C15375" s="518" t="s">
        <v>2660</v>
      </c>
      <c r="D15375" s="518" t="s">
        <v>7697</v>
      </c>
      <c r="E15375" s="859">
        <v>18</v>
      </c>
      <c r="F15375" s="859">
        <v>0</v>
      </c>
      <c r="G15375" s="518" t="s">
        <v>128</v>
      </c>
      <c r="H15375" s="518" t="s">
        <v>256</v>
      </c>
      <c r="I15375" s="518">
        <v>749242</v>
      </c>
    </row>
    <row r="15376" spans="1:9" x14ac:dyDescent="0.2">
      <c r="A15376" s="518" t="s">
        <v>256</v>
      </c>
      <c r="B15376" s="518">
        <v>749259</v>
      </c>
      <c r="C15376" s="518" t="s">
        <v>2660</v>
      </c>
      <c r="D15376" s="518" t="s">
        <v>3354</v>
      </c>
      <c r="E15376" s="859">
        <v>27</v>
      </c>
      <c r="F15376" s="859">
        <v>0</v>
      </c>
      <c r="G15376" s="518" t="s">
        <v>128</v>
      </c>
      <c r="H15376" s="518" t="s">
        <v>256</v>
      </c>
      <c r="I15376" s="518">
        <v>749259</v>
      </c>
    </row>
    <row r="15377" spans="1:9" x14ac:dyDescent="0.2">
      <c r="A15377" s="518" t="s">
        <v>315</v>
      </c>
      <c r="B15377" s="518">
        <v>749291</v>
      </c>
      <c r="C15377" s="518" t="s">
        <v>2660</v>
      </c>
      <c r="D15377" s="518" t="s">
        <v>3355</v>
      </c>
      <c r="E15377" s="859">
        <v>30</v>
      </c>
      <c r="F15377" s="859">
        <v>0</v>
      </c>
      <c r="G15377" s="518" t="s">
        <v>128</v>
      </c>
      <c r="H15377" s="518" t="s">
        <v>315</v>
      </c>
      <c r="I15377" s="518">
        <v>749291</v>
      </c>
    </row>
    <row r="15378" spans="1:9" x14ac:dyDescent="0.2">
      <c r="A15378" s="518" t="s">
        <v>315</v>
      </c>
      <c r="B15378" s="518">
        <v>749309</v>
      </c>
      <c r="C15378" s="518" t="s">
        <v>2660</v>
      </c>
      <c r="D15378" s="518" t="s">
        <v>7602</v>
      </c>
      <c r="E15378" s="859">
        <v>32</v>
      </c>
      <c r="F15378" s="859">
        <v>0</v>
      </c>
      <c r="G15378" s="518" t="s">
        <v>128</v>
      </c>
      <c r="H15378" s="518" t="s">
        <v>315</v>
      </c>
      <c r="I15378" s="518">
        <v>749309</v>
      </c>
    </row>
    <row r="15379" spans="1:9" x14ac:dyDescent="0.2">
      <c r="A15379" s="518" t="s">
        <v>256</v>
      </c>
      <c r="B15379" s="518">
        <v>749408</v>
      </c>
      <c r="C15379" s="518" t="s">
        <v>2660</v>
      </c>
      <c r="D15379" s="518" t="s">
        <v>1941</v>
      </c>
      <c r="E15379" s="859">
        <v>15</v>
      </c>
      <c r="F15379" s="859">
        <v>0</v>
      </c>
      <c r="G15379" s="518" t="s">
        <v>128</v>
      </c>
      <c r="H15379" s="518" t="s">
        <v>256</v>
      </c>
      <c r="I15379" s="518">
        <v>657155</v>
      </c>
    </row>
    <row r="15380" spans="1:9" x14ac:dyDescent="0.2">
      <c r="A15380" s="518" t="s">
        <v>256</v>
      </c>
      <c r="B15380" s="518">
        <v>749432</v>
      </c>
      <c r="C15380" s="518" t="s">
        <v>2660</v>
      </c>
      <c r="D15380" s="518" t="s">
        <v>3393</v>
      </c>
      <c r="E15380" s="859">
        <v>30</v>
      </c>
      <c r="F15380" s="859">
        <v>0</v>
      </c>
      <c r="G15380" s="518" t="s">
        <v>128</v>
      </c>
      <c r="H15380" s="518" t="s">
        <v>256</v>
      </c>
      <c r="I15380" s="518">
        <v>749432</v>
      </c>
    </row>
    <row r="15381" spans="1:9" x14ac:dyDescent="0.2">
      <c r="A15381" s="518" t="s">
        <v>256</v>
      </c>
      <c r="B15381" s="518">
        <v>749440</v>
      </c>
      <c r="C15381" s="518" t="s">
        <v>2660</v>
      </c>
      <c r="D15381" s="518" t="s">
        <v>3394</v>
      </c>
      <c r="E15381" s="859">
        <v>19</v>
      </c>
      <c r="F15381" s="859">
        <v>0</v>
      </c>
      <c r="G15381" s="518" t="s">
        <v>128</v>
      </c>
      <c r="H15381" s="518" t="s">
        <v>256</v>
      </c>
      <c r="I15381" s="518">
        <v>749440</v>
      </c>
    </row>
    <row r="15382" spans="1:9" x14ac:dyDescent="0.2">
      <c r="A15382" s="518" t="s">
        <v>256</v>
      </c>
      <c r="B15382" s="518">
        <v>749457</v>
      </c>
      <c r="C15382" s="518" t="s">
        <v>2660</v>
      </c>
      <c r="D15382" s="518" t="s">
        <v>3395</v>
      </c>
      <c r="E15382" s="859">
        <v>21</v>
      </c>
      <c r="F15382" s="859">
        <v>0</v>
      </c>
      <c r="G15382" s="518" t="s">
        <v>128</v>
      </c>
      <c r="H15382" s="518" t="s">
        <v>256</v>
      </c>
      <c r="I15382" s="518">
        <v>749440</v>
      </c>
    </row>
    <row r="15383" spans="1:9" x14ac:dyDescent="0.2">
      <c r="A15383" s="518" t="s">
        <v>256</v>
      </c>
      <c r="B15383" s="518">
        <v>749465</v>
      </c>
      <c r="C15383" s="518" t="s">
        <v>2660</v>
      </c>
      <c r="D15383" s="518" t="s">
        <v>3396</v>
      </c>
      <c r="E15383" s="859">
        <v>20</v>
      </c>
      <c r="F15383" s="859">
        <v>0</v>
      </c>
      <c r="G15383" s="518" t="s">
        <v>128</v>
      </c>
      <c r="H15383" s="518" t="s">
        <v>256</v>
      </c>
      <c r="I15383" s="518">
        <v>749465</v>
      </c>
    </row>
    <row r="15384" spans="1:9" x14ac:dyDescent="0.2">
      <c r="A15384" s="518" t="s">
        <v>256</v>
      </c>
      <c r="B15384" s="518">
        <v>749473</v>
      </c>
      <c r="C15384" s="518" t="s">
        <v>2660</v>
      </c>
      <c r="D15384" s="518" t="s">
        <v>3397</v>
      </c>
      <c r="E15384" s="859">
        <v>19</v>
      </c>
      <c r="F15384" s="859">
        <v>0</v>
      </c>
      <c r="G15384" s="518" t="s">
        <v>128</v>
      </c>
      <c r="H15384" s="518" t="s">
        <v>256</v>
      </c>
      <c r="I15384" s="518">
        <v>749473</v>
      </c>
    </row>
    <row r="15385" spans="1:9" x14ac:dyDescent="0.2">
      <c r="A15385" s="518" t="s">
        <v>321</v>
      </c>
      <c r="B15385" s="518">
        <v>749523</v>
      </c>
      <c r="C15385" s="518" t="s">
        <v>2660</v>
      </c>
      <c r="D15385" s="518" t="s">
        <v>3398</v>
      </c>
      <c r="E15385" s="859">
        <v>34</v>
      </c>
      <c r="F15385" s="859">
        <v>0</v>
      </c>
      <c r="G15385" s="518" t="s">
        <v>128</v>
      </c>
      <c r="H15385" s="518" t="s">
        <v>321</v>
      </c>
      <c r="I15385" s="518">
        <v>749523</v>
      </c>
    </row>
    <row r="15386" spans="1:9" x14ac:dyDescent="0.2">
      <c r="A15386" s="518" t="s">
        <v>179</v>
      </c>
      <c r="B15386" s="518">
        <v>749556</v>
      </c>
      <c r="C15386" s="518" t="s">
        <v>2660</v>
      </c>
      <c r="D15386" s="518" t="s">
        <v>1342</v>
      </c>
      <c r="E15386" s="859">
        <v>29</v>
      </c>
      <c r="F15386" s="859">
        <v>0</v>
      </c>
      <c r="G15386" s="518" t="s">
        <v>128</v>
      </c>
      <c r="H15386" s="518" t="s">
        <v>179</v>
      </c>
      <c r="I15386" s="518">
        <v>749556</v>
      </c>
    </row>
    <row r="15387" spans="1:9" x14ac:dyDescent="0.2">
      <c r="A15387" s="518" t="s">
        <v>179</v>
      </c>
      <c r="B15387" s="518">
        <v>749564</v>
      </c>
      <c r="C15387" s="518" t="s">
        <v>2660</v>
      </c>
      <c r="D15387" s="518" t="s">
        <v>1342</v>
      </c>
      <c r="E15387" s="859">
        <v>18</v>
      </c>
      <c r="F15387" s="859">
        <v>0</v>
      </c>
      <c r="G15387" s="518" t="s">
        <v>128</v>
      </c>
      <c r="H15387" s="518" t="s">
        <v>179</v>
      </c>
      <c r="I15387" s="518">
        <v>749564</v>
      </c>
    </row>
    <row r="15388" spans="1:9" x14ac:dyDescent="0.2">
      <c r="A15388" s="518" t="s">
        <v>240</v>
      </c>
      <c r="B15388" s="518">
        <v>749606</v>
      </c>
      <c r="C15388" s="518" t="s">
        <v>2660</v>
      </c>
      <c r="D15388" s="518" t="s">
        <v>7361</v>
      </c>
      <c r="E15388" s="859">
        <v>31</v>
      </c>
      <c r="F15388" s="859">
        <v>0</v>
      </c>
      <c r="G15388" s="518" t="s">
        <v>128</v>
      </c>
      <c r="H15388" s="518" t="s">
        <v>240</v>
      </c>
      <c r="I15388" s="518">
        <v>749606</v>
      </c>
    </row>
    <row r="15389" spans="1:9" x14ac:dyDescent="0.2">
      <c r="A15389" s="518" t="s">
        <v>256</v>
      </c>
      <c r="B15389" s="518">
        <v>749614</v>
      </c>
      <c r="C15389" s="518" t="s">
        <v>2660</v>
      </c>
      <c r="D15389" s="518" t="s">
        <v>2859</v>
      </c>
      <c r="E15389" s="859">
        <v>31</v>
      </c>
      <c r="F15389" s="859">
        <v>0</v>
      </c>
      <c r="G15389" s="518" t="s">
        <v>128</v>
      </c>
      <c r="H15389" s="518" t="s">
        <v>256</v>
      </c>
      <c r="I15389" s="518">
        <v>749614</v>
      </c>
    </row>
    <row r="15390" spans="1:9" x14ac:dyDescent="0.2">
      <c r="A15390" s="518" t="s">
        <v>339</v>
      </c>
      <c r="B15390" s="518">
        <v>749663</v>
      </c>
      <c r="C15390" s="518" t="s">
        <v>2660</v>
      </c>
      <c r="D15390" s="518" t="s">
        <v>7829</v>
      </c>
      <c r="E15390" s="859">
        <v>34</v>
      </c>
      <c r="F15390" s="859">
        <v>0</v>
      </c>
      <c r="G15390" s="518" t="s">
        <v>128</v>
      </c>
      <c r="H15390" s="518" t="s">
        <v>339</v>
      </c>
      <c r="I15390" s="518">
        <v>749663</v>
      </c>
    </row>
    <row r="15391" spans="1:9" x14ac:dyDescent="0.2">
      <c r="A15391" s="518" t="s">
        <v>339</v>
      </c>
      <c r="B15391" s="518">
        <v>749689</v>
      </c>
      <c r="C15391" s="518" t="s">
        <v>2660</v>
      </c>
      <c r="D15391" s="518" t="s">
        <v>7830</v>
      </c>
      <c r="E15391" s="859">
        <v>33</v>
      </c>
      <c r="F15391" s="859">
        <v>0</v>
      </c>
      <c r="G15391" s="518" t="s">
        <v>128</v>
      </c>
      <c r="H15391" s="518" t="s">
        <v>339</v>
      </c>
      <c r="I15391" s="518">
        <v>749689</v>
      </c>
    </row>
    <row r="15392" spans="1:9" x14ac:dyDescent="0.2">
      <c r="A15392" s="518" t="s">
        <v>271</v>
      </c>
      <c r="B15392" s="518">
        <v>749754</v>
      </c>
      <c r="C15392" s="518" t="s">
        <v>2660</v>
      </c>
      <c r="D15392" s="518" t="s">
        <v>1330</v>
      </c>
      <c r="E15392" s="859">
        <v>35</v>
      </c>
      <c r="F15392" s="859">
        <v>0</v>
      </c>
      <c r="G15392" s="518" t="s">
        <v>128</v>
      </c>
      <c r="H15392" s="518" t="s">
        <v>271</v>
      </c>
      <c r="I15392" s="518">
        <v>749754</v>
      </c>
    </row>
    <row r="15393" spans="1:9" x14ac:dyDescent="0.2">
      <c r="A15393" s="518" t="s">
        <v>364</v>
      </c>
      <c r="B15393" s="518">
        <v>749804</v>
      </c>
      <c r="C15393" s="518" t="s">
        <v>2660</v>
      </c>
      <c r="D15393" s="518" t="s">
        <v>2926</v>
      </c>
      <c r="E15393" s="859">
        <v>28</v>
      </c>
      <c r="F15393" s="859">
        <v>0</v>
      </c>
      <c r="G15393" s="518" t="s">
        <v>128</v>
      </c>
      <c r="H15393" s="518" t="s">
        <v>364</v>
      </c>
      <c r="I15393" s="518">
        <v>749804</v>
      </c>
    </row>
    <row r="15394" spans="1:9" x14ac:dyDescent="0.2">
      <c r="A15394" s="518" t="s">
        <v>349</v>
      </c>
      <c r="B15394" s="518">
        <v>749820</v>
      </c>
      <c r="C15394" s="518" t="s">
        <v>2660</v>
      </c>
      <c r="D15394" s="518" t="s">
        <v>2927</v>
      </c>
      <c r="E15394" s="859">
        <v>34</v>
      </c>
      <c r="F15394" s="859">
        <v>34</v>
      </c>
      <c r="G15394" s="518" t="s">
        <v>128</v>
      </c>
      <c r="H15394" s="518" t="s">
        <v>349</v>
      </c>
      <c r="I15394" s="518">
        <v>749820</v>
      </c>
    </row>
    <row r="15395" spans="1:9" x14ac:dyDescent="0.2">
      <c r="A15395" s="518" t="s">
        <v>349</v>
      </c>
      <c r="B15395" s="518">
        <v>749846</v>
      </c>
      <c r="C15395" s="518" t="s">
        <v>2660</v>
      </c>
      <c r="D15395" s="518" t="s">
        <v>2928</v>
      </c>
      <c r="E15395" s="859">
        <v>24</v>
      </c>
      <c r="F15395" s="859">
        <v>24</v>
      </c>
      <c r="G15395" s="518" t="s">
        <v>128</v>
      </c>
      <c r="H15395" s="518" t="s">
        <v>349</v>
      </c>
      <c r="I15395" s="518">
        <v>749846</v>
      </c>
    </row>
    <row r="15396" spans="1:9" x14ac:dyDescent="0.2">
      <c r="A15396" s="518" t="s">
        <v>248</v>
      </c>
      <c r="B15396" s="518">
        <v>749903</v>
      </c>
      <c r="C15396" s="518" t="s">
        <v>2660</v>
      </c>
      <c r="D15396" s="518" t="s">
        <v>653</v>
      </c>
      <c r="E15396" s="859">
        <v>17</v>
      </c>
      <c r="F15396" s="859">
        <v>0</v>
      </c>
      <c r="G15396" s="518" t="s">
        <v>128</v>
      </c>
      <c r="H15396" s="518" t="s">
        <v>248</v>
      </c>
      <c r="I15396" s="518">
        <v>749903</v>
      </c>
    </row>
    <row r="15397" spans="1:9" x14ac:dyDescent="0.2">
      <c r="A15397" s="518" t="s">
        <v>341</v>
      </c>
      <c r="B15397" s="518">
        <v>749911</v>
      </c>
      <c r="C15397" s="518" t="s">
        <v>2660</v>
      </c>
      <c r="D15397" s="518" t="s">
        <v>1342</v>
      </c>
      <c r="E15397" s="859">
        <v>35</v>
      </c>
      <c r="F15397" s="859">
        <v>35</v>
      </c>
      <c r="G15397" s="518" t="s">
        <v>128</v>
      </c>
      <c r="H15397" s="518" t="s">
        <v>341</v>
      </c>
      <c r="I15397" s="518">
        <v>749911</v>
      </c>
    </row>
    <row r="15398" spans="1:9" x14ac:dyDescent="0.2">
      <c r="A15398" s="518" t="s">
        <v>341</v>
      </c>
      <c r="B15398" s="518">
        <v>749929</v>
      </c>
      <c r="C15398" s="518" t="s">
        <v>2660</v>
      </c>
      <c r="D15398" s="518" t="s">
        <v>1342</v>
      </c>
      <c r="E15398" s="859">
        <v>35</v>
      </c>
      <c r="F15398" s="859">
        <v>35</v>
      </c>
      <c r="G15398" s="518" t="s">
        <v>128</v>
      </c>
      <c r="H15398" s="518" t="s">
        <v>341</v>
      </c>
      <c r="I15398" s="518">
        <v>749929</v>
      </c>
    </row>
    <row r="15399" spans="1:9" x14ac:dyDescent="0.2">
      <c r="A15399" s="518" t="s">
        <v>378</v>
      </c>
      <c r="B15399" s="518">
        <v>749960</v>
      </c>
      <c r="C15399" s="518" t="s">
        <v>2660</v>
      </c>
      <c r="D15399" s="518" t="s">
        <v>648</v>
      </c>
      <c r="E15399" s="859">
        <v>24</v>
      </c>
      <c r="F15399" s="859">
        <v>0</v>
      </c>
      <c r="G15399" s="518" t="s">
        <v>128</v>
      </c>
      <c r="H15399" s="518" t="s">
        <v>378</v>
      </c>
      <c r="I15399" s="518">
        <v>749960</v>
      </c>
    </row>
    <row r="15400" spans="1:9" x14ac:dyDescent="0.2">
      <c r="A15400" s="518" t="s">
        <v>256</v>
      </c>
      <c r="B15400" s="518">
        <v>749986</v>
      </c>
      <c r="C15400" s="518" t="s">
        <v>2660</v>
      </c>
      <c r="D15400" s="518" t="s">
        <v>3435</v>
      </c>
      <c r="E15400" s="859">
        <v>30</v>
      </c>
      <c r="F15400" s="859">
        <v>0</v>
      </c>
      <c r="G15400" s="518" t="s">
        <v>128</v>
      </c>
      <c r="H15400" s="518" t="s">
        <v>256</v>
      </c>
      <c r="I15400" s="518">
        <v>749986</v>
      </c>
    </row>
    <row r="15401" spans="1:9" x14ac:dyDescent="0.2">
      <c r="A15401" s="518" t="s">
        <v>256</v>
      </c>
      <c r="B15401" s="518">
        <v>749994</v>
      </c>
      <c r="C15401" s="518" t="s">
        <v>2660</v>
      </c>
      <c r="D15401" s="518" t="s">
        <v>6481</v>
      </c>
      <c r="E15401" s="859">
        <v>17</v>
      </c>
      <c r="F15401" s="859">
        <v>5</v>
      </c>
      <c r="G15401" s="518" t="s">
        <v>128</v>
      </c>
      <c r="H15401" s="518" t="s">
        <v>256</v>
      </c>
      <c r="I15401" s="518">
        <v>742866</v>
      </c>
    </row>
    <row r="15402" spans="1:9" x14ac:dyDescent="0.2">
      <c r="A15402" s="518" t="s">
        <v>256</v>
      </c>
      <c r="B15402" s="518">
        <v>750000</v>
      </c>
      <c r="C15402" s="518" t="s">
        <v>2660</v>
      </c>
      <c r="D15402" s="518" t="s">
        <v>3436</v>
      </c>
      <c r="E15402" s="859">
        <v>28</v>
      </c>
      <c r="F15402" s="859">
        <v>25</v>
      </c>
      <c r="G15402" s="518" t="s">
        <v>128</v>
      </c>
      <c r="H15402" s="518" t="s">
        <v>256</v>
      </c>
      <c r="I15402" s="518">
        <v>750000</v>
      </c>
    </row>
    <row r="15403" spans="1:9" x14ac:dyDescent="0.2">
      <c r="A15403" s="518" t="s">
        <v>256</v>
      </c>
      <c r="B15403" s="518">
        <v>754408</v>
      </c>
      <c r="C15403" s="518" t="s">
        <v>2660</v>
      </c>
      <c r="D15403" s="518" t="s">
        <v>6482</v>
      </c>
      <c r="E15403" s="859">
        <v>19</v>
      </c>
      <c r="F15403" s="859">
        <v>0</v>
      </c>
      <c r="G15403" s="518" t="s">
        <v>128</v>
      </c>
      <c r="H15403" s="518" t="s">
        <v>256</v>
      </c>
      <c r="I15403" s="518">
        <v>786079</v>
      </c>
    </row>
    <row r="15404" spans="1:9" x14ac:dyDescent="0.2">
      <c r="A15404" s="518" t="s">
        <v>256</v>
      </c>
      <c r="B15404" s="518">
        <v>754416</v>
      </c>
      <c r="C15404" s="518" t="s">
        <v>2660</v>
      </c>
      <c r="D15404" s="518" t="s">
        <v>9907</v>
      </c>
      <c r="E15404" s="859">
        <v>32</v>
      </c>
      <c r="F15404" s="859">
        <v>0</v>
      </c>
      <c r="G15404" s="518" t="s">
        <v>128</v>
      </c>
      <c r="H15404" s="518" t="s">
        <v>256</v>
      </c>
      <c r="I15404" s="518">
        <v>754416</v>
      </c>
    </row>
    <row r="15405" spans="1:9" x14ac:dyDescent="0.2">
      <c r="A15405" s="518" t="s">
        <v>256</v>
      </c>
      <c r="B15405" s="518">
        <v>754440</v>
      </c>
      <c r="C15405" s="518" t="s">
        <v>2660</v>
      </c>
      <c r="D15405" s="518" t="s">
        <v>3084</v>
      </c>
      <c r="E15405" s="859">
        <v>13</v>
      </c>
      <c r="F15405" s="859">
        <v>1</v>
      </c>
      <c r="G15405" s="518" t="s">
        <v>128</v>
      </c>
      <c r="H15405" s="518" t="s">
        <v>256</v>
      </c>
      <c r="I15405" s="518">
        <v>742395</v>
      </c>
    </row>
    <row r="15406" spans="1:9" x14ac:dyDescent="0.2">
      <c r="A15406" s="518" t="s">
        <v>180</v>
      </c>
      <c r="B15406" s="518">
        <v>754556</v>
      </c>
      <c r="C15406" s="518" t="s">
        <v>2660</v>
      </c>
      <c r="D15406" s="518" t="s">
        <v>3118</v>
      </c>
      <c r="E15406" s="859">
        <v>31</v>
      </c>
      <c r="F15406" s="859">
        <v>0</v>
      </c>
      <c r="G15406" s="518" t="s">
        <v>128</v>
      </c>
      <c r="H15406" s="518" t="s">
        <v>180</v>
      </c>
      <c r="I15406" s="518">
        <v>754556</v>
      </c>
    </row>
    <row r="15407" spans="1:9" x14ac:dyDescent="0.2">
      <c r="A15407" s="518" t="s">
        <v>179</v>
      </c>
      <c r="B15407" s="518">
        <v>754598</v>
      </c>
      <c r="C15407" s="518" t="s">
        <v>2660</v>
      </c>
      <c r="D15407" s="518" t="s">
        <v>2662</v>
      </c>
      <c r="E15407" s="859">
        <v>34</v>
      </c>
      <c r="F15407" s="859">
        <v>0</v>
      </c>
      <c r="G15407" s="518" t="s">
        <v>128</v>
      </c>
      <c r="H15407" s="518" t="s">
        <v>179</v>
      </c>
      <c r="I15407" s="518">
        <v>754598</v>
      </c>
    </row>
    <row r="15408" spans="1:9" x14ac:dyDescent="0.2">
      <c r="A15408" s="518" t="s">
        <v>179</v>
      </c>
      <c r="B15408" s="518">
        <v>754606</v>
      </c>
      <c r="C15408" s="518" t="s">
        <v>2660</v>
      </c>
      <c r="D15408" s="518" t="s">
        <v>3119</v>
      </c>
      <c r="E15408" s="859">
        <v>33</v>
      </c>
      <c r="F15408" s="859">
        <v>0</v>
      </c>
      <c r="G15408" s="518" t="s">
        <v>128</v>
      </c>
      <c r="H15408" s="518" t="s">
        <v>179</v>
      </c>
      <c r="I15408" s="518">
        <v>754606</v>
      </c>
    </row>
    <row r="15409" spans="1:9" x14ac:dyDescent="0.2">
      <c r="A15409" s="518" t="s">
        <v>315</v>
      </c>
      <c r="B15409" s="518">
        <v>754713</v>
      </c>
      <c r="C15409" s="518" t="s">
        <v>2660</v>
      </c>
      <c r="D15409" s="518" t="s">
        <v>6427</v>
      </c>
      <c r="E15409" s="859">
        <v>31</v>
      </c>
      <c r="F15409" s="859">
        <v>31</v>
      </c>
      <c r="G15409" s="518" t="s">
        <v>128</v>
      </c>
      <c r="H15409" s="518" t="s">
        <v>315</v>
      </c>
      <c r="I15409" s="518">
        <v>754713</v>
      </c>
    </row>
    <row r="15410" spans="1:9" x14ac:dyDescent="0.2">
      <c r="A15410" s="518" t="s">
        <v>256</v>
      </c>
      <c r="B15410" s="518">
        <v>754747</v>
      </c>
      <c r="C15410" s="518" t="s">
        <v>2660</v>
      </c>
      <c r="D15410" s="518" t="s">
        <v>7698</v>
      </c>
      <c r="E15410" s="859">
        <v>19</v>
      </c>
      <c r="F15410" s="859">
        <v>9</v>
      </c>
      <c r="G15410" s="518" t="s">
        <v>128</v>
      </c>
      <c r="H15410" s="518" t="s">
        <v>256</v>
      </c>
      <c r="I15410" s="518">
        <v>754747</v>
      </c>
    </row>
    <row r="15411" spans="1:9" x14ac:dyDescent="0.2">
      <c r="A15411" s="518" t="s">
        <v>179</v>
      </c>
      <c r="B15411" s="518">
        <v>754846</v>
      </c>
      <c r="C15411" s="518" t="s">
        <v>2660</v>
      </c>
      <c r="D15411" s="518" t="s">
        <v>2033</v>
      </c>
      <c r="E15411" s="859">
        <v>33</v>
      </c>
      <c r="F15411" s="859">
        <v>0</v>
      </c>
      <c r="G15411" s="518" t="s">
        <v>128</v>
      </c>
      <c r="H15411" s="518" t="s">
        <v>179</v>
      </c>
      <c r="I15411" s="518">
        <v>754846</v>
      </c>
    </row>
    <row r="15412" spans="1:9" x14ac:dyDescent="0.2">
      <c r="A15412" s="518" t="s">
        <v>237</v>
      </c>
      <c r="B15412" s="518">
        <v>754887</v>
      </c>
      <c r="C15412" s="518" t="s">
        <v>2660</v>
      </c>
      <c r="D15412" s="518" t="s">
        <v>7362</v>
      </c>
      <c r="E15412" s="859">
        <v>26</v>
      </c>
      <c r="F15412" s="859">
        <v>0</v>
      </c>
      <c r="G15412" s="518" t="s">
        <v>128</v>
      </c>
      <c r="H15412" s="518" t="s">
        <v>237</v>
      </c>
      <c r="I15412" s="518">
        <v>754887</v>
      </c>
    </row>
    <row r="15413" spans="1:9" x14ac:dyDescent="0.2">
      <c r="A15413" s="518" t="s">
        <v>180</v>
      </c>
      <c r="B15413" s="518">
        <v>754903</v>
      </c>
      <c r="C15413" s="518" t="s">
        <v>2660</v>
      </c>
      <c r="D15413" s="518" t="s">
        <v>598</v>
      </c>
      <c r="E15413" s="859">
        <v>30</v>
      </c>
      <c r="F15413" s="859">
        <v>0</v>
      </c>
      <c r="G15413" s="518" t="s">
        <v>128</v>
      </c>
      <c r="H15413" s="518" t="s">
        <v>180</v>
      </c>
      <c r="I15413" s="518">
        <v>754903</v>
      </c>
    </row>
    <row r="15414" spans="1:9" x14ac:dyDescent="0.2">
      <c r="A15414" s="518" t="s">
        <v>179</v>
      </c>
      <c r="B15414" s="518">
        <v>754911</v>
      </c>
      <c r="C15414" s="518" t="s">
        <v>2660</v>
      </c>
      <c r="D15414" s="518" t="s">
        <v>3218</v>
      </c>
      <c r="E15414" s="859">
        <v>34</v>
      </c>
      <c r="F15414" s="859">
        <v>28</v>
      </c>
      <c r="G15414" s="518" t="s">
        <v>128</v>
      </c>
      <c r="H15414" s="518" t="s">
        <v>179</v>
      </c>
      <c r="I15414" s="518">
        <v>754911</v>
      </c>
    </row>
    <row r="15415" spans="1:9" x14ac:dyDescent="0.2">
      <c r="A15415" s="518" t="s">
        <v>179</v>
      </c>
      <c r="B15415" s="518">
        <v>754937</v>
      </c>
      <c r="C15415" s="518" t="s">
        <v>2660</v>
      </c>
      <c r="D15415" s="518" t="s">
        <v>3219</v>
      </c>
      <c r="E15415" s="859">
        <v>35</v>
      </c>
      <c r="F15415" s="859">
        <v>28</v>
      </c>
      <c r="G15415" s="518" t="s">
        <v>128</v>
      </c>
      <c r="H15415" s="518" t="s">
        <v>179</v>
      </c>
      <c r="I15415" s="518">
        <v>754937</v>
      </c>
    </row>
    <row r="15416" spans="1:9" x14ac:dyDescent="0.2">
      <c r="A15416" s="518" t="s">
        <v>179</v>
      </c>
      <c r="B15416" s="518">
        <v>754945</v>
      </c>
      <c r="C15416" s="518" t="s">
        <v>2660</v>
      </c>
      <c r="D15416" s="518" t="s">
        <v>3220</v>
      </c>
      <c r="E15416" s="859">
        <v>34</v>
      </c>
      <c r="F15416" s="859">
        <v>28</v>
      </c>
      <c r="G15416" s="518" t="s">
        <v>128</v>
      </c>
      <c r="H15416" s="518" t="s">
        <v>179</v>
      </c>
      <c r="I15416" s="518">
        <v>754945</v>
      </c>
    </row>
    <row r="15417" spans="1:9" x14ac:dyDescent="0.2">
      <c r="A15417" s="518" t="s">
        <v>362</v>
      </c>
      <c r="B15417" s="518">
        <v>755009</v>
      </c>
      <c r="C15417" s="518" t="s">
        <v>2660</v>
      </c>
      <c r="D15417" s="518" t="s">
        <v>577</v>
      </c>
      <c r="E15417" s="859">
        <v>25</v>
      </c>
      <c r="F15417" s="859">
        <v>25</v>
      </c>
      <c r="G15417" s="518" t="s">
        <v>128</v>
      </c>
      <c r="H15417" s="518" t="s">
        <v>362</v>
      </c>
      <c r="I15417" s="518">
        <v>755009</v>
      </c>
    </row>
    <row r="15418" spans="1:9" x14ac:dyDescent="0.2">
      <c r="A15418" s="518" t="s">
        <v>396</v>
      </c>
      <c r="B15418" s="518">
        <v>755025</v>
      </c>
      <c r="C15418" s="518" t="s">
        <v>2660</v>
      </c>
      <c r="D15418" s="518" t="s">
        <v>3221</v>
      </c>
      <c r="E15418" s="859">
        <v>35</v>
      </c>
      <c r="F15418" s="859">
        <v>29</v>
      </c>
      <c r="G15418" s="518" t="s">
        <v>128</v>
      </c>
      <c r="H15418" s="518" t="s">
        <v>396</v>
      </c>
      <c r="I15418" s="518">
        <v>755025</v>
      </c>
    </row>
    <row r="15419" spans="1:9" x14ac:dyDescent="0.2">
      <c r="A15419" s="518" t="s">
        <v>181</v>
      </c>
      <c r="B15419" s="518">
        <v>755132</v>
      </c>
      <c r="C15419" s="518" t="s">
        <v>2660</v>
      </c>
      <c r="D15419" s="518" t="s">
        <v>3266</v>
      </c>
      <c r="E15419" s="859">
        <v>34</v>
      </c>
      <c r="F15419" s="859">
        <v>0</v>
      </c>
      <c r="G15419" s="518" t="s">
        <v>128</v>
      </c>
      <c r="H15419" s="518" t="s">
        <v>181</v>
      </c>
      <c r="I15419" s="518">
        <v>755132</v>
      </c>
    </row>
    <row r="15420" spans="1:9" x14ac:dyDescent="0.2">
      <c r="A15420" s="518" t="s">
        <v>256</v>
      </c>
      <c r="B15420" s="518">
        <v>755256</v>
      </c>
      <c r="C15420" s="518" t="s">
        <v>2660</v>
      </c>
      <c r="D15420" s="518" t="s">
        <v>9908</v>
      </c>
      <c r="E15420" s="859">
        <v>35</v>
      </c>
      <c r="F15420" s="859">
        <v>0</v>
      </c>
      <c r="G15420" s="518" t="s">
        <v>128</v>
      </c>
      <c r="H15420" s="518" t="s">
        <v>256</v>
      </c>
      <c r="I15420" s="518">
        <v>755256</v>
      </c>
    </row>
    <row r="15421" spans="1:9" x14ac:dyDescent="0.2">
      <c r="A15421" s="518" t="s">
        <v>256</v>
      </c>
      <c r="B15421" s="518">
        <v>755264</v>
      </c>
      <c r="C15421" s="518" t="s">
        <v>2660</v>
      </c>
      <c r="D15421" s="518" t="s">
        <v>9909</v>
      </c>
      <c r="E15421" s="859">
        <v>35</v>
      </c>
      <c r="F15421" s="859">
        <v>0</v>
      </c>
      <c r="G15421" s="518" t="s">
        <v>128</v>
      </c>
      <c r="H15421" s="518" t="s">
        <v>256</v>
      </c>
      <c r="I15421" s="518">
        <v>755264</v>
      </c>
    </row>
    <row r="15422" spans="1:9" x14ac:dyDescent="0.2">
      <c r="A15422" s="518" t="s">
        <v>179</v>
      </c>
      <c r="B15422" s="518">
        <v>755306</v>
      </c>
      <c r="C15422" s="518" t="s">
        <v>2660</v>
      </c>
      <c r="D15422" s="518" t="s">
        <v>3329</v>
      </c>
      <c r="E15422" s="859">
        <v>26</v>
      </c>
      <c r="F15422" s="859">
        <v>0</v>
      </c>
      <c r="G15422" s="518" t="s">
        <v>128</v>
      </c>
      <c r="H15422" s="518" t="s">
        <v>179</v>
      </c>
      <c r="I15422" s="518">
        <v>755306</v>
      </c>
    </row>
    <row r="15423" spans="1:9" x14ac:dyDescent="0.2">
      <c r="A15423" s="518" t="s">
        <v>179</v>
      </c>
      <c r="B15423" s="518">
        <v>755314</v>
      </c>
      <c r="C15423" s="518" t="s">
        <v>2660</v>
      </c>
      <c r="D15423" s="518" t="s">
        <v>577</v>
      </c>
      <c r="E15423" s="859">
        <v>24</v>
      </c>
      <c r="F15423" s="859">
        <v>0</v>
      </c>
      <c r="G15423" s="518" t="s">
        <v>128</v>
      </c>
      <c r="H15423" s="518" t="s">
        <v>179</v>
      </c>
      <c r="I15423" s="518">
        <v>755314</v>
      </c>
    </row>
    <row r="15424" spans="1:9" x14ac:dyDescent="0.2">
      <c r="A15424" s="518" t="s">
        <v>256</v>
      </c>
      <c r="B15424" s="518">
        <v>755363</v>
      </c>
      <c r="C15424" s="518" t="s">
        <v>2660</v>
      </c>
      <c r="D15424" s="518" t="s">
        <v>9910</v>
      </c>
      <c r="E15424" s="859">
        <v>29</v>
      </c>
      <c r="F15424" s="859">
        <v>0</v>
      </c>
      <c r="G15424" s="518" t="s">
        <v>128</v>
      </c>
      <c r="H15424" s="518" t="s">
        <v>256</v>
      </c>
      <c r="I15424" s="518">
        <v>755363</v>
      </c>
    </row>
    <row r="15425" spans="1:9" x14ac:dyDescent="0.2">
      <c r="A15425" s="518" t="s">
        <v>179</v>
      </c>
      <c r="B15425" s="518">
        <v>755371</v>
      </c>
      <c r="C15425" s="518" t="s">
        <v>2660</v>
      </c>
      <c r="D15425" s="518" t="s">
        <v>3330</v>
      </c>
      <c r="E15425" s="859">
        <v>29</v>
      </c>
      <c r="F15425" s="859">
        <v>0</v>
      </c>
      <c r="G15425" s="518" t="s">
        <v>128</v>
      </c>
      <c r="H15425" s="518" t="s">
        <v>179</v>
      </c>
      <c r="I15425" s="518">
        <v>755371</v>
      </c>
    </row>
    <row r="15426" spans="1:9" x14ac:dyDescent="0.2">
      <c r="A15426" s="518" t="s">
        <v>295</v>
      </c>
      <c r="B15426" s="518">
        <v>755421</v>
      </c>
      <c r="C15426" s="518" t="s">
        <v>2660</v>
      </c>
      <c r="D15426" s="518" t="s">
        <v>3331</v>
      </c>
      <c r="E15426" s="859">
        <v>14</v>
      </c>
      <c r="F15426" s="859">
        <v>0</v>
      </c>
      <c r="G15426" s="518" t="s">
        <v>128</v>
      </c>
      <c r="H15426" s="518" t="s">
        <v>295</v>
      </c>
      <c r="I15426" s="518">
        <v>755421</v>
      </c>
    </row>
    <row r="15427" spans="1:9" x14ac:dyDescent="0.2">
      <c r="A15427" s="518" t="s">
        <v>180</v>
      </c>
      <c r="B15427" s="518">
        <v>755496</v>
      </c>
      <c r="C15427" s="518" t="s">
        <v>2660</v>
      </c>
      <c r="D15427" s="518" t="s">
        <v>3356</v>
      </c>
      <c r="E15427" s="859">
        <v>27</v>
      </c>
      <c r="F15427" s="859">
        <v>0</v>
      </c>
      <c r="G15427" s="518" t="s">
        <v>128</v>
      </c>
      <c r="H15427" s="518" t="s">
        <v>180</v>
      </c>
      <c r="I15427" s="518">
        <v>755496</v>
      </c>
    </row>
    <row r="15428" spans="1:9" x14ac:dyDescent="0.2">
      <c r="A15428" s="518" t="s">
        <v>179</v>
      </c>
      <c r="B15428" s="518">
        <v>755512</v>
      </c>
      <c r="C15428" s="518" t="s">
        <v>2660</v>
      </c>
      <c r="D15428" s="518" t="s">
        <v>3357</v>
      </c>
      <c r="E15428" s="859">
        <v>30</v>
      </c>
      <c r="F15428" s="859">
        <v>0</v>
      </c>
      <c r="G15428" s="518" t="s">
        <v>128</v>
      </c>
      <c r="H15428" s="518" t="s">
        <v>179</v>
      </c>
      <c r="I15428" s="518">
        <v>755512</v>
      </c>
    </row>
    <row r="15429" spans="1:9" x14ac:dyDescent="0.2">
      <c r="A15429" s="518" t="s">
        <v>179</v>
      </c>
      <c r="B15429" s="518">
        <v>755520</v>
      </c>
      <c r="C15429" s="518" t="s">
        <v>2660</v>
      </c>
      <c r="D15429" s="518" t="s">
        <v>2295</v>
      </c>
      <c r="E15429" s="859">
        <v>20</v>
      </c>
      <c r="F15429" s="859">
        <v>18</v>
      </c>
      <c r="G15429" s="518" t="s">
        <v>128</v>
      </c>
      <c r="H15429" s="518" t="s">
        <v>179</v>
      </c>
      <c r="I15429" s="518">
        <v>755520</v>
      </c>
    </row>
    <row r="15430" spans="1:9" x14ac:dyDescent="0.2">
      <c r="A15430" s="518" t="s">
        <v>179</v>
      </c>
      <c r="B15430" s="518">
        <v>755629</v>
      </c>
      <c r="C15430" s="518" t="s">
        <v>2660</v>
      </c>
      <c r="D15430" s="518" t="s">
        <v>8411</v>
      </c>
      <c r="E15430" s="859">
        <v>33</v>
      </c>
      <c r="F15430" s="859">
        <v>0</v>
      </c>
      <c r="G15430" s="518" t="s">
        <v>128</v>
      </c>
      <c r="H15430" s="518" t="s">
        <v>179</v>
      </c>
      <c r="I15430" s="518">
        <v>755629</v>
      </c>
    </row>
    <row r="15431" spans="1:9" x14ac:dyDescent="0.2">
      <c r="A15431" s="518" t="s">
        <v>292</v>
      </c>
      <c r="B15431" s="518">
        <v>755645</v>
      </c>
      <c r="C15431" s="518" t="s">
        <v>2660</v>
      </c>
      <c r="D15431" s="518" t="s">
        <v>2858</v>
      </c>
      <c r="E15431" s="859">
        <v>17</v>
      </c>
      <c r="F15431" s="859">
        <v>0</v>
      </c>
      <c r="G15431" s="518" t="s">
        <v>128</v>
      </c>
      <c r="H15431" s="518" t="s">
        <v>292</v>
      </c>
      <c r="I15431" s="518">
        <v>755645</v>
      </c>
    </row>
    <row r="15432" spans="1:9" x14ac:dyDescent="0.2">
      <c r="A15432" s="518" t="s">
        <v>179</v>
      </c>
      <c r="B15432" s="518">
        <v>755660</v>
      </c>
      <c r="C15432" s="518" t="s">
        <v>2660</v>
      </c>
      <c r="D15432" s="518" t="s">
        <v>1379</v>
      </c>
      <c r="E15432" s="859">
        <v>35</v>
      </c>
      <c r="F15432" s="859">
        <v>0</v>
      </c>
      <c r="G15432" s="518" t="s">
        <v>128</v>
      </c>
      <c r="H15432" s="518" t="s">
        <v>179</v>
      </c>
      <c r="I15432" s="518">
        <v>755660</v>
      </c>
    </row>
    <row r="15433" spans="1:9" x14ac:dyDescent="0.2">
      <c r="A15433" s="518" t="s">
        <v>256</v>
      </c>
      <c r="B15433" s="518">
        <v>755728</v>
      </c>
      <c r="C15433" s="518" t="s">
        <v>2660</v>
      </c>
      <c r="D15433" s="518" t="s">
        <v>7363</v>
      </c>
      <c r="E15433" s="859">
        <v>30</v>
      </c>
      <c r="F15433" s="859">
        <v>20</v>
      </c>
      <c r="G15433" s="518" t="s">
        <v>128</v>
      </c>
      <c r="H15433" s="518" t="s">
        <v>256</v>
      </c>
      <c r="I15433" s="518">
        <v>755728</v>
      </c>
    </row>
    <row r="15434" spans="1:9" x14ac:dyDescent="0.2">
      <c r="A15434" s="518" t="s">
        <v>256</v>
      </c>
      <c r="B15434" s="518">
        <v>755736</v>
      </c>
      <c r="C15434" s="518" t="s">
        <v>2660</v>
      </c>
      <c r="D15434" s="518" t="s">
        <v>9911</v>
      </c>
      <c r="E15434" s="859">
        <v>30</v>
      </c>
      <c r="F15434" s="859">
        <v>0</v>
      </c>
      <c r="G15434" s="518" t="s">
        <v>128</v>
      </c>
      <c r="H15434" s="518" t="s">
        <v>256</v>
      </c>
      <c r="I15434" s="518">
        <v>755736</v>
      </c>
    </row>
    <row r="15435" spans="1:9" x14ac:dyDescent="0.2">
      <c r="A15435" s="518" t="s">
        <v>256</v>
      </c>
      <c r="B15435" s="518">
        <v>755744</v>
      </c>
      <c r="C15435" s="518" t="s">
        <v>2660</v>
      </c>
      <c r="D15435" s="518" t="s">
        <v>9912</v>
      </c>
      <c r="E15435" s="859">
        <v>24</v>
      </c>
      <c r="F15435" s="859">
        <v>0</v>
      </c>
      <c r="G15435" s="518" t="s">
        <v>128</v>
      </c>
      <c r="H15435" s="518" t="s">
        <v>256</v>
      </c>
      <c r="I15435" s="518">
        <v>755744</v>
      </c>
    </row>
    <row r="15436" spans="1:9" x14ac:dyDescent="0.2">
      <c r="A15436" s="518" t="s">
        <v>256</v>
      </c>
      <c r="B15436" s="518">
        <v>755793</v>
      </c>
      <c r="C15436" s="518" t="s">
        <v>2660</v>
      </c>
      <c r="D15436" s="518" t="s">
        <v>9913</v>
      </c>
      <c r="E15436" s="859">
        <v>25</v>
      </c>
      <c r="F15436" s="859">
        <v>0</v>
      </c>
      <c r="G15436" s="518" t="s">
        <v>128</v>
      </c>
      <c r="H15436" s="518" t="s">
        <v>256</v>
      </c>
      <c r="I15436" s="518">
        <v>755793</v>
      </c>
    </row>
    <row r="15437" spans="1:9" x14ac:dyDescent="0.2">
      <c r="A15437" s="518" t="s">
        <v>256</v>
      </c>
      <c r="B15437" s="518">
        <v>755819</v>
      </c>
      <c r="C15437" s="518" t="s">
        <v>2660</v>
      </c>
      <c r="D15437" s="518" t="s">
        <v>9914</v>
      </c>
      <c r="E15437" s="859">
        <v>30</v>
      </c>
      <c r="F15437" s="859">
        <v>0</v>
      </c>
      <c r="G15437" s="518" t="s">
        <v>128</v>
      </c>
      <c r="H15437" s="518" t="s">
        <v>256</v>
      </c>
      <c r="I15437" s="518">
        <v>755819</v>
      </c>
    </row>
    <row r="15438" spans="1:9" x14ac:dyDescent="0.2">
      <c r="A15438" s="518" t="s">
        <v>256</v>
      </c>
      <c r="B15438" s="518">
        <v>755827</v>
      </c>
      <c r="C15438" s="518" t="s">
        <v>2660</v>
      </c>
      <c r="D15438" s="518" t="s">
        <v>9914</v>
      </c>
      <c r="E15438" s="859">
        <v>30</v>
      </c>
      <c r="F15438" s="859">
        <v>0</v>
      </c>
      <c r="G15438" s="518" t="s">
        <v>128</v>
      </c>
      <c r="H15438" s="518" t="s">
        <v>256</v>
      </c>
      <c r="I15438" s="518">
        <v>755827</v>
      </c>
    </row>
    <row r="15439" spans="1:9" x14ac:dyDescent="0.2">
      <c r="A15439" s="518" t="s">
        <v>256</v>
      </c>
      <c r="B15439" s="518">
        <v>755892</v>
      </c>
      <c r="C15439" s="518" t="s">
        <v>2660</v>
      </c>
      <c r="D15439" s="518" t="s">
        <v>9915</v>
      </c>
      <c r="E15439" s="859">
        <v>35</v>
      </c>
      <c r="F15439" s="859">
        <v>0</v>
      </c>
      <c r="G15439" s="518" t="s">
        <v>128</v>
      </c>
      <c r="H15439" s="518" t="s">
        <v>256</v>
      </c>
      <c r="I15439" s="518">
        <v>755892</v>
      </c>
    </row>
    <row r="15440" spans="1:9" x14ac:dyDescent="0.2">
      <c r="A15440" s="518" t="s">
        <v>292</v>
      </c>
      <c r="B15440" s="518">
        <v>756056</v>
      </c>
      <c r="C15440" s="518" t="s">
        <v>2660</v>
      </c>
      <c r="D15440" s="518" t="s">
        <v>7074</v>
      </c>
      <c r="E15440" s="859">
        <v>12</v>
      </c>
      <c r="F15440" s="859">
        <v>0</v>
      </c>
      <c r="G15440" s="518" t="s">
        <v>128</v>
      </c>
      <c r="H15440" s="518" t="s">
        <v>292</v>
      </c>
      <c r="I15440" s="518">
        <v>756056</v>
      </c>
    </row>
    <row r="15441" spans="1:9" x14ac:dyDescent="0.2">
      <c r="A15441" s="518" t="s">
        <v>179</v>
      </c>
      <c r="B15441" s="518">
        <v>756064</v>
      </c>
      <c r="C15441" s="518" t="s">
        <v>2660</v>
      </c>
      <c r="D15441" s="518" t="s">
        <v>2929</v>
      </c>
      <c r="E15441" s="859">
        <v>20</v>
      </c>
      <c r="F15441" s="859">
        <v>18</v>
      </c>
      <c r="G15441" s="518" t="s">
        <v>128</v>
      </c>
      <c r="H15441" s="518" t="s">
        <v>179</v>
      </c>
      <c r="I15441" s="518">
        <v>756064</v>
      </c>
    </row>
    <row r="15442" spans="1:9" x14ac:dyDescent="0.2">
      <c r="A15442" s="518" t="s">
        <v>179</v>
      </c>
      <c r="B15442" s="518">
        <v>756072</v>
      </c>
      <c r="C15442" s="518" t="s">
        <v>2660</v>
      </c>
      <c r="D15442" s="518" t="s">
        <v>2929</v>
      </c>
      <c r="E15442" s="859">
        <v>21</v>
      </c>
      <c r="F15442" s="859">
        <v>21</v>
      </c>
      <c r="G15442" s="518" t="s">
        <v>128</v>
      </c>
      <c r="H15442" s="518" t="s">
        <v>179</v>
      </c>
      <c r="I15442" s="518">
        <v>756072</v>
      </c>
    </row>
    <row r="15443" spans="1:9" x14ac:dyDescent="0.2">
      <c r="A15443" s="518" t="s">
        <v>292</v>
      </c>
      <c r="B15443" s="518">
        <v>756098</v>
      </c>
      <c r="C15443" s="518" t="s">
        <v>2660</v>
      </c>
      <c r="D15443" s="518" t="s">
        <v>2298</v>
      </c>
      <c r="E15443" s="859">
        <v>26</v>
      </c>
      <c r="F15443" s="859">
        <v>0</v>
      </c>
      <c r="G15443" s="518" t="s">
        <v>128</v>
      </c>
      <c r="H15443" s="518" t="s">
        <v>292</v>
      </c>
      <c r="I15443" s="518">
        <v>756098</v>
      </c>
    </row>
    <row r="15444" spans="1:9" x14ac:dyDescent="0.2">
      <c r="A15444" s="518" t="s">
        <v>179</v>
      </c>
      <c r="B15444" s="518">
        <v>756106</v>
      </c>
      <c r="C15444" s="518" t="s">
        <v>2660</v>
      </c>
      <c r="D15444" s="518" t="s">
        <v>2930</v>
      </c>
      <c r="E15444" s="859">
        <v>31</v>
      </c>
      <c r="F15444" s="859">
        <v>31</v>
      </c>
      <c r="G15444" s="518" t="s">
        <v>128</v>
      </c>
      <c r="H15444" s="518" t="s">
        <v>179</v>
      </c>
      <c r="I15444" s="518">
        <v>756106</v>
      </c>
    </row>
    <row r="15445" spans="1:9" x14ac:dyDescent="0.2">
      <c r="A15445" s="518" t="s">
        <v>179</v>
      </c>
      <c r="B15445" s="518">
        <v>756114</v>
      </c>
      <c r="C15445" s="518" t="s">
        <v>2660</v>
      </c>
      <c r="D15445" s="518" t="s">
        <v>2931</v>
      </c>
      <c r="E15445" s="859">
        <v>35</v>
      </c>
      <c r="F15445" s="859">
        <v>29</v>
      </c>
      <c r="G15445" s="518" t="s">
        <v>128</v>
      </c>
      <c r="H15445" s="518" t="s">
        <v>179</v>
      </c>
      <c r="I15445" s="518">
        <v>756114</v>
      </c>
    </row>
    <row r="15446" spans="1:9" x14ac:dyDescent="0.2">
      <c r="A15446" s="518" t="s">
        <v>276</v>
      </c>
      <c r="B15446" s="518">
        <v>756163</v>
      </c>
      <c r="C15446" s="518" t="s">
        <v>2660</v>
      </c>
      <c r="D15446" s="518" t="s">
        <v>7364</v>
      </c>
      <c r="E15446" s="859">
        <v>27</v>
      </c>
      <c r="F15446" s="859">
        <v>0</v>
      </c>
      <c r="G15446" s="518" t="s">
        <v>128</v>
      </c>
      <c r="H15446" s="518" t="s">
        <v>276</v>
      </c>
      <c r="I15446" s="518">
        <v>756163</v>
      </c>
    </row>
    <row r="15447" spans="1:9" x14ac:dyDescent="0.2">
      <c r="A15447" s="518" t="s">
        <v>179</v>
      </c>
      <c r="B15447" s="518">
        <v>756197</v>
      </c>
      <c r="C15447" s="518" t="s">
        <v>2660</v>
      </c>
      <c r="D15447" s="518" t="s">
        <v>3437</v>
      </c>
      <c r="E15447" s="859">
        <v>32</v>
      </c>
      <c r="F15447" s="859">
        <v>32</v>
      </c>
      <c r="G15447" s="518" t="s">
        <v>128</v>
      </c>
      <c r="H15447" s="518" t="s">
        <v>179</v>
      </c>
      <c r="I15447" s="518">
        <v>756197</v>
      </c>
    </row>
    <row r="15448" spans="1:9" x14ac:dyDescent="0.2">
      <c r="A15448" s="518" t="s">
        <v>179</v>
      </c>
      <c r="B15448" s="518">
        <v>756221</v>
      </c>
      <c r="C15448" s="518" t="s">
        <v>2660</v>
      </c>
      <c r="D15448" s="518" t="s">
        <v>3438</v>
      </c>
      <c r="E15448" s="859">
        <v>19</v>
      </c>
      <c r="F15448" s="859">
        <v>0</v>
      </c>
      <c r="G15448" s="518" t="s">
        <v>128</v>
      </c>
      <c r="H15448" s="518" t="s">
        <v>179</v>
      </c>
      <c r="I15448" s="518">
        <v>756221</v>
      </c>
    </row>
    <row r="15449" spans="1:9" x14ac:dyDescent="0.2">
      <c r="A15449" s="518" t="s">
        <v>179</v>
      </c>
      <c r="B15449" s="518">
        <v>756239</v>
      </c>
      <c r="C15449" s="518" t="s">
        <v>2660</v>
      </c>
      <c r="D15449" s="518" t="s">
        <v>3439</v>
      </c>
      <c r="E15449" s="859">
        <v>30</v>
      </c>
      <c r="F15449" s="859">
        <v>32</v>
      </c>
      <c r="G15449" s="518" t="s">
        <v>128</v>
      </c>
      <c r="H15449" s="518" t="s">
        <v>179</v>
      </c>
      <c r="I15449" s="518">
        <v>756239</v>
      </c>
    </row>
    <row r="15450" spans="1:9" x14ac:dyDescent="0.2">
      <c r="A15450" s="518" t="s">
        <v>256</v>
      </c>
      <c r="B15450" s="518">
        <v>756361</v>
      </c>
      <c r="C15450" s="518" t="s">
        <v>2660</v>
      </c>
      <c r="D15450" s="518" t="s">
        <v>8292</v>
      </c>
      <c r="E15450" s="859">
        <v>35</v>
      </c>
      <c r="F15450" s="859">
        <v>28</v>
      </c>
      <c r="G15450" s="518" t="s">
        <v>128</v>
      </c>
      <c r="H15450" s="518" t="s">
        <v>256</v>
      </c>
      <c r="I15450" s="518">
        <v>756361</v>
      </c>
    </row>
    <row r="15451" spans="1:9" x14ac:dyDescent="0.2">
      <c r="A15451" s="518" t="s">
        <v>256</v>
      </c>
      <c r="B15451" s="518">
        <v>756437</v>
      </c>
      <c r="C15451" s="518" t="s">
        <v>2660</v>
      </c>
      <c r="D15451" s="518" t="s">
        <v>6483</v>
      </c>
      <c r="E15451" s="859">
        <v>32</v>
      </c>
      <c r="F15451" s="859">
        <v>14</v>
      </c>
      <c r="G15451" s="518" t="s">
        <v>128</v>
      </c>
      <c r="H15451" s="518" t="s">
        <v>256</v>
      </c>
      <c r="I15451" s="518">
        <v>756437</v>
      </c>
    </row>
    <row r="15452" spans="1:9" x14ac:dyDescent="0.2">
      <c r="A15452" s="518" t="s">
        <v>256</v>
      </c>
      <c r="B15452" s="518">
        <v>756445</v>
      </c>
      <c r="C15452" s="518" t="s">
        <v>2660</v>
      </c>
      <c r="D15452" s="518" t="s">
        <v>6484</v>
      </c>
      <c r="E15452" s="859">
        <v>24</v>
      </c>
      <c r="F15452" s="859">
        <v>16</v>
      </c>
      <c r="G15452" s="518" t="s">
        <v>128</v>
      </c>
      <c r="H15452" s="518" t="s">
        <v>256</v>
      </c>
      <c r="I15452" s="518">
        <v>756445</v>
      </c>
    </row>
    <row r="15453" spans="1:9" x14ac:dyDescent="0.2">
      <c r="A15453" s="518" t="s">
        <v>256</v>
      </c>
      <c r="B15453" s="518">
        <v>756452</v>
      </c>
      <c r="C15453" s="518" t="s">
        <v>2660</v>
      </c>
      <c r="D15453" s="518" t="s">
        <v>7365</v>
      </c>
      <c r="E15453" s="859">
        <v>30</v>
      </c>
      <c r="F15453" s="859">
        <v>18</v>
      </c>
      <c r="G15453" s="518" t="s">
        <v>128</v>
      </c>
      <c r="H15453" s="518" t="s">
        <v>256</v>
      </c>
      <c r="I15453" s="518">
        <v>756452</v>
      </c>
    </row>
    <row r="15454" spans="1:9" x14ac:dyDescent="0.2">
      <c r="A15454" s="518" t="s">
        <v>256</v>
      </c>
      <c r="B15454" s="518">
        <v>756460</v>
      </c>
      <c r="C15454" s="518" t="s">
        <v>2660</v>
      </c>
      <c r="D15454" s="518" t="s">
        <v>9916</v>
      </c>
      <c r="E15454" s="859">
        <v>30</v>
      </c>
      <c r="F15454" s="859">
        <v>23</v>
      </c>
      <c r="G15454" s="518" t="s">
        <v>128</v>
      </c>
      <c r="H15454" s="518" t="s">
        <v>256</v>
      </c>
      <c r="I15454" s="518">
        <v>756460</v>
      </c>
    </row>
    <row r="15455" spans="1:9" x14ac:dyDescent="0.2">
      <c r="A15455" s="518" t="s">
        <v>256</v>
      </c>
      <c r="B15455" s="518">
        <v>756643</v>
      </c>
      <c r="C15455" s="518" t="s">
        <v>2660</v>
      </c>
      <c r="D15455" s="518" t="s">
        <v>1342</v>
      </c>
      <c r="E15455" s="859">
        <v>33</v>
      </c>
      <c r="F15455" s="859">
        <v>18</v>
      </c>
      <c r="G15455" s="518" t="s">
        <v>128</v>
      </c>
      <c r="H15455" s="518" t="s">
        <v>256</v>
      </c>
      <c r="I15455" s="518">
        <v>756643</v>
      </c>
    </row>
    <row r="15456" spans="1:9" x14ac:dyDescent="0.2">
      <c r="A15456" s="518" t="s">
        <v>256</v>
      </c>
      <c r="B15456" s="518">
        <v>756684</v>
      </c>
      <c r="C15456" s="518" t="s">
        <v>2660</v>
      </c>
      <c r="D15456" s="518" t="s">
        <v>9917</v>
      </c>
      <c r="E15456" s="859">
        <v>30</v>
      </c>
      <c r="F15456" s="859">
        <v>0</v>
      </c>
      <c r="G15456" s="518" t="s">
        <v>128</v>
      </c>
      <c r="H15456" s="518" t="s">
        <v>256</v>
      </c>
      <c r="I15456" s="518">
        <v>756684</v>
      </c>
    </row>
    <row r="15457" spans="1:9" x14ac:dyDescent="0.2">
      <c r="A15457" s="518" t="s">
        <v>256</v>
      </c>
      <c r="B15457" s="518">
        <v>756700</v>
      </c>
      <c r="C15457" s="518" t="s">
        <v>2660</v>
      </c>
      <c r="D15457" s="518" t="s">
        <v>7366</v>
      </c>
      <c r="E15457" s="859">
        <v>30</v>
      </c>
      <c r="F15457" s="859">
        <v>0</v>
      </c>
      <c r="G15457" s="518" t="s">
        <v>128</v>
      </c>
      <c r="H15457" s="518" t="s">
        <v>256</v>
      </c>
      <c r="I15457" s="518">
        <v>756700</v>
      </c>
    </row>
    <row r="15458" spans="1:9" x14ac:dyDescent="0.2">
      <c r="A15458" s="518" t="s">
        <v>347</v>
      </c>
      <c r="B15458" s="518">
        <v>756916</v>
      </c>
      <c r="C15458" s="518" t="s">
        <v>2660</v>
      </c>
      <c r="D15458" s="518" t="s">
        <v>9918</v>
      </c>
      <c r="E15458" s="859">
        <v>30</v>
      </c>
      <c r="F15458" s="859">
        <v>0</v>
      </c>
      <c r="G15458" s="518" t="s">
        <v>128</v>
      </c>
      <c r="H15458" s="518" t="s">
        <v>347</v>
      </c>
      <c r="I15458" s="518">
        <v>756916</v>
      </c>
    </row>
    <row r="15459" spans="1:9" x14ac:dyDescent="0.2">
      <c r="A15459" s="518" t="s">
        <v>256</v>
      </c>
      <c r="B15459" s="518">
        <v>756924</v>
      </c>
      <c r="C15459" s="518" t="s">
        <v>2660</v>
      </c>
      <c r="D15459" s="518" t="s">
        <v>9919</v>
      </c>
      <c r="E15459" s="859">
        <v>30</v>
      </c>
      <c r="F15459" s="859">
        <v>0</v>
      </c>
      <c r="G15459" s="518" t="s">
        <v>128</v>
      </c>
      <c r="H15459" s="518" t="s">
        <v>256</v>
      </c>
      <c r="I15459" s="518">
        <v>756924</v>
      </c>
    </row>
    <row r="15460" spans="1:9" x14ac:dyDescent="0.2">
      <c r="A15460" s="518" t="s">
        <v>256</v>
      </c>
      <c r="B15460" s="518">
        <v>756932</v>
      </c>
      <c r="C15460" s="518" t="s">
        <v>2660</v>
      </c>
      <c r="D15460" s="518" t="s">
        <v>9920</v>
      </c>
      <c r="E15460" s="859">
        <v>30</v>
      </c>
      <c r="F15460" s="859">
        <v>22</v>
      </c>
      <c r="G15460" s="518" t="s">
        <v>128</v>
      </c>
      <c r="H15460" s="518" t="s">
        <v>256</v>
      </c>
      <c r="I15460" s="518">
        <v>756932</v>
      </c>
    </row>
    <row r="15461" spans="1:9" x14ac:dyDescent="0.2">
      <c r="A15461" s="518" t="s">
        <v>256</v>
      </c>
      <c r="B15461" s="518">
        <v>756940</v>
      </c>
      <c r="C15461" s="518" t="s">
        <v>2660</v>
      </c>
      <c r="D15461" s="518" t="s">
        <v>7882</v>
      </c>
      <c r="E15461" s="859">
        <v>18</v>
      </c>
      <c r="F15461" s="859">
        <v>0</v>
      </c>
      <c r="G15461" s="518" t="s">
        <v>128</v>
      </c>
      <c r="H15461" s="518" t="s">
        <v>256</v>
      </c>
      <c r="I15461" s="518">
        <v>756940</v>
      </c>
    </row>
    <row r="15462" spans="1:9" x14ac:dyDescent="0.2">
      <c r="A15462" s="518" t="s">
        <v>256</v>
      </c>
      <c r="B15462" s="518">
        <v>757013</v>
      </c>
      <c r="C15462" s="518" t="s">
        <v>2660</v>
      </c>
      <c r="D15462" s="518" t="s">
        <v>7331</v>
      </c>
      <c r="E15462" s="859">
        <v>23</v>
      </c>
      <c r="F15462" s="859">
        <v>0</v>
      </c>
      <c r="G15462" s="518" t="s">
        <v>128</v>
      </c>
      <c r="H15462" s="518" t="s">
        <v>256</v>
      </c>
      <c r="I15462" s="518">
        <v>757013</v>
      </c>
    </row>
    <row r="15463" spans="1:9" x14ac:dyDescent="0.2">
      <c r="A15463" s="518" t="s">
        <v>256</v>
      </c>
      <c r="B15463" s="518">
        <v>757039</v>
      </c>
      <c r="C15463" s="518" t="s">
        <v>2660</v>
      </c>
      <c r="D15463" s="518" t="s">
        <v>7331</v>
      </c>
      <c r="E15463" s="859">
        <v>30</v>
      </c>
      <c r="F15463" s="859">
        <v>0</v>
      </c>
      <c r="G15463" s="518" t="s">
        <v>128</v>
      </c>
      <c r="H15463" s="518" t="s">
        <v>256</v>
      </c>
      <c r="I15463" s="518">
        <v>757039</v>
      </c>
    </row>
    <row r="15464" spans="1:9" x14ac:dyDescent="0.2">
      <c r="A15464" s="518" t="s">
        <v>256</v>
      </c>
      <c r="B15464" s="518">
        <v>757054</v>
      </c>
      <c r="C15464" s="518" t="s">
        <v>2660</v>
      </c>
      <c r="D15464" s="518" t="s">
        <v>9921</v>
      </c>
      <c r="E15464" s="859">
        <v>26</v>
      </c>
      <c r="F15464" s="859">
        <v>0</v>
      </c>
      <c r="G15464" s="518" t="s">
        <v>128</v>
      </c>
      <c r="H15464" s="518" t="s">
        <v>256</v>
      </c>
      <c r="I15464" s="518">
        <v>757054</v>
      </c>
    </row>
    <row r="15465" spans="1:9" x14ac:dyDescent="0.2">
      <c r="A15465" s="518" t="s">
        <v>256</v>
      </c>
      <c r="B15465" s="518">
        <v>757062</v>
      </c>
      <c r="C15465" s="518" t="s">
        <v>2660</v>
      </c>
      <c r="D15465" s="518" t="s">
        <v>9922</v>
      </c>
      <c r="E15465" s="859">
        <v>33</v>
      </c>
      <c r="F15465" s="859">
        <v>23</v>
      </c>
      <c r="G15465" s="518" t="s">
        <v>128</v>
      </c>
      <c r="H15465" s="518" t="s">
        <v>256</v>
      </c>
      <c r="I15465" s="518">
        <v>757062</v>
      </c>
    </row>
    <row r="15466" spans="1:9" x14ac:dyDescent="0.2">
      <c r="A15466" s="518" t="s">
        <v>256</v>
      </c>
      <c r="B15466" s="518">
        <v>757088</v>
      </c>
      <c r="C15466" s="518" t="s">
        <v>2660</v>
      </c>
      <c r="D15466" s="518" t="s">
        <v>9923</v>
      </c>
      <c r="E15466" s="859">
        <v>32</v>
      </c>
      <c r="F15466" s="859">
        <v>24</v>
      </c>
      <c r="G15466" s="518" t="s">
        <v>128</v>
      </c>
      <c r="H15466" s="518" t="s">
        <v>256</v>
      </c>
      <c r="I15466" s="518">
        <v>757088</v>
      </c>
    </row>
    <row r="15467" spans="1:9" x14ac:dyDescent="0.2">
      <c r="A15467" s="518" t="s">
        <v>256</v>
      </c>
      <c r="B15467" s="518">
        <v>757112</v>
      </c>
      <c r="C15467" s="518" t="s">
        <v>2660</v>
      </c>
      <c r="D15467" s="518" t="s">
        <v>9924</v>
      </c>
      <c r="E15467" s="859">
        <v>30</v>
      </c>
      <c r="F15467" s="859">
        <v>0</v>
      </c>
      <c r="G15467" s="518" t="s">
        <v>128</v>
      </c>
      <c r="H15467" s="518" t="s">
        <v>256</v>
      </c>
      <c r="I15467" s="518">
        <v>757112</v>
      </c>
    </row>
    <row r="15468" spans="1:9" x14ac:dyDescent="0.2">
      <c r="A15468" s="518" t="s">
        <v>181</v>
      </c>
      <c r="B15468" s="518">
        <v>757120</v>
      </c>
      <c r="C15468" s="518" t="s">
        <v>2660</v>
      </c>
      <c r="D15468" s="518" t="s">
        <v>2207</v>
      </c>
      <c r="E15468" s="859">
        <v>35</v>
      </c>
      <c r="F15468" s="859">
        <v>0</v>
      </c>
      <c r="G15468" s="518" t="s">
        <v>128</v>
      </c>
      <c r="H15468" s="518" t="s">
        <v>181</v>
      </c>
      <c r="I15468" s="518">
        <v>757120</v>
      </c>
    </row>
    <row r="15469" spans="1:9" x14ac:dyDescent="0.2">
      <c r="A15469" s="518" t="s">
        <v>256</v>
      </c>
      <c r="B15469" s="518">
        <v>757138</v>
      </c>
      <c r="C15469" s="518" t="s">
        <v>2660</v>
      </c>
      <c r="D15469" s="518" t="s">
        <v>9925</v>
      </c>
      <c r="E15469" s="859">
        <v>30</v>
      </c>
      <c r="F15469" s="859">
        <v>0</v>
      </c>
      <c r="G15469" s="518" t="s">
        <v>128</v>
      </c>
      <c r="H15469" s="518" t="s">
        <v>256</v>
      </c>
      <c r="I15469" s="518">
        <v>757138</v>
      </c>
    </row>
    <row r="15470" spans="1:9" x14ac:dyDescent="0.2">
      <c r="A15470" s="518" t="s">
        <v>256</v>
      </c>
      <c r="B15470" s="518">
        <v>757146</v>
      </c>
      <c r="C15470" s="518" t="s">
        <v>2660</v>
      </c>
      <c r="D15470" s="518" t="s">
        <v>9926</v>
      </c>
      <c r="E15470" s="859">
        <v>18</v>
      </c>
      <c r="F15470" s="859">
        <v>0</v>
      </c>
      <c r="G15470" s="518" t="s">
        <v>128</v>
      </c>
      <c r="H15470" s="518" t="s">
        <v>256</v>
      </c>
      <c r="I15470" s="518">
        <v>757146</v>
      </c>
    </row>
    <row r="15471" spans="1:9" x14ac:dyDescent="0.2">
      <c r="A15471" s="518" t="s">
        <v>256</v>
      </c>
      <c r="B15471" s="518">
        <v>757153</v>
      </c>
      <c r="C15471" s="518" t="s">
        <v>2660</v>
      </c>
      <c r="D15471" s="518" t="s">
        <v>9927</v>
      </c>
      <c r="E15471" s="859">
        <v>30</v>
      </c>
      <c r="F15471" s="859">
        <v>0</v>
      </c>
      <c r="G15471" s="518" t="s">
        <v>128</v>
      </c>
      <c r="H15471" s="518" t="s">
        <v>256</v>
      </c>
      <c r="I15471" s="518">
        <v>757153</v>
      </c>
    </row>
    <row r="15472" spans="1:9" x14ac:dyDescent="0.2">
      <c r="A15472" s="518" t="s">
        <v>256</v>
      </c>
      <c r="B15472" s="518">
        <v>757211</v>
      </c>
      <c r="C15472" s="518" t="s">
        <v>2660</v>
      </c>
      <c r="D15472" s="518" t="s">
        <v>2252</v>
      </c>
      <c r="E15472" s="859">
        <v>15</v>
      </c>
      <c r="F15472" s="859">
        <v>0</v>
      </c>
      <c r="G15472" s="518" t="s">
        <v>128</v>
      </c>
      <c r="H15472" s="518" t="s">
        <v>256</v>
      </c>
      <c r="I15472" s="518">
        <v>757211</v>
      </c>
    </row>
    <row r="15473" spans="1:9" x14ac:dyDescent="0.2">
      <c r="A15473" s="518" t="s">
        <v>256</v>
      </c>
      <c r="B15473" s="518">
        <v>757237</v>
      </c>
      <c r="C15473" s="518" t="s">
        <v>2660</v>
      </c>
      <c r="D15473" s="518" t="s">
        <v>9928</v>
      </c>
      <c r="E15473" s="859">
        <v>32</v>
      </c>
      <c r="F15473" s="859">
        <v>0</v>
      </c>
      <c r="G15473" s="518" t="s">
        <v>128</v>
      </c>
      <c r="H15473" s="518" t="s">
        <v>256</v>
      </c>
      <c r="I15473" s="518">
        <v>757237</v>
      </c>
    </row>
    <row r="15474" spans="1:9" x14ac:dyDescent="0.2">
      <c r="A15474" s="518" t="s">
        <v>256</v>
      </c>
      <c r="B15474" s="518">
        <v>757245</v>
      </c>
      <c r="C15474" s="518" t="s">
        <v>2660</v>
      </c>
      <c r="D15474" s="518" t="s">
        <v>9928</v>
      </c>
      <c r="E15474" s="859">
        <v>28</v>
      </c>
      <c r="F15474" s="859">
        <v>0</v>
      </c>
      <c r="G15474" s="518" t="s">
        <v>128</v>
      </c>
      <c r="H15474" s="518" t="s">
        <v>256</v>
      </c>
      <c r="I15474" s="518">
        <v>757245</v>
      </c>
    </row>
    <row r="15475" spans="1:9" x14ac:dyDescent="0.2">
      <c r="A15475" s="518" t="s">
        <v>256</v>
      </c>
      <c r="B15475" s="518">
        <v>757435</v>
      </c>
      <c r="C15475" s="518" t="s">
        <v>2660</v>
      </c>
      <c r="D15475" s="518" t="s">
        <v>7699</v>
      </c>
      <c r="E15475" s="859">
        <v>34</v>
      </c>
      <c r="F15475" s="859">
        <v>0</v>
      </c>
      <c r="G15475" s="518" t="s">
        <v>128</v>
      </c>
      <c r="H15475" s="518" t="s">
        <v>256</v>
      </c>
      <c r="I15475" s="518">
        <v>757435</v>
      </c>
    </row>
    <row r="15476" spans="1:9" x14ac:dyDescent="0.2">
      <c r="A15476" s="518" t="s">
        <v>256</v>
      </c>
      <c r="B15476" s="518">
        <v>757534</v>
      </c>
      <c r="C15476" s="518" t="s">
        <v>2660</v>
      </c>
      <c r="D15476" s="518" t="s">
        <v>9929</v>
      </c>
      <c r="E15476" s="859">
        <v>13</v>
      </c>
      <c r="F15476" s="859">
        <v>0</v>
      </c>
      <c r="G15476" s="518" t="s">
        <v>128</v>
      </c>
      <c r="H15476" s="518" t="s">
        <v>256</v>
      </c>
      <c r="I15476" s="518">
        <v>757534</v>
      </c>
    </row>
    <row r="15477" spans="1:9" x14ac:dyDescent="0.2">
      <c r="A15477" s="518" t="s">
        <v>256</v>
      </c>
      <c r="B15477" s="518">
        <v>757575</v>
      </c>
      <c r="C15477" s="518" t="s">
        <v>2660</v>
      </c>
      <c r="D15477" s="518" t="s">
        <v>2962</v>
      </c>
      <c r="E15477" s="859">
        <v>20</v>
      </c>
      <c r="F15477" s="859">
        <v>0</v>
      </c>
      <c r="G15477" s="518" t="s">
        <v>128</v>
      </c>
      <c r="H15477" s="518" t="s">
        <v>256</v>
      </c>
      <c r="I15477" s="518">
        <v>757575</v>
      </c>
    </row>
    <row r="15478" spans="1:9" x14ac:dyDescent="0.2">
      <c r="A15478" s="518" t="s">
        <v>181</v>
      </c>
      <c r="B15478" s="518">
        <v>757716</v>
      </c>
      <c r="C15478" s="518" t="s">
        <v>2660</v>
      </c>
      <c r="D15478" s="518" t="s">
        <v>2972</v>
      </c>
      <c r="E15478" s="859">
        <v>22</v>
      </c>
      <c r="F15478" s="859">
        <v>0</v>
      </c>
      <c r="G15478" s="518" t="s">
        <v>128</v>
      </c>
      <c r="H15478" s="518" t="s">
        <v>181</v>
      </c>
      <c r="I15478" s="518">
        <v>757716</v>
      </c>
    </row>
    <row r="15479" spans="1:9" x14ac:dyDescent="0.2">
      <c r="A15479" s="518" t="s">
        <v>181</v>
      </c>
      <c r="B15479" s="518">
        <v>757724</v>
      </c>
      <c r="C15479" s="518" t="s">
        <v>2660</v>
      </c>
      <c r="D15479" s="518" t="s">
        <v>7776</v>
      </c>
      <c r="E15479" s="859">
        <v>32</v>
      </c>
      <c r="F15479" s="859">
        <v>0</v>
      </c>
      <c r="G15479" s="518" t="s">
        <v>128</v>
      </c>
      <c r="H15479" s="518" t="s">
        <v>181</v>
      </c>
      <c r="I15479" s="518">
        <v>757724</v>
      </c>
    </row>
    <row r="15480" spans="1:9" x14ac:dyDescent="0.2">
      <c r="A15480" s="518" t="s">
        <v>181</v>
      </c>
      <c r="B15480" s="518">
        <v>757732</v>
      </c>
      <c r="C15480" s="518" t="s">
        <v>2660</v>
      </c>
      <c r="D15480" s="518" t="s">
        <v>2973</v>
      </c>
      <c r="E15480" s="859">
        <v>34</v>
      </c>
      <c r="F15480" s="859">
        <v>0</v>
      </c>
      <c r="G15480" s="518" t="s">
        <v>128</v>
      </c>
      <c r="H15480" s="518" t="s">
        <v>181</v>
      </c>
      <c r="I15480" s="518">
        <v>757732</v>
      </c>
    </row>
    <row r="15481" spans="1:9" x14ac:dyDescent="0.2">
      <c r="A15481" s="518" t="s">
        <v>181</v>
      </c>
      <c r="B15481" s="518">
        <v>757740</v>
      </c>
      <c r="C15481" s="518" t="s">
        <v>2660</v>
      </c>
      <c r="D15481" s="518" t="s">
        <v>2974</v>
      </c>
      <c r="E15481" s="859">
        <v>35</v>
      </c>
      <c r="F15481" s="859">
        <v>35</v>
      </c>
      <c r="G15481" s="518" t="s">
        <v>128</v>
      </c>
      <c r="H15481" s="518" t="s">
        <v>181</v>
      </c>
      <c r="I15481" s="518">
        <v>757740</v>
      </c>
    </row>
    <row r="15482" spans="1:9" x14ac:dyDescent="0.2">
      <c r="A15482" s="518" t="s">
        <v>322</v>
      </c>
      <c r="B15482" s="518">
        <v>757765</v>
      </c>
      <c r="C15482" s="518" t="s">
        <v>2660</v>
      </c>
      <c r="D15482" s="518" t="s">
        <v>9930</v>
      </c>
      <c r="E15482" s="859">
        <v>35</v>
      </c>
      <c r="F15482" s="859">
        <v>25</v>
      </c>
      <c r="G15482" s="518" t="s">
        <v>128</v>
      </c>
      <c r="H15482" s="518" t="s">
        <v>322</v>
      </c>
      <c r="I15482" s="518">
        <v>757765</v>
      </c>
    </row>
    <row r="15483" spans="1:9" x14ac:dyDescent="0.2">
      <c r="A15483" s="518" t="s">
        <v>181</v>
      </c>
      <c r="B15483" s="518">
        <v>757773</v>
      </c>
      <c r="C15483" s="518" t="s">
        <v>2660</v>
      </c>
      <c r="D15483" s="518" t="s">
        <v>3002</v>
      </c>
      <c r="E15483" s="859">
        <v>36</v>
      </c>
      <c r="F15483" s="859">
        <v>0</v>
      </c>
      <c r="G15483" s="518" t="s">
        <v>128</v>
      </c>
      <c r="H15483" s="518" t="s">
        <v>181</v>
      </c>
      <c r="I15483" s="518">
        <v>757773</v>
      </c>
    </row>
    <row r="15484" spans="1:9" x14ac:dyDescent="0.2">
      <c r="A15484" s="518" t="s">
        <v>181</v>
      </c>
      <c r="B15484" s="518">
        <v>757807</v>
      </c>
      <c r="C15484" s="518" t="s">
        <v>2660</v>
      </c>
      <c r="D15484" s="518" t="s">
        <v>3003</v>
      </c>
      <c r="E15484" s="859">
        <v>35</v>
      </c>
      <c r="F15484" s="859">
        <v>0</v>
      </c>
      <c r="G15484" s="518" t="s">
        <v>128</v>
      </c>
      <c r="H15484" s="518" t="s">
        <v>181</v>
      </c>
      <c r="I15484" s="518">
        <v>757807</v>
      </c>
    </row>
    <row r="15485" spans="1:9" x14ac:dyDescent="0.2">
      <c r="A15485" s="518" t="s">
        <v>237</v>
      </c>
      <c r="B15485" s="518">
        <v>757872</v>
      </c>
      <c r="C15485" s="518" t="s">
        <v>2660</v>
      </c>
      <c r="D15485" s="518" t="s">
        <v>2923</v>
      </c>
      <c r="E15485" s="859">
        <v>27</v>
      </c>
      <c r="F15485" s="859">
        <v>0</v>
      </c>
      <c r="G15485" s="518" t="s">
        <v>128</v>
      </c>
      <c r="H15485" s="518" t="s">
        <v>237</v>
      </c>
      <c r="I15485" s="518">
        <v>757872</v>
      </c>
    </row>
    <row r="15486" spans="1:9" x14ac:dyDescent="0.2">
      <c r="A15486" s="518" t="s">
        <v>350</v>
      </c>
      <c r="B15486" s="518">
        <v>757906</v>
      </c>
      <c r="C15486" s="518" t="s">
        <v>2660</v>
      </c>
      <c r="D15486" s="518" t="s">
        <v>9080</v>
      </c>
      <c r="E15486" s="859">
        <v>15</v>
      </c>
      <c r="F15486" s="859">
        <v>0</v>
      </c>
      <c r="G15486" s="518" t="s">
        <v>128</v>
      </c>
      <c r="H15486" s="518" t="s">
        <v>350</v>
      </c>
      <c r="I15486" s="518">
        <v>757906</v>
      </c>
    </row>
    <row r="15487" spans="1:9" x14ac:dyDescent="0.2">
      <c r="A15487" s="518" t="s">
        <v>318</v>
      </c>
      <c r="B15487" s="518">
        <v>757948</v>
      </c>
      <c r="C15487" s="518" t="s">
        <v>2660</v>
      </c>
      <c r="D15487" s="518" t="s">
        <v>9931</v>
      </c>
      <c r="E15487" s="859">
        <v>25</v>
      </c>
      <c r="F15487" s="859">
        <v>0</v>
      </c>
      <c r="G15487" s="518" t="s">
        <v>128</v>
      </c>
      <c r="H15487" s="518" t="s">
        <v>318</v>
      </c>
      <c r="I15487" s="518">
        <v>757948</v>
      </c>
    </row>
    <row r="15488" spans="1:9" x14ac:dyDescent="0.2">
      <c r="A15488" s="518" t="s">
        <v>378</v>
      </c>
      <c r="B15488" s="518">
        <v>757963</v>
      </c>
      <c r="C15488" s="518" t="s">
        <v>2660</v>
      </c>
      <c r="D15488" s="518" t="s">
        <v>9932</v>
      </c>
      <c r="E15488" s="859">
        <v>31</v>
      </c>
      <c r="F15488" s="859">
        <v>0</v>
      </c>
      <c r="G15488" s="518" t="s">
        <v>128</v>
      </c>
      <c r="H15488" s="518" t="s">
        <v>378</v>
      </c>
      <c r="I15488" s="518">
        <v>757963</v>
      </c>
    </row>
    <row r="15489" spans="1:9" x14ac:dyDescent="0.2">
      <c r="A15489" s="518" t="s">
        <v>394</v>
      </c>
      <c r="B15489" s="518">
        <v>757989</v>
      </c>
      <c r="C15489" s="518" t="s">
        <v>2660</v>
      </c>
      <c r="D15489" s="518" t="s">
        <v>9933</v>
      </c>
      <c r="E15489" s="859">
        <v>35</v>
      </c>
      <c r="F15489" s="859">
        <v>0</v>
      </c>
      <c r="G15489" s="518" t="s">
        <v>128</v>
      </c>
      <c r="H15489" s="518" t="s">
        <v>394</v>
      </c>
      <c r="I15489" s="518">
        <v>757989</v>
      </c>
    </row>
    <row r="15490" spans="1:9" x14ac:dyDescent="0.2">
      <c r="A15490" s="518" t="s">
        <v>394</v>
      </c>
      <c r="B15490" s="518">
        <v>758029</v>
      </c>
      <c r="C15490" s="518" t="s">
        <v>2660</v>
      </c>
      <c r="D15490" s="518" t="s">
        <v>8850</v>
      </c>
      <c r="E15490" s="859">
        <v>14</v>
      </c>
      <c r="F15490" s="859">
        <v>0</v>
      </c>
      <c r="G15490" s="518" t="s">
        <v>128</v>
      </c>
      <c r="H15490" s="518" t="s">
        <v>394</v>
      </c>
      <c r="I15490" s="518">
        <v>758029</v>
      </c>
    </row>
    <row r="15491" spans="1:9" x14ac:dyDescent="0.2">
      <c r="A15491" s="518" t="s">
        <v>181</v>
      </c>
      <c r="B15491" s="518">
        <v>758037</v>
      </c>
      <c r="C15491" s="518" t="s">
        <v>2660</v>
      </c>
      <c r="D15491" s="518" t="s">
        <v>3053</v>
      </c>
      <c r="E15491" s="859">
        <v>34</v>
      </c>
      <c r="F15491" s="859">
        <v>0</v>
      </c>
      <c r="G15491" s="518" t="s">
        <v>128</v>
      </c>
      <c r="H15491" s="518" t="s">
        <v>181</v>
      </c>
      <c r="I15491" s="518">
        <v>758037</v>
      </c>
    </row>
    <row r="15492" spans="1:9" x14ac:dyDescent="0.2">
      <c r="A15492" s="518" t="s">
        <v>164</v>
      </c>
      <c r="B15492" s="518">
        <v>758284</v>
      </c>
      <c r="C15492" s="518" t="s">
        <v>2660</v>
      </c>
      <c r="D15492" s="518" t="s">
        <v>2925</v>
      </c>
      <c r="E15492" s="859">
        <v>32</v>
      </c>
      <c r="F15492" s="859">
        <v>0</v>
      </c>
      <c r="G15492" s="518" t="s">
        <v>128</v>
      </c>
      <c r="H15492" s="518" t="s">
        <v>164</v>
      </c>
      <c r="I15492" s="518">
        <v>758284</v>
      </c>
    </row>
    <row r="15493" spans="1:9" x14ac:dyDescent="0.2">
      <c r="A15493" s="518" t="s">
        <v>322</v>
      </c>
      <c r="B15493" s="518">
        <v>758300</v>
      </c>
      <c r="C15493" s="518" t="s">
        <v>2660</v>
      </c>
      <c r="D15493" s="518" t="s">
        <v>9934</v>
      </c>
      <c r="E15493" s="859">
        <v>31</v>
      </c>
      <c r="F15493" s="859">
        <v>0</v>
      </c>
      <c r="G15493" s="518" t="s">
        <v>128</v>
      </c>
      <c r="H15493" s="518" t="s">
        <v>322</v>
      </c>
      <c r="I15493" s="518">
        <v>758300</v>
      </c>
    </row>
    <row r="15494" spans="1:9" x14ac:dyDescent="0.2">
      <c r="A15494" s="518" t="s">
        <v>322</v>
      </c>
      <c r="B15494" s="518">
        <v>758318</v>
      </c>
      <c r="C15494" s="518" t="s">
        <v>2660</v>
      </c>
      <c r="D15494" s="518" t="s">
        <v>9935</v>
      </c>
      <c r="E15494" s="859">
        <v>31</v>
      </c>
      <c r="F15494" s="859">
        <v>0</v>
      </c>
      <c r="G15494" s="518" t="s">
        <v>128</v>
      </c>
      <c r="H15494" s="518" t="s">
        <v>322</v>
      </c>
      <c r="I15494" s="518">
        <v>758318</v>
      </c>
    </row>
    <row r="15495" spans="1:9" x14ac:dyDescent="0.2">
      <c r="A15495" s="518" t="s">
        <v>364</v>
      </c>
      <c r="B15495" s="518">
        <v>758359</v>
      </c>
      <c r="C15495" s="518" t="s">
        <v>2660</v>
      </c>
      <c r="D15495" s="518" t="s">
        <v>7367</v>
      </c>
      <c r="E15495" s="859">
        <v>33</v>
      </c>
      <c r="F15495" s="859">
        <v>0</v>
      </c>
      <c r="G15495" s="518" t="s">
        <v>128</v>
      </c>
      <c r="H15495" s="518" t="s">
        <v>364</v>
      </c>
      <c r="I15495" s="518">
        <v>758359</v>
      </c>
    </row>
    <row r="15496" spans="1:9" x14ac:dyDescent="0.2">
      <c r="A15496" s="518" t="s">
        <v>147</v>
      </c>
      <c r="B15496" s="518">
        <v>758391</v>
      </c>
      <c r="C15496" s="518" t="s">
        <v>2660</v>
      </c>
      <c r="D15496" s="518" t="s">
        <v>3150</v>
      </c>
      <c r="E15496" s="859">
        <v>28</v>
      </c>
      <c r="F15496" s="859">
        <v>0</v>
      </c>
      <c r="G15496" s="518" t="s">
        <v>128</v>
      </c>
      <c r="H15496" s="518" t="s">
        <v>147</v>
      </c>
      <c r="I15496" s="518">
        <v>758391</v>
      </c>
    </row>
    <row r="15497" spans="1:9" x14ac:dyDescent="0.2">
      <c r="A15497" s="518" t="s">
        <v>147</v>
      </c>
      <c r="B15497" s="518">
        <v>758425</v>
      </c>
      <c r="C15497" s="518" t="s">
        <v>2660</v>
      </c>
      <c r="D15497" s="518" t="s">
        <v>3151</v>
      </c>
      <c r="E15497" s="859">
        <v>36</v>
      </c>
      <c r="F15497" s="859">
        <v>0</v>
      </c>
      <c r="G15497" s="518" t="s">
        <v>128</v>
      </c>
      <c r="H15497" s="518" t="s">
        <v>147</v>
      </c>
      <c r="I15497" s="518">
        <v>758425</v>
      </c>
    </row>
    <row r="15498" spans="1:9" x14ac:dyDescent="0.2">
      <c r="A15498" s="518" t="s">
        <v>347</v>
      </c>
      <c r="B15498" s="518">
        <v>758532</v>
      </c>
      <c r="C15498" s="518" t="s">
        <v>2660</v>
      </c>
      <c r="D15498" s="518" t="s">
        <v>2806</v>
      </c>
      <c r="E15498" s="859">
        <v>15</v>
      </c>
      <c r="F15498" s="859">
        <v>15</v>
      </c>
      <c r="G15498" s="518" t="s">
        <v>128</v>
      </c>
      <c r="H15498" s="518" t="s">
        <v>347</v>
      </c>
      <c r="I15498" s="518">
        <v>758532</v>
      </c>
    </row>
    <row r="15499" spans="1:9" x14ac:dyDescent="0.2">
      <c r="A15499" s="518" t="s">
        <v>237</v>
      </c>
      <c r="B15499" s="518">
        <v>758540</v>
      </c>
      <c r="C15499" s="518" t="s">
        <v>2660</v>
      </c>
      <c r="D15499" s="518" t="s">
        <v>7368</v>
      </c>
      <c r="E15499" s="859">
        <v>34</v>
      </c>
      <c r="F15499" s="859">
        <v>34</v>
      </c>
      <c r="G15499" s="518" t="s">
        <v>128</v>
      </c>
      <c r="H15499" s="518" t="s">
        <v>237</v>
      </c>
      <c r="I15499" s="518">
        <v>758540</v>
      </c>
    </row>
    <row r="15500" spans="1:9" x14ac:dyDescent="0.2">
      <c r="A15500" s="518" t="s">
        <v>170</v>
      </c>
      <c r="B15500" s="518">
        <v>758607</v>
      </c>
      <c r="C15500" s="518" t="s">
        <v>2660</v>
      </c>
      <c r="D15500" s="518" t="s">
        <v>3224</v>
      </c>
      <c r="E15500" s="859">
        <v>23</v>
      </c>
      <c r="F15500" s="859">
        <v>0</v>
      </c>
      <c r="G15500" s="518" t="s">
        <v>128</v>
      </c>
      <c r="H15500" s="518" t="s">
        <v>170</v>
      </c>
      <c r="I15500" s="518">
        <v>742429</v>
      </c>
    </row>
    <row r="15501" spans="1:9" x14ac:dyDescent="0.2">
      <c r="A15501" s="518" t="s">
        <v>321</v>
      </c>
      <c r="B15501" s="518">
        <v>758631</v>
      </c>
      <c r="C15501" s="518" t="s">
        <v>2660</v>
      </c>
      <c r="D15501" s="518" t="s">
        <v>3225</v>
      </c>
      <c r="E15501" s="859">
        <v>36</v>
      </c>
      <c r="F15501" s="859">
        <v>0</v>
      </c>
      <c r="G15501" s="518" t="s">
        <v>128</v>
      </c>
      <c r="H15501" s="518" t="s">
        <v>321</v>
      </c>
      <c r="I15501" s="518">
        <v>758631</v>
      </c>
    </row>
    <row r="15502" spans="1:9" x14ac:dyDescent="0.2">
      <c r="A15502" s="518" t="s">
        <v>321</v>
      </c>
      <c r="B15502" s="518">
        <v>758649</v>
      </c>
      <c r="C15502" s="518" t="s">
        <v>2660</v>
      </c>
      <c r="D15502" s="518" t="s">
        <v>3226</v>
      </c>
      <c r="E15502" s="859">
        <v>35</v>
      </c>
      <c r="F15502" s="859">
        <v>0</v>
      </c>
      <c r="G15502" s="518" t="s">
        <v>128</v>
      </c>
      <c r="H15502" s="518" t="s">
        <v>321</v>
      </c>
      <c r="I15502" s="518">
        <v>758649</v>
      </c>
    </row>
    <row r="15503" spans="1:9" x14ac:dyDescent="0.2">
      <c r="A15503" s="518" t="s">
        <v>321</v>
      </c>
      <c r="B15503" s="518">
        <v>758656</v>
      </c>
      <c r="C15503" s="518" t="s">
        <v>2660</v>
      </c>
      <c r="D15503" s="518" t="s">
        <v>3227</v>
      </c>
      <c r="E15503" s="859">
        <v>36</v>
      </c>
      <c r="F15503" s="859">
        <v>0</v>
      </c>
      <c r="G15503" s="518" t="s">
        <v>128</v>
      </c>
      <c r="H15503" s="518" t="s">
        <v>321</v>
      </c>
      <c r="I15503" s="518">
        <v>758656</v>
      </c>
    </row>
    <row r="15504" spans="1:9" x14ac:dyDescent="0.2">
      <c r="A15504" s="518" t="s">
        <v>372</v>
      </c>
      <c r="B15504" s="518">
        <v>758664</v>
      </c>
      <c r="C15504" s="518" t="s">
        <v>2660</v>
      </c>
      <c r="D15504" s="518" t="s">
        <v>3228</v>
      </c>
      <c r="E15504" s="859">
        <v>38</v>
      </c>
      <c r="F15504" s="859">
        <v>0</v>
      </c>
      <c r="G15504" s="518" t="s">
        <v>128</v>
      </c>
      <c r="H15504" s="518" t="s">
        <v>372</v>
      </c>
      <c r="I15504" s="518">
        <v>758664</v>
      </c>
    </row>
    <row r="15505" spans="1:9" x14ac:dyDescent="0.2">
      <c r="A15505" s="518" t="s">
        <v>181</v>
      </c>
      <c r="B15505" s="518">
        <v>758698</v>
      </c>
      <c r="C15505" s="518" t="s">
        <v>2660</v>
      </c>
      <c r="D15505" s="518" t="s">
        <v>6485</v>
      </c>
      <c r="E15505" s="859">
        <v>30</v>
      </c>
      <c r="F15505" s="859">
        <v>0</v>
      </c>
      <c r="G15505" s="518" t="s">
        <v>128</v>
      </c>
      <c r="H15505" s="518" t="s">
        <v>181</v>
      </c>
      <c r="I15505" s="518">
        <v>758698</v>
      </c>
    </row>
    <row r="15506" spans="1:9" x14ac:dyDescent="0.2">
      <c r="A15506" s="518" t="s">
        <v>181</v>
      </c>
      <c r="B15506" s="518">
        <v>758706</v>
      </c>
      <c r="C15506" s="518" t="s">
        <v>2660</v>
      </c>
      <c r="D15506" s="518" t="s">
        <v>3229</v>
      </c>
      <c r="E15506" s="859">
        <v>36</v>
      </c>
      <c r="F15506" s="859">
        <v>0</v>
      </c>
      <c r="G15506" s="518" t="s">
        <v>128</v>
      </c>
      <c r="H15506" s="518" t="s">
        <v>181</v>
      </c>
      <c r="I15506" s="518">
        <v>758706</v>
      </c>
    </row>
    <row r="15507" spans="1:9" x14ac:dyDescent="0.2">
      <c r="A15507" s="518" t="s">
        <v>164</v>
      </c>
      <c r="B15507" s="518">
        <v>758714</v>
      </c>
      <c r="C15507" s="518" t="s">
        <v>2660</v>
      </c>
      <c r="D15507" s="518" t="s">
        <v>9936</v>
      </c>
      <c r="E15507" s="859">
        <v>35</v>
      </c>
      <c r="F15507" s="859">
        <v>0</v>
      </c>
      <c r="G15507" s="518" t="s">
        <v>128</v>
      </c>
      <c r="H15507" s="518" t="s">
        <v>164</v>
      </c>
      <c r="I15507" s="518">
        <v>758714</v>
      </c>
    </row>
    <row r="15508" spans="1:9" x14ac:dyDescent="0.2">
      <c r="A15508" s="518" t="s">
        <v>372</v>
      </c>
      <c r="B15508" s="518">
        <v>758722</v>
      </c>
      <c r="C15508" s="518" t="s">
        <v>2660</v>
      </c>
      <c r="D15508" s="518" t="s">
        <v>3230</v>
      </c>
      <c r="E15508" s="859">
        <v>35</v>
      </c>
      <c r="F15508" s="859">
        <v>26</v>
      </c>
      <c r="G15508" s="518" t="s">
        <v>128</v>
      </c>
      <c r="H15508" s="518" t="s">
        <v>372</v>
      </c>
      <c r="I15508" s="518">
        <v>758722</v>
      </c>
    </row>
    <row r="15509" spans="1:9" x14ac:dyDescent="0.2">
      <c r="A15509" s="518" t="s">
        <v>181</v>
      </c>
      <c r="B15509" s="518">
        <v>758730</v>
      </c>
      <c r="C15509" s="518" t="s">
        <v>2660</v>
      </c>
      <c r="D15509" s="518" t="s">
        <v>3231</v>
      </c>
      <c r="E15509" s="859">
        <v>30</v>
      </c>
      <c r="F15509" s="859">
        <v>30</v>
      </c>
      <c r="G15509" s="518" t="s">
        <v>128</v>
      </c>
      <c r="H15509" s="518" t="s">
        <v>181</v>
      </c>
      <c r="I15509" s="518">
        <v>758730</v>
      </c>
    </row>
    <row r="15510" spans="1:9" x14ac:dyDescent="0.2">
      <c r="A15510" s="518" t="s">
        <v>181</v>
      </c>
      <c r="B15510" s="518">
        <v>758748</v>
      </c>
      <c r="C15510" s="518" t="s">
        <v>2660</v>
      </c>
      <c r="D15510" s="518" t="s">
        <v>3278</v>
      </c>
      <c r="E15510" s="859">
        <v>28</v>
      </c>
      <c r="F15510" s="859">
        <v>28</v>
      </c>
      <c r="G15510" s="518" t="s">
        <v>128</v>
      </c>
      <c r="H15510" s="518" t="s">
        <v>181</v>
      </c>
      <c r="I15510" s="518">
        <v>758748</v>
      </c>
    </row>
    <row r="15511" spans="1:9" x14ac:dyDescent="0.2">
      <c r="A15511" s="518" t="s">
        <v>184</v>
      </c>
      <c r="B15511" s="518">
        <v>758763</v>
      </c>
      <c r="C15511" s="518" t="s">
        <v>2660</v>
      </c>
      <c r="D15511" s="518" t="s">
        <v>2396</v>
      </c>
      <c r="E15511" s="859">
        <v>26</v>
      </c>
      <c r="F15511" s="859">
        <v>0</v>
      </c>
      <c r="G15511" s="518" t="s">
        <v>128</v>
      </c>
      <c r="H15511" s="518" t="s">
        <v>184</v>
      </c>
      <c r="I15511" s="518">
        <v>758763</v>
      </c>
    </row>
    <row r="15512" spans="1:9" x14ac:dyDescent="0.2">
      <c r="A15512" s="518" t="s">
        <v>349</v>
      </c>
      <c r="B15512" s="518">
        <v>758797</v>
      </c>
      <c r="C15512" s="518" t="s">
        <v>2660</v>
      </c>
      <c r="D15512" s="518" t="s">
        <v>3304</v>
      </c>
      <c r="E15512" s="859">
        <v>18</v>
      </c>
      <c r="F15512" s="859">
        <v>18</v>
      </c>
      <c r="G15512" s="518" t="s">
        <v>128</v>
      </c>
      <c r="H15512" s="518" t="s">
        <v>349</v>
      </c>
      <c r="I15512" s="518">
        <v>758797</v>
      </c>
    </row>
    <row r="15513" spans="1:9" x14ac:dyDescent="0.2">
      <c r="A15513" s="518" t="s">
        <v>394</v>
      </c>
      <c r="B15513" s="518">
        <v>758839</v>
      </c>
      <c r="C15513" s="518" t="s">
        <v>2660</v>
      </c>
      <c r="D15513" s="518" t="s">
        <v>8850</v>
      </c>
      <c r="E15513" s="859">
        <v>13</v>
      </c>
      <c r="F15513" s="859">
        <v>0</v>
      </c>
      <c r="G15513" s="518" t="s">
        <v>128</v>
      </c>
      <c r="H15513" s="518" t="s">
        <v>394</v>
      </c>
      <c r="I15513" s="518">
        <v>758839</v>
      </c>
    </row>
    <row r="15514" spans="1:9" x14ac:dyDescent="0.2">
      <c r="A15514" s="518" t="s">
        <v>164</v>
      </c>
      <c r="B15514" s="518">
        <v>758961</v>
      </c>
      <c r="C15514" s="518" t="s">
        <v>2660</v>
      </c>
      <c r="D15514" s="518" t="s">
        <v>9824</v>
      </c>
      <c r="E15514" s="859">
        <v>26</v>
      </c>
      <c r="F15514" s="859">
        <v>0</v>
      </c>
      <c r="G15514" s="518" t="s">
        <v>128</v>
      </c>
      <c r="H15514" s="518" t="s">
        <v>164</v>
      </c>
      <c r="I15514" s="518">
        <v>758961</v>
      </c>
    </row>
    <row r="15515" spans="1:9" x14ac:dyDescent="0.2">
      <c r="A15515" s="518" t="s">
        <v>341</v>
      </c>
      <c r="B15515" s="518">
        <v>759027</v>
      </c>
      <c r="C15515" s="518" t="s">
        <v>2660</v>
      </c>
      <c r="D15515" s="518" t="s">
        <v>1342</v>
      </c>
      <c r="E15515" s="859">
        <v>34</v>
      </c>
      <c r="F15515" s="859">
        <v>34</v>
      </c>
      <c r="G15515" s="518" t="s">
        <v>128</v>
      </c>
      <c r="H15515" s="518" t="s">
        <v>341</v>
      </c>
      <c r="I15515" s="518">
        <v>759027</v>
      </c>
    </row>
    <row r="15516" spans="1:9" x14ac:dyDescent="0.2">
      <c r="A15516" s="518" t="s">
        <v>341</v>
      </c>
      <c r="B15516" s="518">
        <v>759035</v>
      </c>
      <c r="C15516" s="518" t="s">
        <v>2660</v>
      </c>
      <c r="D15516" s="518" t="s">
        <v>1342</v>
      </c>
      <c r="E15516" s="859">
        <v>29</v>
      </c>
      <c r="F15516" s="859">
        <v>29</v>
      </c>
      <c r="G15516" s="518" t="s">
        <v>128</v>
      </c>
      <c r="H15516" s="518" t="s">
        <v>341</v>
      </c>
      <c r="I15516" s="518">
        <v>759035</v>
      </c>
    </row>
    <row r="15517" spans="1:9" x14ac:dyDescent="0.2">
      <c r="A15517" s="518" t="s">
        <v>256</v>
      </c>
      <c r="B15517" s="518">
        <v>759076</v>
      </c>
      <c r="C15517" s="518" t="s">
        <v>2660</v>
      </c>
      <c r="D15517" s="518" t="s">
        <v>1342</v>
      </c>
      <c r="E15517" s="859">
        <v>27</v>
      </c>
      <c r="F15517" s="859">
        <v>13</v>
      </c>
      <c r="G15517" s="518" t="s">
        <v>128</v>
      </c>
      <c r="H15517" s="518" t="s">
        <v>256</v>
      </c>
      <c r="I15517" s="518">
        <v>759076</v>
      </c>
    </row>
    <row r="15518" spans="1:9" x14ac:dyDescent="0.2">
      <c r="A15518" s="518" t="s">
        <v>362</v>
      </c>
      <c r="B15518" s="518">
        <v>759084</v>
      </c>
      <c r="C15518" s="518" t="s">
        <v>2660</v>
      </c>
      <c r="D15518" s="518" t="s">
        <v>577</v>
      </c>
      <c r="E15518" s="859">
        <v>32</v>
      </c>
      <c r="F15518" s="859">
        <v>32</v>
      </c>
      <c r="G15518" s="518" t="s">
        <v>128</v>
      </c>
      <c r="H15518" s="518" t="s">
        <v>362</v>
      </c>
      <c r="I15518" s="518">
        <v>759084</v>
      </c>
    </row>
    <row r="15519" spans="1:9" x14ac:dyDescent="0.2">
      <c r="A15519" s="518" t="s">
        <v>359</v>
      </c>
      <c r="B15519" s="518">
        <v>759324</v>
      </c>
      <c r="C15519" s="518" t="s">
        <v>2660</v>
      </c>
      <c r="D15519" s="518" t="s">
        <v>3408</v>
      </c>
      <c r="E15519" s="859">
        <v>24</v>
      </c>
      <c r="F15519" s="859">
        <v>0</v>
      </c>
      <c r="G15519" s="518" t="s">
        <v>128</v>
      </c>
      <c r="H15519" s="518" t="s">
        <v>359</v>
      </c>
      <c r="I15519" s="518">
        <v>759324</v>
      </c>
    </row>
    <row r="15520" spans="1:9" x14ac:dyDescent="0.2">
      <c r="A15520" s="518" t="s">
        <v>359</v>
      </c>
      <c r="B15520" s="518">
        <v>759332</v>
      </c>
      <c r="C15520" s="518" t="s">
        <v>2660</v>
      </c>
      <c r="D15520" s="518" t="s">
        <v>3409</v>
      </c>
      <c r="E15520" s="859">
        <v>13</v>
      </c>
      <c r="F15520" s="859">
        <v>0</v>
      </c>
      <c r="G15520" s="518" t="s">
        <v>128</v>
      </c>
      <c r="H15520" s="518" t="s">
        <v>359</v>
      </c>
      <c r="I15520" s="518">
        <v>759332</v>
      </c>
    </row>
    <row r="15521" spans="1:9" x14ac:dyDescent="0.2">
      <c r="A15521" s="518" t="s">
        <v>181</v>
      </c>
      <c r="B15521" s="518">
        <v>759357</v>
      </c>
      <c r="C15521" s="518" t="s">
        <v>2660</v>
      </c>
      <c r="D15521" s="518" t="s">
        <v>3410</v>
      </c>
      <c r="E15521" s="859">
        <v>36</v>
      </c>
      <c r="F15521" s="859">
        <v>26</v>
      </c>
      <c r="G15521" s="518" t="s">
        <v>128</v>
      </c>
      <c r="H15521" s="518" t="s">
        <v>181</v>
      </c>
      <c r="I15521" s="518">
        <v>759357</v>
      </c>
    </row>
    <row r="15522" spans="1:9" x14ac:dyDescent="0.2">
      <c r="A15522" s="518" t="s">
        <v>181</v>
      </c>
      <c r="B15522" s="518">
        <v>759381</v>
      </c>
      <c r="C15522" s="518" t="s">
        <v>2660</v>
      </c>
      <c r="D15522" s="518" t="s">
        <v>3411</v>
      </c>
      <c r="E15522" s="859">
        <v>34</v>
      </c>
      <c r="F15522" s="859">
        <v>27</v>
      </c>
      <c r="G15522" s="518" t="s">
        <v>128</v>
      </c>
      <c r="H15522" s="518" t="s">
        <v>181</v>
      </c>
      <c r="I15522" s="518">
        <v>759381</v>
      </c>
    </row>
    <row r="15523" spans="1:9" x14ac:dyDescent="0.2">
      <c r="A15523" s="518" t="s">
        <v>237</v>
      </c>
      <c r="B15523" s="518">
        <v>759407</v>
      </c>
      <c r="C15523" s="518" t="s">
        <v>2660</v>
      </c>
      <c r="D15523" s="518" t="s">
        <v>6894</v>
      </c>
      <c r="E15523" s="859">
        <v>35</v>
      </c>
      <c r="F15523" s="859">
        <v>35</v>
      </c>
      <c r="G15523" s="518" t="s">
        <v>128</v>
      </c>
      <c r="H15523" s="518" t="s">
        <v>237</v>
      </c>
      <c r="I15523" s="518">
        <v>759407</v>
      </c>
    </row>
    <row r="15524" spans="1:9" x14ac:dyDescent="0.2">
      <c r="A15524" s="518" t="s">
        <v>321</v>
      </c>
      <c r="B15524" s="518">
        <v>759431</v>
      </c>
      <c r="C15524" s="518" t="s">
        <v>2660</v>
      </c>
      <c r="D15524" s="518" t="s">
        <v>2860</v>
      </c>
      <c r="E15524" s="859">
        <v>36</v>
      </c>
      <c r="F15524" s="859">
        <v>0</v>
      </c>
      <c r="G15524" s="518" t="s">
        <v>128</v>
      </c>
      <c r="H15524" s="518" t="s">
        <v>321</v>
      </c>
      <c r="I15524" s="518">
        <v>759431</v>
      </c>
    </row>
    <row r="15525" spans="1:9" x14ac:dyDescent="0.2">
      <c r="A15525" s="518" t="s">
        <v>256</v>
      </c>
      <c r="B15525" s="518">
        <v>759449</v>
      </c>
      <c r="C15525" s="518" t="s">
        <v>2660</v>
      </c>
      <c r="D15525" s="518" t="s">
        <v>2861</v>
      </c>
      <c r="E15525" s="859">
        <v>15</v>
      </c>
      <c r="F15525" s="859">
        <v>8</v>
      </c>
      <c r="G15525" s="518" t="s">
        <v>128</v>
      </c>
      <c r="H15525" s="518" t="s">
        <v>256</v>
      </c>
      <c r="I15525" s="518">
        <v>759449</v>
      </c>
    </row>
    <row r="15526" spans="1:9" x14ac:dyDescent="0.2">
      <c r="A15526" s="518" t="s">
        <v>147</v>
      </c>
      <c r="B15526" s="518">
        <v>759563</v>
      </c>
      <c r="C15526" s="518" t="s">
        <v>2660</v>
      </c>
      <c r="D15526" s="518" t="s">
        <v>2873</v>
      </c>
      <c r="E15526" s="859">
        <v>36</v>
      </c>
      <c r="F15526" s="859">
        <v>0</v>
      </c>
      <c r="G15526" s="518" t="s">
        <v>128</v>
      </c>
      <c r="H15526" s="518" t="s">
        <v>147</v>
      </c>
      <c r="I15526" s="518">
        <v>759563</v>
      </c>
    </row>
    <row r="15527" spans="1:9" x14ac:dyDescent="0.2">
      <c r="A15527" s="518" t="s">
        <v>147</v>
      </c>
      <c r="B15527" s="518">
        <v>759571</v>
      </c>
      <c r="C15527" s="518" t="s">
        <v>2660</v>
      </c>
      <c r="D15527" s="518" t="s">
        <v>2874</v>
      </c>
      <c r="E15527" s="859">
        <v>31</v>
      </c>
      <c r="F15527" s="859">
        <v>31</v>
      </c>
      <c r="G15527" s="518" t="s">
        <v>128</v>
      </c>
      <c r="H15527" s="518" t="s">
        <v>147</v>
      </c>
      <c r="I15527" s="518">
        <v>759571</v>
      </c>
    </row>
    <row r="15528" spans="1:9" x14ac:dyDescent="0.2">
      <c r="A15528" s="518" t="s">
        <v>147</v>
      </c>
      <c r="B15528" s="518">
        <v>759589</v>
      </c>
      <c r="C15528" s="518" t="s">
        <v>2660</v>
      </c>
      <c r="D15528" s="518" t="s">
        <v>2875</v>
      </c>
      <c r="E15528" s="859">
        <v>32</v>
      </c>
      <c r="F15528" s="859">
        <v>0</v>
      </c>
      <c r="G15528" s="518" t="s">
        <v>128</v>
      </c>
      <c r="H15528" s="518" t="s">
        <v>147</v>
      </c>
      <c r="I15528" s="518">
        <v>759589</v>
      </c>
    </row>
    <row r="15529" spans="1:9" x14ac:dyDescent="0.2">
      <c r="A15529" s="518" t="s">
        <v>181</v>
      </c>
      <c r="B15529" s="518">
        <v>759597</v>
      </c>
      <c r="C15529" s="518" t="s">
        <v>2660</v>
      </c>
      <c r="D15529" s="518" t="s">
        <v>2876</v>
      </c>
      <c r="E15529" s="859">
        <v>36</v>
      </c>
      <c r="F15529" s="859">
        <v>19</v>
      </c>
      <c r="G15529" s="518" t="s">
        <v>128</v>
      </c>
      <c r="H15529" s="518" t="s">
        <v>181</v>
      </c>
      <c r="I15529" s="518">
        <v>759597</v>
      </c>
    </row>
    <row r="15530" spans="1:9" x14ac:dyDescent="0.2">
      <c r="A15530" s="518" t="s">
        <v>147</v>
      </c>
      <c r="B15530" s="518">
        <v>759605</v>
      </c>
      <c r="C15530" s="518" t="s">
        <v>2660</v>
      </c>
      <c r="D15530" s="518" t="s">
        <v>2877</v>
      </c>
      <c r="E15530" s="859">
        <v>32</v>
      </c>
      <c r="F15530" s="859">
        <v>0</v>
      </c>
      <c r="G15530" s="518" t="s">
        <v>128</v>
      </c>
      <c r="H15530" s="518" t="s">
        <v>147</v>
      </c>
      <c r="I15530" s="518">
        <v>759605</v>
      </c>
    </row>
    <row r="15531" spans="1:9" x14ac:dyDescent="0.2">
      <c r="A15531" s="518" t="s">
        <v>256</v>
      </c>
      <c r="B15531" s="518">
        <v>759639</v>
      </c>
      <c r="C15531" s="518" t="s">
        <v>2660</v>
      </c>
      <c r="D15531" s="518" t="s">
        <v>2892</v>
      </c>
      <c r="E15531" s="859">
        <v>35</v>
      </c>
      <c r="F15531" s="859">
        <v>32</v>
      </c>
      <c r="G15531" s="518" t="s">
        <v>128</v>
      </c>
      <c r="H15531" s="518" t="s">
        <v>256</v>
      </c>
      <c r="I15531" s="518">
        <v>759639</v>
      </c>
    </row>
    <row r="15532" spans="1:9" x14ac:dyDescent="0.2">
      <c r="A15532" s="518" t="s">
        <v>256</v>
      </c>
      <c r="B15532" s="518">
        <v>759647</v>
      </c>
      <c r="C15532" s="518" t="s">
        <v>2660</v>
      </c>
      <c r="D15532" s="518" t="s">
        <v>1342</v>
      </c>
      <c r="E15532" s="859">
        <v>29</v>
      </c>
      <c r="F15532" s="859">
        <v>23</v>
      </c>
      <c r="G15532" s="518" t="s">
        <v>128</v>
      </c>
      <c r="H15532" s="518" t="s">
        <v>256</v>
      </c>
      <c r="I15532" s="518">
        <v>759647</v>
      </c>
    </row>
    <row r="15533" spans="1:9" x14ac:dyDescent="0.2">
      <c r="A15533" s="518" t="s">
        <v>256</v>
      </c>
      <c r="B15533" s="518">
        <v>759654</v>
      </c>
      <c r="C15533" s="518" t="s">
        <v>2660</v>
      </c>
      <c r="D15533" s="518" t="s">
        <v>1342</v>
      </c>
      <c r="E15533" s="859">
        <v>30</v>
      </c>
      <c r="F15533" s="859">
        <v>20</v>
      </c>
      <c r="G15533" s="518" t="s">
        <v>128</v>
      </c>
      <c r="H15533" s="518" t="s">
        <v>256</v>
      </c>
      <c r="I15533" s="518">
        <v>759654</v>
      </c>
    </row>
    <row r="15534" spans="1:9" x14ac:dyDescent="0.2">
      <c r="A15534" s="518" t="s">
        <v>256</v>
      </c>
      <c r="B15534" s="518">
        <v>759662</v>
      </c>
      <c r="C15534" s="518" t="s">
        <v>2660</v>
      </c>
      <c r="D15534" s="518" t="s">
        <v>1342</v>
      </c>
      <c r="E15534" s="859">
        <v>14</v>
      </c>
      <c r="F15534" s="859">
        <v>7</v>
      </c>
      <c r="G15534" s="518" t="s">
        <v>128</v>
      </c>
      <c r="H15534" s="518" t="s">
        <v>256</v>
      </c>
      <c r="I15534" s="518">
        <v>759662</v>
      </c>
    </row>
    <row r="15535" spans="1:9" x14ac:dyDescent="0.2">
      <c r="A15535" s="518" t="s">
        <v>256</v>
      </c>
      <c r="B15535" s="518">
        <v>759670</v>
      </c>
      <c r="C15535" s="518" t="s">
        <v>2660</v>
      </c>
      <c r="D15535" s="518" t="s">
        <v>1342</v>
      </c>
      <c r="E15535" s="859">
        <v>17</v>
      </c>
      <c r="F15535" s="859">
        <v>7</v>
      </c>
      <c r="G15535" s="518" t="s">
        <v>128</v>
      </c>
      <c r="H15535" s="518" t="s">
        <v>256</v>
      </c>
      <c r="I15535" s="518">
        <v>759670</v>
      </c>
    </row>
    <row r="15536" spans="1:9" x14ac:dyDescent="0.2">
      <c r="A15536" s="518" t="s">
        <v>181</v>
      </c>
      <c r="B15536" s="518">
        <v>759720</v>
      </c>
      <c r="C15536" s="518" t="s">
        <v>2660</v>
      </c>
      <c r="D15536" s="518" t="s">
        <v>2893</v>
      </c>
      <c r="E15536" s="859">
        <v>30</v>
      </c>
      <c r="F15536" s="859">
        <v>0</v>
      </c>
      <c r="G15536" s="518" t="s">
        <v>128</v>
      </c>
      <c r="H15536" s="518" t="s">
        <v>181</v>
      </c>
      <c r="I15536" s="518">
        <v>759720</v>
      </c>
    </row>
    <row r="15537" spans="1:9" x14ac:dyDescent="0.2">
      <c r="A15537" s="518" t="s">
        <v>256</v>
      </c>
      <c r="B15537" s="518">
        <v>759738</v>
      </c>
      <c r="C15537" s="518" t="s">
        <v>2660</v>
      </c>
      <c r="D15537" s="518" t="s">
        <v>1342</v>
      </c>
      <c r="E15537" s="859">
        <v>27</v>
      </c>
      <c r="F15537" s="859">
        <v>12</v>
      </c>
      <c r="G15537" s="518" t="s">
        <v>128</v>
      </c>
      <c r="H15537" s="518" t="s">
        <v>256</v>
      </c>
      <c r="I15537" s="518">
        <v>759738</v>
      </c>
    </row>
    <row r="15538" spans="1:9" x14ac:dyDescent="0.2">
      <c r="A15538" s="518" t="s">
        <v>256</v>
      </c>
      <c r="B15538" s="518">
        <v>759753</v>
      </c>
      <c r="C15538" s="518" t="s">
        <v>2660</v>
      </c>
      <c r="D15538" s="518" t="s">
        <v>2894</v>
      </c>
      <c r="E15538" s="859">
        <v>22</v>
      </c>
      <c r="F15538" s="859">
        <v>0</v>
      </c>
      <c r="G15538" s="518" t="s">
        <v>128</v>
      </c>
      <c r="H15538" s="518" t="s">
        <v>256</v>
      </c>
      <c r="I15538" s="518">
        <v>759753</v>
      </c>
    </row>
    <row r="15539" spans="1:9" x14ac:dyDescent="0.2">
      <c r="A15539" s="518" t="s">
        <v>256</v>
      </c>
      <c r="B15539" s="518">
        <v>759761</v>
      </c>
      <c r="C15539" s="518" t="s">
        <v>2660</v>
      </c>
      <c r="D15539" s="518" t="s">
        <v>1342</v>
      </c>
      <c r="E15539" s="859">
        <v>31</v>
      </c>
      <c r="F15539" s="859">
        <v>18</v>
      </c>
      <c r="G15539" s="518" t="s">
        <v>128</v>
      </c>
      <c r="H15539" s="518" t="s">
        <v>256</v>
      </c>
      <c r="I15539" s="518">
        <v>759761</v>
      </c>
    </row>
    <row r="15540" spans="1:9" x14ac:dyDescent="0.2">
      <c r="A15540" s="518" t="s">
        <v>256</v>
      </c>
      <c r="B15540" s="518">
        <v>759787</v>
      </c>
      <c r="C15540" s="518" t="s">
        <v>2660</v>
      </c>
      <c r="D15540" s="518" t="s">
        <v>8293</v>
      </c>
      <c r="E15540" s="859">
        <v>16</v>
      </c>
      <c r="F15540" s="859">
        <v>13</v>
      </c>
      <c r="G15540" s="518" t="s">
        <v>128</v>
      </c>
      <c r="H15540" s="518" t="s">
        <v>256</v>
      </c>
      <c r="I15540" s="518">
        <v>759787</v>
      </c>
    </row>
    <row r="15541" spans="1:9" x14ac:dyDescent="0.2">
      <c r="A15541" s="518" t="s">
        <v>256</v>
      </c>
      <c r="B15541" s="518">
        <v>759795</v>
      </c>
      <c r="C15541" s="518" t="s">
        <v>2660</v>
      </c>
      <c r="D15541" s="518" t="s">
        <v>2895</v>
      </c>
      <c r="E15541" s="859">
        <v>20</v>
      </c>
      <c r="F15541" s="859">
        <v>0</v>
      </c>
      <c r="G15541" s="518" t="s">
        <v>128</v>
      </c>
      <c r="H15541" s="518" t="s">
        <v>256</v>
      </c>
      <c r="I15541" s="518">
        <v>759795</v>
      </c>
    </row>
    <row r="15542" spans="1:9" x14ac:dyDescent="0.2">
      <c r="A15542" s="518" t="s">
        <v>321</v>
      </c>
      <c r="B15542" s="518">
        <v>759845</v>
      </c>
      <c r="C15542" s="518" t="s">
        <v>2660</v>
      </c>
      <c r="D15542" s="518" t="s">
        <v>2204</v>
      </c>
      <c r="E15542" s="859">
        <v>33</v>
      </c>
      <c r="F15542" s="859">
        <v>0</v>
      </c>
      <c r="G15542" s="518" t="s">
        <v>128</v>
      </c>
      <c r="H15542" s="518" t="s">
        <v>321</v>
      </c>
      <c r="I15542" s="518">
        <v>759845</v>
      </c>
    </row>
    <row r="15543" spans="1:9" x14ac:dyDescent="0.2">
      <c r="A15543" s="518" t="s">
        <v>349</v>
      </c>
      <c r="B15543" s="518">
        <v>759852</v>
      </c>
      <c r="C15543" s="518" t="s">
        <v>2660</v>
      </c>
      <c r="D15543" s="518" t="s">
        <v>2205</v>
      </c>
      <c r="E15543" s="859">
        <v>33</v>
      </c>
      <c r="F15543" s="859">
        <v>0</v>
      </c>
      <c r="G15543" s="518" t="s">
        <v>128</v>
      </c>
      <c r="H15543" s="518" t="s">
        <v>349</v>
      </c>
      <c r="I15543" s="518">
        <v>759852</v>
      </c>
    </row>
    <row r="15544" spans="1:9" x14ac:dyDescent="0.2">
      <c r="A15544" s="518" t="s">
        <v>349</v>
      </c>
      <c r="B15544" s="518">
        <v>759878</v>
      </c>
      <c r="C15544" s="518" t="s">
        <v>2660</v>
      </c>
      <c r="D15544" s="518" t="s">
        <v>2206</v>
      </c>
      <c r="E15544" s="859">
        <v>30</v>
      </c>
      <c r="F15544" s="859">
        <v>0</v>
      </c>
      <c r="G15544" s="518" t="s">
        <v>128</v>
      </c>
      <c r="H15544" s="518" t="s">
        <v>349</v>
      </c>
      <c r="I15544" s="518">
        <v>759878</v>
      </c>
    </row>
    <row r="15545" spans="1:9" x14ac:dyDescent="0.2">
      <c r="A15545" s="518" t="s">
        <v>256</v>
      </c>
      <c r="B15545" s="518">
        <v>759936</v>
      </c>
      <c r="C15545" s="518" t="s">
        <v>2660</v>
      </c>
      <c r="D15545" s="518" t="s">
        <v>6486</v>
      </c>
      <c r="E15545" s="859">
        <v>25</v>
      </c>
      <c r="F15545" s="859">
        <v>0</v>
      </c>
      <c r="G15545" s="518" t="s">
        <v>128</v>
      </c>
      <c r="H15545" s="518" t="s">
        <v>256</v>
      </c>
      <c r="I15545" s="518">
        <v>759936</v>
      </c>
    </row>
    <row r="15546" spans="1:9" x14ac:dyDescent="0.2">
      <c r="A15546" s="518" t="s">
        <v>256</v>
      </c>
      <c r="B15546" s="518">
        <v>760082</v>
      </c>
      <c r="C15546" s="518" t="s">
        <v>2660</v>
      </c>
      <c r="D15546" s="518" t="s">
        <v>2253</v>
      </c>
      <c r="E15546" s="859">
        <v>13</v>
      </c>
      <c r="F15546" s="859">
        <v>0</v>
      </c>
      <c r="G15546" s="518" t="s">
        <v>128</v>
      </c>
      <c r="H15546" s="518" t="s">
        <v>256</v>
      </c>
      <c r="I15546" s="518">
        <v>760082</v>
      </c>
    </row>
    <row r="15547" spans="1:9" x14ac:dyDescent="0.2">
      <c r="A15547" s="518" t="s">
        <v>147</v>
      </c>
      <c r="B15547" s="518">
        <v>760090</v>
      </c>
      <c r="C15547" s="518" t="s">
        <v>2660</v>
      </c>
      <c r="D15547" s="518" t="s">
        <v>8490</v>
      </c>
      <c r="E15547" s="859">
        <v>31</v>
      </c>
      <c r="F15547" s="859">
        <v>0</v>
      </c>
      <c r="G15547" s="518" t="s">
        <v>128</v>
      </c>
      <c r="H15547" s="518" t="s">
        <v>147</v>
      </c>
      <c r="I15547" s="518">
        <v>760090</v>
      </c>
    </row>
    <row r="15548" spans="1:9" x14ac:dyDescent="0.2">
      <c r="A15548" s="518" t="s">
        <v>256</v>
      </c>
      <c r="B15548" s="518">
        <v>760108</v>
      </c>
      <c r="C15548" s="518" t="s">
        <v>2660</v>
      </c>
      <c r="D15548" s="518" t="s">
        <v>2254</v>
      </c>
      <c r="E15548" s="859">
        <v>22</v>
      </c>
      <c r="F15548" s="859">
        <v>0</v>
      </c>
      <c r="G15548" s="518" t="s">
        <v>128</v>
      </c>
      <c r="H15548" s="518" t="s">
        <v>256</v>
      </c>
      <c r="I15548" s="518">
        <v>760108</v>
      </c>
    </row>
    <row r="15549" spans="1:9" x14ac:dyDescent="0.2">
      <c r="A15549" s="518" t="s">
        <v>179</v>
      </c>
      <c r="B15549" s="518">
        <v>760173</v>
      </c>
      <c r="C15549" s="518" t="s">
        <v>2660</v>
      </c>
      <c r="D15549" s="518" t="s">
        <v>1342</v>
      </c>
      <c r="E15549" s="859">
        <v>34</v>
      </c>
      <c r="F15549" s="859">
        <v>0</v>
      </c>
      <c r="G15549" s="518" t="s">
        <v>128</v>
      </c>
      <c r="H15549" s="518" t="s">
        <v>179</v>
      </c>
      <c r="I15549" s="518">
        <v>760173</v>
      </c>
    </row>
    <row r="15550" spans="1:9" x14ac:dyDescent="0.2">
      <c r="A15550" s="518" t="s">
        <v>180</v>
      </c>
      <c r="B15550" s="518">
        <v>760181</v>
      </c>
      <c r="C15550" s="518" t="s">
        <v>2660</v>
      </c>
      <c r="D15550" s="518" t="s">
        <v>2255</v>
      </c>
      <c r="E15550" s="859">
        <v>33</v>
      </c>
      <c r="F15550" s="859">
        <v>0</v>
      </c>
      <c r="G15550" s="518" t="s">
        <v>128</v>
      </c>
      <c r="H15550" s="518" t="s">
        <v>180</v>
      </c>
      <c r="I15550" s="518">
        <v>760181</v>
      </c>
    </row>
    <row r="15551" spans="1:9" x14ac:dyDescent="0.2">
      <c r="A15551" s="518" t="s">
        <v>179</v>
      </c>
      <c r="B15551" s="518">
        <v>760207</v>
      </c>
      <c r="C15551" s="518" t="s">
        <v>2660</v>
      </c>
      <c r="D15551" s="518" t="s">
        <v>1342</v>
      </c>
      <c r="E15551" s="859">
        <v>27</v>
      </c>
      <c r="F15551" s="859">
        <v>0</v>
      </c>
      <c r="G15551" s="518" t="s">
        <v>128</v>
      </c>
      <c r="H15551" s="518" t="s">
        <v>179</v>
      </c>
      <c r="I15551" s="518">
        <v>760207</v>
      </c>
    </row>
    <row r="15552" spans="1:9" x14ac:dyDescent="0.2">
      <c r="A15552" s="518" t="s">
        <v>179</v>
      </c>
      <c r="B15552" s="518">
        <v>760215</v>
      </c>
      <c r="C15552" s="518" t="s">
        <v>2660</v>
      </c>
      <c r="D15552" s="518" t="s">
        <v>1342</v>
      </c>
      <c r="E15552" s="859">
        <v>29</v>
      </c>
      <c r="F15552" s="859">
        <v>0</v>
      </c>
      <c r="G15552" s="518" t="s">
        <v>128</v>
      </c>
      <c r="H15552" s="518" t="s">
        <v>179</v>
      </c>
      <c r="I15552" s="518">
        <v>760215</v>
      </c>
    </row>
    <row r="15553" spans="1:9" x14ac:dyDescent="0.2">
      <c r="A15553" s="518" t="s">
        <v>180</v>
      </c>
      <c r="B15553" s="518">
        <v>760223</v>
      </c>
      <c r="C15553" s="518" t="s">
        <v>2660</v>
      </c>
      <c r="D15553" s="518" t="s">
        <v>1342</v>
      </c>
      <c r="E15553" s="859">
        <v>29</v>
      </c>
      <c r="F15553" s="859">
        <v>0</v>
      </c>
      <c r="G15553" s="518" t="s">
        <v>128</v>
      </c>
      <c r="H15553" s="518" t="s">
        <v>180</v>
      </c>
      <c r="I15553" s="518">
        <v>760223</v>
      </c>
    </row>
    <row r="15554" spans="1:9" x14ac:dyDescent="0.2">
      <c r="A15554" s="518" t="s">
        <v>179</v>
      </c>
      <c r="B15554" s="518">
        <v>760256</v>
      </c>
      <c r="C15554" s="518" t="s">
        <v>2660</v>
      </c>
      <c r="D15554" s="518" t="s">
        <v>2295</v>
      </c>
      <c r="E15554" s="859">
        <v>20</v>
      </c>
      <c r="F15554" s="859">
        <v>0</v>
      </c>
      <c r="G15554" s="518" t="s">
        <v>128</v>
      </c>
      <c r="H15554" s="518" t="s">
        <v>179</v>
      </c>
      <c r="I15554" s="518">
        <v>760256</v>
      </c>
    </row>
    <row r="15555" spans="1:9" x14ac:dyDescent="0.2">
      <c r="A15555" s="518" t="s">
        <v>158</v>
      </c>
      <c r="B15555" s="518">
        <v>760264</v>
      </c>
      <c r="C15555" s="518" t="s">
        <v>2660</v>
      </c>
      <c r="D15555" s="518" t="s">
        <v>7369</v>
      </c>
      <c r="E15555" s="859">
        <v>30</v>
      </c>
      <c r="F15555" s="859">
        <v>0</v>
      </c>
      <c r="G15555" s="518" t="s">
        <v>128</v>
      </c>
      <c r="H15555" s="518" t="s">
        <v>158</v>
      </c>
      <c r="I15555" s="518">
        <v>760264</v>
      </c>
    </row>
    <row r="15556" spans="1:9" x14ac:dyDescent="0.2">
      <c r="A15556" s="518" t="s">
        <v>349</v>
      </c>
      <c r="B15556" s="518">
        <v>760272</v>
      </c>
      <c r="C15556" s="518" t="s">
        <v>2660</v>
      </c>
      <c r="D15556" s="518" t="s">
        <v>7370</v>
      </c>
      <c r="E15556" s="859">
        <v>29</v>
      </c>
      <c r="F15556" s="859">
        <v>29</v>
      </c>
      <c r="G15556" s="518" t="s">
        <v>128</v>
      </c>
      <c r="H15556" s="518" t="s">
        <v>349</v>
      </c>
      <c r="I15556" s="518">
        <v>760272</v>
      </c>
    </row>
    <row r="15557" spans="1:9" x14ac:dyDescent="0.2">
      <c r="A15557" s="518" t="s">
        <v>378</v>
      </c>
      <c r="B15557" s="518">
        <v>760280</v>
      </c>
      <c r="C15557" s="518" t="s">
        <v>2660</v>
      </c>
      <c r="D15557" s="518" t="s">
        <v>7976</v>
      </c>
      <c r="E15557" s="859">
        <v>28</v>
      </c>
      <c r="F15557" s="859">
        <v>0</v>
      </c>
      <c r="G15557" s="518" t="s">
        <v>128</v>
      </c>
      <c r="H15557" s="518" t="s">
        <v>378</v>
      </c>
      <c r="I15557" s="518">
        <v>760280</v>
      </c>
    </row>
    <row r="15558" spans="1:9" x14ac:dyDescent="0.2">
      <c r="A15558" s="518" t="s">
        <v>256</v>
      </c>
      <c r="B15558" s="518">
        <v>760298</v>
      </c>
      <c r="C15558" s="518" t="s">
        <v>2660</v>
      </c>
      <c r="D15558" s="518" t="s">
        <v>2296</v>
      </c>
      <c r="E15558" s="859">
        <v>11</v>
      </c>
      <c r="F15558" s="859">
        <v>0</v>
      </c>
      <c r="G15558" s="518" t="s">
        <v>128</v>
      </c>
      <c r="H15558" s="518" t="s">
        <v>256</v>
      </c>
      <c r="I15558" s="518">
        <v>710954</v>
      </c>
    </row>
    <row r="15559" spans="1:9" x14ac:dyDescent="0.2">
      <c r="A15559" s="518" t="s">
        <v>256</v>
      </c>
      <c r="B15559" s="518">
        <v>760306</v>
      </c>
      <c r="C15559" s="518" t="s">
        <v>2660</v>
      </c>
      <c r="D15559" s="518" t="s">
        <v>2297</v>
      </c>
      <c r="E15559" s="859">
        <v>26</v>
      </c>
      <c r="F15559" s="859">
        <v>19</v>
      </c>
      <c r="G15559" s="518" t="s">
        <v>128</v>
      </c>
      <c r="H15559" s="518" t="s">
        <v>256</v>
      </c>
      <c r="I15559" s="518">
        <v>760306</v>
      </c>
    </row>
    <row r="15560" spans="1:9" x14ac:dyDescent="0.2">
      <c r="A15560" s="518" t="s">
        <v>292</v>
      </c>
      <c r="B15560" s="518">
        <v>760314</v>
      </c>
      <c r="C15560" s="518" t="s">
        <v>2660</v>
      </c>
      <c r="D15560" s="518" t="s">
        <v>2298</v>
      </c>
      <c r="E15560" s="859">
        <v>29</v>
      </c>
      <c r="F15560" s="859">
        <v>0</v>
      </c>
      <c r="G15560" s="518" t="s">
        <v>128</v>
      </c>
      <c r="H15560" s="518" t="s">
        <v>292</v>
      </c>
      <c r="I15560" s="518">
        <v>760314</v>
      </c>
    </row>
    <row r="15561" spans="1:9" x14ac:dyDescent="0.2">
      <c r="A15561" s="518" t="s">
        <v>292</v>
      </c>
      <c r="B15561" s="518">
        <v>760322</v>
      </c>
      <c r="C15561" s="518" t="s">
        <v>2660</v>
      </c>
      <c r="D15561" s="518" t="s">
        <v>2298</v>
      </c>
      <c r="E15561" s="859">
        <v>25</v>
      </c>
      <c r="F15561" s="859">
        <v>0</v>
      </c>
      <c r="G15561" s="518" t="s">
        <v>128</v>
      </c>
      <c r="H15561" s="518" t="s">
        <v>292</v>
      </c>
      <c r="I15561" s="518">
        <v>760322</v>
      </c>
    </row>
    <row r="15562" spans="1:9" x14ac:dyDescent="0.2">
      <c r="A15562" s="518" t="s">
        <v>181</v>
      </c>
      <c r="B15562" s="518">
        <v>760330</v>
      </c>
      <c r="C15562" s="518" t="s">
        <v>2660</v>
      </c>
      <c r="D15562" s="518" t="s">
        <v>2299</v>
      </c>
      <c r="E15562" s="859">
        <v>34</v>
      </c>
      <c r="F15562" s="859">
        <v>0</v>
      </c>
      <c r="G15562" s="518" t="s">
        <v>128</v>
      </c>
      <c r="H15562" s="518" t="s">
        <v>181</v>
      </c>
      <c r="I15562" s="518">
        <v>760330</v>
      </c>
    </row>
    <row r="15563" spans="1:9" x14ac:dyDescent="0.2">
      <c r="A15563" s="518" t="s">
        <v>181</v>
      </c>
      <c r="B15563" s="518">
        <v>760348</v>
      </c>
      <c r="C15563" s="518" t="s">
        <v>2660</v>
      </c>
      <c r="D15563" s="518" t="s">
        <v>2300</v>
      </c>
      <c r="E15563" s="859">
        <v>34</v>
      </c>
      <c r="F15563" s="859">
        <v>0</v>
      </c>
      <c r="G15563" s="518" t="s">
        <v>128</v>
      </c>
      <c r="H15563" s="518" t="s">
        <v>181</v>
      </c>
      <c r="I15563" s="518">
        <v>760348</v>
      </c>
    </row>
    <row r="15564" spans="1:9" x14ac:dyDescent="0.2">
      <c r="A15564" s="518" t="s">
        <v>256</v>
      </c>
      <c r="B15564" s="518">
        <v>760363</v>
      </c>
      <c r="C15564" s="518" t="s">
        <v>2660</v>
      </c>
      <c r="D15564" s="518" t="s">
        <v>2301</v>
      </c>
      <c r="E15564" s="859">
        <v>23</v>
      </c>
      <c r="F15564" s="859">
        <v>0</v>
      </c>
      <c r="G15564" s="518" t="s">
        <v>128</v>
      </c>
      <c r="H15564" s="518" t="s">
        <v>256</v>
      </c>
      <c r="I15564" s="518">
        <v>760363</v>
      </c>
    </row>
    <row r="15565" spans="1:9" x14ac:dyDescent="0.2">
      <c r="A15565" s="518" t="s">
        <v>181</v>
      </c>
      <c r="B15565" s="518">
        <v>760371</v>
      </c>
      <c r="C15565" s="518" t="s">
        <v>2660</v>
      </c>
      <c r="D15565" s="518" t="s">
        <v>2302</v>
      </c>
      <c r="E15565" s="859">
        <v>22</v>
      </c>
      <c r="F15565" s="859">
        <v>0</v>
      </c>
      <c r="G15565" s="518" t="s">
        <v>128</v>
      </c>
      <c r="H15565" s="518" t="s">
        <v>181</v>
      </c>
      <c r="I15565" s="518">
        <v>760371</v>
      </c>
    </row>
    <row r="15566" spans="1:9" x14ac:dyDescent="0.2">
      <c r="A15566" s="518" t="s">
        <v>181</v>
      </c>
      <c r="B15566" s="518">
        <v>760389</v>
      </c>
      <c r="C15566" s="518" t="s">
        <v>2660</v>
      </c>
      <c r="D15566" s="518" t="s">
        <v>2303</v>
      </c>
      <c r="E15566" s="859">
        <v>35</v>
      </c>
      <c r="F15566" s="859">
        <v>0</v>
      </c>
      <c r="G15566" s="518" t="s">
        <v>128</v>
      </c>
      <c r="H15566" s="518" t="s">
        <v>181</v>
      </c>
      <c r="I15566" s="518">
        <v>760389</v>
      </c>
    </row>
    <row r="15567" spans="1:9" x14ac:dyDescent="0.2">
      <c r="A15567" s="518" t="s">
        <v>170</v>
      </c>
      <c r="B15567" s="518">
        <v>760397</v>
      </c>
      <c r="C15567" s="518" t="s">
        <v>2660</v>
      </c>
      <c r="D15567" s="518" t="s">
        <v>2963</v>
      </c>
      <c r="E15567" s="859">
        <v>22</v>
      </c>
      <c r="F15567" s="859">
        <v>0</v>
      </c>
      <c r="G15567" s="518" t="s">
        <v>128</v>
      </c>
      <c r="H15567" s="518" t="s">
        <v>170</v>
      </c>
      <c r="I15567" s="518">
        <v>760397</v>
      </c>
    </row>
    <row r="15568" spans="1:9" x14ac:dyDescent="0.2">
      <c r="A15568" s="518" t="s">
        <v>170</v>
      </c>
      <c r="B15568" s="518">
        <v>760405</v>
      </c>
      <c r="C15568" s="518" t="s">
        <v>2660</v>
      </c>
      <c r="D15568" s="518" t="s">
        <v>2964</v>
      </c>
      <c r="E15568" s="859">
        <v>18</v>
      </c>
      <c r="F15568" s="859">
        <v>0</v>
      </c>
      <c r="G15568" s="518" t="s">
        <v>128</v>
      </c>
      <c r="H15568" s="518" t="s">
        <v>170</v>
      </c>
      <c r="I15568" s="518">
        <v>760405</v>
      </c>
    </row>
    <row r="15569" spans="1:9" x14ac:dyDescent="0.2">
      <c r="A15569" s="518" t="s">
        <v>181</v>
      </c>
      <c r="B15569" s="518">
        <v>760421</v>
      </c>
      <c r="C15569" s="518" t="s">
        <v>2660</v>
      </c>
      <c r="D15569" s="518" t="s">
        <v>2965</v>
      </c>
      <c r="E15569" s="859">
        <v>35</v>
      </c>
      <c r="F15569" s="859">
        <v>0</v>
      </c>
      <c r="G15569" s="518" t="s">
        <v>128</v>
      </c>
      <c r="H15569" s="518" t="s">
        <v>181</v>
      </c>
      <c r="I15569" s="518">
        <v>760421</v>
      </c>
    </row>
    <row r="15570" spans="1:9" x14ac:dyDescent="0.2">
      <c r="A15570" s="518" t="s">
        <v>181</v>
      </c>
      <c r="B15570" s="518">
        <v>760447</v>
      </c>
      <c r="C15570" s="518" t="s">
        <v>2660</v>
      </c>
      <c r="D15570" s="518" t="s">
        <v>2966</v>
      </c>
      <c r="E15570" s="859">
        <v>33</v>
      </c>
      <c r="F15570" s="859">
        <v>0</v>
      </c>
      <c r="G15570" s="518" t="s">
        <v>128</v>
      </c>
      <c r="H15570" s="518" t="s">
        <v>181</v>
      </c>
      <c r="I15570" s="518">
        <v>760447</v>
      </c>
    </row>
    <row r="15571" spans="1:9" x14ac:dyDescent="0.2">
      <c r="A15571" s="518" t="s">
        <v>181</v>
      </c>
      <c r="B15571" s="518">
        <v>760454</v>
      </c>
      <c r="C15571" s="518" t="s">
        <v>2660</v>
      </c>
      <c r="D15571" s="518" t="s">
        <v>2967</v>
      </c>
      <c r="E15571" s="859">
        <v>36</v>
      </c>
      <c r="F15571" s="859">
        <v>0</v>
      </c>
      <c r="G15571" s="518" t="s">
        <v>128</v>
      </c>
      <c r="H15571" s="518" t="s">
        <v>181</v>
      </c>
      <c r="I15571" s="518">
        <v>760454</v>
      </c>
    </row>
    <row r="15572" spans="1:9" x14ac:dyDescent="0.2">
      <c r="A15572" s="518" t="s">
        <v>181</v>
      </c>
      <c r="B15572" s="518">
        <v>760462</v>
      </c>
      <c r="C15572" s="518" t="s">
        <v>2660</v>
      </c>
      <c r="D15572" s="518" t="s">
        <v>2968</v>
      </c>
      <c r="E15572" s="859">
        <v>32</v>
      </c>
      <c r="F15572" s="859">
        <v>0</v>
      </c>
      <c r="G15572" s="518" t="s">
        <v>128</v>
      </c>
      <c r="H15572" s="518" t="s">
        <v>181</v>
      </c>
      <c r="I15572" s="518">
        <v>760462</v>
      </c>
    </row>
    <row r="15573" spans="1:9" x14ac:dyDescent="0.2">
      <c r="A15573" s="518" t="s">
        <v>179</v>
      </c>
      <c r="B15573" s="518">
        <v>760470</v>
      </c>
      <c r="C15573" s="518" t="s">
        <v>2660</v>
      </c>
      <c r="D15573" s="518" t="s">
        <v>2033</v>
      </c>
      <c r="E15573" s="859">
        <v>28</v>
      </c>
      <c r="F15573" s="859">
        <v>0</v>
      </c>
      <c r="G15573" s="518" t="s">
        <v>128</v>
      </c>
      <c r="H15573" s="518" t="s">
        <v>179</v>
      </c>
      <c r="I15573" s="518">
        <v>760470</v>
      </c>
    </row>
    <row r="15574" spans="1:9" x14ac:dyDescent="0.2">
      <c r="A15574" s="518" t="s">
        <v>349</v>
      </c>
      <c r="B15574" s="518">
        <v>760488</v>
      </c>
      <c r="C15574" s="518" t="s">
        <v>2660</v>
      </c>
      <c r="D15574" s="518" t="s">
        <v>2969</v>
      </c>
      <c r="E15574" s="859">
        <v>34</v>
      </c>
      <c r="F15574" s="859">
        <v>0</v>
      </c>
      <c r="G15574" s="518" t="s">
        <v>128</v>
      </c>
      <c r="H15574" s="518" t="s">
        <v>349</v>
      </c>
      <c r="I15574" s="518">
        <v>760488</v>
      </c>
    </row>
    <row r="15575" spans="1:9" x14ac:dyDescent="0.2">
      <c r="A15575" s="518" t="s">
        <v>349</v>
      </c>
      <c r="B15575" s="518">
        <v>760496</v>
      </c>
      <c r="C15575" s="518" t="s">
        <v>2660</v>
      </c>
      <c r="D15575" s="518" t="s">
        <v>2970</v>
      </c>
      <c r="E15575" s="859">
        <v>35</v>
      </c>
      <c r="F15575" s="859">
        <v>0</v>
      </c>
      <c r="G15575" s="518" t="s">
        <v>128</v>
      </c>
      <c r="H15575" s="518" t="s">
        <v>349</v>
      </c>
      <c r="I15575" s="518">
        <v>760496</v>
      </c>
    </row>
    <row r="15576" spans="1:9" x14ac:dyDescent="0.2">
      <c r="A15576" s="518" t="s">
        <v>349</v>
      </c>
      <c r="B15576" s="518">
        <v>760512</v>
      </c>
      <c r="C15576" s="518" t="s">
        <v>2660</v>
      </c>
      <c r="D15576" s="518" t="s">
        <v>2971</v>
      </c>
      <c r="E15576" s="859">
        <v>32</v>
      </c>
      <c r="F15576" s="859">
        <v>0</v>
      </c>
      <c r="G15576" s="518" t="s">
        <v>128</v>
      </c>
      <c r="H15576" s="518" t="s">
        <v>349</v>
      </c>
      <c r="I15576" s="518">
        <v>760512</v>
      </c>
    </row>
    <row r="15577" spans="1:9" x14ac:dyDescent="0.2">
      <c r="A15577" s="518" t="s">
        <v>179</v>
      </c>
      <c r="B15577" s="518">
        <v>760520</v>
      </c>
      <c r="C15577" s="518" t="s">
        <v>2660</v>
      </c>
      <c r="D15577" s="518" t="s">
        <v>1342</v>
      </c>
      <c r="E15577" s="859">
        <v>22</v>
      </c>
      <c r="F15577" s="859">
        <v>0</v>
      </c>
      <c r="G15577" s="518" t="s">
        <v>128</v>
      </c>
      <c r="H15577" s="518" t="s">
        <v>179</v>
      </c>
      <c r="I15577" s="518">
        <v>760520</v>
      </c>
    </row>
    <row r="15578" spans="1:9" x14ac:dyDescent="0.2">
      <c r="A15578" s="518" t="s">
        <v>179</v>
      </c>
      <c r="B15578" s="518">
        <v>760538</v>
      </c>
      <c r="C15578" s="518" t="s">
        <v>2660</v>
      </c>
      <c r="D15578" s="518" t="s">
        <v>1342</v>
      </c>
      <c r="E15578" s="859">
        <v>25</v>
      </c>
      <c r="F15578" s="859">
        <v>0</v>
      </c>
      <c r="G15578" s="518" t="s">
        <v>128</v>
      </c>
      <c r="H15578" s="518" t="s">
        <v>179</v>
      </c>
      <c r="I15578" s="518">
        <v>760538</v>
      </c>
    </row>
    <row r="15579" spans="1:9" x14ac:dyDescent="0.2">
      <c r="A15579" s="518" t="s">
        <v>164</v>
      </c>
      <c r="B15579" s="518">
        <v>760595</v>
      </c>
      <c r="C15579" s="518" t="s">
        <v>2660</v>
      </c>
      <c r="D15579" s="518" t="s">
        <v>3004</v>
      </c>
      <c r="E15579" s="859">
        <v>24</v>
      </c>
      <c r="F15579" s="859">
        <v>0</v>
      </c>
      <c r="G15579" s="518" t="s">
        <v>128</v>
      </c>
      <c r="H15579" s="518" t="s">
        <v>164</v>
      </c>
      <c r="I15579" s="518">
        <v>760595</v>
      </c>
    </row>
    <row r="15580" spans="1:9" x14ac:dyDescent="0.2">
      <c r="A15580" s="518" t="s">
        <v>164</v>
      </c>
      <c r="B15580" s="518">
        <v>760603</v>
      </c>
      <c r="C15580" s="518" t="s">
        <v>2660</v>
      </c>
      <c r="D15580" s="518" t="s">
        <v>3005</v>
      </c>
      <c r="E15580" s="859">
        <v>34</v>
      </c>
      <c r="F15580" s="859">
        <v>0</v>
      </c>
      <c r="G15580" s="518" t="s">
        <v>128</v>
      </c>
      <c r="H15580" s="518" t="s">
        <v>164</v>
      </c>
      <c r="I15580" s="518">
        <v>760603</v>
      </c>
    </row>
    <row r="15581" spans="1:9" x14ac:dyDescent="0.2">
      <c r="A15581" s="518" t="s">
        <v>256</v>
      </c>
      <c r="B15581" s="518">
        <v>760637</v>
      </c>
      <c r="C15581" s="518" t="s">
        <v>2660</v>
      </c>
      <c r="D15581" s="518" t="s">
        <v>3006</v>
      </c>
      <c r="E15581" s="859">
        <v>31</v>
      </c>
      <c r="F15581" s="859">
        <v>0</v>
      </c>
      <c r="G15581" s="518" t="s">
        <v>128</v>
      </c>
      <c r="H15581" s="518" t="s">
        <v>256</v>
      </c>
      <c r="I15581" s="518">
        <v>760637</v>
      </c>
    </row>
    <row r="15582" spans="1:9" x14ac:dyDescent="0.2">
      <c r="A15582" s="518" t="s">
        <v>164</v>
      </c>
      <c r="B15582" s="518">
        <v>760652</v>
      </c>
      <c r="C15582" s="518" t="s">
        <v>2660</v>
      </c>
      <c r="D15582" s="518" t="s">
        <v>3007</v>
      </c>
      <c r="E15582" s="859">
        <v>34</v>
      </c>
      <c r="F15582" s="859">
        <v>0</v>
      </c>
      <c r="G15582" s="518" t="s">
        <v>128</v>
      </c>
      <c r="H15582" s="518" t="s">
        <v>164</v>
      </c>
      <c r="I15582" s="518">
        <v>760652</v>
      </c>
    </row>
    <row r="15583" spans="1:9" x14ac:dyDescent="0.2">
      <c r="A15583" s="518" t="s">
        <v>349</v>
      </c>
      <c r="B15583" s="518">
        <v>760660</v>
      </c>
      <c r="C15583" s="518" t="s">
        <v>2660</v>
      </c>
      <c r="D15583" s="518" t="s">
        <v>3008</v>
      </c>
      <c r="E15583" s="859">
        <v>35</v>
      </c>
      <c r="F15583" s="859">
        <v>24</v>
      </c>
      <c r="G15583" s="518" t="s">
        <v>128</v>
      </c>
      <c r="H15583" s="518" t="s">
        <v>349</v>
      </c>
      <c r="I15583" s="518">
        <v>760660</v>
      </c>
    </row>
    <row r="15584" spans="1:9" x14ac:dyDescent="0.2">
      <c r="A15584" s="518" t="s">
        <v>349</v>
      </c>
      <c r="B15584" s="518">
        <v>760678</v>
      </c>
      <c r="C15584" s="518" t="s">
        <v>2660</v>
      </c>
      <c r="D15584" s="518" t="s">
        <v>3009</v>
      </c>
      <c r="E15584" s="859">
        <v>24</v>
      </c>
      <c r="F15584" s="859">
        <v>24</v>
      </c>
      <c r="G15584" s="518" t="s">
        <v>128</v>
      </c>
      <c r="H15584" s="518" t="s">
        <v>349</v>
      </c>
      <c r="I15584" s="518">
        <v>760678</v>
      </c>
    </row>
    <row r="15585" spans="1:9" x14ac:dyDescent="0.2">
      <c r="A15585" s="518" t="s">
        <v>256</v>
      </c>
      <c r="B15585" s="518">
        <v>760702</v>
      </c>
      <c r="C15585" s="518" t="s">
        <v>2660</v>
      </c>
      <c r="D15585" s="518" t="s">
        <v>3010</v>
      </c>
      <c r="E15585" s="859">
        <v>21</v>
      </c>
      <c r="F15585" s="859">
        <v>0</v>
      </c>
      <c r="G15585" s="518" t="s">
        <v>128</v>
      </c>
      <c r="H15585" s="518" t="s">
        <v>256</v>
      </c>
      <c r="I15585" s="518">
        <v>760702</v>
      </c>
    </row>
    <row r="15586" spans="1:9" x14ac:dyDescent="0.2">
      <c r="A15586" s="518" t="s">
        <v>180</v>
      </c>
      <c r="B15586" s="518">
        <v>760769</v>
      </c>
      <c r="C15586" s="518" t="s">
        <v>2660</v>
      </c>
      <c r="D15586" s="518" t="s">
        <v>1349</v>
      </c>
      <c r="E15586" s="859">
        <v>31</v>
      </c>
      <c r="F15586" s="859">
        <v>0</v>
      </c>
      <c r="G15586" s="518" t="s">
        <v>128</v>
      </c>
      <c r="H15586" s="518" t="s">
        <v>180</v>
      </c>
      <c r="I15586" s="518">
        <v>760769</v>
      </c>
    </row>
    <row r="15587" spans="1:9" x14ac:dyDescent="0.2">
      <c r="A15587" s="518" t="s">
        <v>339</v>
      </c>
      <c r="B15587" s="518">
        <v>760827</v>
      </c>
      <c r="C15587" s="518" t="s">
        <v>2660</v>
      </c>
      <c r="D15587" s="518" t="s">
        <v>7831</v>
      </c>
      <c r="E15587" s="859">
        <v>36</v>
      </c>
      <c r="F15587" s="859">
        <v>0</v>
      </c>
      <c r="G15587" s="518" t="s">
        <v>128</v>
      </c>
      <c r="H15587" s="518" t="s">
        <v>339</v>
      </c>
      <c r="I15587" s="518">
        <v>760827</v>
      </c>
    </row>
    <row r="15588" spans="1:9" x14ac:dyDescent="0.2">
      <c r="A15588" s="518" t="s">
        <v>339</v>
      </c>
      <c r="B15588" s="518">
        <v>760835</v>
      </c>
      <c r="C15588" s="518" t="s">
        <v>2660</v>
      </c>
      <c r="D15588" s="518" t="s">
        <v>7832</v>
      </c>
      <c r="E15588" s="859">
        <v>34</v>
      </c>
      <c r="F15588" s="859">
        <v>0</v>
      </c>
      <c r="G15588" s="518" t="s">
        <v>128</v>
      </c>
      <c r="H15588" s="518" t="s">
        <v>339</v>
      </c>
      <c r="I15588" s="518">
        <v>760835</v>
      </c>
    </row>
    <row r="15589" spans="1:9" x14ac:dyDescent="0.2">
      <c r="A15589" s="518" t="s">
        <v>240</v>
      </c>
      <c r="B15589" s="518">
        <v>760850</v>
      </c>
      <c r="C15589" s="518" t="s">
        <v>2660</v>
      </c>
      <c r="D15589" s="518" t="s">
        <v>3048</v>
      </c>
      <c r="E15589" s="859">
        <v>32</v>
      </c>
      <c r="F15589" s="859">
        <v>0</v>
      </c>
      <c r="G15589" s="518" t="s">
        <v>128</v>
      </c>
      <c r="H15589" s="518" t="s">
        <v>240</v>
      </c>
      <c r="I15589" s="518">
        <v>760850</v>
      </c>
    </row>
    <row r="15590" spans="1:9" x14ac:dyDescent="0.2">
      <c r="A15590" s="518" t="s">
        <v>240</v>
      </c>
      <c r="B15590" s="518">
        <v>760868</v>
      </c>
      <c r="C15590" s="518" t="s">
        <v>2660</v>
      </c>
      <c r="D15590" s="518" t="s">
        <v>1349</v>
      </c>
      <c r="E15590" s="859">
        <v>32</v>
      </c>
      <c r="F15590" s="859">
        <v>0</v>
      </c>
      <c r="G15590" s="518" t="s">
        <v>128</v>
      </c>
      <c r="H15590" s="518" t="s">
        <v>240</v>
      </c>
      <c r="I15590" s="518">
        <v>760868</v>
      </c>
    </row>
    <row r="15591" spans="1:9" x14ac:dyDescent="0.2">
      <c r="A15591" s="518" t="s">
        <v>240</v>
      </c>
      <c r="B15591" s="518">
        <v>760876</v>
      </c>
      <c r="C15591" s="518" t="s">
        <v>2660</v>
      </c>
      <c r="D15591" s="518" t="s">
        <v>3049</v>
      </c>
      <c r="E15591" s="859">
        <v>19</v>
      </c>
      <c r="F15591" s="859">
        <v>0</v>
      </c>
      <c r="G15591" s="518" t="s">
        <v>128</v>
      </c>
      <c r="H15591" s="518" t="s">
        <v>240</v>
      </c>
      <c r="I15591" s="518">
        <v>760876</v>
      </c>
    </row>
    <row r="15592" spans="1:9" x14ac:dyDescent="0.2">
      <c r="A15592" s="518" t="s">
        <v>292</v>
      </c>
      <c r="B15592" s="518">
        <v>760918</v>
      </c>
      <c r="C15592" s="518" t="s">
        <v>2660</v>
      </c>
      <c r="D15592" s="518" t="s">
        <v>3050</v>
      </c>
      <c r="E15592" s="859">
        <v>35</v>
      </c>
      <c r="F15592" s="859">
        <v>0</v>
      </c>
      <c r="G15592" s="518" t="s">
        <v>128</v>
      </c>
      <c r="H15592" s="518" t="s">
        <v>292</v>
      </c>
      <c r="I15592" s="518">
        <v>760918</v>
      </c>
    </row>
    <row r="15593" spans="1:9" x14ac:dyDescent="0.2">
      <c r="A15593" s="518" t="s">
        <v>375</v>
      </c>
      <c r="B15593" s="518">
        <v>760926</v>
      </c>
      <c r="C15593" s="518" t="s">
        <v>2660</v>
      </c>
      <c r="D15593" s="518" t="s">
        <v>3051</v>
      </c>
      <c r="E15593" s="859">
        <v>36</v>
      </c>
      <c r="F15593" s="859">
        <v>0</v>
      </c>
      <c r="G15593" s="518" t="s">
        <v>128</v>
      </c>
      <c r="H15593" s="518" t="s">
        <v>375</v>
      </c>
      <c r="I15593" s="518">
        <v>760926</v>
      </c>
    </row>
    <row r="15594" spans="1:9" x14ac:dyDescent="0.2">
      <c r="A15594" s="518" t="s">
        <v>181</v>
      </c>
      <c r="B15594" s="518">
        <v>760934</v>
      </c>
      <c r="C15594" s="518" t="s">
        <v>2660</v>
      </c>
      <c r="D15594" s="518" t="s">
        <v>3052</v>
      </c>
      <c r="E15594" s="859">
        <v>33</v>
      </c>
      <c r="F15594" s="859">
        <v>0</v>
      </c>
      <c r="G15594" s="518" t="s">
        <v>128</v>
      </c>
      <c r="H15594" s="518" t="s">
        <v>181</v>
      </c>
      <c r="I15594" s="518">
        <v>760934</v>
      </c>
    </row>
    <row r="15595" spans="1:9" x14ac:dyDescent="0.2">
      <c r="A15595" s="518" t="s">
        <v>181</v>
      </c>
      <c r="B15595" s="518">
        <v>760975</v>
      </c>
      <c r="C15595" s="518" t="s">
        <v>2660</v>
      </c>
      <c r="D15595" s="518" t="s">
        <v>3090</v>
      </c>
      <c r="E15595" s="859">
        <v>35</v>
      </c>
      <c r="F15595" s="859">
        <v>0</v>
      </c>
      <c r="G15595" s="518" t="s">
        <v>128</v>
      </c>
      <c r="H15595" s="518" t="s">
        <v>181</v>
      </c>
      <c r="I15595" s="518">
        <v>760975</v>
      </c>
    </row>
    <row r="15596" spans="1:9" x14ac:dyDescent="0.2">
      <c r="A15596" s="518" t="s">
        <v>181</v>
      </c>
      <c r="B15596" s="518">
        <v>760983</v>
      </c>
      <c r="C15596" s="518" t="s">
        <v>2660</v>
      </c>
      <c r="D15596" s="518" t="s">
        <v>3091</v>
      </c>
      <c r="E15596" s="859">
        <v>26</v>
      </c>
      <c r="F15596" s="859">
        <v>0</v>
      </c>
      <c r="G15596" s="518" t="s">
        <v>128</v>
      </c>
      <c r="H15596" s="518" t="s">
        <v>181</v>
      </c>
      <c r="I15596" s="518">
        <v>760983</v>
      </c>
    </row>
    <row r="15597" spans="1:9" x14ac:dyDescent="0.2">
      <c r="A15597" s="518" t="s">
        <v>341</v>
      </c>
      <c r="B15597" s="518">
        <v>761023</v>
      </c>
      <c r="C15597" s="518" t="s">
        <v>2660</v>
      </c>
      <c r="D15597" s="518" t="s">
        <v>1128</v>
      </c>
      <c r="E15597" s="859">
        <v>30</v>
      </c>
      <c r="F15597" s="859">
        <v>30</v>
      </c>
      <c r="G15597" s="518" t="s">
        <v>128</v>
      </c>
      <c r="H15597" s="518" t="s">
        <v>341</v>
      </c>
      <c r="I15597" s="518">
        <v>761023</v>
      </c>
    </row>
    <row r="15598" spans="1:9" x14ac:dyDescent="0.2">
      <c r="A15598" s="518" t="s">
        <v>341</v>
      </c>
      <c r="B15598" s="518">
        <v>761031</v>
      </c>
      <c r="C15598" s="518" t="s">
        <v>2660</v>
      </c>
      <c r="D15598" s="518" t="s">
        <v>1128</v>
      </c>
      <c r="E15598" s="859">
        <v>30</v>
      </c>
      <c r="F15598" s="859">
        <v>30</v>
      </c>
      <c r="G15598" s="518" t="s">
        <v>128</v>
      </c>
      <c r="H15598" s="518" t="s">
        <v>341</v>
      </c>
      <c r="I15598" s="518">
        <v>761031</v>
      </c>
    </row>
    <row r="15599" spans="1:9" x14ac:dyDescent="0.2">
      <c r="A15599" s="518" t="s">
        <v>237</v>
      </c>
      <c r="B15599" s="518">
        <v>761064</v>
      </c>
      <c r="C15599" s="518" t="s">
        <v>2660</v>
      </c>
      <c r="D15599" s="518" t="s">
        <v>7371</v>
      </c>
      <c r="E15599" s="859">
        <v>20</v>
      </c>
      <c r="F15599" s="859">
        <v>20</v>
      </c>
      <c r="G15599" s="518" t="s">
        <v>128</v>
      </c>
      <c r="H15599" s="518" t="s">
        <v>237</v>
      </c>
      <c r="I15599" s="518">
        <v>761064</v>
      </c>
    </row>
    <row r="15600" spans="1:9" x14ac:dyDescent="0.2">
      <c r="A15600" s="518" t="s">
        <v>237</v>
      </c>
      <c r="B15600" s="518">
        <v>761072</v>
      </c>
      <c r="C15600" s="518" t="s">
        <v>2660</v>
      </c>
      <c r="D15600" s="518" t="s">
        <v>7372</v>
      </c>
      <c r="E15600" s="859">
        <v>24</v>
      </c>
      <c r="F15600" s="859">
        <v>24</v>
      </c>
      <c r="G15600" s="518" t="s">
        <v>128</v>
      </c>
      <c r="H15600" s="518" t="s">
        <v>237</v>
      </c>
      <c r="I15600" s="518">
        <v>761072</v>
      </c>
    </row>
    <row r="15601" spans="1:9" x14ac:dyDescent="0.2">
      <c r="A15601" s="518" t="s">
        <v>296</v>
      </c>
      <c r="B15601" s="518">
        <v>761080</v>
      </c>
      <c r="C15601" s="518" t="s">
        <v>2660</v>
      </c>
      <c r="D15601" s="518" t="s">
        <v>3092</v>
      </c>
      <c r="E15601" s="859">
        <v>24</v>
      </c>
      <c r="F15601" s="859">
        <v>21</v>
      </c>
      <c r="G15601" s="518" t="s">
        <v>128</v>
      </c>
      <c r="H15601" s="518" t="s">
        <v>296</v>
      </c>
      <c r="I15601" s="518">
        <v>761080</v>
      </c>
    </row>
    <row r="15602" spans="1:9" x14ac:dyDescent="0.2">
      <c r="A15602" s="518" t="s">
        <v>256</v>
      </c>
      <c r="B15602" s="518">
        <v>761098</v>
      </c>
      <c r="C15602" s="518" t="s">
        <v>2660</v>
      </c>
      <c r="D15602" s="518" t="s">
        <v>2353</v>
      </c>
      <c r="E15602" s="859">
        <v>15</v>
      </c>
      <c r="F15602" s="859">
        <v>0</v>
      </c>
      <c r="G15602" s="518" t="s">
        <v>128</v>
      </c>
      <c r="H15602" s="518" t="s">
        <v>256</v>
      </c>
      <c r="I15602" s="518">
        <v>761098</v>
      </c>
    </row>
    <row r="15603" spans="1:9" x14ac:dyDescent="0.2">
      <c r="A15603" s="518" t="s">
        <v>256</v>
      </c>
      <c r="B15603" s="518">
        <v>761106</v>
      </c>
      <c r="C15603" s="518" t="s">
        <v>2660</v>
      </c>
      <c r="D15603" s="518" t="s">
        <v>2353</v>
      </c>
      <c r="E15603" s="859">
        <v>20</v>
      </c>
      <c r="F15603" s="859">
        <v>0</v>
      </c>
      <c r="G15603" s="518" t="s">
        <v>128</v>
      </c>
      <c r="H15603" s="518" t="s">
        <v>256</v>
      </c>
      <c r="I15603" s="518">
        <v>761106</v>
      </c>
    </row>
    <row r="15604" spans="1:9" x14ac:dyDescent="0.2">
      <c r="A15604" s="518" t="s">
        <v>349</v>
      </c>
      <c r="B15604" s="518">
        <v>761114</v>
      </c>
      <c r="C15604" s="518" t="s">
        <v>2660</v>
      </c>
      <c r="D15604" s="518" t="s">
        <v>3093</v>
      </c>
      <c r="E15604" s="859">
        <v>34</v>
      </c>
      <c r="F15604" s="859">
        <v>34</v>
      </c>
      <c r="G15604" s="518" t="s">
        <v>128</v>
      </c>
      <c r="H15604" s="518" t="s">
        <v>349</v>
      </c>
      <c r="I15604" s="518">
        <v>761114</v>
      </c>
    </row>
    <row r="15605" spans="1:9" x14ac:dyDescent="0.2">
      <c r="A15605" s="518" t="s">
        <v>333</v>
      </c>
      <c r="B15605" s="518">
        <v>761130</v>
      </c>
      <c r="C15605" s="518" t="s">
        <v>2660</v>
      </c>
      <c r="D15605" s="518" t="s">
        <v>3120</v>
      </c>
      <c r="E15605" s="859">
        <v>24</v>
      </c>
      <c r="F15605" s="859">
        <v>0</v>
      </c>
      <c r="G15605" s="518" t="s">
        <v>128</v>
      </c>
      <c r="H15605" s="518" t="s">
        <v>333</v>
      </c>
      <c r="I15605" s="518">
        <v>761130</v>
      </c>
    </row>
    <row r="15606" spans="1:9" x14ac:dyDescent="0.2">
      <c r="A15606" s="518" t="s">
        <v>256</v>
      </c>
      <c r="B15606" s="518">
        <v>761148</v>
      </c>
      <c r="C15606" s="518" t="s">
        <v>2660</v>
      </c>
      <c r="D15606" s="518" t="s">
        <v>3121</v>
      </c>
      <c r="E15606" s="859">
        <v>19</v>
      </c>
      <c r="F15606" s="859">
        <v>0</v>
      </c>
      <c r="G15606" s="518" t="s">
        <v>128</v>
      </c>
      <c r="H15606" s="518" t="s">
        <v>256</v>
      </c>
      <c r="I15606" s="518">
        <v>761148</v>
      </c>
    </row>
    <row r="15607" spans="1:9" x14ac:dyDescent="0.2">
      <c r="A15607" s="518" t="s">
        <v>256</v>
      </c>
      <c r="B15607" s="518">
        <v>761171</v>
      </c>
      <c r="C15607" s="518" t="s">
        <v>2660</v>
      </c>
      <c r="D15607" s="518" t="s">
        <v>3122</v>
      </c>
      <c r="E15607" s="859">
        <v>26</v>
      </c>
      <c r="F15607" s="859">
        <v>0</v>
      </c>
      <c r="G15607" s="518" t="s">
        <v>128</v>
      </c>
      <c r="H15607" s="518" t="s">
        <v>256</v>
      </c>
      <c r="I15607" s="518">
        <v>761171</v>
      </c>
    </row>
    <row r="15608" spans="1:9" x14ac:dyDescent="0.2">
      <c r="A15608" s="518" t="s">
        <v>373</v>
      </c>
      <c r="B15608" s="518">
        <v>761254</v>
      </c>
      <c r="C15608" s="518" t="s">
        <v>2660</v>
      </c>
      <c r="D15608" s="518" t="s">
        <v>2593</v>
      </c>
      <c r="E15608" s="859">
        <v>35</v>
      </c>
      <c r="F15608" s="859">
        <v>0</v>
      </c>
      <c r="G15608" s="518" t="s">
        <v>128</v>
      </c>
      <c r="H15608" s="518" t="s">
        <v>373</v>
      </c>
      <c r="I15608" s="518">
        <v>761254</v>
      </c>
    </row>
    <row r="15609" spans="1:9" x14ac:dyDescent="0.2">
      <c r="A15609" s="518" t="s">
        <v>375</v>
      </c>
      <c r="B15609" s="518">
        <v>761296</v>
      </c>
      <c r="C15609" s="518" t="s">
        <v>2660</v>
      </c>
      <c r="D15609" s="518" t="s">
        <v>3123</v>
      </c>
      <c r="E15609" s="859">
        <v>35</v>
      </c>
      <c r="F15609" s="859">
        <v>0</v>
      </c>
      <c r="G15609" s="518" t="s">
        <v>128</v>
      </c>
      <c r="H15609" s="518" t="s">
        <v>375</v>
      </c>
      <c r="I15609" s="518">
        <v>761296</v>
      </c>
    </row>
    <row r="15610" spans="1:9" x14ac:dyDescent="0.2">
      <c r="A15610" s="518" t="s">
        <v>148</v>
      </c>
      <c r="B15610" s="518">
        <v>761338</v>
      </c>
      <c r="C15610" s="518" t="s">
        <v>2660</v>
      </c>
      <c r="D15610" s="518" t="s">
        <v>766</v>
      </c>
      <c r="E15610" s="859">
        <v>23</v>
      </c>
      <c r="F15610" s="859">
        <v>0</v>
      </c>
      <c r="G15610" s="518" t="s">
        <v>128</v>
      </c>
      <c r="H15610" s="518" t="s">
        <v>148</v>
      </c>
      <c r="I15610" s="518">
        <v>761338</v>
      </c>
    </row>
    <row r="15611" spans="1:9" x14ac:dyDescent="0.2">
      <c r="A15611" s="518" t="s">
        <v>292</v>
      </c>
      <c r="B15611" s="518">
        <v>761346</v>
      </c>
      <c r="C15611" s="518" t="s">
        <v>2660</v>
      </c>
      <c r="D15611" s="518" t="s">
        <v>3183</v>
      </c>
      <c r="E15611" s="859">
        <v>32</v>
      </c>
      <c r="F15611" s="859">
        <v>0</v>
      </c>
      <c r="G15611" s="518" t="s">
        <v>128</v>
      </c>
      <c r="H15611" s="518" t="s">
        <v>292</v>
      </c>
      <c r="I15611" s="518">
        <v>761346</v>
      </c>
    </row>
    <row r="15612" spans="1:9" x14ac:dyDescent="0.2">
      <c r="A15612" s="518" t="s">
        <v>362</v>
      </c>
      <c r="B15612" s="518">
        <v>761361</v>
      </c>
      <c r="C15612" s="518" t="s">
        <v>2660</v>
      </c>
      <c r="D15612" s="518" t="s">
        <v>7373</v>
      </c>
      <c r="E15612" s="859">
        <v>33</v>
      </c>
      <c r="F15612" s="859">
        <v>23</v>
      </c>
      <c r="G15612" s="518" t="s">
        <v>128</v>
      </c>
      <c r="H15612" s="518" t="s">
        <v>362</v>
      </c>
      <c r="I15612" s="518">
        <v>761361</v>
      </c>
    </row>
    <row r="15613" spans="1:9" x14ac:dyDescent="0.2">
      <c r="A15613" s="518" t="s">
        <v>321</v>
      </c>
      <c r="B15613" s="518">
        <v>761445</v>
      </c>
      <c r="C15613" s="518" t="s">
        <v>2660</v>
      </c>
      <c r="D15613" s="518" t="s">
        <v>3184</v>
      </c>
      <c r="E15613" s="859">
        <v>33</v>
      </c>
      <c r="F15613" s="859">
        <v>0</v>
      </c>
      <c r="G15613" s="518" t="s">
        <v>128</v>
      </c>
      <c r="H15613" s="518" t="s">
        <v>321</v>
      </c>
      <c r="I15613" s="518">
        <v>761445</v>
      </c>
    </row>
    <row r="15614" spans="1:9" x14ac:dyDescent="0.2">
      <c r="A15614" s="518" t="s">
        <v>341</v>
      </c>
      <c r="B15614" s="518">
        <v>761452</v>
      </c>
      <c r="C15614" s="518" t="s">
        <v>2660</v>
      </c>
      <c r="D15614" s="518" t="s">
        <v>1342</v>
      </c>
      <c r="E15614" s="859">
        <v>30</v>
      </c>
      <c r="F15614" s="859">
        <v>30</v>
      </c>
      <c r="G15614" s="518" t="s">
        <v>128</v>
      </c>
      <c r="H15614" s="518" t="s">
        <v>341</v>
      </c>
      <c r="I15614" s="518">
        <v>761452</v>
      </c>
    </row>
    <row r="15615" spans="1:9" x14ac:dyDescent="0.2">
      <c r="A15615" s="518" t="s">
        <v>307</v>
      </c>
      <c r="B15615" s="518">
        <v>761460</v>
      </c>
      <c r="C15615" s="518" t="s">
        <v>2660</v>
      </c>
      <c r="D15615" s="518" t="s">
        <v>9937</v>
      </c>
      <c r="E15615" s="859">
        <v>23</v>
      </c>
      <c r="F15615" s="859">
        <v>0</v>
      </c>
      <c r="G15615" s="518" t="s">
        <v>128</v>
      </c>
      <c r="H15615" s="518" t="s">
        <v>307</v>
      </c>
      <c r="I15615" s="518">
        <v>761460</v>
      </c>
    </row>
    <row r="15616" spans="1:9" x14ac:dyDescent="0.2">
      <c r="A15616" s="518" t="s">
        <v>279</v>
      </c>
      <c r="B15616" s="518">
        <v>761478</v>
      </c>
      <c r="C15616" s="518" t="s">
        <v>2660</v>
      </c>
      <c r="D15616" s="518" t="s">
        <v>3185</v>
      </c>
      <c r="E15616" s="859">
        <v>28</v>
      </c>
      <c r="F15616" s="859">
        <v>0</v>
      </c>
      <c r="G15616" s="518" t="s">
        <v>128</v>
      </c>
      <c r="H15616" s="518" t="s">
        <v>279</v>
      </c>
      <c r="I15616" s="518">
        <v>761478</v>
      </c>
    </row>
    <row r="15617" spans="1:9" x14ac:dyDescent="0.2">
      <c r="A15617" s="518" t="s">
        <v>279</v>
      </c>
      <c r="B15617" s="518">
        <v>761486</v>
      </c>
      <c r="C15617" s="518" t="s">
        <v>2660</v>
      </c>
      <c r="D15617" s="518" t="s">
        <v>3186</v>
      </c>
      <c r="E15617" s="859">
        <v>29</v>
      </c>
      <c r="F15617" s="859">
        <v>0</v>
      </c>
      <c r="G15617" s="518" t="s">
        <v>128</v>
      </c>
      <c r="H15617" s="518" t="s">
        <v>279</v>
      </c>
      <c r="I15617" s="518">
        <v>761486</v>
      </c>
    </row>
    <row r="15618" spans="1:9" x14ac:dyDescent="0.2">
      <c r="A15618" s="518" t="s">
        <v>279</v>
      </c>
      <c r="B15618" s="518">
        <v>761494</v>
      </c>
      <c r="C15618" s="518" t="s">
        <v>2660</v>
      </c>
      <c r="D15618" s="518" t="s">
        <v>3232</v>
      </c>
      <c r="E15618" s="859">
        <v>26</v>
      </c>
      <c r="F15618" s="859">
        <v>0</v>
      </c>
      <c r="G15618" s="518" t="s">
        <v>128</v>
      </c>
      <c r="H15618" s="518" t="s">
        <v>279</v>
      </c>
      <c r="I15618" s="518">
        <v>761494</v>
      </c>
    </row>
    <row r="15619" spans="1:9" x14ac:dyDescent="0.2">
      <c r="A15619" s="518" t="s">
        <v>292</v>
      </c>
      <c r="B15619" s="518">
        <v>761502</v>
      </c>
      <c r="C15619" s="518" t="s">
        <v>2660</v>
      </c>
      <c r="D15619" s="518" t="s">
        <v>3233</v>
      </c>
      <c r="E15619" s="859">
        <v>31</v>
      </c>
      <c r="F15619" s="859">
        <v>0</v>
      </c>
      <c r="G15619" s="518" t="s">
        <v>128</v>
      </c>
      <c r="H15619" s="518" t="s">
        <v>292</v>
      </c>
      <c r="I15619" s="518">
        <v>761502</v>
      </c>
    </row>
    <row r="15620" spans="1:9" x14ac:dyDescent="0.2">
      <c r="A15620" s="518" t="s">
        <v>292</v>
      </c>
      <c r="B15620" s="518">
        <v>761528</v>
      </c>
      <c r="C15620" s="518" t="s">
        <v>2660</v>
      </c>
      <c r="D15620" s="518" t="s">
        <v>2033</v>
      </c>
      <c r="E15620" s="859">
        <v>24</v>
      </c>
      <c r="F15620" s="859">
        <v>0</v>
      </c>
      <c r="G15620" s="518" t="s">
        <v>128</v>
      </c>
      <c r="H15620" s="518" t="s">
        <v>292</v>
      </c>
      <c r="I15620" s="518">
        <v>761528</v>
      </c>
    </row>
    <row r="15621" spans="1:9" x14ac:dyDescent="0.2">
      <c r="A15621" s="518" t="s">
        <v>256</v>
      </c>
      <c r="B15621" s="518">
        <v>761544</v>
      </c>
      <c r="C15621" s="518" t="s">
        <v>2660</v>
      </c>
      <c r="D15621" s="518" t="s">
        <v>7700</v>
      </c>
      <c r="E15621" s="859">
        <v>25</v>
      </c>
      <c r="F15621" s="859">
        <v>13</v>
      </c>
      <c r="G15621" s="518" t="s">
        <v>128</v>
      </c>
      <c r="H15621" s="518" t="s">
        <v>256</v>
      </c>
      <c r="I15621" s="518">
        <v>761544</v>
      </c>
    </row>
    <row r="15622" spans="1:9" x14ac:dyDescent="0.2">
      <c r="A15622" s="518" t="s">
        <v>179</v>
      </c>
      <c r="B15622" s="518">
        <v>761577</v>
      </c>
      <c r="C15622" s="518" t="s">
        <v>2660</v>
      </c>
      <c r="D15622" s="518" t="s">
        <v>1399</v>
      </c>
      <c r="E15622" s="859">
        <v>25</v>
      </c>
      <c r="F15622" s="859">
        <v>0</v>
      </c>
      <c r="G15622" s="518" t="s">
        <v>128</v>
      </c>
      <c r="H15622" s="518" t="s">
        <v>179</v>
      </c>
      <c r="I15622" s="518">
        <v>761577</v>
      </c>
    </row>
    <row r="15623" spans="1:9" x14ac:dyDescent="0.2">
      <c r="A15623" s="518" t="s">
        <v>179</v>
      </c>
      <c r="B15623" s="518">
        <v>761585</v>
      </c>
      <c r="C15623" s="518" t="s">
        <v>2660</v>
      </c>
      <c r="D15623" s="518" t="s">
        <v>1399</v>
      </c>
      <c r="E15623" s="859">
        <v>25</v>
      </c>
      <c r="F15623" s="859">
        <v>0</v>
      </c>
      <c r="G15623" s="518" t="s">
        <v>128</v>
      </c>
      <c r="H15623" s="518" t="s">
        <v>179</v>
      </c>
      <c r="I15623" s="518">
        <v>761585</v>
      </c>
    </row>
    <row r="15624" spans="1:9" x14ac:dyDescent="0.2">
      <c r="A15624" s="518" t="s">
        <v>359</v>
      </c>
      <c r="B15624" s="518">
        <v>761601</v>
      </c>
      <c r="C15624" s="518" t="s">
        <v>2660</v>
      </c>
      <c r="D15624" s="518" t="s">
        <v>3267</v>
      </c>
      <c r="E15624" s="859">
        <v>35</v>
      </c>
      <c r="F15624" s="859">
        <v>0</v>
      </c>
      <c r="G15624" s="518" t="s">
        <v>128</v>
      </c>
      <c r="H15624" s="518" t="s">
        <v>359</v>
      </c>
      <c r="I15624" s="518">
        <v>761601</v>
      </c>
    </row>
    <row r="15625" spans="1:9" x14ac:dyDescent="0.2">
      <c r="A15625" s="518" t="s">
        <v>359</v>
      </c>
      <c r="B15625" s="518">
        <v>761619</v>
      </c>
      <c r="C15625" s="518" t="s">
        <v>2660</v>
      </c>
      <c r="D15625" s="518" t="s">
        <v>3268</v>
      </c>
      <c r="E15625" s="859">
        <v>35</v>
      </c>
      <c r="F15625" s="859">
        <v>0</v>
      </c>
      <c r="G15625" s="518" t="s">
        <v>128</v>
      </c>
      <c r="H15625" s="518" t="s">
        <v>359</v>
      </c>
      <c r="I15625" s="518">
        <v>761619</v>
      </c>
    </row>
    <row r="15626" spans="1:9" x14ac:dyDescent="0.2">
      <c r="A15626" s="518" t="s">
        <v>179</v>
      </c>
      <c r="B15626" s="518">
        <v>761627</v>
      </c>
      <c r="C15626" s="518" t="s">
        <v>2660</v>
      </c>
      <c r="D15626" s="518" t="s">
        <v>1383</v>
      </c>
      <c r="E15626" s="859">
        <v>24</v>
      </c>
      <c r="F15626" s="859">
        <v>0</v>
      </c>
      <c r="G15626" s="518" t="s">
        <v>128</v>
      </c>
      <c r="H15626" s="518" t="s">
        <v>179</v>
      </c>
      <c r="I15626" s="518">
        <v>761627</v>
      </c>
    </row>
    <row r="15627" spans="1:9" x14ac:dyDescent="0.2">
      <c r="A15627" s="518" t="s">
        <v>256</v>
      </c>
      <c r="B15627" s="518">
        <v>761684</v>
      </c>
      <c r="C15627" s="518" t="s">
        <v>2660</v>
      </c>
      <c r="D15627" s="518" t="s">
        <v>3305</v>
      </c>
      <c r="E15627" s="859">
        <v>23</v>
      </c>
      <c r="F15627" s="859">
        <v>0</v>
      </c>
      <c r="G15627" s="518" t="s">
        <v>128</v>
      </c>
      <c r="H15627" s="518" t="s">
        <v>256</v>
      </c>
      <c r="I15627" s="518">
        <v>761684</v>
      </c>
    </row>
    <row r="15628" spans="1:9" x14ac:dyDescent="0.2">
      <c r="A15628" s="518" t="s">
        <v>256</v>
      </c>
      <c r="B15628" s="518">
        <v>761692</v>
      </c>
      <c r="C15628" s="518" t="s">
        <v>2660</v>
      </c>
      <c r="D15628" s="518" t="s">
        <v>3306</v>
      </c>
      <c r="E15628" s="859">
        <v>16</v>
      </c>
      <c r="F15628" s="859">
        <v>0</v>
      </c>
      <c r="G15628" s="518" t="s">
        <v>128</v>
      </c>
      <c r="H15628" s="518" t="s">
        <v>256</v>
      </c>
      <c r="I15628" s="518">
        <v>648956</v>
      </c>
    </row>
    <row r="15629" spans="1:9" x14ac:dyDescent="0.2">
      <c r="A15629" s="518" t="s">
        <v>256</v>
      </c>
      <c r="B15629" s="518">
        <v>761700</v>
      </c>
      <c r="C15629" s="518" t="s">
        <v>2660</v>
      </c>
      <c r="D15629" s="518" t="s">
        <v>3307</v>
      </c>
      <c r="E15629" s="859">
        <v>17</v>
      </c>
      <c r="F15629" s="859">
        <v>0</v>
      </c>
      <c r="G15629" s="518" t="s">
        <v>128</v>
      </c>
      <c r="H15629" s="518" t="s">
        <v>256</v>
      </c>
      <c r="I15629" s="518">
        <v>176610</v>
      </c>
    </row>
    <row r="15630" spans="1:9" x14ac:dyDescent="0.2">
      <c r="A15630" s="518" t="s">
        <v>386</v>
      </c>
      <c r="B15630" s="518">
        <v>761726</v>
      </c>
      <c r="C15630" s="518" t="s">
        <v>2660</v>
      </c>
      <c r="D15630" s="518" t="s">
        <v>3085</v>
      </c>
      <c r="E15630" s="859">
        <v>32</v>
      </c>
      <c r="F15630" s="859">
        <v>32</v>
      </c>
      <c r="G15630" s="518" t="s">
        <v>128</v>
      </c>
      <c r="H15630" s="518" t="s">
        <v>386</v>
      </c>
      <c r="I15630" s="518">
        <v>761726</v>
      </c>
    </row>
    <row r="15631" spans="1:9" x14ac:dyDescent="0.2">
      <c r="A15631" s="518" t="s">
        <v>248</v>
      </c>
      <c r="B15631" s="518">
        <v>761775</v>
      </c>
      <c r="C15631" s="518" t="s">
        <v>2660</v>
      </c>
      <c r="D15631" s="518" t="s">
        <v>7891</v>
      </c>
      <c r="E15631" s="859">
        <v>25</v>
      </c>
      <c r="F15631" s="859">
        <v>0</v>
      </c>
      <c r="G15631" s="518" t="s">
        <v>122</v>
      </c>
      <c r="H15631" s="518" t="s">
        <v>248</v>
      </c>
      <c r="I15631" s="518">
        <v>761775</v>
      </c>
    </row>
    <row r="15632" spans="1:9" x14ac:dyDescent="0.2">
      <c r="A15632" s="518" t="s">
        <v>248</v>
      </c>
      <c r="B15632" s="518">
        <v>761833</v>
      </c>
      <c r="C15632" s="518" t="s">
        <v>2660</v>
      </c>
      <c r="D15632" s="518" t="s">
        <v>7166</v>
      </c>
      <c r="E15632" s="859">
        <v>33</v>
      </c>
      <c r="F15632" s="859">
        <v>33</v>
      </c>
      <c r="G15632" s="518" t="s">
        <v>122</v>
      </c>
      <c r="H15632" s="518" t="s">
        <v>248</v>
      </c>
      <c r="I15632" s="518">
        <v>761833</v>
      </c>
    </row>
    <row r="15633" spans="1:9" x14ac:dyDescent="0.2">
      <c r="A15633" s="518" t="s">
        <v>279</v>
      </c>
      <c r="B15633" s="518">
        <v>761841</v>
      </c>
      <c r="C15633" s="518" t="s">
        <v>2660</v>
      </c>
      <c r="D15633" s="518" t="s">
        <v>3308</v>
      </c>
      <c r="E15633" s="859">
        <v>31</v>
      </c>
      <c r="F15633" s="859">
        <v>0</v>
      </c>
      <c r="G15633" s="518" t="s">
        <v>128</v>
      </c>
      <c r="H15633" s="518" t="s">
        <v>279</v>
      </c>
      <c r="I15633" s="518">
        <v>761841</v>
      </c>
    </row>
    <row r="15634" spans="1:9" x14ac:dyDescent="0.2">
      <c r="A15634" s="518" t="s">
        <v>279</v>
      </c>
      <c r="B15634" s="518">
        <v>761874</v>
      </c>
      <c r="C15634" s="518" t="s">
        <v>2660</v>
      </c>
      <c r="D15634" s="518" t="s">
        <v>3309</v>
      </c>
      <c r="E15634" s="859">
        <v>27</v>
      </c>
      <c r="F15634" s="859">
        <v>0</v>
      </c>
      <c r="G15634" s="518" t="s">
        <v>128</v>
      </c>
      <c r="H15634" s="518" t="s">
        <v>279</v>
      </c>
      <c r="I15634" s="518">
        <v>761874</v>
      </c>
    </row>
    <row r="15635" spans="1:9" x14ac:dyDescent="0.2">
      <c r="A15635" s="518" t="s">
        <v>279</v>
      </c>
      <c r="B15635" s="518">
        <v>761882</v>
      </c>
      <c r="C15635" s="518" t="s">
        <v>2660</v>
      </c>
      <c r="D15635" s="518" t="s">
        <v>3310</v>
      </c>
      <c r="E15635" s="859">
        <v>34</v>
      </c>
      <c r="F15635" s="859">
        <v>0</v>
      </c>
      <c r="G15635" s="518" t="s">
        <v>128</v>
      </c>
      <c r="H15635" s="518" t="s">
        <v>279</v>
      </c>
      <c r="I15635" s="518">
        <v>761882</v>
      </c>
    </row>
    <row r="15636" spans="1:9" x14ac:dyDescent="0.2">
      <c r="A15636" s="518" t="s">
        <v>248</v>
      </c>
      <c r="B15636" s="518">
        <v>761908</v>
      </c>
      <c r="C15636" s="518" t="s">
        <v>2660</v>
      </c>
      <c r="D15636" s="518" t="s">
        <v>447</v>
      </c>
      <c r="E15636" s="859">
        <v>35</v>
      </c>
      <c r="F15636" s="859">
        <v>35</v>
      </c>
      <c r="G15636" s="518" t="s">
        <v>122</v>
      </c>
      <c r="H15636" s="518" t="s">
        <v>248</v>
      </c>
      <c r="I15636" s="518">
        <v>761908</v>
      </c>
    </row>
    <row r="15637" spans="1:9" x14ac:dyDescent="0.2">
      <c r="A15637" s="518" t="s">
        <v>372</v>
      </c>
      <c r="B15637" s="518">
        <v>761916</v>
      </c>
      <c r="C15637" s="518" t="s">
        <v>2660</v>
      </c>
      <c r="D15637" s="518" t="s">
        <v>9938</v>
      </c>
      <c r="E15637" s="859">
        <v>20</v>
      </c>
      <c r="F15637" s="859">
        <v>20</v>
      </c>
      <c r="G15637" s="518" t="s">
        <v>128</v>
      </c>
      <c r="H15637" s="518" t="s">
        <v>372</v>
      </c>
      <c r="I15637" s="518">
        <v>761916</v>
      </c>
    </row>
    <row r="15638" spans="1:9" x14ac:dyDescent="0.2">
      <c r="A15638" s="518" t="s">
        <v>248</v>
      </c>
      <c r="B15638" s="518">
        <v>761924</v>
      </c>
      <c r="C15638" s="518" t="s">
        <v>2660</v>
      </c>
      <c r="D15638" s="518" t="s">
        <v>397</v>
      </c>
      <c r="E15638" s="859">
        <v>34</v>
      </c>
      <c r="F15638" s="859">
        <v>34</v>
      </c>
      <c r="G15638" s="518" t="s">
        <v>122</v>
      </c>
      <c r="H15638" s="518" t="s">
        <v>248</v>
      </c>
      <c r="I15638" s="518">
        <v>761924</v>
      </c>
    </row>
    <row r="15639" spans="1:9" x14ac:dyDescent="0.2">
      <c r="A15639" s="518" t="s">
        <v>248</v>
      </c>
      <c r="B15639" s="518">
        <v>761957</v>
      </c>
      <c r="C15639" s="518" t="s">
        <v>2660</v>
      </c>
      <c r="D15639" s="518" t="s">
        <v>7892</v>
      </c>
      <c r="E15639" s="859">
        <v>35</v>
      </c>
      <c r="F15639" s="859">
        <v>35</v>
      </c>
      <c r="G15639" s="518" t="s">
        <v>122</v>
      </c>
      <c r="H15639" s="518" t="s">
        <v>248</v>
      </c>
      <c r="I15639" s="518">
        <v>761957</v>
      </c>
    </row>
    <row r="15640" spans="1:9" x14ac:dyDescent="0.2">
      <c r="A15640" s="518" t="s">
        <v>248</v>
      </c>
      <c r="B15640" s="518">
        <v>761965</v>
      </c>
      <c r="C15640" s="518" t="s">
        <v>2660</v>
      </c>
      <c r="D15640" s="518" t="s">
        <v>7893</v>
      </c>
      <c r="E15640" s="859">
        <v>30</v>
      </c>
      <c r="F15640" s="859">
        <v>29</v>
      </c>
      <c r="G15640" s="518" t="s">
        <v>122</v>
      </c>
      <c r="H15640" s="518" t="s">
        <v>248</v>
      </c>
      <c r="I15640" s="518">
        <v>761965</v>
      </c>
    </row>
    <row r="15641" spans="1:9" x14ac:dyDescent="0.2">
      <c r="A15641" s="518" t="s">
        <v>7443</v>
      </c>
      <c r="B15641" s="518">
        <v>761973</v>
      </c>
      <c r="C15641" s="518" t="s">
        <v>2660</v>
      </c>
      <c r="D15641" s="518" t="s">
        <v>796</v>
      </c>
      <c r="E15641" s="859">
        <v>19</v>
      </c>
      <c r="F15641" s="859">
        <v>0</v>
      </c>
      <c r="G15641" s="518" t="s">
        <v>122</v>
      </c>
      <c r="H15641" s="518" t="s">
        <v>7443</v>
      </c>
      <c r="I15641" s="518">
        <v>761973</v>
      </c>
    </row>
    <row r="15642" spans="1:9" x14ac:dyDescent="0.2">
      <c r="A15642" s="518" t="s">
        <v>313</v>
      </c>
      <c r="B15642" s="518">
        <v>761981</v>
      </c>
      <c r="C15642" s="518" t="s">
        <v>2660</v>
      </c>
      <c r="D15642" s="518" t="s">
        <v>7965</v>
      </c>
      <c r="E15642" s="859">
        <v>35</v>
      </c>
      <c r="F15642" s="859">
        <v>28</v>
      </c>
      <c r="G15642" s="518" t="s">
        <v>122</v>
      </c>
      <c r="H15642" s="518" t="s">
        <v>313</v>
      </c>
      <c r="I15642" s="518">
        <v>761981</v>
      </c>
    </row>
    <row r="15643" spans="1:9" x14ac:dyDescent="0.2">
      <c r="A15643" s="518" t="s">
        <v>313</v>
      </c>
      <c r="B15643" s="518">
        <v>761999</v>
      </c>
      <c r="C15643" s="518" t="s">
        <v>2660</v>
      </c>
      <c r="D15643" s="518" t="s">
        <v>7966</v>
      </c>
      <c r="E15643" s="859">
        <v>33</v>
      </c>
      <c r="F15643" s="859">
        <v>25</v>
      </c>
      <c r="G15643" s="518" t="s">
        <v>122</v>
      </c>
      <c r="H15643" s="518" t="s">
        <v>313</v>
      </c>
      <c r="I15643" s="518">
        <v>761999</v>
      </c>
    </row>
    <row r="15644" spans="1:9" x14ac:dyDescent="0.2">
      <c r="A15644" s="518" t="s">
        <v>313</v>
      </c>
      <c r="B15644" s="518">
        <v>762005</v>
      </c>
      <c r="C15644" s="518" t="s">
        <v>2660</v>
      </c>
      <c r="D15644" s="518" t="s">
        <v>7967</v>
      </c>
      <c r="E15644" s="859">
        <v>20</v>
      </c>
      <c r="F15644" s="859">
        <v>17</v>
      </c>
      <c r="G15644" s="518" t="s">
        <v>122</v>
      </c>
      <c r="H15644" s="518" t="s">
        <v>313</v>
      </c>
      <c r="I15644" s="518">
        <v>663856</v>
      </c>
    </row>
    <row r="15645" spans="1:9" x14ac:dyDescent="0.2">
      <c r="A15645" s="518" t="s">
        <v>313</v>
      </c>
      <c r="B15645" s="518">
        <v>762013</v>
      </c>
      <c r="C15645" s="518" t="s">
        <v>2660</v>
      </c>
      <c r="D15645" s="518" t="s">
        <v>1040</v>
      </c>
      <c r="E15645" s="859">
        <v>30</v>
      </c>
      <c r="F15645" s="859">
        <v>24</v>
      </c>
      <c r="G15645" s="518" t="s">
        <v>122</v>
      </c>
      <c r="H15645" s="518" t="s">
        <v>313</v>
      </c>
      <c r="I15645" s="518">
        <v>762013</v>
      </c>
    </row>
    <row r="15646" spans="1:9" x14ac:dyDescent="0.2">
      <c r="A15646" s="518" t="s">
        <v>323</v>
      </c>
      <c r="B15646" s="518">
        <v>762021</v>
      </c>
      <c r="C15646" s="518" t="s">
        <v>2660</v>
      </c>
      <c r="D15646" s="518" t="s">
        <v>2456</v>
      </c>
      <c r="E15646" s="859">
        <v>36</v>
      </c>
      <c r="F15646" s="859">
        <v>0</v>
      </c>
      <c r="G15646" s="518" t="s">
        <v>122</v>
      </c>
      <c r="H15646" s="518" t="s">
        <v>323</v>
      </c>
      <c r="I15646" s="518">
        <v>762021</v>
      </c>
    </row>
    <row r="15647" spans="1:9" x14ac:dyDescent="0.2">
      <c r="A15647" s="518" t="s">
        <v>198</v>
      </c>
      <c r="B15647" s="518">
        <v>762112</v>
      </c>
      <c r="C15647" s="518" t="s">
        <v>2660</v>
      </c>
      <c r="D15647" s="518" t="s">
        <v>429</v>
      </c>
      <c r="E15647" s="859">
        <v>18</v>
      </c>
      <c r="F15647" s="859">
        <v>18</v>
      </c>
      <c r="G15647" s="518" t="s">
        <v>122</v>
      </c>
      <c r="H15647" s="518" t="s">
        <v>198</v>
      </c>
      <c r="I15647" s="518">
        <v>762112</v>
      </c>
    </row>
    <row r="15648" spans="1:9" x14ac:dyDescent="0.2">
      <c r="A15648" s="518" t="s">
        <v>221</v>
      </c>
      <c r="B15648" s="518">
        <v>762146</v>
      </c>
      <c r="C15648" s="518" t="s">
        <v>2660</v>
      </c>
      <c r="D15648" s="518" t="s">
        <v>798</v>
      </c>
      <c r="E15648" s="859">
        <v>26</v>
      </c>
      <c r="F15648" s="859">
        <v>26</v>
      </c>
      <c r="G15648" s="518" t="s">
        <v>122</v>
      </c>
      <c r="H15648" s="518" t="s">
        <v>221</v>
      </c>
      <c r="I15648" s="518">
        <v>762146</v>
      </c>
    </row>
    <row r="15649" spans="1:9" x14ac:dyDescent="0.2">
      <c r="A15649" s="518" t="s">
        <v>221</v>
      </c>
      <c r="B15649" s="518">
        <v>762153</v>
      </c>
      <c r="C15649" s="518" t="s">
        <v>2660</v>
      </c>
      <c r="D15649" s="518" t="s">
        <v>7994</v>
      </c>
      <c r="E15649" s="859">
        <v>22</v>
      </c>
      <c r="F15649" s="859">
        <v>22</v>
      </c>
      <c r="G15649" s="518" t="s">
        <v>122</v>
      </c>
      <c r="H15649" s="518" t="s">
        <v>221</v>
      </c>
      <c r="I15649" s="518">
        <v>762153</v>
      </c>
    </row>
    <row r="15650" spans="1:9" x14ac:dyDescent="0.2">
      <c r="A15650" s="518" t="s">
        <v>221</v>
      </c>
      <c r="B15650" s="518">
        <v>762161</v>
      </c>
      <c r="C15650" s="518" t="s">
        <v>2660</v>
      </c>
      <c r="D15650" s="518" t="s">
        <v>2737</v>
      </c>
      <c r="E15650" s="859">
        <v>18</v>
      </c>
      <c r="F15650" s="859">
        <v>18</v>
      </c>
      <c r="G15650" s="518" t="s">
        <v>122</v>
      </c>
      <c r="H15650" s="518" t="s">
        <v>221</v>
      </c>
      <c r="I15650" s="518">
        <v>762161</v>
      </c>
    </row>
    <row r="15651" spans="1:9" x14ac:dyDescent="0.2">
      <c r="A15651" s="518" t="s">
        <v>197</v>
      </c>
      <c r="B15651" s="518">
        <v>762179</v>
      </c>
      <c r="C15651" s="518" t="s">
        <v>2660</v>
      </c>
      <c r="D15651" s="518" t="s">
        <v>2741</v>
      </c>
      <c r="E15651" s="859">
        <v>35</v>
      </c>
      <c r="F15651" s="859">
        <v>35</v>
      </c>
      <c r="G15651" s="518" t="s">
        <v>122</v>
      </c>
      <c r="H15651" s="518" t="s">
        <v>197</v>
      </c>
      <c r="I15651" s="518">
        <v>762179</v>
      </c>
    </row>
    <row r="15652" spans="1:9" x14ac:dyDescent="0.2">
      <c r="A15652" s="518" t="s">
        <v>197</v>
      </c>
      <c r="B15652" s="518">
        <v>762187</v>
      </c>
      <c r="C15652" s="518" t="s">
        <v>2660</v>
      </c>
      <c r="D15652" s="518" t="s">
        <v>941</v>
      </c>
      <c r="E15652" s="859">
        <v>33</v>
      </c>
      <c r="F15652" s="859">
        <v>32</v>
      </c>
      <c r="G15652" s="518" t="s">
        <v>122</v>
      </c>
      <c r="H15652" s="518" t="s">
        <v>197</v>
      </c>
      <c r="I15652" s="518">
        <v>762187</v>
      </c>
    </row>
    <row r="15653" spans="1:9" x14ac:dyDescent="0.2">
      <c r="A15653" s="518" t="s">
        <v>197</v>
      </c>
      <c r="B15653" s="518">
        <v>762195</v>
      </c>
      <c r="C15653" s="518" t="s">
        <v>2660</v>
      </c>
      <c r="D15653" s="518" t="s">
        <v>1447</v>
      </c>
      <c r="E15653" s="859">
        <v>36</v>
      </c>
      <c r="F15653" s="859">
        <v>36</v>
      </c>
      <c r="G15653" s="518" t="s">
        <v>122</v>
      </c>
      <c r="H15653" s="518" t="s">
        <v>197</v>
      </c>
      <c r="I15653" s="518">
        <v>762195</v>
      </c>
    </row>
    <row r="15654" spans="1:9" x14ac:dyDescent="0.2">
      <c r="A15654" s="518" t="s">
        <v>318</v>
      </c>
      <c r="B15654" s="518">
        <v>762203</v>
      </c>
      <c r="C15654" s="518" t="s">
        <v>2660</v>
      </c>
      <c r="D15654" s="518" t="s">
        <v>7907</v>
      </c>
      <c r="E15654" s="859">
        <v>33</v>
      </c>
      <c r="F15654" s="859">
        <v>27</v>
      </c>
      <c r="G15654" s="518" t="s">
        <v>122</v>
      </c>
      <c r="H15654" s="518" t="s">
        <v>318</v>
      </c>
      <c r="I15654" s="518">
        <v>762203</v>
      </c>
    </row>
    <row r="15655" spans="1:9" x14ac:dyDescent="0.2">
      <c r="A15655" s="518" t="s">
        <v>169</v>
      </c>
      <c r="B15655" s="518">
        <v>762229</v>
      </c>
      <c r="C15655" s="518" t="s">
        <v>2660</v>
      </c>
      <c r="D15655" s="518" t="s">
        <v>1118</v>
      </c>
      <c r="E15655" s="859">
        <v>35</v>
      </c>
      <c r="F15655" s="859">
        <v>35</v>
      </c>
      <c r="G15655" s="518" t="s">
        <v>122</v>
      </c>
      <c r="H15655" s="518" t="s">
        <v>169</v>
      </c>
      <c r="I15655" s="518">
        <v>762229</v>
      </c>
    </row>
    <row r="15656" spans="1:9" x14ac:dyDescent="0.2">
      <c r="A15656" s="518" t="s">
        <v>169</v>
      </c>
      <c r="B15656" s="518">
        <v>762237</v>
      </c>
      <c r="C15656" s="518" t="s">
        <v>2660</v>
      </c>
      <c r="D15656" s="518" t="s">
        <v>492</v>
      </c>
      <c r="E15656" s="859">
        <v>34</v>
      </c>
      <c r="F15656" s="859">
        <v>34</v>
      </c>
      <c r="G15656" s="518" t="s">
        <v>122</v>
      </c>
      <c r="H15656" s="518" t="s">
        <v>169</v>
      </c>
      <c r="I15656" s="518">
        <v>762237</v>
      </c>
    </row>
    <row r="15657" spans="1:9" x14ac:dyDescent="0.2">
      <c r="A15657" s="518" t="s">
        <v>169</v>
      </c>
      <c r="B15657" s="518">
        <v>762245</v>
      </c>
      <c r="C15657" s="518" t="s">
        <v>2660</v>
      </c>
      <c r="D15657" s="518" t="s">
        <v>494</v>
      </c>
      <c r="E15657" s="859">
        <v>33</v>
      </c>
      <c r="F15657" s="859">
        <v>33</v>
      </c>
      <c r="G15657" s="518" t="s">
        <v>122</v>
      </c>
      <c r="H15657" s="518" t="s">
        <v>169</v>
      </c>
      <c r="I15657" s="518">
        <v>762245</v>
      </c>
    </row>
    <row r="15658" spans="1:9" x14ac:dyDescent="0.2">
      <c r="A15658" s="518" t="s">
        <v>371</v>
      </c>
      <c r="B15658" s="518">
        <v>762252</v>
      </c>
      <c r="C15658" s="518" t="s">
        <v>2660</v>
      </c>
      <c r="D15658" s="518" t="s">
        <v>796</v>
      </c>
      <c r="E15658" s="859">
        <v>30</v>
      </c>
      <c r="F15658" s="859">
        <v>30</v>
      </c>
      <c r="G15658" s="518" t="s">
        <v>122</v>
      </c>
      <c r="H15658" s="518" t="s">
        <v>371</v>
      </c>
      <c r="I15658" s="518">
        <v>762252</v>
      </c>
    </row>
    <row r="15659" spans="1:9" x14ac:dyDescent="0.2">
      <c r="A15659" s="518" t="s">
        <v>371</v>
      </c>
      <c r="B15659" s="518">
        <v>762260</v>
      </c>
      <c r="C15659" s="518" t="s">
        <v>2660</v>
      </c>
      <c r="D15659" s="518" t="s">
        <v>755</v>
      </c>
      <c r="E15659" s="859">
        <v>32</v>
      </c>
      <c r="F15659" s="859">
        <v>32</v>
      </c>
      <c r="G15659" s="518" t="s">
        <v>122</v>
      </c>
      <c r="H15659" s="518" t="s">
        <v>371</v>
      </c>
      <c r="I15659" s="518">
        <v>762260</v>
      </c>
    </row>
    <row r="15660" spans="1:9" x14ac:dyDescent="0.2">
      <c r="A15660" s="518" t="s">
        <v>371</v>
      </c>
      <c r="B15660" s="518">
        <v>762278</v>
      </c>
      <c r="C15660" s="518" t="s">
        <v>2660</v>
      </c>
      <c r="D15660" s="518" t="s">
        <v>7909</v>
      </c>
      <c r="E15660" s="859">
        <v>28</v>
      </c>
      <c r="F15660" s="859">
        <v>19</v>
      </c>
      <c r="G15660" s="518" t="s">
        <v>122</v>
      </c>
      <c r="H15660" s="518" t="s">
        <v>371</v>
      </c>
      <c r="I15660" s="518">
        <v>762278</v>
      </c>
    </row>
    <row r="15661" spans="1:9" x14ac:dyDescent="0.2">
      <c r="A15661" s="518" t="s">
        <v>371</v>
      </c>
      <c r="B15661" s="518">
        <v>762369</v>
      </c>
      <c r="C15661" s="518" t="s">
        <v>2660</v>
      </c>
      <c r="D15661" s="518" t="s">
        <v>7910</v>
      </c>
      <c r="E15661" s="859">
        <v>13</v>
      </c>
      <c r="F15661" s="859">
        <v>0</v>
      </c>
      <c r="G15661" s="518" t="s">
        <v>122</v>
      </c>
      <c r="H15661" s="518" t="s">
        <v>371</v>
      </c>
      <c r="I15661" s="518">
        <v>762369</v>
      </c>
    </row>
    <row r="15662" spans="1:9" x14ac:dyDescent="0.2">
      <c r="A15662" s="518" t="s">
        <v>371</v>
      </c>
      <c r="B15662" s="518">
        <v>762393</v>
      </c>
      <c r="C15662" s="518" t="s">
        <v>2660</v>
      </c>
      <c r="D15662" s="518" t="s">
        <v>401</v>
      </c>
      <c r="E15662" s="859">
        <v>28</v>
      </c>
      <c r="F15662" s="859">
        <v>28</v>
      </c>
      <c r="G15662" s="518" t="s">
        <v>122</v>
      </c>
      <c r="H15662" s="518" t="s">
        <v>371</v>
      </c>
      <c r="I15662" s="518">
        <v>762393</v>
      </c>
    </row>
    <row r="15663" spans="1:9" x14ac:dyDescent="0.2">
      <c r="A15663" s="518" t="s">
        <v>371</v>
      </c>
      <c r="B15663" s="518">
        <v>762476</v>
      </c>
      <c r="C15663" s="518" t="s">
        <v>2660</v>
      </c>
      <c r="D15663" s="518" t="s">
        <v>912</v>
      </c>
      <c r="E15663" s="859">
        <v>32</v>
      </c>
      <c r="F15663" s="859">
        <v>32</v>
      </c>
      <c r="G15663" s="518" t="s">
        <v>122</v>
      </c>
      <c r="H15663" s="518" t="s">
        <v>371</v>
      </c>
      <c r="I15663" s="518">
        <v>762476</v>
      </c>
    </row>
    <row r="15664" spans="1:9" x14ac:dyDescent="0.2">
      <c r="A15664" s="518" t="s">
        <v>371</v>
      </c>
      <c r="B15664" s="518">
        <v>762484</v>
      </c>
      <c r="C15664" s="518" t="s">
        <v>2660</v>
      </c>
      <c r="D15664" s="518" t="s">
        <v>820</v>
      </c>
      <c r="E15664" s="859">
        <v>19</v>
      </c>
      <c r="F15664" s="859">
        <v>19</v>
      </c>
      <c r="G15664" s="518" t="s">
        <v>122</v>
      </c>
      <c r="H15664" s="518" t="s">
        <v>371</v>
      </c>
      <c r="I15664" s="518">
        <v>762484</v>
      </c>
    </row>
    <row r="15665" spans="1:9" x14ac:dyDescent="0.2">
      <c r="A15665" s="518" t="s">
        <v>371</v>
      </c>
      <c r="B15665" s="518">
        <v>762500</v>
      </c>
      <c r="C15665" s="518" t="s">
        <v>2660</v>
      </c>
      <c r="D15665" s="518" t="s">
        <v>527</v>
      </c>
      <c r="E15665" s="859">
        <v>35</v>
      </c>
      <c r="F15665" s="859">
        <v>35</v>
      </c>
      <c r="G15665" s="518" t="s">
        <v>122</v>
      </c>
      <c r="H15665" s="518" t="s">
        <v>371</v>
      </c>
      <c r="I15665" s="518">
        <v>762500</v>
      </c>
    </row>
    <row r="15666" spans="1:9" x14ac:dyDescent="0.2">
      <c r="A15666" s="518" t="s">
        <v>280</v>
      </c>
      <c r="B15666" s="518">
        <v>762518</v>
      </c>
      <c r="C15666" s="518" t="s">
        <v>2660</v>
      </c>
      <c r="D15666" s="518" t="s">
        <v>891</v>
      </c>
      <c r="E15666" s="859">
        <v>23</v>
      </c>
      <c r="F15666" s="859">
        <v>7</v>
      </c>
      <c r="G15666" s="518" t="s">
        <v>122</v>
      </c>
      <c r="H15666" s="518" t="s">
        <v>280</v>
      </c>
      <c r="I15666" s="518">
        <v>762518</v>
      </c>
    </row>
    <row r="15667" spans="1:9" x14ac:dyDescent="0.2">
      <c r="A15667" s="518" t="s">
        <v>371</v>
      </c>
      <c r="B15667" s="518">
        <v>762526</v>
      </c>
      <c r="C15667" s="518" t="s">
        <v>2660</v>
      </c>
      <c r="D15667" s="518" t="s">
        <v>891</v>
      </c>
      <c r="E15667" s="859">
        <v>28</v>
      </c>
      <c r="F15667" s="859">
        <v>28</v>
      </c>
      <c r="G15667" s="518" t="s">
        <v>122</v>
      </c>
      <c r="H15667" s="518" t="s">
        <v>371</v>
      </c>
      <c r="I15667" s="518">
        <v>762526</v>
      </c>
    </row>
    <row r="15668" spans="1:9" x14ac:dyDescent="0.2">
      <c r="A15668" s="518" t="s">
        <v>371</v>
      </c>
      <c r="B15668" s="518">
        <v>762542</v>
      </c>
      <c r="C15668" s="518" t="s">
        <v>2660</v>
      </c>
      <c r="D15668" s="518" t="s">
        <v>682</v>
      </c>
      <c r="E15668" s="859">
        <v>32</v>
      </c>
      <c r="F15668" s="859">
        <v>32</v>
      </c>
      <c r="G15668" s="518" t="s">
        <v>122</v>
      </c>
      <c r="H15668" s="518" t="s">
        <v>371</v>
      </c>
      <c r="I15668" s="518">
        <v>762542</v>
      </c>
    </row>
    <row r="15669" spans="1:9" x14ac:dyDescent="0.2">
      <c r="A15669" s="518" t="s">
        <v>371</v>
      </c>
      <c r="B15669" s="518">
        <v>762559</v>
      </c>
      <c r="C15669" s="518" t="s">
        <v>2660</v>
      </c>
      <c r="D15669" s="518" t="s">
        <v>746</v>
      </c>
      <c r="E15669" s="859">
        <v>32</v>
      </c>
      <c r="F15669" s="859">
        <v>2</v>
      </c>
      <c r="G15669" s="518" t="s">
        <v>122</v>
      </c>
      <c r="H15669" s="518" t="s">
        <v>371</v>
      </c>
      <c r="I15669" s="518">
        <v>762559</v>
      </c>
    </row>
    <row r="15670" spans="1:9" x14ac:dyDescent="0.2">
      <c r="A15670" s="518" t="s">
        <v>371</v>
      </c>
      <c r="B15670" s="518">
        <v>762567</v>
      </c>
      <c r="C15670" s="518" t="s">
        <v>2660</v>
      </c>
      <c r="D15670" s="518" t="s">
        <v>613</v>
      </c>
      <c r="E15670" s="859">
        <v>28</v>
      </c>
      <c r="F15670" s="859">
        <v>27</v>
      </c>
      <c r="G15670" s="518" t="s">
        <v>122</v>
      </c>
      <c r="H15670" s="518" t="s">
        <v>371</v>
      </c>
      <c r="I15670" s="518">
        <v>762567</v>
      </c>
    </row>
    <row r="15671" spans="1:9" x14ac:dyDescent="0.2">
      <c r="A15671" s="518" t="s">
        <v>371</v>
      </c>
      <c r="B15671" s="518">
        <v>762575</v>
      </c>
      <c r="C15671" s="518" t="s">
        <v>2660</v>
      </c>
      <c r="D15671" s="518" t="s">
        <v>872</v>
      </c>
      <c r="E15671" s="859">
        <v>31</v>
      </c>
      <c r="F15671" s="859">
        <v>31</v>
      </c>
      <c r="G15671" s="518" t="s">
        <v>122</v>
      </c>
      <c r="H15671" s="518" t="s">
        <v>371</v>
      </c>
      <c r="I15671" s="518">
        <v>762575</v>
      </c>
    </row>
    <row r="15672" spans="1:9" x14ac:dyDescent="0.2">
      <c r="A15672" s="518" t="s">
        <v>371</v>
      </c>
      <c r="B15672" s="518">
        <v>762583</v>
      </c>
      <c r="C15672" s="518" t="s">
        <v>2660</v>
      </c>
      <c r="D15672" s="518" t="s">
        <v>678</v>
      </c>
      <c r="E15672" s="859">
        <v>30</v>
      </c>
      <c r="F15672" s="859">
        <v>30</v>
      </c>
      <c r="G15672" s="518" t="s">
        <v>122</v>
      </c>
      <c r="H15672" s="518" t="s">
        <v>371</v>
      </c>
      <c r="I15672" s="518">
        <v>762583</v>
      </c>
    </row>
    <row r="15673" spans="1:9" x14ac:dyDescent="0.2">
      <c r="A15673" s="518" t="s">
        <v>386</v>
      </c>
      <c r="B15673" s="518">
        <v>762609</v>
      </c>
      <c r="C15673" s="518" t="s">
        <v>2660</v>
      </c>
      <c r="D15673" s="518" t="s">
        <v>816</v>
      </c>
      <c r="E15673" s="859">
        <v>30</v>
      </c>
      <c r="F15673" s="859">
        <v>30</v>
      </c>
      <c r="G15673" s="518" t="s">
        <v>122</v>
      </c>
      <c r="H15673" s="518" t="s">
        <v>386</v>
      </c>
      <c r="I15673" s="518">
        <v>762609</v>
      </c>
    </row>
    <row r="15674" spans="1:9" x14ac:dyDescent="0.2">
      <c r="A15674" s="518" t="s">
        <v>386</v>
      </c>
      <c r="B15674" s="518">
        <v>762617</v>
      </c>
      <c r="C15674" s="518" t="s">
        <v>2660</v>
      </c>
      <c r="D15674" s="518" t="s">
        <v>743</v>
      </c>
      <c r="E15674" s="859">
        <v>34</v>
      </c>
      <c r="F15674" s="859">
        <v>34</v>
      </c>
      <c r="G15674" s="518" t="s">
        <v>122</v>
      </c>
      <c r="H15674" s="518" t="s">
        <v>386</v>
      </c>
      <c r="I15674" s="518">
        <v>762617</v>
      </c>
    </row>
    <row r="15675" spans="1:9" x14ac:dyDescent="0.2">
      <c r="A15675" s="518" t="s">
        <v>386</v>
      </c>
      <c r="B15675" s="518">
        <v>762633</v>
      </c>
      <c r="C15675" s="518" t="s">
        <v>2660</v>
      </c>
      <c r="D15675" s="518" t="s">
        <v>751</v>
      </c>
      <c r="E15675" s="859">
        <v>28</v>
      </c>
      <c r="F15675" s="859">
        <v>28</v>
      </c>
      <c r="G15675" s="518" t="s">
        <v>122</v>
      </c>
      <c r="H15675" s="518" t="s">
        <v>386</v>
      </c>
      <c r="I15675" s="518">
        <v>762633</v>
      </c>
    </row>
    <row r="15676" spans="1:9" x14ac:dyDescent="0.2">
      <c r="A15676" s="518" t="s">
        <v>386</v>
      </c>
      <c r="B15676" s="518">
        <v>762641</v>
      </c>
      <c r="C15676" s="518" t="s">
        <v>2660</v>
      </c>
      <c r="D15676" s="518" t="s">
        <v>1523</v>
      </c>
      <c r="E15676" s="859">
        <v>30</v>
      </c>
      <c r="F15676" s="859">
        <v>30</v>
      </c>
      <c r="G15676" s="518" t="s">
        <v>122</v>
      </c>
      <c r="H15676" s="518" t="s">
        <v>386</v>
      </c>
      <c r="I15676" s="518">
        <v>762641</v>
      </c>
    </row>
    <row r="15677" spans="1:9" x14ac:dyDescent="0.2">
      <c r="A15677" s="518" t="s">
        <v>309</v>
      </c>
      <c r="B15677" s="518">
        <v>762658</v>
      </c>
      <c r="C15677" s="518" t="s">
        <v>2660</v>
      </c>
      <c r="D15677" s="518" t="s">
        <v>1243</v>
      </c>
      <c r="E15677" s="859">
        <v>28</v>
      </c>
      <c r="F15677" s="859">
        <v>23</v>
      </c>
      <c r="G15677" s="518" t="s">
        <v>122</v>
      </c>
      <c r="H15677" s="518" t="s">
        <v>309</v>
      </c>
      <c r="I15677" s="518">
        <v>762658</v>
      </c>
    </row>
    <row r="15678" spans="1:9" x14ac:dyDescent="0.2">
      <c r="A15678" s="518" t="s">
        <v>387</v>
      </c>
      <c r="B15678" s="518">
        <v>762666</v>
      </c>
      <c r="C15678" s="518" t="s">
        <v>2660</v>
      </c>
      <c r="D15678" s="518" t="s">
        <v>717</v>
      </c>
      <c r="E15678" s="859">
        <v>31</v>
      </c>
      <c r="F15678" s="859">
        <v>31</v>
      </c>
      <c r="G15678" s="518" t="s">
        <v>122</v>
      </c>
      <c r="H15678" s="518" t="s">
        <v>387</v>
      </c>
      <c r="I15678" s="518">
        <v>762666</v>
      </c>
    </row>
    <row r="15679" spans="1:9" x14ac:dyDescent="0.2">
      <c r="A15679" s="518" t="s">
        <v>296</v>
      </c>
      <c r="B15679" s="518">
        <v>762674</v>
      </c>
      <c r="C15679" s="518" t="s">
        <v>2660</v>
      </c>
      <c r="D15679" s="518" t="s">
        <v>7873</v>
      </c>
      <c r="E15679" s="859">
        <v>28</v>
      </c>
      <c r="F15679" s="859">
        <v>25</v>
      </c>
      <c r="G15679" s="518" t="s">
        <v>122</v>
      </c>
      <c r="H15679" s="518" t="s">
        <v>296</v>
      </c>
      <c r="I15679" s="518">
        <v>762674</v>
      </c>
    </row>
    <row r="15680" spans="1:9" x14ac:dyDescent="0.2">
      <c r="A15680" s="518" t="s">
        <v>165</v>
      </c>
      <c r="B15680" s="518">
        <v>762682</v>
      </c>
      <c r="C15680" s="518" t="s">
        <v>2660</v>
      </c>
      <c r="D15680" s="518" t="s">
        <v>1834</v>
      </c>
      <c r="E15680" s="859">
        <v>22</v>
      </c>
      <c r="F15680" s="859">
        <v>0</v>
      </c>
      <c r="G15680" s="518" t="s">
        <v>122</v>
      </c>
      <c r="H15680" s="518" t="s">
        <v>165</v>
      </c>
      <c r="I15680" s="518">
        <v>762682</v>
      </c>
    </row>
    <row r="15681" spans="1:9" x14ac:dyDescent="0.2">
      <c r="A15681" s="518" t="s">
        <v>387</v>
      </c>
      <c r="B15681" s="518">
        <v>762708</v>
      </c>
      <c r="C15681" s="518" t="s">
        <v>2660</v>
      </c>
      <c r="D15681" s="518" t="s">
        <v>1230</v>
      </c>
      <c r="E15681" s="859">
        <v>32</v>
      </c>
      <c r="F15681" s="859">
        <v>32</v>
      </c>
      <c r="G15681" s="518" t="s">
        <v>122</v>
      </c>
      <c r="H15681" s="518" t="s">
        <v>387</v>
      </c>
      <c r="I15681" s="518">
        <v>762708</v>
      </c>
    </row>
    <row r="15682" spans="1:9" x14ac:dyDescent="0.2">
      <c r="A15682" s="518" t="s">
        <v>387</v>
      </c>
      <c r="B15682" s="518">
        <v>762724</v>
      </c>
      <c r="C15682" s="518" t="s">
        <v>2660</v>
      </c>
      <c r="D15682" s="518" t="s">
        <v>7888</v>
      </c>
      <c r="E15682" s="859">
        <v>32</v>
      </c>
      <c r="F15682" s="859">
        <v>32</v>
      </c>
      <c r="G15682" s="518" t="s">
        <v>122</v>
      </c>
      <c r="H15682" s="518" t="s">
        <v>387</v>
      </c>
      <c r="I15682" s="518">
        <v>762724</v>
      </c>
    </row>
    <row r="15683" spans="1:9" x14ac:dyDescent="0.2">
      <c r="A15683" s="518" t="s">
        <v>387</v>
      </c>
      <c r="B15683" s="518">
        <v>762732</v>
      </c>
      <c r="C15683" s="518" t="s">
        <v>2660</v>
      </c>
      <c r="D15683" s="518" t="s">
        <v>2171</v>
      </c>
      <c r="E15683" s="859">
        <v>21</v>
      </c>
      <c r="F15683" s="859">
        <v>21</v>
      </c>
      <c r="G15683" s="518" t="s">
        <v>122</v>
      </c>
      <c r="H15683" s="518" t="s">
        <v>387</v>
      </c>
      <c r="I15683" s="518">
        <v>762732</v>
      </c>
    </row>
    <row r="15684" spans="1:9" x14ac:dyDescent="0.2">
      <c r="A15684" s="518" t="s">
        <v>279</v>
      </c>
      <c r="B15684" s="518">
        <v>762740</v>
      </c>
      <c r="C15684" s="518" t="s">
        <v>2660</v>
      </c>
      <c r="D15684" s="518" t="s">
        <v>1173</v>
      </c>
      <c r="E15684" s="859">
        <v>34</v>
      </c>
      <c r="F15684" s="859">
        <v>34</v>
      </c>
      <c r="G15684" s="518" t="s">
        <v>122</v>
      </c>
      <c r="H15684" s="518" t="s">
        <v>279</v>
      </c>
      <c r="I15684" s="518">
        <v>762740</v>
      </c>
    </row>
    <row r="15685" spans="1:9" x14ac:dyDescent="0.2">
      <c r="A15685" s="518" t="s">
        <v>279</v>
      </c>
      <c r="B15685" s="518">
        <v>762757</v>
      </c>
      <c r="C15685" s="518" t="s">
        <v>2660</v>
      </c>
      <c r="D15685" s="518" t="s">
        <v>629</v>
      </c>
      <c r="E15685" s="859">
        <v>29</v>
      </c>
      <c r="F15685" s="859">
        <v>29</v>
      </c>
      <c r="G15685" s="518" t="s">
        <v>122</v>
      </c>
      <c r="H15685" s="518" t="s">
        <v>279</v>
      </c>
      <c r="I15685" s="518">
        <v>762757</v>
      </c>
    </row>
    <row r="15686" spans="1:9" x14ac:dyDescent="0.2">
      <c r="A15686" s="518" t="s">
        <v>279</v>
      </c>
      <c r="B15686" s="518">
        <v>762765</v>
      </c>
      <c r="C15686" s="518" t="s">
        <v>2660</v>
      </c>
      <c r="D15686" s="518" t="s">
        <v>1113</v>
      </c>
      <c r="E15686" s="859">
        <v>31</v>
      </c>
      <c r="F15686" s="859">
        <v>31</v>
      </c>
      <c r="G15686" s="518" t="s">
        <v>122</v>
      </c>
      <c r="H15686" s="518" t="s">
        <v>279</v>
      </c>
      <c r="I15686" s="518">
        <v>762765</v>
      </c>
    </row>
    <row r="15687" spans="1:9" x14ac:dyDescent="0.2">
      <c r="A15687" s="518" t="s">
        <v>381</v>
      </c>
      <c r="B15687" s="518">
        <v>762799</v>
      </c>
      <c r="C15687" s="518" t="s">
        <v>2660</v>
      </c>
      <c r="D15687" s="518" t="s">
        <v>1368</v>
      </c>
      <c r="E15687" s="859">
        <v>17</v>
      </c>
      <c r="F15687" s="859">
        <v>17</v>
      </c>
      <c r="G15687" s="518" t="s">
        <v>122</v>
      </c>
      <c r="H15687" s="518" t="s">
        <v>381</v>
      </c>
      <c r="I15687" s="518">
        <v>762799</v>
      </c>
    </row>
    <row r="15688" spans="1:9" x14ac:dyDescent="0.2">
      <c r="A15688" s="518" t="s">
        <v>381</v>
      </c>
      <c r="B15688" s="518">
        <v>762815</v>
      </c>
      <c r="C15688" s="518" t="s">
        <v>2660</v>
      </c>
      <c r="D15688" s="518" t="s">
        <v>7921</v>
      </c>
      <c r="E15688" s="859">
        <v>18</v>
      </c>
      <c r="F15688" s="859">
        <v>18</v>
      </c>
      <c r="G15688" s="518" t="s">
        <v>122</v>
      </c>
      <c r="H15688" s="518" t="s">
        <v>381</v>
      </c>
      <c r="I15688" s="518">
        <v>762815</v>
      </c>
    </row>
    <row r="15689" spans="1:9" x14ac:dyDescent="0.2">
      <c r="A15689" s="518" t="s">
        <v>381</v>
      </c>
      <c r="B15689" s="518">
        <v>762823</v>
      </c>
      <c r="C15689" s="518" t="s">
        <v>2660</v>
      </c>
      <c r="D15689" s="518" t="s">
        <v>529</v>
      </c>
      <c r="E15689" s="859">
        <v>15</v>
      </c>
      <c r="F15689" s="859">
        <v>11</v>
      </c>
      <c r="G15689" s="518" t="s">
        <v>122</v>
      </c>
      <c r="H15689" s="518" t="s">
        <v>381</v>
      </c>
      <c r="I15689" s="518">
        <v>666610</v>
      </c>
    </row>
    <row r="15690" spans="1:9" x14ac:dyDescent="0.2">
      <c r="A15690" s="518" t="s">
        <v>381</v>
      </c>
      <c r="B15690" s="518">
        <v>762856</v>
      </c>
      <c r="C15690" s="518" t="s">
        <v>2660</v>
      </c>
      <c r="D15690" s="518" t="s">
        <v>4916</v>
      </c>
      <c r="E15690" s="859">
        <v>35</v>
      </c>
      <c r="F15690" s="859">
        <v>35</v>
      </c>
      <c r="G15690" s="518" t="s">
        <v>122</v>
      </c>
      <c r="H15690" s="518" t="s">
        <v>381</v>
      </c>
      <c r="I15690" s="518">
        <v>762856</v>
      </c>
    </row>
    <row r="15691" spans="1:9" x14ac:dyDescent="0.2">
      <c r="A15691" s="518" t="s">
        <v>381</v>
      </c>
      <c r="B15691" s="518">
        <v>762864</v>
      </c>
      <c r="C15691" s="518" t="s">
        <v>2660</v>
      </c>
      <c r="D15691" s="518" t="s">
        <v>1578</v>
      </c>
      <c r="E15691" s="859">
        <v>35</v>
      </c>
      <c r="F15691" s="859">
        <v>35</v>
      </c>
      <c r="G15691" s="518" t="s">
        <v>122</v>
      </c>
      <c r="H15691" s="518" t="s">
        <v>381</v>
      </c>
      <c r="I15691" s="518">
        <v>762864</v>
      </c>
    </row>
    <row r="15692" spans="1:9" x14ac:dyDescent="0.2">
      <c r="A15692" s="518" t="s">
        <v>381</v>
      </c>
      <c r="B15692" s="518">
        <v>762872</v>
      </c>
      <c r="C15692" s="518" t="s">
        <v>2660</v>
      </c>
      <c r="D15692" s="518" t="s">
        <v>697</v>
      </c>
      <c r="E15692" s="859">
        <v>23</v>
      </c>
      <c r="F15692" s="859">
        <v>23</v>
      </c>
      <c r="G15692" s="518" t="s">
        <v>122</v>
      </c>
      <c r="H15692" s="518" t="s">
        <v>381</v>
      </c>
      <c r="I15692" s="518">
        <v>762872</v>
      </c>
    </row>
    <row r="15693" spans="1:9" x14ac:dyDescent="0.2">
      <c r="A15693" s="518" t="s">
        <v>199</v>
      </c>
      <c r="B15693" s="518">
        <v>762898</v>
      </c>
      <c r="C15693" s="518" t="s">
        <v>2660</v>
      </c>
      <c r="D15693" s="518" t="s">
        <v>527</v>
      </c>
      <c r="E15693" s="859">
        <v>25</v>
      </c>
      <c r="F15693" s="859">
        <v>18</v>
      </c>
      <c r="G15693" s="518" t="s">
        <v>122</v>
      </c>
      <c r="H15693" s="518" t="s">
        <v>199</v>
      </c>
      <c r="I15693" s="518">
        <v>762898</v>
      </c>
    </row>
    <row r="15694" spans="1:9" x14ac:dyDescent="0.2">
      <c r="A15694" s="518" t="s">
        <v>243</v>
      </c>
      <c r="B15694" s="518">
        <v>762922</v>
      </c>
      <c r="C15694" s="518" t="s">
        <v>2660</v>
      </c>
      <c r="D15694" s="518" t="s">
        <v>7896</v>
      </c>
      <c r="E15694" s="859">
        <v>33</v>
      </c>
      <c r="F15694" s="859">
        <v>15</v>
      </c>
      <c r="G15694" s="518" t="s">
        <v>122</v>
      </c>
      <c r="H15694" s="518" t="s">
        <v>243</v>
      </c>
      <c r="I15694" s="518">
        <v>762922</v>
      </c>
    </row>
    <row r="15695" spans="1:9" x14ac:dyDescent="0.2">
      <c r="A15695" s="518" t="s">
        <v>388</v>
      </c>
      <c r="B15695" s="518">
        <v>762930</v>
      </c>
      <c r="C15695" s="518" t="s">
        <v>2660</v>
      </c>
      <c r="D15695" s="518" t="s">
        <v>915</v>
      </c>
      <c r="E15695" s="859">
        <v>22</v>
      </c>
      <c r="F15695" s="859">
        <v>17</v>
      </c>
      <c r="G15695" s="518" t="s">
        <v>122</v>
      </c>
      <c r="H15695" s="518" t="s">
        <v>388</v>
      </c>
      <c r="I15695" s="518">
        <v>762930</v>
      </c>
    </row>
    <row r="15696" spans="1:9" x14ac:dyDescent="0.2">
      <c r="A15696" s="518" t="s">
        <v>392</v>
      </c>
      <c r="B15696" s="518">
        <v>762948</v>
      </c>
      <c r="C15696" s="518" t="s">
        <v>2660</v>
      </c>
      <c r="D15696" s="518" t="s">
        <v>9939</v>
      </c>
      <c r="E15696" s="859">
        <v>25</v>
      </c>
      <c r="F15696" s="859">
        <v>0</v>
      </c>
      <c r="G15696" s="518" t="s">
        <v>122</v>
      </c>
      <c r="H15696" s="518" t="s">
        <v>392</v>
      </c>
      <c r="I15696" s="518">
        <v>762948</v>
      </c>
    </row>
    <row r="15697" spans="1:9" x14ac:dyDescent="0.2">
      <c r="A15697" s="518" t="s">
        <v>203</v>
      </c>
      <c r="B15697" s="518">
        <v>762963</v>
      </c>
      <c r="C15697" s="518" t="s">
        <v>2660</v>
      </c>
      <c r="D15697" s="518" t="s">
        <v>1431</v>
      </c>
      <c r="E15697" s="859">
        <v>19</v>
      </c>
      <c r="F15697" s="859">
        <v>19</v>
      </c>
      <c r="G15697" s="518" t="s">
        <v>122</v>
      </c>
      <c r="H15697" s="518" t="s">
        <v>203</v>
      </c>
      <c r="I15697" s="518">
        <v>762963</v>
      </c>
    </row>
    <row r="15698" spans="1:9" x14ac:dyDescent="0.2">
      <c r="A15698" s="518" t="s">
        <v>203</v>
      </c>
      <c r="B15698" s="518">
        <v>762989</v>
      </c>
      <c r="C15698" s="518" t="s">
        <v>2660</v>
      </c>
      <c r="D15698" s="518" t="s">
        <v>2843</v>
      </c>
      <c r="E15698" s="859">
        <v>26</v>
      </c>
      <c r="F15698" s="859">
        <v>26</v>
      </c>
      <c r="G15698" s="518" t="s">
        <v>122</v>
      </c>
      <c r="H15698" s="518" t="s">
        <v>203</v>
      </c>
      <c r="I15698" s="518">
        <v>762989</v>
      </c>
    </row>
    <row r="15699" spans="1:9" x14ac:dyDescent="0.2">
      <c r="A15699" s="518" t="s">
        <v>377</v>
      </c>
      <c r="B15699" s="518">
        <v>763136</v>
      </c>
      <c r="C15699" s="518" t="s">
        <v>2660</v>
      </c>
      <c r="D15699" s="518" t="s">
        <v>8010</v>
      </c>
      <c r="E15699" s="859">
        <v>32</v>
      </c>
      <c r="F15699" s="859">
        <v>33</v>
      </c>
      <c r="G15699" s="518" t="s">
        <v>122</v>
      </c>
      <c r="H15699" s="518" t="s">
        <v>377</v>
      </c>
      <c r="I15699" s="518">
        <v>763136</v>
      </c>
    </row>
    <row r="15700" spans="1:9" x14ac:dyDescent="0.2">
      <c r="A15700" s="518" t="s">
        <v>170</v>
      </c>
      <c r="B15700" s="518">
        <v>763151</v>
      </c>
      <c r="C15700" s="518" t="s">
        <v>2660</v>
      </c>
      <c r="D15700" s="518" t="s">
        <v>2406</v>
      </c>
      <c r="E15700" s="859">
        <v>19</v>
      </c>
      <c r="F15700" s="859">
        <v>19</v>
      </c>
      <c r="G15700" s="518" t="s">
        <v>122</v>
      </c>
      <c r="H15700" s="518" t="s">
        <v>170</v>
      </c>
      <c r="I15700" s="518">
        <v>763151</v>
      </c>
    </row>
    <row r="15701" spans="1:9" x14ac:dyDescent="0.2">
      <c r="A15701" s="518" t="s">
        <v>376</v>
      </c>
      <c r="B15701" s="518">
        <v>763268</v>
      </c>
      <c r="C15701" s="518" t="s">
        <v>2660</v>
      </c>
      <c r="D15701" s="518" t="s">
        <v>7916</v>
      </c>
      <c r="E15701" s="859">
        <v>30</v>
      </c>
      <c r="F15701" s="859">
        <v>22</v>
      </c>
      <c r="G15701" s="518" t="s">
        <v>122</v>
      </c>
      <c r="H15701" s="518" t="s">
        <v>376</v>
      </c>
      <c r="I15701" s="518">
        <v>763268</v>
      </c>
    </row>
    <row r="15702" spans="1:9" x14ac:dyDescent="0.2">
      <c r="A15702" s="518" t="s">
        <v>376</v>
      </c>
      <c r="B15702" s="518">
        <v>763292</v>
      </c>
      <c r="C15702" s="518" t="s">
        <v>2660</v>
      </c>
      <c r="D15702" s="518" t="s">
        <v>5661</v>
      </c>
      <c r="E15702" s="859">
        <v>35</v>
      </c>
      <c r="F15702" s="859">
        <v>34</v>
      </c>
      <c r="G15702" s="518" t="s">
        <v>122</v>
      </c>
      <c r="H15702" s="518" t="s">
        <v>376</v>
      </c>
      <c r="I15702" s="518">
        <v>763292</v>
      </c>
    </row>
    <row r="15703" spans="1:9" x14ac:dyDescent="0.2">
      <c r="A15703" s="518" t="s">
        <v>376</v>
      </c>
      <c r="B15703" s="518">
        <v>763300</v>
      </c>
      <c r="C15703" s="518" t="s">
        <v>2660</v>
      </c>
      <c r="D15703" s="518" t="s">
        <v>7022</v>
      </c>
      <c r="E15703" s="859">
        <v>35</v>
      </c>
      <c r="F15703" s="859">
        <v>35</v>
      </c>
      <c r="G15703" s="518" t="s">
        <v>122</v>
      </c>
      <c r="H15703" s="518" t="s">
        <v>376</v>
      </c>
      <c r="I15703" s="518">
        <v>763300</v>
      </c>
    </row>
    <row r="15704" spans="1:9" x14ac:dyDescent="0.2">
      <c r="A15704" s="518" t="s">
        <v>376</v>
      </c>
      <c r="B15704" s="518">
        <v>763318</v>
      </c>
      <c r="C15704" s="518" t="s">
        <v>2660</v>
      </c>
      <c r="D15704" s="518" t="s">
        <v>2844</v>
      </c>
      <c r="E15704" s="859">
        <v>35</v>
      </c>
      <c r="F15704" s="859">
        <v>33</v>
      </c>
      <c r="G15704" s="518" t="s">
        <v>122</v>
      </c>
      <c r="H15704" s="518" t="s">
        <v>376</v>
      </c>
      <c r="I15704" s="518">
        <v>763318</v>
      </c>
    </row>
    <row r="15705" spans="1:9" x14ac:dyDescent="0.2">
      <c r="A15705" s="518" t="s">
        <v>376</v>
      </c>
      <c r="B15705" s="518">
        <v>763326</v>
      </c>
      <c r="C15705" s="518" t="s">
        <v>2660</v>
      </c>
      <c r="D15705" s="518" t="s">
        <v>1141</v>
      </c>
      <c r="E15705" s="859">
        <v>24</v>
      </c>
      <c r="F15705" s="859">
        <v>20</v>
      </c>
      <c r="G15705" s="518" t="s">
        <v>122</v>
      </c>
      <c r="H15705" s="518" t="s">
        <v>376</v>
      </c>
      <c r="I15705" s="518">
        <v>763326</v>
      </c>
    </row>
    <row r="15706" spans="1:9" x14ac:dyDescent="0.2">
      <c r="A15706" s="518" t="s">
        <v>376</v>
      </c>
      <c r="B15706" s="518">
        <v>763334</v>
      </c>
      <c r="C15706" s="518" t="s">
        <v>2660</v>
      </c>
      <c r="D15706" s="518" t="s">
        <v>1368</v>
      </c>
      <c r="E15706" s="859">
        <v>35</v>
      </c>
      <c r="F15706" s="859">
        <v>20</v>
      </c>
      <c r="G15706" s="518" t="s">
        <v>122</v>
      </c>
      <c r="H15706" s="518" t="s">
        <v>376</v>
      </c>
      <c r="I15706" s="518">
        <v>763334</v>
      </c>
    </row>
    <row r="15707" spans="1:9" x14ac:dyDescent="0.2">
      <c r="A15707" s="518" t="s">
        <v>376</v>
      </c>
      <c r="B15707" s="518">
        <v>763342</v>
      </c>
      <c r="C15707" s="518" t="s">
        <v>2660</v>
      </c>
      <c r="D15707" s="518" t="s">
        <v>4921</v>
      </c>
      <c r="E15707" s="859">
        <v>36</v>
      </c>
      <c r="F15707" s="859">
        <v>23</v>
      </c>
      <c r="G15707" s="518" t="s">
        <v>122</v>
      </c>
      <c r="H15707" s="518" t="s">
        <v>376</v>
      </c>
      <c r="I15707" s="518">
        <v>763342</v>
      </c>
    </row>
    <row r="15708" spans="1:9" x14ac:dyDescent="0.2">
      <c r="A15708" s="518" t="s">
        <v>376</v>
      </c>
      <c r="B15708" s="518">
        <v>763359</v>
      </c>
      <c r="C15708" s="518" t="s">
        <v>2660</v>
      </c>
      <c r="D15708" s="518" t="s">
        <v>4948</v>
      </c>
      <c r="E15708" s="859">
        <v>35</v>
      </c>
      <c r="F15708" s="859">
        <v>32</v>
      </c>
      <c r="G15708" s="518" t="s">
        <v>122</v>
      </c>
      <c r="H15708" s="518" t="s">
        <v>376</v>
      </c>
      <c r="I15708" s="518">
        <v>763359</v>
      </c>
    </row>
    <row r="15709" spans="1:9" x14ac:dyDescent="0.2">
      <c r="A15709" s="518" t="s">
        <v>376</v>
      </c>
      <c r="B15709" s="518">
        <v>763383</v>
      </c>
      <c r="C15709" s="518" t="s">
        <v>2660</v>
      </c>
      <c r="D15709" s="518" t="s">
        <v>7917</v>
      </c>
      <c r="E15709" s="859">
        <v>27</v>
      </c>
      <c r="F15709" s="859">
        <v>23</v>
      </c>
      <c r="G15709" s="518" t="s">
        <v>122</v>
      </c>
      <c r="H15709" s="518" t="s">
        <v>376</v>
      </c>
      <c r="I15709" s="518">
        <v>763383</v>
      </c>
    </row>
    <row r="15710" spans="1:9" x14ac:dyDescent="0.2">
      <c r="A15710" s="518" t="s">
        <v>211</v>
      </c>
      <c r="B15710" s="518">
        <v>763409</v>
      </c>
      <c r="C15710" s="518" t="s">
        <v>2660</v>
      </c>
      <c r="D15710" s="518" t="s">
        <v>410</v>
      </c>
      <c r="E15710" s="859">
        <v>31</v>
      </c>
      <c r="F15710" s="859">
        <v>24</v>
      </c>
      <c r="G15710" s="518" t="s">
        <v>122</v>
      </c>
      <c r="H15710" s="518" t="s">
        <v>211</v>
      </c>
      <c r="I15710" s="518">
        <v>763409</v>
      </c>
    </row>
    <row r="15711" spans="1:9" x14ac:dyDescent="0.2">
      <c r="A15711" s="518" t="s">
        <v>211</v>
      </c>
      <c r="B15711" s="518">
        <v>763417</v>
      </c>
      <c r="C15711" s="518" t="s">
        <v>2660</v>
      </c>
      <c r="D15711" s="518" t="s">
        <v>1553</v>
      </c>
      <c r="E15711" s="859">
        <v>35</v>
      </c>
      <c r="F15711" s="859">
        <v>25</v>
      </c>
      <c r="G15711" s="518" t="s">
        <v>122</v>
      </c>
      <c r="H15711" s="518" t="s">
        <v>211</v>
      </c>
      <c r="I15711" s="518">
        <v>763417</v>
      </c>
    </row>
    <row r="15712" spans="1:9" x14ac:dyDescent="0.2">
      <c r="A15712" s="518" t="s">
        <v>211</v>
      </c>
      <c r="B15712" s="518">
        <v>763425</v>
      </c>
      <c r="C15712" s="518" t="s">
        <v>2660</v>
      </c>
      <c r="D15712" s="518" t="s">
        <v>7481</v>
      </c>
      <c r="E15712" s="859">
        <v>32</v>
      </c>
      <c r="F15712" s="859">
        <v>19</v>
      </c>
      <c r="G15712" s="518" t="s">
        <v>122</v>
      </c>
      <c r="H15712" s="518" t="s">
        <v>211</v>
      </c>
      <c r="I15712" s="518">
        <v>763425</v>
      </c>
    </row>
    <row r="15713" spans="1:9" x14ac:dyDescent="0.2">
      <c r="A15713" s="518" t="s">
        <v>376</v>
      </c>
      <c r="B15713" s="518">
        <v>763433</v>
      </c>
      <c r="C15713" s="518" t="s">
        <v>2660</v>
      </c>
      <c r="D15713" s="518" t="s">
        <v>5800</v>
      </c>
      <c r="E15713" s="859">
        <v>23</v>
      </c>
      <c r="F15713" s="859">
        <v>19</v>
      </c>
      <c r="G15713" s="518" t="s">
        <v>122</v>
      </c>
      <c r="H15713" s="518" t="s">
        <v>376</v>
      </c>
      <c r="I15713" s="518">
        <v>763433</v>
      </c>
    </row>
    <row r="15714" spans="1:9" x14ac:dyDescent="0.2">
      <c r="A15714" s="518" t="s">
        <v>376</v>
      </c>
      <c r="B15714" s="518">
        <v>763441</v>
      </c>
      <c r="C15714" s="518" t="s">
        <v>2660</v>
      </c>
      <c r="D15714" s="518" t="s">
        <v>5701</v>
      </c>
      <c r="E15714" s="859">
        <v>33</v>
      </c>
      <c r="F15714" s="859">
        <v>30</v>
      </c>
      <c r="G15714" s="518" t="s">
        <v>122</v>
      </c>
      <c r="H15714" s="518" t="s">
        <v>376</v>
      </c>
      <c r="I15714" s="518">
        <v>763441</v>
      </c>
    </row>
    <row r="15715" spans="1:9" x14ac:dyDescent="0.2">
      <c r="A15715" s="518" t="s">
        <v>376</v>
      </c>
      <c r="B15715" s="518">
        <v>763458</v>
      </c>
      <c r="C15715" s="518" t="s">
        <v>2660</v>
      </c>
      <c r="D15715" s="518" t="s">
        <v>7918</v>
      </c>
      <c r="E15715" s="859">
        <v>34</v>
      </c>
      <c r="F15715" s="859">
        <v>33</v>
      </c>
      <c r="G15715" s="518" t="s">
        <v>122</v>
      </c>
      <c r="H15715" s="518" t="s">
        <v>376</v>
      </c>
      <c r="I15715" s="518">
        <v>763458</v>
      </c>
    </row>
    <row r="15716" spans="1:9" x14ac:dyDescent="0.2">
      <c r="A15716" s="518" t="s">
        <v>318</v>
      </c>
      <c r="B15716" s="518">
        <v>763532</v>
      </c>
      <c r="C15716" s="518" t="s">
        <v>2660</v>
      </c>
      <c r="D15716" s="518" t="s">
        <v>600</v>
      </c>
      <c r="E15716" s="859">
        <v>35</v>
      </c>
      <c r="F15716" s="859">
        <v>30</v>
      </c>
      <c r="G15716" s="518" t="s">
        <v>122</v>
      </c>
      <c r="H15716" s="518" t="s">
        <v>318</v>
      </c>
      <c r="I15716" s="518">
        <v>763532</v>
      </c>
    </row>
    <row r="15717" spans="1:9" x14ac:dyDescent="0.2">
      <c r="A15717" s="518" t="s">
        <v>318</v>
      </c>
      <c r="B15717" s="518">
        <v>763540</v>
      </c>
      <c r="C15717" s="518" t="s">
        <v>2660</v>
      </c>
      <c r="D15717" s="518" t="s">
        <v>1058</v>
      </c>
      <c r="E15717" s="859">
        <v>32</v>
      </c>
      <c r="F15717" s="859">
        <v>27</v>
      </c>
      <c r="G15717" s="518" t="s">
        <v>122</v>
      </c>
      <c r="H15717" s="518" t="s">
        <v>318</v>
      </c>
      <c r="I15717" s="518">
        <v>763540</v>
      </c>
    </row>
    <row r="15718" spans="1:9" x14ac:dyDescent="0.2">
      <c r="A15718" s="518" t="s">
        <v>356</v>
      </c>
      <c r="B15718" s="518">
        <v>763581</v>
      </c>
      <c r="C15718" s="518" t="s">
        <v>2660</v>
      </c>
      <c r="D15718" s="518" t="s">
        <v>614</v>
      </c>
      <c r="E15718" s="859">
        <v>33</v>
      </c>
      <c r="F15718" s="859">
        <v>26</v>
      </c>
      <c r="G15718" s="518" t="s">
        <v>122</v>
      </c>
      <c r="H15718" s="518" t="s">
        <v>356</v>
      </c>
      <c r="I15718" s="518">
        <v>763581</v>
      </c>
    </row>
    <row r="15719" spans="1:9" x14ac:dyDescent="0.2">
      <c r="A15719" s="518" t="s">
        <v>271</v>
      </c>
      <c r="B15719" s="518">
        <v>763599</v>
      </c>
      <c r="C15719" s="518" t="s">
        <v>2660</v>
      </c>
      <c r="D15719" s="518" t="s">
        <v>7887</v>
      </c>
      <c r="E15719" s="859">
        <v>28</v>
      </c>
      <c r="F15719" s="859">
        <v>0</v>
      </c>
      <c r="G15719" s="518" t="s">
        <v>122</v>
      </c>
      <c r="H15719" s="518" t="s">
        <v>271</v>
      </c>
      <c r="I15719" s="518">
        <v>763599</v>
      </c>
    </row>
    <row r="15720" spans="1:9" x14ac:dyDescent="0.2">
      <c r="A15720" s="518" t="s">
        <v>270</v>
      </c>
      <c r="B15720" s="518">
        <v>763615</v>
      </c>
      <c r="C15720" s="518" t="s">
        <v>2660</v>
      </c>
      <c r="D15720" s="518" t="s">
        <v>697</v>
      </c>
      <c r="E15720" s="859">
        <v>13</v>
      </c>
      <c r="F15720" s="859">
        <v>13</v>
      </c>
      <c r="G15720" s="518" t="s">
        <v>122</v>
      </c>
      <c r="H15720" s="518" t="s">
        <v>270</v>
      </c>
      <c r="I15720" s="518">
        <v>763615</v>
      </c>
    </row>
    <row r="15721" spans="1:9" x14ac:dyDescent="0.2">
      <c r="A15721" s="518" t="s">
        <v>322</v>
      </c>
      <c r="B15721" s="518">
        <v>763623</v>
      </c>
      <c r="C15721" s="518" t="s">
        <v>2660</v>
      </c>
      <c r="D15721" s="518" t="s">
        <v>7996</v>
      </c>
      <c r="E15721" s="859">
        <v>20</v>
      </c>
      <c r="F15721" s="859">
        <v>17</v>
      </c>
      <c r="G15721" s="518" t="s">
        <v>122</v>
      </c>
      <c r="H15721" s="518" t="s">
        <v>322</v>
      </c>
      <c r="I15721" s="518">
        <v>763623</v>
      </c>
    </row>
    <row r="15722" spans="1:9" x14ac:dyDescent="0.2">
      <c r="A15722" s="518" t="s">
        <v>322</v>
      </c>
      <c r="B15722" s="518">
        <v>763631</v>
      </c>
      <c r="C15722" s="518" t="s">
        <v>2660</v>
      </c>
      <c r="D15722" s="518" t="s">
        <v>7997</v>
      </c>
      <c r="E15722" s="859">
        <v>32</v>
      </c>
      <c r="F15722" s="859">
        <v>26</v>
      </c>
      <c r="G15722" s="518" t="s">
        <v>122</v>
      </c>
      <c r="H15722" s="518" t="s">
        <v>322</v>
      </c>
      <c r="I15722" s="518">
        <v>763631</v>
      </c>
    </row>
    <row r="15723" spans="1:9" x14ac:dyDescent="0.2">
      <c r="A15723" s="518" t="s">
        <v>322</v>
      </c>
      <c r="B15723" s="518">
        <v>763649</v>
      </c>
      <c r="C15723" s="518" t="s">
        <v>2660</v>
      </c>
      <c r="D15723" s="518" t="s">
        <v>7998</v>
      </c>
      <c r="E15723" s="859">
        <v>18</v>
      </c>
      <c r="F15723" s="859">
        <v>11</v>
      </c>
      <c r="G15723" s="518" t="s">
        <v>122</v>
      </c>
      <c r="H15723" s="518" t="s">
        <v>322</v>
      </c>
      <c r="I15723" s="518">
        <v>777276</v>
      </c>
    </row>
    <row r="15724" spans="1:9" x14ac:dyDescent="0.2">
      <c r="A15724" s="518" t="s">
        <v>322</v>
      </c>
      <c r="B15724" s="518">
        <v>763656</v>
      </c>
      <c r="C15724" s="518" t="s">
        <v>2660</v>
      </c>
      <c r="D15724" s="518" t="s">
        <v>7999</v>
      </c>
      <c r="E15724" s="859">
        <v>31</v>
      </c>
      <c r="F15724" s="859">
        <v>27</v>
      </c>
      <c r="G15724" s="518" t="s">
        <v>122</v>
      </c>
      <c r="H15724" s="518" t="s">
        <v>322</v>
      </c>
      <c r="I15724" s="518">
        <v>763656</v>
      </c>
    </row>
    <row r="15725" spans="1:9" x14ac:dyDescent="0.2">
      <c r="A15725" s="518" t="s">
        <v>322</v>
      </c>
      <c r="B15725" s="518">
        <v>763664</v>
      </c>
      <c r="C15725" s="518" t="s">
        <v>2660</v>
      </c>
      <c r="D15725" s="518" t="s">
        <v>1845</v>
      </c>
      <c r="E15725" s="859">
        <v>32</v>
      </c>
      <c r="F15725" s="859">
        <v>26</v>
      </c>
      <c r="G15725" s="518" t="s">
        <v>122</v>
      </c>
      <c r="H15725" s="518" t="s">
        <v>322</v>
      </c>
      <c r="I15725" s="518">
        <v>763664</v>
      </c>
    </row>
    <row r="15726" spans="1:9" x14ac:dyDescent="0.2">
      <c r="A15726" s="518" t="s">
        <v>322</v>
      </c>
      <c r="B15726" s="518">
        <v>763672</v>
      </c>
      <c r="C15726" s="518" t="s">
        <v>2660</v>
      </c>
      <c r="D15726" s="518" t="s">
        <v>1291</v>
      </c>
      <c r="E15726" s="859">
        <v>28</v>
      </c>
      <c r="F15726" s="859">
        <v>15</v>
      </c>
      <c r="G15726" s="518" t="s">
        <v>122</v>
      </c>
      <c r="H15726" s="518" t="s">
        <v>322</v>
      </c>
      <c r="I15726" s="518">
        <v>763672</v>
      </c>
    </row>
    <row r="15727" spans="1:9" x14ac:dyDescent="0.2">
      <c r="A15727" s="518" t="s">
        <v>322</v>
      </c>
      <c r="B15727" s="518">
        <v>763680</v>
      </c>
      <c r="C15727" s="518" t="s">
        <v>2660</v>
      </c>
      <c r="D15727" s="518" t="s">
        <v>8000</v>
      </c>
      <c r="E15727" s="859">
        <v>34</v>
      </c>
      <c r="F15727" s="859">
        <v>34</v>
      </c>
      <c r="G15727" s="518" t="s">
        <v>122</v>
      </c>
      <c r="H15727" s="518" t="s">
        <v>322</v>
      </c>
      <c r="I15727" s="518">
        <v>763680</v>
      </c>
    </row>
    <row r="15728" spans="1:9" x14ac:dyDescent="0.2">
      <c r="A15728" s="518" t="s">
        <v>322</v>
      </c>
      <c r="B15728" s="518">
        <v>763698</v>
      </c>
      <c r="C15728" s="518" t="s">
        <v>2660</v>
      </c>
      <c r="D15728" s="518" t="s">
        <v>8001</v>
      </c>
      <c r="E15728" s="859">
        <v>30</v>
      </c>
      <c r="F15728" s="859">
        <v>27</v>
      </c>
      <c r="G15728" s="518" t="s">
        <v>122</v>
      </c>
      <c r="H15728" s="518" t="s">
        <v>322</v>
      </c>
      <c r="I15728" s="518">
        <v>763698</v>
      </c>
    </row>
    <row r="15729" spans="1:9" x14ac:dyDescent="0.2">
      <c r="A15729" s="518" t="s">
        <v>322</v>
      </c>
      <c r="B15729" s="518">
        <v>763706</v>
      </c>
      <c r="C15729" s="518" t="s">
        <v>2660</v>
      </c>
      <c r="D15729" s="518" t="s">
        <v>8002</v>
      </c>
      <c r="E15729" s="859">
        <v>28</v>
      </c>
      <c r="F15729" s="859">
        <v>15</v>
      </c>
      <c r="G15729" s="518" t="s">
        <v>122</v>
      </c>
      <c r="H15729" s="518" t="s">
        <v>322</v>
      </c>
      <c r="I15729" s="518">
        <v>207589</v>
      </c>
    </row>
    <row r="15730" spans="1:9" x14ac:dyDescent="0.2">
      <c r="A15730" s="518" t="s">
        <v>322</v>
      </c>
      <c r="B15730" s="518">
        <v>763714</v>
      </c>
      <c r="C15730" s="518" t="s">
        <v>2660</v>
      </c>
      <c r="D15730" s="518" t="s">
        <v>8003</v>
      </c>
      <c r="E15730" s="859">
        <v>29</v>
      </c>
      <c r="F15730" s="859">
        <v>24</v>
      </c>
      <c r="G15730" s="518" t="s">
        <v>122</v>
      </c>
      <c r="H15730" s="518" t="s">
        <v>322</v>
      </c>
      <c r="I15730" s="518">
        <v>763714</v>
      </c>
    </row>
    <row r="15731" spans="1:9" x14ac:dyDescent="0.2">
      <c r="A15731" s="518" t="s">
        <v>347</v>
      </c>
      <c r="B15731" s="518">
        <v>763771</v>
      </c>
      <c r="C15731" s="518" t="s">
        <v>2660</v>
      </c>
      <c r="D15731" s="518" t="s">
        <v>950</v>
      </c>
      <c r="E15731" s="859">
        <v>18</v>
      </c>
      <c r="F15731" s="859">
        <v>14</v>
      </c>
      <c r="G15731" s="518" t="s">
        <v>122</v>
      </c>
      <c r="H15731" s="518" t="s">
        <v>347</v>
      </c>
      <c r="I15731" s="518">
        <v>763771</v>
      </c>
    </row>
    <row r="15732" spans="1:9" x14ac:dyDescent="0.2">
      <c r="A15732" s="518" t="s">
        <v>347</v>
      </c>
      <c r="B15732" s="518">
        <v>763797</v>
      </c>
      <c r="C15732" s="518" t="s">
        <v>2660</v>
      </c>
      <c r="D15732" s="518" t="s">
        <v>669</v>
      </c>
      <c r="E15732" s="859">
        <v>23</v>
      </c>
      <c r="F15732" s="859">
        <v>6</v>
      </c>
      <c r="G15732" s="518" t="s">
        <v>122</v>
      </c>
      <c r="H15732" s="518" t="s">
        <v>347</v>
      </c>
      <c r="I15732" s="518">
        <v>763797</v>
      </c>
    </row>
    <row r="15733" spans="1:9" x14ac:dyDescent="0.2">
      <c r="A15733" s="518" t="s">
        <v>149</v>
      </c>
      <c r="B15733" s="518">
        <v>763839</v>
      </c>
      <c r="C15733" s="518" t="s">
        <v>2660</v>
      </c>
      <c r="D15733" s="518" t="s">
        <v>6664</v>
      </c>
      <c r="E15733" s="859">
        <v>35</v>
      </c>
      <c r="F15733" s="859">
        <v>0</v>
      </c>
      <c r="G15733" s="518" t="s">
        <v>122</v>
      </c>
      <c r="H15733" s="518" t="s">
        <v>149</v>
      </c>
      <c r="I15733" s="518">
        <v>763839</v>
      </c>
    </row>
    <row r="15734" spans="1:9" x14ac:dyDescent="0.2">
      <c r="A15734" s="518" t="s">
        <v>149</v>
      </c>
      <c r="B15734" s="518">
        <v>763847</v>
      </c>
      <c r="C15734" s="518" t="s">
        <v>2660</v>
      </c>
      <c r="D15734" s="518" t="s">
        <v>1552</v>
      </c>
      <c r="E15734" s="859">
        <v>28</v>
      </c>
      <c r="F15734" s="859">
        <v>0</v>
      </c>
      <c r="G15734" s="518" t="s">
        <v>122</v>
      </c>
      <c r="H15734" s="518" t="s">
        <v>149</v>
      </c>
      <c r="I15734" s="518">
        <v>763847</v>
      </c>
    </row>
    <row r="15735" spans="1:9" x14ac:dyDescent="0.2">
      <c r="A15735" s="518" t="s">
        <v>149</v>
      </c>
      <c r="B15735" s="518">
        <v>763854</v>
      </c>
      <c r="C15735" s="518" t="s">
        <v>2660</v>
      </c>
      <c r="D15735" s="518" t="s">
        <v>738</v>
      </c>
      <c r="E15735" s="859">
        <v>35</v>
      </c>
      <c r="F15735" s="859">
        <v>0</v>
      </c>
      <c r="G15735" s="518" t="s">
        <v>122</v>
      </c>
      <c r="H15735" s="518" t="s">
        <v>149</v>
      </c>
      <c r="I15735" s="518">
        <v>763854</v>
      </c>
    </row>
    <row r="15736" spans="1:9" x14ac:dyDescent="0.2">
      <c r="A15736" s="518" t="s">
        <v>149</v>
      </c>
      <c r="B15736" s="518">
        <v>763870</v>
      </c>
      <c r="C15736" s="518" t="s">
        <v>2660</v>
      </c>
      <c r="D15736" s="518" t="s">
        <v>1136</v>
      </c>
      <c r="E15736" s="859">
        <v>27</v>
      </c>
      <c r="F15736" s="859">
        <v>0</v>
      </c>
      <c r="G15736" s="518" t="s">
        <v>122</v>
      </c>
      <c r="H15736" s="518" t="s">
        <v>149</v>
      </c>
      <c r="I15736" s="518">
        <v>763870</v>
      </c>
    </row>
    <row r="15737" spans="1:9" x14ac:dyDescent="0.2">
      <c r="A15737" s="518" t="s">
        <v>149</v>
      </c>
      <c r="B15737" s="518">
        <v>763888</v>
      </c>
      <c r="C15737" s="518" t="s">
        <v>2660</v>
      </c>
      <c r="D15737" s="518" t="s">
        <v>666</v>
      </c>
      <c r="E15737" s="859">
        <v>23</v>
      </c>
      <c r="F15737" s="859">
        <v>0</v>
      </c>
      <c r="G15737" s="518" t="s">
        <v>122</v>
      </c>
      <c r="H15737" s="518" t="s">
        <v>149</v>
      </c>
      <c r="I15737" s="518">
        <v>763888</v>
      </c>
    </row>
    <row r="15738" spans="1:9" x14ac:dyDescent="0.2">
      <c r="A15738" s="518" t="s">
        <v>179</v>
      </c>
      <c r="B15738" s="518">
        <v>763896</v>
      </c>
      <c r="C15738" s="518" t="s">
        <v>2660</v>
      </c>
      <c r="D15738" s="518" t="s">
        <v>3434</v>
      </c>
      <c r="E15738" s="859">
        <v>35</v>
      </c>
      <c r="F15738" s="859">
        <v>0</v>
      </c>
      <c r="G15738" s="518" t="s">
        <v>128</v>
      </c>
      <c r="H15738" s="518" t="s">
        <v>179</v>
      </c>
      <c r="I15738" s="518">
        <v>763896</v>
      </c>
    </row>
    <row r="15739" spans="1:9" x14ac:dyDescent="0.2">
      <c r="A15739" s="518" t="s">
        <v>149</v>
      </c>
      <c r="B15739" s="518">
        <v>763904</v>
      </c>
      <c r="C15739" s="518" t="s">
        <v>2660</v>
      </c>
      <c r="D15739" s="518" t="s">
        <v>816</v>
      </c>
      <c r="E15739" s="859">
        <v>24</v>
      </c>
      <c r="F15739" s="859">
        <v>0</v>
      </c>
      <c r="G15739" s="518" t="s">
        <v>122</v>
      </c>
      <c r="H15739" s="518" t="s">
        <v>149</v>
      </c>
      <c r="I15739" s="518">
        <v>763904</v>
      </c>
    </row>
    <row r="15740" spans="1:9" x14ac:dyDescent="0.2">
      <c r="A15740" s="518" t="s">
        <v>149</v>
      </c>
      <c r="B15740" s="518">
        <v>763920</v>
      </c>
      <c r="C15740" s="518" t="s">
        <v>2660</v>
      </c>
      <c r="D15740" s="518" t="s">
        <v>876</v>
      </c>
      <c r="E15740" s="859">
        <v>32</v>
      </c>
      <c r="F15740" s="859">
        <v>0</v>
      </c>
      <c r="G15740" s="518" t="s">
        <v>122</v>
      </c>
      <c r="H15740" s="518" t="s">
        <v>149</v>
      </c>
      <c r="I15740" s="518">
        <v>763920</v>
      </c>
    </row>
    <row r="15741" spans="1:9" x14ac:dyDescent="0.2">
      <c r="A15741" s="518" t="s">
        <v>149</v>
      </c>
      <c r="B15741" s="518">
        <v>763938</v>
      </c>
      <c r="C15741" s="518" t="s">
        <v>2660</v>
      </c>
      <c r="D15741" s="518" t="s">
        <v>743</v>
      </c>
      <c r="E15741" s="859">
        <v>36</v>
      </c>
      <c r="F15741" s="859">
        <v>0</v>
      </c>
      <c r="G15741" s="518" t="s">
        <v>122</v>
      </c>
      <c r="H15741" s="518" t="s">
        <v>149</v>
      </c>
      <c r="I15741" s="518">
        <v>763938</v>
      </c>
    </row>
    <row r="15742" spans="1:9" x14ac:dyDescent="0.2">
      <c r="A15742" s="518" t="s">
        <v>364</v>
      </c>
      <c r="B15742" s="518">
        <v>763979</v>
      </c>
      <c r="C15742" s="518" t="s">
        <v>2660</v>
      </c>
      <c r="D15742" s="518" t="s">
        <v>7448</v>
      </c>
      <c r="E15742" s="859">
        <v>33</v>
      </c>
      <c r="F15742" s="859">
        <v>0</v>
      </c>
      <c r="G15742" s="518" t="s">
        <v>122</v>
      </c>
      <c r="H15742" s="518" t="s">
        <v>364</v>
      </c>
      <c r="I15742" s="518">
        <v>763979</v>
      </c>
    </row>
    <row r="15743" spans="1:9" x14ac:dyDescent="0.2">
      <c r="A15743" s="518" t="s">
        <v>152</v>
      </c>
      <c r="B15743" s="518">
        <v>763987</v>
      </c>
      <c r="C15743" s="518" t="s">
        <v>2660</v>
      </c>
      <c r="D15743" s="518" t="s">
        <v>667</v>
      </c>
      <c r="E15743" s="859">
        <v>31</v>
      </c>
      <c r="F15743" s="859">
        <v>20</v>
      </c>
      <c r="G15743" s="518" t="s">
        <v>122</v>
      </c>
      <c r="H15743" s="518" t="s">
        <v>152</v>
      </c>
      <c r="I15743" s="518">
        <v>763987</v>
      </c>
    </row>
    <row r="15744" spans="1:9" x14ac:dyDescent="0.2">
      <c r="A15744" s="518" t="s">
        <v>152</v>
      </c>
      <c r="B15744" s="518">
        <v>763995</v>
      </c>
      <c r="C15744" s="518" t="s">
        <v>2660</v>
      </c>
      <c r="D15744" s="518" t="s">
        <v>2729</v>
      </c>
      <c r="E15744" s="859">
        <v>28</v>
      </c>
      <c r="F15744" s="859">
        <v>27</v>
      </c>
      <c r="G15744" s="518" t="s">
        <v>122</v>
      </c>
      <c r="H15744" s="518" t="s">
        <v>152</v>
      </c>
      <c r="I15744" s="518">
        <v>763995</v>
      </c>
    </row>
    <row r="15745" spans="1:9" x14ac:dyDescent="0.2">
      <c r="A15745" s="518" t="s">
        <v>211</v>
      </c>
      <c r="B15745" s="518">
        <v>764001</v>
      </c>
      <c r="C15745" s="518" t="s">
        <v>2660</v>
      </c>
      <c r="D15745" s="518" t="s">
        <v>1913</v>
      </c>
      <c r="E15745" s="859">
        <v>25</v>
      </c>
      <c r="F15745" s="859">
        <v>21</v>
      </c>
      <c r="G15745" s="518" t="s">
        <v>122</v>
      </c>
      <c r="H15745" s="518" t="s">
        <v>211</v>
      </c>
      <c r="I15745" s="518">
        <v>764001</v>
      </c>
    </row>
    <row r="15746" spans="1:9" x14ac:dyDescent="0.2">
      <c r="A15746" s="518" t="s">
        <v>220</v>
      </c>
      <c r="B15746" s="518">
        <v>764019</v>
      </c>
      <c r="C15746" s="518" t="s">
        <v>2660</v>
      </c>
      <c r="D15746" s="518" t="s">
        <v>822</v>
      </c>
      <c r="E15746" s="859">
        <v>20</v>
      </c>
      <c r="F15746" s="859">
        <v>0</v>
      </c>
      <c r="G15746" s="518" t="s">
        <v>122</v>
      </c>
      <c r="H15746" s="518" t="s">
        <v>220</v>
      </c>
      <c r="I15746" s="518">
        <v>764019</v>
      </c>
    </row>
    <row r="15747" spans="1:9" x14ac:dyDescent="0.2">
      <c r="A15747" s="518" t="s">
        <v>146</v>
      </c>
      <c r="B15747" s="518">
        <v>764035</v>
      </c>
      <c r="C15747" s="518" t="s">
        <v>2660</v>
      </c>
      <c r="D15747" s="518" t="s">
        <v>4897</v>
      </c>
      <c r="E15747" s="859">
        <v>30</v>
      </c>
      <c r="F15747" s="859">
        <v>0</v>
      </c>
      <c r="G15747" s="518" t="s">
        <v>122</v>
      </c>
      <c r="H15747" s="518" t="s">
        <v>146</v>
      </c>
      <c r="I15747" s="518">
        <v>764035</v>
      </c>
    </row>
    <row r="15748" spans="1:9" x14ac:dyDescent="0.2">
      <c r="A15748" s="518" t="s">
        <v>360</v>
      </c>
      <c r="B15748" s="518">
        <v>764092</v>
      </c>
      <c r="C15748" s="518" t="s">
        <v>2660</v>
      </c>
      <c r="D15748" s="518" t="s">
        <v>950</v>
      </c>
      <c r="E15748" s="859">
        <v>32</v>
      </c>
      <c r="F15748" s="859">
        <v>32</v>
      </c>
      <c r="G15748" s="518" t="s">
        <v>122</v>
      </c>
      <c r="H15748" s="518" t="s">
        <v>360</v>
      </c>
      <c r="I15748" s="518">
        <v>764092</v>
      </c>
    </row>
    <row r="15749" spans="1:9" x14ac:dyDescent="0.2">
      <c r="A15749" s="518" t="s">
        <v>360</v>
      </c>
      <c r="B15749" s="518">
        <v>764100</v>
      </c>
      <c r="C15749" s="518" t="s">
        <v>2660</v>
      </c>
      <c r="D15749" s="518" t="s">
        <v>680</v>
      </c>
      <c r="E15749" s="859">
        <v>33</v>
      </c>
      <c r="F15749" s="859">
        <v>31</v>
      </c>
      <c r="G15749" s="518" t="s">
        <v>122</v>
      </c>
      <c r="H15749" s="518" t="s">
        <v>360</v>
      </c>
      <c r="I15749" s="518">
        <v>764100</v>
      </c>
    </row>
    <row r="15750" spans="1:9" x14ac:dyDescent="0.2">
      <c r="A15750" s="518" t="s">
        <v>360</v>
      </c>
      <c r="B15750" s="518">
        <v>764118</v>
      </c>
      <c r="C15750" s="518" t="s">
        <v>2660</v>
      </c>
      <c r="D15750" s="518" t="s">
        <v>891</v>
      </c>
      <c r="E15750" s="859">
        <v>28</v>
      </c>
      <c r="F15750" s="859">
        <v>28</v>
      </c>
      <c r="G15750" s="518" t="s">
        <v>122</v>
      </c>
      <c r="H15750" s="518" t="s">
        <v>360</v>
      </c>
      <c r="I15750" s="518">
        <v>764118</v>
      </c>
    </row>
    <row r="15751" spans="1:9" x14ac:dyDescent="0.2">
      <c r="A15751" s="518" t="s">
        <v>292</v>
      </c>
      <c r="B15751" s="518">
        <v>764142</v>
      </c>
      <c r="C15751" s="518" t="s">
        <v>2660</v>
      </c>
      <c r="D15751" s="518" t="s">
        <v>2066</v>
      </c>
      <c r="E15751" s="859">
        <v>20</v>
      </c>
      <c r="F15751" s="859">
        <v>0</v>
      </c>
      <c r="G15751" s="518" t="s">
        <v>128</v>
      </c>
      <c r="H15751" s="518" t="s">
        <v>292</v>
      </c>
      <c r="I15751" s="518">
        <v>764142</v>
      </c>
    </row>
    <row r="15752" spans="1:9" x14ac:dyDescent="0.2">
      <c r="A15752" s="518" t="s">
        <v>232</v>
      </c>
      <c r="B15752" s="518">
        <v>764159</v>
      </c>
      <c r="C15752" s="518" t="s">
        <v>2660</v>
      </c>
      <c r="D15752" s="518" t="s">
        <v>7851</v>
      </c>
      <c r="E15752" s="859">
        <v>15</v>
      </c>
      <c r="F15752" s="859">
        <v>15</v>
      </c>
      <c r="G15752" s="518" t="s">
        <v>122</v>
      </c>
      <c r="H15752" s="518" t="s">
        <v>232</v>
      </c>
      <c r="I15752" s="518">
        <v>764159</v>
      </c>
    </row>
    <row r="15753" spans="1:9" x14ac:dyDescent="0.2">
      <c r="A15753" s="518" t="s">
        <v>179</v>
      </c>
      <c r="B15753" s="518">
        <v>764167</v>
      </c>
      <c r="C15753" s="518" t="s">
        <v>2660</v>
      </c>
      <c r="D15753" s="518" t="s">
        <v>7630</v>
      </c>
      <c r="E15753" s="859">
        <v>25</v>
      </c>
      <c r="F15753" s="859">
        <v>25</v>
      </c>
      <c r="G15753" s="518" t="s">
        <v>122</v>
      </c>
      <c r="H15753" s="518" t="s">
        <v>179</v>
      </c>
      <c r="I15753" s="518">
        <v>764167</v>
      </c>
    </row>
    <row r="15754" spans="1:9" x14ac:dyDescent="0.2">
      <c r="A15754" s="518" t="s">
        <v>372</v>
      </c>
      <c r="B15754" s="518">
        <v>764175</v>
      </c>
      <c r="C15754" s="518" t="s">
        <v>2660</v>
      </c>
      <c r="D15754" s="518" t="s">
        <v>9940</v>
      </c>
      <c r="E15754" s="859">
        <v>33</v>
      </c>
      <c r="F15754" s="859">
        <v>0</v>
      </c>
      <c r="G15754" s="518" t="s">
        <v>122</v>
      </c>
      <c r="H15754" s="518" t="s">
        <v>372</v>
      </c>
      <c r="I15754" s="518">
        <v>764175</v>
      </c>
    </row>
    <row r="15755" spans="1:9" x14ac:dyDescent="0.2">
      <c r="A15755" s="518" t="s">
        <v>372</v>
      </c>
      <c r="B15755" s="518">
        <v>764191</v>
      </c>
      <c r="C15755" s="518" t="s">
        <v>2660</v>
      </c>
      <c r="D15755" s="518" t="s">
        <v>9941</v>
      </c>
      <c r="E15755" s="859">
        <v>35</v>
      </c>
      <c r="F15755" s="859">
        <v>0</v>
      </c>
      <c r="G15755" s="518" t="s">
        <v>122</v>
      </c>
      <c r="H15755" s="518" t="s">
        <v>372</v>
      </c>
      <c r="I15755" s="518">
        <v>764191</v>
      </c>
    </row>
    <row r="15756" spans="1:9" x14ac:dyDescent="0.2">
      <c r="A15756" s="518" t="s">
        <v>372</v>
      </c>
      <c r="B15756" s="518">
        <v>764209</v>
      </c>
      <c r="C15756" s="518" t="s">
        <v>2660</v>
      </c>
      <c r="D15756" s="518" t="s">
        <v>7472</v>
      </c>
      <c r="E15756" s="859">
        <v>31</v>
      </c>
      <c r="F15756" s="859">
        <v>0</v>
      </c>
      <c r="G15756" s="518" t="s">
        <v>122</v>
      </c>
      <c r="H15756" s="518" t="s">
        <v>372</v>
      </c>
      <c r="I15756" s="518">
        <v>764209</v>
      </c>
    </row>
    <row r="15757" spans="1:9" x14ac:dyDescent="0.2">
      <c r="A15757" s="518" t="s">
        <v>237</v>
      </c>
      <c r="B15757" s="518">
        <v>764241</v>
      </c>
      <c r="C15757" s="518" t="s">
        <v>2660</v>
      </c>
      <c r="D15757" s="518" t="s">
        <v>7739</v>
      </c>
      <c r="E15757" s="859">
        <v>19</v>
      </c>
      <c r="F15757" s="859">
        <v>19</v>
      </c>
      <c r="G15757" s="518" t="s">
        <v>128</v>
      </c>
      <c r="H15757" s="518" t="s">
        <v>237</v>
      </c>
      <c r="I15757" s="518">
        <v>764241</v>
      </c>
    </row>
    <row r="15758" spans="1:9" x14ac:dyDescent="0.2">
      <c r="A15758" s="518" t="s">
        <v>372</v>
      </c>
      <c r="B15758" s="518">
        <v>764258</v>
      </c>
      <c r="C15758" s="518" t="s">
        <v>2660</v>
      </c>
      <c r="D15758" s="518" t="s">
        <v>7257</v>
      </c>
      <c r="E15758" s="859">
        <v>35</v>
      </c>
      <c r="F15758" s="859">
        <v>0</v>
      </c>
      <c r="G15758" s="518" t="s">
        <v>122</v>
      </c>
      <c r="H15758" s="518" t="s">
        <v>372</v>
      </c>
      <c r="I15758" s="518">
        <v>764258</v>
      </c>
    </row>
    <row r="15759" spans="1:9" x14ac:dyDescent="0.2">
      <c r="A15759" s="518" t="s">
        <v>372</v>
      </c>
      <c r="B15759" s="518">
        <v>764266</v>
      </c>
      <c r="C15759" s="518" t="s">
        <v>2660</v>
      </c>
      <c r="D15759" s="518" t="s">
        <v>7473</v>
      </c>
      <c r="E15759" s="859">
        <v>26</v>
      </c>
      <c r="F15759" s="859">
        <v>0</v>
      </c>
      <c r="G15759" s="518" t="s">
        <v>122</v>
      </c>
      <c r="H15759" s="518" t="s">
        <v>372</v>
      </c>
      <c r="I15759" s="518">
        <v>764266</v>
      </c>
    </row>
    <row r="15760" spans="1:9" x14ac:dyDescent="0.2">
      <c r="A15760" s="518" t="s">
        <v>169</v>
      </c>
      <c r="B15760" s="518">
        <v>764274</v>
      </c>
      <c r="C15760" s="518" t="s">
        <v>2660</v>
      </c>
      <c r="D15760" s="518" t="s">
        <v>7616</v>
      </c>
      <c r="E15760" s="859">
        <v>14</v>
      </c>
      <c r="F15760" s="859">
        <v>13</v>
      </c>
      <c r="G15760" s="518" t="s">
        <v>122</v>
      </c>
      <c r="H15760" s="518" t="s">
        <v>169</v>
      </c>
      <c r="I15760" s="518">
        <v>654780</v>
      </c>
    </row>
    <row r="15761" spans="1:9" x14ac:dyDescent="0.2">
      <c r="A15761" s="518" t="s">
        <v>239</v>
      </c>
      <c r="B15761" s="518">
        <v>764282</v>
      </c>
      <c r="C15761" s="518" t="s">
        <v>2660</v>
      </c>
      <c r="D15761" s="518" t="s">
        <v>7543</v>
      </c>
      <c r="E15761" s="859">
        <v>35</v>
      </c>
      <c r="F15761" s="859">
        <v>33</v>
      </c>
      <c r="G15761" s="518" t="s">
        <v>122</v>
      </c>
      <c r="H15761" s="518" t="s">
        <v>239</v>
      </c>
      <c r="I15761" s="518">
        <v>764282</v>
      </c>
    </row>
    <row r="15762" spans="1:9" x14ac:dyDescent="0.2">
      <c r="A15762" s="518" t="s">
        <v>239</v>
      </c>
      <c r="B15762" s="518">
        <v>764308</v>
      </c>
      <c r="C15762" s="518" t="s">
        <v>2660</v>
      </c>
      <c r="D15762" s="518" t="s">
        <v>7544</v>
      </c>
      <c r="E15762" s="859">
        <v>30</v>
      </c>
      <c r="F15762" s="859">
        <v>24</v>
      </c>
      <c r="G15762" s="518" t="s">
        <v>122</v>
      </c>
      <c r="H15762" s="518" t="s">
        <v>239</v>
      </c>
      <c r="I15762" s="518">
        <v>764308</v>
      </c>
    </row>
    <row r="15763" spans="1:9" x14ac:dyDescent="0.2">
      <c r="A15763" s="518" t="s">
        <v>239</v>
      </c>
      <c r="B15763" s="518">
        <v>764316</v>
      </c>
      <c r="C15763" s="518" t="s">
        <v>2660</v>
      </c>
      <c r="D15763" s="518" t="s">
        <v>9942</v>
      </c>
      <c r="E15763" s="859">
        <v>22</v>
      </c>
      <c r="F15763" s="859">
        <v>19</v>
      </c>
      <c r="G15763" s="518" t="s">
        <v>122</v>
      </c>
      <c r="H15763" s="518" t="s">
        <v>239</v>
      </c>
      <c r="I15763" s="518">
        <v>764316</v>
      </c>
    </row>
    <row r="15764" spans="1:9" x14ac:dyDescent="0.2">
      <c r="A15764" s="518" t="s">
        <v>239</v>
      </c>
      <c r="B15764" s="518">
        <v>764324</v>
      </c>
      <c r="C15764" s="518" t="s">
        <v>2660</v>
      </c>
      <c r="D15764" s="518" t="s">
        <v>9943</v>
      </c>
      <c r="E15764" s="859">
        <v>26</v>
      </c>
      <c r="F15764" s="859">
        <v>26</v>
      </c>
      <c r="G15764" s="518" t="s">
        <v>122</v>
      </c>
      <c r="H15764" s="518" t="s">
        <v>239</v>
      </c>
      <c r="I15764" s="518">
        <v>764324</v>
      </c>
    </row>
    <row r="15765" spans="1:9" x14ac:dyDescent="0.2">
      <c r="A15765" s="518" t="s">
        <v>239</v>
      </c>
      <c r="B15765" s="518">
        <v>764332</v>
      </c>
      <c r="C15765" s="518" t="s">
        <v>2660</v>
      </c>
      <c r="D15765" s="518" t="s">
        <v>734</v>
      </c>
      <c r="E15765" s="859">
        <v>31</v>
      </c>
      <c r="F15765" s="859">
        <v>28</v>
      </c>
      <c r="G15765" s="518" t="s">
        <v>122</v>
      </c>
      <c r="H15765" s="518" t="s">
        <v>239</v>
      </c>
      <c r="I15765" s="518">
        <v>764332</v>
      </c>
    </row>
    <row r="15766" spans="1:9" x14ac:dyDescent="0.2">
      <c r="A15766" s="518" t="s">
        <v>179</v>
      </c>
      <c r="B15766" s="518">
        <v>764373</v>
      </c>
      <c r="C15766" s="518" t="s">
        <v>2660</v>
      </c>
      <c r="D15766" s="518" t="s">
        <v>507</v>
      </c>
      <c r="E15766" s="859">
        <v>32</v>
      </c>
      <c r="F15766" s="859">
        <v>32</v>
      </c>
      <c r="G15766" s="518" t="s">
        <v>122</v>
      </c>
      <c r="H15766" s="518" t="s">
        <v>179</v>
      </c>
      <c r="I15766" s="518">
        <v>764373</v>
      </c>
    </row>
    <row r="15767" spans="1:9" x14ac:dyDescent="0.2">
      <c r="A15767" s="518" t="s">
        <v>239</v>
      </c>
      <c r="B15767" s="518">
        <v>764381</v>
      </c>
      <c r="C15767" s="518" t="s">
        <v>2660</v>
      </c>
      <c r="D15767" s="518" t="s">
        <v>7545</v>
      </c>
      <c r="E15767" s="859">
        <v>30</v>
      </c>
      <c r="F15767" s="859">
        <v>26</v>
      </c>
      <c r="G15767" s="518" t="s">
        <v>122</v>
      </c>
      <c r="H15767" s="518" t="s">
        <v>239</v>
      </c>
      <c r="I15767" s="518">
        <v>764381</v>
      </c>
    </row>
    <row r="15768" spans="1:9" x14ac:dyDescent="0.2">
      <c r="A15768" s="518" t="s">
        <v>179</v>
      </c>
      <c r="B15768" s="518">
        <v>764399</v>
      </c>
      <c r="C15768" s="518" t="s">
        <v>2660</v>
      </c>
      <c r="D15768" s="518" t="s">
        <v>666</v>
      </c>
      <c r="E15768" s="859">
        <v>35</v>
      </c>
      <c r="F15768" s="859">
        <v>35</v>
      </c>
      <c r="G15768" s="518" t="s">
        <v>122</v>
      </c>
      <c r="H15768" s="518" t="s">
        <v>179</v>
      </c>
      <c r="I15768" s="518">
        <v>764399</v>
      </c>
    </row>
    <row r="15769" spans="1:9" x14ac:dyDescent="0.2">
      <c r="A15769" s="518" t="s">
        <v>179</v>
      </c>
      <c r="B15769" s="518">
        <v>764407</v>
      </c>
      <c r="C15769" s="518" t="s">
        <v>2660</v>
      </c>
      <c r="D15769" s="518" t="s">
        <v>941</v>
      </c>
      <c r="E15769" s="859">
        <v>21</v>
      </c>
      <c r="F15769" s="859">
        <v>21</v>
      </c>
      <c r="G15769" s="518" t="s">
        <v>122</v>
      </c>
      <c r="H15769" s="518" t="s">
        <v>179</v>
      </c>
      <c r="I15769" s="518">
        <v>764407</v>
      </c>
    </row>
    <row r="15770" spans="1:9" x14ac:dyDescent="0.2">
      <c r="A15770" s="518" t="s">
        <v>203</v>
      </c>
      <c r="B15770" s="518">
        <v>764415</v>
      </c>
      <c r="C15770" s="518" t="s">
        <v>2660</v>
      </c>
      <c r="D15770" s="518" t="s">
        <v>611</v>
      </c>
      <c r="E15770" s="859">
        <v>33</v>
      </c>
      <c r="F15770" s="859">
        <v>0</v>
      </c>
      <c r="G15770" s="518" t="s">
        <v>122</v>
      </c>
      <c r="H15770" s="518" t="s">
        <v>203</v>
      </c>
      <c r="I15770" s="518">
        <v>764415</v>
      </c>
    </row>
    <row r="15771" spans="1:9" x14ac:dyDescent="0.2">
      <c r="A15771" s="518" t="s">
        <v>371</v>
      </c>
      <c r="B15771" s="518">
        <v>764480</v>
      </c>
      <c r="C15771" s="518" t="s">
        <v>2660</v>
      </c>
      <c r="D15771" s="518" t="s">
        <v>7911</v>
      </c>
      <c r="E15771" s="859">
        <v>18</v>
      </c>
      <c r="F15771" s="859">
        <v>11</v>
      </c>
      <c r="G15771" s="518" t="s">
        <v>122</v>
      </c>
      <c r="H15771" s="518" t="s">
        <v>371</v>
      </c>
      <c r="I15771" s="518">
        <v>794669</v>
      </c>
    </row>
    <row r="15772" spans="1:9" x14ac:dyDescent="0.2">
      <c r="A15772" s="518" t="s">
        <v>371</v>
      </c>
      <c r="B15772" s="518">
        <v>764498</v>
      </c>
      <c r="C15772" s="518" t="s">
        <v>2660</v>
      </c>
      <c r="D15772" s="518" t="s">
        <v>7912</v>
      </c>
      <c r="E15772" s="859">
        <v>32</v>
      </c>
      <c r="F15772" s="859">
        <v>32</v>
      </c>
      <c r="G15772" s="518" t="s">
        <v>122</v>
      </c>
      <c r="H15772" s="518" t="s">
        <v>371</v>
      </c>
      <c r="I15772" s="518">
        <v>764498</v>
      </c>
    </row>
    <row r="15773" spans="1:9" x14ac:dyDescent="0.2">
      <c r="A15773" s="518" t="s">
        <v>178</v>
      </c>
      <c r="B15773" s="518">
        <v>764555</v>
      </c>
      <c r="C15773" s="518" t="s">
        <v>2660</v>
      </c>
      <c r="D15773" s="518" t="s">
        <v>3961</v>
      </c>
      <c r="E15773" s="859">
        <v>32</v>
      </c>
      <c r="F15773" s="859">
        <v>30</v>
      </c>
      <c r="G15773" s="518" t="s">
        <v>122</v>
      </c>
      <c r="H15773" s="518" t="s">
        <v>178</v>
      </c>
      <c r="I15773" s="518">
        <v>764555</v>
      </c>
    </row>
    <row r="15774" spans="1:9" x14ac:dyDescent="0.2">
      <c r="A15774" s="518" t="s">
        <v>178</v>
      </c>
      <c r="B15774" s="518">
        <v>764563</v>
      </c>
      <c r="C15774" s="518" t="s">
        <v>2660</v>
      </c>
      <c r="D15774" s="518" t="s">
        <v>1565</v>
      </c>
      <c r="E15774" s="859">
        <v>32</v>
      </c>
      <c r="F15774" s="859">
        <v>32</v>
      </c>
      <c r="G15774" s="518" t="s">
        <v>122</v>
      </c>
      <c r="H15774" s="518" t="s">
        <v>178</v>
      </c>
      <c r="I15774" s="518">
        <v>764563</v>
      </c>
    </row>
    <row r="15775" spans="1:9" x14ac:dyDescent="0.2">
      <c r="A15775" s="518" t="s">
        <v>282</v>
      </c>
      <c r="B15775" s="518">
        <v>764571</v>
      </c>
      <c r="C15775" s="518" t="s">
        <v>2660</v>
      </c>
      <c r="D15775" s="518" t="s">
        <v>3223</v>
      </c>
      <c r="E15775" s="859">
        <v>7</v>
      </c>
      <c r="F15775" s="859">
        <v>7</v>
      </c>
      <c r="G15775" s="518" t="s">
        <v>122</v>
      </c>
      <c r="H15775" s="518" t="s">
        <v>282</v>
      </c>
      <c r="I15775" s="518">
        <v>903450</v>
      </c>
    </row>
    <row r="15776" spans="1:9" x14ac:dyDescent="0.2">
      <c r="A15776" s="518" t="s">
        <v>340</v>
      </c>
      <c r="B15776" s="518">
        <v>764605</v>
      </c>
      <c r="C15776" s="518" t="s">
        <v>2660</v>
      </c>
      <c r="D15776" s="518" t="s">
        <v>7943</v>
      </c>
      <c r="E15776" s="859">
        <v>33</v>
      </c>
      <c r="F15776" s="859">
        <v>27</v>
      </c>
      <c r="G15776" s="518" t="s">
        <v>122</v>
      </c>
      <c r="H15776" s="518" t="s">
        <v>340</v>
      </c>
      <c r="I15776" s="518">
        <v>764605</v>
      </c>
    </row>
    <row r="15777" spans="1:9" x14ac:dyDescent="0.2">
      <c r="A15777" s="518" t="s">
        <v>201</v>
      </c>
      <c r="B15777" s="518">
        <v>764613</v>
      </c>
      <c r="C15777" s="518" t="s">
        <v>2660</v>
      </c>
      <c r="D15777" s="518" t="s">
        <v>1154</v>
      </c>
      <c r="E15777" s="859">
        <v>27</v>
      </c>
      <c r="F15777" s="859">
        <v>16</v>
      </c>
      <c r="G15777" s="518" t="s">
        <v>122</v>
      </c>
      <c r="H15777" s="518" t="s">
        <v>201</v>
      </c>
      <c r="I15777" s="518">
        <v>764613</v>
      </c>
    </row>
    <row r="15778" spans="1:9" x14ac:dyDescent="0.2">
      <c r="A15778" s="518" t="s">
        <v>190</v>
      </c>
      <c r="B15778" s="518">
        <v>764639</v>
      </c>
      <c r="C15778" s="518" t="s">
        <v>2660</v>
      </c>
      <c r="D15778" s="518" t="s">
        <v>1862</v>
      </c>
      <c r="E15778" s="859">
        <v>26</v>
      </c>
      <c r="F15778" s="859">
        <v>23</v>
      </c>
      <c r="G15778" s="518" t="s">
        <v>122</v>
      </c>
      <c r="H15778" s="518" t="s">
        <v>190</v>
      </c>
      <c r="I15778" s="518">
        <v>764639</v>
      </c>
    </row>
    <row r="15779" spans="1:9" x14ac:dyDescent="0.2">
      <c r="A15779" s="518" t="s">
        <v>355</v>
      </c>
      <c r="B15779" s="518">
        <v>764662</v>
      </c>
      <c r="C15779" s="518" t="s">
        <v>2660</v>
      </c>
      <c r="D15779" s="518" t="s">
        <v>1230</v>
      </c>
      <c r="E15779" s="859">
        <v>30</v>
      </c>
      <c r="F15779" s="859">
        <v>30</v>
      </c>
      <c r="G15779" s="518" t="s">
        <v>122</v>
      </c>
      <c r="H15779" s="518" t="s">
        <v>355</v>
      </c>
      <c r="I15779" s="518">
        <v>764662</v>
      </c>
    </row>
    <row r="15780" spans="1:9" x14ac:dyDescent="0.2">
      <c r="A15780" s="518" t="s">
        <v>355</v>
      </c>
      <c r="B15780" s="518">
        <v>764670</v>
      </c>
      <c r="C15780" s="518" t="s">
        <v>2660</v>
      </c>
      <c r="D15780" s="518" t="s">
        <v>1893</v>
      </c>
      <c r="E15780" s="859">
        <v>24</v>
      </c>
      <c r="F15780" s="859">
        <v>24</v>
      </c>
      <c r="G15780" s="518" t="s">
        <v>122</v>
      </c>
      <c r="H15780" s="518" t="s">
        <v>355</v>
      </c>
      <c r="I15780" s="518">
        <v>764670</v>
      </c>
    </row>
    <row r="15781" spans="1:9" x14ac:dyDescent="0.2">
      <c r="A15781" s="518" t="s">
        <v>377</v>
      </c>
      <c r="B15781" s="518">
        <v>764738</v>
      </c>
      <c r="C15781" s="518" t="s">
        <v>2660</v>
      </c>
      <c r="D15781" s="518" t="s">
        <v>8011</v>
      </c>
      <c r="E15781" s="859">
        <v>31</v>
      </c>
      <c r="F15781" s="859">
        <v>31</v>
      </c>
      <c r="G15781" s="518" t="s">
        <v>122</v>
      </c>
      <c r="H15781" s="518" t="s">
        <v>377</v>
      </c>
      <c r="I15781" s="518">
        <v>764738</v>
      </c>
    </row>
    <row r="15782" spans="1:9" x14ac:dyDescent="0.2">
      <c r="A15782" s="518" t="s">
        <v>372</v>
      </c>
      <c r="B15782" s="518">
        <v>764746</v>
      </c>
      <c r="C15782" s="518" t="s">
        <v>2660</v>
      </c>
      <c r="D15782" s="518" t="s">
        <v>9944</v>
      </c>
      <c r="E15782" s="859">
        <v>34</v>
      </c>
      <c r="F15782" s="859">
        <v>26</v>
      </c>
      <c r="G15782" s="518" t="s">
        <v>122</v>
      </c>
      <c r="H15782" s="518" t="s">
        <v>372</v>
      </c>
      <c r="I15782" s="518">
        <v>764746</v>
      </c>
    </row>
    <row r="15783" spans="1:9" x14ac:dyDescent="0.2">
      <c r="A15783" s="518" t="s">
        <v>372</v>
      </c>
      <c r="B15783" s="518">
        <v>764761</v>
      </c>
      <c r="C15783" s="518" t="s">
        <v>2660</v>
      </c>
      <c r="D15783" s="518" t="s">
        <v>7474</v>
      </c>
      <c r="E15783" s="859">
        <v>35</v>
      </c>
      <c r="F15783" s="859">
        <v>0</v>
      </c>
      <c r="G15783" s="518" t="s">
        <v>122</v>
      </c>
      <c r="H15783" s="518" t="s">
        <v>372</v>
      </c>
      <c r="I15783" s="518">
        <v>764761</v>
      </c>
    </row>
    <row r="15784" spans="1:9" x14ac:dyDescent="0.2">
      <c r="A15784" s="518" t="s">
        <v>372</v>
      </c>
      <c r="B15784" s="518">
        <v>764779</v>
      </c>
      <c r="C15784" s="518" t="s">
        <v>2660</v>
      </c>
      <c r="D15784" s="518" t="s">
        <v>8068</v>
      </c>
      <c r="E15784" s="859">
        <v>35</v>
      </c>
      <c r="F15784" s="859">
        <v>0</v>
      </c>
      <c r="G15784" s="518" t="s">
        <v>122</v>
      </c>
      <c r="H15784" s="518" t="s">
        <v>372</v>
      </c>
      <c r="I15784" s="518">
        <v>764779</v>
      </c>
    </row>
    <row r="15785" spans="1:9" x14ac:dyDescent="0.2">
      <c r="A15785" s="518" t="s">
        <v>256</v>
      </c>
      <c r="B15785" s="518">
        <v>764787</v>
      </c>
      <c r="C15785" s="518" t="s">
        <v>2660</v>
      </c>
      <c r="D15785" s="518" t="s">
        <v>2767</v>
      </c>
      <c r="E15785" s="859">
        <v>28</v>
      </c>
      <c r="F15785" s="859">
        <v>0</v>
      </c>
      <c r="G15785" s="518" t="s">
        <v>122</v>
      </c>
      <c r="H15785" s="518" t="s">
        <v>256</v>
      </c>
      <c r="I15785" s="518">
        <v>764787</v>
      </c>
    </row>
    <row r="15786" spans="1:9" x14ac:dyDescent="0.2">
      <c r="A15786" s="518" t="s">
        <v>256</v>
      </c>
      <c r="B15786" s="518">
        <v>764803</v>
      </c>
      <c r="C15786" s="518" t="s">
        <v>2660</v>
      </c>
      <c r="D15786" s="518" t="s">
        <v>1742</v>
      </c>
      <c r="E15786" s="859">
        <v>30</v>
      </c>
      <c r="F15786" s="859">
        <v>0</v>
      </c>
      <c r="G15786" s="518" t="s">
        <v>122</v>
      </c>
      <c r="H15786" s="518" t="s">
        <v>256</v>
      </c>
      <c r="I15786" s="518">
        <v>764803</v>
      </c>
    </row>
    <row r="15787" spans="1:9" x14ac:dyDescent="0.2">
      <c r="A15787" s="518" t="s">
        <v>256</v>
      </c>
      <c r="B15787" s="518">
        <v>764811</v>
      </c>
      <c r="C15787" s="518" t="s">
        <v>2660</v>
      </c>
      <c r="D15787" s="518" t="s">
        <v>7883</v>
      </c>
      <c r="E15787" s="859">
        <v>33</v>
      </c>
      <c r="F15787" s="859">
        <v>36</v>
      </c>
      <c r="G15787" s="518" t="s">
        <v>122</v>
      </c>
      <c r="H15787" s="518" t="s">
        <v>256</v>
      </c>
      <c r="I15787" s="518">
        <v>764811</v>
      </c>
    </row>
    <row r="15788" spans="1:9" x14ac:dyDescent="0.2">
      <c r="A15788" s="518" t="s">
        <v>279</v>
      </c>
      <c r="B15788" s="518">
        <v>764852</v>
      </c>
      <c r="C15788" s="518" t="s">
        <v>2660</v>
      </c>
      <c r="D15788" s="518" t="s">
        <v>7905</v>
      </c>
      <c r="E15788" s="859">
        <v>33</v>
      </c>
      <c r="F15788" s="859">
        <v>33</v>
      </c>
      <c r="G15788" s="518" t="s">
        <v>122</v>
      </c>
      <c r="H15788" s="518" t="s">
        <v>279</v>
      </c>
      <c r="I15788" s="518">
        <v>764852</v>
      </c>
    </row>
    <row r="15789" spans="1:9" x14ac:dyDescent="0.2">
      <c r="A15789" s="518" t="s">
        <v>322</v>
      </c>
      <c r="B15789" s="518">
        <v>764878</v>
      </c>
      <c r="C15789" s="518" t="s">
        <v>2660</v>
      </c>
      <c r="D15789" s="518" t="s">
        <v>8004</v>
      </c>
      <c r="E15789" s="859">
        <v>30</v>
      </c>
      <c r="F15789" s="859">
        <v>30</v>
      </c>
      <c r="G15789" s="518" t="s">
        <v>122</v>
      </c>
      <c r="H15789" s="518" t="s">
        <v>322</v>
      </c>
      <c r="I15789" s="518">
        <v>764878</v>
      </c>
    </row>
    <row r="15790" spans="1:9" x14ac:dyDescent="0.2">
      <c r="A15790" s="518" t="s">
        <v>371</v>
      </c>
      <c r="B15790" s="518">
        <v>764886</v>
      </c>
      <c r="C15790" s="518" t="s">
        <v>2660</v>
      </c>
      <c r="D15790" s="518" t="s">
        <v>7845</v>
      </c>
      <c r="E15790" s="859">
        <v>25</v>
      </c>
      <c r="F15790" s="859">
        <v>19</v>
      </c>
      <c r="G15790" s="518" t="s">
        <v>122</v>
      </c>
      <c r="H15790" s="518" t="s">
        <v>371</v>
      </c>
      <c r="I15790" s="518">
        <v>764886</v>
      </c>
    </row>
    <row r="15791" spans="1:9" x14ac:dyDescent="0.2">
      <c r="A15791" s="518" t="s">
        <v>228</v>
      </c>
      <c r="B15791" s="518">
        <v>764894</v>
      </c>
      <c r="C15791" s="518" t="s">
        <v>2660</v>
      </c>
      <c r="D15791" s="518" t="s">
        <v>397</v>
      </c>
      <c r="E15791" s="859">
        <v>26</v>
      </c>
      <c r="F15791" s="859">
        <v>0</v>
      </c>
      <c r="G15791" s="518" t="s">
        <v>122</v>
      </c>
      <c r="H15791" s="518" t="s">
        <v>228</v>
      </c>
      <c r="I15791" s="518">
        <v>764894</v>
      </c>
    </row>
    <row r="15792" spans="1:9" x14ac:dyDescent="0.2">
      <c r="A15792" s="518" t="s">
        <v>179</v>
      </c>
      <c r="B15792" s="518">
        <v>764902</v>
      </c>
      <c r="C15792" s="518" t="s">
        <v>2660</v>
      </c>
      <c r="D15792" s="518" t="s">
        <v>7631</v>
      </c>
      <c r="E15792" s="859">
        <v>19</v>
      </c>
      <c r="F15792" s="859">
        <v>16</v>
      </c>
      <c r="G15792" s="518" t="s">
        <v>122</v>
      </c>
      <c r="H15792" s="518" t="s">
        <v>179</v>
      </c>
      <c r="I15792" s="518">
        <v>764902</v>
      </c>
    </row>
    <row r="15793" spans="1:9" x14ac:dyDescent="0.2">
      <c r="A15793" s="518" t="s">
        <v>179</v>
      </c>
      <c r="B15793" s="518">
        <v>764910</v>
      </c>
      <c r="C15793" s="518" t="s">
        <v>2660</v>
      </c>
      <c r="D15793" s="518" t="s">
        <v>7632</v>
      </c>
      <c r="E15793" s="859">
        <v>16</v>
      </c>
      <c r="F15793" s="859">
        <v>16</v>
      </c>
      <c r="G15793" s="518" t="s">
        <v>122</v>
      </c>
      <c r="H15793" s="518" t="s">
        <v>179</v>
      </c>
      <c r="I15793" s="518">
        <v>764910</v>
      </c>
    </row>
    <row r="15794" spans="1:9" x14ac:dyDescent="0.2">
      <c r="A15794" s="518" t="s">
        <v>179</v>
      </c>
      <c r="B15794" s="518">
        <v>764928</v>
      </c>
      <c r="C15794" s="518" t="s">
        <v>2660</v>
      </c>
      <c r="D15794" s="518" t="s">
        <v>7633</v>
      </c>
      <c r="E15794" s="859">
        <v>15</v>
      </c>
      <c r="F15794" s="859">
        <v>15</v>
      </c>
      <c r="G15794" s="518" t="s">
        <v>122</v>
      </c>
      <c r="H15794" s="518" t="s">
        <v>179</v>
      </c>
      <c r="I15794" s="518">
        <v>764928</v>
      </c>
    </row>
    <row r="15795" spans="1:9" x14ac:dyDescent="0.2">
      <c r="A15795" s="518" t="s">
        <v>179</v>
      </c>
      <c r="B15795" s="518">
        <v>764936</v>
      </c>
      <c r="C15795" s="518" t="s">
        <v>2660</v>
      </c>
      <c r="D15795" s="518" t="s">
        <v>7634</v>
      </c>
      <c r="E15795" s="859">
        <v>20</v>
      </c>
      <c r="F15795" s="859">
        <v>19</v>
      </c>
      <c r="G15795" s="518" t="s">
        <v>122</v>
      </c>
      <c r="H15795" s="518" t="s">
        <v>179</v>
      </c>
      <c r="I15795" s="518">
        <v>764936</v>
      </c>
    </row>
    <row r="15796" spans="1:9" x14ac:dyDescent="0.2">
      <c r="A15796" s="518" t="s">
        <v>381</v>
      </c>
      <c r="B15796" s="518">
        <v>764944</v>
      </c>
      <c r="C15796" s="518" t="s">
        <v>2660</v>
      </c>
      <c r="D15796" s="518" t="s">
        <v>7922</v>
      </c>
      <c r="E15796" s="859">
        <v>35</v>
      </c>
      <c r="F15796" s="859">
        <v>35</v>
      </c>
      <c r="G15796" s="518" t="s">
        <v>122</v>
      </c>
      <c r="H15796" s="518" t="s">
        <v>381</v>
      </c>
      <c r="I15796" s="518">
        <v>764944</v>
      </c>
    </row>
    <row r="15797" spans="1:9" x14ac:dyDescent="0.2">
      <c r="A15797" s="518" t="s">
        <v>381</v>
      </c>
      <c r="B15797" s="518">
        <v>764951</v>
      </c>
      <c r="C15797" s="518" t="s">
        <v>2660</v>
      </c>
      <c r="D15797" s="518" t="s">
        <v>9945</v>
      </c>
      <c r="E15797" s="859">
        <v>35</v>
      </c>
      <c r="F15797" s="859">
        <v>11</v>
      </c>
      <c r="G15797" s="518" t="s">
        <v>122</v>
      </c>
      <c r="H15797" s="518" t="s">
        <v>381</v>
      </c>
      <c r="I15797" s="518">
        <v>155044</v>
      </c>
    </row>
    <row r="15798" spans="1:9" x14ac:dyDescent="0.2">
      <c r="A15798" s="518" t="s">
        <v>322</v>
      </c>
      <c r="B15798" s="518">
        <v>764969</v>
      </c>
      <c r="C15798" s="518" t="s">
        <v>2660</v>
      </c>
      <c r="D15798" s="518" t="s">
        <v>565</v>
      </c>
      <c r="E15798" s="859">
        <v>27</v>
      </c>
      <c r="F15798" s="859">
        <v>19</v>
      </c>
      <c r="G15798" s="518" t="s">
        <v>122</v>
      </c>
      <c r="H15798" s="518" t="s">
        <v>322</v>
      </c>
      <c r="I15798" s="518">
        <v>764969</v>
      </c>
    </row>
    <row r="15799" spans="1:9" x14ac:dyDescent="0.2">
      <c r="A15799" s="518" t="s">
        <v>239</v>
      </c>
      <c r="B15799" s="518">
        <v>764977</v>
      </c>
      <c r="C15799" s="518" t="s">
        <v>2660</v>
      </c>
      <c r="D15799" s="518" t="s">
        <v>7605</v>
      </c>
      <c r="E15799" s="859">
        <v>33</v>
      </c>
      <c r="F15799" s="859">
        <v>23</v>
      </c>
      <c r="G15799" s="518" t="s">
        <v>122</v>
      </c>
      <c r="H15799" s="518" t="s">
        <v>239</v>
      </c>
      <c r="I15799" s="518">
        <v>764977</v>
      </c>
    </row>
    <row r="15800" spans="1:9" x14ac:dyDescent="0.2">
      <c r="A15800" s="518" t="s">
        <v>296</v>
      </c>
      <c r="B15800" s="518">
        <v>764985</v>
      </c>
      <c r="C15800" s="518" t="s">
        <v>2660</v>
      </c>
      <c r="D15800" s="518" t="s">
        <v>7855</v>
      </c>
      <c r="E15800" s="859">
        <v>18</v>
      </c>
      <c r="F15800" s="859">
        <v>11</v>
      </c>
      <c r="G15800" s="518" t="s">
        <v>122</v>
      </c>
      <c r="H15800" s="518" t="s">
        <v>296</v>
      </c>
      <c r="I15800" s="518">
        <v>573014</v>
      </c>
    </row>
    <row r="15801" spans="1:9" x14ac:dyDescent="0.2">
      <c r="A15801" s="518" t="s">
        <v>308</v>
      </c>
      <c r="B15801" s="518">
        <v>765032</v>
      </c>
      <c r="C15801" s="518" t="s">
        <v>2660</v>
      </c>
      <c r="D15801" s="518" t="s">
        <v>7585</v>
      </c>
      <c r="E15801" s="859">
        <v>24</v>
      </c>
      <c r="F15801" s="859">
        <v>0</v>
      </c>
      <c r="G15801" s="518" t="s">
        <v>122</v>
      </c>
      <c r="H15801" s="518" t="s">
        <v>308</v>
      </c>
      <c r="I15801" s="518">
        <v>765032</v>
      </c>
    </row>
    <row r="15802" spans="1:9" x14ac:dyDescent="0.2">
      <c r="A15802" s="518" t="s">
        <v>358</v>
      </c>
      <c r="B15802" s="518">
        <v>765065</v>
      </c>
      <c r="C15802" s="518" t="s">
        <v>2660</v>
      </c>
      <c r="D15802" s="518" t="s">
        <v>952</v>
      </c>
      <c r="E15802" s="859">
        <v>22</v>
      </c>
      <c r="F15802" s="859">
        <v>22</v>
      </c>
      <c r="G15802" s="518" t="s">
        <v>122</v>
      </c>
      <c r="H15802" s="518" t="s">
        <v>358</v>
      </c>
      <c r="I15802" s="518">
        <v>765065</v>
      </c>
    </row>
    <row r="15803" spans="1:9" x14ac:dyDescent="0.2">
      <c r="A15803" s="518" t="s">
        <v>358</v>
      </c>
      <c r="B15803" s="518">
        <v>765073</v>
      </c>
      <c r="C15803" s="518" t="s">
        <v>2660</v>
      </c>
      <c r="D15803" s="518" t="s">
        <v>1081</v>
      </c>
      <c r="E15803" s="859">
        <v>34</v>
      </c>
      <c r="F15803" s="859">
        <v>33</v>
      </c>
      <c r="G15803" s="518" t="s">
        <v>122</v>
      </c>
      <c r="H15803" s="518" t="s">
        <v>358</v>
      </c>
      <c r="I15803" s="518">
        <v>765073</v>
      </c>
    </row>
    <row r="15804" spans="1:9" x14ac:dyDescent="0.2">
      <c r="A15804" s="518" t="s">
        <v>358</v>
      </c>
      <c r="B15804" s="518">
        <v>765081</v>
      </c>
      <c r="C15804" s="518" t="s">
        <v>2660</v>
      </c>
      <c r="D15804" s="518" t="s">
        <v>1761</v>
      </c>
      <c r="E15804" s="859">
        <v>34</v>
      </c>
      <c r="F15804" s="859">
        <v>31</v>
      </c>
      <c r="G15804" s="518" t="s">
        <v>122</v>
      </c>
      <c r="H15804" s="518" t="s">
        <v>358</v>
      </c>
      <c r="I15804" s="518">
        <v>765081</v>
      </c>
    </row>
    <row r="15805" spans="1:9" x14ac:dyDescent="0.2">
      <c r="A15805" s="518" t="s">
        <v>388</v>
      </c>
      <c r="B15805" s="518">
        <v>765099</v>
      </c>
      <c r="C15805" s="518" t="s">
        <v>2660</v>
      </c>
      <c r="D15805" s="518" t="s">
        <v>733</v>
      </c>
      <c r="E15805" s="859">
        <v>14</v>
      </c>
      <c r="F15805" s="859">
        <v>0</v>
      </c>
      <c r="G15805" s="518" t="s">
        <v>122</v>
      </c>
      <c r="H15805" s="518" t="s">
        <v>388</v>
      </c>
      <c r="I15805" s="518">
        <v>765099</v>
      </c>
    </row>
    <row r="15806" spans="1:9" x14ac:dyDescent="0.2">
      <c r="A15806" s="518" t="s">
        <v>243</v>
      </c>
      <c r="B15806" s="518">
        <v>765107</v>
      </c>
      <c r="C15806" s="518" t="s">
        <v>2660</v>
      </c>
      <c r="D15806" s="518" t="s">
        <v>1365</v>
      </c>
      <c r="E15806" s="859">
        <v>31</v>
      </c>
      <c r="F15806" s="859">
        <v>30</v>
      </c>
      <c r="G15806" s="518" t="s">
        <v>122</v>
      </c>
      <c r="H15806" s="518" t="s">
        <v>243</v>
      </c>
      <c r="I15806" s="518">
        <v>765107</v>
      </c>
    </row>
    <row r="15807" spans="1:9" x14ac:dyDescent="0.2">
      <c r="A15807" s="518" t="s">
        <v>372</v>
      </c>
      <c r="B15807" s="518">
        <v>765115</v>
      </c>
      <c r="C15807" s="518" t="s">
        <v>2660</v>
      </c>
      <c r="D15807" s="518" t="s">
        <v>7475</v>
      </c>
      <c r="E15807" s="859">
        <v>32</v>
      </c>
      <c r="F15807" s="859">
        <v>25</v>
      </c>
      <c r="G15807" s="518" t="s">
        <v>122</v>
      </c>
      <c r="H15807" s="518" t="s">
        <v>372</v>
      </c>
      <c r="I15807" s="518">
        <v>765115</v>
      </c>
    </row>
    <row r="15808" spans="1:9" x14ac:dyDescent="0.2">
      <c r="A15808" s="518" t="s">
        <v>372</v>
      </c>
      <c r="B15808" s="518">
        <v>765123</v>
      </c>
      <c r="C15808" s="518" t="s">
        <v>2660</v>
      </c>
      <c r="D15808" s="518" t="s">
        <v>9946</v>
      </c>
      <c r="E15808" s="859">
        <v>21</v>
      </c>
      <c r="F15808" s="859">
        <v>21</v>
      </c>
      <c r="G15808" s="518" t="s">
        <v>122</v>
      </c>
      <c r="H15808" s="518" t="s">
        <v>372</v>
      </c>
      <c r="I15808" s="518">
        <v>765123</v>
      </c>
    </row>
    <row r="15809" spans="1:9" x14ac:dyDescent="0.2">
      <c r="A15809" s="518" t="s">
        <v>300</v>
      </c>
      <c r="B15809" s="518">
        <v>765149</v>
      </c>
      <c r="C15809" s="518" t="s">
        <v>2660</v>
      </c>
      <c r="D15809" s="518" t="s">
        <v>881</v>
      </c>
      <c r="E15809" s="859">
        <v>21</v>
      </c>
      <c r="F15809" s="859">
        <v>0</v>
      </c>
      <c r="G15809" s="518" t="s">
        <v>122</v>
      </c>
      <c r="H15809" s="518" t="s">
        <v>300</v>
      </c>
      <c r="I15809" s="518">
        <v>101493</v>
      </c>
    </row>
    <row r="15810" spans="1:9" x14ac:dyDescent="0.2">
      <c r="A15810" s="518" t="s">
        <v>321</v>
      </c>
      <c r="B15810" s="518">
        <v>765180</v>
      </c>
      <c r="C15810" s="518" t="s">
        <v>2660</v>
      </c>
      <c r="D15810" s="518" t="s">
        <v>7589</v>
      </c>
      <c r="E15810" s="859">
        <v>23</v>
      </c>
      <c r="F15810" s="859">
        <v>0</v>
      </c>
      <c r="G15810" s="518" t="s">
        <v>128</v>
      </c>
      <c r="H15810" s="518" t="s">
        <v>321</v>
      </c>
      <c r="I15810" s="518">
        <v>765180</v>
      </c>
    </row>
    <row r="15811" spans="1:9" x14ac:dyDescent="0.2">
      <c r="A15811" s="518" t="s">
        <v>191</v>
      </c>
      <c r="B15811" s="518">
        <v>765230</v>
      </c>
      <c r="C15811" s="518" t="s">
        <v>2660</v>
      </c>
      <c r="D15811" s="518" t="s">
        <v>7946</v>
      </c>
      <c r="E15811" s="859">
        <v>30</v>
      </c>
      <c r="F15811" s="859">
        <v>30</v>
      </c>
      <c r="G15811" s="518" t="s">
        <v>122</v>
      </c>
      <c r="H15811" s="518" t="s">
        <v>191</v>
      </c>
      <c r="I15811" s="518">
        <v>765230</v>
      </c>
    </row>
    <row r="15812" spans="1:9" x14ac:dyDescent="0.2">
      <c r="A15812" s="518" t="s">
        <v>304</v>
      </c>
      <c r="B15812" s="518">
        <v>765297</v>
      </c>
      <c r="C15812" s="518" t="s">
        <v>2660</v>
      </c>
      <c r="D15812" s="518" t="s">
        <v>707</v>
      </c>
      <c r="E15812" s="859">
        <v>35</v>
      </c>
      <c r="F15812" s="859">
        <v>0</v>
      </c>
      <c r="G15812" s="518" t="s">
        <v>128</v>
      </c>
      <c r="H15812" s="518" t="s">
        <v>304</v>
      </c>
      <c r="I15812" s="518">
        <v>765297</v>
      </c>
    </row>
    <row r="15813" spans="1:9" x14ac:dyDescent="0.2">
      <c r="A15813" s="518" t="s">
        <v>276</v>
      </c>
      <c r="B15813" s="518">
        <v>765305</v>
      </c>
      <c r="C15813" s="518" t="s">
        <v>2660</v>
      </c>
      <c r="D15813" s="518" t="s">
        <v>2394</v>
      </c>
      <c r="E15813" s="859">
        <v>29</v>
      </c>
      <c r="F15813" s="859">
        <v>29</v>
      </c>
      <c r="G15813" s="518" t="s">
        <v>122</v>
      </c>
      <c r="H15813" s="518" t="s">
        <v>276</v>
      </c>
      <c r="I15813" s="518">
        <v>531681</v>
      </c>
    </row>
    <row r="15814" spans="1:9" x14ac:dyDescent="0.2">
      <c r="A15814" s="518" t="s">
        <v>181</v>
      </c>
      <c r="B15814" s="518">
        <v>765347</v>
      </c>
      <c r="C15814" s="518" t="s">
        <v>2660</v>
      </c>
      <c r="D15814" s="518" t="s">
        <v>7777</v>
      </c>
      <c r="E15814" s="859">
        <v>35</v>
      </c>
      <c r="F15814" s="859">
        <v>28</v>
      </c>
      <c r="G15814" s="518" t="s">
        <v>128</v>
      </c>
      <c r="H15814" s="518" t="s">
        <v>181</v>
      </c>
      <c r="I15814" s="518">
        <v>765347</v>
      </c>
    </row>
    <row r="15815" spans="1:9" x14ac:dyDescent="0.2">
      <c r="A15815" s="518" t="s">
        <v>383</v>
      </c>
      <c r="B15815" s="518">
        <v>765362</v>
      </c>
      <c r="C15815" s="518" t="s">
        <v>2660</v>
      </c>
      <c r="D15815" s="518" t="s">
        <v>512</v>
      </c>
      <c r="E15815" s="859">
        <v>36</v>
      </c>
      <c r="F15815" s="859">
        <v>25</v>
      </c>
      <c r="G15815" s="518" t="s">
        <v>122</v>
      </c>
      <c r="H15815" s="518" t="s">
        <v>383</v>
      </c>
      <c r="I15815" s="518">
        <v>765362</v>
      </c>
    </row>
    <row r="15816" spans="1:9" x14ac:dyDescent="0.2">
      <c r="A15816" s="518" t="s">
        <v>383</v>
      </c>
      <c r="B15816" s="518">
        <v>765370</v>
      </c>
      <c r="C15816" s="518" t="s">
        <v>2660</v>
      </c>
      <c r="D15816" s="518" t="s">
        <v>9947</v>
      </c>
      <c r="E15816" s="859">
        <v>32</v>
      </c>
      <c r="F15816" s="859">
        <v>25</v>
      </c>
      <c r="G15816" s="518" t="s">
        <v>122</v>
      </c>
      <c r="H15816" s="518" t="s">
        <v>383</v>
      </c>
      <c r="I15816" s="518">
        <v>765370</v>
      </c>
    </row>
    <row r="15817" spans="1:9" x14ac:dyDescent="0.2">
      <c r="A15817" s="518" t="s">
        <v>179</v>
      </c>
      <c r="B15817" s="518">
        <v>765396</v>
      </c>
      <c r="C15817" s="518" t="s">
        <v>2660</v>
      </c>
      <c r="D15817" s="518" t="s">
        <v>7635</v>
      </c>
      <c r="E15817" s="859">
        <v>25</v>
      </c>
      <c r="F15817" s="859">
        <v>25</v>
      </c>
      <c r="G15817" s="518" t="s">
        <v>122</v>
      </c>
      <c r="H15817" s="518" t="s">
        <v>179</v>
      </c>
      <c r="I15817" s="518">
        <v>765396</v>
      </c>
    </row>
    <row r="15818" spans="1:9" x14ac:dyDescent="0.2">
      <c r="A15818" s="518" t="s">
        <v>256</v>
      </c>
      <c r="B15818" s="518">
        <v>765404</v>
      </c>
      <c r="C15818" s="518" t="s">
        <v>2660</v>
      </c>
      <c r="D15818" s="518" t="s">
        <v>8294</v>
      </c>
      <c r="E15818" s="859">
        <v>24</v>
      </c>
      <c r="F15818" s="859">
        <v>24</v>
      </c>
      <c r="G15818" s="518" t="s">
        <v>122</v>
      </c>
      <c r="H15818" s="518" t="s">
        <v>256</v>
      </c>
      <c r="I15818" s="518">
        <v>765404</v>
      </c>
    </row>
    <row r="15819" spans="1:9" x14ac:dyDescent="0.2">
      <c r="A15819" s="518" t="s">
        <v>256</v>
      </c>
      <c r="B15819" s="518">
        <v>765412</v>
      </c>
      <c r="C15819" s="518" t="s">
        <v>2660</v>
      </c>
      <c r="D15819" s="518" t="s">
        <v>1691</v>
      </c>
      <c r="E15819" s="859">
        <v>21</v>
      </c>
      <c r="F15819" s="859">
        <v>21</v>
      </c>
      <c r="G15819" s="518" t="s">
        <v>122</v>
      </c>
      <c r="H15819" s="518" t="s">
        <v>256</v>
      </c>
      <c r="I15819" s="518">
        <v>765412</v>
      </c>
    </row>
    <row r="15820" spans="1:9" x14ac:dyDescent="0.2">
      <c r="A15820" s="518" t="s">
        <v>256</v>
      </c>
      <c r="B15820" s="518">
        <v>765420</v>
      </c>
      <c r="C15820" s="518" t="s">
        <v>2660</v>
      </c>
      <c r="D15820" s="518" t="s">
        <v>746</v>
      </c>
      <c r="E15820" s="859">
        <v>26</v>
      </c>
      <c r="F15820" s="859">
        <v>23</v>
      </c>
      <c r="G15820" s="518" t="s">
        <v>122</v>
      </c>
      <c r="H15820" s="518" t="s">
        <v>256</v>
      </c>
      <c r="I15820" s="518">
        <v>765420</v>
      </c>
    </row>
    <row r="15821" spans="1:9" x14ac:dyDescent="0.2">
      <c r="A15821" s="518" t="s">
        <v>256</v>
      </c>
      <c r="B15821" s="518">
        <v>765446</v>
      </c>
      <c r="C15821" s="518" t="s">
        <v>2660</v>
      </c>
      <c r="D15821" s="518" t="s">
        <v>2739</v>
      </c>
      <c r="E15821" s="859">
        <v>22</v>
      </c>
      <c r="F15821" s="859">
        <v>22</v>
      </c>
      <c r="G15821" s="518" t="s">
        <v>122</v>
      </c>
      <c r="H15821" s="518" t="s">
        <v>256</v>
      </c>
      <c r="I15821" s="518">
        <v>765446</v>
      </c>
    </row>
    <row r="15822" spans="1:9" x14ac:dyDescent="0.2">
      <c r="A15822" s="518" t="s">
        <v>256</v>
      </c>
      <c r="B15822" s="518">
        <v>765453</v>
      </c>
      <c r="C15822" s="518" t="s">
        <v>2660</v>
      </c>
      <c r="D15822" s="518" t="s">
        <v>324</v>
      </c>
      <c r="E15822" s="859">
        <v>29</v>
      </c>
      <c r="F15822" s="859">
        <v>29</v>
      </c>
      <c r="G15822" s="518" t="s">
        <v>122</v>
      </c>
      <c r="H15822" s="518" t="s">
        <v>256</v>
      </c>
      <c r="I15822" s="518">
        <v>765453</v>
      </c>
    </row>
    <row r="15823" spans="1:9" x14ac:dyDescent="0.2">
      <c r="A15823" s="518" t="s">
        <v>153</v>
      </c>
      <c r="B15823" s="518">
        <v>765479</v>
      </c>
      <c r="C15823" s="518" t="s">
        <v>2660</v>
      </c>
      <c r="D15823" s="518" t="s">
        <v>3698</v>
      </c>
      <c r="E15823" s="859">
        <v>33</v>
      </c>
      <c r="F15823" s="859">
        <v>32</v>
      </c>
      <c r="G15823" s="518" t="s">
        <v>122</v>
      </c>
      <c r="H15823" s="518" t="s">
        <v>153</v>
      </c>
      <c r="I15823" s="518">
        <v>765479</v>
      </c>
    </row>
    <row r="15824" spans="1:9" x14ac:dyDescent="0.2">
      <c r="A15824" s="518" t="s">
        <v>149</v>
      </c>
      <c r="B15824" s="518">
        <v>765503</v>
      </c>
      <c r="C15824" s="518" t="s">
        <v>2660</v>
      </c>
      <c r="D15824" s="518" t="s">
        <v>427</v>
      </c>
      <c r="E15824" s="859">
        <v>22</v>
      </c>
      <c r="F15824" s="859">
        <v>0</v>
      </c>
      <c r="G15824" s="518" t="s">
        <v>122</v>
      </c>
      <c r="H15824" s="518" t="s">
        <v>149</v>
      </c>
      <c r="I15824" s="518">
        <v>765503</v>
      </c>
    </row>
    <row r="15825" spans="1:9" x14ac:dyDescent="0.2">
      <c r="A15825" s="518" t="s">
        <v>149</v>
      </c>
      <c r="B15825" s="518">
        <v>765511</v>
      </c>
      <c r="C15825" s="518" t="s">
        <v>2660</v>
      </c>
      <c r="D15825" s="518" t="s">
        <v>679</v>
      </c>
      <c r="E15825" s="859">
        <v>28</v>
      </c>
      <c r="F15825" s="859">
        <v>0</v>
      </c>
      <c r="G15825" s="518" t="s">
        <v>122</v>
      </c>
      <c r="H15825" s="518" t="s">
        <v>149</v>
      </c>
      <c r="I15825" s="518">
        <v>765511</v>
      </c>
    </row>
    <row r="15826" spans="1:9" x14ac:dyDescent="0.2">
      <c r="A15826" s="518" t="s">
        <v>179</v>
      </c>
      <c r="B15826" s="518">
        <v>765529</v>
      </c>
      <c r="C15826" s="518" t="s">
        <v>2660</v>
      </c>
      <c r="D15826" s="518" t="s">
        <v>7636</v>
      </c>
      <c r="E15826" s="859">
        <v>30</v>
      </c>
      <c r="F15826" s="859">
        <v>0</v>
      </c>
      <c r="G15826" s="518" t="s">
        <v>128</v>
      </c>
      <c r="H15826" s="518" t="s">
        <v>179</v>
      </c>
      <c r="I15826" s="518">
        <v>765529</v>
      </c>
    </row>
    <row r="15827" spans="1:9" x14ac:dyDescent="0.2">
      <c r="A15827" s="518" t="s">
        <v>237</v>
      </c>
      <c r="B15827" s="518">
        <v>765537</v>
      </c>
      <c r="C15827" s="518" t="s">
        <v>2660</v>
      </c>
      <c r="D15827" s="518" t="s">
        <v>7740</v>
      </c>
      <c r="E15827" s="859">
        <v>28</v>
      </c>
      <c r="F15827" s="859">
        <v>0</v>
      </c>
      <c r="G15827" s="518" t="s">
        <v>128</v>
      </c>
      <c r="H15827" s="518" t="s">
        <v>237</v>
      </c>
      <c r="I15827" s="518">
        <v>765537</v>
      </c>
    </row>
    <row r="15828" spans="1:9" x14ac:dyDescent="0.2">
      <c r="A15828" s="518" t="s">
        <v>237</v>
      </c>
      <c r="B15828" s="518">
        <v>765545</v>
      </c>
      <c r="C15828" s="518" t="s">
        <v>2660</v>
      </c>
      <c r="D15828" s="518" t="s">
        <v>7740</v>
      </c>
      <c r="E15828" s="859">
        <v>27</v>
      </c>
      <c r="F15828" s="859">
        <v>0</v>
      </c>
      <c r="G15828" s="518" t="s">
        <v>128</v>
      </c>
      <c r="H15828" s="518" t="s">
        <v>237</v>
      </c>
      <c r="I15828" s="518">
        <v>765545</v>
      </c>
    </row>
    <row r="15829" spans="1:9" x14ac:dyDescent="0.2">
      <c r="A15829" s="518" t="s">
        <v>261</v>
      </c>
      <c r="B15829" s="518">
        <v>765560</v>
      </c>
      <c r="C15829" s="518" t="s">
        <v>2660</v>
      </c>
      <c r="D15829" s="518" t="s">
        <v>7453</v>
      </c>
      <c r="E15829" s="859">
        <v>35</v>
      </c>
      <c r="F15829" s="859">
        <v>35</v>
      </c>
      <c r="G15829" s="518" t="s">
        <v>122</v>
      </c>
      <c r="H15829" s="518" t="s">
        <v>261</v>
      </c>
      <c r="I15829" s="518">
        <v>765560</v>
      </c>
    </row>
    <row r="15830" spans="1:9" x14ac:dyDescent="0.2">
      <c r="A15830" s="518" t="s">
        <v>179</v>
      </c>
      <c r="B15830" s="518">
        <v>765586</v>
      </c>
      <c r="C15830" s="518" t="s">
        <v>2660</v>
      </c>
      <c r="D15830" s="518" t="s">
        <v>7637</v>
      </c>
      <c r="E15830" s="859">
        <v>23</v>
      </c>
      <c r="F15830" s="859">
        <v>0</v>
      </c>
      <c r="G15830" s="518" t="s">
        <v>128</v>
      </c>
      <c r="H15830" s="518" t="s">
        <v>179</v>
      </c>
      <c r="I15830" s="518">
        <v>765586</v>
      </c>
    </row>
    <row r="15831" spans="1:9" x14ac:dyDescent="0.2">
      <c r="A15831" s="518" t="s">
        <v>396</v>
      </c>
      <c r="B15831" s="518">
        <v>765628</v>
      </c>
      <c r="C15831" s="518" t="s">
        <v>2660</v>
      </c>
      <c r="D15831" s="518" t="s">
        <v>7449</v>
      </c>
      <c r="E15831" s="859">
        <v>28</v>
      </c>
      <c r="F15831" s="859">
        <v>28</v>
      </c>
      <c r="G15831" s="518" t="s">
        <v>122</v>
      </c>
      <c r="H15831" s="518" t="s">
        <v>396</v>
      </c>
      <c r="I15831" s="518">
        <v>765628</v>
      </c>
    </row>
    <row r="15832" spans="1:9" x14ac:dyDescent="0.2">
      <c r="A15832" s="518" t="s">
        <v>181</v>
      </c>
      <c r="B15832" s="518">
        <v>765636</v>
      </c>
      <c r="C15832" s="518" t="s">
        <v>2660</v>
      </c>
      <c r="D15832" s="518" t="s">
        <v>7778</v>
      </c>
      <c r="E15832" s="859">
        <v>32</v>
      </c>
      <c r="F15832" s="859">
        <v>22</v>
      </c>
      <c r="G15832" s="518" t="s">
        <v>128</v>
      </c>
      <c r="H15832" s="518" t="s">
        <v>181</v>
      </c>
      <c r="I15832" s="518">
        <v>765636</v>
      </c>
    </row>
    <row r="15833" spans="1:9" x14ac:dyDescent="0.2">
      <c r="A15833" s="518" t="s">
        <v>179</v>
      </c>
      <c r="B15833" s="518">
        <v>765644</v>
      </c>
      <c r="C15833" s="518" t="s">
        <v>2660</v>
      </c>
      <c r="D15833" s="518" t="s">
        <v>7638</v>
      </c>
      <c r="E15833" s="859">
        <v>25</v>
      </c>
      <c r="F15833" s="859">
        <v>0</v>
      </c>
      <c r="G15833" s="518" t="s">
        <v>128</v>
      </c>
      <c r="H15833" s="518" t="s">
        <v>179</v>
      </c>
      <c r="I15833" s="518">
        <v>765644</v>
      </c>
    </row>
    <row r="15834" spans="1:9" x14ac:dyDescent="0.2">
      <c r="A15834" s="518" t="s">
        <v>181</v>
      </c>
      <c r="B15834" s="518">
        <v>765651</v>
      </c>
      <c r="C15834" s="518" t="s">
        <v>2660</v>
      </c>
      <c r="D15834" s="518" t="s">
        <v>7779</v>
      </c>
      <c r="E15834" s="859">
        <v>33</v>
      </c>
      <c r="F15834" s="859">
        <v>23</v>
      </c>
      <c r="G15834" s="518" t="s">
        <v>128</v>
      </c>
      <c r="H15834" s="518" t="s">
        <v>181</v>
      </c>
      <c r="I15834" s="518">
        <v>765651</v>
      </c>
    </row>
    <row r="15835" spans="1:9" x14ac:dyDescent="0.2">
      <c r="A15835" s="518" t="s">
        <v>181</v>
      </c>
      <c r="B15835" s="518">
        <v>765677</v>
      </c>
      <c r="C15835" s="518" t="s">
        <v>2660</v>
      </c>
      <c r="D15835" s="518" t="s">
        <v>7780</v>
      </c>
      <c r="E15835" s="859">
        <v>35</v>
      </c>
      <c r="F15835" s="859">
        <v>21</v>
      </c>
      <c r="G15835" s="518" t="s">
        <v>128</v>
      </c>
      <c r="H15835" s="518" t="s">
        <v>181</v>
      </c>
      <c r="I15835" s="518">
        <v>765677</v>
      </c>
    </row>
    <row r="15836" spans="1:9" x14ac:dyDescent="0.2">
      <c r="A15836" s="518" t="s">
        <v>372</v>
      </c>
      <c r="B15836" s="518">
        <v>765693</v>
      </c>
      <c r="C15836" s="518" t="s">
        <v>2660</v>
      </c>
      <c r="D15836" s="518" t="s">
        <v>7476</v>
      </c>
      <c r="E15836" s="859">
        <v>22</v>
      </c>
      <c r="F15836" s="859">
        <v>22</v>
      </c>
      <c r="G15836" s="518" t="s">
        <v>122</v>
      </c>
      <c r="H15836" s="518" t="s">
        <v>372</v>
      </c>
      <c r="I15836" s="518">
        <v>765693</v>
      </c>
    </row>
    <row r="15837" spans="1:9" x14ac:dyDescent="0.2">
      <c r="A15837" s="518" t="s">
        <v>341</v>
      </c>
      <c r="B15837" s="518">
        <v>765701</v>
      </c>
      <c r="C15837" s="518" t="s">
        <v>2660</v>
      </c>
      <c r="D15837" s="518" t="s">
        <v>1128</v>
      </c>
      <c r="E15837" s="859">
        <v>33</v>
      </c>
      <c r="F15837" s="859">
        <v>33</v>
      </c>
      <c r="G15837" s="518" t="s">
        <v>128</v>
      </c>
      <c r="H15837" s="518" t="s">
        <v>341</v>
      </c>
      <c r="I15837" s="518">
        <v>765701</v>
      </c>
    </row>
    <row r="15838" spans="1:9" x14ac:dyDescent="0.2">
      <c r="A15838" s="518" t="s">
        <v>341</v>
      </c>
      <c r="B15838" s="518">
        <v>765735</v>
      </c>
      <c r="C15838" s="518" t="s">
        <v>2660</v>
      </c>
      <c r="D15838" s="518" t="s">
        <v>1128</v>
      </c>
      <c r="E15838" s="859">
        <v>33</v>
      </c>
      <c r="F15838" s="859">
        <v>33</v>
      </c>
      <c r="G15838" s="518" t="s">
        <v>128</v>
      </c>
      <c r="H15838" s="518" t="s">
        <v>341</v>
      </c>
      <c r="I15838" s="518">
        <v>765735</v>
      </c>
    </row>
    <row r="15839" spans="1:9" x14ac:dyDescent="0.2">
      <c r="A15839" s="518" t="s">
        <v>392</v>
      </c>
      <c r="B15839" s="518">
        <v>765750</v>
      </c>
      <c r="C15839" s="518" t="s">
        <v>2660</v>
      </c>
      <c r="D15839" s="518" t="s">
        <v>3054</v>
      </c>
      <c r="E15839" s="859">
        <v>35</v>
      </c>
      <c r="F15839" s="859">
        <v>10</v>
      </c>
      <c r="G15839" s="518" t="s">
        <v>122</v>
      </c>
      <c r="H15839" s="518" t="s">
        <v>392</v>
      </c>
      <c r="I15839" s="518">
        <v>765750</v>
      </c>
    </row>
    <row r="15840" spans="1:9" x14ac:dyDescent="0.2">
      <c r="A15840" s="518" t="s">
        <v>181</v>
      </c>
      <c r="B15840" s="518">
        <v>765776</v>
      </c>
      <c r="C15840" s="518" t="s">
        <v>2660</v>
      </c>
      <c r="D15840" s="518" t="s">
        <v>7781</v>
      </c>
      <c r="E15840" s="859">
        <v>33</v>
      </c>
      <c r="F15840" s="859">
        <v>0</v>
      </c>
      <c r="G15840" s="518" t="s">
        <v>128</v>
      </c>
      <c r="H15840" s="518" t="s">
        <v>181</v>
      </c>
      <c r="I15840" s="518">
        <v>765776</v>
      </c>
    </row>
    <row r="15841" spans="1:9" x14ac:dyDescent="0.2">
      <c r="A15841" s="518" t="s">
        <v>372</v>
      </c>
      <c r="B15841" s="518">
        <v>765784</v>
      </c>
      <c r="C15841" s="518" t="s">
        <v>2660</v>
      </c>
      <c r="D15841" s="518" t="s">
        <v>9948</v>
      </c>
      <c r="E15841" s="859">
        <v>34</v>
      </c>
      <c r="F15841" s="859">
        <v>0</v>
      </c>
      <c r="G15841" s="518" t="s">
        <v>122</v>
      </c>
      <c r="H15841" s="518" t="s">
        <v>372</v>
      </c>
      <c r="I15841" s="518">
        <v>765784</v>
      </c>
    </row>
    <row r="15842" spans="1:9" x14ac:dyDescent="0.2">
      <c r="A15842" s="518" t="s">
        <v>256</v>
      </c>
      <c r="B15842" s="518">
        <v>765859</v>
      </c>
      <c r="C15842" s="518" t="s">
        <v>2660</v>
      </c>
      <c r="D15842" s="518" t="s">
        <v>7884</v>
      </c>
      <c r="E15842" s="859">
        <v>26</v>
      </c>
      <c r="F15842" s="859">
        <v>26</v>
      </c>
      <c r="G15842" s="518" t="s">
        <v>122</v>
      </c>
      <c r="H15842" s="518" t="s">
        <v>256</v>
      </c>
      <c r="I15842" s="518">
        <v>765859</v>
      </c>
    </row>
    <row r="15843" spans="1:9" x14ac:dyDescent="0.2">
      <c r="A15843" s="518" t="s">
        <v>256</v>
      </c>
      <c r="B15843" s="518">
        <v>765867</v>
      </c>
      <c r="C15843" s="518" t="s">
        <v>2660</v>
      </c>
      <c r="D15843" s="518" t="s">
        <v>324</v>
      </c>
      <c r="E15843" s="859">
        <v>31</v>
      </c>
      <c r="F15843" s="859">
        <v>31</v>
      </c>
      <c r="G15843" s="518" t="s">
        <v>122</v>
      </c>
      <c r="H15843" s="518" t="s">
        <v>256</v>
      </c>
      <c r="I15843" s="518">
        <v>765867</v>
      </c>
    </row>
    <row r="15844" spans="1:9" x14ac:dyDescent="0.2">
      <c r="A15844" s="518" t="s">
        <v>237</v>
      </c>
      <c r="B15844" s="518">
        <v>765875</v>
      </c>
      <c r="C15844" s="518" t="s">
        <v>2660</v>
      </c>
      <c r="D15844" s="518" t="s">
        <v>7572</v>
      </c>
      <c r="E15844" s="859">
        <v>31</v>
      </c>
      <c r="F15844" s="859">
        <v>31</v>
      </c>
      <c r="G15844" s="518" t="s">
        <v>122</v>
      </c>
      <c r="H15844" s="518" t="s">
        <v>237</v>
      </c>
      <c r="I15844" s="518">
        <v>765875</v>
      </c>
    </row>
    <row r="15845" spans="1:9" x14ac:dyDescent="0.2">
      <c r="A15845" s="518" t="s">
        <v>256</v>
      </c>
      <c r="B15845" s="518">
        <v>765883</v>
      </c>
      <c r="C15845" s="518" t="s">
        <v>2660</v>
      </c>
      <c r="D15845" s="518" t="s">
        <v>7885</v>
      </c>
      <c r="E15845" s="859">
        <v>20</v>
      </c>
      <c r="F15845" s="859">
        <v>20</v>
      </c>
      <c r="G15845" s="518" t="s">
        <v>122</v>
      </c>
      <c r="H15845" s="518" t="s">
        <v>256</v>
      </c>
      <c r="I15845" s="518">
        <v>765883</v>
      </c>
    </row>
    <row r="15846" spans="1:9" x14ac:dyDescent="0.2">
      <c r="A15846" s="518" t="s">
        <v>256</v>
      </c>
      <c r="B15846" s="518">
        <v>765891</v>
      </c>
      <c r="C15846" s="518" t="s">
        <v>2660</v>
      </c>
      <c r="D15846" s="518" t="s">
        <v>2767</v>
      </c>
      <c r="E15846" s="859">
        <v>35</v>
      </c>
      <c r="F15846" s="859">
        <v>0</v>
      </c>
      <c r="G15846" s="518" t="s">
        <v>122</v>
      </c>
      <c r="H15846" s="518" t="s">
        <v>256</v>
      </c>
      <c r="I15846" s="518">
        <v>765891</v>
      </c>
    </row>
    <row r="15847" spans="1:9" x14ac:dyDescent="0.2">
      <c r="A15847" s="518" t="s">
        <v>321</v>
      </c>
      <c r="B15847" s="518">
        <v>765933</v>
      </c>
      <c r="C15847" s="518" t="s">
        <v>2660</v>
      </c>
      <c r="D15847" s="518" t="s">
        <v>7590</v>
      </c>
      <c r="E15847" s="859">
        <v>33</v>
      </c>
      <c r="F15847" s="859">
        <v>0</v>
      </c>
      <c r="G15847" s="518" t="s">
        <v>128</v>
      </c>
      <c r="H15847" s="518" t="s">
        <v>321</v>
      </c>
      <c r="I15847" s="518">
        <v>765933</v>
      </c>
    </row>
    <row r="15848" spans="1:9" x14ac:dyDescent="0.2">
      <c r="A15848" s="518" t="s">
        <v>386</v>
      </c>
      <c r="B15848" s="518">
        <v>765941</v>
      </c>
      <c r="C15848" s="518" t="s">
        <v>2660</v>
      </c>
      <c r="D15848" s="518" t="s">
        <v>8045</v>
      </c>
      <c r="E15848" s="859">
        <v>19</v>
      </c>
      <c r="F15848" s="859">
        <v>19</v>
      </c>
      <c r="G15848" s="518" t="s">
        <v>128</v>
      </c>
      <c r="H15848" s="518" t="s">
        <v>386</v>
      </c>
      <c r="I15848" s="518">
        <v>765941</v>
      </c>
    </row>
    <row r="15849" spans="1:9" x14ac:dyDescent="0.2">
      <c r="A15849" s="518" t="s">
        <v>179</v>
      </c>
      <c r="B15849" s="518">
        <v>765982</v>
      </c>
      <c r="C15849" s="518" t="s">
        <v>2660</v>
      </c>
      <c r="D15849" s="518" t="s">
        <v>7639</v>
      </c>
      <c r="E15849" s="859">
        <v>34</v>
      </c>
      <c r="F15849" s="859">
        <v>0</v>
      </c>
      <c r="G15849" s="518" t="s">
        <v>128</v>
      </c>
      <c r="H15849" s="518" t="s">
        <v>179</v>
      </c>
      <c r="I15849" s="518">
        <v>765982</v>
      </c>
    </row>
    <row r="15850" spans="1:9" x14ac:dyDescent="0.2">
      <c r="A15850" s="518" t="s">
        <v>179</v>
      </c>
      <c r="B15850" s="518">
        <v>765990</v>
      </c>
      <c r="C15850" s="518" t="s">
        <v>2660</v>
      </c>
      <c r="D15850" s="518" t="s">
        <v>8412</v>
      </c>
      <c r="E15850" s="859">
        <v>32</v>
      </c>
      <c r="F15850" s="859">
        <v>0</v>
      </c>
      <c r="G15850" s="518" t="s">
        <v>128</v>
      </c>
      <c r="H15850" s="518" t="s">
        <v>179</v>
      </c>
      <c r="I15850" s="518">
        <v>765990</v>
      </c>
    </row>
    <row r="15851" spans="1:9" x14ac:dyDescent="0.2">
      <c r="A15851" s="518" t="s">
        <v>179</v>
      </c>
      <c r="B15851" s="518">
        <v>766006</v>
      </c>
      <c r="C15851" s="518" t="s">
        <v>2660</v>
      </c>
      <c r="D15851" s="518" t="s">
        <v>8413</v>
      </c>
      <c r="E15851" s="859">
        <v>33</v>
      </c>
      <c r="F15851" s="859">
        <v>0</v>
      </c>
      <c r="G15851" s="518" t="s">
        <v>128</v>
      </c>
      <c r="H15851" s="518" t="s">
        <v>179</v>
      </c>
      <c r="I15851" s="518">
        <v>766006</v>
      </c>
    </row>
    <row r="15852" spans="1:9" x14ac:dyDescent="0.2">
      <c r="A15852" s="518" t="s">
        <v>179</v>
      </c>
      <c r="B15852" s="518">
        <v>766014</v>
      </c>
      <c r="C15852" s="518" t="s">
        <v>2660</v>
      </c>
      <c r="D15852" s="518" t="s">
        <v>7640</v>
      </c>
      <c r="E15852" s="859">
        <v>25</v>
      </c>
      <c r="F15852" s="859">
        <v>0</v>
      </c>
      <c r="G15852" s="518" t="s">
        <v>128</v>
      </c>
      <c r="H15852" s="518" t="s">
        <v>179</v>
      </c>
      <c r="I15852" s="518">
        <v>766014</v>
      </c>
    </row>
    <row r="15853" spans="1:9" x14ac:dyDescent="0.2">
      <c r="A15853" s="518" t="s">
        <v>179</v>
      </c>
      <c r="B15853" s="518">
        <v>766030</v>
      </c>
      <c r="C15853" s="518" t="s">
        <v>2660</v>
      </c>
      <c r="D15853" s="518" t="s">
        <v>8414</v>
      </c>
      <c r="E15853" s="859">
        <v>35</v>
      </c>
      <c r="F15853" s="859">
        <v>0</v>
      </c>
      <c r="G15853" s="518" t="s">
        <v>128</v>
      </c>
      <c r="H15853" s="518" t="s">
        <v>179</v>
      </c>
      <c r="I15853" s="518">
        <v>766030</v>
      </c>
    </row>
    <row r="15854" spans="1:9" x14ac:dyDescent="0.2">
      <c r="A15854" s="518" t="s">
        <v>179</v>
      </c>
      <c r="B15854" s="518">
        <v>766048</v>
      </c>
      <c r="C15854" s="518" t="s">
        <v>2660</v>
      </c>
      <c r="D15854" s="518" t="s">
        <v>7641</v>
      </c>
      <c r="E15854" s="859">
        <v>13</v>
      </c>
      <c r="F15854" s="859">
        <v>0</v>
      </c>
      <c r="G15854" s="518" t="s">
        <v>128</v>
      </c>
      <c r="H15854" s="518" t="s">
        <v>179</v>
      </c>
      <c r="I15854" s="518">
        <v>766048</v>
      </c>
    </row>
    <row r="15855" spans="1:9" x14ac:dyDescent="0.2">
      <c r="A15855" s="518" t="s">
        <v>179</v>
      </c>
      <c r="B15855" s="518">
        <v>766055</v>
      </c>
      <c r="C15855" s="518" t="s">
        <v>2660</v>
      </c>
      <c r="D15855" s="518" t="s">
        <v>7642</v>
      </c>
      <c r="E15855" s="859">
        <v>34</v>
      </c>
      <c r="F15855" s="859">
        <v>0</v>
      </c>
      <c r="G15855" s="518" t="s">
        <v>128</v>
      </c>
      <c r="H15855" s="518" t="s">
        <v>179</v>
      </c>
      <c r="I15855" s="518">
        <v>766055</v>
      </c>
    </row>
    <row r="15856" spans="1:9" x14ac:dyDescent="0.2">
      <c r="A15856" s="518" t="s">
        <v>279</v>
      </c>
      <c r="B15856" s="518">
        <v>766089</v>
      </c>
      <c r="C15856" s="518" t="s">
        <v>2660</v>
      </c>
      <c r="D15856" s="518" t="s">
        <v>7906</v>
      </c>
      <c r="E15856" s="859">
        <v>35</v>
      </c>
      <c r="F15856" s="859">
        <v>35</v>
      </c>
      <c r="G15856" s="518" t="s">
        <v>122</v>
      </c>
      <c r="H15856" s="518" t="s">
        <v>279</v>
      </c>
      <c r="I15856" s="518">
        <v>766089</v>
      </c>
    </row>
    <row r="15857" spans="1:9" x14ac:dyDescent="0.2">
      <c r="A15857" s="518" t="s">
        <v>376</v>
      </c>
      <c r="B15857" s="518">
        <v>766097</v>
      </c>
      <c r="C15857" s="518" t="s">
        <v>2660</v>
      </c>
      <c r="D15857" s="518" t="s">
        <v>7919</v>
      </c>
      <c r="E15857" s="859">
        <v>35</v>
      </c>
      <c r="F15857" s="859">
        <v>24</v>
      </c>
      <c r="G15857" s="518" t="s">
        <v>122</v>
      </c>
      <c r="H15857" s="518" t="s">
        <v>376</v>
      </c>
      <c r="I15857" s="518">
        <v>766097</v>
      </c>
    </row>
    <row r="15858" spans="1:9" x14ac:dyDescent="0.2">
      <c r="A15858" s="518" t="s">
        <v>256</v>
      </c>
      <c r="B15858" s="518">
        <v>766105</v>
      </c>
      <c r="C15858" s="518" t="s">
        <v>2660</v>
      </c>
      <c r="D15858" s="518" t="s">
        <v>707</v>
      </c>
      <c r="E15858" s="859">
        <v>29</v>
      </c>
      <c r="F15858" s="859">
        <v>15</v>
      </c>
      <c r="G15858" s="518" t="s">
        <v>128</v>
      </c>
      <c r="H15858" s="518" t="s">
        <v>256</v>
      </c>
      <c r="I15858" s="518">
        <v>766105</v>
      </c>
    </row>
    <row r="15859" spans="1:9" x14ac:dyDescent="0.2">
      <c r="A15859" s="518" t="s">
        <v>321</v>
      </c>
      <c r="B15859" s="518">
        <v>766139</v>
      </c>
      <c r="C15859" s="518" t="s">
        <v>2660</v>
      </c>
      <c r="D15859" s="518" t="s">
        <v>7591</v>
      </c>
      <c r="E15859" s="859">
        <v>30</v>
      </c>
      <c r="F15859" s="859">
        <v>0</v>
      </c>
      <c r="G15859" s="518" t="s">
        <v>128</v>
      </c>
      <c r="H15859" s="518" t="s">
        <v>321</v>
      </c>
      <c r="I15859" s="518">
        <v>766139</v>
      </c>
    </row>
    <row r="15860" spans="1:9" x14ac:dyDescent="0.2">
      <c r="A15860" s="518" t="s">
        <v>321</v>
      </c>
      <c r="B15860" s="518">
        <v>766147</v>
      </c>
      <c r="C15860" s="518" t="s">
        <v>2660</v>
      </c>
      <c r="D15860" s="518" t="s">
        <v>7592</v>
      </c>
      <c r="E15860" s="859">
        <v>28</v>
      </c>
      <c r="F15860" s="859">
        <v>0</v>
      </c>
      <c r="G15860" s="518" t="s">
        <v>128</v>
      </c>
      <c r="H15860" s="518" t="s">
        <v>321</v>
      </c>
      <c r="I15860" s="518">
        <v>766147</v>
      </c>
    </row>
    <row r="15861" spans="1:9" x14ac:dyDescent="0.2">
      <c r="A15861" s="518" t="s">
        <v>261</v>
      </c>
      <c r="B15861" s="518">
        <v>766154</v>
      </c>
      <c r="C15861" s="518" t="s">
        <v>2660</v>
      </c>
      <c r="D15861" s="518" t="s">
        <v>711</v>
      </c>
      <c r="E15861" s="859">
        <v>34</v>
      </c>
      <c r="F15861" s="859">
        <v>34</v>
      </c>
      <c r="G15861" s="518" t="s">
        <v>122</v>
      </c>
      <c r="H15861" s="518" t="s">
        <v>261</v>
      </c>
      <c r="I15861" s="518">
        <v>766154</v>
      </c>
    </row>
    <row r="15862" spans="1:9" x14ac:dyDescent="0.2">
      <c r="A15862" s="518" t="s">
        <v>256</v>
      </c>
      <c r="B15862" s="518">
        <v>766238</v>
      </c>
      <c r="C15862" s="518" t="s">
        <v>2660</v>
      </c>
      <c r="D15862" s="518" t="s">
        <v>7701</v>
      </c>
      <c r="E15862" s="859">
        <v>25</v>
      </c>
      <c r="F15862" s="859">
        <v>0</v>
      </c>
      <c r="G15862" s="518" t="s">
        <v>128</v>
      </c>
      <c r="H15862" s="518" t="s">
        <v>256</v>
      </c>
      <c r="I15862" s="518">
        <v>766238</v>
      </c>
    </row>
    <row r="15863" spans="1:9" x14ac:dyDescent="0.2">
      <c r="A15863" s="518" t="s">
        <v>256</v>
      </c>
      <c r="B15863" s="518">
        <v>766246</v>
      </c>
      <c r="C15863" s="518" t="s">
        <v>2660</v>
      </c>
      <c r="D15863" s="518" t="s">
        <v>7702</v>
      </c>
      <c r="E15863" s="859">
        <v>27</v>
      </c>
      <c r="F15863" s="859">
        <v>10</v>
      </c>
      <c r="G15863" s="518" t="s">
        <v>128</v>
      </c>
      <c r="H15863" s="518" t="s">
        <v>256</v>
      </c>
      <c r="I15863" s="518">
        <v>766246</v>
      </c>
    </row>
    <row r="15864" spans="1:9" x14ac:dyDescent="0.2">
      <c r="A15864" s="518" t="s">
        <v>392</v>
      </c>
      <c r="B15864" s="518">
        <v>766253</v>
      </c>
      <c r="C15864" s="518" t="s">
        <v>2660</v>
      </c>
      <c r="D15864" s="518" t="s">
        <v>7850</v>
      </c>
      <c r="E15864" s="859">
        <v>19</v>
      </c>
      <c r="F15864" s="859">
        <v>0</v>
      </c>
      <c r="G15864" s="518" t="s">
        <v>122</v>
      </c>
      <c r="H15864" s="518" t="s">
        <v>392</v>
      </c>
      <c r="I15864" s="518">
        <v>766253</v>
      </c>
    </row>
    <row r="15865" spans="1:9" x14ac:dyDescent="0.2">
      <c r="A15865" s="518" t="s">
        <v>179</v>
      </c>
      <c r="B15865" s="518">
        <v>766261</v>
      </c>
      <c r="C15865" s="518" t="s">
        <v>2660</v>
      </c>
      <c r="D15865" s="518" t="s">
        <v>7643</v>
      </c>
      <c r="E15865" s="859">
        <v>25</v>
      </c>
      <c r="F15865" s="859">
        <v>0</v>
      </c>
      <c r="G15865" s="518" t="s">
        <v>128</v>
      </c>
      <c r="H15865" s="518" t="s">
        <v>179</v>
      </c>
      <c r="I15865" s="518">
        <v>766261</v>
      </c>
    </row>
    <row r="15866" spans="1:9" x14ac:dyDescent="0.2">
      <c r="A15866" s="518" t="s">
        <v>179</v>
      </c>
      <c r="B15866" s="518">
        <v>766279</v>
      </c>
      <c r="C15866" s="518" t="s">
        <v>2660</v>
      </c>
      <c r="D15866" s="518" t="s">
        <v>8415</v>
      </c>
      <c r="E15866" s="859">
        <v>36</v>
      </c>
      <c r="F15866" s="859">
        <v>0</v>
      </c>
      <c r="G15866" s="518" t="s">
        <v>128</v>
      </c>
      <c r="H15866" s="518" t="s">
        <v>179</v>
      </c>
      <c r="I15866" s="518">
        <v>766279</v>
      </c>
    </row>
    <row r="15867" spans="1:9" x14ac:dyDescent="0.2">
      <c r="A15867" s="518" t="s">
        <v>179</v>
      </c>
      <c r="B15867" s="518">
        <v>766287</v>
      </c>
      <c r="C15867" s="518" t="s">
        <v>2660</v>
      </c>
      <c r="D15867" s="518" t="s">
        <v>8416</v>
      </c>
      <c r="E15867" s="859">
        <v>36</v>
      </c>
      <c r="F15867" s="859">
        <v>0</v>
      </c>
      <c r="G15867" s="518" t="s">
        <v>128</v>
      </c>
      <c r="H15867" s="518" t="s">
        <v>179</v>
      </c>
      <c r="I15867" s="518">
        <v>766287</v>
      </c>
    </row>
    <row r="15868" spans="1:9" x14ac:dyDescent="0.2">
      <c r="A15868" s="518" t="s">
        <v>179</v>
      </c>
      <c r="B15868" s="518">
        <v>766295</v>
      </c>
      <c r="C15868" s="518" t="s">
        <v>2660</v>
      </c>
      <c r="D15868" s="518" t="s">
        <v>8417</v>
      </c>
      <c r="E15868" s="859">
        <v>35</v>
      </c>
      <c r="F15868" s="859">
        <v>0</v>
      </c>
      <c r="G15868" s="518" t="s">
        <v>128</v>
      </c>
      <c r="H15868" s="518" t="s">
        <v>179</v>
      </c>
      <c r="I15868" s="518">
        <v>766295</v>
      </c>
    </row>
    <row r="15869" spans="1:9" x14ac:dyDescent="0.2">
      <c r="A15869" s="518" t="s">
        <v>256</v>
      </c>
      <c r="B15869" s="518">
        <v>766311</v>
      </c>
      <c r="C15869" s="518" t="s">
        <v>2660</v>
      </c>
      <c r="D15869" s="518" t="s">
        <v>655</v>
      </c>
      <c r="E15869" s="859">
        <v>29</v>
      </c>
      <c r="F15869" s="859">
        <v>0</v>
      </c>
      <c r="G15869" s="518" t="s">
        <v>128</v>
      </c>
      <c r="H15869" s="518" t="s">
        <v>256</v>
      </c>
      <c r="I15869" s="518">
        <v>766311</v>
      </c>
    </row>
    <row r="15870" spans="1:9" x14ac:dyDescent="0.2">
      <c r="A15870" s="518" t="s">
        <v>386</v>
      </c>
      <c r="B15870" s="518">
        <v>766329</v>
      </c>
      <c r="C15870" s="518" t="s">
        <v>2660</v>
      </c>
      <c r="D15870" s="518" t="s">
        <v>8046</v>
      </c>
      <c r="E15870" s="859">
        <v>27</v>
      </c>
      <c r="F15870" s="859">
        <v>27</v>
      </c>
      <c r="G15870" s="518" t="s">
        <v>128</v>
      </c>
      <c r="H15870" s="518" t="s">
        <v>386</v>
      </c>
      <c r="I15870" s="518">
        <v>766329</v>
      </c>
    </row>
    <row r="15871" spans="1:9" x14ac:dyDescent="0.2">
      <c r="A15871" s="518" t="s">
        <v>256</v>
      </c>
      <c r="B15871" s="518">
        <v>766337</v>
      </c>
      <c r="C15871" s="518" t="s">
        <v>2660</v>
      </c>
      <c r="D15871" s="518" t="s">
        <v>6433</v>
      </c>
      <c r="E15871" s="859">
        <v>18</v>
      </c>
      <c r="F15871" s="859">
        <v>0</v>
      </c>
      <c r="G15871" s="518" t="s">
        <v>128</v>
      </c>
      <c r="H15871" s="518" t="s">
        <v>256</v>
      </c>
      <c r="I15871" s="518">
        <v>766337</v>
      </c>
    </row>
    <row r="15872" spans="1:9" x14ac:dyDescent="0.2">
      <c r="A15872" s="518" t="s">
        <v>256</v>
      </c>
      <c r="B15872" s="518">
        <v>766345</v>
      </c>
      <c r="C15872" s="518" t="s">
        <v>2660</v>
      </c>
      <c r="D15872" s="518" t="s">
        <v>7703</v>
      </c>
      <c r="E15872" s="859">
        <v>16</v>
      </c>
      <c r="F15872" s="859">
        <v>0</v>
      </c>
      <c r="G15872" s="518" t="s">
        <v>128</v>
      </c>
      <c r="H15872" s="518" t="s">
        <v>256</v>
      </c>
      <c r="I15872" s="518">
        <v>766345</v>
      </c>
    </row>
    <row r="15873" spans="1:9" x14ac:dyDescent="0.2">
      <c r="A15873" s="518" t="s">
        <v>155</v>
      </c>
      <c r="B15873" s="518">
        <v>766360</v>
      </c>
      <c r="C15873" s="518" t="s">
        <v>2660</v>
      </c>
      <c r="D15873" s="518" t="s">
        <v>531</v>
      </c>
      <c r="E15873" s="859">
        <v>32</v>
      </c>
      <c r="F15873" s="859">
        <v>0</v>
      </c>
      <c r="G15873" s="518" t="s">
        <v>122</v>
      </c>
      <c r="H15873" s="518" t="s">
        <v>155</v>
      </c>
      <c r="I15873" s="518">
        <v>766360</v>
      </c>
    </row>
    <row r="15874" spans="1:9" x14ac:dyDescent="0.2">
      <c r="A15874" s="518" t="s">
        <v>341</v>
      </c>
      <c r="B15874" s="518">
        <v>766378</v>
      </c>
      <c r="C15874" s="518" t="s">
        <v>2660</v>
      </c>
      <c r="D15874" s="518" t="s">
        <v>661</v>
      </c>
      <c r="E15874" s="859">
        <v>25</v>
      </c>
      <c r="F15874" s="859">
        <v>25</v>
      </c>
      <c r="G15874" s="518" t="s">
        <v>122</v>
      </c>
      <c r="H15874" s="518" t="s">
        <v>341</v>
      </c>
      <c r="I15874" s="518">
        <v>766378</v>
      </c>
    </row>
    <row r="15875" spans="1:9" x14ac:dyDescent="0.2">
      <c r="A15875" s="518" t="s">
        <v>369</v>
      </c>
      <c r="B15875" s="518">
        <v>766394</v>
      </c>
      <c r="C15875" s="518" t="s">
        <v>2660</v>
      </c>
      <c r="D15875" s="518" t="s">
        <v>9949</v>
      </c>
      <c r="E15875" s="859">
        <v>35</v>
      </c>
      <c r="F15875" s="859">
        <v>33</v>
      </c>
      <c r="G15875" s="518" t="s">
        <v>122</v>
      </c>
      <c r="H15875" s="518" t="s">
        <v>369</v>
      </c>
      <c r="I15875" s="518">
        <v>766394</v>
      </c>
    </row>
    <row r="15876" spans="1:9" x14ac:dyDescent="0.2">
      <c r="A15876" s="518" t="s">
        <v>179</v>
      </c>
      <c r="B15876" s="518">
        <v>766410</v>
      </c>
      <c r="C15876" s="518" t="s">
        <v>2660</v>
      </c>
      <c r="D15876" s="518" t="s">
        <v>7099</v>
      </c>
      <c r="E15876" s="859">
        <v>25</v>
      </c>
      <c r="F15876" s="859">
        <v>0</v>
      </c>
      <c r="G15876" s="518" t="s">
        <v>128</v>
      </c>
      <c r="H15876" s="518" t="s">
        <v>179</v>
      </c>
      <c r="I15876" s="518">
        <v>766410</v>
      </c>
    </row>
    <row r="15877" spans="1:9" x14ac:dyDescent="0.2">
      <c r="A15877" s="518" t="s">
        <v>256</v>
      </c>
      <c r="B15877" s="518">
        <v>766428</v>
      </c>
      <c r="C15877" s="518" t="s">
        <v>2660</v>
      </c>
      <c r="D15877" s="518" t="s">
        <v>7704</v>
      </c>
      <c r="E15877" s="859">
        <v>19</v>
      </c>
      <c r="F15877" s="859">
        <v>0</v>
      </c>
      <c r="G15877" s="518" t="s">
        <v>128</v>
      </c>
      <c r="H15877" s="518" t="s">
        <v>256</v>
      </c>
      <c r="I15877" s="518">
        <v>766428</v>
      </c>
    </row>
    <row r="15878" spans="1:9" x14ac:dyDescent="0.2">
      <c r="A15878" s="518" t="s">
        <v>256</v>
      </c>
      <c r="B15878" s="518">
        <v>766436</v>
      </c>
      <c r="C15878" s="518" t="s">
        <v>2660</v>
      </c>
      <c r="D15878" s="518" t="s">
        <v>7705</v>
      </c>
      <c r="E15878" s="859">
        <v>29</v>
      </c>
      <c r="F15878" s="859">
        <v>20</v>
      </c>
      <c r="G15878" s="518" t="s">
        <v>128</v>
      </c>
      <c r="H15878" s="518" t="s">
        <v>256</v>
      </c>
      <c r="I15878" s="518">
        <v>766436</v>
      </c>
    </row>
    <row r="15879" spans="1:9" x14ac:dyDescent="0.2">
      <c r="A15879" s="518" t="s">
        <v>256</v>
      </c>
      <c r="B15879" s="518">
        <v>766444</v>
      </c>
      <c r="C15879" s="518" t="s">
        <v>2660</v>
      </c>
      <c r="D15879" s="518" t="s">
        <v>7706</v>
      </c>
      <c r="E15879" s="859">
        <v>23</v>
      </c>
      <c r="F15879" s="859">
        <v>0</v>
      </c>
      <c r="G15879" s="518" t="s">
        <v>128</v>
      </c>
      <c r="H15879" s="518" t="s">
        <v>256</v>
      </c>
      <c r="I15879" s="518">
        <v>766444</v>
      </c>
    </row>
    <row r="15880" spans="1:9" x14ac:dyDescent="0.2">
      <c r="A15880" s="518" t="s">
        <v>256</v>
      </c>
      <c r="B15880" s="518">
        <v>766451</v>
      </c>
      <c r="C15880" s="518" t="s">
        <v>2660</v>
      </c>
      <c r="D15880" s="518" t="s">
        <v>7707</v>
      </c>
      <c r="E15880" s="859">
        <v>22</v>
      </c>
      <c r="F15880" s="859">
        <v>0</v>
      </c>
      <c r="G15880" s="518" t="s">
        <v>128</v>
      </c>
      <c r="H15880" s="518" t="s">
        <v>256</v>
      </c>
      <c r="I15880" s="518">
        <v>766451</v>
      </c>
    </row>
    <row r="15881" spans="1:9" x14ac:dyDescent="0.2">
      <c r="A15881" s="518" t="s">
        <v>256</v>
      </c>
      <c r="B15881" s="518">
        <v>766469</v>
      </c>
      <c r="C15881" s="518" t="s">
        <v>2660</v>
      </c>
      <c r="D15881" s="518" t="s">
        <v>7708</v>
      </c>
      <c r="E15881" s="859">
        <v>17</v>
      </c>
      <c r="F15881" s="859">
        <v>0</v>
      </c>
      <c r="G15881" s="518" t="s">
        <v>128</v>
      </c>
      <c r="H15881" s="518" t="s">
        <v>256</v>
      </c>
      <c r="I15881" s="518">
        <v>766469</v>
      </c>
    </row>
    <row r="15882" spans="1:9" x14ac:dyDescent="0.2">
      <c r="A15882" s="518" t="s">
        <v>256</v>
      </c>
      <c r="B15882" s="518">
        <v>766543</v>
      </c>
      <c r="C15882" s="518" t="s">
        <v>2660</v>
      </c>
      <c r="D15882" s="518" t="s">
        <v>1342</v>
      </c>
      <c r="E15882" s="859">
        <v>20</v>
      </c>
      <c r="F15882" s="859">
        <v>10</v>
      </c>
      <c r="G15882" s="518" t="s">
        <v>128</v>
      </c>
      <c r="H15882" s="518" t="s">
        <v>256</v>
      </c>
      <c r="I15882" s="518">
        <v>766543</v>
      </c>
    </row>
    <row r="15883" spans="1:9" x14ac:dyDescent="0.2">
      <c r="A15883" s="518" t="s">
        <v>256</v>
      </c>
      <c r="B15883" s="518">
        <v>766550</v>
      </c>
      <c r="C15883" s="518" t="s">
        <v>2660</v>
      </c>
      <c r="D15883" s="518" t="s">
        <v>1342</v>
      </c>
      <c r="E15883" s="859">
        <v>26</v>
      </c>
      <c r="F15883" s="859">
        <v>13</v>
      </c>
      <c r="G15883" s="518" t="s">
        <v>128</v>
      </c>
      <c r="H15883" s="518" t="s">
        <v>256</v>
      </c>
      <c r="I15883" s="518">
        <v>766550</v>
      </c>
    </row>
    <row r="15884" spans="1:9" x14ac:dyDescent="0.2">
      <c r="A15884" s="518" t="s">
        <v>256</v>
      </c>
      <c r="B15884" s="518">
        <v>766568</v>
      </c>
      <c r="C15884" s="518" t="s">
        <v>2660</v>
      </c>
      <c r="D15884" s="518" t="s">
        <v>1342</v>
      </c>
      <c r="E15884" s="859">
        <v>19</v>
      </c>
      <c r="F15884" s="859">
        <v>11</v>
      </c>
      <c r="G15884" s="518" t="s">
        <v>128</v>
      </c>
      <c r="H15884" s="518" t="s">
        <v>256</v>
      </c>
      <c r="I15884" s="518">
        <v>766568</v>
      </c>
    </row>
    <row r="15885" spans="1:9" x14ac:dyDescent="0.2">
      <c r="A15885" s="518" t="s">
        <v>256</v>
      </c>
      <c r="B15885" s="518">
        <v>766576</v>
      </c>
      <c r="C15885" s="518" t="s">
        <v>2660</v>
      </c>
      <c r="D15885" s="518" t="s">
        <v>1342</v>
      </c>
      <c r="E15885" s="859">
        <v>26</v>
      </c>
      <c r="F15885" s="859">
        <v>21</v>
      </c>
      <c r="G15885" s="518" t="s">
        <v>128</v>
      </c>
      <c r="H15885" s="518" t="s">
        <v>256</v>
      </c>
      <c r="I15885" s="518">
        <v>766576</v>
      </c>
    </row>
    <row r="15886" spans="1:9" x14ac:dyDescent="0.2">
      <c r="A15886" s="518" t="s">
        <v>256</v>
      </c>
      <c r="B15886" s="518">
        <v>766592</v>
      </c>
      <c r="C15886" s="518" t="s">
        <v>2660</v>
      </c>
      <c r="D15886" s="518" t="s">
        <v>7709</v>
      </c>
      <c r="E15886" s="859">
        <v>30</v>
      </c>
      <c r="F15886" s="859">
        <v>29</v>
      </c>
      <c r="G15886" s="518" t="s">
        <v>128</v>
      </c>
      <c r="H15886" s="518" t="s">
        <v>256</v>
      </c>
      <c r="I15886" s="518">
        <v>766592</v>
      </c>
    </row>
    <row r="15887" spans="1:9" x14ac:dyDescent="0.2">
      <c r="A15887" s="518" t="s">
        <v>256</v>
      </c>
      <c r="B15887" s="518">
        <v>766600</v>
      </c>
      <c r="C15887" s="518" t="s">
        <v>2660</v>
      </c>
      <c r="D15887" s="518" t="s">
        <v>7067</v>
      </c>
      <c r="E15887" s="859">
        <v>17</v>
      </c>
      <c r="F15887" s="859">
        <v>0</v>
      </c>
      <c r="G15887" s="518" t="s">
        <v>128</v>
      </c>
      <c r="H15887" s="518" t="s">
        <v>256</v>
      </c>
      <c r="I15887" s="518">
        <v>766600</v>
      </c>
    </row>
    <row r="15888" spans="1:9" x14ac:dyDescent="0.2">
      <c r="A15888" s="518" t="s">
        <v>256</v>
      </c>
      <c r="B15888" s="518">
        <v>766618</v>
      </c>
      <c r="C15888" s="518" t="s">
        <v>2660</v>
      </c>
      <c r="D15888" s="518" t="s">
        <v>1342</v>
      </c>
      <c r="E15888" s="859">
        <v>32</v>
      </c>
      <c r="F15888" s="859">
        <v>17</v>
      </c>
      <c r="G15888" s="518" t="s">
        <v>128</v>
      </c>
      <c r="H15888" s="518" t="s">
        <v>256</v>
      </c>
      <c r="I15888" s="518">
        <v>766618</v>
      </c>
    </row>
    <row r="15889" spans="1:9" x14ac:dyDescent="0.2">
      <c r="A15889" s="518" t="s">
        <v>158</v>
      </c>
      <c r="B15889" s="518">
        <v>766675</v>
      </c>
      <c r="C15889" s="518" t="s">
        <v>2660</v>
      </c>
      <c r="D15889" s="518" t="s">
        <v>7615</v>
      </c>
      <c r="E15889" s="859">
        <v>21</v>
      </c>
      <c r="F15889" s="859">
        <v>0</v>
      </c>
      <c r="G15889" s="518" t="s">
        <v>128</v>
      </c>
      <c r="H15889" s="518" t="s">
        <v>158</v>
      </c>
      <c r="I15889" s="518">
        <v>766675</v>
      </c>
    </row>
    <row r="15890" spans="1:9" x14ac:dyDescent="0.2">
      <c r="A15890" s="518" t="s">
        <v>339</v>
      </c>
      <c r="B15890" s="518">
        <v>766683</v>
      </c>
      <c r="C15890" s="518" t="s">
        <v>2660</v>
      </c>
      <c r="D15890" s="518" t="s">
        <v>9950</v>
      </c>
      <c r="E15890" s="859">
        <v>11</v>
      </c>
      <c r="F15890" s="859">
        <v>0</v>
      </c>
      <c r="G15890" s="518" t="s">
        <v>128</v>
      </c>
      <c r="H15890" s="518" t="s">
        <v>339</v>
      </c>
      <c r="I15890" s="518">
        <v>766683</v>
      </c>
    </row>
    <row r="15891" spans="1:9" x14ac:dyDescent="0.2">
      <c r="A15891" s="518" t="s">
        <v>239</v>
      </c>
      <c r="B15891" s="518">
        <v>766691</v>
      </c>
      <c r="C15891" s="518" t="s">
        <v>2660</v>
      </c>
      <c r="D15891" s="518" t="s">
        <v>9951</v>
      </c>
      <c r="E15891" s="859">
        <v>35</v>
      </c>
      <c r="F15891" s="859">
        <v>0</v>
      </c>
      <c r="G15891" s="518" t="s">
        <v>128</v>
      </c>
      <c r="H15891" s="518" t="s">
        <v>239</v>
      </c>
      <c r="I15891" s="518">
        <v>766691</v>
      </c>
    </row>
    <row r="15892" spans="1:9" x14ac:dyDescent="0.2">
      <c r="A15892" s="518" t="s">
        <v>339</v>
      </c>
      <c r="B15892" s="518">
        <v>766709</v>
      </c>
      <c r="C15892" s="518" t="s">
        <v>2660</v>
      </c>
      <c r="D15892" s="518" t="s">
        <v>7833</v>
      </c>
      <c r="E15892" s="859">
        <v>35</v>
      </c>
      <c r="F15892" s="859">
        <v>0</v>
      </c>
      <c r="G15892" s="518" t="s">
        <v>128</v>
      </c>
      <c r="H15892" s="518" t="s">
        <v>339</v>
      </c>
      <c r="I15892" s="518">
        <v>766709</v>
      </c>
    </row>
    <row r="15893" spans="1:9" x14ac:dyDescent="0.2">
      <c r="A15893" s="518" t="s">
        <v>396</v>
      </c>
      <c r="B15893" s="518">
        <v>766717</v>
      </c>
      <c r="C15893" s="518" t="s">
        <v>2660</v>
      </c>
      <c r="D15893" s="518" t="s">
        <v>7450</v>
      </c>
      <c r="E15893" s="859">
        <v>21</v>
      </c>
      <c r="F15893" s="859">
        <v>21</v>
      </c>
      <c r="G15893" s="518" t="s">
        <v>122</v>
      </c>
      <c r="H15893" s="518" t="s">
        <v>396</v>
      </c>
      <c r="I15893" s="518">
        <v>766717</v>
      </c>
    </row>
    <row r="15894" spans="1:9" x14ac:dyDescent="0.2">
      <c r="A15894" s="518" t="s">
        <v>256</v>
      </c>
      <c r="B15894" s="518">
        <v>766741</v>
      </c>
      <c r="C15894" s="518" t="s">
        <v>2660</v>
      </c>
      <c r="D15894" s="518" t="s">
        <v>1342</v>
      </c>
      <c r="E15894" s="859">
        <v>24</v>
      </c>
      <c r="F15894" s="859">
        <v>16</v>
      </c>
      <c r="G15894" s="518" t="s">
        <v>128</v>
      </c>
      <c r="H15894" s="518" t="s">
        <v>256</v>
      </c>
      <c r="I15894" s="518">
        <v>766741</v>
      </c>
    </row>
    <row r="15895" spans="1:9" x14ac:dyDescent="0.2">
      <c r="A15895" s="518" t="s">
        <v>339</v>
      </c>
      <c r="B15895" s="518">
        <v>766766</v>
      </c>
      <c r="C15895" s="518" t="s">
        <v>2660</v>
      </c>
      <c r="D15895" s="518" t="s">
        <v>7834</v>
      </c>
      <c r="E15895" s="859">
        <v>34</v>
      </c>
      <c r="F15895" s="859">
        <v>0</v>
      </c>
      <c r="G15895" s="518" t="s">
        <v>128</v>
      </c>
      <c r="H15895" s="518" t="s">
        <v>339</v>
      </c>
      <c r="I15895" s="518">
        <v>766766</v>
      </c>
    </row>
    <row r="15896" spans="1:9" x14ac:dyDescent="0.2">
      <c r="A15896" s="518" t="s">
        <v>339</v>
      </c>
      <c r="B15896" s="518">
        <v>766774</v>
      </c>
      <c r="C15896" s="518" t="s">
        <v>2660</v>
      </c>
      <c r="D15896" s="518" t="s">
        <v>7834</v>
      </c>
      <c r="E15896" s="859">
        <v>30</v>
      </c>
      <c r="F15896" s="859">
        <v>0</v>
      </c>
      <c r="G15896" s="518" t="s">
        <v>128</v>
      </c>
      <c r="H15896" s="518" t="s">
        <v>339</v>
      </c>
      <c r="I15896" s="518">
        <v>766774</v>
      </c>
    </row>
    <row r="15897" spans="1:9" x14ac:dyDescent="0.2">
      <c r="A15897" s="518" t="s">
        <v>256</v>
      </c>
      <c r="B15897" s="518">
        <v>766782</v>
      </c>
      <c r="C15897" s="518" t="s">
        <v>2660</v>
      </c>
      <c r="D15897" s="518" t="s">
        <v>1342</v>
      </c>
      <c r="E15897" s="859">
        <v>20</v>
      </c>
      <c r="F15897" s="859">
        <v>11</v>
      </c>
      <c r="G15897" s="518" t="s">
        <v>128</v>
      </c>
      <c r="H15897" s="518" t="s">
        <v>256</v>
      </c>
      <c r="I15897" s="518">
        <v>766782</v>
      </c>
    </row>
    <row r="15898" spans="1:9" x14ac:dyDescent="0.2">
      <c r="A15898" s="518" t="s">
        <v>362</v>
      </c>
      <c r="B15898" s="518">
        <v>766790</v>
      </c>
      <c r="C15898" s="518" t="s">
        <v>2660</v>
      </c>
      <c r="D15898" s="518" t="s">
        <v>1342</v>
      </c>
      <c r="E15898" s="859">
        <v>31</v>
      </c>
      <c r="F15898" s="859">
        <v>19</v>
      </c>
      <c r="G15898" s="518" t="s">
        <v>128</v>
      </c>
      <c r="H15898" s="518" t="s">
        <v>362</v>
      </c>
      <c r="I15898" s="518">
        <v>766790</v>
      </c>
    </row>
    <row r="15899" spans="1:9" x14ac:dyDescent="0.2">
      <c r="A15899" s="518" t="s">
        <v>179</v>
      </c>
      <c r="B15899" s="518">
        <v>766832</v>
      </c>
      <c r="C15899" s="518" t="s">
        <v>2660</v>
      </c>
      <c r="D15899" s="518" t="s">
        <v>7644</v>
      </c>
      <c r="E15899" s="859">
        <v>35</v>
      </c>
      <c r="F15899" s="859">
        <v>34</v>
      </c>
      <c r="G15899" s="518" t="s">
        <v>128</v>
      </c>
      <c r="H15899" s="518" t="s">
        <v>179</v>
      </c>
      <c r="I15899" s="518">
        <v>766832</v>
      </c>
    </row>
    <row r="15900" spans="1:9" x14ac:dyDescent="0.2">
      <c r="A15900" s="518" t="s">
        <v>179</v>
      </c>
      <c r="B15900" s="518">
        <v>766840</v>
      </c>
      <c r="C15900" s="518" t="s">
        <v>2660</v>
      </c>
      <c r="D15900" s="518" t="s">
        <v>7644</v>
      </c>
      <c r="E15900" s="859">
        <v>29</v>
      </c>
      <c r="F15900" s="859">
        <v>29</v>
      </c>
      <c r="G15900" s="518" t="s">
        <v>128</v>
      </c>
      <c r="H15900" s="518" t="s">
        <v>179</v>
      </c>
      <c r="I15900" s="518">
        <v>766840</v>
      </c>
    </row>
    <row r="15901" spans="1:9" x14ac:dyDescent="0.2">
      <c r="A15901" s="518" t="s">
        <v>392</v>
      </c>
      <c r="B15901" s="518">
        <v>766857</v>
      </c>
      <c r="C15901" s="518" t="s">
        <v>2660</v>
      </c>
      <c r="D15901" s="518" t="s">
        <v>1014</v>
      </c>
      <c r="E15901" s="859">
        <v>23</v>
      </c>
      <c r="F15901" s="859">
        <v>0</v>
      </c>
      <c r="G15901" s="518" t="s">
        <v>122</v>
      </c>
      <c r="H15901" s="518" t="s">
        <v>392</v>
      </c>
      <c r="I15901" s="518">
        <v>766857</v>
      </c>
    </row>
    <row r="15902" spans="1:9" x14ac:dyDescent="0.2">
      <c r="A15902" s="518" t="s">
        <v>179</v>
      </c>
      <c r="B15902" s="518">
        <v>766907</v>
      </c>
      <c r="C15902" s="518" t="s">
        <v>2660</v>
      </c>
      <c r="D15902" s="518" t="s">
        <v>7645</v>
      </c>
      <c r="E15902" s="859">
        <v>34</v>
      </c>
      <c r="F15902" s="859">
        <v>28</v>
      </c>
      <c r="G15902" s="518" t="s">
        <v>128</v>
      </c>
      <c r="H15902" s="518" t="s">
        <v>179</v>
      </c>
      <c r="I15902" s="518">
        <v>766907</v>
      </c>
    </row>
    <row r="15903" spans="1:9" x14ac:dyDescent="0.2">
      <c r="A15903" s="518" t="s">
        <v>179</v>
      </c>
      <c r="B15903" s="518">
        <v>766915</v>
      </c>
      <c r="C15903" s="518" t="s">
        <v>2660</v>
      </c>
      <c r="D15903" s="518" t="s">
        <v>7646</v>
      </c>
      <c r="E15903" s="859">
        <v>29</v>
      </c>
      <c r="F15903" s="859">
        <v>27</v>
      </c>
      <c r="G15903" s="518" t="s">
        <v>128</v>
      </c>
      <c r="H15903" s="518" t="s">
        <v>179</v>
      </c>
      <c r="I15903" s="518">
        <v>766915</v>
      </c>
    </row>
    <row r="15904" spans="1:9" x14ac:dyDescent="0.2">
      <c r="A15904" s="518" t="s">
        <v>179</v>
      </c>
      <c r="B15904" s="518">
        <v>766923</v>
      </c>
      <c r="C15904" s="518" t="s">
        <v>2660</v>
      </c>
      <c r="D15904" s="518" t="s">
        <v>7647</v>
      </c>
      <c r="E15904" s="859">
        <v>35</v>
      </c>
      <c r="F15904" s="859">
        <v>29</v>
      </c>
      <c r="G15904" s="518" t="s">
        <v>128</v>
      </c>
      <c r="H15904" s="518" t="s">
        <v>179</v>
      </c>
      <c r="I15904" s="518">
        <v>766923</v>
      </c>
    </row>
    <row r="15905" spans="1:9" x14ac:dyDescent="0.2">
      <c r="A15905" s="518" t="s">
        <v>179</v>
      </c>
      <c r="B15905" s="518">
        <v>766931</v>
      </c>
      <c r="C15905" s="518" t="s">
        <v>2660</v>
      </c>
      <c r="D15905" s="518" t="s">
        <v>7648</v>
      </c>
      <c r="E15905" s="859">
        <v>35</v>
      </c>
      <c r="F15905" s="859">
        <v>28</v>
      </c>
      <c r="G15905" s="518" t="s">
        <v>128</v>
      </c>
      <c r="H15905" s="518" t="s">
        <v>179</v>
      </c>
      <c r="I15905" s="518">
        <v>766931</v>
      </c>
    </row>
    <row r="15906" spans="1:9" x14ac:dyDescent="0.2">
      <c r="A15906" s="518" t="s">
        <v>237</v>
      </c>
      <c r="B15906" s="518">
        <v>766949</v>
      </c>
      <c r="C15906" s="518" t="s">
        <v>2660</v>
      </c>
      <c r="D15906" s="518" t="s">
        <v>7741</v>
      </c>
      <c r="E15906" s="859">
        <v>30</v>
      </c>
      <c r="F15906" s="859">
        <v>0</v>
      </c>
      <c r="G15906" s="518" t="s">
        <v>128</v>
      </c>
      <c r="H15906" s="518" t="s">
        <v>237</v>
      </c>
      <c r="I15906" s="518">
        <v>766949</v>
      </c>
    </row>
    <row r="15907" spans="1:9" x14ac:dyDescent="0.2">
      <c r="A15907" s="518" t="s">
        <v>237</v>
      </c>
      <c r="B15907" s="518">
        <v>766956</v>
      </c>
      <c r="C15907" s="518" t="s">
        <v>2660</v>
      </c>
      <c r="D15907" s="518" t="s">
        <v>7742</v>
      </c>
      <c r="E15907" s="859">
        <v>23</v>
      </c>
      <c r="F15907" s="859">
        <v>0</v>
      </c>
      <c r="G15907" s="518" t="s">
        <v>128</v>
      </c>
      <c r="H15907" s="518" t="s">
        <v>237</v>
      </c>
      <c r="I15907" s="518">
        <v>766956</v>
      </c>
    </row>
    <row r="15908" spans="1:9" x14ac:dyDescent="0.2">
      <c r="A15908" s="518" t="s">
        <v>237</v>
      </c>
      <c r="B15908" s="518">
        <v>766964</v>
      </c>
      <c r="C15908" s="518" t="s">
        <v>2660</v>
      </c>
      <c r="D15908" s="518" t="s">
        <v>7743</v>
      </c>
      <c r="E15908" s="859">
        <v>26</v>
      </c>
      <c r="F15908" s="859">
        <v>0</v>
      </c>
      <c r="G15908" s="518" t="s">
        <v>128</v>
      </c>
      <c r="H15908" s="518" t="s">
        <v>237</v>
      </c>
      <c r="I15908" s="518">
        <v>766964</v>
      </c>
    </row>
    <row r="15909" spans="1:9" x14ac:dyDescent="0.2">
      <c r="A15909" s="518" t="s">
        <v>179</v>
      </c>
      <c r="B15909" s="518">
        <v>766972</v>
      </c>
      <c r="C15909" s="518" t="s">
        <v>2660</v>
      </c>
      <c r="D15909" s="518" t="s">
        <v>1342</v>
      </c>
      <c r="E15909" s="859">
        <v>18</v>
      </c>
      <c r="F15909" s="859">
        <v>0</v>
      </c>
      <c r="G15909" s="518" t="s">
        <v>128</v>
      </c>
      <c r="H15909" s="518" t="s">
        <v>179</v>
      </c>
      <c r="I15909" s="518">
        <v>766972</v>
      </c>
    </row>
    <row r="15910" spans="1:9" x14ac:dyDescent="0.2">
      <c r="A15910" s="518" t="s">
        <v>179</v>
      </c>
      <c r="B15910" s="518">
        <v>766980</v>
      </c>
      <c r="C15910" s="518" t="s">
        <v>2660</v>
      </c>
      <c r="D15910" s="518" t="s">
        <v>1342</v>
      </c>
      <c r="E15910" s="859">
        <v>28</v>
      </c>
      <c r="F15910" s="859">
        <v>0</v>
      </c>
      <c r="G15910" s="518" t="s">
        <v>128</v>
      </c>
      <c r="H15910" s="518" t="s">
        <v>179</v>
      </c>
      <c r="I15910" s="518">
        <v>766980</v>
      </c>
    </row>
    <row r="15911" spans="1:9" x14ac:dyDescent="0.2">
      <c r="A15911" s="518" t="s">
        <v>179</v>
      </c>
      <c r="B15911" s="518">
        <v>766998</v>
      </c>
      <c r="C15911" s="518" t="s">
        <v>2660</v>
      </c>
      <c r="D15911" s="518" t="s">
        <v>1342</v>
      </c>
      <c r="E15911" s="859">
        <v>35</v>
      </c>
      <c r="F15911" s="859">
        <v>0</v>
      </c>
      <c r="G15911" s="518" t="s">
        <v>128</v>
      </c>
      <c r="H15911" s="518" t="s">
        <v>179</v>
      </c>
      <c r="I15911" s="518">
        <v>766998</v>
      </c>
    </row>
    <row r="15912" spans="1:9" x14ac:dyDescent="0.2">
      <c r="A15912" s="518" t="s">
        <v>179</v>
      </c>
      <c r="B15912" s="518">
        <v>767012</v>
      </c>
      <c r="C15912" s="518" t="s">
        <v>2660</v>
      </c>
      <c r="D15912" s="518" t="s">
        <v>1342</v>
      </c>
      <c r="E15912" s="859">
        <v>34</v>
      </c>
      <c r="F15912" s="859">
        <v>0</v>
      </c>
      <c r="G15912" s="518" t="s">
        <v>128</v>
      </c>
      <c r="H15912" s="518" t="s">
        <v>179</v>
      </c>
      <c r="I15912" s="518">
        <v>767012</v>
      </c>
    </row>
    <row r="15913" spans="1:9" x14ac:dyDescent="0.2">
      <c r="A15913" s="518" t="s">
        <v>237</v>
      </c>
      <c r="B15913" s="518">
        <v>767020</v>
      </c>
      <c r="C15913" s="518" t="s">
        <v>2660</v>
      </c>
      <c r="D15913" s="518" t="s">
        <v>7744</v>
      </c>
      <c r="E15913" s="859">
        <v>25</v>
      </c>
      <c r="F15913" s="859">
        <v>0</v>
      </c>
      <c r="G15913" s="518" t="s">
        <v>128</v>
      </c>
      <c r="H15913" s="518" t="s">
        <v>237</v>
      </c>
      <c r="I15913" s="518">
        <v>767020</v>
      </c>
    </row>
    <row r="15914" spans="1:9" x14ac:dyDescent="0.2">
      <c r="A15914" s="518" t="s">
        <v>279</v>
      </c>
      <c r="B15914" s="518">
        <v>767038</v>
      </c>
      <c r="C15914" s="518" t="s">
        <v>2660</v>
      </c>
      <c r="D15914" s="518" t="s">
        <v>7803</v>
      </c>
      <c r="E15914" s="859">
        <v>26</v>
      </c>
      <c r="F15914" s="859">
        <v>0</v>
      </c>
      <c r="G15914" s="518" t="s">
        <v>128</v>
      </c>
      <c r="H15914" s="518" t="s">
        <v>279</v>
      </c>
      <c r="I15914" s="518">
        <v>767038</v>
      </c>
    </row>
    <row r="15915" spans="1:9" x14ac:dyDescent="0.2">
      <c r="A15915" s="518" t="s">
        <v>279</v>
      </c>
      <c r="B15915" s="518">
        <v>767046</v>
      </c>
      <c r="C15915" s="518" t="s">
        <v>2660</v>
      </c>
      <c r="D15915" s="518" t="s">
        <v>7804</v>
      </c>
      <c r="E15915" s="859">
        <v>33</v>
      </c>
      <c r="F15915" s="859">
        <v>0</v>
      </c>
      <c r="G15915" s="518" t="s">
        <v>128</v>
      </c>
      <c r="H15915" s="518" t="s">
        <v>279</v>
      </c>
      <c r="I15915" s="518">
        <v>767046</v>
      </c>
    </row>
    <row r="15916" spans="1:9" x14ac:dyDescent="0.2">
      <c r="A15916" s="518" t="s">
        <v>279</v>
      </c>
      <c r="B15916" s="518">
        <v>767053</v>
      </c>
      <c r="C15916" s="518" t="s">
        <v>2660</v>
      </c>
      <c r="D15916" s="518" t="s">
        <v>7805</v>
      </c>
      <c r="E15916" s="859">
        <v>36</v>
      </c>
      <c r="F15916" s="859">
        <v>0</v>
      </c>
      <c r="G15916" s="518" t="s">
        <v>128</v>
      </c>
      <c r="H15916" s="518" t="s">
        <v>279</v>
      </c>
      <c r="I15916" s="518">
        <v>767053</v>
      </c>
    </row>
    <row r="15917" spans="1:9" x14ac:dyDescent="0.2">
      <c r="A15917" s="518" t="s">
        <v>179</v>
      </c>
      <c r="B15917" s="518">
        <v>767087</v>
      </c>
      <c r="C15917" s="518" t="s">
        <v>2660</v>
      </c>
      <c r="D15917" s="518" t="s">
        <v>7649</v>
      </c>
      <c r="E15917" s="859">
        <v>29</v>
      </c>
      <c r="F15917" s="859">
        <v>0</v>
      </c>
      <c r="G15917" s="518" t="s">
        <v>128</v>
      </c>
      <c r="H15917" s="518" t="s">
        <v>179</v>
      </c>
      <c r="I15917" s="518">
        <v>767087</v>
      </c>
    </row>
    <row r="15918" spans="1:9" x14ac:dyDescent="0.2">
      <c r="A15918" s="518" t="s">
        <v>179</v>
      </c>
      <c r="B15918" s="518">
        <v>767111</v>
      </c>
      <c r="C15918" s="518" t="s">
        <v>2660</v>
      </c>
      <c r="D15918" s="518" t="s">
        <v>7650</v>
      </c>
      <c r="E15918" s="859">
        <v>36</v>
      </c>
      <c r="F15918" s="859">
        <v>0</v>
      </c>
      <c r="G15918" s="518" t="s">
        <v>128</v>
      </c>
      <c r="H15918" s="518" t="s">
        <v>179</v>
      </c>
      <c r="I15918" s="518">
        <v>767111</v>
      </c>
    </row>
    <row r="15919" spans="1:9" x14ac:dyDescent="0.2">
      <c r="A15919" s="518" t="s">
        <v>383</v>
      </c>
      <c r="B15919" s="518">
        <v>767137</v>
      </c>
      <c r="C15919" s="518" t="s">
        <v>2660</v>
      </c>
      <c r="D15919" s="518" t="s">
        <v>9952</v>
      </c>
      <c r="E15919" s="859">
        <v>27</v>
      </c>
      <c r="F15919" s="859">
        <v>0</v>
      </c>
      <c r="G15919" s="518" t="s">
        <v>122</v>
      </c>
      <c r="H15919" s="518" t="s">
        <v>383</v>
      </c>
      <c r="I15919" s="518">
        <v>767137</v>
      </c>
    </row>
    <row r="15920" spans="1:9" x14ac:dyDescent="0.2">
      <c r="A15920" s="518" t="s">
        <v>279</v>
      </c>
      <c r="B15920" s="518">
        <v>767152</v>
      </c>
      <c r="C15920" s="518" t="s">
        <v>2660</v>
      </c>
      <c r="D15920" s="518" t="s">
        <v>634</v>
      </c>
      <c r="E15920" s="859">
        <v>30</v>
      </c>
      <c r="F15920" s="859">
        <v>30</v>
      </c>
      <c r="G15920" s="518" t="s">
        <v>122</v>
      </c>
      <c r="H15920" s="518" t="s">
        <v>279</v>
      </c>
      <c r="I15920" s="518">
        <v>767152</v>
      </c>
    </row>
    <row r="15921" spans="1:9" x14ac:dyDescent="0.2">
      <c r="A15921" s="518" t="s">
        <v>179</v>
      </c>
      <c r="B15921" s="518">
        <v>767178</v>
      </c>
      <c r="C15921" s="518" t="s">
        <v>2660</v>
      </c>
      <c r="D15921" s="518" t="s">
        <v>7651</v>
      </c>
      <c r="E15921" s="859">
        <v>32</v>
      </c>
      <c r="F15921" s="859">
        <v>32</v>
      </c>
      <c r="G15921" s="518" t="s">
        <v>122</v>
      </c>
      <c r="H15921" s="518" t="s">
        <v>179</v>
      </c>
      <c r="I15921" s="518">
        <v>767178</v>
      </c>
    </row>
    <row r="15922" spans="1:9" x14ac:dyDescent="0.2">
      <c r="A15922" s="518" t="s">
        <v>292</v>
      </c>
      <c r="B15922" s="518">
        <v>767186</v>
      </c>
      <c r="C15922" s="518" t="s">
        <v>2660</v>
      </c>
      <c r="D15922" s="518" t="s">
        <v>2066</v>
      </c>
      <c r="E15922" s="859">
        <v>30</v>
      </c>
      <c r="F15922" s="859">
        <v>0</v>
      </c>
      <c r="G15922" s="518" t="s">
        <v>128</v>
      </c>
      <c r="H15922" s="518" t="s">
        <v>292</v>
      </c>
      <c r="I15922" s="518">
        <v>767186</v>
      </c>
    </row>
    <row r="15923" spans="1:9" x14ac:dyDescent="0.2">
      <c r="A15923" s="518" t="s">
        <v>166</v>
      </c>
      <c r="B15923" s="518">
        <v>767194</v>
      </c>
      <c r="C15923" s="518" t="s">
        <v>2660</v>
      </c>
      <c r="D15923" s="518" t="s">
        <v>7820</v>
      </c>
      <c r="E15923" s="859">
        <v>25</v>
      </c>
      <c r="F15923" s="859">
        <v>25</v>
      </c>
      <c r="G15923" s="518" t="s">
        <v>128</v>
      </c>
      <c r="H15923" s="518" t="s">
        <v>166</v>
      </c>
      <c r="I15923" s="518">
        <v>767194</v>
      </c>
    </row>
    <row r="15924" spans="1:9" x14ac:dyDescent="0.2">
      <c r="A15924" s="518" t="s">
        <v>180</v>
      </c>
      <c r="B15924" s="518">
        <v>767228</v>
      </c>
      <c r="C15924" s="518" t="s">
        <v>2660</v>
      </c>
      <c r="D15924" s="518" t="s">
        <v>9953</v>
      </c>
      <c r="E15924" s="859">
        <v>24</v>
      </c>
      <c r="F15924" s="859">
        <v>0</v>
      </c>
      <c r="G15924" s="518" t="s">
        <v>128</v>
      </c>
      <c r="H15924" s="518" t="s">
        <v>180</v>
      </c>
      <c r="I15924" s="518">
        <v>767228</v>
      </c>
    </row>
    <row r="15925" spans="1:9" x14ac:dyDescent="0.2">
      <c r="A15925" s="518" t="s">
        <v>179</v>
      </c>
      <c r="B15925" s="518">
        <v>767251</v>
      </c>
      <c r="C15925" s="518" t="s">
        <v>2660</v>
      </c>
      <c r="D15925" s="518" t="s">
        <v>7652</v>
      </c>
      <c r="E15925" s="859">
        <v>15</v>
      </c>
      <c r="F15925" s="859">
        <v>0</v>
      </c>
      <c r="G15925" s="518" t="s">
        <v>128</v>
      </c>
      <c r="H15925" s="518" t="s">
        <v>179</v>
      </c>
      <c r="I15925" s="518">
        <v>767251</v>
      </c>
    </row>
    <row r="15926" spans="1:9" x14ac:dyDescent="0.2">
      <c r="A15926" s="518" t="s">
        <v>239</v>
      </c>
      <c r="B15926" s="518">
        <v>767277</v>
      </c>
      <c r="C15926" s="518" t="s">
        <v>2660</v>
      </c>
      <c r="D15926" s="518" t="s">
        <v>9954</v>
      </c>
      <c r="E15926" s="859">
        <v>23</v>
      </c>
      <c r="F15926" s="859">
        <v>0</v>
      </c>
      <c r="G15926" s="518" t="s">
        <v>128</v>
      </c>
      <c r="H15926" s="518" t="s">
        <v>239</v>
      </c>
      <c r="I15926" s="518">
        <v>767277</v>
      </c>
    </row>
    <row r="15927" spans="1:9" x14ac:dyDescent="0.2">
      <c r="A15927" s="518" t="s">
        <v>239</v>
      </c>
      <c r="B15927" s="518">
        <v>767293</v>
      </c>
      <c r="C15927" s="518" t="s">
        <v>2660</v>
      </c>
      <c r="D15927" s="518" t="s">
        <v>9955</v>
      </c>
      <c r="E15927" s="859">
        <v>21</v>
      </c>
      <c r="F15927" s="859">
        <v>0</v>
      </c>
      <c r="G15927" s="518" t="s">
        <v>128</v>
      </c>
      <c r="H15927" s="518" t="s">
        <v>239</v>
      </c>
      <c r="I15927" s="518">
        <v>767293</v>
      </c>
    </row>
    <row r="15928" spans="1:9" x14ac:dyDescent="0.2">
      <c r="A15928" s="518" t="s">
        <v>357</v>
      </c>
      <c r="B15928" s="518">
        <v>767319</v>
      </c>
      <c r="C15928" s="518" t="s">
        <v>2660</v>
      </c>
      <c r="D15928" s="518" t="s">
        <v>7802</v>
      </c>
      <c r="E15928" s="859">
        <v>32</v>
      </c>
      <c r="F15928" s="859">
        <v>0</v>
      </c>
      <c r="G15928" s="518" t="s">
        <v>128</v>
      </c>
      <c r="H15928" s="518" t="s">
        <v>357</v>
      </c>
      <c r="I15928" s="518">
        <v>767319</v>
      </c>
    </row>
    <row r="15929" spans="1:9" x14ac:dyDescent="0.2">
      <c r="A15929" s="518" t="s">
        <v>239</v>
      </c>
      <c r="B15929" s="518">
        <v>767335</v>
      </c>
      <c r="C15929" s="518" t="s">
        <v>2660</v>
      </c>
      <c r="D15929" s="518" t="s">
        <v>3222</v>
      </c>
      <c r="E15929" s="859">
        <v>33</v>
      </c>
      <c r="F15929" s="859">
        <v>0</v>
      </c>
      <c r="G15929" s="518" t="s">
        <v>128</v>
      </c>
      <c r="H15929" s="518" t="s">
        <v>239</v>
      </c>
      <c r="I15929" s="518">
        <v>767335</v>
      </c>
    </row>
    <row r="15930" spans="1:9" x14ac:dyDescent="0.2">
      <c r="A15930" s="518" t="s">
        <v>179</v>
      </c>
      <c r="B15930" s="518">
        <v>767376</v>
      </c>
      <c r="C15930" s="518" t="s">
        <v>2660</v>
      </c>
      <c r="D15930" s="518" t="s">
        <v>2974</v>
      </c>
      <c r="E15930" s="859">
        <v>35</v>
      </c>
      <c r="F15930" s="859">
        <v>35</v>
      </c>
      <c r="G15930" s="518" t="s">
        <v>128</v>
      </c>
      <c r="H15930" s="518" t="s">
        <v>179</v>
      </c>
      <c r="I15930" s="518">
        <v>767376</v>
      </c>
    </row>
    <row r="15931" spans="1:9" x14ac:dyDescent="0.2">
      <c r="A15931" s="518" t="s">
        <v>179</v>
      </c>
      <c r="B15931" s="518">
        <v>767384</v>
      </c>
      <c r="C15931" s="518" t="s">
        <v>2660</v>
      </c>
      <c r="D15931" s="518" t="s">
        <v>2974</v>
      </c>
      <c r="E15931" s="859">
        <v>25</v>
      </c>
      <c r="F15931" s="859">
        <v>25</v>
      </c>
      <c r="G15931" s="518" t="s">
        <v>128</v>
      </c>
      <c r="H15931" s="518" t="s">
        <v>179</v>
      </c>
      <c r="I15931" s="518">
        <v>767384</v>
      </c>
    </row>
    <row r="15932" spans="1:9" x14ac:dyDescent="0.2">
      <c r="A15932" s="518" t="s">
        <v>279</v>
      </c>
      <c r="B15932" s="518">
        <v>767426</v>
      </c>
      <c r="C15932" s="518" t="s">
        <v>2660</v>
      </c>
      <c r="D15932" s="518" t="s">
        <v>7806</v>
      </c>
      <c r="E15932" s="859">
        <v>21</v>
      </c>
      <c r="F15932" s="859">
        <v>21</v>
      </c>
      <c r="G15932" s="518" t="s">
        <v>128</v>
      </c>
      <c r="H15932" s="518" t="s">
        <v>279</v>
      </c>
      <c r="I15932" s="518">
        <v>767426</v>
      </c>
    </row>
    <row r="15933" spans="1:9" x14ac:dyDescent="0.2">
      <c r="A15933" s="518" t="s">
        <v>179</v>
      </c>
      <c r="B15933" s="518">
        <v>767459</v>
      </c>
      <c r="C15933" s="518" t="s">
        <v>2660</v>
      </c>
      <c r="D15933" s="518" t="s">
        <v>9956</v>
      </c>
      <c r="E15933" s="859">
        <v>24</v>
      </c>
      <c r="F15933" s="859">
        <v>0</v>
      </c>
      <c r="G15933" s="518" t="s">
        <v>128</v>
      </c>
      <c r="H15933" s="518" t="s">
        <v>179</v>
      </c>
      <c r="I15933" s="518">
        <v>767459</v>
      </c>
    </row>
    <row r="15934" spans="1:9" x14ac:dyDescent="0.2">
      <c r="A15934" s="518" t="s">
        <v>8494</v>
      </c>
      <c r="B15934" s="518">
        <v>767483</v>
      </c>
      <c r="C15934" s="518" t="s">
        <v>2660</v>
      </c>
      <c r="D15934" s="518" t="s">
        <v>7588</v>
      </c>
      <c r="E15934" s="859">
        <v>23</v>
      </c>
      <c r="F15934" s="859">
        <v>0</v>
      </c>
      <c r="G15934" s="518" t="s">
        <v>128</v>
      </c>
      <c r="H15934" s="518" t="s">
        <v>8494</v>
      </c>
      <c r="I15934" s="518">
        <v>767483</v>
      </c>
    </row>
    <row r="15935" spans="1:9" x14ac:dyDescent="0.2">
      <c r="A15935" s="518" t="s">
        <v>179</v>
      </c>
      <c r="B15935" s="518">
        <v>767608</v>
      </c>
      <c r="C15935" s="518" t="s">
        <v>2660</v>
      </c>
      <c r="D15935" s="518" t="s">
        <v>6464</v>
      </c>
      <c r="E15935" s="859">
        <v>31</v>
      </c>
      <c r="F15935" s="859">
        <v>0</v>
      </c>
      <c r="G15935" s="518" t="s">
        <v>128</v>
      </c>
      <c r="H15935" s="518" t="s">
        <v>179</v>
      </c>
      <c r="I15935" s="518">
        <v>767608</v>
      </c>
    </row>
    <row r="15936" spans="1:9" x14ac:dyDescent="0.2">
      <c r="A15936" s="518" t="s">
        <v>180</v>
      </c>
      <c r="B15936" s="518">
        <v>767624</v>
      </c>
      <c r="C15936" s="518" t="s">
        <v>2660</v>
      </c>
      <c r="D15936" s="518" t="s">
        <v>1917</v>
      </c>
      <c r="E15936" s="859">
        <v>15</v>
      </c>
      <c r="F15936" s="859">
        <v>0</v>
      </c>
      <c r="G15936" s="518" t="s">
        <v>128</v>
      </c>
      <c r="H15936" s="518" t="s">
        <v>180</v>
      </c>
      <c r="I15936" s="518">
        <v>767624</v>
      </c>
    </row>
    <row r="15937" spans="1:9" x14ac:dyDescent="0.2">
      <c r="A15937" s="518" t="s">
        <v>256</v>
      </c>
      <c r="B15937" s="518">
        <v>767640</v>
      </c>
      <c r="C15937" s="518" t="s">
        <v>2660</v>
      </c>
      <c r="D15937" s="518" t="s">
        <v>2107</v>
      </c>
      <c r="E15937" s="859">
        <v>20</v>
      </c>
      <c r="F15937" s="859">
        <v>0</v>
      </c>
      <c r="G15937" s="518" t="s">
        <v>128</v>
      </c>
      <c r="H15937" s="518" t="s">
        <v>256</v>
      </c>
      <c r="I15937" s="518">
        <v>767640</v>
      </c>
    </row>
    <row r="15938" spans="1:9" x14ac:dyDescent="0.2">
      <c r="A15938" s="518" t="s">
        <v>321</v>
      </c>
      <c r="B15938" s="518">
        <v>767657</v>
      </c>
      <c r="C15938" s="518" t="s">
        <v>2660</v>
      </c>
      <c r="D15938" s="518" t="s">
        <v>7593</v>
      </c>
      <c r="E15938" s="859">
        <v>30</v>
      </c>
      <c r="F15938" s="859">
        <v>0</v>
      </c>
      <c r="G15938" s="518" t="s">
        <v>128</v>
      </c>
      <c r="H15938" s="518" t="s">
        <v>321</v>
      </c>
      <c r="I15938" s="518">
        <v>767657</v>
      </c>
    </row>
    <row r="15939" spans="1:9" x14ac:dyDescent="0.2">
      <c r="A15939" s="518" t="s">
        <v>180</v>
      </c>
      <c r="B15939" s="518">
        <v>767665</v>
      </c>
      <c r="C15939" s="518" t="s">
        <v>2660</v>
      </c>
      <c r="D15939" s="518" t="s">
        <v>8401</v>
      </c>
      <c r="E15939" s="859">
        <v>25</v>
      </c>
      <c r="F15939" s="859">
        <v>0</v>
      </c>
      <c r="G15939" s="518" t="s">
        <v>128</v>
      </c>
      <c r="H15939" s="518" t="s">
        <v>180</v>
      </c>
      <c r="I15939" s="518">
        <v>767665</v>
      </c>
    </row>
    <row r="15940" spans="1:9" x14ac:dyDescent="0.2">
      <c r="A15940" s="518" t="s">
        <v>179</v>
      </c>
      <c r="B15940" s="518">
        <v>767707</v>
      </c>
      <c r="C15940" s="518" t="s">
        <v>2660</v>
      </c>
      <c r="D15940" s="518" t="s">
        <v>7621</v>
      </c>
      <c r="E15940" s="859">
        <v>15</v>
      </c>
      <c r="F15940" s="859">
        <v>0</v>
      </c>
      <c r="G15940" s="518" t="s">
        <v>128</v>
      </c>
      <c r="H15940" s="518" t="s">
        <v>179</v>
      </c>
      <c r="I15940" s="518">
        <v>767707</v>
      </c>
    </row>
    <row r="15941" spans="1:9" x14ac:dyDescent="0.2">
      <c r="A15941" s="518" t="s">
        <v>179</v>
      </c>
      <c r="B15941" s="518">
        <v>767715</v>
      </c>
      <c r="C15941" s="518" t="s">
        <v>2660</v>
      </c>
      <c r="D15941" s="518" t="s">
        <v>7621</v>
      </c>
      <c r="E15941" s="859">
        <v>18</v>
      </c>
      <c r="F15941" s="859">
        <v>0</v>
      </c>
      <c r="G15941" s="518" t="s">
        <v>128</v>
      </c>
      <c r="H15941" s="518" t="s">
        <v>179</v>
      </c>
      <c r="I15941" s="518">
        <v>767715</v>
      </c>
    </row>
    <row r="15942" spans="1:9" x14ac:dyDescent="0.2">
      <c r="A15942" s="518" t="s">
        <v>333</v>
      </c>
      <c r="B15942" s="518">
        <v>767723</v>
      </c>
      <c r="C15942" s="518" t="s">
        <v>2660</v>
      </c>
      <c r="D15942" s="518" t="s">
        <v>7089</v>
      </c>
      <c r="E15942" s="859">
        <v>31</v>
      </c>
      <c r="F15942" s="859">
        <v>0</v>
      </c>
      <c r="G15942" s="518" t="s">
        <v>128</v>
      </c>
      <c r="H15942" s="518" t="s">
        <v>333</v>
      </c>
      <c r="I15942" s="518">
        <v>767723</v>
      </c>
    </row>
    <row r="15943" spans="1:9" x14ac:dyDescent="0.2">
      <c r="A15943" s="518" t="s">
        <v>333</v>
      </c>
      <c r="B15943" s="518">
        <v>767731</v>
      </c>
      <c r="C15943" s="518" t="s">
        <v>2660</v>
      </c>
      <c r="D15943" s="518" t="s">
        <v>7089</v>
      </c>
      <c r="E15943" s="859">
        <v>32</v>
      </c>
      <c r="F15943" s="859">
        <v>0</v>
      </c>
      <c r="G15943" s="518" t="s">
        <v>128</v>
      </c>
      <c r="H15943" s="518" t="s">
        <v>333</v>
      </c>
      <c r="I15943" s="518">
        <v>767731</v>
      </c>
    </row>
    <row r="15944" spans="1:9" x14ac:dyDescent="0.2">
      <c r="A15944" s="518" t="s">
        <v>179</v>
      </c>
      <c r="B15944" s="518">
        <v>767756</v>
      </c>
      <c r="C15944" s="518" t="s">
        <v>2660</v>
      </c>
      <c r="D15944" s="518" t="s">
        <v>9957</v>
      </c>
      <c r="E15944" s="859">
        <v>30</v>
      </c>
      <c r="F15944" s="859">
        <v>0</v>
      </c>
      <c r="G15944" s="518" t="s">
        <v>128</v>
      </c>
      <c r="H15944" s="518" t="s">
        <v>179</v>
      </c>
      <c r="I15944" s="518">
        <v>767756</v>
      </c>
    </row>
    <row r="15945" spans="1:9" x14ac:dyDescent="0.2">
      <c r="A15945" s="518" t="s">
        <v>349</v>
      </c>
      <c r="B15945" s="518">
        <v>767764</v>
      </c>
      <c r="C15945" s="518" t="s">
        <v>2660</v>
      </c>
      <c r="D15945" s="518" t="s">
        <v>2395</v>
      </c>
      <c r="E15945" s="859">
        <v>29</v>
      </c>
      <c r="F15945" s="859">
        <v>29</v>
      </c>
      <c r="G15945" s="518" t="s">
        <v>128</v>
      </c>
      <c r="H15945" s="518" t="s">
        <v>349</v>
      </c>
      <c r="I15945" s="518">
        <v>767764</v>
      </c>
    </row>
    <row r="15946" spans="1:9" x14ac:dyDescent="0.2">
      <c r="A15946" s="518" t="s">
        <v>179</v>
      </c>
      <c r="B15946" s="518">
        <v>767772</v>
      </c>
      <c r="C15946" s="518" t="s">
        <v>2660</v>
      </c>
      <c r="D15946" s="518" t="s">
        <v>9958</v>
      </c>
      <c r="E15946" s="859">
        <v>20</v>
      </c>
      <c r="F15946" s="859">
        <v>0</v>
      </c>
      <c r="G15946" s="518" t="s">
        <v>128</v>
      </c>
      <c r="H15946" s="518" t="s">
        <v>179</v>
      </c>
      <c r="I15946" s="518">
        <v>767772</v>
      </c>
    </row>
    <row r="15947" spans="1:9" x14ac:dyDescent="0.2">
      <c r="A15947" s="518" t="s">
        <v>152</v>
      </c>
      <c r="B15947" s="518">
        <v>767780</v>
      </c>
      <c r="C15947" s="518" t="s">
        <v>2660</v>
      </c>
      <c r="D15947" s="518" t="s">
        <v>9959</v>
      </c>
      <c r="E15947" s="859">
        <v>23</v>
      </c>
      <c r="F15947" s="859">
        <v>0</v>
      </c>
      <c r="G15947" s="518" t="s">
        <v>128</v>
      </c>
      <c r="H15947" s="518" t="s">
        <v>152</v>
      </c>
      <c r="I15947" s="518">
        <v>767780</v>
      </c>
    </row>
    <row r="15948" spans="1:9" x14ac:dyDescent="0.2">
      <c r="A15948" s="518" t="s">
        <v>170</v>
      </c>
      <c r="B15948" s="518">
        <v>767871</v>
      </c>
      <c r="C15948" s="518" t="s">
        <v>2660</v>
      </c>
      <c r="D15948" s="518" t="s">
        <v>8446</v>
      </c>
      <c r="E15948" s="859">
        <v>18</v>
      </c>
      <c r="F15948" s="859">
        <v>15</v>
      </c>
      <c r="G15948" s="518" t="s">
        <v>128</v>
      </c>
      <c r="H15948" s="518" t="s">
        <v>170</v>
      </c>
      <c r="I15948" s="518">
        <v>224451</v>
      </c>
    </row>
    <row r="15949" spans="1:9" x14ac:dyDescent="0.2">
      <c r="A15949" s="518" t="s">
        <v>256</v>
      </c>
      <c r="B15949" s="518">
        <v>767962</v>
      </c>
      <c r="C15949" s="518" t="s">
        <v>2660</v>
      </c>
      <c r="D15949" s="518" t="s">
        <v>1342</v>
      </c>
      <c r="E15949" s="859">
        <v>36</v>
      </c>
      <c r="F15949" s="859">
        <v>3</v>
      </c>
      <c r="G15949" s="518" t="s">
        <v>128</v>
      </c>
      <c r="H15949" s="518" t="s">
        <v>256</v>
      </c>
      <c r="I15949" s="518">
        <v>767962</v>
      </c>
    </row>
    <row r="15950" spans="1:9" x14ac:dyDescent="0.2">
      <c r="A15950" s="518" t="s">
        <v>179</v>
      </c>
      <c r="B15950" s="518">
        <v>767996</v>
      </c>
      <c r="C15950" s="518" t="s">
        <v>2660</v>
      </c>
      <c r="D15950" s="518" t="s">
        <v>2295</v>
      </c>
      <c r="E15950" s="859">
        <v>20</v>
      </c>
      <c r="F15950" s="859">
        <v>20</v>
      </c>
      <c r="G15950" s="518" t="s">
        <v>128</v>
      </c>
      <c r="H15950" s="518" t="s">
        <v>179</v>
      </c>
      <c r="I15950" s="518">
        <v>767996</v>
      </c>
    </row>
    <row r="15951" spans="1:9" x14ac:dyDescent="0.2">
      <c r="A15951" s="518" t="s">
        <v>181</v>
      </c>
      <c r="B15951" s="518">
        <v>768002</v>
      </c>
      <c r="C15951" s="518" t="s">
        <v>2660</v>
      </c>
      <c r="D15951" s="518" t="s">
        <v>643</v>
      </c>
      <c r="E15951" s="859">
        <v>33</v>
      </c>
      <c r="F15951" s="859">
        <v>0</v>
      </c>
      <c r="G15951" s="518" t="s">
        <v>128</v>
      </c>
      <c r="H15951" s="518" t="s">
        <v>181</v>
      </c>
      <c r="I15951" s="518">
        <v>768002</v>
      </c>
    </row>
    <row r="15952" spans="1:9" x14ac:dyDescent="0.2">
      <c r="A15952" s="518" t="s">
        <v>256</v>
      </c>
      <c r="B15952" s="518">
        <v>768044</v>
      </c>
      <c r="C15952" s="518" t="s">
        <v>2660</v>
      </c>
      <c r="D15952" s="518" t="s">
        <v>1342</v>
      </c>
      <c r="E15952" s="859">
        <v>31</v>
      </c>
      <c r="F15952" s="859">
        <v>7</v>
      </c>
      <c r="G15952" s="518" t="s">
        <v>128</v>
      </c>
      <c r="H15952" s="518" t="s">
        <v>256</v>
      </c>
      <c r="I15952" s="518">
        <v>768044</v>
      </c>
    </row>
    <row r="15953" spans="1:9" x14ac:dyDescent="0.2">
      <c r="A15953" s="518" t="s">
        <v>179</v>
      </c>
      <c r="B15953" s="518">
        <v>768069</v>
      </c>
      <c r="C15953" s="518" t="s">
        <v>2660</v>
      </c>
      <c r="D15953" s="518" t="s">
        <v>7653</v>
      </c>
      <c r="E15953" s="859">
        <v>34</v>
      </c>
      <c r="F15953" s="859">
        <v>0</v>
      </c>
      <c r="G15953" s="518" t="s">
        <v>128</v>
      </c>
      <c r="H15953" s="518" t="s">
        <v>179</v>
      </c>
      <c r="I15953" s="518">
        <v>768069</v>
      </c>
    </row>
    <row r="15954" spans="1:9" x14ac:dyDescent="0.2">
      <c r="A15954" s="518" t="s">
        <v>179</v>
      </c>
      <c r="B15954" s="518">
        <v>768077</v>
      </c>
      <c r="C15954" s="518" t="s">
        <v>2660</v>
      </c>
      <c r="D15954" s="518" t="s">
        <v>7654</v>
      </c>
      <c r="E15954" s="859">
        <v>34</v>
      </c>
      <c r="F15954" s="859">
        <v>0</v>
      </c>
      <c r="G15954" s="518" t="s">
        <v>128</v>
      </c>
      <c r="H15954" s="518" t="s">
        <v>179</v>
      </c>
      <c r="I15954" s="518">
        <v>768077</v>
      </c>
    </row>
    <row r="15955" spans="1:9" x14ac:dyDescent="0.2">
      <c r="A15955" s="518" t="s">
        <v>179</v>
      </c>
      <c r="B15955" s="518">
        <v>768085</v>
      </c>
      <c r="C15955" s="518" t="s">
        <v>2660</v>
      </c>
      <c r="D15955" s="518" t="s">
        <v>7655</v>
      </c>
      <c r="E15955" s="859">
        <v>26</v>
      </c>
      <c r="F15955" s="859">
        <v>0</v>
      </c>
      <c r="G15955" s="518" t="s">
        <v>128</v>
      </c>
      <c r="H15955" s="518" t="s">
        <v>179</v>
      </c>
      <c r="I15955" s="518">
        <v>768085</v>
      </c>
    </row>
    <row r="15956" spans="1:9" x14ac:dyDescent="0.2">
      <c r="A15956" s="518" t="s">
        <v>256</v>
      </c>
      <c r="B15956" s="518">
        <v>768093</v>
      </c>
      <c r="C15956" s="518" t="s">
        <v>2660</v>
      </c>
      <c r="D15956" s="518" t="s">
        <v>1342</v>
      </c>
      <c r="E15956" s="859">
        <v>23</v>
      </c>
      <c r="F15956" s="859">
        <v>23</v>
      </c>
      <c r="G15956" s="518" t="s">
        <v>128</v>
      </c>
      <c r="H15956" s="518" t="s">
        <v>256</v>
      </c>
      <c r="I15956" s="518">
        <v>768093</v>
      </c>
    </row>
    <row r="15957" spans="1:9" x14ac:dyDescent="0.2">
      <c r="A15957" s="518" t="s">
        <v>179</v>
      </c>
      <c r="B15957" s="518">
        <v>768119</v>
      </c>
      <c r="C15957" s="518" t="s">
        <v>2660</v>
      </c>
      <c r="D15957" s="518" t="s">
        <v>7656</v>
      </c>
      <c r="E15957" s="859">
        <v>31</v>
      </c>
      <c r="F15957" s="859">
        <v>0</v>
      </c>
      <c r="G15957" s="518" t="s">
        <v>128</v>
      </c>
      <c r="H15957" s="518" t="s">
        <v>179</v>
      </c>
      <c r="I15957" s="518">
        <v>768119</v>
      </c>
    </row>
    <row r="15958" spans="1:9" x14ac:dyDescent="0.2">
      <c r="A15958" s="518" t="s">
        <v>256</v>
      </c>
      <c r="B15958" s="518">
        <v>768127</v>
      </c>
      <c r="C15958" s="518" t="s">
        <v>2660</v>
      </c>
      <c r="D15958" s="518" t="s">
        <v>7710</v>
      </c>
      <c r="E15958" s="859">
        <v>34</v>
      </c>
      <c r="F15958" s="859">
        <v>5</v>
      </c>
      <c r="G15958" s="518" t="s">
        <v>128</v>
      </c>
      <c r="H15958" s="518" t="s">
        <v>256</v>
      </c>
      <c r="I15958" s="518">
        <v>768127</v>
      </c>
    </row>
    <row r="15959" spans="1:9" x14ac:dyDescent="0.2">
      <c r="A15959" s="518" t="s">
        <v>180</v>
      </c>
      <c r="B15959" s="518">
        <v>768150</v>
      </c>
      <c r="C15959" s="518" t="s">
        <v>2660</v>
      </c>
      <c r="D15959" s="518" t="s">
        <v>7728</v>
      </c>
      <c r="E15959" s="859">
        <v>30</v>
      </c>
      <c r="F15959" s="859">
        <v>0</v>
      </c>
      <c r="G15959" s="518" t="s">
        <v>128</v>
      </c>
      <c r="H15959" s="518" t="s">
        <v>180</v>
      </c>
      <c r="I15959" s="518">
        <v>810382</v>
      </c>
    </row>
    <row r="15960" spans="1:9" x14ac:dyDescent="0.2">
      <c r="A15960" s="518" t="s">
        <v>279</v>
      </c>
      <c r="B15960" s="518">
        <v>768218</v>
      </c>
      <c r="C15960" s="518" t="s">
        <v>2660</v>
      </c>
      <c r="D15960" s="518" t="s">
        <v>7807</v>
      </c>
      <c r="E15960" s="859">
        <v>28</v>
      </c>
      <c r="F15960" s="859">
        <v>0</v>
      </c>
      <c r="G15960" s="518" t="s">
        <v>128</v>
      </c>
      <c r="H15960" s="518" t="s">
        <v>279</v>
      </c>
      <c r="I15960" s="518">
        <v>768218</v>
      </c>
    </row>
    <row r="15961" spans="1:9" x14ac:dyDescent="0.2">
      <c r="A15961" s="518" t="s">
        <v>279</v>
      </c>
      <c r="B15961" s="518">
        <v>768226</v>
      </c>
      <c r="C15961" s="518" t="s">
        <v>2660</v>
      </c>
      <c r="D15961" s="518" t="s">
        <v>7808</v>
      </c>
      <c r="E15961" s="859">
        <v>31</v>
      </c>
      <c r="F15961" s="859">
        <v>0</v>
      </c>
      <c r="G15961" s="518" t="s">
        <v>128</v>
      </c>
      <c r="H15961" s="518" t="s">
        <v>279</v>
      </c>
      <c r="I15961" s="518">
        <v>768226</v>
      </c>
    </row>
    <row r="15962" spans="1:9" x14ac:dyDescent="0.2">
      <c r="A15962" s="518" t="s">
        <v>279</v>
      </c>
      <c r="B15962" s="518">
        <v>768259</v>
      </c>
      <c r="C15962" s="518" t="s">
        <v>2660</v>
      </c>
      <c r="D15962" s="518" t="s">
        <v>7809</v>
      </c>
      <c r="E15962" s="859">
        <v>26</v>
      </c>
      <c r="F15962" s="859">
        <v>0</v>
      </c>
      <c r="G15962" s="518" t="s">
        <v>128</v>
      </c>
      <c r="H15962" s="518" t="s">
        <v>279</v>
      </c>
      <c r="I15962" s="518">
        <v>768259</v>
      </c>
    </row>
    <row r="15963" spans="1:9" x14ac:dyDescent="0.2">
      <c r="A15963" s="518" t="s">
        <v>256</v>
      </c>
      <c r="B15963" s="518">
        <v>768267</v>
      </c>
      <c r="C15963" s="518" t="s">
        <v>2660</v>
      </c>
      <c r="D15963" s="518" t="s">
        <v>7711</v>
      </c>
      <c r="E15963" s="859">
        <v>32</v>
      </c>
      <c r="F15963" s="859">
        <v>0</v>
      </c>
      <c r="G15963" s="518" t="s">
        <v>128</v>
      </c>
      <c r="H15963" s="518" t="s">
        <v>256</v>
      </c>
      <c r="I15963" s="518">
        <v>768267</v>
      </c>
    </row>
    <row r="15964" spans="1:9" x14ac:dyDescent="0.2">
      <c r="A15964" s="518" t="s">
        <v>256</v>
      </c>
      <c r="B15964" s="518">
        <v>768275</v>
      </c>
      <c r="C15964" s="518" t="s">
        <v>2660</v>
      </c>
      <c r="D15964" s="518" t="s">
        <v>7712</v>
      </c>
      <c r="E15964" s="859">
        <v>31</v>
      </c>
      <c r="F15964" s="859">
        <v>0</v>
      </c>
      <c r="G15964" s="518" t="s">
        <v>128</v>
      </c>
      <c r="H15964" s="518" t="s">
        <v>256</v>
      </c>
      <c r="I15964" s="518">
        <v>768275</v>
      </c>
    </row>
    <row r="15965" spans="1:9" x14ac:dyDescent="0.2">
      <c r="A15965" s="518" t="s">
        <v>256</v>
      </c>
      <c r="B15965" s="518">
        <v>768283</v>
      </c>
      <c r="C15965" s="518" t="s">
        <v>2660</v>
      </c>
      <c r="D15965" s="518" t="s">
        <v>7713</v>
      </c>
      <c r="E15965" s="859">
        <v>27</v>
      </c>
      <c r="F15965" s="859">
        <v>0</v>
      </c>
      <c r="G15965" s="518" t="s">
        <v>128</v>
      </c>
      <c r="H15965" s="518" t="s">
        <v>256</v>
      </c>
      <c r="I15965" s="518">
        <v>768283</v>
      </c>
    </row>
    <row r="15966" spans="1:9" x14ac:dyDescent="0.2">
      <c r="A15966" s="518" t="s">
        <v>256</v>
      </c>
      <c r="B15966" s="518">
        <v>768291</v>
      </c>
      <c r="C15966" s="518" t="s">
        <v>2660</v>
      </c>
      <c r="D15966" s="518" t="s">
        <v>7714</v>
      </c>
      <c r="E15966" s="859">
        <v>23</v>
      </c>
      <c r="F15966" s="859">
        <v>0</v>
      </c>
      <c r="G15966" s="518" t="s">
        <v>128</v>
      </c>
      <c r="H15966" s="518" t="s">
        <v>256</v>
      </c>
      <c r="I15966" s="518">
        <v>768291</v>
      </c>
    </row>
    <row r="15967" spans="1:9" x14ac:dyDescent="0.2">
      <c r="A15967" s="518" t="s">
        <v>239</v>
      </c>
      <c r="B15967" s="518">
        <v>768317</v>
      </c>
      <c r="C15967" s="518" t="s">
        <v>2660</v>
      </c>
      <c r="D15967" s="518" t="s">
        <v>9960</v>
      </c>
      <c r="E15967" s="859">
        <v>33</v>
      </c>
      <c r="F15967" s="859">
        <v>0</v>
      </c>
      <c r="G15967" s="518" t="s">
        <v>128</v>
      </c>
      <c r="H15967" s="518" t="s">
        <v>239</v>
      </c>
      <c r="I15967" s="518">
        <v>768317</v>
      </c>
    </row>
    <row r="15968" spans="1:9" x14ac:dyDescent="0.2">
      <c r="A15968" s="518" t="s">
        <v>279</v>
      </c>
      <c r="B15968" s="518">
        <v>768325</v>
      </c>
      <c r="C15968" s="518" t="s">
        <v>2660</v>
      </c>
      <c r="D15968" s="518" t="s">
        <v>7810</v>
      </c>
      <c r="E15968" s="859">
        <v>33</v>
      </c>
      <c r="F15968" s="859">
        <v>0</v>
      </c>
      <c r="G15968" s="518" t="s">
        <v>128</v>
      </c>
      <c r="H15968" s="518" t="s">
        <v>279</v>
      </c>
      <c r="I15968" s="518">
        <v>768325</v>
      </c>
    </row>
    <row r="15969" spans="1:9" x14ac:dyDescent="0.2">
      <c r="A15969" s="518" t="s">
        <v>279</v>
      </c>
      <c r="B15969" s="518">
        <v>768333</v>
      </c>
      <c r="C15969" s="518" t="s">
        <v>2660</v>
      </c>
      <c r="D15969" s="518" t="s">
        <v>7811</v>
      </c>
      <c r="E15969" s="859">
        <v>30</v>
      </c>
      <c r="F15969" s="859">
        <v>0</v>
      </c>
      <c r="G15969" s="518" t="s">
        <v>128</v>
      </c>
      <c r="H15969" s="518" t="s">
        <v>279</v>
      </c>
      <c r="I15969" s="518">
        <v>768333</v>
      </c>
    </row>
    <row r="15970" spans="1:9" x14ac:dyDescent="0.2">
      <c r="A15970" s="518" t="s">
        <v>239</v>
      </c>
      <c r="B15970" s="518">
        <v>768341</v>
      </c>
      <c r="C15970" s="518" t="s">
        <v>2660</v>
      </c>
      <c r="D15970" s="518" t="s">
        <v>9961</v>
      </c>
      <c r="E15970" s="859">
        <v>33</v>
      </c>
      <c r="F15970" s="859">
        <v>0</v>
      </c>
      <c r="G15970" s="518" t="s">
        <v>128</v>
      </c>
      <c r="H15970" s="518" t="s">
        <v>239</v>
      </c>
      <c r="I15970" s="518">
        <v>768341</v>
      </c>
    </row>
    <row r="15971" spans="1:9" x14ac:dyDescent="0.2">
      <c r="A15971" s="518" t="s">
        <v>279</v>
      </c>
      <c r="B15971" s="518">
        <v>768358</v>
      </c>
      <c r="C15971" s="518" t="s">
        <v>2660</v>
      </c>
      <c r="D15971" s="518" t="s">
        <v>7812</v>
      </c>
      <c r="E15971" s="859">
        <v>35</v>
      </c>
      <c r="F15971" s="859">
        <v>0</v>
      </c>
      <c r="G15971" s="518" t="s">
        <v>128</v>
      </c>
      <c r="H15971" s="518" t="s">
        <v>279</v>
      </c>
      <c r="I15971" s="518">
        <v>768358</v>
      </c>
    </row>
    <row r="15972" spans="1:9" x14ac:dyDescent="0.2">
      <c r="A15972" s="518" t="s">
        <v>279</v>
      </c>
      <c r="B15972" s="518">
        <v>768366</v>
      </c>
      <c r="C15972" s="518" t="s">
        <v>2660</v>
      </c>
      <c r="D15972" s="518" t="s">
        <v>7813</v>
      </c>
      <c r="E15972" s="859">
        <v>31</v>
      </c>
      <c r="F15972" s="859">
        <v>0</v>
      </c>
      <c r="G15972" s="518" t="s">
        <v>128</v>
      </c>
      <c r="H15972" s="518" t="s">
        <v>279</v>
      </c>
      <c r="I15972" s="518">
        <v>768366</v>
      </c>
    </row>
    <row r="15973" spans="1:9" x14ac:dyDescent="0.2">
      <c r="A15973" s="518" t="s">
        <v>279</v>
      </c>
      <c r="B15973" s="518">
        <v>768408</v>
      </c>
      <c r="C15973" s="518" t="s">
        <v>2660</v>
      </c>
      <c r="D15973" s="518" t="s">
        <v>1906</v>
      </c>
      <c r="E15973" s="859">
        <v>31</v>
      </c>
      <c r="F15973" s="859">
        <v>0</v>
      </c>
      <c r="G15973" s="518" t="s">
        <v>128</v>
      </c>
      <c r="H15973" s="518" t="s">
        <v>279</v>
      </c>
      <c r="I15973" s="518">
        <v>768408</v>
      </c>
    </row>
    <row r="15974" spans="1:9" x14ac:dyDescent="0.2">
      <c r="A15974" s="518" t="s">
        <v>196</v>
      </c>
      <c r="B15974" s="518">
        <v>768416</v>
      </c>
      <c r="C15974" s="518" t="s">
        <v>2660</v>
      </c>
      <c r="D15974" s="518" t="s">
        <v>7721</v>
      </c>
      <c r="E15974" s="859">
        <v>34</v>
      </c>
      <c r="F15974" s="859">
        <v>0</v>
      </c>
      <c r="G15974" s="518" t="s">
        <v>128</v>
      </c>
      <c r="H15974" s="518" t="s">
        <v>196</v>
      </c>
      <c r="I15974" s="518">
        <v>768416</v>
      </c>
    </row>
    <row r="15975" spans="1:9" x14ac:dyDescent="0.2">
      <c r="A15975" s="518" t="s">
        <v>196</v>
      </c>
      <c r="B15975" s="518">
        <v>768424</v>
      </c>
      <c r="C15975" s="518" t="s">
        <v>2660</v>
      </c>
      <c r="D15975" s="518" t="s">
        <v>7722</v>
      </c>
      <c r="E15975" s="859">
        <v>32</v>
      </c>
      <c r="F15975" s="859">
        <v>0</v>
      </c>
      <c r="G15975" s="518" t="s">
        <v>128</v>
      </c>
      <c r="H15975" s="518" t="s">
        <v>196</v>
      </c>
      <c r="I15975" s="518">
        <v>768424</v>
      </c>
    </row>
    <row r="15976" spans="1:9" x14ac:dyDescent="0.2">
      <c r="A15976" s="518" t="s">
        <v>256</v>
      </c>
      <c r="B15976" s="518">
        <v>768432</v>
      </c>
      <c r="C15976" s="518" t="s">
        <v>2660</v>
      </c>
      <c r="D15976" s="518" t="s">
        <v>9962</v>
      </c>
      <c r="E15976" s="859">
        <v>20</v>
      </c>
      <c r="F15976" s="859">
        <v>0</v>
      </c>
      <c r="G15976" s="518" t="s">
        <v>122</v>
      </c>
      <c r="H15976" s="518" t="s">
        <v>256</v>
      </c>
      <c r="I15976" s="518">
        <v>768432</v>
      </c>
    </row>
    <row r="15977" spans="1:9" x14ac:dyDescent="0.2">
      <c r="A15977" s="518" t="s">
        <v>179</v>
      </c>
      <c r="B15977" s="518">
        <v>768465</v>
      </c>
      <c r="C15977" s="518" t="s">
        <v>2660</v>
      </c>
      <c r="D15977" s="518" t="s">
        <v>7657</v>
      </c>
      <c r="E15977" s="859">
        <v>31</v>
      </c>
      <c r="F15977" s="859">
        <v>31</v>
      </c>
      <c r="G15977" s="518" t="s">
        <v>128</v>
      </c>
      <c r="H15977" s="518" t="s">
        <v>179</v>
      </c>
      <c r="I15977" s="518">
        <v>768465</v>
      </c>
    </row>
    <row r="15978" spans="1:9" x14ac:dyDescent="0.2">
      <c r="A15978" s="518" t="s">
        <v>179</v>
      </c>
      <c r="B15978" s="518">
        <v>768473</v>
      </c>
      <c r="C15978" s="518" t="s">
        <v>2660</v>
      </c>
      <c r="D15978" s="518" t="s">
        <v>7658</v>
      </c>
      <c r="E15978" s="859">
        <v>33</v>
      </c>
      <c r="F15978" s="859">
        <v>0</v>
      </c>
      <c r="G15978" s="518" t="s">
        <v>128</v>
      </c>
      <c r="H15978" s="518" t="s">
        <v>179</v>
      </c>
      <c r="I15978" s="518">
        <v>768473</v>
      </c>
    </row>
    <row r="15979" spans="1:9" x14ac:dyDescent="0.2">
      <c r="A15979" s="518" t="s">
        <v>179</v>
      </c>
      <c r="B15979" s="518">
        <v>768481</v>
      </c>
      <c r="C15979" s="518" t="s">
        <v>2660</v>
      </c>
      <c r="D15979" s="518" t="s">
        <v>7659</v>
      </c>
      <c r="E15979" s="859">
        <v>35</v>
      </c>
      <c r="F15979" s="859">
        <v>0</v>
      </c>
      <c r="G15979" s="518" t="s">
        <v>128</v>
      </c>
      <c r="H15979" s="518" t="s">
        <v>179</v>
      </c>
      <c r="I15979" s="518">
        <v>768481</v>
      </c>
    </row>
    <row r="15980" spans="1:9" x14ac:dyDescent="0.2">
      <c r="A15980" s="518" t="s">
        <v>256</v>
      </c>
      <c r="B15980" s="518">
        <v>768499</v>
      </c>
      <c r="C15980" s="518" t="s">
        <v>2660</v>
      </c>
      <c r="D15980" s="518" t="s">
        <v>7715</v>
      </c>
      <c r="E15980" s="859">
        <v>18</v>
      </c>
      <c r="F15980" s="859">
        <v>7</v>
      </c>
      <c r="G15980" s="518" t="s">
        <v>128</v>
      </c>
      <c r="H15980" s="518" t="s">
        <v>256</v>
      </c>
      <c r="I15980" s="518">
        <v>213496</v>
      </c>
    </row>
    <row r="15981" spans="1:9" x14ac:dyDescent="0.2">
      <c r="A15981" s="518" t="s">
        <v>279</v>
      </c>
      <c r="B15981" s="518">
        <v>768515</v>
      </c>
      <c r="C15981" s="518" t="s">
        <v>2660</v>
      </c>
      <c r="D15981" s="518" t="s">
        <v>7814</v>
      </c>
      <c r="E15981" s="859">
        <v>35</v>
      </c>
      <c r="F15981" s="859">
        <v>0</v>
      </c>
      <c r="G15981" s="518" t="s">
        <v>128</v>
      </c>
      <c r="H15981" s="518" t="s">
        <v>279</v>
      </c>
      <c r="I15981" s="518">
        <v>768515</v>
      </c>
    </row>
    <row r="15982" spans="1:9" x14ac:dyDescent="0.2">
      <c r="A15982" s="518" t="s">
        <v>279</v>
      </c>
      <c r="B15982" s="518">
        <v>768523</v>
      </c>
      <c r="C15982" s="518" t="s">
        <v>2660</v>
      </c>
      <c r="D15982" s="518" t="s">
        <v>7815</v>
      </c>
      <c r="E15982" s="859">
        <v>34</v>
      </c>
      <c r="F15982" s="859">
        <v>0</v>
      </c>
      <c r="G15982" s="518" t="s">
        <v>128</v>
      </c>
      <c r="H15982" s="518" t="s">
        <v>279</v>
      </c>
      <c r="I15982" s="518">
        <v>768523</v>
      </c>
    </row>
    <row r="15983" spans="1:9" x14ac:dyDescent="0.2">
      <c r="A15983" s="518" t="s">
        <v>179</v>
      </c>
      <c r="B15983" s="518">
        <v>768549</v>
      </c>
      <c r="C15983" s="518" t="s">
        <v>2660</v>
      </c>
      <c r="D15983" s="518" t="s">
        <v>7660</v>
      </c>
      <c r="E15983" s="859">
        <v>33</v>
      </c>
      <c r="F15983" s="859">
        <v>0</v>
      </c>
      <c r="G15983" s="518" t="s">
        <v>128</v>
      </c>
      <c r="H15983" s="518" t="s">
        <v>179</v>
      </c>
      <c r="I15983" s="518">
        <v>768549</v>
      </c>
    </row>
    <row r="15984" spans="1:9" x14ac:dyDescent="0.2">
      <c r="A15984" s="518" t="s">
        <v>256</v>
      </c>
      <c r="B15984" s="518">
        <v>768556</v>
      </c>
      <c r="C15984" s="518" t="s">
        <v>2660</v>
      </c>
      <c r="D15984" s="518" t="s">
        <v>7716</v>
      </c>
      <c r="E15984" s="859">
        <v>23</v>
      </c>
      <c r="F15984" s="859">
        <v>0</v>
      </c>
      <c r="G15984" s="518" t="s">
        <v>128</v>
      </c>
      <c r="H15984" s="518" t="s">
        <v>256</v>
      </c>
      <c r="I15984" s="518">
        <v>768556</v>
      </c>
    </row>
    <row r="15985" spans="1:9" x14ac:dyDescent="0.2">
      <c r="A15985" s="518" t="s">
        <v>256</v>
      </c>
      <c r="B15985" s="518">
        <v>768598</v>
      </c>
      <c r="C15985" s="518" t="s">
        <v>2660</v>
      </c>
      <c r="D15985" s="518" t="s">
        <v>9963</v>
      </c>
      <c r="E15985" s="859">
        <v>25</v>
      </c>
      <c r="F15985" s="859">
        <v>0</v>
      </c>
      <c r="G15985" s="518" t="s">
        <v>128</v>
      </c>
      <c r="H15985" s="518" t="s">
        <v>256</v>
      </c>
      <c r="I15985" s="518">
        <v>768598</v>
      </c>
    </row>
    <row r="15986" spans="1:9" x14ac:dyDescent="0.2">
      <c r="A15986" s="518" t="s">
        <v>343</v>
      </c>
      <c r="B15986" s="518">
        <v>768648</v>
      </c>
      <c r="C15986" s="518" t="s">
        <v>2660</v>
      </c>
      <c r="D15986" s="518" t="s">
        <v>411</v>
      </c>
      <c r="E15986" s="859">
        <v>40</v>
      </c>
      <c r="F15986" s="859">
        <v>35</v>
      </c>
      <c r="G15986" s="518" t="s">
        <v>122</v>
      </c>
      <c r="H15986" s="518" t="s">
        <v>343</v>
      </c>
      <c r="I15986" s="518">
        <v>768648</v>
      </c>
    </row>
    <row r="15987" spans="1:9" x14ac:dyDescent="0.2">
      <c r="A15987" s="518" t="s">
        <v>343</v>
      </c>
      <c r="B15987" s="518">
        <v>768655</v>
      </c>
      <c r="C15987" s="518" t="s">
        <v>2660</v>
      </c>
      <c r="D15987" s="518" t="s">
        <v>7477</v>
      </c>
      <c r="E15987" s="859">
        <v>35</v>
      </c>
      <c r="F15987" s="859">
        <v>35</v>
      </c>
      <c r="G15987" s="518" t="s">
        <v>122</v>
      </c>
      <c r="H15987" s="518" t="s">
        <v>343</v>
      </c>
      <c r="I15987" s="518">
        <v>768655</v>
      </c>
    </row>
    <row r="15988" spans="1:9" x14ac:dyDescent="0.2">
      <c r="A15988" s="518" t="s">
        <v>343</v>
      </c>
      <c r="B15988" s="518">
        <v>768663</v>
      </c>
      <c r="C15988" s="518" t="s">
        <v>2660</v>
      </c>
      <c r="D15988" s="518" t="s">
        <v>422</v>
      </c>
      <c r="E15988" s="859">
        <v>32</v>
      </c>
      <c r="F15988" s="859">
        <v>32</v>
      </c>
      <c r="G15988" s="518" t="s">
        <v>122</v>
      </c>
      <c r="H15988" s="518" t="s">
        <v>343</v>
      </c>
      <c r="I15988" s="518">
        <v>768663</v>
      </c>
    </row>
    <row r="15989" spans="1:9" x14ac:dyDescent="0.2">
      <c r="A15989" s="518" t="s">
        <v>256</v>
      </c>
      <c r="B15989" s="518">
        <v>768671</v>
      </c>
      <c r="C15989" s="518" t="s">
        <v>2660</v>
      </c>
      <c r="D15989" s="518" t="s">
        <v>7717</v>
      </c>
      <c r="E15989" s="859">
        <v>21</v>
      </c>
      <c r="F15989" s="859">
        <v>0</v>
      </c>
      <c r="G15989" s="518" t="s">
        <v>128</v>
      </c>
      <c r="H15989" s="518" t="s">
        <v>256</v>
      </c>
      <c r="I15989" s="518">
        <v>768671</v>
      </c>
    </row>
    <row r="15990" spans="1:9" x14ac:dyDescent="0.2">
      <c r="A15990" s="518" t="s">
        <v>179</v>
      </c>
      <c r="B15990" s="518">
        <v>768689</v>
      </c>
      <c r="C15990" s="518" t="s">
        <v>2660</v>
      </c>
      <c r="D15990" s="518" t="s">
        <v>9964</v>
      </c>
      <c r="E15990" s="859">
        <v>22</v>
      </c>
      <c r="F15990" s="859">
        <v>0</v>
      </c>
      <c r="G15990" s="518" t="s">
        <v>128</v>
      </c>
      <c r="H15990" s="518" t="s">
        <v>179</v>
      </c>
      <c r="I15990" s="518">
        <v>768689</v>
      </c>
    </row>
    <row r="15991" spans="1:9" x14ac:dyDescent="0.2">
      <c r="A15991" s="518" t="s">
        <v>196</v>
      </c>
      <c r="B15991" s="518">
        <v>768754</v>
      </c>
      <c r="C15991" s="518" t="s">
        <v>2660</v>
      </c>
      <c r="D15991" s="518" t="s">
        <v>7723</v>
      </c>
      <c r="E15991" s="859">
        <v>33</v>
      </c>
      <c r="F15991" s="859">
        <v>0</v>
      </c>
      <c r="G15991" s="518" t="s">
        <v>128</v>
      </c>
      <c r="H15991" s="518" t="s">
        <v>196</v>
      </c>
      <c r="I15991" s="518">
        <v>768754</v>
      </c>
    </row>
    <row r="15992" spans="1:9" x14ac:dyDescent="0.2">
      <c r="A15992" s="518" t="s">
        <v>181</v>
      </c>
      <c r="B15992" s="518">
        <v>768788</v>
      </c>
      <c r="C15992" s="518" t="s">
        <v>2660</v>
      </c>
      <c r="D15992" s="518" t="s">
        <v>7782</v>
      </c>
      <c r="E15992" s="859">
        <v>35</v>
      </c>
      <c r="F15992" s="859">
        <v>0</v>
      </c>
      <c r="G15992" s="518" t="s">
        <v>128</v>
      </c>
      <c r="H15992" s="518" t="s">
        <v>181</v>
      </c>
      <c r="I15992" s="518">
        <v>768788</v>
      </c>
    </row>
    <row r="15993" spans="1:9" x14ac:dyDescent="0.2">
      <c r="A15993" s="518" t="s">
        <v>179</v>
      </c>
      <c r="B15993" s="518">
        <v>768804</v>
      </c>
      <c r="C15993" s="518" t="s">
        <v>2660</v>
      </c>
      <c r="D15993" s="518" t="s">
        <v>7661</v>
      </c>
      <c r="E15993" s="859">
        <v>24</v>
      </c>
      <c r="F15993" s="859">
        <v>24</v>
      </c>
      <c r="G15993" s="518" t="s">
        <v>128</v>
      </c>
      <c r="H15993" s="518" t="s">
        <v>179</v>
      </c>
      <c r="I15993" s="518">
        <v>768804</v>
      </c>
    </row>
    <row r="15994" spans="1:9" x14ac:dyDescent="0.2">
      <c r="A15994" s="518" t="s">
        <v>179</v>
      </c>
      <c r="B15994" s="518">
        <v>769190</v>
      </c>
      <c r="C15994" s="518" t="s">
        <v>2660</v>
      </c>
      <c r="D15994" s="518" t="s">
        <v>8418</v>
      </c>
      <c r="E15994" s="859">
        <v>24</v>
      </c>
      <c r="F15994" s="859">
        <v>0</v>
      </c>
      <c r="G15994" s="518" t="s">
        <v>128</v>
      </c>
      <c r="H15994" s="518" t="s">
        <v>179</v>
      </c>
      <c r="I15994" s="518">
        <v>769190</v>
      </c>
    </row>
    <row r="15995" spans="1:9" x14ac:dyDescent="0.2">
      <c r="A15995" s="518" t="s">
        <v>179</v>
      </c>
      <c r="B15995" s="518">
        <v>769208</v>
      </c>
      <c r="C15995" s="518" t="s">
        <v>2660</v>
      </c>
      <c r="D15995" s="518" t="s">
        <v>8419</v>
      </c>
      <c r="E15995" s="859">
        <v>27</v>
      </c>
      <c r="F15995" s="859">
        <v>0</v>
      </c>
      <c r="G15995" s="518" t="s">
        <v>128</v>
      </c>
      <c r="H15995" s="518" t="s">
        <v>179</v>
      </c>
      <c r="I15995" s="518">
        <v>769208</v>
      </c>
    </row>
    <row r="15996" spans="1:9" x14ac:dyDescent="0.2">
      <c r="A15996" s="518" t="s">
        <v>341</v>
      </c>
      <c r="B15996" s="518">
        <v>769224</v>
      </c>
      <c r="C15996" s="518" t="s">
        <v>2660</v>
      </c>
      <c r="D15996" s="518" t="s">
        <v>1342</v>
      </c>
      <c r="E15996" s="859">
        <v>33</v>
      </c>
      <c r="F15996" s="859">
        <v>33</v>
      </c>
      <c r="G15996" s="518" t="s">
        <v>128</v>
      </c>
      <c r="H15996" s="518" t="s">
        <v>341</v>
      </c>
      <c r="I15996" s="518">
        <v>769224</v>
      </c>
    </row>
    <row r="15997" spans="1:9" x14ac:dyDescent="0.2">
      <c r="A15997" s="518" t="s">
        <v>396</v>
      </c>
      <c r="B15997" s="518">
        <v>769257</v>
      </c>
      <c r="C15997" s="518" t="s">
        <v>2660</v>
      </c>
      <c r="D15997" s="518" t="s">
        <v>2687</v>
      </c>
      <c r="E15997" s="859">
        <v>34</v>
      </c>
      <c r="F15997" s="859">
        <v>27</v>
      </c>
      <c r="G15997" s="518" t="s">
        <v>122</v>
      </c>
      <c r="H15997" s="518" t="s">
        <v>396</v>
      </c>
      <c r="I15997" s="518">
        <v>769257</v>
      </c>
    </row>
    <row r="15998" spans="1:9" x14ac:dyDescent="0.2">
      <c r="A15998" s="518" t="s">
        <v>351</v>
      </c>
      <c r="B15998" s="518">
        <v>769315</v>
      </c>
      <c r="C15998" s="518" t="s">
        <v>2660</v>
      </c>
      <c r="D15998" s="518" t="s">
        <v>7961</v>
      </c>
      <c r="E15998" s="859">
        <v>34</v>
      </c>
      <c r="F15998" s="859">
        <v>34</v>
      </c>
      <c r="G15998" s="518" t="s">
        <v>122</v>
      </c>
      <c r="H15998" s="518" t="s">
        <v>351</v>
      </c>
      <c r="I15998" s="518">
        <v>769315</v>
      </c>
    </row>
    <row r="15999" spans="1:9" x14ac:dyDescent="0.2">
      <c r="A15999" s="518" t="s">
        <v>351</v>
      </c>
      <c r="B15999" s="518">
        <v>769323</v>
      </c>
      <c r="C15999" s="518" t="s">
        <v>2660</v>
      </c>
      <c r="D15999" s="518" t="s">
        <v>7962</v>
      </c>
      <c r="E15999" s="859">
        <v>34</v>
      </c>
      <c r="F15999" s="859">
        <v>34</v>
      </c>
      <c r="G15999" s="518" t="s">
        <v>122</v>
      </c>
      <c r="H15999" s="518" t="s">
        <v>351</v>
      </c>
      <c r="I15999" s="518">
        <v>769323</v>
      </c>
    </row>
    <row r="16000" spans="1:9" x14ac:dyDescent="0.2">
      <c r="A16000" s="518" t="s">
        <v>351</v>
      </c>
      <c r="B16000" s="518">
        <v>769331</v>
      </c>
      <c r="C16000" s="518" t="s">
        <v>2660</v>
      </c>
      <c r="D16000" s="518" t="s">
        <v>4192</v>
      </c>
      <c r="E16000" s="859">
        <v>34</v>
      </c>
      <c r="F16000" s="859">
        <v>34</v>
      </c>
      <c r="G16000" s="518" t="s">
        <v>122</v>
      </c>
      <c r="H16000" s="518" t="s">
        <v>351</v>
      </c>
      <c r="I16000" s="518">
        <v>769331</v>
      </c>
    </row>
    <row r="16001" spans="1:9" x14ac:dyDescent="0.2">
      <c r="A16001" s="518" t="s">
        <v>243</v>
      </c>
      <c r="B16001" s="518">
        <v>769364</v>
      </c>
      <c r="C16001" s="518" t="s">
        <v>2660</v>
      </c>
      <c r="D16001" s="518" t="s">
        <v>7897</v>
      </c>
      <c r="E16001" s="859">
        <v>30</v>
      </c>
      <c r="F16001" s="859">
        <v>16</v>
      </c>
      <c r="G16001" s="518" t="s">
        <v>122</v>
      </c>
      <c r="H16001" s="518" t="s">
        <v>243</v>
      </c>
      <c r="I16001" s="518">
        <v>769364</v>
      </c>
    </row>
    <row r="16002" spans="1:9" x14ac:dyDescent="0.2">
      <c r="A16002" s="518" t="s">
        <v>375</v>
      </c>
      <c r="B16002" s="518">
        <v>769372</v>
      </c>
      <c r="C16002" s="518" t="s">
        <v>2660</v>
      </c>
      <c r="D16002" s="518" t="s">
        <v>7597</v>
      </c>
      <c r="E16002" s="859">
        <v>25</v>
      </c>
      <c r="F16002" s="859">
        <v>0</v>
      </c>
      <c r="G16002" s="518" t="s">
        <v>128</v>
      </c>
      <c r="H16002" s="518" t="s">
        <v>375</v>
      </c>
      <c r="I16002" s="518">
        <v>769372</v>
      </c>
    </row>
    <row r="16003" spans="1:9" x14ac:dyDescent="0.2">
      <c r="A16003" s="518" t="s">
        <v>375</v>
      </c>
      <c r="B16003" s="518">
        <v>769380</v>
      </c>
      <c r="C16003" s="518" t="s">
        <v>2660</v>
      </c>
      <c r="D16003" s="518" t="s">
        <v>7598</v>
      </c>
      <c r="E16003" s="859">
        <v>33</v>
      </c>
      <c r="F16003" s="859">
        <v>0</v>
      </c>
      <c r="G16003" s="518" t="s">
        <v>128</v>
      </c>
      <c r="H16003" s="518" t="s">
        <v>375</v>
      </c>
      <c r="I16003" s="518">
        <v>769380</v>
      </c>
    </row>
    <row r="16004" spans="1:9" x14ac:dyDescent="0.2">
      <c r="A16004" s="518" t="s">
        <v>179</v>
      </c>
      <c r="B16004" s="518">
        <v>769414</v>
      </c>
      <c r="C16004" s="518" t="s">
        <v>2660</v>
      </c>
      <c r="D16004" s="518" t="s">
        <v>3821</v>
      </c>
      <c r="E16004" s="859">
        <v>26</v>
      </c>
      <c r="F16004" s="859">
        <v>26</v>
      </c>
      <c r="G16004" s="518" t="s">
        <v>128</v>
      </c>
      <c r="H16004" s="518" t="s">
        <v>179</v>
      </c>
      <c r="I16004" s="518">
        <v>769414</v>
      </c>
    </row>
    <row r="16005" spans="1:9" x14ac:dyDescent="0.2">
      <c r="A16005" s="518" t="s">
        <v>179</v>
      </c>
      <c r="B16005" s="518">
        <v>769422</v>
      </c>
      <c r="C16005" s="518" t="s">
        <v>2660</v>
      </c>
      <c r="D16005" s="518" t="s">
        <v>576</v>
      </c>
      <c r="E16005" s="859">
        <v>16</v>
      </c>
      <c r="F16005" s="859">
        <v>0</v>
      </c>
      <c r="G16005" s="518" t="s">
        <v>128</v>
      </c>
      <c r="H16005" s="518" t="s">
        <v>179</v>
      </c>
      <c r="I16005" s="518">
        <v>769422</v>
      </c>
    </row>
    <row r="16006" spans="1:9" x14ac:dyDescent="0.2">
      <c r="A16006" s="518" t="s">
        <v>179</v>
      </c>
      <c r="B16006" s="518">
        <v>769430</v>
      </c>
      <c r="C16006" s="518" t="s">
        <v>2660</v>
      </c>
      <c r="D16006" s="518" t="s">
        <v>576</v>
      </c>
      <c r="E16006" s="859">
        <v>29</v>
      </c>
      <c r="F16006" s="859">
        <v>0</v>
      </c>
      <c r="G16006" s="518" t="s">
        <v>128</v>
      </c>
      <c r="H16006" s="518" t="s">
        <v>179</v>
      </c>
      <c r="I16006" s="518">
        <v>769430</v>
      </c>
    </row>
    <row r="16007" spans="1:9" x14ac:dyDescent="0.2">
      <c r="A16007" s="518" t="s">
        <v>256</v>
      </c>
      <c r="B16007" s="518">
        <v>769471</v>
      </c>
      <c r="C16007" s="518" t="s">
        <v>2660</v>
      </c>
      <c r="D16007" s="518" t="s">
        <v>7718</v>
      </c>
      <c r="E16007" s="859">
        <v>19</v>
      </c>
      <c r="F16007" s="859">
        <v>0</v>
      </c>
      <c r="G16007" s="518" t="s">
        <v>128</v>
      </c>
      <c r="H16007" s="518" t="s">
        <v>256</v>
      </c>
      <c r="I16007" s="518">
        <v>769471</v>
      </c>
    </row>
    <row r="16008" spans="1:9" x14ac:dyDescent="0.2">
      <c r="A16008" s="518" t="s">
        <v>203</v>
      </c>
      <c r="B16008" s="518">
        <v>769497</v>
      </c>
      <c r="C16008" s="518" t="s">
        <v>2660</v>
      </c>
      <c r="D16008" s="518" t="s">
        <v>8365</v>
      </c>
      <c r="E16008" s="859">
        <v>19</v>
      </c>
      <c r="F16008" s="859">
        <v>0</v>
      </c>
      <c r="G16008" s="518" t="s">
        <v>128</v>
      </c>
      <c r="H16008" s="518" t="s">
        <v>203</v>
      </c>
      <c r="I16008" s="518">
        <v>769497</v>
      </c>
    </row>
    <row r="16009" spans="1:9" x14ac:dyDescent="0.2">
      <c r="A16009" s="518" t="s">
        <v>240</v>
      </c>
      <c r="B16009" s="518">
        <v>769513</v>
      </c>
      <c r="C16009" s="518" t="s">
        <v>2660</v>
      </c>
      <c r="D16009" s="518" t="s">
        <v>7799</v>
      </c>
      <c r="E16009" s="859">
        <v>31</v>
      </c>
      <c r="F16009" s="859">
        <v>0</v>
      </c>
      <c r="G16009" s="518" t="s">
        <v>128</v>
      </c>
      <c r="H16009" s="518" t="s">
        <v>240</v>
      </c>
      <c r="I16009" s="518">
        <v>769513</v>
      </c>
    </row>
    <row r="16010" spans="1:9" x14ac:dyDescent="0.2">
      <c r="A16010" s="518" t="s">
        <v>181</v>
      </c>
      <c r="B16010" s="518">
        <v>769539</v>
      </c>
      <c r="C16010" s="518" t="s">
        <v>2660</v>
      </c>
      <c r="D16010" s="518" t="s">
        <v>8386</v>
      </c>
      <c r="E16010" s="859">
        <v>27</v>
      </c>
      <c r="F16010" s="859">
        <v>22</v>
      </c>
      <c r="G16010" s="518" t="s">
        <v>128</v>
      </c>
      <c r="H16010" s="518" t="s">
        <v>181</v>
      </c>
      <c r="I16010" s="518">
        <v>769539</v>
      </c>
    </row>
    <row r="16011" spans="1:9" x14ac:dyDescent="0.2">
      <c r="A16011" s="518" t="s">
        <v>179</v>
      </c>
      <c r="B16011" s="518">
        <v>769596</v>
      </c>
      <c r="C16011" s="518" t="s">
        <v>2660</v>
      </c>
      <c r="D16011" s="518" t="s">
        <v>2339</v>
      </c>
      <c r="E16011" s="859">
        <v>30</v>
      </c>
      <c r="F16011" s="859">
        <v>0</v>
      </c>
      <c r="G16011" s="518" t="s">
        <v>128</v>
      </c>
      <c r="H16011" s="518" t="s">
        <v>179</v>
      </c>
      <c r="I16011" s="518">
        <v>769596</v>
      </c>
    </row>
    <row r="16012" spans="1:9" x14ac:dyDescent="0.2">
      <c r="A16012" s="518" t="s">
        <v>240</v>
      </c>
      <c r="B16012" s="518">
        <v>769679</v>
      </c>
      <c r="C16012" s="518" t="s">
        <v>2660</v>
      </c>
      <c r="D16012" s="518" t="s">
        <v>7800</v>
      </c>
      <c r="E16012" s="859">
        <v>31</v>
      </c>
      <c r="F16012" s="859">
        <v>0</v>
      </c>
      <c r="G16012" s="518" t="s">
        <v>128</v>
      </c>
      <c r="H16012" s="518" t="s">
        <v>240</v>
      </c>
      <c r="I16012" s="518">
        <v>769679</v>
      </c>
    </row>
    <row r="16013" spans="1:9" x14ac:dyDescent="0.2">
      <c r="A16013" s="518" t="s">
        <v>243</v>
      </c>
      <c r="B16013" s="518">
        <v>769687</v>
      </c>
      <c r="C16013" s="518" t="s">
        <v>2660</v>
      </c>
      <c r="D16013" s="518" t="s">
        <v>7898</v>
      </c>
      <c r="E16013" s="859">
        <v>33</v>
      </c>
      <c r="F16013" s="859">
        <v>15</v>
      </c>
      <c r="G16013" s="518" t="s">
        <v>122</v>
      </c>
      <c r="H16013" s="518" t="s">
        <v>243</v>
      </c>
      <c r="I16013" s="518">
        <v>652735</v>
      </c>
    </row>
    <row r="16014" spans="1:9" x14ac:dyDescent="0.2">
      <c r="A16014" s="518" t="s">
        <v>243</v>
      </c>
      <c r="B16014" s="518">
        <v>769695</v>
      </c>
      <c r="C16014" s="518" t="s">
        <v>2660</v>
      </c>
      <c r="D16014" s="518" t="s">
        <v>7453</v>
      </c>
      <c r="E16014" s="859">
        <v>26</v>
      </c>
      <c r="F16014" s="859">
        <v>15</v>
      </c>
      <c r="G16014" s="518" t="s">
        <v>122</v>
      </c>
      <c r="H16014" s="518" t="s">
        <v>243</v>
      </c>
      <c r="I16014" s="518">
        <v>666875</v>
      </c>
    </row>
    <row r="16015" spans="1:9" x14ac:dyDescent="0.2">
      <c r="A16015" s="518" t="s">
        <v>243</v>
      </c>
      <c r="B16015" s="518">
        <v>769703</v>
      </c>
      <c r="C16015" s="518" t="s">
        <v>2660</v>
      </c>
      <c r="D16015" s="518" t="s">
        <v>7899</v>
      </c>
      <c r="E16015" s="859">
        <v>31</v>
      </c>
      <c r="F16015" s="859">
        <v>30</v>
      </c>
      <c r="G16015" s="518" t="s">
        <v>122</v>
      </c>
      <c r="H16015" s="518" t="s">
        <v>243</v>
      </c>
      <c r="I16015" s="518">
        <v>769703</v>
      </c>
    </row>
    <row r="16016" spans="1:9" x14ac:dyDescent="0.2">
      <c r="A16016" s="518" t="s">
        <v>181</v>
      </c>
      <c r="B16016" s="518">
        <v>769851</v>
      </c>
      <c r="C16016" s="518" t="s">
        <v>2660</v>
      </c>
      <c r="D16016" s="518" t="s">
        <v>7770</v>
      </c>
      <c r="E16016" s="859">
        <v>20</v>
      </c>
      <c r="F16016" s="859">
        <v>0</v>
      </c>
      <c r="G16016" s="518" t="s">
        <v>128</v>
      </c>
      <c r="H16016" s="518" t="s">
        <v>181</v>
      </c>
      <c r="I16016" s="518">
        <v>769851</v>
      </c>
    </row>
    <row r="16017" spans="1:9" x14ac:dyDescent="0.2">
      <c r="A16017" s="518" t="s">
        <v>376</v>
      </c>
      <c r="B16017" s="518">
        <v>769893</v>
      </c>
      <c r="C16017" s="518" t="s">
        <v>2660</v>
      </c>
      <c r="D16017" s="518" t="s">
        <v>9965</v>
      </c>
      <c r="E16017" s="859">
        <v>21</v>
      </c>
      <c r="F16017" s="859">
        <v>17</v>
      </c>
      <c r="G16017" s="518" t="s">
        <v>128</v>
      </c>
      <c r="H16017" s="518" t="s">
        <v>376</v>
      </c>
      <c r="I16017" s="518">
        <v>769893</v>
      </c>
    </row>
    <row r="16018" spans="1:9" x14ac:dyDescent="0.2">
      <c r="A16018" s="518" t="s">
        <v>376</v>
      </c>
      <c r="B16018" s="518">
        <v>769901</v>
      </c>
      <c r="C16018" s="518" t="s">
        <v>2660</v>
      </c>
      <c r="D16018" s="518" t="s">
        <v>9966</v>
      </c>
      <c r="E16018" s="859">
        <v>26</v>
      </c>
      <c r="F16018" s="859">
        <v>17</v>
      </c>
      <c r="G16018" s="518" t="s">
        <v>128</v>
      </c>
      <c r="H16018" s="518" t="s">
        <v>376</v>
      </c>
      <c r="I16018" s="518">
        <v>769901</v>
      </c>
    </row>
    <row r="16019" spans="1:9" x14ac:dyDescent="0.2">
      <c r="A16019" s="518" t="s">
        <v>179</v>
      </c>
      <c r="B16019" s="518">
        <v>769950</v>
      </c>
      <c r="C16019" s="518" t="s">
        <v>2660</v>
      </c>
      <c r="D16019" s="518" t="s">
        <v>8420</v>
      </c>
      <c r="E16019" s="859">
        <v>30</v>
      </c>
      <c r="F16019" s="859">
        <v>30</v>
      </c>
      <c r="G16019" s="518" t="s">
        <v>128</v>
      </c>
      <c r="H16019" s="518" t="s">
        <v>179</v>
      </c>
      <c r="I16019" s="518">
        <v>769950</v>
      </c>
    </row>
    <row r="16020" spans="1:9" x14ac:dyDescent="0.2">
      <c r="A16020" s="518" t="s">
        <v>396</v>
      </c>
      <c r="B16020" s="518">
        <v>769976</v>
      </c>
      <c r="C16020" s="518" t="s">
        <v>2660</v>
      </c>
      <c r="D16020" s="518" t="s">
        <v>7480</v>
      </c>
      <c r="E16020" s="859">
        <v>32</v>
      </c>
      <c r="F16020" s="859">
        <v>27</v>
      </c>
      <c r="G16020" s="518" t="s">
        <v>128</v>
      </c>
      <c r="H16020" s="518" t="s">
        <v>396</v>
      </c>
      <c r="I16020" s="518">
        <v>769976</v>
      </c>
    </row>
    <row r="16021" spans="1:9" x14ac:dyDescent="0.2">
      <c r="A16021" s="518" t="s">
        <v>292</v>
      </c>
      <c r="B16021" s="518">
        <v>769984</v>
      </c>
      <c r="C16021" s="518" t="s">
        <v>2660</v>
      </c>
      <c r="D16021" s="518" t="s">
        <v>7732</v>
      </c>
      <c r="E16021" s="859">
        <v>25</v>
      </c>
      <c r="F16021" s="859">
        <v>25</v>
      </c>
      <c r="G16021" s="518" t="s">
        <v>128</v>
      </c>
      <c r="H16021" s="518" t="s">
        <v>292</v>
      </c>
      <c r="I16021" s="518">
        <v>769984</v>
      </c>
    </row>
    <row r="16022" spans="1:9" x14ac:dyDescent="0.2">
      <c r="A16022" s="518" t="s">
        <v>292</v>
      </c>
      <c r="B16022" s="518">
        <v>769992</v>
      </c>
      <c r="C16022" s="518" t="s">
        <v>2660</v>
      </c>
      <c r="D16022" s="518" t="s">
        <v>7732</v>
      </c>
      <c r="E16022" s="859">
        <v>23</v>
      </c>
      <c r="F16022" s="859">
        <v>23</v>
      </c>
      <c r="G16022" s="518" t="s">
        <v>128</v>
      </c>
      <c r="H16022" s="518" t="s">
        <v>292</v>
      </c>
      <c r="I16022" s="518">
        <v>769992</v>
      </c>
    </row>
    <row r="16023" spans="1:9" x14ac:dyDescent="0.2">
      <c r="A16023" s="518" t="s">
        <v>237</v>
      </c>
      <c r="B16023" s="518">
        <v>770321</v>
      </c>
      <c r="C16023" s="518" t="s">
        <v>2660</v>
      </c>
      <c r="D16023" s="518" t="s">
        <v>707</v>
      </c>
      <c r="E16023" s="859">
        <v>13</v>
      </c>
      <c r="F16023" s="859">
        <v>13</v>
      </c>
      <c r="G16023" s="518" t="s">
        <v>128</v>
      </c>
      <c r="H16023" s="518" t="s">
        <v>237</v>
      </c>
      <c r="I16023" s="518">
        <v>770321</v>
      </c>
    </row>
    <row r="16024" spans="1:9" x14ac:dyDescent="0.2">
      <c r="A16024" s="518" t="s">
        <v>184</v>
      </c>
      <c r="B16024" s="518">
        <v>770347</v>
      </c>
      <c r="C16024" s="518" t="s">
        <v>2660</v>
      </c>
      <c r="D16024" s="518" t="s">
        <v>1170</v>
      </c>
      <c r="E16024" s="859">
        <v>18</v>
      </c>
      <c r="F16024" s="859">
        <v>0</v>
      </c>
      <c r="G16024" s="518" t="s">
        <v>128</v>
      </c>
      <c r="H16024" s="518" t="s">
        <v>184</v>
      </c>
      <c r="I16024" s="518">
        <v>770347</v>
      </c>
    </row>
    <row r="16025" spans="1:9" x14ac:dyDescent="0.2">
      <c r="A16025" s="518" t="s">
        <v>179</v>
      </c>
      <c r="B16025" s="518">
        <v>770354</v>
      </c>
      <c r="C16025" s="518" t="s">
        <v>2660</v>
      </c>
      <c r="D16025" s="518" t="s">
        <v>2702</v>
      </c>
      <c r="E16025" s="859">
        <v>28</v>
      </c>
      <c r="F16025" s="859">
        <v>28</v>
      </c>
      <c r="G16025" s="518" t="s">
        <v>128</v>
      </c>
      <c r="H16025" s="518" t="s">
        <v>179</v>
      </c>
      <c r="I16025" s="518">
        <v>770354</v>
      </c>
    </row>
    <row r="16026" spans="1:9" x14ac:dyDescent="0.2">
      <c r="A16026" s="518" t="s">
        <v>197</v>
      </c>
      <c r="B16026" s="518">
        <v>770545</v>
      </c>
      <c r="C16026" s="518" t="s">
        <v>2660</v>
      </c>
      <c r="D16026" s="518" t="s">
        <v>8368</v>
      </c>
      <c r="E16026" s="859">
        <v>32</v>
      </c>
      <c r="F16026" s="859">
        <v>32</v>
      </c>
      <c r="G16026" s="518" t="s">
        <v>128</v>
      </c>
      <c r="H16026" s="518" t="s">
        <v>197</v>
      </c>
      <c r="I16026" s="518">
        <v>770545</v>
      </c>
    </row>
    <row r="16027" spans="1:9" x14ac:dyDescent="0.2">
      <c r="A16027" s="518" t="s">
        <v>179</v>
      </c>
      <c r="B16027" s="518">
        <v>770578</v>
      </c>
      <c r="C16027" s="518" t="s">
        <v>2660</v>
      </c>
      <c r="D16027" s="518" t="s">
        <v>8421</v>
      </c>
      <c r="E16027" s="859">
        <v>29</v>
      </c>
      <c r="F16027" s="859">
        <v>30</v>
      </c>
      <c r="G16027" s="518" t="s">
        <v>128</v>
      </c>
      <c r="H16027" s="518" t="s">
        <v>179</v>
      </c>
      <c r="I16027" s="518">
        <v>770578</v>
      </c>
    </row>
    <row r="16028" spans="1:9" x14ac:dyDescent="0.2">
      <c r="A16028" s="518" t="s">
        <v>237</v>
      </c>
      <c r="B16028" s="518">
        <v>771113</v>
      </c>
      <c r="C16028" s="518" t="s">
        <v>2660</v>
      </c>
      <c r="D16028" s="518" t="s">
        <v>8351</v>
      </c>
      <c r="E16028" s="859">
        <v>32</v>
      </c>
      <c r="F16028" s="859">
        <v>32</v>
      </c>
      <c r="G16028" s="518" t="s">
        <v>128</v>
      </c>
      <c r="H16028" s="518" t="s">
        <v>237</v>
      </c>
      <c r="I16028" s="518">
        <v>771113</v>
      </c>
    </row>
    <row r="16029" spans="1:9" x14ac:dyDescent="0.2">
      <c r="A16029" s="518" t="s">
        <v>180</v>
      </c>
      <c r="B16029" s="518">
        <v>771279</v>
      </c>
      <c r="C16029" s="518" t="s">
        <v>2660</v>
      </c>
      <c r="D16029" s="518" t="s">
        <v>8402</v>
      </c>
      <c r="E16029" s="859">
        <v>23</v>
      </c>
      <c r="F16029" s="859">
        <v>0</v>
      </c>
      <c r="G16029" s="518" t="s">
        <v>128</v>
      </c>
      <c r="H16029" s="518" t="s">
        <v>180</v>
      </c>
      <c r="I16029" s="518">
        <v>771279</v>
      </c>
    </row>
    <row r="16030" spans="1:9" x14ac:dyDescent="0.2">
      <c r="A16030" s="518" t="s">
        <v>179</v>
      </c>
      <c r="B16030" s="518">
        <v>771444</v>
      </c>
      <c r="C16030" s="518" t="s">
        <v>2660</v>
      </c>
      <c r="D16030" s="518" t="s">
        <v>1379</v>
      </c>
      <c r="E16030" s="859">
        <v>34</v>
      </c>
      <c r="F16030" s="859">
        <v>0</v>
      </c>
      <c r="G16030" s="518" t="s">
        <v>128</v>
      </c>
      <c r="H16030" s="518" t="s">
        <v>179</v>
      </c>
      <c r="I16030" s="518">
        <v>771444</v>
      </c>
    </row>
    <row r="16031" spans="1:9" x14ac:dyDescent="0.2">
      <c r="A16031" s="518" t="s">
        <v>179</v>
      </c>
      <c r="B16031" s="518">
        <v>771451</v>
      </c>
      <c r="C16031" s="518" t="s">
        <v>2660</v>
      </c>
      <c r="D16031" s="518" t="s">
        <v>1379</v>
      </c>
      <c r="E16031" s="859">
        <v>33</v>
      </c>
      <c r="F16031" s="859">
        <v>0</v>
      </c>
      <c r="G16031" s="518" t="s">
        <v>128</v>
      </c>
      <c r="H16031" s="518" t="s">
        <v>179</v>
      </c>
      <c r="I16031" s="518">
        <v>771451</v>
      </c>
    </row>
    <row r="16032" spans="1:9" x14ac:dyDescent="0.2">
      <c r="A16032" s="518" t="s">
        <v>292</v>
      </c>
      <c r="B16032" s="518">
        <v>771477</v>
      </c>
      <c r="C16032" s="518" t="s">
        <v>2660</v>
      </c>
      <c r="D16032" s="518" t="s">
        <v>8139</v>
      </c>
      <c r="E16032" s="859">
        <v>24</v>
      </c>
      <c r="F16032" s="859">
        <v>0</v>
      </c>
      <c r="G16032" s="518" t="s">
        <v>128</v>
      </c>
      <c r="H16032" s="518" t="s">
        <v>292</v>
      </c>
      <c r="I16032" s="518">
        <v>771477</v>
      </c>
    </row>
    <row r="16033" spans="1:9" x14ac:dyDescent="0.2">
      <c r="A16033" s="518" t="s">
        <v>179</v>
      </c>
      <c r="B16033" s="518">
        <v>771584</v>
      </c>
      <c r="C16033" s="518" t="s">
        <v>2660</v>
      </c>
      <c r="D16033" s="518" t="s">
        <v>1379</v>
      </c>
      <c r="E16033" s="859">
        <v>34</v>
      </c>
      <c r="F16033" s="859">
        <v>0</v>
      </c>
      <c r="G16033" s="518" t="s">
        <v>128</v>
      </c>
      <c r="H16033" s="518" t="s">
        <v>179</v>
      </c>
      <c r="I16033" s="518">
        <v>771584</v>
      </c>
    </row>
    <row r="16034" spans="1:9" x14ac:dyDescent="0.2">
      <c r="A16034" s="518" t="s">
        <v>296</v>
      </c>
      <c r="B16034" s="518">
        <v>771592</v>
      </c>
      <c r="C16034" s="518" t="s">
        <v>2660</v>
      </c>
      <c r="D16034" s="518" t="s">
        <v>631</v>
      </c>
      <c r="E16034" s="859">
        <v>26</v>
      </c>
      <c r="F16034" s="859">
        <v>0</v>
      </c>
      <c r="G16034" s="518" t="s">
        <v>128</v>
      </c>
      <c r="H16034" s="518" t="s">
        <v>296</v>
      </c>
      <c r="I16034" s="518">
        <v>771592</v>
      </c>
    </row>
    <row r="16035" spans="1:9" x14ac:dyDescent="0.2">
      <c r="A16035" s="518" t="s">
        <v>256</v>
      </c>
      <c r="B16035" s="518">
        <v>771642</v>
      </c>
      <c r="C16035" s="518" t="s">
        <v>2660</v>
      </c>
      <c r="D16035" s="518" t="s">
        <v>8295</v>
      </c>
      <c r="E16035" s="859">
        <v>32</v>
      </c>
      <c r="F16035" s="859">
        <v>0</v>
      </c>
      <c r="G16035" s="518" t="s">
        <v>128</v>
      </c>
      <c r="H16035" s="518" t="s">
        <v>256</v>
      </c>
      <c r="I16035" s="518">
        <v>771642</v>
      </c>
    </row>
    <row r="16036" spans="1:9" x14ac:dyDescent="0.2">
      <c r="A16036" s="518" t="s">
        <v>296</v>
      </c>
      <c r="B16036" s="518">
        <v>771675</v>
      </c>
      <c r="C16036" s="518" t="s">
        <v>2660</v>
      </c>
      <c r="D16036" s="518" t="s">
        <v>8130</v>
      </c>
      <c r="E16036" s="859">
        <v>19</v>
      </c>
      <c r="F16036" s="859">
        <v>0</v>
      </c>
      <c r="G16036" s="518" t="s">
        <v>128</v>
      </c>
      <c r="H16036" s="518" t="s">
        <v>296</v>
      </c>
      <c r="I16036" s="518">
        <v>771675</v>
      </c>
    </row>
    <row r="16037" spans="1:9" x14ac:dyDescent="0.2">
      <c r="A16037" s="518" t="s">
        <v>296</v>
      </c>
      <c r="B16037" s="518">
        <v>771683</v>
      </c>
      <c r="C16037" s="518" t="s">
        <v>2660</v>
      </c>
      <c r="D16037" s="518" t="s">
        <v>8130</v>
      </c>
      <c r="E16037" s="859">
        <v>26</v>
      </c>
      <c r="F16037" s="859">
        <v>0</v>
      </c>
      <c r="G16037" s="518" t="s">
        <v>128</v>
      </c>
      <c r="H16037" s="518" t="s">
        <v>296</v>
      </c>
      <c r="I16037" s="518">
        <v>771683</v>
      </c>
    </row>
    <row r="16038" spans="1:9" x14ac:dyDescent="0.2">
      <c r="A16038" s="518" t="s">
        <v>372</v>
      </c>
      <c r="B16038" s="518">
        <v>771691</v>
      </c>
      <c r="C16038" s="518" t="s">
        <v>2660</v>
      </c>
      <c r="D16038" s="518" t="s">
        <v>9967</v>
      </c>
      <c r="E16038" s="859">
        <v>29</v>
      </c>
      <c r="F16038" s="859">
        <v>0</v>
      </c>
      <c r="G16038" s="518" t="s">
        <v>128</v>
      </c>
      <c r="H16038" s="518" t="s">
        <v>372</v>
      </c>
      <c r="I16038" s="518">
        <v>771691</v>
      </c>
    </row>
    <row r="16039" spans="1:9" x14ac:dyDescent="0.2">
      <c r="A16039" s="518" t="s">
        <v>223</v>
      </c>
      <c r="B16039" s="518">
        <v>771717</v>
      </c>
      <c r="C16039" s="518" t="s">
        <v>2660</v>
      </c>
      <c r="D16039" s="518" t="s">
        <v>4013</v>
      </c>
      <c r="E16039" s="859">
        <v>23</v>
      </c>
      <c r="F16039" s="859">
        <v>0</v>
      </c>
      <c r="G16039" s="518" t="s">
        <v>128</v>
      </c>
      <c r="H16039" s="518" t="s">
        <v>223</v>
      </c>
      <c r="I16039" s="518">
        <v>771717</v>
      </c>
    </row>
    <row r="16040" spans="1:9" x14ac:dyDescent="0.2">
      <c r="A16040" s="518" t="s">
        <v>181</v>
      </c>
      <c r="B16040" s="518">
        <v>771758</v>
      </c>
      <c r="C16040" s="518" t="s">
        <v>2660</v>
      </c>
      <c r="D16040" s="518" t="s">
        <v>8387</v>
      </c>
      <c r="E16040" s="859">
        <v>28</v>
      </c>
      <c r="F16040" s="859">
        <v>0</v>
      </c>
      <c r="G16040" s="518" t="s">
        <v>128</v>
      </c>
      <c r="H16040" s="518" t="s">
        <v>181</v>
      </c>
      <c r="I16040" s="518">
        <v>771758</v>
      </c>
    </row>
    <row r="16041" spans="1:9" x14ac:dyDescent="0.2">
      <c r="A16041" s="518" t="s">
        <v>256</v>
      </c>
      <c r="B16041" s="518">
        <v>771790</v>
      </c>
      <c r="C16041" s="518" t="s">
        <v>2660</v>
      </c>
      <c r="D16041" s="518" t="s">
        <v>9968</v>
      </c>
      <c r="E16041" s="859">
        <v>25</v>
      </c>
      <c r="F16041" s="859">
        <v>0</v>
      </c>
      <c r="G16041" s="518" t="s">
        <v>128</v>
      </c>
      <c r="H16041" s="518" t="s">
        <v>256</v>
      </c>
      <c r="I16041" s="518">
        <v>771790</v>
      </c>
    </row>
    <row r="16042" spans="1:9" x14ac:dyDescent="0.2">
      <c r="A16042" s="518" t="s">
        <v>179</v>
      </c>
      <c r="B16042" s="518">
        <v>771832</v>
      </c>
      <c r="C16042" s="518" t="s">
        <v>2660</v>
      </c>
      <c r="D16042" s="518" t="s">
        <v>9680</v>
      </c>
      <c r="E16042" s="859">
        <v>19</v>
      </c>
      <c r="F16042" s="859">
        <v>0</v>
      </c>
      <c r="G16042" s="518" t="s">
        <v>128</v>
      </c>
      <c r="H16042" s="518" t="s">
        <v>179</v>
      </c>
      <c r="I16042" s="518">
        <v>771832</v>
      </c>
    </row>
    <row r="16043" spans="1:9" x14ac:dyDescent="0.2">
      <c r="A16043" s="518" t="s">
        <v>296</v>
      </c>
      <c r="B16043" s="518">
        <v>771840</v>
      </c>
      <c r="C16043" s="518" t="s">
        <v>2660</v>
      </c>
      <c r="D16043" s="518" t="s">
        <v>8130</v>
      </c>
      <c r="E16043" s="859">
        <v>34</v>
      </c>
      <c r="F16043" s="859">
        <v>0</v>
      </c>
      <c r="G16043" s="518" t="s">
        <v>128</v>
      </c>
      <c r="H16043" s="518" t="s">
        <v>296</v>
      </c>
      <c r="I16043" s="518">
        <v>771840</v>
      </c>
    </row>
    <row r="16044" spans="1:9" x14ac:dyDescent="0.2">
      <c r="A16044" s="518" t="s">
        <v>179</v>
      </c>
      <c r="B16044" s="518">
        <v>771915</v>
      </c>
      <c r="C16044" s="518" t="s">
        <v>2660</v>
      </c>
      <c r="D16044" s="518" t="s">
        <v>8422</v>
      </c>
      <c r="E16044" s="859">
        <v>30</v>
      </c>
      <c r="F16044" s="859">
        <v>0</v>
      </c>
      <c r="G16044" s="518" t="s">
        <v>128</v>
      </c>
      <c r="H16044" s="518" t="s">
        <v>179</v>
      </c>
      <c r="I16044" s="518">
        <v>771915</v>
      </c>
    </row>
    <row r="16045" spans="1:9" x14ac:dyDescent="0.2">
      <c r="A16045" s="518" t="s">
        <v>179</v>
      </c>
      <c r="B16045" s="518">
        <v>771923</v>
      </c>
      <c r="C16045" s="518" t="s">
        <v>2660</v>
      </c>
      <c r="D16045" s="518" t="s">
        <v>7105</v>
      </c>
      <c r="E16045" s="859">
        <v>31</v>
      </c>
      <c r="F16045" s="859">
        <v>0</v>
      </c>
      <c r="G16045" s="518" t="s">
        <v>128</v>
      </c>
      <c r="H16045" s="518" t="s">
        <v>179</v>
      </c>
      <c r="I16045" s="518">
        <v>771923</v>
      </c>
    </row>
    <row r="16046" spans="1:9" x14ac:dyDescent="0.2">
      <c r="A16046" s="518" t="s">
        <v>196</v>
      </c>
      <c r="B16046" s="518">
        <v>771949</v>
      </c>
      <c r="C16046" s="518" t="s">
        <v>2660</v>
      </c>
      <c r="D16046" s="518" t="s">
        <v>8370</v>
      </c>
      <c r="E16046" s="859">
        <v>32</v>
      </c>
      <c r="F16046" s="859">
        <v>0</v>
      </c>
      <c r="G16046" s="518" t="s">
        <v>128</v>
      </c>
      <c r="H16046" s="518" t="s">
        <v>196</v>
      </c>
      <c r="I16046" s="518">
        <v>771949</v>
      </c>
    </row>
    <row r="16047" spans="1:9" x14ac:dyDescent="0.2">
      <c r="A16047" s="518" t="s">
        <v>292</v>
      </c>
      <c r="B16047" s="518">
        <v>772004</v>
      </c>
      <c r="C16047" s="518" t="s">
        <v>2660</v>
      </c>
      <c r="D16047" s="518" t="s">
        <v>7074</v>
      </c>
      <c r="E16047" s="859">
        <v>31</v>
      </c>
      <c r="F16047" s="859">
        <v>0</v>
      </c>
      <c r="G16047" s="518" t="s">
        <v>128</v>
      </c>
      <c r="H16047" s="518" t="s">
        <v>292</v>
      </c>
      <c r="I16047" s="518">
        <v>772004</v>
      </c>
    </row>
    <row r="16048" spans="1:9" x14ac:dyDescent="0.2">
      <c r="A16048" s="518" t="s">
        <v>256</v>
      </c>
      <c r="B16048" s="518">
        <v>772087</v>
      </c>
      <c r="C16048" s="518" t="s">
        <v>2660</v>
      </c>
      <c r="D16048" s="518" t="s">
        <v>9969</v>
      </c>
      <c r="E16048" s="859">
        <v>35</v>
      </c>
      <c r="F16048" s="859">
        <v>0</v>
      </c>
      <c r="G16048" s="518" t="s">
        <v>128</v>
      </c>
      <c r="H16048" s="518" t="s">
        <v>256</v>
      </c>
      <c r="I16048" s="518">
        <v>772087</v>
      </c>
    </row>
    <row r="16049" spans="1:9" x14ac:dyDescent="0.2">
      <c r="A16049" s="518" t="s">
        <v>256</v>
      </c>
      <c r="B16049" s="518">
        <v>772095</v>
      </c>
      <c r="C16049" s="518" t="s">
        <v>2660</v>
      </c>
      <c r="D16049" s="518" t="s">
        <v>9970</v>
      </c>
      <c r="E16049" s="859">
        <v>33</v>
      </c>
      <c r="F16049" s="859">
        <v>0</v>
      </c>
      <c r="G16049" s="518" t="s">
        <v>128</v>
      </c>
      <c r="H16049" s="518" t="s">
        <v>256</v>
      </c>
      <c r="I16049" s="518">
        <v>772095</v>
      </c>
    </row>
    <row r="16050" spans="1:9" x14ac:dyDescent="0.2">
      <c r="A16050" s="518" t="s">
        <v>256</v>
      </c>
      <c r="B16050" s="518">
        <v>772137</v>
      </c>
      <c r="C16050" s="518" t="s">
        <v>2660</v>
      </c>
      <c r="D16050" s="518" t="s">
        <v>9971</v>
      </c>
      <c r="E16050" s="859">
        <v>35</v>
      </c>
      <c r="F16050" s="859">
        <v>0</v>
      </c>
      <c r="G16050" s="518" t="s">
        <v>128</v>
      </c>
      <c r="H16050" s="518" t="s">
        <v>256</v>
      </c>
      <c r="I16050" s="518">
        <v>772137</v>
      </c>
    </row>
    <row r="16051" spans="1:9" x14ac:dyDescent="0.2">
      <c r="A16051" s="518" t="s">
        <v>256</v>
      </c>
      <c r="B16051" s="518">
        <v>772145</v>
      </c>
      <c r="C16051" s="518" t="s">
        <v>2660</v>
      </c>
      <c r="D16051" s="518" t="s">
        <v>9972</v>
      </c>
      <c r="E16051" s="859">
        <v>34</v>
      </c>
      <c r="F16051" s="859">
        <v>0</v>
      </c>
      <c r="G16051" s="518" t="s">
        <v>128</v>
      </c>
      <c r="H16051" s="518" t="s">
        <v>256</v>
      </c>
      <c r="I16051" s="518">
        <v>772145</v>
      </c>
    </row>
    <row r="16052" spans="1:9" x14ac:dyDescent="0.2">
      <c r="A16052" s="518" t="s">
        <v>256</v>
      </c>
      <c r="B16052" s="518">
        <v>772152</v>
      </c>
      <c r="C16052" s="518" t="s">
        <v>2660</v>
      </c>
      <c r="D16052" s="518" t="s">
        <v>9973</v>
      </c>
      <c r="E16052" s="859">
        <v>31</v>
      </c>
      <c r="F16052" s="859">
        <v>0</v>
      </c>
      <c r="G16052" s="518" t="s">
        <v>128</v>
      </c>
      <c r="H16052" s="518" t="s">
        <v>256</v>
      </c>
      <c r="I16052" s="518">
        <v>772152</v>
      </c>
    </row>
    <row r="16053" spans="1:9" x14ac:dyDescent="0.2">
      <c r="A16053" s="518" t="s">
        <v>256</v>
      </c>
      <c r="B16053" s="518">
        <v>772202</v>
      </c>
      <c r="C16053" s="518" t="s">
        <v>2660</v>
      </c>
      <c r="D16053" s="518" t="s">
        <v>9974</v>
      </c>
      <c r="E16053" s="859">
        <v>23</v>
      </c>
      <c r="F16053" s="859">
        <v>36</v>
      </c>
      <c r="G16053" s="518" t="s">
        <v>128</v>
      </c>
      <c r="H16053" s="518" t="s">
        <v>256</v>
      </c>
      <c r="I16053" s="518">
        <v>772202</v>
      </c>
    </row>
    <row r="16054" spans="1:9" x14ac:dyDescent="0.2">
      <c r="A16054" s="518" t="s">
        <v>256</v>
      </c>
      <c r="B16054" s="518">
        <v>772293</v>
      </c>
      <c r="C16054" s="518" t="s">
        <v>2660</v>
      </c>
      <c r="D16054" s="518" t="s">
        <v>8296</v>
      </c>
      <c r="E16054" s="859">
        <v>29</v>
      </c>
      <c r="F16054" s="859">
        <v>19</v>
      </c>
      <c r="G16054" s="518" t="s">
        <v>128</v>
      </c>
      <c r="H16054" s="518" t="s">
        <v>256</v>
      </c>
      <c r="I16054" s="518">
        <v>772293</v>
      </c>
    </row>
    <row r="16055" spans="1:9" x14ac:dyDescent="0.2">
      <c r="A16055" s="518" t="s">
        <v>256</v>
      </c>
      <c r="B16055" s="518">
        <v>772301</v>
      </c>
      <c r="C16055" s="518" t="s">
        <v>2660</v>
      </c>
      <c r="D16055" s="518" t="s">
        <v>9975</v>
      </c>
      <c r="E16055" s="859">
        <v>34</v>
      </c>
      <c r="F16055" s="859">
        <v>0</v>
      </c>
      <c r="G16055" s="518" t="s">
        <v>128</v>
      </c>
      <c r="H16055" s="518" t="s">
        <v>256</v>
      </c>
      <c r="I16055" s="518">
        <v>772301</v>
      </c>
    </row>
    <row r="16056" spans="1:9" x14ac:dyDescent="0.2">
      <c r="A16056" s="518" t="s">
        <v>256</v>
      </c>
      <c r="B16056" s="518">
        <v>772343</v>
      </c>
      <c r="C16056" s="518" t="s">
        <v>2660</v>
      </c>
      <c r="D16056" s="518" t="s">
        <v>8297</v>
      </c>
      <c r="E16056" s="859">
        <v>32</v>
      </c>
      <c r="F16056" s="859">
        <v>0</v>
      </c>
      <c r="G16056" s="518" t="s">
        <v>128</v>
      </c>
      <c r="H16056" s="518" t="s">
        <v>256</v>
      </c>
      <c r="I16056" s="518">
        <v>772343</v>
      </c>
    </row>
    <row r="16057" spans="1:9" x14ac:dyDescent="0.2">
      <c r="A16057" s="518" t="s">
        <v>256</v>
      </c>
      <c r="B16057" s="518">
        <v>772350</v>
      </c>
      <c r="C16057" s="518" t="s">
        <v>2660</v>
      </c>
      <c r="D16057" s="518" t="s">
        <v>8298</v>
      </c>
      <c r="E16057" s="859">
        <v>31</v>
      </c>
      <c r="F16057" s="859">
        <v>0</v>
      </c>
      <c r="G16057" s="518" t="s">
        <v>128</v>
      </c>
      <c r="H16057" s="518" t="s">
        <v>256</v>
      </c>
      <c r="I16057" s="518">
        <v>772350</v>
      </c>
    </row>
    <row r="16058" spans="1:9" x14ac:dyDescent="0.2">
      <c r="A16058" s="518" t="s">
        <v>256</v>
      </c>
      <c r="B16058" s="518">
        <v>772368</v>
      </c>
      <c r="C16058" s="518" t="s">
        <v>2660</v>
      </c>
      <c r="D16058" s="518" t="s">
        <v>8299</v>
      </c>
      <c r="E16058" s="859">
        <v>35</v>
      </c>
      <c r="F16058" s="859">
        <v>0</v>
      </c>
      <c r="G16058" s="518" t="s">
        <v>128</v>
      </c>
      <c r="H16058" s="518" t="s">
        <v>256</v>
      </c>
      <c r="I16058" s="518">
        <v>772368</v>
      </c>
    </row>
    <row r="16059" spans="1:9" x14ac:dyDescent="0.2">
      <c r="A16059" s="518" t="s">
        <v>256</v>
      </c>
      <c r="B16059" s="518">
        <v>772376</v>
      </c>
      <c r="C16059" s="518" t="s">
        <v>2660</v>
      </c>
      <c r="D16059" s="518" t="s">
        <v>8300</v>
      </c>
      <c r="E16059" s="859">
        <v>22</v>
      </c>
      <c r="F16059" s="859">
        <v>0</v>
      </c>
      <c r="G16059" s="518" t="s">
        <v>128</v>
      </c>
      <c r="H16059" s="518" t="s">
        <v>256</v>
      </c>
      <c r="I16059" s="518">
        <v>772376</v>
      </c>
    </row>
    <row r="16060" spans="1:9" x14ac:dyDescent="0.2">
      <c r="A16060" s="518" t="s">
        <v>256</v>
      </c>
      <c r="B16060" s="518">
        <v>772384</v>
      </c>
      <c r="C16060" s="518" t="s">
        <v>2660</v>
      </c>
      <c r="D16060" s="518" t="s">
        <v>8301</v>
      </c>
      <c r="E16060" s="859">
        <v>34</v>
      </c>
      <c r="F16060" s="859">
        <v>0</v>
      </c>
      <c r="G16060" s="518" t="s">
        <v>128</v>
      </c>
      <c r="H16060" s="518" t="s">
        <v>256</v>
      </c>
      <c r="I16060" s="518">
        <v>772384</v>
      </c>
    </row>
    <row r="16061" spans="1:9" x14ac:dyDescent="0.2">
      <c r="A16061" s="518" t="s">
        <v>292</v>
      </c>
      <c r="B16061" s="518">
        <v>772392</v>
      </c>
      <c r="C16061" s="518" t="s">
        <v>2660</v>
      </c>
      <c r="D16061" s="518" t="s">
        <v>8140</v>
      </c>
      <c r="E16061" s="859">
        <v>31</v>
      </c>
      <c r="F16061" s="859">
        <v>0</v>
      </c>
      <c r="G16061" s="518" t="s">
        <v>128</v>
      </c>
      <c r="H16061" s="518" t="s">
        <v>292</v>
      </c>
      <c r="I16061" s="518">
        <v>772392</v>
      </c>
    </row>
    <row r="16062" spans="1:9" x14ac:dyDescent="0.2">
      <c r="A16062" s="518" t="s">
        <v>256</v>
      </c>
      <c r="B16062" s="518">
        <v>772434</v>
      </c>
      <c r="C16062" s="518" t="s">
        <v>2660</v>
      </c>
      <c r="D16062" s="518" t="s">
        <v>9976</v>
      </c>
      <c r="E16062" s="859">
        <v>12</v>
      </c>
      <c r="F16062" s="859">
        <v>0</v>
      </c>
      <c r="G16062" s="518" t="s">
        <v>128</v>
      </c>
      <c r="H16062" s="518" t="s">
        <v>256</v>
      </c>
      <c r="I16062" s="518">
        <v>772434</v>
      </c>
    </row>
    <row r="16063" spans="1:9" x14ac:dyDescent="0.2">
      <c r="A16063" s="518" t="s">
        <v>256</v>
      </c>
      <c r="B16063" s="518">
        <v>772459</v>
      </c>
      <c r="C16063" s="518" t="s">
        <v>2660</v>
      </c>
      <c r="D16063" s="518" t="s">
        <v>9692</v>
      </c>
      <c r="E16063" s="859">
        <v>32</v>
      </c>
      <c r="F16063" s="859">
        <v>0</v>
      </c>
      <c r="G16063" s="518" t="s">
        <v>128</v>
      </c>
      <c r="H16063" s="518" t="s">
        <v>256</v>
      </c>
      <c r="I16063" s="518">
        <v>772459</v>
      </c>
    </row>
    <row r="16064" spans="1:9" x14ac:dyDescent="0.2">
      <c r="A16064" s="518" t="s">
        <v>256</v>
      </c>
      <c r="B16064" s="518">
        <v>772475</v>
      </c>
      <c r="C16064" s="518" t="s">
        <v>2660</v>
      </c>
      <c r="D16064" s="518" t="s">
        <v>8302</v>
      </c>
      <c r="E16064" s="859">
        <v>18</v>
      </c>
      <c r="F16064" s="859">
        <v>0</v>
      </c>
      <c r="G16064" s="518" t="s">
        <v>128</v>
      </c>
      <c r="H16064" s="518" t="s">
        <v>256</v>
      </c>
      <c r="I16064" s="518">
        <v>772475</v>
      </c>
    </row>
    <row r="16065" spans="1:9" x14ac:dyDescent="0.2">
      <c r="A16065" s="518" t="s">
        <v>181</v>
      </c>
      <c r="B16065" s="518">
        <v>772491</v>
      </c>
      <c r="C16065" s="518" t="s">
        <v>2660</v>
      </c>
      <c r="D16065" s="518" t="s">
        <v>6252</v>
      </c>
      <c r="E16065" s="859">
        <v>35</v>
      </c>
      <c r="F16065" s="859">
        <v>35</v>
      </c>
      <c r="G16065" s="518" t="s">
        <v>128</v>
      </c>
      <c r="H16065" s="518" t="s">
        <v>181</v>
      </c>
      <c r="I16065" s="518">
        <v>772491</v>
      </c>
    </row>
    <row r="16066" spans="1:9" x14ac:dyDescent="0.2">
      <c r="A16066" s="518" t="s">
        <v>256</v>
      </c>
      <c r="B16066" s="518">
        <v>772582</v>
      </c>
      <c r="C16066" s="518" t="s">
        <v>2660</v>
      </c>
      <c r="D16066" s="518" t="s">
        <v>3782</v>
      </c>
      <c r="E16066" s="859">
        <v>28</v>
      </c>
      <c r="F16066" s="859">
        <v>0</v>
      </c>
      <c r="G16066" s="518" t="s">
        <v>128</v>
      </c>
      <c r="H16066" s="518" t="s">
        <v>256</v>
      </c>
      <c r="I16066" s="518">
        <v>772582</v>
      </c>
    </row>
    <row r="16067" spans="1:9" x14ac:dyDescent="0.2">
      <c r="A16067" s="518" t="s">
        <v>256</v>
      </c>
      <c r="B16067" s="518">
        <v>772608</v>
      </c>
      <c r="C16067" s="518" t="s">
        <v>2660</v>
      </c>
      <c r="D16067" s="518" t="s">
        <v>9977</v>
      </c>
      <c r="E16067" s="859">
        <v>33</v>
      </c>
      <c r="F16067" s="859">
        <v>0</v>
      </c>
      <c r="G16067" s="518" t="s">
        <v>128</v>
      </c>
      <c r="H16067" s="518" t="s">
        <v>256</v>
      </c>
      <c r="I16067" s="518">
        <v>772608</v>
      </c>
    </row>
    <row r="16068" spans="1:9" x14ac:dyDescent="0.2">
      <c r="A16068" s="518" t="s">
        <v>256</v>
      </c>
      <c r="B16068" s="518">
        <v>772624</v>
      </c>
      <c r="C16068" s="518" t="s">
        <v>2660</v>
      </c>
      <c r="D16068" s="518" t="s">
        <v>9978</v>
      </c>
      <c r="E16068" s="859">
        <v>32</v>
      </c>
      <c r="F16068" s="859">
        <v>5</v>
      </c>
      <c r="G16068" s="518" t="s">
        <v>128</v>
      </c>
      <c r="H16068" s="518" t="s">
        <v>256</v>
      </c>
      <c r="I16068" s="518">
        <v>726752</v>
      </c>
    </row>
    <row r="16069" spans="1:9" x14ac:dyDescent="0.2">
      <c r="A16069" s="518" t="s">
        <v>256</v>
      </c>
      <c r="B16069" s="518">
        <v>772640</v>
      </c>
      <c r="C16069" s="518" t="s">
        <v>2660</v>
      </c>
      <c r="D16069" s="518" t="s">
        <v>9689</v>
      </c>
      <c r="E16069" s="859">
        <v>34</v>
      </c>
      <c r="F16069" s="859">
        <v>0</v>
      </c>
      <c r="G16069" s="518" t="s">
        <v>128</v>
      </c>
      <c r="H16069" s="518" t="s">
        <v>256</v>
      </c>
      <c r="I16069" s="518">
        <v>772640</v>
      </c>
    </row>
    <row r="16070" spans="1:9" x14ac:dyDescent="0.2">
      <c r="A16070" s="518" t="s">
        <v>256</v>
      </c>
      <c r="B16070" s="518">
        <v>772657</v>
      </c>
      <c r="C16070" s="518" t="s">
        <v>2660</v>
      </c>
      <c r="D16070" s="518" t="s">
        <v>9689</v>
      </c>
      <c r="E16070" s="859">
        <v>35</v>
      </c>
      <c r="F16070" s="859">
        <v>0</v>
      </c>
      <c r="G16070" s="518" t="s">
        <v>128</v>
      </c>
      <c r="H16070" s="518" t="s">
        <v>256</v>
      </c>
      <c r="I16070" s="518">
        <v>772657</v>
      </c>
    </row>
    <row r="16071" spans="1:9" x14ac:dyDescent="0.2">
      <c r="A16071" s="518" t="s">
        <v>256</v>
      </c>
      <c r="B16071" s="518">
        <v>772665</v>
      </c>
      <c r="C16071" s="518" t="s">
        <v>2660</v>
      </c>
      <c r="D16071" s="518" t="s">
        <v>9979</v>
      </c>
      <c r="E16071" s="859">
        <v>32</v>
      </c>
      <c r="F16071" s="859">
        <v>0</v>
      </c>
      <c r="G16071" s="518" t="s">
        <v>128</v>
      </c>
      <c r="H16071" s="518" t="s">
        <v>256</v>
      </c>
      <c r="I16071" s="518">
        <v>772665</v>
      </c>
    </row>
    <row r="16072" spans="1:9" x14ac:dyDescent="0.2">
      <c r="A16072" s="518" t="s">
        <v>256</v>
      </c>
      <c r="B16072" s="518">
        <v>772681</v>
      </c>
      <c r="C16072" s="518" t="s">
        <v>2660</v>
      </c>
      <c r="D16072" s="518" t="s">
        <v>9980</v>
      </c>
      <c r="E16072" s="859">
        <v>33</v>
      </c>
      <c r="F16072" s="859">
        <v>22</v>
      </c>
      <c r="G16072" s="518" t="s">
        <v>128</v>
      </c>
      <c r="H16072" s="518" t="s">
        <v>256</v>
      </c>
      <c r="I16072" s="518">
        <v>772681</v>
      </c>
    </row>
    <row r="16073" spans="1:9" x14ac:dyDescent="0.2">
      <c r="A16073" s="518" t="s">
        <v>256</v>
      </c>
      <c r="B16073" s="518">
        <v>772699</v>
      </c>
      <c r="C16073" s="518" t="s">
        <v>2660</v>
      </c>
      <c r="D16073" s="518" t="s">
        <v>9981</v>
      </c>
      <c r="E16073" s="859">
        <v>32</v>
      </c>
      <c r="F16073" s="859">
        <v>32</v>
      </c>
      <c r="G16073" s="518" t="s">
        <v>128</v>
      </c>
      <c r="H16073" s="518" t="s">
        <v>256</v>
      </c>
      <c r="I16073" s="518">
        <v>772699</v>
      </c>
    </row>
    <row r="16074" spans="1:9" x14ac:dyDescent="0.2">
      <c r="A16074" s="518" t="s">
        <v>256</v>
      </c>
      <c r="B16074" s="518">
        <v>772707</v>
      </c>
      <c r="C16074" s="518" t="s">
        <v>2660</v>
      </c>
      <c r="D16074" s="518" t="s">
        <v>9982</v>
      </c>
      <c r="E16074" s="859">
        <v>32</v>
      </c>
      <c r="F16074" s="859">
        <v>16</v>
      </c>
      <c r="G16074" s="518" t="s">
        <v>128</v>
      </c>
      <c r="H16074" s="518" t="s">
        <v>256</v>
      </c>
      <c r="I16074" s="518">
        <v>772707</v>
      </c>
    </row>
    <row r="16075" spans="1:9" x14ac:dyDescent="0.2">
      <c r="A16075" s="518" t="s">
        <v>256</v>
      </c>
      <c r="B16075" s="518">
        <v>772715</v>
      </c>
      <c r="C16075" s="518" t="s">
        <v>2660</v>
      </c>
      <c r="D16075" s="518" t="s">
        <v>9983</v>
      </c>
      <c r="E16075" s="859">
        <v>31</v>
      </c>
      <c r="F16075" s="859">
        <v>0</v>
      </c>
      <c r="G16075" s="518" t="s">
        <v>128</v>
      </c>
      <c r="H16075" s="518" t="s">
        <v>256</v>
      </c>
      <c r="I16075" s="518">
        <v>772715</v>
      </c>
    </row>
    <row r="16076" spans="1:9" x14ac:dyDescent="0.2">
      <c r="A16076" s="518" t="s">
        <v>256</v>
      </c>
      <c r="B16076" s="518">
        <v>772723</v>
      </c>
      <c r="C16076" s="518" t="s">
        <v>2660</v>
      </c>
      <c r="D16076" s="518" t="s">
        <v>9984</v>
      </c>
      <c r="E16076" s="859">
        <v>31</v>
      </c>
      <c r="F16076" s="859">
        <v>0</v>
      </c>
      <c r="G16076" s="518" t="s">
        <v>128</v>
      </c>
      <c r="H16076" s="518" t="s">
        <v>256</v>
      </c>
      <c r="I16076" s="518">
        <v>772723</v>
      </c>
    </row>
    <row r="16077" spans="1:9" x14ac:dyDescent="0.2">
      <c r="A16077" s="518" t="s">
        <v>256</v>
      </c>
      <c r="B16077" s="518">
        <v>772731</v>
      </c>
      <c r="C16077" s="518" t="s">
        <v>2660</v>
      </c>
      <c r="D16077" s="518" t="s">
        <v>7716</v>
      </c>
      <c r="E16077" s="859">
        <v>30</v>
      </c>
      <c r="F16077" s="859">
        <v>0</v>
      </c>
      <c r="G16077" s="518" t="s">
        <v>128</v>
      </c>
      <c r="H16077" s="518" t="s">
        <v>256</v>
      </c>
      <c r="I16077" s="518">
        <v>772731</v>
      </c>
    </row>
    <row r="16078" spans="1:9" x14ac:dyDescent="0.2">
      <c r="A16078" s="518" t="s">
        <v>256</v>
      </c>
      <c r="B16078" s="518">
        <v>772772</v>
      </c>
      <c r="C16078" s="518" t="s">
        <v>2660</v>
      </c>
      <c r="D16078" s="518" t="s">
        <v>8303</v>
      </c>
      <c r="E16078" s="859">
        <v>31</v>
      </c>
      <c r="F16078" s="859">
        <v>31</v>
      </c>
      <c r="G16078" s="518" t="s">
        <v>128</v>
      </c>
      <c r="H16078" s="518" t="s">
        <v>256</v>
      </c>
      <c r="I16078" s="518">
        <v>772772</v>
      </c>
    </row>
    <row r="16079" spans="1:9" x14ac:dyDescent="0.2">
      <c r="A16079" s="518" t="s">
        <v>161</v>
      </c>
      <c r="B16079" s="518">
        <v>772848</v>
      </c>
      <c r="C16079" s="518" t="s">
        <v>2660</v>
      </c>
      <c r="D16079" s="518" t="s">
        <v>9985</v>
      </c>
      <c r="E16079" s="859">
        <v>31</v>
      </c>
      <c r="F16079" s="859">
        <v>30</v>
      </c>
      <c r="G16079" s="518" t="s">
        <v>128</v>
      </c>
      <c r="H16079" s="518" t="s">
        <v>161</v>
      </c>
      <c r="I16079" s="518">
        <v>772848</v>
      </c>
    </row>
    <row r="16080" spans="1:9" x14ac:dyDescent="0.2">
      <c r="A16080" s="518" t="s">
        <v>161</v>
      </c>
      <c r="B16080" s="518">
        <v>772855</v>
      </c>
      <c r="C16080" s="518" t="s">
        <v>2660</v>
      </c>
      <c r="D16080" s="518" t="s">
        <v>2520</v>
      </c>
      <c r="E16080" s="859">
        <v>32</v>
      </c>
      <c r="F16080" s="859">
        <v>31</v>
      </c>
      <c r="G16080" s="518" t="s">
        <v>128</v>
      </c>
      <c r="H16080" s="518" t="s">
        <v>161</v>
      </c>
      <c r="I16080" s="518">
        <v>772855</v>
      </c>
    </row>
    <row r="16081" spans="1:9" x14ac:dyDescent="0.2">
      <c r="A16081" s="518" t="s">
        <v>213</v>
      </c>
      <c r="B16081" s="518">
        <v>772871</v>
      </c>
      <c r="C16081" s="518" t="s">
        <v>2660</v>
      </c>
      <c r="D16081" s="518" t="s">
        <v>9986</v>
      </c>
      <c r="E16081" s="859">
        <v>14</v>
      </c>
      <c r="F16081" s="859">
        <v>0</v>
      </c>
      <c r="G16081" s="518" t="s">
        <v>128</v>
      </c>
      <c r="H16081" s="518" t="s">
        <v>213</v>
      </c>
      <c r="I16081" s="518">
        <v>772871</v>
      </c>
    </row>
    <row r="16082" spans="1:9" x14ac:dyDescent="0.2">
      <c r="A16082" s="518" t="s">
        <v>181</v>
      </c>
      <c r="B16082" s="518">
        <v>772897</v>
      </c>
      <c r="C16082" s="518" t="s">
        <v>2660</v>
      </c>
      <c r="D16082" s="518" t="s">
        <v>9094</v>
      </c>
      <c r="E16082" s="859">
        <v>35</v>
      </c>
      <c r="F16082" s="859">
        <v>0</v>
      </c>
      <c r="G16082" s="518" t="s">
        <v>128</v>
      </c>
      <c r="H16082" s="518" t="s">
        <v>181</v>
      </c>
      <c r="I16082" s="518">
        <v>772897</v>
      </c>
    </row>
    <row r="16083" spans="1:9" x14ac:dyDescent="0.2">
      <c r="A16083" s="518" t="s">
        <v>396</v>
      </c>
      <c r="B16083" s="518">
        <v>772939</v>
      </c>
      <c r="C16083" s="518" t="s">
        <v>2660</v>
      </c>
      <c r="D16083" s="518" t="s">
        <v>8022</v>
      </c>
      <c r="E16083" s="859">
        <v>35</v>
      </c>
      <c r="F16083" s="859">
        <v>28</v>
      </c>
      <c r="G16083" s="518" t="s">
        <v>128</v>
      </c>
      <c r="H16083" s="518" t="s">
        <v>396</v>
      </c>
      <c r="I16083" s="518">
        <v>772939</v>
      </c>
    </row>
    <row r="16084" spans="1:9" x14ac:dyDescent="0.2">
      <c r="A16084" s="518" t="s">
        <v>181</v>
      </c>
      <c r="B16084" s="518">
        <v>772954</v>
      </c>
      <c r="C16084" s="518" t="s">
        <v>2660</v>
      </c>
      <c r="D16084" s="518" t="s">
        <v>9987</v>
      </c>
      <c r="E16084" s="859">
        <v>35</v>
      </c>
      <c r="F16084" s="859">
        <v>0</v>
      </c>
      <c r="G16084" s="518" t="s">
        <v>128</v>
      </c>
      <c r="H16084" s="518" t="s">
        <v>181</v>
      </c>
      <c r="I16084" s="518">
        <v>772954</v>
      </c>
    </row>
    <row r="16085" spans="1:9" x14ac:dyDescent="0.2">
      <c r="A16085" s="518" t="s">
        <v>179</v>
      </c>
      <c r="B16085" s="518">
        <v>772996</v>
      </c>
      <c r="C16085" s="518" t="s">
        <v>2660</v>
      </c>
      <c r="D16085" s="518" t="s">
        <v>8423</v>
      </c>
      <c r="E16085" s="859">
        <v>26</v>
      </c>
      <c r="F16085" s="859">
        <v>26</v>
      </c>
      <c r="G16085" s="518" t="s">
        <v>128</v>
      </c>
      <c r="H16085" s="518" t="s">
        <v>179</v>
      </c>
      <c r="I16085" s="518">
        <v>772996</v>
      </c>
    </row>
    <row r="16086" spans="1:9" x14ac:dyDescent="0.2">
      <c r="A16086" s="518" t="s">
        <v>181</v>
      </c>
      <c r="B16086" s="518">
        <v>773002</v>
      </c>
      <c r="C16086" s="518" t="s">
        <v>2660</v>
      </c>
      <c r="D16086" s="518" t="s">
        <v>8388</v>
      </c>
      <c r="E16086" s="859">
        <v>13</v>
      </c>
      <c r="F16086" s="859">
        <v>0</v>
      </c>
      <c r="G16086" s="518" t="s">
        <v>128</v>
      </c>
      <c r="H16086" s="518" t="s">
        <v>181</v>
      </c>
      <c r="I16086" s="518">
        <v>773002</v>
      </c>
    </row>
    <row r="16087" spans="1:9" x14ac:dyDescent="0.2">
      <c r="A16087" s="518" t="s">
        <v>279</v>
      </c>
      <c r="B16087" s="518">
        <v>773010</v>
      </c>
      <c r="C16087" s="518" t="s">
        <v>2660</v>
      </c>
      <c r="D16087" s="518" t="s">
        <v>1906</v>
      </c>
      <c r="E16087" s="859">
        <v>14</v>
      </c>
      <c r="F16087" s="859">
        <v>0</v>
      </c>
      <c r="G16087" s="518" t="s">
        <v>128</v>
      </c>
      <c r="H16087" s="518" t="s">
        <v>279</v>
      </c>
      <c r="I16087" s="518">
        <v>773010</v>
      </c>
    </row>
    <row r="16088" spans="1:9" x14ac:dyDescent="0.2">
      <c r="A16088" s="518" t="s">
        <v>181</v>
      </c>
      <c r="B16088" s="518">
        <v>773051</v>
      </c>
      <c r="C16088" s="518" t="s">
        <v>2660</v>
      </c>
      <c r="D16088" s="518" t="s">
        <v>9094</v>
      </c>
      <c r="E16088" s="859">
        <v>28</v>
      </c>
      <c r="F16088" s="859">
        <v>0</v>
      </c>
      <c r="G16088" s="518" t="s">
        <v>128</v>
      </c>
      <c r="H16088" s="518" t="s">
        <v>181</v>
      </c>
      <c r="I16088" s="518">
        <v>773051</v>
      </c>
    </row>
    <row r="16089" spans="1:9" x14ac:dyDescent="0.2">
      <c r="A16089" s="518" t="s">
        <v>8021</v>
      </c>
      <c r="B16089" s="518">
        <v>773382</v>
      </c>
      <c r="C16089" s="518" t="s">
        <v>2660</v>
      </c>
      <c r="D16089" s="518" t="s">
        <v>862</v>
      </c>
      <c r="E16089" s="859">
        <v>31</v>
      </c>
      <c r="F16089" s="859">
        <v>28</v>
      </c>
      <c r="G16089" s="518" t="s">
        <v>122</v>
      </c>
      <c r="H16089" s="518" t="s">
        <v>8021</v>
      </c>
      <c r="I16089" s="518">
        <v>773382</v>
      </c>
    </row>
    <row r="16090" spans="1:9" x14ac:dyDescent="0.2">
      <c r="A16090" s="518" t="s">
        <v>8021</v>
      </c>
      <c r="B16090" s="518">
        <v>773390</v>
      </c>
      <c r="C16090" s="518" t="s">
        <v>2660</v>
      </c>
      <c r="D16090" s="518" t="s">
        <v>620</v>
      </c>
      <c r="E16090" s="859">
        <v>34</v>
      </c>
      <c r="F16090" s="859">
        <v>32</v>
      </c>
      <c r="G16090" s="518" t="s">
        <v>122</v>
      </c>
      <c r="H16090" s="518" t="s">
        <v>8021</v>
      </c>
      <c r="I16090" s="518">
        <v>773390</v>
      </c>
    </row>
    <row r="16091" spans="1:9" x14ac:dyDescent="0.2">
      <c r="A16091" s="518" t="s">
        <v>8021</v>
      </c>
      <c r="B16091" s="518">
        <v>773408</v>
      </c>
      <c r="C16091" s="518" t="s">
        <v>2660</v>
      </c>
      <c r="D16091" s="518" t="s">
        <v>717</v>
      </c>
      <c r="E16091" s="859">
        <v>32</v>
      </c>
      <c r="F16091" s="859">
        <v>30</v>
      </c>
      <c r="G16091" s="518" t="s">
        <v>122</v>
      </c>
      <c r="H16091" s="518" t="s">
        <v>8021</v>
      </c>
      <c r="I16091" s="518">
        <v>773408</v>
      </c>
    </row>
    <row r="16092" spans="1:9" x14ac:dyDescent="0.2">
      <c r="A16092" s="518" t="s">
        <v>8021</v>
      </c>
      <c r="B16092" s="518">
        <v>773424</v>
      </c>
      <c r="C16092" s="518" t="s">
        <v>2660</v>
      </c>
      <c r="D16092" s="518" t="s">
        <v>1192</v>
      </c>
      <c r="E16092" s="859">
        <v>35</v>
      </c>
      <c r="F16092" s="859">
        <v>34</v>
      </c>
      <c r="G16092" s="518" t="s">
        <v>122</v>
      </c>
      <c r="H16092" s="518" t="s">
        <v>8021</v>
      </c>
      <c r="I16092" s="518">
        <v>773424</v>
      </c>
    </row>
    <row r="16093" spans="1:9" x14ac:dyDescent="0.2">
      <c r="A16093" s="518" t="s">
        <v>8021</v>
      </c>
      <c r="B16093" s="518">
        <v>773432</v>
      </c>
      <c r="C16093" s="518" t="s">
        <v>2660</v>
      </c>
      <c r="D16093" s="518" t="s">
        <v>800</v>
      </c>
      <c r="E16093" s="859">
        <v>24</v>
      </c>
      <c r="F16093" s="859">
        <v>21</v>
      </c>
      <c r="G16093" s="518" t="s">
        <v>122</v>
      </c>
      <c r="H16093" s="518" t="s">
        <v>8021</v>
      </c>
      <c r="I16093" s="518">
        <v>773432</v>
      </c>
    </row>
    <row r="16094" spans="1:9" x14ac:dyDescent="0.2">
      <c r="A16094" s="518" t="s">
        <v>8021</v>
      </c>
      <c r="B16094" s="518">
        <v>773440</v>
      </c>
      <c r="C16094" s="518" t="s">
        <v>2660</v>
      </c>
      <c r="D16094" s="518" t="s">
        <v>882</v>
      </c>
      <c r="E16094" s="859">
        <v>32</v>
      </c>
      <c r="F16094" s="859">
        <v>30</v>
      </c>
      <c r="G16094" s="518" t="s">
        <v>122</v>
      </c>
      <c r="H16094" s="518" t="s">
        <v>8021</v>
      </c>
      <c r="I16094" s="518">
        <v>773440</v>
      </c>
    </row>
    <row r="16095" spans="1:9" x14ac:dyDescent="0.2">
      <c r="A16095" s="518" t="s">
        <v>8021</v>
      </c>
      <c r="B16095" s="518">
        <v>773465</v>
      </c>
      <c r="C16095" s="518" t="s">
        <v>2660</v>
      </c>
      <c r="D16095" s="518" t="s">
        <v>1461</v>
      </c>
      <c r="E16095" s="859">
        <v>35</v>
      </c>
      <c r="F16095" s="859">
        <v>31</v>
      </c>
      <c r="G16095" s="518" t="s">
        <v>122</v>
      </c>
      <c r="H16095" s="518" t="s">
        <v>8021</v>
      </c>
      <c r="I16095" s="518">
        <v>773465</v>
      </c>
    </row>
    <row r="16096" spans="1:9" x14ac:dyDescent="0.2">
      <c r="A16096" s="518" t="s">
        <v>8021</v>
      </c>
      <c r="B16096" s="518">
        <v>773473</v>
      </c>
      <c r="C16096" s="518" t="s">
        <v>2660</v>
      </c>
      <c r="D16096" s="518" t="s">
        <v>763</v>
      </c>
      <c r="E16096" s="859">
        <v>31</v>
      </c>
      <c r="F16096" s="859">
        <v>29</v>
      </c>
      <c r="G16096" s="518" t="s">
        <v>122</v>
      </c>
      <c r="H16096" s="518" t="s">
        <v>8021</v>
      </c>
      <c r="I16096" s="518">
        <v>773473</v>
      </c>
    </row>
    <row r="16097" spans="1:9" x14ac:dyDescent="0.2">
      <c r="A16097" s="518" t="s">
        <v>8021</v>
      </c>
      <c r="B16097" s="518">
        <v>773481</v>
      </c>
      <c r="C16097" s="518" t="s">
        <v>2660</v>
      </c>
      <c r="D16097" s="518" t="s">
        <v>538</v>
      </c>
      <c r="E16097" s="859">
        <v>33</v>
      </c>
      <c r="F16097" s="859">
        <v>30</v>
      </c>
      <c r="G16097" s="518" t="s">
        <v>122</v>
      </c>
      <c r="H16097" s="518" t="s">
        <v>8021</v>
      </c>
      <c r="I16097" s="518">
        <v>773481</v>
      </c>
    </row>
    <row r="16098" spans="1:9" x14ac:dyDescent="0.2">
      <c r="A16098" s="518" t="s">
        <v>8021</v>
      </c>
      <c r="B16098" s="518">
        <v>773499</v>
      </c>
      <c r="C16098" s="518" t="s">
        <v>2660</v>
      </c>
      <c r="D16098" s="518" t="s">
        <v>1084</v>
      </c>
      <c r="E16098" s="859">
        <v>33</v>
      </c>
      <c r="F16098" s="859">
        <v>30</v>
      </c>
      <c r="G16098" s="518" t="s">
        <v>122</v>
      </c>
      <c r="H16098" s="518" t="s">
        <v>8021</v>
      </c>
      <c r="I16098" s="518">
        <v>773499</v>
      </c>
    </row>
    <row r="16099" spans="1:9" x14ac:dyDescent="0.2">
      <c r="A16099" s="518" t="s">
        <v>8021</v>
      </c>
      <c r="B16099" s="518">
        <v>773507</v>
      </c>
      <c r="C16099" s="518" t="s">
        <v>2660</v>
      </c>
      <c r="D16099" s="518" t="s">
        <v>8082</v>
      </c>
      <c r="E16099" s="859">
        <v>35</v>
      </c>
      <c r="F16099" s="859">
        <v>30</v>
      </c>
      <c r="G16099" s="518" t="s">
        <v>122</v>
      </c>
      <c r="H16099" s="518" t="s">
        <v>8021</v>
      </c>
      <c r="I16099" s="518">
        <v>773507</v>
      </c>
    </row>
    <row r="16100" spans="1:9" x14ac:dyDescent="0.2">
      <c r="A16100" s="518" t="s">
        <v>8021</v>
      </c>
      <c r="B16100" s="518">
        <v>773515</v>
      </c>
      <c r="C16100" s="518" t="s">
        <v>2660</v>
      </c>
      <c r="D16100" s="518" t="s">
        <v>728</v>
      </c>
      <c r="E16100" s="859">
        <v>28</v>
      </c>
      <c r="F16100" s="859">
        <v>27</v>
      </c>
      <c r="G16100" s="518" t="s">
        <v>122</v>
      </c>
      <c r="H16100" s="518" t="s">
        <v>8021</v>
      </c>
      <c r="I16100" s="518">
        <v>773515</v>
      </c>
    </row>
    <row r="16101" spans="1:9" x14ac:dyDescent="0.2">
      <c r="A16101" s="518" t="s">
        <v>8021</v>
      </c>
      <c r="B16101" s="518">
        <v>773523</v>
      </c>
      <c r="C16101" s="518" t="s">
        <v>2660</v>
      </c>
      <c r="D16101" s="518" t="s">
        <v>718</v>
      </c>
      <c r="E16101" s="859">
        <v>32</v>
      </c>
      <c r="F16101" s="859">
        <v>30</v>
      </c>
      <c r="G16101" s="518" t="s">
        <v>122</v>
      </c>
      <c r="H16101" s="518" t="s">
        <v>8021</v>
      </c>
      <c r="I16101" s="518">
        <v>773523</v>
      </c>
    </row>
    <row r="16102" spans="1:9" x14ac:dyDescent="0.2">
      <c r="A16102" s="518" t="s">
        <v>8021</v>
      </c>
      <c r="B16102" s="518">
        <v>773531</v>
      </c>
      <c r="C16102" s="518" t="s">
        <v>2660</v>
      </c>
      <c r="D16102" s="518" t="s">
        <v>406</v>
      </c>
      <c r="E16102" s="859">
        <v>27</v>
      </c>
      <c r="F16102" s="859">
        <v>25</v>
      </c>
      <c r="G16102" s="518" t="s">
        <v>122</v>
      </c>
      <c r="H16102" s="518" t="s">
        <v>8021</v>
      </c>
      <c r="I16102" s="518">
        <v>773531</v>
      </c>
    </row>
    <row r="16103" spans="1:9" x14ac:dyDescent="0.2">
      <c r="A16103" s="518" t="s">
        <v>8021</v>
      </c>
      <c r="B16103" s="518">
        <v>773549</v>
      </c>
      <c r="C16103" s="518" t="s">
        <v>2660</v>
      </c>
      <c r="D16103" s="518" t="s">
        <v>1173</v>
      </c>
      <c r="E16103" s="859">
        <v>34</v>
      </c>
      <c r="F16103" s="859">
        <v>31</v>
      </c>
      <c r="G16103" s="518" t="s">
        <v>122</v>
      </c>
      <c r="H16103" s="518" t="s">
        <v>8021</v>
      </c>
      <c r="I16103" s="518">
        <v>773549</v>
      </c>
    </row>
    <row r="16104" spans="1:9" x14ac:dyDescent="0.2">
      <c r="A16104" s="518" t="s">
        <v>8021</v>
      </c>
      <c r="B16104" s="518">
        <v>773556</v>
      </c>
      <c r="C16104" s="518" t="s">
        <v>2660</v>
      </c>
      <c r="D16104" s="518" t="s">
        <v>8083</v>
      </c>
      <c r="E16104" s="859">
        <v>36</v>
      </c>
      <c r="F16104" s="859">
        <v>28</v>
      </c>
      <c r="G16104" s="518" t="s">
        <v>122</v>
      </c>
      <c r="H16104" s="518" t="s">
        <v>8021</v>
      </c>
      <c r="I16104" s="518">
        <v>773556</v>
      </c>
    </row>
    <row r="16105" spans="1:9" x14ac:dyDescent="0.2">
      <c r="A16105" s="518" t="s">
        <v>8021</v>
      </c>
      <c r="B16105" s="518">
        <v>773564</v>
      </c>
      <c r="C16105" s="518" t="s">
        <v>2660</v>
      </c>
      <c r="D16105" s="518" t="s">
        <v>1359</v>
      </c>
      <c r="E16105" s="859">
        <v>35</v>
      </c>
      <c r="F16105" s="859">
        <v>33</v>
      </c>
      <c r="G16105" s="518" t="s">
        <v>122</v>
      </c>
      <c r="H16105" s="518" t="s">
        <v>8021</v>
      </c>
      <c r="I16105" s="518">
        <v>773564</v>
      </c>
    </row>
    <row r="16106" spans="1:9" x14ac:dyDescent="0.2">
      <c r="A16106" s="518" t="s">
        <v>290</v>
      </c>
      <c r="B16106" s="518">
        <v>773689</v>
      </c>
      <c r="C16106" s="518" t="s">
        <v>2660</v>
      </c>
      <c r="D16106" s="518" t="s">
        <v>8148</v>
      </c>
      <c r="E16106" s="859">
        <v>29</v>
      </c>
      <c r="F16106" s="859">
        <v>0</v>
      </c>
      <c r="G16106" s="518" t="s">
        <v>122</v>
      </c>
      <c r="H16106" s="518" t="s">
        <v>290</v>
      </c>
      <c r="I16106" s="518">
        <v>773689</v>
      </c>
    </row>
    <row r="16107" spans="1:9" x14ac:dyDescent="0.2">
      <c r="A16107" s="518" t="s">
        <v>148</v>
      </c>
      <c r="B16107" s="518">
        <v>773697</v>
      </c>
      <c r="C16107" s="518" t="s">
        <v>2660</v>
      </c>
      <c r="D16107" s="518" t="s">
        <v>2415</v>
      </c>
      <c r="E16107" s="859">
        <v>32</v>
      </c>
      <c r="F16107" s="859">
        <v>31</v>
      </c>
      <c r="G16107" s="518" t="s">
        <v>122</v>
      </c>
      <c r="H16107" s="518" t="s">
        <v>148</v>
      </c>
      <c r="I16107" s="518">
        <v>773697</v>
      </c>
    </row>
    <row r="16108" spans="1:9" x14ac:dyDescent="0.2">
      <c r="A16108" s="518" t="s">
        <v>290</v>
      </c>
      <c r="B16108" s="518">
        <v>773705</v>
      </c>
      <c r="C16108" s="518" t="s">
        <v>2660</v>
      </c>
      <c r="D16108" s="518" t="s">
        <v>8148</v>
      </c>
      <c r="E16108" s="859">
        <v>31</v>
      </c>
      <c r="F16108" s="859">
        <v>0</v>
      </c>
      <c r="G16108" s="518" t="s">
        <v>122</v>
      </c>
      <c r="H16108" s="518" t="s">
        <v>290</v>
      </c>
      <c r="I16108" s="518">
        <v>773705</v>
      </c>
    </row>
    <row r="16109" spans="1:9" x14ac:dyDescent="0.2">
      <c r="A16109" s="518" t="s">
        <v>349</v>
      </c>
      <c r="B16109" s="518">
        <v>773721</v>
      </c>
      <c r="C16109" s="518" t="s">
        <v>2660</v>
      </c>
      <c r="D16109" s="518" t="s">
        <v>406</v>
      </c>
      <c r="E16109" s="859">
        <v>24</v>
      </c>
      <c r="F16109" s="859">
        <v>15</v>
      </c>
      <c r="G16109" s="518" t="s">
        <v>122</v>
      </c>
      <c r="H16109" s="518" t="s">
        <v>349</v>
      </c>
      <c r="I16109" s="518">
        <v>773721</v>
      </c>
    </row>
    <row r="16110" spans="1:9" x14ac:dyDescent="0.2">
      <c r="A16110" s="518" t="s">
        <v>221</v>
      </c>
      <c r="B16110" s="518">
        <v>773739</v>
      </c>
      <c r="C16110" s="518" t="s">
        <v>2660</v>
      </c>
      <c r="D16110" s="518" t="s">
        <v>8361</v>
      </c>
      <c r="E16110" s="859">
        <v>25</v>
      </c>
      <c r="F16110" s="859">
        <v>24</v>
      </c>
      <c r="G16110" s="518" t="s">
        <v>122</v>
      </c>
      <c r="H16110" s="518" t="s">
        <v>221</v>
      </c>
      <c r="I16110" s="518">
        <v>773739</v>
      </c>
    </row>
    <row r="16111" spans="1:9" x14ac:dyDescent="0.2">
      <c r="A16111" s="518" t="s">
        <v>221</v>
      </c>
      <c r="B16111" s="518">
        <v>773754</v>
      </c>
      <c r="C16111" s="518" t="s">
        <v>2660</v>
      </c>
      <c r="D16111" s="518" t="s">
        <v>755</v>
      </c>
      <c r="E16111" s="859">
        <v>31</v>
      </c>
      <c r="F16111" s="859">
        <v>31</v>
      </c>
      <c r="G16111" s="518" t="s">
        <v>122</v>
      </c>
      <c r="H16111" s="518" t="s">
        <v>221</v>
      </c>
      <c r="I16111" s="518">
        <v>773754</v>
      </c>
    </row>
    <row r="16112" spans="1:9" x14ac:dyDescent="0.2">
      <c r="A16112" s="518" t="s">
        <v>221</v>
      </c>
      <c r="B16112" s="518">
        <v>773762</v>
      </c>
      <c r="C16112" s="518" t="s">
        <v>2660</v>
      </c>
      <c r="D16112" s="518" t="s">
        <v>165</v>
      </c>
      <c r="E16112" s="859">
        <v>31</v>
      </c>
      <c r="F16112" s="859">
        <v>31</v>
      </c>
      <c r="G16112" s="518" t="s">
        <v>122</v>
      </c>
      <c r="H16112" s="518" t="s">
        <v>221</v>
      </c>
      <c r="I16112" s="518">
        <v>773762</v>
      </c>
    </row>
    <row r="16113" spans="1:9" x14ac:dyDescent="0.2">
      <c r="A16113" s="518" t="s">
        <v>297</v>
      </c>
      <c r="B16113" s="518">
        <v>773770</v>
      </c>
      <c r="C16113" s="518" t="s">
        <v>2660</v>
      </c>
      <c r="D16113" s="518" t="s">
        <v>678</v>
      </c>
      <c r="E16113" s="859">
        <v>36</v>
      </c>
      <c r="F16113" s="859">
        <v>0</v>
      </c>
      <c r="G16113" s="518" t="s">
        <v>122</v>
      </c>
      <c r="H16113" s="518" t="s">
        <v>297</v>
      </c>
      <c r="I16113" s="518">
        <v>773770</v>
      </c>
    </row>
    <row r="16114" spans="1:9" x14ac:dyDescent="0.2">
      <c r="A16114" s="518" t="s">
        <v>363</v>
      </c>
      <c r="B16114" s="518">
        <v>773804</v>
      </c>
      <c r="C16114" s="518" t="s">
        <v>2660</v>
      </c>
      <c r="D16114" s="518" t="s">
        <v>746</v>
      </c>
      <c r="E16114" s="859">
        <v>32</v>
      </c>
      <c r="F16114" s="859">
        <v>30</v>
      </c>
      <c r="G16114" s="518" t="s">
        <v>122</v>
      </c>
      <c r="H16114" s="518" t="s">
        <v>363</v>
      </c>
      <c r="I16114" s="518">
        <v>773804</v>
      </c>
    </row>
    <row r="16115" spans="1:9" x14ac:dyDescent="0.2">
      <c r="A16115" s="518" t="s">
        <v>170</v>
      </c>
      <c r="B16115" s="518">
        <v>773812</v>
      </c>
      <c r="C16115" s="518" t="s">
        <v>2660</v>
      </c>
      <c r="D16115" s="518" t="s">
        <v>660</v>
      </c>
      <c r="E16115" s="859">
        <v>20</v>
      </c>
      <c r="F16115" s="859">
        <v>20</v>
      </c>
      <c r="G16115" s="518" t="s">
        <v>122</v>
      </c>
      <c r="H16115" s="518" t="s">
        <v>170</v>
      </c>
      <c r="I16115" s="518">
        <v>773812</v>
      </c>
    </row>
    <row r="16116" spans="1:9" x14ac:dyDescent="0.2">
      <c r="A16116" s="518" t="s">
        <v>288</v>
      </c>
      <c r="B16116" s="518">
        <v>773838</v>
      </c>
      <c r="C16116" s="518" t="s">
        <v>2660</v>
      </c>
      <c r="D16116" s="518" t="s">
        <v>1560</v>
      </c>
      <c r="E16116" s="859">
        <v>22</v>
      </c>
      <c r="F16116" s="859">
        <v>22</v>
      </c>
      <c r="G16116" s="518" t="s">
        <v>122</v>
      </c>
      <c r="H16116" s="518" t="s">
        <v>288</v>
      </c>
      <c r="I16116" s="518">
        <v>773838</v>
      </c>
    </row>
    <row r="16117" spans="1:9" x14ac:dyDescent="0.2">
      <c r="A16117" s="518" t="s">
        <v>288</v>
      </c>
      <c r="B16117" s="518">
        <v>773846</v>
      </c>
      <c r="C16117" s="518" t="s">
        <v>2660</v>
      </c>
      <c r="D16117" s="518" t="s">
        <v>8149</v>
      </c>
      <c r="E16117" s="859">
        <v>28</v>
      </c>
      <c r="F16117" s="859">
        <v>28</v>
      </c>
      <c r="G16117" s="518" t="s">
        <v>122</v>
      </c>
      <c r="H16117" s="518" t="s">
        <v>288</v>
      </c>
      <c r="I16117" s="518">
        <v>773846</v>
      </c>
    </row>
    <row r="16118" spans="1:9" x14ac:dyDescent="0.2">
      <c r="A16118" s="518" t="s">
        <v>317</v>
      </c>
      <c r="B16118" s="518">
        <v>773853</v>
      </c>
      <c r="C16118" s="518" t="s">
        <v>2660</v>
      </c>
      <c r="D16118" s="518" t="s">
        <v>827</v>
      </c>
      <c r="E16118" s="859">
        <v>20</v>
      </c>
      <c r="F16118" s="859">
        <v>0</v>
      </c>
      <c r="G16118" s="518" t="s">
        <v>122</v>
      </c>
      <c r="H16118" s="518" t="s">
        <v>317</v>
      </c>
      <c r="I16118" s="518">
        <v>773853</v>
      </c>
    </row>
    <row r="16119" spans="1:9" x14ac:dyDescent="0.2">
      <c r="A16119" s="518" t="s">
        <v>256</v>
      </c>
      <c r="B16119" s="518">
        <v>773861</v>
      </c>
      <c r="C16119" s="518" t="s">
        <v>2660</v>
      </c>
      <c r="D16119" s="518" t="s">
        <v>4531</v>
      </c>
      <c r="E16119" s="859">
        <v>23</v>
      </c>
      <c r="F16119" s="859">
        <v>23</v>
      </c>
      <c r="G16119" s="518" t="s">
        <v>122</v>
      </c>
      <c r="H16119" s="518" t="s">
        <v>256</v>
      </c>
      <c r="I16119" s="518">
        <v>773861</v>
      </c>
    </row>
    <row r="16120" spans="1:9" x14ac:dyDescent="0.2">
      <c r="A16120" s="518" t="s">
        <v>256</v>
      </c>
      <c r="B16120" s="518">
        <v>773879</v>
      </c>
      <c r="C16120" s="518" t="s">
        <v>2660</v>
      </c>
      <c r="D16120" s="518" t="s">
        <v>8304</v>
      </c>
      <c r="E16120" s="859">
        <v>22</v>
      </c>
      <c r="F16120" s="859">
        <v>22</v>
      </c>
      <c r="G16120" s="518" t="s">
        <v>122</v>
      </c>
      <c r="H16120" s="518" t="s">
        <v>256</v>
      </c>
      <c r="I16120" s="518">
        <v>773879</v>
      </c>
    </row>
    <row r="16121" spans="1:9" x14ac:dyDescent="0.2">
      <c r="A16121" s="518" t="s">
        <v>226</v>
      </c>
      <c r="B16121" s="518">
        <v>773895</v>
      </c>
      <c r="C16121" s="518" t="s">
        <v>2660</v>
      </c>
      <c r="D16121" s="518" t="s">
        <v>2117</v>
      </c>
      <c r="E16121" s="859">
        <v>20</v>
      </c>
      <c r="F16121" s="859">
        <v>0</v>
      </c>
      <c r="G16121" s="518" t="s">
        <v>122</v>
      </c>
      <c r="H16121" s="518" t="s">
        <v>226</v>
      </c>
      <c r="I16121" s="518">
        <v>773895</v>
      </c>
    </row>
    <row r="16122" spans="1:9" x14ac:dyDescent="0.2">
      <c r="A16122" s="518" t="s">
        <v>170</v>
      </c>
      <c r="B16122" s="518">
        <v>773911</v>
      </c>
      <c r="C16122" s="518" t="s">
        <v>2660</v>
      </c>
      <c r="D16122" s="518" t="s">
        <v>1706</v>
      </c>
      <c r="E16122" s="859">
        <v>24</v>
      </c>
      <c r="F16122" s="859">
        <v>24</v>
      </c>
      <c r="G16122" s="518" t="s">
        <v>122</v>
      </c>
      <c r="H16122" s="518" t="s">
        <v>170</v>
      </c>
      <c r="I16122" s="518">
        <v>773911</v>
      </c>
    </row>
    <row r="16123" spans="1:9" x14ac:dyDescent="0.2">
      <c r="A16123" s="518" t="s">
        <v>256</v>
      </c>
      <c r="B16123" s="518">
        <v>773929</v>
      </c>
      <c r="C16123" s="518" t="s">
        <v>2660</v>
      </c>
      <c r="D16123" s="518" t="s">
        <v>8305</v>
      </c>
      <c r="E16123" s="859">
        <v>20</v>
      </c>
      <c r="F16123" s="859">
        <v>19</v>
      </c>
      <c r="G16123" s="518" t="s">
        <v>122</v>
      </c>
      <c r="H16123" s="518" t="s">
        <v>256</v>
      </c>
      <c r="I16123" s="518">
        <v>773929</v>
      </c>
    </row>
    <row r="16124" spans="1:9" x14ac:dyDescent="0.2">
      <c r="A16124" s="518" t="s">
        <v>256</v>
      </c>
      <c r="B16124" s="518">
        <v>773937</v>
      </c>
      <c r="C16124" s="518" t="s">
        <v>2660</v>
      </c>
      <c r="D16124" s="518" t="s">
        <v>3973</v>
      </c>
      <c r="E16124" s="859">
        <v>12</v>
      </c>
      <c r="F16124" s="859">
        <v>12</v>
      </c>
      <c r="G16124" s="518" t="s">
        <v>122</v>
      </c>
      <c r="H16124" s="518" t="s">
        <v>256</v>
      </c>
      <c r="I16124" s="518">
        <v>773937</v>
      </c>
    </row>
    <row r="16125" spans="1:9" x14ac:dyDescent="0.2">
      <c r="A16125" s="518" t="s">
        <v>256</v>
      </c>
      <c r="B16125" s="518">
        <v>773945</v>
      </c>
      <c r="C16125" s="518" t="s">
        <v>2660</v>
      </c>
      <c r="D16125" s="518" t="s">
        <v>4845</v>
      </c>
      <c r="E16125" s="859">
        <v>22</v>
      </c>
      <c r="F16125" s="859">
        <v>22</v>
      </c>
      <c r="G16125" s="518" t="s">
        <v>122</v>
      </c>
      <c r="H16125" s="518" t="s">
        <v>256</v>
      </c>
      <c r="I16125" s="518">
        <v>773945</v>
      </c>
    </row>
    <row r="16126" spans="1:9" x14ac:dyDescent="0.2">
      <c r="A16126" s="518" t="s">
        <v>256</v>
      </c>
      <c r="B16126" s="518">
        <v>773952</v>
      </c>
      <c r="C16126" s="518" t="s">
        <v>2660</v>
      </c>
      <c r="D16126" s="518" t="s">
        <v>8306</v>
      </c>
      <c r="E16126" s="859">
        <v>23</v>
      </c>
      <c r="F16126" s="859">
        <v>23</v>
      </c>
      <c r="G16126" s="518" t="s">
        <v>122</v>
      </c>
      <c r="H16126" s="518" t="s">
        <v>256</v>
      </c>
      <c r="I16126" s="518">
        <v>773952</v>
      </c>
    </row>
    <row r="16127" spans="1:9" x14ac:dyDescent="0.2">
      <c r="A16127" s="518" t="s">
        <v>164</v>
      </c>
      <c r="B16127" s="518">
        <v>774034</v>
      </c>
      <c r="C16127" s="518" t="s">
        <v>2660</v>
      </c>
      <c r="D16127" s="518" t="s">
        <v>8474</v>
      </c>
      <c r="E16127" s="859">
        <v>29</v>
      </c>
      <c r="F16127" s="859">
        <v>25</v>
      </c>
      <c r="G16127" s="518" t="s">
        <v>128</v>
      </c>
      <c r="H16127" s="518" t="s">
        <v>164</v>
      </c>
      <c r="I16127" s="518">
        <v>774034</v>
      </c>
    </row>
    <row r="16128" spans="1:9" x14ac:dyDescent="0.2">
      <c r="A16128" s="518" t="s">
        <v>291</v>
      </c>
      <c r="B16128" s="518">
        <v>774067</v>
      </c>
      <c r="C16128" s="518" t="s">
        <v>2660</v>
      </c>
      <c r="D16128" s="518" t="s">
        <v>8141</v>
      </c>
      <c r="E16128" s="859">
        <v>35</v>
      </c>
      <c r="F16128" s="859">
        <v>32</v>
      </c>
      <c r="G16128" s="518" t="s">
        <v>122</v>
      </c>
      <c r="H16128" s="518" t="s">
        <v>291</v>
      </c>
      <c r="I16128" s="518">
        <v>774067</v>
      </c>
    </row>
    <row r="16129" spans="1:9" x14ac:dyDescent="0.2">
      <c r="A16129" s="518" t="s">
        <v>291</v>
      </c>
      <c r="B16129" s="518">
        <v>774075</v>
      </c>
      <c r="C16129" s="518" t="s">
        <v>2660</v>
      </c>
      <c r="D16129" s="518" t="s">
        <v>8142</v>
      </c>
      <c r="E16129" s="859">
        <v>31</v>
      </c>
      <c r="F16129" s="859">
        <v>30</v>
      </c>
      <c r="G16129" s="518" t="s">
        <v>122</v>
      </c>
      <c r="H16129" s="518" t="s">
        <v>291</v>
      </c>
      <c r="I16129" s="518">
        <v>774075</v>
      </c>
    </row>
    <row r="16130" spans="1:9" x14ac:dyDescent="0.2">
      <c r="A16130" s="518" t="s">
        <v>291</v>
      </c>
      <c r="B16130" s="518">
        <v>774083</v>
      </c>
      <c r="C16130" s="518" t="s">
        <v>2660</v>
      </c>
      <c r="D16130" s="518" t="s">
        <v>431</v>
      </c>
      <c r="E16130" s="859">
        <v>35</v>
      </c>
      <c r="F16130" s="859">
        <v>32</v>
      </c>
      <c r="G16130" s="518" t="s">
        <v>122</v>
      </c>
      <c r="H16130" s="518" t="s">
        <v>291</v>
      </c>
      <c r="I16130" s="518">
        <v>774083</v>
      </c>
    </row>
    <row r="16131" spans="1:9" x14ac:dyDescent="0.2">
      <c r="A16131" s="518" t="s">
        <v>291</v>
      </c>
      <c r="B16131" s="518">
        <v>774109</v>
      </c>
      <c r="C16131" s="518" t="s">
        <v>2660</v>
      </c>
      <c r="D16131" s="518" t="s">
        <v>8143</v>
      </c>
      <c r="E16131" s="859">
        <v>33</v>
      </c>
      <c r="F16131" s="859">
        <v>31</v>
      </c>
      <c r="G16131" s="518" t="s">
        <v>122</v>
      </c>
      <c r="H16131" s="518" t="s">
        <v>291</v>
      </c>
      <c r="I16131" s="518">
        <v>774109</v>
      </c>
    </row>
    <row r="16132" spans="1:9" x14ac:dyDescent="0.2">
      <c r="A16132" s="518" t="s">
        <v>291</v>
      </c>
      <c r="B16132" s="518">
        <v>774125</v>
      </c>
      <c r="C16132" s="518" t="s">
        <v>2660</v>
      </c>
      <c r="D16132" s="518" t="s">
        <v>8144</v>
      </c>
      <c r="E16132" s="859">
        <v>35</v>
      </c>
      <c r="F16132" s="859">
        <v>30</v>
      </c>
      <c r="G16132" s="518" t="s">
        <v>122</v>
      </c>
      <c r="H16132" s="518" t="s">
        <v>291</v>
      </c>
      <c r="I16132" s="518">
        <v>774125</v>
      </c>
    </row>
    <row r="16133" spans="1:9" x14ac:dyDescent="0.2">
      <c r="A16133" s="518" t="s">
        <v>291</v>
      </c>
      <c r="B16133" s="518">
        <v>774133</v>
      </c>
      <c r="C16133" s="518" t="s">
        <v>2660</v>
      </c>
      <c r="D16133" s="518" t="s">
        <v>8145</v>
      </c>
      <c r="E16133" s="859">
        <v>30</v>
      </c>
      <c r="F16133" s="859">
        <v>26</v>
      </c>
      <c r="G16133" s="518" t="s">
        <v>122</v>
      </c>
      <c r="H16133" s="518" t="s">
        <v>291</v>
      </c>
      <c r="I16133" s="518">
        <v>774133</v>
      </c>
    </row>
    <row r="16134" spans="1:9" x14ac:dyDescent="0.2">
      <c r="A16134" s="518" t="s">
        <v>291</v>
      </c>
      <c r="B16134" s="518">
        <v>774141</v>
      </c>
      <c r="C16134" s="518" t="s">
        <v>2660</v>
      </c>
      <c r="D16134" s="518" t="s">
        <v>8146</v>
      </c>
      <c r="E16134" s="859">
        <v>34</v>
      </c>
      <c r="F16134" s="859">
        <v>28</v>
      </c>
      <c r="G16134" s="518" t="s">
        <v>122</v>
      </c>
      <c r="H16134" s="518" t="s">
        <v>291</v>
      </c>
      <c r="I16134" s="518">
        <v>774141</v>
      </c>
    </row>
    <row r="16135" spans="1:9" x14ac:dyDescent="0.2">
      <c r="A16135" s="518" t="s">
        <v>291</v>
      </c>
      <c r="B16135" s="518">
        <v>774158</v>
      </c>
      <c r="C16135" s="518" t="s">
        <v>2660</v>
      </c>
      <c r="D16135" s="518" t="s">
        <v>454</v>
      </c>
      <c r="E16135" s="859">
        <v>35</v>
      </c>
      <c r="F16135" s="859">
        <v>31</v>
      </c>
      <c r="G16135" s="518" t="s">
        <v>122</v>
      </c>
      <c r="H16135" s="518" t="s">
        <v>291</v>
      </c>
      <c r="I16135" s="518">
        <v>774158</v>
      </c>
    </row>
    <row r="16136" spans="1:9" x14ac:dyDescent="0.2">
      <c r="A16136" s="518" t="s">
        <v>291</v>
      </c>
      <c r="B16136" s="518">
        <v>774166</v>
      </c>
      <c r="C16136" s="518" t="s">
        <v>2660</v>
      </c>
      <c r="D16136" s="518" t="s">
        <v>8147</v>
      </c>
      <c r="E16136" s="859">
        <v>29</v>
      </c>
      <c r="F16136" s="859">
        <v>27</v>
      </c>
      <c r="G16136" s="518" t="s">
        <v>122</v>
      </c>
      <c r="H16136" s="518" t="s">
        <v>291</v>
      </c>
      <c r="I16136" s="518">
        <v>774166</v>
      </c>
    </row>
    <row r="16137" spans="1:9" x14ac:dyDescent="0.2">
      <c r="A16137" s="518" t="s">
        <v>377</v>
      </c>
      <c r="B16137" s="518">
        <v>774182</v>
      </c>
      <c r="C16137" s="518" t="s">
        <v>2660</v>
      </c>
      <c r="D16137" s="518" t="s">
        <v>9988</v>
      </c>
      <c r="E16137" s="859">
        <v>18</v>
      </c>
      <c r="F16137" s="859">
        <v>18</v>
      </c>
      <c r="G16137" s="518" t="s">
        <v>128</v>
      </c>
      <c r="H16137" s="518" t="s">
        <v>377</v>
      </c>
      <c r="I16137" s="518">
        <v>774182</v>
      </c>
    </row>
    <row r="16138" spans="1:9" x14ac:dyDescent="0.2">
      <c r="A16138" s="518" t="s">
        <v>320</v>
      </c>
      <c r="B16138" s="518">
        <v>774216</v>
      </c>
      <c r="C16138" s="518" t="s">
        <v>2660</v>
      </c>
      <c r="D16138" s="518" t="s">
        <v>941</v>
      </c>
      <c r="E16138" s="859">
        <v>21</v>
      </c>
      <c r="F16138" s="859">
        <v>0</v>
      </c>
      <c r="G16138" s="518" t="s">
        <v>122</v>
      </c>
      <c r="H16138" s="518" t="s">
        <v>320</v>
      </c>
      <c r="I16138" s="518">
        <v>623777</v>
      </c>
    </row>
    <row r="16139" spans="1:9" x14ac:dyDescent="0.2">
      <c r="A16139" s="518" t="s">
        <v>148</v>
      </c>
      <c r="B16139" s="518">
        <v>774224</v>
      </c>
      <c r="C16139" s="518" t="s">
        <v>2660</v>
      </c>
      <c r="D16139" s="518" t="s">
        <v>876</v>
      </c>
      <c r="E16139" s="859">
        <v>35</v>
      </c>
      <c r="F16139" s="859">
        <v>31</v>
      </c>
      <c r="G16139" s="518" t="s">
        <v>122</v>
      </c>
      <c r="H16139" s="518" t="s">
        <v>148</v>
      </c>
      <c r="I16139" s="518">
        <v>774224</v>
      </c>
    </row>
    <row r="16140" spans="1:9" x14ac:dyDescent="0.2">
      <c r="A16140" s="518" t="s">
        <v>148</v>
      </c>
      <c r="B16140" s="518">
        <v>774232</v>
      </c>
      <c r="C16140" s="518" t="s">
        <v>2660</v>
      </c>
      <c r="D16140" s="518" t="s">
        <v>7888</v>
      </c>
      <c r="E16140" s="859">
        <v>25</v>
      </c>
      <c r="F16140" s="859">
        <v>23</v>
      </c>
      <c r="G16140" s="518" t="s">
        <v>122</v>
      </c>
      <c r="H16140" s="518" t="s">
        <v>148</v>
      </c>
      <c r="I16140" s="518">
        <v>774232</v>
      </c>
    </row>
    <row r="16141" spans="1:9" x14ac:dyDescent="0.2">
      <c r="A16141" s="518" t="s">
        <v>359</v>
      </c>
      <c r="B16141" s="518">
        <v>774257</v>
      </c>
      <c r="C16141" s="518" t="s">
        <v>2660</v>
      </c>
      <c r="D16141" s="518" t="s">
        <v>8074</v>
      </c>
      <c r="E16141" s="859">
        <v>21</v>
      </c>
      <c r="F16141" s="859">
        <v>21</v>
      </c>
      <c r="G16141" s="518" t="s">
        <v>122</v>
      </c>
      <c r="H16141" s="518" t="s">
        <v>359</v>
      </c>
      <c r="I16141" s="518">
        <v>774257</v>
      </c>
    </row>
    <row r="16142" spans="1:9" x14ac:dyDescent="0.2">
      <c r="A16142" s="518" t="s">
        <v>359</v>
      </c>
      <c r="B16142" s="518">
        <v>774273</v>
      </c>
      <c r="C16142" s="518" t="s">
        <v>2660</v>
      </c>
      <c r="D16142" s="518" t="s">
        <v>616</v>
      </c>
      <c r="E16142" s="859">
        <v>32</v>
      </c>
      <c r="F16142" s="859">
        <v>31</v>
      </c>
      <c r="G16142" s="518" t="s">
        <v>122</v>
      </c>
      <c r="H16142" s="518" t="s">
        <v>359</v>
      </c>
      <c r="I16142" s="518">
        <v>774273</v>
      </c>
    </row>
    <row r="16143" spans="1:9" x14ac:dyDescent="0.2">
      <c r="A16143" s="518" t="s">
        <v>349</v>
      </c>
      <c r="B16143" s="518">
        <v>774281</v>
      </c>
      <c r="C16143" s="518" t="s">
        <v>2660</v>
      </c>
      <c r="D16143" s="518" t="s">
        <v>8089</v>
      </c>
      <c r="E16143" s="859">
        <v>16</v>
      </c>
      <c r="F16143" s="859">
        <v>13</v>
      </c>
      <c r="G16143" s="518" t="s">
        <v>122</v>
      </c>
      <c r="H16143" s="518" t="s">
        <v>349</v>
      </c>
      <c r="I16143" s="518">
        <v>774281</v>
      </c>
    </row>
    <row r="16144" spans="1:9" x14ac:dyDescent="0.2">
      <c r="A16144" s="518" t="s">
        <v>347</v>
      </c>
      <c r="B16144" s="518">
        <v>774349</v>
      </c>
      <c r="C16144" s="518" t="s">
        <v>2660</v>
      </c>
      <c r="D16144" s="518" t="s">
        <v>886</v>
      </c>
      <c r="E16144" s="859">
        <v>21</v>
      </c>
      <c r="F16144" s="859">
        <v>3</v>
      </c>
      <c r="G16144" s="518" t="s">
        <v>122</v>
      </c>
      <c r="H16144" s="518" t="s">
        <v>347</v>
      </c>
      <c r="I16144" s="518">
        <v>774349</v>
      </c>
    </row>
    <row r="16145" spans="1:9" x14ac:dyDescent="0.2">
      <c r="A16145" s="518" t="s">
        <v>347</v>
      </c>
      <c r="B16145" s="518">
        <v>774356</v>
      </c>
      <c r="C16145" s="518" t="s">
        <v>2660</v>
      </c>
      <c r="D16145" s="518" t="s">
        <v>1111</v>
      </c>
      <c r="E16145" s="859">
        <v>27</v>
      </c>
      <c r="F16145" s="859">
        <v>16</v>
      </c>
      <c r="G16145" s="518" t="s">
        <v>122</v>
      </c>
      <c r="H16145" s="518" t="s">
        <v>347</v>
      </c>
      <c r="I16145" s="518">
        <v>774356</v>
      </c>
    </row>
    <row r="16146" spans="1:9" x14ac:dyDescent="0.2">
      <c r="A16146" s="518" t="s">
        <v>347</v>
      </c>
      <c r="B16146" s="518">
        <v>774364</v>
      </c>
      <c r="C16146" s="518" t="s">
        <v>2660</v>
      </c>
      <c r="D16146" s="518" t="s">
        <v>488</v>
      </c>
      <c r="E16146" s="859">
        <v>22</v>
      </c>
      <c r="F16146" s="859">
        <v>13</v>
      </c>
      <c r="G16146" s="518" t="s">
        <v>122</v>
      </c>
      <c r="H16146" s="518" t="s">
        <v>347</v>
      </c>
      <c r="I16146" s="518">
        <v>774364</v>
      </c>
    </row>
    <row r="16147" spans="1:9" x14ac:dyDescent="0.2">
      <c r="A16147" s="518" t="s">
        <v>394</v>
      </c>
      <c r="B16147" s="518">
        <v>774380</v>
      </c>
      <c r="C16147" s="518" t="s">
        <v>2660</v>
      </c>
      <c r="D16147" s="518" t="s">
        <v>8033</v>
      </c>
      <c r="E16147" s="859">
        <v>29</v>
      </c>
      <c r="F16147" s="859">
        <v>29</v>
      </c>
      <c r="G16147" s="518" t="s">
        <v>122</v>
      </c>
      <c r="H16147" s="518" t="s">
        <v>394</v>
      </c>
      <c r="I16147" s="518">
        <v>774380</v>
      </c>
    </row>
    <row r="16148" spans="1:9" x14ac:dyDescent="0.2">
      <c r="A16148" s="518" t="s">
        <v>394</v>
      </c>
      <c r="B16148" s="518">
        <v>774398</v>
      </c>
      <c r="C16148" s="518" t="s">
        <v>2660</v>
      </c>
      <c r="D16148" s="518" t="s">
        <v>8034</v>
      </c>
      <c r="E16148" s="859">
        <v>25</v>
      </c>
      <c r="F16148" s="859">
        <v>25</v>
      </c>
      <c r="G16148" s="518" t="s">
        <v>122</v>
      </c>
      <c r="H16148" s="518" t="s">
        <v>394</v>
      </c>
      <c r="I16148" s="518">
        <v>774398</v>
      </c>
    </row>
    <row r="16149" spans="1:9" x14ac:dyDescent="0.2">
      <c r="A16149" s="518" t="s">
        <v>394</v>
      </c>
      <c r="B16149" s="518">
        <v>774406</v>
      </c>
      <c r="C16149" s="518" t="s">
        <v>2660</v>
      </c>
      <c r="D16149" s="518" t="s">
        <v>8035</v>
      </c>
      <c r="E16149" s="859">
        <v>21</v>
      </c>
      <c r="F16149" s="859">
        <v>21</v>
      </c>
      <c r="G16149" s="518" t="s">
        <v>122</v>
      </c>
      <c r="H16149" s="518" t="s">
        <v>394</v>
      </c>
      <c r="I16149" s="518">
        <v>774406</v>
      </c>
    </row>
    <row r="16150" spans="1:9" x14ac:dyDescent="0.2">
      <c r="A16150" s="518" t="s">
        <v>394</v>
      </c>
      <c r="B16150" s="518">
        <v>774414</v>
      </c>
      <c r="C16150" s="518" t="s">
        <v>2660</v>
      </c>
      <c r="D16150" s="518" t="s">
        <v>8036</v>
      </c>
      <c r="E16150" s="859">
        <v>31</v>
      </c>
      <c r="F16150" s="859">
        <v>31</v>
      </c>
      <c r="G16150" s="518" t="s">
        <v>122</v>
      </c>
      <c r="H16150" s="518" t="s">
        <v>394</v>
      </c>
      <c r="I16150" s="518">
        <v>774414</v>
      </c>
    </row>
    <row r="16151" spans="1:9" x14ac:dyDescent="0.2">
      <c r="A16151" s="518" t="s">
        <v>394</v>
      </c>
      <c r="B16151" s="518">
        <v>774422</v>
      </c>
      <c r="C16151" s="518" t="s">
        <v>2660</v>
      </c>
      <c r="D16151" s="518" t="s">
        <v>8037</v>
      </c>
      <c r="E16151" s="859">
        <v>26</v>
      </c>
      <c r="F16151" s="859">
        <v>26</v>
      </c>
      <c r="G16151" s="518" t="s">
        <v>122</v>
      </c>
      <c r="H16151" s="518" t="s">
        <v>394</v>
      </c>
      <c r="I16151" s="518">
        <v>774422</v>
      </c>
    </row>
    <row r="16152" spans="1:9" x14ac:dyDescent="0.2">
      <c r="A16152" s="518" t="s">
        <v>377</v>
      </c>
      <c r="B16152" s="518">
        <v>774430</v>
      </c>
      <c r="C16152" s="518" t="s">
        <v>2660</v>
      </c>
      <c r="D16152" s="518" t="s">
        <v>8051</v>
      </c>
      <c r="E16152" s="859">
        <v>21</v>
      </c>
      <c r="F16152" s="859">
        <v>21</v>
      </c>
      <c r="G16152" s="518" t="s">
        <v>122</v>
      </c>
      <c r="H16152" s="518" t="s">
        <v>377</v>
      </c>
      <c r="I16152" s="518">
        <v>774430</v>
      </c>
    </row>
    <row r="16153" spans="1:9" x14ac:dyDescent="0.2">
      <c r="A16153" s="518" t="s">
        <v>377</v>
      </c>
      <c r="B16153" s="518">
        <v>774448</v>
      </c>
      <c r="C16153" s="518" t="s">
        <v>2660</v>
      </c>
      <c r="D16153" s="518" t="s">
        <v>8052</v>
      </c>
      <c r="E16153" s="859">
        <v>23</v>
      </c>
      <c r="F16153" s="859">
        <v>23</v>
      </c>
      <c r="G16153" s="518" t="s">
        <v>122</v>
      </c>
      <c r="H16153" s="518" t="s">
        <v>377</v>
      </c>
      <c r="I16153" s="518">
        <v>774448</v>
      </c>
    </row>
    <row r="16154" spans="1:9" x14ac:dyDescent="0.2">
      <c r="A16154" s="518" t="s">
        <v>377</v>
      </c>
      <c r="B16154" s="518">
        <v>774455</v>
      </c>
      <c r="C16154" s="518" t="s">
        <v>2660</v>
      </c>
      <c r="D16154" s="518" t="s">
        <v>8053</v>
      </c>
      <c r="E16154" s="859">
        <v>27</v>
      </c>
      <c r="F16154" s="859">
        <v>27</v>
      </c>
      <c r="G16154" s="518" t="s">
        <v>122</v>
      </c>
      <c r="H16154" s="518" t="s">
        <v>377</v>
      </c>
      <c r="I16154" s="518">
        <v>774455</v>
      </c>
    </row>
    <row r="16155" spans="1:9" x14ac:dyDescent="0.2">
      <c r="A16155" s="518" t="s">
        <v>377</v>
      </c>
      <c r="B16155" s="518">
        <v>774463</v>
      </c>
      <c r="C16155" s="518" t="s">
        <v>2660</v>
      </c>
      <c r="D16155" s="518" t="s">
        <v>8054</v>
      </c>
      <c r="E16155" s="859">
        <v>32</v>
      </c>
      <c r="F16155" s="859">
        <v>32</v>
      </c>
      <c r="G16155" s="518" t="s">
        <v>122</v>
      </c>
      <c r="H16155" s="518" t="s">
        <v>377</v>
      </c>
      <c r="I16155" s="518">
        <v>774463</v>
      </c>
    </row>
    <row r="16156" spans="1:9" x14ac:dyDescent="0.2">
      <c r="A16156" s="518" t="s">
        <v>377</v>
      </c>
      <c r="B16156" s="518">
        <v>774471</v>
      </c>
      <c r="C16156" s="518" t="s">
        <v>2660</v>
      </c>
      <c r="D16156" s="518" t="s">
        <v>8055</v>
      </c>
      <c r="E16156" s="859">
        <v>28</v>
      </c>
      <c r="F16156" s="859">
        <v>28</v>
      </c>
      <c r="G16156" s="518" t="s">
        <v>122</v>
      </c>
      <c r="H16156" s="518" t="s">
        <v>377</v>
      </c>
      <c r="I16156" s="518">
        <v>774471</v>
      </c>
    </row>
    <row r="16157" spans="1:9" x14ac:dyDescent="0.2">
      <c r="A16157" s="518" t="s">
        <v>377</v>
      </c>
      <c r="B16157" s="518">
        <v>774489</v>
      </c>
      <c r="C16157" s="518" t="s">
        <v>2660</v>
      </c>
      <c r="D16157" s="518" t="s">
        <v>8056</v>
      </c>
      <c r="E16157" s="859">
        <v>26</v>
      </c>
      <c r="F16157" s="859">
        <v>26</v>
      </c>
      <c r="G16157" s="518" t="s">
        <v>122</v>
      </c>
      <c r="H16157" s="518" t="s">
        <v>377</v>
      </c>
      <c r="I16157" s="518">
        <v>774489</v>
      </c>
    </row>
    <row r="16158" spans="1:9" x14ac:dyDescent="0.2">
      <c r="A16158" s="518" t="s">
        <v>377</v>
      </c>
      <c r="B16158" s="518">
        <v>774497</v>
      </c>
      <c r="C16158" s="518" t="s">
        <v>2660</v>
      </c>
      <c r="D16158" s="518" t="s">
        <v>8057</v>
      </c>
      <c r="E16158" s="859">
        <v>32</v>
      </c>
      <c r="F16158" s="859">
        <v>35</v>
      </c>
      <c r="G16158" s="518" t="s">
        <v>122</v>
      </c>
      <c r="H16158" s="518" t="s">
        <v>377</v>
      </c>
      <c r="I16158" s="518">
        <v>774497</v>
      </c>
    </row>
    <row r="16159" spans="1:9" x14ac:dyDescent="0.2">
      <c r="A16159" s="518" t="s">
        <v>394</v>
      </c>
      <c r="B16159" s="518">
        <v>774521</v>
      </c>
      <c r="C16159" s="518" t="s">
        <v>2660</v>
      </c>
      <c r="D16159" s="518" t="s">
        <v>8038</v>
      </c>
      <c r="E16159" s="859">
        <v>33</v>
      </c>
      <c r="F16159" s="859">
        <v>33</v>
      </c>
      <c r="G16159" s="518" t="s">
        <v>122</v>
      </c>
      <c r="H16159" s="518" t="s">
        <v>394</v>
      </c>
      <c r="I16159" s="518">
        <v>774521</v>
      </c>
    </row>
    <row r="16160" spans="1:9" x14ac:dyDescent="0.2">
      <c r="A16160" s="518" t="s">
        <v>256</v>
      </c>
      <c r="B16160" s="518">
        <v>774547</v>
      </c>
      <c r="C16160" s="518" t="s">
        <v>2660</v>
      </c>
      <c r="D16160" s="518" t="s">
        <v>2767</v>
      </c>
      <c r="E16160" s="859">
        <v>23</v>
      </c>
      <c r="F16160" s="859">
        <v>0</v>
      </c>
      <c r="G16160" s="518" t="s">
        <v>122</v>
      </c>
      <c r="H16160" s="518" t="s">
        <v>256</v>
      </c>
      <c r="I16160" s="518">
        <v>774547</v>
      </c>
    </row>
    <row r="16161" spans="1:9" x14ac:dyDescent="0.2">
      <c r="A16161" s="518" t="s">
        <v>256</v>
      </c>
      <c r="B16161" s="518">
        <v>774554</v>
      </c>
      <c r="C16161" s="518" t="s">
        <v>2660</v>
      </c>
      <c r="D16161" s="518" t="s">
        <v>984</v>
      </c>
      <c r="E16161" s="859">
        <v>30</v>
      </c>
      <c r="F16161" s="859">
        <v>0</v>
      </c>
      <c r="G16161" s="518" t="s">
        <v>122</v>
      </c>
      <c r="H16161" s="518" t="s">
        <v>256</v>
      </c>
      <c r="I16161" s="518">
        <v>774554</v>
      </c>
    </row>
    <row r="16162" spans="1:9" x14ac:dyDescent="0.2">
      <c r="A16162" s="518" t="s">
        <v>256</v>
      </c>
      <c r="B16162" s="518">
        <v>774570</v>
      </c>
      <c r="C16162" s="518" t="s">
        <v>2660</v>
      </c>
      <c r="D16162" s="518" t="s">
        <v>591</v>
      </c>
      <c r="E16162" s="859">
        <v>35</v>
      </c>
      <c r="F16162" s="859">
        <v>8</v>
      </c>
      <c r="G16162" s="518" t="s">
        <v>122</v>
      </c>
      <c r="H16162" s="518" t="s">
        <v>256</v>
      </c>
      <c r="I16162" s="518">
        <v>401976</v>
      </c>
    </row>
    <row r="16163" spans="1:9" x14ac:dyDescent="0.2">
      <c r="A16163" s="518" t="s">
        <v>394</v>
      </c>
      <c r="B16163" s="518">
        <v>774588</v>
      </c>
      <c r="C16163" s="518" t="s">
        <v>2660</v>
      </c>
      <c r="D16163" s="518" t="s">
        <v>8039</v>
      </c>
      <c r="E16163" s="859">
        <v>35</v>
      </c>
      <c r="F16163" s="859">
        <v>35</v>
      </c>
      <c r="G16163" s="518" t="s">
        <v>122</v>
      </c>
      <c r="H16163" s="518" t="s">
        <v>394</v>
      </c>
      <c r="I16163" s="518">
        <v>774588</v>
      </c>
    </row>
    <row r="16164" spans="1:9" x14ac:dyDescent="0.2">
      <c r="A16164" s="518" t="s">
        <v>394</v>
      </c>
      <c r="B16164" s="518">
        <v>774596</v>
      </c>
      <c r="C16164" s="518" t="s">
        <v>2660</v>
      </c>
      <c r="D16164" s="518" t="s">
        <v>8040</v>
      </c>
      <c r="E16164" s="859">
        <v>32</v>
      </c>
      <c r="F16164" s="859">
        <v>32</v>
      </c>
      <c r="G16164" s="518" t="s">
        <v>122</v>
      </c>
      <c r="H16164" s="518" t="s">
        <v>394</v>
      </c>
      <c r="I16164" s="518">
        <v>774596</v>
      </c>
    </row>
    <row r="16165" spans="1:9" x14ac:dyDescent="0.2">
      <c r="A16165" s="518" t="s">
        <v>245</v>
      </c>
      <c r="B16165" s="518">
        <v>774612</v>
      </c>
      <c r="C16165" s="518" t="s">
        <v>2660</v>
      </c>
      <c r="D16165" s="518" t="s">
        <v>1391</v>
      </c>
      <c r="E16165" s="859">
        <v>23</v>
      </c>
      <c r="F16165" s="859">
        <v>19</v>
      </c>
      <c r="G16165" s="518" t="s">
        <v>122</v>
      </c>
      <c r="H16165" s="518" t="s">
        <v>245</v>
      </c>
      <c r="I16165" s="518">
        <v>774612</v>
      </c>
    </row>
    <row r="16166" spans="1:9" x14ac:dyDescent="0.2">
      <c r="A16166" s="518" t="s">
        <v>245</v>
      </c>
      <c r="B16166" s="518">
        <v>774620</v>
      </c>
      <c r="C16166" s="518" t="s">
        <v>2660</v>
      </c>
      <c r="D16166" s="518" t="s">
        <v>735</v>
      </c>
      <c r="E16166" s="859">
        <v>33</v>
      </c>
      <c r="F16166" s="859">
        <v>30</v>
      </c>
      <c r="G16166" s="518" t="s">
        <v>122</v>
      </c>
      <c r="H16166" s="518" t="s">
        <v>245</v>
      </c>
      <c r="I16166" s="518">
        <v>774620</v>
      </c>
    </row>
    <row r="16167" spans="1:9" x14ac:dyDescent="0.2">
      <c r="A16167" s="518" t="s">
        <v>394</v>
      </c>
      <c r="B16167" s="518">
        <v>774638</v>
      </c>
      <c r="C16167" s="518" t="s">
        <v>2660</v>
      </c>
      <c r="D16167" s="518" t="s">
        <v>8041</v>
      </c>
      <c r="E16167" s="859">
        <v>35</v>
      </c>
      <c r="F16167" s="859">
        <v>35</v>
      </c>
      <c r="G16167" s="518" t="s">
        <v>122</v>
      </c>
      <c r="H16167" s="518" t="s">
        <v>394</v>
      </c>
      <c r="I16167" s="518">
        <v>774638</v>
      </c>
    </row>
    <row r="16168" spans="1:9" x14ac:dyDescent="0.2">
      <c r="A16168" s="518" t="s">
        <v>394</v>
      </c>
      <c r="B16168" s="518">
        <v>774646</v>
      </c>
      <c r="C16168" s="518" t="s">
        <v>2660</v>
      </c>
      <c r="D16168" s="518" t="s">
        <v>8042</v>
      </c>
      <c r="E16168" s="859">
        <v>26</v>
      </c>
      <c r="F16168" s="859">
        <v>26</v>
      </c>
      <c r="G16168" s="518" t="s">
        <v>122</v>
      </c>
      <c r="H16168" s="518" t="s">
        <v>394</v>
      </c>
      <c r="I16168" s="518">
        <v>774646</v>
      </c>
    </row>
    <row r="16169" spans="1:9" x14ac:dyDescent="0.2">
      <c r="A16169" s="518" t="s">
        <v>394</v>
      </c>
      <c r="B16169" s="518">
        <v>774653</v>
      </c>
      <c r="C16169" s="518" t="s">
        <v>2660</v>
      </c>
      <c r="D16169" s="518" t="s">
        <v>8043</v>
      </c>
      <c r="E16169" s="859">
        <v>27</v>
      </c>
      <c r="F16169" s="859">
        <v>27</v>
      </c>
      <c r="G16169" s="518" t="s">
        <v>122</v>
      </c>
      <c r="H16169" s="518" t="s">
        <v>394</v>
      </c>
      <c r="I16169" s="518">
        <v>774653</v>
      </c>
    </row>
    <row r="16170" spans="1:9" x14ac:dyDescent="0.2">
      <c r="A16170" s="518" t="s">
        <v>336</v>
      </c>
      <c r="B16170" s="518">
        <v>774679</v>
      </c>
      <c r="C16170" s="518" t="s">
        <v>2660</v>
      </c>
      <c r="D16170" s="518" t="s">
        <v>713</v>
      </c>
      <c r="E16170" s="859">
        <v>14</v>
      </c>
      <c r="F16170" s="859">
        <v>28</v>
      </c>
      <c r="G16170" s="518" t="s">
        <v>122</v>
      </c>
      <c r="H16170" s="518" t="s">
        <v>336</v>
      </c>
      <c r="I16170" s="518">
        <v>774679</v>
      </c>
    </row>
    <row r="16171" spans="1:9" x14ac:dyDescent="0.2">
      <c r="A16171" s="518" t="s">
        <v>395</v>
      </c>
      <c r="B16171" s="518">
        <v>774687</v>
      </c>
      <c r="C16171" s="518" t="s">
        <v>2660</v>
      </c>
      <c r="D16171" s="518" t="s">
        <v>4915</v>
      </c>
      <c r="E16171" s="859">
        <v>31</v>
      </c>
      <c r="F16171" s="859">
        <v>31</v>
      </c>
      <c r="G16171" s="518" t="s">
        <v>122</v>
      </c>
      <c r="H16171" s="518" t="s">
        <v>395</v>
      </c>
      <c r="I16171" s="518">
        <v>774687</v>
      </c>
    </row>
    <row r="16172" spans="1:9" x14ac:dyDescent="0.2">
      <c r="A16172" s="518" t="s">
        <v>388</v>
      </c>
      <c r="B16172" s="518">
        <v>774695</v>
      </c>
      <c r="C16172" s="518" t="s">
        <v>2660</v>
      </c>
      <c r="D16172" s="518" t="s">
        <v>9989</v>
      </c>
      <c r="E16172" s="859">
        <v>18</v>
      </c>
      <c r="F16172" s="859">
        <v>15</v>
      </c>
      <c r="G16172" s="518" t="s">
        <v>122</v>
      </c>
      <c r="H16172" s="518" t="s">
        <v>388</v>
      </c>
      <c r="I16172" s="518">
        <v>774695</v>
      </c>
    </row>
    <row r="16173" spans="1:9" x14ac:dyDescent="0.2">
      <c r="A16173" s="518" t="s">
        <v>388</v>
      </c>
      <c r="B16173" s="518">
        <v>774703</v>
      </c>
      <c r="C16173" s="518" t="s">
        <v>2660</v>
      </c>
      <c r="D16173" s="518" t="s">
        <v>450</v>
      </c>
      <c r="E16173" s="859">
        <v>25</v>
      </c>
      <c r="F16173" s="859">
        <v>25</v>
      </c>
      <c r="G16173" s="518" t="s">
        <v>122</v>
      </c>
      <c r="H16173" s="518" t="s">
        <v>388</v>
      </c>
      <c r="I16173" s="518">
        <v>774703</v>
      </c>
    </row>
    <row r="16174" spans="1:9" x14ac:dyDescent="0.2">
      <c r="A16174" s="518" t="s">
        <v>279</v>
      </c>
      <c r="B16174" s="518">
        <v>774711</v>
      </c>
      <c r="C16174" s="518" t="s">
        <v>2660</v>
      </c>
      <c r="D16174" s="518" t="s">
        <v>518</v>
      </c>
      <c r="E16174" s="859">
        <v>31</v>
      </c>
      <c r="F16174" s="859">
        <v>31</v>
      </c>
      <c r="G16174" s="518" t="s">
        <v>122</v>
      </c>
      <c r="H16174" s="518" t="s">
        <v>279</v>
      </c>
      <c r="I16174" s="518">
        <v>774711</v>
      </c>
    </row>
    <row r="16175" spans="1:9" x14ac:dyDescent="0.2">
      <c r="A16175" s="518" t="s">
        <v>279</v>
      </c>
      <c r="B16175" s="518">
        <v>774729</v>
      </c>
      <c r="C16175" s="518" t="s">
        <v>2660</v>
      </c>
      <c r="D16175" s="518" t="s">
        <v>402</v>
      </c>
      <c r="E16175" s="859">
        <v>34</v>
      </c>
      <c r="F16175" s="859">
        <v>34</v>
      </c>
      <c r="G16175" s="518" t="s">
        <v>122</v>
      </c>
      <c r="H16175" s="518" t="s">
        <v>279</v>
      </c>
      <c r="I16175" s="518">
        <v>774729</v>
      </c>
    </row>
    <row r="16176" spans="1:9" x14ac:dyDescent="0.2">
      <c r="A16176" s="518" t="s">
        <v>394</v>
      </c>
      <c r="B16176" s="518">
        <v>774745</v>
      </c>
      <c r="C16176" s="518" t="s">
        <v>2660</v>
      </c>
      <c r="D16176" s="518" t="s">
        <v>8044</v>
      </c>
      <c r="E16176" s="859">
        <v>26</v>
      </c>
      <c r="F16176" s="859">
        <v>26</v>
      </c>
      <c r="G16176" s="518" t="s">
        <v>122</v>
      </c>
      <c r="H16176" s="518" t="s">
        <v>394</v>
      </c>
      <c r="I16176" s="518">
        <v>774745</v>
      </c>
    </row>
    <row r="16177" spans="1:9" x14ac:dyDescent="0.2">
      <c r="A16177" s="518" t="s">
        <v>374</v>
      </c>
      <c r="B16177" s="518">
        <v>774794</v>
      </c>
      <c r="C16177" s="518" t="s">
        <v>2660</v>
      </c>
      <c r="D16177" s="518" t="s">
        <v>8062</v>
      </c>
      <c r="E16177" s="859">
        <v>35</v>
      </c>
      <c r="F16177" s="859">
        <v>0</v>
      </c>
      <c r="G16177" s="518" t="s">
        <v>128</v>
      </c>
      <c r="H16177" s="518" t="s">
        <v>374</v>
      </c>
      <c r="I16177" s="518">
        <v>774794</v>
      </c>
    </row>
    <row r="16178" spans="1:9" x14ac:dyDescent="0.2">
      <c r="A16178" s="518" t="s">
        <v>355</v>
      </c>
      <c r="B16178" s="518">
        <v>774885</v>
      </c>
      <c r="C16178" s="518" t="s">
        <v>2660</v>
      </c>
      <c r="D16178" s="518" t="s">
        <v>5334</v>
      </c>
      <c r="E16178" s="859">
        <v>29</v>
      </c>
      <c r="F16178" s="859">
        <v>29</v>
      </c>
      <c r="G16178" s="518" t="s">
        <v>122</v>
      </c>
      <c r="H16178" s="518" t="s">
        <v>355</v>
      </c>
      <c r="I16178" s="518">
        <v>774885</v>
      </c>
    </row>
    <row r="16179" spans="1:9" x14ac:dyDescent="0.2">
      <c r="A16179" s="518" t="s">
        <v>355</v>
      </c>
      <c r="B16179" s="518">
        <v>774893</v>
      </c>
      <c r="C16179" s="518" t="s">
        <v>2660</v>
      </c>
      <c r="D16179" s="518" t="s">
        <v>1540</v>
      </c>
      <c r="E16179" s="859">
        <v>29</v>
      </c>
      <c r="F16179" s="859">
        <v>29</v>
      </c>
      <c r="G16179" s="518" t="s">
        <v>122</v>
      </c>
      <c r="H16179" s="518" t="s">
        <v>355</v>
      </c>
      <c r="I16179" s="518">
        <v>774893</v>
      </c>
    </row>
    <row r="16180" spans="1:9" x14ac:dyDescent="0.2">
      <c r="A16180" s="518" t="s">
        <v>215</v>
      </c>
      <c r="B16180" s="518">
        <v>774927</v>
      </c>
      <c r="C16180" s="518" t="s">
        <v>2660</v>
      </c>
      <c r="D16180" s="518" t="s">
        <v>1153</v>
      </c>
      <c r="E16180" s="859">
        <v>12</v>
      </c>
      <c r="F16180" s="859">
        <v>12</v>
      </c>
      <c r="G16180" s="518" t="s">
        <v>122</v>
      </c>
      <c r="H16180" s="518" t="s">
        <v>215</v>
      </c>
      <c r="I16180" s="518">
        <v>774927</v>
      </c>
    </row>
    <row r="16181" spans="1:9" x14ac:dyDescent="0.2">
      <c r="A16181" s="518" t="s">
        <v>334</v>
      </c>
      <c r="B16181" s="518">
        <v>774950</v>
      </c>
      <c r="C16181" s="518" t="s">
        <v>2660</v>
      </c>
      <c r="D16181" s="518" t="s">
        <v>1502</v>
      </c>
      <c r="E16181" s="859">
        <v>17</v>
      </c>
      <c r="F16181" s="859">
        <v>17</v>
      </c>
      <c r="G16181" s="518" t="s">
        <v>122</v>
      </c>
      <c r="H16181" s="518" t="s">
        <v>334</v>
      </c>
      <c r="I16181" s="518">
        <v>774950</v>
      </c>
    </row>
    <row r="16182" spans="1:9" x14ac:dyDescent="0.2">
      <c r="A16182" s="518" t="s">
        <v>202</v>
      </c>
      <c r="B16182" s="518">
        <v>774968</v>
      </c>
      <c r="C16182" s="518" t="s">
        <v>2660</v>
      </c>
      <c r="D16182" s="518" t="s">
        <v>720</v>
      </c>
      <c r="E16182" s="859">
        <v>16</v>
      </c>
      <c r="F16182" s="859">
        <v>15</v>
      </c>
      <c r="G16182" s="518" t="s">
        <v>122</v>
      </c>
      <c r="H16182" s="518" t="s">
        <v>202</v>
      </c>
      <c r="I16182" s="518">
        <v>774968</v>
      </c>
    </row>
    <row r="16183" spans="1:9" x14ac:dyDescent="0.2">
      <c r="A16183" s="518" t="s">
        <v>279</v>
      </c>
      <c r="B16183" s="518">
        <v>774976</v>
      </c>
      <c r="C16183" s="518" t="s">
        <v>2660</v>
      </c>
      <c r="D16183" s="518" t="s">
        <v>530</v>
      </c>
      <c r="E16183" s="859">
        <v>19</v>
      </c>
      <c r="F16183" s="859">
        <v>16</v>
      </c>
      <c r="G16183" s="518" t="s">
        <v>122</v>
      </c>
      <c r="H16183" s="518" t="s">
        <v>279</v>
      </c>
      <c r="I16183" s="518">
        <v>774976</v>
      </c>
    </row>
    <row r="16184" spans="1:9" x14ac:dyDescent="0.2">
      <c r="A16184" s="518" t="s">
        <v>279</v>
      </c>
      <c r="B16184" s="518">
        <v>774992</v>
      </c>
      <c r="C16184" s="518" t="s">
        <v>2660</v>
      </c>
      <c r="D16184" s="518" t="s">
        <v>740</v>
      </c>
      <c r="E16184" s="859">
        <v>15</v>
      </c>
      <c r="F16184" s="859">
        <v>15</v>
      </c>
      <c r="G16184" s="518" t="s">
        <v>122</v>
      </c>
      <c r="H16184" s="518" t="s">
        <v>279</v>
      </c>
      <c r="I16184" s="518">
        <v>774976</v>
      </c>
    </row>
    <row r="16185" spans="1:9" x14ac:dyDescent="0.2">
      <c r="A16185" s="518" t="s">
        <v>331</v>
      </c>
      <c r="B16185" s="518">
        <v>775866</v>
      </c>
      <c r="C16185" s="518" t="s">
        <v>2660</v>
      </c>
      <c r="D16185" s="518" t="s">
        <v>8107</v>
      </c>
      <c r="E16185" s="859">
        <v>20</v>
      </c>
      <c r="F16185" s="859">
        <v>0</v>
      </c>
      <c r="G16185" s="518" t="s">
        <v>122</v>
      </c>
      <c r="H16185" s="518" t="s">
        <v>331</v>
      </c>
      <c r="I16185" s="518">
        <v>775866</v>
      </c>
    </row>
    <row r="16186" spans="1:9" x14ac:dyDescent="0.2">
      <c r="A16186" s="518" t="s">
        <v>313</v>
      </c>
      <c r="B16186" s="518">
        <v>775882</v>
      </c>
      <c r="C16186" s="518" t="s">
        <v>2660</v>
      </c>
      <c r="D16186" s="518" t="s">
        <v>2724</v>
      </c>
      <c r="E16186" s="859">
        <v>34</v>
      </c>
      <c r="F16186" s="859">
        <v>27</v>
      </c>
      <c r="G16186" s="518" t="s">
        <v>122</v>
      </c>
      <c r="H16186" s="518" t="s">
        <v>313</v>
      </c>
      <c r="I16186" s="518">
        <v>775882</v>
      </c>
    </row>
    <row r="16187" spans="1:9" x14ac:dyDescent="0.2">
      <c r="A16187" s="518" t="s">
        <v>313</v>
      </c>
      <c r="B16187" s="518">
        <v>775908</v>
      </c>
      <c r="C16187" s="518" t="s">
        <v>2660</v>
      </c>
      <c r="D16187" s="518" t="s">
        <v>2798</v>
      </c>
      <c r="E16187" s="859">
        <v>35</v>
      </c>
      <c r="F16187" s="859">
        <v>28</v>
      </c>
      <c r="G16187" s="518" t="s">
        <v>122</v>
      </c>
      <c r="H16187" s="518" t="s">
        <v>313</v>
      </c>
      <c r="I16187" s="518">
        <v>775908</v>
      </c>
    </row>
    <row r="16188" spans="1:9" x14ac:dyDescent="0.2">
      <c r="A16188" s="518" t="s">
        <v>313</v>
      </c>
      <c r="B16188" s="518">
        <v>775916</v>
      </c>
      <c r="C16188" s="518" t="s">
        <v>2660</v>
      </c>
      <c r="D16188" s="518" t="s">
        <v>3843</v>
      </c>
      <c r="E16188" s="859">
        <v>34</v>
      </c>
      <c r="F16188" s="859">
        <v>27</v>
      </c>
      <c r="G16188" s="518" t="s">
        <v>122</v>
      </c>
      <c r="H16188" s="518" t="s">
        <v>313</v>
      </c>
      <c r="I16188" s="518">
        <v>775916</v>
      </c>
    </row>
    <row r="16189" spans="1:9" x14ac:dyDescent="0.2">
      <c r="A16189" s="518" t="s">
        <v>313</v>
      </c>
      <c r="B16189" s="518">
        <v>775932</v>
      </c>
      <c r="C16189" s="518" t="s">
        <v>2660</v>
      </c>
      <c r="D16189" s="518" t="s">
        <v>1778</v>
      </c>
      <c r="E16189" s="859">
        <v>35</v>
      </c>
      <c r="F16189" s="859">
        <v>27</v>
      </c>
      <c r="G16189" s="518" t="s">
        <v>122</v>
      </c>
      <c r="H16189" s="518" t="s">
        <v>313</v>
      </c>
      <c r="I16189" s="518">
        <v>775932</v>
      </c>
    </row>
    <row r="16190" spans="1:9" x14ac:dyDescent="0.2">
      <c r="A16190" s="518" t="s">
        <v>313</v>
      </c>
      <c r="B16190" s="518">
        <v>775965</v>
      </c>
      <c r="C16190" s="518" t="s">
        <v>2660</v>
      </c>
      <c r="D16190" s="518" t="s">
        <v>8128</v>
      </c>
      <c r="E16190" s="859">
        <v>33</v>
      </c>
      <c r="F16190" s="859">
        <v>27</v>
      </c>
      <c r="G16190" s="518" t="s">
        <v>122</v>
      </c>
      <c r="H16190" s="518" t="s">
        <v>313</v>
      </c>
      <c r="I16190" s="518">
        <v>775965</v>
      </c>
    </row>
    <row r="16191" spans="1:9" x14ac:dyDescent="0.2">
      <c r="A16191" s="518" t="s">
        <v>313</v>
      </c>
      <c r="B16191" s="518">
        <v>775973</v>
      </c>
      <c r="C16191" s="518" t="s">
        <v>2660</v>
      </c>
      <c r="D16191" s="518" t="s">
        <v>2924</v>
      </c>
      <c r="E16191" s="859">
        <v>31</v>
      </c>
      <c r="F16191" s="859">
        <v>24</v>
      </c>
      <c r="G16191" s="518" t="s">
        <v>122</v>
      </c>
      <c r="H16191" s="518" t="s">
        <v>313</v>
      </c>
      <c r="I16191" s="518">
        <v>775973</v>
      </c>
    </row>
    <row r="16192" spans="1:9" x14ac:dyDescent="0.2">
      <c r="A16192" s="518" t="s">
        <v>213</v>
      </c>
      <c r="B16192" s="518">
        <v>775981</v>
      </c>
      <c r="C16192" s="518" t="s">
        <v>2660</v>
      </c>
      <c r="D16192" s="518" t="s">
        <v>4761</v>
      </c>
      <c r="E16192" s="859">
        <v>25</v>
      </c>
      <c r="F16192" s="859">
        <v>0</v>
      </c>
      <c r="G16192" s="518" t="s">
        <v>122</v>
      </c>
      <c r="H16192" s="518" t="s">
        <v>213</v>
      </c>
      <c r="I16192" s="518">
        <v>775981</v>
      </c>
    </row>
    <row r="16193" spans="1:9" x14ac:dyDescent="0.2">
      <c r="A16193" s="518" t="s">
        <v>164</v>
      </c>
      <c r="B16193" s="518">
        <v>775999</v>
      </c>
      <c r="C16193" s="518" t="s">
        <v>2660</v>
      </c>
      <c r="D16193" s="518" t="s">
        <v>8475</v>
      </c>
      <c r="E16193" s="859">
        <v>34</v>
      </c>
      <c r="F16193" s="859">
        <v>32</v>
      </c>
      <c r="G16193" s="518" t="s">
        <v>122</v>
      </c>
      <c r="H16193" s="518" t="s">
        <v>164</v>
      </c>
      <c r="I16193" s="518">
        <v>775999</v>
      </c>
    </row>
    <row r="16194" spans="1:9" x14ac:dyDescent="0.2">
      <c r="A16194" s="518" t="s">
        <v>313</v>
      </c>
      <c r="B16194" s="518">
        <v>776005</v>
      </c>
      <c r="C16194" s="518" t="s">
        <v>2660</v>
      </c>
      <c r="D16194" s="518" t="s">
        <v>8105</v>
      </c>
      <c r="E16194" s="859">
        <v>28</v>
      </c>
      <c r="F16194" s="859">
        <v>24</v>
      </c>
      <c r="G16194" s="518" t="s">
        <v>122</v>
      </c>
      <c r="H16194" s="518" t="s">
        <v>313</v>
      </c>
      <c r="I16194" s="518">
        <v>776005</v>
      </c>
    </row>
    <row r="16195" spans="1:9" x14ac:dyDescent="0.2">
      <c r="A16195" s="518" t="s">
        <v>164</v>
      </c>
      <c r="B16195" s="518">
        <v>776013</v>
      </c>
      <c r="C16195" s="518" t="s">
        <v>2660</v>
      </c>
      <c r="D16195" s="518" t="s">
        <v>8476</v>
      </c>
      <c r="E16195" s="859">
        <v>35</v>
      </c>
      <c r="F16195" s="859">
        <v>31</v>
      </c>
      <c r="G16195" s="518" t="s">
        <v>122</v>
      </c>
      <c r="H16195" s="518" t="s">
        <v>164</v>
      </c>
      <c r="I16195" s="518">
        <v>776013</v>
      </c>
    </row>
    <row r="16196" spans="1:9" x14ac:dyDescent="0.2">
      <c r="A16196" s="518" t="s">
        <v>211</v>
      </c>
      <c r="B16196" s="518">
        <v>776021</v>
      </c>
      <c r="C16196" s="518" t="s">
        <v>2660</v>
      </c>
      <c r="D16196" s="518" t="s">
        <v>6338</v>
      </c>
      <c r="E16196" s="859">
        <v>21</v>
      </c>
      <c r="F16196" s="859">
        <v>18</v>
      </c>
      <c r="G16196" s="518" t="s">
        <v>122</v>
      </c>
      <c r="H16196" s="518" t="s">
        <v>211</v>
      </c>
      <c r="I16196" s="518">
        <v>776021</v>
      </c>
    </row>
    <row r="16197" spans="1:9" x14ac:dyDescent="0.2">
      <c r="A16197" s="518" t="s">
        <v>332</v>
      </c>
      <c r="B16197" s="518">
        <v>776039</v>
      </c>
      <c r="C16197" s="518" t="s">
        <v>2660</v>
      </c>
      <c r="D16197" s="518" t="s">
        <v>8105</v>
      </c>
      <c r="E16197" s="859">
        <v>25</v>
      </c>
      <c r="F16197" s="859">
        <v>25</v>
      </c>
      <c r="G16197" s="518" t="s">
        <v>122</v>
      </c>
      <c r="H16197" s="518" t="s">
        <v>332</v>
      </c>
      <c r="I16197" s="518">
        <v>776039</v>
      </c>
    </row>
    <row r="16198" spans="1:9" x14ac:dyDescent="0.2">
      <c r="A16198" s="518" t="s">
        <v>332</v>
      </c>
      <c r="B16198" s="518">
        <v>776047</v>
      </c>
      <c r="C16198" s="518" t="s">
        <v>2660</v>
      </c>
      <c r="D16198" s="518" t="s">
        <v>1157</v>
      </c>
      <c r="E16198" s="859">
        <v>33</v>
      </c>
      <c r="F16198" s="859">
        <v>33</v>
      </c>
      <c r="G16198" s="518" t="s">
        <v>122</v>
      </c>
      <c r="H16198" s="518" t="s">
        <v>332</v>
      </c>
      <c r="I16198" s="518">
        <v>776047</v>
      </c>
    </row>
    <row r="16199" spans="1:9" x14ac:dyDescent="0.2">
      <c r="A16199" s="518" t="s">
        <v>332</v>
      </c>
      <c r="B16199" s="518">
        <v>776054</v>
      </c>
      <c r="C16199" s="518" t="s">
        <v>2660</v>
      </c>
      <c r="D16199" s="518" t="s">
        <v>8106</v>
      </c>
      <c r="E16199" s="859">
        <v>29</v>
      </c>
      <c r="F16199" s="859">
        <v>29</v>
      </c>
      <c r="G16199" s="518" t="s">
        <v>122</v>
      </c>
      <c r="H16199" s="518" t="s">
        <v>332</v>
      </c>
      <c r="I16199" s="518">
        <v>776054</v>
      </c>
    </row>
    <row r="16200" spans="1:9" x14ac:dyDescent="0.2">
      <c r="A16200" s="518" t="s">
        <v>152</v>
      </c>
      <c r="B16200" s="518">
        <v>776062</v>
      </c>
      <c r="C16200" s="518" t="s">
        <v>2660</v>
      </c>
      <c r="D16200" s="518" t="s">
        <v>1412</v>
      </c>
      <c r="E16200" s="859">
        <v>26</v>
      </c>
      <c r="F16200" s="859">
        <v>0</v>
      </c>
      <c r="G16200" s="518" t="s">
        <v>122</v>
      </c>
      <c r="H16200" s="518" t="s">
        <v>152</v>
      </c>
      <c r="I16200" s="518">
        <v>776062</v>
      </c>
    </row>
    <row r="16201" spans="1:9" x14ac:dyDescent="0.2">
      <c r="A16201" s="518" t="s">
        <v>279</v>
      </c>
      <c r="B16201" s="518">
        <v>776179</v>
      </c>
      <c r="C16201" s="518" t="s">
        <v>2660</v>
      </c>
      <c r="D16201" s="518" t="s">
        <v>1026</v>
      </c>
      <c r="E16201" s="859">
        <v>31</v>
      </c>
      <c r="F16201" s="859">
        <v>31</v>
      </c>
      <c r="G16201" s="518" t="s">
        <v>122</v>
      </c>
      <c r="H16201" s="518" t="s">
        <v>279</v>
      </c>
      <c r="I16201" s="518">
        <v>776179</v>
      </c>
    </row>
    <row r="16202" spans="1:9" x14ac:dyDescent="0.2">
      <c r="A16202" s="518" t="s">
        <v>166</v>
      </c>
      <c r="B16202" s="518">
        <v>776187</v>
      </c>
      <c r="C16202" s="518" t="s">
        <v>2660</v>
      </c>
      <c r="D16202" s="518" t="s">
        <v>492</v>
      </c>
      <c r="E16202" s="859">
        <v>34</v>
      </c>
      <c r="F16202" s="859">
        <v>34</v>
      </c>
      <c r="G16202" s="518" t="s">
        <v>122</v>
      </c>
      <c r="H16202" s="518" t="s">
        <v>166</v>
      </c>
      <c r="I16202" s="518">
        <v>776187</v>
      </c>
    </row>
    <row r="16203" spans="1:9" x14ac:dyDescent="0.2">
      <c r="A16203" s="518" t="s">
        <v>166</v>
      </c>
      <c r="B16203" s="518">
        <v>776195</v>
      </c>
      <c r="C16203" s="518" t="s">
        <v>2660</v>
      </c>
      <c r="D16203" s="518" t="s">
        <v>840</v>
      </c>
      <c r="E16203" s="859">
        <v>33</v>
      </c>
      <c r="F16203" s="859">
        <v>33</v>
      </c>
      <c r="G16203" s="518" t="s">
        <v>122</v>
      </c>
      <c r="H16203" s="518" t="s">
        <v>166</v>
      </c>
      <c r="I16203" s="518">
        <v>776195</v>
      </c>
    </row>
    <row r="16204" spans="1:9" x14ac:dyDescent="0.2">
      <c r="A16204" s="518" t="s">
        <v>166</v>
      </c>
      <c r="B16204" s="518">
        <v>776203</v>
      </c>
      <c r="C16204" s="518" t="s">
        <v>2660</v>
      </c>
      <c r="D16204" s="518" t="s">
        <v>615</v>
      </c>
      <c r="E16204" s="859">
        <v>35</v>
      </c>
      <c r="F16204" s="859">
        <v>35</v>
      </c>
      <c r="G16204" s="518" t="s">
        <v>122</v>
      </c>
      <c r="H16204" s="518" t="s">
        <v>166</v>
      </c>
      <c r="I16204" s="518">
        <v>776203</v>
      </c>
    </row>
    <row r="16205" spans="1:9" x14ac:dyDescent="0.2">
      <c r="A16205" s="518" t="s">
        <v>166</v>
      </c>
      <c r="B16205" s="518">
        <v>776211</v>
      </c>
      <c r="C16205" s="518" t="s">
        <v>2660</v>
      </c>
      <c r="D16205" s="518" t="s">
        <v>8449</v>
      </c>
      <c r="E16205" s="859">
        <v>35</v>
      </c>
      <c r="F16205" s="859">
        <v>35</v>
      </c>
      <c r="G16205" s="518" t="s">
        <v>122</v>
      </c>
      <c r="H16205" s="518" t="s">
        <v>166</v>
      </c>
      <c r="I16205" s="518">
        <v>776211</v>
      </c>
    </row>
    <row r="16206" spans="1:9" x14ac:dyDescent="0.2">
      <c r="A16206" s="518" t="s">
        <v>166</v>
      </c>
      <c r="B16206" s="518">
        <v>776229</v>
      </c>
      <c r="C16206" s="518" t="s">
        <v>2660</v>
      </c>
      <c r="D16206" s="518" t="s">
        <v>558</v>
      </c>
      <c r="E16206" s="859">
        <v>34</v>
      </c>
      <c r="F16206" s="859">
        <v>34</v>
      </c>
      <c r="G16206" s="518" t="s">
        <v>122</v>
      </c>
      <c r="H16206" s="518" t="s">
        <v>166</v>
      </c>
      <c r="I16206" s="518">
        <v>776229</v>
      </c>
    </row>
    <row r="16207" spans="1:9" x14ac:dyDescent="0.2">
      <c r="A16207" s="518" t="s">
        <v>166</v>
      </c>
      <c r="B16207" s="518">
        <v>776237</v>
      </c>
      <c r="C16207" s="518" t="s">
        <v>2660</v>
      </c>
      <c r="D16207" s="518" t="s">
        <v>1543</v>
      </c>
      <c r="E16207" s="859">
        <v>34</v>
      </c>
      <c r="F16207" s="859">
        <v>34</v>
      </c>
      <c r="G16207" s="518" t="s">
        <v>122</v>
      </c>
      <c r="H16207" s="518" t="s">
        <v>166</v>
      </c>
      <c r="I16207" s="518">
        <v>776237</v>
      </c>
    </row>
    <row r="16208" spans="1:9" x14ac:dyDescent="0.2">
      <c r="A16208" s="518" t="s">
        <v>166</v>
      </c>
      <c r="B16208" s="518">
        <v>776245</v>
      </c>
      <c r="C16208" s="518" t="s">
        <v>2660</v>
      </c>
      <c r="D16208" s="518" t="s">
        <v>8450</v>
      </c>
      <c r="E16208" s="859">
        <v>35</v>
      </c>
      <c r="F16208" s="859">
        <v>35</v>
      </c>
      <c r="G16208" s="518" t="s">
        <v>122</v>
      </c>
      <c r="H16208" s="518" t="s">
        <v>166</v>
      </c>
      <c r="I16208" s="518">
        <v>776245</v>
      </c>
    </row>
    <row r="16209" spans="1:9" x14ac:dyDescent="0.2">
      <c r="A16209" s="518" t="s">
        <v>166</v>
      </c>
      <c r="B16209" s="518">
        <v>776252</v>
      </c>
      <c r="C16209" s="518" t="s">
        <v>2660</v>
      </c>
      <c r="D16209" s="518" t="s">
        <v>882</v>
      </c>
      <c r="E16209" s="859">
        <v>34</v>
      </c>
      <c r="F16209" s="859">
        <v>34</v>
      </c>
      <c r="G16209" s="518" t="s">
        <v>122</v>
      </c>
      <c r="H16209" s="518" t="s">
        <v>166</v>
      </c>
      <c r="I16209" s="518">
        <v>776252</v>
      </c>
    </row>
    <row r="16210" spans="1:9" x14ac:dyDescent="0.2">
      <c r="A16210" s="518" t="s">
        <v>166</v>
      </c>
      <c r="B16210" s="518">
        <v>776278</v>
      </c>
      <c r="C16210" s="518" t="s">
        <v>2660</v>
      </c>
      <c r="D16210" s="518" t="s">
        <v>8451</v>
      </c>
      <c r="E16210" s="859">
        <v>33</v>
      </c>
      <c r="F16210" s="859">
        <v>33</v>
      </c>
      <c r="G16210" s="518" t="s">
        <v>122</v>
      </c>
      <c r="H16210" s="518" t="s">
        <v>166</v>
      </c>
      <c r="I16210" s="518">
        <v>776278</v>
      </c>
    </row>
    <row r="16211" spans="1:9" x14ac:dyDescent="0.2">
      <c r="A16211" s="518" t="s">
        <v>166</v>
      </c>
      <c r="B16211" s="518">
        <v>776286</v>
      </c>
      <c r="C16211" s="518" t="s">
        <v>2660</v>
      </c>
      <c r="D16211" s="518" t="s">
        <v>1574</v>
      </c>
      <c r="E16211" s="859">
        <v>30</v>
      </c>
      <c r="F16211" s="859">
        <v>30</v>
      </c>
      <c r="G16211" s="518" t="s">
        <v>122</v>
      </c>
      <c r="H16211" s="518" t="s">
        <v>166</v>
      </c>
      <c r="I16211" s="518">
        <v>776286</v>
      </c>
    </row>
    <row r="16212" spans="1:9" x14ac:dyDescent="0.2">
      <c r="A16212" s="518" t="s">
        <v>166</v>
      </c>
      <c r="B16212" s="518">
        <v>776294</v>
      </c>
      <c r="C16212" s="518" t="s">
        <v>2660</v>
      </c>
      <c r="D16212" s="518" t="s">
        <v>1361</v>
      </c>
      <c r="E16212" s="859">
        <v>32</v>
      </c>
      <c r="F16212" s="859">
        <v>32</v>
      </c>
      <c r="G16212" s="518" t="s">
        <v>122</v>
      </c>
      <c r="H16212" s="518" t="s">
        <v>166</v>
      </c>
      <c r="I16212" s="518">
        <v>776294</v>
      </c>
    </row>
    <row r="16213" spans="1:9" x14ac:dyDescent="0.2">
      <c r="A16213" s="518" t="s">
        <v>205</v>
      </c>
      <c r="B16213" s="518">
        <v>776302</v>
      </c>
      <c r="C16213" s="518" t="s">
        <v>2660</v>
      </c>
      <c r="D16213" s="518" t="s">
        <v>5800</v>
      </c>
      <c r="E16213" s="859">
        <v>27</v>
      </c>
      <c r="F16213" s="859">
        <v>0</v>
      </c>
      <c r="G16213" s="518" t="s">
        <v>122</v>
      </c>
      <c r="H16213" s="518" t="s">
        <v>205</v>
      </c>
      <c r="I16213" s="518">
        <v>776302</v>
      </c>
    </row>
    <row r="16214" spans="1:9" x14ac:dyDescent="0.2">
      <c r="A16214" s="518" t="s">
        <v>205</v>
      </c>
      <c r="B16214" s="518">
        <v>776310</v>
      </c>
      <c r="C16214" s="518" t="s">
        <v>2660</v>
      </c>
      <c r="D16214" s="518" t="s">
        <v>8364</v>
      </c>
      <c r="E16214" s="859">
        <v>34</v>
      </c>
      <c r="F16214" s="859">
        <v>0</v>
      </c>
      <c r="G16214" s="518" t="s">
        <v>122</v>
      </c>
      <c r="H16214" s="518" t="s">
        <v>205</v>
      </c>
      <c r="I16214" s="518">
        <v>776310</v>
      </c>
    </row>
    <row r="16215" spans="1:9" x14ac:dyDescent="0.2">
      <c r="A16215" s="518" t="s">
        <v>166</v>
      </c>
      <c r="B16215" s="518">
        <v>776328</v>
      </c>
      <c r="C16215" s="518" t="s">
        <v>2660</v>
      </c>
      <c r="D16215" s="518" t="s">
        <v>1220</v>
      </c>
      <c r="E16215" s="859">
        <v>30</v>
      </c>
      <c r="F16215" s="859">
        <v>30</v>
      </c>
      <c r="G16215" s="518" t="s">
        <v>122</v>
      </c>
      <c r="H16215" s="518" t="s">
        <v>166</v>
      </c>
      <c r="I16215" s="518">
        <v>776328</v>
      </c>
    </row>
    <row r="16216" spans="1:9" x14ac:dyDescent="0.2">
      <c r="A16216" s="518" t="s">
        <v>230</v>
      </c>
      <c r="B16216" s="518">
        <v>776450</v>
      </c>
      <c r="C16216" s="518" t="s">
        <v>2660</v>
      </c>
      <c r="D16216" s="518" t="s">
        <v>413</v>
      </c>
      <c r="E16216" s="859">
        <v>34</v>
      </c>
      <c r="F16216" s="859">
        <v>31</v>
      </c>
      <c r="G16216" s="518" t="s">
        <v>122</v>
      </c>
      <c r="H16216" s="518" t="s">
        <v>230</v>
      </c>
      <c r="I16216" s="518">
        <v>776450</v>
      </c>
    </row>
    <row r="16217" spans="1:9" x14ac:dyDescent="0.2">
      <c r="A16217" s="518" t="s">
        <v>322</v>
      </c>
      <c r="B16217" s="518">
        <v>776484</v>
      </c>
      <c r="C16217" s="518" t="s">
        <v>2660</v>
      </c>
      <c r="D16217" s="518" t="s">
        <v>4617</v>
      </c>
      <c r="E16217" s="859">
        <v>29</v>
      </c>
      <c r="F16217" s="859">
        <v>0</v>
      </c>
      <c r="G16217" s="518" t="s">
        <v>122</v>
      </c>
      <c r="H16217" s="518" t="s">
        <v>322</v>
      </c>
      <c r="I16217" s="518">
        <v>776484</v>
      </c>
    </row>
    <row r="16218" spans="1:9" x14ac:dyDescent="0.2">
      <c r="A16218" s="518" t="s">
        <v>322</v>
      </c>
      <c r="B16218" s="518">
        <v>776500</v>
      </c>
      <c r="C16218" s="518" t="s">
        <v>2660</v>
      </c>
      <c r="D16218" s="518" t="s">
        <v>8110</v>
      </c>
      <c r="E16218" s="859">
        <v>29</v>
      </c>
      <c r="F16218" s="859">
        <v>0</v>
      </c>
      <c r="G16218" s="518" t="s">
        <v>122</v>
      </c>
      <c r="H16218" s="518" t="s">
        <v>322</v>
      </c>
      <c r="I16218" s="518">
        <v>776500</v>
      </c>
    </row>
    <row r="16219" spans="1:9" x14ac:dyDescent="0.2">
      <c r="A16219" s="518" t="s">
        <v>179</v>
      </c>
      <c r="B16219" s="518">
        <v>776526</v>
      </c>
      <c r="C16219" s="518" t="s">
        <v>2660</v>
      </c>
      <c r="D16219" s="518" t="s">
        <v>3434</v>
      </c>
      <c r="E16219" s="859">
        <v>35</v>
      </c>
      <c r="F16219" s="859">
        <v>0</v>
      </c>
      <c r="G16219" s="518" t="s">
        <v>128</v>
      </c>
      <c r="H16219" s="518" t="s">
        <v>179</v>
      </c>
      <c r="I16219" s="518">
        <v>776526</v>
      </c>
    </row>
    <row r="16220" spans="1:9" x14ac:dyDescent="0.2">
      <c r="A16220" s="518" t="s">
        <v>373</v>
      </c>
      <c r="B16220" s="518">
        <v>776534</v>
      </c>
      <c r="C16220" s="518" t="s">
        <v>2660</v>
      </c>
      <c r="D16220" s="518" t="s">
        <v>1058</v>
      </c>
      <c r="E16220" s="859">
        <v>25</v>
      </c>
      <c r="F16220" s="859">
        <v>25</v>
      </c>
      <c r="G16220" s="518" t="s">
        <v>122</v>
      </c>
      <c r="H16220" s="518" t="s">
        <v>373</v>
      </c>
      <c r="I16220" s="518">
        <v>776534</v>
      </c>
    </row>
    <row r="16221" spans="1:9" x14ac:dyDescent="0.2">
      <c r="A16221" s="518" t="s">
        <v>373</v>
      </c>
      <c r="B16221" s="518">
        <v>776559</v>
      </c>
      <c r="C16221" s="518" t="s">
        <v>2660</v>
      </c>
      <c r="D16221" s="518" t="s">
        <v>1371</v>
      </c>
      <c r="E16221" s="859">
        <v>12</v>
      </c>
      <c r="F16221" s="859">
        <v>12</v>
      </c>
      <c r="G16221" s="518" t="s">
        <v>122</v>
      </c>
      <c r="H16221" s="518" t="s">
        <v>373</v>
      </c>
      <c r="I16221" s="518">
        <v>776559</v>
      </c>
    </row>
    <row r="16222" spans="1:9" x14ac:dyDescent="0.2">
      <c r="A16222" s="518" t="s">
        <v>373</v>
      </c>
      <c r="B16222" s="518">
        <v>776567</v>
      </c>
      <c r="C16222" s="518" t="s">
        <v>2660</v>
      </c>
      <c r="D16222" s="518" t="s">
        <v>419</v>
      </c>
      <c r="E16222" s="859">
        <v>32</v>
      </c>
      <c r="F16222" s="859">
        <v>32</v>
      </c>
      <c r="G16222" s="518" t="s">
        <v>122</v>
      </c>
      <c r="H16222" s="518" t="s">
        <v>373</v>
      </c>
      <c r="I16222" s="518">
        <v>776567</v>
      </c>
    </row>
    <row r="16223" spans="1:9" x14ac:dyDescent="0.2">
      <c r="A16223" s="518" t="s">
        <v>357</v>
      </c>
      <c r="B16223" s="518">
        <v>776591</v>
      </c>
      <c r="C16223" s="518" t="s">
        <v>2660</v>
      </c>
      <c r="D16223" s="518" t="s">
        <v>8077</v>
      </c>
      <c r="E16223" s="859">
        <v>26</v>
      </c>
      <c r="F16223" s="859">
        <v>20</v>
      </c>
      <c r="G16223" s="518" t="s">
        <v>122</v>
      </c>
      <c r="H16223" s="518" t="s">
        <v>357</v>
      </c>
      <c r="I16223" s="518">
        <v>776591</v>
      </c>
    </row>
    <row r="16224" spans="1:9" x14ac:dyDescent="0.2">
      <c r="A16224" s="518" t="s">
        <v>357</v>
      </c>
      <c r="B16224" s="518">
        <v>776609</v>
      </c>
      <c r="C16224" s="518" t="s">
        <v>2660</v>
      </c>
      <c r="D16224" s="518" t="s">
        <v>410</v>
      </c>
      <c r="E16224" s="859">
        <v>29</v>
      </c>
      <c r="F16224" s="859">
        <v>28</v>
      </c>
      <c r="G16224" s="518" t="s">
        <v>122</v>
      </c>
      <c r="H16224" s="518" t="s">
        <v>357</v>
      </c>
      <c r="I16224" s="518">
        <v>776609</v>
      </c>
    </row>
    <row r="16225" spans="1:9" x14ac:dyDescent="0.2">
      <c r="A16225" s="518" t="s">
        <v>334</v>
      </c>
      <c r="B16225" s="518">
        <v>776617</v>
      </c>
      <c r="C16225" s="518" t="s">
        <v>2660</v>
      </c>
      <c r="D16225" s="518" t="s">
        <v>888</v>
      </c>
      <c r="E16225" s="859">
        <v>15</v>
      </c>
      <c r="F16225" s="859">
        <v>15</v>
      </c>
      <c r="G16225" s="518" t="s">
        <v>122</v>
      </c>
      <c r="H16225" s="518" t="s">
        <v>334</v>
      </c>
      <c r="I16225" s="518">
        <v>776617</v>
      </c>
    </row>
    <row r="16226" spans="1:9" x14ac:dyDescent="0.2">
      <c r="A16226" s="518" t="s">
        <v>358</v>
      </c>
      <c r="B16226" s="518">
        <v>776666</v>
      </c>
      <c r="C16226" s="518" t="s">
        <v>2660</v>
      </c>
      <c r="D16226" s="518" t="s">
        <v>1037</v>
      </c>
      <c r="E16226" s="859">
        <v>35</v>
      </c>
      <c r="F16226" s="859">
        <v>34</v>
      </c>
      <c r="G16226" s="518" t="s">
        <v>122</v>
      </c>
      <c r="H16226" s="518" t="s">
        <v>358</v>
      </c>
      <c r="I16226" s="518">
        <v>776666</v>
      </c>
    </row>
    <row r="16227" spans="1:9" x14ac:dyDescent="0.2">
      <c r="A16227" s="518" t="s">
        <v>358</v>
      </c>
      <c r="B16227" s="518">
        <v>776674</v>
      </c>
      <c r="C16227" s="518" t="s">
        <v>2660</v>
      </c>
      <c r="D16227" s="518" t="s">
        <v>1762</v>
      </c>
      <c r="E16227" s="859">
        <v>27</v>
      </c>
      <c r="F16227" s="859">
        <v>25</v>
      </c>
      <c r="G16227" s="518" t="s">
        <v>122</v>
      </c>
      <c r="H16227" s="518" t="s">
        <v>358</v>
      </c>
      <c r="I16227" s="518">
        <v>776674</v>
      </c>
    </row>
    <row r="16228" spans="1:9" x14ac:dyDescent="0.2">
      <c r="A16228" s="518" t="s">
        <v>292</v>
      </c>
      <c r="B16228" s="518">
        <v>776708</v>
      </c>
      <c r="C16228" s="518" t="s">
        <v>2660</v>
      </c>
      <c r="D16228" s="518" t="s">
        <v>5150</v>
      </c>
      <c r="E16228" s="859">
        <v>25</v>
      </c>
      <c r="F16228" s="859">
        <v>0</v>
      </c>
      <c r="G16228" s="518" t="s">
        <v>128</v>
      </c>
      <c r="H16228" s="518" t="s">
        <v>292</v>
      </c>
      <c r="I16228" s="518">
        <v>776708</v>
      </c>
    </row>
    <row r="16229" spans="1:9" x14ac:dyDescent="0.2">
      <c r="A16229" s="518" t="s">
        <v>179</v>
      </c>
      <c r="B16229" s="518">
        <v>776724</v>
      </c>
      <c r="C16229" s="518" t="s">
        <v>2660</v>
      </c>
      <c r="D16229" s="518" t="s">
        <v>8424</v>
      </c>
      <c r="E16229" s="859">
        <v>34</v>
      </c>
      <c r="F16229" s="859">
        <v>0</v>
      </c>
      <c r="G16229" s="518" t="s">
        <v>128</v>
      </c>
      <c r="H16229" s="518" t="s">
        <v>179</v>
      </c>
      <c r="I16229" s="518">
        <v>776724</v>
      </c>
    </row>
    <row r="16230" spans="1:9" x14ac:dyDescent="0.2">
      <c r="A16230" s="518" t="s">
        <v>322</v>
      </c>
      <c r="B16230" s="518">
        <v>776773</v>
      </c>
      <c r="C16230" s="518" t="s">
        <v>2660</v>
      </c>
      <c r="D16230" s="518" t="s">
        <v>2173</v>
      </c>
      <c r="E16230" s="859">
        <v>30</v>
      </c>
      <c r="F16230" s="859">
        <v>0</v>
      </c>
      <c r="G16230" s="518" t="s">
        <v>122</v>
      </c>
      <c r="H16230" s="518" t="s">
        <v>322</v>
      </c>
      <c r="I16230" s="518">
        <v>776773</v>
      </c>
    </row>
    <row r="16231" spans="1:9" x14ac:dyDescent="0.2">
      <c r="A16231" s="518" t="s">
        <v>322</v>
      </c>
      <c r="B16231" s="518">
        <v>776781</v>
      </c>
      <c r="C16231" s="518" t="s">
        <v>2660</v>
      </c>
      <c r="D16231" s="518" t="s">
        <v>8111</v>
      </c>
      <c r="E16231" s="859">
        <v>23</v>
      </c>
      <c r="F16231" s="859">
        <v>0</v>
      </c>
      <c r="G16231" s="518" t="s">
        <v>122</v>
      </c>
      <c r="H16231" s="518" t="s">
        <v>322</v>
      </c>
      <c r="I16231" s="518">
        <v>776781</v>
      </c>
    </row>
    <row r="16232" spans="1:9" x14ac:dyDescent="0.2">
      <c r="A16232" s="518" t="s">
        <v>322</v>
      </c>
      <c r="B16232" s="518">
        <v>776807</v>
      </c>
      <c r="C16232" s="518" t="s">
        <v>2660</v>
      </c>
      <c r="D16232" s="518" t="s">
        <v>1376</v>
      </c>
      <c r="E16232" s="859">
        <v>29</v>
      </c>
      <c r="F16232" s="859">
        <v>0</v>
      </c>
      <c r="G16232" s="518" t="s">
        <v>122</v>
      </c>
      <c r="H16232" s="518" t="s">
        <v>322</v>
      </c>
      <c r="I16232" s="518">
        <v>776807</v>
      </c>
    </row>
    <row r="16233" spans="1:9" x14ac:dyDescent="0.2">
      <c r="A16233" s="518" t="s">
        <v>322</v>
      </c>
      <c r="B16233" s="518">
        <v>776815</v>
      </c>
      <c r="C16233" s="518" t="s">
        <v>2660</v>
      </c>
      <c r="D16233" s="518" t="s">
        <v>8112</v>
      </c>
      <c r="E16233" s="859">
        <v>35</v>
      </c>
      <c r="F16233" s="859">
        <v>24</v>
      </c>
      <c r="G16233" s="518" t="s">
        <v>122</v>
      </c>
      <c r="H16233" s="518" t="s">
        <v>322</v>
      </c>
      <c r="I16233" s="518">
        <v>776815</v>
      </c>
    </row>
    <row r="16234" spans="1:9" x14ac:dyDescent="0.2">
      <c r="A16234" s="518" t="s">
        <v>322</v>
      </c>
      <c r="B16234" s="518">
        <v>776831</v>
      </c>
      <c r="C16234" s="518" t="s">
        <v>2660</v>
      </c>
      <c r="D16234" s="518" t="s">
        <v>9990</v>
      </c>
      <c r="E16234" s="859">
        <v>23</v>
      </c>
      <c r="F16234" s="859">
        <v>18</v>
      </c>
      <c r="G16234" s="518" t="s">
        <v>122</v>
      </c>
      <c r="H16234" s="518" t="s">
        <v>322</v>
      </c>
      <c r="I16234" s="518">
        <v>776831</v>
      </c>
    </row>
    <row r="16235" spans="1:9" x14ac:dyDescent="0.2">
      <c r="A16235" s="518" t="s">
        <v>322</v>
      </c>
      <c r="B16235" s="518">
        <v>776849</v>
      </c>
      <c r="C16235" s="518" t="s">
        <v>2660</v>
      </c>
      <c r="D16235" s="518" t="s">
        <v>7585</v>
      </c>
      <c r="E16235" s="859">
        <v>35</v>
      </c>
      <c r="F16235" s="859">
        <v>19</v>
      </c>
      <c r="G16235" s="518" t="s">
        <v>122</v>
      </c>
      <c r="H16235" s="518" t="s">
        <v>322</v>
      </c>
      <c r="I16235" s="518">
        <v>776849</v>
      </c>
    </row>
    <row r="16236" spans="1:9" x14ac:dyDescent="0.2">
      <c r="A16236" s="518" t="s">
        <v>381</v>
      </c>
      <c r="B16236" s="518">
        <v>776864</v>
      </c>
      <c r="C16236" s="518" t="s">
        <v>2660</v>
      </c>
      <c r="D16236" s="518" t="s">
        <v>402</v>
      </c>
      <c r="E16236" s="859">
        <v>32</v>
      </c>
      <c r="F16236" s="859">
        <v>32</v>
      </c>
      <c r="G16236" s="518" t="s">
        <v>122</v>
      </c>
      <c r="H16236" s="518" t="s">
        <v>381</v>
      </c>
      <c r="I16236" s="518">
        <v>776864</v>
      </c>
    </row>
    <row r="16237" spans="1:9" x14ac:dyDescent="0.2">
      <c r="A16237" s="518" t="s">
        <v>381</v>
      </c>
      <c r="B16237" s="518">
        <v>776872</v>
      </c>
      <c r="C16237" s="518" t="s">
        <v>2660</v>
      </c>
      <c r="D16237" s="518" t="s">
        <v>542</v>
      </c>
      <c r="E16237" s="859">
        <v>28</v>
      </c>
      <c r="F16237" s="859">
        <v>28</v>
      </c>
      <c r="G16237" s="518" t="s">
        <v>122</v>
      </c>
      <c r="H16237" s="518" t="s">
        <v>381</v>
      </c>
      <c r="I16237" s="518">
        <v>776872</v>
      </c>
    </row>
    <row r="16238" spans="1:9" x14ac:dyDescent="0.2">
      <c r="A16238" s="518" t="s">
        <v>166</v>
      </c>
      <c r="B16238" s="518">
        <v>776898</v>
      </c>
      <c r="C16238" s="518" t="s">
        <v>2660</v>
      </c>
      <c r="D16238" s="518" t="s">
        <v>8452</v>
      </c>
      <c r="E16238" s="859">
        <v>32</v>
      </c>
      <c r="F16238" s="859">
        <v>32</v>
      </c>
      <c r="G16238" s="518" t="s">
        <v>122</v>
      </c>
      <c r="H16238" s="518" t="s">
        <v>166</v>
      </c>
      <c r="I16238" s="518">
        <v>776898</v>
      </c>
    </row>
    <row r="16239" spans="1:9" x14ac:dyDescent="0.2">
      <c r="A16239" s="518" t="s">
        <v>271</v>
      </c>
      <c r="B16239" s="518">
        <v>776906</v>
      </c>
      <c r="C16239" s="518" t="s">
        <v>2660</v>
      </c>
      <c r="D16239" s="518" t="s">
        <v>1193</v>
      </c>
      <c r="E16239" s="859">
        <v>30</v>
      </c>
      <c r="F16239" s="859">
        <v>0</v>
      </c>
      <c r="G16239" s="518" t="s">
        <v>122</v>
      </c>
      <c r="H16239" s="518" t="s">
        <v>271</v>
      </c>
      <c r="I16239" s="518">
        <v>776906</v>
      </c>
    </row>
    <row r="16240" spans="1:9" x14ac:dyDescent="0.2">
      <c r="A16240" s="518" t="s">
        <v>359</v>
      </c>
      <c r="B16240" s="518">
        <v>776914</v>
      </c>
      <c r="C16240" s="518" t="s">
        <v>2660</v>
      </c>
      <c r="D16240" s="518" t="s">
        <v>1084</v>
      </c>
      <c r="E16240" s="859">
        <v>26</v>
      </c>
      <c r="F16240" s="859">
        <v>26</v>
      </c>
      <c r="G16240" s="518" t="s">
        <v>122</v>
      </c>
      <c r="H16240" s="518" t="s">
        <v>359</v>
      </c>
      <c r="I16240" s="518">
        <v>776914</v>
      </c>
    </row>
    <row r="16241" spans="1:9" x14ac:dyDescent="0.2">
      <c r="A16241" s="518" t="s">
        <v>359</v>
      </c>
      <c r="B16241" s="518">
        <v>776922</v>
      </c>
      <c r="C16241" s="518" t="s">
        <v>2660</v>
      </c>
      <c r="D16241" s="518" t="s">
        <v>7925</v>
      </c>
      <c r="E16241" s="859">
        <v>33</v>
      </c>
      <c r="F16241" s="859">
        <v>33</v>
      </c>
      <c r="G16241" s="518" t="s">
        <v>122</v>
      </c>
      <c r="H16241" s="518" t="s">
        <v>359</v>
      </c>
      <c r="I16241" s="518">
        <v>776922</v>
      </c>
    </row>
    <row r="16242" spans="1:9" x14ac:dyDescent="0.2">
      <c r="A16242" s="518" t="s">
        <v>359</v>
      </c>
      <c r="B16242" s="518">
        <v>776930</v>
      </c>
      <c r="C16242" s="518" t="s">
        <v>2660</v>
      </c>
      <c r="D16242" s="518" t="s">
        <v>1593</v>
      </c>
      <c r="E16242" s="859">
        <v>30</v>
      </c>
      <c r="F16242" s="859">
        <v>30</v>
      </c>
      <c r="G16242" s="518" t="s">
        <v>122</v>
      </c>
      <c r="H16242" s="518" t="s">
        <v>359</v>
      </c>
      <c r="I16242" s="518">
        <v>776930</v>
      </c>
    </row>
    <row r="16243" spans="1:9" x14ac:dyDescent="0.2">
      <c r="A16243" s="518" t="s">
        <v>147</v>
      </c>
      <c r="B16243" s="518">
        <v>776971</v>
      </c>
      <c r="C16243" s="518" t="s">
        <v>2660</v>
      </c>
      <c r="D16243" s="518" t="s">
        <v>830</v>
      </c>
      <c r="E16243" s="859">
        <v>31</v>
      </c>
      <c r="F16243" s="859">
        <v>20</v>
      </c>
      <c r="G16243" s="518" t="s">
        <v>122</v>
      </c>
      <c r="H16243" s="518" t="s">
        <v>147</v>
      </c>
      <c r="I16243" s="518">
        <v>776971</v>
      </c>
    </row>
    <row r="16244" spans="1:9" x14ac:dyDescent="0.2">
      <c r="A16244" s="518" t="s">
        <v>392</v>
      </c>
      <c r="B16244" s="518">
        <v>776997</v>
      </c>
      <c r="C16244" s="518" t="s">
        <v>2660</v>
      </c>
      <c r="D16244" s="518" t="s">
        <v>800</v>
      </c>
      <c r="E16244" s="859">
        <v>23</v>
      </c>
      <c r="F16244" s="859">
        <v>13</v>
      </c>
      <c r="G16244" s="518" t="s">
        <v>122</v>
      </c>
      <c r="H16244" s="518" t="s">
        <v>392</v>
      </c>
      <c r="I16244" s="518">
        <v>776997</v>
      </c>
    </row>
    <row r="16245" spans="1:9" x14ac:dyDescent="0.2">
      <c r="A16245" s="518" t="s">
        <v>392</v>
      </c>
      <c r="B16245" s="518">
        <v>777003</v>
      </c>
      <c r="C16245" s="518" t="s">
        <v>2660</v>
      </c>
      <c r="D16245" s="518" t="s">
        <v>769</v>
      </c>
      <c r="E16245" s="859">
        <v>18</v>
      </c>
      <c r="F16245" s="859">
        <v>2</v>
      </c>
      <c r="G16245" s="518" t="s">
        <v>122</v>
      </c>
      <c r="H16245" s="518" t="s">
        <v>392</v>
      </c>
      <c r="I16245" s="518">
        <v>777003</v>
      </c>
    </row>
    <row r="16246" spans="1:9" x14ac:dyDescent="0.2">
      <c r="A16246" s="518" t="s">
        <v>296</v>
      </c>
      <c r="B16246" s="518">
        <v>777029</v>
      </c>
      <c r="C16246" s="518" t="s">
        <v>2660</v>
      </c>
      <c r="D16246" s="518" t="s">
        <v>554</v>
      </c>
      <c r="E16246" s="859">
        <v>29</v>
      </c>
      <c r="F16246" s="859">
        <v>24</v>
      </c>
      <c r="G16246" s="518" t="s">
        <v>122</v>
      </c>
      <c r="H16246" s="518" t="s">
        <v>296</v>
      </c>
      <c r="I16246" s="518">
        <v>777029</v>
      </c>
    </row>
    <row r="16247" spans="1:9" x14ac:dyDescent="0.2">
      <c r="A16247" s="518" t="s">
        <v>322</v>
      </c>
      <c r="B16247" s="518">
        <v>777037</v>
      </c>
      <c r="C16247" s="518" t="s">
        <v>2660</v>
      </c>
      <c r="D16247" s="518" t="s">
        <v>8113</v>
      </c>
      <c r="E16247" s="859">
        <v>29</v>
      </c>
      <c r="F16247" s="859">
        <v>0</v>
      </c>
      <c r="G16247" s="518" t="s">
        <v>122</v>
      </c>
      <c r="H16247" s="518" t="s">
        <v>322</v>
      </c>
      <c r="I16247" s="518">
        <v>777037</v>
      </c>
    </row>
    <row r="16248" spans="1:9" x14ac:dyDescent="0.2">
      <c r="A16248" s="518" t="s">
        <v>243</v>
      </c>
      <c r="B16248" s="518">
        <v>777086</v>
      </c>
      <c r="C16248" s="518" t="s">
        <v>2660</v>
      </c>
      <c r="D16248" s="518" t="s">
        <v>8335</v>
      </c>
      <c r="E16248" s="859">
        <v>30</v>
      </c>
      <c r="F16248" s="859">
        <v>20</v>
      </c>
      <c r="G16248" s="518" t="s">
        <v>122</v>
      </c>
      <c r="H16248" s="518" t="s">
        <v>243</v>
      </c>
      <c r="I16248" s="518">
        <v>777086</v>
      </c>
    </row>
    <row r="16249" spans="1:9" x14ac:dyDescent="0.2">
      <c r="A16249" s="518" t="s">
        <v>243</v>
      </c>
      <c r="B16249" s="518">
        <v>777094</v>
      </c>
      <c r="C16249" s="518" t="s">
        <v>2660</v>
      </c>
      <c r="D16249" s="518" t="s">
        <v>8336</v>
      </c>
      <c r="E16249" s="859">
        <v>23</v>
      </c>
      <c r="F16249" s="859">
        <v>13</v>
      </c>
      <c r="G16249" s="518" t="s">
        <v>122</v>
      </c>
      <c r="H16249" s="518" t="s">
        <v>243</v>
      </c>
      <c r="I16249" s="518">
        <v>777086</v>
      </c>
    </row>
    <row r="16250" spans="1:9" x14ac:dyDescent="0.2">
      <c r="A16250" s="518" t="s">
        <v>243</v>
      </c>
      <c r="B16250" s="518">
        <v>777102</v>
      </c>
      <c r="C16250" s="518" t="s">
        <v>2660</v>
      </c>
      <c r="D16250" s="518" t="s">
        <v>8337</v>
      </c>
      <c r="E16250" s="859">
        <v>26</v>
      </c>
      <c r="F16250" s="859">
        <v>3</v>
      </c>
      <c r="G16250" s="518" t="s">
        <v>122</v>
      </c>
      <c r="H16250" s="518" t="s">
        <v>243</v>
      </c>
      <c r="I16250" s="518">
        <v>301630</v>
      </c>
    </row>
    <row r="16251" spans="1:9" x14ac:dyDescent="0.2">
      <c r="A16251" s="518" t="s">
        <v>243</v>
      </c>
      <c r="B16251" s="518">
        <v>777110</v>
      </c>
      <c r="C16251" s="518" t="s">
        <v>2660</v>
      </c>
      <c r="D16251" s="518" t="s">
        <v>7257</v>
      </c>
      <c r="E16251" s="859">
        <v>34</v>
      </c>
      <c r="F16251" s="859">
        <v>26</v>
      </c>
      <c r="G16251" s="518" t="s">
        <v>122</v>
      </c>
      <c r="H16251" s="518" t="s">
        <v>243</v>
      </c>
      <c r="I16251" s="518">
        <v>777110</v>
      </c>
    </row>
    <row r="16252" spans="1:9" x14ac:dyDescent="0.2">
      <c r="A16252" s="518" t="s">
        <v>243</v>
      </c>
      <c r="B16252" s="518">
        <v>777128</v>
      </c>
      <c r="C16252" s="518" t="s">
        <v>2660</v>
      </c>
      <c r="D16252" s="518" t="s">
        <v>8338</v>
      </c>
      <c r="E16252" s="859">
        <v>35</v>
      </c>
      <c r="F16252" s="859">
        <v>17</v>
      </c>
      <c r="G16252" s="518" t="s">
        <v>122</v>
      </c>
      <c r="H16252" s="518" t="s">
        <v>243</v>
      </c>
      <c r="I16252" s="518">
        <v>777128</v>
      </c>
    </row>
    <row r="16253" spans="1:9" x14ac:dyDescent="0.2">
      <c r="A16253" s="518" t="s">
        <v>166</v>
      </c>
      <c r="B16253" s="518">
        <v>777136</v>
      </c>
      <c r="C16253" s="518" t="s">
        <v>2660</v>
      </c>
      <c r="D16253" s="518" t="s">
        <v>8453</v>
      </c>
      <c r="E16253" s="859">
        <v>29</v>
      </c>
      <c r="F16253" s="859">
        <v>29</v>
      </c>
      <c r="G16253" s="518" t="s">
        <v>122</v>
      </c>
      <c r="H16253" s="518" t="s">
        <v>166</v>
      </c>
      <c r="I16253" s="518">
        <v>777136</v>
      </c>
    </row>
    <row r="16254" spans="1:9" x14ac:dyDescent="0.2">
      <c r="A16254" s="518" t="s">
        <v>296</v>
      </c>
      <c r="B16254" s="518">
        <v>777144</v>
      </c>
      <c r="C16254" s="518" t="s">
        <v>2660</v>
      </c>
      <c r="D16254" s="518" t="s">
        <v>435</v>
      </c>
      <c r="E16254" s="859">
        <v>31</v>
      </c>
      <c r="F16254" s="859">
        <v>26</v>
      </c>
      <c r="G16254" s="518" t="s">
        <v>122</v>
      </c>
      <c r="H16254" s="518" t="s">
        <v>296</v>
      </c>
      <c r="I16254" s="518">
        <v>777144</v>
      </c>
    </row>
    <row r="16255" spans="1:9" x14ac:dyDescent="0.2">
      <c r="A16255" s="518" t="s">
        <v>322</v>
      </c>
      <c r="B16255" s="518">
        <v>777151</v>
      </c>
      <c r="C16255" s="518" t="s">
        <v>2660</v>
      </c>
      <c r="D16255" s="518" t="s">
        <v>8114</v>
      </c>
      <c r="E16255" s="859">
        <v>33</v>
      </c>
      <c r="F16255" s="859">
        <v>14</v>
      </c>
      <c r="G16255" s="518" t="s">
        <v>122</v>
      </c>
      <c r="H16255" s="518" t="s">
        <v>322</v>
      </c>
      <c r="I16255" s="518">
        <v>776849</v>
      </c>
    </row>
    <row r="16256" spans="1:9" x14ac:dyDescent="0.2">
      <c r="A16256" s="518" t="s">
        <v>384</v>
      </c>
      <c r="B16256" s="518">
        <v>777169</v>
      </c>
      <c r="C16256" s="518" t="s">
        <v>2660</v>
      </c>
      <c r="D16256" s="518" t="s">
        <v>8048</v>
      </c>
      <c r="E16256" s="859">
        <v>28</v>
      </c>
      <c r="F16256" s="859">
        <v>28</v>
      </c>
      <c r="G16256" s="518" t="s">
        <v>122</v>
      </c>
      <c r="H16256" s="518" t="s">
        <v>384</v>
      </c>
      <c r="I16256" s="518">
        <v>777169</v>
      </c>
    </row>
    <row r="16257" spans="1:9" x14ac:dyDescent="0.2">
      <c r="A16257" s="518" t="s">
        <v>322</v>
      </c>
      <c r="B16257" s="518">
        <v>777177</v>
      </c>
      <c r="C16257" s="518" t="s">
        <v>2660</v>
      </c>
      <c r="D16257" s="518" t="s">
        <v>565</v>
      </c>
      <c r="E16257" s="859">
        <v>30</v>
      </c>
      <c r="F16257" s="859">
        <v>20</v>
      </c>
      <c r="G16257" s="518" t="s">
        <v>122</v>
      </c>
      <c r="H16257" s="518" t="s">
        <v>322</v>
      </c>
      <c r="I16257" s="518">
        <v>777177</v>
      </c>
    </row>
    <row r="16258" spans="1:9" x14ac:dyDescent="0.2">
      <c r="A16258" s="518" t="s">
        <v>321</v>
      </c>
      <c r="B16258" s="518">
        <v>777201</v>
      </c>
      <c r="C16258" s="518" t="s">
        <v>2660</v>
      </c>
      <c r="D16258" s="518" t="s">
        <v>4432</v>
      </c>
      <c r="E16258" s="859">
        <v>30</v>
      </c>
      <c r="F16258" s="859">
        <v>29</v>
      </c>
      <c r="G16258" s="518" t="s">
        <v>122</v>
      </c>
      <c r="H16258" s="518" t="s">
        <v>321</v>
      </c>
      <c r="I16258" s="518">
        <v>777201</v>
      </c>
    </row>
    <row r="16259" spans="1:9" x14ac:dyDescent="0.2">
      <c r="A16259" s="518" t="s">
        <v>321</v>
      </c>
      <c r="B16259" s="518">
        <v>777219</v>
      </c>
      <c r="C16259" s="518" t="s">
        <v>2660</v>
      </c>
      <c r="D16259" s="518" t="s">
        <v>526</v>
      </c>
      <c r="E16259" s="859">
        <v>30</v>
      </c>
      <c r="F16259" s="859">
        <v>30</v>
      </c>
      <c r="G16259" s="518" t="s">
        <v>122</v>
      </c>
      <c r="H16259" s="518" t="s">
        <v>321</v>
      </c>
      <c r="I16259" s="518">
        <v>777219</v>
      </c>
    </row>
    <row r="16260" spans="1:9" x14ac:dyDescent="0.2">
      <c r="A16260" s="518" t="s">
        <v>321</v>
      </c>
      <c r="B16260" s="518">
        <v>777227</v>
      </c>
      <c r="C16260" s="518" t="s">
        <v>2660</v>
      </c>
      <c r="D16260" s="518" t="s">
        <v>2737</v>
      </c>
      <c r="E16260" s="859">
        <v>27</v>
      </c>
      <c r="F16260" s="859">
        <v>27</v>
      </c>
      <c r="G16260" s="518" t="s">
        <v>122</v>
      </c>
      <c r="H16260" s="518" t="s">
        <v>321</v>
      </c>
      <c r="I16260" s="518">
        <v>777227</v>
      </c>
    </row>
    <row r="16261" spans="1:9" x14ac:dyDescent="0.2">
      <c r="A16261" s="518" t="s">
        <v>321</v>
      </c>
      <c r="B16261" s="518">
        <v>777235</v>
      </c>
      <c r="C16261" s="518" t="s">
        <v>2660</v>
      </c>
      <c r="D16261" s="518" t="s">
        <v>1016</v>
      </c>
      <c r="E16261" s="859">
        <v>25</v>
      </c>
      <c r="F16261" s="859">
        <v>25</v>
      </c>
      <c r="G16261" s="518" t="s">
        <v>122</v>
      </c>
      <c r="H16261" s="518" t="s">
        <v>321</v>
      </c>
      <c r="I16261" s="518">
        <v>777235</v>
      </c>
    </row>
    <row r="16262" spans="1:9" x14ac:dyDescent="0.2">
      <c r="A16262" s="518" t="s">
        <v>322</v>
      </c>
      <c r="B16262" s="518">
        <v>777243</v>
      </c>
      <c r="C16262" s="518" t="s">
        <v>2660</v>
      </c>
      <c r="D16262" s="518" t="s">
        <v>561</v>
      </c>
      <c r="E16262" s="859">
        <v>32</v>
      </c>
      <c r="F16262" s="859">
        <v>25</v>
      </c>
      <c r="G16262" s="518" t="s">
        <v>122</v>
      </c>
      <c r="H16262" s="518" t="s">
        <v>322</v>
      </c>
      <c r="I16262" s="518">
        <v>777243</v>
      </c>
    </row>
    <row r="16263" spans="1:9" x14ac:dyDescent="0.2">
      <c r="A16263" s="518" t="s">
        <v>322</v>
      </c>
      <c r="B16263" s="518">
        <v>777250</v>
      </c>
      <c r="C16263" s="518" t="s">
        <v>2660</v>
      </c>
      <c r="D16263" s="518" t="s">
        <v>1327</v>
      </c>
      <c r="E16263" s="859">
        <v>33</v>
      </c>
      <c r="F16263" s="859">
        <v>26</v>
      </c>
      <c r="G16263" s="518" t="s">
        <v>122</v>
      </c>
      <c r="H16263" s="518" t="s">
        <v>322</v>
      </c>
      <c r="I16263" s="518">
        <v>777250</v>
      </c>
    </row>
    <row r="16264" spans="1:9" x14ac:dyDescent="0.2">
      <c r="A16264" s="518" t="s">
        <v>322</v>
      </c>
      <c r="B16264" s="518">
        <v>777268</v>
      </c>
      <c r="C16264" s="518" t="s">
        <v>2660</v>
      </c>
      <c r="D16264" s="518" t="s">
        <v>8115</v>
      </c>
      <c r="E16264" s="859">
        <v>33</v>
      </c>
      <c r="F16264" s="859">
        <v>26</v>
      </c>
      <c r="G16264" s="518" t="s">
        <v>122</v>
      </c>
      <c r="H16264" s="518" t="s">
        <v>322</v>
      </c>
      <c r="I16264" s="518">
        <v>777268</v>
      </c>
    </row>
    <row r="16265" spans="1:9" x14ac:dyDescent="0.2">
      <c r="A16265" s="518" t="s">
        <v>322</v>
      </c>
      <c r="B16265" s="518">
        <v>777276</v>
      </c>
      <c r="C16265" s="518" t="s">
        <v>2660</v>
      </c>
      <c r="D16265" s="518" t="s">
        <v>9991</v>
      </c>
      <c r="E16265" s="859">
        <v>21</v>
      </c>
      <c r="F16265" s="859">
        <v>12</v>
      </c>
      <c r="G16265" s="518" t="s">
        <v>122</v>
      </c>
      <c r="H16265" s="518" t="s">
        <v>322</v>
      </c>
      <c r="I16265" s="518">
        <v>777276</v>
      </c>
    </row>
    <row r="16266" spans="1:9" x14ac:dyDescent="0.2">
      <c r="A16266" s="518" t="s">
        <v>322</v>
      </c>
      <c r="B16266" s="518">
        <v>777284</v>
      </c>
      <c r="C16266" s="518" t="s">
        <v>2660</v>
      </c>
      <c r="D16266" s="518" t="s">
        <v>8116</v>
      </c>
      <c r="E16266" s="859">
        <v>22</v>
      </c>
      <c r="F16266" s="859">
        <v>13</v>
      </c>
      <c r="G16266" s="518" t="s">
        <v>122</v>
      </c>
      <c r="H16266" s="518" t="s">
        <v>322</v>
      </c>
      <c r="I16266" s="518">
        <v>777284</v>
      </c>
    </row>
    <row r="16267" spans="1:9" x14ac:dyDescent="0.2">
      <c r="A16267" s="518" t="s">
        <v>322</v>
      </c>
      <c r="B16267" s="518">
        <v>777292</v>
      </c>
      <c r="C16267" s="518" t="s">
        <v>2660</v>
      </c>
      <c r="D16267" s="518" t="s">
        <v>7925</v>
      </c>
      <c r="E16267" s="859">
        <v>19</v>
      </c>
      <c r="F16267" s="859">
        <v>18</v>
      </c>
      <c r="G16267" s="518" t="s">
        <v>122</v>
      </c>
      <c r="H16267" s="518" t="s">
        <v>322</v>
      </c>
      <c r="I16267" s="518">
        <v>777292</v>
      </c>
    </row>
    <row r="16268" spans="1:9" x14ac:dyDescent="0.2">
      <c r="A16268" s="518" t="s">
        <v>322</v>
      </c>
      <c r="B16268" s="518">
        <v>777300</v>
      </c>
      <c r="C16268" s="518" t="s">
        <v>2660</v>
      </c>
      <c r="D16268" s="518" t="s">
        <v>4836</v>
      </c>
      <c r="E16268" s="859">
        <v>15</v>
      </c>
      <c r="F16268" s="859">
        <v>8</v>
      </c>
      <c r="G16268" s="518" t="s">
        <v>122</v>
      </c>
      <c r="H16268" s="518" t="s">
        <v>322</v>
      </c>
      <c r="I16268" s="518">
        <v>206698</v>
      </c>
    </row>
    <row r="16269" spans="1:9" x14ac:dyDescent="0.2">
      <c r="A16269" s="518" t="s">
        <v>322</v>
      </c>
      <c r="B16269" s="518">
        <v>777318</v>
      </c>
      <c r="C16269" s="518" t="s">
        <v>2660</v>
      </c>
      <c r="D16269" s="518" t="s">
        <v>8117</v>
      </c>
      <c r="E16269" s="859">
        <v>32</v>
      </c>
      <c r="F16269" s="859">
        <v>31</v>
      </c>
      <c r="G16269" s="518" t="s">
        <v>122</v>
      </c>
      <c r="H16269" s="518" t="s">
        <v>322</v>
      </c>
      <c r="I16269" s="518">
        <v>777318</v>
      </c>
    </row>
    <row r="16270" spans="1:9" x14ac:dyDescent="0.2">
      <c r="A16270" s="518" t="s">
        <v>364</v>
      </c>
      <c r="B16270" s="518">
        <v>777375</v>
      </c>
      <c r="C16270" s="518" t="s">
        <v>2660</v>
      </c>
      <c r="D16270" s="518" t="s">
        <v>1461</v>
      </c>
      <c r="E16270" s="859">
        <v>32</v>
      </c>
      <c r="F16270" s="859">
        <v>0</v>
      </c>
      <c r="G16270" s="518" t="s">
        <v>122</v>
      </c>
      <c r="H16270" s="518" t="s">
        <v>364</v>
      </c>
      <c r="I16270" s="518">
        <v>777375</v>
      </c>
    </row>
    <row r="16271" spans="1:9" x14ac:dyDescent="0.2">
      <c r="A16271" s="518" t="s">
        <v>334</v>
      </c>
      <c r="B16271" s="518">
        <v>777409</v>
      </c>
      <c r="C16271" s="518" t="s">
        <v>2660</v>
      </c>
      <c r="D16271" s="518" t="s">
        <v>8103</v>
      </c>
      <c r="E16271" s="859">
        <v>16</v>
      </c>
      <c r="F16271" s="859">
        <v>0</v>
      </c>
      <c r="G16271" s="518" t="s">
        <v>122</v>
      </c>
      <c r="H16271" s="518" t="s">
        <v>334</v>
      </c>
      <c r="I16271" s="518">
        <v>777409</v>
      </c>
    </row>
    <row r="16272" spans="1:9" x14ac:dyDescent="0.2">
      <c r="A16272" s="518" t="s">
        <v>296</v>
      </c>
      <c r="B16272" s="518">
        <v>777466</v>
      </c>
      <c r="C16272" s="518" t="s">
        <v>2660</v>
      </c>
      <c r="D16272" s="518" t="s">
        <v>8131</v>
      </c>
      <c r="E16272" s="859">
        <v>17</v>
      </c>
      <c r="F16272" s="859">
        <v>16</v>
      </c>
      <c r="G16272" s="518" t="s">
        <v>122</v>
      </c>
      <c r="H16272" s="518" t="s">
        <v>296</v>
      </c>
      <c r="I16272" s="518">
        <v>777466</v>
      </c>
    </row>
    <row r="16273" spans="1:9" x14ac:dyDescent="0.2">
      <c r="A16273" s="518" t="s">
        <v>296</v>
      </c>
      <c r="B16273" s="518">
        <v>777482</v>
      </c>
      <c r="C16273" s="518" t="s">
        <v>2660</v>
      </c>
      <c r="D16273" s="518" t="s">
        <v>8132</v>
      </c>
      <c r="E16273" s="859">
        <v>24</v>
      </c>
      <c r="F16273" s="859">
        <v>24</v>
      </c>
      <c r="G16273" s="518" t="s">
        <v>122</v>
      </c>
      <c r="H16273" s="518" t="s">
        <v>296</v>
      </c>
      <c r="I16273" s="518">
        <v>777482</v>
      </c>
    </row>
    <row r="16274" spans="1:9" x14ac:dyDescent="0.2">
      <c r="A16274" s="518" t="s">
        <v>308</v>
      </c>
      <c r="B16274" s="518">
        <v>777490</v>
      </c>
      <c r="C16274" s="518" t="s">
        <v>2660</v>
      </c>
      <c r="D16274" s="518" t="s">
        <v>507</v>
      </c>
      <c r="E16274" s="859">
        <v>21</v>
      </c>
      <c r="F16274" s="859">
        <v>0</v>
      </c>
      <c r="G16274" s="518" t="s">
        <v>122</v>
      </c>
      <c r="H16274" s="518" t="s">
        <v>308</v>
      </c>
      <c r="I16274" s="518">
        <v>667907</v>
      </c>
    </row>
    <row r="16275" spans="1:9" x14ac:dyDescent="0.2">
      <c r="A16275" s="518" t="s">
        <v>369</v>
      </c>
      <c r="B16275" s="518">
        <v>777516</v>
      </c>
      <c r="C16275" s="518" t="s">
        <v>2660</v>
      </c>
      <c r="D16275" s="518" t="s">
        <v>6283</v>
      </c>
      <c r="E16275" s="859">
        <v>33</v>
      </c>
      <c r="F16275" s="859">
        <v>26</v>
      </c>
      <c r="G16275" s="518" t="s">
        <v>122</v>
      </c>
      <c r="H16275" s="518" t="s">
        <v>369</v>
      </c>
      <c r="I16275" s="518">
        <v>777516</v>
      </c>
    </row>
    <row r="16276" spans="1:9" x14ac:dyDescent="0.2">
      <c r="A16276" s="518" t="s">
        <v>369</v>
      </c>
      <c r="B16276" s="518">
        <v>777524</v>
      </c>
      <c r="C16276" s="518" t="s">
        <v>2660</v>
      </c>
      <c r="D16276" s="518" t="s">
        <v>5653</v>
      </c>
      <c r="E16276" s="859">
        <v>35</v>
      </c>
      <c r="F16276" s="859">
        <v>30</v>
      </c>
      <c r="G16276" s="518" t="s">
        <v>122</v>
      </c>
      <c r="H16276" s="518" t="s">
        <v>369</v>
      </c>
      <c r="I16276" s="518">
        <v>777524</v>
      </c>
    </row>
    <row r="16277" spans="1:9" x14ac:dyDescent="0.2">
      <c r="A16277" s="518" t="s">
        <v>179</v>
      </c>
      <c r="B16277" s="518">
        <v>777581</v>
      </c>
      <c r="C16277" s="518" t="s">
        <v>2660</v>
      </c>
      <c r="D16277" s="518" t="s">
        <v>3426</v>
      </c>
      <c r="E16277" s="859">
        <v>32</v>
      </c>
      <c r="F16277" s="859">
        <v>0</v>
      </c>
      <c r="G16277" s="518" t="s">
        <v>128</v>
      </c>
      <c r="H16277" s="518" t="s">
        <v>179</v>
      </c>
      <c r="I16277" s="518">
        <v>777581</v>
      </c>
    </row>
    <row r="16278" spans="1:9" x14ac:dyDescent="0.2">
      <c r="A16278" s="518" t="s">
        <v>231</v>
      </c>
      <c r="B16278" s="518">
        <v>777599</v>
      </c>
      <c r="C16278" s="518" t="s">
        <v>2660</v>
      </c>
      <c r="D16278" s="518" t="s">
        <v>7510</v>
      </c>
      <c r="E16278" s="859">
        <v>17</v>
      </c>
      <c r="F16278" s="859">
        <v>17</v>
      </c>
      <c r="G16278" s="518" t="s">
        <v>122</v>
      </c>
      <c r="H16278" s="518" t="s">
        <v>231</v>
      </c>
      <c r="I16278" s="518">
        <v>777599</v>
      </c>
    </row>
    <row r="16279" spans="1:9" x14ac:dyDescent="0.2">
      <c r="A16279" s="518" t="s">
        <v>256</v>
      </c>
      <c r="B16279" s="518">
        <v>777631</v>
      </c>
      <c r="C16279" s="518" t="s">
        <v>2660</v>
      </c>
      <c r="D16279" s="518" t="s">
        <v>7718</v>
      </c>
      <c r="E16279" s="859">
        <v>20</v>
      </c>
      <c r="F16279" s="859">
        <v>0</v>
      </c>
      <c r="G16279" s="518" t="s">
        <v>128</v>
      </c>
      <c r="H16279" s="518" t="s">
        <v>256</v>
      </c>
      <c r="I16279" s="518">
        <v>777631</v>
      </c>
    </row>
    <row r="16280" spans="1:9" x14ac:dyDescent="0.2">
      <c r="A16280" s="518" t="s">
        <v>240</v>
      </c>
      <c r="B16280" s="518">
        <v>777656</v>
      </c>
      <c r="C16280" s="518" t="s">
        <v>2660</v>
      </c>
      <c r="D16280" s="518" t="s">
        <v>619</v>
      </c>
      <c r="E16280" s="859">
        <v>34</v>
      </c>
      <c r="F16280" s="859">
        <v>34</v>
      </c>
      <c r="G16280" s="518" t="s">
        <v>128</v>
      </c>
      <c r="H16280" s="518" t="s">
        <v>240</v>
      </c>
      <c r="I16280" s="518">
        <v>777656</v>
      </c>
    </row>
    <row r="16281" spans="1:9" x14ac:dyDescent="0.2">
      <c r="A16281" s="518" t="s">
        <v>289</v>
      </c>
      <c r="B16281" s="518">
        <v>777672</v>
      </c>
      <c r="C16281" s="518" t="s">
        <v>2660</v>
      </c>
      <c r="D16281" s="518" t="s">
        <v>2830</v>
      </c>
      <c r="E16281" s="859">
        <v>15</v>
      </c>
      <c r="F16281" s="859">
        <v>15</v>
      </c>
      <c r="G16281" s="518" t="s">
        <v>122</v>
      </c>
      <c r="H16281" s="518" t="s">
        <v>289</v>
      </c>
      <c r="I16281" s="518">
        <v>777672</v>
      </c>
    </row>
    <row r="16282" spans="1:9" x14ac:dyDescent="0.2">
      <c r="A16282" s="518" t="s">
        <v>289</v>
      </c>
      <c r="B16282" s="518">
        <v>777680</v>
      </c>
      <c r="C16282" s="518" t="s">
        <v>2660</v>
      </c>
      <c r="D16282" s="518" t="s">
        <v>4009</v>
      </c>
      <c r="E16282" s="859">
        <v>15</v>
      </c>
      <c r="F16282" s="859">
        <v>14</v>
      </c>
      <c r="G16282" s="518" t="s">
        <v>122</v>
      </c>
      <c r="H16282" s="518" t="s">
        <v>289</v>
      </c>
      <c r="I16282" s="518">
        <v>777680</v>
      </c>
    </row>
    <row r="16283" spans="1:9" x14ac:dyDescent="0.2">
      <c r="A16283" s="518" t="s">
        <v>256</v>
      </c>
      <c r="B16283" s="518">
        <v>777706</v>
      </c>
      <c r="C16283" s="518" t="s">
        <v>2660</v>
      </c>
      <c r="D16283" s="518" t="s">
        <v>3094</v>
      </c>
      <c r="E16283" s="859">
        <v>23</v>
      </c>
      <c r="F16283" s="859">
        <v>0</v>
      </c>
      <c r="G16283" s="518" t="s">
        <v>128</v>
      </c>
      <c r="H16283" s="518" t="s">
        <v>256</v>
      </c>
      <c r="I16283" s="518">
        <v>777706</v>
      </c>
    </row>
    <row r="16284" spans="1:9" x14ac:dyDescent="0.2">
      <c r="A16284" s="518" t="s">
        <v>333</v>
      </c>
      <c r="B16284" s="518">
        <v>777748</v>
      </c>
      <c r="C16284" s="518" t="s">
        <v>2660</v>
      </c>
      <c r="D16284" s="518" t="s">
        <v>8104</v>
      </c>
      <c r="E16284" s="859">
        <v>21</v>
      </c>
      <c r="F16284" s="859">
        <v>0</v>
      </c>
      <c r="G16284" s="518" t="s">
        <v>128</v>
      </c>
      <c r="H16284" s="518" t="s">
        <v>333</v>
      </c>
      <c r="I16284" s="518">
        <v>777748</v>
      </c>
    </row>
    <row r="16285" spans="1:9" x14ac:dyDescent="0.2">
      <c r="A16285" s="518" t="s">
        <v>211</v>
      </c>
      <c r="B16285" s="518">
        <v>777755</v>
      </c>
      <c r="C16285" s="518" t="s">
        <v>2660</v>
      </c>
      <c r="D16285" s="518" t="s">
        <v>8362</v>
      </c>
      <c r="E16285" s="859">
        <v>18</v>
      </c>
      <c r="F16285" s="859">
        <v>0</v>
      </c>
      <c r="G16285" s="518" t="s">
        <v>122</v>
      </c>
      <c r="H16285" s="518" t="s">
        <v>211</v>
      </c>
      <c r="I16285" s="518">
        <v>777755</v>
      </c>
    </row>
    <row r="16286" spans="1:9" x14ac:dyDescent="0.2">
      <c r="A16286" s="518" t="s">
        <v>211</v>
      </c>
      <c r="B16286" s="518">
        <v>777763</v>
      </c>
      <c r="C16286" s="518" t="s">
        <v>2660</v>
      </c>
      <c r="D16286" s="518" t="s">
        <v>612</v>
      </c>
      <c r="E16286" s="859">
        <v>31</v>
      </c>
      <c r="F16286" s="859">
        <v>0</v>
      </c>
      <c r="G16286" s="518" t="s">
        <v>122</v>
      </c>
      <c r="H16286" s="518" t="s">
        <v>211</v>
      </c>
      <c r="I16286" s="518">
        <v>777763</v>
      </c>
    </row>
    <row r="16287" spans="1:9" x14ac:dyDescent="0.2">
      <c r="A16287" s="518" t="s">
        <v>7443</v>
      </c>
      <c r="B16287" s="518">
        <v>777771</v>
      </c>
      <c r="C16287" s="518" t="s">
        <v>2660</v>
      </c>
      <c r="D16287" s="518" t="s">
        <v>9992</v>
      </c>
      <c r="E16287" s="859">
        <v>26</v>
      </c>
      <c r="F16287" s="859">
        <v>0</v>
      </c>
      <c r="G16287" s="518" t="s">
        <v>122</v>
      </c>
      <c r="H16287" s="518" t="s">
        <v>7443</v>
      </c>
      <c r="I16287" s="518">
        <v>777771</v>
      </c>
    </row>
    <row r="16288" spans="1:9" x14ac:dyDescent="0.2">
      <c r="A16288" s="518" t="s">
        <v>321</v>
      </c>
      <c r="B16288" s="518">
        <v>777789</v>
      </c>
      <c r="C16288" s="518" t="s">
        <v>2660</v>
      </c>
      <c r="D16288" s="518" t="s">
        <v>2630</v>
      </c>
      <c r="E16288" s="859">
        <v>14</v>
      </c>
      <c r="F16288" s="859">
        <v>14</v>
      </c>
      <c r="G16288" s="518" t="s">
        <v>122</v>
      </c>
      <c r="H16288" s="518" t="s">
        <v>321</v>
      </c>
      <c r="I16288" s="518">
        <v>777789</v>
      </c>
    </row>
    <row r="16289" spans="1:9" x14ac:dyDescent="0.2">
      <c r="A16289" s="518" t="s">
        <v>220</v>
      </c>
      <c r="B16289" s="518">
        <v>777797</v>
      </c>
      <c r="C16289" s="518" t="s">
        <v>2660</v>
      </c>
      <c r="D16289" s="518" t="s">
        <v>1450</v>
      </c>
      <c r="E16289" s="859">
        <v>25</v>
      </c>
      <c r="F16289" s="859">
        <v>0</v>
      </c>
      <c r="G16289" s="518" t="s">
        <v>122</v>
      </c>
      <c r="H16289" s="518" t="s">
        <v>220</v>
      </c>
      <c r="I16289" s="518">
        <v>777797</v>
      </c>
    </row>
    <row r="16290" spans="1:9" x14ac:dyDescent="0.2">
      <c r="A16290" s="518" t="s">
        <v>220</v>
      </c>
      <c r="B16290" s="518">
        <v>777805</v>
      </c>
      <c r="C16290" s="518" t="s">
        <v>2660</v>
      </c>
      <c r="D16290" s="518" t="s">
        <v>2121</v>
      </c>
      <c r="E16290" s="859">
        <v>21</v>
      </c>
      <c r="F16290" s="859">
        <v>0</v>
      </c>
      <c r="G16290" s="518" t="s">
        <v>122</v>
      </c>
      <c r="H16290" s="518" t="s">
        <v>220</v>
      </c>
      <c r="I16290" s="518">
        <v>777805</v>
      </c>
    </row>
    <row r="16291" spans="1:9" x14ac:dyDescent="0.2">
      <c r="A16291" s="518" t="s">
        <v>240</v>
      </c>
      <c r="B16291" s="518">
        <v>777813</v>
      </c>
      <c r="C16291" s="518" t="s">
        <v>2660</v>
      </c>
      <c r="D16291" s="518" t="s">
        <v>8340</v>
      </c>
      <c r="E16291" s="859">
        <v>18</v>
      </c>
      <c r="F16291" s="859">
        <v>18</v>
      </c>
      <c r="G16291" s="518" t="s">
        <v>122</v>
      </c>
      <c r="H16291" s="518" t="s">
        <v>240</v>
      </c>
      <c r="I16291" s="518">
        <v>777813</v>
      </c>
    </row>
    <row r="16292" spans="1:9" x14ac:dyDescent="0.2">
      <c r="A16292" s="518" t="s">
        <v>231</v>
      </c>
      <c r="B16292" s="518">
        <v>777821</v>
      </c>
      <c r="C16292" s="518" t="s">
        <v>2660</v>
      </c>
      <c r="D16292" s="518" t="s">
        <v>8357</v>
      </c>
      <c r="E16292" s="859">
        <v>22</v>
      </c>
      <c r="F16292" s="859">
        <v>13</v>
      </c>
      <c r="G16292" s="518" t="s">
        <v>122</v>
      </c>
      <c r="H16292" s="518" t="s">
        <v>231</v>
      </c>
      <c r="I16292" s="518">
        <v>779199</v>
      </c>
    </row>
    <row r="16293" spans="1:9" x14ac:dyDescent="0.2">
      <c r="A16293" s="518" t="s">
        <v>341</v>
      </c>
      <c r="B16293" s="518">
        <v>777839</v>
      </c>
      <c r="C16293" s="518" t="s">
        <v>2660</v>
      </c>
      <c r="D16293" s="518" t="s">
        <v>1128</v>
      </c>
      <c r="E16293" s="859">
        <v>27</v>
      </c>
      <c r="F16293" s="859">
        <v>27</v>
      </c>
      <c r="G16293" s="518" t="s">
        <v>128</v>
      </c>
      <c r="H16293" s="518" t="s">
        <v>341</v>
      </c>
      <c r="I16293" s="518">
        <v>777839</v>
      </c>
    </row>
    <row r="16294" spans="1:9" x14ac:dyDescent="0.2">
      <c r="A16294" s="518" t="s">
        <v>339</v>
      </c>
      <c r="B16294" s="518">
        <v>777961</v>
      </c>
      <c r="C16294" s="518" t="s">
        <v>2660</v>
      </c>
      <c r="D16294" s="518" t="s">
        <v>8095</v>
      </c>
      <c r="E16294" s="859">
        <v>24</v>
      </c>
      <c r="F16294" s="859">
        <v>20</v>
      </c>
      <c r="G16294" s="518" t="s">
        <v>122</v>
      </c>
      <c r="H16294" s="518" t="s">
        <v>339</v>
      </c>
      <c r="I16294" s="518">
        <v>777961</v>
      </c>
    </row>
    <row r="16295" spans="1:9" x14ac:dyDescent="0.2">
      <c r="A16295" s="518" t="s">
        <v>339</v>
      </c>
      <c r="B16295" s="518">
        <v>777979</v>
      </c>
      <c r="C16295" s="518" t="s">
        <v>2660</v>
      </c>
      <c r="D16295" s="518" t="s">
        <v>8096</v>
      </c>
      <c r="E16295" s="859">
        <v>29</v>
      </c>
      <c r="F16295" s="859">
        <v>28</v>
      </c>
      <c r="G16295" s="518" t="s">
        <v>122</v>
      </c>
      <c r="H16295" s="518" t="s">
        <v>339</v>
      </c>
      <c r="I16295" s="518">
        <v>777979</v>
      </c>
    </row>
    <row r="16296" spans="1:9" x14ac:dyDescent="0.2">
      <c r="A16296" s="518" t="s">
        <v>395</v>
      </c>
      <c r="B16296" s="518">
        <v>778001</v>
      </c>
      <c r="C16296" s="518" t="s">
        <v>2660</v>
      </c>
      <c r="D16296" s="518" t="s">
        <v>713</v>
      </c>
      <c r="E16296" s="859">
        <v>27</v>
      </c>
      <c r="F16296" s="859">
        <v>27</v>
      </c>
      <c r="G16296" s="518" t="s">
        <v>122</v>
      </c>
      <c r="H16296" s="518" t="s">
        <v>395</v>
      </c>
      <c r="I16296" s="518">
        <v>778001</v>
      </c>
    </row>
    <row r="16297" spans="1:9" x14ac:dyDescent="0.2">
      <c r="A16297" s="518" t="s">
        <v>395</v>
      </c>
      <c r="B16297" s="518">
        <v>778019</v>
      </c>
      <c r="C16297" s="518" t="s">
        <v>2660</v>
      </c>
      <c r="D16297" s="518" t="s">
        <v>735</v>
      </c>
      <c r="E16297" s="859">
        <v>31</v>
      </c>
      <c r="F16297" s="859">
        <v>30</v>
      </c>
      <c r="G16297" s="518" t="s">
        <v>122</v>
      </c>
      <c r="H16297" s="518" t="s">
        <v>395</v>
      </c>
      <c r="I16297" s="518">
        <v>778019</v>
      </c>
    </row>
    <row r="16298" spans="1:9" x14ac:dyDescent="0.2">
      <c r="A16298" s="518" t="s">
        <v>248</v>
      </c>
      <c r="B16298" s="518">
        <v>778068</v>
      </c>
      <c r="C16298" s="518" t="s">
        <v>2660</v>
      </c>
      <c r="D16298" s="518" t="s">
        <v>808</v>
      </c>
      <c r="E16298" s="859">
        <v>34</v>
      </c>
      <c r="F16298" s="859">
        <v>34</v>
      </c>
      <c r="G16298" s="518" t="s">
        <v>122</v>
      </c>
      <c r="H16298" s="518" t="s">
        <v>248</v>
      </c>
      <c r="I16298" s="518">
        <v>778068</v>
      </c>
    </row>
    <row r="16299" spans="1:9" x14ac:dyDescent="0.2">
      <c r="A16299" s="518" t="s">
        <v>270</v>
      </c>
      <c r="B16299" s="518">
        <v>778076</v>
      </c>
      <c r="C16299" s="518" t="s">
        <v>2660</v>
      </c>
      <c r="D16299" s="518" t="s">
        <v>907</v>
      </c>
      <c r="E16299" s="859">
        <v>32</v>
      </c>
      <c r="F16299" s="859">
        <v>0</v>
      </c>
      <c r="G16299" s="518" t="s">
        <v>122</v>
      </c>
      <c r="H16299" s="518" t="s">
        <v>270</v>
      </c>
      <c r="I16299" s="518">
        <v>778076</v>
      </c>
    </row>
    <row r="16300" spans="1:9" x14ac:dyDescent="0.2">
      <c r="A16300" s="518" t="s">
        <v>237</v>
      </c>
      <c r="B16300" s="518">
        <v>778084</v>
      </c>
      <c r="C16300" s="518" t="s">
        <v>2660</v>
      </c>
      <c r="D16300" s="518" t="s">
        <v>9993</v>
      </c>
      <c r="E16300" s="859">
        <v>17</v>
      </c>
      <c r="F16300" s="859">
        <v>17</v>
      </c>
      <c r="G16300" s="518" t="s">
        <v>128</v>
      </c>
      <c r="H16300" s="518" t="s">
        <v>237</v>
      </c>
      <c r="I16300" s="518">
        <v>778084</v>
      </c>
    </row>
    <row r="16301" spans="1:9" x14ac:dyDescent="0.2">
      <c r="A16301" s="518" t="s">
        <v>237</v>
      </c>
      <c r="B16301" s="518">
        <v>778092</v>
      </c>
      <c r="C16301" s="518" t="s">
        <v>2660</v>
      </c>
      <c r="D16301" s="518" t="s">
        <v>9994</v>
      </c>
      <c r="E16301" s="859">
        <v>26</v>
      </c>
      <c r="F16301" s="859">
        <v>26</v>
      </c>
      <c r="G16301" s="518" t="s">
        <v>128</v>
      </c>
      <c r="H16301" s="518" t="s">
        <v>237</v>
      </c>
      <c r="I16301" s="518">
        <v>778092</v>
      </c>
    </row>
    <row r="16302" spans="1:9" x14ac:dyDescent="0.2">
      <c r="A16302" s="518" t="s">
        <v>280</v>
      </c>
      <c r="B16302" s="518">
        <v>778100</v>
      </c>
      <c r="C16302" s="518" t="s">
        <v>2660</v>
      </c>
      <c r="D16302" s="518" t="s">
        <v>518</v>
      </c>
      <c r="E16302" s="859">
        <v>22</v>
      </c>
      <c r="F16302" s="859">
        <v>0</v>
      </c>
      <c r="G16302" s="518" t="s">
        <v>122</v>
      </c>
      <c r="H16302" s="518" t="s">
        <v>280</v>
      </c>
      <c r="I16302" s="518">
        <v>778100</v>
      </c>
    </row>
    <row r="16303" spans="1:9" x14ac:dyDescent="0.2">
      <c r="A16303" s="518" t="s">
        <v>371</v>
      </c>
      <c r="B16303" s="518">
        <v>778159</v>
      </c>
      <c r="C16303" s="518" t="s">
        <v>2660</v>
      </c>
      <c r="D16303" s="518" t="s">
        <v>8069</v>
      </c>
      <c r="E16303" s="859">
        <v>25</v>
      </c>
      <c r="F16303" s="859">
        <v>22</v>
      </c>
      <c r="G16303" s="518" t="s">
        <v>122</v>
      </c>
      <c r="H16303" s="518" t="s">
        <v>371</v>
      </c>
      <c r="I16303" s="518">
        <v>778159</v>
      </c>
    </row>
    <row r="16304" spans="1:9" x14ac:dyDescent="0.2">
      <c r="A16304" s="518" t="s">
        <v>364</v>
      </c>
      <c r="B16304" s="518">
        <v>778175</v>
      </c>
      <c r="C16304" s="518" t="s">
        <v>2660</v>
      </c>
      <c r="D16304" s="518" t="s">
        <v>658</v>
      </c>
      <c r="E16304" s="859">
        <v>24</v>
      </c>
      <c r="F16304" s="859">
        <v>0</v>
      </c>
      <c r="G16304" s="518" t="s">
        <v>122</v>
      </c>
      <c r="H16304" s="518" t="s">
        <v>364</v>
      </c>
      <c r="I16304" s="518">
        <v>778175</v>
      </c>
    </row>
    <row r="16305" spans="1:9" x14ac:dyDescent="0.2">
      <c r="A16305" s="518" t="s">
        <v>388</v>
      </c>
      <c r="B16305" s="518">
        <v>778191</v>
      </c>
      <c r="C16305" s="518" t="s">
        <v>2660</v>
      </c>
      <c r="D16305" s="518" t="s">
        <v>9995</v>
      </c>
      <c r="E16305" s="859">
        <v>19</v>
      </c>
      <c r="F16305" s="859">
        <v>17</v>
      </c>
      <c r="G16305" s="518" t="s">
        <v>122</v>
      </c>
      <c r="H16305" s="518" t="s">
        <v>388</v>
      </c>
      <c r="I16305" s="518">
        <v>778191</v>
      </c>
    </row>
    <row r="16306" spans="1:9" x14ac:dyDescent="0.2">
      <c r="A16306" s="518" t="s">
        <v>364</v>
      </c>
      <c r="B16306" s="518">
        <v>778217</v>
      </c>
      <c r="C16306" s="518" t="s">
        <v>2660</v>
      </c>
      <c r="D16306" s="518" t="s">
        <v>459</v>
      </c>
      <c r="E16306" s="859">
        <v>19</v>
      </c>
      <c r="F16306" s="859">
        <v>0</v>
      </c>
      <c r="G16306" s="518" t="s">
        <v>122</v>
      </c>
      <c r="H16306" s="518" t="s">
        <v>364</v>
      </c>
      <c r="I16306" s="518">
        <v>778217</v>
      </c>
    </row>
    <row r="16307" spans="1:9" x14ac:dyDescent="0.2">
      <c r="A16307" s="518" t="s">
        <v>203</v>
      </c>
      <c r="B16307" s="518">
        <v>778225</v>
      </c>
      <c r="C16307" s="518" t="s">
        <v>2660</v>
      </c>
      <c r="D16307" s="518" t="s">
        <v>1390</v>
      </c>
      <c r="E16307" s="859">
        <v>29</v>
      </c>
      <c r="F16307" s="859">
        <v>27</v>
      </c>
      <c r="G16307" s="518" t="s">
        <v>122</v>
      </c>
      <c r="H16307" s="518" t="s">
        <v>203</v>
      </c>
      <c r="I16307" s="518">
        <v>778225</v>
      </c>
    </row>
    <row r="16308" spans="1:9" x14ac:dyDescent="0.2">
      <c r="A16308" s="518" t="s">
        <v>385</v>
      </c>
      <c r="B16308" s="518">
        <v>778233</v>
      </c>
      <c r="C16308" s="518" t="s">
        <v>2660</v>
      </c>
      <c r="D16308" s="518" t="s">
        <v>1426</v>
      </c>
      <c r="E16308" s="859">
        <v>15</v>
      </c>
      <c r="F16308" s="859">
        <v>15</v>
      </c>
      <c r="G16308" s="518" t="s">
        <v>122</v>
      </c>
      <c r="H16308" s="518" t="s">
        <v>385</v>
      </c>
      <c r="I16308" s="518">
        <v>778233</v>
      </c>
    </row>
    <row r="16309" spans="1:9" x14ac:dyDescent="0.2">
      <c r="A16309" s="518" t="s">
        <v>146</v>
      </c>
      <c r="B16309" s="518">
        <v>778258</v>
      </c>
      <c r="C16309" s="518" t="s">
        <v>2660</v>
      </c>
      <c r="D16309" s="518" t="s">
        <v>9996</v>
      </c>
      <c r="E16309" s="859">
        <v>33</v>
      </c>
      <c r="F16309" s="859">
        <v>0</v>
      </c>
      <c r="G16309" s="518" t="s">
        <v>122</v>
      </c>
      <c r="H16309" s="518" t="s">
        <v>146</v>
      </c>
      <c r="I16309" s="518">
        <v>778258</v>
      </c>
    </row>
    <row r="16310" spans="1:9" x14ac:dyDescent="0.2">
      <c r="A16310" s="518" t="s">
        <v>283</v>
      </c>
      <c r="B16310" s="518">
        <v>778266</v>
      </c>
      <c r="C16310" s="518" t="s">
        <v>2660</v>
      </c>
      <c r="D16310" s="518" t="s">
        <v>2036</v>
      </c>
      <c r="E16310" s="859">
        <v>34</v>
      </c>
      <c r="F16310" s="859">
        <v>30</v>
      </c>
      <c r="G16310" s="518" t="s">
        <v>122</v>
      </c>
      <c r="H16310" s="518" t="s">
        <v>283</v>
      </c>
      <c r="I16310" s="518">
        <v>778266</v>
      </c>
    </row>
    <row r="16311" spans="1:9" x14ac:dyDescent="0.2">
      <c r="A16311" s="518" t="s">
        <v>369</v>
      </c>
      <c r="B16311" s="518">
        <v>778274</v>
      </c>
      <c r="C16311" s="518" t="s">
        <v>2660</v>
      </c>
      <c r="D16311" s="518" t="s">
        <v>4700</v>
      </c>
      <c r="E16311" s="859">
        <v>26</v>
      </c>
      <c r="F16311" s="859">
        <v>14</v>
      </c>
      <c r="G16311" s="518" t="s">
        <v>122</v>
      </c>
      <c r="H16311" s="518" t="s">
        <v>369</v>
      </c>
      <c r="I16311" s="518">
        <v>778274</v>
      </c>
    </row>
    <row r="16312" spans="1:9" x14ac:dyDescent="0.2">
      <c r="A16312" s="518" t="s">
        <v>369</v>
      </c>
      <c r="B16312" s="518">
        <v>778282</v>
      </c>
      <c r="C16312" s="518" t="s">
        <v>2660</v>
      </c>
      <c r="D16312" s="518" t="s">
        <v>4313</v>
      </c>
      <c r="E16312" s="859">
        <v>26</v>
      </c>
      <c r="F16312" s="859">
        <v>24</v>
      </c>
      <c r="G16312" s="518" t="s">
        <v>122</v>
      </c>
      <c r="H16312" s="518" t="s">
        <v>369</v>
      </c>
      <c r="I16312" s="518">
        <v>778282</v>
      </c>
    </row>
    <row r="16313" spans="1:9" x14ac:dyDescent="0.2">
      <c r="A16313" s="518" t="s">
        <v>254</v>
      </c>
      <c r="B16313" s="518">
        <v>778308</v>
      </c>
      <c r="C16313" s="518" t="s">
        <v>2660</v>
      </c>
      <c r="D16313" s="518" t="s">
        <v>2317</v>
      </c>
      <c r="E16313" s="859">
        <v>20</v>
      </c>
      <c r="F16313" s="859">
        <v>15</v>
      </c>
      <c r="G16313" s="518" t="s">
        <v>122</v>
      </c>
      <c r="H16313" s="518" t="s">
        <v>254</v>
      </c>
      <c r="I16313" s="518">
        <v>778308</v>
      </c>
    </row>
    <row r="16314" spans="1:9" x14ac:dyDescent="0.2">
      <c r="A16314" s="518" t="s">
        <v>179</v>
      </c>
      <c r="B16314" s="518">
        <v>778340</v>
      </c>
      <c r="C16314" s="518" t="s">
        <v>2660</v>
      </c>
      <c r="D16314" s="518" t="s">
        <v>950</v>
      </c>
      <c r="E16314" s="859">
        <v>34</v>
      </c>
      <c r="F16314" s="859">
        <v>34</v>
      </c>
      <c r="G16314" s="518" t="s">
        <v>122</v>
      </c>
      <c r="H16314" s="518" t="s">
        <v>179</v>
      </c>
      <c r="I16314" s="518">
        <v>778340</v>
      </c>
    </row>
    <row r="16315" spans="1:9" x14ac:dyDescent="0.2">
      <c r="A16315" s="518" t="s">
        <v>381</v>
      </c>
      <c r="B16315" s="518">
        <v>778357</v>
      </c>
      <c r="C16315" s="518" t="s">
        <v>2660</v>
      </c>
      <c r="D16315" s="518" t="s">
        <v>2813</v>
      </c>
      <c r="E16315" s="859">
        <v>30</v>
      </c>
      <c r="F16315" s="859">
        <v>30</v>
      </c>
      <c r="G16315" s="518" t="s">
        <v>122</v>
      </c>
      <c r="H16315" s="518" t="s">
        <v>381</v>
      </c>
      <c r="I16315" s="518">
        <v>778357</v>
      </c>
    </row>
    <row r="16316" spans="1:9" x14ac:dyDescent="0.2">
      <c r="A16316" s="518" t="s">
        <v>381</v>
      </c>
      <c r="B16316" s="518">
        <v>778373</v>
      </c>
      <c r="C16316" s="518" t="s">
        <v>2660</v>
      </c>
      <c r="D16316" s="518" t="s">
        <v>1372</v>
      </c>
      <c r="E16316" s="859">
        <v>33</v>
      </c>
      <c r="F16316" s="859">
        <v>33</v>
      </c>
      <c r="G16316" s="518" t="s">
        <v>122</v>
      </c>
      <c r="H16316" s="518" t="s">
        <v>381</v>
      </c>
      <c r="I16316" s="518">
        <v>778373</v>
      </c>
    </row>
    <row r="16317" spans="1:9" x14ac:dyDescent="0.2">
      <c r="A16317" s="518" t="s">
        <v>381</v>
      </c>
      <c r="B16317" s="518">
        <v>778381</v>
      </c>
      <c r="C16317" s="518" t="s">
        <v>2660</v>
      </c>
      <c r="D16317" s="518" t="s">
        <v>224</v>
      </c>
      <c r="E16317" s="859">
        <v>32</v>
      </c>
      <c r="F16317" s="859">
        <v>32</v>
      </c>
      <c r="G16317" s="518" t="s">
        <v>122</v>
      </c>
      <c r="H16317" s="518" t="s">
        <v>381</v>
      </c>
      <c r="I16317" s="518">
        <v>778381</v>
      </c>
    </row>
    <row r="16318" spans="1:9" x14ac:dyDescent="0.2">
      <c r="A16318" s="518" t="s">
        <v>267</v>
      </c>
      <c r="B16318" s="518">
        <v>778431</v>
      </c>
      <c r="C16318" s="518" t="s">
        <v>2660</v>
      </c>
      <c r="D16318" s="518" t="s">
        <v>1833</v>
      </c>
      <c r="E16318" s="859">
        <v>24</v>
      </c>
      <c r="F16318" s="859">
        <v>18</v>
      </c>
      <c r="G16318" s="518" t="s">
        <v>122</v>
      </c>
      <c r="H16318" s="518" t="s">
        <v>267</v>
      </c>
      <c r="I16318" s="518">
        <v>778431</v>
      </c>
    </row>
    <row r="16319" spans="1:9" x14ac:dyDescent="0.2">
      <c r="A16319" s="518" t="s">
        <v>352</v>
      </c>
      <c r="B16319" s="518">
        <v>778449</v>
      </c>
      <c r="C16319" s="518" t="s">
        <v>2660</v>
      </c>
      <c r="D16319" s="518" t="s">
        <v>738</v>
      </c>
      <c r="E16319" s="859">
        <v>17</v>
      </c>
      <c r="F16319" s="859">
        <v>8</v>
      </c>
      <c r="G16319" s="518" t="s">
        <v>122</v>
      </c>
      <c r="H16319" s="518" t="s">
        <v>352</v>
      </c>
      <c r="I16319" s="518">
        <v>778449</v>
      </c>
    </row>
    <row r="16320" spans="1:9" x14ac:dyDescent="0.2">
      <c r="A16320" s="518" t="s">
        <v>228</v>
      </c>
      <c r="B16320" s="518">
        <v>778480</v>
      </c>
      <c r="C16320" s="518" t="s">
        <v>2660</v>
      </c>
      <c r="D16320" s="518" t="s">
        <v>3558</v>
      </c>
      <c r="E16320" s="859">
        <v>20</v>
      </c>
      <c r="F16320" s="859">
        <v>0</v>
      </c>
      <c r="G16320" s="518" t="s">
        <v>122</v>
      </c>
      <c r="H16320" s="518" t="s">
        <v>228</v>
      </c>
      <c r="I16320" s="518">
        <v>778480</v>
      </c>
    </row>
    <row r="16321" spans="1:9" x14ac:dyDescent="0.2">
      <c r="A16321" s="518" t="s">
        <v>371</v>
      </c>
      <c r="B16321" s="518">
        <v>778498</v>
      </c>
      <c r="C16321" s="518" t="s">
        <v>2660</v>
      </c>
      <c r="D16321" s="518" t="s">
        <v>8070</v>
      </c>
      <c r="E16321" s="859">
        <v>28</v>
      </c>
      <c r="F16321" s="859">
        <v>27</v>
      </c>
      <c r="G16321" s="518" t="s">
        <v>122</v>
      </c>
      <c r="H16321" s="518" t="s">
        <v>371</v>
      </c>
      <c r="I16321" s="518">
        <v>778498</v>
      </c>
    </row>
    <row r="16322" spans="1:9" x14ac:dyDescent="0.2">
      <c r="A16322" s="518" t="s">
        <v>371</v>
      </c>
      <c r="B16322" s="518">
        <v>778514</v>
      </c>
      <c r="C16322" s="518" t="s">
        <v>2660</v>
      </c>
      <c r="D16322" s="518" t="s">
        <v>1420</v>
      </c>
      <c r="E16322" s="859">
        <v>26</v>
      </c>
      <c r="F16322" s="859">
        <v>26</v>
      </c>
      <c r="G16322" s="518" t="s">
        <v>122</v>
      </c>
      <c r="H16322" s="518" t="s">
        <v>371</v>
      </c>
      <c r="I16322" s="518">
        <v>778514</v>
      </c>
    </row>
    <row r="16323" spans="1:9" x14ac:dyDescent="0.2">
      <c r="A16323" s="518" t="s">
        <v>371</v>
      </c>
      <c r="B16323" s="518">
        <v>778522</v>
      </c>
      <c r="C16323" s="518" t="s">
        <v>2660</v>
      </c>
      <c r="D16323" s="518" t="s">
        <v>406</v>
      </c>
      <c r="E16323" s="859">
        <v>32</v>
      </c>
      <c r="F16323" s="859">
        <v>32</v>
      </c>
      <c r="G16323" s="518" t="s">
        <v>122</v>
      </c>
      <c r="H16323" s="518" t="s">
        <v>371</v>
      </c>
      <c r="I16323" s="518">
        <v>778522</v>
      </c>
    </row>
    <row r="16324" spans="1:9" x14ac:dyDescent="0.2">
      <c r="A16324" s="518" t="s">
        <v>371</v>
      </c>
      <c r="B16324" s="518">
        <v>778530</v>
      </c>
      <c r="C16324" s="518" t="s">
        <v>2660</v>
      </c>
      <c r="D16324" s="518" t="s">
        <v>558</v>
      </c>
      <c r="E16324" s="859">
        <v>30</v>
      </c>
      <c r="F16324" s="859">
        <v>30</v>
      </c>
      <c r="G16324" s="518" t="s">
        <v>122</v>
      </c>
      <c r="H16324" s="518" t="s">
        <v>371</v>
      </c>
      <c r="I16324" s="518">
        <v>778530</v>
      </c>
    </row>
    <row r="16325" spans="1:9" x14ac:dyDescent="0.2">
      <c r="A16325" s="518" t="s">
        <v>371</v>
      </c>
      <c r="B16325" s="518">
        <v>778548</v>
      </c>
      <c r="C16325" s="518" t="s">
        <v>2660</v>
      </c>
      <c r="D16325" s="518" t="s">
        <v>1432</v>
      </c>
      <c r="E16325" s="859">
        <v>29</v>
      </c>
      <c r="F16325" s="859">
        <v>29</v>
      </c>
      <c r="G16325" s="518" t="s">
        <v>122</v>
      </c>
      <c r="H16325" s="518" t="s">
        <v>371</v>
      </c>
      <c r="I16325" s="518">
        <v>778548</v>
      </c>
    </row>
    <row r="16326" spans="1:9" x14ac:dyDescent="0.2">
      <c r="A16326" s="518" t="s">
        <v>371</v>
      </c>
      <c r="B16326" s="518">
        <v>778555</v>
      </c>
      <c r="C16326" s="518" t="s">
        <v>2660</v>
      </c>
      <c r="D16326" s="518" t="s">
        <v>497</v>
      </c>
      <c r="E16326" s="859">
        <v>31</v>
      </c>
      <c r="F16326" s="859">
        <v>31</v>
      </c>
      <c r="G16326" s="518" t="s">
        <v>122</v>
      </c>
      <c r="H16326" s="518" t="s">
        <v>371</v>
      </c>
      <c r="I16326" s="518">
        <v>778555</v>
      </c>
    </row>
    <row r="16327" spans="1:9" x14ac:dyDescent="0.2">
      <c r="A16327" s="518" t="s">
        <v>371</v>
      </c>
      <c r="B16327" s="518">
        <v>778563</v>
      </c>
      <c r="C16327" s="518" t="s">
        <v>2660</v>
      </c>
      <c r="D16327" s="518" t="s">
        <v>1168</v>
      </c>
      <c r="E16327" s="859">
        <v>31</v>
      </c>
      <c r="F16327" s="859">
        <v>31</v>
      </c>
      <c r="G16327" s="518" t="s">
        <v>122</v>
      </c>
      <c r="H16327" s="518" t="s">
        <v>371</v>
      </c>
      <c r="I16327" s="518">
        <v>778563</v>
      </c>
    </row>
    <row r="16328" spans="1:9" x14ac:dyDescent="0.2">
      <c r="A16328" s="518" t="s">
        <v>371</v>
      </c>
      <c r="B16328" s="518">
        <v>778571</v>
      </c>
      <c r="C16328" s="518" t="s">
        <v>2660</v>
      </c>
      <c r="D16328" s="518" t="s">
        <v>1390</v>
      </c>
      <c r="E16328" s="859">
        <v>28</v>
      </c>
      <c r="F16328" s="859">
        <v>28</v>
      </c>
      <c r="G16328" s="518" t="s">
        <v>122</v>
      </c>
      <c r="H16328" s="518" t="s">
        <v>371</v>
      </c>
      <c r="I16328" s="518">
        <v>778571</v>
      </c>
    </row>
    <row r="16329" spans="1:9" x14ac:dyDescent="0.2">
      <c r="A16329" s="518" t="s">
        <v>371</v>
      </c>
      <c r="B16329" s="518">
        <v>778589</v>
      </c>
      <c r="C16329" s="518" t="s">
        <v>2660</v>
      </c>
      <c r="D16329" s="518" t="s">
        <v>470</v>
      </c>
      <c r="E16329" s="859">
        <v>33</v>
      </c>
      <c r="F16329" s="859">
        <v>33</v>
      </c>
      <c r="G16329" s="518" t="s">
        <v>122</v>
      </c>
      <c r="H16329" s="518" t="s">
        <v>371</v>
      </c>
      <c r="I16329" s="518">
        <v>778589</v>
      </c>
    </row>
    <row r="16330" spans="1:9" x14ac:dyDescent="0.2">
      <c r="A16330" s="518" t="s">
        <v>248</v>
      </c>
      <c r="B16330" s="518">
        <v>778605</v>
      </c>
      <c r="C16330" s="518" t="s">
        <v>2660</v>
      </c>
      <c r="D16330" s="518" t="s">
        <v>2171</v>
      </c>
      <c r="E16330" s="859">
        <v>27</v>
      </c>
      <c r="F16330" s="859">
        <v>27</v>
      </c>
      <c r="G16330" s="518" t="s">
        <v>122</v>
      </c>
      <c r="H16330" s="518" t="s">
        <v>248</v>
      </c>
      <c r="I16330" s="518">
        <v>778605</v>
      </c>
    </row>
    <row r="16331" spans="1:9" x14ac:dyDescent="0.2">
      <c r="A16331" s="518" t="s">
        <v>231</v>
      </c>
      <c r="B16331" s="518">
        <v>778639</v>
      </c>
      <c r="C16331" s="518" t="s">
        <v>2660</v>
      </c>
      <c r="D16331" s="518" t="s">
        <v>9997</v>
      </c>
      <c r="E16331" s="859">
        <v>12</v>
      </c>
      <c r="F16331" s="859">
        <v>6</v>
      </c>
      <c r="G16331" s="518" t="s">
        <v>122</v>
      </c>
      <c r="H16331" s="518" t="s">
        <v>231</v>
      </c>
      <c r="I16331" s="518">
        <v>790907</v>
      </c>
    </row>
    <row r="16332" spans="1:9" x14ac:dyDescent="0.2">
      <c r="A16332" s="518" t="s">
        <v>248</v>
      </c>
      <c r="B16332" s="518">
        <v>778647</v>
      </c>
      <c r="C16332" s="518" t="s">
        <v>2660</v>
      </c>
      <c r="D16332" s="518" t="s">
        <v>847</v>
      </c>
      <c r="E16332" s="859">
        <v>27</v>
      </c>
      <c r="F16332" s="859">
        <v>27</v>
      </c>
      <c r="G16332" s="518" t="s">
        <v>122</v>
      </c>
      <c r="H16332" s="518" t="s">
        <v>248</v>
      </c>
      <c r="I16332" s="518">
        <v>778647</v>
      </c>
    </row>
    <row r="16333" spans="1:9" x14ac:dyDescent="0.2">
      <c r="A16333" s="518" t="s">
        <v>248</v>
      </c>
      <c r="B16333" s="518">
        <v>778654</v>
      </c>
      <c r="C16333" s="518" t="s">
        <v>2660</v>
      </c>
      <c r="D16333" s="518" t="s">
        <v>7187</v>
      </c>
      <c r="E16333" s="859">
        <v>25</v>
      </c>
      <c r="F16333" s="859">
        <v>25</v>
      </c>
      <c r="G16333" s="518" t="s">
        <v>122</v>
      </c>
      <c r="H16333" s="518" t="s">
        <v>248</v>
      </c>
      <c r="I16333" s="518">
        <v>778654</v>
      </c>
    </row>
    <row r="16334" spans="1:9" x14ac:dyDescent="0.2">
      <c r="A16334" s="518" t="s">
        <v>248</v>
      </c>
      <c r="B16334" s="518">
        <v>778662</v>
      </c>
      <c r="C16334" s="518" t="s">
        <v>2660</v>
      </c>
      <c r="D16334" s="518" t="s">
        <v>1441</v>
      </c>
      <c r="E16334" s="859">
        <v>24</v>
      </c>
      <c r="F16334" s="859">
        <v>24</v>
      </c>
      <c r="G16334" s="518" t="s">
        <v>122</v>
      </c>
      <c r="H16334" s="518" t="s">
        <v>248</v>
      </c>
      <c r="I16334" s="518">
        <v>778662</v>
      </c>
    </row>
    <row r="16335" spans="1:9" x14ac:dyDescent="0.2">
      <c r="A16335" s="518" t="s">
        <v>305</v>
      </c>
      <c r="B16335" s="518">
        <v>778712</v>
      </c>
      <c r="C16335" s="518" t="s">
        <v>2660</v>
      </c>
      <c r="D16335" s="518" t="s">
        <v>1663</v>
      </c>
      <c r="E16335" s="859">
        <v>17</v>
      </c>
      <c r="F16335" s="859">
        <v>16</v>
      </c>
      <c r="G16335" s="518" t="s">
        <v>122</v>
      </c>
      <c r="H16335" s="518" t="s">
        <v>305</v>
      </c>
      <c r="I16335" s="518">
        <v>778712</v>
      </c>
    </row>
    <row r="16336" spans="1:9" x14ac:dyDescent="0.2">
      <c r="A16336" s="518" t="s">
        <v>305</v>
      </c>
      <c r="B16336" s="518">
        <v>778738</v>
      </c>
      <c r="C16336" s="518" t="s">
        <v>2660</v>
      </c>
      <c r="D16336" s="518" t="s">
        <v>1615</v>
      </c>
      <c r="E16336" s="859">
        <v>13</v>
      </c>
      <c r="F16336" s="859">
        <v>13</v>
      </c>
      <c r="G16336" s="518" t="s">
        <v>122</v>
      </c>
      <c r="H16336" s="518" t="s">
        <v>305</v>
      </c>
      <c r="I16336" s="518">
        <v>501585</v>
      </c>
    </row>
    <row r="16337" spans="1:9" x14ac:dyDescent="0.2">
      <c r="A16337" s="518" t="s">
        <v>154</v>
      </c>
      <c r="B16337" s="518">
        <v>778746</v>
      </c>
      <c r="C16337" s="518" t="s">
        <v>2660</v>
      </c>
      <c r="D16337" s="518" t="s">
        <v>4828</v>
      </c>
      <c r="E16337" s="859">
        <v>30</v>
      </c>
      <c r="F16337" s="859">
        <v>30</v>
      </c>
      <c r="G16337" s="518" t="s">
        <v>122</v>
      </c>
      <c r="H16337" s="518" t="s">
        <v>154</v>
      </c>
      <c r="I16337" s="518">
        <v>778746</v>
      </c>
    </row>
    <row r="16338" spans="1:9" x14ac:dyDescent="0.2">
      <c r="A16338" s="518" t="s">
        <v>307</v>
      </c>
      <c r="B16338" s="518">
        <v>778753</v>
      </c>
      <c r="C16338" s="518" t="s">
        <v>2660</v>
      </c>
      <c r="D16338" s="518" t="s">
        <v>1453</v>
      </c>
      <c r="E16338" s="859">
        <v>31</v>
      </c>
      <c r="F16338" s="859">
        <v>0</v>
      </c>
      <c r="G16338" s="518" t="s">
        <v>122</v>
      </c>
      <c r="H16338" s="518" t="s">
        <v>307</v>
      </c>
      <c r="I16338" s="518">
        <v>778753</v>
      </c>
    </row>
    <row r="16339" spans="1:9" x14ac:dyDescent="0.2">
      <c r="A16339" s="518" t="s">
        <v>307</v>
      </c>
      <c r="B16339" s="518">
        <v>778761</v>
      </c>
      <c r="C16339" s="518" t="s">
        <v>2660</v>
      </c>
      <c r="D16339" s="518" t="s">
        <v>1370</v>
      </c>
      <c r="E16339" s="859">
        <v>26</v>
      </c>
      <c r="F16339" s="859">
        <v>0</v>
      </c>
      <c r="G16339" s="518" t="s">
        <v>122</v>
      </c>
      <c r="H16339" s="518" t="s">
        <v>307</v>
      </c>
      <c r="I16339" s="518">
        <v>778761</v>
      </c>
    </row>
    <row r="16340" spans="1:9" x14ac:dyDescent="0.2">
      <c r="A16340" s="518" t="s">
        <v>249</v>
      </c>
      <c r="B16340" s="518">
        <v>778779</v>
      </c>
      <c r="C16340" s="518" t="s">
        <v>2660</v>
      </c>
      <c r="D16340" s="518" t="s">
        <v>1098</v>
      </c>
      <c r="E16340" s="859">
        <v>26</v>
      </c>
      <c r="F16340" s="859">
        <v>26</v>
      </c>
      <c r="G16340" s="518" t="s">
        <v>122</v>
      </c>
      <c r="H16340" s="518" t="s">
        <v>249</v>
      </c>
      <c r="I16340" s="518">
        <v>778779</v>
      </c>
    </row>
    <row r="16341" spans="1:9" x14ac:dyDescent="0.2">
      <c r="A16341" s="518" t="s">
        <v>379</v>
      </c>
      <c r="B16341" s="518">
        <v>778787</v>
      </c>
      <c r="C16341" s="518" t="s">
        <v>2660</v>
      </c>
      <c r="D16341" s="518" t="s">
        <v>1228</v>
      </c>
      <c r="E16341" s="859">
        <v>19</v>
      </c>
      <c r="F16341" s="859">
        <v>12</v>
      </c>
      <c r="G16341" s="518" t="s">
        <v>122</v>
      </c>
      <c r="H16341" s="518" t="s">
        <v>379</v>
      </c>
      <c r="I16341" s="518">
        <v>778787</v>
      </c>
    </row>
    <row r="16342" spans="1:9" x14ac:dyDescent="0.2">
      <c r="A16342" s="518" t="s">
        <v>231</v>
      </c>
      <c r="B16342" s="518">
        <v>778803</v>
      </c>
      <c r="C16342" s="518" t="s">
        <v>2660</v>
      </c>
      <c r="D16342" s="518" t="s">
        <v>7784</v>
      </c>
      <c r="E16342" s="859">
        <v>15</v>
      </c>
      <c r="F16342" s="859">
        <v>0</v>
      </c>
      <c r="G16342" s="518" t="s">
        <v>122</v>
      </c>
      <c r="H16342" s="518" t="s">
        <v>231</v>
      </c>
      <c r="I16342" s="518">
        <v>778803</v>
      </c>
    </row>
    <row r="16343" spans="1:9" x14ac:dyDescent="0.2">
      <c r="A16343" s="518" t="s">
        <v>231</v>
      </c>
      <c r="B16343" s="518">
        <v>778811</v>
      </c>
      <c r="C16343" s="518" t="s">
        <v>2660</v>
      </c>
      <c r="D16343" s="518" t="s">
        <v>8358</v>
      </c>
      <c r="E16343" s="859">
        <v>12</v>
      </c>
      <c r="F16343" s="859">
        <v>0</v>
      </c>
      <c r="G16343" s="518" t="s">
        <v>122</v>
      </c>
      <c r="H16343" s="518" t="s">
        <v>231</v>
      </c>
      <c r="I16343" s="518">
        <v>778811</v>
      </c>
    </row>
    <row r="16344" spans="1:9" x14ac:dyDescent="0.2">
      <c r="A16344" s="518" t="s">
        <v>386</v>
      </c>
      <c r="B16344" s="518">
        <v>778829</v>
      </c>
      <c r="C16344" s="518" t="s">
        <v>2660</v>
      </c>
      <c r="D16344" s="518" t="s">
        <v>614</v>
      </c>
      <c r="E16344" s="859">
        <v>33</v>
      </c>
      <c r="F16344" s="859">
        <v>33</v>
      </c>
      <c r="G16344" s="518" t="s">
        <v>122</v>
      </c>
      <c r="H16344" s="518" t="s">
        <v>386</v>
      </c>
      <c r="I16344" s="518">
        <v>778829</v>
      </c>
    </row>
    <row r="16345" spans="1:9" x14ac:dyDescent="0.2">
      <c r="A16345" s="518" t="s">
        <v>155</v>
      </c>
      <c r="B16345" s="518">
        <v>778845</v>
      </c>
      <c r="C16345" s="518" t="s">
        <v>2660</v>
      </c>
      <c r="D16345" s="518" t="s">
        <v>8713</v>
      </c>
      <c r="E16345" s="859">
        <v>34</v>
      </c>
      <c r="F16345" s="859">
        <v>0</v>
      </c>
      <c r="G16345" s="518" t="s">
        <v>122</v>
      </c>
      <c r="H16345" s="518" t="s">
        <v>155</v>
      </c>
      <c r="I16345" s="518">
        <v>778845</v>
      </c>
    </row>
    <row r="16346" spans="1:9" x14ac:dyDescent="0.2">
      <c r="A16346" s="518" t="s">
        <v>339</v>
      </c>
      <c r="B16346" s="518">
        <v>778878</v>
      </c>
      <c r="C16346" s="518" t="s">
        <v>2660</v>
      </c>
      <c r="D16346" s="518" t="s">
        <v>8097</v>
      </c>
      <c r="E16346" s="859">
        <v>30</v>
      </c>
      <c r="F16346" s="859">
        <v>24</v>
      </c>
      <c r="G16346" s="518" t="s">
        <v>122</v>
      </c>
      <c r="H16346" s="518" t="s">
        <v>339</v>
      </c>
      <c r="I16346" s="518">
        <v>778878</v>
      </c>
    </row>
    <row r="16347" spans="1:9" x14ac:dyDescent="0.2">
      <c r="A16347" s="518" t="s">
        <v>243</v>
      </c>
      <c r="B16347" s="518">
        <v>778936</v>
      </c>
      <c r="C16347" s="518" t="s">
        <v>2660</v>
      </c>
      <c r="D16347" s="518" t="s">
        <v>8339</v>
      </c>
      <c r="E16347" s="859">
        <v>35</v>
      </c>
      <c r="F16347" s="859">
        <v>29</v>
      </c>
      <c r="G16347" s="518" t="s">
        <v>122</v>
      </c>
      <c r="H16347" s="518" t="s">
        <v>243</v>
      </c>
      <c r="I16347" s="518">
        <v>778936</v>
      </c>
    </row>
    <row r="16348" spans="1:9" x14ac:dyDescent="0.2">
      <c r="A16348" s="518" t="s">
        <v>360</v>
      </c>
      <c r="B16348" s="518">
        <v>778944</v>
      </c>
      <c r="C16348" s="518" t="s">
        <v>2660</v>
      </c>
      <c r="D16348" s="518" t="s">
        <v>763</v>
      </c>
      <c r="E16348" s="859">
        <v>32</v>
      </c>
      <c r="F16348" s="859">
        <v>25</v>
      </c>
      <c r="G16348" s="518" t="s">
        <v>122</v>
      </c>
      <c r="H16348" s="518" t="s">
        <v>360</v>
      </c>
      <c r="I16348" s="518">
        <v>778944</v>
      </c>
    </row>
    <row r="16349" spans="1:9" x14ac:dyDescent="0.2">
      <c r="A16349" s="518" t="s">
        <v>149</v>
      </c>
      <c r="B16349" s="518">
        <v>778969</v>
      </c>
      <c r="C16349" s="518" t="s">
        <v>2660</v>
      </c>
      <c r="D16349" s="518" t="s">
        <v>2415</v>
      </c>
      <c r="E16349" s="859">
        <v>23</v>
      </c>
      <c r="F16349" s="859">
        <v>0</v>
      </c>
      <c r="G16349" s="518" t="s">
        <v>122</v>
      </c>
      <c r="H16349" s="518" t="s">
        <v>149</v>
      </c>
      <c r="I16349" s="518">
        <v>778969</v>
      </c>
    </row>
    <row r="16350" spans="1:9" x14ac:dyDescent="0.2">
      <c r="A16350" s="518" t="s">
        <v>149</v>
      </c>
      <c r="B16350" s="518">
        <v>778977</v>
      </c>
      <c r="C16350" s="518" t="s">
        <v>2660</v>
      </c>
      <c r="D16350" s="518" t="s">
        <v>739</v>
      </c>
      <c r="E16350" s="859">
        <v>32</v>
      </c>
      <c r="F16350" s="859">
        <v>0</v>
      </c>
      <c r="G16350" s="518" t="s">
        <v>122</v>
      </c>
      <c r="H16350" s="518" t="s">
        <v>149</v>
      </c>
      <c r="I16350" s="518">
        <v>778977</v>
      </c>
    </row>
    <row r="16351" spans="1:9" x14ac:dyDescent="0.2">
      <c r="A16351" s="518" t="s">
        <v>149</v>
      </c>
      <c r="B16351" s="518">
        <v>778985</v>
      </c>
      <c r="C16351" s="518" t="s">
        <v>2660</v>
      </c>
      <c r="D16351" s="518" t="s">
        <v>4364</v>
      </c>
      <c r="E16351" s="859">
        <v>25</v>
      </c>
      <c r="F16351" s="859">
        <v>0</v>
      </c>
      <c r="G16351" s="518" t="s">
        <v>122</v>
      </c>
      <c r="H16351" s="518" t="s">
        <v>149</v>
      </c>
      <c r="I16351" s="518">
        <v>778985</v>
      </c>
    </row>
    <row r="16352" spans="1:9" x14ac:dyDescent="0.2">
      <c r="A16352" s="518" t="s">
        <v>149</v>
      </c>
      <c r="B16352" s="518">
        <v>778993</v>
      </c>
      <c r="C16352" s="518" t="s">
        <v>2660</v>
      </c>
      <c r="D16352" s="518" t="s">
        <v>1086</v>
      </c>
      <c r="E16352" s="859">
        <v>31</v>
      </c>
      <c r="F16352" s="859">
        <v>0</v>
      </c>
      <c r="G16352" s="518" t="s">
        <v>122</v>
      </c>
      <c r="H16352" s="518" t="s">
        <v>149</v>
      </c>
      <c r="I16352" s="518">
        <v>778993</v>
      </c>
    </row>
    <row r="16353" spans="1:9" x14ac:dyDescent="0.2">
      <c r="A16353" s="518" t="s">
        <v>311</v>
      </c>
      <c r="B16353" s="518">
        <v>779017</v>
      </c>
      <c r="C16353" s="518" t="s">
        <v>2660</v>
      </c>
      <c r="D16353" s="518" t="s">
        <v>1189</v>
      </c>
      <c r="E16353" s="859">
        <v>20</v>
      </c>
      <c r="F16353" s="859">
        <v>16</v>
      </c>
      <c r="G16353" s="518" t="s">
        <v>122</v>
      </c>
      <c r="H16353" s="518" t="s">
        <v>311</v>
      </c>
      <c r="I16353" s="518">
        <v>779017</v>
      </c>
    </row>
    <row r="16354" spans="1:9" x14ac:dyDescent="0.2">
      <c r="A16354" s="518" t="s">
        <v>181</v>
      </c>
      <c r="B16354" s="518">
        <v>779025</v>
      </c>
      <c r="C16354" s="518" t="s">
        <v>2660</v>
      </c>
      <c r="D16354" s="518" t="s">
        <v>779</v>
      </c>
      <c r="E16354" s="859">
        <v>23</v>
      </c>
      <c r="F16354" s="859">
        <v>14</v>
      </c>
      <c r="G16354" s="518" t="s">
        <v>122</v>
      </c>
      <c r="H16354" s="518" t="s">
        <v>181</v>
      </c>
      <c r="I16354" s="518">
        <v>779025</v>
      </c>
    </row>
    <row r="16355" spans="1:9" x14ac:dyDescent="0.2">
      <c r="A16355" s="518" t="s">
        <v>181</v>
      </c>
      <c r="B16355" s="518">
        <v>779033</v>
      </c>
      <c r="C16355" s="518" t="s">
        <v>2660</v>
      </c>
      <c r="D16355" s="518" t="s">
        <v>2718</v>
      </c>
      <c r="E16355" s="859">
        <v>17</v>
      </c>
      <c r="F16355" s="859">
        <v>14</v>
      </c>
      <c r="G16355" s="518" t="s">
        <v>122</v>
      </c>
      <c r="H16355" s="518" t="s">
        <v>181</v>
      </c>
      <c r="I16355" s="518">
        <v>779033</v>
      </c>
    </row>
    <row r="16356" spans="1:9" x14ac:dyDescent="0.2">
      <c r="A16356" s="518" t="s">
        <v>339</v>
      </c>
      <c r="B16356" s="518">
        <v>779082</v>
      </c>
      <c r="C16356" s="518" t="s">
        <v>2660</v>
      </c>
      <c r="D16356" s="518" t="s">
        <v>8098</v>
      </c>
      <c r="E16356" s="859">
        <v>30</v>
      </c>
      <c r="F16356" s="859">
        <v>0</v>
      </c>
      <c r="G16356" s="518" t="s">
        <v>128</v>
      </c>
      <c r="H16356" s="518" t="s">
        <v>339</v>
      </c>
      <c r="I16356" s="518">
        <v>779082</v>
      </c>
    </row>
    <row r="16357" spans="1:9" x14ac:dyDescent="0.2">
      <c r="A16357" s="518" t="s">
        <v>303</v>
      </c>
      <c r="B16357" s="518">
        <v>779090</v>
      </c>
      <c r="C16357" s="518" t="s">
        <v>2660</v>
      </c>
      <c r="D16357" s="518" t="s">
        <v>538</v>
      </c>
      <c r="E16357" s="859">
        <v>33</v>
      </c>
      <c r="F16357" s="859">
        <v>29</v>
      </c>
      <c r="G16357" s="518" t="s">
        <v>122</v>
      </c>
      <c r="H16357" s="518" t="s">
        <v>303</v>
      </c>
      <c r="I16357" s="518">
        <v>779090</v>
      </c>
    </row>
    <row r="16358" spans="1:9" x14ac:dyDescent="0.2">
      <c r="A16358" s="518" t="s">
        <v>303</v>
      </c>
      <c r="B16358" s="518">
        <v>779108</v>
      </c>
      <c r="C16358" s="518" t="s">
        <v>2660</v>
      </c>
      <c r="D16358" s="518" t="s">
        <v>891</v>
      </c>
      <c r="E16358" s="859">
        <v>31</v>
      </c>
      <c r="F16358" s="859">
        <v>26</v>
      </c>
      <c r="G16358" s="518" t="s">
        <v>122</v>
      </c>
      <c r="H16358" s="518" t="s">
        <v>303</v>
      </c>
      <c r="I16358" s="518">
        <v>779108</v>
      </c>
    </row>
    <row r="16359" spans="1:9" x14ac:dyDescent="0.2">
      <c r="A16359" s="518" t="s">
        <v>296</v>
      </c>
      <c r="B16359" s="518">
        <v>779165</v>
      </c>
      <c r="C16359" s="518" t="s">
        <v>2660</v>
      </c>
      <c r="D16359" s="518" t="s">
        <v>8133</v>
      </c>
      <c r="E16359" s="859">
        <v>31</v>
      </c>
      <c r="F16359" s="859">
        <v>30</v>
      </c>
      <c r="G16359" s="518" t="s">
        <v>122</v>
      </c>
      <c r="H16359" s="518" t="s">
        <v>296</v>
      </c>
      <c r="I16359" s="518">
        <v>779165</v>
      </c>
    </row>
    <row r="16360" spans="1:9" x14ac:dyDescent="0.2">
      <c r="A16360" s="518" t="s">
        <v>231</v>
      </c>
      <c r="B16360" s="518">
        <v>779199</v>
      </c>
      <c r="C16360" s="518" t="s">
        <v>2660</v>
      </c>
      <c r="D16360" s="518" t="s">
        <v>8359</v>
      </c>
      <c r="E16360" s="859">
        <v>14</v>
      </c>
      <c r="F16360" s="859">
        <v>10</v>
      </c>
      <c r="G16360" s="518" t="s">
        <v>122</v>
      </c>
      <c r="H16360" s="518" t="s">
        <v>231</v>
      </c>
      <c r="I16360" s="518">
        <v>779199</v>
      </c>
    </row>
    <row r="16361" spans="1:9" x14ac:dyDescent="0.2">
      <c r="A16361" s="518" t="s">
        <v>237</v>
      </c>
      <c r="B16361" s="518">
        <v>779272</v>
      </c>
      <c r="C16361" s="518" t="s">
        <v>2660</v>
      </c>
      <c r="D16361" s="518" t="s">
        <v>8352</v>
      </c>
      <c r="E16361" s="859">
        <v>23</v>
      </c>
      <c r="F16361" s="859">
        <v>23</v>
      </c>
      <c r="G16361" s="518" t="s">
        <v>122</v>
      </c>
      <c r="H16361" s="518" t="s">
        <v>237</v>
      </c>
      <c r="I16361" s="518">
        <v>779272</v>
      </c>
    </row>
    <row r="16362" spans="1:9" x14ac:dyDescent="0.2">
      <c r="A16362" s="518" t="s">
        <v>347</v>
      </c>
      <c r="B16362" s="518">
        <v>779298</v>
      </c>
      <c r="C16362" s="518" t="s">
        <v>2660</v>
      </c>
      <c r="D16362" s="518" t="s">
        <v>727</v>
      </c>
      <c r="E16362" s="859">
        <v>25</v>
      </c>
      <c r="F16362" s="859">
        <v>11</v>
      </c>
      <c r="G16362" s="518" t="s">
        <v>122</v>
      </c>
      <c r="H16362" s="518" t="s">
        <v>347</v>
      </c>
      <c r="I16362" s="518">
        <v>779298</v>
      </c>
    </row>
    <row r="16363" spans="1:9" x14ac:dyDescent="0.2">
      <c r="A16363" s="518" t="s">
        <v>347</v>
      </c>
      <c r="B16363" s="518">
        <v>779306</v>
      </c>
      <c r="C16363" s="518" t="s">
        <v>2660</v>
      </c>
      <c r="D16363" s="518" t="s">
        <v>470</v>
      </c>
      <c r="E16363" s="859">
        <v>30</v>
      </c>
      <c r="F16363" s="859">
        <v>28</v>
      </c>
      <c r="G16363" s="518" t="s">
        <v>122</v>
      </c>
      <c r="H16363" s="518" t="s">
        <v>347</v>
      </c>
      <c r="I16363" s="518">
        <v>779306</v>
      </c>
    </row>
    <row r="16364" spans="1:9" x14ac:dyDescent="0.2">
      <c r="A16364" s="518" t="s">
        <v>371</v>
      </c>
      <c r="B16364" s="518">
        <v>779314</v>
      </c>
      <c r="C16364" s="518" t="s">
        <v>2660</v>
      </c>
      <c r="D16364" s="518" t="s">
        <v>8071</v>
      </c>
      <c r="E16364" s="859">
        <v>19</v>
      </c>
      <c r="F16364" s="859">
        <v>19</v>
      </c>
      <c r="G16364" s="518" t="s">
        <v>122</v>
      </c>
      <c r="H16364" s="518" t="s">
        <v>371</v>
      </c>
      <c r="I16364" s="518">
        <v>779314</v>
      </c>
    </row>
    <row r="16365" spans="1:9" x14ac:dyDescent="0.2">
      <c r="A16365" s="518" t="s">
        <v>371</v>
      </c>
      <c r="B16365" s="518">
        <v>779322</v>
      </c>
      <c r="C16365" s="518" t="s">
        <v>2660</v>
      </c>
      <c r="D16365" s="518" t="s">
        <v>8072</v>
      </c>
      <c r="E16365" s="859">
        <v>32</v>
      </c>
      <c r="F16365" s="859">
        <v>30</v>
      </c>
      <c r="G16365" s="518" t="s">
        <v>122</v>
      </c>
      <c r="H16365" s="518" t="s">
        <v>371</v>
      </c>
      <c r="I16365" s="518">
        <v>779322</v>
      </c>
    </row>
    <row r="16366" spans="1:9" x14ac:dyDescent="0.2">
      <c r="A16366" s="518" t="s">
        <v>169</v>
      </c>
      <c r="B16366" s="518">
        <v>779330</v>
      </c>
      <c r="C16366" s="518" t="s">
        <v>2660</v>
      </c>
      <c r="D16366" s="518" t="s">
        <v>561</v>
      </c>
      <c r="E16366" s="859">
        <v>32</v>
      </c>
      <c r="F16366" s="859">
        <v>32</v>
      </c>
      <c r="G16366" s="518" t="s">
        <v>122</v>
      </c>
      <c r="H16366" s="518" t="s">
        <v>169</v>
      </c>
      <c r="I16366" s="518">
        <v>779330</v>
      </c>
    </row>
    <row r="16367" spans="1:9" x14ac:dyDescent="0.2">
      <c r="A16367" s="518" t="s">
        <v>169</v>
      </c>
      <c r="B16367" s="518">
        <v>779348</v>
      </c>
      <c r="C16367" s="518" t="s">
        <v>2660</v>
      </c>
      <c r="D16367" s="518" t="s">
        <v>8116</v>
      </c>
      <c r="E16367" s="859">
        <v>34</v>
      </c>
      <c r="F16367" s="859">
        <v>34</v>
      </c>
      <c r="G16367" s="518" t="s">
        <v>122</v>
      </c>
      <c r="H16367" s="518" t="s">
        <v>169</v>
      </c>
      <c r="I16367" s="518">
        <v>779348</v>
      </c>
    </row>
    <row r="16368" spans="1:9" x14ac:dyDescent="0.2">
      <c r="A16368" s="518" t="s">
        <v>169</v>
      </c>
      <c r="B16368" s="518">
        <v>779355</v>
      </c>
      <c r="C16368" s="518" t="s">
        <v>2660</v>
      </c>
      <c r="D16368" s="518" t="s">
        <v>463</v>
      </c>
      <c r="E16368" s="859">
        <v>33</v>
      </c>
      <c r="F16368" s="859">
        <v>33</v>
      </c>
      <c r="G16368" s="518" t="s">
        <v>122</v>
      </c>
      <c r="H16368" s="518" t="s">
        <v>169</v>
      </c>
      <c r="I16368" s="518">
        <v>779355</v>
      </c>
    </row>
    <row r="16369" spans="1:9" x14ac:dyDescent="0.2">
      <c r="A16369" s="518" t="s">
        <v>169</v>
      </c>
      <c r="B16369" s="518">
        <v>779363</v>
      </c>
      <c r="C16369" s="518" t="s">
        <v>2660</v>
      </c>
      <c r="D16369" s="518" t="s">
        <v>780</v>
      </c>
      <c r="E16369" s="859">
        <v>35</v>
      </c>
      <c r="F16369" s="859">
        <v>35</v>
      </c>
      <c r="G16369" s="518" t="s">
        <v>122</v>
      </c>
      <c r="H16369" s="518" t="s">
        <v>169</v>
      </c>
      <c r="I16369" s="518">
        <v>779363</v>
      </c>
    </row>
    <row r="16370" spans="1:9" x14ac:dyDescent="0.2">
      <c r="A16370" s="518" t="s">
        <v>169</v>
      </c>
      <c r="B16370" s="518">
        <v>779371</v>
      </c>
      <c r="C16370" s="518" t="s">
        <v>2660</v>
      </c>
      <c r="D16370" s="518" t="s">
        <v>8447</v>
      </c>
      <c r="E16370" s="859">
        <v>31</v>
      </c>
      <c r="F16370" s="859">
        <v>31</v>
      </c>
      <c r="G16370" s="518" t="s">
        <v>122</v>
      </c>
      <c r="H16370" s="518" t="s">
        <v>169</v>
      </c>
      <c r="I16370" s="518">
        <v>779371</v>
      </c>
    </row>
    <row r="16371" spans="1:9" x14ac:dyDescent="0.2">
      <c r="A16371" s="518" t="s">
        <v>169</v>
      </c>
      <c r="B16371" s="518">
        <v>779389</v>
      </c>
      <c r="C16371" s="518" t="s">
        <v>2660</v>
      </c>
      <c r="D16371" s="518" t="s">
        <v>870</v>
      </c>
      <c r="E16371" s="859">
        <v>16</v>
      </c>
      <c r="F16371" s="859">
        <v>6</v>
      </c>
      <c r="G16371" s="518" t="s">
        <v>122</v>
      </c>
      <c r="H16371" s="518" t="s">
        <v>169</v>
      </c>
      <c r="I16371" s="518">
        <v>666974</v>
      </c>
    </row>
    <row r="16372" spans="1:9" x14ac:dyDescent="0.2">
      <c r="A16372" s="518" t="s">
        <v>169</v>
      </c>
      <c r="B16372" s="518">
        <v>779397</v>
      </c>
      <c r="C16372" s="518" t="s">
        <v>2660</v>
      </c>
      <c r="D16372" s="518" t="s">
        <v>8448</v>
      </c>
      <c r="E16372" s="859">
        <v>31</v>
      </c>
      <c r="F16372" s="859">
        <v>26</v>
      </c>
      <c r="G16372" s="518" t="s">
        <v>122</v>
      </c>
      <c r="H16372" s="518" t="s">
        <v>169</v>
      </c>
      <c r="I16372" s="518">
        <v>779397</v>
      </c>
    </row>
    <row r="16373" spans="1:9" x14ac:dyDescent="0.2">
      <c r="A16373" s="518" t="s">
        <v>169</v>
      </c>
      <c r="B16373" s="518">
        <v>779405</v>
      </c>
      <c r="C16373" s="518" t="s">
        <v>2660</v>
      </c>
      <c r="D16373" s="518" t="s">
        <v>1254</v>
      </c>
      <c r="E16373" s="859">
        <v>35</v>
      </c>
      <c r="F16373" s="859">
        <v>33</v>
      </c>
      <c r="G16373" s="518" t="s">
        <v>122</v>
      </c>
      <c r="H16373" s="518" t="s">
        <v>169</v>
      </c>
      <c r="I16373" s="518">
        <v>779405</v>
      </c>
    </row>
    <row r="16374" spans="1:9" x14ac:dyDescent="0.2">
      <c r="A16374" s="518" t="s">
        <v>318</v>
      </c>
      <c r="B16374" s="518">
        <v>779413</v>
      </c>
      <c r="C16374" s="518" t="s">
        <v>2660</v>
      </c>
      <c r="D16374" s="518" t="s">
        <v>1374</v>
      </c>
      <c r="E16374" s="859">
        <v>18</v>
      </c>
      <c r="F16374" s="859">
        <v>18</v>
      </c>
      <c r="G16374" s="518" t="s">
        <v>122</v>
      </c>
      <c r="H16374" s="518" t="s">
        <v>318</v>
      </c>
      <c r="I16374" s="518">
        <v>779413</v>
      </c>
    </row>
    <row r="16375" spans="1:9" x14ac:dyDescent="0.2">
      <c r="A16375" s="518" t="s">
        <v>376</v>
      </c>
      <c r="B16375" s="518">
        <v>779421</v>
      </c>
      <c r="C16375" s="518" t="s">
        <v>2660</v>
      </c>
      <c r="D16375" s="518" t="s">
        <v>8058</v>
      </c>
      <c r="E16375" s="859">
        <v>32</v>
      </c>
      <c r="F16375" s="859">
        <v>24</v>
      </c>
      <c r="G16375" s="518" t="s">
        <v>122</v>
      </c>
      <c r="H16375" s="518" t="s">
        <v>376</v>
      </c>
      <c r="I16375" s="518">
        <v>779421</v>
      </c>
    </row>
    <row r="16376" spans="1:9" x14ac:dyDescent="0.2">
      <c r="A16376" s="518" t="s">
        <v>376</v>
      </c>
      <c r="B16376" s="518">
        <v>779439</v>
      </c>
      <c r="C16376" s="518" t="s">
        <v>2660</v>
      </c>
      <c r="D16376" s="518" t="s">
        <v>5452</v>
      </c>
      <c r="E16376" s="859">
        <v>34</v>
      </c>
      <c r="F16376" s="859">
        <v>30</v>
      </c>
      <c r="G16376" s="518" t="s">
        <v>122</v>
      </c>
      <c r="H16376" s="518" t="s">
        <v>376</v>
      </c>
      <c r="I16376" s="518">
        <v>779439</v>
      </c>
    </row>
    <row r="16377" spans="1:9" x14ac:dyDescent="0.2">
      <c r="A16377" s="518" t="s">
        <v>376</v>
      </c>
      <c r="B16377" s="518">
        <v>779447</v>
      </c>
      <c r="C16377" s="518" t="s">
        <v>2660</v>
      </c>
      <c r="D16377" s="518" t="s">
        <v>4287</v>
      </c>
      <c r="E16377" s="859">
        <v>35</v>
      </c>
      <c r="F16377" s="859">
        <v>32</v>
      </c>
      <c r="G16377" s="518" t="s">
        <v>122</v>
      </c>
      <c r="H16377" s="518" t="s">
        <v>376</v>
      </c>
      <c r="I16377" s="518">
        <v>779447</v>
      </c>
    </row>
    <row r="16378" spans="1:9" x14ac:dyDescent="0.2">
      <c r="A16378" s="518" t="s">
        <v>376</v>
      </c>
      <c r="B16378" s="518">
        <v>779496</v>
      </c>
      <c r="C16378" s="518" t="s">
        <v>2660</v>
      </c>
      <c r="D16378" s="518" t="s">
        <v>8059</v>
      </c>
      <c r="E16378" s="859">
        <v>35</v>
      </c>
      <c r="F16378" s="859">
        <v>34</v>
      </c>
      <c r="G16378" s="518" t="s">
        <v>122</v>
      </c>
      <c r="H16378" s="518" t="s">
        <v>376</v>
      </c>
      <c r="I16378" s="518">
        <v>779496</v>
      </c>
    </row>
    <row r="16379" spans="1:9" x14ac:dyDescent="0.2">
      <c r="A16379" s="518" t="s">
        <v>396</v>
      </c>
      <c r="B16379" s="518">
        <v>779512</v>
      </c>
      <c r="C16379" s="518" t="s">
        <v>2660</v>
      </c>
      <c r="D16379" s="518" t="s">
        <v>9998</v>
      </c>
      <c r="E16379" s="859">
        <v>29</v>
      </c>
      <c r="F16379" s="859">
        <v>29</v>
      </c>
      <c r="G16379" s="518" t="s">
        <v>122</v>
      </c>
      <c r="H16379" s="518" t="s">
        <v>396</v>
      </c>
      <c r="I16379" s="518">
        <v>779512</v>
      </c>
    </row>
    <row r="16380" spans="1:9" x14ac:dyDescent="0.2">
      <c r="A16380" s="518" t="s">
        <v>396</v>
      </c>
      <c r="B16380" s="518">
        <v>779520</v>
      </c>
      <c r="C16380" s="518" t="s">
        <v>2660</v>
      </c>
      <c r="D16380" s="518" t="s">
        <v>8023</v>
      </c>
      <c r="E16380" s="859">
        <v>34</v>
      </c>
      <c r="F16380" s="859">
        <v>27</v>
      </c>
      <c r="G16380" s="518" t="s">
        <v>122</v>
      </c>
      <c r="H16380" s="518" t="s">
        <v>396</v>
      </c>
      <c r="I16380" s="518">
        <v>779520</v>
      </c>
    </row>
    <row r="16381" spans="1:9" x14ac:dyDescent="0.2">
      <c r="A16381" s="518" t="s">
        <v>396</v>
      </c>
      <c r="B16381" s="518">
        <v>779546</v>
      </c>
      <c r="C16381" s="518" t="s">
        <v>2660</v>
      </c>
      <c r="D16381" s="518" t="s">
        <v>8024</v>
      </c>
      <c r="E16381" s="859">
        <v>32</v>
      </c>
      <c r="F16381" s="859">
        <v>25</v>
      </c>
      <c r="G16381" s="518" t="s">
        <v>122</v>
      </c>
      <c r="H16381" s="518" t="s">
        <v>396</v>
      </c>
      <c r="I16381" s="518">
        <v>779546</v>
      </c>
    </row>
    <row r="16382" spans="1:9" x14ac:dyDescent="0.2">
      <c r="A16382" s="518" t="s">
        <v>371</v>
      </c>
      <c r="B16382" s="518">
        <v>779561</v>
      </c>
      <c r="C16382" s="518" t="s">
        <v>2660</v>
      </c>
      <c r="D16382" s="518" t="s">
        <v>9999</v>
      </c>
      <c r="E16382" s="859">
        <v>27</v>
      </c>
      <c r="F16382" s="859">
        <v>0</v>
      </c>
      <c r="G16382" s="518" t="s">
        <v>122</v>
      </c>
      <c r="H16382" s="518" t="s">
        <v>371</v>
      </c>
      <c r="I16382" s="518">
        <v>779561</v>
      </c>
    </row>
    <row r="16383" spans="1:9" x14ac:dyDescent="0.2">
      <c r="A16383" s="518" t="s">
        <v>371</v>
      </c>
      <c r="B16383" s="518">
        <v>779587</v>
      </c>
      <c r="C16383" s="518" t="s">
        <v>2660</v>
      </c>
      <c r="D16383" s="518" t="s">
        <v>10000</v>
      </c>
      <c r="E16383" s="859">
        <v>15</v>
      </c>
      <c r="F16383" s="859">
        <v>0</v>
      </c>
      <c r="G16383" s="518" t="s">
        <v>122</v>
      </c>
      <c r="H16383" s="518" t="s">
        <v>371</v>
      </c>
      <c r="I16383" s="518">
        <v>779587</v>
      </c>
    </row>
    <row r="16384" spans="1:9" x14ac:dyDescent="0.2">
      <c r="A16384" s="518" t="s">
        <v>371</v>
      </c>
      <c r="B16384" s="518">
        <v>779595</v>
      </c>
      <c r="C16384" s="518" t="s">
        <v>2660</v>
      </c>
      <c r="D16384" s="518" t="s">
        <v>10001</v>
      </c>
      <c r="E16384" s="859">
        <v>31</v>
      </c>
      <c r="F16384" s="859">
        <v>0</v>
      </c>
      <c r="G16384" s="518" t="s">
        <v>122</v>
      </c>
      <c r="H16384" s="518" t="s">
        <v>371</v>
      </c>
      <c r="I16384" s="518">
        <v>779595</v>
      </c>
    </row>
    <row r="16385" spans="1:9" x14ac:dyDescent="0.2">
      <c r="A16385" s="518" t="s">
        <v>371</v>
      </c>
      <c r="B16385" s="518">
        <v>779603</v>
      </c>
      <c r="C16385" s="518" t="s">
        <v>2660</v>
      </c>
      <c r="D16385" s="518" t="s">
        <v>10002</v>
      </c>
      <c r="E16385" s="859">
        <v>23</v>
      </c>
      <c r="F16385" s="859">
        <v>0</v>
      </c>
      <c r="G16385" s="518" t="s">
        <v>122</v>
      </c>
      <c r="H16385" s="518" t="s">
        <v>371</v>
      </c>
      <c r="I16385" s="518">
        <v>779603</v>
      </c>
    </row>
    <row r="16386" spans="1:9" x14ac:dyDescent="0.2">
      <c r="A16386" s="518" t="s">
        <v>314</v>
      </c>
      <c r="B16386" s="518">
        <v>779702</v>
      </c>
      <c r="C16386" s="518" t="s">
        <v>2660</v>
      </c>
      <c r="D16386" s="518" t="s">
        <v>7525</v>
      </c>
      <c r="E16386" s="859">
        <v>30</v>
      </c>
      <c r="F16386" s="859">
        <v>0</v>
      </c>
      <c r="G16386" s="518" t="s">
        <v>122</v>
      </c>
      <c r="H16386" s="518" t="s">
        <v>314</v>
      </c>
      <c r="I16386" s="518">
        <v>779702</v>
      </c>
    </row>
    <row r="16387" spans="1:9" x14ac:dyDescent="0.2">
      <c r="A16387" s="518" t="s">
        <v>256</v>
      </c>
      <c r="B16387" s="518">
        <v>779710</v>
      </c>
      <c r="C16387" s="518" t="s">
        <v>2660</v>
      </c>
      <c r="D16387" s="518" t="s">
        <v>707</v>
      </c>
      <c r="E16387" s="859">
        <v>15</v>
      </c>
      <c r="F16387" s="859">
        <v>15</v>
      </c>
      <c r="G16387" s="518" t="s">
        <v>128</v>
      </c>
      <c r="H16387" s="518" t="s">
        <v>256</v>
      </c>
      <c r="I16387" s="518">
        <v>779710</v>
      </c>
    </row>
    <row r="16388" spans="1:9" x14ac:dyDescent="0.2">
      <c r="A16388" s="518" t="s">
        <v>256</v>
      </c>
      <c r="B16388" s="518">
        <v>779728</v>
      </c>
      <c r="C16388" s="518" t="s">
        <v>2660</v>
      </c>
      <c r="D16388" s="518" t="s">
        <v>707</v>
      </c>
      <c r="E16388" s="859">
        <v>16</v>
      </c>
      <c r="F16388" s="859">
        <v>14</v>
      </c>
      <c r="G16388" s="518" t="s">
        <v>128</v>
      </c>
      <c r="H16388" s="518" t="s">
        <v>256</v>
      </c>
      <c r="I16388" s="518">
        <v>779728</v>
      </c>
    </row>
    <row r="16389" spans="1:9" x14ac:dyDescent="0.2">
      <c r="A16389" s="518" t="s">
        <v>168</v>
      </c>
      <c r="B16389" s="518">
        <v>779751</v>
      </c>
      <c r="C16389" s="518" t="s">
        <v>2660</v>
      </c>
      <c r="D16389" s="518" t="s">
        <v>796</v>
      </c>
      <c r="E16389" s="859">
        <v>12</v>
      </c>
      <c r="F16389" s="859">
        <v>0</v>
      </c>
      <c r="G16389" s="518" t="s">
        <v>122</v>
      </c>
      <c r="H16389" s="518" t="s">
        <v>168</v>
      </c>
      <c r="I16389" s="518">
        <v>651935</v>
      </c>
    </row>
    <row r="16390" spans="1:9" x14ac:dyDescent="0.2">
      <c r="A16390" s="518" t="s">
        <v>179</v>
      </c>
      <c r="B16390" s="518">
        <v>779801</v>
      </c>
      <c r="C16390" s="518" t="s">
        <v>2660</v>
      </c>
      <c r="D16390" s="518" t="s">
        <v>8425</v>
      </c>
      <c r="E16390" s="859">
        <v>29</v>
      </c>
      <c r="F16390" s="859">
        <v>29</v>
      </c>
      <c r="G16390" s="518" t="s">
        <v>122</v>
      </c>
      <c r="H16390" s="518" t="s">
        <v>179</v>
      </c>
      <c r="I16390" s="518">
        <v>779801</v>
      </c>
    </row>
    <row r="16391" spans="1:9" x14ac:dyDescent="0.2">
      <c r="A16391" s="518" t="s">
        <v>179</v>
      </c>
      <c r="B16391" s="518">
        <v>779819</v>
      </c>
      <c r="C16391" s="518" t="s">
        <v>2660</v>
      </c>
      <c r="D16391" s="518" t="s">
        <v>8426</v>
      </c>
      <c r="E16391" s="859">
        <v>24</v>
      </c>
      <c r="F16391" s="859">
        <v>24</v>
      </c>
      <c r="G16391" s="518" t="s">
        <v>122</v>
      </c>
      <c r="H16391" s="518" t="s">
        <v>179</v>
      </c>
      <c r="I16391" s="518">
        <v>779819</v>
      </c>
    </row>
    <row r="16392" spans="1:9" x14ac:dyDescent="0.2">
      <c r="A16392" s="518" t="s">
        <v>379</v>
      </c>
      <c r="B16392" s="518">
        <v>779850</v>
      </c>
      <c r="C16392" s="518" t="s">
        <v>2660</v>
      </c>
      <c r="D16392" s="518" t="s">
        <v>8049</v>
      </c>
      <c r="E16392" s="859">
        <v>23</v>
      </c>
      <c r="F16392" s="859">
        <v>11</v>
      </c>
      <c r="G16392" s="518" t="s">
        <v>122</v>
      </c>
      <c r="H16392" s="518" t="s">
        <v>379</v>
      </c>
      <c r="I16392" s="518">
        <v>778787</v>
      </c>
    </row>
    <row r="16393" spans="1:9" x14ac:dyDescent="0.2">
      <c r="A16393" s="518" t="s">
        <v>181</v>
      </c>
      <c r="B16393" s="518">
        <v>779884</v>
      </c>
      <c r="C16393" s="518" t="s">
        <v>2660</v>
      </c>
      <c r="D16393" s="518" t="s">
        <v>8389</v>
      </c>
      <c r="E16393" s="859">
        <v>34</v>
      </c>
      <c r="F16393" s="859">
        <v>25</v>
      </c>
      <c r="G16393" s="518" t="s">
        <v>128</v>
      </c>
      <c r="H16393" s="518" t="s">
        <v>181</v>
      </c>
      <c r="I16393" s="518">
        <v>779884</v>
      </c>
    </row>
    <row r="16394" spans="1:9" x14ac:dyDescent="0.2">
      <c r="A16394" s="518" t="s">
        <v>181</v>
      </c>
      <c r="B16394" s="518">
        <v>779900</v>
      </c>
      <c r="C16394" s="518" t="s">
        <v>2660</v>
      </c>
      <c r="D16394" s="518" t="s">
        <v>8390</v>
      </c>
      <c r="E16394" s="859">
        <v>36</v>
      </c>
      <c r="F16394" s="859">
        <v>23</v>
      </c>
      <c r="G16394" s="518" t="s">
        <v>128</v>
      </c>
      <c r="H16394" s="518" t="s">
        <v>181</v>
      </c>
      <c r="I16394" s="518">
        <v>779900</v>
      </c>
    </row>
    <row r="16395" spans="1:9" x14ac:dyDescent="0.2">
      <c r="A16395" s="518" t="s">
        <v>181</v>
      </c>
      <c r="B16395" s="518">
        <v>779959</v>
      </c>
      <c r="C16395" s="518" t="s">
        <v>2660</v>
      </c>
      <c r="D16395" s="518" t="s">
        <v>8391</v>
      </c>
      <c r="E16395" s="859">
        <v>36</v>
      </c>
      <c r="F16395" s="859">
        <v>16</v>
      </c>
      <c r="G16395" s="518" t="s">
        <v>128</v>
      </c>
      <c r="H16395" s="518" t="s">
        <v>181</v>
      </c>
      <c r="I16395" s="518">
        <v>779959</v>
      </c>
    </row>
    <row r="16396" spans="1:9" x14ac:dyDescent="0.2">
      <c r="A16396" s="518" t="s">
        <v>181</v>
      </c>
      <c r="B16396" s="518">
        <v>779967</v>
      </c>
      <c r="C16396" s="518" t="s">
        <v>2660</v>
      </c>
      <c r="D16396" s="518" t="s">
        <v>8392</v>
      </c>
      <c r="E16396" s="859">
        <v>34</v>
      </c>
      <c r="F16396" s="859">
        <v>31</v>
      </c>
      <c r="G16396" s="518" t="s">
        <v>128</v>
      </c>
      <c r="H16396" s="518" t="s">
        <v>181</v>
      </c>
      <c r="I16396" s="518">
        <v>779967</v>
      </c>
    </row>
    <row r="16397" spans="1:9" x14ac:dyDescent="0.2">
      <c r="A16397" s="518" t="s">
        <v>371</v>
      </c>
      <c r="B16397" s="518">
        <v>779975</v>
      </c>
      <c r="C16397" s="518" t="s">
        <v>2660</v>
      </c>
      <c r="D16397" s="518" t="s">
        <v>8073</v>
      </c>
      <c r="E16397" s="859">
        <v>18</v>
      </c>
      <c r="F16397" s="859">
        <v>16</v>
      </c>
      <c r="G16397" s="518" t="s">
        <v>122</v>
      </c>
      <c r="H16397" s="518" t="s">
        <v>371</v>
      </c>
      <c r="I16397" s="518">
        <v>779975</v>
      </c>
    </row>
    <row r="16398" spans="1:9" x14ac:dyDescent="0.2">
      <c r="A16398" s="518" t="s">
        <v>211</v>
      </c>
      <c r="B16398" s="518">
        <v>780015</v>
      </c>
      <c r="C16398" s="518" t="s">
        <v>2660</v>
      </c>
      <c r="D16398" s="518" t="s">
        <v>8363</v>
      </c>
      <c r="E16398" s="859">
        <v>34</v>
      </c>
      <c r="F16398" s="859">
        <v>34</v>
      </c>
      <c r="G16398" s="518" t="s">
        <v>128</v>
      </c>
      <c r="H16398" s="518" t="s">
        <v>211</v>
      </c>
      <c r="I16398" s="518">
        <v>780015</v>
      </c>
    </row>
    <row r="16399" spans="1:9" x14ac:dyDescent="0.2">
      <c r="A16399" s="518" t="s">
        <v>256</v>
      </c>
      <c r="B16399" s="518">
        <v>780023</v>
      </c>
      <c r="C16399" s="518" t="s">
        <v>2660</v>
      </c>
      <c r="D16399" s="518" t="s">
        <v>8307</v>
      </c>
      <c r="E16399" s="859">
        <v>36</v>
      </c>
      <c r="F16399" s="859">
        <v>0</v>
      </c>
      <c r="G16399" s="518" t="s">
        <v>128</v>
      </c>
      <c r="H16399" s="518" t="s">
        <v>256</v>
      </c>
      <c r="I16399" s="518">
        <v>780023</v>
      </c>
    </row>
    <row r="16400" spans="1:9" x14ac:dyDescent="0.2">
      <c r="A16400" s="518" t="s">
        <v>256</v>
      </c>
      <c r="B16400" s="518">
        <v>780031</v>
      </c>
      <c r="C16400" s="518" t="s">
        <v>2660</v>
      </c>
      <c r="D16400" s="518" t="s">
        <v>10003</v>
      </c>
      <c r="E16400" s="859">
        <v>25</v>
      </c>
      <c r="F16400" s="859">
        <v>0</v>
      </c>
      <c r="G16400" s="518" t="s">
        <v>128</v>
      </c>
      <c r="H16400" s="518" t="s">
        <v>256</v>
      </c>
      <c r="I16400" s="518">
        <v>780031</v>
      </c>
    </row>
    <row r="16401" spans="1:9" x14ac:dyDescent="0.2">
      <c r="A16401" s="518" t="s">
        <v>220</v>
      </c>
      <c r="B16401" s="518">
        <v>780049</v>
      </c>
      <c r="C16401" s="518" t="s">
        <v>2660</v>
      </c>
      <c r="D16401" s="518" t="s">
        <v>427</v>
      </c>
      <c r="E16401" s="859">
        <v>17</v>
      </c>
      <c r="F16401" s="859">
        <v>0</v>
      </c>
      <c r="G16401" s="518" t="s">
        <v>122</v>
      </c>
      <c r="H16401" s="518" t="s">
        <v>220</v>
      </c>
      <c r="I16401" s="518">
        <v>780049</v>
      </c>
    </row>
    <row r="16402" spans="1:9" x14ac:dyDescent="0.2">
      <c r="A16402" s="518" t="s">
        <v>220</v>
      </c>
      <c r="B16402" s="518">
        <v>780056</v>
      </c>
      <c r="C16402" s="518" t="s">
        <v>2660</v>
      </c>
      <c r="D16402" s="518" t="s">
        <v>1321</v>
      </c>
      <c r="E16402" s="859">
        <v>23</v>
      </c>
      <c r="F16402" s="859">
        <v>0</v>
      </c>
      <c r="G16402" s="518" t="s">
        <v>122</v>
      </c>
      <c r="H16402" s="518" t="s">
        <v>220</v>
      </c>
      <c r="I16402" s="518">
        <v>780056</v>
      </c>
    </row>
    <row r="16403" spans="1:9" x14ac:dyDescent="0.2">
      <c r="A16403" s="518" t="s">
        <v>181</v>
      </c>
      <c r="B16403" s="518">
        <v>780098</v>
      </c>
      <c r="C16403" s="518" t="s">
        <v>2660</v>
      </c>
      <c r="D16403" s="518" t="s">
        <v>8393</v>
      </c>
      <c r="E16403" s="859">
        <v>31</v>
      </c>
      <c r="F16403" s="859">
        <v>23</v>
      </c>
      <c r="G16403" s="518" t="s">
        <v>128</v>
      </c>
      <c r="H16403" s="518" t="s">
        <v>181</v>
      </c>
      <c r="I16403" s="518">
        <v>780098</v>
      </c>
    </row>
    <row r="16404" spans="1:9" x14ac:dyDescent="0.2">
      <c r="A16404" s="518" t="s">
        <v>268</v>
      </c>
      <c r="B16404" s="518">
        <v>780122</v>
      </c>
      <c r="C16404" s="518" t="s">
        <v>2660</v>
      </c>
      <c r="D16404" s="518" t="s">
        <v>2516</v>
      </c>
      <c r="E16404" s="859">
        <v>32</v>
      </c>
      <c r="F16404" s="859">
        <v>32</v>
      </c>
      <c r="G16404" s="518" t="s">
        <v>122</v>
      </c>
      <c r="H16404" s="518" t="s">
        <v>268</v>
      </c>
      <c r="I16404" s="518">
        <v>780122</v>
      </c>
    </row>
    <row r="16405" spans="1:9" x14ac:dyDescent="0.2">
      <c r="A16405" s="518" t="s">
        <v>268</v>
      </c>
      <c r="B16405" s="518">
        <v>780130</v>
      </c>
      <c r="C16405" s="518" t="s">
        <v>2660</v>
      </c>
      <c r="D16405" s="518" t="s">
        <v>8156</v>
      </c>
      <c r="E16405" s="859">
        <v>22</v>
      </c>
      <c r="F16405" s="859">
        <v>22</v>
      </c>
      <c r="G16405" s="518" t="s">
        <v>122</v>
      </c>
      <c r="H16405" s="518" t="s">
        <v>268</v>
      </c>
      <c r="I16405" s="518">
        <v>780130</v>
      </c>
    </row>
    <row r="16406" spans="1:9" x14ac:dyDescent="0.2">
      <c r="A16406" s="518" t="s">
        <v>296</v>
      </c>
      <c r="B16406" s="518">
        <v>780155</v>
      </c>
      <c r="C16406" s="518" t="s">
        <v>2660</v>
      </c>
      <c r="D16406" s="518" t="s">
        <v>7238</v>
      </c>
      <c r="E16406" s="859">
        <v>23</v>
      </c>
      <c r="F16406" s="859">
        <v>22</v>
      </c>
      <c r="G16406" s="518" t="s">
        <v>122</v>
      </c>
      <c r="H16406" s="518" t="s">
        <v>296</v>
      </c>
      <c r="I16406" s="518">
        <v>780155</v>
      </c>
    </row>
    <row r="16407" spans="1:9" x14ac:dyDescent="0.2">
      <c r="A16407" s="518" t="s">
        <v>296</v>
      </c>
      <c r="B16407" s="518">
        <v>780163</v>
      </c>
      <c r="C16407" s="518" t="s">
        <v>2660</v>
      </c>
      <c r="D16407" s="518" t="s">
        <v>7166</v>
      </c>
      <c r="E16407" s="859">
        <v>26</v>
      </c>
      <c r="F16407" s="859">
        <v>18</v>
      </c>
      <c r="G16407" s="518" t="s">
        <v>122</v>
      </c>
      <c r="H16407" s="518" t="s">
        <v>296</v>
      </c>
      <c r="I16407" s="518">
        <v>780163</v>
      </c>
    </row>
    <row r="16408" spans="1:9" x14ac:dyDescent="0.2">
      <c r="A16408" s="518" t="s">
        <v>239</v>
      </c>
      <c r="B16408" s="518">
        <v>780221</v>
      </c>
      <c r="C16408" s="518" t="s">
        <v>2660</v>
      </c>
      <c r="D16408" s="518" t="s">
        <v>3222</v>
      </c>
      <c r="E16408" s="859">
        <v>35</v>
      </c>
      <c r="F16408" s="859">
        <v>0</v>
      </c>
      <c r="G16408" s="518" t="s">
        <v>128</v>
      </c>
      <c r="H16408" s="518" t="s">
        <v>239</v>
      </c>
      <c r="I16408" s="518">
        <v>780221</v>
      </c>
    </row>
    <row r="16409" spans="1:9" x14ac:dyDescent="0.2">
      <c r="A16409" s="518" t="s">
        <v>343</v>
      </c>
      <c r="B16409" s="518">
        <v>780239</v>
      </c>
      <c r="C16409" s="518" t="s">
        <v>2660</v>
      </c>
      <c r="D16409" s="518" t="s">
        <v>7463</v>
      </c>
      <c r="E16409" s="859">
        <v>33</v>
      </c>
      <c r="F16409" s="859">
        <v>33</v>
      </c>
      <c r="G16409" s="518" t="s">
        <v>122</v>
      </c>
      <c r="H16409" s="518" t="s">
        <v>343</v>
      </c>
      <c r="I16409" s="518">
        <v>780239</v>
      </c>
    </row>
    <row r="16410" spans="1:9" x14ac:dyDescent="0.2">
      <c r="A16410" s="518" t="s">
        <v>357</v>
      </c>
      <c r="B16410" s="518">
        <v>780254</v>
      </c>
      <c r="C16410" s="518" t="s">
        <v>2660</v>
      </c>
      <c r="D16410" s="518" t="s">
        <v>10004</v>
      </c>
      <c r="E16410" s="859">
        <v>26</v>
      </c>
      <c r="F16410" s="859">
        <v>0</v>
      </c>
      <c r="G16410" s="518" t="s">
        <v>128</v>
      </c>
      <c r="H16410" s="518" t="s">
        <v>357</v>
      </c>
      <c r="I16410" s="518">
        <v>780254</v>
      </c>
    </row>
    <row r="16411" spans="1:9" x14ac:dyDescent="0.2">
      <c r="A16411" s="518" t="s">
        <v>215</v>
      </c>
      <c r="B16411" s="518">
        <v>780270</v>
      </c>
      <c r="C16411" s="518" t="s">
        <v>2660</v>
      </c>
      <c r="D16411" s="518" t="s">
        <v>888</v>
      </c>
      <c r="E16411" s="859">
        <v>7</v>
      </c>
      <c r="F16411" s="859">
        <v>7</v>
      </c>
      <c r="G16411" s="518" t="s">
        <v>122</v>
      </c>
      <c r="H16411" s="518" t="s">
        <v>215</v>
      </c>
      <c r="I16411" s="518">
        <v>780270</v>
      </c>
    </row>
    <row r="16412" spans="1:9" x14ac:dyDescent="0.2">
      <c r="A16412" s="518" t="s">
        <v>321</v>
      </c>
      <c r="B16412" s="518">
        <v>780304</v>
      </c>
      <c r="C16412" s="518" t="s">
        <v>2660</v>
      </c>
      <c r="D16412" s="518" t="s">
        <v>8120</v>
      </c>
      <c r="E16412" s="859">
        <v>32</v>
      </c>
      <c r="F16412" s="859">
        <v>0</v>
      </c>
      <c r="G16412" s="518" t="s">
        <v>128</v>
      </c>
      <c r="H16412" s="518" t="s">
        <v>321</v>
      </c>
      <c r="I16412" s="518">
        <v>780304</v>
      </c>
    </row>
    <row r="16413" spans="1:9" x14ac:dyDescent="0.2">
      <c r="A16413" s="518" t="s">
        <v>341</v>
      </c>
      <c r="B16413" s="518">
        <v>780312</v>
      </c>
      <c r="C16413" s="518" t="s">
        <v>2660</v>
      </c>
      <c r="D16413" s="518" t="s">
        <v>1128</v>
      </c>
      <c r="E16413" s="859">
        <v>33</v>
      </c>
      <c r="F16413" s="859">
        <v>33</v>
      </c>
      <c r="G16413" s="518" t="s">
        <v>128</v>
      </c>
      <c r="H16413" s="518" t="s">
        <v>341</v>
      </c>
      <c r="I16413" s="518">
        <v>780312</v>
      </c>
    </row>
    <row r="16414" spans="1:9" x14ac:dyDescent="0.2">
      <c r="A16414" s="518" t="s">
        <v>235</v>
      </c>
      <c r="B16414" s="518">
        <v>780320</v>
      </c>
      <c r="C16414" s="518" t="s">
        <v>2660</v>
      </c>
      <c r="D16414" s="518" t="s">
        <v>2151</v>
      </c>
      <c r="E16414" s="859">
        <v>35</v>
      </c>
      <c r="F16414" s="859">
        <v>34</v>
      </c>
      <c r="G16414" s="518" t="s">
        <v>122</v>
      </c>
      <c r="H16414" s="518" t="s">
        <v>235</v>
      </c>
      <c r="I16414" s="518">
        <v>780320</v>
      </c>
    </row>
    <row r="16415" spans="1:9" x14ac:dyDescent="0.2">
      <c r="A16415" s="518" t="s">
        <v>235</v>
      </c>
      <c r="B16415" s="518">
        <v>780338</v>
      </c>
      <c r="C16415" s="518" t="s">
        <v>2660</v>
      </c>
      <c r="D16415" s="518" t="s">
        <v>3521</v>
      </c>
      <c r="E16415" s="859">
        <v>35</v>
      </c>
      <c r="F16415" s="859">
        <v>35</v>
      </c>
      <c r="G16415" s="518" t="s">
        <v>122</v>
      </c>
      <c r="H16415" s="518" t="s">
        <v>235</v>
      </c>
      <c r="I16415" s="518">
        <v>780338</v>
      </c>
    </row>
    <row r="16416" spans="1:9" x14ac:dyDescent="0.2">
      <c r="A16416" s="518" t="s">
        <v>372</v>
      </c>
      <c r="B16416" s="518">
        <v>780346</v>
      </c>
      <c r="C16416" s="518" t="s">
        <v>2660</v>
      </c>
      <c r="D16416" s="518" t="s">
        <v>10005</v>
      </c>
      <c r="E16416" s="859">
        <v>33</v>
      </c>
      <c r="F16416" s="859">
        <v>0</v>
      </c>
      <c r="G16416" s="518" t="s">
        <v>122</v>
      </c>
      <c r="H16416" s="518" t="s">
        <v>372</v>
      </c>
      <c r="I16416" s="518">
        <v>780346</v>
      </c>
    </row>
    <row r="16417" spans="1:9" x14ac:dyDescent="0.2">
      <c r="A16417" s="518" t="s">
        <v>179</v>
      </c>
      <c r="B16417" s="518">
        <v>780361</v>
      </c>
      <c r="C16417" s="518" t="s">
        <v>2660</v>
      </c>
      <c r="D16417" s="518" t="s">
        <v>2295</v>
      </c>
      <c r="E16417" s="859">
        <v>23</v>
      </c>
      <c r="F16417" s="859">
        <v>23</v>
      </c>
      <c r="G16417" s="518" t="s">
        <v>128</v>
      </c>
      <c r="H16417" s="518" t="s">
        <v>179</v>
      </c>
      <c r="I16417" s="518">
        <v>780361</v>
      </c>
    </row>
    <row r="16418" spans="1:9" x14ac:dyDescent="0.2">
      <c r="A16418" s="518" t="s">
        <v>256</v>
      </c>
      <c r="B16418" s="518">
        <v>780478</v>
      </c>
      <c r="C16418" s="518" t="s">
        <v>2660</v>
      </c>
      <c r="D16418" s="518" t="s">
        <v>8308</v>
      </c>
      <c r="E16418" s="859">
        <v>21</v>
      </c>
      <c r="F16418" s="859">
        <v>20</v>
      </c>
      <c r="G16418" s="518" t="s">
        <v>128</v>
      </c>
      <c r="H16418" s="518" t="s">
        <v>256</v>
      </c>
      <c r="I16418" s="518">
        <v>780478</v>
      </c>
    </row>
    <row r="16419" spans="1:9" x14ac:dyDescent="0.2">
      <c r="A16419" s="518" t="s">
        <v>261</v>
      </c>
      <c r="B16419" s="518">
        <v>780494</v>
      </c>
      <c r="C16419" s="518" t="s">
        <v>2660</v>
      </c>
      <c r="D16419" s="518" t="s">
        <v>10006</v>
      </c>
      <c r="E16419" s="859">
        <v>19</v>
      </c>
      <c r="F16419" s="859">
        <v>19</v>
      </c>
      <c r="G16419" s="518" t="s">
        <v>122</v>
      </c>
      <c r="H16419" s="518" t="s">
        <v>261</v>
      </c>
      <c r="I16419" s="518">
        <v>780494</v>
      </c>
    </row>
    <row r="16420" spans="1:9" x14ac:dyDescent="0.2">
      <c r="A16420" s="518" t="s">
        <v>261</v>
      </c>
      <c r="B16420" s="518">
        <v>780528</v>
      </c>
      <c r="C16420" s="518" t="s">
        <v>2660</v>
      </c>
      <c r="D16420" s="518" t="s">
        <v>8164</v>
      </c>
      <c r="E16420" s="859">
        <v>32</v>
      </c>
      <c r="F16420" s="859">
        <v>32</v>
      </c>
      <c r="G16420" s="518" t="s">
        <v>122</v>
      </c>
      <c r="H16420" s="518" t="s">
        <v>261</v>
      </c>
      <c r="I16420" s="518">
        <v>780528</v>
      </c>
    </row>
    <row r="16421" spans="1:9" x14ac:dyDescent="0.2">
      <c r="A16421" s="518" t="s">
        <v>261</v>
      </c>
      <c r="B16421" s="518">
        <v>780536</v>
      </c>
      <c r="C16421" s="518" t="s">
        <v>2660</v>
      </c>
      <c r="D16421" s="518" t="s">
        <v>10007</v>
      </c>
      <c r="E16421" s="859">
        <v>26</v>
      </c>
      <c r="F16421" s="859">
        <v>26</v>
      </c>
      <c r="G16421" s="518" t="s">
        <v>122</v>
      </c>
      <c r="H16421" s="518" t="s">
        <v>261</v>
      </c>
      <c r="I16421" s="518">
        <v>780536</v>
      </c>
    </row>
    <row r="16422" spans="1:9" x14ac:dyDescent="0.2">
      <c r="A16422" s="518" t="s">
        <v>383</v>
      </c>
      <c r="B16422" s="518">
        <v>780569</v>
      </c>
      <c r="C16422" s="518" t="s">
        <v>2660</v>
      </c>
      <c r="D16422" s="518" t="s">
        <v>499</v>
      </c>
      <c r="E16422" s="859">
        <v>32</v>
      </c>
      <c r="F16422" s="859">
        <v>0</v>
      </c>
      <c r="G16422" s="518" t="s">
        <v>128</v>
      </c>
      <c r="H16422" s="518" t="s">
        <v>383</v>
      </c>
      <c r="I16422" s="518">
        <v>780569</v>
      </c>
    </row>
    <row r="16423" spans="1:9" x14ac:dyDescent="0.2">
      <c r="A16423" s="518" t="s">
        <v>256</v>
      </c>
      <c r="B16423" s="518">
        <v>780577</v>
      </c>
      <c r="C16423" s="518" t="s">
        <v>2660</v>
      </c>
      <c r="D16423" s="518" t="s">
        <v>1342</v>
      </c>
      <c r="E16423" s="859">
        <v>24</v>
      </c>
      <c r="F16423" s="859">
        <v>13</v>
      </c>
      <c r="G16423" s="518" t="s">
        <v>128</v>
      </c>
      <c r="H16423" s="518" t="s">
        <v>256</v>
      </c>
      <c r="I16423" s="518">
        <v>780577</v>
      </c>
    </row>
    <row r="16424" spans="1:9" x14ac:dyDescent="0.2">
      <c r="A16424" s="518" t="s">
        <v>256</v>
      </c>
      <c r="B16424" s="518">
        <v>780585</v>
      </c>
      <c r="C16424" s="518" t="s">
        <v>2660</v>
      </c>
      <c r="D16424" s="518" t="s">
        <v>1342</v>
      </c>
      <c r="E16424" s="859">
        <v>35</v>
      </c>
      <c r="F16424" s="859">
        <v>3</v>
      </c>
      <c r="G16424" s="518" t="s">
        <v>128</v>
      </c>
      <c r="H16424" s="518" t="s">
        <v>256</v>
      </c>
      <c r="I16424" s="518">
        <v>780585</v>
      </c>
    </row>
    <row r="16425" spans="1:9" x14ac:dyDescent="0.2">
      <c r="A16425" s="518" t="s">
        <v>179</v>
      </c>
      <c r="B16425" s="518">
        <v>780627</v>
      </c>
      <c r="C16425" s="518" t="s">
        <v>2660</v>
      </c>
      <c r="D16425" s="518" t="s">
        <v>1379</v>
      </c>
      <c r="E16425" s="859">
        <v>36</v>
      </c>
      <c r="F16425" s="859">
        <v>0</v>
      </c>
      <c r="G16425" s="518" t="s">
        <v>128</v>
      </c>
      <c r="H16425" s="518" t="s">
        <v>179</v>
      </c>
      <c r="I16425" s="518">
        <v>780627</v>
      </c>
    </row>
    <row r="16426" spans="1:9" x14ac:dyDescent="0.2">
      <c r="A16426" s="518" t="s">
        <v>180</v>
      </c>
      <c r="B16426" s="518">
        <v>780635</v>
      </c>
      <c r="C16426" s="518" t="s">
        <v>2660</v>
      </c>
      <c r="D16426" s="518" t="s">
        <v>3118</v>
      </c>
      <c r="E16426" s="859">
        <v>20</v>
      </c>
      <c r="F16426" s="859">
        <v>0</v>
      </c>
      <c r="G16426" s="518" t="s">
        <v>128</v>
      </c>
      <c r="H16426" s="518" t="s">
        <v>180</v>
      </c>
      <c r="I16426" s="518">
        <v>780635</v>
      </c>
    </row>
    <row r="16427" spans="1:9" x14ac:dyDescent="0.2">
      <c r="A16427" s="518" t="s">
        <v>180</v>
      </c>
      <c r="B16427" s="518">
        <v>780643</v>
      </c>
      <c r="C16427" s="518" t="s">
        <v>2660</v>
      </c>
      <c r="D16427" s="518" t="s">
        <v>3118</v>
      </c>
      <c r="E16427" s="859">
        <v>14</v>
      </c>
      <c r="F16427" s="859">
        <v>0</v>
      </c>
      <c r="G16427" s="518" t="s">
        <v>128</v>
      </c>
      <c r="H16427" s="518" t="s">
        <v>180</v>
      </c>
      <c r="I16427" s="518">
        <v>780643</v>
      </c>
    </row>
    <row r="16428" spans="1:9" x14ac:dyDescent="0.2">
      <c r="A16428" s="518" t="s">
        <v>292</v>
      </c>
      <c r="B16428" s="518">
        <v>780650</v>
      </c>
      <c r="C16428" s="518" t="s">
        <v>2660</v>
      </c>
      <c r="D16428" s="518" t="s">
        <v>2033</v>
      </c>
      <c r="E16428" s="859">
        <v>26</v>
      </c>
      <c r="F16428" s="859">
        <v>0</v>
      </c>
      <c r="G16428" s="518" t="s">
        <v>128</v>
      </c>
      <c r="H16428" s="518" t="s">
        <v>292</v>
      </c>
      <c r="I16428" s="518">
        <v>780650</v>
      </c>
    </row>
    <row r="16429" spans="1:9" x14ac:dyDescent="0.2">
      <c r="A16429" s="518" t="s">
        <v>181</v>
      </c>
      <c r="B16429" s="518">
        <v>780676</v>
      </c>
      <c r="C16429" s="518" t="s">
        <v>2660</v>
      </c>
      <c r="D16429" s="518" t="s">
        <v>8394</v>
      </c>
      <c r="E16429" s="859">
        <v>35</v>
      </c>
      <c r="F16429" s="859">
        <v>0</v>
      </c>
      <c r="G16429" s="518" t="s">
        <v>128</v>
      </c>
      <c r="H16429" s="518" t="s">
        <v>181</v>
      </c>
      <c r="I16429" s="518">
        <v>780676</v>
      </c>
    </row>
    <row r="16430" spans="1:9" x14ac:dyDescent="0.2">
      <c r="A16430" s="518" t="s">
        <v>181</v>
      </c>
      <c r="B16430" s="518">
        <v>780684</v>
      </c>
      <c r="C16430" s="518" t="s">
        <v>2660</v>
      </c>
      <c r="D16430" s="518" t="s">
        <v>8395</v>
      </c>
      <c r="E16430" s="859">
        <v>26</v>
      </c>
      <c r="F16430" s="859">
        <v>0</v>
      </c>
      <c r="G16430" s="518" t="s">
        <v>128</v>
      </c>
      <c r="H16430" s="518" t="s">
        <v>181</v>
      </c>
      <c r="I16430" s="518">
        <v>780684</v>
      </c>
    </row>
    <row r="16431" spans="1:9" x14ac:dyDescent="0.2">
      <c r="A16431" s="518" t="s">
        <v>239</v>
      </c>
      <c r="B16431" s="518">
        <v>780692</v>
      </c>
      <c r="C16431" s="518" t="s">
        <v>2660</v>
      </c>
      <c r="D16431" s="518" t="s">
        <v>8346</v>
      </c>
      <c r="E16431" s="859">
        <v>34</v>
      </c>
      <c r="F16431" s="859">
        <v>15</v>
      </c>
      <c r="G16431" s="518" t="s">
        <v>122</v>
      </c>
      <c r="H16431" s="518" t="s">
        <v>239</v>
      </c>
      <c r="I16431" s="518">
        <v>780700</v>
      </c>
    </row>
    <row r="16432" spans="1:9" x14ac:dyDescent="0.2">
      <c r="A16432" s="518" t="s">
        <v>239</v>
      </c>
      <c r="B16432" s="518">
        <v>780700</v>
      </c>
      <c r="C16432" s="518" t="s">
        <v>2660</v>
      </c>
      <c r="D16432" s="518" t="s">
        <v>8347</v>
      </c>
      <c r="E16432" s="859">
        <v>25</v>
      </c>
      <c r="F16432" s="859">
        <v>20</v>
      </c>
      <c r="G16432" s="518" t="s">
        <v>122</v>
      </c>
      <c r="H16432" s="518" t="s">
        <v>239</v>
      </c>
      <c r="I16432" s="518">
        <v>780700</v>
      </c>
    </row>
    <row r="16433" spans="1:9" x14ac:dyDescent="0.2">
      <c r="A16433" s="518" t="s">
        <v>179</v>
      </c>
      <c r="B16433" s="518">
        <v>780718</v>
      </c>
      <c r="C16433" s="518" t="s">
        <v>2660</v>
      </c>
      <c r="D16433" s="518" t="s">
        <v>8427</v>
      </c>
      <c r="E16433" s="859">
        <v>31</v>
      </c>
      <c r="F16433" s="859">
        <v>0</v>
      </c>
      <c r="G16433" s="518" t="s">
        <v>128</v>
      </c>
      <c r="H16433" s="518" t="s">
        <v>179</v>
      </c>
      <c r="I16433" s="518">
        <v>780718</v>
      </c>
    </row>
    <row r="16434" spans="1:9" x14ac:dyDescent="0.2">
      <c r="A16434" s="518" t="s">
        <v>362</v>
      </c>
      <c r="B16434" s="518">
        <v>780734</v>
      </c>
      <c r="C16434" s="518" t="s">
        <v>2660</v>
      </c>
      <c r="D16434" s="518" t="s">
        <v>1342</v>
      </c>
      <c r="E16434" s="859">
        <v>28</v>
      </c>
      <c r="F16434" s="859">
        <v>21</v>
      </c>
      <c r="G16434" s="518" t="s">
        <v>128</v>
      </c>
      <c r="H16434" s="518" t="s">
        <v>362</v>
      </c>
      <c r="I16434" s="518">
        <v>780734</v>
      </c>
    </row>
    <row r="16435" spans="1:9" x14ac:dyDescent="0.2">
      <c r="A16435" s="518" t="s">
        <v>339</v>
      </c>
      <c r="B16435" s="518">
        <v>780759</v>
      </c>
      <c r="C16435" s="518" t="s">
        <v>2660</v>
      </c>
      <c r="D16435" s="518" t="s">
        <v>8099</v>
      </c>
      <c r="E16435" s="859">
        <v>32</v>
      </c>
      <c r="F16435" s="859">
        <v>0</v>
      </c>
      <c r="G16435" s="518" t="s">
        <v>128</v>
      </c>
      <c r="H16435" s="518" t="s">
        <v>339</v>
      </c>
      <c r="I16435" s="518">
        <v>780759</v>
      </c>
    </row>
    <row r="16436" spans="1:9" x14ac:dyDescent="0.2">
      <c r="A16436" s="518" t="s">
        <v>339</v>
      </c>
      <c r="B16436" s="518">
        <v>780767</v>
      </c>
      <c r="C16436" s="518" t="s">
        <v>2660</v>
      </c>
      <c r="D16436" s="518" t="s">
        <v>8100</v>
      </c>
      <c r="E16436" s="859">
        <v>35</v>
      </c>
      <c r="F16436" s="859">
        <v>0</v>
      </c>
      <c r="G16436" s="518" t="s">
        <v>128</v>
      </c>
      <c r="H16436" s="518" t="s">
        <v>339</v>
      </c>
      <c r="I16436" s="518">
        <v>780767</v>
      </c>
    </row>
    <row r="16437" spans="1:9" x14ac:dyDescent="0.2">
      <c r="A16437" s="518" t="s">
        <v>240</v>
      </c>
      <c r="B16437" s="518">
        <v>780775</v>
      </c>
      <c r="C16437" s="518" t="s">
        <v>2660</v>
      </c>
      <c r="D16437" s="518" t="s">
        <v>8341</v>
      </c>
      <c r="E16437" s="859">
        <v>33</v>
      </c>
      <c r="F16437" s="859">
        <v>0</v>
      </c>
      <c r="G16437" s="518" t="s">
        <v>128</v>
      </c>
      <c r="H16437" s="518" t="s">
        <v>240</v>
      </c>
      <c r="I16437" s="518">
        <v>780775</v>
      </c>
    </row>
    <row r="16438" spans="1:9" x14ac:dyDescent="0.2">
      <c r="A16438" s="518" t="s">
        <v>180</v>
      </c>
      <c r="B16438" s="518">
        <v>780825</v>
      </c>
      <c r="C16438" s="518" t="s">
        <v>2660</v>
      </c>
      <c r="D16438" s="518" t="s">
        <v>1342</v>
      </c>
      <c r="E16438" s="859">
        <v>27</v>
      </c>
      <c r="F16438" s="859">
        <v>0</v>
      </c>
      <c r="G16438" s="518" t="s">
        <v>128</v>
      </c>
      <c r="H16438" s="518" t="s">
        <v>180</v>
      </c>
      <c r="I16438" s="518">
        <v>780825</v>
      </c>
    </row>
    <row r="16439" spans="1:9" x14ac:dyDescent="0.2">
      <c r="A16439" s="518" t="s">
        <v>375</v>
      </c>
      <c r="B16439" s="518">
        <v>780833</v>
      </c>
      <c r="C16439" s="518" t="s">
        <v>2660</v>
      </c>
      <c r="D16439" s="518" t="s">
        <v>8060</v>
      </c>
      <c r="E16439" s="859">
        <v>32</v>
      </c>
      <c r="F16439" s="859">
        <v>0</v>
      </c>
      <c r="G16439" s="518" t="s">
        <v>128</v>
      </c>
      <c r="H16439" s="518" t="s">
        <v>375</v>
      </c>
      <c r="I16439" s="518">
        <v>780833</v>
      </c>
    </row>
    <row r="16440" spans="1:9" x14ac:dyDescent="0.2">
      <c r="A16440" s="518" t="s">
        <v>256</v>
      </c>
      <c r="B16440" s="518">
        <v>780841</v>
      </c>
      <c r="C16440" s="518" t="s">
        <v>2660</v>
      </c>
      <c r="D16440" s="518" t="s">
        <v>8309</v>
      </c>
      <c r="E16440" s="859">
        <v>16</v>
      </c>
      <c r="F16440" s="859">
        <v>5</v>
      </c>
      <c r="G16440" s="518" t="s">
        <v>128</v>
      </c>
      <c r="H16440" s="518" t="s">
        <v>256</v>
      </c>
      <c r="I16440" s="518">
        <v>780841</v>
      </c>
    </row>
    <row r="16441" spans="1:9" x14ac:dyDescent="0.2">
      <c r="A16441" s="518" t="s">
        <v>256</v>
      </c>
      <c r="B16441" s="518">
        <v>780866</v>
      </c>
      <c r="C16441" s="518" t="s">
        <v>2660</v>
      </c>
      <c r="D16441" s="518" t="s">
        <v>8310</v>
      </c>
      <c r="E16441" s="859">
        <v>20</v>
      </c>
      <c r="F16441" s="859">
        <v>4</v>
      </c>
      <c r="G16441" s="518" t="s">
        <v>128</v>
      </c>
      <c r="H16441" s="518" t="s">
        <v>256</v>
      </c>
      <c r="I16441" s="518">
        <v>780866</v>
      </c>
    </row>
    <row r="16442" spans="1:9" x14ac:dyDescent="0.2">
      <c r="A16442" s="518" t="s">
        <v>179</v>
      </c>
      <c r="B16442" s="518">
        <v>780882</v>
      </c>
      <c r="C16442" s="518" t="s">
        <v>2660</v>
      </c>
      <c r="D16442" s="518" t="s">
        <v>8428</v>
      </c>
      <c r="E16442" s="859">
        <v>21</v>
      </c>
      <c r="F16442" s="859">
        <v>0</v>
      </c>
      <c r="G16442" s="518" t="s">
        <v>128</v>
      </c>
      <c r="H16442" s="518" t="s">
        <v>179</v>
      </c>
      <c r="I16442" s="518">
        <v>780882</v>
      </c>
    </row>
    <row r="16443" spans="1:9" x14ac:dyDescent="0.2">
      <c r="A16443" s="518" t="s">
        <v>179</v>
      </c>
      <c r="B16443" s="518">
        <v>780890</v>
      </c>
      <c r="C16443" s="518" t="s">
        <v>2660</v>
      </c>
      <c r="D16443" s="518" t="s">
        <v>8429</v>
      </c>
      <c r="E16443" s="859">
        <v>31</v>
      </c>
      <c r="F16443" s="859">
        <v>0</v>
      </c>
      <c r="G16443" s="518" t="s">
        <v>128</v>
      </c>
      <c r="H16443" s="518" t="s">
        <v>179</v>
      </c>
      <c r="I16443" s="518">
        <v>780890</v>
      </c>
    </row>
    <row r="16444" spans="1:9" x14ac:dyDescent="0.2">
      <c r="A16444" s="518" t="s">
        <v>179</v>
      </c>
      <c r="B16444" s="518">
        <v>780908</v>
      </c>
      <c r="C16444" s="518" t="s">
        <v>2660</v>
      </c>
      <c r="D16444" s="518" t="s">
        <v>2033</v>
      </c>
      <c r="E16444" s="859">
        <v>35</v>
      </c>
      <c r="F16444" s="859">
        <v>0</v>
      </c>
      <c r="G16444" s="518" t="s">
        <v>128</v>
      </c>
      <c r="H16444" s="518" t="s">
        <v>179</v>
      </c>
      <c r="I16444" s="518">
        <v>780908</v>
      </c>
    </row>
    <row r="16445" spans="1:9" x14ac:dyDescent="0.2">
      <c r="A16445" s="518" t="s">
        <v>179</v>
      </c>
      <c r="B16445" s="518">
        <v>780940</v>
      </c>
      <c r="C16445" s="518" t="s">
        <v>2660</v>
      </c>
      <c r="D16445" s="518" t="s">
        <v>2033</v>
      </c>
      <c r="E16445" s="859">
        <v>35</v>
      </c>
      <c r="F16445" s="859">
        <v>0</v>
      </c>
      <c r="G16445" s="518" t="s">
        <v>128</v>
      </c>
      <c r="H16445" s="518" t="s">
        <v>179</v>
      </c>
      <c r="I16445" s="518">
        <v>780940</v>
      </c>
    </row>
    <row r="16446" spans="1:9" x14ac:dyDescent="0.2">
      <c r="A16446" s="518" t="s">
        <v>180</v>
      </c>
      <c r="B16446" s="518">
        <v>780957</v>
      </c>
      <c r="C16446" s="518" t="s">
        <v>2660</v>
      </c>
      <c r="D16446" s="518" t="s">
        <v>10008</v>
      </c>
      <c r="E16446" s="859">
        <v>17</v>
      </c>
      <c r="F16446" s="859">
        <v>0</v>
      </c>
      <c r="G16446" s="518" t="s">
        <v>128</v>
      </c>
      <c r="H16446" s="518" t="s">
        <v>180</v>
      </c>
      <c r="I16446" s="518">
        <v>780957</v>
      </c>
    </row>
    <row r="16447" spans="1:9" x14ac:dyDescent="0.2">
      <c r="A16447" s="518" t="s">
        <v>180</v>
      </c>
      <c r="B16447" s="518">
        <v>780965</v>
      </c>
      <c r="C16447" s="518" t="s">
        <v>2660</v>
      </c>
      <c r="D16447" s="518" t="s">
        <v>10008</v>
      </c>
      <c r="E16447" s="859">
        <v>30</v>
      </c>
      <c r="F16447" s="859">
        <v>0</v>
      </c>
      <c r="G16447" s="518" t="s">
        <v>128</v>
      </c>
      <c r="H16447" s="518" t="s">
        <v>180</v>
      </c>
      <c r="I16447" s="518">
        <v>780965</v>
      </c>
    </row>
    <row r="16448" spans="1:9" x14ac:dyDescent="0.2">
      <c r="A16448" s="518" t="s">
        <v>203</v>
      </c>
      <c r="B16448" s="518">
        <v>780973</v>
      </c>
      <c r="C16448" s="518" t="s">
        <v>2660</v>
      </c>
      <c r="D16448" s="518" t="s">
        <v>8366</v>
      </c>
      <c r="E16448" s="859">
        <v>35</v>
      </c>
      <c r="F16448" s="859">
        <v>0</v>
      </c>
      <c r="G16448" s="518" t="s">
        <v>128</v>
      </c>
      <c r="H16448" s="518" t="s">
        <v>203</v>
      </c>
      <c r="I16448" s="518">
        <v>780973</v>
      </c>
    </row>
    <row r="16449" spans="1:9" x14ac:dyDescent="0.2">
      <c r="A16449" s="518" t="s">
        <v>179</v>
      </c>
      <c r="B16449" s="518">
        <v>780981</v>
      </c>
      <c r="C16449" s="518" t="s">
        <v>2660</v>
      </c>
      <c r="D16449" s="518" t="s">
        <v>1342</v>
      </c>
      <c r="E16449" s="859">
        <v>31</v>
      </c>
      <c r="F16449" s="859">
        <v>0</v>
      </c>
      <c r="G16449" s="518" t="s">
        <v>128</v>
      </c>
      <c r="H16449" s="518" t="s">
        <v>179</v>
      </c>
      <c r="I16449" s="518">
        <v>780981</v>
      </c>
    </row>
    <row r="16450" spans="1:9" x14ac:dyDescent="0.2">
      <c r="A16450" s="518" t="s">
        <v>321</v>
      </c>
      <c r="B16450" s="518">
        <v>780999</v>
      </c>
      <c r="C16450" s="518" t="s">
        <v>2660</v>
      </c>
      <c r="D16450" s="518" t="s">
        <v>8121</v>
      </c>
      <c r="E16450" s="859">
        <v>20</v>
      </c>
      <c r="F16450" s="859">
        <v>0</v>
      </c>
      <c r="G16450" s="518" t="s">
        <v>128</v>
      </c>
      <c r="H16450" s="518" t="s">
        <v>321</v>
      </c>
      <c r="I16450" s="518">
        <v>780999</v>
      </c>
    </row>
    <row r="16451" spans="1:9" x14ac:dyDescent="0.2">
      <c r="A16451" s="518" t="s">
        <v>256</v>
      </c>
      <c r="B16451" s="518">
        <v>784439</v>
      </c>
      <c r="C16451" s="518" t="s">
        <v>2660</v>
      </c>
      <c r="D16451" s="518" t="s">
        <v>8311</v>
      </c>
      <c r="E16451" s="859">
        <v>35</v>
      </c>
      <c r="F16451" s="859">
        <v>27</v>
      </c>
      <c r="G16451" s="518" t="s">
        <v>128</v>
      </c>
      <c r="H16451" s="518" t="s">
        <v>256</v>
      </c>
      <c r="I16451" s="518">
        <v>784439</v>
      </c>
    </row>
    <row r="16452" spans="1:9" x14ac:dyDescent="0.2">
      <c r="A16452" s="518" t="s">
        <v>279</v>
      </c>
      <c r="B16452" s="518">
        <v>784520</v>
      </c>
      <c r="C16452" s="518" t="s">
        <v>2660</v>
      </c>
      <c r="D16452" s="518" t="s">
        <v>8153</v>
      </c>
      <c r="E16452" s="859">
        <v>24</v>
      </c>
      <c r="F16452" s="859">
        <v>0</v>
      </c>
      <c r="G16452" s="518" t="s">
        <v>128</v>
      </c>
      <c r="H16452" s="518" t="s">
        <v>279</v>
      </c>
      <c r="I16452" s="518">
        <v>784520</v>
      </c>
    </row>
    <row r="16453" spans="1:9" x14ac:dyDescent="0.2">
      <c r="A16453" s="518" t="s">
        <v>314</v>
      </c>
      <c r="B16453" s="518">
        <v>784546</v>
      </c>
      <c r="C16453" s="518" t="s">
        <v>2660</v>
      </c>
      <c r="D16453" s="518" t="s">
        <v>10009</v>
      </c>
      <c r="E16453" s="859">
        <v>37</v>
      </c>
      <c r="F16453" s="859">
        <v>0</v>
      </c>
      <c r="G16453" s="518" t="s">
        <v>122</v>
      </c>
      <c r="H16453" s="518" t="s">
        <v>314</v>
      </c>
      <c r="I16453" s="518">
        <v>784546</v>
      </c>
    </row>
    <row r="16454" spans="1:9" x14ac:dyDescent="0.2">
      <c r="A16454" s="518" t="s">
        <v>321</v>
      </c>
      <c r="B16454" s="518">
        <v>784553</v>
      </c>
      <c r="C16454" s="518" t="s">
        <v>2660</v>
      </c>
      <c r="D16454" s="518" t="s">
        <v>6431</v>
      </c>
      <c r="E16454" s="859">
        <v>22</v>
      </c>
      <c r="F16454" s="859">
        <v>0</v>
      </c>
      <c r="G16454" s="518" t="s">
        <v>128</v>
      </c>
      <c r="H16454" s="518" t="s">
        <v>321</v>
      </c>
      <c r="I16454" s="518">
        <v>784553</v>
      </c>
    </row>
    <row r="16455" spans="1:9" x14ac:dyDescent="0.2">
      <c r="A16455" s="518" t="s">
        <v>180</v>
      </c>
      <c r="B16455" s="518">
        <v>784579</v>
      </c>
      <c r="C16455" s="518" t="s">
        <v>2660</v>
      </c>
      <c r="D16455" s="518" t="s">
        <v>1342</v>
      </c>
      <c r="E16455" s="859">
        <v>16</v>
      </c>
      <c r="F16455" s="859">
        <v>0</v>
      </c>
      <c r="G16455" s="518" t="s">
        <v>128</v>
      </c>
      <c r="H16455" s="518" t="s">
        <v>180</v>
      </c>
      <c r="I16455" s="518">
        <v>526665</v>
      </c>
    </row>
    <row r="16456" spans="1:9" x14ac:dyDescent="0.2">
      <c r="A16456" s="518" t="s">
        <v>179</v>
      </c>
      <c r="B16456" s="518">
        <v>784587</v>
      </c>
      <c r="C16456" s="518" t="s">
        <v>2660</v>
      </c>
      <c r="D16456" s="518" t="s">
        <v>8430</v>
      </c>
      <c r="E16456" s="859">
        <v>36</v>
      </c>
      <c r="F16456" s="859">
        <v>0</v>
      </c>
      <c r="G16456" s="518" t="s">
        <v>128</v>
      </c>
      <c r="H16456" s="518" t="s">
        <v>179</v>
      </c>
      <c r="I16456" s="518">
        <v>784587</v>
      </c>
    </row>
    <row r="16457" spans="1:9" x14ac:dyDescent="0.2">
      <c r="A16457" s="518" t="s">
        <v>223</v>
      </c>
      <c r="B16457" s="518">
        <v>784611</v>
      </c>
      <c r="C16457" s="518" t="s">
        <v>2660</v>
      </c>
      <c r="D16457" s="518" t="s">
        <v>10010</v>
      </c>
      <c r="E16457" s="859">
        <v>35</v>
      </c>
      <c r="F16457" s="859">
        <v>0</v>
      </c>
      <c r="G16457" s="518" t="s">
        <v>128</v>
      </c>
      <c r="H16457" s="518" t="s">
        <v>223</v>
      </c>
      <c r="I16457" s="518">
        <v>784611</v>
      </c>
    </row>
    <row r="16458" spans="1:9" x14ac:dyDescent="0.2">
      <c r="A16458" s="518" t="s">
        <v>166</v>
      </c>
      <c r="B16458" s="518">
        <v>784678</v>
      </c>
      <c r="C16458" s="518" t="s">
        <v>2660</v>
      </c>
      <c r="D16458" s="518" t="s">
        <v>8454</v>
      </c>
      <c r="E16458" s="859">
        <v>35</v>
      </c>
      <c r="F16458" s="859">
        <v>35</v>
      </c>
      <c r="G16458" s="518" t="s">
        <v>128</v>
      </c>
      <c r="H16458" s="518" t="s">
        <v>166</v>
      </c>
      <c r="I16458" s="518">
        <v>784678</v>
      </c>
    </row>
    <row r="16459" spans="1:9" x14ac:dyDescent="0.2">
      <c r="A16459" s="518" t="s">
        <v>256</v>
      </c>
      <c r="B16459" s="518">
        <v>784686</v>
      </c>
      <c r="C16459" s="518" t="s">
        <v>2660</v>
      </c>
      <c r="D16459" s="518" t="s">
        <v>8312</v>
      </c>
      <c r="E16459" s="859">
        <v>18</v>
      </c>
      <c r="F16459" s="859">
        <v>0</v>
      </c>
      <c r="G16459" s="518" t="s">
        <v>128</v>
      </c>
      <c r="H16459" s="518" t="s">
        <v>256</v>
      </c>
      <c r="I16459" s="518">
        <v>784686</v>
      </c>
    </row>
    <row r="16460" spans="1:9" x14ac:dyDescent="0.2">
      <c r="A16460" s="518" t="s">
        <v>279</v>
      </c>
      <c r="B16460" s="518">
        <v>784694</v>
      </c>
      <c r="C16460" s="518" t="s">
        <v>2660</v>
      </c>
      <c r="D16460" s="518" t="s">
        <v>8154</v>
      </c>
      <c r="E16460" s="859">
        <v>36</v>
      </c>
      <c r="F16460" s="859">
        <v>0</v>
      </c>
      <c r="G16460" s="518" t="s">
        <v>128</v>
      </c>
      <c r="H16460" s="518" t="s">
        <v>279</v>
      </c>
      <c r="I16460" s="518">
        <v>784694</v>
      </c>
    </row>
    <row r="16461" spans="1:9" x14ac:dyDescent="0.2">
      <c r="A16461" s="518" t="s">
        <v>339</v>
      </c>
      <c r="B16461" s="518">
        <v>784702</v>
      </c>
      <c r="C16461" s="518" t="s">
        <v>2660</v>
      </c>
      <c r="D16461" s="518" t="s">
        <v>8101</v>
      </c>
      <c r="E16461" s="859">
        <v>33</v>
      </c>
      <c r="F16461" s="859">
        <v>0</v>
      </c>
      <c r="G16461" s="518" t="s">
        <v>128</v>
      </c>
      <c r="H16461" s="518" t="s">
        <v>339</v>
      </c>
      <c r="I16461" s="518">
        <v>784702</v>
      </c>
    </row>
    <row r="16462" spans="1:9" x14ac:dyDescent="0.2">
      <c r="A16462" s="518" t="s">
        <v>339</v>
      </c>
      <c r="B16462" s="518">
        <v>784710</v>
      </c>
      <c r="C16462" s="518" t="s">
        <v>2660</v>
      </c>
      <c r="D16462" s="518" t="s">
        <v>8102</v>
      </c>
      <c r="E16462" s="859">
        <v>26</v>
      </c>
      <c r="F16462" s="859">
        <v>0</v>
      </c>
      <c r="G16462" s="518" t="s">
        <v>128</v>
      </c>
      <c r="H16462" s="518" t="s">
        <v>339</v>
      </c>
      <c r="I16462" s="518">
        <v>784710</v>
      </c>
    </row>
    <row r="16463" spans="1:9" x14ac:dyDescent="0.2">
      <c r="A16463" s="518" t="s">
        <v>240</v>
      </c>
      <c r="B16463" s="518">
        <v>784736</v>
      </c>
      <c r="C16463" s="518" t="s">
        <v>2660</v>
      </c>
      <c r="D16463" s="518" t="s">
        <v>8342</v>
      </c>
      <c r="E16463" s="859">
        <v>30</v>
      </c>
      <c r="F16463" s="859">
        <v>0</v>
      </c>
      <c r="G16463" s="518" t="s">
        <v>128</v>
      </c>
      <c r="H16463" s="518" t="s">
        <v>240</v>
      </c>
      <c r="I16463" s="518">
        <v>784736</v>
      </c>
    </row>
    <row r="16464" spans="1:9" x14ac:dyDescent="0.2">
      <c r="A16464" s="518" t="s">
        <v>240</v>
      </c>
      <c r="B16464" s="518">
        <v>784744</v>
      </c>
      <c r="C16464" s="518" t="s">
        <v>2660</v>
      </c>
      <c r="D16464" s="518" t="s">
        <v>8343</v>
      </c>
      <c r="E16464" s="859">
        <v>31</v>
      </c>
      <c r="F16464" s="859">
        <v>0</v>
      </c>
      <c r="G16464" s="518" t="s">
        <v>128</v>
      </c>
      <c r="H16464" s="518" t="s">
        <v>240</v>
      </c>
      <c r="I16464" s="518">
        <v>784744</v>
      </c>
    </row>
    <row r="16465" spans="1:9" x14ac:dyDescent="0.2">
      <c r="A16465" s="518" t="s">
        <v>394</v>
      </c>
      <c r="B16465" s="518">
        <v>784785</v>
      </c>
      <c r="C16465" s="518" t="s">
        <v>2660</v>
      </c>
      <c r="D16465" s="518" t="s">
        <v>10011</v>
      </c>
      <c r="E16465" s="859">
        <v>11</v>
      </c>
      <c r="F16465" s="859">
        <v>0</v>
      </c>
      <c r="G16465" s="518" t="s">
        <v>128</v>
      </c>
      <c r="H16465" s="518" t="s">
        <v>394</v>
      </c>
      <c r="I16465" s="518">
        <v>784785</v>
      </c>
    </row>
    <row r="16466" spans="1:9" x14ac:dyDescent="0.2">
      <c r="A16466" s="518" t="s">
        <v>164</v>
      </c>
      <c r="B16466" s="518">
        <v>784793</v>
      </c>
      <c r="C16466" s="518" t="s">
        <v>2660</v>
      </c>
      <c r="D16466" s="518" t="s">
        <v>8477</v>
      </c>
      <c r="E16466" s="859">
        <v>34</v>
      </c>
      <c r="F16466" s="859">
        <v>0</v>
      </c>
      <c r="G16466" s="518" t="s">
        <v>128</v>
      </c>
      <c r="H16466" s="518" t="s">
        <v>164</v>
      </c>
      <c r="I16466" s="518">
        <v>784793</v>
      </c>
    </row>
    <row r="16467" spans="1:9" x14ac:dyDescent="0.2">
      <c r="A16467" s="518" t="s">
        <v>164</v>
      </c>
      <c r="B16467" s="518">
        <v>784801</v>
      </c>
      <c r="C16467" s="518" t="s">
        <v>2660</v>
      </c>
      <c r="D16467" s="518" t="s">
        <v>8478</v>
      </c>
      <c r="E16467" s="859">
        <v>34</v>
      </c>
      <c r="F16467" s="859">
        <v>0</v>
      </c>
      <c r="G16467" s="518" t="s">
        <v>128</v>
      </c>
      <c r="H16467" s="518" t="s">
        <v>164</v>
      </c>
      <c r="I16467" s="518">
        <v>784801</v>
      </c>
    </row>
    <row r="16468" spans="1:9" x14ac:dyDescent="0.2">
      <c r="A16468" s="518" t="s">
        <v>341</v>
      </c>
      <c r="B16468" s="518">
        <v>784843</v>
      </c>
      <c r="C16468" s="518" t="s">
        <v>2660</v>
      </c>
      <c r="D16468" s="518" t="s">
        <v>1342</v>
      </c>
      <c r="E16468" s="859">
        <v>35</v>
      </c>
      <c r="F16468" s="859">
        <v>35</v>
      </c>
      <c r="G16468" s="518" t="s">
        <v>128</v>
      </c>
      <c r="H16468" s="518" t="s">
        <v>341</v>
      </c>
      <c r="I16468" s="518">
        <v>784843</v>
      </c>
    </row>
    <row r="16469" spans="1:9" x14ac:dyDescent="0.2">
      <c r="A16469" s="518" t="s">
        <v>341</v>
      </c>
      <c r="B16469" s="518">
        <v>784850</v>
      </c>
      <c r="C16469" s="518" t="s">
        <v>2660</v>
      </c>
      <c r="D16469" s="518" t="s">
        <v>1342</v>
      </c>
      <c r="E16469" s="859">
        <v>35</v>
      </c>
      <c r="F16469" s="859">
        <v>35</v>
      </c>
      <c r="G16469" s="518" t="s">
        <v>128</v>
      </c>
      <c r="H16469" s="518" t="s">
        <v>341</v>
      </c>
      <c r="I16469" s="518">
        <v>784850</v>
      </c>
    </row>
    <row r="16470" spans="1:9" x14ac:dyDescent="0.2">
      <c r="A16470" s="518" t="s">
        <v>256</v>
      </c>
      <c r="B16470" s="518">
        <v>784892</v>
      </c>
      <c r="C16470" s="518" t="s">
        <v>2660</v>
      </c>
      <c r="D16470" s="518" t="s">
        <v>1342</v>
      </c>
      <c r="E16470" s="859">
        <v>25</v>
      </c>
      <c r="F16470" s="859">
        <v>13</v>
      </c>
      <c r="G16470" s="518" t="s">
        <v>128</v>
      </c>
      <c r="H16470" s="518" t="s">
        <v>256</v>
      </c>
      <c r="I16470" s="518">
        <v>784892</v>
      </c>
    </row>
    <row r="16471" spans="1:9" x14ac:dyDescent="0.2">
      <c r="A16471" s="518" t="s">
        <v>256</v>
      </c>
      <c r="B16471" s="518">
        <v>784900</v>
      </c>
      <c r="C16471" s="518" t="s">
        <v>2660</v>
      </c>
      <c r="D16471" s="518" t="s">
        <v>8313</v>
      </c>
      <c r="E16471" s="859">
        <v>18</v>
      </c>
      <c r="F16471" s="859">
        <v>0</v>
      </c>
      <c r="G16471" s="518" t="s">
        <v>128</v>
      </c>
      <c r="H16471" s="518" t="s">
        <v>256</v>
      </c>
      <c r="I16471" s="518">
        <v>784900</v>
      </c>
    </row>
    <row r="16472" spans="1:9" x14ac:dyDescent="0.2">
      <c r="A16472" s="518" t="s">
        <v>256</v>
      </c>
      <c r="B16472" s="518">
        <v>784918</v>
      </c>
      <c r="C16472" s="518" t="s">
        <v>2660</v>
      </c>
      <c r="D16472" s="518" t="s">
        <v>8314</v>
      </c>
      <c r="E16472" s="859">
        <v>30</v>
      </c>
      <c r="F16472" s="859">
        <v>10</v>
      </c>
      <c r="G16472" s="518" t="s">
        <v>128</v>
      </c>
      <c r="H16472" s="518" t="s">
        <v>256</v>
      </c>
      <c r="I16472" s="518">
        <v>784918</v>
      </c>
    </row>
    <row r="16473" spans="1:9" x14ac:dyDescent="0.2">
      <c r="A16473" s="518" t="s">
        <v>256</v>
      </c>
      <c r="B16473" s="518">
        <v>784926</v>
      </c>
      <c r="C16473" s="518" t="s">
        <v>2660</v>
      </c>
      <c r="D16473" s="518" t="s">
        <v>8315</v>
      </c>
      <c r="E16473" s="859">
        <v>20</v>
      </c>
      <c r="F16473" s="859">
        <v>10</v>
      </c>
      <c r="G16473" s="518" t="s">
        <v>128</v>
      </c>
      <c r="H16473" s="518" t="s">
        <v>256</v>
      </c>
      <c r="I16473" s="518">
        <v>784926</v>
      </c>
    </row>
    <row r="16474" spans="1:9" x14ac:dyDescent="0.2">
      <c r="A16474" s="518" t="s">
        <v>343</v>
      </c>
      <c r="B16474" s="518">
        <v>784942</v>
      </c>
      <c r="C16474" s="518" t="s">
        <v>2660</v>
      </c>
      <c r="D16474" s="518" t="s">
        <v>510</v>
      </c>
      <c r="E16474" s="859">
        <v>35</v>
      </c>
      <c r="F16474" s="859">
        <v>35</v>
      </c>
      <c r="G16474" s="518" t="s">
        <v>122</v>
      </c>
      <c r="H16474" s="518" t="s">
        <v>343</v>
      </c>
      <c r="I16474" s="518">
        <v>784942</v>
      </c>
    </row>
    <row r="16475" spans="1:9" x14ac:dyDescent="0.2">
      <c r="A16475" s="518" t="s">
        <v>256</v>
      </c>
      <c r="B16475" s="518">
        <v>784967</v>
      </c>
      <c r="C16475" s="518" t="s">
        <v>2660</v>
      </c>
      <c r="D16475" s="518" t="s">
        <v>2861</v>
      </c>
      <c r="E16475" s="859">
        <v>18</v>
      </c>
      <c r="F16475" s="859">
        <v>0</v>
      </c>
      <c r="G16475" s="518" t="s">
        <v>128</v>
      </c>
      <c r="H16475" s="518" t="s">
        <v>256</v>
      </c>
      <c r="I16475" s="518">
        <v>784967</v>
      </c>
    </row>
    <row r="16476" spans="1:9" x14ac:dyDescent="0.2">
      <c r="A16476" s="518" t="s">
        <v>240</v>
      </c>
      <c r="B16476" s="518">
        <v>784975</v>
      </c>
      <c r="C16476" s="518" t="s">
        <v>2660</v>
      </c>
      <c r="D16476" s="518" t="s">
        <v>8344</v>
      </c>
      <c r="E16476" s="859">
        <v>34</v>
      </c>
      <c r="F16476" s="859">
        <v>0</v>
      </c>
      <c r="G16476" s="518" t="s">
        <v>128</v>
      </c>
      <c r="H16476" s="518" t="s">
        <v>240</v>
      </c>
      <c r="I16476" s="518">
        <v>784975</v>
      </c>
    </row>
    <row r="16477" spans="1:9" x14ac:dyDescent="0.2">
      <c r="A16477" s="518" t="s">
        <v>179</v>
      </c>
      <c r="B16477" s="518">
        <v>785022</v>
      </c>
      <c r="C16477" s="518" t="s">
        <v>2660</v>
      </c>
      <c r="D16477" s="518" t="s">
        <v>1342</v>
      </c>
      <c r="E16477" s="859">
        <v>32</v>
      </c>
      <c r="F16477" s="859">
        <v>0</v>
      </c>
      <c r="G16477" s="518" t="s">
        <v>128</v>
      </c>
      <c r="H16477" s="518" t="s">
        <v>179</v>
      </c>
      <c r="I16477" s="518">
        <v>785022</v>
      </c>
    </row>
    <row r="16478" spans="1:9" x14ac:dyDescent="0.2">
      <c r="A16478" s="518" t="s">
        <v>179</v>
      </c>
      <c r="B16478" s="518">
        <v>785048</v>
      </c>
      <c r="C16478" s="518" t="s">
        <v>2660</v>
      </c>
      <c r="D16478" s="518" t="s">
        <v>1342</v>
      </c>
      <c r="E16478" s="859">
        <v>35</v>
      </c>
      <c r="F16478" s="859">
        <v>0</v>
      </c>
      <c r="G16478" s="518" t="s">
        <v>128</v>
      </c>
      <c r="H16478" s="518" t="s">
        <v>179</v>
      </c>
      <c r="I16478" s="518">
        <v>785048</v>
      </c>
    </row>
    <row r="16479" spans="1:9" x14ac:dyDescent="0.2">
      <c r="A16479" s="518" t="s">
        <v>211</v>
      </c>
      <c r="B16479" s="518">
        <v>785063</v>
      </c>
      <c r="C16479" s="518" t="s">
        <v>2660</v>
      </c>
      <c r="D16479" s="518" t="s">
        <v>8363</v>
      </c>
      <c r="E16479" s="859">
        <v>35</v>
      </c>
      <c r="F16479" s="859">
        <v>35</v>
      </c>
      <c r="G16479" s="518" t="s">
        <v>128</v>
      </c>
      <c r="H16479" s="518" t="s">
        <v>211</v>
      </c>
      <c r="I16479" s="518">
        <v>785063</v>
      </c>
    </row>
    <row r="16480" spans="1:9" x14ac:dyDescent="0.2">
      <c r="A16480" s="518" t="s">
        <v>155</v>
      </c>
      <c r="B16480" s="518">
        <v>785121</v>
      </c>
      <c r="C16480" s="518" t="s">
        <v>2660</v>
      </c>
      <c r="D16480" s="518" t="s">
        <v>2331</v>
      </c>
      <c r="E16480" s="859">
        <v>35</v>
      </c>
      <c r="F16480" s="859">
        <v>0</v>
      </c>
      <c r="G16480" s="518" t="s">
        <v>122</v>
      </c>
      <c r="H16480" s="518" t="s">
        <v>155</v>
      </c>
      <c r="I16480" s="518">
        <v>785121</v>
      </c>
    </row>
    <row r="16481" spans="1:9" x14ac:dyDescent="0.2">
      <c r="A16481" s="518" t="s">
        <v>155</v>
      </c>
      <c r="B16481" s="518">
        <v>785139</v>
      </c>
      <c r="C16481" s="518" t="s">
        <v>2660</v>
      </c>
      <c r="D16481" s="518" t="s">
        <v>8485</v>
      </c>
      <c r="E16481" s="859">
        <v>27</v>
      </c>
      <c r="F16481" s="859">
        <v>0</v>
      </c>
      <c r="G16481" s="518" t="s">
        <v>122</v>
      </c>
      <c r="H16481" s="518" t="s">
        <v>155</v>
      </c>
      <c r="I16481" s="518">
        <v>785139</v>
      </c>
    </row>
    <row r="16482" spans="1:9" x14ac:dyDescent="0.2">
      <c r="A16482" s="518" t="s">
        <v>321</v>
      </c>
      <c r="B16482" s="518">
        <v>785154</v>
      </c>
      <c r="C16482" s="518" t="s">
        <v>2660</v>
      </c>
      <c r="D16482" s="518" t="s">
        <v>8122</v>
      </c>
      <c r="E16482" s="859">
        <v>23</v>
      </c>
      <c r="F16482" s="859">
        <v>0</v>
      </c>
      <c r="G16482" s="518" t="s">
        <v>128</v>
      </c>
      <c r="H16482" s="518" t="s">
        <v>321</v>
      </c>
      <c r="I16482" s="518">
        <v>785154</v>
      </c>
    </row>
    <row r="16483" spans="1:9" x14ac:dyDescent="0.2">
      <c r="A16483" s="518" t="s">
        <v>321</v>
      </c>
      <c r="B16483" s="518">
        <v>785196</v>
      </c>
      <c r="C16483" s="518" t="s">
        <v>2660</v>
      </c>
      <c r="D16483" s="518" t="s">
        <v>8123</v>
      </c>
      <c r="E16483" s="859">
        <v>30</v>
      </c>
      <c r="F16483" s="859">
        <v>0</v>
      </c>
      <c r="G16483" s="518" t="s">
        <v>128</v>
      </c>
      <c r="H16483" s="518" t="s">
        <v>321</v>
      </c>
      <c r="I16483" s="518">
        <v>785196</v>
      </c>
    </row>
    <row r="16484" spans="1:9" x14ac:dyDescent="0.2">
      <c r="A16484" s="518" t="s">
        <v>179</v>
      </c>
      <c r="B16484" s="518">
        <v>785212</v>
      </c>
      <c r="C16484" s="518" t="s">
        <v>2660</v>
      </c>
      <c r="D16484" s="518" t="s">
        <v>1379</v>
      </c>
      <c r="E16484" s="859">
        <v>18</v>
      </c>
      <c r="F16484" s="859">
        <v>0</v>
      </c>
      <c r="G16484" s="518" t="s">
        <v>128</v>
      </c>
      <c r="H16484" s="518" t="s">
        <v>179</v>
      </c>
      <c r="I16484" s="518">
        <v>785212</v>
      </c>
    </row>
    <row r="16485" spans="1:9" x14ac:dyDescent="0.2">
      <c r="A16485" s="518" t="s">
        <v>179</v>
      </c>
      <c r="B16485" s="518">
        <v>785220</v>
      </c>
      <c r="C16485" s="518" t="s">
        <v>2660</v>
      </c>
      <c r="D16485" s="518" t="s">
        <v>1379</v>
      </c>
      <c r="E16485" s="859">
        <v>36</v>
      </c>
      <c r="F16485" s="859">
        <v>0</v>
      </c>
      <c r="G16485" s="518" t="s">
        <v>128</v>
      </c>
      <c r="H16485" s="518" t="s">
        <v>179</v>
      </c>
      <c r="I16485" s="518">
        <v>785220</v>
      </c>
    </row>
    <row r="16486" spans="1:9" x14ac:dyDescent="0.2">
      <c r="A16486" s="518" t="s">
        <v>179</v>
      </c>
      <c r="B16486" s="518">
        <v>785253</v>
      </c>
      <c r="C16486" s="518" t="s">
        <v>2660</v>
      </c>
      <c r="D16486" s="518" t="s">
        <v>6425</v>
      </c>
      <c r="E16486" s="859">
        <v>20</v>
      </c>
      <c r="F16486" s="859">
        <v>0</v>
      </c>
      <c r="G16486" s="518" t="s">
        <v>128</v>
      </c>
      <c r="H16486" s="518" t="s">
        <v>179</v>
      </c>
      <c r="I16486" s="518">
        <v>785253</v>
      </c>
    </row>
    <row r="16487" spans="1:9" x14ac:dyDescent="0.2">
      <c r="A16487" s="518" t="s">
        <v>179</v>
      </c>
      <c r="B16487" s="518">
        <v>785261</v>
      </c>
      <c r="C16487" s="518" t="s">
        <v>2660</v>
      </c>
      <c r="D16487" s="518" t="s">
        <v>10012</v>
      </c>
      <c r="E16487" s="859">
        <v>20</v>
      </c>
      <c r="F16487" s="859">
        <v>0</v>
      </c>
      <c r="G16487" s="518" t="s">
        <v>128</v>
      </c>
      <c r="H16487" s="518" t="s">
        <v>179</v>
      </c>
      <c r="I16487" s="518">
        <v>785261</v>
      </c>
    </row>
    <row r="16488" spans="1:9" x14ac:dyDescent="0.2">
      <c r="A16488" s="518" t="s">
        <v>180</v>
      </c>
      <c r="B16488" s="518">
        <v>785287</v>
      </c>
      <c r="C16488" s="518" t="s">
        <v>2660</v>
      </c>
      <c r="D16488" s="518" t="s">
        <v>8403</v>
      </c>
      <c r="E16488" s="859">
        <v>22</v>
      </c>
      <c r="F16488" s="859">
        <v>0</v>
      </c>
      <c r="G16488" s="518" t="s">
        <v>128</v>
      </c>
      <c r="H16488" s="518" t="s">
        <v>180</v>
      </c>
      <c r="I16488" s="518">
        <v>785287</v>
      </c>
    </row>
    <row r="16489" spans="1:9" x14ac:dyDescent="0.2">
      <c r="A16489" s="518" t="s">
        <v>179</v>
      </c>
      <c r="B16489" s="518">
        <v>785329</v>
      </c>
      <c r="C16489" s="518" t="s">
        <v>2660</v>
      </c>
      <c r="D16489" s="518" t="s">
        <v>8431</v>
      </c>
      <c r="E16489" s="859">
        <v>26</v>
      </c>
      <c r="F16489" s="859">
        <v>26</v>
      </c>
      <c r="G16489" s="518" t="s">
        <v>128</v>
      </c>
      <c r="H16489" s="518" t="s">
        <v>179</v>
      </c>
      <c r="I16489" s="518">
        <v>785329</v>
      </c>
    </row>
    <row r="16490" spans="1:9" x14ac:dyDescent="0.2">
      <c r="A16490" s="518" t="s">
        <v>179</v>
      </c>
      <c r="B16490" s="518">
        <v>785337</v>
      </c>
      <c r="C16490" s="518" t="s">
        <v>2660</v>
      </c>
      <c r="D16490" s="518" t="s">
        <v>8432</v>
      </c>
      <c r="E16490" s="859">
        <v>30</v>
      </c>
      <c r="F16490" s="859">
        <v>30</v>
      </c>
      <c r="G16490" s="518" t="s">
        <v>128</v>
      </c>
      <c r="H16490" s="518" t="s">
        <v>179</v>
      </c>
      <c r="I16490" s="518">
        <v>785337</v>
      </c>
    </row>
    <row r="16491" spans="1:9" x14ac:dyDescent="0.2">
      <c r="A16491" s="518" t="s">
        <v>179</v>
      </c>
      <c r="B16491" s="518">
        <v>785352</v>
      </c>
      <c r="C16491" s="518" t="s">
        <v>2660</v>
      </c>
      <c r="D16491" s="518" t="s">
        <v>8433</v>
      </c>
      <c r="E16491" s="859">
        <v>30</v>
      </c>
      <c r="F16491" s="859">
        <v>28</v>
      </c>
      <c r="G16491" s="518" t="s">
        <v>128</v>
      </c>
      <c r="H16491" s="518" t="s">
        <v>179</v>
      </c>
      <c r="I16491" s="518">
        <v>785352</v>
      </c>
    </row>
    <row r="16492" spans="1:9" x14ac:dyDescent="0.2">
      <c r="A16492" s="518" t="s">
        <v>179</v>
      </c>
      <c r="B16492" s="518">
        <v>785360</v>
      </c>
      <c r="C16492" s="518" t="s">
        <v>2660</v>
      </c>
      <c r="D16492" s="518" t="s">
        <v>8434</v>
      </c>
      <c r="E16492" s="859">
        <v>18</v>
      </c>
      <c r="F16492" s="859">
        <v>0</v>
      </c>
      <c r="G16492" s="518" t="s">
        <v>128</v>
      </c>
      <c r="H16492" s="518" t="s">
        <v>179</v>
      </c>
      <c r="I16492" s="518">
        <v>785360</v>
      </c>
    </row>
    <row r="16493" spans="1:9" x14ac:dyDescent="0.2">
      <c r="A16493" s="518" t="s">
        <v>179</v>
      </c>
      <c r="B16493" s="518">
        <v>785378</v>
      </c>
      <c r="C16493" s="518" t="s">
        <v>2660</v>
      </c>
      <c r="D16493" s="518" t="s">
        <v>7105</v>
      </c>
      <c r="E16493" s="859">
        <v>18</v>
      </c>
      <c r="F16493" s="859">
        <v>0</v>
      </c>
      <c r="G16493" s="518" t="s">
        <v>128</v>
      </c>
      <c r="H16493" s="518" t="s">
        <v>179</v>
      </c>
      <c r="I16493" s="518">
        <v>785378</v>
      </c>
    </row>
    <row r="16494" spans="1:9" x14ac:dyDescent="0.2">
      <c r="A16494" s="518" t="s">
        <v>230</v>
      </c>
      <c r="B16494" s="518">
        <v>785386</v>
      </c>
      <c r="C16494" s="518" t="s">
        <v>2660</v>
      </c>
      <c r="D16494" s="518" t="s">
        <v>8360</v>
      </c>
      <c r="E16494" s="859">
        <v>31</v>
      </c>
      <c r="F16494" s="859">
        <v>0</v>
      </c>
      <c r="G16494" s="518" t="s">
        <v>128</v>
      </c>
      <c r="H16494" s="518" t="s">
        <v>230</v>
      </c>
      <c r="I16494" s="518">
        <v>785386</v>
      </c>
    </row>
    <row r="16495" spans="1:9" x14ac:dyDescent="0.2">
      <c r="A16495" s="518" t="s">
        <v>349</v>
      </c>
      <c r="B16495" s="518">
        <v>785394</v>
      </c>
      <c r="C16495" s="518" t="s">
        <v>2660</v>
      </c>
      <c r="D16495" s="518" t="s">
        <v>10013</v>
      </c>
      <c r="E16495" s="859">
        <v>24</v>
      </c>
      <c r="F16495" s="859">
        <v>24</v>
      </c>
      <c r="G16495" s="518" t="s">
        <v>128</v>
      </c>
      <c r="H16495" s="518" t="s">
        <v>349</v>
      </c>
      <c r="I16495" s="518">
        <v>785394</v>
      </c>
    </row>
    <row r="16496" spans="1:9" x14ac:dyDescent="0.2">
      <c r="A16496" s="518" t="s">
        <v>239</v>
      </c>
      <c r="B16496" s="518">
        <v>785428</v>
      </c>
      <c r="C16496" s="518" t="s">
        <v>2660</v>
      </c>
      <c r="D16496" s="518" t="s">
        <v>8348</v>
      </c>
      <c r="E16496" s="859">
        <v>34</v>
      </c>
      <c r="F16496" s="859">
        <v>0</v>
      </c>
      <c r="G16496" s="518" t="s">
        <v>128</v>
      </c>
      <c r="H16496" s="518" t="s">
        <v>239</v>
      </c>
      <c r="I16496" s="518">
        <v>785428</v>
      </c>
    </row>
    <row r="16497" spans="1:9" x14ac:dyDescent="0.2">
      <c r="A16497" s="518" t="s">
        <v>239</v>
      </c>
      <c r="B16497" s="518">
        <v>785436</v>
      </c>
      <c r="C16497" s="518" t="s">
        <v>2660</v>
      </c>
      <c r="D16497" s="518" t="s">
        <v>8348</v>
      </c>
      <c r="E16497" s="859">
        <v>31</v>
      </c>
      <c r="F16497" s="859">
        <v>0</v>
      </c>
      <c r="G16497" s="518" t="s">
        <v>128</v>
      </c>
      <c r="H16497" s="518" t="s">
        <v>239</v>
      </c>
      <c r="I16497" s="518">
        <v>785436</v>
      </c>
    </row>
    <row r="16498" spans="1:9" x14ac:dyDescent="0.2">
      <c r="A16498" s="518" t="s">
        <v>313</v>
      </c>
      <c r="B16498" s="518">
        <v>785477</v>
      </c>
      <c r="C16498" s="518" t="s">
        <v>2660</v>
      </c>
      <c r="D16498" s="518" t="s">
        <v>8129</v>
      </c>
      <c r="E16498" s="859">
        <v>18</v>
      </c>
      <c r="F16498" s="859">
        <v>0</v>
      </c>
      <c r="G16498" s="518" t="s">
        <v>128</v>
      </c>
      <c r="H16498" s="518" t="s">
        <v>313</v>
      </c>
      <c r="I16498" s="518">
        <v>785477</v>
      </c>
    </row>
    <row r="16499" spans="1:9" x14ac:dyDescent="0.2">
      <c r="A16499" s="518" t="s">
        <v>181</v>
      </c>
      <c r="B16499" s="518">
        <v>785485</v>
      </c>
      <c r="C16499" s="518" t="s">
        <v>2660</v>
      </c>
      <c r="D16499" s="518" t="s">
        <v>2385</v>
      </c>
      <c r="E16499" s="859">
        <v>19</v>
      </c>
      <c r="F16499" s="859">
        <v>0</v>
      </c>
      <c r="G16499" s="518" t="s">
        <v>128</v>
      </c>
      <c r="H16499" s="518" t="s">
        <v>181</v>
      </c>
      <c r="I16499" s="518">
        <v>785485</v>
      </c>
    </row>
    <row r="16500" spans="1:9" x14ac:dyDescent="0.2">
      <c r="A16500" s="518" t="s">
        <v>239</v>
      </c>
      <c r="B16500" s="518">
        <v>785501</v>
      </c>
      <c r="C16500" s="518" t="s">
        <v>2660</v>
      </c>
      <c r="D16500" s="518" t="s">
        <v>10014</v>
      </c>
      <c r="E16500" s="859">
        <v>24</v>
      </c>
      <c r="F16500" s="859">
        <v>0</v>
      </c>
      <c r="G16500" s="518" t="s">
        <v>128</v>
      </c>
      <c r="H16500" s="518" t="s">
        <v>239</v>
      </c>
      <c r="I16500" s="518">
        <v>785501</v>
      </c>
    </row>
    <row r="16501" spans="1:9" x14ac:dyDescent="0.2">
      <c r="A16501" s="518" t="s">
        <v>239</v>
      </c>
      <c r="B16501" s="518">
        <v>785527</v>
      </c>
      <c r="C16501" s="518" t="s">
        <v>2660</v>
      </c>
      <c r="D16501" s="518" t="s">
        <v>10015</v>
      </c>
      <c r="E16501" s="859">
        <v>19</v>
      </c>
      <c r="F16501" s="859">
        <v>0</v>
      </c>
      <c r="G16501" s="518" t="s">
        <v>128</v>
      </c>
      <c r="H16501" s="518" t="s">
        <v>239</v>
      </c>
      <c r="I16501" s="518">
        <v>785527</v>
      </c>
    </row>
    <row r="16502" spans="1:9" x14ac:dyDescent="0.2">
      <c r="A16502" s="518" t="s">
        <v>239</v>
      </c>
      <c r="B16502" s="518">
        <v>785535</v>
      </c>
      <c r="C16502" s="518" t="s">
        <v>2660</v>
      </c>
      <c r="D16502" s="518" t="s">
        <v>10016</v>
      </c>
      <c r="E16502" s="859">
        <v>20</v>
      </c>
      <c r="F16502" s="859">
        <v>0</v>
      </c>
      <c r="G16502" s="518" t="s">
        <v>128</v>
      </c>
      <c r="H16502" s="518" t="s">
        <v>239</v>
      </c>
      <c r="I16502" s="518">
        <v>785535</v>
      </c>
    </row>
    <row r="16503" spans="1:9" x14ac:dyDescent="0.2">
      <c r="A16503" s="518" t="s">
        <v>239</v>
      </c>
      <c r="B16503" s="518">
        <v>785584</v>
      </c>
      <c r="C16503" s="518" t="s">
        <v>2660</v>
      </c>
      <c r="D16503" s="518" t="s">
        <v>5150</v>
      </c>
      <c r="E16503" s="859">
        <v>35</v>
      </c>
      <c r="F16503" s="859">
        <v>0</v>
      </c>
      <c r="G16503" s="518" t="s">
        <v>128</v>
      </c>
      <c r="H16503" s="518" t="s">
        <v>239</v>
      </c>
      <c r="I16503" s="518">
        <v>785584</v>
      </c>
    </row>
    <row r="16504" spans="1:9" x14ac:dyDescent="0.2">
      <c r="A16504" s="518" t="s">
        <v>256</v>
      </c>
      <c r="B16504" s="518">
        <v>785592</v>
      </c>
      <c r="C16504" s="518" t="s">
        <v>2660</v>
      </c>
      <c r="D16504" s="518" t="s">
        <v>8316</v>
      </c>
      <c r="E16504" s="859">
        <v>15</v>
      </c>
      <c r="F16504" s="859">
        <v>0</v>
      </c>
      <c r="G16504" s="518" t="s">
        <v>128</v>
      </c>
      <c r="H16504" s="518" t="s">
        <v>256</v>
      </c>
      <c r="I16504" s="518">
        <v>785592</v>
      </c>
    </row>
    <row r="16505" spans="1:9" x14ac:dyDescent="0.2">
      <c r="A16505" s="518" t="s">
        <v>396</v>
      </c>
      <c r="B16505" s="518">
        <v>785600</v>
      </c>
      <c r="C16505" s="518" t="s">
        <v>2660</v>
      </c>
      <c r="D16505" s="518" t="s">
        <v>4153</v>
      </c>
      <c r="E16505" s="859">
        <v>34</v>
      </c>
      <c r="F16505" s="859">
        <v>27</v>
      </c>
      <c r="G16505" s="518" t="s">
        <v>122</v>
      </c>
      <c r="H16505" s="518" t="s">
        <v>396</v>
      </c>
      <c r="I16505" s="518">
        <v>785600</v>
      </c>
    </row>
    <row r="16506" spans="1:9" x14ac:dyDescent="0.2">
      <c r="A16506" s="518" t="s">
        <v>237</v>
      </c>
      <c r="B16506" s="518">
        <v>785683</v>
      </c>
      <c r="C16506" s="518" t="s">
        <v>2660</v>
      </c>
      <c r="D16506" s="518" t="s">
        <v>10017</v>
      </c>
      <c r="E16506" s="859">
        <v>12</v>
      </c>
      <c r="F16506" s="859">
        <v>12</v>
      </c>
      <c r="G16506" s="518" t="s">
        <v>128</v>
      </c>
      <c r="H16506" s="518" t="s">
        <v>237</v>
      </c>
      <c r="I16506" s="518">
        <v>785683</v>
      </c>
    </row>
    <row r="16507" spans="1:9" x14ac:dyDescent="0.2">
      <c r="A16507" s="518" t="s">
        <v>240</v>
      </c>
      <c r="B16507" s="518">
        <v>785691</v>
      </c>
      <c r="C16507" s="518" t="s">
        <v>2660</v>
      </c>
      <c r="D16507" s="518" t="s">
        <v>10018</v>
      </c>
      <c r="E16507" s="859">
        <v>22</v>
      </c>
      <c r="F16507" s="859">
        <v>22</v>
      </c>
      <c r="G16507" s="518" t="s">
        <v>128</v>
      </c>
      <c r="H16507" s="518" t="s">
        <v>240</v>
      </c>
      <c r="I16507" s="518">
        <v>785691</v>
      </c>
    </row>
    <row r="16508" spans="1:9" x14ac:dyDescent="0.2">
      <c r="A16508" s="518" t="s">
        <v>240</v>
      </c>
      <c r="B16508" s="518">
        <v>785709</v>
      </c>
      <c r="C16508" s="518" t="s">
        <v>2660</v>
      </c>
      <c r="D16508" s="518" t="s">
        <v>10019</v>
      </c>
      <c r="E16508" s="859">
        <v>29</v>
      </c>
      <c r="F16508" s="859">
        <v>29</v>
      </c>
      <c r="G16508" s="518" t="s">
        <v>128</v>
      </c>
      <c r="H16508" s="518" t="s">
        <v>240</v>
      </c>
      <c r="I16508" s="518">
        <v>785709</v>
      </c>
    </row>
    <row r="16509" spans="1:9" x14ac:dyDescent="0.2">
      <c r="A16509" s="518" t="s">
        <v>240</v>
      </c>
      <c r="B16509" s="518">
        <v>785725</v>
      </c>
      <c r="C16509" s="518" t="s">
        <v>2660</v>
      </c>
      <c r="D16509" s="518" t="s">
        <v>10020</v>
      </c>
      <c r="E16509" s="859">
        <v>27</v>
      </c>
      <c r="F16509" s="859">
        <v>27</v>
      </c>
      <c r="G16509" s="518" t="s">
        <v>128</v>
      </c>
      <c r="H16509" s="518" t="s">
        <v>240</v>
      </c>
      <c r="I16509" s="518">
        <v>785725</v>
      </c>
    </row>
    <row r="16510" spans="1:9" x14ac:dyDescent="0.2">
      <c r="A16510" s="518" t="s">
        <v>256</v>
      </c>
      <c r="B16510" s="518">
        <v>785733</v>
      </c>
      <c r="C16510" s="518" t="s">
        <v>2660</v>
      </c>
      <c r="D16510" s="518" t="s">
        <v>8317</v>
      </c>
      <c r="E16510" s="859">
        <v>16</v>
      </c>
      <c r="F16510" s="859">
        <v>0</v>
      </c>
      <c r="G16510" s="518" t="s">
        <v>128</v>
      </c>
      <c r="H16510" s="518" t="s">
        <v>256</v>
      </c>
      <c r="I16510" s="518">
        <v>785733</v>
      </c>
    </row>
    <row r="16511" spans="1:9" x14ac:dyDescent="0.2">
      <c r="A16511" s="518" t="s">
        <v>256</v>
      </c>
      <c r="B16511" s="518">
        <v>785741</v>
      </c>
      <c r="C16511" s="518" t="s">
        <v>2660</v>
      </c>
      <c r="D16511" s="518" t="s">
        <v>6411</v>
      </c>
      <c r="E16511" s="859">
        <v>16</v>
      </c>
      <c r="F16511" s="859">
        <v>0</v>
      </c>
      <c r="G16511" s="518" t="s">
        <v>128</v>
      </c>
      <c r="H16511" s="518" t="s">
        <v>256</v>
      </c>
      <c r="I16511" s="518">
        <v>785741</v>
      </c>
    </row>
    <row r="16512" spans="1:9" x14ac:dyDescent="0.2">
      <c r="A16512" s="518" t="s">
        <v>268</v>
      </c>
      <c r="B16512" s="518">
        <v>785774</v>
      </c>
      <c r="C16512" s="518" t="s">
        <v>2660</v>
      </c>
      <c r="D16512" s="518" t="s">
        <v>8157</v>
      </c>
      <c r="E16512" s="859">
        <v>35</v>
      </c>
      <c r="F16512" s="859">
        <v>35</v>
      </c>
      <c r="G16512" s="518" t="s">
        <v>122</v>
      </c>
      <c r="H16512" s="518" t="s">
        <v>268</v>
      </c>
      <c r="I16512" s="518">
        <v>785774</v>
      </c>
    </row>
    <row r="16513" spans="1:9" x14ac:dyDescent="0.2">
      <c r="A16513" s="518" t="s">
        <v>268</v>
      </c>
      <c r="B16513" s="518">
        <v>785782</v>
      </c>
      <c r="C16513" s="518" t="s">
        <v>2660</v>
      </c>
      <c r="D16513" s="518" t="s">
        <v>8158</v>
      </c>
      <c r="E16513" s="859">
        <v>34</v>
      </c>
      <c r="F16513" s="859">
        <v>34</v>
      </c>
      <c r="G16513" s="518" t="s">
        <v>122</v>
      </c>
      <c r="H16513" s="518" t="s">
        <v>268</v>
      </c>
      <c r="I16513" s="518">
        <v>785782</v>
      </c>
    </row>
    <row r="16514" spans="1:9" x14ac:dyDescent="0.2">
      <c r="A16514" s="518" t="s">
        <v>268</v>
      </c>
      <c r="B16514" s="518">
        <v>785790</v>
      </c>
      <c r="C16514" s="518" t="s">
        <v>2660</v>
      </c>
      <c r="D16514" s="518" t="s">
        <v>8159</v>
      </c>
      <c r="E16514" s="859">
        <v>32</v>
      </c>
      <c r="F16514" s="859">
        <v>32</v>
      </c>
      <c r="G16514" s="518" t="s">
        <v>122</v>
      </c>
      <c r="H16514" s="518" t="s">
        <v>268</v>
      </c>
      <c r="I16514" s="518">
        <v>785790</v>
      </c>
    </row>
    <row r="16515" spans="1:9" x14ac:dyDescent="0.2">
      <c r="A16515" s="518" t="s">
        <v>268</v>
      </c>
      <c r="B16515" s="518">
        <v>785808</v>
      </c>
      <c r="C16515" s="518" t="s">
        <v>2660</v>
      </c>
      <c r="D16515" s="518" t="s">
        <v>8160</v>
      </c>
      <c r="E16515" s="859">
        <v>35</v>
      </c>
      <c r="F16515" s="859">
        <v>35</v>
      </c>
      <c r="G16515" s="518" t="s">
        <v>122</v>
      </c>
      <c r="H16515" s="518" t="s">
        <v>268</v>
      </c>
      <c r="I16515" s="518">
        <v>785808</v>
      </c>
    </row>
    <row r="16516" spans="1:9" x14ac:dyDescent="0.2">
      <c r="A16516" s="518" t="s">
        <v>268</v>
      </c>
      <c r="B16516" s="518">
        <v>785816</v>
      </c>
      <c r="C16516" s="518" t="s">
        <v>2660</v>
      </c>
      <c r="D16516" s="518" t="s">
        <v>8161</v>
      </c>
      <c r="E16516" s="859">
        <v>30</v>
      </c>
      <c r="F16516" s="859">
        <v>30</v>
      </c>
      <c r="G16516" s="518" t="s">
        <v>122</v>
      </c>
      <c r="H16516" s="518" t="s">
        <v>268</v>
      </c>
      <c r="I16516" s="518">
        <v>785816</v>
      </c>
    </row>
    <row r="16517" spans="1:9" x14ac:dyDescent="0.2">
      <c r="A16517" s="518" t="s">
        <v>359</v>
      </c>
      <c r="B16517" s="518">
        <v>785832</v>
      </c>
      <c r="C16517" s="518" t="s">
        <v>2660</v>
      </c>
      <c r="D16517" s="518" t="s">
        <v>8075</v>
      </c>
      <c r="E16517" s="859">
        <v>35</v>
      </c>
      <c r="F16517" s="859">
        <v>35</v>
      </c>
      <c r="G16517" s="518" t="s">
        <v>128</v>
      </c>
      <c r="H16517" s="518" t="s">
        <v>359</v>
      </c>
      <c r="I16517" s="518">
        <v>785832</v>
      </c>
    </row>
    <row r="16518" spans="1:9" x14ac:dyDescent="0.2">
      <c r="A16518" s="518" t="s">
        <v>256</v>
      </c>
      <c r="B16518" s="518">
        <v>785857</v>
      </c>
      <c r="C16518" s="518" t="s">
        <v>2660</v>
      </c>
      <c r="D16518" s="518" t="s">
        <v>8318</v>
      </c>
      <c r="E16518" s="859">
        <v>24</v>
      </c>
      <c r="F16518" s="859">
        <v>5</v>
      </c>
      <c r="G16518" s="518" t="s">
        <v>128</v>
      </c>
      <c r="H16518" s="518" t="s">
        <v>256</v>
      </c>
      <c r="I16518" s="518">
        <v>785857</v>
      </c>
    </row>
    <row r="16519" spans="1:9" x14ac:dyDescent="0.2">
      <c r="A16519" s="518" t="s">
        <v>256</v>
      </c>
      <c r="B16519" s="518">
        <v>785865</v>
      </c>
      <c r="C16519" s="518" t="s">
        <v>2660</v>
      </c>
      <c r="D16519" s="518" t="s">
        <v>8319</v>
      </c>
      <c r="E16519" s="859">
        <v>24</v>
      </c>
      <c r="F16519" s="859">
        <v>7</v>
      </c>
      <c r="G16519" s="518" t="s">
        <v>128</v>
      </c>
      <c r="H16519" s="518" t="s">
        <v>256</v>
      </c>
      <c r="I16519" s="518">
        <v>785865</v>
      </c>
    </row>
    <row r="16520" spans="1:9" x14ac:dyDescent="0.2">
      <c r="A16520" s="518" t="s">
        <v>359</v>
      </c>
      <c r="B16520" s="518">
        <v>785873</v>
      </c>
      <c r="C16520" s="518" t="s">
        <v>2660</v>
      </c>
      <c r="D16520" s="518" t="s">
        <v>8076</v>
      </c>
      <c r="E16520" s="859">
        <v>36</v>
      </c>
      <c r="F16520" s="859">
        <v>36</v>
      </c>
      <c r="G16520" s="518" t="s">
        <v>128</v>
      </c>
      <c r="H16520" s="518" t="s">
        <v>359</v>
      </c>
      <c r="I16520" s="518">
        <v>785873</v>
      </c>
    </row>
    <row r="16521" spans="1:9" x14ac:dyDescent="0.2">
      <c r="A16521" s="518" t="s">
        <v>281</v>
      </c>
      <c r="B16521" s="518">
        <v>785881</v>
      </c>
      <c r="C16521" s="518" t="s">
        <v>2660</v>
      </c>
      <c r="D16521" s="518" t="s">
        <v>8151</v>
      </c>
      <c r="E16521" s="859">
        <v>34</v>
      </c>
      <c r="F16521" s="859">
        <v>0</v>
      </c>
      <c r="G16521" s="518" t="s">
        <v>122</v>
      </c>
      <c r="H16521" s="518" t="s">
        <v>281</v>
      </c>
      <c r="I16521" s="518">
        <v>785881</v>
      </c>
    </row>
    <row r="16522" spans="1:9" x14ac:dyDescent="0.2">
      <c r="A16522" s="518" t="s">
        <v>281</v>
      </c>
      <c r="B16522" s="518">
        <v>785899</v>
      </c>
      <c r="C16522" s="518" t="s">
        <v>2660</v>
      </c>
      <c r="D16522" s="518" t="s">
        <v>8152</v>
      </c>
      <c r="E16522" s="859">
        <v>32</v>
      </c>
      <c r="F16522" s="859">
        <v>0</v>
      </c>
      <c r="G16522" s="518" t="s">
        <v>122</v>
      </c>
      <c r="H16522" s="518" t="s">
        <v>281</v>
      </c>
      <c r="I16522" s="518">
        <v>785899</v>
      </c>
    </row>
    <row r="16523" spans="1:9" x14ac:dyDescent="0.2">
      <c r="A16523" s="518" t="s">
        <v>179</v>
      </c>
      <c r="B16523" s="518">
        <v>785907</v>
      </c>
      <c r="C16523" s="518" t="s">
        <v>2660</v>
      </c>
      <c r="D16523" s="518" t="s">
        <v>8435</v>
      </c>
      <c r="E16523" s="859">
        <v>26</v>
      </c>
      <c r="F16523" s="859">
        <v>26</v>
      </c>
      <c r="G16523" s="518" t="s">
        <v>128</v>
      </c>
      <c r="H16523" s="518" t="s">
        <v>179</v>
      </c>
      <c r="I16523" s="518">
        <v>785907</v>
      </c>
    </row>
    <row r="16524" spans="1:9" x14ac:dyDescent="0.2">
      <c r="A16524" s="518" t="s">
        <v>196</v>
      </c>
      <c r="B16524" s="518">
        <v>785923</v>
      </c>
      <c r="C16524" s="518" t="s">
        <v>2660</v>
      </c>
      <c r="D16524" s="518" t="s">
        <v>8371</v>
      </c>
      <c r="E16524" s="859">
        <v>31</v>
      </c>
      <c r="F16524" s="859">
        <v>0</v>
      </c>
      <c r="G16524" s="518" t="s">
        <v>128</v>
      </c>
      <c r="H16524" s="518" t="s">
        <v>196</v>
      </c>
      <c r="I16524" s="518">
        <v>785923</v>
      </c>
    </row>
    <row r="16525" spans="1:9" x14ac:dyDescent="0.2">
      <c r="A16525" s="518" t="s">
        <v>196</v>
      </c>
      <c r="B16525" s="518">
        <v>785931</v>
      </c>
      <c r="C16525" s="518" t="s">
        <v>2660</v>
      </c>
      <c r="D16525" s="518" t="s">
        <v>8372</v>
      </c>
      <c r="E16525" s="859">
        <v>24</v>
      </c>
      <c r="F16525" s="859">
        <v>0</v>
      </c>
      <c r="G16525" s="518" t="s">
        <v>128</v>
      </c>
      <c r="H16525" s="518" t="s">
        <v>196</v>
      </c>
      <c r="I16525" s="518">
        <v>785931</v>
      </c>
    </row>
    <row r="16526" spans="1:9" x14ac:dyDescent="0.2">
      <c r="A16526" s="518" t="s">
        <v>256</v>
      </c>
      <c r="B16526" s="518">
        <v>785949</v>
      </c>
      <c r="C16526" s="518" t="s">
        <v>2660</v>
      </c>
      <c r="D16526" s="518" t="s">
        <v>8320</v>
      </c>
      <c r="E16526" s="859">
        <v>24</v>
      </c>
      <c r="F16526" s="859">
        <v>20</v>
      </c>
      <c r="G16526" s="518" t="s">
        <v>128</v>
      </c>
      <c r="H16526" s="518" t="s">
        <v>256</v>
      </c>
      <c r="I16526" s="518">
        <v>785949</v>
      </c>
    </row>
    <row r="16527" spans="1:9" x14ac:dyDescent="0.2">
      <c r="A16527" s="518" t="s">
        <v>256</v>
      </c>
      <c r="B16527" s="518">
        <v>785956</v>
      </c>
      <c r="C16527" s="518" t="s">
        <v>2660</v>
      </c>
      <c r="D16527" s="518" t="s">
        <v>1342</v>
      </c>
      <c r="E16527" s="859">
        <v>26</v>
      </c>
      <c r="F16527" s="859">
        <v>20</v>
      </c>
      <c r="G16527" s="518" t="s">
        <v>128</v>
      </c>
      <c r="H16527" s="518" t="s">
        <v>256</v>
      </c>
      <c r="I16527" s="518">
        <v>785956</v>
      </c>
    </row>
    <row r="16528" spans="1:9" x14ac:dyDescent="0.2">
      <c r="A16528" s="518" t="s">
        <v>256</v>
      </c>
      <c r="B16528" s="518">
        <v>785964</v>
      </c>
      <c r="C16528" s="518" t="s">
        <v>2660</v>
      </c>
      <c r="D16528" s="518" t="s">
        <v>8321</v>
      </c>
      <c r="E16528" s="859">
        <v>20</v>
      </c>
      <c r="F16528" s="859">
        <v>0</v>
      </c>
      <c r="G16528" s="518" t="s">
        <v>128</v>
      </c>
      <c r="H16528" s="518" t="s">
        <v>256</v>
      </c>
      <c r="I16528" s="518">
        <v>785964</v>
      </c>
    </row>
    <row r="16529" spans="1:9" x14ac:dyDescent="0.2">
      <c r="A16529" s="518" t="s">
        <v>256</v>
      </c>
      <c r="B16529" s="518">
        <v>785998</v>
      </c>
      <c r="C16529" s="518" t="s">
        <v>2660</v>
      </c>
      <c r="D16529" s="518" t="s">
        <v>10021</v>
      </c>
      <c r="E16529" s="859">
        <v>33</v>
      </c>
      <c r="F16529" s="859">
        <v>0</v>
      </c>
      <c r="G16529" s="518" t="s">
        <v>128</v>
      </c>
      <c r="H16529" s="518" t="s">
        <v>256</v>
      </c>
      <c r="I16529" s="518">
        <v>785998</v>
      </c>
    </row>
    <row r="16530" spans="1:9" x14ac:dyDescent="0.2">
      <c r="A16530" s="518" t="s">
        <v>256</v>
      </c>
      <c r="B16530" s="518">
        <v>786004</v>
      </c>
      <c r="C16530" s="518" t="s">
        <v>2660</v>
      </c>
      <c r="D16530" s="518" t="s">
        <v>1342</v>
      </c>
      <c r="E16530" s="859">
        <v>26</v>
      </c>
      <c r="F16530" s="859">
        <v>15</v>
      </c>
      <c r="G16530" s="518" t="s">
        <v>128</v>
      </c>
      <c r="H16530" s="518" t="s">
        <v>256</v>
      </c>
      <c r="I16530" s="518">
        <v>786004</v>
      </c>
    </row>
    <row r="16531" spans="1:9" x14ac:dyDescent="0.2">
      <c r="A16531" s="518" t="s">
        <v>181</v>
      </c>
      <c r="B16531" s="518">
        <v>786012</v>
      </c>
      <c r="C16531" s="518" t="s">
        <v>2660</v>
      </c>
      <c r="D16531" s="518" t="s">
        <v>8396</v>
      </c>
      <c r="E16531" s="859">
        <v>24</v>
      </c>
      <c r="F16531" s="859">
        <v>23</v>
      </c>
      <c r="G16531" s="518" t="s">
        <v>128</v>
      </c>
      <c r="H16531" s="518" t="s">
        <v>181</v>
      </c>
      <c r="I16531" s="518">
        <v>786012</v>
      </c>
    </row>
    <row r="16532" spans="1:9" x14ac:dyDescent="0.2">
      <c r="A16532" s="518" t="s">
        <v>256</v>
      </c>
      <c r="B16532" s="518">
        <v>786020</v>
      </c>
      <c r="C16532" s="518" t="s">
        <v>2660</v>
      </c>
      <c r="D16532" s="518" t="s">
        <v>8322</v>
      </c>
      <c r="E16532" s="859">
        <v>18</v>
      </c>
      <c r="F16532" s="859">
        <v>0</v>
      </c>
      <c r="G16532" s="518" t="s">
        <v>128</v>
      </c>
      <c r="H16532" s="518" t="s">
        <v>256</v>
      </c>
      <c r="I16532" s="518">
        <v>786020</v>
      </c>
    </row>
    <row r="16533" spans="1:9" x14ac:dyDescent="0.2">
      <c r="A16533" s="518" t="s">
        <v>181</v>
      </c>
      <c r="B16533" s="518">
        <v>786053</v>
      </c>
      <c r="C16533" s="518" t="s">
        <v>2660</v>
      </c>
      <c r="D16533" s="518" t="s">
        <v>8397</v>
      </c>
      <c r="E16533" s="859">
        <v>21</v>
      </c>
      <c r="F16533" s="859">
        <v>0</v>
      </c>
      <c r="G16533" s="518" t="s">
        <v>128</v>
      </c>
      <c r="H16533" s="518" t="s">
        <v>181</v>
      </c>
      <c r="I16533" s="518">
        <v>786053</v>
      </c>
    </row>
    <row r="16534" spans="1:9" x14ac:dyDescent="0.2">
      <c r="A16534" s="518" t="s">
        <v>181</v>
      </c>
      <c r="B16534" s="518">
        <v>786061</v>
      </c>
      <c r="C16534" s="518" t="s">
        <v>2660</v>
      </c>
      <c r="D16534" s="518" t="s">
        <v>643</v>
      </c>
      <c r="E16534" s="859">
        <v>27</v>
      </c>
      <c r="F16534" s="859">
        <v>0</v>
      </c>
      <c r="G16534" s="518" t="s">
        <v>128</v>
      </c>
      <c r="H16534" s="518" t="s">
        <v>181</v>
      </c>
      <c r="I16534" s="518">
        <v>786061</v>
      </c>
    </row>
    <row r="16535" spans="1:9" x14ac:dyDescent="0.2">
      <c r="A16535" s="518" t="s">
        <v>256</v>
      </c>
      <c r="B16535" s="518">
        <v>786079</v>
      </c>
      <c r="C16535" s="518" t="s">
        <v>2660</v>
      </c>
      <c r="D16535" s="518" t="s">
        <v>8323</v>
      </c>
      <c r="E16535" s="859">
        <v>15</v>
      </c>
      <c r="F16535" s="859">
        <v>9</v>
      </c>
      <c r="G16535" s="518" t="s">
        <v>128</v>
      </c>
      <c r="H16535" s="518" t="s">
        <v>256</v>
      </c>
      <c r="I16535" s="518">
        <v>786079</v>
      </c>
    </row>
    <row r="16536" spans="1:9" x14ac:dyDescent="0.2">
      <c r="A16536" s="518" t="s">
        <v>256</v>
      </c>
      <c r="B16536" s="518">
        <v>786087</v>
      </c>
      <c r="C16536" s="518" t="s">
        <v>2660</v>
      </c>
      <c r="D16536" s="518" t="s">
        <v>8324</v>
      </c>
      <c r="E16536" s="859">
        <v>17</v>
      </c>
      <c r="F16536" s="859">
        <v>7</v>
      </c>
      <c r="G16536" s="518" t="s">
        <v>128</v>
      </c>
      <c r="H16536" s="518" t="s">
        <v>256</v>
      </c>
      <c r="I16536" s="518">
        <v>768127</v>
      </c>
    </row>
    <row r="16537" spans="1:9" x14ac:dyDescent="0.2">
      <c r="A16537" s="518" t="s">
        <v>279</v>
      </c>
      <c r="B16537" s="518">
        <v>786103</v>
      </c>
      <c r="C16537" s="518" t="s">
        <v>2660</v>
      </c>
      <c r="D16537" s="518" t="s">
        <v>8155</v>
      </c>
      <c r="E16537" s="859">
        <v>35</v>
      </c>
      <c r="F16537" s="859">
        <v>0</v>
      </c>
      <c r="G16537" s="518" t="s">
        <v>128</v>
      </c>
      <c r="H16537" s="518" t="s">
        <v>279</v>
      </c>
      <c r="I16537" s="518">
        <v>786103</v>
      </c>
    </row>
    <row r="16538" spans="1:9" x14ac:dyDescent="0.2">
      <c r="A16538" s="518" t="s">
        <v>351</v>
      </c>
      <c r="B16538" s="518">
        <v>786137</v>
      </c>
      <c r="C16538" s="518" t="s">
        <v>2660</v>
      </c>
      <c r="D16538" s="518" t="s">
        <v>8079</v>
      </c>
      <c r="E16538" s="859">
        <v>30</v>
      </c>
      <c r="F16538" s="859">
        <v>30</v>
      </c>
      <c r="G16538" s="518" t="s">
        <v>128</v>
      </c>
      <c r="H16538" s="518" t="s">
        <v>351</v>
      </c>
      <c r="I16538" s="518">
        <v>786137</v>
      </c>
    </row>
    <row r="16539" spans="1:9" x14ac:dyDescent="0.2">
      <c r="A16539" s="518" t="s">
        <v>351</v>
      </c>
      <c r="B16539" s="518">
        <v>786145</v>
      </c>
      <c r="C16539" s="518" t="s">
        <v>2660</v>
      </c>
      <c r="D16539" s="518" t="s">
        <v>8080</v>
      </c>
      <c r="E16539" s="859">
        <v>21</v>
      </c>
      <c r="F16539" s="859">
        <v>21</v>
      </c>
      <c r="G16539" s="518" t="s">
        <v>128</v>
      </c>
      <c r="H16539" s="518" t="s">
        <v>351</v>
      </c>
      <c r="I16539" s="518">
        <v>786145</v>
      </c>
    </row>
    <row r="16540" spans="1:9" x14ac:dyDescent="0.2">
      <c r="A16540" s="518" t="s">
        <v>351</v>
      </c>
      <c r="B16540" s="518">
        <v>786152</v>
      </c>
      <c r="C16540" s="518" t="s">
        <v>2660</v>
      </c>
      <c r="D16540" s="518" t="s">
        <v>8081</v>
      </c>
      <c r="E16540" s="859">
        <v>16</v>
      </c>
      <c r="F16540" s="859">
        <v>16</v>
      </c>
      <c r="G16540" s="518" t="s">
        <v>128</v>
      </c>
      <c r="H16540" s="518" t="s">
        <v>351</v>
      </c>
      <c r="I16540" s="518">
        <v>786152</v>
      </c>
    </row>
    <row r="16541" spans="1:9" x14ac:dyDescent="0.2">
      <c r="A16541" s="518" t="s">
        <v>196</v>
      </c>
      <c r="B16541" s="518">
        <v>786160</v>
      </c>
      <c r="C16541" s="518" t="s">
        <v>2660</v>
      </c>
      <c r="D16541" s="518" t="s">
        <v>10022</v>
      </c>
      <c r="E16541" s="859">
        <v>18</v>
      </c>
      <c r="F16541" s="859">
        <v>0</v>
      </c>
      <c r="G16541" s="518" t="s">
        <v>128</v>
      </c>
      <c r="H16541" s="518" t="s">
        <v>196</v>
      </c>
      <c r="I16541" s="518">
        <v>786160</v>
      </c>
    </row>
    <row r="16542" spans="1:9" x14ac:dyDescent="0.2">
      <c r="A16542" s="518" t="s">
        <v>180</v>
      </c>
      <c r="B16542" s="518">
        <v>786194</v>
      </c>
      <c r="C16542" s="518" t="s">
        <v>2660</v>
      </c>
      <c r="D16542" s="518" t="s">
        <v>7728</v>
      </c>
      <c r="E16542" s="859">
        <v>30</v>
      </c>
      <c r="F16542" s="859">
        <v>0</v>
      </c>
      <c r="G16542" s="518" t="s">
        <v>128</v>
      </c>
      <c r="H16542" s="518" t="s">
        <v>180</v>
      </c>
      <c r="I16542" s="518">
        <v>786194</v>
      </c>
    </row>
    <row r="16543" spans="1:9" x14ac:dyDescent="0.2">
      <c r="A16543" s="518" t="s">
        <v>315</v>
      </c>
      <c r="B16543" s="518">
        <v>786269</v>
      </c>
      <c r="C16543" s="518" t="s">
        <v>2660</v>
      </c>
      <c r="D16543" s="518" t="s">
        <v>8125</v>
      </c>
      <c r="E16543" s="859">
        <v>26</v>
      </c>
      <c r="F16543" s="859">
        <v>0</v>
      </c>
      <c r="G16543" s="518" t="s">
        <v>128</v>
      </c>
      <c r="H16543" s="518" t="s">
        <v>315</v>
      </c>
      <c r="I16543" s="518">
        <v>786269</v>
      </c>
    </row>
    <row r="16544" spans="1:9" x14ac:dyDescent="0.2">
      <c r="A16544" s="518" t="s">
        <v>315</v>
      </c>
      <c r="B16544" s="518">
        <v>786277</v>
      </c>
      <c r="C16544" s="518" t="s">
        <v>2660</v>
      </c>
      <c r="D16544" s="518" t="s">
        <v>8126</v>
      </c>
      <c r="E16544" s="859">
        <v>19</v>
      </c>
      <c r="F16544" s="859">
        <v>0</v>
      </c>
      <c r="G16544" s="518" t="s">
        <v>128</v>
      </c>
      <c r="H16544" s="518" t="s">
        <v>315</v>
      </c>
      <c r="I16544" s="518">
        <v>786277</v>
      </c>
    </row>
    <row r="16545" spans="1:9" x14ac:dyDescent="0.2">
      <c r="A16545" s="518" t="s">
        <v>359</v>
      </c>
      <c r="B16545" s="518">
        <v>786285</v>
      </c>
      <c r="C16545" s="518" t="s">
        <v>2660</v>
      </c>
      <c r="D16545" s="518" t="s">
        <v>1805</v>
      </c>
      <c r="E16545" s="859">
        <v>25</v>
      </c>
      <c r="F16545" s="859">
        <v>0</v>
      </c>
      <c r="G16545" s="518" t="s">
        <v>128</v>
      </c>
      <c r="H16545" s="518" t="s">
        <v>359</v>
      </c>
      <c r="I16545" s="518">
        <v>786285</v>
      </c>
    </row>
    <row r="16546" spans="1:9" x14ac:dyDescent="0.2">
      <c r="A16546" s="518" t="s">
        <v>256</v>
      </c>
      <c r="B16546" s="518">
        <v>786368</v>
      </c>
      <c r="C16546" s="518" t="s">
        <v>2660</v>
      </c>
      <c r="D16546" s="518" t="s">
        <v>8325</v>
      </c>
      <c r="E16546" s="859">
        <v>21</v>
      </c>
      <c r="F16546" s="859">
        <v>15</v>
      </c>
      <c r="G16546" s="518" t="s">
        <v>128</v>
      </c>
      <c r="H16546" s="518" t="s">
        <v>256</v>
      </c>
      <c r="I16546" s="518">
        <v>786368</v>
      </c>
    </row>
    <row r="16547" spans="1:9" x14ac:dyDescent="0.2">
      <c r="A16547" s="518" t="s">
        <v>256</v>
      </c>
      <c r="B16547" s="518">
        <v>786376</v>
      </c>
      <c r="C16547" s="518" t="s">
        <v>2660</v>
      </c>
      <c r="D16547" s="518" t="s">
        <v>8326</v>
      </c>
      <c r="E16547" s="859">
        <v>14</v>
      </c>
      <c r="F16547" s="859">
        <v>7</v>
      </c>
      <c r="G16547" s="518" t="s">
        <v>128</v>
      </c>
      <c r="H16547" s="518" t="s">
        <v>256</v>
      </c>
      <c r="I16547" s="518">
        <v>786376</v>
      </c>
    </row>
    <row r="16548" spans="1:9" x14ac:dyDescent="0.2">
      <c r="A16548" s="518" t="s">
        <v>378</v>
      </c>
      <c r="B16548" s="518">
        <v>786392</v>
      </c>
      <c r="C16548" s="518" t="s">
        <v>2660</v>
      </c>
      <c r="D16548" s="518" t="s">
        <v>8050</v>
      </c>
      <c r="E16548" s="859">
        <v>20</v>
      </c>
      <c r="F16548" s="859">
        <v>0</v>
      </c>
      <c r="G16548" s="518" t="s">
        <v>128</v>
      </c>
      <c r="H16548" s="518" t="s">
        <v>378</v>
      </c>
      <c r="I16548" s="518">
        <v>786392</v>
      </c>
    </row>
    <row r="16549" spans="1:9" x14ac:dyDescent="0.2">
      <c r="A16549" s="518" t="s">
        <v>256</v>
      </c>
      <c r="B16549" s="518">
        <v>786400</v>
      </c>
      <c r="C16549" s="518" t="s">
        <v>2660</v>
      </c>
      <c r="D16549" s="518" t="s">
        <v>8327</v>
      </c>
      <c r="E16549" s="859">
        <v>17</v>
      </c>
      <c r="F16549" s="859">
        <v>5</v>
      </c>
      <c r="G16549" s="518" t="s">
        <v>128</v>
      </c>
      <c r="H16549" s="518" t="s">
        <v>256</v>
      </c>
      <c r="I16549" s="518">
        <v>786400</v>
      </c>
    </row>
    <row r="16550" spans="1:9" x14ac:dyDescent="0.2">
      <c r="A16550" s="518" t="s">
        <v>256</v>
      </c>
      <c r="B16550" s="518">
        <v>786418</v>
      </c>
      <c r="C16550" s="518" t="s">
        <v>2660</v>
      </c>
      <c r="D16550" s="518" t="s">
        <v>8328</v>
      </c>
      <c r="E16550" s="859">
        <v>26</v>
      </c>
      <c r="F16550" s="859">
        <v>5</v>
      </c>
      <c r="G16550" s="518" t="s">
        <v>128</v>
      </c>
      <c r="H16550" s="518" t="s">
        <v>256</v>
      </c>
      <c r="I16550" s="518">
        <v>786418</v>
      </c>
    </row>
    <row r="16551" spans="1:9" x14ac:dyDescent="0.2">
      <c r="A16551" s="518" t="s">
        <v>256</v>
      </c>
      <c r="B16551" s="518">
        <v>786426</v>
      </c>
      <c r="C16551" s="518" t="s">
        <v>2660</v>
      </c>
      <c r="D16551" s="518" t="s">
        <v>8329</v>
      </c>
      <c r="E16551" s="859">
        <v>21</v>
      </c>
      <c r="F16551" s="859">
        <v>12</v>
      </c>
      <c r="G16551" s="518" t="s">
        <v>128</v>
      </c>
      <c r="H16551" s="518" t="s">
        <v>256</v>
      </c>
      <c r="I16551" s="518">
        <v>786418</v>
      </c>
    </row>
    <row r="16552" spans="1:9" x14ac:dyDescent="0.2">
      <c r="A16552" s="518" t="s">
        <v>276</v>
      </c>
      <c r="B16552" s="518">
        <v>786434</v>
      </c>
      <c r="C16552" s="518" t="s">
        <v>2660</v>
      </c>
      <c r="D16552" s="518" t="s">
        <v>3256</v>
      </c>
      <c r="E16552" s="859">
        <v>19</v>
      </c>
      <c r="F16552" s="859">
        <v>0</v>
      </c>
      <c r="G16552" s="518" t="s">
        <v>128</v>
      </c>
      <c r="H16552" s="518" t="s">
        <v>276</v>
      </c>
      <c r="I16552" s="518">
        <v>786434</v>
      </c>
    </row>
    <row r="16553" spans="1:9" x14ac:dyDescent="0.2">
      <c r="A16553" s="518" t="s">
        <v>314</v>
      </c>
      <c r="B16553" s="518">
        <v>786442</v>
      </c>
      <c r="C16553" s="518" t="s">
        <v>2660</v>
      </c>
      <c r="D16553" s="518" t="s">
        <v>8127</v>
      </c>
      <c r="E16553" s="859">
        <v>17</v>
      </c>
      <c r="F16553" s="859">
        <v>0</v>
      </c>
      <c r="G16553" s="518" t="s">
        <v>122</v>
      </c>
      <c r="H16553" s="518" t="s">
        <v>314</v>
      </c>
      <c r="I16553" s="518">
        <v>786442</v>
      </c>
    </row>
    <row r="16554" spans="1:9" x14ac:dyDescent="0.2">
      <c r="A16554" s="518" t="s">
        <v>181</v>
      </c>
      <c r="B16554" s="518">
        <v>786491</v>
      </c>
      <c r="C16554" s="518" t="s">
        <v>2660</v>
      </c>
      <c r="D16554" s="518" t="s">
        <v>7087</v>
      </c>
      <c r="E16554" s="859">
        <v>33</v>
      </c>
      <c r="F16554" s="859">
        <v>0</v>
      </c>
      <c r="G16554" s="518" t="s">
        <v>128</v>
      </c>
      <c r="H16554" s="518" t="s">
        <v>181</v>
      </c>
      <c r="I16554" s="518">
        <v>786491</v>
      </c>
    </row>
    <row r="16555" spans="1:9" x14ac:dyDescent="0.2">
      <c r="A16555" s="518" t="s">
        <v>181</v>
      </c>
      <c r="B16555" s="518">
        <v>786509</v>
      </c>
      <c r="C16555" s="518" t="s">
        <v>2660</v>
      </c>
      <c r="D16555" s="518" t="s">
        <v>7087</v>
      </c>
      <c r="E16555" s="859">
        <v>33</v>
      </c>
      <c r="F16555" s="859">
        <v>0</v>
      </c>
      <c r="G16555" s="518" t="s">
        <v>128</v>
      </c>
      <c r="H16555" s="518" t="s">
        <v>181</v>
      </c>
      <c r="I16555" s="518">
        <v>786509</v>
      </c>
    </row>
    <row r="16556" spans="1:9" x14ac:dyDescent="0.2">
      <c r="A16556" s="518" t="s">
        <v>179</v>
      </c>
      <c r="B16556" s="518">
        <v>786566</v>
      </c>
      <c r="C16556" s="518" t="s">
        <v>2660</v>
      </c>
      <c r="D16556" s="518" t="s">
        <v>7642</v>
      </c>
      <c r="E16556" s="859">
        <v>35</v>
      </c>
      <c r="F16556" s="859">
        <v>0</v>
      </c>
      <c r="G16556" s="518" t="s">
        <v>128</v>
      </c>
      <c r="H16556" s="518" t="s">
        <v>179</v>
      </c>
      <c r="I16556" s="518">
        <v>786566</v>
      </c>
    </row>
    <row r="16557" spans="1:9" x14ac:dyDescent="0.2">
      <c r="A16557" s="518" t="s">
        <v>179</v>
      </c>
      <c r="B16557" s="518">
        <v>786665</v>
      </c>
      <c r="C16557" s="518" t="s">
        <v>2660</v>
      </c>
      <c r="D16557" s="518" t="s">
        <v>8436</v>
      </c>
      <c r="E16557" s="859">
        <v>22</v>
      </c>
      <c r="F16557" s="859">
        <v>22</v>
      </c>
      <c r="G16557" s="518" t="s">
        <v>128</v>
      </c>
      <c r="H16557" s="518" t="s">
        <v>179</v>
      </c>
      <c r="I16557" s="518">
        <v>786665</v>
      </c>
    </row>
    <row r="16558" spans="1:9" x14ac:dyDescent="0.2">
      <c r="A16558" s="518" t="s">
        <v>179</v>
      </c>
      <c r="B16558" s="518">
        <v>786707</v>
      </c>
      <c r="C16558" s="518" t="s">
        <v>2660</v>
      </c>
      <c r="D16558" s="518" t="s">
        <v>8437</v>
      </c>
      <c r="E16558" s="859">
        <v>31</v>
      </c>
      <c r="F16558" s="859">
        <v>31</v>
      </c>
      <c r="G16558" s="518" t="s">
        <v>128</v>
      </c>
      <c r="H16558" s="518" t="s">
        <v>179</v>
      </c>
      <c r="I16558" s="518">
        <v>786707</v>
      </c>
    </row>
    <row r="16559" spans="1:9" x14ac:dyDescent="0.2">
      <c r="A16559" s="518" t="s">
        <v>179</v>
      </c>
      <c r="B16559" s="518">
        <v>786715</v>
      </c>
      <c r="C16559" s="518" t="s">
        <v>2660</v>
      </c>
      <c r="D16559" s="518" t="s">
        <v>8438</v>
      </c>
      <c r="E16559" s="859">
        <v>23</v>
      </c>
      <c r="F16559" s="859">
        <v>0</v>
      </c>
      <c r="G16559" s="518" t="s">
        <v>128</v>
      </c>
      <c r="H16559" s="518" t="s">
        <v>179</v>
      </c>
      <c r="I16559" s="518">
        <v>786715</v>
      </c>
    </row>
    <row r="16560" spans="1:9" x14ac:dyDescent="0.2">
      <c r="A16560" s="518" t="s">
        <v>314</v>
      </c>
      <c r="B16560" s="518">
        <v>786764</v>
      </c>
      <c r="C16560" s="518" t="s">
        <v>2660</v>
      </c>
      <c r="D16560" s="518" t="s">
        <v>7517</v>
      </c>
      <c r="E16560" s="859">
        <v>35</v>
      </c>
      <c r="F16560" s="859">
        <v>0</v>
      </c>
      <c r="G16560" s="518" t="s">
        <v>122</v>
      </c>
      <c r="H16560" s="518" t="s">
        <v>314</v>
      </c>
      <c r="I16560" s="518">
        <v>786764</v>
      </c>
    </row>
    <row r="16561" spans="1:9" x14ac:dyDescent="0.2">
      <c r="A16561" s="518" t="s">
        <v>181</v>
      </c>
      <c r="B16561" s="518">
        <v>787010</v>
      </c>
      <c r="C16561" s="518" t="s">
        <v>2660</v>
      </c>
      <c r="D16561" s="518" t="s">
        <v>6252</v>
      </c>
      <c r="E16561" s="859">
        <v>14</v>
      </c>
      <c r="F16561" s="859">
        <v>0</v>
      </c>
      <c r="G16561" s="518" t="s">
        <v>128</v>
      </c>
      <c r="H16561" s="518" t="s">
        <v>181</v>
      </c>
      <c r="I16561" s="518">
        <v>787010</v>
      </c>
    </row>
    <row r="16562" spans="1:9" x14ac:dyDescent="0.2">
      <c r="A16562" s="518" t="s">
        <v>273</v>
      </c>
      <c r="B16562" s="518">
        <v>787044</v>
      </c>
      <c r="C16562" s="518" t="s">
        <v>2660</v>
      </c>
      <c r="D16562" s="518" t="s">
        <v>10023</v>
      </c>
      <c r="E16562" s="859">
        <v>33</v>
      </c>
      <c r="F16562" s="859">
        <v>30</v>
      </c>
      <c r="G16562" s="518" t="s">
        <v>128</v>
      </c>
      <c r="H16562" s="518" t="s">
        <v>273</v>
      </c>
      <c r="I16562" s="518">
        <v>787044</v>
      </c>
    </row>
    <row r="16563" spans="1:9" x14ac:dyDescent="0.2">
      <c r="A16563" s="518" t="s">
        <v>381</v>
      </c>
      <c r="B16563" s="518">
        <v>787069</v>
      </c>
      <c r="C16563" s="518" t="s">
        <v>2660</v>
      </c>
      <c r="D16563" s="518" t="s">
        <v>10024</v>
      </c>
      <c r="E16563" s="859">
        <v>25</v>
      </c>
      <c r="F16563" s="859">
        <v>0</v>
      </c>
      <c r="G16563" s="518" t="s">
        <v>128</v>
      </c>
      <c r="H16563" s="518" t="s">
        <v>381</v>
      </c>
      <c r="I16563" s="518">
        <v>787069</v>
      </c>
    </row>
    <row r="16564" spans="1:9" x14ac:dyDescent="0.2">
      <c r="A16564" s="518" t="s">
        <v>295</v>
      </c>
      <c r="B16564" s="518">
        <v>787093</v>
      </c>
      <c r="C16564" s="518" t="s">
        <v>2660</v>
      </c>
      <c r="D16564" s="518" t="s">
        <v>827</v>
      </c>
      <c r="E16564" s="859">
        <v>9</v>
      </c>
      <c r="F16564" s="859">
        <v>0</v>
      </c>
      <c r="G16564" s="518" t="s">
        <v>122</v>
      </c>
      <c r="H16564" s="518" t="s">
        <v>295</v>
      </c>
      <c r="I16564" s="518">
        <v>787093</v>
      </c>
    </row>
    <row r="16565" spans="1:9" x14ac:dyDescent="0.2">
      <c r="A16565" s="518" t="s">
        <v>314</v>
      </c>
      <c r="B16565" s="518">
        <v>787119</v>
      </c>
      <c r="C16565" s="518" t="s">
        <v>2660</v>
      </c>
      <c r="D16565" s="518" t="s">
        <v>7530</v>
      </c>
      <c r="E16565" s="859">
        <v>30</v>
      </c>
      <c r="F16565" s="859">
        <v>0</v>
      </c>
      <c r="G16565" s="518" t="s">
        <v>122</v>
      </c>
      <c r="H16565" s="518" t="s">
        <v>314</v>
      </c>
      <c r="I16565" s="518">
        <v>787119</v>
      </c>
    </row>
    <row r="16566" spans="1:9" x14ac:dyDescent="0.2">
      <c r="A16566" s="518" t="s">
        <v>314</v>
      </c>
      <c r="B16566" s="518">
        <v>787127</v>
      </c>
      <c r="C16566" s="518" t="s">
        <v>2660</v>
      </c>
      <c r="D16566" s="518" t="s">
        <v>7519</v>
      </c>
      <c r="E16566" s="859">
        <v>20</v>
      </c>
      <c r="F16566" s="859">
        <v>0</v>
      </c>
      <c r="G16566" s="518" t="s">
        <v>122</v>
      </c>
      <c r="H16566" s="518" t="s">
        <v>314</v>
      </c>
      <c r="I16566" s="518">
        <v>787127</v>
      </c>
    </row>
    <row r="16567" spans="1:9" x14ac:dyDescent="0.2">
      <c r="A16567" s="518" t="s">
        <v>181</v>
      </c>
      <c r="B16567" s="518">
        <v>787135</v>
      </c>
      <c r="C16567" s="518" t="s">
        <v>2660</v>
      </c>
      <c r="D16567" s="518" t="s">
        <v>8398</v>
      </c>
      <c r="E16567" s="859">
        <v>24</v>
      </c>
      <c r="F16567" s="859">
        <v>16</v>
      </c>
      <c r="G16567" s="518" t="s">
        <v>128</v>
      </c>
      <c r="H16567" s="518" t="s">
        <v>181</v>
      </c>
      <c r="I16567" s="518">
        <v>787135</v>
      </c>
    </row>
    <row r="16568" spans="1:9" x14ac:dyDescent="0.2">
      <c r="A16568" s="518" t="s">
        <v>158</v>
      </c>
      <c r="B16568" s="518">
        <v>787150</v>
      </c>
      <c r="C16568" s="518" t="s">
        <v>2660</v>
      </c>
      <c r="D16568" s="518" t="s">
        <v>223</v>
      </c>
      <c r="E16568" s="859">
        <v>33</v>
      </c>
      <c r="F16568" s="859">
        <v>0</v>
      </c>
      <c r="G16568" s="518" t="s">
        <v>128</v>
      </c>
      <c r="H16568" s="518" t="s">
        <v>158</v>
      </c>
      <c r="I16568" s="518">
        <v>787150</v>
      </c>
    </row>
    <row r="16569" spans="1:9" x14ac:dyDescent="0.2">
      <c r="A16569" s="518" t="s">
        <v>256</v>
      </c>
      <c r="B16569" s="518">
        <v>787176</v>
      </c>
      <c r="C16569" s="518" t="s">
        <v>2660</v>
      </c>
      <c r="D16569" s="518" t="s">
        <v>9692</v>
      </c>
      <c r="E16569" s="859">
        <v>11</v>
      </c>
      <c r="F16569" s="859">
        <v>0</v>
      </c>
      <c r="G16569" s="518" t="s">
        <v>128</v>
      </c>
      <c r="H16569" s="518" t="s">
        <v>256</v>
      </c>
      <c r="I16569" s="518">
        <v>787176</v>
      </c>
    </row>
    <row r="16570" spans="1:9" x14ac:dyDescent="0.2">
      <c r="A16570" s="518" t="s">
        <v>223</v>
      </c>
      <c r="B16570" s="518">
        <v>787333</v>
      </c>
      <c r="C16570" s="518" t="s">
        <v>2660</v>
      </c>
      <c r="D16570" s="518" t="s">
        <v>10010</v>
      </c>
      <c r="E16570" s="859">
        <v>21</v>
      </c>
      <c r="F16570" s="859">
        <v>0</v>
      </c>
      <c r="G16570" s="518" t="s">
        <v>128</v>
      </c>
      <c r="H16570" s="518" t="s">
        <v>223</v>
      </c>
      <c r="I16570" s="518">
        <v>787333</v>
      </c>
    </row>
    <row r="16571" spans="1:9" x14ac:dyDescent="0.2">
      <c r="A16571" s="518" t="s">
        <v>179</v>
      </c>
      <c r="B16571" s="518">
        <v>787341</v>
      </c>
      <c r="C16571" s="518" t="s">
        <v>2660</v>
      </c>
      <c r="D16571" s="518" t="s">
        <v>2350</v>
      </c>
      <c r="E16571" s="859">
        <v>35</v>
      </c>
      <c r="F16571" s="859">
        <v>0</v>
      </c>
      <c r="G16571" s="518" t="s">
        <v>128</v>
      </c>
      <c r="H16571" s="518" t="s">
        <v>179</v>
      </c>
      <c r="I16571" s="518">
        <v>787341</v>
      </c>
    </row>
    <row r="16572" spans="1:9" x14ac:dyDescent="0.2">
      <c r="A16572" s="518" t="s">
        <v>179</v>
      </c>
      <c r="B16572" s="518">
        <v>787358</v>
      </c>
      <c r="C16572" s="518" t="s">
        <v>2660</v>
      </c>
      <c r="D16572" s="518" t="s">
        <v>2323</v>
      </c>
      <c r="E16572" s="859">
        <v>35</v>
      </c>
      <c r="F16572" s="859">
        <v>0</v>
      </c>
      <c r="G16572" s="518" t="s">
        <v>128</v>
      </c>
      <c r="H16572" s="518" t="s">
        <v>179</v>
      </c>
      <c r="I16572" s="518">
        <v>787358</v>
      </c>
    </row>
    <row r="16573" spans="1:9" x14ac:dyDescent="0.2">
      <c r="A16573" s="518" t="s">
        <v>179</v>
      </c>
      <c r="B16573" s="518">
        <v>787366</v>
      </c>
      <c r="C16573" s="518" t="s">
        <v>2660</v>
      </c>
      <c r="D16573" s="518" t="s">
        <v>2324</v>
      </c>
      <c r="E16573" s="859">
        <v>35</v>
      </c>
      <c r="F16573" s="859">
        <v>0</v>
      </c>
      <c r="G16573" s="518" t="s">
        <v>128</v>
      </c>
      <c r="H16573" s="518" t="s">
        <v>179</v>
      </c>
      <c r="I16573" s="518">
        <v>787366</v>
      </c>
    </row>
    <row r="16574" spans="1:9" x14ac:dyDescent="0.2">
      <c r="A16574" s="518" t="s">
        <v>179</v>
      </c>
      <c r="B16574" s="518">
        <v>787374</v>
      </c>
      <c r="C16574" s="518" t="s">
        <v>2660</v>
      </c>
      <c r="D16574" s="518" t="s">
        <v>8439</v>
      </c>
      <c r="E16574" s="859">
        <v>34</v>
      </c>
      <c r="F16574" s="859">
        <v>0</v>
      </c>
      <c r="G16574" s="518" t="s">
        <v>128</v>
      </c>
      <c r="H16574" s="518" t="s">
        <v>179</v>
      </c>
      <c r="I16574" s="518">
        <v>787374</v>
      </c>
    </row>
    <row r="16575" spans="1:9" x14ac:dyDescent="0.2">
      <c r="A16575" s="518" t="s">
        <v>179</v>
      </c>
      <c r="B16575" s="518">
        <v>787382</v>
      </c>
      <c r="C16575" s="518" t="s">
        <v>2660</v>
      </c>
      <c r="D16575" s="518" t="s">
        <v>7642</v>
      </c>
      <c r="E16575" s="859">
        <v>35</v>
      </c>
      <c r="F16575" s="859">
        <v>0</v>
      </c>
      <c r="G16575" s="518" t="s">
        <v>128</v>
      </c>
      <c r="H16575" s="518" t="s">
        <v>179</v>
      </c>
      <c r="I16575" s="518">
        <v>787382</v>
      </c>
    </row>
    <row r="16576" spans="1:9" x14ac:dyDescent="0.2">
      <c r="A16576" s="518" t="s">
        <v>179</v>
      </c>
      <c r="B16576" s="518">
        <v>787390</v>
      </c>
      <c r="C16576" s="518" t="s">
        <v>2660</v>
      </c>
      <c r="D16576" s="518" t="s">
        <v>585</v>
      </c>
      <c r="E16576" s="859">
        <v>25</v>
      </c>
      <c r="F16576" s="859">
        <v>23</v>
      </c>
      <c r="G16576" s="518" t="s">
        <v>128</v>
      </c>
      <c r="H16576" s="518" t="s">
        <v>179</v>
      </c>
      <c r="I16576" s="518">
        <v>787390</v>
      </c>
    </row>
    <row r="16577" spans="1:9" x14ac:dyDescent="0.2">
      <c r="A16577" s="518" t="s">
        <v>179</v>
      </c>
      <c r="B16577" s="518">
        <v>787408</v>
      </c>
      <c r="C16577" s="518" t="s">
        <v>2660</v>
      </c>
      <c r="D16577" s="518" t="s">
        <v>6410</v>
      </c>
      <c r="E16577" s="859">
        <v>3</v>
      </c>
      <c r="F16577" s="859">
        <v>0</v>
      </c>
      <c r="G16577" s="518" t="s">
        <v>128</v>
      </c>
      <c r="H16577" s="518" t="s">
        <v>179</v>
      </c>
      <c r="I16577" s="518">
        <v>787408</v>
      </c>
    </row>
    <row r="16578" spans="1:9" x14ac:dyDescent="0.2">
      <c r="A16578" s="518" t="s">
        <v>180</v>
      </c>
      <c r="B16578" s="518">
        <v>787440</v>
      </c>
      <c r="C16578" s="518" t="s">
        <v>2660</v>
      </c>
      <c r="D16578" s="518" t="s">
        <v>10025</v>
      </c>
      <c r="E16578" s="859">
        <v>26</v>
      </c>
      <c r="F16578" s="859">
        <v>0</v>
      </c>
      <c r="G16578" s="518" t="s">
        <v>128</v>
      </c>
      <c r="H16578" s="518" t="s">
        <v>180</v>
      </c>
      <c r="I16578" s="518">
        <v>787440</v>
      </c>
    </row>
    <row r="16579" spans="1:9" x14ac:dyDescent="0.2">
      <c r="A16579" s="518" t="s">
        <v>180</v>
      </c>
      <c r="B16579" s="518">
        <v>787457</v>
      </c>
      <c r="C16579" s="518" t="s">
        <v>2660</v>
      </c>
      <c r="D16579" s="518" t="s">
        <v>10026</v>
      </c>
      <c r="E16579" s="859">
        <v>23</v>
      </c>
      <c r="F16579" s="859">
        <v>0</v>
      </c>
      <c r="G16579" s="518" t="s">
        <v>128</v>
      </c>
      <c r="H16579" s="518" t="s">
        <v>180</v>
      </c>
      <c r="I16579" s="518">
        <v>787457</v>
      </c>
    </row>
    <row r="16580" spans="1:9" x14ac:dyDescent="0.2">
      <c r="A16580" s="518" t="s">
        <v>179</v>
      </c>
      <c r="B16580" s="518">
        <v>787481</v>
      </c>
      <c r="C16580" s="518" t="s">
        <v>2660</v>
      </c>
      <c r="D16580" s="518" t="s">
        <v>577</v>
      </c>
      <c r="E16580" s="859">
        <v>20</v>
      </c>
      <c r="F16580" s="859">
        <v>0</v>
      </c>
      <c r="G16580" s="518" t="s">
        <v>128</v>
      </c>
      <c r="H16580" s="518" t="s">
        <v>179</v>
      </c>
      <c r="I16580" s="518">
        <v>787481</v>
      </c>
    </row>
    <row r="16581" spans="1:9" x14ac:dyDescent="0.2">
      <c r="A16581" s="518" t="s">
        <v>179</v>
      </c>
      <c r="B16581" s="518">
        <v>787499</v>
      </c>
      <c r="C16581" s="518" t="s">
        <v>2660</v>
      </c>
      <c r="D16581" s="518" t="s">
        <v>577</v>
      </c>
      <c r="E16581" s="859">
        <v>20</v>
      </c>
      <c r="F16581" s="859">
        <v>0</v>
      </c>
      <c r="G16581" s="518" t="s">
        <v>128</v>
      </c>
      <c r="H16581" s="518" t="s">
        <v>179</v>
      </c>
      <c r="I16581" s="518">
        <v>787499</v>
      </c>
    </row>
    <row r="16582" spans="1:9" x14ac:dyDescent="0.2">
      <c r="A16582" s="518" t="s">
        <v>179</v>
      </c>
      <c r="B16582" s="518">
        <v>787507</v>
      </c>
      <c r="C16582" s="518" t="s">
        <v>2660</v>
      </c>
      <c r="D16582" s="518" t="s">
        <v>1379</v>
      </c>
      <c r="E16582" s="859">
        <v>27</v>
      </c>
      <c r="F16582" s="859">
        <v>0</v>
      </c>
      <c r="G16582" s="518" t="s">
        <v>128</v>
      </c>
      <c r="H16582" s="518" t="s">
        <v>179</v>
      </c>
      <c r="I16582" s="518">
        <v>787507</v>
      </c>
    </row>
    <row r="16583" spans="1:9" x14ac:dyDescent="0.2">
      <c r="A16583" s="518" t="s">
        <v>179</v>
      </c>
      <c r="B16583" s="518">
        <v>787515</v>
      </c>
      <c r="C16583" s="518" t="s">
        <v>2660</v>
      </c>
      <c r="D16583" s="518" t="s">
        <v>1379</v>
      </c>
      <c r="E16583" s="859">
        <v>24</v>
      </c>
      <c r="F16583" s="859">
        <v>0</v>
      </c>
      <c r="G16583" s="518" t="s">
        <v>128</v>
      </c>
      <c r="H16583" s="518" t="s">
        <v>179</v>
      </c>
      <c r="I16583" s="518">
        <v>787515</v>
      </c>
    </row>
    <row r="16584" spans="1:9" x14ac:dyDescent="0.2">
      <c r="A16584" s="518" t="s">
        <v>179</v>
      </c>
      <c r="B16584" s="518">
        <v>787531</v>
      </c>
      <c r="C16584" s="518" t="s">
        <v>2660</v>
      </c>
      <c r="D16584" s="518" t="s">
        <v>1379</v>
      </c>
      <c r="E16584" s="859">
        <v>34</v>
      </c>
      <c r="F16584" s="859">
        <v>0</v>
      </c>
      <c r="G16584" s="518" t="s">
        <v>128</v>
      </c>
      <c r="H16584" s="518" t="s">
        <v>179</v>
      </c>
      <c r="I16584" s="518">
        <v>787531</v>
      </c>
    </row>
    <row r="16585" spans="1:9" x14ac:dyDescent="0.2">
      <c r="A16585" s="518" t="s">
        <v>179</v>
      </c>
      <c r="B16585" s="518">
        <v>787572</v>
      </c>
      <c r="C16585" s="518" t="s">
        <v>2660</v>
      </c>
      <c r="D16585" s="518" t="s">
        <v>10027</v>
      </c>
      <c r="E16585" s="859">
        <v>34</v>
      </c>
      <c r="F16585" s="859">
        <v>29</v>
      </c>
      <c r="G16585" s="518" t="s">
        <v>128</v>
      </c>
      <c r="H16585" s="518" t="s">
        <v>179</v>
      </c>
      <c r="I16585" s="518">
        <v>787572</v>
      </c>
    </row>
    <row r="16586" spans="1:9" x14ac:dyDescent="0.2">
      <c r="A16586" s="518" t="s">
        <v>292</v>
      </c>
      <c r="B16586" s="518">
        <v>787606</v>
      </c>
      <c r="C16586" s="518" t="s">
        <v>2660</v>
      </c>
      <c r="D16586" s="518" t="s">
        <v>7732</v>
      </c>
      <c r="E16586" s="859">
        <v>30</v>
      </c>
      <c r="F16586" s="859">
        <v>30</v>
      </c>
      <c r="G16586" s="518" t="s">
        <v>128</v>
      </c>
      <c r="H16586" s="518" t="s">
        <v>292</v>
      </c>
      <c r="I16586" s="518">
        <v>787606</v>
      </c>
    </row>
    <row r="16587" spans="1:9" x14ac:dyDescent="0.2">
      <c r="A16587" s="518" t="s">
        <v>164</v>
      </c>
      <c r="B16587" s="518">
        <v>787614</v>
      </c>
      <c r="C16587" s="518" t="s">
        <v>2660</v>
      </c>
      <c r="D16587" s="518" t="s">
        <v>8474</v>
      </c>
      <c r="E16587" s="859">
        <v>23</v>
      </c>
      <c r="F16587" s="859">
        <v>17</v>
      </c>
      <c r="G16587" s="518" t="s">
        <v>128</v>
      </c>
      <c r="H16587" s="518" t="s">
        <v>164</v>
      </c>
      <c r="I16587" s="518">
        <v>787614</v>
      </c>
    </row>
    <row r="16588" spans="1:9" x14ac:dyDescent="0.2">
      <c r="A16588" s="518" t="s">
        <v>179</v>
      </c>
      <c r="B16588" s="518">
        <v>787630</v>
      </c>
      <c r="C16588" s="518" t="s">
        <v>2660</v>
      </c>
      <c r="D16588" s="518" t="s">
        <v>10028</v>
      </c>
      <c r="E16588" s="859">
        <v>33</v>
      </c>
      <c r="F16588" s="859">
        <v>0</v>
      </c>
      <c r="G16588" s="518" t="s">
        <v>128</v>
      </c>
      <c r="H16588" s="518" t="s">
        <v>179</v>
      </c>
      <c r="I16588" s="518">
        <v>787630</v>
      </c>
    </row>
    <row r="16589" spans="1:9" x14ac:dyDescent="0.2">
      <c r="A16589" s="518" t="s">
        <v>179</v>
      </c>
      <c r="B16589" s="518">
        <v>787648</v>
      </c>
      <c r="C16589" s="518" t="s">
        <v>2660</v>
      </c>
      <c r="D16589" s="518" t="s">
        <v>9680</v>
      </c>
      <c r="E16589" s="859">
        <v>15</v>
      </c>
      <c r="F16589" s="859">
        <v>0</v>
      </c>
      <c r="G16589" s="518" t="s">
        <v>128</v>
      </c>
      <c r="H16589" s="518" t="s">
        <v>179</v>
      </c>
      <c r="I16589" s="518">
        <v>787648</v>
      </c>
    </row>
    <row r="16590" spans="1:9" x14ac:dyDescent="0.2">
      <c r="A16590" s="518" t="s">
        <v>223</v>
      </c>
      <c r="B16590" s="518">
        <v>787663</v>
      </c>
      <c r="C16590" s="518" t="s">
        <v>2660</v>
      </c>
      <c r="D16590" s="518" t="s">
        <v>707</v>
      </c>
      <c r="E16590" s="859">
        <v>13</v>
      </c>
      <c r="F16590" s="859">
        <v>0</v>
      </c>
      <c r="G16590" s="518" t="s">
        <v>128</v>
      </c>
      <c r="H16590" s="518" t="s">
        <v>223</v>
      </c>
      <c r="I16590" s="518">
        <v>787663</v>
      </c>
    </row>
    <row r="16591" spans="1:9" x14ac:dyDescent="0.2">
      <c r="A16591" s="518" t="s">
        <v>230</v>
      </c>
      <c r="B16591" s="518">
        <v>787671</v>
      </c>
      <c r="C16591" s="518" t="s">
        <v>2660</v>
      </c>
      <c r="D16591" s="518" t="s">
        <v>707</v>
      </c>
      <c r="E16591" s="859">
        <v>26</v>
      </c>
      <c r="F16591" s="859">
        <v>0</v>
      </c>
      <c r="G16591" s="518" t="s">
        <v>128</v>
      </c>
      <c r="H16591" s="518" t="s">
        <v>230</v>
      </c>
      <c r="I16591" s="518">
        <v>787671</v>
      </c>
    </row>
    <row r="16592" spans="1:9" x14ac:dyDescent="0.2">
      <c r="A16592" s="518" t="s">
        <v>237</v>
      </c>
      <c r="B16592" s="518">
        <v>787689</v>
      </c>
      <c r="C16592" s="518" t="s">
        <v>2660</v>
      </c>
      <c r="D16592" s="518" t="s">
        <v>10029</v>
      </c>
      <c r="E16592" s="859">
        <v>27</v>
      </c>
      <c r="F16592" s="859">
        <v>27</v>
      </c>
      <c r="G16592" s="518" t="s">
        <v>128</v>
      </c>
      <c r="H16592" s="518" t="s">
        <v>237</v>
      </c>
      <c r="I16592" s="518">
        <v>787689</v>
      </c>
    </row>
    <row r="16593" spans="1:9" x14ac:dyDescent="0.2">
      <c r="A16593" s="518" t="s">
        <v>164</v>
      </c>
      <c r="B16593" s="518">
        <v>787697</v>
      </c>
      <c r="C16593" s="518" t="s">
        <v>2660</v>
      </c>
      <c r="D16593" s="518" t="s">
        <v>575</v>
      </c>
      <c r="E16593" s="859">
        <v>19</v>
      </c>
      <c r="F16593" s="859">
        <v>0</v>
      </c>
      <c r="G16593" s="518" t="s">
        <v>128</v>
      </c>
      <c r="H16593" s="518" t="s">
        <v>164</v>
      </c>
      <c r="I16593" s="518">
        <v>787697</v>
      </c>
    </row>
    <row r="16594" spans="1:9" x14ac:dyDescent="0.2">
      <c r="A16594" s="518" t="s">
        <v>256</v>
      </c>
      <c r="B16594" s="518">
        <v>787754</v>
      </c>
      <c r="C16594" s="518" t="s">
        <v>2660</v>
      </c>
      <c r="D16594" s="518" t="s">
        <v>8964</v>
      </c>
      <c r="E16594" s="859">
        <v>25</v>
      </c>
      <c r="F16594" s="859">
        <v>0</v>
      </c>
      <c r="G16594" s="518" t="s">
        <v>128</v>
      </c>
      <c r="H16594" s="518" t="s">
        <v>256</v>
      </c>
      <c r="I16594" s="518">
        <v>787754</v>
      </c>
    </row>
    <row r="16595" spans="1:9" x14ac:dyDescent="0.2">
      <c r="A16595" s="518" t="s">
        <v>372</v>
      </c>
      <c r="B16595" s="518">
        <v>787788</v>
      </c>
      <c r="C16595" s="518" t="s">
        <v>2660</v>
      </c>
      <c r="D16595" s="518" t="s">
        <v>10030</v>
      </c>
      <c r="E16595" s="859">
        <v>36</v>
      </c>
      <c r="F16595" s="859">
        <v>0</v>
      </c>
      <c r="G16595" s="518" t="s">
        <v>128</v>
      </c>
      <c r="H16595" s="518" t="s">
        <v>372</v>
      </c>
      <c r="I16595" s="518">
        <v>787788</v>
      </c>
    </row>
    <row r="16596" spans="1:9" x14ac:dyDescent="0.2">
      <c r="A16596" s="518" t="s">
        <v>228</v>
      </c>
      <c r="B16596" s="518">
        <v>787820</v>
      </c>
      <c r="C16596" s="518" t="s">
        <v>2660</v>
      </c>
      <c r="D16596" s="518" t="s">
        <v>452</v>
      </c>
      <c r="E16596" s="859">
        <v>18</v>
      </c>
      <c r="F16596" s="859">
        <v>0</v>
      </c>
      <c r="G16596" s="518" t="s">
        <v>128</v>
      </c>
      <c r="H16596" s="518" t="s">
        <v>228</v>
      </c>
      <c r="I16596" s="518">
        <v>787820</v>
      </c>
    </row>
    <row r="16597" spans="1:9" x14ac:dyDescent="0.2">
      <c r="A16597" s="518" t="s">
        <v>180</v>
      </c>
      <c r="B16597" s="518">
        <v>787846</v>
      </c>
      <c r="C16597" s="518" t="s">
        <v>2660</v>
      </c>
      <c r="D16597" s="518" t="s">
        <v>10031</v>
      </c>
      <c r="E16597" s="859">
        <v>31</v>
      </c>
      <c r="F16597" s="859">
        <v>0</v>
      </c>
      <c r="G16597" s="518" t="s">
        <v>128</v>
      </c>
      <c r="H16597" s="518" t="s">
        <v>180</v>
      </c>
      <c r="I16597" s="518">
        <v>787846</v>
      </c>
    </row>
    <row r="16598" spans="1:9" x14ac:dyDescent="0.2">
      <c r="A16598" s="518" t="s">
        <v>179</v>
      </c>
      <c r="B16598" s="518">
        <v>787861</v>
      </c>
      <c r="C16598" s="518" t="s">
        <v>2660</v>
      </c>
      <c r="D16598" s="518" t="s">
        <v>2339</v>
      </c>
      <c r="E16598" s="859">
        <v>21</v>
      </c>
      <c r="F16598" s="859">
        <v>0</v>
      </c>
      <c r="G16598" s="518" t="s">
        <v>128</v>
      </c>
      <c r="H16598" s="518" t="s">
        <v>179</v>
      </c>
      <c r="I16598" s="518">
        <v>787861</v>
      </c>
    </row>
    <row r="16599" spans="1:9" x14ac:dyDescent="0.2">
      <c r="A16599" s="518" t="s">
        <v>321</v>
      </c>
      <c r="B16599" s="518">
        <v>787929</v>
      </c>
      <c r="C16599" s="518" t="s">
        <v>2660</v>
      </c>
      <c r="D16599" s="518" t="s">
        <v>10032</v>
      </c>
      <c r="E16599" s="859">
        <v>15</v>
      </c>
      <c r="F16599" s="859">
        <v>0</v>
      </c>
      <c r="G16599" s="518" t="s">
        <v>122</v>
      </c>
      <c r="H16599" s="518" t="s">
        <v>321</v>
      </c>
      <c r="I16599" s="518">
        <v>787929</v>
      </c>
    </row>
    <row r="16600" spans="1:9" x14ac:dyDescent="0.2">
      <c r="A16600" s="518" t="s">
        <v>321</v>
      </c>
      <c r="B16600" s="518">
        <v>787937</v>
      </c>
      <c r="C16600" s="518" t="s">
        <v>2660</v>
      </c>
      <c r="D16600" s="518" t="s">
        <v>10033</v>
      </c>
      <c r="E16600" s="859">
        <v>16</v>
      </c>
      <c r="F16600" s="859">
        <v>0</v>
      </c>
      <c r="G16600" s="518" t="s">
        <v>122</v>
      </c>
      <c r="H16600" s="518" t="s">
        <v>321</v>
      </c>
      <c r="I16600" s="518">
        <v>787937</v>
      </c>
    </row>
    <row r="16601" spans="1:9" x14ac:dyDescent="0.2">
      <c r="A16601" s="518" t="s">
        <v>256</v>
      </c>
      <c r="B16601" s="518">
        <v>787994</v>
      </c>
      <c r="C16601" s="518" t="s">
        <v>2660</v>
      </c>
      <c r="D16601" s="518" t="s">
        <v>10034</v>
      </c>
      <c r="E16601" s="859">
        <v>31</v>
      </c>
      <c r="F16601" s="859">
        <v>0</v>
      </c>
      <c r="G16601" s="518" t="s">
        <v>128</v>
      </c>
      <c r="H16601" s="518" t="s">
        <v>256</v>
      </c>
      <c r="I16601" s="518">
        <v>787994</v>
      </c>
    </row>
    <row r="16602" spans="1:9" x14ac:dyDescent="0.2">
      <c r="A16602" s="518" t="s">
        <v>179</v>
      </c>
      <c r="B16602" s="518">
        <v>788018</v>
      </c>
      <c r="C16602" s="518" t="s">
        <v>2660</v>
      </c>
      <c r="D16602" s="518" t="s">
        <v>7105</v>
      </c>
      <c r="E16602" s="859">
        <v>31</v>
      </c>
      <c r="F16602" s="859">
        <v>0</v>
      </c>
      <c r="G16602" s="518" t="s">
        <v>128</v>
      </c>
      <c r="H16602" s="518" t="s">
        <v>179</v>
      </c>
      <c r="I16602" s="518">
        <v>788018</v>
      </c>
    </row>
    <row r="16603" spans="1:9" x14ac:dyDescent="0.2">
      <c r="A16603" s="518" t="s">
        <v>256</v>
      </c>
      <c r="B16603" s="518">
        <v>788026</v>
      </c>
      <c r="C16603" s="518" t="s">
        <v>2660</v>
      </c>
      <c r="D16603" s="518" t="s">
        <v>10035</v>
      </c>
      <c r="E16603" s="859">
        <v>21</v>
      </c>
      <c r="F16603" s="859">
        <v>19</v>
      </c>
      <c r="G16603" s="518" t="s">
        <v>128</v>
      </c>
      <c r="H16603" s="518" t="s">
        <v>256</v>
      </c>
      <c r="I16603" s="518">
        <v>788026</v>
      </c>
    </row>
    <row r="16604" spans="1:9" x14ac:dyDescent="0.2">
      <c r="A16604" s="518" t="s">
        <v>256</v>
      </c>
      <c r="B16604" s="518">
        <v>788034</v>
      </c>
      <c r="C16604" s="518" t="s">
        <v>2660</v>
      </c>
      <c r="D16604" s="518" t="s">
        <v>10036</v>
      </c>
      <c r="E16604" s="859">
        <v>16</v>
      </c>
      <c r="F16604" s="859">
        <v>15</v>
      </c>
      <c r="G16604" s="518" t="s">
        <v>128</v>
      </c>
      <c r="H16604" s="518" t="s">
        <v>256</v>
      </c>
      <c r="I16604" s="518">
        <v>788034</v>
      </c>
    </row>
    <row r="16605" spans="1:9" x14ac:dyDescent="0.2">
      <c r="A16605" s="518" t="s">
        <v>349</v>
      </c>
      <c r="B16605" s="518">
        <v>788083</v>
      </c>
      <c r="C16605" s="518" t="s">
        <v>2660</v>
      </c>
      <c r="D16605" s="518" t="s">
        <v>2725</v>
      </c>
      <c r="E16605" s="859">
        <v>32</v>
      </c>
      <c r="F16605" s="859">
        <v>32</v>
      </c>
      <c r="G16605" s="518" t="s">
        <v>128</v>
      </c>
      <c r="H16605" s="518" t="s">
        <v>349</v>
      </c>
      <c r="I16605" s="518">
        <v>788083</v>
      </c>
    </row>
    <row r="16606" spans="1:9" x14ac:dyDescent="0.2">
      <c r="A16606" s="518" t="s">
        <v>179</v>
      </c>
      <c r="B16606" s="518">
        <v>788091</v>
      </c>
      <c r="C16606" s="518" t="s">
        <v>2660</v>
      </c>
      <c r="D16606" s="518" t="s">
        <v>10037</v>
      </c>
      <c r="E16606" s="859">
        <v>19</v>
      </c>
      <c r="F16606" s="859">
        <v>0</v>
      </c>
      <c r="G16606" s="518" t="s">
        <v>128</v>
      </c>
      <c r="H16606" s="518" t="s">
        <v>179</v>
      </c>
      <c r="I16606" s="518">
        <v>788091</v>
      </c>
    </row>
    <row r="16607" spans="1:9" x14ac:dyDescent="0.2">
      <c r="A16607" s="518" t="s">
        <v>279</v>
      </c>
      <c r="B16607" s="518">
        <v>788117</v>
      </c>
      <c r="C16607" s="518" t="s">
        <v>2660</v>
      </c>
      <c r="D16607" s="518" t="s">
        <v>10038</v>
      </c>
      <c r="E16607" s="859">
        <v>27</v>
      </c>
      <c r="F16607" s="859">
        <v>0</v>
      </c>
      <c r="G16607" s="518" t="s">
        <v>128</v>
      </c>
      <c r="H16607" s="518" t="s">
        <v>279</v>
      </c>
      <c r="I16607" s="518">
        <v>788117</v>
      </c>
    </row>
    <row r="16608" spans="1:9" x14ac:dyDescent="0.2">
      <c r="A16608" s="518" t="s">
        <v>341</v>
      </c>
      <c r="B16608" s="518">
        <v>788166</v>
      </c>
      <c r="C16608" s="518" t="s">
        <v>2660</v>
      </c>
      <c r="D16608" s="518" t="s">
        <v>10039</v>
      </c>
      <c r="E16608" s="859">
        <v>25</v>
      </c>
      <c r="F16608" s="859">
        <v>25</v>
      </c>
      <c r="G16608" s="518" t="s">
        <v>122</v>
      </c>
      <c r="H16608" s="518" t="s">
        <v>341</v>
      </c>
      <c r="I16608" s="518">
        <v>788166</v>
      </c>
    </row>
    <row r="16609" spans="1:9" x14ac:dyDescent="0.2">
      <c r="A16609" s="518" t="s">
        <v>341</v>
      </c>
      <c r="B16609" s="518">
        <v>788174</v>
      </c>
      <c r="C16609" s="518" t="s">
        <v>2660</v>
      </c>
      <c r="D16609" s="518" t="s">
        <v>10040</v>
      </c>
      <c r="E16609" s="859">
        <v>21</v>
      </c>
      <c r="F16609" s="859">
        <v>20</v>
      </c>
      <c r="G16609" s="518" t="s">
        <v>122</v>
      </c>
      <c r="H16609" s="518" t="s">
        <v>341</v>
      </c>
      <c r="I16609" s="518">
        <v>788174</v>
      </c>
    </row>
    <row r="16610" spans="1:9" x14ac:dyDescent="0.2">
      <c r="A16610" s="518" t="s">
        <v>339</v>
      </c>
      <c r="B16610" s="518">
        <v>788190</v>
      </c>
      <c r="C16610" s="518" t="s">
        <v>2660</v>
      </c>
      <c r="D16610" s="518" t="s">
        <v>10041</v>
      </c>
      <c r="E16610" s="859">
        <v>17</v>
      </c>
      <c r="F16610" s="859">
        <v>17</v>
      </c>
      <c r="G16610" s="518" t="s">
        <v>122</v>
      </c>
      <c r="H16610" s="518" t="s">
        <v>339</v>
      </c>
      <c r="I16610" s="518">
        <v>788190</v>
      </c>
    </row>
    <row r="16611" spans="1:9" x14ac:dyDescent="0.2">
      <c r="A16611" s="518" t="s">
        <v>237</v>
      </c>
      <c r="B16611" s="518">
        <v>788216</v>
      </c>
      <c r="C16611" s="518" t="s">
        <v>2660</v>
      </c>
      <c r="D16611" s="518" t="s">
        <v>10042</v>
      </c>
      <c r="E16611" s="859">
        <v>33</v>
      </c>
      <c r="F16611" s="859">
        <v>33</v>
      </c>
      <c r="G16611" s="518" t="s">
        <v>128</v>
      </c>
      <c r="H16611" s="518" t="s">
        <v>237</v>
      </c>
      <c r="I16611" s="518">
        <v>788216</v>
      </c>
    </row>
    <row r="16612" spans="1:9" x14ac:dyDescent="0.2">
      <c r="A16612" s="518" t="s">
        <v>237</v>
      </c>
      <c r="B16612" s="518">
        <v>788232</v>
      </c>
      <c r="C16612" s="518" t="s">
        <v>2660</v>
      </c>
      <c r="D16612" s="518" t="s">
        <v>10043</v>
      </c>
      <c r="E16612" s="859">
        <v>14</v>
      </c>
      <c r="F16612" s="859">
        <v>14</v>
      </c>
      <c r="G16612" s="518" t="s">
        <v>128</v>
      </c>
      <c r="H16612" s="518" t="s">
        <v>237</v>
      </c>
      <c r="I16612" s="518">
        <v>788232</v>
      </c>
    </row>
    <row r="16613" spans="1:9" x14ac:dyDescent="0.2">
      <c r="A16613" s="518" t="s">
        <v>164</v>
      </c>
      <c r="B16613" s="518">
        <v>788281</v>
      </c>
      <c r="C16613" s="518" t="s">
        <v>2660</v>
      </c>
      <c r="D16613" s="518" t="s">
        <v>10044</v>
      </c>
      <c r="E16613" s="859">
        <v>31</v>
      </c>
      <c r="F16613" s="859">
        <v>0</v>
      </c>
      <c r="G16613" s="518" t="s">
        <v>122</v>
      </c>
      <c r="H16613" s="518" t="s">
        <v>164</v>
      </c>
      <c r="I16613" s="518">
        <v>788281</v>
      </c>
    </row>
    <row r="16614" spans="1:9" x14ac:dyDescent="0.2">
      <c r="A16614" s="518" t="s">
        <v>164</v>
      </c>
      <c r="B16614" s="518">
        <v>788299</v>
      </c>
      <c r="C16614" s="518" t="s">
        <v>2660</v>
      </c>
      <c r="D16614" s="518" t="s">
        <v>10045</v>
      </c>
      <c r="E16614" s="859">
        <v>21</v>
      </c>
      <c r="F16614" s="859">
        <v>0</v>
      </c>
      <c r="G16614" s="518" t="s">
        <v>122</v>
      </c>
      <c r="H16614" s="518" t="s">
        <v>164</v>
      </c>
      <c r="I16614" s="518">
        <v>788299</v>
      </c>
    </row>
    <row r="16615" spans="1:9" x14ac:dyDescent="0.2">
      <c r="A16615" s="518" t="s">
        <v>244</v>
      </c>
      <c r="B16615" s="518">
        <v>788356</v>
      </c>
      <c r="C16615" s="518" t="s">
        <v>2660</v>
      </c>
      <c r="D16615" s="518" t="s">
        <v>10046</v>
      </c>
      <c r="E16615" s="859">
        <v>28</v>
      </c>
      <c r="F16615" s="859">
        <v>0</v>
      </c>
      <c r="G16615" s="518" t="s">
        <v>128</v>
      </c>
      <c r="H16615" s="518" t="s">
        <v>244</v>
      </c>
      <c r="I16615" s="518">
        <v>788356</v>
      </c>
    </row>
    <row r="16616" spans="1:9" x14ac:dyDescent="0.2">
      <c r="A16616" s="518" t="s">
        <v>296</v>
      </c>
      <c r="B16616" s="518">
        <v>788364</v>
      </c>
      <c r="C16616" s="518" t="s">
        <v>2660</v>
      </c>
      <c r="D16616" s="518" t="s">
        <v>888</v>
      </c>
      <c r="E16616" s="859">
        <v>24</v>
      </c>
      <c r="F16616" s="859">
        <v>24</v>
      </c>
      <c r="G16616" s="518" t="s">
        <v>128</v>
      </c>
      <c r="H16616" s="518" t="s">
        <v>296</v>
      </c>
      <c r="I16616" s="518">
        <v>788364</v>
      </c>
    </row>
    <row r="16617" spans="1:9" x14ac:dyDescent="0.2">
      <c r="A16617" s="518" t="s">
        <v>256</v>
      </c>
      <c r="B16617" s="518">
        <v>788398</v>
      </c>
      <c r="C16617" s="518" t="s">
        <v>2660</v>
      </c>
      <c r="D16617" s="518" t="s">
        <v>2435</v>
      </c>
      <c r="E16617" s="859">
        <v>25</v>
      </c>
      <c r="F16617" s="859">
        <v>0</v>
      </c>
      <c r="G16617" s="518" t="s">
        <v>128</v>
      </c>
      <c r="H16617" s="518" t="s">
        <v>256</v>
      </c>
      <c r="I16617" s="518">
        <v>788398</v>
      </c>
    </row>
    <row r="16618" spans="1:9" x14ac:dyDescent="0.2">
      <c r="A16618" s="518" t="s">
        <v>240</v>
      </c>
      <c r="B16618" s="518">
        <v>788489</v>
      </c>
      <c r="C16618" s="518" t="s">
        <v>2660</v>
      </c>
      <c r="D16618" s="518" t="s">
        <v>10047</v>
      </c>
      <c r="E16618" s="859">
        <v>24</v>
      </c>
      <c r="F16618" s="859">
        <v>0</v>
      </c>
      <c r="G16618" s="518" t="s">
        <v>128</v>
      </c>
      <c r="H16618" s="518" t="s">
        <v>240</v>
      </c>
      <c r="I16618" s="518">
        <v>788489</v>
      </c>
    </row>
    <row r="16619" spans="1:9" x14ac:dyDescent="0.2">
      <c r="A16619" s="518" t="s">
        <v>256</v>
      </c>
      <c r="B16619" s="518">
        <v>788521</v>
      </c>
      <c r="C16619" s="518" t="s">
        <v>2660</v>
      </c>
      <c r="D16619" s="518" t="s">
        <v>10048</v>
      </c>
      <c r="E16619" s="859">
        <v>24</v>
      </c>
      <c r="F16619" s="859">
        <v>0</v>
      </c>
      <c r="G16619" s="518" t="s">
        <v>128</v>
      </c>
      <c r="H16619" s="518" t="s">
        <v>256</v>
      </c>
      <c r="I16619" s="518">
        <v>788521</v>
      </c>
    </row>
    <row r="16620" spans="1:9" x14ac:dyDescent="0.2">
      <c r="A16620" s="518" t="s">
        <v>164</v>
      </c>
      <c r="B16620" s="518">
        <v>788612</v>
      </c>
      <c r="C16620" s="518" t="s">
        <v>2660</v>
      </c>
      <c r="D16620" s="518" t="s">
        <v>10049</v>
      </c>
      <c r="E16620" s="859">
        <v>32</v>
      </c>
      <c r="F16620" s="859">
        <v>0</v>
      </c>
      <c r="G16620" s="518" t="s">
        <v>128</v>
      </c>
      <c r="H16620" s="518" t="s">
        <v>164</v>
      </c>
      <c r="I16620" s="518">
        <v>788612</v>
      </c>
    </row>
    <row r="16621" spans="1:9" x14ac:dyDescent="0.2">
      <c r="A16621" s="518" t="s">
        <v>164</v>
      </c>
      <c r="B16621" s="518">
        <v>788620</v>
      </c>
      <c r="C16621" s="518" t="s">
        <v>2660</v>
      </c>
      <c r="D16621" s="518" t="s">
        <v>10050</v>
      </c>
      <c r="E16621" s="859">
        <v>31</v>
      </c>
      <c r="F16621" s="859">
        <v>0</v>
      </c>
      <c r="G16621" s="518" t="s">
        <v>128</v>
      </c>
      <c r="H16621" s="518" t="s">
        <v>164</v>
      </c>
      <c r="I16621" s="518">
        <v>788620</v>
      </c>
    </row>
    <row r="16622" spans="1:9" x14ac:dyDescent="0.2">
      <c r="A16622" s="518" t="s">
        <v>217</v>
      </c>
      <c r="B16622" s="518">
        <v>788638</v>
      </c>
      <c r="C16622" s="518" t="s">
        <v>2660</v>
      </c>
      <c r="D16622" s="518" t="s">
        <v>1162</v>
      </c>
      <c r="E16622" s="859">
        <v>25</v>
      </c>
      <c r="F16622" s="859">
        <v>0</v>
      </c>
      <c r="G16622" s="518" t="s">
        <v>128</v>
      </c>
      <c r="H16622" s="518" t="s">
        <v>217</v>
      </c>
      <c r="I16622" s="518">
        <v>788638</v>
      </c>
    </row>
    <row r="16623" spans="1:9" x14ac:dyDescent="0.2">
      <c r="A16623" s="518" t="s">
        <v>181</v>
      </c>
      <c r="B16623" s="518">
        <v>788737</v>
      </c>
      <c r="C16623" s="518" t="s">
        <v>2660</v>
      </c>
      <c r="D16623" s="518" t="s">
        <v>10051</v>
      </c>
      <c r="E16623" s="859">
        <v>21</v>
      </c>
      <c r="F16623" s="859">
        <v>0</v>
      </c>
      <c r="G16623" s="518" t="s">
        <v>128</v>
      </c>
      <c r="H16623" s="518" t="s">
        <v>181</v>
      </c>
      <c r="I16623" s="518">
        <v>788737</v>
      </c>
    </row>
    <row r="16624" spans="1:9" x14ac:dyDescent="0.2">
      <c r="A16624" s="518" t="s">
        <v>158</v>
      </c>
      <c r="B16624" s="518">
        <v>788778</v>
      </c>
      <c r="C16624" s="518" t="s">
        <v>2660</v>
      </c>
      <c r="D16624" s="518" t="s">
        <v>7614</v>
      </c>
      <c r="E16624" s="859">
        <v>20</v>
      </c>
      <c r="F16624" s="859">
        <v>0</v>
      </c>
      <c r="G16624" s="518" t="s">
        <v>128</v>
      </c>
      <c r="H16624" s="518" t="s">
        <v>158</v>
      </c>
      <c r="I16624" s="518">
        <v>788778</v>
      </c>
    </row>
    <row r="16625" spans="1:9" x14ac:dyDescent="0.2">
      <c r="A16625" s="518" t="s">
        <v>155</v>
      </c>
      <c r="B16625" s="518">
        <v>788794</v>
      </c>
      <c r="C16625" s="518" t="s">
        <v>2660</v>
      </c>
      <c r="D16625" s="518" t="s">
        <v>10052</v>
      </c>
      <c r="E16625" s="859">
        <v>36</v>
      </c>
      <c r="F16625" s="859">
        <v>0</v>
      </c>
      <c r="G16625" s="518" t="s">
        <v>128</v>
      </c>
      <c r="H16625" s="518" t="s">
        <v>155</v>
      </c>
      <c r="I16625" s="518">
        <v>788794</v>
      </c>
    </row>
    <row r="16626" spans="1:9" x14ac:dyDescent="0.2">
      <c r="A16626" s="518" t="s">
        <v>203</v>
      </c>
      <c r="B16626" s="518">
        <v>788877</v>
      </c>
      <c r="C16626" s="518" t="s">
        <v>2660</v>
      </c>
      <c r="D16626" s="518" t="s">
        <v>10053</v>
      </c>
      <c r="E16626" s="859">
        <v>16</v>
      </c>
      <c r="F16626" s="859">
        <v>16</v>
      </c>
      <c r="G16626" s="518" t="s">
        <v>122</v>
      </c>
      <c r="H16626" s="518" t="s">
        <v>203</v>
      </c>
      <c r="I16626" s="518">
        <v>788877</v>
      </c>
    </row>
    <row r="16627" spans="1:9" x14ac:dyDescent="0.2">
      <c r="A16627" s="518" t="s">
        <v>349</v>
      </c>
      <c r="B16627" s="518">
        <v>789008</v>
      </c>
      <c r="C16627" s="518" t="s">
        <v>2660</v>
      </c>
      <c r="D16627" s="518" t="s">
        <v>4854</v>
      </c>
      <c r="E16627" s="859">
        <v>28</v>
      </c>
      <c r="F16627" s="859">
        <v>0</v>
      </c>
      <c r="G16627" s="518" t="s">
        <v>128</v>
      </c>
      <c r="H16627" s="518" t="s">
        <v>349</v>
      </c>
      <c r="I16627" s="518">
        <v>789008</v>
      </c>
    </row>
    <row r="16628" spans="1:9" x14ac:dyDescent="0.2">
      <c r="A16628" s="518" t="s">
        <v>305</v>
      </c>
      <c r="B16628" s="518">
        <v>789065</v>
      </c>
      <c r="C16628" s="518" t="s">
        <v>2660</v>
      </c>
      <c r="D16628" s="518" t="s">
        <v>10054</v>
      </c>
      <c r="E16628" s="859">
        <v>13</v>
      </c>
      <c r="F16628" s="859">
        <v>11</v>
      </c>
      <c r="G16628" s="518" t="s">
        <v>122</v>
      </c>
      <c r="H16628" s="518" t="s">
        <v>305</v>
      </c>
      <c r="I16628" s="518">
        <v>789065</v>
      </c>
    </row>
    <row r="16629" spans="1:9" x14ac:dyDescent="0.2">
      <c r="A16629" s="518" t="s">
        <v>256</v>
      </c>
      <c r="B16629" s="518">
        <v>789156</v>
      </c>
      <c r="C16629" s="518" t="s">
        <v>2660</v>
      </c>
      <c r="D16629" s="518" t="s">
        <v>10055</v>
      </c>
      <c r="E16629" s="859">
        <v>31</v>
      </c>
      <c r="F16629" s="859">
        <v>0</v>
      </c>
      <c r="G16629" s="518" t="s">
        <v>128</v>
      </c>
      <c r="H16629" s="518" t="s">
        <v>256</v>
      </c>
      <c r="I16629" s="518">
        <v>789156</v>
      </c>
    </row>
    <row r="16630" spans="1:9" x14ac:dyDescent="0.2">
      <c r="A16630" s="518" t="s">
        <v>256</v>
      </c>
      <c r="B16630" s="518">
        <v>789164</v>
      </c>
      <c r="C16630" s="518" t="s">
        <v>2660</v>
      </c>
      <c r="D16630" s="518" t="s">
        <v>10056</v>
      </c>
      <c r="E16630" s="859">
        <v>25</v>
      </c>
      <c r="F16630" s="859">
        <v>0</v>
      </c>
      <c r="G16630" s="518" t="s">
        <v>128</v>
      </c>
      <c r="H16630" s="518" t="s">
        <v>256</v>
      </c>
      <c r="I16630" s="518">
        <v>789164</v>
      </c>
    </row>
    <row r="16631" spans="1:9" x14ac:dyDescent="0.2">
      <c r="A16631" s="518" t="s">
        <v>256</v>
      </c>
      <c r="B16631" s="518">
        <v>789198</v>
      </c>
      <c r="C16631" s="518" t="s">
        <v>2660</v>
      </c>
      <c r="D16631" s="518" t="s">
        <v>10057</v>
      </c>
      <c r="E16631" s="859">
        <v>29</v>
      </c>
      <c r="F16631" s="859">
        <v>0</v>
      </c>
      <c r="G16631" s="518" t="s">
        <v>128</v>
      </c>
      <c r="H16631" s="518" t="s">
        <v>256</v>
      </c>
      <c r="I16631" s="518">
        <v>789198</v>
      </c>
    </row>
    <row r="16632" spans="1:9" x14ac:dyDescent="0.2">
      <c r="A16632" s="518" t="s">
        <v>256</v>
      </c>
      <c r="B16632" s="518">
        <v>789206</v>
      </c>
      <c r="C16632" s="518" t="s">
        <v>2660</v>
      </c>
      <c r="D16632" s="518" t="s">
        <v>10058</v>
      </c>
      <c r="E16632" s="859">
        <v>23</v>
      </c>
      <c r="F16632" s="859">
        <v>0</v>
      </c>
      <c r="G16632" s="518" t="s">
        <v>128</v>
      </c>
      <c r="H16632" s="518" t="s">
        <v>256</v>
      </c>
      <c r="I16632" s="518">
        <v>789206</v>
      </c>
    </row>
    <row r="16633" spans="1:9" x14ac:dyDescent="0.2">
      <c r="A16633" s="518" t="s">
        <v>373</v>
      </c>
      <c r="B16633" s="518">
        <v>789669</v>
      </c>
      <c r="C16633" s="518" t="s">
        <v>2660</v>
      </c>
      <c r="D16633" s="518" t="s">
        <v>567</v>
      </c>
      <c r="E16633" s="859">
        <v>16</v>
      </c>
      <c r="F16633" s="859">
        <v>0</v>
      </c>
      <c r="G16633" s="518" t="s">
        <v>122</v>
      </c>
      <c r="H16633" s="518" t="s">
        <v>373</v>
      </c>
      <c r="I16633" s="518">
        <v>789669</v>
      </c>
    </row>
    <row r="16634" spans="1:9" x14ac:dyDescent="0.2">
      <c r="A16634" s="518" t="s">
        <v>373</v>
      </c>
      <c r="B16634" s="518">
        <v>789677</v>
      </c>
      <c r="C16634" s="518" t="s">
        <v>2660</v>
      </c>
      <c r="D16634" s="518" t="s">
        <v>10059</v>
      </c>
      <c r="E16634" s="859">
        <v>34</v>
      </c>
      <c r="F16634" s="859">
        <v>34</v>
      </c>
      <c r="G16634" s="518" t="s">
        <v>122</v>
      </c>
      <c r="H16634" s="518" t="s">
        <v>373</v>
      </c>
      <c r="I16634" s="518">
        <v>789677</v>
      </c>
    </row>
    <row r="16635" spans="1:9" x14ac:dyDescent="0.2">
      <c r="A16635" s="518" t="s">
        <v>256</v>
      </c>
      <c r="B16635" s="518">
        <v>789693</v>
      </c>
      <c r="C16635" s="518" t="s">
        <v>2660</v>
      </c>
      <c r="D16635" s="518" t="s">
        <v>10060</v>
      </c>
      <c r="E16635" s="859">
        <v>34</v>
      </c>
      <c r="F16635" s="859">
        <v>0</v>
      </c>
      <c r="G16635" s="518" t="s">
        <v>128</v>
      </c>
      <c r="H16635" s="518" t="s">
        <v>256</v>
      </c>
      <c r="I16635" s="518">
        <v>789693</v>
      </c>
    </row>
    <row r="16636" spans="1:9" x14ac:dyDescent="0.2">
      <c r="A16636" s="518" t="s">
        <v>256</v>
      </c>
      <c r="B16636" s="518">
        <v>789701</v>
      </c>
      <c r="C16636" s="518" t="s">
        <v>2660</v>
      </c>
      <c r="D16636" s="518" t="s">
        <v>10060</v>
      </c>
      <c r="E16636" s="859">
        <v>35</v>
      </c>
      <c r="F16636" s="859">
        <v>0</v>
      </c>
      <c r="G16636" s="518" t="s">
        <v>128</v>
      </c>
      <c r="H16636" s="518" t="s">
        <v>256</v>
      </c>
      <c r="I16636" s="518">
        <v>789701</v>
      </c>
    </row>
    <row r="16637" spans="1:9" x14ac:dyDescent="0.2">
      <c r="A16637" s="518" t="s">
        <v>256</v>
      </c>
      <c r="B16637" s="518">
        <v>789719</v>
      </c>
      <c r="C16637" s="518" t="s">
        <v>2660</v>
      </c>
      <c r="D16637" s="518" t="s">
        <v>10060</v>
      </c>
      <c r="E16637" s="859">
        <v>35</v>
      </c>
      <c r="F16637" s="859">
        <v>0</v>
      </c>
      <c r="G16637" s="518" t="s">
        <v>128</v>
      </c>
      <c r="H16637" s="518" t="s">
        <v>256</v>
      </c>
      <c r="I16637" s="518">
        <v>789719</v>
      </c>
    </row>
    <row r="16638" spans="1:9" x14ac:dyDescent="0.2">
      <c r="A16638" s="518" t="s">
        <v>256</v>
      </c>
      <c r="B16638" s="518">
        <v>789727</v>
      </c>
      <c r="C16638" s="518" t="s">
        <v>2660</v>
      </c>
      <c r="D16638" s="518" t="s">
        <v>570</v>
      </c>
      <c r="E16638" s="859">
        <v>30</v>
      </c>
      <c r="F16638" s="859">
        <v>24</v>
      </c>
      <c r="G16638" s="518" t="s">
        <v>128</v>
      </c>
      <c r="H16638" s="518" t="s">
        <v>256</v>
      </c>
      <c r="I16638" s="518">
        <v>789727</v>
      </c>
    </row>
    <row r="16639" spans="1:9" x14ac:dyDescent="0.2">
      <c r="A16639" s="518" t="s">
        <v>256</v>
      </c>
      <c r="B16639" s="518">
        <v>789891</v>
      </c>
      <c r="C16639" s="518" t="s">
        <v>2660</v>
      </c>
      <c r="D16639" s="518" t="s">
        <v>10061</v>
      </c>
      <c r="E16639" s="859">
        <v>30</v>
      </c>
      <c r="F16639" s="859">
        <v>0</v>
      </c>
      <c r="G16639" s="518" t="s">
        <v>128</v>
      </c>
      <c r="H16639" s="518" t="s">
        <v>256</v>
      </c>
      <c r="I16639" s="518">
        <v>789891</v>
      </c>
    </row>
    <row r="16640" spans="1:9" x14ac:dyDescent="0.2">
      <c r="A16640" s="518" t="s">
        <v>256</v>
      </c>
      <c r="B16640" s="518">
        <v>789909</v>
      </c>
      <c r="C16640" s="518" t="s">
        <v>2660</v>
      </c>
      <c r="D16640" s="518" t="s">
        <v>10062</v>
      </c>
      <c r="E16640" s="859">
        <v>25</v>
      </c>
      <c r="F16640" s="859">
        <v>0</v>
      </c>
      <c r="G16640" s="518" t="s">
        <v>128</v>
      </c>
      <c r="H16640" s="518" t="s">
        <v>256</v>
      </c>
      <c r="I16640" s="518">
        <v>789909</v>
      </c>
    </row>
    <row r="16641" spans="1:9" x14ac:dyDescent="0.2">
      <c r="A16641" s="518" t="s">
        <v>256</v>
      </c>
      <c r="B16641" s="518">
        <v>789925</v>
      </c>
      <c r="C16641" s="518" t="s">
        <v>2660</v>
      </c>
      <c r="D16641" s="518" t="s">
        <v>10063</v>
      </c>
      <c r="E16641" s="859">
        <v>24</v>
      </c>
      <c r="F16641" s="859">
        <v>24</v>
      </c>
      <c r="G16641" s="518" t="s">
        <v>128</v>
      </c>
      <c r="H16641" s="518" t="s">
        <v>256</v>
      </c>
      <c r="I16641" s="518">
        <v>789925</v>
      </c>
    </row>
    <row r="16642" spans="1:9" x14ac:dyDescent="0.2">
      <c r="A16642" s="518" t="s">
        <v>256</v>
      </c>
      <c r="B16642" s="518">
        <v>789933</v>
      </c>
      <c r="C16642" s="518" t="s">
        <v>2660</v>
      </c>
      <c r="D16642" s="518" t="s">
        <v>10064</v>
      </c>
      <c r="E16642" s="859">
        <v>30</v>
      </c>
      <c r="F16642" s="859">
        <v>0</v>
      </c>
      <c r="G16642" s="518" t="s">
        <v>128</v>
      </c>
      <c r="H16642" s="518" t="s">
        <v>256</v>
      </c>
      <c r="I16642" s="518">
        <v>789933</v>
      </c>
    </row>
    <row r="16643" spans="1:9" x14ac:dyDescent="0.2">
      <c r="A16643" s="518" t="s">
        <v>256</v>
      </c>
      <c r="B16643" s="518">
        <v>789941</v>
      </c>
      <c r="C16643" s="518" t="s">
        <v>2660</v>
      </c>
      <c r="D16643" s="518" t="s">
        <v>10065</v>
      </c>
      <c r="E16643" s="859">
        <v>22</v>
      </c>
      <c r="F16643" s="859">
        <v>18</v>
      </c>
      <c r="G16643" s="518" t="s">
        <v>128</v>
      </c>
      <c r="H16643" s="518" t="s">
        <v>256</v>
      </c>
      <c r="I16643" s="518">
        <v>789941</v>
      </c>
    </row>
    <row r="16644" spans="1:9" x14ac:dyDescent="0.2">
      <c r="A16644" s="518" t="s">
        <v>170</v>
      </c>
      <c r="B16644" s="518">
        <v>789958</v>
      </c>
      <c r="C16644" s="518" t="s">
        <v>2660</v>
      </c>
      <c r="D16644" s="518" t="s">
        <v>1389</v>
      </c>
      <c r="E16644" s="859">
        <v>17</v>
      </c>
      <c r="F16644" s="859">
        <v>10</v>
      </c>
      <c r="G16644" s="518" t="s">
        <v>122</v>
      </c>
      <c r="H16644" s="518" t="s">
        <v>170</v>
      </c>
      <c r="I16644" s="518">
        <v>789974</v>
      </c>
    </row>
    <row r="16645" spans="1:9" x14ac:dyDescent="0.2">
      <c r="A16645" s="518" t="s">
        <v>170</v>
      </c>
      <c r="B16645" s="518">
        <v>789966</v>
      </c>
      <c r="C16645" s="518" t="s">
        <v>2660</v>
      </c>
      <c r="D16645" s="518" t="s">
        <v>405</v>
      </c>
      <c r="E16645" s="859">
        <v>20</v>
      </c>
      <c r="F16645" s="859">
        <v>12</v>
      </c>
      <c r="G16645" s="518" t="s">
        <v>122</v>
      </c>
      <c r="H16645" s="518" t="s">
        <v>170</v>
      </c>
      <c r="I16645" s="518">
        <v>789966</v>
      </c>
    </row>
    <row r="16646" spans="1:9" x14ac:dyDescent="0.2">
      <c r="A16646" s="518" t="s">
        <v>170</v>
      </c>
      <c r="B16646" s="518">
        <v>789974</v>
      </c>
      <c r="C16646" s="518" t="s">
        <v>2660</v>
      </c>
      <c r="D16646" s="518" t="s">
        <v>3499</v>
      </c>
      <c r="E16646" s="859">
        <v>24</v>
      </c>
      <c r="F16646" s="859">
        <v>20</v>
      </c>
      <c r="G16646" s="518" t="s">
        <v>122</v>
      </c>
      <c r="H16646" s="518" t="s">
        <v>170</v>
      </c>
      <c r="I16646" s="518">
        <v>789974</v>
      </c>
    </row>
    <row r="16647" spans="1:9" x14ac:dyDescent="0.2">
      <c r="A16647" s="518" t="s">
        <v>170</v>
      </c>
      <c r="B16647" s="518">
        <v>790014</v>
      </c>
      <c r="C16647" s="518" t="s">
        <v>2660</v>
      </c>
      <c r="D16647" s="518" t="s">
        <v>10066</v>
      </c>
      <c r="E16647" s="859">
        <v>14</v>
      </c>
      <c r="F16647" s="859">
        <v>9</v>
      </c>
      <c r="G16647" s="518" t="s">
        <v>122</v>
      </c>
      <c r="H16647" s="518" t="s">
        <v>170</v>
      </c>
      <c r="I16647" s="518">
        <v>789966</v>
      </c>
    </row>
    <row r="16648" spans="1:9" x14ac:dyDescent="0.2">
      <c r="A16648" s="518" t="s">
        <v>170</v>
      </c>
      <c r="B16648" s="518">
        <v>790022</v>
      </c>
      <c r="C16648" s="518" t="s">
        <v>2660</v>
      </c>
      <c r="D16648" s="518" t="s">
        <v>10067</v>
      </c>
      <c r="E16648" s="859">
        <v>35</v>
      </c>
      <c r="F16648" s="859">
        <v>34</v>
      </c>
      <c r="G16648" s="518" t="s">
        <v>122</v>
      </c>
      <c r="H16648" s="518" t="s">
        <v>170</v>
      </c>
      <c r="I16648" s="518">
        <v>790022</v>
      </c>
    </row>
    <row r="16649" spans="1:9" x14ac:dyDescent="0.2">
      <c r="A16649" s="518" t="s">
        <v>256</v>
      </c>
      <c r="B16649" s="518">
        <v>790048</v>
      </c>
      <c r="C16649" s="518" t="s">
        <v>2660</v>
      </c>
      <c r="D16649" s="518" t="s">
        <v>10068</v>
      </c>
      <c r="E16649" s="859">
        <v>30</v>
      </c>
      <c r="F16649" s="859">
        <v>0</v>
      </c>
      <c r="G16649" s="518" t="s">
        <v>128</v>
      </c>
      <c r="H16649" s="518" t="s">
        <v>256</v>
      </c>
      <c r="I16649" s="518">
        <v>790048</v>
      </c>
    </row>
    <row r="16650" spans="1:9" x14ac:dyDescent="0.2">
      <c r="A16650" s="518" t="s">
        <v>256</v>
      </c>
      <c r="B16650" s="518">
        <v>790055</v>
      </c>
      <c r="C16650" s="518" t="s">
        <v>2660</v>
      </c>
      <c r="D16650" s="518" t="s">
        <v>10069</v>
      </c>
      <c r="E16650" s="859">
        <v>24</v>
      </c>
      <c r="F16650" s="859">
        <v>0</v>
      </c>
      <c r="G16650" s="518" t="s">
        <v>128</v>
      </c>
      <c r="H16650" s="518" t="s">
        <v>256</v>
      </c>
      <c r="I16650" s="518">
        <v>790055</v>
      </c>
    </row>
    <row r="16651" spans="1:9" x14ac:dyDescent="0.2">
      <c r="A16651" s="518" t="s">
        <v>256</v>
      </c>
      <c r="B16651" s="518">
        <v>790063</v>
      </c>
      <c r="C16651" s="518" t="s">
        <v>2660</v>
      </c>
      <c r="D16651" s="518" t="s">
        <v>10070</v>
      </c>
      <c r="E16651" s="859">
        <v>30</v>
      </c>
      <c r="F16651" s="859">
        <v>0</v>
      </c>
      <c r="G16651" s="518" t="s">
        <v>128</v>
      </c>
      <c r="H16651" s="518" t="s">
        <v>256</v>
      </c>
      <c r="I16651" s="518">
        <v>790063</v>
      </c>
    </row>
    <row r="16652" spans="1:9" x14ac:dyDescent="0.2">
      <c r="A16652" s="518" t="s">
        <v>256</v>
      </c>
      <c r="B16652" s="518">
        <v>790071</v>
      </c>
      <c r="C16652" s="518" t="s">
        <v>2660</v>
      </c>
      <c r="D16652" s="518" t="s">
        <v>10071</v>
      </c>
      <c r="E16652" s="859">
        <v>35</v>
      </c>
      <c r="F16652" s="859">
        <v>0</v>
      </c>
      <c r="G16652" s="518" t="s">
        <v>128</v>
      </c>
      <c r="H16652" s="518" t="s">
        <v>256</v>
      </c>
      <c r="I16652" s="518">
        <v>790071</v>
      </c>
    </row>
    <row r="16653" spans="1:9" x14ac:dyDescent="0.2">
      <c r="A16653" s="518" t="s">
        <v>256</v>
      </c>
      <c r="B16653" s="518">
        <v>790147</v>
      </c>
      <c r="C16653" s="518" t="s">
        <v>2660</v>
      </c>
      <c r="D16653" s="518" t="s">
        <v>10072</v>
      </c>
      <c r="E16653" s="859">
        <v>30</v>
      </c>
      <c r="F16653" s="859">
        <v>0</v>
      </c>
      <c r="G16653" s="518" t="s">
        <v>128</v>
      </c>
      <c r="H16653" s="518" t="s">
        <v>256</v>
      </c>
      <c r="I16653" s="518">
        <v>790147</v>
      </c>
    </row>
    <row r="16654" spans="1:9" x14ac:dyDescent="0.2">
      <c r="A16654" s="518" t="s">
        <v>256</v>
      </c>
      <c r="B16654" s="518">
        <v>790154</v>
      </c>
      <c r="C16654" s="518" t="s">
        <v>2660</v>
      </c>
      <c r="D16654" s="518" t="s">
        <v>10073</v>
      </c>
      <c r="E16654" s="859">
        <v>32</v>
      </c>
      <c r="F16654" s="859">
        <v>0</v>
      </c>
      <c r="G16654" s="518" t="s">
        <v>128</v>
      </c>
      <c r="H16654" s="518" t="s">
        <v>256</v>
      </c>
      <c r="I16654" s="518">
        <v>790154</v>
      </c>
    </row>
    <row r="16655" spans="1:9" x14ac:dyDescent="0.2">
      <c r="A16655" s="518" t="s">
        <v>256</v>
      </c>
      <c r="B16655" s="518">
        <v>790162</v>
      </c>
      <c r="C16655" s="518" t="s">
        <v>2660</v>
      </c>
      <c r="D16655" s="518" t="s">
        <v>10074</v>
      </c>
      <c r="E16655" s="859">
        <v>30</v>
      </c>
      <c r="F16655" s="859">
        <v>0</v>
      </c>
      <c r="G16655" s="518" t="s">
        <v>128</v>
      </c>
      <c r="H16655" s="518" t="s">
        <v>256</v>
      </c>
      <c r="I16655" s="518">
        <v>790162</v>
      </c>
    </row>
    <row r="16656" spans="1:9" x14ac:dyDescent="0.2">
      <c r="A16656" s="518" t="s">
        <v>256</v>
      </c>
      <c r="B16656" s="518">
        <v>790170</v>
      </c>
      <c r="C16656" s="518" t="s">
        <v>2660</v>
      </c>
      <c r="D16656" s="518" t="s">
        <v>10075</v>
      </c>
      <c r="E16656" s="859">
        <v>24</v>
      </c>
      <c r="F16656" s="859">
        <v>24</v>
      </c>
      <c r="G16656" s="518" t="s">
        <v>128</v>
      </c>
      <c r="H16656" s="518" t="s">
        <v>256</v>
      </c>
      <c r="I16656" s="518">
        <v>790170</v>
      </c>
    </row>
    <row r="16657" spans="1:9" x14ac:dyDescent="0.2">
      <c r="A16657" s="518" t="s">
        <v>256</v>
      </c>
      <c r="B16657" s="518">
        <v>790188</v>
      </c>
      <c r="C16657" s="518" t="s">
        <v>2660</v>
      </c>
      <c r="D16657" s="518" t="s">
        <v>10076</v>
      </c>
      <c r="E16657" s="859">
        <v>34</v>
      </c>
      <c r="F16657" s="859">
        <v>23</v>
      </c>
      <c r="G16657" s="518" t="s">
        <v>128</v>
      </c>
      <c r="H16657" s="518" t="s">
        <v>256</v>
      </c>
      <c r="I16657" s="518">
        <v>790188</v>
      </c>
    </row>
    <row r="16658" spans="1:9" x14ac:dyDescent="0.2">
      <c r="A16658" s="518" t="s">
        <v>256</v>
      </c>
      <c r="B16658" s="518">
        <v>790196</v>
      </c>
      <c r="C16658" s="518" t="s">
        <v>2660</v>
      </c>
      <c r="D16658" s="518" t="s">
        <v>10077</v>
      </c>
      <c r="E16658" s="859">
        <v>24</v>
      </c>
      <c r="F16658" s="859">
        <v>0</v>
      </c>
      <c r="G16658" s="518" t="s">
        <v>128</v>
      </c>
      <c r="H16658" s="518" t="s">
        <v>256</v>
      </c>
      <c r="I16658" s="518">
        <v>790196</v>
      </c>
    </row>
    <row r="16659" spans="1:9" x14ac:dyDescent="0.2">
      <c r="A16659" s="518" t="s">
        <v>256</v>
      </c>
      <c r="B16659" s="518">
        <v>790204</v>
      </c>
      <c r="C16659" s="518" t="s">
        <v>2660</v>
      </c>
      <c r="D16659" s="518" t="s">
        <v>10078</v>
      </c>
      <c r="E16659" s="859">
        <v>21</v>
      </c>
      <c r="F16659" s="859">
        <v>0</v>
      </c>
      <c r="G16659" s="518" t="s">
        <v>128</v>
      </c>
      <c r="H16659" s="518" t="s">
        <v>256</v>
      </c>
      <c r="I16659" s="518">
        <v>790204</v>
      </c>
    </row>
    <row r="16660" spans="1:9" x14ac:dyDescent="0.2">
      <c r="A16660" s="518" t="s">
        <v>231</v>
      </c>
      <c r="B16660" s="518">
        <v>790287</v>
      </c>
      <c r="C16660" s="518" t="s">
        <v>2660</v>
      </c>
      <c r="D16660" s="518" t="s">
        <v>7124</v>
      </c>
      <c r="E16660" s="859">
        <v>25</v>
      </c>
      <c r="F16660" s="859">
        <v>24</v>
      </c>
      <c r="G16660" s="518" t="s">
        <v>122</v>
      </c>
      <c r="H16660" s="518" t="s">
        <v>231</v>
      </c>
      <c r="I16660" s="518">
        <v>790287</v>
      </c>
    </row>
    <row r="16661" spans="1:9" x14ac:dyDescent="0.2">
      <c r="A16661" s="518" t="s">
        <v>231</v>
      </c>
      <c r="B16661" s="518">
        <v>790295</v>
      </c>
      <c r="C16661" s="518" t="s">
        <v>2660</v>
      </c>
      <c r="D16661" s="518" t="s">
        <v>604</v>
      </c>
      <c r="E16661" s="859">
        <v>22</v>
      </c>
      <c r="F16661" s="859">
        <v>22</v>
      </c>
      <c r="G16661" s="518" t="s">
        <v>122</v>
      </c>
      <c r="H16661" s="518" t="s">
        <v>231</v>
      </c>
      <c r="I16661" s="518">
        <v>790295</v>
      </c>
    </row>
    <row r="16662" spans="1:9" x14ac:dyDescent="0.2">
      <c r="A16662" s="518" t="s">
        <v>231</v>
      </c>
      <c r="B16662" s="518">
        <v>790303</v>
      </c>
      <c r="C16662" s="518" t="s">
        <v>2660</v>
      </c>
      <c r="D16662" s="518" t="s">
        <v>413</v>
      </c>
      <c r="E16662" s="859">
        <v>24</v>
      </c>
      <c r="F16662" s="859">
        <v>24</v>
      </c>
      <c r="G16662" s="518" t="s">
        <v>122</v>
      </c>
      <c r="H16662" s="518" t="s">
        <v>231</v>
      </c>
      <c r="I16662" s="518">
        <v>790303</v>
      </c>
    </row>
    <row r="16663" spans="1:9" x14ac:dyDescent="0.2">
      <c r="A16663" s="518" t="s">
        <v>231</v>
      </c>
      <c r="B16663" s="518">
        <v>790311</v>
      </c>
      <c r="C16663" s="518" t="s">
        <v>2660</v>
      </c>
      <c r="D16663" s="518" t="s">
        <v>8189</v>
      </c>
      <c r="E16663" s="859">
        <v>23</v>
      </c>
      <c r="F16663" s="859">
        <v>23</v>
      </c>
      <c r="G16663" s="518" t="s">
        <v>122</v>
      </c>
      <c r="H16663" s="518" t="s">
        <v>231</v>
      </c>
      <c r="I16663" s="518">
        <v>790311</v>
      </c>
    </row>
    <row r="16664" spans="1:9" x14ac:dyDescent="0.2">
      <c r="A16664" s="518" t="s">
        <v>231</v>
      </c>
      <c r="B16664" s="518">
        <v>790329</v>
      </c>
      <c r="C16664" s="518" t="s">
        <v>2660</v>
      </c>
      <c r="D16664" s="518" t="s">
        <v>5758</v>
      </c>
      <c r="E16664" s="859">
        <v>23</v>
      </c>
      <c r="F16664" s="859">
        <v>11</v>
      </c>
      <c r="G16664" s="518" t="s">
        <v>122</v>
      </c>
      <c r="H16664" s="518" t="s">
        <v>231</v>
      </c>
      <c r="I16664" s="518">
        <v>790287</v>
      </c>
    </row>
    <row r="16665" spans="1:9" x14ac:dyDescent="0.2">
      <c r="A16665" s="518" t="s">
        <v>231</v>
      </c>
      <c r="B16665" s="518">
        <v>790337</v>
      </c>
      <c r="C16665" s="518" t="s">
        <v>2660</v>
      </c>
      <c r="D16665" s="518" t="s">
        <v>10079</v>
      </c>
      <c r="E16665" s="859">
        <v>30</v>
      </c>
      <c r="F16665" s="859">
        <v>29</v>
      </c>
      <c r="G16665" s="518" t="s">
        <v>122</v>
      </c>
      <c r="H16665" s="518" t="s">
        <v>231</v>
      </c>
      <c r="I16665" s="518">
        <v>790337</v>
      </c>
    </row>
    <row r="16666" spans="1:9" x14ac:dyDescent="0.2">
      <c r="A16666" s="518" t="s">
        <v>349</v>
      </c>
      <c r="B16666" s="518">
        <v>790352</v>
      </c>
      <c r="C16666" s="518" t="s">
        <v>2660</v>
      </c>
      <c r="D16666" s="518" t="s">
        <v>402</v>
      </c>
      <c r="E16666" s="859">
        <v>21</v>
      </c>
      <c r="F16666" s="859">
        <v>19</v>
      </c>
      <c r="G16666" s="518" t="s">
        <v>122</v>
      </c>
      <c r="H16666" s="518" t="s">
        <v>349</v>
      </c>
      <c r="I16666" s="518">
        <v>790352</v>
      </c>
    </row>
    <row r="16667" spans="1:9" x14ac:dyDescent="0.2">
      <c r="A16667" s="518" t="s">
        <v>282</v>
      </c>
      <c r="B16667" s="518">
        <v>790360</v>
      </c>
      <c r="C16667" s="518" t="s">
        <v>2660</v>
      </c>
      <c r="D16667" s="518" t="s">
        <v>726</v>
      </c>
      <c r="E16667" s="859">
        <v>16</v>
      </c>
      <c r="F16667" s="859">
        <v>16</v>
      </c>
      <c r="G16667" s="518" t="s">
        <v>122</v>
      </c>
      <c r="H16667" s="518" t="s">
        <v>282</v>
      </c>
      <c r="I16667" s="518">
        <v>790360</v>
      </c>
    </row>
    <row r="16668" spans="1:9" x14ac:dyDescent="0.2">
      <c r="A16668" s="518" t="s">
        <v>164</v>
      </c>
      <c r="B16668" s="518">
        <v>790451</v>
      </c>
      <c r="C16668" s="518" t="s">
        <v>2660</v>
      </c>
      <c r="D16668" s="518" t="s">
        <v>10080</v>
      </c>
      <c r="E16668" s="859">
        <v>32</v>
      </c>
      <c r="F16668" s="859">
        <v>9</v>
      </c>
      <c r="G16668" s="518" t="s">
        <v>122</v>
      </c>
      <c r="H16668" s="518" t="s">
        <v>164</v>
      </c>
      <c r="I16668" s="518">
        <v>790451</v>
      </c>
    </row>
    <row r="16669" spans="1:9" x14ac:dyDescent="0.2">
      <c r="A16669" s="518" t="s">
        <v>164</v>
      </c>
      <c r="B16669" s="518">
        <v>790469</v>
      </c>
      <c r="C16669" s="518" t="s">
        <v>2660</v>
      </c>
      <c r="D16669" s="518" t="s">
        <v>10081</v>
      </c>
      <c r="E16669" s="859">
        <v>33</v>
      </c>
      <c r="F16669" s="859">
        <v>16</v>
      </c>
      <c r="G16669" s="518" t="s">
        <v>122</v>
      </c>
      <c r="H16669" s="518" t="s">
        <v>164</v>
      </c>
      <c r="I16669" s="518">
        <v>790469</v>
      </c>
    </row>
    <row r="16670" spans="1:9" x14ac:dyDescent="0.2">
      <c r="A16670" s="518" t="s">
        <v>164</v>
      </c>
      <c r="B16670" s="518">
        <v>790477</v>
      </c>
      <c r="C16670" s="518" t="s">
        <v>2660</v>
      </c>
      <c r="D16670" s="518" t="s">
        <v>8112</v>
      </c>
      <c r="E16670" s="859">
        <v>32</v>
      </c>
      <c r="F16670" s="859">
        <v>14</v>
      </c>
      <c r="G16670" s="518" t="s">
        <v>122</v>
      </c>
      <c r="H16670" s="518" t="s">
        <v>164</v>
      </c>
      <c r="I16670" s="518">
        <v>790477</v>
      </c>
    </row>
    <row r="16671" spans="1:9" x14ac:dyDescent="0.2">
      <c r="A16671" s="518" t="s">
        <v>164</v>
      </c>
      <c r="B16671" s="518">
        <v>790485</v>
      </c>
      <c r="C16671" s="518" t="s">
        <v>2660</v>
      </c>
      <c r="D16671" s="518" t="s">
        <v>7585</v>
      </c>
      <c r="E16671" s="859">
        <v>34</v>
      </c>
      <c r="F16671" s="859">
        <v>18</v>
      </c>
      <c r="G16671" s="518" t="s">
        <v>122</v>
      </c>
      <c r="H16671" s="518" t="s">
        <v>164</v>
      </c>
      <c r="I16671" s="518">
        <v>790485</v>
      </c>
    </row>
    <row r="16672" spans="1:9" x14ac:dyDescent="0.2">
      <c r="A16672" s="518" t="s">
        <v>164</v>
      </c>
      <c r="B16672" s="518">
        <v>790493</v>
      </c>
      <c r="C16672" s="518" t="s">
        <v>2660</v>
      </c>
      <c r="D16672" s="518" t="s">
        <v>10082</v>
      </c>
      <c r="E16672" s="859">
        <v>34</v>
      </c>
      <c r="F16672" s="859">
        <v>18</v>
      </c>
      <c r="G16672" s="518" t="s">
        <v>122</v>
      </c>
      <c r="H16672" s="518" t="s">
        <v>164</v>
      </c>
      <c r="I16672" s="518">
        <v>790493</v>
      </c>
    </row>
    <row r="16673" spans="1:9" x14ac:dyDescent="0.2">
      <c r="A16673" s="518" t="s">
        <v>164</v>
      </c>
      <c r="B16673" s="518">
        <v>790501</v>
      </c>
      <c r="C16673" s="518" t="s">
        <v>2660</v>
      </c>
      <c r="D16673" s="518" t="s">
        <v>8114</v>
      </c>
      <c r="E16673" s="859">
        <v>34</v>
      </c>
      <c r="F16673" s="859">
        <v>22</v>
      </c>
      <c r="G16673" s="518" t="s">
        <v>122</v>
      </c>
      <c r="H16673" s="518" t="s">
        <v>164</v>
      </c>
      <c r="I16673" s="518">
        <v>790501</v>
      </c>
    </row>
    <row r="16674" spans="1:9" x14ac:dyDescent="0.2">
      <c r="A16674" s="518" t="s">
        <v>349</v>
      </c>
      <c r="B16674" s="518">
        <v>790576</v>
      </c>
      <c r="C16674" s="518" t="s">
        <v>2660</v>
      </c>
      <c r="D16674" s="518" t="s">
        <v>2656</v>
      </c>
      <c r="E16674" s="859">
        <v>18</v>
      </c>
      <c r="F16674" s="859">
        <v>15</v>
      </c>
      <c r="G16674" s="518" t="s">
        <v>122</v>
      </c>
      <c r="H16674" s="518" t="s">
        <v>349</v>
      </c>
      <c r="I16674" s="518">
        <v>790576</v>
      </c>
    </row>
    <row r="16675" spans="1:9" x14ac:dyDescent="0.2">
      <c r="A16675" s="518" t="s">
        <v>196</v>
      </c>
      <c r="B16675" s="518">
        <v>790600</v>
      </c>
      <c r="C16675" s="518" t="s">
        <v>2660</v>
      </c>
      <c r="D16675" s="518" t="s">
        <v>735</v>
      </c>
      <c r="E16675" s="859">
        <v>20</v>
      </c>
      <c r="F16675" s="859">
        <v>20</v>
      </c>
      <c r="G16675" s="518" t="s">
        <v>122</v>
      </c>
      <c r="H16675" s="518" t="s">
        <v>196</v>
      </c>
      <c r="I16675" s="518">
        <v>790600</v>
      </c>
    </row>
    <row r="16676" spans="1:9" x14ac:dyDescent="0.2">
      <c r="A16676" s="518" t="s">
        <v>288</v>
      </c>
      <c r="B16676" s="518">
        <v>790618</v>
      </c>
      <c r="C16676" s="518" t="s">
        <v>2660</v>
      </c>
      <c r="D16676" s="518" t="s">
        <v>2727</v>
      </c>
      <c r="E16676" s="859">
        <v>19</v>
      </c>
      <c r="F16676" s="859">
        <v>19</v>
      </c>
      <c r="G16676" s="518" t="s">
        <v>122</v>
      </c>
      <c r="H16676" s="518" t="s">
        <v>288</v>
      </c>
      <c r="I16676" s="518">
        <v>790618</v>
      </c>
    </row>
    <row r="16677" spans="1:9" x14ac:dyDescent="0.2">
      <c r="A16677" s="518" t="s">
        <v>221</v>
      </c>
      <c r="B16677" s="518">
        <v>790626</v>
      </c>
      <c r="C16677" s="518" t="s">
        <v>2660</v>
      </c>
      <c r="D16677" s="518" t="s">
        <v>456</v>
      </c>
      <c r="E16677" s="859">
        <v>26</v>
      </c>
      <c r="F16677" s="859">
        <v>0</v>
      </c>
      <c r="G16677" s="518" t="s">
        <v>122</v>
      </c>
      <c r="H16677" s="518" t="s">
        <v>221</v>
      </c>
      <c r="I16677" s="518">
        <v>790626</v>
      </c>
    </row>
    <row r="16678" spans="1:9" x14ac:dyDescent="0.2">
      <c r="A16678" s="518" t="s">
        <v>164</v>
      </c>
      <c r="B16678" s="518">
        <v>790667</v>
      </c>
      <c r="C16678" s="518" t="s">
        <v>2660</v>
      </c>
      <c r="D16678" s="518" t="s">
        <v>4937</v>
      </c>
      <c r="E16678" s="859">
        <v>18</v>
      </c>
      <c r="F16678" s="859">
        <v>0</v>
      </c>
      <c r="G16678" s="518" t="s">
        <v>128</v>
      </c>
      <c r="H16678" s="518" t="s">
        <v>164</v>
      </c>
      <c r="I16678" s="518">
        <v>790667</v>
      </c>
    </row>
    <row r="16679" spans="1:9" x14ac:dyDescent="0.2">
      <c r="A16679" s="518" t="s">
        <v>375</v>
      </c>
      <c r="B16679" s="518">
        <v>790675</v>
      </c>
      <c r="C16679" s="518" t="s">
        <v>2660</v>
      </c>
      <c r="D16679" s="518" t="s">
        <v>10083</v>
      </c>
      <c r="E16679" s="859">
        <v>32</v>
      </c>
      <c r="F16679" s="859">
        <v>0</v>
      </c>
      <c r="G16679" s="518" t="s">
        <v>128</v>
      </c>
      <c r="H16679" s="518" t="s">
        <v>375</v>
      </c>
      <c r="I16679" s="518">
        <v>790675</v>
      </c>
    </row>
    <row r="16680" spans="1:9" x14ac:dyDescent="0.2">
      <c r="A16680" s="518" t="s">
        <v>159</v>
      </c>
      <c r="B16680" s="518">
        <v>790758</v>
      </c>
      <c r="C16680" s="518" t="s">
        <v>2660</v>
      </c>
      <c r="D16680" s="518" t="s">
        <v>614</v>
      </c>
      <c r="E16680" s="859">
        <v>20</v>
      </c>
      <c r="F16680" s="859">
        <v>18</v>
      </c>
      <c r="G16680" s="518" t="s">
        <v>122</v>
      </c>
      <c r="H16680" s="518" t="s">
        <v>159</v>
      </c>
      <c r="I16680" s="518">
        <v>790758</v>
      </c>
    </row>
    <row r="16681" spans="1:9" x14ac:dyDescent="0.2">
      <c r="A16681" s="518" t="s">
        <v>217</v>
      </c>
      <c r="B16681" s="518">
        <v>790766</v>
      </c>
      <c r="C16681" s="518" t="s">
        <v>2660</v>
      </c>
      <c r="D16681" s="518" t="s">
        <v>739</v>
      </c>
      <c r="E16681" s="859">
        <v>32</v>
      </c>
      <c r="F16681" s="859">
        <v>31</v>
      </c>
      <c r="G16681" s="518" t="s">
        <v>122</v>
      </c>
      <c r="H16681" s="518" t="s">
        <v>217</v>
      </c>
      <c r="I16681" s="518">
        <v>790766</v>
      </c>
    </row>
    <row r="16682" spans="1:9" x14ac:dyDescent="0.2">
      <c r="A16682" s="518" t="s">
        <v>217</v>
      </c>
      <c r="B16682" s="518">
        <v>790774</v>
      </c>
      <c r="C16682" s="518" t="s">
        <v>2660</v>
      </c>
      <c r="D16682" s="518" t="s">
        <v>10084</v>
      </c>
      <c r="E16682" s="859">
        <v>25</v>
      </c>
      <c r="F16682" s="859">
        <v>25</v>
      </c>
      <c r="G16682" s="518" t="s">
        <v>122</v>
      </c>
      <c r="H16682" s="518" t="s">
        <v>217</v>
      </c>
      <c r="I16682" s="518">
        <v>790774</v>
      </c>
    </row>
    <row r="16683" spans="1:9" x14ac:dyDescent="0.2">
      <c r="A16683" s="518" t="s">
        <v>264</v>
      </c>
      <c r="B16683" s="518">
        <v>790782</v>
      </c>
      <c r="C16683" s="518" t="s">
        <v>2660</v>
      </c>
      <c r="D16683" s="518" t="s">
        <v>10085</v>
      </c>
      <c r="E16683" s="859">
        <v>34</v>
      </c>
      <c r="F16683" s="859">
        <v>25</v>
      </c>
      <c r="G16683" s="518" t="s">
        <v>122</v>
      </c>
      <c r="H16683" s="518" t="s">
        <v>264</v>
      </c>
      <c r="I16683" s="518">
        <v>790782</v>
      </c>
    </row>
    <row r="16684" spans="1:9" x14ac:dyDescent="0.2">
      <c r="A16684" s="518" t="s">
        <v>264</v>
      </c>
      <c r="B16684" s="518">
        <v>790790</v>
      </c>
      <c r="C16684" s="518" t="s">
        <v>2660</v>
      </c>
      <c r="D16684" s="518" t="s">
        <v>674</v>
      </c>
      <c r="E16684" s="859">
        <v>34</v>
      </c>
      <c r="F16684" s="859">
        <v>25</v>
      </c>
      <c r="G16684" s="518" t="s">
        <v>122</v>
      </c>
      <c r="H16684" s="518" t="s">
        <v>264</v>
      </c>
      <c r="I16684" s="518">
        <v>790790</v>
      </c>
    </row>
    <row r="16685" spans="1:9" x14ac:dyDescent="0.2">
      <c r="A16685" s="518" t="s">
        <v>264</v>
      </c>
      <c r="B16685" s="518">
        <v>790808</v>
      </c>
      <c r="C16685" s="518" t="s">
        <v>2660</v>
      </c>
      <c r="D16685" s="518" t="s">
        <v>1617</v>
      </c>
      <c r="E16685" s="859">
        <v>34</v>
      </c>
      <c r="F16685" s="859">
        <v>25</v>
      </c>
      <c r="G16685" s="518" t="s">
        <v>122</v>
      </c>
      <c r="H16685" s="518" t="s">
        <v>264</v>
      </c>
      <c r="I16685" s="518">
        <v>790808</v>
      </c>
    </row>
    <row r="16686" spans="1:9" x14ac:dyDescent="0.2">
      <c r="A16686" s="518" t="s">
        <v>220</v>
      </c>
      <c r="B16686" s="518">
        <v>790824</v>
      </c>
      <c r="C16686" s="518" t="s">
        <v>2660</v>
      </c>
      <c r="D16686" s="518" t="s">
        <v>737</v>
      </c>
      <c r="E16686" s="859">
        <v>19</v>
      </c>
      <c r="F16686" s="859">
        <v>0</v>
      </c>
      <c r="G16686" s="518" t="s">
        <v>122</v>
      </c>
      <c r="H16686" s="518" t="s">
        <v>220</v>
      </c>
      <c r="I16686" s="518">
        <v>790824</v>
      </c>
    </row>
    <row r="16687" spans="1:9" x14ac:dyDescent="0.2">
      <c r="A16687" s="518" t="s">
        <v>220</v>
      </c>
      <c r="B16687" s="518">
        <v>790832</v>
      </c>
      <c r="C16687" s="518" t="s">
        <v>2660</v>
      </c>
      <c r="D16687" s="518" t="s">
        <v>1543</v>
      </c>
      <c r="E16687" s="859">
        <v>20</v>
      </c>
      <c r="F16687" s="859">
        <v>0</v>
      </c>
      <c r="G16687" s="518" t="s">
        <v>122</v>
      </c>
      <c r="H16687" s="518" t="s">
        <v>220</v>
      </c>
      <c r="I16687" s="518">
        <v>790832</v>
      </c>
    </row>
    <row r="16688" spans="1:9" x14ac:dyDescent="0.2">
      <c r="A16688" s="518" t="s">
        <v>264</v>
      </c>
      <c r="B16688" s="518">
        <v>790840</v>
      </c>
      <c r="C16688" s="518" t="s">
        <v>2660</v>
      </c>
      <c r="D16688" s="518" t="s">
        <v>10086</v>
      </c>
      <c r="E16688" s="859">
        <v>33</v>
      </c>
      <c r="F16688" s="859">
        <v>25</v>
      </c>
      <c r="G16688" s="518" t="s">
        <v>122</v>
      </c>
      <c r="H16688" s="518" t="s">
        <v>264</v>
      </c>
      <c r="I16688" s="518">
        <v>790840</v>
      </c>
    </row>
    <row r="16689" spans="1:9" x14ac:dyDescent="0.2">
      <c r="A16689" s="518" t="s">
        <v>220</v>
      </c>
      <c r="B16689" s="518">
        <v>790857</v>
      </c>
      <c r="C16689" s="518" t="s">
        <v>2660</v>
      </c>
      <c r="D16689" s="518" t="s">
        <v>2053</v>
      </c>
      <c r="E16689" s="859">
        <v>19</v>
      </c>
      <c r="F16689" s="859">
        <v>0</v>
      </c>
      <c r="G16689" s="518" t="s">
        <v>122</v>
      </c>
      <c r="H16689" s="518" t="s">
        <v>220</v>
      </c>
      <c r="I16689" s="518">
        <v>790857</v>
      </c>
    </row>
    <row r="16690" spans="1:9" x14ac:dyDescent="0.2">
      <c r="A16690" s="518" t="s">
        <v>271</v>
      </c>
      <c r="B16690" s="518">
        <v>790865</v>
      </c>
      <c r="C16690" s="518" t="s">
        <v>2660</v>
      </c>
      <c r="D16690" s="518" t="s">
        <v>1998</v>
      </c>
      <c r="E16690" s="859">
        <v>33</v>
      </c>
      <c r="F16690" s="859">
        <v>0</v>
      </c>
      <c r="G16690" s="518" t="s">
        <v>122</v>
      </c>
      <c r="H16690" s="518" t="s">
        <v>271</v>
      </c>
      <c r="I16690" s="518">
        <v>790865</v>
      </c>
    </row>
    <row r="16691" spans="1:9" x14ac:dyDescent="0.2">
      <c r="A16691" s="518" t="s">
        <v>297</v>
      </c>
      <c r="B16691" s="518">
        <v>790873</v>
      </c>
      <c r="C16691" s="518" t="s">
        <v>2660</v>
      </c>
      <c r="D16691" s="518" t="s">
        <v>406</v>
      </c>
      <c r="E16691" s="859">
        <v>34</v>
      </c>
      <c r="F16691" s="859">
        <v>0</v>
      </c>
      <c r="G16691" s="518" t="s">
        <v>122</v>
      </c>
      <c r="H16691" s="518" t="s">
        <v>297</v>
      </c>
      <c r="I16691" s="518">
        <v>790873</v>
      </c>
    </row>
    <row r="16692" spans="1:9" x14ac:dyDescent="0.2">
      <c r="A16692" s="518" t="s">
        <v>179</v>
      </c>
      <c r="B16692" s="518">
        <v>790881</v>
      </c>
      <c r="C16692" s="518" t="s">
        <v>2660</v>
      </c>
      <c r="D16692" s="518" t="s">
        <v>1703</v>
      </c>
      <c r="E16692" s="859">
        <v>31</v>
      </c>
      <c r="F16692" s="859">
        <v>30</v>
      </c>
      <c r="G16692" s="518" t="s">
        <v>122</v>
      </c>
      <c r="H16692" s="518" t="s">
        <v>179</v>
      </c>
      <c r="I16692" s="518">
        <v>790881</v>
      </c>
    </row>
    <row r="16693" spans="1:9" x14ac:dyDescent="0.2">
      <c r="A16693" s="518" t="s">
        <v>231</v>
      </c>
      <c r="B16693" s="518">
        <v>790907</v>
      </c>
      <c r="C16693" s="518" t="s">
        <v>2660</v>
      </c>
      <c r="D16693" s="518" t="s">
        <v>7576</v>
      </c>
      <c r="E16693" s="859">
        <v>17</v>
      </c>
      <c r="F16693" s="859">
        <v>30</v>
      </c>
      <c r="G16693" s="518" t="s">
        <v>122</v>
      </c>
      <c r="H16693" s="518" t="s">
        <v>231</v>
      </c>
      <c r="I16693" s="518">
        <v>790907</v>
      </c>
    </row>
    <row r="16694" spans="1:9" x14ac:dyDescent="0.2">
      <c r="A16694" s="518" t="s">
        <v>271</v>
      </c>
      <c r="B16694" s="518">
        <v>790915</v>
      </c>
      <c r="C16694" s="518" t="s">
        <v>2660</v>
      </c>
      <c r="D16694" s="518" t="s">
        <v>10087</v>
      </c>
      <c r="E16694" s="859">
        <v>35</v>
      </c>
      <c r="F16694" s="859">
        <v>0</v>
      </c>
      <c r="G16694" s="518" t="s">
        <v>122</v>
      </c>
      <c r="H16694" s="518" t="s">
        <v>271</v>
      </c>
      <c r="I16694" s="518">
        <v>790915</v>
      </c>
    </row>
    <row r="16695" spans="1:9" x14ac:dyDescent="0.2">
      <c r="A16695" s="518" t="s">
        <v>231</v>
      </c>
      <c r="B16695" s="518">
        <v>790923</v>
      </c>
      <c r="C16695" s="518" t="s">
        <v>2660</v>
      </c>
      <c r="D16695" s="518" t="s">
        <v>2658</v>
      </c>
      <c r="E16695" s="859">
        <v>16</v>
      </c>
      <c r="F16695" s="859">
        <v>11</v>
      </c>
      <c r="G16695" s="518" t="s">
        <v>122</v>
      </c>
      <c r="H16695" s="518" t="s">
        <v>231</v>
      </c>
      <c r="I16695" s="518">
        <v>790907</v>
      </c>
    </row>
    <row r="16696" spans="1:9" x14ac:dyDescent="0.2">
      <c r="A16696" s="518" t="s">
        <v>349</v>
      </c>
      <c r="B16696" s="518">
        <v>790931</v>
      </c>
      <c r="C16696" s="518" t="s">
        <v>2660</v>
      </c>
      <c r="D16696" s="518" t="s">
        <v>960</v>
      </c>
      <c r="E16696" s="859">
        <v>14</v>
      </c>
      <c r="F16696" s="859">
        <v>10</v>
      </c>
      <c r="G16696" s="518" t="s">
        <v>122</v>
      </c>
      <c r="H16696" s="518" t="s">
        <v>349</v>
      </c>
      <c r="I16696" s="518">
        <v>790931</v>
      </c>
    </row>
    <row r="16697" spans="1:9" x14ac:dyDescent="0.2">
      <c r="A16697" s="518" t="s">
        <v>166</v>
      </c>
      <c r="B16697" s="518">
        <v>790949</v>
      </c>
      <c r="C16697" s="518" t="s">
        <v>2660</v>
      </c>
      <c r="D16697" s="518" t="s">
        <v>10088</v>
      </c>
      <c r="E16697" s="859">
        <v>22</v>
      </c>
      <c r="F16697" s="859">
        <v>22</v>
      </c>
      <c r="G16697" s="518" t="s">
        <v>122</v>
      </c>
      <c r="H16697" s="518" t="s">
        <v>166</v>
      </c>
      <c r="I16697" s="518">
        <v>790949</v>
      </c>
    </row>
    <row r="16698" spans="1:9" x14ac:dyDescent="0.2">
      <c r="A16698" s="518" t="s">
        <v>166</v>
      </c>
      <c r="B16698" s="518">
        <v>790956</v>
      </c>
      <c r="C16698" s="518" t="s">
        <v>2660</v>
      </c>
      <c r="D16698" s="518" t="s">
        <v>10089</v>
      </c>
      <c r="E16698" s="859">
        <v>19</v>
      </c>
      <c r="F16698" s="859">
        <v>19</v>
      </c>
      <c r="G16698" s="518" t="s">
        <v>122</v>
      </c>
      <c r="H16698" s="518" t="s">
        <v>166</v>
      </c>
      <c r="I16698" s="518">
        <v>790956</v>
      </c>
    </row>
    <row r="16699" spans="1:9" x14ac:dyDescent="0.2">
      <c r="A16699" s="518" t="s">
        <v>199</v>
      </c>
      <c r="B16699" s="518">
        <v>790964</v>
      </c>
      <c r="C16699" s="518" t="s">
        <v>2660</v>
      </c>
      <c r="D16699" s="518" t="s">
        <v>10090</v>
      </c>
      <c r="E16699" s="859">
        <v>29</v>
      </c>
      <c r="F16699" s="859">
        <v>18</v>
      </c>
      <c r="G16699" s="518" t="s">
        <v>122</v>
      </c>
      <c r="H16699" s="518" t="s">
        <v>199</v>
      </c>
      <c r="I16699" s="518">
        <v>790964</v>
      </c>
    </row>
    <row r="16700" spans="1:9" x14ac:dyDescent="0.2">
      <c r="A16700" s="518" t="s">
        <v>230</v>
      </c>
      <c r="B16700" s="518">
        <v>791012</v>
      </c>
      <c r="C16700" s="518" t="s">
        <v>2660</v>
      </c>
      <c r="D16700" s="518" t="s">
        <v>10091</v>
      </c>
      <c r="E16700" s="859">
        <v>22</v>
      </c>
      <c r="F16700" s="859">
        <v>0</v>
      </c>
      <c r="G16700" s="518" t="s">
        <v>122</v>
      </c>
      <c r="H16700" s="518" t="s">
        <v>230</v>
      </c>
      <c r="I16700" s="518">
        <v>793653</v>
      </c>
    </row>
    <row r="16701" spans="1:9" x14ac:dyDescent="0.2">
      <c r="A16701" s="518" t="s">
        <v>164</v>
      </c>
      <c r="B16701" s="518">
        <v>791020</v>
      </c>
      <c r="C16701" s="518" t="s">
        <v>2660</v>
      </c>
      <c r="D16701" s="518" t="s">
        <v>8805</v>
      </c>
      <c r="E16701" s="859">
        <v>19</v>
      </c>
      <c r="F16701" s="859">
        <v>0</v>
      </c>
      <c r="G16701" s="518" t="s">
        <v>128</v>
      </c>
      <c r="H16701" s="518" t="s">
        <v>164</v>
      </c>
      <c r="I16701" s="518">
        <v>791020</v>
      </c>
    </row>
    <row r="16702" spans="1:9" x14ac:dyDescent="0.2">
      <c r="A16702" s="518" t="s">
        <v>181</v>
      </c>
      <c r="B16702" s="518">
        <v>791079</v>
      </c>
      <c r="C16702" s="518" t="s">
        <v>2660</v>
      </c>
      <c r="D16702" s="518" t="s">
        <v>727</v>
      </c>
      <c r="E16702" s="859">
        <v>32</v>
      </c>
      <c r="F16702" s="859">
        <v>0</v>
      </c>
      <c r="G16702" s="518" t="s">
        <v>122</v>
      </c>
      <c r="H16702" s="518" t="s">
        <v>181</v>
      </c>
      <c r="I16702" s="518">
        <v>791079</v>
      </c>
    </row>
    <row r="16703" spans="1:9" x14ac:dyDescent="0.2">
      <c r="A16703" s="518" t="s">
        <v>166</v>
      </c>
      <c r="B16703" s="518">
        <v>791087</v>
      </c>
      <c r="C16703" s="518" t="s">
        <v>2660</v>
      </c>
      <c r="D16703" s="518" t="s">
        <v>10092</v>
      </c>
      <c r="E16703" s="859">
        <v>22</v>
      </c>
      <c r="F16703" s="859">
        <v>22</v>
      </c>
      <c r="G16703" s="518" t="s">
        <v>122</v>
      </c>
      <c r="H16703" s="518" t="s">
        <v>166</v>
      </c>
      <c r="I16703" s="518">
        <v>791087</v>
      </c>
    </row>
    <row r="16704" spans="1:9" x14ac:dyDescent="0.2">
      <c r="A16704" s="518" t="s">
        <v>166</v>
      </c>
      <c r="B16704" s="518">
        <v>791095</v>
      </c>
      <c r="C16704" s="518" t="s">
        <v>2660</v>
      </c>
      <c r="D16704" s="518" t="s">
        <v>861</v>
      </c>
      <c r="E16704" s="859">
        <v>21</v>
      </c>
      <c r="F16704" s="859">
        <v>21</v>
      </c>
      <c r="G16704" s="518" t="s">
        <v>122</v>
      </c>
      <c r="H16704" s="518" t="s">
        <v>166</v>
      </c>
      <c r="I16704" s="518">
        <v>791095</v>
      </c>
    </row>
    <row r="16705" spans="1:9" x14ac:dyDescent="0.2">
      <c r="A16705" s="518" t="s">
        <v>166</v>
      </c>
      <c r="B16705" s="518">
        <v>791103</v>
      </c>
      <c r="C16705" s="518" t="s">
        <v>2660</v>
      </c>
      <c r="D16705" s="518" t="s">
        <v>713</v>
      </c>
      <c r="E16705" s="859">
        <v>31</v>
      </c>
      <c r="F16705" s="859">
        <v>30</v>
      </c>
      <c r="G16705" s="518" t="s">
        <v>122</v>
      </c>
      <c r="H16705" s="518" t="s">
        <v>166</v>
      </c>
      <c r="I16705" s="518">
        <v>791103</v>
      </c>
    </row>
    <row r="16706" spans="1:9" x14ac:dyDescent="0.2">
      <c r="A16706" s="518" t="s">
        <v>166</v>
      </c>
      <c r="B16706" s="518">
        <v>791111</v>
      </c>
      <c r="C16706" s="518" t="s">
        <v>2660</v>
      </c>
      <c r="D16706" s="518" t="s">
        <v>2406</v>
      </c>
      <c r="E16706" s="859">
        <v>29</v>
      </c>
      <c r="F16706" s="859">
        <v>29</v>
      </c>
      <c r="G16706" s="518" t="s">
        <v>122</v>
      </c>
      <c r="H16706" s="518" t="s">
        <v>166</v>
      </c>
      <c r="I16706" s="518">
        <v>791111</v>
      </c>
    </row>
    <row r="16707" spans="1:9" x14ac:dyDescent="0.2">
      <c r="A16707" s="518" t="s">
        <v>392</v>
      </c>
      <c r="B16707" s="518">
        <v>791129</v>
      </c>
      <c r="C16707" s="518" t="s">
        <v>2660</v>
      </c>
      <c r="D16707" s="518" t="s">
        <v>10093</v>
      </c>
      <c r="E16707" s="859">
        <v>18</v>
      </c>
      <c r="F16707" s="859">
        <v>1</v>
      </c>
      <c r="G16707" s="518" t="s">
        <v>122</v>
      </c>
      <c r="H16707" s="518" t="s">
        <v>392</v>
      </c>
      <c r="I16707" s="518">
        <v>791129</v>
      </c>
    </row>
    <row r="16708" spans="1:9" x14ac:dyDescent="0.2">
      <c r="A16708" s="518" t="s">
        <v>166</v>
      </c>
      <c r="B16708" s="518">
        <v>791137</v>
      </c>
      <c r="C16708" s="518" t="s">
        <v>2660</v>
      </c>
      <c r="D16708" s="518" t="s">
        <v>495</v>
      </c>
      <c r="E16708" s="859">
        <v>29</v>
      </c>
      <c r="F16708" s="859">
        <v>29</v>
      </c>
      <c r="G16708" s="518" t="s">
        <v>122</v>
      </c>
      <c r="H16708" s="518" t="s">
        <v>166</v>
      </c>
      <c r="I16708" s="518">
        <v>791137</v>
      </c>
    </row>
    <row r="16709" spans="1:9" x14ac:dyDescent="0.2">
      <c r="A16709" s="518" t="s">
        <v>166</v>
      </c>
      <c r="B16709" s="518">
        <v>791145</v>
      </c>
      <c r="C16709" s="518" t="s">
        <v>2660</v>
      </c>
      <c r="D16709" s="518" t="s">
        <v>1283</v>
      </c>
      <c r="E16709" s="859">
        <v>21</v>
      </c>
      <c r="F16709" s="859">
        <v>21</v>
      </c>
      <c r="G16709" s="518" t="s">
        <v>122</v>
      </c>
      <c r="H16709" s="518" t="s">
        <v>166</v>
      </c>
      <c r="I16709" s="518">
        <v>791145</v>
      </c>
    </row>
    <row r="16710" spans="1:9" x14ac:dyDescent="0.2">
      <c r="A16710" s="518" t="s">
        <v>198</v>
      </c>
      <c r="B16710" s="518">
        <v>791152</v>
      </c>
      <c r="C16710" s="518" t="s">
        <v>2660</v>
      </c>
      <c r="D16710" s="518" t="s">
        <v>7187</v>
      </c>
      <c r="E16710" s="859">
        <v>22</v>
      </c>
      <c r="F16710" s="859">
        <v>22</v>
      </c>
      <c r="G16710" s="518" t="s">
        <v>122</v>
      </c>
      <c r="H16710" s="518" t="s">
        <v>198</v>
      </c>
      <c r="I16710" s="518">
        <v>791152</v>
      </c>
    </row>
    <row r="16711" spans="1:9" x14ac:dyDescent="0.2">
      <c r="A16711" s="518" t="s">
        <v>198</v>
      </c>
      <c r="B16711" s="518">
        <v>791160</v>
      </c>
      <c r="C16711" s="518" t="s">
        <v>2660</v>
      </c>
      <c r="D16711" s="518" t="s">
        <v>5799</v>
      </c>
      <c r="E16711" s="859">
        <v>20</v>
      </c>
      <c r="F16711" s="859">
        <v>20</v>
      </c>
      <c r="G16711" s="518" t="s">
        <v>122</v>
      </c>
      <c r="H16711" s="518" t="s">
        <v>198</v>
      </c>
      <c r="I16711" s="518">
        <v>791160</v>
      </c>
    </row>
    <row r="16712" spans="1:9" x14ac:dyDescent="0.2">
      <c r="A16712" s="518" t="s">
        <v>166</v>
      </c>
      <c r="B16712" s="518">
        <v>791178</v>
      </c>
      <c r="C16712" s="518" t="s">
        <v>2660</v>
      </c>
      <c r="D16712" s="518" t="s">
        <v>1135</v>
      </c>
      <c r="E16712" s="859">
        <v>21</v>
      </c>
      <c r="F16712" s="859">
        <v>21</v>
      </c>
      <c r="G16712" s="518" t="s">
        <v>122</v>
      </c>
      <c r="H16712" s="518" t="s">
        <v>166</v>
      </c>
      <c r="I16712" s="518">
        <v>791178</v>
      </c>
    </row>
    <row r="16713" spans="1:9" x14ac:dyDescent="0.2">
      <c r="A16713" s="518" t="s">
        <v>198</v>
      </c>
      <c r="B16713" s="518">
        <v>791186</v>
      </c>
      <c r="C16713" s="518" t="s">
        <v>2660</v>
      </c>
      <c r="D16713" s="518" t="s">
        <v>1564</v>
      </c>
      <c r="E16713" s="859">
        <v>29</v>
      </c>
      <c r="F16713" s="859">
        <v>29</v>
      </c>
      <c r="G16713" s="518" t="s">
        <v>122</v>
      </c>
      <c r="H16713" s="518" t="s">
        <v>198</v>
      </c>
      <c r="I16713" s="518">
        <v>791186</v>
      </c>
    </row>
    <row r="16714" spans="1:9" x14ac:dyDescent="0.2">
      <c r="A16714" s="518" t="s">
        <v>166</v>
      </c>
      <c r="B16714" s="518">
        <v>791194</v>
      </c>
      <c r="C16714" s="518" t="s">
        <v>2660</v>
      </c>
      <c r="D16714" s="518" t="s">
        <v>10094</v>
      </c>
      <c r="E16714" s="859">
        <v>33</v>
      </c>
      <c r="F16714" s="859">
        <v>33</v>
      </c>
      <c r="G16714" s="518" t="s">
        <v>122</v>
      </c>
      <c r="H16714" s="518" t="s">
        <v>166</v>
      </c>
      <c r="I16714" s="518">
        <v>791194</v>
      </c>
    </row>
    <row r="16715" spans="1:9" x14ac:dyDescent="0.2">
      <c r="A16715" s="518" t="s">
        <v>198</v>
      </c>
      <c r="B16715" s="518">
        <v>791202</v>
      </c>
      <c r="C16715" s="518" t="s">
        <v>2660</v>
      </c>
      <c r="D16715" s="518" t="s">
        <v>10095</v>
      </c>
      <c r="E16715" s="859">
        <v>31</v>
      </c>
      <c r="F16715" s="859">
        <v>31</v>
      </c>
      <c r="G16715" s="518" t="s">
        <v>122</v>
      </c>
      <c r="H16715" s="518" t="s">
        <v>198</v>
      </c>
      <c r="I16715" s="518">
        <v>791202</v>
      </c>
    </row>
    <row r="16716" spans="1:9" x14ac:dyDescent="0.2">
      <c r="A16716" s="518" t="s">
        <v>166</v>
      </c>
      <c r="B16716" s="518">
        <v>791210</v>
      </c>
      <c r="C16716" s="518" t="s">
        <v>2660</v>
      </c>
      <c r="D16716" s="518" t="s">
        <v>4729</v>
      </c>
      <c r="E16716" s="859">
        <v>23</v>
      </c>
      <c r="F16716" s="859">
        <v>23</v>
      </c>
      <c r="G16716" s="518" t="s">
        <v>122</v>
      </c>
      <c r="H16716" s="518" t="s">
        <v>166</v>
      </c>
      <c r="I16716" s="518">
        <v>791210</v>
      </c>
    </row>
    <row r="16717" spans="1:9" x14ac:dyDescent="0.2">
      <c r="A16717" s="518" t="s">
        <v>203</v>
      </c>
      <c r="B16717" s="518">
        <v>791251</v>
      </c>
      <c r="C16717" s="518" t="s">
        <v>2660</v>
      </c>
      <c r="D16717" s="518" t="s">
        <v>1163</v>
      </c>
      <c r="E16717" s="859">
        <v>23</v>
      </c>
      <c r="F16717" s="859">
        <v>23</v>
      </c>
      <c r="G16717" s="518" t="s">
        <v>122</v>
      </c>
      <c r="H16717" s="518" t="s">
        <v>203</v>
      </c>
      <c r="I16717" s="518">
        <v>791251</v>
      </c>
    </row>
    <row r="16718" spans="1:9" x14ac:dyDescent="0.2">
      <c r="A16718" s="518" t="s">
        <v>361</v>
      </c>
      <c r="B16718" s="518">
        <v>791285</v>
      </c>
      <c r="C16718" s="518" t="s">
        <v>2660</v>
      </c>
      <c r="D16718" s="518" t="s">
        <v>1118</v>
      </c>
      <c r="E16718" s="859">
        <v>30</v>
      </c>
      <c r="F16718" s="859">
        <v>30</v>
      </c>
      <c r="G16718" s="518" t="s">
        <v>122</v>
      </c>
      <c r="H16718" s="518" t="s">
        <v>361</v>
      </c>
      <c r="I16718" s="518">
        <v>791285</v>
      </c>
    </row>
    <row r="16719" spans="1:9" x14ac:dyDescent="0.2">
      <c r="A16719" s="518" t="s">
        <v>291</v>
      </c>
      <c r="B16719" s="518">
        <v>791301</v>
      </c>
      <c r="C16719" s="518" t="s">
        <v>2660</v>
      </c>
      <c r="D16719" s="518" t="s">
        <v>10096</v>
      </c>
      <c r="E16719" s="859">
        <v>33</v>
      </c>
      <c r="F16719" s="859">
        <v>31</v>
      </c>
      <c r="G16719" s="518" t="s">
        <v>122</v>
      </c>
      <c r="H16719" s="518" t="s">
        <v>291</v>
      </c>
      <c r="I16719" s="518">
        <v>791301</v>
      </c>
    </row>
    <row r="16720" spans="1:9" x14ac:dyDescent="0.2">
      <c r="A16720" s="518" t="s">
        <v>291</v>
      </c>
      <c r="B16720" s="518">
        <v>791319</v>
      </c>
      <c r="C16720" s="518" t="s">
        <v>2660</v>
      </c>
      <c r="D16720" s="518" t="s">
        <v>735</v>
      </c>
      <c r="E16720" s="859">
        <v>23</v>
      </c>
      <c r="F16720" s="859">
        <v>21</v>
      </c>
      <c r="G16720" s="518" t="s">
        <v>122</v>
      </c>
      <c r="H16720" s="518" t="s">
        <v>291</v>
      </c>
      <c r="I16720" s="518">
        <v>791319</v>
      </c>
    </row>
    <row r="16721" spans="1:9" x14ac:dyDescent="0.2">
      <c r="A16721" s="518" t="s">
        <v>394</v>
      </c>
      <c r="B16721" s="518">
        <v>791327</v>
      </c>
      <c r="C16721" s="518" t="s">
        <v>2660</v>
      </c>
      <c r="D16721" s="518" t="s">
        <v>10097</v>
      </c>
      <c r="E16721" s="859">
        <v>24</v>
      </c>
      <c r="F16721" s="859">
        <v>24</v>
      </c>
      <c r="G16721" s="518" t="s">
        <v>122</v>
      </c>
      <c r="H16721" s="518" t="s">
        <v>394</v>
      </c>
      <c r="I16721" s="518">
        <v>791327</v>
      </c>
    </row>
    <row r="16722" spans="1:9" x14ac:dyDescent="0.2">
      <c r="A16722" s="518" t="s">
        <v>394</v>
      </c>
      <c r="B16722" s="518">
        <v>791335</v>
      </c>
      <c r="C16722" s="518" t="s">
        <v>2660</v>
      </c>
      <c r="D16722" s="518" t="s">
        <v>10098</v>
      </c>
      <c r="E16722" s="859">
        <v>26</v>
      </c>
      <c r="F16722" s="859">
        <v>26</v>
      </c>
      <c r="G16722" s="518" t="s">
        <v>122</v>
      </c>
      <c r="H16722" s="518" t="s">
        <v>394</v>
      </c>
      <c r="I16722" s="518">
        <v>791335</v>
      </c>
    </row>
    <row r="16723" spans="1:9" x14ac:dyDescent="0.2">
      <c r="A16723" s="518" t="s">
        <v>394</v>
      </c>
      <c r="B16723" s="518">
        <v>791343</v>
      </c>
      <c r="C16723" s="518" t="s">
        <v>2660</v>
      </c>
      <c r="D16723" s="518" t="s">
        <v>10099</v>
      </c>
      <c r="E16723" s="859">
        <v>33</v>
      </c>
      <c r="F16723" s="859">
        <v>33</v>
      </c>
      <c r="G16723" s="518" t="s">
        <v>122</v>
      </c>
      <c r="H16723" s="518" t="s">
        <v>394</v>
      </c>
      <c r="I16723" s="518">
        <v>791343</v>
      </c>
    </row>
    <row r="16724" spans="1:9" x14ac:dyDescent="0.2">
      <c r="A16724" s="518" t="s">
        <v>394</v>
      </c>
      <c r="B16724" s="518">
        <v>791350</v>
      </c>
      <c r="C16724" s="518" t="s">
        <v>2660</v>
      </c>
      <c r="D16724" s="518" t="s">
        <v>10100</v>
      </c>
      <c r="E16724" s="859">
        <v>23</v>
      </c>
      <c r="F16724" s="859">
        <v>23</v>
      </c>
      <c r="G16724" s="518" t="s">
        <v>122</v>
      </c>
      <c r="H16724" s="518" t="s">
        <v>394</v>
      </c>
      <c r="I16724" s="518">
        <v>791350</v>
      </c>
    </row>
    <row r="16725" spans="1:9" x14ac:dyDescent="0.2">
      <c r="A16725" s="518" t="s">
        <v>394</v>
      </c>
      <c r="B16725" s="518">
        <v>791368</v>
      </c>
      <c r="C16725" s="518" t="s">
        <v>2660</v>
      </c>
      <c r="D16725" s="518" t="s">
        <v>10101</v>
      </c>
      <c r="E16725" s="859">
        <v>35</v>
      </c>
      <c r="F16725" s="859">
        <v>35</v>
      </c>
      <c r="G16725" s="518" t="s">
        <v>122</v>
      </c>
      <c r="H16725" s="518" t="s">
        <v>394</v>
      </c>
      <c r="I16725" s="518">
        <v>791368</v>
      </c>
    </row>
    <row r="16726" spans="1:9" x14ac:dyDescent="0.2">
      <c r="A16726" s="518" t="s">
        <v>394</v>
      </c>
      <c r="B16726" s="518">
        <v>791376</v>
      </c>
      <c r="C16726" s="518" t="s">
        <v>2660</v>
      </c>
      <c r="D16726" s="518" t="s">
        <v>10102</v>
      </c>
      <c r="E16726" s="859">
        <v>29</v>
      </c>
      <c r="F16726" s="859">
        <v>29</v>
      </c>
      <c r="G16726" s="518" t="s">
        <v>122</v>
      </c>
      <c r="H16726" s="518" t="s">
        <v>394</v>
      </c>
      <c r="I16726" s="518">
        <v>791376</v>
      </c>
    </row>
    <row r="16727" spans="1:9" x14ac:dyDescent="0.2">
      <c r="A16727" s="518" t="s">
        <v>394</v>
      </c>
      <c r="B16727" s="518">
        <v>791384</v>
      </c>
      <c r="C16727" s="518" t="s">
        <v>2660</v>
      </c>
      <c r="D16727" s="518" t="s">
        <v>10103</v>
      </c>
      <c r="E16727" s="859">
        <v>32</v>
      </c>
      <c r="F16727" s="859">
        <v>32</v>
      </c>
      <c r="G16727" s="518" t="s">
        <v>122</v>
      </c>
      <c r="H16727" s="518" t="s">
        <v>394</v>
      </c>
      <c r="I16727" s="518">
        <v>791384</v>
      </c>
    </row>
    <row r="16728" spans="1:9" x14ac:dyDescent="0.2">
      <c r="A16728" s="518" t="s">
        <v>193</v>
      </c>
      <c r="B16728" s="518">
        <v>791467</v>
      </c>
      <c r="C16728" s="518" t="s">
        <v>2660</v>
      </c>
      <c r="D16728" s="518" t="s">
        <v>10104</v>
      </c>
      <c r="E16728" s="859">
        <v>31</v>
      </c>
      <c r="F16728" s="859">
        <v>0</v>
      </c>
      <c r="G16728" s="518" t="s">
        <v>122</v>
      </c>
      <c r="H16728" s="518" t="s">
        <v>193</v>
      </c>
      <c r="I16728" s="518">
        <v>791467</v>
      </c>
    </row>
    <row r="16729" spans="1:9" x14ac:dyDescent="0.2">
      <c r="A16729" s="518" t="s">
        <v>373</v>
      </c>
      <c r="B16729" s="518">
        <v>791475</v>
      </c>
      <c r="C16729" s="518" t="s">
        <v>2660</v>
      </c>
      <c r="D16729" s="518" t="s">
        <v>780</v>
      </c>
      <c r="E16729" s="859">
        <v>30</v>
      </c>
      <c r="F16729" s="859">
        <v>30</v>
      </c>
      <c r="G16729" s="518" t="s">
        <v>122</v>
      </c>
      <c r="H16729" s="518" t="s">
        <v>373</v>
      </c>
      <c r="I16729" s="518">
        <v>791475</v>
      </c>
    </row>
    <row r="16730" spans="1:9" x14ac:dyDescent="0.2">
      <c r="A16730" s="518" t="s">
        <v>373</v>
      </c>
      <c r="B16730" s="518">
        <v>791483</v>
      </c>
      <c r="C16730" s="518" t="s">
        <v>2660</v>
      </c>
      <c r="D16730" s="518" t="s">
        <v>10105</v>
      </c>
      <c r="E16730" s="859">
        <v>24</v>
      </c>
      <c r="F16730" s="859">
        <v>24</v>
      </c>
      <c r="G16730" s="518" t="s">
        <v>122</v>
      </c>
      <c r="H16730" s="518" t="s">
        <v>373</v>
      </c>
      <c r="I16730" s="518">
        <v>791483</v>
      </c>
    </row>
    <row r="16731" spans="1:9" x14ac:dyDescent="0.2">
      <c r="A16731" s="518" t="s">
        <v>373</v>
      </c>
      <c r="B16731" s="518">
        <v>791491</v>
      </c>
      <c r="C16731" s="518" t="s">
        <v>2660</v>
      </c>
      <c r="D16731" s="518" t="s">
        <v>423</v>
      </c>
      <c r="E16731" s="859">
        <v>23</v>
      </c>
      <c r="F16731" s="859">
        <v>23</v>
      </c>
      <c r="G16731" s="518" t="s">
        <v>122</v>
      </c>
      <c r="H16731" s="518" t="s">
        <v>373</v>
      </c>
      <c r="I16731" s="518">
        <v>791491</v>
      </c>
    </row>
    <row r="16732" spans="1:9" x14ac:dyDescent="0.2">
      <c r="A16732" s="518" t="s">
        <v>240</v>
      </c>
      <c r="B16732" s="518">
        <v>791509</v>
      </c>
      <c r="C16732" s="518" t="s">
        <v>2660</v>
      </c>
      <c r="D16732" s="518" t="s">
        <v>10106</v>
      </c>
      <c r="E16732" s="859">
        <v>30</v>
      </c>
      <c r="F16732" s="859">
        <v>30</v>
      </c>
      <c r="G16732" s="518" t="s">
        <v>122</v>
      </c>
      <c r="H16732" s="518" t="s">
        <v>240</v>
      </c>
      <c r="I16732" s="518">
        <v>791509</v>
      </c>
    </row>
    <row r="16733" spans="1:9" x14ac:dyDescent="0.2">
      <c r="A16733" s="518" t="s">
        <v>373</v>
      </c>
      <c r="B16733" s="518">
        <v>791517</v>
      </c>
      <c r="C16733" s="518" t="s">
        <v>2660</v>
      </c>
      <c r="D16733" s="518" t="s">
        <v>718</v>
      </c>
      <c r="E16733" s="859">
        <v>27</v>
      </c>
      <c r="F16733" s="859">
        <v>27</v>
      </c>
      <c r="G16733" s="518" t="s">
        <v>122</v>
      </c>
      <c r="H16733" s="518" t="s">
        <v>373</v>
      </c>
      <c r="I16733" s="518">
        <v>791517</v>
      </c>
    </row>
    <row r="16734" spans="1:9" x14ac:dyDescent="0.2">
      <c r="A16734" s="518" t="s">
        <v>333</v>
      </c>
      <c r="B16734" s="518">
        <v>791574</v>
      </c>
      <c r="C16734" s="518" t="s">
        <v>2660</v>
      </c>
      <c r="D16734" s="518" t="s">
        <v>397</v>
      </c>
      <c r="E16734" s="859">
        <v>31</v>
      </c>
      <c r="F16734" s="859">
        <v>0</v>
      </c>
      <c r="G16734" s="518" t="s">
        <v>122</v>
      </c>
      <c r="H16734" s="518" t="s">
        <v>333</v>
      </c>
      <c r="I16734" s="518">
        <v>791574</v>
      </c>
    </row>
    <row r="16735" spans="1:9" x14ac:dyDescent="0.2">
      <c r="A16735" s="518" t="s">
        <v>283</v>
      </c>
      <c r="B16735" s="518">
        <v>791582</v>
      </c>
      <c r="C16735" s="518" t="s">
        <v>2660</v>
      </c>
      <c r="D16735" s="518" t="s">
        <v>10107</v>
      </c>
      <c r="E16735" s="859">
        <v>34</v>
      </c>
      <c r="F16735" s="859">
        <v>25</v>
      </c>
      <c r="G16735" s="518" t="s">
        <v>122</v>
      </c>
      <c r="H16735" s="518" t="s">
        <v>283</v>
      </c>
      <c r="I16735" s="518">
        <v>791582</v>
      </c>
    </row>
    <row r="16736" spans="1:9" x14ac:dyDescent="0.2">
      <c r="A16736" s="518" t="s">
        <v>205</v>
      </c>
      <c r="B16736" s="518">
        <v>791590</v>
      </c>
      <c r="C16736" s="518" t="s">
        <v>2660</v>
      </c>
      <c r="D16736" s="518" t="s">
        <v>10108</v>
      </c>
      <c r="E16736" s="859">
        <v>23</v>
      </c>
      <c r="F16736" s="859">
        <v>0</v>
      </c>
      <c r="G16736" s="518" t="s">
        <v>122</v>
      </c>
      <c r="H16736" s="518" t="s">
        <v>205</v>
      </c>
      <c r="I16736" s="518">
        <v>791590</v>
      </c>
    </row>
    <row r="16737" spans="1:9" x14ac:dyDescent="0.2">
      <c r="A16737" s="518" t="s">
        <v>277</v>
      </c>
      <c r="B16737" s="518">
        <v>791608</v>
      </c>
      <c r="C16737" s="518" t="s">
        <v>2660</v>
      </c>
      <c r="D16737" s="518" t="s">
        <v>10109</v>
      </c>
      <c r="E16737" s="859">
        <v>21</v>
      </c>
      <c r="F16737" s="859">
        <v>12</v>
      </c>
      <c r="G16737" s="518" t="s">
        <v>122</v>
      </c>
      <c r="H16737" s="518" t="s">
        <v>277</v>
      </c>
      <c r="I16737" s="518">
        <v>791608</v>
      </c>
    </row>
    <row r="16738" spans="1:9" x14ac:dyDescent="0.2">
      <c r="A16738" s="518" t="s">
        <v>147</v>
      </c>
      <c r="B16738" s="518">
        <v>791616</v>
      </c>
      <c r="C16738" s="518" t="s">
        <v>2660</v>
      </c>
      <c r="D16738" s="518" t="s">
        <v>402</v>
      </c>
      <c r="E16738" s="859">
        <v>19</v>
      </c>
      <c r="F16738" s="859">
        <v>19</v>
      </c>
      <c r="G16738" s="518" t="s">
        <v>122</v>
      </c>
      <c r="H16738" s="518" t="s">
        <v>147</v>
      </c>
      <c r="I16738" s="518">
        <v>791616</v>
      </c>
    </row>
    <row r="16739" spans="1:9" x14ac:dyDescent="0.2">
      <c r="A16739" s="518" t="s">
        <v>147</v>
      </c>
      <c r="B16739" s="518">
        <v>791632</v>
      </c>
      <c r="C16739" s="518" t="s">
        <v>2660</v>
      </c>
      <c r="D16739" s="518" t="s">
        <v>728</v>
      </c>
      <c r="E16739" s="859">
        <v>27</v>
      </c>
      <c r="F16739" s="859">
        <v>20</v>
      </c>
      <c r="G16739" s="518" t="s">
        <v>122</v>
      </c>
      <c r="H16739" s="518" t="s">
        <v>147</v>
      </c>
      <c r="I16739" s="518">
        <v>791632</v>
      </c>
    </row>
    <row r="16740" spans="1:9" x14ac:dyDescent="0.2">
      <c r="A16740" s="518" t="s">
        <v>163</v>
      </c>
      <c r="B16740" s="518">
        <v>791640</v>
      </c>
      <c r="C16740" s="518" t="s">
        <v>2660</v>
      </c>
      <c r="D16740" s="518" t="s">
        <v>872</v>
      </c>
      <c r="E16740" s="859">
        <v>20</v>
      </c>
      <c r="F16740" s="859">
        <v>0</v>
      </c>
      <c r="G16740" s="518" t="s">
        <v>122</v>
      </c>
      <c r="H16740" s="518" t="s">
        <v>163</v>
      </c>
      <c r="I16740" s="518">
        <v>791640</v>
      </c>
    </row>
    <row r="16741" spans="1:9" x14ac:dyDescent="0.2">
      <c r="A16741" s="518" t="s">
        <v>256</v>
      </c>
      <c r="B16741" s="518">
        <v>791681</v>
      </c>
      <c r="C16741" s="518" t="s">
        <v>2660</v>
      </c>
      <c r="D16741" s="518" t="s">
        <v>10110</v>
      </c>
      <c r="E16741" s="859">
        <v>14</v>
      </c>
      <c r="F16741" s="859">
        <v>14</v>
      </c>
      <c r="G16741" s="518" t="s">
        <v>122</v>
      </c>
      <c r="H16741" s="518" t="s">
        <v>256</v>
      </c>
      <c r="I16741" s="518">
        <v>791681</v>
      </c>
    </row>
    <row r="16742" spans="1:9" x14ac:dyDescent="0.2">
      <c r="A16742" s="518" t="s">
        <v>256</v>
      </c>
      <c r="B16742" s="518">
        <v>791715</v>
      </c>
      <c r="C16742" s="518" t="s">
        <v>2660</v>
      </c>
      <c r="D16742" s="518" t="s">
        <v>10111</v>
      </c>
      <c r="E16742" s="859">
        <v>19</v>
      </c>
      <c r="F16742" s="859">
        <v>19</v>
      </c>
      <c r="G16742" s="518" t="s">
        <v>122</v>
      </c>
      <c r="H16742" s="518" t="s">
        <v>256</v>
      </c>
      <c r="I16742" s="518">
        <v>791715</v>
      </c>
    </row>
    <row r="16743" spans="1:9" x14ac:dyDescent="0.2">
      <c r="A16743" s="518" t="s">
        <v>248</v>
      </c>
      <c r="B16743" s="518">
        <v>791723</v>
      </c>
      <c r="C16743" s="518" t="s">
        <v>2660</v>
      </c>
      <c r="D16743" s="518" t="s">
        <v>891</v>
      </c>
      <c r="E16743" s="859">
        <v>26</v>
      </c>
      <c r="F16743" s="859">
        <v>26</v>
      </c>
      <c r="G16743" s="518" t="s">
        <v>122</v>
      </c>
      <c r="H16743" s="518" t="s">
        <v>248</v>
      </c>
      <c r="I16743" s="518">
        <v>791723</v>
      </c>
    </row>
    <row r="16744" spans="1:9" x14ac:dyDescent="0.2">
      <c r="A16744" s="518" t="s">
        <v>248</v>
      </c>
      <c r="B16744" s="518">
        <v>791731</v>
      </c>
      <c r="C16744" s="518" t="s">
        <v>2660</v>
      </c>
      <c r="D16744" s="518" t="s">
        <v>6888</v>
      </c>
      <c r="E16744" s="859">
        <v>22</v>
      </c>
      <c r="F16744" s="859">
        <v>22</v>
      </c>
      <c r="G16744" s="518" t="s">
        <v>122</v>
      </c>
      <c r="H16744" s="518" t="s">
        <v>248</v>
      </c>
      <c r="I16744" s="518">
        <v>791731</v>
      </c>
    </row>
    <row r="16745" spans="1:9" x14ac:dyDescent="0.2">
      <c r="A16745" s="518" t="s">
        <v>248</v>
      </c>
      <c r="B16745" s="518">
        <v>791749</v>
      </c>
      <c r="C16745" s="518" t="s">
        <v>2660</v>
      </c>
      <c r="D16745" s="518" t="s">
        <v>2040</v>
      </c>
      <c r="E16745" s="859">
        <v>22</v>
      </c>
      <c r="F16745" s="859">
        <v>22</v>
      </c>
      <c r="G16745" s="518" t="s">
        <v>122</v>
      </c>
      <c r="H16745" s="518" t="s">
        <v>248</v>
      </c>
      <c r="I16745" s="518">
        <v>791749</v>
      </c>
    </row>
    <row r="16746" spans="1:9" x14ac:dyDescent="0.2">
      <c r="A16746" s="518" t="s">
        <v>248</v>
      </c>
      <c r="B16746" s="518">
        <v>791756</v>
      </c>
      <c r="C16746" s="518" t="s">
        <v>2660</v>
      </c>
      <c r="D16746" s="518" t="s">
        <v>717</v>
      </c>
      <c r="E16746" s="859">
        <v>24</v>
      </c>
      <c r="F16746" s="859">
        <v>17</v>
      </c>
      <c r="G16746" s="518" t="s">
        <v>122</v>
      </c>
      <c r="H16746" s="518" t="s">
        <v>248</v>
      </c>
      <c r="I16746" s="518">
        <v>791756</v>
      </c>
    </row>
    <row r="16747" spans="1:9" x14ac:dyDescent="0.2">
      <c r="A16747" s="518" t="s">
        <v>197</v>
      </c>
      <c r="B16747" s="518">
        <v>791772</v>
      </c>
      <c r="C16747" s="518" t="s">
        <v>2660</v>
      </c>
      <c r="D16747" s="518" t="s">
        <v>10112</v>
      </c>
      <c r="E16747" s="859">
        <v>35</v>
      </c>
      <c r="F16747" s="859">
        <v>35</v>
      </c>
      <c r="G16747" s="518" t="s">
        <v>122</v>
      </c>
      <c r="H16747" s="518" t="s">
        <v>197</v>
      </c>
      <c r="I16747" s="518">
        <v>791772</v>
      </c>
    </row>
    <row r="16748" spans="1:9" x14ac:dyDescent="0.2">
      <c r="A16748" s="518" t="s">
        <v>313</v>
      </c>
      <c r="B16748" s="518">
        <v>791780</v>
      </c>
      <c r="C16748" s="518" t="s">
        <v>2660</v>
      </c>
      <c r="D16748" s="518" t="s">
        <v>898</v>
      </c>
      <c r="E16748" s="859">
        <v>27</v>
      </c>
      <c r="F16748" s="859">
        <v>22</v>
      </c>
      <c r="G16748" s="518" t="s">
        <v>122</v>
      </c>
      <c r="H16748" s="518" t="s">
        <v>313</v>
      </c>
      <c r="I16748" s="518">
        <v>791780</v>
      </c>
    </row>
    <row r="16749" spans="1:9" x14ac:dyDescent="0.2">
      <c r="A16749" s="518" t="s">
        <v>313</v>
      </c>
      <c r="B16749" s="518">
        <v>791798</v>
      </c>
      <c r="C16749" s="518" t="s">
        <v>2660</v>
      </c>
      <c r="D16749" s="518" t="s">
        <v>906</v>
      </c>
      <c r="E16749" s="859">
        <v>30</v>
      </c>
      <c r="F16749" s="859">
        <v>24</v>
      </c>
      <c r="G16749" s="518" t="s">
        <v>122</v>
      </c>
      <c r="H16749" s="518" t="s">
        <v>313</v>
      </c>
      <c r="I16749" s="518">
        <v>791798</v>
      </c>
    </row>
    <row r="16750" spans="1:9" x14ac:dyDescent="0.2">
      <c r="A16750" s="518" t="s">
        <v>313</v>
      </c>
      <c r="B16750" s="518">
        <v>791806</v>
      </c>
      <c r="C16750" s="518" t="s">
        <v>2660</v>
      </c>
      <c r="D16750" s="518" t="s">
        <v>7578</v>
      </c>
      <c r="E16750" s="859">
        <v>31</v>
      </c>
      <c r="F16750" s="859">
        <v>25</v>
      </c>
      <c r="G16750" s="518" t="s">
        <v>122</v>
      </c>
      <c r="H16750" s="518" t="s">
        <v>313</v>
      </c>
      <c r="I16750" s="518">
        <v>791806</v>
      </c>
    </row>
    <row r="16751" spans="1:9" x14ac:dyDescent="0.2">
      <c r="A16751" s="518" t="s">
        <v>313</v>
      </c>
      <c r="B16751" s="518">
        <v>791814</v>
      </c>
      <c r="C16751" s="518" t="s">
        <v>2660</v>
      </c>
      <c r="D16751" s="518" t="s">
        <v>960</v>
      </c>
      <c r="E16751" s="859">
        <v>24</v>
      </c>
      <c r="F16751" s="859">
        <v>20</v>
      </c>
      <c r="G16751" s="518" t="s">
        <v>122</v>
      </c>
      <c r="H16751" s="518" t="s">
        <v>313</v>
      </c>
      <c r="I16751" s="518">
        <v>791814</v>
      </c>
    </row>
    <row r="16752" spans="1:9" x14ac:dyDescent="0.2">
      <c r="A16752" s="518" t="s">
        <v>163</v>
      </c>
      <c r="B16752" s="518">
        <v>791830</v>
      </c>
      <c r="C16752" s="518" t="s">
        <v>2660</v>
      </c>
      <c r="D16752" s="518" t="s">
        <v>1432</v>
      </c>
      <c r="E16752" s="859">
        <v>30</v>
      </c>
      <c r="F16752" s="859">
        <v>0</v>
      </c>
      <c r="G16752" s="518" t="s">
        <v>122</v>
      </c>
      <c r="H16752" s="518" t="s">
        <v>163</v>
      </c>
      <c r="I16752" s="518">
        <v>500884</v>
      </c>
    </row>
    <row r="16753" spans="1:9" x14ac:dyDescent="0.2">
      <c r="A16753" s="518" t="s">
        <v>394</v>
      </c>
      <c r="B16753" s="518">
        <v>791848</v>
      </c>
      <c r="C16753" s="518" t="s">
        <v>2660</v>
      </c>
      <c r="D16753" s="518" t="s">
        <v>10113</v>
      </c>
      <c r="E16753" s="859">
        <v>33</v>
      </c>
      <c r="F16753" s="859">
        <v>33</v>
      </c>
      <c r="G16753" s="518" t="s">
        <v>122</v>
      </c>
      <c r="H16753" s="518" t="s">
        <v>394</v>
      </c>
      <c r="I16753" s="518">
        <v>791848</v>
      </c>
    </row>
    <row r="16754" spans="1:9" x14ac:dyDescent="0.2">
      <c r="A16754" s="518" t="s">
        <v>190</v>
      </c>
      <c r="B16754" s="518">
        <v>791855</v>
      </c>
      <c r="C16754" s="518" t="s">
        <v>2660</v>
      </c>
      <c r="D16754" s="518" t="s">
        <v>10114</v>
      </c>
      <c r="E16754" s="859">
        <v>26</v>
      </c>
      <c r="F16754" s="859">
        <v>20</v>
      </c>
      <c r="G16754" s="518" t="s">
        <v>122</v>
      </c>
      <c r="H16754" s="518" t="s">
        <v>190</v>
      </c>
      <c r="I16754" s="518">
        <v>791855</v>
      </c>
    </row>
    <row r="16755" spans="1:9" x14ac:dyDescent="0.2">
      <c r="A16755" s="518" t="s">
        <v>221</v>
      </c>
      <c r="B16755" s="518">
        <v>791863</v>
      </c>
      <c r="C16755" s="518" t="s">
        <v>2660</v>
      </c>
      <c r="D16755" s="518" t="s">
        <v>424</v>
      </c>
      <c r="E16755" s="859">
        <v>30</v>
      </c>
      <c r="F16755" s="859">
        <v>30</v>
      </c>
      <c r="G16755" s="518" t="s">
        <v>122</v>
      </c>
      <c r="H16755" s="518" t="s">
        <v>221</v>
      </c>
      <c r="I16755" s="518">
        <v>791863</v>
      </c>
    </row>
    <row r="16756" spans="1:9" x14ac:dyDescent="0.2">
      <c r="A16756" s="518" t="s">
        <v>221</v>
      </c>
      <c r="B16756" s="518">
        <v>791871</v>
      </c>
      <c r="C16756" s="518" t="s">
        <v>2660</v>
      </c>
      <c r="D16756" s="518" t="s">
        <v>561</v>
      </c>
      <c r="E16756" s="859">
        <v>20</v>
      </c>
      <c r="F16756" s="859">
        <v>19</v>
      </c>
      <c r="G16756" s="518" t="s">
        <v>122</v>
      </c>
      <c r="H16756" s="518" t="s">
        <v>221</v>
      </c>
      <c r="I16756" s="518">
        <v>791871</v>
      </c>
    </row>
    <row r="16757" spans="1:9" x14ac:dyDescent="0.2">
      <c r="A16757" s="518" t="s">
        <v>221</v>
      </c>
      <c r="B16757" s="518">
        <v>791889</v>
      </c>
      <c r="C16757" s="518" t="s">
        <v>2660</v>
      </c>
      <c r="D16757" s="518" t="s">
        <v>8116</v>
      </c>
      <c r="E16757" s="859">
        <v>28</v>
      </c>
      <c r="F16757" s="859">
        <v>28</v>
      </c>
      <c r="G16757" s="518" t="s">
        <v>122</v>
      </c>
      <c r="H16757" s="518" t="s">
        <v>221</v>
      </c>
      <c r="I16757" s="518">
        <v>791889</v>
      </c>
    </row>
    <row r="16758" spans="1:9" x14ac:dyDescent="0.2">
      <c r="A16758" s="518" t="s">
        <v>221</v>
      </c>
      <c r="B16758" s="518">
        <v>791905</v>
      </c>
      <c r="C16758" s="518" t="s">
        <v>2660</v>
      </c>
      <c r="D16758" s="518" t="s">
        <v>2366</v>
      </c>
      <c r="E16758" s="859">
        <v>32</v>
      </c>
      <c r="F16758" s="859">
        <v>32</v>
      </c>
      <c r="G16758" s="518" t="s">
        <v>122</v>
      </c>
      <c r="H16758" s="518" t="s">
        <v>221</v>
      </c>
      <c r="I16758" s="518">
        <v>791905</v>
      </c>
    </row>
    <row r="16759" spans="1:9" x14ac:dyDescent="0.2">
      <c r="A16759" s="518" t="s">
        <v>169</v>
      </c>
      <c r="B16759" s="518">
        <v>791913</v>
      </c>
      <c r="C16759" s="518" t="s">
        <v>2660</v>
      </c>
      <c r="D16759" s="518" t="s">
        <v>429</v>
      </c>
      <c r="E16759" s="859">
        <v>24</v>
      </c>
      <c r="F16759" s="859">
        <v>24</v>
      </c>
      <c r="G16759" s="518" t="s">
        <v>122</v>
      </c>
      <c r="H16759" s="518" t="s">
        <v>169</v>
      </c>
      <c r="I16759" s="518">
        <v>791913</v>
      </c>
    </row>
    <row r="16760" spans="1:9" x14ac:dyDescent="0.2">
      <c r="A16760" s="518" t="s">
        <v>169</v>
      </c>
      <c r="B16760" s="518">
        <v>791921</v>
      </c>
      <c r="C16760" s="518" t="s">
        <v>2660</v>
      </c>
      <c r="D16760" s="518" t="s">
        <v>713</v>
      </c>
      <c r="E16760" s="859">
        <v>26</v>
      </c>
      <c r="F16760" s="859">
        <v>22</v>
      </c>
      <c r="G16760" s="518" t="s">
        <v>122</v>
      </c>
      <c r="H16760" s="518" t="s">
        <v>169</v>
      </c>
      <c r="I16760" s="518">
        <v>791921</v>
      </c>
    </row>
    <row r="16761" spans="1:9" x14ac:dyDescent="0.2">
      <c r="A16761" s="518" t="s">
        <v>169</v>
      </c>
      <c r="B16761" s="518">
        <v>791939</v>
      </c>
      <c r="C16761" s="518" t="s">
        <v>2660</v>
      </c>
      <c r="D16761" s="518" t="s">
        <v>1432</v>
      </c>
      <c r="E16761" s="859">
        <v>21</v>
      </c>
      <c r="F16761" s="859">
        <v>21</v>
      </c>
      <c r="G16761" s="518" t="s">
        <v>122</v>
      </c>
      <c r="H16761" s="518" t="s">
        <v>169</v>
      </c>
      <c r="I16761" s="518">
        <v>791939</v>
      </c>
    </row>
    <row r="16762" spans="1:9" x14ac:dyDescent="0.2">
      <c r="A16762" s="518" t="s">
        <v>279</v>
      </c>
      <c r="B16762" s="518">
        <v>791954</v>
      </c>
      <c r="C16762" s="518" t="s">
        <v>2660</v>
      </c>
      <c r="D16762" s="518" t="s">
        <v>1901</v>
      </c>
      <c r="E16762" s="859">
        <v>31</v>
      </c>
      <c r="F16762" s="859">
        <v>31</v>
      </c>
      <c r="G16762" s="518" t="s">
        <v>122</v>
      </c>
      <c r="H16762" s="518" t="s">
        <v>279</v>
      </c>
      <c r="I16762" s="518">
        <v>791954</v>
      </c>
    </row>
    <row r="16763" spans="1:9" x14ac:dyDescent="0.2">
      <c r="A16763" s="518" t="s">
        <v>279</v>
      </c>
      <c r="B16763" s="518">
        <v>791962</v>
      </c>
      <c r="C16763" s="518" t="s">
        <v>2660</v>
      </c>
      <c r="D16763" s="518" t="s">
        <v>1020</v>
      </c>
      <c r="E16763" s="859">
        <v>23</v>
      </c>
      <c r="F16763" s="859">
        <v>23</v>
      </c>
      <c r="G16763" s="518" t="s">
        <v>122</v>
      </c>
      <c r="H16763" s="518" t="s">
        <v>279</v>
      </c>
      <c r="I16763" s="518">
        <v>791962</v>
      </c>
    </row>
    <row r="16764" spans="1:9" x14ac:dyDescent="0.2">
      <c r="A16764" s="518" t="s">
        <v>279</v>
      </c>
      <c r="B16764" s="518">
        <v>791970</v>
      </c>
      <c r="C16764" s="518" t="s">
        <v>2660</v>
      </c>
      <c r="D16764" s="518" t="s">
        <v>10115</v>
      </c>
      <c r="E16764" s="859">
        <v>17</v>
      </c>
      <c r="F16764" s="859">
        <v>17</v>
      </c>
      <c r="G16764" s="518" t="s">
        <v>122</v>
      </c>
      <c r="H16764" s="518" t="s">
        <v>279</v>
      </c>
      <c r="I16764" s="518">
        <v>791970</v>
      </c>
    </row>
    <row r="16765" spans="1:9" x14ac:dyDescent="0.2">
      <c r="A16765" s="518" t="s">
        <v>203</v>
      </c>
      <c r="B16765" s="518">
        <v>791996</v>
      </c>
      <c r="C16765" s="518" t="s">
        <v>2660</v>
      </c>
      <c r="D16765" s="518" t="s">
        <v>769</v>
      </c>
      <c r="E16765" s="859">
        <v>16</v>
      </c>
      <c r="F16765" s="859">
        <v>0</v>
      </c>
      <c r="G16765" s="518" t="s">
        <v>122</v>
      </c>
      <c r="H16765" s="518" t="s">
        <v>203</v>
      </c>
      <c r="I16765" s="518">
        <v>791996</v>
      </c>
    </row>
    <row r="16766" spans="1:9" x14ac:dyDescent="0.2">
      <c r="A16766" s="518" t="s">
        <v>203</v>
      </c>
      <c r="B16766" s="518">
        <v>792002</v>
      </c>
      <c r="C16766" s="518" t="s">
        <v>2660</v>
      </c>
      <c r="D16766" s="518" t="s">
        <v>658</v>
      </c>
      <c r="E16766" s="859">
        <v>33</v>
      </c>
      <c r="F16766" s="859">
        <v>32</v>
      </c>
      <c r="G16766" s="518" t="s">
        <v>122</v>
      </c>
      <c r="H16766" s="518" t="s">
        <v>203</v>
      </c>
      <c r="I16766" s="518">
        <v>792002</v>
      </c>
    </row>
    <row r="16767" spans="1:9" x14ac:dyDescent="0.2">
      <c r="A16767" s="518" t="s">
        <v>203</v>
      </c>
      <c r="B16767" s="518">
        <v>792028</v>
      </c>
      <c r="C16767" s="518" t="s">
        <v>2660</v>
      </c>
      <c r="D16767" s="518" t="s">
        <v>327</v>
      </c>
      <c r="E16767" s="859">
        <v>27</v>
      </c>
      <c r="F16767" s="859">
        <v>27</v>
      </c>
      <c r="G16767" s="518" t="s">
        <v>122</v>
      </c>
      <c r="H16767" s="518" t="s">
        <v>203</v>
      </c>
      <c r="I16767" s="518">
        <v>792028</v>
      </c>
    </row>
    <row r="16768" spans="1:9" x14ac:dyDescent="0.2">
      <c r="A16768" s="518" t="s">
        <v>234</v>
      </c>
      <c r="B16768" s="518">
        <v>792036</v>
      </c>
      <c r="C16768" s="518" t="s">
        <v>2660</v>
      </c>
      <c r="D16768" s="518" t="s">
        <v>447</v>
      </c>
      <c r="E16768" s="859">
        <v>15</v>
      </c>
      <c r="F16768" s="859">
        <v>0</v>
      </c>
      <c r="G16768" s="518" t="s">
        <v>122</v>
      </c>
      <c r="H16768" s="518" t="s">
        <v>234</v>
      </c>
      <c r="I16768" s="518">
        <v>792036</v>
      </c>
    </row>
    <row r="16769" spans="1:9" x14ac:dyDescent="0.2">
      <c r="A16769" s="518" t="s">
        <v>216</v>
      </c>
      <c r="B16769" s="518">
        <v>792069</v>
      </c>
      <c r="C16769" s="518" t="s">
        <v>2660</v>
      </c>
      <c r="D16769" s="518" t="s">
        <v>2698</v>
      </c>
      <c r="E16769" s="859">
        <v>30</v>
      </c>
      <c r="F16769" s="859">
        <v>30</v>
      </c>
      <c r="G16769" s="518" t="s">
        <v>122</v>
      </c>
      <c r="H16769" s="518" t="s">
        <v>216</v>
      </c>
      <c r="I16769" s="518">
        <v>792069</v>
      </c>
    </row>
    <row r="16770" spans="1:9" x14ac:dyDescent="0.2">
      <c r="A16770" s="518" t="s">
        <v>256</v>
      </c>
      <c r="B16770" s="518">
        <v>792085</v>
      </c>
      <c r="C16770" s="518" t="s">
        <v>2660</v>
      </c>
      <c r="D16770" s="518" t="s">
        <v>10116</v>
      </c>
      <c r="E16770" s="859">
        <v>13</v>
      </c>
      <c r="F16770" s="859">
        <v>12</v>
      </c>
      <c r="G16770" s="518" t="s">
        <v>122</v>
      </c>
      <c r="H16770" s="518" t="s">
        <v>256</v>
      </c>
      <c r="I16770" s="518">
        <v>792085</v>
      </c>
    </row>
    <row r="16771" spans="1:9" x14ac:dyDescent="0.2">
      <c r="A16771" s="518" t="s">
        <v>256</v>
      </c>
      <c r="B16771" s="518">
        <v>792093</v>
      </c>
      <c r="C16771" s="518" t="s">
        <v>2660</v>
      </c>
      <c r="D16771" s="518" t="s">
        <v>10117</v>
      </c>
      <c r="E16771" s="859">
        <v>20</v>
      </c>
      <c r="F16771" s="859">
        <v>19</v>
      </c>
      <c r="G16771" s="518" t="s">
        <v>122</v>
      </c>
      <c r="H16771" s="518" t="s">
        <v>256</v>
      </c>
      <c r="I16771" s="518">
        <v>792093</v>
      </c>
    </row>
    <row r="16772" spans="1:9" x14ac:dyDescent="0.2">
      <c r="A16772" s="518" t="s">
        <v>256</v>
      </c>
      <c r="B16772" s="518">
        <v>792101</v>
      </c>
      <c r="C16772" s="518" t="s">
        <v>2660</v>
      </c>
      <c r="D16772" s="518" t="s">
        <v>10118</v>
      </c>
      <c r="E16772" s="859">
        <v>24</v>
      </c>
      <c r="F16772" s="859">
        <v>22</v>
      </c>
      <c r="G16772" s="518" t="s">
        <v>122</v>
      </c>
      <c r="H16772" s="518" t="s">
        <v>256</v>
      </c>
      <c r="I16772" s="518">
        <v>792101</v>
      </c>
    </row>
    <row r="16773" spans="1:9" x14ac:dyDescent="0.2">
      <c r="A16773" s="518" t="s">
        <v>256</v>
      </c>
      <c r="B16773" s="518">
        <v>792119</v>
      </c>
      <c r="C16773" s="518" t="s">
        <v>2660</v>
      </c>
      <c r="D16773" s="518" t="s">
        <v>10119</v>
      </c>
      <c r="E16773" s="859">
        <v>26</v>
      </c>
      <c r="F16773" s="859">
        <v>26</v>
      </c>
      <c r="G16773" s="518" t="s">
        <v>122</v>
      </c>
      <c r="H16773" s="518" t="s">
        <v>256</v>
      </c>
      <c r="I16773" s="518">
        <v>792119</v>
      </c>
    </row>
    <row r="16774" spans="1:9" x14ac:dyDescent="0.2">
      <c r="A16774" s="518" t="s">
        <v>256</v>
      </c>
      <c r="B16774" s="518">
        <v>792127</v>
      </c>
      <c r="C16774" s="518" t="s">
        <v>2660</v>
      </c>
      <c r="D16774" s="518" t="s">
        <v>10120</v>
      </c>
      <c r="E16774" s="859">
        <v>20</v>
      </c>
      <c r="F16774" s="859">
        <v>20</v>
      </c>
      <c r="G16774" s="518" t="s">
        <v>122</v>
      </c>
      <c r="H16774" s="518" t="s">
        <v>256</v>
      </c>
      <c r="I16774" s="518">
        <v>792127</v>
      </c>
    </row>
    <row r="16775" spans="1:9" x14ac:dyDescent="0.2">
      <c r="A16775" s="518" t="s">
        <v>256</v>
      </c>
      <c r="B16775" s="518">
        <v>792135</v>
      </c>
      <c r="C16775" s="518" t="s">
        <v>2660</v>
      </c>
      <c r="D16775" s="518" t="s">
        <v>10121</v>
      </c>
      <c r="E16775" s="859">
        <v>23</v>
      </c>
      <c r="F16775" s="859">
        <v>23</v>
      </c>
      <c r="G16775" s="518" t="s">
        <v>122</v>
      </c>
      <c r="H16775" s="518" t="s">
        <v>256</v>
      </c>
      <c r="I16775" s="518">
        <v>792135</v>
      </c>
    </row>
    <row r="16776" spans="1:9" x14ac:dyDescent="0.2">
      <c r="A16776" s="518" t="s">
        <v>168</v>
      </c>
      <c r="B16776" s="518">
        <v>792150</v>
      </c>
      <c r="C16776" s="518" t="s">
        <v>2660</v>
      </c>
      <c r="D16776" s="518" t="s">
        <v>10122</v>
      </c>
      <c r="E16776" s="859">
        <v>11</v>
      </c>
      <c r="F16776" s="859">
        <v>0</v>
      </c>
      <c r="G16776" s="518" t="s">
        <v>122</v>
      </c>
      <c r="H16776" s="518" t="s">
        <v>168</v>
      </c>
      <c r="I16776" s="518">
        <v>792150</v>
      </c>
    </row>
    <row r="16777" spans="1:9" x14ac:dyDescent="0.2">
      <c r="A16777" s="518" t="s">
        <v>333</v>
      </c>
      <c r="B16777" s="518">
        <v>792168</v>
      </c>
      <c r="C16777" s="518" t="s">
        <v>2660</v>
      </c>
      <c r="D16777" s="518" t="s">
        <v>727</v>
      </c>
      <c r="E16777" s="859">
        <v>26</v>
      </c>
      <c r="F16777" s="859">
        <v>0</v>
      </c>
      <c r="G16777" s="518" t="s">
        <v>122</v>
      </c>
      <c r="H16777" s="518" t="s">
        <v>333</v>
      </c>
      <c r="I16777" s="518">
        <v>792168</v>
      </c>
    </row>
    <row r="16778" spans="1:9" x14ac:dyDescent="0.2">
      <c r="A16778" s="518" t="s">
        <v>333</v>
      </c>
      <c r="B16778" s="518">
        <v>792176</v>
      </c>
      <c r="C16778" s="518" t="s">
        <v>2660</v>
      </c>
      <c r="D16778" s="518" t="s">
        <v>796</v>
      </c>
      <c r="E16778" s="859">
        <v>34</v>
      </c>
      <c r="F16778" s="859">
        <v>0</v>
      </c>
      <c r="G16778" s="518" t="s">
        <v>122</v>
      </c>
      <c r="H16778" s="518" t="s">
        <v>333</v>
      </c>
      <c r="I16778" s="518">
        <v>792176</v>
      </c>
    </row>
    <row r="16779" spans="1:9" x14ac:dyDescent="0.2">
      <c r="A16779" s="518" t="s">
        <v>388</v>
      </c>
      <c r="B16779" s="518">
        <v>792184</v>
      </c>
      <c r="C16779" s="518" t="s">
        <v>2660</v>
      </c>
      <c r="D16779" s="518" t="s">
        <v>924</v>
      </c>
      <c r="E16779" s="859">
        <v>24</v>
      </c>
      <c r="F16779" s="859">
        <v>24</v>
      </c>
      <c r="G16779" s="518" t="s">
        <v>122</v>
      </c>
      <c r="H16779" s="518" t="s">
        <v>388</v>
      </c>
      <c r="I16779" s="518">
        <v>792184</v>
      </c>
    </row>
    <row r="16780" spans="1:9" x14ac:dyDescent="0.2">
      <c r="A16780" s="518" t="s">
        <v>351</v>
      </c>
      <c r="B16780" s="518">
        <v>792192</v>
      </c>
      <c r="C16780" s="518" t="s">
        <v>2660</v>
      </c>
      <c r="D16780" s="518" t="s">
        <v>10123</v>
      </c>
      <c r="E16780" s="859">
        <v>30</v>
      </c>
      <c r="F16780" s="859">
        <v>30</v>
      </c>
      <c r="G16780" s="518" t="s">
        <v>128</v>
      </c>
      <c r="H16780" s="518" t="s">
        <v>351</v>
      </c>
      <c r="I16780" s="518">
        <v>792192</v>
      </c>
    </row>
    <row r="16781" spans="1:9" x14ac:dyDescent="0.2">
      <c r="A16781" s="518" t="s">
        <v>388</v>
      </c>
      <c r="B16781" s="518">
        <v>792226</v>
      </c>
      <c r="C16781" s="518" t="s">
        <v>2660</v>
      </c>
      <c r="D16781" s="518" t="s">
        <v>950</v>
      </c>
      <c r="E16781" s="859">
        <v>29</v>
      </c>
      <c r="F16781" s="859">
        <v>26</v>
      </c>
      <c r="G16781" s="518" t="s">
        <v>122</v>
      </c>
      <c r="H16781" s="518" t="s">
        <v>388</v>
      </c>
      <c r="I16781" s="518">
        <v>792226</v>
      </c>
    </row>
    <row r="16782" spans="1:9" x14ac:dyDescent="0.2">
      <c r="A16782" s="518" t="s">
        <v>394</v>
      </c>
      <c r="B16782" s="518">
        <v>792234</v>
      </c>
      <c r="C16782" s="518" t="s">
        <v>2660</v>
      </c>
      <c r="D16782" s="518" t="s">
        <v>10124</v>
      </c>
      <c r="E16782" s="859">
        <v>26</v>
      </c>
      <c r="F16782" s="859">
        <v>26</v>
      </c>
      <c r="G16782" s="518" t="s">
        <v>122</v>
      </c>
      <c r="H16782" s="518" t="s">
        <v>394</v>
      </c>
      <c r="I16782" s="518">
        <v>792234</v>
      </c>
    </row>
    <row r="16783" spans="1:9" x14ac:dyDescent="0.2">
      <c r="A16783" s="518" t="s">
        <v>394</v>
      </c>
      <c r="B16783" s="518">
        <v>792242</v>
      </c>
      <c r="C16783" s="518" t="s">
        <v>2660</v>
      </c>
      <c r="D16783" s="518" t="s">
        <v>10125</v>
      </c>
      <c r="E16783" s="859">
        <v>25</v>
      </c>
      <c r="F16783" s="859">
        <v>25</v>
      </c>
      <c r="G16783" s="518" t="s">
        <v>122</v>
      </c>
      <c r="H16783" s="518" t="s">
        <v>394</v>
      </c>
      <c r="I16783" s="518">
        <v>792242</v>
      </c>
    </row>
    <row r="16784" spans="1:9" x14ac:dyDescent="0.2">
      <c r="A16784" s="518" t="s">
        <v>239</v>
      </c>
      <c r="B16784" s="518">
        <v>792358</v>
      </c>
      <c r="C16784" s="518" t="s">
        <v>2660</v>
      </c>
      <c r="D16784" s="518" t="s">
        <v>10126</v>
      </c>
      <c r="E16784" s="859">
        <v>23</v>
      </c>
      <c r="F16784" s="859">
        <v>21</v>
      </c>
      <c r="G16784" s="518" t="s">
        <v>122</v>
      </c>
      <c r="H16784" s="518" t="s">
        <v>239</v>
      </c>
      <c r="I16784" s="518">
        <v>792358</v>
      </c>
    </row>
    <row r="16785" spans="1:9" x14ac:dyDescent="0.2">
      <c r="A16785" s="518" t="s">
        <v>230</v>
      </c>
      <c r="B16785" s="518">
        <v>792366</v>
      </c>
      <c r="C16785" s="518" t="s">
        <v>2660</v>
      </c>
      <c r="D16785" s="518" t="s">
        <v>7190</v>
      </c>
      <c r="E16785" s="859">
        <v>35</v>
      </c>
      <c r="F16785" s="859">
        <v>27</v>
      </c>
      <c r="G16785" s="518" t="s">
        <v>122</v>
      </c>
      <c r="H16785" s="518" t="s">
        <v>230</v>
      </c>
      <c r="I16785" s="518">
        <v>792366</v>
      </c>
    </row>
    <row r="16786" spans="1:9" x14ac:dyDescent="0.2">
      <c r="A16786" s="518" t="s">
        <v>230</v>
      </c>
      <c r="B16786" s="518">
        <v>792374</v>
      </c>
      <c r="C16786" s="518" t="s">
        <v>2660</v>
      </c>
      <c r="D16786" s="518" t="s">
        <v>561</v>
      </c>
      <c r="E16786" s="859">
        <v>18</v>
      </c>
      <c r="F16786" s="859">
        <v>15</v>
      </c>
      <c r="G16786" s="518" t="s">
        <v>122</v>
      </c>
      <c r="H16786" s="518" t="s">
        <v>230</v>
      </c>
      <c r="I16786" s="518">
        <v>473959</v>
      </c>
    </row>
    <row r="16787" spans="1:9" x14ac:dyDescent="0.2">
      <c r="A16787" s="518" t="s">
        <v>230</v>
      </c>
      <c r="B16787" s="518">
        <v>792382</v>
      </c>
      <c r="C16787" s="518" t="s">
        <v>2660</v>
      </c>
      <c r="D16787" s="518" t="s">
        <v>530</v>
      </c>
      <c r="E16787" s="859">
        <v>33</v>
      </c>
      <c r="F16787" s="859">
        <v>33</v>
      </c>
      <c r="G16787" s="518" t="s">
        <v>122</v>
      </c>
      <c r="H16787" s="518" t="s">
        <v>230</v>
      </c>
      <c r="I16787" s="518">
        <v>792382</v>
      </c>
    </row>
    <row r="16788" spans="1:9" x14ac:dyDescent="0.2">
      <c r="A16788" s="518" t="s">
        <v>230</v>
      </c>
      <c r="B16788" s="518">
        <v>792390</v>
      </c>
      <c r="C16788" s="518" t="s">
        <v>2660</v>
      </c>
      <c r="D16788" s="518" t="s">
        <v>1085</v>
      </c>
      <c r="E16788" s="859">
        <v>30</v>
      </c>
      <c r="F16788" s="859">
        <v>13</v>
      </c>
      <c r="G16788" s="518" t="s">
        <v>122</v>
      </c>
      <c r="H16788" s="518" t="s">
        <v>230</v>
      </c>
      <c r="I16788" s="518">
        <v>792390</v>
      </c>
    </row>
    <row r="16789" spans="1:9" x14ac:dyDescent="0.2">
      <c r="A16789" s="518" t="s">
        <v>230</v>
      </c>
      <c r="B16789" s="518">
        <v>792408</v>
      </c>
      <c r="C16789" s="518" t="s">
        <v>2660</v>
      </c>
      <c r="D16789" s="518" t="s">
        <v>4217</v>
      </c>
      <c r="E16789" s="859">
        <v>26</v>
      </c>
      <c r="F16789" s="859">
        <v>24</v>
      </c>
      <c r="G16789" s="518" t="s">
        <v>122</v>
      </c>
      <c r="H16789" s="518" t="s">
        <v>230</v>
      </c>
      <c r="I16789" s="518">
        <v>792408</v>
      </c>
    </row>
    <row r="16790" spans="1:9" x14ac:dyDescent="0.2">
      <c r="A16790" s="518" t="s">
        <v>245</v>
      </c>
      <c r="B16790" s="518">
        <v>792424</v>
      </c>
      <c r="C16790" s="518" t="s">
        <v>2660</v>
      </c>
      <c r="D16790" s="518" t="s">
        <v>1283</v>
      </c>
      <c r="E16790" s="859">
        <v>24</v>
      </c>
      <c r="F16790" s="859">
        <v>23</v>
      </c>
      <c r="G16790" s="518" t="s">
        <v>122</v>
      </c>
      <c r="H16790" s="518" t="s">
        <v>245</v>
      </c>
      <c r="I16790" s="518">
        <v>792424</v>
      </c>
    </row>
    <row r="16791" spans="1:9" x14ac:dyDescent="0.2">
      <c r="A16791" s="518" t="s">
        <v>245</v>
      </c>
      <c r="B16791" s="518">
        <v>792432</v>
      </c>
      <c r="C16791" s="518" t="s">
        <v>2660</v>
      </c>
      <c r="D16791" s="518" t="s">
        <v>4700</v>
      </c>
      <c r="E16791" s="859">
        <v>23</v>
      </c>
      <c r="F16791" s="859">
        <v>23</v>
      </c>
      <c r="G16791" s="518" t="s">
        <v>122</v>
      </c>
      <c r="H16791" s="518" t="s">
        <v>245</v>
      </c>
      <c r="I16791" s="518">
        <v>792432</v>
      </c>
    </row>
    <row r="16792" spans="1:9" x14ac:dyDescent="0.2">
      <c r="A16792" s="518" t="s">
        <v>347</v>
      </c>
      <c r="B16792" s="518">
        <v>792440</v>
      </c>
      <c r="C16792" s="518" t="s">
        <v>2660</v>
      </c>
      <c r="D16792" s="518" t="s">
        <v>798</v>
      </c>
      <c r="E16792" s="859">
        <v>35</v>
      </c>
      <c r="F16792" s="859">
        <v>25</v>
      </c>
      <c r="G16792" s="518" t="s">
        <v>122</v>
      </c>
      <c r="H16792" s="518" t="s">
        <v>347</v>
      </c>
      <c r="I16792" s="518">
        <v>792440</v>
      </c>
    </row>
    <row r="16793" spans="1:9" x14ac:dyDescent="0.2">
      <c r="A16793" s="518" t="s">
        <v>358</v>
      </c>
      <c r="B16793" s="518">
        <v>792457</v>
      </c>
      <c r="C16793" s="518" t="s">
        <v>2660</v>
      </c>
      <c r="D16793" s="518" t="s">
        <v>10127</v>
      </c>
      <c r="E16793" s="859">
        <v>33</v>
      </c>
      <c r="F16793" s="859">
        <v>32</v>
      </c>
      <c r="G16793" s="518" t="s">
        <v>122</v>
      </c>
      <c r="H16793" s="518" t="s">
        <v>358</v>
      </c>
      <c r="I16793" s="518">
        <v>792457</v>
      </c>
    </row>
    <row r="16794" spans="1:9" x14ac:dyDescent="0.2">
      <c r="A16794" s="518" t="s">
        <v>358</v>
      </c>
      <c r="B16794" s="518">
        <v>792465</v>
      </c>
      <c r="C16794" s="518" t="s">
        <v>2660</v>
      </c>
      <c r="D16794" s="518" t="s">
        <v>10128</v>
      </c>
      <c r="E16794" s="859">
        <v>24</v>
      </c>
      <c r="F16794" s="859">
        <v>23</v>
      </c>
      <c r="G16794" s="518" t="s">
        <v>122</v>
      </c>
      <c r="H16794" s="518" t="s">
        <v>358</v>
      </c>
      <c r="I16794" s="518">
        <v>792465</v>
      </c>
    </row>
    <row r="16795" spans="1:9" x14ac:dyDescent="0.2">
      <c r="A16795" s="518" t="s">
        <v>358</v>
      </c>
      <c r="B16795" s="518">
        <v>792473</v>
      </c>
      <c r="C16795" s="518" t="s">
        <v>2660</v>
      </c>
      <c r="D16795" s="518" t="s">
        <v>10129</v>
      </c>
      <c r="E16795" s="859">
        <v>27</v>
      </c>
      <c r="F16795" s="859">
        <v>27</v>
      </c>
      <c r="G16795" s="518" t="s">
        <v>122</v>
      </c>
      <c r="H16795" s="518" t="s">
        <v>358</v>
      </c>
      <c r="I16795" s="518">
        <v>792473</v>
      </c>
    </row>
    <row r="16796" spans="1:9" x14ac:dyDescent="0.2">
      <c r="A16796" s="518" t="s">
        <v>237</v>
      </c>
      <c r="B16796" s="518">
        <v>792523</v>
      </c>
      <c r="C16796" s="518" t="s">
        <v>2660</v>
      </c>
      <c r="D16796" s="518" t="s">
        <v>995</v>
      </c>
      <c r="E16796" s="859">
        <v>28</v>
      </c>
      <c r="F16796" s="859">
        <v>28</v>
      </c>
      <c r="G16796" s="518" t="s">
        <v>122</v>
      </c>
      <c r="H16796" s="518" t="s">
        <v>237</v>
      </c>
      <c r="I16796" s="518">
        <v>792523</v>
      </c>
    </row>
    <row r="16797" spans="1:9" x14ac:dyDescent="0.2">
      <c r="A16797" s="518" t="s">
        <v>394</v>
      </c>
      <c r="B16797" s="518">
        <v>792549</v>
      </c>
      <c r="C16797" s="518" t="s">
        <v>2660</v>
      </c>
      <c r="D16797" s="518" t="s">
        <v>10130</v>
      </c>
      <c r="E16797" s="859">
        <v>26</v>
      </c>
      <c r="F16797" s="859">
        <v>26</v>
      </c>
      <c r="G16797" s="518" t="s">
        <v>122</v>
      </c>
      <c r="H16797" s="518" t="s">
        <v>394</v>
      </c>
      <c r="I16797" s="518">
        <v>792549</v>
      </c>
    </row>
    <row r="16798" spans="1:9" x14ac:dyDescent="0.2">
      <c r="A16798" s="518" t="s">
        <v>394</v>
      </c>
      <c r="B16798" s="518">
        <v>792556</v>
      </c>
      <c r="C16798" s="518" t="s">
        <v>2660</v>
      </c>
      <c r="D16798" s="518" t="s">
        <v>10131</v>
      </c>
      <c r="E16798" s="859">
        <v>20</v>
      </c>
      <c r="F16798" s="859">
        <v>20</v>
      </c>
      <c r="G16798" s="518" t="s">
        <v>122</v>
      </c>
      <c r="H16798" s="518" t="s">
        <v>394</v>
      </c>
      <c r="I16798" s="518">
        <v>792556</v>
      </c>
    </row>
    <row r="16799" spans="1:9" x14ac:dyDescent="0.2">
      <c r="A16799" s="518" t="s">
        <v>394</v>
      </c>
      <c r="B16799" s="518">
        <v>792564</v>
      </c>
      <c r="C16799" s="518" t="s">
        <v>2660</v>
      </c>
      <c r="D16799" s="518" t="s">
        <v>10132</v>
      </c>
      <c r="E16799" s="859">
        <v>23</v>
      </c>
      <c r="F16799" s="859">
        <v>23</v>
      </c>
      <c r="G16799" s="518" t="s">
        <v>122</v>
      </c>
      <c r="H16799" s="518" t="s">
        <v>394</v>
      </c>
      <c r="I16799" s="518">
        <v>792564</v>
      </c>
    </row>
    <row r="16800" spans="1:9" x14ac:dyDescent="0.2">
      <c r="A16800" s="518" t="s">
        <v>248</v>
      </c>
      <c r="B16800" s="518">
        <v>792606</v>
      </c>
      <c r="C16800" s="518" t="s">
        <v>2660</v>
      </c>
      <c r="D16800" s="518" t="s">
        <v>10133</v>
      </c>
      <c r="E16800" s="859">
        <v>24</v>
      </c>
      <c r="F16800" s="859">
        <v>22</v>
      </c>
      <c r="G16800" s="518" t="s">
        <v>122</v>
      </c>
      <c r="H16800" s="518" t="s">
        <v>248</v>
      </c>
      <c r="I16800" s="518">
        <v>792606</v>
      </c>
    </row>
    <row r="16801" spans="1:9" x14ac:dyDescent="0.2">
      <c r="A16801" s="518" t="s">
        <v>248</v>
      </c>
      <c r="B16801" s="518">
        <v>792614</v>
      </c>
      <c r="C16801" s="518" t="s">
        <v>2660</v>
      </c>
      <c r="D16801" s="518" t="s">
        <v>779</v>
      </c>
      <c r="E16801" s="859">
        <v>26</v>
      </c>
      <c r="F16801" s="859">
        <v>16</v>
      </c>
      <c r="G16801" s="518" t="s">
        <v>122</v>
      </c>
      <c r="H16801" s="518" t="s">
        <v>248</v>
      </c>
      <c r="I16801" s="518">
        <v>202770</v>
      </c>
    </row>
    <row r="16802" spans="1:9" x14ac:dyDescent="0.2">
      <c r="A16802" s="518" t="s">
        <v>369</v>
      </c>
      <c r="B16802" s="518">
        <v>792622</v>
      </c>
      <c r="C16802" s="518" t="s">
        <v>2660</v>
      </c>
      <c r="D16802" s="518" t="s">
        <v>163</v>
      </c>
      <c r="E16802" s="859">
        <v>30</v>
      </c>
      <c r="F16802" s="859">
        <v>25</v>
      </c>
      <c r="G16802" s="518" t="s">
        <v>122</v>
      </c>
      <c r="H16802" s="518" t="s">
        <v>369</v>
      </c>
      <c r="I16802" s="518">
        <v>792622</v>
      </c>
    </row>
    <row r="16803" spans="1:9" x14ac:dyDescent="0.2">
      <c r="A16803" s="518" t="s">
        <v>369</v>
      </c>
      <c r="B16803" s="518">
        <v>792630</v>
      </c>
      <c r="C16803" s="518" t="s">
        <v>2660</v>
      </c>
      <c r="D16803" s="518" t="s">
        <v>1578</v>
      </c>
      <c r="E16803" s="859">
        <v>17</v>
      </c>
      <c r="F16803" s="859">
        <v>8</v>
      </c>
      <c r="G16803" s="518" t="s">
        <v>122</v>
      </c>
      <c r="H16803" s="518" t="s">
        <v>369</v>
      </c>
      <c r="I16803" s="518">
        <v>792630</v>
      </c>
    </row>
    <row r="16804" spans="1:9" x14ac:dyDescent="0.2">
      <c r="A16804" s="518" t="s">
        <v>388</v>
      </c>
      <c r="B16804" s="518">
        <v>792655</v>
      </c>
      <c r="C16804" s="518" t="s">
        <v>2660</v>
      </c>
      <c r="D16804" s="518" t="s">
        <v>10134</v>
      </c>
      <c r="E16804" s="859">
        <v>25</v>
      </c>
      <c r="F16804" s="859">
        <v>25</v>
      </c>
      <c r="G16804" s="518" t="s">
        <v>122</v>
      </c>
      <c r="H16804" s="518" t="s">
        <v>388</v>
      </c>
      <c r="I16804" s="518">
        <v>792655</v>
      </c>
    </row>
    <row r="16805" spans="1:9" x14ac:dyDescent="0.2">
      <c r="A16805" s="518" t="s">
        <v>256</v>
      </c>
      <c r="B16805" s="518">
        <v>792663</v>
      </c>
      <c r="C16805" s="518" t="s">
        <v>2660</v>
      </c>
      <c r="D16805" s="518" t="s">
        <v>10135</v>
      </c>
      <c r="E16805" s="859">
        <v>31</v>
      </c>
      <c r="F16805" s="859">
        <v>29</v>
      </c>
      <c r="G16805" s="518" t="s">
        <v>122</v>
      </c>
      <c r="H16805" s="518" t="s">
        <v>256</v>
      </c>
      <c r="I16805" s="518">
        <v>792663</v>
      </c>
    </row>
    <row r="16806" spans="1:9" x14ac:dyDescent="0.2">
      <c r="A16806" s="518" t="s">
        <v>179</v>
      </c>
      <c r="B16806" s="518">
        <v>792671</v>
      </c>
      <c r="C16806" s="518" t="s">
        <v>2660</v>
      </c>
      <c r="D16806" s="518" t="s">
        <v>683</v>
      </c>
      <c r="E16806" s="859">
        <v>24</v>
      </c>
      <c r="F16806" s="859">
        <v>24</v>
      </c>
      <c r="G16806" s="518" t="s">
        <v>122</v>
      </c>
      <c r="H16806" s="518" t="s">
        <v>179</v>
      </c>
      <c r="I16806" s="518">
        <v>792671</v>
      </c>
    </row>
    <row r="16807" spans="1:9" x14ac:dyDescent="0.2">
      <c r="A16807" s="518" t="s">
        <v>157</v>
      </c>
      <c r="B16807" s="518">
        <v>792689</v>
      </c>
      <c r="C16807" s="518" t="s">
        <v>2660</v>
      </c>
      <c r="D16807" s="518" t="s">
        <v>856</v>
      </c>
      <c r="E16807" s="859">
        <v>11</v>
      </c>
      <c r="F16807" s="859">
        <v>0</v>
      </c>
      <c r="G16807" s="518" t="s">
        <v>122</v>
      </c>
      <c r="H16807" s="518" t="s">
        <v>157</v>
      </c>
      <c r="I16807" s="518">
        <v>792689</v>
      </c>
    </row>
    <row r="16808" spans="1:9" x14ac:dyDescent="0.2">
      <c r="A16808" s="518" t="s">
        <v>170</v>
      </c>
      <c r="B16808" s="518">
        <v>792697</v>
      </c>
      <c r="C16808" s="518" t="s">
        <v>2660</v>
      </c>
      <c r="D16808" s="518" t="s">
        <v>603</v>
      </c>
      <c r="E16808" s="859">
        <v>24</v>
      </c>
      <c r="F16808" s="859">
        <v>3</v>
      </c>
      <c r="G16808" s="518" t="s">
        <v>122</v>
      </c>
      <c r="H16808" s="518" t="s">
        <v>170</v>
      </c>
      <c r="I16808" s="518">
        <v>704536</v>
      </c>
    </row>
    <row r="16809" spans="1:9" x14ac:dyDescent="0.2">
      <c r="A16809" s="518" t="s">
        <v>386</v>
      </c>
      <c r="B16809" s="518">
        <v>792705</v>
      </c>
      <c r="C16809" s="518" t="s">
        <v>2660</v>
      </c>
      <c r="D16809" s="518" t="s">
        <v>1082</v>
      </c>
      <c r="E16809" s="859">
        <v>21</v>
      </c>
      <c r="F16809" s="859">
        <v>21</v>
      </c>
      <c r="G16809" s="518" t="s">
        <v>122</v>
      </c>
      <c r="H16809" s="518" t="s">
        <v>386</v>
      </c>
      <c r="I16809" s="518">
        <v>792705</v>
      </c>
    </row>
    <row r="16810" spans="1:9" x14ac:dyDescent="0.2">
      <c r="A16810" s="518" t="s">
        <v>386</v>
      </c>
      <c r="B16810" s="518">
        <v>792713</v>
      </c>
      <c r="C16810" s="518" t="s">
        <v>2660</v>
      </c>
      <c r="D16810" s="518" t="s">
        <v>755</v>
      </c>
      <c r="E16810" s="859">
        <v>22</v>
      </c>
      <c r="F16810" s="859">
        <v>22</v>
      </c>
      <c r="G16810" s="518" t="s">
        <v>122</v>
      </c>
      <c r="H16810" s="518" t="s">
        <v>386</v>
      </c>
      <c r="I16810" s="518">
        <v>792713</v>
      </c>
    </row>
    <row r="16811" spans="1:9" x14ac:dyDescent="0.2">
      <c r="A16811" s="518" t="s">
        <v>180</v>
      </c>
      <c r="B16811" s="518">
        <v>792762</v>
      </c>
      <c r="C16811" s="518" t="s">
        <v>2660</v>
      </c>
      <c r="D16811" s="518" t="s">
        <v>10136</v>
      </c>
      <c r="E16811" s="859">
        <v>18</v>
      </c>
      <c r="F16811" s="859">
        <v>0</v>
      </c>
      <c r="G16811" s="518" t="s">
        <v>128</v>
      </c>
      <c r="H16811" s="518" t="s">
        <v>180</v>
      </c>
      <c r="I16811" s="518">
        <v>792762</v>
      </c>
    </row>
    <row r="16812" spans="1:9" x14ac:dyDescent="0.2">
      <c r="A16812" s="518" t="s">
        <v>394</v>
      </c>
      <c r="B16812" s="518">
        <v>792770</v>
      </c>
      <c r="C16812" s="518" t="s">
        <v>2660</v>
      </c>
      <c r="D16812" s="518" t="s">
        <v>10137</v>
      </c>
      <c r="E16812" s="859">
        <v>23</v>
      </c>
      <c r="F16812" s="859">
        <v>23</v>
      </c>
      <c r="G16812" s="518" t="s">
        <v>122</v>
      </c>
      <c r="H16812" s="518" t="s">
        <v>394</v>
      </c>
      <c r="I16812" s="518">
        <v>792770</v>
      </c>
    </row>
    <row r="16813" spans="1:9" x14ac:dyDescent="0.2">
      <c r="A16813" s="518" t="s">
        <v>394</v>
      </c>
      <c r="B16813" s="518">
        <v>792788</v>
      </c>
      <c r="C16813" s="518" t="s">
        <v>2660</v>
      </c>
      <c r="D16813" s="518" t="s">
        <v>10138</v>
      </c>
      <c r="E16813" s="859">
        <v>21</v>
      </c>
      <c r="F16813" s="859">
        <v>9</v>
      </c>
      <c r="G16813" s="518" t="s">
        <v>122</v>
      </c>
      <c r="H16813" s="518" t="s">
        <v>394</v>
      </c>
      <c r="I16813" s="518">
        <v>807826</v>
      </c>
    </row>
    <row r="16814" spans="1:9" x14ac:dyDescent="0.2">
      <c r="A16814" s="518" t="s">
        <v>394</v>
      </c>
      <c r="B16814" s="518">
        <v>792796</v>
      </c>
      <c r="C16814" s="518" t="s">
        <v>2660</v>
      </c>
      <c r="D16814" s="518" t="s">
        <v>10139</v>
      </c>
      <c r="E16814" s="859">
        <v>27</v>
      </c>
      <c r="F16814" s="859">
        <v>27</v>
      </c>
      <c r="G16814" s="518" t="s">
        <v>122</v>
      </c>
      <c r="H16814" s="518" t="s">
        <v>394</v>
      </c>
      <c r="I16814" s="518">
        <v>792796</v>
      </c>
    </row>
    <row r="16815" spans="1:9" x14ac:dyDescent="0.2">
      <c r="A16815" s="518" t="s">
        <v>179</v>
      </c>
      <c r="B16815" s="518">
        <v>792804</v>
      </c>
      <c r="C16815" s="518" t="s">
        <v>2660</v>
      </c>
      <c r="D16815" s="518" t="s">
        <v>1391</v>
      </c>
      <c r="E16815" s="859">
        <v>31</v>
      </c>
      <c r="F16815" s="859">
        <v>31</v>
      </c>
      <c r="G16815" s="518" t="s">
        <v>122</v>
      </c>
      <c r="H16815" s="518" t="s">
        <v>179</v>
      </c>
      <c r="I16815" s="518">
        <v>792804</v>
      </c>
    </row>
    <row r="16816" spans="1:9" x14ac:dyDescent="0.2">
      <c r="A16816" s="518" t="s">
        <v>179</v>
      </c>
      <c r="B16816" s="518">
        <v>792812</v>
      </c>
      <c r="C16816" s="518" t="s">
        <v>2660</v>
      </c>
      <c r="D16816" s="518" t="s">
        <v>2414</v>
      </c>
      <c r="E16816" s="859">
        <v>35</v>
      </c>
      <c r="F16816" s="859">
        <v>34</v>
      </c>
      <c r="G16816" s="518" t="s">
        <v>122</v>
      </c>
      <c r="H16816" s="518" t="s">
        <v>179</v>
      </c>
      <c r="I16816" s="518">
        <v>792812</v>
      </c>
    </row>
    <row r="16817" spans="1:9" x14ac:dyDescent="0.2">
      <c r="A16817" s="518" t="s">
        <v>179</v>
      </c>
      <c r="B16817" s="518">
        <v>792820</v>
      </c>
      <c r="C16817" s="518" t="s">
        <v>2660</v>
      </c>
      <c r="D16817" s="518" t="s">
        <v>802</v>
      </c>
      <c r="E16817" s="859">
        <v>31</v>
      </c>
      <c r="F16817" s="859">
        <v>30</v>
      </c>
      <c r="G16817" s="518" t="s">
        <v>122</v>
      </c>
      <c r="H16817" s="518" t="s">
        <v>179</v>
      </c>
      <c r="I16817" s="518">
        <v>792820</v>
      </c>
    </row>
    <row r="16818" spans="1:9" x14ac:dyDescent="0.2">
      <c r="A16818" s="518" t="s">
        <v>179</v>
      </c>
      <c r="B16818" s="518">
        <v>792838</v>
      </c>
      <c r="C16818" s="518" t="s">
        <v>2660</v>
      </c>
      <c r="D16818" s="518" t="s">
        <v>6677</v>
      </c>
      <c r="E16818" s="859">
        <v>30</v>
      </c>
      <c r="F16818" s="859">
        <v>30</v>
      </c>
      <c r="G16818" s="518" t="s">
        <v>122</v>
      </c>
      <c r="H16818" s="518" t="s">
        <v>179</v>
      </c>
      <c r="I16818" s="518">
        <v>792838</v>
      </c>
    </row>
    <row r="16819" spans="1:9" x14ac:dyDescent="0.2">
      <c r="A16819" s="518" t="s">
        <v>364</v>
      </c>
      <c r="B16819" s="518">
        <v>792846</v>
      </c>
      <c r="C16819" s="518" t="s">
        <v>2660</v>
      </c>
      <c r="D16819" s="518" t="s">
        <v>1404</v>
      </c>
      <c r="E16819" s="859">
        <v>32</v>
      </c>
      <c r="F16819" s="859">
        <v>0</v>
      </c>
      <c r="G16819" s="518" t="s">
        <v>122</v>
      </c>
      <c r="H16819" s="518" t="s">
        <v>364</v>
      </c>
      <c r="I16819" s="518">
        <v>792846</v>
      </c>
    </row>
    <row r="16820" spans="1:9" x14ac:dyDescent="0.2">
      <c r="A16820" s="518" t="s">
        <v>240</v>
      </c>
      <c r="B16820" s="518">
        <v>792853</v>
      </c>
      <c r="C16820" s="518" t="s">
        <v>2660</v>
      </c>
      <c r="D16820" s="518" t="s">
        <v>619</v>
      </c>
      <c r="E16820" s="859">
        <v>27</v>
      </c>
      <c r="F16820" s="859">
        <v>27</v>
      </c>
      <c r="G16820" s="518" t="s">
        <v>128</v>
      </c>
      <c r="H16820" s="518" t="s">
        <v>240</v>
      </c>
      <c r="I16820" s="518">
        <v>792853</v>
      </c>
    </row>
    <row r="16821" spans="1:9" x14ac:dyDescent="0.2">
      <c r="A16821" s="518" t="s">
        <v>364</v>
      </c>
      <c r="B16821" s="518">
        <v>792879</v>
      </c>
      <c r="C16821" s="518" t="s">
        <v>2660</v>
      </c>
      <c r="D16821" s="518" t="s">
        <v>1403</v>
      </c>
      <c r="E16821" s="859">
        <v>28</v>
      </c>
      <c r="F16821" s="859">
        <v>0</v>
      </c>
      <c r="G16821" s="518" t="s">
        <v>122</v>
      </c>
      <c r="H16821" s="518" t="s">
        <v>364</v>
      </c>
      <c r="I16821" s="518">
        <v>792879</v>
      </c>
    </row>
    <row r="16822" spans="1:9" x14ac:dyDescent="0.2">
      <c r="A16822" s="518" t="s">
        <v>204</v>
      </c>
      <c r="B16822" s="518">
        <v>792895</v>
      </c>
      <c r="C16822" s="518" t="s">
        <v>2660</v>
      </c>
      <c r="D16822" s="518" t="s">
        <v>529</v>
      </c>
      <c r="E16822" s="859">
        <v>23</v>
      </c>
      <c r="F16822" s="859">
        <v>23</v>
      </c>
      <c r="G16822" s="518" t="s">
        <v>122</v>
      </c>
      <c r="H16822" s="518" t="s">
        <v>204</v>
      </c>
      <c r="I16822" s="518">
        <v>792895</v>
      </c>
    </row>
    <row r="16823" spans="1:9" x14ac:dyDescent="0.2">
      <c r="A16823" s="518" t="s">
        <v>204</v>
      </c>
      <c r="B16823" s="518">
        <v>792903</v>
      </c>
      <c r="C16823" s="518" t="s">
        <v>2660</v>
      </c>
      <c r="D16823" s="518" t="s">
        <v>616</v>
      </c>
      <c r="E16823" s="859">
        <v>21</v>
      </c>
      <c r="F16823" s="859">
        <v>21</v>
      </c>
      <c r="G16823" s="518" t="s">
        <v>122</v>
      </c>
      <c r="H16823" s="518" t="s">
        <v>204</v>
      </c>
      <c r="I16823" s="518">
        <v>792903</v>
      </c>
    </row>
    <row r="16824" spans="1:9" x14ac:dyDescent="0.2">
      <c r="A16824" s="518" t="s">
        <v>249</v>
      </c>
      <c r="B16824" s="518">
        <v>792929</v>
      </c>
      <c r="C16824" s="518" t="s">
        <v>2660</v>
      </c>
      <c r="D16824" s="518" t="s">
        <v>912</v>
      </c>
      <c r="E16824" s="859">
        <v>16</v>
      </c>
      <c r="F16824" s="859">
        <v>14</v>
      </c>
      <c r="G16824" s="518" t="s">
        <v>122</v>
      </c>
      <c r="H16824" s="518" t="s">
        <v>249</v>
      </c>
      <c r="I16824" s="518">
        <v>792929</v>
      </c>
    </row>
    <row r="16825" spans="1:9" x14ac:dyDescent="0.2">
      <c r="A16825" s="518" t="s">
        <v>189</v>
      </c>
      <c r="B16825" s="518">
        <v>792960</v>
      </c>
      <c r="C16825" s="518" t="s">
        <v>2660</v>
      </c>
      <c r="D16825" s="518" t="s">
        <v>406</v>
      </c>
      <c r="E16825" s="859">
        <v>23</v>
      </c>
      <c r="F16825" s="859">
        <v>23</v>
      </c>
      <c r="G16825" s="518" t="s">
        <v>122</v>
      </c>
      <c r="H16825" s="518" t="s">
        <v>189</v>
      </c>
      <c r="I16825" s="518">
        <v>792960</v>
      </c>
    </row>
    <row r="16826" spans="1:9" x14ac:dyDescent="0.2">
      <c r="A16826" s="518" t="s">
        <v>180</v>
      </c>
      <c r="B16826" s="518">
        <v>792978</v>
      </c>
      <c r="C16826" s="518" t="s">
        <v>2660</v>
      </c>
      <c r="D16826" s="518" t="s">
        <v>10140</v>
      </c>
      <c r="E16826" s="859">
        <v>32</v>
      </c>
      <c r="F16826" s="859">
        <v>0</v>
      </c>
      <c r="G16826" s="518" t="s">
        <v>128</v>
      </c>
      <c r="H16826" s="518" t="s">
        <v>180</v>
      </c>
      <c r="I16826" s="518">
        <v>792978</v>
      </c>
    </row>
    <row r="16827" spans="1:9" x14ac:dyDescent="0.2">
      <c r="A16827" s="518" t="s">
        <v>247</v>
      </c>
      <c r="B16827" s="518">
        <v>792986</v>
      </c>
      <c r="C16827" s="518" t="s">
        <v>2660</v>
      </c>
      <c r="D16827" s="518" t="s">
        <v>10141</v>
      </c>
      <c r="E16827" s="859">
        <v>35</v>
      </c>
      <c r="F16827" s="859">
        <v>34</v>
      </c>
      <c r="G16827" s="518" t="s">
        <v>122</v>
      </c>
      <c r="H16827" s="518" t="s">
        <v>247</v>
      </c>
      <c r="I16827" s="518">
        <v>792986</v>
      </c>
    </row>
    <row r="16828" spans="1:9" x14ac:dyDescent="0.2">
      <c r="A16828" s="518" t="s">
        <v>358</v>
      </c>
      <c r="B16828" s="518">
        <v>792994</v>
      </c>
      <c r="C16828" s="518" t="s">
        <v>2660</v>
      </c>
      <c r="D16828" s="518" t="s">
        <v>10142</v>
      </c>
      <c r="E16828" s="859">
        <v>19</v>
      </c>
      <c r="F16828" s="859">
        <v>18</v>
      </c>
      <c r="G16828" s="518" t="s">
        <v>128</v>
      </c>
      <c r="H16828" s="518" t="s">
        <v>358</v>
      </c>
      <c r="I16828" s="518">
        <v>792994</v>
      </c>
    </row>
    <row r="16829" spans="1:9" x14ac:dyDescent="0.2">
      <c r="A16829" s="518" t="s">
        <v>247</v>
      </c>
      <c r="B16829" s="518">
        <v>793000</v>
      </c>
      <c r="C16829" s="518" t="s">
        <v>2660</v>
      </c>
      <c r="D16829" s="518" t="s">
        <v>10143</v>
      </c>
      <c r="E16829" s="859">
        <v>35</v>
      </c>
      <c r="F16829" s="859">
        <v>25</v>
      </c>
      <c r="G16829" s="518" t="s">
        <v>122</v>
      </c>
      <c r="H16829" s="518" t="s">
        <v>247</v>
      </c>
      <c r="I16829" s="518">
        <v>793000</v>
      </c>
    </row>
    <row r="16830" spans="1:9" x14ac:dyDescent="0.2">
      <c r="A16830" s="518" t="s">
        <v>247</v>
      </c>
      <c r="B16830" s="518">
        <v>793018</v>
      </c>
      <c r="C16830" s="518" t="s">
        <v>2660</v>
      </c>
      <c r="D16830" s="518" t="s">
        <v>10144</v>
      </c>
      <c r="E16830" s="859">
        <v>33</v>
      </c>
      <c r="F16830" s="859">
        <v>33</v>
      </c>
      <c r="G16830" s="518" t="s">
        <v>122</v>
      </c>
      <c r="H16830" s="518" t="s">
        <v>247</v>
      </c>
      <c r="I16830" s="518">
        <v>793018</v>
      </c>
    </row>
    <row r="16831" spans="1:9" x14ac:dyDescent="0.2">
      <c r="A16831" s="518" t="s">
        <v>247</v>
      </c>
      <c r="B16831" s="518">
        <v>793026</v>
      </c>
      <c r="C16831" s="518" t="s">
        <v>2660</v>
      </c>
      <c r="D16831" s="518" t="s">
        <v>4812</v>
      </c>
      <c r="E16831" s="859">
        <v>33</v>
      </c>
      <c r="F16831" s="859">
        <v>33</v>
      </c>
      <c r="G16831" s="518" t="s">
        <v>122</v>
      </c>
      <c r="H16831" s="518" t="s">
        <v>247</v>
      </c>
      <c r="I16831" s="518">
        <v>793026</v>
      </c>
    </row>
    <row r="16832" spans="1:9" x14ac:dyDescent="0.2">
      <c r="A16832" s="518" t="s">
        <v>394</v>
      </c>
      <c r="B16832" s="518">
        <v>793042</v>
      </c>
      <c r="C16832" s="518" t="s">
        <v>2660</v>
      </c>
      <c r="D16832" s="518" t="s">
        <v>10145</v>
      </c>
      <c r="E16832" s="859">
        <v>32</v>
      </c>
      <c r="F16832" s="859">
        <v>32</v>
      </c>
      <c r="G16832" s="518" t="s">
        <v>122</v>
      </c>
      <c r="H16832" s="518" t="s">
        <v>394</v>
      </c>
      <c r="I16832" s="518">
        <v>793042</v>
      </c>
    </row>
    <row r="16833" spans="1:9" x14ac:dyDescent="0.2">
      <c r="A16833" s="518" t="s">
        <v>249</v>
      </c>
      <c r="B16833" s="518">
        <v>793059</v>
      </c>
      <c r="C16833" s="518" t="s">
        <v>2660</v>
      </c>
      <c r="D16833" s="518" t="s">
        <v>1540</v>
      </c>
      <c r="E16833" s="859">
        <v>20</v>
      </c>
      <c r="F16833" s="859">
        <v>20</v>
      </c>
      <c r="G16833" s="518" t="s">
        <v>122</v>
      </c>
      <c r="H16833" s="518" t="s">
        <v>249</v>
      </c>
      <c r="I16833" s="518">
        <v>793059</v>
      </c>
    </row>
    <row r="16834" spans="1:9" x14ac:dyDescent="0.2">
      <c r="A16834" s="518" t="s">
        <v>322</v>
      </c>
      <c r="B16834" s="518">
        <v>793075</v>
      </c>
      <c r="C16834" s="518" t="s">
        <v>2660</v>
      </c>
      <c r="D16834" s="518" t="s">
        <v>738</v>
      </c>
      <c r="E16834" s="859">
        <v>21</v>
      </c>
      <c r="F16834" s="859">
        <v>20</v>
      </c>
      <c r="G16834" s="518" t="s">
        <v>122</v>
      </c>
      <c r="H16834" s="518" t="s">
        <v>322</v>
      </c>
      <c r="I16834" s="518">
        <v>793075</v>
      </c>
    </row>
    <row r="16835" spans="1:9" x14ac:dyDescent="0.2">
      <c r="A16835" s="518" t="s">
        <v>322</v>
      </c>
      <c r="B16835" s="518">
        <v>793083</v>
      </c>
      <c r="C16835" s="518" t="s">
        <v>2660</v>
      </c>
      <c r="D16835" s="518" t="s">
        <v>10146</v>
      </c>
      <c r="E16835" s="859">
        <v>35</v>
      </c>
      <c r="F16835" s="859">
        <v>32</v>
      </c>
      <c r="G16835" s="518" t="s">
        <v>122</v>
      </c>
      <c r="H16835" s="518" t="s">
        <v>322</v>
      </c>
      <c r="I16835" s="518">
        <v>793083</v>
      </c>
    </row>
    <row r="16836" spans="1:9" x14ac:dyDescent="0.2">
      <c r="A16836" s="518" t="s">
        <v>322</v>
      </c>
      <c r="B16836" s="518">
        <v>793091</v>
      </c>
      <c r="C16836" s="518" t="s">
        <v>2660</v>
      </c>
      <c r="D16836" s="518" t="s">
        <v>10147</v>
      </c>
      <c r="E16836" s="859">
        <v>29</v>
      </c>
      <c r="F16836" s="859">
        <v>21</v>
      </c>
      <c r="G16836" s="518" t="s">
        <v>122</v>
      </c>
      <c r="H16836" s="518" t="s">
        <v>322</v>
      </c>
      <c r="I16836" s="518">
        <v>793091</v>
      </c>
    </row>
    <row r="16837" spans="1:9" x14ac:dyDescent="0.2">
      <c r="A16837" s="518" t="s">
        <v>322</v>
      </c>
      <c r="B16837" s="518">
        <v>793109</v>
      </c>
      <c r="C16837" s="518" t="s">
        <v>2660</v>
      </c>
      <c r="D16837" s="518" t="s">
        <v>10148</v>
      </c>
      <c r="E16837" s="859">
        <v>14</v>
      </c>
      <c r="F16837" s="859">
        <v>6</v>
      </c>
      <c r="G16837" s="518" t="s">
        <v>122</v>
      </c>
      <c r="H16837" s="518" t="s">
        <v>322</v>
      </c>
      <c r="I16837" s="518">
        <v>450478</v>
      </c>
    </row>
    <row r="16838" spans="1:9" x14ac:dyDescent="0.2">
      <c r="A16838" s="518" t="s">
        <v>322</v>
      </c>
      <c r="B16838" s="518">
        <v>793117</v>
      </c>
      <c r="C16838" s="518" t="s">
        <v>2660</v>
      </c>
      <c r="D16838" s="518" t="s">
        <v>2936</v>
      </c>
      <c r="E16838" s="859">
        <v>22</v>
      </c>
      <c r="F16838" s="859">
        <v>21</v>
      </c>
      <c r="G16838" s="518" t="s">
        <v>122</v>
      </c>
      <c r="H16838" s="518" t="s">
        <v>322</v>
      </c>
      <c r="I16838" s="518">
        <v>793117</v>
      </c>
    </row>
    <row r="16839" spans="1:9" x14ac:dyDescent="0.2">
      <c r="A16839" s="518" t="s">
        <v>322</v>
      </c>
      <c r="B16839" s="518">
        <v>793125</v>
      </c>
      <c r="C16839" s="518" t="s">
        <v>2660</v>
      </c>
      <c r="D16839" s="518" t="s">
        <v>7238</v>
      </c>
      <c r="E16839" s="859">
        <v>32</v>
      </c>
      <c r="F16839" s="859">
        <v>28</v>
      </c>
      <c r="G16839" s="518" t="s">
        <v>122</v>
      </c>
      <c r="H16839" s="518" t="s">
        <v>322</v>
      </c>
      <c r="I16839" s="518">
        <v>793125</v>
      </c>
    </row>
    <row r="16840" spans="1:9" x14ac:dyDescent="0.2">
      <c r="A16840" s="518" t="s">
        <v>322</v>
      </c>
      <c r="B16840" s="518">
        <v>793133</v>
      </c>
      <c r="C16840" s="518" t="s">
        <v>2660</v>
      </c>
      <c r="D16840" s="518" t="s">
        <v>8197</v>
      </c>
      <c r="E16840" s="859">
        <v>12</v>
      </c>
      <c r="F16840" s="859">
        <v>10</v>
      </c>
      <c r="G16840" s="518" t="s">
        <v>122</v>
      </c>
      <c r="H16840" s="518" t="s">
        <v>322</v>
      </c>
      <c r="I16840" s="518">
        <v>793133</v>
      </c>
    </row>
    <row r="16841" spans="1:9" x14ac:dyDescent="0.2">
      <c r="A16841" s="518" t="s">
        <v>322</v>
      </c>
      <c r="B16841" s="518">
        <v>793141</v>
      </c>
      <c r="C16841" s="518" t="s">
        <v>2660</v>
      </c>
      <c r="D16841" s="518" t="s">
        <v>476</v>
      </c>
      <c r="E16841" s="859">
        <v>29</v>
      </c>
      <c r="F16841" s="859">
        <v>23</v>
      </c>
      <c r="G16841" s="518" t="s">
        <v>122</v>
      </c>
      <c r="H16841" s="518" t="s">
        <v>322</v>
      </c>
      <c r="I16841" s="518">
        <v>793141</v>
      </c>
    </row>
    <row r="16842" spans="1:9" x14ac:dyDescent="0.2">
      <c r="A16842" s="518" t="s">
        <v>322</v>
      </c>
      <c r="B16842" s="518">
        <v>793158</v>
      </c>
      <c r="C16842" s="518" t="s">
        <v>2660</v>
      </c>
      <c r="D16842" s="518" t="s">
        <v>10149</v>
      </c>
      <c r="E16842" s="859">
        <v>15</v>
      </c>
      <c r="F16842" s="859">
        <v>14</v>
      </c>
      <c r="G16842" s="518" t="s">
        <v>122</v>
      </c>
      <c r="H16842" s="518" t="s">
        <v>322</v>
      </c>
      <c r="I16842" s="518">
        <v>793497</v>
      </c>
    </row>
    <row r="16843" spans="1:9" x14ac:dyDescent="0.2">
      <c r="A16843" s="518" t="s">
        <v>377</v>
      </c>
      <c r="B16843" s="518">
        <v>793174</v>
      </c>
      <c r="C16843" s="518" t="s">
        <v>2660</v>
      </c>
      <c r="D16843" s="518" t="s">
        <v>10150</v>
      </c>
      <c r="E16843" s="859">
        <v>32</v>
      </c>
      <c r="F16843" s="859">
        <v>32</v>
      </c>
      <c r="G16843" s="518" t="s">
        <v>122</v>
      </c>
      <c r="H16843" s="518" t="s">
        <v>377</v>
      </c>
      <c r="I16843" s="518">
        <v>793174</v>
      </c>
    </row>
    <row r="16844" spans="1:9" x14ac:dyDescent="0.2">
      <c r="A16844" s="518" t="s">
        <v>377</v>
      </c>
      <c r="B16844" s="518">
        <v>793182</v>
      </c>
      <c r="C16844" s="518" t="s">
        <v>2660</v>
      </c>
      <c r="D16844" s="518" t="s">
        <v>10151</v>
      </c>
      <c r="E16844" s="859">
        <v>33</v>
      </c>
      <c r="F16844" s="859">
        <v>33</v>
      </c>
      <c r="G16844" s="518" t="s">
        <v>122</v>
      </c>
      <c r="H16844" s="518" t="s">
        <v>377</v>
      </c>
      <c r="I16844" s="518">
        <v>793182</v>
      </c>
    </row>
    <row r="16845" spans="1:9" x14ac:dyDescent="0.2">
      <c r="A16845" s="518" t="s">
        <v>394</v>
      </c>
      <c r="B16845" s="518">
        <v>793190</v>
      </c>
      <c r="C16845" s="518" t="s">
        <v>2660</v>
      </c>
      <c r="D16845" s="518" t="s">
        <v>10152</v>
      </c>
      <c r="E16845" s="859">
        <v>27</v>
      </c>
      <c r="F16845" s="859">
        <v>27</v>
      </c>
      <c r="G16845" s="518" t="s">
        <v>122</v>
      </c>
      <c r="H16845" s="518" t="s">
        <v>394</v>
      </c>
      <c r="I16845" s="518">
        <v>793190</v>
      </c>
    </row>
    <row r="16846" spans="1:9" x14ac:dyDescent="0.2">
      <c r="A16846" s="518" t="s">
        <v>211</v>
      </c>
      <c r="B16846" s="518">
        <v>793273</v>
      </c>
      <c r="C16846" s="518" t="s">
        <v>2660</v>
      </c>
      <c r="D16846" s="518" t="s">
        <v>634</v>
      </c>
      <c r="E16846" s="859">
        <v>29</v>
      </c>
      <c r="F16846" s="859">
        <v>15</v>
      </c>
      <c r="G16846" s="518" t="s">
        <v>122</v>
      </c>
      <c r="H16846" s="518" t="s">
        <v>211</v>
      </c>
      <c r="I16846" s="518">
        <v>793273</v>
      </c>
    </row>
    <row r="16847" spans="1:9" x14ac:dyDescent="0.2">
      <c r="A16847" s="518" t="s">
        <v>149</v>
      </c>
      <c r="B16847" s="518">
        <v>793372</v>
      </c>
      <c r="C16847" s="518" t="s">
        <v>2660</v>
      </c>
      <c r="D16847" s="518" t="s">
        <v>2039</v>
      </c>
      <c r="E16847" s="859">
        <v>21</v>
      </c>
      <c r="F16847" s="859">
        <v>0</v>
      </c>
      <c r="G16847" s="518" t="s">
        <v>122</v>
      </c>
      <c r="H16847" s="518" t="s">
        <v>149</v>
      </c>
      <c r="I16847" s="518">
        <v>793372</v>
      </c>
    </row>
    <row r="16848" spans="1:9" x14ac:dyDescent="0.2">
      <c r="A16848" s="518" t="s">
        <v>149</v>
      </c>
      <c r="B16848" s="518">
        <v>793380</v>
      </c>
      <c r="C16848" s="518" t="s">
        <v>2660</v>
      </c>
      <c r="D16848" s="518" t="s">
        <v>423</v>
      </c>
      <c r="E16848" s="859">
        <v>18</v>
      </c>
      <c r="F16848" s="859">
        <v>0</v>
      </c>
      <c r="G16848" s="518" t="s">
        <v>122</v>
      </c>
      <c r="H16848" s="518" t="s">
        <v>149</v>
      </c>
      <c r="I16848" s="518">
        <v>793380</v>
      </c>
    </row>
    <row r="16849" spans="1:9" x14ac:dyDescent="0.2">
      <c r="A16849" s="518" t="s">
        <v>179</v>
      </c>
      <c r="B16849" s="518">
        <v>793414</v>
      </c>
      <c r="C16849" s="518" t="s">
        <v>2660</v>
      </c>
      <c r="D16849" s="518" t="s">
        <v>1295</v>
      </c>
      <c r="E16849" s="859">
        <v>23</v>
      </c>
      <c r="F16849" s="859">
        <v>22</v>
      </c>
      <c r="G16849" s="518" t="s">
        <v>122</v>
      </c>
      <c r="H16849" s="518" t="s">
        <v>179</v>
      </c>
      <c r="I16849" s="518">
        <v>793414</v>
      </c>
    </row>
    <row r="16850" spans="1:9" x14ac:dyDescent="0.2">
      <c r="A16850" s="518" t="s">
        <v>149</v>
      </c>
      <c r="B16850" s="518">
        <v>793430</v>
      </c>
      <c r="C16850" s="518" t="s">
        <v>2660</v>
      </c>
      <c r="D16850" s="518" t="s">
        <v>1276</v>
      </c>
      <c r="E16850" s="859">
        <v>25</v>
      </c>
      <c r="F16850" s="859">
        <v>0</v>
      </c>
      <c r="G16850" s="518" t="s">
        <v>122</v>
      </c>
      <c r="H16850" s="518" t="s">
        <v>149</v>
      </c>
      <c r="I16850" s="518">
        <v>793430</v>
      </c>
    </row>
    <row r="16851" spans="1:9" x14ac:dyDescent="0.2">
      <c r="A16851" s="518" t="s">
        <v>149</v>
      </c>
      <c r="B16851" s="518">
        <v>793448</v>
      </c>
      <c r="C16851" s="518" t="s">
        <v>2660</v>
      </c>
      <c r="D16851" s="518" t="s">
        <v>1065</v>
      </c>
      <c r="E16851" s="859">
        <v>15</v>
      </c>
      <c r="F16851" s="859">
        <v>0</v>
      </c>
      <c r="G16851" s="518" t="s">
        <v>122</v>
      </c>
      <c r="H16851" s="518" t="s">
        <v>149</v>
      </c>
      <c r="I16851" s="518">
        <v>793372</v>
      </c>
    </row>
    <row r="16852" spans="1:9" x14ac:dyDescent="0.2">
      <c r="A16852" s="518" t="s">
        <v>179</v>
      </c>
      <c r="B16852" s="518">
        <v>793463</v>
      </c>
      <c r="C16852" s="518" t="s">
        <v>2660</v>
      </c>
      <c r="D16852" s="518" t="s">
        <v>7124</v>
      </c>
      <c r="E16852" s="859">
        <v>25</v>
      </c>
      <c r="F16852" s="859">
        <v>25</v>
      </c>
      <c r="G16852" s="518" t="s">
        <v>122</v>
      </c>
      <c r="H16852" s="518" t="s">
        <v>179</v>
      </c>
      <c r="I16852" s="518">
        <v>793463</v>
      </c>
    </row>
    <row r="16853" spans="1:9" x14ac:dyDescent="0.2">
      <c r="A16853" s="518" t="s">
        <v>322</v>
      </c>
      <c r="B16853" s="518">
        <v>793471</v>
      </c>
      <c r="C16853" s="518" t="s">
        <v>2660</v>
      </c>
      <c r="D16853" s="518" t="s">
        <v>6724</v>
      </c>
      <c r="E16853" s="859">
        <v>34</v>
      </c>
      <c r="F16853" s="859">
        <v>28</v>
      </c>
      <c r="G16853" s="518" t="s">
        <v>122</v>
      </c>
      <c r="H16853" s="518" t="s">
        <v>322</v>
      </c>
      <c r="I16853" s="518">
        <v>793471</v>
      </c>
    </row>
    <row r="16854" spans="1:9" x14ac:dyDescent="0.2">
      <c r="A16854" s="518" t="s">
        <v>322</v>
      </c>
      <c r="B16854" s="518">
        <v>793489</v>
      </c>
      <c r="C16854" s="518" t="s">
        <v>2660</v>
      </c>
      <c r="D16854" s="518" t="s">
        <v>6887</v>
      </c>
      <c r="E16854" s="859">
        <v>35</v>
      </c>
      <c r="F16854" s="859">
        <v>30</v>
      </c>
      <c r="G16854" s="518" t="s">
        <v>122</v>
      </c>
      <c r="H16854" s="518" t="s">
        <v>322</v>
      </c>
      <c r="I16854" s="518">
        <v>793489</v>
      </c>
    </row>
    <row r="16855" spans="1:9" x14ac:dyDescent="0.2">
      <c r="A16855" s="518" t="s">
        <v>322</v>
      </c>
      <c r="B16855" s="518">
        <v>793497</v>
      </c>
      <c r="C16855" s="518" t="s">
        <v>2660</v>
      </c>
      <c r="D16855" s="518" t="s">
        <v>436</v>
      </c>
      <c r="E16855" s="859">
        <v>22</v>
      </c>
      <c r="F16855" s="859">
        <v>15</v>
      </c>
      <c r="G16855" s="518" t="s">
        <v>122</v>
      </c>
      <c r="H16855" s="518" t="s">
        <v>322</v>
      </c>
      <c r="I16855" s="518">
        <v>793497</v>
      </c>
    </row>
    <row r="16856" spans="1:9" x14ac:dyDescent="0.2">
      <c r="A16856" s="518" t="s">
        <v>321</v>
      </c>
      <c r="B16856" s="518">
        <v>793513</v>
      </c>
      <c r="C16856" s="518" t="s">
        <v>2660</v>
      </c>
      <c r="D16856" s="518" t="s">
        <v>561</v>
      </c>
      <c r="E16856" s="859">
        <v>31</v>
      </c>
      <c r="F16856" s="859">
        <v>30</v>
      </c>
      <c r="G16856" s="518" t="s">
        <v>122</v>
      </c>
      <c r="H16856" s="518" t="s">
        <v>321</v>
      </c>
      <c r="I16856" s="518">
        <v>793513</v>
      </c>
    </row>
    <row r="16857" spans="1:9" x14ac:dyDescent="0.2">
      <c r="A16857" s="518" t="s">
        <v>321</v>
      </c>
      <c r="B16857" s="518">
        <v>793521</v>
      </c>
      <c r="C16857" s="518" t="s">
        <v>2660</v>
      </c>
      <c r="D16857" s="518" t="s">
        <v>8116</v>
      </c>
      <c r="E16857" s="859">
        <v>22</v>
      </c>
      <c r="F16857" s="859">
        <v>22</v>
      </c>
      <c r="G16857" s="518" t="s">
        <v>122</v>
      </c>
      <c r="H16857" s="518" t="s">
        <v>321</v>
      </c>
      <c r="I16857" s="518">
        <v>793521</v>
      </c>
    </row>
    <row r="16858" spans="1:9" x14ac:dyDescent="0.2">
      <c r="A16858" s="518" t="s">
        <v>321</v>
      </c>
      <c r="B16858" s="518">
        <v>793547</v>
      </c>
      <c r="C16858" s="518" t="s">
        <v>2660</v>
      </c>
      <c r="D16858" s="518" t="s">
        <v>4831</v>
      </c>
      <c r="E16858" s="859">
        <v>21</v>
      </c>
      <c r="F16858" s="859">
        <v>21</v>
      </c>
      <c r="G16858" s="518" t="s">
        <v>122</v>
      </c>
      <c r="H16858" s="518" t="s">
        <v>321</v>
      </c>
      <c r="I16858" s="518">
        <v>793547</v>
      </c>
    </row>
    <row r="16859" spans="1:9" x14ac:dyDescent="0.2">
      <c r="A16859" s="518" t="s">
        <v>321</v>
      </c>
      <c r="B16859" s="518">
        <v>793554</v>
      </c>
      <c r="C16859" s="518" t="s">
        <v>2660</v>
      </c>
      <c r="D16859" s="518" t="s">
        <v>7576</v>
      </c>
      <c r="E16859" s="859">
        <v>9</v>
      </c>
      <c r="F16859" s="859">
        <v>9</v>
      </c>
      <c r="G16859" s="518" t="s">
        <v>122</v>
      </c>
      <c r="H16859" s="518" t="s">
        <v>321</v>
      </c>
      <c r="I16859" s="518">
        <v>793547</v>
      </c>
    </row>
    <row r="16860" spans="1:9" x14ac:dyDescent="0.2">
      <c r="A16860" s="518" t="s">
        <v>321</v>
      </c>
      <c r="B16860" s="518">
        <v>793562</v>
      </c>
      <c r="C16860" s="518" t="s">
        <v>2660</v>
      </c>
      <c r="D16860" s="518" t="s">
        <v>6338</v>
      </c>
      <c r="E16860" s="859">
        <v>29</v>
      </c>
      <c r="F16860" s="859">
        <v>29</v>
      </c>
      <c r="G16860" s="518" t="s">
        <v>122</v>
      </c>
      <c r="H16860" s="518" t="s">
        <v>321</v>
      </c>
      <c r="I16860" s="518">
        <v>793562</v>
      </c>
    </row>
    <row r="16861" spans="1:9" x14ac:dyDescent="0.2">
      <c r="A16861" s="518" t="s">
        <v>335</v>
      </c>
      <c r="B16861" s="518">
        <v>793570</v>
      </c>
      <c r="C16861" s="518" t="s">
        <v>2660</v>
      </c>
      <c r="D16861" s="518" t="s">
        <v>1188</v>
      </c>
      <c r="E16861" s="859">
        <v>20</v>
      </c>
      <c r="F16861" s="859">
        <v>20</v>
      </c>
      <c r="G16861" s="518" t="s">
        <v>122</v>
      </c>
      <c r="H16861" s="518" t="s">
        <v>335</v>
      </c>
      <c r="I16861" s="518">
        <v>793570</v>
      </c>
    </row>
    <row r="16862" spans="1:9" x14ac:dyDescent="0.2">
      <c r="A16862" s="518" t="s">
        <v>351</v>
      </c>
      <c r="B16862" s="518">
        <v>793588</v>
      </c>
      <c r="C16862" s="518" t="s">
        <v>2660</v>
      </c>
      <c r="D16862" s="518" t="s">
        <v>10153</v>
      </c>
      <c r="E16862" s="859">
        <v>11</v>
      </c>
      <c r="F16862" s="859">
        <v>11</v>
      </c>
      <c r="G16862" s="518" t="s">
        <v>122</v>
      </c>
      <c r="H16862" s="518" t="s">
        <v>351</v>
      </c>
      <c r="I16862" s="518">
        <v>793588</v>
      </c>
    </row>
    <row r="16863" spans="1:9" x14ac:dyDescent="0.2">
      <c r="A16863" s="518" t="s">
        <v>214</v>
      </c>
      <c r="B16863" s="518">
        <v>793596</v>
      </c>
      <c r="C16863" s="518" t="s">
        <v>2660</v>
      </c>
      <c r="D16863" s="518" t="s">
        <v>827</v>
      </c>
      <c r="E16863" s="859">
        <v>26</v>
      </c>
      <c r="F16863" s="859">
        <v>0</v>
      </c>
      <c r="G16863" s="518" t="s">
        <v>122</v>
      </c>
      <c r="H16863" s="518" t="s">
        <v>214</v>
      </c>
      <c r="I16863" s="518">
        <v>793596</v>
      </c>
    </row>
    <row r="16864" spans="1:9" x14ac:dyDescent="0.2">
      <c r="A16864" s="518" t="s">
        <v>284</v>
      </c>
      <c r="B16864" s="518">
        <v>793604</v>
      </c>
      <c r="C16864" s="518" t="s">
        <v>2660</v>
      </c>
      <c r="D16864" s="518" t="s">
        <v>2309</v>
      </c>
      <c r="E16864" s="859">
        <v>32</v>
      </c>
      <c r="F16864" s="859">
        <v>20</v>
      </c>
      <c r="G16864" s="518" t="s">
        <v>122</v>
      </c>
      <c r="H16864" s="518" t="s">
        <v>284</v>
      </c>
      <c r="I16864" s="518">
        <v>601260</v>
      </c>
    </row>
    <row r="16865" spans="1:9" x14ac:dyDescent="0.2">
      <c r="A16865" s="518" t="s">
        <v>178</v>
      </c>
      <c r="B16865" s="518">
        <v>793612</v>
      </c>
      <c r="C16865" s="518" t="s">
        <v>2660</v>
      </c>
      <c r="D16865" s="518" t="s">
        <v>2494</v>
      </c>
      <c r="E16865" s="859">
        <v>25</v>
      </c>
      <c r="F16865" s="859">
        <v>22</v>
      </c>
      <c r="G16865" s="518" t="s">
        <v>122</v>
      </c>
      <c r="H16865" s="518" t="s">
        <v>178</v>
      </c>
      <c r="I16865" s="518">
        <v>793612</v>
      </c>
    </row>
    <row r="16866" spans="1:9" x14ac:dyDescent="0.2">
      <c r="A16866" s="518" t="s">
        <v>178</v>
      </c>
      <c r="B16866" s="518">
        <v>793620</v>
      </c>
      <c r="C16866" s="518" t="s">
        <v>2660</v>
      </c>
      <c r="D16866" s="518" t="s">
        <v>10154</v>
      </c>
      <c r="E16866" s="859">
        <v>30</v>
      </c>
      <c r="F16866" s="859">
        <v>30</v>
      </c>
      <c r="G16866" s="518" t="s">
        <v>122</v>
      </c>
      <c r="H16866" s="518" t="s">
        <v>178</v>
      </c>
      <c r="I16866" s="518">
        <v>793620</v>
      </c>
    </row>
    <row r="16867" spans="1:9" x14ac:dyDescent="0.2">
      <c r="A16867" s="518" t="s">
        <v>237</v>
      </c>
      <c r="B16867" s="518">
        <v>793638</v>
      </c>
      <c r="C16867" s="518" t="s">
        <v>2660</v>
      </c>
      <c r="D16867" s="518" t="s">
        <v>561</v>
      </c>
      <c r="E16867" s="859">
        <v>16</v>
      </c>
      <c r="F16867" s="859">
        <v>16</v>
      </c>
      <c r="G16867" s="518" t="s">
        <v>122</v>
      </c>
      <c r="H16867" s="518" t="s">
        <v>237</v>
      </c>
      <c r="I16867" s="518">
        <v>793638</v>
      </c>
    </row>
    <row r="16868" spans="1:9" x14ac:dyDescent="0.2">
      <c r="A16868" s="518" t="s">
        <v>359</v>
      </c>
      <c r="B16868" s="518">
        <v>793646</v>
      </c>
      <c r="C16868" s="518" t="s">
        <v>2660</v>
      </c>
      <c r="D16868" s="518" t="s">
        <v>482</v>
      </c>
      <c r="E16868" s="859">
        <v>27</v>
      </c>
      <c r="F16868" s="859">
        <v>27</v>
      </c>
      <c r="G16868" s="518" t="s">
        <v>122</v>
      </c>
      <c r="H16868" s="518" t="s">
        <v>359</v>
      </c>
      <c r="I16868" s="518">
        <v>793646</v>
      </c>
    </row>
    <row r="16869" spans="1:9" x14ac:dyDescent="0.2">
      <c r="A16869" s="518" t="s">
        <v>230</v>
      </c>
      <c r="B16869" s="518">
        <v>793653</v>
      </c>
      <c r="C16869" s="518" t="s">
        <v>2660</v>
      </c>
      <c r="D16869" s="518" t="s">
        <v>10155</v>
      </c>
      <c r="E16869" s="859">
        <v>25</v>
      </c>
      <c r="F16869" s="859">
        <v>0</v>
      </c>
      <c r="G16869" s="518" t="s">
        <v>122</v>
      </c>
      <c r="H16869" s="518" t="s">
        <v>230</v>
      </c>
      <c r="I16869" s="518">
        <v>793653</v>
      </c>
    </row>
    <row r="16870" spans="1:9" x14ac:dyDescent="0.2">
      <c r="A16870" s="518" t="s">
        <v>296</v>
      </c>
      <c r="B16870" s="518">
        <v>793661</v>
      </c>
      <c r="C16870" s="518" t="s">
        <v>2660</v>
      </c>
      <c r="D16870" s="518" t="s">
        <v>10156</v>
      </c>
      <c r="E16870" s="859">
        <v>27</v>
      </c>
      <c r="F16870" s="859">
        <v>23</v>
      </c>
      <c r="G16870" s="518" t="s">
        <v>122</v>
      </c>
      <c r="H16870" s="518" t="s">
        <v>296</v>
      </c>
      <c r="I16870" s="518">
        <v>793661</v>
      </c>
    </row>
    <row r="16871" spans="1:9" x14ac:dyDescent="0.2">
      <c r="A16871" s="518" t="s">
        <v>296</v>
      </c>
      <c r="B16871" s="518">
        <v>793679</v>
      </c>
      <c r="C16871" s="518" t="s">
        <v>2660</v>
      </c>
      <c r="D16871" s="518" t="s">
        <v>10157</v>
      </c>
      <c r="E16871" s="859">
        <v>29</v>
      </c>
      <c r="F16871" s="859">
        <v>29</v>
      </c>
      <c r="G16871" s="518" t="s">
        <v>122</v>
      </c>
      <c r="H16871" s="518" t="s">
        <v>296</v>
      </c>
      <c r="I16871" s="518">
        <v>793679</v>
      </c>
    </row>
    <row r="16872" spans="1:9" x14ac:dyDescent="0.2">
      <c r="A16872" s="518" t="s">
        <v>296</v>
      </c>
      <c r="B16872" s="518">
        <v>793687</v>
      </c>
      <c r="C16872" s="518" t="s">
        <v>2660</v>
      </c>
      <c r="D16872" s="518" t="s">
        <v>9756</v>
      </c>
      <c r="E16872" s="859">
        <v>17</v>
      </c>
      <c r="F16872" s="859">
        <v>17</v>
      </c>
      <c r="G16872" s="518" t="s">
        <v>122</v>
      </c>
      <c r="H16872" s="518" t="s">
        <v>296</v>
      </c>
      <c r="I16872" s="518">
        <v>793687</v>
      </c>
    </row>
    <row r="16873" spans="1:9" x14ac:dyDescent="0.2">
      <c r="A16873" s="518" t="s">
        <v>359</v>
      </c>
      <c r="B16873" s="518">
        <v>793695</v>
      </c>
      <c r="C16873" s="518" t="s">
        <v>2660</v>
      </c>
      <c r="D16873" s="518" t="s">
        <v>928</v>
      </c>
      <c r="E16873" s="859">
        <v>27</v>
      </c>
      <c r="F16873" s="859">
        <v>27</v>
      </c>
      <c r="G16873" s="518" t="s">
        <v>122</v>
      </c>
      <c r="H16873" s="518" t="s">
        <v>359</v>
      </c>
      <c r="I16873" s="518">
        <v>793695</v>
      </c>
    </row>
    <row r="16874" spans="1:9" x14ac:dyDescent="0.2">
      <c r="A16874" s="518" t="s">
        <v>359</v>
      </c>
      <c r="B16874" s="518">
        <v>793703</v>
      </c>
      <c r="C16874" s="518" t="s">
        <v>2660</v>
      </c>
      <c r="D16874" s="518" t="s">
        <v>1374</v>
      </c>
      <c r="E16874" s="859">
        <v>23</v>
      </c>
      <c r="F16874" s="859">
        <v>23</v>
      </c>
      <c r="G16874" s="518" t="s">
        <v>122</v>
      </c>
      <c r="H16874" s="518" t="s">
        <v>359</v>
      </c>
      <c r="I16874" s="518">
        <v>793703</v>
      </c>
    </row>
    <row r="16875" spans="1:9" x14ac:dyDescent="0.2">
      <c r="A16875" s="518" t="s">
        <v>359</v>
      </c>
      <c r="B16875" s="518">
        <v>793711</v>
      </c>
      <c r="C16875" s="518" t="s">
        <v>2660</v>
      </c>
      <c r="D16875" s="518" t="s">
        <v>989</v>
      </c>
      <c r="E16875" s="859">
        <v>24</v>
      </c>
      <c r="F16875" s="859">
        <v>24</v>
      </c>
      <c r="G16875" s="518" t="s">
        <v>122</v>
      </c>
      <c r="H16875" s="518" t="s">
        <v>359</v>
      </c>
      <c r="I16875" s="518">
        <v>793711</v>
      </c>
    </row>
    <row r="16876" spans="1:9" x14ac:dyDescent="0.2">
      <c r="A16876" s="518" t="s">
        <v>339</v>
      </c>
      <c r="B16876" s="518">
        <v>793729</v>
      </c>
      <c r="C16876" s="518" t="s">
        <v>2660</v>
      </c>
      <c r="D16876" s="518" t="s">
        <v>1349</v>
      </c>
      <c r="E16876" s="859">
        <v>23</v>
      </c>
      <c r="F16876" s="859">
        <v>0</v>
      </c>
      <c r="G16876" s="518" t="s">
        <v>128</v>
      </c>
      <c r="H16876" s="518" t="s">
        <v>339</v>
      </c>
      <c r="I16876" s="518">
        <v>793729</v>
      </c>
    </row>
    <row r="16877" spans="1:9" x14ac:dyDescent="0.2">
      <c r="A16877" s="518" t="s">
        <v>299</v>
      </c>
      <c r="B16877" s="518">
        <v>793802</v>
      </c>
      <c r="C16877" s="518" t="s">
        <v>2660</v>
      </c>
      <c r="D16877" s="518" t="s">
        <v>429</v>
      </c>
      <c r="E16877" s="859">
        <v>23</v>
      </c>
      <c r="F16877" s="859">
        <v>0</v>
      </c>
      <c r="G16877" s="518" t="s">
        <v>122</v>
      </c>
      <c r="H16877" s="518" t="s">
        <v>299</v>
      </c>
      <c r="I16877" s="518">
        <v>793802</v>
      </c>
    </row>
    <row r="16878" spans="1:9" x14ac:dyDescent="0.2">
      <c r="A16878" s="518" t="s">
        <v>288</v>
      </c>
      <c r="B16878" s="518">
        <v>793893</v>
      </c>
      <c r="C16878" s="518" t="s">
        <v>2660</v>
      </c>
      <c r="D16878" s="518" t="s">
        <v>2403</v>
      </c>
      <c r="E16878" s="859">
        <v>26</v>
      </c>
      <c r="F16878" s="859">
        <v>26</v>
      </c>
      <c r="G16878" s="518" t="s">
        <v>122</v>
      </c>
      <c r="H16878" s="518" t="s">
        <v>288</v>
      </c>
      <c r="I16878" s="518">
        <v>793893</v>
      </c>
    </row>
    <row r="16879" spans="1:9" x14ac:dyDescent="0.2">
      <c r="A16879" s="518" t="s">
        <v>198</v>
      </c>
      <c r="B16879" s="518">
        <v>793968</v>
      </c>
      <c r="C16879" s="518" t="s">
        <v>2660</v>
      </c>
      <c r="D16879" s="518" t="s">
        <v>717</v>
      </c>
      <c r="E16879" s="859">
        <v>19</v>
      </c>
      <c r="F16879" s="859">
        <v>19</v>
      </c>
      <c r="G16879" s="518" t="s">
        <v>122</v>
      </c>
      <c r="H16879" s="518" t="s">
        <v>198</v>
      </c>
      <c r="I16879" s="518">
        <v>793968</v>
      </c>
    </row>
    <row r="16880" spans="1:9" x14ac:dyDescent="0.2">
      <c r="A16880" s="518" t="s">
        <v>290</v>
      </c>
      <c r="B16880" s="518">
        <v>793984</v>
      </c>
      <c r="C16880" s="518" t="s">
        <v>2660</v>
      </c>
      <c r="D16880" s="518" t="s">
        <v>527</v>
      </c>
      <c r="E16880" s="859">
        <v>14</v>
      </c>
      <c r="F16880" s="859">
        <v>0</v>
      </c>
      <c r="G16880" s="518" t="s">
        <v>122</v>
      </c>
      <c r="H16880" s="518" t="s">
        <v>290</v>
      </c>
      <c r="I16880" s="518">
        <v>793984</v>
      </c>
    </row>
    <row r="16881" spans="1:9" x14ac:dyDescent="0.2">
      <c r="A16881" s="518" t="s">
        <v>231</v>
      </c>
      <c r="B16881" s="518">
        <v>794123</v>
      </c>
      <c r="C16881" s="518" t="s">
        <v>2660</v>
      </c>
      <c r="D16881" s="518" t="s">
        <v>10158</v>
      </c>
      <c r="E16881" s="859">
        <v>31</v>
      </c>
      <c r="F16881" s="859">
        <v>25</v>
      </c>
      <c r="G16881" s="518" t="s">
        <v>122</v>
      </c>
      <c r="H16881" s="518" t="s">
        <v>231</v>
      </c>
      <c r="I16881" s="518">
        <v>794123</v>
      </c>
    </row>
    <row r="16882" spans="1:9" x14ac:dyDescent="0.2">
      <c r="A16882" s="518" t="s">
        <v>231</v>
      </c>
      <c r="B16882" s="518">
        <v>794131</v>
      </c>
      <c r="C16882" s="518" t="s">
        <v>2660</v>
      </c>
      <c r="D16882" s="518" t="s">
        <v>10159</v>
      </c>
      <c r="E16882" s="859">
        <v>30</v>
      </c>
      <c r="F16882" s="859">
        <v>30</v>
      </c>
      <c r="G16882" s="518" t="s">
        <v>122</v>
      </c>
      <c r="H16882" s="518" t="s">
        <v>231</v>
      </c>
      <c r="I16882" s="518">
        <v>794131</v>
      </c>
    </row>
    <row r="16883" spans="1:9" x14ac:dyDescent="0.2">
      <c r="A16883" s="518" t="s">
        <v>255</v>
      </c>
      <c r="B16883" s="518">
        <v>794149</v>
      </c>
      <c r="C16883" s="518" t="s">
        <v>2660</v>
      </c>
      <c r="D16883" s="518" t="s">
        <v>950</v>
      </c>
      <c r="E16883" s="859">
        <v>14</v>
      </c>
      <c r="F16883" s="859">
        <v>10</v>
      </c>
      <c r="G16883" s="518" t="s">
        <v>122</v>
      </c>
      <c r="H16883" s="518" t="s">
        <v>255</v>
      </c>
      <c r="I16883" s="518">
        <v>150367</v>
      </c>
    </row>
    <row r="16884" spans="1:9" x14ac:dyDescent="0.2">
      <c r="A16884" s="518" t="s">
        <v>322</v>
      </c>
      <c r="B16884" s="518">
        <v>794156</v>
      </c>
      <c r="C16884" s="518" t="s">
        <v>2660</v>
      </c>
      <c r="D16884" s="518" t="s">
        <v>7116</v>
      </c>
      <c r="E16884" s="859">
        <v>34</v>
      </c>
      <c r="F16884" s="859">
        <v>31</v>
      </c>
      <c r="G16884" s="518" t="s">
        <v>122</v>
      </c>
      <c r="H16884" s="518" t="s">
        <v>322</v>
      </c>
      <c r="I16884" s="518">
        <v>794156</v>
      </c>
    </row>
    <row r="16885" spans="1:9" x14ac:dyDescent="0.2">
      <c r="A16885" s="518" t="s">
        <v>371</v>
      </c>
      <c r="B16885" s="518">
        <v>794172</v>
      </c>
      <c r="C16885" s="518" t="s">
        <v>2660</v>
      </c>
      <c r="D16885" s="518" t="s">
        <v>10160</v>
      </c>
      <c r="E16885" s="859">
        <v>17</v>
      </c>
      <c r="F16885" s="859">
        <v>15</v>
      </c>
      <c r="G16885" s="518" t="s">
        <v>122</v>
      </c>
      <c r="H16885" s="518" t="s">
        <v>371</v>
      </c>
      <c r="I16885" s="518">
        <v>794172</v>
      </c>
    </row>
    <row r="16886" spans="1:9" x14ac:dyDescent="0.2">
      <c r="A16886" s="518" t="s">
        <v>279</v>
      </c>
      <c r="B16886" s="518">
        <v>794180</v>
      </c>
      <c r="C16886" s="518" t="s">
        <v>2660</v>
      </c>
      <c r="D16886" s="518" t="s">
        <v>10161</v>
      </c>
      <c r="E16886" s="859">
        <v>19</v>
      </c>
      <c r="F16886" s="859">
        <v>19</v>
      </c>
      <c r="G16886" s="518" t="s">
        <v>122</v>
      </c>
      <c r="H16886" s="518" t="s">
        <v>279</v>
      </c>
      <c r="I16886" s="518">
        <v>794180</v>
      </c>
    </row>
    <row r="16887" spans="1:9" x14ac:dyDescent="0.2">
      <c r="A16887" s="518" t="s">
        <v>279</v>
      </c>
      <c r="B16887" s="518">
        <v>794198</v>
      </c>
      <c r="C16887" s="518" t="s">
        <v>2660</v>
      </c>
      <c r="D16887" s="518" t="s">
        <v>10162</v>
      </c>
      <c r="E16887" s="859">
        <v>16</v>
      </c>
      <c r="F16887" s="859">
        <v>16</v>
      </c>
      <c r="G16887" s="518" t="s">
        <v>122</v>
      </c>
      <c r="H16887" s="518" t="s">
        <v>279</v>
      </c>
      <c r="I16887" s="518">
        <v>794198</v>
      </c>
    </row>
    <row r="16888" spans="1:9" x14ac:dyDescent="0.2">
      <c r="A16888" s="518" t="s">
        <v>279</v>
      </c>
      <c r="B16888" s="518">
        <v>794206</v>
      </c>
      <c r="C16888" s="518" t="s">
        <v>2660</v>
      </c>
      <c r="D16888" s="518" t="s">
        <v>10163</v>
      </c>
      <c r="E16888" s="859">
        <v>20</v>
      </c>
      <c r="F16888" s="859">
        <v>20</v>
      </c>
      <c r="G16888" s="518" t="s">
        <v>122</v>
      </c>
      <c r="H16888" s="518" t="s">
        <v>279</v>
      </c>
      <c r="I16888" s="518">
        <v>794206</v>
      </c>
    </row>
    <row r="16889" spans="1:9" x14ac:dyDescent="0.2">
      <c r="A16889" s="518" t="s">
        <v>359</v>
      </c>
      <c r="B16889" s="518">
        <v>794214</v>
      </c>
      <c r="C16889" s="518" t="s">
        <v>2660</v>
      </c>
      <c r="D16889" s="518" t="s">
        <v>558</v>
      </c>
      <c r="E16889" s="859">
        <v>16</v>
      </c>
      <c r="F16889" s="859">
        <v>16</v>
      </c>
      <c r="G16889" s="518" t="s">
        <v>122</v>
      </c>
      <c r="H16889" s="518" t="s">
        <v>359</v>
      </c>
      <c r="I16889" s="518">
        <v>794214</v>
      </c>
    </row>
    <row r="16890" spans="1:9" x14ac:dyDescent="0.2">
      <c r="A16890" s="518" t="s">
        <v>337</v>
      </c>
      <c r="B16890" s="518">
        <v>794263</v>
      </c>
      <c r="C16890" s="518" t="s">
        <v>2660</v>
      </c>
      <c r="D16890" s="518" t="s">
        <v>1615</v>
      </c>
      <c r="E16890" s="859">
        <v>24</v>
      </c>
      <c r="F16890" s="859">
        <v>24</v>
      </c>
      <c r="G16890" s="518" t="s">
        <v>122</v>
      </c>
      <c r="H16890" s="518" t="s">
        <v>337</v>
      </c>
      <c r="I16890" s="518">
        <v>794263</v>
      </c>
    </row>
    <row r="16891" spans="1:9" x14ac:dyDescent="0.2">
      <c r="A16891" s="518" t="s">
        <v>279</v>
      </c>
      <c r="B16891" s="518">
        <v>794297</v>
      </c>
      <c r="C16891" s="518" t="s">
        <v>2660</v>
      </c>
      <c r="D16891" s="518" t="s">
        <v>7444</v>
      </c>
      <c r="E16891" s="859">
        <v>20</v>
      </c>
      <c r="F16891" s="859">
        <v>20</v>
      </c>
      <c r="G16891" s="518" t="s">
        <v>122</v>
      </c>
      <c r="H16891" s="518" t="s">
        <v>279</v>
      </c>
      <c r="I16891" s="518">
        <v>794297</v>
      </c>
    </row>
    <row r="16892" spans="1:9" x14ac:dyDescent="0.2">
      <c r="A16892" s="518" t="s">
        <v>339</v>
      </c>
      <c r="B16892" s="518">
        <v>794305</v>
      </c>
      <c r="C16892" s="518" t="s">
        <v>2660</v>
      </c>
      <c r="D16892" s="518" t="s">
        <v>10164</v>
      </c>
      <c r="E16892" s="859">
        <v>29</v>
      </c>
      <c r="F16892" s="859">
        <v>26</v>
      </c>
      <c r="G16892" s="518" t="s">
        <v>122</v>
      </c>
      <c r="H16892" s="518" t="s">
        <v>339</v>
      </c>
      <c r="I16892" s="518">
        <v>794305</v>
      </c>
    </row>
    <row r="16893" spans="1:9" x14ac:dyDescent="0.2">
      <c r="A16893" s="518" t="s">
        <v>256</v>
      </c>
      <c r="B16893" s="518">
        <v>794313</v>
      </c>
      <c r="C16893" s="518" t="s">
        <v>2660</v>
      </c>
      <c r="D16893" s="518" t="s">
        <v>1013</v>
      </c>
      <c r="E16893" s="859">
        <v>11</v>
      </c>
      <c r="F16893" s="859">
        <v>11</v>
      </c>
      <c r="G16893" s="518" t="s">
        <v>122</v>
      </c>
      <c r="H16893" s="518" t="s">
        <v>256</v>
      </c>
      <c r="I16893" s="518">
        <v>794313</v>
      </c>
    </row>
    <row r="16894" spans="1:9" x14ac:dyDescent="0.2">
      <c r="A16894" s="518" t="s">
        <v>332</v>
      </c>
      <c r="B16894" s="518">
        <v>794404</v>
      </c>
      <c r="C16894" s="518" t="s">
        <v>2660</v>
      </c>
      <c r="D16894" s="518" t="s">
        <v>2319</v>
      </c>
      <c r="E16894" s="859">
        <v>31</v>
      </c>
      <c r="F16894" s="859">
        <v>31</v>
      </c>
      <c r="G16894" s="518" t="s">
        <v>122</v>
      </c>
      <c r="H16894" s="518" t="s">
        <v>332</v>
      </c>
      <c r="I16894" s="518">
        <v>794404</v>
      </c>
    </row>
    <row r="16895" spans="1:9" x14ac:dyDescent="0.2">
      <c r="A16895" s="518" t="s">
        <v>335</v>
      </c>
      <c r="B16895" s="518">
        <v>794412</v>
      </c>
      <c r="C16895" s="518" t="s">
        <v>2660</v>
      </c>
      <c r="D16895" s="518" t="s">
        <v>1615</v>
      </c>
      <c r="E16895" s="859">
        <v>17</v>
      </c>
      <c r="F16895" s="859">
        <v>17</v>
      </c>
      <c r="G16895" s="518" t="s">
        <v>122</v>
      </c>
      <c r="H16895" s="518" t="s">
        <v>335</v>
      </c>
      <c r="I16895" s="518">
        <v>794412</v>
      </c>
    </row>
    <row r="16896" spans="1:9" x14ac:dyDescent="0.2">
      <c r="A16896" s="518" t="s">
        <v>339</v>
      </c>
      <c r="B16896" s="518">
        <v>794438</v>
      </c>
      <c r="C16896" s="518" t="s">
        <v>2660</v>
      </c>
      <c r="D16896" s="518" t="s">
        <v>10165</v>
      </c>
      <c r="E16896" s="859">
        <v>18</v>
      </c>
      <c r="F16896" s="859">
        <v>18</v>
      </c>
      <c r="G16896" s="518" t="s">
        <v>122</v>
      </c>
      <c r="H16896" s="518" t="s">
        <v>339</v>
      </c>
      <c r="I16896" s="518">
        <v>794438</v>
      </c>
    </row>
    <row r="16897" spans="1:9" x14ac:dyDescent="0.2">
      <c r="A16897" s="518" t="s">
        <v>339</v>
      </c>
      <c r="B16897" s="518">
        <v>794446</v>
      </c>
      <c r="C16897" s="518" t="s">
        <v>2660</v>
      </c>
      <c r="D16897" s="518" t="s">
        <v>10166</v>
      </c>
      <c r="E16897" s="859">
        <v>27</v>
      </c>
      <c r="F16897" s="859">
        <v>25</v>
      </c>
      <c r="G16897" s="518" t="s">
        <v>122</v>
      </c>
      <c r="H16897" s="518" t="s">
        <v>339</v>
      </c>
      <c r="I16897" s="518">
        <v>794446</v>
      </c>
    </row>
    <row r="16898" spans="1:9" x14ac:dyDescent="0.2">
      <c r="A16898" s="518" t="s">
        <v>232</v>
      </c>
      <c r="B16898" s="518">
        <v>794511</v>
      </c>
      <c r="C16898" s="518" t="s">
        <v>2660</v>
      </c>
      <c r="D16898" s="518" t="s">
        <v>657</v>
      </c>
      <c r="E16898" s="859">
        <v>19</v>
      </c>
      <c r="F16898" s="859">
        <v>19</v>
      </c>
      <c r="G16898" s="518" t="s">
        <v>122</v>
      </c>
      <c r="H16898" s="518" t="s">
        <v>232</v>
      </c>
      <c r="I16898" s="518">
        <v>794511</v>
      </c>
    </row>
    <row r="16899" spans="1:9" x14ac:dyDescent="0.2">
      <c r="A16899" s="518" t="s">
        <v>371</v>
      </c>
      <c r="B16899" s="518">
        <v>794537</v>
      </c>
      <c r="C16899" s="518" t="s">
        <v>2660</v>
      </c>
      <c r="D16899" s="518" t="s">
        <v>932</v>
      </c>
      <c r="E16899" s="859">
        <v>24</v>
      </c>
      <c r="F16899" s="859">
        <v>18</v>
      </c>
      <c r="G16899" s="518" t="s">
        <v>122</v>
      </c>
      <c r="H16899" s="518" t="s">
        <v>371</v>
      </c>
      <c r="I16899" s="518">
        <v>794537</v>
      </c>
    </row>
    <row r="16900" spans="1:9" x14ac:dyDescent="0.2">
      <c r="A16900" s="518" t="s">
        <v>371</v>
      </c>
      <c r="B16900" s="518">
        <v>794545</v>
      </c>
      <c r="C16900" s="518" t="s">
        <v>2660</v>
      </c>
      <c r="D16900" s="518" t="s">
        <v>150</v>
      </c>
      <c r="E16900" s="859">
        <v>20</v>
      </c>
      <c r="F16900" s="859">
        <v>17</v>
      </c>
      <c r="G16900" s="518" t="s">
        <v>122</v>
      </c>
      <c r="H16900" s="518" t="s">
        <v>371</v>
      </c>
      <c r="I16900" s="518">
        <v>794545</v>
      </c>
    </row>
    <row r="16901" spans="1:9" x14ac:dyDescent="0.2">
      <c r="A16901" s="518" t="s">
        <v>371</v>
      </c>
      <c r="B16901" s="518">
        <v>794552</v>
      </c>
      <c r="C16901" s="518" t="s">
        <v>2660</v>
      </c>
      <c r="D16901" s="518" t="s">
        <v>763</v>
      </c>
      <c r="E16901" s="859">
        <v>24</v>
      </c>
      <c r="F16901" s="859">
        <v>24</v>
      </c>
      <c r="G16901" s="518" t="s">
        <v>122</v>
      </c>
      <c r="H16901" s="518" t="s">
        <v>371</v>
      </c>
      <c r="I16901" s="518">
        <v>794552</v>
      </c>
    </row>
    <row r="16902" spans="1:9" x14ac:dyDescent="0.2">
      <c r="A16902" s="518" t="s">
        <v>371</v>
      </c>
      <c r="B16902" s="518">
        <v>794560</v>
      </c>
      <c r="C16902" s="518" t="s">
        <v>2660</v>
      </c>
      <c r="D16902" s="518" t="s">
        <v>1085</v>
      </c>
      <c r="E16902" s="859">
        <v>29</v>
      </c>
      <c r="F16902" s="859">
        <v>28</v>
      </c>
      <c r="G16902" s="518" t="s">
        <v>122</v>
      </c>
      <c r="H16902" s="518" t="s">
        <v>371</v>
      </c>
      <c r="I16902" s="518">
        <v>794560</v>
      </c>
    </row>
    <row r="16903" spans="1:9" x14ac:dyDescent="0.2">
      <c r="A16903" s="518" t="s">
        <v>371</v>
      </c>
      <c r="B16903" s="518">
        <v>794578</v>
      </c>
      <c r="C16903" s="518" t="s">
        <v>2660</v>
      </c>
      <c r="D16903" s="518" t="s">
        <v>614</v>
      </c>
      <c r="E16903" s="859">
        <v>21</v>
      </c>
      <c r="F16903" s="859">
        <v>21</v>
      </c>
      <c r="G16903" s="518" t="s">
        <v>122</v>
      </c>
      <c r="H16903" s="518" t="s">
        <v>371</v>
      </c>
      <c r="I16903" s="518">
        <v>794578</v>
      </c>
    </row>
    <row r="16904" spans="1:9" x14ac:dyDescent="0.2">
      <c r="A16904" s="518" t="s">
        <v>371</v>
      </c>
      <c r="B16904" s="518">
        <v>794586</v>
      </c>
      <c r="C16904" s="518" t="s">
        <v>2660</v>
      </c>
      <c r="D16904" s="518" t="s">
        <v>1082</v>
      </c>
      <c r="E16904" s="859">
        <v>13</v>
      </c>
      <c r="F16904" s="859">
        <v>12</v>
      </c>
      <c r="G16904" s="518" t="s">
        <v>122</v>
      </c>
      <c r="H16904" s="518" t="s">
        <v>371</v>
      </c>
      <c r="I16904" s="518">
        <v>794586</v>
      </c>
    </row>
    <row r="16905" spans="1:9" x14ac:dyDescent="0.2">
      <c r="A16905" s="518" t="s">
        <v>371</v>
      </c>
      <c r="B16905" s="518">
        <v>794636</v>
      </c>
      <c r="C16905" s="518" t="s">
        <v>2660</v>
      </c>
      <c r="D16905" s="518" t="s">
        <v>10167</v>
      </c>
      <c r="E16905" s="859">
        <v>21</v>
      </c>
      <c r="F16905" s="859">
        <v>21</v>
      </c>
      <c r="G16905" s="518" t="s">
        <v>122</v>
      </c>
      <c r="H16905" s="518" t="s">
        <v>371</v>
      </c>
      <c r="I16905" s="518">
        <v>794636</v>
      </c>
    </row>
    <row r="16906" spans="1:9" x14ac:dyDescent="0.2">
      <c r="A16906" s="518" t="s">
        <v>371</v>
      </c>
      <c r="B16906" s="518">
        <v>794644</v>
      </c>
      <c r="C16906" s="518" t="s">
        <v>2660</v>
      </c>
      <c r="D16906" s="518" t="s">
        <v>769</v>
      </c>
      <c r="E16906" s="859">
        <v>22</v>
      </c>
      <c r="F16906" s="859">
        <v>22</v>
      </c>
      <c r="G16906" s="518" t="s">
        <v>122</v>
      </c>
      <c r="H16906" s="518" t="s">
        <v>371</v>
      </c>
      <c r="I16906" s="518">
        <v>794644</v>
      </c>
    </row>
    <row r="16907" spans="1:9" x14ac:dyDescent="0.2">
      <c r="A16907" s="518" t="s">
        <v>371</v>
      </c>
      <c r="B16907" s="518">
        <v>794669</v>
      </c>
      <c r="C16907" s="518" t="s">
        <v>2660</v>
      </c>
      <c r="D16907" s="518" t="s">
        <v>941</v>
      </c>
      <c r="E16907" s="859">
        <v>20</v>
      </c>
      <c r="F16907" s="859">
        <v>20</v>
      </c>
      <c r="G16907" s="518" t="s">
        <v>122</v>
      </c>
      <c r="H16907" s="518" t="s">
        <v>371</v>
      </c>
      <c r="I16907" s="518">
        <v>794669</v>
      </c>
    </row>
    <row r="16908" spans="1:9" x14ac:dyDescent="0.2">
      <c r="A16908" s="518" t="s">
        <v>191</v>
      </c>
      <c r="B16908" s="518">
        <v>794677</v>
      </c>
      <c r="C16908" s="518" t="s">
        <v>2660</v>
      </c>
      <c r="D16908" s="518" t="s">
        <v>10168</v>
      </c>
      <c r="E16908" s="859">
        <v>34</v>
      </c>
      <c r="F16908" s="859">
        <v>34</v>
      </c>
      <c r="G16908" s="518" t="s">
        <v>122</v>
      </c>
      <c r="H16908" s="518" t="s">
        <v>191</v>
      </c>
      <c r="I16908" s="518">
        <v>794677</v>
      </c>
    </row>
    <row r="16909" spans="1:9" x14ac:dyDescent="0.2">
      <c r="A16909" s="518" t="s">
        <v>256</v>
      </c>
      <c r="B16909" s="518">
        <v>794685</v>
      </c>
      <c r="C16909" s="518" t="s">
        <v>2660</v>
      </c>
      <c r="D16909" s="518" t="s">
        <v>10169</v>
      </c>
      <c r="E16909" s="859">
        <v>14</v>
      </c>
      <c r="F16909" s="859">
        <v>15</v>
      </c>
      <c r="G16909" s="518" t="s">
        <v>122</v>
      </c>
      <c r="H16909" s="518" t="s">
        <v>256</v>
      </c>
      <c r="I16909" s="518">
        <v>794685</v>
      </c>
    </row>
    <row r="16910" spans="1:9" x14ac:dyDescent="0.2">
      <c r="A16910" s="518" t="s">
        <v>339</v>
      </c>
      <c r="B16910" s="518">
        <v>794719</v>
      </c>
      <c r="C16910" s="518" t="s">
        <v>2660</v>
      </c>
      <c r="D16910" s="518" t="s">
        <v>1921</v>
      </c>
      <c r="E16910" s="859">
        <v>21</v>
      </c>
      <c r="F16910" s="859">
        <v>0</v>
      </c>
      <c r="G16910" s="518" t="s">
        <v>128</v>
      </c>
      <c r="H16910" s="518" t="s">
        <v>339</v>
      </c>
      <c r="I16910" s="518">
        <v>794719</v>
      </c>
    </row>
    <row r="16911" spans="1:9" x14ac:dyDescent="0.2">
      <c r="A16911" s="518" t="s">
        <v>339</v>
      </c>
      <c r="B16911" s="518">
        <v>794727</v>
      </c>
      <c r="C16911" s="518" t="s">
        <v>2660</v>
      </c>
      <c r="D16911" s="518" t="s">
        <v>10170</v>
      </c>
      <c r="E16911" s="859">
        <v>26</v>
      </c>
      <c r="F16911" s="859">
        <v>19</v>
      </c>
      <c r="G16911" s="518" t="s">
        <v>122</v>
      </c>
      <c r="H16911" s="518" t="s">
        <v>339</v>
      </c>
      <c r="I16911" s="518">
        <v>794727</v>
      </c>
    </row>
    <row r="16912" spans="1:9" x14ac:dyDescent="0.2">
      <c r="A16912" s="518" t="s">
        <v>230</v>
      </c>
      <c r="B16912" s="518">
        <v>794743</v>
      </c>
      <c r="C16912" s="518" t="s">
        <v>2660</v>
      </c>
      <c r="D16912" s="518" t="s">
        <v>387</v>
      </c>
      <c r="E16912" s="859">
        <v>16</v>
      </c>
      <c r="F16912" s="859">
        <v>5</v>
      </c>
      <c r="G16912" s="518" t="s">
        <v>122</v>
      </c>
      <c r="H16912" s="518" t="s">
        <v>230</v>
      </c>
      <c r="I16912" s="518">
        <v>136424</v>
      </c>
    </row>
    <row r="16913" spans="1:9" x14ac:dyDescent="0.2">
      <c r="A16913" s="518" t="s">
        <v>374</v>
      </c>
      <c r="B16913" s="518">
        <v>794826</v>
      </c>
      <c r="C16913" s="518" t="s">
        <v>2660</v>
      </c>
      <c r="D16913" s="518" t="s">
        <v>2698</v>
      </c>
      <c r="E16913" s="859">
        <v>30</v>
      </c>
      <c r="F16913" s="859">
        <v>0</v>
      </c>
      <c r="G16913" s="518" t="s">
        <v>122</v>
      </c>
      <c r="H16913" s="518" t="s">
        <v>374</v>
      </c>
      <c r="I16913" s="518">
        <v>794826</v>
      </c>
    </row>
    <row r="16914" spans="1:9" x14ac:dyDescent="0.2">
      <c r="A16914" s="518" t="s">
        <v>303</v>
      </c>
      <c r="B16914" s="518">
        <v>794842</v>
      </c>
      <c r="C16914" s="518" t="s">
        <v>2660</v>
      </c>
      <c r="D16914" s="518" t="s">
        <v>406</v>
      </c>
      <c r="E16914" s="859">
        <v>28</v>
      </c>
      <c r="F16914" s="859">
        <v>25</v>
      </c>
      <c r="G16914" s="518" t="s">
        <v>122</v>
      </c>
      <c r="H16914" s="518" t="s">
        <v>303</v>
      </c>
      <c r="I16914" s="518">
        <v>794842</v>
      </c>
    </row>
    <row r="16915" spans="1:9" x14ac:dyDescent="0.2">
      <c r="A16915" s="518" t="s">
        <v>179</v>
      </c>
      <c r="B16915" s="518">
        <v>794859</v>
      </c>
      <c r="C16915" s="518" t="s">
        <v>2660</v>
      </c>
      <c r="D16915" s="518" t="s">
        <v>415</v>
      </c>
      <c r="E16915" s="859">
        <v>18</v>
      </c>
      <c r="F16915" s="859">
        <v>18</v>
      </c>
      <c r="G16915" s="518" t="s">
        <v>122</v>
      </c>
      <c r="H16915" s="518" t="s">
        <v>179</v>
      </c>
      <c r="I16915" s="518">
        <v>794859</v>
      </c>
    </row>
    <row r="16916" spans="1:9" x14ac:dyDescent="0.2">
      <c r="A16916" s="518" t="s">
        <v>174</v>
      </c>
      <c r="B16916" s="518">
        <v>794867</v>
      </c>
      <c r="C16916" s="518" t="s">
        <v>2660</v>
      </c>
      <c r="D16916" s="518" t="s">
        <v>680</v>
      </c>
      <c r="E16916" s="859">
        <v>31</v>
      </c>
      <c r="F16916" s="859">
        <v>27</v>
      </c>
      <c r="G16916" s="518" t="s">
        <v>122</v>
      </c>
      <c r="H16916" s="518" t="s">
        <v>174</v>
      </c>
      <c r="I16916" s="518">
        <v>794867</v>
      </c>
    </row>
    <row r="16917" spans="1:9" x14ac:dyDescent="0.2">
      <c r="A16917" s="518" t="s">
        <v>174</v>
      </c>
      <c r="B16917" s="518">
        <v>794875</v>
      </c>
      <c r="C16917" s="518" t="s">
        <v>2660</v>
      </c>
      <c r="D16917" s="518" t="s">
        <v>815</v>
      </c>
      <c r="E16917" s="859">
        <v>33</v>
      </c>
      <c r="F16917" s="859">
        <v>31</v>
      </c>
      <c r="G16917" s="518" t="s">
        <v>122</v>
      </c>
      <c r="H16917" s="518" t="s">
        <v>174</v>
      </c>
      <c r="I16917" s="518">
        <v>794875</v>
      </c>
    </row>
    <row r="16918" spans="1:9" x14ac:dyDescent="0.2">
      <c r="A16918" s="518" t="s">
        <v>376</v>
      </c>
      <c r="B16918" s="518">
        <v>794909</v>
      </c>
      <c r="C16918" s="518" t="s">
        <v>2660</v>
      </c>
      <c r="D16918" s="518" t="s">
        <v>842</v>
      </c>
      <c r="E16918" s="859">
        <v>25</v>
      </c>
      <c r="F16918" s="859">
        <v>17</v>
      </c>
      <c r="G16918" s="518" t="s">
        <v>122</v>
      </c>
      <c r="H16918" s="518" t="s">
        <v>376</v>
      </c>
      <c r="I16918" s="518">
        <v>794909</v>
      </c>
    </row>
    <row r="16919" spans="1:9" x14ac:dyDescent="0.2">
      <c r="A16919" s="518" t="s">
        <v>245</v>
      </c>
      <c r="B16919" s="518">
        <v>795948</v>
      </c>
      <c r="C16919" s="518" t="s">
        <v>2660</v>
      </c>
      <c r="D16919" s="518" t="s">
        <v>397</v>
      </c>
      <c r="E16919" s="859">
        <v>32</v>
      </c>
      <c r="F16919" s="859">
        <v>31</v>
      </c>
      <c r="G16919" s="518" t="s">
        <v>122</v>
      </c>
      <c r="H16919" s="518" t="s">
        <v>245</v>
      </c>
      <c r="I16919" s="518">
        <v>795948</v>
      </c>
    </row>
    <row r="16920" spans="1:9" x14ac:dyDescent="0.2">
      <c r="A16920" s="518" t="s">
        <v>190</v>
      </c>
      <c r="B16920" s="518">
        <v>795955</v>
      </c>
      <c r="C16920" s="518" t="s">
        <v>2660</v>
      </c>
      <c r="D16920" s="518" t="s">
        <v>610</v>
      </c>
      <c r="E16920" s="859">
        <v>23</v>
      </c>
      <c r="F16920" s="859">
        <v>22</v>
      </c>
      <c r="G16920" s="518" t="s">
        <v>122</v>
      </c>
      <c r="H16920" s="518" t="s">
        <v>190</v>
      </c>
      <c r="I16920" s="518">
        <v>795955</v>
      </c>
    </row>
    <row r="16921" spans="1:9" x14ac:dyDescent="0.2">
      <c r="A16921" s="518" t="s">
        <v>371</v>
      </c>
      <c r="B16921" s="518">
        <v>795971</v>
      </c>
      <c r="C16921" s="518" t="s">
        <v>2660</v>
      </c>
      <c r="D16921" s="518" t="s">
        <v>10171</v>
      </c>
      <c r="E16921" s="859">
        <v>17</v>
      </c>
      <c r="F16921" s="859">
        <v>17</v>
      </c>
      <c r="G16921" s="518" t="s">
        <v>122</v>
      </c>
      <c r="H16921" s="518" t="s">
        <v>371</v>
      </c>
      <c r="I16921" s="518">
        <v>795971</v>
      </c>
    </row>
    <row r="16922" spans="1:9" x14ac:dyDescent="0.2">
      <c r="A16922" s="518" t="s">
        <v>371</v>
      </c>
      <c r="B16922" s="518">
        <v>795997</v>
      </c>
      <c r="C16922" s="518" t="s">
        <v>2660</v>
      </c>
      <c r="D16922" s="518" t="s">
        <v>10172</v>
      </c>
      <c r="E16922" s="859">
        <v>27</v>
      </c>
      <c r="F16922" s="859">
        <v>27</v>
      </c>
      <c r="G16922" s="518" t="s">
        <v>122</v>
      </c>
      <c r="H16922" s="518" t="s">
        <v>371</v>
      </c>
      <c r="I16922" s="518">
        <v>795997</v>
      </c>
    </row>
    <row r="16923" spans="1:9" x14ac:dyDescent="0.2">
      <c r="A16923" s="518" t="s">
        <v>355</v>
      </c>
      <c r="B16923" s="518">
        <v>796003</v>
      </c>
      <c r="C16923" s="518" t="s">
        <v>2660</v>
      </c>
      <c r="D16923" s="518" t="s">
        <v>682</v>
      </c>
      <c r="E16923" s="859">
        <v>22</v>
      </c>
      <c r="F16923" s="859">
        <v>22</v>
      </c>
      <c r="G16923" s="518" t="s">
        <v>122</v>
      </c>
      <c r="H16923" s="518" t="s">
        <v>355</v>
      </c>
      <c r="I16923" s="518">
        <v>796003</v>
      </c>
    </row>
    <row r="16924" spans="1:9" x14ac:dyDescent="0.2">
      <c r="A16924" s="518" t="s">
        <v>355</v>
      </c>
      <c r="B16924" s="518">
        <v>796011</v>
      </c>
      <c r="C16924" s="518" t="s">
        <v>2660</v>
      </c>
      <c r="D16924" s="518" t="s">
        <v>819</v>
      </c>
      <c r="E16924" s="859">
        <v>25</v>
      </c>
      <c r="F16924" s="859">
        <v>25</v>
      </c>
      <c r="G16924" s="518" t="s">
        <v>122</v>
      </c>
      <c r="H16924" s="518" t="s">
        <v>355</v>
      </c>
      <c r="I16924" s="518">
        <v>796011</v>
      </c>
    </row>
    <row r="16925" spans="1:9" x14ac:dyDescent="0.2">
      <c r="A16925" s="518" t="s">
        <v>355</v>
      </c>
      <c r="B16925" s="518">
        <v>796029</v>
      </c>
      <c r="C16925" s="518" t="s">
        <v>2660</v>
      </c>
      <c r="D16925" s="518" t="s">
        <v>2200</v>
      </c>
      <c r="E16925" s="859">
        <v>28</v>
      </c>
      <c r="F16925" s="859">
        <v>23</v>
      </c>
      <c r="G16925" s="518" t="s">
        <v>122</v>
      </c>
      <c r="H16925" s="518" t="s">
        <v>355</v>
      </c>
      <c r="I16925" s="518">
        <v>796029</v>
      </c>
    </row>
    <row r="16926" spans="1:9" x14ac:dyDescent="0.2">
      <c r="A16926" s="518" t="s">
        <v>245</v>
      </c>
      <c r="B16926" s="518">
        <v>796037</v>
      </c>
      <c r="C16926" s="518" t="s">
        <v>2660</v>
      </c>
      <c r="D16926" s="518" t="s">
        <v>413</v>
      </c>
      <c r="E16926" s="859">
        <v>23</v>
      </c>
      <c r="F16926" s="859">
        <v>21</v>
      </c>
      <c r="G16926" s="518" t="s">
        <v>122</v>
      </c>
      <c r="H16926" s="518" t="s">
        <v>245</v>
      </c>
      <c r="I16926" s="518">
        <v>796037</v>
      </c>
    </row>
    <row r="16927" spans="1:9" x14ac:dyDescent="0.2">
      <c r="A16927" s="518" t="s">
        <v>371</v>
      </c>
      <c r="B16927" s="518">
        <v>796052</v>
      </c>
      <c r="C16927" s="518" t="s">
        <v>2660</v>
      </c>
      <c r="D16927" s="518" t="s">
        <v>10173</v>
      </c>
      <c r="E16927" s="859">
        <v>19</v>
      </c>
      <c r="F16927" s="859">
        <v>18</v>
      </c>
      <c r="G16927" s="518" t="s">
        <v>122</v>
      </c>
      <c r="H16927" s="518" t="s">
        <v>371</v>
      </c>
      <c r="I16927" s="518">
        <v>796052</v>
      </c>
    </row>
    <row r="16928" spans="1:9" x14ac:dyDescent="0.2">
      <c r="A16928" s="518" t="s">
        <v>371</v>
      </c>
      <c r="B16928" s="518">
        <v>796078</v>
      </c>
      <c r="C16928" s="518" t="s">
        <v>2660</v>
      </c>
      <c r="D16928" s="518" t="s">
        <v>10174</v>
      </c>
      <c r="E16928" s="859">
        <v>26</v>
      </c>
      <c r="F16928" s="859">
        <v>0</v>
      </c>
      <c r="G16928" s="518" t="s">
        <v>128</v>
      </c>
      <c r="H16928" s="518" t="s">
        <v>371</v>
      </c>
      <c r="I16928" s="518">
        <v>796078</v>
      </c>
    </row>
    <row r="16929" spans="1:9" x14ac:dyDescent="0.2">
      <c r="A16929" s="518" t="s">
        <v>256</v>
      </c>
      <c r="B16929" s="518">
        <v>796086</v>
      </c>
      <c r="C16929" s="518" t="s">
        <v>2660</v>
      </c>
      <c r="D16929" s="518" t="s">
        <v>707</v>
      </c>
      <c r="E16929" s="859">
        <v>17</v>
      </c>
      <c r="F16929" s="859">
        <v>17</v>
      </c>
      <c r="G16929" s="518" t="s">
        <v>128</v>
      </c>
      <c r="H16929" s="518" t="s">
        <v>256</v>
      </c>
      <c r="I16929" s="518">
        <v>796086</v>
      </c>
    </row>
    <row r="16930" spans="1:9" x14ac:dyDescent="0.2">
      <c r="A16930" s="518" t="s">
        <v>261</v>
      </c>
      <c r="B16930" s="518">
        <v>796102</v>
      </c>
      <c r="C16930" s="518" t="s">
        <v>2660</v>
      </c>
      <c r="D16930" s="518" t="s">
        <v>10175</v>
      </c>
      <c r="E16930" s="859">
        <v>33</v>
      </c>
      <c r="F16930" s="859">
        <v>33</v>
      </c>
      <c r="G16930" s="518" t="s">
        <v>122</v>
      </c>
      <c r="H16930" s="518" t="s">
        <v>261</v>
      </c>
      <c r="I16930" s="518">
        <v>796102</v>
      </c>
    </row>
    <row r="16931" spans="1:9" x14ac:dyDescent="0.2">
      <c r="A16931" s="518" t="s">
        <v>261</v>
      </c>
      <c r="B16931" s="518">
        <v>796110</v>
      </c>
      <c r="C16931" s="518" t="s">
        <v>2660</v>
      </c>
      <c r="D16931" s="518" t="s">
        <v>1722</v>
      </c>
      <c r="E16931" s="859">
        <v>31</v>
      </c>
      <c r="F16931" s="859">
        <v>31</v>
      </c>
      <c r="G16931" s="518" t="s">
        <v>122</v>
      </c>
      <c r="H16931" s="518" t="s">
        <v>261</v>
      </c>
      <c r="I16931" s="518">
        <v>796110</v>
      </c>
    </row>
    <row r="16932" spans="1:9" x14ac:dyDescent="0.2">
      <c r="A16932" s="518" t="s">
        <v>261</v>
      </c>
      <c r="B16932" s="518">
        <v>796128</v>
      </c>
      <c r="C16932" s="518" t="s">
        <v>2660</v>
      </c>
      <c r="D16932" s="518" t="s">
        <v>8890</v>
      </c>
      <c r="E16932" s="859">
        <v>22</v>
      </c>
      <c r="F16932" s="859">
        <v>22</v>
      </c>
      <c r="G16932" s="518" t="s">
        <v>122</v>
      </c>
      <c r="H16932" s="518" t="s">
        <v>261</v>
      </c>
      <c r="I16932" s="518">
        <v>796128</v>
      </c>
    </row>
    <row r="16933" spans="1:9" x14ac:dyDescent="0.2">
      <c r="A16933" s="518" t="s">
        <v>179</v>
      </c>
      <c r="B16933" s="518">
        <v>796151</v>
      </c>
      <c r="C16933" s="518" t="s">
        <v>2660</v>
      </c>
      <c r="D16933" s="518" t="s">
        <v>10176</v>
      </c>
      <c r="E16933" s="859">
        <v>33</v>
      </c>
      <c r="F16933" s="859">
        <v>0</v>
      </c>
      <c r="G16933" s="518" t="s">
        <v>128</v>
      </c>
      <c r="H16933" s="518" t="s">
        <v>179</v>
      </c>
      <c r="I16933" s="518">
        <v>796151</v>
      </c>
    </row>
    <row r="16934" spans="1:9" x14ac:dyDescent="0.2">
      <c r="A16934" s="518" t="s">
        <v>181</v>
      </c>
      <c r="B16934" s="518">
        <v>796201</v>
      </c>
      <c r="C16934" s="518" t="s">
        <v>2660</v>
      </c>
      <c r="D16934" s="518" t="s">
        <v>549</v>
      </c>
      <c r="E16934" s="859">
        <v>32</v>
      </c>
      <c r="F16934" s="859">
        <v>32</v>
      </c>
      <c r="G16934" s="518" t="s">
        <v>122</v>
      </c>
      <c r="H16934" s="518" t="s">
        <v>181</v>
      </c>
      <c r="I16934" s="518">
        <v>796201</v>
      </c>
    </row>
    <row r="16935" spans="1:9" x14ac:dyDescent="0.2">
      <c r="A16935" s="518" t="s">
        <v>181</v>
      </c>
      <c r="B16935" s="518">
        <v>796219</v>
      </c>
      <c r="C16935" s="518" t="s">
        <v>2660</v>
      </c>
      <c r="D16935" s="518" t="s">
        <v>327</v>
      </c>
      <c r="E16935" s="859">
        <v>27</v>
      </c>
      <c r="F16935" s="859">
        <v>27</v>
      </c>
      <c r="G16935" s="518" t="s">
        <v>122</v>
      </c>
      <c r="H16935" s="518" t="s">
        <v>181</v>
      </c>
      <c r="I16935" s="518">
        <v>796219</v>
      </c>
    </row>
    <row r="16936" spans="1:9" x14ac:dyDescent="0.2">
      <c r="A16936" s="518" t="s">
        <v>256</v>
      </c>
      <c r="B16936" s="518">
        <v>796235</v>
      </c>
      <c r="C16936" s="518" t="s">
        <v>2660</v>
      </c>
      <c r="D16936" s="518" t="s">
        <v>10177</v>
      </c>
      <c r="E16936" s="859">
        <v>25</v>
      </c>
      <c r="F16936" s="859">
        <v>0</v>
      </c>
      <c r="G16936" s="518" t="s">
        <v>122</v>
      </c>
      <c r="H16936" s="518" t="s">
        <v>256</v>
      </c>
      <c r="I16936" s="518">
        <v>796235</v>
      </c>
    </row>
    <row r="16937" spans="1:9" x14ac:dyDescent="0.2">
      <c r="A16937" s="518" t="s">
        <v>269</v>
      </c>
      <c r="B16937" s="518">
        <v>796300</v>
      </c>
      <c r="C16937" s="518" t="s">
        <v>2660</v>
      </c>
      <c r="D16937" s="518" t="s">
        <v>1049</v>
      </c>
      <c r="E16937" s="859">
        <v>29</v>
      </c>
      <c r="F16937" s="859">
        <v>25</v>
      </c>
      <c r="G16937" s="518" t="s">
        <v>122</v>
      </c>
      <c r="H16937" s="518" t="s">
        <v>269</v>
      </c>
      <c r="I16937" s="518">
        <v>796300</v>
      </c>
    </row>
    <row r="16938" spans="1:9" x14ac:dyDescent="0.2">
      <c r="A16938" s="518" t="s">
        <v>281</v>
      </c>
      <c r="B16938" s="518">
        <v>796318</v>
      </c>
      <c r="C16938" s="518" t="s">
        <v>2660</v>
      </c>
      <c r="D16938" s="518" t="s">
        <v>1193</v>
      </c>
      <c r="E16938" s="859">
        <v>31</v>
      </c>
      <c r="F16938" s="859">
        <v>0</v>
      </c>
      <c r="G16938" s="518" t="s">
        <v>122</v>
      </c>
      <c r="H16938" s="518" t="s">
        <v>281</v>
      </c>
      <c r="I16938" s="518">
        <v>796318</v>
      </c>
    </row>
    <row r="16939" spans="1:9" x14ac:dyDescent="0.2">
      <c r="A16939" s="518" t="s">
        <v>281</v>
      </c>
      <c r="B16939" s="518">
        <v>796326</v>
      </c>
      <c r="C16939" s="518" t="s">
        <v>2660</v>
      </c>
      <c r="D16939" s="518" t="s">
        <v>10178</v>
      </c>
      <c r="E16939" s="859">
        <v>34</v>
      </c>
      <c r="F16939" s="859">
        <v>0</v>
      </c>
      <c r="G16939" s="518" t="s">
        <v>122</v>
      </c>
      <c r="H16939" s="518" t="s">
        <v>281</v>
      </c>
      <c r="I16939" s="518">
        <v>796326</v>
      </c>
    </row>
    <row r="16940" spans="1:9" x14ac:dyDescent="0.2">
      <c r="A16940" s="518" t="s">
        <v>281</v>
      </c>
      <c r="B16940" s="518">
        <v>796334</v>
      </c>
      <c r="C16940" s="518" t="s">
        <v>2660</v>
      </c>
      <c r="D16940" s="518" t="s">
        <v>8964</v>
      </c>
      <c r="E16940" s="859">
        <v>35</v>
      </c>
      <c r="F16940" s="859">
        <v>0</v>
      </c>
      <c r="G16940" s="518" t="s">
        <v>122</v>
      </c>
      <c r="H16940" s="518" t="s">
        <v>281</v>
      </c>
      <c r="I16940" s="518">
        <v>796334</v>
      </c>
    </row>
    <row r="16941" spans="1:9" x14ac:dyDescent="0.2">
      <c r="A16941" s="518" t="s">
        <v>281</v>
      </c>
      <c r="B16941" s="518">
        <v>796342</v>
      </c>
      <c r="C16941" s="518" t="s">
        <v>2660</v>
      </c>
      <c r="D16941" s="518" t="s">
        <v>10179</v>
      </c>
      <c r="E16941" s="859">
        <v>33</v>
      </c>
      <c r="F16941" s="859">
        <v>0</v>
      </c>
      <c r="G16941" s="518" t="s">
        <v>122</v>
      </c>
      <c r="H16941" s="518" t="s">
        <v>281</v>
      </c>
      <c r="I16941" s="518">
        <v>796342</v>
      </c>
    </row>
    <row r="16942" spans="1:9" x14ac:dyDescent="0.2">
      <c r="A16942" s="518" t="s">
        <v>281</v>
      </c>
      <c r="B16942" s="518">
        <v>796359</v>
      </c>
      <c r="C16942" s="518" t="s">
        <v>2660</v>
      </c>
      <c r="D16942" s="518" t="s">
        <v>10180</v>
      </c>
      <c r="E16942" s="859">
        <v>34</v>
      </c>
      <c r="F16942" s="859">
        <v>0</v>
      </c>
      <c r="G16942" s="518" t="s">
        <v>122</v>
      </c>
      <c r="H16942" s="518" t="s">
        <v>281</v>
      </c>
      <c r="I16942" s="518">
        <v>796359</v>
      </c>
    </row>
    <row r="16943" spans="1:9" x14ac:dyDescent="0.2">
      <c r="A16943" s="518" t="s">
        <v>281</v>
      </c>
      <c r="B16943" s="518">
        <v>796367</v>
      </c>
      <c r="C16943" s="518" t="s">
        <v>2660</v>
      </c>
      <c r="D16943" s="518" t="s">
        <v>10181</v>
      </c>
      <c r="E16943" s="859">
        <v>34</v>
      </c>
      <c r="F16943" s="859">
        <v>0</v>
      </c>
      <c r="G16943" s="518" t="s">
        <v>122</v>
      </c>
      <c r="H16943" s="518" t="s">
        <v>281</v>
      </c>
      <c r="I16943" s="518">
        <v>796367</v>
      </c>
    </row>
    <row r="16944" spans="1:9" x14ac:dyDescent="0.2">
      <c r="A16944" s="518" t="s">
        <v>281</v>
      </c>
      <c r="B16944" s="518">
        <v>796375</v>
      </c>
      <c r="C16944" s="518" t="s">
        <v>2660</v>
      </c>
      <c r="D16944" s="518" t="s">
        <v>10182</v>
      </c>
      <c r="E16944" s="859">
        <v>32</v>
      </c>
      <c r="F16944" s="859">
        <v>0</v>
      </c>
      <c r="G16944" s="518" t="s">
        <v>122</v>
      </c>
      <c r="H16944" s="518" t="s">
        <v>281</v>
      </c>
      <c r="I16944" s="518">
        <v>796375</v>
      </c>
    </row>
    <row r="16945" spans="1:9" x14ac:dyDescent="0.2">
      <c r="A16945" s="518" t="s">
        <v>181</v>
      </c>
      <c r="B16945" s="518">
        <v>796383</v>
      </c>
      <c r="C16945" s="518" t="s">
        <v>2660</v>
      </c>
      <c r="D16945" s="518" t="s">
        <v>397</v>
      </c>
      <c r="E16945" s="859">
        <v>19</v>
      </c>
      <c r="F16945" s="859">
        <v>0</v>
      </c>
      <c r="G16945" s="518" t="s">
        <v>122</v>
      </c>
      <c r="H16945" s="518" t="s">
        <v>181</v>
      </c>
      <c r="I16945" s="518">
        <v>796383</v>
      </c>
    </row>
    <row r="16946" spans="1:9" x14ac:dyDescent="0.2">
      <c r="A16946" s="518" t="s">
        <v>296</v>
      </c>
      <c r="B16946" s="518">
        <v>796391</v>
      </c>
      <c r="C16946" s="518" t="s">
        <v>2660</v>
      </c>
      <c r="D16946" s="518" t="s">
        <v>2762</v>
      </c>
      <c r="E16946" s="859">
        <v>25</v>
      </c>
      <c r="F16946" s="859">
        <v>21</v>
      </c>
      <c r="G16946" s="518" t="s">
        <v>122</v>
      </c>
      <c r="H16946" s="518" t="s">
        <v>296</v>
      </c>
      <c r="I16946" s="518">
        <v>796391</v>
      </c>
    </row>
    <row r="16947" spans="1:9" x14ac:dyDescent="0.2">
      <c r="A16947" s="518" t="s">
        <v>281</v>
      </c>
      <c r="B16947" s="518">
        <v>796417</v>
      </c>
      <c r="C16947" s="518" t="s">
        <v>2660</v>
      </c>
      <c r="D16947" s="518" t="s">
        <v>10183</v>
      </c>
      <c r="E16947" s="859">
        <v>34</v>
      </c>
      <c r="F16947" s="859">
        <v>0</v>
      </c>
      <c r="G16947" s="518" t="s">
        <v>122</v>
      </c>
      <c r="H16947" s="518" t="s">
        <v>281</v>
      </c>
      <c r="I16947" s="518">
        <v>796417</v>
      </c>
    </row>
    <row r="16948" spans="1:9" x14ac:dyDescent="0.2">
      <c r="A16948" s="518" t="s">
        <v>281</v>
      </c>
      <c r="B16948" s="518">
        <v>796425</v>
      </c>
      <c r="C16948" s="518" t="s">
        <v>2660</v>
      </c>
      <c r="D16948" s="518" t="s">
        <v>536</v>
      </c>
      <c r="E16948" s="859">
        <v>35</v>
      </c>
      <c r="F16948" s="859">
        <v>0</v>
      </c>
      <c r="G16948" s="518" t="s">
        <v>122</v>
      </c>
      <c r="H16948" s="518" t="s">
        <v>281</v>
      </c>
      <c r="I16948" s="518">
        <v>796425</v>
      </c>
    </row>
    <row r="16949" spans="1:9" x14ac:dyDescent="0.2">
      <c r="A16949" s="518" t="s">
        <v>281</v>
      </c>
      <c r="B16949" s="518">
        <v>796441</v>
      </c>
      <c r="C16949" s="518" t="s">
        <v>2660</v>
      </c>
      <c r="D16949" s="518" t="s">
        <v>10184</v>
      </c>
      <c r="E16949" s="859">
        <v>34</v>
      </c>
      <c r="F16949" s="859">
        <v>0</v>
      </c>
      <c r="G16949" s="518" t="s">
        <v>122</v>
      </c>
      <c r="H16949" s="518" t="s">
        <v>281</v>
      </c>
      <c r="I16949" s="518">
        <v>796441</v>
      </c>
    </row>
    <row r="16950" spans="1:9" x14ac:dyDescent="0.2">
      <c r="A16950" s="518" t="s">
        <v>281</v>
      </c>
      <c r="B16950" s="518">
        <v>796458</v>
      </c>
      <c r="C16950" s="518" t="s">
        <v>2660</v>
      </c>
      <c r="D16950" s="518" t="s">
        <v>8721</v>
      </c>
      <c r="E16950" s="859">
        <v>33</v>
      </c>
      <c r="F16950" s="859">
        <v>0</v>
      </c>
      <c r="G16950" s="518" t="s">
        <v>122</v>
      </c>
      <c r="H16950" s="518" t="s">
        <v>281</v>
      </c>
      <c r="I16950" s="518">
        <v>796458</v>
      </c>
    </row>
    <row r="16951" spans="1:9" x14ac:dyDescent="0.2">
      <c r="A16951" s="518" t="s">
        <v>281</v>
      </c>
      <c r="B16951" s="518">
        <v>796466</v>
      </c>
      <c r="C16951" s="518" t="s">
        <v>2660</v>
      </c>
      <c r="D16951" s="518" t="s">
        <v>10185</v>
      </c>
      <c r="E16951" s="859">
        <v>35</v>
      </c>
      <c r="F16951" s="859">
        <v>0</v>
      </c>
      <c r="G16951" s="518" t="s">
        <v>122</v>
      </c>
      <c r="H16951" s="518" t="s">
        <v>281</v>
      </c>
      <c r="I16951" s="518">
        <v>796466</v>
      </c>
    </row>
    <row r="16952" spans="1:9" x14ac:dyDescent="0.2">
      <c r="A16952" s="518" t="s">
        <v>281</v>
      </c>
      <c r="B16952" s="518">
        <v>796474</v>
      </c>
      <c r="C16952" s="518" t="s">
        <v>2660</v>
      </c>
      <c r="D16952" s="518" t="s">
        <v>10186</v>
      </c>
      <c r="E16952" s="859">
        <v>34</v>
      </c>
      <c r="F16952" s="859">
        <v>0</v>
      </c>
      <c r="G16952" s="518" t="s">
        <v>122</v>
      </c>
      <c r="H16952" s="518" t="s">
        <v>281</v>
      </c>
      <c r="I16952" s="518">
        <v>796474</v>
      </c>
    </row>
    <row r="16953" spans="1:9" x14ac:dyDescent="0.2">
      <c r="A16953" s="518" t="s">
        <v>256</v>
      </c>
      <c r="B16953" s="518">
        <v>796524</v>
      </c>
      <c r="C16953" s="518" t="s">
        <v>2660</v>
      </c>
      <c r="D16953" s="518" t="s">
        <v>10187</v>
      </c>
      <c r="E16953" s="859">
        <v>19</v>
      </c>
      <c r="F16953" s="859">
        <v>0</v>
      </c>
      <c r="G16953" s="518" t="s">
        <v>128</v>
      </c>
      <c r="H16953" s="518" t="s">
        <v>256</v>
      </c>
      <c r="I16953" s="518">
        <v>796524</v>
      </c>
    </row>
    <row r="16954" spans="1:9" x14ac:dyDescent="0.2">
      <c r="A16954" s="518" t="s">
        <v>256</v>
      </c>
      <c r="B16954" s="518">
        <v>796532</v>
      </c>
      <c r="C16954" s="518" t="s">
        <v>2660</v>
      </c>
      <c r="D16954" s="518" t="s">
        <v>10187</v>
      </c>
      <c r="E16954" s="859">
        <v>22</v>
      </c>
      <c r="F16954" s="859">
        <v>0</v>
      </c>
      <c r="G16954" s="518" t="s">
        <v>128</v>
      </c>
      <c r="H16954" s="518" t="s">
        <v>256</v>
      </c>
      <c r="I16954" s="518">
        <v>796532</v>
      </c>
    </row>
    <row r="16955" spans="1:9" x14ac:dyDescent="0.2">
      <c r="A16955" s="518" t="s">
        <v>179</v>
      </c>
      <c r="B16955" s="518">
        <v>796599</v>
      </c>
      <c r="C16955" s="518" t="s">
        <v>2660</v>
      </c>
      <c r="D16955" s="518" t="s">
        <v>10188</v>
      </c>
      <c r="E16955" s="859">
        <v>25</v>
      </c>
      <c r="F16955" s="859">
        <v>25</v>
      </c>
      <c r="G16955" s="518" t="s">
        <v>122</v>
      </c>
      <c r="H16955" s="518" t="s">
        <v>179</v>
      </c>
      <c r="I16955" s="518">
        <v>796599</v>
      </c>
    </row>
    <row r="16956" spans="1:9" x14ac:dyDescent="0.2">
      <c r="A16956" s="518" t="s">
        <v>179</v>
      </c>
      <c r="B16956" s="518">
        <v>796607</v>
      </c>
      <c r="C16956" s="518" t="s">
        <v>2660</v>
      </c>
      <c r="D16956" s="518" t="s">
        <v>10189</v>
      </c>
      <c r="E16956" s="859">
        <v>34</v>
      </c>
      <c r="F16956" s="859">
        <v>34</v>
      </c>
      <c r="G16956" s="518" t="s">
        <v>122</v>
      </c>
      <c r="H16956" s="518" t="s">
        <v>179</v>
      </c>
      <c r="I16956" s="518">
        <v>796607</v>
      </c>
    </row>
    <row r="16957" spans="1:9" x14ac:dyDescent="0.2">
      <c r="A16957" s="518" t="s">
        <v>179</v>
      </c>
      <c r="B16957" s="518">
        <v>796615</v>
      </c>
      <c r="C16957" s="518" t="s">
        <v>2660</v>
      </c>
      <c r="D16957" s="518" t="s">
        <v>1814</v>
      </c>
      <c r="E16957" s="859">
        <v>25</v>
      </c>
      <c r="F16957" s="859">
        <v>25</v>
      </c>
      <c r="G16957" s="518" t="s">
        <v>122</v>
      </c>
      <c r="H16957" s="518" t="s">
        <v>179</v>
      </c>
      <c r="I16957" s="518">
        <v>796615</v>
      </c>
    </row>
    <row r="16958" spans="1:9" x14ac:dyDescent="0.2">
      <c r="A16958" s="518" t="s">
        <v>179</v>
      </c>
      <c r="B16958" s="518">
        <v>796623</v>
      </c>
      <c r="C16958" s="518" t="s">
        <v>2660</v>
      </c>
      <c r="D16958" s="518" t="s">
        <v>10190</v>
      </c>
      <c r="E16958" s="859">
        <v>27</v>
      </c>
      <c r="F16958" s="859">
        <v>26</v>
      </c>
      <c r="G16958" s="518" t="s">
        <v>122</v>
      </c>
      <c r="H16958" s="518" t="s">
        <v>179</v>
      </c>
      <c r="I16958" s="518">
        <v>796623</v>
      </c>
    </row>
    <row r="16959" spans="1:9" x14ac:dyDescent="0.2">
      <c r="A16959" s="518" t="s">
        <v>322</v>
      </c>
      <c r="B16959" s="518">
        <v>796631</v>
      </c>
      <c r="C16959" s="518" t="s">
        <v>2660</v>
      </c>
      <c r="D16959" s="518" t="s">
        <v>2802</v>
      </c>
      <c r="E16959" s="859">
        <v>9</v>
      </c>
      <c r="F16959" s="859">
        <v>4</v>
      </c>
      <c r="G16959" s="518" t="s">
        <v>122</v>
      </c>
      <c r="H16959" s="518" t="s">
        <v>322</v>
      </c>
      <c r="I16959" s="518">
        <v>402784</v>
      </c>
    </row>
    <row r="16960" spans="1:9" x14ac:dyDescent="0.2">
      <c r="A16960" s="518" t="s">
        <v>245</v>
      </c>
      <c r="B16960" s="518">
        <v>796649</v>
      </c>
      <c r="C16960" s="518" t="s">
        <v>2660</v>
      </c>
      <c r="D16960" s="518" t="s">
        <v>1986</v>
      </c>
      <c r="E16960" s="859">
        <v>28</v>
      </c>
      <c r="F16960" s="859">
        <v>17</v>
      </c>
      <c r="G16960" s="518" t="s">
        <v>122</v>
      </c>
      <c r="H16960" s="518" t="s">
        <v>245</v>
      </c>
      <c r="I16960" s="518">
        <v>796656</v>
      </c>
    </row>
    <row r="16961" spans="1:9" x14ac:dyDescent="0.2">
      <c r="A16961" s="518" t="s">
        <v>245</v>
      </c>
      <c r="B16961" s="518">
        <v>796656</v>
      </c>
      <c r="C16961" s="518" t="s">
        <v>2660</v>
      </c>
      <c r="D16961" s="518" t="s">
        <v>410</v>
      </c>
      <c r="E16961" s="859">
        <v>19</v>
      </c>
      <c r="F16961" s="859">
        <v>16</v>
      </c>
      <c r="G16961" s="518" t="s">
        <v>122</v>
      </c>
      <c r="H16961" s="518" t="s">
        <v>245</v>
      </c>
      <c r="I16961" s="518">
        <v>796656</v>
      </c>
    </row>
    <row r="16962" spans="1:9" x14ac:dyDescent="0.2">
      <c r="A16962" s="518" t="s">
        <v>247</v>
      </c>
      <c r="B16962" s="518">
        <v>796664</v>
      </c>
      <c r="C16962" s="518" t="s">
        <v>2660</v>
      </c>
      <c r="D16962" s="518" t="s">
        <v>10191</v>
      </c>
      <c r="E16962" s="859">
        <v>21</v>
      </c>
      <c r="F16962" s="859">
        <v>21</v>
      </c>
      <c r="G16962" s="518" t="s">
        <v>122</v>
      </c>
      <c r="H16962" s="518" t="s">
        <v>247</v>
      </c>
      <c r="I16962" s="518">
        <v>796664</v>
      </c>
    </row>
    <row r="16963" spans="1:9" x14ac:dyDescent="0.2">
      <c r="A16963" s="518" t="s">
        <v>247</v>
      </c>
      <c r="B16963" s="518">
        <v>796672</v>
      </c>
      <c r="C16963" s="518" t="s">
        <v>2660</v>
      </c>
      <c r="D16963" s="518" t="s">
        <v>10192</v>
      </c>
      <c r="E16963" s="859">
        <v>22</v>
      </c>
      <c r="F16963" s="859">
        <v>22</v>
      </c>
      <c r="G16963" s="518" t="s">
        <v>122</v>
      </c>
      <c r="H16963" s="518" t="s">
        <v>247</v>
      </c>
      <c r="I16963" s="518">
        <v>796672</v>
      </c>
    </row>
    <row r="16964" spans="1:9" x14ac:dyDescent="0.2">
      <c r="A16964" s="518" t="s">
        <v>247</v>
      </c>
      <c r="B16964" s="518">
        <v>796680</v>
      </c>
      <c r="C16964" s="518" t="s">
        <v>2660</v>
      </c>
      <c r="D16964" s="518" t="s">
        <v>10193</v>
      </c>
      <c r="E16964" s="859">
        <v>23</v>
      </c>
      <c r="F16964" s="859">
        <v>23</v>
      </c>
      <c r="G16964" s="518" t="s">
        <v>122</v>
      </c>
      <c r="H16964" s="518" t="s">
        <v>247</v>
      </c>
      <c r="I16964" s="518">
        <v>796680</v>
      </c>
    </row>
    <row r="16965" spans="1:9" x14ac:dyDescent="0.2">
      <c r="A16965" s="518" t="s">
        <v>247</v>
      </c>
      <c r="B16965" s="518">
        <v>796698</v>
      </c>
      <c r="C16965" s="518" t="s">
        <v>2660</v>
      </c>
      <c r="D16965" s="518" t="s">
        <v>10194</v>
      </c>
      <c r="E16965" s="859">
        <v>14</v>
      </c>
      <c r="F16965" s="859">
        <v>14</v>
      </c>
      <c r="G16965" s="518" t="s">
        <v>122</v>
      </c>
      <c r="H16965" s="518" t="s">
        <v>247</v>
      </c>
      <c r="I16965" s="518">
        <v>796698</v>
      </c>
    </row>
    <row r="16966" spans="1:9" x14ac:dyDescent="0.2">
      <c r="A16966" s="518" t="s">
        <v>386</v>
      </c>
      <c r="B16966" s="518">
        <v>796722</v>
      </c>
      <c r="C16966" s="518" t="s">
        <v>2660</v>
      </c>
      <c r="D16966" s="518" t="s">
        <v>8046</v>
      </c>
      <c r="E16966" s="859">
        <v>23</v>
      </c>
      <c r="F16966" s="859">
        <v>23</v>
      </c>
      <c r="G16966" s="518" t="s">
        <v>128</v>
      </c>
      <c r="H16966" s="518" t="s">
        <v>386</v>
      </c>
      <c r="I16966" s="518">
        <v>796722</v>
      </c>
    </row>
    <row r="16967" spans="1:9" x14ac:dyDescent="0.2">
      <c r="A16967" s="518" t="s">
        <v>235</v>
      </c>
      <c r="B16967" s="518">
        <v>796748</v>
      </c>
      <c r="C16967" s="518" t="s">
        <v>2660</v>
      </c>
      <c r="D16967" s="518" t="s">
        <v>487</v>
      </c>
      <c r="E16967" s="859">
        <v>35</v>
      </c>
      <c r="F16967" s="859">
        <v>35</v>
      </c>
      <c r="G16967" s="518" t="s">
        <v>122</v>
      </c>
      <c r="H16967" s="518" t="s">
        <v>235</v>
      </c>
      <c r="I16967" s="518">
        <v>796748</v>
      </c>
    </row>
    <row r="16968" spans="1:9" x14ac:dyDescent="0.2">
      <c r="A16968" s="518" t="s">
        <v>321</v>
      </c>
      <c r="B16968" s="518">
        <v>796771</v>
      </c>
      <c r="C16968" s="518" t="s">
        <v>2660</v>
      </c>
      <c r="D16968" s="518" t="s">
        <v>10195</v>
      </c>
      <c r="E16968" s="859">
        <v>26</v>
      </c>
      <c r="F16968" s="859">
        <v>0</v>
      </c>
      <c r="G16968" s="518" t="s">
        <v>128</v>
      </c>
      <c r="H16968" s="518" t="s">
        <v>321</v>
      </c>
      <c r="I16968" s="518">
        <v>796771</v>
      </c>
    </row>
    <row r="16969" spans="1:9" x14ac:dyDescent="0.2">
      <c r="A16969" s="518" t="s">
        <v>256</v>
      </c>
      <c r="B16969" s="518">
        <v>796821</v>
      </c>
      <c r="C16969" s="518" t="s">
        <v>2660</v>
      </c>
      <c r="D16969" s="518" t="s">
        <v>707</v>
      </c>
      <c r="E16969" s="859">
        <v>13</v>
      </c>
      <c r="F16969" s="859">
        <v>10</v>
      </c>
      <c r="G16969" s="518" t="s">
        <v>128</v>
      </c>
      <c r="H16969" s="518" t="s">
        <v>256</v>
      </c>
      <c r="I16969" s="518">
        <v>796821</v>
      </c>
    </row>
    <row r="16970" spans="1:9" x14ac:dyDescent="0.2">
      <c r="A16970" s="518" t="s">
        <v>181</v>
      </c>
      <c r="B16970" s="518">
        <v>796839</v>
      </c>
      <c r="C16970" s="518" t="s">
        <v>2660</v>
      </c>
      <c r="D16970" s="518" t="s">
        <v>10196</v>
      </c>
      <c r="E16970" s="859">
        <v>33</v>
      </c>
      <c r="F16970" s="859">
        <v>23</v>
      </c>
      <c r="G16970" s="518" t="s">
        <v>128</v>
      </c>
      <c r="H16970" s="518" t="s">
        <v>181</v>
      </c>
      <c r="I16970" s="518">
        <v>796839</v>
      </c>
    </row>
    <row r="16971" spans="1:9" x14ac:dyDescent="0.2">
      <c r="A16971" s="518" t="s">
        <v>256</v>
      </c>
      <c r="B16971" s="518">
        <v>796987</v>
      </c>
      <c r="C16971" s="518" t="s">
        <v>2660</v>
      </c>
      <c r="D16971" s="518" t="s">
        <v>1342</v>
      </c>
      <c r="E16971" s="859">
        <v>19</v>
      </c>
      <c r="F16971" s="859">
        <v>14</v>
      </c>
      <c r="G16971" s="518" t="s">
        <v>128</v>
      </c>
      <c r="H16971" s="518" t="s">
        <v>256</v>
      </c>
      <c r="I16971" s="518">
        <v>796987</v>
      </c>
    </row>
    <row r="16972" spans="1:9" x14ac:dyDescent="0.2">
      <c r="A16972" s="518" t="s">
        <v>321</v>
      </c>
      <c r="B16972" s="518">
        <v>797043</v>
      </c>
      <c r="C16972" s="518" t="s">
        <v>2660</v>
      </c>
      <c r="D16972" s="518" t="s">
        <v>8120</v>
      </c>
      <c r="E16972" s="859">
        <v>22</v>
      </c>
      <c r="F16972" s="859">
        <v>0</v>
      </c>
      <c r="G16972" s="518" t="s">
        <v>128</v>
      </c>
      <c r="H16972" s="518" t="s">
        <v>321</v>
      </c>
      <c r="I16972" s="518">
        <v>797043</v>
      </c>
    </row>
    <row r="16973" spans="1:9" x14ac:dyDescent="0.2">
      <c r="A16973" s="518" t="s">
        <v>147</v>
      </c>
      <c r="B16973" s="518">
        <v>797068</v>
      </c>
      <c r="C16973" s="518" t="s">
        <v>2660</v>
      </c>
      <c r="D16973" s="518" t="s">
        <v>10197</v>
      </c>
      <c r="E16973" s="859">
        <v>34</v>
      </c>
      <c r="F16973" s="859">
        <v>0</v>
      </c>
      <c r="G16973" s="518" t="s">
        <v>128</v>
      </c>
      <c r="H16973" s="518" t="s">
        <v>147</v>
      </c>
      <c r="I16973" s="518">
        <v>797068</v>
      </c>
    </row>
    <row r="16974" spans="1:9" x14ac:dyDescent="0.2">
      <c r="A16974" s="518" t="s">
        <v>147</v>
      </c>
      <c r="B16974" s="518">
        <v>797076</v>
      </c>
      <c r="C16974" s="518" t="s">
        <v>2660</v>
      </c>
      <c r="D16974" s="518" t="s">
        <v>10198</v>
      </c>
      <c r="E16974" s="859">
        <v>20</v>
      </c>
      <c r="F16974" s="859">
        <v>0</v>
      </c>
      <c r="G16974" s="518" t="s">
        <v>128</v>
      </c>
      <c r="H16974" s="518" t="s">
        <v>147</v>
      </c>
      <c r="I16974" s="518">
        <v>797076</v>
      </c>
    </row>
    <row r="16975" spans="1:9" x14ac:dyDescent="0.2">
      <c r="A16975" s="518" t="s">
        <v>179</v>
      </c>
      <c r="B16975" s="518">
        <v>797118</v>
      </c>
      <c r="C16975" s="518" t="s">
        <v>2660</v>
      </c>
      <c r="D16975" s="518" t="s">
        <v>3426</v>
      </c>
      <c r="E16975" s="859">
        <v>15</v>
      </c>
      <c r="F16975" s="859">
        <v>0</v>
      </c>
      <c r="G16975" s="518" t="s">
        <v>128</v>
      </c>
      <c r="H16975" s="518" t="s">
        <v>179</v>
      </c>
      <c r="I16975" s="518">
        <v>797118</v>
      </c>
    </row>
    <row r="16976" spans="1:9" x14ac:dyDescent="0.2">
      <c r="A16976" s="518" t="s">
        <v>381</v>
      </c>
      <c r="B16976" s="518">
        <v>797126</v>
      </c>
      <c r="C16976" s="518" t="s">
        <v>2660</v>
      </c>
      <c r="D16976" s="518" t="s">
        <v>327</v>
      </c>
      <c r="E16976" s="859">
        <v>29</v>
      </c>
      <c r="F16976" s="859">
        <v>29</v>
      </c>
      <c r="G16976" s="518" t="s">
        <v>122</v>
      </c>
      <c r="H16976" s="518" t="s">
        <v>381</v>
      </c>
      <c r="I16976" s="518">
        <v>797126</v>
      </c>
    </row>
    <row r="16977" spans="1:9" x14ac:dyDescent="0.2">
      <c r="A16977" s="518" t="s">
        <v>381</v>
      </c>
      <c r="B16977" s="518">
        <v>797134</v>
      </c>
      <c r="C16977" s="518" t="s">
        <v>2660</v>
      </c>
      <c r="D16977" s="518" t="s">
        <v>4432</v>
      </c>
      <c r="E16977" s="859">
        <v>23</v>
      </c>
      <c r="F16977" s="859">
        <v>22</v>
      </c>
      <c r="G16977" s="518" t="s">
        <v>122</v>
      </c>
      <c r="H16977" s="518" t="s">
        <v>381</v>
      </c>
      <c r="I16977" s="518">
        <v>797134</v>
      </c>
    </row>
    <row r="16978" spans="1:9" x14ac:dyDescent="0.2">
      <c r="A16978" s="518" t="s">
        <v>164</v>
      </c>
      <c r="B16978" s="518">
        <v>797209</v>
      </c>
      <c r="C16978" s="518" t="s">
        <v>2660</v>
      </c>
      <c r="D16978" s="518" t="s">
        <v>707</v>
      </c>
      <c r="E16978" s="859">
        <v>21</v>
      </c>
      <c r="F16978" s="859">
        <v>19</v>
      </c>
      <c r="G16978" s="518" t="s">
        <v>128</v>
      </c>
      <c r="H16978" s="518" t="s">
        <v>164</v>
      </c>
      <c r="I16978" s="518">
        <v>797209</v>
      </c>
    </row>
    <row r="16979" spans="1:9" x14ac:dyDescent="0.2">
      <c r="A16979" s="518" t="s">
        <v>180</v>
      </c>
      <c r="B16979" s="518">
        <v>797217</v>
      </c>
      <c r="C16979" s="518" t="s">
        <v>2660</v>
      </c>
      <c r="D16979" s="518" t="s">
        <v>578</v>
      </c>
      <c r="E16979" s="859">
        <v>19</v>
      </c>
      <c r="F16979" s="859">
        <v>0</v>
      </c>
      <c r="G16979" s="518" t="s">
        <v>128</v>
      </c>
      <c r="H16979" s="518" t="s">
        <v>180</v>
      </c>
      <c r="I16979" s="518">
        <v>797217</v>
      </c>
    </row>
    <row r="16980" spans="1:9" x14ac:dyDescent="0.2">
      <c r="A16980" s="518" t="s">
        <v>179</v>
      </c>
      <c r="B16980" s="518">
        <v>797324</v>
      </c>
      <c r="C16980" s="518" t="s">
        <v>2660</v>
      </c>
      <c r="D16980" s="518" t="s">
        <v>10012</v>
      </c>
      <c r="E16980" s="859">
        <v>20</v>
      </c>
      <c r="F16980" s="859">
        <v>0</v>
      </c>
      <c r="G16980" s="518" t="s">
        <v>128</v>
      </c>
      <c r="H16980" s="518" t="s">
        <v>179</v>
      </c>
      <c r="I16980" s="518">
        <v>797324</v>
      </c>
    </row>
    <row r="16981" spans="1:9" x14ac:dyDescent="0.2">
      <c r="A16981" s="518" t="s">
        <v>256</v>
      </c>
      <c r="B16981" s="518">
        <v>797399</v>
      </c>
      <c r="C16981" s="518" t="s">
        <v>2660</v>
      </c>
      <c r="D16981" s="518" t="s">
        <v>707</v>
      </c>
      <c r="E16981" s="859">
        <v>21</v>
      </c>
      <c r="F16981" s="859">
        <v>15</v>
      </c>
      <c r="G16981" s="518" t="s">
        <v>128</v>
      </c>
      <c r="H16981" s="518" t="s">
        <v>256</v>
      </c>
      <c r="I16981" s="518">
        <v>797399</v>
      </c>
    </row>
    <row r="16982" spans="1:9" x14ac:dyDescent="0.2">
      <c r="A16982" s="518" t="s">
        <v>181</v>
      </c>
      <c r="B16982" s="518">
        <v>797423</v>
      </c>
      <c r="C16982" s="518" t="s">
        <v>2660</v>
      </c>
      <c r="D16982" s="518" t="s">
        <v>10199</v>
      </c>
      <c r="E16982" s="859">
        <v>15</v>
      </c>
      <c r="F16982" s="859">
        <v>0</v>
      </c>
      <c r="G16982" s="518" t="s">
        <v>128</v>
      </c>
      <c r="H16982" s="518" t="s">
        <v>181</v>
      </c>
      <c r="I16982" s="518">
        <v>797423</v>
      </c>
    </row>
    <row r="16983" spans="1:9" x14ac:dyDescent="0.2">
      <c r="A16983" s="518" t="s">
        <v>181</v>
      </c>
      <c r="B16983" s="518">
        <v>797449</v>
      </c>
      <c r="C16983" s="518" t="s">
        <v>2660</v>
      </c>
      <c r="D16983" s="518" t="s">
        <v>10200</v>
      </c>
      <c r="E16983" s="859">
        <v>26</v>
      </c>
      <c r="F16983" s="859">
        <v>0</v>
      </c>
      <c r="G16983" s="518" t="s">
        <v>128</v>
      </c>
      <c r="H16983" s="518" t="s">
        <v>181</v>
      </c>
      <c r="I16983" s="518">
        <v>797449</v>
      </c>
    </row>
    <row r="16984" spans="1:9" x14ac:dyDescent="0.2">
      <c r="A16984" s="518" t="s">
        <v>181</v>
      </c>
      <c r="B16984" s="518">
        <v>797456</v>
      </c>
      <c r="C16984" s="518" t="s">
        <v>2660</v>
      </c>
      <c r="D16984" s="518" t="s">
        <v>10201</v>
      </c>
      <c r="E16984" s="859">
        <v>23</v>
      </c>
      <c r="F16984" s="859">
        <v>0</v>
      </c>
      <c r="G16984" s="518" t="s">
        <v>128</v>
      </c>
      <c r="H16984" s="518" t="s">
        <v>181</v>
      </c>
      <c r="I16984" s="518">
        <v>797456</v>
      </c>
    </row>
    <row r="16985" spans="1:9" x14ac:dyDescent="0.2">
      <c r="A16985" s="518" t="s">
        <v>181</v>
      </c>
      <c r="B16985" s="518">
        <v>797464</v>
      </c>
      <c r="C16985" s="518" t="s">
        <v>2660</v>
      </c>
      <c r="D16985" s="518" t="s">
        <v>10202</v>
      </c>
      <c r="E16985" s="859">
        <v>32</v>
      </c>
      <c r="F16985" s="859">
        <v>0</v>
      </c>
      <c r="G16985" s="518" t="s">
        <v>128</v>
      </c>
      <c r="H16985" s="518" t="s">
        <v>181</v>
      </c>
      <c r="I16985" s="518">
        <v>797464</v>
      </c>
    </row>
    <row r="16986" spans="1:9" x14ac:dyDescent="0.2">
      <c r="A16986" s="518" t="s">
        <v>181</v>
      </c>
      <c r="B16986" s="518">
        <v>797472</v>
      </c>
      <c r="C16986" s="518" t="s">
        <v>2660</v>
      </c>
      <c r="D16986" s="518" t="s">
        <v>10203</v>
      </c>
      <c r="E16986" s="859">
        <v>34</v>
      </c>
      <c r="F16986" s="859">
        <v>0</v>
      </c>
      <c r="G16986" s="518" t="s">
        <v>128</v>
      </c>
      <c r="H16986" s="518" t="s">
        <v>181</v>
      </c>
      <c r="I16986" s="518">
        <v>797472</v>
      </c>
    </row>
    <row r="16987" spans="1:9" x14ac:dyDescent="0.2">
      <c r="A16987" s="518" t="s">
        <v>292</v>
      </c>
      <c r="B16987" s="518">
        <v>797480</v>
      </c>
      <c r="C16987" s="518" t="s">
        <v>2660</v>
      </c>
      <c r="D16987" s="518" t="s">
        <v>4660</v>
      </c>
      <c r="E16987" s="859">
        <v>30</v>
      </c>
      <c r="F16987" s="859">
        <v>0</v>
      </c>
      <c r="G16987" s="518" t="s">
        <v>128</v>
      </c>
      <c r="H16987" s="518" t="s">
        <v>292</v>
      </c>
      <c r="I16987" s="518">
        <v>797480</v>
      </c>
    </row>
    <row r="16988" spans="1:9" x14ac:dyDescent="0.2">
      <c r="A16988" s="518" t="s">
        <v>292</v>
      </c>
      <c r="B16988" s="518">
        <v>797498</v>
      </c>
      <c r="C16988" s="518" t="s">
        <v>2660</v>
      </c>
      <c r="D16988" s="518" t="s">
        <v>4660</v>
      </c>
      <c r="E16988" s="859">
        <v>11</v>
      </c>
      <c r="F16988" s="859">
        <v>0</v>
      </c>
      <c r="G16988" s="518" t="s">
        <v>128</v>
      </c>
      <c r="H16988" s="518" t="s">
        <v>292</v>
      </c>
      <c r="I16988" s="518">
        <v>797498</v>
      </c>
    </row>
    <row r="16989" spans="1:9" x14ac:dyDescent="0.2">
      <c r="A16989" s="518" t="s">
        <v>369</v>
      </c>
      <c r="B16989" s="518">
        <v>797555</v>
      </c>
      <c r="C16989" s="518" t="s">
        <v>2660</v>
      </c>
      <c r="D16989" s="518" t="s">
        <v>2658</v>
      </c>
      <c r="E16989" s="859">
        <v>24</v>
      </c>
      <c r="F16989" s="859">
        <v>0</v>
      </c>
      <c r="G16989" s="518" t="s">
        <v>128</v>
      </c>
      <c r="H16989" s="518" t="s">
        <v>369</v>
      </c>
      <c r="I16989" s="518">
        <v>797555</v>
      </c>
    </row>
    <row r="16990" spans="1:9" x14ac:dyDescent="0.2">
      <c r="A16990" s="518" t="s">
        <v>147</v>
      </c>
      <c r="B16990" s="518">
        <v>797571</v>
      </c>
      <c r="C16990" s="518" t="s">
        <v>2660</v>
      </c>
      <c r="D16990" s="518" t="s">
        <v>10204</v>
      </c>
      <c r="E16990" s="859">
        <v>24</v>
      </c>
      <c r="F16990" s="859">
        <v>24</v>
      </c>
      <c r="G16990" s="518" t="s">
        <v>128</v>
      </c>
      <c r="H16990" s="518" t="s">
        <v>147</v>
      </c>
      <c r="I16990" s="518">
        <v>797571</v>
      </c>
    </row>
    <row r="16991" spans="1:9" x14ac:dyDescent="0.2">
      <c r="A16991" s="518" t="s">
        <v>321</v>
      </c>
      <c r="B16991" s="518">
        <v>797589</v>
      </c>
      <c r="C16991" s="518" t="s">
        <v>2660</v>
      </c>
      <c r="D16991" s="518" t="s">
        <v>10205</v>
      </c>
      <c r="E16991" s="859">
        <v>34</v>
      </c>
      <c r="F16991" s="859">
        <v>0</v>
      </c>
      <c r="G16991" s="518" t="s">
        <v>128</v>
      </c>
      <c r="H16991" s="518" t="s">
        <v>321</v>
      </c>
      <c r="I16991" s="518">
        <v>797589</v>
      </c>
    </row>
    <row r="16992" spans="1:9" x14ac:dyDescent="0.2">
      <c r="A16992" s="518" t="s">
        <v>179</v>
      </c>
      <c r="B16992" s="518">
        <v>797738</v>
      </c>
      <c r="C16992" s="518" t="s">
        <v>2660</v>
      </c>
      <c r="D16992" s="518" t="s">
        <v>1379</v>
      </c>
      <c r="E16992" s="859">
        <v>30</v>
      </c>
      <c r="F16992" s="859">
        <v>0</v>
      </c>
      <c r="G16992" s="518" t="s">
        <v>128</v>
      </c>
      <c r="H16992" s="518" t="s">
        <v>179</v>
      </c>
      <c r="I16992" s="518">
        <v>797738</v>
      </c>
    </row>
    <row r="16993" spans="1:9" x14ac:dyDescent="0.2">
      <c r="A16993" s="518" t="s">
        <v>179</v>
      </c>
      <c r="B16993" s="518">
        <v>797753</v>
      </c>
      <c r="C16993" s="518" t="s">
        <v>2660</v>
      </c>
      <c r="D16993" s="518" t="s">
        <v>1379</v>
      </c>
      <c r="E16993" s="859">
        <v>35</v>
      </c>
      <c r="F16993" s="859">
        <v>0</v>
      </c>
      <c r="G16993" s="518" t="s">
        <v>128</v>
      </c>
      <c r="H16993" s="518" t="s">
        <v>179</v>
      </c>
      <c r="I16993" s="518">
        <v>797753</v>
      </c>
    </row>
    <row r="16994" spans="1:9" x14ac:dyDescent="0.2">
      <c r="A16994" s="518" t="s">
        <v>256</v>
      </c>
      <c r="B16994" s="518">
        <v>797779</v>
      </c>
      <c r="C16994" s="518" t="s">
        <v>2660</v>
      </c>
      <c r="D16994" s="518" t="s">
        <v>3046</v>
      </c>
      <c r="E16994" s="859">
        <v>22</v>
      </c>
      <c r="F16994" s="859">
        <v>0</v>
      </c>
      <c r="G16994" s="518" t="s">
        <v>128</v>
      </c>
      <c r="H16994" s="518" t="s">
        <v>256</v>
      </c>
      <c r="I16994" s="518">
        <v>797779</v>
      </c>
    </row>
    <row r="16995" spans="1:9" x14ac:dyDescent="0.2">
      <c r="A16995" s="518" t="s">
        <v>256</v>
      </c>
      <c r="B16995" s="518">
        <v>797787</v>
      </c>
      <c r="C16995" s="518" t="s">
        <v>2660</v>
      </c>
      <c r="D16995" s="518" t="s">
        <v>10206</v>
      </c>
      <c r="E16995" s="859">
        <v>17</v>
      </c>
      <c r="F16995" s="859">
        <v>0</v>
      </c>
      <c r="G16995" s="518" t="s">
        <v>128</v>
      </c>
      <c r="H16995" s="518" t="s">
        <v>256</v>
      </c>
      <c r="I16995" s="518">
        <v>797787</v>
      </c>
    </row>
    <row r="16996" spans="1:9" x14ac:dyDescent="0.2">
      <c r="A16996" s="518" t="s">
        <v>256</v>
      </c>
      <c r="B16996" s="518">
        <v>797795</v>
      </c>
      <c r="C16996" s="518" t="s">
        <v>2660</v>
      </c>
      <c r="D16996" s="518" t="s">
        <v>10207</v>
      </c>
      <c r="E16996" s="859">
        <v>23</v>
      </c>
      <c r="F16996" s="859">
        <v>0</v>
      </c>
      <c r="G16996" s="518" t="s">
        <v>128</v>
      </c>
      <c r="H16996" s="518" t="s">
        <v>256</v>
      </c>
      <c r="I16996" s="518">
        <v>797795</v>
      </c>
    </row>
    <row r="16997" spans="1:9" x14ac:dyDescent="0.2">
      <c r="A16997" s="518" t="s">
        <v>256</v>
      </c>
      <c r="B16997" s="518">
        <v>797803</v>
      </c>
      <c r="C16997" s="518" t="s">
        <v>2660</v>
      </c>
      <c r="D16997" s="518" t="s">
        <v>10208</v>
      </c>
      <c r="E16997" s="859">
        <v>22</v>
      </c>
      <c r="F16997" s="859">
        <v>0</v>
      </c>
      <c r="G16997" s="518" t="s">
        <v>128</v>
      </c>
      <c r="H16997" s="518" t="s">
        <v>256</v>
      </c>
      <c r="I16997" s="518">
        <v>797803</v>
      </c>
    </row>
    <row r="16998" spans="1:9" x14ac:dyDescent="0.2">
      <c r="A16998" s="518" t="s">
        <v>240</v>
      </c>
      <c r="B16998" s="518">
        <v>797894</v>
      </c>
      <c r="C16998" s="518" t="s">
        <v>2660</v>
      </c>
      <c r="D16998" s="518" t="s">
        <v>10209</v>
      </c>
      <c r="E16998" s="859">
        <v>33</v>
      </c>
      <c r="F16998" s="859">
        <v>0</v>
      </c>
      <c r="G16998" s="518" t="s">
        <v>128</v>
      </c>
      <c r="H16998" s="518" t="s">
        <v>240</v>
      </c>
      <c r="I16998" s="518">
        <v>797894</v>
      </c>
    </row>
    <row r="16999" spans="1:9" x14ac:dyDescent="0.2">
      <c r="A16999" s="518" t="s">
        <v>256</v>
      </c>
      <c r="B16999" s="518">
        <v>797944</v>
      </c>
      <c r="C16999" s="518" t="s">
        <v>2660</v>
      </c>
      <c r="D16999" s="518" t="s">
        <v>10210</v>
      </c>
      <c r="E16999" s="859">
        <v>14</v>
      </c>
      <c r="F16999" s="859">
        <v>14</v>
      </c>
      <c r="G16999" s="518" t="s">
        <v>128</v>
      </c>
      <c r="H16999" s="518" t="s">
        <v>256</v>
      </c>
      <c r="I16999" s="518">
        <v>798231</v>
      </c>
    </row>
    <row r="17000" spans="1:9" x14ac:dyDescent="0.2">
      <c r="A17000" s="518" t="s">
        <v>256</v>
      </c>
      <c r="B17000" s="518">
        <v>797969</v>
      </c>
      <c r="C17000" s="518" t="s">
        <v>2660</v>
      </c>
      <c r="D17000" s="518" t="s">
        <v>10211</v>
      </c>
      <c r="E17000" s="859">
        <v>20</v>
      </c>
      <c r="F17000" s="859">
        <v>0</v>
      </c>
      <c r="G17000" s="518" t="s">
        <v>128</v>
      </c>
      <c r="H17000" s="518" t="s">
        <v>256</v>
      </c>
      <c r="I17000" s="518">
        <v>797969</v>
      </c>
    </row>
    <row r="17001" spans="1:9" x14ac:dyDescent="0.2">
      <c r="A17001" s="518" t="s">
        <v>256</v>
      </c>
      <c r="B17001" s="518">
        <v>797977</v>
      </c>
      <c r="C17001" s="518" t="s">
        <v>2660</v>
      </c>
      <c r="D17001" s="518" t="s">
        <v>10212</v>
      </c>
      <c r="E17001" s="859">
        <v>16</v>
      </c>
      <c r="F17001" s="859">
        <v>0</v>
      </c>
      <c r="G17001" s="518" t="s">
        <v>128</v>
      </c>
      <c r="H17001" s="518" t="s">
        <v>256</v>
      </c>
      <c r="I17001" s="518">
        <v>797977</v>
      </c>
    </row>
    <row r="17002" spans="1:9" x14ac:dyDescent="0.2">
      <c r="A17002" s="518" t="s">
        <v>256</v>
      </c>
      <c r="B17002" s="518">
        <v>797985</v>
      </c>
      <c r="C17002" s="518" t="s">
        <v>2660</v>
      </c>
      <c r="D17002" s="518" t="s">
        <v>10213</v>
      </c>
      <c r="E17002" s="859">
        <v>15</v>
      </c>
      <c r="F17002" s="859">
        <v>0</v>
      </c>
      <c r="G17002" s="518" t="s">
        <v>128</v>
      </c>
      <c r="H17002" s="518" t="s">
        <v>256</v>
      </c>
      <c r="I17002" s="518">
        <v>797985</v>
      </c>
    </row>
    <row r="17003" spans="1:9" x14ac:dyDescent="0.2">
      <c r="A17003" s="518" t="s">
        <v>179</v>
      </c>
      <c r="B17003" s="518">
        <v>797993</v>
      </c>
      <c r="C17003" s="518" t="s">
        <v>2660</v>
      </c>
      <c r="D17003" s="518" t="s">
        <v>10214</v>
      </c>
      <c r="E17003" s="859">
        <v>28</v>
      </c>
      <c r="F17003" s="859">
        <v>0</v>
      </c>
      <c r="G17003" s="518" t="s">
        <v>128</v>
      </c>
      <c r="H17003" s="518" t="s">
        <v>179</v>
      </c>
      <c r="I17003" s="518">
        <v>797993</v>
      </c>
    </row>
    <row r="17004" spans="1:9" x14ac:dyDescent="0.2">
      <c r="A17004" s="518" t="s">
        <v>179</v>
      </c>
      <c r="B17004" s="518">
        <v>798009</v>
      </c>
      <c r="C17004" s="518" t="s">
        <v>2660</v>
      </c>
      <c r="D17004" s="518" t="s">
        <v>10215</v>
      </c>
      <c r="E17004" s="859">
        <v>31</v>
      </c>
      <c r="F17004" s="859">
        <v>0</v>
      </c>
      <c r="G17004" s="518" t="s">
        <v>128</v>
      </c>
      <c r="H17004" s="518" t="s">
        <v>179</v>
      </c>
      <c r="I17004" s="518">
        <v>798009</v>
      </c>
    </row>
    <row r="17005" spans="1:9" x14ac:dyDescent="0.2">
      <c r="A17005" s="518" t="s">
        <v>256</v>
      </c>
      <c r="B17005" s="518">
        <v>798017</v>
      </c>
      <c r="C17005" s="518" t="s">
        <v>2660</v>
      </c>
      <c r="D17005" s="518" t="s">
        <v>10216</v>
      </c>
      <c r="E17005" s="859">
        <v>22</v>
      </c>
      <c r="F17005" s="859">
        <v>0</v>
      </c>
      <c r="G17005" s="518" t="s">
        <v>128</v>
      </c>
      <c r="H17005" s="518" t="s">
        <v>256</v>
      </c>
      <c r="I17005" s="518">
        <v>798017</v>
      </c>
    </row>
    <row r="17006" spans="1:9" x14ac:dyDescent="0.2">
      <c r="A17006" s="518" t="s">
        <v>394</v>
      </c>
      <c r="B17006" s="518">
        <v>798033</v>
      </c>
      <c r="C17006" s="518" t="s">
        <v>2660</v>
      </c>
      <c r="D17006" s="518" t="s">
        <v>10217</v>
      </c>
      <c r="E17006" s="859">
        <v>31</v>
      </c>
      <c r="F17006" s="859">
        <v>31</v>
      </c>
      <c r="G17006" s="518" t="s">
        <v>122</v>
      </c>
      <c r="H17006" s="518" t="s">
        <v>394</v>
      </c>
      <c r="I17006" s="518">
        <v>798033</v>
      </c>
    </row>
    <row r="17007" spans="1:9" x14ac:dyDescent="0.2">
      <c r="A17007" s="518" t="s">
        <v>179</v>
      </c>
      <c r="B17007" s="518">
        <v>798082</v>
      </c>
      <c r="C17007" s="518" t="s">
        <v>2660</v>
      </c>
      <c r="D17007" s="518" t="s">
        <v>1342</v>
      </c>
      <c r="E17007" s="859">
        <v>17</v>
      </c>
      <c r="F17007" s="859">
        <v>0</v>
      </c>
      <c r="G17007" s="518" t="s">
        <v>128</v>
      </c>
      <c r="H17007" s="518" t="s">
        <v>179</v>
      </c>
      <c r="I17007" s="518">
        <v>798082</v>
      </c>
    </row>
    <row r="17008" spans="1:9" x14ac:dyDescent="0.2">
      <c r="A17008" s="518" t="s">
        <v>179</v>
      </c>
      <c r="B17008" s="518">
        <v>798090</v>
      </c>
      <c r="C17008" s="518" t="s">
        <v>2660</v>
      </c>
      <c r="D17008" s="518" t="s">
        <v>1342</v>
      </c>
      <c r="E17008" s="859">
        <v>34</v>
      </c>
      <c r="F17008" s="859">
        <v>0</v>
      </c>
      <c r="G17008" s="518" t="s">
        <v>128</v>
      </c>
      <c r="H17008" s="518" t="s">
        <v>179</v>
      </c>
      <c r="I17008" s="518">
        <v>798090</v>
      </c>
    </row>
    <row r="17009" spans="1:9" x14ac:dyDescent="0.2">
      <c r="A17009" s="518" t="s">
        <v>179</v>
      </c>
      <c r="B17009" s="518">
        <v>798108</v>
      </c>
      <c r="C17009" s="518" t="s">
        <v>2660</v>
      </c>
      <c r="D17009" s="518" t="s">
        <v>1342</v>
      </c>
      <c r="E17009" s="859">
        <v>28</v>
      </c>
      <c r="F17009" s="859">
        <v>0</v>
      </c>
      <c r="G17009" s="518" t="s">
        <v>128</v>
      </c>
      <c r="H17009" s="518" t="s">
        <v>179</v>
      </c>
      <c r="I17009" s="518">
        <v>798108</v>
      </c>
    </row>
    <row r="17010" spans="1:9" x14ac:dyDescent="0.2">
      <c r="A17010" s="518" t="s">
        <v>179</v>
      </c>
      <c r="B17010" s="518">
        <v>798116</v>
      </c>
      <c r="C17010" s="518" t="s">
        <v>2660</v>
      </c>
      <c r="D17010" s="518" t="s">
        <v>10218</v>
      </c>
      <c r="E17010" s="859">
        <v>30</v>
      </c>
      <c r="F17010" s="859">
        <v>0</v>
      </c>
      <c r="G17010" s="518" t="s">
        <v>128</v>
      </c>
      <c r="H17010" s="518" t="s">
        <v>179</v>
      </c>
      <c r="I17010" s="518">
        <v>798116</v>
      </c>
    </row>
    <row r="17011" spans="1:9" x14ac:dyDescent="0.2">
      <c r="A17011" s="518" t="s">
        <v>179</v>
      </c>
      <c r="B17011" s="518">
        <v>798124</v>
      </c>
      <c r="C17011" s="518" t="s">
        <v>2660</v>
      </c>
      <c r="D17011" s="518" t="s">
        <v>10219</v>
      </c>
      <c r="E17011" s="859">
        <v>31</v>
      </c>
      <c r="F17011" s="859">
        <v>0</v>
      </c>
      <c r="G17011" s="518" t="s">
        <v>128</v>
      </c>
      <c r="H17011" s="518" t="s">
        <v>179</v>
      </c>
      <c r="I17011" s="518">
        <v>798124</v>
      </c>
    </row>
    <row r="17012" spans="1:9" x14ac:dyDescent="0.2">
      <c r="A17012" s="518" t="s">
        <v>179</v>
      </c>
      <c r="B17012" s="518">
        <v>798132</v>
      </c>
      <c r="C17012" s="518" t="s">
        <v>2660</v>
      </c>
      <c r="D17012" s="518" t="s">
        <v>10219</v>
      </c>
      <c r="E17012" s="859">
        <v>30</v>
      </c>
      <c r="F17012" s="859">
        <v>0</v>
      </c>
      <c r="G17012" s="518" t="s">
        <v>128</v>
      </c>
      <c r="H17012" s="518" t="s">
        <v>179</v>
      </c>
      <c r="I17012" s="518">
        <v>798132</v>
      </c>
    </row>
    <row r="17013" spans="1:9" x14ac:dyDescent="0.2">
      <c r="A17013" s="518" t="s">
        <v>279</v>
      </c>
      <c r="B17013" s="518">
        <v>798140</v>
      </c>
      <c r="C17013" s="518" t="s">
        <v>2660</v>
      </c>
      <c r="D17013" s="518" t="s">
        <v>10220</v>
      </c>
      <c r="E17013" s="859">
        <v>33</v>
      </c>
      <c r="F17013" s="859">
        <v>0</v>
      </c>
      <c r="G17013" s="518" t="s">
        <v>128</v>
      </c>
      <c r="H17013" s="518" t="s">
        <v>279</v>
      </c>
      <c r="I17013" s="518">
        <v>798140</v>
      </c>
    </row>
    <row r="17014" spans="1:9" x14ac:dyDescent="0.2">
      <c r="A17014" s="518" t="s">
        <v>279</v>
      </c>
      <c r="B17014" s="518">
        <v>798157</v>
      </c>
      <c r="C17014" s="518" t="s">
        <v>2660</v>
      </c>
      <c r="D17014" s="518" t="s">
        <v>10221</v>
      </c>
      <c r="E17014" s="859">
        <v>26</v>
      </c>
      <c r="F17014" s="859">
        <v>0</v>
      </c>
      <c r="G17014" s="518" t="s">
        <v>128</v>
      </c>
      <c r="H17014" s="518" t="s">
        <v>279</v>
      </c>
      <c r="I17014" s="518">
        <v>798157</v>
      </c>
    </row>
    <row r="17015" spans="1:9" x14ac:dyDescent="0.2">
      <c r="A17015" s="518" t="s">
        <v>179</v>
      </c>
      <c r="B17015" s="518">
        <v>798173</v>
      </c>
      <c r="C17015" s="518" t="s">
        <v>2660</v>
      </c>
      <c r="D17015" s="518" t="s">
        <v>10222</v>
      </c>
      <c r="E17015" s="859">
        <v>20</v>
      </c>
      <c r="F17015" s="859">
        <v>20</v>
      </c>
      <c r="G17015" s="518" t="s">
        <v>128</v>
      </c>
      <c r="H17015" s="518" t="s">
        <v>179</v>
      </c>
      <c r="I17015" s="518">
        <v>798173</v>
      </c>
    </row>
    <row r="17016" spans="1:9" x14ac:dyDescent="0.2">
      <c r="A17016" s="518" t="s">
        <v>179</v>
      </c>
      <c r="B17016" s="518">
        <v>798181</v>
      </c>
      <c r="C17016" s="518" t="s">
        <v>2660</v>
      </c>
      <c r="D17016" s="518" t="s">
        <v>10223</v>
      </c>
      <c r="E17016" s="859">
        <v>16</v>
      </c>
      <c r="F17016" s="859">
        <v>0</v>
      </c>
      <c r="G17016" s="518" t="s">
        <v>128</v>
      </c>
      <c r="H17016" s="518" t="s">
        <v>179</v>
      </c>
      <c r="I17016" s="518">
        <v>798181</v>
      </c>
    </row>
    <row r="17017" spans="1:9" x14ac:dyDescent="0.2">
      <c r="A17017" s="518" t="s">
        <v>179</v>
      </c>
      <c r="B17017" s="518">
        <v>798199</v>
      </c>
      <c r="C17017" s="518" t="s">
        <v>2660</v>
      </c>
      <c r="D17017" s="518" t="s">
        <v>10224</v>
      </c>
      <c r="E17017" s="859">
        <v>35</v>
      </c>
      <c r="F17017" s="859">
        <v>0</v>
      </c>
      <c r="G17017" s="518" t="s">
        <v>128</v>
      </c>
      <c r="H17017" s="518" t="s">
        <v>179</v>
      </c>
      <c r="I17017" s="518">
        <v>798199</v>
      </c>
    </row>
    <row r="17018" spans="1:9" x14ac:dyDescent="0.2">
      <c r="A17018" s="518" t="s">
        <v>256</v>
      </c>
      <c r="B17018" s="518">
        <v>798207</v>
      </c>
      <c r="C17018" s="518" t="s">
        <v>2660</v>
      </c>
      <c r="D17018" s="518" t="s">
        <v>10225</v>
      </c>
      <c r="E17018" s="859">
        <v>26</v>
      </c>
      <c r="F17018" s="859">
        <v>0</v>
      </c>
      <c r="G17018" s="518" t="s">
        <v>128</v>
      </c>
      <c r="H17018" s="518" t="s">
        <v>256</v>
      </c>
      <c r="I17018" s="518">
        <v>798207</v>
      </c>
    </row>
    <row r="17019" spans="1:9" x14ac:dyDescent="0.2">
      <c r="A17019" s="518" t="s">
        <v>256</v>
      </c>
      <c r="B17019" s="518">
        <v>798215</v>
      </c>
      <c r="C17019" s="518" t="s">
        <v>2660</v>
      </c>
      <c r="D17019" s="518" t="s">
        <v>10226</v>
      </c>
      <c r="E17019" s="859">
        <v>16</v>
      </c>
      <c r="F17019" s="859">
        <v>0</v>
      </c>
      <c r="G17019" s="518" t="s">
        <v>128</v>
      </c>
      <c r="H17019" s="518" t="s">
        <v>256</v>
      </c>
      <c r="I17019" s="518">
        <v>798215</v>
      </c>
    </row>
    <row r="17020" spans="1:9" x14ac:dyDescent="0.2">
      <c r="A17020" s="518" t="s">
        <v>256</v>
      </c>
      <c r="B17020" s="518">
        <v>798223</v>
      </c>
      <c r="C17020" s="518" t="s">
        <v>2660</v>
      </c>
      <c r="D17020" s="518" t="s">
        <v>10227</v>
      </c>
      <c r="E17020" s="859">
        <v>20</v>
      </c>
      <c r="F17020" s="859">
        <v>0</v>
      </c>
      <c r="G17020" s="518" t="s">
        <v>128</v>
      </c>
      <c r="H17020" s="518" t="s">
        <v>256</v>
      </c>
      <c r="I17020" s="518">
        <v>798223</v>
      </c>
    </row>
    <row r="17021" spans="1:9" x14ac:dyDescent="0.2">
      <c r="A17021" s="518" t="s">
        <v>256</v>
      </c>
      <c r="B17021" s="518">
        <v>798231</v>
      </c>
      <c r="C17021" s="518" t="s">
        <v>2660</v>
      </c>
      <c r="D17021" s="518" t="s">
        <v>10228</v>
      </c>
      <c r="E17021" s="859">
        <v>19</v>
      </c>
      <c r="F17021" s="859">
        <v>0</v>
      </c>
      <c r="G17021" s="518" t="s">
        <v>128</v>
      </c>
      <c r="H17021" s="518" t="s">
        <v>256</v>
      </c>
      <c r="I17021" s="518">
        <v>798231</v>
      </c>
    </row>
    <row r="17022" spans="1:9" x14ac:dyDescent="0.2">
      <c r="A17022" s="518" t="s">
        <v>256</v>
      </c>
      <c r="B17022" s="518">
        <v>798249</v>
      </c>
      <c r="C17022" s="518" t="s">
        <v>2660</v>
      </c>
      <c r="D17022" s="518" t="s">
        <v>10229</v>
      </c>
      <c r="E17022" s="859">
        <v>24</v>
      </c>
      <c r="F17022" s="859">
        <v>0</v>
      </c>
      <c r="G17022" s="518" t="s">
        <v>128</v>
      </c>
      <c r="H17022" s="518" t="s">
        <v>256</v>
      </c>
      <c r="I17022" s="518">
        <v>798249</v>
      </c>
    </row>
    <row r="17023" spans="1:9" x14ac:dyDescent="0.2">
      <c r="A17023" s="518" t="s">
        <v>339</v>
      </c>
      <c r="B17023" s="518">
        <v>798256</v>
      </c>
      <c r="C17023" s="518" t="s">
        <v>2660</v>
      </c>
      <c r="D17023" s="518" t="s">
        <v>10230</v>
      </c>
      <c r="E17023" s="859">
        <v>33</v>
      </c>
      <c r="F17023" s="859">
        <v>0</v>
      </c>
      <c r="G17023" s="518" t="s">
        <v>128</v>
      </c>
      <c r="H17023" s="518" t="s">
        <v>339</v>
      </c>
      <c r="I17023" s="518">
        <v>798256</v>
      </c>
    </row>
    <row r="17024" spans="1:9" x14ac:dyDescent="0.2">
      <c r="A17024" s="518" t="s">
        <v>319</v>
      </c>
      <c r="B17024" s="518">
        <v>798298</v>
      </c>
      <c r="C17024" s="518" t="s">
        <v>2660</v>
      </c>
      <c r="D17024" s="518" t="s">
        <v>10231</v>
      </c>
      <c r="E17024" s="859">
        <v>35</v>
      </c>
      <c r="F17024" s="859">
        <v>36</v>
      </c>
      <c r="G17024" s="518" t="s">
        <v>122</v>
      </c>
      <c r="H17024" s="518" t="s">
        <v>319</v>
      </c>
      <c r="I17024" s="518">
        <v>798298</v>
      </c>
    </row>
    <row r="17025" spans="1:9" x14ac:dyDescent="0.2">
      <c r="A17025" s="518" t="s">
        <v>339</v>
      </c>
      <c r="B17025" s="518">
        <v>798306</v>
      </c>
      <c r="C17025" s="518" t="s">
        <v>2660</v>
      </c>
      <c r="D17025" s="518" t="s">
        <v>10232</v>
      </c>
      <c r="E17025" s="859">
        <v>23</v>
      </c>
      <c r="F17025" s="859">
        <v>0</v>
      </c>
      <c r="G17025" s="518" t="s">
        <v>128</v>
      </c>
      <c r="H17025" s="518" t="s">
        <v>339</v>
      </c>
      <c r="I17025" s="518">
        <v>798306</v>
      </c>
    </row>
    <row r="17026" spans="1:9" x14ac:dyDescent="0.2">
      <c r="A17026" s="518" t="s">
        <v>179</v>
      </c>
      <c r="B17026" s="518">
        <v>798314</v>
      </c>
      <c r="C17026" s="518" t="s">
        <v>2660</v>
      </c>
      <c r="D17026" s="518" t="s">
        <v>10233</v>
      </c>
      <c r="E17026" s="859">
        <v>34</v>
      </c>
      <c r="F17026" s="859">
        <v>0</v>
      </c>
      <c r="G17026" s="518" t="s">
        <v>128</v>
      </c>
      <c r="H17026" s="518" t="s">
        <v>179</v>
      </c>
      <c r="I17026" s="518">
        <v>798314</v>
      </c>
    </row>
    <row r="17027" spans="1:9" x14ac:dyDescent="0.2">
      <c r="A17027" s="518" t="s">
        <v>339</v>
      </c>
      <c r="B17027" s="518">
        <v>798322</v>
      </c>
      <c r="C17027" s="518" t="s">
        <v>2660</v>
      </c>
      <c r="D17027" s="518" t="s">
        <v>10234</v>
      </c>
      <c r="E17027" s="859">
        <v>24</v>
      </c>
      <c r="F17027" s="859">
        <v>0</v>
      </c>
      <c r="G17027" s="518" t="s">
        <v>128</v>
      </c>
      <c r="H17027" s="518" t="s">
        <v>339</v>
      </c>
      <c r="I17027" s="518">
        <v>798322</v>
      </c>
    </row>
    <row r="17028" spans="1:9" x14ac:dyDescent="0.2">
      <c r="A17028" s="518" t="s">
        <v>396</v>
      </c>
      <c r="B17028" s="518">
        <v>798348</v>
      </c>
      <c r="C17028" s="518" t="s">
        <v>2660</v>
      </c>
      <c r="D17028" s="518" t="s">
        <v>10235</v>
      </c>
      <c r="E17028" s="859">
        <v>14</v>
      </c>
      <c r="F17028" s="859">
        <v>0</v>
      </c>
      <c r="G17028" s="518" t="s">
        <v>122</v>
      </c>
      <c r="H17028" s="518" t="s">
        <v>396</v>
      </c>
      <c r="I17028" s="518">
        <v>798348</v>
      </c>
    </row>
    <row r="17029" spans="1:9" x14ac:dyDescent="0.2">
      <c r="A17029" s="518" t="s">
        <v>396</v>
      </c>
      <c r="B17029" s="518">
        <v>798355</v>
      </c>
      <c r="C17029" s="518" t="s">
        <v>2660</v>
      </c>
      <c r="D17029" s="518" t="s">
        <v>1193</v>
      </c>
      <c r="E17029" s="859">
        <v>18</v>
      </c>
      <c r="F17029" s="859">
        <v>18</v>
      </c>
      <c r="G17029" s="518" t="s">
        <v>122</v>
      </c>
      <c r="H17029" s="518" t="s">
        <v>396</v>
      </c>
      <c r="I17029" s="518">
        <v>798355</v>
      </c>
    </row>
    <row r="17030" spans="1:9" x14ac:dyDescent="0.2">
      <c r="A17030" s="518" t="s">
        <v>339</v>
      </c>
      <c r="B17030" s="518">
        <v>798439</v>
      </c>
      <c r="C17030" s="518" t="s">
        <v>2660</v>
      </c>
      <c r="D17030" s="518" t="s">
        <v>10236</v>
      </c>
      <c r="E17030" s="859">
        <v>24</v>
      </c>
      <c r="F17030" s="859">
        <v>0</v>
      </c>
      <c r="G17030" s="518" t="s">
        <v>128</v>
      </c>
      <c r="H17030" s="518" t="s">
        <v>339</v>
      </c>
      <c r="I17030" s="518">
        <v>798439</v>
      </c>
    </row>
    <row r="17031" spans="1:9" x14ac:dyDescent="0.2">
      <c r="A17031" s="518" t="s">
        <v>322</v>
      </c>
      <c r="B17031" s="518">
        <v>798447</v>
      </c>
      <c r="C17031" s="518" t="s">
        <v>2660</v>
      </c>
      <c r="D17031" s="518" t="s">
        <v>10237</v>
      </c>
      <c r="E17031" s="859">
        <v>21</v>
      </c>
      <c r="F17031" s="859">
        <v>0</v>
      </c>
      <c r="G17031" s="518" t="s">
        <v>128</v>
      </c>
      <c r="H17031" s="518" t="s">
        <v>322</v>
      </c>
      <c r="I17031" s="518">
        <v>798447</v>
      </c>
    </row>
    <row r="17032" spans="1:9" x14ac:dyDescent="0.2">
      <c r="A17032" s="518" t="s">
        <v>339</v>
      </c>
      <c r="B17032" s="518">
        <v>798454</v>
      </c>
      <c r="C17032" s="518" t="s">
        <v>2660</v>
      </c>
      <c r="D17032" s="518" t="s">
        <v>10238</v>
      </c>
      <c r="E17032" s="859">
        <v>22</v>
      </c>
      <c r="F17032" s="859">
        <v>0</v>
      </c>
      <c r="G17032" s="518" t="s">
        <v>128</v>
      </c>
      <c r="H17032" s="518" t="s">
        <v>339</v>
      </c>
      <c r="I17032" s="518">
        <v>798454</v>
      </c>
    </row>
    <row r="17033" spans="1:9" x14ac:dyDescent="0.2">
      <c r="A17033" s="518" t="s">
        <v>256</v>
      </c>
      <c r="B17033" s="518">
        <v>798538</v>
      </c>
      <c r="C17033" s="518" t="s">
        <v>2660</v>
      </c>
      <c r="D17033" s="518" t="s">
        <v>707</v>
      </c>
      <c r="E17033" s="859">
        <v>12</v>
      </c>
      <c r="F17033" s="859">
        <v>12</v>
      </c>
      <c r="G17033" s="518" t="s">
        <v>128</v>
      </c>
      <c r="H17033" s="518" t="s">
        <v>256</v>
      </c>
      <c r="I17033" s="518">
        <v>798538</v>
      </c>
    </row>
    <row r="17034" spans="1:9" x14ac:dyDescent="0.2">
      <c r="A17034" s="518" t="s">
        <v>180</v>
      </c>
      <c r="B17034" s="518">
        <v>798553</v>
      </c>
      <c r="C17034" s="518" t="s">
        <v>2660</v>
      </c>
      <c r="D17034" s="518" t="s">
        <v>10239</v>
      </c>
      <c r="E17034" s="859">
        <v>15</v>
      </c>
      <c r="F17034" s="859">
        <v>0</v>
      </c>
      <c r="G17034" s="518" t="s">
        <v>128</v>
      </c>
      <c r="H17034" s="518" t="s">
        <v>180</v>
      </c>
      <c r="I17034" s="518">
        <v>719070</v>
      </c>
    </row>
    <row r="17035" spans="1:9" x14ac:dyDescent="0.2">
      <c r="A17035" s="518" t="s">
        <v>256</v>
      </c>
      <c r="B17035" s="518">
        <v>798561</v>
      </c>
      <c r="C17035" s="518" t="s">
        <v>2660</v>
      </c>
      <c r="D17035" s="518" t="s">
        <v>10240</v>
      </c>
      <c r="E17035" s="859">
        <v>21</v>
      </c>
      <c r="F17035" s="859">
        <v>12</v>
      </c>
      <c r="G17035" s="518" t="s">
        <v>128</v>
      </c>
      <c r="H17035" s="518" t="s">
        <v>256</v>
      </c>
      <c r="I17035" s="518">
        <v>798561</v>
      </c>
    </row>
    <row r="17036" spans="1:9" x14ac:dyDescent="0.2">
      <c r="A17036" s="518" t="s">
        <v>179</v>
      </c>
      <c r="B17036" s="518">
        <v>798587</v>
      </c>
      <c r="C17036" s="518" t="s">
        <v>2660</v>
      </c>
      <c r="D17036" s="518" t="s">
        <v>10241</v>
      </c>
      <c r="E17036" s="859">
        <v>21</v>
      </c>
      <c r="F17036" s="859">
        <v>0</v>
      </c>
      <c r="G17036" s="518" t="s">
        <v>128</v>
      </c>
      <c r="H17036" s="518" t="s">
        <v>179</v>
      </c>
      <c r="I17036" s="518">
        <v>798587</v>
      </c>
    </row>
    <row r="17037" spans="1:9" x14ac:dyDescent="0.2">
      <c r="A17037" s="518" t="s">
        <v>179</v>
      </c>
      <c r="B17037" s="518">
        <v>798595</v>
      </c>
      <c r="C17037" s="518" t="s">
        <v>2660</v>
      </c>
      <c r="D17037" s="518" t="s">
        <v>10242</v>
      </c>
      <c r="E17037" s="859">
        <v>24</v>
      </c>
      <c r="F17037" s="859">
        <v>0</v>
      </c>
      <c r="G17037" s="518" t="s">
        <v>128</v>
      </c>
      <c r="H17037" s="518" t="s">
        <v>179</v>
      </c>
      <c r="I17037" s="518">
        <v>798595</v>
      </c>
    </row>
    <row r="17038" spans="1:9" x14ac:dyDescent="0.2">
      <c r="A17038" s="518" t="s">
        <v>256</v>
      </c>
      <c r="B17038" s="518">
        <v>798603</v>
      </c>
      <c r="C17038" s="518" t="s">
        <v>2660</v>
      </c>
      <c r="D17038" s="518" t="s">
        <v>10243</v>
      </c>
      <c r="E17038" s="859">
        <v>26</v>
      </c>
      <c r="F17038" s="859">
        <v>11</v>
      </c>
      <c r="G17038" s="518" t="s">
        <v>128</v>
      </c>
      <c r="H17038" s="518" t="s">
        <v>256</v>
      </c>
      <c r="I17038" s="518">
        <v>798603</v>
      </c>
    </row>
    <row r="17039" spans="1:9" x14ac:dyDescent="0.2">
      <c r="A17039" s="518" t="s">
        <v>339</v>
      </c>
      <c r="B17039" s="518">
        <v>798637</v>
      </c>
      <c r="C17039" s="518" t="s">
        <v>2660</v>
      </c>
      <c r="D17039" s="518" t="s">
        <v>10244</v>
      </c>
      <c r="E17039" s="859">
        <v>13</v>
      </c>
      <c r="F17039" s="859">
        <v>0</v>
      </c>
      <c r="G17039" s="518" t="s">
        <v>128</v>
      </c>
      <c r="H17039" s="518" t="s">
        <v>339</v>
      </c>
      <c r="I17039" s="518">
        <v>798637</v>
      </c>
    </row>
    <row r="17040" spans="1:9" x14ac:dyDescent="0.2">
      <c r="A17040" s="518" t="s">
        <v>179</v>
      </c>
      <c r="B17040" s="518">
        <v>798645</v>
      </c>
      <c r="C17040" s="518" t="s">
        <v>2660</v>
      </c>
      <c r="D17040" s="518" t="s">
        <v>10245</v>
      </c>
      <c r="E17040" s="859">
        <v>15</v>
      </c>
      <c r="F17040" s="859">
        <v>0</v>
      </c>
      <c r="G17040" s="518" t="s">
        <v>128</v>
      </c>
      <c r="H17040" s="518" t="s">
        <v>179</v>
      </c>
      <c r="I17040" s="518">
        <v>798645</v>
      </c>
    </row>
    <row r="17041" spans="1:9" x14ac:dyDescent="0.2">
      <c r="A17041" s="518" t="s">
        <v>179</v>
      </c>
      <c r="B17041" s="518">
        <v>798678</v>
      </c>
      <c r="C17041" s="518" t="s">
        <v>2660</v>
      </c>
      <c r="D17041" s="518" t="s">
        <v>10246</v>
      </c>
      <c r="E17041" s="859">
        <v>17</v>
      </c>
      <c r="F17041" s="859">
        <v>0</v>
      </c>
      <c r="G17041" s="518" t="s">
        <v>128</v>
      </c>
      <c r="H17041" s="518" t="s">
        <v>179</v>
      </c>
      <c r="I17041" s="518">
        <v>798678</v>
      </c>
    </row>
    <row r="17042" spans="1:9" x14ac:dyDescent="0.2">
      <c r="A17042" s="518" t="s">
        <v>333</v>
      </c>
      <c r="B17042" s="518">
        <v>798751</v>
      </c>
      <c r="C17042" s="518" t="s">
        <v>2660</v>
      </c>
      <c r="D17042" s="518" t="s">
        <v>3664</v>
      </c>
      <c r="E17042" s="859">
        <v>19</v>
      </c>
      <c r="F17042" s="859">
        <v>0</v>
      </c>
      <c r="G17042" s="518" t="s">
        <v>128</v>
      </c>
      <c r="H17042" s="518" t="s">
        <v>333</v>
      </c>
      <c r="I17042" s="518">
        <v>798751</v>
      </c>
    </row>
    <row r="17043" spans="1:9" x14ac:dyDescent="0.2">
      <c r="A17043" s="518" t="s">
        <v>333</v>
      </c>
      <c r="B17043" s="518">
        <v>798769</v>
      </c>
      <c r="C17043" s="518" t="s">
        <v>2660</v>
      </c>
      <c r="D17043" s="518" t="s">
        <v>3664</v>
      </c>
      <c r="E17043" s="859">
        <v>17</v>
      </c>
      <c r="F17043" s="859">
        <v>0</v>
      </c>
      <c r="G17043" s="518" t="s">
        <v>128</v>
      </c>
      <c r="H17043" s="518" t="s">
        <v>333</v>
      </c>
      <c r="I17043" s="518">
        <v>798769</v>
      </c>
    </row>
    <row r="17044" spans="1:9" x14ac:dyDescent="0.2">
      <c r="A17044" s="518" t="s">
        <v>292</v>
      </c>
      <c r="B17044" s="518">
        <v>798785</v>
      </c>
      <c r="C17044" s="518" t="s">
        <v>2660</v>
      </c>
      <c r="D17044" s="518" t="s">
        <v>10247</v>
      </c>
      <c r="E17044" s="859">
        <v>15</v>
      </c>
      <c r="F17044" s="859">
        <v>0</v>
      </c>
      <c r="G17044" s="518" t="s">
        <v>128</v>
      </c>
      <c r="H17044" s="518" t="s">
        <v>292</v>
      </c>
      <c r="I17044" s="518">
        <v>798785</v>
      </c>
    </row>
    <row r="17045" spans="1:9" x14ac:dyDescent="0.2">
      <c r="A17045" s="518" t="s">
        <v>321</v>
      </c>
      <c r="B17045" s="518">
        <v>798801</v>
      </c>
      <c r="C17045" s="518" t="s">
        <v>2660</v>
      </c>
      <c r="D17045" s="518" t="s">
        <v>10248</v>
      </c>
      <c r="E17045" s="859">
        <v>22</v>
      </c>
      <c r="F17045" s="859">
        <v>0</v>
      </c>
      <c r="G17045" s="518" t="s">
        <v>128</v>
      </c>
      <c r="H17045" s="518" t="s">
        <v>321</v>
      </c>
      <c r="I17045" s="518">
        <v>798801</v>
      </c>
    </row>
    <row r="17046" spans="1:9" x14ac:dyDescent="0.2">
      <c r="A17046" s="518" t="s">
        <v>321</v>
      </c>
      <c r="B17046" s="518">
        <v>798819</v>
      </c>
      <c r="C17046" s="518" t="s">
        <v>2660</v>
      </c>
      <c r="D17046" s="518" t="s">
        <v>1923</v>
      </c>
      <c r="E17046" s="859">
        <v>25</v>
      </c>
      <c r="F17046" s="859">
        <v>0</v>
      </c>
      <c r="G17046" s="518" t="s">
        <v>128</v>
      </c>
      <c r="H17046" s="518" t="s">
        <v>321</v>
      </c>
      <c r="I17046" s="518">
        <v>798819</v>
      </c>
    </row>
    <row r="17047" spans="1:9" x14ac:dyDescent="0.2">
      <c r="A17047" s="518" t="s">
        <v>179</v>
      </c>
      <c r="B17047" s="518">
        <v>798835</v>
      </c>
      <c r="C17047" s="518" t="s">
        <v>2660</v>
      </c>
      <c r="D17047" s="518" t="s">
        <v>10249</v>
      </c>
      <c r="E17047" s="859">
        <v>18</v>
      </c>
      <c r="F17047" s="859">
        <v>0</v>
      </c>
      <c r="G17047" s="518" t="s">
        <v>128</v>
      </c>
      <c r="H17047" s="518" t="s">
        <v>179</v>
      </c>
      <c r="I17047" s="518">
        <v>798835</v>
      </c>
    </row>
    <row r="17048" spans="1:9" x14ac:dyDescent="0.2">
      <c r="A17048" s="518" t="s">
        <v>179</v>
      </c>
      <c r="B17048" s="518">
        <v>798843</v>
      </c>
      <c r="C17048" s="518" t="s">
        <v>2660</v>
      </c>
      <c r="D17048" s="518" t="s">
        <v>10250</v>
      </c>
      <c r="E17048" s="859">
        <v>21</v>
      </c>
      <c r="F17048" s="859">
        <v>0</v>
      </c>
      <c r="G17048" s="518" t="s">
        <v>128</v>
      </c>
      <c r="H17048" s="518" t="s">
        <v>179</v>
      </c>
      <c r="I17048" s="518">
        <v>798843</v>
      </c>
    </row>
    <row r="17049" spans="1:9" x14ac:dyDescent="0.2">
      <c r="A17049" s="518" t="s">
        <v>179</v>
      </c>
      <c r="B17049" s="518">
        <v>798850</v>
      </c>
      <c r="C17049" s="518" t="s">
        <v>2660</v>
      </c>
      <c r="D17049" s="518" t="s">
        <v>10251</v>
      </c>
      <c r="E17049" s="859">
        <v>31</v>
      </c>
      <c r="F17049" s="859">
        <v>0</v>
      </c>
      <c r="G17049" s="518" t="s">
        <v>128</v>
      </c>
      <c r="H17049" s="518" t="s">
        <v>179</v>
      </c>
      <c r="I17049" s="518">
        <v>798850</v>
      </c>
    </row>
    <row r="17050" spans="1:9" x14ac:dyDescent="0.2">
      <c r="A17050" s="518" t="s">
        <v>179</v>
      </c>
      <c r="B17050" s="518">
        <v>798868</v>
      </c>
      <c r="C17050" s="518" t="s">
        <v>2660</v>
      </c>
      <c r="D17050" s="518" t="s">
        <v>10252</v>
      </c>
      <c r="E17050" s="859">
        <v>34</v>
      </c>
      <c r="F17050" s="859">
        <v>0</v>
      </c>
      <c r="G17050" s="518" t="s">
        <v>128</v>
      </c>
      <c r="H17050" s="518" t="s">
        <v>179</v>
      </c>
      <c r="I17050" s="518">
        <v>798868</v>
      </c>
    </row>
    <row r="17051" spans="1:9" x14ac:dyDescent="0.2">
      <c r="A17051" s="518" t="s">
        <v>256</v>
      </c>
      <c r="B17051" s="518">
        <v>798900</v>
      </c>
      <c r="C17051" s="518" t="s">
        <v>2660</v>
      </c>
      <c r="D17051" s="518" t="s">
        <v>1342</v>
      </c>
      <c r="E17051" s="859">
        <v>29</v>
      </c>
      <c r="F17051" s="859">
        <v>14</v>
      </c>
      <c r="G17051" s="518" t="s">
        <v>128</v>
      </c>
      <c r="H17051" s="518" t="s">
        <v>256</v>
      </c>
      <c r="I17051" s="518">
        <v>798900</v>
      </c>
    </row>
    <row r="17052" spans="1:9" x14ac:dyDescent="0.2">
      <c r="A17052" s="518" t="s">
        <v>359</v>
      </c>
      <c r="B17052" s="518">
        <v>798918</v>
      </c>
      <c r="C17052" s="518" t="s">
        <v>2660</v>
      </c>
      <c r="D17052" s="518" t="s">
        <v>1805</v>
      </c>
      <c r="E17052" s="859">
        <v>34</v>
      </c>
      <c r="F17052" s="859">
        <v>0</v>
      </c>
      <c r="G17052" s="518" t="s">
        <v>128</v>
      </c>
      <c r="H17052" s="518" t="s">
        <v>359</v>
      </c>
      <c r="I17052" s="518">
        <v>798918</v>
      </c>
    </row>
    <row r="17053" spans="1:9" x14ac:dyDescent="0.2">
      <c r="A17053" s="518" t="s">
        <v>256</v>
      </c>
      <c r="B17053" s="518">
        <v>798926</v>
      </c>
      <c r="C17053" s="518" t="s">
        <v>2660</v>
      </c>
      <c r="D17053" s="518" t="s">
        <v>10253</v>
      </c>
      <c r="E17053" s="859">
        <v>19</v>
      </c>
      <c r="F17053" s="859">
        <v>11</v>
      </c>
      <c r="G17053" s="518" t="s">
        <v>128</v>
      </c>
      <c r="H17053" s="518" t="s">
        <v>256</v>
      </c>
      <c r="I17053" s="518">
        <v>798926</v>
      </c>
    </row>
    <row r="17054" spans="1:9" x14ac:dyDescent="0.2">
      <c r="A17054" s="518" t="s">
        <v>256</v>
      </c>
      <c r="B17054" s="518">
        <v>798983</v>
      </c>
      <c r="C17054" s="518" t="s">
        <v>2660</v>
      </c>
      <c r="D17054" s="518" t="s">
        <v>10254</v>
      </c>
      <c r="E17054" s="859">
        <v>19</v>
      </c>
      <c r="F17054" s="859">
        <v>0</v>
      </c>
      <c r="G17054" s="518" t="s">
        <v>128</v>
      </c>
      <c r="H17054" s="518" t="s">
        <v>256</v>
      </c>
      <c r="I17054" s="518">
        <v>798983</v>
      </c>
    </row>
    <row r="17055" spans="1:9" x14ac:dyDescent="0.2">
      <c r="A17055" s="518" t="s">
        <v>351</v>
      </c>
      <c r="B17055" s="518">
        <v>798991</v>
      </c>
      <c r="C17055" s="518" t="s">
        <v>2660</v>
      </c>
      <c r="D17055" s="518" t="s">
        <v>3664</v>
      </c>
      <c r="E17055" s="859">
        <v>13</v>
      </c>
      <c r="F17055" s="859">
        <v>13</v>
      </c>
      <c r="G17055" s="518" t="s">
        <v>128</v>
      </c>
      <c r="H17055" s="518" t="s">
        <v>351</v>
      </c>
      <c r="I17055" s="518">
        <v>798991</v>
      </c>
    </row>
    <row r="17056" spans="1:9" x14ac:dyDescent="0.2">
      <c r="A17056" s="518" t="s">
        <v>256</v>
      </c>
      <c r="B17056" s="518">
        <v>799007</v>
      </c>
      <c r="C17056" s="518" t="s">
        <v>2660</v>
      </c>
      <c r="D17056" s="518" t="s">
        <v>10255</v>
      </c>
      <c r="E17056" s="859">
        <v>21</v>
      </c>
      <c r="F17056" s="859">
        <v>5</v>
      </c>
      <c r="G17056" s="518" t="s">
        <v>128</v>
      </c>
      <c r="H17056" s="518" t="s">
        <v>256</v>
      </c>
      <c r="I17056" s="518">
        <v>799007</v>
      </c>
    </row>
    <row r="17057" spans="1:9" x14ac:dyDescent="0.2">
      <c r="A17057" s="518" t="s">
        <v>256</v>
      </c>
      <c r="B17057" s="518">
        <v>799015</v>
      </c>
      <c r="C17057" s="518" t="s">
        <v>2660</v>
      </c>
      <c r="D17057" s="518" t="s">
        <v>10256</v>
      </c>
      <c r="E17057" s="859">
        <v>36</v>
      </c>
      <c r="F17057" s="859">
        <v>18</v>
      </c>
      <c r="G17057" s="518" t="s">
        <v>128</v>
      </c>
      <c r="H17057" s="518" t="s">
        <v>256</v>
      </c>
      <c r="I17057" s="518">
        <v>799015</v>
      </c>
    </row>
    <row r="17058" spans="1:9" x14ac:dyDescent="0.2">
      <c r="A17058" s="518" t="s">
        <v>256</v>
      </c>
      <c r="B17058" s="518">
        <v>799031</v>
      </c>
      <c r="C17058" s="518" t="s">
        <v>2660</v>
      </c>
      <c r="D17058" s="518" t="s">
        <v>1342</v>
      </c>
      <c r="E17058" s="859">
        <v>21</v>
      </c>
      <c r="F17058" s="859">
        <v>12</v>
      </c>
      <c r="G17058" s="518" t="s">
        <v>128</v>
      </c>
      <c r="H17058" s="518" t="s">
        <v>256</v>
      </c>
      <c r="I17058" s="518">
        <v>799031</v>
      </c>
    </row>
    <row r="17059" spans="1:9" x14ac:dyDescent="0.2">
      <c r="A17059" s="518" t="s">
        <v>256</v>
      </c>
      <c r="B17059" s="518">
        <v>799049</v>
      </c>
      <c r="C17059" s="518" t="s">
        <v>2660</v>
      </c>
      <c r="D17059" s="518" t="s">
        <v>1991</v>
      </c>
      <c r="E17059" s="859">
        <v>26</v>
      </c>
      <c r="F17059" s="859">
        <v>0</v>
      </c>
      <c r="G17059" s="518" t="s">
        <v>128</v>
      </c>
      <c r="H17059" s="518" t="s">
        <v>256</v>
      </c>
      <c r="I17059" s="518">
        <v>799049</v>
      </c>
    </row>
    <row r="17060" spans="1:9" x14ac:dyDescent="0.2">
      <c r="A17060" s="518" t="s">
        <v>256</v>
      </c>
      <c r="B17060" s="518">
        <v>799064</v>
      </c>
      <c r="C17060" s="518" t="s">
        <v>2660</v>
      </c>
      <c r="D17060" s="518" t="s">
        <v>10257</v>
      </c>
      <c r="E17060" s="859">
        <v>18</v>
      </c>
      <c r="F17060" s="859">
        <v>0</v>
      </c>
      <c r="G17060" s="518" t="s">
        <v>128</v>
      </c>
      <c r="H17060" s="518" t="s">
        <v>256</v>
      </c>
      <c r="I17060" s="518">
        <v>799064</v>
      </c>
    </row>
    <row r="17061" spans="1:9" x14ac:dyDescent="0.2">
      <c r="A17061" s="518" t="s">
        <v>256</v>
      </c>
      <c r="B17061" s="518">
        <v>799072</v>
      </c>
      <c r="C17061" s="518" t="s">
        <v>2660</v>
      </c>
      <c r="D17061" s="518" t="s">
        <v>10258</v>
      </c>
      <c r="E17061" s="859">
        <v>17</v>
      </c>
      <c r="F17061" s="859">
        <v>0</v>
      </c>
      <c r="G17061" s="518" t="s">
        <v>128</v>
      </c>
      <c r="H17061" s="518" t="s">
        <v>256</v>
      </c>
      <c r="I17061" s="518">
        <v>799072</v>
      </c>
    </row>
    <row r="17062" spans="1:9" x14ac:dyDescent="0.2">
      <c r="A17062" s="518" t="s">
        <v>256</v>
      </c>
      <c r="B17062" s="518">
        <v>799080</v>
      </c>
      <c r="C17062" s="518" t="s">
        <v>2660</v>
      </c>
      <c r="D17062" s="518" t="s">
        <v>10259</v>
      </c>
      <c r="E17062" s="859">
        <v>21</v>
      </c>
      <c r="F17062" s="859">
        <v>0</v>
      </c>
      <c r="G17062" s="518" t="s">
        <v>128</v>
      </c>
      <c r="H17062" s="518" t="s">
        <v>256</v>
      </c>
      <c r="I17062" s="518">
        <v>799080</v>
      </c>
    </row>
    <row r="17063" spans="1:9" x14ac:dyDescent="0.2">
      <c r="A17063" s="518" t="s">
        <v>321</v>
      </c>
      <c r="B17063" s="518">
        <v>799098</v>
      </c>
      <c r="C17063" s="518" t="s">
        <v>2660</v>
      </c>
      <c r="D17063" s="518" t="s">
        <v>10260</v>
      </c>
      <c r="E17063" s="859">
        <v>25</v>
      </c>
      <c r="F17063" s="859">
        <v>0</v>
      </c>
      <c r="G17063" s="518" t="s">
        <v>128</v>
      </c>
      <c r="H17063" s="518" t="s">
        <v>321</v>
      </c>
      <c r="I17063" s="518">
        <v>799098</v>
      </c>
    </row>
    <row r="17064" spans="1:9" x14ac:dyDescent="0.2">
      <c r="A17064" s="518" t="s">
        <v>256</v>
      </c>
      <c r="B17064" s="518">
        <v>799106</v>
      </c>
      <c r="C17064" s="518" t="s">
        <v>2660</v>
      </c>
      <c r="D17064" s="518" t="s">
        <v>10261</v>
      </c>
      <c r="E17064" s="859">
        <v>15</v>
      </c>
      <c r="F17064" s="859">
        <v>0</v>
      </c>
      <c r="G17064" s="518" t="s">
        <v>128</v>
      </c>
      <c r="H17064" s="518" t="s">
        <v>256</v>
      </c>
      <c r="I17064" s="518">
        <v>799106</v>
      </c>
    </row>
    <row r="17065" spans="1:9" x14ac:dyDescent="0.2">
      <c r="A17065" s="518" t="s">
        <v>211</v>
      </c>
      <c r="B17065" s="518">
        <v>799114</v>
      </c>
      <c r="C17065" s="518" t="s">
        <v>2660</v>
      </c>
      <c r="D17065" s="518" t="s">
        <v>10262</v>
      </c>
      <c r="E17065" s="859">
        <v>31</v>
      </c>
      <c r="F17065" s="859">
        <v>31</v>
      </c>
      <c r="G17065" s="518" t="s">
        <v>128</v>
      </c>
      <c r="H17065" s="518" t="s">
        <v>211</v>
      </c>
      <c r="I17065" s="518">
        <v>799114</v>
      </c>
    </row>
    <row r="17066" spans="1:9" x14ac:dyDescent="0.2">
      <c r="A17066" s="518" t="s">
        <v>164</v>
      </c>
      <c r="B17066" s="518">
        <v>799122</v>
      </c>
      <c r="C17066" s="518" t="s">
        <v>2660</v>
      </c>
      <c r="D17066" s="518" t="s">
        <v>10263</v>
      </c>
      <c r="E17066" s="859">
        <v>30</v>
      </c>
      <c r="F17066" s="859">
        <v>0</v>
      </c>
      <c r="G17066" s="518" t="s">
        <v>128</v>
      </c>
      <c r="H17066" s="518" t="s">
        <v>164</v>
      </c>
      <c r="I17066" s="518">
        <v>799122</v>
      </c>
    </row>
    <row r="17067" spans="1:9" x14ac:dyDescent="0.2">
      <c r="A17067" s="518" t="s">
        <v>164</v>
      </c>
      <c r="B17067" s="518">
        <v>799130</v>
      </c>
      <c r="C17067" s="518" t="s">
        <v>2660</v>
      </c>
      <c r="D17067" s="518" t="s">
        <v>10264</v>
      </c>
      <c r="E17067" s="859">
        <v>30</v>
      </c>
      <c r="F17067" s="859">
        <v>0</v>
      </c>
      <c r="G17067" s="518" t="s">
        <v>128</v>
      </c>
      <c r="H17067" s="518" t="s">
        <v>164</v>
      </c>
      <c r="I17067" s="518">
        <v>799130</v>
      </c>
    </row>
    <row r="17068" spans="1:9" x14ac:dyDescent="0.2">
      <c r="A17068" s="518" t="s">
        <v>279</v>
      </c>
      <c r="B17068" s="518">
        <v>799148</v>
      </c>
      <c r="C17068" s="518" t="s">
        <v>2660</v>
      </c>
      <c r="D17068" s="518" t="s">
        <v>10265</v>
      </c>
      <c r="E17068" s="859">
        <v>35</v>
      </c>
      <c r="F17068" s="859">
        <v>0</v>
      </c>
      <c r="G17068" s="518" t="s">
        <v>128</v>
      </c>
      <c r="H17068" s="518" t="s">
        <v>279</v>
      </c>
      <c r="I17068" s="518">
        <v>799148</v>
      </c>
    </row>
    <row r="17069" spans="1:9" x14ac:dyDescent="0.2">
      <c r="A17069" s="518" t="s">
        <v>341</v>
      </c>
      <c r="B17069" s="518">
        <v>799163</v>
      </c>
      <c r="C17069" s="518" t="s">
        <v>2660</v>
      </c>
      <c r="D17069" s="518" t="s">
        <v>1342</v>
      </c>
      <c r="E17069" s="859">
        <v>18</v>
      </c>
      <c r="F17069" s="859">
        <v>18</v>
      </c>
      <c r="G17069" s="518" t="s">
        <v>128</v>
      </c>
      <c r="H17069" s="518" t="s">
        <v>341</v>
      </c>
      <c r="I17069" s="518">
        <v>799163</v>
      </c>
    </row>
    <row r="17070" spans="1:9" x14ac:dyDescent="0.2">
      <c r="A17070" s="518" t="s">
        <v>341</v>
      </c>
      <c r="B17070" s="518">
        <v>799189</v>
      </c>
      <c r="C17070" s="518" t="s">
        <v>2660</v>
      </c>
      <c r="D17070" s="518" t="s">
        <v>1342</v>
      </c>
      <c r="E17070" s="859">
        <v>32</v>
      </c>
      <c r="F17070" s="859">
        <v>32</v>
      </c>
      <c r="G17070" s="518" t="s">
        <v>128</v>
      </c>
      <c r="H17070" s="518" t="s">
        <v>341</v>
      </c>
      <c r="I17070" s="518">
        <v>799189</v>
      </c>
    </row>
    <row r="17071" spans="1:9" x14ac:dyDescent="0.2">
      <c r="A17071" s="518" t="s">
        <v>211</v>
      </c>
      <c r="B17071" s="518">
        <v>799239</v>
      </c>
      <c r="C17071" s="518" t="s">
        <v>2660</v>
      </c>
      <c r="D17071" s="518" t="s">
        <v>10266</v>
      </c>
      <c r="E17071" s="859">
        <v>32</v>
      </c>
      <c r="F17071" s="859">
        <v>32</v>
      </c>
      <c r="G17071" s="518" t="s">
        <v>128</v>
      </c>
      <c r="H17071" s="518" t="s">
        <v>211</v>
      </c>
      <c r="I17071" s="518">
        <v>799239</v>
      </c>
    </row>
    <row r="17072" spans="1:9" x14ac:dyDescent="0.2">
      <c r="A17072" s="518" t="s">
        <v>181</v>
      </c>
      <c r="B17072" s="518">
        <v>799247</v>
      </c>
      <c r="C17072" s="518" t="s">
        <v>2660</v>
      </c>
      <c r="D17072" s="518" t="s">
        <v>10267</v>
      </c>
      <c r="E17072" s="859">
        <v>35</v>
      </c>
      <c r="F17072" s="859">
        <v>0</v>
      </c>
      <c r="G17072" s="518" t="s">
        <v>128</v>
      </c>
      <c r="H17072" s="518" t="s">
        <v>181</v>
      </c>
      <c r="I17072" s="518">
        <v>799247</v>
      </c>
    </row>
    <row r="17073" spans="1:9" x14ac:dyDescent="0.2">
      <c r="A17073" s="518" t="s">
        <v>181</v>
      </c>
      <c r="B17073" s="518">
        <v>799262</v>
      </c>
      <c r="C17073" s="518" t="s">
        <v>2660</v>
      </c>
      <c r="D17073" s="518" t="s">
        <v>10268</v>
      </c>
      <c r="E17073" s="859">
        <v>35</v>
      </c>
      <c r="F17073" s="859">
        <v>0</v>
      </c>
      <c r="G17073" s="518" t="s">
        <v>128</v>
      </c>
      <c r="H17073" s="518" t="s">
        <v>181</v>
      </c>
      <c r="I17073" s="518">
        <v>799262</v>
      </c>
    </row>
    <row r="17074" spans="1:9" x14ac:dyDescent="0.2">
      <c r="A17074" s="518" t="s">
        <v>321</v>
      </c>
      <c r="B17074" s="518">
        <v>799288</v>
      </c>
      <c r="C17074" s="518" t="s">
        <v>2660</v>
      </c>
      <c r="D17074" s="518" t="s">
        <v>10269</v>
      </c>
      <c r="E17074" s="859">
        <v>29</v>
      </c>
      <c r="F17074" s="859">
        <v>0</v>
      </c>
      <c r="G17074" s="518" t="s">
        <v>128</v>
      </c>
      <c r="H17074" s="518" t="s">
        <v>321</v>
      </c>
      <c r="I17074" s="518">
        <v>799288</v>
      </c>
    </row>
    <row r="17075" spans="1:9" x14ac:dyDescent="0.2">
      <c r="A17075" s="518" t="s">
        <v>321</v>
      </c>
      <c r="B17075" s="518">
        <v>799296</v>
      </c>
      <c r="C17075" s="518" t="s">
        <v>2660</v>
      </c>
      <c r="D17075" s="518" t="s">
        <v>10270</v>
      </c>
      <c r="E17075" s="859">
        <v>35</v>
      </c>
      <c r="F17075" s="859">
        <v>0</v>
      </c>
      <c r="G17075" s="518" t="s">
        <v>128</v>
      </c>
      <c r="H17075" s="518" t="s">
        <v>321</v>
      </c>
      <c r="I17075" s="518">
        <v>799296</v>
      </c>
    </row>
    <row r="17076" spans="1:9" x14ac:dyDescent="0.2">
      <c r="A17076" s="518" t="s">
        <v>211</v>
      </c>
      <c r="B17076" s="518">
        <v>799312</v>
      </c>
      <c r="C17076" s="518" t="s">
        <v>2660</v>
      </c>
      <c r="D17076" s="518" t="s">
        <v>10271</v>
      </c>
      <c r="E17076" s="859">
        <v>29</v>
      </c>
      <c r="F17076" s="859">
        <v>29</v>
      </c>
      <c r="G17076" s="518" t="s">
        <v>128</v>
      </c>
      <c r="H17076" s="518" t="s">
        <v>211</v>
      </c>
      <c r="I17076" s="518">
        <v>799312</v>
      </c>
    </row>
    <row r="17077" spans="1:9" x14ac:dyDescent="0.2">
      <c r="A17077" s="518" t="s">
        <v>211</v>
      </c>
      <c r="B17077" s="518">
        <v>799320</v>
      </c>
      <c r="C17077" s="518" t="s">
        <v>2660</v>
      </c>
      <c r="D17077" s="518" t="s">
        <v>10272</v>
      </c>
      <c r="E17077" s="859">
        <v>30</v>
      </c>
      <c r="F17077" s="859">
        <v>30</v>
      </c>
      <c r="G17077" s="518" t="s">
        <v>128</v>
      </c>
      <c r="H17077" s="518" t="s">
        <v>211</v>
      </c>
      <c r="I17077" s="518">
        <v>799320</v>
      </c>
    </row>
    <row r="17078" spans="1:9" x14ac:dyDescent="0.2">
      <c r="A17078" s="518" t="s">
        <v>351</v>
      </c>
      <c r="B17078" s="518">
        <v>799338</v>
      </c>
      <c r="C17078" s="518" t="s">
        <v>2660</v>
      </c>
      <c r="D17078" s="518" t="s">
        <v>3664</v>
      </c>
      <c r="E17078" s="859">
        <v>11</v>
      </c>
      <c r="F17078" s="859">
        <v>11</v>
      </c>
      <c r="G17078" s="518" t="s">
        <v>128</v>
      </c>
      <c r="H17078" s="518" t="s">
        <v>351</v>
      </c>
      <c r="I17078" s="518">
        <v>798991</v>
      </c>
    </row>
    <row r="17079" spans="1:9" x14ac:dyDescent="0.2">
      <c r="A17079" s="518" t="s">
        <v>351</v>
      </c>
      <c r="B17079" s="518">
        <v>799346</v>
      </c>
      <c r="C17079" s="518" t="s">
        <v>2660</v>
      </c>
      <c r="D17079" s="518" t="s">
        <v>3001</v>
      </c>
      <c r="E17079" s="859">
        <v>17</v>
      </c>
      <c r="F17079" s="859">
        <v>0</v>
      </c>
      <c r="G17079" s="518" t="s">
        <v>128</v>
      </c>
      <c r="H17079" s="518" t="s">
        <v>351</v>
      </c>
      <c r="I17079" s="518">
        <v>799346</v>
      </c>
    </row>
    <row r="17080" spans="1:9" x14ac:dyDescent="0.2">
      <c r="A17080" s="518" t="s">
        <v>181</v>
      </c>
      <c r="B17080" s="518">
        <v>799379</v>
      </c>
      <c r="C17080" s="518" t="s">
        <v>2660</v>
      </c>
      <c r="D17080" s="518" t="s">
        <v>1342</v>
      </c>
      <c r="E17080" s="859">
        <v>14</v>
      </c>
      <c r="F17080" s="859">
        <v>0</v>
      </c>
      <c r="G17080" s="518" t="s">
        <v>128</v>
      </c>
      <c r="H17080" s="518" t="s">
        <v>181</v>
      </c>
      <c r="I17080" s="518">
        <v>799379</v>
      </c>
    </row>
    <row r="17081" spans="1:9" x14ac:dyDescent="0.2">
      <c r="A17081" s="518" t="s">
        <v>181</v>
      </c>
      <c r="B17081" s="518">
        <v>799387</v>
      </c>
      <c r="C17081" s="518" t="s">
        <v>2660</v>
      </c>
      <c r="D17081" s="518" t="s">
        <v>1342</v>
      </c>
      <c r="E17081" s="859">
        <v>12</v>
      </c>
      <c r="F17081" s="859">
        <v>0</v>
      </c>
      <c r="G17081" s="518" t="s">
        <v>128</v>
      </c>
      <c r="H17081" s="518" t="s">
        <v>181</v>
      </c>
      <c r="I17081" s="518">
        <v>799379</v>
      </c>
    </row>
    <row r="17082" spans="1:9" x14ac:dyDescent="0.2">
      <c r="A17082" s="518" t="s">
        <v>181</v>
      </c>
      <c r="B17082" s="518">
        <v>799403</v>
      </c>
      <c r="C17082" s="518" t="s">
        <v>2660</v>
      </c>
      <c r="D17082" s="518" t="s">
        <v>2385</v>
      </c>
      <c r="E17082" s="859">
        <v>18</v>
      </c>
      <c r="F17082" s="859">
        <v>0</v>
      </c>
      <c r="G17082" s="518" t="s">
        <v>128</v>
      </c>
      <c r="H17082" s="518" t="s">
        <v>181</v>
      </c>
      <c r="I17082" s="518">
        <v>799403</v>
      </c>
    </row>
    <row r="17083" spans="1:9" x14ac:dyDescent="0.2">
      <c r="A17083" s="518" t="s">
        <v>181</v>
      </c>
      <c r="B17083" s="518">
        <v>799429</v>
      </c>
      <c r="C17083" s="518" t="s">
        <v>2660</v>
      </c>
      <c r="D17083" s="518" t="s">
        <v>10273</v>
      </c>
      <c r="E17083" s="859">
        <v>32</v>
      </c>
      <c r="F17083" s="859">
        <v>0</v>
      </c>
      <c r="G17083" s="518" t="s">
        <v>128</v>
      </c>
      <c r="H17083" s="518" t="s">
        <v>181</v>
      </c>
      <c r="I17083" s="518">
        <v>799429</v>
      </c>
    </row>
    <row r="17084" spans="1:9" x14ac:dyDescent="0.2">
      <c r="A17084" s="518" t="s">
        <v>181</v>
      </c>
      <c r="B17084" s="518">
        <v>799437</v>
      </c>
      <c r="C17084" s="518" t="s">
        <v>2660</v>
      </c>
      <c r="D17084" s="518" t="s">
        <v>10273</v>
      </c>
      <c r="E17084" s="859">
        <v>33</v>
      </c>
      <c r="F17084" s="859">
        <v>0</v>
      </c>
      <c r="G17084" s="518" t="s">
        <v>128</v>
      </c>
      <c r="H17084" s="518" t="s">
        <v>181</v>
      </c>
      <c r="I17084" s="518">
        <v>799437</v>
      </c>
    </row>
    <row r="17085" spans="1:9" x14ac:dyDescent="0.2">
      <c r="A17085" s="518" t="s">
        <v>256</v>
      </c>
      <c r="B17085" s="518">
        <v>799445</v>
      </c>
      <c r="C17085" s="518" t="s">
        <v>2660</v>
      </c>
      <c r="D17085" s="518" t="s">
        <v>10274</v>
      </c>
      <c r="E17085" s="859">
        <v>13</v>
      </c>
      <c r="F17085" s="859">
        <v>13</v>
      </c>
      <c r="G17085" s="518" t="s">
        <v>128</v>
      </c>
      <c r="H17085" s="518" t="s">
        <v>256</v>
      </c>
      <c r="I17085" s="518">
        <v>785949</v>
      </c>
    </row>
    <row r="17086" spans="1:9" x14ac:dyDescent="0.2">
      <c r="A17086" s="518" t="s">
        <v>256</v>
      </c>
      <c r="B17086" s="518">
        <v>799452</v>
      </c>
      <c r="C17086" s="518" t="s">
        <v>2660</v>
      </c>
      <c r="D17086" s="518" t="s">
        <v>1342</v>
      </c>
      <c r="E17086" s="859">
        <v>24</v>
      </c>
      <c r="F17086" s="859">
        <v>10</v>
      </c>
      <c r="G17086" s="518" t="s">
        <v>128</v>
      </c>
      <c r="H17086" s="518" t="s">
        <v>256</v>
      </c>
      <c r="I17086" s="518">
        <v>799452</v>
      </c>
    </row>
    <row r="17087" spans="1:9" x14ac:dyDescent="0.2">
      <c r="A17087" s="518" t="s">
        <v>256</v>
      </c>
      <c r="B17087" s="518">
        <v>799460</v>
      </c>
      <c r="C17087" s="518" t="s">
        <v>2660</v>
      </c>
      <c r="D17087" s="518" t="s">
        <v>10275</v>
      </c>
      <c r="E17087" s="859">
        <v>13</v>
      </c>
      <c r="F17087" s="859">
        <v>0</v>
      </c>
      <c r="G17087" s="518" t="s">
        <v>128</v>
      </c>
      <c r="H17087" s="518" t="s">
        <v>256</v>
      </c>
      <c r="I17087" s="518">
        <v>799460</v>
      </c>
    </row>
    <row r="17088" spans="1:9" x14ac:dyDescent="0.2">
      <c r="A17088" s="518" t="s">
        <v>256</v>
      </c>
      <c r="B17088" s="518">
        <v>799486</v>
      </c>
      <c r="C17088" s="518" t="s">
        <v>2660</v>
      </c>
      <c r="D17088" s="518" t="s">
        <v>1342</v>
      </c>
      <c r="E17088" s="859">
        <v>30</v>
      </c>
      <c r="F17088" s="859">
        <v>20</v>
      </c>
      <c r="G17088" s="518" t="s">
        <v>128</v>
      </c>
      <c r="H17088" s="518" t="s">
        <v>256</v>
      </c>
      <c r="I17088" s="518">
        <v>799486</v>
      </c>
    </row>
    <row r="17089" spans="1:9" x14ac:dyDescent="0.2">
      <c r="A17089" s="518" t="s">
        <v>256</v>
      </c>
      <c r="B17089" s="518">
        <v>799502</v>
      </c>
      <c r="C17089" s="518" t="s">
        <v>2660</v>
      </c>
      <c r="D17089" s="518" t="s">
        <v>10276</v>
      </c>
      <c r="E17089" s="859">
        <v>30</v>
      </c>
      <c r="F17089" s="859">
        <v>14</v>
      </c>
      <c r="G17089" s="518" t="s">
        <v>128</v>
      </c>
      <c r="H17089" s="518" t="s">
        <v>256</v>
      </c>
      <c r="I17089" s="518">
        <v>799502</v>
      </c>
    </row>
    <row r="17090" spans="1:9" x14ac:dyDescent="0.2">
      <c r="A17090" s="518" t="s">
        <v>256</v>
      </c>
      <c r="B17090" s="518">
        <v>799510</v>
      </c>
      <c r="C17090" s="518" t="s">
        <v>2660</v>
      </c>
      <c r="D17090" s="518" t="s">
        <v>10277</v>
      </c>
      <c r="E17090" s="859">
        <v>32</v>
      </c>
      <c r="F17090" s="859">
        <v>14</v>
      </c>
      <c r="G17090" s="518" t="s">
        <v>128</v>
      </c>
      <c r="H17090" s="518" t="s">
        <v>256</v>
      </c>
      <c r="I17090" s="518">
        <v>799510</v>
      </c>
    </row>
    <row r="17091" spans="1:9" x14ac:dyDescent="0.2">
      <c r="A17091" s="518" t="s">
        <v>351</v>
      </c>
      <c r="B17091" s="518">
        <v>799536</v>
      </c>
      <c r="C17091" s="518" t="s">
        <v>2660</v>
      </c>
      <c r="D17091" s="518" t="s">
        <v>10278</v>
      </c>
      <c r="E17091" s="859">
        <v>23</v>
      </c>
      <c r="F17091" s="859">
        <v>23</v>
      </c>
      <c r="G17091" s="518" t="s">
        <v>128</v>
      </c>
      <c r="H17091" s="518" t="s">
        <v>351</v>
      </c>
      <c r="I17091" s="518">
        <v>799536</v>
      </c>
    </row>
    <row r="17092" spans="1:9" x14ac:dyDescent="0.2">
      <c r="A17092" s="518" t="s">
        <v>256</v>
      </c>
      <c r="B17092" s="518">
        <v>799544</v>
      </c>
      <c r="C17092" s="518" t="s">
        <v>2660</v>
      </c>
      <c r="D17092" s="518" t="s">
        <v>1342</v>
      </c>
      <c r="E17092" s="859">
        <v>20</v>
      </c>
      <c r="F17092" s="859">
        <v>10</v>
      </c>
      <c r="G17092" s="518" t="s">
        <v>128</v>
      </c>
      <c r="H17092" s="518" t="s">
        <v>256</v>
      </c>
      <c r="I17092" s="518">
        <v>799544</v>
      </c>
    </row>
    <row r="17093" spans="1:9" x14ac:dyDescent="0.2">
      <c r="A17093" s="518" t="s">
        <v>351</v>
      </c>
      <c r="B17093" s="518">
        <v>799577</v>
      </c>
      <c r="C17093" s="518" t="s">
        <v>2660</v>
      </c>
      <c r="D17093" s="518" t="s">
        <v>10279</v>
      </c>
      <c r="E17093" s="859">
        <v>18</v>
      </c>
      <c r="F17093" s="859">
        <v>0</v>
      </c>
      <c r="G17093" s="518" t="s">
        <v>128</v>
      </c>
      <c r="H17093" s="518" t="s">
        <v>351</v>
      </c>
      <c r="I17093" s="518">
        <v>799577</v>
      </c>
    </row>
    <row r="17094" spans="1:9" x14ac:dyDescent="0.2">
      <c r="A17094" s="518" t="s">
        <v>256</v>
      </c>
      <c r="B17094" s="518">
        <v>799601</v>
      </c>
      <c r="C17094" s="518" t="s">
        <v>2660</v>
      </c>
      <c r="D17094" s="518" t="s">
        <v>10280</v>
      </c>
      <c r="E17094" s="859">
        <v>17</v>
      </c>
      <c r="F17094" s="859">
        <v>10</v>
      </c>
      <c r="G17094" s="518" t="s">
        <v>128</v>
      </c>
      <c r="H17094" s="518" t="s">
        <v>256</v>
      </c>
      <c r="I17094" s="518">
        <v>799601</v>
      </c>
    </row>
    <row r="17095" spans="1:9" x14ac:dyDescent="0.2">
      <c r="A17095" s="518" t="s">
        <v>256</v>
      </c>
      <c r="B17095" s="518">
        <v>799619</v>
      </c>
      <c r="C17095" s="518" t="s">
        <v>2660</v>
      </c>
      <c r="D17095" s="518" t="s">
        <v>10281</v>
      </c>
      <c r="E17095" s="859">
        <v>23</v>
      </c>
      <c r="F17095" s="859">
        <v>13</v>
      </c>
      <c r="G17095" s="518" t="s">
        <v>128</v>
      </c>
      <c r="H17095" s="518" t="s">
        <v>256</v>
      </c>
      <c r="I17095" s="518">
        <v>799619</v>
      </c>
    </row>
    <row r="17096" spans="1:9" x14ac:dyDescent="0.2">
      <c r="A17096" s="518" t="s">
        <v>256</v>
      </c>
      <c r="B17096" s="518">
        <v>799635</v>
      </c>
      <c r="C17096" s="518" t="s">
        <v>2660</v>
      </c>
      <c r="D17096" s="518" t="s">
        <v>10280</v>
      </c>
      <c r="E17096" s="859">
        <v>20</v>
      </c>
      <c r="F17096" s="859">
        <v>9</v>
      </c>
      <c r="G17096" s="518" t="s">
        <v>128</v>
      </c>
      <c r="H17096" s="518" t="s">
        <v>256</v>
      </c>
      <c r="I17096" s="518">
        <v>799601</v>
      </c>
    </row>
    <row r="17097" spans="1:9" x14ac:dyDescent="0.2">
      <c r="A17097" s="518" t="s">
        <v>256</v>
      </c>
      <c r="B17097" s="518">
        <v>799643</v>
      </c>
      <c r="C17097" s="518" t="s">
        <v>2660</v>
      </c>
      <c r="D17097" s="518" t="s">
        <v>10280</v>
      </c>
      <c r="E17097" s="859">
        <v>21</v>
      </c>
      <c r="F17097" s="859">
        <v>11</v>
      </c>
      <c r="G17097" s="518" t="s">
        <v>128</v>
      </c>
      <c r="H17097" s="518" t="s">
        <v>256</v>
      </c>
      <c r="I17097" s="518">
        <v>799643</v>
      </c>
    </row>
    <row r="17098" spans="1:9" x14ac:dyDescent="0.2">
      <c r="A17098" s="518" t="s">
        <v>296</v>
      </c>
      <c r="B17098" s="518">
        <v>799692</v>
      </c>
      <c r="C17098" s="518" t="s">
        <v>2660</v>
      </c>
      <c r="D17098" s="518" t="s">
        <v>10282</v>
      </c>
      <c r="E17098" s="859">
        <v>26</v>
      </c>
      <c r="F17098" s="859">
        <v>26</v>
      </c>
      <c r="G17098" s="518" t="s">
        <v>122</v>
      </c>
      <c r="H17098" s="518" t="s">
        <v>296</v>
      </c>
      <c r="I17098" s="518">
        <v>799692</v>
      </c>
    </row>
    <row r="17099" spans="1:9" x14ac:dyDescent="0.2">
      <c r="A17099" s="518" t="s">
        <v>256</v>
      </c>
      <c r="B17099" s="518">
        <v>799726</v>
      </c>
      <c r="C17099" s="518" t="s">
        <v>2660</v>
      </c>
      <c r="D17099" s="518" t="s">
        <v>10283</v>
      </c>
      <c r="E17099" s="859">
        <v>16</v>
      </c>
      <c r="F17099" s="859">
        <v>0</v>
      </c>
      <c r="G17099" s="518" t="s">
        <v>128</v>
      </c>
      <c r="H17099" s="518" t="s">
        <v>256</v>
      </c>
      <c r="I17099" s="518">
        <v>799726</v>
      </c>
    </row>
    <row r="17100" spans="1:9" x14ac:dyDescent="0.2">
      <c r="A17100" s="518" t="s">
        <v>256</v>
      </c>
      <c r="B17100" s="518">
        <v>799734</v>
      </c>
      <c r="C17100" s="518" t="s">
        <v>2660</v>
      </c>
      <c r="D17100" s="518" t="s">
        <v>707</v>
      </c>
      <c r="E17100" s="859">
        <v>16</v>
      </c>
      <c r="F17100" s="859">
        <v>10</v>
      </c>
      <c r="G17100" s="518" t="s">
        <v>128</v>
      </c>
      <c r="H17100" s="518" t="s">
        <v>256</v>
      </c>
      <c r="I17100" s="518">
        <v>799734</v>
      </c>
    </row>
    <row r="17101" spans="1:9" x14ac:dyDescent="0.2">
      <c r="A17101" s="518" t="s">
        <v>256</v>
      </c>
      <c r="B17101" s="518">
        <v>799742</v>
      </c>
      <c r="C17101" s="518" t="s">
        <v>2660</v>
      </c>
      <c r="D17101" s="518" t="s">
        <v>10284</v>
      </c>
      <c r="E17101" s="859">
        <v>29</v>
      </c>
      <c r="F17101" s="859">
        <v>7</v>
      </c>
      <c r="G17101" s="518" t="s">
        <v>128</v>
      </c>
      <c r="H17101" s="518" t="s">
        <v>256</v>
      </c>
      <c r="I17101" s="518">
        <v>799742</v>
      </c>
    </row>
    <row r="17102" spans="1:9" x14ac:dyDescent="0.2">
      <c r="A17102" s="518" t="s">
        <v>256</v>
      </c>
      <c r="B17102" s="518">
        <v>799759</v>
      </c>
      <c r="C17102" s="518" t="s">
        <v>2660</v>
      </c>
      <c r="D17102" s="518" t="s">
        <v>10285</v>
      </c>
      <c r="E17102" s="859">
        <v>11</v>
      </c>
      <c r="F17102" s="859">
        <v>0</v>
      </c>
      <c r="G17102" s="518" t="s">
        <v>128</v>
      </c>
      <c r="H17102" s="518" t="s">
        <v>256</v>
      </c>
      <c r="I17102" s="518">
        <v>799759</v>
      </c>
    </row>
    <row r="17103" spans="1:9" x14ac:dyDescent="0.2">
      <c r="A17103" s="518" t="s">
        <v>190</v>
      </c>
      <c r="B17103" s="518">
        <v>799775</v>
      </c>
      <c r="C17103" s="518" t="s">
        <v>2660</v>
      </c>
      <c r="D17103" s="518" t="s">
        <v>10286</v>
      </c>
      <c r="E17103" s="859">
        <v>22</v>
      </c>
      <c r="F17103" s="859">
        <v>17</v>
      </c>
      <c r="G17103" s="518" t="s">
        <v>128</v>
      </c>
      <c r="H17103" s="518" t="s">
        <v>190</v>
      </c>
      <c r="I17103" s="518">
        <v>799775</v>
      </c>
    </row>
    <row r="17104" spans="1:9" x14ac:dyDescent="0.2">
      <c r="A17104" s="518" t="s">
        <v>181</v>
      </c>
      <c r="B17104" s="518">
        <v>799783</v>
      </c>
      <c r="C17104" s="518" t="s">
        <v>2660</v>
      </c>
      <c r="D17104" s="518" t="s">
        <v>10287</v>
      </c>
      <c r="E17104" s="859">
        <v>20</v>
      </c>
      <c r="F17104" s="859">
        <v>0</v>
      </c>
      <c r="G17104" s="518" t="s">
        <v>128</v>
      </c>
      <c r="H17104" s="518" t="s">
        <v>181</v>
      </c>
      <c r="I17104" s="518">
        <v>799783</v>
      </c>
    </row>
    <row r="17105" spans="1:9" x14ac:dyDescent="0.2">
      <c r="A17105" s="518" t="s">
        <v>181</v>
      </c>
      <c r="B17105" s="518">
        <v>799791</v>
      </c>
      <c r="C17105" s="518" t="s">
        <v>2660</v>
      </c>
      <c r="D17105" s="518" t="s">
        <v>10288</v>
      </c>
      <c r="E17105" s="859">
        <v>12</v>
      </c>
      <c r="F17105" s="859">
        <v>0</v>
      </c>
      <c r="G17105" s="518" t="s">
        <v>128</v>
      </c>
      <c r="H17105" s="518" t="s">
        <v>181</v>
      </c>
      <c r="I17105" s="518">
        <v>799791</v>
      </c>
    </row>
    <row r="17106" spans="1:9" x14ac:dyDescent="0.2">
      <c r="A17106" s="518" t="s">
        <v>256</v>
      </c>
      <c r="B17106" s="518">
        <v>799833</v>
      </c>
      <c r="C17106" s="518" t="s">
        <v>2660</v>
      </c>
      <c r="D17106" s="518" t="s">
        <v>10289</v>
      </c>
      <c r="E17106" s="859">
        <v>11</v>
      </c>
      <c r="F17106" s="859">
        <v>5</v>
      </c>
      <c r="G17106" s="518" t="s">
        <v>128</v>
      </c>
      <c r="H17106" s="518" t="s">
        <v>256</v>
      </c>
      <c r="I17106" s="518">
        <v>564757</v>
      </c>
    </row>
    <row r="17107" spans="1:9" x14ac:dyDescent="0.2">
      <c r="A17107" s="518" t="s">
        <v>179</v>
      </c>
      <c r="B17107" s="518">
        <v>799874</v>
      </c>
      <c r="C17107" s="518" t="s">
        <v>2660</v>
      </c>
      <c r="D17107" s="518" t="s">
        <v>10290</v>
      </c>
      <c r="E17107" s="859">
        <v>21</v>
      </c>
      <c r="F17107" s="859">
        <v>0</v>
      </c>
      <c r="G17107" s="518" t="s">
        <v>128</v>
      </c>
      <c r="H17107" s="518" t="s">
        <v>179</v>
      </c>
      <c r="I17107" s="518">
        <v>799874</v>
      </c>
    </row>
    <row r="17108" spans="1:9" x14ac:dyDescent="0.2">
      <c r="A17108" s="518" t="s">
        <v>231</v>
      </c>
      <c r="B17108" s="518">
        <v>800011</v>
      </c>
      <c r="C17108" s="518" t="s">
        <v>2660</v>
      </c>
      <c r="D17108" s="518" t="s">
        <v>1276</v>
      </c>
      <c r="E17108" s="859">
        <v>25</v>
      </c>
      <c r="F17108" s="859">
        <v>20</v>
      </c>
      <c r="G17108" s="518" t="s">
        <v>122</v>
      </c>
      <c r="H17108" s="518" t="s">
        <v>231</v>
      </c>
      <c r="I17108" s="518">
        <v>800011</v>
      </c>
    </row>
    <row r="17109" spans="1:9" x14ac:dyDescent="0.2">
      <c r="A17109" s="518" t="s">
        <v>190</v>
      </c>
      <c r="B17109" s="518">
        <v>800029</v>
      </c>
      <c r="C17109" s="518" t="s">
        <v>2660</v>
      </c>
      <c r="D17109" s="518" t="s">
        <v>3095</v>
      </c>
      <c r="E17109" s="859">
        <v>31</v>
      </c>
      <c r="F17109" s="859">
        <v>27</v>
      </c>
      <c r="G17109" s="518" t="s">
        <v>122</v>
      </c>
      <c r="H17109" s="518" t="s">
        <v>190</v>
      </c>
      <c r="I17109" s="518">
        <v>800029</v>
      </c>
    </row>
    <row r="17110" spans="1:9" x14ac:dyDescent="0.2">
      <c r="A17110" s="518" t="s">
        <v>231</v>
      </c>
      <c r="B17110" s="518">
        <v>800169</v>
      </c>
      <c r="C17110" s="518" t="s">
        <v>2660</v>
      </c>
      <c r="D17110" s="518" t="s">
        <v>877</v>
      </c>
      <c r="E17110" s="859">
        <v>24</v>
      </c>
      <c r="F17110" s="859">
        <v>13</v>
      </c>
      <c r="G17110" s="518" t="s">
        <v>122</v>
      </c>
      <c r="H17110" s="518" t="s">
        <v>231</v>
      </c>
      <c r="I17110" s="518">
        <v>800011</v>
      </c>
    </row>
    <row r="17111" spans="1:9" x14ac:dyDescent="0.2">
      <c r="A17111" s="518" t="s">
        <v>190</v>
      </c>
      <c r="B17111" s="518">
        <v>800185</v>
      </c>
      <c r="C17111" s="518" t="s">
        <v>2660</v>
      </c>
      <c r="D17111" s="518" t="s">
        <v>3124</v>
      </c>
      <c r="E17111" s="859">
        <v>32</v>
      </c>
      <c r="F17111" s="859">
        <v>29</v>
      </c>
      <c r="G17111" s="518" t="s">
        <v>122</v>
      </c>
      <c r="H17111" s="518" t="s">
        <v>190</v>
      </c>
      <c r="I17111" s="518">
        <v>800185</v>
      </c>
    </row>
    <row r="17112" spans="1:9" x14ac:dyDescent="0.2">
      <c r="A17112" s="518" t="s">
        <v>190</v>
      </c>
      <c r="B17112" s="518">
        <v>800219</v>
      </c>
      <c r="C17112" s="518" t="s">
        <v>2660</v>
      </c>
      <c r="D17112" s="518" t="s">
        <v>3125</v>
      </c>
      <c r="E17112" s="859">
        <v>27</v>
      </c>
      <c r="F17112" s="859">
        <v>25</v>
      </c>
      <c r="G17112" s="518" t="s">
        <v>122</v>
      </c>
      <c r="H17112" s="518" t="s">
        <v>190</v>
      </c>
      <c r="I17112" s="518">
        <v>800219</v>
      </c>
    </row>
    <row r="17113" spans="1:9" x14ac:dyDescent="0.2">
      <c r="A17113" s="518" t="s">
        <v>190</v>
      </c>
      <c r="B17113" s="518">
        <v>800227</v>
      </c>
      <c r="C17113" s="518" t="s">
        <v>2660</v>
      </c>
      <c r="D17113" s="518" t="s">
        <v>3126</v>
      </c>
      <c r="E17113" s="859">
        <v>35</v>
      </c>
      <c r="F17113" s="859">
        <v>27</v>
      </c>
      <c r="G17113" s="518" t="s">
        <v>122</v>
      </c>
      <c r="H17113" s="518" t="s">
        <v>190</v>
      </c>
      <c r="I17113" s="518">
        <v>800227</v>
      </c>
    </row>
    <row r="17114" spans="1:9" x14ac:dyDescent="0.2">
      <c r="A17114" s="518" t="s">
        <v>377</v>
      </c>
      <c r="B17114" s="518">
        <v>800284</v>
      </c>
      <c r="C17114" s="518" t="s">
        <v>2660</v>
      </c>
      <c r="D17114" s="518" t="s">
        <v>3148</v>
      </c>
      <c r="E17114" s="859">
        <v>33</v>
      </c>
      <c r="F17114" s="859">
        <v>33</v>
      </c>
      <c r="G17114" s="518" t="s">
        <v>122</v>
      </c>
      <c r="H17114" s="518" t="s">
        <v>377</v>
      </c>
      <c r="I17114" s="518">
        <v>800284</v>
      </c>
    </row>
    <row r="17115" spans="1:9" x14ac:dyDescent="0.2">
      <c r="A17115" s="518" t="s">
        <v>231</v>
      </c>
      <c r="B17115" s="518">
        <v>800292</v>
      </c>
      <c r="C17115" s="518" t="s">
        <v>2660</v>
      </c>
      <c r="D17115" s="518" t="s">
        <v>2117</v>
      </c>
      <c r="E17115" s="859">
        <v>22</v>
      </c>
      <c r="F17115" s="859">
        <v>16</v>
      </c>
      <c r="G17115" s="518" t="s">
        <v>122</v>
      </c>
      <c r="H17115" s="518" t="s">
        <v>231</v>
      </c>
      <c r="I17115" s="518">
        <v>800292</v>
      </c>
    </row>
    <row r="17116" spans="1:9" x14ac:dyDescent="0.2">
      <c r="A17116" s="518" t="s">
        <v>231</v>
      </c>
      <c r="B17116" s="518">
        <v>800318</v>
      </c>
      <c r="C17116" s="518" t="s">
        <v>2660</v>
      </c>
      <c r="D17116" s="518" t="s">
        <v>1118</v>
      </c>
      <c r="E17116" s="859">
        <v>27</v>
      </c>
      <c r="F17116" s="859">
        <v>27</v>
      </c>
      <c r="G17116" s="518" t="s">
        <v>122</v>
      </c>
      <c r="H17116" s="518" t="s">
        <v>231</v>
      </c>
      <c r="I17116" s="518">
        <v>800318</v>
      </c>
    </row>
    <row r="17117" spans="1:9" x14ac:dyDescent="0.2">
      <c r="A17117" s="518" t="s">
        <v>377</v>
      </c>
      <c r="B17117" s="518">
        <v>800334</v>
      </c>
      <c r="C17117" s="518" t="s">
        <v>2660</v>
      </c>
      <c r="D17117" s="518" t="s">
        <v>3149</v>
      </c>
      <c r="E17117" s="859">
        <v>34</v>
      </c>
      <c r="F17117" s="859">
        <v>34</v>
      </c>
      <c r="G17117" s="518" t="s">
        <v>122</v>
      </c>
      <c r="H17117" s="518" t="s">
        <v>377</v>
      </c>
      <c r="I17117" s="518">
        <v>800334</v>
      </c>
    </row>
    <row r="17118" spans="1:9" x14ac:dyDescent="0.2">
      <c r="A17118" s="518" t="s">
        <v>231</v>
      </c>
      <c r="B17118" s="518">
        <v>800342</v>
      </c>
      <c r="C17118" s="518" t="s">
        <v>2660</v>
      </c>
      <c r="D17118" s="518" t="s">
        <v>1082</v>
      </c>
      <c r="E17118" s="859">
        <v>34</v>
      </c>
      <c r="F17118" s="859">
        <v>29</v>
      </c>
      <c r="G17118" s="518" t="s">
        <v>122</v>
      </c>
      <c r="H17118" s="518" t="s">
        <v>231</v>
      </c>
      <c r="I17118" s="518">
        <v>800342</v>
      </c>
    </row>
    <row r="17119" spans="1:9" x14ac:dyDescent="0.2">
      <c r="A17119" s="518" t="s">
        <v>377</v>
      </c>
      <c r="B17119" s="518">
        <v>800359</v>
      </c>
      <c r="C17119" s="518" t="s">
        <v>2660</v>
      </c>
      <c r="D17119" s="518" t="s">
        <v>3187</v>
      </c>
      <c r="E17119" s="859">
        <v>26</v>
      </c>
      <c r="F17119" s="859">
        <v>26</v>
      </c>
      <c r="G17119" s="518" t="s">
        <v>122</v>
      </c>
      <c r="H17119" s="518" t="s">
        <v>377</v>
      </c>
      <c r="I17119" s="518">
        <v>800359</v>
      </c>
    </row>
    <row r="17120" spans="1:9" x14ac:dyDescent="0.2">
      <c r="A17120" s="518" t="s">
        <v>231</v>
      </c>
      <c r="B17120" s="518">
        <v>800367</v>
      </c>
      <c r="C17120" s="518" t="s">
        <v>2660</v>
      </c>
      <c r="D17120" s="518" t="s">
        <v>797</v>
      </c>
      <c r="E17120" s="859">
        <v>31</v>
      </c>
      <c r="F17120" s="859">
        <v>31</v>
      </c>
      <c r="G17120" s="518" t="s">
        <v>122</v>
      </c>
      <c r="H17120" s="518" t="s">
        <v>231</v>
      </c>
      <c r="I17120" s="518">
        <v>800367</v>
      </c>
    </row>
    <row r="17121" spans="1:9" x14ac:dyDescent="0.2">
      <c r="A17121" s="518" t="s">
        <v>377</v>
      </c>
      <c r="B17121" s="518">
        <v>800375</v>
      </c>
      <c r="C17121" s="518" t="s">
        <v>2660</v>
      </c>
      <c r="D17121" s="518" t="s">
        <v>3188</v>
      </c>
      <c r="E17121" s="859">
        <v>31</v>
      </c>
      <c r="F17121" s="859">
        <v>31</v>
      </c>
      <c r="G17121" s="518" t="s">
        <v>122</v>
      </c>
      <c r="H17121" s="518" t="s">
        <v>377</v>
      </c>
      <c r="I17121" s="518">
        <v>800375</v>
      </c>
    </row>
    <row r="17122" spans="1:9" x14ac:dyDescent="0.2">
      <c r="A17122" s="518" t="s">
        <v>377</v>
      </c>
      <c r="B17122" s="518">
        <v>800409</v>
      </c>
      <c r="C17122" s="518" t="s">
        <v>2660</v>
      </c>
      <c r="D17122" s="518" t="s">
        <v>3189</v>
      </c>
      <c r="E17122" s="859">
        <v>29</v>
      </c>
      <c r="F17122" s="859">
        <v>29</v>
      </c>
      <c r="G17122" s="518" t="s">
        <v>122</v>
      </c>
      <c r="H17122" s="518" t="s">
        <v>377</v>
      </c>
      <c r="I17122" s="518">
        <v>800409</v>
      </c>
    </row>
    <row r="17123" spans="1:9" x14ac:dyDescent="0.2">
      <c r="A17123" s="518" t="s">
        <v>377</v>
      </c>
      <c r="B17123" s="518">
        <v>800425</v>
      </c>
      <c r="C17123" s="518" t="s">
        <v>2660</v>
      </c>
      <c r="D17123" s="518" t="s">
        <v>3190</v>
      </c>
      <c r="E17123" s="859">
        <v>25</v>
      </c>
      <c r="F17123" s="859">
        <v>25</v>
      </c>
      <c r="G17123" s="518" t="s">
        <v>122</v>
      </c>
      <c r="H17123" s="518" t="s">
        <v>377</v>
      </c>
      <c r="I17123" s="518">
        <v>800425</v>
      </c>
    </row>
    <row r="17124" spans="1:9" x14ac:dyDescent="0.2">
      <c r="A17124" s="518" t="s">
        <v>377</v>
      </c>
      <c r="B17124" s="518">
        <v>800441</v>
      </c>
      <c r="C17124" s="518" t="s">
        <v>2660</v>
      </c>
      <c r="D17124" s="518" t="s">
        <v>3191</v>
      </c>
      <c r="E17124" s="859">
        <v>20</v>
      </c>
      <c r="F17124" s="859">
        <v>20</v>
      </c>
      <c r="G17124" s="518" t="s">
        <v>122</v>
      </c>
      <c r="H17124" s="518" t="s">
        <v>377</v>
      </c>
      <c r="I17124" s="518">
        <v>800441</v>
      </c>
    </row>
    <row r="17125" spans="1:9" x14ac:dyDescent="0.2">
      <c r="A17125" s="518" t="s">
        <v>231</v>
      </c>
      <c r="B17125" s="518">
        <v>800458</v>
      </c>
      <c r="C17125" s="518" t="s">
        <v>2660</v>
      </c>
      <c r="D17125" s="518" t="s">
        <v>1665</v>
      </c>
      <c r="E17125" s="859">
        <v>20</v>
      </c>
      <c r="F17125" s="859">
        <v>18</v>
      </c>
      <c r="G17125" s="518" t="s">
        <v>122</v>
      </c>
      <c r="H17125" s="518" t="s">
        <v>231</v>
      </c>
      <c r="I17125" s="518">
        <v>800458</v>
      </c>
    </row>
    <row r="17126" spans="1:9" x14ac:dyDescent="0.2">
      <c r="A17126" s="518" t="s">
        <v>377</v>
      </c>
      <c r="B17126" s="518">
        <v>800466</v>
      </c>
      <c r="C17126" s="518" t="s">
        <v>2660</v>
      </c>
      <c r="D17126" s="518" t="s">
        <v>3192</v>
      </c>
      <c r="E17126" s="859">
        <v>30</v>
      </c>
      <c r="F17126" s="859">
        <v>30</v>
      </c>
      <c r="G17126" s="518" t="s">
        <v>122</v>
      </c>
      <c r="H17126" s="518" t="s">
        <v>377</v>
      </c>
      <c r="I17126" s="518">
        <v>800466</v>
      </c>
    </row>
    <row r="17127" spans="1:9" x14ac:dyDescent="0.2">
      <c r="A17127" s="518" t="s">
        <v>377</v>
      </c>
      <c r="B17127" s="518">
        <v>800482</v>
      </c>
      <c r="C17127" s="518" t="s">
        <v>2660</v>
      </c>
      <c r="D17127" s="518" t="s">
        <v>3193</v>
      </c>
      <c r="E17127" s="859">
        <v>32</v>
      </c>
      <c r="F17127" s="859">
        <v>32</v>
      </c>
      <c r="G17127" s="518" t="s">
        <v>122</v>
      </c>
      <c r="H17127" s="518" t="s">
        <v>377</v>
      </c>
      <c r="I17127" s="518">
        <v>800482</v>
      </c>
    </row>
    <row r="17128" spans="1:9" x14ac:dyDescent="0.2">
      <c r="A17128" s="518" t="s">
        <v>231</v>
      </c>
      <c r="B17128" s="518">
        <v>800490</v>
      </c>
      <c r="C17128" s="518" t="s">
        <v>2660</v>
      </c>
      <c r="D17128" s="518" t="s">
        <v>1427</v>
      </c>
      <c r="E17128" s="859">
        <v>20</v>
      </c>
      <c r="F17128" s="859">
        <v>13</v>
      </c>
      <c r="G17128" s="518" t="s">
        <v>122</v>
      </c>
      <c r="H17128" s="518" t="s">
        <v>231</v>
      </c>
      <c r="I17128" s="518">
        <v>800490</v>
      </c>
    </row>
    <row r="17129" spans="1:9" x14ac:dyDescent="0.2">
      <c r="A17129" s="518" t="s">
        <v>377</v>
      </c>
      <c r="B17129" s="518">
        <v>800524</v>
      </c>
      <c r="C17129" s="518" t="s">
        <v>2660</v>
      </c>
      <c r="D17129" s="518" t="s">
        <v>3269</v>
      </c>
      <c r="E17129" s="859">
        <v>35</v>
      </c>
      <c r="F17129" s="859">
        <v>35</v>
      </c>
      <c r="G17129" s="518" t="s">
        <v>122</v>
      </c>
      <c r="H17129" s="518" t="s">
        <v>377</v>
      </c>
      <c r="I17129" s="518">
        <v>800524</v>
      </c>
    </row>
    <row r="17130" spans="1:9" x14ac:dyDescent="0.2">
      <c r="A17130" s="518" t="s">
        <v>231</v>
      </c>
      <c r="B17130" s="518">
        <v>800540</v>
      </c>
      <c r="C17130" s="518" t="s">
        <v>2660</v>
      </c>
      <c r="D17130" s="518" t="s">
        <v>740</v>
      </c>
      <c r="E17130" s="859">
        <v>14</v>
      </c>
      <c r="F17130" s="859">
        <v>14</v>
      </c>
      <c r="G17130" s="518" t="s">
        <v>122</v>
      </c>
      <c r="H17130" s="518" t="s">
        <v>231</v>
      </c>
      <c r="I17130" s="518">
        <v>800540</v>
      </c>
    </row>
    <row r="17131" spans="1:9" x14ac:dyDescent="0.2">
      <c r="A17131" s="518" t="s">
        <v>377</v>
      </c>
      <c r="B17131" s="518">
        <v>800557</v>
      </c>
      <c r="C17131" s="518" t="s">
        <v>2660</v>
      </c>
      <c r="D17131" s="518" t="s">
        <v>3270</v>
      </c>
      <c r="E17131" s="859">
        <v>34</v>
      </c>
      <c r="F17131" s="859">
        <v>34</v>
      </c>
      <c r="G17131" s="518" t="s">
        <v>122</v>
      </c>
      <c r="H17131" s="518" t="s">
        <v>377</v>
      </c>
      <c r="I17131" s="518">
        <v>800557</v>
      </c>
    </row>
    <row r="17132" spans="1:9" x14ac:dyDescent="0.2">
      <c r="A17132" s="518" t="s">
        <v>377</v>
      </c>
      <c r="B17132" s="518">
        <v>800565</v>
      </c>
      <c r="C17132" s="518" t="s">
        <v>2660</v>
      </c>
      <c r="D17132" s="518" t="s">
        <v>3271</v>
      </c>
      <c r="E17132" s="859">
        <v>32</v>
      </c>
      <c r="F17132" s="859">
        <v>33</v>
      </c>
      <c r="G17132" s="518" t="s">
        <v>122</v>
      </c>
      <c r="H17132" s="518" t="s">
        <v>377</v>
      </c>
      <c r="I17132" s="518">
        <v>800565</v>
      </c>
    </row>
    <row r="17133" spans="1:9" x14ac:dyDescent="0.2">
      <c r="A17133" s="518" t="s">
        <v>377</v>
      </c>
      <c r="B17133" s="518">
        <v>800573</v>
      </c>
      <c r="C17133" s="518" t="s">
        <v>2660</v>
      </c>
      <c r="D17133" s="518" t="s">
        <v>3272</v>
      </c>
      <c r="E17133" s="859">
        <v>31</v>
      </c>
      <c r="F17133" s="859">
        <v>32</v>
      </c>
      <c r="G17133" s="518" t="s">
        <v>122</v>
      </c>
      <c r="H17133" s="518" t="s">
        <v>377</v>
      </c>
      <c r="I17133" s="518">
        <v>800573</v>
      </c>
    </row>
    <row r="17134" spans="1:9" x14ac:dyDescent="0.2">
      <c r="A17134" s="518" t="s">
        <v>231</v>
      </c>
      <c r="B17134" s="518">
        <v>800581</v>
      </c>
      <c r="C17134" s="518" t="s">
        <v>2660</v>
      </c>
      <c r="D17134" s="518" t="s">
        <v>463</v>
      </c>
      <c r="E17134" s="859">
        <v>28</v>
      </c>
      <c r="F17134" s="859">
        <v>18</v>
      </c>
      <c r="G17134" s="518" t="s">
        <v>122</v>
      </c>
      <c r="H17134" s="518" t="s">
        <v>231</v>
      </c>
      <c r="I17134" s="518">
        <v>800292</v>
      </c>
    </row>
    <row r="17135" spans="1:9" x14ac:dyDescent="0.2">
      <c r="A17135" s="518" t="s">
        <v>377</v>
      </c>
      <c r="B17135" s="518">
        <v>800599</v>
      </c>
      <c r="C17135" s="518" t="s">
        <v>2660</v>
      </c>
      <c r="D17135" s="518" t="s">
        <v>3273</v>
      </c>
      <c r="E17135" s="859">
        <v>35</v>
      </c>
      <c r="F17135" s="859">
        <v>35</v>
      </c>
      <c r="G17135" s="518" t="s">
        <v>122</v>
      </c>
      <c r="H17135" s="518" t="s">
        <v>377</v>
      </c>
      <c r="I17135" s="518">
        <v>800599</v>
      </c>
    </row>
    <row r="17136" spans="1:9" x14ac:dyDescent="0.2">
      <c r="A17136" s="518" t="s">
        <v>377</v>
      </c>
      <c r="B17136" s="518">
        <v>800615</v>
      </c>
      <c r="C17136" s="518" t="s">
        <v>2660</v>
      </c>
      <c r="D17136" s="518" t="s">
        <v>3274</v>
      </c>
      <c r="E17136" s="859">
        <v>33</v>
      </c>
      <c r="F17136" s="859">
        <v>33</v>
      </c>
      <c r="G17136" s="518" t="s">
        <v>122</v>
      </c>
      <c r="H17136" s="518" t="s">
        <v>377</v>
      </c>
      <c r="I17136" s="518">
        <v>800615</v>
      </c>
    </row>
    <row r="17137" spans="1:9" x14ac:dyDescent="0.2">
      <c r="A17137" s="518" t="s">
        <v>377</v>
      </c>
      <c r="B17137" s="518">
        <v>800623</v>
      </c>
      <c r="C17137" s="518" t="s">
        <v>2660</v>
      </c>
      <c r="D17137" s="518" t="s">
        <v>3275</v>
      </c>
      <c r="E17137" s="859">
        <v>34</v>
      </c>
      <c r="F17137" s="859">
        <v>34</v>
      </c>
      <c r="G17137" s="518" t="s">
        <v>122</v>
      </c>
      <c r="H17137" s="518" t="s">
        <v>377</v>
      </c>
      <c r="I17137" s="518">
        <v>800623</v>
      </c>
    </row>
    <row r="17138" spans="1:9" x14ac:dyDescent="0.2">
      <c r="A17138" s="518" t="s">
        <v>231</v>
      </c>
      <c r="B17138" s="518">
        <v>800631</v>
      </c>
      <c r="C17138" s="518" t="s">
        <v>2660</v>
      </c>
      <c r="D17138" s="518" t="s">
        <v>614</v>
      </c>
      <c r="E17138" s="859">
        <v>21</v>
      </c>
      <c r="F17138" s="859">
        <v>15</v>
      </c>
      <c r="G17138" s="518" t="s">
        <v>122</v>
      </c>
      <c r="H17138" s="518" t="s">
        <v>231</v>
      </c>
      <c r="I17138" s="518">
        <v>800631</v>
      </c>
    </row>
    <row r="17139" spans="1:9" x14ac:dyDescent="0.2">
      <c r="A17139" s="518" t="s">
        <v>377</v>
      </c>
      <c r="B17139" s="518">
        <v>800649</v>
      </c>
      <c r="C17139" s="518" t="s">
        <v>2660</v>
      </c>
      <c r="D17139" s="518" t="s">
        <v>3276</v>
      </c>
      <c r="E17139" s="859">
        <v>30</v>
      </c>
      <c r="F17139" s="859">
        <v>30</v>
      </c>
      <c r="G17139" s="518" t="s">
        <v>122</v>
      </c>
      <c r="H17139" s="518" t="s">
        <v>377</v>
      </c>
      <c r="I17139" s="518">
        <v>800649</v>
      </c>
    </row>
    <row r="17140" spans="1:9" x14ac:dyDescent="0.2">
      <c r="A17140" s="518" t="s">
        <v>377</v>
      </c>
      <c r="B17140" s="518">
        <v>800672</v>
      </c>
      <c r="C17140" s="518" t="s">
        <v>2660</v>
      </c>
      <c r="D17140" s="518" t="s">
        <v>3277</v>
      </c>
      <c r="E17140" s="859">
        <v>30</v>
      </c>
      <c r="F17140" s="859">
        <v>30</v>
      </c>
      <c r="G17140" s="518" t="s">
        <v>122</v>
      </c>
      <c r="H17140" s="518" t="s">
        <v>377</v>
      </c>
      <c r="I17140" s="518">
        <v>800672</v>
      </c>
    </row>
    <row r="17141" spans="1:9" x14ac:dyDescent="0.2">
      <c r="A17141" s="518" t="s">
        <v>377</v>
      </c>
      <c r="B17141" s="518">
        <v>800680</v>
      </c>
      <c r="C17141" s="518" t="s">
        <v>2660</v>
      </c>
      <c r="D17141" s="518" t="s">
        <v>3332</v>
      </c>
      <c r="E17141" s="859">
        <v>29</v>
      </c>
      <c r="F17141" s="859">
        <v>29</v>
      </c>
      <c r="G17141" s="518" t="s">
        <v>122</v>
      </c>
      <c r="H17141" s="518" t="s">
        <v>377</v>
      </c>
      <c r="I17141" s="518">
        <v>800680</v>
      </c>
    </row>
    <row r="17142" spans="1:9" x14ac:dyDescent="0.2">
      <c r="A17142" s="518" t="s">
        <v>377</v>
      </c>
      <c r="B17142" s="518">
        <v>800698</v>
      </c>
      <c r="C17142" s="518" t="s">
        <v>2660</v>
      </c>
      <c r="D17142" s="518" t="s">
        <v>3333</v>
      </c>
      <c r="E17142" s="859">
        <v>30</v>
      </c>
      <c r="F17142" s="859">
        <v>30</v>
      </c>
      <c r="G17142" s="518" t="s">
        <v>122</v>
      </c>
      <c r="H17142" s="518" t="s">
        <v>377</v>
      </c>
      <c r="I17142" s="518">
        <v>800698</v>
      </c>
    </row>
    <row r="17143" spans="1:9" x14ac:dyDescent="0.2">
      <c r="A17143" s="518" t="s">
        <v>231</v>
      </c>
      <c r="B17143" s="518">
        <v>800706</v>
      </c>
      <c r="C17143" s="518" t="s">
        <v>2660</v>
      </c>
      <c r="D17143" s="518" t="s">
        <v>1143</v>
      </c>
      <c r="E17143" s="859">
        <v>13</v>
      </c>
      <c r="F17143" s="859">
        <v>4</v>
      </c>
      <c r="G17143" s="518" t="s">
        <v>122</v>
      </c>
      <c r="H17143" s="518" t="s">
        <v>231</v>
      </c>
      <c r="I17143" s="518">
        <v>801225</v>
      </c>
    </row>
    <row r="17144" spans="1:9" x14ac:dyDescent="0.2">
      <c r="A17144" s="518" t="s">
        <v>377</v>
      </c>
      <c r="B17144" s="518">
        <v>800722</v>
      </c>
      <c r="C17144" s="518" t="s">
        <v>2660</v>
      </c>
      <c r="D17144" s="518" t="s">
        <v>3334</v>
      </c>
      <c r="E17144" s="859">
        <v>35</v>
      </c>
      <c r="F17144" s="859">
        <v>35</v>
      </c>
      <c r="G17144" s="518" t="s">
        <v>122</v>
      </c>
      <c r="H17144" s="518" t="s">
        <v>377</v>
      </c>
      <c r="I17144" s="518">
        <v>800722</v>
      </c>
    </row>
    <row r="17145" spans="1:9" x14ac:dyDescent="0.2">
      <c r="A17145" s="518" t="s">
        <v>231</v>
      </c>
      <c r="B17145" s="518">
        <v>800730</v>
      </c>
      <c r="C17145" s="518" t="s">
        <v>2660</v>
      </c>
      <c r="D17145" s="518" t="s">
        <v>726</v>
      </c>
      <c r="E17145" s="859">
        <v>26</v>
      </c>
      <c r="F17145" s="859">
        <v>26</v>
      </c>
      <c r="G17145" s="518" t="s">
        <v>122</v>
      </c>
      <c r="H17145" s="518" t="s">
        <v>231</v>
      </c>
      <c r="I17145" s="518">
        <v>800730</v>
      </c>
    </row>
    <row r="17146" spans="1:9" x14ac:dyDescent="0.2">
      <c r="A17146" s="518" t="s">
        <v>377</v>
      </c>
      <c r="B17146" s="518">
        <v>800748</v>
      </c>
      <c r="C17146" s="518" t="s">
        <v>2660</v>
      </c>
      <c r="D17146" s="518" t="s">
        <v>3335</v>
      </c>
      <c r="E17146" s="859">
        <v>29</v>
      </c>
      <c r="F17146" s="859">
        <v>29</v>
      </c>
      <c r="G17146" s="518" t="s">
        <v>122</v>
      </c>
      <c r="H17146" s="518" t="s">
        <v>377</v>
      </c>
      <c r="I17146" s="518">
        <v>800748</v>
      </c>
    </row>
    <row r="17147" spans="1:9" x14ac:dyDescent="0.2">
      <c r="A17147" s="518" t="s">
        <v>231</v>
      </c>
      <c r="B17147" s="518">
        <v>800771</v>
      </c>
      <c r="C17147" s="518" t="s">
        <v>2660</v>
      </c>
      <c r="D17147" s="518" t="s">
        <v>1420</v>
      </c>
      <c r="E17147" s="859">
        <v>31</v>
      </c>
      <c r="F17147" s="859">
        <v>29</v>
      </c>
      <c r="G17147" s="518" t="s">
        <v>122</v>
      </c>
      <c r="H17147" s="518" t="s">
        <v>231</v>
      </c>
      <c r="I17147" s="518">
        <v>800771</v>
      </c>
    </row>
    <row r="17148" spans="1:9" x14ac:dyDescent="0.2">
      <c r="A17148" s="518" t="s">
        <v>231</v>
      </c>
      <c r="B17148" s="518">
        <v>800797</v>
      </c>
      <c r="C17148" s="518" t="s">
        <v>2660</v>
      </c>
      <c r="D17148" s="518" t="s">
        <v>397</v>
      </c>
      <c r="E17148" s="859">
        <v>35</v>
      </c>
      <c r="F17148" s="859">
        <v>35</v>
      </c>
      <c r="G17148" s="518" t="s">
        <v>122</v>
      </c>
      <c r="H17148" s="518" t="s">
        <v>231</v>
      </c>
      <c r="I17148" s="518">
        <v>800797</v>
      </c>
    </row>
    <row r="17149" spans="1:9" x14ac:dyDescent="0.2">
      <c r="A17149" s="518" t="s">
        <v>231</v>
      </c>
      <c r="B17149" s="518">
        <v>800805</v>
      </c>
      <c r="C17149" s="518" t="s">
        <v>2660</v>
      </c>
      <c r="D17149" s="518" t="s">
        <v>727</v>
      </c>
      <c r="E17149" s="859">
        <v>28</v>
      </c>
      <c r="F17149" s="859">
        <v>27</v>
      </c>
      <c r="G17149" s="518" t="s">
        <v>122</v>
      </c>
      <c r="H17149" s="518" t="s">
        <v>231</v>
      </c>
      <c r="I17149" s="518">
        <v>800805</v>
      </c>
    </row>
    <row r="17150" spans="1:9" x14ac:dyDescent="0.2">
      <c r="A17150" s="518" t="s">
        <v>231</v>
      </c>
      <c r="B17150" s="518">
        <v>800813</v>
      </c>
      <c r="C17150" s="518" t="s">
        <v>2660</v>
      </c>
      <c r="D17150" s="518" t="s">
        <v>1158</v>
      </c>
      <c r="E17150" s="859">
        <v>30</v>
      </c>
      <c r="F17150" s="859">
        <v>20</v>
      </c>
      <c r="G17150" s="518" t="s">
        <v>122</v>
      </c>
      <c r="H17150" s="518" t="s">
        <v>231</v>
      </c>
      <c r="I17150" s="518">
        <v>800813</v>
      </c>
    </row>
    <row r="17151" spans="1:9" x14ac:dyDescent="0.2">
      <c r="A17151" s="518" t="s">
        <v>231</v>
      </c>
      <c r="B17151" s="518">
        <v>800821</v>
      </c>
      <c r="C17151" s="518" t="s">
        <v>2660</v>
      </c>
      <c r="D17151" s="518" t="s">
        <v>1432</v>
      </c>
      <c r="E17151" s="859">
        <v>34</v>
      </c>
      <c r="F17151" s="859">
        <v>33</v>
      </c>
      <c r="G17151" s="518" t="s">
        <v>122</v>
      </c>
      <c r="H17151" s="518" t="s">
        <v>231</v>
      </c>
      <c r="I17151" s="518">
        <v>800821</v>
      </c>
    </row>
    <row r="17152" spans="1:9" x14ac:dyDescent="0.2">
      <c r="A17152" s="518" t="s">
        <v>231</v>
      </c>
      <c r="B17152" s="518">
        <v>800839</v>
      </c>
      <c r="C17152" s="518" t="s">
        <v>2660</v>
      </c>
      <c r="D17152" s="518" t="s">
        <v>1833</v>
      </c>
      <c r="E17152" s="859">
        <v>27</v>
      </c>
      <c r="F17152" s="859">
        <v>18</v>
      </c>
      <c r="G17152" s="518" t="s">
        <v>122</v>
      </c>
      <c r="H17152" s="518" t="s">
        <v>231</v>
      </c>
      <c r="I17152" s="518">
        <v>709865</v>
      </c>
    </row>
    <row r="17153" spans="1:9" x14ac:dyDescent="0.2">
      <c r="A17153" s="518" t="s">
        <v>377</v>
      </c>
      <c r="B17153" s="518">
        <v>800847</v>
      </c>
      <c r="C17153" s="518" t="s">
        <v>2660</v>
      </c>
      <c r="D17153" s="518" t="s">
        <v>3336</v>
      </c>
      <c r="E17153" s="859">
        <v>34</v>
      </c>
      <c r="F17153" s="859">
        <v>34</v>
      </c>
      <c r="G17153" s="518" t="s">
        <v>122</v>
      </c>
      <c r="H17153" s="518" t="s">
        <v>377</v>
      </c>
      <c r="I17153" s="518">
        <v>800847</v>
      </c>
    </row>
    <row r="17154" spans="1:9" x14ac:dyDescent="0.2">
      <c r="A17154" s="518" t="s">
        <v>231</v>
      </c>
      <c r="B17154" s="518">
        <v>800854</v>
      </c>
      <c r="C17154" s="518" t="s">
        <v>2660</v>
      </c>
      <c r="D17154" s="518" t="s">
        <v>3337</v>
      </c>
      <c r="E17154" s="859">
        <v>26</v>
      </c>
      <c r="F17154" s="859">
        <v>20</v>
      </c>
      <c r="G17154" s="518" t="s">
        <v>122</v>
      </c>
      <c r="H17154" s="518" t="s">
        <v>231</v>
      </c>
      <c r="I17154" s="518">
        <v>800854</v>
      </c>
    </row>
    <row r="17155" spans="1:9" x14ac:dyDescent="0.2">
      <c r="A17155" s="518" t="s">
        <v>377</v>
      </c>
      <c r="B17155" s="518">
        <v>800862</v>
      </c>
      <c r="C17155" s="518" t="s">
        <v>2660</v>
      </c>
      <c r="D17155" s="518" t="s">
        <v>3358</v>
      </c>
      <c r="E17155" s="859">
        <v>32</v>
      </c>
      <c r="F17155" s="859">
        <v>32</v>
      </c>
      <c r="G17155" s="518" t="s">
        <v>122</v>
      </c>
      <c r="H17155" s="518" t="s">
        <v>377</v>
      </c>
      <c r="I17155" s="518">
        <v>800862</v>
      </c>
    </row>
    <row r="17156" spans="1:9" x14ac:dyDescent="0.2">
      <c r="A17156" s="518" t="s">
        <v>377</v>
      </c>
      <c r="B17156" s="518">
        <v>800870</v>
      </c>
      <c r="C17156" s="518" t="s">
        <v>2660</v>
      </c>
      <c r="D17156" s="518" t="s">
        <v>3359</v>
      </c>
      <c r="E17156" s="859">
        <v>26</v>
      </c>
      <c r="F17156" s="859">
        <v>26</v>
      </c>
      <c r="G17156" s="518" t="s">
        <v>122</v>
      </c>
      <c r="H17156" s="518" t="s">
        <v>377</v>
      </c>
      <c r="I17156" s="518">
        <v>800870</v>
      </c>
    </row>
    <row r="17157" spans="1:9" x14ac:dyDescent="0.2">
      <c r="A17157" s="518" t="s">
        <v>231</v>
      </c>
      <c r="B17157" s="518">
        <v>800888</v>
      </c>
      <c r="C17157" s="518" t="s">
        <v>2660</v>
      </c>
      <c r="D17157" s="518" t="s">
        <v>524</v>
      </c>
      <c r="E17157" s="859">
        <v>15</v>
      </c>
      <c r="F17157" s="859">
        <v>6</v>
      </c>
      <c r="G17157" s="518" t="s">
        <v>122</v>
      </c>
      <c r="H17157" s="518" t="s">
        <v>231</v>
      </c>
      <c r="I17157" s="518">
        <v>800888</v>
      </c>
    </row>
    <row r="17158" spans="1:9" x14ac:dyDescent="0.2">
      <c r="A17158" s="518" t="s">
        <v>231</v>
      </c>
      <c r="B17158" s="518">
        <v>800896</v>
      </c>
      <c r="C17158" s="518" t="s">
        <v>2660</v>
      </c>
      <c r="D17158" s="518" t="s">
        <v>1173</v>
      </c>
      <c r="E17158" s="859">
        <v>33</v>
      </c>
      <c r="F17158" s="859">
        <v>27</v>
      </c>
      <c r="G17158" s="518" t="s">
        <v>122</v>
      </c>
      <c r="H17158" s="518" t="s">
        <v>231</v>
      </c>
      <c r="I17158" s="518">
        <v>800896</v>
      </c>
    </row>
    <row r="17159" spans="1:9" x14ac:dyDescent="0.2">
      <c r="A17159" s="518" t="s">
        <v>231</v>
      </c>
      <c r="B17159" s="518">
        <v>800912</v>
      </c>
      <c r="C17159" s="518" t="s">
        <v>2660</v>
      </c>
      <c r="D17159" s="518" t="s">
        <v>3360</v>
      </c>
      <c r="E17159" s="859">
        <v>28</v>
      </c>
      <c r="F17159" s="859">
        <v>19</v>
      </c>
      <c r="G17159" s="518" t="s">
        <v>122</v>
      </c>
      <c r="H17159" s="518" t="s">
        <v>231</v>
      </c>
      <c r="I17159" s="518">
        <v>800888</v>
      </c>
    </row>
    <row r="17160" spans="1:9" x14ac:dyDescent="0.2">
      <c r="A17160" s="518" t="s">
        <v>377</v>
      </c>
      <c r="B17160" s="518">
        <v>800953</v>
      </c>
      <c r="C17160" s="518" t="s">
        <v>2660</v>
      </c>
      <c r="D17160" s="518" t="s">
        <v>3361</v>
      </c>
      <c r="E17160" s="859">
        <v>35</v>
      </c>
      <c r="F17160" s="859">
        <v>35</v>
      </c>
      <c r="G17160" s="518" t="s">
        <v>122</v>
      </c>
      <c r="H17160" s="518" t="s">
        <v>377</v>
      </c>
      <c r="I17160" s="518">
        <v>800953</v>
      </c>
    </row>
    <row r="17161" spans="1:9" x14ac:dyDescent="0.2">
      <c r="A17161" s="518" t="s">
        <v>231</v>
      </c>
      <c r="B17161" s="518">
        <v>800961</v>
      </c>
      <c r="C17161" s="518" t="s">
        <v>2660</v>
      </c>
      <c r="D17161" s="518" t="s">
        <v>201</v>
      </c>
      <c r="E17161" s="859">
        <v>33</v>
      </c>
      <c r="F17161" s="859">
        <v>29</v>
      </c>
      <c r="G17161" s="518" t="s">
        <v>122</v>
      </c>
      <c r="H17161" s="518" t="s">
        <v>231</v>
      </c>
      <c r="I17161" s="518">
        <v>800961</v>
      </c>
    </row>
    <row r="17162" spans="1:9" x14ac:dyDescent="0.2">
      <c r="A17162" s="518" t="s">
        <v>231</v>
      </c>
      <c r="B17162" s="518">
        <v>800987</v>
      </c>
      <c r="C17162" s="518" t="s">
        <v>2660</v>
      </c>
      <c r="D17162" s="518" t="s">
        <v>1174</v>
      </c>
      <c r="E17162" s="859">
        <v>30</v>
      </c>
      <c r="F17162" s="859">
        <v>23</v>
      </c>
      <c r="G17162" s="518" t="s">
        <v>122</v>
      </c>
      <c r="H17162" s="518" t="s">
        <v>231</v>
      </c>
      <c r="I17162" s="518">
        <v>800987</v>
      </c>
    </row>
    <row r="17163" spans="1:9" x14ac:dyDescent="0.2">
      <c r="A17163" s="518" t="s">
        <v>377</v>
      </c>
      <c r="B17163" s="518">
        <v>800995</v>
      </c>
      <c r="C17163" s="518" t="s">
        <v>2660</v>
      </c>
      <c r="D17163" s="518" t="s">
        <v>3362</v>
      </c>
      <c r="E17163" s="859">
        <v>35</v>
      </c>
      <c r="F17163" s="859">
        <v>35</v>
      </c>
      <c r="G17163" s="518" t="s">
        <v>122</v>
      </c>
      <c r="H17163" s="518" t="s">
        <v>377</v>
      </c>
      <c r="I17163" s="518">
        <v>800995</v>
      </c>
    </row>
    <row r="17164" spans="1:9" x14ac:dyDescent="0.2">
      <c r="A17164" s="518" t="s">
        <v>231</v>
      </c>
      <c r="B17164" s="518">
        <v>801001</v>
      </c>
      <c r="C17164" s="518" t="s">
        <v>2660</v>
      </c>
      <c r="D17164" s="518" t="s">
        <v>2036</v>
      </c>
      <c r="E17164" s="859">
        <v>24</v>
      </c>
      <c r="F17164" s="859">
        <v>16</v>
      </c>
      <c r="G17164" s="518" t="s">
        <v>122</v>
      </c>
      <c r="H17164" s="518" t="s">
        <v>231</v>
      </c>
      <c r="I17164" s="518">
        <v>709824</v>
      </c>
    </row>
    <row r="17165" spans="1:9" x14ac:dyDescent="0.2">
      <c r="A17165" s="518" t="s">
        <v>377</v>
      </c>
      <c r="B17165" s="518">
        <v>801019</v>
      </c>
      <c r="C17165" s="518" t="s">
        <v>2660</v>
      </c>
      <c r="D17165" s="518" t="s">
        <v>3363</v>
      </c>
      <c r="E17165" s="859">
        <v>20</v>
      </c>
      <c r="F17165" s="859">
        <v>20</v>
      </c>
      <c r="G17165" s="518" t="s">
        <v>122</v>
      </c>
      <c r="H17165" s="518" t="s">
        <v>377</v>
      </c>
      <c r="I17165" s="518">
        <v>801019</v>
      </c>
    </row>
    <row r="17166" spans="1:9" x14ac:dyDescent="0.2">
      <c r="A17166" s="518" t="s">
        <v>377</v>
      </c>
      <c r="B17166" s="518">
        <v>801027</v>
      </c>
      <c r="C17166" s="518" t="s">
        <v>2660</v>
      </c>
      <c r="D17166" s="518" t="s">
        <v>3364</v>
      </c>
      <c r="E17166" s="859">
        <v>34</v>
      </c>
      <c r="F17166" s="859">
        <v>34</v>
      </c>
      <c r="G17166" s="518" t="s">
        <v>122</v>
      </c>
      <c r="H17166" s="518" t="s">
        <v>377</v>
      </c>
      <c r="I17166" s="518">
        <v>801027</v>
      </c>
    </row>
    <row r="17167" spans="1:9" x14ac:dyDescent="0.2">
      <c r="A17167" s="518" t="s">
        <v>231</v>
      </c>
      <c r="B17167" s="518">
        <v>801035</v>
      </c>
      <c r="C17167" s="518" t="s">
        <v>2660</v>
      </c>
      <c r="D17167" s="518" t="s">
        <v>1172</v>
      </c>
      <c r="E17167" s="859">
        <v>35</v>
      </c>
      <c r="F17167" s="859">
        <v>35</v>
      </c>
      <c r="G17167" s="518" t="s">
        <v>122</v>
      </c>
      <c r="H17167" s="518" t="s">
        <v>231</v>
      </c>
      <c r="I17167" s="518">
        <v>801035</v>
      </c>
    </row>
    <row r="17168" spans="1:9" x14ac:dyDescent="0.2">
      <c r="A17168" s="518" t="s">
        <v>231</v>
      </c>
      <c r="B17168" s="518">
        <v>801050</v>
      </c>
      <c r="C17168" s="518" t="s">
        <v>2660</v>
      </c>
      <c r="D17168" s="518" t="s">
        <v>1386</v>
      </c>
      <c r="E17168" s="859">
        <v>30</v>
      </c>
      <c r="F17168" s="859">
        <v>19</v>
      </c>
      <c r="G17168" s="518" t="s">
        <v>122</v>
      </c>
      <c r="H17168" s="518" t="s">
        <v>231</v>
      </c>
      <c r="I17168" s="518">
        <v>801050</v>
      </c>
    </row>
    <row r="17169" spans="1:9" x14ac:dyDescent="0.2">
      <c r="A17169" s="518" t="s">
        <v>377</v>
      </c>
      <c r="B17169" s="518">
        <v>801076</v>
      </c>
      <c r="C17169" s="518" t="s">
        <v>2660</v>
      </c>
      <c r="D17169" s="518" t="s">
        <v>3399</v>
      </c>
      <c r="E17169" s="859">
        <v>34</v>
      </c>
      <c r="F17169" s="859">
        <v>34</v>
      </c>
      <c r="G17169" s="518" t="s">
        <v>122</v>
      </c>
      <c r="H17169" s="518" t="s">
        <v>377</v>
      </c>
      <c r="I17169" s="518">
        <v>801076</v>
      </c>
    </row>
    <row r="17170" spans="1:9" x14ac:dyDescent="0.2">
      <c r="A17170" s="518" t="s">
        <v>377</v>
      </c>
      <c r="B17170" s="518">
        <v>801100</v>
      </c>
      <c r="C17170" s="518" t="s">
        <v>2660</v>
      </c>
      <c r="D17170" s="518" t="s">
        <v>3400</v>
      </c>
      <c r="E17170" s="859">
        <v>33</v>
      </c>
      <c r="F17170" s="859">
        <v>33</v>
      </c>
      <c r="G17170" s="518" t="s">
        <v>122</v>
      </c>
      <c r="H17170" s="518" t="s">
        <v>377</v>
      </c>
      <c r="I17170" s="518">
        <v>801100</v>
      </c>
    </row>
    <row r="17171" spans="1:9" x14ac:dyDescent="0.2">
      <c r="A17171" s="518" t="s">
        <v>377</v>
      </c>
      <c r="B17171" s="518">
        <v>801118</v>
      </c>
      <c r="C17171" s="518" t="s">
        <v>2660</v>
      </c>
      <c r="D17171" s="518" t="s">
        <v>3401</v>
      </c>
      <c r="E17171" s="859">
        <v>34</v>
      </c>
      <c r="F17171" s="859">
        <v>34</v>
      </c>
      <c r="G17171" s="518" t="s">
        <v>122</v>
      </c>
      <c r="H17171" s="518" t="s">
        <v>377</v>
      </c>
      <c r="I17171" s="518">
        <v>801118</v>
      </c>
    </row>
    <row r="17172" spans="1:9" x14ac:dyDescent="0.2">
      <c r="A17172" s="518" t="s">
        <v>231</v>
      </c>
      <c r="B17172" s="518">
        <v>801126</v>
      </c>
      <c r="C17172" s="518" t="s">
        <v>2660</v>
      </c>
      <c r="D17172" s="518" t="s">
        <v>855</v>
      </c>
      <c r="E17172" s="859">
        <v>32</v>
      </c>
      <c r="F17172" s="859">
        <v>32</v>
      </c>
      <c r="G17172" s="518" t="s">
        <v>122</v>
      </c>
      <c r="H17172" s="518" t="s">
        <v>231</v>
      </c>
      <c r="I17172" s="518">
        <v>801126</v>
      </c>
    </row>
    <row r="17173" spans="1:9" x14ac:dyDescent="0.2">
      <c r="A17173" s="518" t="s">
        <v>231</v>
      </c>
      <c r="B17173" s="518">
        <v>801134</v>
      </c>
      <c r="C17173" s="518" t="s">
        <v>2660</v>
      </c>
      <c r="D17173" s="518" t="s">
        <v>3402</v>
      </c>
      <c r="E17173" s="859">
        <v>31</v>
      </c>
      <c r="F17173" s="859">
        <v>25</v>
      </c>
      <c r="G17173" s="518" t="s">
        <v>122</v>
      </c>
      <c r="H17173" s="518" t="s">
        <v>231</v>
      </c>
      <c r="I17173" s="518">
        <v>801134</v>
      </c>
    </row>
    <row r="17174" spans="1:9" x14ac:dyDescent="0.2">
      <c r="A17174" s="518" t="s">
        <v>377</v>
      </c>
      <c r="B17174" s="518">
        <v>801142</v>
      </c>
      <c r="C17174" s="518" t="s">
        <v>2660</v>
      </c>
      <c r="D17174" s="518" t="s">
        <v>3403</v>
      </c>
      <c r="E17174" s="859">
        <v>33</v>
      </c>
      <c r="F17174" s="859">
        <v>33</v>
      </c>
      <c r="G17174" s="518" t="s">
        <v>122</v>
      </c>
      <c r="H17174" s="518" t="s">
        <v>377</v>
      </c>
      <c r="I17174" s="518">
        <v>801142</v>
      </c>
    </row>
    <row r="17175" spans="1:9" x14ac:dyDescent="0.2">
      <c r="A17175" s="518" t="s">
        <v>231</v>
      </c>
      <c r="B17175" s="518">
        <v>801159</v>
      </c>
      <c r="C17175" s="518" t="s">
        <v>2660</v>
      </c>
      <c r="D17175" s="518" t="s">
        <v>3404</v>
      </c>
      <c r="E17175" s="859">
        <v>19</v>
      </c>
      <c r="F17175" s="859">
        <v>14</v>
      </c>
      <c r="G17175" s="518" t="s">
        <v>122</v>
      </c>
      <c r="H17175" s="518" t="s">
        <v>231</v>
      </c>
      <c r="I17175" s="518">
        <v>457960</v>
      </c>
    </row>
    <row r="17176" spans="1:9" x14ac:dyDescent="0.2">
      <c r="A17176" s="518" t="s">
        <v>377</v>
      </c>
      <c r="B17176" s="518">
        <v>801167</v>
      </c>
      <c r="C17176" s="518" t="s">
        <v>2660</v>
      </c>
      <c r="D17176" s="518" t="s">
        <v>3405</v>
      </c>
      <c r="E17176" s="859">
        <v>32</v>
      </c>
      <c r="F17176" s="859">
        <v>32</v>
      </c>
      <c r="G17176" s="518" t="s">
        <v>122</v>
      </c>
      <c r="H17176" s="518" t="s">
        <v>377</v>
      </c>
      <c r="I17176" s="518">
        <v>801167</v>
      </c>
    </row>
    <row r="17177" spans="1:9" x14ac:dyDescent="0.2">
      <c r="A17177" s="518" t="s">
        <v>377</v>
      </c>
      <c r="B17177" s="518">
        <v>801183</v>
      </c>
      <c r="C17177" s="518" t="s">
        <v>2660</v>
      </c>
      <c r="D17177" s="518" t="s">
        <v>3406</v>
      </c>
      <c r="E17177" s="859">
        <v>33</v>
      </c>
      <c r="F17177" s="859">
        <v>33</v>
      </c>
      <c r="G17177" s="518" t="s">
        <v>122</v>
      </c>
      <c r="H17177" s="518" t="s">
        <v>377</v>
      </c>
      <c r="I17177" s="518">
        <v>801183</v>
      </c>
    </row>
    <row r="17178" spans="1:9" x14ac:dyDescent="0.2">
      <c r="A17178" s="518" t="s">
        <v>231</v>
      </c>
      <c r="B17178" s="518">
        <v>801191</v>
      </c>
      <c r="C17178" s="518" t="s">
        <v>2660</v>
      </c>
      <c r="D17178" s="518" t="s">
        <v>3407</v>
      </c>
      <c r="E17178" s="859">
        <v>23</v>
      </c>
      <c r="F17178" s="859">
        <v>17</v>
      </c>
      <c r="G17178" s="518" t="s">
        <v>122</v>
      </c>
      <c r="H17178" s="518" t="s">
        <v>231</v>
      </c>
      <c r="I17178" s="518">
        <v>801670</v>
      </c>
    </row>
    <row r="17179" spans="1:9" x14ac:dyDescent="0.2">
      <c r="A17179" s="518" t="s">
        <v>377</v>
      </c>
      <c r="B17179" s="518">
        <v>801209</v>
      </c>
      <c r="C17179" s="518" t="s">
        <v>2660</v>
      </c>
      <c r="D17179" s="518" t="s">
        <v>2862</v>
      </c>
      <c r="E17179" s="859">
        <v>30</v>
      </c>
      <c r="F17179" s="859">
        <v>30</v>
      </c>
      <c r="G17179" s="518" t="s">
        <v>122</v>
      </c>
      <c r="H17179" s="518" t="s">
        <v>377</v>
      </c>
      <c r="I17179" s="518">
        <v>801209</v>
      </c>
    </row>
    <row r="17180" spans="1:9" x14ac:dyDescent="0.2">
      <c r="A17180" s="518" t="s">
        <v>231</v>
      </c>
      <c r="B17180" s="518">
        <v>801225</v>
      </c>
      <c r="C17180" s="518" t="s">
        <v>2660</v>
      </c>
      <c r="D17180" s="518" t="s">
        <v>2741</v>
      </c>
      <c r="E17180" s="859">
        <v>20</v>
      </c>
      <c r="F17180" s="859">
        <v>36</v>
      </c>
      <c r="G17180" s="518" t="s">
        <v>122</v>
      </c>
      <c r="H17180" s="518" t="s">
        <v>231</v>
      </c>
      <c r="I17180" s="518">
        <v>801225</v>
      </c>
    </row>
    <row r="17181" spans="1:9" x14ac:dyDescent="0.2">
      <c r="A17181" s="518" t="s">
        <v>377</v>
      </c>
      <c r="B17181" s="518">
        <v>801233</v>
      </c>
      <c r="C17181" s="518" t="s">
        <v>2660</v>
      </c>
      <c r="D17181" s="518" t="s">
        <v>2863</v>
      </c>
      <c r="E17181" s="859">
        <v>30</v>
      </c>
      <c r="F17181" s="859">
        <v>30</v>
      </c>
      <c r="G17181" s="518" t="s">
        <v>122</v>
      </c>
      <c r="H17181" s="518" t="s">
        <v>377</v>
      </c>
      <c r="I17181" s="518">
        <v>801233</v>
      </c>
    </row>
    <row r="17182" spans="1:9" x14ac:dyDescent="0.2">
      <c r="A17182" s="518" t="s">
        <v>377</v>
      </c>
      <c r="B17182" s="518">
        <v>801241</v>
      </c>
      <c r="C17182" s="518" t="s">
        <v>2660</v>
      </c>
      <c r="D17182" s="518" t="s">
        <v>2864</v>
      </c>
      <c r="E17182" s="859">
        <v>25</v>
      </c>
      <c r="F17182" s="859">
        <v>25</v>
      </c>
      <c r="G17182" s="518" t="s">
        <v>122</v>
      </c>
      <c r="H17182" s="518" t="s">
        <v>377</v>
      </c>
      <c r="I17182" s="518">
        <v>801241</v>
      </c>
    </row>
    <row r="17183" spans="1:9" x14ac:dyDescent="0.2">
      <c r="A17183" s="518" t="s">
        <v>377</v>
      </c>
      <c r="B17183" s="518">
        <v>801258</v>
      </c>
      <c r="C17183" s="518" t="s">
        <v>2660</v>
      </c>
      <c r="D17183" s="518" t="s">
        <v>2865</v>
      </c>
      <c r="E17183" s="859">
        <v>30</v>
      </c>
      <c r="F17183" s="859">
        <v>30</v>
      </c>
      <c r="G17183" s="518" t="s">
        <v>122</v>
      </c>
      <c r="H17183" s="518" t="s">
        <v>377</v>
      </c>
      <c r="I17183" s="518">
        <v>801258</v>
      </c>
    </row>
    <row r="17184" spans="1:9" x14ac:dyDescent="0.2">
      <c r="A17184" s="518" t="s">
        <v>377</v>
      </c>
      <c r="B17184" s="518">
        <v>801266</v>
      </c>
      <c r="C17184" s="518" t="s">
        <v>2660</v>
      </c>
      <c r="D17184" s="518" t="s">
        <v>2866</v>
      </c>
      <c r="E17184" s="859">
        <v>31</v>
      </c>
      <c r="F17184" s="859">
        <v>31</v>
      </c>
      <c r="G17184" s="518" t="s">
        <v>122</v>
      </c>
      <c r="H17184" s="518" t="s">
        <v>377</v>
      </c>
      <c r="I17184" s="518">
        <v>801266</v>
      </c>
    </row>
    <row r="17185" spans="1:9" x14ac:dyDescent="0.2">
      <c r="A17185" s="518" t="s">
        <v>377</v>
      </c>
      <c r="B17185" s="518">
        <v>801274</v>
      </c>
      <c r="C17185" s="518" t="s">
        <v>2660</v>
      </c>
      <c r="D17185" s="518" t="s">
        <v>2867</v>
      </c>
      <c r="E17185" s="859">
        <v>32</v>
      </c>
      <c r="F17185" s="859">
        <v>32</v>
      </c>
      <c r="G17185" s="518" t="s">
        <v>122</v>
      </c>
      <c r="H17185" s="518" t="s">
        <v>377</v>
      </c>
      <c r="I17185" s="518">
        <v>801274</v>
      </c>
    </row>
    <row r="17186" spans="1:9" x14ac:dyDescent="0.2">
      <c r="A17186" s="518" t="s">
        <v>377</v>
      </c>
      <c r="B17186" s="518">
        <v>801282</v>
      </c>
      <c r="C17186" s="518" t="s">
        <v>2660</v>
      </c>
      <c r="D17186" s="518" t="s">
        <v>7374</v>
      </c>
      <c r="E17186" s="859">
        <v>22</v>
      </c>
      <c r="F17186" s="859">
        <v>22</v>
      </c>
      <c r="G17186" s="518" t="s">
        <v>122</v>
      </c>
      <c r="H17186" s="518" t="s">
        <v>377</v>
      </c>
      <c r="I17186" s="518">
        <v>801282</v>
      </c>
    </row>
    <row r="17187" spans="1:9" x14ac:dyDescent="0.2">
      <c r="A17187" s="518" t="s">
        <v>377</v>
      </c>
      <c r="B17187" s="518">
        <v>801316</v>
      </c>
      <c r="C17187" s="518" t="s">
        <v>2660</v>
      </c>
      <c r="D17187" s="518" t="s">
        <v>2868</v>
      </c>
      <c r="E17187" s="859">
        <v>30</v>
      </c>
      <c r="F17187" s="859">
        <v>30</v>
      </c>
      <c r="G17187" s="518" t="s">
        <v>122</v>
      </c>
      <c r="H17187" s="518" t="s">
        <v>377</v>
      </c>
      <c r="I17187" s="518">
        <v>801316</v>
      </c>
    </row>
    <row r="17188" spans="1:9" x14ac:dyDescent="0.2">
      <c r="A17188" s="518" t="s">
        <v>377</v>
      </c>
      <c r="B17188" s="518">
        <v>801324</v>
      </c>
      <c r="C17188" s="518" t="s">
        <v>2660</v>
      </c>
      <c r="D17188" s="518" t="s">
        <v>2869</v>
      </c>
      <c r="E17188" s="859">
        <v>21</v>
      </c>
      <c r="F17188" s="859">
        <v>21</v>
      </c>
      <c r="G17188" s="518" t="s">
        <v>122</v>
      </c>
      <c r="H17188" s="518" t="s">
        <v>377</v>
      </c>
      <c r="I17188" s="518">
        <v>801324</v>
      </c>
    </row>
    <row r="17189" spans="1:9" x14ac:dyDescent="0.2">
      <c r="A17189" s="518" t="s">
        <v>377</v>
      </c>
      <c r="B17189" s="518">
        <v>801332</v>
      </c>
      <c r="C17189" s="518" t="s">
        <v>2660</v>
      </c>
      <c r="D17189" s="518" t="s">
        <v>2870</v>
      </c>
      <c r="E17189" s="859">
        <v>27</v>
      </c>
      <c r="F17189" s="859">
        <v>27</v>
      </c>
      <c r="G17189" s="518" t="s">
        <v>122</v>
      </c>
      <c r="H17189" s="518" t="s">
        <v>377</v>
      </c>
      <c r="I17189" s="518">
        <v>801332</v>
      </c>
    </row>
    <row r="17190" spans="1:9" x14ac:dyDescent="0.2">
      <c r="A17190" s="518" t="s">
        <v>377</v>
      </c>
      <c r="B17190" s="518">
        <v>801340</v>
      </c>
      <c r="C17190" s="518" t="s">
        <v>2660</v>
      </c>
      <c r="D17190" s="518" t="s">
        <v>2871</v>
      </c>
      <c r="E17190" s="859">
        <v>34</v>
      </c>
      <c r="F17190" s="859">
        <v>34</v>
      </c>
      <c r="G17190" s="518" t="s">
        <v>122</v>
      </c>
      <c r="H17190" s="518" t="s">
        <v>377</v>
      </c>
      <c r="I17190" s="518">
        <v>801340</v>
      </c>
    </row>
    <row r="17191" spans="1:9" x14ac:dyDescent="0.2">
      <c r="A17191" s="518" t="s">
        <v>377</v>
      </c>
      <c r="B17191" s="518">
        <v>801357</v>
      </c>
      <c r="C17191" s="518" t="s">
        <v>2660</v>
      </c>
      <c r="D17191" s="518" t="s">
        <v>2872</v>
      </c>
      <c r="E17191" s="859">
        <v>34</v>
      </c>
      <c r="F17191" s="859">
        <v>34</v>
      </c>
      <c r="G17191" s="518" t="s">
        <v>122</v>
      </c>
      <c r="H17191" s="518" t="s">
        <v>377</v>
      </c>
      <c r="I17191" s="518">
        <v>801357</v>
      </c>
    </row>
    <row r="17192" spans="1:9" x14ac:dyDescent="0.2">
      <c r="A17192" s="518" t="s">
        <v>377</v>
      </c>
      <c r="B17192" s="518">
        <v>801373</v>
      </c>
      <c r="C17192" s="518" t="s">
        <v>2660</v>
      </c>
      <c r="D17192" s="518" t="s">
        <v>3343</v>
      </c>
      <c r="E17192" s="859">
        <v>31</v>
      </c>
      <c r="F17192" s="859">
        <v>31</v>
      </c>
      <c r="G17192" s="518" t="s">
        <v>122</v>
      </c>
      <c r="H17192" s="518" t="s">
        <v>377</v>
      </c>
      <c r="I17192" s="518">
        <v>801373</v>
      </c>
    </row>
    <row r="17193" spans="1:9" x14ac:dyDescent="0.2">
      <c r="A17193" s="518" t="s">
        <v>377</v>
      </c>
      <c r="B17193" s="518">
        <v>801381</v>
      </c>
      <c r="C17193" s="518" t="s">
        <v>2660</v>
      </c>
      <c r="D17193" s="518" t="s">
        <v>3344</v>
      </c>
      <c r="E17193" s="859">
        <v>35</v>
      </c>
      <c r="F17193" s="859">
        <v>35</v>
      </c>
      <c r="G17193" s="518" t="s">
        <v>122</v>
      </c>
      <c r="H17193" s="518" t="s">
        <v>377</v>
      </c>
      <c r="I17193" s="518">
        <v>801381</v>
      </c>
    </row>
    <row r="17194" spans="1:9" x14ac:dyDescent="0.2">
      <c r="A17194" s="518" t="s">
        <v>377</v>
      </c>
      <c r="B17194" s="518">
        <v>801449</v>
      </c>
      <c r="C17194" s="518" t="s">
        <v>2660</v>
      </c>
      <c r="D17194" s="518" t="s">
        <v>3345</v>
      </c>
      <c r="E17194" s="859">
        <v>25</v>
      </c>
      <c r="F17194" s="859">
        <v>25</v>
      </c>
      <c r="G17194" s="518" t="s">
        <v>122</v>
      </c>
      <c r="H17194" s="518" t="s">
        <v>377</v>
      </c>
      <c r="I17194" s="518">
        <v>801449</v>
      </c>
    </row>
    <row r="17195" spans="1:9" x14ac:dyDescent="0.2">
      <c r="A17195" s="518" t="s">
        <v>377</v>
      </c>
      <c r="B17195" s="518">
        <v>801464</v>
      </c>
      <c r="C17195" s="518" t="s">
        <v>2660</v>
      </c>
      <c r="D17195" s="518" t="s">
        <v>3346</v>
      </c>
      <c r="E17195" s="859">
        <v>25</v>
      </c>
      <c r="F17195" s="859">
        <v>25</v>
      </c>
      <c r="G17195" s="518" t="s">
        <v>122</v>
      </c>
      <c r="H17195" s="518" t="s">
        <v>377</v>
      </c>
      <c r="I17195" s="518">
        <v>801464</v>
      </c>
    </row>
    <row r="17196" spans="1:9" x14ac:dyDescent="0.2">
      <c r="A17196" s="518" t="s">
        <v>231</v>
      </c>
      <c r="B17196" s="518">
        <v>801498</v>
      </c>
      <c r="C17196" s="518" t="s">
        <v>2660</v>
      </c>
      <c r="D17196" s="518" t="s">
        <v>800</v>
      </c>
      <c r="E17196" s="859">
        <v>32</v>
      </c>
      <c r="F17196" s="859">
        <v>27</v>
      </c>
      <c r="G17196" s="518" t="s">
        <v>122</v>
      </c>
      <c r="H17196" s="518" t="s">
        <v>231</v>
      </c>
      <c r="I17196" s="518">
        <v>801498</v>
      </c>
    </row>
    <row r="17197" spans="1:9" x14ac:dyDescent="0.2">
      <c r="A17197" s="518" t="s">
        <v>231</v>
      </c>
      <c r="B17197" s="518">
        <v>801514</v>
      </c>
      <c r="C17197" s="518" t="s">
        <v>2660</v>
      </c>
      <c r="D17197" s="518" t="s">
        <v>856</v>
      </c>
      <c r="E17197" s="859">
        <v>31</v>
      </c>
      <c r="F17197" s="859">
        <v>25</v>
      </c>
      <c r="G17197" s="518" t="s">
        <v>122</v>
      </c>
      <c r="H17197" s="518" t="s">
        <v>231</v>
      </c>
      <c r="I17197" s="518">
        <v>801514</v>
      </c>
    </row>
    <row r="17198" spans="1:9" x14ac:dyDescent="0.2">
      <c r="A17198" s="518" t="s">
        <v>231</v>
      </c>
      <c r="B17198" s="518">
        <v>801530</v>
      </c>
      <c r="C17198" s="518" t="s">
        <v>2660</v>
      </c>
      <c r="D17198" s="518" t="s">
        <v>324</v>
      </c>
      <c r="E17198" s="859">
        <v>32</v>
      </c>
      <c r="F17198" s="859">
        <v>26</v>
      </c>
      <c r="G17198" s="518" t="s">
        <v>122</v>
      </c>
      <c r="H17198" s="518" t="s">
        <v>231</v>
      </c>
      <c r="I17198" s="518">
        <v>801530</v>
      </c>
    </row>
    <row r="17199" spans="1:9" x14ac:dyDescent="0.2">
      <c r="A17199" s="518" t="s">
        <v>377</v>
      </c>
      <c r="B17199" s="518">
        <v>801555</v>
      </c>
      <c r="C17199" s="518" t="s">
        <v>2660</v>
      </c>
      <c r="D17199" s="518" t="s">
        <v>2934</v>
      </c>
      <c r="E17199" s="859">
        <v>29</v>
      </c>
      <c r="F17199" s="859">
        <v>29</v>
      </c>
      <c r="G17199" s="518" t="s">
        <v>122</v>
      </c>
      <c r="H17199" s="518" t="s">
        <v>377</v>
      </c>
      <c r="I17199" s="518">
        <v>801555</v>
      </c>
    </row>
    <row r="17200" spans="1:9" x14ac:dyDescent="0.2">
      <c r="A17200" s="518" t="s">
        <v>231</v>
      </c>
      <c r="B17200" s="518">
        <v>801563</v>
      </c>
      <c r="C17200" s="518" t="s">
        <v>2660</v>
      </c>
      <c r="D17200" s="518" t="s">
        <v>7375</v>
      </c>
      <c r="E17200" s="859">
        <v>28</v>
      </c>
      <c r="F17200" s="859">
        <v>28</v>
      </c>
      <c r="G17200" s="518" t="s">
        <v>122</v>
      </c>
      <c r="H17200" s="518" t="s">
        <v>231</v>
      </c>
      <c r="I17200" s="518">
        <v>801563</v>
      </c>
    </row>
    <row r="17201" spans="1:9" x14ac:dyDescent="0.2">
      <c r="A17201" s="518" t="s">
        <v>377</v>
      </c>
      <c r="B17201" s="518">
        <v>801571</v>
      </c>
      <c r="C17201" s="518" t="s">
        <v>2660</v>
      </c>
      <c r="D17201" s="518" t="s">
        <v>2935</v>
      </c>
      <c r="E17201" s="859">
        <v>30</v>
      </c>
      <c r="F17201" s="859">
        <v>30</v>
      </c>
      <c r="G17201" s="518" t="s">
        <v>122</v>
      </c>
      <c r="H17201" s="518" t="s">
        <v>377</v>
      </c>
      <c r="I17201" s="518">
        <v>801571</v>
      </c>
    </row>
    <row r="17202" spans="1:9" x14ac:dyDescent="0.2">
      <c r="A17202" s="518" t="s">
        <v>231</v>
      </c>
      <c r="B17202" s="518">
        <v>801589</v>
      </c>
      <c r="C17202" s="518" t="s">
        <v>2660</v>
      </c>
      <c r="D17202" s="518" t="s">
        <v>2936</v>
      </c>
      <c r="E17202" s="859">
        <v>33</v>
      </c>
      <c r="F17202" s="859">
        <v>31</v>
      </c>
      <c r="G17202" s="518" t="s">
        <v>122</v>
      </c>
      <c r="H17202" s="518" t="s">
        <v>231</v>
      </c>
      <c r="I17202" s="518">
        <v>801589</v>
      </c>
    </row>
    <row r="17203" spans="1:9" x14ac:dyDescent="0.2">
      <c r="A17203" s="518" t="s">
        <v>377</v>
      </c>
      <c r="B17203" s="518">
        <v>801597</v>
      </c>
      <c r="C17203" s="518" t="s">
        <v>2660</v>
      </c>
      <c r="D17203" s="518" t="s">
        <v>2937</v>
      </c>
      <c r="E17203" s="859">
        <v>32</v>
      </c>
      <c r="F17203" s="859">
        <v>32</v>
      </c>
      <c r="G17203" s="518" t="s">
        <v>122</v>
      </c>
      <c r="H17203" s="518" t="s">
        <v>377</v>
      </c>
      <c r="I17203" s="518">
        <v>801597</v>
      </c>
    </row>
    <row r="17204" spans="1:9" x14ac:dyDescent="0.2">
      <c r="A17204" s="518" t="s">
        <v>231</v>
      </c>
      <c r="B17204" s="518">
        <v>801605</v>
      </c>
      <c r="C17204" s="518" t="s">
        <v>2660</v>
      </c>
      <c r="D17204" s="518" t="s">
        <v>945</v>
      </c>
      <c r="E17204" s="859">
        <v>34</v>
      </c>
      <c r="F17204" s="859">
        <v>18</v>
      </c>
      <c r="G17204" s="518" t="s">
        <v>122</v>
      </c>
      <c r="H17204" s="518" t="s">
        <v>231</v>
      </c>
      <c r="I17204" s="518">
        <v>801605</v>
      </c>
    </row>
    <row r="17205" spans="1:9" x14ac:dyDescent="0.2">
      <c r="A17205" s="518" t="s">
        <v>231</v>
      </c>
      <c r="B17205" s="518">
        <v>801613</v>
      </c>
      <c r="C17205" s="518" t="s">
        <v>2660</v>
      </c>
      <c r="D17205" s="518" t="s">
        <v>2728</v>
      </c>
      <c r="E17205" s="859">
        <v>29</v>
      </c>
      <c r="F17205" s="859">
        <v>17</v>
      </c>
      <c r="G17205" s="518" t="s">
        <v>122</v>
      </c>
      <c r="H17205" s="518" t="s">
        <v>231</v>
      </c>
      <c r="I17205" s="518">
        <v>801605</v>
      </c>
    </row>
    <row r="17206" spans="1:9" x14ac:dyDescent="0.2">
      <c r="A17206" s="518" t="s">
        <v>377</v>
      </c>
      <c r="B17206" s="518">
        <v>801621</v>
      </c>
      <c r="C17206" s="518" t="s">
        <v>2660</v>
      </c>
      <c r="D17206" s="518" t="s">
        <v>2938</v>
      </c>
      <c r="E17206" s="859">
        <v>31</v>
      </c>
      <c r="F17206" s="859">
        <v>31</v>
      </c>
      <c r="G17206" s="518" t="s">
        <v>122</v>
      </c>
      <c r="H17206" s="518" t="s">
        <v>377</v>
      </c>
      <c r="I17206" s="518">
        <v>801621</v>
      </c>
    </row>
    <row r="17207" spans="1:9" x14ac:dyDescent="0.2">
      <c r="A17207" s="518" t="s">
        <v>377</v>
      </c>
      <c r="B17207" s="518">
        <v>801647</v>
      </c>
      <c r="C17207" s="518" t="s">
        <v>2660</v>
      </c>
      <c r="D17207" s="518" t="s">
        <v>2975</v>
      </c>
      <c r="E17207" s="859">
        <v>24</v>
      </c>
      <c r="F17207" s="859">
        <v>24</v>
      </c>
      <c r="G17207" s="518" t="s">
        <v>122</v>
      </c>
      <c r="H17207" s="518" t="s">
        <v>377</v>
      </c>
      <c r="I17207" s="518">
        <v>801647</v>
      </c>
    </row>
    <row r="17208" spans="1:9" x14ac:dyDescent="0.2">
      <c r="A17208" s="518" t="s">
        <v>377</v>
      </c>
      <c r="B17208" s="518">
        <v>801662</v>
      </c>
      <c r="C17208" s="518" t="s">
        <v>2660</v>
      </c>
      <c r="D17208" s="518" t="s">
        <v>2976</v>
      </c>
      <c r="E17208" s="859">
        <v>35</v>
      </c>
      <c r="F17208" s="859">
        <v>35</v>
      </c>
      <c r="G17208" s="518" t="s">
        <v>122</v>
      </c>
      <c r="H17208" s="518" t="s">
        <v>377</v>
      </c>
      <c r="I17208" s="518">
        <v>801662</v>
      </c>
    </row>
    <row r="17209" spans="1:9" x14ac:dyDescent="0.2">
      <c r="A17209" s="518" t="s">
        <v>231</v>
      </c>
      <c r="B17209" s="518">
        <v>801670</v>
      </c>
      <c r="C17209" s="518" t="s">
        <v>2660</v>
      </c>
      <c r="D17209" s="518" t="s">
        <v>1284</v>
      </c>
      <c r="E17209" s="859">
        <v>26</v>
      </c>
      <c r="F17209" s="859">
        <v>18</v>
      </c>
      <c r="G17209" s="518" t="s">
        <v>122</v>
      </c>
      <c r="H17209" s="518" t="s">
        <v>231</v>
      </c>
      <c r="I17209" s="518">
        <v>801670</v>
      </c>
    </row>
    <row r="17210" spans="1:9" x14ac:dyDescent="0.2">
      <c r="A17210" s="518" t="s">
        <v>377</v>
      </c>
      <c r="B17210" s="518">
        <v>801688</v>
      </c>
      <c r="C17210" s="518" t="s">
        <v>2660</v>
      </c>
      <c r="D17210" s="518" t="s">
        <v>636</v>
      </c>
      <c r="E17210" s="859">
        <v>35</v>
      </c>
      <c r="F17210" s="859">
        <v>35</v>
      </c>
      <c r="G17210" s="518" t="s">
        <v>122</v>
      </c>
      <c r="H17210" s="518" t="s">
        <v>377</v>
      </c>
      <c r="I17210" s="518">
        <v>801688</v>
      </c>
    </row>
    <row r="17211" spans="1:9" x14ac:dyDescent="0.2">
      <c r="A17211" s="518" t="s">
        <v>231</v>
      </c>
      <c r="B17211" s="518">
        <v>801696</v>
      </c>
      <c r="C17211" s="518" t="s">
        <v>2660</v>
      </c>
      <c r="D17211" s="518" t="s">
        <v>1315</v>
      </c>
      <c r="E17211" s="859">
        <v>22</v>
      </c>
      <c r="F17211" s="859">
        <v>22</v>
      </c>
      <c r="G17211" s="518" t="s">
        <v>122</v>
      </c>
      <c r="H17211" s="518" t="s">
        <v>231</v>
      </c>
      <c r="I17211" s="518">
        <v>801696</v>
      </c>
    </row>
    <row r="17212" spans="1:9" x14ac:dyDescent="0.2">
      <c r="A17212" s="518" t="s">
        <v>231</v>
      </c>
      <c r="B17212" s="518">
        <v>801704</v>
      </c>
      <c r="C17212" s="518" t="s">
        <v>2660</v>
      </c>
      <c r="D17212" s="518" t="s">
        <v>717</v>
      </c>
      <c r="E17212" s="859">
        <v>26</v>
      </c>
      <c r="F17212" s="859">
        <v>19</v>
      </c>
      <c r="G17212" s="518" t="s">
        <v>122</v>
      </c>
      <c r="H17212" s="518" t="s">
        <v>231</v>
      </c>
      <c r="I17212" s="518">
        <v>801704</v>
      </c>
    </row>
    <row r="17213" spans="1:9" x14ac:dyDescent="0.2">
      <c r="A17213" s="518" t="s">
        <v>377</v>
      </c>
      <c r="B17213" s="518">
        <v>801720</v>
      </c>
      <c r="C17213" s="518" t="s">
        <v>2660</v>
      </c>
      <c r="D17213" s="518" t="s">
        <v>6487</v>
      </c>
      <c r="E17213" s="859">
        <v>34</v>
      </c>
      <c r="F17213" s="859">
        <v>34</v>
      </c>
      <c r="G17213" s="518" t="s">
        <v>122</v>
      </c>
      <c r="H17213" s="518" t="s">
        <v>377</v>
      </c>
      <c r="I17213" s="518">
        <v>801720</v>
      </c>
    </row>
    <row r="17214" spans="1:9" x14ac:dyDescent="0.2">
      <c r="A17214" s="518" t="s">
        <v>231</v>
      </c>
      <c r="B17214" s="518">
        <v>801746</v>
      </c>
      <c r="C17214" s="518" t="s">
        <v>2660</v>
      </c>
      <c r="D17214" s="518" t="s">
        <v>558</v>
      </c>
      <c r="E17214" s="859">
        <v>23</v>
      </c>
      <c r="F17214" s="859">
        <v>20</v>
      </c>
      <c r="G17214" s="518" t="s">
        <v>122</v>
      </c>
      <c r="H17214" s="518" t="s">
        <v>231</v>
      </c>
      <c r="I17214" s="518">
        <v>801746</v>
      </c>
    </row>
    <row r="17215" spans="1:9" x14ac:dyDescent="0.2">
      <c r="A17215" s="518" t="s">
        <v>377</v>
      </c>
      <c r="B17215" s="518">
        <v>801753</v>
      </c>
      <c r="C17215" s="518" t="s">
        <v>2660</v>
      </c>
      <c r="D17215" s="518" t="s">
        <v>3011</v>
      </c>
      <c r="E17215" s="859">
        <v>34</v>
      </c>
      <c r="F17215" s="859">
        <v>34</v>
      </c>
      <c r="G17215" s="518" t="s">
        <v>122</v>
      </c>
      <c r="H17215" s="518" t="s">
        <v>377</v>
      </c>
      <c r="I17215" s="518">
        <v>801753</v>
      </c>
    </row>
    <row r="17216" spans="1:9" x14ac:dyDescent="0.2">
      <c r="A17216" s="518" t="s">
        <v>377</v>
      </c>
      <c r="B17216" s="518">
        <v>801779</v>
      </c>
      <c r="C17216" s="518" t="s">
        <v>2660</v>
      </c>
      <c r="D17216" s="518" t="s">
        <v>3012</v>
      </c>
      <c r="E17216" s="859">
        <v>29</v>
      </c>
      <c r="F17216" s="859">
        <v>29</v>
      </c>
      <c r="G17216" s="518" t="s">
        <v>122</v>
      </c>
      <c r="H17216" s="518" t="s">
        <v>377</v>
      </c>
      <c r="I17216" s="518">
        <v>801779</v>
      </c>
    </row>
    <row r="17217" spans="1:9" x14ac:dyDescent="0.2">
      <c r="A17217" s="518" t="s">
        <v>231</v>
      </c>
      <c r="B17217" s="518">
        <v>801795</v>
      </c>
      <c r="C17217" s="518" t="s">
        <v>2660</v>
      </c>
      <c r="D17217" s="518" t="s">
        <v>3013</v>
      </c>
      <c r="E17217" s="859">
        <v>29</v>
      </c>
      <c r="F17217" s="859">
        <v>29</v>
      </c>
      <c r="G17217" s="518" t="s">
        <v>122</v>
      </c>
      <c r="H17217" s="518" t="s">
        <v>231</v>
      </c>
      <c r="I17217" s="518">
        <v>801795</v>
      </c>
    </row>
    <row r="17218" spans="1:9" x14ac:dyDescent="0.2">
      <c r="A17218" s="518" t="s">
        <v>231</v>
      </c>
      <c r="B17218" s="518">
        <v>801829</v>
      </c>
      <c r="C17218" s="518" t="s">
        <v>2660</v>
      </c>
      <c r="D17218" s="518" t="s">
        <v>1010</v>
      </c>
      <c r="E17218" s="859">
        <v>25</v>
      </c>
      <c r="F17218" s="859">
        <v>22</v>
      </c>
      <c r="G17218" s="518" t="s">
        <v>122</v>
      </c>
      <c r="H17218" s="518" t="s">
        <v>231</v>
      </c>
      <c r="I17218" s="518">
        <v>801860</v>
      </c>
    </row>
    <row r="17219" spans="1:9" x14ac:dyDescent="0.2">
      <c r="A17219" s="518" t="s">
        <v>231</v>
      </c>
      <c r="B17219" s="518">
        <v>801837</v>
      </c>
      <c r="C17219" s="518" t="s">
        <v>2660</v>
      </c>
      <c r="D17219" s="518" t="s">
        <v>3014</v>
      </c>
      <c r="E17219" s="859">
        <v>32</v>
      </c>
      <c r="F17219" s="859">
        <v>32</v>
      </c>
      <c r="G17219" s="518" t="s">
        <v>122</v>
      </c>
      <c r="H17219" s="518" t="s">
        <v>231</v>
      </c>
      <c r="I17219" s="518">
        <v>801837</v>
      </c>
    </row>
    <row r="17220" spans="1:9" x14ac:dyDescent="0.2">
      <c r="A17220" s="518" t="s">
        <v>377</v>
      </c>
      <c r="B17220" s="518">
        <v>801852</v>
      </c>
      <c r="C17220" s="518" t="s">
        <v>2660</v>
      </c>
      <c r="D17220" s="518" t="s">
        <v>746</v>
      </c>
      <c r="E17220" s="859">
        <v>30</v>
      </c>
      <c r="F17220" s="859">
        <v>30</v>
      </c>
      <c r="G17220" s="518" t="s">
        <v>122</v>
      </c>
      <c r="H17220" s="518" t="s">
        <v>377</v>
      </c>
      <c r="I17220" s="518">
        <v>801852</v>
      </c>
    </row>
    <row r="17221" spans="1:9" x14ac:dyDescent="0.2">
      <c r="A17221" s="518" t="s">
        <v>231</v>
      </c>
      <c r="B17221" s="518">
        <v>801860</v>
      </c>
      <c r="C17221" s="518" t="s">
        <v>2660</v>
      </c>
      <c r="D17221" s="518" t="s">
        <v>730</v>
      </c>
      <c r="E17221" s="859">
        <v>18</v>
      </c>
      <c r="F17221" s="859">
        <v>11</v>
      </c>
      <c r="G17221" s="518" t="s">
        <v>122</v>
      </c>
      <c r="H17221" s="518" t="s">
        <v>231</v>
      </c>
      <c r="I17221" s="518">
        <v>801860</v>
      </c>
    </row>
    <row r="17222" spans="1:9" x14ac:dyDescent="0.2">
      <c r="A17222" s="518" t="s">
        <v>231</v>
      </c>
      <c r="B17222" s="518">
        <v>801878</v>
      </c>
      <c r="C17222" s="518" t="s">
        <v>2660</v>
      </c>
      <c r="D17222" s="518" t="s">
        <v>3017</v>
      </c>
      <c r="E17222" s="859">
        <v>17</v>
      </c>
      <c r="F17222" s="859">
        <v>13</v>
      </c>
      <c r="G17222" s="518" t="s">
        <v>122</v>
      </c>
      <c r="H17222" s="518" t="s">
        <v>231</v>
      </c>
      <c r="I17222" s="518">
        <v>801878</v>
      </c>
    </row>
    <row r="17223" spans="1:9" x14ac:dyDescent="0.2">
      <c r="A17223" s="518" t="s">
        <v>377</v>
      </c>
      <c r="B17223" s="518">
        <v>801886</v>
      </c>
      <c r="C17223" s="518" t="s">
        <v>2660</v>
      </c>
      <c r="D17223" s="518" t="s">
        <v>3097</v>
      </c>
      <c r="E17223" s="859">
        <v>35</v>
      </c>
      <c r="F17223" s="859">
        <v>35</v>
      </c>
      <c r="G17223" s="518" t="s">
        <v>122</v>
      </c>
      <c r="H17223" s="518" t="s">
        <v>377</v>
      </c>
      <c r="I17223" s="518">
        <v>801886</v>
      </c>
    </row>
    <row r="17224" spans="1:9" x14ac:dyDescent="0.2">
      <c r="A17224" s="518" t="s">
        <v>377</v>
      </c>
      <c r="B17224" s="518">
        <v>801894</v>
      </c>
      <c r="C17224" s="518" t="s">
        <v>2660</v>
      </c>
      <c r="D17224" s="518" t="s">
        <v>3098</v>
      </c>
      <c r="E17224" s="859">
        <v>28</v>
      </c>
      <c r="F17224" s="859">
        <v>28</v>
      </c>
      <c r="G17224" s="518" t="s">
        <v>122</v>
      </c>
      <c r="H17224" s="518" t="s">
        <v>377</v>
      </c>
      <c r="I17224" s="518">
        <v>801894</v>
      </c>
    </row>
    <row r="17225" spans="1:9" x14ac:dyDescent="0.2">
      <c r="A17225" s="518" t="s">
        <v>377</v>
      </c>
      <c r="B17225" s="518">
        <v>801902</v>
      </c>
      <c r="C17225" s="518" t="s">
        <v>2660</v>
      </c>
      <c r="D17225" s="518" t="s">
        <v>3099</v>
      </c>
      <c r="E17225" s="859">
        <v>27</v>
      </c>
      <c r="F17225" s="859">
        <v>27</v>
      </c>
      <c r="G17225" s="518" t="s">
        <v>122</v>
      </c>
      <c r="H17225" s="518" t="s">
        <v>377</v>
      </c>
      <c r="I17225" s="518">
        <v>801902</v>
      </c>
    </row>
    <row r="17226" spans="1:9" x14ac:dyDescent="0.2">
      <c r="A17226" s="518" t="s">
        <v>377</v>
      </c>
      <c r="B17226" s="518">
        <v>801910</v>
      </c>
      <c r="C17226" s="518" t="s">
        <v>2660</v>
      </c>
      <c r="D17226" s="518" t="s">
        <v>3100</v>
      </c>
      <c r="E17226" s="859">
        <v>28</v>
      </c>
      <c r="F17226" s="859">
        <v>28</v>
      </c>
      <c r="G17226" s="518" t="s">
        <v>122</v>
      </c>
      <c r="H17226" s="518" t="s">
        <v>377</v>
      </c>
      <c r="I17226" s="518">
        <v>801910</v>
      </c>
    </row>
    <row r="17227" spans="1:9" x14ac:dyDescent="0.2">
      <c r="A17227" s="518" t="s">
        <v>231</v>
      </c>
      <c r="B17227" s="518">
        <v>801936</v>
      </c>
      <c r="C17227" s="518" t="s">
        <v>2660</v>
      </c>
      <c r="D17227" s="518" t="s">
        <v>1285</v>
      </c>
      <c r="E17227" s="859">
        <v>30</v>
      </c>
      <c r="F17227" s="859">
        <v>25</v>
      </c>
      <c r="G17227" s="518" t="s">
        <v>122</v>
      </c>
      <c r="H17227" s="518" t="s">
        <v>231</v>
      </c>
      <c r="I17227" s="518">
        <v>801936</v>
      </c>
    </row>
    <row r="17228" spans="1:9" x14ac:dyDescent="0.2">
      <c r="A17228" s="518" t="s">
        <v>377</v>
      </c>
      <c r="B17228" s="518">
        <v>801951</v>
      </c>
      <c r="C17228" s="518" t="s">
        <v>2660</v>
      </c>
      <c r="D17228" s="518" t="s">
        <v>8012</v>
      </c>
      <c r="E17228" s="859">
        <v>26</v>
      </c>
      <c r="F17228" s="859">
        <v>26</v>
      </c>
      <c r="G17228" s="518" t="s">
        <v>122</v>
      </c>
      <c r="H17228" s="518" t="s">
        <v>377</v>
      </c>
      <c r="I17228" s="518">
        <v>801951</v>
      </c>
    </row>
    <row r="17229" spans="1:9" x14ac:dyDescent="0.2">
      <c r="A17229" s="518" t="s">
        <v>377</v>
      </c>
      <c r="B17229" s="518">
        <v>801977</v>
      </c>
      <c r="C17229" s="518" t="s">
        <v>2660</v>
      </c>
      <c r="D17229" s="518" t="s">
        <v>3101</v>
      </c>
      <c r="E17229" s="859">
        <v>29</v>
      </c>
      <c r="F17229" s="859">
        <v>29</v>
      </c>
      <c r="G17229" s="518" t="s">
        <v>122</v>
      </c>
      <c r="H17229" s="518" t="s">
        <v>377</v>
      </c>
      <c r="I17229" s="518">
        <v>801977</v>
      </c>
    </row>
    <row r="17230" spans="1:9" x14ac:dyDescent="0.2">
      <c r="A17230" s="518" t="s">
        <v>231</v>
      </c>
      <c r="B17230" s="518">
        <v>801993</v>
      </c>
      <c r="C17230" s="518" t="s">
        <v>2660</v>
      </c>
      <c r="D17230" s="518" t="s">
        <v>729</v>
      </c>
      <c r="E17230" s="859">
        <v>30</v>
      </c>
      <c r="F17230" s="859">
        <v>26</v>
      </c>
      <c r="G17230" s="518" t="s">
        <v>122</v>
      </c>
      <c r="H17230" s="518" t="s">
        <v>231</v>
      </c>
      <c r="I17230" s="518">
        <v>801993</v>
      </c>
    </row>
    <row r="17231" spans="1:9" x14ac:dyDescent="0.2">
      <c r="A17231" s="518" t="s">
        <v>231</v>
      </c>
      <c r="B17231" s="518">
        <v>802017</v>
      </c>
      <c r="C17231" s="518" t="s">
        <v>2660</v>
      </c>
      <c r="D17231" s="518" t="s">
        <v>799</v>
      </c>
      <c r="E17231" s="859">
        <v>25</v>
      </c>
      <c r="F17231" s="859">
        <v>25</v>
      </c>
      <c r="G17231" s="518" t="s">
        <v>122</v>
      </c>
      <c r="H17231" s="518" t="s">
        <v>231</v>
      </c>
      <c r="I17231" s="518">
        <v>802017</v>
      </c>
    </row>
    <row r="17232" spans="1:9" x14ac:dyDescent="0.2">
      <c r="A17232" s="518" t="s">
        <v>231</v>
      </c>
      <c r="B17232" s="518">
        <v>802025</v>
      </c>
      <c r="C17232" s="518" t="s">
        <v>2660</v>
      </c>
      <c r="D17232" s="518" t="s">
        <v>1220</v>
      </c>
      <c r="E17232" s="859">
        <v>33</v>
      </c>
      <c r="F17232" s="859">
        <v>28</v>
      </c>
      <c r="G17232" s="518" t="s">
        <v>122</v>
      </c>
      <c r="H17232" s="518" t="s">
        <v>231</v>
      </c>
      <c r="I17232" s="518">
        <v>802025</v>
      </c>
    </row>
    <row r="17233" spans="1:9" x14ac:dyDescent="0.2">
      <c r="A17233" s="518" t="s">
        <v>231</v>
      </c>
      <c r="B17233" s="518">
        <v>802033</v>
      </c>
      <c r="C17233" s="518" t="s">
        <v>2660</v>
      </c>
      <c r="D17233" s="518" t="s">
        <v>743</v>
      </c>
      <c r="E17233" s="859">
        <v>25</v>
      </c>
      <c r="F17233" s="859">
        <v>20</v>
      </c>
      <c r="G17233" s="518" t="s">
        <v>122</v>
      </c>
      <c r="H17233" s="518" t="s">
        <v>231</v>
      </c>
      <c r="I17233" s="518">
        <v>621508</v>
      </c>
    </row>
    <row r="17234" spans="1:9" x14ac:dyDescent="0.2">
      <c r="A17234" s="518" t="s">
        <v>377</v>
      </c>
      <c r="B17234" s="518">
        <v>802041</v>
      </c>
      <c r="C17234" s="518" t="s">
        <v>2660</v>
      </c>
      <c r="D17234" s="518" t="s">
        <v>10291</v>
      </c>
      <c r="E17234" s="859">
        <v>29</v>
      </c>
      <c r="F17234" s="859">
        <v>29</v>
      </c>
      <c r="G17234" s="518" t="s">
        <v>122</v>
      </c>
      <c r="H17234" s="518" t="s">
        <v>377</v>
      </c>
      <c r="I17234" s="518">
        <v>802041</v>
      </c>
    </row>
    <row r="17235" spans="1:9" x14ac:dyDescent="0.2">
      <c r="A17235" s="518" t="s">
        <v>231</v>
      </c>
      <c r="B17235" s="518">
        <v>802066</v>
      </c>
      <c r="C17235" s="518" t="s">
        <v>2660</v>
      </c>
      <c r="D17235" s="518" t="s">
        <v>816</v>
      </c>
      <c r="E17235" s="859">
        <v>28</v>
      </c>
      <c r="F17235" s="859">
        <v>28</v>
      </c>
      <c r="G17235" s="518" t="s">
        <v>122</v>
      </c>
      <c r="H17235" s="518" t="s">
        <v>231</v>
      </c>
      <c r="I17235" s="518">
        <v>802066</v>
      </c>
    </row>
    <row r="17236" spans="1:9" x14ac:dyDescent="0.2">
      <c r="A17236" s="518" t="s">
        <v>377</v>
      </c>
      <c r="B17236" s="518">
        <v>802124</v>
      </c>
      <c r="C17236" s="518" t="s">
        <v>2660</v>
      </c>
      <c r="D17236" s="518" t="s">
        <v>3155</v>
      </c>
      <c r="E17236" s="859">
        <v>30</v>
      </c>
      <c r="F17236" s="859">
        <v>30</v>
      </c>
      <c r="G17236" s="518" t="s">
        <v>122</v>
      </c>
      <c r="H17236" s="518" t="s">
        <v>377</v>
      </c>
      <c r="I17236" s="518">
        <v>802124</v>
      </c>
    </row>
    <row r="17237" spans="1:9" x14ac:dyDescent="0.2">
      <c r="A17237" s="518" t="s">
        <v>377</v>
      </c>
      <c r="B17237" s="518">
        <v>802140</v>
      </c>
      <c r="C17237" s="518" t="s">
        <v>2660</v>
      </c>
      <c r="D17237" s="518" t="s">
        <v>3156</v>
      </c>
      <c r="E17237" s="859">
        <v>30</v>
      </c>
      <c r="F17237" s="859">
        <v>30</v>
      </c>
      <c r="G17237" s="518" t="s">
        <v>122</v>
      </c>
      <c r="H17237" s="518" t="s">
        <v>377</v>
      </c>
      <c r="I17237" s="518">
        <v>802140</v>
      </c>
    </row>
    <row r="17238" spans="1:9" x14ac:dyDescent="0.2">
      <c r="A17238" s="518" t="s">
        <v>377</v>
      </c>
      <c r="B17238" s="518">
        <v>802181</v>
      </c>
      <c r="C17238" s="518" t="s">
        <v>2660</v>
      </c>
      <c r="D17238" s="518" t="s">
        <v>3157</v>
      </c>
      <c r="E17238" s="859">
        <v>30</v>
      </c>
      <c r="F17238" s="859">
        <v>30</v>
      </c>
      <c r="G17238" s="518" t="s">
        <v>122</v>
      </c>
      <c r="H17238" s="518" t="s">
        <v>377</v>
      </c>
      <c r="I17238" s="518">
        <v>802181</v>
      </c>
    </row>
    <row r="17239" spans="1:9" x14ac:dyDescent="0.2">
      <c r="A17239" s="518" t="s">
        <v>377</v>
      </c>
      <c r="B17239" s="518">
        <v>802199</v>
      </c>
      <c r="C17239" s="518" t="s">
        <v>2660</v>
      </c>
      <c r="D17239" s="518" t="s">
        <v>3158</v>
      </c>
      <c r="E17239" s="859">
        <v>34</v>
      </c>
      <c r="F17239" s="859">
        <v>34</v>
      </c>
      <c r="G17239" s="518" t="s">
        <v>122</v>
      </c>
      <c r="H17239" s="518" t="s">
        <v>377</v>
      </c>
      <c r="I17239" s="518">
        <v>802199</v>
      </c>
    </row>
    <row r="17240" spans="1:9" x14ac:dyDescent="0.2">
      <c r="A17240" s="518" t="s">
        <v>231</v>
      </c>
      <c r="B17240" s="518">
        <v>802207</v>
      </c>
      <c r="C17240" s="518" t="s">
        <v>2660</v>
      </c>
      <c r="D17240" s="518" t="s">
        <v>2039</v>
      </c>
      <c r="E17240" s="859">
        <v>31</v>
      </c>
      <c r="F17240" s="859">
        <v>31</v>
      </c>
      <c r="G17240" s="518" t="s">
        <v>122</v>
      </c>
      <c r="H17240" s="518" t="s">
        <v>231</v>
      </c>
      <c r="I17240" s="518">
        <v>802207</v>
      </c>
    </row>
    <row r="17241" spans="1:9" x14ac:dyDescent="0.2">
      <c r="A17241" s="518" t="s">
        <v>377</v>
      </c>
      <c r="B17241" s="518">
        <v>802231</v>
      </c>
      <c r="C17241" s="518" t="s">
        <v>2660</v>
      </c>
      <c r="D17241" s="518" t="s">
        <v>3234</v>
      </c>
      <c r="E17241" s="859">
        <v>26</v>
      </c>
      <c r="F17241" s="859">
        <v>26</v>
      </c>
      <c r="G17241" s="518" t="s">
        <v>122</v>
      </c>
      <c r="H17241" s="518" t="s">
        <v>377</v>
      </c>
      <c r="I17241" s="518">
        <v>802231</v>
      </c>
    </row>
    <row r="17242" spans="1:9" x14ac:dyDescent="0.2">
      <c r="A17242" s="518" t="s">
        <v>377</v>
      </c>
      <c r="B17242" s="518">
        <v>802256</v>
      </c>
      <c r="C17242" s="518" t="s">
        <v>2660</v>
      </c>
      <c r="D17242" s="518" t="s">
        <v>3235</v>
      </c>
      <c r="E17242" s="859">
        <v>35</v>
      </c>
      <c r="F17242" s="859">
        <v>35</v>
      </c>
      <c r="G17242" s="518" t="s">
        <v>122</v>
      </c>
      <c r="H17242" s="518" t="s">
        <v>377</v>
      </c>
      <c r="I17242" s="518">
        <v>802256</v>
      </c>
    </row>
    <row r="17243" spans="1:9" x14ac:dyDescent="0.2">
      <c r="A17243" s="518" t="s">
        <v>377</v>
      </c>
      <c r="B17243" s="518">
        <v>802264</v>
      </c>
      <c r="C17243" s="518" t="s">
        <v>2660</v>
      </c>
      <c r="D17243" s="518" t="s">
        <v>3236</v>
      </c>
      <c r="E17243" s="859">
        <v>32</v>
      </c>
      <c r="F17243" s="859">
        <v>32</v>
      </c>
      <c r="G17243" s="518" t="s">
        <v>122</v>
      </c>
      <c r="H17243" s="518" t="s">
        <v>377</v>
      </c>
      <c r="I17243" s="518">
        <v>802264</v>
      </c>
    </row>
    <row r="17244" spans="1:9" x14ac:dyDescent="0.2">
      <c r="A17244" s="518" t="s">
        <v>231</v>
      </c>
      <c r="B17244" s="518">
        <v>802280</v>
      </c>
      <c r="C17244" s="518" t="s">
        <v>2660</v>
      </c>
      <c r="D17244" s="518" t="s">
        <v>737</v>
      </c>
      <c r="E17244" s="859">
        <v>18</v>
      </c>
      <c r="F17244" s="859">
        <v>13</v>
      </c>
      <c r="G17244" s="518" t="s">
        <v>122</v>
      </c>
      <c r="H17244" s="518" t="s">
        <v>231</v>
      </c>
      <c r="I17244" s="518">
        <v>802942</v>
      </c>
    </row>
    <row r="17245" spans="1:9" x14ac:dyDescent="0.2">
      <c r="A17245" s="518" t="s">
        <v>377</v>
      </c>
      <c r="B17245" s="518">
        <v>802298</v>
      </c>
      <c r="C17245" s="518" t="s">
        <v>2660</v>
      </c>
      <c r="D17245" s="518" t="s">
        <v>3237</v>
      </c>
      <c r="E17245" s="859">
        <v>34</v>
      </c>
      <c r="F17245" s="859">
        <v>34</v>
      </c>
      <c r="G17245" s="518" t="s">
        <v>122</v>
      </c>
      <c r="H17245" s="518" t="s">
        <v>377</v>
      </c>
      <c r="I17245" s="518">
        <v>802298</v>
      </c>
    </row>
    <row r="17246" spans="1:9" x14ac:dyDescent="0.2">
      <c r="A17246" s="518" t="s">
        <v>231</v>
      </c>
      <c r="B17246" s="518">
        <v>802306</v>
      </c>
      <c r="C17246" s="518" t="s">
        <v>2660</v>
      </c>
      <c r="D17246" s="518" t="s">
        <v>539</v>
      </c>
      <c r="E17246" s="859">
        <v>22</v>
      </c>
      <c r="F17246" s="859">
        <v>17</v>
      </c>
      <c r="G17246" s="518" t="s">
        <v>122</v>
      </c>
      <c r="H17246" s="518" t="s">
        <v>231</v>
      </c>
      <c r="I17246" s="518">
        <v>803015</v>
      </c>
    </row>
    <row r="17247" spans="1:9" x14ac:dyDescent="0.2">
      <c r="A17247" s="518" t="s">
        <v>377</v>
      </c>
      <c r="B17247" s="518">
        <v>802348</v>
      </c>
      <c r="C17247" s="518" t="s">
        <v>2660</v>
      </c>
      <c r="D17247" s="518" t="s">
        <v>3238</v>
      </c>
      <c r="E17247" s="859">
        <v>31</v>
      </c>
      <c r="F17247" s="859">
        <v>32</v>
      </c>
      <c r="G17247" s="518" t="s">
        <v>122</v>
      </c>
      <c r="H17247" s="518" t="s">
        <v>377</v>
      </c>
      <c r="I17247" s="518">
        <v>802348</v>
      </c>
    </row>
    <row r="17248" spans="1:9" x14ac:dyDescent="0.2">
      <c r="A17248" s="518" t="s">
        <v>231</v>
      </c>
      <c r="B17248" s="518">
        <v>802355</v>
      </c>
      <c r="C17248" s="518" t="s">
        <v>2660</v>
      </c>
      <c r="D17248" s="518" t="s">
        <v>423</v>
      </c>
      <c r="E17248" s="859">
        <v>28</v>
      </c>
      <c r="F17248" s="859">
        <v>25</v>
      </c>
      <c r="G17248" s="518" t="s">
        <v>122</v>
      </c>
      <c r="H17248" s="518" t="s">
        <v>231</v>
      </c>
      <c r="I17248" s="518">
        <v>802355</v>
      </c>
    </row>
    <row r="17249" spans="1:9" x14ac:dyDescent="0.2">
      <c r="A17249" s="518" t="s">
        <v>377</v>
      </c>
      <c r="B17249" s="518">
        <v>802371</v>
      </c>
      <c r="C17249" s="518" t="s">
        <v>2660</v>
      </c>
      <c r="D17249" s="518" t="s">
        <v>3239</v>
      </c>
      <c r="E17249" s="859">
        <v>19</v>
      </c>
      <c r="F17249" s="859">
        <v>19</v>
      </c>
      <c r="G17249" s="518" t="s">
        <v>122</v>
      </c>
      <c r="H17249" s="518" t="s">
        <v>377</v>
      </c>
      <c r="I17249" s="518">
        <v>802371</v>
      </c>
    </row>
    <row r="17250" spans="1:9" x14ac:dyDescent="0.2">
      <c r="A17250" s="518" t="s">
        <v>377</v>
      </c>
      <c r="B17250" s="518">
        <v>802421</v>
      </c>
      <c r="C17250" s="518" t="s">
        <v>2660</v>
      </c>
      <c r="D17250" s="518" t="s">
        <v>3283</v>
      </c>
      <c r="E17250" s="859">
        <v>32</v>
      </c>
      <c r="F17250" s="859">
        <v>32</v>
      </c>
      <c r="G17250" s="518" t="s">
        <v>122</v>
      </c>
      <c r="H17250" s="518" t="s">
        <v>377</v>
      </c>
      <c r="I17250" s="518">
        <v>802421</v>
      </c>
    </row>
    <row r="17251" spans="1:9" x14ac:dyDescent="0.2">
      <c r="A17251" s="518" t="s">
        <v>377</v>
      </c>
      <c r="B17251" s="518">
        <v>802439</v>
      </c>
      <c r="C17251" s="518" t="s">
        <v>2660</v>
      </c>
      <c r="D17251" s="518" t="s">
        <v>3284</v>
      </c>
      <c r="E17251" s="859">
        <v>32</v>
      </c>
      <c r="F17251" s="859">
        <v>32</v>
      </c>
      <c r="G17251" s="518" t="s">
        <v>122</v>
      </c>
      <c r="H17251" s="518" t="s">
        <v>377</v>
      </c>
      <c r="I17251" s="518">
        <v>802439</v>
      </c>
    </row>
    <row r="17252" spans="1:9" x14ac:dyDescent="0.2">
      <c r="A17252" s="518" t="s">
        <v>377</v>
      </c>
      <c r="B17252" s="518">
        <v>802447</v>
      </c>
      <c r="C17252" s="518" t="s">
        <v>2660</v>
      </c>
      <c r="D17252" s="518" t="s">
        <v>3285</v>
      </c>
      <c r="E17252" s="859">
        <v>31</v>
      </c>
      <c r="F17252" s="859">
        <v>31</v>
      </c>
      <c r="G17252" s="518" t="s">
        <v>122</v>
      </c>
      <c r="H17252" s="518" t="s">
        <v>377</v>
      </c>
      <c r="I17252" s="518">
        <v>802447</v>
      </c>
    </row>
    <row r="17253" spans="1:9" x14ac:dyDescent="0.2">
      <c r="A17253" s="518" t="s">
        <v>377</v>
      </c>
      <c r="B17253" s="518">
        <v>802462</v>
      </c>
      <c r="C17253" s="518" t="s">
        <v>2660</v>
      </c>
      <c r="D17253" s="518" t="s">
        <v>3311</v>
      </c>
      <c r="E17253" s="859">
        <v>35</v>
      </c>
      <c r="F17253" s="859">
        <v>35</v>
      </c>
      <c r="G17253" s="518" t="s">
        <v>122</v>
      </c>
      <c r="H17253" s="518" t="s">
        <v>377</v>
      </c>
      <c r="I17253" s="518">
        <v>802462</v>
      </c>
    </row>
    <row r="17254" spans="1:9" x14ac:dyDescent="0.2">
      <c r="A17254" s="518" t="s">
        <v>231</v>
      </c>
      <c r="B17254" s="518">
        <v>802470</v>
      </c>
      <c r="C17254" s="518" t="s">
        <v>2660</v>
      </c>
      <c r="D17254" s="518" t="s">
        <v>2628</v>
      </c>
      <c r="E17254" s="859">
        <v>31</v>
      </c>
      <c r="F17254" s="859">
        <v>24</v>
      </c>
      <c r="G17254" s="518" t="s">
        <v>122</v>
      </c>
      <c r="H17254" s="518" t="s">
        <v>231</v>
      </c>
      <c r="I17254" s="518">
        <v>802470</v>
      </c>
    </row>
    <row r="17255" spans="1:9" x14ac:dyDescent="0.2">
      <c r="A17255" s="518" t="s">
        <v>231</v>
      </c>
      <c r="B17255" s="518">
        <v>802488</v>
      </c>
      <c r="C17255" s="518" t="s">
        <v>2660</v>
      </c>
      <c r="D17255" s="518" t="s">
        <v>1389</v>
      </c>
      <c r="E17255" s="859">
        <v>35</v>
      </c>
      <c r="F17255" s="859">
        <v>33</v>
      </c>
      <c r="G17255" s="518" t="s">
        <v>122</v>
      </c>
      <c r="H17255" s="518" t="s">
        <v>231</v>
      </c>
      <c r="I17255" s="518">
        <v>802488</v>
      </c>
    </row>
    <row r="17256" spans="1:9" x14ac:dyDescent="0.2">
      <c r="A17256" s="518" t="s">
        <v>377</v>
      </c>
      <c r="B17256" s="518">
        <v>802496</v>
      </c>
      <c r="C17256" s="518" t="s">
        <v>2660</v>
      </c>
      <c r="D17256" s="518" t="s">
        <v>3312</v>
      </c>
      <c r="E17256" s="859">
        <v>33</v>
      </c>
      <c r="F17256" s="859">
        <v>33</v>
      </c>
      <c r="G17256" s="518" t="s">
        <v>122</v>
      </c>
      <c r="H17256" s="518" t="s">
        <v>377</v>
      </c>
      <c r="I17256" s="518">
        <v>802496</v>
      </c>
    </row>
    <row r="17257" spans="1:9" x14ac:dyDescent="0.2">
      <c r="A17257" s="518" t="s">
        <v>377</v>
      </c>
      <c r="B17257" s="518">
        <v>802504</v>
      </c>
      <c r="C17257" s="518" t="s">
        <v>2660</v>
      </c>
      <c r="D17257" s="518" t="s">
        <v>3313</v>
      </c>
      <c r="E17257" s="859">
        <v>31</v>
      </c>
      <c r="F17257" s="859">
        <v>31</v>
      </c>
      <c r="G17257" s="518" t="s">
        <v>122</v>
      </c>
      <c r="H17257" s="518" t="s">
        <v>377</v>
      </c>
      <c r="I17257" s="518">
        <v>802504</v>
      </c>
    </row>
    <row r="17258" spans="1:9" x14ac:dyDescent="0.2">
      <c r="A17258" s="518" t="s">
        <v>231</v>
      </c>
      <c r="B17258" s="518">
        <v>802512</v>
      </c>
      <c r="C17258" s="518" t="s">
        <v>2660</v>
      </c>
      <c r="D17258" s="518" t="s">
        <v>1735</v>
      </c>
      <c r="E17258" s="859">
        <v>30</v>
      </c>
      <c r="F17258" s="859">
        <v>24</v>
      </c>
      <c r="G17258" s="518" t="s">
        <v>122</v>
      </c>
      <c r="H17258" s="518" t="s">
        <v>231</v>
      </c>
      <c r="I17258" s="518">
        <v>802512</v>
      </c>
    </row>
    <row r="17259" spans="1:9" x14ac:dyDescent="0.2">
      <c r="A17259" s="518" t="s">
        <v>231</v>
      </c>
      <c r="B17259" s="518">
        <v>802520</v>
      </c>
      <c r="C17259" s="518" t="s">
        <v>2660</v>
      </c>
      <c r="D17259" s="518" t="s">
        <v>869</v>
      </c>
      <c r="E17259" s="859">
        <v>22</v>
      </c>
      <c r="F17259" s="859">
        <v>13</v>
      </c>
      <c r="G17259" s="518" t="s">
        <v>122</v>
      </c>
      <c r="H17259" s="518" t="s">
        <v>231</v>
      </c>
      <c r="I17259" s="518">
        <v>801225</v>
      </c>
    </row>
    <row r="17260" spans="1:9" x14ac:dyDescent="0.2">
      <c r="A17260" s="518" t="s">
        <v>377</v>
      </c>
      <c r="B17260" s="518">
        <v>802538</v>
      </c>
      <c r="C17260" s="518" t="s">
        <v>2660</v>
      </c>
      <c r="D17260" s="518" t="s">
        <v>3314</v>
      </c>
      <c r="E17260" s="859">
        <v>28</v>
      </c>
      <c r="F17260" s="859">
        <v>28</v>
      </c>
      <c r="G17260" s="518" t="s">
        <v>122</v>
      </c>
      <c r="H17260" s="518" t="s">
        <v>377</v>
      </c>
      <c r="I17260" s="518">
        <v>802538</v>
      </c>
    </row>
    <row r="17261" spans="1:9" x14ac:dyDescent="0.2">
      <c r="A17261" s="518" t="s">
        <v>377</v>
      </c>
      <c r="B17261" s="518">
        <v>802546</v>
      </c>
      <c r="C17261" s="518" t="s">
        <v>2660</v>
      </c>
      <c r="D17261" s="518" t="s">
        <v>3315</v>
      </c>
      <c r="E17261" s="859">
        <v>20</v>
      </c>
      <c r="F17261" s="859">
        <v>20</v>
      </c>
      <c r="G17261" s="518" t="s">
        <v>122</v>
      </c>
      <c r="H17261" s="518" t="s">
        <v>377</v>
      </c>
      <c r="I17261" s="518">
        <v>802546</v>
      </c>
    </row>
    <row r="17262" spans="1:9" x14ac:dyDescent="0.2">
      <c r="A17262" s="518" t="s">
        <v>377</v>
      </c>
      <c r="B17262" s="518">
        <v>802561</v>
      </c>
      <c r="C17262" s="518" t="s">
        <v>2660</v>
      </c>
      <c r="D17262" s="518" t="s">
        <v>3338</v>
      </c>
      <c r="E17262" s="859">
        <v>20</v>
      </c>
      <c r="F17262" s="859">
        <v>20</v>
      </c>
      <c r="G17262" s="518" t="s">
        <v>122</v>
      </c>
      <c r="H17262" s="518" t="s">
        <v>377</v>
      </c>
      <c r="I17262" s="518">
        <v>802561</v>
      </c>
    </row>
    <row r="17263" spans="1:9" x14ac:dyDescent="0.2">
      <c r="A17263" s="518" t="s">
        <v>231</v>
      </c>
      <c r="B17263" s="518">
        <v>802595</v>
      </c>
      <c r="C17263" s="518" t="s">
        <v>2660</v>
      </c>
      <c r="D17263" s="518" t="s">
        <v>716</v>
      </c>
      <c r="E17263" s="859">
        <v>22</v>
      </c>
      <c r="F17263" s="859">
        <v>16</v>
      </c>
      <c r="G17263" s="518" t="s">
        <v>122</v>
      </c>
      <c r="H17263" s="518" t="s">
        <v>231</v>
      </c>
      <c r="I17263" s="518">
        <v>802595</v>
      </c>
    </row>
    <row r="17264" spans="1:9" x14ac:dyDescent="0.2">
      <c r="A17264" s="518" t="s">
        <v>377</v>
      </c>
      <c r="B17264" s="518">
        <v>802603</v>
      </c>
      <c r="C17264" s="518" t="s">
        <v>2660</v>
      </c>
      <c r="D17264" s="518" t="s">
        <v>3339</v>
      </c>
      <c r="E17264" s="859">
        <v>35</v>
      </c>
      <c r="F17264" s="859">
        <v>35</v>
      </c>
      <c r="G17264" s="518" t="s">
        <v>122</v>
      </c>
      <c r="H17264" s="518" t="s">
        <v>377</v>
      </c>
      <c r="I17264" s="518">
        <v>802603</v>
      </c>
    </row>
    <row r="17265" spans="1:9" x14ac:dyDescent="0.2">
      <c r="A17265" s="518" t="s">
        <v>377</v>
      </c>
      <c r="B17265" s="518">
        <v>802637</v>
      </c>
      <c r="C17265" s="518" t="s">
        <v>2660</v>
      </c>
      <c r="D17265" s="518" t="s">
        <v>8013</v>
      </c>
      <c r="E17265" s="859">
        <v>29</v>
      </c>
      <c r="F17265" s="859">
        <v>29</v>
      </c>
      <c r="G17265" s="518" t="s">
        <v>122</v>
      </c>
      <c r="H17265" s="518" t="s">
        <v>377</v>
      </c>
      <c r="I17265" s="518">
        <v>802637</v>
      </c>
    </row>
    <row r="17266" spans="1:9" x14ac:dyDescent="0.2">
      <c r="A17266" s="518" t="s">
        <v>377</v>
      </c>
      <c r="B17266" s="518">
        <v>802678</v>
      </c>
      <c r="C17266" s="518" t="s">
        <v>2660</v>
      </c>
      <c r="D17266" s="518" t="s">
        <v>3340</v>
      </c>
      <c r="E17266" s="859">
        <v>35</v>
      </c>
      <c r="F17266" s="859">
        <v>35</v>
      </c>
      <c r="G17266" s="518" t="s">
        <v>122</v>
      </c>
      <c r="H17266" s="518" t="s">
        <v>377</v>
      </c>
      <c r="I17266" s="518">
        <v>802678</v>
      </c>
    </row>
    <row r="17267" spans="1:9" x14ac:dyDescent="0.2">
      <c r="A17267" s="518" t="s">
        <v>231</v>
      </c>
      <c r="B17267" s="518">
        <v>802686</v>
      </c>
      <c r="C17267" s="518" t="s">
        <v>2660</v>
      </c>
      <c r="D17267" s="518" t="s">
        <v>1086</v>
      </c>
      <c r="E17267" s="859">
        <v>31</v>
      </c>
      <c r="F17267" s="859">
        <v>29</v>
      </c>
      <c r="G17267" s="518" t="s">
        <v>122</v>
      </c>
      <c r="H17267" s="518" t="s">
        <v>231</v>
      </c>
      <c r="I17267" s="518">
        <v>802686</v>
      </c>
    </row>
    <row r="17268" spans="1:9" x14ac:dyDescent="0.2">
      <c r="A17268" s="518" t="s">
        <v>377</v>
      </c>
      <c r="B17268" s="518">
        <v>802702</v>
      </c>
      <c r="C17268" s="518" t="s">
        <v>2660</v>
      </c>
      <c r="D17268" s="518" t="s">
        <v>3341</v>
      </c>
      <c r="E17268" s="859">
        <v>18</v>
      </c>
      <c r="F17268" s="859">
        <v>18</v>
      </c>
      <c r="G17268" s="518" t="s">
        <v>122</v>
      </c>
      <c r="H17268" s="518" t="s">
        <v>377</v>
      </c>
      <c r="I17268" s="518">
        <v>802702</v>
      </c>
    </row>
    <row r="17269" spans="1:9" x14ac:dyDescent="0.2">
      <c r="A17269" s="518" t="s">
        <v>231</v>
      </c>
      <c r="B17269" s="518">
        <v>802710</v>
      </c>
      <c r="C17269" s="518" t="s">
        <v>2660</v>
      </c>
      <c r="D17269" s="518" t="s">
        <v>611</v>
      </c>
      <c r="E17269" s="859">
        <v>26</v>
      </c>
      <c r="F17269" s="859">
        <v>23</v>
      </c>
      <c r="G17269" s="518" t="s">
        <v>122</v>
      </c>
      <c r="H17269" s="518" t="s">
        <v>231</v>
      </c>
      <c r="I17269" s="518">
        <v>802710</v>
      </c>
    </row>
    <row r="17270" spans="1:9" x14ac:dyDescent="0.2">
      <c r="A17270" s="518" t="s">
        <v>377</v>
      </c>
      <c r="B17270" s="518">
        <v>802728</v>
      </c>
      <c r="C17270" s="518" t="s">
        <v>2660</v>
      </c>
      <c r="D17270" s="518" t="s">
        <v>3366</v>
      </c>
      <c r="E17270" s="859">
        <v>31</v>
      </c>
      <c r="F17270" s="859">
        <v>31</v>
      </c>
      <c r="G17270" s="518" t="s">
        <v>122</v>
      </c>
      <c r="H17270" s="518" t="s">
        <v>377</v>
      </c>
      <c r="I17270" s="518">
        <v>802728</v>
      </c>
    </row>
    <row r="17271" spans="1:9" x14ac:dyDescent="0.2">
      <c r="A17271" s="518" t="s">
        <v>377</v>
      </c>
      <c r="B17271" s="518">
        <v>802736</v>
      </c>
      <c r="C17271" s="518" t="s">
        <v>2660</v>
      </c>
      <c r="D17271" s="518" t="s">
        <v>3367</v>
      </c>
      <c r="E17271" s="859">
        <v>31</v>
      </c>
      <c r="F17271" s="859">
        <v>31</v>
      </c>
      <c r="G17271" s="518" t="s">
        <v>122</v>
      </c>
      <c r="H17271" s="518" t="s">
        <v>377</v>
      </c>
      <c r="I17271" s="518">
        <v>802736</v>
      </c>
    </row>
    <row r="17272" spans="1:9" x14ac:dyDescent="0.2">
      <c r="A17272" s="518" t="s">
        <v>377</v>
      </c>
      <c r="B17272" s="518">
        <v>802744</v>
      </c>
      <c r="C17272" s="518" t="s">
        <v>2660</v>
      </c>
      <c r="D17272" s="518" t="s">
        <v>3413</v>
      </c>
      <c r="E17272" s="859">
        <v>31</v>
      </c>
      <c r="F17272" s="859">
        <v>31</v>
      </c>
      <c r="G17272" s="518" t="s">
        <v>122</v>
      </c>
      <c r="H17272" s="518" t="s">
        <v>377</v>
      </c>
      <c r="I17272" s="518">
        <v>802744</v>
      </c>
    </row>
    <row r="17273" spans="1:9" x14ac:dyDescent="0.2">
      <c r="A17273" s="518" t="s">
        <v>231</v>
      </c>
      <c r="B17273" s="518">
        <v>802777</v>
      </c>
      <c r="C17273" s="518" t="s">
        <v>2660</v>
      </c>
      <c r="D17273" s="518" t="s">
        <v>728</v>
      </c>
      <c r="E17273" s="859">
        <v>32</v>
      </c>
      <c r="F17273" s="859">
        <v>29</v>
      </c>
      <c r="G17273" s="518" t="s">
        <v>122</v>
      </c>
      <c r="H17273" s="518" t="s">
        <v>231</v>
      </c>
      <c r="I17273" s="518">
        <v>802777</v>
      </c>
    </row>
    <row r="17274" spans="1:9" x14ac:dyDescent="0.2">
      <c r="A17274" s="518" t="s">
        <v>231</v>
      </c>
      <c r="B17274" s="518">
        <v>802785</v>
      </c>
      <c r="C17274" s="518" t="s">
        <v>2660</v>
      </c>
      <c r="D17274" s="518" t="s">
        <v>718</v>
      </c>
      <c r="E17274" s="859">
        <v>28</v>
      </c>
      <c r="F17274" s="859">
        <v>27</v>
      </c>
      <c r="G17274" s="518" t="s">
        <v>122</v>
      </c>
      <c r="H17274" s="518" t="s">
        <v>231</v>
      </c>
      <c r="I17274" s="518">
        <v>802785</v>
      </c>
    </row>
    <row r="17275" spans="1:9" x14ac:dyDescent="0.2">
      <c r="A17275" s="518" t="s">
        <v>377</v>
      </c>
      <c r="B17275" s="518">
        <v>802801</v>
      </c>
      <c r="C17275" s="518" t="s">
        <v>2660</v>
      </c>
      <c r="D17275" s="518" t="s">
        <v>3414</v>
      </c>
      <c r="E17275" s="859">
        <v>34</v>
      </c>
      <c r="F17275" s="859">
        <v>34</v>
      </c>
      <c r="G17275" s="518" t="s">
        <v>122</v>
      </c>
      <c r="H17275" s="518" t="s">
        <v>377</v>
      </c>
      <c r="I17275" s="518">
        <v>802801</v>
      </c>
    </row>
    <row r="17276" spans="1:9" x14ac:dyDescent="0.2">
      <c r="A17276" s="518" t="s">
        <v>377</v>
      </c>
      <c r="B17276" s="518">
        <v>802835</v>
      </c>
      <c r="C17276" s="518" t="s">
        <v>2660</v>
      </c>
      <c r="D17276" s="518" t="s">
        <v>3415</v>
      </c>
      <c r="E17276" s="859">
        <v>20</v>
      </c>
      <c r="F17276" s="859">
        <v>20</v>
      </c>
      <c r="G17276" s="518" t="s">
        <v>122</v>
      </c>
      <c r="H17276" s="518" t="s">
        <v>377</v>
      </c>
      <c r="I17276" s="518">
        <v>802835</v>
      </c>
    </row>
    <row r="17277" spans="1:9" x14ac:dyDescent="0.2">
      <c r="A17277" s="518" t="s">
        <v>377</v>
      </c>
      <c r="B17277" s="518">
        <v>802843</v>
      </c>
      <c r="C17277" s="518" t="s">
        <v>2660</v>
      </c>
      <c r="D17277" s="518" t="s">
        <v>3416</v>
      </c>
      <c r="E17277" s="859">
        <v>22</v>
      </c>
      <c r="F17277" s="859">
        <v>22</v>
      </c>
      <c r="G17277" s="518" t="s">
        <v>122</v>
      </c>
      <c r="H17277" s="518" t="s">
        <v>377</v>
      </c>
      <c r="I17277" s="518">
        <v>802843</v>
      </c>
    </row>
    <row r="17278" spans="1:9" x14ac:dyDescent="0.2">
      <c r="A17278" s="518" t="s">
        <v>231</v>
      </c>
      <c r="B17278" s="518">
        <v>802850</v>
      </c>
      <c r="C17278" s="518" t="s">
        <v>2660</v>
      </c>
      <c r="D17278" s="518" t="s">
        <v>822</v>
      </c>
      <c r="E17278" s="859">
        <v>29</v>
      </c>
      <c r="F17278" s="859">
        <v>26</v>
      </c>
      <c r="G17278" s="518" t="s">
        <v>122</v>
      </c>
      <c r="H17278" s="518" t="s">
        <v>231</v>
      </c>
      <c r="I17278" s="518">
        <v>802850</v>
      </c>
    </row>
    <row r="17279" spans="1:9" x14ac:dyDescent="0.2">
      <c r="A17279" s="518" t="s">
        <v>377</v>
      </c>
      <c r="B17279" s="518">
        <v>802868</v>
      </c>
      <c r="C17279" s="518" t="s">
        <v>2660</v>
      </c>
      <c r="D17279" s="518" t="s">
        <v>3417</v>
      </c>
      <c r="E17279" s="859">
        <v>31</v>
      </c>
      <c r="F17279" s="859">
        <v>31</v>
      </c>
      <c r="G17279" s="518" t="s">
        <v>122</v>
      </c>
      <c r="H17279" s="518" t="s">
        <v>377</v>
      </c>
      <c r="I17279" s="518">
        <v>802868</v>
      </c>
    </row>
    <row r="17280" spans="1:9" x14ac:dyDescent="0.2">
      <c r="A17280" s="518" t="s">
        <v>231</v>
      </c>
      <c r="B17280" s="518">
        <v>802892</v>
      </c>
      <c r="C17280" s="518" t="s">
        <v>2660</v>
      </c>
      <c r="D17280" s="518" t="s">
        <v>815</v>
      </c>
      <c r="E17280" s="859">
        <v>31</v>
      </c>
      <c r="F17280" s="859">
        <v>27</v>
      </c>
      <c r="G17280" s="518" t="s">
        <v>122</v>
      </c>
      <c r="H17280" s="518" t="s">
        <v>231</v>
      </c>
      <c r="I17280" s="518">
        <v>802892</v>
      </c>
    </row>
    <row r="17281" spans="1:9" x14ac:dyDescent="0.2">
      <c r="A17281" s="518" t="s">
        <v>231</v>
      </c>
      <c r="B17281" s="518">
        <v>802900</v>
      </c>
      <c r="C17281" s="518" t="s">
        <v>2660</v>
      </c>
      <c r="D17281" s="518" t="s">
        <v>941</v>
      </c>
      <c r="E17281" s="859">
        <v>29</v>
      </c>
      <c r="F17281" s="859">
        <v>26</v>
      </c>
      <c r="G17281" s="518" t="s">
        <v>122</v>
      </c>
      <c r="H17281" s="518" t="s">
        <v>231</v>
      </c>
      <c r="I17281" s="518">
        <v>802900</v>
      </c>
    </row>
    <row r="17282" spans="1:9" x14ac:dyDescent="0.2">
      <c r="A17282" s="518" t="s">
        <v>231</v>
      </c>
      <c r="B17282" s="518">
        <v>802918</v>
      </c>
      <c r="C17282" s="518" t="s">
        <v>2660</v>
      </c>
      <c r="D17282" s="518" t="s">
        <v>538</v>
      </c>
      <c r="E17282" s="859">
        <v>33</v>
      </c>
      <c r="F17282" s="859">
        <v>33</v>
      </c>
      <c r="G17282" s="518" t="s">
        <v>122</v>
      </c>
      <c r="H17282" s="518" t="s">
        <v>231</v>
      </c>
      <c r="I17282" s="518">
        <v>802918</v>
      </c>
    </row>
    <row r="17283" spans="1:9" x14ac:dyDescent="0.2">
      <c r="A17283" s="518" t="s">
        <v>231</v>
      </c>
      <c r="B17283" s="518">
        <v>802926</v>
      </c>
      <c r="C17283" s="518" t="s">
        <v>2660</v>
      </c>
      <c r="D17283" s="518" t="s">
        <v>476</v>
      </c>
      <c r="E17283" s="859">
        <v>30</v>
      </c>
      <c r="F17283" s="859">
        <v>27</v>
      </c>
      <c r="G17283" s="518" t="s">
        <v>122</v>
      </c>
      <c r="H17283" s="518" t="s">
        <v>231</v>
      </c>
      <c r="I17283" s="518">
        <v>802926</v>
      </c>
    </row>
    <row r="17284" spans="1:9" x14ac:dyDescent="0.2">
      <c r="A17284" s="518" t="s">
        <v>231</v>
      </c>
      <c r="B17284" s="518">
        <v>802942</v>
      </c>
      <c r="C17284" s="518" t="s">
        <v>2660</v>
      </c>
      <c r="D17284" s="518" t="s">
        <v>1316</v>
      </c>
      <c r="E17284" s="859">
        <v>23</v>
      </c>
      <c r="F17284" s="859">
        <v>22</v>
      </c>
      <c r="G17284" s="518" t="s">
        <v>122</v>
      </c>
      <c r="H17284" s="518" t="s">
        <v>231</v>
      </c>
      <c r="I17284" s="518">
        <v>802942</v>
      </c>
    </row>
    <row r="17285" spans="1:9" x14ac:dyDescent="0.2">
      <c r="A17285" s="518" t="s">
        <v>231</v>
      </c>
      <c r="B17285" s="518">
        <v>802959</v>
      </c>
      <c r="C17285" s="518" t="s">
        <v>2660</v>
      </c>
      <c r="D17285" s="518" t="s">
        <v>1574</v>
      </c>
      <c r="E17285" s="859">
        <v>31</v>
      </c>
      <c r="F17285" s="859">
        <v>27</v>
      </c>
      <c r="G17285" s="518" t="s">
        <v>122</v>
      </c>
      <c r="H17285" s="518" t="s">
        <v>231</v>
      </c>
      <c r="I17285" s="518">
        <v>802959</v>
      </c>
    </row>
    <row r="17286" spans="1:9" x14ac:dyDescent="0.2">
      <c r="A17286" s="518" t="s">
        <v>231</v>
      </c>
      <c r="B17286" s="518">
        <v>802991</v>
      </c>
      <c r="C17286" s="518" t="s">
        <v>2660</v>
      </c>
      <c r="D17286" s="518" t="s">
        <v>1098</v>
      </c>
      <c r="E17286" s="859">
        <v>26</v>
      </c>
      <c r="F17286" s="859">
        <v>22</v>
      </c>
      <c r="G17286" s="518" t="s">
        <v>122</v>
      </c>
      <c r="H17286" s="518" t="s">
        <v>231</v>
      </c>
      <c r="I17286" s="518">
        <v>802991</v>
      </c>
    </row>
    <row r="17287" spans="1:9" x14ac:dyDescent="0.2">
      <c r="A17287" s="518" t="s">
        <v>231</v>
      </c>
      <c r="B17287" s="518">
        <v>803015</v>
      </c>
      <c r="C17287" s="518" t="s">
        <v>2660</v>
      </c>
      <c r="D17287" s="518" t="s">
        <v>2898</v>
      </c>
      <c r="E17287" s="859">
        <v>13</v>
      </c>
      <c r="F17287" s="859">
        <v>10</v>
      </c>
      <c r="G17287" s="518" t="s">
        <v>122</v>
      </c>
      <c r="H17287" s="518" t="s">
        <v>231</v>
      </c>
      <c r="I17287" s="518">
        <v>803015</v>
      </c>
    </row>
    <row r="17288" spans="1:9" x14ac:dyDescent="0.2">
      <c r="A17288" s="518" t="s">
        <v>231</v>
      </c>
      <c r="B17288" s="518">
        <v>803031</v>
      </c>
      <c r="C17288" s="518" t="s">
        <v>2660</v>
      </c>
      <c r="D17288" s="518" t="s">
        <v>696</v>
      </c>
      <c r="E17288" s="859">
        <v>27</v>
      </c>
      <c r="F17288" s="859">
        <v>27</v>
      </c>
      <c r="G17288" s="518" t="s">
        <v>122</v>
      </c>
      <c r="H17288" s="518" t="s">
        <v>231</v>
      </c>
      <c r="I17288" s="518">
        <v>803031</v>
      </c>
    </row>
    <row r="17289" spans="1:9" x14ac:dyDescent="0.2">
      <c r="A17289" s="518" t="s">
        <v>231</v>
      </c>
      <c r="B17289" s="518">
        <v>803056</v>
      </c>
      <c r="C17289" s="518" t="s">
        <v>2660</v>
      </c>
      <c r="D17289" s="518" t="s">
        <v>950</v>
      </c>
      <c r="E17289" s="859">
        <v>19</v>
      </c>
      <c r="F17289" s="859">
        <v>14</v>
      </c>
      <c r="G17289" s="518" t="s">
        <v>122</v>
      </c>
      <c r="H17289" s="518" t="s">
        <v>231</v>
      </c>
      <c r="I17289" s="518">
        <v>803056</v>
      </c>
    </row>
    <row r="17290" spans="1:9" x14ac:dyDescent="0.2">
      <c r="A17290" s="518" t="s">
        <v>231</v>
      </c>
      <c r="B17290" s="518">
        <v>803080</v>
      </c>
      <c r="C17290" s="518" t="s">
        <v>2660</v>
      </c>
      <c r="D17290" s="518" t="s">
        <v>1628</v>
      </c>
      <c r="E17290" s="859">
        <v>27</v>
      </c>
      <c r="F17290" s="859">
        <v>25</v>
      </c>
      <c r="G17290" s="518" t="s">
        <v>122</v>
      </c>
      <c r="H17290" s="518" t="s">
        <v>231</v>
      </c>
      <c r="I17290" s="518">
        <v>803080</v>
      </c>
    </row>
    <row r="17291" spans="1:9" x14ac:dyDescent="0.2">
      <c r="A17291" s="518" t="s">
        <v>231</v>
      </c>
      <c r="B17291" s="518">
        <v>803098</v>
      </c>
      <c r="C17291" s="518" t="s">
        <v>2660</v>
      </c>
      <c r="D17291" s="518" t="s">
        <v>1030</v>
      </c>
      <c r="E17291" s="859">
        <v>21</v>
      </c>
      <c r="F17291" s="859">
        <v>18</v>
      </c>
      <c r="G17291" s="518" t="s">
        <v>122</v>
      </c>
      <c r="H17291" s="518" t="s">
        <v>231</v>
      </c>
      <c r="I17291" s="518">
        <v>803098</v>
      </c>
    </row>
    <row r="17292" spans="1:9" x14ac:dyDescent="0.2">
      <c r="A17292" s="518" t="s">
        <v>231</v>
      </c>
      <c r="B17292" s="518">
        <v>803130</v>
      </c>
      <c r="C17292" s="518" t="s">
        <v>2660</v>
      </c>
      <c r="D17292" s="518" t="s">
        <v>1085</v>
      </c>
      <c r="E17292" s="859">
        <v>32</v>
      </c>
      <c r="F17292" s="859">
        <v>30</v>
      </c>
      <c r="G17292" s="518" t="s">
        <v>122</v>
      </c>
      <c r="H17292" s="518" t="s">
        <v>231</v>
      </c>
      <c r="I17292" s="518">
        <v>803130</v>
      </c>
    </row>
    <row r="17293" spans="1:9" x14ac:dyDescent="0.2">
      <c r="A17293" s="518" t="s">
        <v>198</v>
      </c>
      <c r="B17293" s="518">
        <v>803288</v>
      </c>
      <c r="C17293" s="518" t="s">
        <v>2660</v>
      </c>
      <c r="D17293" s="518" t="s">
        <v>1082</v>
      </c>
      <c r="E17293" s="859">
        <v>27</v>
      </c>
      <c r="F17293" s="859">
        <v>27</v>
      </c>
      <c r="G17293" s="518" t="s">
        <v>122</v>
      </c>
      <c r="H17293" s="518" t="s">
        <v>198</v>
      </c>
      <c r="I17293" s="518">
        <v>803288</v>
      </c>
    </row>
    <row r="17294" spans="1:9" x14ac:dyDescent="0.2">
      <c r="A17294" s="518" t="s">
        <v>198</v>
      </c>
      <c r="B17294" s="518">
        <v>803304</v>
      </c>
      <c r="C17294" s="518" t="s">
        <v>2660</v>
      </c>
      <c r="D17294" s="518" t="s">
        <v>718</v>
      </c>
      <c r="E17294" s="859">
        <v>27</v>
      </c>
      <c r="F17294" s="859">
        <v>27</v>
      </c>
      <c r="G17294" s="518" t="s">
        <v>122</v>
      </c>
      <c r="H17294" s="518" t="s">
        <v>198</v>
      </c>
      <c r="I17294" s="518">
        <v>803304</v>
      </c>
    </row>
    <row r="17295" spans="1:9" x14ac:dyDescent="0.2">
      <c r="A17295" s="518" t="s">
        <v>198</v>
      </c>
      <c r="B17295" s="518">
        <v>803312</v>
      </c>
      <c r="C17295" s="518" t="s">
        <v>2660</v>
      </c>
      <c r="D17295" s="518" t="s">
        <v>1542</v>
      </c>
      <c r="E17295" s="859">
        <v>31</v>
      </c>
      <c r="F17295" s="859">
        <v>32</v>
      </c>
      <c r="G17295" s="518" t="s">
        <v>122</v>
      </c>
      <c r="H17295" s="518" t="s">
        <v>198</v>
      </c>
      <c r="I17295" s="518">
        <v>803312</v>
      </c>
    </row>
    <row r="17296" spans="1:9" x14ac:dyDescent="0.2">
      <c r="A17296" s="518" t="s">
        <v>198</v>
      </c>
      <c r="B17296" s="518">
        <v>803320</v>
      </c>
      <c r="C17296" s="518" t="s">
        <v>2660</v>
      </c>
      <c r="D17296" s="518" t="s">
        <v>3017</v>
      </c>
      <c r="E17296" s="859">
        <v>35</v>
      </c>
      <c r="F17296" s="859">
        <v>35</v>
      </c>
      <c r="G17296" s="518" t="s">
        <v>122</v>
      </c>
      <c r="H17296" s="518" t="s">
        <v>198</v>
      </c>
      <c r="I17296" s="518">
        <v>803320</v>
      </c>
    </row>
    <row r="17297" spans="1:9" x14ac:dyDescent="0.2">
      <c r="A17297" s="518" t="s">
        <v>198</v>
      </c>
      <c r="B17297" s="518">
        <v>803338</v>
      </c>
      <c r="C17297" s="518" t="s">
        <v>2660</v>
      </c>
      <c r="D17297" s="518" t="s">
        <v>667</v>
      </c>
      <c r="E17297" s="859">
        <v>31</v>
      </c>
      <c r="F17297" s="859">
        <v>31</v>
      </c>
      <c r="G17297" s="518" t="s">
        <v>122</v>
      </c>
      <c r="H17297" s="518" t="s">
        <v>198</v>
      </c>
      <c r="I17297" s="518">
        <v>803338</v>
      </c>
    </row>
    <row r="17298" spans="1:9" x14ac:dyDescent="0.2">
      <c r="A17298" s="518" t="s">
        <v>198</v>
      </c>
      <c r="B17298" s="518">
        <v>803346</v>
      </c>
      <c r="C17298" s="518" t="s">
        <v>2660</v>
      </c>
      <c r="D17298" s="518" t="s">
        <v>874</v>
      </c>
      <c r="E17298" s="859">
        <v>20</v>
      </c>
      <c r="F17298" s="859">
        <v>20</v>
      </c>
      <c r="G17298" s="518" t="s">
        <v>122</v>
      </c>
      <c r="H17298" s="518" t="s">
        <v>198</v>
      </c>
      <c r="I17298" s="518">
        <v>803346</v>
      </c>
    </row>
    <row r="17299" spans="1:9" x14ac:dyDescent="0.2">
      <c r="A17299" s="518" t="s">
        <v>198</v>
      </c>
      <c r="B17299" s="518">
        <v>803361</v>
      </c>
      <c r="C17299" s="518" t="s">
        <v>2660</v>
      </c>
      <c r="D17299" s="518" t="s">
        <v>527</v>
      </c>
      <c r="E17299" s="859">
        <v>33</v>
      </c>
      <c r="F17299" s="859">
        <v>33</v>
      </c>
      <c r="G17299" s="518" t="s">
        <v>122</v>
      </c>
      <c r="H17299" s="518" t="s">
        <v>198</v>
      </c>
      <c r="I17299" s="518">
        <v>803361</v>
      </c>
    </row>
    <row r="17300" spans="1:9" x14ac:dyDescent="0.2">
      <c r="A17300" s="518" t="s">
        <v>198</v>
      </c>
      <c r="B17300" s="518">
        <v>803379</v>
      </c>
      <c r="C17300" s="518" t="s">
        <v>2660</v>
      </c>
      <c r="D17300" s="518" t="s">
        <v>427</v>
      </c>
      <c r="E17300" s="859">
        <v>30</v>
      </c>
      <c r="F17300" s="859">
        <v>30</v>
      </c>
      <c r="G17300" s="518" t="s">
        <v>122</v>
      </c>
      <c r="H17300" s="518" t="s">
        <v>198</v>
      </c>
      <c r="I17300" s="518">
        <v>803379</v>
      </c>
    </row>
    <row r="17301" spans="1:9" x14ac:dyDescent="0.2">
      <c r="A17301" s="518" t="s">
        <v>198</v>
      </c>
      <c r="B17301" s="518">
        <v>803387</v>
      </c>
      <c r="C17301" s="518" t="s">
        <v>2660</v>
      </c>
      <c r="D17301" s="518" t="s">
        <v>713</v>
      </c>
      <c r="E17301" s="859">
        <v>15</v>
      </c>
      <c r="F17301" s="859">
        <v>15</v>
      </c>
      <c r="G17301" s="518" t="s">
        <v>122</v>
      </c>
      <c r="H17301" s="518" t="s">
        <v>198</v>
      </c>
      <c r="I17301" s="518">
        <v>803387</v>
      </c>
    </row>
    <row r="17302" spans="1:9" x14ac:dyDescent="0.2">
      <c r="A17302" s="518" t="s">
        <v>198</v>
      </c>
      <c r="B17302" s="518">
        <v>803403</v>
      </c>
      <c r="C17302" s="518" t="s">
        <v>2660</v>
      </c>
      <c r="D17302" s="518" t="s">
        <v>1316</v>
      </c>
      <c r="E17302" s="859">
        <v>30</v>
      </c>
      <c r="F17302" s="859">
        <v>30</v>
      </c>
      <c r="G17302" s="518" t="s">
        <v>122</v>
      </c>
      <c r="H17302" s="518" t="s">
        <v>198</v>
      </c>
      <c r="I17302" s="518">
        <v>803403</v>
      </c>
    </row>
    <row r="17303" spans="1:9" x14ac:dyDescent="0.2">
      <c r="A17303" s="518" t="s">
        <v>198</v>
      </c>
      <c r="B17303" s="518">
        <v>803445</v>
      </c>
      <c r="C17303" s="518" t="s">
        <v>2660</v>
      </c>
      <c r="D17303" s="518" t="s">
        <v>861</v>
      </c>
      <c r="E17303" s="859">
        <v>32</v>
      </c>
      <c r="F17303" s="859">
        <v>32</v>
      </c>
      <c r="G17303" s="518" t="s">
        <v>122</v>
      </c>
      <c r="H17303" s="518" t="s">
        <v>198</v>
      </c>
      <c r="I17303" s="518">
        <v>803445</v>
      </c>
    </row>
    <row r="17304" spans="1:9" x14ac:dyDescent="0.2">
      <c r="A17304" s="518" t="s">
        <v>198</v>
      </c>
      <c r="B17304" s="518">
        <v>803460</v>
      </c>
      <c r="C17304" s="518" t="s">
        <v>2660</v>
      </c>
      <c r="D17304" s="518" t="s">
        <v>3057</v>
      </c>
      <c r="E17304" s="859">
        <v>28</v>
      </c>
      <c r="F17304" s="859">
        <v>27</v>
      </c>
      <c r="G17304" s="518" t="s">
        <v>122</v>
      </c>
      <c r="H17304" s="518" t="s">
        <v>198</v>
      </c>
      <c r="I17304" s="518">
        <v>803460</v>
      </c>
    </row>
    <row r="17305" spans="1:9" x14ac:dyDescent="0.2">
      <c r="A17305" s="518" t="s">
        <v>198</v>
      </c>
      <c r="B17305" s="518">
        <v>803478</v>
      </c>
      <c r="C17305" s="518" t="s">
        <v>2660</v>
      </c>
      <c r="D17305" s="518" t="s">
        <v>950</v>
      </c>
      <c r="E17305" s="859">
        <v>30</v>
      </c>
      <c r="F17305" s="859">
        <v>30</v>
      </c>
      <c r="G17305" s="518" t="s">
        <v>122</v>
      </c>
      <c r="H17305" s="518" t="s">
        <v>198</v>
      </c>
      <c r="I17305" s="518">
        <v>803478</v>
      </c>
    </row>
    <row r="17306" spans="1:9" x14ac:dyDescent="0.2">
      <c r="A17306" s="518" t="s">
        <v>198</v>
      </c>
      <c r="B17306" s="518">
        <v>803502</v>
      </c>
      <c r="C17306" s="518" t="s">
        <v>2660</v>
      </c>
      <c r="D17306" s="518" t="s">
        <v>406</v>
      </c>
      <c r="E17306" s="859">
        <v>26</v>
      </c>
      <c r="F17306" s="859">
        <v>26</v>
      </c>
      <c r="G17306" s="518" t="s">
        <v>122</v>
      </c>
      <c r="H17306" s="518" t="s">
        <v>198</v>
      </c>
      <c r="I17306" s="518">
        <v>803502</v>
      </c>
    </row>
    <row r="17307" spans="1:9" x14ac:dyDescent="0.2">
      <c r="A17307" s="518" t="s">
        <v>198</v>
      </c>
      <c r="B17307" s="518">
        <v>803510</v>
      </c>
      <c r="C17307" s="518" t="s">
        <v>2660</v>
      </c>
      <c r="D17307" s="518" t="s">
        <v>697</v>
      </c>
      <c r="E17307" s="859">
        <v>24</v>
      </c>
      <c r="F17307" s="859">
        <v>24</v>
      </c>
      <c r="G17307" s="518" t="s">
        <v>122</v>
      </c>
      <c r="H17307" s="518" t="s">
        <v>198</v>
      </c>
      <c r="I17307" s="518">
        <v>803510</v>
      </c>
    </row>
    <row r="17308" spans="1:9" x14ac:dyDescent="0.2">
      <c r="A17308" s="518" t="s">
        <v>198</v>
      </c>
      <c r="B17308" s="518">
        <v>803528</v>
      </c>
      <c r="C17308" s="518" t="s">
        <v>2660</v>
      </c>
      <c r="D17308" s="518" t="s">
        <v>1220</v>
      </c>
      <c r="E17308" s="859">
        <v>23</v>
      </c>
      <c r="F17308" s="859">
        <v>23</v>
      </c>
      <c r="G17308" s="518" t="s">
        <v>122</v>
      </c>
      <c r="H17308" s="518" t="s">
        <v>198</v>
      </c>
      <c r="I17308" s="518">
        <v>803528</v>
      </c>
    </row>
    <row r="17309" spans="1:9" x14ac:dyDescent="0.2">
      <c r="A17309" s="518" t="s">
        <v>198</v>
      </c>
      <c r="B17309" s="518">
        <v>803544</v>
      </c>
      <c r="C17309" s="518" t="s">
        <v>2660</v>
      </c>
      <c r="D17309" s="518" t="s">
        <v>801</v>
      </c>
      <c r="E17309" s="859">
        <v>31</v>
      </c>
      <c r="F17309" s="859">
        <v>31</v>
      </c>
      <c r="G17309" s="518" t="s">
        <v>122</v>
      </c>
      <c r="H17309" s="518" t="s">
        <v>198</v>
      </c>
      <c r="I17309" s="518">
        <v>803544</v>
      </c>
    </row>
    <row r="17310" spans="1:9" x14ac:dyDescent="0.2">
      <c r="A17310" s="518" t="s">
        <v>198</v>
      </c>
      <c r="B17310" s="518">
        <v>803551</v>
      </c>
      <c r="C17310" s="518" t="s">
        <v>2660</v>
      </c>
      <c r="D17310" s="518" t="s">
        <v>470</v>
      </c>
      <c r="E17310" s="859">
        <v>30</v>
      </c>
      <c r="F17310" s="859">
        <v>31</v>
      </c>
      <c r="G17310" s="518" t="s">
        <v>122</v>
      </c>
      <c r="H17310" s="518" t="s">
        <v>198</v>
      </c>
      <c r="I17310" s="518">
        <v>803551</v>
      </c>
    </row>
    <row r="17311" spans="1:9" x14ac:dyDescent="0.2">
      <c r="A17311" s="518" t="s">
        <v>198</v>
      </c>
      <c r="B17311" s="518">
        <v>803569</v>
      </c>
      <c r="C17311" s="518" t="s">
        <v>2660</v>
      </c>
      <c r="D17311" s="518" t="s">
        <v>678</v>
      </c>
      <c r="E17311" s="859">
        <v>35</v>
      </c>
      <c r="F17311" s="859">
        <v>35</v>
      </c>
      <c r="G17311" s="518" t="s">
        <v>122</v>
      </c>
      <c r="H17311" s="518" t="s">
        <v>198</v>
      </c>
      <c r="I17311" s="518">
        <v>803569</v>
      </c>
    </row>
    <row r="17312" spans="1:9" x14ac:dyDescent="0.2">
      <c r="A17312" s="518" t="s">
        <v>198</v>
      </c>
      <c r="B17312" s="518">
        <v>803577</v>
      </c>
      <c r="C17312" s="518" t="s">
        <v>2660</v>
      </c>
      <c r="D17312" s="518" t="s">
        <v>3102</v>
      </c>
      <c r="E17312" s="859">
        <v>31</v>
      </c>
      <c r="F17312" s="859">
        <v>30</v>
      </c>
      <c r="G17312" s="518" t="s">
        <v>122</v>
      </c>
      <c r="H17312" s="518" t="s">
        <v>198</v>
      </c>
      <c r="I17312" s="518">
        <v>803577</v>
      </c>
    </row>
    <row r="17313" spans="1:9" x14ac:dyDescent="0.2">
      <c r="A17313" s="518" t="s">
        <v>198</v>
      </c>
      <c r="B17313" s="518">
        <v>803585</v>
      </c>
      <c r="C17313" s="518" t="s">
        <v>2660</v>
      </c>
      <c r="D17313" s="518" t="s">
        <v>726</v>
      </c>
      <c r="E17313" s="859">
        <v>25</v>
      </c>
      <c r="F17313" s="859">
        <v>26</v>
      </c>
      <c r="G17313" s="518" t="s">
        <v>122</v>
      </c>
      <c r="H17313" s="518" t="s">
        <v>198</v>
      </c>
      <c r="I17313" s="518">
        <v>803585</v>
      </c>
    </row>
    <row r="17314" spans="1:9" x14ac:dyDescent="0.2">
      <c r="A17314" s="518" t="s">
        <v>198</v>
      </c>
      <c r="B17314" s="518">
        <v>803593</v>
      </c>
      <c r="C17314" s="518" t="s">
        <v>2660</v>
      </c>
      <c r="D17314" s="518" t="s">
        <v>3103</v>
      </c>
      <c r="E17314" s="859">
        <v>32</v>
      </c>
      <c r="F17314" s="859">
        <v>32</v>
      </c>
      <c r="G17314" s="518" t="s">
        <v>122</v>
      </c>
      <c r="H17314" s="518" t="s">
        <v>198</v>
      </c>
      <c r="I17314" s="518">
        <v>803593</v>
      </c>
    </row>
    <row r="17315" spans="1:9" x14ac:dyDescent="0.2">
      <c r="A17315" s="518" t="s">
        <v>198</v>
      </c>
      <c r="B17315" s="518">
        <v>803619</v>
      </c>
      <c r="C17315" s="518" t="s">
        <v>2660</v>
      </c>
      <c r="D17315" s="518" t="s">
        <v>600</v>
      </c>
      <c r="E17315" s="859">
        <v>35</v>
      </c>
      <c r="F17315" s="859">
        <v>35</v>
      </c>
      <c r="G17315" s="518" t="s">
        <v>122</v>
      </c>
      <c r="H17315" s="518" t="s">
        <v>198</v>
      </c>
      <c r="I17315" s="518">
        <v>803619</v>
      </c>
    </row>
    <row r="17316" spans="1:9" x14ac:dyDescent="0.2">
      <c r="A17316" s="518" t="s">
        <v>198</v>
      </c>
      <c r="B17316" s="518">
        <v>803635</v>
      </c>
      <c r="C17316" s="518" t="s">
        <v>2660</v>
      </c>
      <c r="D17316" s="518" t="s">
        <v>709</v>
      </c>
      <c r="E17316" s="859">
        <v>35</v>
      </c>
      <c r="F17316" s="859">
        <v>35</v>
      </c>
      <c r="G17316" s="518" t="s">
        <v>122</v>
      </c>
      <c r="H17316" s="518" t="s">
        <v>198</v>
      </c>
      <c r="I17316" s="518">
        <v>803635</v>
      </c>
    </row>
    <row r="17317" spans="1:9" x14ac:dyDescent="0.2">
      <c r="A17317" s="518" t="s">
        <v>198</v>
      </c>
      <c r="B17317" s="518">
        <v>803643</v>
      </c>
      <c r="C17317" s="518" t="s">
        <v>2660</v>
      </c>
      <c r="D17317" s="518" t="s">
        <v>716</v>
      </c>
      <c r="E17317" s="859">
        <v>34</v>
      </c>
      <c r="F17317" s="859">
        <v>35</v>
      </c>
      <c r="G17317" s="518" t="s">
        <v>122</v>
      </c>
      <c r="H17317" s="518" t="s">
        <v>198</v>
      </c>
      <c r="I17317" s="518">
        <v>803643</v>
      </c>
    </row>
    <row r="17318" spans="1:9" x14ac:dyDescent="0.2">
      <c r="A17318" s="518" t="s">
        <v>198</v>
      </c>
      <c r="B17318" s="518">
        <v>803650</v>
      </c>
      <c r="C17318" s="518" t="s">
        <v>2660</v>
      </c>
      <c r="D17318" s="518" t="s">
        <v>933</v>
      </c>
      <c r="E17318" s="859">
        <v>32</v>
      </c>
      <c r="F17318" s="859">
        <v>32</v>
      </c>
      <c r="G17318" s="518" t="s">
        <v>122</v>
      </c>
      <c r="H17318" s="518" t="s">
        <v>198</v>
      </c>
      <c r="I17318" s="518">
        <v>803650</v>
      </c>
    </row>
    <row r="17319" spans="1:9" x14ac:dyDescent="0.2">
      <c r="A17319" s="518" t="s">
        <v>198</v>
      </c>
      <c r="B17319" s="518">
        <v>803668</v>
      </c>
      <c r="C17319" s="518" t="s">
        <v>2660</v>
      </c>
      <c r="D17319" s="518" t="s">
        <v>1030</v>
      </c>
      <c r="E17319" s="859">
        <v>24</v>
      </c>
      <c r="F17319" s="859">
        <v>24</v>
      </c>
      <c r="G17319" s="518" t="s">
        <v>122</v>
      </c>
      <c r="H17319" s="518" t="s">
        <v>198</v>
      </c>
      <c r="I17319" s="518">
        <v>803668</v>
      </c>
    </row>
    <row r="17320" spans="1:9" x14ac:dyDescent="0.2">
      <c r="A17320" s="518" t="s">
        <v>198</v>
      </c>
      <c r="B17320" s="518">
        <v>803684</v>
      </c>
      <c r="C17320" s="518" t="s">
        <v>2660</v>
      </c>
      <c r="D17320" s="518" t="s">
        <v>324</v>
      </c>
      <c r="E17320" s="859">
        <v>31</v>
      </c>
      <c r="F17320" s="859">
        <v>31</v>
      </c>
      <c r="G17320" s="518" t="s">
        <v>122</v>
      </c>
      <c r="H17320" s="518" t="s">
        <v>198</v>
      </c>
      <c r="I17320" s="518">
        <v>803684</v>
      </c>
    </row>
    <row r="17321" spans="1:9" x14ac:dyDescent="0.2">
      <c r="A17321" s="518" t="s">
        <v>198</v>
      </c>
      <c r="B17321" s="518">
        <v>803700</v>
      </c>
      <c r="C17321" s="518" t="s">
        <v>2660</v>
      </c>
      <c r="D17321" s="518" t="s">
        <v>1086</v>
      </c>
      <c r="E17321" s="859">
        <v>32</v>
      </c>
      <c r="F17321" s="859">
        <v>32</v>
      </c>
      <c r="G17321" s="518" t="s">
        <v>122</v>
      </c>
      <c r="H17321" s="518" t="s">
        <v>198</v>
      </c>
      <c r="I17321" s="518">
        <v>803700</v>
      </c>
    </row>
    <row r="17322" spans="1:9" x14ac:dyDescent="0.2">
      <c r="A17322" s="518" t="s">
        <v>198</v>
      </c>
      <c r="B17322" s="518">
        <v>803718</v>
      </c>
      <c r="C17322" s="518" t="s">
        <v>2660</v>
      </c>
      <c r="D17322" s="518" t="s">
        <v>2936</v>
      </c>
      <c r="E17322" s="859">
        <v>21</v>
      </c>
      <c r="F17322" s="859">
        <v>20</v>
      </c>
      <c r="G17322" s="518" t="s">
        <v>122</v>
      </c>
      <c r="H17322" s="518" t="s">
        <v>198</v>
      </c>
      <c r="I17322" s="518">
        <v>803718</v>
      </c>
    </row>
    <row r="17323" spans="1:9" x14ac:dyDescent="0.2">
      <c r="A17323" s="518" t="s">
        <v>198</v>
      </c>
      <c r="B17323" s="518">
        <v>803726</v>
      </c>
      <c r="C17323" s="518" t="s">
        <v>2660</v>
      </c>
      <c r="D17323" s="518" t="s">
        <v>919</v>
      </c>
      <c r="E17323" s="859">
        <v>21</v>
      </c>
      <c r="F17323" s="859">
        <v>21</v>
      </c>
      <c r="G17323" s="518" t="s">
        <v>122</v>
      </c>
      <c r="H17323" s="518" t="s">
        <v>198</v>
      </c>
      <c r="I17323" s="518">
        <v>803726</v>
      </c>
    </row>
    <row r="17324" spans="1:9" x14ac:dyDescent="0.2">
      <c r="A17324" s="518" t="s">
        <v>198</v>
      </c>
      <c r="B17324" s="518">
        <v>803734</v>
      </c>
      <c r="C17324" s="518" t="s">
        <v>2660</v>
      </c>
      <c r="D17324" s="518" t="s">
        <v>397</v>
      </c>
      <c r="E17324" s="859">
        <v>30</v>
      </c>
      <c r="F17324" s="859">
        <v>31</v>
      </c>
      <c r="G17324" s="518" t="s">
        <v>122</v>
      </c>
      <c r="H17324" s="518" t="s">
        <v>198</v>
      </c>
      <c r="I17324" s="518">
        <v>803734</v>
      </c>
    </row>
    <row r="17325" spans="1:9" x14ac:dyDescent="0.2">
      <c r="A17325" s="518" t="s">
        <v>256</v>
      </c>
      <c r="B17325" s="518">
        <v>803742</v>
      </c>
      <c r="C17325" s="518" t="s">
        <v>2660</v>
      </c>
      <c r="D17325" s="518" t="s">
        <v>682</v>
      </c>
      <c r="E17325" s="859">
        <v>24</v>
      </c>
      <c r="F17325" s="859">
        <v>24</v>
      </c>
      <c r="G17325" s="518" t="s">
        <v>122</v>
      </c>
      <c r="H17325" s="518" t="s">
        <v>256</v>
      </c>
      <c r="I17325" s="518">
        <v>803742</v>
      </c>
    </row>
    <row r="17326" spans="1:9" x14ac:dyDescent="0.2">
      <c r="A17326" s="518" t="s">
        <v>297</v>
      </c>
      <c r="B17326" s="518">
        <v>803767</v>
      </c>
      <c r="C17326" s="518" t="s">
        <v>2660</v>
      </c>
      <c r="D17326" s="518" t="s">
        <v>3160</v>
      </c>
      <c r="E17326" s="859">
        <v>24</v>
      </c>
      <c r="F17326" s="859">
        <v>0</v>
      </c>
      <c r="G17326" s="518" t="s">
        <v>122</v>
      </c>
      <c r="H17326" s="518" t="s">
        <v>297</v>
      </c>
      <c r="I17326" s="518">
        <v>803767</v>
      </c>
    </row>
    <row r="17327" spans="1:9" x14ac:dyDescent="0.2">
      <c r="A17327" s="518" t="s">
        <v>297</v>
      </c>
      <c r="B17327" s="518">
        <v>803775</v>
      </c>
      <c r="C17327" s="518" t="s">
        <v>2660</v>
      </c>
      <c r="D17327" s="518" t="s">
        <v>3161</v>
      </c>
      <c r="E17327" s="859">
        <v>24</v>
      </c>
      <c r="F17327" s="859">
        <v>0</v>
      </c>
      <c r="G17327" s="518" t="s">
        <v>122</v>
      </c>
      <c r="H17327" s="518" t="s">
        <v>297</v>
      </c>
      <c r="I17327" s="518">
        <v>803775</v>
      </c>
    </row>
    <row r="17328" spans="1:9" x14ac:dyDescent="0.2">
      <c r="A17328" s="518" t="s">
        <v>297</v>
      </c>
      <c r="B17328" s="518">
        <v>803783</v>
      </c>
      <c r="C17328" s="518" t="s">
        <v>2660</v>
      </c>
      <c r="D17328" s="518" t="s">
        <v>10292</v>
      </c>
      <c r="E17328" s="859">
        <v>33</v>
      </c>
      <c r="F17328" s="859">
        <v>0</v>
      </c>
      <c r="G17328" s="518" t="s">
        <v>122</v>
      </c>
      <c r="H17328" s="518" t="s">
        <v>297</v>
      </c>
      <c r="I17328" s="518">
        <v>803783</v>
      </c>
    </row>
    <row r="17329" spans="1:9" x14ac:dyDescent="0.2">
      <c r="A17329" s="518" t="s">
        <v>256</v>
      </c>
      <c r="B17329" s="518">
        <v>803791</v>
      </c>
      <c r="C17329" s="518" t="s">
        <v>2660</v>
      </c>
      <c r="D17329" s="518" t="s">
        <v>8330</v>
      </c>
      <c r="E17329" s="859">
        <v>28</v>
      </c>
      <c r="F17329" s="859">
        <v>28</v>
      </c>
      <c r="G17329" s="518" t="s">
        <v>122</v>
      </c>
      <c r="H17329" s="518" t="s">
        <v>256</v>
      </c>
      <c r="I17329" s="518">
        <v>803791</v>
      </c>
    </row>
    <row r="17330" spans="1:9" x14ac:dyDescent="0.2">
      <c r="A17330" s="518" t="s">
        <v>377</v>
      </c>
      <c r="B17330" s="518">
        <v>803809</v>
      </c>
      <c r="C17330" s="518" t="s">
        <v>2660</v>
      </c>
      <c r="D17330" s="518" t="s">
        <v>3198</v>
      </c>
      <c r="E17330" s="859">
        <v>32</v>
      </c>
      <c r="F17330" s="859">
        <v>32</v>
      </c>
      <c r="G17330" s="518" t="s">
        <v>122</v>
      </c>
      <c r="H17330" s="518" t="s">
        <v>377</v>
      </c>
      <c r="I17330" s="518">
        <v>803809</v>
      </c>
    </row>
    <row r="17331" spans="1:9" x14ac:dyDescent="0.2">
      <c r="A17331" s="518" t="s">
        <v>377</v>
      </c>
      <c r="B17331" s="518">
        <v>803833</v>
      </c>
      <c r="C17331" s="518" t="s">
        <v>2660</v>
      </c>
      <c r="D17331" s="518" t="s">
        <v>3199</v>
      </c>
      <c r="E17331" s="859">
        <v>33</v>
      </c>
      <c r="F17331" s="859">
        <v>33</v>
      </c>
      <c r="G17331" s="518" t="s">
        <v>122</v>
      </c>
      <c r="H17331" s="518" t="s">
        <v>377</v>
      </c>
      <c r="I17331" s="518">
        <v>803833</v>
      </c>
    </row>
    <row r="17332" spans="1:9" x14ac:dyDescent="0.2">
      <c r="A17332" s="518" t="s">
        <v>190</v>
      </c>
      <c r="B17332" s="518">
        <v>803908</v>
      </c>
      <c r="C17332" s="518" t="s">
        <v>2660</v>
      </c>
      <c r="D17332" s="518" t="s">
        <v>3241</v>
      </c>
      <c r="E17332" s="859">
        <v>34</v>
      </c>
      <c r="F17332" s="859">
        <v>28</v>
      </c>
      <c r="G17332" s="518" t="s">
        <v>122</v>
      </c>
      <c r="H17332" s="518" t="s">
        <v>190</v>
      </c>
      <c r="I17332" s="518">
        <v>803908</v>
      </c>
    </row>
    <row r="17333" spans="1:9" x14ac:dyDescent="0.2">
      <c r="A17333" s="518" t="s">
        <v>243</v>
      </c>
      <c r="B17333" s="518">
        <v>803957</v>
      </c>
      <c r="C17333" s="518" t="s">
        <v>2660</v>
      </c>
      <c r="D17333" s="518" t="s">
        <v>2649</v>
      </c>
      <c r="E17333" s="859">
        <v>28</v>
      </c>
      <c r="F17333" s="859">
        <v>27</v>
      </c>
      <c r="G17333" s="518" t="s">
        <v>122</v>
      </c>
      <c r="H17333" s="518" t="s">
        <v>243</v>
      </c>
      <c r="I17333" s="518">
        <v>803957</v>
      </c>
    </row>
    <row r="17334" spans="1:9" x14ac:dyDescent="0.2">
      <c r="A17334" s="518" t="s">
        <v>297</v>
      </c>
      <c r="B17334" s="518">
        <v>803973</v>
      </c>
      <c r="C17334" s="518" t="s">
        <v>2660</v>
      </c>
      <c r="D17334" s="518" t="s">
        <v>3242</v>
      </c>
      <c r="E17334" s="859">
        <v>29</v>
      </c>
      <c r="F17334" s="859">
        <v>0</v>
      </c>
      <c r="G17334" s="518" t="s">
        <v>122</v>
      </c>
      <c r="H17334" s="518" t="s">
        <v>297</v>
      </c>
      <c r="I17334" s="518">
        <v>803973</v>
      </c>
    </row>
    <row r="17335" spans="1:9" x14ac:dyDescent="0.2">
      <c r="A17335" s="518" t="s">
        <v>181</v>
      </c>
      <c r="B17335" s="518">
        <v>804021</v>
      </c>
      <c r="C17335" s="518" t="s">
        <v>2660</v>
      </c>
      <c r="D17335" s="518" t="s">
        <v>7377</v>
      </c>
      <c r="E17335" s="859">
        <v>31</v>
      </c>
      <c r="F17335" s="859">
        <v>31</v>
      </c>
      <c r="G17335" s="518" t="s">
        <v>122</v>
      </c>
      <c r="H17335" s="518" t="s">
        <v>181</v>
      </c>
      <c r="I17335" s="518">
        <v>804021</v>
      </c>
    </row>
    <row r="17336" spans="1:9" x14ac:dyDescent="0.2">
      <c r="A17336" s="518" t="s">
        <v>190</v>
      </c>
      <c r="B17336" s="518">
        <v>804054</v>
      </c>
      <c r="C17336" s="518" t="s">
        <v>2660</v>
      </c>
      <c r="D17336" s="518" t="s">
        <v>927</v>
      </c>
      <c r="E17336" s="859">
        <v>18</v>
      </c>
      <c r="F17336" s="859">
        <v>11</v>
      </c>
      <c r="G17336" s="518" t="s">
        <v>122</v>
      </c>
      <c r="H17336" s="518" t="s">
        <v>190</v>
      </c>
      <c r="I17336" s="518">
        <v>709287</v>
      </c>
    </row>
    <row r="17337" spans="1:9" x14ac:dyDescent="0.2">
      <c r="A17337" s="518" t="s">
        <v>190</v>
      </c>
      <c r="B17337" s="518">
        <v>804070</v>
      </c>
      <c r="C17337" s="518" t="s">
        <v>2660</v>
      </c>
      <c r="D17337" s="518" t="s">
        <v>3287</v>
      </c>
      <c r="E17337" s="859">
        <v>32</v>
      </c>
      <c r="F17337" s="859">
        <v>25</v>
      </c>
      <c r="G17337" s="518" t="s">
        <v>122</v>
      </c>
      <c r="H17337" s="518" t="s">
        <v>190</v>
      </c>
      <c r="I17337" s="518">
        <v>804070</v>
      </c>
    </row>
    <row r="17338" spans="1:9" x14ac:dyDescent="0.2">
      <c r="A17338" s="518" t="s">
        <v>279</v>
      </c>
      <c r="B17338" s="518">
        <v>804088</v>
      </c>
      <c r="C17338" s="518" t="s">
        <v>2660</v>
      </c>
      <c r="D17338" s="518" t="s">
        <v>3288</v>
      </c>
      <c r="E17338" s="859">
        <v>32</v>
      </c>
      <c r="F17338" s="859">
        <v>32</v>
      </c>
      <c r="G17338" s="518" t="s">
        <v>122</v>
      </c>
      <c r="H17338" s="518" t="s">
        <v>279</v>
      </c>
      <c r="I17338" s="518">
        <v>804088</v>
      </c>
    </row>
    <row r="17339" spans="1:9" x14ac:dyDescent="0.2">
      <c r="A17339" s="518" t="s">
        <v>231</v>
      </c>
      <c r="B17339" s="518">
        <v>804120</v>
      </c>
      <c r="C17339" s="518" t="s">
        <v>2660</v>
      </c>
      <c r="D17339" s="518" t="s">
        <v>435</v>
      </c>
      <c r="E17339" s="859">
        <v>32</v>
      </c>
      <c r="F17339" s="859">
        <v>25</v>
      </c>
      <c r="G17339" s="518" t="s">
        <v>122</v>
      </c>
      <c r="H17339" s="518" t="s">
        <v>231</v>
      </c>
      <c r="I17339" s="518">
        <v>804120</v>
      </c>
    </row>
    <row r="17340" spans="1:9" x14ac:dyDescent="0.2">
      <c r="A17340" s="518" t="s">
        <v>198</v>
      </c>
      <c r="B17340" s="518">
        <v>804138</v>
      </c>
      <c r="C17340" s="518" t="s">
        <v>2660</v>
      </c>
      <c r="D17340" s="518" t="s">
        <v>822</v>
      </c>
      <c r="E17340" s="859">
        <v>22</v>
      </c>
      <c r="F17340" s="859">
        <v>22</v>
      </c>
      <c r="G17340" s="518" t="s">
        <v>122</v>
      </c>
      <c r="H17340" s="518" t="s">
        <v>198</v>
      </c>
      <c r="I17340" s="518">
        <v>804138</v>
      </c>
    </row>
    <row r="17341" spans="1:9" x14ac:dyDescent="0.2">
      <c r="A17341" s="518" t="s">
        <v>297</v>
      </c>
      <c r="B17341" s="518">
        <v>804146</v>
      </c>
      <c r="C17341" s="518" t="s">
        <v>2660</v>
      </c>
      <c r="D17341" s="518" t="s">
        <v>10293</v>
      </c>
      <c r="E17341" s="859">
        <v>20</v>
      </c>
      <c r="F17341" s="859">
        <v>0</v>
      </c>
      <c r="G17341" s="518" t="s">
        <v>122</v>
      </c>
      <c r="H17341" s="518" t="s">
        <v>297</v>
      </c>
      <c r="I17341" s="518">
        <v>804146</v>
      </c>
    </row>
    <row r="17342" spans="1:9" x14ac:dyDescent="0.2">
      <c r="A17342" s="518" t="s">
        <v>230</v>
      </c>
      <c r="B17342" s="518">
        <v>804203</v>
      </c>
      <c r="C17342" s="518" t="s">
        <v>2660</v>
      </c>
      <c r="D17342" s="518" t="s">
        <v>1086</v>
      </c>
      <c r="E17342" s="859">
        <v>28</v>
      </c>
      <c r="F17342" s="859">
        <v>28</v>
      </c>
      <c r="G17342" s="518" t="s">
        <v>122</v>
      </c>
      <c r="H17342" s="518" t="s">
        <v>230</v>
      </c>
      <c r="I17342" s="518">
        <v>804203</v>
      </c>
    </row>
    <row r="17343" spans="1:9" x14ac:dyDescent="0.2">
      <c r="A17343" s="518" t="s">
        <v>164</v>
      </c>
      <c r="B17343" s="518">
        <v>804286</v>
      </c>
      <c r="C17343" s="518" t="s">
        <v>2660</v>
      </c>
      <c r="D17343" s="518" t="s">
        <v>729</v>
      </c>
      <c r="E17343" s="859">
        <v>32</v>
      </c>
      <c r="F17343" s="859">
        <v>30</v>
      </c>
      <c r="G17343" s="518" t="s">
        <v>122</v>
      </c>
      <c r="H17343" s="518" t="s">
        <v>164</v>
      </c>
      <c r="I17343" s="518">
        <v>804286</v>
      </c>
    </row>
    <row r="17344" spans="1:9" x14ac:dyDescent="0.2">
      <c r="A17344" s="518" t="s">
        <v>164</v>
      </c>
      <c r="B17344" s="518">
        <v>804302</v>
      </c>
      <c r="C17344" s="518" t="s">
        <v>2660</v>
      </c>
      <c r="D17344" s="518" t="s">
        <v>429</v>
      </c>
      <c r="E17344" s="859">
        <v>34</v>
      </c>
      <c r="F17344" s="859">
        <v>32</v>
      </c>
      <c r="G17344" s="518" t="s">
        <v>122</v>
      </c>
      <c r="H17344" s="518" t="s">
        <v>164</v>
      </c>
      <c r="I17344" s="518">
        <v>804302</v>
      </c>
    </row>
    <row r="17345" spans="1:9" x14ac:dyDescent="0.2">
      <c r="A17345" s="518" t="s">
        <v>164</v>
      </c>
      <c r="B17345" s="518">
        <v>804336</v>
      </c>
      <c r="C17345" s="518" t="s">
        <v>2660</v>
      </c>
      <c r="D17345" s="518" t="s">
        <v>743</v>
      </c>
      <c r="E17345" s="859">
        <v>33</v>
      </c>
      <c r="F17345" s="859">
        <v>31</v>
      </c>
      <c r="G17345" s="518" t="s">
        <v>122</v>
      </c>
      <c r="H17345" s="518" t="s">
        <v>164</v>
      </c>
      <c r="I17345" s="518">
        <v>804336</v>
      </c>
    </row>
    <row r="17346" spans="1:9" x14ac:dyDescent="0.2">
      <c r="A17346" s="518" t="s">
        <v>164</v>
      </c>
      <c r="B17346" s="518">
        <v>804351</v>
      </c>
      <c r="C17346" s="518" t="s">
        <v>2660</v>
      </c>
      <c r="D17346" s="518" t="s">
        <v>3374</v>
      </c>
      <c r="E17346" s="859">
        <v>34</v>
      </c>
      <c r="F17346" s="859">
        <v>30</v>
      </c>
      <c r="G17346" s="518" t="s">
        <v>122</v>
      </c>
      <c r="H17346" s="518" t="s">
        <v>164</v>
      </c>
      <c r="I17346" s="518">
        <v>804351</v>
      </c>
    </row>
    <row r="17347" spans="1:9" x14ac:dyDescent="0.2">
      <c r="A17347" s="518" t="s">
        <v>164</v>
      </c>
      <c r="B17347" s="518">
        <v>804369</v>
      </c>
      <c r="C17347" s="518" t="s">
        <v>2660</v>
      </c>
      <c r="D17347" s="518" t="s">
        <v>2977</v>
      </c>
      <c r="E17347" s="859">
        <v>27</v>
      </c>
      <c r="F17347" s="859">
        <v>17</v>
      </c>
      <c r="G17347" s="518" t="s">
        <v>122</v>
      </c>
      <c r="H17347" s="518" t="s">
        <v>164</v>
      </c>
      <c r="I17347" s="518">
        <v>703751</v>
      </c>
    </row>
    <row r="17348" spans="1:9" x14ac:dyDescent="0.2">
      <c r="A17348" s="518" t="s">
        <v>256</v>
      </c>
      <c r="B17348" s="518">
        <v>804401</v>
      </c>
      <c r="C17348" s="518" t="s">
        <v>2660</v>
      </c>
      <c r="D17348" s="518" t="s">
        <v>10294</v>
      </c>
      <c r="E17348" s="859">
        <v>30</v>
      </c>
      <c r="F17348" s="859">
        <v>30</v>
      </c>
      <c r="G17348" s="518" t="s">
        <v>122</v>
      </c>
      <c r="H17348" s="518" t="s">
        <v>256</v>
      </c>
      <c r="I17348" s="518">
        <v>804401</v>
      </c>
    </row>
    <row r="17349" spans="1:9" x14ac:dyDescent="0.2">
      <c r="A17349" s="518" t="s">
        <v>256</v>
      </c>
      <c r="B17349" s="518">
        <v>804419</v>
      </c>
      <c r="C17349" s="518" t="s">
        <v>2660</v>
      </c>
      <c r="D17349" s="518" t="s">
        <v>494</v>
      </c>
      <c r="E17349" s="859">
        <v>23</v>
      </c>
      <c r="F17349" s="859">
        <v>23</v>
      </c>
      <c r="G17349" s="518" t="s">
        <v>122</v>
      </c>
      <c r="H17349" s="518" t="s">
        <v>256</v>
      </c>
      <c r="I17349" s="518">
        <v>804419</v>
      </c>
    </row>
    <row r="17350" spans="1:9" x14ac:dyDescent="0.2">
      <c r="A17350" s="518" t="s">
        <v>256</v>
      </c>
      <c r="B17350" s="518">
        <v>804500</v>
      </c>
      <c r="C17350" s="518" t="s">
        <v>2660</v>
      </c>
      <c r="D17350" s="518" t="s">
        <v>447</v>
      </c>
      <c r="E17350" s="859">
        <v>24</v>
      </c>
      <c r="F17350" s="859">
        <v>24</v>
      </c>
      <c r="G17350" s="518" t="s">
        <v>122</v>
      </c>
      <c r="H17350" s="518" t="s">
        <v>256</v>
      </c>
      <c r="I17350" s="518">
        <v>804500</v>
      </c>
    </row>
    <row r="17351" spans="1:9" x14ac:dyDescent="0.2">
      <c r="A17351" s="518" t="s">
        <v>364</v>
      </c>
      <c r="B17351" s="518">
        <v>804567</v>
      </c>
      <c r="C17351" s="518" t="s">
        <v>2660</v>
      </c>
      <c r="D17351" s="518" t="s">
        <v>3054</v>
      </c>
      <c r="E17351" s="859">
        <v>32</v>
      </c>
      <c r="F17351" s="859">
        <v>0</v>
      </c>
      <c r="G17351" s="518" t="s">
        <v>122</v>
      </c>
      <c r="H17351" s="518" t="s">
        <v>364</v>
      </c>
      <c r="I17351" s="518">
        <v>804567</v>
      </c>
    </row>
    <row r="17352" spans="1:9" x14ac:dyDescent="0.2">
      <c r="A17352" s="518" t="s">
        <v>337</v>
      </c>
      <c r="B17352" s="518">
        <v>804583</v>
      </c>
      <c r="C17352" s="518" t="s">
        <v>2660</v>
      </c>
      <c r="D17352" s="518" t="s">
        <v>2316</v>
      </c>
      <c r="E17352" s="859">
        <v>27</v>
      </c>
      <c r="F17352" s="859">
        <v>27</v>
      </c>
      <c r="G17352" s="518" t="s">
        <v>122</v>
      </c>
      <c r="H17352" s="518" t="s">
        <v>337</v>
      </c>
      <c r="I17352" s="518">
        <v>804583</v>
      </c>
    </row>
    <row r="17353" spans="1:9" x14ac:dyDescent="0.2">
      <c r="A17353" s="518" t="s">
        <v>168</v>
      </c>
      <c r="B17353" s="518">
        <v>804674</v>
      </c>
      <c r="C17353" s="518" t="s">
        <v>2660</v>
      </c>
      <c r="D17353" s="518" t="s">
        <v>802</v>
      </c>
      <c r="E17353" s="859">
        <v>15</v>
      </c>
      <c r="F17353" s="859">
        <v>15</v>
      </c>
      <c r="G17353" s="518" t="s">
        <v>122</v>
      </c>
      <c r="H17353" s="518" t="s">
        <v>168</v>
      </c>
      <c r="I17353" s="518">
        <v>804674</v>
      </c>
    </row>
    <row r="17354" spans="1:9" x14ac:dyDescent="0.2">
      <c r="A17354" s="518" t="s">
        <v>204</v>
      </c>
      <c r="B17354" s="518">
        <v>804724</v>
      </c>
      <c r="C17354" s="518" t="s">
        <v>2660</v>
      </c>
      <c r="D17354" s="518" t="s">
        <v>429</v>
      </c>
      <c r="E17354" s="859">
        <v>24</v>
      </c>
      <c r="F17354" s="859">
        <v>24</v>
      </c>
      <c r="G17354" s="518" t="s">
        <v>122</v>
      </c>
      <c r="H17354" s="518" t="s">
        <v>204</v>
      </c>
      <c r="I17354" s="518">
        <v>804724</v>
      </c>
    </row>
    <row r="17355" spans="1:9" x14ac:dyDescent="0.2">
      <c r="A17355" s="518" t="s">
        <v>168</v>
      </c>
      <c r="B17355" s="518">
        <v>804732</v>
      </c>
      <c r="C17355" s="518" t="s">
        <v>2660</v>
      </c>
      <c r="D17355" s="518" t="s">
        <v>636</v>
      </c>
      <c r="E17355" s="859">
        <v>29</v>
      </c>
      <c r="F17355" s="859">
        <v>29</v>
      </c>
      <c r="G17355" s="518" t="s">
        <v>122</v>
      </c>
      <c r="H17355" s="518" t="s">
        <v>168</v>
      </c>
      <c r="I17355" s="518">
        <v>804732</v>
      </c>
    </row>
    <row r="17356" spans="1:9" x14ac:dyDescent="0.2">
      <c r="A17356" s="518" t="s">
        <v>256</v>
      </c>
      <c r="B17356" s="518">
        <v>804781</v>
      </c>
      <c r="C17356" s="518" t="s">
        <v>2660</v>
      </c>
      <c r="D17356" s="518" t="s">
        <v>8331</v>
      </c>
      <c r="E17356" s="859">
        <v>29</v>
      </c>
      <c r="F17356" s="859">
        <v>29</v>
      </c>
      <c r="G17356" s="518" t="s">
        <v>122</v>
      </c>
      <c r="H17356" s="518" t="s">
        <v>256</v>
      </c>
      <c r="I17356" s="518">
        <v>804781</v>
      </c>
    </row>
    <row r="17357" spans="1:9" x14ac:dyDescent="0.2">
      <c r="A17357" s="518" t="s">
        <v>245</v>
      </c>
      <c r="B17357" s="518">
        <v>804831</v>
      </c>
      <c r="C17357" s="518" t="s">
        <v>2660</v>
      </c>
      <c r="D17357" s="518" t="s">
        <v>324</v>
      </c>
      <c r="E17357" s="859">
        <v>20</v>
      </c>
      <c r="F17357" s="859">
        <v>14</v>
      </c>
      <c r="G17357" s="518" t="s">
        <v>122</v>
      </c>
      <c r="H17357" s="518" t="s">
        <v>245</v>
      </c>
      <c r="I17357" s="518">
        <v>774612</v>
      </c>
    </row>
    <row r="17358" spans="1:9" x14ac:dyDescent="0.2">
      <c r="A17358" s="518" t="s">
        <v>184</v>
      </c>
      <c r="B17358" s="518">
        <v>804864</v>
      </c>
      <c r="C17358" s="518" t="s">
        <v>2660</v>
      </c>
      <c r="D17358" s="518" t="s">
        <v>809</v>
      </c>
      <c r="E17358" s="859">
        <v>33</v>
      </c>
      <c r="F17358" s="859">
        <v>31</v>
      </c>
      <c r="G17358" s="518" t="s">
        <v>122</v>
      </c>
      <c r="H17358" s="518" t="s">
        <v>184</v>
      </c>
      <c r="I17358" s="518">
        <v>804864</v>
      </c>
    </row>
    <row r="17359" spans="1:9" x14ac:dyDescent="0.2">
      <c r="A17359" s="518" t="s">
        <v>394</v>
      </c>
      <c r="B17359" s="518">
        <v>805069</v>
      </c>
      <c r="C17359" s="518" t="s">
        <v>2660</v>
      </c>
      <c r="D17359" s="518" t="s">
        <v>3194</v>
      </c>
      <c r="E17359" s="859">
        <v>33</v>
      </c>
      <c r="F17359" s="859">
        <v>33</v>
      </c>
      <c r="G17359" s="518" t="s">
        <v>122</v>
      </c>
      <c r="H17359" s="518" t="s">
        <v>394</v>
      </c>
      <c r="I17359" s="518">
        <v>805069</v>
      </c>
    </row>
    <row r="17360" spans="1:9" x14ac:dyDescent="0.2">
      <c r="A17360" s="518" t="s">
        <v>394</v>
      </c>
      <c r="B17360" s="518">
        <v>805077</v>
      </c>
      <c r="C17360" s="518" t="s">
        <v>2660</v>
      </c>
      <c r="D17360" s="518" t="s">
        <v>7989</v>
      </c>
      <c r="E17360" s="859">
        <v>31</v>
      </c>
      <c r="F17360" s="859">
        <v>31</v>
      </c>
      <c r="G17360" s="518" t="s">
        <v>122</v>
      </c>
      <c r="H17360" s="518" t="s">
        <v>394</v>
      </c>
      <c r="I17360" s="518">
        <v>805077</v>
      </c>
    </row>
    <row r="17361" spans="1:9" x14ac:dyDescent="0.2">
      <c r="A17361" s="518" t="s">
        <v>394</v>
      </c>
      <c r="B17361" s="518">
        <v>805085</v>
      </c>
      <c r="C17361" s="518" t="s">
        <v>2660</v>
      </c>
      <c r="D17361" s="518" t="s">
        <v>3195</v>
      </c>
      <c r="E17361" s="859">
        <v>31</v>
      </c>
      <c r="F17361" s="859">
        <v>31</v>
      </c>
      <c r="G17361" s="518" t="s">
        <v>122</v>
      </c>
      <c r="H17361" s="518" t="s">
        <v>394</v>
      </c>
      <c r="I17361" s="518">
        <v>805085</v>
      </c>
    </row>
    <row r="17362" spans="1:9" x14ac:dyDescent="0.2">
      <c r="A17362" s="518" t="s">
        <v>355</v>
      </c>
      <c r="B17362" s="518">
        <v>805101</v>
      </c>
      <c r="C17362" s="518" t="s">
        <v>2660</v>
      </c>
      <c r="D17362" s="518" t="s">
        <v>7313</v>
      </c>
      <c r="E17362" s="859">
        <v>27</v>
      </c>
      <c r="F17362" s="859">
        <v>5</v>
      </c>
      <c r="G17362" s="518" t="s">
        <v>122</v>
      </c>
      <c r="H17362" s="518" t="s">
        <v>355</v>
      </c>
      <c r="I17362" s="518">
        <v>705913</v>
      </c>
    </row>
    <row r="17363" spans="1:9" x14ac:dyDescent="0.2">
      <c r="A17363" s="518" t="s">
        <v>148</v>
      </c>
      <c r="B17363" s="518">
        <v>805119</v>
      </c>
      <c r="C17363" s="518" t="s">
        <v>2660</v>
      </c>
      <c r="D17363" s="518" t="s">
        <v>447</v>
      </c>
      <c r="E17363" s="859">
        <v>31</v>
      </c>
      <c r="F17363" s="859">
        <v>25</v>
      </c>
      <c r="G17363" s="518" t="s">
        <v>122</v>
      </c>
      <c r="H17363" s="518" t="s">
        <v>148</v>
      </c>
      <c r="I17363" s="518">
        <v>805119</v>
      </c>
    </row>
    <row r="17364" spans="1:9" x14ac:dyDescent="0.2">
      <c r="A17364" s="518" t="s">
        <v>394</v>
      </c>
      <c r="B17364" s="518">
        <v>805143</v>
      </c>
      <c r="C17364" s="518" t="s">
        <v>2660</v>
      </c>
      <c r="D17364" s="518" t="s">
        <v>6488</v>
      </c>
      <c r="E17364" s="859">
        <v>32</v>
      </c>
      <c r="F17364" s="859">
        <v>32</v>
      </c>
      <c r="G17364" s="518" t="s">
        <v>122</v>
      </c>
      <c r="H17364" s="518" t="s">
        <v>394</v>
      </c>
      <c r="I17364" s="518">
        <v>805143</v>
      </c>
    </row>
    <row r="17365" spans="1:9" x14ac:dyDescent="0.2">
      <c r="A17365" s="518" t="s">
        <v>394</v>
      </c>
      <c r="B17365" s="518">
        <v>805218</v>
      </c>
      <c r="C17365" s="518" t="s">
        <v>2660</v>
      </c>
      <c r="D17365" s="518" t="s">
        <v>6489</v>
      </c>
      <c r="E17365" s="859">
        <v>34</v>
      </c>
      <c r="F17365" s="859">
        <v>34</v>
      </c>
      <c r="G17365" s="518" t="s">
        <v>122</v>
      </c>
      <c r="H17365" s="518" t="s">
        <v>394</v>
      </c>
      <c r="I17365" s="518">
        <v>805218</v>
      </c>
    </row>
    <row r="17366" spans="1:9" x14ac:dyDescent="0.2">
      <c r="A17366" s="518" t="s">
        <v>394</v>
      </c>
      <c r="B17366" s="518">
        <v>805226</v>
      </c>
      <c r="C17366" s="518" t="s">
        <v>2660</v>
      </c>
      <c r="D17366" s="518" t="s">
        <v>6490</v>
      </c>
      <c r="E17366" s="859">
        <v>33</v>
      </c>
      <c r="F17366" s="859">
        <v>33</v>
      </c>
      <c r="G17366" s="518" t="s">
        <v>122</v>
      </c>
      <c r="H17366" s="518" t="s">
        <v>394</v>
      </c>
      <c r="I17366" s="518">
        <v>805226</v>
      </c>
    </row>
    <row r="17367" spans="1:9" x14ac:dyDescent="0.2">
      <c r="A17367" s="518" t="s">
        <v>394</v>
      </c>
      <c r="B17367" s="518">
        <v>805234</v>
      </c>
      <c r="C17367" s="518" t="s">
        <v>2660</v>
      </c>
      <c r="D17367" s="518" t="s">
        <v>3240</v>
      </c>
      <c r="E17367" s="859">
        <v>35</v>
      </c>
      <c r="F17367" s="859">
        <v>11</v>
      </c>
      <c r="G17367" s="518" t="s">
        <v>122</v>
      </c>
      <c r="H17367" s="518" t="s">
        <v>394</v>
      </c>
      <c r="I17367" s="518">
        <v>805234</v>
      </c>
    </row>
    <row r="17368" spans="1:9" x14ac:dyDescent="0.2">
      <c r="A17368" s="518" t="s">
        <v>394</v>
      </c>
      <c r="B17368" s="518">
        <v>805283</v>
      </c>
      <c r="C17368" s="518" t="s">
        <v>2660</v>
      </c>
      <c r="D17368" s="518" t="s">
        <v>6491</v>
      </c>
      <c r="E17368" s="859">
        <v>35</v>
      </c>
      <c r="F17368" s="859">
        <v>35</v>
      </c>
      <c r="G17368" s="518" t="s">
        <v>122</v>
      </c>
      <c r="H17368" s="518" t="s">
        <v>394</v>
      </c>
      <c r="I17368" s="518">
        <v>805283</v>
      </c>
    </row>
    <row r="17369" spans="1:9" x14ac:dyDescent="0.2">
      <c r="A17369" s="518" t="s">
        <v>394</v>
      </c>
      <c r="B17369" s="518">
        <v>805291</v>
      </c>
      <c r="C17369" s="518" t="s">
        <v>2660</v>
      </c>
      <c r="D17369" s="518" t="s">
        <v>6492</v>
      </c>
      <c r="E17369" s="859">
        <v>31</v>
      </c>
      <c r="F17369" s="859">
        <v>31</v>
      </c>
      <c r="G17369" s="518" t="s">
        <v>122</v>
      </c>
      <c r="H17369" s="518" t="s">
        <v>394</v>
      </c>
      <c r="I17369" s="518">
        <v>805291</v>
      </c>
    </row>
    <row r="17370" spans="1:9" x14ac:dyDescent="0.2">
      <c r="A17370" s="518" t="s">
        <v>394</v>
      </c>
      <c r="B17370" s="518">
        <v>805309</v>
      </c>
      <c r="C17370" s="518" t="s">
        <v>2660</v>
      </c>
      <c r="D17370" s="518" t="s">
        <v>6054</v>
      </c>
      <c r="E17370" s="859">
        <v>30</v>
      </c>
      <c r="F17370" s="859">
        <v>30</v>
      </c>
      <c r="G17370" s="518" t="s">
        <v>122</v>
      </c>
      <c r="H17370" s="518" t="s">
        <v>394</v>
      </c>
      <c r="I17370" s="518">
        <v>805309</v>
      </c>
    </row>
    <row r="17371" spans="1:9" x14ac:dyDescent="0.2">
      <c r="A17371" s="518" t="s">
        <v>394</v>
      </c>
      <c r="B17371" s="518">
        <v>805317</v>
      </c>
      <c r="C17371" s="518" t="s">
        <v>2660</v>
      </c>
      <c r="D17371" s="518" t="s">
        <v>6494</v>
      </c>
      <c r="E17371" s="859">
        <v>35</v>
      </c>
      <c r="F17371" s="859">
        <v>35</v>
      </c>
      <c r="G17371" s="518" t="s">
        <v>122</v>
      </c>
      <c r="H17371" s="518" t="s">
        <v>394</v>
      </c>
      <c r="I17371" s="518">
        <v>805317</v>
      </c>
    </row>
    <row r="17372" spans="1:9" x14ac:dyDescent="0.2">
      <c r="A17372" s="518" t="s">
        <v>394</v>
      </c>
      <c r="B17372" s="518">
        <v>805325</v>
      </c>
      <c r="C17372" s="518" t="s">
        <v>2660</v>
      </c>
      <c r="D17372" s="518" t="s">
        <v>6495</v>
      </c>
      <c r="E17372" s="859">
        <v>31</v>
      </c>
      <c r="F17372" s="859">
        <v>31</v>
      </c>
      <c r="G17372" s="518" t="s">
        <v>122</v>
      </c>
      <c r="H17372" s="518" t="s">
        <v>394</v>
      </c>
      <c r="I17372" s="518">
        <v>805325</v>
      </c>
    </row>
    <row r="17373" spans="1:9" x14ac:dyDescent="0.2">
      <c r="A17373" s="518" t="s">
        <v>394</v>
      </c>
      <c r="B17373" s="518">
        <v>805333</v>
      </c>
      <c r="C17373" s="518" t="s">
        <v>2660</v>
      </c>
      <c r="D17373" s="518" t="s">
        <v>6496</v>
      </c>
      <c r="E17373" s="859">
        <v>35</v>
      </c>
      <c r="F17373" s="859">
        <v>35</v>
      </c>
      <c r="G17373" s="518" t="s">
        <v>122</v>
      </c>
      <c r="H17373" s="518" t="s">
        <v>394</v>
      </c>
      <c r="I17373" s="518">
        <v>805333</v>
      </c>
    </row>
    <row r="17374" spans="1:9" x14ac:dyDescent="0.2">
      <c r="A17374" s="518" t="s">
        <v>394</v>
      </c>
      <c r="B17374" s="518">
        <v>805341</v>
      </c>
      <c r="C17374" s="518" t="s">
        <v>2660</v>
      </c>
      <c r="D17374" s="518" t="s">
        <v>3316</v>
      </c>
      <c r="E17374" s="859">
        <v>32</v>
      </c>
      <c r="F17374" s="859">
        <v>32</v>
      </c>
      <c r="G17374" s="518" t="s">
        <v>122</v>
      </c>
      <c r="H17374" s="518" t="s">
        <v>394</v>
      </c>
      <c r="I17374" s="518">
        <v>805341</v>
      </c>
    </row>
    <row r="17375" spans="1:9" x14ac:dyDescent="0.2">
      <c r="A17375" s="518" t="s">
        <v>394</v>
      </c>
      <c r="B17375" s="518">
        <v>805374</v>
      </c>
      <c r="C17375" s="518" t="s">
        <v>2660</v>
      </c>
      <c r="D17375" s="518" t="s">
        <v>10295</v>
      </c>
      <c r="E17375" s="859">
        <v>30</v>
      </c>
      <c r="F17375" s="859">
        <v>4</v>
      </c>
      <c r="G17375" s="518" t="s">
        <v>122</v>
      </c>
      <c r="H17375" s="518" t="s">
        <v>394</v>
      </c>
      <c r="I17375" s="518">
        <v>678086</v>
      </c>
    </row>
    <row r="17376" spans="1:9" x14ac:dyDescent="0.2">
      <c r="A17376" s="518" t="s">
        <v>394</v>
      </c>
      <c r="B17376" s="518">
        <v>805382</v>
      </c>
      <c r="C17376" s="518" t="s">
        <v>2660</v>
      </c>
      <c r="D17376" s="518" t="s">
        <v>10296</v>
      </c>
      <c r="E17376" s="859">
        <v>33</v>
      </c>
      <c r="F17376" s="859">
        <v>10</v>
      </c>
      <c r="G17376" s="518" t="s">
        <v>122</v>
      </c>
      <c r="H17376" s="518" t="s">
        <v>394</v>
      </c>
      <c r="I17376" s="518">
        <v>678086</v>
      </c>
    </row>
    <row r="17377" spans="1:9" x14ac:dyDescent="0.2">
      <c r="A17377" s="518" t="s">
        <v>311</v>
      </c>
      <c r="B17377" s="518">
        <v>805424</v>
      </c>
      <c r="C17377" s="518" t="s">
        <v>2660</v>
      </c>
      <c r="D17377" s="518" t="s">
        <v>3317</v>
      </c>
      <c r="E17377" s="859">
        <v>26</v>
      </c>
      <c r="F17377" s="859">
        <v>14</v>
      </c>
      <c r="G17377" s="518" t="s">
        <v>122</v>
      </c>
      <c r="H17377" s="518" t="s">
        <v>311</v>
      </c>
      <c r="I17377" s="518">
        <v>805424</v>
      </c>
    </row>
    <row r="17378" spans="1:9" x14ac:dyDescent="0.2">
      <c r="A17378" s="518" t="s">
        <v>311</v>
      </c>
      <c r="B17378" s="518">
        <v>805457</v>
      </c>
      <c r="C17378" s="518" t="s">
        <v>2660</v>
      </c>
      <c r="D17378" s="518" t="s">
        <v>1565</v>
      </c>
      <c r="E17378" s="859">
        <v>20</v>
      </c>
      <c r="F17378" s="859">
        <v>19</v>
      </c>
      <c r="G17378" s="518" t="s">
        <v>122</v>
      </c>
      <c r="H17378" s="518" t="s">
        <v>311</v>
      </c>
      <c r="I17378" s="518">
        <v>805457</v>
      </c>
    </row>
    <row r="17379" spans="1:9" x14ac:dyDescent="0.2">
      <c r="A17379" s="518" t="s">
        <v>311</v>
      </c>
      <c r="B17379" s="518">
        <v>805465</v>
      </c>
      <c r="C17379" s="518" t="s">
        <v>2660</v>
      </c>
      <c r="D17379" s="518" t="s">
        <v>1565</v>
      </c>
      <c r="E17379" s="859">
        <v>21</v>
      </c>
      <c r="F17379" s="859">
        <v>21</v>
      </c>
      <c r="G17379" s="518" t="s">
        <v>122</v>
      </c>
      <c r="H17379" s="518" t="s">
        <v>311</v>
      </c>
      <c r="I17379" s="518">
        <v>805465</v>
      </c>
    </row>
    <row r="17380" spans="1:9" x14ac:dyDescent="0.2">
      <c r="A17380" s="518" t="s">
        <v>311</v>
      </c>
      <c r="B17380" s="518">
        <v>805473</v>
      </c>
      <c r="C17380" s="518" t="s">
        <v>2660</v>
      </c>
      <c r="D17380" s="518" t="s">
        <v>1153</v>
      </c>
      <c r="E17380" s="859">
        <v>21</v>
      </c>
      <c r="F17380" s="859">
        <v>21</v>
      </c>
      <c r="G17380" s="518" t="s">
        <v>122</v>
      </c>
      <c r="H17380" s="518" t="s">
        <v>311</v>
      </c>
      <c r="I17380" s="518">
        <v>805473</v>
      </c>
    </row>
    <row r="17381" spans="1:9" x14ac:dyDescent="0.2">
      <c r="A17381" s="518" t="s">
        <v>259</v>
      </c>
      <c r="B17381" s="518">
        <v>805531</v>
      </c>
      <c r="C17381" s="518" t="s">
        <v>2660</v>
      </c>
      <c r="D17381" s="518" t="s">
        <v>1827</v>
      </c>
      <c r="E17381" s="859">
        <v>30</v>
      </c>
      <c r="F17381" s="859">
        <v>30</v>
      </c>
      <c r="G17381" s="518" t="s">
        <v>122</v>
      </c>
      <c r="H17381" s="518" t="s">
        <v>259</v>
      </c>
      <c r="I17381" s="518">
        <v>805531</v>
      </c>
    </row>
    <row r="17382" spans="1:9" x14ac:dyDescent="0.2">
      <c r="A17382" s="518" t="s">
        <v>259</v>
      </c>
      <c r="B17382" s="518">
        <v>805549</v>
      </c>
      <c r="C17382" s="518" t="s">
        <v>2660</v>
      </c>
      <c r="D17382" s="518" t="s">
        <v>1049</v>
      </c>
      <c r="E17382" s="859">
        <v>9</v>
      </c>
      <c r="F17382" s="859">
        <v>9</v>
      </c>
      <c r="G17382" s="518" t="s">
        <v>122</v>
      </c>
      <c r="H17382" s="518" t="s">
        <v>259</v>
      </c>
      <c r="I17382" s="518">
        <v>805549</v>
      </c>
    </row>
    <row r="17383" spans="1:9" x14ac:dyDescent="0.2">
      <c r="A17383" s="518" t="s">
        <v>394</v>
      </c>
      <c r="B17383" s="518">
        <v>805598</v>
      </c>
      <c r="C17383" s="518" t="s">
        <v>2660</v>
      </c>
      <c r="D17383" s="518" t="s">
        <v>3368</v>
      </c>
      <c r="E17383" s="859">
        <v>35</v>
      </c>
      <c r="F17383" s="859">
        <v>35</v>
      </c>
      <c r="G17383" s="518" t="s">
        <v>122</v>
      </c>
      <c r="H17383" s="518" t="s">
        <v>394</v>
      </c>
      <c r="I17383" s="518">
        <v>805598</v>
      </c>
    </row>
    <row r="17384" spans="1:9" x14ac:dyDescent="0.2">
      <c r="A17384" s="518" t="s">
        <v>394</v>
      </c>
      <c r="B17384" s="518">
        <v>805606</v>
      </c>
      <c r="C17384" s="518" t="s">
        <v>2660</v>
      </c>
      <c r="D17384" s="518" t="s">
        <v>3369</v>
      </c>
      <c r="E17384" s="859">
        <v>22</v>
      </c>
      <c r="F17384" s="859">
        <v>22</v>
      </c>
      <c r="G17384" s="518" t="s">
        <v>122</v>
      </c>
      <c r="H17384" s="518" t="s">
        <v>394</v>
      </c>
      <c r="I17384" s="518">
        <v>805606</v>
      </c>
    </row>
    <row r="17385" spans="1:9" x14ac:dyDescent="0.2">
      <c r="A17385" s="518" t="s">
        <v>394</v>
      </c>
      <c r="B17385" s="518">
        <v>805630</v>
      </c>
      <c r="C17385" s="518" t="s">
        <v>2660</v>
      </c>
      <c r="D17385" s="518" t="s">
        <v>3370</v>
      </c>
      <c r="E17385" s="859">
        <v>33</v>
      </c>
      <c r="F17385" s="859">
        <v>33</v>
      </c>
      <c r="G17385" s="518" t="s">
        <v>122</v>
      </c>
      <c r="H17385" s="518" t="s">
        <v>394</v>
      </c>
      <c r="I17385" s="518">
        <v>805630</v>
      </c>
    </row>
    <row r="17386" spans="1:9" x14ac:dyDescent="0.2">
      <c r="A17386" s="518" t="s">
        <v>354</v>
      </c>
      <c r="B17386" s="518">
        <v>805655</v>
      </c>
      <c r="C17386" s="518" t="s">
        <v>2660</v>
      </c>
      <c r="D17386" s="518" t="s">
        <v>3371</v>
      </c>
      <c r="E17386" s="859">
        <v>29</v>
      </c>
      <c r="F17386" s="859">
        <v>18</v>
      </c>
      <c r="G17386" s="518" t="s">
        <v>122</v>
      </c>
      <c r="H17386" s="518" t="s">
        <v>354</v>
      </c>
      <c r="I17386" s="518">
        <v>805655</v>
      </c>
    </row>
    <row r="17387" spans="1:9" x14ac:dyDescent="0.2">
      <c r="A17387" s="518" t="s">
        <v>172</v>
      </c>
      <c r="B17387" s="518">
        <v>805671</v>
      </c>
      <c r="C17387" s="518" t="s">
        <v>2660</v>
      </c>
      <c r="D17387" s="518" t="s">
        <v>2060</v>
      </c>
      <c r="E17387" s="859">
        <v>31</v>
      </c>
      <c r="F17387" s="859">
        <v>0</v>
      </c>
      <c r="G17387" s="518" t="s">
        <v>122</v>
      </c>
      <c r="H17387" s="518" t="s">
        <v>172</v>
      </c>
      <c r="I17387" s="518">
        <v>805671</v>
      </c>
    </row>
    <row r="17388" spans="1:9" x14ac:dyDescent="0.2">
      <c r="A17388" s="518" t="s">
        <v>394</v>
      </c>
      <c r="B17388" s="518">
        <v>805689</v>
      </c>
      <c r="C17388" s="518" t="s">
        <v>2660</v>
      </c>
      <c r="D17388" s="518" t="s">
        <v>6497</v>
      </c>
      <c r="E17388" s="859">
        <v>30</v>
      </c>
      <c r="F17388" s="859">
        <v>30</v>
      </c>
      <c r="G17388" s="518" t="s">
        <v>122</v>
      </c>
      <c r="H17388" s="518" t="s">
        <v>394</v>
      </c>
      <c r="I17388" s="518">
        <v>805689</v>
      </c>
    </row>
    <row r="17389" spans="1:9" x14ac:dyDescent="0.2">
      <c r="A17389" s="518" t="s">
        <v>210</v>
      </c>
      <c r="B17389" s="518">
        <v>805697</v>
      </c>
      <c r="C17389" s="518" t="s">
        <v>2660</v>
      </c>
      <c r="D17389" s="518" t="s">
        <v>7931</v>
      </c>
      <c r="E17389" s="859">
        <v>32</v>
      </c>
      <c r="F17389" s="859">
        <v>32</v>
      </c>
      <c r="G17389" s="518" t="s">
        <v>122</v>
      </c>
      <c r="H17389" s="518" t="s">
        <v>210</v>
      </c>
      <c r="I17389" s="518">
        <v>805697</v>
      </c>
    </row>
    <row r="17390" spans="1:9" x14ac:dyDescent="0.2">
      <c r="A17390" s="518" t="s">
        <v>394</v>
      </c>
      <c r="B17390" s="518">
        <v>805705</v>
      </c>
      <c r="C17390" s="518" t="s">
        <v>2660</v>
      </c>
      <c r="D17390" s="518" t="s">
        <v>6498</v>
      </c>
      <c r="E17390" s="859">
        <v>35</v>
      </c>
      <c r="F17390" s="859">
        <v>35</v>
      </c>
      <c r="G17390" s="518" t="s">
        <v>122</v>
      </c>
      <c r="H17390" s="518" t="s">
        <v>394</v>
      </c>
      <c r="I17390" s="518">
        <v>805705</v>
      </c>
    </row>
    <row r="17391" spans="1:9" x14ac:dyDescent="0.2">
      <c r="A17391" s="518" t="s">
        <v>394</v>
      </c>
      <c r="B17391" s="518">
        <v>805721</v>
      </c>
      <c r="C17391" s="518" t="s">
        <v>2660</v>
      </c>
      <c r="D17391" s="518" t="s">
        <v>3418</v>
      </c>
      <c r="E17391" s="859">
        <v>30</v>
      </c>
      <c r="F17391" s="859">
        <v>30</v>
      </c>
      <c r="G17391" s="518" t="s">
        <v>122</v>
      </c>
      <c r="H17391" s="518" t="s">
        <v>394</v>
      </c>
      <c r="I17391" s="518">
        <v>805721</v>
      </c>
    </row>
    <row r="17392" spans="1:9" x14ac:dyDescent="0.2">
      <c r="A17392" s="518" t="s">
        <v>394</v>
      </c>
      <c r="B17392" s="518">
        <v>805739</v>
      </c>
      <c r="C17392" s="518" t="s">
        <v>2660</v>
      </c>
      <c r="D17392" s="518" t="s">
        <v>3419</v>
      </c>
      <c r="E17392" s="859">
        <v>28</v>
      </c>
      <c r="F17392" s="859">
        <v>28</v>
      </c>
      <c r="G17392" s="518" t="s">
        <v>122</v>
      </c>
      <c r="H17392" s="518" t="s">
        <v>394</v>
      </c>
      <c r="I17392" s="518">
        <v>805739</v>
      </c>
    </row>
    <row r="17393" spans="1:9" x14ac:dyDescent="0.2">
      <c r="A17393" s="518" t="s">
        <v>394</v>
      </c>
      <c r="B17393" s="518">
        <v>805747</v>
      </c>
      <c r="C17393" s="518" t="s">
        <v>2660</v>
      </c>
      <c r="D17393" s="518" t="s">
        <v>6499</v>
      </c>
      <c r="E17393" s="859">
        <v>35</v>
      </c>
      <c r="F17393" s="859">
        <v>35</v>
      </c>
      <c r="G17393" s="518" t="s">
        <v>122</v>
      </c>
      <c r="H17393" s="518" t="s">
        <v>394</v>
      </c>
      <c r="I17393" s="518">
        <v>805747</v>
      </c>
    </row>
    <row r="17394" spans="1:9" x14ac:dyDescent="0.2">
      <c r="A17394" s="518" t="s">
        <v>144</v>
      </c>
      <c r="B17394" s="518">
        <v>805754</v>
      </c>
      <c r="C17394" s="518" t="s">
        <v>2660</v>
      </c>
      <c r="D17394" s="518" t="s">
        <v>2878</v>
      </c>
      <c r="E17394" s="859">
        <v>21</v>
      </c>
      <c r="F17394" s="859">
        <v>0</v>
      </c>
      <c r="G17394" s="518" t="s">
        <v>122</v>
      </c>
      <c r="H17394" s="518" t="s">
        <v>144</v>
      </c>
      <c r="I17394" s="518">
        <v>805754</v>
      </c>
    </row>
    <row r="17395" spans="1:9" x14ac:dyDescent="0.2">
      <c r="A17395" s="518" t="s">
        <v>394</v>
      </c>
      <c r="B17395" s="518">
        <v>805770</v>
      </c>
      <c r="C17395" s="518" t="s">
        <v>2660</v>
      </c>
      <c r="D17395" s="518" t="s">
        <v>6500</v>
      </c>
      <c r="E17395" s="859">
        <v>32</v>
      </c>
      <c r="F17395" s="859">
        <v>32</v>
      </c>
      <c r="G17395" s="518" t="s">
        <v>122</v>
      </c>
      <c r="H17395" s="518" t="s">
        <v>394</v>
      </c>
      <c r="I17395" s="518">
        <v>805770</v>
      </c>
    </row>
    <row r="17396" spans="1:9" x14ac:dyDescent="0.2">
      <c r="A17396" s="518" t="s">
        <v>144</v>
      </c>
      <c r="B17396" s="518">
        <v>805796</v>
      </c>
      <c r="C17396" s="518" t="s">
        <v>2660</v>
      </c>
      <c r="D17396" s="518" t="s">
        <v>865</v>
      </c>
      <c r="E17396" s="859">
        <v>35</v>
      </c>
      <c r="F17396" s="859">
        <v>0</v>
      </c>
      <c r="G17396" s="518" t="s">
        <v>122</v>
      </c>
      <c r="H17396" s="518" t="s">
        <v>144</v>
      </c>
      <c r="I17396" s="518">
        <v>805796</v>
      </c>
    </row>
    <row r="17397" spans="1:9" x14ac:dyDescent="0.2">
      <c r="A17397" s="518" t="s">
        <v>144</v>
      </c>
      <c r="B17397" s="518">
        <v>805804</v>
      </c>
      <c r="C17397" s="518" t="s">
        <v>2660</v>
      </c>
      <c r="D17397" s="518" t="s">
        <v>1203</v>
      </c>
      <c r="E17397" s="859">
        <v>35</v>
      </c>
      <c r="F17397" s="859">
        <v>0</v>
      </c>
      <c r="G17397" s="518" t="s">
        <v>122</v>
      </c>
      <c r="H17397" s="518" t="s">
        <v>144</v>
      </c>
      <c r="I17397" s="518">
        <v>805804</v>
      </c>
    </row>
    <row r="17398" spans="1:9" x14ac:dyDescent="0.2">
      <c r="A17398" s="518" t="s">
        <v>144</v>
      </c>
      <c r="B17398" s="518">
        <v>805812</v>
      </c>
      <c r="C17398" s="518" t="s">
        <v>2660</v>
      </c>
      <c r="D17398" s="518" t="s">
        <v>1203</v>
      </c>
      <c r="E17398" s="859">
        <v>34</v>
      </c>
      <c r="F17398" s="859">
        <v>0</v>
      </c>
      <c r="G17398" s="518" t="s">
        <v>122</v>
      </c>
      <c r="H17398" s="518" t="s">
        <v>144</v>
      </c>
      <c r="I17398" s="518">
        <v>805812</v>
      </c>
    </row>
    <row r="17399" spans="1:9" x14ac:dyDescent="0.2">
      <c r="A17399" s="518" t="s">
        <v>144</v>
      </c>
      <c r="B17399" s="518">
        <v>805820</v>
      </c>
      <c r="C17399" s="518" t="s">
        <v>2660</v>
      </c>
      <c r="D17399" s="518" t="s">
        <v>1203</v>
      </c>
      <c r="E17399" s="859">
        <v>28</v>
      </c>
      <c r="F17399" s="859">
        <v>0</v>
      </c>
      <c r="G17399" s="518" t="s">
        <v>122</v>
      </c>
      <c r="H17399" s="518" t="s">
        <v>144</v>
      </c>
      <c r="I17399" s="518">
        <v>805820</v>
      </c>
    </row>
    <row r="17400" spans="1:9" x14ac:dyDescent="0.2">
      <c r="A17400" s="518" t="s">
        <v>144</v>
      </c>
      <c r="B17400" s="518">
        <v>805838</v>
      </c>
      <c r="C17400" s="518" t="s">
        <v>2660</v>
      </c>
      <c r="D17400" s="518" t="s">
        <v>865</v>
      </c>
      <c r="E17400" s="859">
        <v>22</v>
      </c>
      <c r="F17400" s="859">
        <v>0</v>
      </c>
      <c r="G17400" s="518" t="s">
        <v>122</v>
      </c>
      <c r="H17400" s="518" t="s">
        <v>144</v>
      </c>
      <c r="I17400" s="518">
        <v>805838</v>
      </c>
    </row>
    <row r="17401" spans="1:9" x14ac:dyDescent="0.2">
      <c r="A17401" s="518" t="s">
        <v>144</v>
      </c>
      <c r="B17401" s="518">
        <v>805853</v>
      </c>
      <c r="C17401" s="518" t="s">
        <v>2660</v>
      </c>
      <c r="D17401" s="518" t="s">
        <v>2899</v>
      </c>
      <c r="E17401" s="859">
        <v>36</v>
      </c>
      <c r="F17401" s="859">
        <v>0</v>
      </c>
      <c r="G17401" s="518" t="s">
        <v>122</v>
      </c>
      <c r="H17401" s="518" t="s">
        <v>144</v>
      </c>
      <c r="I17401" s="518">
        <v>805853</v>
      </c>
    </row>
    <row r="17402" spans="1:9" x14ac:dyDescent="0.2">
      <c r="A17402" s="518" t="s">
        <v>144</v>
      </c>
      <c r="B17402" s="518">
        <v>805879</v>
      </c>
      <c r="C17402" s="518" t="s">
        <v>2660</v>
      </c>
      <c r="D17402" s="518" t="s">
        <v>2900</v>
      </c>
      <c r="E17402" s="859">
        <v>35</v>
      </c>
      <c r="F17402" s="859">
        <v>0</v>
      </c>
      <c r="G17402" s="518" t="s">
        <v>122</v>
      </c>
      <c r="H17402" s="518" t="s">
        <v>144</v>
      </c>
      <c r="I17402" s="518">
        <v>805879</v>
      </c>
    </row>
    <row r="17403" spans="1:9" x14ac:dyDescent="0.2">
      <c r="A17403" s="518" t="s">
        <v>144</v>
      </c>
      <c r="B17403" s="518">
        <v>805911</v>
      </c>
      <c r="C17403" s="518" t="s">
        <v>2660</v>
      </c>
      <c r="D17403" s="518" t="s">
        <v>2901</v>
      </c>
      <c r="E17403" s="859">
        <v>23</v>
      </c>
      <c r="F17403" s="859">
        <v>0</v>
      </c>
      <c r="G17403" s="518" t="s">
        <v>122</v>
      </c>
      <c r="H17403" s="518" t="s">
        <v>144</v>
      </c>
      <c r="I17403" s="518">
        <v>805911</v>
      </c>
    </row>
    <row r="17404" spans="1:9" x14ac:dyDescent="0.2">
      <c r="A17404" s="518" t="s">
        <v>144</v>
      </c>
      <c r="B17404" s="518">
        <v>805929</v>
      </c>
      <c r="C17404" s="518" t="s">
        <v>2660</v>
      </c>
      <c r="D17404" s="518" t="s">
        <v>2902</v>
      </c>
      <c r="E17404" s="859">
        <v>36</v>
      </c>
      <c r="F17404" s="859">
        <v>0</v>
      </c>
      <c r="G17404" s="518" t="s">
        <v>122</v>
      </c>
      <c r="H17404" s="518" t="s">
        <v>144</v>
      </c>
      <c r="I17404" s="518">
        <v>805929</v>
      </c>
    </row>
    <row r="17405" spans="1:9" x14ac:dyDescent="0.2">
      <c r="A17405" s="518" t="s">
        <v>394</v>
      </c>
      <c r="B17405" s="518">
        <v>805937</v>
      </c>
      <c r="C17405" s="518" t="s">
        <v>2660</v>
      </c>
      <c r="D17405" s="518" t="s">
        <v>10297</v>
      </c>
      <c r="E17405" s="859">
        <v>23</v>
      </c>
      <c r="F17405" s="859">
        <v>0</v>
      </c>
      <c r="G17405" s="518" t="s">
        <v>122</v>
      </c>
      <c r="H17405" s="518" t="s">
        <v>394</v>
      </c>
      <c r="I17405" s="518">
        <v>805937</v>
      </c>
    </row>
    <row r="17406" spans="1:9" x14ac:dyDescent="0.2">
      <c r="A17406" s="518" t="s">
        <v>144</v>
      </c>
      <c r="B17406" s="518">
        <v>805945</v>
      </c>
      <c r="C17406" s="518" t="s">
        <v>2660</v>
      </c>
      <c r="D17406" s="518" t="s">
        <v>2903</v>
      </c>
      <c r="E17406" s="859">
        <v>21</v>
      </c>
      <c r="F17406" s="859">
        <v>0</v>
      </c>
      <c r="G17406" s="518" t="s">
        <v>122</v>
      </c>
      <c r="H17406" s="518" t="s">
        <v>144</v>
      </c>
      <c r="I17406" s="518">
        <v>805945</v>
      </c>
    </row>
    <row r="17407" spans="1:9" x14ac:dyDescent="0.2">
      <c r="A17407" s="518" t="s">
        <v>394</v>
      </c>
      <c r="B17407" s="518">
        <v>805960</v>
      </c>
      <c r="C17407" s="518" t="s">
        <v>2660</v>
      </c>
      <c r="D17407" s="518" t="s">
        <v>2939</v>
      </c>
      <c r="E17407" s="859">
        <v>20</v>
      </c>
      <c r="F17407" s="859">
        <v>20</v>
      </c>
      <c r="G17407" s="518" t="s">
        <v>122</v>
      </c>
      <c r="H17407" s="518" t="s">
        <v>394</v>
      </c>
      <c r="I17407" s="518">
        <v>805960</v>
      </c>
    </row>
    <row r="17408" spans="1:9" x14ac:dyDescent="0.2">
      <c r="A17408" s="518" t="s">
        <v>394</v>
      </c>
      <c r="B17408" s="518">
        <v>805994</v>
      </c>
      <c r="C17408" s="518" t="s">
        <v>2660</v>
      </c>
      <c r="D17408" s="518" t="s">
        <v>6501</v>
      </c>
      <c r="E17408" s="859">
        <v>31</v>
      </c>
      <c r="F17408" s="859">
        <v>31</v>
      </c>
      <c r="G17408" s="518" t="s">
        <v>122</v>
      </c>
      <c r="H17408" s="518" t="s">
        <v>394</v>
      </c>
      <c r="I17408" s="518">
        <v>805994</v>
      </c>
    </row>
    <row r="17409" spans="1:9" x14ac:dyDescent="0.2">
      <c r="A17409" s="518" t="s">
        <v>325</v>
      </c>
      <c r="B17409" s="518">
        <v>806000</v>
      </c>
      <c r="C17409" s="518" t="s">
        <v>2660</v>
      </c>
      <c r="D17409" s="518" t="s">
        <v>2978</v>
      </c>
      <c r="E17409" s="859">
        <v>34</v>
      </c>
      <c r="F17409" s="859">
        <v>29</v>
      </c>
      <c r="G17409" s="518" t="s">
        <v>122</v>
      </c>
      <c r="H17409" s="518" t="s">
        <v>325</v>
      </c>
      <c r="I17409" s="518">
        <v>806000</v>
      </c>
    </row>
    <row r="17410" spans="1:9" x14ac:dyDescent="0.2">
      <c r="A17410" s="518" t="s">
        <v>394</v>
      </c>
      <c r="B17410" s="518">
        <v>806018</v>
      </c>
      <c r="C17410" s="518" t="s">
        <v>2660</v>
      </c>
      <c r="D17410" s="518" t="s">
        <v>6502</v>
      </c>
      <c r="E17410" s="859">
        <v>29</v>
      </c>
      <c r="F17410" s="859">
        <v>29</v>
      </c>
      <c r="G17410" s="518" t="s">
        <v>122</v>
      </c>
      <c r="H17410" s="518" t="s">
        <v>394</v>
      </c>
      <c r="I17410" s="518">
        <v>806018</v>
      </c>
    </row>
    <row r="17411" spans="1:9" x14ac:dyDescent="0.2">
      <c r="A17411" s="518" t="s">
        <v>325</v>
      </c>
      <c r="B17411" s="518">
        <v>806026</v>
      </c>
      <c r="C17411" s="518" t="s">
        <v>2660</v>
      </c>
      <c r="D17411" s="518" t="s">
        <v>2979</v>
      </c>
      <c r="E17411" s="859">
        <v>33</v>
      </c>
      <c r="F17411" s="859">
        <v>29</v>
      </c>
      <c r="G17411" s="518" t="s">
        <v>122</v>
      </c>
      <c r="H17411" s="518" t="s">
        <v>325</v>
      </c>
      <c r="I17411" s="518">
        <v>806026</v>
      </c>
    </row>
    <row r="17412" spans="1:9" x14ac:dyDescent="0.2">
      <c r="A17412" s="518" t="s">
        <v>394</v>
      </c>
      <c r="B17412" s="518">
        <v>806042</v>
      </c>
      <c r="C17412" s="518" t="s">
        <v>2660</v>
      </c>
      <c r="D17412" s="518" t="s">
        <v>6503</v>
      </c>
      <c r="E17412" s="859">
        <v>22</v>
      </c>
      <c r="F17412" s="859">
        <v>22</v>
      </c>
      <c r="G17412" s="518" t="s">
        <v>122</v>
      </c>
      <c r="H17412" s="518" t="s">
        <v>394</v>
      </c>
      <c r="I17412" s="518">
        <v>806042</v>
      </c>
    </row>
    <row r="17413" spans="1:9" x14ac:dyDescent="0.2">
      <c r="A17413" s="518" t="s">
        <v>394</v>
      </c>
      <c r="B17413" s="518">
        <v>806059</v>
      </c>
      <c r="C17413" s="518" t="s">
        <v>2660</v>
      </c>
      <c r="D17413" s="518" t="s">
        <v>6504</v>
      </c>
      <c r="E17413" s="859">
        <v>32</v>
      </c>
      <c r="F17413" s="859">
        <v>32</v>
      </c>
      <c r="G17413" s="518" t="s">
        <v>122</v>
      </c>
      <c r="H17413" s="518" t="s">
        <v>394</v>
      </c>
      <c r="I17413" s="518">
        <v>806059</v>
      </c>
    </row>
    <row r="17414" spans="1:9" x14ac:dyDescent="0.2">
      <c r="A17414" s="518" t="s">
        <v>394</v>
      </c>
      <c r="B17414" s="518">
        <v>806067</v>
      </c>
      <c r="C17414" s="518" t="s">
        <v>2660</v>
      </c>
      <c r="D17414" s="518" t="s">
        <v>6505</v>
      </c>
      <c r="E17414" s="859">
        <v>34</v>
      </c>
      <c r="F17414" s="859">
        <v>34</v>
      </c>
      <c r="G17414" s="518" t="s">
        <v>122</v>
      </c>
      <c r="H17414" s="518" t="s">
        <v>394</v>
      </c>
      <c r="I17414" s="518">
        <v>806067</v>
      </c>
    </row>
    <row r="17415" spans="1:9" x14ac:dyDescent="0.2">
      <c r="A17415" s="518" t="s">
        <v>394</v>
      </c>
      <c r="B17415" s="518">
        <v>806166</v>
      </c>
      <c r="C17415" s="518" t="s">
        <v>2660</v>
      </c>
      <c r="D17415" s="518" t="s">
        <v>2980</v>
      </c>
      <c r="E17415" s="859">
        <v>35</v>
      </c>
      <c r="F17415" s="859">
        <v>35</v>
      </c>
      <c r="G17415" s="518" t="s">
        <v>122</v>
      </c>
      <c r="H17415" s="518" t="s">
        <v>394</v>
      </c>
      <c r="I17415" s="518">
        <v>806166</v>
      </c>
    </row>
    <row r="17416" spans="1:9" x14ac:dyDescent="0.2">
      <c r="A17416" s="518" t="s">
        <v>337</v>
      </c>
      <c r="B17416" s="518">
        <v>806232</v>
      </c>
      <c r="C17416" s="518" t="s">
        <v>2660</v>
      </c>
      <c r="D17416" s="518" t="s">
        <v>3058</v>
      </c>
      <c r="E17416" s="859">
        <v>28</v>
      </c>
      <c r="F17416" s="859">
        <v>28</v>
      </c>
      <c r="G17416" s="518" t="s">
        <v>122</v>
      </c>
      <c r="H17416" s="518" t="s">
        <v>337</v>
      </c>
      <c r="I17416" s="518">
        <v>806232</v>
      </c>
    </row>
    <row r="17417" spans="1:9" x14ac:dyDescent="0.2">
      <c r="A17417" s="518" t="s">
        <v>394</v>
      </c>
      <c r="B17417" s="518">
        <v>806257</v>
      </c>
      <c r="C17417" s="518" t="s">
        <v>2660</v>
      </c>
      <c r="D17417" s="518" t="s">
        <v>3059</v>
      </c>
      <c r="E17417" s="859">
        <v>25</v>
      </c>
      <c r="F17417" s="859">
        <v>25</v>
      </c>
      <c r="G17417" s="518" t="s">
        <v>122</v>
      </c>
      <c r="H17417" s="518" t="s">
        <v>394</v>
      </c>
      <c r="I17417" s="518">
        <v>806257</v>
      </c>
    </row>
    <row r="17418" spans="1:9" x14ac:dyDescent="0.2">
      <c r="A17418" s="518" t="s">
        <v>394</v>
      </c>
      <c r="B17418" s="518">
        <v>806307</v>
      </c>
      <c r="C17418" s="518" t="s">
        <v>2660</v>
      </c>
      <c r="D17418" s="518" t="s">
        <v>6506</v>
      </c>
      <c r="E17418" s="859">
        <v>26</v>
      </c>
      <c r="F17418" s="859">
        <v>26</v>
      </c>
      <c r="G17418" s="518" t="s">
        <v>122</v>
      </c>
      <c r="H17418" s="518" t="s">
        <v>394</v>
      </c>
      <c r="I17418" s="518">
        <v>806307</v>
      </c>
    </row>
    <row r="17419" spans="1:9" x14ac:dyDescent="0.2">
      <c r="A17419" s="518" t="s">
        <v>394</v>
      </c>
      <c r="B17419" s="518">
        <v>806323</v>
      </c>
      <c r="C17419" s="518" t="s">
        <v>2660</v>
      </c>
      <c r="D17419" s="518" t="s">
        <v>6507</v>
      </c>
      <c r="E17419" s="859">
        <v>34</v>
      </c>
      <c r="F17419" s="859">
        <v>34</v>
      </c>
      <c r="G17419" s="518" t="s">
        <v>122</v>
      </c>
      <c r="H17419" s="518" t="s">
        <v>394</v>
      </c>
      <c r="I17419" s="518">
        <v>806323</v>
      </c>
    </row>
    <row r="17420" spans="1:9" x14ac:dyDescent="0.2">
      <c r="A17420" s="518" t="s">
        <v>246</v>
      </c>
      <c r="B17420" s="518">
        <v>806349</v>
      </c>
      <c r="C17420" s="518" t="s">
        <v>2660</v>
      </c>
      <c r="D17420" s="518" t="s">
        <v>3104</v>
      </c>
      <c r="E17420" s="859">
        <v>34</v>
      </c>
      <c r="F17420" s="859">
        <v>0</v>
      </c>
      <c r="G17420" s="518" t="s">
        <v>122</v>
      </c>
      <c r="H17420" s="518" t="s">
        <v>246</v>
      </c>
      <c r="I17420" s="518">
        <v>806349</v>
      </c>
    </row>
    <row r="17421" spans="1:9" x14ac:dyDescent="0.2">
      <c r="A17421" s="518" t="s">
        <v>394</v>
      </c>
      <c r="B17421" s="518">
        <v>806356</v>
      </c>
      <c r="C17421" s="518" t="s">
        <v>2660</v>
      </c>
      <c r="D17421" s="518" t="s">
        <v>6508</v>
      </c>
      <c r="E17421" s="859">
        <v>35</v>
      </c>
      <c r="F17421" s="859">
        <v>35</v>
      </c>
      <c r="G17421" s="518" t="s">
        <v>122</v>
      </c>
      <c r="H17421" s="518" t="s">
        <v>394</v>
      </c>
      <c r="I17421" s="518">
        <v>806356</v>
      </c>
    </row>
    <row r="17422" spans="1:9" x14ac:dyDescent="0.2">
      <c r="A17422" s="518" t="s">
        <v>288</v>
      </c>
      <c r="B17422" s="518">
        <v>806364</v>
      </c>
      <c r="C17422" s="518" t="s">
        <v>2660</v>
      </c>
      <c r="D17422" s="518" t="s">
        <v>1155</v>
      </c>
      <c r="E17422" s="859">
        <v>29</v>
      </c>
      <c r="F17422" s="859">
        <v>29</v>
      </c>
      <c r="G17422" s="518" t="s">
        <v>122</v>
      </c>
      <c r="H17422" s="518" t="s">
        <v>288</v>
      </c>
      <c r="I17422" s="518">
        <v>806364</v>
      </c>
    </row>
    <row r="17423" spans="1:9" x14ac:dyDescent="0.2">
      <c r="A17423" s="518" t="s">
        <v>394</v>
      </c>
      <c r="B17423" s="518">
        <v>806398</v>
      </c>
      <c r="C17423" s="518" t="s">
        <v>2660</v>
      </c>
      <c r="D17423" s="518" t="s">
        <v>6509</v>
      </c>
      <c r="E17423" s="859">
        <v>34</v>
      </c>
      <c r="F17423" s="859">
        <v>34</v>
      </c>
      <c r="G17423" s="518" t="s">
        <v>122</v>
      </c>
      <c r="H17423" s="518" t="s">
        <v>394</v>
      </c>
      <c r="I17423" s="518">
        <v>806398</v>
      </c>
    </row>
    <row r="17424" spans="1:9" x14ac:dyDescent="0.2">
      <c r="A17424" s="518" t="s">
        <v>394</v>
      </c>
      <c r="B17424" s="518">
        <v>806422</v>
      </c>
      <c r="C17424" s="518" t="s">
        <v>2660</v>
      </c>
      <c r="D17424" s="518" t="s">
        <v>3318</v>
      </c>
      <c r="E17424" s="859">
        <v>26</v>
      </c>
      <c r="F17424" s="859">
        <v>7</v>
      </c>
      <c r="G17424" s="518" t="s">
        <v>122</v>
      </c>
      <c r="H17424" s="518" t="s">
        <v>394</v>
      </c>
      <c r="I17424" s="518">
        <v>806422</v>
      </c>
    </row>
    <row r="17425" spans="1:9" x14ac:dyDescent="0.2">
      <c r="A17425" s="518" t="s">
        <v>394</v>
      </c>
      <c r="B17425" s="518">
        <v>806430</v>
      </c>
      <c r="C17425" s="518" t="s">
        <v>2660</v>
      </c>
      <c r="D17425" s="518" t="s">
        <v>10298</v>
      </c>
      <c r="E17425" s="859">
        <v>23</v>
      </c>
      <c r="F17425" s="859">
        <v>0</v>
      </c>
      <c r="G17425" s="518" t="s">
        <v>122</v>
      </c>
      <c r="H17425" s="518" t="s">
        <v>394</v>
      </c>
      <c r="I17425" s="518">
        <v>806430</v>
      </c>
    </row>
    <row r="17426" spans="1:9" x14ac:dyDescent="0.2">
      <c r="A17426" s="518" t="s">
        <v>394</v>
      </c>
      <c r="B17426" s="518">
        <v>806448</v>
      </c>
      <c r="C17426" s="518" t="s">
        <v>2660</v>
      </c>
      <c r="D17426" s="518" t="s">
        <v>10299</v>
      </c>
      <c r="E17426" s="859">
        <v>31</v>
      </c>
      <c r="F17426" s="859">
        <v>3</v>
      </c>
      <c r="G17426" s="518" t="s">
        <v>122</v>
      </c>
      <c r="H17426" s="518" t="s">
        <v>394</v>
      </c>
      <c r="I17426" s="518">
        <v>678086</v>
      </c>
    </row>
    <row r="17427" spans="1:9" x14ac:dyDescent="0.2">
      <c r="A17427" s="518" t="s">
        <v>394</v>
      </c>
      <c r="B17427" s="518">
        <v>806471</v>
      </c>
      <c r="C17427" s="518" t="s">
        <v>2660</v>
      </c>
      <c r="D17427" s="518" t="s">
        <v>10300</v>
      </c>
      <c r="E17427" s="859">
        <v>34</v>
      </c>
      <c r="F17427" s="859">
        <v>8</v>
      </c>
      <c r="G17427" s="518" t="s">
        <v>122</v>
      </c>
      <c r="H17427" s="518" t="s">
        <v>394</v>
      </c>
      <c r="I17427" s="518">
        <v>900696</v>
      </c>
    </row>
    <row r="17428" spans="1:9" x14ac:dyDescent="0.2">
      <c r="A17428" s="518" t="s">
        <v>394</v>
      </c>
      <c r="B17428" s="518">
        <v>806513</v>
      </c>
      <c r="C17428" s="518" t="s">
        <v>2660</v>
      </c>
      <c r="D17428" s="518" t="s">
        <v>3162</v>
      </c>
      <c r="E17428" s="859">
        <v>35</v>
      </c>
      <c r="F17428" s="859">
        <v>35</v>
      </c>
      <c r="G17428" s="518" t="s">
        <v>122</v>
      </c>
      <c r="H17428" s="518" t="s">
        <v>394</v>
      </c>
      <c r="I17428" s="518">
        <v>806513</v>
      </c>
    </row>
    <row r="17429" spans="1:9" x14ac:dyDescent="0.2">
      <c r="A17429" s="518" t="s">
        <v>326</v>
      </c>
      <c r="B17429" s="518">
        <v>806570</v>
      </c>
      <c r="C17429" s="518" t="s">
        <v>2660</v>
      </c>
      <c r="D17429" s="518" t="s">
        <v>1418</v>
      </c>
      <c r="E17429" s="859">
        <v>22</v>
      </c>
      <c r="F17429" s="859">
        <v>22</v>
      </c>
      <c r="G17429" s="518" t="s">
        <v>122</v>
      </c>
      <c r="H17429" s="518" t="s">
        <v>326</v>
      </c>
      <c r="I17429" s="518">
        <v>806570</v>
      </c>
    </row>
    <row r="17430" spans="1:9" x14ac:dyDescent="0.2">
      <c r="A17430" s="518" t="s">
        <v>394</v>
      </c>
      <c r="B17430" s="518">
        <v>806588</v>
      </c>
      <c r="C17430" s="518" t="s">
        <v>2660</v>
      </c>
      <c r="D17430" s="518" t="s">
        <v>3163</v>
      </c>
      <c r="E17430" s="859">
        <v>28</v>
      </c>
      <c r="F17430" s="859">
        <v>28</v>
      </c>
      <c r="G17430" s="518" t="s">
        <v>122</v>
      </c>
      <c r="H17430" s="518" t="s">
        <v>394</v>
      </c>
      <c r="I17430" s="518">
        <v>806588</v>
      </c>
    </row>
    <row r="17431" spans="1:9" x14ac:dyDescent="0.2">
      <c r="A17431" s="518" t="s">
        <v>394</v>
      </c>
      <c r="B17431" s="518">
        <v>806604</v>
      </c>
      <c r="C17431" s="518" t="s">
        <v>2660</v>
      </c>
      <c r="D17431" s="518" t="s">
        <v>6510</v>
      </c>
      <c r="E17431" s="859">
        <v>20</v>
      </c>
      <c r="F17431" s="859">
        <v>7</v>
      </c>
      <c r="G17431" s="518" t="s">
        <v>122</v>
      </c>
      <c r="H17431" s="518" t="s">
        <v>394</v>
      </c>
      <c r="I17431" s="518">
        <v>807032</v>
      </c>
    </row>
    <row r="17432" spans="1:9" x14ac:dyDescent="0.2">
      <c r="A17432" s="518" t="s">
        <v>394</v>
      </c>
      <c r="B17432" s="518">
        <v>806695</v>
      </c>
      <c r="C17432" s="518" t="s">
        <v>2660</v>
      </c>
      <c r="D17432" s="518" t="s">
        <v>3243</v>
      </c>
      <c r="E17432" s="859">
        <v>27</v>
      </c>
      <c r="F17432" s="859">
        <v>27</v>
      </c>
      <c r="G17432" s="518" t="s">
        <v>122</v>
      </c>
      <c r="H17432" s="518" t="s">
        <v>394</v>
      </c>
      <c r="I17432" s="518">
        <v>806695</v>
      </c>
    </row>
    <row r="17433" spans="1:9" x14ac:dyDescent="0.2">
      <c r="A17433" s="518" t="s">
        <v>394</v>
      </c>
      <c r="B17433" s="518">
        <v>806711</v>
      </c>
      <c r="C17433" s="518" t="s">
        <v>2660</v>
      </c>
      <c r="D17433" s="518" t="s">
        <v>3244</v>
      </c>
      <c r="E17433" s="859">
        <v>27</v>
      </c>
      <c r="F17433" s="859">
        <v>27</v>
      </c>
      <c r="G17433" s="518" t="s">
        <v>122</v>
      </c>
      <c r="H17433" s="518" t="s">
        <v>394</v>
      </c>
      <c r="I17433" s="518">
        <v>806711</v>
      </c>
    </row>
    <row r="17434" spans="1:9" x14ac:dyDescent="0.2">
      <c r="A17434" s="518" t="s">
        <v>394</v>
      </c>
      <c r="B17434" s="518">
        <v>806729</v>
      </c>
      <c r="C17434" s="518" t="s">
        <v>2660</v>
      </c>
      <c r="D17434" s="518" t="s">
        <v>3245</v>
      </c>
      <c r="E17434" s="859">
        <v>27</v>
      </c>
      <c r="F17434" s="859">
        <v>27</v>
      </c>
      <c r="G17434" s="518" t="s">
        <v>122</v>
      </c>
      <c r="H17434" s="518" t="s">
        <v>394</v>
      </c>
      <c r="I17434" s="518">
        <v>806729</v>
      </c>
    </row>
    <row r="17435" spans="1:9" x14ac:dyDescent="0.2">
      <c r="A17435" s="518" t="s">
        <v>161</v>
      </c>
      <c r="B17435" s="518">
        <v>806737</v>
      </c>
      <c r="C17435" s="518" t="s">
        <v>2660</v>
      </c>
      <c r="D17435" s="518" t="s">
        <v>3246</v>
      </c>
      <c r="E17435" s="859">
        <v>29</v>
      </c>
      <c r="F17435" s="859">
        <v>28</v>
      </c>
      <c r="G17435" s="518" t="s">
        <v>122</v>
      </c>
      <c r="H17435" s="518" t="s">
        <v>161</v>
      </c>
      <c r="I17435" s="518">
        <v>806737</v>
      </c>
    </row>
    <row r="17436" spans="1:9" x14ac:dyDescent="0.2">
      <c r="A17436" s="518" t="s">
        <v>161</v>
      </c>
      <c r="B17436" s="518">
        <v>806752</v>
      </c>
      <c r="C17436" s="518" t="s">
        <v>2660</v>
      </c>
      <c r="D17436" s="518" t="s">
        <v>3247</v>
      </c>
      <c r="E17436" s="859">
        <v>31</v>
      </c>
      <c r="F17436" s="859">
        <v>30</v>
      </c>
      <c r="G17436" s="518" t="s">
        <v>122</v>
      </c>
      <c r="H17436" s="518" t="s">
        <v>161</v>
      </c>
      <c r="I17436" s="518">
        <v>806752</v>
      </c>
    </row>
    <row r="17437" spans="1:9" x14ac:dyDescent="0.2">
      <c r="A17437" s="518" t="s">
        <v>161</v>
      </c>
      <c r="B17437" s="518">
        <v>806778</v>
      </c>
      <c r="C17437" s="518" t="s">
        <v>2660</v>
      </c>
      <c r="D17437" s="518" t="s">
        <v>720</v>
      </c>
      <c r="E17437" s="859">
        <v>23</v>
      </c>
      <c r="F17437" s="859">
        <v>22</v>
      </c>
      <c r="G17437" s="518" t="s">
        <v>122</v>
      </c>
      <c r="H17437" s="518" t="s">
        <v>161</v>
      </c>
      <c r="I17437" s="518">
        <v>806778</v>
      </c>
    </row>
    <row r="17438" spans="1:9" x14ac:dyDescent="0.2">
      <c r="A17438" s="518" t="s">
        <v>161</v>
      </c>
      <c r="B17438" s="518">
        <v>806786</v>
      </c>
      <c r="C17438" s="518" t="s">
        <v>2660</v>
      </c>
      <c r="D17438" s="518" t="s">
        <v>720</v>
      </c>
      <c r="E17438" s="859">
        <v>21</v>
      </c>
      <c r="F17438" s="859">
        <v>20</v>
      </c>
      <c r="G17438" s="518" t="s">
        <v>122</v>
      </c>
      <c r="H17438" s="518" t="s">
        <v>161</v>
      </c>
      <c r="I17438" s="518">
        <v>806786</v>
      </c>
    </row>
    <row r="17439" spans="1:9" x14ac:dyDescent="0.2">
      <c r="A17439" s="518" t="s">
        <v>161</v>
      </c>
      <c r="B17439" s="518">
        <v>806802</v>
      </c>
      <c r="C17439" s="518" t="s">
        <v>2660</v>
      </c>
      <c r="D17439" s="518" t="s">
        <v>720</v>
      </c>
      <c r="E17439" s="859">
        <v>29</v>
      </c>
      <c r="F17439" s="859">
        <v>28</v>
      </c>
      <c r="G17439" s="518" t="s">
        <v>122</v>
      </c>
      <c r="H17439" s="518" t="s">
        <v>161</v>
      </c>
      <c r="I17439" s="518">
        <v>806802</v>
      </c>
    </row>
    <row r="17440" spans="1:9" x14ac:dyDescent="0.2">
      <c r="A17440" s="518" t="s">
        <v>394</v>
      </c>
      <c r="B17440" s="518">
        <v>806828</v>
      </c>
      <c r="C17440" s="518" t="s">
        <v>2660</v>
      </c>
      <c r="D17440" s="518" t="s">
        <v>10301</v>
      </c>
      <c r="E17440" s="859">
        <v>33</v>
      </c>
      <c r="F17440" s="859">
        <v>23</v>
      </c>
      <c r="G17440" s="518" t="s">
        <v>122</v>
      </c>
      <c r="H17440" s="518" t="s">
        <v>394</v>
      </c>
      <c r="I17440" s="518">
        <v>805234</v>
      </c>
    </row>
    <row r="17441" spans="1:9" x14ac:dyDescent="0.2">
      <c r="A17441" s="518" t="s">
        <v>394</v>
      </c>
      <c r="B17441" s="518">
        <v>806844</v>
      </c>
      <c r="C17441" s="518" t="s">
        <v>2660</v>
      </c>
      <c r="D17441" s="518" t="s">
        <v>10302</v>
      </c>
      <c r="E17441" s="859">
        <v>27</v>
      </c>
      <c r="F17441" s="859">
        <v>10</v>
      </c>
      <c r="G17441" s="518" t="s">
        <v>122</v>
      </c>
      <c r="H17441" s="518" t="s">
        <v>394</v>
      </c>
      <c r="I17441" s="518">
        <v>806422</v>
      </c>
    </row>
    <row r="17442" spans="1:9" x14ac:dyDescent="0.2">
      <c r="A17442" s="518" t="s">
        <v>394</v>
      </c>
      <c r="B17442" s="518">
        <v>806851</v>
      </c>
      <c r="C17442" s="518" t="s">
        <v>2660</v>
      </c>
      <c r="D17442" s="518" t="s">
        <v>3319</v>
      </c>
      <c r="E17442" s="859">
        <v>33</v>
      </c>
      <c r="F17442" s="859">
        <v>33</v>
      </c>
      <c r="G17442" s="518" t="s">
        <v>122</v>
      </c>
      <c r="H17442" s="518" t="s">
        <v>394</v>
      </c>
      <c r="I17442" s="518">
        <v>806851</v>
      </c>
    </row>
    <row r="17443" spans="1:9" x14ac:dyDescent="0.2">
      <c r="A17443" s="518" t="s">
        <v>394</v>
      </c>
      <c r="B17443" s="518">
        <v>806893</v>
      </c>
      <c r="C17443" s="518" t="s">
        <v>2660</v>
      </c>
      <c r="D17443" s="518" t="s">
        <v>6511</v>
      </c>
      <c r="E17443" s="859">
        <v>30</v>
      </c>
      <c r="F17443" s="859">
        <v>30</v>
      </c>
      <c r="G17443" s="518" t="s">
        <v>122</v>
      </c>
      <c r="H17443" s="518" t="s">
        <v>394</v>
      </c>
      <c r="I17443" s="518">
        <v>806893</v>
      </c>
    </row>
    <row r="17444" spans="1:9" x14ac:dyDescent="0.2">
      <c r="A17444" s="518" t="s">
        <v>394</v>
      </c>
      <c r="B17444" s="518">
        <v>806984</v>
      </c>
      <c r="C17444" s="518" t="s">
        <v>2660</v>
      </c>
      <c r="D17444" s="518" t="s">
        <v>6512</v>
      </c>
      <c r="E17444" s="859">
        <v>28</v>
      </c>
      <c r="F17444" s="859">
        <v>28</v>
      </c>
      <c r="G17444" s="518" t="s">
        <v>122</v>
      </c>
      <c r="H17444" s="518" t="s">
        <v>394</v>
      </c>
      <c r="I17444" s="518">
        <v>806984</v>
      </c>
    </row>
    <row r="17445" spans="1:9" x14ac:dyDescent="0.2">
      <c r="A17445" s="518" t="s">
        <v>394</v>
      </c>
      <c r="B17445" s="518">
        <v>807008</v>
      </c>
      <c r="C17445" s="518" t="s">
        <v>2660</v>
      </c>
      <c r="D17445" s="518" t="s">
        <v>6513</v>
      </c>
      <c r="E17445" s="859">
        <v>34</v>
      </c>
      <c r="F17445" s="859">
        <v>34</v>
      </c>
      <c r="G17445" s="518" t="s">
        <v>122</v>
      </c>
      <c r="H17445" s="518" t="s">
        <v>394</v>
      </c>
      <c r="I17445" s="518">
        <v>807008</v>
      </c>
    </row>
    <row r="17446" spans="1:9" x14ac:dyDescent="0.2">
      <c r="A17446" s="518" t="s">
        <v>394</v>
      </c>
      <c r="B17446" s="518">
        <v>807016</v>
      </c>
      <c r="C17446" s="518" t="s">
        <v>2660</v>
      </c>
      <c r="D17446" s="518" t="s">
        <v>10303</v>
      </c>
      <c r="E17446" s="859">
        <v>23</v>
      </c>
      <c r="F17446" s="859">
        <v>10</v>
      </c>
      <c r="G17446" s="518" t="s">
        <v>122</v>
      </c>
      <c r="H17446" s="518" t="s">
        <v>394</v>
      </c>
      <c r="I17446" s="518">
        <v>807016</v>
      </c>
    </row>
    <row r="17447" spans="1:9" x14ac:dyDescent="0.2">
      <c r="A17447" s="518" t="s">
        <v>161</v>
      </c>
      <c r="B17447" s="518">
        <v>807024</v>
      </c>
      <c r="C17447" s="518" t="s">
        <v>2660</v>
      </c>
      <c r="D17447" s="518" t="s">
        <v>720</v>
      </c>
      <c r="E17447" s="859">
        <v>17</v>
      </c>
      <c r="F17447" s="859">
        <v>16</v>
      </c>
      <c r="G17447" s="518" t="s">
        <v>122</v>
      </c>
      <c r="H17447" s="518" t="s">
        <v>161</v>
      </c>
      <c r="I17447" s="518">
        <v>807024</v>
      </c>
    </row>
    <row r="17448" spans="1:9" x14ac:dyDescent="0.2">
      <c r="A17448" s="518" t="s">
        <v>394</v>
      </c>
      <c r="B17448" s="518">
        <v>807032</v>
      </c>
      <c r="C17448" s="518" t="s">
        <v>2660</v>
      </c>
      <c r="D17448" s="518" t="s">
        <v>3375</v>
      </c>
      <c r="E17448" s="859">
        <v>27</v>
      </c>
      <c r="F17448" s="859">
        <v>27</v>
      </c>
      <c r="G17448" s="518" t="s">
        <v>122</v>
      </c>
      <c r="H17448" s="518" t="s">
        <v>394</v>
      </c>
      <c r="I17448" s="518">
        <v>807032</v>
      </c>
    </row>
    <row r="17449" spans="1:9" x14ac:dyDescent="0.2">
      <c r="A17449" s="518" t="s">
        <v>394</v>
      </c>
      <c r="B17449" s="518">
        <v>807123</v>
      </c>
      <c r="C17449" s="518" t="s">
        <v>2660</v>
      </c>
      <c r="D17449" s="518" t="s">
        <v>6514</v>
      </c>
      <c r="E17449" s="859">
        <v>33</v>
      </c>
      <c r="F17449" s="859">
        <v>33</v>
      </c>
      <c r="G17449" s="518" t="s">
        <v>122</v>
      </c>
      <c r="H17449" s="518" t="s">
        <v>394</v>
      </c>
      <c r="I17449" s="518">
        <v>807123</v>
      </c>
    </row>
    <row r="17450" spans="1:9" x14ac:dyDescent="0.2">
      <c r="A17450" s="518" t="s">
        <v>247</v>
      </c>
      <c r="B17450" s="518">
        <v>807164</v>
      </c>
      <c r="C17450" s="518" t="s">
        <v>2660</v>
      </c>
      <c r="D17450" s="518" t="s">
        <v>2316</v>
      </c>
      <c r="E17450" s="859">
        <v>22</v>
      </c>
      <c r="F17450" s="859">
        <v>22</v>
      </c>
      <c r="G17450" s="518" t="s">
        <v>122</v>
      </c>
      <c r="H17450" s="518" t="s">
        <v>247</v>
      </c>
      <c r="I17450" s="518">
        <v>807164</v>
      </c>
    </row>
    <row r="17451" spans="1:9" x14ac:dyDescent="0.2">
      <c r="A17451" s="518" t="s">
        <v>394</v>
      </c>
      <c r="B17451" s="518">
        <v>807198</v>
      </c>
      <c r="C17451" s="518" t="s">
        <v>2660</v>
      </c>
      <c r="D17451" s="518" t="s">
        <v>6515</v>
      </c>
      <c r="E17451" s="859">
        <v>26</v>
      </c>
      <c r="F17451" s="859">
        <v>26</v>
      </c>
      <c r="G17451" s="518" t="s">
        <v>122</v>
      </c>
      <c r="H17451" s="518" t="s">
        <v>394</v>
      </c>
      <c r="I17451" s="518">
        <v>807198</v>
      </c>
    </row>
    <row r="17452" spans="1:9" x14ac:dyDescent="0.2">
      <c r="A17452" s="518" t="s">
        <v>394</v>
      </c>
      <c r="B17452" s="518">
        <v>807305</v>
      </c>
      <c r="C17452" s="518" t="s">
        <v>2660</v>
      </c>
      <c r="D17452" s="518" t="s">
        <v>6516</v>
      </c>
      <c r="E17452" s="859">
        <v>32</v>
      </c>
      <c r="F17452" s="859">
        <v>32</v>
      </c>
      <c r="G17452" s="518" t="s">
        <v>122</v>
      </c>
      <c r="H17452" s="518" t="s">
        <v>394</v>
      </c>
      <c r="I17452" s="518">
        <v>807305</v>
      </c>
    </row>
    <row r="17453" spans="1:9" x14ac:dyDescent="0.2">
      <c r="A17453" s="518" t="s">
        <v>394</v>
      </c>
      <c r="B17453" s="518">
        <v>807313</v>
      </c>
      <c r="C17453" s="518" t="s">
        <v>2660</v>
      </c>
      <c r="D17453" s="518" t="s">
        <v>6517</v>
      </c>
      <c r="E17453" s="859">
        <v>34</v>
      </c>
      <c r="F17453" s="859">
        <v>34</v>
      </c>
      <c r="G17453" s="518" t="s">
        <v>122</v>
      </c>
      <c r="H17453" s="518" t="s">
        <v>394</v>
      </c>
      <c r="I17453" s="518">
        <v>807313</v>
      </c>
    </row>
    <row r="17454" spans="1:9" x14ac:dyDescent="0.2">
      <c r="A17454" s="518" t="s">
        <v>335</v>
      </c>
      <c r="B17454" s="518">
        <v>807354</v>
      </c>
      <c r="C17454" s="518" t="s">
        <v>2660</v>
      </c>
      <c r="D17454" s="518" t="s">
        <v>2316</v>
      </c>
      <c r="E17454" s="859">
        <v>30</v>
      </c>
      <c r="F17454" s="859">
        <v>30</v>
      </c>
      <c r="G17454" s="518" t="s">
        <v>122</v>
      </c>
      <c r="H17454" s="518" t="s">
        <v>335</v>
      </c>
      <c r="I17454" s="518">
        <v>807354</v>
      </c>
    </row>
    <row r="17455" spans="1:9" x14ac:dyDescent="0.2">
      <c r="A17455" s="518" t="s">
        <v>394</v>
      </c>
      <c r="B17455" s="518">
        <v>807388</v>
      </c>
      <c r="C17455" s="518" t="s">
        <v>2660</v>
      </c>
      <c r="D17455" s="518" t="s">
        <v>3055</v>
      </c>
      <c r="E17455" s="859">
        <v>30</v>
      </c>
      <c r="F17455" s="859">
        <v>30</v>
      </c>
      <c r="G17455" s="518" t="s">
        <v>122</v>
      </c>
      <c r="H17455" s="518" t="s">
        <v>394</v>
      </c>
      <c r="I17455" s="518">
        <v>807388</v>
      </c>
    </row>
    <row r="17456" spans="1:9" x14ac:dyDescent="0.2">
      <c r="A17456" s="518" t="s">
        <v>394</v>
      </c>
      <c r="B17456" s="518">
        <v>807396</v>
      </c>
      <c r="C17456" s="518" t="s">
        <v>2660</v>
      </c>
      <c r="D17456" s="518" t="s">
        <v>3056</v>
      </c>
      <c r="E17456" s="859">
        <v>35</v>
      </c>
      <c r="F17456" s="859">
        <v>35</v>
      </c>
      <c r="G17456" s="518" t="s">
        <v>122</v>
      </c>
      <c r="H17456" s="518" t="s">
        <v>394</v>
      </c>
      <c r="I17456" s="518">
        <v>807396</v>
      </c>
    </row>
    <row r="17457" spans="1:9" x14ac:dyDescent="0.2">
      <c r="A17457" s="518" t="s">
        <v>335</v>
      </c>
      <c r="B17457" s="518">
        <v>807453</v>
      </c>
      <c r="C17457" s="518" t="s">
        <v>2660</v>
      </c>
      <c r="D17457" s="518" t="s">
        <v>2789</v>
      </c>
      <c r="E17457" s="859">
        <v>31</v>
      </c>
      <c r="F17457" s="859">
        <v>31</v>
      </c>
      <c r="G17457" s="518" t="s">
        <v>122</v>
      </c>
      <c r="H17457" s="518" t="s">
        <v>335</v>
      </c>
      <c r="I17457" s="518">
        <v>807453</v>
      </c>
    </row>
    <row r="17458" spans="1:9" x14ac:dyDescent="0.2">
      <c r="A17458" s="518" t="s">
        <v>394</v>
      </c>
      <c r="B17458" s="518">
        <v>807495</v>
      </c>
      <c r="C17458" s="518" t="s">
        <v>2660</v>
      </c>
      <c r="D17458" s="518" t="s">
        <v>3096</v>
      </c>
      <c r="E17458" s="859">
        <v>31</v>
      </c>
      <c r="F17458" s="859">
        <v>31</v>
      </c>
      <c r="G17458" s="518" t="s">
        <v>122</v>
      </c>
      <c r="H17458" s="518" t="s">
        <v>394</v>
      </c>
      <c r="I17458" s="518">
        <v>807495</v>
      </c>
    </row>
    <row r="17459" spans="1:9" x14ac:dyDescent="0.2">
      <c r="A17459" s="518" t="s">
        <v>394</v>
      </c>
      <c r="B17459" s="518">
        <v>807511</v>
      </c>
      <c r="C17459" s="518" t="s">
        <v>2660</v>
      </c>
      <c r="D17459" s="518" t="s">
        <v>3127</v>
      </c>
      <c r="E17459" s="859">
        <v>24</v>
      </c>
      <c r="F17459" s="859">
        <v>24</v>
      </c>
      <c r="G17459" s="518" t="s">
        <v>122</v>
      </c>
      <c r="H17459" s="518" t="s">
        <v>394</v>
      </c>
      <c r="I17459" s="518">
        <v>807511</v>
      </c>
    </row>
    <row r="17460" spans="1:9" x14ac:dyDescent="0.2">
      <c r="A17460" s="518" t="s">
        <v>394</v>
      </c>
      <c r="B17460" s="518">
        <v>807537</v>
      </c>
      <c r="C17460" s="518" t="s">
        <v>2660</v>
      </c>
      <c r="D17460" s="518" t="s">
        <v>3128</v>
      </c>
      <c r="E17460" s="859">
        <v>17</v>
      </c>
      <c r="F17460" s="859">
        <v>17</v>
      </c>
      <c r="G17460" s="518" t="s">
        <v>122</v>
      </c>
      <c r="H17460" s="518" t="s">
        <v>394</v>
      </c>
      <c r="I17460" s="518">
        <v>807537</v>
      </c>
    </row>
    <row r="17461" spans="1:9" x14ac:dyDescent="0.2">
      <c r="A17461" s="518" t="s">
        <v>394</v>
      </c>
      <c r="B17461" s="518">
        <v>807560</v>
      </c>
      <c r="C17461" s="518" t="s">
        <v>2660</v>
      </c>
      <c r="D17461" s="518" t="s">
        <v>3152</v>
      </c>
      <c r="E17461" s="859">
        <v>24</v>
      </c>
      <c r="F17461" s="859">
        <v>24</v>
      </c>
      <c r="G17461" s="518" t="s">
        <v>122</v>
      </c>
      <c r="H17461" s="518" t="s">
        <v>394</v>
      </c>
      <c r="I17461" s="518">
        <v>807560</v>
      </c>
    </row>
    <row r="17462" spans="1:9" x14ac:dyDescent="0.2">
      <c r="A17462" s="518" t="s">
        <v>394</v>
      </c>
      <c r="B17462" s="518">
        <v>807578</v>
      </c>
      <c r="C17462" s="518" t="s">
        <v>2660</v>
      </c>
      <c r="D17462" s="518" t="s">
        <v>3153</v>
      </c>
      <c r="E17462" s="859">
        <v>34</v>
      </c>
      <c r="F17462" s="859">
        <v>34</v>
      </c>
      <c r="G17462" s="518" t="s">
        <v>122</v>
      </c>
      <c r="H17462" s="518" t="s">
        <v>394</v>
      </c>
      <c r="I17462" s="518">
        <v>807578</v>
      </c>
    </row>
    <row r="17463" spans="1:9" x14ac:dyDescent="0.2">
      <c r="A17463" s="518" t="s">
        <v>394</v>
      </c>
      <c r="B17463" s="518">
        <v>807594</v>
      </c>
      <c r="C17463" s="518" t="s">
        <v>2660</v>
      </c>
      <c r="D17463" s="518" t="s">
        <v>3154</v>
      </c>
      <c r="E17463" s="859">
        <v>34</v>
      </c>
      <c r="F17463" s="859">
        <v>34</v>
      </c>
      <c r="G17463" s="518" t="s">
        <v>122</v>
      </c>
      <c r="H17463" s="518" t="s">
        <v>394</v>
      </c>
      <c r="I17463" s="518">
        <v>807594</v>
      </c>
    </row>
    <row r="17464" spans="1:9" x14ac:dyDescent="0.2">
      <c r="A17464" s="518" t="s">
        <v>394</v>
      </c>
      <c r="B17464" s="518">
        <v>807628</v>
      </c>
      <c r="C17464" s="518" t="s">
        <v>2660</v>
      </c>
      <c r="D17464" s="518" t="s">
        <v>6518</v>
      </c>
      <c r="E17464" s="859">
        <v>26</v>
      </c>
      <c r="F17464" s="859">
        <v>26</v>
      </c>
      <c r="G17464" s="518" t="s">
        <v>122</v>
      </c>
      <c r="H17464" s="518" t="s">
        <v>394</v>
      </c>
      <c r="I17464" s="518">
        <v>807628</v>
      </c>
    </row>
    <row r="17465" spans="1:9" x14ac:dyDescent="0.2">
      <c r="A17465" s="518" t="s">
        <v>394</v>
      </c>
      <c r="B17465" s="518">
        <v>807677</v>
      </c>
      <c r="C17465" s="518" t="s">
        <v>2660</v>
      </c>
      <c r="D17465" s="518" t="s">
        <v>3196</v>
      </c>
      <c r="E17465" s="859">
        <v>32</v>
      </c>
      <c r="F17465" s="859">
        <v>32</v>
      </c>
      <c r="G17465" s="518" t="s">
        <v>122</v>
      </c>
      <c r="H17465" s="518" t="s">
        <v>394</v>
      </c>
      <c r="I17465" s="518">
        <v>807677</v>
      </c>
    </row>
    <row r="17466" spans="1:9" x14ac:dyDescent="0.2">
      <c r="A17466" s="518" t="s">
        <v>394</v>
      </c>
      <c r="B17466" s="518">
        <v>807693</v>
      </c>
      <c r="C17466" s="518" t="s">
        <v>2660</v>
      </c>
      <c r="D17466" s="518" t="s">
        <v>6519</v>
      </c>
      <c r="E17466" s="859">
        <v>25</v>
      </c>
      <c r="F17466" s="859">
        <v>25</v>
      </c>
      <c r="G17466" s="518" t="s">
        <v>122</v>
      </c>
      <c r="H17466" s="518" t="s">
        <v>394</v>
      </c>
      <c r="I17466" s="518">
        <v>807693</v>
      </c>
    </row>
    <row r="17467" spans="1:9" x14ac:dyDescent="0.2">
      <c r="A17467" s="518" t="s">
        <v>394</v>
      </c>
      <c r="B17467" s="518">
        <v>807826</v>
      </c>
      <c r="C17467" s="518" t="s">
        <v>2660</v>
      </c>
      <c r="D17467" s="518" t="s">
        <v>6520</v>
      </c>
      <c r="E17467" s="859">
        <v>19</v>
      </c>
      <c r="F17467" s="859">
        <v>19</v>
      </c>
      <c r="G17467" s="518" t="s">
        <v>122</v>
      </c>
      <c r="H17467" s="518" t="s">
        <v>394</v>
      </c>
      <c r="I17467" s="518">
        <v>807826</v>
      </c>
    </row>
    <row r="17468" spans="1:9" x14ac:dyDescent="0.2">
      <c r="A17468" s="518" t="s">
        <v>394</v>
      </c>
      <c r="B17468" s="518">
        <v>807834</v>
      </c>
      <c r="C17468" s="518" t="s">
        <v>2660</v>
      </c>
      <c r="D17468" s="518" t="s">
        <v>6521</v>
      </c>
      <c r="E17468" s="859">
        <v>34</v>
      </c>
      <c r="F17468" s="859">
        <v>34</v>
      </c>
      <c r="G17468" s="518" t="s">
        <v>122</v>
      </c>
      <c r="H17468" s="518" t="s">
        <v>394</v>
      </c>
      <c r="I17468" s="518">
        <v>807834</v>
      </c>
    </row>
    <row r="17469" spans="1:9" x14ac:dyDescent="0.2">
      <c r="A17469" s="518" t="s">
        <v>394</v>
      </c>
      <c r="B17469" s="518">
        <v>807867</v>
      </c>
      <c r="C17469" s="518" t="s">
        <v>2660</v>
      </c>
      <c r="D17469" s="518" t="s">
        <v>3279</v>
      </c>
      <c r="E17469" s="859">
        <v>34</v>
      </c>
      <c r="F17469" s="859">
        <v>34</v>
      </c>
      <c r="G17469" s="518" t="s">
        <v>122</v>
      </c>
      <c r="H17469" s="518" t="s">
        <v>394</v>
      </c>
      <c r="I17469" s="518">
        <v>807867</v>
      </c>
    </row>
    <row r="17470" spans="1:9" x14ac:dyDescent="0.2">
      <c r="A17470" s="518" t="s">
        <v>394</v>
      </c>
      <c r="B17470" s="518">
        <v>807875</v>
      </c>
      <c r="C17470" s="518" t="s">
        <v>2660</v>
      </c>
      <c r="D17470" s="518" t="s">
        <v>3280</v>
      </c>
      <c r="E17470" s="859">
        <v>26</v>
      </c>
      <c r="F17470" s="859">
        <v>26</v>
      </c>
      <c r="G17470" s="518" t="s">
        <v>122</v>
      </c>
      <c r="H17470" s="518" t="s">
        <v>394</v>
      </c>
      <c r="I17470" s="518">
        <v>807875</v>
      </c>
    </row>
    <row r="17471" spans="1:9" x14ac:dyDescent="0.2">
      <c r="A17471" s="518" t="s">
        <v>394</v>
      </c>
      <c r="B17471" s="518">
        <v>807891</v>
      </c>
      <c r="C17471" s="518" t="s">
        <v>2660</v>
      </c>
      <c r="D17471" s="518" t="s">
        <v>3281</v>
      </c>
      <c r="E17471" s="859">
        <v>33</v>
      </c>
      <c r="F17471" s="859">
        <v>33</v>
      </c>
      <c r="G17471" s="518" t="s">
        <v>122</v>
      </c>
      <c r="H17471" s="518" t="s">
        <v>394</v>
      </c>
      <c r="I17471" s="518">
        <v>807891</v>
      </c>
    </row>
    <row r="17472" spans="1:9" x14ac:dyDescent="0.2">
      <c r="A17472" s="518" t="s">
        <v>394</v>
      </c>
      <c r="B17472" s="518">
        <v>807909</v>
      </c>
      <c r="C17472" s="518" t="s">
        <v>2660</v>
      </c>
      <c r="D17472" s="518" t="s">
        <v>3282</v>
      </c>
      <c r="E17472" s="859">
        <v>32</v>
      </c>
      <c r="F17472" s="859">
        <v>32</v>
      </c>
      <c r="G17472" s="518" t="s">
        <v>122</v>
      </c>
      <c r="H17472" s="518" t="s">
        <v>394</v>
      </c>
      <c r="I17472" s="518">
        <v>807909</v>
      </c>
    </row>
    <row r="17473" spans="1:9" x14ac:dyDescent="0.2">
      <c r="A17473" s="518" t="s">
        <v>394</v>
      </c>
      <c r="B17473" s="518">
        <v>807974</v>
      </c>
      <c r="C17473" s="518" t="s">
        <v>2660</v>
      </c>
      <c r="D17473" s="518" t="s">
        <v>6522</v>
      </c>
      <c r="E17473" s="859">
        <v>35</v>
      </c>
      <c r="F17473" s="859">
        <v>35</v>
      </c>
      <c r="G17473" s="518" t="s">
        <v>122</v>
      </c>
      <c r="H17473" s="518" t="s">
        <v>394</v>
      </c>
      <c r="I17473" s="518">
        <v>807974</v>
      </c>
    </row>
    <row r="17474" spans="1:9" x14ac:dyDescent="0.2">
      <c r="A17474" s="518" t="s">
        <v>394</v>
      </c>
      <c r="B17474" s="518">
        <v>807990</v>
      </c>
      <c r="C17474" s="518" t="s">
        <v>2660</v>
      </c>
      <c r="D17474" s="518" t="s">
        <v>6523</v>
      </c>
      <c r="E17474" s="859">
        <v>35</v>
      </c>
      <c r="F17474" s="859">
        <v>35</v>
      </c>
      <c r="G17474" s="518" t="s">
        <v>122</v>
      </c>
      <c r="H17474" s="518" t="s">
        <v>394</v>
      </c>
      <c r="I17474" s="518">
        <v>807990</v>
      </c>
    </row>
    <row r="17475" spans="1:9" x14ac:dyDescent="0.2">
      <c r="A17475" s="518" t="s">
        <v>394</v>
      </c>
      <c r="B17475" s="518">
        <v>808006</v>
      </c>
      <c r="C17475" s="518" t="s">
        <v>2660</v>
      </c>
      <c r="D17475" s="518" t="s">
        <v>6524</v>
      </c>
      <c r="E17475" s="859">
        <v>27</v>
      </c>
      <c r="F17475" s="859">
        <v>27</v>
      </c>
      <c r="G17475" s="518" t="s">
        <v>122</v>
      </c>
      <c r="H17475" s="518" t="s">
        <v>394</v>
      </c>
      <c r="I17475" s="518">
        <v>808006</v>
      </c>
    </row>
    <row r="17476" spans="1:9" x14ac:dyDescent="0.2">
      <c r="A17476" s="518" t="s">
        <v>394</v>
      </c>
      <c r="B17476" s="518">
        <v>808014</v>
      </c>
      <c r="C17476" s="518" t="s">
        <v>2660</v>
      </c>
      <c r="D17476" s="518" t="s">
        <v>6525</v>
      </c>
      <c r="E17476" s="859">
        <v>35</v>
      </c>
      <c r="F17476" s="859">
        <v>35</v>
      </c>
      <c r="G17476" s="518" t="s">
        <v>122</v>
      </c>
      <c r="H17476" s="518" t="s">
        <v>394</v>
      </c>
      <c r="I17476" s="518">
        <v>808014</v>
      </c>
    </row>
    <row r="17477" spans="1:9" x14ac:dyDescent="0.2">
      <c r="A17477" s="518" t="s">
        <v>394</v>
      </c>
      <c r="B17477" s="518">
        <v>808022</v>
      </c>
      <c r="C17477" s="518" t="s">
        <v>2660</v>
      </c>
      <c r="D17477" s="518" t="s">
        <v>6526</v>
      </c>
      <c r="E17477" s="859">
        <v>32</v>
      </c>
      <c r="F17477" s="859">
        <v>32</v>
      </c>
      <c r="G17477" s="518" t="s">
        <v>122</v>
      </c>
      <c r="H17477" s="518" t="s">
        <v>394</v>
      </c>
      <c r="I17477" s="518">
        <v>808022</v>
      </c>
    </row>
    <row r="17478" spans="1:9" x14ac:dyDescent="0.2">
      <c r="A17478" s="518" t="s">
        <v>394</v>
      </c>
      <c r="B17478" s="518">
        <v>808055</v>
      </c>
      <c r="C17478" s="518" t="s">
        <v>2660</v>
      </c>
      <c r="D17478" s="518" t="s">
        <v>6527</v>
      </c>
      <c r="E17478" s="859">
        <v>35</v>
      </c>
      <c r="F17478" s="859">
        <v>35</v>
      </c>
      <c r="G17478" s="518" t="s">
        <v>122</v>
      </c>
      <c r="H17478" s="518" t="s">
        <v>394</v>
      </c>
      <c r="I17478" s="518">
        <v>808055</v>
      </c>
    </row>
    <row r="17479" spans="1:9" x14ac:dyDescent="0.2">
      <c r="A17479" s="518" t="s">
        <v>394</v>
      </c>
      <c r="B17479" s="518">
        <v>808089</v>
      </c>
      <c r="C17479" s="518" t="s">
        <v>2660</v>
      </c>
      <c r="D17479" s="518" t="s">
        <v>6528</v>
      </c>
      <c r="E17479" s="859">
        <v>27</v>
      </c>
      <c r="F17479" s="859">
        <v>27</v>
      </c>
      <c r="G17479" s="518" t="s">
        <v>122</v>
      </c>
      <c r="H17479" s="518" t="s">
        <v>394</v>
      </c>
      <c r="I17479" s="518">
        <v>808089</v>
      </c>
    </row>
    <row r="17480" spans="1:9" x14ac:dyDescent="0.2">
      <c r="A17480" s="518" t="s">
        <v>394</v>
      </c>
      <c r="B17480" s="518">
        <v>808154</v>
      </c>
      <c r="C17480" s="518" t="s">
        <v>2660</v>
      </c>
      <c r="D17480" s="518" t="s">
        <v>6529</v>
      </c>
      <c r="E17480" s="859">
        <v>34</v>
      </c>
      <c r="F17480" s="859">
        <v>34</v>
      </c>
      <c r="G17480" s="518" t="s">
        <v>122</v>
      </c>
      <c r="H17480" s="518" t="s">
        <v>394</v>
      </c>
      <c r="I17480" s="518">
        <v>808154</v>
      </c>
    </row>
    <row r="17481" spans="1:9" x14ac:dyDescent="0.2">
      <c r="A17481" s="518" t="s">
        <v>394</v>
      </c>
      <c r="B17481" s="518">
        <v>808170</v>
      </c>
      <c r="C17481" s="518" t="s">
        <v>2660</v>
      </c>
      <c r="D17481" s="518" t="s">
        <v>6530</v>
      </c>
      <c r="E17481" s="859">
        <v>35</v>
      </c>
      <c r="F17481" s="859">
        <v>35</v>
      </c>
      <c r="G17481" s="518" t="s">
        <v>122</v>
      </c>
      <c r="H17481" s="518" t="s">
        <v>394</v>
      </c>
      <c r="I17481" s="518">
        <v>808170</v>
      </c>
    </row>
    <row r="17482" spans="1:9" x14ac:dyDescent="0.2">
      <c r="A17482" s="518" t="s">
        <v>394</v>
      </c>
      <c r="B17482" s="518">
        <v>808212</v>
      </c>
      <c r="C17482" s="518" t="s">
        <v>2660</v>
      </c>
      <c r="D17482" s="518" t="s">
        <v>6531</v>
      </c>
      <c r="E17482" s="859">
        <v>35</v>
      </c>
      <c r="F17482" s="859">
        <v>35</v>
      </c>
      <c r="G17482" s="518" t="s">
        <v>122</v>
      </c>
      <c r="H17482" s="518" t="s">
        <v>394</v>
      </c>
      <c r="I17482" s="518">
        <v>808212</v>
      </c>
    </row>
    <row r="17483" spans="1:9" x14ac:dyDescent="0.2">
      <c r="A17483" s="518" t="s">
        <v>394</v>
      </c>
      <c r="B17483" s="518">
        <v>808220</v>
      </c>
      <c r="C17483" s="518" t="s">
        <v>2660</v>
      </c>
      <c r="D17483" s="518" t="s">
        <v>6532</v>
      </c>
      <c r="E17483" s="859">
        <v>35</v>
      </c>
      <c r="F17483" s="859">
        <v>35</v>
      </c>
      <c r="G17483" s="518" t="s">
        <v>122</v>
      </c>
      <c r="H17483" s="518" t="s">
        <v>394</v>
      </c>
      <c r="I17483" s="518">
        <v>808220</v>
      </c>
    </row>
    <row r="17484" spans="1:9" x14ac:dyDescent="0.2">
      <c r="A17484" s="518" t="s">
        <v>394</v>
      </c>
      <c r="B17484" s="518">
        <v>808246</v>
      </c>
      <c r="C17484" s="518" t="s">
        <v>2660</v>
      </c>
      <c r="D17484" s="518" t="s">
        <v>3372</v>
      </c>
      <c r="E17484" s="859">
        <v>30</v>
      </c>
      <c r="F17484" s="859">
        <v>30</v>
      </c>
      <c r="G17484" s="518" t="s">
        <v>122</v>
      </c>
      <c r="H17484" s="518" t="s">
        <v>394</v>
      </c>
      <c r="I17484" s="518">
        <v>808246</v>
      </c>
    </row>
    <row r="17485" spans="1:9" x14ac:dyDescent="0.2">
      <c r="A17485" s="518" t="s">
        <v>394</v>
      </c>
      <c r="B17485" s="518">
        <v>808279</v>
      </c>
      <c r="C17485" s="518" t="s">
        <v>2660</v>
      </c>
      <c r="D17485" s="518" t="s">
        <v>6533</v>
      </c>
      <c r="E17485" s="859">
        <v>23</v>
      </c>
      <c r="F17485" s="859">
        <v>17</v>
      </c>
      <c r="G17485" s="518" t="s">
        <v>122</v>
      </c>
      <c r="H17485" s="518" t="s">
        <v>394</v>
      </c>
      <c r="I17485" s="518">
        <v>808279</v>
      </c>
    </row>
    <row r="17486" spans="1:9" x14ac:dyDescent="0.2">
      <c r="A17486" s="518" t="s">
        <v>394</v>
      </c>
      <c r="B17486" s="518">
        <v>808295</v>
      </c>
      <c r="C17486" s="518" t="s">
        <v>2660</v>
      </c>
      <c r="D17486" s="518" t="s">
        <v>3373</v>
      </c>
      <c r="E17486" s="859">
        <v>33</v>
      </c>
      <c r="F17486" s="859">
        <v>33</v>
      </c>
      <c r="G17486" s="518" t="s">
        <v>122</v>
      </c>
      <c r="H17486" s="518" t="s">
        <v>394</v>
      </c>
      <c r="I17486" s="518">
        <v>808295</v>
      </c>
    </row>
    <row r="17487" spans="1:9" x14ac:dyDescent="0.2">
      <c r="A17487" s="518" t="s">
        <v>394</v>
      </c>
      <c r="B17487" s="518">
        <v>808311</v>
      </c>
      <c r="C17487" s="518" t="s">
        <v>2660</v>
      </c>
      <c r="D17487" s="518" t="s">
        <v>3412</v>
      </c>
      <c r="E17487" s="859">
        <v>21</v>
      </c>
      <c r="F17487" s="859">
        <v>21</v>
      </c>
      <c r="G17487" s="518" t="s">
        <v>122</v>
      </c>
      <c r="H17487" s="518" t="s">
        <v>394</v>
      </c>
      <c r="I17487" s="518">
        <v>808311</v>
      </c>
    </row>
    <row r="17488" spans="1:9" x14ac:dyDescent="0.2">
      <c r="A17488" s="518" t="s">
        <v>394</v>
      </c>
      <c r="B17488" s="518">
        <v>808329</v>
      </c>
      <c r="C17488" s="518" t="s">
        <v>2660</v>
      </c>
      <c r="D17488" s="518" t="s">
        <v>6534</v>
      </c>
      <c r="E17488" s="859">
        <v>34</v>
      </c>
      <c r="F17488" s="859">
        <v>34</v>
      </c>
      <c r="G17488" s="518" t="s">
        <v>122</v>
      </c>
      <c r="H17488" s="518" t="s">
        <v>394</v>
      </c>
      <c r="I17488" s="518">
        <v>808329</v>
      </c>
    </row>
    <row r="17489" spans="1:9" x14ac:dyDescent="0.2">
      <c r="A17489" s="518" t="s">
        <v>394</v>
      </c>
      <c r="B17489" s="518">
        <v>808345</v>
      </c>
      <c r="C17489" s="518" t="s">
        <v>2660</v>
      </c>
      <c r="D17489" s="518" t="s">
        <v>10304</v>
      </c>
      <c r="E17489" s="859">
        <v>36</v>
      </c>
      <c r="F17489" s="859">
        <v>20</v>
      </c>
      <c r="G17489" s="518" t="s">
        <v>122</v>
      </c>
      <c r="H17489" s="518" t="s">
        <v>394</v>
      </c>
      <c r="I17489" s="518">
        <v>532259</v>
      </c>
    </row>
    <row r="17490" spans="1:9" x14ac:dyDescent="0.2">
      <c r="A17490" s="518" t="s">
        <v>394</v>
      </c>
      <c r="B17490" s="518">
        <v>808352</v>
      </c>
      <c r="C17490" s="518" t="s">
        <v>2660</v>
      </c>
      <c r="D17490" s="518" t="s">
        <v>6535</v>
      </c>
      <c r="E17490" s="859">
        <v>34</v>
      </c>
      <c r="F17490" s="859">
        <v>34</v>
      </c>
      <c r="G17490" s="518" t="s">
        <v>122</v>
      </c>
      <c r="H17490" s="518" t="s">
        <v>394</v>
      </c>
      <c r="I17490" s="518">
        <v>808352</v>
      </c>
    </row>
    <row r="17491" spans="1:9" x14ac:dyDescent="0.2">
      <c r="A17491" s="518" t="s">
        <v>335</v>
      </c>
      <c r="B17491" s="518">
        <v>808378</v>
      </c>
      <c r="C17491" s="518" t="s">
        <v>2660</v>
      </c>
      <c r="D17491" s="518" t="s">
        <v>1189</v>
      </c>
      <c r="E17491" s="859">
        <v>29</v>
      </c>
      <c r="F17491" s="859">
        <v>29</v>
      </c>
      <c r="G17491" s="518" t="s">
        <v>122</v>
      </c>
      <c r="H17491" s="518" t="s">
        <v>335</v>
      </c>
      <c r="I17491" s="518">
        <v>808378</v>
      </c>
    </row>
    <row r="17492" spans="1:9" x14ac:dyDescent="0.2">
      <c r="A17492" s="518" t="s">
        <v>394</v>
      </c>
      <c r="B17492" s="518">
        <v>808436</v>
      </c>
      <c r="C17492" s="518" t="s">
        <v>2660</v>
      </c>
      <c r="D17492" s="518" t="s">
        <v>2879</v>
      </c>
      <c r="E17492" s="859">
        <v>23</v>
      </c>
      <c r="F17492" s="859">
        <v>23</v>
      </c>
      <c r="G17492" s="518" t="s">
        <v>122</v>
      </c>
      <c r="H17492" s="518" t="s">
        <v>394</v>
      </c>
      <c r="I17492" s="518">
        <v>808436</v>
      </c>
    </row>
    <row r="17493" spans="1:9" x14ac:dyDescent="0.2">
      <c r="A17493" s="518" t="s">
        <v>394</v>
      </c>
      <c r="B17493" s="518">
        <v>808444</v>
      </c>
      <c r="C17493" s="518" t="s">
        <v>2660</v>
      </c>
      <c r="D17493" s="518" t="s">
        <v>2880</v>
      </c>
      <c r="E17493" s="859">
        <v>31</v>
      </c>
      <c r="F17493" s="859">
        <v>31</v>
      </c>
      <c r="G17493" s="518" t="s">
        <v>122</v>
      </c>
      <c r="H17493" s="518" t="s">
        <v>394</v>
      </c>
      <c r="I17493" s="518">
        <v>808444</v>
      </c>
    </row>
    <row r="17494" spans="1:9" x14ac:dyDescent="0.2">
      <c r="A17494" s="518" t="s">
        <v>394</v>
      </c>
      <c r="B17494" s="518">
        <v>808469</v>
      </c>
      <c r="C17494" s="518" t="s">
        <v>2660</v>
      </c>
      <c r="D17494" s="518" t="s">
        <v>6536</v>
      </c>
      <c r="E17494" s="859">
        <v>34</v>
      </c>
      <c r="F17494" s="859">
        <v>34</v>
      </c>
      <c r="G17494" s="518" t="s">
        <v>122</v>
      </c>
      <c r="H17494" s="518" t="s">
        <v>394</v>
      </c>
      <c r="I17494" s="518">
        <v>808469</v>
      </c>
    </row>
    <row r="17495" spans="1:9" x14ac:dyDescent="0.2">
      <c r="A17495" s="518" t="s">
        <v>394</v>
      </c>
      <c r="B17495" s="518">
        <v>808493</v>
      </c>
      <c r="C17495" s="518" t="s">
        <v>2660</v>
      </c>
      <c r="D17495" s="518" t="s">
        <v>6537</v>
      </c>
      <c r="E17495" s="859">
        <v>27</v>
      </c>
      <c r="F17495" s="859">
        <v>27</v>
      </c>
      <c r="G17495" s="518" t="s">
        <v>122</v>
      </c>
      <c r="H17495" s="518" t="s">
        <v>394</v>
      </c>
      <c r="I17495" s="518">
        <v>808493</v>
      </c>
    </row>
    <row r="17496" spans="1:9" x14ac:dyDescent="0.2">
      <c r="A17496" s="518" t="s">
        <v>394</v>
      </c>
      <c r="B17496" s="518">
        <v>808527</v>
      </c>
      <c r="C17496" s="518" t="s">
        <v>2660</v>
      </c>
      <c r="D17496" s="518" t="s">
        <v>7378</v>
      </c>
      <c r="E17496" s="859">
        <v>22</v>
      </c>
      <c r="F17496" s="859">
        <v>22</v>
      </c>
      <c r="G17496" s="518" t="s">
        <v>122</v>
      </c>
      <c r="H17496" s="518" t="s">
        <v>394</v>
      </c>
      <c r="I17496" s="518">
        <v>808527</v>
      </c>
    </row>
    <row r="17497" spans="1:9" x14ac:dyDescent="0.2">
      <c r="A17497" s="518" t="s">
        <v>198</v>
      </c>
      <c r="B17497" s="518">
        <v>808659</v>
      </c>
      <c r="C17497" s="518" t="s">
        <v>2660</v>
      </c>
      <c r="D17497" s="518" t="s">
        <v>447</v>
      </c>
      <c r="E17497" s="859">
        <v>33</v>
      </c>
      <c r="F17497" s="859">
        <v>33</v>
      </c>
      <c r="G17497" s="518" t="s">
        <v>122</v>
      </c>
      <c r="H17497" s="518" t="s">
        <v>198</v>
      </c>
      <c r="I17497" s="518">
        <v>808659</v>
      </c>
    </row>
    <row r="17498" spans="1:9" x14ac:dyDescent="0.2">
      <c r="A17498" s="518" t="s">
        <v>394</v>
      </c>
      <c r="B17498" s="518">
        <v>808691</v>
      </c>
      <c r="C17498" s="518" t="s">
        <v>2660</v>
      </c>
      <c r="D17498" s="518" t="s">
        <v>6538</v>
      </c>
      <c r="E17498" s="859">
        <v>26</v>
      </c>
      <c r="F17498" s="859">
        <v>12</v>
      </c>
      <c r="G17498" s="518" t="s">
        <v>122</v>
      </c>
      <c r="H17498" s="518" t="s">
        <v>394</v>
      </c>
      <c r="I17498" s="518">
        <v>807016</v>
      </c>
    </row>
    <row r="17499" spans="1:9" x14ac:dyDescent="0.2">
      <c r="A17499" s="518" t="s">
        <v>205</v>
      </c>
      <c r="B17499" s="518">
        <v>808733</v>
      </c>
      <c r="C17499" s="518" t="s">
        <v>2660</v>
      </c>
      <c r="D17499" s="518" t="s">
        <v>7379</v>
      </c>
      <c r="E17499" s="859">
        <v>28</v>
      </c>
      <c r="F17499" s="859">
        <v>0</v>
      </c>
      <c r="G17499" s="518" t="s">
        <v>122</v>
      </c>
      <c r="H17499" s="518" t="s">
        <v>205</v>
      </c>
      <c r="I17499" s="518">
        <v>808733</v>
      </c>
    </row>
    <row r="17500" spans="1:9" x14ac:dyDescent="0.2">
      <c r="A17500" s="518" t="s">
        <v>205</v>
      </c>
      <c r="B17500" s="518">
        <v>808741</v>
      </c>
      <c r="C17500" s="518" t="s">
        <v>2660</v>
      </c>
      <c r="D17500" s="518" t="s">
        <v>7380</v>
      </c>
      <c r="E17500" s="859">
        <v>27</v>
      </c>
      <c r="F17500" s="859">
        <v>0</v>
      </c>
      <c r="G17500" s="518" t="s">
        <v>122</v>
      </c>
      <c r="H17500" s="518" t="s">
        <v>205</v>
      </c>
      <c r="I17500" s="518">
        <v>808741</v>
      </c>
    </row>
    <row r="17501" spans="1:9" x14ac:dyDescent="0.2">
      <c r="A17501" s="518" t="s">
        <v>205</v>
      </c>
      <c r="B17501" s="518">
        <v>808758</v>
      </c>
      <c r="C17501" s="518" t="s">
        <v>2660</v>
      </c>
      <c r="D17501" s="518" t="s">
        <v>7311</v>
      </c>
      <c r="E17501" s="859">
        <v>34</v>
      </c>
      <c r="F17501" s="859">
        <v>0</v>
      </c>
      <c r="G17501" s="518" t="s">
        <v>122</v>
      </c>
      <c r="H17501" s="518" t="s">
        <v>205</v>
      </c>
      <c r="I17501" s="518">
        <v>808758</v>
      </c>
    </row>
    <row r="17502" spans="1:9" x14ac:dyDescent="0.2">
      <c r="A17502" s="518" t="s">
        <v>350</v>
      </c>
      <c r="B17502" s="518">
        <v>808824</v>
      </c>
      <c r="C17502" s="518" t="s">
        <v>2660</v>
      </c>
      <c r="D17502" s="518" t="s">
        <v>324</v>
      </c>
      <c r="E17502" s="859">
        <v>24</v>
      </c>
      <c r="F17502" s="859">
        <v>0</v>
      </c>
      <c r="G17502" s="518" t="s">
        <v>122</v>
      </c>
      <c r="H17502" s="518" t="s">
        <v>350</v>
      </c>
      <c r="I17502" s="518">
        <v>808824</v>
      </c>
    </row>
    <row r="17503" spans="1:9" x14ac:dyDescent="0.2">
      <c r="A17503" s="518" t="s">
        <v>256</v>
      </c>
      <c r="B17503" s="518">
        <v>808832</v>
      </c>
      <c r="C17503" s="518" t="s">
        <v>2660</v>
      </c>
      <c r="D17503" s="518" t="s">
        <v>3015</v>
      </c>
      <c r="E17503" s="859">
        <v>31</v>
      </c>
      <c r="F17503" s="859">
        <v>0</v>
      </c>
      <c r="G17503" s="518" t="s">
        <v>122</v>
      </c>
      <c r="H17503" s="518" t="s">
        <v>256</v>
      </c>
      <c r="I17503" s="518">
        <v>808832</v>
      </c>
    </row>
    <row r="17504" spans="1:9" x14ac:dyDescent="0.2">
      <c r="A17504" s="518" t="s">
        <v>256</v>
      </c>
      <c r="B17504" s="518">
        <v>808840</v>
      </c>
      <c r="C17504" s="518" t="s">
        <v>2660</v>
      </c>
      <c r="D17504" s="518" t="s">
        <v>3016</v>
      </c>
      <c r="E17504" s="859">
        <v>35</v>
      </c>
      <c r="F17504" s="859">
        <v>0</v>
      </c>
      <c r="G17504" s="518" t="s">
        <v>122</v>
      </c>
      <c r="H17504" s="518" t="s">
        <v>256</v>
      </c>
      <c r="I17504" s="518">
        <v>808840</v>
      </c>
    </row>
    <row r="17505" spans="1:9" x14ac:dyDescent="0.2">
      <c r="A17505" s="518" t="s">
        <v>217</v>
      </c>
      <c r="B17505" s="518">
        <v>808857</v>
      </c>
      <c r="C17505" s="518" t="s">
        <v>2660</v>
      </c>
      <c r="D17505" s="518" t="s">
        <v>406</v>
      </c>
      <c r="E17505" s="859">
        <v>34</v>
      </c>
      <c r="F17505" s="859">
        <v>26</v>
      </c>
      <c r="G17505" s="518" t="s">
        <v>122</v>
      </c>
      <c r="H17505" s="518" t="s">
        <v>217</v>
      </c>
      <c r="I17505" s="518">
        <v>808857</v>
      </c>
    </row>
    <row r="17506" spans="1:9" x14ac:dyDescent="0.2">
      <c r="A17506" s="518" t="s">
        <v>217</v>
      </c>
      <c r="B17506" s="518">
        <v>808865</v>
      </c>
      <c r="C17506" s="518" t="s">
        <v>2660</v>
      </c>
      <c r="D17506" s="518" t="s">
        <v>2538</v>
      </c>
      <c r="E17506" s="859">
        <v>34</v>
      </c>
      <c r="F17506" s="859">
        <v>29</v>
      </c>
      <c r="G17506" s="518" t="s">
        <v>122</v>
      </c>
      <c r="H17506" s="518" t="s">
        <v>217</v>
      </c>
      <c r="I17506" s="518">
        <v>808865</v>
      </c>
    </row>
    <row r="17507" spans="1:9" x14ac:dyDescent="0.2">
      <c r="A17507" s="518" t="s">
        <v>217</v>
      </c>
      <c r="B17507" s="518">
        <v>808873</v>
      </c>
      <c r="C17507" s="518" t="s">
        <v>2660</v>
      </c>
      <c r="D17507" s="518" t="s">
        <v>729</v>
      </c>
      <c r="E17507" s="859">
        <v>34</v>
      </c>
      <c r="F17507" s="859">
        <v>32</v>
      </c>
      <c r="G17507" s="518" t="s">
        <v>122</v>
      </c>
      <c r="H17507" s="518" t="s">
        <v>217</v>
      </c>
      <c r="I17507" s="518">
        <v>808873</v>
      </c>
    </row>
    <row r="17508" spans="1:9" x14ac:dyDescent="0.2">
      <c r="A17508" s="518" t="s">
        <v>217</v>
      </c>
      <c r="B17508" s="518">
        <v>808881</v>
      </c>
      <c r="C17508" s="518" t="s">
        <v>2660</v>
      </c>
      <c r="D17508" s="518" t="s">
        <v>397</v>
      </c>
      <c r="E17508" s="859">
        <v>34</v>
      </c>
      <c r="F17508" s="859">
        <v>29</v>
      </c>
      <c r="G17508" s="518" t="s">
        <v>122</v>
      </c>
      <c r="H17508" s="518" t="s">
        <v>217</v>
      </c>
      <c r="I17508" s="518">
        <v>808881</v>
      </c>
    </row>
    <row r="17509" spans="1:9" x14ac:dyDescent="0.2">
      <c r="A17509" s="518" t="s">
        <v>256</v>
      </c>
      <c r="B17509" s="518">
        <v>808899</v>
      </c>
      <c r="C17509" s="518" t="s">
        <v>2660</v>
      </c>
      <c r="D17509" s="518" t="s">
        <v>10305</v>
      </c>
      <c r="E17509" s="859">
        <v>24</v>
      </c>
      <c r="F17509" s="859">
        <v>24</v>
      </c>
      <c r="G17509" s="518" t="s">
        <v>122</v>
      </c>
      <c r="H17509" s="518" t="s">
        <v>256</v>
      </c>
      <c r="I17509" s="518">
        <v>808899</v>
      </c>
    </row>
    <row r="17510" spans="1:9" x14ac:dyDescent="0.2">
      <c r="A17510" s="518" t="s">
        <v>256</v>
      </c>
      <c r="B17510" s="518">
        <v>808923</v>
      </c>
      <c r="C17510" s="518" t="s">
        <v>2660</v>
      </c>
      <c r="D17510" s="518" t="s">
        <v>3060</v>
      </c>
      <c r="E17510" s="859">
        <v>31</v>
      </c>
      <c r="F17510" s="859">
        <v>0</v>
      </c>
      <c r="G17510" s="518" t="s">
        <v>122</v>
      </c>
      <c r="H17510" s="518" t="s">
        <v>256</v>
      </c>
      <c r="I17510" s="518">
        <v>808923</v>
      </c>
    </row>
    <row r="17511" spans="1:9" x14ac:dyDescent="0.2">
      <c r="A17511" s="518" t="s">
        <v>256</v>
      </c>
      <c r="B17511" s="518">
        <v>808931</v>
      </c>
      <c r="C17511" s="518" t="s">
        <v>2660</v>
      </c>
      <c r="D17511" s="518" t="s">
        <v>3060</v>
      </c>
      <c r="E17511" s="859">
        <v>23</v>
      </c>
      <c r="F17511" s="859">
        <v>0</v>
      </c>
      <c r="G17511" s="518" t="s">
        <v>122</v>
      </c>
      <c r="H17511" s="518" t="s">
        <v>256</v>
      </c>
      <c r="I17511" s="518">
        <v>808931</v>
      </c>
    </row>
    <row r="17512" spans="1:9" x14ac:dyDescent="0.2">
      <c r="A17512" s="518" t="s">
        <v>179</v>
      </c>
      <c r="B17512" s="518">
        <v>808956</v>
      </c>
      <c r="C17512" s="518" t="s">
        <v>2660</v>
      </c>
      <c r="D17512" s="518" t="s">
        <v>435</v>
      </c>
      <c r="E17512" s="859">
        <v>35</v>
      </c>
      <c r="F17512" s="859">
        <v>35</v>
      </c>
      <c r="G17512" s="518" t="s">
        <v>122</v>
      </c>
      <c r="H17512" s="518" t="s">
        <v>179</v>
      </c>
      <c r="I17512" s="518">
        <v>808956</v>
      </c>
    </row>
    <row r="17513" spans="1:9" x14ac:dyDescent="0.2">
      <c r="A17513" s="518" t="s">
        <v>270</v>
      </c>
      <c r="B17513" s="518">
        <v>808964</v>
      </c>
      <c r="C17513" s="518" t="s">
        <v>2660</v>
      </c>
      <c r="D17513" s="518" t="s">
        <v>7904</v>
      </c>
      <c r="E17513" s="859">
        <v>22</v>
      </c>
      <c r="F17513" s="859">
        <v>22</v>
      </c>
      <c r="G17513" s="518" t="s">
        <v>122</v>
      </c>
      <c r="H17513" s="518" t="s">
        <v>270</v>
      </c>
      <c r="I17513" s="518">
        <v>808964</v>
      </c>
    </row>
    <row r="17514" spans="1:9" x14ac:dyDescent="0.2">
      <c r="A17514" s="518" t="s">
        <v>8493</v>
      </c>
      <c r="B17514" s="518">
        <v>809004</v>
      </c>
      <c r="C17514" s="518" t="s">
        <v>2660</v>
      </c>
      <c r="D17514" s="518" t="s">
        <v>682</v>
      </c>
      <c r="E17514" s="859">
        <v>21</v>
      </c>
      <c r="F17514" s="859">
        <v>21</v>
      </c>
      <c r="G17514" s="518" t="s">
        <v>122</v>
      </c>
      <c r="H17514" s="518" t="s">
        <v>8493</v>
      </c>
      <c r="I17514" s="518">
        <v>809004</v>
      </c>
    </row>
    <row r="17515" spans="1:9" x14ac:dyDescent="0.2">
      <c r="A17515" s="518" t="s">
        <v>373</v>
      </c>
      <c r="B17515" s="518">
        <v>809012</v>
      </c>
      <c r="C17515" s="518" t="s">
        <v>2660</v>
      </c>
      <c r="D17515" s="518" t="s">
        <v>697</v>
      </c>
      <c r="E17515" s="859">
        <v>23</v>
      </c>
      <c r="F17515" s="859">
        <v>18</v>
      </c>
      <c r="G17515" s="518" t="s">
        <v>122</v>
      </c>
      <c r="H17515" s="518" t="s">
        <v>373</v>
      </c>
      <c r="I17515" s="518">
        <v>809012</v>
      </c>
    </row>
    <row r="17516" spans="1:9" x14ac:dyDescent="0.2">
      <c r="A17516" s="518" t="s">
        <v>373</v>
      </c>
      <c r="B17516" s="518">
        <v>809020</v>
      </c>
      <c r="C17516" s="518" t="s">
        <v>2660</v>
      </c>
      <c r="D17516" s="518" t="s">
        <v>941</v>
      </c>
      <c r="E17516" s="859">
        <v>31</v>
      </c>
      <c r="F17516" s="859">
        <v>31</v>
      </c>
      <c r="G17516" s="518" t="s">
        <v>122</v>
      </c>
      <c r="H17516" s="518" t="s">
        <v>373</v>
      </c>
      <c r="I17516" s="518">
        <v>809020</v>
      </c>
    </row>
    <row r="17517" spans="1:9" x14ac:dyDescent="0.2">
      <c r="A17517" s="518" t="s">
        <v>279</v>
      </c>
      <c r="B17517" s="518">
        <v>809111</v>
      </c>
      <c r="C17517" s="518" t="s">
        <v>2660</v>
      </c>
      <c r="D17517" s="518" t="s">
        <v>891</v>
      </c>
      <c r="E17517" s="859">
        <v>27</v>
      </c>
      <c r="F17517" s="859">
        <v>22</v>
      </c>
      <c r="G17517" s="518" t="s">
        <v>122</v>
      </c>
      <c r="H17517" s="518" t="s">
        <v>279</v>
      </c>
      <c r="I17517" s="518">
        <v>809111</v>
      </c>
    </row>
    <row r="17518" spans="1:9" x14ac:dyDescent="0.2">
      <c r="A17518" s="518" t="s">
        <v>279</v>
      </c>
      <c r="B17518" s="518">
        <v>809129</v>
      </c>
      <c r="C17518" s="518" t="s">
        <v>2660</v>
      </c>
      <c r="D17518" s="518" t="s">
        <v>945</v>
      </c>
      <c r="E17518" s="859">
        <v>26</v>
      </c>
      <c r="F17518" s="859">
        <v>26</v>
      </c>
      <c r="G17518" s="518" t="s">
        <v>122</v>
      </c>
      <c r="H17518" s="518" t="s">
        <v>279</v>
      </c>
      <c r="I17518" s="518">
        <v>809129</v>
      </c>
    </row>
    <row r="17519" spans="1:9" x14ac:dyDescent="0.2">
      <c r="A17519" s="518" t="s">
        <v>215</v>
      </c>
      <c r="B17519" s="518">
        <v>809178</v>
      </c>
      <c r="C17519" s="518" t="s">
        <v>2660</v>
      </c>
      <c r="D17519" s="518" t="s">
        <v>2830</v>
      </c>
      <c r="E17519" s="859">
        <v>27</v>
      </c>
      <c r="F17519" s="859">
        <v>24</v>
      </c>
      <c r="G17519" s="518" t="s">
        <v>122</v>
      </c>
      <c r="H17519" s="518" t="s">
        <v>215</v>
      </c>
      <c r="I17519" s="518">
        <v>809178</v>
      </c>
    </row>
    <row r="17520" spans="1:9" x14ac:dyDescent="0.2">
      <c r="A17520" s="518" t="s">
        <v>198</v>
      </c>
      <c r="B17520" s="518">
        <v>809210</v>
      </c>
      <c r="C17520" s="518" t="s">
        <v>2660</v>
      </c>
      <c r="D17520" s="518" t="s">
        <v>862</v>
      </c>
      <c r="E17520" s="859">
        <v>24</v>
      </c>
      <c r="F17520" s="859">
        <v>25</v>
      </c>
      <c r="G17520" s="518" t="s">
        <v>122</v>
      </c>
      <c r="H17520" s="518" t="s">
        <v>198</v>
      </c>
      <c r="I17520" s="518">
        <v>809210</v>
      </c>
    </row>
    <row r="17521" spans="1:9" x14ac:dyDescent="0.2">
      <c r="A17521" s="518" t="s">
        <v>181</v>
      </c>
      <c r="B17521" s="518">
        <v>809236</v>
      </c>
      <c r="C17521" s="518" t="s">
        <v>2660</v>
      </c>
      <c r="D17521" s="518" t="s">
        <v>3159</v>
      </c>
      <c r="E17521" s="859">
        <v>27</v>
      </c>
      <c r="F17521" s="859">
        <v>27</v>
      </c>
      <c r="G17521" s="518" t="s">
        <v>122</v>
      </c>
      <c r="H17521" s="518" t="s">
        <v>181</v>
      </c>
      <c r="I17521" s="518">
        <v>809236</v>
      </c>
    </row>
    <row r="17522" spans="1:9" x14ac:dyDescent="0.2">
      <c r="A17522" s="518" t="s">
        <v>164</v>
      </c>
      <c r="B17522" s="518">
        <v>809277</v>
      </c>
      <c r="C17522" s="518" t="s">
        <v>2660</v>
      </c>
      <c r="D17522" s="518" t="s">
        <v>1359</v>
      </c>
      <c r="E17522" s="859">
        <v>35</v>
      </c>
      <c r="F17522" s="859">
        <v>35</v>
      </c>
      <c r="G17522" s="518" t="s">
        <v>122</v>
      </c>
      <c r="H17522" s="518" t="s">
        <v>164</v>
      </c>
      <c r="I17522" s="518">
        <v>809277</v>
      </c>
    </row>
    <row r="17523" spans="1:9" x14ac:dyDescent="0.2">
      <c r="A17523" s="518" t="s">
        <v>164</v>
      </c>
      <c r="B17523" s="518">
        <v>809301</v>
      </c>
      <c r="C17523" s="518" t="s">
        <v>2660</v>
      </c>
      <c r="D17523" s="518" t="s">
        <v>943</v>
      </c>
      <c r="E17523" s="859">
        <v>33</v>
      </c>
      <c r="F17523" s="859">
        <v>33</v>
      </c>
      <c r="G17523" s="518" t="s">
        <v>122</v>
      </c>
      <c r="H17523" s="518" t="s">
        <v>164</v>
      </c>
      <c r="I17523" s="518">
        <v>809301</v>
      </c>
    </row>
    <row r="17524" spans="1:9" x14ac:dyDescent="0.2">
      <c r="A17524" s="518" t="s">
        <v>349</v>
      </c>
      <c r="B17524" s="518">
        <v>809335</v>
      </c>
      <c r="C17524" s="518" t="s">
        <v>2660</v>
      </c>
      <c r="D17524" s="518" t="s">
        <v>604</v>
      </c>
      <c r="E17524" s="859">
        <v>35</v>
      </c>
      <c r="F17524" s="859">
        <v>35</v>
      </c>
      <c r="G17524" s="518" t="s">
        <v>122</v>
      </c>
      <c r="H17524" s="518" t="s">
        <v>349</v>
      </c>
      <c r="I17524" s="518">
        <v>809335</v>
      </c>
    </row>
    <row r="17525" spans="1:9" x14ac:dyDescent="0.2">
      <c r="A17525" s="518" t="s">
        <v>164</v>
      </c>
      <c r="B17525" s="518">
        <v>809343</v>
      </c>
      <c r="C17525" s="518" t="s">
        <v>2660</v>
      </c>
      <c r="D17525" s="518" t="s">
        <v>3197</v>
      </c>
      <c r="E17525" s="859">
        <v>23</v>
      </c>
      <c r="F17525" s="859">
        <v>20</v>
      </c>
      <c r="G17525" s="518" t="s">
        <v>122</v>
      </c>
      <c r="H17525" s="518" t="s">
        <v>164</v>
      </c>
      <c r="I17525" s="518">
        <v>809343</v>
      </c>
    </row>
    <row r="17526" spans="1:9" x14ac:dyDescent="0.2">
      <c r="A17526" s="518" t="s">
        <v>164</v>
      </c>
      <c r="B17526" s="518">
        <v>809350</v>
      </c>
      <c r="C17526" s="518" t="s">
        <v>2660</v>
      </c>
      <c r="D17526" s="518" t="s">
        <v>1139</v>
      </c>
      <c r="E17526" s="859">
        <v>17</v>
      </c>
      <c r="F17526" s="859">
        <v>17</v>
      </c>
      <c r="G17526" s="518" t="s">
        <v>122</v>
      </c>
      <c r="H17526" s="518" t="s">
        <v>164</v>
      </c>
      <c r="I17526" s="518">
        <v>809350</v>
      </c>
    </row>
    <row r="17527" spans="1:9" x14ac:dyDescent="0.2">
      <c r="A17527" s="518" t="s">
        <v>164</v>
      </c>
      <c r="B17527" s="518">
        <v>809368</v>
      </c>
      <c r="C17527" s="518" t="s">
        <v>2660</v>
      </c>
      <c r="D17527" s="518" t="s">
        <v>518</v>
      </c>
      <c r="E17527" s="859">
        <v>25</v>
      </c>
      <c r="F17527" s="859">
        <v>25</v>
      </c>
      <c r="G17527" s="518" t="s">
        <v>122</v>
      </c>
      <c r="H17527" s="518" t="s">
        <v>164</v>
      </c>
      <c r="I17527" s="518">
        <v>809368</v>
      </c>
    </row>
    <row r="17528" spans="1:9" x14ac:dyDescent="0.2">
      <c r="A17528" s="518" t="s">
        <v>164</v>
      </c>
      <c r="B17528" s="518">
        <v>809400</v>
      </c>
      <c r="C17528" s="518" t="s">
        <v>2660</v>
      </c>
      <c r="D17528" s="518" t="s">
        <v>718</v>
      </c>
      <c r="E17528" s="859">
        <v>20</v>
      </c>
      <c r="F17528" s="859">
        <v>18</v>
      </c>
      <c r="G17528" s="518" t="s">
        <v>122</v>
      </c>
      <c r="H17528" s="518" t="s">
        <v>164</v>
      </c>
      <c r="I17528" s="518">
        <v>809400</v>
      </c>
    </row>
    <row r="17529" spans="1:9" x14ac:dyDescent="0.2">
      <c r="A17529" s="518" t="s">
        <v>164</v>
      </c>
      <c r="B17529" s="518">
        <v>809467</v>
      </c>
      <c r="C17529" s="518" t="s">
        <v>2660</v>
      </c>
      <c r="D17529" s="518" t="s">
        <v>769</v>
      </c>
      <c r="E17529" s="859">
        <v>32</v>
      </c>
      <c r="F17529" s="859">
        <v>30</v>
      </c>
      <c r="G17529" s="518" t="s">
        <v>122</v>
      </c>
      <c r="H17529" s="518" t="s">
        <v>164</v>
      </c>
      <c r="I17529" s="518">
        <v>809467</v>
      </c>
    </row>
    <row r="17530" spans="1:9" x14ac:dyDescent="0.2">
      <c r="A17530" s="518" t="s">
        <v>164</v>
      </c>
      <c r="B17530" s="518">
        <v>809574</v>
      </c>
      <c r="C17530" s="518" t="s">
        <v>2660</v>
      </c>
      <c r="D17530" s="518" t="s">
        <v>2230</v>
      </c>
      <c r="E17530" s="859">
        <v>18</v>
      </c>
      <c r="F17530" s="859">
        <v>9</v>
      </c>
      <c r="G17530" s="518" t="s">
        <v>122</v>
      </c>
      <c r="H17530" s="518" t="s">
        <v>164</v>
      </c>
      <c r="I17530" s="518">
        <v>702456</v>
      </c>
    </row>
    <row r="17531" spans="1:9" x14ac:dyDescent="0.2">
      <c r="A17531" s="518" t="s">
        <v>179</v>
      </c>
      <c r="B17531" s="518">
        <v>809582</v>
      </c>
      <c r="C17531" s="518" t="s">
        <v>2660</v>
      </c>
      <c r="D17531" s="518" t="s">
        <v>324</v>
      </c>
      <c r="E17531" s="859">
        <v>25</v>
      </c>
      <c r="F17531" s="859">
        <v>25</v>
      </c>
      <c r="G17531" s="518" t="s">
        <v>122</v>
      </c>
      <c r="H17531" s="518" t="s">
        <v>179</v>
      </c>
      <c r="I17531" s="518">
        <v>809582</v>
      </c>
    </row>
    <row r="17532" spans="1:9" x14ac:dyDescent="0.2">
      <c r="A17532" s="518" t="s">
        <v>179</v>
      </c>
      <c r="B17532" s="518">
        <v>809590</v>
      </c>
      <c r="C17532" s="518" t="s">
        <v>2660</v>
      </c>
      <c r="D17532" s="518" t="s">
        <v>713</v>
      </c>
      <c r="E17532" s="859">
        <v>23</v>
      </c>
      <c r="F17532" s="859">
        <v>23</v>
      </c>
      <c r="G17532" s="518" t="s">
        <v>122</v>
      </c>
      <c r="H17532" s="518" t="s">
        <v>179</v>
      </c>
      <c r="I17532" s="518">
        <v>809590</v>
      </c>
    </row>
    <row r="17533" spans="1:9" x14ac:dyDescent="0.2">
      <c r="A17533" s="518" t="s">
        <v>211</v>
      </c>
      <c r="B17533" s="518">
        <v>809608</v>
      </c>
      <c r="C17533" s="518" t="s">
        <v>2660</v>
      </c>
      <c r="D17533" s="518" t="s">
        <v>726</v>
      </c>
      <c r="E17533" s="859">
        <v>35</v>
      </c>
      <c r="F17533" s="859">
        <v>23</v>
      </c>
      <c r="G17533" s="518" t="s">
        <v>122</v>
      </c>
      <c r="H17533" s="518" t="s">
        <v>211</v>
      </c>
      <c r="I17533" s="518">
        <v>809608</v>
      </c>
    </row>
    <row r="17534" spans="1:9" x14ac:dyDescent="0.2">
      <c r="A17534" s="518" t="s">
        <v>261</v>
      </c>
      <c r="B17534" s="518">
        <v>809673</v>
      </c>
      <c r="C17534" s="518" t="s">
        <v>2660</v>
      </c>
      <c r="D17534" s="518" t="s">
        <v>1313</v>
      </c>
      <c r="E17534" s="859">
        <v>34</v>
      </c>
      <c r="F17534" s="859">
        <v>34</v>
      </c>
      <c r="G17534" s="518" t="s">
        <v>122</v>
      </c>
      <c r="H17534" s="518" t="s">
        <v>261</v>
      </c>
      <c r="I17534" s="518">
        <v>809673</v>
      </c>
    </row>
    <row r="17535" spans="1:9" x14ac:dyDescent="0.2">
      <c r="A17535" s="518" t="s">
        <v>383</v>
      </c>
      <c r="B17535" s="518">
        <v>809681</v>
      </c>
      <c r="C17535" s="518" t="s">
        <v>2660</v>
      </c>
      <c r="D17535" s="518" t="s">
        <v>3320</v>
      </c>
      <c r="E17535" s="859">
        <v>35</v>
      </c>
      <c r="F17535" s="859">
        <v>25</v>
      </c>
      <c r="G17535" s="518" t="s">
        <v>122</v>
      </c>
      <c r="H17535" s="518" t="s">
        <v>383</v>
      </c>
      <c r="I17535" s="518">
        <v>809681</v>
      </c>
    </row>
    <row r="17536" spans="1:9" x14ac:dyDescent="0.2">
      <c r="A17536" s="518" t="s">
        <v>218</v>
      </c>
      <c r="B17536" s="518">
        <v>809715</v>
      </c>
      <c r="C17536" s="518" t="s">
        <v>2660</v>
      </c>
      <c r="D17536" s="518" t="s">
        <v>801</v>
      </c>
      <c r="E17536" s="859">
        <v>24</v>
      </c>
      <c r="F17536" s="859">
        <v>24</v>
      </c>
      <c r="G17536" s="518" t="s">
        <v>122</v>
      </c>
      <c r="H17536" s="518" t="s">
        <v>218</v>
      </c>
      <c r="I17536" s="518">
        <v>809715</v>
      </c>
    </row>
    <row r="17537" spans="1:9" x14ac:dyDescent="0.2">
      <c r="A17537" s="518" t="s">
        <v>218</v>
      </c>
      <c r="B17537" s="518">
        <v>809723</v>
      </c>
      <c r="C17537" s="518" t="s">
        <v>2660</v>
      </c>
      <c r="D17537" s="518" t="s">
        <v>679</v>
      </c>
      <c r="E17537" s="859">
        <v>31</v>
      </c>
      <c r="F17537" s="859">
        <v>31</v>
      </c>
      <c r="G17537" s="518" t="s">
        <v>122</v>
      </c>
      <c r="H17537" s="518" t="s">
        <v>218</v>
      </c>
      <c r="I17537" s="518">
        <v>809723</v>
      </c>
    </row>
    <row r="17538" spans="1:9" x14ac:dyDescent="0.2">
      <c r="A17538" s="518" t="s">
        <v>147</v>
      </c>
      <c r="B17538" s="518">
        <v>809749</v>
      </c>
      <c r="C17538" s="518" t="s">
        <v>2660</v>
      </c>
      <c r="D17538" s="518" t="s">
        <v>527</v>
      </c>
      <c r="E17538" s="859">
        <v>21</v>
      </c>
      <c r="F17538" s="859">
        <v>21</v>
      </c>
      <c r="G17538" s="518" t="s">
        <v>122</v>
      </c>
      <c r="H17538" s="518" t="s">
        <v>147</v>
      </c>
      <c r="I17538" s="518">
        <v>809749</v>
      </c>
    </row>
    <row r="17539" spans="1:9" x14ac:dyDescent="0.2">
      <c r="A17539" s="518" t="s">
        <v>322</v>
      </c>
      <c r="B17539" s="518">
        <v>809756</v>
      </c>
      <c r="C17539" s="518" t="s">
        <v>2660</v>
      </c>
      <c r="D17539" s="518" t="s">
        <v>1523</v>
      </c>
      <c r="E17539" s="859">
        <v>34</v>
      </c>
      <c r="F17539" s="859">
        <v>23</v>
      </c>
      <c r="G17539" s="518" t="s">
        <v>122</v>
      </c>
      <c r="H17539" s="518" t="s">
        <v>322</v>
      </c>
      <c r="I17539" s="518">
        <v>809756</v>
      </c>
    </row>
    <row r="17540" spans="1:9" x14ac:dyDescent="0.2">
      <c r="A17540" s="518" t="s">
        <v>322</v>
      </c>
      <c r="B17540" s="518">
        <v>809780</v>
      </c>
      <c r="C17540" s="518" t="s">
        <v>2660</v>
      </c>
      <c r="D17540" s="518" t="s">
        <v>3342</v>
      </c>
      <c r="E17540" s="859">
        <v>34</v>
      </c>
      <c r="F17540" s="859">
        <v>32</v>
      </c>
      <c r="G17540" s="518" t="s">
        <v>122</v>
      </c>
      <c r="H17540" s="518" t="s">
        <v>322</v>
      </c>
      <c r="I17540" s="518">
        <v>809780</v>
      </c>
    </row>
    <row r="17541" spans="1:9" x14ac:dyDescent="0.2">
      <c r="A17541" s="518" t="s">
        <v>322</v>
      </c>
      <c r="B17541" s="518">
        <v>809798</v>
      </c>
      <c r="C17541" s="518" t="s">
        <v>2660</v>
      </c>
      <c r="D17541" s="518" t="s">
        <v>679</v>
      </c>
      <c r="E17541" s="859">
        <v>21</v>
      </c>
      <c r="F17541" s="859">
        <v>19</v>
      </c>
      <c r="G17541" s="518" t="s">
        <v>122</v>
      </c>
      <c r="H17541" s="518" t="s">
        <v>322</v>
      </c>
      <c r="I17541" s="518">
        <v>809798</v>
      </c>
    </row>
    <row r="17542" spans="1:9" x14ac:dyDescent="0.2">
      <c r="A17542" s="518" t="s">
        <v>226</v>
      </c>
      <c r="B17542" s="518">
        <v>809806</v>
      </c>
      <c r="C17542" s="518" t="s">
        <v>2660</v>
      </c>
      <c r="D17542" s="518" t="s">
        <v>397</v>
      </c>
      <c r="E17542" s="859">
        <v>22</v>
      </c>
      <c r="F17542" s="859">
        <v>0</v>
      </c>
      <c r="G17542" s="518" t="s">
        <v>122</v>
      </c>
      <c r="H17542" s="518" t="s">
        <v>226</v>
      </c>
      <c r="I17542" s="518">
        <v>809806</v>
      </c>
    </row>
    <row r="17543" spans="1:9" x14ac:dyDescent="0.2">
      <c r="A17543" s="518" t="s">
        <v>250</v>
      </c>
      <c r="B17543" s="518">
        <v>809814</v>
      </c>
      <c r="C17543" s="518" t="s">
        <v>2660</v>
      </c>
      <c r="D17543" s="518" t="s">
        <v>10306</v>
      </c>
      <c r="E17543" s="859">
        <v>10</v>
      </c>
      <c r="F17543" s="859">
        <v>0</v>
      </c>
      <c r="G17543" s="518" t="s">
        <v>122</v>
      </c>
      <c r="H17543" s="518" t="s">
        <v>250</v>
      </c>
      <c r="I17543" s="518">
        <v>809814</v>
      </c>
    </row>
    <row r="17544" spans="1:9" x14ac:dyDescent="0.2">
      <c r="A17544" s="518" t="s">
        <v>198</v>
      </c>
      <c r="B17544" s="518">
        <v>809855</v>
      </c>
      <c r="C17544" s="518" t="s">
        <v>2660</v>
      </c>
      <c r="D17544" s="518" t="s">
        <v>2932</v>
      </c>
      <c r="E17544" s="859">
        <v>35</v>
      </c>
      <c r="F17544" s="859">
        <v>35</v>
      </c>
      <c r="G17544" s="518" t="s">
        <v>122</v>
      </c>
      <c r="H17544" s="518" t="s">
        <v>198</v>
      </c>
      <c r="I17544" s="518">
        <v>809855</v>
      </c>
    </row>
    <row r="17545" spans="1:9" x14ac:dyDescent="0.2">
      <c r="A17545" s="518" t="s">
        <v>286</v>
      </c>
      <c r="B17545" s="518">
        <v>809889</v>
      </c>
      <c r="C17545" s="518" t="s">
        <v>2660</v>
      </c>
      <c r="D17545" s="518" t="s">
        <v>2516</v>
      </c>
      <c r="E17545" s="859">
        <v>30</v>
      </c>
      <c r="F17545" s="859">
        <v>17</v>
      </c>
      <c r="G17545" s="518" t="s">
        <v>122</v>
      </c>
      <c r="H17545" s="518" t="s">
        <v>286</v>
      </c>
      <c r="I17545" s="518">
        <v>809889</v>
      </c>
    </row>
    <row r="17546" spans="1:9" x14ac:dyDescent="0.2">
      <c r="A17546" s="518" t="s">
        <v>286</v>
      </c>
      <c r="B17546" s="518">
        <v>809905</v>
      </c>
      <c r="C17546" s="518" t="s">
        <v>2660</v>
      </c>
      <c r="D17546" s="518" t="s">
        <v>7950</v>
      </c>
      <c r="E17546" s="859">
        <v>32</v>
      </c>
      <c r="F17546" s="859">
        <v>25</v>
      </c>
      <c r="G17546" s="518" t="s">
        <v>122</v>
      </c>
      <c r="H17546" s="518" t="s">
        <v>286</v>
      </c>
      <c r="I17546" s="518">
        <v>809905</v>
      </c>
    </row>
    <row r="17547" spans="1:9" x14ac:dyDescent="0.2">
      <c r="A17547" s="518" t="s">
        <v>348</v>
      </c>
      <c r="B17547" s="518">
        <v>809939</v>
      </c>
      <c r="C17547" s="518" t="s">
        <v>2660</v>
      </c>
      <c r="D17547" s="518" t="s">
        <v>950</v>
      </c>
      <c r="E17547" s="859">
        <v>30</v>
      </c>
      <c r="F17547" s="859">
        <v>30</v>
      </c>
      <c r="G17547" s="518" t="s">
        <v>122</v>
      </c>
      <c r="H17547" s="518" t="s">
        <v>348</v>
      </c>
      <c r="I17547" s="518">
        <v>809939</v>
      </c>
    </row>
    <row r="17548" spans="1:9" x14ac:dyDescent="0.2">
      <c r="A17548" s="518" t="s">
        <v>293</v>
      </c>
      <c r="B17548" s="518">
        <v>809947</v>
      </c>
      <c r="C17548" s="518" t="s">
        <v>2660</v>
      </c>
      <c r="D17548" s="518" t="s">
        <v>429</v>
      </c>
      <c r="E17548" s="859">
        <v>31</v>
      </c>
      <c r="F17548" s="859">
        <v>22</v>
      </c>
      <c r="G17548" s="518" t="s">
        <v>122</v>
      </c>
      <c r="H17548" s="518" t="s">
        <v>293</v>
      </c>
      <c r="I17548" s="518">
        <v>809947</v>
      </c>
    </row>
    <row r="17549" spans="1:9" x14ac:dyDescent="0.2">
      <c r="A17549" s="518" t="s">
        <v>293</v>
      </c>
      <c r="B17549" s="518">
        <v>809954</v>
      </c>
      <c r="C17549" s="518" t="s">
        <v>2660</v>
      </c>
      <c r="D17549" s="518" t="s">
        <v>614</v>
      </c>
      <c r="E17549" s="859">
        <v>24</v>
      </c>
      <c r="F17549" s="859">
        <v>15</v>
      </c>
      <c r="G17549" s="518" t="s">
        <v>122</v>
      </c>
      <c r="H17549" s="518" t="s">
        <v>293</v>
      </c>
      <c r="I17549" s="518">
        <v>809954</v>
      </c>
    </row>
    <row r="17550" spans="1:9" x14ac:dyDescent="0.2">
      <c r="A17550" s="518" t="s">
        <v>190</v>
      </c>
      <c r="B17550" s="518">
        <v>809988</v>
      </c>
      <c r="C17550" s="518" t="s">
        <v>2660</v>
      </c>
      <c r="D17550" s="518" t="s">
        <v>1710</v>
      </c>
      <c r="E17550" s="859">
        <v>28</v>
      </c>
      <c r="F17550" s="859">
        <v>24</v>
      </c>
      <c r="G17550" s="518" t="s">
        <v>122</v>
      </c>
      <c r="H17550" s="518" t="s">
        <v>190</v>
      </c>
      <c r="I17550" s="518">
        <v>809988</v>
      </c>
    </row>
    <row r="17551" spans="1:9" x14ac:dyDescent="0.2">
      <c r="A17551" s="518" t="s">
        <v>314</v>
      </c>
      <c r="B17551" s="518">
        <v>810184</v>
      </c>
      <c r="C17551" s="518" t="s">
        <v>2660</v>
      </c>
      <c r="D17551" s="518" t="s">
        <v>10307</v>
      </c>
      <c r="E17551" s="859">
        <v>34</v>
      </c>
      <c r="F17551" s="859">
        <v>0</v>
      </c>
      <c r="G17551" s="518" t="s">
        <v>122</v>
      </c>
      <c r="H17551" s="518" t="s">
        <v>314</v>
      </c>
      <c r="I17551" s="518">
        <v>810184</v>
      </c>
    </row>
    <row r="17552" spans="1:9" x14ac:dyDescent="0.2">
      <c r="A17552" s="518" t="s">
        <v>314</v>
      </c>
      <c r="B17552" s="518">
        <v>810192</v>
      </c>
      <c r="C17552" s="518" t="s">
        <v>2660</v>
      </c>
      <c r="D17552" s="518" t="s">
        <v>10308</v>
      </c>
      <c r="E17552" s="859">
        <v>23</v>
      </c>
      <c r="F17552" s="859">
        <v>0</v>
      </c>
      <c r="G17552" s="518" t="s">
        <v>122</v>
      </c>
      <c r="H17552" s="518" t="s">
        <v>314</v>
      </c>
      <c r="I17552" s="518">
        <v>810192</v>
      </c>
    </row>
    <row r="17553" spans="1:9" x14ac:dyDescent="0.2">
      <c r="A17553" s="518" t="s">
        <v>314</v>
      </c>
      <c r="B17553" s="518">
        <v>810218</v>
      </c>
      <c r="C17553" s="518" t="s">
        <v>2660</v>
      </c>
      <c r="D17553" s="518" t="s">
        <v>487</v>
      </c>
      <c r="E17553" s="859">
        <v>26</v>
      </c>
      <c r="F17553" s="859">
        <v>0</v>
      </c>
      <c r="G17553" s="518" t="s">
        <v>122</v>
      </c>
      <c r="H17553" s="518" t="s">
        <v>314</v>
      </c>
      <c r="I17553" s="518">
        <v>810218</v>
      </c>
    </row>
    <row r="17554" spans="1:9" x14ac:dyDescent="0.2">
      <c r="A17554" s="518" t="s">
        <v>314</v>
      </c>
      <c r="B17554" s="518">
        <v>810226</v>
      </c>
      <c r="C17554" s="518" t="s">
        <v>2660</v>
      </c>
      <c r="D17554" s="518" t="s">
        <v>10309</v>
      </c>
      <c r="E17554" s="859">
        <v>32</v>
      </c>
      <c r="F17554" s="859">
        <v>0</v>
      </c>
      <c r="G17554" s="518" t="s">
        <v>122</v>
      </c>
      <c r="H17554" s="518" t="s">
        <v>314</v>
      </c>
      <c r="I17554" s="518">
        <v>810226</v>
      </c>
    </row>
    <row r="17555" spans="1:9" x14ac:dyDescent="0.2">
      <c r="A17555" s="518" t="s">
        <v>314</v>
      </c>
      <c r="B17555" s="518">
        <v>810234</v>
      </c>
      <c r="C17555" s="518" t="s">
        <v>2660</v>
      </c>
      <c r="D17555" s="518" t="s">
        <v>10310</v>
      </c>
      <c r="E17555" s="859">
        <v>27</v>
      </c>
      <c r="F17555" s="859">
        <v>0</v>
      </c>
      <c r="G17555" s="518" t="s">
        <v>122</v>
      </c>
      <c r="H17555" s="518" t="s">
        <v>314</v>
      </c>
      <c r="I17555" s="518">
        <v>810234</v>
      </c>
    </row>
    <row r="17556" spans="1:9" x14ac:dyDescent="0.2">
      <c r="A17556" s="518" t="s">
        <v>296</v>
      </c>
      <c r="B17556" s="518">
        <v>810242</v>
      </c>
      <c r="C17556" s="518" t="s">
        <v>2660</v>
      </c>
      <c r="D17556" s="518" t="s">
        <v>914</v>
      </c>
      <c r="E17556" s="859">
        <v>18</v>
      </c>
      <c r="F17556" s="859">
        <v>17</v>
      </c>
      <c r="G17556" s="518" t="s">
        <v>128</v>
      </c>
      <c r="H17556" s="518" t="s">
        <v>296</v>
      </c>
      <c r="I17556" s="518">
        <v>810242</v>
      </c>
    </row>
    <row r="17557" spans="1:9" x14ac:dyDescent="0.2">
      <c r="A17557" s="518" t="s">
        <v>181</v>
      </c>
      <c r="B17557" s="518">
        <v>810259</v>
      </c>
      <c r="C17557" s="518" t="s">
        <v>2660</v>
      </c>
      <c r="D17557" s="518" t="s">
        <v>10311</v>
      </c>
      <c r="E17557" s="859">
        <v>35</v>
      </c>
      <c r="F17557" s="859">
        <v>13</v>
      </c>
      <c r="G17557" s="518" t="s">
        <v>128</v>
      </c>
      <c r="H17557" s="518" t="s">
        <v>181</v>
      </c>
      <c r="I17557" s="518">
        <v>810259</v>
      </c>
    </row>
    <row r="17558" spans="1:9" x14ac:dyDescent="0.2">
      <c r="A17558" s="518" t="s">
        <v>314</v>
      </c>
      <c r="B17558" s="518">
        <v>810291</v>
      </c>
      <c r="C17558" s="518" t="s">
        <v>2660</v>
      </c>
      <c r="D17558" s="518" t="s">
        <v>7517</v>
      </c>
      <c r="E17558" s="859">
        <v>37</v>
      </c>
      <c r="F17558" s="859">
        <v>0</v>
      </c>
      <c r="G17558" s="518" t="s">
        <v>122</v>
      </c>
      <c r="H17558" s="518" t="s">
        <v>314</v>
      </c>
      <c r="I17558" s="518">
        <v>810291</v>
      </c>
    </row>
    <row r="17559" spans="1:9" x14ac:dyDescent="0.2">
      <c r="A17559" s="518" t="s">
        <v>314</v>
      </c>
      <c r="B17559" s="518">
        <v>810309</v>
      </c>
      <c r="C17559" s="518" t="s">
        <v>2660</v>
      </c>
      <c r="D17559" s="518" t="s">
        <v>7517</v>
      </c>
      <c r="E17559" s="859">
        <v>30</v>
      </c>
      <c r="F17559" s="859">
        <v>0</v>
      </c>
      <c r="G17559" s="518" t="s">
        <v>122</v>
      </c>
      <c r="H17559" s="518" t="s">
        <v>314</v>
      </c>
      <c r="I17559" s="518">
        <v>810309</v>
      </c>
    </row>
    <row r="17560" spans="1:9" x14ac:dyDescent="0.2">
      <c r="A17560" s="518" t="s">
        <v>386</v>
      </c>
      <c r="B17560" s="518">
        <v>810333</v>
      </c>
      <c r="C17560" s="518" t="s">
        <v>2660</v>
      </c>
      <c r="D17560" s="518" t="s">
        <v>10312</v>
      </c>
      <c r="E17560" s="859">
        <v>33</v>
      </c>
      <c r="F17560" s="859">
        <v>33</v>
      </c>
      <c r="G17560" s="518" t="s">
        <v>128</v>
      </c>
      <c r="H17560" s="518" t="s">
        <v>386</v>
      </c>
      <c r="I17560" s="518">
        <v>810333</v>
      </c>
    </row>
    <row r="17561" spans="1:9" x14ac:dyDescent="0.2">
      <c r="A17561" s="518" t="s">
        <v>256</v>
      </c>
      <c r="B17561" s="518">
        <v>810358</v>
      </c>
      <c r="C17561" s="518" t="s">
        <v>2660</v>
      </c>
      <c r="D17561" s="518" t="s">
        <v>10313</v>
      </c>
      <c r="E17561" s="859">
        <v>28</v>
      </c>
      <c r="F17561" s="859">
        <v>0</v>
      </c>
      <c r="G17561" s="518" t="s">
        <v>128</v>
      </c>
      <c r="H17561" s="518" t="s">
        <v>256</v>
      </c>
      <c r="I17561" s="518">
        <v>810358</v>
      </c>
    </row>
    <row r="17562" spans="1:9" x14ac:dyDescent="0.2">
      <c r="A17562" s="518" t="s">
        <v>256</v>
      </c>
      <c r="B17562" s="518">
        <v>810366</v>
      </c>
      <c r="C17562" s="518" t="s">
        <v>2660</v>
      </c>
      <c r="D17562" s="518" t="s">
        <v>10314</v>
      </c>
      <c r="E17562" s="859">
        <v>24</v>
      </c>
      <c r="F17562" s="859">
        <v>0</v>
      </c>
      <c r="G17562" s="518" t="s">
        <v>128</v>
      </c>
      <c r="H17562" s="518" t="s">
        <v>256</v>
      </c>
      <c r="I17562" s="518">
        <v>810366</v>
      </c>
    </row>
    <row r="17563" spans="1:9" x14ac:dyDescent="0.2">
      <c r="A17563" s="518" t="s">
        <v>256</v>
      </c>
      <c r="B17563" s="518">
        <v>810374</v>
      </c>
      <c r="C17563" s="518" t="s">
        <v>2660</v>
      </c>
      <c r="D17563" s="518" t="s">
        <v>10315</v>
      </c>
      <c r="E17563" s="859">
        <v>21</v>
      </c>
      <c r="F17563" s="859">
        <v>20</v>
      </c>
      <c r="G17563" s="518" t="s">
        <v>128</v>
      </c>
      <c r="H17563" s="518" t="s">
        <v>256</v>
      </c>
      <c r="I17563" s="518">
        <v>810374</v>
      </c>
    </row>
    <row r="17564" spans="1:9" x14ac:dyDescent="0.2">
      <c r="A17564" s="518" t="s">
        <v>180</v>
      </c>
      <c r="B17564" s="518">
        <v>810382</v>
      </c>
      <c r="C17564" s="518" t="s">
        <v>2660</v>
      </c>
      <c r="D17564" s="518" t="s">
        <v>7728</v>
      </c>
      <c r="E17564" s="859">
        <v>13</v>
      </c>
      <c r="F17564" s="859">
        <v>0</v>
      </c>
      <c r="G17564" s="518" t="s">
        <v>128</v>
      </c>
      <c r="H17564" s="518" t="s">
        <v>180</v>
      </c>
      <c r="I17564" s="518">
        <v>810382</v>
      </c>
    </row>
    <row r="17565" spans="1:9" x14ac:dyDescent="0.2">
      <c r="A17565" s="518" t="s">
        <v>256</v>
      </c>
      <c r="B17565" s="518">
        <v>810432</v>
      </c>
      <c r="C17565" s="518" t="s">
        <v>2660</v>
      </c>
      <c r="D17565" s="518" t="s">
        <v>10316</v>
      </c>
      <c r="E17565" s="859">
        <v>14</v>
      </c>
      <c r="F17565" s="859">
        <v>0</v>
      </c>
      <c r="G17565" s="518" t="s">
        <v>128</v>
      </c>
      <c r="H17565" s="518" t="s">
        <v>256</v>
      </c>
      <c r="I17565" s="518">
        <v>810432</v>
      </c>
    </row>
    <row r="17566" spans="1:9" x14ac:dyDescent="0.2">
      <c r="A17566" s="518" t="s">
        <v>181</v>
      </c>
      <c r="B17566" s="518">
        <v>810499</v>
      </c>
      <c r="C17566" s="518" t="s">
        <v>2660</v>
      </c>
      <c r="D17566" s="518" t="s">
        <v>10317</v>
      </c>
      <c r="E17566" s="859">
        <v>26</v>
      </c>
      <c r="F17566" s="859">
        <v>0</v>
      </c>
      <c r="G17566" s="518" t="s">
        <v>128</v>
      </c>
      <c r="H17566" s="518" t="s">
        <v>181</v>
      </c>
      <c r="I17566" s="518">
        <v>810499</v>
      </c>
    </row>
    <row r="17567" spans="1:9" x14ac:dyDescent="0.2">
      <c r="A17567" s="518" t="s">
        <v>256</v>
      </c>
      <c r="B17567" s="518">
        <v>810515</v>
      </c>
      <c r="C17567" s="518" t="s">
        <v>2660</v>
      </c>
      <c r="D17567" s="518" t="s">
        <v>10318</v>
      </c>
      <c r="E17567" s="859">
        <v>28</v>
      </c>
      <c r="F17567" s="859">
        <v>0</v>
      </c>
      <c r="G17567" s="518" t="s">
        <v>128</v>
      </c>
      <c r="H17567" s="518" t="s">
        <v>256</v>
      </c>
      <c r="I17567" s="518">
        <v>810515</v>
      </c>
    </row>
    <row r="17568" spans="1:9" x14ac:dyDescent="0.2">
      <c r="A17568" s="518" t="s">
        <v>256</v>
      </c>
      <c r="B17568" s="518">
        <v>810523</v>
      </c>
      <c r="C17568" s="518" t="s">
        <v>2660</v>
      </c>
      <c r="D17568" s="518" t="s">
        <v>10319</v>
      </c>
      <c r="E17568" s="859">
        <v>19</v>
      </c>
      <c r="F17568" s="859">
        <v>0</v>
      </c>
      <c r="G17568" s="518" t="s">
        <v>128</v>
      </c>
      <c r="H17568" s="518" t="s">
        <v>256</v>
      </c>
      <c r="I17568" s="518">
        <v>810515</v>
      </c>
    </row>
    <row r="17569" spans="1:9" x14ac:dyDescent="0.2">
      <c r="A17569" s="518" t="s">
        <v>373</v>
      </c>
      <c r="B17569" s="518">
        <v>872499</v>
      </c>
      <c r="C17569" s="518" t="s">
        <v>2660</v>
      </c>
      <c r="D17569" s="518" t="s">
        <v>3063</v>
      </c>
      <c r="E17569" s="859">
        <v>33</v>
      </c>
      <c r="F17569" s="859">
        <v>0</v>
      </c>
      <c r="G17569" s="518" t="s">
        <v>128</v>
      </c>
      <c r="H17569" s="518" t="s">
        <v>373</v>
      </c>
      <c r="I17569" s="518">
        <v>872499</v>
      </c>
    </row>
    <row r="17570" spans="1:9" x14ac:dyDescent="0.2">
      <c r="A17570" s="518" t="s">
        <v>237</v>
      </c>
      <c r="B17570" s="518">
        <v>872507</v>
      </c>
      <c r="C17570" s="518" t="s">
        <v>2660</v>
      </c>
      <c r="D17570" s="518" t="s">
        <v>6844</v>
      </c>
      <c r="E17570" s="859">
        <v>22</v>
      </c>
      <c r="F17570" s="859">
        <v>22</v>
      </c>
      <c r="G17570" s="518" t="s">
        <v>128</v>
      </c>
      <c r="H17570" s="518" t="s">
        <v>237</v>
      </c>
      <c r="I17570" s="518">
        <v>872507</v>
      </c>
    </row>
    <row r="17571" spans="1:9" x14ac:dyDescent="0.2">
      <c r="A17571" s="518" t="s">
        <v>246</v>
      </c>
      <c r="B17571" s="518">
        <v>872721</v>
      </c>
      <c r="C17571" s="518" t="s">
        <v>2660</v>
      </c>
      <c r="D17571" s="518" t="s">
        <v>7382</v>
      </c>
      <c r="E17571" s="859">
        <v>34</v>
      </c>
      <c r="F17571" s="859">
        <v>0</v>
      </c>
      <c r="G17571" s="518" t="s">
        <v>128</v>
      </c>
      <c r="H17571" s="518" t="s">
        <v>246</v>
      </c>
      <c r="I17571" s="518">
        <v>872721</v>
      </c>
    </row>
    <row r="17572" spans="1:9" x14ac:dyDescent="0.2">
      <c r="A17572" s="518" t="s">
        <v>246</v>
      </c>
      <c r="B17572" s="518">
        <v>873729</v>
      </c>
      <c r="C17572" s="518" t="s">
        <v>2660</v>
      </c>
      <c r="D17572" s="518" t="s">
        <v>10320</v>
      </c>
      <c r="E17572" s="859">
        <v>34</v>
      </c>
      <c r="F17572" s="859">
        <v>0</v>
      </c>
      <c r="G17572" s="518" t="s">
        <v>128</v>
      </c>
      <c r="H17572" s="518" t="s">
        <v>246</v>
      </c>
      <c r="I17572" s="518">
        <v>873729</v>
      </c>
    </row>
    <row r="17573" spans="1:9" x14ac:dyDescent="0.2">
      <c r="A17573" s="518" t="s">
        <v>362</v>
      </c>
      <c r="B17573" s="518">
        <v>888016</v>
      </c>
      <c r="C17573" s="518" t="s">
        <v>2660</v>
      </c>
      <c r="D17573" s="518" t="s">
        <v>577</v>
      </c>
      <c r="E17573" s="859">
        <v>31</v>
      </c>
      <c r="F17573" s="859">
        <v>30</v>
      </c>
      <c r="G17573" s="518" t="s">
        <v>128</v>
      </c>
      <c r="H17573" s="518" t="s">
        <v>362</v>
      </c>
      <c r="I17573" s="518">
        <v>888016</v>
      </c>
    </row>
    <row r="17574" spans="1:9" x14ac:dyDescent="0.2">
      <c r="A17574" s="518" t="s">
        <v>190</v>
      </c>
      <c r="B17574" s="518">
        <v>900142</v>
      </c>
      <c r="C17574" s="518" t="s">
        <v>2660</v>
      </c>
      <c r="D17574" s="518" t="s">
        <v>3252</v>
      </c>
      <c r="E17574" s="859">
        <v>25</v>
      </c>
      <c r="F17574" s="859">
        <v>7</v>
      </c>
      <c r="G17574" s="518" t="s">
        <v>122</v>
      </c>
      <c r="H17574" s="518" t="s">
        <v>190</v>
      </c>
      <c r="I17574" s="518">
        <v>518266</v>
      </c>
    </row>
    <row r="17575" spans="1:9" x14ac:dyDescent="0.2">
      <c r="A17575" s="518" t="s">
        <v>190</v>
      </c>
      <c r="B17575" s="518">
        <v>900159</v>
      </c>
      <c r="C17575" s="518" t="s">
        <v>2660</v>
      </c>
      <c r="D17575" s="518" t="s">
        <v>547</v>
      </c>
      <c r="E17575" s="859">
        <v>32</v>
      </c>
      <c r="F17575" s="859">
        <v>17</v>
      </c>
      <c r="G17575" s="518" t="s">
        <v>122</v>
      </c>
      <c r="H17575" s="518" t="s">
        <v>190</v>
      </c>
      <c r="I17575" s="518">
        <v>900159</v>
      </c>
    </row>
    <row r="17576" spans="1:9" x14ac:dyDescent="0.2">
      <c r="A17576" s="518" t="s">
        <v>162</v>
      </c>
      <c r="B17576" s="518">
        <v>900183</v>
      </c>
      <c r="C17576" s="518" t="s">
        <v>2660</v>
      </c>
      <c r="D17576" s="518" t="s">
        <v>3253</v>
      </c>
      <c r="E17576" s="859">
        <v>30</v>
      </c>
      <c r="F17576" s="859">
        <v>30</v>
      </c>
      <c r="G17576" s="518" t="s">
        <v>122</v>
      </c>
      <c r="H17576" s="518" t="s">
        <v>162</v>
      </c>
      <c r="I17576" s="518">
        <v>900183</v>
      </c>
    </row>
    <row r="17577" spans="1:9" x14ac:dyDescent="0.2">
      <c r="A17577" s="518" t="s">
        <v>359</v>
      </c>
      <c r="B17577" s="518">
        <v>900209</v>
      </c>
      <c r="C17577" s="518" t="s">
        <v>2660</v>
      </c>
      <c r="D17577" s="518" t="s">
        <v>2160</v>
      </c>
      <c r="E17577" s="859">
        <v>34</v>
      </c>
      <c r="F17577" s="859">
        <v>34</v>
      </c>
      <c r="G17577" s="518" t="s">
        <v>122</v>
      </c>
      <c r="H17577" s="518" t="s">
        <v>359</v>
      </c>
      <c r="I17577" s="518">
        <v>900209</v>
      </c>
    </row>
    <row r="17578" spans="1:9" x14ac:dyDescent="0.2">
      <c r="A17578" s="518" t="s">
        <v>359</v>
      </c>
      <c r="B17578" s="518">
        <v>900217</v>
      </c>
      <c r="C17578" s="518" t="s">
        <v>2660</v>
      </c>
      <c r="D17578" s="518" t="s">
        <v>2160</v>
      </c>
      <c r="E17578" s="859">
        <v>26</v>
      </c>
      <c r="F17578" s="859">
        <v>26</v>
      </c>
      <c r="G17578" s="518" t="s">
        <v>122</v>
      </c>
      <c r="H17578" s="518" t="s">
        <v>359</v>
      </c>
      <c r="I17578" s="518">
        <v>900217</v>
      </c>
    </row>
    <row r="17579" spans="1:9" x14ac:dyDescent="0.2">
      <c r="A17579" s="518" t="s">
        <v>359</v>
      </c>
      <c r="B17579" s="518">
        <v>900241</v>
      </c>
      <c r="C17579" s="518" t="s">
        <v>2660</v>
      </c>
      <c r="D17579" s="518" t="s">
        <v>2079</v>
      </c>
      <c r="E17579" s="859">
        <v>33</v>
      </c>
      <c r="F17579" s="859">
        <v>33</v>
      </c>
      <c r="G17579" s="518" t="s">
        <v>122</v>
      </c>
      <c r="H17579" s="518" t="s">
        <v>359</v>
      </c>
      <c r="I17579" s="518">
        <v>900241</v>
      </c>
    </row>
    <row r="17580" spans="1:9" x14ac:dyDescent="0.2">
      <c r="A17580" s="518" t="s">
        <v>152</v>
      </c>
      <c r="B17580" s="518">
        <v>900266</v>
      </c>
      <c r="C17580" s="518" t="s">
        <v>2660</v>
      </c>
      <c r="D17580" s="518" t="s">
        <v>3197</v>
      </c>
      <c r="E17580" s="859">
        <v>25</v>
      </c>
      <c r="F17580" s="859">
        <v>0</v>
      </c>
      <c r="G17580" s="518" t="s">
        <v>122</v>
      </c>
      <c r="H17580" s="518" t="s">
        <v>152</v>
      </c>
      <c r="I17580" s="518">
        <v>900266</v>
      </c>
    </row>
    <row r="17581" spans="1:9" x14ac:dyDescent="0.2">
      <c r="A17581" s="518" t="s">
        <v>290</v>
      </c>
      <c r="B17581" s="518">
        <v>900357</v>
      </c>
      <c r="C17581" s="518" t="s">
        <v>2660</v>
      </c>
      <c r="D17581" s="518" t="s">
        <v>7874</v>
      </c>
      <c r="E17581" s="859">
        <v>14</v>
      </c>
      <c r="F17581" s="859">
        <v>0</v>
      </c>
      <c r="G17581" s="518" t="s">
        <v>122</v>
      </c>
      <c r="H17581" s="518" t="s">
        <v>290</v>
      </c>
      <c r="I17581" s="518">
        <v>900357</v>
      </c>
    </row>
    <row r="17582" spans="1:9" x14ac:dyDescent="0.2">
      <c r="A17582" s="518" t="s">
        <v>290</v>
      </c>
      <c r="B17582" s="518">
        <v>900365</v>
      </c>
      <c r="C17582" s="518" t="s">
        <v>2660</v>
      </c>
      <c r="D17582" s="518" t="s">
        <v>10321</v>
      </c>
      <c r="E17582" s="859">
        <v>24</v>
      </c>
      <c r="F17582" s="859">
        <v>0</v>
      </c>
      <c r="G17582" s="518" t="s">
        <v>122</v>
      </c>
      <c r="H17582" s="518" t="s">
        <v>290</v>
      </c>
      <c r="I17582" s="518">
        <v>900365</v>
      </c>
    </row>
    <row r="17583" spans="1:9" x14ac:dyDescent="0.2">
      <c r="A17583" s="518" t="s">
        <v>231</v>
      </c>
      <c r="B17583" s="518">
        <v>900449</v>
      </c>
      <c r="C17583" s="518" t="s">
        <v>2660</v>
      </c>
      <c r="D17583" s="518" t="s">
        <v>1163</v>
      </c>
      <c r="E17583" s="859">
        <v>29</v>
      </c>
      <c r="F17583" s="859">
        <v>24</v>
      </c>
      <c r="G17583" s="518" t="s">
        <v>122</v>
      </c>
      <c r="H17583" s="518" t="s">
        <v>231</v>
      </c>
      <c r="I17583" s="518">
        <v>900449</v>
      </c>
    </row>
    <row r="17584" spans="1:9" x14ac:dyDescent="0.2">
      <c r="A17584" s="518" t="s">
        <v>231</v>
      </c>
      <c r="B17584" s="518">
        <v>900456</v>
      </c>
      <c r="C17584" s="518" t="s">
        <v>2660</v>
      </c>
      <c r="D17584" s="518" t="s">
        <v>1139</v>
      </c>
      <c r="E17584" s="859">
        <v>25</v>
      </c>
      <c r="F17584" s="859">
        <v>25</v>
      </c>
      <c r="G17584" s="518" t="s">
        <v>122</v>
      </c>
      <c r="H17584" s="518" t="s">
        <v>231</v>
      </c>
      <c r="I17584" s="518">
        <v>900456</v>
      </c>
    </row>
    <row r="17585" spans="1:9" x14ac:dyDescent="0.2">
      <c r="A17585" s="518" t="s">
        <v>231</v>
      </c>
      <c r="B17585" s="518">
        <v>900464</v>
      </c>
      <c r="C17585" s="518" t="s">
        <v>2660</v>
      </c>
      <c r="D17585" s="518" t="s">
        <v>928</v>
      </c>
      <c r="E17585" s="859">
        <v>19</v>
      </c>
      <c r="F17585" s="859">
        <v>19</v>
      </c>
      <c r="G17585" s="518" t="s">
        <v>122</v>
      </c>
      <c r="H17585" s="518" t="s">
        <v>231</v>
      </c>
      <c r="I17585" s="518">
        <v>900464</v>
      </c>
    </row>
    <row r="17586" spans="1:9" x14ac:dyDescent="0.2">
      <c r="A17586" s="518" t="s">
        <v>394</v>
      </c>
      <c r="B17586" s="518">
        <v>900480</v>
      </c>
      <c r="C17586" s="518" t="s">
        <v>2660</v>
      </c>
      <c r="D17586" s="518" t="s">
        <v>3321</v>
      </c>
      <c r="E17586" s="859">
        <v>27</v>
      </c>
      <c r="F17586" s="859">
        <v>27</v>
      </c>
      <c r="G17586" s="518" t="s">
        <v>122</v>
      </c>
      <c r="H17586" s="518" t="s">
        <v>394</v>
      </c>
      <c r="I17586" s="518">
        <v>900480</v>
      </c>
    </row>
    <row r="17587" spans="1:9" x14ac:dyDescent="0.2">
      <c r="A17587" s="518" t="s">
        <v>394</v>
      </c>
      <c r="B17587" s="518">
        <v>900498</v>
      </c>
      <c r="C17587" s="518" t="s">
        <v>2660</v>
      </c>
      <c r="D17587" s="518" t="s">
        <v>3421</v>
      </c>
      <c r="E17587" s="859">
        <v>23</v>
      </c>
      <c r="F17587" s="859">
        <v>23</v>
      </c>
      <c r="G17587" s="518" t="s">
        <v>122</v>
      </c>
      <c r="H17587" s="518" t="s">
        <v>394</v>
      </c>
      <c r="I17587" s="518">
        <v>900498</v>
      </c>
    </row>
    <row r="17588" spans="1:9" x14ac:dyDescent="0.2">
      <c r="A17588" s="518" t="s">
        <v>371</v>
      </c>
      <c r="B17588" s="518">
        <v>900530</v>
      </c>
      <c r="C17588" s="518" t="s">
        <v>2660</v>
      </c>
      <c r="D17588" s="518" t="s">
        <v>3422</v>
      </c>
      <c r="E17588" s="859">
        <v>32</v>
      </c>
      <c r="F17588" s="859">
        <v>32</v>
      </c>
      <c r="G17588" s="518" t="s">
        <v>122</v>
      </c>
      <c r="H17588" s="518" t="s">
        <v>371</v>
      </c>
      <c r="I17588" s="518">
        <v>900530</v>
      </c>
    </row>
    <row r="17589" spans="1:9" x14ac:dyDescent="0.2">
      <c r="A17589" s="518" t="s">
        <v>371</v>
      </c>
      <c r="B17589" s="518">
        <v>900571</v>
      </c>
      <c r="C17589" s="518" t="s">
        <v>2660</v>
      </c>
      <c r="D17589" s="518" t="s">
        <v>419</v>
      </c>
      <c r="E17589" s="859">
        <v>32</v>
      </c>
      <c r="F17589" s="859">
        <v>32</v>
      </c>
      <c r="G17589" s="518" t="s">
        <v>122</v>
      </c>
      <c r="H17589" s="518" t="s">
        <v>371</v>
      </c>
      <c r="I17589" s="518">
        <v>900571</v>
      </c>
    </row>
    <row r="17590" spans="1:9" x14ac:dyDescent="0.2">
      <c r="A17590" s="518" t="s">
        <v>228</v>
      </c>
      <c r="B17590" s="518">
        <v>900597</v>
      </c>
      <c r="C17590" s="518" t="s">
        <v>2660</v>
      </c>
      <c r="D17590" s="518" t="s">
        <v>2656</v>
      </c>
      <c r="E17590" s="859">
        <v>22</v>
      </c>
      <c r="F17590" s="859">
        <v>0</v>
      </c>
      <c r="G17590" s="518" t="s">
        <v>122</v>
      </c>
      <c r="H17590" s="518" t="s">
        <v>228</v>
      </c>
      <c r="I17590" s="518">
        <v>900597</v>
      </c>
    </row>
    <row r="17591" spans="1:9" x14ac:dyDescent="0.2">
      <c r="A17591" s="518" t="s">
        <v>228</v>
      </c>
      <c r="B17591" s="518">
        <v>900605</v>
      </c>
      <c r="C17591" s="518" t="s">
        <v>2660</v>
      </c>
      <c r="D17591" s="518" t="s">
        <v>324</v>
      </c>
      <c r="E17591" s="859">
        <v>16</v>
      </c>
      <c r="F17591" s="859">
        <v>0</v>
      </c>
      <c r="G17591" s="518" t="s">
        <v>122</v>
      </c>
      <c r="H17591" s="518" t="s">
        <v>228</v>
      </c>
      <c r="I17591" s="518">
        <v>900605</v>
      </c>
    </row>
    <row r="17592" spans="1:9" x14ac:dyDescent="0.2">
      <c r="A17592" s="518" t="s">
        <v>394</v>
      </c>
      <c r="B17592" s="518">
        <v>900696</v>
      </c>
      <c r="C17592" s="518" t="s">
        <v>2660</v>
      </c>
      <c r="D17592" s="518" t="s">
        <v>7990</v>
      </c>
      <c r="E17592" s="859">
        <v>34</v>
      </c>
      <c r="F17592" s="859">
        <v>36</v>
      </c>
      <c r="G17592" s="518" t="s">
        <v>122</v>
      </c>
      <c r="H17592" s="518" t="s">
        <v>394</v>
      </c>
      <c r="I17592" s="518">
        <v>900696</v>
      </c>
    </row>
    <row r="17593" spans="1:9" x14ac:dyDescent="0.2">
      <c r="A17593" s="518" t="s">
        <v>394</v>
      </c>
      <c r="B17593" s="518">
        <v>900720</v>
      </c>
      <c r="C17593" s="518" t="s">
        <v>2660</v>
      </c>
      <c r="D17593" s="518" t="s">
        <v>2905</v>
      </c>
      <c r="E17593" s="859">
        <v>25</v>
      </c>
      <c r="F17593" s="859">
        <v>25</v>
      </c>
      <c r="G17593" s="518" t="s">
        <v>122</v>
      </c>
      <c r="H17593" s="518" t="s">
        <v>394</v>
      </c>
      <c r="I17593" s="518">
        <v>900720</v>
      </c>
    </row>
    <row r="17594" spans="1:9" x14ac:dyDescent="0.2">
      <c r="A17594" s="518" t="s">
        <v>394</v>
      </c>
      <c r="B17594" s="518">
        <v>900753</v>
      </c>
      <c r="C17594" s="518" t="s">
        <v>2660</v>
      </c>
      <c r="D17594" s="518" t="s">
        <v>6539</v>
      </c>
      <c r="E17594" s="859">
        <v>29</v>
      </c>
      <c r="F17594" s="859">
        <v>29</v>
      </c>
      <c r="G17594" s="518" t="s">
        <v>122</v>
      </c>
      <c r="H17594" s="518" t="s">
        <v>394</v>
      </c>
      <c r="I17594" s="518">
        <v>900753</v>
      </c>
    </row>
    <row r="17595" spans="1:9" x14ac:dyDescent="0.2">
      <c r="A17595" s="518" t="s">
        <v>394</v>
      </c>
      <c r="B17595" s="518">
        <v>900761</v>
      </c>
      <c r="C17595" s="518" t="s">
        <v>2660</v>
      </c>
      <c r="D17595" s="518" t="s">
        <v>6540</v>
      </c>
      <c r="E17595" s="859">
        <v>24</v>
      </c>
      <c r="F17595" s="859">
        <v>24</v>
      </c>
      <c r="G17595" s="518" t="s">
        <v>122</v>
      </c>
      <c r="H17595" s="518" t="s">
        <v>394</v>
      </c>
      <c r="I17595" s="518">
        <v>900761</v>
      </c>
    </row>
    <row r="17596" spans="1:9" x14ac:dyDescent="0.2">
      <c r="A17596" s="518" t="s">
        <v>394</v>
      </c>
      <c r="B17596" s="518">
        <v>900779</v>
      </c>
      <c r="C17596" s="518" t="s">
        <v>2660</v>
      </c>
      <c r="D17596" s="518" t="s">
        <v>6541</v>
      </c>
      <c r="E17596" s="859">
        <v>34</v>
      </c>
      <c r="F17596" s="859">
        <v>34</v>
      </c>
      <c r="G17596" s="518" t="s">
        <v>122</v>
      </c>
      <c r="H17596" s="518" t="s">
        <v>394</v>
      </c>
      <c r="I17596" s="518">
        <v>900779</v>
      </c>
    </row>
    <row r="17597" spans="1:9" x14ac:dyDescent="0.2">
      <c r="A17597" s="518" t="s">
        <v>170</v>
      </c>
      <c r="B17597" s="518">
        <v>900845</v>
      </c>
      <c r="C17597" s="518" t="s">
        <v>2660</v>
      </c>
      <c r="D17597" s="518" t="s">
        <v>2906</v>
      </c>
      <c r="E17597" s="859">
        <v>24</v>
      </c>
      <c r="F17597" s="859">
        <v>24</v>
      </c>
      <c r="G17597" s="518" t="s">
        <v>122</v>
      </c>
      <c r="H17597" s="518" t="s">
        <v>170</v>
      </c>
      <c r="I17597" s="518">
        <v>900845</v>
      </c>
    </row>
    <row r="17598" spans="1:9" x14ac:dyDescent="0.2">
      <c r="A17598" s="518" t="s">
        <v>170</v>
      </c>
      <c r="B17598" s="518">
        <v>900852</v>
      </c>
      <c r="C17598" s="518" t="s">
        <v>2660</v>
      </c>
      <c r="D17598" s="518" t="s">
        <v>388</v>
      </c>
      <c r="E17598" s="859">
        <v>18</v>
      </c>
      <c r="F17598" s="859">
        <v>18</v>
      </c>
      <c r="G17598" s="518" t="s">
        <v>122</v>
      </c>
      <c r="H17598" s="518" t="s">
        <v>170</v>
      </c>
      <c r="I17598" s="518">
        <v>900852</v>
      </c>
    </row>
    <row r="17599" spans="1:9" x14ac:dyDescent="0.2">
      <c r="A17599" s="518" t="s">
        <v>395</v>
      </c>
      <c r="B17599" s="518">
        <v>900886</v>
      </c>
      <c r="C17599" s="518" t="s">
        <v>2660</v>
      </c>
      <c r="D17599" s="518" t="s">
        <v>1192</v>
      </c>
      <c r="E17599" s="859">
        <v>17</v>
      </c>
      <c r="F17599" s="859">
        <v>17</v>
      </c>
      <c r="G17599" s="518" t="s">
        <v>122</v>
      </c>
      <c r="H17599" s="518" t="s">
        <v>395</v>
      </c>
      <c r="I17599" s="518">
        <v>900886</v>
      </c>
    </row>
    <row r="17600" spans="1:9" x14ac:dyDescent="0.2">
      <c r="A17600" s="518" t="s">
        <v>369</v>
      </c>
      <c r="B17600" s="518">
        <v>900902</v>
      </c>
      <c r="C17600" s="518" t="s">
        <v>2660</v>
      </c>
      <c r="D17600" s="518" t="s">
        <v>1563</v>
      </c>
      <c r="E17600" s="859">
        <v>21</v>
      </c>
      <c r="F17600" s="859">
        <v>6</v>
      </c>
      <c r="G17600" s="518" t="s">
        <v>122</v>
      </c>
      <c r="H17600" s="518" t="s">
        <v>369</v>
      </c>
      <c r="I17600" s="518">
        <v>900902</v>
      </c>
    </row>
    <row r="17601" spans="1:9" x14ac:dyDescent="0.2">
      <c r="A17601" s="518" t="s">
        <v>369</v>
      </c>
      <c r="B17601" s="518">
        <v>900910</v>
      </c>
      <c r="C17601" s="518" t="s">
        <v>2660</v>
      </c>
      <c r="D17601" s="518" t="s">
        <v>1359</v>
      </c>
      <c r="E17601" s="859">
        <v>32</v>
      </c>
      <c r="F17601" s="859">
        <v>29</v>
      </c>
      <c r="G17601" s="518" t="s">
        <v>122</v>
      </c>
      <c r="H17601" s="518" t="s">
        <v>369</v>
      </c>
      <c r="I17601" s="518">
        <v>900910</v>
      </c>
    </row>
    <row r="17602" spans="1:9" x14ac:dyDescent="0.2">
      <c r="A17602" s="518" t="s">
        <v>340</v>
      </c>
      <c r="B17602" s="518">
        <v>901033</v>
      </c>
      <c r="C17602" s="518" t="s">
        <v>2660</v>
      </c>
      <c r="D17602" s="518" t="s">
        <v>2985</v>
      </c>
      <c r="E17602" s="859">
        <v>30</v>
      </c>
      <c r="F17602" s="859">
        <v>30</v>
      </c>
      <c r="G17602" s="518" t="s">
        <v>122</v>
      </c>
      <c r="H17602" s="518" t="s">
        <v>340</v>
      </c>
      <c r="I17602" s="518">
        <v>901033</v>
      </c>
    </row>
    <row r="17603" spans="1:9" x14ac:dyDescent="0.2">
      <c r="A17603" s="518" t="s">
        <v>340</v>
      </c>
      <c r="B17603" s="518">
        <v>901041</v>
      </c>
      <c r="C17603" s="518" t="s">
        <v>2660</v>
      </c>
      <c r="D17603" s="518" t="s">
        <v>2588</v>
      </c>
      <c r="E17603" s="859">
        <v>33</v>
      </c>
      <c r="F17603" s="859">
        <v>0</v>
      </c>
      <c r="G17603" s="518" t="s">
        <v>122</v>
      </c>
      <c r="H17603" s="518" t="s">
        <v>340</v>
      </c>
      <c r="I17603" s="518">
        <v>901041</v>
      </c>
    </row>
    <row r="17604" spans="1:9" x14ac:dyDescent="0.2">
      <c r="A17604" s="518" t="s">
        <v>323</v>
      </c>
      <c r="B17604" s="518">
        <v>901090</v>
      </c>
      <c r="C17604" s="518" t="s">
        <v>2660</v>
      </c>
      <c r="D17604" s="518" t="s">
        <v>2986</v>
      </c>
      <c r="E17604" s="859">
        <v>22</v>
      </c>
      <c r="F17604" s="859">
        <v>0</v>
      </c>
      <c r="G17604" s="518" t="s">
        <v>122</v>
      </c>
      <c r="H17604" s="518" t="s">
        <v>323</v>
      </c>
      <c r="I17604" s="518">
        <v>901090</v>
      </c>
    </row>
    <row r="17605" spans="1:9" x14ac:dyDescent="0.2">
      <c r="A17605" s="518" t="s">
        <v>276</v>
      </c>
      <c r="B17605" s="518">
        <v>901140</v>
      </c>
      <c r="C17605" s="518" t="s">
        <v>2660</v>
      </c>
      <c r="D17605" s="518" t="s">
        <v>1615</v>
      </c>
      <c r="E17605" s="859">
        <v>19</v>
      </c>
      <c r="F17605" s="859">
        <v>10</v>
      </c>
      <c r="G17605" s="518" t="s">
        <v>122</v>
      </c>
      <c r="H17605" s="518" t="s">
        <v>276</v>
      </c>
      <c r="I17605" s="518">
        <v>901140</v>
      </c>
    </row>
    <row r="17606" spans="1:9" x14ac:dyDescent="0.2">
      <c r="A17606" s="518" t="s">
        <v>285</v>
      </c>
      <c r="B17606" s="518">
        <v>901207</v>
      </c>
      <c r="C17606" s="518" t="s">
        <v>2660</v>
      </c>
      <c r="D17606" s="518" t="s">
        <v>3018</v>
      </c>
      <c r="E17606" s="859">
        <v>35</v>
      </c>
      <c r="F17606" s="859">
        <v>28</v>
      </c>
      <c r="G17606" s="518" t="s">
        <v>122</v>
      </c>
      <c r="H17606" s="518" t="s">
        <v>285</v>
      </c>
      <c r="I17606" s="518">
        <v>901207</v>
      </c>
    </row>
    <row r="17607" spans="1:9" x14ac:dyDescent="0.2">
      <c r="A17607" s="518" t="s">
        <v>242</v>
      </c>
      <c r="B17607" s="518">
        <v>901215</v>
      </c>
      <c r="C17607" s="518" t="s">
        <v>2660</v>
      </c>
      <c r="D17607" s="518" t="s">
        <v>1393</v>
      </c>
      <c r="E17607" s="859">
        <v>31</v>
      </c>
      <c r="F17607" s="859">
        <v>31</v>
      </c>
      <c r="G17607" s="518" t="s">
        <v>122</v>
      </c>
      <c r="H17607" s="518" t="s">
        <v>242</v>
      </c>
      <c r="I17607" s="518">
        <v>901215</v>
      </c>
    </row>
    <row r="17608" spans="1:9" x14ac:dyDescent="0.2">
      <c r="A17608" s="518" t="s">
        <v>242</v>
      </c>
      <c r="B17608" s="518">
        <v>901223</v>
      </c>
      <c r="C17608" s="518" t="s">
        <v>2660</v>
      </c>
      <c r="D17608" s="518" t="s">
        <v>2978</v>
      </c>
      <c r="E17608" s="859">
        <v>31</v>
      </c>
      <c r="F17608" s="859">
        <v>31</v>
      </c>
      <c r="G17608" s="518" t="s">
        <v>122</v>
      </c>
      <c r="H17608" s="518" t="s">
        <v>242</v>
      </c>
      <c r="I17608" s="518">
        <v>901223</v>
      </c>
    </row>
    <row r="17609" spans="1:9" x14ac:dyDescent="0.2">
      <c r="A17609" s="518" t="s">
        <v>336</v>
      </c>
      <c r="B17609" s="518">
        <v>901231</v>
      </c>
      <c r="C17609" s="518" t="s">
        <v>2660</v>
      </c>
      <c r="D17609" s="518" t="s">
        <v>458</v>
      </c>
      <c r="E17609" s="859">
        <v>24</v>
      </c>
      <c r="F17609" s="859">
        <v>24</v>
      </c>
      <c r="G17609" s="518" t="s">
        <v>122</v>
      </c>
      <c r="H17609" s="518" t="s">
        <v>336</v>
      </c>
      <c r="I17609" s="518">
        <v>901231</v>
      </c>
    </row>
    <row r="17610" spans="1:9" x14ac:dyDescent="0.2">
      <c r="A17610" s="518" t="s">
        <v>336</v>
      </c>
      <c r="B17610" s="518">
        <v>901264</v>
      </c>
      <c r="C17610" s="518" t="s">
        <v>2660</v>
      </c>
      <c r="D17610" s="518" t="s">
        <v>697</v>
      </c>
      <c r="E17610" s="859">
        <v>32</v>
      </c>
      <c r="F17610" s="859">
        <v>0</v>
      </c>
      <c r="G17610" s="518" t="s">
        <v>122</v>
      </c>
      <c r="H17610" s="518" t="s">
        <v>336</v>
      </c>
      <c r="I17610" s="518">
        <v>901264</v>
      </c>
    </row>
    <row r="17611" spans="1:9" x14ac:dyDescent="0.2">
      <c r="A17611" s="518" t="s">
        <v>241</v>
      </c>
      <c r="B17611" s="518">
        <v>901306</v>
      </c>
      <c r="C17611" s="518" t="s">
        <v>2660</v>
      </c>
      <c r="D17611" s="518" t="s">
        <v>3019</v>
      </c>
      <c r="E17611" s="859">
        <v>31</v>
      </c>
      <c r="F17611" s="859">
        <v>31</v>
      </c>
      <c r="G17611" s="518" t="s">
        <v>122</v>
      </c>
      <c r="H17611" s="518" t="s">
        <v>241</v>
      </c>
      <c r="I17611" s="518">
        <v>901306</v>
      </c>
    </row>
    <row r="17612" spans="1:9" x14ac:dyDescent="0.2">
      <c r="A17612" s="518" t="s">
        <v>166</v>
      </c>
      <c r="B17612" s="518">
        <v>901314</v>
      </c>
      <c r="C17612" s="518" t="s">
        <v>2660</v>
      </c>
      <c r="D17612" s="518" t="s">
        <v>3020</v>
      </c>
      <c r="E17612" s="859">
        <v>9</v>
      </c>
      <c r="F17612" s="859">
        <v>9</v>
      </c>
      <c r="G17612" s="518" t="s">
        <v>122</v>
      </c>
      <c r="H17612" s="518" t="s">
        <v>166</v>
      </c>
      <c r="I17612" s="518">
        <v>609677</v>
      </c>
    </row>
    <row r="17613" spans="1:9" x14ac:dyDescent="0.2">
      <c r="A17613" s="518" t="s">
        <v>262</v>
      </c>
      <c r="B17613" s="518">
        <v>901330</v>
      </c>
      <c r="C17613" s="518" t="s">
        <v>2660</v>
      </c>
      <c r="D17613" s="518" t="s">
        <v>3021</v>
      </c>
      <c r="E17613" s="859">
        <v>25</v>
      </c>
      <c r="F17613" s="859">
        <v>22</v>
      </c>
      <c r="G17613" s="518" t="s">
        <v>122</v>
      </c>
      <c r="H17613" s="518" t="s">
        <v>262</v>
      </c>
      <c r="I17613" s="518">
        <v>901330</v>
      </c>
    </row>
    <row r="17614" spans="1:9" x14ac:dyDescent="0.2">
      <c r="A17614" s="518" t="s">
        <v>166</v>
      </c>
      <c r="B17614" s="518">
        <v>901355</v>
      </c>
      <c r="C17614" s="518" t="s">
        <v>2660</v>
      </c>
      <c r="D17614" s="518" t="s">
        <v>616</v>
      </c>
      <c r="E17614" s="859">
        <v>30</v>
      </c>
      <c r="F17614" s="859">
        <v>29</v>
      </c>
      <c r="G17614" s="518" t="s">
        <v>122</v>
      </c>
      <c r="H17614" s="518" t="s">
        <v>166</v>
      </c>
      <c r="I17614" s="518">
        <v>901355</v>
      </c>
    </row>
    <row r="17615" spans="1:9" x14ac:dyDescent="0.2">
      <c r="A17615" s="518" t="s">
        <v>191</v>
      </c>
      <c r="B17615" s="518">
        <v>901397</v>
      </c>
      <c r="C17615" s="518" t="s">
        <v>2660</v>
      </c>
      <c r="D17615" s="518" t="s">
        <v>3022</v>
      </c>
      <c r="E17615" s="859">
        <v>34</v>
      </c>
      <c r="F17615" s="859">
        <v>34</v>
      </c>
      <c r="G17615" s="518" t="s">
        <v>122</v>
      </c>
      <c r="H17615" s="518" t="s">
        <v>191</v>
      </c>
      <c r="I17615" s="518">
        <v>901397</v>
      </c>
    </row>
    <row r="17616" spans="1:9" x14ac:dyDescent="0.2">
      <c r="A17616" s="518" t="s">
        <v>191</v>
      </c>
      <c r="B17616" s="518">
        <v>901439</v>
      </c>
      <c r="C17616" s="518" t="s">
        <v>2660</v>
      </c>
      <c r="D17616" s="518" t="s">
        <v>3023</v>
      </c>
      <c r="E17616" s="859">
        <v>32</v>
      </c>
      <c r="F17616" s="859">
        <v>32</v>
      </c>
      <c r="G17616" s="518" t="s">
        <v>122</v>
      </c>
      <c r="H17616" s="518" t="s">
        <v>191</v>
      </c>
      <c r="I17616" s="518">
        <v>901439</v>
      </c>
    </row>
    <row r="17617" spans="1:9" x14ac:dyDescent="0.2">
      <c r="A17617" s="518" t="s">
        <v>314</v>
      </c>
      <c r="B17617" s="518">
        <v>901462</v>
      </c>
      <c r="C17617" s="518" t="s">
        <v>2660</v>
      </c>
      <c r="D17617" s="518" t="s">
        <v>7514</v>
      </c>
      <c r="E17617" s="859">
        <v>35</v>
      </c>
      <c r="F17617" s="859">
        <v>0</v>
      </c>
      <c r="G17617" s="518" t="s">
        <v>122</v>
      </c>
      <c r="H17617" s="518" t="s">
        <v>314</v>
      </c>
      <c r="I17617" s="518">
        <v>901462</v>
      </c>
    </row>
    <row r="17618" spans="1:9" x14ac:dyDescent="0.2">
      <c r="A17618" s="518" t="s">
        <v>191</v>
      </c>
      <c r="B17618" s="518">
        <v>901488</v>
      </c>
      <c r="C17618" s="518" t="s">
        <v>2660</v>
      </c>
      <c r="D17618" s="518" t="s">
        <v>3061</v>
      </c>
      <c r="E17618" s="859">
        <v>34</v>
      </c>
      <c r="F17618" s="859">
        <v>34</v>
      </c>
      <c r="G17618" s="518" t="s">
        <v>122</v>
      </c>
      <c r="H17618" s="518" t="s">
        <v>191</v>
      </c>
      <c r="I17618" s="518">
        <v>901488</v>
      </c>
    </row>
    <row r="17619" spans="1:9" x14ac:dyDescent="0.2">
      <c r="A17619" s="518" t="s">
        <v>191</v>
      </c>
      <c r="B17619" s="518">
        <v>901504</v>
      </c>
      <c r="C17619" s="518" t="s">
        <v>2660</v>
      </c>
      <c r="D17619" s="518" t="s">
        <v>3062</v>
      </c>
      <c r="E17619" s="859">
        <v>34</v>
      </c>
      <c r="F17619" s="859">
        <v>34</v>
      </c>
      <c r="G17619" s="518" t="s">
        <v>122</v>
      </c>
      <c r="H17619" s="518" t="s">
        <v>191</v>
      </c>
      <c r="I17619" s="518">
        <v>901504</v>
      </c>
    </row>
    <row r="17620" spans="1:9" x14ac:dyDescent="0.2">
      <c r="A17620" s="518" t="s">
        <v>352</v>
      </c>
      <c r="B17620" s="518">
        <v>901561</v>
      </c>
      <c r="C17620" s="518" t="s">
        <v>2660</v>
      </c>
      <c r="D17620" s="518" t="s">
        <v>1086</v>
      </c>
      <c r="E17620" s="859">
        <v>31</v>
      </c>
      <c r="F17620" s="859">
        <v>21</v>
      </c>
      <c r="G17620" s="518" t="s">
        <v>122</v>
      </c>
      <c r="H17620" s="518" t="s">
        <v>352</v>
      </c>
      <c r="I17620" s="518">
        <v>901561</v>
      </c>
    </row>
    <row r="17621" spans="1:9" x14ac:dyDescent="0.2">
      <c r="A17621" s="518" t="s">
        <v>284</v>
      </c>
      <c r="B17621" s="518">
        <v>901579</v>
      </c>
      <c r="C17621" s="518" t="s">
        <v>2660</v>
      </c>
      <c r="D17621" s="518" t="s">
        <v>3064</v>
      </c>
      <c r="E17621" s="859">
        <v>34</v>
      </c>
      <c r="F17621" s="859">
        <v>34</v>
      </c>
      <c r="G17621" s="518" t="s">
        <v>122</v>
      </c>
      <c r="H17621" s="518" t="s">
        <v>284</v>
      </c>
      <c r="I17621" s="518">
        <v>901579</v>
      </c>
    </row>
    <row r="17622" spans="1:9" x14ac:dyDescent="0.2">
      <c r="A17622" s="518" t="s">
        <v>352</v>
      </c>
      <c r="B17622" s="518">
        <v>901587</v>
      </c>
      <c r="C17622" s="518" t="s">
        <v>2660</v>
      </c>
      <c r="D17622" s="518" t="s">
        <v>743</v>
      </c>
      <c r="E17622" s="859">
        <v>32</v>
      </c>
      <c r="F17622" s="859">
        <v>1</v>
      </c>
      <c r="G17622" s="518" t="s">
        <v>122</v>
      </c>
      <c r="H17622" s="518" t="s">
        <v>352</v>
      </c>
      <c r="I17622" s="518">
        <v>901587</v>
      </c>
    </row>
    <row r="17623" spans="1:9" x14ac:dyDescent="0.2">
      <c r="A17623" s="518" t="s">
        <v>332</v>
      </c>
      <c r="B17623" s="518">
        <v>901611</v>
      </c>
      <c r="C17623" s="518" t="s">
        <v>2660</v>
      </c>
      <c r="D17623" s="518" t="s">
        <v>1145</v>
      </c>
      <c r="E17623" s="859">
        <v>24</v>
      </c>
      <c r="F17623" s="859">
        <v>11</v>
      </c>
      <c r="G17623" s="518" t="s">
        <v>122</v>
      </c>
      <c r="H17623" s="518" t="s">
        <v>332</v>
      </c>
      <c r="I17623" s="518">
        <v>901629</v>
      </c>
    </row>
    <row r="17624" spans="1:9" x14ac:dyDescent="0.2">
      <c r="A17624" s="518" t="s">
        <v>332</v>
      </c>
      <c r="B17624" s="518">
        <v>901629</v>
      </c>
      <c r="C17624" s="518" t="s">
        <v>2660</v>
      </c>
      <c r="D17624" s="518" t="s">
        <v>3065</v>
      </c>
      <c r="E17624" s="859">
        <v>31</v>
      </c>
      <c r="F17624" s="859">
        <v>20</v>
      </c>
      <c r="G17624" s="518" t="s">
        <v>122</v>
      </c>
      <c r="H17624" s="518" t="s">
        <v>332</v>
      </c>
      <c r="I17624" s="518">
        <v>901629</v>
      </c>
    </row>
    <row r="17625" spans="1:9" x14ac:dyDescent="0.2">
      <c r="A17625" s="518" t="s">
        <v>204</v>
      </c>
      <c r="B17625" s="518">
        <v>901660</v>
      </c>
      <c r="C17625" s="518" t="s">
        <v>2660</v>
      </c>
      <c r="D17625" s="518" t="s">
        <v>680</v>
      </c>
      <c r="E17625" s="859">
        <v>23</v>
      </c>
      <c r="F17625" s="859">
        <v>23</v>
      </c>
      <c r="G17625" s="518" t="s">
        <v>122</v>
      </c>
      <c r="H17625" s="518" t="s">
        <v>204</v>
      </c>
      <c r="I17625" s="518">
        <v>901660</v>
      </c>
    </row>
    <row r="17626" spans="1:9" x14ac:dyDescent="0.2">
      <c r="A17626" s="518" t="s">
        <v>204</v>
      </c>
      <c r="B17626" s="518">
        <v>901686</v>
      </c>
      <c r="C17626" s="518" t="s">
        <v>2660</v>
      </c>
      <c r="D17626" s="518" t="s">
        <v>800</v>
      </c>
      <c r="E17626" s="859">
        <v>24</v>
      </c>
      <c r="F17626" s="859">
        <v>15</v>
      </c>
      <c r="G17626" s="518" t="s">
        <v>122</v>
      </c>
      <c r="H17626" s="518" t="s">
        <v>204</v>
      </c>
      <c r="I17626" s="518">
        <v>901686</v>
      </c>
    </row>
    <row r="17627" spans="1:9" x14ac:dyDescent="0.2">
      <c r="A17627" s="518" t="s">
        <v>237</v>
      </c>
      <c r="B17627" s="518">
        <v>901710</v>
      </c>
      <c r="C17627" s="518" t="s">
        <v>2660</v>
      </c>
      <c r="D17627" s="518" t="s">
        <v>3066</v>
      </c>
      <c r="E17627" s="859">
        <v>21</v>
      </c>
      <c r="F17627" s="859">
        <v>21</v>
      </c>
      <c r="G17627" s="518" t="s">
        <v>122</v>
      </c>
      <c r="H17627" s="518" t="s">
        <v>237</v>
      </c>
      <c r="I17627" s="518">
        <v>102384</v>
      </c>
    </row>
    <row r="17628" spans="1:9" x14ac:dyDescent="0.2">
      <c r="A17628" s="518" t="s">
        <v>260</v>
      </c>
      <c r="B17628" s="518">
        <v>901777</v>
      </c>
      <c r="C17628" s="518" t="s">
        <v>2660</v>
      </c>
      <c r="D17628" s="518" t="s">
        <v>728</v>
      </c>
      <c r="E17628" s="859">
        <v>32</v>
      </c>
      <c r="F17628" s="859">
        <v>32</v>
      </c>
      <c r="G17628" s="518" t="s">
        <v>122</v>
      </c>
      <c r="H17628" s="518" t="s">
        <v>260</v>
      </c>
      <c r="I17628" s="518">
        <v>901777</v>
      </c>
    </row>
    <row r="17629" spans="1:9" x14ac:dyDescent="0.2">
      <c r="A17629" s="518" t="s">
        <v>331</v>
      </c>
      <c r="B17629" s="518">
        <v>901876</v>
      </c>
      <c r="C17629" s="518" t="s">
        <v>2660</v>
      </c>
      <c r="D17629" s="518" t="s">
        <v>867</v>
      </c>
      <c r="E17629" s="859">
        <v>30</v>
      </c>
      <c r="F17629" s="859">
        <v>0</v>
      </c>
      <c r="G17629" s="518" t="s">
        <v>122</v>
      </c>
      <c r="H17629" s="518" t="s">
        <v>331</v>
      </c>
      <c r="I17629" s="518">
        <v>901876</v>
      </c>
    </row>
    <row r="17630" spans="1:9" x14ac:dyDescent="0.2">
      <c r="A17630" s="518" t="s">
        <v>279</v>
      </c>
      <c r="B17630" s="518">
        <v>901892</v>
      </c>
      <c r="C17630" s="518" t="s">
        <v>2660</v>
      </c>
      <c r="D17630" s="518" t="s">
        <v>7383</v>
      </c>
      <c r="E17630" s="859">
        <v>24</v>
      </c>
      <c r="F17630" s="859">
        <v>16</v>
      </c>
      <c r="G17630" s="518" t="s">
        <v>122</v>
      </c>
      <c r="H17630" s="518" t="s">
        <v>279</v>
      </c>
      <c r="I17630" s="518">
        <v>901892</v>
      </c>
    </row>
    <row r="17631" spans="1:9" x14ac:dyDescent="0.2">
      <c r="A17631" s="518" t="s">
        <v>279</v>
      </c>
      <c r="B17631" s="518">
        <v>901918</v>
      </c>
      <c r="C17631" s="518" t="s">
        <v>2660</v>
      </c>
      <c r="D17631" s="518" t="s">
        <v>3105</v>
      </c>
      <c r="E17631" s="859">
        <v>34</v>
      </c>
      <c r="F17631" s="859">
        <v>31</v>
      </c>
      <c r="G17631" s="518" t="s">
        <v>122</v>
      </c>
      <c r="H17631" s="518" t="s">
        <v>279</v>
      </c>
      <c r="I17631" s="518">
        <v>901918</v>
      </c>
    </row>
    <row r="17632" spans="1:9" x14ac:dyDescent="0.2">
      <c r="A17632" s="518" t="s">
        <v>388</v>
      </c>
      <c r="B17632" s="518">
        <v>902080</v>
      </c>
      <c r="C17632" s="518" t="s">
        <v>2660</v>
      </c>
      <c r="D17632" s="518" t="s">
        <v>425</v>
      </c>
      <c r="E17632" s="859">
        <v>28</v>
      </c>
      <c r="F17632" s="859">
        <v>26</v>
      </c>
      <c r="G17632" s="518" t="s">
        <v>122</v>
      </c>
      <c r="H17632" s="518" t="s">
        <v>388</v>
      </c>
      <c r="I17632" s="518">
        <v>902080</v>
      </c>
    </row>
    <row r="17633" spans="1:9" x14ac:dyDescent="0.2">
      <c r="A17633" s="518" t="s">
        <v>387</v>
      </c>
      <c r="B17633" s="518">
        <v>902221</v>
      </c>
      <c r="C17633" s="518" t="s">
        <v>2660</v>
      </c>
      <c r="D17633" s="518" t="s">
        <v>1082</v>
      </c>
      <c r="E17633" s="859">
        <v>32</v>
      </c>
      <c r="F17633" s="859">
        <v>32</v>
      </c>
      <c r="G17633" s="518" t="s">
        <v>122</v>
      </c>
      <c r="H17633" s="518" t="s">
        <v>387</v>
      </c>
      <c r="I17633" s="518">
        <v>902221</v>
      </c>
    </row>
    <row r="17634" spans="1:9" x14ac:dyDescent="0.2">
      <c r="A17634" s="518" t="s">
        <v>387</v>
      </c>
      <c r="B17634" s="518">
        <v>902239</v>
      </c>
      <c r="C17634" s="518" t="s">
        <v>2660</v>
      </c>
      <c r="D17634" s="518" t="s">
        <v>891</v>
      </c>
      <c r="E17634" s="859">
        <v>29</v>
      </c>
      <c r="F17634" s="859">
        <v>29</v>
      </c>
      <c r="G17634" s="518" t="s">
        <v>122</v>
      </c>
      <c r="H17634" s="518" t="s">
        <v>387</v>
      </c>
      <c r="I17634" s="518">
        <v>902239</v>
      </c>
    </row>
    <row r="17635" spans="1:9" x14ac:dyDescent="0.2">
      <c r="A17635" s="518" t="s">
        <v>387</v>
      </c>
      <c r="B17635" s="518">
        <v>902254</v>
      </c>
      <c r="C17635" s="518" t="s">
        <v>2660</v>
      </c>
      <c r="D17635" s="518" t="s">
        <v>872</v>
      </c>
      <c r="E17635" s="859">
        <v>32</v>
      </c>
      <c r="F17635" s="859">
        <v>32</v>
      </c>
      <c r="G17635" s="518" t="s">
        <v>122</v>
      </c>
      <c r="H17635" s="518" t="s">
        <v>387</v>
      </c>
      <c r="I17635" s="518">
        <v>902254</v>
      </c>
    </row>
    <row r="17636" spans="1:9" x14ac:dyDescent="0.2">
      <c r="A17636" s="518" t="s">
        <v>387</v>
      </c>
      <c r="B17636" s="518">
        <v>902296</v>
      </c>
      <c r="C17636" s="518" t="s">
        <v>2660</v>
      </c>
      <c r="D17636" s="518" t="s">
        <v>800</v>
      </c>
      <c r="E17636" s="859">
        <v>30</v>
      </c>
      <c r="F17636" s="859">
        <v>30</v>
      </c>
      <c r="G17636" s="518" t="s">
        <v>122</v>
      </c>
      <c r="H17636" s="518" t="s">
        <v>387</v>
      </c>
      <c r="I17636" s="518">
        <v>902296</v>
      </c>
    </row>
    <row r="17637" spans="1:9" x14ac:dyDescent="0.2">
      <c r="A17637" s="518" t="s">
        <v>387</v>
      </c>
      <c r="B17637" s="518">
        <v>902312</v>
      </c>
      <c r="C17637" s="518" t="s">
        <v>2660</v>
      </c>
      <c r="D17637" s="518" t="s">
        <v>1085</v>
      </c>
      <c r="E17637" s="859">
        <v>20</v>
      </c>
      <c r="F17637" s="859">
        <v>20</v>
      </c>
      <c r="G17637" s="518" t="s">
        <v>122</v>
      </c>
      <c r="H17637" s="518" t="s">
        <v>387</v>
      </c>
      <c r="I17637" s="518">
        <v>902312</v>
      </c>
    </row>
    <row r="17638" spans="1:9" x14ac:dyDescent="0.2">
      <c r="A17638" s="518" t="s">
        <v>253</v>
      </c>
      <c r="B17638" s="518">
        <v>902395</v>
      </c>
      <c r="C17638" s="518" t="s">
        <v>2660</v>
      </c>
      <c r="D17638" s="518" t="s">
        <v>1415</v>
      </c>
      <c r="E17638" s="859">
        <v>35</v>
      </c>
      <c r="F17638" s="859">
        <v>35</v>
      </c>
      <c r="G17638" s="518" t="s">
        <v>122</v>
      </c>
      <c r="H17638" s="518" t="s">
        <v>253</v>
      </c>
      <c r="I17638" s="518">
        <v>902395</v>
      </c>
    </row>
    <row r="17639" spans="1:9" x14ac:dyDescent="0.2">
      <c r="A17639" s="518" t="s">
        <v>253</v>
      </c>
      <c r="B17639" s="518">
        <v>902403</v>
      </c>
      <c r="C17639" s="518" t="s">
        <v>2660</v>
      </c>
      <c r="D17639" s="518" t="s">
        <v>1047</v>
      </c>
      <c r="E17639" s="859">
        <v>30</v>
      </c>
      <c r="F17639" s="859">
        <v>30</v>
      </c>
      <c r="G17639" s="518" t="s">
        <v>122</v>
      </c>
      <c r="H17639" s="518" t="s">
        <v>253</v>
      </c>
      <c r="I17639" s="518">
        <v>902403</v>
      </c>
    </row>
    <row r="17640" spans="1:9" x14ac:dyDescent="0.2">
      <c r="A17640" s="518" t="s">
        <v>382</v>
      </c>
      <c r="B17640" s="518">
        <v>902460</v>
      </c>
      <c r="C17640" s="518" t="s">
        <v>2660</v>
      </c>
      <c r="D17640" s="518" t="s">
        <v>2536</v>
      </c>
      <c r="E17640" s="859">
        <v>28</v>
      </c>
      <c r="F17640" s="859">
        <v>0</v>
      </c>
      <c r="G17640" s="518" t="s">
        <v>122</v>
      </c>
      <c r="H17640" s="518" t="s">
        <v>382</v>
      </c>
      <c r="I17640" s="518">
        <v>902460</v>
      </c>
    </row>
    <row r="17641" spans="1:9" x14ac:dyDescent="0.2">
      <c r="A17641" s="518" t="s">
        <v>257</v>
      </c>
      <c r="B17641" s="518">
        <v>902478</v>
      </c>
      <c r="C17641" s="518" t="s">
        <v>2660</v>
      </c>
      <c r="D17641" s="518" t="s">
        <v>3164</v>
      </c>
      <c r="E17641" s="859">
        <v>18</v>
      </c>
      <c r="F17641" s="859">
        <v>18</v>
      </c>
      <c r="G17641" s="518" t="s">
        <v>122</v>
      </c>
      <c r="H17641" s="518" t="s">
        <v>257</v>
      </c>
      <c r="I17641" s="518">
        <v>902478</v>
      </c>
    </row>
    <row r="17642" spans="1:9" x14ac:dyDescent="0.2">
      <c r="A17642" s="518" t="s">
        <v>257</v>
      </c>
      <c r="B17642" s="518">
        <v>902486</v>
      </c>
      <c r="C17642" s="518" t="s">
        <v>2660</v>
      </c>
      <c r="D17642" s="518" t="s">
        <v>2529</v>
      </c>
      <c r="E17642" s="859">
        <v>14</v>
      </c>
      <c r="F17642" s="859">
        <v>14</v>
      </c>
      <c r="G17642" s="518" t="s">
        <v>122</v>
      </c>
      <c r="H17642" s="518" t="s">
        <v>257</v>
      </c>
      <c r="I17642" s="518">
        <v>902486</v>
      </c>
    </row>
    <row r="17643" spans="1:9" x14ac:dyDescent="0.2">
      <c r="A17643" s="518" t="s">
        <v>257</v>
      </c>
      <c r="B17643" s="518">
        <v>902494</v>
      </c>
      <c r="C17643" s="518" t="s">
        <v>2660</v>
      </c>
      <c r="D17643" s="518" t="s">
        <v>2529</v>
      </c>
      <c r="E17643" s="859">
        <v>18</v>
      </c>
      <c r="F17643" s="859">
        <v>18</v>
      </c>
      <c r="G17643" s="518" t="s">
        <v>122</v>
      </c>
      <c r="H17643" s="518" t="s">
        <v>257</v>
      </c>
      <c r="I17643" s="518">
        <v>902494</v>
      </c>
    </row>
    <row r="17644" spans="1:9" x14ac:dyDescent="0.2">
      <c r="A17644" s="518" t="s">
        <v>230</v>
      </c>
      <c r="B17644" s="518">
        <v>902528</v>
      </c>
      <c r="C17644" s="518" t="s">
        <v>2660</v>
      </c>
      <c r="D17644" s="518" t="s">
        <v>1173</v>
      </c>
      <c r="E17644" s="859">
        <v>31</v>
      </c>
      <c r="F17644" s="859">
        <v>20</v>
      </c>
      <c r="G17644" s="518" t="s">
        <v>122</v>
      </c>
      <c r="H17644" s="518" t="s">
        <v>230</v>
      </c>
      <c r="I17644" s="518">
        <v>902528</v>
      </c>
    </row>
    <row r="17645" spans="1:9" x14ac:dyDescent="0.2">
      <c r="A17645" s="518" t="s">
        <v>230</v>
      </c>
      <c r="B17645" s="518">
        <v>902536</v>
      </c>
      <c r="C17645" s="518" t="s">
        <v>2660</v>
      </c>
      <c r="D17645" s="518" t="s">
        <v>1172</v>
      </c>
      <c r="E17645" s="859">
        <v>28</v>
      </c>
      <c r="F17645" s="859">
        <v>11</v>
      </c>
      <c r="G17645" s="518" t="s">
        <v>122</v>
      </c>
      <c r="H17645" s="518" t="s">
        <v>230</v>
      </c>
      <c r="I17645" s="518">
        <v>902536</v>
      </c>
    </row>
    <row r="17646" spans="1:9" x14ac:dyDescent="0.2">
      <c r="A17646" s="518" t="s">
        <v>256</v>
      </c>
      <c r="B17646" s="518">
        <v>902577</v>
      </c>
      <c r="C17646" s="518" t="s">
        <v>2660</v>
      </c>
      <c r="D17646" s="518" t="s">
        <v>8332</v>
      </c>
      <c r="E17646" s="859">
        <v>25</v>
      </c>
      <c r="F17646" s="859">
        <v>25</v>
      </c>
      <c r="G17646" s="518" t="s">
        <v>122</v>
      </c>
      <c r="H17646" s="518" t="s">
        <v>256</v>
      </c>
      <c r="I17646" s="518">
        <v>902577</v>
      </c>
    </row>
    <row r="17647" spans="1:9" x14ac:dyDescent="0.2">
      <c r="A17647" s="518" t="s">
        <v>216</v>
      </c>
      <c r="B17647" s="518">
        <v>902593</v>
      </c>
      <c r="C17647" s="518" t="s">
        <v>2660</v>
      </c>
      <c r="D17647" s="518" t="s">
        <v>2402</v>
      </c>
      <c r="E17647" s="859">
        <v>30</v>
      </c>
      <c r="F17647" s="859">
        <v>30</v>
      </c>
      <c r="G17647" s="518" t="s">
        <v>122</v>
      </c>
      <c r="H17647" s="518" t="s">
        <v>216</v>
      </c>
      <c r="I17647" s="518">
        <v>902593</v>
      </c>
    </row>
    <row r="17648" spans="1:9" x14ac:dyDescent="0.2">
      <c r="A17648" s="518" t="s">
        <v>279</v>
      </c>
      <c r="B17648" s="518">
        <v>902643</v>
      </c>
      <c r="C17648" s="518" t="s">
        <v>2660</v>
      </c>
      <c r="D17648" s="518" t="s">
        <v>2716</v>
      </c>
      <c r="E17648" s="859">
        <v>35</v>
      </c>
      <c r="F17648" s="859">
        <v>18</v>
      </c>
      <c r="G17648" s="518" t="s">
        <v>122</v>
      </c>
      <c r="H17648" s="518" t="s">
        <v>279</v>
      </c>
      <c r="I17648" s="518">
        <v>902643</v>
      </c>
    </row>
    <row r="17649" spans="1:9" x14ac:dyDescent="0.2">
      <c r="A17649" s="518" t="s">
        <v>279</v>
      </c>
      <c r="B17649" s="518">
        <v>902650</v>
      </c>
      <c r="C17649" s="518" t="s">
        <v>2660</v>
      </c>
      <c r="D17649" s="518" t="s">
        <v>726</v>
      </c>
      <c r="E17649" s="859">
        <v>32</v>
      </c>
      <c r="F17649" s="859">
        <v>32</v>
      </c>
      <c r="G17649" s="518" t="s">
        <v>122</v>
      </c>
      <c r="H17649" s="518" t="s">
        <v>279</v>
      </c>
      <c r="I17649" s="518">
        <v>902650</v>
      </c>
    </row>
    <row r="17650" spans="1:9" x14ac:dyDescent="0.2">
      <c r="A17650" s="518" t="s">
        <v>366</v>
      </c>
      <c r="B17650" s="518">
        <v>902668</v>
      </c>
      <c r="C17650" s="518" t="s">
        <v>2660</v>
      </c>
      <c r="D17650" s="518" t="s">
        <v>1164</v>
      </c>
      <c r="E17650" s="859">
        <v>21</v>
      </c>
      <c r="F17650" s="859">
        <v>21</v>
      </c>
      <c r="G17650" s="518" t="s">
        <v>122</v>
      </c>
      <c r="H17650" s="518" t="s">
        <v>366</v>
      </c>
      <c r="I17650" s="518">
        <v>902668</v>
      </c>
    </row>
    <row r="17651" spans="1:9" x14ac:dyDescent="0.2">
      <c r="A17651" s="518" t="s">
        <v>236</v>
      </c>
      <c r="B17651" s="518">
        <v>902858</v>
      </c>
      <c r="C17651" s="518" t="s">
        <v>2660</v>
      </c>
      <c r="D17651" s="518" t="s">
        <v>3200</v>
      </c>
      <c r="E17651" s="859">
        <v>31</v>
      </c>
      <c r="F17651" s="859">
        <v>31</v>
      </c>
      <c r="G17651" s="518" t="s">
        <v>122</v>
      </c>
      <c r="H17651" s="518" t="s">
        <v>236</v>
      </c>
      <c r="I17651" s="518">
        <v>902858</v>
      </c>
    </row>
    <row r="17652" spans="1:9" x14ac:dyDescent="0.2">
      <c r="A17652" s="518" t="s">
        <v>236</v>
      </c>
      <c r="B17652" s="518">
        <v>902866</v>
      </c>
      <c r="C17652" s="518" t="s">
        <v>2660</v>
      </c>
      <c r="D17652" s="518" t="s">
        <v>3201</v>
      </c>
      <c r="E17652" s="859">
        <v>34</v>
      </c>
      <c r="F17652" s="859">
        <v>33</v>
      </c>
      <c r="G17652" s="518" t="s">
        <v>122</v>
      </c>
      <c r="H17652" s="518" t="s">
        <v>236</v>
      </c>
      <c r="I17652" s="518">
        <v>902866</v>
      </c>
    </row>
    <row r="17653" spans="1:9" x14ac:dyDescent="0.2">
      <c r="A17653" s="518" t="s">
        <v>236</v>
      </c>
      <c r="B17653" s="518">
        <v>902874</v>
      </c>
      <c r="C17653" s="518" t="s">
        <v>2660</v>
      </c>
      <c r="D17653" s="518" t="s">
        <v>3202</v>
      </c>
      <c r="E17653" s="859">
        <v>33</v>
      </c>
      <c r="F17653" s="859">
        <v>33</v>
      </c>
      <c r="G17653" s="518" t="s">
        <v>122</v>
      </c>
      <c r="H17653" s="518" t="s">
        <v>236</v>
      </c>
      <c r="I17653" s="518">
        <v>902874</v>
      </c>
    </row>
    <row r="17654" spans="1:9" x14ac:dyDescent="0.2">
      <c r="A17654" s="518" t="s">
        <v>236</v>
      </c>
      <c r="B17654" s="518">
        <v>902890</v>
      </c>
      <c r="C17654" s="518" t="s">
        <v>2660</v>
      </c>
      <c r="D17654" s="518" t="s">
        <v>3248</v>
      </c>
      <c r="E17654" s="859">
        <v>9</v>
      </c>
      <c r="F17654" s="859">
        <v>9</v>
      </c>
      <c r="G17654" s="518" t="s">
        <v>122</v>
      </c>
      <c r="H17654" s="518" t="s">
        <v>236</v>
      </c>
      <c r="I17654" s="518">
        <v>176883</v>
      </c>
    </row>
    <row r="17655" spans="1:9" x14ac:dyDescent="0.2">
      <c r="A17655" s="518" t="s">
        <v>236</v>
      </c>
      <c r="B17655" s="518">
        <v>902916</v>
      </c>
      <c r="C17655" s="518" t="s">
        <v>2660</v>
      </c>
      <c r="D17655" s="518" t="s">
        <v>3249</v>
      </c>
      <c r="E17655" s="859">
        <v>27</v>
      </c>
      <c r="F17655" s="859">
        <v>27</v>
      </c>
      <c r="G17655" s="518" t="s">
        <v>122</v>
      </c>
      <c r="H17655" s="518" t="s">
        <v>236</v>
      </c>
      <c r="I17655" s="518">
        <v>902916</v>
      </c>
    </row>
    <row r="17656" spans="1:9" x14ac:dyDescent="0.2">
      <c r="A17656" s="518" t="s">
        <v>222</v>
      </c>
      <c r="B17656" s="518">
        <v>902924</v>
      </c>
      <c r="C17656" s="518" t="s">
        <v>2660</v>
      </c>
      <c r="D17656" s="518" t="s">
        <v>2269</v>
      </c>
      <c r="E17656" s="859">
        <v>21</v>
      </c>
      <c r="F17656" s="859">
        <v>0</v>
      </c>
      <c r="G17656" s="518" t="s">
        <v>122</v>
      </c>
      <c r="H17656" s="518" t="s">
        <v>222</v>
      </c>
      <c r="I17656" s="518">
        <v>152108</v>
      </c>
    </row>
    <row r="17657" spans="1:9" x14ac:dyDescent="0.2">
      <c r="A17657" s="518" t="s">
        <v>237</v>
      </c>
      <c r="B17657" s="518">
        <v>902999</v>
      </c>
      <c r="C17657" s="518" t="s">
        <v>2660</v>
      </c>
      <c r="D17657" s="518" t="s">
        <v>886</v>
      </c>
      <c r="E17657" s="859">
        <v>33</v>
      </c>
      <c r="F17657" s="859">
        <v>33</v>
      </c>
      <c r="G17657" s="518" t="s">
        <v>122</v>
      </c>
      <c r="H17657" s="518" t="s">
        <v>237</v>
      </c>
      <c r="I17657" s="518">
        <v>902999</v>
      </c>
    </row>
    <row r="17658" spans="1:9" x14ac:dyDescent="0.2">
      <c r="A17658" s="518" t="s">
        <v>237</v>
      </c>
      <c r="B17658" s="518">
        <v>903021</v>
      </c>
      <c r="C17658" s="518" t="s">
        <v>2660</v>
      </c>
      <c r="D17658" s="518" t="s">
        <v>3250</v>
      </c>
      <c r="E17658" s="859">
        <v>32</v>
      </c>
      <c r="F17658" s="859">
        <v>32</v>
      </c>
      <c r="G17658" s="518" t="s">
        <v>122</v>
      </c>
      <c r="H17658" s="518" t="s">
        <v>237</v>
      </c>
      <c r="I17658" s="518">
        <v>903021</v>
      </c>
    </row>
    <row r="17659" spans="1:9" x14ac:dyDescent="0.2">
      <c r="A17659" s="518" t="s">
        <v>325</v>
      </c>
      <c r="B17659" s="518">
        <v>903245</v>
      </c>
      <c r="C17659" s="518" t="s">
        <v>2660</v>
      </c>
      <c r="D17659" s="518" t="s">
        <v>722</v>
      </c>
      <c r="E17659" s="859">
        <v>32</v>
      </c>
      <c r="F17659" s="859">
        <v>29</v>
      </c>
      <c r="G17659" s="518" t="s">
        <v>122</v>
      </c>
      <c r="H17659" s="518" t="s">
        <v>325</v>
      </c>
      <c r="I17659" s="518">
        <v>903245</v>
      </c>
    </row>
    <row r="17660" spans="1:9" x14ac:dyDescent="0.2">
      <c r="A17660" s="518" t="s">
        <v>296</v>
      </c>
      <c r="B17660" s="518">
        <v>903260</v>
      </c>
      <c r="C17660" s="518" t="s">
        <v>2660</v>
      </c>
      <c r="D17660" s="518" t="s">
        <v>697</v>
      </c>
      <c r="E17660" s="859">
        <v>32</v>
      </c>
      <c r="F17660" s="859">
        <v>27</v>
      </c>
      <c r="G17660" s="518" t="s">
        <v>122</v>
      </c>
      <c r="H17660" s="518" t="s">
        <v>296</v>
      </c>
      <c r="I17660" s="518">
        <v>903260</v>
      </c>
    </row>
    <row r="17661" spans="1:9" x14ac:dyDescent="0.2">
      <c r="A17661" s="518" t="s">
        <v>296</v>
      </c>
      <c r="B17661" s="518">
        <v>903278</v>
      </c>
      <c r="C17661" s="518" t="s">
        <v>2660</v>
      </c>
      <c r="D17661" s="518" t="s">
        <v>891</v>
      </c>
      <c r="E17661" s="859">
        <v>31</v>
      </c>
      <c r="F17661" s="859">
        <v>31</v>
      </c>
      <c r="G17661" s="518" t="s">
        <v>122</v>
      </c>
      <c r="H17661" s="518" t="s">
        <v>296</v>
      </c>
      <c r="I17661" s="518">
        <v>903278</v>
      </c>
    </row>
    <row r="17662" spans="1:9" x14ac:dyDescent="0.2">
      <c r="A17662" s="518" t="s">
        <v>296</v>
      </c>
      <c r="B17662" s="518">
        <v>903294</v>
      </c>
      <c r="C17662" s="518" t="s">
        <v>2660</v>
      </c>
      <c r="D17662" s="518" t="s">
        <v>3420</v>
      </c>
      <c r="E17662" s="859">
        <v>19</v>
      </c>
      <c r="F17662" s="859">
        <v>17</v>
      </c>
      <c r="G17662" s="518" t="s">
        <v>122</v>
      </c>
      <c r="H17662" s="518" t="s">
        <v>296</v>
      </c>
      <c r="I17662" s="518">
        <v>200485</v>
      </c>
    </row>
    <row r="17663" spans="1:9" x14ac:dyDescent="0.2">
      <c r="A17663" s="518" t="s">
        <v>174</v>
      </c>
      <c r="B17663" s="518">
        <v>903310</v>
      </c>
      <c r="C17663" s="518" t="s">
        <v>2660</v>
      </c>
      <c r="D17663" s="518" t="s">
        <v>467</v>
      </c>
      <c r="E17663" s="859">
        <v>31</v>
      </c>
      <c r="F17663" s="859">
        <v>24</v>
      </c>
      <c r="G17663" s="518" t="s">
        <v>122</v>
      </c>
      <c r="H17663" s="518" t="s">
        <v>174</v>
      </c>
      <c r="I17663" s="518">
        <v>903310</v>
      </c>
    </row>
    <row r="17664" spans="1:9" x14ac:dyDescent="0.2">
      <c r="A17664" s="518" t="s">
        <v>340</v>
      </c>
      <c r="B17664" s="518">
        <v>903328</v>
      </c>
      <c r="C17664" s="518" t="s">
        <v>2660</v>
      </c>
      <c r="D17664" s="518" t="s">
        <v>2407</v>
      </c>
      <c r="E17664" s="859">
        <v>35</v>
      </c>
      <c r="F17664" s="859">
        <v>30</v>
      </c>
      <c r="G17664" s="518" t="s">
        <v>122</v>
      </c>
      <c r="H17664" s="518" t="s">
        <v>340</v>
      </c>
      <c r="I17664" s="518">
        <v>903328</v>
      </c>
    </row>
    <row r="17665" spans="1:9" x14ac:dyDescent="0.2">
      <c r="A17665" s="518" t="s">
        <v>213</v>
      </c>
      <c r="B17665" s="518">
        <v>903344</v>
      </c>
      <c r="C17665" s="518" t="s">
        <v>2660</v>
      </c>
      <c r="D17665" s="518" t="s">
        <v>406</v>
      </c>
      <c r="E17665" s="859">
        <v>35</v>
      </c>
      <c r="F17665" s="859">
        <v>10</v>
      </c>
      <c r="G17665" s="518" t="s">
        <v>122</v>
      </c>
      <c r="H17665" s="518" t="s">
        <v>213</v>
      </c>
      <c r="I17665" s="518">
        <v>903344</v>
      </c>
    </row>
    <row r="17666" spans="1:9" x14ac:dyDescent="0.2">
      <c r="A17666" s="518" t="s">
        <v>213</v>
      </c>
      <c r="B17666" s="518">
        <v>903369</v>
      </c>
      <c r="C17666" s="518" t="s">
        <v>2660</v>
      </c>
      <c r="D17666" s="518" t="s">
        <v>731</v>
      </c>
      <c r="E17666" s="859">
        <v>35</v>
      </c>
      <c r="F17666" s="859">
        <v>17</v>
      </c>
      <c r="G17666" s="518" t="s">
        <v>122</v>
      </c>
      <c r="H17666" s="518" t="s">
        <v>213</v>
      </c>
      <c r="I17666" s="518">
        <v>903344</v>
      </c>
    </row>
    <row r="17667" spans="1:9" x14ac:dyDescent="0.2">
      <c r="A17667" s="518" t="s">
        <v>350</v>
      </c>
      <c r="B17667" s="518">
        <v>903377</v>
      </c>
      <c r="C17667" s="518" t="s">
        <v>2660</v>
      </c>
      <c r="D17667" s="518" t="s">
        <v>614</v>
      </c>
      <c r="E17667" s="859">
        <v>18</v>
      </c>
      <c r="F17667" s="859">
        <v>0</v>
      </c>
      <c r="G17667" s="518" t="s">
        <v>122</v>
      </c>
      <c r="H17667" s="518" t="s">
        <v>350</v>
      </c>
      <c r="I17667" s="518">
        <v>903377</v>
      </c>
    </row>
    <row r="17668" spans="1:9" x14ac:dyDescent="0.2">
      <c r="A17668" s="518" t="s">
        <v>350</v>
      </c>
      <c r="B17668" s="518">
        <v>903385</v>
      </c>
      <c r="C17668" s="518" t="s">
        <v>2660</v>
      </c>
      <c r="D17668" s="518" t="s">
        <v>717</v>
      </c>
      <c r="E17668" s="859">
        <v>18</v>
      </c>
      <c r="F17668" s="859">
        <v>0</v>
      </c>
      <c r="G17668" s="518" t="s">
        <v>122</v>
      </c>
      <c r="H17668" s="518" t="s">
        <v>350</v>
      </c>
      <c r="I17668" s="518">
        <v>903377</v>
      </c>
    </row>
    <row r="17669" spans="1:9" x14ac:dyDescent="0.2">
      <c r="A17669" s="518" t="s">
        <v>249</v>
      </c>
      <c r="B17669" s="518">
        <v>903427</v>
      </c>
      <c r="C17669" s="518" t="s">
        <v>2660</v>
      </c>
      <c r="D17669" s="518" t="s">
        <v>527</v>
      </c>
      <c r="E17669" s="859">
        <v>31</v>
      </c>
      <c r="F17669" s="859">
        <v>31</v>
      </c>
      <c r="G17669" s="518" t="s">
        <v>122</v>
      </c>
      <c r="H17669" s="518" t="s">
        <v>249</v>
      </c>
      <c r="I17669" s="518">
        <v>903427</v>
      </c>
    </row>
    <row r="17670" spans="1:9" x14ac:dyDescent="0.2">
      <c r="A17670" s="518" t="s">
        <v>249</v>
      </c>
      <c r="B17670" s="518">
        <v>903435</v>
      </c>
      <c r="C17670" s="518" t="s">
        <v>2660</v>
      </c>
      <c r="D17670" s="518" t="s">
        <v>974</v>
      </c>
      <c r="E17670" s="859">
        <v>31</v>
      </c>
      <c r="F17670" s="859">
        <v>31</v>
      </c>
      <c r="G17670" s="518" t="s">
        <v>122</v>
      </c>
      <c r="H17670" s="518" t="s">
        <v>249</v>
      </c>
      <c r="I17670" s="518">
        <v>903435</v>
      </c>
    </row>
    <row r="17671" spans="1:9" x14ac:dyDescent="0.2">
      <c r="A17671" s="518" t="s">
        <v>282</v>
      </c>
      <c r="B17671" s="518">
        <v>903450</v>
      </c>
      <c r="C17671" s="518" t="s">
        <v>2660</v>
      </c>
      <c r="D17671" s="518" t="s">
        <v>2881</v>
      </c>
      <c r="E17671" s="859">
        <v>11</v>
      </c>
      <c r="F17671" s="859">
        <v>11</v>
      </c>
      <c r="G17671" s="518" t="s">
        <v>122</v>
      </c>
      <c r="H17671" s="518" t="s">
        <v>282</v>
      </c>
      <c r="I17671" s="518">
        <v>903450</v>
      </c>
    </row>
    <row r="17672" spans="1:9" x14ac:dyDescent="0.2">
      <c r="A17672" s="518" t="s">
        <v>282</v>
      </c>
      <c r="B17672" s="518">
        <v>903468</v>
      </c>
      <c r="C17672" s="518" t="s">
        <v>2660</v>
      </c>
      <c r="D17672" s="518" t="s">
        <v>1151</v>
      </c>
      <c r="E17672" s="859">
        <v>18</v>
      </c>
      <c r="F17672" s="859">
        <v>18</v>
      </c>
      <c r="G17672" s="518" t="s">
        <v>122</v>
      </c>
      <c r="H17672" s="518" t="s">
        <v>282</v>
      </c>
      <c r="I17672" s="518">
        <v>903468</v>
      </c>
    </row>
    <row r="17673" spans="1:9" x14ac:dyDescent="0.2">
      <c r="A17673" s="518" t="s">
        <v>257</v>
      </c>
      <c r="B17673" s="518">
        <v>903492</v>
      </c>
      <c r="C17673" s="518" t="s">
        <v>2660</v>
      </c>
      <c r="D17673" s="518" t="s">
        <v>997</v>
      </c>
      <c r="E17673" s="859">
        <v>35</v>
      </c>
      <c r="F17673" s="859">
        <v>35</v>
      </c>
      <c r="G17673" s="518" t="s">
        <v>122</v>
      </c>
      <c r="H17673" s="518" t="s">
        <v>257</v>
      </c>
      <c r="I17673" s="518">
        <v>903492</v>
      </c>
    </row>
    <row r="17674" spans="1:9" x14ac:dyDescent="0.2">
      <c r="A17674" s="518" t="s">
        <v>211</v>
      </c>
      <c r="B17674" s="518">
        <v>903542</v>
      </c>
      <c r="C17674" s="518" t="s">
        <v>2660</v>
      </c>
      <c r="D17674" s="518" t="s">
        <v>2882</v>
      </c>
      <c r="E17674" s="859">
        <v>35</v>
      </c>
      <c r="F17674" s="859">
        <v>26</v>
      </c>
      <c r="G17674" s="518" t="s">
        <v>122</v>
      </c>
      <c r="H17674" s="518" t="s">
        <v>211</v>
      </c>
      <c r="I17674" s="518">
        <v>903542</v>
      </c>
    </row>
    <row r="17675" spans="1:9" x14ac:dyDescent="0.2">
      <c r="A17675" s="518" t="s">
        <v>342</v>
      </c>
      <c r="B17675" s="518">
        <v>903559</v>
      </c>
      <c r="C17675" s="518" t="s">
        <v>2660</v>
      </c>
      <c r="D17675" s="518" t="s">
        <v>2883</v>
      </c>
      <c r="E17675" s="859">
        <v>35</v>
      </c>
      <c r="F17675" s="859">
        <v>35</v>
      </c>
      <c r="G17675" s="518" t="s">
        <v>122</v>
      </c>
      <c r="H17675" s="518" t="s">
        <v>342</v>
      </c>
      <c r="I17675" s="518">
        <v>903559</v>
      </c>
    </row>
    <row r="17676" spans="1:9" x14ac:dyDescent="0.2">
      <c r="A17676" s="518" t="s">
        <v>296</v>
      </c>
      <c r="B17676" s="518">
        <v>903567</v>
      </c>
      <c r="C17676" s="518" t="s">
        <v>2660</v>
      </c>
      <c r="D17676" s="518" t="s">
        <v>2904</v>
      </c>
      <c r="E17676" s="859">
        <v>17</v>
      </c>
      <c r="F17676" s="859">
        <v>17</v>
      </c>
      <c r="G17676" s="518" t="s">
        <v>122</v>
      </c>
      <c r="H17676" s="518" t="s">
        <v>296</v>
      </c>
      <c r="I17676" s="518">
        <v>903567</v>
      </c>
    </row>
    <row r="17677" spans="1:9" x14ac:dyDescent="0.2">
      <c r="A17677" s="518" t="s">
        <v>351</v>
      </c>
      <c r="B17677" s="518">
        <v>903591</v>
      </c>
      <c r="C17677" s="518" t="s">
        <v>2660</v>
      </c>
      <c r="D17677" s="518" t="s">
        <v>2907</v>
      </c>
      <c r="E17677" s="859">
        <v>22</v>
      </c>
      <c r="F17677" s="859">
        <v>22</v>
      </c>
      <c r="G17677" s="518" t="s">
        <v>122</v>
      </c>
      <c r="H17677" s="518" t="s">
        <v>351</v>
      </c>
      <c r="I17677" s="518">
        <v>903591</v>
      </c>
    </row>
    <row r="17678" spans="1:9" x14ac:dyDescent="0.2">
      <c r="A17678" s="518" t="s">
        <v>351</v>
      </c>
      <c r="B17678" s="518">
        <v>903633</v>
      </c>
      <c r="C17678" s="518" t="s">
        <v>2660</v>
      </c>
      <c r="D17678" s="518" t="s">
        <v>2504</v>
      </c>
      <c r="E17678" s="859">
        <v>26</v>
      </c>
      <c r="F17678" s="859">
        <v>26</v>
      </c>
      <c r="G17678" s="518" t="s">
        <v>122</v>
      </c>
      <c r="H17678" s="518" t="s">
        <v>351</v>
      </c>
      <c r="I17678" s="518">
        <v>903633</v>
      </c>
    </row>
    <row r="17679" spans="1:9" x14ac:dyDescent="0.2">
      <c r="A17679" s="518" t="s">
        <v>337</v>
      </c>
      <c r="B17679" s="518">
        <v>903666</v>
      </c>
      <c r="C17679" s="518" t="s">
        <v>2660</v>
      </c>
      <c r="D17679" s="518" t="s">
        <v>708</v>
      </c>
      <c r="E17679" s="859">
        <v>21</v>
      </c>
      <c r="F17679" s="859">
        <v>0</v>
      </c>
      <c r="G17679" s="518" t="s">
        <v>122</v>
      </c>
      <c r="H17679" s="518" t="s">
        <v>337</v>
      </c>
      <c r="I17679" s="518">
        <v>903666</v>
      </c>
    </row>
    <row r="17680" spans="1:9" x14ac:dyDescent="0.2">
      <c r="A17680" s="518" t="s">
        <v>317</v>
      </c>
      <c r="B17680" s="518">
        <v>903674</v>
      </c>
      <c r="C17680" s="518" t="s">
        <v>2660</v>
      </c>
      <c r="D17680" s="518" t="s">
        <v>2940</v>
      </c>
      <c r="E17680" s="859">
        <v>34</v>
      </c>
      <c r="F17680" s="859">
        <v>0</v>
      </c>
      <c r="G17680" s="518" t="s">
        <v>122</v>
      </c>
      <c r="H17680" s="518" t="s">
        <v>317</v>
      </c>
      <c r="I17680" s="518">
        <v>903674</v>
      </c>
    </row>
    <row r="17681" spans="1:9" x14ac:dyDescent="0.2">
      <c r="A17681" s="518" t="s">
        <v>315</v>
      </c>
      <c r="B17681" s="518">
        <v>903682</v>
      </c>
      <c r="C17681" s="518" t="s">
        <v>2660</v>
      </c>
      <c r="D17681" s="518" t="s">
        <v>2224</v>
      </c>
      <c r="E17681" s="859">
        <v>22</v>
      </c>
      <c r="F17681" s="859">
        <v>10</v>
      </c>
      <c r="G17681" s="518" t="s">
        <v>122</v>
      </c>
      <c r="H17681" s="518" t="s">
        <v>315</v>
      </c>
      <c r="I17681" s="518">
        <v>409292</v>
      </c>
    </row>
    <row r="17682" spans="1:9" x14ac:dyDescent="0.2">
      <c r="A17682" s="518" t="s">
        <v>371</v>
      </c>
      <c r="B17682" s="518">
        <v>903732</v>
      </c>
      <c r="C17682" s="518" t="s">
        <v>2660</v>
      </c>
      <c r="D17682" s="518" t="s">
        <v>489</v>
      </c>
      <c r="E17682" s="859">
        <v>25</v>
      </c>
      <c r="F17682" s="859">
        <v>25</v>
      </c>
      <c r="G17682" s="518" t="s">
        <v>122</v>
      </c>
      <c r="H17682" s="518" t="s">
        <v>371</v>
      </c>
      <c r="I17682" s="518">
        <v>903732</v>
      </c>
    </row>
    <row r="17683" spans="1:9" x14ac:dyDescent="0.2">
      <c r="A17683" s="518" t="s">
        <v>371</v>
      </c>
      <c r="B17683" s="518">
        <v>903773</v>
      </c>
      <c r="C17683" s="518" t="s">
        <v>2660</v>
      </c>
      <c r="D17683" s="518" t="s">
        <v>2981</v>
      </c>
      <c r="E17683" s="859">
        <v>25</v>
      </c>
      <c r="F17683" s="859">
        <v>25</v>
      </c>
      <c r="G17683" s="518" t="s">
        <v>122</v>
      </c>
      <c r="H17683" s="518" t="s">
        <v>371</v>
      </c>
      <c r="I17683" s="518">
        <v>903773</v>
      </c>
    </row>
    <row r="17684" spans="1:9" x14ac:dyDescent="0.2">
      <c r="A17684" s="518" t="s">
        <v>329</v>
      </c>
      <c r="B17684" s="518">
        <v>903799</v>
      </c>
      <c r="C17684" s="518" t="s">
        <v>2660</v>
      </c>
      <c r="D17684" s="518" t="s">
        <v>1737</v>
      </c>
      <c r="E17684" s="859">
        <v>31</v>
      </c>
      <c r="F17684" s="859">
        <v>0</v>
      </c>
      <c r="G17684" s="518" t="s">
        <v>122</v>
      </c>
      <c r="H17684" s="518" t="s">
        <v>329</v>
      </c>
      <c r="I17684" s="518">
        <v>903799</v>
      </c>
    </row>
    <row r="17685" spans="1:9" x14ac:dyDescent="0.2">
      <c r="A17685" s="518" t="s">
        <v>251</v>
      </c>
      <c r="B17685" s="518">
        <v>903815</v>
      </c>
      <c r="C17685" s="518" t="s">
        <v>2660</v>
      </c>
      <c r="D17685" s="518" t="s">
        <v>2982</v>
      </c>
      <c r="E17685" s="859">
        <v>22</v>
      </c>
      <c r="F17685" s="859">
        <v>22</v>
      </c>
      <c r="G17685" s="518" t="s">
        <v>122</v>
      </c>
      <c r="H17685" s="518" t="s">
        <v>251</v>
      </c>
      <c r="I17685" s="518">
        <v>903815</v>
      </c>
    </row>
    <row r="17686" spans="1:9" x14ac:dyDescent="0.2">
      <c r="A17686" s="518" t="s">
        <v>251</v>
      </c>
      <c r="B17686" s="518">
        <v>903823</v>
      </c>
      <c r="C17686" s="518" t="s">
        <v>2660</v>
      </c>
      <c r="D17686" s="518" t="s">
        <v>2983</v>
      </c>
      <c r="E17686" s="859">
        <v>28</v>
      </c>
      <c r="F17686" s="859">
        <v>28</v>
      </c>
      <c r="G17686" s="518" t="s">
        <v>122</v>
      </c>
      <c r="H17686" s="518" t="s">
        <v>251</v>
      </c>
      <c r="I17686" s="518">
        <v>903823</v>
      </c>
    </row>
    <row r="17687" spans="1:9" x14ac:dyDescent="0.2">
      <c r="A17687" s="518" t="s">
        <v>209</v>
      </c>
      <c r="B17687" s="518">
        <v>903856</v>
      </c>
      <c r="C17687" s="518" t="s">
        <v>2660</v>
      </c>
      <c r="D17687" s="518" t="s">
        <v>2984</v>
      </c>
      <c r="E17687" s="859">
        <v>29</v>
      </c>
      <c r="F17687" s="859">
        <v>29</v>
      </c>
      <c r="G17687" s="518" t="s">
        <v>122</v>
      </c>
      <c r="H17687" s="518" t="s">
        <v>209</v>
      </c>
      <c r="I17687" s="518">
        <v>903856</v>
      </c>
    </row>
    <row r="17688" spans="1:9" x14ac:dyDescent="0.2">
      <c r="A17688" s="518" t="s">
        <v>256</v>
      </c>
      <c r="B17688" s="518">
        <v>110106</v>
      </c>
      <c r="C17688" s="518" t="s">
        <v>10423</v>
      </c>
      <c r="D17688" s="518" t="s">
        <v>10322</v>
      </c>
      <c r="E17688" s="859">
        <v>21</v>
      </c>
      <c r="F17688" s="859">
        <v>21</v>
      </c>
      <c r="G17688" s="518" t="s">
        <v>122</v>
      </c>
      <c r="H17688" s="518" t="s">
        <v>256</v>
      </c>
      <c r="I17688" s="518">
        <v>110106</v>
      </c>
    </row>
    <row r="17689" spans="1:9" x14ac:dyDescent="0.2">
      <c r="A17689" s="518" t="s">
        <v>256</v>
      </c>
      <c r="B17689" s="518">
        <v>111062</v>
      </c>
      <c r="C17689" s="518" t="s">
        <v>10423</v>
      </c>
      <c r="D17689" s="518" t="s">
        <v>461</v>
      </c>
      <c r="E17689" s="859">
        <v>35</v>
      </c>
      <c r="F17689" s="859">
        <v>27</v>
      </c>
      <c r="G17689" s="518" t="s">
        <v>122</v>
      </c>
      <c r="H17689" s="518" t="s">
        <v>256</v>
      </c>
      <c r="I17689" s="518">
        <v>111062</v>
      </c>
    </row>
    <row r="17690" spans="1:9" x14ac:dyDescent="0.2">
      <c r="A17690" s="518" t="s">
        <v>256</v>
      </c>
      <c r="B17690" s="518">
        <v>111112</v>
      </c>
      <c r="C17690" s="518" t="s">
        <v>10423</v>
      </c>
      <c r="D17690" s="518" t="s">
        <v>10323</v>
      </c>
      <c r="E17690" s="859">
        <v>13</v>
      </c>
      <c r="F17690" s="859">
        <v>10</v>
      </c>
      <c r="G17690" s="518" t="s">
        <v>122</v>
      </c>
      <c r="H17690" s="518" t="s">
        <v>256</v>
      </c>
      <c r="I17690" s="518">
        <v>111112</v>
      </c>
    </row>
    <row r="17691" spans="1:9" x14ac:dyDescent="0.2">
      <c r="A17691" s="518" t="s">
        <v>256</v>
      </c>
      <c r="B17691" s="518">
        <v>111120</v>
      </c>
      <c r="C17691" s="518" t="s">
        <v>10423</v>
      </c>
      <c r="D17691" s="518" t="s">
        <v>10324</v>
      </c>
      <c r="E17691" s="859">
        <v>37</v>
      </c>
      <c r="F17691" s="859">
        <v>37</v>
      </c>
      <c r="G17691" s="518" t="s">
        <v>122</v>
      </c>
      <c r="H17691" s="518" t="s">
        <v>256</v>
      </c>
      <c r="I17691" s="518">
        <v>111120</v>
      </c>
    </row>
    <row r="17692" spans="1:9" x14ac:dyDescent="0.2">
      <c r="A17692" s="518" t="s">
        <v>256</v>
      </c>
      <c r="B17692" s="518">
        <v>111203</v>
      </c>
      <c r="C17692" s="518" t="s">
        <v>10423</v>
      </c>
      <c r="D17692" s="518" t="s">
        <v>10325</v>
      </c>
      <c r="E17692" s="859">
        <v>27</v>
      </c>
      <c r="F17692" s="859">
        <v>27</v>
      </c>
      <c r="G17692" s="518" t="s">
        <v>122</v>
      </c>
      <c r="H17692" s="518" t="s">
        <v>256</v>
      </c>
      <c r="I17692" s="518">
        <v>111203</v>
      </c>
    </row>
    <row r="17693" spans="1:9" x14ac:dyDescent="0.2">
      <c r="A17693" s="518" t="s">
        <v>256</v>
      </c>
      <c r="B17693" s="518">
        <v>111294</v>
      </c>
      <c r="C17693" s="518" t="s">
        <v>10423</v>
      </c>
      <c r="D17693" s="518" t="s">
        <v>10326</v>
      </c>
      <c r="E17693" s="859">
        <v>84</v>
      </c>
      <c r="F17693" s="859">
        <v>76</v>
      </c>
      <c r="G17693" s="518" t="s">
        <v>122</v>
      </c>
      <c r="H17693" s="518" t="s">
        <v>256</v>
      </c>
      <c r="I17693" s="518">
        <v>111294</v>
      </c>
    </row>
    <row r="17694" spans="1:9" x14ac:dyDescent="0.2">
      <c r="A17694" s="518" t="s">
        <v>256</v>
      </c>
      <c r="B17694" s="518">
        <v>111344</v>
      </c>
      <c r="C17694" s="518" t="s">
        <v>10423</v>
      </c>
      <c r="D17694" s="518" t="s">
        <v>10327</v>
      </c>
      <c r="E17694" s="859">
        <v>41</v>
      </c>
      <c r="F17694" s="859">
        <v>36</v>
      </c>
      <c r="G17694" s="518" t="s">
        <v>122</v>
      </c>
      <c r="H17694" s="518" t="s">
        <v>256</v>
      </c>
      <c r="I17694" s="518">
        <v>111344</v>
      </c>
    </row>
    <row r="17695" spans="1:9" x14ac:dyDescent="0.2">
      <c r="A17695" s="518" t="s">
        <v>256</v>
      </c>
      <c r="B17695" s="518">
        <v>112136</v>
      </c>
      <c r="C17695" s="518" t="s">
        <v>10423</v>
      </c>
      <c r="D17695" s="518" t="s">
        <v>10328</v>
      </c>
      <c r="E17695" s="859">
        <v>14</v>
      </c>
      <c r="F17695" s="859">
        <v>14</v>
      </c>
      <c r="G17695" s="518" t="s">
        <v>122</v>
      </c>
      <c r="H17695" s="518" t="s">
        <v>256</v>
      </c>
      <c r="I17695" s="518">
        <v>112136</v>
      </c>
    </row>
    <row r="17696" spans="1:9" x14ac:dyDescent="0.2">
      <c r="A17696" s="518" t="s">
        <v>290</v>
      </c>
      <c r="B17696" s="518">
        <v>112367</v>
      </c>
      <c r="C17696" s="518" t="s">
        <v>10423</v>
      </c>
      <c r="D17696" s="518" t="s">
        <v>10329</v>
      </c>
      <c r="E17696" s="859">
        <v>30</v>
      </c>
      <c r="F17696" s="859">
        <v>0</v>
      </c>
      <c r="G17696" s="518" t="s">
        <v>122</v>
      </c>
      <c r="H17696" s="518" t="s">
        <v>290</v>
      </c>
      <c r="I17696" s="518">
        <v>112367</v>
      </c>
    </row>
    <row r="17697" spans="1:9" x14ac:dyDescent="0.2">
      <c r="A17697" s="518" t="s">
        <v>256</v>
      </c>
      <c r="B17697" s="518">
        <v>113449</v>
      </c>
      <c r="C17697" s="518" t="s">
        <v>10423</v>
      </c>
      <c r="D17697" s="518" t="s">
        <v>556</v>
      </c>
      <c r="E17697" s="859">
        <v>25</v>
      </c>
      <c r="F17697" s="859">
        <v>25</v>
      </c>
      <c r="G17697" s="518" t="s">
        <v>122</v>
      </c>
      <c r="H17697" s="518" t="s">
        <v>256</v>
      </c>
      <c r="I17697" s="518">
        <v>113449</v>
      </c>
    </row>
    <row r="17698" spans="1:9" x14ac:dyDescent="0.2">
      <c r="A17698" s="518" t="s">
        <v>256</v>
      </c>
      <c r="B17698" s="518">
        <v>114389</v>
      </c>
      <c r="C17698" s="518" t="s">
        <v>10423</v>
      </c>
      <c r="D17698" s="518" t="s">
        <v>10330</v>
      </c>
      <c r="E17698" s="859">
        <v>56</v>
      </c>
      <c r="F17698" s="859">
        <v>56</v>
      </c>
      <c r="G17698" s="518" t="s">
        <v>122</v>
      </c>
      <c r="H17698" s="518" t="s">
        <v>256</v>
      </c>
      <c r="I17698" s="518">
        <v>114389</v>
      </c>
    </row>
    <row r="17699" spans="1:9" x14ac:dyDescent="0.2">
      <c r="A17699" s="518" t="s">
        <v>291</v>
      </c>
      <c r="B17699" s="518">
        <v>115527</v>
      </c>
      <c r="C17699" s="518" t="s">
        <v>10423</v>
      </c>
      <c r="D17699" s="518" t="s">
        <v>10331</v>
      </c>
      <c r="E17699" s="859">
        <v>34</v>
      </c>
      <c r="F17699" s="859">
        <v>31</v>
      </c>
      <c r="G17699" s="518" t="s">
        <v>122</v>
      </c>
      <c r="H17699" s="518" t="s">
        <v>291</v>
      </c>
      <c r="I17699" s="518">
        <v>115527</v>
      </c>
    </row>
    <row r="17700" spans="1:9" x14ac:dyDescent="0.2">
      <c r="A17700" s="518" t="s">
        <v>291</v>
      </c>
      <c r="B17700" s="518">
        <v>115550</v>
      </c>
      <c r="C17700" s="518" t="s">
        <v>10423</v>
      </c>
      <c r="D17700" s="518" t="s">
        <v>7194</v>
      </c>
      <c r="E17700" s="859">
        <v>42</v>
      </c>
      <c r="F17700" s="859">
        <v>39</v>
      </c>
      <c r="G17700" s="518" t="s">
        <v>122</v>
      </c>
      <c r="H17700" s="518" t="s">
        <v>291</v>
      </c>
      <c r="I17700" s="518">
        <v>115550</v>
      </c>
    </row>
    <row r="17701" spans="1:9" x14ac:dyDescent="0.2">
      <c r="A17701" s="518" t="s">
        <v>291</v>
      </c>
      <c r="B17701" s="518">
        <v>115642</v>
      </c>
      <c r="C17701" s="518" t="s">
        <v>10423</v>
      </c>
      <c r="D17701" s="518" t="s">
        <v>472</v>
      </c>
      <c r="E17701" s="859">
        <v>28</v>
      </c>
      <c r="F17701" s="859">
        <v>24</v>
      </c>
      <c r="G17701" s="518" t="s">
        <v>122</v>
      </c>
      <c r="H17701" s="518" t="s">
        <v>291</v>
      </c>
      <c r="I17701" s="518">
        <v>115642</v>
      </c>
    </row>
    <row r="17702" spans="1:9" x14ac:dyDescent="0.2">
      <c r="A17702" s="518" t="s">
        <v>291</v>
      </c>
      <c r="B17702" s="518">
        <v>131300</v>
      </c>
      <c r="C17702" s="518" t="s">
        <v>10423</v>
      </c>
      <c r="D17702" s="518" t="s">
        <v>559</v>
      </c>
      <c r="E17702" s="859">
        <v>50</v>
      </c>
      <c r="F17702" s="859">
        <v>47</v>
      </c>
      <c r="G17702" s="518" t="s">
        <v>122</v>
      </c>
      <c r="H17702" s="518" t="s">
        <v>291</v>
      </c>
      <c r="I17702" s="518">
        <v>131300</v>
      </c>
    </row>
    <row r="17703" spans="1:9" x14ac:dyDescent="0.2">
      <c r="A17703" s="518" t="s">
        <v>291</v>
      </c>
      <c r="B17703" s="518">
        <v>131318</v>
      </c>
      <c r="C17703" s="518" t="s">
        <v>10423</v>
      </c>
      <c r="D17703" s="518" t="s">
        <v>10332</v>
      </c>
      <c r="E17703" s="859">
        <v>68</v>
      </c>
      <c r="F17703" s="859">
        <v>64</v>
      </c>
      <c r="G17703" s="518" t="s">
        <v>122</v>
      </c>
      <c r="H17703" s="518" t="s">
        <v>291</v>
      </c>
      <c r="I17703" s="518">
        <v>131318</v>
      </c>
    </row>
    <row r="17704" spans="1:9" x14ac:dyDescent="0.2">
      <c r="A17704" s="518" t="s">
        <v>291</v>
      </c>
      <c r="B17704" s="518">
        <v>172189</v>
      </c>
      <c r="C17704" s="518" t="s">
        <v>10423</v>
      </c>
      <c r="D17704" s="518" t="s">
        <v>450</v>
      </c>
      <c r="E17704" s="859">
        <v>34</v>
      </c>
      <c r="F17704" s="859">
        <v>24</v>
      </c>
      <c r="G17704" s="518" t="s">
        <v>122</v>
      </c>
      <c r="H17704" s="518" t="s">
        <v>291</v>
      </c>
      <c r="I17704" s="518">
        <v>172189</v>
      </c>
    </row>
    <row r="17705" spans="1:9" x14ac:dyDescent="0.2">
      <c r="A17705" s="518" t="s">
        <v>291</v>
      </c>
      <c r="B17705" s="518">
        <v>172197</v>
      </c>
      <c r="C17705" s="518" t="s">
        <v>10423</v>
      </c>
      <c r="D17705" s="518" t="s">
        <v>534</v>
      </c>
      <c r="E17705" s="859">
        <v>26</v>
      </c>
      <c r="F17705" s="859">
        <v>22</v>
      </c>
      <c r="G17705" s="518" t="s">
        <v>122</v>
      </c>
      <c r="H17705" s="518" t="s">
        <v>291</v>
      </c>
      <c r="I17705" s="518">
        <v>172197</v>
      </c>
    </row>
    <row r="17706" spans="1:9" x14ac:dyDescent="0.2">
      <c r="A17706" s="518" t="s">
        <v>238</v>
      </c>
      <c r="B17706" s="518">
        <v>210682</v>
      </c>
      <c r="C17706" s="518" t="s">
        <v>10423</v>
      </c>
      <c r="D17706" s="518" t="s">
        <v>618</v>
      </c>
      <c r="E17706" s="859">
        <v>21</v>
      </c>
      <c r="F17706" s="859">
        <v>18</v>
      </c>
      <c r="G17706" s="518" t="s">
        <v>122</v>
      </c>
      <c r="H17706" s="518" t="s">
        <v>238</v>
      </c>
      <c r="I17706" s="518">
        <v>210682</v>
      </c>
    </row>
    <row r="17707" spans="1:9" x14ac:dyDescent="0.2">
      <c r="A17707" s="518" t="s">
        <v>288</v>
      </c>
      <c r="B17707" s="518">
        <v>211193</v>
      </c>
      <c r="C17707" s="518" t="s">
        <v>10423</v>
      </c>
      <c r="D17707" s="518" t="s">
        <v>10333</v>
      </c>
      <c r="E17707" s="859">
        <v>25</v>
      </c>
      <c r="F17707" s="859">
        <v>25</v>
      </c>
      <c r="G17707" s="518" t="s">
        <v>122</v>
      </c>
      <c r="H17707" s="518" t="s">
        <v>288</v>
      </c>
      <c r="I17707" s="518">
        <v>211193</v>
      </c>
    </row>
    <row r="17708" spans="1:9" x14ac:dyDescent="0.2">
      <c r="A17708" s="518" t="s">
        <v>339</v>
      </c>
      <c r="B17708" s="518">
        <v>211953</v>
      </c>
      <c r="C17708" s="518" t="s">
        <v>10423</v>
      </c>
      <c r="D17708" s="518" t="s">
        <v>10334</v>
      </c>
      <c r="E17708" s="859">
        <v>25</v>
      </c>
      <c r="F17708" s="859">
        <v>18</v>
      </c>
      <c r="G17708" s="518" t="s">
        <v>122</v>
      </c>
      <c r="H17708" s="518" t="s">
        <v>339</v>
      </c>
      <c r="I17708" s="518">
        <v>211953</v>
      </c>
    </row>
    <row r="17709" spans="1:9" x14ac:dyDescent="0.2">
      <c r="A17709" s="518" t="s">
        <v>389</v>
      </c>
      <c r="B17709" s="518">
        <v>212365</v>
      </c>
      <c r="C17709" s="518" t="s">
        <v>10423</v>
      </c>
      <c r="D17709" s="518" t="s">
        <v>10335</v>
      </c>
      <c r="E17709" s="859">
        <v>23</v>
      </c>
      <c r="F17709" s="859">
        <v>22</v>
      </c>
      <c r="G17709" s="518" t="s">
        <v>122</v>
      </c>
      <c r="H17709" s="518" t="s">
        <v>389</v>
      </c>
      <c r="I17709" s="518">
        <v>212365</v>
      </c>
    </row>
    <row r="17710" spans="1:9" x14ac:dyDescent="0.2">
      <c r="A17710" s="518" t="s">
        <v>288</v>
      </c>
      <c r="B17710" s="518">
        <v>213504</v>
      </c>
      <c r="C17710" s="518" t="s">
        <v>10423</v>
      </c>
      <c r="D17710" s="518" t="s">
        <v>10336</v>
      </c>
      <c r="E17710" s="859">
        <v>20</v>
      </c>
      <c r="F17710" s="859">
        <v>18</v>
      </c>
      <c r="G17710" s="518" t="s">
        <v>122</v>
      </c>
      <c r="H17710" s="518" t="s">
        <v>288</v>
      </c>
      <c r="I17710" s="518">
        <v>213504</v>
      </c>
    </row>
    <row r="17711" spans="1:9" x14ac:dyDescent="0.2">
      <c r="A17711" s="518" t="s">
        <v>393</v>
      </c>
      <c r="B17711" s="518">
        <v>217349</v>
      </c>
      <c r="C17711" s="518" t="s">
        <v>10423</v>
      </c>
      <c r="D17711" s="518" t="s">
        <v>10337</v>
      </c>
      <c r="E17711" s="859">
        <v>48</v>
      </c>
      <c r="F17711" s="859">
        <v>0</v>
      </c>
      <c r="G17711" s="518" t="s">
        <v>122</v>
      </c>
      <c r="H17711" s="518" t="s">
        <v>393</v>
      </c>
      <c r="I17711" s="518">
        <v>217349</v>
      </c>
    </row>
    <row r="17712" spans="1:9" x14ac:dyDescent="0.2">
      <c r="A17712" s="518" t="s">
        <v>319</v>
      </c>
      <c r="B17712" s="518">
        <v>218610</v>
      </c>
      <c r="C17712" s="518" t="s">
        <v>10423</v>
      </c>
      <c r="D17712" s="518" t="s">
        <v>10338</v>
      </c>
      <c r="E17712" s="859">
        <v>23</v>
      </c>
      <c r="F17712" s="859">
        <v>22</v>
      </c>
      <c r="G17712" s="518" t="s">
        <v>122</v>
      </c>
      <c r="H17712" s="518" t="s">
        <v>319</v>
      </c>
      <c r="I17712" s="518">
        <v>218610</v>
      </c>
    </row>
    <row r="17713" spans="1:9" x14ac:dyDescent="0.2">
      <c r="A17713" s="518" t="s">
        <v>319</v>
      </c>
      <c r="B17713" s="518">
        <v>238089</v>
      </c>
      <c r="C17713" s="518" t="s">
        <v>10423</v>
      </c>
      <c r="D17713" s="518" t="s">
        <v>10339</v>
      </c>
      <c r="E17713" s="859">
        <v>22</v>
      </c>
      <c r="F17713" s="859">
        <v>21</v>
      </c>
      <c r="G17713" s="518" t="s">
        <v>122</v>
      </c>
      <c r="H17713" s="518" t="s">
        <v>319</v>
      </c>
      <c r="I17713" s="518">
        <v>238089</v>
      </c>
    </row>
    <row r="17714" spans="1:9" x14ac:dyDescent="0.2">
      <c r="A17714" s="518" t="s">
        <v>237</v>
      </c>
      <c r="B17714" s="518">
        <v>310698</v>
      </c>
      <c r="C17714" s="518" t="s">
        <v>10423</v>
      </c>
      <c r="D17714" s="518" t="s">
        <v>10340</v>
      </c>
      <c r="E17714" s="859">
        <v>17</v>
      </c>
      <c r="F17714" s="859">
        <v>0</v>
      </c>
      <c r="G17714" s="518" t="s">
        <v>122</v>
      </c>
      <c r="H17714" s="518" t="s">
        <v>237</v>
      </c>
      <c r="I17714" s="518">
        <v>310698</v>
      </c>
    </row>
    <row r="17715" spans="1:9" x14ac:dyDescent="0.2">
      <c r="A17715" s="518" t="s">
        <v>363</v>
      </c>
      <c r="B17715" s="518">
        <v>311613</v>
      </c>
      <c r="C17715" s="518" t="s">
        <v>10423</v>
      </c>
      <c r="D17715" s="518" t="s">
        <v>10341</v>
      </c>
      <c r="E17715" s="859">
        <v>74</v>
      </c>
      <c r="F17715" s="859">
        <v>44</v>
      </c>
      <c r="G17715" s="518" t="s">
        <v>122</v>
      </c>
      <c r="H17715" s="518" t="s">
        <v>363</v>
      </c>
      <c r="I17715" s="518">
        <v>311613</v>
      </c>
    </row>
    <row r="17716" spans="1:9" x14ac:dyDescent="0.2">
      <c r="A17716" s="518" t="s">
        <v>237</v>
      </c>
      <c r="B17716" s="518">
        <v>312322</v>
      </c>
      <c r="C17716" s="518" t="s">
        <v>10423</v>
      </c>
      <c r="D17716" s="518" t="s">
        <v>10342</v>
      </c>
      <c r="E17716" s="859">
        <v>36</v>
      </c>
      <c r="F17716" s="859">
        <v>0</v>
      </c>
      <c r="G17716" s="518" t="s">
        <v>122</v>
      </c>
      <c r="H17716" s="518" t="s">
        <v>237</v>
      </c>
      <c r="I17716" s="518">
        <v>312322</v>
      </c>
    </row>
    <row r="17717" spans="1:9" x14ac:dyDescent="0.2">
      <c r="A17717" s="518" t="s">
        <v>245</v>
      </c>
      <c r="B17717" s="518">
        <v>312538</v>
      </c>
      <c r="C17717" s="518" t="s">
        <v>10423</v>
      </c>
      <c r="D17717" s="518" t="s">
        <v>10343</v>
      </c>
      <c r="E17717" s="859">
        <v>31</v>
      </c>
      <c r="F17717" s="859">
        <v>31</v>
      </c>
      <c r="G17717" s="518" t="s">
        <v>122</v>
      </c>
      <c r="H17717" s="518" t="s">
        <v>245</v>
      </c>
      <c r="I17717" s="518">
        <v>312538</v>
      </c>
    </row>
    <row r="17718" spans="1:9" x14ac:dyDescent="0.2">
      <c r="A17718" s="518" t="s">
        <v>357</v>
      </c>
      <c r="B17718" s="518">
        <v>312637</v>
      </c>
      <c r="C17718" s="518" t="s">
        <v>10423</v>
      </c>
      <c r="D17718" s="518" t="s">
        <v>10344</v>
      </c>
      <c r="E17718" s="859">
        <v>49</v>
      </c>
      <c r="F17718" s="859">
        <v>45</v>
      </c>
      <c r="G17718" s="518" t="s">
        <v>122</v>
      </c>
      <c r="H17718" s="518" t="s">
        <v>357</v>
      </c>
      <c r="I17718" s="518">
        <v>312637</v>
      </c>
    </row>
    <row r="17719" spans="1:9" x14ac:dyDescent="0.2">
      <c r="A17719" s="518" t="s">
        <v>230</v>
      </c>
      <c r="B17719" s="518">
        <v>312660</v>
      </c>
      <c r="C17719" s="518" t="s">
        <v>10423</v>
      </c>
      <c r="D17719" s="518" t="s">
        <v>10345</v>
      </c>
      <c r="E17719" s="859">
        <v>34</v>
      </c>
      <c r="F17719" s="859">
        <v>34</v>
      </c>
      <c r="G17719" s="518" t="s">
        <v>122</v>
      </c>
      <c r="H17719" s="518" t="s">
        <v>230</v>
      </c>
      <c r="I17719" s="518">
        <v>312660</v>
      </c>
    </row>
    <row r="17720" spans="1:9" x14ac:dyDescent="0.2">
      <c r="A17720" s="518" t="s">
        <v>357</v>
      </c>
      <c r="B17720" s="518">
        <v>312751</v>
      </c>
      <c r="C17720" s="518" t="s">
        <v>10423</v>
      </c>
      <c r="D17720" s="518" t="s">
        <v>10346</v>
      </c>
      <c r="E17720" s="859">
        <v>27</v>
      </c>
      <c r="F17720" s="859">
        <v>26</v>
      </c>
      <c r="G17720" s="518" t="s">
        <v>122</v>
      </c>
      <c r="H17720" s="518" t="s">
        <v>357</v>
      </c>
      <c r="I17720" s="518">
        <v>312751</v>
      </c>
    </row>
    <row r="17721" spans="1:9" x14ac:dyDescent="0.2">
      <c r="A17721" s="518" t="s">
        <v>223</v>
      </c>
      <c r="B17721" s="518">
        <v>312793</v>
      </c>
      <c r="C17721" s="518" t="s">
        <v>10423</v>
      </c>
      <c r="D17721" s="518" t="s">
        <v>10347</v>
      </c>
      <c r="E17721" s="859">
        <v>58</v>
      </c>
      <c r="F17721" s="859">
        <v>0</v>
      </c>
      <c r="G17721" s="518" t="s">
        <v>122</v>
      </c>
      <c r="H17721" s="518" t="s">
        <v>223</v>
      </c>
      <c r="I17721" s="518">
        <v>312793</v>
      </c>
    </row>
    <row r="17722" spans="1:9" x14ac:dyDescent="0.2">
      <c r="A17722" s="518" t="s">
        <v>194</v>
      </c>
      <c r="B17722" s="518">
        <v>317032</v>
      </c>
      <c r="C17722" s="518" t="s">
        <v>10423</v>
      </c>
      <c r="D17722" s="518" t="s">
        <v>10348</v>
      </c>
      <c r="E17722" s="859">
        <v>100</v>
      </c>
      <c r="F17722" s="859">
        <v>0</v>
      </c>
      <c r="G17722" s="518" t="s">
        <v>122</v>
      </c>
      <c r="H17722" s="518" t="s">
        <v>194</v>
      </c>
      <c r="I17722" s="518">
        <v>317032</v>
      </c>
    </row>
    <row r="17723" spans="1:9" x14ac:dyDescent="0.2">
      <c r="A17723" s="518" t="s">
        <v>208</v>
      </c>
      <c r="B17723" s="518">
        <v>318121</v>
      </c>
      <c r="C17723" s="518" t="s">
        <v>10423</v>
      </c>
      <c r="D17723" s="518" t="s">
        <v>10349</v>
      </c>
      <c r="E17723" s="859">
        <v>66</v>
      </c>
      <c r="F17723" s="859">
        <v>66</v>
      </c>
      <c r="G17723" s="518" t="s">
        <v>122</v>
      </c>
      <c r="H17723" s="518" t="s">
        <v>208</v>
      </c>
      <c r="I17723" s="518">
        <v>318121</v>
      </c>
    </row>
    <row r="17724" spans="1:9" x14ac:dyDescent="0.2">
      <c r="A17724" s="518" t="s">
        <v>265</v>
      </c>
      <c r="B17724" s="518">
        <v>349910</v>
      </c>
      <c r="C17724" s="518" t="s">
        <v>10423</v>
      </c>
      <c r="D17724" s="518" t="s">
        <v>10350</v>
      </c>
      <c r="E17724" s="859">
        <v>16</v>
      </c>
      <c r="F17724" s="859">
        <v>7</v>
      </c>
      <c r="G17724" s="518" t="s">
        <v>122</v>
      </c>
      <c r="H17724" s="518" t="s">
        <v>265</v>
      </c>
      <c r="I17724" s="518">
        <v>349910</v>
      </c>
    </row>
    <row r="17725" spans="1:9" x14ac:dyDescent="0.2">
      <c r="A17725" s="518" t="s">
        <v>277</v>
      </c>
      <c r="B17725" s="518">
        <v>362061</v>
      </c>
      <c r="C17725" s="518" t="s">
        <v>10423</v>
      </c>
      <c r="D17725" s="518" t="s">
        <v>10351</v>
      </c>
      <c r="E17725" s="859">
        <v>42</v>
      </c>
      <c r="F17725" s="859">
        <v>40</v>
      </c>
      <c r="G17725" s="518" t="s">
        <v>122</v>
      </c>
      <c r="H17725" s="518" t="s">
        <v>277</v>
      </c>
      <c r="I17725" s="518">
        <v>362061</v>
      </c>
    </row>
    <row r="17726" spans="1:9" x14ac:dyDescent="0.2">
      <c r="A17726" s="518" t="s">
        <v>357</v>
      </c>
      <c r="B17726" s="518">
        <v>384446</v>
      </c>
      <c r="C17726" s="518" t="s">
        <v>10423</v>
      </c>
      <c r="D17726" s="518" t="s">
        <v>10352</v>
      </c>
      <c r="E17726" s="859">
        <v>105</v>
      </c>
      <c r="F17726" s="859">
        <v>104</v>
      </c>
      <c r="G17726" s="518" t="s">
        <v>122</v>
      </c>
      <c r="H17726" s="518" t="s">
        <v>357</v>
      </c>
      <c r="I17726" s="518">
        <v>384446</v>
      </c>
    </row>
    <row r="17727" spans="1:9" x14ac:dyDescent="0.2">
      <c r="A17727" s="518" t="s">
        <v>249</v>
      </c>
      <c r="B17727" s="518">
        <v>411181</v>
      </c>
      <c r="C17727" s="518" t="s">
        <v>10423</v>
      </c>
      <c r="D17727" s="518" t="s">
        <v>10353</v>
      </c>
      <c r="E17727" s="859">
        <v>77</v>
      </c>
      <c r="F17727" s="859">
        <v>0</v>
      </c>
      <c r="G17727" s="518" t="s">
        <v>122</v>
      </c>
      <c r="H17727" s="518" t="s">
        <v>249</v>
      </c>
      <c r="I17727" s="518">
        <v>411181</v>
      </c>
    </row>
    <row r="17728" spans="1:9" x14ac:dyDescent="0.2">
      <c r="A17728" s="518" t="s">
        <v>277</v>
      </c>
      <c r="B17728" s="518">
        <v>411793</v>
      </c>
      <c r="C17728" s="518" t="s">
        <v>10423</v>
      </c>
      <c r="D17728" s="518" t="s">
        <v>10354</v>
      </c>
      <c r="E17728" s="859">
        <v>39</v>
      </c>
      <c r="F17728" s="859">
        <v>33</v>
      </c>
      <c r="G17728" s="518" t="s">
        <v>122</v>
      </c>
      <c r="H17728" s="518" t="s">
        <v>277</v>
      </c>
      <c r="I17728" s="518">
        <v>411793</v>
      </c>
    </row>
    <row r="17729" spans="1:9" x14ac:dyDescent="0.2">
      <c r="A17729" s="518" t="s">
        <v>371</v>
      </c>
      <c r="B17729" s="518">
        <v>412056</v>
      </c>
      <c r="C17729" s="518" t="s">
        <v>10423</v>
      </c>
      <c r="D17729" s="518" t="s">
        <v>10355</v>
      </c>
      <c r="E17729" s="859">
        <v>31</v>
      </c>
      <c r="F17729" s="859">
        <v>31</v>
      </c>
      <c r="G17729" s="518" t="s">
        <v>122</v>
      </c>
      <c r="H17729" s="518" t="s">
        <v>371</v>
      </c>
      <c r="I17729" s="518">
        <v>412056</v>
      </c>
    </row>
    <row r="17730" spans="1:9" x14ac:dyDescent="0.2">
      <c r="A17730" s="518" t="s">
        <v>322</v>
      </c>
      <c r="B17730" s="518">
        <v>412239</v>
      </c>
      <c r="C17730" s="518" t="s">
        <v>10423</v>
      </c>
      <c r="D17730" s="518" t="s">
        <v>6718</v>
      </c>
      <c r="E17730" s="859">
        <v>59</v>
      </c>
      <c r="F17730" s="859">
        <v>56</v>
      </c>
      <c r="G17730" s="518" t="s">
        <v>122</v>
      </c>
      <c r="H17730" s="518" t="s">
        <v>322</v>
      </c>
      <c r="I17730" s="518">
        <v>412239</v>
      </c>
    </row>
    <row r="17731" spans="1:9" x14ac:dyDescent="0.2">
      <c r="A17731" s="518" t="s">
        <v>387</v>
      </c>
      <c r="B17731" s="518">
        <v>413096</v>
      </c>
      <c r="C17731" s="518" t="s">
        <v>10423</v>
      </c>
      <c r="D17731" s="518" t="s">
        <v>10356</v>
      </c>
      <c r="E17731" s="859">
        <v>43</v>
      </c>
      <c r="F17731" s="859">
        <v>43</v>
      </c>
      <c r="G17731" s="518" t="s">
        <v>122</v>
      </c>
      <c r="H17731" s="518" t="s">
        <v>387</v>
      </c>
      <c r="I17731" s="518">
        <v>413096</v>
      </c>
    </row>
    <row r="17732" spans="1:9" x14ac:dyDescent="0.2">
      <c r="A17732" s="518" t="s">
        <v>348</v>
      </c>
      <c r="B17732" s="518">
        <v>413146</v>
      </c>
      <c r="C17732" s="518" t="s">
        <v>10423</v>
      </c>
      <c r="D17732" s="518" t="s">
        <v>10357</v>
      </c>
      <c r="E17732" s="859">
        <v>56</v>
      </c>
      <c r="F17732" s="859">
        <v>45</v>
      </c>
      <c r="G17732" s="518" t="s">
        <v>122</v>
      </c>
      <c r="H17732" s="518" t="s">
        <v>348</v>
      </c>
      <c r="I17732" s="518">
        <v>413146</v>
      </c>
    </row>
    <row r="17733" spans="1:9" x14ac:dyDescent="0.2">
      <c r="A17733" s="518" t="s">
        <v>373</v>
      </c>
      <c r="B17733" s="518">
        <v>413526</v>
      </c>
      <c r="C17733" s="518" t="s">
        <v>10423</v>
      </c>
      <c r="D17733" s="518" t="s">
        <v>10358</v>
      </c>
      <c r="E17733" s="859">
        <v>80</v>
      </c>
      <c r="F17733" s="859">
        <v>73</v>
      </c>
      <c r="G17733" s="518" t="s">
        <v>122</v>
      </c>
      <c r="H17733" s="518" t="s">
        <v>373</v>
      </c>
      <c r="I17733" s="518">
        <v>413526</v>
      </c>
    </row>
    <row r="17734" spans="1:9" x14ac:dyDescent="0.2">
      <c r="A17734" s="518" t="s">
        <v>371</v>
      </c>
      <c r="B17734" s="518">
        <v>413617</v>
      </c>
      <c r="C17734" s="518" t="s">
        <v>10423</v>
      </c>
      <c r="D17734" s="518" t="s">
        <v>514</v>
      </c>
      <c r="E17734" s="859">
        <v>31</v>
      </c>
      <c r="F17734" s="859">
        <v>31</v>
      </c>
      <c r="G17734" s="518" t="s">
        <v>122</v>
      </c>
      <c r="H17734" s="518" t="s">
        <v>371</v>
      </c>
      <c r="I17734" s="518">
        <v>413617</v>
      </c>
    </row>
    <row r="17735" spans="1:9" x14ac:dyDescent="0.2">
      <c r="A17735" s="518" t="s">
        <v>197</v>
      </c>
      <c r="B17735" s="518">
        <v>413740</v>
      </c>
      <c r="C17735" s="518" t="s">
        <v>10423</v>
      </c>
      <c r="D17735" s="518" t="s">
        <v>10359</v>
      </c>
      <c r="E17735" s="859">
        <v>124</v>
      </c>
      <c r="F17735" s="859">
        <v>124</v>
      </c>
      <c r="G17735" s="518" t="s">
        <v>122</v>
      </c>
      <c r="H17735" s="518" t="s">
        <v>197</v>
      </c>
      <c r="I17735" s="518">
        <v>413740</v>
      </c>
    </row>
    <row r="17736" spans="1:9" x14ac:dyDescent="0.2">
      <c r="A17736" s="518" t="s">
        <v>350</v>
      </c>
      <c r="B17736" s="518">
        <v>413773</v>
      </c>
      <c r="C17736" s="518" t="s">
        <v>10423</v>
      </c>
      <c r="D17736" s="518" t="s">
        <v>571</v>
      </c>
      <c r="E17736" s="859">
        <v>48</v>
      </c>
      <c r="F17736" s="859">
        <v>0</v>
      </c>
      <c r="G17736" s="518" t="s">
        <v>122</v>
      </c>
      <c r="H17736" s="518" t="s">
        <v>350</v>
      </c>
      <c r="I17736" s="518">
        <v>413773</v>
      </c>
    </row>
    <row r="17737" spans="1:9" x14ac:dyDescent="0.2">
      <c r="A17737" s="518" t="s">
        <v>291</v>
      </c>
      <c r="B17737" s="518">
        <v>414052</v>
      </c>
      <c r="C17737" s="518" t="s">
        <v>10423</v>
      </c>
      <c r="D17737" s="518" t="s">
        <v>10360</v>
      </c>
      <c r="E17737" s="859">
        <v>23</v>
      </c>
      <c r="F17737" s="859">
        <v>23</v>
      </c>
      <c r="G17737" s="518" t="s">
        <v>122</v>
      </c>
      <c r="H17737" s="518" t="s">
        <v>291</v>
      </c>
      <c r="I17737" s="518">
        <v>414052</v>
      </c>
    </row>
    <row r="17738" spans="1:9" x14ac:dyDescent="0.2">
      <c r="A17738" s="518" t="s">
        <v>350</v>
      </c>
      <c r="B17738" s="518">
        <v>414805</v>
      </c>
      <c r="C17738" s="518" t="s">
        <v>10423</v>
      </c>
      <c r="D17738" s="518" t="s">
        <v>10361</v>
      </c>
      <c r="E17738" s="859">
        <v>57</v>
      </c>
      <c r="F17738" s="859">
        <v>0</v>
      </c>
      <c r="G17738" s="518" t="s">
        <v>122</v>
      </c>
      <c r="H17738" s="518" t="s">
        <v>350</v>
      </c>
      <c r="I17738" s="518">
        <v>414805</v>
      </c>
    </row>
    <row r="17739" spans="1:9" x14ac:dyDescent="0.2">
      <c r="A17739" s="518" t="s">
        <v>248</v>
      </c>
      <c r="B17739" s="518">
        <v>414813</v>
      </c>
      <c r="C17739" s="518" t="s">
        <v>10423</v>
      </c>
      <c r="D17739" s="518" t="s">
        <v>10362</v>
      </c>
      <c r="E17739" s="859">
        <v>26</v>
      </c>
      <c r="F17739" s="859">
        <v>25</v>
      </c>
      <c r="G17739" s="518" t="s">
        <v>122</v>
      </c>
      <c r="H17739" s="518" t="s">
        <v>248</v>
      </c>
      <c r="I17739" s="518">
        <v>414813</v>
      </c>
    </row>
    <row r="17740" spans="1:9" x14ac:dyDescent="0.2">
      <c r="A17740" s="518" t="s">
        <v>369</v>
      </c>
      <c r="B17740" s="518">
        <v>414896</v>
      </c>
      <c r="C17740" s="518" t="s">
        <v>10423</v>
      </c>
      <c r="D17740" s="518" t="s">
        <v>10363</v>
      </c>
      <c r="E17740" s="859">
        <v>58</v>
      </c>
      <c r="F17740" s="859">
        <v>45</v>
      </c>
      <c r="G17740" s="518" t="s">
        <v>122</v>
      </c>
      <c r="H17740" s="518" t="s">
        <v>369</v>
      </c>
      <c r="I17740" s="518">
        <v>414896</v>
      </c>
    </row>
    <row r="17741" spans="1:9" x14ac:dyDescent="0.2">
      <c r="A17741" s="518" t="s">
        <v>369</v>
      </c>
      <c r="B17741" s="518">
        <v>414904</v>
      </c>
      <c r="C17741" s="518" t="s">
        <v>10423</v>
      </c>
      <c r="D17741" s="518" t="s">
        <v>10364</v>
      </c>
      <c r="E17741" s="859">
        <v>54</v>
      </c>
      <c r="F17741" s="859">
        <v>54</v>
      </c>
      <c r="G17741" s="518" t="s">
        <v>122</v>
      </c>
      <c r="H17741" s="518" t="s">
        <v>369</v>
      </c>
      <c r="I17741" s="518">
        <v>414904</v>
      </c>
    </row>
    <row r="17742" spans="1:9" x14ac:dyDescent="0.2">
      <c r="A17742" s="518" t="s">
        <v>177</v>
      </c>
      <c r="B17742" s="518">
        <v>415042</v>
      </c>
      <c r="C17742" s="518" t="s">
        <v>10423</v>
      </c>
      <c r="D17742" s="518" t="s">
        <v>10365</v>
      </c>
      <c r="E17742" s="859">
        <v>58</v>
      </c>
      <c r="F17742" s="859">
        <v>55</v>
      </c>
      <c r="G17742" s="518" t="s">
        <v>122</v>
      </c>
      <c r="H17742" s="518" t="s">
        <v>177</v>
      </c>
      <c r="I17742" s="518">
        <v>415042</v>
      </c>
    </row>
    <row r="17743" spans="1:9" x14ac:dyDescent="0.2">
      <c r="A17743" s="518" t="s">
        <v>350</v>
      </c>
      <c r="B17743" s="518">
        <v>415083</v>
      </c>
      <c r="C17743" s="518" t="s">
        <v>10423</v>
      </c>
      <c r="D17743" s="518" t="s">
        <v>10366</v>
      </c>
      <c r="E17743" s="859">
        <v>54</v>
      </c>
      <c r="F17743" s="859">
        <v>0</v>
      </c>
      <c r="G17743" s="518" t="s">
        <v>122</v>
      </c>
      <c r="H17743" s="518" t="s">
        <v>350</v>
      </c>
      <c r="I17743" s="518">
        <v>415083</v>
      </c>
    </row>
    <row r="17744" spans="1:9" x14ac:dyDescent="0.2">
      <c r="A17744" s="518" t="s">
        <v>197</v>
      </c>
      <c r="B17744" s="518">
        <v>415117</v>
      </c>
      <c r="C17744" s="518" t="s">
        <v>10423</v>
      </c>
      <c r="D17744" s="518" t="s">
        <v>10367</v>
      </c>
      <c r="E17744" s="859">
        <v>129</v>
      </c>
      <c r="F17744" s="859">
        <v>128</v>
      </c>
      <c r="G17744" s="518" t="s">
        <v>122</v>
      </c>
      <c r="H17744" s="518" t="s">
        <v>197</v>
      </c>
      <c r="I17744" s="518">
        <v>415117</v>
      </c>
    </row>
    <row r="17745" spans="1:9" x14ac:dyDescent="0.2">
      <c r="A17745" s="518" t="s">
        <v>387</v>
      </c>
      <c r="B17745" s="518">
        <v>415265</v>
      </c>
      <c r="C17745" s="518" t="s">
        <v>10423</v>
      </c>
      <c r="D17745" s="518" t="s">
        <v>10368</v>
      </c>
      <c r="E17745" s="859">
        <v>41</v>
      </c>
      <c r="F17745" s="859">
        <v>41</v>
      </c>
      <c r="G17745" s="518" t="s">
        <v>122</v>
      </c>
      <c r="H17745" s="518" t="s">
        <v>387</v>
      </c>
      <c r="I17745" s="518">
        <v>415265</v>
      </c>
    </row>
    <row r="17746" spans="1:9" x14ac:dyDescent="0.2">
      <c r="A17746" s="518" t="s">
        <v>277</v>
      </c>
      <c r="B17746" s="518">
        <v>415315</v>
      </c>
      <c r="C17746" s="518" t="s">
        <v>10423</v>
      </c>
      <c r="D17746" s="518" t="s">
        <v>10369</v>
      </c>
      <c r="E17746" s="859">
        <v>37</v>
      </c>
      <c r="F17746" s="859">
        <v>35</v>
      </c>
      <c r="G17746" s="518" t="s">
        <v>122</v>
      </c>
      <c r="H17746" s="518" t="s">
        <v>277</v>
      </c>
      <c r="I17746" s="518">
        <v>415315</v>
      </c>
    </row>
    <row r="17747" spans="1:9" x14ac:dyDescent="0.2">
      <c r="A17747" s="518" t="s">
        <v>371</v>
      </c>
      <c r="B17747" s="518">
        <v>415398</v>
      </c>
      <c r="C17747" s="518" t="s">
        <v>10423</v>
      </c>
      <c r="D17747" s="518" t="s">
        <v>10370</v>
      </c>
      <c r="E17747" s="859">
        <v>56</v>
      </c>
      <c r="F17747" s="859">
        <v>56</v>
      </c>
      <c r="G17747" s="518" t="s">
        <v>122</v>
      </c>
      <c r="H17747" s="518" t="s">
        <v>371</v>
      </c>
      <c r="I17747" s="518">
        <v>415398</v>
      </c>
    </row>
    <row r="17748" spans="1:9" x14ac:dyDescent="0.2">
      <c r="A17748" s="518" t="s">
        <v>371</v>
      </c>
      <c r="B17748" s="518">
        <v>415497</v>
      </c>
      <c r="C17748" s="518" t="s">
        <v>10423</v>
      </c>
      <c r="D17748" s="518" t="s">
        <v>10371</v>
      </c>
      <c r="E17748" s="859">
        <v>34</v>
      </c>
      <c r="F17748" s="859">
        <v>34</v>
      </c>
      <c r="G17748" s="518" t="s">
        <v>122</v>
      </c>
      <c r="H17748" s="518" t="s">
        <v>371</v>
      </c>
      <c r="I17748" s="518">
        <v>415497</v>
      </c>
    </row>
    <row r="17749" spans="1:9" x14ac:dyDescent="0.2">
      <c r="A17749" s="518" t="s">
        <v>371</v>
      </c>
      <c r="B17749" s="518">
        <v>415612</v>
      </c>
      <c r="C17749" s="518" t="s">
        <v>10423</v>
      </c>
      <c r="D17749" s="518" t="s">
        <v>611</v>
      </c>
      <c r="E17749" s="859">
        <v>44</v>
      </c>
      <c r="F17749" s="859">
        <v>44</v>
      </c>
      <c r="G17749" s="518" t="s">
        <v>122</v>
      </c>
      <c r="H17749" s="518" t="s">
        <v>371</v>
      </c>
      <c r="I17749" s="518">
        <v>415612</v>
      </c>
    </row>
    <row r="17750" spans="1:9" x14ac:dyDescent="0.2">
      <c r="A17750" s="518" t="s">
        <v>371</v>
      </c>
      <c r="B17750" s="518">
        <v>415620</v>
      </c>
      <c r="C17750" s="518" t="s">
        <v>10423</v>
      </c>
      <c r="D17750" s="518" t="s">
        <v>10372</v>
      </c>
      <c r="E17750" s="859">
        <v>56</v>
      </c>
      <c r="F17750" s="859">
        <v>0</v>
      </c>
      <c r="G17750" s="518" t="s">
        <v>122</v>
      </c>
      <c r="H17750" s="518" t="s">
        <v>371</v>
      </c>
      <c r="I17750" s="518">
        <v>415620</v>
      </c>
    </row>
    <row r="17751" spans="1:9" x14ac:dyDescent="0.2">
      <c r="A17751" s="518" t="s">
        <v>158</v>
      </c>
      <c r="B17751" s="518">
        <v>415653</v>
      </c>
      <c r="C17751" s="518" t="s">
        <v>10423</v>
      </c>
      <c r="D17751" s="518" t="s">
        <v>10373</v>
      </c>
      <c r="E17751" s="859">
        <v>21</v>
      </c>
      <c r="F17751" s="859">
        <v>0</v>
      </c>
      <c r="G17751" s="518" t="s">
        <v>122</v>
      </c>
      <c r="H17751" s="518" t="s">
        <v>158</v>
      </c>
      <c r="I17751" s="518">
        <v>415653</v>
      </c>
    </row>
    <row r="17752" spans="1:9" x14ac:dyDescent="0.2">
      <c r="A17752" s="518" t="s">
        <v>371</v>
      </c>
      <c r="B17752" s="518">
        <v>415927</v>
      </c>
      <c r="C17752" s="518" t="s">
        <v>10423</v>
      </c>
      <c r="D17752" s="518" t="s">
        <v>10374</v>
      </c>
      <c r="E17752" s="859">
        <v>26</v>
      </c>
      <c r="F17752" s="859">
        <v>23</v>
      </c>
      <c r="G17752" s="518" t="s">
        <v>122</v>
      </c>
      <c r="H17752" s="518" t="s">
        <v>371</v>
      </c>
      <c r="I17752" s="518">
        <v>415927</v>
      </c>
    </row>
    <row r="17753" spans="1:9" x14ac:dyDescent="0.2">
      <c r="A17753" s="518" t="s">
        <v>371</v>
      </c>
      <c r="B17753" s="518">
        <v>415943</v>
      </c>
      <c r="C17753" s="518" t="s">
        <v>10423</v>
      </c>
      <c r="D17753" s="518" t="s">
        <v>10375</v>
      </c>
      <c r="E17753" s="859">
        <v>72</v>
      </c>
      <c r="F17753" s="859">
        <v>72</v>
      </c>
      <c r="G17753" s="518" t="s">
        <v>122</v>
      </c>
      <c r="H17753" s="518" t="s">
        <v>371</v>
      </c>
      <c r="I17753" s="518">
        <v>415943</v>
      </c>
    </row>
    <row r="17754" spans="1:9" x14ac:dyDescent="0.2">
      <c r="A17754" s="518" t="s">
        <v>322</v>
      </c>
      <c r="B17754" s="518">
        <v>416164</v>
      </c>
      <c r="C17754" s="518" t="s">
        <v>10423</v>
      </c>
      <c r="D17754" s="518" t="s">
        <v>10376</v>
      </c>
      <c r="E17754" s="859">
        <v>56</v>
      </c>
      <c r="F17754" s="859">
        <v>46</v>
      </c>
      <c r="G17754" s="518" t="s">
        <v>122</v>
      </c>
      <c r="H17754" s="518" t="s">
        <v>322</v>
      </c>
      <c r="I17754" s="518">
        <v>416164</v>
      </c>
    </row>
    <row r="17755" spans="1:9" x14ac:dyDescent="0.2">
      <c r="A17755" s="518" t="s">
        <v>217</v>
      </c>
      <c r="B17755" s="518">
        <v>416289</v>
      </c>
      <c r="C17755" s="518" t="s">
        <v>10423</v>
      </c>
      <c r="D17755" s="518" t="s">
        <v>10377</v>
      </c>
      <c r="E17755" s="859">
        <v>59</v>
      </c>
      <c r="F17755" s="859">
        <v>58</v>
      </c>
      <c r="G17755" s="518" t="s">
        <v>122</v>
      </c>
      <c r="H17755" s="518" t="s">
        <v>217</v>
      </c>
      <c r="I17755" s="518">
        <v>416289</v>
      </c>
    </row>
    <row r="17756" spans="1:9" x14ac:dyDescent="0.2">
      <c r="A17756" s="518" t="s">
        <v>277</v>
      </c>
      <c r="B17756" s="518">
        <v>416339</v>
      </c>
      <c r="C17756" s="518" t="s">
        <v>10423</v>
      </c>
      <c r="D17756" s="518" t="s">
        <v>10378</v>
      </c>
      <c r="E17756" s="859">
        <v>38</v>
      </c>
      <c r="F17756" s="859">
        <v>38</v>
      </c>
      <c r="G17756" s="518" t="s">
        <v>122</v>
      </c>
      <c r="H17756" s="518" t="s">
        <v>277</v>
      </c>
      <c r="I17756" s="518">
        <v>416339</v>
      </c>
    </row>
    <row r="17757" spans="1:9" x14ac:dyDescent="0.2">
      <c r="A17757" s="518" t="s">
        <v>159</v>
      </c>
      <c r="B17757" s="518">
        <v>416503</v>
      </c>
      <c r="C17757" s="518" t="s">
        <v>10423</v>
      </c>
      <c r="D17757" s="518" t="s">
        <v>10379</v>
      </c>
      <c r="E17757" s="859">
        <v>30</v>
      </c>
      <c r="F17757" s="859">
        <v>25</v>
      </c>
      <c r="G17757" s="518" t="s">
        <v>122</v>
      </c>
      <c r="H17757" s="518" t="s">
        <v>159</v>
      </c>
      <c r="I17757" s="518">
        <v>416503</v>
      </c>
    </row>
    <row r="17758" spans="1:9" x14ac:dyDescent="0.2">
      <c r="A17758" s="518" t="s">
        <v>193</v>
      </c>
      <c r="B17758" s="518">
        <v>418335</v>
      </c>
      <c r="C17758" s="518" t="s">
        <v>10423</v>
      </c>
      <c r="D17758" s="518" t="s">
        <v>422</v>
      </c>
      <c r="E17758" s="859">
        <v>74</v>
      </c>
      <c r="F17758" s="859">
        <v>0</v>
      </c>
      <c r="G17758" s="518" t="s">
        <v>122</v>
      </c>
      <c r="H17758" s="518" t="s">
        <v>193</v>
      </c>
      <c r="I17758" s="518">
        <v>418335</v>
      </c>
    </row>
    <row r="17759" spans="1:9" x14ac:dyDescent="0.2">
      <c r="A17759" s="518" t="s">
        <v>348</v>
      </c>
      <c r="B17759" s="518">
        <v>482521</v>
      </c>
      <c r="C17759" s="518" t="s">
        <v>10423</v>
      </c>
      <c r="D17759" s="518" t="s">
        <v>447</v>
      </c>
      <c r="E17759" s="859">
        <v>64</v>
      </c>
      <c r="F17759" s="859">
        <v>60</v>
      </c>
      <c r="G17759" s="518" t="s">
        <v>122</v>
      </c>
      <c r="H17759" s="518" t="s">
        <v>348</v>
      </c>
      <c r="I17759" s="518">
        <v>482521</v>
      </c>
    </row>
    <row r="17760" spans="1:9" x14ac:dyDescent="0.2">
      <c r="A17760" s="518" t="s">
        <v>148</v>
      </c>
      <c r="B17760" s="518">
        <v>510057</v>
      </c>
      <c r="C17760" s="518" t="s">
        <v>10423</v>
      </c>
      <c r="D17760" s="518" t="s">
        <v>10380</v>
      </c>
      <c r="E17760" s="859">
        <v>34</v>
      </c>
      <c r="F17760" s="859">
        <v>28</v>
      </c>
      <c r="G17760" s="518" t="s">
        <v>122</v>
      </c>
      <c r="H17760" s="518" t="s">
        <v>148</v>
      </c>
      <c r="I17760" s="518">
        <v>510057</v>
      </c>
    </row>
    <row r="17761" spans="1:9" x14ac:dyDescent="0.2">
      <c r="A17761" s="518" t="s">
        <v>151</v>
      </c>
      <c r="B17761" s="518">
        <v>510081</v>
      </c>
      <c r="C17761" s="518" t="s">
        <v>10423</v>
      </c>
      <c r="D17761" s="518" t="s">
        <v>10381</v>
      </c>
      <c r="E17761" s="859">
        <v>26</v>
      </c>
      <c r="F17761" s="859">
        <v>11</v>
      </c>
      <c r="G17761" s="518" t="s">
        <v>122</v>
      </c>
      <c r="H17761" s="518" t="s">
        <v>151</v>
      </c>
      <c r="I17761" s="518">
        <v>510073</v>
      </c>
    </row>
    <row r="17762" spans="1:9" x14ac:dyDescent="0.2">
      <c r="A17762" s="518" t="s">
        <v>221</v>
      </c>
      <c r="B17762" s="518">
        <v>510388</v>
      </c>
      <c r="C17762" s="518" t="s">
        <v>10423</v>
      </c>
      <c r="D17762" s="518" t="s">
        <v>10382</v>
      </c>
      <c r="E17762" s="859">
        <v>61</v>
      </c>
      <c r="F17762" s="859">
        <v>50</v>
      </c>
      <c r="G17762" s="518" t="s">
        <v>122</v>
      </c>
      <c r="H17762" s="518" t="s">
        <v>221</v>
      </c>
      <c r="I17762" s="518">
        <v>510388</v>
      </c>
    </row>
    <row r="17763" spans="1:9" x14ac:dyDescent="0.2">
      <c r="A17763" s="518" t="s">
        <v>221</v>
      </c>
      <c r="B17763" s="518">
        <v>510453</v>
      </c>
      <c r="C17763" s="518" t="s">
        <v>10423</v>
      </c>
      <c r="D17763" s="518" t="s">
        <v>10383</v>
      </c>
      <c r="E17763" s="859">
        <v>34</v>
      </c>
      <c r="F17763" s="859">
        <v>26</v>
      </c>
      <c r="G17763" s="518" t="s">
        <v>122</v>
      </c>
      <c r="H17763" s="518" t="s">
        <v>221</v>
      </c>
      <c r="I17763" s="518">
        <v>510453</v>
      </c>
    </row>
    <row r="17764" spans="1:9" x14ac:dyDescent="0.2">
      <c r="A17764" s="518" t="s">
        <v>221</v>
      </c>
      <c r="B17764" s="518">
        <v>510461</v>
      </c>
      <c r="C17764" s="518" t="s">
        <v>10423</v>
      </c>
      <c r="D17764" s="518" t="s">
        <v>10384</v>
      </c>
      <c r="E17764" s="859">
        <v>23</v>
      </c>
      <c r="F17764" s="859">
        <v>8</v>
      </c>
      <c r="G17764" s="518" t="s">
        <v>122</v>
      </c>
      <c r="H17764" s="518" t="s">
        <v>221</v>
      </c>
      <c r="I17764" s="518">
        <v>510461</v>
      </c>
    </row>
    <row r="17765" spans="1:9" x14ac:dyDescent="0.2">
      <c r="A17765" s="518" t="s">
        <v>377</v>
      </c>
      <c r="B17765" s="518">
        <v>510875</v>
      </c>
      <c r="C17765" s="518" t="s">
        <v>10423</v>
      </c>
      <c r="D17765" s="518" t="s">
        <v>10385</v>
      </c>
      <c r="E17765" s="859">
        <v>33</v>
      </c>
      <c r="F17765" s="859">
        <v>0</v>
      </c>
      <c r="G17765" s="518" t="s">
        <v>122</v>
      </c>
      <c r="H17765" s="518" t="s">
        <v>377</v>
      </c>
      <c r="I17765" s="518">
        <v>510875</v>
      </c>
    </row>
    <row r="17766" spans="1:9" x14ac:dyDescent="0.2">
      <c r="A17766" s="518" t="s">
        <v>394</v>
      </c>
      <c r="B17766" s="518">
        <v>511261</v>
      </c>
      <c r="C17766" s="518" t="s">
        <v>10423</v>
      </c>
      <c r="D17766" s="518" t="s">
        <v>10386</v>
      </c>
      <c r="E17766" s="859">
        <v>63</v>
      </c>
      <c r="F17766" s="859">
        <v>63</v>
      </c>
      <c r="G17766" s="518" t="s">
        <v>122</v>
      </c>
      <c r="H17766" s="518" t="s">
        <v>394</v>
      </c>
      <c r="I17766" s="518">
        <v>511261</v>
      </c>
    </row>
    <row r="17767" spans="1:9" x14ac:dyDescent="0.2">
      <c r="A17767" s="518" t="s">
        <v>256</v>
      </c>
      <c r="B17767" s="518">
        <v>511626</v>
      </c>
      <c r="C17767" s="518" t="s">
        <v>10423</v>
      </c>
      <c r="D17767" s="518" t="s">
        <v>10387</v>
      </c>
      <c r="E17767" s="859">
        <v>71</v>
      </c>
      <c r="F17767" s="859">
        <v>0</v>
      </c>
      <c r="G17767" s="518" t="s">
        <v>122</v>
      </c>
      <c r="H17767" s="518" t="s">
        <v>256</v>
      </c>
      <c r="I17767" s="518">
        <v>511626</v>
      </c>
    </row>
    <row r="17768" spans="1:9" x14ac:dyDescent="0.2">
      <c r="A17768" s="518" t="s">
        <v>394</v>
      </c>
      <c r="B17768" s="518">
        <v>511790</v>
      </c>
      <c r="C17768" s="518" t="s">
        <v>10423</v>
      </c>
      <c r="D17768" s="518" t="s">
        <v>10388</v>
      </c>
      <c r="E17768" s="859">
        <v>53</v>
      </c>
      <c r="F17768" s="859">
        <v>53</v>
      </c>
      <c r="G17768" s="518" t="s">
        <v>122</v>
      </c>
      <c r="H17768" s="518" t="s">
        <v>394</v>
      </c>
      <c r="I17768" s="518">
        <v>511790</v>
      </c>
    </row>
    <row r="17769" spans="1:9" x14ac:dyDescent="0.2">
      <c r="A17769" s="518" t="s">
        <v>231</v>
      </c>
      <c r="B17769" s="518">
        <v>512673</v>
      </c>
      <c r="C17769" s="518" t="s">
        <v>10423</v>
      </c>
      <c r="D17769" s="518" t="s">
        <v>7169</v>
      </c>
      <c r="E17769" s="859">
        <v>26</v>
      </c>
      <c r="F17769" s="859">
        <v>22</v>
      </c>
      <c r="G17769" s="518" t="s">
        <v>122</v>
      </c>
      <c r="H17769" s="518" t="s">
        <v>231</v>
      </c>
      <c r="I17769" s="518">
        <v>512673</v>
      </c>
    </row>
    <row r="17770" spans="1:9" x14ac:dyDescent="0.2">
      <c r="A17770" s="518" t="s">
        <v>377</v>
      </c>
      <c r="B17770" s="518">
        <v>512780</v>
      </c>
      <c r="C17770" s="518" t="s">
        <v>10423</v>
      </c>
      <c r="D17770" s="518" t="s">
        <v>10389</v>
      </c>
      <c r="E17770" s="859">
        <v>63</v>
      </c>
      <c r="F17770" s="859">
        <v>0</v>
      </c>
      <c r="G17770" s="518" t="s">
        <v>122</v>
      </c>
      <c r="H17770" s="518" t="s">
        <v>377</v>
      </c>
      <c r="I17770" s="518">
        <v>512780</v>
      </c>
    </row>
    <row r="17771" spans="1:9" x14ac:dyDescent="0.2">
      <c r="A17771" s="518" t="s">
        <v>190</v>
      </c>
      <c r="B17771" s="518">
        <v>512889</v>
      </c>
      <c r="C17771" s="518" t="s">
        <v>10423</v>
      </c>
      <c r="D17771" s="518" t="s">
        <v>10390</v>
      </c>
      <c r="E17771" s="859">
        <v>25</v>
      </c>
      <c r="F17771" s="859">
        <v>13</v>
      </c>
      <c r="G17771" s="518" t="s">
        <v>122</v>
      </c>
      <c r="H17771" s="518" t="s">
        <v>190</v>
      </c>
      <c r="I17771" s="518">
        <v>512889</v>
      </c>
    </row>
    <row r="17772" spans="1:9" x14ac:dyDescent="0.2">
      <c r="A17772" s="518" t="s">
        <v>231</v>
      </c>
      <c r="B17772" s="518">
        <v>513119</v>
      </c>
      <c r="C17772" s="518" t="s">
        <v>10423</v>
      </c>
      <c r="D17772" s="518" t="s">
        <v>10391</v>
      </c>
      <c r="E17772" s="859">
        <v>45</v>
      </c>
      <c r="F17772" s="859">
        <v>36</v>
      </c>
      <c r="G17772" s="518" t="s">
        <v>122</v>
      </c>
      <c r="H17772" s="518" t="s">
        <v>231</v>
      </c>
      <c r="I17772" s="518">
        <v>513119</v>
      </c>
    </row>
    <row r="17773" spans="1:9" x14ac:dyDescent="0.2">
      <c r="A17773" s="518" t="s">
        <v>190</v>
      </c>
      <c r="B17773" s="518">
        <v>513309</v>
      </c>
      <c r="C17773" s="518" t="s">
        <v>10423</v>
      </c>
      <c r="D17773" s="518" t="s">
        <v>10392</v>
      </c>
      <c r="E17773" s="859">
        <v>77</v>
      </c>
      <c r="F17773" s="859">
        <v>53</v>
      </c>
      <c r="G17773" s="518" t="s">
        <v>122</v>
      </c>
      <c r="H17773" s="518" t="s">
        <v>190</v>
      </c>
      <c r="I17773" s="518">
        <v>513309</v>
      </c>
    </row>
    <row r="17774" spans="1:9" x14ac:dyDescent="0.2">
      <c r="A17774" s="518" t="s">
        <v>378</v>
      </c>
      <c r="B17774" s="518">
        <v>513317</v>
      </c>
      <c r="C17774" s="518" t="s">
        <v>10423</v>
      </c>
      <c r="D17774" s="518" t="s">
        <v>362</v>
      </c>
      <c r="E17774" s="859">
        <v>58</v>
      </c>
      <c r="F17774" s="859">
        <v>58</v>
      </c>
      <c r="G17774" s="518" t="s">
        <v>122</v>
      </c>
      <c r="H17774" s="518" t="s">
        <v>378</v>
      </c>
      <c r="I17774" s="518">
        <v>513317</v>
      </c>
    </row>
    <row r="17775" spans="1:9" x14ac:dyDescent="0.2">
      <c r="A17775" s="518" t="s">
        <v>231</v>
      </c>
      <c r="B17775" s="518">
        <v>514117</v>
      </c>
      <c r="C17775" s="518" t="s">
        <v>10423</v>
      </c>
      <c r="D17775" s="518" t="s">
        <v>452</v>
      </c>
      <c r="E17775" s="859">
        <v>52</v>
      </c>
      <c r="F17775" s="859">
        <v>47</v>
      </c>
      <c r="G17775" s="518" t="s">
        <v>122</v>
      </c>
      <c r="H17775" s="518" t="s">
        <v>231</v>
      </c>
      <c r="I17775" s="518">
        <v>514117</v>
      </c>
    </row>
    <row r="17776" spans="1:9" x14ac:dyDescent="0.2">
      <c r="A17776" s="518" t="s">
        <v>394</v>
      </c>
      <c r="B17776" s="518">
        <v>514240</v>
      </c>
      <c r="C17776" s="518" t="s">
        <v>10423</v>
      </c>
      <c r="D17776" s="518" t="s">
        <v>10393</v>
      </c>
      <c r="E17776" s="859">
        <v>31</v>
      </c>
      <c r="F17776" s="859">
        <v>31</v>
      </c>
      <c r="G17776" s="518" t="s">
        <v>122</v>
      </c>
      <c r="H17776" s="518" t="s">
        <v>394</v>
      </c>
      <c r="I17776" s="518">
        <v>514240</v>
      </c>
    </row>
    <row r="17777" spans="1:9" x14ac:dyDescent="0.2">
      <c r="A17777" s="518" t="s">
        <v>394</v>
      </c>
      <c r="B17777" s="518">
        <v>514513</v>
      </c>
      <c r="C17777" s="518" t="s">
        <v>10423</v>
      </c>
      <c r="D17777" s="518" t="s">
        <v>473</v>
      </c>
      <c r="E17777" s="859">
        <v>50</v>
      </c>
      <c r="F17777" s="859">
        <v>50</v>
      </c>
      <c r="G17777" s="518" t="s">
        <v>122</v>
      </c>
      <c r="H17777" s="518" t="s">
        <v>394</v>
      </c>
      <c r="I17777" s="518">
        <v>514513</v>
      </c>
    </row>
    <row r="17778" spans="1:9" x14ac:dyDescent="0.2">
      <c r="A17778" s="518" t="s">
        <v>394</v>
      </c>
      <c r="B17778" s="518">
        <v>518019</v>
      </c>
      <c r="C17778" s="518" t="s">
        <v>10423</v>
      </c>
      <c r="D17778" s="518" t="s">
        <v>10394</v>
      </c>
      <c r="E17778" s="859">
        <v>70</v>
      </c>
      <c r="F17778" s="859">
        <v>70</v>
      </c>
      <c r="G17778" s="518" t="s">
        <v>122</v>
      </c>
      <c r="H17778" s="518" t="s">
        <v>394</v>
      </c>
      <c r="I17778" s="518">
        <v>518019</v>
      </c>
    </row>
    <row r="17779" spans="1:9" x14ac:dyDescent="0.2">
      <c r="A17779" s="518" t="s">
        <v>394</v>
      </c>
      <c r="B17779" s="518">
        <v>518035</v>
      </c>
      <c r="C17779" s="518" t="s">
        <v>10423</v>
      </c>
      <c r="D17779" s="518" t="s">
        <v>10395</v>
      </c>
      <c r="E17779" s="859">
        <v>39</v>
      </c>
      <c r="F17779" s="859">
        <v>39</v>
      </c>
      <c r="G17779" s="518" t="s">
        <v>122</v>
      </c>
      <c r="H17779" s="518" t="s">
        <v>394</v>
      </c>
      <c r="I17779" s="518">
        <v>518035</v>
      </c>
    </row>
    <row r="17780" spans="1:9" x14ac:dyDescent="0.2">
      <c r="A17780" s="518" t="s">
        <v>394</v>
      </c>
      <c r="B17780" s="518">
        <v>518050</v>
      </c>
      <c r="C17780" s="518" t="s">
        <v>10423</v>
      </c>
      <c r="D17780" s="518" t="s">
        <v>10396</v>
      </c>
      <c r="E17780" s="859">
        <v>69</v>
      </c>
      <c r="F17780" s="859">
        <v>69</v>
      </c>
      <c r="G17780" s="518" t="s">
        <v>122</v>
      </c>
      <c r="H17780" s="518" t="s">
        <v>394</v>
      </c>
      <c r="I17780" s="518">
        <v>518050</v>
      </c>
    </row>
    <row r="17781" spans="1:9" x14ac:dyDescent="0.2">
      <c r="A17781" s="518" t="s">
        <v>170</v>
      </c>
      <c r="B17781" s="518">
        <v>610253</v>
      </c>
      <c r="C17781" s="518" t="s">
        <v>10423</v>
      </c>
      <c r="D17781" s="518" t="s">
        <v>10397</v>
      </c>
      <c r="E17781" s="859">
        <v>35</v>
      </c>
      <c r="F17781" s="859">
        <v>35</v>
      </c>
      <c r="G17781" s="518" t="s">
        <v>122</v>
      </c>
      <c r="H17781" s="518" t="s">
        <v>170</v>
      </c>
      <c r="I17781" s="518">
        <v>610253</v>
      </c>
    </row>
    <row r="17782" spans="1:9" x14ac:dyDescent="0.2">
      <c r="A17782" s="518" t="s">
        <v>170</v>
      </c>
      <c r="B17782" s="518">
        <v>610527</v>
      </c>
      <c r="C17782" s="518" t="s">
        <v>10423</v>
      </c>
      <c r="D17782" s="518" t="s">
        <v>6718</v>
      </c>
      <c r="E17782" s="859">
        <v>75</v>
      </c>
      <c r="F17782" s="859">
        <v>65</v>
      </c>
      <c r="G17782" s="518" t="s">
        <v>122</v>
      </c>
      <c r="H17782" s="518" t="s">
        <v>170</v>
      </c>
      <c r="I17782" s="518">
        <v>610527</v>
      </c>
    </row>
    <row r="17783" spans="1:9" x14ac:dyDescent="0.2">
      <c r="A17783" s="518" t="s">
        <v>308</v>
      </c>
      <c r="B17783" s="518">
        <v>610790</v>
      </c>
      <c r="C17783" s="518" t="s">
        <v>10423</v>
      </c>
      <c r="D17783" s="518" t="s">
        <v>522</v>
      </c>
      <c r="E17783" s="859">
        <v>16</v>
      </c>
      <c r="F17783" s="859">
        <v>0</v>
      </c>
      <c r="G17783" s="518" t="s">
        <v>122</v>
      </c>
      <c r="H17783" s="518" t="s">
        <v>308</v>
      </c>
      <c r="I17783" s="518">
        <v>610923</v>
      </c>
    </row>
    <row r="17784" spans="1:9" x14ac:dyDescent="0.2">
      <c r="A17784" s="518" t="s">
        <v>359</v>
      </c>
      <c r="B17784" s="518">
        <v>611020</v>
      </c>
      <c r="C17784" s="518" t="s">
        <v>10423</v>
      </c>
      <c r="D17784" s="518" t="s">
        <v>10398</v>
      </c>
      <c r="E17784" s="859">
        <v>27</v>
      </c>
      <c r="F17784" s="859">
        <v>0</v>
      </c>
      <c r="G17784" s="518" t="s">
        <v>122</v>
      </c>
      <c r="H17784" s="518" t="s">
        <v>359</v>
      </c>
      <c r="I17784" s="518">
        <v>611020</v>
      </c>
    </row>
    <row r="17785" spans="1:9" x14ac:dyDescent="0.2">
      <c r="A17785" s="518" t="s">
        <v>364</v>
      </c>
      <c r="B17785" s="518">
        <v>611061</v>
      </c>
      <c r="C17785" s="518" t="s">
        <v>10423</v>
      </c>
      <c r="D17785" s="518" t="s">
        <v>503</v>
      </c>
      <c r="E17785" s="859">
        <v>48</v>
      </c>
      <c r="F17785" s="859">
        <v>47</v>
      </c>
      <c r="G17785" s="518" t="s">
        <v>122</v>
      </c>
      <c r="H17785" s="518" t="s">
        <v>364</v>
      </c>
      <c r="I17785" s="518">
        <v>611061</v>
      </c>
    </row>
    <row r="17786" spans="1:9" x14ac:dyDescent="0.2">
      <c r="A17786" s="518" t="s">
        <v>211</v>
      </c>
      <c r="B17786" s="518">
        <v>611723</v>
      </c>
      <c r="C17786" s="518" t="s">
        <v>10423</v>
      </c>
      <c r="D17786" s="518" t="s">
        <v>10399</v>
      </c>
      <c r="E17786" s="859">
        <v>16</v>
      </c>
      <c r="F17786" s="859">
        <v>6</v>
      </c>
      <c r="G17786" s="518" t="s">
        <v>122</v>
      </c>
      <c r="H17786" s="518" t="s">
        <v>211</v>
      </c>
      <c r="I17786" s="518">
        <v>611723</v>
      </c>
    </row>
    <row r="17787" spans="1:9" x14ac:dyDescent="0.2">
      <c r="A17787" s="518" t="s">
        <v>364</v>
      </c>
      <c r="B17787" s="518">
        <v>611798</v>
      </c>
      <c r="C17787" s="518" t="s">
        <v>10423</v>
      </c>
      <c r="D17787" s="518" t="s">
        <v>10400</v>
      </c>
      <c r="E17787" s="859">
        <v>31</v>
      </c>
      <c r="F17787" s="859">
        <v>11</v>
      </c>
      <c r="G17787" s="518" t="s">
        <v>122</v>
      </c>
      <c r="H17787" s="518" t="s">
        <v>364</v>
      </c>
      <c r="I17787" s="518">
        <v>611798</v>
      </c>
    </row>
    <row r="17788" spans="1:9" x14ac:dyDescent="0.2">
      <c r="A17788" s="518" t="s">
        <v>170</v>
      </c>
      <c r="B17788" s="518">
        <v>611913</v>
      </c>
      <c r="C17788" s="518" t="s">
        <v>10423</v>
      </c>
      <c r="D17788" s="518" t="s">
        <v>461</v>
      </c>
      <c r="E17788" s="859">
        <v>59</v>
      </c>
      <c r="F17788" s="859">
        <v>59</v>
      </c>
      <c r="G17788" s="518" t="s">
        <v>122</v>
      </c>
      <c r="H17788" s="518" t="s">
        <v>170</v>
      </c>
      <c r="I17788" s="518">
        <v>611913</v>
      </c>
    </row>
    <row r="17789" spans="1:9" x14ac:dyDescent="0.2">
      <c r="A17789" s="518" t="s">
        <v>364</v>
      </c>
      <c r="B17789" s="518">
        <v>612051</v>
      </c>
      <c r="C17789" s="518" t="s">
        <v>10423</v>
      </c>
      <c r="D17789" s="518" t="s">
        <v>491</v>
      </c>
      <c r="E17789" s="859">
        <v>49</v>
      </c>
      <c r="F17789" s="859">
        <v>0</v>
      </c>
      <c r="G17789" s="518" t="s">
        <v>122</v>
      </c>
      <c r="H17789" s="518" t="s">
        <v>364</v>
      </c>
      <c r="I17789" s="518">
        <v>612051</v>
      </c>
    </row>
    <row r="17790" spans="1:9" x14ac:dyDescent="0.2">
      <c r="A17790" s="518" t="s">
        <v>170</v>
      </c>
      <c r="B17790" s="518">
        <v>612069</v>
      </c>
      <c r="C17790" s="518" t="s">
        <v>10423</v>
      </c>
      <c r="D17790" s="518" t="s">
        <v>10401</v>
      </c>
      <c r="E17790" s="859">
        <v>70</v>
      </c>
      <c r="F17790" s="859">
        <v>70</v>
      </c>
      <c r="G17790" s="518" t="s">
        <v>122</v>
      </c>
      <c r="H17790" s="518" t="s">
        <v>170</v>
      </c>
      <c r="I17790" s="518">
        <v>612069</v>
      </c>
    </row>
    <row r="17791" spans="1:9" x14ac:dyDescent="0.2">
      <c r="A17791" s="518" t="s">
        <v>164</v>
      </c>
      <c r="B17791" s="518">
        <v>613000</v>
      </c>
      <c r="C17791" s="518" t="s">
        <v>10423</v>
      </c>
      <c r="D17791" s="518" t="s">
        <v>10402</v>
      </c>
      <c r="E17791" s="859">
        <v>54</v>
      </c>
      <c r="F17791" s="859">
        <v>44</v>
      </c>
      <c r="G17791" s="518" t="s">
        <v>122</v>
      </c>
      <c r="H17791" s="518" t="s">
        <v>164</v>
      </c>
      <c r="I17791" s="518">
        <v>613000</v>
      </c>
    </row>
    <row r="17792" spans="1:9" x14ac:dyDescent="0.2">
      <c r="A17792" s="518" t="s">
        <v>211</v>
      </c>
      <c r="B17792" s="518">
        <v>613257</v>
      </c>
      <c r="C17792" s="518" t="s">
        <v>10423</v>
      </c>
      <c r="D17792" s="518" t="s">
        <v>10403</v>
      </c>
      <c r="E17792" s="859">
        <v>58</v>
      </c>
      <c r="F17792" s="859">
        <v>42</v>
      </c>
      <c r="G17792" s="518" t="s">
        <v>122</v>
      </c>
      <c r="H17792" s="518" t="s">
        <v>211</v>
      </c>
      <c r="I17792" s="518">
        <v>613257</v>
      </c>
    </row>
    <row r="17793" spans="1:9" x14ac:dyDescent="0.2">
      <c r="A17793" s="518" t="s">
        <v>278</v>
      </c>
      <c r="B17793" s="518">
        <v>613463</v>
      </c>
      <c r="C17793" s="518" t="s">
        <v>10423</v>
      </c>
      <c r="D17793" s="518" t="s">
        <v>278</v>
      </c>
      <c r="E17793" s="859">
        <v>81</v>
      </c>
      <c r="F17793" s="859">
        <v>0</v>
      </c>
      <c r="G17793" s="518" t="s">
        <v>122</v>
      </c>
      <c r="H17793" s="518" t="s">
        <v>278</v>
      </c>
      <c r="I17793" s="518">
        <v>613463</v>
      </c>
    </row>
    <row r="17794" spans="1:9" x14ac:dyDescent="0.2">
      <c r="A17794" s="518" t="s">
        <v>170</v>
      </c>
      <c r="B17794" s="518">
        <v>613786</v>
      </c>
      <c r="C17794" s="518" t="s">
        <v>10423</v>
      </c>
      <c r="D17794" s="518" t="s">
        <v>517</v>
      </c>
      <c r="E17794" s="859">
        <v>34</v>
      </c>
      <c r="F17794" s="859">
        <v>34</v>
      </c>
      <c r="G17794" s="518" t="s">
        <v>122</v>
      </c>
      <c r="H17794" s="518" t="s">
        <v>170</v>
      </c>
      <c r="I17794" s="518">
        <v>613786</v>
      </c>
    </row>
    <row r="17795" spans="1:9" x14ac:dyDescent="0.2">
      <c r="A17795" s="518" t="s">
        <v>164</v>
      </c>
      <c r="B17795" s="518">
        <v>614040</v>
      </c>
      <c r="C17795" s="518" t="s">
        <v>10423</v>
      </c>
      <c r="D17795" s="518" t="s">
        <v>414</v>
      </c>
      <c r="E17795" s="859">
        <v>59</v>
      </c>
      <c r="F17795" s="859">
        <v>54</v>
      </c>
      <c r="G17795" s="518" t="s">
        <v>122</v>
      </c>
      <c r="H17795" s="518" t="s">
        <v>164</v>
      </c>
      <c r="I17795" s="518">
        <v>614040</v>
      </c>
    </row>
    <row r="17796" spans="1:9" x14ac:dyDescent="0.2">
      <c r="A17796" s="518" t="s">
        <v>170</v>
      </c>
      <c r="B17796" s="518">
        <v>614065</v>
      </c>
      <c r="C17796" s="518" t="s">
        <v>10423</v>
      </c>
      <c r="D17796" s="518" t="s">
        <v>571</v>
      </c>
      <c r="E17796" s="859">
        <v>60</v>
      </c>
      <c r="F17796" s="859">
        <v>60</v>
      </c>
      <c r="G17796" s="518" t="s">
        <v>122</v>
      </c>
      <c r="H17796" s="518" t="s">
        <v>170</v>
      </c>
      <c r="I17796" s="518">
        <v>614065</v>
      </c>
    </row>
    <row r="17797" spans="1:9" x14ac:dyDescent="0.2">
      <c r="A17797" s="518" t="s">
        <v>152</v>
      </c>
      <c r="B17797" s="518">
        <v>614073</v>
      </c>
      <c r="C17797" s="518" t="s">
        <v>10423</v>
      </c>
      <c r="D17797" s="518" t="s">
        <v>10404</v>
      </c>
      <c r="E17797" s="859">
        <v>35</v>
      </c>
      <c r="F17797" s="859">
        <v>19</v>
      </c>
      <c r="G17797" s="518" t="s">
        <v>122</v>
      </c>
      <c r="H17797" s="518" t="s">
        <v>152</v>
      </c>
      <c r="I17797" s="518">
        <v>614073</v>
      </c>
    </row>
    <row r="17798" spans="1:9" x14ac:dyDescent="0.2">
      <c r="A17798" s="518" t="s">
        <v>170</v>
      </c>
      <c r="B17798" s="518">
        <v>614081</v>
      </c>
      <c r="C17798" s="518" t="s">
        <v>10423</v>
      </c>
      <c r="D17798" s="518" t="s">
        <v>433</v>
      </c>
      <c r="E17798" s="859">
        <v>48</v>
      </c>
      <c r="F17798" s="859">
        <v>48</v>
      </c>
      <c r="G17798" s="518" t="s">
        <v>122</v>
      </c>
      <c r="H17798" s="518" t="s">
        <v>170</v>
      </c>
      <c r="I17798" s="518">
        <v>614081</v>
      </c>
    </row>
    <row r="17799" spans="1:9" x14ac:dyDescent="0.2">
      <c r="A17799" s="518" t="s">
        <v>152</v>
      </c>
      <c r="B17799" s="518">
        <v>614271</v>
      </c>
      <c r="C17799" s="518" t="s">
        <v>10423</v>
      </c>
      <c r="D17799" s="518" t="s">
        <v>486</v>
      </c>
      <c r="E17799" s="859">
        <v>47</v>
      </c>
      <c r="F17799" s="859">
        <v>26</v>
      </c>
      <c r="G17799" s="518" t="s">
        <v>122</v>
      </c>
      <c r="H17799" s="518" t="s">
        <v>152</v>
      </c>
      <c r="I17799" s="518">
        <v>614271</v>
      </c>
    </row>
    <row r="17800" spans="1:9" x14ac:dyDescent="0.2">
      <c r="A17800" s="518" t="s">
        <v>170</v>
      </c>
      <c r="B17800" s="518">
        <v>614495</v>
      </c>
      <c r="C17800" s="518" t="s">
        <v>10423</v>
      </c>
      <c r="D17800" s="518" t="s">
        <v>10405</v>
      </c>
      <c r="E17800" s="859">
        <v>76</v>
      </c>
      <c r="F17800" s="859">
        <v>65</v>
      </c>
      <c r="G17800" s="518" t="s">
        <v>122</v>
      </c>
      <c r="H17800" s="518" t="s">
        <v>170</v>
      </c>
      <c r="I17800" s="518">
        <v>614495</v>
      </c>
    </row>
    <row r="17801" spans="1:9" x14ac:dyDescent="0.2">
      <c r="A17801" s="518" t="s">
        <v>170</v>
      </c>
      <c r="B17801" s="518">
        <v>614545</v>
      </c>
      <c r="C17801" s="518" t="s">
        <v>10423</v>
      </c>
      <c r="D17801" s="518" t="s">
        <v>10406</v>
      </c>
      <c r="E17801" s="859">
        <v>57</v>
      </c>
      <c r="F17801" s="859">
        <v>57</v>
      </c>
      <c r="G17801" s="518" t="s">
        <v>122</v>
      </c>
      <c r="H17801" s="518" t="s">
        <v>170</v>
      </c>
      <c r="I17801" s="518">
        <v>614545</v>
      </c>
    </row>
    <row r="17802" spans="1:9" x14ac:dyDescent="0.2">
      <c r="A17802" s="518" t="s">
        <v>170</v>
      </c>
      <c r="B17802" s="518">
        <v>614578</v>
      </c>
      <c r="C17802" s="518" t="s">
        <v>10423</v>
      </c>
      <c r="D17802" s="518" t="s">
        <v>10407</v>
      </c>
      <c r="E17802" s="859">
        <v>40</v>
      </c>
      <c r="F17802" s="859">
        <v>25</v>
      </c>
      <c r="G17802" s="518" t="s">
        <v>122</v>
      </c>
      <c r="H17802" s="518" t="s">
        <v>170</v>
      </c>
      <c r="I17802" s="518">
        <v>614578</v>
      </c>
    </row>
    <row r="17803" spans="1:9" x14ac:dyDescent="0.2">
      <c r="A17803" s="518" t="s">
        <v>170</v>
      </c>
      <c r="B17803" s="518">
        <v>614636</v>
      </c>
      <c r="C17803" s="518" t="s">
        <v>10423</v>
      </c>
      <c r="D17803" s="518" t="s">
        <v>10408</v>
      </c>
      <c r="E17803" s="859">
        <v>48</v>
      </c>
      <c r="F17803" s="859">
        <v>45</v>
      </c>
      <c r="G17803" s="518" t="s">
        <v>122</v>
      </c>
      <c r="H17803" s="518" t="s">
        <v>170</v>
      </c>
      <c r="I17803" s="518">
        <v>614636</v>
      </c>
    </row>
    <row r="17804" spans="1:9" x14ac:dyDescent="0.2">
      <c r="A17804" s="518" t="s">
        <v>170</v>
      </c>
      <c r="B17804" s="518">
        <v>614644</v>
      </c>
      <c r="C17804" s="518" t="s">
        <v>10423</v>
      </c>
      <c r="D17804" s="518" t="s">
        <v>472</v>
      </c>
      <c r="E17804" s="859">
        <v>33</v>
      </c>
      <c r="F17804" s="859">
        <v>25</v>
      </c>
      <c r="G17804" s="518" t="s">
        <v>122</v>
      </c>
      <c r="H17804" s="518" t="s">
        <v>170</v>
      </c>
      <c r="I17804" s="518">
        <v>614644</v>
      </c>
    </row>
    <row r="17805" spans="1:9" x14ac:dyDescent="0.2">
      <c r="A17805" s="518" t="s">
        <v>170</v>
      </c>
      <c r="B17805" s="518">
        <v>614719</v>
      </c>
      <c r="C17805" s="518" t="s">
        <v>10423</v>
      </c>
      <c r="D17805" s="518" t="s">
        <v>10409</v>
      </c>
      <c r="E17805" s="859">
        <v>77</v>
      </c>
      <c r="F17805" s="859">
        <v>65</v>
      </c>
      <c r="G17805" s="518" t="s">
        <v>122</v>
      </c>
      <c r="H17805" s="518" t="s">
        <v>170</v>
      </c>
      <c r="I17805" s="518">
        <v>614719</v>
      </c>
    </row>
    <row r="17806" spans="1:9" x14ac:dyDescent="0.2">
      <c r="A17806" s="518" t="s">
        <v>334</v>
      </c>
      <c r="B17806" s="518">
        <v>616722</v>
      </c>
      <c r="C17806" s="518" t="s">
        <v>10423</v>
      </c>
      <c r="D17806" s="518" t="s">
        <v>10410</v>
      </c>
      <c r="E17806" s="859">
        <v>19</v>
      </c>
      <c r="F17806" s="859">
        <v>0</v>
      </c>
      <c r="G17806" s="518" t="s">
        <v>122</v>
      </c>
      <c r="H17806" s="518" t="s">
        <v>334</v>
      </c>
      <c r="I17806" s="518">
        <v>616722</v>
      </c>
    </row>
    <row r="17807" spans="1:9" x14ac:dyDescent="0.2">
      <c r="A17807" s="518" t="s">
        <v>396</v>
      </c>
      <c r="B17807" s="518">
        <v>618421</v>
      </c>
      <c r="C17807" s="518" t="s">
        <v>10423</v>
      </c>
      <c r="D17807" s="518" t="s">
        <v>528</v>
      </c>
      <c r="E17807" s="859">
        <v>93</v>
      </c>
      <c r="F17807" s="859">
        <v>85</v>
      </c>
      <c r="G17807" s="518" t="s">
        <v>122</v>
      </c>
      <c r="H17807" s="518" t="s">
        <v>396</v>
      </c>
      <c r="I17807" s="518">
        <v>618421</v>
      </c>
    </row>
    <row r="17808" spans="1:9" x14ac:dyDescent="0.2">
      <c r="A17808" s="518" t="s">
        <v>372</v>
      </c>
      <c r="B17808" s="518">
        <v>618447</v>
      </c>
      <c r="C17808" s="518" t="s">
        <v>10423</v>
      </c>
      <c r="D17808" s="518" t="s">
        <v>439</v>
      </c>
      <c r="E17808" s="859">
        <v>207</v>
      </c>
      <c r="F17808" s="859">
        <v>0</v>
      </c>
      <c r="G17808" s="518" t="s">
        <v>122</v>
      </c>
      <c r="H17808" s="518" t="s">
        <v>372</v>
      </c>
      <c r="I17808" s="518">
        <v>618447</v>
      </c>
    </row>
    <row r="17809" spans="1:9" x14ac:dyDescent="0.2">
      <c r="A17809" s="518" t="s">
        <v>261</v>
      </c>
      <c r="B17809" s="518">
        <v>618488</v>
      </c>
      <c r="C17809" s="518" t="s">
        <v>10423</v>
      </c>
      <c r="D17809" s="518" t="s">
        <v>10411</v>
      </c>
      <c r="E17809" s="859">
        <v>169</v>
      </c>
      <c r="F17809" s="859">
        <v>169</v>
      </c>
      <c r="G17809" s="518" t="s">
        <v>122</v>
      </c>
      <c r="H17809" s="518" t="s">
        <v>261</v>
      </c>
      <c r="I17809" s="518">
        <v>618488</v>
      </c>
    </row>
    <row r="17810" spans="1:9" x14ac:dyDescent="0.2">
      <c r="A17810" s="518" t="s">
        <v>170</v>
      </c>
      <c r="B17810" s="518">
        <v>630061</v>
      </c>
      <c r="C17810" s="518" t="s">
        <v>10423</v>
      </c>
      <c r="D17810" s="518" t="s">
        <v>523</v>
      </c>
      <c r="E17810" s="859">
        <v>21</v>
      </c>
      <c r="F17810" s="859">
        <v>21</v>
      </c>
      <c r="G17810" s="518" t="s">
        <v>122</v>
      </c>
      <c r="H17810" s="518" t="s">
        <v>170</v>
      </c>
      <c r="I17810" s="518">
        <v>630061</v>
      </c>
    </row>
    <row r="17811" spans="1:9" x14ac:dyDescent="0.2">
      <c r="A17811" s="518" t="s">
        <v>299</v>
      </c>
      <c r="B17811" s="518">
        <v>630988</v>
      </c>
      <c r="C17811" s="518" t="s">
        <v>10423</v>
      </c>
      <c r="D17811" s="518" t="s">
        <v>10401</v>
      </c>
      <c r="E17811" s="859">
        <v>44</v>
      </c>
      <c r="F17811" s="859">
        <v>0</v>
      </c>
      <c r="G17811" s="518" t="s">
        <v>122</v>
      </c>
      <c r="H17811" s="518" t="s">
        <v>299</v>
      </c>
      <c r="I17811" s="518">
        <v>630988</v>
      </c>
    </row>
    <row r="17812" spans="1:9" x14ac:dyDescent="0.2">
      <c r="A17812" s="518" t="s">
        <v>170</v>
      </c>
      <c r="B17812" s="518">
        <v>638304</v>
      </c>
      <c r="C17812" s="518" t="s">
        <v>10423</v>
      </c>
      <c r="D17812" s="518" t="s">
        <v>497</v>
      </c>
      <c r="E17812" s="859">
        <v>10</v>
      </c>
      <c r="F17812" s="859">
        <v>0</v>
      </c>
      <c r="G17812" s="518" t="s">
        <v>122</v>
      </c>
      <c r="H17812" s="518" t="s">
        <v>170</v>
      </c>
      <c r="I17812" s="518">
        <v>638304</v>
      </c>
    </row>
    <row r="17813" spans="1:9" x14ac:dyDescent="0.2">
      <c r="A17813" s="518" t="s">
        <v>179</v>
      </c>
      <c r="B17813" s="518">
        <v>641639</v>
      </c>
      <c r="C17813" s="518" t="s">
        <v>10423</v>
      </c>
      <c r="D17813" s="518" t="s">
        <v>10412</v>
      </c>
      <c r="E17813" s="859">
        <v>24</v>
      </c>
      <c r="F17813" s="859">
        <v>22</v>
      </c>
      <c r="G17813" s="518" t="s">
        <v>122</v>
      </c>
      <c r="H17813" s="518" t="s">
        <v>179</v>
      </c>
      <c r="I17813" s="518">
        <v>641639</v>
      </c>
    </row>
    <row r="17814" spans="1:9" x14ac:dyDescent="0.2">
      <c r="A17814" s="518" t="s">
        <v>343</v>
      </c>
      <c r="B17814" s="518">
        <v>650010</v>
      </c>
      <c r="C17814" s="518" t="s">
        <v>10423</v>
      </c>
      <c r="D17814" s="518" t="s">
        <v>10413</v>
      </c>
      <c r="E17814" s="859">
        <v>55</v>
      </c>
      <c r="F17814" s="859">
        <v>55</v>
      </c>
      <c r="G17814" s="518" t="s">
        <v>122</v>
      </c>
      <c r="H17814" s="518" t="s">
        <v>343</v>
      </c>
      <c r="I17814" s="518">
        <v>650010</v>
      </c>
    </row>
    <row r="17815" spans="1:9" x14ac:dyDescent="0.2">
      <c r="A17815" s="518" t="s">
        <v>180</v>
      </c>
      <c r="B17815" s="518">
        <v>681585</v>
      </c>
      <c r="C17815" s="518" t="s">
        <v>10423</v>
      </c>
      <c r="D17815" s="518" t="s">
        <v>10414</v>
      </c>
      <c r="E17815" s="859">
        <v>62</v>
      </c>
      <c r="F17815" s="859">
        <v>0</v>
      </c>
      <c r="G17815" s="518" t="s">
        <v>122</v>
      </c>
      <c r="H17815" s="518" t="s">
        <v>180</v>
      </c>
      <c r="I17815" s="518">
        <v>681585</v>
      </c>
    </row>
    <row r="17816" spans="1:9" x14ac:dyDescent="0.2">
      <c r="A17816" s="518" t="s">
        <v>180</v>
      </c>
      <c r="B17816" s="518">
        <v>681643</v>
      </c>
      <c r="C17816" s="518" t="s">
        <v>10423</v>
      </c>
      <c r="D17816" s="518" t="s">
        <v>10415</v>
      </c>
      <c r="E17816" s="859">
        <v>26</v>
      </c>
      <c r="F17816" s="859">
        <v>0</v>
      </c>
      <c r="G17816" s="518" t="s">
        <v>122</v>
      </c>
      <c r="H17816" s="518" t="s">
        <v>180</v>
      </c>
      <c r="I17816" s="518">
        <v>681643</v>
      </c>
    </row>
    <row r="17817" spans="1:9" x14ac:dyDescent="0.2">
      <c r="A17817" s="518" t="s">
        <v>256</v>
      </c>
      <c r="B17817" s="518">
        <v>682385</v>
      </c>
      <c r="C17817" s="518" t="s">
        <v>10423</v>
      </c>
      <c r="D17817" s="518" t="s">
        <v>10416</v>
      </c>
      <c r="E17817" s="859">
        <v>206</v>
      </c>
      <c r="F17817" s="859">
        <v>0</v>
      </c>
      <c r="G17817" s="518" t="s">
        <v>122</v>
      </c>
      <c r="H17817" s="518" t="s">
        <v>256</v>
      </c>
      <c r="I17817" s="518">
        <v>682385</v>
      </c>
    </row>
    <row r="17818" spans="1:9" x14ac:dyDescent="0.2">
      <c r="E17818" s="859"/>
      <c r="F17818" s="859"/>
    </row>
    <row r="17819" spans="1:9" x14ac:dyDescent="0.2">
      <c r="E17819" s="859"/>
      <c r="F17819" s="859"/>
    </row>
    <row r="17820" spans="1:9" x14ac:dyDescent="0.2">
      <c r="E17820" s="859"/>
      <c r="F17820" s="859"/>
    </row>
    <row r="17821" spans="1:9" x14ac:dyDescent="0.2">
      <c r="E17821" s="859"/>
      <c r="F17821" s="859"/>
    </row>
    <row r="17822" spans="1:9" x14ac:dyDescent="0.2">
      <c r="E17822" s="859"/>
      <c r="F17822" s="859"/>
    </row>
    <row r="17823" spans="1:9" x14ac:dyDescent="0.2">
      <c r="E17823" s="859"/>
      <c r="F17823" s="859"/>
    </row>
    <row r="17824" spans="1:9" x14ac:dyDescent="0.2">
      <c r="E17824" s="859"/>
      <c r="F17824" s="859"/>
    </row>
    <row r="17825" spans="5:6" x14ac:dyDescent="0.2">
      <c r="E17825" s="859"/>
      <c r="F17825" s="859"/>
    </row>
    <row r="17826" spans="5:6" x14ac:dyDescent="0.2">
      <c r="E17826" s="859"/>
      <c r="F17826" s="859"/>
    </row>
    <row r="17827" spans="5:6" x14ac:dyDescent="0.2">
      <c r="E17827" s="859"/>
      <c r="F17827" s="859"/>
    </row>
    <row r="17828" spans="5:6" x14ac:dyDescent="0.2">
      <c r="E17828" s="859"/>
      <c r="F17828" s="859"/>
    </row>
    <row r="17829" spans="5:6" x14ac:dyDescent="0.2">
      <c r="E17829" s="859"/>
      <c r="F17829" s="859"/>
    </row>
    <row r="17830" spans="5:6" x14ac:dyDescent="0.2">
      <c r="E17830" s="859"/>
      <c r="F17830" s="859"/>
    </row>
    <row r="17831" spans="5:6" x14ac:dyDescent="0.2">
      <c r="E17831" s="859"/>
      <c r="F17831" s="859"/>
    </row>
    <row r="17832" spans="5:6" x14ac:dyDescent="0.2">
      <c r="E17832" s="859"/>
      <c r="F17832" s="859"/>
    </row>
    <row r="17833" spans="5:6" x14ac:dyDescent="0.2">
      <c r="E17833" s="859"/>
      <c r="F17833" s="859"/>
    </row>
    <row r="17834" spans="5:6" x14ac:dyDescent="0.2">
      <c r="E17834" s="859"/>
      <c r="F17834" s="859"/>
    </row>
    <row r="17835" spans="5:6" x14ac:dyDescent="0.2">
      <c r="E17835" s="859"/>
      <c r="F17835" s="859"/>
    </row>
    <row r="17836" spans="5:6" x14ac:dyDescent="0.2">
      <c r="E17836" s="859"/>
      <c r="F17836" s="859"/>
    </row>
    <row r="17837" spans="5:6" x14ac:dyDescent="0.2">
      <c r="E17837" s="859"/>
      <c r="F17837" s="859"/>
    </row>
    <row r="17838" spans="5:6" x14ac:dyDescent="0.2">
      <c r="E17838" s="859"/>
      <c r="F17838" s="859"/>
    </row>
    <row r="17839" spans="5:6" x14ac:dyDescent="0.2">
      <c r="E17839" s="859"/>
      <c r="F17839" s="859"/>
    </row>
    <row r="17840" spans="5:6" x14ac:dyDescent="0.2">
      <c r="E17840" s="859"/>
      <c r="F17840" s="859"/>
    </row>
    <row r="17841" spans="5:6" x14ac:dyDescent="0.2">
      <c r="E17841" s="859"/>
      <c r="F17841" s="859"/>
    </row>
    <row r="17842" spans="5:6" x14ac:dyDescent="0.2">
      <c r="E17842" s="859"/>
      <c r="F17842" s="859"/>
    </row>
    <row r="17843" spans="5:6" x14ac:dyDescent="0.2">
      <c r="E17843" s="859"/>
      <c r="F17843" s="859"/>
    </row>
    <row r="17844" spans="5:6" x14ac:dyDescent="0.2">
      <c r="E17844" s="859"/>
      <c r="F17844" s="859"/>
    </row>
    <row r="17845" spans="5:6" x14ac:dyDescent="0.2">
      <c r="E17845" s="859"/>
      <c r="F17845" s="859"/>
    </row>
    <row r="17846" spans="5:6" x14ac:dyDescent="0.2">
      <c r="E17846" s="859"/>
      <c r="F17846" s="859"/>
    </row>
    <row r="17847" spans="5:6" x14ac:dyDescent="0.2">
      <c r="E17847" s="859"/>
      <c r="F17847" s="859"/>
    </row>
    <row r="17848" spans="5:6" x14ac:dyDescent="0.2">
      <c r="E17848" s="859"/>
      <c r="F17848" s="859"/>
    </row>
    <row r="17849" spans="5:6" x14ac:dyDescent="0.2">
      <c r="E17849" s="859"/>
      <c r="F17849" s="859"/>
    </row>
    <row r="17850" spans="5:6" x14ac:dyDescent="0.2">
      <c r="E17850" s="859"/>
      <c r="F17850" s="859"/>
    </row>
    <row r="17851" spans="5:6" x14ac:dyDescent="0.2">
      <c r="E17851" s="859"/>
      <c r="F17851" s="859"/>
    </row>
    <row r="17852" spans="5:6" x14ac:dyDescent="0.2">
      <c r="E17852" s="859"/>
      <c r="F17852" s="859"/>
    </row>
    <row r="17853" spans="5:6" x14ac:dyDescent="0.2">
      <c r="E17853" s="859"/>
      <c r="F17853" s="859"/>
    </row>
    <row r="17854" spans="5:6" x14ac:dyDescent="0.2">
      <c r="E17854" s="859"/>
      <c r="F17854" s="859"/>
    </row>
    <row r="17855" spans="5:6" x14ac:dyDescent="0.2">
      <c r="E17855" s="859"/>
      <c r="F17855" s="859"/>
    </row>
    <row r="17856" spans="5:6" x14ac:dyDescent="0.2">
      <c r="E17856" s="859"/>
      <c r="F17856" s="859"/>
    </row>
    <row r="17857" spans="5:6" x14ac:dyDescent="0.2">
      <c r="E17857" s="859"/>
      <c r="F17857" s="859"/>
    </row>
    <row r="17858" spans="5:6" x14ac:dyDescent="0.2">
      <c r="E17858" s="859"/>
      <c r="F17858" s="859"/>
    </row>
    <row r="17859" spans="5:6" x14ac:dyDescent="0.2">
      <c r="E17859" s="859"/>
      <c r="F17859" s="859"/>
    </row>
    <row r="17860" spans="5:6" x14ac:dyDescent="0.2">
      <c r="E17860" s="859"/>
      <c r="F17860" s="859"/>
    </row>
    <row r="17861" spans="5:6" x14ac:dyDescent="0.2">
      <c r="E17861" s="859"/>
      <c r="F17861" s="859"/>
    </row>
    <row r="17862" spans="5:6" x14ac:dyDescent="0.2">
      <c r="E17862" s="859"/>
      <c r="F17862" s="859"/>
    </row>
    <row r="17863" spans="5:6" x14ac:dyDescent="0.2">
      <c r="E17863" s="859"/>
      <c r="F17863" s="859"/>
    </row>
    <row r="17864" spans="5:6" x14ac:dyDescent="0.2">
      <c r="E17864" s="859"/>
      <c r="F17864" s="859"/>
    </row>
    <row r="17865" spans="5:6" x14ac:dyDescent="0.2">
      <c r="E17865" s="859"/>
      <c r="F17865" s="859"/>
    </row>
    <row r="17866" spans="5:6" x14ac:dyDescent="0.2">
      <c r="E17866" s="859"/>
      <c r="F17866" s="859"/>
    </row>
    <row r="17867" spans="5:6" x14ac:dyDescent="0.2">
      <c r="E17867" s="859"/>
      <c r="F17867" s="859"/>
    </row>
    <row r="17868" spans="5:6" x14ac:dyDescent="0.2">
      <c r="E17868" s="859"/>
      <c r="F17868" s="859"/>
    </row>
    <row r="17869" spans="5:6" x14ac:dyDescent="0.2">
      <c r="E17869" s="859"/>
      <c r="F17869" s="859"/>
    </row>
    <row r="17870" spans="5:6" x14ac:dyDescent="0.2">
      <c r="E17870" s="859"/>
      <c r="F17870" s="859"/>
    </row>
    <row r="17871" spans="5:6" x14ac:dyDescent="0.2">
      <c r="E17871" s="859"/>
      <c r="F17871" s="859"/>
    </row>
    <row r="17872" spans="5:6" x14ac:dyDescent="0.2">
      <c r="E17872" s="859"/>
      <c r="F17872" s="859"/>
    </row>
    <row r="17873" spans="5:6" x14ac:dyDescent="0.2">
      <c r="E17873" s="859"/>
      <c r="F17873" s="859"/>
    </row>
    <row r="17874" spans="5:6" x14ac:dyDescent="0.2">
      <c r="E17874" s="859"/>
      <c r="F17874" s="859"/>
    </row>
    <row r="17875" spans="5:6" x14ac:dyDescent="0.2">
      <c r="E17875" s="859"/>
      <c r="F17875" s="859"/>
    </row>
    <row r="17876" spans="5:6" x14ac:dyDescent="0.2">
      <c r="E17876" s="859"/>
      <c r="F17876" s="859"/>
    </row>
    <row r="17877" spans="5:6" x14ac:dyDescent="0.2">
      <c r="E17877" s="859"/>
      <c r="F17877" s="859"/>
    </row>
    <row r="17878" spans="5:6" x14ac:dyDescent="0.2">
      <c r="E17878" s="859"/>
      <c r="F17878" s="859"/>
    </row>
    <row r="17879" spans="5:6" x14ac:dyDescent="0.2">
      <c r="E17879" s="859"/>
      <c r="F17879" s="859"/>
    </row>
    <row r="17880" spans="5:6" x14ac:dyDescent="0.2">
      <c r="E17880" s="859"/>
      <c r="F17880" s="859"/>
    </row>
    <row r="17881" spans="5:6" x14ac:dyDescent="0.2">
      <c r="E17881" s="859"/>
      <c r="F17881" s="859"/>
    </row>
    <row r="17882" spans="5:6" x14ac:dyDescent="0.2">
      <c r="E17882" s="859"/>
      <c r="F17882" s="859"/>
    </row>
    <row r="17883" spans="5:6" x14ac:dyDescent="0.2">
      <c r="E17883" s="859"/>
      <c r="F17883" s="859"/>
    </row>
    <row r="17884" spans="5:6" x14ac:dyDescent="0.2">
      <c r="E17884" s="859"/>
      <c r="F17884" s="859"/>
    </row>
    <row r="17885" spans="5:6" x14ac:dyDescent="0.2">
      <c r="E17885" s="859"/>
      <c r="F17885" s="859"/>
    </row>
    <row r="17886" spans="5:6" x14ac:dyDescent="0.2">
      <c r="E17886" s="859"/>
      <c r="F17886" s="859"/>
    </row>
    <row r="17887" spans="5:6" x14ac:dyDescent="0.2">
      <c r="E17887" s="859"/>
      <c r="F17887" s="859"/>
    </row>
    <row r="17888" spans="5:6" x14ac:dyDescent="0.2">
      <c r="E17888" s="859"/>
      <c r="F17888" s="859"/>
    </row>
    <row r="17889" spans="5:6" x14ac:dyDescent="0.2">
      <c r="E17889" s="859"/>
      <c r="F17889" s="859"/>
    </row>
    <row r="17890" spans="5:6" x14ac:dyDescent="0.2">
      <c r="E17890" s="859"/>
      <c r="F17890" s="859"/>
    </row>
    <row r="17891" spans="5:6" x14ac:dyDescent="0.2">
      <c r="E17891" s="859"/>
      <c r="F17891" s="859"/>
    </row>
    <row r="17892" spans="5:6" x14ac:dyDescent="0.2">
      <c r="E17892" s="859"/>
      <c r="F17892" s="859"/>
    </row>
    <row r="17893" spans="5:6" x14ac:dyDescent="0.2">
      <c r="E17893" s="859"/>
      <c r="F17893" s="859"/>
    </row>
    <row r="17894" spans="5:6" x14ac:dyDescent="0.2">
      <c r="E17894" s="859"/>
      <c r="F17894" s="859"/>
    </row>
    <row r="17895" spans="5:6" x14ac:dyDescent="0.2">
      <c r="E17895" s="859"/>
      <c r="F17895" s="859"/>
    </row>
    <row r="17896" spans="5:6" x14ac:dyDescent="0.2">
      <c r="E17896" s="859"/>
      <c r="F17896" s="859"/>
    </row>
    <row r="17897" spans="5:6" x14ac:dyDescent="0.2">
      <c r="E17897" s="859"/>
      <c r="F17897" s="859"/>
    </row>
    <row r="17898" spans="5:6" x14ac:dyDescent="0.2">
      <c r="E17898" s="859"/>
      <c r="F17898" s="859"/>
    </row>
    <row r="17899" spans="5:6" x14ac:dyDescent="0.2">
      <c r="E17899" s="859"/>
      <c r="F17899" s="859"/>
    </row>
    <row r="17900" spans="5:6" x14ac:dyDescent="0.2">
      <c r="E17900" s="859"/>
      <c r="F17900" s="859"/>
    </row>
    <row r="17901" spans="5:6" x14ac:dyDescent="0.2">
      <c r="E17901" s="859"/>
      <c r="F17901" s="859"/>
    </row>
    <row r="17902" spans="5:6" x14ac:dyDescent="0.2">
      <c r="E17902" s="859"/>
      <c r="F17902" s="859"/>
    </row>
    <row r="17903" spans="5:6" x14ac:dyDescent="0.2">
      <c r="E17903" s="859"/>
      <c r="F17903" s="859"/>
    </row>
    <row r="17904" spans="5:6" x14ac:dyDescent="0.2">
      <c r="E17904" s="859"/>
      <c r="F17904" s="859"/>
    </row>
    <row r="17905" spans="5:6" x14ac:dyDescent="0.2">
      <c r="E17905" s="859"/>
      <c r="F17905" s="859"/>
    </row>
    <row r="17906" spans="5:6" x14ac:dyDescent="0.2">
      <c r="E17906" s="859"/>
      <c r="F17906" s="859"/>
    </row>
    <row r="17907" spans="5:6" x14ac:dyDescent="0.2">
      <c r="E17907" s="859"/>
      <c r="F17907" s="859"/>
    </row>
    <row r="17908" spans="5:6" x14ac:dyDescent="0.2">
      <c r="E17908" s="859"/>
      <c r="F17908" s="859"/>
    </row>
    <row r="17909" spans="5:6" x14ac:dyDescent="0.2">
      <c r="E17909" s="859"/>
      <c r="F17909" s="859"/>
    </row>
    <row r="17910" spans="5:6" x14ac:dyDescent="0.2">
      <c r="E17910" s="859"/>
      <c r="F17910" s="859"/>
    </row>
    <row r="17911" spans="5:6" x14ac:dyDescent="0.2">
      <c r="E17911" s="859"/>
      <c r="F17911" s="859"/>
    </row>
    <row r="17912" spans="5:6" x14ac:dyDescent="0.2">
      <c r="E17912" s="859"/>
      <c r="F17912" s="859"/>
    </row>
    <row r="17913" spans="5:6" x14ac:dyDescent="0.2">
      <c r="E17913" s="859"/>
      <c r="F17913" s="859"/>
    </row>
    <row r="17914" spans="5:6" x14ac:dyDescent="0.2">
      <c r="E17914" s="859"/>
      <c r="F17914" s="859"/>
    </row>
    <row r="17915" spans="5:6" x14ac:dyDescent="0.2">
      <c r="E17915" s="859"/>
      <c r="F17915" s="859"/>
    </row>
    <row r="17916" spans="5:6" x14ac:dyDescent="0.2">
      <c r="E17916" s="859"/>
      <c r="F17916" s="859"/>
    </row>
    <row r="17917" spans="5:6" x14ac:dyDescent="0.2">
      <c r="E17917" s="859"/>
      <c r="F17917" s="859"/>
    </row>
    <row r="17918" spans="5:6" x14ac:dyDescent="0.2">
      <c r="E17918" s="859"/>
      <c r="F17918" s="859"/>
    </row>
    <row r="17919" spans="5:6" x14ac:dyDescent="0.2">
      <c r="E17919" s="859"/>
      <c r="F17919" s="859"/>
    </row>
    <row r="17920" spans="5:6" x14ac:dyDescent="0.2">
      <c r="E17920" s="859"/>
      <c r="F17920" s="859"/>
    </row>
    <row r="17921" spans="5:6" x14ac:dyDescent="0.2">
      <c r="E17921" s="859"/>
      <c r="F17921" s="859"/>
    </row>
    <row r="17922" spans="5:6" x14ac:dyDescent="0.2">
      <c r="E17922" s="859"/>
      <c r="F17922" s="859"/>
    </row>
    <row r="17923" spans="5:6" x14ac:dyDescent="0.2">
      <c r="E17923" s="859"/>
      <c r="F17923" s="859"/>
    </row>
    <row r="17924" spans="5:6" x14ac:dyDescent="0.2">
      <c r="E17924" s="859"/>
      <c r="F17924" s="859"/>
    </row>
    <row r="17925" spans="5:6" x14ac:dyDescent="0.2">
      <c r="E17925" s="859"/>
      <c r="F17925" s="859"/>
    </row>
    <row r="17926" spans="5:6" x14ac:dyDescent="0.2">
      <c r="E17926" s="859"/>
      <c r="F17926" s="859"/>
    </row>
    <row r="17927" spans="5:6" x14ac:dyDescent="0.2">
      <c r="E17927" s="859"/>
      <c r="F17927" s="859"/>
    </row>
    <row r="17928" spans="5:6" x14ac:dyDescent="0.2">
      <c r="E17928" s="859"/>
      <c r="F17928" s="859"/>
    </row>
    <row r="17929" spans="5:6" x14ac:dyDescent="0.2">
      <c r="E17929" s="859"/>
      <c r="F17929" s="859"/>
    </row>
    <row r="17930" spans="5:6" x14ac:dyDescent="0.2">
      <c r="E17930" s="859"/>
      <c r="F17930" s="859"/>
    </row>
    <row r="17931" spans="5:6" x14ac:dyDescent="0.2">
      <c r="E17931" s="859"/>
      <c r="F17931" s="859"/>
    </row>
    <row r="17932" spans="5:6" x14ac:dyDescent="0.2">
      <c r="E17932" s="859"/>
      <c r="F17932" s="859"/>
    </row>
    <row r="17933" spans="5:6" x14ac:dyDescent="0.2">
      <c r="E17933" s="859"/>
      <c r="F17933" s="859"/>
    </row>
    <row r="17934" spans="5:6" x14ac:dyDescent="0.2">
      <c r="E17934" s="859"/>
      <c r="F17934" s="859"/>
    </row>
    <row r="17935" spans="5:6" x14ac:dyDescent="0.2">
      <c r="E17935" s="859"/>
      <c r="F17935" s="859"/>
    </row>
    <row r="17936" spans="5:6" x14ac:dyDescent="0.2">
      <c r="E17936" s="859"/>
      <c r="F17936" s="859"/>
    </row>
    <row r="17937" spans="5:6" x14ac:dyDescent="0.2">
      <c r="E17937" s="859"/>
      <c r="F17937" s="859"/>
    </row>
    <row r="17938" spans="5:6" x14ac:dyDescent="0.2">
      <c r="E17938" s="859"/>
      <c r="F17938" s="859"/>
    </row>
    <row r="17939" spans="5:6" x14ac:dyDescent="0.2">
      <c r="E17939" s="859"/>
      <c r="F17939" s="859"/>
    </row>
    <row r="17940" spans="5:6" x14ac:dyDescent="0.2">
      <c r="E17940" s="859"/>
      <c r="F17940" s="859"/>
    </row>
    <row r="17941" spans="5:6" x14ac:dyDescent="0.2">
      <c r="E17941" s="859"/>
      <c r="F17941" s="859"/>
    </row>
    <row r="17942" spans="5:6" x14ac:dyDescent="0.2">
      <c r="E17942" s="859"/>
      <c r="F17942" s="859"/>
    </row>
    <row r="17943" spans="5:6" x14ac:dyDescent="0.2">
      <c r="E17943" s="859"/>
      <c r="F17943" s="859"/>
    </row>
    <row r="17944" spans="5:6" x14ac:dyDescent="0.2">
      <c r="E17944" s="859"/>
      <c r="F17944" s="859"/>
    </row>
    <row r="17945" spans="5:6" x14ac:dyDescent="0.2">
      <c r="E17945" s="859"/>
      <c r="F17945" s="859"/>
    </row>
    <row r="17946" spans="5:6" x14ac:dyDescent="0.2">
      <c r="E17946" s="859"/>
      <c r="F17946" s="859"/>
    </row>
    <row r="17947" spans="5:6" x14ac:dyDescent="0.2">
      <c r="E17947" s="859"/>
      <c r="F17947" s="859"/>
    </row>
    <row r="17948" spans="5:6" x14ac:dyDescent="0.2">
      <c r="E17948" s="859"/>
      <c r="F17948" s="859"/>
    </row>
    <row r="17949" spans="5:6" x14ac:dyDescent="0.2">
      <c r="E17949" s="859"/>
      <c r="F17949" s="859"/>
    </row>
    <row r="17950" spans="5:6" x14ac:dyDescent="0.2">
      <c r="E17950" s="859"/>
      <c r="F17950" s="859"/>
    </row>
    <row r="17951" spans="5:6" x14ac:dyDescent="0.2">
      <c r="E17951" s="859"/>
      <c r="F17951" s="859"/>
    </row>
    <row r="17952" spans="5:6" x14ac:dyDescent="0.2">
      <c r="E17952" s="859"/>
      <c r="F17952" s="859"/>
    </row>
    <row r="17953" spans="5:6" x14ac:dyDescent="0.2">
      <c r="E17953" s="859"/>
      <c r="F17953" s="859"/>
    </row>
    <row r="17954" spans="5:6" x14ac:dyDescent="0.2">
      <c r="E17954" s="859"/>
      <c r="F17954" s="859"/>
    </row>
    <row r="17955" spans="5:6" x14ac:dyDescent="0.2">
      <c r="E17955" s="859"/>
      <c r="F17955" s="859"/>
    </row>
    <row r="17956" spans="5:6" x14ac:dyDescent="0.2">
      <c r="E17956" s="859"/>
      <c r="F17956" s="859"/>
    </row>
    <row r="17957" spans="5:6" x14ac:dyDescent="0.2">
      <c r="E17957" s="859"/>
      <c r="F17957" s="859"/>
    </row>
    <row r="17958" spans="5:6" x14ac:dyDescent="0.2">
      <c r="E17958" s="859"/>
      <c r="F17958" s="859"/>
    </row>
    <row r="17959" spans="5:6" x14ac:dyDescent="0.2">
      <c r="E17959" s="859"/>
      <c r="F17959" s="859"/>
    </row>
    <row r="17960" spans="5:6" x14ac:dyDescent="0.2">
      <c r="E17960" s="859"/>
      <c r="F17960" s="859"/>
    </row>
    <row r="17961" spans="5:6" x14ac:dyDescent="0.2">
      <c r="E17961" s="859"/>
      <c r="F17961" s="859"/>
    </row>
    <row r="17962" spans="5:6" x14ac:dyDescent="0.2">
      <c r="E17962" s="859"/>
      <c r="F17962" s="859"/>
    </row>
    <row r="17963" spans="5:6" x14ac:dyDescent="0.2">
      <c r="E17963" s="859"/>
      <c r="F17963" s="859"/>
    </row>
    <row r="17964" spans="5:6" x14ac:dyDescent="0.2">
      <c r="E17964" s="859"/>
      <c r="F17964" s="859"/>
    </row>
    <row r="17965" spans="5:6" x14ac:dyDescent="0.2">
      <c r="E17965" s="859"/>
      <c r="F17965" s="859"/>
    </row>
    <row r="17966" spans="5:6" x14ac:dyDescent="0.2">
      <c r="E17966" s="859"/>
      <c r="F17966" s="859"/>
    </row>
    <row r="17967" spans="5:6" x14ac:dyDescent="0.2">
      <c r="E17967" s="859"/>
      <c r="F17967" s="859"/>
    </row>
    <row r="17968" spans="5:6" x14ac:dyDescent="0.2">
      <c r="E17968" s="859"/>
      <c r="F17968" s="859"/>
    </row>
    <row r="17969" spans="5:6" x14ac:dyDescent="0.2">
      <c r="E17969" s="859"/>
      <c r="F17969" s="859"/>
    </row>
    <row r="17970" spans="5:6" x14ac:dyDescent="0.2">
      <c r="E17970" s="859"/>
      <c r="F17970" s="859"/>
    </row>
    <row r="17971" spans="5:6" x14ac:dyDescent="0.2">
      <c r="E17971" s="859"/>
      <c r="F17971" s="859"/>
    </row>
    <row r="17972" spans="5:6" x14ac:dyDescent="0.2">
      <c r="E17972" s="859"/>
      <c r="F17972" s="859"/>
    </row>
    <row r="17973" spans="5:6" x14ac:dyDescent="0.2">
      <c r="E17973" s="859"/>
      <c r="F17973" s="859"/>
    </row>
    <row r="17974" spans="5:6" x14ac:dyDescent="0.2">
      <c r="E17974" s="859"/>
      <c r="F17974" s="859"/>
    </row>
    <row r="17975" spans="5:6" x14ac:dyDescent="0.2">
      <c r="E17975" s="859"/>
      <c r="F17975" s="859"/>
    </row>
    <row r="17976" spans="5:6" x14ac:dyDescent="0.2">
      <c r="E17976" s="859"/>
      <c r="F17976" s="859"/>
    </row>
    <row r="17977" spans="5:6" x14ac:dyDescent="0.2">
      <c r="E17977" s="859"/>
      <c r="F17977" s="859"/>
    </row>
    <row r="17978" spans="5:6" x14ac:dyDescent="0.2">
      <c r="E17978" s="859"/>
      <c r="F17978" s="859"/>
    </row>
    <row r="17979" spans="5:6" x14ac:dyDescent="0.2">
      <c r="E17979" s="859"/>
      <c r="F17979" s="859"/>
    </row>
    <row r="17980" spans="5:6" x14ac:dyDescent="0.2">
      <c r="E17980" s="859"/>
      <c r="F17980" s="859"/>
    </row>
    <row r="17981" spans="5:6" x14ac:dyDescent="0.2">
      <c r="E17981" s="859"/>
      <c r="F17981" s="859"/>
    </row>
    <row r="17982" spans="5:6" x14ac:dyDescent="0.2">
      <c r="E17982" s="859"/>
      <c r="F17982" s="859"/>
    </row>
    <row r="17983" spans="5:6" x14ac:dyDescent="0.2">
      <c r="E17983" s="859"/>
      <c r="F17983" s="859"/>
    </row>
    <row r="17984" spans="5:6" x14ac:dyDescent="0.2">
      <c r="E17984" s="859"/>
      <c r="F17984" s="859"/>
    </row>
    <row r="17985" spans="5:6" x14ac:dyDescent="0.2">
      <c r="E17985" s="859"/>
      <c r="F17985" s="859"/>
    </row>
    <row r="17986" spans="5:6" x14ac:dyDescent="0.2">
      <c r="E17986" s="859"/>
      <c r="F17986" s="859"/>
    </row>
    <row r="17987" spans="5:6" x14ac:dyDescent="0.2">
      <c r="E17987" s="859"/>
      <c r="F17987" s="859"/>
    </row>
    <row r="17988" spans="5:6" x14ac:dyDescent="0.2">
      <c r="E17988" s="859"/>
      <c r="F17988" s="859"/>
    </row>
    <row r="17989" spans="5:6" x14ac:dyDescent="0.2">
      <c r="E17989" s="859"/>
      <c r="F17989" s="859"/>
    </row>
    <row r="17990" spans="5:6" x14ac:dyDescent="0.2">
      <c r="E17990" s="859"/>
      <c r="F17990" s="859"/>
    </row>
    <row r="17991" spans="5:6" x14ac:dyDescent="0.2">
      <c r="E17991" s="859"/>
      <c r="F17991" s="859"/>
    </row>
    <row r="17992" spans="5:6" x14ac:dyDescent="0.2">
      <c r="E17992" s="859"/>
      <c r="F17992" s="859"/>
    </row>
    <row r="17993" spans="5:6" x14ac:dyDescent="0.2">
      <c r="E17993" s="859"/>
      <c r="F17993" s="859"/>
    </row>
    <row r="17994" spans="5:6" x14ac:dyDescent="0.2">
      <c r="E17994" s="859"/>
      <c r="F17994" s="859"/>
    </row>
    <row r="17995" spans="5:6" x14ac:dyDescent="0.2">
      <c r="E17995" s="859"/>
      <c r="F17995" s="859"/>
    </row>
    <row r="17996" spans="5:6" x14ac:dyDescent="0.2">
      <c r="E17996" s="859"/>
      <c r="F17996" s="859"/>
    </row>
    <row r="17997" spans="5:6" x14ac:dyDescent="0.2">
      <c r="E17997" s="859"/>
      <c r="F17997" s="859"/>
    </row>
    <row r="17998" spans="5:6" x14ac:dyDescent="0.2">
      <c r="E17998" s="859"/>
      <c r="F17998" s="859"/>
    </row>
    <row r="17999" spans="5:6" x14ac:dyDescent="0.2">
      <c r="E17999" s="859"/>
      <c r="F17999" s="859"/>
    </row>
    <row r="18000" spans="5:6" x14ac:dyDescent="0.2">
      <c r="E18000" s="859"/>
      <c r="F18000" s="859"/>
    </row>
    <row r="18001" spans="5:6" x14ac:dyDescent="0.2">
      <c r="E18001" s="859"/>
      <c r="F18001" s="859"/>
    </row>
    <row r="18002" spans="5:6" x14ac:dyDescent="0.2">
      <c r="E18002" s="859"/>
      <c r="F18002" s="859"/>
    </row>
    <row r="18003" spans="5:6" x14ac:dyDescent="0.2">
      <c r="E18003" s="859"/>
      <c r="F18003" s="859"/>
    </row>
    <row r="18004" spans="5:6" x14ac:dyDescent="0.2">
      <c r="E18004" s="859"/>
      <c r="F18004" s="859"/>
    </row>
    <row r="18005" spans="5:6" x14ac:dyDescent="0.2">
      <c r="E18005" s="859"/>
      <c r="F18005" s="859"/>
    </row>
    <row r="18006" spans="5:6" x14ac:dyDescent="0.2">
      <c r="E18006" s="859"/>
      <c r="F18006" s="859"/>
    </row>
    <row r="18007" spans="5:6" x14ac:dyDescent="0.2">
      <c r="E18007" s="859"/>
      <c r="F18007" s="859"/>
    </row>
    <row r="18008" spans="5:6" x14ac:dyDescent="0.2">
      <c r="E18008" s="859"/>
      <c r="F18008" s="859"/>
    </row>
    <row r="18009" spans="5:6" x14ac:dyDescent="0.2">
      <c r="E18009" s="859"/>
      <c r="F18009" s="859"/>
    </row>
    <row r="18010" spans="5:6" x14ac:dyDescent="0.2">
      <c r="E18010" s="859"/>
      <c r="F18010" s="859"/>
    </row>
    <row r="18011" spans="5:6" x14ac:dyDescent="0.2">
      <c r="E18011" s="859"/>
      <c r="F18011" s="859"/>
    </row>
    <row r="18012" spans="5:6" x14ac:dyDescent="0.2">
      <c r="E18012" s="859"/>
      <c r="F18012" s="859"/>
    </row>
    <row r="18013" spans="5:6" x14ac:dyDescent="0.2">
      <c r="E18013" s="859"/>
      <c r="F18013" s="859"/>
    </row>
    <row r="18014" spans="5:6" x14ac:dyDescent="0.2">
      <c r="E18014" s="859"/>
      <c r="F18014" s="859"/>
    </row>
    <row r="18015" spans="5:6" x14ac:dyDescent="0.2">
      <c r="E18015" s="859"/>
      <c r="F18015" s="859"/>
    </row>
    <row r="18016" spans="5:6" x14ac:dyDescent="0.2">
      <c r="E18016" s="859"/>
      <c r="F18016" s="859"/>
    </row>
    <row r="18017" spans="5:6" x14ac:dyDescent="0.2">
      <c r="E18017" s="859"/>
      <c r="F18017" s="859"/>
    </row>
    <row r="18018" spans="5:6" x14ac:dyDescent="0.2">
      <c r="E18018" s="859"/>
      <c r="F18018" s="859"/>
    </row>
    <row r="18019" spans="5:6" x14ac:dyDescent="0.2">
      <c r="E18019" s="859"/>
      <c r="F18019" s="859"/>
    </row>
    <row r="18020" spans="5:6" x14ac:dyDescent="0.2">
      <c r="E18020" s="859"/>
      <c r="F18020" s="859"/>
    </row>
    <row r="18021" spans="5:6" x14ac:dyDescent="0.2">
      <c r="E18021" s="859"/>
      <c r="F18021" s="859"/>
    </row>
    <row r="18022" spans="5:6" x14ac:dyDescent="0.2">
      <c r="E18022" s="859"/>
      <c r="F18022" s="859"/>
    </row>
    <row r="18023" spans="5:6" x14ac:dyDescent="0.2">
      <c r="E18023" s="859"/>
      <c r="F18023" s="859"/>
    </row>
    <row r="18024" spans="5:6" x14ac:dyDescent="0.2">
      <c r="E18024" s="859"/>
      <c r="F18024" s="859"/>
    </row>
    <row r="18025" spans="5:6" x14ac:dyDescent="0.2">
      <c r="E18025" s="859"/>
      <c r="F18025" s="859"/>
    </row>
  </sheetData>
  <sheetProtection algorithmName="SHA-512" hashValue="zaHLS9BfB++yNOZiMFNqsi1ymRYWb6HuZJvhhiZVXWEOH+lbKcC+U6+0Mm2KOH5TkXS7Ps0MIndyWAdqE4XFZw==" saltValue="dxe8iyFdHtpLyn0IJslP1Q==" spinCount="100000" sheet="1" objects="1" scenarios="1"/>
  <autoFilter ref="A2:M17817" xr:uid="{00000000-0001-0000-0E00-000000000000}">
    <sortState xmlns:xlrd2="http://schemas.microsoft.com/office/spreadsheetml/2017/richdata2" ref="A3:M15800">
      <sortCondition ref="G2"/>
    </sortState>
  </autoFilter>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גיליון11"/>
  <dimension ref="A1:K28"/>
  <sheetViews>
    <sheetView rightToLeft="1" topLeftCell="K1" workbookViewId="0">
      <selection activeCell="T10" sqref="T10"/>
    </sheetView>
  </sheetViews>
  <sheetFormatPr defaultRowHeight="14.25" x14ac:dyDescent="0.2"/>
  <cols>
    <col min="1" max="1" width="33.625" hidden="1" customWidth="1"/>
    <col min="2" max="2" width="6" hidden="1" customWidth="1"/>
    <col min="3" max="4" width="21.875" hidden="1" customWidth="1"/>
    <col min="5" max="5" width="18.5" hidden="1" customWidth="1"/>
    <col min="6" max="6" width="31.125" hidden="1" customWidth="1"/>
    <col min="7" max="8" width="9" hidden="1" customWidth="1"/>
    <col min="9" max="9" width="21.875" hidden="1" customWidth="1"/>
    <col min="10" max="10" width="12" hidden="1" customWidth="1"/>
    <col min="11" max="11" width="9" customWidth="1"/>
  </cols>
  <sheetData>
    <row r="1" spans="1:11" x14ac:dyDescent="0.2">
      <c r="A1" t="s">
        <v>7402</v>
      </c>
      <c r="B1" t="s">
        <v>7402</v>
      </c>
      <c r="C1" t="s">
        <v>7402</v>
      </c>
      <c r="D1" t="s">
        <v>7402</v>
      </c>
      <c r="E1" t="s">
        <v>7402</v>
      </c>
      <c r="F1" t="s">
        <v>7402</v>
      </c>
      <c r="G1" t="s">
        <v>7402</v>
      </c>
      <c r="H1" t="s">
        <v>7402</v>
      </c>
      <c r="I1" t="s">
        <v>7402</v>
      </c>
      <c r="J1" t="s">
        <v>7402</v>
      </c>
    </row>
    <row r="2" spans="1:11" ht="18.75" x14ac:dyDescent="0.2">
      <c r="A2" s="311" t="s">
        <v>6635</v>
      </c>
      <c r="B2" s="312" t="s">
        <v>6621</v>
      </c>
      <c r="C2" s="313" t="s">
        <v>6644</v>
      </c>
      <c r="D2" s="313" t="s">
        <v>7410</v>
      </c>
      <c r="E2" s="314" t="s">
        <v>7411</v>
      </c>
      <c r="F2" s="315" t="s">
        <v>6623</v>
      </c>
      <c r="G2" s="12"/>
      <c r="H2" s="12"/>
      <c r="I2" s="311" t="s">
        <v>6620</v>
      </c>
      <c r="J2" s="12" t="s">
        <v>6620</v>
      </c>
      <c r="K2" s="12"/>
    </row>
    <row r="3" spans="1:11" ht="18.75" x14ac:dyDescent="0.2">
      <c r="A3" s="12" t="s">
        <v>6640</v>
      </c>
      <c r="B3" s="12" t="s">
        <v>6625</v>
      </c>
      <c r="C3" s="12" t="s">
        <v>6636</v>
      </c>
      <c r="D3" s="12" t="s">
        <v>6637</v>
      </c>
      <c r="E3" s="12" t="s">
        <v>6637</v>
      </c>
      <c r="F3" s="12" t="s">
        <v>6626</v>
      </c>
      <c r="G3" s="12"/>
      <c r="H3" s="12"/>
      <c r="I3" s="312" t="s">
        <v>6627</v>
      </c>
      <c r="J3" s="12" t="s">
        <v>6621</v>
      </c>
      <c r="K3" s="12"/>
    </row>
    <row r="4" spans="1:11" ht="18.75" x14ac:dyDescent="0.2">
      <c r="A4" s="12" t="s">
        <v>6624</v>
      </c>
      <c r="B4" s="12" t="s">
        <v>6617</v>
      </c>
      <c r="C4" s="12" t="s">
        <v>6617</v>
      </c>
      <c r="D4" s="12"/>
      <c r="E4" s="12" t="s">
        <v>6617</v>
      </c>
      <c r="F4" s="12" t="s">
        <v>6641</v>
      </c>
      <c r="G4" s="12"/>
      <c r="H4" s="12"/>
      <c r="I4" s="313" t="s">
        <v>6622</v>
      </c>
      <c r="J4" s="12" t="s">
        <v>6629</v>
      </c>
      <c r="K4" s="12"/>
    </row>
    <row r="5" spans="1:11" ht="18.75" x14ac:dyDescent="0.2">
      <c r="A5" s="12" t="s">
        <v>6637</v>
      </c>
      <c r="B5" s="12" t="s">
        <v>6617</v>
      </c>
      <c r="C5" s="12" t="s">
        <v>6617</v>
      </c>
      <c r="D5" s="12"/>
      <c r="E5" s="12" t="s">
        <v>6617</v>
      </c>
      <c r="F5" s="12" t="s">
        <v>6642</v>
      </c>
      <c r="G5" s="12"/>
      <c r="H5" s="12"/>
      <c r="I5" s="314" t="s">
        <v>6631</v>
      </c>
      <c r="J5" s="12" t="s">
        <v>6632</v>
      </c>
      <c r="K5" s="12"/>
    </row>
    <row r="6" spans="1:11" ht="18.75" x14ac:dyDescent="0.2">
      <c r="A6" s="12" t="s">
        <v>6628</v>
      </c>
      <c r="B6" s="12" t="s">
        <v>6617</v>
      </c>
      <c r="C6" s="12" t="s">
        <v>6617</v>
      </c>
      <c r="D6" s="12"/>
      <c r="E6" s="12" t="s">
        <v>6617</v>
      </c>
      <c r="F6" s="12" t="s">
        <v>6643</v>
      </c>
      <c r="I6" s="315" t="s">
        <v>6633</v>
      </c>
      <c r="J6" s="12" t="s">
        <v>6623</v>
      </c>
    </row>
    <row r="7" spans="1:11" x14ac:dyDescent="0.2">
      <c r="A7" s="12" t="s">
        <v>6630</v>
      </c>
      <c r="F7" s="12" t="s">
        <v>6638</v>
      </c>
    </row>
    <row r="8" spans="1:11" x14ac:dyDescent="0.2">
      <c r="A8" s="12" t="s">
        <v>6639</v>
      </c>
      <c r="F8" s="12" t="s">
        <v>6639</v>
      </c>
    </row>
    <row r="12" spans="1:11" ht="15.75" x14ac:dyDescent="0.25">
      <c r="A12" s="316" t="s">
        <v>0</v>
      </c>
      <c r="B12" s="12"/>
      <c r="E12" s="12"/>
      <c r="F12" s="12"/>
      <c r="G12" s="12"/>
    </row>
    <row r="13" spans="1:11" ht="15.75" x14ac:dyDescent="0.25">
      <c r="A13" s="317" t="s">
        <v>6634</v>
      </c>
      <c r="B13" s="12"/>
      <c r="E13" s="12"/>
      <c r="F13" s="12"/>
      <c r="G13" s="12"/>
    </row>
    <row r="14" spans="1:11" ht="15.75" x14ac:dyDescent="0.25">
      <c r="A14" s="317" t="s">
        <v>112</v>
      </c>
      <c r="B14" s="12"/>
      <c r="E14" s="12"/>
      <c r="F14" s="12"/>
      <c r="G14" s="12"/>
    </row>
    <row r="15" spans="1:11" ht="15.75" x14ac:dyDescent="0.25">
      <c r="A15" s="317" t="s">
        <v>63</v>
      </c>
      <c r="B15" s="12"/>
      <c r="E15" s="12"/>
      <c r="F15" s="12"/>
      <c r="G15" s="12"/>
    </row>
    <row r="16" spans="1:11" ht="15.75" x14ac:dyDescent="0.25">
      <c r="A16" s="318" t="s">
        <v>3</v>
      </c>
      <c r="B16" s="12"/>
      <c r="E16" s="12"/>
      <c r="F16" s="12"/>
      <c r="G16" s="12"/>
    </row>
    <row r="17" spans="1:7" x14ac:dyDescent="0.2">
      <c r="A17" s="12"/>
      <c r="B17" s="12"/>
      <c r="C17" s="12"/>
      <c r="D17" s="12"/>
      <c r="E17" s="12"/>
      <c r="F17" s="12"/>
      <c r="G17" s="12"/>
    </row>
    <row r="18" spans="1:7" x14ac:dyDescent="0.2">
      <c r="A18" s="12"/>
      <c r="B18" s="12"/>
      <c r="C18" s="12"/>
      <c r="D18" s="12"/>
      <c r="E18" s="12"/>
      <c r="F18" s="12"/>
      <c r="G18" s="12"/>
    </row>
    <row r="19" spans="1:7" x14ac:dyDescent="0.2">
      <c r="A19" s="321" t="s">
        <v>120</v>
      </c>
      <c r="B19" s="319" t="s">
        <v>122</v>
      </c>
      <c r="C19" s="12"/>
      <c r="D19" s="12"/>
      <c r="E19" s="12"/>
      <c r="F19" s="12"/>
      <c r="G19" s="12"/>
    </row>
    <row r="20" spans="1:7" x14ac:dyDescent="0.2">
      <c r="A20" s="322" t="s">
        <v>121</v>
      </c>
      <c r="B20" s="320" t="s">
        <v>128</v>
      </c>
      <c r="C20" s="12"/>
      <c r="D20" s="12"/>
      <c r="E20" s="12"/>
      <c r="F20" s="12"/>
      <c r="G20" s="12"/>
    </row>
    <row r="21" spans="1:7" x14ac:dyDescent="0.2">
      <c r="A21" s="12"/>
      <c r="B21" s="12"/>
      <c r="C21" s="12"/>
      <c r="D21" s="12"/>
      <c r="E21" s="12"/>
      <c r="F21" s="12"/>
      <c r="G21" s="12"/>
    </row>
    <row r="22" spans="1:7" x14ac:dyDescent="0.2">
      <c r="A22" s="12"/>
      <c r="B22" s="12"/>
      <c r="C22" s="12"/>
      <c r="D22" s="12"/>
      <c r="E22" s="12"/>
      <c r="F22" s="12"/>
      <c r="G22" s="12"/>
    </row>
    <row r="23" spans="1:7" x14ac:dyDescent="0.2">
      <c r="A23" s="12"/>
      <c r="B23" s="12"/>
      <c r="C23" s="12"/>
      <c r="D23" s="12"/>
      <c r="E23" s="12"/>
      <c r="F23" s="12"/>
      <c r="G23" s="12"/>
    </row>
    <row r="24" spans="1:7" x14ac:dyDescent="0.2">
      <c r="A24" s="12"/>
      <c r="B24" s="12"/>
      <c r="C24" s="12"/>
      <c r="D24" s="12"/>
      <c r="E24" s="12"/>
      <c r="F24" s="12"/>
      <c r="G24" s="12"/>
    </row>
    <row r="25" spans="1:7" x14ac:dyDescent="0.2">
      <c r="A25" s="12"/>
      <c r="B25" s="12"/>
      <c r="C25" s="12"/>
      <c r="D25" s="12"/>
      <c r="E25" s="12"/>
      <c r="F25" s="12"/>
      <c r="G25" s="12"/>
    </row>
    <row r="26" spans="1:7" x14ac:dyDescent="0.2">
      <c r="A26" s="12"/>
      <c r="B26" s="12"/>
      <c r="C26" s="12"/>
      <c r="D26" s="12"/>
      <c r="E26" s="12"/>
      <c r="F26" s="12"/>
      <c r="G26" s="12"/>
    </row>
    <row r="27" spans="1:7" x14ac:dyDescent="0.2">
      <c r="A27" s="12"/>
      <c r="B27" s="12"/>
      <c r="C27" s="12"/>
      <c r="D27" s="12"/>
      <c r="E27" s="12"/>
      <c r="F27" s="12"/>
      <c r="G27" s="12"/>
    </row>
    <row r="28" spans="1:7" x14ac:dyDescent="0.2">
      <c r="A28" s="12"/>
      <c r="B28" s="12"/>
      <c r="C28" s="12"/>
      <c r="D28" s="12"/>
      <c r="E28" s="12"/>
      <c r="F28" s="12"/>
      <c r="G28" s="12"/>
    </row>
  </sheetData>
  <sheetProtection algorithmName="SHA-512" hashValue="1uoPEgXjzc6bhPDI9g6rVlu5WfCj1uEonoa/eKyaosULSrt269bQ1iAQeZJnIYxFFGKU7mbMKBdQQDhEy5EAjQ==" saltValue="FzXJluqAZ2kOHyj+qMYrYQ==" spinCount="100000" sheet="1" objects="1" scenarios="1"/>
  <customSheetViews>
    <customSheetView guid="{10DC47B7-F418-4621-94A4-813C63778E1D}" state="hidden">
      <selection activeCell="B1" sqref="B1"/>
      <pageMargins left="0.7" right="0.7" top="0.75" bottom="0.75" header="0.3" footer="0.3"/>
    </customSheetView>
    <customSheetView guid="{A602925B-AE37-49FF-960D-EBDB8116F991}" state="hidden">
      <selection activeCell="B1" sqref="B1"/>
      <pageMargins left="0.7" right="0.7" top="0.75" bottom="0.75" header="0.3" footer="0.3"/>
    </customSheetView>
  </customSheetView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19</vt:i4>
      </vt:variant>
      <vt:variant>
        <vt:lpstr>טווחים בעלי שם</vt:lpstr>
      </vt:variant>
      <vt:variant>
        <vt:i4>28</vt:i4>
      </vt:variant>
    </vt:vector>
  </HeadingPairs>
  <TitlesOfParts>
    <vt:vector size="47" baseType="lpstr">
      <vt:lpstr>תוכן העניינים</vt:lpstr>
      <vt:lpstr>הנחיות כלליות</vt:lpstr>
      <vt:lpstr>הנחיות למילוי הדוח</vt:lpstr>
      <vt:lpstr>גנים ובתי ספר- מבנה תקציב</vt:lpstr>
      <vt:lpstr>נתונים כללים (1)</vt:lpstr>
      <vt:lpstr>דוח הוצאות בפועל (2)</vt:lpstr>
      <vt:lpstr>תשלומי הורים ומלגות להורים (3) </vt:lpstr>
      <vt:lpstr>גנים - מצבת והרשמה  (4)</vt:lpstr>
      <vt:lpstr>גנים - דוח ביצוע  (5)</vt:lpstr>
      <vt:lpstr>פירוט עלויות כח אדם (6)</vt:lpstr>
      <vt:lpstr>סייעות רפואיות או אישיות (7)</vt:lpstr>
      <vt:lpstr>רכזות גנים - דוח ביצוע (8)</vt:lpstr>
      <vt:lpstr> איוש משרות (9)</vt:lpstr>
      <vt:lpstr>ריכוז נתונים (10)</vt:lpstr>
      <vt:lpstr>בקרה</vt:lpstr>
      <vt:lpstr>נתוני בקרה גנים</vt:lpstr>
      <vt:lpstr>רשימת רשויות</vt:lpstr>
      <vt:lpstr>מצבת ורישום גנים</vt:lpstr>
      <vt:lpstr>גיליון עזר</vt:lpstr>
      <vt:lpstr>ba_KoachAdam</vt:lpstr>
      <vt:lpstr>bs_SganRakaz</vt:lpstr>
      <vt:lpstr>gan_bitzua</vt:lpstr>
      <vt:lpstr>gan_hotzaot</vt:lpstr>
      <vt:lpstr>gan_matzevet</vt:lpstr>
      <vt:lpstr>gan_melagot</vt:lpstr>
      <vt:lpstr>gan_netunim</vt:lpstr>
      <vt:lpstr>gan_rakazot</vt:lpstr>
      <vt:lpstr>' איוש משרות (9)'!WPrint_Area_W</vt:lpstr>
      <vt:lpstr>'גנים ובתי ספר- מבנה תקציב'!WPrint_Area_W</vt:lpstr>
      <vt:lpstr>איש_צוות</vt:lpstr>
      <vt:lpstr>בדיקה</vt:lpstr>
      <vt:lpstr>גן</vt:lpstr>
      <vt:lpstr>גננת</vt:lpstr>
      <vt:lpstr>'גנים ובתי ספר- מבנה תקציב'!השתתפות_לילד_ביס</vt:lpstr>
      <vt:lpstr>מוכשר</vt:lpstr>
      <vt:lpstr>מעמד_משפטי</vt:lpstr>
      <vt:lpstr>סייעת_חדשה</vt:lpstr>
      <vt:lpstr>סייעת_ממשיכה</vt:lpstr>
      <vt:lpstr>סמל</vt:lpstr>
      <vt:lpstr>סמל_גן_בו_מתקיימת_הפעילות</vt:lpstr>
      <vt:lpstr>סמלים</vt:lpstr>
      <vt:lpstr>פעילות</vt:lpstr>
      <vt:lpstr>רכזת_גן</vt:lpstr>
      <vt:lpstr>רשויות_גנים</vt:lpstr>
      <vt:lpstr>תאים_למילוי_6</vt:lpstr>
      <vt:lpstr>תאים_למילוי_7</vt:lpstr>
      <vt:lpstr>תוספת_כח_אדם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CDK-Avishay</dc:creator>
  <cp:lastModifiedBy>lea</cp:lastModifiedBy>
  <cp:lastPrinted>2023-07-20T09:28:54Z</cp:lastPrinted>
  <dcterms:created xsi:type="dcterms:W3CDTF">2014-05-31T10:10:47Z</dcterms:created>
  <dcterms:modified xsi:type="dcterms:W3CDTF">2026-08-19T08:29:51Z</dcterms:modified>
</cp:coreProperties>
</file>